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1"/>
  <workbookPr showInkAnnotation="0" autoCompressPictures="0"/>
  <mc:AlternateContent xmlns:mc="http://schemas.openxmlformats.org/markup-compatibility/2006">
    <mc:Choice Requires="x15">
      <x15ac:absPath xmlns:x15ac="http://schemas.microsoft.com/office/spreadsheetml/2010/11/ac" url="/Users/zucman/Dropbox/SaezZucman2014/usdina/PaperDINA/OnlineFiles/2022-02/"/>
    </mc:Choice>
  </mc:AlternateContent>
  <xr:revisionPtr revIDLastSave="0" documentId="13_ncr:1_{1556095B-A294-F841-87D4-7244ED2D52E3}" xr6:coauthVersionLast="47" xr6:coauthVersionMax="47" xr10:uidLastSave="{00000000-0000-0000-0000-000000000000}"/>
  <bookViews>
    <workbookView xWindow="420" yWindow="500" windowWidth="28380" windowHeight="16180" tabRatio="788" xr2:uid="{00000000-000D-0000-FFFF-FFFF00000000}"/>
  </bookViews>
  <sheets>
    <sheet name="Index" sheetId="132" r:id="rId1"/>
    <sheet name="Factor" sheetId="115" r:id="rId2"/>
    <sheet name="TA1" sheetId="4" r:id="rId3"/>
    <sheet name="TA2" sheetId="12" r:id="rId4"/>
    <sheet name="TA2b" sheetId="13" r:id="rId5"/>
    <sheet name="TA2c" sheetId="14" r:id="rId6"/>
    <sheet name="TA3" sheetId="6" r:id="rId7"/>
    <sheet name="TA4" sheetId="133" r:id="rId8"/>
    <sheet name="TA5" sheetId="135" r:id="rId9"/>
    <sheet name="TA6" sheetId="136" r:id="rId10"/>
    <sheet name="TA7" sheetId="137" r:id="rId11"/>
    <sheet name="TA8" sheetId="138" r:id="rId12"/>
    <sheet name="TA9" sheetId="139" r:id="rId13"/>
    <sheet name="TA10" sheetId="140" r:id="rId14"/>
    <sheet name="TA11" sheetId="141" r:id="rId15"/>
    <sheet name="TA12" sheetId="142" r:id="rId16"/>
    <sheet name="TA13" sheetId="134" r:id="rId17"/>
    <sheet name="PreTax" sheetId="73" r:id="rId18"/>
    <sheet name="TB1" sheetId="155" r:id="rId19"/>
    <sheet name="TB2" sheetId="156" r:id="rId20"/>
    <sheet name="TB2b" sheetId="157" r:id="rId21"/>
    <sheet name="TB2c" sheetId="158" r:id="rId22"/>
    <sheet name="TB2d" sheetId="211" r:id="rId23"/>
    <sheet name="TB2e" sheetId="266" r:id="rId24"/>
    <sheet name="TB2f" sheetId="289" r:id="rId25"/>
    <sheet name="TB3" sheetId="103" r:id="rId26"/>
    <sheet name="TB4" sheetId="144" r:id="rId27"/>
    <sheet name="TB4b" sheetId="281" r:id="rId28"/>
    <sheet name="TB5" sheetId="145" r:id="rId29"/>
    <sheet name="TB6" sheetId="146" r:id="rId30"/>
    <sheet name="TB7" sheetId="147" r:id="rId31"/>
    <sheet name="TB7b" sheetId="250" r:id="rId32"/>
    <sheet name="TB8" sheetId="148" r:id="rId33"/>
    <sheet name="TB9" sheetId="149" r:id="rId34"/>
    <sheet name="TB10" sheetId="150" r:id="rId35"/>
    <sheet name="TB11" sheetId="151" r:id="rId36"/>
    <sheet name="TB11b" sheetId="252" r:id="rId37"/>
    <sheet name="TB12" sheetId="152" r:id="rId38"/>
    <sheet name="TB13" sheetId="153" r:id="rId39"/>
    <sheet name="TB14" sheetId="267" r:id="rId40"/>
    <sheet name="TB15" sheetId="283" r:id="rId41"/>
    <sheet name="PostTax" sheetId="72" r:id="rId42"/>
    <sheet name="TC1" sheetId="161" r:id="rId43"/>
    <sheet name="TC1b" sheetId="270" r:id="rId44"/>
    <sheet name="TC2" sheetId="91" r:id="rId45"/>
    <sheet name="TC2b" sheetId="162" r:id="rId46"/>
    <sheet name="TC3" sheetId="85" r:id="rId47"/>
    <sheet name="TC3b" sheetId="96" r:id="rId48"/>
    <sheet name="TC3c" sheetId="217" r:id="rId49"/>
    <sheet name="TC3d" sheetId="268" r:id="rId50"/>
    <sheet name="TC3e" sheetId="271" r:id="rId51"/>
    <sheet name="TC4" sheetId="163" r:id="rId52"/>
    <sheet name="TC4b" sheetId="288" r:id="rId53"/>
    <sheet name="TC5" sheetId="164" r:id="rId54"/>
    <sheet name="TC6" sheetId="165" r:id="rId55"/>
    <sheet name="TC7" sheetId="166" r:id="rId56"/>
    <sheet name="TC7b" sheetId="251" r:id="rId57"/>
    <sheet name="TC7c" sheetId="272" r:id="rId58"/>
    <sheet name="TC8" sheetId="167" r:id="rId59"/>
    <sheet name="TC9" sheetId="168" r:id="rId60"/>
    <sheet name="TC10" sheetId="169" r:id="rId61"/>
    <sheet name="TC11" sheetId="170" r:id="rId62"/>
    <sheet name="TC12" sheetId="171" r:id="rId63"/>
    <sheet name="TC13" sheetId="172" r:id="rId64"/>
    <sheet name="Fiscal" sheetId="196" r:id="rId65"/>
    <sheet name="TD1" sheetId="180" r:id="rId66"/>
    <sheet name="TD2" sheetId="181" r:id="rId67"/>
    <sheet name="TD2b" sheetId="182" r:id="rId68"/>
    <sheet name="TD2c" sheetId="183" r:id="rId69"/>
    <sheet name="TD3" sheetId="184" r:id="rId70"/>
    <sheet name="TD4" sheetId="185" r:id="rId71"/>
    <sheet name="TD5" sheetId="186" r:id="rId72"/>
    <sheet name="TD6" sheetId="187" r:id="rId73"/>
    <sheet name="TD7" sheetId="188" r:id="rId74"/>
    <sheet name="TD8" sheetId="189" r:id="rId75"/>
    <sheet name="TD9" sheetId="190" r:id="rId76"/>
    <sheet name="TD10" sheetId="191" r:id="rId77"/>
    <sheet name="TD11" sheetId="192" r:id="rId78"/>
    <sheet name="TD12" sheetId="193" r:id="rId79"/>
    <sheet name="TD13" sheetId="194" r:id="rId80"/>
    <sheet name="Wealth" sheetId="218" r:id="rId81"/>
    <sheet name="TE1" sheetId="230" r:id="rId82"/>
    <sheet name="TE1b" sheetId="246" r:id="rId83"/>
    <sheet name="TE2" sheetId="231" r:id="rId84"/>
    <sheet name="TE2b" sheetId="232" r:id="rId85"/>
    <sheet name="TE2c" sheetId="233" r:id="rId86"/>
    <sheet name="TE3" sheetId="234" r:id="rId87"/>
    <sheet name="TE4" sheetId="235" r:id="rId88"/>
    <sheet name="TE5" sheetId="236" r:id="rId89"/>
    <sheet name="TE6" sheetId="237" r:id="rId90"/>
    <sheet name="TE7" sheetId="238" r:id="rId91"/>
    <sheet name="TE8" sheetId="239" r:id="rId92"/>
    <sheet name="TE9" sheetId="240" r:id="rId93"/>
    <sheet name="TE10" sheetId="241" r:id="rId94"/>
    <sheet name="TE11" sheetId="242" r:id="rId95"/>
    <sheet name="TE12" sheetId="243" r:id="rId96"/>
    <sheet name="AgeGender" sheetId="114" r:id="rId97"/>
    <sheet name="TF1" sheetId="248" r:id="rId98"/>
    <sheet name="TF2" sheetId="212" r:id="rId99"/>
    <sheet name="TF3" sheetId="88" r:id="rId100"/>
    <sheet name="Taxes" sheetId="118" r:id="rId101"/>
    <sheet name="TG1" sheetId="214" r:id="rId102"/>
    <sheet name="TG2" sheetId="254" r:id="rId103"/>
    <sheet name="TG2b" sheetId="257" r:id="rId104"/>
    <sheet name="TG2c" sheetId="258" r:id="rId105"/>
    <sheet name="TG3" sheetId="284" r:id="rId106"/>
    <sheet name="TG4" sheetId="249" r:id="rId107"/>
    <sheet name="TG4b" sheetId="261" r:id="rId108"/>
    <sheet name="TG4c" sheetId="262" r:id="rId109"/>
    <sheet name="TG4d" sheetId="274" r:id="rId110"/>
    <sheet name="StataOutput" sheetId="111" r:id="rId111"/>
    <sheet name="compoprinc" sheetId="82" r:id="rId112"/>
    <sheet name="avgprinc" sheetId="76" r:id="rId113"/>
    <sheet name="medprinc" sheetId="143" r:id="rId114"/>
    <sheet name="compopeinc" sheetId="159" r:id="rId115"/>
    <sheet name="compopeincdet" sheetId="290" r:id="rId116"/>
    <sheet name="avgpeinc" sheetId="102" r:id="rId117"/>
    <sheet name="medpeinc" sheetId="154" r:id="rId118"/>
    <sheet name="compopoinc" sheetId="90" r:id="rId119"/>
    <sheet name="avgpoinc" sheetId="77" r:id="rId120"/>
    <sheet name="medpoinc" sheetId="160" r:id="rId121"/>
    <sheet name="compofiinc" sheetId="173" r:id="rId122"/>
    <sheet name="avgfiinc" sheetId="174" r:id="rId123"/>
    <sheet name="medfiinc" sheetId="175" r:id="rId124"/>
    <sheet name="compohweal" sheetId="244" r:id="rId125"/>
    <sheet name="avghweal" sheetId="245" r:id="rId126"/>
    <sheet name="hwealbypeinc" sheetId="247" r:id="rId127"/>
    <sheet name="taxrates" sheetId="263" r:id="rId12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Q64" i="289" l="1"/>
  <c r="Q65" i="289"/>
  <c r="Q66" i="289"/>
  <c r="Q67" i="289"/>
  <c r="Q68" i="289"/>
  <c r="Q69" i="289"/>
  <c r="Q70" i="289"/>
  <c r="Q71" i="289"/>
  <c r="Q72" i="289"/>
  <c r="Q73" i="289"/>
  <c r="Q74" i="289"/>
  <c r="Q75" i="289"/>
  <c r="Q76" i="289"/>
  <c r="Q77" i="289"/>
  <c r="Q78" i="289"/>
  <c r="Q79" i="289"/>
  <c r="Q80" i="289"/>
  <c r="Q81" i="289"/>
  <c r="Q82" i="289"/>
  <c r="Q83" i="289"/>
  <c r="Q84" i="289"/>
  <c r="Q85" i="289"/>
  <c r="Q86" i="289"/>
  <c r="Q87" i="289"/>
  <c r="Q88" i="289"/>
  <c r="Q89" i="289"/>
  <c r="Q90" i="289"/>
  <c r="Q91" i="289"/>
  <c r="Q92" i="289"/>
  <c r="Q93" i="289"/>
  <c r="Q94" i="289"/>
  <c r="Q95" i="289"/>
  <c r="Q96" i="289"/>
  <c r="Q97" i="289"/>
  <c r="Q98" i="289"/>
  <c r="Q99" i="289"/>
  <c r="Q100" i="289"/>
  <c r="Q101" i="289"/>
  <c r="Q102" i="289"/>
  <c r="Q103" i="289"/>
  <c r="Q104" i="289"/>
  <c r="Q105" i="289"/>
  <c r="Q106" i="289"/>
  <c r="Q107" i="289"/>
  <c r="Q108" i="289"/>
  <c r="Q109" i="289"/>
  <c r="Q110" i="289"/>
  <c r="Q111" i="289"/>
  <c r="Q112" i="289"/>
  <c r="Q113" i="289"/>
  <c r="Q114" i="289"/>
  <c r="Q115" i="289"/>
  <c r="Q116" i="289"/>
  <c r="Q63" i="289"/>
  <c r="K64" i="211" l="1"/>
  <c r="K65" i="211"/>
  <c r="K66" i="211"/>
  <c r="K67" i="211"/>
  <c r="K68" i="211"/>
  <c r="K69" i="211"/>
  <c r="K70" i="211"/>
  <c r="K71" i="211"/>
  <c r="K72" i="211"/>
  <c r="K73" i="211"/>
  <c r="K74" i="211"/>
  <c r="K75" i="211"/>
  <c r="K76" i="211"/>
  <c r="K77" i="211"/>
  <c r="K78" i="211"/>
  <c r="K79" i="211"/>
  <c r="K80" i="211"/>
  <c r="K81" i="211"/>
  <c r="K82" i="211"/>
  <c r="K83" i="211"/>
  <c r="K84" i="211"/>
  <c r="K85" i="211"/>
  <c r="K86" i="211"/>
  <c r="K87" i="211"/>
  <c r="K88" i="211"/>
  <c r="K89" i="211"/>
  <c r="K90" i="211"/>
  <c r="K91" i="211"/>
  <c r="K92" i="211"/>
  <c r="K93" i="211"/>
  <c r="K94" i="211"/>
  <c r="K95" i="211"/>
  <c r="K96" i="211"/>
  <c r="K97" i="211"/>
  <c r="K98" i="211"/>
  <c r="K99" i="211"/>
  <c r="K100" i="211"/>
  <c r="K101" i="211"/>
  <c r="K102" i="211"/>
  <c r="K103" i="211"/>
  <c r="K104" i="211"/>
  <c r="K105" i="211"/>
  <c r="K106" i="211"/>
  <c r="K107" i="211"/>
  <c r="K108" i="211"/>
  <c r="K109" i="211"/>
  <c r="K110" i="211"/>
  <c r="K111" i="211"/>
  <c r="K112" i="211"/>
  <c r="K113" i="211"/>
  <c r="K114" i="211"/>
  <c r="K115" i="211"/>
  <c r="K116" i="211"/>
  <c r="K63" i="211"/>
  <c r="J64" i="211"/>
  <c r="J65" i="211"/>
  <c r="J66" i="211"/>
  <c r="J67" i="211"/>
  <c r="J68" i="211"/>
  <c r="J69" i="211"/>
  <c r="J70" i="211"/>
  <c r="J71" i="211"/>
  <c r="J72" i="211"/>
  <c r="J73" i="211"/>
  <c r="J74" i="211"/>
  <c r="J75" i="211"/>
  <c r="J76" i="211"/>
  <c r="J77" i="211"/>
  <c r="J78" i="211"/>
  <c r="J79" i="211"/>
  <c r="J80" i="211"/>
  <c r="J81" i="211"/>
  <c r="J82" i="211"/>
  <c r="J83" i="211"/>
  <c r="J84" i="211"/>
  <c r="J85" i="211"/>
  <c r="J86" i="211"/>
  <c r="J87" i="211"/>
  <c r="J88" i="211"/>
  <c r="J89" i="211"/>
  <c r="J90" i="211"/>
  <c r="J91" i="211"/>
  <c r="J92" i="211"/>
  <c r="J93" i="211"/>
  <c r="J94" i="211"/>
  <c r="J95" i="211"/>
  <c r="J96" i="211"/>
  <c r="J97" i="211"/>
  <c r="J98" i="211"/>
  <c r="J99" i="211"/>
  <c r="J100" i="211"/>
  <c r="J101" i="211"/>
  <c r="J102" i="211"/>
  <c r="J103" i="211"/>
  <c r="J104" i="211"/>
  <c r="J105" i="211"/>
  <c r="J106" i="211"/>
  <c r="J107" i="211"/>
  <c r="J108" i="211"/>
  <c r="J109" i="211"/>
  <c r="J110" i="211"/>
  <c r="J111" i="211"/>
  <c r="J112" i="211"/>
  <c r="J113" i="211"/>
  <c r="J114" i="211"/>
  <c r="J115" i="211"/>
  <c r="J116" i="211"/>
  <c r="J63" i="211"/>
  <c r="I64" i="211"/>
  <c r="I65" i="211"/>
  <c r="I66" i="211"/>
  <c r="I67" i="211"/>
  <c r="I68" i="211"/>
  <c r="I69" i="211"/>
  <c r="I70" i="211"/>
  <c r="I71" i="211"/>
  <c r="I72" i="211"/>
  <c r="I73" i="211"/>
  <c r="I74" i="211"/>
  <c r="I75" i="211"/>
  <c r="I76" i="211"/>
  <c r="I77" i="211"/>
  <c r="I78" i="211"/>
  <c r="I79" i="211"/>
  <c r="I80" i="211"/>
  <c r="I81" i="211"/>
  <c r="I82" i="211"/>
  <c r="I83" i="211"/>
  <c r="I84" i="211"/>
  <c r="I85" i="211"/>
  <c r="I86" i="211"/>
  <c r="I87" i="211"/>
  <c r="I88" i="211"/>
  <c r="I89" i="211"/>
  <c r="I90" i="211"/>
  <c r="I91" i="211"/>
  <c r="I92" i="211"/>
  <c r="I93" i="211"/>
  <c r="I94" i="211"/>
  <c r="I95" i="211"/>
  <c r="I96" i="211"/>
  <c r="I97" i="211"/>
  <c r="I98" i="211"/>
  <c r="I99" i="211"/>
  <c r="I100" i="211"/>
  <c r="I101" i="211"/>
  <c r="I102" i="211"/>
  <c r="I103" i="211"/>
  <c r="I104" i="211"/>
  <c r="I105" i="211"/>
  <c r="I106" i="211"/>
  <c r="I107" i="211"/>
  <c r="I108" i="211"/>
  <c r="I109" i="211"/>
  <c r="I110" i="211"/>
  <c r="I111" i="211"/>
  <c r="I112" i="211"/>
  <c r="I113" i="211"/>
  <c r="I114" i="211"/>
  <c r="I115" i="211"/>
  <c r="I116" i="211"/>
  <c r="I63" i="211"/>
  <c r="H64" i="211"/>
  <c r="H65" i="211"/>
  <c r="H66" i="211"/>
  <c r="H67" i="211"/>
  <c r="H68" i="211"/>
  <c r="H69" i="211"/>
  <c r="H70" i="211"/>
  <c r="H71" i="211"/>
  <c r="H72" i="211"/>
  <c r="H73" i="211"/>
  <c r="H74" i="211"/>
  <c r="H75" i="211"/>
  <c r="H76" i="211"/>
  <c r="H77" i="211"/>
  <c r="H78" i="211"/>
  <c r="H79" i="211"/>
  <c r="H80" i="211"/>
  <c r="H81" i="211"/>
  <c r="H82" i="211"/>
  <c r="H83" i="211"/>
  <c r="H84" i="211"/>
  <c r="H85" i="211"/>
  <c r="H86" i="211"/>
  <c r="H87" i="211"/>
  <c r="H88" i="211"/>
  <c r="H89" i="211"/>
  <c r="H90" i="211"/>
  <c r="H91" i="211"/>
  <c r="H92" i="211"/>
  <c r="H93" i="211"/>
  <c r="H94" i="211"/>
  <c r="H95" i="211"/>
  <c r="H96" i="211"/>
  <c r="H97" i="211"/>
  <c r="H98" i="211"/>
  <c r="H99" i="211"/>
  <c r="H100" i="211"/>
  <c r="H101" i="211"/>
  <c r="H102" i="211"/>
  <c r="H103" i="211"/>
  <c r="H104" i="211"/>
  <c r="H105" i="211"/>
  <c r="H106" i="211"/>
  <c r="H107" i="211"/>
  <c r="H108" i="211"/>
  <c r="H109" i="211"/>
  <c r="H110" i="211"/>
  <c r="H111" i="211"/>
  <c r="H112" i="211"/>
  <c r="H113" i="211"/>
  <c r="H114" i="211"/>
  <c r="H115" i="211"/>
  <c r="H116" i="211"/>
  <c r="H63" i="211"/>
  <c r="F64" i="211"/>
  <c r="F65" i="211"/>
  <c r="F66" i="211"/>
  <c r="F67" i="211"/>
  <c r="F68" i="211"/>
  <c r="F69" i="211"/>
  <c r="F70" i="211"/>
  <c r="F71" i="211"/>
  <c r="F72" i="211"/>
  <c r="F73" i="211"/>
  <c r="F74" i="211"/>
  <c r="F75" i="211"/>
  <c r="F76" i="211"/>
  <c r="F77" i="211"/>
  <c r="F78" i="211"/>
  <c r="F79" i="211"/>
  <c r="F80" i="211"/>
  <c r="F81" i="211"/>
  <c r="F82" i="211"/>
  <c r="F83" i="211"/>
  <c r="F84" i="211"/>
  <c r="F85" i="211"/>
  <c r="F86" i="211"/>
  <c r="F87" i="211"/>
  <c r="F88" i="211"/>
  <c r="F89" i="211"/>
  <c r="F90" i="211"/>
  <c r="F91" i="211"/>
  <c r="F92" i="211"/>
  <c r="F93" i="211"/>
  <c r="F94" i="211"/>
  <c r="F95" i="211"/>
  <c r="F96" i="211"/>
  <c r="F97" i="211"/>
  <c r="F98" i="211"/>
  <c r="F99" i="211"/>
  <c r="F100" i="211"/>
  <c r="F101" i="211"/>
  <c r="F102" i="211"/>
  <c r="F103" i="211"/>
  <c r="F104" i="211"/>
  <c r="F105" i="211"/>
  <c r="F106" i="211"/>
  <c r="F107" i="211"/>
  <c r="F108" i="211"/>
  <c r="F109" i="211"/>
  <c r="F110" i="211"/>
  <c r="F111" i="211"/>
  <c r="F112" i="211"/>
  <c r="F113" i="211"/>
  <c r="F114" i="211"/>
  <c r="F115" i="211"/>
  <c r="F116" i="211"/>
  <c r="F63" i="211"/>
  <c r="E64" i="211"/>
  <c r="E65" i="211"/>
  <c r="E66" i="211"/>
  <c r="E67" i="211"/>
  <c r="E68" i="211"/>
  <c r="E69" i="211"/>
  <c r="E70" i="211"/>
  <c r="E71" i="211"/>
  <c r="E72" i="211"/>
  <c r="E73" i="211"/>
  <c r="E74" i="211"/>
  <c r="E75" i="211"/>
  <c r="E76" i="211"/>
  <c r="E77" i="211"/>
  <c r="E78" i="211"/>
  <c r="E79" i="211"/>
  <c r="E80" i="211"/>
  <c r="E81" i="211"/>
  <c r="E82" i="211"/>
  <c r="E83" i="211"/>
  <c r="E84" i="211"/>
  <c r="E85" i="211"/>
  <c r="E86" i="211"/>
  <c r="E87" i="211"/>
  <c r="E88" i="211"/>
  <c r="E89" i="211"/>
  <c r="E90" i="211"/>
  <c r="E91" i="211"/>
  <c r="E92" i="211"/>
  <c r="E93" i="211"/>
  <c r="E94" i="211"/>
  <c r="E95" i="211"/>
  <c r="E96" i="211"/>
  <c r="E97" i="211"/>
  <c r="E98" i="211"/>
  <c r="E99" i="211"/>
  <c r="E100" i="211"/>
  <c r="E101" i="211"/>
  <c r="E102" i="211"/>
  <c r="E103" i="211"/>
  <c r="E104" i="211"/>
  <c r="E105" i="211"/>
  <c r="E106" i="211"/>
  <c r="E107" i="211"/>
  <c r="E108" i="211"/>
  <c r="E109" i="211"/>
  <c r="E110" i="211"/>
  <c r="E111" i="211"/>
  <c r="E112" i="211"/>
  <c r="E113" i="211"/>
  <c r="E114" i="211"/>
  <c r="E115" i="211"/>
  <c r="E116" i="211"/>
  <c r="E63" i="211"/>
  <c r="D64" i="211"/>
  <c r="D65" i="211"/>
  <c r="D66" i="211"/>
  <c r="D67" i="211"/>
  <c r="D68" i="211"/>
  <c r="D69" i="211"/>
  <c r="D70" i="211"/>
  <c r="D71" i="211"/>
  <c r="D72" i="211"/>
  <c r="D73" i="211"/>
  <c r="D74" i="211"/>
  <c r="D75" i="211"/>
  <c r="D76" i="211"/>
  <c r="D77" i="211"/>
  <c r="D78" i="211"/>
  <c r="D79" i="211"/>
  <c r="D80" i="211"/>
  <c r="D81" i="211"/>
  <c r="D82" i="211"/>
  <c r="D83" i="211"/>
  <c r="D84" i="211"/>
  <c r="D85" i="211"/>
  <c r="D86" i="211"/>
  <c r="D87" i="211"/>
  <c r="D88" i="211"/>
  <c r="D89" i="211"/>
  <c r="D90" i="211"/>
  <c r="D91" i="211"/>
  <c r="D92" i="211"/>
  <c r="D93" i="211"/>
  <c r="D94" i="211"/>
  <c r="D95" i="211"/>
  <c r="D96" i="211"/>
  <c r="D97" i="211"/>
  <c r="D98" i="211"/>
  <c r="D99" i="211"/>
  <c r="D100" i="211"/>
  <c r="D101" i="211"/>
  <c r="D102" i="211"/>
  <c r="D103" i="211"/>
  <c r="D104" i="211"/>
  <c r="D105" i="211"/>
  <c r="D106" i="211"/>
  <c r="D107" i="211"/>
  <c r="D108" i="211"/>
  <c r="D109" i="211"/>
  <c r="D110" i="211"/>
  <c r="D111" i="211"/>
  <c r="D112" i="211"/>
  <c r="D113" i="211"/>
  <c r="D114" i="211"/>
  <c r="D115" i="211"/>
  <c r="D116" i="211"/>
  <c r="D63" i="211"/>
  <c r="C64" i="211"/>
  <c r="C65" i="211"/>
  <c r="C66" i="211"/>
  <c r="C67" i="211"/>
  <c r="C68" i="211"/>
  <c r="C69" i="211"/>
  <c r="C70" i="211"/>
  <c r="C71" i="211"/>
  <c r="C72" i="211"/>
  <c r="C73" i="211"/>
  <c r="C74" i="211"/>
  <c r="C75" i="211"/>
  <c r="C76" i="211"/>
  <c r="C77" i="211"/>
  <c r="C78" i="211"/>
  <c r="C79" i="211"/>
  <c r="C80" i="211"/>
  <c r="C81" i="211"/>
  <c r="C82" i="211"/>
  <c r="C83" i="211"/>
  <c r="C84" i="211"/>
  <c r="C85" i="211"/>
  <c r="C86" i="211"/>
  <c r="C87" i="211"/>
  <c r="C88" i="211"/>
  <c r="C89" i="211"/>
  <c r="C90" i="211"/>
  <c r="C91" i="211"/>
  <c r="C92" i="211"/>
  <c r="C93" i="211"/>
  <c r="C94" i="211"/>
  <c r="C95" i="211"/>
  <c r="C96" i="211"/>
  <c r="C97" i="211"/>
  <c r="C98" i="211"/>
  <c r="C99" i="211"/>
  <c r="C100" i="211"/>
  <c r="C101" i="211"/>
  <c r="C102" i="211"/>
  <c r="C103" i="211"/>
  <c r="C104" i="211"/>
  <c r="C105" i="211"/>
  <c r="C106" i="211"/>
  <c r="C107" i="211"/>
  <c r="C108" i="211"/>
  <c r="C109" i="211"/>
  <c r="C110" i="211"/>
  <c r="C111" i="211"/>
  <c r="C112" i="211"/>
  <c r="C113" i="211"/>
  <c r="C114" i="211"/>
  <c r="C115" i="211"/>
  <c r="C116" i="211"/>
  <c r="C63" i="211"/>
  <c r="B64" i="211"/>
  <c r="B65" i="211"/>
  <c r="B66" i="211"/>
  <c r="B67" i="211"/>
  <c r="B68" i="211"/>
  <c r="B69" i="211"/>
  <c r="B70" i="211"/>
  <c r="B71" i="211"/>
  <c r="B72" i="211"/>
  <c r="B73" i="211"/>
  <c r="B74" i="211"/>
  <c r="B75" i="211"/>
  <c r="B76" i="211"/>
  <c r="B77" i="211"/>
  <c r="B78" i="211"/>
  <c r="B79" i="211"/>
  <c r="B80" i="211"/>
  <c r="B81" i="211"/>
  <c r="B82" i="211"/>
  <c r="B83" i="211"/>
  <c r="B84" i="211"/>
  <c r="B85" i="211"/>
  <c r="B86" i="211"/>
  <c r="B87" i="211"/>
  <c r="B88" i="211"/>
  <c r="B89" i="211"/>
  <c r="B90" i="211"/>
  <c r="B91" i="211"/>
  <c r="B92" i="211"/>
  <c r="B93" i="211"/>
  <c r="B94" i="211"/>
  <c r="B95" i="211"/>
  <c r="B96" i="211"/>
  <c r="B97" i="211"/>
  <c r="B98" i="211"/>
  <c r="B99" i="211"/>
  <c r="B100" i="211"/>
  <c r="B101" i="211"/>
  <c r="B102" i="211"/>
  <c r="B103" i="211"/>
  <c r="B104" i="211"/>
  <c r="B105" i="211"/>
  <c r="B106" i="211"/>
  <c r="B107" i="211"/>
  <c r="B108" i="211"/>
  <c r="B109" i="211"/>
  <c r="B110" i="211"/>
  <c r="B111" i="211"/>
  <c r="B112" i="211"/>
  <c r="B113" i="211"/>
  <c r="B114" i="211"/>
  <c r="B115" i="211"/>
  <c r="B116" i="211"/>
  <c r="B63" i="211"/>
  <c r="G63" i="211"/>
  <c r="G64" i="211"/>
  <c r="G65" i="211"/>
  <c r="G66" i="211"/>
  <c r="G67" i="211"/>
  <c r="G68" i="211"/>
  <c r="G69" i="211"/>
  <c r="G70" i="211"/>
  <c r="G71" i="211"/>
  <c r="G72" i="211"/>
  <c r="G73" i="211"/>
  <c r="G74" i="211"/>
  <c r="G75" i="211"/>
  <c r="G76" i="211"/>
  <c r="G77" i="211"/>
  <c r="G78" i="211"/>
  <c r="G79" i="211"/>
  <c r="G80" i="211"/>
  <c r="G81" i="211"/>
  <c r="G82" i="211"/>
  <c r="G83" i="211"/>
  <c r="G84" i="211"/>
  <c r="G85" i="211"/>
  <c r="G86" i="211"/>
  <c r="G87" i="211"/>
  <c r="G88" i="211"/>
  <c r="G89" i="211"/>
  <c r="G90" i="211"/>
  <c r="G91" i="211"/>
  <c r="G92" i="211"/>
  <c r="G93" i="211"/>
  <c r="G94" i="211"/>
  <c r="G95" i="211"/>
  <c r="G96" i="211"/>
  <c r="G97" i="211"/>
  <c r="G98" i="211"/>
  <c r="G99" i="211"/>
  <c r="G100" i="211"/>
  <c r="G101" i="211"/>
  <c r="G102" i="211"/>
  <c r="G103" i="211"/>
  <c r="G104" i="211"/>
  <c r="G105" i="211"/>
  <c r="G106" i="211"/>
  <c r="G107" i="211"/>
  <c r="G108" i="211"/>
  <c r="G109" i="211"/>
  <c r="G110" i="211"/>
  <c r="G111" i="211"/>
  <c r="G112" i="211"/>
  <c r="G113" i="211"/>
  <c r="G114" i="211"/>
  <c r="G115" i="211"/>
  <c r="G116" i="211"/>
  <c r="O76" i="289"/>
  <c r="O77" i="289"/>
  <c r="O78" i="289"/>
  <c r="O79" i="289"/>
  <c r="O80" i="289"/>
  <c r="O81" i="289"/>
  <c r="O82" i="289"/>
  <c r="O83" i="289"/>
  <c r="O84" i="289"/>
  <c r="O85" i="289"/>
  <c r="O86" i="289"/>
  <c r="O87" i="289"/>
  <c r="O88" i="289"/>
  <c r="O89" i="289"/>
  <c r="O90" i="289"/>
  <c r="O91" i="289"/>
  <c r="O92" i="289"/>
  <c r="O93" i="289"/>
  <c r="O94" i="289"/>
  <c r="O95" i="289"/>
  <c r="O96" i="289"/>
  <c r="O97" i="289"/>
  <c r="O98" i="289"/>
  <c r="O99" i="289"/>
  <c r="O100" i="289"/>
  <c r="O101" i="289"/>
  <c r="O102" i="289"/>
  <c r="O103" i="289"/>
  <c r="O104" i="289"/>
  <c r="O105" i="289"/>
  <c r="O106" i="289"/>
  <c r="O107" i="289"/>
  <c r="O108" i="289"/>
  <c r="O109" i="289"/>
  <c r="O110" i="289"/>
  <c r="O111" i="289"/>
  <c r="O112" i="289"/>
  <c r="O113" i="289"/>
  <c r="O114" i="289"/>
  <c r="O115" i="289"/>
  <c r="O116" i="289"/>
  <c r="G65" i="289"/>
  <c r="G66" i="289"/>
  <c r="G67" i="289"/>
  <c r="G68" i="289"/>
  <c r="G69" i="289"/>
  <c r="G70" i="289"/>
  <c r="G71" i="289"/>
  <c r="G72" i="289"/>
  <c r="G73" i="289"/>
  <c r="G74" i="289"/>
  <c r="G75" i="289"/>
  <c r="O66" i="289"/>
  <c r="O67" i="289"/>
  <c r="O68" i="289"/>
  <c r="O69" i="289"/>
  <c r="O70" i="289"/>
  <c r="O71" i="289"/>
  <c r="O72" i="289"/>
  <c r="O73" i="289"/>
  <c r="O74" i="289"/>
  <c r="O75" i="289"/>
  <c r="O65" i="289"/>
  <c r="O64" i="289"/>
  <c r="O63" i="289"/>
  <c r="G63" i="289"/>
  <c r="G64" i="289"/>
  <c r="G76" i="289"/>
  <c r="G77" i="289"/>
  <c r="G78" i="289"/>
  <c r="G79" i="289"/>
  <c r="G80" i="289"/>
  <c r="G81" i="289"/>
  <c r="G82" i="289"/>
  <c r="G83" i="289"/>
  <c r="G84" i="289"/>
  <c r="G85" i="289"/>
  <c r="G86" i="289"/>
  <c r="G87" i="289"/>
  <c r="G88" i="289"/>
  <c r="G89" i="289"/>
  <c r="G90" i="289"/>
  <c r="G91" i="289"/>
  <c r="G92" i="289"/>
  <c r="G93" i="289"/>
  <c r="G94" i="289"/>
  <c r="G95" i="289"/>
  <c r="G96" i="289"/>
  <c r="G97" i="289"/>
  <c r="G98" i="289"/>
  <c r="G99" i="289"/>
  <c r="G100" i="289"/>
  <c r="G101" i="289"/>
  <c r="G102" i="289"/>
  <c r="G103" i="289"/>
  <c r="G104" i="289"/>
  <c r="G105" i="289"/>
  <c r="G106" i="289"/>
  <c r="G107" i="289"/>
  <c r="G108" i="289"/>
  <c r="G109" i="289"/>
  <c r="G110" i="289"/>
  <c r="G111" i="289"/>
  <c r="G112" i="289"/>
  <c r="G113" i="289"/>
  <c r="G114" i="289"/>
  <c r="G115" i="289"/>
  <c r="G116" i="289"/>
  <c r="Y70" i="262"/>
  <c r="N13" i="262"/>
  <c r="V116" i="258"/>
  <c r="U116" i="258"/>
  <c r="T116" i="258"/>
  <c r="S116" i="258"/>
  <c r="R116" i="258"/>
  <c r="Q116" i="258"/>
  <c r="P116" i="258"/>
  <c r="O116" i="258"/>
  <c r="N116" i="258"/>
  <c r="M116" i="258"/>
  <c r="L116" i="258"/>
  <c r="K116" i="258"/>
  <c r="J116" i="258"/>
  <c r="I116" i="258"/>
  <c r="H116" i="258"/>
  <c r="G116" i="258"/>
  <c r="F116" i="258"/>
  <c r="E116" i="258"/>
  <c r="D116" i="258"/>
  <c r="C116" i="258"/>
  <c r="B116" i="258"/>
  <c r="V115" i="258"/>
  <c r="U115" i="258"/>
  <c r="T115" i="258"/>
  <c r="S115" i="258"/>
  <c r="R115" i="258"/>
  <c r="Q115" i="258"/>
  <c r="P115" i="258"/>
  <c r="O115" i="258"/>
  <c r="N115" i="258"/>
  <c r="M115" i="258"/>
  <c r="L115" i="258"/>
  <c r="K115" i="258"/>
  <c r="J115" i="258"/>
  <c r="I115" i="258"/>
  <c r="H115" i="258"/>
  <c r="G115" i="258"/>
  <c r="F115" i="258"/>
  <c r="E115" i="258"/>
  <c r="D115" i="258"/>
  <c r="C115" i="258"/>
  <c r="B115" i="258"/>
  <c r="V114" i="258"/>
  <c r="U114" i="258"/>
  <c r="T114" i="258"/>
  <c r="S114" i="258"/>
  <c r="R114" i="258"/>
  <c r="Q114" i="258"/>
  <c r="P114" i="258"/>
  <c r="O114" i="258"/>
  <c r="N114" i="258"/>
  <c r="M114" i="258"/>
  <c r="L114" i="258"/>
  <c r="K114" i="258"/>
  <c r="J114" i="258"/>
  <c r="I114" i="258"/>
  <c r="H114" i="258"/>
  <c r="G114" i="258"/>
  <c r="F114" i="258"/>
  <c r="E114" i="258"/>
  <c r="D114" i="258"/>
  <c r="C114" i="258"/>
  <c r="B114" i="258"/>
  <c r="V113" i="258"/>
  <c r="U113" i="258"/>
  <c r="T113" i="258"/>
  <c r="S113" i="258"/>
  <c r="R113" i="258"/>
  <c r="Q113" i="258"/>
  <c r="P113" i="258"/>
  <c r="O113" i="258"/>
  <c r="N113" i="258"/>
  <c r="M113" i="258"/>
  <c r="L113" i="258"/>
  <c r="K113" i="258"/>
  <c r="J113" i="258"/>
  <c r="I113" i="258"/>
  <c r="H113" i="258"/>
  <c r="G113" i="258"/>
  <c r="F113" i="258"/>
  <c r="E113" i="258"/>
  <c r="D113" i="258"/>
  <c r="C113" i="258"/>
  <c r="B113" i="258"/>
  <c r="V112" i="258"/>
  <c r="U112" i="258"/>
  <c r="T112" i="258"/>
  <c r="S112" i="258"/>
  <c r="R112" i="258"/>
  <c r="Q112" i="258"/>
  <c r="P112" i="258"/>
  <c r="O112" i="258"/>
  <c r="N112" i="258"/>
  <c r="M112" i="258"/>
  <c r="L112" i="258"/>
  <c r="K112" i="258"/>
  <c r="J112" i="258"/>
  <c r="I112" i="258"/>
  <c r="H112" i="258"/>
  <c r="G112" i="258"/>
  <c r="F112" i="258"/>
  <c r="E112" i="258"/>
  <c r="D112" i="258"/>
  <c r="C112" i="258"/>
  <c r="B112" i="258"/>
  <c r="V111" i="258"/>
  <c r="U111" i="258"/>
  <c r="T111" i="258"/>
  <c r="S111" i="258"/>
  <c r="R111" i="258"/>
  <c r="Q111" i="258"/>
  <c r="P111" i="258"/>
  <c r="O111" i="258"/>
  <c r="N111" i="258"/>
  <c r="M111" i="258"/>
  <c r="L111" i="258"/>
  <c r="K111" i="258"/>
  <c r="J111" i="258"/>
  <c r="I111" i="258"/>
  <c r="H111" i="258"/>
  <c r="G111" i="258"/>
  <c r="F111" i="258"/>
  <c r="E111" i="258"/>
  <c r="D111" i="258"/>
  <c r="C111" i="258"/>
  <c r="B111" i="258"/>
  <c r="V110" i="258"/>
  <c r="U110" i="258"/>
  <c r="T110" i="258"/>
  <c r="S110" i="258"/>
  <c r="R110" i="258"/>
  <c r="Q110" i="258"/>
  <c r="P110" i="258"/>
  <c r="O110" i="258"/>
  <c r="N110" i="258"/>
  <c r="M110" i="258"/>
  <c r="L110" i="258"/>
  <c r="K110" i="258"/>
  <c r="J110" i="258"/>
  <c r="I110" i="258"/>
  <c r="H110" i="258"/>
  <c r="G110" i="258"/>
  <c r="F110" i="258"/>
  <c r="E110" i="258"/>
  <c r="D110" i="258"/>
  <c r="C110" i="258"/>
  <c r="B110" i="258"/>
  <c r="V109" i="258"/>
  <c r="U109" i="258"/>
  <c r="T109" i="258"/>
  <c r="S109" i="258"/>
  <c r="R109" i="258"/>
  <c r="Q109" i="258"/>
  <c r="P109" i="258"/>
  <c r="O109" i="258"/>
  <c r="N109" i="258"/>
  <c r="M109" i="258"/>
  <c r="L109" i="258"/>
  <c r="K109" i="258"/>
  <c r="J109" i="258"/>
  <c r="I109" i="258"/>
  <c r="H109" i="258"/>
  <c r="G109" i="258"/>
  <c r="F109" i="258"/>
  <c r="E109" i="258"/>
  <c r="D109" i="258"/>
  <c r="C109" i="258"/>
  <c r="B109" i="258"/>
  <c r="V108" i="258"/>
  <c r="U108" i="258"/>
  <c r="T108" i="258"/>
  <c r="S108" i="258"/>
  <c r="R108" i="258"/>
  <c r="Q108" i="258"/>
  <c r="P108" i="258"/>
  <c r="O108" i="258"/>
  <c r="N108" i="258"/>
  <c r="M108" i="258"/>
  <c r="L108" i="258"/>
  <c r="K108" i="258"/>
  <c r="J108" i="258"/>
  <c r="I108" i="258"/>
  <c r="H108" i="258"/>
  <c r="G108" i="258"/>
  <c r="F108" i="258"/>
  <c r="E108" i="258"/>
  <c r="D108" i="258"/>
  <c r="C108" i="258"/>
  <c r="B108" i="258"/>
  <c r="V107" i="258"/>
  <c r="U107" i="258"/>
  <c r="T107" i="258"/>
  <c r="S107" i="258"/>
  <c r="R107" i="258"/>
  <c r="Q107" i="258"/>
  <c r="P107" i="258"/>
  <c r="O107" i="258"/>
  <c r="N107" i="258"/>
  <c r="M107" i="258"/>
  <c r="L107" i="258"/>
  <c r="K107" i="258"/>
  <c r="J107" i="258"/>
  <c r="I107" i="258"/>
  <c r="H107" i="258"/>
  <c r="G107" i="258"/>
  <c r="F107" i="258"/>
  <c r="E107" i="258"/>
  <c r="D107" i="258"/>
  <c r="C107" i="258"/>
  <c r="B107" i="258"/>
  <c r="V106" i="258"/>
  <c r="U106" i="258"/>
  <c r="T106" i="258"/>
  <c r="S106" i="258"/>
  <c r="R106" i="258"/>
  <c r="Q106" i="258"/>
  <c r="P106" i="258"/>
  <c r="O106" i="258"/>
  <c r="N106" i="258"/>
  <c r="M106" i="258"/>
  <c r="L106" i="258"/>
  <c r="K106" i="258"/>
  <c r="J106" i="258"/>
  <c r="I106" i="258"/>
  <c r="H106" i="258"/>
  <c r="G106" i="258"/>
  <c r="F106" i="258"/>
  <c r="E106" i="258"/>
  <c r="D106" i="258"/>
  <c r="C106" i="258"/>
  <c r="B106" i="258"/>
  <c r="V105" i="258"/>
  <c r="U105" i="258"/>
  <c r="T105" i="258"/>
  <c r="S105" i="258"/>
  <c r="R105" i="258"/>
  <c r="Q105" i="258"/>
  <c r="P105" i="258"/>
  <c r="O105" i="258"/>
  <c r="N105" i="258"/>
  <c r="M105" i="258"/>
  <c r="L105" i="258"/>
  <c r="K105" i="258"/>
  <c r="J105" i="258"/>
  <c r="I105" i="258"/>
  <c r="H105" i="258"/>
  <c r="G105" i="258"/>
  <c r="F105" i="258"/>
  <c r="E105" i="258"/>
  <c r="D105" i="258"/>
  <c r="C105" i="258"/>
  <c r="B105" i="258"/>
  <c r="V104" i="258"/>
  <c r="U104" i="258"/>
  <c r="T104" i="258"/>
  <c r="S104" i="258"/>
  <c r="R104" i="258"/>
  <c r="Q104" i="258"/>
  <c r="P104" i="258"/>
  <c r="O104" i="258"/>
  <c r="N104" i="258"/>
  <c r="M104" i="258"/>
  <c r="L104" i="258"/>
  <c r="K104" i="258"/>
  <c r="J104" i="258"/>
  <c r="I104" i="258"/>
  <c r="H104" i="258"/>
  <c r="G104" i="258"/>
  <c r="F104" i="258"/>
  <c r="E104" i="258"/>
  <c r="D104" i="258"/>
  <c r="C104" i="258"/>
  <c r="B104" i="258"/>
  <c r="V103" i="258"/>
  <c r="U103" i="258"/>
  <c r="T103" i="258"/>
  <c r="S103" i="258"/>
  <c r="R103" i="258"/>
  <c r="Q103" i="258"/>
  <c r="P103" i="258"/>
  <c r="O103" i="258"/>
  <c r="N103" i="258"/>
  <c r="M103" i="258"/>
  <c r="L103" i="258"/>
  <c r="K103" i="258"/>
  <c r="J103" i="258"/>
  <c r="I103" i="258"/>
  <c r="H103" i="258"/>
  <c r="G103" i="258"/>
  <c r="F103" i="258"/>
  <c r="E103" i="258"/>
  <c r="D103" i="258"/>
  <c r="C103" i="258"/>
  <c r="B103" i="258"/>
  <c r="V102" i="258"/>
  <c r="U102" i="258"/>
  <c r="T102" i="258"/>
  <c r="S102" i="258"/>
  <c r="R102" i="258"/>
  <c r="Q102" i="258"/>
  <c r="P102" i="258"/>
  <c r="O102" i="258"/>
  <c r="N102" i="258"/>
  <c r="M102" i="258"/>
  <c r="L102" i="258"/>
  <c r="K102" i="258"/>
  <c r="J102" i="258"/>
  <c r="I102" i="258"/>
  <c r="H102" i="258"/>
  <c r="G102" i="258"/>
  <c r="F102" i="258"/>
  <c r="E102" i="258"/>
  <c r="D102" i="258"/>
  <c r="C102" i="258"/>
  <c r="B102" i="258"/>
  <c r="V101" i="258"/>
  <c r="U101" i="258"/>
  <c r="T101" i="258"/>
  <c r="S101" i="258"/>
  <c r="R101" i="258"/>
  <c r="Q101" i="258"/>
  <c r="P101" i="258"/>
  <c r="O101" i="258"/>
  <c r="N101" i="258"/>
  <c r="M101" i="258"/>
  <c r="L101" i="258"/>
  <c r="K101" i="258"/>
  <c r="J101" i="258"/>
  <c r="I101" i="258"/>
  <c r="H101" i="258"/>
  <c r="G101" i="258"/>
  <c r="F101" i="258"/>
  <c r="E101" i="258"/>
  <c r="D101" i="258"/>
  <c r="C101" i="258"/>
  <c r="B101" i="258"/>
  <c r="V100" i="258"/>
  <c r="U100" i="258"/>
  <c r="T100" i="258"/>
  <c r="S100" i="258"/>
  <c r="R100" i="258"/>
  <c r="Q100" i="258"/>
  <c r="P100" i="258"/>
  <c r="O100" i="258"/>
  <c r="N100" i="258"/>
  <c r="M100" i="258"/>
  <c r="L100" i="258"/>
  <c r="K100" i="258"/>
  <c r="J100" i="258"/>
  <c r="I100" i="258"/>
  <c r="H100" i="258"/>
  <c r="G100" i="258"/>
  <c r="F100" i="258"/>
  <c r="E100" i="258"/>
  <c r="D100" i="258"/>
  <c r="C100" i="258"/>
  <c r="B100" i="258"/>
  <c r="V99" i="258"/>
  <c r="U99" i="258"/>
  <c r="T99" i="258"/>
  <c r="S99" i="258"/>
  <c r="R99" i="258"/>
  <c r="Q99" i="258"/>
  <c r="P99" i="258"/>
  <c r="O99" i="258"/>
  <c r="N99" i="258"/>
  <c r="M99" i="258"/>
  <c r="L99" i="258"/>
  <c r="K99" i="258"/>
  <c r="J99" i="258"/>
  <c r="I99" i="258"/>
  <c r="H99" i="258"/>
  <c r="G99" i="258"/>
  <c r="F99" i="258"/>
  <c r="E99" i="258"/>
  <c r="D99" i="258"/>
  <c r="C99" i="258"/>
  <c r="B99" i="258"/>
  <c r="V98" i="258"/>
  <c r="U98" i="258"/>
  <c r="T98" i="258"/>
  <c r="S98" i="258"/>
  <c r="R98" i="258"/>
  <c r="Q98" i="258"/>
  <c r="P98" i="258"/>
  <c r="O98" i="258"/>
  <c r="N98" i="258"/>
  <c r="M98" i="258"/>
  <c r="L98" i="258"/>
  <c r="K98" i="258"/>
  <c r="J98" i="258"/>
  <c r="I98" i="258"/>
  <c r="H98" i="258"/>
  <c r="G98" i="258"/>
  <c r="F98" i="258"/>
  <c r="E98" i="258"/>
  <c r="D98" i="258"/>
  <c r="C98" i="258"/>
  <c r="B98" i="258"/>
  <c r="V97" i="258"/>
  <c r="U97" i="258"/>
  <c r="T97" i="258"/>
  <c r="S97" i="258"/>
  <c r="R97" i="258"/>
  <c r="Q97" i="258"/>
  <c r="P97" i="258"/>
  <c r="O97" i="258"/>
  <c r="N97" i="258"/>
  <c r="M97" i="258"/>
  <c r="L97" i="258"/>
  <c r="K97" i="258"/>
  <c r="J97" i="258"/>
  <c r="I97" i="258"/>
  <c r="H97" i="258"/>
  <c r="G97" i="258"/>
  <c r="F97" i="258"/>
  <c r="E97" i="258"/>
  <c r="D97" i="258"/>
  <c r="C97" i="258"/>
  <c r="B97" i="258"/>
  <c r="V96" i="258"/>
  <c r="U96" i="258"/>
  <c r="T96" i="258"/>
  <c r="S96" i="258"/>
  <c r="R96" i="258"/>
  <c r="Q96" i="258"/>
  <c r="P96" i="258"/>
  <c r="O96" i="258"/>
  <c r="N96" i="258"/>
  <c r="M96" i="258"/>
  <c r="L96" i="258"/>
  <c r="K96" i="258"/>
  <c r="J96" i="258"/>
  <c r="I96" i="258"/>
  <c r="H96" i="258"/>
  <c r="G96" i="258"/>
  <c r="F96" i="258"/>
  <c r="E96" i="258"/>
  <c r="D96" i="258"/>
  <c r="C96" i="258"/>
  <c r="B96" i="258"/>
  <c r="V95" i="258"/>
  <c r="U95" i="258"/>
  <c r="T95" i="258"/>
  <c r="S95" i="258"/>
  <c r="R95" i="258"/>
  <c r="Q95" i="258"/>
  <c r="P95" i="258"/>
  <c r="O95" i="258"/>
  <c r="N95" i="258"/>
  <c r="M95" i="258"/>
  <c r="L95" i="258"/>
  <c r="K95" i="258"/>
  <c r="J95" i="258"/>
  <c r="I95" i="258"/>
  <c r="H95" i="258"/>
  <c r="G95" i="258"/>
  <c r="F95" i="258"/>
  <c r="E95" i="258"/>
  <c r="D95" i="258"/>
  <c r="C95" i="258"/>
  <c r="B95" i="258"/>
  <c r="V94" i="258"/>
  <c r="U94" i="258"/>
  <c r="T94" i="258"/>
  <c r="S94" i="258"/>
  <c r="R94" i="258"/>
  <c r="Q94" i="258"/>
  <c r="P94" i="258"/>
  <c r="O94" i="258"/>
  <c r="N94" i="258"/>
  <c r="M94" i="258"/>
  <c r="L94" i="258"/>
  <c r="K94" i="258"/>
  <c r="J94" i="258"/>
  <c r="I94" i="258"/>
  <c r="H94" i="258"/>
  <c r="G94" i="258"/>
  <c r="F94" i="258"/>
  <c r="E94" i="258"/>
  <c r="D94" i="258"/>
  <c r="C94" i="258"/>
  <c r="B94" i="258"/>
  <c r="V93" i="258"/>
  <c r="U93" i="258"/>
  <c r="T93" i="258"/>
  <c r="S93" i="258"/>
  <c r="R93" i="258"/>
  <c r="Q93" i="258"/>
  <c r="P93" i="258"/>
  <c r="O93" i="258"/>
  <c r="N93" i="258"/>
  <c r="M93" i="258"/>
  <c r="L93" i="258"/>
  <c r="K93" i="258"/>
  <c r="J93" i="258"/>
  <c r="I93" i="258"/>
  <c r="H93" i="258"/>
  <c r="G93" i="258"/>
  <c r="F93" i="258"/>
  <c r="E93" i="258"/>
  <c r="D93" i="258"/>
  <c r="C93" i="258"/>
  <c r="B93" i="258"/>
  <c r="V92" i="258"/>
  <c r="U92" i="258"/>
  <c r="T92" i="258"/>
  <c r="S92" i="258"/>
  <c r="R92" i="258"/>
  <c r="Q92" i="258"/>
  <c r="P92" i="258"/>
  <c r="O92" i="258"/>
  <c r="N92" i="258"/>
  <c r="M92" i="258"/>
  <c r="L92" i="258"/>
  <c r="K92" i="258"/>
  <c r="J92" i="258"/>
  <c r="I92" i="258"/>
  <c r="H92" i="258"/>
  <c r="G92" i="258"/>
  <c r="F92" i="258"/>
  <c r="E92" i="258"/>
  <c r="D92" i="258"/>
  <c r="C92" i="258"/>
  <c r="B92" i="258"/>
  <c r="V91" i="258"/>
  <c r="U91" i="258"/>
  <c r="T91" i="258"/>
  <c r="S91" i="258"/>
  <c r="R91" i="258"/>
  <c r="Q91" i="258"/>
  <c r="P91" i="258"/>
  <c r="O91" i="258"/>
  <c r="N91" i="258"/>
  <c r="M91" i="258"/>
  <c r="L91" i="258"/>
  <c r="K91" i="258"/>
  <c r="J91" i="258"/>
  <c r="I91" i="258"/>
  <c r="H91" i="258"/>
  <c r="G91" i="258"/>
  <c r="F91" i="258"/>
  <c r="E91" i="258"/>
  <c r="D91" i="258"/>
  <c r="C91" i="258"/>
  <c r="B91" i="258"/>
  <c r="V90" i="258"/>
  <c r="U90" i="258"/>
  <c r="T90" i="258"/>
  <c r="S90" i="258"/>
  <c r="R90" i="258"/>
  <c r="Q90" i="258"/>
  <c r="P90" i="258"/>
  <c r="O90" i="258"/>
  <c r="N90" i="258"/>
  <c r="M90" i="258"/>
  <c r="L90" i="258"/>
  <c r="K90" i="258"/>
  <c r="J90" i="258"/>
  <c r="I90" i="258"/>
  <c r="H90" i="258"/>
  <c r="G90" i="258"/>
  <c r="F90" i="258"/>
  <c r="E90" i="258"/>
  <c r="D90" i="258"/>
  <c r="C90" i="258"/>
  <c r="B90" i="258"/>
  <c r="V89" i="258"/>
  <c r="U89" i="258"/>
  <c r="T89" i="258"/>
  <c r="S89" i="258"/>
  <c r="R89" i="258"/>
  <c r="Q89" i="258"/>
  <c r="P89" i="258"/>
  <c r="O89" i="258"/>
  <c r="N89" i="258"/>
  <c r="M89" i="258"/>
  <c r="L89" i="258"/>
  <c r="K89" i="258"/>
  <c r="J89" i="258"/>
  <c r="I89" i="258"/>
  <c r="H89" i="258"/>
  <c r="G89" i="258"/>
  <c r="F89" i="258"/>
  <c r="E89" i="258"/>
  <c r="D89" i="258"/>
  <c r="C89" i="258"/>
  <c r="B89" i="258"/>
  <c r="V88" i="258"/>
  <c r="U88" i="258"/>
  <c r="T88" i="258"/>
  <c r="S88" i="258"/>
  <c r="R88" i="258"/>
  <c r="Q88" i="258"/>
  <c r="P88" i="258"/>
  <c r="O88" i="258"/>
  <c r="N88" i="258"/>
  <c r="M88" i="258"/>
  <c r="L88" i="258"/>
  <c r="K88" i="258"/>
  <c r="J88" i="258"/>
  <c r="I88" i="258"/>
  <c r="H88" i="258"/>
  <c r="G88" i="258"/>
  <c r="F88" i="258"/>
  <c r="E88" i="258"/>
  <c r="D88" i="258"/>
  <c r="C88" i="258"/>
  <c r="B88" i="258"/>
  <c r="V87" i="258"/>
  <c r="U87" i="258"/>
  <c r="T87" i="258"/>
  <c r="S87" i="258"/>
  <c r="R87" i="258"/>
  <c r="Q87" i="258"/>
  <c r="P87" i="258"/>
  <c r="O87" i="258"/>
  <c r="N87" i="258"/>
  <c r="M87" i="258"/>
  <c r="L87" i="258"/>
  <c r="K87" i="258"/>
  <c r="J87" i="258"/>
  <c r="I87" i="258"/>
  <c r="H87" i="258"/>
  <c r="G87" i="258"/>
  <c r="F87" i="258"/>
  <c r="E87" i="258"/>
  <c r="D87" i="258"/>
  <c r="C87" i="258"/>
  <c r="B87" i="258"/>
  <c r="V86" i="258"/>
  <c r="U86" i="258"/>
  <c r="T86" i="258"/>
  <c r="S86" i="258"/>
  <c r="R86" i="258"/>
  <c r="Q86" i="258"/>
  <c r="P86" i="258"/>
  <c r="O86" i="258"/>
  <c r="N86" i="258"/>
  <c r="M86" i="258"/>
  <c r="L86" i="258"/>
  <c r="K86" i="258"/>
  <c r="J86" i="258"/>
  <c r="I86" i="258"/>
  <c r="H86" i="258"/>
  <c r="G86" i="258"/>
  <c r="F86" i="258"/>
  <c r="E86" i="258"/>
  <c r="D86" i="258"/>
  <c r="C86" i="258"/>
  <c r="B86" i="258"/>
  <c r="V85" i="258"/>
  <c r="U85" i="258"/>
  <c r="T85" i="258"/>
  <c r="S85" i="258"/>
  <c r="R85" i="258"/>
  <c r="Q85" i="258"/>
  <c r="P85" i="258"/>
  <c r="O85" i="258"/>
  <c r="N85" i="258"/>
  <c r="M85" i="258"/>
  <c r="L85" i="258"/>
  <c r="K85" i="258"/>
  <c r="J85" i="258"/>
  <c r="I85" i="258"/>
  <c r="H85" i="258"/>
  <c r="G85" i="258"/>
  <c r="F85" i="258"/>
  <c r="E85" i="258"/>
  <c r="D85" i="258"/>
  <c r="C85" i="258"/>
  <c r="B85" i="258"/>
  <c r="V84" i="258"/>
  <c r="U84" i="258"/>
  <c r="T84" i="258"/>
  <c r="S84" i="258"/>
  <c r="R84" i="258"/>
  <c r="Q84" i="258"/>
  <c r="P84" i="258"/>
  <c r="O84" i="258"/>
  <c r="N84" i="258"/>
  <c r="M84" i="258"/>
  <c r="L84" i="258"/>
  <c r="K84" i="258"/>
  <c r="J84" i="258"/>
  <c r="I84" i="258"/>
  <c r="H84" i="258"/>
  <c r="G84" i="258"/>
  <c r="F84" i="258"/>
  <c r="E84" i="258"/>
  <c r="D84" i="258"/>
  <c r="C84" i="258"/>
  <c r="B84" i="258"/>
  <c r="V83" i="258"/>
  <c r="U83" i="258"/>
  <c r="T83" i="258"/>
  <c r="S83" i="258"/>
  <c r="R83" i="258"/>
  <c r="Q83" i="258"/>
  <c r="P83" i="258"/>
  <c r="O83" i="258"/>
  <c r="N83" i="258"/>
  <c r="M83" i="258"/>
  <c r="L83" i="258"/>
  <c r="K83" i="258"/>
  <c r="J83" i="258"/>
  <c r="I83" i="258"/>
  <c r="H83" i="258"/>
  <c r="G83" i="258"/>
  <c r="F83" i="258"/>
  <c r="E83" i="258"/>
  <c r="D83" i="258"/>
  <c r="C83" i="258"/>
  <c r="B83" i="258"/>
  <c r="V82" i="258"/>
  <c r="U82" i="258"/>
  <c r="T82" i="258"/>
  <c r="S82" i="258"/>
  <c r="R82" i="258"/>
  <c r="Q82" i="258"/>
  <c r="P82" i="258"/>
  <c r="O82" i="258"/>
  <c r="N82" i="258"/>
  <c r="M82" i="258"/>
  <c r="L82" i="258"/>
  <c r="K82" i="258"/>
  <c r="J82" i="258"/>
  <c r="I82" i="258"/>
  <c r="H82" i="258"/>
  <c r="G82" i="258"/>
  <c r="F82" i="258"/>
  <c r="E82" i="258"/>
  <c r="D82" i="258"/>
  <c r="C82" i="258"/>
  <c r="B82" i="258"/>
  <c r="V81" i="258"/>
  <c r="U81" i="258"/>
  <c r="T81" i="258"/>
  <c r="S81" i="258"/>
  <c r="R81" i="258"/>
  <c r="Q81" i="258"/>
  <c r="P81" i="258"/>
  <c r="O81" i="258"/>
  <c r="N81" i="258"/>
  <c r="M81" i="258"/>
  <c r="L81" i="258"/>
  <c r="K81" i="258"/>
  <c r="J81" i="258"/>
  <c r="I81" i="258"/>
  <c r="H81" i="258"/>
  <c r="G81" i="258"/>
  <c r="F81" i="258"/>
  <c r="E81" i="258"/>
  <c r="D81" i="258"/>
  <c r="C81" i="258"/>
  <c r="B81" i="258"/>
  <c r="V80" i="258"/>
  <c r="U80" i="258"/>
  <c r="T80" i="258"/>
  <c r="S80" i="258"/>
  <c r="R80" i="258"/>
  <c r="Q80" i="258"/>
  <c r="P80" i="258"/>
  <c r="O80" i="258"/>
  <c r="N80" i="258"/>
  <c r="M80" i="258"/>
  <c r="L80" i="258"/>
  <c r="K80" i="258"/>
  <c r="J80" i="258"/>
  <c r="I80" i="258"/>
  <c r="H80" i="258"/>
  <c r="G80" i="258"/>
  <c r="F80" i="258"/>
  <c r="E80" i="258"/>
  <c r="D80" i="258"/>
  <c r="C80" i="258"/>
  <c r="B80" i="258"/>
  <c r="V79" i="258"/>
  <c r="U79" i="258"/>
  <c r="T79" i="258"/>
  <c r="S79" i="258"/>
  <c r="R79" i="258"/>
  <c r="Q79" i="258"/>
  <c r="P79" i="258"/>
  <c r="O79" i="258"/>
  <c r="N79" i="258"/>
  <c r="M79" i="258"/>
  <c r="L79" i="258"/>
  <c r="K79" i="258"/>
  <c r="J79" i="258"/>
  <c r="I79" i="258"/>
  <c r="H79" i="258"/>
  <c r="G79" i="258"/>
  <c r="F79" i="258"/>
  <c r="E79" i="258"/>
  <c r="D79" i="258"/>
  <c r="C79" i="258"/>
  <c r="B79" i="258"/>
  <c r="V78" i="258"/>
  <c r="U78" i="258"/>
  <c r="T78" i="258"/>
  <c r="S78" i="258"/>
  <c r="R78" i="258"/>
  <c r="Q78" i="258"/>
  <c r="P78" i="258"/>
  <c r="O78" i="258"/>
  <c r="N78" i="258"/>
  <c r="M78" i="258"/>
  <c r="L78" i="258"/>
  <c r="K78" i="258"/>
  <c r="J78" i="258"/>
  <c r="I78" i="258"/>
  <c r="H78" i="258"/>
  <c r="G78" i="258"/>
  <c r="F78" i="258"/>
  <c r="E78" i="258"/>
  <c r="D78" i="258"/>
  <c r="C78" i="258"/>
  <c r="B78" i="258"/>
  <c r="V77" i="258"/>
  <c r="U77" i="258"/>
  <c r="T77" i="258"/>
  <c r="S77" i="258"/>
  <c r="R77" i="258"/>
  <c r="Q77" i="258"/>
  <c r="P77" i="258"/>
  <c r="O77" i="258"/>
  <c r="N77" i="258"/>
  <c r="M77" i="258"/>
  <c r="L77" i="258"/>
  <c r="K77" i="258"/>
  <c r="J77" i="258"/>
  <c r="I77" i="258"/>
  <c r="H77" i="258"/>
  <c r="G77" i="258"/>
  <c r="F77" i="258"/>
  <c r="E77" i="258"/>
  <c r="D77" i="258"/>
  <c r="C77" i="258"/>
  <c r="B77" i="258"/>
  <c r="V76" i="258"/>
  <c r="U76" i="258"/>
  <c r="T76" i="258"/>
  <c r="S76" i="258"/>
  <c r="R76" i="258"/>
  <c r="Q76" i="258"/>
  <c r="P76" i="258"/>
  <c r="O76" i="258"/>
  <c r="N76" i="258"/>
  <c r="M76" i="258"/>
  <c r="L76" i="258"/>
  <c r="K76" i="258"/>
  <c r="J76" i="258"/>
  <c r="I76" i="258"/>
  <c r="H76" i="258"/>
  <c r="G76" i="258"/>
  <c r="F76" i="258"/>
  <c r="E76" i="258"/>
  <c r="D76" i="258"/>
  <c r="C76" i="258"/>
  <c r="B76" i="258"/>
  <c r="V75" i="258"/>
  <c r="U75" i="258"/>
  <c r="T75" i="258"/>
  <c r="S75" i="258"/>
  <c r="R75" i="258"/>
  <c r="Q75" i="258"/>
  <c r="P75" i="258"/>
  <c r="O75" i="258"/>
  <c r="N75" i="258"/>
  <c r="M75" i="258"/>
  <c r="L75" i="258"/>
  <c r="K75" i="258"/>
  <c r="J75" i="258"/>
  <c r="I75" i="258"/>
  <c r="H75" i="258"/>
  <c r="G75" i="258"/>
  <c r="F75" i="258"/>
  <c r="E75" i="258"/>
  <c r="D75" i="258"/>
  <c r="C75" i="258"/>
  <c r="B75" i="258"/>
  <c r="V74" i="258"/>
  <c r="U74" i="258"/>
  <c r="T74" i="258"/>
  <c r="S74" i="258"/>
  <c r="R74" i="258"/>
  <c r="Q74" i="258"/>
  <c r="P74" i="258"/>
  <c r="O74" i="258"/>
  <c r="N74" i="258"/>
  <c r="M74" i="258"/>
  <c r="L74" i="258"/>
  <c r="K74" i="258"/>
  <c r="J74" i="258"/>
  <c r="I74" i="258"/>
  <c r="H74" i="258"/>
  <c r="G74" i="258"/>
  <c r="F74" i="258"/>
  <c r="E74" i="258"/>
  <c r="D74" i="258"/>
  <c r="C74" i="258"/>
  <c r="B74" i="258"/>
  <c r="V73" i="258"/>
  <c r="U73" i="258"/>
  <c r="T73" i="258"/>
  <c r="S73" i="258"/>
  <c r="R73" i="258"/>
  <c r="Q73" i="258"/>
  <c r="P73" i="258"/>
  <c r="O73" i="258"/>
  <c r="N73" i="258"/>
  <c r="M73" i="258"/>
  <c r="L73" i="258"/>
  <c r="K73" i="258"/>
  <c r="J73" i="258"/>
  <c r="I73" i="258"/>
  <c r="H73" i="258"/>
  <c r="G73" i="258"/>
  <c r="F73" i="258"/>
  <c r="E73" i="258"/>
  <c r="D73" i="258"/>
  <c r="C73" i="258"/>
  <c r="B73" i="258"/>
  <c r="V72" i="258"/>
  <c r="U72" i="258"/>
  <c r="T72" i="258"/>
  <c r="S72" i="258"/>
  <c r="R72" i="258"/>
  <c r="Q72" i="258"/>
  <c r="P72" i="258"/>
  <c r="O72" i="258"/>
  <c r="N72" i="258"/>
  <c r="M72" i="258"/>
  <c r="L72" i="258"/>
  <c r="K72" i="258"/>
  <c r="J72" i="258"/>
  <c r="I72" i="258"/>
  <c r="H72" i="258"/>
  <c r="G72" i="258"/>
  <c r="F72" i="258"/>
  <c r="E72" i="258"/>
  <c r="D72" i="258"/>
  <c r="C72" i="258"/>
  <c r="B72" i="258"/>
  <c r="V71" i="258"/>
  <c r="U71" i="258"/>
  <c r="T71" i="258"/>
  <c r="S71" i="258"/>
  <c r="R71" i="258"/>
  <c r="Q71" i="258"/>
  <c r="P71" i="258"/>
  <c r="O71" i="258"/>
  <c r="N71" i="258"/>
  <c r="M71" i="258"/>
  <c r="L71" i="258"/>
  <c r="K71" i="258"/>
  <c r="J71" i="258"/>
  <c r="I71" i="258"/>
  <c r="H71" i="258"/>
  <c r="G71" i="258"/>
  <c r="F71" i="258"/>
  <c r="E71" i="258"/>
  <c r="D71" i="258"/>
  <c r="C71" i="258"/>
  <c r="B71" i="258"/>
  <c r="V70" i="258"/>
  <c r="U70" i="258"/>
  <c r="T70" i="258"/>
  <c r="S70" i="258"/>
  <c r="R70" i="258"/>
  <c r="Q70" i="258"/>
  <c r="P70" i="258"/>
  <c r="O70" i="258"/>
  <c r="N70" i="258"/>
  <c r="M70" i="258"/>
  <c r="L70" i="258"/>
  <c r="K70" i="258"/>
  <c r="J70" i="258"/>
  <c r="I70" i="258"/>
  <c r="H70" i="258"/>
  <c r="G70" i="258"/>
  <c r="F70" i="258"/>
  <c r="E70" i="258"/>
  <c r="D70" i="258"/>
  <c r="C70" i="258"/>
  <c r="B70" i="258"/>
  <c r="V69" i="258"/>
  <c r="U69" i="258"/>
  <c r="T69" i="258"/>
  <c r="S69" i="258"/>
  <c r="R69" i="258"/>
  <c r="Q69" i="258"/>
  <c r="P69" i="258"/>
  <c r="O69" i="258"/>
  <c r="N69" i="258"/>
  <c r="M69" i="258"/>
  <c r="L69" i="258"/>
  <c r="K69" i="258"/>
  <c r="J69" i="258"/>
  <c r="I69" i="258"/>
  <c r="H69" i="258"/>
  <c r="G69" i="258"/>
  <c r="F69" i="258"/>
  <c r="E69" i="258"/>
  <c r="D69" i="258"/>
  <c r="C69" i="258"/>
  <c r="B69" i="258"/>
  <c r="V68" i="258"/>
  <c r="U68" i="258"/>
  <c r="T68" i="258"/>
  <c r="S68" i="258"/>
  <c r="R68" i="258"/>
  <c r="Q68" i="258"/>
  <c r="P68" i="258"/>
  <c r="O68" i="258"/>
  <c r="N68" i="258"/>
  <c r="M68" i="258"/>
  <c r="L68" i="258"/>
  <c r="K68" i="258"/>
  <c r="J68" i="258"/>
  <c r="I68" i="258"/>
  <c r="H68" i="258"/>
  <c r="G68" i="258"/>
  <c r="F68" i="258"/>
  <c r="E68" i="258"/>
  <c r="D68" i="258"/>
  <c r="C68" i="258"/>
  <c r="B68" i="258"/>
  <c r="V67" i="258"/>
  <c r="U67" i="258"/>
  <c r="T67" i="258"/>
  <c r="S67" i="258"/>
  <c r="R67" i="258"/>
  <c r="Q67" i="258"/>
  <c r="P67" i="258"/>
  <c r="O67" i="258"/>
  <c r="N67" i="258"/>
  <c r="M67" i="258"/>
  <c r="L67" i="258"/>
  <c r="K67" i="258"/>
  <c r="J67" i="258"/>
  <c r="I67" i="258"/>
  <c r="H67" i="258"/>
  <c r="G67" i="258"/>
  <c r="F67" i="258"/>
  <c r="E67" i="258"/>
  <c r="D67" i="258"/>
  <c r="C67" i="258"/>
  <c r="B67" i="258"/>
  <c r="V66" i="258"/>
  <c r="U66" i="258"/>
  <c r="T66" i="258"/>
  <c r="S66" i="258"/>
  <c r="R66" i="258"/>
  <c r="Q66" i="258"/>
  <c r="P66" i="258"/>
  <c r="O66" i="258"/>
  <c r="N66" i="258"/>
  <c r="M66" i="258"/>
  <c r="L66" i="258"/>
  <c r="K66" i="258"/>
  <c r="J66" i="258"/>
  <c r="I66" i="258"/>
  <c r="H66" i="258"/>
  <c r="G66" i="258"/>
  <c r="F66" i="258"/>
  <c r="E66" i="258"/>
  <c r="D66" i="258"/>
  <c r="C66" i="258"/>
  <c r="B66" i="258"/>
  <c r="V65" i="258"/>
  <c r="U65" i="258"/>
  <c r="T65" i="258"/>
  <c r="S65" i="258"/>
  <c r="R65" i="258"/>
  <c r="Q65" i="258"/>
  <c r="P65" i="258"/>
  <c r="O65" i="258"/>
  <c r="N65" i="258"/>
  <c r="M65" i="258"/>
  <c r="L65" i="258"/>
  <c r="K65" i="258"/>
  <c r="J65" i="258"/>
  <c r="I65" i="258"/>
  <c r="H65" i="258"/>
  <c r="G65" i="258"/>
  <c r="F65" i="258"/>
  <c r="E65" i="258"/>
  <c r="D65" i="258"/>
  <c r="C65" i="258"/>
  <c r="B65" i="258"/>
  <c r="V64" i="258"/>
  <c r="U64" i="258"/>
  <c r="T64" i="258"/>
  <c r="S64" i="258"/>
  <c r="R64" i="258"/>
  <c r="Q64" i="258"/>
  <c r="P64" i="258"/>
  <c r="O64" i="258"/>
  <c r="N64" i="258"/>
  <c r="M64" i="258"/>
  <c r="L64" i="258"/>
  <c r="K64" i="258"/>
  <c r="J64" i="258"/>
  <c r="I64" i="258"/>
  <c r="H64" i="258"/>
  <c r="G64" i="258"/>
  <c r="F64" i="258"/>
  <c r="E64" i="258"/>
  <c r="D64" i="258"/>
  <c r="C64" i="258"/>
  <c r="B64" i="258"/>
  <c r="V63" i="258"/>
  <c r="U63" i="258"/>
  <c r="T63" i="258"/>
  <c r="S63" i="258"/>
  <c r="R63" i="258"/>
  <c r="Q63" i="258"/>
  <c r="P63" i="258"/>
  <c r="O63" i="258"/>
  <c r="N63" i="258"/>
  <c r="M63" i="258"/>
  <c r="L63" i="258"/>
  <c r="K63" i="258"/>
  <c r="J63" i="258"/>
  <c r="I63" i="258"/>
  <c r="H63" i="258"/>
  <c r="G63" i="258"/>
  <c r="F63" i="258"/>
  <c r="E63" i="258"/>
  <c r="D63" i="258"/>
  <c r="C63" i="258"/>
  <c r="B63" i="258"/>
  <c r="V62" i="258"/>
  <c r="U62" i="258"/>
  <c r="T62" i="258"/>
  <c r="S62" i="258"/>
  <c r="R62" i="258"/>
  <c r="Q62" i="258"/>
  <c r="P62" i="258"/>
  <c r="O62" i="258"/>
  <c r="N62" i="258"/>
  <c r="M62" i="258"/>
  <c r="L62" i="258"/>
  <c r="K62" i="258"/>
  <c r="J62" i="258"/>
  <c r="I62" i="258"/>
  <c r="H62" i="258"/>
  <c r="G62" i="258"/>
  <c r="F62" i="258"/>
  <c r="E62" i="258"/>
  <c r="D62" i="258"/>
  <c r="C62" i="258"/>
  <c r="B62" i="258"/>
  <c r="V61" i="258"/>
  <c r="U61" i="258"/>
  <c r="T61" i="258"/>
  <c r="S61" i="258"/>
  <c r="R61" i="258"/>
  <c r="Q61" i="258"/>
  <c r="P61" i="258"/>
  <c r="O61" i="258"/>
  <c r="N61" i="258"/>
  <c r="M61" i="258"/>
  <c r="L61" i="258"/>
  <c r="K61" i="258"/>
  <c r="J61" i="258"/>
  <c r="I61" i="258"/>
  <c r="H61" i="258"/>
  <c r="G61" i="258"/>
  <c r="F61" i="258"/>
  <c r="E61" i="258"/>
  <c r="D61" i="258"/>
  <c r="C61" i="258"/>
  <c r="B61" i="258"/>
  <c r="V60" i="258"/>
  <c r="U60" i="258"/>
  <c r="T60" i="258"/>
  <c r="S60" i="258"/>
  <c r="R60" i="258"/>
  <c r="Q60" i="258"/>
  <c r="P60" i="258"/>
  <c r="O60" i="258"/>
  <c r="N60" i="258"/>
  <c r="M60" i="258"/>
  <c r="L60" i="258"/>
  <c r="K60" i="258"/>
  <c r="J60" i="258"/>
  <c r="I60" i="258"/>
  <c r="H60" i="258"/>
  <c r="G60" i="258"/>
  <c r="F60" i="258"/>
  <c r="E60" i="258"/>
  <c r="D60" i="258"/>
  <c r="C60" i="258"/>
  <c r="B60" i="258"/>
  <c r="V59" i="258"/>
  <c r="U59" i="258"/>
  <c r="T59" i="258"/>
  <c r="S59" i="258"/>
  <c r="R59" i="258"/>
  <c r="Q59" i="258"/>
  <c r="P59" i="258"/>
  <c r="O59" i="258"/>
  <c r="N59" i="258"/>
  <c r="M59" i="258"/>
  <c r="L59" i="258"/>
  <c r="K59" i="258"/>
  <c r="J59" i="258"/>
  <c r="I59" i="258"/>
  <c r="H59" i="258"/>
  <c r="G59" i="258"/>
  <c r="F59" i="258"/>
  <c r="E59" i="258"/>
  <c r="D59" i="258"/>
  <c r="C59" i="258"/>
  <c r="B59" i="258"/>
  <c r="V58" i="258"/>
  <c r="U58" i="258"/>
  <c r="T58" i="258"/>
  <c r="S58" i="258"/>
  <c r="R58" i="258"/>
  <c r="Q58" i="258"/>
  <c r="P58" i="258"/>
  <c r="O58" i="258"/>
  <c r="N58" i="258"/>
  <c r="M58" i="258"/>
  <c r="L58" i="258"/>
  <c r="K58" i="258"/>
  <c r="J58" i="258"/>
  <c r="I58" i="258"/>
  <c r="H58" i="258"/>
  <c r="G58" i="258"/>
  <c r="F58" i="258"/>
  <c r="E58" i="258"/>
  <c r="D58" i="258"/>
  <c r="C58" i="258"/>
  <c r="B58" i="258"/>
  <c r="V57" i="258"/>
  <c r="U57" i="258"/>
  <c r="T57" i="258"/>
  <c r="S57" i="258"/>
  <c r="R57" i="258"/>
  <c r="Q57" i="258"/>
  <c r="P57" i="258"/>
  <c r="O57" i="258"/>
  <c r="N57" i="258"/>
  <c r="M57" i="258"/>
  <c r="L57" i="258"/>
  <c r="K57" i="258"/>
  <c r="J57" i="258"/>
  <c r="I57" i="258"/>
  <c r="H57" i="258"/>
  <c r="G57" i="258"/>
  <c r="F57" i="258"/>
  <c r="E57" i="258"/>
  <c r="D57" i="258"/>
  <c r="C57" i="258"/>
  <c r="B57" i="258"/>
  <c r="V56" i="258"/>
  <c r="U56" i="258"/>
  <c r="T56" i="258"/>
  <c r="S56" i="258"/>
  <c r="R56" i="258"/>
  <c r="Q56" i="258"/>
  <c r="P56" i="258"/>
  <c r="O56" i="258"/>
  <c r="N56" i="258"/>
  <c r="M56" i="258"/>
  <c r="L56" i="258"/>
  <c r="K56" i="258"/>
  <c r="J56" i="258"/>
  <c r="I56" i="258"/>
  <c r="H56" i="258"/>
  <c r="G56" i="258"/>
  <c r="F56" i="258"/>
  <c r="E56" i="258"/>
  <c r="D56" i="258"/>
  <c r="C56" i="258"/>
  <c r="B56" i="258"/>
  <c r="V55" i="258"/>
  <c r="U55" i="258"/>
  <c r="T55" i="258"/>
  <c r="S55" i="258"/>
  <c r="R55" i="258"/>
  <c r="Q55" i="258"/>
  <c r="P55" i="258"/>
  <c r="O55" i="258"/>
  <c r="N55" i="258"/>
  <c r="M55" i="258"/>
  <c r="L55" i="258"/>
  <c r="K55" i="258"/>
  <c r="J55" i="258"/>
  <c r="I55" i="258"/>
  <c r="H55" i="258"/>
  <c r="G55" i="258"/>
  <c r="F55" i="258"/>
  <c r="E55" i="258"/>
  <c r="D55" i="258"/>
  <c r="C55" i="258"/>
  <c r="B55" i="258"/>
  <c r="V54" i="258"/>
  <c r="U54" i="258"/>
  <c r="T54" i="258"/>
  <c r="S54" i="258"/>
  <c r="R54" i="258"/>
  <c r="Q54" i="258"/>
  <c r="P54" i="258"/>
  <c r="O54" i="258"/>
  <c r="N54" i="258"/>
  <c r="M54" i="258"/>
  <c r="L54" i="258"/>
  <c r="K54" i="258"/>
  <c r="J54" i="258"/>
  <c r="I54" i="258"/>
  <c r="H54" i="258"/>
  <c r="G54" i="258"/>
  <c r="F54" i="258"/>
  <c r="E54" i="258"/>
  <c r="D54" i="258"/>
  <c r="C54" i="258"/>
  <c r="B54" i="258"/>
  <c r="V53" i="258"/>
  <c r="U53" i="258"/>
  <c r="T53" i="258"/>
  <c r="S53" i="258"/>
  <c r="R53" i="258"/>
  <c r="Q53" i="258"/>
  <c r="P53" i="258"/>
  <c r="O53" i="258"/>
  <c r="N53" i="258"/>
  <c r="M53" i="258"/>
  <c r="L53" i="258"/>
  <c r="K53" i="258"/>
  <c r="J53" i="258"/>
  <c r="I53" i="258"/>
  <c r="H53" i="258"/>
  <c r="G53" i="258"/>
  <c r="F53" i="258"/>
  <c r="E53" i="258"/>
  <c r="D53" i="258"/>
  <c r="C53" i="258"/>
  <c r="B53" i="258"/>
  <c r="V52" i="258"/>
  <c r="U52" i="258"/>
  <c r="T52" i="258"/>
  <c r="S52" i="258"/>
  <c r="R52" i="258"/>
  <c r="Q52" i="258"/>
  <c r="P52" i="258"/>
  <c r="O52" i="258"/>
  <c r="N52" i="258"/>
  <c r="M52" i="258"/>
  <c r="L52" i="258"/>
  <c r="K52" i="258"/>
  <c r="J52" i="258"/>
  <c r="I52" i="258"/>
  <c r="H52" i="258"/>
  <c r="G52" i="258"/>
  <c r="F52" i="258"/>
  <c r="E52" i="258"/>
  <c r="D52" i="258"/>
  <c r="C52" i="258"/>
  <c r="B52" i="258"/>
  <c r="V51" i="258"/>
  <c r="U51" i="258"/>
  <c r="T51" i="258"/>
  <c r="S51" i="258"/>
  <c r="R51" i="258"/>
  <c r="Q51" i="258"/>
  <c r="P51" i="258"/>
  <c r="O51" i="258"/>
  <c r="N51" i="258"/>
  <c r="M51" i="258"/>
  <c r="L51" i="258"/>
  <c r="K51" i="258"/>
  <c r="J51" i="258"/>
  <c r="I51" i="258"/>
  <c r="H51" i="258"/>
  <c r="G51" i="258"/>
  <c r="F51" i="258"/>
  <c r="E51" i="258"/>
  <c r="D51" i="258"/>
  <c r="C51" i="258"/>
  <c r="B51" i="258"/>
  <c r="V50" i="258"/>
  <c r="U50" i="258"/>
  <c r="T50" i="258"/>
  <c r="S50" i="258"/>
  <c r="R50" i="258"/>
  <c r="Q50" i="258"/>
  <c r="P50" i="258"/>
  <c r="O50" i="258"/>
  <c r="N50" i="258"/>
  <c r="M50" i="258"/>
  <c r="L50" i="258"/>
  <c r="K50" i="258"/>
  <c r="J50" i="258"/>
  <c r="I50" i="258"/>
  <c r="H50" i="258"/>
  <c r="G50" i="258"/>
  <c r="F50" i="258"/>
  <c r="E50" i="258"/>
  <c r="D50" i="258"/>
  <c r="C50" i="258"/>
  <c r="B50" i="258"/>
  <c r="V49" i="258"/>
  <c r="U49" i="258"/>
  <c r="T49" i="258"/>
  <c r="S49" i="258"/>
  <c r="R49" i="258"/>
  <c r="Q49" i="258"/>
  <c r="P49" i="258"/>
  <c r="O49" i="258"/>
  <c r="N49" i="258"/>
  <c r="M49" i="258"/>
  <c r="L49" i="258"/>
  <c r="K49" i="258"/>
  <c r="J49" i="258"/>
  <c r="I49" i="258"/>
  <c r="H49" i="258"/>
  <c r="G49" i="258"/>
  <c r="F49" i="258"/>
  <c r="E49" i="258"/>
  <c r="D49" i="258"/>
  <c r="C49" i="258"/>
  <c r="B49" i="258"/>
  <c r="V48" i="258"/>
  <c r="U48" i="258"/>
  <c r="T48" i="258"/>
  <c r="S48" i="258"/>
  <c r="R48" i="258"/>
  <c r="Q48" i="258"/>
  <c r="P48" i="258"/>
  <c r="O48" i="258"/>
  <c r="N48" i="258"/>
  <c r="M48" i="258"/>
  <c r="L48" i="258"/>
  <c r="K48" i="258"/>
  <c r="J48" i="258"/>
  <c r="I48" i="258"/>
  <c r="H48" i="258"/>
  <c r="G48" i="258"/>
  <c r="F48" i="258"/>
  <c r="E48" i="258"/>
  <c r="D48" i="258"/>
  <c r="C48" i="258"/>
  <c r="B48" i="258"/>
  <c r="V47" i="258"/>
  <c r="U47" i="258"/>
  <c r="T47" i="258"/>
  <c r="S47" i="258"/>
  <c r="R47" i="258"/>
  <c r="Q47" i="258"/>
  <c r="P47" i="258"/>
  <c r="O47" i="258"/>
  <c r="N47" i="258"/>
  <c r="M47" i="258"/>
  <c r="L47" i="258"/>
  <c r="K47" i="258"/>
  <c r="J47" i="258"/>
  <c r="I47" i="258"/>
  <c r="H47" i="258"/>
  <c r="G47" i="258"/>
  <c r="F47" i="258"/>
  <c r="E47" i="258"/>
  <c r="D47" i="258"/>
  <c r="C47" i="258"/>
  <c r="B47" i="258"/>
  <c r="V46" i="258"/>
  <c r="U46" i="258"/>
  <c r="T46" i="258"/>
  <c r="S46" i="258"/>
  <c r="R46" i="258"/>
  <c r="Q46" i="258"/>
  <c r="P46" i="258"/>
  <c r="O46" i="258"/>
  <c r="N46" i="258"/>
  <c r="M46" i="258"/>
  <c r="L46" i="258"/>
  <c r="K46" i="258"/>
  <c r="J46" i="258"/>
  <c r="I46" i="258"/>
  <c r="H46" i="258"/>
  <c r="G46" i="258"/>
  <c r="F46" i="258"/>
  <c r="E46" i="258"/>
  <c r="D46" i="258"/>
  <c r="C46" i="258"/>
  <c r="B46" i="258"/>
  <c r="V45" i="258"/>
  <c r="U45" i="258"/>
  <c r="T45" i="258"/>
  <c r="S45" i="258"/>
  <c r="R45" i="258"/>
  <c r="Q45" i="258"/>
  <c r="P45" i="258"/>
  <c r="O45" i="258"/>
  <c r="N45" i="258"/>
  <c r="M45" i="258"/>
  <c r="L45" i="258"/>
  <c r="K45" i="258"/>
  <c r="J45" i="258"/>
  <c r="I45" i="258"/>
  <c r="H45" i="258"/>
  <c r="G45" i="258"/>
  <c r="F45" i="258"/>
  <c r="E45" i="258"/>
  <c r="D45" i="258"/>
  <c r="C45" i="258"/>
  <c r="B45" i="258"/>
  <c r="V44" i="258"/>
  <c r="U44" i="258"/>
  <c r="T44" i="258"/>
  <c r="S44" i="258"/>
  <c r="R44" i="258"/>
  <c r="Q44" i="258"/>
  <c r="P44" i="258"/>
  <c r="O44" i="258"/>
  <c r="N44" i="258"/>
  <c r="M44" i="258"/>
  <c r="L44" i="258"/>
  <c r="K44" i="258"/>
  <c r="J44" i="258"/>
  <c r="I44" i="258"/>
  <c r="H44" i="258"/>
  <c r="G44" i="258"/>
  <c r="F44" i="258"/>
  <c r="E44" i="258"/>
  <c r="D44" i="258"/>
  <c r="C44" i="258"/>
  <c r="B44" i="258"/>
  <c r="V43" i="258"/>
  <c r="U43" i="258"/>
  <c r="T43" i="258"/>
  <c r="S43" i="258"/>
  <c r="R43" i="258"/>
  <c r="Q43" i="258"/>
  <c r="P43" i="258"/>
  <c r="O43" i="258"/>
  <c r="N43" i="258"/>
  <c r="M43" i="258"/>
  <c r="L43" i="258"/>
  <c r="K43" i="258"/>
  <c r="J43" i="258"/>
  <c r="I43" i="258"/>
  <c r="H43" i="258"/>
  <c r="G43" i="258"/>
  <c r="F43" i="258"/>
  <c r="E43" i="258"/>
  <c r="D43" i="258"/>
  <c r="C43" i="258"/>
  <c r="B43" i="258"/>
  <c r="V42" i="258"/>
  <c r="U42" i="258"/>
  <c r="T42" i="258"/>
  <c r="S42" i="258"/>
  <c r="R42" i="258"/>
  <c r="Q42" i="258"/>
  <c r="P42" i="258"/>
  <c r="O42" i="258"/>
  <c r="N42" i="258"/>
  <c r="M42" i="258"/>
  <c r="L42" i="258"/>
  <c r="K42" i="258"/>
  <c r="J42" i="258"/>
  <c r="I42" i="258"/>
  <c r="H42" i="258"/>
  <c r="G42" i="258"/>
  <c r="F42" i="258"/>
  <c r="E42" i="258"/>
  <c r="D42" i="258"/>
  <c r="C42" i="258"/>
  <c r="B42" i="258"/>
  <c r="V41" i="258"/>
  <c r="U41" i="258"/>
  <c r="T41" i="258"/>
  <c r="S41" i="258"/>
  <c r="R41" i="258"/>
  <c r="Q41" i="258"/>
  <c r="P41" i="258"/>
  <c r="O41" i="258"/>
  <c r="N41" i="258"/>
  <c r="M41" i="258"/>
  <c r="L41" i="258"/>
  <c r="K41" i="258"/>
  <c r="J41" i="258"/>
  <c r="I41" i="258"/>
  <c r="H41" i="258"/>
  <c r="G41" i="258"/>
  <c r="F41" i="258"/>
  <c r="E41" i="258"/>
  <c r="D41" i="258"/>
  <c r="C41" i="258"/>
  <c r="B41" i="258"/>
  <c r="V40" i="258"/>
  <c r="U40" i="258"/>
  <c r="T40" i="258"/>
  <c r="S40" i="258"/>
  <c r="R40" i="258"/>
  <c r="Q40" i="258"/>
  <c r="P40" i="258"/>
  <c r="O40" i="258"/>
  <c r="N40" i="258"/>
  <c r="M40" i="258"/>
  <c r="L40" i="258"/>
  <c r="K40" i="258"/>
  <c r="J40" i="258"/>
  <c r="I40" i="258"/>
  <c r="H40" i="258"/>
  <c r="G40" i="258"/>
  <c r="F40" i="258"/>
  <c r="E40" i="258"/>
  <c r="D40" i="258"/>
  <c r="C40" i="258"/>
  <c r="B40" i="258"/>
  <c r="V39" i="258"/>
  <c r="U39" i="258"/>
  <c r="T39" i="258"/>
  <c r="S39" i="258"/>
  <c r="R39" i="258"/>
  <c r="Q39" i="258"/>
  <c r="P39" i="258"/>
  <c r="O39" i="258"/>
  <c r="N39" i="258"/>
  <c r="M39" i="258"/>
  <c r="L39" i="258"/>
  <c r="K39" i="258"/>
  <c r="J39" i="258"/>
  <c r="I39" i="258"/>
  <c r="H39" i="258"/>
  <c r="G39" i="258"/>
  <c r="F39" i="258"/>
  <c r="E39" i="258"/>
  <c r="D39" i="258"/>
  <c r="C39" i="258"/>
  <c r="B39" i="258"/>
  <c r="V38" i="258"/>
  <c r="U38" i="258"/>
  <c r="T38" i="258"/>
  <c r="S38" i="258"/>
  <c r="R38" i="258"/>
  <c r="Q38" i="258"/>
  <c r="P38" i="258"/>
  <c r="O38" i="258"/>
  <c r="N38" i="258"/>
  <c r="M38" i="258"/>
  <c r="L38" i="258"/>
  <c r="K38" i="258"/>
  <c r="J38" i="258"/>
  <c r="I38" i="258"/>
  <c r="H38" i="258"/>
  <c r="G38" i="258"/>
  <c r="F38" i="258"/>
  <c r="E38" i="258"/>
  <c r="D38" i="258"/>
  <c r="C38" i="258"/>
  <c r="B38" i="258"/>
  <c r="V37" i="258"/>
  <c r="U37" i="258"/>
  <c r="T37" i="258"/>
  <c r="S37" i="258"/>
  <c r="R37" i="258"/>
  <c r="Q37" i="258"/>
  <c r="P37" i="258"/>
  <c r="O37" i="258"/>
  <c r="N37" i="258"/>
  <c r="M37" i="258"/>
  <c r="L37" i="258"/>
  <c r="K37" i="258"/>
  <c r="J37" i="258"/>
  <c r="I37" i="258"/>
  <c r="H37" i="258"/>
  <c r="G37" i="258"/>
  <c r="F37" i="258"/>
  <c r="E37" i="258"/>
  <c r="D37" i="258"/>
  <c r="C37" i="258"/>
  <c r="B37" i="258"/>
  <c r="V36" i="258"/>
  <c r="U36" i="258"/>
  <c r="T36" i="258"/>
  <c r="S36" i="258"/>
  <c r="R36" i="258"/>
  <c r="Q36" i="258"/>
  <c r="P36" i="258"/>
  <c r="O36" i="258"/>
  <c r="N36" i="258"/>
  <c r="M36" i="258"/>
  <c r="L36" i="258"/>
  <c r="K36" i="258"/>
  <c r="J36" i="258"/>
  <c r="I36" i="258"/>
  <c r="H36" i="258"/>
  <c r="G36" i="258"/>
  <c r="F36" i="258"/>
  <c r="E36" i="258"/>
  <c r="D36" i="258"/>
  <c r="C36" i="258"/>
  <c r="B36" i="258"/>
  <c r="V35" i="258"/>
  <c r="U35" i="258"/>
  <c r="T35" i="258"/>
  <c r="S35" i="258"/>
  <c r="R35" i="258"/>
  <c r="Q35" i="258"/>
  <c r="P35" i="258"/>
  <c r="O35" i="258"/>
  <c r="N35" i="258"/>
  <c r="M35" i="258"/>
  <c r="L35" i="258"/>
  <c r="K35" i="258"/>
  <c r="J35" i="258"/>
  <c r="I35" i="258"/>
  <c r="H35" i="258"/>
  <c r="G35" i="258"/>
  <c r="F35" i="258"/>
  <c r="E35" i="258"/>
  <c r="D35" i="258"/>
  <c r="C35" i="258"/>
  <c r="B35" i="258"/>
  <c r="V34" i="258"/>
  <c r="U34" i="258"/>
  <c r="T34" i="258"/>
  <c r="S34" i="258"/>
  <c r="R34" i="258"/>
  <c r="Q34" i="258"/>
  <c r="P34" i="258"/>
  <c r="O34" i="258"/>
  <c r="N34" i="258"/>
  <c r="M34" i="258"/>
  <c r="L34" i="258"/>
  <c r="K34" i="258"/>
  <c r="J34" i="258"/>
  <c r="I34" i="258"/>
  <c r="H34" i="258"/>
  <c r="G34" i="258"/>
  <c r="F34" i="258"/>
  <c r="E34" i="258"/>
  <c r="D34" i="258"/>
  <c r="C34" i="258"/>
  <c r="B34" i="258"/>
  <c r="V33" i="258"/>
  <c r="U33" i="258"/>
  <c r="T33" i="258"/>
  <c r="S33" i="258"/>
  <c r="R33" i="258"/>
  <c r="Q33" i="258"/>
  <c r="P33" i="258"/>
  <c r="O33" i="258"/>
  <c r="N33" i="258"/>
  <c r="M33" i="258"/>
  <c r="L33" i="258"/>
  <c r="K33" i="258"/>
  <c r="J33" i="258"/>
  <c r="I33" i="258"/>
  <c r="H33" i="258"/>
  <c r="G33" i="258"/>
  <c r="F33" i="258"/>
  <c r="E33" i="258"/>
  <c r="D33" i="258"/>
  <c r="C33" i="258"/>
  <c r="B33" i="258"/>
  <c r="V32" i="258"/>
  <c r="U32" i="258"/>
  <c r="T32" i="258"/>
  <c r="S32" i="258"/>
  <c r="R32" i="258"/>
  <c r="Q32" i="258"/>
  <c r="P32" i="258"/>
  <c r="O32" i="258"/>
  <c r="N32" i="258"/>
  <c r="M32" i="258"/>
  <c r="L32" i="258"/>
  <c r="K32" i="258"/>
  <c r="J32" i="258"/>
  <c r="I32" i="258"/>
  <c r="H32" i="258"/>
  <c r="G32" i="258"/>
  <c r="F32" i="258"/>
  <c r="E32" i="258"/>
  <c r="D32" i="258"/>
  <c r="C32" i="258"/>
  <c r="B32" i="258"/>
  <c r="V31" i="258"/>
  <c r="U31" i="258"/>
  <c r="T31" i="258"/>
  <c r="S31" i="258"/>
  <c r="R31" i="258"/>
  <c r="Q31" i="258"/>
  <c r="P31" i="258"/>
  <c r="O31" i="258"/>
  <c r="N31" i="258"/>
  <c r="M31" i="258"/>
  <c r="L31" i="258"/>
  <c r="K31" i="258"/>
  <c r="J31" i="258"/>
  <c r="I31" i="258"/>
  <c r="H31" i="258"/>
  <c r="G31" i="258"/>
  <c r="F31" i="258"/>
  <c r="E31" i="258"/>
  <c r="D31" i="258"/>
  <c r="C31" i="258"/>
  <c r="B31" i="258"/>
  <c r="V30" i="258"/>
  <c r="U30" i="258"/>
  <c r="T30" i="258"/>
  <c r="S30" i="258"/>
  <c r="R30" i="258"/>
  <c r="Q30" i="258"/>
  <c r="P30" i="258"/>
  <c r="O30" i="258"/>
  <c r="N30" i="258"/>
  <c r="M30" i="258"/>
  <c r="L30" i="258"/>
  <c r="K30" i="258"/>
  <c r="J30" i="258"/>
  <c r="I30" i="258"/>
  <c r="H30" i="258"/>
  <c r="G30" i="258"/>
  <c r="F30" i="258"/>
  <c r="E30" i="258"/>
  <c r="D30" i="258"/>
  <c r="C30" i="258"/>
  <c r="B30" i="258"/>
  <c r="V29" i="258"/>
  <c r="U29" i="258"/>
  <c r="T29" i="258"/>
  <c r="S29" i="258"/>
  <c r="R29" i="258"/>
  <c r="Q29" i="258"/>
  <c r="P29" i="258"/>
  <c r="O29" i="258"/>
  <c r="N29" i="258"/>
  <c r="M29" i="258"/>
  <c r="L29" i="258"/>
  <c r="K29" i="258"/>
  <c r="J29" i="258"/>
  <c r="I29" i="258"/>
  <c r="H29" i="258"/>
  <c r="G29" i="258"/>
  <c r="F29" i="258"/>
  <c r="E29" i="258"/>
  <c r="D29" i="258"/>
  <c r="C29" i="258"/>
  <c r="B29" i="258"/>
  <c r="V28" i="258"/>
  <c r="U28" i="258"/>
  <c r="T28" i="258"/>
  <c r="S28" i="258"/>
  <c r="R28" i="258"/>
  <c r="Q28" i="258"/>
  <c r="P28" i="258"/>
  <c r="O28" i="258"/>
  <c r="N28" i="258"/>
  <c r="M28" i="258"/>
  <c r="L28" i="258"/>
  <c r="K28" i="258"/>
  <c r="J28" i="258"/>
  <c r="I28" i="258"/>
  <c r="H28" i="258"/>
  <c r="G28" i="258"/>
  <c r="F28" i="258"/>
  <c r="E28" i="258"/>
  <c r="D28" i="258"/>
  <c r="C28" i="258"/>
  <c r="B28" i="258"/>
  <c r="V27" i="258"/>
  <c r="U27" i="258"/>
  <c r="T27" i="258"/>
  <c r="S27" i="258"/>
  <c r="R27" i="258"/>
  <c r="Q27" i="258"/>
  <c r="P27" i="258"/>
  <c r="O27" i="258"/>
  <c r="N27" i="258"/>
  <c r="M27" i="258"/>
  <c r="L27" i="258"/>
  <c r="K27" i="258"/>
  <c r="J27" i="258"/>
  <c r="I27" i="258"/>
  <c r="H27" i="258"/>
  <c r="G27" i="258"/>
  <c r="F27" i="258"/>
  <c r="E27" i="258"/>
  <c r="D27" i="258"/>
  <c r="C27" i="258"/>
  <c r="B27" i="258"/>
  <c r="V26" i="258"/>
  <c r="U26" i="258"/>
  <c r="T26" i="258"/>
  <c r="S26" i="258"/>
  <c r="R26" i="258"/>
  <c r="Q26" i="258"/>
  <c r="P26" i="258"/>
  <c r="O26" i="258"/>
  <c r="N26" i="258"/>
  <c r="M26" i="258"/>
  <c r="L26" i="258"/>
  <c r="K26" i="258"/>
  <c r="J26" i="258"/>
  <c r="I26" i="258"/>
  <c r="H26" i="258"/>
  <c r="G26" i="258"/>
  <c r="F26" i="258"/>
  <c r="E26" i="258"/>
  <c r="D26" i="258"/>
  <c r="C26" i="258"/>
  <c r="B26" i="258"/>
  <c r="V25" i="258"/>
  <c r="U25" i="258"/>
  <c r="T25" i="258"/>
  <c r="S25" i="258"/>
  <c r="R25" i="258"/>
  <c r="Q25" i="258"/>
  <c r="P25" i="258"/>
  <c r="O25" i="258"/>
  <c r="N25" i="258"/>
  <c r="M25" i="258"/>
  <c r="L25" i="258"/>
  <c r="K25" i="258"/>
  <c r="J25" i="258"/>
  <c r="I25" i="258"/>
  <c r="H25" i="258"/>
  <c r="G25" i="258"/>
  <c r="F25" i="258"/>
  <c r="E25" i="258"/>
  <c r="D25" i="258"/>
  <c r="C25" i="258"/>
  <c r="B25" i="258"/>
  <c r="V24" i="258"/>
  <c r="U24" i="258"/>
  <c r="T24" i="258"/>
  <c r="S24" i="258"/>
  <c r="R24" i="258"/>
  <c r="Q24" i="258"/>
  <c r="P24" i="258"/>
  <c r="O24" i="258"/>
  <c r="N24" i="258"/>
  <c r="M24" i="258"/>
  <c r="L24" i="258"/>
  <c r="K24" i="258"/>
  <c r="J24" i="258"/>
  <c r="I24" i="258"/>
  <c r="H24" i="258"/>
  <c r="G24" i="258"/>
  <c r="F24" i="258"/>
  <c r="E24" i="258"/>
  <c r="D24" i="258"/>
  <c r="C24" i="258"/>
  <c r="B24" i="258"/>
  <c r="V23" i="258"/>
  <c r="U23" i="258"/>
  <c r="T23" i="258"/>
  <c r="S23" i="258"/>
  <c r="R23" i="258"/>
  <c r="Q23" i="258"/>
  <c r="P23" i="258"/>
  <c r="O23" i="258"/>
  <c r="N23" i="258"/>
  <c r="M23" i="258"/>
  <c r="L23" i="258"/>
  <c r="K23" i="258"/>
  <c r="J23" i="258"/>
  <c r="I23" i="258"/>
  <c r="H23" i="258"/>
  <c r="G23" i="258"/>
  <c r="F23" i="258"/>
  <c r="E23" i="258"/>
  <c r="D23" i="258"/>
  <c r="C23" i="258"/>
  <c r="B23" i="258"/>
  <c r="V22" i="258"/>
  <c r="U22" i="258"/>
  <c r="T22" i="258"/>
  <c r="S22" i="258"/>
  <c r="R22" i="258"/>
  <c r="Q22" i="258"/>
  <c r="P22" i="258"/>
  <c r="O22" i="258"/>
  <c r="N22" i="258"/>
  <c r="M22" i="258"/>
  <c r="L22" i="258"/>
  <c r="K22" i="258"/>
  <c r="J22" i="258"/>
  <c r="I22" i="258"/>
  <c r="H22" i="258"/>
  <c r="G22" i="258"/>
  <c r="F22" i="258"/>
  <c r="E22" i="258"/>
  <c r="D22" i="258"/>
  <c r="C22" i="258"/>
  <c r="B22" i="258"/>
  <c r="V21" i="258"/>
  <c r="U21" i="258"/>
  <c r="T21" i="258"/>
  <c r="S21" i="258"/>
  <c r="R21" i="258"/>
  <c r="Q21" i="258"/>
  <c r="P21" i="258"/>
  <c r="O21" i="258"/>
  <c r="N21" i="258"/>
  <c r="M21" i="258"/>
  <c r="L21" i="258"/>
  <c r="K21" i="258"/>
  <c r="J21" i="258"/>
  <c r="I21" i="258"/>
  <c r="H21" i="258"/>
  <c r="G21" i="258"/>
  <c r="F21" i="258"/>
  <c r="E21" i="258"/>
  <c r="D21" i="258"/>
  <c r="C21" i="258"/>
  <c r="B21" i="258"/>
  <c r="V20" i="258"/>
  <c r="U20" i="258"/>
  <c r="T20" i="258"/>
  <c r="S20" i="258"/>
  <c r="R20" i="258"/>
  <c r="Q20" i="258"/>
  <c r="P20" i="258"/>
  <c r="O20" i="258"/>
  <c r="N20" i="258"/>
  <c r="M20" i="258"/>
  <c r="L20" i="258"/>
  <c r="K20" i="258"/>
  <c r="J20" i="258"/>
  <c r="I20" i="258"/>
  <c r="H20" i="258"/>
  <c r="G20" i="258"/>
  <c r="F20" i="258"/>
  <c r="E20" i="258"/>
  <c r="D20" i="258"/>
  <c r="C20" i="258"/>
  <c r="B20" i="258"/>
  <c r="V19" i="258"/>
  <c r="U19" i="258"/>
  <c r="T19" i="258"/>
  <c r="S19" i="258"/>
  <c r="R19" i="258"/>
  <c r="Q19" i="258"/>
  <c r="P19" i="258"/>
  <c r="O19" i="258"/>
  <c r="N19" i="258"/>
  <c r="M19" i="258"/>
  <c r="L19" i="258"/>
  <c r="K19" i="258"/>
  <c r="J19" i="258"/>
  <c r="I19" i="258"/>
  <c r="H19" i="258"/>
  <c r="G19" i="258"/>
  <c r="F19" i="258"/>
  <c r="E19" i="258"/>
  <c r="D19" i="258"/>
  <c r="C19" i="258"/>
  <c r="B19" i="258"/>
  <c r="V18" i="258"/>
  <c r="U18" i="258"/>
  <c r="T18" i="258"/>
  <c r="S18" i="258"/>
  <c r="R18" i="258"/>
  <c r="Q18" i="258"/>
  <c r="P18" i="258"/>
  <c r="O18" i="258"/>
  <c r="N18" i="258"/>
  <c r="M18" i="258"/>
  <c r="L18" i="258"/>
  <c r="K18" i="258"/>
  <c r="J18" i="258"/>
  <c r="I18" i="258"/>
  <c r="H18" i="258"/>
  <c r="G18" i="258"/>
  <c r="F18" i="258"/>
  <c r="E18" i="258"/>
  <c r="D18" i="258"/>
  <c r="C18" i="258"/>
  <c r="B18" i="258"/>
  <c r="V17" i="258"/>
  <c r="U17" i="258"/>
  <c r="T17" i="258"/>
  <c r="S17" i="258"/>
  <c r="R17" i="258"/>
  <c r="Q17" i="258"/>
  <c r="P17" i="258"/>
  <c r="O17" i="258"/>
  <c r="N17" i="258"/>
  <c r="M17" i="258"/>
  <c r="L17" i="258"/>
  <c r="K17" i="258"/>
  <c r="J17" i="258"/>
  <c r="I17" i="258"/>
  <c r="H17" i="258"/>
  <c r="G17" i="258"/>
  <c r="F17" i="258"/>
  <c r="E17" i="258"/>
  <c r="D17" i="258"/>
  <c r="C17" i="258"/>
  <c r="B17" i="258"/>
  <c r="V16" i="258"/>
  <c r="U16" i="258"/>
  <c r="T16" i="258"/>
  <c r="S16" i="258"/>
  <c r="R16" i="258"/>
  <c r="Q16" i="258"/>
  <c r="P16" i="258"/>
  <c r="O16" i="258"/>
  <c r="N16" i="258"/>
  <c r="M16" i="258"/>
  <c r="L16" i="258"/>
  <c r="K16" i="258"/>
  <c r="J16" i="258"/>
  <c r="I16" i="258"/>
  <c r="H16" i="258"/>
  <c r="G16" i="258"/>
  <c r="F16" i="258"/>
  <c r="E16" i="258"/>
  <c r="D16" i="258"/>
  <c r="C16" i="258"/>
  <c r="B16" i="258"/>
  <c r="V15" i="258"/>
  <c r="U15" i="258"/>
  <c r="T15" i="258"/>
  <c r="S15" i="258"/>
  <c r="R15" i="258"/>
  <c r="Q15" i="258"/>
  <c r="P15" i="258"/>
  <c r="O15" i="258"/>
  <c r="N15" i="258"/>
  <c r="M15" i="258"/>
  <c r="L15" i="258"/>
  <c r="K15" i="258"/>
  <c r="J15" i="258"/>
  <c r="I15" i="258"/>
  <c r="H15" i="258"/>
  <c r="G15" i="258"/>
  <c r="F15" i="258"/>
  <c r="E15" i="258"/>
  <c r="D15" i="258"/>
  <c r="C15" i="258"/>
  <c r="B15" i="258"/>
  <c r="V14" i="258"/>
  <c r="U14" i="258"/>
  <c r="T14" i="258"/>
  <c r="S14" i="258"/>
  <c r="R14" i="258"/>
  <c r="Q14" i="258"/>
  <c r="P14" i="258"/>
  <c r="O14" i="258"/>
  <c r="N14" i="258"/>
  <c r="M14" i="258"/>
  <c r="L14" i="258"/>
  <c r="K14" i="258"/>
  <c r="J14" i="258"/>
  <c r="I14" i="258"/>
  <c r="H14" i="258"/>
  <c r="G14" i="258"/>
  <c r="F14" i="258"/>
  <c r="E14" i="258"/>
  <c r="D14" i="258"/>
  <c r="C14" i="258"/>
  <c r="B14" i="258"/>
  <c r="V13" i="258"/>
  <c r="U13" i="258"/>
  <c r="T13" i="258"/>
  <c r="S13" i="258"/>
  <c r="R13" i="258"/>
  <c r="Q13" i="258"/>
  <c r="P13" i="258"/>
  <c r="O13" i="258"/>
  <c r="N13" i="258"/>
  <c r="M13" i="258"/>
  <c r="L13" i="258"/>
  <c r="K13" i="258"/>
  <c r="J13" i="258"/>
  <c r="I13" i="258"/>
  <c r="H13" i="258"/>
  <c r="G13" i="258"/>
  <c r="F13" i="258"/>
  <c r="E13" i="258"/>
  <c r="D13" i="258"/>
  <c r="C13" i="258"/>
  <c r="B13" i="258"/>
  <c r="V12" i="258"/>
  <c r="U12" i="258"/>
  <c r="T12" i="258"/>
  <c r="S12" i="258"/>
  <c r="R12" i="258"/>
  <c r="Q12" i="258"/>
  <c r="P12" i="258"/>
  <c r="O12" i="258"/>
  <c r="N12" i="258"/>
  <c r="M12" i="258"/>
  <c r="L12" i="258"/>
  <c r="K12" i="258"/>
  <c r="J12" i="258"/>
  <c r="I12" i="258"/>
  <c r="H12" i="258"/>
  <c r="G12" i="258"/>
  <c r="F12" i="258"/>
  <c r="E12" i="258"/>
  <c r="D12" i="258"/>
  <c r="C12" i="258"/>
  <c r="B12" i="258"/>
  <c r="V11" i="258"/>
  <c r="U11" i="258"/>
  <c r="T11" i="258"/>
  <c r="S11" i="258"/>
  <c r="R11" i="258"/>
  <c r="Q11" i="258"/>
  <c r="P11" i="258"/>
  <c r="O11" i="258"/>
  <c r="N11" i="258"/>
  <c r="M11" i="258"/>
  <c r="L11" i="258"/>
  <c r="K11" i="258"/>
  <c r="J11" i="258"/>
  <c r="I11" i="258"/>
  <c r="H11" i="258"/>
  <c r="G11" i="258"/>
  <c r="F11" i="258"/>
  <c r="E11" i="258"/>
  <c r="D11" i="258"/>
  <c r="C11" i="258"/>
  <c r="B11" i="258"/>
  <c r="V10" i="258"/>
  <c r="U10" i="258"/>
  <c r="T10" i="258"/>
  <c r="S10" i="258"/>
  <c r="R10" i="258"/>
  <c r="Q10" i="258"/>
  <c r="P10" i="258"/>
  <c r="O10" i="258"/>
  <c r="N10" i="258"/>
  <c r="M10" i="258"/>
  <c r="L10" i="258"/>
  <c r="K10" i="258"/>
  <c r="J10" i="258"/>
  <c r="I10" i="258"/>
  <c r="H10" i="258"/>
  <c r="G10" i="258"/>
  <c r="F10" i="258"/>
  <c r="E10" i="258"/>
  <c r="D10" i="258"/>
  <c r="C10" i="258"/>
  <c r="B10" i="258"/>
  <c r="V116" i="257"/>
  <c r="U116" i="257"/>
  <c r="T116" i="257"/>
  <c r="S116" i="257"/>
  <c r="R116" i="257"/>
  <c r="Q116" i="257"/>
  <c r="P116" i="257"/>
  <c r="O116" i="257"/>
  <c r="N116" i="257"/>
  <c r="M116" i="257"/>
  <c r="L116" i="257"/>
  <c r="K116" i="257"/>
  <c r="J116" i="257"/>
  <c r="I116" i="257"/>
  <c r="H116" i="257"/>
  <c r="G116" i="257"/>
  <c r="F116" i="257"/>
  <c r="E116" i="257"/>
  <c r="D116" i="257"/>
  <c r="C116" i="257"/>
  <c r="B116" i="257"/>
  <c r="V115" i="257"/>
  <c r="U115" i="257"/>
  <c r="T115" i="257"/>
  <c r="S115" i="257"/>
  <c r="R115" i="257"/>
  <c r="Q115" i="257"/>
  <c r="P115" i="257"/>
  <c r="O115" i="257"/>
  <c r="N115" i="257"/>
  <c r="M115" i="257"/>
  <c r="L115" i="257"/>
  <c r="K115" i="257"/>
  <c r="J115" i="257"/>
  <c r="I115" i="257"/>
  <c r="H115" i="257"/>
  <c r="G115" i="257"/>
  <c r="F115" i="257"/>
  <c r="E115" i="257"/>
  <c r="D115" i="257"/>
  <c r="C115" i="257"/>
  <c r="B115" i="257"/>
  <c r="V114" i="257"/>
  <c r="U114" i="257"/>
  <c r="T114" i="257"/>
  <c r="S114" i="257"/>
  <c r="R114" i="257"/>
  <c r="Q114" i="257"/>
  <c r="P114" i="257"/>
  <c r="O114" i="257"/>
  <c r="N114" i="257"/>
  <c r="M114" i="257"/>
  <c r="L114" i="257"/>
  <c r="K114" i="257"/>
  <c r="J114" i="257"/>
  <c r="I114" i="257"/>
  <c r="H114" i="257"/>
  <c r="G114" i="257"/>
  <c r="F114" i="257"/>
  <c r="E114" i="257"/>
  <c r="D114" i="257"/>
  <c r="C114" i="257"/>
  <c r="B114" i="257"/>
  <c r="V113" i="257"/>
  <c r="U113" i="257"/>
  <c r="T113" i="257"/>
  <c r="S113" i="257"/>
  <c r="R113" i="257"/>
  <c r="Q113" i="257"/>
  <c r="P113" i="257"/>
  <c r="O113" i="257"/>
  <c r="N113" i="257"/>
  <c r="M113" i="257"/>
  <c r="L113" i="257"/>
  <c r="K113" i="257"/>
  <c r="J113" i="257"/>
  <c r="I113" i="257"/>
  <c r="H113" i="257"/>
  <c r="G113" i="257"/>
  <c r="F113" i="257"/>
  <c r="E113" i="257"/>
  <c r="D113" i="257"/>
  <c r="C113" i="257"/>
  <c r="B113" i="257"/>
  <c r="V112" i="257"/>
  <c r="U112" i="257"/>
  <c r="T112" i="257"/>
  <c r="S112" i="257"/>
  <c r="R112" i="257"/>
  <c r="Q112" i="257"/>
  <c r="P112" i="257"/>
  <c r="O112" i="257"/>
  <c r="N112" i="257"/>
  <c r="M112" i="257"/>
  <c r="L112" i="257"/>
  <c r="K112" i="257"/>
  <c r="J112" i="257"/>
  <c r="I112" i="257"/>
  <c r="H112" i="257"/>
  <c r="G112" i="257"/>
  <c r="F112" i="257"/>
  <c r="E112" i="257"/>
  <c r="D112" i="257"/>
  <c r="C112" i="257"/>
  <c r="B112" i="257"/>
  <c r="V111" i="257"/>
  <c r="U111" i="257"/>
  <c r="T111" i="257"/>
  <c r="S111" i="257"/>
  <c r="R111" i="257"/>
  <c r="Q111" i="257"/>
  <c r="P111" i="257"/>
  <c r="O111" i="257"/>
  <c r="N111" i="257"/>
  <c r="M111" i="257"/>
  <c r="L111" i="257"/>
  <c r="K111" i="257"/>
  <c r="J111" i="257"/>
  <c r="I111" i="257"/>
  <c r="H111" i="257"/>
  <c r="G111" i="257"/>
  <c r="F111" i="257"/>
  <c r="E111" i="257"/>
  <c r="D111" i="257"/>
  <c r="C111" i="257"/>
  <c r="B111" i="257"/>
  <c r="V110" i="257"/>
  <c r="U110" i="257"/>
  <c r="T110" i="257"/>
  <c r="S110" i="257"/>
  <c r="R110" i="257"/>
  <c r="Q110" i="257"/>
  <c r="P110" i="257"/>
  <c r="O110" i="257"/>
  <c r="N110" i="257"/>
  <c r="M110" i="257"/>
  <c r="L110" i="257"/>
  <c r="K110" i="257"/>
  <c r="J110" i="257"/>
  <c r="I110" i="257"/>
  <c r="H110" i="257"/>
  <c r="G110" i="257"/>
  <c r="F110" i="257"/>
  <c r="E110" i="257"/>
  <c r="D110" i="257"/>
  <c r="C110" i="257"/>
  <c r="B110" i="257"/>
  <c r="V109" i="257"/>
  <c r="U109" i="257"/>
  <c r="T109" i="257"/>
  <c r="S109" i="257"/>
  <c r="R109" i="257"/>
  <c r="Q109" i="257"/>
  <c r="P109" i="257"/>
  <c r="O109" i="257"/>
  <c r="N109" i="257"/>
  <c r="M109" i="257"/>
  <c r="L109" i="257"/>
  <c r="K109" i="257"/>
  <c r="J109" i="257"/>
  <c r="I109" i="257"/>
  <c r="H109" i="257"/>
  <c r="G109" i="257"/>
  <c r="F109" i="257"/>
  <c r="E109" i="257"/>
  <c r="D109" i="257"/>
  <c r="C109" i="257"/>
  <c r="B109" i="257"/>
  <c r="V108" i="257"/>
  <c r="U108" i="257"/>
  <c r="T108" i="257"/>
  <c r="S108" i="257"/>
  <c r="R108" i="257"/>
  <c r="Q108" i="257"/>
  <c r="P108" i="257"/>
  <c r="O108" i="257"/>
  <c r="N108" i="257"/>
  <c r="M108" i="257"/>
  <c r="L108" i="257"/>
  <c r="K108" i="257"/>
  <c r="J108" i="257"/>
  <c r="I108" i="257"/>
  <c r="H108" i="257"/>
  <c r="G108" i="257"/>
  <c r="F108" i="257"/>
  <c r="E108" i="257"/>
  <c r="D108" i="257"/>
  <c r="C108" i="257"/>
  <c r="B108" i="257"/>
  <c r="V107" i="257"/>
  <c r="U107" i="257"/>
  <c r="T107" i="257"/>
  <c r="S107" i="257"/>
  <c r="R107" i="257"/>
  <c r="Q107" i="257"/>
  <c r="P107" i="257"/>
  <c r="O107" i="257"/>
  <c r="N107" i="257"/>
  <c r="M107" i="257"/>
  <c r="L107" i="257"/>
  <c r="K107" i="257"/>
  <c r="J107" i="257"/>
  <c r="I107" i="257"/>
  <c r="H107" i="257"/>
  <c r="G107" i="257"/>
  <c r="F107" i="257"/>
  <c r="E107" i="257"/>
  <c r="D107" i="257"/>
  <c r="C107" i="257"/>
  <c r="B107" i="257"/>
  <c r="V106" i="257"/>
  <c r="U106" i="257"/>
  <c r="T106" i="257"/>
  <c r="S106" i="257"/>
  <c r="R106" i="257"/>
  <c r="Q106" i="257"/>
  <c r="P106" i="257"/>
  <c r="O106" i="257"/>
  <c r="N106" i="257"/>
  <c r="M106" i="257"/>
  <c r="L106" i="257"/>
  <c r="K106" i="257"/>
  <c r="J106" i="257"/>
  <c r="I106" i="257"/>
  <c r="H106" i="257"/>
  <c r="G106" i="257"/>
  <c r="F106" i="257"/>
  <c r="E106" i="257"/>
  <c r="D106" i="257"/>
  <c r="C106" i="257"/>
  <c r="B106" i="257"/>
  <c r="V105" i="257"/>
  <c r="U105" i="257"/>
  <c r="T105" i="257"/>
  <c r="S105" i="257"/>
  <c r="R105" i="257"/>
  <c r="Q105" i="257"/>
  <c r="P105" i="257"/>
  <c r="O105" i="257"/>
  <c r="N105" i="257"/>
  <c r="M105" i="257"/>
  <c r="L105" i="257"/>
  <c r="K105" i="257"/>
  <c r="J105" i="257"/>
  <c r="I105" i="257"/>
  <c r="H105" i="257"/>
  <c r="G105" i="257"/>
  <c r="F105" i="257"/>
  <c r="E105" i="257"/>
  <c r="D105" i="257"/>
  <c r="C105" i="257"/>
  <c r="B105" i="257"/>
  <c r="V104" i="257"/>
  <c r="U104" i="257"/>
  <c r="T104" i="257"/>
  <c r="S104" i="257"/>
  <c r="R104" i="257"/>
  <c r="Q104" i="257"/>
  <c r="P104" i="257"/>
  <c r="O104" i="257"/>
  <c r="N104" i="257"/>
  <c r="M104" i="257"/>
  <c r="L104" i="257"/>
  <c r="K104" i="257"/>
  <c r="J104" i="257"/>
  <c r="I104" i="257"/>
  <c r="H104" i="257"/>
  <c r="G104" i="257"/>
  <c r="F104" i="257"/>
  <c r="E104" i="257"/>
  <c r="D104" i="257"/>
  <c r="C104" i="257"/>
  <c r="B104" i="257"/>
  <c r="V103" i="257"/>
  <c r="U103" i="257"/>
  <c r="T103" i="257"/>
  <c r="S103" i="257"/>
  <c r="R103" i="257"/>
  <c r="Q103" i="257"/>
  <c r="P103" i="257"/>
  <c r="O103" i="257"/>
  <c r="N103" i="257"/>
  <c r="M103" i="257"/>
  <c r="L103" i="257"/>
  <c r="K103" i="257"/>
  <c r="J103" i="257"/>
  <c r="I103" i="257"/>
  <c r="H103" i="257"/>
  <c r="G103" i="257"/>
  <c r="F103" i="257"/>
  <c r="E103" i="257"/>
  <c r="D103" i="257"/>
  <c r="C103" i="257"/>
  <c r="B103" i="257"/>
  <c r="V102" i="257"/>
  <c r="U102" i="257"/>
  <c r="T102" i="257"/>
  <c r="S102" i="257"/>
  <c r="R102" i="257"/>
  <c r="Q102" i="257"/>
  <c r="P102" i="257"/>
  <c r="O102" i="257"/>
  <c r="N102" i="257"/>
  <c r="M102" i="257"/>
  <c r="L102" i="257"/>
  <c r="K102" i="257"/>
  <c r="J102" i="257"/>
  <c r="I102" i="257"/>
  <c r="H102" i="257"/>
  <c r="G102" i="257"/>
  <c r="F102" i="257"/>
  <c r="E102" i="257"/>
  <c r="D102" i="257"/>
  <c r="C102" i="257"/>
  <c r="B102" i="257"/>
  <c r="V101" i="257"/>
  <c r="U101" i="257"/>
  <c r="T101" i="257"/>
  <c r="S101" i="257"/>
  <c r="R101" i="257"/>
  <c r="Q101" i="257"/>
  <c r="P101" i="257"/>
  <c r="O101" i="257"/>
  <c r="N101" i="257"/>
  <c r="M101" i="257"/>
  <c r="L101" i="257"/>
  <c r="K101" i="257"/>
  <c r="J101" i="257"/>
  <c r="I101" i="257"/>
  <c r="H101" i="257"/>
  <c r="G101" i="257"/>
  <c r="F101" i="257"/>
  <c r="E101" i="257"/>
  <c r="D101" i="257"/>
  <c r="C101" i="257"/>
  <c r="B101" i="257"/>
  <c r="V100" i="257"/>
  <c r="U100" i="257"/>
  <c r="T100" i="257"/>
  <c r="S100" i="257"/>
  <c r="R100" i="257"/>
  <c r="Q100" i="257"/>
  <c r="P100" i="257"/>
  <c r="O100" i="257"/>
  <c r="N100" i="257"/>
  <c r="M100" i="257"/>
  <c r="L100" i="257"/>
  <c r="K100" i="257"/>
  <c r="J100" i="257"/>
  <c r="I100" i="257"/>
  <c r="H100" i="257"/>
  <c r="G100" i="257"/>
  <c r="F100" i="257"/>
  <c r="E100" i="257"/>
  <c r="D100" i="257"/>
  <c r="C100" i="257"/>
  <c r="B100" i="257"/>
  <c r="V99" i="257"/>
  <c r="U99" i="257"/>
  <c r="T99" i="257"/>
  <c r="S99" i="257"/>
  <c r="R99" i="257"/>
  <c r="Q99" i="257"/>
  <c r="P99" i="257"/>
  <c r="O99" i="257"/>
  <c r="N99" i="257"/>
  <c r="M99" i="257"/>
  <c r="L99" i="257"/>
  <c r="K99" i="257"/>
  <c r="J99" i="257"/>
  <c r="I99" i="257"/>
  <c r="H99" i="257"/>
  <c r="G99" i="257"/>
  <c r="F99" i="257"/>
  <c r="E99" i="257"/>
  <c r="D99" i="257"/>
  <c r="C99" i="257"/>
  <c r="B99" i="257"/>
  <c r="V98" i="257"/>
  <c r="U98" i="257"/>
  <c r="T98" i="257"/>
  <c r="S98" i="257"/>
  <c r="R98" i="257"/>
  <c r="Q98" i="257"/>
  <c r="P98" i="257"/>
  <c r="O98" i="257"/>
  <c r="N98" i="257"/>
  <c r="M98" i="257"/>
  <c r="L98" i="257"/>
  <c r="K98" i="257"/>
  <c r="J98" i="257"/>
  <c r="I98" i="257"/>
  <c r="H98" i="257"/>
  <c r="G98" i="257"/>
  <c r="F98" i="257"/>
  <c r="E98" i="257"/>
  <c r="D98" i="257"/>
  <c r="C98" i="257"/>
  <c r="B98" i="257"/>
  <c r="V97" i="257"/>
  <c r="U97" i="257"/>
  <c r="T97" i="257"/>
  <c r="S97" i="257"/>
  <c r="R97" i="257"/>
  <c r="Q97" i="257"/>
  <c r="P97" i="257"/>
  <c r="O97" i="257"/>
  <c r="N97" i="257"/>
  <c r="M97" i="257"/>
  <c r="L97" i="257"/>
  <c r="K97" i="257"/>
  <c r="J97" i="257"/>
  <c r="I97" i="257"/>
  <c r="H97" i="257"/>
  <c r="G97" i="257"/>
  <c r="F97" i="257"/>
  <c r="E97" i="257"/>
  <c r="D97" i="257"/>
  <c r="C97" i="257"/>
  <c r="B97" i="257"/>
  <c r="V96" i="257"/>
  <c r="U96" i="257"/>
  <c r="T96" i="257"/>
  <c r="S96" i="257"/>
  <c r="R96" i="257"/>
  <c r="Q96" i="257"/>
  <c r="P96" i="257"/>
  <c r="O96" i="257"/>
  <c r="N96" i="257"/>
  <c r="M96" i="257"/>
  <c r="L96" i="257"/>
  <c r="K96" i="257"/>
  <c r="J96" i="257"/>
  <c r="I96" i="257"/>
  <c r="H96" i="257"/>
  <c r="G96" i="257"/>
  <c r="F96" i="257"/>
  <c r="E96" i="257"/>
  <c r="D96" i="257"/>
  <c r="C96" i="257"/>
  <c r="B96" i="257"/>
  <c r="V95" i="257"/>
  <c r="U95" i="257"/>
  <c r="T95" i="257"/>
  <c r="S95" i="257"/>
  <c r="R95" i="257"/>
  <c r="Q95" i="257"/>
  <c r="P95" i="257"/>
  <c r="O95" i="257"/>
  <c r="N95" i="257"/>
  <c r="M95" i="257"/>
  <c r="L95" i="257"/>
  <c r="K95" i="257"/>
  <c r="J95" i="257"/>
  <c r="I95" i="257"/>
  <c r="H95" i="257"/>
  <c r="G95" i="257"/>
  <c r="F95" i="257"/>
  <c r="E95" i="257"/>
  <c r="D95" i="257"/>
  <c r="C95" i="257"/>
  <c r="B95" i="257"/>
  <c r="V94" i="257"/>
  <c r="U94" i="257"/>
  <c r="T94" i="257"/>
  <c r="S94" i="257"/>
  <c r="R94" i="257"/>
  <c r="Q94" i="257"/>
  <c r="P94" i="257"/>
  <c r="O94" i="257"/>
  <c r="N94" i="257"/>
  <c r="M94" i="257"/>
  <c r="L94" i="257"/>
  <c r="K94" i="257"/>
  <c r="J94" i="257"/>
  <c r="I94" i="257"/>
  <c r="H94" i="257"/>
  <c r="G94" i="257"/>
  <c r="F94" i="257"/>
  <c r="E94" i="257"/>
  <c r="D94" i="257"/>
  <c r="C94" i="257"/>
  <c r="B94" i="257"/>
  <c r="V93" i="257"/>
  <c r="U93" i="257"/>
  <c r="T93" i="257"/>
  <c r="S93" i="257"/>
  <c r="R93" i="257"/>
  <c r="Q93" i="257"/>
  <c r="P93" i="257"/>
  <c r="O93" i="257"/>
  <c r="N93" i="257"/>
  <c r="M93" i="257"/>
  <c r="L93" i="257"/>
  <c r="K93" i="257"/>
  <c r="J93" i="257"/>
  <c r="I93" i="257"/>
  <c r="H93" i="257"/>
  <c r="G93" i="257"/>
  <c r="F93" i="257"/>
  <c r="E93" i="257"/>
  <c r="D93" i="257"/>
  <c r="C93" i="257"/>
  <c r="B93" i="257"/>
  <c r="V92" i="257"/>
  <c r="U92" i="257"/>
  <c r="T92" i="257"/>
  <c r="S92" i="257"/>
  <c r="R92" i="257"/>
  <c r="Q92" i="257"/>
  <c r="P92" i="257"/>
  <c r="O92" i="257"/>
  <c r="N92" i="257"/>
  <c r="M92" i="257"/>
  <c r="L92" i="257"/>
  <c r="K92" i="257"/>
  <c r="J92" i="257"/>
  <c r="I92" i="257"/>
  <c r="H92" i="257"/>
  <c r="G92" i="257"/>
  <c r="F92" i="257"/>
  <c r="E92" i="257"/>
  <c r="D92" i="257"/>
  <c r="C92" i="257"/>
  <c r="B92" i="257"/>
  <c r="V91" i="257"/>
  <c r="U91" i="257"/>
  <c r="T91" i="257"/>
  <c r="S91" i="257"/>
  <c r="R91" i="257"/>
  <c r="Q91" i="257"/>
  <c r="P91" i="257"/>
  <c r="O91" i="257"/>
  <c r="N91" i="257"/>
  <c r="M91" i="257"/>
  <c r="L91" i="257"/>
  <c r="K91" i="257"/>
  <c r="J91" i="257"/>
  <c r="I91" i="257"/>
  <c r="H91" i="257"/>
  <c r="G91" i="257"/>
  <c r="F91" i="257"/>
  <c r="E91" i="257"/>
  <c r="D91" i="257"/>
  <c r="C91" i="257"/>
  <c r="B91" i="257"/>
  <c r="V90" i="257"/>
  <c r="U90" i="257"/>
  <c r="T90" i="257"/>
  <c r="S90" i="257"/>
  <c r="R90" i="257"/>
  <c r="Q90" i="257"/>
  <c r="P90" i="257"/>
  <c r="O90" i="257"/>
  <c r="N90" i="257"/>
  <c r="M90" i="257"/>
  <c r="L90" i="257"/>
  <c r="K90" i="257"/>
  <c r="J90" i="257"/>
  <c r="I90" i="257"/>
  <c r="H90" i="257"/>
  <c r="G90" i="257"/>
  <c r="F90" i="257"/>
  <c r="E90" i="257"/>
  <c r="D90" i="257"/>
  <c r="C90" i="257"/>
  <c r="B90" i="257"/>
  <c r="V89" i="257"/>
  <c r="U89" i="257"/>
  <c r="T89" i="257"/>
  <c r="S89" i="257"/>
  <c r="R89" i="257"/>
  <c r="Q89" i="257"/>
  <c r="P89" i="257"/>
  <c r="O89" i="257"/>
  <c r="N89" i="257"/>
  <c r="M89" i="257"/>
  <c r="L89" i="257"/>
  <c r="K89" i="257"/>
  <c r="J89" i="257"/>
  <c r="I89" i="257"/>
  <c r="H89" i="257"/>
  <c r="G89" i="257"/>
  <c r="F89" i="257"/>
  <c r="E89" i="257"/>
  <c r="D89" i="257"/>
  <c r="C89" i="257"/>
  <c r="B89" i="257"/>
  <c r="V88" i="257"/>
  <c r="U88" i="257"/>
  <c r="T88" i="257"/>
  <c r="S88" i="257"/>
  <c r="R88" i="257"/>
  <c r="Q88" i="257"/>
  <c r="P88" i="257"/>
  <c r="O88" i="257"/>
  <c r="N88" i="257"/>
  <c r="M88" i="257"/>
  <c r="L88" i="257"/>
  <c r="K88" i="257"/>
  <c r="J88" i="257"/>
  <c r="I88" i="257"/>
  <c r="H88" i="257"/>
  <c r="G88" i="257"/>
  <c r="F88" i="257"/>
  <c r="E88" i="257"/>
  <c r="D88" i="257"/>
  <c r="C88" i="257"/>
  <c r="B88" i="257"/>
  <c r="V87" i="257"/>
  <c r="U87" i="257"/>
  <c r="T87" i="257"/>
  <c r="S87" i="257"/>
  <c r="R87" i="257"/>
  <c r="Q87" i="257"/>
  <c r="P87" i="257"/>
  <c r="O87" i="257"/>
  <c r="N87" i="257"/>
  <c r="M87" i="257"/>
  <c r="L87" i="257"/>
  <c r="K87" i="257"/>
  <c r="J87" i="257"/>
  <c r="I87" i="257"/>
  <c r="H87" i="257"/>
  <c r="G87" i="257"/>
  <c r="F87" i="257"/>
  <c r="E87" i="257"/>
  <c r="D87" i="257"/>
  <c r="C87" i="257"/>
  <c r="B87" i="257"/>
  <c r="V86" i="257"/>
  <c r="U86" i="257"/>
  <c r="T86" i="257"/>
  <c r="S86" i="257"/>
  <c r="R86" i="257"/>
  <c r="Q86" i="257"/>
  <c r="P86" i="257"/>
  <c r="O86" i="257"/>
  <c r="N86" i="257"/>
  <c r="M86" i="257"/>
  <c r="L86" i="257"/>
  <c r="K86" i="257"/>
  <c r="J86" i="257"/>
  <c r="I86" i="257"/>
  <c r="H86" i="257"/>
  <c r="G86" i="257"/>
  <c r="F86" i="257"/>
  <c r="E86" i="257"/>
  <c r="D86" i="257"/>
  <c r="C86" i="257"/>
  <c r="B86" i="257"/>
  <c r="V85" i="257"/>
  <c r="U85" i="257"/>
  <c r="T85" i="257"/>
  <c r="S85" i="257"/>
  <c r="R85" i="257"/>
  <c r="Q85" i="257"/>
  <c r="P85" i="257"/>
  <c r="O85" i="257"/>
  <c r="N85" i="257"/>
  <c r="M85" i="257"/>
  <c r="L85" i="257"/>
  <c r="K85" i="257"/>
  <c r="J85" i="257"/>
  <c r="I85" i="257"/>
  <c r="H85" i="257"/>
  <c r="G85" i="257"/>
  <c r="F85" i="257"/>
  <c r="E85" i="257"/>
  <c r="D85" i="257"/>
  <c r="C85" i="257"/>
  <c r="B85" i="257"/>
  <c r="V84" i="257"/>
  <c r="U84" i="257"/>
  <c r="T84" i="257"/>
  <c r="S84" i="257"/>
  <c r="R84" i="257"/>
  <c r="Q84" i="257"/>
  <c r="P84" i="257"/>
  <c r="O84" i="257"/>
  <c r="N84" i="257"/>
  <c r="M84" i="257"/>
  <c r="L84" i="257"/>
  <c r="K84" i="257"/>
  <c r="J84" i="257"/>
  <c r="I84" i="257"/>
  <c r="H84" i="257"/>
  <c r="G84" i="257"/>
  <c r="F84" i="257"/>
  <c r="E84" i="257"/>
  <c r="D84" i="257"/>
  <c r="C84" i="257"/>
  <c r="B84" i="257"/>
  <c r="V83" i="257"/>
  <c r="U83" i="257"/>
  <c r="T83" i="257"/>
  <c r="S83" i="257"/>
  <c r="R83" i="257"/>
  <c r="Q83" i="257"/>
  <c r="P83" i="257"/>
  <c r="O83" i="257"/>
  <c r="N83" i="257"/>
  <c r="M83" i="257"/>
  <c r="L83" i="257"/>
  <c r="K83" i="257"/>
  <c r="J83" i="257"/>
  <c r="I83" i="257"/>
  <c r="H83" i="257"/>
  <c r="G83" i="257"/>
  <c r="F83" i="257"/>
  <c r="E83" i="257"/>
  <c r="D83" i="257"/>
  <c r="C83" i="257"/>
  <c r="B83" i="257"/>
  <c r="V82" i="257"/>
  <c r="U82" i="257"/>
  <c r="T82" i="257"/>
  <c r="S82" i="257"/>
  <c r="R82" i="257"/>
  <c r="Q82" i="257"/>
  <c r="P82" i="257"/>
  <c r="O82" i="257"/>
  <c r="N82" i="257"/>
  <c r="M82" i="257"/>
  <c r="L82" i="257"/>
  <c r="K82" i="257"/>
  <c r="J82" i="257"/>
  <c r="I82" i="257"/>
  <c r="H82" i="257"/>
  <c r="G82" i="257"/>
  <c r="F82" i="257"/>
  <c r="E82" i="257"/>
  <c r="D82" i="257"/>
  <c r="C82" i="257"/>
  <c r="B82" i="257"/>
  <c r="V81" i="257"/>
  <c r="U81" i="257"/>
  <c r="T81" i="257"/>
  <c r="S81" i="257"/>
  <c r="R81" i="257"/>
  <c r="Q81" i="257"/>
  <c r="P81" i="257"/>
  <c r="O81" i="257"/>
  <c r="N81" i="257"/>
  <c r="M81" i="257"/>
  <c r="L81" i="257"/>
  <c r="K81" i="257"/>
  <c r="J81" i="257"/>
  <c r="I81" i="257"/>
  <c r="H81" i="257"/>
  <c r="G81" i="257"/>
  <c r="F81" i="257"/>
  <c r="E81" i="257"/>
  <c r="D81" i="257"/>
  <c r="C81" i="257"/>
  <c r="B81" i="257"/>
  <c r="V80" i="257"/>
  <c r="U80" i="257"/>
  <c r="T80" i="257"/>
  <c r="S80" i="257"/>
  <c r="R80" i="257"/>
  <c r="Q80" i="257"/>
  <c r="P80" i="257"/>
  <c r="O80" i="257"/>
  <c r="N80" i="257"/>
  <c r="M80" i="257"/>
  <c r="L80" i="257"/>
  <c r="K80" i="257"/>
  <c r="J80" i="257"/>
  <c r="I80" i="257"/>
  <c r="H80" i="257"/>
  <c r="G80" i="257"/>
  <c r="F80" i="257"/>
  <c r="E80" i="257"/>
  <c r="D80" i="257"/>
  <c r="C80" i="257"/>
  <c r="B80" i="257"/>
  <c r="V79" i="257"/>
  <c r="U79" i="257"/>
  <c r="T79" i="257"/>
  <c r="S79" i="257"/>
  <c r="R79" i="257"/>
  <c r="Q79" i="257"/>
  <c r="P79" i="257"/>
  <c r="O79" i="257"/>
  <c r="N79" i="257"/>
  <c r="M79" i="257"/>
  <c r="L79" i="257"/>
  <c r="K79" i="257"/>
  <c r="J79" i="257"/>
  <c r="I79" i="257"/>
  <c r="H79" i="257"/>
  <c r="G79" i="257"/>
  <c r="F79" i="257"/>
  <c r="E79" i="257"/>
  <c r="D79" i="257"/>
  <c r="C79" i="257"/>
  <c r="B79" i="257"/>
  <c r="V78" i="257"/>
  <c r="U78" i="257"/>
  <c r="T78" i="257"/>
  <c r="S78" i="257"/>
  <c r="R78" i="257"/>
  <c r="Q78" i="257"/>
  <c r="P78" i="257"/>
  <c r="O78" i="257"/>
  <c r="N78" i="257"/>
  <c r="M78" i="257"/>
  <c r="L78" i="257"/>
  <c r="K78" i="257"/>
  <c r="J78" i="257"/>
  <c r="I78" i="257"/>
  <c r="H78" i="257"/>
  <c r="G78" i="257"/>
  <c r="F78" i="257"/>
  <c r="E78" i="257"/>
  <c r="D78" i="257"/>
  <c r="C78" i="257"/>
  <c r="B78" i="257"/>
  <c r="V77" i="257"/>
  <c r="U77" i="257"/>
  <c r="T77" i="257"/>
  <c r="S77" i="257"/>
  <c r="R77" i="257"/>
  <c r="Q77" i="257"/>
  <c r="P77" i="257"/>
  <c r="O77" i="257"/>
  <c r="N77" i="257"/>
  <c r="M77" i="257"/>
  <c r="L77" i="257"/>
  <c r="K77" i="257"/>
  <c r="J77" i="257"/>
  <c r="I77" i="257"/>
  <c r="H77" i="257"/>
  <c r="G77" i="257"/>
  <c r="F77" i="257"/>
  <c r="E77" i="257"/>
  <c r="D77" i="257"/>
  <c r="C77" i="257"/>
  <c r="B77" i="257"/>
  <c r="V76" i="257"/>
  <c r="U76" i="257"/>
  <c r="T76" i="257"/>
  <c r="S76" i="257"/>
  <c r="R76" i="257"/>
  <c r="Q76" i="257"/>
  <c r="P76" i="257"/>
  <c r="O76" i="257"/>
  <c r="N76" i="257"/>
  <c r="M76" i="257"/>
  <c r="L76" i="257"/>
  <c r="K76" i="257"/>
  <c r="J76" i="257"/>
  <c r="I76" i="257"/>
  <c r="H76" i="257"/>
  <c r="G76" i="257"/>
  <c r="F76" i="257"/>
  <c r="E76" i="257"/>
  <c r="D76" i="257"/>
  <c r="C76" i="257"/>
  <c r="B76" i="257"/>
  <c r="V75" i="257"/>
  <c r="U75" i="257"/>
  <c r="T75" i="257"/>
  <c r="S75" i="257"/>
  <c r="R75" i="257"/>
  <c r="Q75" i="257"/>
  <c r="P75" i="257"/>
  <c r="O75" i="257"/>
  <c r="N75" i="257"/>
  <c r="M75" i="257"/>
  <c r="L75" i="257"/>
  <c r="K75" i="257"/>
  <c r="J75" i="257"/>
  <c r="I75" i="257"/>
  <c r="H75" i="257"/>
  <c r="G75" i="257"/>
  <c r="F75" i="257"/>
  <c r="E75" i="257"/>
  <c r="D75" i="257"/>
  <c r="C75" i="257"/>
  <c r="B75" i="257"/>
  <c r="V74" i="257"/>
  <c r="U74" i="257"/>
  <c r="T74" i="257"/>
  <c r="S74" i="257"/>
  <c r="R74" i="257"/>
  <c r="Q74" i="257"/>
  <c r="P74" i="257"/>
  <c r="O74" i="257"/>
  <c r="N74" i="257"/>
  <c r="M74" i="257"/>
  <c r="L74" i="257"/>
  <c r="K74" i="257"/>
  <c r="J74" i="257"/>
  <c r="I74" i="257"/>
  <c r="H74" i="257"/>
  <c r="G74" i="257"/>
  <c r="F74" i="257"/>
  <c r="E74" i="257"/>
  <c r="D74" i="257"/>
  <c r="C74" i="257"/>
  <c r="B74" i="257"/>
  <c r="V73" i="257"/>
  <c r="U73" i="257"/>
  <c r="T73" i="257"/>
  <c r="S73" i="257"/>
  <c r="R73" i="257"/>
  <c r="Q73" i="257"/>
  <c r="P73" i="257"/>
  <c r="O73" i="257"/>
  <c r="N73" i="257"/>
  <c r="M73" i="257"/>
  <c r="L73" i="257"/>
  <c r="K73" i="257"/>
  <c r="J73" i="257"/>
  <c r="I73" i="257"/>
  <c r="H73" i="257"/>
  <c r="G73" i="257"/>
  <c r="F73" i="257"/>
  <c r="E73" i="257"/>
  <c r="D73" i="257"/>
  <c r="C73" i="257"/>
  <c r="B73" i="257"/>
  <c r="V72" i="257"/>
  <c r="U72" i="257"/>
  <c r="T72" i="257"/>
  <c r="S72" i="257"/>
  <c r="R72" i="257"/>
  <c r="Q72" i="257"/>
  <c r="P72" i="257"/>
  <c r="O72" i="257"/>
  <c r="N72" i="257"/>
  <c r="M72" i="257"/>
  <c r="L72" i="257"/>
  <c r="K72" i="257"/>
  <c r="J72" i="257"/>
  <c r="I72" i="257"/>
  <c r="H72" i="257"/>
  <c r="G72" i="257"/>
  <c r="F72" i="257"/>
  <c r="E72" i="257"/>
  <c r="D72" i="257"/>
  <c r="C72" i="257"/>
  <c r="B72" i="257"/>
  <c r="V71" i="257"/>
  <c r="U71" i="257"/>
  <c r="T71" i="257"/>
  <c r="S71" i="257"/>
  <c r="R71" i="257"/>
  <c r="Q71" i="257"/>
  <c r="P71" i="257"/>
  <c r="O71" i="257"/>
  <c r="N71" i="257"/>
  <c r="M71" i="257"/>
  <c r="L71" i="257"/>
  <c r="K71" i="257"/>
  <c r="J71" i="257"/>
  <c r="I71" i="257"/>
  <c r="H71" i="257"/>
  <c r="G71" i="257"/>
  <c r="F71" i="257"/>
  <c r="E71" i="257"/>
  <c r="D71" i="257"/>
  <c r="C71" i="257"/>
  <c r="B71" i="257"/>
  <c r="V70" i="257"/>
  <c r="U70" i="257"/>
  <c r="T70" i="257"/>
  <c r="S70" i="257"/>
  <c r="R70" i="257"/>
  <c r="Q70" i="257"/>
  <c r="P70" i="257"/>
  <c r="O70" i="257"/>
  <c r="N70" i="257"/>
  <c r="M70" i="257"/>
  <c r="L70" i="257"/>
  <c r="K70" i="257"/>
  <c r="J70" i="257"/>
  <c r="I70" i="257"/>
  <c r="H70" i="257"/>
  <c r="G70" i="257"/>
  <c r="F70" i="257"/>
  <c r="E70" i="257"/>
  <c r="D70" i="257"/>
  <c r="C70" i="257"/>
  <c r="B70" i="257"/>
  <c r="V69" i="257"/>
  <c r="U69" i="257"/>
  <c r="T69" i="257"/>
  <c r="S69" i="257"/>
  <c r="R69" i="257"/>
  <c r="Q69" i="257"/>
  <c r="P69" i="257"/>
  <c r="O69" i="257"/>
  <c r="N69" i="257"/>
  <c r="M69" i="257"/>
  <c r="L69" i="257"/>
  <c r="K69" i="257"/>
  <c r="J69" i="257"/>
  <c r="I69" i="257"/>
  <c r="H69" i="257"/>
  <c r="G69" i="257"/>
  <c r="F69" i="257"/>
  <c r="E69" i="257"/>
  <c r="D69" i="257"/>
  <c r="C69" i="257"/>
  <c r="B69" i="257"/>
  <c r="V68" i="257"/>
  <c r="U68" i="257"/>
  <c r="T68" i="257"/>
  <c r="S68" i="257"/>
  <c r="R68" i="257"/>
  <c r="Q68" i="257"/>
  <c r="P68" i="257"/>
  <c r="O68" i="257"/>
  <c r="N68" i="257"/>
  <c r="M68" i="257"/>
  <c r="L68" i="257"/>
  <c r="K68" i="257"/>
  <c r="J68" i="257"/>
  <c r="I68" i="257"/>
  <c r="H68" i="257"/>
  <c r="G68" i="257"/>
  <c r="F68" i="257"/>
  <c r="E68" i="257"/>
  <c r="D68" i="257"/>
  <c r="C68" i="257"/>
  <c r="B68" i="257"/>
  <c r="V67" i="257"/>
  <c r="U67" i="257"/>
  <c r="T67" i="257"/>
  <c r="S67" i="257"/>
  <c r="R67" i="257"/>
  <c r="Q67" i="257"/>
  <c r="P67" i="257"/>
  <c r="O67" i="257"/>
  <c r="N67" i="257"/>
  <c r="M67" i="257"/>
  <c r="L67" i="257"/>
  <c r="K67" i="257"/>
  <c r="J67" i="257"/>
  <c r="I67" i="257"/>
  <c r="H67" i="257"/>
  <c r="G67" i="257"/>
  <c r="F67" i="257"/>
  <c r="E67" i="257"/>
  <c r="D67" i="257"/>
  <c r="C67" i="257"/>
  <c r="B67" i="257"/>
  <c r="V66" i="257"/>
  <c r="U66" i="257"/>
  <c r="T66" i="257"/>
  <c r="S66" i="257"/>
  <c r="R66" i="257"/>
  <c r="Q66" i="257"/>
  <c r="P66" i="257"/>
  <c r="O66" i="257"/>
  <c r="N66" i="257"/>
  <c r="M66" i="257"/>
  <c r="L66" i="257"/>
  <c r="K66" i="257"/>
  <c r="J66" i="257"/>
  <c r="I66" i="257"/>
  <c r="H66" i="257"/>
  <c r="G66" i="257"/>
  <c r="F66" i="257"/>
  <c r="E66" i="257"/>
  <c r="D66" i="257"/>
  <c r="C66" i="257"/>
  <c r="B66" i="257"/>
  <c r="V65" i="257"/>
  <c r="U65" i="257"/>
  <c r="T65" i="257"/>
  <c r="S65" i="257"/>
  <c r="R65" i="257"/>
  <c r="Q65" i="257"/>
  <c r="P65" i="257"/>
  <c r="O65" i="257"/>
  <c r="N65" i="257"/>
  <c r="M65" i="257"/>
  <c r="L65" i="257"/>
  <c r="K65" i="257"/>
  <c r="J65" i="257"/>
  <c r="I65" i="257"/>
  <c r="H65" i="257"/>
  <c r="G65" i="257"/>
  <c r="F65" i="257"/>
  <c r="E65" i="257"/>
  <c r="D65" i="257"/>
  <c r="C65" i="257"/>
  <c r="B65" i="257"/>
  <c r="V64" i="257"/>
  <c r="U64" i="257"/>
  <c r="T64" i="257"/>
  <c r="S64" i="257"/>
  <c r="R64" i="257"/>
  <c r="Q64" i="257"/>
  <c r="P64" i="257"/>
  <c r="O64" i="257"/>
  <c r="N64" i="257"/>
  <c r="M64" i="257"/>
  <c r="L64" i="257"/>
  <c r="K64" i="257"/>
  <c r="J64" i="257"/>
  <c r="I64" i="257"/>
  <c r="H64" i="257"/>
  <c r="G64" i="257"/>
  <c r="F64" i="257"/>
  <c r="E64" i="257"/>
  <c r="D64" i="257"/>
  <c r="C64" i="257"/>
  <c r="B64" i="257"/>
  <c r="V63" i="257"/>
  <c r="U63" i="257"/>
  <c r="T63" i="257"/>
  <c r="S63" i="257"/>
  <c r="R63" i="257"/>
  <c r="Q63" i="257"/>
  <c r="P63" i="257"/>
  <c r="O63" i="257"/>
  <c r="N63" i="257"/>
  <c r="M63" i="257"/>
  <c r="L63" i="257"/>
  <c r="K63" i="257"/>
  <c r="J63" i="257"/>
  <c r="I63" i="257"/>
  <c r="H63" i="257"/>
  <c r="G63" i="257"/>
  <c r="F63" i="257"/>
  <c r="E63" i="257"/>
  <c r="D63" i="257"/>
  <c r="C63" i="257"/>
  <c r="B63" i="257"/>
  <c r="V62" i="257"/>
  <c r="U62" i="257"/>
  <c r="T62" i="257"/>
  <c r="S62" i="257"/>
  <c r="R62" i="257"/>
  <c r="Q62" i="257"/>
  <c r="P62" i="257"/>
  <c r="O62" i="257"/>
  <c r="N62" i="257"/>
  <c r="M62" i="257"/>
  <c r="L62" i="257"/>
  <c r="K62" i="257"/>
  <c r="J62" i="257"/>
  <c r="I62" i="257"/>
  <c r="H62" i="257"/>
  <c r="G62" i="257"/>
  <c r="F62" i="257"/>
  <c r="E62" i="257"/>
  <c r="D62" i="257"/>
  <c r="C62" i="257"/>
  <c r="B62" i="257"/>
  <c r="V61" i="257"/>
  <c r="U61" i="257"/>
  <c r="T61" i="257"/>
  <c r="S61" i="257"/>
  <c r="R61" i="257"/>
  <c r="Q61" i="257"/>
  <c r="P61" i="257"/>
  <c r="O61" i="257"/>
  <c r="N61" i="257"/>
  <c r="M61" i="257"/>
  <c r="L61" i="257"/>
  <c r="K61" i="257"/>
  <c r="J61" i="257"/>
  <c r="I61" i="257"/>
  <c r="H61" i="257"/>
  <c r="G61" i="257"/>
  <c r="F61" i="257"/>
  <c r="E61" i="257"/>
  <c r="D61" i="257"/>
  <c r="C61" i="257"/>
  <c r="B61" i="257"/>
  <c r="V60" i="257"/>
  <c r="U60" i="257"/>
  <c r="T60" i="257"/>
  <c r="S60" i="257"/>
  <c r="R60" i="257"/>
  <c r="Q60" i="257"/>
  <c r="P60" i="257"/>
  <c r="O60" i="257"/>
  <c r="N60" i="257"/>
  <c r="M60" i="257"/>
  <c r="L60" i="257"/>
  <c r="K60" i="257"/>
  <c r="J60" i="257"/>
  <c r="I60" i="257"/>
  <c r="H60" i="257"/>
  <c r="G60" i="257"/>
  <c r="F60" i="257"/>
  <c r="E60" i="257"/>
  <c r="D60" i="257"/>
  <c r="C60" i="257"/>
  <c r="B60" i="257"/>
  <c r="V59" i="257"/>
  <c r="U59" i="257"/>
  <c r="T59" i="257"/>
  <c r="S59" i="257"/>
  <c r="R59" i="257"/>
  <c r="Q59" i="257"/>
  <c r="P59" i="257"/>
  <c r="O59" i="257"/>
  <c r="N59" i="257"/>
  <c r="M59" i="257"/>
  <c r="L59" i="257"/>
  <c r="K59" i="257"/>
  <c r="J59" i="257"/>
  <c r="I59" i="257"/>
  <c r="H59" i="257"/>
  <c r="G59" i="257"/>
  <c r="F59" i="257"/>
  <c r="E59" i="257"/>
  <c r="D59" i="257"/>
  <c r="C59" i="257"/>
  <c r="B59" i="257"/>
  <c r="V58" i="257"/>
  <c r="U58" i="257"/>
  <c r="T58" i="257"/>
  <c r="S58" i="257"/>
  <c r="R58" i="257"/>
  <c r="Q58" i="257"/>
  <c r="P58" i="257"/>
  <c r="O58" i="257"/>
  <c r="N58" i="257"/>
  <c r="M58" i="257"/>
  <c r="L58" i="257"/>
  <c r="K58" i="257"/>
  <c r="J58" i="257"/>
  <c r="I58" i="257"/>
  <c r="H58" i="257"/>
  <c r="G58" i="257"/>
  <c r="F58" i="257"/>
  <c r="E58" i="257"/>
  <c r="D58" i="257"/>
  <c r="C58" i="257"/>
  <c r="B58" i="257"/>
  <c r="V57" i="257"/>
  <c r="U57" i="257"/>
  <c r="T57" i="257"/>
  <c r="S57" i="257"/>
  <c r="R57" i="257"/>
  <c r="Q57" i="257"/>
  <c r="P57" i="257"/>
  <c r="O57" i="257"/>
  <c r="N57" i="257"/>
  <c r="M57" i="257"/>
  <c r="L57" i="257"/>
  <c r="K57" i="257"/>
  <c r="J57" i="257"/>
  <c r="I57" i="257"/>
  <c r="H57" i="257"/>
  <c r="G57" i="257"/>
  <c r="F57" i="257"/>
  <c r="E57" i="257"/>
  <c r="D57" i="257"/>
  <c r="C57" i="257"/>
  <c r="B57" i="257"/>
  <c r="V56" i="257"/>
  <c r="U56" i="257"/>
  <c r="T56" i="257"/>
  <c r="S56" i="257"/>
  <c r="R56" i="257"/>
  <c r="Q56" i="257"/>
  <c r="P56" i="257"/>
  <c r="O56" i="257"/>
  <c r="N56" i="257"/>
  <c r="M56" i="257"/>
  <c r="L56" i="257"/>
  <c r="K56" i="257"/>
  <c r="J56" i="257"/>
  <c r="I56" i="257"/>
  <c r="H56" i="257"/>
  <c r="G56" i="257"/>
  <c r="F56" i="257"/>
  <c r="E56" i="257"/>
  <c r="D56" i="257"/>
  <c r="C56" i="257"/>
  <c r="B56" i="257"/>
  <c r="V55" i="257"/>
  <c r="U55" i="257"/>
  <c r="T55" i="257"/>
  <c r="S55" i="257"/>
  <c r="R55" i="257"/>
  <c r="Q55" i="257"/>
  <c r="P55" i="257"/>
  <c r="O55" i="257"/>
  <c r="N55" i="257"/>
  <c r="M55" i="257"/>
  <c r="L55" i="257"/>
  <c r="K55" i="257"/>
  <c r="J55" i="257"/>
  <c r="I55" i="257"/>
  <c r="H55" i="257"/>
  <c r="G55" i="257"/>
  <c r="F55" i="257"/>
  <c r="E55" i="257"/>
  <c r="D55" i="257"/>
  <c r="C55" i="257"/>
  <c r="B55" i="257"/>
  <c r="V54" i="257"/>
  <c r="U54" i="257"/>
  <c r="T54" i="257"/>
  <c r="S54" i="257"/>
  <c r="R54" i="257"/>
  <c r="Q54" i="257"/>
  <c r="P54" i="257"/>
  <c r="O54" i="257"/>
  <c r="N54" i="257"/>
  <c r="M54" i="257"/>
  <c r="L54" i="257"/>
  <c r="K54" i="257"/>
  <c r="J54" i="257"/>
  <c r="I54" i="257"/>
  <c r="H54" i="257"/>
  <c r="G54" i="257"/>
  <c r="F54" i="257"/>
  <c r="E54" i="257"/>
  <c r="D54" i="257"/>
  <c r="C54" i="257"/>
  <c r="B54" i="257"/>
  <c r="V53" i="257"/>
  <c r="U53" i="257"/>
  <c r="T53" i="257"/>
  <c r="S53" i="257"/>
  <c r="R53" i="257"/>
  <c r="Q53" i="257"/>
  <c r="P53" i="257"/>
  <c r="O53" i="257"/>
  <c r="N53" i="257"/>
  <c r="M53" i="257"/>
  <c r="L53" i="257"/>
  <c r="K53" i="257"/>
  <c r="J53" i="257"/>
  <c r="I53" i="257"/>
  <c r="H53" i="257"/>
  <c r="G53" i="257"/>
  <c r="F53" i="257"/>
  <c r="E53" i="257"/>
  <c r="D53" i="257"/>
  <c r="C53" i="257"/>
  <c r="B53" i="257"/>
  <c r="V52" i="257"/>
  <c r="U52" i="257"/>
  <c r="T52" i="257"/>
  <c r="S52" i="257"/>
  <c r="R52" i="257"/>
  <c r="Q52" i="257"/>
  <c r="P52" i="257"/>
  <c r="O52" i="257"/>
  <c r="N52" i="257"/>
  <c r="M52" i="257"/>
  <c r="L52" i="257"/>
  <c r="K52" i="257"/>
  <c r="J52" i="257"/>
  <c r="I52" i="257"/>
  <c r="H52" i="257"/>
  <c r="G52" i="257"/>
  <c r="F52" i="257"/>
  <c r="E52" i="257"/>
  <c r="D52" i="257"/>
  <c r="C52" i="257"/>
  <c r="B52" i="257"/>
  <c r="V51" i="257"/>
  <c r="U51" i="257"/>
  <c r="T51" i="257"/>
  <c r="S51" i="257"/>
  <c r="R51" i="257"/>
  <c r="Q51" i="257"/>
  <c r="P51" i="257"/>
  <c r="O51" i="257"/>
  <c r="N51" i="257"/>
  <c r="M51" i="257"/>
  <c r="L51" i="257"/>
  <c r="K51" i="257"/>
  <c r="J51" i="257"/>
  <c r="I51" i="257"/>
  <c r="H51" i="257"/>
  <c r="G51" i="257"/>
  <c r="F51" i="257"/>
  <c r="E51" i="257"/>
  <c r="D51" i="257"/>
  <c r="C51" i="257"/>
  <c r="B51" i="257"/>
  <c r="V50" i="257"/>
  <c r="U50" i="257"/>
  <c r="T50" i="257"/>
  <c r="S50" i="257"/>
  <c r="R50" i="257"/>
  <c r="Q50" i="257"/>
  <c r="P50" i="257"/>
  <c r="O50" i="257"/>
  <c r="N50" i="257"/>
  <c r="M50" i="257"/>
  <c r="L50" i="257"/>
  <c r="K50" i="257"/>
  <c r="J50" i="257"/>
  <c r="I50" i="257"/>
  <c r="H50" i="257"/>
  <c r="G50" i="257"/>
  <c r="F50" i="257"/>
  <c r="E50" i="257"/>
  <c r="D50" i="257"/>
  <c r="C50" i="257"/>
  <c r="B50" i="257"/>
  <c r="V49" i="257"/>
  <c r="U49" i="257"/>
  <c r="T49" i="257"/>
  <c r="S49" i="257"/>
  <c r="R49" i="257"/>
  <c r="Q49" i="257"/>
  <c r="P49" i="257"/>
  <c r="O49" i="257"/>
  <c r="N49" i="257"/>
  <c r="M49" i="257"/>
  <c r="L49" i="257"/>
  <c r="K49" i="257"/>
  <c r="J49" i="257"/>
  <c r="I49" i="257"/>
  <c r="H49" i="257"/>
  <c r="G49" i="257"/>
  <c r="F49" i="257"/>
  <c r="E49" i="257"/>
  <c r="D49" i="257"/>
  <c r="C49" i="257"/>
  <c r="B49" i="257"/>
  <c r="V48" i="257"/>
  <c r="U48" i="257"/>
  <c r="T48" i="257"/>
  <c r="S48" i="257"/>
  <c r="R48" i="257"/>
  <c r="Q48" i="257"/>
  <c r="P48" i="257"/>
  <c r="O48" i="257"/>
  <c r="N48" i="257"/>
  <c r="M48" i="257"/>
  <c r="L48" i="257"/>
  <c r="K48" i="257"/>
  <c r="J48" i="257"/>
  <c r="I48" i="257"/>
  <c r="H48" i="257"/>
  <c r="G48" i="257"/>
  <c r="F48" i="257"/>
  <c r="E48" i="257"/>
  <c r="D48" i="257"/>
  <c r="C48" i="257"/>
  <c r="B48" i="257"/>
  <c r="V47" i="257"/>
  <c r="U47" i="257"/>
  <c r="T47" i="257"/>
  <c r="S47" i="257"/>
  <c r="R47" i="257"/>
  <c r="Q47" i="257"/>
  <c r="P47" i="257"/>
  <c r="O47" i="257"/>
  <c r="N47" i="257"/>
  <c r="M47" i="257"/>
  <c r="L47" i="257"/>
  <c r="K47" i="257"/>
  <c r="J47" i="257"/>
  <c r="I47" i="257"/>
  <c r="H47" i="257"/>
  <c r="G47" i="257"/>
  <c r="F47" i="257"/>
  <c r="E47" i="257"/>
  <c r="D47" i="257"/>
  <c r="C47" i="257"/>
  <c r="B47" i="257"/>
  <c r="V46" i="257"/>
  <c r="U46" i="257"/>
  <c r="T46" i="257"/>
  <c r="S46" i="257"/>
  <c r="R46" i="257"/>
  <c r="Q46" i="257"/>
  <c r="P46" i="257"/>
  <c r="O46" i="257"/>
  <c r="N46" i="257"/>
  <c r="M46" i="257"/>
  <c r="L46" i="257"/>
  <c r="K46" i="257"/>
  <c r="J46" i="257"/>
  <c r="I46" i="257"/>
  <c r="H46" i="257"/>
  <c r="G46" i="257"/>
  <c r="F46" i="257"/>
  <c r="E46" i="257"/>
  <c r="D46" i="257"/>
  <c r="C46" i="257"/>
  <c r="B46" i="257"/>
  <c r="V45" i="257"/>
  <c r="U45" i="257"/>
  <c r="T45" i="257"/>
  <c r="S45" i="257"/>
  <c r="R45" i="257"/>
  <c r="Q45" i="257"/>
  <c r="P45" i="257"/>
  <c r="O45" i="257"/>
  <c r="N45" i="257"/>
  <c r="M45" i="257"/>
  <c r="L45" i="257"/>
  <c r="K45" i="257"/>
  <c r="J45" i="257"/>
  <c r="I45" i="257"/>
  <c r="H45" i="257"/>
  <c r="G45" i="257"/>
  <c r="F45" i="257"/>
  <c r="E45" i="257"/>
  <c r="D45" i="257"/>
  <c r="C45" i="257"/>
  <c r="B45" i="257"/>
  <c r="V44" i="257"/>
  <c r="U44" i="257"/>
  <c r="T44" i="257"/>
  <c r="S44" i="257"/>
  <c r="R44" i="257"/>
  <c r="Q44" i="257"/>
  <c r="P44" i="257"/>
  <c r="O44" i="257"/>
  <c r="N44" i="257"/>
  <c r="M44" i="257"/>
  <c r="L44" i="257"/>
  <c r="K44" i="257"/>
  <c r="J44" i="257"/>
  <c r="I44" i="257"/>
  <c r="H44" i="257"/>
  <c r="G44" i="257"/>
  <c r="F44" i="257"/>
  <c r="E44" i="257"/>
  <c r="D44" i="257"/>
  <c r="C44" i="257"/>
  <c r="B44" i="257"/>
  <c r="V43" i="257"/>
  <c r="U43" i="257"/>
  <c r="T43" i="257"/>
  <c r="S43" i="257"/>
  <c r="R43" i="257"/>
  <c r="Q43" i="257"/>
  <c r="P43" i="257"/>
  <c r="O43" i="257"/>
  <c r="N43" i="257"/>
  <c r="M43" i="257"/>
  <c r="L43" i="257"/>
  <c r="K43" i="257"/>
  <c r="J43" i="257"/>
  <c r="I43" i="257"/>
  <c r="H43" i="257"/>
  <c r="G43" i="257"/>
  <c r="F43" i="257"/>
  <c r="E43" i="257"/>
  <c r="D43" i="257"/>
  <c r="C43" i="257"/>
  <c r="B43" i="257"/>
  <c r="V42" i="257"/>
  <c r="U42" i="257"/>
  <c r="T42" i="257"/>
  <c r="S42" i="257"/>
  <c r="R42" i="257"/>
  <c r="Q42" i="257"/>
  <c r="P42" i="257"/>
  <c r="O42" i="257"/>
  <c r="N42" i="257"/>
  <c r="M42" i="257"/>
  <c r="L42" i="257"/>
  <c r="K42" i="257"/>
  <c r="J42" i="257"/>
  <c r="I42" i="257"/>
  <c r="H42" i="257"/>
  <c r="G42" i="257"/>
  <c r="F42" i="257"/>
  <c r="E42" i="257"/>
  <c r="D42" i="257"/>
  <c r="C42" i="257"/>
  <c r="B42" i="257"/>
  <c r="V41" i="257"/>
  <c r="U41" i="257"/>
  <c r="T41" i="257"/>
  <c r="S41" i="257"/>
  <c r="R41" i="257"/>
  <c r="Q41" i="257"/>
  <c r="P41" i="257"/>
  <c r="O41" i="257"/>
  <c r="N41" i="257"/>
  <c r="M41" i="257"/>
  <c r="L41" i="257"/>
  <c r="K41" i="257"/>
  <c r="J41" i="257"/>
  <c r="I41" i="257"/>
  <c r="H41" i="257"/>
  <c r="G41" i="257"/>
  <c r="F41" i="257"/>
  <c r="E41" i="257"/>
  <c r="D41" i="257"/>
  <c r="C41" i="257"/>
  <c r="B41" i="257"/>
  <c r="V40" i="257"/>
  <c r="U40" i="257"/>
  <c r="T40" i="257"/>
  <c r="S40" i="257"/>
  <c r="R40" i="257"/>
  <c r="Q40" i="257"/>
  <c r="P40" i="257"/>
  <c r="O40" i="257"/>
  <c r="N40" i="257"/>
  <c r="M40" i="257"/>
  <c r="L40" i="257"/>
  <c r="K40" i="257"/>
  <c r="J40" i="257"/>
  <c r="I40" i="257"/>
  <c r="H40" i="257"/>
  <c r="G40" i="257"/>
  <c r="F40" i="257"/>
  <c r="E40" i="257"/>
  <c r="D40" i="257"/>
  <c r="C40" i="257"/>
  <c r="B40" i="257"/>
  <c r="V39" i="257"/>
  <c r="U39" i="257"/>
  <c r="T39" i="257"/>
  <c r="S39" i="257"/>
  <c r="R39" i="257"/>
  <c r="Q39" i="257"/>
  <c r="P39" i="257"/>
  <c r="O39" i="257"/>
  <c r="N39" i="257"/>
  <c r="M39" i="257"/>
  <c r="L39" i="257"/>
  <c r="K39" i="257"/>
  <c r="J39" i="257"/>
  <c r="I39" i="257"/>
  <c r="H39" i="257"/>
  <c r="G39" i="257"/>
  <c r="F39" i="257"/>
  <c r="E39" i="257"/>
  <c r="D39" i="257"/>
  <c r="C39" i="257"/>
  <c r="B39" i="257"/>
  <c r="V38" i="257"/>
  <c r="U38" i="257"/>
  <c r="T38" i="257"/>
  <c r="S38" i="257"/>
  <c r="R38" i="257"/>
  <c r="Q38" i="257"/>
  <c r="P38" i="257"/>
  <c r="O38" i="257"/>
  <c r="N38" i="257"/>
  <c r="M38" i="257"/>
  <c r="L38" i="257"/>
  <c r="K38" i="257"/>
  <c r="J38" i="257"/>
  <c r="I38" i="257"/>
  <c r="H38" i="257"/>
  <c r="G38" i="257"/>
  <c r="F38" i="257"/>
  <c r="E38" i="257"/>
  <c r="D38" i="257"/>
  <c r="C38" i="257"/>
  <c r="B38" i="257"/>
  <c r="V37" i="257"/>
  <c r="U37" i="257"/>
  <c r="T37" i="257"/>
  <c r="S37" i="257"/>
  <c r="R37" i="257"/>
  <c r="Q37" i="257"/>
  <c r="P37" i="257"/>
  <c r="O37" i="257"/>
  <c r="N37" i="257"/>
  <c r="M37" i="257"/>
  <c r="L37" i="257"/>
  <c r="K37" i="257"/>
  <c r="J37" i="257"/>
  <c r="I37" i="257"/>
  <c r="H37" i="257"/>
  <c r="G37" i="257"/>
  <c r="F37" i="257"/>
  <c r="E37" i="257"/>
  <c r="D37" i="257"/>
  <c r="C37" i="257"/>
  <c r="B37" i="257"/>
  <c r="V36" i="257"/>
  <c r="U36" i="257"/>
  <c r="T36" i="257"/>
  <c r="S36" i="257"/>
  <c r="R36" i="257"/>
  <c r="Q36" i="257"/>
  <c r="P36" i="257"/>
  <c r="O36" i="257"/>
  <c r="N36" i="257"/>
  <c r="M36" i="257"/>
  <c r="L36" i="257"/>
  <c r="K36" i="257"/>
  <c r="J36" i="257"/>
  <c r="I36" i="257"/>
  <c r="H36" i="257"/>
  <c r="G36" i="257"/>
  <c r="F36" i="257"/>
  <c r="E36" i="257"/>
  <c r="D36" i="257"/>
  <c r="C36" i="257"/>
  <c r="B36" i="257"/>
  <c r="V35" i="257"/>
  <c r="U35" i="257"/>
  <c r="T35" i="257"/>
  <c r="S35" i="257"/>
  <c r="R35" i="257"/>
  <c r="Q35" i="257"/>
  <c r="P35" i="257"/>
  <c r="O35" i="257"/>
  <c r="N35" i="257"/>
  <c r="M35" i="257"/>
  <c r="L35" i="257"/>
  <c r="K35" i="257"/>
  <c r="J35" i="257"/>
  <c r="I35" i="257"/>
  <c r="H35" i="257"/>
  <c r="G35" i="257"/>
  <c r="F35" i="257"/>
  <c r="E35" i="257"/>
  <c r="D35" i="257"/>
  <c r="C35" i="257"/>
  <c r="B35" i="257"/>
  <c r="V34" i="257"/>
  <c r="U34" i="257"/>
  <c r="T34" i="257"/>
  <c r="S34" i="257"/>
  <c r="R34" i="257"/>
  <c r="Q34" i="257"/>
  <c r="P34" i="257"/>
  <c r="O34" i="257"/>
  <c r="N34" i="257"/>
  <c r="M34" i="257"/>
  <c r="L34" i="257"/>
  <c r="K34" i="257"/>
  <c r="J34" i="257"/>
  <c r="I34" i="257"/>
  <c r="H34" i="257"/>
  <c r="G34" i="257"/>
  <c r="F34" i="257"/>
  <c r="E34" i="257"/>
  <c r="D34" i="257"/>
  <c r="C34" i="257"/>
  <c r="B34" i="257"/>
  <c r="V33" i="257"/>
  <c r="U33" i="257"/>
  <c r="T33" i="257"/>
  <c r="S33" i="257"/>
  <c r="R33" i="257"/>
  <c r="Q33" i="257"/>
  <c r="P33" i="257"/>
  <c r="O33" i="257"/>
  <c r="N33" i="257"/>
  <c r="M33" i="257"/>
  <c r="L33" i="257"/>
  <c r="K33" i="257"/>
  <c r="J33" i="257"/>
  <c r="I33" i="257"/>
  <c r="H33" i="257"/>
  <c r="G33" i="257"/>
  <c r="F33" i="257"/>
  <c r="E33" i="257"/>
  <c r="D33" i="257"/>
  <c r="C33" i="257"/>
  <c r="B33" i="257"/>
  <c r="V32" i="257"/>
  <c r="U32" i="257"/>
  <c r="T32" i="257"/>
  <c r="S32" i="257"/>
  <c r="R32" i="257"/>
  <c r="Q32" i="257"/>
  <c r="P32" i="257"/>
  <c r="O32" i="257"/>
  <c r="N32" i="257"/>
  <c r="M32" i="257"/>
  <c r="L32" i="257"/>
  <c r="K32" i="257"/>
  <c r="J32" i="257"/>
  <c r="I32" i="257"/>
  <c r="H32" i="257"/>
  <c r="G32" i="257"/>
  <c r="F32" i="257"/>
  <c r="E32" i="257"/>
  <c r="D32" i="257"/>
  <c r="C32" i="257"/>
  <c r="B32" i="257"/>
  <c r="V31" i="257"/>
  <c r="U31" i="257"/>
  <c r="T31" i="257"/>
  <c r="S31" i="257"/>
  <c r="R31" i="257"/>
  <c r="Q31" i="257"/>
  <c r="P31" i="257"/>
  <c r="O31" i="257"/>
  <c r="N31" i="257"/>
  <c r="M31" i="257"/>
  <c r="L31" i="257"/>
  <c r="K31" i="257"/>
  <c r="J31" i="257"/>
  <c r="I31" i="257"/>
  <c r="H31" i="257"/>
  <c r="G31" i="257"/>
  <c r="F31" i="257"/>
  <c r="E31" i="257"/>
  <c r="D31" i="257"/>
  <c r="C31" i="257"/>
  <c r="B31" i="257"/>
  <c r="V30" i="257"/>
  <c r="U30" i="257"/>
  <c r="T30" i="257"/>
  <c r="S30" i="257"/>
  <c r="R30" i="257"/>
  <c r="Q30" i="257"/>
  <c r="P30" i="257"/>
  <c r="O30" i="257"/>
  <c r="N30" i="257"/>
  <c r="M30" i="257"/>
  <c r="L30" i="257"/>
  <c r="K30" i="257"/>
  <c r="J30" i="257"/>
  <c r="I30" i="257"/>
  <c r="H30" i="257"/>
  <c r="G30" i="257"/>
  <c r="F30" i="257"/>
  <c r="E30" i="257"/>
  <c r="D30" i="257"/>
  <c r="C30" i="257"/>
  <c r="B30" i="257"/>
  <c r="V29" i="257"/>
  <c r="U29" i="257"/>
  <c r="T29" i="257"/>
  <c r="S29" i="257"/>
  <c r="R29" i="257"/>
  <c r="Q29" i="257"/>
  <c r="P29" i="257"/>
  <c r="O29" i="257"/>
  <c r="N29" i="257"/>
  <c r="M29" i="257"/>
  <c r="L29" i="257"/>
  <c r="K29" i="257"/>
  <c r="J29" i="257"/>
  <c r="I29" i="257"/>
  <c r="H29" i="257"/>
  <c r="G29" i="257"/>
  <c r="F29" i="257"/>
  <c r="E29" i="257"/>
  <c r="D29" i="257"/>
  <c r="C29" i="257"/>
  <c r="B29" i="257"/>
  <c r="V28" i="257"/>
  <c r="U28" i="257"/>
  <c r="T28" i="257"/>
  <c r="S28" i="257"/>
  <c r="R28" i="257"/>
  <c r="Q28" i="257"/>
  <c r="P28" i="257"/>
  <c r="O28" i="257"/>
  <c r="N28" i="257"/>
  <c r="M28" i="257"/>
  <c r="L28" i="257"/>
  <c r="K28" i="257"/>
  <c r="J28" i="257"/>
  <c r="I28" i="257"/>
  <c r="H28" i="257"/>
  <c r="G28" i="257"/>
  <c r="F28" i="257"/>
  <c r="E28" i="257"/>
  <c r="D28" i="257"/>
  <c r="C28" i="257"/>
  <c r="B28" i="257"/>
  <c r="V27" i="257"/>
  <c r="U27" i="257"/>
  <c r="T27" i="257"/>
  <c r="S27" i="257"/>
  <c r="R27" i="257"/>
  <c r="Q27" i="257"/>
  <c r="P27" i="257"/>
  <c r="O27" i="257"/>
  <c r="N27" i="257"/>
  <c r="M27" i="257"/>
  <c r="L27" i="257"/>
  <c r="K27" i="257"/>
  <c r="J27" i="257"/>
  <c r="I27" i="257"/>
  <c r="H27" i="257"/>
  <c r="G27" i="257"/>
  <c r="F27" i="257"/>
  <c r="E27" i="257"/>
  <c r="D27" i="257"/>
  <c r="C27" i="257"/>
  <c r="B27" i="257"/>
  <c r="V26" i="257"/>
  <c r="U26" i="257"/>
  <c r="T26" i="257"/>
  <c r="S26" i="257"/>
  <c r="R26" i="257"/>
  <c r="Q26" i="257"/>
  <c r="P26" i="257"/>
  <c r="O26" i="257"/>
  <c r="N26" i="257"/>
  <c r="M26" i="257"/>
  <c r="L26" i="257"/>
  <c r="K26" i="257"/>
  <c r="J26" i="257"/>
  <c r="I26" i="257"/>
  <c r="H26" i="257"/>
  <c r="G26" i="257"/>
  <c r="F26" i="257"/>
  <c r="E26" i="257"/>
  <c r="D26" i="257"/>
  <c r="C26" i="257"/>
  <c r="B26" i="257"/>
  <c r="V25" i="257"/>
  <c r="U25" i="257"/>
  <c r="T25" i="257"/>
  <c r="S25" i="257"/>
  <c r="R25" i="257"/>
  <c r="Q25" i="257"/>
  <c r="P25" i="257"/>
  <c r="O25" i="257"/>
  <c r="N25" i="257"/>
  <c r="M25" i="257"/>
  <c r="L25" i="257"/>
  <c r="K25" i="257"/>
  <c r="J25" i="257"/>
  <c r="I25" i="257"/>
  <c r="H25" i="257"/>
  <c r="G25" i="257"/>
  <c r="F25" i="257"/>
  <c r="E25" i="257"/>
  <c r="D25" i="257"/>
  <c r="C25" i="257"/>
  <c r="B25" i="257"/>
  <c r="V24" i="257"/>
  <c r="U24" i="257"/>
  <c r="T24" i="257"/>
  <c r="S24" i="257"/>
  <c r="R24" i="257"/>
  <c r="Q24" i="257"/>
  <c r="P24" i="257"/>
  <c r="O24" i="257"/>
  <c r="N24" i="257"/>
  <c r="M24" i="257"/>
  <c r="L24" i="257"/>
  <c r="K24" i="257"/>
  <c r="J24" i="257"/>
  <c r="I24" i="257"/>
  <c r="H24" i="257"/>
  <c r="G24" i="257"/>
  <c r="F24" i="257"/>
  <c r="E24" i="257"/>
  <c r="D24" i="257"/>
  <c r="C24" i="257"/>
  <c r="B24" i="257"/>
  <c r="V23" i="257"/>
  <c r="U23" i="257"/>
  <c r="T23" i="257"/>
  <c r="S23" i="257"/>
  <c r="R23" i="257"/>
  <c r="Q23" i="257"/>
  <c r="P23" i="257"/>
  <c r="O23" i="257"/>
  <c r="N23" i="257"/>
  <c r="M23" i="257"/>
  <c r="L23" i="257"/>
  <c r="K23" i="257"/>
  <c r="J23" i="257"/>
  <c r="I23" i="257"/>
  <c r="H23" i="257"/>
  <c r="G23" i="257"/>
  <c r="F23" i="257"/>
  <c r="E23" i="257"/>
  <c r="D23" i="257"/>
  <c r="C23" i="257"/>
  <c r="B23" i="257"/>
  <c r="V22" i="257"/>
  <c r="U22" i="257"/>
  <c r="T22" i="257"/>
  <c r="S22" i="257"/>
  <c r="R22" i="257"/>
  <c r="Q22" i="257"/>
  <c r="P22" i="257"/>
  <c r="O22" i="257"/>
  <c r="N22" i="257"/>
  <c r="M22" i="257"/>
  <c r="L22" i="257"/>
  <c r="K22" i="257"/>
  <c r="J22" i="257"/>
  <c r="I22" i="257"/>
  <c r="H22" i="257"/>
  <c r="G22" i="257"/>
  <c r="F22" i="257"/>
  <c r="E22" i="257"/>
  <c r="D22" i="257"/>
  <c r="C22" i="257"/>
  <c r="B22" i="257"/>
  <c r="V21" i="257"/>
  <c r="U21" i="257"/>
  <c r="T21" i="257"/>
  <c r="S21" i="257"/>
  <c r="R21" i="257"/>
  <c r="Q21" i="257"/>
  <c r="P21" i="257"/>
  <c r="O21" i="257"/>
  <c r="N21" i="257"/>
  <c r="M21" i="257"/>
  <c r="L21" i="257"/>
  <c r="K21" i="257"/>
  <c r="J21" i="257"/>
  <c r="I21" i="257"/>
  <c r="H21" i="257"/>
  <c r="G21" i="257"/>
  <c r="F21" i="257"/>
  <c r="E21" i="257"/>
  <c r="D21" i="257"/>
  <c r="C21" i="257"/>
  <c r="B21" i="257"/>
  <c r="V20" i="257"/>
  <c r="U20" i="257"/>
  <c r="T20" i="257"/>
  <c r="S20" i="257"/>
  <c r="R20" i="257"/>
  <c r="Q20" i="257"/>
  <c r="P20" i="257"/>
  <c r="O20" i="257"/>
  <c r="N20" i="257"/>
  <c r="M20" i="257"/>
  <c r="L20" i="257"/>
  <c r="K20" i="257"/>
  <c r="J20" i="257"/>
  <c r="I20" i="257"/>
  <c r="H20" i="257"/>
  <c r="G20" i="257"/>
  <c r="F20" i="257"/>
  <c r="E20" i="257"/>
  <c r="D20" i="257"/>
  <c r="C20" i="257"/>
  <c r="B20" i="257"/>
  <c r="V19" i="257"/>
  <c r="U19" i="257"/>
  <c r="T19" i="257"/>
  <c r="S19" i="257"/>
  <c r="R19" i="257"/>
  <c r="Q19" i="257"/>
  <c r="P19" i="257"/>
  <c r="O19" i="257"/>
  <c r="N19" i="257"/>
  <c r="M19" i="257"/>
  <c r="L19" i="257"/>
  <c r="K19" i="257"/>
  <c r="J19" i="257"/>
  <c r="I19" i="257"/>
  <c r="H19" i="257"/>
  <c r="G19" i="257"/>
  <c r="F19" i="257"/>
  <c r="E19" i="257"/>
  <c r="D19" i="257"/>
  <c r="C19" i="257"/>
  <c r="B19" i="257"/>
  <c r="V18" i="257"/>
  <c r="U18" i="257"/>
  <c r="T18" i="257"/>
  <c r="S18" i="257"/>
  <c r="R18" i="257"/>
  <c r="Q18" i="257"/>
  <c r="P18" i="257"/>
  <c r="O18" i="257"/>
  <c r="N18" i="257"/>
  <c r="M18" i="257"/>
  <c r="L18" i="257"/>
  <c r="K18" i="257"/>
  <c r="J18" i="257"/>
  <c r="I18" i="257"/>
  <c r="H18" i="257"/>
  <c r="G18" i="257"/>
  <c r="F18" i="257"/>
  <c r="E18" i="257"/>
  <c r="D18" i="257"/>
  <c r="C18" i="257"/>
  <c r="B18" i="257"/>
  <c r="V17" i="257"/>
  <c r="U17" i="257"/>
  <c r="T17" i="257"/>
  <c r="S17" i="257"/>
  <c r="R17" i="257"/>
  <c r="Q17" i="257"/>
  <c r="P17" i="257"/>
  <c r="O17" i="257"/>
  <c r="N17" i="257"/>
  <c r="M17" i="257"/>
  <c r="L17" i="257"/>
  <c r="K17" i="257"/>
  <c r="J17" i="257"/>
  <c r="I17" i="257"/>
  <c r="H17" i="257"/>
  <c r="G17" i="257"/>
  <c r="F17" i="257"/>
  <c r="E17" i="257"/>
  <c r="D17" i="257"/>
  <c r="C17" i="257"/>
  <c r="B17" i="257"/>
  <c r="V16" i="257"/>
  <c r="U16" i="257"/>
  <c r="T16" i="257"/>
  <c r="S16" i="257"/>
  <c r="R16" i="257"/>
  <c r="Q16" i="257"/>
  <c r="P16" i="257"/>
  <c r="O16" i="257"/>
  <c r="N16" i="257"/>
  <c r="M16" i="257"/>
  <c r="L16" i="257"/>
  <c r="K16" i="257"/>
  <c r="J16" i="257"/>
  <c r="I16" i="257"/>
  <c r="H16" i="257"/>
  <c r="G16" i="257"/>
  <c r="F16" i="257"/>
  <c r="E16" i="257"/>
  <c r="D16" i="257"/>
  <c r="C16" i="257"/>
  <c r="B16" i="257"/>
  <c r="V15" i="257"/>
  <c r="U15" i="257"/>
  <c r="T15" i="257"/>
  <c r="S15" i="257"/>
  <c r="R15" i="257"/>
  <c r="Q15" i="257"/>
  <c r="P15" i="257"/>
  <c r="O15" i="257"/>
  <c r="N15" i="257"/>
  <c r="M15" i="257"/>
  <c r="L15" i="257"/>
  <c r="K15" i="257"/>
  <c r="J15" i="257"/>
  <c r="I15" i="257"/>
  <c r="H15" i="257"/>
  <c r="G15" i="257"/>
  <c r="F15" i="257"/>
  <c r="E15" i="257"/>
  <c r="D15" i="257"/>
  <c r="C15" i="257"/>
  <c r="B15" i="257"/>
  <c r="V14" i="257"/>
  <c r="U14" i="257"/>
  <c r="T14" i="257"/>
  <c r="S14" i="257"/>
  <c r="R14" i="257"/>
  <c r="Q14" i="257"/>
  <c r="P14" i="257"/>
  <c r="O14" i="257"/>
  <c r="N14" i="257"/>
  <c r="M14" i="257"/>
  <c r="L14" i="257"/>
  <c r="K14" i="257"/>
  <c r="J14" i="257"/>
  <c r="I14" i="257"/>
  <c r="H14" i="257"/>
  <c r="G14" i="257"/>
  <c r="F14" i="257"/>
  <c r="E14" i="257"/>
  <c r="D14" i="257"/>
  <c r="C14" i="257"/>
  <c r="B14" i="257"/>
  <c r="V13" i="257"/>
  <c r="U13" i="257"/>
  <c r="T13" i="257"/>
  <c r="S13" i="257"/>
  <c r="R13" i="257"/>
  <c r="Q13" i="257"/>
  <c r="P13" i="257"/>
  <c r="O13" i="257"/>
  <c r="N13" i="257"/>
  <c r="M13" i="257"/>
  <c r="L13" i="257"/>
  <c r="K13" i="257"/>
  <c r="J13" i="257"/>
  <c r="I13" i="257"/>
  <c r="H13" i="257"/>
  <c r="G13" i="257"/>
  <c r="F13" i="257"/>
  <c r="E13" i="257"/>
  <c r="D13" i="257"/>
  <c r="C13" i="257"/>
  <c r="B13" i="257"/>
  <c r="V12" i="257"/>
  <c r="U12" i="257"/>
  <c r="T12" i="257"/>
  <c r="S12" i="257"/>
  <c r="R12" i="257"/>
  <c r="Q12" i="257"/>
  <c r="P12" i="257"/>
  <c r="O12" i="257"/>
  <c r="N12" i="257"/>
  <c r="M12" i="257"/>
  <c r="L12" i="257"/>
  <c r="K12" i="257"/>
  <c r="J12" i="257"/>
  <c r="I12" i="257"/>
  <c r="H12" i="257"/>
  <c r="G12" i="257"/>
  <c r="F12" i="257"/>
  <c r="E12" i="257"/>
  <c r="D12" i="257"/>
  <c r="C12" i="257"/>
  <c r="B12" i="257"/>
  <c r="V11" i="257"/>
  <c r="U11" i="257"/>
  <c r="T11" i="257"/>
  <c r="S11" i="257"/>
  <c r="R11" i="257"/>
  <c r="Q11" i="257"/>
  <c r="P11" i="257"/>
  <c r="O11" i="257"/>
  <c r="N11" i="257"/>
  <c r="M11" i="257"/>
  <c r="L11" i="257"/>
  <c r="K11" i="257"/>
  <c r="J11" i="257"/>
  <c r="I11" i="257"/>
  <c r="H11" i="257"/>
  <c r="G11" i="257"/>
  <c r="F11" i="257"/>
  <c r="E11" i="257"/>
  <c r="D11" i="257"/>
  <c r="C11" i="257"/>
  <c r="B11" i="257"/>
  <c r="V10" i="257"/>
  <c r="U10" i="257"/>
  <c r="T10" i="257"/>
  <c r="S10" i="257"/>
  <c r="R10" i="257"/>
  <c r="Q10" i="257"/>
  <c r="P10" i="257"/>
  <c r="O10" i="257"/>
  <c r="N10" i="257"/>
  <c r="M10" i="257"/>
  <c r="L10" i="257"/>
  <c r="K10" i="257"/>
  <c r="J10" i="257"/>
  <c r="I10" i="257"/>
  <c r="H10" i="257"/>
  <c r="G10" i="257"/>
  <c r="F10" i="257"/>
  <c r="E10" i="257"/>
  <c r="D10" i="257"/>
  <c r="C10" i="257"/>
  <c r="B10" i="257"/>
  <c r="V116" i="254"/>
  <c r="U116" i="254"/>
  <c r="T116" i="254"/>
  <c r="S116" i="254"/>
  <c r="R116" i="254"/>
  <c r="Q116" i="254"/>
  <c r="P116" i="254"/>
  <c r="O116" i="254"/>
  <c r="N116" i="254"/>
  <c r="M116" i="254"/>
  <c r="L116" i="254"/>
  <c r="K116" i="254"/>
  <c r="J116" i="254"/>
  <c r="I116" i="254"/>
  <c r="H116" i="254"/>
  <c r="G116" i="254"/>
  <c r="F116" i="254"/>
  <c r="E116" i="254"/>
  <c r="D116" i="254"/>
  <c r="C116" i="254"/>
  <c r="B116" i="254"/>
  <c r="V115" i="254"/>
  <c r="U115" i="254"/>
  <c r="T115" i="254"/>
  <c r="S115" i="254"/>
  <c r="R115" i="254"/>
  <c r="Q115" i="254"/>
  <c r="P115" i="254"/>
  <c r="O115" i="254"/>
  <c r="N115" i="254"/>
  <c r="M115" i="254"/>
  <c r="L115" i="254"/>
  <c r="K115" i="254"/>
  <c r="J115" i="254"/>
  <c r="I115" i="254"/>
  <c r="H115" i="254"/>
  <c r="G115" i="254"/>
  <c r="F115" i="254"/>
  <c r="E115" i="254"/>
  <c r="D115" i="254"/>
  <c r="C115" i="254"/>
  <c r="B115" i="254"/>
  <c r="V114" i="254"/>
  <c r="U114" i="254"/>
  <c r="T114" i="254"/>
  <c r="S114" i="254"/>
  <c r="R114" i="254"/>
  <c r="Q114" i="254"/>
  <c r="P114" i="254"/>
  <c r="O114" i="254"/>
  <c r="N114" i="254"/>
  <c r="M114" i="254"/>
  <c r="L114" i="254"/>
  <c r="K114" i="254"/>
  <c r="J114" i="254"/>
  <c r="I114" i="254"/>
  <c r="H114" i="254"/>
  <c r="G114" i="254"/>
  <c r="F114" i="254"/>
  <c r="E114" i="254"/>
  <c r="D114" i="254"/>
  <c r="C114" i="254"/>
  <c r="B114" i="254"/>
  <c r="V113" i="254"/>
  <c r="U113" i="254"/>
  <c r="T113" i="254"/>
  <c r="S113" i="254"/>
  <c r="R113" i="254"/>
  <c r="Q113" i="254"/>
  <c r="P113" i="254"/>
  <c r="O113" i="254"/>
  <c r="N113" i="254"/>
  <c r="M113" i="254"/>
  <c r="L113" i="254"/>
  <c r="K113" i="254"/>
  <c r="J113" i="254"/>
  <c r="I113" i="254"/>
  <c r="H113" i="254"/>
  <c r="G113" i="254"/>
  <c r="F113" i="254"/>
  <c r="E113" i="254"/>
  <c r="D113" i="254"/>
  <c r="C113" i="254"/>
  <c r="B113" i="254"/>
  <c r="V112" i="254"/>
  <c r="U112" i="254"/>
  <c r="T112" i="254"/>
  <c r="S112" i="254"/>
  <c r="R112" i="254"/>
  <c r="Q112" i="254"/>
  <c r="P112" i="254"/>
  <c r="O112" i="254"/>
  <c r="N112" i="254"/>
  <c r="M112" i="254"/>
  <c r="L112" i="254"/>
  <c r="K112" i="254"/>
  <c r="J112" i="254"/>
  <c r="I112" i="254"/>
  <c r="H112" i="254"/>
  <c r="G112" i="254"/>
  <c r="F112" i="254"/>
  <c r="E112" i="254"/>
  <c r="D112" i="254"/>
  <c r="C112" i="254"/>
  <c r="B112" i="254"/>
  <c r="V111" i="254"/>
  <c r="U111" i="254"/>
  <c r="T111" i="254"/>
  <c r="S111" i="254"/>
  <c r="R111" i="254"/>
  <c r="Q111" i="254"/>
  <c r="P111" i="254"/>
  <c r="O111" i="254"/>
  <c r="N111" i="254"/>
  <c r="M111" i="254"/>
  <c r="L111" i="254"/>
  <c r="K111" i="254"/>
  <c r="J111" i="254"/>
  <c r="I111" i="254"/>
  <c r="H111" i="254"/>
  <c r="G111" i="254"/>
  <c r="F111" i="254"/>
  <c r="E111" i="254"/>
  <c r="D111" i="254"/>
  <c r="C111" i="254"/>
  <c r="B111" i="254"/>
  <c r="V110" i="254"/>
  <c r="U110" i="254"/>
  <c r="T110" i="254"/>
  <c r="S110" i="254"/>
  <c r="R110" i="254"/>
  <c r="Q110" i="254"/>
  <c r="P110" i="254"/>
  <c r="O110" i="254"/>
  <c r="N110" i="254"/>
  <c r="M110" i="254"/>
  <c r="L110" i="254"/>
  <c r="K110" i="254"/>
  <c r="J110" i="254"/>
  <c r="I110" i="254"/>
  <c r="H110" i="254"/>
  <c r="G110" i="254"/>
  <c r="F110" i="254"/>
  <c r="E110" i="254"/>
  <c r="D110" i="254"/>
  <c r="C110" i="254"/>
  <c r="B110" i="254"/>
  <c r="V109" i="254"/>
  <c r="U109" i="254"/>
  <c r="T109" i="254"/>
  <c r="S109" i="254"/>
  <c r="R109" i="254"/>
  <c r="Q109" i="254"/>
  <c r="P109" i="254"/>
  <c r="O109" i="254"/>
  <c r="N109" i="254"/>
  <c r="M109" i="254"/>
  <c r="L109" i="254"/>
  <c r="K109" i="254"/>
  <c r="J109" i="254"/>
  <c r="I109" i="254"/>
  <c r="H109" i="254"/>
  <c r="G109" i="254"/>
  <c r="F109" i="254"/>
  <c r="E109" i="254"/>
  <c r="D109" i="254"/>
  <c r="C109" i="254"/>
  <c r="B109" i="254"/>
  <c r="V108" i="254"/>
  <c r="U108" i="254"/>
  <c r="T108" i="254"/>
  <c r="S108" i="254"/>
  <c r="R108" i="254"/>
  <c r="Q108" i="254"/>
  <c r="P108" i="254"/>
  <c r="O108" i="254"/>
  <c r="N108" i="254"/>
  <c r="M108" i="254"/>
  <c r="L108" i="254"/>
  <c r="K108" i="254"/>
  <c r="J108" i="254"/>
  <c r="I108" i="254"/>
  <c r="H108" i="254"/>
  <c r="G108" i="254"/>
  <c r="F108" i="254"/>
  <c r="E108" i="254"/>
  <c r="D108" i="254"/>
  <c r="C108" i="254"/>
  <c r="B108" i="254"/>
  <c r="V107" i="254"/>
  <c r="U107" i="254"/>
  <c r="T107" i="254"/>
  <c r="S107" i="254"/>
  <c r="R107" i="254"/>
  <c r="Q107" i="254"/>
  <c r="P107" i="254"/>
  <c r="O107" i="254"/>
  <c r="N107" i="254"/>
  <c r="M107" i="254"/>
  <c r="L107" i="254"/>
  <c r="K107" i="254"/>
  <c r="J107" i="254"/>
  <c r="I107" i="254"/>
  <c r="H107" i="254"/>
  <c r="G107" i="254"/>
  <c r="F107" i="254"/>
  <c r="E107" i="254"/>
  <c r="D107" i="254"/>
  <c r="C107" i="254"/>
  <c r="B107" i="254"/>
  <c r="V106" i="254"/>
  <c r="U106" i="254"/>
  <c r="T106" i="254"/>
  <c r="S106" i="254"/>
  <c r="R106" i="254"/>
  <c r="Q106" i="254"/>
  <c r="P106" i="254"/>
  <c r="O106" i="254"/>
  <c r="N106" i="254"/>
  <c r="M106" i="254"/>
  <c r="L106" i="254"/>
  <c r="K106" i="254"/>
  <c r="J106" i="254"/>
  <c r="I106" i="254"/>
  <c r="H106" i="254"/>
  <c r="G106" i="254"/>
  <c r="F106" i="254"/>
  <c r="E106" i="254"/>
  <c r="D106" i="254"/>
  <c r="C106" i="254"/>
  <c r="B106" i="254"/>
  <c r="V105" i="254"/>
  <c r="U105" i="254"/>
  <c r="T105" i="254"/>
  <c r="S105" i="254"/>
  <c r="R105" i="254"/>
  <c r="Q105" i="254"/>
  <c r="P105" i="254"/>
  <c r="O105" i="254"/>
  <c r="N105" i="254"/>
  <c r="M105" i="254"/>
  <c r="L105" i="254"/>
  <c r="K105" i="254"/>
  <c r="J105" i="254"/>
  <c r="I105" i="254"/>
  <c r="H105" i="254"/>
  <c r="G105" i="254"/>
  <c r="F105" i="254"/>
  <c r="E105" i="254"/>
  <c r="D105" i="254"/>
  <c r="C105" i="254"/>
  <c r="B105" i="254"/>
  <c r="V104" i="254"/>
  <c r="U104" i="254"/>
  <c r="T104" i="254"/>
  <c r="S104" i="254"/>
  <c r="R104" i="254"/>
  <c r="Q104" i="254"/>
  <c r="P104" i="254"/>
  <c r="O104" i="254"/>
  <c r="N104" i="254"/>
  <c r="M104" i="254"/>
  <c r="L104" i="254"/>
  <c r="K104" i="254"/>
  <c r="J104" i="254"/>
  <c r="I104" i="254"/>
  <c r="H104" i="254"/>
  <c r="G104" i="254"/>
  <c r="F104" i="254"/>
  <c r="E104" i="254"/>
  <c r="D104" i="254"/>
  <c r="C104" i="254"/>
  <c r="B104" i="254"/>
  <c r="V103" i="254"/>
  <c r="U103" i="254"/>
  <c r="T103" i="254"/>
  <c r="S103" i="254"/>
  <c r="R103" i="254"/>
  <c r="Q103" i="254"/>
  <c r="P103" i="254"/>
  <c r="O103" i="254"/>
  <c r="N103" i="254"/>
  <c r="M103" i="254"/>
  <c r="L103" i="254"/>
  <c r="K103" i="254"/>
  <c r="J103" i="254"/>
  <c r="I103" i="254"/>
  <c r="H103" i="254"/>
  <c r="G103" i="254"/>
  <c r="F103" i="254"/>
  <c r="E103" i="254"/>
  <c r="D103" i="254"/>
  <c r="C103" i="254"/>
  <c r="B103" i="254"/>
  <c r="V102" i="254"/>
  <c r="U102" i="254"/>
  <c r="T102" i="254"/>
  <c r="S102" i="254"/>
  <c r="R102" i="254"/>
  <c r="Q102" i="254"/>
  <c r="P102" i="254"/>
  <c r="O102" i="254"/>
  <c r="N102" i="254"/>
  <c r="M102" i="254"/>
  <c r="L102" i="254"/>
  <c r="K102" i="254"/>
  <c r="J102" i="254"/>
  <c r="I102" i="254"/>
  <c r="H102" i="254"/>
  <c r="G102" i="254"/>
  <c r="F102" i="254"/>
  <c r="E102" i="254"/>
  <c r="D102" i="254"/>
  <c r="C102" i="254"/>
  <c r="B102" i="254"/>
  <c r="V101" i="254"/>
  <c r="U101" i="254"/>
  <c r="T101" i="254"/>
  <c r="S101" i="254"/>
  <c r="R101" i="254"/>
  <c r="Q101" i="254"/>
  <c r="P101" i="254"/>
  <c r="O101" i="254"/>
  <c r="N101" i="254"/>
  <c r="M101" i="254"/>
  <c r="L101" i="254"/>
  <c r="K101" i="254"/>
  <c r="J101" i="254"/>
  <c r="I101" i="254"/>
  <c r="H101" i="254"/>
  <c r="G101" i="254"/>
  <c r="F101" i="254"/>
  <c r="E101" i="254"/>
  <c r="D101" i="254"/>
  <c r="C101" i="254"/>
  <c r="B101" i="254"/>
  <c r="V100" i="254"/>
  <c r="U100" i="254"/>
  <c r="T100" i="254"/>
  <c r="S100" i="254"/>
  <c r="R100" i="254"/>
  <c r="Q100" i="254"/>
  <c r="P100" i="254"/>
  <c r="O100" i="254"/>
  <c r="N100" i="254"/>
  <c r="M100" i="254"/>
  <c r="L100" i="254"/>
  <c r="K100" i="254"/>
  <c r="J100" i="254"/>
  <c r="I100" i="254"/>
  <c r="H100" i="254"/>
  <c r="G100" i="254"/>
  <c r="F100" i="254"/>
  <c r="E100" i="254"/>
  <c r="D100" i="254"/>
  <c r="C100" i="254"/>
  <c r="B100" i="254"/>
  <c r="V99" i="254"/>
  <c r="U99" i="254"/>
  <c r="T99" i="254"/>
  <c r="S99" i="254"/>
  <c r="R99" i="254"/>
  <c r="Q99" i="254"/>
  <c r="P99" i="254"/>
  <c r="O99" i="254"/>
  <c r="N99" i="254"/>
  <c r="M99" i="254"/>
  <c r="L99" i="254"/>
  <c r="K99" i="254"/>
  <c r="J99" i="254"/>
  <c r="I99" i="254"/>
  <c r="H99" i="254"/>
  <c r="G99" i="254"/>
  <c r="F99" i="254"/>
  <c r="E99" i="254"/>
  <c r="D99" i="254"/>
  <c r="C99" i="254"/>
  <c r="B99" i="254"/>
  <c r="V98" i="254"/>
  <c r="U98" i="254"/>
  <c r="T98" i="254"/>
  <c r="S98" i="254"/>
  <c r="R98" i="254"/>
  <c r="Q98" i="254"/>
  <c r="P98" i="254"/>
  <c r="O98" i="254"/>
  <c r="N98" i="254"/>
  <c r="M98" i="254"/>
  <c r="L98" i="254"/>
  <c r="K98" i="254"/>
  <c r="J98" i="254"/>
  <c r="I98" i="254"/>
  <c r="H98" i="254"/>
  <c r="G98" i="254"/>
  <c r="F98" i="254"/>
  <c r="E98" i="254"/>
  <c r="D98" i="254"/>
  <c r="C98" i="254"/>
  <c r="B98" i="254"/>
  <c r="V97" i="254"/>
  <c r="U97" i="254"/>
  <c r="T97" i="254"/>
  <c r="S97" i="254"/>
  <c r="R97" i="254"/>
  <c r="Q97" i="254"/>
  <c r="P97" i="254"/>
  <c r="O97" i="254"/>
  <c r="N97" i="254"/>
  <c r="M97" i="254"/>
  <c r="L97" i="254"/>
  <c r="K97" i="254"/>
  <c r="J97" i="254"/>
  <c r="I97" i="254"/>
  <c r="H97" i="254"/>
  <c r="G97" i="254"/>
  <c r="F97" i="254"/>
  <c r="E97" i="254"/>
  <c r="D97" i="254"/>
  <c r="C97" i="254"/>
  <c r="B97" i="254"/>
  <c r="V96" i="254"/>
  <c r="U96" i="254"/>
  <c r="T96" i="254"/>
  <c r="S96" i="254"/>
  <c r="R96" i="254"/>
  <c r="Q96" i="254"/>
  <c r="P96" i="254"/>
  <c r="O96" i="254"/>
  <c r="N96" i="254"/>
  <c r="M96" i="254"/>
  <c r="L96" i="254"/>
  <c r="K96" i="254"/>
  <c r="J96" i="254"/>
  <c r="I96" i="254"/>
  <c r="H96" i="254"/>
  <c r="G96" i="254"/>
  <c r="F96" i="254"/>
  <c r="E96" i="254"/>
  <c r="D96" i="254"/>
  <c r="C96" i="254"/>
  <c r="B96" i="254"/>
  <c r="V95" i="254"/>
  <c r="U95" i="254"/>
  <c r="T95" i="254"/>
  <c r="S95" i="254"/>
  <c r="R95" i="254"/>
  <c r="Q95" i="254"/>
  <c r="P95" i="254"/>
  <c r="O95" i="254"/>
  <c r="N95" i="254"/>
  <c r="M95" i="254"/>
  <c r="L95" i="254"/>
  <c r="K95" i="254"/>
  <c r="J95" i="254"/>
  <c r="I95" i="254"/>
  <c r="H95" i="254"/>
  <c r="G95" i="254"/>
  <c r="F95" i="254"/>
  <c r="E95" i="254"/>
  <c r="D95" i="254"/>
  <c r="C95" i="254"/>
  <c r="B95" i="254"/>
  <c r="V94" i="254"/>
  <c r="U94" i="254"/>
  <c r="T94" i="254"/>
  <c r="S94" i="254"/>
  <c r="R94" i="254"/>
  <c r="Q94" i="254"/>
  <c r="P94" i="254"/>
  <c r="O94" i="254"/>
  <c r="N94" i="254"/>
  <c r="M94" i="254"/>
  <c r="L94" i="254"/>
  <c r="K94" i="254"/>
  <c r="J94" i="254"/>
  <c r="I94" i="254"/>
  <c r="H94" i="254"/>
  <c r="G94" i="254"/>
  <c r="F94" i="254"/>
  <c r="E94" i="254"/>
  <c r="D94" i="254"/>
  <c r="C94" i="254"/>
  <c r="B94" i="254"/>
  <c r="V93" i="254"/>
  <c r="U93" i="254"/>
  <c r="T93" i="254"/>
  <c r="S93" i="254"/>
  <c r="R93" i="254"/>
  <c r="Q93" i="254"/>
  <c r="P93" i="254"/>
  <c r="O93" i="254"/>
  <c r="N93" i="254"/>
  <c r="M93" i="254"/>
  <c r="L93" i="254"/>
  <c r="K93" i="254"/>
  <c r="J93" i="254"/>
  <c r="I93" i="254"/>
  <c r="H93" i="254"/>
  <c r="G93" i="254"/>
  <c r="F93" i="254"/>
  <c r="E93" i="254"/>
  <c r="D93" i="254"/>
  <c r="C93" i="254"/>
  <c r="B93" i="254"/>
  <c r="V92" i="254"/>
  <c r="U92" i="254"/>
  <c r="T92" i="254"/>
  <c r="S92" i="254"/>
  <c r="R92" i="254"/>
  <c r="Q92" i="254"/>
  <c r="P92" i="254"/>
  <c r="O92" i="254"/>
  <c r="N92" i="254"/>
  <c r="M92" i="254"/>
  <c r="L92" i="254"/>
  <c r="K92" i="254"/>
  <c r="J92" i="254"/>
  <c r="I92" i="254"/>
  <c r="H92" i="254"/>
  <c r="G92" i="254"/>
  <c r="F92" i="254"/>
  <c r="E92" i="254"/>
  <c r="D92" i="254"/>
  <c r="C92" i="254"/>
  <c r="B92" i="254"/>
  <c r="V91" i="254"/>
  <c r="U91" i="254"/>
  <c r="T91" i="254"/>
  <c r="S91" i="254"/>
  <c r="R91" i="254"/>
  <c r="Q91" i="254"/>
  <c r="P91" i="254"/>
  <c r="O91" i="254"/>
  <c r="N91" i="254"/>
  <c r="M91" i="254"/>
  <c r="L91" i="254"/>
  <c r="K91" i="254"/>
  <c r="J91" i="254"/>
  <c r="I91" i="254"/>
  <c r="H91" i="254"/>
  <c r="G91" i="254"/>
  <c r="F91" i="254"/>
  <c r="E91" i="254"/>
  <c r="D91" i="254"/>
  <c r="C91" i="254"/>
  <c r="B91" i="254"/>
  <c r="V90" i="254"/>
  <c r="U90" i="254"/>
  <c r="T90" i="254"/>
  <c r="S90" i="254"/>
  <c r="R90" i="254"/>
  <c r="Q90" i="254"/>
  <c r="P90" i="254"/>
  <c r="O90" i="254"/>
  <c r="N90" i="254"/>
  <c r="M90" i="254"/>
  <c r="L90" i="254"/>
  <c r="K90" i="254"/>
  <c r="J90" i="254"/>
  <c r="I90" i="254"/>
  <c r="H90" i="254"/>
  <c r="G90" i="254"/>
  <c r="F90" i="254"/>
  <c r="E90" i="254"/>
  <c r="D90" i="254"/>
  <c r="C90" i="254"/>
  <c r="B90" i="254"/>
  <c r="V89" i="254"/>
  <c r="U89" i="254"/>
  <c r="T89" i="254"/>
  <c r="S89" i="254"/>
  <c r="R89" i="254"/>
  <c r="Q89" i="254"/>
  <c r="P89" i="254"/>
  <c r="O89" i="254"/>
  <c r="N89" i="254"/>
  <c r="M89" i="254"/>
  <c r="L89" i="254"/>
  <c r="K89" i="254"/>
  <c r="J89" i="254"/>
  <c r="I89" i="254"/>
  <c r="H89" i="254"/>
  <c r="G89" i="254"/>
  <c r="F89" i="254"/>
  <c r="E89" i="254"/>
  <c r="D89" i="254"/>
  <c r="C89" i="254"/>
  <c r="B89" i="254"/>
  <c r="V88" i="254"/>
  <c r="U88" i="254"/>
  <c r="T88" i="254"/>
  <c r="S88" i="254"/>
  <c r="R88" i="254"/>
  <c r="Q88" i="254"/>
  <c r="P88" i="254"/>
  <c r="O88" i="254"/>
  <c r="N88" i="254"/>
  <c r="M88" i="254"/>
  <c r="L88" i="254"/>
  <c r="K88" i="254"/>
  <c r="J88" i="254"/>
  <c r="I88" i="254"/>
  <c r="H88" i="254"/>
  <c r="G88" i="254"/>
  <c r="F88" i="254"/>
  <c r="E88" i="254"/>
  <c r="D88" i="254"/>
  <c r="C88" i="254"/>
  <c r="B88" i="254"/>
  <c r="V87" i="254"/>
  <c r="U87" i="254"/>
  <c r="T87" i="254"/>
  <c r="S87" i="254"/>
  <c r="R87" i="254"/>
  <c r="Q87" i="254"/>
  <c r="P87" i="254"/>
  <c r="O87" i="254"/>
  <c r="N87" i="254"/>
  <c r="M87" i="254"/>
  <c r="L87" i="254"/>
  <c r="K87" i="254"/>
  <c r="J87" i="254"/>
  <c r="I87" i="254"/>
  <c r="H87" i="254"/>
  <c r="G87" i="254"/>
  <c r="F87" i="254"/>
  <c r="E87" i="254"/>
  <c r="D87" i="254"/>
  <c r="C87" i="254"/>
  <c r="B87" i="254"/>
  <c r="V86" i="254"/>
  <c r="U86" i="254"/>
  <c r="T86" i="254"/>
  <c r="S86" i="254"/>
  <c r="R86" i="254"/>
  <c r="Q86" i="254"/>
  <c r="P86" i="254"/>
  <c r="O86" i="254"/>
  <c r="N86" i="254"/>
  <c r="M86" i="254"/>
  <c r="L86" i="254"/>
  <c r="K86" i="254"/>
  <c r="J86" i="254"/>
  <c r="I86" i="254"/>
  <c r="H86" i="254"/>
  <c r="G86" i="254"/>
  <c r="F86" i="254"/>
  <c r="E86" i="254"/>
  <c r="D86" i="254"/>
  <c r="C86" i="254"/>
  <c r="B86" i="254"/>
  <c r="V85" i="254"/>
  <c r="U85" i="254"/>
  <c r="T85" i="254"/>
  <c r="S85" i="254"/>
  <c r="R85" i="254"/>
  <c r="Q85" i="254"/>
  <c r="P85" i="254"/>
  <c r="O85" i="254"/>
  <c r="N85" i="254"/>
  <c r="M85" i="254"/>
  <c r="L85" i="254"/>
  <c r="K85" i="254"/>
  <c r="J85" i="254"/>
  <c r="I85" i="254"/>
  <c r="H85" i="254"/>
  <c r="G85" i="254"/>
  <c r="F85" i="254"/>
  <c r="E85" i="254"/>
  <c r="D85" i="254"/>
  <c r="C85" i="254"/>
  <c r="B85" i="254"/>
  <c r="V84" i="254"/>
  <c r="U84" i="254"/>
  <c r="T84" i="254"/>
  <c r="S84" i="254"/>
  <c r="R84" i="254"/>
  <c r="Q84" i="254"/>
  <c r="P84" i="254"/>
  <c r="O84" i="254"/>
  <c r="N84" i="254"/>
  <c r="M84" i="254"/>
  <c r="L84" i="254"/>
  <c r="K84" i="254"/>
  <c r="J84" i="254"/>
  <c r="I84" i="254"/>
  <c r="H84" i="254"/>
  <c r="G84" i="254"/>
  <c r="F84" i="254"/>
  <c r="E84" i="254"/>
  <c r="D84" i="254"/>
  <c r="C84" i="254"/>
  <c r="B84" i="254"/>
  <c r="V83" i="254"/>
  <c r="U83" i="254"/>
  <c r="T83" i="254"/>
  <c r="S83" i="254"/>
  <c r="R83" i="254"/>
  <c r="Q83" i="254"/>
  <c r="P83" i="254"/>
  <c r="O83" i="254"/>
  <c r="N83" i="254"/>
  <c r="M83" i="254"/>
  <c r="L83" i="254"/>
  <c r="K83" i="254"/>
  <c r="J83" i="254"/>
  <c r="I83" i="254"/>
  <c r="H83" i="254"/>
  <c r="G83" i="254"/>
  <c r="F83" i="254"/>
  <c r="E83" i="254"/>
  <c r="D83" i="254"/>
  <c r="C83" i="254"/>
  <c r="B83" i="254"/>
  <c r="V82" i="254"/>
  <c r="U82" i="254"/>
  <c r="T82" i="254"/>
  <c r="S82" i="254"/>
  <c r="R82" i="254"/>
  <c r="Q82" i="254"/>
  <c r="P82" i="254"/>
  <c r="O82" i="254"/>
  <c r="N82" i="254"/>
  <c r="M82" i="254"/>
  <c r="L82" i="254"/>
  <c r="K82" i="254"/>
  <c r="J82" i="254"/>
  <c r="I82" i="254"/>
  <c r="H82" i="254"/>
  <c r="G82" i="254"/>
  <c r="F82" i="254"/>
  <c r="E82" i="254"/>
  <c r="D82" i="254"/>
  <c r="C82" i="254"/>
  <c r="B82" i="254"/>
  <c r="V81" i="254"/>
  <c r="U81" i="254"/>
  <c r="T81" i="254"/>
  <c r="S81" i="254"/>
  <c r="R81" i="254"/>
  <c r="Q81" i="254"/>
  <c r="P81" i="254"/>
  <c r="O81" i="254"/>
  <c r="N81" i="254"/>
  <c r="M81" i="254"/>
  <c r="L81" i="254"/>
  <c r="K81" i="254"/>
  <c r="J81" i="254"/>
  <c r="I81" i="254"/>
  <c r="H81" i="254"/>
  <c r="G81" i="254"/>
  <c r="F81" i="254"/>
  <c r="E81" i="254"/>
  <c r="D81" i="254"/>
  <c r="C81" i="254"/>
  <c r="B81" i="254"/>
  <c r="V80" i="254"/>
  <c r="U80" i="254"/>
  <c r="T80" i="254"/>
  <c r="S80" i="254"/>
  <c r="R80" i="254"/>
  <c r="Q80" i="254"/>
  <c r="P80" i="254"/>
  <c r="O80" i="254"/>
  <c r="N80" i="254"/>
  <c r="M80" i="254"/>
  <c r="L80" i="254"/>
  <c r="K80" i="254"/>
  <c r="J80" i="254"/>
  <c r="I80" i="254"/>
  <c r="H80" i="254"/>
  <c r="G80" i="254"/>
  <c r="F80" i="254"/>
  <c r="E80" i="254"/>
  <c r="D80" i="254"/>
  <c r="C80" i="254"/>
  <c r="B80" i="254"/>
  <c r="V79" i="254"/>
  <c r="U79" i="254"/>
  <c r="T79" i="254"/>
  <c r="S79" i="254"/>
  <c r="R79" i="254"/>
  <c r="Q79" i="254"/>
  <c r="P79" i="254"/>
  <c r="O79" i="254"/>
  <c r="N79" i="254"/>
  <c r="M79" i="254"/>
  <c r="L79" i="254"/>
  <c r="K79" i="254"/>
  <c r="J79" i="254"/>
  <c r="I79" i="254"/>
  <c r="H79" i="254"/>
  <c r="G79" i="254"/>
  <c r="F79" i="254"/>
  <c r="E79" i="254"/>
  <c r="D79" i="254"/>
  <c r="C79" i="254"/>
  <c r="B79" i="254"/>
  <c r="V78" i="254"/>
  <c r="U78" i="254"/>
  <c r="T78" i="254"/>
  <c r="S78" i="254"/>
  <c r="R78" i="254"/>
  <c r="Q78" i="254"/>
  <c r="P78" i="254"/>
  <c r="O78" i="254"/>
  <c r="N78" i="254"/>
  <c r="M78" i="254"/>
  <c r="L78" i="254"/>
  <c r="K78" i="254"/>
  <c r="J78" i="254"/>
  <c r="I78" i="254"/>
  <c r="H78" i="254"/>
  <c r="G78" i="254"/>
  <c r="F78" i="254"/>
  <c r="E78" i="254"/>
  <c r="D78" i="254"/>
  <c r="C78" i="254"/>
  <c r="B78" i="254"/>
  <c r="V77" i="254"/>
  <c r="U77" i="254"/>
  <c r="T77" i="254"/>
  <c r="S77" i="254"/>
  <c r="R77" i="254"/>
  <c r="Q77" i="254"/>
  <c r="P77" i="254"/>
  <c r="O77" i="254"/>
  <c r="N77" i="254"/>
  <c r="M77" i="254"/>
  <c r="L77" i="254"/>
  <c r="K77" i="254"/>
  <c r="J77" i="254"/>
  <c r="I77" i="254"/>
  <c r="H77" i="254"/>
  <c r="G77" i="254"/>
  <c r="F77" i="254"/>
  <c r="E77" i="254"/>
  <c r="D77" i="254"/>
  <c r="C77" i="254"/>
  <c r="B77" i="254"/>
  <c r="V76" i="254"/>
  <c r="U76" i="254"/>
  <c r="T76" i="254"/>
  <c r="S76" i="254"/>
  <c r="R76" i="254"/>
  <c r="Q76" i="254"/>
  <c r="P76" i="254"/>
  <c r="O76" i="254"/>
  <c r="N76" i="254"/>
  <c r="M76" i="254"/>
  <c r="L76" i="254"/>
  <c r="K76" i="254"/>
  <c r="J76" i="254"/>
  <c r="I76" i="254"/>
  <c r="H76" i="254"/>
  <c r="G76" i="254"/>
  <c r="F76" i="254"/>
  <c r="E76" i="254"/>
  <c r="D76" i="254"/>
  <c r="C76" i="254"/>
  <c r="B76" i="254"/>
  <c r="V75" i="254"/>
  <c r="U75" i="254"/>
  <c r="T75" i="254"/>
  <c r="S75" i="254"/>
  <c r="R75" i="254"/>
  <c r="Q75" i="254"/>
  <c r="P75" i="254"/>
  <c r="O75" i="254"/>
  <c r="N75" i="254"/>
  <c r="M75" i="254"/>
  <c r="L75" i="254"/>
  <c r="K75" i="254"/>
  <c r="J75" i="254"/>
  <c r="I75" i="254"/>
  <c r="H75" i="254"/>
  <c r="G75" i="254"/>
  <c r="F75" i="254"/>
  <c r="E75" i="254"/>
  <c r="D75" i="254"/>
  <c r="C75" i="254"/>
  <c r="B75" i="254"/>
  <c r="V74" i="254"/>
  <c r="U74" i="254"/>
  <c r="T74" i="254"/>
  <c r="S74" i="254"/>
  <c r="R74" i="254"/>
  <c r="Q74" i="254"/>
  <c r="P74" i="254"/>
  <c r="O74" i="254"/>
  <c r="N74" i="254"/>
  <c r="M74" i="254"/>
  <c r="L74" i="254"/>
  <c r="K74" i="254"/>
  <c r="J74" i="254"/>
  <c r="I74" i="254"/>
  <c r="H74" i="254"/>
  <c r="G74" i="254"/>
  <c r="F74" i="254"/>
  <c r="E74" i="254"/>
  <c r="D74" i="254"/>
  <c r="C74" i="254"/>
  <c r="B74" i="254"/>
  <c r="V73" i="254"/>
  <c r="U73" i="254"/>
  <c r="T73" i="254"/>
  <c r="S73" i="254"/>
  <c r="R73" i="254"/>
  <c r="Q73" i="254"/>
  <c r="P73" i="254"/>
  <c r="O73" i="254"/>
  <c r="N73" i="254"/>
  <c r="M73" i="254"/>
  <c r="L73" i="254"/>
  <c r="K73" i="254"/>
  <c r="J73" i="254"/>
  <c r="I73" i="254"/>
  <c r="H73" i="254"/>
  <c r="G73" i="254"/>
  <c r="F73" i="254"/>
  <c r="E73" i="254"/>
  <c r="D73" i="254"/>
  <c r="C73" i="254"/>
  <c r="B73" i="254"/>
  <c r="V72" i="254"/>
  <c r="U72" i="254"/>
  <c r="T72" i="254"/>
  <c r="S72" i="254"/>
  <c r="R72" i="254"/>
  <c r="Q72" i="254"/>
  <c r="P72" i="254"/>
  <c r="O72" i="254"/>
  <c r="N72" i="254"/>
  <c r="M72" i="254"/>
  <c r="L72" i="254"/>
  <c r="K72" i="254"/>
  <c r="J72" i="254"/>
  <c r="I72" i="254"/>
  <c r="H72" i="254"/>
  <c r="G72" i="254"/>
  <c r="F72" i="254"/>
  <c r="E72" i="254"/>
  <c r="D72" i="254"/>
  <c r="C72" i="254"/>
  <c r="B72" i="254"/>
  <c r="V71" i="254"/>
  <c r="U71" i="254"/>
  <c r="T71" i="254"/>
  <c r="S71" i="254"/>
  <c r="R71" i="254"/>
  <c r="Q71" i="254"/>
  <c r="P71" i="254"/>
  <c r="O71" i="254"/>
  <c r="N71" i="254"/>
  <c r="M71" i="254"/>
  <c r="L71" i="254"/>
  <c r="K71" i="254"/>
  <c r="J71" i="254"/>
  <c r="I71" i="254"/>
  <c r="H71" i="254"/>
  <c r="G71" i="254"/>
  <c r="F71" i="254"/>
  <c r="E71" i="254"/>
  <c r="D71" i="254"/>
  <c r="C71" i="254"/>
  <c r="B71" i="254"/>
  <c r="V70" i="254"/>
  <c r="U70" i="254"/>
  <c r="T70" i="254"/>
  <c r="S70" i="254"/>
  <c r="R70" i="254"/>
  <c r="Q70" i="254"/>
  <c r="P70" i="254"/>
  <c r="O70" i="254"/>
  <c r="N70" i="254"/>
  <c r="M70" i="254"/>
  <c r="L70" i="254"/>
  <c r="K70" i="254"/>
  <c r="J70" i="254"/>
  <c r="I70" i="254"/>
  <c r="H70" i="254"/>
  <c r="G70" i="254"/>
  <c r="F70" i="254"/>
  <c r="E70" i="254"/>
  <c r="D70" i="254"/>
  <c r="C70" i="254"/>
  <c r="B70" i="254"/>
  <c r="V69" i="254"/>
  <c r="U69" i="254"/>
  <c r="T69" i="254"/>
  <c r="S69" i="254"/>
  <c r="R69" i="254"/>
  <c r="Q69" i="254"/>
  <c r="P69" i="254"/>
  <c r="O69" i="254"/>
  <c r="N69" i="254"/>
  <c r="M69" i="254"/>
  <c r="L69" i="254"/>
  <c r="K69" i="254"/>
  <c r="J69" i="254"/>
  <c r="I69" i="254"/>
  <c r="H69" i="254"/>
  <c r="G69" i="254"/>
  <c r="F69" i="254"/>
  <c r="E69" i="254"/>
  <c r="D69" i="254"/>
  <c r="C69" i="254"/>
  <c r="B69" i="254"/>
  <c r="V68" i="254"/>
  <c r="U68" i="254"/>
  <c r="T68" i="254"/>
  <c r="S68" i="254"/>
  <c r="R68" i="254"/>
  <c r="Q68" i="254"/>
  <c r="P68" i="254"/>
  <c r="O68" i="254"/>
  <c r="N68" i="254"/>
  <c r="M68" i="254"/>
  <c r="L68" i="254"/>
  <c r="K68" i="254"/>
  <c r="J68" i="254"/>
  <c r="I68" i="254"/>
  <c r="H68" i="254"/>
  <c r="G68" i="254"/>
  <c r="F68" i="254"/>
  <c r="E68" i="254"/>
  <c r="D68" i="254"/>
  <c r="C68" i="254"/>
  <c r="B68" i="254"/>
  <c r="V67" i="254"/>
  <c r="U67" i="254"/>
  <c r="T67" i="254"/>
  <c r="S67" i="254"/>
  <c r="R67" i="254"/>
  <c r="Q67" i="254"/>
  <c r="P67" i="254"/>
  <c r="O67" i="254"/>
  <c r="N67" i="254"/>
  <c r="M67" i="254"/>
  <c r="L67" i="254"/>
  <c r="K67" i="254"/>
  <c r="J67" i="254"/>
  <c r="I67" i="254"/>
  <c r="H67" i="254"/>
  <c r="G67" i="254"/>
  <c r="F67" i="254"/>
  <c r="E67" i="254"/>
  <c r="D67" i="254"/>
  <c r="C67" i="254"/>
  <c r="B67" i="254"/>
  <c r="V66" i="254"/>
  <c r="U66" i="254"/>
  <c r="T66" i="254"/>
  <c r="S66" i="254"/>
  <c r="R66" i="254"/>
  <c r="Q66" i="254"/>
  <c r="P66" i="254"/>
  <c r="O66" i="254"/>
  <c r="N66" i="254"/>
  <c r="M66" i="254"/>
  <c r="L66" i="254"/>
  <c r="K66" i="254"/>
  <c r="J66" i="254"/>
  <c r="I66" i="254"/>
  <c r="H66" i="254"/>
  <c r="G66" i="254"/>
  <c r="F66" i="254"/>
  <c r="E66" i="254"/>
  <c r="D66" i="254"/>
  <c r="C66" i="254"/>
  <c r="B66" i="254"/>
  <c r="V65" i="254"/>
  <c r="U65" i="254"/>
  <c r="T65" i="254"/>
  <c r="S65" i="254"/>
  <c r="R65" i="254"/>
  <c r="Q65" i="254"/>
  <c r="P65" i="254"/>
  <c r="O65" i="254"/>
  <c r="N65" i="254"/>
  <c r="M65" i="254"/>
  <c r="L65" i="254"/>
  <c r="K65" i="254"/>
  <c r="J65" i="254"/>
  <c r="I65" i="254"/>
  <c r="H65" i="254"/>
  <c r="G65" i="254"/>
  <c r="F65" i="254"/>
  <c r="E65" i="254"/>
  <c r="D65" i="254"/>
  <c r="C65" i="254"/>
  <c r="B65" i="254"/>
  <c r="V64" i="254"/>
  <c r="U64" i="254"/>
  <c r="T64" i="254"/>
  <c r="S64" i="254"/>
  <c r="R64" i="254"/>
  <c r="Q64" i="254"/>
  <c r="P64" i="254"/>
  <c r="O64" i="254"/>
  <c r="N64" i="254"/>
  <c r="M64" i="254"/>
  <c r="L64" i="254"/>
  <c r="K64" i="254"/>
  <c r="J64" i="254"/>
  <c r="I64" i="254"/>
  <c r="H64" i="254"/>
  <c r="G64" i="254"/>
  <c r="F64" i="254"/>
  <c r="E64" i="254"/>
  <c r="D64" i="254"/>
  <c r="C64" i="254"/>
  <c r="B64" i="254"/>
  <c r="V63" i="254"/>
  <c r="U63" i="254"/>
  <c r="T63" i="254"/>
  <c r="S63" i="254"/>
  <c r="R63" i="254"/>
  <c r="Q63" i="254"/>
  <c r="P63" i="254"/>
  <c r="O63" i="254"/>
  <c r="N63" i="254"/>
  <c r="M63" i="254"/>
  <c r="L63" i="254"/>
  <c r="K63" i="254"/>
  <c r="J63" i="254"/>
  <c r="I63" i="254"/>
  <c r="H63" i="254"/>
  <c r="G63" i="254"/>
  <c r="F63" i="254"/>
  <c r="E63" i="254"/>
  <c r="D63" i="254"/>
  <c r="C63" i="254"/>
  <c r="B63" i="254"/>
  <c r="V62" i="254"/>
  <c r="U62" i="254"/>
  <c r="T62" i="254"/>
  <c r="S62" i="254"/>
  <c r="R62" i="254"/>
  <c r="Q62" i="254"/>
  <c r="P62" i="254"/>
  <c r="O62" i="254"/>
  <c r="N62" i="254"/>
  <c r="M62" i="254"/>
  <c r="L62" i="254"/>
  <c r="K62" i="254"/>
  <c r="J62" i="254"/>
  <c r="I62" i="254"/>
  <c r="H62" i="254"/>
  <c r="G62" i="254"/>
  <c r="F62" i="254"/>
  <c r="E62" i="254"/>
  <c r="D62" i="254"/>
  <c r="C62" i="254"/>
  <c r="B62" i="254"/>
  <c r="V61" i="254"/>
  <c r="U61" i="254"/>
  <c r="T61" i="254"/>
  <c r="S61" i="254"/>
  <c r="R61" i="254"/>
  <c r="Q61" i="254"/>
  <c r="P61" i="254"/>
  <c r="O61" i="254"/>
  <c r="N61" i="254"/>
  <c r="M61" i="254"/>
  <c r="L61" i="254"/>
  <c r="K61" i="254"/>
  <c r="J61" i="254"/>
  <c r="I61" i="254"/>
  <c r="H61" i="254"/>
  <c r="G61" i="254"/>
  <c r="F61" i="254"/>
  <c r="E61" i="254"/>
  <c r="D61" i="254"/>
  <c r="C61" i="254"/>
  <c r="B61" i="254"/>
  <c r="V60" i="254"/>
  <c r="U60" i="254"/>
  <c r="T60" i="254"/>
  <c r="S60" i="254"/>
  <c r="R60" i="254"/>
  <c r="Q60" i="254"/>
  <c r="P60" i="254"/>
  <c r="O60" i="254"/>
  <c r="N60" i="254"/>
  <c r="M60" i="254"/>
  <c r="L60" i="254"/>
  <c r="K60" i="254"/>
  <c r="J60" i="254"/>
  <c r="I60" i="254"/>
  <c r="H60" i="254"/>
  <c r="G60" i="254"/>
  <c r="F60" i="254"/>
  <c r="E60" i="254"/>
  <c r="D60" i="254"/>
  <c r="C60" i="254"/>
  <c r="B60" i="254"/>
  <c r="V59" i="254"/>
  <c r="U59" i="254"/>
  <c r="T59" i="254"/>
  <c r="S59" i="254"/>
  <c r="R59" i="254"/>
  <c r="Q59" i="254"/>
  <c r="P59" i="254"/>
  <c r="O59" i="254"/>
  <c r="N59" i="254"/>
  <c r="M59" i="254"/>
  <c r="L59" i="254"/>
  <c r="L58" i="254" s="1"/>
  <c r="L57" i="254" s="1"/>
  <c r="L56" i="254" s="1"/>
  <c r="L55" i="254" s="1"/>
  <c r="L54" i="254" s="1"/>
  <c r="L53" i="254" s="1"/>
  <c r="L52" i="254" s="1"/>
  <c r="L51" i="254" s="1"/>
  <c r="L50" i="254" s="1"/>
  <c r="L49" i="254" s="1"/>
  <c r="L48" i="254" s="1"/>
  <c r="L47" i="254" s="1"/>
  <c r="L46" i="254" s="1"/>
  <c r="L45" i="254" s="1"/>
  <c r="L44" i="254" s="1"/>
  <c r="L43" i="254" s="1"/>
  <c r="L42" i="254" s="1"/>
  <c r="L41" i="254" s="1"/>
  <c r="L40" i="254" s="1"/>
  <c r="L39" i="254" s="1"/>
  <c r="L38" i="254" s="1"/>
  <c r="L37" i="254" s="1"/>
  <c r="L36" i="254" s="1"/>
  <c r="L35" i="254" s="1"/>
  <c r="L34" i="254" s="1"/>
  <c r="L33" i="254" s="1"/>
  <c r="L32" i="254" s="1"/>
  <c r="L31" i="254" s="1"/>
  <c r="L30" i="254" s="1"/>
  <c r="L29" i="254" s="1"/>
  <c r="L28" i="254" s="1"/>
  <c r="L27" i="254" s="1"/>
  <c r="L26" i="254" s="1"/>
  <c r="L25" i="254" s="1"/>
  <c r="K59" i="254"/>
  <c r="K58" i="254" s="1"/>
  <c r="K57" i="254" s="1"/>
  <c r="K56" i="254" s="1"/>
  <c r="K55" i="254" s="1"/>
  <c r="K54" i="254" s="1"/>
  <c r="K53" i="254" s="1"/>
  <c r="K52" i="254" s="1"/>
  <c r="K51" i="254" s="1"/>
  <c r="K50" i="254" s="1"/>
  <c r="K49" i="254" s="1"/>
  <c r="K48" i="254" s="1"/>
  <c r="K47" i="254" s="1"/>
  <c r="K46" i="254" s="1"/>
  <c r="K45" i="254" s="1"/>
  <c r="K44" i="254" s="1"/>
  <c r="K43" i="254" s="1"/>
  <c r="K42" i="254" s="1"/>
  <c r="K41" i="254" s="1"/>
  <c r="K40" i="254" s="1"/>
  <c r="K39" i="254" s="1"/>
  <c r="K38" i="254" s="1"/>
  <c r="K37" i="254" s="1"/>
  <c r="K36" i="254" s="1"/>
  <c r="K35" i="254" s="1"/>
  <c r="K34" i="254" s="1"/>
  <c r="K33" i="254" s="1"/>
  <c r="K32" i="254" s="1"/>
  <c r="K31" i="254" s="1"/>
  <c r="K30" i="254" s="1"/>
  <c r="K29" i="254" s="1"/>
  <c r="K28" i="254" s="1"/>
  <c r="K27" i="254" s="1"/>
  <c r="K26" i="254" s="1"/>
  <c r="K25" i="254" s="1"/>
  <c r="K24" i="254" s="1"/>
  <c r="K23" i="254" s="1"/>
  <c r="K22" i="254" s="1"/>
  <c r="K21" i="254" s="1"/>
  <c r="K20" i="254" s="1"/>
  <c r="K19" i="254" s="1"/>
  <c r="K18" i="254" s="1"/>
  <c r="K17" i="254" s="1"/>
  <c r="K16" i="254" s="1"/>
  <c r="K15" i="254" s="1"/>
  <c r="K14" i="254" s="1"/>
  <c r="K13" i="254" s="1"/>
  <c r="K12" i="254" s="1"/>
  <c r="K11" i="254" s="1"/>
  <c r="K10" i="254" s="1"/>
  <c r="J59" i="254"/>
  <c r="I59" i="254"/>
  <c r="H59" i="254"/>
  <c r="G59" i="254"/>
  <c r="F59" i="254"/>
  <c r="E59" i="254"/>
  <c r="D59" i="254"/>
  <c r="C59" i="254"/>
  <c r="B59" i="254"/>
  <c r="H58" i="254"/>
  <c r="G58" i="254"/>
  <c r="N58" i="254" s="1"/>
  <c r="N57" i="254" s="1"/>
  <c r="N56" i="254" s="1"/>
  <c r="N55" i="254" s="1"/>
  <c r="N54" i="254" s="1"/>
  <c r="N53" i="254" s="1"/>
  <c r="N52" i="254" s="1"/>
  <c r="N51" i="254" s="1"/>
  <c r="N50" i="254" s="1"/>
  <c r="N49" i="254" s="1"/>
  <c r="N48" i="254" s="1"/>
  <c r="N47" i="254" s="1"/>
  <c r="N46" i="254" s="1"/>
  <c r="N45" i="254" s="1"/>
  <c r="N44" i="254" s="1"/>
  <c r="N43" i="254" s="1"/>
  <c r="N42" i="254" s="1"/>
  <c r="N41" i="254" s="1"/>
  <c r="N40" i="254" s="1"/>
  <c r="N39" i="254" s="1"/>
  <c r="N38" i="254" s="1"/>
  <c r="N37" i="254" s="1"/>
  <c r="N36" i="254" s="1"/>
  <c r="N35" i="254" s="1"/>
  <c r="N34" i="254" s="1"/>
  <c r="N33" i="254" s="1"/>
  <c r="N32" i="254" s="1"/>
  <c r="N31" i="254" s="1"/>
  <c r="N30" i="254" s="1"/>
  <c r="N29" i="254" s="1"/>
  <c r="N28" i="254" s="1"/>
  <c r="N27" i="254" s="1"/>
  <c r="N26" i="254" s="1"/>
  <c r="N25" i="254" s="1"/>
  <c r="N24" i="254" s="1"/>
  <c r="N23" i="254" s="1"/>
  <c r="N22" i="254" s="1"/>
  <c r="N21" i="254" s="1"/>
  <c r="N20" i="254" s="1"/>
  <c r="N19" i="254" s="1"/>
  <c r="N18" i="254" s="1"/>
  <c r="N17" i="254" s="1"/>
  <c r="N16" i="254" s="1"/>
  <c r="N15" i="254" s="1"/>
  <c r="N14" i="254" s="1"/>
  <c r="N13" i="254" s="1"/>
  <c r="N12" i="254" s="1"/>
  <c r="N11" i="254" s="1"/>
  <c r="N10" i="254" s="1"/>
  <c r="F58" i="254"/>
  <c r="E58" i="254"/>
  <c r="D58" i="254"/>
  <c r="C58" i="254"/>
  <c r="B58" i="254"/>
  <c r="H57" i="254"/>
  <c r="G57" i="254"/>
  <c r="F57" i="254"/>
  <c r="E57" i="254"/>
  <c r="D57" i="254"/>
  <c r="C57" i="254"/>
  <c r="B57" i="254"/>
  <c r="H56" i="254"/>
  <c r="G56" i="254"/>
  <c r="F56" i="254"/>
  <c r="E56" i="254"/>
  <c r="D56" i="254"/>
  <c r="C56" i="254"/>
  <c r="B56" i="254"/>
  <c r="H55" i="254"/>
  <c r="G55" i="254"/>
  <c r="F55" i="254"/>
  <c r="E55" i="254"/>
  <c r="D55" i="254"/>
  <c r="C55" i="254"/>
  <c r="B55" i="254"/>
  <c r="H54" i="254"/>
  <c r="G54" i="254"/>
  <c r="F54" i="254"/>
  <c r="E54" i="254"/>
  <c r="D54" i="254"/>
  <c r="C54" i="254"/>
  <c r="B54" i="254"/>
  <c r="H53" i="254"/>
  <c r="G53" i="254"/>
  <c r="F53" i="254"/>
  <c r="E53" i="254"/>
  <c r="D53" i="254"/>
  <c r="C53" i="254"/>
  <c r="B53" i="254"/>
  <c r="H52" i="254"/>
  <c r="G52" i="254"/>
  <c r="F52" i="254"/>
  <c r="E52" i="254"/>
  <c r="D52" i="254"/>
  <c r="C52" i="254"/>
  <c r="B52" i="254"/>
  <c r="H51" i="254"/>
  <c r="G51" i="254"/>
  <c r="F51" i="254"/>
  <c r="E51" i="254"/>
  <c r="D51" i="254"/>
  <c r="C51" i="254"/>
  <c r="B51" i="254"/>
  <c r="H50" i="254"/>
  <c r="G50" i="254"/>
  <c r="F50" i="254"/>
  <c r="E50" i="254"/>
  <c r="D50" i="254"/>
  <c r="C50" i="254"/>
  <c r="B50" i="254"/>
  <c r="H49" i="254"/>
  <c r="G49" i="254"/>
  <c r="F49" i="254"/>
  <c r="E49" i="254"/>
  <c r="D49" i="254"/>
  <c r="C49" i="254"/>
  <c r="B49" i="254"/>
  <c r="H48" i="254"/>
  <c r="G48" i="254"/>
  <c r="F48" i="254"/>
  <c r="E48" i="254"/>
  <c r="D48" i="254"/>
  <c r="C48" i="254"/>
  <c r="B48" i="254"/>
  <c r="H47" i="254"/>
  <c r="G47" i="254"/>
  <c r="F47" i="254"/>
  <c r="E47" i="254"/>
  <c r="D47" i="254"/>
  <c r="C47" i="254"/>
  <c r="B47" i="254"/>
  <c r="H46" i="254"/>
  <c r="G46" i="254"/>
  <c r="F46" i="254"/>
  <c r="E46" i="254"/>
  <c r="D46" i="254"/>
  <c r="C46" i="254"/>
  <c r="B46" i="254"/>
  <c r="H45" i="254"/>
  <c r="G45" i="254"/>
  <c r="F45" i="254"/>
  <c r="E45" i="254"/>
  <c r="D45" i="254"/>
  <c r="C45" i="254"/>
  <c r="B45" i="254"/>
  <c r="H44" i="254"/>
  <c r="G44" i="254"/>
  <c r="F44" i="254"/>
  <c r="E44" i="254"/>
  <c r="D44" i="254"/>
  <c r="C44" i="254"/>
  <c r="B44" i="254"/>
  <c r="H43" i="254"/>
  <c r="G43" i="254"/>
  <c r="F43" i="254"/>
  <c r="E43" i="254"/>
  <c r="D43" i="254"/>
  <c r="C43" i="254"/>
  <c r="B43" i="254"/>
  <c r="H42" i="254"/>
  <c r="G42" i="254"/>
  <c r="F42" i="254"/>
  <c r="E42" i="254"/>
  <c r="D42" i="254"/>
  <c r="C42" i="254"/>
  <c r="B42" i="254"/>
  <c r="H41" i="254"/>
  <c r="G41" i="254"/>
  <c r="F41" i="254"/>
  <c r="E41" i="254"/>
  <c r="D41" i="254"/>
  <c r="C41" i="254"/>
  <c r="B41" i="254"/>
  <c r="H40" i="254"/>
  <c r="G40" i="254"/>
  <c r="F40" i="254"/>
  <c r="E40" i="254"/>
  <c r="D40" i="254"/>
  <c r="C40" i="254"/>
  <c r="B40" i="254"/>
  <c r="H39" i="254"/>
  <c r="G39" i="254"/>
  <c r="F39" i="254"/>
  <c r="E39" i="254"/>
  <c r="D39" i="254"/>
  <c r="C39" i="254"/>
  <c r="B39" i="254"/>
  <c r="H38" i="254"/>
  <c r="G38" i="254"/>
  <c r="F38" i="254"/>
  <c r="E38" i="254"/>
  <c r="D38" i="254"/>
  <c r="C38" i="254"/>
  <c r="B38" i="254"/>
  <c r="H37" i="254"/>
  <c r="G37" i="254"/>
  <c r="F37" i="254"/>
  <c r="E37" i="254"/>
  <c r="D37" i="254"/>
  <c r="C37" i="254"/>
  <c r="B37" i="254"/>
  <c r="H36" i="254"/>
  <c r="G36" i="254"/>
  <c r="F36" i="254"/>
  <c r="E36" i="254"/>
  <c r="D36" i="254"/>
  <c r="C36" i="254"/>
  <c r="B36" i="254"/>
  <c r="H35" i="254"/>
  <c r="G35" i="254"/>
  <c r="F35" i="254"/>
  <c r="E35" i="254"/>
  <c r="D35" i="254"/>
  <c r="C35" i="254"/>
  <c r="B35" i="254"/>
  <c r="H34" i="254"/>
  <c r="G34" i="254"/>
  <c r="F34" i="254"/>
  <c r="E34" i="254"/>
  <c r="D34" i="254"/>
  <c r="C34" i="254"/>
  <c r="B34" i="254"/>
  <c r="H33" i="254"/>
  <c r="G33" i="254"/>
  <c r="F33" i="254"/>
  <c r="E33" i="254"/>
  <c r="D33" i="254"/>
  <c r="C33" i="254"/>
  <c r="B33" i="254"/>
  <c r="H32" i="254"/>
  <c r="G32" i="254"/>
  <c r="F32" i="254"/>
  <c r="E32" i="254"/>
  <c r="D32" i="254"/>
  <c r="C32" i="254"/>
  <c r="B32" i="254"/>
  <c r="H31" i="254"/>
  <c r="G31" i="254"/>
  <c r="F31" i="254"/>
  <c r="E31" i="254"/>
  <c r="D31" i="254"/>
  <c r="C31" i="254"/>
  <c r="B31" i="254"/>
  <c r="H30" i="254"/>
  <c r="G30" i="254"/>
  <c r="F30" i="254"/>
  <c r="E30" i="254"/>
  <c r="D30" i="254"/>
  <c r="C30" i="254"/>
  <c r="B30" i="254"/>
  <c r="H29" i="254"/>
  <c r="G29" i="254"/>
  <c r="F29" i="254"/>
  <c r="E29" i="254"/>
  <c r="D29" i="254"/>
  <c r="C29" i="254"/>
  <c r="B29" i="254"/>
  <c r="H28" i="254"/>
  <c r="G28" i="254"/>
  <c r="F28" i="254"/>
  <c r="E28" i="254"/>
  <c r="D28" i="254"/>
  <c r="C28" i="254"/>
  <c r="B28" i="254"/>
  <c r="H27" i="254"/>
  <c r="G27" i="254"/>
  <c r="F27" i="254"/>
  <c r="E27" i="254"/>
  <c r="D27" i="254"/>
  <c r="C27" i="254"/>
  <c r="B27" i="254"/>
  <c r="H26" i="254"/>
  <c r="G26" i="254"/>
  <c r="F26" i="254"/>
  <c r="E26" i="254"/>
  <c r="D26" i="254"/>
  <c r="C26" i="254"/>
  <c r="B26" i="254"/>
  <c r="H25" i="254"/>
  <c r="G25" i="254"/>
  <c r="F25" i="254"/>
  <c r="E25" i="254"/>
  <c r="D25" i="254"/>
  <c r="C25" i="254"/>
  <c r="B25" i="254"/>
  <c r="H24" i="254"/>
  <c r="G24" i="254"/>
  <c r="F24" i="254"/>
  <c r="E24" i="254"/>
  <c r="D24" i="254"/>
  <c r="C24" i="254"/>
  <c r="B24" i="254"/>
  <c r="H23" i="254"/>
  <c r="G23" i="254"/>
  <c r="F23" i="254"/>
  <c r="E23" i="254"/>
  <c r="D23" i="254"/>
  <c r="C23" i="254"/>
  <c r="B23" i="254"/>
  <c r="H22" i="254"/>
  <c r="G22" i="254"/>
  <c r="F22" i="254"/>
  <c r="E22" i="254"/>
  <c r="D22" i="254"/>
  <c r="C22" i="254"/>
  <c r="B22" i="254"/>
  <c r="H21" i="254"/>
  <c r="G21" i="254"/>
  <c r="F21" i="254"/>
  <c r="E21" i="254"/>
  <c r="D21" i="254"/>
  <c r="C21" i="254"/>
  <c r="B21" i="254"/>
  <c r="H20" i="254"/>
  <c r="G20" i="254"/>
  <c r="F20" i="254"/>
  <c r="E20" i="254"/>
  <c r="D20" i="254"/>
  <c r="C20" i="254"/>
  <c r="B20" i="254"/>
  <c r="H19" i="254"/>
  <c r="G19" i="254"/>
  <c r="F19" i="254"/>
  <c r="E19" i="254"/>
  <c r="D19" i="254"/>
  <c r="C19" i="254"/>
  <c r="B19" i="254"/>
  <c r="H18" i="254"/>
  <c r="G18" i="254"/>
  <c r="F18" i="254"/>
  <c r="E18" i="254"/>
  <c r="D18" i="254"/>
  <c r="C18" i="254"/>
  <c r="B18" i="254"/>
  <c r="H17" i="254"/>
  <c r="G17" i="254"/>
  <c r="F17" i="254"/>
  <c r="E17" i="254"/>
  <c r="D17" i="254"/>
  <c r="C17" i="254"/>
  <c r="B17" i="254"/>
  <c r="H16" i="254"/>
  <c r="G16" i="254"/>
  <c r="F16" i="254"/>
  <c r="E16" i="254"/>
  <c r="D16" i="254"/>
  <c r="C16" i="254"/>
  <c r="B16" i="254"/>
  <c r="H15" i="254"/>
  <c r="G15" i="254"/>
  <c r="F15" i="254"/>
  <c r="E15" i="254"/>
  <c r="D15" i="254"/>
  <c r="C15" i="254"/>
  <c r="B15" i="254"/>
  <c r="H14" i="254"/>
  <c r="G14" i="254"/>
  <c r="F14" i="254"/>
  <c r="E14" i="254"/>
  <c r="D14" i="254"/>
  <c r="C14" i="254"/>
  <c r="B14" i="254"/>
  <c r="H13" i="254"/>
  <c r="G13" i="254"/>
  <c r="F13" i="254"/>
  <c r="E13" i="254"/>
  <c r="D13" i="254"/>
  <c r="C13" i="254"/>
  <c r="B13" i="254"/>
  <c r="H12" i="254"/>
  <c r="G12" i="254"/>
  <c r="F12" i="254"/>
  <c r="E12" i="254"/>
  <c r="D12" i="254"/>
  <c r="C12" i="254"/>
  <c r="B12" i="254"/>
  <c r="H11" i="254"/>
  <c r="G11" i="254"/>
  <c r="F11" i="254"/>
  <c r="E11" i="254"/>
  <c r="D11" i="254"/>
  <c r="C11" i="254"/>
  <c r="B11" i="254"/>
  <c r="H10" i="254"/>
  <c r="G10" i="254"/>
  <c r="F10" i="254"/>
  <c r="E10" i="254"/>
  <c r="D10" i="254"/>
  <c r="C10" i="254"/>
  <c r="B10" i="254"/>
  <c r="L116" i="214"/>
  <c r="K116" i="214"/>
  <c r="J116" i="214"/>
  <c r="I116" i="214"/>
  <c r="H116" i="214"/>
  <c r="G116" i="214"/>
  <c r="F116" i="214"/>
  <c r="E116" i="214"/>
  <c r="D116" i="214"/>
  <c r="C116" i="214"/>
  <c r="B116" i="214"/>
  <c r="L115" i="214"/>
  <c r="K115" i="214"/>
  <c r="J115" i="214"/>
  <c r="I115" i="214"/>
  <c r="H115" i="214"/>
  <c r="G115" i="214"/>
  <c r="F115" i="214"/>
  <c r="E115" i="214"/>
  <c r="D115" i="214"/>
  <c r="C115" i="214"/>
  <c r="B115" i="214"/>
  <c r="L114" i="214"/>
  <c r="K114" i="214"/>
  <c r="J114" i="214"/>
  <c r="I114" i="214"/>
  <c r="H114" i="214"/>
  <c r="G114" i="214"/>
  <c r="F114" i="214"/>
  <c r="E114" i="214"/>
  <c r="D114" i="214"/>
  <c r="C114" i="214"/>
  <c r="B114" i="214"/>
  <c r="L113" i="214"/>
  <c r="K113" i="214"/>
  <c r="J113" i="214"/>
  <c r="I113" i="214"/>
  <c r="H113" i="214"/>
  <c r="G113" i="214"/>
  <c r="F113" i="214"/>
  <c r="E113" i="214"/>
  <c r="D113" i="214"/>
  <c r="C113" i="214"/>
  <c r="B113" i="214"/>
  <c r="L112" i="214"/>
  <c r="K112" i="214"/>
  <c r="J112" i="214"/>
  <c r="I112" i="214"/>
  <c r="H112" i="214"/>
  <c r="G112" i="214"/>
  <c r="F112" i="214"/>
  <c r="E112" i="214"/>
  <c r="D112" i="214"/>
  <c r="C112" i="214"/>
  <c r="B112" i="214"/>
  <c r="L111" i="214"/>
  <c r="K111" i="214"/>
  <c r="J111" i="214"/>
  <c r="I111" i="214"/>
  <c r="H111" i="214"/>
  <c r="G111" i="214"/>
  <c r="F111" i="214"/>
  <c r="E111" i="214"/>
  <c r="D111" i="214"/>
  <c r="C111" i="214"/>
  <c r="B111" i="214"/>
  <c r="L110" i="214"/>
  <c r="K110" i="214"/>
  <c r="J110" i="214"/>
  <c r="I110" i="214"/>
  <c r="H110" i="214"/>
  <c r="G110" i="214"/>
  <c r="F110" i="214"/>
  <c r="E110" i="214"/>
  <c r="D110" i="214"/>
  <c r="C110" i="214"/>
  <c r="B110" i="214"/>
  <c r="L109" i="214"/>
  <c r="K109" i="214"/>
  <c r="J109" i="214"/>
  <c r="I109" i="214"/>
  <c r="H109" i="214"/>
  <c r="G109" i="214"/>
  <c r="F109" i="214"/>
  <c r="E109" i="214"/>
  <c r="D109" i="214"/>
  <c r="C109" i="214"/>
  <c r="B109" i="214"/>
  <c r="L108" i="214"/>
  <c r="K108" i="214"/>
  <c r="J108" i="214"/>
  <c r="I108" i="214"/>
  <c r="H108" i="214"/>
  <c r="G108" i="214"/>
  <c r="F108" i="214"/>
  <c r="E108" i="214"/>
  <c r="D108" i="214"/>
  <c r="C108" i="214"/>
  <c r="B108" i="214"/>
  <c r="L107" i="214"/>
  <c r="K107" i="214"/>
  <c r="J107" i="214"/>
  <c r="I107" i="214"/>
  <c r="H107" i="214"/>
  <c r="G107" i="214"/>
  <c r="F107" i="214"/>
  <c r="E107" i="214"/>
  <c r="D107" i="214"/>
  <c r="C107" i="214"/>
  <c r="B107" i="214"/>
  <c r="L106" i="214"/>
  <c r="K106" i="214"/>
  <c r="J106" i="214"/>
  <c r="I106" i="214"/>
  <c r="H106" i="214"/>
  <c r="G106" i="214"/>
  <c r="F106" i="214"/>
  <c r="E106" i="214"/>
  <c r="D106" i="214"/>
  <c r="C106" i="214"/>
  <c r="B106" i="214"/>
  <c r="L105" i="214"/>
  <c r="K105" i="214"/>
  <c r="J105" i="214"/>
  <c r="I105" i="214"/>
  <c r="H105" i="214"/>
  <c r="G105" i="214"/>
  <c r="F105" i="214"/>
  <c r="E105" i="214"/>
  <c r="D105" i="214"/>
  <c r="C105" i="214"/>
  <c r="B105" i="214"/>
  <c r="L104" i="214"/>
  <c r="K104" i="214"/>
  <c r="J104" i="214"/>
  <c r="I104" i="214"/>
  <c r="H104" i="214"/>
  <c r="G104" i="214"/>
  <c r="F104" i="214"/>
  <c r="E104" i="214"/>
  <c r="D104" i="214"/>
  <c r="C104" i="214"/>
  <c r="B104" i="214"/>
  <c r="L103" i="214"/>
  <c r="K103" i="214"/>
  <c r="J103" i="214"/>
  <c r="I103" i="214"/>
  <c r="H103" i="214"/>
  <c r="G103" i="214"/>
  <c r="F103" i="214"/>
  <c r="E103" i="214"/>
  <c r="D103" i="214"/>
  <c r="C103" i="214"/>
  <c r="B103" i="214"/>
  <c r="L102" i="214"/>
  <c r="K102" i="214"/>
  <c r="J102" i="214"/>
  <c r="I102" i="214"/>
  <c r="H102" i="214"/>
  <c r="G102" i="214"/>
  <c r="F102" i="214"/>
  <c r="E102" i="214"/>
  <c r="D102" i="214"/>
  <c r="C102" i="214"/>
  <c r="B102" i="214"/>
  <c r="L101" i="214"/>
  <c r="K101" i="214"/>
  <c r="J101" i="214"/>
  <c r="I101" i="214"/>
  <c r="H101" i="214"/>
  <c r="G101" i="214"/>
  <c r="F101" i="214"/>
  <c r="E101" i="214"/>
  <c r="D101" i="214"/>
  <c r="C101" i="214"/>
  <c r="B101" i="214"/>
  <c r="L100" i="214"/>
  <c r="K100" i="214"/>
  <c r="J100" i="214"/>
  <c r="I100" i="214"/>
  <c r="H100" i="214"/>
  <c r="G100" i="214"/>
  <c r="F100" i="214"/>
  <c r="E100" i="214"/>
  <c r="D100" i="214"/>
  <c r="C100" i="214"/>
  <c r="B100" i="214"/>
  <c r="L99" i="214"/>
  <c r="K99" i="214"/>
  <c r="J99" i="214"/>
  <c r="I99" i="214"/>
  <c r="H99" i="214"/>
  <c r="G99" i="214"/>
  <c r="F99" i="214"/>
  <c r="E99" i="214"/>
  <c r="D99" i="214"/>
  <c r="C99" i="214"/>
  <c r="B99" i="214"/>
  <c r="L98" i="214"/>
  <c r="K98" i="214"/>
  <c r="J98" i="214"/>
  <c r="I98" i="214"/>
  <c r="H98" i="214"/>
  <c r="G98" i="214"/>
  <c r="F98" i="214"/>
  <c r="E98" i="214"/>
  <c r="D98" i="214"/>
  <c r="C98" i="214"/>
  <c r="B98" i="214"/>
  <c r="L97" i="214"/>
  <c r="K97" i="214"/>
  <c r="J97" i="214"/>
  <c r="I97" i="214"/>
  <c r="H97" i="214"/>
  <c r="G97" i="214"/>
  <c r="F97" i="214"/>
  <c r="E97" i="214"/>
  <c r="D97" i="214"/>
  <c r="C97" i="214"/>
  <c r="B97" i="214"/>
  <c r="L96" i="214"/>
  <c r="K96" i="214"/>
  <c r="J96" i="214"/>
  <c r="I96" i="214"/>
  <c r="H96" i="214"/>
  <c r="G96" i="214"/>
  <c r="F96" i="214"/>
  <c r="E96" i="214"/>
  <c r="D96" i="214"/>
  <c r="C96" i="214"/>
  <c r="B96" i="214"/>
  <c r="L95" i="214"/>
  <c r="K95" i="214"/>
  <c r="J95" i="214"/>
  <c r="I95" i="214"/>
  <c r="H95" i="214"/>
  <c r="G95" i="214"/>
  <c r="F95" i="214"/>
  <c r="E95" i="214"/>
  <c r="D95" i="214"/>
  <c r="C95" i="214"/>
  <c r="B95" i="214"/>
  <c r="L94" i="214"/>
  <c r="K94" i="214"/>
  <c r="J94" i="214"/>
  <c r="I94" i="214"/>
  <c r="H94" i="214"/>
  <c r="G94" i="214"/>
  <c r="F94" i="214"/>
  <c r="E94" i="214"/>
  <c r="D94" i="214"/>
  <c r="C94" i="214"/>
  <c r="B94" i="214"/>
  <c r="L93" i="214"/>
  <c r="K93" i="214"/>
  <c r="J93" i="214"/>
  <c r="I93" i="214"/>
  <c r="H93" i="214"/>
  <c r="G93" i="214"/>
  <c r="F93" i="214"/>
  <c r="E93" i="214"/>
  <c r="D93" i="214"/>
  <c r="C93" i="214"/>
  <c r="B93" i="214"/>
  <c r="L92" i="214"/>
  <c r="K92" i="214"/>
  <c r="J92" i="214"/>
  <c r="I92" i="214"/>
  <c r="H92" i="214"/>
  <c r="G92" i="214"/>
  <c r="F92" i="214"/>
  <c r="E92" i="214"/>
  <c r="D92" i="214"/>
  <c r="C92" i="214"/>
  <c r="B92" i="214"/>
  <c r="L91" i="214"/>
  <c r="K91" i="214"/>
  <c r="J91" i="214"/>
  <c r="I91" i="214"/>
  <c r="H91" i="214"/>
  <c r="G91" i="214"/>
  <c r="F91" i="214"/>
  <c r="E91" i="214"/>
  <c r="D91" i="214"/>
  <c r="C91" i="214"/>
  <c r="B91" i="214"/>
  <c r="L90" i="214"/>
  <c r="K90" i="214"/>
  <c r="J90" i="214"/>
  <c r="I90" i="214"/>
  <c r="H90" i="214"/>
  <c r="G90" i="214"/>
  <c r="F90" i="214"/>
  <c r="E90" i="214"/>
  <c r="D90" i="214"/>
  <c r="C90" i="214"/>
  <c r="B90" i="214"/>
  <c r="L89" i="214"/>
  <c r="K89" i="214"/>
  <c r="J89" i="214"/>
  <c r="I89" i="214"/>
  <c r="H89" i="214"/>
  <c r="G89" i="214"/>
  <c r="F89" i="214"/>
  <c r="E89" i="214"/>
  <c r="D89" i="214"/>
  <c r="C89" i="214"/>
  <c r="B89" i="214"/>
  <c r="L88" i="214"/>
  <c r="K88" i="214"/>
  <c r="J88" i="214"/>
  <c r="I88" i="214"/>
  <c r="H88" i="214"/>
  <c r="G88" i="214"/>
  <c r="F88" i="214"/>
  <c r="E88" i="214"/>
  <c r="D88" i="214"/>
  <c r="C88" i="214"/>
  <c r="B88" i="214"/>
  <c r="L87" i="214"/>
  <c r="K87" i="214"/>
  <c r="J87" i="214"/>
  <c r="I87" i="214"/>
  <c r="H87" i="214"/>
  <c r="G87" i="214"/>
  <c r="F87" i="214"/>
  <c r="E87" i="214"/>
  <c r="D87" i="214"/>
  <c r="C87" i="214"/>
  <c r="B87" i="214"/>
  <c r="L86" i="214"/>
  <c r="K86" i="214"/>
  <c r="J86" i="214"/>
  <c r="I86" i="214"/>
  <c r="H86" i="214"/>
  <c r="G86" i="214"/>
  <c r="F86" i="214"/>
  <c r="E86" i="214"/>
  <c r="D86" i="214"/>
  <c r="C86" i="214"/>
  <c r="B86" i="214"/>
  <c r="L85" i="214"/>
  <c r="K85" i="214"/>
  <c r="J85" i="214"/>
  <c r="I85" i="214"/>
  <c r="H85" i="214"/>
  <c r="G85" i="214"/>
  <c r="F85" i="214"/>
  <c r="E85" i="214"/>
  <c r="D85" i="214"/>
  <c r="C85" i="214"/>
  <c r="B85" i="214"/>
  <c r="L84" i="214"/>
  <c r="K84" i="214"/>
  <c r="J84" i="214"/>
  <c r="I84" i="214"/>
  <c r="H84" i="214"/>
  <c r="G84" i="214"/>
  <c r="F84" i="214"/>
  <c r="E84" i="214"/>
  <c r="D84" i="214"/>
  <c r="C84" i="214"/>
  <c r="B84" i="214"/>
  <c r="L83" i="214"/>
  <c r="K83" i="214"/>
  <c r="J83" i="214"/>
  <c r="I83" i="214"/>
  <c r="H83" i="214"/>
  <c r="G83" i="214"/>
  <c r="F83" i="214"/>
  <c r="E83" i="214"/>
  <c r="D83" i="214"/>
  <c r="C83" i="214"/>
  <c r="B83" i="214"/>
  <c r="L82" i="214"/>
  <c r="K82" i="214"/>
  <c r="J82" i="214"/>
  <c r="I82" i="214"/>
  <c r="H82" i="214"/>
  <c r="G82" i="214"/>
  <c r="F82" i="214"/>
  <c r="E82" i="214"/>
  <c r="D82" i="214"/>
  <c r="C82" i="214"/>
  <c r="B82" i="214"/>
  <c r="L81" i="214"/>
  <c r="K81" i="214"/>
  <c r="J81" i="214"/>
  <c r="I81" i="214"/>
  <c r="H81" i="214"/>
  <c r="G81" i="214"/>
  <c r="F81" i="214"/>
  <c r="E81" i="214"/>
  <c r="D81" i="214"/>
  <c r="C81" i="214"/>
  <c r="B81" i="214"/>
  <c r="L80" i="214"/>
  <c r="K80" i="214"/>
  <c r="J80" i="214"/>
  <c r="I80" i="214"/>
  <c r="H80" i="214"/>
  <c r="G80" i="214"/>
  <c r="F80" i="214"/>
  <c r="E80" i="214"/>
  <c r="D80" i="214"/>
  <c r="C80" i="214"/>
  <c r="B80" i="214"/>
  <c r="L79" i="214"/>
  <c r="K79" i="214"/>
  <c r="J79" i="214"/>
  <c r="I79" i="214"/>
  <c r="H79" i="214"/>
  <c r="G79" i="214"/>
  <c r="F79" i="214"/>
  <c r="E79" i="214"/>
  <c r="D79" i="214"/>
  <c r="C79" i="214"/>
  <c r="B79" i="214"/>
  <c r="L78" i="214"/>
  <c r="K78" i="214"/>
  <c r="J78" i="214"/>
  <c r="I78" i="214"/>
  <c r="H78" i="214"/>
  <c r="G78" i="214"/>
  <c r="F78" i="214"/>
  <c r="E78" i="214"/>
  <c r="D78" i="214"/>
  <c r="C78" i="214"/>
  <c r="B78" i="214"/>
  <c r="L77" i="214"/>
  <c r="K77" i="214"/>
  <c r="J77" i="214"/>
  <c r="I77" i="214"/>
  <c r="H77" i="214"/>
  <c r="G77" i="214"/>
  <c r="F77" i="214"/>
  <c r="E77" i="214"/>
  <c r="D77" i="214"/>
  <c r="C77" i="214"/>
  <c r="B77" i="214"/>
  <c r="L76" i="214"/>
  <c r="K76" i="214"/>
  <c r="J76" i="214"/>
  <c r="I76" i="214"/>
  <c r="H76" i="214"/>
  <c r="G76" i="214"/>
  <c r="F76" i="214"/>
  <c r="E76" i="214"/>
  <c r="D76" i="214"/>
  <c r="C76" i="214"/>
  <c r="B76" i="214"/>
  <c r="L75" i="214"/>
  <c r="K75" i="214"/>
  <c r="J75" i="214"/>
  <c r="I75" i="214"/>
  <c r="H75" i="214"/>
  <c r="G75" i="214"/>
  <c r="F75" i="214"/>
  <c r="E75" i="214"/>
  <c r="D75" i="214"/>
  <c r="C75" i="214"/>
  <c r="B75" i="214"/>
  <c r="L74" i="214"/>
  <c r="K74" i="214"/>
  <c r="J74" i="214"/>
  <c r="I74" i="214"/>
  <c r="H74" i="214"/>
  <c r="G74" i="214"/>
  <c r="F74" i="214"/>
  <c r="E74" i="214"/>
  <c r="D74" i="214"/>
  <c r="C74" i="214"/>
  <c r="B74" i="214"/>
  <c r="L73" i="214"/>
  <c r="K73" i="214"/>
  <c r="J73" i="214"/>
  <c r="I73" i="214"/>
  <c r="H73" i="214"/>
  <c r="G73" i="214"/>
  <c r="F73" i="214"/>
  <c r="E73" i="214"/>
  <c r="D73" i="214"/>
  <c r="C73" i="214"/>
  <c r="B73" i="214"/>
  <c r="L72" i="214"/>
  <c r="K72" i="214"/>
  <c r="J72" i="214"/>
  <c r="I72" i="214"/>
  <c r="H72" i="214"/>
  <c r="G72" i="214"/>
  <c r="F72" i="214"/>
  <c r="E72" i="214"/>
  <c r="D72" i="214"/>
  <c r="C72" i="214"/>
  <c r="B72" i="214"/>
  <c r="L71" i="214"/>
  <c r="K71" i="214"/>
  <c r="J71" i="214"/>
  <c r="I71" i="214"/>
  <c r="H71" i="214"/>
  <c r="G71" i="214"/>
  <c r="F71" i="214"/>
  <c r="E71" i="214"/>
  <c r="D71" i="214"/>
  <c r="C71" i="214"/>
  <c r="B71" i="214"/>
  <c r="L70" i="214"/>
  <c r="K70" i="214"/>
  <c r="J70" i="214"/>
  <c r="I70" i="214"/>
  <c r="H70" i="214"/>
  <c r="G70" i="214"/>
  <c r="F70" i="214"/>
  <c r="E70" i="214"/>
  <c r="D70" i="214"/>
  <c r="C70" i="214"/>
  <c r="B70" i="214"/>
  <c r="L69" i="214"/>
  <c r="K69" i="214"/>
  <c r="J69" i="214"/>
  <c r="I69" i="214"/>
  <c r="H69" i="214"/>
  <c r="G69" i="214"/>
  <c r="F69" i="214"/>
  <c r="E69" i="214"/>
  <c r="D69" i="214"/>
  <c r="C69" i="214"/>
  <c r="B69" i="214"/>
  <c r="L68" i="214"/>
  <c r="K68" i="214"/>
  <c r="J68" i="214"/>
  <c r="I68" i="214"/>
  <c r="H68" i="214"/>
  <c r="G68" i="214"/>
  <c r="F68" i="214"/>
  <c r="E68" i="214"/>
  <c r="D68" i="214"/>
  <c r="C68" i="214"/>
  <c r="B68" i="214"/>
  <c r="L67" i="214"/>
  <c r="K67" i="214"/>
  <c r="J67" i="214"/>
  <c r="I67" i="214"/>
  <c r="H67" i="214"/>
  <c r="G67" i="214"/>
  <c r="F67" i="214"/>
  <c r="E67" i="214"/>
  <c r="D67" i="214"/>
  <c r="C67" i="214"/>
  <c r="B67" i="214"/>
  <c r="L66" i="214"/>
  <c r="K66" i="214"/>
  <c r="J66" i="214"/>
  <c r="I66" i="214"/>
  <c r="H66" i="214"/>
  <c r="G66" i="214"/>
  <c r="F66" i="214"/>
  <c r="E66" i="214"/>
  <c r="D66" i="214"/>
  <c r="C66" i="214"/>
  <c r="B66" i="214"/>
  <c r="L65" i="214"/>
  <c r="K65" i="214"/>
  <c r="J65" i="214"/>
  <c r="I65" i="214"/>
  <c r="H65" i="214"/>
  <c r="G65" i="214"/>
  <c r="F65" i="214"/>
  <c r="E65" i="214"/>
  <c r="D65" i="214"/>
  <c r="C65" i="214"/>
  <c r="B65" i="214"/>
  <c r="L64" i="214"/>
  <c r="K64" i="214"/>
  <c r="J64" i="214"/>
  <c r="I64" i="214"/>
  <c r="H64" i="214"/>
  <c r="G64" i="214"/>
  <c r="F64" i="214"/>
  <c r="E64" i="214"/>
  <c r="D64" i="214"/>
  <c r="C64" i="214"/>
  <c r="B64" i="214"/>
  <c r="L63" i="214"/>
  <c r="K63" i="214"/>
  <c r="J63" i="214"/>
  <c r="I63" i="214"/>
  <c r="H63" i="214"/>
  <c r="G63" i="214"/>
  <c r="F63" i="214"/>
  <c r="E63" i="214"/>
  <c r="D63" i="214"/>
  <c r="C63" i="214"/>
  <c r="B63" i="214"/>
  <c r="L62" i="214"/>
  <c r="K62" i="214"/>
  <c r="J62" i="214"/>
  <c r="I62" i="214"/>
  <c r="H62" i="214"/>
  <c r="G62" i="214"/>
  <c r="F62" i="214"/>
  <c r="E62" i="214"/>
  <c r="D62" i="214"/>
  <c r="C62" i="214"/>
  <c r="B62" i="214"/>
  <c r="L61" i="214"/>
  <c r="K61" i="214"/>
  <c r="J61" i="214"/>
  <c r="I61" i="214"/>
  <c r="H61" i="214"/>
  <c r="G61" i="214"/>
  <c r="F61" i="214"/>
  <c r="E61" i="214"/>
  <c r="D61" i="214"/>
  <c r="C61" i="214"/>
  <c r="B61" i="214"/>
  <c r="L60" i="214"/>
  <c r="K60" i="214"/>
  <c r="J60" i="214"/>
  <c r="I60" i="214"/>
  <c r="H60" i="214"/>
  <c r="G60" i="214"/>
  <c r="F60" i="214"/>
  <c r="E60" i="214"/>
  <c r="D60" i="214"/>
  <c r="C60" i="214"/>
  <c r="B60" i="214"/>
  <c r="L59" i="214"/>
  <c r="K59" i="214"/>
  <c r="J59" i="214"/>
  <c r="I59" i="214"/>
  <c r="H59" i="214"/>
  <c r="G59" i="214"/>
  <c r="F59" i="214"/>
  <c r="E59" i="214"/>
  <c r="D59" i="214"/>
  <c r="C59" i="214"/>
  <c r="B59" i="214"/>
  <c r="K58" i="214"/>
  <c r="J58" i="214"/>
  <c r="I58" i="214"/>
  <c r="H58" i="214"/>
  <c r="G58" i="214"/>
  <c r="F58" i="214"/>
  <c r="C58" i="214"/>
  <c r="B58" i="214"/>
  <c r="K57" i="214"/>
  <c r="J57" i="214"/>
  <c r="I57" i="214"/>
  <c r="H57" i="214"/>
  <c r="G57" i="214"/>
  <c r="F57" i="214"/>
  <c r="C57" i="214"/>
  <c r="B57" i="214"/>
  <c r="K56" i="214"/>
  <c r="J56" i="214"/>
  <c r="I56" i="214"/>
  <c r="H56" i="214"/>
  <c r="G56" i="214"/>
  <c r="F56" i="214"/>
  <c r="C56" i="214"/>
  <c r="B56" i="214"/>
  <c r="K55" i="214"/>
  <c r="J55" i="214"/>
  <c r="I55" i="214"/>
  <c r="H55" i="214"/>
  <c r="G55" i="214"/>
  <c r="F55" i="214"/>
  <c r="C55" i="214"/>
  <c r="B55" i="214"/>
  <c r="K54" i="214"/>
  <c r="J54" i="214"/>
  <c r="I54" i="214"/>
  <c r="H54" i="214"/>
  <c r="G54" i="214"/>
  <c r="F54" i="214"/>
  <c r="C54" i="214"/>
  <c r="B54" i="214"/>
  <c r="K53" i="214"/>
  <c r="J53" i="214"/>
  <c r="I53" i="214"/>
  <c r="H53" i="214"/>
  <c r="G53" i="214"/>
  <c r="F53" i="214"/>
  <c r="C53" i="214"/>
  <c r="B53" i="214"/>
  <c r="K52" i="214"/>
  <c r="J52" i="214"/>
  <c r="I52" i="214"/>
  <c r="H52" i="214"/>
  <c r="G52" i="214"/>
  <c r="F52" i="214"/>
  <c r="C52" i="214"/>
  <c r="B52" i="214"/>
  <c r="K51" i="214"/>
  <c r="J51" i="214"/>
  <c r="I51" i="214"/>
  <c r="H51" i="214"/>
  <c r="G51" i="214"/>
  <c r="F51" i="214"/>
  <c r="C51" i="214"/>
  <c r="B51" i="214"/>
  <c r="K50" i="214"/>
  <c r="J50" i="214"/>
  <c r="I50" i="214"/>
  <c r="H50" i="214"/>
  <c r="G50" i="214"/>
  <c r="F50" i="214"/>
  <c r="C50" i="214"/>
  <c r="B50" i="214"/>
  <c r="K49" i="214"/>
  <c r="J49" i="214"/>
  <c r="I49" i="214"/>
  <c r="H49" i="214"/>
  <c r="G49" i="214"/>
  <c r="F49" i="214"/>
  <c r="C49" i="214"/>
  <c r="B49" i="214"/>
  <c r="K48" i="214"/>
  <c r="J48" i="214"/>
  <c r="I48" i="214"/>
  <c r="H48" i="214"/>
  <c r="G48" i="214"/>
  <c r="F48" i="214"/>
  <c r="C48" i="214"/>
  <c r="B48" i="214"/>
  <c r="K47" i="214"/>
  <c r="J47" i="214"/>
  <c r="I47" i="214"/>
  <c r="H47" i="214"/>
  <c r="G47" i="214"/>
  <c r="F47" i="214"/>
  <c r="C47" i="214"/>
  <c r="B47" i="214"/>
  <c r="K46" i="214"/>
  <c r="J46" i="214"/>
  <c r="I46" i="214"/>
  <c r="H46" i="214"/>
  <c r="G46" i="214"/>
  <c r="F46" i="214"/>
  <c r="C46" i="214"/>
  <c r="B46" i="214"/>
  <c r="K45" i="214"/>
  <c r="J45" i="214"/>
  <c r="I45" i="214"/>
  <c r="H45" i="214"/>
  <c r="G45" i="214"/>
  <c r="F45" i="214"/>
  <c r="C45" i="214"/>
  <c r="B45" i="214"/>
  <c r="K44" i="214"/>
  <c r="J44" i="214"/>
  <c r="I44" i="214"/>
  <c r="H44" i="214"/>
  <c r="G44" i="214"/>
  <c r="F44" i="214"/>
  <c r="C44" i="214"/>
  <c r="B44" i="214"/>
  <c r="K43" i="214"/>
  <c r="J43" i="214"/>
  <c r="I43" i="214"/>
  <c r="H43" i="214"/>
  <c r="G43" i="214"/>
  <c r="F43" i="214"/>
  <c r="C43" i="214"/>
  <c r="B43" i="214"/>
  <c r="K42" i="214"/>
  <c r="J42" i="214"/>
  <c r="I42" i="214"/>
  <c r="H42" i="214"/>
  <c r="G42" i="214"/>
  <c r="F42" i="214"/>
  <c r="C42" i="214"/>
  <c r="B42" i="214"/>
  <c r="K41" i="214"/>
  <c r="J41" i="214"/>
  <c r="I41" i="214"/>
  <c r="H41" i="214"/>
  <c r="G41" i="214"/>
  <c r="F41" i="214"/>
  <c r="C41" i="214"/>
  <c r="B41" i="214"/>
  <c r="K40" i="214"/>
  <c r="J40" i="214"/>
  <c r="I40" i="214"/>
  <c r="H40" i="214"/>
  <c r="G40" i="214"/>
  <c r="F40" i="214"/>
  <c r="C40" i="214"/>
  <c r="B40" i="214"/>
  <c r="K39" i="214"/>
  <c r="J39" i="214"/>
  <c r="I39" i="214"/>
  <c r="H39" i="214"/>
  <c r="G39" i="214"/>
  <c r="F39" i="214"/>
  <c r="C39" i="214"/>
  <c r="B39" i="214"/>
  <c r="K38" i="214"/>
  <c r="J38" i="214"/>
  <c r="I38" i="214"/>
  <c r="H38" i="214"/>
  <c r="G38" i="214"/>
  <c r="F38" i="214"/>
  <c r="C38" i="214"/>
  <c r="B38" i="214"/>
  <c r="K37" i="214"/>
  <c r="J37" i="214"/>
  <c r="I37" i="214"/>
  <c r="H37" i="214"/>
  <c r="G37" i="214"/>
  <c r="F37" i="214"/>
  <c r="C37" i="214"/>
  <c r="B37" i="214"/>
  <c r="K36" i="214"/>
  <c r="J36" i="214"/>
  <c r="I36" i="214"/>
  <c r="H36" i="214"/>
  <c r="G36" i="214"/>
  <c r="F36" i="214"/>
  <c r="C36" i="214"/>
  <c r="B36" i="214"/>
  <c r="K35" i="214"/>
  <c r="J35" i="214"/>
  <c r="I35" i="214"/>
  <c r="H35" i="214"/>
  <c r="G35" i="214"/>
  <c r="F35" i="214"/>
  <c r="C35" i="214"/>
  <c r="B35" i="214"/>
  <c r="K34" i="214"/>
  <c r="J34" i="214"/>
  <c r="I34" i="214"/>
  <c r="H34" i="214"/>
  <c r="G34" i="214"/>
  <c r="F34" i="214"/>
  <c r="C34" i="214"/>
  <c r="B34" i="214"/>
  <c r="K33" i="214"/>
  <c r="J33" i="214"/>
  <c r="I33" i="214"/>
  <c r="H33" i="214"/>
  <c r="G33" i="214"/>
  <c r="F33" i="214"/>
  <c r="C33" i="214"/>
  <c r="B33" i="214"/>
  <c r="K32" i="214"/>
  <c r="J32" i="214"/>
  <c r="I32" i="214"/>
  <c r="H32" i="214"/>
  <c r="G32" i="214"/>
  <c r="F32" i="214"/>
  <c r="C32" i="214"/>
  <c r="B32" i="214"/>
  <c r="K31" i="214"/>
  <c r="J31" i="214"/>
  <c r="I31" i="214"/>
  <c r="H31" i="214"/>
  <c r="G31" i="214"/>
  <c r="F31" i="214"/>
  <c r="C31" i="214"/>
  <c r="B31" i="214"/>
  <c r="K30" i="214"/>
  <c r="J30" i="214"/>
  <c r="I30" i="214"/>
  <c r="H30" i="214"/>
  <c r="G30" i="214"/>
  <c r="F30" i="214"/>
  <c r="C30" i="214"/>
  <c r="B30" i="214"/>
  <c r="K29" i="214"/>
  <c r="J29" i="214"/>
  <c r="I29" i="214"/>
  <c r="H29" i="214"/>
  <c r="G29" i="214"/>
  <c r="F29" i="214"/>
  <c r="C29" i="214"/>
  <c r="B29" i="214"/>
  <c r="K28" i="214"/>
  <c r="J28" i="214"/>
  <c r="I28" i="214"/>
  <c r="H28" i="214"/>
  <c r="G28" i="214"/>
  <c r="F28" i="214"/>
  <c r="C28" i="214"/>
  <c r="B28" i="214"/>
  <c r="K27" i="214"/>
  <c r="J27" i="214"/>
  <c r="I27" i="214"/>
  <c r="H27" i="214"/>
  <c r="G27" i="214"/>
  <c r="F27" i="214"/>
  <c r="C27" i="214"/>
  <c r="B27" i="214"/>
  <c r="K26" i="214"/>
  <c r="J26" i="214"/>
  <c r="I26" i="214"/>
  <c r="H26" i="214"/>
  <c r="G26" i="214"/>
  <c r="F26" i="214"/>
  <c r="C26" i="214"/>
  <c r="B26" i="214"/>
  <c r="K25" i="214"/>
  <c r="J25" i="214"/>
  <c r="I25" i="214"/>
  <c r="H25" i="214"/>
  <c r="G25" i="214"/>
  <c r="F25" i="214"/>
  <c r="C25" i="214"/>
  <c r="B25" i="214"/>
  <c r="K24" i="214"/>
  <c r="J24" i="214"/>
  <c r="I24" i="214"/>
  <c r="H24" i="214"/>
  <c r="G24" i="214"/>
  <c r="F24" i="214"/>
  <c r="C24" i="214"/>
  <c r="B24" i="214"/>
  <c r="K23" i="214"/>
  <c r="J23" i="214"/>
  <c r="I23" i="214"/>
  <c r="H23" i="214"/>
  <c r="G23" i="214"/>
  <c r="F23" i="214"/>
  <c r="C23" i="214"/>
  <c r="B23" i="214"/>
  <c r="K22" i="214"/>
  <c r="J22" i="214"/>
  <c r="I22" i="214"/>
  <c r="H22" i="214"/>
  <c r="G22" i="214"/>
  <c r="F22" i="214"/>
  <c r="C22" i="214"/>
  <c r="B22" i="214"/>
  <c r="K21" i="214"/>
  <c r="J21" i="214"/>
  <c r="I21" i="214"/>
  <c r="H21" i="214"/>
  <c r="G21" i="214"/>
  <c r="F21" i="214"/>
  <c r="C21" i="214"/>
  <c r="B21" i="214"/>
  <c r="K20" i="214"/>
  <c r="J20" i="214"/>
  <c r="I20" i="214"/>
  <c r="H20" i="214"/>
  <c r="G20" i="214"/>
  <c r="F20" i="214"/>
  <c r="C20" i="214"/>
  <c r="B20" i="214"/>
  <c r="K19" i="214"/>
  <c r="J19" i="214"/>
  <c r="I19" i="214"/>
  <c r="H19" i="214"/>
  <c r="G19" i="214"/>
  <c r="F19" i="214"/>
  <c r="C19" i="214"/>
  <c r="B19" i="214"/>
  <c r="K18" i="214"/>
  <c r="J18" i="214"/>
  <c r="I18" i="214"/>
  <c r="H18" i="214"/>
  <c r="G18" i="214"/>
  <c r="F18" i="214"/>
  <c r="C18" i="214"/>
  <c r="B18" i="214"/>
  <c r="K17" i="214"/>
  <c r="J17" i="214"/>
  <c r="I17" i="214"/>
  <c r="H17" i="214"/>
  <c r="G17" i="214"/>
  <c r="F17" i="214"/>
  <c r="C17" i="214"/>
  <c r="B17" i="214"/>
  <c r="K16" i="214"/>
  <c r="J16" i="214"/>
  <c r="I16" i="214"/>
  <c r="H16" i="214"/>
  <c r="G16" i="214"/>
  <c r="F16" i="214"/>
  <c r="C16" i="214"/>
  <c r="B16" i="214"/>
  <c r="K15" i="214"/>
  <c r="J15" i="214"/>
  <c r="I15" i="214"/>
  <c r="H15" i="214"/>
  <c r="G15" i="214"/>
  <c r="F15" i="214"/>
  <c r="C15" i="214"/>
  <c r="B15" i="214"/>
  <c r="K14" i="214"/>
  <c r="J14" i="214"/>
  <c r="I14" i="214"/>
  <c r="H14" i="214"/>
  <c r="G14" i="214"/>
  <c r="F14" i="214"/>
  <c r="C14" i="214"/>
  <c r="B14" i="214"/>
  <c r="K13" i="214"/>
  <c r="J13" i="214"/>
  <c r="I13" i="214"/>
  <c r="H13" i="214"/>
  <c r="G13" i="214"/>
  <c r="F13" i="214"/>
  <c r="C13" i="214"/>
  <c r="B13" i="214"/>
  <c r="K12" i="214"/>
  <c r="J12" i="214"/>
  <c r="I12" i="214"/>
  <c r="H12" i="214"/>
  <c r="G12" i="214"/>
  <c r="F12" i="214"/>
  <c r="C12" i="214"/>
  <c r="B12" i="214"/>
  <c r="K11" i="214"/>
  <c r="J11" i="214"/>
  <c r="I11" i="214"/>
  <c r="H11" i="214"/>
  <c r="G11" i="214"/>
  <c r="F11" i="214"/>
  <c r="C11" i="214"/>
  <c r="B11" i="214"/>
  <c r="K10" i="214"/>
  <c r="J10" i="214"/>
  <c r="I10" i="214"/>
  <c r="H10" i="214"/>
  <c r="G10" i="214"/>
  <c r="F10" i="214"/>
  <c r="C10" i="214"/>
  <c r="B10" i="214"/>
  <c r="E44" i="212"/>
  <c r="C44" i="212"/>
  <c r="C43" i="212"/>
  <c r="E43" i="212" s="1"/>
  <c r="C42" i="212"/>
  <c r="E42" i="212" s="1"/>
  <c r="C41" i="212"/>
  <c r="E41" i="212" s="1"/>
  <c r="E40" i="212"/>
  <c r="C40" i="212"/>
  <c r="C39" i="212"/>
  <c r="E39" i="212" s="1"/>
  <c r="C38" i="212"/>
  <c r="E38" i="212" s="1"/>
  <c r="E37" i="212"/>
  <c r="C37" i="212"/>
  <c r="E36" i="212"/>
  <c r="C36" i="212"/>
  <c r="C35" i="212"/>
  <c r="E35" i="212" s="1"/>
  <c r="C34" i="212"/>
  <c r="E34" i="212" s="1"/>
  <c r="E33" i="212"/>
  <c r="C33" i="212"/>
  <c r="E32" i="212"/>
  <c r="C32" i="212"/>
  <c r="C31" i="212"/>
  <c r="E31" i="212" s="1"/>
  <c r="C30" i="212"/>
  <c r="E30" i="212" s="1"/>
  <c r="C29" i="212"/>
  <c r="E29" i="212" s="1"/>
  <c r="E28" i="212"/>
  <c r="C28" i="212"/>
  <c r="C27" i="212"/>
  <c r="E27" i="212" s="1"/>
  <c r="C26" i="212"/>
  <c r="E26" i="212" s="1"/>
  <c r="C25" i="212"/>
  <c r="E25" i="212" s="1"/>
  <c r="E24" i="212"/>
  <c r="C24" i="212"/>
  <c r="C23" i="212"/>
  <c r="E23" i="212" s="1"/>
  <c r="C22" i="212"/>
  <c r="E22" i="212" s="1"/>
  <c r="E21" i="212"/>
  <c r="C21" i="212"/>
  <c r="E20" i="212"/>
  <c r="C20" i="212"/>
  <c r="C19" i="212"/>
  <c r="E19" i="212" s="1"/>
  <c r="C18" i="212"/>
  <c r="E18" i="212" s="1"/>
  <c r="E17" i="212"/>
  <c r="C17" i="212"/>
  <c r="E16" i="212"/>
  <c r="C16" i="212"/>
  <c r="C15" i="212"/>
  <c r="E15" i="212" s="1"/>
  <c r="C14" i="212"/>
  <c r="E14" i="212" s="1"/>
  <c r="C13" i="212"/>
  <c r="E13" i="212" s="1"/>
  <c r="E12" i="212"/>
  <c r="C12" i="212"/>
  <c r="C11" i="212"/>
  <c r="E11" i="212" s="1"/>
  <c r="C10" i="212"/>
  <c r="E10" i="212" s="1"/>
  <c r="C9" i="212"/>
  <c r="E9" i="212" s="1"/>
  <c r="L33" i="248"/>
  <c r="C34" i="248"/>
  <c r="L34" i="248"/>
  <c r="L35" i="248" s="1"/>
  <c r="H34" i="248"/>
  <c r="G34" i="248"/>
  <c r="F34" i="248"/>
  <c r="D34" i="248"/>
  <c r="I34" i="248"/>
  <c r="E34" i="248"/>
  <c r="I14" i="248"/>
  <c r="S14" i="248"/>
  <c r="L14" i="248"/>
  <c r="H14" i="248"/>
  <c r="E14" i="248"/>
  <c r="R12" i="248"/>
  <c r="N14" i="248"/>
  <c r="L12" i="248"/>
  <c r="K14" i="248"/>
  <c r="J14" i="248"/>
  <c r="G12" i="248"/>
  <c r="F14" i="248"/>
  <c r="C14" i="248"/>
  <c r="B14" i="248"/>
  <c r="K12" i="248"/>
  <c r="J12" i="248"/>
  <c r="S12" i="248"/>
  <c r="N12" i="248"/>
  <c r="I12" i="248"/>
  <c r="H12" i="248"/>
  <c r="E12" i="248"/>
  <c r="C12" i="248"/>
  <c r="B12" i="248"/>
  <c r="G115" i="243"/>
  <c r="M115" i="243" s="1"/>
  <c r="F115" i="243"/>
  <c r="E115" i="243"/>
  <c r="D115" i="243"/>
  <c r="C115" i="243"/>
  <c r="B115" i="243"/>
  <c r="G114" i="243"/>
  <c r="F114" i="243"/>
  <c r="E114" i="243"/>
  <c r="D114" i="243"/>
  <c r="C114" i="243"/>
  <c r="B114" i="243"/>
  <c r="M113" i="243"/>
  <c r="G113" i="243"/>
  <c r="F113" i="243"/>
  <c r="E113" i="243"/>
  <c r="D113" i="243"/>
  <c r="C113" i="243"/>
  <c r="B113" i="243"/>
  <c r="G112" i="243"/>
  <c r="F112" i="243"/>
  <c r="E112" i="243"/>
  <c r="D112" i="243"/>
  <c r="C112" i="243"/>
  <c r="B112" i="243"/>
  <c r="G111" i="243"/>
  <c r="F111" i="243"/>
  <c r="E111" i="243"/>
  <c r="D111" i="243"/>
  <c r="C111" i="243"/>
  <c r="B111" i="243"/>
  <c r="M110" i="243"/>
  <c r="G110" i="243"/>
  <c r="F110" i="243"/>
  <c r="E110" i="243"/>
  <c r="D110" i="243"/>
  <c r="C110" i="243"/>
  <c r="I110" i="243" s="1"/>
  <c r="B110" i="243"/>
  <c r="G109" i="243"/>
  <c r="F109" i="243"/>
  <c r="E109" i="243"/>
  <c r="D109" i="243"/>
  <c r="C109" i="243"/>
  <c r="B109" i="243"/>
  <c r="G108" i="243"/>
  <c r="F108" i="243"/>
  <c r="E108" i="243"/>
  <c r="D108" i="243"/>
  <c r="C108" i="243"/>
  <c r="I108" i="243" s="1"/>
  <c r="B108" i="243"/>
  <c r="G107" i="243"/>
  <c r="F107" i="243"/>
  <c r="E107" i="243"/>
  <c r="D107" i="243"/>
  <c r="C107" i="243"/>
  <c r="B107" i="243"/>
  <c r="M106" i="243"/>
  <c r="G106" i="243"/>
  <c r="F106" i="243"/>
  <c r="E106" i="243"/>
  <c r="D106" i="243"/>
  <c r="C106" i="243"/>
  <c r="I106" i="243" s="1"/>
  <c r="B106" i="243"/>
  <c r="G105" i="243"/>
  <c r="F105" i="243"/>
  <c r="E105" i="243"/>
  <c r="D105" i="243"/>
  <c r="C105" i="243"/>
  <c r="B105" i="243"/>
  <c r="G104" i="243"/>
  <c r="F104" i="243"/>
  <c r="E104" i="243"/>
  <c r="D104" i="243"/>
  <c r="C104" i="243"/>
  <c r="B104" i="243"/>
  <c r="G103" i="243"/>
  <c r="F103" i="243"/>
  <c r="E103" i="243"/>
  <c r="D103" i="243"/>
  <c r="C103" i="243"/>
  <c r="B103" i="243"/>
  <c r="G102" i="243"/>
  <c r="F102" i="243"/>
  <c r="E102" i="243"/>
  <c r="D102" i="243"/>
  <c r="C102" i="243"/>
  <c r="B102" i="243"/>
  <c r="G101" i="243"/>
  <c r="F101" i="243"/>
  <c r="E101" i="243"/>
  <c r="D101" i="243"/>
  <c r="C101" i="243"/>
  <c r="B101" i="243"/>
  <c r="G100" i="243"/>
  <c r="F100" i="243"/>
  <c r="E100" i="243"/>
  <c r="D100" i="243"/>
  <c r="C100" i="243"/>
  <c r="B100" i="243"/>
  <c r="G99" i="243"/>
  <c r="F99" i="243"/>
  <c r="E99" i="243"/>
  <c r="K99" i="243" s="1"/>
  <c r="D99" i="243"/>
  <c r="C99" i="243"/>
  <c r="B99" i="243"/>
  <c r="G98" i="243"/>
  <c r="F98" i="243"/>
  <c r="E98" i="243"/>
  <c r="D98" i="243"/>
  <c r="C98" i="243"/>
  <c r="B98" i="243"/>
  <c r="G97" i="243"/>
  <c r="F97" i="243"/>
  <c r="E97" i="243"/>
  <c r="D97" i="243"/>
  <c r="C97" i="243"/>
  <c r="B97" i="243"/>
  <c r="G96" i="243"/>
  <c r="F96" i="243"/>
  <c r="E96" i="243"/>
  <c r="D96" i="243"/>
  <c r="C96" i="243"/>
  <c r="B96" i="243"/>
  <c r="G95" i="243"/>
  <c r="F95" i="243"/>
  <c r="E95" i="243"/>
  <c r="D95" i="243"/>
  <c r="C95" i="243"/>
  <c r="B95" i="243"/>
  <c r="G94" i="243"/>
  <c r="F94" i="243"/>
  <c r="E94" i="243"/>
  <c r="D94" i="243"/>
  <c r="C94" i="243"/>
  <c r="B94" i="243"/>
  <c r="G93" i="243"/>
  <c r="F93" i="243"/>
  <c r="E93" i="243"/>
  <c r="D93" i="243"/>
  <c r="C93" i="243"/>
  <c r="B93" i="243"/>
  <c r="G92" i="243"/>
  <c r="F92" i="243"/>
  <c r="E92" i="243"/>
  <c r="D92" i="243"/>
  <c r="C92" i="243"/>
  <c r="B92" i="243"/>
  <c r="G91" i="243"/>
  <c r="F91" i="243"/>
  <c r="E91" i="243"/>
  <c r="D91" i="243"/>
  <c r="C91" i="243"/>
  <c r="B91" i="243"/>
  <c r="G90" i="243"/>
  <c r="F90" i="243"/>
  <c r="E90" i="243"/>
  <c r="D90" i="243"/>
  <c r="C90" i="243"/>
  <c r="B90" i="243"/>
  <c r="G89" i="243"/>
  <c r="F89" i="243"/>
  <c r="E89" i="243"/>
  <c r="D89" i="243"/>
  <c r="C89" i="243"/>
  <c r="B89" i="243"/>
  <c r="G88" i="243"/>
  <c r="F88" i="243"/>
  <c r="E88" i="243"/>
  <c r="D88" i="243"/>
  <c r="C88" i="243"/>
  <c r="I88" i="243" s="1"/>
  <c r="B88" i="243"/>
  <c r="G87" i="243"/>
  <c r="F87" i="243"/>
  <c r="E87" i="243"/>
  <c r="D87" i="243"/>
  <c r="C87" i="243"/>
  <c r="B87" i="243"/>
  <c r="G86" i="243"/>
  <c r="F86" i="243"/>
  <c r="E86" i="243"/>
  <c r="D86" i="243"/>
  <c r="C86" i="243"/>
  <c r="B86" i="243"/>
  <c r="H85" i="243"/>
  <c r="G85" i="243"/>
  <c r="F85" i="243"/>
  <c r="E85" i="243"/>
  <c r="D85" i="243"/>
  <c r="C85" i="243"/>
  <c r="B85" i="243"/>
  <c r="G84" i="243"/>
  <c r="F84" i="243"/>
  <c r="E84" i="243"/>
  <c r="D84" i="243"/>
  <c r="C84" i="243"/>
  <c r="I84" i="243" s="1"/>
  <c r="B84" i="243"/>
  <c r="I83" i="243"/>
  <c r="G83" i="243"/>
  <c r="F83" i="243"/>
  <c r="E83" i="243"/>
  <c r="D83" i="243"/>
  <c r="C83" i="243"/>
  <c r="B83" i="243"/>
  <c r="M82" i="243"/>
  <c r="G82" i="243"/>
  <c r="F82" i="243"/>
  <c r="E82" i="243"/>
  <c r="D82" i="243"/>
  <c r="J82" i="243" s="1"/>
  <c r="C82" i="243"/>
  <c r="B82" i="243"/>
  <c r="G81" i="243"/>
  <c r="F81" i="243"/>
  <c r="E81" i="243"/>
  <c r="D81" i="243"/>
  <c r="C81" i="243"/>
  <c r="B81" i="243"/>
  <c r="I80" i="243"/>
  <c r="G80" i="243"/>
  <c r="F80" i="243"/>
  <c r="E80" i="243"/>
  <c r="D80" i="243"/>
  <c r="C80" i="243"/>
  <c r="B80" i="243"/>
  <c r="G79" i="243"/>
  <c r="F79" i="243"/>
  <c r="E79" i="243"/>
  <c r="K79" i="243" s="1"/>
  <c r="D79" i="243"/>
  <c r="C79" i="243"/>
  <c r="B79" i="243"/>
  <c r="L78" i="243"/>
  <c r="K78" i="243"/>
  <c r="G78" i="243"/>
  <c r="F78" i="243"/>
  <c r="E78" i="243"/>
  <c r="D78" i="243"/>
  <c r="C78" i="243"/>
  <c r="B78" i="243"/>
  <c r="M77" i="243"/>
  <c r="G77" i="243"/>
  <c r="F77" i="243"/>
  <c r="E77" i="243"/>
  <c r="D77" i="243"/>
  <c r="C77" i="243"/>
  <c r="B77" i="243"/>
  <c r="G76" i="243"/>
  <c r="F76" i="243"/>
  <c r="E76" i="243"/>
  <c r="D76" i="243"/>
  <c r="C76" i="243"/>
  <c r="B76" i="243"/>
  <c r="G75" i="243"/>
  <c r="F75" i="243"/>
  <c r="E75" i="243"/>
  <c r="D75" i="243"/>
  <c r="C75" i="243"/>
  <c r="B75" i="243"/>
  <c r="G74" i="243"/>
  <c r="F74" i="243"/>
  <c r="E74" i="243"/>
  <c r="D74" i="243"/>
  <c r="C74" i="243"/>
  <c r="B74" i="243"/>
  <c r="G73" i="243"/>
  <c r="F73" i="243"/>
  <c r="E73" i="243"/>
  <c r="D73" i="243"/>
  <c r="C73" i="243"/>
  <c r="B73" i="243"/>
  <c r="I72" i="243"/>
  <c r="G72" i="243"/>
  <c r="F72" i="243"/>
  <c r="E72" i="243"/>
  <c r="D72" i="243"/>
  <c r="C72" i="243"/>
  <c r="B72" i="243"/>
  <c r="G71" i="243"/>
  <c r="F71" i="243"/>
  <c r="E71" i="243"/>
  <c r="D71" i="243"/>
  <c r="C71" i="243"/>
  <c r="B71" i="243"/>
  <c r="G70" i="243"/>
  <c r="F70" i="243"/>
  <c r="E70" i="243"/>
  <c r="D70" i="243"/>
  <c r="C70" i="243"/>
  <c r="B70" i="243"/>
  <c r="G69" i="243"/>
  <c r="F69" i="243"/>
  <c r="E69" i="243"/>
  <c r="D69" i="243"/>
  <c r="C69" i="243"/>
  <c r="B69" i="243"/>
  <c r="G68" i="243"/>
  <c r="F68" i="243"/>
  <c r="E68" i="243"/>
  <c r="D68" i="243"/>
  <c r="C68" i="243"/>
  <c r="B68" i="243"/>
  <c r="G67" i="243"/>
  <c r="F67" i="243"/>
  <c r="E67" i="243"/>
  <c r="D67" i="243"/>
  <c r="C67" i="243"/>
  <c r="B67" i="243"/>
  <c r="G66" i="243"/>
  <c r="F66" i="243"/>
  <c r="E66" i="243"/>
  <c r="D66" i="243"/>
  <c r="C66" i="243"/>
  <c r="B66" i="243"/>
  <c r="G65" i="243"/>
  <c r="F65" i="243"/>
  <c r="E65" i="243"/>
  <c r="D65" i="243"/>
  <c r="C65" i="243"/>
  <c r="B65" i="243"/>
  <c r="M64" i="243"/>
  <c r="G64" i="243"/>
  <c r="F64" i="243"/>
  <c r="E64" i="243"/>
  <c r="D64" i="243"/>
  <c r="C64" i="243"/>
  <c r="I64" i="243" s="1"/>
  <c r="B64" i="243"/>
  <c r="G63" i="243"/>
  <c r="F63" i="243"/>
  <c r="E63" i="243"/>
  <c r="D63" i="243"/>
  <c r="C63" i="243"/>
  <c r="B63" i="243"/>
  <c r="G62" i="243"/>
  <c r="F62" i="243"/>
  <c r="E62" i="243"/>
  <c r="D62" i="243"/>
  <c r="C62" i="243"/>
  <c r="B62" i="243"/>
  <c r="G61" i="243"/>
  <c r="F61" i="243"/>
  <c r="E61" i="243"/>
  <c r="D61" i="243"/>
  <c r="C61" i="243"/>
  <c r="B61" i="243"/>
  <c r="I60" i="243"/>
  <c r="G60" i="243"/>
  <c r="F60" i="243"/>
  <c r="E60" i="243"/>
  <c r="D60" i="243"/>
  <c r="C60" i="243"/>
  <c r="B60" i="243"/>
  <c r="G59" i="243"/>
  <c r="F59" i="243"/>
  <c r="E59" i="243"/>
  <c r="D59" i="243"/>
  <c r="C59" i="243"/>
  <c r="B59" i="243"/>
  <c r="M58" i="243"/>
  <c r="G58" i="243"/>
  <c r="F58" i="243"/>
  <c r="E58" i="243"/>
  <c r="D58" i="243"/>
  <c r="J58" i="243" s="1"/>
  <c r="C58" i="243"/>
  <c r="B58" i="243"/>
  <c r="G57" i="243"/>
  <c r="G56" i="243"/>
  <c r="G55" i="243"/>
  <c r="G54" i="243"/>
  <c r="M53" i="243"/>
  <c r="G53" i="243"/>
  <c r="G52" i="243"/>
  <c r="G51" i="243"/>
  <c r="G50" i="243"/>
  <c r="G49" i="243"/>
  <c r="G48" i="243"/>
  <c r="G47" i="243"/>
  <c r="G46" i="243"/>
  <c r="G45" i="243"/>
  <c r="G44" i="243"/>
  <c r="G43" i="243"/>
  <c r="G42" i="243"/>
  <c r="G41" i="243"/>
  <c r="G40" i="243"/>
  <c r="G39" i="243"/>
  <c r="M39" i="243" s="1"/>
  <c r="G38" i="243"/>
  <c r="G37" i="243"/>
  <c r="G36" i="243"/>
  <c r="G35" i="243"/>
  <c r="G34" i="243"/>
  <c r="M33" i="243"/>
  <c r="G33" i="243"/>
  <c r="G32" i="243"/>
  <c r="G31" i="243"/>
  <c r="G30" i="243"/>
  <c r="G29" i="243"/>
  <c r="G28" i="243"/>
  <c r="G27" i="243"/>
  <c r="G26" i="243"/>
  <c r="G25" i="243"/>
  <c r="G24" i="243"/>
  <c r="G23" i="243"/>
  <c r="G22" i="243"/>
  <c r="M21" i="243"/>
  <c r="G21" i="243"/>
  <c r="G20" i="243"/>
  <c r="G19" i="243"/>
  <c r="G18" i="243"/>
  <c r="G17" i="243"/>
  <c r="G16" i="243"/>
  <c r="G15" i="243"/>
  <c r="G14" i="243"/>
  <c r="G13" i="243"/>
  <c r="G12" i="243"/>
  <c r="G11" i="243"/>
  <c r="M11" i="243" s="1"/>
  <c r="G10" i="243"/>
  <c r="G9" i="243"/>
  <c r="G115" i="242"/>
  <c r="M115" i="242" s="1"/>
  <c r="F115" i="242"/>
  <c r="E115" i="242"/>
  <c r="D115" i="242"/>
  <c r="C115" i="242"/>
  <c r="B115" i="242"/>
  <c r="M114" i="242"/>
  <c r="G114" i="242"/>
  <c r="F114" i="242"/>
  <c r="E114" i="242"/>
  <c r="D114" i="242"/>
  <c r="C114" i="242"/>
  <c r="B114" i="242"/>
  <c r="G113" i="242"/>
  <c r="F113" i="242"/>
  <c r="E113" i="242"/>
  <c r="D113" i="242"/>
  <c r="C113" i="242"/>
  <c r="B113" i="242"/>
  <c r="G112" i="242"/>
  <c r="F112" i="242"/>
  <c r="E112" i="242"/>
  <c r="D112" i="242"/>
  <c r="C112" i="242"/>
  <c r="B112" i="242"/>
  <c r="J111" i="242"/>
  <c r="G111" i="242"/>
  <c r="F111" i="242"/>
  <c r="E111" i="242"/>
  <c r="D111" i="242"/>
  <c r="C111" i="242"/>
  <c r="B111" i="242"/>
  <c r="G110" i="242"/>
  <c r="F110" i="242"/>
  <c r="E110" i="242"/>
  <c r="D110" i="242"/>
  <c r="C110" i="242"/>
  <c r="I110" i="242" s="1"/>
  <c r="B110" i="242"/>
  <c r="G109" i="242"/>
  <c r="F109" i="242"/>
  <c r="E109" i="242"/>
  <c r="D109" i="242"/>
  <c r="C109" i="242"/>
  <c r="B109" i="242"/>
  <c r="G108" i="242"/>
  <c r="F108" i="242"/>
  <c r="E108" i="242"/>
  <c r="D108" i="242"/>
  <c r="C108" i="242"/>
  <c r="B108" i="242"/>
  <c r="G107" i="242"/>
  <c r="F107" i="242"/>
  <c r="E107" i="242"/>
  <c r="D107" i="242"/>
  <c r="C107" i="242"/>
  <c r="B107" i="242"/>
  <c r="G106" i="242"/>
  <c r="F106" i="242"/>
  <c r="E106" i="242"/>
  <c r="D106" i="242"/>
  <c r="C106" i="242"/>
  <c r="B106" i="242"/>
  <c r="G105" i="242"/>
  <c r="F105" i="242"/>
  <c r="E105" i="242"/>
  <c r="D105" i="242"/>
  <c r="C105" i="242"/>
  <c r="B105" i="242"/>
  <c r="K104" i="242"/>
  <c r="G104" i="242"/>
  <c r="F104" i="242"/>
  <c r="E104" i="242"/>
  <c r="D104" i="242"/>
  <c r="C104" i="242"/>
  <c r="B104" i="242"/>
  <c r="J103" i="242"/>
  <c r="G103" i="242"/>
  <c r="F103" i="242"/>
  <c r="E103" i="242"/>
  <c r="D103" i="242"/>
  <c r="C103" i="242"/>
  <c r="B103" i="242"/>
  <c r="M102" i="242"/>
  <c r="G102" i="242"/>
  <c r="F102" i="242"/>
  <c r="E102" i="242"/>
  <c r="D102" i="242"/>
  <c r="C102" i="242"/>
  <c r="B102" i="242"/>
  <c r="G101" i="242"/>
  <c r="F101" i="242"/>
  <c r="E101" i="242"/>
  <c r="D101" i="242"/>
  <c r="C101" i="242"/>
  <c r="B101" i="242"/>
  <c r="G100" i="242"/>
  <c r="F100" i="242"/>
  <c r="E100" i="242"/>
  <c r="D100" i="242"/>
  <c r="C100" i="242"/>
  <c r="B100" i="242"/>
  <c r="K99" i="242"/>
  <c r="G99" i="242"/>
  <c r="F99" i="242"/>
  <c r="E99" i="242"/>
  <c r="D99" i="242"/>
  <c r="C99" i="242"/>
  <c r="B99" i="242"/>
  <c r="G98" i="242"/>
  <c r="F98" i="242"/>
  <c r="E98" i="242"/>
  <c r="D98" i="242"/>
  <c r="C98" i="242"/>
  <c r="B98" i="242"/>
  <c r="G97" i="242"/>
  <c r="F97" i="242"/>
  <c r="E97" i="242"/>
  <c r="D97" i="242"/>
  <c r="C97" i="242"/>
  <c r="B97" i="242"/>
  <c r="G96" i="242"/>
  <c r="F96" i="242"/>
  <c r="E96" i="242"/>
  <c r="D96" i="242"/>
  <c r="C96" i="242"/>
  <c r="B96" i="242"/>
  <c r="G95" i="242"/>
  <c r="F95" i="242"/>
  <c r="E95" i="242"/>
  <c r="D95" i="242"/>
  <c r="C95" i="242"/>
  <c r="B95" i="242"/>
  <c r="G94" i="242"/>
  <c r="F94" i="242"/>
  <c r="E94" i="242"/>
  <c r="D94" i="242"/>
  <c r="C94" i="242"/>
  <c r="B94" i="242"/>
  <c r="G93" i="242"/>
  <c r="F93" i="242"/>
  <c r="E93" i="242"/>
  <c r="D93" i="242"/>
  <c r="C93" i="242"/>
  <c r="B93" i="242"/>
  <c r="L92" i="242"/>
  <c r="G92" i="242"/>
  <c r="F92" i="242"/>
  <c r="E92" i="242"/>
  <c r="D92" i="242"/>
  <c r="C92" i="242"/>
  <c r="B92" i="242"/>
  <c r="G91" i="242"/>
  <c r="F91" i="242"/>
  <c r="E91" i="242"/>
  <c r="D91" i="242"/>
  <c r="C91" i="242"/>
  <c r="B91" i="242"/>
  <c r="G90" i="242"/>
  <c r="F90" i="242"/>
  <c r="E90" i="242"/>
  <c r="D90" i="242"/>
  <c r="C90" i="242"/>
  <c r="B90" i="242"/>
  <c r="G89" i="242"/>
  <c r="F89" i="242"/>
  <c r="E89" i="242"/>
  <c r="D89" i="242"/>
  <c r="C89" i="242"/>
  <c r="B89" i="242"/>
  <c r="H89" i="242" s="1"/>
  <c r="G88" i="242"/>
  <c r="F88" i="242"/>
  <c r="E88" i="242"/>
  <c r="D88" i="242"/>
  <c r="C88" i="242"/>
  <c r="I88" i="242" s="1"/>
  <c r="B88" i="242"/>
  <c r="G87" i="242"/>
  <c r="F87" i="242"/>
  <c r="E87" i="242"/>
  <c r="D87" i="242"/>
  <c r="C87" i="242"/>
  <c r="I87" i="242" s="1"/>
  <c r="B87" i="242"/>
  <c r="G86" i="242"/>
  <c r="F86" i="242"/>
  <c r="E86" i="242"/>
  <c r="D86" i="242"/>
  <c r="C86" i="242"/>
  <c r="B86" i="242"/>
  <c r="I85" i="242"/>
  <c r="G85" i="242"/>
  <c r="F85" i="242"/>
  <c r="E85" i="242"/>
  <c r="D85" i="242"/>
  <c r="C85" i="242"/>
  <c r="B85" i="242"/>
  <c r="G84" i="242"/>
  <c r="F84" i="242"/>
  <c r="E84" i="242"/>
  <c r="D84" i="242"/>
  <c r="C84" i="242"/>
  <c r="B84" i="242"/>
  <c r="K83" i="242"/>
  <c r="G83" i="242"/>
  <c r="F83" i="242"/>
  <c r="E83" i="242"/>
  <c r="D83" i="242"/>
  <c r="C83" i="242"/>
  <c r="B83" i="242"/>
  <c r="G82" i="242"/>
  <c r="F82" i="242"/>
  <c r="E82" i="242"/>
  <c r="D82" i="242"/>
  <c r="J82" i="242" s="1"/>
  <c r="C82" i="242"/>
  <c r="B82" i="242"/>
  <c r="G81" i="242"/>
  <c r="F81" i="242"/>
  <c r="E81" i="242"/>
  <c r="D81" i="242"/>
  <c r="C81" i="242"/>
  <c r="B81" i="242"/>
  <c r="G80" i="242"/>
  <c r="F80" i="242"/>
  <c r="E80" i="242"/>
  <c r="D80" i="242"/>
  <c r="C80" i="242"/>
  <c r="I80" i="242" s="1"/>
  <c r="B80" i="242"/>
  <c r="G79" i="242"/>
  <c r="F79" i="242"/>
  <c r="E79" i="242"/>
  <c r="D79" i="242"/>
  <c r="C79" i="242"/>
  <c r="B79" i="242"/>
  <c r="G78" i="242"/>
  <c r="M78" i="242" s="1"/>
  <c r="F78" i="242"/>
  <c r="E78" i="242"/>
  <c r="D78" i="242"/>
  <c r="C78" i="242"/>
  <c r="B78" i="242"/>
  <c r="G77" i="242"/>
  <c r="F77" i="242"/>
  <c r="E77" i="242"/>
  <c r="D77" i="242"/>
  <c r="C77" i="242"/>
  <c r="B77" i="242"/>
  <c r="G76" i="242"/>
  <c r="F76" i="242"/>
  <c r="E76" i="242"/>
  <c r="D76" i="242"/>
  <c r="C76" i="242"/>
  <c r="B76" i="242"/>
  <c r="K75" i="242"/>
  <c r="G75" i="242"/>
  <c r="F75" i="242"/>
  <c r="E75" i="242"/>
  <c r="D75" i="242"/>
  <c r="C75" i="242"/>
  <c r="B75" i="242"/>
  <c r="G74" i="242"/>
  <c r="F74" i="242"/>
  <c r="E74" i="242"/>
  <c r="D74" i="242"/>
  <c r="C74" i="242"/>
  <c r="B74" i="242"/>
  <c r="G73" i="242"/>
  <c r="F73" i="242"/>
  <c r="E73" i="242"/>
  <c r="D73" i="242"/>
  <c r="C73" i="242"/>
  <c r="I73" i="242" s="1"/>
  <c r="B73" i="242"/>
  <c r="G72" i="242"/>
  <c r="F72" i="242"/>
  <c r="E72" i="242"/>
  <c r="D72" i="242"/>
  <c r="C72" i="242"/>
  <c r="B72" i="242"/>
  <c r="G71" i="242"/>
  <c r="F71" i="242"/>
  <c r="E71" i="242"/>
  <c r="D71" i="242"/>
  <c r="C71" i="242"/>
  <c r="B71" i="242"/>
  <c r="G70" i="242"/>
  <c r="F70" i="242"/>
  <c r="E70" i="242"/>
  <c r="D70" i="242"/>
  <c r="C70" i="242"/>
  <c r="B70" i="242"/>
  <c r="G69" i="242"/>
  <c r="F69" i="242"/>
  <c r="E69" i="242"/>
  <c r="D69" i="242"/>
  <c r="C69" i="242"/>
  <c r="B69" i="242"/>
  <c r="G68" i="242"/>
  <c r="F68" i="242"/>
  <c r="E68" i="242"/>
  <c r="D68" i="242"/>
  <c r="C68" i="242"/>
  <c r="B68" i="242"/>
  <c r="G67" i="242"/>
  <c r="F67" i="242"/>
  <c r="E67" i="242"/>
  <c r="D67" i="242"/>
  <c r="C67" i="242"/>
  <c r="B67" i="242"/>
  <c r="L66" i="242"/>
  <c r="G66" i="242"/>
  <c r="F66" i="242"/>
  <c r="E66" i="242"/>
  <c r="D66" i="242"/>
  <c r="C66" i="242"/>
  <c r="B66" i="242"/>
  <c r="K65" i="242"/>
  <c r="G65" i="242"/>
  <c r="F65" i="242"/>
  <c r="E65" i="242"/>
  <c r="D65" i="242"/>
  <c r="C65" i="242"/>
  <c r="B65" i="242"/>
  <c r="G64" i="242"/>
  <c r="F64" i="242"/>
  <c r="E64" i="242"/>
  <c r="D64" i="242"/>
  <c r="C64" i="242"/>
  <c r="B64" i="242"/>
  <c r="G63" i="242"/>
  <c r="F63" i="242"/>
  <c r="E63" i="242"/>
  <c r="D63" i="242"/>
  <c r="C63" i="242"/>
  <c r="B63" i="242"/>
  <c r="G62" i="242"/>
  <c r="M62" i="242" s="1"/>
  <c r="F62" i="242"/>
  <c r="E62" i="242"/>
  <c r="D62" i="242"/>
  <c r="C62" i="242"/>
  <c r="B62" i="242"/>
  <c r="G61" i="242"/>
  <c r="F61" i="242"/>
  <c r="E61" i="242"/>
  <c r="D61" i="242"/>
  <c r="C61" i="242"/>
  <c r="B61" i="242"/>
  <c r="M60" i="242"/>
  <c r="G60" i="242"/>
  <c r="F60" i="242"/>
  <c r="E60" i="242"/>
  <c r="D60" i="242"/>
  <c r="C60" i="242"/>
  <c r="B60" i="242"/>
  <c r="K59" i="242"/>
  <c r="G59" i="242"/>
  <c r="F59" i="242"/>
  <c r="E59" i="242"/>
  <c r="D59" i="242"/>
  <c r="C59" i="242"/>
  <c r="B59" i="242"/>
  <c r="G58" i="242"/>
  <c r="F58" i="242"/>
  <c r="E58" i="242"/>
  <c r="K58" i="242" s="1"/>
  <c r="D58" i="242"/>
  <c r="C58" i="242"/>
  <c r="B58" i="242"/>
  <c r="G57" i="242"/>
  <c r="C57" i="242"/>
  <c r="G56" i="242"/>
  <c r="C56" i="242"/>
  <c r="G55" i="242"/>
  <c r="C55" i="242"/>
  <c r="G54" i="242"/>
  <c r="C54" i="242"/>
  <c r="G53" i="242"/>
  <c r="C53" i="242"/>
  <c r="I53" i="242" s="1"/>
  <c r="G52" i="242"/>
  <c r="C52" i="242"/>
  <c r="G51" i="242"/>
  <c r="C51" i="242"/>
  <c r="G50" i="242"/>
  <c r="C50" i="242"/>
  <c r="G49" i="242"/>
  <c r="C49" i="242"/>
  <c r="I49" i="242" s="1"/>
  <c r="G48" i="242"/>
  <c r="C48" i="242"/>
  <c r="G47" i="242"/>
  <c r="C47" i="242"/>
  <c r="G46" i="242"/>
  <c r="C46" i="242"/>
  <c r="G45" i="242"/>
  <c r="C45" i="242"/>
  <c r="G44" i="242"/>
  <c r="C44" i="242"/>
  <c r="G43" i="242"/>
  <c r="C43" i="242"/>
  <c r="G42" i="242"/>
  <c r="C42" i="242"/>
  <c r="G41" i="242"/>
  <c r="C41" i="242"/>
  <c r="I41" i="242" s="1"/>
  <c r="G40" i="242"/>
  <c r="C40" i="242"/>
  <c r="G39" i="242"/>
  <c r="C39" i="242"/>
  <c r="G38" i="242"/>
  <c r="C38" i="242"/>
  <c r="G37" i="242"/>
  <c r="C37" i="242"/>
  <c r="G36" i="242"/>
  <c r="C36" i="242"/>
  <c r="G35" i="242"/>
  <c r="C35" i="242"/>
  <c r="G34" i="242"/>
  <c r="C34" i="242"/>
  <c r="G33" i="242"/>
  <c r="C33" i="242"/>
  <c r="I32" i="242"/>
  <c r="G32" i="242"/>
  <c r="C32" i="242"/>
  <c r="G31" i="242"/>
  <c r="C31" i="242"/>
  <c r="G30" i="242"/>
  <c r="C30" i="242"/>
  <c r="G29" i="242"/>
  <c r="M29" i="242" s="1"/>
  <c r="C29" i="242"/>
  <c r="G28" i="242"/>
  <c r="C28" i="242"/>
  <c r="G27" i="242"/>
  <c r="C27" i="242"/>
  <c r="G26" i="242"/>
  <c r="C26" i="242"/>
  <c r="G25" i="242"/>
  <c r="M25" i="242" s="1"/>
  <c r="C25" i="242"/>
  <c r="G24" i="242"/>
  <c r="C24" i="242"/>
  <c r="G23" i="242"/>
  <c r="C23" i="242"/>
  <c r="G22" i="242"/>
  <c r="C22" i="242"/>
  <c r="G21" i="242"/>
  <c r="C21" i="242"/>
  <c r="G20" i="242"/>
  <c r="C20" i="242"/>
  <c r="G19" i="242"/>
  <c r="C19" i="242"/>
  <c r="G18" i="242"/>
  <c r="C18" i="242"/>
  <c r="G17" i="242"/>
  <c r="C17" i="242"/>
  <c r="G16" i="242"/>
  <c r="C16" i="242"/>
  <c r="G15" i="242"/>
  <c r="C15" i="242"/>
  <c r="M14" i="242"/>
  <c r="G14" i="242"/>
  <c r="C14" i="242"/>
  <c r="G13" i="242"/>
  <c r="C13" i="242"/>
  <c r="G12" i="242"/>
  <c r="C12" i="242"/>
  <c r="G11" i="242"/>
  <c r="C11" i="242"/>
  <c r="M10" i="242"/>
  <c r="G10" i="242"/>
  <c r="C10" i="242"/>
  <c r="G9" i="242"/>
  <c r="C9" i="242"/>
  <c r="G115" i="241"/>
  <c r="F115" i="241"/>
  <c r="E115" i="241"/>
  <c r="D115" i="241"/>
  <c r="C115" i="241"/>
  <c r="B115" i="241"/>
  <c r="G114" i="241"/>
  <c r="F114" i="241"/>
  <c r="E114" i="241"/>
  <c r="D114" i="241"/>
  <c r="C114" i="241"/>
  <c r="B114" i="241"/>
  <c r="M113" i="241"/>
  <c r="G113" i="241"/>
  <c r="F113" i="241"/>
  <c r="E113" i="241"/>
  <c r="D113" i="241"/>
  <c r="C113" i="241"/>
  <c r="B113" i="241"/>
  <c r="I112" i="241"/>
  <c r="H112" i="241"/>
  <c r="G112" i="241"/>
  <c r="F112" i="241"/>
  <c r="E112" i="241"/>
  <c r="D112" i="241"/>
  <c r="C112" i="241"/>
  <c r="B112" i="241"/>
  <c r="G111" i="241"/>
  <c r="F111" i="241"/>
  <c r="E111" i="241"/>
  <c r="D111" i="241"/>
  <c r="C111" i="241"/>
  <c r="B111" i="241"/>
  <c r="G110" i="241"/>
  <c r="F110" i="241"/>
  <c r="E110" i="241"/>
  <c r="D110" i="241"/>
  <c r="C110" i="241"/>
  <c r="B110" i="241"/>
  <c r="G109" i="241"/>
  <c r="F109" i="241"/>
  <c r="E109" i="241"/>
  <c r="K109" i="241" s="1"/>
  <c r="D109" i="241"/>
  <c r="C109" i="241"/>
  <c r="B109" i="241"/>
  <c r="G108" i="241"/>
  <c r="F108" i="241"/>
  <c r="E108" i="241"/>
  <c r="D108" i="241"/>
  <c r="C108" i="241"/>
  <c r="B108" i="241"/>
  <c r="G107" i="241"/>
  <c r="F107" i="241"/>
  <c r="E107" i="241"/>
  <c r="D107" i="241"/>
  <c r="C107" i="241"/>
  <c r="B107" i="241"/>
  <c r="G106" i="241"/>
  <c r="M106" i="241" s="1"/>
  <c r="F106" i="241"/>
  <c r="E106" i="241"/>
  <c r="D106" i="241"/>
  <c r="C106" i="241"/>
  <c r="B106" i="241"/>
  <c r="G105" i="241"/>
  <c r="F105" i="241"/>
  <c r="L105" i="241" s="1"/>
  <c r="E105" i="241"/>
  <c r="D105" i="241"/>
  <c r="C105" i="241"/>
  <c r="B105" i="241"/>
  <c r="I104" i="241"/>
  <c r="H104" i="241"/>
  <c r="G104" i="241"/>
  <c r="F104" i="241"/>
  <c r="E104" i="241"/>
  <c r="D104" i="241"/>
  <c r="C104" i="241"/>
  <c r="B104" i="241"/>
  <c r="G103" i="241"/>
  <c r="F103" i="241"/>
  <c r="E103" i="241"/>
  <c r="D103" i="241"/>
  <c r="C103" i="241"/>
  <c r="B103" i="241"/>
  <c r="G102" i="241"/>
  <c r="M102" i="241" s="1"/>
  <c r="F102" i="241"/>
  <c r="E102" i="241"/>
  <c r="D102" i="241"/>
  <c r="C102" i="241"/>
  <c r="B102" i="241"/>
  <c r="G101" i="241"/>
  <c r="F101" i="241"/>
  <c r="E101" i="241"/>
  <c r="D101" i="241"/>
  <c r="C101" i="241"/>
  <c r="B101" i="241"/>
  <c r="I100" i="241"/>
  <c r="G100" i="241"/>
  <c r="F100" i="241"/>
  <c r="E100" i="241"/>
  <c r="D100" i="241"/>
  <c r="C100" i="241"/>
  <c r="B100" i="241"/>
  <c r="H100" i="241" s="1"/>
  <c r="G99" i="241"/>
  <c r="F99" i="241"/>
  <c r="E99" i="241"/>
  <c r="D99" i="241"/>
  <c r="C99" i="241"/>
  <c r="B99" i="241"/>
  <c r="G98" i="241"/>
  <c r="F98" i="241"/>
  <c r="E98" i="241"/>
  <c r="D98" i="241"/>
  <c r="C98" i="241"/>
  <c r="I98" i="241" s="1"/>
  <c r="B98" i="241"/>
  <c r="G97" i="241"/>
  <c r="F97" i="241"/>
  <c r="E97" i="241"/>
  <c r="D97" i="241"/>
  <c r="C97" i="241"/>
  <c r="B97" i="241"/>
  <c r="G96" i="241"/>
  <c r="F96" i="241"/>
  <c r="E96" i="241"/>
  <c r="D96" i="241"/>
  <c r="C96" i="241"/>
  <c r="B96" i="241"/>
  <c r="G95" i="241"/>
  <c r="F95" i="241"/>
  <c r="E95" i="241"/>
  <c r="D95" i="241"/>
  <c r="C95" i="241"/>
  <c r="B95" i="241"/>
  <c r="G94" i="241"/>
  <c r="F94" i="241"/>
  <c r="E94" i="241"/>
  <c r="D94" i="241"/>
  <c r="C94" i="241"/>
  <c r="B94" i="241"/>
  <c r="G93" i="241"/>
  <c r="F93" i="241"/>
  <c r="E93" i="241"/>
  <c r="D93" i="241"/>
  <c r="C93" i="241"/>
  <c r="B93" i="241"/>
  <c r="G92" i="241"/>
  <c r="F92" i="241"/>
  <c r="E92" i="241"/>
  <c r="D92" i="241"/>
  <c r="C92" i="241"/>
  <c r="I92" i="241" s="1"/>
  <c r="B92" i="241"/>
  <c r="H92" i="241" s="1"/>
  <c r="G91" i="241"/>
  <c r="F91" i="241"/>
  <c r="E91" i="241"/>
  <c r="D91" i="241"/>
  <c r="C91" i="241"/>
  <c r="I91" i="241" s="1"/>
  <c r="B91" i="241"/>
  <c r="G90" i="241"/>
  <c r="F90" i="241"/>
  <c r="E90" i="241"/>
  <c r="D90" i="241"/>
  <c r="C90" i="241"/>
  <c r="B90" i="241"/>
  <c r="G89" i="241"/>
  <c r="M89" i="241" s="1"/>
  <c r="F89" i="241"/>
  <c r="L89" i="241" s="1"/>
  <c r="E89" i="241"/>
  <c r="D89" i="241"/>
  <c r="C89" i="241"/>
  <c r="B89" i="241"/>
  <c r="H88" i="241"/>
  <c r="G88" i="241"/>
  <c r="F88" i="241"/>
  <c r="E88" i="241"/>
  <c r="D88" i="241"/>
  <c r="C88" i="241"/>
  <c r="B88" i="241"/>
  <c r="L87" i="241"/>
  <c r="G87" i="241"/>
  <c r="F87" i="241"/>
  <c r="E87" i="241"/>
  <c r="D87" i="241"/>
  <c r="C87" i="241"/>
  <c r="B87" i="241"/>
  <c r="G86" i="241"/>
  <c r="F86" i="241"/>
  <c r="E86" i="241"/>
  <c r="D86" i="241"/>
  <c r="C86" i="241"/>
  <c r="B86" i="241"/>
  <c r="G85" i="241"/>
  <c r="F85" i="241"/>
  <c r="E85" i="241"/>
  <c r="D85" i="241"/>
  <c r="C85" i="241"/>
  <c r="B85" i="241"/>
  <c r="G84" i="241"/>
  <c r="F84" i="241"/>
  <c r="E84" i="241"/>
  <c r="D84" i="241"/>
  <c r="C84" i="241"/>
  <c r="I84" i="241" s="1"/>
  <c r="B84" i="241"/>
  <c r="G83" i="241"/>
  <c r="F83" i="241"/>
  <c r="E83" i="241"/>
  <c r="K83" i="241" s="1"/>
  <c r="D83" i="241"/>
  <c r="J83" i="241" s="1"/>
  <c r="C83" i="241"/>
  <c r="B83" i="241"/>
  <c r="G82" i="241"/>
  <c r="F82" i="241"/>
  <c r="E82" i="241"/>
  <c r="D82" i="241"/>
  <c r="C82" i="241"/>
  <c r="B82" i="241"/>
  <c r="G81" i="241"/>
  <c r="F81" i="241"/>
  <c r="E81" i="241"/>
  <c r="D81" i="241"/>
  <c r="C81" i="241"/>
  <c r="B81" i="241"/>
  <c r="G80" i="241"/>
  <c r="F80" i="241"/>
  <c r="E80" i="241"/>
  <c r="D80" i="241"/>
  <c r="C80" i="241"/>
  <c r="B80" i="241"/>
  <c r="G79" i="241"/>
  <c r="F79" i="241"/>
  <c r="E79" i="241"/>
  <c r="D79" i="241"/>
  <c r="C79" i="241"/>
  <c r="B79" i="241"/>
  <c r="G78" i="241"/>
  <c r="F78" i="241"/>
  <c r="E78" i="241"/>
  <c r="D78" i="241"/>
  <c r="J78" i="241" s="1"/>
  <c r="C78" i="241"/>
  <c r="B78" i="241"/>
  <c r="G77" i="241"/>
  <c r="M77" i="241" s="1"/>
  <c r="F77" i="241"/>
  <c r="E77" i="241"/>
  <c r="D77" i="241"/>
  <c r="C77" i="241"/>
  <c r="B77" i="241"/>
  <c r="I76" i="241"/>
  <c r="G76" i="241"/>
  <c r="F76" i="241"/>
  <c r="E76" i="241"/>
  <c r="D76" i="241"/>
  <c r="C76" i="241"/>
  <c r="B76" i="241"/>
  <c r="K75" i="241"/>
  <c r="G75" i="241"/>
  <c r="F75" i="241"/>
  <c r="E75" i="241"/>
  <c r="D75" i="241"/>
  <c r="C75" i="241"/>
  <c r="B75" i="241"/>
  <c r="G74" i="241"/>
  <c r="F74" i="241"/>
  <c r="E74" i="241"/>
  <c r="D74" i="241"/>
  <c r="J74" i="241" s="1"/>
  <c r="C74" i="241"/>
  <c r="B74" i="241"/>
  <c r="G73" i="241"/>
  <c r="F73" i="241"/>
  <c r="E73" i="241"/>
  <c r="D73" i="241"/>
  <c r="C73" i="241"/>
  <c r="B73" i="241"/>
  <c r="G72" i="241"/>
  <c r="F72" i="241"/>
  <c r="E72" i="241"/>
  <c r="D72" i="241"/>
  <c r="C72" i="241"/>
  <c r="B72" i="241"/>
  <c r="L71" i="241"/>
  <c r="G71" i="241"/>
  <c r="F71" i="241"/>
  <c r="E71" i="241"/>
  <c r="D71" i="241"/>
  <c r="C71" i="241"/>
  <c r="B71" i="241"/>
  <c r="I70" i="241"/>
  <c r="H70" i="241"/>
  <c r="G70" i="241"/>
  <c r="F70" i="241"/>
  <c r="E70" i="241"/>
  <c r="D70" i="241"/>
  <c r="C70" i="241"/>
  <c r="B70" i="241"/>
  <c r="L69" i="241"/>
  <c r="G69" i="241"/>
  <c r="F69" i="241"/>
  <c r="E69" i="241"/>
  <c r="D69" i="241"/>
  <c r="C69" i="241"/>
  <c r="B69" i="241"/>
  <c r="G68" i="241"/>
  <c r="F68" i="241"/>
  <c r="E68" i="241"/>
  <c r="D68" i="241"/>
  <c r="J68" i="241" s="1"/>
  <c r="C68" i="241"/>
  <c r="I68" i="241" s="1"/>
  <c r="B68" i="241"/>
  <c r="H68" i="241" s="1"/>
  <c r="G67" i="241"/>
  <c r="F67" i="241"/>
  <c r="E67" i="241"/>
  <c r="D67" i="241"/>
  <c r="C67" i="241"/>
  <c r="B67" i="241"/>
  <c r="L66" i="241"/>
  <c r="G66" i="241"/>
  <c r="F66" i="241"/>
  <c r="E66" i="241"/>
  <c r="D66" i="241"/>
  <c r="C66" i="241"/>
  <c r="B66" i="241"/>
  <c r="K65" i="241"/>
  <c r="G65" i="241"/>
  <c r="F65" i="241"/>
  <c r="E65" i="241"/>
  <c r="D65" i="241"/>
  <c r="C65" i="241"/>
  <c r="B65" i="241"/>
  <c r="I64" i="241"/>
  <c r="H64" i="241"/>
  <c r="G64" i="241"/>
  <c r="M64" i="241" s="1"/>
  <c r="F64" i="241"/>
  <c r="E64" i="241"/>
  <c r="D64" i="241"/>
  <c r="C64" i="241"/>
  <c r="B64" i="241"/>
  <c r="K63" i="241"/>
  <c r="G63" i="241"/>
  <c r="F63" i="241"/>
  <c r="E63" i="241"/>
  <c r="D63" i="241"/>
  <c r="C63" i="241"/>
  <c r="B63" i="241"/>
  <c r="G62" i="241"/>
  <c r="F62" i="241"/>
  <c r="E62" i="241"/>
  <c r="D62" i="241"/>
  <c r="C62" i="241"/>
  <c r="B62" i="241"/>
  <c r="G61" i="241"/>
  <c r="F61" i="241"/>
  <c r="E61" i="241"/>
  <c r="K61" i="241" s="1"/>
  <c r="D61" i="241"/>
  <c r="C61" i="241"/>
  <c r="B61" i="241"/>
  <c r="G60" i="241"/>
  <c r="F60" i="241"/>
  <c r="E60" i="241"/>
  <c r="D60" i="241"/>
  <c r="C60" i="241"/>
  <c r="B60" i="241"/>
  <c r="G59" i="241"/>
  <c r="F59" i="241"/>
  <c r="E59" i="241"/>
  <c r="D59" i="241"/>
  <c r="C59" i="241"/>
  <c r="B59" i="241"/>
  <c r="G58" i="241"/>
  <c r="M58" i="241" s="1"/>
  <c r="F58" i="241"/>
  <c r="E58" i="241"/>
  <c r="D58" i="241"/>
  <c r="C58" i="241"/>
  <c r="B58" i="241"/>
  <c r="G57" i="241"/>
  <c r="M57" i="241" s="1"/>
  <c r="C57" i="241"/>
  <c r="G56" i="241"/>
  <c r="C56" i="241"/>
  <c r="G55" i="241"/>
  <c r="C55" i="241"/>
  <c r="G54" i="241"/>
  <c r="C54" i="241"/>
  <c r="G53" i="241"/>
  <c r="C53" i="241"/>
  <c r="G52" i="241"/>
  <c r="C52" i="241"/>
  <c r="G51" i="241"/>
  <c r="C51" i="241"/>
  <c r="G50" i="241"/>
  <c r="C50" i="241"/>
  <c r="M49" i="241"/>
  <c r="G49" i="241"/>
  <c r="C49" i="241"/>
  <c r="G48" i="241"/>
  <c r="C48" i="241"/>
  <c r="G47" i="241"/>
  <c r="M47" i="241" s="1"/>
  <c r="C47" i="241"/>
  <c r="G46" i="241"/>
  <c r="C46" i="241"/>
  <c r="G45" i="241"/>
  <c r="C45" i="241"/>
  <c r="I44" i="241"/>
  <c r="G44" i="241"/>
  <c r="C44" i="241"/>
  <c r="G43" i="241"/>
  <c r="C43" i="241"/>
  <c r="G42" i="241"/>
  <c r="C42" i="241"/>
  <c r="I41" i="241"/>
  <c r="G41" i="241"/>
  <c r="C41" i="241"/>
  <c r="G40" i="241"/>
  <c r="C40" i="241"/>
  <c r="G39" i="241"/>
  <c r="C39" i="241"/>
  <c r="G38" i="241"/>
  <c r="C38" i="241"/>
  <c r="G37" i="241"/>
  <c r="C37" i="241"/>
  <c r="G36" i="241"/>
  <c r="C36" i="241"/>
  <c r="I36" i="241" s="1"/>
  <c r="G35" i="241"/>
  <c r="C35" i="241"/>
  <c r="G34" i="241"/>
  <c r="M34" i="241" s="1"/>
  <c r="C34" i="241"/>
  <c r="G33" i="241"/>
  <c r="C33" i="241"/>
  <c r="G32" i="241"/>
  <c r="C32" i="241"/>
  <c r="I32" i="241" s="1"/>
  <c r="I31" i="241"/>
  <c r="G31" i="241"/>
  <c r="C31" i="241"/>
  <c r="G30" i="241"/>
  <c r="C30" i="241"/>
  <c r="G29" i="241"/>
  <c r="C29" i="241"/>
  <c r="G28" i="241"/>
  <c r="C28" i="241"/>
  <c r="G27" i="241"/>
  <c r="C27" i="241"/>
  <c r="G26" i="241"/>
  <c r="C26" i="241"/>
  <c r="G25" i="241"/>
  <c r="C25" i="241"/>
  <c r="I24" i="241"/>
  <c r="G24" i="241"/>
  <c r="C24" i="241"/>
  <c r="G23" i="241"/>
  <c r="C23" i="241"/>
  <c r="G22" i="241"/>
  <c r="C22" i="241"/>
  <c r="G21" i="241"/>
  <c r="C21" i="241"/>
  <c r="I20" i="241"/>
  <c r="G20" i="241"/>
  <c r="C20" i="241"/>
  <c r="G19" i="241"/>
  <c r="C19" i="241"/>
  <c r="G18" i="241"/>
  <c r="C18" i="241"/>
  <c r="G17" i="241"/>
  <c r="C17" i="241"/>
  <c r="G16" i="241"/>
  <c r="C16" i="241"/>
  <c r="G15" i="241"/>
  <c r="C15" i="241"/>
  <c r="G14" i="241"/>
  <c r="C14" i="241"/>
  <c r="M13" i="241"/>
  <c r="G13" i="241"/>
  <c r="C13" i="241"/>
  <c r="G12" i="241"/>
  <c r="C12" i="241"/>
  <c r="M11" i="241"/>
  <c r="G11" i="241"/>
  <c r="C11" i="241"/>
  <c r="G10" i="241"/>
  <c r="C10" i="241"/>
  <c r="G9" i="241"/>
  <c r="C9" i="241"/>
  <c r="K115" i="240"/>
  <c r="G115" i="240"/>
  <c r="F115" i="240"/>
  <c r="E115" i="240"/>
  <c r="D115" i="240"/>
  <c r="C115" i="240"/>
  <c r="B115" i="240"/>
  <c r="G114" i="240"/>
  <c r="F114" i="240"/>
  <c r="E114" i="240"/>
  <c r="D114" i="240"/>
  <c r="C114" i="240"/>
  <c r="B114" i="240"/>
  <c r="G113" i="240"/>
  <c r="F113" i="240"/>
  <c r="E113" i="240"/>
  <c r="D113" i="240"/>
  <c r="C113" i="240"/>
  <c r="B113" i="240"/>
  <c r="G112" i="240"/>
  <c r="F112" i="240"/>
  <c r="E112" i="240"/>
  <c r="K112" i="240" s="1"/>
  <c r="D112" i="240"/>
  <c r="C112" i="240"/>
  <c r="B112" i="240"/>
  <c r="G111" i="240"/>
  <c r="F111" i="240"/>
  <c r="E111" i="240"/>
  <c r="D111" i="240"/>
  <c r="C111" i="240"/>
  <c r="B111" i="240"/>
  <c r="G110" i="240"/>
  <c r="F110" i="240"/>
  <c r="E110" i="240"/>
  <c r="D110" i="240"/>
  <c r="C110" i="240"/>
  <c r="B110" i="240"/>
  <c r="K109" i="240"/>
  <c r="G109" i="240"/>
  <c r="F109" i="240"/>
  <c r="E109" i="240"/>
  <c r="D109" i="240"/>
  <c r="C109" i="240"/>
  <c r="B109" i="240"/>
  <c r="G108" i="240"/>
  <c r="F108" i="240"/>
  <c r="L108" i="240" s="1"/>
  <c r="E108" i="240"/>
  <c r="D108" i="240"/>
  <c r="C108" i="240"/>
  <c r="B108" i="240"/>
  <c r="I107" i="240"/>
  <c r="G107" i="240"/>
  <c r="F107" i="240"/>
  <c r="E107" i="240"/>
  <c r="D107" i="240"/>
  <c r="C107" i="240"/>
  <c r="B107" i="240"/>
  <c r="M106" i="240"/>
  <c r="G106" i="240"/>
  <c r="F106" i="240"/>
  <c r="E106" i="240"/>
  <c r="D106" i="240"/>
  <c r="C106" i="240"/>
  <c r="B106" i="240"/>
  <c r="J105" i="240"/>
  <c r="I105" i="240"/>
  <c r="G105" i="240"/>
  <c r="F105" i="240"/>
  <c r="E105" i="240"/>
  <c r="D105" i="240"/>
  <c r="C105" i="240"/>
  <c r="B105" i="240"/>
  <c r="H105" i="240" s="1"/>
  <c r="M104" i="240"/>
  <c r="H104" i="240"/>
  <c r="G104" i="240"/>
  <c r="F104" i="240"/>
  <c r="E104" i="240"/>
  <c r="D104" i="240"/>
  <c r="C104" i="240"/>
  <c r="I104" i="240" s="1"/>
  <c r="B104" i="240"/>
  <c r="H103" i="240"/>
  <c r="G103" i="240"/>
  <c r="F103" i="240"/>
  <c r="E103" i="240"/>
  <c r="D103" i="240"/>
  <c r="C103" i="240"/>
  <c r="B103" i="240"/>
  <c r="K102" i="240"/>
  <c r="G102" i="240"/>
  <c r="F102" i="240"/>
  <c r="E102" i="240"/>
  <c r="D102" i="240"/>
  <c r="C102" i="240"/>
  <c r="B102" i="240"/>
  <c r="G101" i="240"/>
  <c r="F101" i="240"/>
  <c r="E101" i="240"/>
  <c r="D101" i="240"/>
  <c r="C101" i="240"/>
  <c r="B101" i="240"/>
  <c r="G100" i="240"/>
  <c r="F100" i="240"/>
  <c r="E100" i="240"/>
  <c r="D100" i="240"/>
  <c r="J100" i="240" s="1"/>
  <c r="C100" i="240"/>
  <c r="B100" i="240"/>
  <c r="G99" i="240"/>
  <c r="F99" i="240"/>
  <c r="E99" i="240"/>
  <c r="D99" i="240"/>
  <c r="C99" i="240"/>
  <c r="B99" i="240"/>
  <c r="M98" i="240"/>
  <c r="G98" i="240"/>
  <c r="F98" i="240"/>
  <c r="L98" i="240" s="1"/>
  <c r="E98" i="240"/>
  <c r="D98" i="240"/>
  <c r="C98" i="240"/>
  <c r="B98" i="240"/>
  <c r="G97" i="240"/>
  <c r="M97" i="240" s="1"/>
  <c r="F97" i="240"/>
  <c r="E97" i="240"/>
  <c r="D97" i="240"/>
  <c r="C97" i="240"/>
  <c r="B97" i="240"/>
  <c r="G96" i="240"/>
  <c r="F96" i="240"/>
  <c r="E96" i="240"/>
  <c r="K96" i="240" s="1"/>
  <c r="D96" i="240"/>
  <c r="J96" i="240" s="1"/>
  <c r="C96" i="240"/>
  <c r="I96" i="240" s="1"/>
  <c r="B96" i="240"/>
  <c r="G95" i="240"/>
  <c r="F95" i="240"/>
  <c r="E95" i="240"/>
  <c r="D95" i="240"/>
  <c r="C95" i="240"/>
  <c r="I95" i="240" s="1"/>
  <c r="B95" i="240"/>
  <c r="G94" i="240"/>
  <c r="F94" i="240"/>
  <c r="E94" i="240"/>
  <c r="D94" i="240"/>
  <c r="C94" i="240"/>
  <c r="B94" i="240"/>
  <c r="K93" i="240"/>
  <c r="G93" i="240"/>
  <c r="F93" i="240"/>
  <c r="E93" i="240"/>
  <c r="D93" i="240"/>
  <c r="C93" i="240"/>
  <c r="B93" i="240"/>
  <c r="G92" i="240"/>
  <c r="F92" i="240"/>
  <c r="E92" i="240"/>
  <c r="D92" i="240"/>
  <c r="C92" i="240"/>
  <c r="B92" i="240"/>
  <c r="G91" i="240"/>
  <c r="F91" i="240"/>
  <c r="E91" i="240"/>
  <c r="D91" i="240"/>
  <c r="C91" i="240"/>
  <c r="B91" i="240"/>
  <c r="G90" i="240"/>
  <c r="M90" i="240" s="1"/>
  <c r="F90" i="240"/>
  <c r="E90" i="240"/>
  <c r="D90" i="240"/>
  <c r="C90" i="240"/>
  <c r="I90" i="240" s="1"/>
  <c r="B90" i="240"/>
  <c r="G89" i="240"/>
  <c r="F89" i="240"/>
  <c r="E89" i="240"/>
  <c r="D89" i="240"/>
  <c r="C89" i="240"/>
  <c r="B89" i="240"/>
  <c r="K88" i="240"/>
  <c r="G88" i="240"/>
  <c r="F88" i="240"/>
  <c r="E88" i="240"/>
  <c r="D88" i="240"/>
  <c r="C88" i="240"/>
  <c r="B88" i="240"/>
  <c r="H88" i="240" s="1"/>
  <c r="K87" i="240"/>
  <c r="G87" i="240"/>
  <c r="F87" i="240"/>
  <c r="E87" i="240"/>
  <c r="D87" i="240"/>
  <c r="C87" i="240"/>
  <c r="I87" i="240" s="1"/>
  <c r="B87" i="240"/>
  <c r="G86" i="240"/>
  <c r="M86" i="240" s="1"/>
  <c r="F86" i="240"/>
  <c r="E86" i="240"/>
  <c r="D86" i="240"/>
  <c r="C86" i="240"/>
  <c r="B86" i="240"/>
  <c r="H86" i="240" s="1"/>
  <c r="J85" i="240"/>
  <c r="G85" i="240"/>
  <c r="F85" i="240"/>
  <c r="E85" i="240"/>
  <c r="D85" i="240"/>
  <c r="C85" i="240"/>
  <c r="B85" i="240"/>
  <c r="M84" i="240"/>
  <c r="H84" i="240"/>
  <c r="G84" i="240"/>
  <c r="F84" i="240"/>
  <c r="E84" i="240"/>
  <c r="D84" i="240"/>
  <c r="C84" i="240"/>
  <c r="B84" i="240"/>
  <c r="K83" i="240"/>
  <c r="G83" i="240"/>
  <c r="F83" i="240"/>
  <c r="E83" i="240"/>
  <c r="D83" i="240"/>
  <c r="J83" i="240" s="1"/>
  <c r="C83" i="240"/>
  <c r="I83" i="240" s="1"/>
  <c r="B83" i="240"/>
  <c r="G82" i="240"/>
  <c r="F82" i="240"/>
  <c r="L82" i="240" s="1"/>
  <c r="E82" i="240"/>
  <c r="K82" i="240" s="1"/>
  <c r="D82" i="240"/>
  <c r="C82" i="240"/>
  <c r="B82" i="240"/>
  <c r="G81" i="240"/>
  <c r="F81" i="240"/>
  <c r="L81" i="240" s="1"/>
  <c r="E81" i="240"/>
  <c r="D81" i="240"/>
  <c r="C81" i="240"/>
  <c r="B81" i="240"/>
  <c r="G80" i="240"/>
  <c r="F80" i="240"/>
  <c r="E80" i="240"/>
  <c r="K80" i="240" s="1"/>
  <c r="D80" i="240"/>
  <c r="C80" i="240"/>
  <c r="B80" i="240"/>
  <c r="G79" i="240"/>
  <c r="F79" i="240"/>
  <c r="E79" i="240"/>
  <c r="D79" i="240"/>
  <c r="C79" i="240"/>
  <c r="B79" i="240"/>
  <c r="K78" i="240"/>
  <c r="J78" i="240"/>
  <c r="G78" i="240"/>
  <c r="F78" i="240"/>
  <c r="E78" i="240"/>
  <c r="D78" i="240"/>
  <c r="C78" i="240"/>
  <c r="B78" i="240"/>
  <c r="H78" i="240" s="1"/>
  <c r="G77" i="240"/>
  <c r="F77" i="240"/>
  <c r="E77" i="240"/>
  <c r="D77" i="240"/>
  <c r="C77" i="240"/>
  <c r="B77" i="240"/>
  <c r="H77" i="240" s="1"/>
  <c r="H76" i="240"/>
  <c r="G76" i="240"/>
  <c r="F76" i="240"/>
  <c r="E76" i="240"/>
  <c r="D76" i="240"/>
  <c r="C76" i="240"/>
  <c r="B76" i="240"/>
  <c r="K75" i="240"/>
  <c r="G75" i="240"/>
  <c r="F75" i="240"/>
  <c r="E75" i="240"/>
  <c r="D75" i="240"/>
  <c r="C75" i="240"/>
  <c r="B75" i="240"/>
  <c r="H75" i="240" s="1"/>
  <c r="M74" i="240"/>
  <c r="G74" i="240"/>
  <c r="F74" i="240"/>
  <c r="E74" i="240"/>
  <c r="D74" i="240"/>
  <c r="C74" i="240"/>
  <c r="B74" i="240"/>
  <c r="I73" i="240"/>
  <c r="G73" i="240"/>
  <c r="F73" i="240"/>
  <c r="E73" i="240"/>
  <c r="D73" i="240"/>
  <c r="C73" i="240"/>
  <c r="B73" i="240"/>
  <c r="H73" i="240" s="1"/>
  <c r="G72" i="240"/>
  <c r="F72" i="240"/>
  <c r="E72" i="240"/>
  <c r="D72" i="240"/>
  <c r="J72" i="240" s="1"/>
  <c r="C72" i="240"/>
  <c r="B72" i="240"/>
  <c r="G71" i="240"/>
  <c r="F71" i="240"/>
  <c r="L71" i="240" s="1"/>
  <c r="E71" i="240"/>
  <c r="D71" i="240"/>
  <c r="C71" i="240"/>
  <c r="B71" i="240"/>
  <c r="H70" i="240"/>
  <c r="G70" i="240"/>
  <c r="M70" i="240" s="1"/>
  <c r="F70" i="240"/>
  <c r="E70" i="240"/>
  <c r="D70" i="240"/>
  <c r="C70" i="240"/>
  <c r="B70" i="240"/>
  <c r="I69" i="240"/>
  <c r="G69" i="240"/>
  <c r="F69" i="240"/>
  <c r="E69" i="240"/>
  <c r="D69" i="240"/>
  <c r="C69" i="240"/>
  <c r="B69" i="240"/>
  <c r="J68" i="240"/>
  <c r="G68" i="240"/>
  <c r="F68" i="240"/>
  <c r="E68" i="240"/>
  <c r="D68" i="240"/>
  <c r="C68" i="240"/>
  <c r="B68" i="240"/>
  <c r="H68" i="240" s="1"/>
  <c r="K67" i="240"/>
  <c r="J67" i="240"/>
  <c r="G67" i="240"/>
  <c r="F67" i="240"/>
  <c r="E67" i="240"/>
  <c r="D67" i="240"/>
  <c r="C67" i="240"/>
  <c r="B67" i="240"/>
  <c r="M66" i="240"/>
  <c r="I66" i="240"/>
  <c r="G66" i="240"/>
  <c r="F66" i="240"/>
  <c r="E66" i="240"/>
  <c r="D66" i="240"/>
  <c r="C66" i="240"/>
  <c r="B66" i="240"/>
  <c r="M65" i="240"/>
  <c r="G65" i="240"/>
  <c r="F65" i="240"/>
  <c r="E65" i="240"/>
  <c r="D65" i="240"/>
  <c r="C65" i="240"/>
  <c r="B65" i="240"/>
  <c r="G64" i="240"/>
  <c r="F64" i="240"/>
  <c r="L64" i="240" s="1"/>
  <c r="E64" i="240"/>
  <c r="K64" i="240" s="1"/>
  <c r="D64" i="240"/>
  <c r="C64" i="240"/>
  <c r="B64" i="240"/>
  <c r="G63" i="240"/>
  <c r="F63" i="240"/>
  <c r="E63" i="240"/>
  <c r="D63" i="240"/>
  <c r="C63" i="240"/>
  <c r="B63" i="240"/>
  <c r="M62" i="240"/>
  <c r="G62" i="240"/>
  <c r="F62" i="240"/>
  <c r="E62" i="240"/>
  <c r="D62" i="240"/>
  <c r="C62" i="240"/>
  <c r="B62" i="240"/>
  <c r="G61" i="240"/>
  <c r="F61" i="240"/>
  <c r="E61" i="240"/>
  <c r="D61" i="240"/>
  <c r="C61" i="240"/>
  <c r="B61" i="240"/>
  <c r="I60" i="240"/>
  <c r="G60" i="240"/>
  <c r="F60" i="240"/>
  <c r="E60" i="240"/>
  <c r="D60" i="240"/>
  <c r="C60" i="240"/>
  <c r="B60" i="240"/>
  <c r="H60" i="240" s="1"/>
  <c r="G59" i="240"/>
  <c r="F59" i="240"/>
  <c r="E59" i="240"/>
  <c r="K59" i="240" s="1"/>
  <c r="D59" i="240"/>
  <c r="C59" i="240"/>
  <c r="B59" i="240"/>
  <c r="G58" i="240"/>
  <c r="M58" i="240" s="1"/>
  <c r="F58" i="240"/>
  <c r="E58" i="240"/>
  <c r="D58" i="240"/>
  <c r="C58" i="240"/>
  <c r="B58" i="240"/>
  <c r="G57" i="240"/>
  <c r="C57" i="240"/>
  <c r="G56" i="240"/>
  <c r="C56" i="240"/>
  <c r="G55" i="240"/>
  <c r="M55" i="240" s="1"/>
  <c r="C55" i="240"/>
  <c r="G54" i="240"/>
  <c r="C54" i="240"/>
  <c r="M53" i="240"/>
  <c r="G53" i="240"/>
  <c r="C53" i="240"/>
  <c r="G52" i="240"/>
  <c r="C52" i="240"/>
  <c r="G51" i="240"/>
  <c r="C51" i="240"/>
  <c r="G50" i="240"/>
  <c r="C50" i="240"/>
  <c r="G49" i="240"/>
  <c r="M49" i="240" s="1"/>
  <c r="C49" i="240"/>
  <c r="G48" i="240"/>
  <c r="C48" i="240"/>
  <c r="M47" i="240"/>
  <c r="G47" i="240"/>
  <c r="C47" i="240"/>
  <c r="G46" i="240"/>
  <c r="C46" i="240"/>
  <c r="G45" i="240"/>
  <c r="M45" i="240" s="1"/>
  <c r="C45" i="240"/>
  <c r="G44" i="240"/>
  <c r="C44" i="240"/>
  <c r="G43" i="240"/>
  <c r="C43" i="240"/>
  <c r="G42" i="240"/>
  <c r="C42" i="240"/>
  <c r="I41" i="240"/>
  <c r="G41" i="240"/>
  <c r="M41" i="240" s="1"/>
  <c r="C41" i="240"/>
  <c r="G40" i="240"/>
  <c r="C40" i="240"/>
  <c r="G39" i="240"/>
  <c r="C39" i="240"/>
  <c r="G38" i="240"/>
  <c r="C38" i="240"/>
  <c r="G37" i="240"/>
  <c r="C37" i="240"/>
  <c r="G36" i="240"/>
  <c r="C36" i="240"/>
  <c r="I36" i="240" s="1"/>
  <c r="G35" i="240"/>
  <c r="C35" i="240"/>
  <c r="G34" i="240"/>
  <c r="C34" i="240"/>
  <c r="I33" i="240"/>
  <c r="G33" i="240"/>
  <c r="M33" i="240" s="1"/>
  <c r="C33" i="240"/>
  <c r="G32" i="240"/>
  <c r="C32" i="240"/>
  <c r="G31" i="240"/>
  <c r="C31" i="240"/>
  <c r="G30" i="240"/>
  <c r="C30" i="240"/>
  <c r="M29" i="240"/>
  <c r="G29" i="240"/>
  <c r="C29" i="240"/>
  <c r="G28" i="240"/>
  <c r="C28" i="240"/>
  <c r="G27" i="240"/>
  <c r="C27" i="240"/>
  <c r="G26" i="240"/>
  <c r="C26" i="240"/>
  <c r="G25" i="240"/>
  <c r="C25" i="240"/>
  <c r="G24" i="240"/>
  <c r="C24" i="240"/>
  <c r="G23" i="240"/>
  <c r="M23" i="240" s="1"/>
  <c r="C23" i="240"/>
  <c r="G22" i="240"/>
  <c r="C22" i="240"/>
  <c r="G21" i="240"/>
  <c r="C21" i="240"/>
  <c r="G20" i="240"/>
  <c r="C20" i="240"/>
  <c r="I20" i="240" s="1"/>
  <c r="G19" i="240"/>
  <c r="C19" i="240"/>
  <c r="G18" i="240"/>
  <c r="C18" i="240"/>
  <c r="G17" i="240"/>
  <c r="M17" i="240" s="1"/>
  <c r="C17" i="240"/>
  <c r="G16" i="240"/>
  <c r="C16" i="240"/>
  <c r="G15" i="240"/>
  <c r="M15" i="240" s="1"/>
  <c r="C15" i="240"/>
  <c r="M14" i="240"/>
  <c r="G14" i="240"/>
  <c r="C14" i="240"/>
  <c r="I13" i="240"/>
  <c r="G13" i="240"/>
  <c r="C13" i="240"/>
  <c r="G12" i="240"/>
  <c r="C12" i="240"/>
  <c r="G11" i="240"/>
  <c r="M11" i="240" s="1"/>
  <c r="C11" i="240"/>
  <c r="M10" i="240"/>
  <c r="G10" i="240"/>
  <c r="C10" i="240"/>
  <c r="G9" i="240"/>
  <c r="C9" i="240"/>
  <c r="M115" i="239"/>
  <c r="J115" i="239"/>
  <c r="G115" i="239"/>
  <c r="F115" i="239"/>
  <c r="E115" i="239"/>
  <c r="K115" i="239" s="1"/>
  <c r="D115" i="239"/>
  <c r="C115" i="239"/>
  <c r="B115" i="239"/>
  <c r="M114" i="239"/>
  <c r="G114" i="239"/>
  <c r="F114" i="239"/>
  <c r="L114" i="239" s="1"/>
  <c r="E114" i="239"/>
  <c r="D114" i="239"/>
  <c r="C114" i="239"/>
  <c r="B114" i="239"/>
  <c r="M113" i="239"/>
  <c r="G113" i="239"/>
  <c r="F113" i="239"/>
  <c r="E113" i="239"/>
  <c r="D113" i="239"/>
  <c r="C113" i="239"/>
  <c r="B113" i="239"/>
  <c r="I112" i="239"/>
  <c r="G112" i="239"/>
  <c r="F112" i="239"/>
  <c r="E112" i="239"/>
  <c r="D112" i="239"/>
  <c r="C112" i="239"/>
  <c r="B112" i="239"/>
  <c r="H112" i="239" s="1"/>
  <c r="G111" i="239"/>
  <c r="M111" i="239" s="1"/>
  <c r="F111" i="239"/>
  <c r="E111" i="239"/>
  <c r="K111" i="239" s="1"/>
  <c r="D111" i="239"/>
  <c r="C111" i="239"/>
  <c r="B111" i="239"/>
  <c r="J110" i="239"/>
  <c r="G110" i="239"/>
  <c r="F110" i="239"/>
  <c r="E110" i="239"/>
  <c r="D110" i="239"/>
  <c r="C110" i="239"/>
  <c r="B110" i="239"/>
  <c r="G109" i="239"/>
  <c r="F109" i="239"/>
  <c r="E109" i="239"/>
  <c r="K109" i="239" s="1"/>
  <c r="D109" i="239"/>
  <c r="C109" i="239"/>
  <c r="B109" i="239"/>
  <c r="I108" i="239"/>
  <c r="G108" i="239"/>
  <c r="F108" i="239"/>
  <c r="E108" i="239"/>
  <c r="K108" i="239" s="1"/>
  <c r="D108" i="239"/>
  <c r="C108" i="239"/>
  <c r="B108" i="239"/>
  <c r="H108" i="239" s="1"/>
  <c r="G107" i="239"/>
  <c r="F107" i="239"/>
  <c r="L107" i="239" s="1"/>
  <c r="E107" i="239"/>
  <c r="D107" i="239"/>
  <c r="C107" i="239"/>
  <c r="B107" i="239"/>
  <c r="H107" i="239" s="1"/>
  <c r="M106" i="239"/>
  <c r="G106" i="239"/>
  <c r="F106" i="239"/>
  <c r="E106" i="239"/>
  <c r="D106" i="239"/>
  <c r="C106" i="239"/>
  <c r="B106" i="239"/>
  <c r="G105" i="239"/>
  <c r="F105" i="239"/>
  <c r="E105" i="239"/>
  <c r="D105" i="239"/>
  <c r="C105" i="239"/>
  <c r="B105" i="239"/>
  <c r="H105" i="239" s="1"/>
  <c r="I104" i="239"/>
  <c r="G104" i="239"/>
  <c r="F104" i="239"/>
  <c r="E104" i="239"/>
  <c r="D104" i="239"/>
  <c r="C104" i="239"/>
  <c r="B104" i="239"/>
  <c r="H104" i="239" s="1"/>
  <c r="J103" i="239"/>
  <c r="I103" i="239"/>
  <c r="G103" i="239"/>
  <c r="F103" i="239"/>
  <c r="L103" i="239" s="1"/>
  <c r="E103" i="239"/>
  <c r="D103" i="239"/>
  <c r="C103" i="239"/>
  <c r="B103" i="239"/>
  <c r="H103" i="239" s="1"/>
  <c r="M102" i="239"/>
  <c r="J102" i="239"/>
  <c r="G102" i="239"/>
  <c r="F102" i="239"/>
  <c r="E102" i="239"/>
  <c r="D102" i="239"/>
  <c r="C102" i="239"/>
  <c r="I102" i="239" s="1"/>
  <c r="B102" i="239"/>
  <c r="H102" i="239" s="1"/>
  <c r="G101" i="239"/>
  <c r="F101" i="239"/>
  <c r="E101" i="239"/>
  <c r="D101" i="239"/>
  <c r="C101" i="239"/>
  <c r="B101" i="239"/>
  <c r="M100" i="239"/>
  <c r="I100" i="239"/>
  <c r="G100" i="239"/>
  <c r="F100" i="239"/>
  <c r="E100" i="239"/>
  <c r="D100" i="239"/>
  <c r="C100" i="239"/>
  <c r="B100" i="239"/>
  <c r="H100" i="239" s="1"/>
  <c r="J99" i="239"/>
  <c r="G99" i="239"/>
  <c r="F99" i="239"/>
  <c r="E99" i="239"/>
  <c r="D99" i="239"/>
  <c r="C99" i="239"/>
  <c r="B99" i="239"/>
  <c r="M98" i="239"/>
  <c r="L98" i="239"/>
  <c r="G98" i="239"/>
  <c r="F98" i="239"/>
  <c r="E98" i="239"/>
  <c r="D98" i="239"/>
  <c r="C98" i="239"/>
  <c r="B98" i="239"/>
  <c r="J97" i="239"/>
  <c r="G97" i="239"/>
  <c r="M97" i="239" s="1"/>
  <c r="F97" i="239"/>
  <c r="E97" i="239"/>
  <c r="D97" i="239"/>
  <c r="C97" i="239"/>
  <c r="B97" i="239"/>
  <c r="I96" i="239"/>
  <c r="G96" i="239"/>
  <c r="F96" i="239"/>
  <c r="E96" i="239"/>
  <c r="D96" i="239"/>
  <c r="C96" i="239"/>
  <c r="B96" i="239"/>
  <c r="H96" i="239" s="1"/>
  <c r="H95" i="239"/>
  <c r="G95" i="239"/>
  <c r="F95" i="239"/>
  <c r="E95" i="239"/>
  <c r="D95" i="239"/>
  <c r="C95" i="239"/>
  <c r="B95" i="239"/>
  <c r="K94" i="239"/>
  <c r="G94" i="239"/>
  <c r="F94" i="239"/>
  <c r="E94" i="239"/>
  <c r="D94" i="239"/>
  <c r="C94" i="239"/>
  <c r="B94" i="239"/>
  <c r="G93" i="239"/>
  <c r="F93" i="239"/>
  <c r="E93" i="239"/>
  <c r="K93" i="239" s="1"/>
  <c r="D93" i="239"/>
  <c r="C93" i="239"/>
  <c r="B93" i="239"/>
  <c r="I92" i="239"/>
  <c r="G92" i="239"/>
  <c r="F92" i="239"/>
  <c r="E92" i="239"/>
  <c r="D92" i="239"/>
  <c r="C92" i="239"/>
  <c r="B92" i="239"/>
  <c r="H92" i="239" s="1"/>
  <c r="G91" i="239"/>
  <c r="M91" i="239" s="1"/>
  <c r="F91" i="239"/>
  <c r="E91" i="239"/>
  <c r="K91" i="239" s="1"/>
  <c r="D91" i="239"/>
  <c r="C91" i="239"/>
  <c r="B91" i="239"/>
  <c r="M90" i="239"/>
  <c r="G90" i="239"/>
  <c r="F90" i="239"/>
  <c r="E90" i="239"/>
  <c r="D90" i="239"/>
  <c r="C90" i="239"/>
  <c r="I90" i="239" s="1"/>
  <c r="B90" i="239"/>
  <c r="H90" i="239" s="1"/>
  <c r="G89" i="239"/>
  <c r="F89" i="239"/>
  <c r="E89" i="239"/>
  <c r="D89" i="239"/>
  <c r="C89" i="239"/>
  <c r="B89" i="239"/>
  <c r="M88" i="239"/>
  <c r="I88" i="239"/>
  <c r="G88" i="239"/>
  <c r="F88" i="239"/>
  <c r="E88" i="239"/>
  <c r="D88" i="239"/>
  <c r="J88" i="239" s="1"/>
  <c r="C88" i="239"/>
  <c r="B88" i="239"/>
  <c r="I87" i="239"/>
  <c r="G87" i="239"/>
  <c r="F87" i="239"/>
  <c r="E87" i="239"/>
  <c r="D87" i="239"/>
  <c r="C87" i="239"/>
  <c r="B87" i="239"/>
  <c r="M86" i="239"/>
  <c r="G86" i="239"/>
  <c r="F86" i="239"/>
  <c r="E86" i="239"/>
  <c r="D86" i="239"/>
  <c r="J86" i="239" s="1"/>
  <c r="C86" i="239"/>
  <c r="B86" i="239"/>
  <c r="H86" i="239" s="1"/>
  <c r="M85" i="239"/>
  <c r="G85" i="239"/>
  <c r="F85" i="239"/>
  <c r="E85" i="239"/>
  <c r="D85" i="239"/>
  <c r="C85" i="239"/>
  <c r="B85" i="239"/>
  <c r="L84" i="239"/>
  <c r="G84" i="239"/>
  <c r="F84" i="239"/>
  <c r="E84" i="239"/>
  <c r="D84" i="239"/>
  <c r="J84" i="239" s="1"/>
  <c r="C84" i="239"/>
  <c r="I84" i="239" s="1"/>
  <c r="B84" i="239"/>
  <c r="H83" i="239"/>
  <c r="G83" i="239"/>
  <c r="F83" i="239"/>
  <c r="E83" i="239"/>
  <c r="K83" i="239" s="1"/>
  <c r="D83" i="239"/>
  <c r="C83" i="239"/>
  <c r="B83" i="239"/>
  <c r="M82" i="239"/>
  <c r="L82" i="239"/>
  <c r="G82" i="239"/>
  <c r="F82" i="239"/>
  <c r="E82" i="239"/>
  <c r="D82" i="239"/>
  <c r="C82" i="239"/>
  <c r="B82" i="239"/>
  <c r="M81" i="239"/>
  <c r="G81" i="239"/>
  <c r="F81" i="239"/>
  <c r="E81" i="239"/>
  <c r="D81" i="239"/>
  <c r="C81" i="239"/>
  <c r="B81" i="239"/>
  <c r="H81" i="239" s="1"/>
  <c r="M80" i="239"/>
  <c r="I80" i="239"/>
  <c r="G80" i="239"/>
  <c r="F80" i="239"/>
  <c r="E80" i="239"/>
  <c r="D80" i="239"/>
  <c r="C80" i="239"/>
  <c r="B80" i="239"/>
  <c r="H80" i="239" s="1"/>
  <c r="G79" i="239"/>
  <c r="F79" i="239"/>
  <c r="E79" i="239"/>
  <c r="K79" i="239" s="1"/>
  <c r="D79" i="239"/>
  <c r="C79" i="239"/>
  <c r="B79" i="239"/>
  <c r="L78" i="239"/>
  <c r="J78" i="239"/>
  <c r="G78" i="239"/>
  <c r="F78" i="239"/>
  <c r="E78" i="239"/>
  <c r="D78" i="239"/>
  <c r="C78" i="239"/>
  <c r="I78" i="239" s="1"/>
  <c r="B78" i="239"/>
  <c r="H78" i="239" s="1"/>
  <c r="G77" i="239"/>
  <c r="F77" i="239"/>
  <c r="E77" i="239"/>
  <c r="K77" i="239" s="1"/>
  <c r="D77" i="239"/>
  <c r="C77" i="239"/>
  <c r="B77" i="239"/>
  <c r="G76" i="239"/>
  <c r="F76" i="239"/>
  <c r="L76" i="239" s="1"/>
  <c r="E76" i="239"/>
  <c r="K76" i="239" s="1"/>
  <c r="D76" i="239"/>
  <c r="C76" i="239"/>
  <c r="I76" i="239" s="1"/>
  <c r="B76" i="239"/>
  <c r="G75" i="239"/>
  <c r="F75" i="239"/>
  <c r="E75" i="239"/>
  <c r="K75" i="239" s="1"/>
  <c r="D75" i="239"/>
  <c r="C75" i="239"/>
  <c r="B75" i="239"/>
  <c r="M74" i="239"/>
  <c r="J74" i="239"/>
  <c r="G74" i="239"/>
  <c r="F74" i="239"/>
  <c r="E74" i="239"/>
  <c r="D74" i="239"/>
  <c r="C74" i="239"/>
  <c r="B74" i="239"/>
  <c r="I73" i="239"/>
  <c r="G73" i="239"/>
  <c r="F73" i="239"/>
  <c r="E73" i="239"/>
  <c r="D73" i="239"/>
  <c r="C73" i="239"/>
  <c r="B73" i="239"/>
  <c r="H73" i="239" s="1"/>
  <c r="I72" i="239"/>
  <c r="G72" i="239"/>
  <c r="F72" i="239"/>
  <c r="L72" i="239" s="1"/>
  <c r="E72" i="239"/>
  <c r="D72" i="239"/>
  <c r="C72" i="239"/>
  <c r="B72" i="239"/>
  <c r="H72" i="239" s="1"/>
  <c r="G71" i="239"/>
  <c r="F71" i="239"/>
  <c r="L71" i="239" s="1"/>
  <c r="E71" i="239"/>
  <c r="D71" i="239"/>
  <c r="C71" i="239"/>
  <c r="B71" i="239"/>
  <c r="M70" i="239"/>
  <c r="G70" i="239"/>
  <c r="F70" i="239"/>
  <c r="E70" i="239"/>
  <c r="D70" i="239"/>
  <c r="C70" i="239"/>
  <c r="I70" i="239" s="1"/>
  <c r="B70" i="239"/>
  <c r="H70" i="239" s="1"/>
  <c r="I69" i="239"/>
  <c r="H69" i="239"/>
  <c r="G69" i="239"/>
  <c r="F69" i="239"/>
  <c r="E69" i="239"/>
  <c r="D69" i="239"/>
  <c r="C69" i="239"/>
  <c r="B69" i="239"/>
  <c r="L68" i="239"/>
  <c r="G68" i="239"/>
  <c r="F68" i="239"/>
  <c r="E68" i="239"/>
  <c r="D68" i="239"/>
  <c r="C68" i="239"/>
  <c r="I68" i="239" s="1"/>
  <c r="B68" i="239"/>
  <c r="H68" i="239" s="1"/>
  <c r="G67" i="239"/>
  <c r="F67" i="239"/>
  <c r="E67" i="239"/>
  <c r="K67" i="239" s="1"/>
  <c r="D67" i="239"/>
  <c r="C67" i="239"/>
  <c r="B67" i="239"/>
  <c r="M66" i="239"/>
  <c r="G66" i="239"/>
  <c r="F66" i="239"/>
  <c r="L66" i="239" s="1"/>
  <c r="E66" i="239"/>
  <c r="D66" i="239"/>
  <c r="C66" i="239"/>
  <c r="B66" i="239"/>
  <c r="M65" i="239"/>
  <c r="G65" i="239"/>
  <c r="F65" i="239"/>
  <c r="E65" i="239"/>
  <c r="D65" i="239"/>
  <c r="C65" i="239"/>
  <c r="B65" i="239"/>
  <c r="M64" i="239"/>
  <c r="I64" i="239"/>
  <c r="G64" i="239"/>
  <c r="F64" i="239"/>
  <c r="E64" i="239"/>
  <c r="D64" i="239"/>
  <c r="C64" i="239"/>
  <c r="B64" i="239"/>
  <c r="G63" i="239"/>
  <c r="M63" i="239" s="1"/>
  <c r="F63" i="239"/>
  <c r="L63" i="239" s="1"/>
  <c r="E63" i="239"/>
  <c r="K63" i="239" s="1"/>
  <c r="D63" i="239"/>
  <c r="C63" i="239"/>
  <c r="B63" i="239"/>
  <c r="J62" i="239"/>
  <c r="I62" i="239"/>
  <c r="G62" i="239"/>
  <c r="F62" i="239"/>
  <c r="E62" i="239"/>
  <c r="D62" i="239"/>
  <c r="C62" i="239"/>
  <c r="B62" i="239"/>
  <c r="G61" i="239"/>
  <c r="F61" i="239"/>
  <c r="E61" i="239"/>
  <c r="K61" i="239" s="1"/>
  <c r="D61" i="239"/>
  <c r="C61" i="239"/>
  <c r="B61" i="239"/>
  <c r="H61" i="239" s="1"/>
  <c r="G60" i="239"/>
  <c r="F60" i="239"/>
  <c r="L60" i="239" s="1"/>
  <c r="E60" i="239"/>
  <c r="K60" i="239" s="1"/>
  <c r="D60" i="239"/>
  <c r="C60" i="239"/>
  <c r="I60" i="239" s="1"/>
  <c r="B60" i="239"/>
  <c r="H60" i="239" s="1"/>
  <c r="G59" i="239"/>
  <c r="F59" i="239"/>
  <c r="E59" i="239"/>
  <c r="K59" i="239" s="1"/>
  <c r="D59" i="239"/>
  <c r="C59" i="239"/>
  <c r="B59" i="239"/>
  <c r="L58" i="239"/>
  <c r="G58" i="239"/>
  <c r="F58" i="239"/>
  <c r="E58" i="239"/>
  <c r="D58" i="239"/>
  <c r="C58" i="239"/>
  <c r="B58" i="239"/>
  <c r="J115" i="238"/>
  <c r="G115" i="238"/>
  <c r="M115" i="238" s="1"/>
  <c r="F115" i="238"/>
  <c r="E115" i="238"/>
  <c r="K115" i="238" s="1"/>
  <c r="D115" i="238"/>
  <c r="C115" i="238"/>
  <c r="B115" i="238"/>
  <c r="M114" i="238"/>
  <c r="G114" i="238"/>
  <c r="F114" i="238"/>
  <c r="L114" i="238" s="1"/>
  <c r="E114" i="238"/>
  <c r="K114" i="238" s="1"/>
  <c r="D114" i="238"/>
  <c r="C114" i="238"/>
  <c r="B114" i="238"/>
  <c r="M113" i="238"/>
  <c r="G113" i="238"/>
  <c r="F113" i="238"/>
  <c r="E113" i="238"/>
  <c r="D113" i="238"/>
  <c r="C113" i="238"/>
  <c r="B113" i="238"/>
  <c r="G112" i="238"/>
  <c r="F112" i="238"/>
  <c r="L112" i="238" s="1"/>
  <c r="E112" i="238"/>
  <c r="D112" i="238"/>
  <c r="C112" i="238"/>
  <c r="I112" i="238" s="1"/>
  <c r="B112" i="238"/>
  <c r="H112" i="238" s="1"/>
  <c r="G111" i="238"/>
  <c r="M111" i="238" s="1"/>
  <c r="F111" i="238"/>
  <c r="E111" i="238"/>
  <c r="D111" i="238"/>
  <c r="C111" i="238"/>
  <c r="B111" i="238"/>
  <c r="M110" i="238"/>
  <c r="K110" i="238"/>
  <c r="G110" i="238"/>
  <c r="F110" i="238"/>
  <c r="E110" i="238"/>
  <c r="D110" i="238"/>
  <c r="J110" i="238" s="1"/>
  <c r="C110" i="238"/>
  <c r="B110" i="238"/>
  <c r="G109" i="238"/>
  <c r="F109" i="238"/>
  <c r="E109" i="238"/>
  <c r="K109" i="238" s="1"/>
  <c r="D109" i="238"/>
  <c r="C109" i="238"/>
  <c r="B109" i="238"/>
  <c r="I108" i="238"/>
  <c r="G108" i="238"/>
  <c r="F108" i="238"/>
  <c r="L108" i="238" s="1"/>
  <c r="E108" i="238"/>
  <c r="D108" i="238"/>
  <c r="C108" i="238"/>
  <c r="B108" i="238"/>
  <c r="G107" i="238"/>
  <c r="F107" i="238"/>
  <c r="E107" i="238"/>
  <c r="K107" i="238" s="1"/>
  <c r="D107" i="238"/>
  <c r="C107" i="238"/>
  <c r="B107" i="238"/>
  <c r="M106" i="238"/>
  <c r="G106" i="238"/>
  <c r="F106" i="238"/>
  <c r="E106" i="238"/>
  <c r="D106" i="238"/>
  <c r="C106" i="238"/>
  <c r="B106" i="238"/>
  <c r="H105" i="238"/>
  <c r="G105" i="238"/>
  <c r="F105" i="238"/>
  <c r="E105" i="238"/>
  <c r="D105" i="238"/>
  <c r="C105" i="238"/>
  <c r="B105" i="238"/>
  <c r="J104" i="238"/>
  <c r="I104" i="238"/>
  <c r="G104" i="238"/>
  <c r="F104" i="238"/>
  <c r="E104" i="238"/>
  <c r="K104" i="238" s="1"/>
  <c r="D104" i="238"/>
  <c r="C104" i="238"/>
  <c r="B104" i="238"/>
  <c r="H104" i="238" s="1"/>
  <c r="J103" i="238"/>
  <c r="G103" i="238"/>
  <c r="M103" i="238" s="1"/>
  <c r="F103" i="238"/>
  <c r="E103" i="238"/>
  <c r="K103" i="238" s="1"/>
  <c r="D103" i="238"/>
  <c r="C103" i="238"/>
  <c r="B103" i="238"/>
  <c r="M102" i="238"/>
  <c r="K102" i="238"/>
  <c r="G102" i="238"/>
  <c r="F102" i="238"/>
  <c r="E102" i="238"/>
  <c r="D102" i="238"/>
  <c r="J102" i="238" s="1"/>
  <c r="C102" i="238"/>
  <c r="B102" i="238"/>
  <c r="G101" i="238"/>
  <c r="M101" i="238" s="1"/>
  <c r="F101" i="238"/>
  <c r="E101" i="238"/>
  <c r="D101" i="238"/>
  <c r="C101" i="238"/>
  <c r="B101" i="238"/>
  <c r="I100" i="238"/>
  <c r="G100" i="238"/>
  <c r="F100" i="238"/>
  <c r="E100" i="238"/>
  <c r="D100" i="238"/>
  <c r="C100" i="238"/>
  <c r="B100" i="238"/>
  <c r="H100" i="238" s="1"/>
  <c r="J99" i="238"/>
  <c r="G99" i="238"/>
  <c r="F99" i="238"/>
  <c r="E99" i="238"/>
  <c r="D99" i="238"/>
  <c r="C99" i="238"/>
  <c r="B99" i="238"/>
  <c r="M98" i="238"/>
  <c r="G98" i="238"/>
  <c r="F98" i="238"/>
  <c r="E98" i="238"/>
  <c r="K98" i="238" s="1"/>
  <c r="D98" i="238"/>
  <c r="C98" i="238"/>
  <c r="B98" i="238"/>
  <c r="G97" i="238"/>
  <c r="M97" i="238" s="1"/>
  <c r="F97" i="238"/>
  <c r="E97" i="238"/>
  <c r="D97" i="238"/>
  <c r="C97" i="238"/>
  <c r="B97" i="238"/>
  <c r="G96" i="238"/>
  <c r="F96" i="238"/>
  <c r="L96" i="238" s="1"/>
  <c r="E96" i="238"/>
  <c r="D96" i="238"/>
  <c r="C96" i="238"/>
  <c r="B96" i="238"/>
  <c r="H96" i="238" s="1"/>
  <c r="H95" i="238"/>
  <c r="G95" i="238"/>
  <c r="F95" i="238"/>
  <c r="E95" i="238"/>
  <c r="K95" i="238" s="1"/>
  <c r="D95" i="238"/>
  <c r="C95" i="238"/>
  <c r="B95" i="238"/>
  <c r="M94" i="238"/>
  <c r="J94" i="238"/>
  <c r="I94" i="238"/>
  <c r="G94" i="238"/>
  <c r="F94" i="238"/>
  <c r="E94" i="238"/>
  <c r="D94" i="238"/>
  <c r="C94" i="238"/>
  <c r="B94" i="238"/>
  <c r="J93" i="238"/>
  <c r="G93" i="238"/>
  <c r="F93" i="238"/>
  <c r="E93" i="238"/>
  <c r="K93" i="238" s="1"/>
  <c r="D93" i="238"/>
  <c r="C93" i="238"/>
  <c r="B93" i="238"/>
  <c r="H93" i="238" s="1"/>
  <c r="I92" i="238"/>
  <c r="G92" i="238"/>
  <c r="F92" i="238"/>
  <c r="E92" i="238"/>
  <c r="D92" i="238"/>
  <c r="C92" i="238"/>
  <c r="B92" i="238"/>
  <c r="M91" i="238"/>
  <c r="J91" i="238"/>
  <c r="I91" i="238"/>
  <c r="G91" i="238"/>
  <c r="F91" i="238"/>
  <c r="E91" i="238"/>
  <c r="D91" i="238"/>
  <c r="C91" i="238"/>
  <c r="B91" i="238"/>
  <c r="M90" i="238"/>
  <c r="G90" i="238"/>
  <c r="F90" i="238"/>
  <c r="E90" i="238"/>
  <c r="D90" i="238"/>
  <c r="C90" i="238"/>
  <c r="I90" i="238" s="1"/>
  <c r="B90" i="238"/>
  <c r="G89" i="238"/>
  <c r="F89" i="238"/>
  <c r="L89" i="238" s="1"/>
  <c r="E89" i="238"/>
  <c r="D89" i="238"/>
  <c r="C89" i="238"/>
  <c r="B89" i="238"/>
  <c r="H89" i="238" s="1"/>
  <c r="I88" i="238"/>
  <c r="G88" i="238"/>
  <c r="F88" i="238"/>
  <c r="E88" i="238"/>
  <c r="K88" i="238" s="1"/>
  <c r="D88" i="238"/>
  <c r="C88" i="238"/>
  <c r="B88" i="238"/>
  <c r="H88" i="238" s="1"/>
  <c r="I87" i="238"/>
  <c r="H87" i="238"/>
  <c r="G87" i="238"/>
  <c r="F87" i="238"/>
  <c r="E87" i="238"/>
  <c r="D87" i="238"/>
  <c r="C87" i="238"/>
  <c r="B87" i="238"/>
  <c r="M86" i="238"/>
  <c r="G86" i="238"/>
  <c r="F86" i="238"/>
  <c r="E86" i="238"/>
  <c r="D86" i="238"/>
  <c r="C86" i="238"/>
  <c r="B86" i="238"/>
  <c r="H86" i="238" s="1"/>
  <c r="J85" i="238"/>
  <c r="G85" i="238"/>
  <c r="F85" i="238"/>
  <c r="E85" i="238"/>
  <c r="D85" i="238"/>
  <c r="C85" i="238"/>
  <c r="B85" i="238"/>
  <c r="H85" i="238" s="1"/>
  <c r="M84" i="238"/>
  <c r="J84" i="238"/>
  <c r="I84" i="238"/>
  <c r="G84" i="238"/>
  <c r="F84" i="238"/>
  <c r="E84" i="238"/>
  <c r="D84" i="238"/>
  <c r="C84" i="238"/>
  <c r="B84" i="238"/>
  <c r="H84" i="238" s="1"/>
  <c r="J83" i="238"/>
  <c r="I83" i="238"/>
  <c r="G83" i="238"/>
  <c r="F83" i="238"/>
  <c r="E83" i="238"/>
  <c r="K83" i="238" s="1"/>
  <c r="D83" i="238"/>
  <c r="C83" i="238"/>
  <c r="B83" i="238"/>
  <c r="M82" i="238"/>
  <c r="K82" i="238"/>
  <c r="G82" i="238"/>
  <c r="F82" i="238"/>
  <c r="E82" i="238"/>
  <c r="D82" i="238"/>
  <c r="J82" i="238" s="1"/>
  <c r="C82" i="238"/>
  <c r="B82" i="238"/>
  <c r="I81" i="238"/>
  <c r="G81" i="238"/>
  <c r="F81" i="238"/>
  <c r="E81" i="238"/>
  <c r="D81" i="238"/>
  <c r="C81" i="238"/>
  <c r="B81" i="238"/>
  <c r="G80" i="238"/>
  <c r="F80" i="238"/>
  <c r="E80" i="238"/>
  <c r="D80" i="238"/>
  <c r="C80" i="238"/>
  <c r="I80" i="238" s="1"/>
  <c r="B80" i="238"/>
  <c r="H79" i="238"/>
  <c r="G79" i="238"/>
  <c r="F79" i="238"/>
  <c r="E79" i="238"/>
  <c r="K79" i="238" s="1"/>
  <c r="D79" i="238"/>
  <c r="C79" i="238"/>
  <c r="B79" i="238"/>
  <c r="M78" i="238"/>
  <c r="L78" i="238"/>
  <c r="J78" i="238"/>
  <c r="G78" i="238"/>
  <c r="F78" i="238"/>
  <c r="E78" i="238"/>
  <c r="D78" i="238"/>
  <c r="C78" i="238"/>
  <c r="I78" i="238" s="1"/>
  <c r="B78" i="238"/>
  <c r="H78" i="238" s="1"/>
  <c r="M77" i="238"/>
  <c r="J77" i="238"/>
  <c r="G77" i="238"/>
  <c r="F77" i="238"/>
  <c r="E77" i="238"/>
  <c r="K77" i="238" s="1"/>
  <c r="D77" i="238"/>
  <c r="C77" i="238"/>
  <c r="B77" i="238"/>
  <c r="H77" i="238" s="1"/>
  <c r="M76" i="238"/>
  <c r="G76" i="238"/>
  <c r="F76" i="238"/>
  <c r="E76" i="238"/>
  <c r="D76" i="238"/>
  <c r="J76" i="238" s="1"/>
  <c r="C76" i="238"/>
  <c r="I76" i="238" s="1"/>
  <c r="B76" i="238"/>
  <c r="J75" i="238"/>
  <c r="G75" i="238"/>
  <c r="F75" i="238"/>
  <c r="E75" i="238"/>
  <c r="K75" i="238" s="1"/>
  <c r="D75" i="238"/>
  <c r="C75" i="238"/>
  <c r="B75" i="238"/>
  <c r="H75" i="238" s="1"/>
  <c r="M74" i="238"/>
  <c r="G74" i="238"/>
  <c r="F74" i="238"/>
  <c r="E74" i="238"/>
  <c r="D74" i="238"/>
  <c r="J74" i="238" s="1"/>
  <c r="C74" i="238"/>
  <c r="B74" i="238"/>
  <c r="G73" i="238"/>
  <c r="F73" i="238"/>
  <c r="L73" i="238" s="1"/>
  <c r="E73" i="238"/>
  <c r="K73" i="238" s="1"/>
  <c r="D73" i="238"/>
  <c r="C73" i="238"/>
  <c r="B73" i="238"/>
  <c r="G72" i="238"/>
  <c r="F72" i="238"/>
  <c r="E72" i="238"/>
  <c r="K72" i="238" s="1"/>
  <c r="D72" i="238"/>
  <c r="C72" i="238"/>
  <c r="I72" i="238" s="1"/>
  <c r="B72" i="238"/>
  <c r="G71" i="238"/>
  <c r="F71" i="238"/>
  <c r="E71" i="238"/>
  <c r="K71" i="238" s="1"/>
  <c r="D71" i="238"/>
  <c r="C71" i="238"/>
  <c r="B71" i="238"/>
  <c r="M70" i="238"/>
  <c r="G70" i="238"/>
  <c r="F70" i="238"/>
  <c r="E70" i="238"/>
  <c r="D70" i="238"/>
  <c r="C70" i="238"/>
  <c r="I70" i="238" s="1"/>
  <c r="B70" i="238"/>
  <c r="I69" i="238"/>
  <c r="H69" i="238"/>
  <c r="G69" i="238"/>
  <c r="F69" i="238"/>
  <c r="E69" i="238"/>
  <c r="D69" i="238"/>
  <c r="C69" i="238"/>
  <c r="B69" i="238"/>
  <c r="L68" i="238"/>
  <c r="J68" i="238"/>
  <c r="G68" i="238"/>
  <c r="F68" i="238"/>
  <c r="E68" i="238"/>
  <c r="D68" i="238"/>
  <c r="C68" i="238"/>
  <c r="I68" i="238" s="1"/>
  <c r="B68" i="238"/>
  <c r="M67" i="238"/>
  <c r="G67" i="238"/>
  <c r="F67" i="238"/>
  <c r="E67" i="238"/>
  <c r="K67" i="238" s="1"/>
  <c r="D67" i="238"/>
  <c r="C67" i="238"/>
  <c r="B67" i="238"/>
  <c r="M66" i="238"/>
  <c r="J66" i="238"/>
  <c r="G66" i="238"/>
  <c r="F66" i="238"/>
  <c r="L66" i="238" s="1"/>
  <c r="E66" i="238"/>
  <c r="D66" i="238"/>
  <c r="C66" i="238"/>
  <c r="B66" i="238"/>
  <c r="M65" i="238"/>
  <c r="J65" i="238"/>
  <c r="G65" i="238"/>
  <c r="F65" i="238"/>
  <c r="E65" i="238"/>
  <c r="D65" i="238"/>
  <c r="C65" i="238"/>
  <c r="B65" i="238"/>
  <c r="L64" i="238"/>
  <c r="G64" i="238"/>
  <c r="F64" i="238"/>
  <c r="E64" i="238"/>
  <c r="D64" i="238"/>
  <c r="C64" i="238"/>
  <c r="I64" i="238" s="1"/>
  <c r="B64" i="238"/>
  <c r="H64" i="238" s="1"/>
  <c r="G63" i="238"/>
  <c r="F63" i="238"/>
  <c r="E63" i="238"/>
  <c r="K63" i="238" s="1"/>
  <c r="D63" i="238"/>
  <c r="C63" i="238"/>
  <c r="B63" i="238"/>
  <c r="M62" i="238"/>
  <c r="G62" i="238"/>
  <c r="F62" i="238"/>
  <c r="E62" i="238"/>
  <c r="D62" i="238"/>
  <c r="J62" i="238" s="1"/>
  <c r="C62" i="238"/>
  <c r="B62" i="238"/>
  <c r="H62" i="238" s="1"/>
  <c r="I61" i="238"/>
  <c r="G61" i="238"/>
  <c r="F61" i="238"/>
  <c r="E61" i="238"/>
  <c r="K61" i="238" s="1"/>
  <c r="D61" i="238"/>
  <c r="C61" i="238"/>
  <c r="B61" i="238"/>
  <c r="M60" i="238"/>
  <c r="I60" i="238"/>
  <c r="G60" i="238"/>
  <c r="F60" i="238"/>
  <c r="L60" i="238" s="1"/>
  <c r="E60" i="238"/>
  <c r="D60" i="238"/>
  <c r="C60" i="238"/>
  <c r="B60" i="238"/>
  <c r="G59" i="238"/>
  <c r="F59" i="238"/>
  <c r="E59" i="238"/>
  <c r="K59" i="238" s="1"/>
  <c r="D59" i="238"/>
  <c r="C59" i="238"/>
  <c r="B59" i="238"/>
  <c r="M58" i="238"/>
  <c r="L58" i="238"/>
  <c r="K58" i="238"/>
  <c r="J58" i="238"/>
  <c r="G58" i="238"/>
  <c r="F58" i="238"/>
  <c r="E58" i="238"/>
  <c r="D58" i="238"/>
  <c r="C58" i="238"/>
  <c r="B58" i="238"/>
  <c r="M115" i="237"/>
  <c r="G115" i="237"/>
  <c r="F115" i="237"/>
  <c r="E115" i="237"/>
  <c r="K115" i="237" s="1"/>
  <c r="D115" i="237"/>
  <c r="C115" i="237"/>
  <c r="B115" i="237"/>
  <c r="G114" i="237"/>
  <c r="F114" i="237"/>
  <c r="L114" i="237" s="1"/>
  <c r="E114" i="237"/>
  <c r="D114" i="237"/>
  <c r="C114" i="237"/>
  <c r="B114" i="237"/>
  <c r="G113" i="237"/>
  <c r="M113" i="237" s="1"/>
  <c r="F113" i="237"/>
  <c r="E113" i="237"/>
  <c r="D113" i="237"/>
  <c r="C113" i="237"/>
  <c r="B113" i="237"/>
  <c r="I112" i="237"/>
  <c r="G112" i="237"/>
  <c r="F112" i="237"/>
  <c r="L112" i="237" s="1"/>
  <c r="E112" i="237"/>
  <c r="D112" i="237"/>
  <c r="C112" i="237"/>
  <c r="B112" i="237"/>
  <c r="H112" i="237" s="1"/>
  <c r="J111" i="237"/>
  <c r="I111" i="237"/>
  <c r="G111" i="237"/>
  <c r="M111" i="237" s="1"/>
  <c r="F111" i="237"/>
  <c r="E111" i="237"/>
  <c r="K111" i="237" s="1"/>
  <c r="D111" i="237"/>
  <c r="C111" i="237"/>
  <c r="B111" i="237"/>
  <c r="H111" i="237" s="1"/>
  <c r="M110" i="237"/>
  <c r="K110" i="237"/>
  <c r="G110" i="237"/>
  <c r="F110" i="237"/>
  <c r="E110" i="237"/>
  <c r="D110" i="237"/>
  <c r="J110" i="237" s="1"/>
  <c r="C110" i="237"/>
  <c r="I110" i="237" s="1"/>
  <c r="B110" i="237"/>
  <c r="H110" i="237" s="1"/>
  <c r="G109" i="237"/>
  <c r="F109" i="237"/>
  <c r="L109" i="237" s="1"/>
  <c r="E109" i="237"/>
  <c r="K109" i="237" s="1"/>
  <c r="D109" i="237"/>
  <c r="C109" i="237"/>
  <c r="B109" i="237"/>
  <c r="M108" i="237"/>
  <c r="I108" i="237"/>
  <c r="G108" i="237"/>
  <c r="F108" i="237"/>
  <c r="L108" i="237" s="1"/>
  <c r="E108" i="237"/>
  <c r="D108" i="237"/>
  <c r="C108" i="237"/>
  <c r="B108" i="237"/>
  <c r="H108" i="237" s="1"/>
  <c r="J107" i="237"/>
  <c r="G107" i="237"/>
  <c r="M107" i="237" s="1"/>
  <c r="F107" i="237"/>
  <c r="E107" i="237"/>
  <c r="D107" i="237"/>
  <c r="C107" i="237"/>
  <c r="B107" i="237"/>
  <c r="H107" i="237" s="1"/>
  <c r="M106" i="237"/>
  <c r="G106" i="237"/>
  <c r="F106" i="237"/>
  <c r="E106" i="237"/>
  <c r="D106" i="237"/>
  <c r="C106" i="237"/>
  <c r="I106" i="237" s="1"/>
  <c r="B106" i="237"/>
  <c r="M105" i="237"/>
  <c r="H105" i="237"/>
  <c r="G105" i="237"/>
  <c r="F105" i="237"/>
  <c r="E105" i="237"/>
  <c r="D105" i="237"/>
  <c r="C105" i="237"/>
  <c r="B105" i="237"/>
  <c r="K104" i="237"/>
  <c r="G104" i="237"/>
  <c r="F104" i="237"/>
  <c r="E104" i="237"/>
  <c r="D104" i="237"/>
  <c r="J104" i="237" s="1"/>
  <c r="C104" i="237"/>
  <c r="I104" i="237" s="1"/>
  <c r="B104" i="237"/>
  <c r="H104" i="237" s="1"/>
  <c r="G103" i="237"/>
  <c r="F103" i="237"/>
  <c r="L103" i="237" s="1"/>
  <c r="E103" i="237"/>
  <c r="K103" i="237" s="1"/>
  <c r="D103" i="237"/>
  <c r="J103" i="237" s="1"/>
  <c r="C103" i="237"/>
  <c r="B103" i="237"/>
  <c r="G102" i="237"/>
  <c r="F102" i="237"/>
  <c r="L102" i="237" s="1"/>
  <c r="E102" i="237"/>
  <c r="D102" i="237"/>
  <c r="C102" i="237"/>
  <c r="B102" i="237"/>
  <c r="J101" i="237"/>
  <c r="I101" i="237"/>
  <c r="G101" i="237"/>
  <c r="M101" i="237" s="1"/>
  <c r="F101" i="237"/>
  <c r="E101" i="237"/>
  <c r="D101" i="237"/>
  <c r="C101" i="237"/>
  <c r="B101" i="237"/>
  <c r="M100" i="237"/>
  <c r="K100" i="237"/>
  <c r="J100" i="237"/>
  <c r="G100" i="237"/>
  <c r="F100" i="237"/>
  <c r="E100" i="237"/>
  <c r="D100" i="237"/>
  <c r="C100" i="237"/>
  <c r="I100" i="237" s="1"/>
  <c r="B100" i="237"/>
  <c r="H100" i="237" s="1"/>
  <c r="L99" i="237"/>
  <c r="G99" i="237"/>
  <c r="F99" i="237"/>
  <c r="E99" i="237"/>
  <c r="K99" i="237" s="1"/>
  <c r="D99" i="237"/>
  <c r="J99" i="237" s="1"/>
  <c r="C99" i="237"/>
  <c r="B99" i="237"/>
  <c r="M98" i="237"/>
  <c r="L98" i="237"/>
  <c r="G98" i="237"/>
  <c r="F98" i="237"/>
  <c r="E98" i="237"/>
  <c r="D98" i="237"/>
  <c r="C98" i="237"/>
  <c r="B98" i="237"/>
  <c r="H98" i="237" s="1"/>
  <c r="G97" i="237"/>
  <c r="M97" i="237" s="1"/>
  <c r="F97" i="237"/>
  <c r="E97" i="237"/>
  <c r="D97" i="237"/>
  <c r="J97" i="237" s="1"/>
  <c r="C97" i="237"/>
  <c r="B97" i="237"/>
  <c r="I96" i="237"/>
  <c r="H96" i="237"/>
  <c r="G96" i="237"/>
  <c r="F96" i="237"/>
  <c r="E96" i="237"/>
  <c r="K96" i="237" s="1"/>
  <c r="D96" i="237"/>
  <c r="C96" i="237"/>
  <c r="B96" i="237"/>
  <c r="L95" i="237"/>
  <c r="I95" i="237"/>
  <c r="H95" i="237"/>
  <c r="G95" i="237"/>
  <c r="F95" i="237"/>
  <c r="E95" i="237"/>
  <c r="D95" i="237"/>
  <c r="C95" i="237"/>
  <c r="B95" i="237"/>
  <c r="M94" i="237"/>
  <c r="G94" i="237"/>
  <c r="F94" i="237"/>
  <c r="E94" i="237"/>
  <c r="K94" i="237" s="1"/>
  <c r="D94" i="237"/>
  <c r="J94" i="237" s="1"/>
  <c r="C94" i="237"/>
  <c r="I94" i="237" s="1"/>
  <c r="B94" i="237"/>
  <c r="H94" i="237" s="1"/>
  <c r="J93" i="237"/>
  <c r="G93" i="237"/>
  <c r="F93" i="237"/>
  <c r="E93" i="237"/>
  <c r="K93" i="237" s="1"/>
  <c r="D93" i="237"/>
  <c r="C93" i="237"/>
  <c r="B93" i="237"/>
  <c r="H93" i="237" s="1"/>
  <c r="I92" i="237"/>
  <c r="G92" i="237"/>
  <c r="F92" i="237"/>
  <c r="E92" i="237"/>
  <c r="K92" i="237" s="1"/>
  <c r="D92" i="237"/>
  <c r="J92" i="237" s="1"/>
  <c r="C92" i="237"/>
  <c r="B92" i="237"/>
  <c r="H92" i="237" s="1"/>
  <c r="I91" i="237"/>
  <c r="G91" i="237"/>
  <c r="M91" i="237" s="1"/>
  <c r="F91" i="237"/>
  <c r="L91" i="237" s="1"/>
  <c r="E91" i="237"/>
  <c r="K91" i="237" s="1"/>
  <c r="D91" i="237"/>
  <c r="C91" i="237"/>
  <c r="B91" i="237"/>
  <c r="M90" i="237"/>
  <c r="K90" i="237"/>
  <c r="J90" i="237"/>
  <c r="G90" i="237"/>
  <c r="F90" i="237"/>
  <c r="E90" i="237"/>
  <c r="D90" i="237"/>
  <c r="C90" i="237"/>
  <c r="I90" i="237" s="1"/>
  <c r="B90" i="237"/>
  <c r="H90" i="237" s="1"/>
  <c r="M89" i="237"/>
  <c r="L89" i="237"/>
  <c r="H89" i="237"/>
  <c r="G89" i="237"/>
  <c r="F89" i="237"/>
  <c r="E89" i="237"/>
  <c r="D89" i="237"/>
  <c r="C89" i="237"/>
  <c r="B89" i="237"/>
  <c r="H88" i="237"/>
  <c r="G88" i="237"/>
  <c r="F88" i="237"/>
  <c r="E88" i="237"/>
  <c r="D88" i="237"/>
  <c r="C88" i="237"/>
  <c r="I88" i="237" s="1"/>
  <c r="B88" i="237"/>
  <c r="L87" i="237"/>
  <c r="H87" i="237"/>
  <c r="G87" i="237"/>
  <c r="F87" i="237"/>
  <c r="E87" i="237"/>
  <c r="K87" i="237" s="1"/>
  <c r="D87" i="237"/>
  <c r="C87" i="237"/>
  <c r="B87" i="237"/>
  <c r="J86" i="237"/>
  <c r="G86" i="237"/>
  <c r="F86" i="237"/>
  <c r="E86" i="237"/>
  <c r="D86" i="237"/>
  <c r="C86" i="237"/>
  <c r="B86" i="237"/>
  <c r="H86" i="237" s="1"/>
  <c r="I85" i="237"/>
  <c r="G85" i="237"/>
  <c r="M85" i="237" s="1"/>
  <c r="F85" i="237"/>
  <c r="L85" i="237" s="1"/>
  <c r="E85" i="237"/>
  <c r="D85" i="237"/>
  <c r="J85" i="237" s="1"/>
  <c r="C85" i="237"/>
  <c r="B85" i="237"/>
  <c r="J84" i="237"/>
  <c r="I84" i="237"/>
  <c r="H84" i="237"/>
  <c r="G84" i="237"/>
  <c r="F84" i="237"/>
  <c r="E84" i="237"/>
  <c r="D84" i="237"/>
  <c r="C84" i="237"/>
  <c r="B84" i="237"/>
  <c r="M83" i="237"/>
  <c r="L83" i="237"/>
  <c r="G83" i="237"/>
  <c r="F83" i="237"/>
  <c r="E83" i="237"/>
  <c r="K83" i="237" s="1"/>
  <c r="D83" i="237"/>
  <c r="J83" i="237" s="1"/>
  <c r="C83" i="237"/>
  <c r="B83" i="237"/>
  <c r="M82" i="237"/>
  <c r="G82" i="237"/>
  <c r="F82" i="237"/>
  <c r="L82" i="237" s="1"/>
  <c r="E82" i="237"/>
  <c r="K82" i="237" s="1"/>
  <c r="D82" i="237"/>
  <c r="C82" i="237"/>
  <c r="B82" i="237"/>
  <c r="J81" i="237"/>
  <c r="I81" i="237"/>
  <c r="G81" i="237"/>
  <c r="M81" i="237" s="1"/>
  <c r="F81" i="237"/>
  <c r="E81" i="237"/>
  <c r="D81" i="237"/>
  <c r="C81" i="237"/>
  <c r="B81" i="237"/>
  <c r="H81" i="237" s="1"/>
  <c r="M80" i="237"/>
  <c r="G80" i="237"/>
  <c r="F80" i="237"/>
  <c r="E80" i="237"/>
  <c r="D80" i="237"/>
  <c r="J80" i="237" s="1"/>
  <c r="C80" i="237"/>
  <c r="I80" i="237" s="1"/>
  <c r="B80" i="237"/>
  <c r="M79" i="237"/>
  <c r="G79" i="237"/>
  <c r="F79" i="237"/>
  <c r="E79" i="237"/>
  <c r="D79" i="237"/>
  <c r="C79" i="237"/>
  <c r="B79" i="237"/>
  <c r="H79" i="237" s="1"/>
  <c r="M78" i="237"/>
  <c r="H78" i="237"/>
  <c r="G78" i="237"/>
  <c r="F78" i="237"/>
  <c r="E78" i="237"/>
  <c r="D78" i="237"/>
  <c r="J78" i="237" s="1"/>
  <c r="C78" i="237"/>
  <c r="B78" i="237"/>
  <c r="J77" i="237"/>
  <c r="I77" i="237"/>
  <c r="G77" i="237"/>
  <c r="M77" i="237" s="1"/>
  <c r="F77" i="237"/>
  <c r="E77" i="237"/>
  <c r="K77" i="237" s="1"/>
  <c r="D77" i="237"/>
  <c r="C77" i="237"/>
  <c r="B77" i="237"/>
  <c r="K76" i="237"/>
  <c r="J76" i="237"/>
  <c r="I76" i="237"/>
  <c r="G76" i="237"/>
  <c r="F76" i="237"/>
  <c r="E76" i="237"/>
  <c r="D76" i="237"/>
  <c r="C76" i="237"/>
  <c r="B76" i="237"/>
  <c r="H76" i="237" s="1"/>
  <c r="I75" i="237"/>
  <c r="G75" i="237"/>
  <c r="M75" i="237" s="1"/>
  <c r="F75" i="237"/>
  <c r="E75" i="237"/>
  <c r="D75" i="237"/>
  <c r="C75" i="237"/>
  <c r="B75" i="237"/>
  <c r="H75" i="237" s="1"/>
  <c r="M74" i="237"/>
  <c r="K74" i="237"/>
  <c r="J74" i="237"/>
  <c r="G74" i="237"/>
  <c r="F74" i="237"/>
  <c r="E74" i="237"/>
  <c r="D74" i="237"/>
  <c r="C74" i="237"/>
  <c r="B74" i="237"/>
  <c r="H74" i="237" s="1"/>
  <c r="L73" i="237"/>
  <c r="I73" i="237"/>
  <c r="H73" i="237"/>
  <c r="G73" i="237"/>
  <c r="M73" i="237" s="1"/>
  <c r="F73" i="237"/>
  <c r="E73" i="237"/>
  <c r="K73" i="237" s="1"/>
  <c r="D73" i="237"/>
  <c r="C73" i="237"/>
  <c r="B73" i="237"/>
  <c r="J72" i="237"/>
  <c r="I72" i="237"/>
  <c r="G72" i="237"/>
  <c r="F72" i="237"/>
  <c r="E72" i="237"/>
  <c r="K72" i="237" s="1"/>
  <c r="D72" i="237"/>
  <c r="C72" i="237"/>
  <c r="B72" i="237"/>
  <c r="H72" i="237" s="1"/>
  <c r="M71" i="237"/>
  <c r="G71" i="237"/>
  <c r="F71" i="237"/>
  <c r="L71" i="237" s="1"/>
  <c r="E71" i="237"/>
  <c r="K71" i="237" s="1"/>
  <c r="D71" i="237"/>
  <c r="C71" i="237"/>
  <c r="B71" i="237"/>
  <c r="J70" i="237"/>
  <c r="I70" i="237"/>
  <c r="G70" i="237"/>
  <c r="F70" i="237"/>
  <c r="L70" i="237" s="1"/>
  <c r="E70" i="237"/>
  <c r="D70" i="237"/>
  <c r="C70" i="237"/>
  <c r="B70" i="237"/>
  <c r="H70" i="237" s="1"/>
  <c r="M69" i="237"/>
  <c r="I69" i="237"/>
  <c r="G69" i="237"/>
  <c r="F69" i="237"/>
  <c r="E69" i="237"/>
  <c r="D69" i="237"/>
  <c r="J69" i="237" s="1"/>
  <c r="C69" i="237"/>
  <c r="B69" i="237"/>
  <c r="H69" i="237" s="1"/>
  <c r="G68" i="237"/>
  <c r="F68" i="237"/>
  <c r="L68" i="237" s="1"/>
  <c r="E68" i="237"/>
  <c r="K68" i="237" s="1"/>
  <c r="D68" i="237"/>
  <c r="C68" i="237"/>
  <c r="I68" i="237" s="1"/>
  <c r="B68" i="237"/>
  <c r="H68" i="237" s="1"/>
  <c r="J67" i="237"/>
  <c r="G67" i="237"/>
  <c r="F67" i="237"/>
  <c r="L67" i="237" s="1"/>
  <c r="E67" i="237"/>
  <c r="K67" i="237" s="1"/>
  <c r="D67" i="237"/>
  <c r="C67" i="237"/>
  <c r="B67" i="237"/>
  <c r="M66" i="237"/>
  <c r="J66" i="237"/>
  <c r="G66" i="237"/>
  <c r="F66" i="237"/>
  <c r="L66" i="237" s="1"/>
  <c r="E66" i="237"/>
  <c r="D66" i="237"/>
  <c r="C66" i="237"/>
  <c r="B66" i="237"/>
  <c r="M65" i="237"/>
  <c r="L65" i="237"/>
  <c r="G65" i="237"/>
  <c r="F65" i="237"/>
  <c r="E65" i="237"/>
  <c r="D65" i="237"/>
  <c r="J65" i="237" s="1"/>
  <c r="C65" i="237"/>
  <c r="B65" i="237"/>
  <c r="M64" i="237"/>
  <c r="H64" i="237"/>
  <c r="G64" i="237"/>
  <c r="F64" i="237"/>
  <c r="L64" i="237" s="1"/>
  <c r="E64" i="237"/>
  <c r="D64" i="237"/>
  <c r="C64" i="237"/>
  <c r="I64" i="237" s="1"/>
  <c r="B64" i="237"/>
  <c r="G63" i="237"/>
  <c r="M63" i="237" s="1"/>
  <c r="F63" i="237"/>
  <c r="L63" i="237" s="1"/>
  <c r="E63" i="237"/>
  <c r="D63" i="237"/>
  <c r="J63" i="237" s="1"/>
  <c r="C63" i="237"/>
  <c r="B63" i="237"/>
  <c r="M62" i="237"/>
  <c r="J62" i="237"/>
  <c r="H62" i="237"/>
  <c r="G62" i="237"/>
  <c r="F62" i="237"/>
  <c r="E62" i="237"/>
  <c r="D62" i="237"/>
  <c r="C62" i="237"/>
  <c r="B62" i="237"/>
  <c r="L61" i="237"/>
  <c r="K61" i="237"/>
  <c r="I61" i="237"/>
  <c r="G61" i="237"/>
  <c r="F61" i="237"/>
  <c r="E61" i="237"/>
  <c r="D61" i="237"/>
  <c r="C61" i="237"/>
  <c r="B61" i="237"/>
  <c r="H61" i="237" s="1"/>
  <c r="K60" i="237"/>
  <c r="H60" i="237"/>
  <c r="G60" i="237"/>
  <c r="F60" i="237"/>
  <c r="L60" i="237" s="1"/>
  <c r="E60" i="237"/>
  <c r="D60" i="237"/>
  <c r="J60" i="237" s="1"/>
  <c r="C60" i="237"/>
  <c r="I60" i="237" s="1"/>
  <c r="B60" i="237"/>
  <c r="K59" i="237"/>
  <c r="J59" i="237"/>
  <c r="G59" i="237"/>
  <c r="F59" i="237"/>
  <c r="L59" i="237" s="1"/>
  <c r="E59" i="237"/>
  <c r="D59" i="237"/>
  <c r="C59" i="237"/>
  <c r="I59" i="237" s="1"/>
  <c r="B59" i="237"/>
  <c r="H59" i="237" s="1"/>
  <c r="M58" i="237"/>
  <c r="J58" i="237"/>
  <c r="G58" i="237"/>
  <c r="F58" i="237"/>
  <c r="L58" i="237" s="1"/>
  <c r="E58" i="237"/>
  <c r="K58" i="237" s="1"/>
  <c r="D58" i="237"/>
  <c r="C58" i="237"/>
  <c r="B58" i="237"/>
  <c r="I57" i="237"/>
  <c r="G57" i="237"/>
  <c r="M57" i="237" s="1"/>
  <c r="C57" i="237"/>
  <c r="M56" i="237"/>
  <c r="I56" i="237"/>
  <c r="G56" i="237"/>
  <c r="C56" i="237"/>
  <c r="G55" i="237"/>
  <c r="M55" i="237" s="1"/>
  <c r="C55" i="237"/>
  <c r="I55" i="237" s="1"/>
  <c r="G54" i="237"/>
  <c r="C54" i="237"/>
  <c r="I53" i="237"/>
  <c r="G53" i="237"/>
  <c r="M53" i="237" s="1"/>
  <c r="C53" i="237"/>
  <c r="G52" i="237"/>
  <c r="C52" i="237"/>
  <c r="I52" i="237" s="1"/>
  <c r="G51" i="237"/>
  <c r="M51" i="237" s="1"/>
  <c r="C51" i="237"/>
  <c r="I51" i="237" s="1"/>
  <c r="G50" i="237"/>
  <c r="C50" i="237"/>
  <c r="I50" i="237" s="1"/>
  <c r="G49" i="237"/>
  <c r="M49" i="237" s="1"/>
  <c r="C49" i="237"/>
  <c r="I48" i="237"/>
  <c r="G48" i="237"/>
  <c r="C48" i="237"/>
  <c r="G47" i="237"/>
  <c r="C47" i="237"/>
  <c r="I47" i="237" s="1"/>
  <c r="G46" i="237"/>
  <c r="M46" i="237" s="1"/>
  <c r="C46" i="237"/>
  <c r="G45" i="237"/>
  <c r="M45" i="237" s="1"/>
  <c r="C45" i="237"/>
  <c r="I44" i="237"/>
  <c r="G44" i="237"/>
  <c r="M44" i="237" s="1"/>
  <c r="C44" i="237"/>
  <c r="I43" i="237"/>
  <c r="G43" i="237"/>
  <c r="C43" i="237"/>
  <c r="G42" i="237"/>
  <c r="M42" i="237" s="1"/>
  <c r="C42" i="237"/>
  <c r="I41" i="237"/>
  <c r="G41" i="237"/>
  <c r="M41" i="237" s="1"/>
  <c r="C41" i="237"/>
  <c r="G40" i="237"/>
  <c r="C40" i="237"/>
  <c r="I40" i="237" s="1"/>
  <c r="I39" i="237"/>
  <c r="G39" i="237"/>
  <c r="M39" i="237" s="1"/>
  <c r="C39" i="237"/>
  <c r="G38" i="237"/>
  <c r="M38" i="237" s="1"/>
  <c r="C38" i="237"/>
  <c r="G37" i="237"/>
  <c r="M37" i="237" s="1"/>
  <c r="C37" i="237"/>
  <c r="G36" i="237"/>
  <c r="M36" i="237" s="1"/>
  <c r="C36" i="237"/>
  <c r="I36" i="237" s="1"/>
  <c r="I35" i="237"/>
  <c r="G35" i="237"/>
  <c r="M35" i="237" s="1"/>
  <c r="C35" i="237"/>
  <c r="G34" i="237"/>
  <c r="C34" i="237"/>
  <c r="G33" i="237"/>
  <c r="M33" i="237" s="1"/>
  <c r="C33" i="237"/>
  <c r="I33" i="237" s="1"/>
  <c r="I32" i="237"/>
  <c r="G32" i="237"/>
  <c r="C32" i="237"/>
  <c r="I31" i="237"/>
  <c r="G31" i="237"/>
  <c r="M31" i="237" s="1"/>
  <c r="C31" i="237"/>
  <c r="G30" i="237"/>
  <c r="M30" i="237" s="1"/>
  <c r="C30" i="237"/>
  <c r="G29" i="237"/>
  <c r="M29" i="237" s="1"/>
  <c r="C29" i="237"/>
  <c r="I28" i="237"/>
  <c r="G28" i="237"/>
  <c r="C28" i="237"/>
  <c r="I27" i="237"/>
  <c r="G27" i="237"/>
  <c r="C27" i="237"/>
  <c r="G26" i="237"/>
  <c r="M26" i="237" s="1"/>
  <c r="C26" i="237"/>
  <c r="G25" i="237"/>
  <c r="M25" i="237" s="1"/>
  <c r="C25" i="237"/>
  <c r="G24" i="237"/>
  <c r="M24" i="237" s="1"/>
  <c r="C24" i="237"/>
  <c r="I24" i="237" s="1"/>
  <c r="I23" i="237"/>
  <c r="G23" i="237"/>
  <c r="C23" i="237"/>
  <c r="G22" i="237"/>
  <c r="C22" i="237"/>
  <c r="G21" i="237"/>
  <c r="M21" i="237" s="1"/>
  <c r="C21" i="237"/>
  <c r="I21" i="237" s="1"/>
  <c r="G20" i="237"/>
  <c r="C20" i="237"/>
  <c r="I20" i="237" s="1"/>
  <c r="I19" i="237"/>
  <c r="G19" i="237"/>
  <c r="C19" i="237"/>
  <c r="G18" i="237"/>
  <c r="C18" i="237"/>
  <c r="I17" i="237"/>
  <c r="G17" i="237"/>
  <c r="M17" i="237" s="1"/>
  <c r="C17" i="237"/>
  <c r="I16" i="237"/>
  <c r="G16" i="237"/>
  <c r="C16" i="237"/>
  <c r="G15" i="237"/>
  <c r="M15" i="237" s="1"/>
  <c r="C15" i="237"/>
  <c r="I15" i="237" s="1"/>
  <c r="G14" i="237"/>
  <c r="M14" i="237" s="1"/>
  <c r="C14" i="237"/>
  <c r="G13" i="237"/>
  <c r="C13" i="237"/>
  <c r="I12" i="237"/>
  <c r="G12" i="237"/>
  <c r="C12" i="237"/>
  <c r="G11" i="237"/>
  <c r="C11" i="237"/>
  <c r="G10" i="237"/>
  <c r="M10" i="237" s="1"/>
  <c r="C10" i="237"/>
  <c r="G9" i="237"/>
  <c r="M9" i="237" s="1"/>
  <c r="C9" i="237"/>
  <c r="F115" i="236"/>
  <c r="M115" i="241" s="1"/>
  <c r="E115" i="236"/>
  <c r="D115" i="236"/>
  <c r="K115" i="242" s="1"/>
  <c r="C115" i="236"/>
  <c r="J115" i="243" s="1"/>
  <c r="B115" i="236"/>
  <c r="I114" i="236"/>
  <c r="F114" i="236"/>
  <c r="E114" i="236"/>
  <c r="D114" i="236"/>
  <c r="C114" i="236"/>
  <c r="B114" i="236"/>
  <c r="K113" i="236"/>
  <c r="F113" i="236"/>
  <c r="E113" i="236"/>
  <c r="D113" i="236"/>
  <c r="C113" i="236"/>
  <c r="B113" i="236"/>
  <c r="G112" i="236"/>
  <c r="F112" i="236"/>
  <c r="E112" i="236"/>
  <c r="D112" i="236"/>
  <c r="C112" i="236"/>
  <c r="B112" i="236"/>
  <c r="I112" i="243" s="1"/>
  <c r="H111" i="236"/>
  <c r="G111" i="236"/>
  <c r="F111" i="236"/>
  <c r="M111" i="241" s="1"/>
  <c r="E111" i="236"/>
  <c r="D111" i="236"/>
  <c r="C111" i="236"/>
  <c r="B111" i="236"/>
  <c r="H111" i="238" s="1"/>
  <c r="I110" i="236"/>
  <c r="H110" i="236"/>
  <c r="G110" i="236"/>
  <c r="F110" i="236"/>
  <c r="M110" i="239" s="1"/>
  <c r="E110" i="236"/>
  <c r="D110" i="236"/>
  <c r="C110" i="236"/>
  <c r="B110" i="236"/>
  <c r="F109" i="236"/>
  <c r="E109" i="236"/>
  <c r="D109" i="236"/>
  <c r="K109" i="242" s="1"/>
  <c r="C109" i="236"/>
  <c r="J109" i="237" s="1"/>
  <c r="B109" i="236"/>
  <c r="K108" i="236"/>
  <c r="I108" i="236"/>
  <c r="G108" i="236"/>
  <c r="F108" i="236"/>
  <c r="E108" i="236"/>
  <c r="D108" i="236"/>
  <c r="K108" i="241" s="1"/>
  <c r="C108" i="236"/>
  <c r="B108" i="236"/>
  <c r="H108" i="242" s="1"/>
  <c r="J107" i="236"/>
  <c r="I107" i="236"/>
  <c r="F107" i="236"/>
  <c r="E107" i="236"/>
  <c r="D107" i="236"/>
  <c r="K107" i="242" s="1"/>
  <c r="C107" i="236"/>
  <c r="B107" i="236"/>
  <c r="K106" i="236"/>
  <c r="F106" i="236"/>
  <c r="E106" i="236"/>
  <c r="D106" i="236"/>
  <c r="C106" i="236"/>
  <c r="J106" i="241" s="1"/>
  <c r="B106" i="236"/>
  <c r="J105" i="236"/>
  <c r="G105" i="236"/>
  <c r="F105" i="236"/>
  <c r="E105" i="236"/>
  <c r="L105" i="242" s="1"/>
  <c r="D105" i="236"/>
  <c r="C105" i="236"/>
  <c r="B105" i="236"/>
  <c r="H105" i="242" s="1"/>
  <c r="K104" i="236"/>
  <c r="H104" i="236"/>
  <c r="G104" i="236"/>
  <c r="F104" i="236"/>
  <c r="E104" i="236"/>
  <c r="D104" i="236"/>
  <c r="K104" i="241" s="1"/>
  <c r="C104" i="236"/>
  <c r="J104" i="241" s="1"/>
  <c r="B104" i="236"/>
  <c r="H104" i="242" s="1"/>
  <c r="I103" i="236"/>
  <c r="H103" i="236"/>
  <c r="G103" i="236"/>
  <c r="F103" i="236"/>
  <c r="E103" i="236"/>
  <c r="L103" i="242" s="1"/>
  <c r="D103" i="236"/>
  <c r="K103" i="242" s="1"/>
  <c r="C103" i="236"/>
  <c r="J103" i="243" s="1"/>
  <c r="B103" i="236"/>
  <c r="H103" i="238" s="1"/>
  <c r="J102" i="236"/>
  <c r="I102" i="236"/>
  <c r="H102" i="236"/>
  <c r="F102" i="236"/>
  <c r="E102" i="236"/>
  <c r="D102" i="236"/>
  <c r="C102" i="236"/>
  <c r="B102" i="236"/>
  <c r="K101" i="236"/>
  <c r="J101" i="236"/>
  <c r="G101" i="236"/>
  <c r="F101" i="236"/>
  <c r="E101" i="236"/>
  <c r="D101" i="236"/>
  <c r="C101" i="236"/>
  <c r="J101" i="238" s="1"/>
  <c r="B101" i="236"/>
  <c r="K100" i="236"/>
  <c r="H100" i="236"/>
  <c r="G100" i="236"/>
  <c r="F100" i="236"/>
  <c r="E100" i="236"/>
  <c r="D100" i="236"/>
  <c r="C100" i="236"/>
  <c r="J100" i="241" s="1"/>
  <c r="B100" i="236"/>
  <c r="F99" i="236"/>
  <c r="E99" i="236"/>
  <c r="D99" i="236"/>
  <c r="C99" i="236"/>
  <c r="B99" i="236"/>
  <c r="K98" i="236"/>
  <c r="I98" i="236"/>
  <c r="F98" i="236"/>
  <c r="M98" i="243" s="1"/>
  <c r="E98" i="236"/>
  <c r="D98" i="236"/>
  <c r="C98" i="236"/>
  <c r="B98" i="236"/>
  <c r="J97" i="236"/>
  <c r="F97" i="236"/>
  <c r="M97" i="243" s="1"/>
  <c r="E97" i="236"/>
  <c r="D97" i="236"/>
  <c r="C97" i="236"/>
  <c r="B97" i="236"/>
  <c r="G96" i="236"/>
  <c r="F96" i="236"/>
  <c r="E96" i="236"/>
  <c r="D96" i="236"/>
  <c r="K96" i="241" s="1"/>
  <c r="C96" i="236"/>
  <c r="B96" i="236"/>
  <c r="G95" i="236"/>
  <c r="F95" i="236"/>
  <c r="E95" i="236"/>
  <c r="D95" i="236"/>
  <c r="C95" i="236"/>
  <c r="B95" i="236"/>
  <c r="I95" i="243" s="1"/>
  <c r="H94" i="236"/>
  <c r="G94" i="236"/>
  <c r="F94" i="236"/>
  <c r="M94" i="239" s="1"/>
  <c r="E94" i="236"/>
  <c r="D94" i="236"/>
  <c r="C94" i="236"/>
  <c r="B94" i="236"/>
  <c r="I93" i="236"/>
  <c r="G93" i="236"/>
  <c r="F93" i="236"/>
  <c r="E93" i="236"/>
  <c r="D93" i="236"/>
  <c r="K93" i="242" s="1"/>
  <c r="C93" i="236"/>
  <c r="J93" i="239" s="1"/>
  <c r="B93" i="236"/>
  <c r="I92" i="236"/>
  <c r="H92" i="236"/>
  <c r="G92" i="236"/>
  <c r="F92" i="236"/>
  <c r="E92" i="236"/>
  <c r="D92" i="236"/>
  <c r="C92" i="236"/>
  <c r="J92" i="241" s="1"/>
  <c r="B92" i="236"/>
  <c r="H92" i="242" s="1"/>
  <c r="K91" i="236"/>
  <c r="I91" i="236"/>
  <c r="F91" i="236"/>
  <c r="M91" i="241" s="1"/>
  <c r="E91" i="236"/>
  <c r="D91" i="236"/>
  <c r="K91" i="242" s="1"/>
  <c r="C91" i="236"/>
  <c r="B91" i="236"/>
  <c r="J90" i="236"/>
  <c r="F90" i="236"/>
  <c r="M90" i="243" s="1"/>
  <c r="E90" i="236"/>
  <c r="D90" i="236"/>
  <c r="C90" i="236"/>
  <c r="B90" i="236"/>
  <c r="J89" i="236"/>
  <c r="G89" i="236"/>
  <c r="F89" i="236"/>
  <c r="E89" i="236"/>
  <c r="L89" i="242" s="1"/>
  <c r="D89" i="236"/>
  <c r="C89" i="236"/>
  <c r="B89" i="236"/>
  <c r="K88" i="236"/>
  <c r="H88" i="236"/>
  <c r="G88" i="236"/>
  <c r="F88" i="236"/>
  <c r="E88" i="236"/>
  <c r="D88" i="236"/>
  <c r="C88" i="236"/>
  <c r="J88" i="241" s="1"/>
  <c r="B88" i="236"/>
  <c r="H88" i="242" s="1"/>
  <c r="I87" i="236"/>
  <c r="G87" i="236"/>
  <c r="F87" i="236"/>
  <c r="K87" i="236" s="1"/>
  <c r="E87" i="236"/>
  <c r="L87" i="242" s="1"/>
  <c r="D87" i="236"/>
  <c r="K87" i="242" s="1"/>
  <c r="C87" i="236"/>
  <c r="B87" i="236"/>
  <c r="H86" i="236"/>
  <c r="F86" i="236"/>
  <c r="M86" i="242" s="1"/>
  <c r="E86" i="236"/>
  <c r="D86" i="236"/>
  <c r="C86" i="236"/>
  <c r="B86" i="236"/>
  <c r="H86" i="241" s="1"/>
  <c r="G85" i="236"/>
  <c r="F85" i="236"/>
  <c r="E85" i="236"/>
  <c r="D85" i="236"/>
  <c r="C85" i="236"/>
  <c r="B85" i="236"/>
  <c r="I85" i="238" s="1"/>
  <c r="H84" i="236"/>
  <c r="G84" i="236"/>
  <c r="F84" i="236"/>
  <c r="E84" i="236"/>
  <c r="D84" i="236"/>
  <c r="C84" i="236"/>
  <c r="J84" i="240" s="1"/>
  <c r="B84" i="236"/>
  <c r="H84" i="242" s="1"/>
  <c r="I83" i="236"/>
  <c r="H83" i="236"/>
  <c r="G83" i="236"/>
  <c r="F83" i="236"/>
  <c r="E83" i="236"/>
  <c r="D83" i="236"/>
  <c r="C83" i="236"/>
  <c r="B83" i="236"/>
  <c r="I83" i="239" s="1"/>
  <c r="K82" i="236"/>
  <c r="F82" i="236"/>
  <c r="M82" i="242" s="1"/>
  <c r="E82" i="236"/>
  <c r="D82" i="236"/>
  <c r="C82" i="236"/>
  <c r="B82" i="236"/>
  <c r="J81" i="236"/>
  <c r="F81" i="236"/>
  <c r="M81" i="243" s="1"/>
  <c r="E81" i="236"/>
  <c r="D81" i="236"/>
  <c r="C81" i="236"/>
  <c r="B81" i="236"/>
  <c r="K80" i="236"/>
  <c r="I80" i="236"/>
  <c r="G80" i="236"/>
  <c r="F80" i="236"/>
  <c r="E80" i="236"/>
  <c r="D80" i="236"/>
  <c r="K80" i="241" s="1"/>
  <c r="C80" i="236"/>
  <c r="J80" i="240" s="1"/>
  <c r="B80" i="236"/>
  <c r="H80" i="242" s="1"/>
  <c r="K79" i="236"/>
  <c r="F79" i="236"/>
  <c r="M79" i="241" s="1"/>
  <c r="E79" i="236"/>
  <c r="D79" i="236"/>
  <c r="K79" i="240" s="1"/>
  <c r="C79" i="236"/>
  <c r="J79" i="237" s="1"/>
  <c r="B79" i="236"/>
  <c r="H79" i="243" s="1"/>
  <c r="H78" i="236"/>
  <c r="G78" i="236"/>
  <c r="F78" i="236"/>
  <c r="E78" i="236"/>
  <c r="D78" i="236"/>
  <c r="C78" i="236"/>
  <c r="J78" i="243" s="1"/>
  <c r="B78" i="236"/>
  <c r="I77" i="236"/>
  <c r="G77" i="236"/>
  <c r="F77" i="236"/>
  <c r="M77" i="239" s="1"/>
  <c r="E77" i="236"/>
  <c r="D77" i="236"/>
  <c r="K77" i="242" s="1"/>
  <c r="C77" i="236"/>
  <c r="B77" i="236"/>
  <c r="I76" i="236"/>
  <c r="H76" i="236"/>
  <c r="G76" i="236"/>
  <c r="F76" i="236"/>
  <c r="E76" i="236"/>
  <c r="L76" i="242" s="1"/>
  <c r="D76" i="236"/>
  <c r="K76" i="241" s="1"/>
  <c r="C76" i="236"/>
  <c r="J76" i="241" s="1"/>
  <c r="B76" i="236"/>
  <c r="H76" i="242" s="1"/>
  <c r="J75" i="236"/>
  <c r="H75" i="236"/>
  <c r="F75" i="236"/>
  <c r="M75" i="241" s="1"/>
  <c r="E75" i="236"/>
  <c r="D75" i="236"/>
  <c r="C75" i="236"/>
  <c r="J75" i="240" s="1"/>
  <c r="B75" i="236"/>
  <c r="K74" i="236"/>
  <c r="H74" i="236"/>
  <c r="G74" i="236"/>
  <c r="F74" i="236"/>
  <c r="M74" i="243" s="1"/>
  <c r="E74" i="236"/>
  <c r="D74" i="236"/>
  <c r="C74" i="236"/>
  <c r="J74" i="243" s="1"/>
  <c r="B74" i="236"/>
  <c r="J73" i="236"/>
  <c r="I73" i="236"/>
  <c r="G73" i="236"/>
  <c r="F73" i="236"/>
  <c r="E73" i="236"/>
  <c r="D73" i="236"/>
  <c r="C73" i="236"/>
  <c r="B73" i="236"/>
  <c r="K72" i="236"/>
  <c r="I72" i="236"/>
  <c r="H72" i="236"/>
  <c r="G72" i="236"/>
  <c r="F72" i="236"/>
  <c r="M72" i="240" s="1"/>
  <c r="E72" i="236"/>
  <c r="D72" i="236"/>
  <c r="C72" i="236"/>
  <c r="B72" i="236"/>
  <c r="H72" i="240" s="1"/>
  <c r="K71" i="236"/>
  <c r="J71" i="236"/>
  <c r="F71" i="236"/>
  <c r="E71" i="236"/>
  <c r="L71" i="242" s="1"/>
  <c r="D71" i="236"/>
  <c r="K71" i="242" s="1"/>
  <c r="C71" i="236"/>
  <c r="B71" i="236"/>
  <c r="F70" i="236"/>
  <c r="M70" i="237" s="1"/>
  <c r="E70" i="236"/>
  <c r="D70" i="236"/>
  <c r="C70" i="236"/>
  <c r="B70" i="236"/>
  <c r="G69" i="236"/>
  <c r="F69" i="236"/>
  <c r="E69" i="236"/>
  <c r="D69" i="236"/>
  <c r="C69" i="236"/>
  <c r="B69" i="236"/>
  <c r="G68" i="236"/>
  <c r="F68" i="236"/>
  <c r="E68" i="236"/>
  <c r="D68" i="236"/>
  <c r="C68" i="236"/>
  <c r="B68" i="236"/>
  <c r="I67" i="236"/>
  <c r="H67" i="236"/>
  <c r="G67" i="236"/>
  <c r="F67" i="236"/>
  <c r="E67" i="236"/>
  <c r="D67" i="236"/>
  <c r="K67" i="242" s="1"/>
  <c r="C67" i="236"/>
  <c r="B67" i="236"/>
  <c r="H67" i="237" s="1"/>
  <c r="G66" i="236"/>
  <c r="F66" i="236"/>
  <c r="E66" i="236"/>
  <c r="L66" i="243" s="1"/>
  <c r="D66" i="236"/>
  <c r="K66" i="243" s="1"/>
  <c r="C66" i="236"/>
  <c r="B66" i="236"/>
  <c r="F65" i="236"/>
  <c r="E65" i="236"/>
  <c r="L65" i="242" s="1"/>
  <c r="D65" i="236"/>
  <c r="C65" i="236"/>
  <c r="B65" i="236"/>
  <c r="K64" i="236"/>
  <c r="I64" i="236"/>
  <c r="G64" i="236"/>
  <c r="F64" i="236"/>
  <c r="M64" i="238" s="1"/>
  <c r="E64" i="236"/>
  <c r="L64" i="239" s="1"/>
  <c r="D64" i="236"/>
  <c r="C64" i="236"/>
  <c r="B64" i="236"/>
  <c r="H64" i="242" s="1"/>
  <c r="F63" i="236"/>
  <c r="E63" i="236"/>
  <c r="D63" i="236"/>
  <c r="K63" i="242" s="1"/>
  <c r="C63" i="236"/>
  <c r="B63" i="236"/>
  <c r="J63" i="236" s="1"/>
  <c r="F62" i="236"/>
  <c r="M62" i="239" s="1"/>
  <c r="E62" i="236"/>
  <c r="D62" i="236"/>
  <c r="C62" i="236"/>
  <c r="J62" i="240" s="1"/>
  <c r="B62" i="236"/>
  <c r="I61" i="236"/>
  <c r="G61" i="236"/>
  <c r="F61" i="236"/>
  <c r="E61" i="236"/>
  <c r="L61" i="242" s="1"/>
  <c r="D61" i="236"/>
  <c r="K61" i="242" s="1"/>
  <c r="C61" i="236"/>
  <c r="B61" i="236"/>
  <c r="H60" i="236"/>
  <c r="G60" i="236"/>
  <c r="F60" i="236"/>
  <c r="E60" i="236"/>
  <c r="L60" i="243" s="1"/>
  <c r="D60" i="236"/>
  <c r="C60" i="236"/>
  <c r="B60" i="236"/>
  <c r="I59" i="236"/>
  <c r="H59" i="236"/>
  <c r="F59" i="236"/>
  <c r="E59" i="236"/>
  <c r="D59" i="236"/>
  <c r="K59" i="241" s="1"/>
  <c r="C59" i="236"/>
  <c r="B59" i="236"/>
  <c r="F58" i="236"/>
  <c r="M58" i="239" s="1"/>
  <c r="E58" i="236"/>
  <c r="D58" i="236"/>
  <c r="C58" i="236"/>
  <c r="B58" i="236"/>
  <c r="F57" i="236"/>
  <c r="M57" i="243" s="1"/>
  <c r="B57" i="236"/>
  <c r="I57" i="241" s="1"/>
  <c r="F56" i="236"/>
  <c r="M56" i="240" s="1"/>
  <c r="B56" i="236"/>
  <c r="I56" i="242" s="1"/>
  <c r="F55" i="236"/>
  <c r="M55" i="243" s="1"/>
  <c r="B55" i="236"/>
  <c r="I55" i="241" s="1"/>
  <c r="F54" i="236"/>
  <c r="B54" i="236"/>
  <c r="I54" i="242" s="1"/>
  <c r="F53" i="236"/>
  <c r="M53" i="241" s="1"/>
  <c r="B53" i="236"/>
  <c r="I53" i="241" s="1"/>
  <c r="F52" i="236"/>
  <c r="M52" i="240" s="1"/>
  <c r="B52" i="236"/>
  <c r="I52" i="242" s="1"/>
  <c r="F51" i="236"/>
  <c r="B51" i="236"/>
  <c r="F50" i="236"/>
  <c r="B50" i="236"/>
  <c r="I50" i="242" s="1"/>
  <c r="F49" i="236"/>
  <c r="M49" i="243" s="1"/>
  <c r="B49" i="236"/>
  <c r="F48" i="236"/>
  <c r="B48" i="236"/>
  <c r="I48" i="242" s="1"/>
  <c r="F47" i="236"/>
  <c r="B47" i="236"/>
  <c r="I47" i="241" s="1"/>
  <c r="F46" i="236"/>
  <c r="B46" i="236"/>
  <c r="F45" i="236"/>
  <c r="M45" i="243" s="1"/>
  <c r="B45" i="236"/>
  <c r="F44" i="236"/>
  <c r="M44" i="240" s="1"/>
  <c r="B44" i="236"/>
  <c r="I44" i="242" s="1"/>
  <c r="F43" i="236"/>
  <c r="B43" i="236"/>
  <c r="I43" i="241" s="1"/>
  <c r="F42" i="236"/>
  <c r="B42" i="236"/>
  <c r="F41" i="236"/>
  <c r="M41" i="243" s="1"/>
  <c r="B41" i="236"/>
  <c r="F40" i="236"/>
  <c r="M40" i="240" s="1"/>
  <c r="B40" i="236"/>
  <c r="I40" i="242" s="1"/>
  <c r="F39" i="236"/>
  <c r="B39" i="236"/>
  <c r="I39" i="241" s="1"/>
  <c r="F38" i="236"/>
  <c r="M38" i="240" s="1"/>
  <c r="B38" i="236"/>
  <c r="F37" i="236"/>
  <c r="B37" i="236"/>
  <c r="I37" i="241" s="1"/>
  <c r="F36" i="236"/>
  <c r="M36" i="240" s="1"/>
  <c r="B36" i="236"/>
  <c r="I36" i="242" s="1"/>
  <c r="F35" i="236"/>
  <c r="M35" i="240" s="1"/>
  <c r="B35" i="236"/>
  <c r="F34" i="236"/>
  <c r="M34" i="240" s="1"/>
  <c r="B34" i="236"/>
  <c r="F33" i="236"/>
  <c r="M33" i="241" s="1"/>
  <c r="B33" i="236"/>
  <c r="I33" i="241" s="1"/>
  <c r="F32" i="236"/>
  <c r="M32" i="240" s="1"/>
  <c r="B32" i="236"/>
  <c r="F31" i="236"/>
  <c r="M31" i="241" s="1"/>
  <c r="B31" i="236"/>
  <c r="F30" i="236"/>
  <c r="M30" i="240" s="1"/>
  <c r="B30" i="236"/>
  <c r="I30" i="242" s="1"/>
  <c r="F29" i="236"/>
  <c r="M29" i="243" s="1"/>
  <c r="B29" i="236"/>
  <c r="I29" i="241" s="1"/>
  <c r="F28" i="236"/>
  <c r="M28" i="240" s="1"/>
  <c r="B28" i="236"/>
  <c r="I28" i="242" s="1"/>
  <c r="F27" i="236"/>
  <c r="M27" i="240" s="1"/>
  <c r="B27" i="236"/>
  <c r="I27" i="240" s="1"/>
  <c r="F26" i="236"/>
  <c r="B26" i="236"/>
  <c r="F25" i="236"/>
  <c r="M25" i="243" s="1"/>
  <c r="B25" i="236"/>
  <c r="F24" i="236"/>
  <c r="M24" i="240" s="1"/>
  <c r="B24" i="236"/>
  <c r="I24" i="242" s="1"/>
  <c r="F23" i="236"/>
  <c r="M23" i="243" s="1"/>
  <c r="B23" i="236"/>
  <c r="I23" i="241" s="1"/>
  <c r="F22" i="236"/>
  <c r="M22" i="242" s="1"/>
  <c r="B22" i="236"/>
  <c r="F21" i="236"/>
  <c r="B21" i="236"/>
  <c r="I21" i="241" s="1"/>
  <c r="F20" i="236"/>
  <c r="M20" i="240" s="1"/>
  <c r="B20" i="236"/>
  <c r="I20" i="242" s="1"/>
  <c r="F19" i="236"/>
  <c r="B19" i="236"/>
  <c r="I19" i="241" s="1"/>
  <c r="F18" i="236"/>
  <c r="B18" i="236"/>
  <c r="F17" i="236"/>
  <c r="M17" i="243" s="1"/>
  <c r="B17" i="236"/>
  <c r="F16" i="236"/>
  <c r="B16" i="236"/>
  <c r="I16" i="242" s="1"/>
  <c r="F15" i="236"/>
  <c r="B15" i="236"/>
  <c r="F14" i="236"/>
  <c r="M14" i="243" s="1"/>
  <c r="B14" i="236"/>
  <c r="I14" i="242" s="1"/>
  <c r="F13" i="236"/>
  <c r="M13" i="243" s="1"/>
  <c r="B13" i="236"/>
  <c r="I13" i="241" s="1"/>
  <c r="F12" i="236"/>
  <c r="M12" i="240" s="1"/>
  <c r="B12" i="236"/>
  <c r="F11" i="236"/>
  <c r="B11" i="236"/>
  <c r="I11" i="241" s="1"/>
  <c r="F10" i="236"/>
  <c r="M10" i="243" s="1"/>
  <c r="B10" i="236"/>
  <c r="F9" i="236"/>
  <c r="M9" i="243" s="1"/>
  <c r="B9" i="236"/>
  <c r="I9" i="241" s="1"/>
  <c r="K116" i="234"/>
  <c r="J116" i="234"/>
  <c r="I116" i="234"/>
  <c r="H116" i="234"/>
  <c r="G116" i="234"/>
  <c r="F116" i="234"/>
  <c r="E116" i="234"/>
  <c r="D116" i="234"/>
  <c r="C116" i="234"/>
  <c r="B116" i="234"/>
  <c r="K115" i="234"/>
  <c r="J115" i="234"/>
  <c r="I115" i="234"/>
  <c r="H115" i="234"/>
  <c r="G115" i="234"/>
  <c r="F115" i="234"/>
  <c r="E115" i="234"/>
  <c r="D115" i="234"/>
  <c r="C115" i="234"/>
  <c r="B115" i="234"/>
  <c r="K114" i="234"/>
  <c r="J114" i="234"/>
  <c r="I114" i="234"/>
  <c r="H114" i="234"/>
  <c r="G114" i="234"/>
  <c r="F114" i="234"/>
  <c r="E114" i="234"/>
  <c r="D114" i="234"/>
  <c r="C114" i="234"/>
  <c r="B114" i="234"/>
  <c r="K113" i="234"/>
  <c r="J113" i="234"/>
  <c r="I113" i="234"/>
  <c r="H113" i="234"/>
  <c r="G113" i="234"/>
  <c r="F113" i="234"/>
  <c r="E113" i="234"/>
  <c r="D113" i="234"/>
  <c r="C113" i="234"/>
  <c r="B113" i="234"/>
  <c r="K112" i="234"/>
  <c r="J112" i="234"/>
  <c r="I112" i="234"/>
  <c r="H112" i="234"/>
  <c r="G112" i="234"/>
  <c r="F112" i="234"/>
  <c r="E112" i="234"/>
  <c r="D112" i="234"/>
  <c r="C112" i="234"/>
  <c r="B112" i="234"/>
  <c r="K111" i="234"/>
  <c r="J111" i="234"/>
  <c r="I111" i="234"/>
  <c r="H111" i="234"/>
  <c r="G111" i="234"/>
  <c r="F111" i="234"/>
  <c r="E111" i="234"/>
  <c r="D111" i="234"/>
  <c r="C111" i="234"/>
  <c r="B111" i="234"/>
  <c r="K110" i="234"/>
  <c r="J110" i="234"/>
  <c r="I110" i="234"/>
  <c r="H110" i="234"/>
  <c r="G110" i="234"/>
  <c r="F110" i="234"/>
  <c r="E110" i="234"/>
  <c r="D110" i="234"/>
  <c r="C110" i="234"/>
  <c r="B110" i="234"/>
  <c r="K109" i="234"/>
  <c r="J109" i="234"/>
  <c r="I109" i="234"/>
  <c r="H109" i="234"/>
  <c r="G109" i="234"/>
  <c r="F109" i="234"/>
  <c r="E109" i="234"/>
  <c r="D109" i="234"/>
  <c r="C109" i="234"/>
  <c r="B109" i="234"/>
  <c r="K108" i="234"/>
  <c r="J108" i="234"/>
  <c r="I108" i="234"/>
  <c r="H108" i="234"/>
  <c r="G108" i="234"/>
  <c r="F108" i="234"/>
  <c r="E108" i="234"/>
  <c r="D108" i="234"/>
  <c r="C108" i="234"/>
  <c r="B108" i="234"/>
  <c r="K107" i="234"/>
  <c r="J107" i="234"/>
  <c r="I107" i="234"/>
  <c r="H107" i="234"/>
  <c r="G107" i="234"/>
  <c r="F107" i="234"/>
  <c r="E107" i="234"/>
  <c r="D107" i="234"/>
  <c r="C107" i="234"/>
  <c r="B107" i="234"/>
  <c r="K106" i="234"/>
  <c r="J106" i="234"/>
  <c r="I106" i="234"/>
  <c r="H106" i="234"/>
  <c r="G106" i="234"/>
  <c r="F106" i="234"/>
  <c r="E106" i="234"/>
  <c r="D106" i="234"/>
  <c r="C106" i="234"/>
  <c r="B106" i="234"/>
  <c r="K105" i="234"/>
  <c r="J105" i="234"/>
  <c r="I105" i="234"/>
  <c r="H105" i="234"/>
  <c r="G105" i="234"/>
  <c r="F105" i="234"/>
  <c r="E105" i="234"/>
  <c r="D105" i="234"/>
  <c r="C105" i="234"/>
  <c r="B105" i="234"/>
  <c r="K104" i="234"/>
  <c r="J104" i="234"/>
  <c r="I104" i="234"/>
  <c r="H104" i="234"/>
  <c r="G104" i="234"/>
  <c r="F104" i="234"/>
  <c r="E104" i="234"/>
  <c r="D104" i="234"/>
  <c r="C104" i="234"/>
  <c r="B104" i="234"/>
  <c r="K103" i="234"/>
  <c r="J103" i="234"/>
  <c r="I103" i="234"/>
  <c r="H103" i="234"/>
  <c r="G103" i="234"/>
  <c r="F103" i="234"/>
  <c r="E103" i="234"/>
  <c r="D103" i="234"/>
  <c r="C103" i="234"/>
  <c r="B103" i="234"/>
  <c r="K102" i="234"/>
  <c r="J102" i="234"/>
  <c r="I102" i="234"/>
  <c r="H102" i="234"/>
  <c r="G102" i="234"/>
  <c r="F102" i="234"/>
  <c r="E102" i="234"/>
  <c r="D102" i="234"/>
  <c r="C102" i="234"/>
  <c r="B102" i="234"/>
  <c r="K101" i="234"/>
  <c r="J101" i="234"/>
  <c r="I101" i="234"/>
  <c r="H101" i="234"/>
  <c r="G101" i="234"/>
  <c r="F101" i="234"/>
  <c r="E101" i="234"/>
  <c r="D101" i="234"/>
  <c r="C101" i="234"/>
  <c r="B101" i="234"/>
  <c r="K100" i="234"/>
  <c r="J100" i="234"/>
  <c r="I100" i="234"/>
  <c r="H100" i="234"/>
  <c r="G100" i="234"/>
  <c r="F100" i="234"/>
  <c r="E100" i="234"/>
  <c r="D100" i="234"/>
  <c r="C100" i="234"/>
  <c r="B100" i="234"/>
  <c r="K99" i="234"/>
  <c r="J99" i="234"/>
  <c r="I99" i="234"/>
  <c r="H99" i="234"/>
  <c r="G99" i="234"/>
  <c r="F99" i="234"/>
  <c r="E99" i="234"/>
  <c r="D99" i="234"/>
  <c r="C99" i="234"/>
  <c r="B99" i="234"/>
  <c r="K98" i="234"/>
  <c r="J98" i="234"/>
  <c r="I98" i="234"/>
  <c r="H98" i="234"/>
  <c r="G98" i="234"/>
  <c r="F98" i="234"/>
  <c r="E98" i="234"/>
  <c r="D98" i="234"/>
  <c r="C98" i="234"/>
  <c r="B98" i="234"/>
  <c r="K97" i="234"/>
  <c r="J97" i="234"/>
  <c r="I97" i="234"/>
  <c r="H97" i="234"/>
  <c r="G97" i="234"/>
  <c r="F97" i="234"/>
  <c r="E97" i="234"/>
  <c r="D97" i="234"/>
  <c r="C97" i="234"/>
  <c r="B97" i="234"/>
  <c r="K96" i="234"/>
  <c r="J96" i="234"/>
  <c r="I96" i="234"/>
  <c r="H96" i="234"/>
  <c r="G96" i="234"/>
  <c r="F96" i="234"/>
  <c r="E96" i="234"/>
  <c r="D96" i="234"/>
  <c r="C96" i="234"/>
  <c r="B96" i="234"/>
  <c r="K95" i="234"/>
  <c r="J95" i="234"/>
  <c r="I95" i="234"/>
  <c r="H95" i="234"/>
  <c r="G95" i="234"/>
  <c r="F95" i="234"/>
  <c r="E95" i="234"/>
  <c r="D95" i="234"/>
  <c r="C95" i="234"/>
  <c r="B95" i="234"/>
  <c r="K94" i="234"/>
  <c r="J94" i="234"/>
  <c r="I94" i="234"/>
  <c r="H94" i="234"/>
  <c r="G94" i="234"/>
  <c r="F94" i="234"/>
  <c r="E94" i="234"/>
  <c r="D94" i="234"/>
  <c r="C94" i="234"/>
  <c r="B94" i="234"/>
  <c r="K93" i="234"/>
  <c r="J93" i="234"/>
  <c r="I93" i="234"/>
  <c r="H93" i="234"/>
  <c r="G93" i="234"/>
  <c r="F93" i="234"/>
  <c r="E93" i="234"/>
  <c r="D93" i="234"/>
  <c r="C93" i="234"/>
  <c r="B93" i="234"/>
  <c r="K92" i="234"/>
  <c r="J92" i="234"/>
  <c r="I92" i="234"/>
  <c r="H92" i="234"/>
  <c r="G92" i="234"/>
  <c r="F92" i="234"/>
  <c r="E92" i="234"/>
  <c r="D92" i="234"/>
  <c r="C92" i="234"/>
  <c r="B92" i="234"/>
  <c r="K91" i="234"/>
  <c r="J91" i="234"/>
  <c r="I91" i="234"/>
  <c r="H91" i="234"/>
  <c r="G91" i="234"/>
  <c r="F91" i="234"/>
  <c r="E91" i="234"/>
  <c r="D91" i="234"/>
  <c r="C91" i="234"/>
  <c r="B91" i="234"/>
  <c r="K90" i="234"/>
  <c r="J90" i="234"/>
  <c r="I90" i="234"/>
  <c r="H90" i="234"/>
  <c r="G90" i="234"/>
  <c r="F90" i="234"/>
  <c r="E90" i="234"/>
  <c r="D90" i="234"/>
  <c r="C90" i="234"/>
  <c r="B90" i="234"/>
  <c r="K89" i="234"/>
  <c r="J89" i="234"/>
  <c r="I89" i="234"/>
  <c r="H89" i="234"/>
  <c r="G89" i="234"/>
  <c r="F89" i="234"/>
  <c r="E89" i="234"/>
  <c r="D89" i="234"/>
  <c r="C89" i="234"/>
  <c r="B89" i="234"/>
  <c r="K88" i="234"/>
  <c r="J88" i="234"/>
  <c r="I88" i="234"/>
  <c r="H88" i="234"/>
  <c r="G88" i="234"/>
  <c r="F88" i="234"/>
  <c r="E88" i="234"/>
  <c r="D88" i="234"/>
  <c r="C88" i="234"/>
  <c r="B88" i="234"/>
  <c r="K87" i="234"/>
  <c r="J87" i="234"/>
  <c r="I87" i="234"/>
  <c r="H87" i="234"/>
  <c r="G87" i="234"/>
  <c r="F87" i="234"/>
  <c r="E87" i="234"/>
  <c r="D87" i="234"/>
  <c r="C87" i="234"/>
  <c r="B87" i="234"/>
  <c r="K86" i="234"/>
  <c r="J86" i="234"/>
  <c r="I86" i="234"/>
  <c r="H86" i="234"/>
  <c r="G86" i="234"/>
  <c r="F86" i="234"/>
  <c r="E86" i="234"/>
  <c r="D86" i="234"/>
  <c r="C86" i="234"/>
  <c r="B86" i="234"/>
  <c r="K85" i="234"/>
  <c r="J85" i="234"/>
  <c r="I85" i="234"/>
  <c r="H85" i="234"/>
  <c r="G85" i="234"/>
  <c r="F85" i="234"/>
  <c r="E85" i="234"/>
  <c r="D85" i="234"/>
  <c r="C85" i="234"/>
  <c r="B85" i="234"/>
  <c r="K84" i="234"/>
  <c r="J84" i="234"/>
  <c r="I84" i="234"/>
  <c r="H84" i="234"/>
  <c r="G84" i="234"/>
  <c r="F84" i="234"/>
  <c r="E84" i="234"/>
  <c r="D84" i="234"/>
  <c r="C84" i="234"/>
  <c r="B84" i="234"/>
  <c r="K83" i="234"/>
  <c r="J83" i="234"/>
  <c r="I83" i="234"/>
  <c r="H83" i="234"/>
  <c r="G83" i="234"/>
  <c r="F83" i="234"/>
  <c r="E83" i="234"/>
  <c r="D83" i="234"/>
  <c r="C83" i="234"/>
  <c r="B83" i="234"/>
  <c r="K82" i="234"/>
  <c r="J82" i="234"/>
  <c r="I82" i="234"/>
  <c r="H82" i="234"/>
  <c r="G82" i="234"/>
  <c r="F82" i="234"/>
  <c r="E82" i="234"/>
  <c r="D82" i="234"/>
  <c r="C82" i="234"/>
  <c r="B82" i="234"/>
  <c r="K81" i="234"/>
  <c r="J81" i="234"/>
  <c r="I81" i="234"/>
  <c r="H81" i="234"/>
  <c r="G81" i="234"/>
  <c r="F81" i="234"/>
  <c r="E81" i="234"/>
  <c r="D81" i="234"/>
  <c r="C81" i="234"/>
  <c r="B81" i="234"/>
  <c r="K80" i="234"/>
  <c r="J80" i="234"/>
  <c r="I80" i="234"/>
  <c r="H80" i="234"/>
  <c r="G80" i="234"/>
  <c r="F80" i="234"/>
  <c r="E80" i="234"/>
  <c r="D80" i="234"/>
  <c r="C80" i="234"/>
  <c r="B80" i="234"/>
  <c r="K79" i="234"/>
  <c r="J79" i="234"/>
  <c r="I79" i="234"/>
  <c r="H79" i="234"/>
  <c r="G79" i="234"/>
  <c r="F79" i="234"/>
  <c r="E79" i="234"/>
  <c r="D79" i="234"/>
  <c r="C79" i="234"/>
  <c r="B79" i="234"/>
  <c r="K78" i="234"/>
  <c r="J78" i="234"/>
  <c r="I78" i="234"/>
  <c r="H78" i="234"/>
  <c r="G78" i="234"/>
  <c r="F78" i="234"/>
  <c r="E78" i="234"/>
  <c r="D78" i="234"/>
  <c r="C78" i="234"/>
  <c r="B78" i="234"/>
  <c r="K77" i="234"/>
  <c r="J77" i="234"/>
  <c r="I77" i="234"/>
  <c r="H77" i="234"/>
  <c r="G77" i="234"/>
  <c r="F77" i="234"/>
  <c r="E77" i="234"/>
  <c r="D77" i="234"/>
  <c r="C77" i="234"/>
  <c r="B77" i="234"/>
  <c r="K76" i="234"/>
  <c r="J76" i="234"/>
  <c r="I76" i="234"/>
  <c r="H76" i="234"/>
  <c r="G76" i="234"/>
  <c r="F76" i="234"/>
  <c r="E76" i="234"/>
  <c r="D76" i="234"/>
  <c r="C76" i="234"/>
  <c r="B76" i="234"/>
  <c r="K75" i="234"/>
  <c r="J75" i="234"/>
  <c r="I75" i="234"/>
  <c r="H75" i="234"/>
  <c r="G75" i="234"/>
  <c r="F75" i="234"/>
  <c r="E75" i="234"/>
  <c r="D75" i="234"/>
  <c r="C75" i="234"/>
  <c r="B75" i="234"/>
  <c r="K74" i="234"/>
  <c r="J74" i="234"/>
  <c r="I74" i="234"/>
  <c r="H74" i="234"/>
  <c r="G74" i="234"/>
  <c r="F74" i="234"/>
  <c r="E74" i="234"/>
  <c r="D74" i="234"/>
  <c r="C74" i="234"/>
  <c r="B74" i="234"/>
  <c r="K73" i="234"/>
  <c r="J73" i="234"/>
  <c r="I73" i="234"/>
  <c r="H73" i="234"/>
  <c r="G73" i="234"/>
  <c r="F73" i="234"/>
  <c r="E73" i="234"/>
  <c r="D73" i="234"/>
  <c r="C73" i="234"/>
  <c r="B73" i="234"/>
  <c r="K72" i="234"/>
  <c r="J72" i="234"/>
  <c r="I72" i="234"/>
  <c r="H72" i="234"/>
  <c r="G72" i="234"/>
  <c r="F72" i="234"/>
  <c r="E72" i="234"/>
  <c r="D72" i="234"/>
  <c r="C72" i="234"/>
  <c r="B72" i="234"/>
  <c r="K71" i="234"/>
  <c r="J71" i="234"/>
  <c r="I71" i="234"/>
  <c r="H71" i="234"/>
  <c r="G71" i="234"/>
  <c r="F71" i="234"/>
  <c r="E71" i="234"/>
  <c r="D71" i="234"/>
  <c r="C71" i="234"/>
  <c r="B71" i="234"/>
  <c r="K70" i="234"/>
  <c r="J70" i="234"/>
  <c r="I70" i="234"/>
  <c r="H70" i="234"/>
  <c r="G70" i="234"/>
  <c r="F70" i="234"/>
  <c r="E70" i="234"/>
  <c r="D70" i="234"/>
  <c r="C70" i="234"/>
  <c r="B70" i="234"/>
  <c r="K69" i="234"/>
  <c r="J69" i="234"/>
  <c r="I69" i="234"/>
  <c r="H69" i="234"/>
  <c r="G69" i="234"/>
  <c r="F69" i="234"/>
  <c r="E69" i="234"/>
  <c r="D69" i="234"/>
  <c r="C69" i="234"/>
  <c r="B69" i="234"/>
  <c r="K68" i="234"/>
  <c r="J68" i="234"/>
  <c r="I68" i="234"/>
  <c r="H68" i="234"/>
  <c r="G68" i="234"/>
  <c r="F68" i="234"/>
  <c r="E68" i="234"/>
  <c r="D68" i="234"/>
  <c r="C68" i="234"/>
  <c r="B68" i="234"/>
  <c r="K67" i="234"/>
  <c r="J67" i="234"/>
  <c r="I67" i="234"/>
  <c r="H67" i="234"/>
  <c r="G67" i="234"/>
  <c r="F67" i="234"/>
  <c r="E67" i="234"/>
  <c r="D67" i="234"/>
  <c r="C67" i="234"/>
  <c r="B67" i="234"/>
  <c r="K66" i="234"/>
  <c r="J66" i="234"/>
  <c r="I66" i="234"/>
  <c r="H66" i="234"/>
  <c r="G66" i="234"/>
  <c r="F66" i="234"/>
  <c r="E66" i="234"/>
  <c r="D66" i="234"/>
  <c r="C66" i="234"/>
  <c r="B66" i="234"/>
  <c r="K65" i="234"/>
  <c r="J65" i="234"/>
  <c r="I65" i="234"/>
  <c r="H65" i="234"/>
  <c r="G65" i="234"/>
  <c r="F65" i="234"/>
  <c r="E65" i="234"/>
  <c r="D65" i="234"/>
  <c r="C65" i="234"/>
  <c r="B65" i="234"/>
  <c r="K64" i="234"/>
  <c r="J64" i="234"/>
  <c r="I64" i="234"/>
  <c r="H64" i="234"/>
  <c r="G64" i="234"/>
  <c r="F64" i="234"/>
  <c r="E64" i="234"/>
  <c r="D64" i="234"/>
  <c r="C64" i="234"/>
  <c r="B64" i="234"/>
  <c r="K63" i="234"/>
  <c r="J63" i="234"/>
  <c r="I63" i="234"/>
  <c r="H63" i="234"/>
  <c r="G63" i="234"/>
  <c r="F63" i="234"/>
  <c r="E63" i="234"/>
  <c r="D63" i="234"/>
  <c r="C63" i="234"/>
  <c r="B63" i="234"/>
  <c r="K62" i="234"/>
  <c r="J62" i="234"/>
  <c r="I62" i="234"/>
  <c r="H62" i="234"/>
  <c r="G62" i="234"/>
  <c r="F62" i="234"/>
  <c r="E62" i="234"/>
  <c r="D62" i="234"/>
  <c r="C62" i="234"/>
  <c r="B62" i="234"/>
  <c r="K61" i="234"/>
  <c r="J61" i="234"/>
  <c r="I61" i="234"/>
  <c r="H61" i="234"/>
  <c r="G61" i="234"/>
  <c r="F61" i="234"/>
  <c r="E61" i="234"/>
  <c r="D61" i="234"/>
  <c r="C61" i="234"/>
  <c r="B61" i="234"/>
  <c r="K60" i="234"/>
  <c r="J60" i="234"/>
  <c r="I60" i="234"/>
  <c r="H60" i="234"/>
  <c r="G60" i="234"/>
  <c r="F60" i="234"/>
  <c r="E60" i="234"/>
  <c r="D60" i="234"/>
  <c r="C60" i="234"/>
  <c r="B60" i="234"/>
  <c r="K59" i="234"/>
  <c r="J59" i="234"/>
  <c r="I59" i="234"/>
  <c r="H59" i="234"/>
  <c r="G59" i="234"/>
  <c r="F59" i="234"/>
  <c r="E59" i="234"/>
  <c r="D59" i="234"/>
  <c r="C59" i="234"/>
  <c r="B59" i="234"/>
  <c r="K58" i="234"/>
  <c r="J58" i="234"/>
  <c r="I58" i="234"/>
  <c r="H58" i="234"/>
  <c r="G58" i="234"/>
  <c r="F58" i="234"/>
  <c r="C58" i="234"/>
  <c r="B58" i="234"/>
  <c r="K57" i="234"/>
  <c r="J57" i="234"/>
  <c r="I57" i="234"/>
  <c r="H57" i="234"/>
  <c r="G57" i="234"/>
  <c r="F57" i="234"/>
  <c r="C57" i="234"/>
  <c r="B57" i="234"/>
  <c r="K56" i="234"/>
  <c r="J56" i="234"/>
  <c r="I56" i="234"/>
  <c r="H56" i="234"/>
  <c r="G56" i="234"/>
  <c r="F56" i="234"/>
  <c r="C56" i="234"/>
  <c r="B56" i="234"/>
  <c r="K55" i="234"/>
  <c r="J55" i="234"/>
  <c r="I55" i="234"/>
  <c r="H55" i="234"/>
  <c r="G55" i="234"/>
  <c r="F55" i="234"/>
  <c r="C55" i="234"/>
  <c r="B55" i="234"/>
  <c r="K54" i="234"/>
  <c r="J54" i="234"/>
  <c r="I54" i="234"/>
  <c r="H54" i="234"/>
  <c r="G54" i="234"/>
  <c r="F54" i="234"/>
  <c r="C54" i="234"/>
  <c r="B54" i="234"/>
  <c r="K53" i="234"/>
  <c r="J53" i="234"/>
  <c r="I53" i="234"/>
  <c r="H53" i="234"/>
  <c r="G53" i="234"/>
  <c r="F53" i="234"/>
  <c r="C53" i="234"/>
  <c r="B53" i="234"/>
  <c r="K52" i="234"/>
  <c r="J52" i="234"/>
  <c r="I52" i="234"/>
  <c r="H52" i="234"/>
  <c r="G52" i="234"/>
  <c r="F52" i="234"/>
  <c r="C52" i="234"/>
  <c r="B52" i="234"/>
  <c r="K51" i="234"/>
  <c r="J51" i="234"/>
  <c r="I51" i="234"/>
  <c r="H51" i="234"/>
  <c r="G51" i="234"/>
  <c r="F51" i="234"/>
  <c r="C51" i="234"/>
  <c r="B51" i="234"/>
  <c r="K50" i="234"/>
  <c r="J50" i="234"/>
  <c r="I50" i="234"/>
  <c r="H50" i="234"/>
  <c r="G50" i="234"/>
  <c r="F50" i="234"/>
  <c r="C50" i="234"/>
  <c r="B50" i="234"/>
  <c r="K49" i="234"/>
  <c r="J49" i="234"/>
  <c r="I49" i="234"/>
  <c r="H49" i="234"/>
  <c r="G49" i="234"/>
  <c r="F49" i="234"/>
  <c r="C49" i="234"/>
  <c r="B49" i="234"/>
  <c r="K48" i="234"/>
  <c r="J48" i="234"/>
  <c r="I48" i="234"/>
  <c r="H48" i="234"/>
  <c r="G48" i="234"/>
  <c r="F48" i="234"/>
  <c r="C48" i="234"/>
  <c r="B48" i="234"/>
  <c r="K47" i="234"/>
  <c r="J47" i="234"/>
  <c r="I47" i="234"/>
  <c r="H47" i="234"/>
  <c r="G47" i="234"/>
  <c r="F47" i="234"/>
  <c r="C47" i="234"/>
  <c r="B47" i="234"/>
  <c r="K46" i="234"/>
  <c r="J46" i="234"/>
  <c r="I46" i="234"/>
  <c r="H46" i="234"/>
  <c r="G46" i="234"/>
  <c r="F46" i="234"/>
  <c r="C46" i="234"/>
  <c r="B46" i="234"/>
  <c r="K45" i="234"/>
  <c r="J45" i="234"/>
  <c r="I45" i="234"/>
  <c r="H45" i="234"/>
  <c r="G45" i="234"/>
  <c r="F45" i="234"/>
  <c r="C45" i="234"/>
  <c r="B45" i="234"/>
  <c r="K44" i="234"/>
  <c r="J44" i="234"/>
  <c r="I44" i="234"/>
  <c r="H44" i="234"/>
  <c r="G44" i="234"/>
  <c r="F44" i="234"/>
  <c r="C44" i="234"/>
  <c r="B44" i="234"/>
  <c r="K43" i="234"/>
  <c r="J43" i="234"/>
  <c r="I43" i="234"/>
  <c r="H43" i="234"/>
  <c r="G43" i="234"/>
  <c r="F43" i="234"/>
  <c r="C43" i="234"/>
  <c r="B43" i="234"/>
  <c r="K42" i="234"/>
  <c r="J42" i="234"/>
  <c r="I42" i="234"/>
  <c r="H42" i="234"/>
  <c r="G42" i="234"/>
  <c r="F42" i="234"/>
  <c r="C42" i="234"/>
  <c r="B42" i="234"/>
  <c r="K41" i="234"/>
  <c r="J41" i="234"/>
  <c r="I41" i="234"/>
  <c r="H41" i="234"/>
  <c r="G41" i="234"/>
  <c r="F41" i="234"/>
  <c r="C41" i="234"/>
  <c r="B41" i="234"/>
  <c r="K40" i="234"/>
  <c r="J40" i="234"/>
  <c r="I40" i="234"/>
  <c r="H40" i="234"/>
  <c r="G40" i="234"/>
  <c r="F40" i="234"/>
  <c r="C40" i="234"/>
  <c r="B40" i="234"/>
  <c r="K39" i="234"/>
  <c r="J39" i="234"/>
  <c r="I39" i="234"/>
  <c r="H39" i="234"/>
  <c r="G39" i="234"/>
  <c r="F39" i="234"/>
  <c r="C39" i="234"/>
  <c r="B39" i="234"/>
  <c r="K38" i="234"/>
  <c r="J38" i="234"/>
  <c r="I38" i="234"/>
  <c r="H38" i="234"/>
  <c r="G38" i="234"/>
  <c r="F38" i="234"/>
  <c r="C38" i="234"/>
  <c r="B38" i="234"/>
  <c r="K37" i="234"/>
  <c r="J37" i="234"/>
  <c r="I37" i="234"/>
  <c r="H37" i="234"/>
  <c r="G37" i="234"/>
  <c r="F37" i="234"/>
  <c r="C37" i="234"/>
  <c r="B37" i="234"/>
  <c r="K36" i="234"/>
  <c r="J36" i="234"/>
  <c r="I36" i="234"/>
  <c r="H36" i="234"/>
  <c r="G36" i="234"/>
  <c r="F36" i="234"/>
  <c r="C36" i="234"/>
  <c r="B36" i="234"/>
  <c r="K35" i="234"/>
  <c r="J35" i="234"/>
  <c r="I35" i="234"/>
  <c r="H35" i="234"/>
  <c r="G35" i="234"/>
  <c r="F35" i="234"/>
  <c r="C35" i="234"/>
  <c r="B35" i="234"/>
  <c r="K34" i="234"/>
  <c r="J34" i="234"/>
  <c r="I34" i="234"/>
  <c r="H34" i="234"/>
  <c r="G34" i="234"/>
  <c r="F34" i="234"/>
  <c r="C34" i="234"/>
  <c r="B34" i="234"/>
  <c r="K33" i="234"/>
  <c r="J33" i="234"/>
  <c r="I33" i="234"/>
  <c r="H33" i="234"/>
  <c r="G33" i="234"/>
  <c r="F33" i="234"/>
  <c r="C33" i="234"/>
  <c r="B33" i="234"/>
  <c r="K32" i="234"/>
  <c r="J32" i="234"/>
  <c r="I32" i="234"/>
  <c r="H32" i="234"/>
  <c r="G32" i="234"/>
  <c r="F32" i="234"/>
  <c r="C32" i="234"/>
  <c r="B32" i="234"/>
  <c r="K31" i="234"/>
  <c r="J31" i="234"/>
  <c r="I31" i="234"/>
  <c r="H31" i="234"/>
  <c r="G31" i="234"/>
  <c r="F31" i="234"/>
  <c r="C31" i="234"/>
  <c r="B31" i="234"/>
  <c r="K30" i="234"/>
  <c r="J30" i="234"/>
  <c r="I30" i="234"/>
  <c r="H30" i="234"/>
  <c r="G30" i="234"/>
  <c r="F30" i="234"/>
  <c r="C30" i="234"/>
  <c r="B30" i="234"/>
  <c r="K29" i="234"/>
  <c r="J29" i="234"/>
  <c r="I29" i="234"/>
  <c r="H29" i="234"/>
  <c r="G29" i="234"/>
  <c r="F29" i="234"/>
  <c r="C29" i="234"/>
  <c r="B29" i="234"/>
  <c r="K28" i="234"/>
  <c r="J28" i="234"/>
  <c r="I28" i="234"/>
  <c r="H28" i="234"/>
  <c r="G28" i="234"/>
  <c r="F28" i="234"/>
  <c r="C28" i="234"/>
  <c r="B28" i="234"/>
  <c r="K27" i="234"/>
  <c r="J27" i="234"/>
  <c r="I27" i="234"/>
  <c r="H27" i="234"/>
  <c r="G27" i="234"/>
  <c r="F27" i="234"/>
  <c r="C27" i="234"/>
  <c r="B27" i="234"/>
  <c r="K26" i="234"/>
  <c r="J26" i="234"/>
  <c r="I26" i="234"/>
  <c r="H26" i="234"/>
  <c r="G26" i="234"/>
  <c r="F26" i="234"/>
  <c r="C26" i="234"/>
  <c r="B26" i="234"/>
  <c r="K25" i="234"/>
  <c r="J25" i="234"/>
  <c r="I25" i="234"/>
  <c r="H25" i="234"/>
  <c r="G25" i="234"/>
  <c r="F25" i="234"/>
  <c r="C25" i="234"/>
  <c r="B25" i="234"/>
  <c r="K24" i="234"/>
  <c r="J24" i="234"/>
  <c r="I24" i="234"/>
  <c r="H24" i="234"/>
  <c r="G24" i="234"/>
  <c r="F24" i="234"/>
  <c r="C24" i="234"/>
  <c r="B24" i="234"/>
  <c r="K23" i="234"/>
  <c r="J23" i="234"/>
  <c r="I23" i="234"/>
  <c r="H23" i="234"/>
  <c r="G23" i="234"/>
  <c r="F23" i="234"/>
  <c r="C23" i="234"/>
  <c r="B23" i="234"/>
  <c r="K22" i="234"/>
  <c r="J22" i="234"/>
  <c r="I22" i="234"/>
  <c r="H22" i="234"/>
  <c r="G22" i="234"/>
  <c r="F22" i="234"/>
  <c r="C22" i="234"/>
  <c r="B22" i="234"/>
  <c r="K21" i="234"/>
  <c r="J21" i="234"/>
  <c r="I21" i="234"/>
  <c r="H21" i="234"/>
  <c r="G21" i="234"/>
  <c r="F21" i="234"/>
  <c r="C21" i="234"/>
  <c r="B21" i="234"/>
  <c r="K20" i="234"/>
  <c r="J20" i="234"/>
  <c r="I20" i="234"/>
  <c r="H20" i="234"/>
  <c r="G20" i="234"/>
  <c r="F20" i="234"/>
  <c r="C20" i="234"/>
  <c r="B20" i="234"/>
  <c r="K19" i="234"/>
  <c r="J19" i="234"/>
  <c r="I19" i="234"/>
  <c r="H19" i="234"/>
  <c r="G19" i="234"/>
  <c r="F19" i="234"/>
  <c r="C19" i="234"/>
  <c r="B19" i="234"/>
  <c r="K18" i="234"/>
  <c r="J18" i="234"/>
  <c r="I18" i="234"/>
  <c r="H18" i="234"/>
  <c r="G18" i="234"/>
  <c r="F18" i="234"/>
  <c r="C18" i="234"/>
  <c r="B18" i="234"/>
  <c r="K17" i="234"/>
  <c r="J17" i="234"/>
  <c r="I17" i="234"/>
  <c r="H17" i="234"/>
  <c r="G17" i="234"/>
  <c r="F17" i="234"/>
  <c r="C17" i="234"/>
  <c r="B17" i="234"/>
  <c r="K16" i="234"/>
  <c r="J16" i="234"/>
  <c r="I16" i="234"/>
  <c r="H16" i="234"/>
  <c r="G16" i="234"/>
  <c r="F16" i="234"/>
  <c r="C16" i="234"/>
  <c r="B16" i="234"/>
  <c r="K15" i="234"/>
  <c r="J15" i="234"/>
  <c r="I15" i="234"/>
  <c r="H15" i="234"/>
  <c r="G15" i="234"/>
  <c r="F15" i="234"/>
  <c r="C15" i="234"/>
  <c r="B15" i="234"/>
  <c r="K14" i="234"/>
  <c r="J14" i="234"/>
  <c r="I14" i="234"/>
  <c r="H14" i="234"/>
  <c r="G14" i="234"/>
  <c r="F14" i="234"/>
  <c r="C14" i="234"/>
  <c r="B14" i="234"/>
  <c r="K13" i="234"/>
  <c r="J13" i="234"/>
  <c r="I13" i="234"/>
  <c r="H13" i="234"/>
  <c r="G13" i="234"/>
  <c r="F13" i="234"/>
  <c r="C13" i="234"/>
  <c r="B13" i="234"/>
  <c r="K12" i="234"/>
  <c r="J12" i="234"/>
  <c r="I12" i="234"/>
  <c r="H12" i="234"/>
  <c r="G12" i="234"/>
  <c r="F12" i="234"/>
  <c r="C12" i="234"/>
  <c r="B12" i="234"/>
  <c r="K11" i="234"/>
  <c r="J11" i="234"/>
  <c r="I11" i="234"/>
  <c r="H11" i="234"/>
  <c r="G11" i="234"/>
  <c r="F11" i="234"/>
  <c r="C11" i="234"/>
  <c r="B11" i="234"/>
  <c r="K10" i="234"/>
  <c r="J10" i="234"/>
  <c r="I10" i="234"/>
  <c r="H10" i="234"/>
  <c r="G10" i="234"/>
  <c r="F10" i="234"/>
  <c r="C10" i="234"/>
  <c r="B10" i="234"/>
  <c r="S116" i="233"/>
  <c r="R116" i="233"/>
  <c r="Q116" i="233"/>
  <c r="P116" i="233"/>
  <c r="W116" i="233" s="1"/>
  <c r="O116" i="233"/>
  <c r="N116" i="233"/>
  <c r="M116" i="233"/>
  <c r="L116" i="233"/>
  <c r="K116" i="233"/>
  <c r="J116" i="233"/>
  <c r="I116" i="233"/>
  <c r="H116" i="233"/>
  <c r="V116" i="233" s="1"/>
  <c r="G116" i="233"/>
  <c r="F116" i="233"/>
  <c r="E116" i="233"/>
  <c r="D116" i="233"/>
  <c r="U116" i="233" s="1"/>
  <c r="C116" i="233"/>
  <c r="B116" i="233"/>
  <c r="S115" i="233"/>
  <c r="R115" i="233"/>
  <c r="Q115" i="233"/>
  <c r="P115" i="233"/>
  <c r="O115" i="233"/>
  <c r="N115" i="233"/>
  <c r="W115" i="233" s="1"/>
  <c r="M115" i="233"/>
  <c r="L115" i="233"/>
  <c r="K115" i="233"/>
  <c r="J115" i="233"/>
  <c r="V115" i="233" s="1"/>
  <c r="I115" i="233"/>
  <c r="H115" i="233"/>
  <c r="G115" i="233"/>
  <c r="F115" i="233"/>
  <c r="E115" i="233"/>
  <c r="D115" i="233"/>
  <c r="C115" i="233"/>
  <c r="B115" i="233"/>
  <c r="S114" i="233"/>
  <c r="R114" i="233"/>
  <c r="Q114" i="233"/>
  <c r="P114" i="233"/>
  <c r="O114" i="233"/>
  <c r="N114" i="233"/>
  <c r="M114" i="233"/>
  <c r="L114" i="233"/>
  <c r="K114" i="233"/>
  <c r="J114" i="233"/>
  <c r="I114" i="233"/>
  <c r="H114" i="233"/>
  <c r="V114" i="233" s="1"/>
  <c r="G114" i="233"/>
  <c r="F114" i="233"/>
  <c r="E114" i="233"/>
  <c r="D114" i="233"/>
  <c r="C114" i="233"/>
  <c r="B114" i="233"/>
  <c r="S113" i="233"/>
  <c r="R113" i="233"/>
  <c r="Q113" i="233"/>
  <c r="P113" i="233"/>
  <c r="O113" i="233"/>
  <c r="N113" i="233"/>
  <c r="M113" i="233"/>
  <c r="L113" i="233"/>
  <c r="V113" i="233" s="1"/>
  <c r="K113" i="233"/>
  <c r="J113" i="233"/>
  <c r="I113" i="233"/>
  <c r="H113" i="233"/>
  <c r="G113" i="233"/>
  <c r="F113" i="233"/>
  <c r="E113" i="233"/>
  <c r="D113" i="233"/>
  <c r="U113" i="233" s="1"/>
  <c r="C113" i="233"/>
  <c r="B113" i="233"/>
  <c r="S112" i="233"/>
  <c r="R112" i="233"/>
  <c r="Q112" i="233"/>
  <c r="P112" i="233"/>
  <c r="O112" i="233"/>
  <c r="N112" i="233"/>
  <c r="W112" i="233" s="1"/>
  <c r="M112" i="233"/>
  <c r="L112" i="233"/>
  <c r="K112" i="233"/>
  <c r="J112" i="233"/>
  <c r="I112" i="233"/>
  <c r="H112" i="233"/>
  <c r="G112" i="233"/>
  <c r="F112" i="233"/>
  <c r="E112" i="233"/>
  <c r="D112" i="233"/>
  <c r="C112" i="233"/>
  <c r="B112" i="233"/>
  <c r="S111" i="233"/>
  <c r="W111" i="233" s="1"/>
  <c r="R111" i="233"/>
  <c r="Q111" i="233"/>
  <c r="P111" i="233"/>
  <c r="O111" i="233"/>
  <c r="N111" i="233"/>
  <c r="J111" i="230" s="1"/>
  <c r="M111" i="233"/>
  <c r="L111" i="233"/>
  <c r="K111" i="233"/>
  <c r="V111" i="233" s="1"/>
  <c r="J111" i="233"/>
  <c r="I111" i="233"/>
  <c r="H111" i="233"/>
  <c r="G111" i="233"/>
  <c r="F111" i="233"/>
  <c r="E111" i="233"/>
  <c r="D111" i="233"/>
  <c r="C111" i="233"/>
  <c r="U111" i="233" s="1"/>
  <c r="B111" i="233"/>
  <c r="S110" i="233"/>
  <c r="R110" i="233"/>
  <c r="Q110" i="233"/>
  <c r="P110" i="233"/>
  <c r="O110" i="233"/>
  <c r="N110" i="233"/>
  <c r="M110" i="233"/>
  <c r="L110" i="233"/>
  <c r="K110" i="233"/>
  <c r="J110" i="233"/>
  <c r="I110" i="233"/>
  <c r="H110" i="233"/>
  <c r="G110" i="233"/>
  <c r="F110" i="233"/>
  <c r="E110" i="233"/>
  <c r="D110" i="233"/>
  <c r="C110" i="233"/>
  <c r="B110" i="233"/>
  <c r="U110" i="233" s="1"/>
  <c r="S109" i="233"/>
  <c r="R109" i="233"/>
  <c r="Q109" i="233"/>
  <c r="P109" i="233"/>
  <c r="O109" i="233"/>
  <c r="N109" i="233"/>
  <c r="M109" i="233"/>
  <c r="L109" i="233"/>
  <c r="K109" i="233"/>
  <c r="J109" i="233"/>
  <c r="I109" i="233"/>
  <c r="H109" i="233"/>
  <c r="V109" i="233" s="1"/>
  <c r="G109" i="233"/>
  <c r="F109" i="233"/>
  <c r="E109" i="233"/>
  <c r="D109" i="233"/>
  <c r="C109" i="233"/>
  <c r="B109" i="233"/>
  <c r="S108" i="233"/>
  <c r="R108" i="233"/>
  <c r="Q108" i="233"/>
  <c r="P108" i="233"/>
  <c r="O108" i="233"/>
  <c r="N108" i="233"/>
  <c r="W108" i="233" s="1"/>
  <c r="M108" i="233"/>
  <c r="L108" i="233"/>
  <c r="V108" i="233" s="1"/>
  <c r="K108" i="233"/>
  <c r="J108" i="233"/>
  <c r="I108" i="233"/>
  <c r="H108" i="233"/>
  <c r="G108" i="233"/>
  <c r="F108" i="233"/>
  <c r="E108" i="233"/>
  <c r="D108" i="233"/>
  <c r="U108" i="233" s="1"/>
  <c r="C108" i="233"/>
  <c r="B108" i="233"/>
  <c r="S107" i="233"/>
  <c r="R107" i="233"/>
  <c r="Q107" i="233"/>
  <c r="P107" i="233"/>
  <c r="O107" i="233"/>
  <c r="N107" i="233"/>
  <c r="W107" i="233" s="1"/>
  <c r="M107" i="233"/>
  <c r="L107" i="233"/>
  <c r="K107" i="233"/>
  <c r="J107" i="233"/>
  <c r="I107" i="233"/>
  <c r="H107" i="233"/>
  <c r="G107" i="233"/>
  <c r="F107" i="233"/>
  <c r="E107" i="233"/>
  <c r="D107" i="233"/>
  <c r="C107" i="233"/>
  <c r="B107" i="233"/>
  <c r="S106" i="233"/>
  <c r="W106" i="233" s="1"/>
  <c r="R106" i="233"/>
  <c r="Q106" i="233"/>
  <c r="P106" i="233"/>
  <c r="O106" i="233"/>
  <c r="N106" i="233"/>
  <c r="M106" i="233"/>
  <c r="L106" i="233"/>
  <c r="K106" i="233"/>
  <c r="V106" i="233" s="1"/>
  <c r="J106" i="233"/>
  <c r="I106" i="233"/>
  <c r="H106" i="233"/>
  <c r="G106" i="233"/>
  <c r="F106" i="233"/>
  <c r="E106" i="233"/>
  <c r="D106" i="233"/>
  <c r="C106" i="233"/>
  <c r="U106" i="233" s="1"/>
  <c r="B106" i="233"/>
  <c r="S105" i="233"/>
  <c r="R105" i="233"/>
  <c r="Q105" i="233"/>
  <c r="P105" i="233"/>
  <c r="O105" i="233"/>
  <c r="N105" i="233"/>
  <c r="W105" i="233" s="1"/>
  <c r="M105" i="233"/>
  <c r="L105" i="233"/>
  <c r="K105" i="233"/>
  <c r="J105" i="233"/>
  <c r="I105" i="233"/>
  <c r="H105" i="233"/>
  <c r="G105" i="233"/>
  <c r="F105" i="233"/>
  <c r="E105" i="233"/>
  <c r="D105" i="233"/>
  <c r="U105" i="233" s="1"/>
  <c r="C105" i="233"/>
  <c r="B105" i="233"/>
  <c r="H105" i="230" s="1"/>
  <c r="S104" i="233"/>
  <c r="R104" i="233"/>
  <c r="Q104" i="233"/>
  <c r="P104" i="233"/>
  <c r="O104" i="233"/>
  <c r="N104" i="233"/>
  <c r="M104" i="233"/>
  <c r="L104" i="233"/>
  <c r="K104" i="233"/>
  <c r="J104" i="233"/>
  <c r="I104" i="233"/>
  <c r="H104" i="233"/>
  <c r="I104" i="230" s="1"/>
  <c r="G104" i="233"/>
  <c r="F104" i="233"/>
  <c r="E104" i="233"/>
  <c r="D104" i="233"/>
  <c r="C104" i="233"/>
  <c r="B104" i="233"/>
  <c r="W103" i="233"/>
  <c r="S103" i="233"/>
  <c r="R103" i="233"/>
  <c r="Q103" i="233"/>
  <c r="P103" i="233"/>
  <c r="O103" i="233"/>
  <c r="N103" i="233"/>
  <c r="J103" i="230" s="1"/>
  <c r="M103" i="233"/>
  <c r="L103" i="233"/>
  <c r="V103" i="233" s="1"/>
  <c r="K103" i="233"/>
  <c r="J103" i="233"/>
  <c r="I103" i="233"/>
  <c r="H103" i="233"/>
  <c r="G103" i="233"/>
  <c r="F103" i="233"/>
  <c r="E103" i="233"/>
  <c r="D103" i="233"/>
  <c r="U103" i="233" s="1"/>
  <c r="C103" i="233"/>
  <c r="B103" i="233"/>
  <c r="H103" i="230" s="1"/>
  <c r="S102" i="233"/>
  <c r="R102" i="233"/>
  <c r="Q102" i="233"/>
  <c r="P102" i="233"/>
  <c r="O102" i="233"/>
  <c r="N102" i="233"/>
  <c r="W102" i="233" s="1"/>
  <c r="M102" i="233"/>
  <c r="L102" i="233"/>
  <c r="K102" i="233"/>
  <c r="J102" i="233"/>
  <c r="I102" i="233"/>
  <c r="H102" i="233"/>
  <c r="G102" i="233"/>
  <c r="F102" i="233"/>
  <c r="E102" i="233"/>
  <c r="D102" i="233"/>
  <c r="C102" i="233"/>
  <c r="B102" i="233"/>
  <c r="U102" i="233" s="1"/>
  <c r="S101" i="233"/>
  <c r="R101" i="233"/>
  <c r="Q101" i="233"/>
  <c r="P101" i="233"/>
  <c r="O101" i="233"/>
  <c r="N101" i="233"/>
  <c r="J101" i="230" s="1"/>
  <c r="M101" i="233"/>
  <c r="L101" i="233"/>
  <c r="K101" i="233"/>
  <c r="J101" i="233"/>
  <c r="I101" i="233"/>
  <c r="H101" i="233"/>
  <c r="G101" i="233"/>
  <c r="F101" i="233"/>
  <c r="E101" i="233"/>
  <c r="D101" i="233"/>
  <c r="U101" i="233" s="1"/>
  <c r="C101" i="233"/>
  <c r="B101" i="233"/>
  <c r="S100" i="233"/>
  <c r="R100" i="233"/>
  <c r="Q100" i="233"/>
  <c r="P100" i="233"/>
  <c r="O100" i="233"/>
  <c r="N100" i="233"/>
  <c r="M100" i="233"/>
  <c r="L100" i="233"/>
  <c r="K100" i="233"/>
  <c r="J100" i="233"/>
  <c r="I100" i="233"/>
  <c r="V100" i="233" s="1"/>
  <c r="H100" i="233"/>
  <c r="G100" i="233"/>
  <c r="F100" i="233"/>
  <c r="E100" i="233"/>
  <c r="D100" i="233"/>
  <c r="C100" i="233"/>
  <c r="U100" i="233" s="1"/>
  <c r="B100" i="233"/>
  <c r="W99" i="233"/>
  <c r="S99" i="233"/>
  <c r="R99" i="233"/>
  <c r="Q99" i="233"/>
  <c r="P99" i="233"/>
  <c r="O99" i="233"/>
  <c r="N99" i="233"/>
  <c r="M99" i="233"/>
  <c r="L99" i="233"/>
  <c r="K99" i="233"/>
  <c r="J99" i="233"/>
  <c r="I99" i="233"/>
  <c r="H99" i="233"/>
  <c r="G99" i="233"/>
  <c r="F99" i="233"/>
  <c r="E99" i="233"/>
  <c r="D99" i="233"/>
  <c r="C99" i="233"/>
  <c r="B99" i="233"/>
  <c r="U99" i="233" s="1"/>
  <c r="S98" i="233"/>
  <c r="R98" i="233"/>
  <c r="Q98" i="233"/>
  <c r="P98" i="233"/>
  <c r="O98" i="233"/>
  <c r="W98" i="233" s="1"/>
  <c r="N98" i="233"/>
  <c r="M98" i="233"/>
  <c r="L98" i="233"/>
  <c r="K98" i="233"/>
  <c r="V98" i="233" s="1"/>
  <c r="J98" i="233"/>
  <c r="I98" i="233"/>
  <c r="H98" i="233"/>
  <c r="G98" i="233"/>
  <c r="F98" i="233"/>
  <c r="E98" i="233"/>
  <c r="D98" i="233"/>
  <c r="C98" i="233"/>
  <c r="B98" i="233"/>
  <c r="S97" i="233"/>
  <c r="R97" i="233"/>
  <c r="Q97" i="233"/>
  <c r="P97" i="233"/>
  <c r="O97" i="233"/>
  <c r="N97" i="233"/>
  <c r="M97" i="233"/>
  <c r="L97" i="233"/>
  <c r="K97" i="233"/>
  <c r="J97" i="233"/>
  <c r="I97" i="233"/>
  <c r="H97" i="233"/>
  <c r="G97" i="233"/>
  <c r="F97" i="233"/>
  <c r="E97" i="233"/>
  <c r="D97" i="233"/>
  <c r="C97" i="233"/>
  <c r="B97" i="233"/>
  <c r="S96" i="233"/>
  <c r="R96" i="233"/>
  <c r="Q96" i="233"/>
  <c r="P96" i="233"/>
  <c r="O96" i="233"/>
  <c r="N96" i="233"/>
  <c r="W96" i="233" s="1"/>
  <c r="M96" i="233"/>
  <c r="V96" i="233" s="1"/>
  <c r="L96" i="233"/>
  <c r="K96" i="233"/>
  <c r="J96" i="233"/>
  <c r="I96" i="233"/>
  <c r="H96" i="233"/>
  <c r="I96" i="230" s="1"/>
  <c r="G96" i="233"/>
  <c r="F96" i="233"/>
  <c r="E96" i="233"/>
  <c r="D96" i="233"/>
  <c r="C96" i="233"/>
  <c r="B96" i="233"/>
  <c r="S95" i="233"/>
  <c r="R95" i="233"/>
  <c r="Q95" i="233"/>
  <c r="P95" i="233"/>
  <c r="O95" i="233"/>
  <c r="N95" i="233"/>
  <c r="J95" i="230" s="1"/>
  <c r="M95" i="233"/>
  <c r="L95" i="233"/>
  <c r="K95" i="233"/>
  <c r="J95" i="233"/>
  <c r="V95" i="233" s="1"/>
  <c r="I95" i="233"/>
  <c r="H95" i="233"/>
  <c r="G95" i="233"/>
  <c r="F95" i="233"/>
  <c r="E95" i="233"/>
  <c r="D95" i="233"/>
  <c r="C95" i="233"/>
  <c r="B95" i="233"/>
  <c r="H95" i="230" s="1"/>
  <c r="S94" i="233"/>
  <c r="R94" i="233"/>
  <c r="Q94" i="233"/>
  <c r="P94" i="233"/>
  <c r="O94" i="233"/>
  <c r="N94" i="233"/>
  <c r="M94" i="233"/>
  <c r="L94" i="233"/>
  <c r="K94" i="233"/>
  <c r="J94" i="233"/>
  <c r="I94" i="233"/>
  <c r="H94" i="233"/>
  <c r="G94" i="233"/>
  <c r="F94" i="233"/>
  <c r="E94" i="233"/>
  <c r="D94" i="233"/>
  <c r="C94" i="233"/>
  <c r="B94" i="233"/>
  <c r="S93" i="233"/>
  <c r="R93" i="233"/>
  <c r="Q93" i="233"/>
  <c r="P93" i="233"/>
  <c r="O93" i="233"/>
  <c r="N93" i="233"/>
  <c r="M93" i="233"/>
  <c r="L93" i="233"/>
  <c r="K93" i="233"/>
  <c r="J93" i="233"/>
  <c r="I93" i="233"/>
  <c r="H93" i="233"/>
  <c r="G93" i="233"/>
  <c r="F93" i="233"/>
  <c r="E93" i="233"/>
  <c r="D93" i="233"/>
  <c r="U93" i="233" s="1"/>
  <c r="C93" i="233"/>
  <c r="B93" i="233"/>
  <c r="S92" i="233"/>
  <c r="R92" i="233"/>
  <c r="Q92" i="233"/>
  <c r="P92" i="233"/>
  <c r="O92" i="233"/>
  <c r="N92" i="233"/>
  <c r="W92" i="233" s="1"/>
  <c r="M92" i="233"/>
  <c r="L92" i="233"/>
  <c r="V92" i="233" s="1"/>
  <c r="K92" i="233"/>
  <c r="J92" i="233"/>
  <c r="I92" i="233"/>
  <c r="H92" i="233"/>
  <c r="G92" i="233"/>
  <c r="F92" i="233"/>
  <c r="E92" i="233"/>
  <c r="D92" i="233"/>
  <c r="U92" i="233" s="1"/>
  <c r="C92" i="233"/>
  <c r="B92" i="233"/>
  <c r="S91" i="233"/>
  <c r="R91" i="233"/>
  <c r="Q91" i="233"/>
  <c r="P91" i="233"/>
  <c r="O91" i="233"/>
  <c r="N91" i="233"/>
  <c r="M91" i="233"/>
  <c r="L91" i="233"/>
  <c r="K91" i="233"/>
  <c r="J91" i="233"/>
  <c r="I91" i="233"/>
  <c r="H91" i="233"/>
  <c r="G91" i="233"/>
  <c r="F91" i="233"/>
  <c r="E91" i="233"/>
  <c r="D91" i="233"/>
  <c r="C91" i="233"/>
  <c r="B91" i="233"/>
  <c r="W90" i="233"/>
  <c r="S90" i="233"/>
  <c r="R90" i="233"/>
  <c r="Q90" i="233"/>
  <c r="P90" i="233"/>
  <c r="O90" i="233"/>
  <c r="N90" i="233"/>
  <c r="M90" i="233"/>
  <c r="V90" i="233" s="1"/>
  <c r="L90" i="233"/>
  <c r="K90" i="233"/>
  <c r="J90" i="233"/>
  <c r="I90" i="233"/>
  <c r="H90" i="233"/>
  <c r="G90" i="233"/>
  <c r="F90" i="233"/>
  <c r="E90" i="233"/>
  <c r="D90" i="233"/>
  <c r="C90" i="233"/>
  <c r="B90" i="233"/>
  <c r="S89" i="233"/>
  <c r="R89" i="233"/>
  <c r="Q89" i="233"/>
  <c r="P89" i="233"/>
  <c r="O89" i="233"/>
  <c r="N89" i="233"/>
  <c r="M89" i="233"/>
  <c r="L89" i="233"/>
  <c r="K89" i="233"/>
  <c r="J89" i="233"/>
  <c r="I89" i="233"/>
  <c r="H89" i="233"/>
  <c r="G89" i="233"/>
  <c r="F89" i="233"/>
  <c r="E89" i="233"/>
  <c r="D89" i="233"/>
  <c r="U89" i="233" s="1"/>
  <c r="C89" i="233"/>
  <c r="B89" i="233"/>
  <c r="H89" i="230" s="1"/>
  <c r="S88" i="233"/>
  <c r="R88" i="233"/>
  <c r="Q88" i="233"/>
  <c r="P88" i="233"/>
  <c r="O88" i="233"/>
  <c r="N88" i="233"/>
  <c r="M88" i="233"/>
  <c r="L88" i="233"/>
  <c r="K88" i="233"/>
  <c r="J88" i="233"/>
  <c r="I88" i="233"/>
  <c r="H88" i="233"/>
  <c r="I88" i="230" s="1"/>
  <c r="G88" i="233"/>
  <c r="F88" i="233"/>
  <c r="E88" i="233"/>
  <c r="D88" i="233"/>
  <c r="C88" i="233"/>
  <c r="B88" i="233"/>
  <c r="U88" i="233" s="1"/>
  <c r="S87" i="233"/>
  <c r="R87" i="233"/>
  <c r="Q87" i="233"/>
  <c r="P87" i="233"/>
  <c r="O87" i="233"/>
  <c r="N87" i="233"/>
  <c r="M87" i="233"/>
  <c r="L87" i="233"/>
  <c r="V87" i="233" s="1"/>
  <c r="K87" i="233"/>
  <c r="J87" i="233"/>
  <c r="I87" i="233"/>
  <c r="H87" i="233"/>
  <c r="G87" i="233"/>
  <c r="F87" i="233"/>
  <c r="E87" i="233"/>
  <c r="D87" i="233"/>
  <c r="C87" i="233"/>
  <c r="B87" i="233"/>
  <c r="H87" i="230" s="1"/>
  <c r="S86" i="233"/>
  <c r="R86" i="233"/>
  <c r="Q86" i="233"/>
  <c r="P86" i="233"/>
  <c r="O86" i="233"/>
  <c r="N86" i="233"/>
  <c r="M86" i="233"/>
  <c r="L86" i="233"/>
  <c r="K86" i="233"/>
  <c r="J86" i="233"/>
  <c r="I86" i="233"/>
  <c r="V86" i="233" s="1"/>
  <c r="H86" i="233"/>
  <c r="G86" i="233"/>
  <c r="F86" i="233"/>
  <c r="E86" i="233"/>
  <c r="D86" i="233"/>
  <c r="C86" i="233"/>
  <c r="B86" i="233"/>
  <c r="W85" i="233"/>
  <c r="S85" i="233"/>
  <c r="R85" i="233"/>
  <c r="Q85" i="233"/>
  <c r="P85" i="233"/>
  <c r="O85" i="233"/>
  <c r="N85" i="233"/>
  <c r="J85" i="230" s="1"/>
  <c r="M85" i="233"/>
  <c r="L85" i="233"/>
  <c r="K85" i="233"/>
  <c r="J85" i="233"/>
  <c r="I85" i="233"/>
  <c r="H85" i="233"/>
  <c r="G85" i="233"/>
  <c r="F85" i="233"/>
  <c r="E85" i="233"/>
  <c r="D85" i="233"/>
  <c r="U85" i="233" s="1"/>
  <c r="C85" i="233"/>
  <c r="B85" i="233"/>
  <c r="S84" i="233"/>
  <c r="R84" i="233"/>
  <c r="Q84" i="233"/>
  <c r="P84" i="233"/>
  <c r="O84" i="233"/>
  <c r="N84" i="233"/>
  <c r="W84" i="233" s="1"/>
  <c r="M84" i="233"/>
  <c r="L84" i="233"/>
  <c r="K84" i="233"/>
  <c r="J84" i="233"/>
  <c r="I84" i="233"/>
  <c r="V84" i="233" s="1"/>
  <c r="H84" i="233"/>
  <c r="G84" i="233"/>
  <c r="F84" i="233"/>
  <c r="E84" i="233"/>
  <c r="D84" i="233"/>
  <c r="C84" i="233"/>
  <c r="U84" i="233" s="1"/>
  <c r="B84" i="233"/>
  <c r="S83" i="233"/>
  <c r="R83" i="233"/>
  <c r="Q83" i="233"/>
  <c r="W83" i="233" s="1"/>
  <c r="P83" i="233"/>
  <c r="O83" i="233"/>
  <c r="N83" i="233"/>
  <c r="M83" i="233"/>
  <c r="L83" i="233"/>
  <c r="K83" i="233"/>
  <c r="J83" i="233"/>
  <c r="I83" i="233"/>
  <c r="H83" i="233"/>
  <c r="G83" i="233"/>
  <c r="F83" i="233"/>
  <c r="E83" i="233"/>
  <c r="D83" i="233"/>
  <c r="C83" i="233"/>
  <c r="B83" i="233"/>
  <c r="U83" i="233" s="1"/>
  <c r="W82" i="233"/>
  <c r="S82" i="233"/>
  <c r="R82" i="233"/>
  <c r="Q82" i="233"/>
  <c r="P82" i="233"/>
  <c r="O82" i="233"/>
  <c r="N82" i="233"/>
  <c r="M82" i="233"/>
  <c r="L82" i="233"/>
  <c r="K82" i="233"/>
  <c r="J82" i="233"/>
  <c r="I82" i="233"/>
  <c r="H82" i="233"/>
  <c r="G82" i="233"/>
  <c r="F82" i="233"/>
  <c r="E82" i="233"/>
  <c r="D82" i="233"/>
  <c r="C82" i="233"/>
  <c r="B82" i="233"/>
  <c r="S81" i="233"/>
  <c r="R81" i="233"/>
  <c r="Q81" i="233"/>
  <c r="P81" i="233"/>
  <c r="O81" i="233"/>
  <c r="N81" i="233"/>
  <c r="M81" i="233"/>
  <c r="L81" i="233"/>
  <c r="K81" i="233"/>
  <c r="J81" i="233"/>
  <c r="I81" i="233"/>
  <c r="H81" i="233"/>
  <c r="G81" i="233"/>
  <c r="F81" i="233"/>
  <c r="E81" i="233"/>
  <c r="D81" i="233"/>
  <c r="C81" i="233"/>
  <c r="B81" i="233"/>
  <c r="H81" i="230" s="1"/>
  <c r="S80" i="233"/>
  <c r="R80" i="233"/>
  <c r="Q80" i="233"/>
  <c r="P80" i="233"/>
  <c r="O80" i="233"/>
  <c r="N80" i="233"/>
  <c r="W80" i="233" s="1"/>
  <c r="M80" i="233"/>
  <c r="V80" i="233" s="1"/>
  <c r="L80" i="233"/>
  <c r="K80" i="233"/>
  <c r="J80" i="233"/>
  <c r="I80" i="233"/>
  <c r="H80" i="233"/>
  <c r="I80" i="230" s="1"/>
  <c r="G80" i="233"/>
  <c r="F80" i="233"/>
  <c r="E80" i="233"/>
  <c r="D80" i="233"/>
  <c r="C80" i="233"/>
  <c r="B80" i="233"/>
  <c r="S79" i="233"/>
  <c r="R79" i="233"/>
  <c r="Q79" i="233"/>
  <c r="P79" i="233"/>
  <c r="O79" i="233"/>
  <c r="N79" i="233"/>
  <c r="J79" i="230" s="1"/>
  <c r="M79" i="233"/>
  <c r="L79" i="233"/>
  <c r="K79" i="233"/>
  <c r="J79" i="233"/>
  <c r="I79" i="233"/>
  <c r="H79" i="233"/>
  <c r="G79" i="233"/>
  <c r="F79" i="233"/>
  <c r="E79" i="233"/>
  <c r="D79" i="233"/>
  <c r="U79" i="233" s="1"/>
  <c r="C79" i="233"/>
  <c r="B79" i="233"/>
  <c r="H79" i="230" s="1"/>
  <c r="Q79" i="230" s="1"/>
  <c r="S78" i="233"/>
  <c r="R78" i="233"/>
  <c r="Q78" i="233"/>
  <c r="P78" i="233"/>
  <c r="O78" i="233"/>
  <c r="N78" i="233"/>
  <c r="W78" i="233" s="1"/>
  <c r="M78" i="233"/>
  <c r="L78" i="233"/>
  <c r="K78" i="233"/>
  <c r="J78" i="233"/>
  <c r="I78" i="233"/>
  <c r="H78" i="233"/>
  <c r="G78" i="233"/>
  <c r="F78" i="233"/>
  <c r="E78" i="233"/>
  <c r="D78" i="233"/>
  <c r="C78" i="233"/>
  <c r="B78" i="233"/>
  <c r="U78" i="233" s="1"/>
  <c r="S77" i="233"/>
  <c r="R77" i="233"/>
  <c r="Q77" i="233"/>
  <c r="P77" i="233"/>
  <c r="O77" i="233"/>
  <c r="N77" i="233"/>
  <c r="M77" i="233"/>
  <c r="L77" i="233"/>
  <c r="K77" i="233"/>
  <c r="J77" i="233"/>
  <c r="I77" i="233"/>
  <c r="H77" i="233"/>
  <c r="V77" i="233" s="1"/>
  <c r="G77" i="233"/>
  <c r="F77" i="233"/>
  <c r="E77" i="233"/>
  <c r="D77" i="233"/>
  <c r="U77" i="233" s="1"/>
  <c r="C77" i="233"/>
  <c r="B77" i="233"/>
  <c r="S76" i="233"/>
  <c r="R76" i="233"/>
  <c r="Q76" i="233"/>
  <c r="P76" i="233"/>
  <c r="O76" i="233"/>
  <c r="N76" i="233"/>
  <c r="W76" i="233" s="1"/>
  <c r="M76" i="233"/>
  <c r="L76" i="233"/>
  <c r="V76" i="233" s="1"/>
  <c r="K76" i="233"/>
  <c r="J76" i="233"/>
  <c r="I76" i="233"/>
  <c r="H76" i="233"/>
  <c r="G76" i="233"/>
  <c r="F76" i="233"/>
  <c r="E76" i="233"/>
  <c r="D76" i="233"/>
  <c r="U76" i="233" s="1"/>
  <c r="C76" i="233"/>
  <c r="B76" i="233"/>
  <c r="S75" i="233"/>
  <c r="R75" i="233"/>
  <c r="Q75" i="233"/>
  <c r="P75" i="233"/>
  <c r="O75" i="233"/>
  <c r="N75" i="233"/>
  <c r="W75" i="233" s="1"/>
  <c r="M75" i="233"/>
  <c r="L75" i="233"/>
  <c r="K75" i="233"/>
  <c r="J75" i="233"/>
  <c r="I75" i="233"/>
  <c r="H75" i="233"/>
  <c r="G75" i="233"/>
  <c r="F75" i="233"/>
  <c r="E75" i="233"/>
  <c r="D75" i="233"/>
  <c r="C75" i="233"/>
  <c r="B75" i="233"/>
  <c r="V74" i="233"/>
  <c r="S74" i="233"/>
  <c r="W74" i="233" s="1"/>
  <c r="R74" i="233"/>
  <c r="Q74" i="233"/>
  <c r="P74" i="233"/>
  <c r="O74" i="233"/>
  <c r="N74" i="233"/>
  <c r="M74" i="233"/>
  <c r="L74" i="233"/>
  <c r="K74" i="233"/>
  <c r="J74" i="233"/>
  <c r="I74" i="233"/>
  <c r="H74" i="233"/>
  <c r="G74" i="233"/>
  <c r="F74" i="233"/>
  <c r="E74" i="233"/>
  <c r="D74" i="233"/>
  <c r="C74" i="233"/>
  <c r="U74" i="233" s="1"/>
  <c r="B74" i="233"/>
  <c r="S73" i="233"/>
  <c r="R73" i="233"/>
  <c r="Q73" i="233"/>
  <c r="P73" i="233"/>
  <c r="O73" i="233"/>
  <c r="N73" i="233"/>
  <c r="W73" i="233" s="1"/>
  <c r="M73" i="233"/>
  <c r="L73" i="233"/>
  <c r="K73" i="233"/>
  <c r="J73" i="233"/>
  <c r="I73" i="233"/>
  <c r="H73" i="233"/>
  <c r="V73" i="233" s="1"/>
  <c r="G73" i="233"/>
  <c r="F73" i="233"/>
  <c r="E73" i="233"/>
  <c r="D73" i="233"/>
  <c r="U73" i="233" s="1"/>
  <c r="C73" i="233"/>
  <c r="B73" i="233"/>
  <c r="H73" i="230" s="1"/>
  <c r="S72" i="233"/>
  <c r="R72" i="233"/>
  <c r="Q72" i="233"/>
  <c r="P72" i="233"/>
  <c r="O72" i="233"/>
  <c r="N72" i="233"/>
  <c r="M72" i="233"/>
  <c r="L72" i="233"/>
  <c r="K72" i="233"/>
  <c r="J72" i="233"/>
  <c r="I72" i="233"/>
  <c r="H72" i="233"/>
  <c r="I72" i="230" s="1"/>
  <c r="G72" i="233"/>
  <c r="F72" i="233"/>
  <c r="E72" i="233"/>
  <c r="D72" i="233"/>
  <c r="C72" i="233"/>
  <c r="B72" i="233"/>
  <c r="W71" i="233"/>
  <c r="S71" i="233"/>
  <c r="R71" i="233"/>
  <c r="Q71" i="233"/>
  <c r="P71" i="233"/>
  <c r="O71" i="233"/>
  <c r="N71" i="233"/>
  <c r="J71" i="230" s="1"/>
  <c r="M71" i="233"/>
  <c r="L71" i="233"/>
  <c r="V71" i="233" s="1"/>
  <c r="K71" i="233"/>
  <c r="J71" i="233"/>
  <c r="I71" i="233"/>
  <c r="H71" i="233"/>
  <c r="G71" i="233"/>
  <c r="F71" i="233"/>
  <c r="E71" i="233"/>
  <c r="D71" i="233"/>
  <c r="U71" i="233" s="1"/>
  <c r="C71" i="233"/>
  <c r="B71" i="233"/>
  <c r="S70" i="233"/>
  <c r="R70" i="233"/>
  <c r="Q70" i="233"/>
  <c r="P70" i="233"/>
  <c r="O70" i="233"/>
  <c r="N70" i="233"/>
  <c r="W70" i="233" s="1"/>
  <c r="M70" i="233"/>
  <c r="L70" i="233"/>
  <c r="K70" i="233"/>
  <c r="J70" i="233"/>
  <c r="I70" i="233"/>
  <c r="V70" i="233" s="1"/>
  <c r="H70" i="233"/>
  <c r="G70" i="233"/>
  <c r="F70" i="233"/>
  <c r="E70" i="233"/>
  <c r="D70" i="233"/>
  <c r="C70" i="233"/>
  <c r="B70" i="233"/>
  <c r="W69" i="233"/>
  <c r="S69" i="233"/>
  <c r="R69" i="233"/>
  <c r="Q69" i="233"/>
  <c r="P69" i="233"/>
  <c r="O69" i="233"/>
  <c r="N69" i="233"/>
  <c r="M69" i="233"/>
  <c r="L69" i="233"/>
  <c r="K69" i="233"/>
  <c r="J69" i="233"/>
  <c r="I69" i="233"/>
  <c r="H69" i="233"/>
  <c r="G69" i="233"/>
  <c r="F69" i="233"/>
  <c r="E69" i="233"/>
  <c r="D69" i="233"/>
  <c r="U69" i="233" s="1"/>
  <c r="C69" i="233"/>
  <c r="B69" i="233"/>
  <c r="S68" i="233"/>
  <c r="R68" i="233"/>
  <c r="Q68" i="233"/>
  <c r="P68" i="233"/>
  <c r="O68" i="233"/>
  <c r="N68" i="233"/>
  <c r="W68" i="233" s="1"/>
  <c r="M68" i="233"/>
  <c r="L68" i="233"/>
  <c r="K68" i="233"/>
  <c r="J68" i="233"/>
  <c r="I68" i="233"/>
  <c r="V68" i="233" s="1"/>
  <c r="H68" i="233"/>
  <c r="G68" i="233"/>
  <c r="F68" i="233"/>
  <c r="E68" i="233"/>
  <c r="D68" i="233"/>
  <c r="C68" i="233"/>
  <c r="U68" i="233" s="1"/>
  <c r="B68" i="233"/>
  <c r="S67" i="233"/>
  <c r="R67" i="233"/>
  <c r="Q67" i="233"/>
  <c r="W67" i="233" s="1"/>
  <c r="P67" i="233"/>
  <c r="O67" i="233"/>
  <c r="N67" i="233"/>
  <c r="M67" i="233"/>
  <c r="L67" i="233"/>
  <c r="K67" i="233"/>
  <c r="J67" i="233"/>
  <c r="I67" i="233"/>
  <c r="H67" i="233"/>
  <c r="G67" i="233"/>
  <c r="F67" i="233"/>
  <c r="E67" i="233"/>
  <c r="D67" i="233"/>
  <c r="C67" i="233"/>
  <c r="B67" i="233"/>
  <c r="U67" i="233" s="1"/>
  <c r="W66" i="233"/>
  <c r="S66" i="233"/>
  <c r="R66" i="233"/>
  <c r="Q66" i="233"/>
  <c r="P66" i="233"/>
  <c r="O66" i="233"/>
  <c r="N66" i="233"/>
  <c r="M66" i="233"/>
  <c r="L66" i="233"/>
  <c r="K66" i="233"/>
  <c r="V66" i="233" s="1"/>
  <c r="J66" i="233"/>
  <c r="I66" i="233"/>
  <c r="H66" i="233"/>
  <c r="G66" i="233"/>
  <c r="F66" i="233"/>
  <c r="E66" i="233"/>
  <c r="D66" i="233"/>
  <c r="C66" i="233"/>
  <c r="B66" i="233"/>
  <c r="S65" i="233"/>
  <c r="R65" i="233"/>
  <c r="Q65" i="233"/>
  <c r="P65" i="233"/>
  <c r="O65" i="233"/>
  <c r="N65" i="233"/>
  <c r="M65" i="233"/>
  <c r="L65" i="233"/>
  <c r="K65" i="233"/>
  <c r="J65" i="233"/>
  <c r="I65" i="233"/>
  <c r="H65" i="233"/>
  <c r="G65" i="233"/>
  <c r="F65" i="233"/>
  <c r="E65" i="233"/>
  <c r="D65" i="233"/>
  <c r="U65" i="233" s="1"/>
  <c r="C65" i="233"/>
  <c r="B65" i="233"/>
  <c r="H65" i="230" s="1"/>
  <c r="S64" i="233"/>
  <c r="R64" i="233"/>
  <c r="Q64" i="233"/>
  <c r="P64" i="233"/>
  <c r="O64" i="233"/>
  <c r="N64" i="233"/>
  <c r="W64" i="233" s="1"/>
  <c r="M64" i="233"/>
  <c r="V64" i="233" s="1"/>
  <c r="L64" i="233"/>
  <c r="K64" i="233"/>
  <c r="J64" i="233"/>
  <c r="I64" i="233"/>
  <c r="H64" i="233"/>
  <c r="I64" i="230" s="1"/>
  <c r="G64" i="233"/>
  <c r="F64" i="233"/>
  <c r="E64" i="233"/>
  <c r="D64" i="233"/>
  <c r="C64" i="233"/>
  <c r="B64" i="233"/>
  <c r="S63" i="233"/>
  <c r="R63" i="233"/>
  <c r="Q63" i="233"/>
  <c r="P63" i="233"/>
  <c r="O63" i="233"/>
  <c r="N63" i="233"/>
  <c r="J63" i="230" s="1"/>
  <c r="M63" i="233"/>
  <c r="L63" i="233"/>
  <c r="K63" i="233"/>
  <c r="J63" i="233"/>
  <c r="V63" i="233" s="1"/>
  <c r="I63" i="233"/>
  <c r="H63" i="233"/>
  <c r="G63" i="233"/>
  <c r="F63" i="233"/>
  <c r="E63" i="233"/>
  <c r="D63" i="233"/>
  <c r="C63" i="233"/>
  <c r="B63" i="233"/>
  <c r="S62" i="233"/>
  <c r="R62" i="233"/>
  <c r="Q62" i="233"/>
  <c r="P62" i="233"/>
  <c r="O62" i="233"/>
  <c r="N62" i="233"/>
  <c r="W62" i="233" s="1"/>
  <c r="M62" i="233"/>
  <c r="L62" i="233"/>
  <c r="K62" i="233"/>
  <c r="J62" i="233"/>
  <c r="I62" i="233"/>
  <c r="H62" i="233"/>
  <c r="G62" i="233"/>
  <c r="F62" i="233"/>
  <c r="E62" i="233"/>
  <c r="D62" i="233"/>
  <c r="C62" i="233"/>
  <c r="B62" i="233"/>
  <c r="S61" i="233"/>
  <c r="R61" i="233"/>
  <c r="Q61" i="233"/>
  <c r="P61" i="233"/>
  <c r="O61" i="233"/>
  <c r="N61" i="233"/>
  <c r="M61" i="233"/>
  <c r="L61" i="233"/>
  <c r="K61" i="233"/>
  <c r="J61" i="233"/>
  <c r="I61" i="233"/>
  <c r="H61" i="233"/>
  <c r="V61" i="233" s="1"/>
  <c r="G61" i="233"/>
  <c r="F61" i="233"/>
  <c r="E61" i="233"/>
  <c r="D61" i="233"/>
  <c r="C61" i="233"/>
  <c r="B61" i="233"/>
  <c r="S60" i="233"/>
  <c r="R60" i="233"/>
  <c r="Q60" i="233"/>
  <c r="P60" i="233"/>
  <c r="O60" i="233"/>
  <c r="N60" i="233"/>
  <c r="W60" i="233" s="1"/>
  <c r="M60" i="233"/>
  <c r="L60" i="233"/>
  <c r="V60" i="233" s="1"/>
  <c r="K60" i="233"/>
  <c r="J60" i="233"/>
  <c r="I60" i="233"/>
  <c r="H60" i="233"/>
  <c r="G60" i="233"/>
  <c r="F60" i="233"/>
  <c r="E60" i="233"/>
  <c r="D60" i="233"/>
  <c r="U60" i="233" s="1"/>
  <c r="C60" i="233"/>
  <c r="B60" i="233"/>
  <c r="S59" i="233"/>
  <c r="R59" i="233"/>
  <c r="Q59" i="233"/>
  <c r="P59" i="233"/>
  <c r="O59" i="233"/>
  <c r="N59" i="233"/>
  <c r="W59" i="233" s="1"/>
  <c r="M59" i="233"/>
  <c r="L59" i="233"/>
  <c r="K59" i="233"/>
  <c r="J59" i="233"/>
  <c r="I59" i="233"/>
  <c r="H59" i="233"/>
  <c r="G59" i="233"/>
  <c r="F59" i="233"/>
  <c r="E59" i="233"/>
  <c r="D59" i="233"/>
  <c r="C59" i="233"/>
  <c r="B59" i="233"/>
  <c r="S58" i="233"/>
  <c r="W58" i="233" s="1"/>
  <c r="R58" i="233"/>
  <c r="Q58" i="233"/>
  <c r="P58" i="233"/>
  <c r="O58" i="233"/>
  <c r="N58" i="233"/>
  <c r="M58" i="233"/>
  <c r="L58" i="233"/>
  <c r="K58" i="233"/>
  <c r="V58" i="233" s="1"/>
  <c r="J58" i="233"/>
  <c r="I58" i="233"/>
  <c r="H58" i="233"/>
  <c r="G58" i="233"/>
  <c r="F58" i="233"/>
  <c r="E58" i="233"/>
  <c r="D58" i="233"/>
  <c r="C58" i="233"/>
  <c r="U58" i="233" s="1"/>
  <c r="B58" i="233"/>
  <c r="S57" i="233"/>
  <c r="R57" i="233"/>
  <c r="Q57" i="233"/>
  <c r="P57" i="233"/>
  <c r="O57" i="233"/>
  <c r="N57" i="233"/>
  <c r="W57" i="233" s="1"/>
  <c r="M57" i="233"/>
  <c r="L57" i="233"/>
  <c r="K57" i="233"/>
  <c r="J57" i="233"/>
  <c r="I57" i="233"/>
  <c r="H57" i="233"/>
  <c r="G57" i="233"/>
  <c r="F57" i="233"/>
  <c r="E57" i="233"/>
  <c r="D57" i="233"/>
  <c r="U57" i="233" s="1"/>
  <c r="C57" i="233"/>
  <c r="B57" i="233"/>
  <c r="S56" i="233"/>
  <c r="R56" i="233"/>
  <c r="Q56" i="233"/>
  <c r="P56" i="233"/>
  <c r="O56" i="233"/>
  <c r="N56" i="233"/>
  <c r="M56" i="233"/>
  <c r="L56" i="233"/>
  <c r="K56" i="233"/>
  <c r="J56" i="233"/>
  <c r="I56" i="233"/>
  <c r="H56" i="233"/>
  <c r="V56" i="233" s="1"/>
  <c r="G56" i="233"/>
  <c r="F56" i="233"/>
  <c r="E56" i="233"/>
  <c r="D56" i="233"/>
  <c r="C56" i="233"/>
  <c r="B56" i="233"/>
  <c r="W55" i="233"/>
  <c r="S55" i="233"/>
  <c r="R55" i="233"/>
  <c r="Q55" i="233"/>
  <c r="P55" i="233"/>
  <c r="O55" i="233"/>
  <c r="N55" i="233"/>
  <c r="M55" i="233"/>
  <c r="L55" i="233"/>
  <c r="V55" i="233" s="1"/>
  <c r="K55" i="233"/>
  <c r="J55" i="233"/>
  <c r="I55" i="233"/>
  <c r="H55" i="233"/>
  <c r="G55" i="233"/>
  <c r="F55" i="233"/>
  <c r="E55" i="233"/>
  <c r="D55" i="233"/>
  <c r="U55" i="233" s="1"/>
  <c r="C55" i="233"/>
  <c r="B55" i="233"/>
  <c r="S54" i="233"/>
  <c r="R54" i="233"/>
  <c r="Q54" i="233"/>
  <c r="P54" i="233"/>
  <c r="O54" i="233"/>
  <c r="N54" i="233"/>
  <c r="M54" i="233"/>
  <c r="L54" i="233"/>
  <c r="K54" i="233"/>
  <c r="J54" i="233"/>
  <c r="I54" i="233"/>
  <c r="H54" i="233"/>
  <c r="G54" i="233"/>
  <c r="F54" i="233"/>
  <c r="E54" i="233"/>
  <c r="D54" i="233"/>
  <c r="C54" i="233"/>
  <c r="B54" i="233"/>
  <c r="S53" i="233"/>
  <c r="R53" i="233"/>
  <c r="Q53" i="233"/>
  <c r="P53" i="233"/>
  <c r="O53" i="233"/>
  <c r="N53" i="233"/>
  <c r="W53" i="233" s="1"/>
  <c r="M53" i="233"/>
  <c r="L53" i="233"/>
  <c r="K53" i="233"/>
  <c r="J53" i="233"/>
  <c r="I53" i="233"/>
  <c r="H53" i="233"/>
  <c r="G53" i="233"/>
  <c r="F53" i="233"/>
  <c r="E53" i="233"/>
  <c r="D53" i="233"/>
  <c r="C53" i="233"/>
  <c r="B53" i="233"/>
  <c r="S52" i="233"/>
  <c r="R52" i="233"/>
  <c r="Q52" i="233"/>
  <c r="P52" i="233"/>
  <c r="O52" i="233"/>
  <c r="N52" i="233"/>
  <c r="M52" i="233"/>
  <c r="L52" i="233"/>
  <c r="K52" i="233"/>
  <c r="J52" i="233"/>
  <c r="I52" i="233"/>
  <c r="V52" i="233" s="1"/>
  <c r="H52" i="233"/>
  <c r="G52" i="233"/>
  <c r="F52" i="233"/>
  <c r="E52" i="233"/>
  <c r="D52" i="233"/>
  <c r="C52" i="233"/>
  <c r="U52" i="233" s="1"/>
  <c r="B52" i="233"/>
  <c r="W51" i="233"/>
  <c r="S51" i="233"/>
  <c r="R51" i="233"/>
  <c r="Q51" i="233"/>
  <c r="P51" i="233"/>
  <c r="O51" i="233"/>
  <c r="N51" i="233"/>
  <c r="M51" i="233"/>
  <c r="L51" i="233"/>
  <c r="K51" i="233"/>
  <c r="J51" i="233"/>
  <c r="I51" i="233"/>
  <c r="H51" i="233"/>
  <c r="G51" i="233"/>
  <c r="F51" i="233"/>
  <c r="E51" i="233"/>
  <c r="D51" i="233"/>
  <c r="C51" i="233"/>
  <c r="B51" i="233"/>
  <c r="U51" i="233" s="1"/>
  <c r="S50" i="233"/>
  <c r="R50" i="233"/>
  <c r="Q50" i="233"/>
  <c r="P50" i="233"/>
  <c r="O50" i="233"/>
  <c r="W50" i="233" s="1"/>
  <c r="N50" i="233"/>
  <c r="M50" i="233"/>
  <c r="L50" i="233"/>
  <c r="K50" i="233"/>
  <c r="J50" i="233"/>
  <c r="I50" i="233"/>
  <c r="H50" i="233"/>
  <c r="G50" i="233"/>
  <c r="F50" i="233"/>
  <c r="E50" i="233"/>
  <c r="D50" i="233"/>
  <c r="C50" i="233"/>
  <c r="B50" i="233"/>
  <c r="S49" i="233"/>
  <c r="R49" i="233"/>
  <c r="Q49" i="233"/>
  <c r="P49" i="233"/>
  <c r="O49" i="233"/>
  <c r="N49" i="233"/>
  <c r="M49" i="233"/>
  <c r="L49" i="233"/>
  <c r="K49" i="233"/>
  <c r="J49" i="233"/>
  <c r="I49" i="233"/>
  <c r="H49" i="233"/>
  <c r="G49" i="233"/>
  <c r="F49" i="233"/>
  <c r="E49" i="233"/>
  <c r="D49" i="233"/>
  <c r="C49" i="233"/>
  <c r="B49" i="233"/>
  <c r="H49" i="230" s="1"/>
  <c r="S48" i="233"/>
  <c r="R48" i="233"/>
  <c r="Q48" i="233"/>
  <c r="P48" i="233"/>
  <c r="O48" i="233"/>
  <c r="N48" i="233"/>
  <c r="W48" i="233" s="1"/>
  <c r="M48" i="233"/>
  <c r="V48" i="233" s="1"/>
  <c r="L48" i="233"/>
  <c r="K48" i="233"/>
  <c r="J48" i="233"/>
  <c r="I48" i="233"/>
  <c r="H48" i="233"/>
  <c r="G48" i="233"/>
  <c r="F48" i="233"/>
  <c r="E48" i="233"/>
  <c r="D48" i="233"/>
  <c r="C48" i="233"/>
  <c r="B48" i="233"/>
  <c r="S47" i="233"/>
  <c r="R47" i="233"/>
  <c r="Q47" i="233"/>
  <c r="P47" i="233"/>
  <c r="O47" i="233"/>
  <c r="N47" i="233"/>
  <c r="W47" i="233" s="1"/>
  <c r="M47" i="233"/>
  <c r="L47" i="233"/>
  <c r="K47" i="233"/>
  <c r="J47" i="233"/>
  <c r="V47" i="233" s="1"/>
  <c r="I47" i="233"/>
  <c r="H47" i="233"/>
  <c r="G47" i="233"/>
  <c r="F47" i="233"/>
  <c r="E47" i="233"/>
  <c r="D47" i="233"/>
  <c r="C47" i="233"/>
  <c r="B47" i="233"/>
  <c r="U47" i="233" s="1"/>
  <c r="S46" i="233"/>
  <c r="R46" i="233"/>
  <c r="Q46" i="233"/>
  <c r="P46" i="233"/>
  <c r="O46" i="233"/>
  <c r="N46" i="233"/>
  <c r="M46" i="233"/>
  <c r="L46" i="233"/>
  <c r="K46" i="233"/>
  <c r="J46" i="233"/>
  <c r="I46" i="233"/>
  <c r="H46" i="233"/>
  <c r="G46" i="233"/>
  <c r="F46" i="233"/>
  <c r="E46" i="233"/>
  <c r="D46" i="233"/>
  <c r="C46" i="233"/>
  <c r="B46" i="233"/>
  <c r="S45" i="233"/>
  <c r="R45" i="233"/>
  <c r="Q45" i="233"/>
  <c r="P45" i="233"/>
  <c r="O45" i="233"/>
  <c r="N45" i="233"/>
  <c r="W45" i="233" s="1"/>
  <c r="M45" i="233"/>
  <c r="L45" i="233"/>
  <c r="K45" i="233"/>
  <c r="J45" i="233"/>
  <c r="I45" i="233"/>
  <c r="H45" i="233"/>
  <c r="G45" i="233"/>
  <c r="F45" i="233"/>
  <c r="E45" i="233"/>
  <c r="D45" i="233"/>
  <c r="U45" i="233" s="1"/>
  <c r="C45" i="233"/>
  <c r="B45" i="233"/>
  <c r="S44" i="233"/>
  <c r="R44" i="233"/>
  <c r="Q44" i="233"/>
  <c r="P44" i="233"/>
  <c r="O44" i="233"/>
  <c r="N44" i="233"/>
  <c r="W44" i="233" s="1"/>
  <c r="M44" i="233"/>
  <c r="V44" i="233" s="1"/>
  <c r="L44" i="233"/>
  <c r="K44" i="233"/>
  <c r="J44" i="233"/>
  <c r="I44" i="233"/>
  <c r="H44" i="233"/>
  <c r="G44" i="233"/>
  <c r="F44" i="233"/>
  <c r="E44" i="233"/>
  <c r="D44" i="233"/>
  <c r="U44" i="233" s="1"/>
  <c r="C44" i="233"/>
  <c r="B44" i="233"/>
  <c r="S43" i="233"/>
  <c r="R43" i="233"/>
  <c r="Q43" i="233"/>
  <c r="P43" i="233"/>
  <c r="O43" i="233"/>
  <c r="N43" i="233"/>
  <c r="M43" i="233"/>
  <c r="L43" i="233"/>
  <c r="K43" i="233"/>
  <c r="J43" i="233"/>
  <c r="I43" i="233"/>
  <c r="H43" i="233"/>
  <c r="G43" i="233"/>
  <c r="F43" i="233"/>
  <c r="E43" i="233"/>
  <c r="D43" i="233"/>
  <c r="C43" i="233"/>
  <c r="B43" i="233"/>
  <c r="W42" i="233"/>
  <c r="V42" i="233"/>
  <c r="S42" i="233"/>
  <c r="R42" i="233"/>
  <c r="Q42" i="233"/>
  <c r="P42" i="233"/>
  <c r="O42" i="233"/>
  <c r="N42" i="233"/>
  <c r="M42" i="233"/>
  <c r="L42" i="233"/>
  <c r="K42" i="233"/>
  <c r="J42" i="233"/>
  <c r="I42" i="233"/>
  <c r="H42" i="233"/>
  <c r="G42" i="233"/>
  <c r="F42" i="233"/>
  <c r="E42" i="233"/>
  <c r="D42" i="233"/>
  <c r="C42" i="233"/>
  <c r="B42" i="233"/>
  <c r="S41" i="233"/>
  <c r="R41" i="233"/>
  <c r="Q41" i="233"/>
  <c r="P41" i="233"/>
  <c r="O41" i="233"/>
  <c r="N41" i="233"/>
  <c r="M41" i="233"/>
  <c r="L41" i="233"/>
  <c r="K41" i="233"/>
  <c r="J41" i="233"/>
  <c r="I41" i="233"/>
  <c r="H41" i="233"/>
  <c r="G41" i="233"/>
  <c r="F41" i="233"/>
  <c r="E41" i="233"/>
  <c r="D41" i="233"/>
  <c r="U41" i="233" s="1"/>
  <c r="C41" i="233"/>
  <c r="B41" i="233"/>
  <c r="S40" i="233"/>
  <c r="R40" i="233"/>
  <c r="Q40" i="233"/>
  <c r="P40" i="233"/>
  <c r="O40" i="233"/>
  <c r="N40" i="233"/>
  <c r="M40" i="233"/>
  <c r="L40" i="233"/>
  <c r="K40" i="233"/>
  <c r="J40" i="233"/>
  <c r="I40" i="233"/>
  <c r="H40" i="233"/>
  <c r="G40" i="233"/>
  <c r="F40" i="233"/>
  <c r="E40" i="233"/>
  <c r="D40" i="233"/>
  <c r="C40" i="233"/>
  <c r="B40" i="233"/>
  <c r="U40" i="233" s="1"/>
  <c r="S39" i="233"/>
  <c r="R39" i="233"/>
  <c r="Q39" i="233"/>
  <c r="P39" i="233"/>
  <c r="O39" i="233"/>
  <c r="N39" i="233"/>
  <c r="J39" i="230" s="1"/>
  <c r="M39" i="233"/>
  <c r="L39" i="233"/>
  <c r="V39" i="233" s="1"/>
  <c r="K39" i="233"/>
  <c r="J39" i="233"/>
  <c r="I39" i="233"/>
  <c r="H39" i="233"/>
  <c r="G39" i="233"/>
  <c r="F39" i="233"/>
  <c r="E39" i="233"/>
  <c r="D39" i="233"/>
  <c r="C39" i="233"/>
  <c r="B39" i="233"/>
  <c r="S38" i="233"/>
  <c r="R38" i="233"/>
  <c r="Q38" i="233"/>
  <c r="P38" i="233"/>
  <c r="O38" i="233"/>
  <c r="N38" i="233"/>
  <c r="M38" i="233"/>
  <c r="L38" i="233"/>
  <c r="K38" i="233"/>
  <c r="J38" i="233"/>
  <c r="I38" i="233"/>
  <c r="V38" i="233" s="1"/>
  <c r="H38" i="233"/>
  <c r="G38" i="233"/>
  <c r="F38" i="233"/>
  <c r="E38" i="233"/>
  <c r="D38" i="233"/>
  <c r="C38" i="233"/>
  <c r="B38" i="233"/>
  <c r="W37" i="233"/>
  <c r="S37" i="233"/>
  <c r="R37" i="233"/>
  <c r="Q37" i="233"/>
  <c r="P37" i="233"/>
  <c r="O37" i="233"/>
  <c r="N37" i="233"/>
  <c r="M37" i="233"/>
  <c r="L37" i="233"/>
  <c r="K37" i="233"/>
  <c r="J37" i="233"/>
  <c r="I37" i="233"/>
  <c r="H37" i="233"/>
  <c r="G37" i="233"/>
  <c r="F37" i="233"/>
  <c r="E37" i="233"/>
  <c r="D37" i="233"/>
  <c r="U37" i="233" s="1"/>
  <c r="C37" i="233"/>
  <c r="B37" i="233"/>
  <c r="S36" i="233"/>
  <c r="R36" i="233"/>
  <c r="Q36" i="233"/>
  <c r="P36" i="233"/>
  <c r="O36" i="233"/>
  <c r="N36" i="233"/>
  <c r="W36" i="233" s="1"/>
  <c r="M36" i="233"/>
  <c r="L36" i="233"/>
  <c r="K36" i="233"/>
  <c r="J36" i="233"/>
  <c r="I36" i="233"/>
  <c r="V36" i="233" s="1"/>
  <c r="H36" i="233"/>
  <c r="G36" i="233"/>
  <c r="F36" i="233"/>
  <c r="E36" i="233"/>
  <c r="D36" i="233"/>
  <c r="C36" i="233"/>
  <c r="U36" i="233" s="1"/>
  <c r="B36" i="233"/>
  <c r="S35" i="233"/>
  <c r="R35" i="233"/>
  <c r="Q35" i="233"/>
  <c r="W35" i="233" s="1"/>
  <c r="P35" i="233"/>
  <c r="O35" i="233"/>
  <c r="N35" i="233"/>
  <c r="M35" i="233"/>
  <c r="L35" i="233"/>
  <c r="K35" i="233"/>
  <c r="J35" i="233"/>
  <c r="I35" i="233"/>
  <c r="H35" i="233"/>
  <c r="G35" i="233"/>
  <c r="F35" i="233"/>
  <c r="E35" i="233"/>
  <c r="D35" i="233"/>
  <c r="C35" i="233"/>
  <c r="B35" i="233"/>
  <c r="U35" i="233" s="1"/>
  <c r="W34" i="233"/>
  <c r="S34" i="233"/>
  <c r="R34" i="233"/>
  <c r="Q34" i="233"/>
  <c r="P34" i="233"/>
  <c r="O34" i="233"/>
  <c r="N34" i="233"/>
  <c r="M34" i="233"/>
  <c r="L34" i="233"/>
  <c r="K34" i="233"/>
  <c r="J34" i="233"/>
  <c r="I34" i="233"/>
  <c r="H34" i="233"/>
  <c r="G34" i="233"/>
  <c r="F34" i="233"/>
  <c r="E34" i="233"/>
  <c r="D34" i="233"/>
  <c r="C34" i="233"/>
  <c r="B34" i="233"/>
  <c r="S33" i="233"/>
  <c r="R33" i="233"/>
  <c r="Q33" i="233"/>
  <c r="P33" i="233"/>
  <c r="O33" i="233"/>
  <c r="N33" i="233"/>
  <c r="M33" i="233"/>
  <c r="L33" i="233"/>
  <c r="K33" i="233"/>
  <c r="J33" i="233"/>
  <c r="I33" i="233"/>
  <c r="H33" i="233"/>
  <c r="G33" i="233"/>
  <c r="F33" i="233"/>
  <c r="E33" i="233"/>
  <c r="D33" i="233"/>
  <c r="C33" i="233"/>
  <c r="B33" i="233"/>
  <c r="U33" i="233" s="1"/>
  <c r="S32" i="233"/>
  <c r="R32" i="233"/>
  <c r="Q32" i="233"/>
  <c r="P32" i="233"/>
  <c r="O32" i="233"/>
  <c r="N32" i="233"/>
  <c r="M32" i="233"/>
  <c r="V32" i="233" s="1"/>
  <c r="L32" i="233"/>
  <c r="K32" i="233"/>
  <c r="J32" i="233"/>
  <c r="I32" i="233"/>
  <c r="H32" i="233"/>
  <c r="G32" i="233"/>
  <c r="F32" i="233"/>
  <c r="E32" i="233"/>
  <c r="D32" i="233"/>
  <c r="C32" i="233"/>
  <c r="B32" i="233"/>
  <c r="S31" i="233"/>
  <c r="R31" i="233"/>
  <c r="Q31" i="233"/>
  <c r="P31" i="233"/>
  <c r="O31" i="233"/>
  <c r="N31" i="233"/>
  <c r="W31" i="233" s="1"/>
  <c r="M31" i="233"/>
  <c r="L31" i="233"/>
  <c r="K31" i="233"/>
  <c r="J31" i="233"/>
  <c r="I31" i="233"/>
  <c r="H31" i="233"/>
  <c r="G31" i="233"/>
  <c r="F31" i="233"/>
  <c r="E31" i="233"/>
  <c r="D31" i="233"/>
  <c r="U31" i="233" s="1"/>
  <c r="C31" i="233"/>
  <c r="B31" i="233"/>
  <c r="H31" i="230" s="1"/>
  <c r="Q31" i="230" s="1"/>
  <c r="S30" i="233"/>
  <c r="R30" i="233"/>
  <c r="Q30" i="233"/>
  <c r="P30" i="233"/>
  <c r="O30" i="233"/>
  <c r="N30" i="233"/>
  <c r="W30" i="233" s="1"/>
  <c r="M30" i="233"/>
  <c r="L30" i="233"/>
  <c r="K30" i="233"/>
  <c r="J30" i="233"/>
  <c r="I30" i="233"/>
  <c r="H30" i="233"/>
  <c r="G30" i="233"/>
  <c r="F30" i="233"/>
  <c r="E30" i="233"/>
  <c r="D30" i="233"/>
  <c r="C30" i="233"/>
  <c r="B30" i="233"/>
  <c r="S29" i="233"/>
  <c r="R29" i="233"/>
  <c r="Q29" i="233"/>
  <c r="P29" i="233"/>
  <c r="O29" i="233"/>
  <c r="N29" i="233"/>
  <c r="M29" i="233"/>
  <c r="L29" i="233"/>
  <c r="K29" i="233"/>
  <c r="J29" i="233"/>
  <c r="I29" i="233"/>
  <c r="H29" i="233"/>
  <c r="G29" i="233"/>
  <c r="F29" i="233"/>
  <c r="E29" i="233"/>
  <c r="D29" i="233"/>
  <c r="C29" i="233"/>
  <c r="B29" i="233"/>
  <c r="S28" i="233"/>
  <c r="R28" i="233"/>
  <c r="Q28" i="233"/>
  <c r="P28" i="233"/>
  <c r="O28" i="233"/>
  <c r="N28" i="233"/>
  <c r="W28" i="233" s="1"/>
  <c r="M28" i="233"/>
  <c r="V28" i="233" s="1"/>
  <c r="L28" i="233"/>
  <c r="K28" i="233"/>
  <c r="J28" i="233"/>
  <c r="I28" i="233"/>
  <c r="H28" i="233"/>
  <c r="G28" i="233"/>
  <c r="F28" i="233"/>
  <c r="E28" i="233"/>
  <c r="D28" i="233"/>
  <c r="U28" i="233" s="1"/>
  <c r="C28" i="233"/>
  <c r="B28" i="233"/>
  <c r="S27" i="233"/>
  <c r="R27" i="233"/>
  <c r="Q27" i="233"/>
  <c r="P27" i="233"/>
  <c r="O27" i="233"/>
  <c r="N27" i="233"/>
  <c r="W27" i="233" s="1"/>
  <c r="M27" i="233"/>
  <c r="L27" i="233"/>
  <c r="K27" i="233"/>
  <c r="J27" i="233"/>
  <c r="I27" i="233"/>
  <c r="H27" i="233"/>
  <c r="G27" i="233"/>
  <c r="F27" i="233"/>
  <c r="E27" i="233"/>
  <c r="D27" i="233"/>
  <c r="C27" i="233"/>
  <c r="B27" i="233"/>
  <c r="S26" i="233"/>
  <c r="W26" i="233" s="1"/>
  <c r="R26" i="233"/>
  <c r="Q26" i="233"/>
  <c r="P26" i="233"/>
  <c r="O26" i="233"/>
  <c r="N26" i="233"/>
  <c r="M26" i="233"/>
  <c r="L26" i="233"/>
  <c r="K26" i="233"/>
  <c r="V26" i="233" s="1"/>
  <c r="J26" i="233"/>
  <c r="I26" i="233"/>
  <c r="H26" i="233"/>
  <c r="G26" i="233"/>
  <c r="F26" i="233"/>
  <c r="E26" i="233"/>
  <c r="D26" i="233"/>
  <c r="C26" i="233"/>
  <c r="U26" i="233" s="1"/>
  <c r="B26" i="233"/>
  <c r="S25" i="233"/>
  <c r="R25" i="233"/>
  <c r="Q25" i="233"/>
  <c r="P25" i="233"/>
  <c r="O25" i="233"/>
  <c r="N25" i="233"/>
  <c r="W25" i="233" s="1"/>
  <c r="M25" i="233"/>
  <c r="L25" i="233"/>
  <c r="K25" i="233"/>
  <c r="J25" i="233"/>
  <c r="I25" i="233"/>
  <c r="H25" i="233"/>
  <c r="G25" i="233"/>
  <c r="F25" i="233"/>
  <c r="E25" i="233"/>
  <c r="D25" i="233"/>
  <c r="U25" i="233" s="1"/>
  <c r="C25" i="233"/>
  <c r="B25" i="233"/>
  <c r="S24" i="233"/>
  <c r="R24" i="233"/>
  <c r="Q24" i="233"/>
  <c r="P24" i="233"/>
  <c r="O24" i="233"/>
  <c r="N24" i="233"/>
  <c r="M24" i="233"/>
  <c r="L24" i="233"/>
  <c r="K24" i="233"/>
  <c r="J24" i="233"/>
  <c r="I24" i="233"/>
  <c r="H24" i="233"/>
  <c r="V24" i="233" s="1"/>
  <c r="G24" i="233"/>
  <c r="F24" i="233"/>
  <c r="E24" i="233"/>
  <c r="D24" i="233"/>
  <c r="C24" i="233"/>
  <c r="B24" i="233"/>
  <c r="W23" i="233"/>
  <c r="S23" i="233"/>
  <c r="R23" i="233"/>
  <c r="Q23" i="233"/>
  <c r="P23" i="233"/>
  <c r="O23" i="233"/>
  <c r="N23" i="233"/>
  <c r="M23" i="233"/>
  <c r="L23" i="233"/>
  <c r="V23" i="233" s="1"/>
  <c r="K23" i="233"/>
  <c r="J23" i="233"/>
  <c r="I23" i="233"/>
  <c r="H23" i="233"/>
  <c r="G23" i="233"/>
  <c r="F23" i="233"/>
  <c r="E23" i="233"/>
  <c r="D23" i="233"/>
  <c r="U23" i="233" s="1"/>
  <c r="C23" i="233"/>
  <c r="B23" i="233"/>
  <c r="S22" i="233"/>
  <c r="R22" i="233"/>
  <c r="Q22" i="233"/>
  <c r="P22" i="233"/>
  <c r="O22" i="233"/>
  <c r="N22" i="233"/>
  <c r="W22" i="233" s="1"/>
  <c r="M22" i="233"/>
  <c r="L22" i="233"/>
  <c r="K22" i="233"/>
  <c r="J22" i="233"/>
  <c r="I22" i="233"/>
  <c r="V22" i="233" s="1"/>
  <c r="H22" i="233"/>
  <c r="G22" i="233"/>
  <c r="F22" i="233"/>
  <c r="E22" i="233"/>
  <c r="D22" i="233"/>
  <c r="C22" i="233"/>
  <c r="B22" i="233"/>
  <c r="U22" i="233" s="1"/>
  <c r="W21" i="233"/>
  <c r="S21" i="233"/>
  <c r="R21" i="233"/>
  <c r="Q21" i="233"/>
  <c r="P21" i="233"/>
  <c r="O21" i="233"/>
  <c r="N21" i="233"/>
  <c r="M21" i="233"/>
  <c r="L21" i="233"/>
  <c r="K21" i="233"/>
  <c r="J21" i="233"/>
  <c r="I21" i="233"/>
  <c r="H21" i="233"/>
  <c r="G21" i="233"/>
  <c r="F21" i="233"/>
  <c r="E21" i="233"/>
  <c r="D21" i="233"/>
  <c r="U21" i="233" s="1"/>
  <c r="C21" i="233"/>
  <c r="B21" i="233"/>
  <c r="S20" i="233"/>
  <c r="R20" i="233"/>
  <c r="Q20" i="233"/>
  <c r="P20" i="233"/>
  <c r="O20" i="233"/>
  <c r="N20" i="233"/>
  <c r="M20" i="233"/>
  <c r="L20" i="233"/>
  <c r="K20" i="233"/>
  <c r="J20" i="233"/>
  <c r="I20" i="233"/>
  <c r="V20" i="233" s="1"/>
  <c r="H20" i="233"/>
  <c r="G20" i="233"/>
  <c r="F20" i="233"/>
  <c r="E20" i="233"/>
  <c r="D20" i="233"/>
  <c r="C20" i="233"/>
  <c r="U20" i="233" s="1"/>
  <c r="B20" i="233"/>
  <c r="W19" i="233"/>
  <c r="S19" i="233"/>
  <c r="R19" i="233"/>
  <c r="Q19" i="233"/>
  <c r="P19" i="233"/>
  <c r="O19" i="233"/>
  <c r="N19" i="233"/>
  <c r="M19" i="233"/>
  <c r="L19" i="233"/>
  <c r="K19" i="233"/>
  <c r="J19" i="233"/>
  <c r="I19" i="233"/>
  <c r="H19" i="233"/>
  <c r="G19" i="233"/>
  <c r="F19" i="233"/>
  <c r="E19" i="233"/>
  <c r="D19" i="233"/>
  <c r="C19" i="233"/>
  <c r="B19" i="233"/>
  <c r="U19" i="233" s="1"/>
  <c r="S18" i="233"/>
  <c r="R18" i="233"/>
  <c r="Q18" i="233"/>
  <c r="P18" i="233"/>
  <c r="O18" i="233"/>
  <c r="W18" i="233" s="1"/>
  <c r="N18" i="233"/>
  <c r="M18" i="233"/>
  <c r="L18" i="233"/>
  <c r="K18" i="233"/>
  <c r="V18" i="233" s="1"/>
  <c r="J18" i="233"/>
  <c r="I18" i="233"/>
  <c r="H18" i="233"/>
  <c r="G18" i="233"/>
  <c r="F18" i="233"/>
  <c r="E18" i="233"/>
  <c r="D18" i="233"/>
  <c r="C18" i="233"/>
  <c r="B18" i="233"/>
  <c r="S17" i="233"/>
  <c r="R17" i="233"/>
  <c r="Q17" i="233"/>
  <c r="P17" i="233"/>
  <c r="O17" i="233"/>
  <c r="N17" i="233"/>
  <c r="M17" i="233"/>
  <c r="L17" i="233"/>
  <c r="K17" i="233"/>
  <c r="J17" i="233"/>
  <c r="I17" i="233"/>
  <c r="H17" i="233"/>
  <c r="G17" i="233"/>
  <c r="F17" i="233"/>
  <c r="E17" i="233"/>
  <c r="D17" i="233"/>
  <c r="C17" i="233"/>
  <c r="U17" i="233" s="1"/>
  <c r="B17" i="233"/>
  <c r="S16" i="233"/>
  <c r="R16" i="233"/>
  <c r="Q16" i="233"/>
  <c r="P16" i="233"/>
  <c r="O16" i="233"/>
  <c r="N16" i="233"/>
  <c r="W16" i="233" s="1"/>
  <c r="M16" i="233"/>
  <c r="V16" i="233" s="1"/>
  <c r="L16" i="233"/>
  <c r="K16" i="233"/>
  <c r="J16" i="233"/>
  <c r="I16" i="233"/>
  <c r="H16" i="233"/>
  <c r="G16" i="233"/>
  <c r="F16" i="233"/>
  <c r="E16" i="233"/>
  <c r="D16" i="233"/>
  <c r="C16" i="233"/>
  <c r="B16" i="233"/>
  <c r="S15" i="233"/>
  <c r="R15" i="233"/>
  <c r="Q15" i="233"/>
  <c r="P15" i="233"/>
  <c r="O15" i="233"/>
  <c r="N15" i="233"/>
  <c r="M15" i="233"/>
  <c r="L15" i="233"/>
  <c r="K15" i="233"/>
  <c r="J15" i="233"/>
  <c r="V15" i="233" s="1"/>
  <c r="I15" i="233"/>
  <c r="H15" i="233"/>
  <c r="G15" i="233"/>
  <c r="F15" i="233"/>
  <c r="E15" i="233"/>
  <c r="D15" i="233"/>
  <c r="C15" i="233"/>
  <c r="B15" i="233"/>
  <c r="U15" i="233" s="1"/>
  <c r="S14" i="233"/>
  <c r="R14" i="233"/>
  <c r="Q14" i="233"/>
  <c r="P14" i="233"/>
  <c r="O14" i="233"/>
  <c r="N14" i="233"/>
  <c r="M14" i="233"/>
  <c r="L14" i="233"/>
  <c r="K14" i="233"/>
  <c r="J14" i="233"/>
  <c r="I14" i="233"/>
  <c r="H14" i="233"/>
  <c r="G14" i="233"/>
  <c r="F14" i="233"/>
  <c r="E14" i="233"/>
  <c r="D14" i="233"/>
  <c r="C14" i="233"/>
  <c r="B14" i="233"/>
  <c r="S13" i="233"/>
  <c r="R13" i="233"/>
  <c r="Q13" i="233"/>
  <c r="P13" i="233"/>
  <c r="O13" i="233"/>
  <c r="N13" i="233"/>
  <c r="W13" i="233" s="1"/>
  <c r="M13" i="233"/>
  <c r="L13" i="233"/>
  <c r="K13" i="233"/>
  <c r="J13" i="233"/>
  <c r="I13" i="233"/>
  <c r="H13" i="233"/>
  <c r="V13" i="233" s="1"/>
  <c r="G13" i="233"/>
  <c r="F13" i="233"/>
  <c r="E13" i="233"/>
  <c r="D13" i="233"/>
  <c r="U13" i="233" s="1"/>
  <c r="C13" i="233"/>
  <c r="B13" i="233"/>
  <c r="S12" i="233"/>
  <c r="R12" i="233"/>
  <c r="Q12" i="233"/>
  <c r="P12" i="233"/>
  <c r="O12" i="233"/>
  <c r="N12" i="233"/>
  <c r="W12" i="233" s="1"/>
  <c r="M12" i="233"/>
  <c r="L12" i="233"/>
  <c r="V12" i="233" s="1"/>
  <c r="K12" i="233"/>
  <c r="J12" i="233"/>
  <c r="I12" i="233"/>
  <c r="H12" i="233"/>
  <c r="G12" i="233"/>
  <c r="F12" i="233"/>
  <c r="E12" i="233"/>
  <c r="D12" i="233"/>
  <c r="U12" i="233" s="1"/>
  <c r="C12" i="233"/>
  <c r="B12" i="233"/>
  <c r="S11" i="233"/>
  <c r="R11" i="233"/>
  <c r="Q11" i="233"/>
  <c r="P11" i="233"/>
  <c r="O11" i="233"/>
  <c r="N11" i="233"/>
  <c r="M11" i="233"/>
  <c r="L11" i="233"/>
  <c r="K11" i="233"/>
  <c r="J11" i="233"/>
  <c r="I11" i="233"/>
  <c r="H11" i="233"/>
  <c r="G11" i="233"/>
  <c r="F11" i="233"/>
  <c r="E11" i="233"/>
  <c r="D11" i="233"/>
  <c r="C11" i="233"/>
  <c r="B11" i="233"/>
  <c r="W10" i="233"/>
  <c r="S10" i="233"/>
  <c r="R10" i="233"/>
  <c r="Q10" i="233"/>
  <c r="P10" i="233"/>
  <c r="O10" i="233"/>
  <c r="N10" i="233"/>
  <c r="M10" i="233"/>
  <c r="L10" i="233"/>
  <c r="K10" i="233"/>
  <c r="V10" i="233" s="1"/>
  <c r="J10" i="233"/>
  <c r="I10" i="233"/>
  <c r="H10" i="233"/>
  <c r="G10" i="233"/>
  <c r="F10" i="233"/>
  <c r="E10" i="233"/>
  <c r="D10" i="233"/>
  <c r="C10" i="233"/>
  <c r="B10" i="233"/>
  <c r="S116" i="232"/>
  <c r="R116" i="232"/>
  <c r="Q116" i="232"/>
  <c r="P116" i="232"/>
  <c r="O116" i="232"/>
  <c r="N116" i="232"/>
  <c r="M116" i="232"/>
  <c r="L116" i="232"/>
  <c r="K116" i="232"/>
  <c r="J116" i="232"/>
  <c r="I116" i="232"/>
  <c r="H116" i="232"/>
  <c r="G116" i="232"/>
  <c r="F116" i="232"/>
  <c r="E116" i="232"/>
  <c r="D116" i="232"/>
  <c r="U116" i="232" s="1"/>
  <c r="C116" i="232"/>
  <c r="B116" i="232"/>
  <c r="E116" i="230" s="1"/>
  <c r="S115" i="232"/>
  <c r="R115" i="232"/>
  <c r="Q115" i="232"/>
  <c r="P115" i="232"/>
  <c r="O115" i="232"/>
  <c r="N115" i="232"/>
  <c r="M115" i="232"/>
  <c r="L115" i="232"/>
  <c r="K115" i="232"/>
  <c r="J115" i="232"/>
  <c r="I115" i="232"/>
  <c r="H115" i="232"/>
  <c r="F115" i="230" s="1"/>
  <c r="G115" i="232"/>
  <c r="F115" i="232"/>
  <c r="E115" i="232"/>
  <c r="D115" i="232"/>
  <c r="C115" i="232"/>
  <c r="B115" i="232"/>
  <c r="U115" i="232" s="1"/>
  <c r="S114" i="232"/>
  <c r="R114" i="232"/>
  <c r="Q114" i="232"/>
  <c r="P114" i="232"/>
  <c r="O114" i="232"/>
  <c r="N114" i="232"/>
  <c r="G114" i="230" s="1"/>
  <c r="M114" i="232"/>
  <c r="L114" i="232"/>
  <c r="V114" i="232" s="1"/>
  <c r="K114" i="232"/>
  <c r="J114" i="232"/>
  <c r="I114" i="232"/>
  <c r="H114" i="232"/>
  <c r="G114" i="232"/>
  <c r="F114" i="232"/>
  <c r="E114" i="232"/>
  <c r="D114" i="232"/>
  <c r="U114" i="232" s="1"/>
  <c r="C114" i="232"/>
  <c r="B114" i="232"/>
  <c r="S113" i="232"/>
  <c r="R113" i="232"/>
  <c r="Q113" i="232"/>
  <c r="P113" i="232"/>
  <c r="O113" i="232"/>
  <c r="N113" i="232"/>
  <c r="M113" i="232"/>
  <c r="L113" i="232"/>
  <c r="K113" i="232"/>
  <c r="J113" i="232"/>
  <c r="I113" i="232"/>
  <c r="H113" i="232"/>
  <c r="G113" i="232"/>
  <c r="F113" i="232"/>
  <c r="E113" i="232"/>
  <c r="D113" i="232"/>
  <c r="C113" i="232"/>
  <c r="B113" i="232"/>
  <c r="S112" i="232"/>
  <c r="R112" i="232"/>
  <c r="Q112" i="232"/>
  <c r="P112" i="232"/>
  <c r="O112" i="232"/>
  <c r="N112" i="232"/>
  <c r="G112" i="230" s="1"/>
  <c r="M112" i="232"/>
  <c r="L112" i="232"/>
  <c r="K112" i="232"/>
  <c r="J112" i="232"/>
  <c r="I112" i="232"/>
  <c r="H112" i="232"/>
  <c r="G112" i="232"/>
  <c r="F112" i="232"/>
  <c r="E112" i="232"/>
  <c r="D112" i="232"/>
  <c r="C112" i="232"/>
  <c r="B112" i="232"/>
  <c r="B112" i="231" s="1"/>
  <c r="S111" i="232"/>
  <c r="R111" i="232"/>
  <c r="Q111" i="232"/>
  <c r="P111" i="232"/>
  <c r="O111" i="232"/>
  <c r="N111" i="232"/>
  <c r="M111" i="232"/>
  <c r="L111" i="232"/>
  <c r="K111" i="232"/>
  <c r="J111" i="232"/>
  <c r="I111" i="232"/>
  <c r="V111" i="232" s="1"/>
  <c r="H111" i="232"/>
  <c r="G111" i="232"/>
  <c r="F111" i="232"/>
  <c r="E111" i="232"/>
  <c r="D111" i="232"/>
  <c r="C111" i="232"/>
  <c r="U111" i="232" s="1"/>
  <c r="B111" i="232"/>
  <c r="W110" i="232"/>
  <c r="S110" i="232"/>
  <c r="R110" i="232"/>
  <c r="Q110" i="232"/>
  <c r="P110" i="232"/>
  <c r="O110" i="232"/>
  <c r="N110" i="232"/>
  <c r="M110" i="232"/>
  <c r="L110" i="232"/>
  <c r="K110" i="232"/>
  <c r="J110" i="232"/>
  <c r="I110" i="232"/>
  <c r="H110" i="232"/>
  <c r="G110" i="232"/>
  <c r="F110" i="232"/>
  <c r="E110" i="232"/>
  <c r="D110" i="232"/>
  <c r="C110" i="232"/>
  <c r="B110" i="232"/>
  <c r="S109" i="232"/>
  <c r="R109" i="232"/>
  <c r="Q109" i="232"/>
  <c r="P109" i="232"/>
  <c r="O109" i="232"/>
  <c r="W109" i="232" s="1"/>
  <c r="N109" i="232"/>
  <c r="M109" i="232"/>
  <c r="L109" i="232"/>
  <c r="K109" i="232"/>
  <c r="J109" i="232"/>
  <c r="I109" i="232"/>
  <c r="H109" i="232"/>
  <c r="G109" i="232"/>
  <c r="F109" i="232"/>
  <c r="E109" i="232"/>
  <c r="D109" i="232"/>
  <c r="C109" i="232"/>
  <c r="B109" i="232"/>
  <c r="S108" i="232"/>
  <c r="R108" i="232"/>
  <c r="Q108" i="232"/>
  <c r="P108" i="232"/>
  <c r="O108" i="232"/>
  <c r="N108" i="232"/>
  <c r="M108" i="232"/>
  <c r="L108" i="232"/>
  <c r="K108" i="232"/>
  <c r="J108" i="232"/>
  <c r="I108" i="232"/>
  <c r="H108" i="232"/>
  <c r="G108" i="232"/>
  <c r="F108" i="232"/>
  <c r="E108" i="232"/>
  <c r="D108" i="232"/>
  <c r="C108" i="232"/>
  <c r="B108" i="232"/>
  <c r="S107" i="232"/>
  <c r="R107" i="232"/>
  <c r="Q107" i="232"/>
  <c r="P107" i="232"/>
  <c r="O107" i="232"/>
  <c r="N107" i="232"/>
  <c r="W107" i="232" s="1"/>
  <c r="M107" i="232"/>
  <c r="V107" i="232" s="1"/>
  <c r="L107" i="232"/>
  <c r="K107" i="232"/>
  <c r="J107" i="232"/>
  <c r="I107" i="232"/>
  <c r="H107" i="232"/>
  <c r="F107" i="230" s="1"/>
  <c r="G107" i="232"/>
  <c r="F107" i="232"/>
  <c r="E107" i="232"/>
  <c r="D107" i="232"/>
  <c r="C107" i="232"/>
  <c r="B107" i="232"/>
  <c r="S106" i="232"/>
  <c r="R106" i="232"/>
  <c r="Q106" i="232"/>
  <c r="P106" i="232"/>
  <c r="O106" i="232"/>
  <c r="N106" i="232"/>
  <c r="G106" i="230" s="1"/>
  <c r="M106" i="232"/>
  <c r="L106" i="232"/>
  <c r="K106" i="232"/>
  <c r="J106" i="232"/>
  <c r="I106" i="232"/>
  <c r="H106" i="232"/>
  <c r="G106" i="232"/>
  <c r="F106" i="232"/>
  <c r="E106" i="232"/>
  <c r="D106" i="232"/>
  <c r="U106" i="232" s="1"/>
  <c r="C106" i="232"/>
  <c r="B106" i="232"/>
  <c r="S105" i="232"/>
  <c r="R105" i="232"/>
  <c r="Q105" i="232"/>
  <c r="P105" i="232"/>
  <c r="O105" i="232"/>
  <c r="N105" i="232"/>
  <c r="M105" i="232"/>
  <c r="L105" i="232"/>
  <c r="K105" i="232"/>
  <c r="J105" i="232"/>
  <c r="I105" i="232"/>
  <c r="H105" i="232"/>
  <c r="G105" i="232"/>
  <c r="F105" i="232"/>
  <c r="E105" i="232"/>
  <c r="D105" i="232"/>
  <c r="C105" i="232"/>
  <c r="B105" i="232"/>
  <c r="S104" i="232"/>
  <c r="R104" i="232"/>
  <c r="Q104" i="232"/>
  <c r="P104" i="232"/>
  <c r="O104" i="232"/>
  <c r="N104" i="232"/>
  <c r="M104" i="232"/>
  <c r="L104" i="232"/>
  <c r="K104" i="232"/>
  <c r="J104" i="232"/>
  <c r="I104" i="232"/>
  <c r="H104" i="232"/>
  <c r="V104" i="232" s="1"/>
  <c r="G104" i="232"/>
  <c r="F104" i="232"/>
  <c r="E104" i="232"/>
  <c r="D104" i="232"/>
  <c r="U104" i="232" s="1"/>
  <c r="C104" i="232"/>
  <c r="B104" i="232"/>
  <c r="B104" i="231" s="1"/>
  <c r="V103" i="232"/>
  <c r="S103" i="232"/>
  <c r="R103" i="232"/>
  <c r="Q103" i="232"/>
  <c r="P103" i="232"/>
  <c r="O103" i="232"/>
  <c r="N103" i="232"/>
  <c r="W103" i="232" s="1"/>
  <c r="M103" i="232"/>
  <c r="L103" i="232"/>
  <c r="K103" i="232"/>
  <c r="J103" i="232"/>
  <c r="I103" i="232"/>
  <c r="H103" i="232"/>
  <c r="G103" i="232"/>
  <c r="F103" i="232"/>
  <c r="E103" i="232"/>
  <c r="D103" i="232"/>
  <c r="U103" i="232" s="1"/>
  <c r="C103" i="232"/>
  <c r="B103" i="232"/>
  <c r="S102" i="232"/>
  <c r="R102" i="232"/>
  <c r="Q102" i="232"/>
  <c r="P102" i="232"/>
  <c r="O102" i="232"/>
  <c r="N102" i="232"/>
  <c r="M102" i="232"/>
  <c r="L102" i="232"/>
  <c r="K102" i="232"/>
  <c r="J102" i="232"/>
  <c r="I102" i="232"/>
  <c r="H102" i="232"/>
  <c r="G102" i="232"/>
  <c r="F102" i="232"/>
  <c r="E102" i="232"/>
  <c r="D102" i="232"/>
  <c r="C102" i="232"/>
  <c r="B102" i="232"/>
  <c r="W101" i="232"/>
  <c r="S101" i="232"/>
  <c r="R101" i="232"/>
  <c r="Q101" i="232"/>
  <c r="P101" i="232"/>
  <c r="O101" i="232"/>
  <c r="N101" i="232"/>
  <c r="M101" i="232"/>
  <c r="V101" i="232" s="1"/>
  <c r="L101" i="232"/>
  <c r="K101" i="232"/>
  <c r="J101" i="232"/>
  <c r="I101" i="232"/>
  <c r="H101" i="232"/>
  <c r="G101" i="232"/>
  <c r="F101" i="232"/>
  <c r="E101" i="232"/>
  <c r="D101" i="232"/>
  <c r="C101" i="232"/>
  <c r="B101" i="232"/>
  <c r="S100" i="232"/>
  <c r="R100" i="232"/>
  <c r="Q100" i="232"/>
  <c r="P100" i="232"/>
  <c r="O100" i="232"/>
  <c r="N100" i="232"/>
  <c r="M100" i="232"/>
  <c r="L100" i="232"/>
  <c r="K100" i="232"/>
  <c r="J100" i="232"/>
  <c r="I100" i="232"/>
  <c r="H100" i="232"/>
  <c r="G100" i="232"/>
  <c r="F100" i="232"/>
  <c r="E100" i="232"/>
  <c r="D100" i="232"/>
  <c r="U100" i="232" s="1"/>
  <c r="C100" i="232"/>
  <c r="B100" i="232"/>
  <c r="E100" i="230" s="1"/>
  <c r="S99" i="232"/>
  <c r="R99" i="232"/>
  <c r="Q99" i="232"/>
  <c r="P99" i="232"/>
  <c r="O99" i="232"/>
  <c r="N99" i="232"/>
  <c r="M99" i="232"/>
  <c r="L99" i="232"/>
  <c r="K99" i="232"/>
  <c r="J99" i="232"/>
  <c r="I99" i="232"/>
  <c r="H99" i="232"/>
  <c r="F99" i="230" s="1"/>
  <c r="G99" i="232"/>
  <c r="F99" i="232"/>
  <c r="E99" i="232"/>
  <c r="D99" i="232"/>
  <c r="C99" i="232"/>
  <c r="B99" i="232"/>
  <c r="U99" i="232" s="1"/>
  <c r="W98" i="232"/>
  <c r="S98" i="232"/>
  <c r="R98" i="232"/>
  <c r="Q98" i="232"/>
  <c r="P98" i="232"/>
  <c r="O98" i="232"/>
  <c r="N98" i="232"/>
  <c r="G98" i="230" s="1"/>
  <c r="M98" i="232"/>
  <c r="L98" i="232"/>
  <c r="V98" i="232" s="1"/>
  <c r="K98" i="232"/>
  <c r="J98" i="232"/>
  <c r="I98" i="232"/>
  <c r="H98" i="232"/>
  <c r="G98" i="232"/>
  <c r="F98" i="232"/>
  <c r="E98" i="232"/>
  <c r="D98" i="232"/>
  <c r="U98" i="232" s="1"/>
  <c r="C98" i="232"/>
  <c r="B98" i="232"/>
  <c r="S97" i="232"/>
  <c r="R97" i="232"/>
  <c r="Q97" i="232"/>
  <c r="P97" i="232"/>
  <c r="O97" i="232"/>
  <c r="N97" i="232"/>
  <c r="M97" i="232"/>
  <c r="L97" i="232"/>
  <c r="K97" i="232"/>
  <c r="J97" i="232"/>
  <c r="I97" i="232"/>
  <c r="V97" i="232" s="1"/>
  <c r="H97" i="232"/>
  <c r="G97" i="232"/>
  <c r="F97" i="232"/>
  <c r="E97" i="232"/>
  <c r="D97" i="232"/>
  <c r="C97" i="232"/>
  <c r="B97" i="232"/>
  <c r="W96" i="232"/>
  <c r="S96" i="232"/>
  <c r="R96" i="232"/>
  <c r="Q96" i="232"/>
  <c r="P96" i="232"/>
  <c r="O96" i="232"/>
  <c r="N96" i="232"/>
  <c r="G96" i="230" s="1"/>
  <c r="M96" i="232"/>
  <c r="L96" i="232"/>
  <c r="K96" i="232"/>
  <c r="J96" i="232"/>
  <c r="I96" i="232"/>
  <c r="H96" i="232"/>
  <c r="G96" i="232"/>
  <c r="F96" i="232"/>
  <c r="E96" i="232"/>
  <c r="D96" i="232"/>
  <c r="U96" i="232" s="1"/>
  <c r="C96" i="232"/>
  <c r="B96" i="232"/>
  <c r="B96" i="231" s="1"/>
  <c r="S95" i="232"/>
  <c r="R95" i="232"/>
  <c r="Q95" i="232"/>
  <c r="P95" i="232"/>
  <c r="O95" i="232"/>
  <c r="N95" i="232"/>
  <c r="W95" i="232" s="1"/>
  <c r="M95" i="232"/>
  <c r="L95" i="232"/>
  <c r="K95" i="232"/>
  <c r="J95" i="232"/>
  <c r="I95" i="232"/>
  <c r="V95" i="232" s="1"/>
  <c r="H95" i="232"/>
  <c r="G95" i="232"/>
  <c r="F95" i="232"/>
  <c r="E95" i="232"/>
  <c r="D95" i="232"/>
  <c r="C95" i="232"/>
  <c r="U95" i="232" s="1"/>
  <c r="B95" i="232"/>
  <c r="S94" i="232"/>
  <c r="R94" i="232"/>
  <c r="Q94" i="232"/>
  <c r="W94" i="232" s="1"/>
  <c r="P94" i="232"/>
  <c r="O94" i="232"/>
  <c r="N94" i="232"/>
  <c r="M94" i="232"/>
  <c r="L94" i="232"/>
  <c r="K94" i="232"/>
  <c r="J94" i="232"/>
  <c r="I94" i="232"/>
  <c r="H94" i="232"/>
  <c r="G94" i="232"/>
  <c r="F94" i="232"/>
  <c r="E94" i="232"/>
  <c r="D94" i="232"/>
  <c r="C94" i="232"/>
  <c r="B94" i="232"/>
  <c r="W93" i="232"/>
  <c r="S93" i="232"/>
  <c r="R93" i="232"/>
  <c r="Q93" i="232"/>
  <c r="P93" i="232"/>
  <c r="O93" i="232"/>
  <c r="N93" i="232"/>
  <c r="M93" i="232"/>
  <c r="L93" i="232"/>
  <c r="K93" i="232"/>
  <c r="J93" i="232"/>
  <c r="I93" i="232"/>
  <c r="H93" i="232"/>
  <c r="G93" i="232"/>
  <c r="F93" i="232"/>
  <c r="E93" i="232"/>
  <c r="D93" i="232"/>
  <c r="C93" i="232"/>
  <c r="B93" i="232"/>
  <c r="S92" i="232"/>
  <c r="R92" i="232"/>
  <c r="Q92" i="232"/>
  <c r="P92" i="232"/>
  <c r="O92" i="232"/>
  <c r="N92" i="232"/>
  <c r="M92" i="232"/>
  <c r="L92" i="232"/>
  <c r="K92" i="232"/>
  <c r="J92" i="232"/>
  <c r="I92" i="232"/>
  <c r="H92" i="232"/>
  <c r="G92" i="232"/>
  <c r="F92" i="232"/>
  <c r="E92" i="232"/>
  <c r="D92" i="232"/>
  <c r="U92" i="232" s="1"/>
  <c r="C92" i="232"/>
  <c r="B92" i="232"/>
  <c r="S91" i="232"/>
  <c r="R91" i="232"/>
  <c r="Q91" i="232"/>
  <c r="P91" i="232"/>
  <c r="O91" i="232"/>
  <c r="N91" i="232"/>
  <c r="M91" i="232"/>
  <c r="V91" i="232" s="1"/>
  <c r="L91" i="232"/>
  <c r="K91" i="232"/>
  <c r="J91" i="232"/>
  <c r="I91" i="232"/>
  <c r="H91" i="232"/>
  <c r="F91" i="230" s="1"/>
  <c r="G91" i="232"/>
  <c r="F91" i="232"/>
  <c r="E91" i="232"/>
  <c r="D91" i="232"/>
  <c r="C91" i="232"/>
  <c r="B91" i="232"/>
  <c r="S90" i="232"/>
  <c r="R90" i="232"/>
  <c r="Q90" i="232"/>
  <c r="P90" i="232"/>
  <c r="O90" i="232"/>
  <c r="N90" i="232"/>
  <c r="G90" i="230" s="1"/>
  <c r="M90" i="232"/>
  <c r="L90" i="232"/>
  <c r="K90" i="232"/>
  <c r="J90" i="232"/>
  <c r="I90" i="232"/>
  <c r="H90" i="232"/>
  <c r="G90" i="232"/>
  <c r="F90" i="232"/>
  <c r="E90" i="232"/>
  <c r="D90" i="232"/>
  <c r="U90" i="232" s="1"/>
  <c r="C90" i="232"/>
  <c r="B90" i="232"/>
  <c r="S89" i="232"/>
  <c r="R89" i="232"/>
  <c r="Q89" i="232"/>
  <c r="P89" i="232"/>
  <c r="O89" i="232"/>
  <c r="N89" i="232"/>
  <c r="W89" i="232" s="1"/>
  <c r="M89" i="232"/>
  <c r="L89" i="232"/>
  <c r="K89" i="232"/>
  <c r="J89" i="232"/>
  <c r="I89" i="232"/>
  <c r="H89" i="232"/>
  <c r="G89" i="232"/>
  <c r="F89" i="232"/>
  <c r="E89" i="232"/>
  <c r="D89" i="232"/>
  <c r="C89" i="232"/>
  <c r="B89" i="232"/>
  <c r="S88" i="232"/>
  <c r="R88" i="232"/>
  <c r="Q88" i="232"/>
  <c r="P88" i="232"/>
  <c r="O88" i="232"/>
  <c r="N88" i="232"/>
  <c r="M88" i="232"/>
  <c r="L88" i="232"/>
  <c r="K88" i="232"/>
  <c r="J88" i="232"/>
  <c r="I88" i="232"/>
  <c r="H88" i="232"/>
  <c r="V88" i="232" s="1"/>
  <c r="G88" i="232"/>
  <c r="F88" i="232"/>
  <c r="E88" i="232"/>
  <c r="D88" i="232"/>
  <c r="C88" i="232"/>
  <c r="B88" i="232"/>
  <c r="B88" i="231" s="1"/>
  <c r="S87" i="232"/>
  <c r="R87" i="232"/>
  <c r="Q87" i="232"/>
  <c r="P87" i="232"/>
  <c r="O87" i="232"/>
  <c r="N87" i="232"/>
  <c r="W87" i="232" s="1"/>
  <c r="M87" i="232"/>
  <c r="L87" i="232"/>
  <c r="V87" i="232" s="1"/>
  <c r="K87" i="232"/>
  <c r="J87" i="232"/>
  <c r="I87" i="232"/>
  <c r="H87" i="232"/>
  <c r="G87" i="232"/>
  <c r="F87" i="232"/>
  <c r="E87" i="232"/>
  <c r="D87" i="232"/>
  <c r="U87" i="232" s="1"/>
  <c r="C87" i="232"/>
  <c r="B87" i="232"/>
  <c r="S86" i="232"/>
  <c r="R86" i="232"/>
  <c r="Q86" i="232"/>
  <c r="P86" i="232"/>
  <c r="O86" i="232"/>
  <c r="N86" i="232"/>
  <c r="W86" i="232" s="1"/>
  <c r="M86" i="232"/>
  <c r="L86" i="232"/>
  <c r="K86" i="232"/>
  <c r="J86" i="232"/>
  <c r="I86" i="232"/>
  <c r="H86" i="232"/>
  <c r="G86" i="232"/>
  <c r="F86" i="232"/>
  <c r="E86" i="232"/>
  <c r="D86" i="232"/>
  <c r="C86" i="232"/>
  <c r="B86" i="232"/>
  <c r="S85" i="232"/>
  <c r="W85" i="232" s="1"/>
  <c r="R85" i="232"/>
  <c r="Q85" i="232"/>
  <c r="P85" i="232"/>
  <c r="O85" i="232"/>
  <c r="N85" i="232"/>
  <c r="M85" i="232"/>
  <c r="L85" i="232"/>
  <c r="K85" i="232"/>
  <c r="V85" i="232" s="1"/>
  <c r="J85" i="232"/>
  <c r="I85" i="232"/>
  <c r="H85" i="232"/>
  <c r="G85" i="232"/>
  <c r="F85" i="232"/>
  <c r="E85" i="232"/>
  <c r="D85" i="232"/>
  <c r="C85" i="232"/>
  <c r="U85" i="232" s="1"/>
  <c r="B85" i="232"/>
  <c r="S84" i="232"/>
  <c r="R84" i="232"/>
  <c r="Q84" i="232"/>
  <c r="P84" i="232"/>
  <c r="O84" i="232"/>
  <c r="N84" i="232"/>
  <c r="W84" i="232" s="1"/>
  <c r="M84" i="232"/>
  <c r="L84" i="232"/>
  <c r="K84" i="232"/>
  <c r="J84" i="232"/>
  <c r="I84" i="232"/>
  <c r="H84" i="232"/>
  <c r="G84" i="232"/>
  <c r="F84" i="232"/>
  <c r="E84" i="232"/>
  <c r="D84" i="232"/>
  <c r="U84" i="232" s="1"/>
  <c r="C84" i="232"/>
  <c r="B84" i="232"/>
  <c r="E84" i="230" s="1"/>
  <c r="S83" i="232"/>
  <c r="R83" i="232"/>
  <c r="Q83" i="232"/>
  <c r="P83" i="232"/>
  <c r="O83" i="232"/>
  <c r="N83" i="232"/>
  <c r="M83" i="232"/>
  <c r="L83" i="232"/>
  <c r="K83" i="232"/>
  <c r="J83" i="232"/>
  <c r="I83" i="232"/>
  <c r="H83" i="232"/>
  <c r="F83" i="230" s="1"/>
  <c r="G83" i="232"/>
  <c r="F83" i="232"/>
  <c r="E83" i="232"/>
  <c r="D83" i="232"/>
  <c r="C83" i="232"/>
  <c r="B83" i="232"/>
  <c r="W82" i="232"/>
  <c r="S82" i="232"/>
  <c r="R82" i="232"/>
  <c r="Q82" i="232"/>
  <c r="P82" i="232"/>
  <c r="O82" i="232"/>
  <c r="N82" i="232"/>
  <c r="G82" i="230" s="1"/>
  <c r="M82" i="232"/>
  <c r="L82" i="232"/>
  <c r="V82" i="232" s="1"/>
  <c r="K82" i="232"/>
  <c r="J82" i="232"/>
  <c r="I82" i="232"/>
  <c r="H82" i="232"/>
  <c r="G82" i="232"/>
  <c r="F82" i="232"/>
  <c r="E82" i="232"/>
  <c r="D82" i="232"/>
  <c r="U82" i="232" s="1"/>
  <c r="C82" i="232"/>
  <c r="B82" i="232"/>
  <c r="S81" i="232"/>
  <c r="R81" i="232"/>
  <c r="Q81" i="232"/>
  <c r="P81" i="232"/>
  <c r="O81" i="232"/>
  <c r="N81" i="232"/>
  <c r="W81" i="232" s="1"/>
  <c r="M81" i="232"/>
  <c r="L81" i="232"/>
  <c r="K81" i="232"/>
  <c r="J81" i="232"/>
  <c r="I81" i="232"/>
  <c r="H81" i="232"/>
  <c r="G81" i="232"/>
  <c r="F81" i="232"/>
  <c r="E81" i="232"/>
  <c r="D81" i="232"/>
  <c r="C81" i="232"/>
  <c r="B81" i="232"/>
  <c r="S80" i="232"/>
  <c r="R80" i="232"/>
  <c r="Q80" i="232"/>
  <c r="P80" i="232"/>
  <c r="O80" i="232"/>
  <c r="N80" i="232"/>
  <c r="G80" i="230" s="1"/>
  <c r="M80" i="232"/>
  <c r="L80" i="232"/>
  <c r="K80" i="232"/>
  <c r="J80" i="232"/>
  <c r="I80" i="232"/>
  <c r="H80" i="232"/>
  <c r="G80" i="232"/>
  <c r="F80" i="232"/>
  <c r="E80" i="232"/>
  <c r="D80" i="232"/>
  <c r="U80" i="232" s="1"/>
  <c r="C80" i="232"/>
  <c r="B80" i="232"/>
  <c r="B80" i="231" s="1"/>
  <c r="S79" i="232"/>
  <c r="R79" i="232"/>
  <c r="Q79" i="232"/>
  <c r="P79" i="232"/>
  <c r="O79" i="232"/>
  <c r="N79" i="232"/>
  <c r="M79" i="232"/>
  <c r="L79" i="232"/>
  <c r="K79" i="232"/>
  <c r="J79" i="232"/>
  <c r="I79" i="232"/>
  <c r="V79" i="232" s="1"/>
  <c r="H79" i="232"/>
  <c r="G79" i="232"/>
  <c r="F79" i="232"/>
  <c r="E79" i="232"/>
  <c r="D79" i="232"/>
  <c r="C79" i="232"/>
  <c r="U79" i="232" s="1"/>
  <c r="B79" i="232"/>
  <c r="W78" i="232"/>
  <c r="S78" i="232"/>
  <c r="R78" i="232"/>
  <c r="Q78" i="232"/>
  <c r="P78" i="232"/>
  <c r="O78" i="232"/>
  <c r="N78" i="232"/>
  <c r="M78" i="232"/>
  <c r="L78" i="232"/>
  <c r="K78" i="232"/>
  <c r="J78" i="232"/>
  <c r="I78" i="232"/>
  <c r="H78" i="232"/>
  <c r="G78" i="232"/>
  <c r="F78" i="232"/>
  <c r="E78" i="232"/>
  <c r="D78" i="232"/>
  <c r="C78" i="232"/>
  <c r="B78" i="232"/>
  <c r="S77" i="232"/>
  <c r="R77" i="232"/>
  <c r="Q77" i="232"/>
  <c r="P77" i="232"/>
  <c r="O77" i="232"/>
  <c r="W77" i="232" s="1"/>
  <c r="N77" i="232"/>
  <c r="M77" i="232"/>
  <c r="L77" i="232"/>
  <c r="K77" i="232"/>
  <c r="V77" i="232" s="1"/>
  <c r="J77" i="232"/>
  <c r="I77" i="232"/>
  <c r="H77" i="232"/>
  <c r="G77" i="232"/>
  <c r="F77" i="232"/>
  <c r="E77" i="232"/>
  <c r="D77" i="232"/>
  <c r="C77" i="232"/>
  <c r="B77" i="232"/>
  <c r="S76" i="232"/>
  <c r="R76" i="232"/>
  <c r="Q76" i="232"/>
  <c r="P76" i="232"/>
  <c r="O76" i="232"/>
  <c r="N76" i="232"/>
  <c r="M76" i="232"/>
  <c r="L76" i="232"/>
  <c r="K76" i="232"/>
  <c r="J76" i="232"/>
  <c r="I76" i="232"/>
  <c r="H76" i="232"/>
  <c r="G76" i="232"/>
  <c r="F76" i="232"/>
  <c r="E76" i="232"/>
  <c r="D76" i="232"/>
  <c r="U76" i="232" s="1"/>
  <c r="C76" i="232"/>
  <c r="B76" i="232"/>
  <c r="S75" i="232"/>
  <c r="R75" i="232"/>
  <c r="Q75" i="232"/>
  <c r="P75" i="232"/>
  <c r="O75" i="232"/>
  <c r="N75" i="232"/>
  <c r="M75" i="232"/>
  <c r="V75" i="232" s="1"/>
  <c r="L75" i="232"/>
  <c r="K75" i="232"/>
  <c r="J75" i="232"/>
  <c r="I75" i="232"/>
  <c r="H75" i="232"/>
  <c r="F75" i="230" s="1"/>
  <c r="G75" i="232"/>
  <c r="F75" i="232"/>
  <c r="E75" i="232"/>
  <c r="D75" i="232"/>
  <c r="C75" i="232"/>
  <c r="B75" i="232"/>
  <c r="S74" i="232"/>
  <c r="R74" i="232"/>
  <c r="Q74" i="232"/>
  <c r="P74" i="232"/>
  <c r="O74" i="232"/>
  <c r="N74" i="232"/>
  <c r="G74" i="230" s="1"/>
  <c r="M74" i="232"/>
  <c r="L74" i="232"/>
  <c r="K74" i="232"/>
  <c r="J74" i="232"/>
  <c r="V74" i="232" s="1"/>
  <c r="I74" i="232"/>
  <c r="H74" i="232"/>
  <c r="G74" i="232"/>
  <c r="F74" i="232"/>
  <c r="E74" i="232"/>
  <c r="D74" i="232"/>
  <c r="C74" i="232"/>
  <c r="B74" i="232"/>
  <c r="S73" i="232"/>
  <c r="R73" i="232"/>
  <c r="Q73" i="232"/>
  <c r="P73" i="232"/>
  <c r="O73" i="232"/>
  <c r="N73" i="232"/>
  <c r="M73" i="232"/>
  <c r="L73" i="232"/>
  <c r="K73" i="232"/>
  <c r="J73" i="232"/>
  <c r="I73" i="232"/>
  <c r="H73" i="232"/>
  <c r="G73" i="232"/>
  <c r="F73" i="232"/>
  <c r="E73" i="232"/>
  <c r="D73" i="232"/>
  <c r="C73" i="232"/>
  <c r="B73" i="232"/>
  <c r="S72" i="232"/>
  <c r="R72" i="232"/>
  <c r="Q72" i="232"/>
  <c r="P72" i="232"/>
  <c r="O72" i="232"/>
  <c r="N72" i="232"/>
  <c r="M72" i="232"/>
  <c r="L72" i="232"/>
  <c r="K72" i="232"/>
  <c r="J72" i="232"/>
  <c r="I72" i="232"/>
  <c r="H72" i="232"/>
  <c r="G72" i="232"/>
  <c r="F72" i="232"/>
  <c r="E72" i="232"/>
  <c r="D72" i="232"/>
  <c r="C72" i="232"/>
  <c r="B72" i="232"/>
  <c r="B72" i="231" s="1"/>
  <c r="S71" i="232"/>
  <c r="R71" i="232"/>
  <c r="Q71" i="232"/>
  <c r="P71" i="232"/>
  <c r="O71" i="232"/>
  <c r="N71" i="232"/>
  <c r="W71" i="232" s="1"/>
  <c r="M71" i="232"/>
  <c r="L71" i="232"/>
  <c r="V71" i="232" s="1"/>
  <c r="K71" i="232"/>
  <c r="J71" i="232"/>
  <c r="I71" i="232"/>
  <c r="H71" i="232"/>
  <c r="G71" i="232"/>
  <c r="F71" i="232"/>
  <c r="E71" i="232"/>
  <c r="D71" i="232"/>
  <c r="U71" i="232" s="1"/>
  <c r="C71" i="232"/>
  <c r="B71" i="232"/>
  <c r="S70" i="232"/>
  <c r="R70" i="232"/>
  <c r="Q70" i="232"/>
  <c r="P70" i="232"/>
  <c r="O70" i="232"/>
  <c r="N70" i="232"/>
  <c r="M70" i="232"/>
  <c r="L70" i="232"/>
  <c r="K70" i="232"/>
  <c r="J70" i="232"/>
  <c r="I70" i="232"/>
  <c r="H70" i="232"/>
  <c r="G70" i="232"/>
  <c r="F70" i="232"/>
  <c r="E70" i="232"/>
  <c r="D70" i="232"/>
  <c r="C70" i="232"/>
  <c r="B70" i="232"/>
  <c r="W69" i="232"/>
  <c r="S69" i="232"/>
  <c r="R69" i="232"/>
  <c r="Q69" i="232"/>
  <c r="P69" i="232"/>
  <c r="O69" i="232"/>
  <c r="N69" i="232"/>
  <c r="M69" i="232"/>
  <c r="V69" i="232" s="1"/>
  <c r="L69" i="232"/>
  <c r="K69" i="232"/>
  <c r="J69" i="232"/>
  <c r="I69" i="232"/>
  <c r="H69" i="232"/>
  <c r="G69" i="232"/>
  <c r="F69" i="232"/>
  <c r="E69" i="232"/>
  <c r="D69" i="232"/>
  <c r="C69" i="232"/>
  <c r="B69" i="232"/>
  <c r="S68" i="232"/>
  <c r="R68" i="232"/>
  <c r="Q68" i="232"/>
  <c r="P68" i="232"/>
  <c r="O68" i="232"/>
  <c r="N68" i="232"/>
  <c r="M68" i="232"/>
  <c r="L68" i="232"/>
  <c r="K68" i="232"/>
  <c r="J68" i="232"/>
  <c r="I68" i="232"/>
  <c r="H68" i="232"/>
  <c r="G68" i="232"/>
  <c r="F68" i="232"/>
  <c r="E68" i="232"/>
  <c r="D68" i="232"/>
  <c r="U68" i="232" s="1"/>
  <c r="C68" i="232"/>
  <c r="B68" i="232"/>
  <c r="E68" i="230" s="1"/>
  <c r="S67" i="232"/>
  <c r="R67" i="232"/>
  <c r="Q67" i="232"/>
  <c r="P67" i="232"/>
  <c r="O67" i="232"/>
  <c r="N67" i="232"/>
  <c r="M67" i="232"/>
  <c r="L67" i="232"/>
  <c r="K67" i="232"/>
  <c r="J67" i="232"/>
  <c r="I67" i="232"/>
  <c r="H67" i="232"/>
  <c r="F67" i="230" s="1"/>
  <c r="G67" i="232"/>
  <c r="F67" i="232"/>
  <c r="E67" i="232"/>
  <c r="D67" i="232"/>
  <c r="C67" i="232"/>
  <c r="B67" i="232"/>
  <c r="U67" i="232" s="1"/>
  <c r="S66" i="232"/>
  <c r="R66" i="232"/>
  <c r="Q66" i="232"/>
  <c r="P66" i="232"/>
  <c r="O66" i="232"/>
  <c r="N66" i="232"/>
  <c r="M66" i="232"/>
  <c r="L66" i="232"/>
  <c r="V66" i="232" s="1"/>
  <c r="K66" i="232"/>
  <c r="J66" i="232"/>
  <c r="I66" i="232"/>
  <c r="H66" i="232"/>
  <c r="G66" i="232"/>
  <c r="F66" i="232"/>
  <c r="E66" i="232"/>
  <c r="D66" i="232"/>
  <c r="U66" i="232" s="1"/>
  <c r="C66" i="232"/>
  <c r="B66" i="232"/>
  <c r="B66" i="231" s="1"/>
  <c r="S65" i="232"/>
  <c r="R65" i="232"/>
  <c r="Q65" i="232"/>
  <c r="P65" i="232"/>
  <c r="O65" i="232"/>
  <c r="N65" i="232"/>
  <c r="M65" i="232"/>
  <c r="L65" i="232"/>
  <c r="K65" i="232"/>
  <c r="J65" i="232"/>
  <c r="I65" i="232"/>
  <c r="H65" i="232"/>
  <c r="G65" i="232"/>
  <c r="F65" i="232"/>
  <c r="E65" i="232"/>
  <c r="D65" i="232"/>
  <c r="C65" i="232"/>
  <c r="B65" i="232"/>
  <c r="S64" i="232"/>
  <c r="R64" i="232"/>
  <c r="Q64" i="232"/>
  <c r="P64" i="232"/>
  <c r="O64" i="232"/>
  <c r="N64" i="232"/>
  <c r="G64" i="230" s="1"/>
  <c r="O64" i="230" s="1"/>
  <c r="M64" i="232"/>
  <c r="L64" i="232"/>
  <c r="K64" i="232"/>
  <c r="J64" i="232"/>
  <c r="I64" i="232"/>
  <c r="H64" i="232"/>
  <c r="G64" i="232"/>
  <c r="F64" i="232"/>
  <c r="E64" i="232"/>
  <c r="D64" i="232"/>
  <c r="U64" i="232" s="1"/>
  <c r="C64" i="232"/>
  <c r="B64" i="232"/>
  <c r="B64" i="231" s="1"/>
  <c r="S63" i="232"/>
  <c r="R63" i="232"/>
  <c r="Q63" i="232"/>
  <c r="P63" i="232"/>
  <c r="O63" i="232"/>
  <c r="N63" i="232"/>
  <c r="M63" i="232"/>
  <c r="L63" i="232"/>
  <c r="K63" i="232"/>
  <c r="J63" i="232"/>
  <c r="I63" i="232"/>
  <c r="V63" i="232" s="1"/>
  <c r="H63" i="232"/>
  <c r="G63" i="232"/>
  <c r="F63" i="232"/>
  <c r="E63" i="232"/>
  <c r="D63" i="232"/>
  <c r="C63" i="232"/>
  <c r="U63" i="232" s="1"/>
  <c r="B63" i="232"/>
  <c r="W62" i="232"/>
  <c r="S62" i="232"/>
  <c r="R62" i="232"/>
  <c r="Q62" i="232"/>
  <c r="P62" i="232"/>
  <c r="O62" i="232"/>
  <c r="N62" i="232"/>
  <c r="M62" i="232"/>
  <c r="L62" i="232"/>
  <c r="K62" i="232"/>
  <c r="J62" i="232"/>
  <c r="I62" i="232"/>
  <c r="H62" i="232"/>
  <c r="G62" i="232"/>
  <c r="F62" i="232"/>
  <c r="E62" i="232"/>
  <c r="D62" i="232"/>
  <c r="C62" i="232"/>
  <c r="B62" i="232"/>
  <c r="S61" i="232"/>
  <c r="R61" i="232"/>
  <c r="Q61" i="232"/>
  <c r="P61" i="232"/>
  <c r="O61" i="232"/>
  <c r="W61" i="232" s="1"/>
  <c r="N61" i="232"/>
  <c r="M61" i="232"/>
  <c r="L61" i="232"/>
  <c r="K61" i="232"/>
  <c r="J61" i="232"/>
  <c r="I61" i="232"/>
  <c r="H61" i="232"/>
  <c r="G61" i="232"/>
  <c r="F61" i="232"/>
  <c r="E61" i="232"/>
  <c r="D61" i="232"/>
  <c r="C61" i="232"/>
  <c r="B61" i="232"/>
  <c r="S60" i="232"/>
  <c r="R60" i="232"/>
  <c r="Q60" i="232"/>
  <c r="P60" i="232"/>
  <c r="O60" i="232"/>
  <c r="N60" i="232"/>
  <c r="M60" i="232"/>
  <c r="L60" i="232"/>
  <c r="K60" i="232"/>
  <c r="J60" i="232"/>
  <c r="I60" i="232"/>
  <c r="H60" i="232"/>
  <c r="G60" i="232"/>
  <c r="F60" i="232"/>
  <c r="E60" i="232"/>
  <c r="D60" i="232"/>
  <c r="C60" i="232"/>
  <c r="B60" i="232"/>
  <c r="S59" i="232"/>
  <c r="R59" i="232"/>
  <c r="Q59" i="232"/>
  <c r="P59" i="232"/>
  <c r="O59" i="232"/>
  <c r="N59" i="232"/>
  <c r="W59" i="232" s="1"/>
  <c r="M59" i="232"/>
  <c r="V59" i="232" s="1"/>
  <c r="L59" i="232"/>
  <c r="K59" i="232"/>
  <c r="J59" i="232"/>
  <c r="I59" i="232"/>
  <c r="H59" i="232"/>
  <c r="G59" i="232"/>
  <c r="F59" i="232"/>
  <c r="E59" i="232"/>
  <c r="D59" i="232"/>
  <c r="C59" i="232"/>
  <c r="B59" i="232"/>
  <c r="S58" i="232"/>
  <c r="R58" i="232"/>
  <c r="Q58" i="232"/>
  <c r="P58" i="232"/>
  <c r="O58" i="232"/>
  <c r="N58" i="232"/>
  <c r="W58" i="232" s="1"/>
  <c r="M58" i="232"/>
  <c r="L58" i="232"/>
  <c r="K58" i="232"/>
  <c r="J58" i="232"/>
  <c r="I58" i="232"/>
  <c r="H58" i="232"/>
  <c r="G58" i="232"/>
  <c r="F58" i="232"/>
  <c r="E58" i="232"/>
  <c r="D58" i="232"/>
  <c r="U58" i="232" s="1"/>
  <c r="C58" i="232"/>
  <c r="B58" i="232"/>
  <c r="B58" i="231" s="1"/>
  <c r="S57" i="232"/>
  <c r="R57" i="232"/>
  <c r="Q57" i="232"/>
  <c r="P57" i="232"/>
  <c r="O57" i="232"/>
  <c r="N57" i="232"/>
  <c r="W57" i="232" s="1"/>
  <c r="M57" i="232"/>
  <c r="L57" i="232"/>
  <c r="K57" i="232"/>
  <c r="J57" i="232"/>
  <c r="I57" i="232"/>
  <c r="H57" i="232"/>
  <c r="G57" i="232"/>
  <c r="F57" i="232"/>
  <c r="E57" i="232"/>
  <c r="D57" i="232"/>
  <c r="C57" i="232"/>
  <c r="B57" i="232"/>
  <c r="S56" i="232"/>
  <c r="R56" i="232"/>
  <c r="Q56" i="232"/>
  <c r="P56" i="232"/>
  <c r="O56" i="232"/>
  <c r="N56" i="232"/>
  <c r="M56" i="232"/>
  <c r="L56" i="232"/>
  <c r="K56" i="232"/>
  <c r="J56" i="232"/>
  <c r="I56" i="232"/>
  <c r="H56" i="232"/>
  <c r="V56" i="232" s="1"/>
  <c r="G56" i="232"/>
  <c r="F56" i="232"/>
  <c r="E56" i="232"/>
  <c r="D56" i="232"/>
  <c r="U56" i="232" s="1"/>
  <c r="C56" i="232"/>
  <c r="B56" i="232"/>
  <c r="S55" i="232"/>
  <c r="R55" i="232"/>
  <c r="Q55" i="232"/>
  <c r="P55" i="232"/>
  <c r="O55" i="232"/>
  <c r="N55" i="232"/>
  <c r="W55" i="232" s="1"/>
  <c r="M55" i="232"/>
  <c r="V55" i="232" s="1"/>
  <c r="L55" i="232"/>
  <c r="K55" i="232"/>
  <c r="J55" i="232"/>
  <c r="I55" i="232"/>
  <c r="H55" i="232"/>
  <c r="G55" i="232"/>
  <c r="F55" i="232"/>
  <c r="E55" i="232"/>
  <c r="D55" i="232"/>
  <c r="U55" i="232" s="1"/>
  <c r="C55" i="232"/>
  <c r="B55" i="232"/>
  <c r="S54" i="232"/>
  <c r="R54" i="232"/>
  <c r="Q54" i="232"/>
  <c r="P54" i="232"/>
  <c r="O54" i="232"/>
  <c r="N54" i="232"/>
  <c r="M54" i="232"/>
  <c r="L54" i="232"/>
  <c r="K54" i="232"/>
  <c r="J54" i="232"/>
  <c r="I54" i="232"/>
  <c r="H54" i="232"/>
  <c r="G54" i="232"/>
  <c r="F54" i="232"/>
  <c r="E54" i="232"/>
  <c r="D54" i="232"/>
  <c r="C54" i="232"/>
  <c r="B54" i="232"/>
  <c r="W53" i="232"/>
  <c r="V53" i="232"/>
  <c r="S53" i="232"/>
  <c r="R53" i="232"/>
  <c r="Q53" i="232"/>
  <c r="P53" i="232"/>
  <c r="O53" i="232"/>
  <c r="N53" i="232"/>
  <c r="G53" i="230" s="1"/>
  <c r="M53" i="232"/>
  <c r="L53" i="232"/>
  <c r="K53" i="232"/>
  <c r="J53" i="232"/>
  <c r="I53" i="232"/>
  <c r="H53" i="232"/>
  <c r="G53" i="232"/>
  <c r="F53" i="232"/>
  <c r="E53" i="232"/>
  <c r="D53" i="232"/>
  <c r="C53" i="232"/>
  <c r="B53" i="232"/>
  <c r="S52" i="232"/>
  <c r="R52" i="232"/>
  <c r="Q52" i="232"/>
  <c r="P52" i="232"/>
  <c r="O52" i="232"/>
  <c r="N52" i="232"/>
  <c r="W52" i="232" s="1"/>
  <c r="M52" i="232"/>
  <c r="L52" i="232"/>
  <c r="K52" i="232"/>
  <c r="J52" i="232"/>
  <c r="I52" i="232"/>
  <c r="H52" i="232"/>
  <c r="G52" i="232"/>
  <c r="F52" i="232"/>
  <c r="E52" i="232"/>
  <c r="D52" i="232"/>
  <c r="U52" i="232" s="1"/>
  <c r="C52" i="232"/>
  <c r="B52" i="232"/>
  <c r="S51" i="232"/>
  <c r="R51" i="232"/>
  <c r="Q51" i="232"/>
  <c r="P51" i="232"/>
  <c r="O51" i="232"/>
  <c r="N51" i="232"/>
  <c r="M51" i="232"/>
  <c r="L51" i="232"/>
  <c r="K51" i="232"/>
  <c r="J51" i="232"/>
  <c r="I51" i="232"/>
  <c r="H51" i="232"/>
  <c r="V51" i="232" s="1"/>
  <c r="G51" i="232"/>
  <c r="F51" i="232"/>
  <c r="E51" i="232"/>
  <c r="D51" i="232"/>
  <c r="C51" i="232"/>
  <c r="B51" i="232"/>
  <c r="U51" i="232" s="1"/>
  <c r="S50" i="232"/>
  <c r="R50" i="232"/>
  <c r="Q50" i="232"/>
  <c r="P50" i="232"/>
  <c r="O50" i="232"/>
  <c r="N50" i="232"/>
  <c r="W50" i="232" s="1"/>
  <c r="M50" i="232"/>
  <c r="L50" i="232"/>
  <c r="V50" i="232" s="1"/>
  <c r="K50" i="232"/>
  <c r="J50" i="232"/>
  <c r="I50" i="232"/>
  <c r="H50" i="232"/>
  <c r="G50" i="232"/>
  <c r="F50" i="232"/>
  <c r="E50" i="232"/>
  <c r="D50" i="232"/>
  <c r="U50" i="232" s="1"/>
  <c r="C50" i="232"/>
  <c r="B50" i="232"/>
  <c r="B50" i="231" s="1"/>
  <c r="S49" i="232"/>
  <c r="R49" i="232"/>
  <c r="Q49" i="232"/>
  <c r="P49" i="232"/>
  <c r="O49" i="232"/>
  <c r="N49" i="232"/>
  <c r="W49" i="232" s="1"/>
  <c r="M49" i="232"/>
  <c r="L49" i="232"/>
  <c r="K49" i="232"/>
  <c r="J49" i="232"/>
  <c r="I49" i="232"/>
  <c r="V49" i="232" s="1"/>
  <c r="H49" i="232"/>
  <c r="G49" i="232"/>
  <c r="F49" i="232"/>
  <c r="E49" i="232"/>
  <c r="D49" i="232"/>
  <c r="C49" i="232"/>
  <c r="B49" i="232"/>
  <c r="W48" i="232"/>
  <c r="S48" i="232"/>
  <c r="R48" i="232"/>
  <c r="Q48" i="232"/>
  <c r="P48" i="232"/>
  <c r="O48" i="232"/>
  <c r="N48" i="232"/>
  <c r="G48" i="230" s="1"/>
  <c r="P48" i="230" s="1"/>
  <c r="M48" i="232"/>
  <c r="L48" i="232"/>
  <c r="K48" i="232"/>
  <c r="J48" i="232"/>
  <c r="I48" i="232"/>
  <c r="H48" i="232"/>
  <c r="G48" i="232"/>
  <c r="F48" i="232"/>
  <c r="E48" i="232"/>
  <c r="D48" i="232"/>
  <c r="U48" i="232" s="1"/>
  <c r="C48" i="232"/>
  <c r="B48" i="232"/>
  <c r="S47" i="232"/>
  <c r="R47" i="232"/>
  <c r="Q47" i="232"/>
  <c r="P47" i="232"/>
  <c r="O47" i="232"/>
  <c r="N47" i="232"/>
  <c r="W47" i="232" s="1"/>
  <c r="M47" i="232"/>
  <c r="L47" i="232"/>
  <c r="K47" i="232"/>
  <c r="J47" i="232"/>
  <c r="I47" i="232"/>
  <c r="V47" i="232" s="1"/>
  <c r="H47" i="232"/>
  <c r="G47" i="232"/>
  <c r="F47" i="232"/>
  <c r="E47" i="232"/>
  <c r="D47" i="232"/>
  <c r="C47" i="232"/>
  <c r="U47" i="232" s="1"/>
  <c r="B47" i="232"/>
  <c r="S46" i="232"/>
  <c r="R46" i="232"/>
  <c r="Q46" i="232"/>
  <c r="W46" i="232" s="1"/>
  <c r="P46" i="232"/>
  <c r="O46" i="232"/>
  <c r="N46" i="232"/>
  <c r="M46" i="232"/>
  <c r="L46" i="232"/>
  <c r="K46" i="232"/>
  <c r="J46" i="232"/>
  <c r="I46" i="232"/>
  <c r="H46" i="232"/>
  <c r="G46" i="232"/>
  <c r="F46" i="232"/>
  <c r="E46" i="232"/>
  <c r="D46" i="232"/>
  <c r="C46" i="232"/>
  <c r="B46" i="232"/>
  <c r="W45" i="232"/>
  <c r="S45" i="232"/>
  <c r="R45" i="232"/>
  <c r="Q45" i="232"/>
  <c r="P45" i="232"/>
  <c r="O45" i="232"/>
  <c r="N45" i="232"/>
  <c r="G45" i="230" s="1"/>
  <c r="M45" i="232"/>
  <c r="L45" i="232"/>
  <c r="K45" i="232"/>
  <c r="V45" i="232" s="1"/>
  <c r="J45" i="232"/>
  <c r="I45" i="232"/>
  <c r="H45" i="232"/>
  <c r="G45" i="232"/>
  <c r="F45" i="232"/>
  <c r="E45" i="232"/>
  <c r="D45" i="232"/>
  <c r="C45" i="232"/>
  <c r="B45" i="232"/>
  <c r="S44" i="232"/>
  <c r="R44" i="232"/>
  <c r="Q44" i="232"/>
  <c r="P44" i="232"/>
  <c r="O44" i="232"/>
  <c r="N44" i="232"/>
  <c r="M44" i="232"/>
  <c r="L44" i="232"/>
  <c r="K44" i="232"/>
  <c r="J44" i="232"/>
  <c r="I44" i="232"/>
  <c r="H44" i="232"/>
  <c r="G44" i="232"/>
  <c r="F44" i="232"/>
  <c r="E44" i="232"/>
  <c r="D44" i="232"/>
  <c r="U44" i="232" s="1"/>
  <c r="C44" i="232"/>
  <c r="B44" i="232"/>
  <c r="S43" i="232"/>
  <c r="R43" i="232"/>
  <c r="Q43" i="232"/>
  <c r="P43" i="232"/>
  <c r="O43" i="232"/>
  <c r="N43" i="232"/>
  <c r="W43" i="232" s="1"/>
  <c r="M43" i="232"/>
  <c r="V43" i="232" s="1"/>
  <c r="L43" i="232"/>
  <c r="K43" i="232"/>
  <c r="J43" i="232"/>
  <c r="I43" i="232"/>
  <c r="H43" i="232"/>
  <c r="G43" i="232"/>
  <c r="F43" i="232"/>
  <c r="E43" i="232"/>
  <c r="D43" i="232"/>
  <c r="C43" i="232"/>
  <c r="B43" i="232"/>
  <c r="S42" i="232"/>
  <c r="R42" i="232"/>
  <c r="Q42" i="232"/>
  <c r="P42" i="232"/>
  <c r="O42" i="232"/>
  <c r="N42" i="232"/>
  <c r="M42" i="232"/>
  <c r="L42" i="232"/>
  <c r="K42" i="232"/>
  <c r="J42" i="232"/>
  <c r="I42" i="232"/>
  <c r="H42" i="232"/>
  <c r="G42" i="232"/>
  <c r="F42" i="232"/>
  <c r="E42" i="232"/>
  <c r="D42" i="232"/>
  <c r="U42" i="232" s="1"/>
  <c r="C42" i="232"/>
  <c r="B42" i="232"/>
  <c r="B42" i="231" s="1"/>
  <c r="B42" i="230" s="1"/>
  <c r="S41" i="232"/>
  <c r="R41" i="232"/>
  <c r="Q41" i="232"/>
  <c r="P41" i="232"/>
  <c r="O41" i="232"/>
  <c r="N41" i="232"/>
  <c r="W41" i="232" s="1"/>
  <c r="M41" i="232"/>
  <c r="L41" i="232"/>
  <c r="K41" i="232"/>
  <c r="J41" i="232"/>
  <c r="I41" i="232"/>
  <c r="H41" i="232"/>
  <c r="G41" i="232"/>
  <c r="F41" i="232"/>
  <c r="E41" i="232"/>
  <c r="D41" i="232"/>
  <c r="C41" i="232"/>
  <c r="B41" i="232"/>
  <c r="U41" i="232" s="1"/>
  <c r="S40" i="232"/>
  <c r="R40" i="232"/>
  <c r="Q40" i="232"/>
  <c r="P40" i="232"/>
  <c r="O40" i="232"/>
  <c r="N40" i="232"/>
  <c r="G40" i="230" s="1"/>
  <c r="M40" i="232"/>
  <c r="L40" i="232"/>
  <c r="K40" i="232"/>
  <c r="J40" i="232"/>
  <c r="I40" i="232"/>
  <c r="H40" i="232"/>
  <c r="G40" i="232"/>
  <c r="F40" i="232"/>
  <c r="E40" i="232"/>
  <c r="D40" i="232"/>
  <c r="C40" i="232"/>
  <c r="B40" i="232"/>
  <c r="S39" i="232"/>
  <c r="R39" i="232"/>
  <c r="Q39" i="232"/>
  <c r="P39" i="232"/>
  <c r="O39" i="232"/>
  <c r="N39" i="232"/>
  <c r="W39" i="232" s="1"/>
  <c r="M39" i="232"/>
  <c r="L39" i="232"/>
  <c r="V39" i="232" s="1"/>
  <c r="K39" i="232"/>
  <c r="J39" i="232"/>
  <c r="I39" i="232"/>
  <c r="H39" i="232"/>
  <c r="G39" i="232"/>
  <c r="F39" i="232"/>
  <c r="E39" i="232"/>
  <c r="D39" i="232"/>
  <c r="U39" i="232" s="1"/>
  <c r="C39" i="232"/>
  <c r="B39" i="232"/>
  <c r="S38" i="232"/>
  <c r="R38" i="232"/>
  <c r="Q38" i="232"/>
  <c r="P38" i="232"/>
  <c r="O38" i="232"/>
  <c r="N38" i="232"/>
  <c r="W38" i="232" s="1"/>
  <c r="M38" i="232"/>
  <c r="L38" i="232"/>
  <c r="K38" i="232"/>
  <c r="J38" i="232"/>
  <c r="I38" i="232"/>
  <c r="H38" i="232"/>
  <c r="G38" i="232"/>
  <c r="F38" i="232"/>
  <c r="E38" i="232"/>
  <c r="D38" i="232"/>
  <c r="C38" i="232"/>
  <c r="B38" i="232"/>
  <c r="S37" i="232"/>
  <c r="W37" i="232" s="1"/>
  <c r="R37" i="232"/>
  <c r="Q37" i="232"/>
  <c r="P37" i="232"/>
  <c r="O37" i="232"/>
  <c r="N37" i="232"/>
  <c r="G37" i="230" s="1"/>
  <c r="M37" i="232"/>
  <c r="L37" i="232"/>
  <c r="K37" i="232"/>
  <c r="V37" i="232" s="1"/>
  <c r="J37" i="232"/>
  <c r="I37" i="232"/>
  <c r="H37" i="232"/>
  <c r="G37" i="232"/>
  <c r="F37" i="232"/>
  <c r="E37" i="232"/>
  <c r="D37" i="232"/>
  <c r="C37" i="232"/>
  <c r="U37" i="232" s="1"/>
  <c r="B37" i="232"/>
  <c r="S36" i="232"/>
  <c r="R36" i="232"/>
  <c r="Q36" i="232"/>
  <c r="P36" i="232"/>
  <c r="O36" i="232"/>
  <c r="N36" i="232"/>
  <c r="W36" i="232" s="1"/>
  <c r="M36" i="232"/>
  <c r="L36" i="232"/>
  <c r="K36" i="232"/>
  <c r="J36" i="232"/>
  <c r="I36" i="232"/>
  <c r="H36" i="232"/>
  <c r="G36" i="232"/>
  <c r="F36" i="232"/>
  <c r="E36" i="232"/>
  <c r="D36" i="232"/>
  <c r="U36" i="232" s="1"/>
  <c r="C36" i="232"/>
  <c r="B36" i="232"/>
  <c r="S35" i="232"/>
  <c r="R35" i="232"/>
  <c r="Q35" i="232"/>
  <c r="P35" i="232"/>
  <c r="O35" i="232"/>
  <c r="N35" i="232"/>
  <c r="M35" i="232"/>
  <c r="L35" i="232"/>
  <c r="K35" i="232"/>
  <c r="J35" i="232"/>
  <c r="I35" i="232"/>
  <c r="H35" i="232"/>
  <c r="V35" i="232" s="1"/>
  <c r="G35" i="232"/>
  <c r="F35" i="232"/>
  <c r="E35" i="232"/>
  <c r="D35" i="232"/>
  <c r="C35" i="232"/>
  <c r="B35" i="232"/>
  <c r="W34" i="232"/>
  <c r="S34" i="232"/>
  <c r="R34" i="232"/>
  <c r="Q34" i="232"/>
  <c r="P34" i="232"/>
  <c r="O34" i="232"/>
  <c r="N34" i="232"/>
  <c r="M34" i="232"/>
  <c r="L34" i="232"/>
  <c r="V34" i="232" s="1"/>
  <c r="K34" i="232"/>
  <c r="J34" i="232"/>
  <c r="I34" i="232"/>
  <c r="H34" i="232"/>
  <c r="G34" i="232"/>
  <c r="F34" i="232"/>
  <c r="E34" i="232"/>
  <c r="D34" i="232"/>
  <c r="U34" i="232" s="1"/>
  <c r="C34" i="232"/>
  <c r="B34" i="232"/>
  <c r="B34" i="231" s="1"/>
  <c r="S33" i="232"/>
  <c r="R33" i="232"/>
  <c r="Q33" i="232"/>
  <c r="P33" i="232"/>
  <c r="O33" i="232"/>
  <c r="N33" i="232"/>
  <c r="M33" i="232"/>
  <c r="L33" i="232"/>
  <c r="K33" i="232"/>
  <c r="J33" i="232"/>
  <c r="I33" i="232"/>
  <c r="H33" i="232"/>
  <c r="G33" i="232"/>
  <c r="F33" i="232"/>
  <c r="E33" i="232"/>
  <c r="D33" i="232"/>
  <c r="C33" i="232"/>
  <c r="B33" i="232"/>
  <c r="S32" i="232"/>
  <c r="R32" i="232"/>
  <c r="Q32" i="232"/>
  <c r="P32" i="232"/>
  <c r="O32" i="232"/>
  <c r="N32" i="232"/>
  <c r="W32" i="232" s="1"/>
  <c r="M32" i="232"/>
  <c r="L32" i="232"/>
  <c r="K32" i="232"/>
  <c r="J32" i="232"/>
  <c r="I32" i="232"/>
  <c r="H32" i="232"/>
  <c r="G32" i="232"/>
  <c r="F32" i="232"/>
  <c r="E32" i="232"/>
  <c r="D32" i="232"/>
  <c r="U32" i="232" s="1"/>
  <c r="C32" i="232"/>
  <c r="B32" i="232"/>
  <c r="S31" i="232"/>
  <c r="R31" i="232"/>
  <c r="Q31" i="232"/>
  <c r="P31" i="232"/>
  <c r="O31" i="232"/>
  <c r="N31" i="232"/>
  <c r="M31" i="232"/>
  <c r="L31" i="232"/>
  <c r="K31" i="232"/>
  <c r="J31" i="232"/>
  <c r="I31" i="232"/>
  <c r="V31" i="232" s="1"/>
  <c r="H31" i="232"/>
  <c r="G31" i="232"/>
  <c r="F31" i="232"/>
  <c r="E31" i="232"/>
  <c r="D31" i="232"/>
  <c r="C31" i="232"/>
  <c r="U31" i="232" s="1"/>
  <c r="B31" i="232"/>
  <c r="W30" i="232"/>
  <c r="S30" i="232"/>
  <c r="R30" i="232"/>
  <c r="Q30" i="232"/>
  <c r="P30" i="232"/>
  <c r="O30" i="232"/>
  <c r="N30" i="232"/>
  <c r="M30" i="232"/>
  <c r="L30" i="232"/>
  <c r="K30" i="232"/>
  <c r="J30" i="232"/>
  <c r="I30" i="232"/>
  <c r="H30" i="232"/>
  <c r="G30" i="232"/>
  <c r="F30" i="232"/>
  <c r="E30" i="232"/>
  <c r="D30" i="232"/>
  <c r="C30" i="232"/>
  <c r="B30" i="232"/>
  <c r="S29" i="232"/>
  <c r="R29" i="232"/>
  <c r="Q29" i="232"/>
  <c r="P29" i="232"/>
  <c r="O29" i="232"/>
  <c r="W29" i="232" s="1"/>
  <c r="N29" i="232"/>
  <c r="G29" i="230" s="1"/>
  <c r="M29" i="232"/>
  <c r="L29" i="232"/>
  <c r="K29" i="232"/>
  <c r="J29" i="232"/>
  <c r="I29" i="232"/>
  <c r="H29" i="232"/>
  <c r="G29" i="232"/>
  <c r="F29" i="232"/>
  <c r="E29" i="232"/>
  <c r="D29" i="232"/>
  <c r="C29" i="232"/>
  <c r="B29" i="232"/>
  <c r="S28" i="232"/>
  <c r="R28" i="232"/>
  <c r="Q28" i="232"/>
  <c r="P28" i="232"/>
  <c r="O28" i="232"/>
  <c r="N28" i="232"/>
  <c r="M28" i="232"/>
  <c r="L28" i="232"/>
  <c r="K28" i="232"/>
  <c r="J28" i="232"/>
  <c r="I28" i="232"/>
  <c r="H28" i="232"/>
  <c r="G28" i="232"/>
  <c r="F28" i="232"/>
  <c r="E28" i="232"/>
  <c r="D28" i="232"/>
  <c r="C28" i="232"/>
  <c r="B28" i="232"/>
  <c r="S27" i="232"/>
  <c r="R27" i="232"/>
  <c r="Q27" i="232"/>
  <c r="P27" i="232"/>
  <c r="O27" i="232"/>
  <c r="N27" i="232"/>
  <c r="W27" i="232" s="1"/>
  <c r="M27" i="232"/>
  <c r="V27" i="232" s="1"/>
  <c r="L27" i="232"/>
  <c r="K27" i="232"/>
  <c r="J27" i="232"/>
  <c r="I27" i="232"/>
  <c r="H27" i="232"/>
  <c r="G27" i="232"/>
  <c r="F27" i="232"/>
  <c r="E27" i="232"/>
  <c r="D27" i="232"/>
  <c r="C27" i="232"/>
  <c r="B27" i="232"/>
  <c r="S26" i="232"/>
  <c r="R26" i="232"/>
  <c r="Q26" i="232"/>
  <c r="P26" i="232"/>
  <c r="O26" i="232"/>
  <c r="N26" i="232"/>
  <c r="W26" i="232" s="1"/>
  <c r="M26" i="232"/>
  <c r="L26" i="232"/>
  <c r="K26" i="232"/>
  <c r="J26" i="232"/>
  <c r="V26" i="232" s="1"/>
  <c r="I26" i="232"/>
  <c r="H26" i="232"/>
  <c r="G26" i="232"/>
  <c r="F26" i="232"/>
  <c r="E26" i="232"/>
  <c r="D26" i="232"/>
  <c r="C26" i="232"/>
  <c r="B26" i="232"/>
  <c r="B26" i="231" s="1"/>
  <c r="S25" i="232"/>
  <c r="R25" i="232"/>
  <c r="Q25" i="232"/>
  <c r="P25" i="232"/>
  <c r="O25" i="232"/>
  <c r="N25" i="232"/>
  <c r="M25" i="232"/>
  <c r="L25" i="232"/>
  <c r="K25" i="232"/>
  <c r="J25" i="232"/>
  <c r="I25" i="232"/>
  <c r="H25" i="232"/>
  <c r="G25" i="232"/>
  <c r="F25" i="232"/>
  <c r="E25" i="232"/>
  <c r="D25" i="232"/>
  <c r="C25" i="232"/>
  <c r="B25" i="232"/>
  <c r="B25" i="231" s="1"/>
  <c r="S24" i="232"/>
  <c r="R24" i="232"/>
  <c r="Q24" i="232"/>
  <c r="P24" i="232"/>
  <c r="O24" i="232"/>
  <c r="N24" i="232"/>
  <c r="W24" i="232" s="1"/>
  <c r="M24" i="232"/>
  <c r="L24" i="232"/>
  <c r="K24" i="232"/>
  <c r="J24" i="232"/>
  <c r="I24" i="232"/>
  <c r="H24" i="232"/>
  <c r="V24" i="232" s="1"/>
  <c r="G24" i="232"/>
  <c r="F24" i="232"/>
  <c r="E24" i="232"/>
  <c r="D24" i="232"/>
  <c r="U24" i="232" s="1"/>
  <c r="C24" i="232"/>
  <c r="B24" i="232"/>
  <c r="S23" i="232"/>
  <c r="R23" i="232"/>
  <c r="Q23" i="232"/>
  <c r="P23" i="232"/>
  <c r="O23" i="232"/>
  <c r="N23" i="232"/>
  <c r="W23" i="232" s="1"/>
  <c r="M23" i="232"/>
  <c r="V23" i="232" s="1"/>
  <c r="L23" i="232"/>
  <c r="K23" i="232"/>
  <c r="J23" i="232"/>
  <c r="I23" i="232"/>
  <c r="H23" i="232"/>
  <c r="G23" i="232"/>
  <c r="F23" i="232"/>
  <c r="E23" i="232"/>
  <c r="D23" i="232"/>
  <c r="U23" i="232" s="1"/>
  <c r="C23" i="232"/>
  <c r="B23" i="232"/>
  <c r="S22" i="232"/>
  <c r="R22" i="232"/>
  <c r="Q22" i="232"/>
  <c r="P22" i="232"/>
  <c r="O22" i="232"/>
  <c r="N22" i="232"/>
  <c r="M22" i="232"/>
  <c r="L22" i="232"/>
  <c r="K22" i="232"/>
  <c r="J22" i="232"/>
  <c r="I22" i="232"/>
  <c r="H22" i="232"/>
  <c r="G22" i="232"/>
  <c r="F22" i="232"/>
  <c r="E22" i="232"/>
  <c r="D22" i="232"/>
  <c r="C22" i="232"/>
  <c r="B22" i="232"/>
  <c r="W21" i="232"/>
  <c r="V21" i="232"/>
  <c r="S21" i="232"/>
  <c r="R21" i="232"/>
  <c r="Q21" i="232"/>
  <c r="P21" i="232"/>
  <c r="O21" i="232"/>
  <c r="N21" i="232"/>
  <c r="G21" i="230" s="1"/>
  <c r="M21" i="232"/>
  <c r="L21" i="232"/>
  <c r="K21" i="232"/>
  <c r="J21" i="232"/>
  <c r="I21" i="232"/>
  <c r="H21" i="232"/>
  <c r="G21" i="232"/>
  <c r="F21" i="232"/>
  <c r="E21" i="232"/>
  <c r="D21" i="232"/>
  <c r="C21" i="232"/>
  <c r="B21" i="232"/>
  <c r="S20" i="232"/>
  <c r="R20" i="232"/>
  <c r="Q20" i="232"/>
  <c r="P20" i="232"/>
  <c r="O20" i="232"/>
  <c r="N20" i="232"/>
  <c r="M20" i="232"/>
  <c r="L20" i="232"/>
  <c r="K20" i="232"/>
  <c r="J20" i="232"/>
  <c r="I20" i="232"/>
  <c r="H20" i="232"/>
  <c r="G20" i="232"/>
  <c r="F20" i="232"/>
  <c r="E20" i="232"/>
  <c r="D20" i="232"/>
  <c r="U20" i="232" s="1"/>
  <c r="C20" i="232"/>
  <c r="B20" i="232"/>
  <c r="S19" i="232"/>
  <c r="R19" i="232"/>
  <c r="Q19" i="232"/>
  <c r="P19" i="232"/>
  <c r="O19" i="232"/>
  <c r="N19" i="232"/>
  <c r="M19" i="232"/>
  <c r="L19" i="232"/>
  <c r="K19" i="232"/>
  <c r="J19" i="232"/>
  <c r="I19" i="232"/>
  <c r="H19" i="232"/>
  <c r="G19" i="232"/>
  <c r="F19" i="232"/>
  <c r="E19" i="232"/>
  <c r="D19" i="232"/>
  <c r="C19" i="232"/>
  <c r="B19" i="232"/>
  <c r="U19" i="232" s="1"/>
  <c r="W18" i="232"/>
  <c r="S18" i="232"/>
  <c r="R18" i="232"/>
  <c r="Q18" i="232"/>
  <c r="P18" i="232"/>
  <c r="O18" i="232"/>
  <c r="N18" i="232"/>
  <c r="M18" i="232"/>
  <c r="L18" i="232"/>
  <c r="V18" i="232" s="1"/>
  <c r="K18" i="232"/>
  <c r="J18" i="232"/>
  <c r="I18" i="232"/>
  <c r="H18" i="232"/>
  <c r="G18" i="232"/>
  <c r="F18" i="232"/>
  <c r="E18" i="232"/>
  <c r="D18" i="232"/>
  <c r="U18" i="232" s="1"/>
  <c r="C18" i="232"/>
  <c r="B18" i="232"/>
  <c r="B18" i="231" s="1"/>
  <c r="S17" i="232"/>
  <c r="R17" i="232"/>
  <c r="Q17" i="232"/>
  <c r="P17" i="232"/>
  <c r="O17" i="232"/>
  <c r="N17" i="232"/>
  <c r="M17" i="232"/>
  <c r="L17" i="232"/>
  <c r="K17" i="232"/>
  <c r="J17" i="232"/>
  <c r="I17" i="232"/>
  <c r="H17" i="232"/>
  <c r="G17" i="232"/>
  <c r="F17" i="232"/>
  <c r="E17" i="232"/>
  <c r="D17" i="232"/>
  <c r="C17" i="232"/>
  <c r="B17" i="232"/>
  <c r="S16" i="232"/>
  <c r="R16" i="232"/>
  <c r="Q16" i="232"/>
  <c r="P16" i="232"/>
  <c r="O16" i="232"/>
  <c r="N16" i="232"/>
  <c r="G16" i="230" s="1"/>
  <c r="M16" i="232"/>
  <c r="L16" i="232"/>
  <c r="K16" i="232"/>
  <c r="J16" i="232"/>
  <c r="I16" i="232"/>
  <c r="H16" i="232"/>
  <c r="G16" i="232"/>
  <c r="F16" i="232"/>
  <c r="E16" i="232"/>
  <c r="D16" i="232"/>
  <c r="U16" i="232" s="1"/>
  <c r="C16" i="232"/>
  <c r="B16" i="232"/>
  <c r="S15" i="232"/>
  <c r="R15" i="232"/>
  <c r="Q15" i="232"/>
  <c r="P15" i="232"/>
  <c r="O15" i="232"/>
  <c r="N15" i="232"/>
  <c r="W15" i="232" s="1"/>
  <c r="M15" i="232"/>
  <c r="L15" i="232"/>
  <c r="K15" i="232"/>
  <c r="J15" i="232"/>
  <c r="I15" i="232"/>
  <c r="V15" i="232" s="1"/>
  <c r="H15" i="232"/>
  <c r="G15" i="232"/>
  <c r="F15" i="232"/>
  <c r="E15" i="232"/>
  <c r="D15" i="232"/>
  <c r="C15" i="232"/>
  <c r="U15" i="232" s="1"/>
  <c r="B15" i="232"/>
  <c r="S14" i="232"/>
  <c r="R14" i="232"/>
  <c r="Q14" i="232"/>
  <c r="W14" i="232" s="1"/>
  <c r="P14" i="232"/>
  <c r="O14" i="232"/>
  <c r="N14" i="232"/>
  <c r="M14" i="232"/>
  <c r="L14" i="232"/>
  <c r="K14" i="232"/>
  <c r="J14" i="232"/>
  <c r="I14" i="232"/>
  <c r="H14" i="232"/>
  <c r="G14" i="232"/>
  <c r="F14" i="232"/>
  <c r="E14" i="232"/>
  <c r="D14" i="232"/>
  <c r="C14" i="232"/>
  <c r="B14" i="232"/>
  <c r="W13" i="232"/>
  <c r="S13" i="232"/>
  <c r="R13" i="232"/>
  <c r="Q13" i="232"/>
  <c r="P13" i="232"/>
  <c r="O13" i="232"/>
  <c r="N13" i="232"/>
  <c r="M13" i="232"/>
  <c r="L13" i="232"/>
  <c r="K13" i="232"/>
  <c r="J13" i="232"/>
  <c r="I13" i="232"/>
  <c r="H13" i="232"/>
  <c r="G13" i="232"/>
  <c r="F13" i="232"/>
  <c r="E13" i="232"/>
  <c r="D13" i="232"/>
  <c r="C13" i="232"/>
  <c r="B13" i="232"/>
  <c r="S12" i="232"/>
  <c r="R12" i="232"/>
  <c r="Q12" i="232"/>
  <c r="P12" i="232"/>
  <c r="O12" i="232"/>
  <c r="N12" i="232"/>
  <c r="M12" i="232"/>
  <c r="L12" i="232"/>
  <c r="K12" i="232"/>
  <c r="J12" i="232"/>
  <c r="I12" i="232"/>
  <c r="H12" i="232"/>
  <c r="V12" i="232" s="1"/>
  <c r="G12" i="232"/>
  <c r="F12" i="232"/>
  <c r="E12" i="232"/>
  <c r="D12" i="232"/>
  <c r="C12" i="232"/>
  <c r="B12" i="232"/>
  <c r="B12" i="231" s="1"/>
  <c r="S11" i="232"/>
  <c r="R11" i="232"/>
  <c r="Q11" i="232"/>
  <c r="P11" i="232"/>
  <c r="O11" i="232"/>
  <c r="N11" i="232"/>
  <c r="M11" i="232"/>
  <c r="V11" i="232" s="1"/>
  <c r="L11" i="232"/>
  <c r="K11" i="232"/>
  <c r="J11" i="232"/>
  <c r="I11" i="232"/>
  <c r="H11" i="232"/>
  <c r="G11" i="232"/>
  <c r="F11" i="232"/>
  <c r="E11" i="232"/>
  <c r="D11" i="232"/>
  <c r="C11" i="232"/>
  <c r="B11" i="232"/>
  <c r="S10" i="232"/>
  <c r="R10" i="232"/>
  <c r="Q10" i="232"/>
  <c r="P10" i="232"/>
  <c r="O10" i="232"/>
  <c r="N10" i="232"/>
  <c r="W10" i="232" s="1"/>
  <c r="M10" i="232"/>
  <c r="L10" i="232"/>
  <c r="K10" i="232"/>
  <c r="J10" i="232"/>
  <c r="I10" i="232"/>
  <c r="H10" i="232"/>
  <c r="G10" i="232"/>
  <c r="F10" i="232"/>
  <c r="E10" i="232"/>
  <c r="D10" i="232"/>
  <c r="U10" i="232" s="1"/>
  <c r="C10" i="232"/>
  <c r="B10" i="232"/>
  <c r="S116" i="231"/>
  <c r="R116" i="231"/>
  <c r="Q116" i="231"/>
  <c r="P116" i="231"/>
  <c r="O116" i="231"/>
  <c r="N116" i="231"/>
  <c r="X116" i="231" s="1"/>
  <c r="M116" i="231"/>
  <c r="L116" i="231"/>
  <c r="K116" i="231"/>
  <c r="J116" i="231"/>
  <c r="I116" i="231"/>
  <c r="H116" i="231"/>
  <c r="G116" i="231"/>
  <c r="F116" i="231"/>
  <c r="E116" i="231"/>
  <c r="D116" i="231"/>
  <c r="C116" i="231"/>
  <c r="B116" i="231"/>
  <c r="V116" i="231" s="1"/>
  <c r="S115" i="231"/>
  <c r="R115" i="231"/>
  <c r="Q115" i="231"/>
  <c r="P115" i="231"/>
  <c r="O115" i="231"/>
  <c r="N115" i="231"/>
  <c r="M115" i="231"/>
  <c r="L115" i="231"/>
  <c r="K115" i="231"/>
  <c r="J115" i="231"/>
  <c r="I115" i="231"/>
  <c r="H115" i="231"/>
  <c r="W115" i="231" s="1"/>
  <c r="G115" i="231"/>
  <c r="F115" i="231"/>
  <c r="E115" i="231"/>
  <c r="D115" i="231"/>
  <c r="C115" i="231"/>
  <c r="B115" i="231"/>
  <c r="S114" i="231"/>
  <c r="R114" i="231"/>
  <c r="Q114" i="231"/>
  <c r="P114" i="231"/>
  <c r="O114" i="231"/>
  <c r="N114" i="231"/>
  <c r="X114" i="231" s="1"/>
  <c r="M114" i="231"/>
  <c r="W114" i="231" s="1"/>
  <c r="L114" i="231"/>
  <c r="K114" i="231"/>
  <c r="J114" i="231"/>
  <c r="I114" i="231"/>
  <c r="H114" i="231"/>
  <c r="G114" i="231"/>
  <c r="F114" i="231"/>
  <c r="E114" i="231"/>
  <c r="D114" i="231"/>
  <c r="C114" i="231"/>
  <c r="S113" i="231"/>
  <c r="R113" i="231"/>
  <c r="Q113" i="231"/>
  <c r="P113" i="231"/>
  <c r="O113" i="231"/>
  <c r="N113" i="231"/>
  <c r="M113" i="231"/>
  <c r="L113" i="231"/>
  <c r="K113" i="231"/>
  <c r="J113" i="231"/>
  <c r="I113" i="231"/>
  <c r="H113" i="231"/>
  <c r="G113" i="231"/>
  <c r="F113" i="231"/>
  <c r="E113" i="231"/>
  <c r="D113" i="231"/>
  <c r="C113" i="231"/>
  <c r="S112" i="231"/>
  <c r="X112" i="231" s="1"/>
  <c r="R112" i="231"/>
  <c r="Q112" i="231"/>
  <c r="P112" i="231"/>
  <c r="O112" i="231"/>
  <c r="N112" i="231"/>
  <c r="M112" i="231"/>
  <c r="L112" i="231"/>
  <c r="K112" i="231"/>
  <c r="W112" i="231" s="1"/>
  <c r="J112" i="231"/>
  <c r="I112" i="231"/>
  <c r="H112" i="231"/>
  <c r="G112" i="231"/>
  <c r="F112" i="231"/>
  <c r="E112" i="231"/>
  <c r="D112" i="231"/>
  <c r="C112" i="231"/>
  <c r="S111" i="231"/>
  <c r="R111" i="231"/>
  <c r="Q111" i="231"/>
  <c r="P111" i="231"/>
  <c r="O111" i="231"/>
  <c r="N111" i="231"/>
  <c r="M111" i="231"/>
  <c r="L111" i="231"/>
  <c r="K111" i="231"/>
  <c r="J111" i="231"/>
  <c r="I111" i="231"/>
  <c r="H111" i="231"/>
  <c r="G111" i="231"/>
  <c r="F111" i="231"/>
  <c r="E111" i="231"/>
  <c r="D111" i="231"/>
  <c r="C111" i="231"/>
  <c r="B111" i="231"/>
  <c r="B111" i="230" s="1"/>
  <c r="S110" i="231"/>
  <c r="R110" i="231"/>
  <c r="Q110" i="231"/>
  <c r="P110" i="231"/>
  <c r="O110" i="231"/>
  <c r="N110" i="231"/>
  <c r="M110" i="231"/>
  <c r="L110" i="231"/>
  <c r="K110" i="231"/>
  <c r="J110" i="231"/>
  <c r="I110" i="231"/>
  <c r="H110" i="231"/>
  <c r="G110" i="231"/>
  <c r="F110" i="231"/>
  <c r="E110" i="231"/>
  <c r="D110" i="231"/>
  <c r="C110" i="231"/>
  <c r="S109" i="231"/>
  <c r="R109" i="231"/>
  <c r="Q109" i="231"/>
  <c r="P109" i="231"/>
  <c r="O109" i="231"/>
  <c r="N109" i="231"/>
  <c r="D109" i="230" s="1"/>
  <c r="M109" i="231"/>
  <c r="W109" i="231" s="1"/>
  <c r="L109" i="231"/>
  <c r="K109" i="231"/>
  <c r="J109" i="231"/>
  <c r="I109" i="231"/>
  <c r="H109" i="231"/>
  <c r="G109" i="231"/>
  <c r="F109" i="231"/>
  <c r="E109" i="231"/>
  <c r="D109" i="231"/>
  <c r="V109" i="231" s="1"/>
  <c r="C109" i="231"/>
  <c r="B109" i="231"/>
  <c r="B109" i="230" s="1"/>
  <c r="S108" i="231"/>
  <c r="R108" i="231"/>
  <c r="Q108" i="231"/>
  <c r="P108" i="231"/>
  <c r="O108" i="231"/>
  <c r="N108" i="231"/>
  <c r="M108" i="231"/>
  <c r="L108" i="231"/>
  <c r="K108" i="231"/>
  <c r="J108" i="231"/>
  <c r="I108" i="231"/>
  <c r="H108" i="231"/>
  <c r="G108" i="231"/>
  <c r="F108" i="231"/>
  <c r="E108" i="231"/>
  <c r="D108" i="231"/>
  <c r="C108" i="231"/>
  <c r="S107" i="231"/>
  <c r="R107" i="231"/>
  <c r="Q107" i="231"/>
  <c r="P107" i="231"/>
  <c r="O107" i="231"/>
  <c r="X107" i="231" s="1"/>
  <c r="N107" i="231"/>
  <c r="D107" i="230" s="1"/>
  <c r="M107" i="231"/>
  <c r="L107" i="231"/>
  <c r="K107" i="231"/>
  <c r="J107" i="231"/>
  <c r="I107" i="231"/>
  <c r="H107" i="231"/>
  <c r="W107" i="231" s="1"/>
  <c r="G107" i="231"/>
  <c r="F107" i="231"/>
  <c r="E107" i="231"/>
  <c r="D107" i="231"/>
  <c r="V107" i="231" s="1"/>
  <c r="C107" i="231"/>
  <c r="B107" i="231"/>
  <c r="W106" i="231"/>
  <c r="S106" i="231"/>
  <c r="R106" i="231"/>
  <c r="Q106" i="231"/>
  <c r="P106" i="231"/>
  <c r="O106" i="231"/>
  <c r="N106" i="231"/>
  <c r="X106" i="231" s="1"/>
  <c r="M106" i="231"/>
  <c r="L106" i="231"/>
  <c r="K106" i="231"/>
  <c r="J106" i="231"/>
  <c r="I106" i="231"/>
  <c r="H106" i="231"/>
  <c r="G106" i="231"/>
  <c r="F106" i="231"/>
  <c r="E106" i="231"/>
  <c r="D106" i="231"/>
  <c r="C106" i="231"/>
  <c r="S105" i="231"/>
  <c r="R105" i="231"/>
  <c r="Q105" i="231"/>
  <c r="P105" i="231"/>
  <c r="O105" i="231"/>
  <c r="N105" i="231"/>
  <c r="X105" i="231" s="1"/>
  <c r="M105" i="231"/>
  <c r="L105" i="231"/>
  <c r="K105" i="231"/>
  <c r="J105" i="231"/>
  <c r="I105" i="231"/>
  <c r="H105" i="231"/>
  <c r="G105" i="231"/>
  <c r="F105" i="231"/>
  <c r="E105" i="231"/>
  <c r="D105" i="231"/>
  <c r="C105" i="231"/>
  <c r="S104" i="231"/>
  <c r="X104" i="231" s="1"/>
  <c r="R104" i="231"/>
  <c r="Q104" i="231"/>
  <c r="P104" i="231"/>
  <c r="O104" i="231"/>
  <c r="N104" i="231"/>
  <c r="M104" i="231"/>
  <c r="L104" i="231"/>
  <c r="K104" i="231"/>
  <c r="W104" i="231" s="1"/>
  <c r="J104" i="231"/>
  <c r="I104" i="231"/>
  <c r="H104" i="231"/>
  <c r="G104" i="231"/>
  <c r="F104" i="231"/>
  <c r="E104" i="231"/>
  <c r="D104" i="231"/>
  <c r="C104" i="231"/>
  <c r="S103" i="231"/>
  <c r="R103" i="231"/>
  <c r="Q103" i="231"/>
  <c r="P103" i="231"/>
  <c r="O103" i="231"/>
  <c r="N103" i="231"/>
  <c r="M103" i="231"/>
  <c r="L103" i="231"/>
  <c r="K103" i="231"/>
  <c r="J103" i="231"/>
  <c r="I103" i="231"/>
  <c r="H103" i="231"/>
  <c r="G103" i="231"/>
  <c r="F103" i="231"/>
  <c r="E103" i="231"/>
  <c r="D103" i="231"/>
  <c r="C103" i="231"/>
  <c r="V103" i="231" s="1"/>
  <c r="B103" i="231"/>
  <c r="B103" i="230" s="1"/>
  <c r="S102" i="231"/>
  <c r="R102" i="231"/>
  <c r="Q102" i="231"/>
  <c r="P102" i="231"/>
  <c r="O102" i="231"/>
  <c r="N102" i="231"/>
  <c r="X102" i="231" s="1"/>
  <c r="M102" i="231"/>
  <c r="L102" i="231"/>
  <c r="K102" i="231"/>
  <c r="J102" i="231"/>
  <c r="I102" i="231"/>
  <c r="H102" i="231"/>
  <c r="G102" i="231"/>
  <c r="F102" i="231"/>
  <c r="E102" i="231"/>
  <c r="D102" i="231"/>
  <c r="C102" i="231"/>
  <c r="S101" i="231"/>
  <c r="R101" i="231"/>
  <c r="Q101" i="231"/>
  <c r="P101" i="231"/>
  <c r="O101" i="231"/>
  <c r="N101" i="231"/>
  <c r="D101" i="230" s="1"/>
  <c r="M101" i="231"/>
  <c r="L101" i="231"/>
  <c r="K101" i="231"/>
  <c r="J101" i="231"/>
  <c r="W101" i="231" s="1"/>
  <c r="I101" i="231"/>
  <c r="H101" i="231"/>
  <c r="G101" i="231"/>
  <c r="F101" i="231"/>
  <c r="E101" i="231"/>
  <c r="D101" i="231"/>
  <c r="C101" i="231"/>
  <c r="B101" i="231"/>
  <c r="S100" i="231"/>
  <c r="R100" i="231"/>
  <c r="Q100" i="231"/>
  <c r="P100" i="231"/>
  <c r="O100" i="231"/>
  <c r="N100" i="231"/>
  <c r="X100" i="231" s="1"/>
  <c r="M100" i="231"/>
  <c r="L100" i="231"/>
  <c r="K100" i="231"/>
  <c r="J100" i="231"/>
  <c r="I100" i="231"/>
  <c r="H100" i="231"/>
  <c r="W100" i="231" s="1"/>
  <c r="G100" i="231"/>
  <c r="F100" i="231"/>
  <c r="E100" i="231"/>
  <c r="D100" i="231"/>
  <c r="C100" i="231"/>
  <c r="B100" i="231"/>
  <c r="S99" i="231"/>
  <c r="R99" i="231"/>
  <c r="Q99" i="231"/>
  <c r="P99" i="231"/>
  <c r="X99" i="231" s="1"/>
  <c r="O99" i="231"/>
  <c r="N99" i="231"/>
  <c r="D99" i="230" s="1"/>
  <c r="M99" i="231"/>
  <c r="L99" i="231"/>
  <c r="K99" i="231"/>
  <c r="J99" i="231"/>
  <c r="I99" i="231"/>
  <c r="H99" i="231"/>
  <c r="G99" i="231"/>
  <c r="F99" i="231"/>
  <c r="E99" i="231"/>
  <c r="D99" i="231"/>
  <c r="V99" i="231" s="1"/>
  <c r="C99" i="231"/>
  <c r="B99" i="231"/>
  <c r="S98" i="231"/>
  <c r="R98" i="231"/>
  <c r="Q98" i="231"/>
  <c r="P98" i="231"/>
  <c r="O98" i="231"/>
  <c r="N98" i="231"/>
  <c r="X98" i="231" s="1"/>
  <c r="M98" i="231"/>
  <c r="L98" i="231"/>
  <c r="W98" i="231" s="1"/>
  <c r="K98" i="231"/>
  <c r="J98" i="231"/>
  <c r="I98" i="231"/>
  <c r="H98" i="231"/>
  <c r="G98" i="231"/>
  <c r="F98" i="231"/>
  <c r="E98" i="231"/>
  <c r="D98" i="231"/>
  <c r="C98" i="231"/>
  <c r="S97" i="231"/>
  <c r="R97" i="231"/>
  <c r="Q97" i="231"/>
  <c r="P97" i="231"/>
  <c r="O97" i="231"/>
  <c r="N97" i="231"/>
  <c r="M97" i="231"/>
  <c r="L97" i="231"/>
  <c r="K97" i="231"/>
  <c r="J97" i="231"/>
  <c r="I97" i="231"/>
  <c r="H97" i="231"/>
  <c r="G97" i="231"/>
  <c r="F97" i="231"/>
  <c r="E97" i="231"/>
  <c r="D97" i="231"/>
  <c r="C97" i="231"/>
  <c r="B97" i="231"/>
  <c r="W96" i="231"/>
  <c r="S96" i="231"/>
  <c r="R96" i="231"/>
  <c r="Q96" i="231"/>
  <c r="P96" i="231"/>
  <c r="O96" i="231"/>
  <c r="N96" i="231"/>
  <c r="D96" i="230" s="1"/>
  <c r="M96" i="231"/>
  <c r="L96" i="231"/>
  <c r="K96" i="231"/>
  <c r="J96" i="231"/>
  <c r="I96" i="231"/>
  <c r="H96" i="231"/>
  <c r="G96" i="231"/>
  <c r="F96" i="231"/>
  <c r="E96" i="231"/>
  <c r="D96" i="231"/>
  <c r="C96" i="231"/>
  <c r="S95" i="231"/>
  <c r="R95" i="231"/>
  <c r="Q95" i="231"/>
  <c r="P95" i="231"/>
  <c r="O95" i="231"/>
  <c r="N95" i="231"/>
  <c r="X95" i="231" s="1"/>
  <c r="M95" i="231"/>
  <c r="L95" i="231"/>
  <c r="K95" i="231"/>
  <c r="J95" i="231"/>
  <c r="I95" i="231"/>
  <c r="H95" i="231"/>
  <c r="G95" i="231"/>
  <c r="F95" i="231"/>
  <c r="E95" i="231"/>
  <c r="D95" i="231"/>
  <c r="V95" i="231" s="1"/>
  <c r="C95" i="231"/>
  <c r="B95" i="231"/>
  <c r="B95" i="230" s="1"/>
  <c r="S94" i="231"/>
  <c r="R94" i="231"/>
  <c r="Q94" i="231"/>
  <c r="P94" i="231"/>
  <c r="O94" i="231"/>
  <c r="N94" i="231"/>
  <c r="M94" i="231"/>
  <c r="L94" i="231"/>
  <c r="K94" i="231"/>
  <c r="J94" i="231"/>
  <c r="I94" i="231"/>
  <c r="H94" i="231"/>
  <c r="C94" i="230" s="1"/>
  <c r="G94" i="231"/>
  <c r="F94" i="231"/>
  <c r="E94" i="231"/>
  <c r="D94" i="231"/>
  <c r="C94" i="231"/>
  <c r="X93" i="231"/>
  <c r="W93" i="231"/>
  <c r="S93" i="231"/>
  <c r="R93" i="231"/>
  <c r="Q93" i="231"/>
  <c r="P93" i="231"/>
  <c r="O93" i="231"/>
  <c r="N93" i="231"/>
  <c r="D93" i="230" s="1"/>
  <c r="M93" i="231"/>
  <c r="L93" i="231"/>
  <c r="K93" i="231"/>
  <c r="J93" i="231"/>
  <c r="I93" i="231"/>
  <c r="H93" i="231"/>
  <c r="G93" i="231"/>
  <c r="F93" i="231"/>
  <c r="E93" i="231"/>
  <c r="D93" i="231"/>
  <c r="V93" i="231" s="1"/>
  <c r="C93" i="231"/>
  <c r="B93" i="231"/>
  <c r="B93" i="230" s="1"/>
  <c r="S92" i="231"/>
  <c r="R92" i="231"/>
  <c r="Q92" i="231"/>
  <c r="P92" i="231"/>
  <c r="O92" i="231"/>
  <c r="N92" i="231"/>
  <c r="M92" i="231"/>
  <c r="L92" i="231"/>
  <c r="K92" i="231"/>
  <c r="J92" i="231"/>
  <c r="I92" i="231"/>
  <c r="H92" i="231"/>
  <c r="W92" i="231" s="1"/>
  <c r="G92" i="231"/>
  <c r="F92" i="231"/>
  <c r="E92" i="231"/>
  <c r="D92" i="231"/>
  <c r="C92" i="231"/>
  <c r="X91" i="231"/>
  <c r="S91" i="231"/>
  <c r="R91" i="231"/>
  <c r="Q91" i="231"/>
  <c r="P91" i="231"/>
  <c r="O91" i="231"/>
  <c r="N91" i="231"/>
  <c r="D91" i="230" s="1"/>
  <c r="M91" i="231"/>
  <c r="L91" i="231"/>
  <c r="K91" i="231"/>
  <c r="J91" i="231"/>
  <c r="I91" i="231"/>
  <c r="H91" i="231"/>
  <c r="G91" i="231"/>
  <c r="F91" i="231"/>
  <c r="E91" i="231"/>
  <c r="D91" i="231"/>
  <c r="V91" i="231" s="1"/>
  <c r="C91" i="231"/>
  <c r="B91" i="231"/>
  <c r="W90" i="231"/>
  <c r="S90" i="231"/>
  <c r="R90" i="231"/>
  <c r="Q90" i="231"/>
  <c r="P90" i="231"/>
  <c r="O90" i="231"/>
  <c r="N90" i="231"/>
  <c r="M90" i="231"/>
  <c r="L90" i="231"/>
  <c r="K90" i="231"/>
  <c r="J90" i="231"/>
  <c r="I90" i="231"/>
  <c r="H90" i="231"/>
  <c r="G90" i="231"/>
  <c r="F90" i="231"/>
  <c r="E90" i="231"/>
  <c r="D90" i="231"/>
  <c r="C90" i="231"/>
  <c r="S89" i="231"/>
  <c r="R89" i="231"/>
  <c r="Q89" i="231"/>
  <c r="P89" i="231"/>
  <c r="X89" i="231" s="1"/>
  <c r="O89" i="231"/>
  <c r="N89" i="231"/>
  <c r="M89" i="231"/>
  <c r="L89" i="231"/>
  <c r="K89" i="231"/>
  <c r="J89" i="231"/>
  <c r="I89" i="231"/>
  <c r="H89" i="231"/>
  <c r="G89" i="231"/>
  <c r="F89" i="231"/>
  <c r="E89" i="231"/>
  <c r="D89" i="231"/>
  <c r="C89" i="231"/>
  <c r="B89" i="231"/>
  <c r="V89" i="231" s="1"/>
  <c r="S88" i="231"/>
  <c r="R88" i="231"/>
  <c r="Q88" i="231"/>
  <c r="P88" i="231"/>
  <c r="O88" i="231"/>
  <c r="N88" i="231"/>
  <c r="D88" i="230" s="1"/>
  <c r="M88" i="231"/>
  <c r="L88" i="231"/>
  <c r="K88" i="231"/>
  <c r="W88" i="231" s="1"/>
  <c r="J88" i="231"/>
  <c r="I88" i="231"/>
  <c r="H88" i="231"/>
  <c r="G88" i="231"/>
  <c r="F88" i="231"/>
  <c r="E88" i="231"/>
  <c r="D88" i="231"/>
  <c r="C88" i="231"/>
  <c r="S87" i="231"/>
  <c r="R87" i="231"/>
  <c r="Q87" i="231"/>
  <c r="P87" i="231"/>
  <c r="O87" i="231"/>
  <c r="N87" i="231"/>
  <c r="M87" i="231"/>
  <c r="L87" i="231"/>
  <c r="K87" i="231"/>
  <c r="J87" i="231"/>
  <c r="I87" i="231"/>
  <c r="H87" i="231"/>
  <c r="W87" i="231" s="1"/>
  <c r="G87" i="231"/>
  <c r="F87" i="231"/>
  <c r="E87" i="231"/>
  <c r="D87" i="231"/>
  <c r="C87" i="231"/>
  <c r="B87" i="231"/>
  <c r="B87" i="230" s="1"/>
  <c r="W86" i="231"/>
  <c r="S86" i="231"/>
  <c r="R86" i="231"/>
  <c r="Q86" i="231"/>
  <c r="P86" i="231"/>
  <c r="O86" i="231"/>
  <c r="N86" i="231"/>
  <c r="M86" i="231"/>
  <c r="L86" i="231"/>
  <c r="K86" i="231"/>
  <c r="J86" i="231"/>
  <c r="I86" i="231"/>
  <c r="H86" i="231"/>
  <c r="C86" i="230" s="1"/>
  <c r="G86" i="231"/>
  <c r="F86" i="231"/>
  <c r="E86" i="231"/>
  <c r="D86" i="231"/>
  <c r="C86" i="231"/>
  <c r="S85" i="231"/>
  <c r="R85" i="231"/>
  <c r="Q85" i="231"/>
  <c r="P85" i="231"/>
  <c r="O85" i="231"/>
  <c r="N85" i="231"/>
  <c r="M85" i="231"/>
  <c r="L85" i="231"/>
  <c r="W85" i="231" s="1"/>
  <c r="K85" i="231"/>
  <c r="J85" i="231"/>
  <c r="I85" i="231"/>
  <c r="H85" i="231"/>
  <c r="G85" i="231"/>
  <c r="F85" i="231"/>
  <c r="E85" i="231"/>
  <c r="D85" i="231"/>
  <c r="V85" i="231" s="1"/>
  <c r="C85" i="231"/>
  <c r="B85" i="231"/>
  <c r="B85" i="230" s="1"/>
  <c r="S84" i="231"/>
  <c r="R84" i="231"/>
  <c r="Q84" i="231"/>
  <c r="P84" i="231"/>
  <c r="O84" i="231"/>
  <c r="N84" i="231"/>
  <c r="M84" i="231"/>
  <c r="L84" i="231"/>
  <c r="K84" i="231"/>
  <c r="J84" i="231"/>
  <c r="I84" i="231"/>
  <c r="H84" i="231"/>
  <c r="G84" i="231"/>
  <c r="F84" i="231"/>
  <c r="E84" i="231"/>
  <c r="D84" i="231"/>
  <c r="C84" i="231"/>
  <c r="B84" i="231"/>
  <c r="V84" i="231" s="1"/>
  <c r="S83" i="231"/>
  <c r="R83" i="231"/>
  <c r="Q83" i="231"/>
  <c r="P83" i="231"/>
  <c r="O83" i="231"/>
  <c r="N83" i="231"/>
  <c r="D83" i="230" s="1"/>
  <c r="M83" i="231"/>
  <c r="L83" i="231"/>
  <c r="K83" i="231"/>
  <c r="J83" i="231"/>
  <c r="I83" i="231"/>
  <c r="H83" i="231"/>
  <c r="G83" i="231"/>
  <c r="F83" i="231"/>
  <c r="E83" i="231"/>
  <c r="D83" i="231"/>
  <c r="V83" i="231" s="1"/>
  <c r="C83" i="231"/>
  <c r="B83" i="231"/>
  <c r="S82" i="231"/>
  <c r="R82" i="231"/>
  <c r="Q82" i="231"/>
  <c r="P82" i="231"/>
  <c r="O82" i="231"/>
  <c r="N82" i="231"/>
  <c r="M82" i="231"/>
  <c r="L82" i="231"/>
  <c r="K82" i="231"/>
  <c r="J82" i="231"/>
  <c r="I82" i="231"/>
  <c r="W82" i="231" s="1"/>
  <c r="H82" i="231"/>
  <c r="G82" i="231"/>
  <c r="F82" i="231"/>
  <c r="E82" i="231"/>
  <c r="D82" i="231"/>
  <c r="C82" i="231"/>
  <c r="S81" i="231"/>
  <c r="R81" i="231"/>
  <c r="Q81" i="231"/>
  <c r="P81" i="231"/>
  <c r="O81" i="231"/>
  <c r="N81" i="231"/>
  <c r="M81" i="231"/>
  <c r="L81" i="231"/>
  <c r="K81" i="231"/>
  <c r="J81" i="231"/>
  <c r="I81" i="231"/>
  <c r="H81" i="231"/>
  <c r="G81" i="231"/>
  <c r="F81" i="231"/>
  <c r="E81" i="231"/>
  <c r="D81" i="231"/>
  <c r="C81" i="231"/>
  <c r="B81" i="231"/>
  <c r="V81" i="231" s="1"/>
  <c r="W80" i="231"/>
  <c r="S80" i="231"/>
  <c r="R80" i="231"/>
  <c r="Q80" i="231"/>
  <c r="P80" i="231"/>
  <c r="O80" i="231"/>
  <c r="N80" i="231"/>
  <c r="M80" i="231"/>
  <c r="L80" i="231"/>
  <c r="K80" i="231"/>
  <c r="J80" i="231"/>
  <c r="I80" i="231"/>
  <c r="H80" i="231"/>
  <c r="G80" i="231"/>
  <c r="F80" i="231"/>
  <c r="E80" i="231"/>
  <c r="D80" i="231"/>
  <c r="C80" i="231"/>
  <c r="S79" i="231"/>
  <c r="R79" i="231"/>
  <c r="Q79" i="231"/>
  <c r="P79" i="231"/>
  <c r="O79" i="231"/>
  <c r="N79" i="231"/>
  <c r="X79" i="231" s="1"/>
  <c r="M79" i="231"/>
  <c r="L79" i="231"/>
  <c r="K79" i="231"/>
  <c r="J79" i="231"/>
  <c r="I79" i="231"/>
  <c r="H79" i="231"/>
  <c r="G79" i="231"/>
  <c r="F79" i="231"/>
  <c r="E79" i="231"/>
  <c r="D79" i="231"/>
  <c r="C79" i="231"/>
  <c r="B79" i="231"/>
  <c r="S78" i="231"/>
  <c r="R78" i="231"/>
  <c r="Q78" i="231"/>
  <c r="P78" i="231"/>
  <c r="O78" i="231"/>
  <c r="N78" i="231"/>
  <c r="M78" i="231"/>
  <c r="L78" i="231"/>
  <c r="K78" i="231"/>
  <c r="J78" i="231"/>
  <c r="I78" i="231"/>
  <c r="W78" i="231" s="1"/>
  <c r="H78" i="231"/>
  <c r="C78" i="230" s="1"/>
  <c r="G78" i="231"/>
  <c r="F78" i="231"/>
  <c r="E78" i="231"/>
  <c r="D78" i="231"/>
  <c r="C78" i="231"/>
  <c r="W77" i="231"/>
  <c r="S77" i="231"/>
  <c r="R77" i="231"/>
  <c r="Q77" i="231"/>
  <c r="P77" i="231"/>
  <c r="O77" i="231"/>
  <c r="N77" i="231"/>
  <c r="D77" i="230" s="1"/>
  <c r="M77" i="231"/>
  <c r="L77" i="231"/>
  <c r="K77" i="231"/>
  <c r="J77" i="231"/>
  <c r="I77" i="231"/>
  <c r="H77" i="231"/>
  <c r="G77" i="231"/>
  <c r="F77" i="231"/>
  <c r="E77" i="231"/>
  <c r="D77" i="231"/>
  <c r="C77" i="231"/>
  <c r="B77" i="231"/>
  <c r="B77" i="230" s="1"/>
  <c r="S76" i="231"/>
  <c r="R76" i="231"/>
  <c r="Q76" i="231"/>
  <c r="P76" i="231"/>
  <c r="O76" i="231"/>
  <c r="N76" i="231"/>
  <c r="M76" i="231"/>
  <c r="L76" i="231"/>
  <c r="K76" i="231"/>
  <c r="J76" i="231"/>
  <c r="I76" i="231"/>
  <c r="H76" i="231"/>
  <c r="G76" i="231"/>
  <c r="F76" i="231"/>
  <c r="E76" i="231"/>
  <c r="D76" i="231"/>
  <c r="C76" i="231"/>
  <c r="S75" i="231"/>
  <c r="R75" i="231"/>
  <c r="Q75" i="231"/>
  <c r="P75" i="231"/>
  <c r="O75" i="231"/>
  <c r="N75" i="231"/>
  <c r="M75" i="231"/>
  <c r="L75" i="231"/>
  <c r="K75" i="231"/>
  <c r="J75" i="231"/>
  <c r="I75" i="231"/>
  <c r="H75" i="231"/>
  <c r="G75" i="231"/>
  <c r="F75" i="231"/>
  <c r="E75" i="231"/>
  <c r="D75" i="231"/>
  <c r="C75" i="231"/>
  <c r="B75" i="231"/>
  <c r="S74" i="231"/>
  <c r="R74" i="231"/>
  <c r="Q74" i="231"/>
  <c r="P74" i="231"/>
  <c r="O74" i="231"/>
  <c r="N74" i="231"/>
  <c r="M74" i="231"/>
  <c r="L74" i="231"/>
  <c r="K74" i="231"/>
  <c r="J74" i="231"/>
  <c r="I74" i="231"/>
  <c r="W74" i="231" s="1"/>
  <c r="H74" i="231"/>
  <c r="G74" i="231"/>
  <c r="F74" i="231"/>
  <c r="E74" i="231"/>
  <c r="D74" i="231"/>
  <c r="C74" i="231"/>
  <c r="X73" i="231"/>
  <c r="S73" i="231"/>
  <c r="R73" i="231"/>
  <c r="Q73" i="231"/>
  <c r="P73" i="231"/>
  <c r="O73" i="231"/>
  <c r="N73" i="231"/>
  <c r="M73" i="231"/>
  <c r="L73" i="231"/>
  <c r="K73" i="231"/>
  <c r="J73" i="231"/>
  <c r="I73" i="231"/>
  <c r="H73" i="231"/>
  <c r="G73" i="231"/>
  <c r="F73" i="231"/>
  <c r="E73" i="231"/>
  <c r="D73" i="231"/>
  <c r="C73" i="231"/>
  <c r="X72" i="231"/>
  <c r="S72" i="231"/>
  <c r="R72" i="231"/>
  <c r="Q72" i="231"/>
  <c r="P72" i="231"/>
  <c r="O72" i="231"/>
  <c r="N72" i="231"/>
  <c r="D72" i="230" s="1"/>
  <c r="M72" i="231"/>
  <c r="L72" i="231"/>
  <c r="K72" i="231"/>
  <c r="J72" i="231"/>
  <c r="I72" i="231"/>
  <c r="H72" i="231"/>
  <c r="G72" i="231"/>
  <c r="F72" i="231"/>
  <c r="E72" i="231"/>
  <c r="D72" i="231"/>
  <c r="C72" i="231"/>
  <c r="S71" i="231"/>
  <c r="R71" i="231"/>
  <c r="Q71" i="231"/>
  <c r="P71" i="231"/>
  <c r="O71" i="231"/>
  <c r="N71" i="231"/>
  <c r="M71" i="231"/>
  <c r="L71" i="231"/>
  <c r="K71" i="231"/>
  <c r="J71" i="231"/>
  <c r="I71" i="231"/>
  <c r="H71" i="231"/>
  <c r="G71" i="231"/>
  <c r="F71" i="231"/>
  <c r="E71" i="231"/>
  <c r="D71" i="231"/>
  <c r="C71" i="231"/>
  <c r="B71" i="231"/>
  <c r="W70" i="231"/>
  <c r="S70" i="231"/>
  <c r="R70" i="231"/>
  <c r="Q70" i="231"/>
  <c r="P70" i="231"/>
  <c r="O70" i="231"/>
  <c r="N70" i="231"/>
  <c r="X70" i="231" s="1"/>
  <c r="M70" i="231"/>
  <c r="L70" i="231"/>
  <c r="K70" i="231"/>
  <c r="J70" i="231"/>
  <c r="I70" i="231"/>
  <c r="H70" i="231"/>
  <c r="C70" i="230" s="1"/>
  <c r="G70" i="231"/>
  <c r="F70" i="231"/>
  <c r="E70" i="231"/>
  <c r="D70" i="231"/>
  <c r="C70" i="231"/>
  <c r="X69" i="231"/>
  <c r="S69" i="231"/>
  <c r="R69" i="231"/>
  <c r="Q69" i="231"/>
  <c r="P69" i="231"/>
  <c r="O69" i="231"/>
  <c r="N69" i="231"/>
  <c r="D69" i="230" s="1"/>
  <c r="M69" i="231"/>
  <c r="L69" i="231"/>
  <c r="K69" i="231"/>
  <c r="J69" i="231"/>
  <c r="W69" i="231" s="1"/>
  <c r="I69" i="231"/>
  <c r="H69" i="231"/>
  <c r="G69" i="231"/>
  <c r="F69" i="231"/>
  <c r="E69" i="231"/>
  <c r="D69" i="231"/>
  <c r="C69" i="231"/>
  <c r="B69" i="231"/>
  <c r="S68" i="231"/>
  <c r="R68" i="231"/>
  <c r="Q68" i="231"/>
  <c r="P68" i="231"/>
  <c r="O68" i="231"/>
  <c r="N68" i="231"/>
  <c r="M68" i="231"/>
  <c r="L68" i="231"/>
  <c r="K68" i="231"/>
  <c r="J68" i="231"/>
  <c r="I68" i="231"/>
  <c r="H68" i="231"/>
  <c r="G68" i="231"/>
  <c r="F68" i="231"/>
  <c r="E68" i="231"/>
  <c r="D68" i="231"/>
  <c r="C68" i="231"/>
  <c r="B68" i="231"/>
  <c r="S67" i="231"/>
  <c r="R67" i="231"/>
  <c r="Q67" i="231"/>
  <c r="P67" i="231"/>
  <c r="O67" i="231"/>
  <c r="N67" i="231"/>
  <c r="M67" i="231"/>
  <c r="L67" i="231"/>
  <c r="K67" i="231"/>
  <c r="J67" i="231"/>
  <c r="I67" i="231"/>
  <c r="H67" i="231"/>
  <c r="W67" i="231" s="1"/>
  <c r="G67" i="231"/>
  <c r="F67" i="231"/>
  <c r="E67" i="231"/>
  <c r="D67" i="231"/>
  <c r="C67" i="231"/>
  <c r="B67" i="231"/>
  <c r="S66" i="231"/>
  <c r="R66" i="231"/>
  <c r="Q66" i="231"/>
  <c r="P66" i="231"/>
  <c r="O66" i="231"/>
  <c r="N66" i="231"/>
  <c r="M66" i="231"/>
  <c r="L66" i="231"/>
  <c r="K66" i="231"/>
  <c r="J66" i="231"/>
  <c r="I66" i="231"/>
  <c r="H66" i="231"/>
  <c r="G66" i="231"/>
  <c r="F66" i="231"/>
  <c r="E66" i="231"/>
  <c r="D66" i="231"/>
  <c r="C66" i="231"/>
  <c r="V66" i="231" s="1"/>
  <c r="X65" i="231"/>
  <c r="S65" i="231"/>
  <c r="R65" i="231"/>
  <c r="Q65" i="231"/>
  <c r="P65" i="231"/>
  <c r="O65" i="231"/>
  <c r="N65" i="231"/>
  <c r="D65" i="230" s="1"/>
  <c r="M65" i="231"/>
  <c r="L65" i="231"/>
  <c r="K65" i="231"/>
  <c r="J65" i="231"/>
  <c r="I65" i="231"/>
  <c r="H65" i="231"/>
  <c r="G65" i="231"/>
  <c r="F65" i="231"/>
  <c r="E65" i="231"/>
  <c r="D65" i="231"/>
  <c r="C65" i="231"/>
  <c r="S64" i="231"/>
  <c r="R64" i="231"/>
  <c r="Q64" i="231"/>
  <c r="P64" i="231"/>
  <c r="O64" i="231"/>
  <c r="N64" i="231"/>
  <c r="M64" i="231"/>
  <c r="L64" i="231"/>
  <c r="K64" i="231"/>
  <c r="W64" i="231" s="1"/>
  <c r="J64" i="231"/>
  <c r="I64" i="231"/>
  <c r="H64" i="231"/>
  <c r="G64" i="231"/>
  <c r="F64" i="231"/>
  <c r="E64" i="231"/>
  <c r="D64" i="231"/>
  <c r="C64" i="231"/>
  <c r="S63" i="231"/>
  <c r="R63" i="231"/>
  <c r="Q63" i="231"/>
  <c r="P63" i="231"/>
  <c r="O63" i="231"/>
  <c r="N63" i="231"/>
  <c r="M63" i="231"/>
  <c r="L63" i="231"/>
  <c r="K63" i="231"/>
  <c r="J63" i="231"/>
  <c r="I63" i="231"/>
  <c r="H63" i="231"/>
  <c r="G63" i="231"/>
  <c r="F63" i="231"/>
  <c r="E63" i="231"/>
  <c r="D63" i="231"/>
  <c r="C63" i="231"/>
  <c r="B63" i="231"/>
  <c r="S62" i="231"/>
  <c r="R62" i="231"/>
  <c r="Q62" i="231"/>
  <c r="P62" i="231"/>
  <c r="O62" i="231"/>
  <c r="N62" i="231"/>
  <c r="X62" i="231" s="1"/>
  <c r="M62" i="231"/>
  <c r="W62" i="231" s="1"/>
  <c r="L62" i="231"/>
  <c r="K62" i="231"/>
  <c r="J62" i="231"/>
  <c r="I62" i="231"/>
  <c r="H62" i="231"/>
  <c r="C62" i="230" s="1"/>
  <c r="G62" i="231"/>
  <c r="F62" i="231"/>
  <c r="E62" i="231"/>
  <c r="D62" i="231"/>
  <c r="C62" i="231"/>
  <c r="S61" i="231"/>
  <c r="R61" i="231"/>
  <c r="Q61" i="231"/>
  <c r="P61" i="231"/>
  <c r="O61" i="231"/>
  <c r="N61" i="231"/>
  <c r="D61" i="230" s="1"/>
  <c r="M61" i="231"/>
  <c r="L61" i="231"/>
  <c r="K61" i="231"/>
  <c r="J61" i="231"/>
  <c r="W61" i="231" s="1"/>
  <c r="I61" i="231"/>
  <c r="H61" i="231"/>
  <c r="G61" i="231"/>
  <c r="F61" i="231"/>
  <c r="E61" i="231"/>
  <c r="D61" i="231"/>
  <c r="C61" i="231"/>
  <c r="B61" i="231"/>
  <c r="V61" i="231" s="1"/>
  <c r="S60" i="231"/>
  <c r="R60" i="231"/>
  <c r="Q60" i="231"/>
  <c r="P60" i="231"/>
  <c r="O60" i="231"/>
  <c r="N60" i="231"/>
  <c r="M60" i="231"/>
  <c r="L60" i="231"/>
  <c r="K60" i="231"/>
  <c r="J60" i="231"/>
  <c r="I60" i="231"/>
  <c r="H60" i="231"/>
  <c r="G60" i="231"/>
  <c r="F60" i="231"/>
  <c r="E60" i="231"/>
  <c r="D60" i="231"/>
  <c r="C60" i="231"/>
  <c r="S59" i="231"/>
  <c r="R59" i="231"/>
  <c r="Q59" i="231"/>
  <c r="P59" i="231"/>
  <c r="O59" i="231"/>
  <c r="X59" i="231" s="1"/>
  <c r="N59" i="231"/>
  <c r="M59" i="231"/>
  <c r="L59" i="231"/>
  <c r="K59" i="231"/>
  <c r="J59" i="231"/>
  <c r="I59" i="231"/>
  <c r="H59" i="231"/>
  <c r="G59" i="231"/>
  <c r="F59" i="231"/>
  <c r="E59" i="231"/>
  <c r="D59" i="231"/>
  <c r="C59" i="231"/>
  <c r="B59" i="231"/>
  <c r="X58" i="231"/>
  <c r="W58" i="231"/>
  <c r="V58" i="231"/>
  <c r="G58" i="231"/>
  <c r="F58" i="231"/>
  <c r="E58" i="231"/>
  <c r="D58" i="231"/>
  <c r="C58" i="231"/>
  <c r="X57" i="231"/>
  <c r="W57" i="231"/>
  <c r="G57" i="231"/>
  <c r="F57" i="231"/>
  <c r="E57" i="231"/>
  <c r="D57" i="231"/>
  <c r="C57" i="231"/>
  <c r="B57" i="231"/>
  <c r="B57" i="230" s="1"/>
  <c r="X56" i="231"/>
  <c r="W56" i="231"/>
  <c r="G56" i="231"/>
  <c r="F56" i="231"/>
  <c r="E56" i="231"/>
  <c r="D56" i="231"/>
  <c r="C56" i="231"/>
  <c r="B56" i="231"/>
  <c r="X55" i="231"/>
  <c r="W55" i="231"/>
  <c r="G55" i="231"/>
  <c r="F55" i="231"/>
  <c r="E55" i="231"/>
  <c r="D55" i="231"/>
  <c r="C55" i="231"/>
  <c r="B55" i="231"/>
  <c r="X54" i="231"/>
  <c r="W54" i="231"/>
  <c r="G54" i="231"/>
  <c r="F54" i="231"/>
  <c r="E54" i="231"/>
  <c r="D54" i="231"/>
  <c r="C54" i="231"/>
  <c r="X53" i="231"/>
  <c r="W53" i="231"/>
  <c r="G53" i="231"/>
  <c r="F53" i="231"/>
  <c r="E53" i="231"/>
  <c r="D53" i="231"/>
  <c r="C53" i="231"/>
  <c r="B53" i="231"/>
  <c r="V53" i="231" s="1"/>
  <c r="X52" i="231"/>
  <c r="W52" i="231"/>
  <c r="G52" i="231"/>
  <c r="F52" i="231"/>
  <c r="E52" i="231"/>
  <c r="D52" i="231"/>
  <c r="C52" i="231"/>
  <c r="X51" i="231"/>
  <c r="W51" i="231"/>
  <c r="V51" i="231"/>
  <c r="G51" i="231"/>
  <c r="F51" i="231"/>
  <c r="E51" i="231"/>
  <c r="D51" i="231"/>
  <c r="C51" i="231"/>
  <c r="B51" i="231"/>
  <c r="X50" i="231"/>
  <c r="W50" i="231"/>
  <c r="G50" i="231"/>
  <c r="V50" i="231" s="1"/>
  <c r="F50" i="231"/>
  <c r="E50" i="231"/>
  <c r="D50" i="231"/>
  <c r="C50" i="231"/>
  <c r="X49" i="231"/>
  <c r="W49" i="231"/>
  <c r="G49" i="231"/>
  <c r="F49" i="231"/>
  <c r="E49" i="231"/>
  <c r="D49" i="231"/>
  <c r="C49" i="231"/>
  <c r="B49" i="231"/>
  <c r="V49" i="231" s="1"/>
  <c r="X48" i="231"/>
  <c r="W48" i="231"/>
  <c r="G48" i="231"/>
  <c r="F48" i="231"/>
  <c r="E48" i="231"/>
  <c r="D48" i="231"/>
  <c r="C48" i="231"/>
  <c r="B48" i="231"/>
  <c r="X47" i="231"/>
  <c r="W47" i="231"/>
  <c r="G47" i="231"/>
  <c r="F47" i="231"/>
  <c r="E47" i="231"/>
  <c r="D47" i="231"/>
  <c r="C47" i="231"/>
  <c r="B47" i="231"/>
  <c r="B47" i="230" s="1"/>
  <c r="X46" i="231"/>
  <c r="W46" i="231"/>
  <c r="G46" i="231"/>
  <c r="F46" i="231"/>
  <c r="E46" i="231"/>
  <c r="D46" i="231"/>
  <c r="C46" i="231"/>
  <c r="X45" i="231"/>
  <c r="W45" i="231"/>
  <c r="G45" i="231"/>
  <c r="F45" i="231"/>
  <c r="E45" i="231"/>
  <c r="D45" i="231"/>
  <c r="C45" i="231"/>
  <c r="B45" i="231"/>
  <c r="X44" i="231"/>
  <c r="W44" i="231"/>
  <c r="G44" i="231"/>
  <c r="F44" i="231"/>
  <c r="E44" i="231"/>
  <c r="D44" i="231"/>
  <c r="C44" i="231"/>
  <c r="X43" i="231"/>
  <c r="W43" i="231"/>
  <c r="G43" i="231"/>
  <c r="V43" i="231" s="1"/>
  <c r="F43" i="231"/>
  <c r="E43" i="231"/>
  <c r="D43" i="231"/>
  <c r="C43" i="231"/>
  <c r="B43" i="231"/>
  <c r="X42" i="231"/>
  <c r="W42" i="231"/>
  <c r="G42" i="231"/>
  <c r="F42" i="231"/>
  <c r="E42" i="231"/>
  <c r="D42" i="231"/>
  <c r="C42" i="231"/>
  <c r="X41" i="231"/>
  <c r="W41" i="231"/>
  <c r="V41" i="231"/>
  <c r="G41" i="231"/>
  <c r="F41" i="231"/>
  <c r="E41" i="231"/>
  <c r="D41" i="231"/>
  <c r="C41" i="231"/>
  <c r="B41" i="231"/>
  <c r="X40" i="231"/>
  <c r="W40" i="231"/>
  <c r="G40" i="231"/>
  <c r="F40" i="231"/>
  <c r="E40" i="231"/>
  <c r="D40" i="231"/>
  <c r="C40" i="231"/>
  <c r="B40" i="231"/>
  <c r="X39" i="231"/>
  <c r="W39" i="231"/>
  <c r="G39" i="231"/>
  <c r="F39" i="231"/>
  <c r="E39" i="231"/>
  <c r="D39" i="231"/>
  <c r="C39" i="231"/>
  <c r="B39" i="231"/>
  <c r="V39" i="231" s="1"/>
  <c r="X38" i="231"/>
  <c r="W38" i="231"/>
  <c r="G38" i="231"/>
  <c r="F38" i="231"/>
  <c r="E38" i="231"/>
  <c r="D38" i="231"/>
  <c r="C38" i="231"/>
  <c r="X37" i="231"/>
  <c r="W37" i="231"/>
  <c r="G37" i="231"/>
  <c r="F37" i="231"/>
  <c r="E37" i="231"/>
  <c r="D37" i="231"/>
  <c r="C37" i="231"/>
  <c r="B37" i="231"/>
  <c r="X36" i="231"/>
  <c r="W36" i="231"/>
  <c r="G36" i="231"/>
  <c r="F36" i="231"/>
  <c r="E36" i="231"/>
  <c r="D36" i="231"/>
  <c r="C36" i="231"/>
  <c r="X35" i="231"/>
  <c r="W35" i="231"/>
  <c r="V35" i="231"/>
  <c r="G35" i="231"/>
  <c r="F35" i="231"/>
  <c r="E35" i="231"/>
  <c r="D35" i="231"/>
  <c r="C35" i="231"/>
  <c r="B35" i="231"/>
  <c r="X34" i="231"/>
  <c r="W34" i="231"/>
  <c r="G34" i="231"/>
  <c r="F34" i="231"/>
  <c r="E34" i="231"/>
  <c r="D34" i="231"/>
  <c r="C34" i="231"/>
  <c r="X33" i="231"/>
  <c r="W33" i="231"/>
  <c r="G33" i="231"/>
  <c r="F33" i="231"/>
  <c r="E33" i="231"/>
  <c r="D33" i="231"/>
  <c r="C33" i="231"/>
  <c r="X32" i="231"/>
  <c r="W32" i="231"/>
  <c r="G32" i="231"/>
  <c r="F32" i="231"/>
  <c r="E32" i="231"/>
  <c r="D32" i="231"/>
  <c r="C32" i="231"/>
  <c r="B32" i="231"/>
  <c r="X31" i="231"/>
  <c r="W31" i="231"/>
  <c r="G31" i="231"/>
  <c r="F31" i="231"/>
  <c r="E31" i="231"/>
  <c r="D31" i="231"/>
  <c r="C31" i="231"/>
  <c r="B31" i="231"/>
  <c r="X30" i="231"/>
  <c r="W30" i="231"/>
  <c r="G30" i="231"/>
  <c r="F30" i="231"/>
  <c r="E30" i="231"/>
  <c r="D30" i="231"/>
  <c r="C30" i="231"/>
  <c r="X29" i="231"/>
  <c r="W29" i="231"/>
  <c r="G29" i="231"/>
  <c r="F29" i="231"/>
  <c r="E29" i="231"/>
  <c r="D29" i="231"/>
  <c r="C29" i="231"/>
  <c r="B29" i="231"/>
  <c r="X28" i="231"/>
  <c r="W28" i="231"/>
  <c r="G28" i="231"/>
  <c r="F28" i="231"/>
  <c r="E28" i="231"/>
  <c r="D28" i="231"/>
  <c r="C28" i="231"/>
  <c r="X27" i="231"/>
  <c r="W27" i="231"/>
  <c r="G27" i="231"/>
  <c r="F27" i="231"/>
  <c r="E27" i="231"/>
  <c r="D27" i="231"/>
  <c r="V27" i="231" s="1"/>
  <c r="C27" i="231"/>
  <c r="B27" i="231"/>
  <c r="X26" i="231"/>
  <c r="W26" i="231"/>
  <c r="G26" i="231"/>
  <c r="F26" i="231"/>
  <c r="E26" i="231"/>
  <c r="D26" i="231"/>
  <c r="C26" i="231"/>
  <c r="X25" i="231"/>
  <c r="W25" i="231"/>
  <c r="G25" i="231"/>
  <c r="F25" i="231"/>
  <c r="E25" i="231"/>
  <c r="D25" i="231"/>
  <c r="C25" i="231"/>
  <c r="X24" i="231"/>
  <c r="W24" i="231"/>
  <c r="G24" i="231"/>
  <c r="F24" i="231"/>
  <c r="E24" i="231"/>
  <c r="D24" i="231"/>
  <c r="C24" i="231"/>
  <c r="B24" i="231"/>
  <c r="X23" i="231"/>
  <c r="W23" i="231"/>
  <c r="G23" i="231"/>
  <c r="F23" i="231"/>
  <c r="E23" i="231"/>
  <c r="D23" i="231"/>
  <c r="C23" i="231"/>
  <c r="V23" i="231" s="1"/>
  <c r="B23" i="231"/>
  <c r="X22" i="231"/>
  <c r="W22" i="231"/>
  <c r="G22" i="231"/>
  <c r="F22" i="231"/>
  <c r="E22" i="231"/>
  <c r="D22" i="231"/>
  <c r="C22" i="231"/>
  <c r="X21" i="231"/>
  <c r="W21" i="231"/>
  <c r="G21" i="231"/>
  <c r="F21" i="231"/>
  <c r="E21" i="231"/>
  <c r="D21" i="231"/>
  <c r="C21" i="231"/>
  <c r="B21" i="231"/>
  <c r="X20" i="231"/>
  <c r="W20" i="231"/>
  <c r="G20" i="231"/>
  <c r="F20" i="231"/>
  <c r="E20" i="231"/>
  <c r="D20" i="231"/>
  <c r="C20" i="231"/>
  <c r="X19" i="231"/>
  <c r="W19" i="231"/>
  <c r="G19" i="231"/>
  <c r="F19" i="231"/>
  <c r="E19" i="231"/>
  <c r="D19" i="231"/>
  <c r="C19" i="231"/>
  <c r="B19" i="231"/>
  <c r="X18" i="231"/>
  <c r="W18" i="231"/>
  <c r="G18" i="231"/>
  <c r="F18" i="231"/>
  <c r="E18" i="231"/>
  <c r="D18" i="231"/>
  <c r="C18" i="231"/>
  <c r="X17" i="231"/>
  <c r="W17" i="231"/>
  <c r="G17" i="231"/>
  <c r="F17" i="231"/>
  <c r="E17" i="231"/>
  <c r="D17" i="231"/>
  <c r="C17" i="231"/>
  <c r="X16" i="231"/>
  <c r="W16" i="231"/>
  <c r="G16" i="231"/>
  <c r="F16" i="231"/>
  <c r="E16" i="231"/>
  <c r="D16" i="231"/>
  <c r="C16" i="231"/>
  <c r="B16" i="231"/>
  <c r="X15" i="231"/>
  <c r="W15" i="231"/>
  <c r="V15" i="231"/>
  <c r="G15" i="231"/>
  <c r="F15" i="231"/>
  <c r="E15" i="231"/>
  <c r="D15" i="231"/>
  <c r="C15" i="231"/>
  <c r="B15" i="231"/>
  <c r="X14" i="231"/>
  <c r="W14" i="231"/>
  <c r="G14" i="231"/>
  <c r="F14" i="231"/>
  <c r="E14" i="231"/>
  <c r="D14" i="231"/>
  <c r="C14" i="231"/>
  <c r="X13" i="231"/>
  <c r="W13" i="231"/>
  <c r="G13" i="231"/>
  <c r="F13" i="231"/>
  <c r="E13" i="231"/>
  <c r="D13" i="231"/>
  <c r="C13" i="231"/>
  <c r="B13" i="231"/>
  <c r="X12" i="231"/>
  <c r="W12" i="231"/>
  <c r="G12" i="231"/>
  <c r="F12" i="231"/>
  <c r="E12" i="231"/>
  <c r="D12" i="231"/>
  <c r="C12" i="231"/>
  <c r="X11" i="231"/>
  <c r="W11" i="231"/>
  <c r="G11" i="231"/>
  <c r="F11" i="231"/>
  <c r="E11" i="231"/>
  <c r="D11" i="231"/>
  <c r="C11" i="231"/>
  <c r="B11" i="231"/>
  <c r="X10" i="231"/>
  <c r="W10" i="231"/>
  <c r="G10" i="231"/>
  <c r="F10" i="231"/>
  <c r="E10" i="231"/>
  <c r="D10" i="231"/>
  <c r="C10" i="231"/>
  <c r="J116" i="246"/>
  <c r="I116" i="246"/>
  <c r="R116" i="246" s="1"/>
  <c r="H116" i="246"/>
  <c r="G116" i="246"/>
  <c r="F116" i="246"/>
  <c r="B116" i="246" s="1"/>
  <c r="E116" i="246"/>
  <c r="C116" i="246"/>
  <c r="N115" i="246"/>
  <c r="J115" i="246"/>
  <c r="I115" i="246"/>
  <c r="R115" i="246" s="1"/>
  <c r="H115" i="246"/>
  <c r="Q115" i="246" s="1"/>
  <c r="G115" i="246"/>
  <c r="F115" i="246"/>
  <c r="B115" i="246" s="1"/>
  <c r="E115" i="246"/>
  <c r="C115" i="246"/>
  <c r="J114" i="246"/>
  <c r="I114" i="246"/>
  <c r="H114" i="246"/>
  <c r="G114" i="246"/>
  <c r="F114" i="246"/>
  <c r="B114" i="246" s="1"/>
  <c r="E114" i="246"/>
  <c r="C114" i="246"/>
  <c r="P113" i="246"/>
  <c r="N113" i="246"/>
  <c r="J113" i="246"/>
  <c r="I113" i="246"/>
  <c r="R113" i="246" s="1"/>
  <c r="H113" i="246"/>
  <c r="G113" i="246"/>
  <c r="F113" i="246"/>
  <c r="B113" i="246" s="1"/>
  <c r="E113" i="246"/>
  <c r="C113" i="246"/>
  <c r="R112" i="246"/>
  <c r="P112" i="246"/>
  <c r="J112" i="246"/>
  <c r="I112" i="246"/>
  <c r="H112" i="246"/>
  <c r="Q112" i="246" s="1"/>
  <c r="G112" i="246"/>
  <c r="F112" i="246"/>
  <c r="B112" i="246" s="1"/>
  <c r="E112" i="246"/>
  <c r="C112" i="246"/>
  <c r="N111" i="246"/>
  <c r="J111" i="246"/>
  <c r="I111" i="246"/>
  <c r="H111" i="246"/>
  <c r="Q111" i="246" s="1"/>
  <c r="G111" i="246"/>
  <c r="F111" i="246"/>
  <c r="B111" i="246" s="1"/>
  <c r="E111" i="246"/>
  <c r="C111" i="246"/>
  <c r="R110" i="246"/>
  <c r="J110" i="246"/>
  <c r="I110" i="246"/>
  <c r="H110" i="246"/>
  <c r="Q110" i="246" s="1"/>
  <c r="G110" i="246"/>
  <c r="O110" i="246" s="1"/>
  <c r="F110" i="246"/>
  <c r="B110" i="246" s="1"/>
  <c r="E110" i="246"/>
  <c r="C110" i="246"/>
  <c r="J109" i="246"/>
  <c r="I109" i="246"/>
  <c r="R109" i="246" s="1"/>
  <c r="H109" i="246"/>
  <c r="Q109" i="246" s="1"/>
  <c r="G109" i="246"/>
  <c r="F109" i="246"/>
  <c r="B109" i="246" s="1"/>
  <c r="E109" i="246"/>
  <c r="C109" i="246"/>
  <c r="J108" i="246"/>
  <c r="I108" i="246"/>
  <c r="R108" i="246" s="1"/>
  <c r="H108" i="246"/>
  <c r="G108" i="246"/>
  <c r="F108" i="246"/>
  <c r="B108" i="246" s="1"/>
  <c r="E108" i="246"/>
  <c r="C108" i="246"/>
  <c r="J107" i="246"/>
  <c r="I107" i="246"/>
  <c r="R107" i="246" s="1"/>
  <c r="H107" i="246"/>
  <c r="Q107" i="246" s="1"/>
  <c r="G107" i="246"/>
  <c r="F107" i="246"/>
  <c r="B107" i="246" s="1"/>
  <c r="E107" i="246"/>
  <c r="C107" i="246"/>
  <c r="J106" i="246"/>
  <c r="I106" i="246"/>
  <c r="R106" i="246" s="1"/>
  <c r="H106" i="246"/>
  <c r="G106" i="246"/>
  <c r="F106" i="246"/>
  <c r="B106" i="246" s="1"/>
  <c r="E106" i="246"/>
  <c r="C106" i="246"/>
  <c r="N105" i="246"/>
  <c r="J105" i="246"/>
  <c r="I105" i="246"/>
  <c r="H105" i="246"/>
  <c r="Q105" i="246" s="1"/>
  <c r="G105" i="246"/>
  <c r="F105" i="246"/>
  <c r="B105" i="246" s="1"/>
  <c r="E105" i="246"/>
  <c r="C105" i="246"/>
  <c r="J104" i="246"/>
  <c r="I104" i="246"/>
  <c r="R104" i="246" s="1"/>
  <c r="H104" i="246"/>
  <c r="G104" i="246"/>
  <c r="F104" i="246"/>
  <c r="B104" i="246" s="1"/>
  <c r="E104" i="246"/>
  <c r="C104" i="246"/>
  <c r="J103" i="246"/>
  <c r="I103" i="246"/>
  <c r="R103" i="246" s="1"/>
  <c r="H103" i="246"/>
  <c r="G103" i="246"/>
  <c r="F103" i="246"/>
  <c r="B103" i="246" s="1"/>
  <c r="E103" i="246"/>
  <c r="C103" i="246"/>
  <c r="Q102" i="246"/>
  <c r="P102" i="246"/>
  <c r="N102" i="246"/>
  <c r="J102" i="246"/>
  <c r="I102" i="246"/>
  <c r="R102" i="246" s="1"/>
  <c r="H102" i="246"/>
  <c r="G102" i="246"/>
  <c r="O102" i="246" s="1"/>
  <c r="F102" i="246"/>
  <c r="B102" i="246" s="1"/>
  <c r="E102" i="246"/>
  <c r="C102" i="246"/>
  <c r="J101" i="246"/>
  <c r="I101" i="246"/>
  <c r="H101" i="246"/>
  <c r="G101" i="246"/>
  <c r="F101" i="246"/>
  <c r="B101" i="246" s="1"/>
  <c r="E101" i="246"/>
  <c r="C101" i="246"/>
  <c r="N100" i="246"/>
  <c r="J100" i="246"/>
  <c r="I100" i="246"/>
  <c r="H100" i="246"/>
  <c r="G100" i="246"/>
  <c r="F100" i="246"/>
  <c r="B100" i="246" s="1"/>
  <c r="E100" i="246"/>
  <c r="C100" i="246"/>
  <c r="R99" i="246"/>
  <c r="Q99" i="246"/>
  <c r="J99" i="246"/>
  <c r="I99" i="246"/>
  <c r="H99" i="246"/>
  <c r="G99" i="246"/>
  <c r="F99" i="246"/>
  <c r="B99" i="246" s="1"/>
  <c r="E99" i="246"/>
  <c r="C99" i="246"/>
  <c r="R98" i="246"/>
  <c r="J98" i="246"/>
  <c r="I98" i="246"/>
  <c r="H98" i="246"/>
  <c r="G98" i="246"/>
  <c r="F98" i="246"/>
  <c r="B98" i="246" s="1"/>
  <c r="E98" i="246"/>
  <c r="C98" i="246"/>
  <c r="J97" i="246"/>
  <c r="I97" i="246"/>
  <c r="R97" i="246" s="1"/>
  <c r="H97" i="246"/>
  <c r="Q97" i="246" s="1"/>
  <c r="G97" i="246"/>
  <c r="P97" i="246" s="1"/>
  <c r="F97" i="246"/>
  <c r="B97" i="246" s="1"/>
  <c r="E97" i="246"/>
  <c r="C97" i="246"/>
  <c r="J96" i="246"/>
  <c r="I96" i="246"/>
  <c r="R96" i="246" s="1"/>
  <c r="H96" i="246"/>
  <c r="Q96" i="246" s="1"/>
  <c r="G96" i="246"/>
  <c r="F96" i="246"/>
  <c r="B96" i="246" s="1"/>
  <c r="E96" i="246"/>
  <c r="C96" i="246"/>
  <c r="J95" i="246"/>
  <c r="I95" i="246"/>
  <c r="R95" i="246" s="1"/>
  <c r="H95" i="246"/>
  <c r="Q95" i="246" s="1"/>
  <c r="G95" i="246"/>
  <c r="F95" i="246"/>
  <c r="B95" i="246" s="1"/>
  <c r="E95" i="246"/>
  <c r="C95" i="246"/>
  <c r="J94" i="246"/>
  <c r="I94" i="246"/>
  <c r="R94" i="246" s="1"/>
  <c r="H94" i="246"/>
  <c r="Q94" i="246" s="1"/>
  <c r="G94" i="246"/>
  <c r="O94" i="246" s="1"/>
  <c r="F94" i="246"/>
  <c r="B94" i="246" s="1"/>
  <c r="E94" i="246"/>
  <c r="C94" i="246"/>
  <c r="J93" i="246"/>
  <c r="I93" i="246"/>
  <c r="R93" i="246" s="1"/>
  <c r="H93" i="246"/>
  <c r="G93" i="246"/>
  <c r="F93" i="246"/>
  <c r="B93" i="246" s="1"/>
  <c r="E93" i="246"/>
  <c r="C93" i="246"/>
  <c r="J92" i="246"/>
  <c r="I92" i="246"/>
  <c r="H92" i="246"/>
  <c r="Q92" i="246" s="1"/>
  <c r="G92" i="246"/>
  <c r="P92" i="246" s="1"/>
  <c r="F92" i="246"/>
  <c r="B92" i="246" s="1"/>
  <c r="E92" i="246"/>
  <c r="C92" i="246"/>
  <c r="N91" i="246"/>
  <c r="J91" i="246"/>
  <c r="I91" i="246"/>
  <c r="R91" i="246" s="1"/>
  <c r="H91" i="246"/>
  <c r="G91" i="246"/>
  <c r="F91" i="246"/>
  <c r="B91" i="246" s="1"/>
  <c r="E91" i="246"/>
  <c r="C91" i="246"/>
  <c r="R90" i="246"/>
  <c r="J90" i="246"/>
  <c r="I90" i="246"/>
  <c r="H90" i="246"/>
  <c r="G90" i="246"/>
  <c r="F90" i="246"/>
  <c r="B90" i="246" s="1"/>
  <c r="E90" i="246"/>
  <c r="C90" i="246"/>
  <c r="Q89" i="246"/>
  <c r="P89" i="246"/>
  <c r="J89" i="246"/>
  <c r="I89" i="246"/>
  <c r="H89" i="246"/>
  <c r="G89" i="246"/>
  <c r="F89" i="246"/>
  <c r="B89" i="246" s="1"/>
  <c r="E89" i="246"/>
  <c r="C89" i="246"/>
  <c r="R88" i="246"/>
  <c r="J88" i="246"/>
  <c r="I88" i="246"/>
  <c r="H88" i="246"/>
  <c r="Q88" i="246" s="1"/>
  <c r="G88" i="246"/>
  <c r="F88" i="246"/>
  <c r="B88" i="246" s="1"/>
  <c r="E88" i="246"/>
  <c r="C88" i="246"/>
  <c r="J87" i="246"/>
  <c r="I87" i="246"/>
  <c r="H87" i="246"/>
  <c r="G87" i="246"/>
  <c r="F87" i="246"/>
  <c r="B87" i="246" s="1"/>
  <c r="E87" i="246"/>
  <c r="C87" i="246"/>
  <c r="R86" i="246"/>
  <c r="J86" i="246"/>
  <c r="I86" i="246"/>
  <c r="H86" i="246"/>
  <c r="Q86" i="246" s="1"/>
  <c r="G86" i="246"/>
  <c r="O86" i="246" s="1"/>
  <c r="F86" i="246"/>
  <c r="B86" i="246" s="1"/>
  <c r="E86" i="246"/>
  <c r="C86" i="246"/>
  <c r="J85" i="246"/>
  <c r="I85" i="246"/>
  <c r="R85" i="246" s="1"/>
  <c r="H85" i="246"/>
  <c r="G85" i="246"/>
  <c r="F85" i="246"/>
  <c r="B85" i="246" s="1"/>
  <c r="E85" i="246"/>
  <c r="C85" i="246"/>
  <c r="J84" i="246"/>
  <c r="I84" i="246"/>
  <c r="H84" i="246"/>
  <c r="Q84" i="246" s="1"/>
  <c r="G84" i="246"/>
  <c r="P84" i="246" s="1"/>
  <c r="F84" i="246"/>
  <c r="B84" i="246" s="1"/>
  <c r="E84" i="246"/>
  <c r="C84" i="246"/>
  <c r="J83" i="246"/>
  <c r="I83" i="246"/>
  <c r="R83" i="246" s="1"/>
  <c r="H83" i="246"/>
  <c r="Q83" i="246" s="1"/>
  <c r="G83" i="246"/>
  <c r="F83" i="246"/>
  <c r="E83" i="246"/>
  <c r="C83" i="246"/>
  <c r="J82" i="246"/>
  <c r="I82" i="246"/>
  <c r="R82" i="246" s="1"/>
  <c r="H82" i="246"/>
  <c r="G82" i="246"/>
  <c r="O82" i="246" s="1"/>
  <c r="F82" i="246"/>
  <c r="B82" i="246" s="1"/>
  <c r="E82" i="246"/>
  <c r="C82" i="246"/>
  <c r="J81" i="246"/>
  <c r="I81" i="246"/>
  <c r="R81" i="246" s="1"/>
  <c r="H81" i="246"/>
  <c r="G81" i="246"/>
  <c r="F81" i="246"/>
  <c r="E81" i="246"/>
  <c r="C81" i="246"/>
  <c r="N80" i="246"/>
  <c r="J80" i="246"/>
  <c r="I80" i="246"/>
  <c r="R80" i="246" s="1"/>
  <c r="H80" i="246"/>
  <c r="G80" i="246"/>
  <c r="F80" i="246"/>
  <c r="B80" i="246" s="1"/>
  <c r="E80" i="246"/>
  <c r="C80" i="246"/>
  <c r="R79" i="246"/>
  <c r="Q79" i="246"/>
  <c r="O79" i="246"/>
  <c r="J79" i="246"/>
  <c r="I79" i="246"/>
  <c r="H79" i="246"/>
  <c r="G79" i="246"/>
  <c r="P79" i="246" s="1"/>
  <c r="F79" i="246"/>
  <c r="E79" i="246"/>
  <c r="C79" i="246"/>
  <c r="O78" i="246"/>
  <c r="J78" i="246"/>
  <c r="I78" i="246"/>
  <c r="H78" i="246"/>
  <c r="G78" i="246"/>
  <c r="F78" i="246"/>
  <c r="B78" i="246" s="1"/>
  <c r="E78" i="246"/>
  <c r="C78" i="246"/>
  <c r="R77" i="246"/>
  <c r="J77" i="246"/>
  <c r="I77" i="246"/>
  <c r="H77" i="246"/>
  <c r="Q77" i="246" s="1"/>
  <c r="G77" i="246"/>
  <c r="F77" i="246"/>
  <c r="E77" i="246"/>
  <c r="C77" i="246"/>
  <c r="J76" i="246"/>
  <c r="I76" i="246"/>
  <c r="R76" i="246" s="1"/>
  <c r="H76" i="246"/>
  <c r="G76" i="246"/>
  <c r="O76" i="246" s="1"/>
  <c r="F76" i="246"/>
  <c r="B76" i="246" s="1"/>
  <c r="E76" i="246"/>
  <c r="C76" i="246"/>
  <c r="J75" i="246"/>
  <c r="I75" i="246"/>
  <c r="R75" i="246" s="1"/>
  <c r="H75" i="246"/>
  <c r="Q75" i="246" s="1"/>
  <c r="G75" i="246"/>
  <c r="O75" i="246" s="1"/>
  <c r="F75" i="246"/>
  <c r="E75" i="246"/>
  <c r="C75" i="246"/>
  <c r="J74" i="246"/>
  <c r="I74" i="246"/>
  <c r="R74" i="246" s="1"/>
  <c r="H74" i="246"/>
  <c r="G74" i="246"/>
  <c r="O74" i="246" s="1"/>
  <c r="F74" i="246"/>
  <c r="B74" i="246" s="1"/>
  <c r="E74" i="246"/>
  <c r="C74" i="246"/>
  <c r="O73" i="246"/>
  <c r="J73" i="246"/>
  <c r="I73" i="246"/>
  <c r="R73" i="246" s="1"/>
  <c r="H73" i="246"/>
  <c r="Q73" i="246" s="1"/>
  <c r="G73" i="246"/>
  <c r="F73" i="246"/>
  <c r="E73" i="246"/>
  <c r="C73" i="246"/>
  <c r="O72" i="246"/>
  <c r="N72" i="246"/>
  <c r="J72" i="246"/>
  <c r="I72" i="246"/>
  <c r="H72" i="246"/>
  <c r="G72" i="246"/>
  <c r="F72" i="246"/>
  <c r="B72" i="246" s="1"/>
  <c r="E72" i="246"/>
  <c r="C72" i="246"/>
  <c r="J71" i="246"/>
  <c r="I71" i="246"/>
  <c r="R71" i="246" s="1"/>
  <c r="H71" i="246"/>
  <c r="G71" i="246"/>
  <c r="F71" i="246"/>
  <c r="E71" i="246"/>
  <c r="C71" i="246"/>
  <c r="O70" i="246"/>
  <c r="N70" i="246"/>
  <c r="J70" i="246"/>
  <c r="I70" i="246"/>
  <c r="H70" i="246"/>
  <c r="G70" i="246"/>
  <c r="F70" i="246"/>
  <c r="B70" i="246" s="1"/>
  <c r="E70" i="246"/>
  <c r="C70" i="246"/>
  <c r="R69" i="246"/>
  <c r="Q69" i="246"/>
  <c r="J69" i="246"/>
  <c r="I69" i="246"/>
  <c r="H69" i="246"/>
  <c r="G69" i="246"/>
  <c r="O69" i="246" s="1"/>
  <c r="F69" i="246"/>
  <c r="E69" i="246"/>
  <c r="C69" i="246"/>
  <c r="J68" i="246"/>
  <c r="I68" i="246"/>
  <c r="R68" i="246" s="1"/>
  <c r="H68" i="246"/>
  <c r="G68" i="246"/>
  <c r="O68" i="246" s="1"/>
  <c r="F68" i="246"/>
  <c r="B68" i="246" s="1"/>
  <c r="E68" i="246"/>
  <c r="C68" i="246"/>
  <c r="J67" i="246"/>
  <c r="I67" i="246"/>
  <c r="R67" i="246" s="1"/>
  <c r="H67" i="246"/>
  <c r="Q67" i="246" s="1"/>
  <c r="G67" i="246"/>
  <c r="F67" i="246"/>
  <c r="E67" i="246"/>
  <c r="C67" i="246"/>
  <c r="J66" i="246"/>
  <c r="I66" i="246"/>
  <c r="R66" i="246" s="1"/>
  <c r="H66" i="246"/>
  <c r="G66" i="246"/>
  <c r="O66" i="246" s="1"/>
  <c r="F66" i="246"/>
  <c r="B66" i="246" s="1"/>
  <c r="E66" i="246"/>
  <c r="C66" i="246"/>
  <c r="J65" i="246"/>
  <c r="I65" i="246"/>
  <c r="R65" i="246" s="1"/>
  <c r="H65" i="246"/>
  <c r="G65" i="246"/>
  <c r="F65" i="246"/>
  <c r="E65" i="246"/>
  <c r="C65" i="246"/>
  <c r="N64" i="246"/>
  <c r="J64" i="246"/>
  <c r="I64" i="246"/>
  <c r="R64" i="246" s="1"/>
  <c r="H64" i="246"/>
  <c r="G64" i="246"/>
  <c r="O64" i="246" s="1"/>
  <c r="F64" i="246"/>
  <c r="B64" i="246" s="1"/>
  <c r="E64" i="246"/>
  <c r="C64" i="246"/>
  <c r="R63" i="246"/>
  <c r="Q63" i="246"/>
  <c r="O63" i="246"/>
  <c r="J63" i="246"/>
  <c r="I63" i="246"/>
  <c r="H63" i="246"/>
  <c r="G63" i="246"/>
  <c r="F63" i="246"/>
  <c r="E63" i="246"/>
  <c r="C63" i="246"/>
  <c r="C62" i="246" s="1"/>
  <c r="J61" i="246"/>
  <c r="J62" i="246" s="1"/>
  <c r="I61" i="246"/>
  <c r="H61" i="246"/>
  <c r="G61" i="246"/>
  <c r="F61" i="246"/>
  <c r="B61" i="246" s="1"/>
  <c r="E61" i="246"/>
  <c r="C61" i="246"/>
  <c r="C60" i="246"/>
  <c r="J59" i="246"/>
  <c r="J60" i="246" s="1"/>
  <c r="I59" i="246"/>
  <c r="H59" i="246"/>
  <c r="G59" i="246"/>
  <c r="F59" i="246"/>
  <c r="E59" i="246"/>
  <c r="C59" i="246"/>
  <c r="R58" i="246"/>
  <c r="Q58" i="246"/>
  <c r="P58" i="246"/>
  <c r="O58" i="246"/>
  <c r="N58" i="246"/>
  <c r="M58" i="246"/>
  <c r="L58" i="246"/>
  <c r="B58" i="246"/>
  <c r="R57" i="246"/>
  <c r="Q57" i="246"/>
  <c r="P57" i="246"/>
  <c r="O57" i="246"/>
  <c r="N57" i="246"/>
  <c r="M57" i="246"/>
  <c r="L57" i="246"/>
  <c r="B57" i="246"/>
  <c r="R56" i="246"/>
  <c r="Q56" i="246"/>
  <c r="P56" i="246"/>
  <c r="O56" i="246"/>
  <c r="N56" i="246"/>
  <c r="M56" i="246"/>
  <c r="L56" i="246"/>
  <c r="B56" i="246"/>
  <c r="R55" i="246"/>
  <c r="Q55" i="246"/>
  <c r="P55" i="246"/>
  <c r="O55" i="246"/>
  <c r="N55" i="246"/>
  <c r="M55" i="246"/>
  <c r="L55" i="246"/>
  <c r="B55" i="246"/>
  <c r="R54" i="246"/>
  <c r="Q54" i="246"/>
  <c r="P54" i="246"/>
  <c r="O54" i="246"/>
  <c r="N54" i="246"/>
  <c r="M54" i="246"/>
  <c r="L54" i="246"/>
  <c r="B54" i="246"/>
  <c r="R53" i="246"/>
  <c r="Q53" i="246"/>
  <c r="P53" i="246"/>
  <c r="O53" i="246"/>
  <c r="N53" i="246"/>
  <c r="M53" i="246"/>
  <c r="L53" i="246"/>
  <c r="B53" i="246"/>
  <c r="R52" i="246"/>
  <c r="Q52" i="246"/>
  <c r="P52" i="246"/>
  <c r="O52" i="246"/>
  <c r="N52" i="246"/>
  <c r="M52" i="246"/>
  <c r="L52" i="246"/>
  <c r="B52" i="246"/>
  <c r="R51" i="246"/>
  <c r="Q51" i="246"/>
  <c r="P51" i="246"/>
  <c r="O51" i="246"/>
  <c r="N51" i="246"/>
  <c r="M51" i="246"/>
  <c r="L51" i="246"/>
  <c r="B51" i="246"/>
  <c r="R50" i="246"/>
  <c r="Q50" i="246"/>
  <c r="P50" i="246"/>
  <c r="O50" i="246"/>
  <c r="N50" i="246"/>
  <c r="M50" i="246"/>
  <c r="L50" i="246"/>
  <c r="B50" i="246"/>
  <c r="R49" i="246"/>
  <c r="Q49" i="246"/>
  <c r="P49" i="246"/>
  <c r="O49" i="246"/>
  <c r="N49" i="246"/>
  <c r="M49" i="246"/>
  <c r="L49" i="246"/>
  <c r="B49" i="246"/>
  <c r="R48" i="246"/>
  <c r="Q48" i="246"/>
  <c r="P48" i="246"/>
  <c r="O48" i="246"/>
  <c r="N48" i="246"/>
  <c r="M48" i="246"/>
  <c r="L48" i="246"/>
  <c r="B48" i="246"/>
  <c r="R47" i="246"/>
  <c r="Q47" i="246"/>
  <c r="P47" i="246"/>
  <c r="O47" i="246"/>
  <c r="N47" i="246"/>
  <c r="M47" i="246"/>
  <c r="L47" i="246"/>
  <c r="B47" i="246"/>
  <c r="R46" i="246"/>
  <c r="Q46" i="246"/>
  <c r="P46" i="246"/>
  <c r="O46" i="246"/>
  <c r="N46" i="246"/>
  <c r="M46" i="246"/>
  <c r="L46" i="246"/>
  <c r="B46" i="246"/>
  <c r="R45" i="246"/>
  <c r="Q45" i="246"/>
  <c r="P45" i="246"/>
  <c r="O45" i="246"/>
  <c r="N45" i="246"/>
  <c r="M45" i="246"/>
  <c r="L45" i="246"/>
  <c r="B45" i="246"/>
  <c r="R44" i="246"/>
  <c r="Q44" i="246"/>
  <c r="P44" i="246"/>
  <c r="O44" i="246"/>
  <c r="N44" i="246"/>
  <c r="M44" i="246"/>
  <c r="L44" i="246"/>
  <c r="B44" i="246"/>
  <c r="R43" i="246"/>
  <c r="Q43" i="246"/>
  <c r="P43" i="246"/>
  <c r="O43" i="246"/>
  <c r="N43" i="246"/>
  <c r="M43" i="246"/>
  <c r="L43" i="246"/>
  <c r="B43" i="246"/>
  <c r="R42" i="246"/>
  <c r="Q42" i="246"/>
  <c r="P42" i="246"/>
  <c r="O42" i="246"/>
  <c r="N42" i="246"/>
  <c r="M42" i="246"/>
  <c r="L42" i="246"/>
  <c r="B42" i="246"/>
  <c r="R41" i="246"/>
  <c r="Q41" i="246"/>
  <c r="P41" i="246"/>
  <c r="O41" i="246"/>
  <c r="N41" i="246"/>
  <c r="M41" i="246"/>
  <c r="L41" i="246"/>
  <c r="B41" i="246"/>
  <c r="R40" i="246"/>
  <c r="Q40" i="246"/>
  <c r="P40" i="246"/>
  <c r="O40" i="246"/>
  <c r="N40" i="246"/>
  <c r="M40" i="246"/>
  <c r="L40" i="246"/>
  <c r="B40" i="246"/>
  <c r="R39" i="246"/>
  <c r="Q39" i="246"/>
  <c r="P39" i="246"/>
  <c r="O39" i="246"/>
  <c r="N39" i="246"/>
  <c r="M39" i="246"/>
  <c r="L39" i="246"/>
  <c r="B39" i="246"/>
  <c r="R38" i="246"/>
  <c r="Q38" i="246"/>
  <c r="P38" i="246"/>
  <c r="O38" i="246"/>
  <c r="N38" i="246"/>
  <c r="M38" i="246"/>
  <c r="L38" i="246"/>
  <c r="B38" i="246"/>
  <c r="R37" i="246"/>
  <c r="Q37" i="246"/>
  <c r="P37" i="246"/>
  <c r="O37" i="246"/>
  <c r="N37" i="246"/>
  <c r="M37" i="246"/>
  <c r="L37" i="246"/>
  <c r="B37" i="246"/>
  <c r="R36" i="246"/>
  <c r="Q36" i="246"/>
  <c r="P36" i="246"/>
  <c r="O36" i="246"/>
  <c r="N36" i="246"/>
  <c r="M36" i="246"/>
  <c r="L36" i="246"/>
  <c r="B36" i="246"/>
  <c r="R35" i="246"/>
  <c r="Q35" i="246"/>
  <c r="P35" i="246"/>
  <c r="O35" i="246"/>
  <c r="N35" i="246"/>
  <c r="M35" i="246"/>
  <c r="L35" i="246"/>
  <c r="B35" i="246"/>
  <c r="R34" i="246"/>
  <c r="Q34" i="246"/>
  <c r="P34" i="246"/>
  <c r="O34" i="246"/>
  <c r="N34" i="246"/>
  <c r="M34" i="246"/>
  <c r="L34" i="246"/>
  <c r="B34" i="246"/>
  <c r="R33" i="246"/>
  <c r="Q33" i="246"/>
  <c r="P33" i="246"/>
  <c r="O33" i="246"/>
  <c r="N33" i="246"/>
  <c r="M33" i="246"/>
  <c r="L33" i="246"/>
  <c r="B33" i="246"/>
  <c r="R32" i="246"/>
  <c r="Q32" i="246"/>
  <c r="P32" i="246"/>
  <c r="O32" i="246"/>
  <c r="N32" i="246"/>
  <c r="M32" i="246"/>
  <c r="L32" i="246"/>
  <c r="B32" i="246"/>
  <c r="R31" i="246"/>
  <c r="Q31" i="246"/>
  <c r="P31" i="246"/>
  <c r="O31" i="246"/>
  <c r="N31" i="246"/>
  <c r="M31" i="246"/>
  <c r="L31" i="246"/>
  <c r="B31" i="246"/>
  <c r="R30" i="246"/>
  <c r="Q30" i="246"/>
  <c r="P30" i="246"/>
  <c r="O30" i="246"/>
  <c r="N30" i="246"/>
  <c r="M30" i="246"/>
  <c r="L30" i="246"/>
  <c r="B30" i="246"/>
  <c r="R29" i="246"/>
  <c r="Q29" i="246"/>
  <c r="P29" i="246"/>
  <c r="O29" i="246"/>
  <c r="N29" i="246"/>
  <c r="M29" i="246"/>
  <c r="L29" i="246"/>
  <c r="B29" i="246"/>
  <c r="R28" i="246"/>
  <c r="Q28" i="246"/>
  <c r="P28" i="246"/>
  <c r="O28" i="246"/>
  <c r="N28" i="246"/>
  <c r="M28" i="246"/>
  <c r="L28" i="246"/>
  <c r="B28" i="246"/>
  <c r="R27" i="246"/>
  <c r="Q27" i="246"/>
  <c r="P27" i="246"/>
  <c r="O27" i="246"/>
  <c r="N27" i="246"/>
  <c r="M27" i="246"/>
  <c r="L27" i="246"/>
  <c r="B27" i="246"/>
  <c r="R26" i="246"/>
  <c r="Q26" i="246"/>
  <c r="P26" i="246"/>
  <c r="O26" i="246"/>
  <c r="N26" i="246"/>
  <c r="M26" i="246"/>
  <c r="L26" i="246"/>
  <c r="B26" i="246"/>
  <c r="R25" i="246"/>
  <c r="Q25" i="246"/>
  <c r="P25" i="246"/>
  <c r="O25" i="246"/>
  <c r="N25" i="246"/>
  <c r="M25" i="246"/>
  <c r="L25" i="246"/>
  <c r="B25" i="246"/>
  <c r="R24" i="246"/>
  <c r="Q24" i="246"/>
  <c r="P24" i="246"/>
  <c r="O24" i="246"/>
  <c r="N24" i="246"/>
  <c r="M24" i="246"/>
  <c r="L24" i="246"/>
  <c r="B24" i="246"/>
  <c r="R23" i="246"/>
  <c r="Q23" i="246"/>
  <c r="P23" i="246"/>
  <c r="O23" i="246"/>
  <c r="N23" i="246"/>
  <c r="M23" i="246"/>
  <c r="L23" i="246"/>
  <c r="B23" i="246"/>
  <c r="R22" i="246"/>
  <c r="Q22" i="246"/>
  <c r="P22" i="246"/>
  <c r="O22" i="246"/>
  <c r="N22" i="246"/>
  <c r="M22" i="246"/>
  <c r="L22" i="246"/>
  <c r="B22" i="246"/>
  <c r="R21" i="246"/>
  <c r="Q21" i="246"/>
  <c r="P21" i="246"/>
  <c r="O21" i="246"/>
  <c r="N21" i="246"/>
  <c r="M21" i="246"/>
  <c r="L21" i="246"/>
  <c r="B21" i="246"/>
  <c r="R20" i="246"/>
  <c r="Q20" i="246"/>
  <c r="P20" i="246"/>
  <c r="O20" i="246"/>
  <c r="N20" i="246"/>
  <c r="M20" i="246"/>
  <c r="L20" i="246"/>
  <c r="B20" i="246"/>
  <c r="R19" i="246"/>
  <c r="Q19" i="246"/>
  <c r="P19" i="246"/>
  <c r="O19" i="246"/>
  <c r="N19" i="246"/>
  <c r="M19" i="246"/>
  <c r="L19" i="246"/>
  <c r="B19" i="246"/>
  <c r="R18" i="246"/>
  <c r="Q18" i="246"/>
  <c r="P18" i="246"/>
  <c r="O18" i="246"/>
  <c r="N18" i="246"/>
  <c r="M18" i="246"/>
  <c r="L18" i="246"/>
  <c r="B18" i="246"/>
  <c r="R17" i="246"/>
  <c r="Q17" i="246"/>
  <c r="P17" i="246"/>
  <c r="O17" i="246"/>
  <c r="N17" i="246"/>
  <c r="M17" i="246"/>
  <c r="L17" i="246"/>
  <c r="B17" i="246"/>
  <c r="R16" i="246"/>
  <c r="Q16" i="246"/>
  <c r="P16" i="246"/>
  <c r="O16" i="246"/>
  <c r="N16" i="246"/>
  <c r="M16" i="246"/>
  <c r="L16" i="246"/>
  <c r="B16" i="246"/>
  <c r="R15" i="246"/>
  <c r="Q15" i="246"/>
  <c r="P15" i="246"/>
  <c r="O15" i="246"/>
  <c r="N15" i="246"/>
  <c r="M15" i="246"/>
  <c r="L15" i="246"/>
  <c r="B15" i="246"/>
  <c r="R14" i="246"/>
  <c r="Q14" i="246"/>
  <c r="P14" i="246"/>
  <c r="O14" i="246"/>
  <c r="N14" i="246"/>
  <c r="M14" i="246"/>
  <c r="L14" i="246"/>
  <c r="B14" i="246"/>
  <c r="R13" i="246"/>
  <c r="Q13" i="246"/>
  <c r="P13" i="246"/>
  <c r="O13" i="246"/>
  <c r="R12" i="246"/>
  <c r="Q12" i="246"/>
  <c r="P12" i="246"/>
  <c r="O12" i="246"/>
  <c r="R11" i="246"/>
  <c r="Q11" i="246"/>
  <c r="P11" i="246"/>
  <c r="O11" i="246"/>
  <c r="R10" i="246"/>
  <c r="Q10" i="246"/>
  <c r="P10" i="246"/>
  <c r="O10" i="246"/>
  <c r="R116" i="230"/>
  <c r="Q116" i="230"/>
  <c r="P116" i="230"/>
  <c r="M116" i="230"/>
  <c r="J116" i="230"/>
  <c r="I116" i="230"/>
  <c r="H116" i="230"/>
  <c r="G116" i="230"/>
  <c r="O116" i="230" s="1"/>
  <c r="F116" i="230"/>
  <c r="N116" i="230" s="1"/>
  <c r="D116" i="230"/>
  <c r="C116" i="230"/>
  <c r="B116" i="230"/>
  <c r="N115" i="230"/>
  <c r="L115" i="230"/>
  <c r="J115" i="230"/>
  <c r="I115" i="230"/>
  <c r="R115" i="230" s="1"/>
  <c r="G115" i="230"/>
  <c r="E115" i="230"/>
  <c r="M115" i="230" s="1"/>
  <c r="C115" i="230"/>
  <c r="B115" i="230"/>
  <c r="J114" i="230"/>
  <c r="I114" i="230"/>
  <c r="R114" i="230" s="1"/>
  <c r="H114" i="230"/>
  <c r="Q114" i="230" s="1"/>
  <c r="F114" i="230"/>
  <c r="D114" i="230"/>
  <c r="C114" i="230"/>
  <c r="R113" i="230"/>
  <c r="J113" i="230"/>
  <c r="I113" i="230"/>
  <c r="H113" i="230"/>
  <c r="Q113" i="230" s="1"/>
  <c r="G113" i="230"/>
  <c r="O113" i="230" s="1"/>
  <c r="F113" i="230"/>
  <c r="M112" i="230"/>
  <c r="J112" i="230"/>
  <c r="H112" i="230"/>
  <c r="F112" i="230"/>
  <c r="E112" i="230"/>
  <c r="D112" i="230"/>
  <c r="C112" i="230"/>
  <c r="B112" i="230"/>
  <c r="P111" i="230"/>
  <c r="L111" i="230"/>
  <c r="I111" i="230"/>
  <c r="R111" i="230" s="1"/>
  <c r="H111" i="230"/>
  <c r="G111" i="230"/>
  <c r="F111" i="230"/>
  <c r="E111" i="230"/>
  <c r="D111" i="230"/>
  <c r="C111" i="230"/>
  <c r="J110" i="230"/>
  <c r="I110" i="230"/>
  <c r="R110" i="230" s="1"/>
  <c r="H110" i="230"/>
  <c r="Q110" i="230" s="1"/>
  <c r="G110" i="230"/>
  <c r="F110" i="230"/>
  <c r="N110" i="230" s="1"/>
  <c r="E110" i="230"/>
  <c r="D110" i="230"/>
  <c r="P109" i="230"/>
  <c r="N109" i="230"/>
  <c r="I109" i="230"/>
  <c r="H109" i="230"/>
  <c r="G109" i="230"/>
  <c r="F109" i="230"/>
  <c r="E109" i="230"/>
  <c r="C109" i="230"/>
  <c r="J108" i="230"/>
  <c r="I108" i="230"/>
  <c r="R108" i="230" s="1"/>
  <c r="H108" i="230"/>
  <c r="G108" i="230"/>
  <c r="D108" i="230"/>
  <c r="C108" i="230"/>
  <c r="N107" i="230"/>
  <c r="J107" i="230"/>
  <c r="H107" i="230"/>
  <c r="G107" i="230"/>
  <c r="E107" i="230"/>
  <c r="C107" i="230"/>
  <c r="B107" i="230"/>
  <c r="O106" i="230"/>
  <c r="J106" i="230"/>
  <c r="I106" i="230"/>
  <c r="H106" i="230"/>
  <c r="F106" i="230"/>
  <c r="N106" i="230" s="1"/>
  <c r="D106" i="230"/>
  <c r="C106" i="230"/>
  <c r="J105" i="230"/>
  <c r="I105" i="230"/>
  <c r="R105" i="230" s="1"/>
  <c r="G105" i="230"/>
  <c r="F105" i="230"/>
  <c r="Q104" i="230"/>
  <c r="J104" i="230"/>
  <c r="H104" i="230"/>
  <c r="F104" i="230"/>
  <c r="E104" i="230"/>
  <c r="D104" i="230"/>
  <c r="C104" i="230"/>
  <c r="M103" i="230"/>
  <c r="I103" i="230"/>
  <c r="R103" i="230" s="1"/>
  <c r="G103" i="230"/>
  <c r="F103" i="230"/>
  <c r="E103" i="230"/>
  <c r="D103" i="230"/>
  <c r="C103" i="230"/>
  <c r="Q102" i="230"/>
  <c r="O102" i="230"/>
  <c r="J102" i="230"/>
  <c r="I102" i="230"/>
  <c r="R102" i="230" s="1"/>
  <c r="H102" i="230"/>
  <c r="G102" i="230"/>
  <c r="E102" i="230"/>
  <c r="D102" i="230"/>
  <c r="Q101" i="230"/>
  <c r="P101" i="230"/>
  <c r="O101" i="230"/>
  <c r="L101" i="230"/>
  <c r="I101" i="230"/>
  <c r="H101" i="230"/>
  <c r="G101" i="230"/>
  <c r="F101" i="230"/>
  <c r="N101" i="230" s="1"/>
  <c r="E101" i="230"/>
  <c r="M101" i="230" s="1"/>
  <c r="C101" i="230"/>
  <c r="R100" i="230"/>
  <c r="J100" i="230"/>
  <c r="I100" i="230"/>
  <c r="H100" i="230"/>
  <c r="Q100" i="230" s="1"/>
  <c r="G100" i="230"/>
  <c r="D100" i="230"/>
  <c r="C100" i="230"/>
  <c r="B100" i="230"/>
  <c r="R99" i="230"/>
  <c r="J99" i="230"/>
  <c r="I99" i="230"/>
  <c r="H99" i="230"/>
  <c r="Q99" i="230" s="1"/>
  <c r="G99" i="230"/>
  <c r="E99" i="230"/>
  <c r="M99" i="230" s="1"/>
  <c r="C99" i="230"/>
  <c r="B99" i="230"/>
  <c r="Q98" i="230"/>
  <c r="J98" i="230"/>
  <c r="I98" i="230"/>
  <c r="H98" i="230"/>
  <c r="F98" i="230"/>
  <c r="D98" i="230"/>
  <c r="C98" i="230"/>
  <c r="J97" i="230"/>
  <c r="I97" i="230"/>
  <c r="G97" i="230"/>
  <c r="F97" i="230"/>
  <c r="J96" i="230"/>
  <c r="H96" i="230"/>
  <c r="Q96" i="230" s="1"/>
  <c r="F96" i="230"/>
  <c r="N96" i="230" s="1"/>
  <c r="E96" i="230"/>
  <c r="C96" i="230"/>
  <c r="N95" i="230"/>
  <c r="M95" i="230"/>
  <c r="L95" i="230"/>
  <c r="I95" i="230"/>
  <c r="G95" i="230"/>
  <c r="F95" i="230"/>
  <c r="E95" i="230"/>
  <c r="D95" i="230"/>
  <c r="J94" i="230"/>
  <c r="I94" i="230"/>
  <c r="G94" i="230"/>
  <c r="O94" i="230" s="1"/>
  <c r="F94" i="230"/>
  <c r="N94" i="230" s="1"/>
  <c r="D94" i="230"/>
  <c r="P93" i="230"/>
  <c r="N93" i="230"/>
  <c r="H93" i="230"/>
  <c r="G93" i="230"/>
  <c r="F93" i="230"/>
  <c r="E93" i="230"/>
  <c r="C93" i="230"/>
  <c r="O92" i="230"/>
  <c r="J92" i="230"/>
  <c r="I92" i="230"/>
  <c r="H92" i="230"/>
  <c r="G92" i="230"/>
  <c r="D92" i="230"/>
  <c r="C92" i="230"/>
  <c r="Q91" i="230"/>
  <c r="J91" i="230"/>
  <c r="I91" i="230"/>
  <c r="R91" i="230" s="1"/>
  <c r="H91" i="230"/>
  <c r="G91" i="230"/>
  <c r="E91" i="230"/>
  <c r="C91" i="230"/>
  <c r="B91" i="230"/>
  <c r="R90" i="230"/>
  <c r="Q90" i="230"/>
  <c r="O90" i="230"/>
  <c r="J90" i="230"/>
  <c r="I90" i="230"/>
  <c r="H90" i="230"/>
  <c r="F90" i="230"/>
  <c r="N90" i="230" s="1"/>
  <c r="D90" i="230"/>
  <c r="C90" i="230"/>
  <c r="J89" i="230"/>
  <c r="G89" i="230"/>
  <c r="F89" i="230"/>
  <c r="D89" i="230"/>
  <c r="C89" i="230"/>
  <c r="B89" i="230"/>
  <c r="J88" i="230"/>
  <c r="H88" i="230"/>
  <c r="Q88" i="230" s="1"/>
  <c r="E88" i="230"/>
  <c r="C88" i="230"/>
  <c r="P87" i="230"/>
  <c r="O87" i="230"/>
  <c r="N87" i="230"/>
  <c r="L87" i="230"/>
  <c r="I87" i="230"/>
  <c r="G87" i="230"/>
  <c r="F87" i="230"/>
  <c r="E87" i="230"/>
  <c r="M87" i="230" s="1"/>
  <c r="D87" i="230"/>
  <c r="C87" i="230"/>
  <c r="J86" i="230"/>
  <c r="I86" i="230"/>
  <c r="G86" i="230"/>
  <c r="E86" i="230"/>
  <c r="D86" i="230"/>
  <c r="R85" i="230"/>
  <c r="Q85" i="230"/>
  <c r="O85" i="230"/>
  <c r="I85" i="230"/>
  <c r="H85" i="230"/>
  <c r="G85" i="230"/>
  <c r="P85" i="230" s="1"/>
  <c r="F85" i="230"/>
  <c r="N85" i="230" s="1"/>
  <c r="E85" i="230"/>
  <c r="C85" i="230"/>
  <c r="P84" i="230"/>
  <c r="O84" i="230"/>
  <c r="J84" i="230"/>
  <c r="I84" i="230"/>
  <c r="H84" i="230"/>
  <c r="G84" i="230"/>
  <c r="D84" i="230"/>
  <c r="C84" i="230"/>
  <c r="B84" i="230"/>
  <c r="R83" i="230"/>
  <c r="J83" i="230"/>
  <c r="I83" i="230"/>
  <c r="H83" i="230"/>
  <c r="Q83" i="230" s="1"/>
  <c r="G83" i="230"/>
  <c r="E83" i="230"/>
  <c r="C83" i="230"/>
  <c r="B83" i="230"/>
  <c r="R82" i="230"/>
  <c r="J82" i="230"/>
  <c r="I82" i="230"/>
  <c r="H82" i="230"/>
  <c r="Q82" i="230" s="1"/>
  <c r="F82" i="230"/>
  <c r="N82" i="230" s="1"/>
  <c r="D82" i="230"/>
  <c r="C82" i="230"/>
  <c r="N81" i="230"/>
  <c r="J81" i="230"/>
  <c r="G81" i="230"/>
  <c r="F81" i="230"/>
  <c r="D81" i="230"/>
  <c r="C81" i="230"/>
  <c r="B81" i="230"/>
  <c r="Q80" i="230"/>
  <c r="L80" i="230"/>
  <c r="J80" i="230"/>
  <c r="H80" i="230"/>
  <c r="F80" i="230"/>
  <c r="E80" i="230"/>
  <c r="M80" i="230" s="1"/>
  <c r="C80" i="230"/>
  <c r="R79" i="230"/>
  <c r="P79" i="230"/>
  <c r="O79" i="230"/>
  <c r="I79" i="230"/>
  <c r="G79" i="230"/>
  <c r="F79" i="230"/>
  <c r="N79" i="230" s="1"/>
  <c r="E79" i="230"/>
  <c r="D79" i="230"/>
  <c r="O78" i="230"/>
  <c r="N78" i="230"/>
  <c r="M78" i="230"/>
  <c r="J78" i="230"/>
  <c r="I78" i="230"/>
  <c r="H78" i="230"/>
  <c r="G78" i="230"/>
  <c r="F78" i="230"/>
  <c r="E78" i="230"/>
  <c r="L78" i="230" s="1"/>
  <c r="D78" i="230"/>
  <c r="I77" i="230"/>
  <c r="H77" i="230"/>
  <c r="Q77" i="230" s="1"/>
  <c r="G77" i="230"/>
  <c r="F77" i="230"/>
  <c r="N77" i="230" s="1"/>
  <c r="E77" i="230"/>
  <c r="C77" i="230"/>
  <c r="Q76" i="230"/>
  <c r="P76" i="230"/>
  <c r="O76" i="230"/>
  <c r="J76" i="230"/>
  <c r="I76" i="230"/>
  <c r="H76" i="230"/>
  <c r="G76" i="230"/>
  <c r="F76" i="230"/>
  <c r="N76" i="230" s="1"/>
  <c r="D76" i="230"/>
  <c r="C76" i="230"/>
  <c r="P75" i="230"/>
  <c r="N75" i="230"/>
  <c r="M75" i="230"/>
  <c r="L75" i="230"/>
  <c r="J75" i="230"/>
  <c r="H75" i="230"/>
  <c r="G75" i="230"/>
  <c r="E75" i="230"/>
  <c r="C75" i="230"/>
  <c r="B75" i="230"/>
  <c r="N74" i="230"/>
  <c r="J74" i="230"/>
  <c r="I74" i="230"/>
  <c r="O74" i="230" s="1"/>
  <c r="H74" i="230"/>
  <c r="Q74" i="230" s="1"/>
  <c r="F74" i="230"/>
  <c r="D74" i="230"/>
  <c r="C74" i="230"/>
  <c r="P73" i="230"/>
  <c r="J73" i="230"/>
  <c r="G73" i="230"/>
  <c r="F73" i="230"/>
  <c r="N73" i="230" s="1"/>
  <c r="D73" i="230"/>
  <c r="C73" i="230"/>
  <c r="Q72" i="230"/>
  <c r="J72" i="230"/>
  <c r="H72" i="230"/>
  <c r="E72" i="230"/>
  <c r="C72" i="230"/>
  <c r="R71" i="230"/>
  <c r="Q71" i="230"/>
  <c r="I71" i="230"/>
  <c r="H71" i="230"/>
  <c r="G71" i="230"/>
  <c r="F71" i="230"/>
  <c r="N71" i="230" s="1"/>
  <c r="E71" i="230"/>
  <c r="M71" i="230" s="1"/>
  <c r="D71" i="230"/>
  <c r="R70" i="230"/>
  <c r="M70" i="230"/>
  <c r="J70" i="230"/>
  <c r="I70" i="230"/>
  <c r="G70" i="230"/>
  <c r="F70" i="230"/>
  <c r="E70" i="230"/>
  <c r="D70" i="230"/>
  <c r="Q69" i="230"/>
  <c r="P69" i="230"/>
  <c r="O69" i="230"/>
  <c r="J69" i="230"/>
  <c r="I69" i="230"/>
  <c r="H69" i="230"/>
  <c r="G69" i="230"/>
  <c r="F69" i="230"/>
  <c r="N69" i="230" s="1"/>
  <c r="E69" i="230"/>
  <c r="C69" i="230"/>
  <c r="P68" i="230"/>
  <c r="L68" i="230"/>
  <c r="J68" i="230"/>
  <c r="I68" i="230"/>
  <c r="H68" i="230"/>
  <c r="G68" i="230"/>
  <c r="D68" i="230"/>
  <c r="C68" i="230"/>
  <c r="B68" i="230"/>
  <c r="N67" i="230"/>
  <c r="M67" i="230"/>
  <c r="L67" i="230"/>
  <c r="J67" i="230"/>
  <c r="I67" i="230"/>
  <c r="H67" i="230"/>
  <c r="G67" i="230"/>
  <c r="E67" i="230"/>
  <c r="B67" i="230"/>
  <c r="Q66" i="230"/>
  <c r="J66" i="230"/>
  <c r="I66" i="230"/>
  <c r="R66" i="230" s="1"/>
  <c r="H66" i="230"/>
  <c r="F66" i="230"/>
  <c r="E66" i="230"/>
  <c r="D66" i="230"/>
  <c r="C66" i="230"/>
  <c r="B66" i="230"/>
  <c r="J65" i="230"/>
  <c r="I65" i="230"/>
  <c r="R65" i="230" s="1"/>
  <c r="G65" i="230"/>
  <c r="F65" i="230"/>
  <c r="C65" i="230"/>
  <c r="N64" i="230"/>
  <c r="J64" i="230"/>
  <c r="H64" i="230"/>
  <c r="Q64" i="230" s="1"/>
  <c r="F64" i="230"/>
  <c r="E64" i="230"/>
  <c r="M64" i="230" s="1"/>
  <c r="C64" i="230"/>
  <c r="R63" i="230"/>
  <c r="O63" i="230"/>
  <c r="I63" i="230"/>
  <c r="G63" i="230"/>
  <c r="F63" i="230"/>
  <c r="N63" i="230" s="1"/>
  <c r="E63" i="230"/>
  <c r="D63" i="230"/>
  <c r="C63" i="230"/>
  <c r="O62" i="230"/>
  <c r="J62" i="230"/>
  <c r="I62" i="230"/>
  <c r="G62" i="230"/>
  <c r="F62" i="230"/>
  <c r="N62" i="230" s="1"/>
  <c r="E62" i="230"/>
  <c r="D62" i="230"/>
  <c r="P61" i="230"/>
  <c r="N61" i="230"/>
  <c r="L61" i="230"/>
  <c r="I61" i="230"/>
  <c r="H61" i="230"/>
  <c r="G61" i="230"/>
  <c r="F61" i="230"/>
  <c r="E61" i="230"/>
  <c r="M61" i="230" s="1"/>
  <c r="C61" i="230"/>
  <c r="B61" i="230"/>
  <c r="R60" i="230"/>
  <c r="J60" i="230"/>
  <c r="I60" i="230"/>
  <c r="O60" i="230" s="1"/>
  <c r="H60" i="230"/>
  <c r="G60" i="230"/>
  <c r="D60" i="230"/>
  <c r="C60" i="230"/>
  <c r="J59" i="230"/>
  <c r="H59" i="230"/>
  <c r="G59" i="230"/>
  <c r="F59" i="230"/>
  <c r="N59" i="230" s="1"/>
  <c r="E59" i="230"/>
  <c r="D59" i="230"/>
  <c r="B59" i="230"/>
  <c r="O58" i="230"/>
  <c r="N58" i="230"/>
  <c r="M58" i="230"/>
  <c r="L58" i="230"/>
  <c r="J58" i="230"/>
  <c r="I58" i="230"/>
  <c r="R58" i="230" s="1"/>
  <c r="H58" i="230"/>
  <c r="Q58" i="230" s="1"/>
  <c r="G58" i="230"/>
  <c r="P58" i="230" s="1"/>
  <c r="F58" i="230"/>
  <c r="E58" i="230"/>
  <c r="B58" i="230"/>
  <c r="R57" i="230"/>
  <c r="O57" i="230"/>
  <c r="J57" i="230"/>
  <c r="I57" i="230"/>
  <c r="H57" i="230"/>
  <c r="Q57" i="230" s="1"/>
  <c r="G57" i="230"/>
  <c r="F57" i="230"/>
  <c r="N57" i="230" s="1"/>
  <c r="R56" i="230"/>
  <c r="Q56" i="230"/>
  <c r="J56" i="230"/>
  <c r="I56" i="230"/>
  <c r="H56" i="230"/>
  <c r="G56" i="230"/>
  <c r="F56" i="230"/>
  <c r="E56" i="230"/>
  <c r="N55" i="230"/>
  <c r="M55" i="230"/>
  <c r="J55" i="230"/>
  <c r="R55" i="230" s="1"/>
  <c r="I55" i="230"/>
  <c r="O55" i="230" s="1"/>
  <c r="H55" i="230"/>
  <c r="G55" i="230"/>
  <c r="F55" i="230"/>
  <c r="E55" i="230"/>
  <c r="L55" i="230" s="1"/>
  <c r="J54" i="230"/>
  <c r="I54" i="230"/>
  <c r="R54" i="230" s="1"/>
  <c r="G54" i="230"/>
  <c r="O54" i="230" s="1"/>
  <c r="E54" i="230"/>
  <c r="Q53" i="230"/>
  <c r="O53" i="230"/>
  <c r="N53" i="230"/>
  <c r="M53" i="230"/>
  <c r="I53" i="230"/>
  <c r="H53" i="230"/>
  <c r="F53" i="230"/>
  <c r="E53" i="230"/>
  <c r="L53" i="230" s="1"/>
  <c r="B53" i="230"/>
  <c r="R52" i="230"/>
  <c r="P52" i="230"/>
  <c r="J52" i="230"/>
  <c r="I52" i="230"/>
  <c r="H52" i="230"/>
  <c r="G52" i="230"/>
  <c r="Q51" i="230"/>
  <c r="P51" i="230"/>
  <c r="O51" i="230"/>
  <c r="N51" i="230"/>
  <c r="J51" i="230"/>
  <c r="R51" i="230" s="1"/>
  <c r="I51" i="230"/>
  <c r="H51" i="230"/>
  <c r="G51" i="230"/>
  <c r="F51" i="230"/>
  <c r="E51" i="230"/>
  <c r="B51" i="230"/>
  <c r="P50" i="230"/>
  <c r="M50" i="230"/>
  <c r="J50" i="230"/>
  <c r="I50" i="230"/>
  <c r="R50" i="230" s="1"/>
  <c r="H50" i="230"/>
  <c r="Q50" i="230" s="1"/>
  <c r="G50" i="230"/>
  <c r="F50" i="230"/>
  <c r="E50" i="230"/>
  <c r="B50" i="230"/>
  <c r="J49" i="230"/>
  <c r="G49" i="230"/>
  <c r="F49" i="230"/>
  <c r="N49" i="230" s="1"/>
  <c r="M48" i="230"/>
  <c r="L48" i="230"/>
  <c r="J48" i="230"/>
  <c r="I48" i="230"/>
  <c r="H48" i="230"/>
  <c r="F48" i="230"/>
  <c r="E48" i="230"/>
  <c r="P47" i="230"/>
  <c r="J47" i="230"/>
  <c r="I47" i="230"/>
  <c r="R47" i="230" s="1"/>
  <c r="H47" i="230"/>
  <c r="Q47" i="230" s="1"/>
  <c r="G47" i="230"/>
  <c r="F47" i="230"/>
  <c r="E47" i="230"/>
  <c r="O46" i="230"/>
  <c r="N46" i="230"/>
  <c r="L46" i="230"/>
  <c r="J46" i="230"/>
  <c r="I46" i="230"/>
  <c r="R46" i="230" s="1"/>
  <c r="G46" i="230"/>
  <c r="F46" i="230"/>
  <c r="E46" i="230"/>
  <c r="M46" i="230" s="1"/>
  <c r="N45" i="230"/>
  <c r="M45" i="230"/>
  <c r="L45" i="230"/>
  <c r="J45" i="230"/>
  <c r="H45" i="230"/>
  <c r="F45" i="230"/>
  <c r="E45" i="230"/>
  <c r="R44" i="230"/>
  <c r="Q44" i="230"/>
  <c r="P44" i="230"/>
  <c r="J44" i="230"/>
  <c r="I44" i="230"/>
  <c r="H44" i="230"/>
  <c r="G44" i="230"/>
  <c r="O44" i="230" s="1"/>
  <c r="F44" i="230"/>
  <c r="N44" i="230" s="1"/>
  <c r="N43" i="230"/>
  <c r="M43" i="230"/>
  <c r="J43" i="230"/>
  <c r="H43" i="230"/>
  <c r="G43" i="230"/>
  <c r="F43" i="230"/>
  <c r="E43" i="230"/>
  <c r="L43" i="230" s="1"/>
  <c r="B43" i="230"/>
  <c r="Q42" i="230"/>
  <c r="P42" i="230"/>
  <c r="J42" i="230"/>
  <c r="I42" i="230"/>
  <c r="R42" i="230" s="1"/>
  <c r="H42" i="230"/>
  <c r="G42" i="230"/>
  <c r="F42" i="230"/>
  <c r="E42" i="230"/>
  <c r="J41" i="230"/>
  <c r="H41" i="230"/>
  <c r="G41" i="230"/>
  <c r="P41" i="230" s="1"/>
  <c r="F41" i="230"/>
  <c r="N41" i="230" s="1"/>
  <c r="E41" i="230"/>
  <c r="B41" i="230"/>
  <c r="Q40" i="230"/>
  <c r="J40" i="230"/>
  <c r="I40" i="230"/>
  <c r="R40" i="230" s="1"/>
  <c r="H40" i="230"/>
  <c r="E40" i="230"/>
  <c r="R39" i="230"/>
  <c r="I39" i="230"/>
  <c r="H39" i="230"/>
  <c r="Q39" i="230" s="1"/>
  <c r="G39" i="230"/>
  <c r="F39" i="230"/>
  <c r="E39" i="230"/>
  <c r="B39" i="230"/>
  <c r="O38" i="230"/>
  <c r="L38" i="230"/>
  <c r="J38" i="230"/>
  <c r="I38" i="230"/>
  <c r="R38" i="230" s="1"/>
  <c r="G38" i="230"/>
  <c r="E38" i="230"/>
  <c r="J37" i="230"/>
  <c r="I37" i="230"/>
  <c r="H37" i="230"/>
  <c r="F37" i="230"/>
  <c r="N37" i="230" s="1"/>
  <c r="E37" i="230"/>
  <c r="Q36" i="230"/>
  <c r="P36" i="230"/>
  <c r="O36" i="230"/>
  <c r="J36" i="230"/>
  <c r="R36" i="230" s="1"/>
  <c r="I36" i="230"/>
  <c r="H36" i="230"/>
  <c r="G36" i="230"/>
  <c r="F36" i="230"/>
  <c r="N36" i="230" s="1"/>
  <c r="P35" i="230"/>
  <c r="J35" i="230"/>
  <c r="I35" i="230"/>
  <c r="H35" i="230"/>
  <c r="G35" i="230"/>
  <c r="F35" i="230"/>
  <c r="E35" i="230"/>
  <c r="B35" i="230"/>
  <c r="P34" i="230"/>
  <c r="O34" i="230"/>
  <c r="J34" i="230"/>
  <c r="I34" i="230"/>
  <c r="R34" i="230" s="1"/>
  <c r="H34" i="230"/>
  <c r="Q34" i="230" s="1"/>
  <c r="G34" i="230"/>
  <c r="F34" i="230"/>
  <c r="N34" i="230" s="1"/>
  <c r="E34" i="230"/>
  <c r="B34" i="230"/>
  <c r="N33" i="230"/>
  <c r="J33" i="230"/>
  <c r="H33" i="230"/>
  <c r="G33" i="230"/>
  <c r="F33" i="230"/>
  <c r="J32" i="230"/>
  <c r="I32" i="230"/>
  <c r="R32" i="230" s="1"/>
  <c r="H32" i="230"/>
  <c r="G32" i="230"/>
  <c r="F32" i="230"/>
  <c r="E32" i="230"/>
  <c r="O31" i="230"/>
  <c r="J31" i="230"/>
  <c r="R31" i="230" s="1"/>
  <c r="I31" i="230"/>
  <c r="G31" i="230"/>
  <c r="F31" i="230"/>
  <c r="N31" i="230" s="1"/>
  <c r="E31" i="230"/>
  <c r="M30" i="230"/>
  <c r="J30" i="230"/>
  <c r="I30" i="230"/>
  <c r="R30" i="230" s="1"/>
  <c r="G30" i="230"/>
  <c r="F30" i="230"/>
  <c r="E30" i="230"/>
  <c r="H29" i="230"/>
  <c r="F29" i="230"/>
  <c r="E29" i="230"/>
  <c r="L29" i="230" s="1"/>
  <c r="B29" i="230"/>
  <c r="J28" i="230"/>
  <c r="R28" i="230" s="1"/>
  <c r="I28" i="230"/>
  <c r="O28" i="230" s="1"/>
  <c r="H28" i="230"/>
  <c r="G28" i="230"/>
  <c r="N27" i="230"/>
  <c r="J27" i="230"/>
  <c r="H27" i="230"/>
  <c r="G27" i="230"/>
  <c r="F27" i="230"/>
  <c r="E27" i="230"/>
  <c r="B27" i="230"/>
  <c r="O26" i="230"/>
  <c r="N26" i="230"/>
  <c r="M26" i="230"/>
  <c r="L26" i="230"/>
  <c r="J26" i="230"/>
  <c r="I26" i="230"/>
  <c r="R26" i="230" s="1"/>
  <c r="H26" i="230"/>
  <c r="Q26" i="230" s="1"/>
  <c r="G26" i="230"/>
  <c r="P26" i="230" s="1"/>
  <c r="F26" i="230"/>
  <c r="E26" i="230"/>
  <c r="B26" i="230"/>
  <c r="R25" i="230"/>
  <c r="O25" i="230"/>
  <c r="J25" i="230"/>
  <c r="I25" i="230"/>
  <c r="H25" i="230"/>
  <c r="Q25" i="230" s="1"/>
  <c r="G25" i="230"/>
  <c r="F25" i="230"/>
  <c r="N25" i="230" s="1"/>
  <c r="R24" i="230"/>
  <c r="Q24" i="230"/>
  <c r="J24" i="230"/>
  <c r="I24" i="230"/>
  <c r="H24" i="230"/>
  <c r="G24" i="230"/>
  <c r="F24" i="230"/>
  <c r="E24" i="230"/>
  <c r="R23" i="230"/>
  <c r="N23" i="230"/>
  <c r="M23" i="230"/>
  <c r="J23" i="230"/>
  <c r="I23" i="230"/>
  <c r="O23" i="230" s="1"/>
  <c r="H23" i="230"/>
  <c r="G23" i="230"/>
  <c r="F23" i="230"/>
  <c r="E23" i="230"/>
  <c r="L23" i="230" s="1"/>
  <c r="B23" i="230"/>
  <c r="J22" i="230"/>
  <c r="I22" i="230"/>
  <c r="R22" i="230" s="1"/>
  <c r="H22" i="230"/>
  <c r="Q22" i="230" s="1"/>
  <c r="G22" i="230"/>
  <c r="O22" i="230" s="1"/>
  <c r="E22" i="230"/>
  <c r="Q21" i="230"/>
  <c r="O21" i="230"/>
  <c r="N21" i="230"/>
  <c r="M21" i="230"/>
  <c r="J21" i="230"/>
  <c r="R21" i="230" s="1"/>
  <c r="I21" i="230"/>
  <c r="H21" i="230"/>
  <c r="F21" i="230"/>
  <c r="E21" i="230"/>
  <c r="L21" i="230" s="1"/>
  <c r="R20" i="230"/>
  <c r="P20" i="230"/>
  <c r="J20" i="230"/>
  <c r="I20" i="230"/>
  <c r="H20" i="230"/>
  <c r="G20" i="230"/>
  <c r="Q19" i="230"/>
  <c r="P19" i="230"/>
  <c r="O19" i="230"/>
  <c r="N19" i="230"/>
  <c r="J19" i="230"/>
  <c r="R19" i="230" s="1"/>
  <c r="I19" i="230"/>
  <c r="H19" i="230"/>
  <c r="G19" i="230"/>
  <c r="F19" i="230"/>
  <c r="E19" i="230"/>
  <c r="B19" i="230"/>
  <c r="M18" i="230"/>
  <c r="J18" i="230"/>
  <c r="I18" i="230"/>
  <c r="R18" i="230" s="1"/>
  <c r="H18" i="230"/>
  <c r="Q18" i="230" s="1"/>
  <c r="G18" i="230"/>
  <c r="F18" i="230"/>
  <c r="E18" i="230"/>
  <c r="B18" i="230"/>
  <c r="J17" i="230"/>
  <c r="H17" i="230"/>
  <c r="G17" i="230"/>
  <c r="P17" i="230" s="1"/>
  <c r="F17" i="230"/>
  <c r="N17" i="230" s="1"/>
  <c r="M16" i="230"/>
  <c r="J16" i="230"/>
  <c r="I16" i="230"/>
  <c r="H16" i="230"/>
  <c r="F16" i="230"/>
  <c r="E16" i="230"/>
  <c r="B16" i="230"/>
  <c r="J15" i="230"/>
  <c r="I15" i="230"/>
  <c r="H15" i="230"/>
  <c r="G15" i="230"/>
  <c r="F15" i="230"/>
  <c r="E15" i="230"/>
  <c r="B15" i="230"/>
  <c r="O14" i="230"/>
  <c r="N14" i="230"/>
  <c r="L14" i="230"/>
  <c r="J14" i="230"/>
  <c r="I14" i="230"/>
  <c r="R14" i="230" s="1"/>
  <c r="G14" i="230"/>
  <c r="F14" i="230"/>
  <c r="E14" i="230"/>
  <c r="M14" i="230" s="1"/>
  <c r="R13" i="230"/>
  <c r="M13" i="230"/>
  <c r="L13" i="230"/>
  <c r="J13" i="230"/>
  <c r="I13" i="230"/>
  <c r="H13" i="230"/>
  <c r="G13" i="230"/>
  <c r="F13" i="230"/>
  <c r="E13" i="230"/>
  <c r="B13" i="230"/>
  <c r="R12" i="230"/>
  <c r="Q12" i="230"/>
  <c r="J12" i="230"/>
  <c r="I12" i="230"/>
  <c r="H12" i="230"/>
  <c r="G12" i="230"/>
  <c r="F12" i="230"/>
  <c r="E12" i="230"/>
  <c r="L11" i="230"/>
  <c r="J11" i="230"/>
  <c r="I11" i="230"/>
  <c r="R11" i="230" s="1"/>
  <c r="G11" i="230"/>
  <c r="F11" i="230"/>
  <c r="M11" i="230" s="1"/>
  <c r="E11" i="230"/>
  <c r="B11" i="230"/>
  <c r="Q10" i="230"/>
  <c r="P10" i="230"/>
  <c r="J10" i="230"/>
  <c r="R10" i="230" s="1"/>
  <c r="I10" i="230"/>
  <c r="H10" i="230"/>
  <c r="G10" i="230"/>
  <c r="O10" i="230" s="1"/>
  <c r="F10" i="230"/>
  <c r="G68" i="194"/>
  <c r="F68" i="194"/>
  <c r="E68" i="194"/>
  <c r="D68" i="194"/>
  <c r="C68" i="194"/>
  <c r="B68" i="194"/>
  <c r="G67" i="194"/>
  <c r="F67" i="194"/>
  <c r="E67" i="194"/>
  <c r="D67" i="194"/>
  <c r="C67" i="194"/>
  <c r="B67" i="194"/>
  <c r="G66" i="194"/>
  <c r="F66" i="194"/>
  <c r="E66" i="194"/>
  <c r="D66" i="194"/>
  <c r="C66" i="194"/>
  <c r="B66" i="194"/>
  <c r="G65" i="194"/>
  <c r="F65" i="194"/>
  <c r="E65" i="194"/>
  <c r="D65" i="194"/>
  <c r="C65" i="194"/>
  <c r="B65" i="194"/>
  <c r="G64" i="194"/>
  <c r="F64" i="194"/>
  <c r="E64" i="194"/>
  <c r="D64" i="194"/>
  <c r="C64" i="194"/>
  <c r="B64" i="194"/>
  <c r="G63" i="194"/>
  <c r="F63" i="194"/>
  <c r="E63" i="194"/>
  <c r="D63" i="194"/>
  <c r="C63" i="194"/>
  <c r="B63" i="194"/>
  <c r="G62" i="194"/>
  <c r="F62" i="194"/>
  <c r="E62" i="194"/>
  <c r="D62" i="194"/>
  <c r="C62" i="194"/>
  <c r="B62" i="194"/>
  <c r="G61" i="194"/>
  <c r="F61" i="194"/>
  <c r="E61" i="194"/>
  <c r="D61" i="194"/>
  <c r="C61" i="194"/>
  <c r="B61" i="194"/>
  <c r="G60" i="194"/>
  <c r="F60" i="194"/>
  <c r="E60" i="194"/>
  <c r="D60" i="194"/>
  <c r="C60" i="194"/>
  <c r="B60" i="194"/>
  <c r="G59" i="194"/>
  <c r="F59" i="194"/>
  <c r="E59" i="194"/>
  <c r="D59" i="194"/>
  <c r="C59" i="194"/>
  <c r="B59" i="194"/>
  <c r="G58" i="194"/>
  <c r="F58" i="194"/>
  <c r="E58" i="194"/>
  <c r="D58" i="194"/>
  <c r="C58" i="194"/>
  <c r="B58" i="194"/>
  <c r="G57" i="194"/>
  <c r="F57" i="194"/>
  <c r="E57" i="194"/>
  <c r="D57" i="194"/>
  <c r="C57" i="194"/>
  <c r="B57" i="194"/>
  <c r="G56" i="194"/>
  <c r="F56" i="194"/>
  <c r="E56" i="194"/>
  <c r="D56" i="194"/>
  <c r="C56" i="194"/>
  <c r="B56" i="194"/>
  <c r="G55" i="194"/>
  <c r="F55" i="194"/>
  <c r="E55" i="194"/>
  <c r="D55" i="194"/>
  <c r="C55" i="194"/>
  <c r="B55" i="194"/>
  <c r="G54" i="194"/>
  <c r="F54" i="194"/>
  <c r="E54" i="194"/>
  <c r="D54" i="194"/>
  <c r="C54" i="194"/>
  <c r="B54" i="194"/>
  <c r="G53" i="194"/>
  <c r="F53" i="194"/>
  <c r="E53" i="194"/>
  <c r="D53" i="194"/>
  <c r="C53" i="194"/>
  <c r="B53" i="194"/>
  <c r="G52" i="194"/>
  <c r="F52" i="194"/>
  <c r="E52" i="194"/>
  <c r="D52" i="194"/>
  <c r="C52" i="194"/>
  <c r="B52" i="194"/>
  <c r="G51" i="194"/>
  <c r="F51" i="194"/>
  <c r="E51" i="194"/>
  <c r="D51" i="194"/>
  <c r="C51" i="194"/>
  <c r="B51" i="194"/>
  <c r="G50" i="194"/>
  <c r="F50" i="194"/>
  <c r="E50" i="194"/>
  <c r="D50" i="194"/>
  <c r="C50" i="194"/>
  <c r="B50" i="194"/>
  <c r="G49" i="194"/>
  <c r="F49" i="194"/>
  <c r="E49" i="194"/>
  <c r="D49" i="194"/>
  <c r="C49" i="194"/>
  <c r="B49" i="194"/>
  <c r="G48" i="194"/>
  <c r="F48" i="194"/>
  <c r="E48" i="194"/>
  <c r="D48" i="194"/>
  <c r="C48" i="194"/>
  <c r="B48" i="194"/>
  <c r="G47" i="194"/>
  <c r="F47" i="194"/>
  <c r="E47" i="194"/>
  <c r="D47" i="194"/>
  <c r="C47" i="194"/>
  <c r="B47" i="194"/>
  <c r="G46" i="194"/>
  <c r="F46" i="194"/>
  <c r="E46" i="194"/>
  <c r="D46" i="194"/>
  <c r="C46" i="194"/>
  <c r="B46" i="194"/>
  <c r="G45" i="194"/>
  <c r="F45" i="194"/>
  <c r="E45" i="194"/>
  <c r="D45" i="194"/>
  <c r="C45" i="194"/>
  <c r="B45" i="194"/>
  <c r="G44" i="194"/>
  <c r="F44" i="194"/>
  <c r="E44" i="194"/>
  <c r="D44" i="194"/>
  <c r="C44" i="194"/>
  <c r="B44" i="194"/>
  <c r="G43" i="194"/>
  <c r="F43" i="194"/>
  <c r="E43" i="194"/>
  <c r="D43" i="194"/>
  <c r="C43" i="194"/>
  <c r="B43" i="194"/>
  <c r="G42" i="194"/>
  <c r="F42" i="194"/>
  <c r="E42" i="194"/>
  <c r="D42" i="194"/>
  <c r="C42" i="194"/>
  <c r="B42" i="194"/>
  <c r="G41" i="194"/>
  <c r="F41" i="194"/>
  <c r="E41" i="194"/>
  <c r="D41" i="194"/>
  <c r="C41" i="194"/>
  <c r="B41" i="194"/>
  <c r="G40" i="194"/>
  <c r="F40" i="194"/>
  <c r="E40" i="194"/>
  <c r="D40" i="194"/>
  <c r="C40" i="194"/>
  <c r="B40" i="194"/>
  <c r="G39" i="194"/>
  <c r="F39" i="194"/>
  <c r="E39" i="194"/>
  <c r="D39" i="194"/>
  <c r="C39" i="194"/>
  <c r="B39" i="194"/>
  <c r="G38" i="194"/>
  <c r="F38" i="194"/>
  <c r="E38" i="194"/>
  <c r="D38" i="194"/>
  <c r="C38" i="194"/>
  <c r="B38" i="194"/>
  <c r="G37" i="194"/>
  <c r="F37" i="194"/>
  <c r="E37" i="194"/>
  <c r="D37" i="194"/>
  <c r="C37" i="194"/>
  <c r="B37" i="194"/>
  <c r="G36" i="194"/>
  <c r="F36" i="194"/>
  <c r="E36" i="194"/>
  <c r="D36" i="194"/>
  <c r="C36" i="194"/>
  <c r="B36" i="194"/>
  <c r="G35" i="194"/>
  <c r="F35" i="194"/>
  <c r="E35" i="194"/>
  <c r="D35" i="194"/>
  <c r="C35" i="194"/>
  <c r="B35" i="194"/>
  <c r="G34" i="194"/>
  <c r="F34" i="194"/>
  <c r="E34" i="194"/>
  <c r="D34" i="194"/>
  <c r="C34" i="194"/>
  <c r="B34" i="194"/>
  <c r="G33" i="194"/>
  <c r="F33" i="194"/>
  <c r="E33" i="194"/>
  <c r="D33" i="194"/>
  <c r="C33" i="194"/>
  <c r="B33" i="194"/>
  <c r="G32" i="194"/>
  <c r="F32" i="194"/>
  <c r="E32" i="194"/>
  <c r="D32" i="194"/>
  <c r="C32" i="194"/>
  <c r="B32" i="194"/>
  <c r="G31" i="194"/>
  <c r="F31" i="194"/>
  <c r="E31" i="194"/>
  <c r="D31" i="194"/>
  <c r="C31" i="194"/>
  <c r="B31" i="194"/>
  <c r="G30" i="194"/>
  <c r="F30" i="194"/>
  <c r="E30" i="194"/>
  <c r="D30" i="194"/>
  <c r="C30" i="194"/>
  <c r="B30" i="194"/>
  <c r="G29" i="194"/>
  <c r="F29" i="194"/>
  <c r="E29" i="194"/>
  <c r="D29" i="194"/>
  <c r="C29" i="194"/>
  <c r="B29" i="194"/>
  <c r="G28" i="194"/>
  <c r="F28" i="194"/>
  <c r="E28" i="194"/>
  <c r="D28" i="194"/>
  <c r="C28" i="194"/>
  <c r="B28" i="194"/>
  <c r="G27" i="194"/>
  <c r="F27" i="194"/>
  <c r="E27" i="194"/>
  <c r="D27" i="194"/>
  <c r="C27" i="194"/>
  <c r="B27" i="194"/>
  <c r="G26" i="194"/>
  <c r="F26" i="194"/>
  <c r="E26" i="194"/>
  <c r="D26" i="194"/>
  <c r="C26" i="194"/>
  <c r="B26" i="194"/>
  <c r="G25" i="194"/>
  <c r="F25" i="194"/>
  <c r="E25" i="194"/>
  <c r="D25" i="194"/>
  <c r="C25" i="194"/>
  <c r="B25" i="194"/>
  <c r="G24" i="194"/>
  <c r="F24" i="194"/>
  <c r="E24" i="194"/>
  <c r="D24" i="194"/>
  <c r="C24" i="194"/>
  <c r="B24" i="194"/>
  <c r="G23" i="194"/>
  <c r="F23" i="194"/>
  <c r="E23" i="194"/>
  <c r="D23" i="194"/>
  <c r="C23" i="194"/>
  <c r="B23" i="194"/>
  <c r="G22" i="194"/>
  <c r="F22" i="194"/>
  <c r="E22" i="194"/>
  <c r="D22" i="194"/>
  <c r="C22" i="194"/>
  <c r="B22" i="194"/>
  <c r="G21" i="194"/>
  <c r="F21" i="194"/>
  <c r="E21" i="194"/>
  <c r="D21" i="194"/>
  <c r="C21" i="194"/>
  <c r="B21" i="194"/>
  <c r="G20" i="194"/>
  <c r="F20" i="194"/>
  <c r="E20" i="194"/>
  <c r="D20" i="194"/>
  <c r="C20" i="194"/>
  <c r="B20" i="194"/>
  <c r="G19" i="194"/>
  <c r="F19" i="194"/>
  <c r="E19" i="194"/>
  <c r="D19" i="194"/>
  <c r="C19" i="194"/>
  <c r="B19" i="194"/>
  <c r="G18" i="194"/>
  <c r="F18" i="194"/>
  <c r="E18" i="194"/>
  <c r="D18" i="194"/>
  <c r="C18" i="194"/>
  <c r="B18" i="194"/>
  <c r="G17" i="194"/>
  <c r="F17" i="194"/>
  <c r="E17" i="194"/>
  <c r="D17" i="194"/>
  <c r="C17" i="194"/>
  <c r="B17" i="194"/>
  <c r="G16" i="194"/>
  <c r="F16" i="194"/>
  <c r="E16" i="194"/>
  <c r="D16" i="194"/>
  <c r="C16" i="194"/>
  <c r="B16" i="194"/>
  <c r="G15" i="194"/>
  <c r="F15" i="194"/>
  <c r="E15" i="194"/>
  <c r="D15" i="194"/>
  <c r="C15" i="194"/>
  <c r="B15" i="194"/>
  <c r="G14" i="194"/>
  <c r="F14" i="194"/>
  <c r="E14" i="194"/>
  <c r="D14" i="194"/>
  <c r="C14" i="194"/>
  <c r="B14" i="194"/>
  <c r="G13" i="194"/>
  <c r="F13" i="194"/>
  <c r="E13" i="194"/>
  <c r="D13" i="194"/>
  <c r="C13" i="194"/>
  <c r="B13" i="194"/>
  <c r="G12" i="194"/>
  <c r="F12" i="194"/>
  <c r="E12" i="194"/>
  <c r="D12" i="194"/>
  <c r="C12" i="194"/>
  <c r="B12" i="194"/>
  <c r="G11" i="194"/>
  <c r="F11" i="194"/>
  <c r="E11" i="194"/>
  <c r="D11" i="194"/>
  <c r="C11" i="194"/>
  <c r="B11" i="194"/>
  <c r="G115" i="193"/>
  <c r="F115" i="193"/>
  <c r="E115" i="193"/>
  <c r="D115" i="193"/>
  <c r="C115" i="193"/>
  <c r="B115" i="193"/>
  <c r="H115" i="193" s="1"/>
  <c r="G114" i="193"/>
  <c r="F114" i="193"/>
  <c r="E114" i="193"/>
  <c r="D114" i="193"/>
  <c r="J114" i="193" s="1"/>
  <c r="C114" i="193"/>
  <c r="I114" i="193" s="1"/>
  <c r="B114" i="193"/>
  <c r="I113" i="193"/>
  <c r="G113" i="193"/>
  <c r="F113" i="193"/>
  <c r="E113" i="193"/>
  <c r="D113" i="193"/>
  <c r="C113" i="193"/>
  <c r="B113" i="193"/>
  <c r="G112" i="193"/>
  <c r="F112" i="193"/>
  <c r="E112" i="193"/>
  <c r="K112" i="193" s="1"/>
  <c r="D112" i="193"/>
  <c r="J112" i="193" s="1"/>
  <c r="C112" i="193"/>
  <c r="I112" i="193" s="1"/>
  <c r="B112" i="193"/>
  <c r="G111" i="193"/>
  <c r="M111" i="193" s="1"/>
  <c r="F111" i="193"/>
  <c r="L111" i="193" s="1"/>
  <c r="E111" i="193"/>
  <c r="D111" i="193"/>
  <c r="C111" i="193"/>
  <c r="B111" i="193"/>
  <c r="H110" i="193"/>
  <c r="G110" i="193"/>
  <c r="F110" i="193"/>
  <c r="E110" i="193"/>
  <c r="D110" i="193"/>
  <c r="C110" i="193"/>
  <c r="B110" i="193"/>
  <c r="G109" i="193"/>
  <c r="F109" i="193"/>
  <c r="L109" i="193" s="1"/>
  <c r="E109" i="193"/>
  <c r="K109" i="193" s="1"/>
  <c r="D109" i="193"/>
  <c r="J109" i="193" s="1"/>
  <c r="C109" i="193"/>
  <c r="B109" i="193"/>
  <c r="G108" i="193"/>
  <c r="F108" i="193"/>
  <c r="E108" i="193"/>
  <c r="D108" i="193"/>
  <c r="C108" i="193"/>
  <c r="B108" i="193"/>
  <c r="G107" i="193"/>
  <c r="F107" i="193"/>
  <c r="L107" i="193" s="1"/>
  <c r="E107" i="193"/>
  <c r="D107" i="193"/>
  <c r="C107" i="193"/>
  <c r="B107" i="193"/>
  <c r="G106" i="193"/>
  <c r="F106" i="193"/>
  <c r="E106" i="193"/>
  <c r="D106" i="193"/>
  <c r="C106" i="193"/>
  <c r="B106" i="193"/>
  <c r="I105" i="193"/>
  <c r="G105" i="193"/>
  <c r="F105" i="193"/>
  <c r="E105" i="193"/>
  <c r="D105" i="193"/>
  <c r="C105" i="193"/>
  <c r="B105" i="193"/>
  <c r="H105" i="193" s="1"/>
  <c r="G104" i="193"/>
  <c r="F104" i="193"/>
  <c r="E104" i="193"/>
  <c r="D104" i="193"/>
  <c r="C104" i="193"/>
  <c r="B104" i="193"/>
  <c r="M103" i="193"/>
  <c r="L103" i="193"/>
  <c r="G103" i="193"/>
  <c r="F103" i="193"/>
  <c r="E103" i="193"/>
  <c r="D103" i="193"/>
  <c r="J103" i="193" s="1"/>
  <c r="C103" i="193"/>
  <c r="B103" i="193"/>
  <c r="G102" i="193"/>
  <c r="F102" i="193"/>
  <c r="E102" i="193"/>
  <c r="D102" i="193"/>
  <c r="J102" i="193" s="1"/>
  <c r="C102" i="193"/>
  <c r="B102" i="193"/>
  <c r="G101" i="193"/>
  <c r="F101" i="193"/>
  <c r="E101" i="193"/>
  <c r="D101" i="193"/>
  <c r="C101" i="193"/>
  <c r="B101" i="193"/>
  <c r="G100" i="193"/>
  <c r="F100" i="193"/>
  <c r="E100" i="193"/>
  <c r="K100" i="193" s="1"/>
  <c r="D100" i="193"/>
  <c r="J100" i="193" s="1"/>
  <c r="C100" i="193"/>
  <c r="B100" i="193"/>
  <c r="G99" i="193"/>
  <c r="M99" i="193" s="1"/>
  <c r="F99" i="193"/>
  <c r="L99" i="193" s="1"/>
  <c r="E99" i="193"/>
  <c r="D99" i="193"/>
  <c r="C99" i="193"/>
  <c r="B99" i="193"/>
  <c r="G98" i="193"/>
  <c r="F98" i="193"/>
  <c r="L98" i="193" s="1"/>
  <c r="E98" i="193"/>
  <c r="K98" i="193" s="1"/>
  <c r="D98" i="193"/>
  <c r="C98" i="193"/>
  <c r="B98" i="193"/>
  <c r="H97" i="193"/>
  <c r="G97" i="193"/>
  <c r="F97" i="193"/>
  <c r="E97" i="193"/>
  <c r="K97" i="193" s="1"/>
  <c r="D97" i="193"/>
  <c r="C97" i="193"/>
  <c r="B97" i="193"/>
  <c r="K96" i="193"/>
  <c r="G96" i="193"/>
  <c r="F96" i="193"/>
  <c r="E96" i="193"/>
  <c r="D96" i="193"/>
  <c r="C96" i="193"/>
  <c r="B96" i="193"/>
  <c r="G95" i="193"/>
  <c r="M95" i="193" s="1"/>
  <c r="F95" i="193"/>
  <c r="E95" i="193"/>
  <c r="D95" i="193"/>
  <c r="C95" i="193"/>
  <c r="B95" i="193"/>
  <c r="G94" i="193"/>
  <c r="F94" i="193"/>
  <c r="E94" i="193"/>
  <c r="D94" i="193"/>
  <c r="C94" i="193"/>
  <c r="B94" i="193"/>
  <c r="G93" i="193"/>
  <c r="F93" i="193"/>
  <c r="E93" i="193"/>
  <c r="D93" i="193"/>
  <c r="C93" i="193"/>
  <c r="B93" i="193"/>
  <c r="K92" i="193"/>
  <c r="J92" i="193"/>
  <c r="G92" i="193"/>
  <c r="F92" i="193"/>
  <c r="E92" i="193"/>
  <c r="D92" i="193"/>
  <c r="C92" i="193"/>
  <c r="I92" i="193" s="1"/>
  <c r="B92" i="193"/>
  <c r="M91" i="193"/>
  <c r="G91" i="193"/>
  <c r="F91" i="193"/>
  <c r="E91" i="193"/>
  <c r="D91" i="193"/>
  <c r="J91" i="193" s="1"/>
  <c r="C91" i="193"/>
  <c r="I91" i="193" s="1"/>
  <c r="B91" i="193"/>
  <c r="G90" i="193"/>
  <c r="F90" i="193"/>
  <c r="E90" i="193"/>
  <c r="D90" i="193"/>
  <c r="C90" i="193"/>
  <c r="I90" i="193" s="1"/>
  <c r="B90" i="193"/>
  <c r="H90" i="193" s="1"/>
  <c r="G89" i="193"/>
  <c r="F89" i="193"/>
  <c r="E89" i="193"/>
  <c r="D89" i="193"/>
  <c r="C89" i="193"/>
  <c r="I89" i="193" s="1"/>
  <c r="B89" i="193"/>
  <c r="G88" i="193"/>
  <c r="F88" i="193"/>
  <c r="E88" i="193"/>
  <c r="D88" i="193"/>
  <c r="C88" i="193"/>
  <c r="B88" i="193"/>
  <c r="G87" i="193"/>
  <c r="M87" i="193" s="1"/>
  <c r="F87" i="193"/>
  <c r="L87" i="193" s="1"/>
  <c r="E87" i="193"/>
  <c r="K87" i="193" s="1"/>
  <c r="D87" i="193"/>
  <c r="C87" i="193"/>
  <c r="B87" i="193"/>
  <c r="G86" i="193"/>
  <c r="F86" i="193"/>
  <c r="E86" i="193"/>
  <c r="D86" i="193"/>
  <c r="C86" i="193"/>
  <c r="B86" i="193"/>
  <c r="G85" i="193"/>
  <c r="M85" i="193" s="1"/>
  <c r="F85" i="193"/>
  <c r="E85" i="193"/>
  <c r="D85" i="193"/>
  <c r="C85" i="193"/>
  <c r="B85" i="193"/>
  <c r="G84" i="193"/>
  <c r="M84" i="193" s="1"/>
  <c r="F84" i="193"/>
  <c r="E84" i="193"/>
  <c r="D84" i="193"/>
  <c r="C84" i="193"/>
  <c r="B84" i="193"/>
  <c r="K83" i="193"/>
  <c r="G83" i="193"/>
  <c r="M83" i="193" s="1"/>
  <c r="F83" i="193"/>
  <c r="L83" i="193" s="1"/>
  <c r="E83" i="193"/>
  <c r="D83" i="193"/>
  <c r="C83" i="193"/>
  <c r="B83" i="193"/>
  <c r="I82" i="193"/>
  <c r="G82" i="193"/>
  <c r="M82" i="193" s="1"/>
  <c r="F82" i="193"/>
  <c r="E82" i="193"/>
  <c r="D82" i="193"/>
  <c r="C82" i="193"/>
  <c r="B82" i="193"/>
  <c r="G81" i="193"/>
  <c r="M81" i="193" s="1"/>
  <c r="F81" i="193"/>
  <c r="L81" i="193" s="1"/>
  <c r="E81" i="193"/>
  <c r="D81" i="193"/>
  <c r="C81" i="193"/>
  <c r="B81" i="193"/>
  <c r="K80" i="193"/>
  <c r="J80" i="193"/>
  <c r="I80" i="193"/>
  <c r="G80" i="193"/>
  <c r="M80" i="193" s="1"/>
  <c r="F80" i="193"/>
  <c r="E80" i="193"/>
  <c r="D80" i="193"/>
  <c r="C80" i="193"/>
  <c r="B80" i="193"/>
  <c r="K79" i="193"/>
  <c r="G79" i="193"/>
  <c r="M79" i="193" s="1"/>
  <c r="F79" i="193"/>
  <c r="E79" i="193"/>
  <c r="D79" i="193"/>
  <c r="C79" i="193"/>
  <c r="B79" i="193"/>
  <c r="K78" i="193"/>
  <c r="J78" i="193"/>
  <c r="I78" i="193"/>
  <c r="G78" i="193"/>
  <c r="F78" i="193"/>
  <c r="E78" i="193"/>
  <c r="D78" i="193"/>
  <c r="C78" i="193"/>
  <c r="B78" i="193"/>
  <c r="H78" i="193" s="1"/>
  <c r="M77" i="193"/>
  <c r="K77" i="193"/>
  <c r="G77" i="193"/>
  <c r="F77" i="193"/>
  <c r="E77" i="193"/>
  <c r="D77" i="193"/>
  <c r="C77" i="193"/>
  <c r="I77" i="193" s="1"/>
  <c r="B77" i="193"/>
  <c r="K76" i="193"/>
  <c r="J76" i="193"/>
  <c r="G76" i="193"/>
  <c r="F76" i="193"/>
  <c r="E76" i="193"/>
  <c r="D76" i="193"/>
  <c r="C76" i="193"/>
  <c r="B76" i="193"/>
  <c r="M75" i="193"/>
  <c r="G75" i="193"/>
  <c r="F75" i="193"/>
  <c r="E75" i="193"/>
  <c r="D75" i="193"/>
  <c r="C75" i="193"/>
  <c r="B75" i="193"/>
  <c r="G74" i="193"/>
  <c r="F74" i="193"/>
  <c r="E74" i="193"/>
  <c r="D74" i="193"/>
  <c r="C74" i="193"/>
  <c r="B74" i="193"/>
  <c r="G73" i="193"/>
  <c r="F73" i="193"/>
  <c r="E73" i="193"/>
  <c r="K73" i="193" s="1"/>
  <c r="D73" i="193"/>
  <c r="J73" i="193" s="1"/>
  <c r="C73" i="193"/>
  <c r="I73" i="193" s="1"/>
  <c r="B73" i="193"/>
  <c r="G72" i="193"/>
  <c r="F72" i="193"/>
  <c r="E72" i="193"/>
  <c r="D72" i="193"/>
  <c r="C72" i="193"/>
  <c r="I72" i="193" s="1"/>
  <c r="B72" i="193"/>
  <c r="G71" i="193"/>
  <c r="M71" i="193" s="1"/>
  <c r="F71" i="193"/>
  <c r="L71" i="193" s="1"/>
  <c r="E71" i="193"/>
  <c r="D71" i="193"/>
  <c r="C71" i="193"/>
  <c r="B71" i="193"/>
  <c r="G70" i="193"/>
  <c r="M70" i="193" s="1"/>
  <c r="F70" i="193"/>
  <c r="E70" i="193"/>
  <c r="D70" i="193"/>
  <c r="C70" i="193"/>
  <c r="B70" i="193"/>
  <c r="G69" i="193"/>
  <c r="F69" i="193"/>
  <c r="L69" i="193" s="1"/>
  <c r="E69" i="193"/>
  <c r="K69" i="193" s="1"/>
  <c r="D69" i="193"/>
  <c r="J69" i="193" s="1"/>
  <c r="C69" i="193"/>
  <c r="B69" i="193"/>
  <c r="G68" i="193"/>
  <c r="F68" i="193"/>
  <c r="E68" i="193"/>
  <c r="D68" i="193"/>
  <c r="C68" i="193"/>
  <c r="B68" i="193"/>
  <c r="G67" i="193"/>
  <c r="M67" i="193" s="1"/>
  <c r="F67" i="193"/>
  <c r="L67" i="193" s="1"/>
  <c r="E67" i="193"/>
  <c r="D67" i="193"/>
  <c r="C67" i="193"/>
  <c r="B67" i="193"/>
  <c r="J66" i="193"/>
  <c r="G66" i="193"/>
  <c r="F66" i="193"/>
  <c r="E66" i="193"/>
  <c r="D66" i="193"/>
  <c r="C66" i="193"/>
  <c r="B66" i="193"/>
  <c r="M65" i="193"/>
  <c r="G65" i="193"/>
  <c r="F65" i="193"/>
  <c r="E65" i="193"/>
  <c r="D65" i="193"/>
  <c r="C65" i="193"/>
  <c r="B65" i="193"/>
  <c r="K64" i="193"/>
  <c r="J64" i="193"/>
  <c r="G64" i="193"/>
  <c r="F64" i="193"/>
  <c r="E64" i="193"/>
  <c r="D64" i="193"/>
  <c r="C64" i="193"/>
  <c r="B64" i="193"/>
  <c r="M63" i="193"/>
  <c r="G63" i="193"/>
  <c r="F63" i="193"/>
  <c r="E63" i="193"/>
  <c r="D63" i="193"/>
  <c r="C63" i="193"/>
  <c r="B63" i="193"/>
  <c r="G62" i="193"/>
  <c r="F62" i="193"/>
  <c r="E62" i="193"/>
  <c r="D62" i="193"/>
  <c r="C62" i="193"/>
  <c r="I62" i="193" s="1"/>
  <c r="B62" i="193"/>
  <c r="G61" i="193"/>
  <c r="F61" i="193"/>
  <c r="E61" i="193"/>
  <c r="D61" i="193"/>
  <c r="C61" i="193"/>
  <c r="I61" i="193" s="1"/>
  <c r="B61" i="193"/>
  <c r="K60" i="193"/>
  <c r="J60" i="193"/>
  <c r="G60" i="193"/>
  <c r="F60" i="193"/>
  <c r="E60" i="193"/>
  <c r="D60" i="193"/>
  <c r="C60" i="193"/>
  <c r="I60" i="193" s="1"/>
  <c r="B60" i="193"/>
  <c r="M59" i="193"/>
  <c r="G59" i="193"/>
  <c r="F59" i="193"/>
  <c r="E59" i="193"/>
  <c r="D59" i="193"/>
  <c r="J59" i="193" s="1"/>
  <c r="C59" i="193"/>
  <c r="I59" i="193" s="1"/>
  <c r="B59" i="193"/>
  <c r="G58" i="193"/>
  <c r="F58" i="193"/>
  <c r="E58" i="193"/>
  <c r="D58" i="193"/>
  <c r="C58" i="193"/>
  <c r="I58" i="193" s="1"/>
  <c r="B58" i="193"/>
  <c r="H58" i="193" s="1"/>
  <c r="G57" i="193"/>
  <c r="G56" i="193"/>
  <c r="G55" i="193"/>
  <c r="M55" i="193" s="1"/>
  <c r="G54" i="193"/>
  <c r="M53" i="193"/>
  <c r="G53" i="193"/>
  <c r="G52" i="193"/>
  <c r="G51" i="193"/>
  <c r="G50" i="193"/>
  <c r="G49" i="193"/>
  <c r="G48" i="193"/>
  <c r="G47" i="193"/>
  <c r="G46" i="193"/>
  <c r="M45" i="193"/>
  <c r="G45" i="193"/>
  <c r="G44" i="193"/>
  <c r="G43" i="193"/>
  <c r="G42" i="193"/>
  <c r="M42" i="193" s="1"/>
  <c r="M41" i="193"/>
  <c r="G41" i="193"/>
  <c r="M40" i="193"/>
  <c r="G40" i="193"/>
  <c r="G39" i="193"/>
  <c r="G38" i="193"/>
  <c r="G37" i="193"/>
  <c r="M36" i="193"/>
  <c r="G36" i="193"/>
  <c r="G35" i="193"/>
  <c r="M35" i="193" s="1"/>
  <c r="G34" i="193"/>
  <c r="G33" i="193"/>
  <c r="M32" i="193"/>
  <c r="G32" i="193"/>
  <c r="G31" i="193"/>
  <c r="M31" i="193" s="1"/>
  <c r="G30" i="193"/>
  <c r="G29" i="193"/>
  <c r="G28" i="193"/>
  <c r="G27" i="193"/>
  <c r="G26" i="193"/>
  <c r="M26" i="193" s="1"/>
  <c r="G25" i="193"/>
  <c r="G24" i="193"/>
  <c r="G23" i="193"/>
  <c r="M23" i="193" s="1"/>
  <c r="G22" i="193"/>
  <c r="G21" i="193"/>
  <c r="G20" i="193"/>
  <c r="G19" i="193"/>
  <c r="G18" i="193"/>
  <c r="M18" i="193" s="1"/>
  <c r="M17" i="193"/>
  <c r="G17" i="193"/>
  <c r="G16" i="193"/>
  <c r="G15" i="193"/>
  <c r="G14" i="193"/>
  <c r="G13" i="193"/>
  <c r="M12" i="193"/>
  <c r="G12" i="193"/>
  <c r="G11" i="193"/>
  <c r="G10" i="193"/>
  <c r="G9" i="193"/>
  <c r="M115" i="192"/>
  <c r="I115" i="192"/>
  <c r="G115" i="192"/>
  <c r="F115" i="192"/>
  <c r="E115" i="192"/>
  <c r="D115" i="192"/>
  <c r="C115" i="192"/>
  <c r="B115" i="192"/>
  <c r="G114" i="192"/>
  <c r="F114" i="192"/>
  <c r="E114" i="192"/>
  <c r="D114" i="192"/>
  <c r="C114" i="192"/>
  <c r="B114" i="192"/>
  <c r="G113" i="192"/>
  <c r="F113" i="192"/>
  <c r="E113" i="192"/>
  <c r="D113" i="192"/>
  <c r="C113" i="192"/>
  <c r="B113" i="192"/>
  <c r="K112" i="192"/>
  <c r="G112" i="192"/>
  <c r="F112" i="192"/>
  <c r="E112" i="192"/>
  <c r="D112" i="192"/>
  <c r="C112" i="192"/>
  <c r="B112" i="192"/>
  <c r="M111" i="192"/>
  <c r="G111" i="192"/>
  <c r="F111" i="192"/>
  <c r="E111" i="192"/>
  <c r="D111" i="192"/>
  <c r="C111" i="192"/>
  <c r="B111" i="192"/>
  <c r="G110" i="192"/>
  <c r="F110" i="192"/>
  <c r="E110" i="192"/>
  <c r="D110" i="192"/>
  <c r="J110" i="192" s="1"/>
  <c r="C110" i="192"/>
  <c r="B110" i="192"/>
  <c r="G109" i="192"/>
  <c r="F109" i="192"/>
  <c r="E109" i="192"/>
  <c r="K109" i="192" s="1"/>
  <c r="D109" i="192"/>
  <c r="C109" i="192"/>
  <c r="B109" i="192"/>
  <c r="G108" i="192"/>
  <c r="F108" i="192"/>
  <c r="E108" i="192"/>
  <c r="K108" i="192" s="1"/>
  <c r="D108" i="192"/>
  <c r="J108" i="192" s="1"/>
  <c r="C108" i="192"/>
  <c r="I108" i="192" s="1"/>
  <c r="B108" i="192"/>
  <c r="G107" i="192"/>
  <c r="M107" i="192" s="1"/>
  <c r="F107" i="192"/>
  <c r="L107" i="192" s="1"/>
  <c r="E107" i="192"/>
  <c r="D107" i="192"/>
  <c r="C107" i="192"/>
  <c r="B107" i="192"/>
  <c r="L106" i="192"/>
  <c r="G106" i="192"/>
  <c r="F106" i="192"/>
  <c r="E106" i="192"/>
  <c r="D106" i="192"/>
  <c r="C106" i="192"/>
  <c r="B106" i="192"/>
  <c r="M105" i="192"/>
  <c r="I105" i="192"/>
  <c r="H105" i="192"/>
  <c r="G105" i="192"/>
  <c r="F105" i="192"/>
  <c r="E105" i="192"/>
  <c r="D105" i="192"/>
  <c r="C105" i="192"/>
  <c r="B105" i="192"/>
  <c r="G104" i="192"/>
  <c r="F104" i="192"/>
  <c r="E104" i="192"/>
  <c r="K104" i="192" s="1"/>
  <c r="D104" i="192"/>
  <c r="J104" i="192" s="1"/>
  <c r="C104" i="192"/>
  <c r="B104" i="192"/>
  <c r="G103" i="192"/>
  <c r="F103" i="192"/>
  <c r="L103" i="192" s="1"/>
  <c r="E103" i="192"/>
  <c r="D103" i="192"/>
  <c r="C103" i="192"/>
  <c r="B103" i="192"/>
  <c r="I102" i="192"/>
  <c r="G102" i="192"/>
  <c r="F102" i="192"/>
  <c r="E102" i="192"/>
  <c r="D102" i="192"/>
  <c r="C102" i="192"/>
  <c r="B102" i="192"/>
  <c r="I101" i="192"/>
  <c r="H101" i="192"/>
  <c r="G101" i="192"/>
  <c r="M101" i="192" s="1"/>
  <c r="F101" i="192"/>
  <c r="E101" i="192"/>
  <c r="D101" i="192"/>
  <c r="C101" i="192"/>
  <c r="B101" i="192"/>
  <c r="M100" i="192"/>
  <c r="K100" i="192"/>
  <c r="G100" i="192"/>
  <c r="F100" i="192"/>
  <c r="E100" i="192"/>
  <c r="D100" i="192"/>
  <c r="C100" i="192"/>
  <c r="I100" i="192" s="1"/>
  <c r="B100" i="192"/>
  <c r="H100" i="192" s="1"/>
  <c r="M99" i="192"/>
  <c r="G99" i="192"/>
  <c r="F99" i="192"/>
  <c r="E99" i="192"/>
  <c r="D99" i="192"/>
  <c r="C99" i="192"/>
  <c r="B99" i="192"/>
  <c r="M98" i="192"/>
  <c r="G98" i="192"/>
  <c r="F98" i="192"/>
  <c r="E98" i="192"/>
  <c r="D98" i="192"/>
  <c r="C98" i="192"/>
  <c r="B98" i="192"/>
  <c r="G97" i="192"/>
  <c r="M97" i="192" s="1"/>
  <c r="F97" i="192"/>
  <c r="L97" i="192" s="1"/>
  <c r="E97" i="192"/>
  <c r="D97" i="192"/>
  <c r="C97" i="192"/>
  <c r="B97" i="192"/>
  <c r="K96" i="192"/>
  <c r="G96" i="192"/>
  <c r="F96" i="192"/>
  <c r="E96" i="192"/>
  <c r="D96" i="192"/>
  <c r="C96" i="192"/>
  <c r="B96" i="192"/>
  <c r="G95" i="192"/>
  <c r="M95" i="192" s="1"/>
  <c r="F95" i="192"/>
  <c r="E95" i="192"/>
  <c r="D95" i="192"/>
  <c r="C95" i="192"/>
  <c r="B95" i="192"/>
  <c r="M94" i="192"/>
  <c r="L94" i="192"/>
  <c r="K94" i="192"/>
  <c r="G94" i="192"/>
  <c r="F94" i="192"/>
  <c r="E94" i="192"/>
  <c r="D94" i="192"/>
  <c r="C94" i="192"/>
  <c r="B94" i="192"/>
  <c r="M93" i="192"/>
  <c r="G93" i="192"/>
  <c r="F93" i="192"/>
  <c r="E93" i="192"/>
  <c r="D93" i="192"/>
  <c r="C93" i="192"/>
  <c r="B93" i="192"/>
  <c r="G92" i="192"/>
  <c r="F92" i="192"/>
  <c r="E92" i="192"/>
  <c r="K92" i="192" s="1"/>
  <c r="D92" i="192"/>
  <c r="J92" i="192" s="1"/>
  <c r="C92" i="192"/>
  <c r="B92" i="192"/>
  <c r="G91" i="192"/>
  <c r="M91" i="192" s="1"/>
  <c r="F91" i="192"/>
  <c r="L91" i="192" s="1"/>
  <c r="E91" i="192"/>
  <c r="K91" i="192" s="1"/>
  <c r="D91" i="192"/>
  <c r="C91" i="192"/>
  <c r="B91" i="192"/>
  <c r="I90" i="192"/>
  <c r="G90" i="192"/>
  <c r="F90" i="192"/>
  <c r="E90" i="192"/>
  <c r="D90" i="192"/>
  <c r="C90" i="192"/>
  <c r="B90" i="192"/>
  <c r="I89" i="192"/>
  <c r="H89" i="192"/>
  <c r="G89" i="192"/>
  <c r="F89" i="192"/>
  <c r="E89" i="192"/>
  <c r="D89" i="192"/>
  <c r="C89" i="192"/>
  <c r="B89" i="192"/>
  <c r="M88" i="192"/>
  <c r="L88" i="192"/>
  <c r="G88" i="192"/>
  <c r="F88" i="192"/>
  <c r="E88" i="192"/>
  <c r="K88" i="192" s="1"/>
  <c r="D88" i="192"/>
  <c r="J88" i="192" s="1"/>
  <c r="C88" i="192"/>
  <c r="B88" i="192"/>
  <c r="G87" i="192"/>
  <c r="F87" i="192"/>
  <c r="L87" i="192" s="1"/>
  <c r="E87" i="192"/>
  <c r="K87" i="192" s="1"/>
  <c r="D87" i="192"/>
  <c r="C87" i="192"/>
  <c r="B87" i="192"/>
  <c r="G86" i="192"/>
  <c r="F86" i="192"/>
  <c r="E86" i="192"/>
  <c r="K86" i="192" s="1"/>
  <c r="D86" i="192"/>
  <c r="C86" i="192"/>
  <c r="B86" i="192"/>
  <c r="I85" i="192"/>
  <c r="H85" i="192"/>
  <c r="G85" i="192"/>
  <c r="F85" i="192"/>
  <c r="L85" i="192" s="1"/>
  <c r="E85" i="192"/>
  <c r="D85" i="192"/>
  <c r="C85" i="192"/>
  <c r="B85" i="192"/>
  <c r="K84" i="192"/>
  <c r="G84" i="192"/>
  <c r="F84" i="192"/>
  <c r="E84" i="192"/>
  <c r="D84" i="192"/>
  <c r="C84" i="192"/>
  <c r="B84" i="192"/>
  <c r="M83" i="192"/>
  <c r="I83" i="192"/>
  <c r="G83" i="192"/>
  <c r="F83" i="192"/>
  <c r="E83" i="192"/>
  <c r="D83" i="192"/>
  <c r="C83" i="192"/>
  <c r="B83" i="192"/>
  <c r="G82" i="192"/>
  <c r="F82" i="192"/>
  <c r="E82" i="192"/>
  <c r="D82" i="192"/>
  <c r="C82" i="192"/>
  <c r="B82" i="192"/>
  <c r="G81" i="192"/>
  <c r="F81" i="192"/>
  <c r="E81" i="192"/>
  <c r="D81" i="192"/>
  <c r="C81" i="192"/>
  <c r="B81" i="192"/>
  <c r="K80" i="192"/>
  <c r="G80" i="192"/>
  <c r="F80" i="192"/>
  <c r="E80" i="192"/>
  <c r="D80" i="192"/>
  <c r="C80" i="192"/>
  <c r="B80" i="192"/>
  <c r="M79" i="192"/>
  <c r="G79" i="192"/>
  <c r="F79" i="192"/>
  <c r="E79" i="192"/>
  <c r="D79" i="192"/>
  <c r="C79" i="192"/>
  <c r="B79" i="192"/>
  <c r="G78" i="192"/>
  <c r="F78" i="192"/>
  <c r="E78" i="192"/>
  <c r="D78" i="192"/>
  <c r="J78" i="192" s="1"/>
  <c r="C78" i="192"/>
  <c r="B78" i="192"/>
  <c r="G77" i="192"/>
  <c r="F77" i="192"/>
  <c r="E77" i="192"/>
  <c r="K77" i="192" s="1"/>
  <c r="D77" i="192"/>
  <c r="C77" i="192"/>
  <c r="B77" i="192"/>
  <c r="G76" i="192"/>
  <c r="F76" i="192"/>
  <c r="E76" i="192"/>
  <c r="K76" i="192" s="1"/>
  <c r="D76" i="192"/>
  <c r="J76" i="192" s="1"/>
  <c r="C76" i="192"/>
  <c r="B76" i="192"/>
  <c r="G75" i="192"/>
  <c r="M75" i="192" s="1"/>
  <c r="F75" i="192"/>
  <c r="L75" i="192" s="1"/>
  <c r="E75" i="192"/>
  <c r="D75" i="192"/>
  <c r="C75" i="192"/>
  <c r="B75" i="192"/>
  <c r="L74" i="192"/>
  <c r="K74" i="192"/>
  <c r="G74" i="192"/>
  <c r="F74" i="192"/>
  <c r="E74" i="192"/>
  <c r="D74" i="192"/>
  <c r="C74" i="192"/>
  <c r="B74" i="192"/>
  <c r="M73" i="192"/>
  <c r="I73" i="192"/>
  <c r="H73" i="192"/>
  <c r="G73" i="192"/>
  <c r="F73" i="192"/>
  <c r="E73" i="192"/>
  <c r="D73" i="192"/>
  <c r="C73" i="192"/>
  <c r="B73" i="192"/>
  <c r="G72" i="192"/>
  <c r="F72" i="192"/>
  <c r="E72" i="192"/>
  <c r="K72" i="192" s="1"/>
  <c r="D72" i="192"/>
  <c r="J72" i="192" s="1"/>
  <c r="C72" i="192"/>
  <c r="B72" i="192"/>
  <c r="H72" i="192" s="1"/>
  <c r="G71" i="192"/>
  <c r="F71" i="192"/>
  <c r="L71" i="192" s="1"/>
  <c r="E71" i="192"/>
  <c r="D71" i="192"/>
  <c r="C71" i="192"/>
  <c r="B71" i="192"/>
  <c r="I70" i="192"/>
  <c r="G70" i="192"/>
  <c r="F70" i="192"/>
  <c r="E70" i="192"/>
  <c r="D70" i="192"/>
  <c r="C70" i="192"/>
  <c r="B70" i="192"/>
  <c r="I69" i="192"/>
  <c r="H69" i="192"/>
  <c r="G69" i="192"/>
  <c r="F69" i="192"/>
  <c r="E69" i="192"/>
  <c r="D69" i="192"/>
  <c r="C69" i="192"/>
  <c r="B69" i="192"/>
  <c r="K68" i="192"/>
  <c r="G68" i="192"/>
  <c r="F68" i="192"/>
  <c r="E68" i="192"/>
  <c r="D68" i="192"/>
  <c r="C68" i="192"/>
  <c r="I68" i="192" s="1"/>
  <c r="B68" i="192"/>
  <c r="H68" i="192" s="1"/>
  <c r="M67" i="192"/>
  <c r="G67" i="192"/>
  <c r="F67" i="192"/>
  <c r="E67" i="192"/>
  <c r="D67" i="192"/>
  <c r="C67" i="192"/>
  <c r="B67" i="192"/>
  <c r="M66" i="192"/>
  <c r="G66" i="192"/>
  <c r="F66" i="192"/>
  <c r="E66" i="192"/>
  <c r="D66" i="192"/>
  <c r="C66" i="192"/>
  <c r="B66" i="192"/>
  <c r="G65" i="192"/>
  <c r="M65" i="192" s="1"/>
  <c r="F65" i="192"/>
  <c r="L65" i="192" s="1"/>
  <c r="E65" i="192"/>
  <c r="D65" i="192"/>
  <c r="C65" i="192"/>
  <c r="B65" i="192"/>
  <c r="K64" i="192"/>
  <c r="G64" i="192"/>
  <c r="F64" i="192"/>
  <c r="E64" i="192"/>
  <c r="D64" i="192"/>
  <c r="C64" i="192"/>
  <c r="B64" i="192"/>
  <c r="M63" i="192"/>
  <c r="G63" i="192"/>
  <c r="F63" i="192"/>
  <c r="E63" i="192"/>
  <c r="D63" i="192"/>
  <c r="C63" i="192"/>
  <c r="B63" i="192"/>
  <c r="M62" i="192"/>
  <c r="G62" i="192"/>
  <c r="F62" i="192"/>
  <c r="E62" i="192"/>
  <c r="D62" i="192"/>
  <c r="C62" i="192"/>
  <c r="I62" i="192" s="1"/>
  <c r="B62" i="192"/>
  <c r="H62" i="192" s="1"/>
  <c r="M61" i="192"/>
  <c r="G61" i="192"/>
  <c r="F61" i="192"/>
  <c r="E61" i="192"/>
  <c r="D61" i="192"/>
  <c r="C61" i="192"/>
  <c r="B61" i="192"/>
  <c r="G60" i="192"/>
  <c r="F60" i="192"/>
  <c r="E60" i="192"/>
  <c r="K60" i="192" s="1"/>
  <c r="D60" i="192"/>
  <c r="J60" i="192" s="1"/>
  <c r="C60" i="192"/>
  <c r="B60" i="192"/>
  <c r="G59" i="192"/>
  <c r="M59" i="192" s="1"/>
  <c r="F59" i="192"/>
  <c r="L59" i="192" s="1"/>
  <c r="E59" i="192"/>
  <c r="K59" i="192" s="1"/>
  <c r="D59" i="192"/>
  <c r="C59" i="192"/>
  <c r="B59" i="192"/>
  <c r="I58" i="192"/>
  <c r="G58" i="192"/>
  <c r="F58" i="192"/>
  <c r="E58" i="192"/>
  <c r="D58" i="192"/>
  <c r="C58" i="192"/>
  <c r="B58" i="192"/>
  <c r="G57" i="192"/>
  <c r="G56" i="192"/>
  <c r="M56" i="192" s="1"/>
  <c r="G55" i="192"/>
  <c r="G54" i="192"/>
  <c r="G53" i="192"/>
  <c r="G52" i="192"/>
  <c r="G51" i="192"/>
  <c r="G50" i="192"/>
  <c r="G49" i="192"/>
  <c r="G48" i="192"/>
  <c r="M48" i="192" s="1"/>
  <c r="M47" i="192"/>
  <c r="G47" i="192"/>
  <c r="G46" i="192"/>
  <c r="G45" i="192"/>
  <c r="G44" i="192"/>
  <c r="M44" i="192" s="1"/>
  <c r="G43" i="192"/>
  <c r="M43" i="192" s="1"/>
  <c r="M42" i="192"/>
  <c r="G42" i="192"/>
  <c r="G41" i="192"/>
  <c r="G40" i="192"/>
  <c r="G39" i="192"/>
  <c r="M39" i="192" s="1"/>
  <c r="G38" i="192"/>
  <c r="G37" i="192"/>
  <c r="G36" i="192"/>
  <c r="G35" i="192"/>
  <c r="G34" i="192"/>
  <c r="M33" i="192"/>
  <c r="G33" i="192"/>
  <c r="G32" i="192"/>
  <c r="G31" i="192"/>
  <c r="M31" i="192" s="1"/>
  <c r="G30" i="192"/>
  <c r="G29" i="192"/>
  <c r="G28" i="192"/>
  <c r="G27" i="192"/>
  <c r="M27" i="192" s="1"/>
  <c r="G26" i="192"/>
  <c r="M25" i="192"/>
  <c r="G25" i="192"/>
  <c r="G24" i="192"/>
  <c r="M24" i="192" s="1"/>
  <c r="G23" i="192"/>
  <c r="G22" i="192"/>
  <c r="M21" i="192"/>
  <c r="G21" i="192"/>
  <c r="G20" i="192"/>
  <c r="M20" i="192" s="1"/>
  <c r="M19" i="192"/>
  <c r="G19" i="192"/>
  <c r="G18" i="192"/>
  <c r="G17" i="192"/>
  <c r="G16" i="192"/>
  <c r="M16" i="192" s="1"/>
  <c r="G15" i="192"/>
  <c r="M15" i="192" s="1"/>
  <c r="G14" i="192"/>
  <c r="G13" i="192"/>
  <c r="G12" i="192"/>
  <c r="G11" i="192"/>
  <c r="M11" i="192" s="1"/>
  <c r="G10" i="192"/>
  <c r="G9" i="192"/>
  <c r="I115" i="191"/>
  <c r="G115" i="191"/>
  <c r="M115" i="191" s="1"/>
  <c r="F115" i="191"/>
  <c r="E115" i="191"/>
  <c r="D115" i="191"/>
  <c r="C115" i="191"/>
  <c r="B115" i="191"/>
  <c r="K114" i="191"/>
  <c r="G114" i="191"/>
  <c r="F114" i="191"/>
  <c r="E114" i="191"/>
  <c r="D114" i="191"/>
  <c r="C114" i="191"/>
  <c r="B114" i="191"/>
  <c r="I113" i="191"/>
  <c r="G113" i="191"/>
  <c r="F113" i="191"/>
  <c r="E113" i="191"/>
  <c r="D113" i="191"/>
  <c r="C113" i="191"/>
  <c r="B113" i="191"/>
  <c r="H113" i="191" s="1"/>
  <c r="K112" i="191"/>
  <c r="G112" i="191"/>
  <c r="F112" i="191"/>
  <c r="E112" i="191"/>
  <c r="D112" i="191"/>
  <c r="C112" i="191"/>
  <c r="B112" i="191"/>
  <c r="K111" i="191"/>
  <c r="G111" i="191"/>
  <c r="M111" i="191" s="1"/>
  <c r="F111" i="191"/>
  <c r="E111" i="191"/>
  <c r="D111" i="191"/>
  <c r="C111" i="191"/>
  <c r="I111" i="191" s="1"/>
  <c r="B111" i="191"/>
  <c r="H111" i="191" s="1"/>
  <c r="G110" i="191"/>
  <c r="F110" i="191"/>
  <c r="E110" i="191"/>
  <c r="D110" i="191"/>
  <c r="C110" i="191"/>
  <c r="I110" i="191" s="1"/>
  <c r="B110" i="191"/>
  <c r="K109" i="191"/>
  <c r="G109" i="191"/>
  <c r="F109" i="191"/>
  <c r="E109" i="191"/>
  <c r="D109" i="191"/>
  <c r="C109" i="191"/>
  <c r="I109" i="191" s="1"/>
  <c r="B109" i="191"/>
  <c r="H109" i="191" s="1"/>
  <c r="K108" i="191"/>
  <c r="G108" i="191"/>
  <c r="F108" i="191"/>
  <c r="E108" i="191"/>
  <c r="D108" i="191"/>
  <c r="J108" i="191" s="1"/>
  <c r="C108" i="191"/>
  <c r="I108" i="191" s="1"/>
  <c r="B108" i="191"/>
  <c r="G107" i="191"/>
  <c r="F107" i="191"/>
  <c r="E107" i="191"/>
  <c r="D107" i="191"/>
  <c r="C107" i="191"/>
  <c r="I107" i="191" s="1"/>
  <c r="B107" i="191"/>
  <c r="H107" i="191" s="1"/>
  <c r="G106" i="191"/>
  <c r="F106" i="191"/>
  <c r="E106" i="191"/>
  <c r="D106" i="191"/>
  <c r="C106" i="191"/>
  <c r="B106" i="191"/>
  <c r="G105" i="191"/>
  <c r="F105" i="191"/>
  <c r="E105" i="191"/>
  <c r="D105" i="191"/>
  <c r="C105" i="191"/>
  <c r="I105" i="191" s="1"/>
  <c r="B105" i="191"/>
  <c r="H105" i="191" s="1"/>
  <c r="G104" i="191"/>
  <c r="F104" i="191"/>
  <c r="L104" i="191" s="1"/>
  <c r="E104" i="191"/>
  <c r="K104" i="191" s="1"/>
  <c r="D104" i="191"/>
  <c r="J104" i="191" s="1"/>
  <c r="C104" i="191"/>
  <c r="B104" i="191"/>
  <c r="G103" i="191"/>
  <c r="M103" i="191" s="1"/>
  <c r="F103" i="191"/>
  <c r="E103" i="191"/>
  <c r="D103" i="191"/>
  <c r="C103" i="191"/>
  <c r="I103" i="191" s="1"/>
  <c r="B103" i="191"/>
  <c r="G102" i="191"/>
  <c r="F102" i="191"/>
  <c r="E102" i="191"/>
  <c r="D102" i="191"/>
  <c r="C102" i="191"/>
  <c r="B102" i="191"/>
  <c r="I101" i="191"/>
  <c r="G101" i="191"/>
  <c r="M101" i="191" s="1"/>
  <c r="F101" i="191"/>
  <c r="E101" i="191"/>
  <c r="D101" i="191"/>
  <c r="C101" i="191"/>
  <c r="B101" i="191"/>
  <c r="G100" i="191"/>
  <c r="M100" i="191" s="1"/>
  <c r="F100" i="191"/>
  <c r="E100" i="191"/>
  <c r="K100" i="191" s="1"/>
  <c r="D100" i="191"/>
  <c r="C100" i="191"/>
  <c r="B100" i="191"/>
  <c r="G99" i="191"/>
  <c r="M99" i="191" s="1"/>
  <c r="F99" i="191"/>
  <c r="E99" i="191"/>
  <c r="D99" i="191"/>
  <c r="C99" i="191"/>
  <c r="B99" i="191"/>
  <c r="K98" i="191"/>
  <c r="G98" i="191"/>
  <c r="M98" i="191" s="1"/>
  <c r="F98" i="191"/>
  <c r="L98" i="191" s="1"/>
  <c r="E98" i="191"/>
  <c r="D98" i="191"/>
  <c r="C98" i="191"/>
  <c r="B98" i="191"/>
  <c r="J97" i="191"/>
  <c r="I97" i="191"/>
  <c r="G97" i="191"/>
  <c r="F97" i="191"/>
  <c r="E97" i="191"/>
  <c r="D97" i="191"/>
  <c r="C97" i="191"/>
  <c r="B97" i="191"/>
  <c r="H97" i="191" s="1"/>
  <c r="M96" i="191"/>
  <c r="L96" i="191"/>
  <c r="K96" i="191"/>
  <c r="G96" i="191"/>
  <c r="F96" i="191"/>
  <c r="E96" i="191"/>
  <c r="D96" i="191"/>
  <c r="J96" i="191" s="1"/>
  <c r="C96" i="191"/>
  <c r="B96" i="191"/>
  <c r="G95" i="191"/>
  <c r="F95" i="191"/>
  <c r="E95" i="191"/>
  <c r="D95" i="191"/>
  <c r="C95" i="191"/>
  <c r="B95" i="191"/>
  <c r="G94" i="191"/>
  <c r="M94" i="191" s="1"/>
  <c r="F94" i="191"/>
  <c r="E94" i="191"/>
  <c r="D94" i="191"/>
  <c r="C94" i="191"/>
  <c r="B94" i="191"/>
  <c r="I93" i="191"/>
  <c r="H93" i="191"/>
  <c r="G93" i="191"/>
  <c r="M93" i="191" s="1"/>
  <c r="F93" i="191"/>
  <c r="E93" i="191"/>
  <c r="D93" i="191"/>
  <c r="C93" i="191"/>
  <c r="B93" i="191"/>
  <c r="K92" i="191"/>
  <c r="G92" i="191"/>
  <c r="F92" i="191"/>
  <c r="E92" i="191"/>
  <c r="D92" i="191"/>
  <c r="C92" i="191"/>
  <c r="B92" i="191"/>
  <c r="K91" i="191"/>
  <c r="J91" i="191"/>
  <c r="I91" i="191"/>
  <c r="G91" i="191"/>
  <c r="F91" i="191"/>
  <c r="E91" i="191"/>
  <c r="D91" i="191"/>
  <c r="C91" i="191"/>
  <c r="B91" i="191"/>
  <c r="H91" i="191" s="1"/>
  <c r="M90" i="191"/>
  <c r="G90" i="191"/>
  <c r="F90" i="191"/>
  <c r="E90" i="191"/>
  <c r="D90" i="191"/>
  <c r="C90" i="191"/>
  <c r="B90" i="191"/>
  <c r="G89" i="191"/>
  <c r="M89" i="191" s="1"/>
  <c r="F89" i="191"/>
  <c r="E89" i="191"/>
  <c r="D89" i="191"/>
  <c r="C89" i="191"/>
  <c r="I89" i="191" s="1"/>
  <c r="B89" i="191"/>
  <c r="G88" i="191"/>
  <c r="F88" i="191"/>
  <c r="L88" i="191" s="1"/>
  <c r="E88" i="191"/>
  <c r="K88" i="191" s="1"/>
  <c r="D88" i="191"/>
  <c r="C88" i="191"/>
  <c r="B88" i="191"/>
  <c r="G87" i="191"/>
  <c r="M87" i="191" s="1"/>
  <c r="F87" i="191"/>
  <c r="E87" i="191"/>
  <c r="D87" i="191"/>
  <c r="C87" i="191"/>
  <c r="B87" i="191"/>
  <c r="K86" i="191"/>
  <c r="G86" i="191"/>
  <c r="F86" i="191"/>
  <c r="E86" i="191"/>
  <c r="D86" i="191"/>
  <c r="C86" i="191"/>
  <c r="B86" i="191"/>
  <c r="G85" i="191"/>
  <c r="F85" i="191"/>
  <c r="E85" i="191"/>
  <c r="D85" i="191"/>
  <c r="C85" i="191"/>
  <c r="I85" i="191" s="1"/>
  <c r="B85" i="191"/>
  <c r="H85" i="191" s="1"/>
  <c r="G84" i="191"/>
  <c r="F84" i="191"/>
  <c r="L84" i="191" s="1"/>
  <c r="E84" i="191"/>
  <c r="K84" i="191" s="1"/>
  <c r="D84" i="191"/>
  <c r="J84" i="191" s="1"/>
  <c r="C84" i="191"/>
  <c r="B84" i="191"/>
  <c r="G83" i="191"/>
  <c r="M83" i="191" s="1"/>
  <c r="F83" i="191"/>
  <c r="E83" i="191"/>
  <c r="D83" i="191"/>
  <c r="C83" i="191"/>
  <c r="B83" i="191"/>
  <c r="G82" i="191"/>
  <c r="F82" i="191"/>
  <c r="E82" i="191"/>
  <c r="D82" i="191"/>
  <c r="C82" i="191"/>
  <c r="B82" i="191"/>
  <c r="H81" i="191"/>
  <c r="G81" i="191"/>
  <c r="F81" i="191"/>
  <c r="E81" i="191"/>
  <c r="D81" i="191"/>
  <c r="C81" i="191"/>
  <c r="I81" i="191" s="1"/>
  <c r="B81" i="191"/>
  <c r="K80" i="191"/>
  <c r="G80" i="191"/>
  <c r="F80" i="191"/>
  <c r="E80" i="191"/>
  <c r="D80" i="191"/>
  <c r="J80" i="191" s="1"/>
  <c r="C80" i="191"/>
  <c r="B80" i="191"/>
  <c r="G79" i="191"/>
  <c r="F79" i="191"/>
  <c r="E79" i="191"/>
  <c r="D79" i="191"/>
  <c r="C79" i="191"/>
  <c r="B79" i="191"/>
  <c r="G78" i="191"/>
  <c r="F78" i="191"/>
  <c r="E78" i="191"/>
  <c r="K78" i="191" s="1"/>
  <c r="D78" i="191"/>
  <c r="J78" i="191" s="1"/>
  <c r="C78" i="191"/>
  <c r="B78" i="191"/>
  <c r="I77" i="191"/>
  <c r="H77" i="191"/>
  <c r="G77" i="191"/>
  <c r="F77" i="191"/>
  <c r="E77" i="191"/>
  <c r="D77" i="191"/>
  <c r="C77" i="191"/>
  <c r="B77" i="191"/>
  <c r="K76" i="191"/>
  <c r="G76" i="191"/>
  <c r="F76" i="191"/>
  <c r="E76" i="191"/>
  <c r="D76" i="191"/>
  <c r="C76" i="191"/>
  <c r="B76" i="191"/>
  <c r="G75" i="191"/>
  <c r="F75" i="191"/>
  <c r="E75" i="191"/>
  <c r="D75" i="191"/>
  <c r="C75" i="191"/>
  <c r="B75" i="191"/>
  <c r="G74" i="191"/>
  <c r="F74" i="191"/>
  <c r="E74" i="191"/>
  <c r="D74" i="191"/>
  <c r="C74" i="191"/>
  <c r="B74" i="191"/>
  <c r="G73" i="191"/>
  <c r="F73" i="191"/>
  <c r="E73" i="191"/>
  <c r="D73" i="191"/>
  <c r="C73" i="191"/>
  <c r="I73" i="191" s="1"/>
  <c r="B73" i="191"/>
  <c r="K72" i="191"/>
  <c r="G72" i="191"/>
  <c r="F72" i="191"/>
  <c r="E72" i="191"/>
  <c r="D72" i="191"/>
  <c r="C72" i="191"/>
  <c r="B72" i="191"/>
  <c r="J71" i="191"/>
  <c r="I71" i="191"/>
  <c r="G71" i="191"/>
  <c r="M71" i="191" s="1"/>
  <c r="F71" i="191"/>
  <c r="E71" i="191"/>
  <c r="D71" i="191"/>
  <c r="C71" i="191"/>
  <c r="B71" i="191"/>
  <c r="H71" i="191" s="1"/>
  <c r="G70" i="191"/>
  <c r="F70" i="191"/>
  <c r="E70" i="191"/>
  <c r="D70" i="191"/>
  <c r="C70" i="191"/>
  <c r="I70" i="191" s="1"/>
  <c r="B70" i="191"/>
  <c r="G69" i="191"/>
  <c r="F69" i="191"/>
  <c r="E69" i="191"/>
  <c r="D69" i="191"/>
  <c r="C69" i="191"/>
  <c r="I69" i="191" s="1"/>
  <c r="B69" i="191"/>
  <c r="H69" i="191" s="1"/>
  <c r="G68" i="191"/>
  <c r="F68" i="191"/>
  <c r="E68" i="191"/>
  <c r="K68" i="191" s="1"/>
  <c r="D68" i="191"/>
  <c r="J68" i="191" s="1"/>
  <c r="C68" i="191"/>
  <c r="I68" i="191" s="1"/>
  <c r="B68" i="191"/>
  <c r="G67" i="191"/>
  <c r="M67" i="191" s="1"/>
  <c r="F67" i="191"/>
  <c r="E67" i="191"/>
  <c r="D67" i="191"/>
  <c r="C67" i="191"/>
  <c r="B67" i="191"/>
  <c r="L66" i="191"/>
  <c r="K66" i="191"/>
  <c r="G66" i="191"/>
  <c r="M66" i="191" s="1"/>
  <c r="F66" i="191"/>
  <c r="E66" i="191"/>
  <c r="D66" i="191"/>
  <c r="C66" i="191"/>
  <c r="B66" i="191"/>
  <c r="K65" i="191"/>
  <c r="J65" i="191"/>
  <c r="I65" i="191"/>
  <c r="G65" i="191"/>
  <c r="F65" i="191"/>
  <c r="E65" i="191"/>
  <c r="D65" i="191"/>
  <c r="C65" i="191"/>
  <c r="B65" i="191"/>
  <c r="H65" i="191" s="1"/>
  <c r="M64" i="191"/>
  <c r="K64" i="191"/>
  <c r="G64" i="191"/>
  <c r="F64" i="191"/>
  <c r="E64" i="191"/>
  <c r="D64" i="191"/>
  <c r="J64" i="191" s="1"/>
  <c r="C64" i="191"/>
  <c r="B64" i="191"/>
  <c r="G63" i="191"/>
  <c r="F63" i="191"/>
  <c r="E63" i="191"/>
  <c r="D63" i="191"/>
  <c r="C63" i="191"/>
  <c r="B63" i="191"/>
  <c r="G62" i="191"/>
  <c r="M62" i="191" s="1"/>
  <c r="F62" i="191"/>
  <c r="E62" i="191"/>
  <c r="D62" i="191"/>
  <c r="C62" i="191"/>
  <c r="B62" i="191"/>
  <c r="I61" i="191"/>
  <c r="H61" i="191"/>
  <c r="G61" i="191"/>
  <c r="M61" i="191" s="1"/>
  <c r="F61" i="191"/>
  <c r="E61" i="191"/>
  <c r="D61" i="191"/>
  <c r="C61" i="191"/>
  <c r="B61" i="191"/>
  <c r="K60" i="191"/>
  <c r="G60" i="191"/>
  <c r="F60" i="191"/>
  <c r="E60" i="191"/>
  <c r="D60" i="191"/>
  <c r="C60" i="191"/>
  <c r="B60" i="191"/>
  <c r="K59" i="191"/>
  <c r="J59" i="191"/>
  <c r="G59" i="191"/>
  <c r="F59" i="191"/>
  <c r="E59" i="191"/>
  <c r="D59" i="191"/>
  <c r="C59" i="191"/>
  <c r="I59" i="191" s="1"/>
  <c r="B59" i="191"/>
  <c r="H59" i="191" s="1"/>
  <c r="G58" i="191"/>
  <c r="F58" i="191"/>
  <c r="E58" i="191"/>
  <c r="D58" i="191"/>
  <c r="C58" i="191"/>
  <c r="I58" i="191" s="1"/>
  <c r="B58" i="191"/>
  <c r="G57" i="191"/>
  <c r="G56" i="191"/>
  <c r="M56" i="191" s="1"/>
  <c r="G55" i="191"/>
  <c r="M55" i="191" s="1"/>
  <c r="G54" i="191"/>
  <c r="G53" i="191"/>
  <c r="G52" i="191"/>
  <c r="G51" i="191"/>
  <c r="M51" i="191" s="1"/>
  <c r="M50" i="191"/>
  <c r="G50" i="191"/>
  <c r="G49" i="191"/>
  <c r="M48" i="191"/>
  <c r="G48" i="191"/>
  <c r="G47" i="191"/>
  <c r="M47" i="191" s="1"/>
  <c r="G46" i="191"/>
  <c r="G45" i="191"/>
  <c r="G44" i="191"/>
  <c r="M44" i="191" s="1"/>
  <c r="G43" i="191"/>
  <c r="G42" i="191"/>
  <c r="G41" i="191"/>
  <c r="G40" i="191"/>
  <c r="M40" i="191" s="1"/>
  <c r="M39" i="191"/>
  <c r="G39" i="191"/>
  <c r="G38" i="191"/>
  <c r="G37" i="191"/>
  <c r="G36" i="191"/>
  <c r="M36" i="191" s="1"/>
  <c r="G35" i="191"/>
  <c r="M35" i="191" s="1"/>
  <c r="G34" i="191"/>
  <c r="G33" i="191"/>
  <c r="G32" i="191"/>
  <c r="M32" i="191" s="1"/>
  <c r="M31" i="191"/>
  <c r="G31" i="191"/>
  <c r="G30" i="191"/>
  <c r="G29" i="191"/>
  <c r="G28" i="191"/>
  <c r="M28" i="191" s="1"/>
  <c r="G27" i="191"/>
  <c r="M27" i="191" s="1"/>
  <c r="G26" i="191"/>
  <c r="G25" i="191"/>
  <c r="G24" i="191"/>
  <c r="M24" i="191" s="1"/>
  <c r="G23" i="191"/>
  <c r="M23" i="191" s="1"/>
  <c r="G22" i="191"/>
  <c r="G21" i="191"/>
  <c r="M21" i="191" s="1"/>
  <c r="G20" i="191"/>
  <c r="G19" i="191"/>
  <c r="G18" i="191"/>
  <c r="G17" i="191"/>
  <c r="M17" i="191" s="1"/>
  <c r="M16" i="191"/>
  <c r="G16" i="191"/>
  <c r="G15" i="191"/>
  <c r="M15" i="191" s="1"/>
  <c r="G14" i="191"/>
  <c r="G13" i="191"/>
  <c r="G12" i="191"/>
  <c r="M12" i="191" s="1"/>
  <c r="G11" i="191"/>
  <c r="G10" i="191"/>
  <c r="G9" i="191"/>
  <c r="M9" i="191" s="1"/>
  <c r="M115" i="190"/>
  <c r="L115" i="190"/>
  <c r="G115" i="190"/>
  <c r="F115" i="190"/>
  <c r="E115" i="190"/>
  <c r="K115" i="190" s="1"/>
  <c r="D115" i="190"/>
  <c r="C115" i="190"/>
  <c r="I115" i="190" s="1"/>
  <c r="B115" i="190"/>
  <c r="H115" i="190" s="1"/>
  <c r="G114" i="190"/>
  <c r="F114" i="190"/>
  <c r="E114" i="190"/>
  <c r="D114" i="190"/>
  <c r="C114" i="190"/>
  <c r="B114" i="190"/>
  <c r="I113" i="190"/>
  <c r="G113" i="190"/>
  <c r="F113" i="190"/>
  <c r="E113" i="190"/>
  <c r="D113" i="190"/>
  <c r="C113" i="190"/>
  <c r="B113" i="190"/>
  <c r="H113" i="190" s="1"/>
  <c r="I112" i="190"/>
  <c r="H112" i="190"/>
  <c r="G112" i="190"/>
  <c r="F112" i="190"/>
  <c r="E112" i="190"/>
  <c r="D112" i="190"/>
  <c r="C112" i="190"/>
  <c r="B112" i="190"/>
  <c r="M111" i="190"/>
  <c r="L111" i="190"/>
  <c r="G111" i="190"/>
  <c r="F111" i="190"/>
  <c r="E111" i="190"/>
  <c r="K111" i="190" s="1"/>
  <c r="D111" i="190"/>
  <c r="J111" i="190" s="1"/>
  <c r="C111" i="190"/>
  <c r="I111" i="190" s="1"/>
  <c r="B111" i="190"/>
  <c r="H111" i="190" s="1"/>
  <c r="G110" i="190"/>
  <c r="F110" i="190"/>
  <c r="E110" i="190"/>
  <c r="D110" i="190"/>
  <c r="C110" i="190"/>
  <c r="B110" i="190"/>
  <c r="J109" i="190"/>
  <c r="I109" i="190"/>
  <c r="G109" i="190"/>
  <c r="F109" i="190"/>
  <c r="E109" i="190"/>
  <c r="D109" i="190"/>
  <c r="C109" i="190"/>
  <c r="B109" i="190"/>
  <c r="H109" i="190" s="1"/>
  <c r="M108" i="190"/>
  <c r="G108" i="190"/>
  <c r="F108" i="190"/>
  <c r="E108" i="190"/>
  <c r="D108" i="190"/>
  <c r="C108" i="190"/>
  <c r="B108" i="190"/>
  <c r="M107" i="190"/>
  <c r="L107" i="190"/>
  <c r="G107" i="190"/>
  <c r="F107" i="190"/>
  <c r="E107" i="190"/>
  <c r="D107" i="190"/>
  <c r="J107" i="190" s="1"/>
  <c r="C107" i="190"/>
  <c r="I107" i="190" s="1"/>
  <c r="B107" i="190"/>
  <c r="H107" i="190" s="1"/>
  <c r="G106" i="190"/>
  <c r="F106" i="190"/>
  <c r="E106" i="190"/>
  <c r="D106" i="190"/>
  <c r="C106" i="190"/>
  <c r="B106" i="190"/>
  <c r="I105" i="190"/>
  <c r="G105" i="190"/>
  <c r="F105" i="190"/>
  <c r="E105" i="190"/>
  <c r="D105" i="190"/>
  <c r="C105" i="190"/>
  <c r="B105" i="190"/>
  <c r="H105" i="190" s="1"/>
  <c r="M104" i="190"/>
  <c r="J104" i="190"/>
  <c r="G104" i="190"/>
  <c r="F104" i="190"/>
  <c r="E104" i="190"/>
  <c r="K104" i="190" s="1"/>
  <c r="D104" i="190"/>
  <c r="C104" i="190"/>
  <c r="B104" i="190"/>
  <c r="M103" i="190"/>
  <c r="G103" i="190"/>
  <c r="F103" i="190"/>
  <c r="L103" i="190" s="1"/>
  <c r="E103" i="190"/>
  <c r="D103" i="190"/>
  <c r="J103" i="190" s="1"/>
  <c r="C103" i="190"/>
  <c r="I103" i="190" s="1"/>
  <c r="B103" i="190"/>
  <c r="I102" i="190"/>
  <c r="H102" i="190"/>
  <c r="G102" i="190"/>
  <c r="F102" i="190"/>
  <c r="E102" i="190"/>
  <c r="D102" i="190"/>
  <c r="C102" i="190"/>
  <c r="B102" i="190"/>
  <c r="M101" i="190"/>
  <c r="G101" i="190"/>
  <c r="F101" i="190"/>
  <c r="E101" i="190"/>
  <c r="D101" i="190"/>
  <c r="J101" i="190" s="1"/>
  <c r="C101" i="190"/>
  <c r="I101" i="190" s="1"/>
  <c r="B101" i="190"/>
  <c r="H101" i="190" s="1"/>
  <c r="J100" i="190"/>
  <c r="G100" i="190"/>
  <c r="F100" i="190"/>
  <c r="L100" i="190" s="1"/>
  <c r="E100" i="190"/>
  <c r="K100" i="190" s="1"/>
  <c r="D100" i="190"/>
  <c r="C100" i="190"/>
  <c r="B100" i="190"/>
  <c r="H100" i="190" s="1"/>
  <c r="G99" i="190"/>
  <c r="F99" i="190"/>
  <c r="L99" i="190" s="1"/>
  <c r="E99" i="190"/>
  <c r="K99" i="190" s="1"/>
  <c r="D99" i="190"/>
  <c r="C99" i="190"/>
  <c r="B99" i="190"/>
  <c r="G98" i="190"/>
  <c r="F98" i="190"/>
  <c r="E98" i="190"/>
  <c r="D98" i="190"/>
  <c r="C98" i="190"/>
  <c r="B98" i="190"/>
  <c r="G97" i="190"/>
  <c r="F97" i="190"/>
  <c r="L97" i="190" s="1"/>
  <c r="E97" i="190"/>
  <c r="K97" i="190" s="1"/>
  <c r="D97" i="190"/>
  <c r="C97" i="190"/>
  <c r="I97" i="190" s="1"/>
  <c r="B97" i="190"/>
  <c r="H97" i="190" s="1"/>
  <c r="G96" i="190"/>
  <c r="M96" i="190" s="1"/>
  <c r="F96" i="190"/>
  <c r="L96" i="190" s="1"/>
  <c r="E96" i="190"/>
  <c r="K96" i="190" s="1"/>
  <c r="D96" i="190"/>
  <c r="C96" i="190"/>
  <c r="B96" i="190"/>
  <c r="M95" i="190"/>
  <c r="L95" i="190"/>
  <c r="G95" i="190"/>
  <c r="F95" i="190"/>
  <c r="E95" i="190"/>
  <c r="D95" i="190"/>
  <c r="C95" i="190"/>
  <c r="B95" i="190"/>
  <c r="M94" i="190"/>
  <c r="G94" i="190"/>
  <c r="F94" i="190"/>
  <c r="E94" i="190"/>
  <c r="D94" i="190"/>
  <c r="C94" i="190"/>
  <c r="B94" i="190"/>
  <c r="I93" i="190"/>
  <c r="G93" i="190"/>
  <c r="F93" i="190"/>
  <c r="E93" i="190"/>
  <c r="D93" i="190"/>
  <c r="C93" i="190"/>
  <c r="B93" i="190"/>
  <c r="J92" i="190"/>
  <c r="I92" i="190"/>
  <c r="G92" i="190"/>
  <c r="F92" i="190"/>
  <c r="E92" i="190"/>
  <c r="D92" i="190"/>
  <c r="C92" i="190"/>
  <c r="B92" i="190"/>
  <c r="H92" i="190" s="1"/>
  <c r="M91" i="190"/>
  <c r="L91" i="190"/>
  <c r="K91" i="190"/>
  <c r="G91" i="190"/>
  <c r="F91" i="190"/>
  <c r="E91" i="190"/>
  <c r="D91" i="190"/>
  <c r="C91" i="190"/>
  <c r="I91" i="190" s="1"/>
  <c r="B91" i="190"/>
  <c r="H91" i="190" s="1"/>
  <c r="G90" i="190"/>
  <c r="F90" i="190"/>
  <c r="E90" i="190"/>
  <c r="D90" i="190"/>
  <c r="C90" i="190"/>
  <c r="B90" i="190"/>
  <c r="K89" i="190"/>
  <c r="J89" i="190"/>
  <c r="I89" i="190"/>
  <c r="G89" i="190"/>
  <c r="F89" i="190"/>
  <c r="E89" i="190"/>
  <c r="D89" i="190"/>
  <c r="C89" i="190"/>
  <c r="B89" i="190"/>
  <c r="H89" i="190" s="1"/>
  <c r="J88" i="190"/>
  <c r="I88" i="190"/>
  <c r="G88" i="190"/>
  <c r="F88" i="190"/>
  <c r="E88" i="190"/>
  <c r="K88" i="190" s="1"/>
  <c r="D88" i="190"/>
  <c r="C88" i="190"/>
  <c r="B88" i="190"/>
  <c r="H88" i="190" s="1"/>
  <c r="M87" i="190"/>
  <c r="G87" i="190"/>
  <c r="F87" i="190"/>
  <c r="L87" i="190" s="1"/>
  <c r="E87" i="190"/>
  <c r="D87" i="190"/>
  <c r="C87" i="190"/>
  <c r="B87" i="190"/>
  <c r="G86" i="190"/>
  <c r="M86" i="190" s="1"/>
  <c r="F86" i="190"/>
  <c r="E86" i="190"/>
  <c r="D86" i="190"/>
  <c r="C86" i="190"/>
  <c r="B86" i="190"/>
  <c r="M85" i="190"/>
  <c r="L85" i="190"/>
  <c r="K85" i="190"/>
  <c r="G85" i="190"/>
  <c r="F85" i="190"/>
  <c r="E85" i="190"/>
  <c r="D85" i="190"/>
  <c r="J85" i="190" s="1"/>
  <c r="C85" i="190"/>
  <c r="I85" i="190" s="1"/>
  <c r="B85" i="190"/>
  <c r="H85" i="190" s="1"/>
  <c r="M84" i="190"/>
  <c r="J84" i="190"/>
  <c r="G84" i="190"/>
  <c r="F84" i="190"/>
  <c r="E84" i="190"/>
  <c r="K84" i="190" s="1"/>
  <c r="D84" i="190"/>
  <c r="C84" i="190"/>
  <c r="B84" i="190"/>
  <c r="G83" i="190"/>
  <c r="F83" i="190"/>
  <c r="L83" i="190" s="1"/>
  <c r="E83" i="190"/>
  <c r="D83" i="190"/>
  <c r="C83" i="190"/>
  <c r="B83" i="190"/>
  <c r="G82" i="190"/>
  <c r="F82" i="190"/>
  <c r="E82" i="190"/>
  <c r="D82" i="190"/>
  <c r="C82" i="190"/>
  <c r="B82" i="190"/>
  <c r="H82" i="190" s="1"/>
  <c r="G81" i="190"/>
  <c r="F81" i="190"/>
  <c r="E81" i="190"/>
  <c r="D81" i="190"/>
  <c r="C81" i="190"/>
  <c r="I81" i="190" s="1"/>
  <c r="B81" i="190"/>
  <c r="H81" i="190" s="1"/>
  <c r="G80" i="190"/>
  <c r="F80" i="190"/>
  <c r="E80" i="190"/>
  <c r="K80" i="190" s="1"/>
  <c r="D80" i="190"/>
  <c r="C80" i="190"/>
  <c r="B80" i="190"/>
  <c r="M79" i="190"/>
  <c r="L79" i="190"/>
  <c r="I79" i="190"/>
  <c r="G79" i="190"/>
  <c r="F79" i="190"/>
  <c r="E79" i="190"/>
  <c r="D79" i="190"/>
  <c r="C79" i="190"/>
  <c r="B79" i="190"/>
  <c r="J78" i="190"/>
  <c r="G78" i="190"/>
  <c r="F78" i="190"/>
  <c r="E78" i="190"/>
  <c r="K78" i="190" s="1"/>
  <c r="D78" i="190"/>
  <c r="C78" i="190"/>
  <c r="B78" i="190"/>
  <c r="I77" i="190"/>
  <c r="G77" i="190"/>
  <c r="F77" i="190"/>
  <c r="L77" i="190" s="1"/>
  <c r="E77" i="190"/>
  <c r="K77" i="190" s="1"/>
  <c r="D77" i="190"/>
  <c r="J77" i="190" s="1"/>
  <c r="C77" i="190"/>
  <c r="B77" i="190"/>
  <c r="J76" i="190"/>
  <c r="G76" i="190"/>
  <c r="M76" i="190" s="1"/>
  <c r="F76" i="190"/>
  <c r="E76" i="190"/>
  <c r="D76" i="190"/>
  <c r="C76" i="190"/>
  <c r="B76" i="190"/>
  <c r="M75" i="190"/>
  <c r="L75" i="190"/>
  <c r="G75" i="190"/>
  <c r="F75" i="190"/>
  <c r="E75" i="190"/>
  <c r="D75" i="190"/>
  <c r="C75" i="190"/>
  <c r="B75" i="190"/>
  <c r="G74" i="190"/>
  <c r="M74" i="190" s="1"/>
  <c r="F74" i="190"/>
  <c r="L74" i="190" s="1"/>
  <c r="E74" i="190"/>
  <c r="K74" i="190" s="1"/>
  <c r="D74" i="190"/>
  <c r="C74" i="190"/>
  <c r="B74" i="190"/>
  <c r="I73" i="190"/>
  <c r="G73" i="190"/>
  <c r="F73" i="190"/>
  <c r="L73" i="190" s="1"/>
  <c r="E73" i="190"/>
  <c r="D73" i="190"/>
  <c r="C73" i="190"/>
  <c r="B73" i="190"/>
  <c r="H73" i="190" s="1"/>
  <c r="J72" i="190"/>
  <c r="G72" i="190"/>
  <c r="F72" i="190"/>
  <c r="E72" i="190"/>
  <c r="K72" i="190" s="1"/>
  <c r="D72" i="190"/>
  <c r="C72" i="190"/>
  <c r="B72" i="190"/>
  <c r="M71" i="190"/>
  <c r="G71" i="190"/>
  <c r="F71" i="190"/>
  <c r="L71" i="190" s="1"/>
  <c r="E71" i="190"/>
  <c r="K71" i="190" s="1"/>
  <c r="D71" i="190"/>
  <c r="C71" i="190"/>
  <c r="B71" i="190"/>
  <c r="H70" i="190"/>
  <c r="G70" i="190"/>
  <c r="F70" i="190"/>
  <c r="E70" i="190"/>
  <c r="D70" i="190"/>
  <c r="C70" i="190"/>
  <c r="B70" i="190"/>
  <c r="L69" i="190"/>
  <c r="K69" i="190"/>
  <c r="J69" i="190"/>
  <c r="G69" i="190"/>
  <c r="F69" i="190"/>
  <c r="E69" i="190"/>
  <c r="D69" i="190"/>
  <c r="C69" i="190"/>
  <c r="I69" i="190" s="1"/>
  <c r="B69" i="190"/>
  <c r="H69" i="190" s="1"/>
  <c r="J68" i="190"/>
  <c r="G68" i="190"/>
  <c r="F68" i="190"/>
  <c r="E68" i="190"/>
  <c r="K68" i="190" s="1"/>
  <c r="D68" i="190"/>
  <c r="C68" i="190"/>
  <c r="B68" i="190"/>
  <c r="H68" i="190" s="1"/>
  <c r="J67" i="190"/>
  <c r="G67" i="190"/>
  <c r="F67" i="190"/>
  <c r="L67" i="190" s="1"/>
  <c r="E67" i="190"/>
  <c r="D67" i="190"/>
  <c r="C67" i="190"/>
  <c r="B67" i="190"/>
  <c r="M66" i="190"/>
  <c r="J66" i="190"/>
  <c r="G66" i="190"/>
  <c r="F66" i="190"/>
  <c r="E66" i="190"/>
  <c r="D66" i="190"/>
  <c r="C66" i="190"/>
  <c r="B66" i="190"/>
  <c r="M65" i="190"/>
  <c r="L65" i="190"/>
  <c r="G65" i="190"/>
  <c r="F65" i="190"/>
  <c r="E65" i="190"/>
  <c r="D65" i="190"/>
  <c r="J65" i="190" s="1"/>
  <c r="C65" i="190"/>
  <c r="I65" i="190" s="1"/>
  <c r="B65" i="190"/>
  <c r="H65" i="190" s="1"/>
  <c r="G64" i="190"/>
  <c r="M64" i="190" s="1"/>
  <c r="F64" i="190"/>
  <c r="E64" i="190"/>
  <c r="K64" i="190" s="1"/>
  <c r="D64" i="190"/>
  <c r="C64" i="190"/>
  <c r="B64" i="190"/>
  <c r="M63" i="190"/>
  <c r="L63" i="190"/>
  <c r="G63" i="190"/>
  <c r="F63" i="190"/>
  <c r="E63" i="190"/>
  <c r="D63" i="190"/>
  <c r="C63" i="190"/>
  <c r="I63" i="190" s="1"/>
  <c r="B63" i="190"/>
  <c r="G62" i="190"/>
  <c r="F62" i="190"/>
  <c r="E62" i="190"/>
  <c r="D62" i="190"/>
  <c r="C62" i="190"/>
  <c r="B62" i="190"/>
  <c r="I61" i="190"/>
  <c r="G61" i="190"/>
  <c r="F61" i="190"/>
  <c r="E61" i="190"/>
  <c r="D61" i="190"/>
  <c r="C61" i="190"/>
  <c r="B61" i="190"/>
  <c r="J60" i="190"/>
  <c r="G60" i="190"/>
  <c r="F60" i="190"/>
  <c r="E60" i="190"/>
  <c r="D60" i="190"/>
  <c r="C60" i="190"/>
  <c r="B60" i="190"/>
  <c r="H60" i="190" s="1"/>
  <c r="M59" i="190"/>
  <c r="L59" i="190"/>
  <c r="G59" i="190"/>
  <c r="F59" i="190"/>
  <c r="E59" i="190"/>
  <c r="K59" i="190" s="1"/>
  <c r="D59" i="190"/>
  <c r="J59" i="190" s="1"/>
  <c r="C59" i="190"/>
  <c r="I59" i="190" s="1"/>
  <c r="B59" i="190"/>
  <c r="G58" i="190"/>
  <c r="F58" i="190"/>
  <c r="E58" i="190"/>
  <c r="K58" i="190" s="1"/>
  <c r="D58" i="190"/>
  <c r="C58" i="190"/>
  <c r="B58" i="190"/>
  <c r="G57" i="190"/>
  <c r="G56" i="190"/>
  <c r="M56" i="190" s="1"/>
  <c r="M55" i="190"/>
  <c r="G55" i="190"/>
  <c r="G54" i="190"/>
  <c r="G53" i="190"/>
  <c r="M53" i="190" s="1"/>
  <c r="G52" i="190"/>
  <c r="M52" i="190" s="1"/>
  <c r="M51" i="190"/>
  <c r="G51" i="190"/>
  <c r="G50" i="190"/>
  <c r="G49" i="190"/>
  <c r="G48" i="190"/>
  <c r="M48" i="190" s="1"/>
  <c r="M47" i="190"/>
  <c r="G47" i="190"/>
  <c r="G46" i="190"/>
  <c r="G45" i="190"/>
  <c r="G44" i="190"/>
  <c r="G43" i="190"/>
  <c r="G42" i="190"/>
  <c r="M42" i="190" s="1"/>
  <c r="G41" i="190"/>
  <c r="M41" i="190" s="1"/>
  <c r="M40" i="190"/>
  <c r="G40" i="190"/>
  <c r="G39" i="190"/>
  <c r="G38" i="190"/>
  <c r="G37" i="190"/>
  <c r="M36" i="190"/>
  <c r="G36" i="190"/>
  <c r="G35" i="190"/>
  <c r="G34" i="190"/>
  <c r="G33" i="190"/>
  <c r="M33" i="190" s="1"/>
  <c r="G32" i="190"/>
  <c r="M32" i="190" s="1"/>
  <c r="M31" i="190"/>
  <c r="G31" i="190"/>
  <c r="G30" i="190"/>
  <c r="G29" i="190"/>
  <c r="G28" i="190"/>
  <c r="M28" i="190" s="1"/>
  <c r="G27" i="190"/>
  <c r="G26" i="190"/>
  <c r="G25" i="190"/>
  <c r="M25" i="190" s="1"/>
  <c r="M24" i="190"/>
  <c r="G24" i="190"/>
  <c r="M23" i="190"/>
  <c r="G23" i="190"/>
  <c r="G22" i="190"/>
  <c r="G21" i="190"/>
  <c r="M21" i="190" s="1"/>
  <c r="G20" i="190"/>
  <c r="M20" i="190" s="1"/>
  <c r="M19" i="190"/>
  <c r="G19" i="190"/>
  <c r="G18" i="190"/>
  <c r="G17" i="190"/>
  <c r="G16" i="190"/>
  <c r="M16" i="190" s="1"/>
  <c r="M15" i="190"/>
  <c r="G15" i="190"/>
  <c r="G14" i="190"/>
  <c r="G13" i="190"/>
  <c r="G12" i="190"/>
  <c r="G11" i="190"/>
  <c r="G10" i="190"/>
  <c r="G9" i="190"/>
  <c r="M9" i="190" s="1"/>
  <c r="G115" i="189"/>
  <c r="M115" i="189" s="1"/>
  <c r="F115" i="189"/>
  <c r="L115" i="189" s="1"/>
  <c r="E115" i="189"/>
  <c r="D115" i="189"/>
  <c r="C115" i="189"/>
  <c r="B115" i="189"/>
  <c r="I114" i="189"/>
  <c r="H114" i="189"/>
  <c r="G114" i="189"/>
  <c r="F114" i="189"/>
  <c r="E114" i="189"/>
  <c r="D114" i="189"/>
  <c r="C114" i="189"/>
  <c r="B114" i="189"/>
  <c r="H113" i="189"/>
  <c r="G113" i="189"/>
  <c r="F113" i="189"/>
  <c r="E113" i="189"/>
  <c r="D113" i="189"/>
  <c r="C113" i="189"/>
  <c r="I113" i="189" s="1"/>
  <c r="B113" i="189"/>
  <c r="K112" i="189"/>
  <c r="G112" i="189"/>
  <c r="F112" i="189"/>
  <c r="E112" i="189"/>
  <c r="D112" i="189"/>
  <c r="J112" i="189" s="1"/>
  <c r="C112" i="189"/>
  <c r="I112" i="189" s="1"/>
  <c r="B112" i="189"/>
  <c r="K111" i="189"/>
  <c r="H111" i="189"/>
  <c r="G111" i="189"/>
  <c r="M111" i="189" s="1"/>
  <c r="F111" i="189"/>
  <c r="L111" i="189" s="1"/>
  <c r="E111" i="189"/>
  <c r="D111" i="189"/>
  <c r="C111" i="189"/>
  <c r="B111" i="189"/>
  <c r="L110" i="189"/>
  <c r="K110" i="189"/>
  <c r="G110" i="189"/>
  <c r="F110" i="189"/>
  <c r="E110" i="189"/>
  <c r="D110" i="189"/>
  <c r="J110" i="189" s="1"/>
  <c r="C110" i="189"/>
  <c r="I110" i="189" s="1"/>
  <c r="B110" i="189"/>
  <c r="H110" i="189" s="1"/>
  <c r="G109" i="189"/>
  <c r="F109" i="189"/>
  <c r="E109" i="189"/>
  <c r="K109" i="189" s="1"/>
  <c r="D109" i="189"/>
  <c r="J109" i="189" s="1"/>
  <c r="C109" i="189"/>
  <c r="I109" i="189" s="1"/>
  <c r="B109" i="189"/>
  <c r="I108" i="189"/>
  <c r="G108" i="189"/>
  <c r="F108" i="189"/>
  <c r="E108" i="189"/>
  <c r="D108" i="189"/>
  <c r="C108" i="189"/>
  <c r="B108" i="189"/>
  <c r="M107" i="189"/>
  <c r="L107" i="189"/>
  <c r="G107" i="189"/>
  <c r="F107" i="189"/>
  <c r="E107" i="189"/>
  <c r="D107" i="189"/>
  <c r="C107" i="189"/>
  <c r="B107" i="189"/>
  <c r="G106" i="189"/>
  <c r="F106" i="189"/>
  <c r="E106" i="189"/>
  <c r="D106" i="189"/>
  <c r="C106" i="189"/>
  <c r="B106" i="189"/>
  <c r="H105" i="189"/>
  <c r="G105" i="189"/>
  <c r="F105" i="189"/>
  <c r="E105" i="189"/>
  <c r="K105" i="189" s="1"/>
  <c r="D105" i="189"/>
  <c r="C105" i="189"/>
  <c r="B105" i="189"/>
  <c r="K104" i="189"/>
  <c r="J104" i="189"/>
  <c r="G104" i="189"/>
  <c r="F104" i="189"/>
  <c r="E104" i="189"/>
  <c r="D104" i="189"/>
  <c r="C104" i="189"/>
  <c r="B104" i="189"/>
  <c r="M103" i="189"/>
  <c r="L103" i="189"/>
  <c r="G103" i="189"/>
  <c r="F103" i="189"/>
  <c r="E103" i="189"/>
  <c r="K103" i="189" s="1"/>
  <c r="D103" i="189"/>
  <c r="J103" i="189" s="1"/>
  <c r="C103" i="189"/>
  <c r="I103" i="189" s="1"/>
  <c r="B103" i="189"/>
  <c r="G102" i="189"/>
  <c r="F102" i="189"/>
  <c r="E102" i="189"/>
  <c r="D102" i="189"/>
  <c r="J102" i="189" s="1"/>
  <c r="C102" i="189"/>
  <c r="B102" i="189"/>
  <c r="H101" i="189"/>
  <c r="G101" i="189"/>
  <c r="F101" i="189"/>
  <c r="E101" i="189"/>
  <c r="D101" i="189"/>
  <c r="C101" i="189"/>
  <c r="I101" i="189" s="1"/>
  <c r="B101" i="189"/>
  <c r="K100" i="189"/>
  <c r="J100" i="189"/>
  <c r="G100" i="189"/>
  <c r="F100" i="189"/>
  <c r="E100" i="189"/>
  <c r="D100" i="189"/>
  <c r="C100" i="189"/>
  <c r="B100" i="189"/>
  <c r="G99" i="189"/>
  <c r="M99" i="189" s="1"/>
  <c r="F99" i="189"/>
  <c r="L99" i="189" s="1"/>
  <c r="E99" i="189"/>
  <c r="K99" i="189" s="1"/>
  <c r="D99" i="189"/>
  <c r="J99" i="189" s="1"/>
  <c r="C99" i="189"/>
  <c r="B99" i="189"/>
  <c r="G98" i="189"/>
  <c r="M98" i="189" s="1"/>
  <c r="F98" i="189"/>
  <c r="E98" i="189"/>
  <c r="D98" i="189"/>
  <c r="C98" i="189"/>
  <c r="B98" i="189"/>
  <c r="L97" i="189"/>
  <c r="K97" i="189"/>
  <c r="H97" i="189"/>
  <c r="G97" i="189"/>
  <c r="F97" i="189"/>
  <c r="E97" i="189"/>
  <c r="D97" i="189"/>
  <c r="C97" i="189"/>
  <c r="I97" i="189" s="1"/>
  <c r="B97" i="189"/>
  <c r="L96" i="189"/>
  <c r="K96" i="189"/>
  <c r="G96" i="189"/>
  <c r="M96" i="189" s="1"/>
  <c r="F96" i="189"/>
  <c r="E96" i="189"/>
  <c r="D96" i="189"/>
  <c r="J96" i="189" s="1"/>
  <c r="C96" i="189"/>
  <c r="B96" i="189"/>
  <c r="H95" i="189"/>
  <c r="G95" i="189"/>
  <c r="M95" i="189" s="1"/>
  <c r="F95" i="189"/>
  <c r="L95" i="189" s="1"/>
  <c r="E95" i="189"/>
  <c r="D95" i="189"/>
  <c r="C95" i="189"/>
  <c r="B95" i="189"/>
  <c r="L94" i="189"/>
  <c r="K94" i="189"/>
  <c r="J94" i="189"/>
  <c r="G94" i="189"/>
  <c r="F94" i="189"/>
  <c r="E94" i="189"/>
  <c r="D94" i="189"/>
  <c r="C94" i="189"/>
  <c r="B94" i="189"/>
  <c r="M93" i="189"/>
  <c r="G93" i="189"/>
  <c r="F93" i="189"/>
  <c r="E93" i="189"/>
  <c r="D93" i="189"/>
  <c r="C93" i="189"/>
  <c r="I93" i="189" s="1"/>
  <c r="B93" i="189"/>
  <c r="I92" i="189"/>
  <c r="H92" i="189"/>
  <c r="G92" i="189"/>
  <c r="F92" i="189"/>
  <c r="E92" i="189"/>
  <c r="D92" i="189"/>
  <c r="C92" i="189"/>
  <c r="B92" i="189"/>
  <c r="M91" i="189"/>
  <c r="L91" i="189"/>
  <c r="K91" i="189"/>
  <c r="H91" i="189"/>
  <c r="G91" i="189"/>
  <c r="F91" i="189"/>
  <c r="E91" i="189"/>
  <c r="D91" i="189"/>
  <c r="C91" i="189"/>
  <c r="I91" i="189" s="1"/>
  <c r="B91" i="189"/>
  <c r="L90" i="189"/>
  <c r="G90" i="189"/>
  <c r="F90" i="189"/>
  <c r="E90" i="189"/>
  <c r="D90" i="189"/>
  <c r="J90" i="189" s="1"/>
  <c r="C90" i="189"/>
  <c r="I90" i="189" s="1"/>
  <c r="B90" i="189"/>
  <c r="H90" i="189" s="1"/>
  <c r="H89" i="189"/>
  <c r="G89" i="189"/>
  <c r="F89" i="189"/>
  <c r="E89" i="189"/>
  <c r="D89" i="189"/>
  <c r="C89" i="189"/>
  <c r="B89" i="189"/>
  <c r="K88" i="189"/>
  <c r="J88" i="189"/>
  <c r="G88" i="189"/>
  <c r="F88" i="189"/>
  <c r="E88" i="189"/>
  <c r="D88" i="189"/>
  <c r="C88" i="189"/>
  <c r="I88" i="189" s="1"/>
  <c r="B88" i="189"/>
  <c r="H88" i="189" s="1"/>
  <c r="M87" i="189"/>
  <c r="L87" i="189"/>
  <c r="G87" i="189"/>
  <c r="F87" i="189"/>
  <c r="E87" i="189"/>
  <c r="K87" i="189" s="1"/>
  <c r="D87" i="189"/>
  <c r="C87" i="189"/>
  <c r="B87" i="189"/>
  <c r="G86" i="189"/>
  <c r="F86" i="189"/>
  <c r="E86" i="189"/>
  <c r="D86" i="189"/>
  <c r="C86" i="189"/>
  <c r="B86" i="189"/>
  <c r="L85" i="189"/>
  <c r="H85" i="189"/>
  <c r="G85" i="189"/>
  <c r="F85" i="189"/>
  <c r="E85" i="189"/>
  <c r="D85" i="189"/>
  <c r="C85" i="189"/>
  <c r="I85" i="189" s="1"/>
  <c r="B85" i="189"/>
  <c r="K84" i="189"/>
  <c r="G84" i="189"/>
  <c r="F84" i="189"/>
  <c r="E84" i="189"/>
  <c r="D84" i="189"/>
  <c r="J84" i="189" s="1"/>
  <c r="C84" i="189"/>
  <c r="B84" i="189"/>
  <c r="G83" i="189"/>
  <c r="M83" i="189" s="1"/>
  <c r="F83" i="189"/>
  <c r="L83" i="189" s="1"/>
  <c r="E83" i="189"/>
  <c r="D83" i="189"/>
  <c r="J83" i="189" s="1"/>
  <c r="C83" i="189"/>
  <c r="B83" i="189"/>
  <c r="G82" i="189"/>
  <c r="F82" i="189"/>
  <c r="E82" i="189"/>
  <c r="D82" i="189"/>
  <c r="C82" i="189"/>
  <c r="B82" i="189"/>
  <c r="H82" i="189" s="1"/>
  <c r="H81" i="189"/>
  <c r="G81" i="189"/>
  <c r="F81" i="189"/>
  <c r="E81" i="189"/>
  <c r="D81" i="189"/>
  <c r="C81" i="189"/>
  <c r="I81" i="189" s="1"/>
  <c r="B81" i="189"/>
  <c r="K80" i="189"/>
  <c r="G80" i="189"/>
  <c r="M80" i="189" s="1"/>
  <c r="F80" i="189"/>
  <c r="E80" i="189"/>
  <c r="D80" i="189"/>
  <c r="J80" i="189" s="1"/>
  <c r="C80" i="189"/>
  <c r="I80" i="189" s="1"/>
  <c r="B80" i="189"/>
  <c r="G79" i="189"/>
  <c r="M79" i="189" s="1"/>
  <c r="F79" i="189"/>
  <c r="L79" i="189" s="1"/>
  <c r="E79" i="189"/>
  <c r="D79" i="189"/>
  <c r="C79" i="189"/>
  <c r="B79" i="189"/>
  <c r="K78" i="189"/>
  <c r="J78" i="189"/>
  <c r="I78" i="189"/>
  <c r="G78" i="189"/>
  <c r="F78" i="189"/>
  <c r="E78" i="189"/>
  <c r="D78" i="189"/>
  <c r="C78" i="189"/>
  <c r="B78" i="189"/>
  <c r="M77" i="189"/>
  <c r="G77" i="189"/>
  <c r="F77" i="189"/>
  <c r="L77" i="189" s="1"/>
  <c r="E77" i="189"/>
  <c r="K77" i="189" s="1"/>
  <c r="D77" i="189"/>
  <c r="J77" i="189" s="1"/>
  <c r="C77" i="189"/>
  <c r="I77" i="189" s="1"/>
  <c r="B77" i="189"/>
  <c r="G76" i="189"/>
  <c r="M76" i="189" s="1"/>
  <c r="F76" i="189"/>
  <c r="E76" i="189"/>
  <c r="D76" i="189"/>
  <c r="C76" i="189"/>
  <c r="B76" i="189"/>
  <c r="M75" i="189"/>
  <c r="L75" i="189"/>
  <c r="H75" i="189"/>
  <c r="G75" i="189"/>
  <c r="F75" i="189"/>
  <c r="E75" i="189"/>
  <c r="D75" i="189"/>
  <c r="C75" i="189"/>
  <c r="B75" i="189"/>
  <c r="L74" i="189"/>
  <c r="K74" i="189"/>
  <c r="J74" i="189"/>
  <c r="G74" i="189"/>
  <c r="F74" i="189"/>
  <c r="E74" i="189"/>
  <c r="D74" i="189"/>
  <c r="C74" i="189"/>
  <c r="B74" i="189"/>
  <c r="H73" i="189"/>
  <c r="G73" i="189"/>
  <c r="M73" i="189" s="1"/>
  <c r="F73" i="189"/>
  <c r="E73" i="189"/>
  <c r="D73" i="189"/>
  <c r="C73" i="189"/>
  <c r="B73" i="189"/>
  <c r="K72" i="189"/>
  <c r="J72" i="189"/>
  <c r="I72" i="189"/>
  <c r="G72" i="189"/>
  <c r="F72" i="189"/>
  <c r="E72" i="189"/>
  <c r="D72" i="189"/>
  <c r="C72" i="189"/>
  <c r="B72" i="189"/>
  <c r="H72" i="189" s="1"/>
  <c r="M71" i="189"/>
  <c r="L71" i="189"/>
  <c r="G71" i="189"/>
  <c r="F71" i="189"/>
  <c r="E71" i="189"/>
  <c r="D71" i="189"/>
  <c r="J71" i="189" s="1"/>
  <c r="C71" i="189"/>
  <c r="I71" i="189" s="1"/>
  <c r="B71" i="189"/>
  <c r="G70" i="189"/>
  <c r="F70" i="189"/>
  <c r="E70" i="189"/>
  <c r="D70" i="189"/>
  <c r="J70" i="189" s="1"/>
  <c r="C70" i="189"/>
  <c r="B70" i="189"/>
  <c r="H69" i="189"/>
  <c r="G69" i="189"/>
  <c r="F69" i="189"/>
  <c r="L69" i="189" s="1"/>
  <c r="E69" i="189"/>
  <c r="D69" i="189"/>
  <c r="C69" i="189"/>
  <c r="I69" i="189" s="1"/>
  <c r="B69" i="189"/>
  <c r="K68" i="189"/>
  <c r="I68" i="189"/>
  <c r="G68" i="189"/>
  <c r="F68" i="189"/>
  <c r="E68" i="189"/>
  <c r="D68" i="189"/>
  <c r="J68" i="189" s="1"/>
  <c r="C68" i="189"/>
  <c r="B68" i="189"/>
  <c r="G67" i="189"/>
  <c r="M67" i="189" s="1"/>
  <c r="F67" i="189"/>
  <c r="L67" i="189" s="1"/>
  <c r="E67" i="189"/>
  <c r="K67" i="189" s="1"/>
  <c r="D67" i="189"/>
  <c r="J67" i="189" s="1"/>
  <c r="C67" i="189"/>
  <c r="B67" i="189"/>
  <c r="H66" i="189"/>
  <c r="G66" i="189"/>
  <c r="M66" i="189" s="1"/>
  <c r="F66" i="189"/>
  <c r="E66" i="189"/>
  <c r="D66" i="189"/>
  <c r="C66" i="189"/>
  <c r="B66" i="189"/>
  <c r="L65" i="189"/>
  <c r="K65" i="189"/>
  <c r="H65" i="189"/>
  <c r="G65" i="189"/>
  <c r="F65" i="189"/>
  <c r="E65" i="189"/>
  <c r="D65" i="189"/>
  <c r="C65" i="189"/>
  <c r="I65" i="189" s="1"/>
  <c r="B65" i="189"/>
  <c r="L64" i="189"/>
  <c r="K64" i="189"/>
  <c r="G64" i="189"/>
  <c r="M64" i="189" s="1"/>
  <c r="F64" i="189"/>
  <c r="E64" i="189"/>
  <c r="D64" i="189"/>
  <c r="J64" i="189" s="1"/>
  <c r="C64" i="189"/>
  <c r="B64" i="189"/>
  <c r="K63" i="189"/>
  <c r="G63" i="189"/>
  <c r="M63" i="189" s="1"/>
  <c r="F63" i="189"/>
  <c r="L63" i="189" s="1"/>
  <c r="E63" i="189"/>
  <c r="D63" i="189"/>
  <c r="C63" i="189"/>
  <c r="B63" i="189"/>
  <c r="G62" i="189"/>
  <c r="F62" i="189"/>
  <c r="E62" i="189"/>
  <c r="D62" i="189"/>
  <c r="J62" i="189" s="1"/>
  <c r="C62" i="189"/>
  <c r="I62" i="189" s="1"/>
  <c r="B62" i="189"/>
  <c r="H62" i="189" s="1"/>
  <c r="G61" i="189"/>
  <c r="F61" i="189"/>
  <c r="E61" i="189"/>
  <c r="D61" i="189"/>
  <c r="C61" i="189"/>
  <c r="I61" i="189" s="1"/>
  <c r="B61" i="189"/>
  <c r="G60" i="189"/>
  <c r="F60" i="189"/>
  <c r="E60" i="189"/>
  <c r="D60" i="189"/>
  <c r="C60" i="189"/>
  <c r="B60" i="189"/>
  <c r="L59" i="189"/>
  <c r="G59" i="189"/>
  <c r="M59" i="189" s="1"/>
  <c r="F59" i="189"/>
  <c r="E59" i="189"/>
  <c r="D59" i="189"/>
  <c r="C59" i="189"/>
  <c r="I59" i="189" s="1"/>
  <c r="B59" i="189"/>
  <c r="J58" i="189"/>
  <c r="G58" i="189"/>
  <c r="F58" i="189"/>
  <c r="E58" i="189"/>
  <c r="D58" i="189"/>
  <c r="C58" i="189"/>
  <c r="B58" i="189"/>
  <c r="G115" i="188"/>
  <c r="M115" i="188" s="1"/>
  <c r="F115" i="188"/>
  <c r="L115" i="188" s="1"/>
  <c r="E115" i="188"/>
  <c r="K115" i="188" s="1"/>
  <c r="D115" i="188"/>
  <c r="C115" i="188"/>
  <c r="B115" i="188"/>
  <c r="I114" i="188"/>
  <c r="H114" i="188"/>
  <c r="G114" i="188"/>
  <c r="F114" i="188"/>
  <c r="E114" i="188"/>
  <c r="D114" i="188"/>
  <c r="C114" i="188"/>
  <c r="B114" i="188"/>
  <c r="G113" i="188"/>
  <c r="F113" i="188"/>
  <c r="E113" i="188"/>
  <c r="D113" i="188"/>
  <c r="C113" i="188"/>
  <c r="I113" i="188" s="1"/>
  <c r="B113" i="188"/>
  <c r="H112" i="188"/>
  <c r="G112" i="188"/>
  <c r="F112" i="188"/>
  <c r="E112" i="188"/>
  <c r="D112" i="188"/>
  <c r="J112" i="188" s="1"/>
  <c r="C112" i="188"/>
  <c r="B112" i="188"/>
  <c r="L111" i="188"/>
  <c r="K111" i="188"/>
  <c r="H111" i="188"/>
  <c r="G111" i="188"/>
  <c r="M111" i="188" s="1"/>
  <c r="F111" i="188"/>
  <c r="E111" i="188"/>
  <c r="D111" i="188"/>
  <c r="C111" i="188"/>
  <c r="B111" i="188"/>
  <c r="L110" i="188"/>
  <c r="K110" i="188"/>
  <c r="G110" i="188"/>
  <c r="F110" i="188"/>
  <c r="E110" i="188"/>
  <c r="D110" i="188"/>
  <c r="J110" i="188" s="1"/>
  <c r="C110" i="188"/>
  <c r="I110" i="188" s="1"/>
  <c r="B110" i="188"/>
  <c r="H110" i="188" s="1"/>
  <c r="H109" i="188"/>
  <c r="G109" i="188"/>
  <c r="F109" i="188"/>
  <c r="E109" i="188"/>
  <c r="K109" i="188" s="1"/>
  <c r="D109" i="188"/>
  <c r="J109" i="188" s="1"/>
  <c r="C109" i="188"/>
  <c r="I109" i="188" s="1"/>
  <c r="B109" i="188"/>
  <c r="K108" i="188"/>
  <c r="J108" i="188"/>
  <c r="G108" i="188"/>
  <c r="M108" i="188" s="1"/>
  <c r="F108" i="188"/>
  <c r="E108" i="188"/>
  <c r="D108" i="188"/>
  <c r="C108" i="188"/>
  <c r="B108" i="188"/>
  <c r="M107" i="188"/>
  <c r="L107" i="188"/>
  <c r="H107" i="188"/>
  <c r="G107" i="188"/>
  <c r="F107" i="188"/>
  <c r="E107" i="188"/>
  <c r="D107" i="188"/>
  <c r="C107" i="188"/>
  <c r="B107" i="188"/>
  <c r="L106" i="188"/>
  <c r="K106" i="188"/>
  <c r="G106" i="188"/>
  <c r="M106" i="188" s="1"/>
  <c r="F106" i="188"/>
  <c r="E106" i="188"/>
  <c r="D106" i="188"/>
  <c r="C106" i="188"/>
  <c r="B106" i="188"/>
  <c r="H105" i="188"/>
  <c r="G105" i="188"/>
  <c r="M105" i="188" s="1"/>
  <c r="F105" i="188"/>
  <c r="L105" i="188" s="1"/>
  <c r="E105" i="188"/>
  <c r="D105" i="188"/>
  <c r="C105" i="188"/>
  <c r="B105" i="188"/>
  <c r="L104" i="188"/>
  <c r="K104" i="188"/>
  <c r="J104" i="188"/>
  <c r="I104" i="188"/>
  <c r="G104" i="188"/>
  <c r="F104" i="188"/>
  <c r="E104" i="188"/>
  <c r="D104" i="188"/>
  <c r="C104" i="188"/>
  <c r="B104" i="188"/>
  <c r="H104" i="188" s="1"/>
  <c r="M103" i="188"/>
  <c r="L103" i="188"/>
  <c r="G103" i="188"/>
  <c r="F103" i="188"/>
  <c r="E103" i="188"/>
  <c r="D103" i="188"/>
  <c r="J103" i="188" s="1"/>
  <c r="C103" i="188"/>
  <c r="I103" i="188" s="1"/>
  <c r="B103" i="188"/>
  <c r="I102" i="188"/>
  <c r="H102" i="188"/>
  <c r="G102" i="188"/>
  <c r="F102" i="188"/>
  <c r="E102" i="188"/>
  <c r="D102" i="188"/>
  <c r="C102" i="188"/>
  <c r="B102" i="188"/>
  <c r="M101" i="188"/>
  <c r="H101" i="188"/>
  <c r="G101" i="188"/>
  <c r="F101" i="188"/>
  <c r="E101" i="188"/>
  <c r="D101" i="188"/>
  <c r="C101" i="188"/>
  <c r="I101" i="188" s="1"/>
  <c r="B101" i="188"/>
  <c r="K100" i="188"/>
  <c r="G100" i="188"/>
  <c r="F100" i="188"/>
  <c r="E100" i="188"/>
  <c r="D100" i="188"/>
  <c r="J100" i="188" s="1"/>
  <c r="C100" i="188"/>
  <c r="I100" i="188" s="1"/>
  <c r="B100" i="188"/>
  <c r="G99" i="188"/>
  <c r="M99" i="188" s="1"/>
  <c r="F99" i="188"/>
  <c r="L99" i="188" s="1"/>
  <c r="E99" i="188"/>
  <c r="K99" i="188" s="1"/>
  <c r="D99" i="188"/>
  <c r="J99" i="188" s="1"/>
  <c r="C99" i="188"/>
  <c r="B99" i="188"/>
  <c r="G98" i="188"/>
  <c r="M98" i="188" s="1"/>
  <c r="F98" i="188"/>
  <c r="E98" i="188"/>
  <c r="D98" i="188"/>
  <c r="C98" i="188"/>
  <c r="B98" i="188"/>
  <c r="L97" i="188"/>
  <c r="K97" i="188"/>
  <c r="G97" i="188"/>
  <c r="F97" i="188"/>
  <c r="E97" i="188"/>
  <c r="D97" i="188"/>
  <c r="C97" i="188"/>
  <c r="I97" i="188" s="1"/>
  <c r="B97" i="188"/>
  <c r="L96" i="188"/>
  <c r="G96" i="188"/>
  <c r="M96" i="188" s="1"/>
  <c r="F96" i="188"/>
  <c r="E96" i="188"/>
  <c r="D96" i="188"/>
  <c r="J96" i="188" s="1"/>
  <c r="C96" i="188"/>
  <c r="B96" i="188"/>
  <c r="L95" i="188"/>
  <c r="G95" i="188"/>
  <c r="M95" i="188" s="1"/>
  <c r="F95" i="188"/>
  <c r="E95" i="188"/>
  <c r="D95" i="188"/>
  <c r="C95" i="188"/>
  <c r="B95" i="188"/>
  <c r="L94" i="188"/>
  <c r="K94" i="188"/>
  <c r="J94" i="188"/>
  <c r="G94" i="188"/>
  <c r="F94" i="188"/>
  <c r="E94" i="188"/>
  <c r="D94" i="188"/>
  <c r="C94" i="188"/>
  <c r="B94" i="188"/>
  <c r="M93" i="188"/>
  <c r="H93" i="188"/>
  <c r="G93" i="188"/>
  <c r="F93" i="188"/>
  <c r="E93" i="188"/>
  <c r="D93" i="188"/>
  <c r="J93" i="188" s="1"/>
  <c r="C93" i="188"/>
  <c r="I93" i="188" s="1"/>
  <c r="B93" i="188"/>
  <c r="K92" i="188"/>
  <c r="J92" i="188"/>
  <c r="G92" i="188"/>
  <c r="F92" i="188"/>
  <c r="E92" i="188"/>
  <c r="D92" i="188"/>
  <c r="C92" i="188"/>
  <c r="B92" i="188"/>
  <c r="H92" i="188" s="1"/>
  <c r="M91" i="188"/>
  <c r="L91" i="188"/>
  <c r="H91" i="188"/>
  <c r="G91" i="188"/>
  <c r="F91" i="188"/>
  <c r="E91" i="188"/>
  <c r="D91" i="188"/>
  <c r="J91" i="188" s="1"/>
  <c r="C91" i="188"/>
  <c r="B91" i="188"/>
  <c r="K90" i="188"/>
  <c r="G90" i="188"/>
  <c r="M90" i="188" s="1"/>
  <c r="F90" i="188"/>
  <c r="E90" i="188"/>
  <c r="D90" i="188"/>
  <c r="J90" i="188" s="1"/>
  <c r="C90" i="188"/>
  <c r="B90" i="188"/>
  <c r="H89" i="188"/>
  <c r="G89" i="188"/>
  <c r="M89" i="188" s="1"/>
  <c r="F89" i="188"/>
  <c r="L89" i="188" s="1"/>
  <c r="E89" i="188"/>
  <c r="K89" i="188" s="1"/>
  <c r="D89" i="188"/>
  <c r="C89" i="188"/>
  <c r="B89" i="188"/>
  <c r="K88" i="188"/>
  <c r="J88" i="188"/>
  <c r="I88" i="188"/>
  <c r="H88" i="188"/>
  <c r="G88" i="188"/>
  <c r="F88" i="188"/>
  <c r="E88" i="188"/>
  <c r="D88" i="188"/>
  <c r="C88" i="188"/>
  <c r="B88" i="188"/>
  <c r="M87" i="188"/>
  <c r="L87" i="188"/>
  <c r="G87" i="188"/>
  <c r="F87" i="188"/>
  <c r="E87" i="188"/>
  <c r="D87" i="188"/>
  <c r="C87" i="188"/>
  <c r="B87" i="188"/>
  <c r="I86" i="188"/>
  <c r="G86" i="188"/>
  <c r="M86" i="188" s="1"/>
  <c r="F86" i="188"/>
  <c r="E86" i="188"/>
  <c r="D86" i="188"/>
  <c r="C86" i="188"/>
  <c r="B86" i="188"/>
  <c r="M85" i="188"/>
  <c r="L85" i="188"/>
  <c r="H85" i="188"/>
  <c r="G85" i="188"/>
  <c r="F85" i="188"/>
  <c r="E85" i="188"/>
  <c r="D85" i="188"/>
  <c r="C85" i="188"/>
  <c r="I85" i="188" s="1"/>
  <c r="B85" i="188"/>
  <c r="K84" i="188"/>
  <c r="G84" i="188"/>
  <c r="F84" i="188"/>
  <c r="E84" i="188"/>
  <c r="D84" i="188"/>
  <c r="J84" i="188" s="1"/>
  <c r="C84" i="188"/>
  <c r="B84" i="188"/>
  <c r="G83" i="188"/>
  <c r="M83" i="188" s="1"/>
  <c r="F83" i="188"/>
  <c r="L83" i="188" s="1"/>
  <c r="E83" i="188"/>
  <c r="K83" i="188" s="1"/>
  <c r="D83" i="188"/>
  <c r="J83" i="188" s="1"/>
  <c r="C83" i="188"/>
  <c r="B83" i="188"/>
  <c r="G82" i="188"/>
  <c r="F82" i="188"/>
  <c r="E82" i="188"/>
  <c r="D82" i="188"/>
  <c r="C82" i="188"/>
  <c r="I82" i="188" s="1"/>
  <c r="B82" i="188"/>
  <c r="G81" i="188"/>
  <c r="F81" i="188"/>
  <c r="E81" i="188"/>
  <c r="D81" i="188"/>
  <c r="C81" i="188"/>
  <c r="I81" i="188" s="1"/>
  <c r="B81" i="188"/>
  <c r="H80" i="188"/>
  <c r="G80" i="188"/>
  <c r="M80" i="188" s="1"/>
  <c r="F80" i="188"/>
  <c r="E80" i="188"/>
  <c r="D80" i="188"/>
  <c r="J80" i="188" s="1"/>
  <c r="C80" i="188"/>
  <c r="B80" i="188"/>
  <c r="K79" i="188"/>
  <c r="H79" i="188"/>
  <c r="G79" i="188"/>
  <c r="M79" i="188" s="1"/>
  <c r="F79" i="188"/>
  <c r="L79" i="188" s="1"/>
  <c r="E79" i="188"/>
  <c r="D79" i="188"/>
  <c r="C79" i="188"/>
  <c r="B79" i="188"/>
  <c r="L78" i="188"/>
  <c r="K78" i="188"/>
  <c r="J78" i="188"/>
  <c r="G78" i="188"/>
  <c r="F78" i="188"/>
  <c r="E78" i="188"/>
  <c r="D78" i="188"/>
  <c r="C78" i="188"/>
  <c r="I78" i="188" s="1"/>
  <c r="B78" i="188"/>
  <c r="H78" i="188" s="1"/>
  <c r="M77" i="188"/>
  <c r="H77" i="188"/>
  <c r="G77" i="188"/>
  <c r="F77" i="188"/>
  <c r="E77" i="188"/>
  <c r="D77" i="188"/>
  <c r="C77" i="188"/>
  <c r="I77" i="188" s="1"/>
  <c r="B77" i="188"/>
  <c r="K76" i="188"/>
  <c r="J76" i="188"/>
  <c r="G76" i="188"/>
  <c r="F76" i="188"/>
  <c r="E76" i="188"/>
  <c r="D76" i="188"/>
  <c r="C76" i="188"/>
  <c r="B76" i="188"/>
  <c r="H76" i="188" s="1"/>
  <c r="M75" i="188"/>
  <c r="L75" i="188"/>
  <c r="G75" i="188"/>
  <c r="F75" i="188"/>
  <c r="E75" i="188"/>
  <c r="D75" i="188"/>
  <c r="C75" i="188"/>
  <c r="B75" i="188"/>
  <c r="G74" i="188"/>
  <c r="M74" i="188" s="1"/>
  <c r="F74" i="188"/>
  <c r="E74" i="188"/>
  <c r="D74" i="188"/>
  <c r="C74" i="188"/>
  <c r="B74" i="188"/>
  <c r="H73" i="188"/>
  <c r="G73" i="188"/>
  <c r="M73" i="188" s="1"/>
  <c r="F73" i="188"/>
  <c r="L73" i="188" s="1"/>
  <c r="E73" i="188"/>
  <c r="D73" i="188"/>
  <c r="C73" i="188"/>
  <c r="B73" i="188"/>
  <c r="K72" i="188"/>
  <c r="J72" i="188"/>
  <c r="I72" i="188"/>
  <c r="G72" i="188"/>
  <c r="F72" i="188"/>
  <c r="E72" i="188"/>
  <c r="D72" i="188"/>
  <c r="C72" i="188"/>
  <c r="B72" i="188"/>
  <c r="H72" i="188" s="1"/>
  <c r="M71" i="188"/>
  <c r="L71" i="188"/>
  <c r="G71" i="188"/>
  <c r="F71" i="188"/>
  <c r="E71" i="188"/>
  <c r="D71" i="188"/>
  <c r="C71" i="188"/>
  <c r="I71" i="188" s="1"/>
  <c r="B71" i="188"/>
  <c r="I70" i="188"/>
  <c r="H70" i="188"/>
  <c r="G70" i="188"/>
  <c r="F70" i="188"/>
  <c r="E70" i="188"/>
  <c r="D70" i="188"/>
  <c r="C70" i="188"/>
  <c r="B70" i="188"/>
  <c r="M69" i="188"/>
  <c r="L69" i="188"/>
  <c r="H69" i="188"/>
  <c r="G69" i="188"/>
  <c r="F69" i="188"/>
  <c r="E69" i="188"/>
  <c r="D69" i="188"/>
  <c r="C69" i="188"/>
  <c r="I69" i="188" s="1"/>
  <c r="B69" i="188"/>
  <c r="K68" i="188"/>
  <c r="G68" i="188"/>
  <c r="F68" i="188"/>
  <c r="E68" i="188"/>
  <c r="D68" i="188"/>
  <c r="J68" i="188" s="1"/>
  <c r="C68" i="188"/>
  <c r="I68" i="188" s="1"/>
  <c r="B68" i="188"/>
  <c r="H68" i="188" s="1"/>
  <c r="G67" i="188"/>
  <c r="M67" i="188" s="1"/>
  <c r="F67" i="188"/>
  <c r="L67" i="188" s="1"/>
  <c r="E67" i="188"/>
  <c r="D67" i="188"/>
  <c r="J67" i="188" s="1"/>
  <c r="C67" i="188"/>
  <c r="B67" i="188"/>
  <c r="K66" i="188"/>
  <c r="G66" i="188"/>
  <c r="F66" i="188"/>
  <c r="E66" i="188"/>
  <c r="D66" i="188"/>
  <c r="C66" i="188"/>
  <c r="B66" i="188"/>
  <c r="G65" i="188"/>
  <c r="F65" i="188"/>
  <c r="E65" i="188"/>
  <c r="K65" i="188" s="1"/>
  <c r="D65" i="188"/>
  <c r="J65" i="188" s="1"/>
  <c r="C65" i="188"/>
  <c r="I65" i="188" s="1"/>
  <c r="B65" i="188"/>
  <c r="G64" i="188"/>
  <c r="M64" i="188" s="1"/>
  <c r="F64" i="188"/>
  <c r="E64" i="188"/>
  <c r="D64" i="188"/>
  <c r="J64" i="188" s="1"/>
  <c r="C64" i="188"/>
  <c r="B64" i="188"/>
  <c r="G63" i="188"/>
  <c r="M63" i="188" s="1"/>
  <c r="F63" i="188"/>
  <c r="L63" i="188" s="1"/>
  <c r="E63" i="188"/>
  <c r="D63" i="188"/>
  <c r="C63" i="188"/>
  <c r="B63" i="188"/>
  <c r="I62" i="188"/>
  <c r="G62" i="188"/>
  <c r="F62" i="188"/>
  <c r="E62" i="188"/>
  <c r="D62" i="188"/>
  <c r="C62" i="188"/>
  <c r="B62" i="188"/>
  <c r="H61" i="188"/>
  <c r="G61" i="188"/>
  <c r="M61" i="188" s="1"/>
  <c r="F61" i="188"/>
  <c r="E61" i="188"/>
  <c r="D61" i="188"/>
  <c r="C61" i="188"/>
  <c r="I61" i="188" s="1"/>
  <c r="B61" i="188"/>
  <c r="K60" i="188"/>
  <c r="J60" i="188"/>
  <c r="I60" i="188"/>
  <c r="G60" i="188"/>
  <c r="F60" i="188"/>
  <c r="E60" i="188"/>
  <c r="D60" i="188"/>
  <c r="C60" i="188"/>
  <c r="B60" i="188"/>
  <c r="H60" i="188" s="1"/>
  <c r="M59" i="188"/>
  <c r="L59" i="188"/>
  <c r="G59" i="188"/>
  <c r="F59" i="188"/>
  <c r="E59" i="188"/>
  <c r="D59" i="188"/>
  <c r="J59" i="188" s="1"/>
  <c r="C59" i="188"/>
  <c r="I59" i="188" s="1"/>
  <c r="B59" i="188"/>
  <c r="G58" i="188"/>
  <c r="F58" i="188"/>
  <c r="E58" i="188"/>
  <c r="D58" i="188"/>
  <c r="J58" i="188" s="1"/>
  <c r="C58" i="188"/>
  <c r="I58" i="188" s="1"/>
  <c r="B58" i="188"/>
  <c r="G115" i="187"/>
  <c r="M115" i="187" s="1"/>
  <c r="F115" i="187"/>
  <c r="L115" i="187" s="1"/>
  <c r="E115" i="187"/>
  <c r="D115" i="187"/>
  <c r="C115" i="187"/>
  <c r="B115" i="187"/>
  <c r="I114" i="187"/>
  <c r="H114" i="187"/>
  <c r="G114" i="187"/>
  <c r="F114" i="187"/>
  <c r="E114" i="187"/>
  <c r="D114" i="187"/>
  <c r="C114" i="187"/>
  <c r="B114" i="187"/>
  <c r="G113" i="187"/>
  <c r="F113" i="187"/>
  <c r="E113" i="187"/>
  <c r="D113" i="187"/>
  <c r="C113" i="187"/>
  <c r="I113" i="187" s="1"/>
  <c r="B113" i="187"/>
  <c r="J112" i="187"/>
  <c r="I112" i="187"/>
  <c r="H112" i="187"/>
  <c r="G112" i="187"/>
  <c r="F112" i="187"/>
  <c r="E112" i="187"/>
  <c r="D112" i="187"/>
  <c r="C112" i="187"/>
  <c r="B112" i="187"/>
  <c r="M111" i="187"/>
  <c r="L111" i="187"/>
  <c r="K111" i="187"/>
  <c r="H111" i="187"/>
  <c r="G111" i="187"/>
  <c r="F111" i="187"/>
  <c r="E111" i="187"/>
  <c r="D111" i="187"/>
  <c r="C111" i="187"/>
  <c r="I111" i="187" s="1"/>
  <c r="B111" i="187"/>
  <c r="G110" i="187"/>
  <c r="F110" i="187"/>
  <c r="E110" i="187"/>
  <c r="K110" i="187" s="1"/>
  <c r="D110" i="187"/>
  <c r="J110" i="187" s="1"/>
  <c r="C110" i="187"/>
  <c r="I110" i="187" s="1"/>
  <c r="B110" i="187"/>
  <c r="K109" i="187"/>
  <c r="I109" i="187"/>
  <c r="H109" i="187"/>
  <c r="G109" i="187"/>
  <c r="F109" i="187"/>
  <c r="L109" i="187" s="1"/>
  <c r="E109" i="187"/>
  <c r="D109" i="187"/>
  <c r="C109" i="187"/>
  <c r="B109" i="187"/>
  <c r="L108" i="187"/>
  <c r="J108" i="187"/>
  <c r="G108" i="187"/>
  <c r="F108" i="187"/>
  <c r="E108" i="187"/>
  <c r="K108" i="187" s="1"/>
  <c r="D108" i="187"/>
  <c r="C108" i="187"/>
  <c r="B108" i="187"/>
  <c r="H107" i="187"/>
  <c r="G107" i="187"/>
  <c r="M107" i="187" s="1"/>
  <c r="F107" i="187"/>
  <c r="L107" i="187" s="1"/>
  <c r="E107" i="187"/>
  <c r="D107" i="187"/>
  <c r="C107" i="187"/>
  <c r="B107" i="187"/>
  <c r="M106" i="187"/>
  <c r="L106" i="187"/>
  <c r="G106" i="187"/>
  <c r="F106" i="187"/>
  <c r="E106" i="187"/>
  <c r="D106" i="187"/>
  <c r="C106" i="187"/>
  <c r="B106" i="187"/>
  <c r="M105" i="187"/>
  <c r="I105" i="187"/>
  <c r="H105" i="187"/>
  <c r="G105" i="187"/>
  <c r="F105" i="187"/>
  <c r="E105" i="187"/>
  <c r="D105" i="187"/>
  <c r="C105" i="187"/>
  <c r="B105" i="187"/>
  <c r="L104" i="187"/>
  <c r="K104" i="187"/>
  <c r="G104" i="187"/>
  <c r="F104" i="187"/>
  <c r="E104" i="187"/>
  <c r="D104" i="187"/>
  <c r="J104" i="187" s="1"/>
  <c r="C104" i="187"/>
  <c r="B104" i="187"/>
  <c r="G103" i="187"/>
  <c r="M103" i="187" s="1"/>
  <c r="F103" i="187"/>
  <c r="L103" i="187" s="1"/>
  <c r="E103" i="187"/>
  <c r="K103" i="187" s="1"/>
  <c r="D103" i="187"/>
  <c r="J103" i="187" s="1"/>
  <c r="C103" i="187"/>
  <c r="I103" i="187" s="1"/>
  <c r="B103" i="187"/>
  <c r="I102" i="187"/>
  <c r="H102" i="187"/>
  <c r="G102" i="187"/>
  <c r="M102" i="187" s="1"/>
  <c r="F102" i="187"/>
  <c r="E102" i="187"/>
  <c r="D102" i="187"/>
  <c r="C102" i="187"/>
  <c r="B102" i="187"/>
  <c r="L101" i="187"/>
  <c r="K101" i="187"/>
  <c r="H101" i="187"/>
  <c r="G101" i="187"/>
  <c r="F101" i="187"/>
  <c r="E101" i="187"/>
  <c r="D101" i="187"/>
  <c r="C101" i="187"/>
  <c r="I101" i="187" s="1"/>
  <c r="B101" i="187"/>
  <c r="K100" i="187"/>
  <c r="J100" i="187"/>
  <c r="I100" i="187"/>
  <c r="G100" i="187"/>
  <c r="F100" i="187"/>
  <c r="E100" i="187"/>
  <c r="D100" i="187"/>
  <c r="C100" i="187"/>
  <c r="B100" i="187"/>
  <c r="H100" i="187" s="1"/>
  <c r="M99" i="187"/>
  <c r="L99" i="187"/>
  <c r="G99" i="187"/>
  <c r="F99" i="187"/>
  <c r="E99" i="187"/>
  <c r="K99" i="187" s="1"/>
  <c r="D99" i="187"/>
  <c r="J99" i="187" s="1"/>
  <c r="C99" i="187"/>
  <c r="I99" i="187" s="1"/>
  <c r="B99" i="187"/>
  <c r="H98" i="187"/>
  <c r="G98" i="187"/>
  <c r="M98" i="187" s="1"/>
  <c r="F98" i="187"/>
  <c r="E98" i="187"/>
  <c r="K98" i="187" s="1"/>
  <c r="D98" i="187"/>
  <c r="C98" i="187"/>
  <c r="B98" i="187"/>
  <c r="L97" i="187"/>
  <c r="K97" i="187"/>
  <c r="I97" i="187"/>
  <c r="H97" i="187"/>
  <c r="G97" i="187"/>
  <c r="F97" i="187"/>
  <c r="E97" i="187"/>
  <c r="D97" i="187"/>
  <c r="C97" i="187"/>
  <c r="B97" i="187"/>
  <c r="M96" i="187"/>
  <c r="L96" i="187"/>
  <c r="G96" i="187"/>
  <c r="F96" i="187"/>
  <c r="E96" i="187"/>
  <c r="K96" i="187" s="1"/>
  <c r="D96" i="187"/>
  <c r="J96" i="187" s="1"/>
  <c r="C96" i="187"/>
  <c r="B96" i="187"/>
  <c r="L95" i="187"/>
  <c r="G95" i="187"/>
  <c r="M95" i="187" s="1"/>
  <c r="F95" i="187"/>
  <c r="E95" i="187"/>
  <c r="D95" i="187"/>
  <c r="C95" i="187"/>
  <c r="B95" i="187"/>
  <c r="G94" i="187"/>
  <c r="M94" i="187" s="1"/>
  <c r="F94" i="187"/>
  <c r="E94" i="187"/>
  <c r="K94" i="187" s="1"/>
  <c r="D94" i="187"/>
  <c r="C94" i="187"/>
  <c r="B94" i="187"/>
  <c r="I93" i="187"/>
  <c r="H93" i="187"/>
  <c r="G93" i="187"/>
  <c r="M93" i="187" s="1"/>
  <c r="F93" i="187"/>
  <c r="E93" i="187"/>
  <c r="D93" i="187"/>
  <c r="C93" i="187"/>
  <c r="B93" i="187"/>
  <c r="K92" i="187"/>
  <c r="G92" i="187"/>
  <c r="M92" i="187" s="1"/>
  <c r="F92" i="187"/>
  <c r="E92" i="187"/>
  <c r="D92" i="187"/>
  <c r="J92" i="187" s="1"/>
  <c r="C92" i="187"/>
  <c r="B92" i="187"/>
  <c r="L91" i="187"/>
  <c r="K91" i="187"/>
  <c r="J91" i="187"/>
  <c r="G91" i="187"/>
  <c r="M91" i="187" s="1"/>
  <c r="F91" i="187"/>
  <c r="E91" i="187"/>
  <c r="D91" i="187"/>
  <c r="C91" i="187"/>
  <c r="I91" i="187" s="1"/>
  <c r="B91" i="187"/>
  <c r="H91" i="187" s="1"/>
  <c r="G90" i="187"/>
  <c r="F90" i="187"/>
  <c r="L90" i="187" s="1"/>
  <c r="E90" i="187"/>
  <c r="K90" i="187" s="1"/>
  <c r="D90" i="187"/>
  <c r="J90" i="187" s="1"/>
  <c r="C90" i="187"/>
  <c r="I90" i="187" s="1"/>
  <c r="B90" i="187"/>
  <c r="J89" i="187"/>
  <c r="I89" i="187"/>
  <c r="H89" i="187"/>
  <c r="G89" i="187"/>
  <c r="M89" i="187" s="1"/>
  <c r="F89" i="187"/>
  <c r="E89" i="187"/>
  <c r="D89" i="187"/>
  <c r="C89" i="187"/>
  <c r="B89" i="187"/>
  <c r="L88" i="187"/>
  <c r="K88" i="187"/>
  <c r="G88" i="187"/>
  <c r="M88" i="187" s="1"/>
  <c r="F88" i="187"/>
  <c r="E88" i="187"/>
  <c r="D88" i="187"/>
  <c r="J88" i="187" s="1"/>
  <c r="C88" i="187"/>
  <c r="B88" i="187"/>
  <c r="L87" i="187"/>
  <c r="K87" i="187"/>
  <c r="J87" i="187"/>
  <c r="G87" i="187"/>
  <c r="M87" i="187" s="1"/>
  <c r="F87" i="187"/>
  <c r="E87" i="187"/>
  <c r="D87" i="187"/>
  <c r="C87" i="187"/>
  <c r="B87" i="187"/>
  <c r="M86" i="187"/>
  <c r="L86" i="187"/>
  <c r="G86" i="187"/>
  <c r="F86" i="187"/>
  <c r="E86" i="187"/>
  <c r="K86" i="187" s="1"/>
  <c r="D86" i="187"/>
  <c r="C86" i="187"/>
  <c r="B86" i="187"/>
  <c r="K85" i="187"/>
  <c r="H85" i="187"/>
  <c r="G85" i="187"/>
  <c r="M85" i="187" s="1"/>
  <c r="F85" i="187"/>
  <c r="E85" i="187"/>
  <c r="D85" i="187"/>
  <c r="C85" i="187"/>
  <c r="I85" i="187" s="1"/>
  <c r="B85" i="187"/>
  <c r="K84" i="187"/>
  <c r="G84" i="187"/>
  <c r="M84" i="187" s="1"/>
  <c r="F84" i="187"/>
  <c r="L84" i="187" s="1"/>
  <c r="E84" i="187"/>
  <c r="D84" i="187"/>
  <c r="J84" i="187" s="1"/>
  <c r="C84" i="187"/>
  <c r="B84" i="187"/>
  <c r="L83" i="187"/>
  <c r="K83" i="187"/>
  <c r="J83" i="187"/>
  <c r="G83" i="187"/>
  <c r="M83" i="187" s="1"/>
  <c r="F83" i="187"/>
  <c r="E83" i="187"/>
  <c r="D83" i="187"/>
  <c r="C83" i="187"/>
  <c r="I83" i="187" s="1"/>
  <c r="B83" i="187"/>
  <c r="H83" i="187" s="1"/>
  <c r="G82" i="187"/>
  <c r="F82" i="187"/>
  <c r="E82" i="187"/>
  <c r="D82" i="187"/>
  <c r="J82" i="187" s="1"/>
  <c r="C82" i="187"/>
  <c r="I82" i="187" s="1"/>
  <c r="B82" i="187"/>
  <c r="G81" i="187"/>
  <c r="F81" i="187"/>
  <c r="E81" i="187"/>
  <c r="D81" i="187"/>
  <c r="C81" i="187"/>
  <c r="I81" i="187" s="1"/>
  <c r="B81" i="187"/>
  <c r="H81" i="187" s="1"/>
  <c r="H80" i="187"/>
  <c r="G80" i="187"/>
  <c r="F80" i="187"/>
  <c r="E80" i="187"/>
  <c r="K80" i="187" s="1"/>
  <c r="D80" i="187"/>
  <c r="J80" i="187" s="1"/>
  <c r="C80" i="187"/>
  <c r="B80" i="187"/>
  <c r="L79" i="187"/>
  <c r="K79" i="187"/>
  <c r="J79" i="187"/>
  <c r="H79" i="187"/>
  <c r="G79" i="187"/>
  <c r="M79" i="187" s="1"/>
  <c r="F79" i="187"/>
  <c r="E79" i="187"/>
  <c r="D79" i="187"/>
  <c r="C79" i="187"/>
  <c r="I79" i="187" s="1"/>
  <c r="B79" i="187"/>
  <c r="M78" i="187"/>
  <c r="L78" i="187"/>
  <c r="G78" i="187"/>
  <c r="F78" i="187"/>
  <c r="E78" i="187"/>
  <c r="K78" i="187" s="1"/>
  <c r="D78" i="187"/>
  <c r="J78" i="187" s="1"/>
  <c r="C78" i="187"/>
  <c r="I78" i="187" s="1"/>
  <c r="B78" i="187"/>
  <c r="I77" i="187"/>
  <c r="H77" i="187"/>
  <c r="G77" i="187"/>
  <c r="M77" i="187" s="1"/>
  <c r="F77" i="187"/>
  <c r="E77" i="187"/>
  <c r="D77" i="187"/>
  <c r="J77" i="187" s="1"/>
  <c r="C77" i="187"/>
  <c r="B77" i="187"/>
  <c r="L76" i="187"/>
  <c r="K76" i="187"/>
  <c r="H76" i="187"/>
  <c r="G76" i="187"/>
  <c r="M76" i="187" s="1"/>
  <c r="F76" i="187"/>
  <c r="E76" i="187"/>
  <c r="D76" i="187"/>
  <c r="J76" i="187" s="1"/>
  <c r="C76" i="187"/>
  <c r="B76" i="187"/>
  <c r="L75" i="187"/>
  <c r="G75" i="187"/>
  <c r="M75" i="187" s="1"/>
  <c r="F75" i="187"/>
  <c r="E75" i="187"/>
  <c r="D75" i="187"/>
  <c r="C75" i="187"/>
  <c r="B75" i="187"/>
  <c r="G74" i="187"/>
  <c r="M74" i="187" s="1"/>
  <c r="F74" i="187"/>
  <c r="L74" i="187" s="1"/>
  <c r="E74" i="187"/>
  <c r="K74" i="187" s="1"/>
  <c r="D74" i="187"/>
  <c r="J74" i="187" s="1"/>
  <c r="C74" i="187"/>
  <c r="B74" i="187"/>
  <c r="I73" i="187"/>
  <c r="H73" i="187"/>
  <c r="G73" i="187"/>
  <c r="M73" i="187" s="1"/>
  <c r="F73" i="187"/>
  <c r="E73" i="187"/>
  <c r="D73" i="187"/>
  <c r="C73" i="187"/>
  <c r="B73" i="187"/>
  <c r="M72" i="187"/>
  <c r="K72" i="187"/>
  <c r="G72" i="187"/>
  <c r="F72" i="187"/>
  <c r="E72" i="187"/>
  <c r="D72" i="187"/>
  <c r="J72" i="187" s="1"/>
  <c r="C72" i="187"/>
  <c r="I72" i="187" s="1"/>
  <c r="B72" i="187"/>
  <c r="L71" i="187"/>
  <c r="H71" i="187"/>
  <c r="G71" i="187"/>
  <c r="M71" i="187" s="1"/>
  <c r="F71" i="187"/>
  <c r="E71" i="187"/>
  <c r="D71" i="187"/>
  <c r="J71" i="187" s="1"/>
  <c r="C71" i="187"/>
  <c r="I71" i="187" s="1"/>
  <c r="B71" i="187"/>
  <c r="H70" i="187"/>
  <c r="G70" i="187"/>
  <c r="M70" i="187" s="1"/>
  <c r="F70" i="187"/>
  <c r="L70" i="187" s="1"/>
  <c r="E70" i="187"/>
  <c r="D70" i="187"/>
  <c r="C70" i="187"/>
  <c r="I70" i="187" s="1"/>
  <c r="B70" i="187"/>
  <c r="L69" i="187"/>
  <c r="K69" i="187"/>
  <c r="J69" i="187"/>
  <c r="I69" i="187"/>
  <c r="G69" i="187"/>
  <c r="F69" i="187"/>
  <c r="E69" i="187"/>
  <c r="D69" i="187"/>
  <c r="C69" i="187"/>
  <c r="B69" i="187"/>
  <c r="H69" i="187" s="1"/>
  <c r="M68" i="187"/>
  <c r="G68" i="187"/>
  <c r="F68" i="187"/>
  <c r="L68" i="187" s="1"/>
  <c r="E68" i="187"/>
  <c r="K68" i="187" s="1"/>
  <c r="D68" i="187"/>
  <c r="J68" i="187" s="1"/>
  <c r="C68" i="187"/>
  <c r="I68" i="187" s="1"/>
  <c r="B68" i="187"/>
  <c r="L67" i="187"/>
  <c r="G67" i="187"/>
  <c r="M67" i="187" s="1"/>
  <c r="F67" i="187"/>
  <c r="E67" i="187"/>
  <c r="D67" i="187"/>
  <c r="C67" i="187"/>
  <c r="B67" i="187"/>
  <c r="M66" i="187"/>
  <c r="L66" i="187"/>
  <c r="K66" i="187"/>
  <c r="G66" i="187"/>
  <c r="F66" i="187"/>
  <c r="E66" i="187"/>
  <c r="D66" i="187"/>
  <c r="C66" i="187"/>
  <c r="B66" i="187"/>
  <c r="L65" i="187"/>
  <c r="K65" i="187"/>
  <c r="G65" i="187"/>
  <c r="F65" i="187"/>
  <c r="E65" i="187"/>
  <c r="D65" i="187"/>
  <c r="J65" i="187" s="1"/>
  <c r="C65" i="187"/>
  <c r="I65" i="187" s="1"/>
  <c r="B65" i="187"/>
  <c r="H65" i="187" s="1"/>
  <c r="G64" i="187"/>
  <c r="M64" i="187" s="1"/>
  <c r="F64" i="187"/>
  <c r="L64" i="187" s="1"/>
  <c r="E64" i="187"/>
  <c r="K64" i="187" s="1"/>
  <c r="D64" i="187"/>
  <c r="J64" i="187" s="1"/>
  <c r="C64" i="187"/>
  <c r="B64" i="187"/>
  <c r="L63" i="187"/>
  <c r="K63" i="187"/>
  <c r="G63" i="187"/>
  <c r="M63" i="187" s="1"/>
  <c r="F63" i="187"/>
  <c r="E63" i="187"/>
  <c r="D63" i="187"/>
  <c r="C63" i="187"/>
  <c r="B63" i="187"/>
  <c r="M62" i="187"/>
  <c r="G62" i="187"/>
  <c r="F62" i="187"/>
  <c r="E62" i="187"/>
  <c r="D62" i="187"/>
  <c r="J62" i="187" s="1"/>
  <c r="C62" i="187"/>
  <c r="I62" i="187" s="1"/>
  <c r="B62" i="187"/>
  <c r="I61" i="187"/>
  <c r="H61" i="187"/>
  <c r="G61" i="187"/>
  <c r="M61" i="187" s="1"/>
  <c r="F61" i="187"/>
  <c r="E61" i="187"/>
  <c r="D61" i="187"/>
  <c r="J61" i="187" s="1"/>
  <c r="C61" i="187"/>
  <c r="B61" i="187"/>
  <c r="K60" i="187"/>
  <c r="H60" i="187"/>
  <c r="G60" i="187"/>
  <c r="M60" i="187" s="1"/>
  <c r="F60" i="187"/>
  <c r="E60" i="187"/>
  <c r="D60" i="187"/>
  <c r="J60" i="187" s="1"/>
  <c r="C60" i="187"/>
  <c r="B60" i="187"/>
  <c r="L59" i="187"/>
  <c r="K59" i="187"/>
  <c r="J59" i="187"/>
  <c r="G59" i="187"/>
  <c r="M59" i="187" s="1"/>
  <c r="F59" i="187"/>
  <c r="E59" i="187"/>
  <c r="D59" i="187"/>
  <c r="C59" i="187"/>
  <c r="I59" i="187" s="1"/>
  <c r="B59" i="187"/>
  <c r="H59" i="187" s="1"/>
  <c r="H58" i="187"/>
  <c r="G58" i="187"/>
  <c r="F58" i="187"/>
  <c r="L58" i="187" s="1"/>
  <c r="E58" i="187"/>
  <c r="K58" i="187" s="1"/>
  <c r="D58" i="187"/>
  <c r="J58" i="187" s="1"/>
  <c r="C58" i="187"/>
  <c r="I58" i="187" s="1"/>
  <c r="B58" i="187"/>
  <c r="G57" i="187"/>
  <c r="G56" i="187"/>
  <c r="M56" i="187" s="1"/>
  <c r="G55" i="187"/>
  <c r="M55" i="187" s="1"/>
  <c r="G54" i="187"/>
  <c r="G53" i="187"/>
  <c r="G52" i="187"/>
  <c r="M52" i="187" s="1"/>
  <c r="G51" i="187"/>
  <c r="M51" i="187" s="1"/>
  <c r="M50" i="187"/>
  <c r="G50" i="187"/>
  <c r="G49" i="187"/>
  <c r="M49" i="187" s="1"/>
  <c r="G48" i="187"/>
  <c r="M48" i="187" s="1"/>
  <c r="G47" i="187"/>
  <c r="M47" i="187" s="1"/>
  <c r="G46" i="187"/>
  <c r="G45" i="187"/>
  <c r="M45" i="187" s="1"/>
  <c r="G44" i="187"/>
  <c r="G43" i="187"/>
  <c r="M43" i="187" s="1"/>
  <c r="M42" i="187"/>
  <c r="G42" i="187"/>
  <c r="G41" i="187"/>
  <c r="M41" i="187" s="1"/>
  <c r="M40" i="187"/>
  <c r="G40" i="187"/>
  <c r="G39" i="187"/>
  <c r="M39" i="187" s="1"/>
  <c r="G38" i="187"/>
  <c r="G37" i="187"/>
  <c r="M37" i="187" s="1"/>
  <c r="M36" i="187"/>
  <c r="G36" i="187"/>
  <c r="M35" i="187"/>
  <c r="G35" i="187"/>
  <c r="G34" i="187"/>
  <c r="G33" i="187"/>
  <c r="M33" i="187" s="1"/>
  <c r="G32" i="187"/>
  <c r="M32" i="187" s="1"/>
  <c r="M31" i="187"/>
  <c r="G31" i="187"/>
  <c r="G30" i="187"/>
  <c r="G29" i="187"/>
  <c r="G28" i="187"/>
  <c r="M28" i="187" s="1"/>
  <c r="G27" i="187"/>
  <c r="M27" i="187" s="1"/>
  <c r="M26" i="187"/>
  <c r="G26" i="187"/>
  <c r="G25" i="187"/>
  <c r="G24" i="187"/>
  <c r="M24" i="187" s="1"/>
  <c r="G23" i="187"/>
  <c r="M23" i="187" s="1"/>
  <c r="G22" i="187"/>
  <c r="G21" i="187"/>
  <c r="G20" i="187"/>
  <c r="M20" i="187" s="1"/>
  <c r="G19" i="187"/>
  <c r="M19" i="187" s="1"/>
  <c r="M18" i="187"/>
  <c r="G18" i="187"/>
  <c r="G17" i="187"/>
  <c r="M17" i="187" s="1"/>
  <c r="G16" i="187"/>
  <c r="M16" i="187" s="1"/>
  <c r="G15" i="187"/>
  <c r="M15" i="187" s="1"/>
  <c r="G14" i="187"/>
  <c r="G13" i="187"/>
  <c r="G12" i="187"/>
  <c r="G11" i="187"/>
  <c r="M11" i="187" s="1"/>
  <c r="M10" i="187"/>
  <c r="G10" i="187"/>
  <c r="G9" i="187"/>
  <c r="M9" i="187" s="1"/>
  <c r="K115" i="186"/>
  <c r="F115" i="186"/>
  <c r="E115" i="186"/>
  <c r="L115" i="191" s="1"/>
  <c r="D115" i="186"/>
  <c r="C115" i="186"/>
  <c r="B115" i="186"/>
  <c r="F114" i="186"/>
  <c r="E114" i="186"/>
  <c r="D114" i="186"/>
  <c r="C114" i="186"/>
  <c r="B114" i="186"/>
  <c r="G113" i="186"/>
  <c r="F113" i="186"/>
  <c r="M113" i="189" s="1"/>
  <c r="E113" i="186"/>
  <c r="D113" i="186"/>
  <c r="C113" i="186"/>
  <c r="B113" i="186"/>
  <c r="H113" i="188" s="1"/>
  <c r="I112" i="186"/>
  <c r="H112" i="186"/>
  <c r="G112" i="186"/>
  <c r="F112" i="186"/>
  <c r="E112" i="186"/>
  <c r="D112" i="186"/>
  <c r="K112" i="188" s="1"/>
  <c r="C112" i="186"/>
  <c r="J112" i="190" s="1"/>
  <c r="B112" i="186"/>
  <c r="I111" i="186"/>
  <c r="H111" i="186"/>
  <c r="G111" i="186"/>
  <c r="F111" i="186"/>
  <c r="E111" i="186"/>
  <c r="L111" i="191" s="1"/>
  <c r="D111" i="186"/>
  <c r="C111" i="186"/>
  <c r="J111" i="192" s="1"/>
  <c r="B111" i="186"/>
  <c r="J110" i="186"/>
  <c r="I110" i="186"/>
  <c r="F110" i="186"/>
  <c r="E110" i="186"/>
  <c r="L110" i="193" s="1"/>
  <c r="D110" i="186"/>
  <c r="K110" i="193" s="1"/>
  <c r="C110" i="186"/>
  <c r="B110" i="186"/>
  <c r="H109" i="186"/>
  <c r="G109" i="186"/>
  <c r="F109" i="186"/>
  <c r="E109" i="186"/>
  <c r="D109" i="186"/>
  <c r="I109" i="186" s="1"/>
  <c r="C109" i="186"/>
  <c r="J109" i="192" s="1"/>
  <c r="B109" i="186"/>
  <c r="H109" i="189" s="1"/>
  <c r="I108" i="186"/>
  <c r="H108" i="186"/>
  <c r="G108" i="186"/>
  <c r="F108" i="186"/>
  <c r="E108" i="186"/>
  <c r="D108" i="186"/>
  <c r="K108" i="193" s="1"/>
  <c r="C108" i="186"/>
  <c r="J108" i="190" s="1"/>
  <c r="B108" i="186"/>
  <c r="K107" i="186"/>
  <c r="J107" i="186"/>
  <c r="F107" i="186"/>
  <c r="M107" i="193" s="1"/>
  <c r="E107" i="186"/>
  <c r="L107" i="191" s="1"/>
  <c r="D107" i="186"/>
  <c r="C107" i="186"/>
  <c r="B107" i="186"/>
  <c r="H107" i="192" s="1"/>
  <c r="F106" i="186"/>
  <c r="E106" i="186"/>
  <c r="L106" i="189" s="1"/>
  <c r="D106" i="186"/>
  <c r="C106" i="186"/>
  <c r="B106" i="186"/>
  <c r="K105" i="186"/>
  <c r="G105" i="186"/>
  <c r="F105" i="186"/>
  <c r="M105" i="190" s="1"/>
  <c r="E105" i="186"/>
  <c r="D105" i="186"/>
  <c r="C105" i="186"/>
  <c r="B105" i="186"/>
  <c r="J104" i="186"/>
  <c r="F104" i="186"/>
  <c r="M104" i="192" s="1"/>
  <c r="E104" i="186"/>
  <c r="D104" i="186"/>
  <c r="C104" i="186"/>
  <c r="J104" i="193" s="1"/>
  <c r="B104" i="186"/>
  <c r="K103" i="186"/>
  <c r="G103" i="186"/>
  <c r="F103" i="186"/>
  <c r="M103" i="192" s="1"/>
  <c r="E103" i="186"/>
  <c r="L103" i="191" s="1"/>
  <c r="D103" i="186"/>
  <c r="C103" i="186"/>
  <c r="B103" i="186"/>
  <c r="F102" i="186"/>
  <c r="E102" i="186"/>
  <c r="D102" i="186"/>
  <c r="C102" i="186"/>
  <c r="B102" i="186"/>
  <c r="H102" i="189" s="1"/>
  <c r="G101" i="186"/>
  <c r="F101" i="186"/>
  <c r="K101" i="186" s="1"/>
  <c r="E101" i="186"/>
  <c r="D101" i="186"/>
  <c r="C101" i="186"/>
  <c r="B101" i="186"/>
  <c r="I101" i="193" s="1"/>
  <c r="I100" i="186"/>
  <c r="H100" i="186"/>
  <c r="G100" i="186"/>
  <c r="F100" i="186"/>
  <c r="E100" i="186"/>
  <c r="D100" i="186"/>
  <c r="C100" i="186"/>
  <c r="B100" i="186"/>
  <c r="F99" i="186"/>
  <c r="M99" i="190" s="1"/>
  <c r="E99" i="186"/>
  <c r="L99" i="191" s="1"/>
  <c r="D99" i="186"/>
  <c r="K99" i="191" s="1"/>
  <c r="C99" i="186"/>
  <c r="B99" i="186"/>
  <c r="F98" i="186"/>
  <c r="M98" i="193" s="1"/>
  <c r="E98" i="186"/>
  <c r="D98" i="186"/>
  <c r="K98" i="189" s="1"/>
  <c r="C98" i="186"/>
  <c r="B98" i="186"/>
  <c r="K97" i="186"/>
  <c r="H97" i="186"/>
  <c r="G97" i="186"/>
  <c r="F97" i="186"/>
  <c r="M97" i="189" s="1"/>
  <c r="E97" i="186"/>
  <c r="D97" i="186"/>
  <c r="I97" i="186" s="1"/>
  <c r="C97" i="186"/>
  <c r="B97" i="186"/>
  <c r="H97" i="188" s="1"/>
  <c r="F96" i="186"/>
  <c r="E96" i="186"/>
  <c r="L96" i="192" s="1"/>
  <c r="D96" i="186"/>
  <c r="K96" i="188" s="1"/>
  <c r="C96" i="186"/>
  <c r="J96" i="190" s="1"/>
  <c r="B96" i="186"/>
  <c r="F95" i="186"/>
  <c r="E95" i="186"/>
  <c r="L95" i="191" s="1"/>
  <c r="D95" i="186"/>
  <c r="C95" i="186"/>
  <c r="B95" i="186"/>
  <c r="F94" i="186"/>
  <c r="M94" i="193" s="1"/>
  <c r="E94" i="186"/>
  <c r="D94" i="186"/>
  <c r="C94" i="186"/>
  <c r="B94" i="186"/>
  <c r="I94" i="189" s="1"/>
  <c r="K93" i="186"/>
  <c r="G93" i="186"/>
  <c r="F93" i="186"/>
  <c r="M93" i="190" s="1"/>
  <c r="E93" i="186"/>
  <c r="D93" i="186"/>
  <c r="C93" i="186"/>
  <c r="B93" i="186"/>
  <c r="H93" i="189" s="1"/>
  <c r="F92" i="186"/>
  <c r="E92" i="186"/>
  <c r="D92" i="186"/>
  <c r="K92" i="189" s="1"/>
  <c r="C92" i="186"/>
  <c r="J92" i="189" s="1"/>
  <c r="B92" i="186"/>
  <c r="H91" i="186"/>
  <c r="G91" i="186"/>
  <c r="F91" i="186"/>
  <c r="E91" i="186"/>
  <c r="L91" i="191" s="1"/>
  <c r="D91" i="186"/>
  <c r="K91" i="193" s="1"/>
  <c r="C91" i="186"/>
  <c r="J91" i="192" s="1"/>
  <c r="B91" i="186"/>
  <c r="H91" i="192" s="1"/>
  <c r="J90" i="186"/>
  <c r="I90" i="186"/>
  <c r="F90" i="186"/>
  <c r="E90" i="186"/>
  <c r="D90" i="186"/>
  <c r="K90" i="192" s="1"/>
  <c r="C90" i="186"/>
  <c r="B90" i="186"/>
  <c r="H89" i="186"/>
  <c r="G89" i="186"/>
  <c r="F89" i="186"/>
  <c r="E89" i="186"/>
  <c r="D89" i="186"/>
  <c r="C89" i="186"/>
  <c r="B89" i="186"/>
  <c r="H89" i="193" s="1"/>
  <c r="I88" i="186"/>
  <c r="H88" i="186"/>
  <c r="G88" i="186"/>
  <c r="F88" i="186"/>
  <c r="K88" i="186" s="1"/>
  <c r="E88" i="186"/>
  <c r="D88" i="186"/>
  <c r="K88" i="193" s="1"/>
  <c r="C88" i="186"/>
  <c r="J88" i="193" s="1"/>
  <c r="B88" i="186"/>
  <c r="K87" i="186"/>
  <c r="F87" i="186"/>
  <c r="M87" i="192" s="1"/>
  <c r="E87" i="186"/>
  <c r="L87" i="191" s="1"/>
  <c r="D87" i="186"/>
  <c r="K87" i="191" s="1"/>
  <c r="C87" i="186"/>
  <c r="B87" i="186"/>
  <c r="J87" i="186" s="1"/>
  <c r="K86" i="186"/>
  <c r="F86" i="186"/>
  <c r="M86" i="192" s="1"/>
  <c r="E86" i="186"/>
  <c r="L86" i="191" s="1"/>
  <c r="D86" i="186"/>
  <c r="C86" i="186"/>
  <c r="B86" i="186"/>
  <c r="H86" i="188" s="1"/>
  <c r="K85" i="186"/>
  <c r="H85" i="186"/>
  <c r="G85" i="186"/>
  <c r="F85" i="186"/>
  <c r="E85" i="186"/>
  <c r="D85" i="186"/>
  <c r="I85" i="186" s="1"/>
  <c r="C85" i="186"/>
  <c r="B85" i="186"/>
  <c r="H85" i="193" s="1"/>
  <c r="J84" i="186"/>
  <c r="I84" i="186"/>
  <c r="F84" i="186"/>
  <c r="E84" i="186"/>
  <c r="L84" i="193" s="1"/>
  <c r="D84" i="186"/>
  <c r="K84" i="193" s="1"/>
  <c r="C84" i="186"/>
  <c r="J84" i="193" s="1"/>
  <c r="B84" i="186"/>
  <c r="K83" i="186"/>
  <c r="F83" i="186"/>
  <c r="M83" i="190" s="1"/>
  <c r="E83" i="186"/>
  <c r="L83" i="191" s="1"/>
  <c r="D83" i="186"/>
  <c r="C83" i="186"/>
  <c r="J83" i="190" s="1"/>
  <c r="B83" i="186"/>
  <c r="F82" i="186"/>
  <c r="E82" i="186"/>
  <c r="D82" i="186"/>
  <c r="C82" i="186"/>
  <c r="B82" i="186"/>
  <c r="G81" i="186"/>
  <c r="F81" i="186"/>
  <c r="E81" i="186"/>
  <c r="D81" i="186"/>
  <c r="K81" i="188" s="1"/>
  <c r="C81" i="186"/>
  <c r="B81" i="186"/>
  <c r="H81" i="193" s="1"/>
  <c r="I80" i="186"/>
  <c r="H80" i="186"/>
  <c r="G80" i="186"/>
  <c r="F80" i="186"/>
  <c r="E80" i="186"/>
  <c r="D80" i="186"/>
  <c r="K80" i="188" s="1"/>
  <c r="C80" i="186"/>
  <c r="J80" i="190" s="1"/>
  <c r="B80" i="186"/>
  <c r="I79" i="186"/>
  <c r="H79" i="186"/>
  <c r="G79" i="186"/>
  <c r="F79" i="186"/>
  <c r="E79" i="186"/>
  <c r="L79" i="191" s="1"/>
  <c r="D79" i="186"/>
  <c r="K79" i="190" s="1"/>
  <c r="C79" i="186"/>
  <c r="J79" i="190" s="1"/>
  <c r="B79" i="186"/>
  <c r="H79" i="193" s="1"/>
  <c r="K78" i="186"/>
  <c r="J78" i="186"/>
  <c r="I78" i="186"/>
  <c r="F78" i="186"/>
  <c r="E78" i="186"/>
  <c r="L78" i="193" s="1"/>
  <c r="D78" i="186"/>
  <c r="K78" i="192" s="1"/>
  <c r="C78" i="186"/>
  <c r="B78" i="186"/>
  <c r="K77" i="186"/>
  <c r="H77" i="186"/>
  <c r="G77" i="186"/>
  <c r="F77" i="186"/>
  <c r="E77" i="186"/>
  <c r="D77" i="186"/>
  <c r="C77" i="186"/>
  <c r="B77" i="186"/>
  <c r="H77" i="193" s="1"/>
  <c r="J76" i="186"/>
  <c r="I76" i="186"/>
  <c r="F76" i="186"/>
  <c r="E76" i="186"/>
  <c r="D76" i="186"/>
  <c r="K76" i="189" s="1"/>
  <c r="C76" i="186"/>
  <c r="J76" i="189" s="1"/>
  <c r="B76" i="186"/>
  <c r="K75" i="186"/>
  <c r="F75" i="186"/>
  <c r="E75" i="186"/>
  <c r="L75" i="191" s="1"/>
  <c r="D75" i="186"/>
  <c r="C75" i="186"/>
  <c r="B75" i="186"/>
  <c r="F74" i="186"/>
  <c r="M74" i="192" s="1"/>
  <c r="E74" i="186"/>
  <c r="D74" i="186"/>
  <c r="K74" i="193" s="1"/>
  <c r="C74" i="186"/>
  <c r="B74" i="186"/>
  <c r="K73" i="186"/>
  <c r="G73" i="186"/>
  <c r="F73" i="186"/>
  <c r="E73" i="186"/>
  <c r="D73" i="186"/>
  <c r="C73" i="186"/>
  <c r="B73" i="186"/>
  <c r="H73" i="193" s="1"/>
  <c r="J72" i="186"/>
  <c r="F72" i="186"/>
  <c r="M72" i="192" s="1"/>
  <c r="E72" i="186"/>
  <c r="D72" i="186"/>
  <c r="K72" i="193" s="1"/>
  <c r="C72" i="186"/>
  <c r="J72" i="193" s="1"/>
  <c r="B72" i="186"/>
  <c r="I72" i="190" s="1"/>
  <c r="K71" i="186"/>
  <c r="G71" i="186"/>
  <c r="F71" i="186"/>
  <c r="M71" i="192" s="1"/>
  <c r="E71" i="186"/>
  <c r="L71" i="191" s="1"/>
  <c r="D71" i="186"/>
  <c r="C71" i="186"/>
  <c r="J71" i="192" s="1"/>
  <c r="B71" i="186"/>
  <c r="F70" i="186"/>
  <c r="M70" i="191" s="1"/>
  <c r="E70" i="186"/>
  <c r="D70" i="186"/>
  <c r="C70" i="186"/>
  <c r="B70" i="186"/>
  <c r="I70" i="190" s="1"/>
  <c r="G69" i="186"/>
  <c r="F69" i="186"/>
  <c r="E69" i="186"/>
  <c r="D69" i="186"/>
  <c r="C69" i="186"/>
  <c r="J69" i="192" s="1"/>
  <c r="B69" i="186"/>
  <c r="H69" i="193" s="1"/>
  <c r="I68" i="186"/>
  <c r="H68" i="186"/>
  <c r="G68" i="186"/>
  <c r="F68" i="186"/>
  <c r="E68" i="186"/>
  <c r="L68" i="192" s="1"/>
  <c r="D68" i="186"/>
  <c r="K68" i="193" s="1"/>
  <c r="C68" i="186"/>
  <c r="J68" i="193" s="1"/>
  <c r="B68" i="186"/>
  <c r="I67" i="186"/>
  <c r="F67" i="186"/>
  <c r="M67" i="190" s="1"/>
  <c r="E67" i="186"/>
  <c r="L67" i="191" s="1"/>
  <c r="D67" i="186"/>
  <c r="K67" i="191" s="1"/>
  <c r="C67" i="186"/>
  <c r="B67" i="186"/>
  <c r="J67" i="186" s="1"/>
  <c r="K66" i="186"/>
  <c r="J66" i="186"/>
  <c r="F66" i="186"/>
  <c r="E66" i="186"/>
  <c r="D66" i="186"/>
  <c r="C66" i="186"/>
  <c r="J66" i="188" s="1"/>
  <c r="B66" i="186"/>
  <c r="K65" i="186"/>
  <c r="H65" i="186"/>
  <c r="G65" i="186"/>
  <c r="F65" i="186"/>
  <c r="M65" i="188" s="1"/>
  <c r="E65" i="186"/>
  <c r="L65" i="188" s="1"/>
  <c r="D65" i="186"/>
  <c r="I65" i="186" s="1"/>
  <c r="C65" i="186"/>
  <c r="J65" i="192" s="1"/>
  <c r="B65" i="186"/>
  <c r="H65" i="193" s="1"/>
  <c r="J64" i="186"/>
  <c r="I64" i="186"/>
  <c r="F64" i="186"/>
  <c r="E64" i="186"/>
  <c r="L64" i="191" s="1"/>
  <c r="D64" i="186"/>
  <c r="K64" i="188" s="1"/>
  <c r="C64" i="186"/>
  <c r="J64" i="190" s="1"/>
  <c r="B64" i="186"/>
  <c r="K63" i="186"/>
  <c r="J63" i="186"/>
  <c r="F63" i="186"/>
  <c r="E63" i="186"/>
  <c r="L63" i="191" s="1"/>
  <c r="D63" i="186"/>
  <c r="C63" i="186"/>
  <c r="B63" i="186"/>
  <c r="F62" i="186"/>
  <c r="M62" i="190" s="1"/>
  <c r="E62" i="186"/>
  <c r="L62" i="189" s="1"/>
  <c r="D62" i="186"/>
  <c r="C62" i="186"/>
  <c r="B62" i="186"/>
  <c r="K61" i="186"/>
  <c r="G61" i="186"/>
  <c r="F61" i="186"/>
  <c r="M61" i="190" s="1"/>
  <c r="E61" i="186"/>
  <c r="D61" i="186"/>
  <c r="C61" i="186"/>
  <c r="B61" i="186"/>
  <c r="H61" i="193" s="1"/>
  <c r="F60" i="186"/>
  <c r="M60" i="191" s="1"/>
  <c r="E60" i="186"/>
  <c r="L60" i="191" s="1"/>
  <c r="D60" i="186"/>
  <c r="K60" i="189" s="1"/>
  <c r="C60" i="186"/>
  <c r="J60" i="189" s="1"/>
  <c r="B60" i="186"/>
  <c r="H60" i="191" s="1"/>
  <c r="H59" i="186"/>
  <c r="G59" i="186"/>
  <c r="F59" i="186"/>
  <c r="E59" i="186"/>
  <c r="L59" i="191" s="1"/>
  <c r="D59" i="186"/>
  <c r="K59" i="193" s="1"/>
  <c r="C59" i="186"/>
  <c r="J59" i="192" s="1"/>
  <c r="B59" i="186"/>
  <c r="H59" i="192" s="1"/>
  <c r="J58" i="186"/>
  <c r="I58" i="186"/>
  <c r="F58" i="186"/>
  <c r="E58" i="186"/>
  <c r="D58" i="186"/>
  <c r="K58" i="188" s="1"/>
  <c r="C58" i="186"/>
  <c r="B58" i="186"/>
  <c r="F57" i="186"/>
  <c r="M57" i="193" s="1"/>
  <c r="F56" i="186"/>
  <c r="M56" i="193" s="1"/>
  <c r="F55" i="186"/>
  <c r="M55" i="192" s="1"/>
  <c r="F54" i="186"/>
  <c r="M54" i="187" s="1"/>
  <c r="F53" i="186"/>
  <c r="M53" i="192" s="1"/>
  <c r="F52" i="186"/>
  <c r="F51" i="186"/>
  <c r="M51" i="192" s="1"/>
  <c r="F50" i="186"/>
  <c r="M50" i="192" s="1"/>
  <c r="F49" i="186"/>
  <c r="F48" i="186"/>
  <c r="M48" i="193" s="1"/>
  <c r="F47" i="186"/>
  <c r="F46" i="186"/>
  <c r="F45" i="186"/>
  <c r="F44" i="186"/>
  <c r="M44" i="193" s="1"/>
  <c r="F43" i="186"/>
  <c r="F42" i="186"/>
  <c r="M42" i="191" s="1"/>
  <c r="F41" i="186"/>
  <c r="M41" i="192" s="1"/>
  <c r="F40" i="186"/>
  <c r="F39" i="186"/>
  <c r="M39" i="190" s="1"/>
  <c r="F38" i="186"/>
  <c r="F37" i="186"/>
  <c r="F36" i="186"/>
  <c r="F35" i="186"/>
  <c r="M35" i="190" s="1"/>
  <c r="F34" i="186"/>
  <c r="F33" i="186"/>
  <c r="M33" i="193" s="1"/>
  <c r="F32" i="186"/>
  <c r="F31" i="186"/>
  <c r="F30" i="186"/>
  <c r="F29" i="186"/>
  <c r="F28" i="186"/>
  <c r="M28" i="193" s="1"/>
  <c r="F27" i="186"/>
  <c r="M27" i="190" s="1"/>
  <c r="F26" i="186"/>
  <c r="M26" i="192" s="1"/>
  <c r="F25" i="186"/>
  <c r="M25" i="193" s="1"/>
  <c r="F24" i="186"/>
  <c r="M24" i="193" s="1"/>
  <c r="F23" i="186"/>
  <c r="M23" i="192" s="1"/>
  <c r="F22" i="186"/>
  <c r="M22" i="187" s="1"/>
  <c r="F21" i="186"/>
  <c r="M21" i="193" s="1"/>
  <c r="F20" i="186"/>
  <c r="F19" i="186"/>
  <c r="F18" i="186"/>
  <c r="M18" i="192" s="1"/>
  <c r="F17" i="186"/>
  <c r="F16" i="186"/>
  <c r="M16" i="193" s="1"/>
  <c r="F15" i="186"/>
  <c r="F14" i="186"/>
  <c r="F13" i="186"/>
  <c r="F12" i="186"/>
  <c r="M12" i="187" s="1"/>
  <c r="F11" i="186"/>
  <c r="F10" i="186"/>
  <c r="M10" i="191" s="1"/>
  <c r="F9" i="186"/>
  <c r="M9" i="192" s="1"/>
  <c r="K116" i="184"/>
  <c r="J116" i="184"/>
  <c r="I116" i="184"/>
  <c r="H116" i="184"/>
  <c r="G116" i="184"/>
  <c r="F116" i="184"/>
  <c r="E116" i="184"/>
  <c r="D116" i="184"/>
  <c r="C116" i="184"/>
  <c r="B116" i="184"/>
  <c r="K115" i="184"/>
  <c r="J115" i="184"/>
  <c r="I115" i="184"/>
  <c r="H115" i="184"/>
  <c r="G115" i="184"/>
  <c r="F115" i="184"/>
  <c r="E115" i="184"/>
  <c r="D115" i="184"/>
  <c r="C115" i="184"/>
  <c r="B115" i="184"/>
  <c r="K114" i="184"/>
  <c r="J114" i="184"/>
  <c r="I114" i="184"/>
  <c r="H114" i="184"/>
  <c r="G114" i="184"/>
  <c r="F114" i="184"/>
  <c r="E114" i="184"/>
  <c r="D114" i="184"/>
  <c r="C114" i="184"/>
  <c r="B114" i="184"/>
  <c r="K113" i="184"/>
  <c r="J113" i="184"/>
  <c r="I113" i="184"/>
  <c r="H113" i="184"/>
  <c r="G113" i="184"/>
  <c r="F113" i="184"/>
  <c r="E113" i="184"/>
  <c r="D113" i="184"/>
  <c r="C113" i="184"/>
  <c r="B113" i="184"/>
  <c r="K112" i="184"/>
  <c r="J112" i="184"/>
  <c r="I112" i="184"/>
  <c r="H112" i="184"/>
  <c r="G112" i="184"/>
  <c r="F112" i="184"/>
  <c r="E112" i="184"/>
  <c r="D112" i="184"/>
  <c r="C112" i="184"/>
  <c r="B112" i="184"/>
  <c r="K111" i="184"/>
  <c r="J111" i="184"/>
  <c r="I111" i="184"/>
  <c r="H111" i="184"/>
  <c r="G111" i="184"/>
  <c r="F111" i="184"/>
  <c r="E111" i="184"/>
  <c r="D111" i="184"/>
  <c r="C111" i="184"/>
  <c r="B111" i="184"/>
  <c r="K110" i="184"/>
  <c r="J110" i="184"/>
  <c r="I110" i="184"/>
  <c r="H110" i="184"/>
  <c r="G110" i="184"/>
  <c r="F110" i="184"/>
  <c r="E110" i="184"/>
  <c r="D110" i="184"/>
  <c r="C110" i="184"/>
  <c r="B110" i="184"/>
  <c r="K109" i="184"/>
  <c r="J109" i="184"/>
  <c r="I109" i="184"/>
  <c r="H109" i="184"/>
  <c r="G109" i="184"/>
  <c r="F109" i="184"/>
  <c r="E109" i="184"/>
  <c r="D109" i="184"/>
  <c r="C109" i="184"/>
  <c r="B109" i="184"/>
  <c r="K108" i="184"/>
  <c r="J108" i="184"/>
  <c r="I108" i="184"/>
  <c r="H108" i="184"/>
  <c r="G108" i="184"/>
  <c r="F108" i="184"/>
  <c r="E108" i="184"/>
  <c r="D108" i="184"/>
  <c r="C108" i="184"/>
  <c r="B108" i="184"/>
  <c r="K107" i="184"/>
  <c r="J107" i="184"/>
  <c r="I107" i="184"/>
  <c r="H107" i="184"/>
  <c r="G107" i="184"/>
  <c r="F107" i="184"/>
  <c r="E107" i="184"/>
  <c r="D107" i="184"/>
  <c r="C107" i="184"/>
  <c r="B107" i="184"/>
  <c r="K106" i="184"/>
  <c r="J106" i="184"/>
  <c r="I106" i="184"/>
  <c r="H106" i="184"/>
  <c r="G106" i="184"/>
  <c r="F106" i="184"/>
  <c r="E106" i="184"/>
  <c r="D106" i="184"/>
  <c r="C106" i="184"/>
  <c r="B106" i="184"/>
  <c r="K105" i="184"/>
  <c r="J105" i="184"/>
  <c r="I105" i="184"/>
  <c r="H105" i="184"/>
  <c r="G105" i="184"/>
  <c r="F105" i="184"/>
  <c r="E105" i="184"/>
  <c r="D105" i="184"/>
  <c r="C105" i="184"/>
  <c r="B105" i="184"/>
  <c r="K104" i="184"/>
  <c r="J104" i="184"/>
  <c r="I104" i="184"/>
  <c r="H104" i="184"/>
  <c r="G104" i="184"/>
  <c r="F104" i="184"/>
  <c r="E104" i="184"/>
  <c r="D104" i="184"/>
  <c r="C104" i="184"/>
  <c r="B104" i="184"/>
  <c r="K103" i="184"/>
  <c r="J103" i="184"/>
  <c r="I103" i="184"/>
  <c r="H103" i="184"/>
  <c r="G103" i="184"/>
  <c r="F103" i="184"/>
  <c r="E103" i="184"/>
  <c r="D103" i="184"/>
  <c r="C103" i="184"/>
  <c r="B103" i="184"/>
  <c r="K102" i="184"/>
  <c r="J102" i="184"/>
  <c r="I102" i="184"/>
  <c r="H102" i="184"/>
  <c r="G102" i="184"/>
  <c r="F102" i="184"/>
  <c r="E102" i="184"/>
  <c r="D102" i="184"/>
  <c r="C102" i="184"/>
  <c r="B102" i="184"/>
  <c r="K101" i="184"/>
  <c r="J101" i="184"/>
  <c r="I101" i="184"/>
  <c r="H101" i="184"/>
  <c r="G101" i="184"/>
  <c r="F101" i="184"/>
  <c r="E101" i="184"/>
  <c r="D101" i="184"/>
  <c r="C101" i="184"/>
  <c r="B101" i="184"/>
  <c r="K100" i="184"/>
  <c r="J100" i="184"/>
  <c r="I100" i="184"/>
  <c r="H100" i="184"/>
  <c r="G100" i="184"/>
  <c r="F100" i="184"/>
  <c r="E100" i="184"/>
  <c r="D100" i="184"/>
  <c r="C100" i="184"/>
  <c r="B100" i="184"/>
  <c r="K99" i="184"/>
  <c r="J99" i="184"/>
  <c r="I99" i="184"/>
  <c r="H99" i="184"/>
  <c r="G99" i="184"/>
  <c r="F99" i="184"/>
  <c r="E99" i="184"/>
  <c r="D99" i="184"/>
  <c r="C99" i="184"/>
  <c r="B99" i="184"/>
  <c r="K98" i="184"/>
  <c r="J98" i="184"/>
  <c r="I98" i="184"/>
  <c r="H98" i="184"/>
  <c r="G98" i="184"/>
  <c r="F98" i="184"/>
  <c r="E98" i="184"/>
  <c r="D98" i="184"/>
  <c r="C98" i="184"/>
  <c r="B98" i="184"/>
  <c r="K97" i="184"/>
  <c r="J97" i="184"/>
  <c r="I97" i="184"/>
  <c r="H97" i="184"/>
  <c r="G97" i="184"/>
  <c r="F97" i="184"/>
  <c r="E97" i="184"/>
  <c r="D97" i="184"/>
  <c r="C97" i="184"/>
  <c r="B97" i="184"/>
  <c r="K96" i="184"/>
  <c r="J96" i="184"/>
  <c r="I96" i="184"/>
  <c r="H96" i="184"/>
  <c r="G96" i="184"/>
  <c r="F96" i="184"/>
  <c r="E96" i="184"/>
  <c r="D96" i="184"/>
  <c r="C96" i="184"/>
  <c r="B96" i="184"/>
  <c r="K95" i="184"/>
  <c r="J95" i="184"/>
  <c r="I95" i="184"/>
  <c r="H95" i="184"/>
  <c r="G95" i="184"/>
  <c r="F95" i="184"/>
  <c r="E95" i="184"/>
  <c r="D95" i="184"/>
  <c r="C95" i="184"/>
  <c r="B95" i="184"/>
  <c r="K94" i="184"/>
  <c r="J94" i="184"/>
  <c r="I94" i="184"/>
  <c r="H94" i="184"/>
  <c r="G94" i="184"/>
  <c r="F94" i="184"/>
  <c r="E94" i="184"/>
  <c r="D94" i="184"/>
  <c r="C94" i="184"/>
  <c r="B94" i="184"/>
  <c r="K93" i="184"/>
  <c r="J93" i="184"/>
  <c r="I93" i="184"/>
  <c r="H93" i="184"/>
  <c r="G93" i="184"/>
  <c r="F93" i="184"/>
  <c r="E93" i="184"/>
  <c r="D93" i="184"/>
  <c r="C93" i="184"/>
  <c r="B93" i="184"/>
  <c r="K92" i="184"/>
  <c r="J92" i="184"/>
  <c r="I92" i="184"/>
  <c r="H92" i="184"/>
  <c r="G92" i="184"/>
  <c r="F92" i="184"/>
  <c r="E92" i="184"/>
  <c r="D92" i="184"/>
  <c r="C92" i="184"/>
  <c r="B92" i="184"/>
  <c r="K91" i="184"/>
  <c r="J91" i="184"/>
  <c r="I91" i="184"/>
  <c r="H91" i="184"/>
  <c r="G91" i="184"/>
  <c r="F91" i="184"/>
  <c r="E91" i="184"/>
  <c r="D91" i="184"/>
  <c r="C91" i="184"/>
  <c r="B91" i="184"/>
  <c r="K90" i="184"/>
  <c r="J90" i="184"/>
  <c r="I90" i="184"/>
  <c r="H90" i="184"/>
  <c r="G90" i="184"/>
  <c r="F90" i="184"/>
  <c r="E90" i="184"/>
  <c r="D90" i="184"/>
  <c r="C90" i="184"/>
  <c r="B90" i="184"/>
  <c r="K89" i="184"/>
  <c r="J89" i="184"/>
  <c r="I89" i="184"/>
  <c r="H89" i="184"/>
  <c r="G89" i="184"/>
  <c r="F89" i="184"/>
  <c r="E89" i="184"/>
  <c r="D89" i="184"/>
  <c r="C89" i="184"/>
  <c r="B89" i="184"/>
  <c r="K88" i="184"/>
  <c r="J88" i="184"/>
  <c r="I88" i="184"/>
  <c r="H88" i="184"/>
  <c r="G88" i="184"/>
  <c r="F88" i="184"/>
  <c r="E88" i="184"/>
  <c r="D88" i="184"/>
  <c r="C88" i="184"/>
  <c r="B88" i="184"/>
  <c r="K87" i="184"/>
  <c r="J87" i="184"/>
  <c r="I87" i="184"/>
  <c r="H87" i="184"/>
  <c r="G87" i="184"/>
  <c r="F87" i="184"/>
  <c r="E87" i="184"/>
  <c r="D87" i="184"/>
  <c r="C87" i="184"/>
  <c r="B87" i="184"/>
  <c r="K86" i="184"/>
  <c r="J86" i="184"/>
  <c r="I86" i="184"/>
  <c r="H86" i="184"/>
  <c r="G86" i="184"/>
  <c r="F86" i="184"/>
  <c r="E86" i="184"/>
  <c r="D86" i="184"/>
  <c r="C86" i="184"/>
  <c r="B86" i="184"/>
  <c r="K85" i="184"/>
  <c r="J85" i="184"/>
  <c r="I85" i="184"/>
  <c r="H85" i="184"/>
  <c r="G85" i="184"/>
  <c r="F85" i="184"/>
  <c r="E85" i="184"/>
  <c r="D85" i="184"/>
  <c r="C85" i="184"/>
  <c r="B85" i="184"/>
  <c r="K84" i="184"/>
  <c r="J84" i="184"/>
  <c r="I84" i="184"/>
  <c r="H84" i="184"/>
  <c r="G84" i="184"/>
  <c r="F84" i="184"/>
  <c r="E84" i="184"/>
  <c r="D84" i="184"/>
  <c r="C84" i="184"/>
  <c r="B84" i="184"/>
  <c r="K83" i="184"/>
  <c r="J83" i="184"/>
  <c r="I83" i="184"/>
  <c r="H83" i="184"/>
  <c r="G83" i="184"/>
  <c r="F83" i="184"/>
  <c r="E83" i="184"/>
  <c r="D83" i="184"/>
  <c r="C83" i="184"/>
  <c r="B83" i="184"/>
  <c r="K82" i="184"/>
  <c r="J82" i="184"/>
  <c r="I82" i="184"/>
  <c r="H82" i="184"/>
  <c r="G82" i="184"/>
  <c r="F82" i="184"/>
  <c r="E82" i="184"/>
  <c r="D82" i="184"/>
  <c r="C82" i="184"/>
  <c r="B82" i="184"/>
  <c r="K81" i="184"/>
  <c r="J81" i="184"/>
  <c r="I81" i="184"/>
  <c r="H81" i="184"/>
  <c r="G81" i="184"/>
  <c r="F81" i="184"/>
  <c r="E81" i="184"/>
  <c r="D81" i="184"/>
  <c r="C81" i="184"/>
  <c r="B81" i="184"/>
  <c r="K80" i="184"/>
  <c r="J80" i="184"/>
  <c r="I80" i="184"/>
  <c r="H80" i="184"/>
  <c r="G80" i="184"/>
  <c r="F80" i="184"/>
  <c r="E80" i="184"/>
  <c r="D80" i="184"/>
  <c r="C80" i="184"/>
  <c r="B80" i="184"/>
  <c r="K79" i="184"/>
  <c r="J79" i="184"/>
  <c r="I79" i="184"/>
  <c r="H79" i="184"/>
  <c r="G79" i="184"/>
  <c r="F79" i="184"/>
  <c r="E79" i="184"/>
  <c r="D79" i="184"/>
  <c r="C79" i="184"/>
  <c r="B79" i="184"/>
  <c r="K78" i="184"/>
  <c r="J78" i="184"/>
  <c r="I78" i="184"/>
  <c r="H78" i="184"/>
  <c r="G78" i="184"/>
  <c r="F78" i="184"/>
  <c r="E78" i="184"/>
  <c r="D78" i="184"/>
  <c r="C78" i="184"/>
  <c r="B78" i="184"/>
  <c r="K77" i="184"/>
  <c r="J77" i="184"/>
  <c r="I77" i="184"/>
  <c r="H77" i="184"/>
  <c r="G77" i="184"/>
  <c r="F77" i="184"/>
  <c r="E77" i="184"/>
  <c r="D77" i="184"/>
  <c r="C77" i="184"/>
  <c r="B77" i="184"/>
  <c r="K76" i="184"/>
  <c r="J76" i="184"/>
  <c r="I76" i="184"/>
  <c r="H76" i="184"/>
  <c r="G76" i="184"/>
  <c r="F76" i="184"/>
  <c r="E76" i="184"/>
  <c r="D76" i="184"/>
  <c r="C76" i="184"/>
  <c r="B76" i="184"/>
  <c r="K75" i="184"/>
  <c r="J75" i="184"/>
  <c r="I75" i="184"/>
  <c r="H75" i="184"/>
  <c r="G75" i="184"/>
  <c r="F75" i="184"/>
  <c r="E75" i="184"/>
  <c r="D75" i="184"/>
  <c r="C75" i="184"/>
  <c r="B75" i="184"/>
  <c r="K74" i="184"/>
  <c r="J74" i="184"/>
  <c r="I74" i="184"/>
  <c r="H74" i="184"/>
  <c r="G74" i="184"/>
  <c r="F74" i="184"/>
  <c r="E74" i="184"/>
  <c r="D74" i="184"/>
  <c r="C74" i="184"/>
  <c r="B74" i="184"/>
  <c r="K73" i="184"/>
  <c r="J73" i="184"/>
  <c r="I73" i="184"/>
  <c r="H73" i="184"/>
  <c r="G73" i="184"/>
  <c r="F73" i="184"/>
  <c r="E73" i="184"/>
  <c r="D73" i="184"/>
  <c r="C73" i="184"/>
  <c r="B73" i="184"/>
  <c r="K72" i="184"/>
  <c r="J72" i="184"/>
  <c r="I72" i="184"/>
  <c r="H72" i="184"/>
  <c r="G72" i="184"/>
  <c r="F72" i="184"/>
  <c r="E72" i="184"/>
  <c r="D72" i="184"/>
  <c r="C72" i="184"/>
  <c r="B72" i="184"/>
  <c r="K71" i="184"/>
  <c r="J71" i="184"/>
  <c r="I71" i="184"/>
  <c r="H71" i="184"/>
  <c r="G71" i="184"/>
  <c r="F71" i="184"/>
  <c r="E71" i="184"/>
  <c r="D71" i="184"/>
  <c r="C71" i="184"/>
  <c r="B71" i="184"/>
  <c r="K70" i="184"/>
  <c r="J70" i="184"/>
  <c r="I70" i="184"/>
  <c r="H70" i="184"/>
  <c r="G70" i="184"/>
  <c r="F70" i="184"/>
  <c r="E70" i="184"/>
  <c r="D70" i="184"/>
  <c r="C70" i="184"/>
  <c r="B70" i="184"/>
  <c r="K69" i="184"/>
  <c r="J69" i="184"/>
  <c r="I69" i="184"/>
  <c r="H69" i="184"/>
  <c r="G69" i="184"/>
  <c r="F69" i="184"/>
  <c r="E69" i="184"/>
  <c r="D69" i="184"/>
  <c r="C69" i="184"/>
  <c r="B69" i="184"/>
  <c r="K68" i="184"/>
  <c r="J68" i="184"/>
  <c r="I68" i="184"/>
  <c r="H68" i="184"/>
  <c r="G68" i="184"/>
  <c r="F68" i="184"/>
  <c r="E68" i="184"/>
  <c r="D68" i="184"/>
  <c r="C68" i="184"/>
  <c r="B68" i="184"/>
  <c r="K67" i="184"/>
  <c r="J67" i="184"/>
  <c r="I67" i="184"/>
  <c r="H67" i="184"/>
  <c r="G67" i="184"/>
  <c r="F67" i="184"/>
  <c r="E67" i="184"/>
  <c r="D67" i="184"/>
  <c r="C67" i="184"/>
  <c r="B67" i="184"/>
  <c r="K66" i="184"/>
  <c r="J66" i="184"/>
  <c r="I66" i="184"/>
  <c r="H66" i="184"/>
  <c r="G66" i="184"/>
  <c r="F66" i="184"/>
  <c r="E66" i="184"/>
  <c r="D66" i="184"/>
  <c r="C66" i="184"/>
  <c r="B66" i="184"/>
  <c r="K65" i="184"/>
  <c r="J65" i="184"/>
  <c r="I65" i="184"/>
  <c r="H65" i="184"/>
  <c r="G65" i="184"/>
  <c r="F65" i="184"/>
  <c r="E65" i="184"/>
  <c r="D65" i="184"/>
  <c r="C65" i="184"/>
  <c r="B65" i="184"/>
  <c r="K64" i="184"/>
  <c r="J64" i="184"/>
  <c r="I64" i="184"/>
  <c r="H64" i="184"/>
  <c r="G64" i="184"/>
  <c r="F64" i="184"/>
  <c r="E64" i="184"/>
  <c r="D64" i="184"/>
  <c r="C64" i="184"/>
  <c r="B64" i="184"/>
  <c r="K63" i="184"/>
  <c r="J63" i="184"/>
  <c r="I63" i="184"/>
  <c r="H63" i="184"/>
  <c r="G63" i="184"/>
  <c r="F63" i="184"/>
  <c r="E63" i="184"/>
  <c r="D63" i="184"/>
  <c r="C63" i="184"/>
  <c r="B63" i="184"/>
  <c r="K62" i="184"/>
  <c r="J62" i="184"/>
  <c r="I62" i="184"/>
  <c r="H62" i="184"/>
  <c r="G62" i="184"/>
  <c r="F62" i="184"/>
  <c r="E62" i="184"/>
  <c r="D62" i="184"/>
  <c r="C62" i="184"/>
  <c r="B62" i="184"/>
  <c r="K61" i="184"/>
  <c r="J61" i="184"/>
  <c r="I61" i="184"/>
  <c r="H61" i="184"/>
  <c r="G61" i="184"/>
  <c r="F61" i="184"/>
  <c r="E61" i="184"/>
  <c r="D61" i="184"/>
  <c r="C61" i="184"/>
  <c r="B61" i="184"/>
  <c r="K60" i="184"/>
  <c r="J60" i="184"/>
  <c r="I60" i="184"/>
  <c r="H60" i="184"/>
  <c r="G60" i="184"/>
  <c r="F60" i="184"/>
  <c r="E60" i="184"/>
  <c r="D60" i="184"/>
  <c r="C60" i="184"/>
  <c r="B60" i="184"/>
  <c r="K59" i="184"/>
  <c r="J59" i="184"/>
  <c r="I59" i="184"/>
  <c r="H59" i="184"/>
  <c r="G59" i="184"/>
  <c r="F59" i="184"/>
  <c r="E59" i="184"/>
  <c r="D59" i="184"/>
  <c r="C59" i="184"/>
  <c r="B59" i="184"/>
  <c r="K58" i="184"/>
  <c r="J58" i="184"/>
  <c r="I58" i="184"/>
  <c r="H58" i="184"/>
  <c r="G58" i="184"/>
  <c r="F58" i="184"/>
  <c r="C58" i="184"/>
  <c r="B58" i="184"/>
  <c r="K57" i="184"/>
  <c r="J57" i="184"/>
  <c r="I57" i="184"/>
  <c r="H57" i="184"/>
  <c r="G57" i="184"/>
  <c r="F57" i="184"/>
  <c r="C57" i="184"/>
  <c r="B57" i="184"/>
  <c r="K56" i="184"/>
  <c r="J56" i="184"/>
  <c r="I56" i="184"/>
  <c r="H56" i="184"/>
  <c r="G56" i="184"/>
  <c r="F56" i="184"/>
  <c r="C56" i="184"/>
  <c r="B56" i="184"/>
  <c r="K55" i="184"/>
  <c r="J55" i="184"/>
  <c r="I55" i="184"/>
  <c r="H55" i="184"/>
  <c r="G55" i="184"/>
  <c r="F55" i="184"/>
  <c r="C55" i="184"/>
  <c r="B55" i="184"/>
  <c r="K54" i="184"/>
  <c r="J54" i="184"/>
  <c r="I54" i="184"/>
  <c r="H54" i="184"/>
  <c r="G54" i="184"/>
  <c r="F54" i="184"/>
  <c r="C54" i="184"/>
  <c r="B54" i="184"/>
  <c r="K53" i="184"/>
  <c r="J53" i="184"/>
  <c r="I53" i="184"/>
  <c r="H53" i="184"/>
  <c r="G53" i="184"/>
  <c r="F53" i="184"/>
  <c r="C53" i="184"/>
  <c r="B53" i="184"/>
  <c r="K52" i="184"/>
  <c r="J52" i="184"/>
  <c r="I52" i="184"/>
  <c r="H52" i="184"/>
  <c r="G52" i="184"/>
  <c r="F52" i="184"/>
  <c r="C52" i="184"/>
  <c r="B52" i="184"/>
  <c r="K51" i="184"/>
  <c r="J51" i="184"/>
  <c r="I51" i="184"/>
  <c r="H51" i="184"/>
  <c r="G51" i="184"/>
  <c r="F51" i="184"/>
  <c r="C51" i="184"/>
  <c r="B51" i="184"/>
  <c r="K50" i="184"/>
  <c r="J50" i="184"/>
  <c r="I50" i="184"/>
  <c r="H50" i="184"/>
  <c r="G50" i="184"/>
  <c r="F50" i="184"/>
  <c r="C50" i="184"/>
  <c r="B50" i="184"/>
  <c r="K49" i="184"/>
  <c r="J49" i="184"/>
  <c r="I49" i="184"/>
  <c r="H49" i="184"/>
  <c r="G49" i="184"/>
  <c r="F49" i="184"/>
  <c r="C49" i="184"/>
  <c r="B49" i="184"/>
  <c r="K48" i="184"/>
  <c r="J48" i="184"/>
  <c r="I48" i="184"/>
  <c r="H48" i="184"/>
  <c r="G48" i="184"/>
  <c r="F48" i="184"/>
  <c r="C48" i="184"/>
  <c r="B48" i="184"/>
  <c r="K47" i="184"/>
  <c r="J47" i="184"/>
  <c r="I47" i="184"/>
  <c r="H47" i="184"/>
  <c r="G47" i="184"/>
  <c r="F47" i="184"/>
  <c r="C47" i="184"/>
  <c r="B47" i="184"/>
  <c r="K46" i="184"/>
  <c r="J46" i="184"/>
  <c r="I46" i="184"/>
  <c r="H46" i="184"/>
  <c r="G46" i="184"/>
  <c r="F46" i="184"/>
  <c r="C46" i="184"/>
  <c r="B46" i="184"/>
  <c r="K45" i="184"/>
  <c r="J45" i="184"/>
  <c r="I45" i="184"/>
  <c r="H45" i="184"/>
  <c r="G45" i="184"/>
  <c r="F45" i="184"/>
  <c r="C45" i="184"/>
  <c r="B45" i="184"/>
  <c r="K44" i="184"/>
  <c r="J44" i="184"/>
  <c r="I44" i="184"/>
  <c r="H44" i="184"/>
  <c r="G44" i="184"/>
  <c r="F44" i="184"/>
  <c r="C44" i="184"/>
  <c r="B44" i="184"/>
  <c r="K43" i="184"/>
  <c r="J43" i="184"/>
  <c r="I43" i="184"/>
  <c r="H43" i="184"/>
  <c r="G43" i="184"/>
  <c r="F43" i="184"/>
  <c r="C43" i="184"/>
  <c r="B43" i="184"/>
  <c r="K42" i="184"/>
  <c r="J42" i="184"/>
  <c r="I42" i="184"/>
  <c r="H42" i="184"/>
  <c r="G42" i="184"/>
  <c r="F42" i="184"/>
  <c r="C42" i="184"/>
  <c r="B42" i="184"/>
  <c r="K41" i="184"/>
  <c r="J41" i="184"/>
  <c r="I41" i="184"/>
  <c r="H41" i="184"/>
  <c r="G41" i="184"/>
  <c r="F41" i="184"/>
  <c r="C41" i="184"/>
  <c r="B41" i="184"/>
  <c r="K40" i="184"/>
  <c r="J40" i="184"/>
  <c r="I40" i="184"/>
  <c r="H40" i="184"/>
  <c r="G40" i="184"/>
  <c r="F40" i="184"/>
  <c r="C40" i="184"/>
  <c r="B40" i="184"/>
  <c r="K39" i="184"/>
  <c r="J39" i="184"/>
  <c r="I39" i="184"/>
  <c r="H39" i="184"/>
  <c r="G39" i="184"/>
  <c r="F39" i="184"/>
  <c r="C39" i="184"/>
  <c r="B39" i="184"/>
  <c r="K38" i="184"/>
  <c r="J38" i="184"/>
  <c r="I38" i="184"/>
  <c r="H38" i="184"/>
  <c r="G38" i="184"/>
  <c r="F38" i="184"/>
  <c r="C38" i="184"/>
  <c r="B38" i="184"/>
  <c r="K37" i="184"/>
  <c r="J37" i="184"/>
  <c r="I37" i="184"/>
  <c r="H37" i="184"/>
  <c r="G37" i="184"/>
  <c r="F37" i="184"/>
  <c r="C37" i="184"/>
  <c r="B37" i="184"/>
  <c r="K36" i="184"/>
  <c r="J36" i="184"/>
  <c r="I36" i="184"/>
  <c r="H36" i="184"/>
  <c r="G36" i="184"/>
  <c r="F36" i="184"/>
  <c r="C36" i="184"/>
  <c r="B36" i="184"/>
  <c r="K35" i="184"/>
  <c r="J35" i="184"/>
  <c r="I35" i="184"/>
  <c r="H35" i="184"/>
  <c r="G35" i="184"/>
  <c r="F35" i="184"/>
  <c r="C35" i="184"/>
  <c r="B35" i="184"/>
  <c r="K34" i="184"/>
  <c r="J34" i="184"/>
  <c r="I34" i="184"/>
  <c r="H34" i="184"/>
  <c r="G34" i="184"/>
  <c r="F34" i="184"/>
  <c r="C34" i="184"/>
  <c r="B34" i="184"/>
  <c r="K33" i="184"/>
  <c r="J33" i="184"/>
  <c r="I33" i="184"/>
  <c r="H33" i="184"/>
  <c r="G33" i="184"/>
  <c r="F33" i="184"/>
  <c r="C33" i="184"/>
  <c r="B33" i="184"/>
  <c r="K32" i="184"/>
  <c r="J32" i="184"/>
  <c r="I32" i="184"/>
  <c r="H32" i="184"/>
  <c r="G32" i="184"/>
  <c r="F32" i="184"/>
  <c r="C32" i="184"/>
  <c r="B32" i="184"/>
  <c r="K31" i="184"/>
  <c r="J31" i="184"/>
  <c r="I31" i="184"/>
  <c r="H31" i="184"/>
  <c r="G31" i="184"/>
  <c r="F31" i="184"/>
  <c r="C31" i="184"/>
  <c r="B31" i="184"/>
  <c r="K30" i="184"/>
  <c r="J30" i="184"/>
  <c r="I30" i="184"/>
  <c r="H30" i="184"/>
  <c r="G30" i="184"/>
  <c r="F30" i="184"/>
  <c r="C30" i="184"/>
  <c r="B30" i="184"/>
  <c r="K29" i="184"/>
  <c r="J29" i="184"/>
  <c r="I29" i="184"/>
  <c r="H29" i="184"/>
  <c r="G29" i="184"/>
  <c r="F29" i="184"/>
  <c r="C29" i="184"/>
  <c r="B29" i="184"/>
  <c r="K28" i="184"/>
  <c r="J28" i="184"/>
  <c r="I28" i="184"/>
  <c r="H28" i="184"/>
  <c r="G28" i="184"/>
  <c r="F28" i="184"/>
  <c r="C28" i="184"/>
  <c r="B28" i="184"/>
  <c r="K27" i="184"/>
  <c r="J27" i="184"/>
  <c r="I27" i="184"/>
  <c r="H27" i="184"/>
  <c r="G27" i="184"/>
  <c r="F27" i="184"/>
  <c r="C27" i="184"/>
  <c r="B27" i="184"/>
  <c r="K26" i="184"/>
  <c r="J26" i="184"/>
  <c r="I26" i="184"/>
  <c r="H26" i="184"/>
  <c r="G26" i="184"/>
  <c r="F26" i="184"/>
  <c r="C26" i="184"/>
  <c r="B26" i="184"/>
  <c r="K25" i="184"/>
  <c r="J25" i="184"/>
  <c r="I25" i="184"/>
  <c r="H25" i="184"/>
  <c r="G25" i="184"/>
  <c r="F25" i="184"/>
  <c r="C25" i="184"/>
  <c r="B25" i="184"/>
  <c r="K24" i="184"/>
  <c r="J24" i="184"/>
  <c r="I24" i="184"/>
  <c r="H24" i="184"/>
  <c r="G24" i="184"/>
  <c r="F24" i="184"/>
  <c r="C24" i="184"/>
  <c r="B24" i="184"/>
  <c r="K23" i="184"/>
  <c r="J23" i="184"/>
  <c r="I23" i="184"/>
  <c r="H23" i="184"/>
  <c r="G23" i="184"/>
  <c r="F23" i="184"/>
  <c r="C23" i="184"/>
  <c r="B23" i="184"/>
  <c r="K22" i="184"/>
  <c r="J22" i="184"/>
  <c r="I22" i="184"/>
  <c r="H22" i="184"/>
  <c r="G22" i="184"/>
  <c r="F22" i="184"/>
  <c r="C22" i="184"/>
  <c r="B22" i="184"/>
  <c r="K21" i="184"/>
  <c r="J21" i="184"/>
  <c r="I21" i="184"/>
  <c r="H21" i="184"/>
  <c r="G21" i="184"/>
  <c r="F21" i="184"/>
  <c r="C21" i="184"/>
  <c r="B21" i="184"/>
  <c r="K20" i="184"/>
  <c r="J20" i="184"/>
  <c r="I20" i="184"/>
  <c r="H20" i="184"/>
  <c r="G20" i="184"/>
  <c r="F20" i="184"/>
  <c r="C20" i="184"/>
  <c r="B20" i="184"/>
  <c r="K19" i="184"/>
  <c r="J19" i="184"/>
  <c r="I19" i="184"/>
  <c r="H19" i="184"/>
  <c r="G19" i="184"/>
  <c r="F19" i="184"/>
  <c r="C19" i="184"/>
  <c r="B19" i="184"/>
  <c r="K18" i="184"/>
  <c r="J18" i="184"/>
  <c r="I18" i="184"/>
  <c r="H18" i="184"/>
  <c r="G18" i="184"/>
  <c r="F18" i="184"/>
  <c r="C18" i="184"/>
  <c r="B18" i="184"/>
  <c r="K17" i="184"/>
  <c r="J17" i="184"/>
  <c r="I17" i="184"/>
  <c r="H17" i="184"/>
  <c r="G17" i="184"/>
  <c r="F17" i="184"/>
  <c r="C17" i="184"/>
  <c r="B17" i="184"/>
  <c r="K16" i="184"/>
  <c r="J16" i="184"/>
  <c r="I16" i="184"/>
  <c r="H16" i="184"/>
  <c r="G16" i="184"/>
  <c r="F16" i="184"/>
  <c r="C16" i="184"/>
  <c r="B16" i="184"/>
  <c r="K15" i="184"/>
  <c r="J15" i="184"/>
  <c r="I15" i="184"/>
  <c r="H15" i="184"/>
  <c r="G15" i="184"/>
  <c r="F15" i="184"/>
  <c r="C15" i="184"/>
  <c r="B15" i="184"/>
  <c r="K14" i="184"/>
  <c r="J14" i="184"/>
  <c r="I14" i="184"/>
  <c r="H14" i="184"/>
  <c r="G14" i="184"/>
  <c r="F14" i="184"/>
  <c r="C14" i="184"/>
  <c r="B14" i="184"/>
  <c r="K13" i="184"/>
  <c r="J13" i="184"/>
  <c r="I13" i="184"/>
  <c r="H13" i="184"/>
  <c r="G13" i="184"/>
  <c r="F13" i="184"/>
  <c r="C13" i="184"/>
  <c r="B13" i="184"/>
  <c r="K12" i="184"/>
  <c r="J12" i="184"/>
  <c r="I12" i="184"/>
  <c r="H12" i="184"/>
  <c r="G12" i="184"/>
  <c r="F12" i="184"/>
  <c r="C12" i="184"/>
  <c r="B12" i="184"/>
  <c r="K11" i="184"/>
  <c r="J11" i="184"/>
  <c r="I11" i="184"/>
  <c r="H11" i="184"/>
  <c r="G11" i="184"/>
  <c r="F11" i="184"/>
  <c r="C11" i="184"/>
  <c r="B11" i="184"/>
  <c r="K10" i="184"/>
  <c r="J10" i="184"/>
  <c r="I10" i="184"/>
  <c r="H10" i="184"/>
  <c r="G10" i="184"/>
  <c r="F10" i="184"/>
  <c r="C10" i="184"/>
  <c r="V116" i="183"/>
  <c r="U116" i="183"/>
  <c r="T116" i="183"/>
  <c r="S116" i="183"/>
  <c r="R116" i="183"/>
  <c r="Q116" i="183"/>
  <c r="P116" i="183"/>
  <c r="O116" i="183"/>
  <c r="N116" i="183"/>
  <c r="M116" i="183"/>
  <c r="L116" i="183"/>
  <c r="K116" i="183"/>
  <c r="J116" i="183"/>
  <c r="I116" i="183"/>
  <c r="H116" i="183"/>
  <c r="G116" i="183"/>
  <c r="F116" i="183"/>
  <c r="E116" i="183"/>
  <c r="D116" i="183"/>
  <c r="C116" i="183"/>
  <c r="B116" i="183"/>
  <c r="V115" i="183"/>
  <c r="U115" i="183"/>
  <c r="T115" i="183"/>
  <c r="S115" i="183"/>
  <c r="R115" i="183"/>
  <c r="Q115" i="183"/>
  <c r="P115" i="183"/>
  <c r="O115" i="183"/>
  <c r="N115" i="183"/>
  <c r="M115" i="183"/>
  <c r="L115" i="183"/>
  <c r="K115" i="183"/>
  <c r="J115" i="183"/>
  <c r="Y115" i="183" s="1"/>
  <c r="I115" i="183"/>
  <c r="H115" i="183"/>
  <c r="G115" i="183"/>
  <c r="F115" i="183"/>
  <c r="E115" i="183"/>
  <c r="D115" i="183"/>
  <c r="C115" i="183"/>
  <c r="X115" i="183" s="1"/>
  <c r="B115" i="183"/>
  <c r="H115" i="180" s="1"/>
  <c r="Q115" i="180" s="1"/>
  <c r="V114" i="183"/>
  <c r="U114" i="183"/>
  <c r="T114" i="183"/>
  <c r="S114" i="183"/>
  <c r="R114" i="183"/>
  <c r="Q114" i="183"/>
  <c r="Z114" i="183" s="1"/>
  <c r="P114" i="183"/>
  <c r="O114" i="183"/>
  <c r="N114" i="183"/>
  <c r="M114" i="183"/>
  <c r="L114" i="183"/>
  <c r="K114" i="183"/>
  <c r="J114" i="183"/>
  <c r="Y114" i="183" s="1"/>
  <c r="I114" i="183"/>
  <c r="H114" i="183"/>
  <c r="G114" i="183"/>
  <c r="F114" i="183"/>
  <c r="E114" i="183"/>
  <c r="D114" i="183"/>
  <c r="C114" i="183"/>
  <c r="B114" i="183"/>
  <c r="V113" i="183"/>
  <c r="U113" i="183"/>
  <c r="T113" i="183"/>
  <c r="S113" i="183"/>
  <c r="R113" i="183"/>
  <c r="Q113" i="183"/>
  <c r="P113" i="183"/>
  <c r="O113" i="183"/>
  <c r="N113" i="183"/>
  <c r="M113" i="183"/>
  <c r="L113" i="183"/>
  <c r="K113" i="183"/>
  <c r="J113" i="183"/>
  <c r="I113" i="183"/>
  <c r="H113" i="183"/>
  <c r="G113" i="183"/>
  <c r="F113" i="183"/>
  <c r="E113" i="183"/>
  <c r="D113" i="183"/>
  <c r="C113" i="183"/>
  <c r="B113" i="183"/>
  <c r="V112" i="183"/>
  <c r="U112" i="183"/>
  <c r="T112" i="183"/>
  <c r="S112" i="183"/>
  <c r="R112" i="183"/>
  <c r="Q112" i="183"/>
  <c r="Z112" i="183" s="1"/>
  <c r="P112" i="183"/>
  <c r="O112" i="183"/>
  <c r="N112" i="183"/>
  <c r="M112" i="183"/>
  <c r="L112" i="183"/>
  <c r="K112" i="183"/>
  <c r="J112" i="183"/>
  <c r="Y112" i="183" s="1"/>
  <c r="I112" i="183"/>
  <c r="H112" i="183"/>
  <c r="G112" i="183"/>
  <c r="F112" i="183"/>
  <c r="E112" i="183"/>
  <c r="D112" i="183"/>
  <c r="C112" i="183"/>
  <c r="X112" i="183" s="1"/>
  <c r="B112" i="183"/>
  <c r="Z111" i="183"/>
  <c r="V111" i="183"/>
  <c r="U111" i="183"/>
  <c r="T111" i="183"/>
  <c r="S111" i="183"/>
  <c r="R111" i="183"/>
  <c r="Q111" i="183"/>
  <c r="P111" i="183"/>
  <c r="O111" i="183"/>
  <c r="N111" i="183"/>
  <c r="M111" i="183"/>
  <c r="L111" i="183"/>
  <c r="K111" i="183"/>
  <c r="J111" i="183"/>
  <c r="Y111" i="183" s="1"/>
  <c r="I111" i="183"/>
  <c r="I111" i="180" s="1"/>
  <c r="H111" i="183"/>
  <c r="G111" i="183"/>
  <c r="F111" i="183"/>
  <c r="E111" i="183"/>
  <c r="D111" i="183"/>
  <c r="C111" i="183"/>
  <c r="B111" i="183"/>
  <c r="V110" i="183"/>
  <c r="U110" i="183"/>
  <c r="T110" i="183"/>
  <c r="Z110" i="183" s="1"/>
  <c r="S110" i="183"/>
  <c r="R110" i="183"/>
  <c r="Q110" i="183"/>
  <c r="P110" i="183"/>
  <c r="O110" i="183"/>
  <c r="N110" i="183"/>
  <c r="M110" i="183"/>
  <c r="L110" i="183"/>
  <c r="K110" i="183"/>
  <c r="J110" i="183"/>
  <c r="I110" i="183"/>
  <c r="H110" i="183"/>
  <c r="G110" i="183"/>
  <c r="F110" i="183"/>
  <c r="E110" i="183"/>
  <c r="D110" i="183"/>
  <c r="C110" i="183"/>
  <c r="B110" i="183"/>
  <c r="V109" i="183"/>
  <c r="U109" i="183"/>
  <c r="T109" i="183"/>
  <c r="S109" i="183"/>
  <c r="R109" i="183"/>
  <c r="Q109" i="183"/>
  <c r="P109" i="183"/>
  <c r="O109" i="183"/>
  <c r="N109" i="183"/>
  <c r="M109" i="183"/>
  <c r="L109" i="183"/>
  <c r="K109" i="183"/>
  <c r="J109" i="183"/>
  <c r="Y109" i="183" s="1"/>
  <c r="I109" i="183"/>
  <c r="H109" i="183"/>
  <c r="G109" i="183"/>
  <c r="F109" i="183"/>
  <c r="E109" i="183"/>
  <c r="D109" i="183"/>
  <c r="C109" i="183"/>
  <c r="X109" i="183" s="1"/>
  <c r="B109" i="183"/>
  <c r="V108" i="183"/>
  <c r="U108" i="183"/>
  <c r="T108" i="183"/>
  <c r="S108" i="183"/>
  <c r="R108" i="183"/>
  <c r="Q108" i="183"/>
  <c r="Z108" i="183" s="1"/>
  <c r="P108" i="183"/>
  <c r="O108" i="183"/>
  <c r="N108" i="183"/>
  <c r="M108" i="183"/>
  <c r="L108" i="183"/>
  <c r="K108" i="183"/>
  <c r="J108" i="183"/>
  <c r="Y108" i="183" s="1"/>
  <c r="I108" i="183"/>
  <c r="I108" i="180" s="1"/>
  <c r="R108" i="180" s="1"/>
  <c r="H108" i="183"/>
  <c r="G108" i="183"/>
  <c r="F108" i="183"/>
  <c r="E108" i="183"/>
  <c r="D108" i="183"/>
  <c r="C108" i="183"/>
  <c r="X108" i="183" s="1"/>
  <c r="B108" i="183"/>
  <c r="H108" i="180" s="1"/>
  <c r="Z107" i="183"/>
  <c r="V107" i="183"/>
  <c r="U107" i="183"/>
  <c r="T107" i="183"/>
  <c r="S107" i="183"/>
  <c r="R107" i="183"/>
  <c r="Q107" i="183"/>
  <c r="P107" i="183"/>
  <c r="O107" i="183"/>
  <c r="N107" i="183"/>
  <c r="M107" i="183"/>
  <c r="L107" i="183"/>
  <c r="K107" i="183"/>
  <c r="J107" i="183"/>
  <c r="Y107" i="183" s="1"/>
  <c r="I107" i="183"/>
  <c r="H107" i="183"/>
  <c r="G107" i="183"/>
  <c r="F107" i="183"/>
  <c r="E107" i="183"/>
  <c r="D107" i="183"/>
  <c r="C107" i="183"/>
  <c r="B107" i="183"/>
  <c r="V106" i="183"/>
  <c r="U106" i="183"/>
  <c r="T106" i="183"/>
  <c r="Z106" i="183" s="1"/>
  <c r="S106" i="183"/>
  <c r="R106" i="183"/>
  <c r="Q106" i="183"/>
  <c r="P106" i="183"/>
  <c r="O106" i="183"/>
  <c r="N106" i="183"/>
  <c r="M106" i="183"/>
  <c r="L106" i="183"/>
  <c r="K106" i="183"/>
  <c r="J106" i="183"/>
  <c r="I106" i="183"/>
  <c r="H106" i="183"/>
  <c r="G106" i="183"/>
  <c r="F106" i="183"/>
  <c r="E106" i="183"/>
  <c r="D106" i="183"/>
  <c r="C106" i="183"/>
  <c r="B106" i="183"/>
  <c r="V105" i="183"/>
  <c r="U105" i="183"/>
  <c r="T105" i="183"/>
  <c r="S105" i="183"/>
  <c r="R105" i="183"/>
  <c r="Q105" i="183"/>
  <c r="Z105" i="183" s="1"/>
  <c r="P105" i="183"/>
  <c r="O105" i="183"/>
  <c r="N105" i="183"/>
  <c r="M105" i="183"/>
  <c r="L105" i="183"/>
  <c r="K105" i="183"/>
  <c r="J105" i="183"/>
  <c r="I105" i="183"/>
  <c r="H105" i="183"/>
  <c r="G105" i="183"/>
  <c r="F105" i="183"/>
  <c r="E105" i="183"/>
  <c r="D105" i="183"/>
  <c r="C105" i="183"/>
  <c r="B105" i="183"/>
  <c r="H105" i="180" s="1"/>
  <c r="Q105" i="180" s="1"/>
  <c r="V104" i="183"/>
  <c r="U104" i="183"/>
  <c r="T104" i="183"/>
  <c r="S104" i="183"/>
  <c r="R104" i="183"/>
  <c r="Q104" i="183"/>
  <c r="P104" i="183"/>
  <c r="O104" i="183"/>
  <c r="N104" i="183"/>
  <c r="M104" i="183"/>
  <c r="L104" i="183"/>
  <c r="K104" i="183"/>
  <c r="J104" i="183"/>
  <c r="I104" i="183"/>
  <c r="H104" i="183"/>
  <c r="G104" i="183"/>
  <c r="F104" i="183"/>
  <c r="E104" i="183"/>
  <c r="D104" i="183"/>
  <c r="C104" i="183"/>
  <c r="X104" i="183" s="1"/>
  <c r="B104" i="183"/>
  <c r="V103" i="183"/>
  <c r="U103" i="183"/>
  <c r="T103" i="183"/>
  <c r="S103" i="183"/>
  <c r="R103" i="183"/>
  <c r="Q103" i="183"/>
  <c r="Z103" i="183" s="1"/>
  <c r="P103" i="183"/>
  <c r="O103" i="183"/>
  <c r="N103" i="183"/>
  <c r="M103" i="183"/>
  <c r="L103" i="183"/>
  <c r="K103" i="183"/>
  <c r="J103" i="183"/>
  <c r="Y103" i="183" s="1"/>
  <c r="I103" i="183"/>
  <c r="I103" i="180" s="1"/>
  <c r="H103" i="183"/>
  <c r="G103" i="183"/>
  <c r="F103" i="183"/>
  <c r="E103" i="183"/>
  <c r="D103" i="183"/>
  <c r="C103" i="183"/>
  <c r="B103" i="183"/>
  <c r="Z102" i="183"/>
  <c r="V102" i="183"/>
  <c r="U102" i="183"/>
  <c r="T102" i="183"/>
  <c r="S102" i="183"/>
  <c r="R102" i="183"/>
  <c r="Q102" i="183"/>
  <c r="P102" i="183"/>
  <c r="O102" i="183"/>
  <c r="N102" i="183"/>
  <c r="M102" i="183"/>
  <c r="L102" i="183"/>
  <c r="K102" i="183"/>
  <c r="J102" i="183"/>
  <c r="I102" i="183"/>
  <c r="H102" i="183"/>
  <c r="G102" i="183"/>
  <c r="F102" i="183"/>
  <c r="E102" i="183"/>
  <c r="D102" i="183"/>
  <c r="C102" i="183"/>
  <c r="B102" i="183"/>
  <c r="V101" i="183"/>
  <c r="U101" i="183"/>
  <c r="T101" i="183"/>
  <c r="S101" i="183"/>
  <c r="R101" i="183"/>
  <c r="Q101" i="183"/>
  <c r="P101" i="183"/>
  <c r="O101" i="183"/>
  <c r="N101" i="183"/>
  <c r="M101" i="183"/>
  <c r="L101" i="183"/>
  <c r="K101" i="183"/>
  <c r="J101" i="183"/>
  <c r="I101" i="183"/>
  <c r="H101" i="183"/>
  <c r="G101" i="183"/>
  <c r="F101" i="183"/>
  <c r="E101" i="183"/>
  <c r="D101" i="183"/>
  <c r="C101" i="183"/>
  <c r="B101" i="183"/>
  <c r="V100" i="183"/>
  <c r="U100" i="183"/>
  <c r="T100" i="183"/>
  <c r="S100" i="183"/>
  <c r="R100" i="183"/>
  <c r="Q100" i="183"/>
  <c r="P100" i="183"/>
  <c r="O100" i="183"/>
  <c r="N100" i="183"/>
  <c r="M100" i="183"/>
  <c r="L100" i="183"/>
  <c r="K100" i="183"/>
  <c r="J100" i="183"/>
  <c r="I100" i="183"/>
  <c r="I100" i="180" s="1"/>
  <c r="R100" i="180" s="1"/>
  <c r="H100" i="183"/>
  <c r="G100" i="183"/>
  <c r="F100" i="183"/>
  <c r="E100" i="183"/>
  <c r="D100" i="183"/>
  <c r="C100" i="183"/>
  <c r="X100" i="183" s="1"/>
  <c r="B100" i="183"/>
  <c r="H100" i="180" s="1"/>
  <c r="V99" i="183"/>
  <c r="U99" i="183"/>
  <c r="T99" i="183"/>
  <c r="S99" i="183"/>
  <c r="R99" i="183"/>
  <c r="Q99" i="183"/>
  <c r="Z99" i="183" s="1"/>
  <c r="P99" i="183"/>
  <c r="O99" i="183"/>
  <c r="N99" i="183"/>
  <c r="M99" i="183"/>
  <c r="L99" i="183"/>
  <c r="K99" i="183"/>
  <c r="J99" i="183"/>
  <c r="Y99" i="183" s="1"/>
  <c r="I99" i="183"/>
  <c r="H99" i="183"/>
  <c r="G99" i="183"/>
  <c r="F99" i="183"/>
  <c r="E99" i="183"/>
  <c r="D99" i="183"/>
  <c r="C99" i="183"/>
  <c r="B99" i="183"/>
  <c r="Z98" i="183"/>
  <c r="V98" i="183"/>
  <c r="U98" i="183"/>
  <c r="T98" i="183"/>
  <c r="S98" i="183"/>
  <c r="R98" i="183"/>
  <c r="Q98" i="183"/>
  <c r="P98" i="183"/>
  <c r="O98" i="183"/>
  <c r="N98" i="183"/>
  <c r="M98" i="183"/>
  <c r="L98" i="183"/>
  <c r="K98" i="183"/>
  <c r="J98" i="183"/>
  <c r="I98" i="183"/>
  <c r="H98" i="183"/>
  <c r="G98" i="183"/>
  <c r="F98" i="183"/>
  <c r="E98" i="183"/>
  <c r="D98" i="183"/>
  <c r="C98" i="183"/>
  <c r="B98" i="183"/>
  <c r="V97" i="183"/>
  <c r="U97" i="183"/>
  <c r="T97" i="183"/>
  <c r="S97" i="183"/>
  <c r="R97" i="183"/>
  <c r="Q97" i="183"/>
  <c r="P97" i="183"/>
  <c r="O97" i="183"/>
  <c r="N97" i="183"/>
  <c r="M97" i="183"/>
  <c r="L97" i="183"/>
  <c r="K97" i="183"/>
  <c r="J97" i="183"/>
  <c r="I97" i="183"/>
  <c r="H97" i="183"/>
  <c r="G97" i="183"/>
  <c r="F97" i="183"/>
  <c r="E97" i="183"/>
  <c r="D97" i="183"/>
  <c r="C97" i="183"/>
  <c r="B97" i="183"/>
  <c r="H97" i="180" s="1"/>
  <c r="Q97" i="180" s="1"/>
  <c r="V96" i="183"/>
  <c r="U96" i="183"/>
  <c r="T96" i="183"/>
  <c r="S96" i="183"/>
  <c r="R96" i="183"/>
  <c r="Q96" i="183"/>
  <c r="Z96" i="183" s="1"/>
  <c r="P96" i="183"/>
  <c r="O96" i="183"/>
  <c r="N96" i="183"/>
  <c r="M96" i="183"/>
  <c r="L96" i="183"/>
  <c r="K96" i="183"/>
  <c r="J96" i="183"/>
  <c r="Y96" i="183" s="1"/>
  <c r="I96" i="183"/>
  <c r="I96" i="180" s="1"/>
  <c r="H96" i="183"/>
  <c r="G96" i="183"/>
  <c r="F96" i="183"/>
  <c r="E96" i="183"/>
  <c r="D96" i="183"/>
  <c r="C96" i="183"/>
  <c r="X96" i="183" s="1"/>
  <c r="B96" i="183"/>
  <c r="H96" i="180" s="1"/>
  <c r="Z95" i="183"/>
  <c r="V95" i="183"/>
  <c r="U95" i="183"/>
  <c r="T95" i="183"/>
  <c r="S95" i="183"/>
  <c r="R95" i="183"/>
  <c r="Q95" i="183"/>
  <c r="P95" i="183"/>
  <c r="O95" i="183"/>
  <c r="N95" i="183"/>
  <c r="M95" i="183"/>
  <c r="L95" i="183"/>
  <c r="K95" i="183"/>
  <c r="J95" i="183"/>
  <c r="Y95" i="183" s="1"/>
  <c r="I95" i="183"/>
  <c r="I95" i="180" s="1"/>
  <c r="H95" i="183"/>
  <c r="G95" i="183"/>
  <c r="F95" i="183"/>
  <c r="E95" i="183"/>
  <c r="D95" i="183"/>
  <c r="C95" i="183"/>
  <c r="B95" i="183"/>
  <c r="V94" i="183"/>
  <c r="U94" i="183"/>
  <c r="T94" i="183"/>
  <c r="Z94" i="183" s="1"/>
  <c r="S94" i="183"/>
  <c r="R94" i="183"/>
  <c r="Q94" i="183"/>
  <c r="P94" i="183"/>
  <c r="O94" i="183"/>
  <c r="N94" i="183"/>
  <c r="M94" i="183"/>
  <c r="L94" i="183"/>
  <c r="K94" i="183"/>
  <c r="J94" i="183"/>
  <c r="I94" i="183"/>
  <c r="H94" i="183"/>
  <c r="G94" i="183"/>
  <c r="F94" i="183"/>
  <c r="E94" i="183"/>
  <c r="D94" i="183"/>
  <c r="C94" i="183"/>
  <c r="B94" i="183"/>
  <c r="V93" i="183"/>
  <c r="U93" i="183"/>
  <c r="T93" i="183"/>
  <c r="S93" i="183"/>
  <c r="R93" i="183"/>
  <c r="Q93" i="183"/>
  <c r="P93" i="183"/>
  <c r="O93" i="183"/>
  <c r="N93" i="183"/>
  <c r="M93" i="183"/>
  <c r="L93" i="183"/>
  <c r="K93" i="183"/>
  <c r="J93" i="183"/>
  <c r="Y93" i="183" s="1"/>
  <c r="I93" i="183"/>
  <c r="H93" i="183"/>
  <c r="G93" i="183"/>
  <c r="F93" i="183"/>
  <c r="E93" i="183"/>
  <c r="D93" i="183"/>
  <c r="C93" i="183"/>
  <c r="X93" i="183" s="1"/>
  <c r="B93" i="183"/>
  <c r="V92" i="183"/>
  <c r="U92" i="183"/>
  <c r="T92" i="183"/>
  <c r="S92" i="183"/>
  <c r="R92" i="183"/>
  <c r="Q92" i="183"/>
  <c r="Z92" i="183" s="1"/>
  <c r="P92" i="183"/>
  <c r="O92" i="183"/>
  <c r="N92" i="183"/>
  <c r="M92" i="183"/>
  <c r="L92" i="183"/>
  <c r="K92" i="183"/>
  <c r="J92" i="183"/>
  <c r="Y92" i="183" s="1"/>
  <c r="I92" i="183"/>
  <c r="I92" i="180" s="1"/>
  <c r="R92" i="180" s="1"/>
  <c r="H92" i="183"/>
  <c r="G92" i="183"/>
  <c r="F92" i="183"/>
  <c r="E92" i="183"/>
  <c r="D92" i="183"/>
  <c r="C92" i="183"/>
  <c r="X92" i="183" s="1"/>
  <c r="B92" i="183"/>
  <c r="H92" i="180" s="1"/>
  <c r="Z91" i="183"/>
  <c r="V91" i="183"/>
  <c r="U91" i="183"/>
  <c r="T91" i="183"/>
  <c r="S91" i="183"/>
  <c r="R91" i="183"/>
  <c r="Q91" i="183"/>
  <c r="P91" i="183"/>
  <c r="O91" i="183"/>
  <c r="N91" i="183"/>
  <c r="M91" i="183"/>
  <c r="L91" i="183"/>
  <c r="K91" i="183"/>
  <c r="J91" i="183"/>
  <c r="Y91" i="183" s="1"/>
  <c r="I91" i="183"/>
  <c r="H91" i="183"/>
  <c r="G91" i="183"/>
  <c r="F91" i="183"/>
  <c r="E91" i="183"/>
  <c r="D91" i="183"/>
  <c r="C91" i="183"/>
  <c r="B91" i="183"/>
  <c r="V90" i="183"/>
  <c r="U90" i="183"/>
  <c r="T90" i="183"/>
  <c r="Z90" i="183" s="1"/>
  <c r="S90" i="183"/>
  <c r="R90" i="183"/>
  <c r="Q90" i="183"/>
  <c r="P90" i="183"/>
  <c r="O90" i="183"/>
  <c r="N90" i="183"/>
  <c r="M90" i="183"/>
  <c r="L90" i="183"/>
  <c r="K90" i="183"/>
  <c r="J90" i="183"/>
  <c r="I90" i="183"/>
  <c r="H90" i="183"/>
  <c r="G90" i="183"/>
  <c r="F90" i="183"/>
  <c r="E90" i="183"/>
  <c r="D90" i="183"/>
  <c r="C90" i="183"/>
  <c r="B90" i="183"/>
  <c r="V89" i="183"/>
  <c r="U89" i="183"/>
  <c r="T89" i="183"/>
  <c r="S89" i="183"/>
  <c r="R89" i="183"/>
  <c r="Q89" i="183"/>
  <c r="Z89" i="183" s="1"/>
  <c r="P89" i="183"/>
  <c r="O89" i="183"/>
  <c r="N89" i="183"/>
  <c r="M89" i="183"/>
  <c r="L89" i="183"/>
  <c r="K89" i="183"/>
  <c r="J89" i="183"/>
  <c r="I89" i="183"/>
  <c r="H89" i="183"/>
  <c r="G89" i="183"/>
  <c r="F89" i="183"/>
  <c r="E89" i="183"/>
  <c r="D89" i="183"/>
  <c r="C89" i="183"/>
  <c r="B89" i="183"/>
  <c r="H89" i="180" s="1"/>
  <c r="Q89" i="180" s="1"/>
  <c r="V88" i="183"/>
  <c r="U88" i="183"/>
  <c r="T88" i="183"/>
  <c r="S88" i="183"/>
  <c r="R88" i="183"/>
  <c r="Q88" i="183"/>
  <c r="P88" i="183"/>
  <c r="O88" i="183"/>
  <c r="N88" i="183"/>
  <c r="M88" i="183"/>
  <c r="L88" i="183"/>
  <c r="K88" i="183"/>
  <c r="J88" i="183"/>
  <c r="I88" i="183"/>
  <c r="H88" i="183"/>
  <c r="G88" i="183"/>
  <c r="F88" i="183"/>
  <c r="E88" i="183"/>
  <c r="D88" i="183"/>
  <c r="C88" i="183"/>
  <c r="X88" i="183" s="1"/>
  <c r="B88" i="183"/>
  <c r="V87" i="183"/>
  <c r="U87" i="183"/>
  <c r="T87" i="183"/>
  <c r="S87" i="183"/>
  <c r="R87" i="183"/>
  <c r="Q87" i="183"/>
  <c r="Z87" i="183" s="1"/>
  <c r="P87" i="183"/>
  <c r="O87" i="183"/>
  <c r="N87" i="183"/>
  <c r="M87" i="183"/>
  <c r="L87" i="183"/>
  <c r="K87" i="183"/>
  <c r="J87" i="183"/>
  <c r="Y87" i="183" s="1"/>
  <c r="I87" i="183"/>
  <c r="I87" i="180" s="1"/>
  <c r="H87" i="183"/>
  <c r="G87" i="183"/>
  <c r="F87" i="183"/>
  <c r="E87" i="183"/>
  <c r="D87" i="183"/>
  <c r="C87" i="183"/>
  <c r="B87" i="183"/>
  <c r="Z86" i="183"/>
  <c r="V86" i="183"/>
  <c r="U86" i="183"/>
  <c r="T86" i="183"/>
  <c r="S86" i="183"/>
  <c r="R86" i="183"/>
  <c r="Q86" i="183"/>
  <c r="P86" i="183"/>
  <c r="O86" i="183"/>
  <c r="N86" i="183"/>
  <c r="M86" i="183"/>
  <c r="L86" i="183"/>
  <c r="K86" i="183"/>
  <c r="J86" i="183"/>
  <c r="I86" i="183"/>
  <c r="H86" i="183"/>
  <c r="G86" i="183"/>
  <c r="F86" i="183"/>
  <c r="E86" i="183"/>
  <c r="D86" i="183"/>
  <c r="C86" i="183"/>
  <c r="B86" i="183"/>
  <c r="V85" i="183"/>
  <c r="U85" i="183"/>
  <c r="T85" i="183"/>
  <c r="S85" i="183"/>
  <c r="R85" i="183"/>
  <c r="Q85" i="183"/>
  <c r="P85" i="183"/>
  <c r="O85" i="183"/>
  <c r="N85" i="183"/>
  <c r="M85" i="183"/>
  <c r="L85" i="183"/>
  <c r="K85" i="183"/>
  <c r="J85" i="183"/>
  <c r="I85" i="183"/>
  <c r="H85" i="183"/>
  <c r="G85" i="183"/>
  <c r="F85" i="183"/>
  <c r="E85" i="183"/>
  <c r="D85" i="183"/>
  <c r="C85" i="183"/>
  <c r="B85" i="183"/>
  <c r="V84" i="183"/>
  <c r="U84" i="183"/>
  <c r="T84" i="183"/>
  <c r="S84" i="183"/>
  <c r="R84" i="183"/>
  <c r="Q84" i="183"/>
  <c r="P84" i="183"/>
  <c r="O84" i="183"/>
  <c r="N84" i="183"/>
  <c r="M84" i="183"/>
  <c r="L84" i="183"/>
  <c r="K84" i="183"/>
  <c r="J84" i="183"/>
  <c r="I84" i="183"/>
  <c r="I84" i="180" s="1"/>
  <c r="R84" i="180" s="1"/>
  <c r="H84" i="183"/>
  <c r="G84" i="183"/>
  <c r="F84" i="183"/>
  <c r="E84" i="183"/>
  <c r="D84" i="183"/>
  <c r="C84" i="183"/>
  <c r="X84" i="183" s="1"/>
  <c r="B84" i="183"/>
  <c r="H84" i="180" s="1"/>
  <c r="V83" i="183"/>
  <c r="U83" i="183"/>
  <c r="T83" i="183"/>
  <c r="S83" i="183"/>
  <c r="R83" i="183"/>
  <c r="Q83" i="183"/>
  <c r="Z83" i="183" s="1"/>
  <c r="P83" i="183"/>
  <c r="O83" i="183"/>
  <c r="N83" i="183"/>
  <c r="M83" i="183"/>
  <c r="L83" i="183"/>
  <c r="K83" i="183"/>
  <c r="J83" i="183"/>
  <c r="Y83" i="183" s="1"/>
  <c r="I83" i="183"/>
  <c r="H83" i="183"/>
  <c r="G83" i="183"/>
  <c r="F83" i="183"/>
  <c r="E83" i="183"/>
  <c r="D83" i="183"/>
  <c r="C83" i="183"/>
  <c r="B83" i="183"/>
  <c r="Z82" i="183"/>
  <c r="V82" i="183"/>
  <c r="U82" i="183"/>
  <c r="T82" i="183"/>
  <c r="S82" i="183"/>
  <c r="R82" i="183"/>
  <c r="Q82" i="183"/>
  <c r="P82" i="183"/>
  <c r="O82" i="183"/>
  <c r="N82" i="183"/>
  <c r="M82" i="183"/>
  <c r="L82" i="183"/>
  <c r="K82" i="183"/>
  <c r="J82" i="183"/>
  <c r="I82" i="183"/>
  <c r="H82" i="183"/>
  <c r="G82" i="183"/>
  <c r="F82" i="183"/>
  <c r="E82" i="183"/>
  <c r="D82" i="183"/>
  <c r="C82" i="183"/>
  <c r="B82" i="183"/>
  <c r="V81" i="183"/>
  <c r="U81" i="183"/>
  <c r="T81" i="183"/>
  <c r="S81" i="183"/>
  <c r="R81" i="183"/>
  <c r="Q81" i="183"/>
  <c r="P81" i="183"/>
  <c r="O81" i="183"/>
  <c r="N81" i="183"/>
  <c r="M81" i="183"/>
  <c r="L81" i="183"/>
  <c r="K81" i="183"/>
  <c r="J81" i="183"/>
  <c r="I81" i="183"/>
  <c r="H81" i="183"/>
  <c r="G81" i="183"/>
  <c r="F81" i="183"/>
  <c r="E81" i="183"/>
  <c r="D81" i="183"/>
  <c r="C81" i="183"/>
  <c r="B81" i="183"/>
  <c r="H81" i="180" s="1"/>
  <c r="Q81" i="180" s="1"/>
  <c r="V80" i="183"/>
  <c r="U80" i="183"/>
  <c r="T80" i="183"/>
  <c r="S80" i="183"/>
  <c r="R80" i="183"/>
  <c r="Q80" i="183"/>
  <c r="Z80" i="183" s="1"/>
  <c r="P80" i="183"/>
  <c r="O80" i="183"/>
  <c r="N80" i="183"/>
  <c r="M80" i="183"/>
  <c r="L80" i="183"/>
  <c r="K80" i="183"/>
  <c r="J80" i="183"/>
  <c r="Y80" i="183" s="1"/>
  <c r="I80" i="183"/>
  <c r="I80" i="180" s="1"/>
  <c r="R80" i="180" s="1"/>
  <c r="H80" i="183"/>
  <c r="G80" i="183"/>
  <c r="F80" i="183"/>
  <c r="E80" i="183"/>
  <c r="D80" i="183"/>
  <c r="C80" i="183"/>
  <c r="X80" i="183" s="1"/>
  <c r="B80" i="183"/>
  <c r="H80" i="180" s="1"/>
  <c r="Q80" i="180" s="1"/>
  <c r="Z79" i="183"/>
  <c r="V79" i="183"/>
  <c r="U79" i="183"/>
  <c r="T79" i="183"/>
  <c r="S79" i="183"/>
  <c r="R79" i="183"/>
  <c r="Q79" i="183"/>
  <c r="P79" i="183"/>
  <c r="O79" i="183"/>
  <c r="N79" i="183"/>
  <c r="M79" i="183"/>
  <c r="L79" i="183"/>
  <c r="K79" i="183"/>
  <c r="J79" i="183"/>
  <c r="Y79" i="183" s="1"/>
  <c r="I79" i="183"/>
  <c r="I79" i="180" s="1"/>
  <c r="H79" i="183"/>
  <c r="G79" i="183"/>
  <c r="F79" i="183"/>
  <c r="E79" i="183"/>
  <c r="D79" i="183"/>
  <c r="C79" i="183"/>
  <c r="B79" i="183"/>
  <c r="V78" i="183"/>
  <c r="U78" i="183"/>
  <c r="T78" i="183"/>
  <c r="Z78" i="183" s="1"/>
  <c r="S78" i="183"/>
  <c r="R78" i="183"/>
  <c r="Q78" i="183"/>
  <c r="P78" i="183"/>
  <c r="O78" i="183"/>
  <c r="N78" i="183"/>
  <c r="M78" i="183"/>
  <c r="L78" i="183"/>
  <c r="K78" i="183"/>
  <c r="J78" i="183"/>
  <c r="I78" i="183"/>
  <c r="H78" i="183"/>
  <c r="G78" i="183"/>
  <c r="F78" i="183"/>
  <c r="E78" i="183"/>
  <c r="D78" i="183"/>
  <c r="C78" i="183"/>
  <c r="B78" i="183"/>
  <c r="V77" i="183"/>
  <c r="U77" i="183"/>
  <c r="T77" i="183"/>
  <c r="S77" i="183"/>
  <c r="R77" i="183"/>
  <c r="Q77" i="183"/>
  <c r="P77" i="183"/>
  <c r="O77" i="183"/>
  <c r="N77" i="183"/>
  <c r="M77" i="183"/>
  <c r="L77" i="183"/>
  <c r="K77" i="183"/>
  <c r="J77" i="183"/>
  <c r="Y77" i="183" s="1"/>
  <c r="I77" i="183"/>
  <c r="H77" i="183"/>
  <c r="G77" i="183"/>
  <c r="F77" i="183"/>
  <c r="E77" i="183"/>
  <c r="D77" i="183"/>
  <c r="C77" i="183"/>
  <c r="X77" i="183" s="1"/>
  <c r="B77" i="183"/>
  <c r="V76" i="183"/>
  <c r="U76" i="183"/>
  <c r="T76" i="183"/>
  <c r="S76" i="183"/>
  <c r="R76" i="183"/>
  <c r="Q76" i="183"/>
  <c r="Z76" i="183" s="1"/>
  <c r="P76" i="183"/>
  <c r="O76" i="183"/>
  <c r="N76" i="183"/>
  <c r="M76" i="183"/>
  <c r="L76" i="183"/>
  <c r="K76" i="183"/>
  <c r="J76" i="183"/>
  <c r="Y76" i="183" s="1"/>
  <c r="I76" i="183"/>
  <c r="I76" i="180" s="1"/>
  <c r="R76" i="180" s="1"/>
  <c r="H76" i="183"/>
  <c r="G76" i="183"/>
  <c r="F76" i="183"/>
  <c r="E76" i="183"/>
  <c r="D76" i="183"/>
  <c r="C76" i="183"/>
  <c r="X76" i="183" s="1"/>
  <c r="B76" i="183"/>
  <c r="H76" i="180" s="1"/>
  <c r="Z75" i="183"/>
  <c r="V75" i="183"/>
  <c r="U75" i="183"/>
  <c r="T75" i="183"/>
  <c r="S75" i="183"/>
  <c r="R75" i="183"/>
  <c r="Q75" i="183"/>
  <c r="P75" i="183"/>
  <c r="O75" i="183"/>
  <c r="N75" i="183"/>
  <c r="M75" i="183"/>
  <c r="L75" i="183"/>
  <c r="K75" i="183"/>
  <c r="J75" i="183"/>
  <c r="Y75" i="183" s="1"/>
  <c r="I75" i="183"/>
  <c r="H75" i="183"/>
  <c r="G75" i="183"/>
  <c r="F75" i="183"/>
  <c r="E75" i="183"/>
  <c r="D75" i="183"/>
  <c r="C75" i="183"/>
  <c r="B75" i="183"/>
  <c r="V74" i="183"/>
  <c r="U74" i="183"/>
  <c r="T74" i="183"/>
  <c r="Z74" i="183" s="1"/>
  <c r="S74" i="183"/>
  <c r="R74" i="183"/>
  <c r="Q74" i="183"/>
  <c r="P74" i="183"/>
  <c r="O74" i="183"/>
  <c r="N74" i="183"/>
  <c r="M74" i="183"/>
  <c r="L74" i="183"/>
  <c r="K74" i="183"/>
  <c r="J74" i="183"/>
  <c r="I74" i="183"/>
  <c r="H74" i="183"/>
  <c r="G74" i="183"/>
  <c r="F74" i="183"/>
  <c r="E74" i="183"/>
  <c r="D74" i="183"/>
  <c r="C74" i="183"/>
  <c r="B74" i="183"/>
  <c r="V73" i="183"/>
  <c r="U73" i="183"/>
  <c r="T73" i="183"/>
  <c r="S73" i="183"/>
  <c r="R73" i="183"/>
  <c r="Q73" i="183"/>
  <c r="Z73" i="183" s="1"/>
  <c r="P73" i="183"/>
  <c r="O73" i="183"/>
  <c r="N73" i="183"/>
  <c r="M73" i="183"/>
  <c r="L73" i="183"/>
  <c r="K73" i="183"/>
  <c r="J73" i="183"/>
  <c r="I73" i="183"/>
  <c r="H73" i="183"/>
  <c r="G73" i="183"/>
  <c r="F73" i="183"/>
  <c r="E73" i="183"/>
  <c r="D73" i="183"/>
  <c r="C73" i="183"/>
  <c r="B73" i="183"/>
  <c r="H73" i="180" s="1"/>
  <c r="Q73" i="180" s="1"/>
  <c r="V72" i="183"/>
  <c r="U72" i="183"/>
  <c r="T72" i="183"/>
  <c r="S72" i="183"/>
  <c r="R72" i="183"/>
  <c r="Q72" i="183"/>
  <c r="P72" i="183"/>
  <c r="O72" i="183"/>
  <c r="N72" i="183"/>
  <c r="M72" i="183"/>
  <c r="L72" i="183"/>
  <c r="K72" i="183"/>
  <c r="J72" i="183"/>
  <c r="I72" i="183"/>
  <c r="H72" i="183"/>
  <c r="G72" i="183"/>
  <c r="F72" i="183"/>
  <c r="E72" i="183"/>
  <c r="D72" i="183"/>
  <c r="C72" i="183"/>
  <c r="X72" i="183" s="1"/>
  <c r="B72" i="183"/>
  <c r="V71" i="183"/>
  <c r="U71" i="183"/>
  <c r="T71" i="183"/>
  <c r="S71" i="183"/>
  <c r="R71" i="183"/>
  <c r="Q71" i="183"/>
  <c r="Z71" i="183" s="1"/>
  <c r="P71" i="183"/>
  <c r="O71" i="183"/>
  <c r="N71" i="183"/>
  <c r="M71" i="183"/>
  <c r="L71" i="183"/>
  <c r="K71" i="183"/>
  <c r="J71" i="183"/>
  <c r="Y71" i="183" s="1"/>
  <c r="I71" i="183"/>
  <c r="I71" i="180" s="1"/>
  <c r="H71" i="183"/>
  <c r="G71" i="183"/>
  <c r="F71" i="183"/>
  <c r="E71" i="183"/>
  <c r="D71" i="183"/>
  <c r="C71" i="183"/>
  <c r="B71" i="183"/>
  <c r="Z70" i="183"/>
  <c r="V70" i="183"/>
  <c r="U70" i="183"/>
  <c r="T70" i="183"/>
  <c r="S70" i="183"/>
  <c r="R70" i="183"/>
  <c r="Q70" i="183"/>
  <c r="P70" i="183"/>
  <c r="O70" i="183"/>
  <c r="N70" i="183"/>
  <c r="M70" i="183"/>
  <c r="L70" i="183"/>
  <c r="K70" i="183"/>
  <c r="J70" i="183"/>
  <c r="I70" i="183"/>
  <c r="H70" i="183"/>
  <c r="G70" i="183"/>
  <c r="F70" i="183"/>
  <c r="E70" i="183"/>
  <c r="D70" i="183"/>
  <c r="C70" i="183"/>
  <c r="B70" i="183"/>
  <c r="V69" i="183"/>
  <c r="U69" i="183"/>
  <c r="T69" i="183"/>
  <c r="S69" i="183"/>
  <c r="R69" i="183"/>
  <c r="Q69" i="183"/>
  <c r="P69" i="183"/>
  <c r="O69" i="183"/>
  <c r="N69" i="183"/>
  <c r="M69" i="183"/>
  <c r="L69" i="183"/>
  <c r="K69" i="183"/>
  <c r="J69" i="183"/>
  <c r="I69" i="183"/>
  <c r="H69" i="183"/>
  <c r="G69" i="183"/>
  <c r="F69" i="183"/>
  <c r="E69" i="183"/>
  <c r="D69" i="183"/>
  <c r="C69" i="183"/>
  <c r="B69" i="183"/>
  <c r="V68" i="183"/>
  <c r="U68" i="183"/>
  <c r="T68" i="183"/>
  <c r="S68" i="183"/>
  <c r="R68" i="183"/>
  <c r="Q68" i="183"/>
  <c r="P68" i="183"/>
  <c r="O68" i="183"/>
  <c r="N68" i="183"/>
  <c r="M68" i="183"/>
  <c r="L68" i="183"/>
  <c r="K68" i="183"/>
  <c r="J68" i="183"/>
  <c r="I68" i="183"/>
  <c r="I68" i="180" s="1"/>
  <c r="R68" i="180" s="1"/>
  <c r="H68" i="183"/>
  <c r="G68" i="183"/>
  <c r="F68" i="183"/>
  <c r="E68" i="183"/>
  <c r="D68" i="183"/>
  <c r="C68" i="183"/>
  <c r="X68" i="183" s="1"/>
  <c r="B68" i="183"/>
  <c r="H68" i="180" s="1"/>
  <c r="V67" i="183"/>
  <c r="U67" i="183"/>
  <c r="T67" i="183"/>
  <c r="S67" i="183"/>
  <c r="R67" i="183"/>
  <c r="Q67" i="183"/>
  <c r="Z67" i="183" s="1"/>
  <c r="P67" i="183"/>
  <c r="O67" i="183"/>
  <c r="N67" i="183"/>
  <c r="M67" i="183"/>
  <c r="L67" i="183"/>
  <c r="K67" i="183"/>
  <c r="J67" i="183"/>
  <c r="Y67" i="183" s="1"/>
  <c r="I67" i="183"/>
  <c r="H67" i="183"/>
  <c r="G67" i="183"/>
  <c r="F67" i="183"/>
  <c r="E67" i="183"/>
  <c r="D67" i="183"/>
  <c r="C67" i="183"/>
  <c r="B67" i="183"/>
  <c r="Z66" i="183"/>
  <c r="V66" i="183"/>
  <c r="U66" i="183"/>
  <c r="T66" i="183"/>
  <c r="S66" i="183"/>
  <c r="R66" i="183"/>
  <c r="Q66" i="183"/>
  <c r="P66" i="183"/>
  <c r="O66" i="183"/>
  <c r="N66" i="183"/>
  <c r="M66" i="183"/>
  <c r="L66" i="183"/>
  <c r="K66" i="183"/>
  <c r="J66" i="183"/>
  <c r="I66" i="183"/>
  <c r="H66" i="183"/>
  <c r="G66" i="183"/>
  <c r="F66" i="183"/>
  <c r="E66" i="183"/>
  <c r="D66" i="183"/>
  <c r="C66" i="183"/>
  <c r="B66" i="183"/>
  <c r="V65" i="183"/>
  <c r="U65" i="183"/>
  <c r="T65" i="183"/>
  <c r="S65" i="183"/>
  <c r="R65" i="183"/>
  <c r="Q65" i="183"/>
  <c r="P65" i="183"/>
  <c r="O65" i="183"/>
  <c r="N65" i="183"/>
  <c r="M65" i="183"/>
  <c r="L65" i="183"/>
  <c r="K65" i="183"/>
  <c r="J65" i="183"/>
  <c r="I65" i="183"/>
  <c r="H65" i="183"/>
  <c r="G65" i="183"/>
  <c r="F65" i="183"/>
  <c r="E65" i="183"/>
  <c r="D65" i="183"/>
  <c r="C65" i="183"/>
  <c r="B65" i="183"/>
  <c r="H65" i="180" s="1"/>
  <c r="Q65" i="180" s="1"/>
  <c r="V64" i="183"/>
  <c r="U64" i="183"/>
  <c r="T64" i="183"/>
  <c r="S64" i="183"/>
  <c r="R64" i="183"/>
  <c r="Q64" i="183"/>
  <c r="Z64" i="183" s="1"/>
  <c r="P64" i="183"/>
  <c r="O64" i="183"/>
  <c r="N64" i="183"/>
  <c r="M64" i="183"/>
  <c r="L64" i="183"/>
  <c r="K64" i="183"/>
  <c r="J64" i="183"/>
  <c r="Y64" i="183" s="1"/>
  <c r="I64" i="183"/>
  <c r="I64" i="180" s="1"/>
  <c r="H64" i="183"/>
  <c r="G64" i="183"/>
  <c r="F64" i="183"/>
  <c r="E64" i="183"/>
  <c r="D64" i="183"/>
  <c r="C64" i="183"/>
  <c r="X64" i="183" s="1"/>
  <c r="B64" i="183"/>
  <c r="H64" i="180" s="1"/>
  <c r="Z63" i="183"/>
  <c r="V63" i="183"/>
  <c r="U63" i="183"/>
  <c r="T63" i="183"/>
  <c r="S63" i="183"/>
  <c r="R63" i="183"/>
  <c r="Q63" i="183"/>
  <c r="P63" i="183"/>
  <c r="O63" i="183"/>
  <c r="N63" i="183"/>
  <c r="M63" i="183"/>
  <c r="L63" i="183"/>
  <c r="K63" i="183"/>
  <c r="J63" i="183"/>
  <c r="Y63" i="183" s="1"/>
  <c r="I63" i="183"/>
  <c r="I63" i="180" s="1"/>
  <c r="H63" i="183"/>
  <c r="G63" i="183"/>
  <c r="F63" i="183"/>
  <c r="E63" i="183"/>
  <c r="D63" i="183"/>
  <c r="C63" i="183"/>
  <c r="B63" i="183"/>
  <c r="V62" i="183"/>
  <c r="U62" i="183"/>
  <c r="T62" i="183"/>
  <c r="Z62" i="183" s="1"/>
  <c r="S62" i="183"/>
  <c r="R62" i="183"/>
  <c r="Q62" i="183"/>
  <c r="P62" i="183"/>
  <c r="O62" i="183"/>
  <c r="N62" i="183"/>
  <c r="M62" i="183"/>
  <c r="L62" i="183"/>
  <c r="K62" i="183"/>
  <c r="J62" i="183"/>
  <c r="I62" i="183"/>
  <c r="H62" i="183"/>
  <c r="G62" i="183"/>
  <c r="F62" i="183"/>
  <c r="E62" i="183"/>
  <c r="D62" i="183"/>
  <c r="C62" i="183"/>
  <c r="B62" i="183"/>
  <c r="V61" i="183"/>
  <c r="U61" i="183"/>
  <c r="T61" i="183"/>
  <c r="S61" i="183"/>
  <c r="R61" i="183"/>
  <c r="Q61" i="183"/>
  <c r="P61" i="183"/>
  <c r="O61" i="183"/>
  <c r="N61" i="183"/>
  <c r="M61" i="183"/>
  <c r="L61" i="183"/>
  <c r="K61" i="183"/>
  <c r="J61" i="183"/>
  <c r="Y61" i="183" s="1"/>
  <c r="I61" i="183"/>
  <c r="H61" i="183"/>
  <c r="G61" i="183"/>
  <c r="F61" i="183"/>
  <c r="E61" i="183"/>
  <c r="D61" i="183"/>
  <c r="C61" i="183"/>
  <c r="X61" i="183" s="1"/>
  <c r="B61" i="183"/>
  <c r="V60" i="183"/>
  <c r="U60" i="183"/>
  <c r="T60" i="183"/>
  <c r="S60" i="183"/>
  <c r="R60" i="183"/>
  <c r="Q60" i="183"/>
  <c r="Z60" i="183" s="1"/>
  <c r="P60" i="183"/>
  <c r="O60" i="183"/>
  <c r="N60" i="183"/>
  <c r="M60" i="183"/>
  <c r="L60" i="183"/>
  <c r="K60" i="183"/>
  <c r="J60" i="183"/>
  <c r="Y60" i="183" s="1"/>
  <c r="I60" i="183"/>
  <c r="I60" i="180" s="1"/>
  <c r="R60" i="180" s="1"/>
  <c r="H60" i="183"/>
  <c r="G60" i="183"/>
  <c r="F60" i="183"/>
  <c r="E60" i="183"/>
  <c r="D60" i="183"/>
  <c r="C60" i="183"/>
  <c r="X60" i="183" s="1"/>
  <c r="B60" i="183"/>
  <c r="H60" i="180" s="1"/>
  <c r="Z59" i="183"/>
  <c r="V59" i="183"/>
  <c r="U59" i="183"/>
  <c r="T59" i="183"/>
  <c r="S59" i="183"/>
  <c r="R59" i="183"/>
  <c r="Q59" i="183"/>
  <c r="P59" i="183"/>
  <c r="O59" i="183"/>
  <c r="N59" i="183"/>
  <c r="M59" i="183"/>
  <c r="L59" i="183"/>
  <c r="K59" i="183"/>
  <c r="J59" i="183"/>
  <c r="Y59" i="183" s="1"/>
  <c r="I59" i="183"/>
  <c r="H59" i="183"/>
  <c r="G59" i="183"/>
  <c r="F59" i="183"/>
  <c r="E59" i="183"/>
  <c r="D59" i="183"/>
  <c r="C59" i="183"/>
  <c r="B59" i="183"/>
  <c r="V58" i="183"/>
  <c r="U58" i="183"/>
  <c r="T58" i="183"/>
  <c r="Z58" i="183" s="1"/>
  <c r="S58" i="183"/>
  <c r="R58" i="183"/>
  <c r="Q58" i="183"/>
  <c r="P58" i="183"/>
  <c r="O58" i="183"/>
  <c r="N58" i="183"/>
  <c r="M58" i="183"/>
  <c r="L58" i="183"/>
  <c r="K58" i="183"/>
  <c r="J58" i="183"/>
  <c r="I58" i="183"/>
  <c r="H58" i="183"/>
  <c r="G58" i="183"/>
  <c r="F58" i="183"/>
  <c r="E58" i="183"/>
  <c r="D58" i="183"/>
  <c r="C58" i="183"/>
  <c r="B58" i="183"/>
  <c r="V57" i="183"/>
  <c r="U57" i="183"/>
  <c r="T57" i="183"/>
  <c r="S57" i="183"/>
  <c r="R57" i="183"/>
  <c r="Q57" i="183"/>
  <c r="Z57" i="183" s="1"/>
  <c r="P57" i="183"/>
  <c r="O57" i="183"/>
  <c r="N57" i="183"/>
  <c r="M57" i="183"/>
  <c r="L57" i="183"/>
  <c r="K57" i="183"/>
  <c r="J57" i="183"/>
  <c r="Y57" i="183" s="1"/>
  <c r="I57" i="183"/>
  <c r="H57" i="183"/>
  <c r="G57" i="183"/>
  <c r="F57" i="183"/>
  <c r="E57" i="183"/>
  <c r="D57" i="183"/>
  <c r="C57" i="183"/>
  <c r="B57" i="183"/>
  <c r="H57" i="180" s="1"/>
  <c r="Q57" i="180" s="1"/>
  <c r="V56" i="183"/>
  <c r="U56" i="183"/>
  <c r="T56" i="183"/>
  <c r="S56" i="183"/>
  <c r="R56" i="183"/>
  <c r="Q56" i="183"/>
  <c r="P56" i="183"/>
  <c r="O56" i="183"/>
  <c r="N56" i="183"/>
  <c r="M56" i="183"/>
  <c r="L56" i="183"/>
  <c r="K56" i="183"/>
  <c r="J56" i="183"/>
  <c r="I56" i="183"/>
  <c r="I56" i="180" s="1"/>
  <c r="R56" i="180" s="1"/>
  <c r="H56" i="183"/>
  <c r="G56" i="183"/>
  <c r="F56" i="183"/>
  <c r="E56" i="183"/>
  <c r="D56" i="183"/>
  <c r="C56" i="183"/>
  <c r="X56" i="183" s="1"/>
  <c r="B56" i="183"/>
  <c r="H56" i="180" s="1"/>
  <c r="Q56" i="180" s="1"/>
  <c r="V55" i="183"/>
  <c r="U55" i="183"/>
  <c r="T55" i="183"/>
  <c r="S55" i="183"/>
  <c r="R55" i="183"/>
  <c r="Q55" i="183"/>
  <c r="Z55" i="183" s="1"/>
  <c r="P55" i="183"/>
  <c r="O55" i="183"/>
  <c r="N55" i="183"/>
  <c r="M55" i="183"/>
  <c r="L55" i="183"/>
  <c r="K55" i="183"/>
  <c r="J55" i="183"/>
  <c r="Y55" i="183" s="1"/>
  <c r="I55" i="183"/>
  <c r="I55" i="180" s="1"/>
  <c r="R55" i="180" s="1"/>
  <c r="H55" i="183"/>
  <c r="G55" i="183"/>
  <c r="F55" i="183"/>
  <c r="E55" i="183"/>
  <c r="D55" i="183"/>
  <c r="C55" i="183"/>
  <c r="B55" i="183"/>
  <c r="Z54" i="183"/>
  <c r="V54" i="183"/>
  <c r="U54" i="183"/>
  <c r="T54" i="183"/>
  <c r="S54" i="183"/>
  <c r="R54" i="183"/>
  <c r="Q54" i="183"/>
  <c r="P54" i="183"/>
  <c r="O54" i="183"/>
  <c r="N54" i="183"/>
  <c r="M54" i="183"/>
  <c r="L54" i="183"/>
  <c r="K54" i="183"/>
  <c r="J54" i="183"/>
  <c r="I54" i="183"/>
  <c r="H54" i="183"/>
  <c r="G54" i="183"/>
  <c r="F54" i="183"/>
  <c r="E54" i="183"/>
  <c r="D54" i="183"/>
  <c r="C54" i="183"/>
  <c r="B54" i="183"/>
  <c r="V53" i="183"/>
  <c r="U53" i="183"/>
  <c r="T53" i="183"/>
  <c r="S53" i="183"/>
  <c r="R53" i="183"/>
  <c r="Q53" i="183"/>
  <c r="P53" i="183"/>
  <c r="O53" i="183"/>
  <c r="N53" i="183"/>
  <c r="M53" i="183"/>
  <c r="L53" i="183"/>
  <c r="K53" i="183"/>
  <c r="J53" i="183"/>
  <c r="I53" i="183"/>
  <c r="H53" i="183"/>
  <c r="G53" i="183"/>
  <c r="F53" i="183"/>
  <c r="E53" i="183"/>
  <c r="D53" i="183"/>
  <c r="C53" i="183"/>
  <c r="B53" i="183"/>
  <c r="H53" i="180" s="1"/>
  <c r="Q53" i="180" s="1"/>
  <c r="V52" i="183"/>
  <c r="U52" i="183"/>
  <c r="T52" i="183"/>
  <c r="S52" i="183"/>
  <c r="R52" i="183"/>
  <c r="Q52" i="183"/>
  <c r="P52" i="183"/>
  <c r="O52" i="183"/>
  <c r="N52" i="183"/>
  <c r="M52" i="183"/>
  <c r="L52" i="183"/>
  <c r="K52" i="183"/>
  <c r="J52" i="183"/>
  <c r="I52" i="183"/>
  <c r="I52" i="180" s="1"/>
  <c r="R52" i="180" s="1"/>
  <c r="H52" i="183"/>
  <c r="G52" i="183"/>
  <c r="F52" i="183"/>
  <c r="E52" i="183"/>
  <c r="D52" i="183"/>
  <c r="C52" i="183"/>
  <c r="X52" i="183" s="1"/>
  <c r="B52" i="183"/>
  <c r="H52" i="180" s="1"/>
  <c r="V51" i="183"/>
  <c r="U51" i="183"/>
  <c r="T51" i="183"/>
  <c r="S51" i="183"/>
  <c r="R51" i="183"/>
  <c r="Q51" i="183"/>
  <c r="Z51" i="183" s="1"/>
  <c r="P51" i="183"/>
  <c r="O51" i="183"/>
  <c r="N51" i="183"/>
  <c r="M51" i="183"/>
  <c r="L51" i="183"/>
  <c r="K51" i="183"/>
  <c r="J51" i="183"/>
  <c r="Y51" i="183" s="1"/>
  <c r="I51" i="183"/>
  <c r="I51" i="180" s="1"/>
  <c r="R51" i="180" s="1"/>
  <c r="H51" i="183"/>
  <c r="G51" i="183"/>
  <c r="F51" i="183"/>
  <c r="E51" i="183"/>
  <c r="D51" i="183"/>
  <c r="C51" i="183"/>
  <c r="B51" i="183"/>
  <c r="Z50" i="183"/>
  <c r="V50" i="183"/>
  <c r="U50" i="183"/>
  <c r="T50" i="183"/>
  <c r="S50" i="183"/>
  <c r="R50" i="183"/>
  <c r="Q50" i="183"/>
  <c r="P50" i="183"/>
  <c r="O50" i="183"/>
  <c r="N50" i="183"/>
  <c r="M50" i="183"/>
  <c r="L50" i="183"/>
  <c r="K50" i="183"/>
  <c r="J50" i="183"/>
  <c r="I50" i="183"/>
  <c r="H50" i="183"/>
  <c r="G50" i="183"/>
  <c r="F50" i="183"/>
  <c r="E50" i="183"/>
  <c r="D50" i="183"/>
  <c r="C50" i="183"/>
  <c r="B50" i="183"/>
  <c r="V49" i="183"/>
  <c r="U49" i="183"/>
  <c r="T49" i="183"/>
  <c r="S49" i="183"/>
  <c r="R49" i="183"/>
  <c r="Q49" i="183"/>
  <c r="P49" i="183"/>
  <c r="O49" i="183"/>
  <c r="N49" i="183"/>
  <c r="M49" i="183"/>
  <c r="L49" i="183"/>
  <c r="K49" i="183"/>
  <c r="J49" i="183"/>
  <c r="I49" i="183"/>
  <c r="H49" i="183"/>
  <c r="G49" i="183"/>
  <c r="F49" i="183"/>
  <c r="E49" i="183"/>
  <c r="D49" i="183"/>
  <c r="C49" i="183"/>
  <c r="B49" i="183"/>
  <c r="H49" i="180" s="1"/>
  <c r="Q49" i="180" s="1"/>
  <c r="V48" i="183"/>
  <c r="U48" i="183"/>
  <c r="T48" i="183"/>
  <c r="S48" i="183"/>
  <c r="R48" i="183"/>
  <c r="Q48" i="183"/>
  <c r="Z48" i="183" s="1"/>
  <c r="P48" i="183"/>
  <c r="O48" i="183"/>
  <c r="N48" i="183"/>
  <c r="M48" i="183"/>
  <c r="L48" i="183"/>
  <c r="K48" i="183"/>
  <c r="J48" i="183"/>
  <c r="Y48" i="183" s="1"/>
  <c r="I48" i="183"/>
  <c r="I48" i="180" s="1"/>
  <c r="R48" i="180" s="1"/>
  <c r="H48" i="183"/>
  <c r="G48" i="183"/>
  <c r="F48" i="183"/>
  <c r="E48" i="183"/>
  <c r="D48" i="183"/>
  <c r="C48" i="183"/>
  <c r="X48" i="183" s="1"/>
  <c r="B48" i="183"/>
  <c r="H48" i="180" s="1"/>
  <c r="Z47" i="183"/>
  <c r="V47" i="183"/>
  <c r="U47" i="183"/>
  <c r="T47" i="183"/>
  <c r="S47" i="183"/>
  <c r="R47" i="183"/>
  <c r="Q47" i="183"/>
  <c r="P47" i="183"/>
  <c r="O47" i="183"/>
  <c r="N47" i="183"/>
  <c r="M47" i="183"/>
  <c r="L47" i="183"/>
  <c r="K47" i="183"/>
  <c r="J47" i="183"/>
  <c r="I47" i="183"/>
  <c r="I47" i="180" s="1"/>
  <c r="R47" i="180" s="1"/>
  <c r="H47" i="183"/>
  <c r="G47" i="183"/>
  <c r="F47" i="183"/>
  <c r="E47" i="183"/>
  <c r="D47" i="183"/>
  <c r="C47" i="183"/>
  <c r="B47" i="183"/>
  <c r="V46" i="183"/>
  <c r="U46" i="183"/>
  <c r="T46" i="183"/>
  <c r="Z46" i="183" s="1"/>
  <c r="S46" i="183"/>
  <c r="R46" i="183"/>
  <c r="Q46" i="183"/>
  <c r="P46" i="183"/>
  <c r="O46" i="183"/>
  <c r="N46" i="183"/>
  <c r="M46" i="183"/>
  <c r="L46" i="183"/>
  <c r="K46" i="183"/>
  <c r="J46" i="183"/>
  <c r="I46" i="183"/>
  <c r="H46" i="183"/>
  <c r="G46" i="183"/>
  <c r="F46" i="183"/>
  <c r="E46" i="183"/>
  <c r="D46" i="183"/>
  <c r="C46" i="183"/>
  <c r="B46" i="183"/>
  <c r="V45" i="183"/>
  <c r="U45" i="183"/>
  <c r="T45" i="183"/>
  <c r="S45" i="183"/>
  <c r="R45" i="183"/>
  <c r="Q45" i="183"/>
  <c r="P45" i="183"/>
  <c r="O45" i="183"/>
  <c r="N45" i="183"/>
  <c r="M45" i="183"/>
  <c r="L45" i="183"/>
  <c r="K45" i="183"/>
  <c r="J45" i="183"/>
  <c r="Y45" i="183" s="1"/>
  <c r="I45" i="183"/>
  <c r="H45" i="183"/>
  <c r="G45" i="183"/>
  <c r="F45" i="183"/>
  <c r="E45" i="183"/>
  <c r="D45" i="183"/>
  <c r="C45" i="183"/>
  <c r="X45" i="183" s="1"/>
  <c r="B45" i="183"/>
  <c r="H45" i="180" s="1"/>
  <c r="Q45" i="180" s="1"/>
  <c r="V44" i="183"/>
  <c r="U44" i="183"/>
  <c r="T44" i="183"/>
  <c r="S44" i="183"/>
  <c r="R44" i="183"/>
  <c r="Q44" i="183"/>
  <c r="Z44" i="183" s="1"/>
  <c r="P44" i="183"/>
  <c r="O44" i="183"/>
  <c r="N44" i="183"/>
  <c r="M44" i="183"/>
  <c r="L44" i="183"/>
  <c r="K44" i="183"/>
  <c r="J44" i="183"/>
  <c r="Y44" i="183" s="1"/>
  <c r="I44" i="183"/>
  <c r="I44" i="180" s="1"/>
  <c r="R44" i="180" s="1"/>
  <c r="H44" i="183"/>
  <c r="G44" i="183"/>
  <c r="F44" i="183"/>
  <c r="E44" i="183"/>
  <c r="D44" i="183"/>
  <c r="C44" i="183"/>
  <c r="X44" i="183" s="1"/>
  <c r="B44" i="183"/>
  <c r="H44" i="180" s="1"/>
  <c r="V43" i="183"/>
  <c r="Z43" i="183" s="1"/>
  <c r="U43" i="183"/>
  <c r="T43" i="183"/>
  <c r="S43" i="183"/>
  <c r="R43" i="183"/>
  <c r="Q43" i="183"/>
  <c r="P43" i="183"/>
  <c r="O43" i="183"/>
  <c r="N43" i="183"/>
  <c r="M43" i="183"/>
  <c r="L43" i="183"/>
  <c r="K43" i="183"/>
  <c r="J43" i="183"/>
  <c r="I43" i="183"/>
  <c r="I43" i="180" s="1"/>
  <c r="R43" i="180" s="1"/>
  <c r="H43" i="183"/>
  <c r="G43" i="183"/>
  <c r="F43" i="183"/>
  <c r="E43" i="183"/>
  <c r="D43" i="183"/>
  <c r="C43" i="183"/>
  <c r="B43" i="183"/>
  <c r="V42" i="183"/>
  <c r="U42" i="183"/>
  <c r="T42" i="183"/>
  <c r="Z42" i="183" s="1"/>
  <c r="S42" i="183"/>
  <c r="R42" i="183"/>
  <c r="Q42" i="183"/>
  <c r="P42" i="183"/>
  <c r="O42" i="183"/>
  <c r="N42" i="183"/>
  <c r="M42" i="183"/>
  <c r="L42" i="183"/>
  <c r="K42" i="183"/>
  <c r="J42" i="183"/>
  <c r="I42" i="183"/>
  <c r="H42" i="183"/>
  <c r="G42" i="183"/>
  <c r="F42" i="183"/>
  <c r="E42" i="183"/>
  <c r="D42" i="183"/>
  <c r="C42" i="183"/>
  <c r="B42" i="183"/>
  <c r="V41" i="183"/>
  <c r="U41" i="183"/>
  <c r="T41" i="183"/>
  <c r="S41" i="183"/>
  <c r="R41" i="183"/>
  <c r="Q41" i="183"/>
  <c r="Z41" i="183" s="1"/>
  <c r="P41" i="183"/>
  <c r="O41" i="183"/>
  <c r="N41" i="183"/>
  <c r="M41" i="183"/>
  <c r="L41" i="183"/>
  <c r="K41" i="183"/>
  <c r="J41" i="183"/>
  <c r="Y41" i="183" s="1"/>
  <c r="I41" i="183"/>
  <c r="H41" i="183"/>
  <c r="G41" i="183"/>
  <c r="F41" i="183"/>
  <c r="E41" i="183"/>
  <c r="D41" i="183"/>
  <c r="C41" i="183"/>
  <c r="B41" i="183"/>
  <c r="H41" i="180" s="1"/>
  <c r="Q41" i="180" s="1"/>
  <c r="V40" i="183"/>
  <c r="U40" i="183"/>
  <c r="T40" i="183"/>
  <c r="S40" i="183"/>
  <c r="R40" i="183"/>
  <c r="Q40" i="183"/>
  <c r="P40" i="183"/>
  <c r="O40" i="183"/>
  <c r="N40" i="183"/>
  <c r="M40" i="183"/>
  <c r="L40" i="183"/>
  <c r="K40" i="183"/>
  <c r="J40" i="183"/>
  <c r="I40" i="183"/>
  <c r="I40" i="180" s="1"/>
  <c r="R40" i="180" s="1"/>
  <c r="H40" i="183"/>
  <c r="G40" i="183"/>
  <c r="F40" i="183"/>
  <c r="E40" i="183"/>
  <c r="D40" i="183"/>
  <c r="C40" i="183"/>
  <c r="X40" i="183" s="1"/>
  <c r="B40" i="183"/>
  <c r="H40" i="180" s="1"/>
  <c r="Q40" i="180" s="1"/>
  <c r="V39" i="183"/>
  <c r="U39" i="183"/>
  <c r="T39" i="183"/>
  <c r="S39" i="183"/>
  <c r="R39" i="183"/>
  <c r="Q39" i="183"/>
  <c r="Z39" i="183" s="1"/>
  <c r="P39" i="183"/>
  <c r="O39" i="183"/>
  <c r="N39" i="183"/>
  <c r="M39" i="183"/>
  <c r="L39" i="183"/>
  <c r="K39" i="183"/>
  <c r="J39" i="183"/>
  <c r="I39" i="183"/>
  <c r="I39" i="180" s="1"/>
  <c r="R39" i="180" s="1"/>
  <c r="H39" i="183"/>
  <c r="G39" i="183"/>
  <c r="F39" i="183"/>
  <c r="E39" i="183"/>
  <c r="D39" i="183"/>
  <c r="C39" i="183"/>
  <c r="B39" i="183"/>
  <c r="Z38" i="183"/>
  <c r="V38" i="183"/>
  <c r="U38" i="183"/>
  <c r="T38" i="183"/>
  <c r="S38" i="183"/>
  <c r="R38" i="183"/>
  <c r="Q38" i="183"/>
  <c r="P38" i="183"/>
  <c r="O38" i="183"/>
  <c r="N38" i="183"/>
  <c r="M38" i="183"/>
  <c r="L38" i="183"/>
  <c r="K38" i="183"/>
  <c r="J38" i="183"/>
  <c r="I38" i="183"/>
  <c r="H38" i="183"/>
  <c r="G38" i="183"/>
  <c r="F38" i="183"/>
  <c r="E38" i="183"/>
  <c r="D38" i="183"/>
  <c r="C38" i="183"/>
  <c r="B38" i="183"/>
  <c r="V37" i="183"/>
  <c r="U37" i="183"/>
  <c r="T37" i="183"/>
  <c r="S37" i="183"/>
  <c r="R37" i="183"/>
  <c r="Q37" i="183"/>
  <c r="P37" i="183"/>
  <c r="O37" i="183"/>
  <c r="N37" i="183"/>
  <c r="M37" i="183"/>
  <c r="L37" i="183"/>
  <c r="K37" i="183"/>
  <c r="J37" i="183"/>
  <c r="I37" i="183"/>
  <c r="H37" i="183"/>
  <c r="G37" i="183"/>
  <c r="F37" i="183"/>
  <c r="E37" i="183"/>
  <c r="D37" i="183"/>
  <c r="C37" i="183"/>
  <c r="B37" i="183"/>
  <c r="H37" i="180" s="1"/>
  <c r="Q37" i="180" s="1"/>
  <c r="V36" i="183"/>
  <c r="U36" i="183"/>
  <c r="T36" i="183"/>
  <c r="S36" i="183"/>
  <c r="R36" i="183"/>
  <c r="Q36" i="183"/>
  <c r="P36" i="183"/>
  <c r="O36" i="183"/>
  <c r="N36" i="183"/>
  <c r="M36" i="183"/>
  <c r="L36" i="183"/>
  <c r="K36" i="183"/>
  <c r="J36" i="183"/>
  <c r="I36" i="183"/>
  <c r="I36" i="180" s="1"/>
  <c r="R36" i="180" s="1"/>
  <c r="H36" i="183"/>
  <c r="G36" i="183"/>
  <c r="F36" i="183"/>
  <c r="E36" i="183"/>
  <c r="D36" i="183"/>
  <c r="C36" i="183"/>
  <c r="X36" i="183" s="1"/>
  <c r="B36" i="183"/>
  <c r="H36" i="180" s="1"/>
  <c r="V35" i="183"/>
  <c r="U35" i="183"/>
  <c r="T35" i="183"/>
  <c r="S35" i="183"/>
  <c r="R35" i="183"/>
  <c r="Q35" i="183"/>
  <c r="Z35" i="183" s="1"/>
  <c r="P35" i="183"/>
  <c r="O35" i="183"/>
  <c r="N35" i="183"/>
  <c r="M35" i="183"/>
  <c r="L35" i="183"/>
  <c r="K35" i="183"/>
  <c r="J35" i="183"/>
  <c r="I35" i="183"/>
  <c r="I35" i="180" s="1"/>
  <c r="R35" i="180" s="1"/>
  <c r="H35" i="183"/>
  <c r="G35" i="183"/>
  <c r="F35" i="183"/>
  <c r="E35" i="183"/>
  <c r="D35" i="183"/>
  <c r="C35" i="183"/>
  <c r="B35" i="183"/>
  <c r="Z34" i="183"/>
  <c r="V34" i="183"/>
  <c r="U34" i="183"/>
  <c r="T34" i="183"/>
  <c r="S34" i="183"/>
  <c r="R34" i="183"/>
  <c r="Q34" i="183"/>
  <c r="P34" i="183"/>
  <c r="O34" i="183"/>
  <c r="N34" i="183"/>
  <c r="M34" i="183"/>
  <c r="L34" i="183"/>
  <c r="K34" i="183"/>
  <c r="J34" i="183"/>
  <c r="I34" i="183"/>
  <c r="H34" i="183"/>
  <c r="G34" i="183"/>
  <c r="F34" i="183"/>
  <c r="E34" i="183"/>
  <c r="D34" i="183"/>
  <c r="C34" i="183"/>
  <c r="B34" i="183"/>
  <c r="V33" i="183"/>
  <c r="U33" i="183"/>
  <c r="T33" i="183"/>
  <c r="S33" i="183"/>
  <c r="R33" i="183"/>
  <c r="Q33" i="183"/>
  <c r="P33" i="183"/>
  <c r="O33" i="183"/>
  <c r="N33" i="183"/>
  <c r="M33" i="183"/>
  <c r="L33" i="183"/>
  <c r="K33" i="183"/>
  <c r="J33" i="183"/>
  <c r="I33" i="183"/>
  <c r="H33" i="183"/>
  <c r="G33" i="183"/>
  <c r="F33" i="183"/>
  <c r="E33" i="183"/>
  <c r="D33" i="183"/>
  <c r="C33" i="183"/>
  <c r="B33" i="183"/>
  <c r="H33" i="180" s="1"/>
  <c r="Q33" i="180" s="1"/>
  <c r="V32" i="183"/>
  <c r="U32" i="183"/>
  <c r="T32" i="183"/>
  <c r="S32" i="183"/>
  <c r="R32" i="183"/>
  <c r="Q32" i="183"/>
  <c r="Z32" i="183" s="1"/>
  <c r="P32" i="183"/>
  <c r="O32" i="183"/>
  <c r="N32" i="183"/>
  <c r="M32" i="183"/>
  <c r="L32" i="183"/>
  <c r="K32" i="183"/>
  <c r="J32" i="183"/>
  <c r="Y32" i="183" s="1"/>
  <c r="I32" i="183"/>
  <c r="I32" i="180" s="1"/>
  <c r="R32" i="180" s="1"/>
  <c r="H32" i="183"/>
  <c r="G32" i="183"/>
  <c r="F32" i="183"/>
  <c r="E32" i="183"/>
  <c r="D32" i="183"/>
  <c r="C32" i="183"/>
  <c r="X32" i="183" s="1"/>
  <c r="B32" i="183"/>
  <c r="H32" i="180" s="1"/>
  <c r="Z31" i="183"/>
  <c r="V31" i="183"/>
  <c r="U31" i="183"/>
  <c r="T31" i="183"/>
  <c r="S31" i="183"/>
  <c r="R31" i="183"/>
  <c r="Q31" i="183"/>
  <c r="P31" i="183"/>
  <c r="O31" i="183"/>
  <c r="N31" i="183"/>
  <c r="M31" i="183"/>
  <c r="L31" i="183"/>
  <c r="K31" i="183"/>
  <c r="J31" i="183"/>
  <c r="I31" i="183"/>
  <c r="I31" i="180" s="1"/>
  <c r="R31" i="180" s="1"/>
  <c r="H31" i="183"/>
  <c r="G31" i="183"/>
  <c r="F31" i="183"/>
  <c r="E31" i="183"/>
  <c r="D31" i="183"/>
  <c r="C31" i="183"/>
  <c r="B31" i="183"/>
  <c r="V30" i="183"/>
  <c r="U30" i="183"/>
  <c r="T30" i="183"/>
  <c r="Z30" i="183" s="1"/>
  <c r="S30" i="183"/>
  <c r="R30" i="183"/>
  <c r="Q30" i="183"/>
  <c r="P30" i="183"/>
  <c r="O30" i="183"/>
  <c r="N30" i="183"/>
  <c r="M30" i="183"/>
  <c r="L30" i="183"/>
  <c r="K30" i="183"/>
  <c r="J30" i="183"/>
  <c r="I30" i="183"/>
  <c r="H30" i="183"/>
  <c r="G30" i="183"/>
  <c r="F30" i="183"/>
  <c r="E30" i="183"/>
  <c r="D30" i="183"/>
  <c r="C30" i="183"/>
  <c r="B30" i="183"/>
  <c r="V29" i="183"/>
  <c r="U29" i="183"/>
  <c r="T29" i="183"/>
  <c r="S29" i="183"/>
  <c r="R29" i="183"/>
  <c r="Q29" i="183"/>
  <c r="P29" i="183"/>
  <c r="O29" i="183"/>
  <c r="N29" i="183"/>
  <c r="M29" i="183"/>
  <c r="L29" i="183"/>
  <c r="K29" i="183"/>
  <c r="J29" i="183"/>
  <c r="Y29" i="183" s="1"/>
  <c r="I29" i="183"/>
  <c r="H29" i="183"/>
  <c r="G29" i="183"/>
  <c r="F29" i="183"/>
  <c r="E29" i="183"/>
  <c r="D29" i="183"/>
  <c r="C29" i="183"/>
  <c r="X29" i="183" s="1"/>
  <c r="B29" i="183"/>
  <c r="H29" i="180" s="1"/>
  <c r="Q29" i="180" s="1"/>
  <c r="V28" i="183"/>
  <c r="U28" i="183"/>
  <c r="T28" i="183"/>
  <c r="S28" i="183"/>
  <c r="R28" i="183"/>
  <c r="Q28" i="183"/>
  <c r="Z28" i="183" s="1"/>
  <c r="P28" i="183"/>
  <c r="O28" i="183"/>
  <c r="N28" i="183"/>
  <c r="M28" i="183"/>
  <c r="L28" i="183"/>
  <c r="K28" i="183"/>
  <c r="J28" i="183"/>
  <c r="Y28" i="183" s="1"/>
  <c r="I28" i="183"/>
  <c r="I28" i="180" s="1"/>
  <c r="R28" i="180" s="1"/>
  <c r="H28" i="183"/>
  <c r="G28" i="183"/>
  <c r="F28" i="183"/>
  <c r="E28" i="183"/>
  <c r="D28" i="183"/>
  <c r="C28" i="183"/>
  <c r="X28" i="183" s="1"/>
  <c r="B28" i="183"/>
  <c r="H28" i="180" s="1"/>
  <c r="V27" i="183"/>
  <c r="Z27" i="183" s="1"/>
  <c r="U27" i="183"/>
  <c r="T27" i="183"/>
  <c r="S27" i="183"/>
  <c r="R27" i="183"/>
  <c r="Q27" i="183"/>
  <c r="P27" i="183"/>
  <c r="O27" i="183"/>
  <c r="N27" i="183"/>
  <c r="M27" i="183"/>
  <c r="L27" i="183"/>
  <c r="K27" i="183"/>
  <c r="J27" i="183"/>
  <c r="I27" i="183"/>
  <c r="I27" i="180" s="1"/>
  <c r="R27" i="180" s="1"/>
  <c r="H27" i="183"/>
  <c r="G27" i="183"/>
  <c r="F27" i="183"/>
  <c r="E27" i="183"/>
  <c r="D27" i="183"/>
  <c r="C27" i="183"/>
  <c r="B27" i="183"/>
  <c r="V26" i="183"/>
  <c r="U26" i="183"/>
  <c r="T26" i="183"/>
  <c r="Z26" i="183" s="1"/>
  <c r="S26" i="183"/>
  <c r="R26" i="183"/>
  <c r="Q26" i="183"/>
  <c r="P26" i="183"/>
  <c r="O26" i="183"/>
  <c r="N26" i="183"/>
  <c r="M26" i="183"/>
  <c r="L26" i="183"/>
  <c r="K26" i="183"/>
  <c r="J26" i="183"/>
  <c r="I26" i="183"/>
  <c r="H26" i="183"/>
  <c r="G26" i="183"/>
  <c r="F26" i="183"/>
  <c r="E26" i="183"/>
  <c r="D26" i="183"/>
  <c r="C26" i="183"/>
  <c r="B26" i="183"/>
  <c r="V25" i="183"/>
  <c r="U25" i="183"/>
  <c r="T25" i="183"/>
  <c r="S25" i="183"/>
  <c r="R25" i="183"/>
  <c r="Q25" i="183"/>
  <c r="Z25" i="183" s="1"/>
  <c r="P25" i="183"/>
  <c r="O25" i="183"/>
  <c r="N25" i="183"/>
  <c r="M25" i="183"/>
  <c r="L25" i="183"/>
  <c r="K25" i="183"/>
  <c r="J25" i="183"/>
  <c r="Y25" i="183" s="1"/>
  <c r="I25" i="183"/>
  <c r="H25" i="183"/>
  <c r="G25" i="183"/>
  <c r="F25" i="183"/>
  <c r="E25" i="183"/>
  <c r="D25" i="183"/>
  <c r="C25" i="183"/>
  <c r="B25" i="183"/>
  <c r="H25" i="180" s="1"/>
  <c r="Q25" i="180" s="1"/>
  <c r="V24" i="183"/>
  <c r="U24" i="183"/>
  <c r="T24" i="183"/>
  <c r="S24" i="183"/>
  <c r="R24" i="183"/>
  <c r="Q24" i="183"/>
  <c r="P24" i="183"/>
  <c r="O24" i="183"/>
  <c r="N24" i="183"/>
  <c r="M24" i="183"/>
  <c r="L24" i="183"/>
  <c r="K24" i="183"/>
  <c r="J24" i="183"/>
  <c r="I24" i="183"/>
  <c r="I24" i="180" s="1"/>
  <c r="R24" i="180" s="1"/>
  <c r="H24" i="183"/>
  <c r="G24" i="183"/>
  <c r="F24" i="183"/>
  <c r="E24" i="183"/>
  <c r="D24" i="183"/>
  <c r="C24" i="183"/>
  <c r="X24" i="183" s="1"/>
  <c r="B24" i="183"/>
  <c r="H24" i="180" s="1"/>
  <c r="Q24" i="180" s="1"/>
  <c r="V23" i="183"/>
  <c r="U23" i="183"/>
  <c r="T23" i="183"/>
  <c r="S23" i="183"/>
  <c r="R23" i="183"/>
  <c r="Q23" i="183"/>
  <c r="Z23" i="183" s="1"/>
  <c r="P23" i="183"/>
  <c r="O23" i="183"/>
  <c r="N23" i="183"/>
  <c r="M23" i="183"/>
  <c r="L23" i="183"/>
  <c r="K23" i="183"/>
  <c r="J23" i="183"/>
  <c r="I23" i="183"/>
  <c r="I23" i="180" s="1"/>
  <c r="R23" i="180" s="1"/>
  <c r="H23" i="183"/>
  <c r="G23" i="183"/>
  <c r="F23" i="183"/>
  <c r="E23" i="183"/>
  <c r="D23" i="183"/>
  <c r="C23" i="183"/>
  <c r="B23" i="183"/>
  <c r="Z22" i="183"/>
  <c r="V22" i="183"/>
  <c r="U22" i="183"/>
  <c r="T22" i="183"/>
  <c r="S22" i="183"/>
  <c r="R22" i="183"/>
  <c r="Q22" i="183"/>
  <c r="P22" i="183"/>
  <c r="O22" i="183"/>
  <c r="N22" i="183"/>
  <c r="M22" i="183"/>
  <c r="L22" i="183"/>
  <c r="K22" i="183"/>
  <c r="J22" i="183"/>
  <c r="I22" i="183"/>
  <c r="H22" i="183"/>
  <c r="G22" i="183"/>
  <c r="F22" i="183"/>
  <c r="E22" i="183"/>
  <c r="D22" i="183"/>
  <c r="C22" i="183"/>
  <c r="B22" i="183"/>
  <c r="V21" i="183"/>
  <c r="U21" i="183"/>
  <c r="T21" i="183"/>
  <c r="S21" i="183"/>
  <c r="R21" i="183"/>
  <c r="Q21" i="183"/>
  <c r="P21" i="183"/>
  <c r="O21" i="183"/>
  <c r="N21" i="183"/>
  <c r="M21" i="183"/>
  <c r="L21" i="183"/>
  <c r="K21" i="183"/>
  <c r="J21" i="183"/>
  <c r="I21" i="183"/>
  <c r="H21" i="183"/>
  <c r="G21" i="183"/>
  <c r="F21" i="183"/>
  <c r="E21" i="183"/>
  <c r="D21" i="183"/>
  <c r="C21" i="183"/>
  <c r="B21" i="183"/>
  <c r="H21" i="180" s="1"/>
  <c r="Q21" i="180" s="1"/>
  <c r="V20" i="183"/>
  <c r="U20" i="183"/>
  <c r="T20" i="183"/>
  <c r="S20" i="183"/>
  <c r="R20" i="183"/>
  <c r="Q20" i="183"/>
  <c r="P20" i="183"/>
  <c r="O20" i="183"/>
  <c r="N20" i="183"/>
  <c r="M20" i="183"/>
  <c r="L20" i="183"/>
  <c r="K20" i="183"/>
  <c r="J20" i="183"/>
  <c r="I20" i="183"/>
  <c r="I20" i="180" s="1"/>
  <c r="R20" i="180" s="1"/>
  <c r="H20" i="183"/>
  <c r="G20" i="183"/>
  <c r="F20" i="183"/>
  <c r="E20" i="183"/>
  <c r="D20" i="183"/>
  <c r="C20" i="183"/>
  <c r="X20" i="183" s="1"/>
  <c r="B20" i="183"/>
  <c r="H20" i="180" s="1"/>
  <c r="V19" i="183"/>
  <c r="U19" i="183"/>
  <c r="T19" i="183"/>
  <c r="S19" i="183"/>
  <c r="R19" i="183"/>
  <c r="Q19" i="183"/>
  <c r="Z19" i="183" s="1"/>
  <c r="P19" i="183"/>
  <c r="O19" i="183"/>
  <c r="N19" i="183"/>
  <c r="M19" i="183"/>
  <c r="L19" i="183"/>
  <c r="K19" i="183"/>
  <c r="J19" i="183"/>
  <c r="I19" i="183"/>
  <c r="I19" i="180" s="1"/>
  <c r="R19" i="180" s="1"/>
  <c r="H19" i="183"/>
  <c r="G19" i="183"/>
  <c r="F19" i="183"/>
  <c r="E19" i="183"/>
  <c r="D19" i="183"/>
  <c r="C19" i="183"/>
  <c r="B19" i="183"/>
  <c r="Z18" i="183"/>
  <c r="V18" i="183"/>
  <c r="U18" i="183"/>
  <c r="T18" i="183"/>
  <c r="S18" i="183"/>
  <c r="R18" i="183"/>
  <c r="Q18" i="183"/>
  <c r="P18" i="183"/>
  <c r="O18" i="183"/>
  <c r="N18" i="183"/>
  <c r="M18" i="183"/>
  <c r="L18" i="183"/>
  <c r="K18" i="183"/>
  <c r="J18" i="183"/>
  <c r="I18" i="183"/>
  <c r="H18" i="183"/>
  <c r="G18" i="183"/>
  <c r="F18" i="183"/>
  <c r="E18" i="183"/>
  <c r="D18" i="183"/>
  <c r="C18" i="183"/>
  <c r="B18" i="183"/>
  <c r="V17" i="183"/>
  <c r="U17" i="183"/>
  <c r="T17" i="183"/>
  <c r="S17" i="183"/>
  <c r="R17" i="183"/>
  <c r="Q17" i="183"/>
  <c r="P17" i="183"/>
  <c r="O17" i="183"/>
  <c r="N17" i="183"/>
  <c r="M17" i="183"/>
  <c r="L17" i="183"/>
  <c r="K17" i="183"/>
  <c r="J17" i="183"/>
  <c r="I17" i="183"/>
  <c r="H17" i="183"/>
  <c r="G17" i="183"/>
  <c r="F17" i="183"/>
  <c r="E17" i="183"/>
  <c r="D17" i="183"/>
  <c r="C17" i="183"/>
  <c r="B17" i="183"/>
  <c r="H17" i="180" s="1"/>
  <c r="Q17" i="180" s="1"/>
  <c r="V16" i="183"/>
  <c r="U16" i="183"/>
  <c r="T16" i="183"/>
  <c r="S16" i="183"/>
  <c r="R16" i="183"/>
  <c r="Q16" i="183"/>
  <c r="Z16" i="183" s="1"/>
  <c r="P16" i="183"/>
  <c r="O16" i="183"/>
  <c r="N16" i="183"/>
  <c r="M16" i="183"/>
  <c r="L16" i="183"/>
  <c r="K16" i="183"/>
  <c r="J16" i="183"/>
  <c r="Y16" i="183" s="1"/>
  <c r="I16" i="183"/>
  <c r="I16" i="180" s="1"/>
  <c r="R16" i="180" s="1"/>
  <c r="H16" i="183"/>
  <c r="G16" i="183"/>
  <c r="F16" i="183"/>
  <c r="E16" i="183"/>
  <c r="D16" i="183"/>
  <c r="C16" i="183"/>
  <c r="X16" i="183" s="1"/>
  <c r="B16" i="183"/>
  <c r="H16" i="180" s="1"/>
  <c r="Z15" i="183"/>
  <c r="V15" i="183"/>
  <c r="U15" i="183"/>
  <c r="T15" i="183"/>
  <c r="S15" i="183"/>
  <c r="R15" i="183"/>
  <c r="Q15" i="183"/>
  <c r="P15" i="183"/>
  <c r="O15" i="183"/>
  <c r="N15" i="183"/>
  <c r="M15" i="183"/>
  <c r="L15" i="183"/>
  <c r="K15" i="183"/>
  <c r="J15" i="183"/>
  <c r="I15" i="183"/>
  <c r="I15" i="180" s="1"/>
  <c r="R15" i="180" s="1"/>
  <c r="H15" i="183"/>
  <c r="G15" i="183"/>
  <c r="F15" i="183"/>
  <c r="E15" i="183"/>
  <c r="D15" i="183"/>
  <c r="C15" i="183"/>
  <c r="B15" i="183"/>
  <c r="V14" i="183"/>
  <c r="U14" i="183"/>
  <c r="T14" i="183"/>
  <c r="Z14" i="183" s="1"/>
  <c r="S14" i="183"/>
  <c r="R14" i="183"/>
  <c r="Q14" i="183"/>
  <c r="P14" i="183"/>
  <c r="O14" i="183"/>
  <c r="N14" i="183"/>
  <c r="M14" i="183"/>
  <c r="L14" i="183"/>
  <c r="K14" i="183"/>
  <c r="J14" i="183"/>
  <c r="I14" i="183"/>
  <c r="H14" i="183"/>
  <c r="G14" i="183"/>
  <c r="F14" i="183"/>
  <c r="E14" i="183"/>
  <c r="D14" i="183"/>
  <c r="C14" i="183"/>
  <c r="B14" i="183"/>
  <c r="V13" i="183"/>
  <c r="U13" i="183"/>
  <c r="T13" i="183"/>
  <c r="S13" i="183"/>
  <c r="R13" i="183"/>
  <c r="Q13" i="183"/>
  <c r="P13" i="183"/>
  <c r="O13" i="183"/>
  <c r="N13" i="183"/>
  <c r="M13" i="183"/>
  <c r="L13" i="183"/>
  <c r="K13" i="183"/>
  <c r="J13" i="183"/>
  <c r="Y13" i="183" s="1"/>
  <c r="I13" i="183"/>
  <c r="H13" i="183"/>
  <c r="G13" i="183"/>
  <c r="F13" i="183"/>
  <c r="E13" i="183"/>
  <c r="D13" i="183"/>
  <c r="C13" i="183"/>
  <c r="X13" i="183" s="1"/>
  <c r="B13" i="183"/>
  <c r="V12" i="183"/>
  <c r="U12" i="183"/>
  <c r="T12" i="183"/>
  <c r="S12" i="183"/>
  <c r="R12" i="183"/>
  <c r="Q12" i="183"/>
  <c r="Z12" i="183" s="1"/>
  <c r="P12" i="183"/>
  <c r="O12" i="183"/>
  <c r="N12" i="183"/>
  <c r="M12" i="183"/>
  <c r="L12" i="183"/>
  <c r="K12" i="183"/>
  <c r="J12" i="183"/>
  <c r="Y12" i="183" s="1"/>
  <c r="I12" i="183"/>
  <c r="H12" i="183"/>
  <c r="G12" i="183"/>
  <c r="F12" i="183"/>
  <c r="E12" i="183"/>
  <c r="D12" i="183"/>
  <c r="C12" i="183"/>
  <c r="X12" i="183" s="1"/>
  <c r="B12" i="183"/>
  <c r="H12" i="180" s="1"/>
  <c r="V11" i="183"/>
  <c r="Z11" i="183" s="1"/>
  <c r="U11" i="183"/>
  <c r="T11" i="183"/>
  <c r="S11" i="183"/>
  <c r="R11" i="183"/>
  <c r="Q11" i="183"/>
  <c r="P11" i="183"/>
  <c r="O11" i="183"/>
  <c r="N11" i="183"/>
  <c r="M11" i="183"/>
  <c r="L11" i="183"/>
  <c r="K11" i="183"/>
  <c r="J11" i="183"/>
  <c r="I11" i="183"/>
  <c r="I11" i="180" s="1"/>
  <c r="R11" i="180" s="1"/>
  <c r="H11" i="183"/>
  <c r="G11" i="183"/>
  <c r="F11" i="183"/>
  <c r="E11" i="183"/>
  <c r="D11" i="183"/>
  <c r="C11" i="183"/>
  <c r="B11" i="183"/>
  <c r="V10" i="183"/>
  <c r="U10" i="183"/>
  <c r="T10" i="183"/>
  <c r="Z10" i="183" s="1"/>
  <c r="S10" i="183"/>
  <c r="R10" i="183"/>
  <c r="Q10" i="183"/>
  <c r="P10" i="183"/>
  <c r="O10" i="183"/>
  <c r="N10" i="183"/>
  <c r="M10" i="183"/>
  <c r="L10" i="183"/>
  <c r="K10" i="183"/>
  <c r="J10" i="183"/>
  <c r="I10" i="183"/>
  <c r="H10" i="183"/>
  <c r="G10" i="183"/>
  <c r="F10" i="183"/>
  <c r="E10" i="183"/>
  <c r="D10" i="183"/>
  <c r="C10" i="183"/>
  <c r="B10" i="183"/>
  <c r="V116" i="182"/>
  <c r="U116" i="182"/>
  <c r="T116" i="182"/>
  <c r="S116" i="182"/>
  <c r="R116" i="182"/>
  <c r="Q116" i="182"/>
  <c r="Z116" i="182" s="1"/>
  <c r="P116" i="182"/>
  <c r="O116" i="182"/>
  <c r="N116" i="182"/>
  <c r="M116" i="182"/>
  <c r="L116" i="182"/>
  <c r="K116" i="182"/>
  <c r="J116" i="182"/>
  <c r="Y116" i="182" s="1"/>
  <c r="I116" i="182"/>
  <c r="H116" i="182"/>
  <c r="G116" i="182"/>
  <c r="F116" i="182"/>
  <c r="E116" i="182"/>
  <c r="D116" i="182"/>
  <c r="C116" i="182"/>
  <c r="B116" i="182"/>
  <c r="V115" i="182"/>
  <c r="U115" i="182"/>
  <c r="T115" i="182"/>
  <c r="S115" i="182"/>
  <c r="R115" i="182"/>
  <c r="Q115" i="182"/>
  <c r="P115" i="182"/>
  <c r="O115" i="182"/>
  <c r="N115" i="182"/>
  <c r="M115" i="182"/>
  <c r="L115" i="182"/>
  <c r="K115" i="182"/>
  <c r="J115" i="182"/>
  <c r="I115" i="182"/>
  <c r="H115" i="182"/>
  <c r="G115" i="182"/>
  <c r="F115" i="182"/>
  <c r="E115" i="182"/>
  <c r="D115" i="182"/>
  <c r="C115" i="182"/>
  <c r="X115" i="182" s="1"/>
  <c r="B115" i="182"/>
  <c r="E115" i="180" s="1"/>
  <c r="V114" i="182"/>
  <c r="U114" i="182"/>
  <c r="T114" i="182"/>
  <c r="S114" i="182"/>
  <c r="R114" i="182"/>
  <c r="Q114" i="182"/>
  <c r="Z114" i="182" s="1"/>
  <c r="P114" i="182"/>
  <c r="O114" i="182"/>
  <c r="N114" i="182"/>
  <c r="M114" i="182"/>
  <c r="L114" i="182"/>
  <c r="K114" i="182"/>
  <c r="J114" i="182"/>
  <c r="I114" i="182"/>
  <c r="F114" i="180" s="1"/>
  <c r="N114" i="180" s="1"/>
  <c r="H114" i="182"/>
  <c r="G114" i="182"/>
  <c r="F114" i="182"/>
  <c r="E114" i="182"/>
  <c r="D114" i="182"/>
  <c r="C114" i="182"/>
  <c r="B114" i="182"/>
  <c r="Z113" i="182"/>
  <c r="V113" i="182"/>
  <c r="U113" i="182"/>
  <c r="T113" i="182"/>
  <c r="S113" i="182"/>
  <c r="R113" i="182"/>
  <c r="Q113" i="182"/>
  <c r="P113" i="182"/>
  <c r="O113" i="182"/>
  <c r="N113" i="182"/>
  <c r="M113" i="182"/>
  <c r="L113" i="182"/>
  <c r="K113" i="182"/>
  <c r="J113" i="182"/>
  <c r="I113" i="182"/>
  <c r="H113" i="182"/>
  <c r="G113" i="182"/>
  <c r="F113" i="182"/>
  <c r="E113" i="182"/>
  <c r="D113" i="182"/>
  <c r="C113" i="182"/>
  <c r="B113" i="182"/>
  <c r="V112" i="182"/>
  <c r="U112" i="182"/>
  <c r="T112" i="182"/>
  <c r="S112" i="182"/>
  <c r="R112" i="182"/>
  <c r="Q112" i="182"/>
  <c r="P112" i="182"/>
  <c r="O112" i="182"/>
  <c r="N112" i="182"/>
  <c r="M112" i="182"/>
  <c r="L112" i="182"/>
  <c r="K112" i="182"/>
  <c r="J112" i="182"/>
  <c r="I112" i="182"/>
  <c r="H112" i="182"/>
  <c r="G112" i="182"/>
  <c r="F112" i="182"/>
  <c r="E112" i="182"/>
  <c r="D112" i="182"/>
  <c r="C112" i="182"/>
  <c r="B112" i="182"/>
  <c r="E112" i="180" s="1"/>
  <c r="V111" i="182"/>
  <c r="U111" i="182"/>
  <c r="T111" i="182"/>
  <c r="S111" i="182"/>
  <c r="R111" i="182"/>
  <c r="Q111" i="182"/>
  <c r="P111" i="182"/>
  <c r="O111" i="182"/>
  <c r="N111" i="182"/>
  <c r="M111" i="182"/>
  <c r="L111" i="182"/>
  <c r="K111" i="182"/>
  <c r="J111" i="182"/>
  <c r="I111" i="182"/>
  <c r="F111" i="180" s="1"/>
  <c r="H111" i="182"/>
  <c r="G111" i="182"/>
  <c r="F111" i="182"/>
  <c r="E111" i="182"/>
  <c r="D111" i="182"/>
  <c r="C111" i="182"/>
  <c r="X111" i="182" s="1"/>
  <c r="B111" i="182"/>
  <c r="V110" i="182"/>
  <c r="U110" i="182"/>
  <c r="T110" i="182"/>
  <c r="S110" i="182"/>
  <c r="R110" i="182"/>
  <c r="Q110" i="182"/>
  <c r="Z110" i="182" s="1"/>
  <c r="P110" i="182"/>
  <c r="O110" i="182"/>
  <c r="N110" i="182"/>
  <c r="M110" i="182"/>
  <c r="L110" i="182"/>
  <c r="K110" i="182"/>
  <c r="J110" i="182"/>
  <c r="I110" i="182"/>
  <c r="F110" i="180" s="1"/>
  <c r="H110" i="182"/>
  <c r="G110" i="182"/>
  <c r="F110" i="182"/>
  <c r="E110" i="182"/>
  <c r="D110" i="182"/>
  <c r="C110" i="182"/>
  <c r="B110" i="182"/>
  <c r="Z109" i="182"/>
  <c r="V109" i="182"/>
  <c r="U109" i="182"/>
  <c r="T109" i="182"/>
  <c r="S109" i="182"/>
  <c r="R109" i="182"/>
  <c r="Q109" i="182"/>
  <c r="P109" i="182"/>
  <c r="O109" i="182"/>
  <c r="N109" i="182"/>
  <c r="M109" i="182"/>
  <c r="L109" i="182"/>
  <c r="K109" i="182"/>
  <c r="J109" i="182"/>
  <c r="I109" i="182"/>
  <c r="H109" i="182"/>
  <c r="G109" i="182"/>
  <c r="F109" i="182"/>
  <c r="E109" i="182"/>
  <c r="D109" i="182"/>
  <c r="C109" i="182"/>
  <c r="B109" i="182"/>
  <c r="V108" i="182"/>
  <c r="U108" i="182"/>
  <c r="T108" i="182"/>
  <c r="S108" i="182"/>
  <c r="R108" i="182"/>
  <c r="Q108" i="182"/>
  <c r="P108" i="182"/>
  <c r="O108" i="182"/>
  <c r="N108" i="182"/>
  <c r="M108" i="182"/>
  <c r="L108" i="182"/>
  <c r="K108" i="182"/>
  <c r="J108" i="182"/>
  <c r="I108" i="182"/>
  <c r="H108" i="182"/>
  <c r="G108" i="182"/>
  <c r="F108" i="182"/>
  <c r="E108" i="182"/>
  <c r="D108" i="182"/>
  <c r="C108" i="182"/>
  <c r="B108" i="182"/>
  <c r="V107" i="182"/>
  <c r="U107" i="182"/>
  <c r="T107" i="182"/>
  <c r="S107" i="182"/>
  <c r="R107" i="182"/>
  <c r="Q107" i="182"/>
  <c r="Z107" i="182" s="1"/>
  <c r="P107" i="182"/>
  <c r="O107" i="182"/>
  <c r="N107" i="182"/>
  <c r="M107" i="182"/>
  <c r="L107" i="182"/>
  <c r="K107" i="182"/>
  <c r="J107" i="182"/>
  <c r="Y107" i="182" s="1"/>
  <c r="I107" i="182"/>
  <c r="F107" i="180" s="1"/>
  <c r="N107" i="180" s="1"/>
  <c r="H107" i="182"/>
  <c r="G107" i="182"/>
  <c r="F107" i="182"/>
  <c r="E107" i="182"/>
  <c r="D107" i="182"/>
  <c r="C107" i="182"/>
  <c r="X107" i="182" s="1"/>
  <c r="B107" i="182"/>
  <c r="E107" i="180" s="1"/>
  <c r="Z106" i="182"/>
  <c r="V106" i="182"/>
  <c r="U106" i="182"/>
  <c r="T106" i="182"/>
  <c r="S106" i="182"/>
  <c r="R106" i="182"/>
  <c r="Q106" i="182"/>
  <c r="P106" i="182"/>
  <c r="O106" i="182"/>
  <c r="N106" i="182"/>
  <c r="M106" i="182"/>
  <c r="L106" i="182"/>
  <c r="K106" i="182"/>
  <c r="J106" i="182"/>
  <c r="I106" i="182"/>
  <c r="F106" i="180" s="1"/>
  <c r="N106" i="180" s="1"/>
  <c r="H106" i="182"/>
  <c r="G106" i="182"/>
  <c r="F106" i="182"/>
  <c r="E106" i="182"/>
  <c r="D106" i="182"/>
  <c r="C106" i="182"/>
  <c r="B106" i="182"/>
  <c r="V105" i="182"/>
  <c r="U105" i="182"/>
  <c r="T105" i="182"/>
  <c r="Z105" i="182" s="1"/>
  <c r="S105" i="182"/>
  <c r="R105" i="182"/>
  <c r="Q105" i="182"/>
  <c r="P105" i="182"/>
  <c r="O105" i="182"/>
  <c r="N105" i="182"/>
  <c r="M105" i="182"/>
  <c r="L105" i="182"/>
  <c r="K105" i="182"/>
  <c r="J105" i="182"/>
  <c r="I105" i="182"/>
  <c r="H105" i="182"/>
  <c r="G105" i="182"/>
  <c r="F105" i="182"/>
  <c r="E105" i="182"/>
  <c r="D105" i="182"/>
  <c r="C105" i="182"/>
  <c r="B105" i="182"/>
  <c r="V104" i="182"/>
  <c r="U104" i="182"/>
  <c r="T104" i="182"/>
  <c r="S104" i="182"/>
  <c r="R104" i="182"/>
  <c r="Q104" i="182"/>
  <c r="P104" i="182"/>
  <c r="O104" i="182"/>
  <c r="N104" i="182"/>
  <c r="M104" i="182"/>
  <c r="L104" i="182"/>
  <c r="K104" i="182"/>
  <c r="J104" i="182"/>
  <c r="Y104" i="182" s="1"/>
  <c r="I104" i="182"/>
  <c r="H104" i="182"/>
  <c r="G104" i="182"/>
  <c r="F104" i="182"/>
  <c r="E104" i="182"/>
  <c r="D104" i="182"/>
  <c r="C104" i="182"/>
  <c r="X104" i="182" s="1"/>
  <c r="B104" i="182"/>
  <c r="E104" i="180" s="1"/>
  <c r="V103" i="182"/>
  <c r="U103" i="182"/>
  <c r="T103" i="182"/>
  <c r="S103" i="182"/>
  <c r="R103" i="182"/>
  <c r="Q103" i="182"/>
  <c r="Z103" i="182" s="1"/>
  <c r="P103" i="182"/>
  <c r="G103" i="180" s="1"/>
  <c r="O103" i="182"/>
  <c r="N103" i="182"/>
  <c r="M103" i="182"/>
  <c r="L103" i="182"/>
  <c r="K103" i="182"/>
  <c r="J103" i="182"/>
  <c r="Y103" i="182" s="1"/>
  <c r="I103" i="182"/>
  <c r="F103" i="180" s="1"/>
  <c r="H103" i="182"/>
  <c r="G103" i="182"/>
  <c r="F103" i="182"/>
  <c r="E103" i="182"/>
  <c r="D103" i="182"/>
  <c r="C103" i="182"/>
  <c r="B103" i="182"/>
  <c r="Z102" i="182"/>
  <c r="Y102" i="182"/>
  <c r="V102" i="182"/>
  <c r="U102" i="182"/>
  <c r="T102" i="182"/>
  <c r="S102" i="182"/>
  <c r="R102" i="182"/>
  <c r="Q102" i="182"/>
  <c r="P102" i="182"/>
  <c r="O102" i="182"/>
  <c r="N102" i="182"/>
  <c r="M102" i="182"/>
  <c r="L102" i="182"/>
  <c r="K102" i="182"/>
  <c r="J102" i="182"/>
  <c r="I102" i="182"/>
  <c r="H102" i="182"/>
  <c r="G102" i="182"/>
  <c r="F102" i="182"/>
  <c r="E102" i="182"/>
  <c r="D102" i="182"/>
  <c r="C102" i="182"/>
  <c r="B102" i="182"/>
  <c r="V101" i="182"/>
  <c r="U101" i="182"/>
  <c r="T101" i="182"/>
  <c r="S101" i="182"/>
  <c r="R101" i="182"/>
  <c r="Z101" i="182" s="1"/>
  <c r="Q101" i="182"/>
  <c r="P101" i="182"/>
  <c r="G101" i="180" s="1"/>
  <c r="O101" i="182"/>
  <c r="N101" i="182"/>
  <c r="M101" i="182"/>
  <c r="L101" i="182"/>
  <c r="K101" i="182"/>
  <c r="Y101" i="182" s="1"/>
  <c r="J101" i="182"/>
  <c r="I101" i="182"/>
  <c r="F101" i="180" s="1"/>
  <c r="H101" i="182"/>
  <c r="G101" i="182"/>
  <c r="F101" i="182"/>
  <c r="E101" i="182"/>
  <c r="D101" i="182"/>
  <c r="C101" i="182"/>
  <c r="X101" i="182" s="1"/>
  <c r="B101" i="182"/>
  <c r="E101" i="180" s="1"/>
  <c r="M101" i="180" s="1"/>
  <c r="V100" i="182"/>
  <c r="U100" i="182"/>
  <c r="T100" i="182"/>
  <c r="S100" i="182"/>
  <c r="R100" i="182"/>
  <c r="Q100" i="182"/>
  <c r="Z100" i="182" s="1"/>
  <c r="P100" i="182"/>
  <c r="G100" i="180" s="1"/>
  <c r="O100" i="182"/>
  <c r="N100" i="182"/>
  <c r="M100" i="182"/>
  <c r="L100" i="182"/>
  <c r="K100" i="182"/>
  <c r="J100" i="182"/>
  <c r="Y100" i="182" s="1"/>
  <c r="I100" i="182"/>
  <c r="H100" i="182"/>
  <c r="G100" i="182"/>
  <c r="F100" i="182"/>
  <c r="E100" i="182"/>
  <c r="D100" i="182"/>
  <c r="C100" i="182"/>
  <c r="X100" i="182" s="1"/>
  <c r="B100" i="182"/>
  <c r="E100" i="180" s="1"/>
  <c r="L100" i="180" s="1"/>
  <c r="V99" i="182"/>
  <c r="U99" i="182"/>
  <c r="T99" i="182"/>
  <c r="S99" i="182"/>
  <c r="R99" i="182"/>
  <c r="Q99" i="182"/>
  <c r="Z99" i="182" s="1"/>
  <c r="P99" i="182"/>
  <c r="O99" i="182"/>
  <c r="N99" i="182"/>
  <c r="M99" i="182"/>
  <c r="L99" i="182"/>
  <c r="K99" i="182"/>
  <c r="J99" i="182"/>
  <c r="Y99" i="182" s="1"/>
  <c r="I99" i="182"/>
  <c r="F99" i="180" s="1"/>
  <c r="H99" i="182"/>
  <c r="G99" i="182"/>
  <c r="F99" i="182"/>
  <c r="E99" i="182"/>
  <c r="D99" i="182"/>
  <c r="C99" i="182"/>
  <c r="X99" i="182" s="1"/>
  <c r="B99" i="182"/>
  <c r="E99" i="180" s="1"/>
  <c r="V98" i="182"/>
  <c r="U98" i="182"/>
  <c r="T98" i="182"/>
  <c r="S98" i="182"/>
  <c r="R98" i="182"/>
  <c r="Z98" i="182" s="1"/>
  <c r="Q98" i="182"/>
  <c r="P98" i="182"/>
  <c r="G98" i="180" s="1"/>
  <c r="O98" i="182"/>
  <c r="N98" i="182"/>
  <c r="M98" i="182"/>
  <c r="L98" i="182"/>
  <c r="K98" i="182"/>
  <c r="J98" i="182"/>
  <c r="Y98" i="182" s="1"/>
  <c r="I98" i="182"/>
  <c r="F98" i="180" s="1"/>
  <c r="H98" i="182"/>
  <c r="G98" i="182"/>
  <c r="F98" i="182"/>
  <c r="E98" i="182"/>
  <c r="D98" i="182"/>
  <c r="C98" i="182"/>
  <c r="B98" i="182"/>
  <c r="E98" i="180" s="1"/>
  <c r="Y97" i="182"/>
  <c r="V97" i="182"/>
  <c r="U97" i="182"/>
  <c r="T97" i="182"/>
  <c r="S97" i="182"/>
  <c r="R97" i="182"/>
  <c r="Q97" i="182"/>
  <c r="Z97" i="182" s="1"/>
  <c r="P97" i="182"/>
  <c r="O97" i="182"/>
  <c r="N97" i="182"/>
  <c r="M97" i="182"/>
  <c r="L97" i="182"/>
  <c r="K97" i="182"/>
  <c r="J97" i="182"/>
  <c r="I97" i="182"/>
  <c r="H97" i="182"/>
  <c r="G97" i="182"/>
  <c r="F97" i="182"/>
  <c r="E97" i="182"/>
  <c r="D97" i="182"/>
  <c r="C97" i="182"/>
  <c r="B97" i="182"/>
  <c r="B97" i="181" s="1"/>
  <c r="B97" i="180" s="1"/>
  <c r="Z96" i="182"/>
  <c r="Y96" i="182"/>
  <c r="V96" i="182"/>
  <c r="U96" i="182"/>
  <c r="T96" i="182"/>
  <c r="S96" i="182"/>
  <c r="R96" i="182"/>
  <c r="Q96" i="182"/>
  <c r="P96" i="182"/>
  <c r="G96" i="180" s="1"/>
  <c r="O96" i="182"/>
  <c r="N96" i="182"/>
  <c r="M96" i="182"/>
  <c r="L96" i="182"/>
  <c r="K96" i="182"/>
  <c r="J96" i="182"/>
  <c r="I96" i="182"/>
  <c r="F96" i="180" s="1"/>
  <c r="H96" i="182"/>
  <c r="G96" i="182"/>
  <c r="F96" i="182"/>
  <c r="E96" i="182"/>
  <c r="D96" i="182"/>
  <c r="C96" i="182"/>
  <c r="B96" i="182"/>
  <c r="E96" i="180" s="1"/>
  <c r="Z95" i="182"/>
  <c r="Y95" i="182"/>
  <c r="V95" i="182"/>
  <c r="U95" i="182"/>
  <c r="T95" i="182"/>
  <c r="S95" i="182"/>
  <c r="R95" i="182"/>
  <c r="Q95" i="182"/>
  <c r="P95" i="182"/>
  <c r="G95" i="180" s="1"/>
  <c r="O95" i="182"/>
  <c r="N95" i="182"/>
  <c r="M95" i="182"/>
  <c r="L95" i="182"/>
  <c r="K95" i="182"/>
  <c r="J95" i="182"/>
  <c r="I95" i="182"/>
  <c r="F95" i="180" s="1"/>
  <c r="H95" i="182"/>
  <c r="G95" i="182"/>
  <c r="F95" i="182"/>
  <c r="E95" i="182"/>
  <c r="D95" i="182"/>
  <c r="C95" i="182"/>
  <c r="B95" i="182"/>
  <c r="Z94" i="182"/>
  <c r="Y94" i="182"/>
  <c r="V94" i="182"/>
  <c r="U94" i="182"/>
  <c r="T94" i="182"/>
  <c r="S94" i="182"/>
  <c r="R94" i="182"/>
  <c r="Q94" i="182"/>
  <c r="P94" i="182"/>
  <c r="G94" i="180" s="1"/>
  <c r="P94" i="180" s="1"/>
  <c r="O94" i="182"/>
  <c r="N94" i="182"/>
  <c r="M94" i="182"/>
  <c r="L94" i="182"/>
  <c r="K94" i="182"/>
  <c r="J94" i="182"/>
  <c r="I94" i="182"/>
  <c r="H94" i="182"/>
  <c r="G94" i="182"/>
  <c r="F94" i="182"/>
  <c r="E94" i="182"/>
  <c r="D94" i="182"/>
  <c r="C94" i="182"/>
  <c r="B94" i="182"/>
  <c r="V93" i="182"/>
  <c r="U93" i="182"/>
  <c r="T93" i="182"/>
  <c r="S93" i="182"/>
  <c r="R93" i="182"/>
  <c r="Z93" i="182" s="1"/>
  <c r="Q93" i="182"/>
  <c r="P93" i="182"/>
  <c r="G93" i="180" s="1"/>
  <c r="O93" i="182"/>
  <c r="N93" i="182"/>
  <c r="M93" i="182"/>
  <c r="L93" i="182"/>
  <c r="K93" i="182"/>
  <c r="Y93" i="182" s="1"/>
  <c r="J93" i="182"/>
  <c r="I93" i="182"/>
  <c r="F93" i="180" s="1"/>
  <c r="H93" i="182"/>
  <c r="G93" i="182"/>
  <c r="F93" i="182"/>
  <c r="E93" i="182"/>
  <c r="D93" i="182"/>
  <c r="C93" i="182"/>
  <c r="X93" i="182" s="1"/>
  <c r="B93" i="182"/>
  <c r="E93" i="180" s="1"/>
  <c r="M93" i="180" s="1"/>
  <c r="V92" i="182"/>
  <c r="U92" i="182"/>
  <c r="T92" i="182"/>
  <c r="S92" i="182"/>
  <c r="R92" i="182"/>
  <c r="Q92" i="182"/>
  <c r="Z92" i="182" s="1"/>
  <c r="P92" i="182"/>
  <c r="G92" i="180" s="1"/>
  <c r="P92" i="180" s="1"/>
  <c r="O92" i="182"/>
  <c r="N92" i="182"/>
  <c r="M92" i="182"/>
  <c r="L92" i="182"/>
  <c r="K92" i="182"/>
  <c r="J92" i="182"/>
  <c r="Y92" i="182" s="1"/>
  <c r="I92" i="182"/>
  <c r="H92" i="182"/>
  <c r="G92" i="182"/>
  <c r="F92" i="182"/>
  <c r="E92" i="182"/>
  <c r="D92" i="182"/>
  <c r="C92" i="182"/>
  <c r="X92" i="182" s="1"/>
  <c r="B92" i="182"/>
  <c r="V91" i="182"/>
  <c r="U91" i="182"/>
  <c r="T91" i="182"/>
  <c r="S91" i="182"/>
  <c r="R91" i="182"/>
  <c r="Q91" i="182"/>
  <c r="Z91" i="182" s="1"/>
  <c r="P91" i="182"/>
  <c r="O91" i="182"/>
  <c r="N91" i="182"/>
  <c r="M91" i="182"/>
  <c r="L91" i="182"/>
  <c r="K91" i="182"/>
  <c r="J91" i="182"/>
  <c r="Y91" i="182" s="1"/>
  <c r="I91" i="182"/>
  <c r="H91" i="182"/>
  <c r="G91" i="182"/>
  <c r="F91" i="182"/>
  <c r="E91" i="182"/>
  <c r="D91" i="182"/>
  <c r="C91" i="182"/>
  <c r="X91" i="182" s="1"/>
  <c r="B91" i="182"/>
  <c r="E91" i="180" s="1"/>
  <c r="V90" i="182"/>
  <c r="U90" i="182"/>
  <c r="T90" i="182"/>
  <c r="S90" i="182"/>
  <c r="R90" i="182"/>
  <c r="Z90" i="182" s="1"/>
  <c r="Q90" i="182"/>
  <c r="P90" i="182"/>
  <c r="G90" i="180" s="1"/>
  <c r="O90" i="182"/>
  <c r="N90" i="182"/>
  <c r="M90" i="182"/>
  <c r="L90" i="182"/>
  <c r="K90" i="182"/>
  <c r="J90" i="182"/>
  <c r="Y90" i="182" s="1"/>
  <c r="I90" i="182"/>
  <c r="F90" i="180" s="1"/>
  <c r="H90" i="182"/>
  <c r="G90" i="182"/>
  <c r="F90" i="182"/>
  <c r="E90" i="182"/>
  <c r="D90" i="182"/>
  <c r="C90" i="182"/>
  <c r="B90" i="182"/>
  <c r="E90" i="180" s="1"/>
  <c r="M90" i="180" s="1"/>
  <c r="Y89" i="182"/>
  <c r="V89" i="182"/>
  <c r="U89" i="182"/>
  <c r="T89" i="182"/>
  <c r="S89" i="182"/>
  <c r="R89" i="182"/>
  <c r="Q89" i="182"/>
  <c r="Z89" i="182" s="1"/>
  <c r="P89" i="182"/>
  <c r="G89" i="180" s="1"/>
  <c r="P89" i="180" s="1"/>
  <c r="O89" i="182"/>
  <c r="N89" i="182"/>
  <c r="M89" i="182"/>
  <c r="L89" i="182"/>
  <c r="K89" i="182"/>
  <c r="J89" i="182"/>
  <c r="I89" i="182"/>
  <c r="F89" i="180" s="1"/>
  <c r="H89" i="182"/>
  <c r="G89" i="182"/>
  <c r="F89" i="182"/>
  <c r="E89" i="182"/>
  <c r="D89" i="182"/>
  <c r="C89" i="182"/>
  <c r="B89" i="182"/>
  <c r="B89" i="181" s="1"/>
  <c r="B89" i="180" s="1"/>
  <c r="Z88" i="182"/>
  <c r="Y88" i="182"/>
  <c r="V88" i="182"/>
  <c r="U88" i="182"/>
  <c r="T88" i="182"/>
  <c r="S88" i="182"/>
  <c r="R88" i="182"/>
  <c r="Q88" i="182"/>
  <c r="P88" i="182"/>
  <c r="O88" i="182"/>
  <c r="N88" i="182"/>
  <c r="M88" i="182"/>
  <c r="L88" i="182"/>
  <c r="K88" i="182"/>
  <c r="J88" i="182"/>
  <c r="I88" i="182"/>
  <c r="F88" i="180" s="1"/>
  <c r="H88" i="182"/>
  <c r="G88" i="182"/>
  <c r="F88" i="182"/>
  <c r="E88" i="182"/>
  <c r="D88" i="182"/>
  <c r="C88" i="182"/>
  <c r="B88" i="182"/>
  <c r="E88" i="180" s="1"/>
  <c r="Z87" i="182"/>
  <c r="Y87" i="182"/>
  <c r="V87" i="182"/>
  <c r="U87" i="182"/>
  <c r="T87" i="182"/>
  <c r="S87" i="182"/>
  <c r="R87" i="182"/>
  <c r="Q87" i="182"/>
  <c r="P87" i="182"/>
  <c r="G87" i="180" s="1"/>
  <c r="O87" i="182"/>
  <c r="N87" i="182"/>
  <c r="M87" i="182"/>
  <c r="L87" i="182"/>
  <c r="K87" i="182"/>
  <c r="J87" i="182"/>
  <c r="I87" i="182"/>
  <c r="F87" i="180" s="1"/>
  <c r="H87" i="182"/>
  <c r="G87" i="182"/>
  <c r="F87" i="182"/>
  <c r="E87" i="182"/>
  <c r="D87" i="182"/>
  <c r="C87" i="182"/>
  <c r="B87" i="182"/>
  <c r="Z86" i="182"/>
  <c r="Y86" i="182"/>
  <c r="V86" i="182"/>
  <c r="U86" i="182"/>
  <c r="T86" i="182"/>
  <c r="S86" i="182"/>
  <c r="R86" i="182"/>
  <c r="Q86" i="182"/>
  <c r="P86" i="182"/>
  <c r="O86" i="182"/>
  <c r="N86" i="182"/>
  <c r="M86" i="182"/>
  <c r="L86" i="182"/>
  <c r="K86" i="182"/>
  <c r="J86" i="182"/>
  <c r="I86" i="182"/>
  <c r="H86" i="182"/>
  <c r="G86" i="182"/>
  <c r="F86" i="182"/>
  <c r="E86" i="182"/>
  <c r="D86" i="182"/>
  <c r="C86" i="182"/>
  <c r="B86" i="182"/>
  <c r="V85" i="182"/>
  <c r="U85" i="182"/>
  <c r="T85" i="182"/>
  <c r="S85" i="182"/>
  <c r="R85" i="182"/>
  <c r="Z85" i="182" s="1"/>
  <c r="Q85" i="182"/>
  <c r="P85" i="182"/>
  <c r="G85" i="180" s="1"/>
  <c r="O85" i="182"/>
  <c r="N85" i="182"/>
  <c r="M85" i="182"/>
  <c r="L85" i="182"/>
  <c r="K85" i="182"/>
  <c r="Y85" i="182" s="1"/>
  <c r="J85" i="182"/>
  <c r="I85" i="182"/>
  <c r="F85" i="180" s="1"/>
  <c r="H85" i="182"/>
  <c r="G85" i="182"/>
  <c r="F85" i="182"/>
  <c r="E85" i="182"/>
  <c r="D85" i="182"/>
  <c r="C85" i="182"/>
  <c r="X85" i="182" s="1"/>
  <c r="B85" i="182"/>
  <c r="E85" i="180" s="1"/>
  <c r="M85" i="180" s="1"/>
  <c r="V84" i="182"/>
  <c r="U84" i="182"/>
  <c r="T84" i="182"/>
  <c r="S84" i="182"/>
  <c r="R84" i="182"/>
  <c r="Q84" i="182"/>
  <c r="Z84" i="182" s="1"/>
  <c r="P84" i="182"/>
  <c r="G84" i="180" s="1"/>
  <c r="O84" i="182"/>
  <c r="N84" i="182"/>
  <c r="M84" i="182"/>
  <c r="L84" i="182"/>
  <c r="K84" i="182"/>
  <c r="J84" i="182"/>
  <c r="Y84" i="182" s="1"/>
  <c r="I84" i="182"/>
  <c r="H84" i="182"/>
  <c r="G84" i="182"/>
  <c r="F84" i="182"/>
  <c r="E84" i="182"/>
  <c r="D84" i="182"/>
  <c r="C84" i="182"/>
  <c r="X84" i="182" s="1"/>
  <c r="B84" i="182"/>
  <c r="E84" i="180" s="1"/>
  <c r="L84" i="180" s="1"/>
  <c r="V83" i="182"/>
  <c r="U83" i="182"/>
  <c r="T83" i="182"/>
  <c r="S83" i="182"/>
  <c r="R83" i="182"/>
  <c r="Q83" i="182"/>
  <c r="Z83" i="182" s="1"/>
  <c r="P83" i="182"/>
  <c r="O83" i="182"/>
  <c r="N83" i="182"/>
  <c r="M83" i="182"/>
  <c r="L83" i="182"/>
  <c r="K83" i="182"/>
  <c r="J83" i="182"/>
  <c r="Y83" i="182" s="1"/>
  <c r="I83" i="182"/>
  <c r="F83" i="180" s="1"/>
  <c r="H83" i="182"/>
  <c r="G83" i="182"/>
  <c r="F83" i="182"/>
  <c r="E83" i="182"/>
  <c r="D83" i="182"/>
  <c r="C83" i="182"/>
  <c r="X83" i="182" s="1"/>
  <c r="B83" i="182"/>
  <c r="E83" i="180" s="1"/>
  <c r="V82" i="182"/>
  <c r="U82" i="182"/>
  <c r="T82" i="182"/>
  <c r="S82" i="182"/>
  <c r="R82" i="182"/>
  <c r="Z82" i="182" s="1"/>
  <c r="Q82" i="182"/>
  <c r="P82" i="182"/>
  <c r="G82" i="180" s="1"/>
  <c r="O82" i="182"/>
  <c r="N82" i="182"/>
  <c r="M82" i="182"/>
  <c r="L82" i="182"/>
  <c r="K82" i="182"/>
  <c r="J82" i="182"/>
  <c r="Y82" i="182" s="1"/>
  <c r="I82" i="182"/>
  <c r="F82" i="180" s="1"/>
  <c r="H82" i="182"/>
  <c r="G82" i="182"/>
  <c r="F82" i="182"/>
  <c r="E82" i="182"/>
  <c r="D82" i="182"/>
  <c r="C82" i="182"/>
  <c r="B82" i="182"/>
  <c r="E82" i="180" s="1"/>
  <c r="Y81" i="182"/>
  <c r="V81" i="182"/>
  <c r="U81" i="182"/>
  <c r="T81" i="182"/>
  <c r="S81" i="182"/>
  <c r="R81" i="182"/>
  <c r="Q81" i="182"/>
  <c r="Z81" i="182" s="1"/>
  <c r="P81" i="182"/>
  <c r="O81" i="182"/>
  <c r="N81" i="182"/>
  <c r="M81" i="182"/>
  <c r="L81" i="182"/>
  <c r="K81" i="182"/>
  <c r="J81" i="182"/>
  <c r="I81" i="182"/>
  <c r="H81" i="182"/>
  <c r="G81" i="182"/>
  <c r="F81" i="182"/>
  <c r="E81" i="182"/>
  <c r="D81" i="182"/>
  <c r="C81" i="182"/>
  <c r="B81" i="182"/>
  <c r="B81" i="181" s="1"/>
  <c r="B81" i="180" s="1"/>
  <c r="Z80" i="182"/>
  <c r="Y80" i="182"/>
  <c r="V80" i="182"/>
  <c r="U80" i="182"/>
  <c r="T80" i="182"/>
  <c r="S80" i="182"/>
  <c r="R80" i="182"/>
  <c r="Q80" i="182"/>
  <c r="P80" i="182"/>
  <c r="G80" i="180" s="1"/>
  <c r="O80" i="182"/>
  <c r="N80" i="182"/>
  <c r="M80" i="182"/>
  <c r="L80" i="182"/>
  <c r="K80" i="182"/>
  <c r="J80" i="182"/>
  <c r="I80" i="182"/>
  <c r="F80" i="180" s="1"/>
  <c r="H80" i="182"/>
  <c r="G80" i="182"/>
  <c r="F80" i="182"/>
  <c r="E80" i="182"/>
  <c r="D80" i="182"/>
  <c r="C80" i="182"/>
  <c r="B80" i="182"/>
  <c r="E80" i="180" s="1"/>
  <c r="Z79" i="182"/>
  <c r="Y79" i="182"/>
  <c r="V79" i="182"/>
  <c r="U79" i="182"/>
  <c r="T79" i="182"/>
  <c r="S79" i="182"/>
  <c r="R79" i="182"/>
  <c r="Q79" i="182"/>
  <c r="P79" i="182"/>
  <c r="G79" i="180" s="1"/>
  <c r="O79" i="182"/>
  <c r="N79" i="182"/>
  <c r="M79" i="182"/>
  <c r="L79" i="182"/>
  <c r="K79" i="182"/>
  <c r="J79" i="182"/>
  <c r="I79" i="182"/>
  <c r="F79" i="180" s="1"/>
  <c r="H79" i="182"/>
  <c r="G79" i="182"/>
  <c r="F79" i="182"/>
  <c r="E79" i="182"/>
  <c r="D79" i="182"/>
  <c r="C79" i="182"/>
  <c r="B79" i="182"/>
  <c r="Z78" i="182"/>
  <c r="Y78" i="182"/>
  <c r="V78" i="182"/>
  <c r="U78" i="182"/>
  <c r="T78" i="182"/>
  <c r="S78" i="182"/>
  <c r="R78" i="182"/>
  <c r="Q78" i="182"/>
  <c r="P78" i="182"/>
  <c r="G78" i="180" s="1"/>
  <c r="P78" i="180" s="1"/>
  <c r="O78" i="182"/>
  <c r="N78" i="182"/>
  <c r="M78" i="182"/>
  <c r="L78" i="182"/>
  <c r="K78" i="182"/>
  <c r="J78" i="182"/>
  <c r="I78" i="182"/>
  <c r="H78" i="182"/>
  <c r="G78" i="182"/>
  <c r="F78" i="182"/>
  <c r="E78" i="182"/>
  <c r="D78" i="182"/>
  <c r="C78" i="182"/>
  <c r="B78" i="182"/>
  <c r="V77" i="182"/>
  <c r="U77" i="182"/>
  <c r="T77" i="182"/>
  <c r="S77" i="182"/>
  <c r="R77" i="182"/>
  <c r="Z77" i="182" s="1"/>
  <c r="Q77" i="182"/>
  <c r="P77" i="182"/>
  <c r="G77" i="180" s="1"/>
  <c r="O77" i="182"/>
  <c r="N77" i="182"/>
  <c r="M77" i="182"/>
  <c r="L77" i="182"/>
  <c r="K77" i="182"/>
  <c r="Y77" i="182" s="1"/>
  <c r="J77" i="182"/>
  <c r="I77" i="182"/>
  <c r="F77" i="180" s="1"/>
  <c r="H77" i="182"/>
  <c r="G77" i="182"/>
  <c r="F77" i="182"/>
  <c r="E77" i="182"/>
  <c r="D77" i="182"/>
  <c r="C77" i="182"/>
  <c r="X77" i="182" s="1"/>
  <c r="B77" i="182"/>
  <c r="E77" i="180" s="1"/>
  <c r="M77" i="180" s="1"/>
  <c r="V76" i="182"/>
  <c r="U76" i="182"/>
  <c r="T76" i="182"/>
  <c r="S76" i="182"/>
  <c r="R76" i="182"/>
  <c r="Q76" i="182"/>
  <c r="Z76" i="182" s="1"/>
  <c r="P76" i="182"/>
  <c r="G76" i="180" s="1"/>
  <c r="P76" i="180" s="1"/>
  <c r="O76" i="182"/>
  <c r="N76" i="182"/>
  <c r="M76" i="182"/>
  <c r="L76" i="182"/>
  <c r="K76" i="182"/>
  <c r="J76" i="182"/>
  <c r="Y76" i="182" s="1"/>
  <c r="I76" i="182"/>
  <c r="H76" i="182"/>
  <c r="G76" i="182"/>
  <c r="F76" i="182"/>
  <c r="E76" i="182"/>
  <c r="D76" i="182"/>
  <c r="C76" i="182"/>
  <c r="X76" i="182" s="1"/>
  <c r="B76" i="182"/>
  <c r="V75" i="182"/>
  <c r="U75" i="182"/>
  <c r="T75" i="182"/>
  <c r="S75" i="182"/>
  <c r="R75" i="182"/>
  <c r="Q75" i="182"/>
  <c r="Z75" i="182" s="1"/>
  <c r="P75" i="182"/>
  <c r="O75" i="182"/>
  <c r="N75" i="182"/>
  <c r="M75" i="182"/>
  <c r="L75" i="182"/>
  <c r="K75" i="182"/>
  <c r="J75" i="182"/>
  <c r="Y75" i="182" s="1"/>
  <c r="I75" i="182"/>
  <c r="H75" i="182"/>
  <c r="G75" i="182"/>
  <c r="F75" i="182"/>
  <c r="E75" i="182"/>
  <c r="D75" i="182"/>
  <c r="C75" i="182"/>
  <c r="X75" i="182" s="1"/>
  <c r="B75" i="182"/>
  <c r="E75" i="180" s="1"/>
  <c r="V74" i="182"/>
  <c r="U74" i="182"/>
  <c r="T74" i="182"/>
  <c r="S74" i="182"/>
  <c r="R74" i="182"/>
  <c r="Z74" i="182" s="1"/>
  <c r="Q74" i="182"/>
  <c r="P74" i="182"/>
  <c r="G74" i="180" s="1"/>
  <c r="O74" i="182"/>
  <c r="N74" i="182"/>
  <c r="M74" i="182"/>
  <c r="L74" i="182"/>
  <c r="K74" i="182"/>
  <c r="J74" i="182"/>
  <c r="Y74" i="182" s="1"/>
  <c r="I74" i="182"/>
  <c r="F74" i="180" s="1"/>
  <c r="H74" i="182"/>
  <c r="G74" i="182"/>
  <c r="F74" i="182"/>
  <c r="E74" i="182"/>
  <c r="D74" i="182"/>
  <c r="C74" i="182"/>
  <c r="B74" i="182"/>
  <c r="E74" i="180" s="1"/>
  <c r="M74" i="180" s="1"/>
  <c r="Y73" i="182"/>
  <c r="V73" i="182"/>
  <c r="U73" i="182"/>
  <c r="T73" i="182"/>
  <c r="S73" i="182"/>
  <c r="R73" i="182"/>
  <c r="Q73" i="182"/>
  <c r="Z73" i="182" s="1"/>
  <c r="P73" i="182"/>
  <c r="G73" i="180" s="1"/>
  <c r="P73" i="180" s="1"/>
  <c r="O73" i="182"/>
  <c r="N73" i="182"/>
  <c r="M73" i="182"/>
  <c r="L73" i="182"/>
  <c r="K73" i="182"/>
  <c r="J73" i="182"/>
  <c r="I73" i="182"/>
  <c r="F73" i="180" s="1"/>
  <c r="H73" i="182"/>
  <c r="G73" i="182"/>
  <c r="F73" i="182"/>
  <c r="E73" i="182"/>
  <c r="D73" i="182"/>
  <c r="C73" i="182"/>
  <c r="B73" i="182"/>
  <c r="B73" i="181" s="1"/>
  <c r="B73" i="180" s="1"/>
  <c r="Z72" i="182"/>
  <c r="Y72" i="182"/>
  <c r="V72" i="182"/>
  <c r="U72" i="182"/>
  <c r="T72" i="182"/>
  <c r="S72" i="182"/>
  <c r="R72" i="182"/>
  <c r="Q72" i="182"/>
  <c r="P72" i="182"/>
  <c r="O72" i="182"/>
  <c r="N72" i="182"/>
  <c r="M72" i="182"/>
  <c r="L72" i="182"/>
  <c r="K72" i="182"/>
  <c r="J72" i="182"/>
  <c r="I72" i="182"/>
  <c r="F72" i="180" s="1"/>
  <c r="H72" i="182"/>
  <c r="G72" i="182"/>
  <c r="F72" i="182"/>
  <c r="E72" i="182"/>
  <c r="D72" i="182"/>
  <c r="C72" i="182"/>
  <c r="B72" i="182"/>
  <c r="E72" i="180" s="1"/>
  <c r="Z71" i="182"/>
  <c r="Y71" i="182"/>
  <c r="V71" i="182"/>
  <c r="U71" i="182"/>
  <c r="T71" i="182"/>
  <c r="S71" i="182"/>
  <c r="R71" i="182"/>
  <c r="Q71" i="182"/>
  <c r="P71" i="182"/>
  <c r="G71" i="180" s="1"/>
  <c r="O71" i="182"/>
  <c r="N71" i="182"/>
  <c r="M71" i="182"/>
  <c r="L71" i="182"/>
  <c r="K71" i="182"/>
  <c r="J71" i="182"/>
  <c r="I71" i="182"/>
  <c r="F71" i="180" s="1"/>
  <c r="H71" i="182"/>
  <c r="G71" i="182"/>
  <c r="F71" i="182"/>
  <c r="E71" i="182"/>
  <c r="D71" i="182"/>
  <c r="C71" i="182"/>
  <c r="B71" i="182"/>
  <c r="Z70" i="182"/>
  <c r="Y70" i="182"/>
  <c r="V70" i="182"/>
  <c r="U70" i="182"/>
  <c r="T70" i="182"/>
  <c r="S70" i="182"/>
  <c r="R70" i="182"/>
  <c r="Q70" i="182"/>
  <c r="P70" i="182"/>
  <c r="O70" i="182"/>
  <c r="N70" i="182"/>
  <c r="M70" i="182"/>
  <c r="L70" i="182"/>
  <c r="K70" i="182"/>
  <c r="J70" i="182"/>
  <c r="I70" i="182"/>
  <c r="H70" i="182"/>
  <c r="G70" i="182"/>
  <c r="F70" i="182"/>
  <c r="E70" i="182"/>
  <c r="D70" i="182"/>
  <c r="C70" i="182"/>
  <c r="B70" i="182"/>
  <c r="V69" i="182"/>
  <c r="U69" i="182"/>
  <c r="T69" i="182"/>
  <c r="S69" i="182"/>
  <c r="R69" i="182"/>
  <c r="Z69" i="182" s="1"/>
  <c r="Q69" i="182"/>
  <c r="P69" i="182"/>
  <c r="G69" i="180" s="1"/>
  <c r="O69" i="182"/>
  <c r="N69" i="182"/>
  <c r="M69" i="182"/>
  <c r="L69" i="182"/>
  <c r="K69" i="182"/>
  <c r="Y69" i="182" s="1"/>
  <c r="J69" i="182"/>
  <c r="I69" i="182"/>
  <c r="F69" i="180" s="1"/>
  <c r="H69" i="182"/>
  <c r="G69" i="182"/>
  <c r="F69" i="182"/>
  <c r="E69" i="182"/>
  <c r="D69" i="182"/>
  <c r="C69" i="182"/>
  <c r="X69" i="182" s="1"/>
  <c r="B69" i="182"/>
  <c r="E69" i="180" s="1"/>
  <c r="M69" i="180" s="1"/>
  <c r="V68" i="182"/>
  <c r="U68" i="182"/>
  <c r="T68" i="182"/>
  <c r="S68" i="182"/>
  <c r="R68" i="182"/>
  <c r="Q68" i="182"/>
  <c r="Z68" i="182" s="1"/>
  <c r="P68" i="182"/>
  <c r="G68" i="180" s="1"/>
  <c r="O68" i="182"/>
  <c r="N68" i="182"/>
  <c r="M68" i="182"/>
  <c r="L68" i="182"/>
  <c r="K68" i="182"/>
  <c r="J68" i="182"/>
  <c r="Y68" i="182" s="1"/>
  <c r="I68" i="182"/>
  <c r="H68" i="182"/>
  <c r="G68" i="182"/>
  <c r="F68" i="182"/>
  <c r="E68" i="182"/>
  <c r="D68" i="182"/>
  <c r="C68" i="182"/>
  <c r="X68" i="182" s="1"/>
  <c r="B68" i="182"/>
  <c r="E68" i="180" s="1"/>
  <c r="L68" i="180" s="1"/>
  <c r="V67" i="182"/>
  <c r="U67" i="182"/>
  <c r="T67" i="182"/>
  <c r="S67" i="182"/>
  <c r="R67" i="182"/>
  <c r="Q67" i="182"/>
  <c r="Z67" i="182" s="1"/>
  <c r="P67" i="182"/>
  <c r="O67" i="182"/>
  <c r="N67" i="182"/>
  <c r="M67" i="182"/>
  <c r="L67" i="182"/>
  <c r="K67" i="182"/>
  <c r="J67" i="182"/>
  <c r="Y67" i="182" s="1"/>
  <c r="I67" i="182"/>
  <c r="F67" i="180" s="1"/>
  <c r="N67" i="180" s="1"/>
  <c r="H67" i="182"/>
  <c r="G67" i="182"/>
  <c r="F67" i="182"/>
  <c r="E67" i="182"/>
  <c r="D67" i="182"/>
  <c r="C67" i="182"/>
  <c r="X67" i="182" s="1"/>
  <c r="B67" i="182"/>
  <c r="E67" i="180" s="1"/>
  <c r="V66" i="182"/>
  <c r="U66" i="182"/>
  <c r="T66" i="182"/>
  <c r="S66" i="182"/>
  <c r="R66" i="182"/>
  <c r="Z66" i="182" s="1"/>
  <c r="Q66" i="182"/>
  <c r="P66" i="182"/>
  <c r="G66" i="180" s="1"/>
  <c r="O66" i="182"/>
  <c r="N66" i="182"/>
  <c r="M66" i="182"/>
  <c r="L66" i="182"/>
  <c r="K66" i="182"/>
  <c r="J66" i="182"/>
  <c r="Y66" i="182" s="1"/>
  <c r="I66" i="182"/>
  <c r="F66" i="180" s="1"/>
  <c r="H66" i="182"/>
  <c r="G66" i="182"/>
  <c r="F66" i="182"/>
  <c r="E66" i="182"/>
  <c r="D66" i="182"/>
  <c r="C66" i="182"/>
  <c r="B66" i="182"/>
  <c r="E66" i="180" s="1"/>
  <c r="Y65" i="182"/>
  <c r="V65" i="182"/>
  <c r="U65" i="182"/>
  <c r="T65" i="182"/>
  <c r="S65" i="182"/>
  <c r="R65" i="182"/>
  <c r="Q65" i="182"/>
  <c r="Z65" i="182" s="1"/>
  <c r="P65" i="182"/>
  <c r="O65" i="182"/>
  <c r="N65" i="182"/>
  <c r="M65" i="182"/>
  <c r="L65" i="182"/>
  <c r="K65" i="182"/>
  <c r="J65" i="182"/>
  <c r="I65" i="182"/>
  <c r="H65" i="182"/>
  <c r="G65" i="182"/>
  <c r="F65" i="182"/>
  <c r="E65" i="182"/>
  <c r="D65" i="182"/>
  <c r="C65" i="182"/>
  <c r="B65" i="182"/>
  <c r="B65" i="181" s="1"/>
  <c r="B65" i="180" s="1"/>
  <c r="Z64" i="182"/>
  <c r="Y64" i="182"/>
  <c r="V64" i="182"/>
  <c r="U64" i="182"/>
  <c r="T64" i="182"/>
  <c r="S64" i="182"/>
  <c r="R64" i="182"/>
  <c r="Q64" i="182"/>
  <c r="P64" i="182"/>
  <c r="G64" i="180" s="1"/>
  <c r="O64" i="182"/>
  <c r="N64" i="182"/>
  <c r="M64" i="182"/>
  <c r="L64" i="182"/>
  <c r="K64" i="182"/>
  <c r="J64" i="182"/>
  <c r="I64" i="182"/>
  <c r="F64" i="180" s="1"/>
  <c r="H64" i="182"/>
  <c r="G64" i="182"/>
  <c r="F64" i="182"/>
  <c r="E64" i="182"/>
  <c r="D64" i="182"/>
  <c r="C64" i="182"/>
  <c r="B64" i="182"/>
  <c r="E64" i="180" s="1"/>
  <c r="Z63" i="182"/>
  <c r="Y63" i="182"/>
  <c r="V63" i="182"/>
  <c r="U63" i="182"/>
  <c r="T63" i="182"/>
  <c r="S63" i="182"/>
  <c r="R63" i="182"/>
  <c r="Q63" i="182"/>
  <c r="P63" i="182"/>
  <c r="G63" i="180" s="1"/>
  <c r="O63" i="182"/>
  <c r="N63" i="182"/>
  <c r="M63" i="182"/>
  <c r="L63" i="182"/>
  <c r="K63" i="182"/>
  <c r="J63" i="182"/>
  <c r="I63" i="182"/>
  <c r="F63" i="180" s="1"/>
  <c r="H63" i="182"/>
  <c r="G63" i="182"/>
  <c r="F63" i="182"/>
  <c r="E63" i="182"/>
  <c r="D63" i="182"/>
  <c r="C63" i="182"/>
  <c r="B63" i="182"/>
  <c r="Z62" i="182"/>
  <c r="Y62" i="182"/>
  <c r="V62" i="182"/>
  <c r="U62" i="182"/>
  <c r="T62" i="182"/>
  <c r="S62" i="182"/>
  <c r="R62" i="182"/>
  <c r="Q62" i="182"/>
  <c r="P62" i="182"/>
  <c r="G62" i="180" s="1"/>
  <c r="P62" i="180" s="1"/>
  <c r="O62" i="182"/>
  <c r="N62" i="182"/>
  <c r="M62" i="182"/>
  <c r="L62" i="182"/>
  <c r="K62" i="182"/>
  <c r="J62" i="182"/>
  <c r="I62" i="182"/>
  <c r="H62" i="182"/>
  <c r="G62" i="182"/>
  <c r="F62" i="182"/>
  <c r="E62" i="182"/>
  <c r="D62" i="182"/>
  <c r="C62" i="182"/>
  <c r="B62" i="182"/>
  <c r="V61" i="182"/>
  <c r="U61" i="182"/>
  <c r="T61" i="182"/>
  <c r="S61" i="182"/>
  <c r="R61" i="182"/>
  <c r="Z61" i="182" s="1"/>
  <c r="Q61" i="182"/>
  <c r="P61" i="182"/>
  <c r="G61" i="180" s="1"/>
  <c r="O61" i="182"/>
  <c r="N61" i="182"/>
  <c r="M61" i="182"/>
  <c r="L61" i="182"/>
  <c r="K61" i="182"/>
  <c r="Y61" i="182" s="1"/>
  <c r="J61" i="182"/>
  <c r="I61" i="182"/>
  <c r="F61" i="180" s="1"/>
  <c r="H61" i="182"/>
  <c r="G61" i="182"/>
  <c r="F61" i="182"/>
  <c r="E61" i="182"/>
  <c r="D61" i="182"/>
  <c r="C61" i="182"/>
  <c r="X61" i="182" s="1"/>
  <c r="B61" i="182"/>
  <c r="E61" i="180" s="1"/>
  <c r="M61" i="180" s="1"/>
  <c r="V60" i="182"/>
  <c r="U60" i="182"/>
  <c r="T60" i="182"/>
  <c r="S60" i="182"/>
  <c r="R60" i="182"/>
  <c r="Q60" i="182"/>
  <c r="Z60" i="182" s="1"/>
  <c r="P60" i="182"/>
  <c r="G60" i="180" s="1"/>
  <c r="P60" i="180" s="1"/>
  <c r="O60" i="182"/>
  <c r="N60" i="182"/>
  <c r="M60" i="182"/>
  <c r="L60" i="182"/>
  <c r="K60" i="182"/>
  <c r="J60" i="182"/>
  <c r="Y60" i="182" s="1"/>
  <c r="I60" i="182"/>
  <c r="H60" i="182"/>
  <c r="G60" i="182"/>
  <c r="F60" i="182"/>
  <c r="E60" i="182"/>
  <c r="D60" i="182"/>
  <c r="C60" i="182"/>
  <c r="X60" i="182" s="1"/>
  <c r="B60" i="182"/>
  <c r="V59" i="182"/>
  <c r="U59" i="182"/>
  <c r="T59" i="182"/>
  <c r="S59" i="182"/>
  <c r="R59" i="182"/>
  <c r="Q59" i="182"/>
  <c r="Z59" i="182" s="1"/>
  <c r="P59" i="182"/>
  <c r="G59" i="180" s="1"/>
  <c r="O59" i="182"/>
  <c r="N59" i="182"/>
  <c r="M59" i="182"/>
  <c r="L59" i="182"/>
  <c r="K59" i="182"/>
  <c r="J59" i="182"/>
  <c r="Y59" i="182" s="1"/>
  <c r="I59" i="182"/>
  <c r="F59" i="180" s="1"/>
  <c r="N59" i="180" s="1"/>
  <c r="H59" i="182"/>
  <c r="G59" i="182"/>
  <c r="F59" i="182"/>
  <c r="E59" i="182"/>
  <c r="D59" i="182"/>
  <c r="C59" i="182"/>
  <c r="X59" i="182" s="1"/>
  <c r="B59" i="182"/>
  <c r="E59" i="180" s="1"/>
  <c r="V58" i="182"/>
  <c r="U58" i="182"/>
  <c r="T58" i="182"/>
  <c r="S58" i="182"/>
  <c r="R58" i="182"/>
  <c r="Z58" i="182" s="1"/>
  <c r="Q58" i="182"/>
  <c r="P58" i="182"/>
  <c r="G58" i="180" s="1"/>
  <c r="P58" i="180" s="1"/>
  <c r="O58" i="182"/>
  <c r="N58" i="182"/>
  <c r="M58" i="182"/>
  <c r="L58" i="182"/>
  <c r="K58" i="182"/>
  <c r="J58" i="182"/>
  <c r="Y58" i="182" s="1"/>
  <c r="I58" i="182"/>
  <c r="H58" i="182"/>
  <c r="G58" i="182"/>
  <c r="F58" i="182"/>
  <c r="E58" i="182"/>
  <c r="D58" i="182"/>
  <c r="C58" i="182"/>
  <c r="B58" i="182"/>
  <c r="Y57" i="182"/>
  <c r="V57" i="182"/>
  <c r="U57" i="182"/>
  <c r="T57" i="182"/>
  <c r="S57" i="182"/>
  <c r="R57" i="182"/>
  <c r="Q57" i="182"/>
  <c r="Z57" i="182" s="1"/>
  <c r="P57" i="182"/>
  <c r="G57" i="180" s="1"/>
  <c r="P57" i="180" s="1"/>
  <c r="O57" i="182"/>
  <c r="N57" i="182"/>
  <c r="M57" i="182"/>
  <c r="L57" i="182"/>
  <c r="K57" i="182"/>
  <c r="J57" i="182"/>
  <c r="I57" i="182"/>
  <c r="F57" i="180" s="1"/>
  <c r="N57" i="180" s="1"/>
  <c r="H57" i="182"/>
  <c r="G57" i="182"/>
  <c r="F57" i="182"/>
  <c r="E57" i="182"/>
  <c r="D57" i="182"/>
  <c r="C57" i="182"/>
  <c r="B57" i="182"/>
  <c r="B57" i="181" s="1"/>
  <c r="B57" i="180" s="1"/>
  <c r="Z56" i="182"/>
  <c r="Y56" i="182"/>
  <c r="V56" i="182"/>
  <c r="U56" i="182"/>
  <c r="T56" i="182"/>
  <c r="S56" i="182"/>
  <c r="R56" i="182"/>
  <c r="Q56" i="182"/>
  <c r="P56" i="182"/>
  <c r="G56" i="180" s="1"/>
  <c r="P56" i="180" s="1"/>
  <c r="O56" i="182"/>
  <c r="N56" i="182"/>
  <c r="M56" i="182"/>
  <c r="L56" i="182"/>
  <c r="K56" i="182"/>
  <c r="J56" i="182"/>
  <c r="I56" i="182"/>
  <c r="F56" i="180" s="1"/>
  <c r="H56" i="182"/>
  <c r="G56" i="182"/>
  <c r="F56" i="182"/>
  <c r="E56" i="182"/>
  <c r="D56" i="182"/>
  <c r="C56" i="182"/>
  <c r="B56" i="182"/>
  <c r="B56" i="181" s="1"/>
  <c r="Z55" i="182"/>
  <c r="Y55" i="182"/>
  <c r="V55" i="182"/>
  <c r="U55" i="182"/>
  <c r="T55" i="182"/>
  <c r="S55" i="182"/>
  <c r="R55" i="182"/>
  <c r="Q55" i="182"/>
  <c r="P55" i="182"/>
  <c r="G55" i="180" s="1"/>
  <c r="P55" i="180" s="1"/>
  <c r="O55" i="182"/>
  <c r="N55" i="182"/>
  <c r="M55" i="182"/>
  <c r="L55" i="182"/>
  <c r="K55" i="182"/>
  <c r="J55" i="182"/>
  <c r="I55" i="182"/>
  <c r="H55" i="182"/>
  <c r="G55" i="182"/>
  <c r="F55" i="182"/>
  <c r="E55" i="182"/>
  <c r="D55" i="182"/>
  <c r="C55" i="182"/>
  <c r="B55" i="182"/>
  <c r="Z54" i="182"/>
  <c r="Y54" i="182"/>
  <c r="V54" i="182"/>
  <c r="U54" i="182"/>
  <c r="T54" i="182"/>
  <c r="S54" i="182"/>
  <c r="R54" i="182"/>
  <c r="Q54" i="182"/>
  <c r="P54" i="182"/>
  <c r="G54" i="180" s="1"/>
  <c r="P54" i="180" s="1"/>
  <c r="O54" i="182"/>
  <c r="N54" i="182"/>
  <c r="M54" i="182"/>
  <c r="L54" i="182"/>
  <c r="K54" i="182"/>
  <c r="J54" i="182"/>
  <c r="I54" i="182"/>
  <c r="H54" i="182"/>
  <c r="G54" i="182"/>
  <c r="F54" i="182"/>
  <c r="E54" i="182"/>
  <c r="D54" i="182"/>
  <c r="C54" i="182"/>
  <c r="B54" i="182"/>
  <c r="V53" i="182"/>
  <c r="U53" i="182"/>
  <c r="T53" i="182"/>
  <c r="S53" i="182"/>
  <c r="R53" i="182"/>
  <c r="Z53" i="182" s="1"/>
  <c r="Q53" i="182"/>
  <c r="P53" i="182"/>
  <c r="G53" i="180" s="1"/>
  <c r="P53" i="180" s="1"/>
  <c r="O53" i="182"/>
  <c r="N53" i="182"/>
  <c r="M53" i="182"/>
  <c r="L53" i="182"/>
  <c r="K53" i="182"/>
  <c r="Y53" i="182" s="1"/>
  <c r="J53" i="182"/>
  <c r="I53" i="182"/>
  <c r="H53" i="182"/>
  <c r="G53" i="182"/>
  <c r="F53" i="182"/>
  <c r="E53" i="182"/>
  <c r="D53" i="182"/>
  <c r="C53" i="182"/>
  <c r="B53" i="182"/>
  <c r="B53" i="181" s="1"/>
  <c r="V52" i="182"/>
  <c r="U52" i="182"/>
  <c r="T52" i="182"/>
  <c r="S52" i="182"/>
  <c r="R52" i="182"/>
  <c r="Q52" i="182"/>
  <c r="Z52" i="182" s="1"/>
  <c r="P52" i="182"/>
  <c r="G52" i="180" s="1"/>
  <c r="O52" i="182"/>
  <c r="N52" i="182"/>
  <c r="M52" i="182"/>
  <c r="L52" i="182"/>
  <c r="K52" i="182"/>
  <c r="J52" i="182"/>
  <c r="Y52" i="182" s="1"/>
  <c r="I52" i="182"/>
  <c r="H52" i="182"/>
  <c r="G52" i="182"/>
  <c r="F52" i="182"/>
  <c r="E52" i="182"/>
  <c r="D52" i="182"/>
  <c r="C52" i="182"/>
  <c r="B52" i="182"/>
  <c r="B52" i="181" s="1"/>
  <c r="B52" i="180" s="1"/>
  <c r="V51" i="182"/>
  <c r="U51" i="182"/>
  <c r="T51" i="182"/>
  <c r="S51" i="182"/>
  <c r="R51" i="182"/>
  <c r="Q51" i="182"/>
  <c r="Z51" i="182" s="1"/>
  <c r="P51" i="182"/>
  <c r="G51" i="180" s="1"/>
  <c r="P51" i="180" s="1"/>
  <c r="O51" i="182"/>
  <c r="N51" i="182"/>
  <c r="M51" i="182"/>
  <c r="L51" i="182"/>
  <c r="K51" i="182"/>
  <c r="J51" i="182"/>
  <c r="Y51" i="182" s="1"/>
  <c r="I51" i="182"/>
  <c r="F51" i="180" s="1"/>
  <c r="H51" i="182"/>
  <c r="G51" i="182"/>
  <c r="F51" i="182"/>
  <c r="E51" i="182"/>
  <c r="D51" i="182"/>
  <c r="C51" i="182"/>
  <c r="X51" i="182" s="1"/>
  <c r="B51" i="182"/>
  <c r="E51" i="180" s="1"/>
  <c r="L51" i="180" s="1"/>
  <c r="V50" i="182"/>
  <c r="U50" i="182"/>
  <c r="T50" i="182"/>
  <c r="S50" i="182"/>
  <c r="R50" i="182"/>
  <c r="Z50" i="182" s="1"/>
  <c r="Q50" i="182"/>
  <c r="P50" i="182"/>
  <c r="G50" i="180" s="1"/>
  <c r="P50" i="180" s="1"/>
  <c r="O50" i="182"/>
  <c r="N50" i="182"/>
  <c r="M50" i="182"/>
  <c r="L50" i="182"/>
  <c r="K50" i="182"/>
  <c r="J50" i="182"/>
  <c r="Y50" i="182" s="1"/>
  <c r="I50" i="182"/>
  <c r="H50" i="182"/>
  <c r="G50" i="182"/>
  <c r="F50" i="182"/>
  <c r="E50" i="182"/>
  <c r="D50" i="182"/>
  <c r="C50" i="182"/>
  <c r="B50" i="182"/>
  <c r="B50" i="181" s="1"/>
  <c r="Y49" i="182"/>
  <c r="V49" i="182"/>
  <c r="U49" i="182"/>
  <c r="T49" i="182"/>
  <c r="S49" i="182"/>
  <c r="R49" i="182"/>
  <c r="Q49" i="182"/>
  <c r="Z49" i="182" s="1"/>
  <c r="P49" i="182"/>
  <c r="G49" i="180" s="1"/>
  <c r="P49" i="180" s="1"/>
  <c r="O49" i="182"/>
  <c r="N49" i="182"/>
  <c r="M49" i="182"/>
  <c r="L49" i="182"/>
  <c r="K49" i="182"/>
  <c r="J49" i="182"/>
  <c r="I49" i="182"/>
  <c r="F49" i="180" s="1"/>
  <c r="N49" i="180" s="1"/>
  <c r="H49" i="182"/>
  <c r="G49" i="182"/>
  <c r="F49" i="182"/>
  <c r="E49" i="182"/>
  <c r="D49" i="182"/>
  <c r="C49" i="182"/>
  <c r="B49" i="182"/>
  <c r="B49" i="181" s="1"/>
  <c r="B49" i="180" s="1"/>
  <c r="Z48" i="182"/>
  <c r="Y48" i="182"/>
  <c r="V48" i="182"/>
  <c r="U48" i="182"/>
  <c r="T48" i="182"/>
  <c r="S48" i="182"/>
  <c r="R48" i="182"/>
  <c r="Q48" i="182"/>
  <c r="P48" i="182"/>
  <c r="G48" i="180" s="1"/>
  <c r="P48" i="180" s="1"/>
  <c r="O48" i="182"/>
  <c r="N48" i="182"/>
  <c r="M48" i="182"/>
  <c r="L48" i="182"/>
  <c r="K48" i="182"/>
  <c r="J48" i="182"/>
  <c r="I48" i="182"/>
  <c r="F48" i="180" s="1"/>
  <c r="N48" i="180" s="1"/>
  <c r="H48" i="182"/>
  <c r="G48" i="182"/>
  <c r="F48" i="182"/>
  <c r="E48" i="182"/>
  <c r="D48" i="182"/>
  <c r="C48" i="182"/>
  <c r="B48" i="182"/>
  <c r="B48" i="181" s="1"/>
  <c r="Z47" i="182"/>
  <c r="Y47" i="182"/>
  <c r="V47" i="182"/>
  <c r="U47" i="182"/>
  <c r="T47" i="182"/>
  <c r="S47" i="182"/>
  <c r="R47" i="182"/>
  <c r="Q47" i="182"/>
  <c r="P47" i="182"/>
  <c r="G47" i="180" s="1"/>
  <c r="P47" i="180" s="1"/>
  <c r="O47" i="182"/>
  <c r="N47" i="182"/>
  <c r="M47" i="182"/>
  <c r="L47" i="182"/>
  <c r="K47" i="182"/>
  <c r="J47" i="182"/>
  <c r="I47" i="182"/>
  <c r="H47" i="182"/>
  <c r="G47" i="182"/>
  <c r="F47" i="182"/>
  <c r="E47" i="182"/>
  <c r="D47" i="182"/>
  <c r="C47" i="182"/>
  <c r="B47" i="182"/>
  <c r="Z46" i="182"/>
  <c r="Y46" i="182"/>
  <c r="V46" i="182"/>
  <c r="U46" i="182"/>
  <c r="T46" i="182"/>
  <c r="S46" i="182"/>
  <c r="R46" i="182"/>
  <c r="Q46" i="182"/>
  <c r="P46" i="182"/>
  <c r="G46" i="180" s="1"/>
  <c r="P46" i="180" s="1"/>
  <c r="O46" i="182"/>
  <c r="N46" i="182"/>
  <c r="M46" i="182"/>
  <c r="L46" i="182"/>
  <c r="K46" i="182"/>
  <c r="J46" i="182"/>
  <c r="I46" i="182"/>
  <c r="H46" i="182"/>
  <c r="G46" i="182"/>
  <c r="F46" i="182"/>
  <c r="E46" i="182"/>
  <c r="D46" i="182"/>
  <c r="C46" i="182"/>
  <c r="B46" i="182"/>
  <c r="V45" i="182"/>
  <c r="U45" i="182"/>
  <c r="T45" i="182"/>
  <c r="S45" i="182"/>
  <c r="R45" i="182"/>
  <c r="Z45" i="182" s="1"/>
  <c r="Q45" i="182"/>
  <c r="P45" i="182"/>
  <c r="G45" i="180" s="1"/>
  <c r="O45" i="182"/>
  <c r="N45" i="182"/>
  <c r="M45" i="182"/>
  <c r="L45" i="182"/>
  <c r="K45" i="182"/>
  <c r="Y45" i="182" s="1"/>
  <c r="J45" i="182"/>
  <c r="I45" i="182"/>
  <c r="H45" i="182"/>
  <c r="G45" i="182"/>
  <c r="F45" i="182"/>
  <c r="E45" i="182"/>
  <c r="D45" i="182"/>
  <c r="C45" i="182"/>
  <c r="B45" i="182"/>
  <c r="B45" i="181" s="1"/>
  <c r="V44" i="182"/>
  <c r="U44" i="182"/>
  <c r="T44" i="182"/>
  <c r="S44" i="182"/>
  <c r="R44" i="182"/>
  <c r="Q44" i="182"/>
  <c r="Z44" i="182" s="1"/>
  <c r="P44" i="182"/>
  <c r="G44" i="180" s="1"/>
  <c r="P44" i="180" s="1"/>
  <c r="O44" i="182"/>
  <c r="N44" i="182"/>
  <c r="M44" i="182"/>
  <c r="L44" i="182"/>
  <c r="K44" i="182"/>
  <c r="J44" i="182"/>
  <c r="Y44" i="182" s="1"/>
  <c r="I44" i="182"/>
  <c r="H44" i="182"/>
  <c r="G44" i="182"/>
  <c r="F44" i="182"/>
  <c r="E44" i="182"/>
  <c r="D44" i="182"/>
  <c r="C44" i="182"/>
  <c r="B44" i="182"/>
  <c r="B44" i="181" s="1"/>
  <c r="B44" i="180" s="1"/>
  <c r="V43" i="182"/>
  <c r="U43" i="182"/>
  <c r="T43" i="182"/>
  <c r="S43" i="182"/>
  <c r="R43" i="182"/>
  <c r="Q43" i="182"/>
  <c r="Z43" i="182" s="1"/>
  <c r="P43" i="182"/>
  <c r="G43" i="180" s="1"/>
  <c r="P43" i="180" s="1"/>
  <c r="O43" i="182"/>
  <c r="N43" i="182"/>
  <c r="M43" i="182"/>
  <c r="L43" i="182"/>
  <c r="K43" i="182"/>
  <c r="J43" i="182"/>
  <c r="Y43" i="182" s="1"/>
  <c r="I43" i="182"/>
  <c r="F43" i="180" s="1"/>
  <c r="N43" i="180" s="1"/>
  <c r="H43" i="182"/>
  <c r="G43" i="182"/>
  <c r="F43" i="182"/>
  <c r="E43" i="182"/>
  <c r="D43" i="182"/>
  <c r="C43" i="182"/>
  <c r="X43" i="182" s="1"/>
  <c r="B43" i="182"/>
  <c r="E43" i="180" s="1"/>
  <c r="V42" i="182"/>
  <c r="U42" i="182"/>
  <c r="T42" i="182"/>
  <c r="S42" i="182"/>
  <c r="R42" i="182"/>
  <c r="Z42" i="182" s="1"/>
  <c r="Q42" i="182"/>
  <c r="P42" i="182"/>
  <c r="G42" i="180" s="1"/>
  <c r="P42" i="180" s="1"/>
  <c r="O42" i="182"/>
  <c r="N42" i="182"/>
  <c r="M42" i="182"/>
  <c r="L42" i="182"/>
  <c r="K42" i="182"/>
  <c r="J42" i="182"/>
  <c r="Y42" i="182" s="1"/>
  <c r="I42" i="182"/>
  <c r="H42" i="182"/>
  <c r="G42" i="182"/>
  <c r="F42" i="182"/>
  <c r="E42" i="182"/>
  <c r="D42" i="182"/>
  <c r="C42" i="182"/>
  <c r="B42" i="182"/>
  <c r="Y41" i="182"/>
  <c r="V41" i="182"/>
  <c r="U41" i="182"/>
  <c r="T41" i="182"/>
  <c r="S41" i="182"/>
  <c r="R41" i="182"/>
  <c r="Q41" i="182"/>
  <c r="Z41" i="182" s="1"/>
  <c r="P41" i="182"/>
  <c r="G41" i="180" s="1"/>
  <c r="P41" i="180" s="1"/>
  <c r="O41" i="182"/>
  <c r="N41" i="182"/>
  <c r="M41" i="182"/>
  <c r="L41" i="182"/>
  <c r="K41" i="182"/>
  <c r="J41" i="182"/>
  <c r="I41" i="182"/>
  <c r="F41" i="180" s="1"/>
  <c r="N41" i="180" s="1"/>
  <c r="H41" i="182"/>
  <c r="G41" i="182"/>
  <c r="F41" i="182"/>
  <c r="E41" i="182"/>
  <c r="D41" i="182"/>
  <c r="C41" i="182"/>
  <c r="B41" i="182"/>
  <c r="B41" i="181" s="1"/>
  <c r="B41" i="180" s="1"/>
  <c r="Z40" i="182"/>
  <c r="Y40" i="182"/>
  <c r="V40" i="182"/>
  <c r="U40" i="182"/>
  <c r="T40" i="182"/>
  <c r="S40" i="182"/>
  <c r="R40" i="182"/>
  <c r="Q40" i="182"/>
  <c r="P40" i="182"/>
  <c r="G40" i="180" s="1"/>
  <c r="P40" i="180" s="1"/>
  <c r="O40" i="182"/>
  <c r="N40" i="182"/>
  <c r="M40" i="182"/>
  <c r="L40" i="182"/>
  <c r="K40" i="182"/>
  <c r="J40" i="182"/>
  <c r="I40" i="182"/>
  <c r="F40" i="180" s="1"/>
  <c r="N40" i="180" s="1"/>
  <c r="H40" i="182"/>
  <c r="G40" i="182"/>
  <c r="F40" i="182"/>
  <c r="E40" i="182"/>
  <c r="D40" i="182"/>
  <c r="C40" i="182"/>
  <c r="B40" i="182"/>
  <c r="B40" i="181" s="1"/>
  <c r="Z39" i="182"/>
  <c r="Y39" i="182"/>
  <c r="V39" i="182"/>
  <c r="U39" i="182"/>
  <c r="T39" i="182"/>
  <c r="S39" i="182"/>
  <c r="R39" i="182"/>
  <c r="Q39" i="182"/>
  <c r="P39" i="182"/>
  <c r="G39" i="180" s="1"/>
  <c r="P39" i="180" s="1"/>
  <c r="O39" i="182"/>
  <c r="N39" i="182"/>
  <c r="M39" i="182"/>
  <c r="L39" i="182"/>
  <c r="K39" i="182"/>
  <c r="J39" i="182"/>
  <c r="I39" i="182"/>
  <c r="H39" i="182"/>
  <c r="G39" i="182"/>
  <c r="F39" i="182"/>
  <c r="E39" i="182"/>
  <c r="D39" i="182"/>
  <c r="C39" i="182"/>
  <c r="B39" i="182"/>
  <c r="Z38" i="182"/>
  <c r="Y38" i="182"/>
  <c r="V38" i="182"/>
  <c r="U38" i="182"/>
  <c r="T38" i="182"/>
  <c r="S38" i="182"/>
  <c r="R38" i="182"/>
  <c r="Q38" i="182"/>
  <c r="P38" i="182"/>
  <c r="G38" i="180" s="1"/>
  <c r="P38" i="180" s="1"/>
  <c r="O38" i="182"/>
  <c r="N38" i="182"/>
  <c r="M38" i="182"/>
  <c r="L38" i="182"/>
  <c r="K38" i="182"/>
  <c r="J38" i="182"/>
  <c r="I38" i="182"/>
  <c r="H38" i="182"/>
  <c r="G38" i="182"/>
  <c r="F38" i="182"/>
  <c r="E38" i="182"/>
  <c r="D38" i="182"/>
  <c r="C38" i="182"/>
  <c r="B38" i="182"/>
  <c r="V37" i="182"/>
  <c r="U37" i="182"/>
  <c r="T37" i="182"/>
  <c r="S37" i="182"/>
  <c r="R37" i="182"/>
  <c r="Z37" i="182" s="1"/>
  <c r="Q37" i="182"/>
  <c r="P37" i="182"/>
  <c r="G37" i="180" s="1"/>
  <c r="P37" i="180" s="1"/>
  <c r="O37" i="182"/>
  <c r="N37" i="182"/>
  <c r="M37" i="182"/>
  <c r="L37" i="182"/>
  <c r="K37" i="182"/>
  <c r="Y37" i="182" s="1"/>
  <c r="J37" i="182"/>
  <c r="I37" i="182"/>
  <c r="H37" i="182"/>
  <c r="G37" i="182"/>
  <c r="F37" i="182"/>
  <c r="E37" i="182"/>
  <c r="D37" i="182"/>
  <c r="C37" i="182"/>
  <c r="B37" i="182"/>
  <c r="B37" i="181" s="1"/>
  <c r="V36" i="182"/>
  <c r="U36" i="182"/>
  <c r="T36" i="182"/>
  <c r="S36" i="182"/>
  <c r="R36" i="182"/>
  <c r="Q36" i="182"/>
  <c r="Z36" i="182" s="1"/>
  <c r="P36" i="182"/>
  <c r="G36" i="180" s="1"/>
  <c r="O36" i="182"/>
  <c r="N36" i="182"/>
  <c r="M36" i="182"/>
  <c r="L36" i="182"/>
  <c r="K36" i="182"/>
  <c r="J36" i="182"/>
  <c r="Y36" i="182" s="1"/>
  <c r="I36" i="182"/>
  <c r="H36" i="182"/>
  <c r="G36" i="182"/>
  <c r="F36" i="182"/>
  <c r="E36" i="182"/>
  <c r="D36" i="182"/>
  <c r="C36" i="182"/>
  <c r="B36" i="182"/>
  <c r="B36" i="181" s="1"/>
  <c r="B36" i="180" s="1"/>
  <c r="V35" i="182"/>
  <c r="U35" i="182"/>
  <c r="T35" i="182"/>
  <c r="S35" i="182"/>
  <c r="R35" i="182"/>
  <c r="Q35" i="182"/>
  <c r="Z35" i="182" s="1"/>
  <c r="P35" i="182"/>
  <c r="G35" i="180" s="1"/>
  <c r="P35" i="180" s="1"/>
  <c r="O35" i="182"/>
  <c r="N35" i="182"/>
  <c r="M35" i="182"/>
  <c r="L35" i="182"/>
  <c r="K35" i="182"/>
  <c r="J35" i="182"/>
  <c r="Y35" i="182" s="1"/>
  <c r="I35" i="182"/>
  <c r="F35" i="180" s="1"/>
  <c r="H35" i="182"/>
  <c r="G35" i="182"/>
  <c r="F35" i="182"/>
  <c r="E35" i="182"/>
  <c r="D35" i="182"/>
  <c r="C35" i="182"/>
  <c r="X35" i="182" s="1"/>
  <c r="B35" i="182"/>
  <c r="E35" i="180" s="1"/>
  <c r="V34" i="182"/>
  <c r="U34" i="182"/>
  <c r="T34" i="182"/>
  <c r="S34" i="182"/>
  <c r="R34" i="182"/>
  <c r="Z34" i="182" s="1"/>
  <c r="Q34" i="182"/>
  <c r="P34" i="182"/>
  <c r="G34" i="180" s="1"/>
  <c r="P34" i="180" s="1"/>
  <c r="O34" i="182"/>
  <c r="N34" i="182"/>
  <c r="M34" i="182"/>
  <c r="L34" i="182"/>
  <c r="K34" i="182"/>
  <c r="J34" i="182"/>
  <c r="Y34" i="182" s="1"/>
  <c r="I34" i="182"/>
  <c r="H34" i="182"/>
  <c r="G34" i="182"/>
  <c r="F34" i="182"/>
  <c r="E34" i="182"/>
  <c r="D34" i="182"/>
  <c r="C34" i="182"/>
  <c r="B34" i="182"/>
  <c r="B34" i="181" s="1"/>
  <c r="B34" i="180" s="1"/>
  <c r="Y33" i="182"/>
  <c r="V33" i="182"/>
  <c r="U33" i="182"/>
  <c r="T33" i="182"/>
  <c r="S33" i="182"/>
  <c r="R33" i="182"/>
  <c r="Q33" i="182"/>
  <c r="Z33" i="182" s="1"/>
  <c r="P33" i="182"/>
  <c r="G33" i="180" s="1"/>
  <c r="P33" i="180" s="1"/>
  <c r="O33" i="182"/>
  <c r="N33" i="182"/>
  <c r="M33" i="182"/>
  <c r="L33" i="182"/>
  <c r="K33" i="182"/>
  <c r="J33" i="182"/>
  <c r="I33" i="182"/>
  <c r="F33" i="180" s="1"/>
  <c r="N33" i="180" s="1"/>
  <c r="H33" i="182"/>
  <c r="G33" i="182"/>
  <c r="F33" i="182"/>
  <c r="E33" i="182"/>
  <c r="D33" i="182"/>
  <c r="C33" i="182"/>
  <c r="B33" i="182"/>
  <c r="B33" i="181" s="1"/>
  <c r="B33" i="180" s="1"/>
  <c r="Z32" i="182"/>
  <c r="Y32" i="182"/>
  <c r="V32" i="182"/>
  <c r="U32" i="182"/>
  <c r="T32" i="182"/>
  <c r="S32" i="182"/>
  <c r="R32" i="182"/>
  <c r="Q32" i="182"/>
  <c r="P32" i="182"/>
  <c r="G32" i="180" s="1"/>
  <c r="P32" i="180" s="1"/>
  <c r="O32" i="182"/>
  <c r="N32" i="182"/>
  <c r="M32" i="182"/>
  <c r="L32" i="182"/>
  <c r="K32" i="182"/>
  <c r="J32" i="182"/>
  <c r="I32" i="182"/>
  <c r="F32" i="180" s="1"/>
  <c r="N32" i="180" s="1"/>
  <c r="H32" i="182"/>
  <c r="G32" i="182"/>
  <c r="F32" i="182"/>
  <c r="E32" i="182"/>
  <c r="D32" i="182"/>
  <c r="C32" i="182"/>
  <c r="B32" i="182"/>
  <c r="B32" i="181" s="1"/>
  <c r="Z31" i="182"/>
  <c r="Y31" i="182"/>
  <c r="V31" i="182"/>
  <c r="U31" i="182"/>
  <c r="T31" i="182"/>
  <c r="S31" i="182"/>
  <c r="R31" i="182"/>
  <c r="Q31" i="182"/>
  <c r="P31" i="182"/>
  <c r="G31" i="180" s="1"/>
  <c r="P31" i="180" s="1"/>
  <c r="O31" i="182"/>
  <c r="N31" i="182"/>
  <c r="M31" i="182"/>
  <c r="L31" i="182"/>
  <c r="K31" i="182"/>
  <c r="J31" i="182"/>
  <c r="I31" i="182"/>
  <c r="H31" i="182"/>
  <c r="G31" i="182"/>
  <c r="F31" i="182"/>
  <c r="E31" i="182"/>
  <c r="D31" i="182"/>
  <c r="C31" i="182"/>
  <c r="B31" i="182"/>
  <c r="Z30" i="182"/>
  <c r="Y30" i="182"/>
  <c r="V30" i="182"/>
  <c r="U30" i="182"/>
  <c r="T30" i="182"/>
  <c r="S30" i="182"/>
  <c r="R30" i="182"/>
  <c r="Q30" i="182"/>
  <c r="P30" i="182"/>
  <c r="G30" i="180" s="1"/>
  <c r="P30" i="180" s="1"/>
  <c r="O30" i="182"/>
  <c r="N30" i="182"/>
  <c r="M30" i="182"/>
  <c r="L30" i="182"/>
  <c r="K30" i="182"/>
  <c r="J30" i="182"/>
  <c r="I30" i="182"/>
  <c r="H30" i="182"/>
  <c r="G30" i="182"/>
  <c r="F30" i="182"/>
  <c r="E30" i="182"/>
  <c r="D30" i="182"/>
  <c r="C30" i="182"/>
  <c r="B30" i="182"/>
  <c r="V29" i="182"/>
  <c r="U29" i="182"/>
  <c r="T29" i="182"/>
  <c r="S29" i="182"/>
  <c r="R29" i="182"/>
  <c r="Z29" i="182" s="1"/>
  <c r="Q29" i="182"/>
  <c r="P29" i="182"/>
  <c r="G29" i="180" s="1"/>
  <c r="O29" i="182"/>
  <c r="N29" i="182"/>
  <c r="M29" i="182"/>
  <c r="L29" i="182"/>
  <c r="K29" i="182"/>
  <c r="Y29" i="182" s="1"/>
  <c r="J29" i="182"/>
  <c r="I29" i="182"/>
  <c r="H29" i="182"/>
  <c r="G29" i="182"/>
  <c r="F29" i="182"/>
  <c r="E29" i="182"/>
  <c r="D29" i="182"/>
  <c r="C29" i="182"/>
  <c r="B29" i="182"/>
  <c r="B29" i="181" s="1"/>
  <c r="V28" i="182"/>
  <c r="U28" i="182"/>
  <c r="T28" i="182"/>
  <c r="S28" i="182"/>
  <c r="R28" i="182"/>
  <c r="Q28" i="182"/>
  <c r="Z28" i="182" s="1"/>
  <c r="P28" i="182"/>
  <c r="G28" i="180" s="1"/>
  <c r="P28" i="180" s="1"/>
  <c r="O28" i="182"/>
  <c r="N28" i="182"/>
  <c r="M28" i="182"/>
  <c r="L28" i="182"/>
  <c r="K28" i="182"/>
  <c r="J28" i="182"/>
  <c r="Y28" i="182" s="1"/>
  <c r="I28" i="182"/>
  <c r="H28" i="182"/>
  <c r="G28" i="182"/>
  <c r="F28" i="182"/>
  <c r="E28" i="182"/>
  <c r="D28" i="182"/>
  <c r="C28" i="182"/>
  <c r="B28" i="182"/>
  <c r="B28" i="181" s="1"/>
  <c r="B28" i="180" s="1"/>
  <c r="V27" i="182"/>
  <c r="U27" i="182"/>
  <c r="T27" i="182"/>
  <c r="S27" i="182"/>
  <c r="R27" i="182"/>
  <c r="Q27" i="182"/>
  <c r="Z27" i="182" s="1"/>
  <c r="P27" i="182"/>
  <c r="G27" i="180" s="1"/>
  <c r="P27" i="180" s="1"/>
  <c r="O27" i="182"/>
  <c r="N27" i="182"/>
  <c r="M27" i="182"/>
  <c r="L27" i="182"/>
  <c r="K27" i="182"/>
  <c r="J27" i="182"/>
  <c r="Y27" i="182" s="1"/>
  <c r="I27" i="182"/>
  <c r="F27" i="180" s="1"/>
  <c r="H27" i="182"/>
  <c r="G27" i="182"/>
  <c r="F27" i="182"/>
  <c r="E27" i="182"/>
  <c r="D27" i="182"/>
  <c r="C27" i="182"/>
  <c r="X27" i="182" s="1"/>
  <c r="B27" i="182"/>
  <c r="E27" i="180" s="1"/>
  <c r="V26" i="182"/>
  <c r="U26" i="182"/>
  <c r="T26" i="182"/>
  <c r="S26" i="182"/>
  <c r="R26" i="182"/>
  <c r="Z26" i="182" s="1"/>
  <c r="Q26" i="182"/>
  <c r="P26" i="182"/>
  <c r="G26" i="180" s="1"/>
  <c r="P26" i="180" s="1"/>
  <c r="O26" i="182"/>
  <c r="N26" i="182"/>
  <c r="M26" i="182"/>
  <c r="L26" i="182"/>
  <c r="K26" i="182"/>
  <c r="J26" i="182"/>
  <c r="Y26" i="182" s="1"/>
  <c r="I26" i="182"/>
  <c r="H26" i="182"/>
  <c r="G26" i="182"/>
  <c r="F26" i="182"/>
  <c r="E26" i="182"/>
  <c r="D26" i="182"/>
  <c r="C26" i="182"/>
  <c r="B26" i="182"/>
  <c r="Y25" i="182"/>
  <c r="V25" i="182"/>
  <c r="U25" i="182"/>
  <c r="T25" i="182"/>
  <c r="S25" i="182"/>
  <c r="R25" i="182"/>
  <c r="Q25" i="182"/>
  <c r="Z25" i="182" s="1"/>
  <c r="P25" i="182"/>
  <c r="G25" i="180" s="1"/>
  <c r="P25" i="180" s="1"/>
  <c r="O25" i="182"/>
  <c r="N25" i="182"/>
  <c r="M25" i="182"/>
  <c r="L25" i="182"/>
  <c r="K25" i="182"/>
  <c r="J25" i="182"/>
  <c r="I25" i="182"/>
  <c r="F25" i="180" s="1"/>
  <c r="N25" i="180" s="1"/>
  <c r="H25" i="182"/>
  <c r="G25" i="182"/>
  <c r="F25" i="182"/>
  <c r="E25" i="182"/>
  <c r="D25" i="182"/>
  <c r="C25" i="182"/>
  <c r="B25" i="182"/>
  <c r="B25" i="181" s="1"/>
  <c r="B25" i="180" s="1"/>
  <c r="Z24" i="182"/>
  <c r="Y24" i="182"/>
  <c r="V24" i="182"/>
  <c r="U24" i="182"/>
  <c r="T24" i="182"/>
  <c r="S24" i="182"/>
  <c r="R24" i="182"/>
  <c r="Q24" i="182"/>
  <c r="P24" i="182"/>
  <c r="G24" i="180" s="1"/>
  <c r="P24" i="180" s="1"/>
  <c r="O24" i="182"/>
  <c r="N24" i="182"/>
  <c r="M24" i="182"/>
  <c r="L24" i="182"/>
  <c r="K24" i="182"/>
  <c r="J24" i="182"/>
  <c r="I24" i="182"/>
  <c r="F24" i="180" s="1"/>
  <c r="M24" i="180" s="1"/>
  <c r="H24" i="182"/>
  <c r="G24" i="182"/>
  <c r="F24" i="182"/>
  <c r="E24" i="182"/>
  <c r="D24" i="182"/>
  <c r="C24" i="182"/>
  <c r="B24" i="182"/>
  <c r="B24" i="181" s="1"/>
  <c r="Z23" i="182"/>
  <c r="Y23" i="182"/>
  <c r="V23" i="182"/>
  <c r="U23" i="182"/>
  <c r="T23" i="182"/>
  <c r="S23" i="182"/>
  <c r="R23" i="182"/>
  <c r="Q23" i="182"/>
  <c r="P23" i="182"/>
  <c r="G23" i="180" s="1"/>
  <c r="P23" i="180" s="1"/>
  <c r="O23" i="182"/>
  <c r="N23" i="182"/>
  <c r="M23" i="182"/>
  <c r="L23" i="182"/>
  <c r="K23" i="182"/>
  <c r="J23" i="182"/>
  <c r="I23" i="182"/>
  <c r="H23" i="182"/>
  <c r="G23" i="182"/>
  <c r="F23" i="182"/>
  <c r="E23" i="182"/>
  <c r="D23" i="182"/>
  <c r="C23" i="182"/>
  <c r="B23" i="182"/>
  <c r="Z22" i="182"/>
  <c r="Y22" i="182"/>
  <c r="V22" i="182"/>
  <c r="U22" i="182"/>
  <c r="T22" i="182"/>
  <c r="S22" i="182"/>
  <c r="R22" i="182"/>
  <c r="Q22" i="182"/>
  <c r="P22" i="182"/>
  <c r="G22" i="180" s="1"/>
  <c r="P22" i="180" s="1"/>
  <c r="O22" i="182"/>
  <c r="N22" i="182"/>
  <c r="M22" i="182"/>
  <c r="L22" i="182"/>
  <c r="K22" i="182"/>
  <c r="J22" i="182"/>
  <c r="I22" i="182"/>
  <c r="H22" i="182"/>
  <c r="G22" i="182"/>
  <c r="F22" i="182"/>
  <c r="E22" i="182"/>
  <c r="D22" i="182"/>
  <c r="C22" i="182"/>
  <c r="B22" i="182"/>
  <c r="V21" i="182"/>
  <c r="U21" i="182"/>
  <c r="T21" i="182"/>
  <c r="S21" i="182"/>
  <c r="R21" i="182"/>
  <c r="Z21" i="182" s="1"/>
  <c r="Q21" i="182"/>
  <c r="P21" i="182"/>
  <c r="G21" i="180" s="1"/>
  <c r="P21" i="180" s="1"/>
  <c r="O21" i="182"/>
  <c r="N21" i="182"/>
  <c r="M21" i="182"/>
  <c r="L21" i="182"/>
  <c r="K21" i="182"/>
  <c r="Y21" i="182" s="1"/>
  <c r="J21" i="182"/>
  <c r="I21" i="182"/>
  <c r="H21" i="182"/>
  <c r="G21" i="182"/>
  <c r="F21" i="182"/>
  <c r="E21" i="182"/>
  <c r="D21" i="182"/>
  <c r="C21" i="182"/>
  <c r="B21" i="182"/>
  <c r="B21" i="181" s="1"/>
  <c r="V20" i="182"/>
  <c r="U20" i="182"/>
  <c r="T20" i="182"/>
  <c r="S20" i="182"/>
  <c r="R20" i="182"/>
  <c r="Q20" i="182"/>
  <c r="Z20" i="182" s="1"/>
  <c r="P20" i="182"/>
  <c r="G20" i="180" s="1"/>
  <c r="O20" i="182"/>
  <c r="N20" i="182"/>
  <c r="M20" i="182"/>
  <c r="L20" i="182"/>
  <c r="K20" i="182"/>
  <c r="J20" i="182"/>
  <c r="Y20" i="182" s="1"/>
  <c r="I20" i="182"/>
  <c r="H20" i="182"/>
  <c r="G20" i="182"/>
  <c r="F20" i="182"/>
  <c r="E20" i="182"/>
  <c r="D20" i="182"/>
  <c r="C20" i="182"/>
  <c r="B20" i="182"/>
  <c r="B20" i="181" s="1"/>
  <c r="B20" i="180" s="1"/>
  <c r="V19" i="182"/>
  <c r="U19" i="182"/>
  <c r="T19" i="182"/>
  <c r="S19" i="182"/>
  <c r="R19" i="182"/>
  <c r="Q19" i="182"/>
  <c r="Z19" i="182" s="1"/>
  <c r="P19" i="182"/>
  <c r="G19" i="180" s="1"/>
  <c r="P19" i="180" s="1"/>
  <c r="O19" i="182"/>
  <c r="N19" i="182"/>
  <c r="M19" i="182"/>
  <c r="L19" i="182"/>
  <c r="K19" i="182"/>
  <c r="J19" i="182"/>
  <c r="Y19" i="182" s="1"/>
  <c r="I19" i="182"/>
  <c r="F19" i="180" s="1"/>
  <c r="H19" i="182"/>
  <c r="G19" i="182"/>
  <c r="F19" i="182"/>
  <c r="E19" i="182"/>
  <c r="D19" i="182"/>
  <c r="C19" i="182"/>
  <c r="X19" i="182" s="1"/>
  <c r="B19" i="182"/>
  <c r="E19" i="180" s="1"/>
  <c r="M19" i="180" s="1"/>
  <c r="Z18" i="182"/>
  <c r="V18" i="182"/>
  <c r="U18" i="182"/>
  <c r="T18" i="182"/>
  <c r="S18" i="182"/>
  <c r="R18" i="182"/>
  <c r="Q18" i="182"/>
  <c r="P18" i="182"/>
  <c r="G18" i="180" s="1"/>
  <c r="P18" i="180" s="1"/>
  <c r="O18" i="182"/>
  <c r="N18" i="182"/>
  <c r="M18" i="182"/>
  <c r="L18" i="182"/>
  <c r="K18" i="182"/>
  <c r="J18" i="182"/>
  <c r="Y18" i="182" s="1"/>
  <c r="I18" i="182"/>
  <c r="H18" i="182"/>
  <c r="G18" i="182"/>
  <c r="F18" i="182"/>
  <c r="E18" i="182"/>
  <c r="D18" i="182"/>
  <c r="C18" i="182"/>
  <c r="B18" i="182"/>
  <c r="B18" i="181" s="1"/>
  <c r="Y17" i="182"/>
  <c r="V17" i="182"/>
  <c r="U17" i="182"/>
  <c r="T17" i="182"/>
  <c r="S17" i="182"/>
  <c r="R17" i="182"/>
  <c r="Q17" i="182"/>
  <c r="Z17" i="182" s="1"/>
  <c r="P17" i="182"/>
  <c r="G17" i="180" s="1"/>
  <c r="P17" i="180" s="1"/>
  <c r="O17" i="182"/>
  <c r="N17" i="182"/>
  <c r="M17" i="182"/>
  <c r="L17" i="182"/>
  <c r="K17" i="182"/>
  <c r="J17" i="182"/>
  <c r="I17" i="182"/>
  <c r="F17" i="180" s="1"/>
  <c r="N17" i="180" s="1"/>
  <c r="H17" i="182"/>
  <c r="G17" i="182"/>
  <c r="F17" i="182"/>
  <c r="E17" i="182"/>
  <c r="D17" i="182"/>
  <c r="C17" i="182"/>
  <c r="B17" i="182"/>
  <c r="B17" i="181" s="1"/>
  <c r="B17" i="180" s="1"/>
  <c r="Z16" i="182"/>
  <c r="Y16" i="182"/>
  <c r="V16" i="182"/>
  <c r="U16" i="182"/>
  <c r="T16" i="182"/>
  <c r="S16" i="182"/>
  <c r="R16" i="182"/>
  <c r="Q16" i="182"/>
  <c r="P16" i="182"/>
  <c r="G16" i="180" s="1"/>
  <c r="P16" i="180" s="1"/>
  <c r="O16" i="182"/>
  <c r="N16" i="182"/>
  <c r="M16" i="182"/>
  <c r="L16" i="182"/>
  <c r="K16" i="182"/>
  <c r="J16" i="182"/>
  <c r="I16" i="182"/>
  <c r="F16" i="180" s="1"/>
  <c r="M16" i="180" s="1"/>
  <c r="H16" i="182"/>
  <c r="G16" i="182"/>
  <c r="F16" i="182"/>
  <c r="E16" i="182"/>
  <c r="D16" i="182"/>
  <c r="C16" i="182"/>
  <c r="B16" i="182"/>
  <c r="B16" i="181" s="1"/>
  <c r="Z15" i="182"/>
  <c r="Y15" i="182"/>
  <c r="V15" i="182"/>
  <c r="U15" i="182"/>
  <c r="T15" i="182"/>
  <c r="S15" i="182"/>
  <c r="R15" i="182"/>
  <c r="Q15" i="182"/>
  <c r="P15" i="182"/>
  <c r="G15" i="180" s="1"/>
  <c r="P15" i="180" s="1"/>
  <c r="O15" i="182"/>
  <c r="N15" i="182"/>
  <c r="M15" i="182"/>
  <c r="L15" i="182"/>
  <c r="K15" i="182"/>
  <c r="J15" i="182"/>
  <c r="I15" i="182"/>
  <c r="H15" i="182"/>
  <c r="G15" i="182"/>
  <c r="F15" i="182"/>
  <c r="E15" i="182"/>
  <c r="D15" i="182"/>
  <c r="C15" i="182"/>
  <c r="B15" i="182"/>
  <c r="Z14" i="182"/>
  <c r="Y14" i="182"/>
  <c r="V14" i="182"/>
  <c r="U14" i="182"/>
  <c r="T14" i="182"/>
  <c r="S14" i="182"/>
  <c r="R14" i="182"/>
  <c r="Q14" i="182"/>
  <c r="P14" i="182"/>
  <c r="G14" i="180" s="1"/>
  <c r="P14" i="180" s="1"/>
  <c r="O14" i="182"/>
  <c r="N14" i="182"/>
  <c r="M14" i="182"/>
  <c r="L14" i="182"/>
  <c r="K14" i="182"/>
  <c r="J14" i="182"/>
  <c r="I14" i="182"/>
  <c r="H14" i="182"/>
  <c r="G14" i="182"/>
  <c r="F14" i="182"/>
  <c r="E14" i="182"/>
  <c r="D14" i="182"/>
  <c r="C14" i="182"/>
  <c r="B14" i="182"/>
  <c r="V13" i="182"/>
  <c r="U13" i="182"/>
  <c r="T13" i="182"/>
  <c r="S13" i="182"/>
  <c r="R13" i="182"/>
  <c r="Z13" i="182" s="1"/>
  <c r="Q13" i="182"/>
  <c r="P13" i="182"/>
  <c r="O13" i="182"/>
  <c r="N13" i="182"/>
  <c r="M13" i="182"/>
  <c r="L13" i="182"/>
  <c r="K13" i="182"/>
  <c r="Y13" i="182" s="1"/>
  <c r="J13" i="182"/>
  <c r="I13" i="182"/>
  <c r="H13" i="182"/>
  <c r="G13" i="182"/>
  <c r="F13" i="182"/>
  <c r="E13" i="182"/>
  <c r="D13" i="182"/>
  <c r="C13" i="182"/>
  <c r="B13" i="182"/>
  <c r="V12" i="182"/>
  <c r="U12" i="182"/>
  <c r="T12" i="182"/>
  <c r="S12" i="182"/>
  <c r="R12" i="182"/>
  <c r="Q12" i="182"/>
  <c r="Z12" i="182" s="1"/>
  <c r="P12" i="182"/>
  <c r="G12" i="180" s="1"/>
  <c r="O12" i="182"/>
  <c r="N12" i="182"/>
  <c r="M12" i="182"/>
  <c r="L12" i="182"/>
  <c r="K12" i="182"/>
  <c r="J12" i="182"/>
  <c r="Y12" i="182" s="1"/>
  <c r="I12" i="182"/>
  <c r="F12" i="180" s="1"/>
  <c r="H12" i="182"/>
  <c r="G12" i="182"/>
  <c r="F12" i="182"/>
  <c r="E12" i="182"/>
  <c r="D12" i="182"/>
  <c r="C12" i="182"/>
  <c r="B12" i="182"/>
  <c r="V11" i="182"/>
  <c r="U11" i="182"/>
  <c r="T11" i="182"/>
  <c r="S11" i="182"/>
  <c r="R11" i="182"/>
  <c r="Q11" i="182"/>
  <c r="Z11" i="182" s="1"/>
  <c r="P11" i="182"/>
  <c r="O11" i="182"/>
  <c r="N11" i="182"/>
  <c r="M11" i="182"/>
  <c r="L11" i="182"/>
  <c r="K11" i="182"/>
  <c r="J11" i="182"/>
  <c r="Y11" i="182" s="1"/>
  <c r="I11" i="182"/>
  <c r="F11" i="180" s="1"/>
  <c r="H11" i="182"/>
  <c r="G11" i="182"/>
  <c r="F11" i="182"/>
  <c r="E11" i="182"/>
  <c r="D11" i="182"/>
  <c r="C11" i="182"/>
  <c r="X11" i="182" s="1"/>
  <c r="B11" i="182"/>
  <c r="B11" i="181" s="1"/>
  <c r="Z10" i="182"/>
  <c r="V10" i="182"/>
  <c r="U10" i="182"/>
  <c r="T10" i="182"/>
  <c r="S10" i="182"/>
  <c r="R10" i="182"/>
  <c r="Q10" i="182"/>
  <c r="P10" i="182"/>
  <c r="G10" i="180" s="1"/>
  <c r="O10" i="182"/>
  <c r="N10" i="182"/>
  <c r="M10" i="182"/>
  <c r="L10" i="182"/>
  <c r="K10" i="182"/>
  <c r="J10" i="182"/>
  <c r="Y10" i="182" s="1"/>
  <c r="I10" i="182"/>
  <c r="F10" i="180" s="1"/>
  <c r="H10" i="182"/>
  <c r="G10" i="182"/>
  <c r="F10" i="182"/>
  <c r="E10" i="182"/>
  <c r="D10" i="182"/>
  <c r="C10" i="182"/>
  <c r="B10" i="182"/>
  <c r="E10" i="180" s="1"/>
  <c r="Z116" i="181"/>
  <c r="V116" i="181"/>
  <c r="U116" i="181"/>
  <c r="T116" i="181"/>
  <c r="S116" i="181"/>
  <c r="R116" i="181"/>
  <c r="Q116" i="181"/>
  <c r="AA116" i="181" s="1"/>
  <c r="P116" i="181"/>
  <c r="O116" i="181"/>
  <c r="N116" i="181"/>
  <c r="M116" i="181"/>
  <c r="L116" i="181"/>
  <c r="K116" i="181"/>
  <c r="J116" i="181"/>
  <c r="I116" i="181"/>
  <c r="C116" i="180" s="1"/>
  <c r="H116" i="181"/>
  <c r="G116" i="181"/>
  <c r="F116" i="181"/>
  <c r="E116" i="181"/>
  <c r="D116" i="181"/>
  <c r="C116" i="181"/>
  <c r="B116" i="181"/>
  <c r="B116" i="180" s="1"/>
  <c r="AA115" i="181"/>
  <c r="Z115" i="181"/>
  <c r="V115" i="181"/>
  <c r="U115" i="181"/>
  <c r="T115" i="181"/>
  <c r="S115" i="181"/>
  <c r="R115" i="181"/>
  <c r="Q115" i="181"/>
  <c r="P115" i="181"/>
  <c r="D115" i="180" s="1"/>
  <c r="O115" i="181"/>
  <c r="N115" i="181"/>
  <c r="M115" i="181"/>
  <c r="L115" i="181"/>
  <c r="K115" i="181"/>
  <c r="J115" i="181"/>
  <c r="I115" i="181"/>
  <c r="C115" i="180" s="1"/>
  <c r="H115" i="181"/>
  <c r="G115" i="181"/>
  <c r="F115" i="181"/>
  <c r="E115" i="181"/>
  <c r="D115" i="181"/>
  <c r="B115" i="181"/>
  <c r="B115" i="180" s="1"/>
  <c r="AA114" i="181"/>
  <c r="Z114" i="181"/>
  <c r="V114" i="181"/>
  <c r="U114" i="181"/>
  <c r="T114" i="181"/>
  <c r="S114" i="181"/>
  <c r="R114" i="181"/>
  <c r="Q114" i="181"/>
  <c r="P114" i="181"/>
  <c r="O114" i="181"/>
  <c r="N114" i="181"/>
  <c r="M114" i="181"/>
  <c r="L114" i="181"/>
  <c r="K114" i="181"/>
  <c r="J114" i="181"/>
  <c r="I114" i="181"/>
  <c r="H114" i="181"/>
  <c r="G114" i="181"/>
  <c r="F114" i="181"/>
  <c r="E114" i="181"/>
  <c r="D114" i="181"/>
  <c r="C114" i="181"/>
  <c r="B114" i="181"/>
  <c r="AA113" i="181"/>
  <c r="Z113" i="181"/>
  <c r="V113" i="181"/>
  <c r="U113" i="181"/>
  <c r="T113" i="181"/>
  <c r="S113" i="181"/>
  <c r="R113" i="181"/>
  <c r="Q113" i="181"/>
  <c r="P113" i="181"/>
  <c r="O113" i="181"/>
  <c r="N113" i="181"/>
  <c r="M113" i="181"/>
  <c r="L113" i="181"/>
  <c r="K113" i="181"/>
  <c r="J113" i="181"/>
  <c r="I113" i="181"/>
  <c r="C113" i="180" s="1"/>
  <c r="H113" i="181"/>
  <c r="G113" i="181"/>
  <c r="F113" i="181"/>
  <c r="E113" i="181"/>
  <c r="D113" i="181"/>
  <c r="C113" i="181"/>
  <c r="B113" i="181"/>
  <c r="B113" i="180" s="1"/>
  <c r="V112" i="181"/>
  <c r="U112" i="181"/>
  <c r="T112" i="181"/>
  <c r="S112" i="181"/>
  <c r="R112" i="181"/>
  <c r="AA112" i="181" s="1"/>
  <c r="Q112" i="181"/>
  <c r="P112" i="181"/>
  <c r="D112" i="180" s="1"/>
  <c r="O112" i="181"/>
  <c r="N112" i="181"/>
  <c r="M112" i="181"/>
  <c r="L112" i="181"/>
  <c r="K112" i="181"/>
  <c r="Z112" i="181" s="1"/>
  <c r="J112" i="181"/>
  <c r="I112" i="181"/>
  <c r="C112" i="180" s="1"/>
  <c r="H112" i="181"/>
  <c r="G112" i="181"/>
  <c r="F112" i="181"/>
  <c r="E112" i="181"/>
  <c r="D112" i="181"/>
  <c r="C112" i="181"/>
  <c r="Y112" i="181" s="1"/>
  <c r="B112" i="181"/>
  <c r="B112" i="180" s="1"/>
  <c r="V111" i="181"/>
  <c r="U111" i="181"/>
  <c r="T111" i="181"/>
  <c r="S111" i="181"/>
  <c r="R111" i="181"/>
  <c r="Q111" i="181"/>
  <c r="AA111" i="181" s="1"/>
  <c r="P111" i="181"/>
  <c r="O111" i="181"/>
  <c r="N111" i="181"/>
  <c r="M111" i="181"/>
  <c r="L111" i="181"/>
  <c r="K111" i="181"/>
  <c r="J111" i="181"/>
  <c r="Z111" i="181" s="1"/>
  <c r="I111" i="181"/>
  <c r="H111" i="181"/>
  <c r="G111" i="181"/>
  <c r="F111" i="181"/>
  <c r="E111" i="181"/>
  <c r="D111" i="181"/>
  <c r="C111" i="181"/>
  <c r="Y111" i="181" s="1"/>
  <c r="B111" i="181"/>
  <c r="V110" i="181"/>
  <c r="U110" i="181"/>
  <c r="T110" i="181"/>
  <c r="S110" i="181"/>
  <c r="R110" i="181"/>
  <c r="Q110" i="181"/>
  <c r="AA110" i="181" s="1"/>
  <c r="P110" i="181"/>
  <c r="D110" i="180" s="1"/>
  <c r="O110" i="181"/>
  <c r="N110" i="181"/>
  <c r="M110" i="181"/>
  <c r="L110" i="181"/>
  <c r="K110" i="181"/>
  <c r="J110" i="181"/>
  <c r="Z110" i="181" s="1"/>
  <c r="I110" i="181"/>
  <c r="C110" i="180" s="1"/>
  <c r="H110" i="181"/>
  <c r="G110" i="181"/>
  <c r="F110" i="181"/>
  <c r="E110" i="181"/>
  <c r="D110" i="181"/>
  <c r="C110" i="181"/>
  <c r="Y110" i="181" s="1"/>
  <c r="B110" i="181"/>
  <c r="B110" i="180" s="1"/>
  <c r="AA109" i="181"/>
  <c r="V109" i="181"/>
  <c r="U109" i="181"/>
  <c r="T109" i="181"/>
  <c r="S109" i="181"/>
  <c r="R109" i="181"/>
  <c r="Q109" i="181"/>
  <c r="P109" i="181"/>
  <c r="D109" i="180" s="1"/>
  <c r="O109" i="181"/>
  <c r="N109" i="181"/>
  <c r="M109" i="181"/>
  <c r="L109" i="181"/>
  <c r="K109" i="181"/>
  <c r="J109" i="181"/>
  <c r="Z109" i="181" s="1"/>
  <c r="I109" i="181"/>
  <c r="C109" i="180" s="1"/>
  <c r="H109" i="181"/>
  <c r="G109" i="181"/>
  <c r="F109" i="181"/>
  <c r="E109" i="181"/>
  <c r="D109" i="181"/>
  <c r="C109" i="181"/>
  <c r="B109" i="181"/>
  <c r="B109" i="180" s="1"/>
  <c r="Z108" i="181"/>
  <c r="V108" i="181"/>
  <c r="U108" i="181"/>
  <c r="T108" i="181"/>
  <c r="S108" i="181"/>
  <c r="R108" i="181"/>
  <c r="Q108" i="181"/>
  <c r="AA108" i="181" s="1"/>
  <c r="P108" i="181"/>
  <c r="O108" i="181"/>
  <c r="N108" i="181"/>
  <c r="M108" i="181"/>
  <c r="L108" i="181"/>
  <c r="K108" i="181"/>
  <c r="J108" i="181"/>
  <c r="I108" i="181"/>
  <c r="H108" i="181"/>
  <c r="G108" i="181"/>
  <c r="F108" i="181"/>
  <c r="E108" i="181"/>
  <c r="D108" i="181"/>
  <c r="B108" i="181"/>
  <c r="B108" i="180" s="1"/>
  <c r="AA107" i="181"/>
  <c r="Z107" i="181"/>
  <c r="V107" i="181"/>
  <c r="U107" i="181"/>
  <c r="T107" i="181"/>
  <c r="S107" i="181"/>
  <c r="R107" i="181"/>
  <c r="Q107" i="181"/>
  <c r="P107" i="181"/>
  <c r="D107" i="180" s="1"/>
  <c r="O107" i="181"/>
  <c r="N107" i="181"/>
  <c r="M107" i="181"/>
  <c r="L107" i="181"/>
  <c r="K107" i="181"/>
  <c r="J107" i="181"/>
  <c r="I107" i="181"/>
  <c r="C107" i="180" s="1"/>
  <c r="H107" i="181"/>
  <c r="G107" i="181"/>
  <c r="F107" i="181"/>
  <c r="E107" i="181"/>
  <c r="D107" i="181"/>
  <c r="AA106" i="181"/>
  <c r="Z106" i="181"/>
  <c r="V106" i="181"/>
  <c r="U106" i="181"/>
  <c r="T106" i="181"/>
  <c r="S106" i="181"/>
  <c r="R106" i="181"/>
  <c r="Q106" i="181"/>
  <c r="P106" i="181"/>
  <c r="O106" i="181"/>
  <c r="N106" i="181"/>
  <c r="M106" i="181"/>
  <c r="L106" i="181"/>
  <c r="K106" i="181"/>
  <c r="J106" i="181"/>
  <c r="I106" i="181"/>
  <c r="H106" i="181"/>
  <c r="G106" i="181"/>
  <c r="F106" i="181"/>
  <c r="E106" i="181"/>
  <c r="D106" i="181"/>
  <c r="C106" i="181"/>
  <c r="B106" i="181"/>
  <c r="AA105" i="181"/>
  <c r="Z105" i="181"/>
  <c r="V105" i="181"/>
  <c r="U105" i="181"/>
  <c r="T105" i="181"/>
  <c r="S105" i="181"/>
  <c r="R105" i="181"/>
  <c r="Q105" i="181"/>
  <c r="P105" i="181"/>
  <c r="O105" i="181"/>
  <c r="N105" i="181"/>
  <c r="M105" i="181"/>
  <c r="L105" i="181"/>
  <c r="K105" i="181"/>
  <c r="J105" i="181"/>
  <c r="I105" i="181"/>
  <c r="C105" i="180" s="1"/>
  <c r="H105" i="181"/>
  <c r="G105" i="181"/>
  <c r="F105" i="181"/>
  <c r="E105" i="181"/>
  <c r="D105" i="181"/>
  <c r="C105" i="181"/>
  <c r="B105" i="181"/>
  <c r="B105" i="180" s="1"/>
  <c r="V104" i="181"/>
  <c r="U104" i="181"/>
  <c r="T104" i="181"/>
  <c r="S104" i="181"/>
  <c r="R104" i="181"/>
  <c r="AA104" i="181" s="1"/>
  <c r="Q104" i="181"/>
  <c r="P104" i="181"/>
  <c r="D104" i="180" s="1"/>
  <c r="O104" i="181"/>
  <c r="N104" i="181"/>
  <c r="M104" i="181"/>
  <c r="L104" i="181"/>
  <c r="K104" i="181"/>
  <c r="Z104" i="181" s="1"/>
  <c r="J104" i="181"/>
  <c r="I104" i="181"/>
  <c r="C104" i="180" s="1"/>
  <c r="H104" i="181"/>
  <c r="G104" i="181"/>
  <c r="F104" i="181"/>
  <c r="E104" i="181"/>
  <c r="D104" i="181"/>
  <c r="C104" i="181"/>
  <c r="Y104" i="181" s="1"/>
  <c r="V103" i="181"/>
  <c r="U103" i="181"/>
  <c r="T103" i="181"/>
  <c r="S103" i="181"/>
  <c r="R103" i="181"/>
  <c r="Q103" i="181"/>
  <c r="AA103" i="181" s="1"/>
  <c r="P103" i="181"/>
  <c r="O103" i="181"/>
  <c r="N103" i="181"/>
  <c r="M103" i="181"/>
  <c r="L103" i="181"/>
  <c r="K103" i="181"/>
  <c r="J103" i="181"/>
  <c r="Z103" i="181" s="1"/>
  <c r="I103" i="181"/>
  <c r="C103" i="180" s="1"/>
  <c r="H103" i="181"/>
  <c r="G103" i="181"/>
  <c r="F103" i="181"/>
  <c r="E103" i="181"/>
  <c r="D103" i="181"/>
  <c r="C103" i="181"/>
  <c r="Y103" i="181" s="1"/>
  <c r="B103" i="181"/>
  <c r="B103" i="180" s="1"/>
  <c r="V102" i="181"/>
  <c r="U102" i="181"/>
  <c r="T102" i="181"/>
  <c r="S102" i="181"/>
  <c r="R102" i="181"/>
  <c r="Q102" i="181"/>
  <c r="AA102" i="181" s="1"/>
  <c r="P102" i="181"/>
  <c r="D102" i="180" s="1"/>
  <c r="O102" i="181"/>
  <c r="N102" i="181"/>
  <c r="M102" i="181"/>
  <c r="L102" i="181"/>
  <c r="K102" i="181"/>
  <c r="J102" i="181"/>
  <c r="Z102" i="181" s="1"/>
  <c r="I102" i="181"/>
  <c r="C102" i="180" s="1"/>
  <c r="H102" i="181"/>
  <c r="G102" i="181"/>
  <c r="F102" i="181"/>
  <c r="E102" i="181"/>
  <c r="D102" i="181"/>
  <c r="C102" i="181"/>
  <c r="Y102" i="181" s="1"/>
  <c r="B102" i="181"/>
  <c r="B102" i="180" s="1"/>
  <c r="AA101" i="181"/>
  <c r="V101" i="181"/>
  <c r="U101" i="181"/>
  <c r="T101" i="181"/>
  <c r="S101" i="181"/>
  <c r="R101" i="181"/>
  <c r="Q101" i="181"/>
  <c r="P101" i="181"/>
  <c r="D101" i="180" s="1"/>
  <c r="O101" i="181"/>
  <c r="N101" i="181"/>
  <c r="M101" i="181"/>
  <c r="L101" i="181"/>
  <c r="K101" i="181"/>
  <c r="J101" i="181"/>
  <c r="Z101" i="181" s="1"/>
  <c r="I101" i="181"/>
  <c r="C101" i="180" s="1"/>
  <c r="H101" i="181"/>
  <c r="G101" i="181"/>
  <c r="F101" i="181"/>
  <c r="E101" i="181"/>
  <c r="D101" i="181"/>
  <c r="C101" i="181"/>
  <c r="B101" i="181"/>
  <c r="B101" i="180" s="1"/>
  <c r="Z100" i="181"/>
  <c r="V100" i="181"/>
  <c r="U100" i="181"/>
  <c r="T100" i="181"/>
  <c r="S100" i="181"/>
  <c r="R100" i="181"/>
  <c r="Q100" i="181"/>
  <c r="AA100" i="181" s="1"/>
  <c r="P100" i="181"/>
  <c r="O100" i="181"/>
  <c r="N100" i="181"/>
  <c r="M100" i="181"/>
  <c r="L100" i="181"/>
  <c r="K100" i="181"/>
  <c r="J100" i="181"/>
  <c r="I100" i="181"/>
  <c r="H100" i="181"/>
  <c r="G100" i="181"/>
  <c r="F100" i="181"/>
  <c r="E100" i="181"/>
  <c r="D100" i="181"/>
  <c r="B100" i="181"/>
  <c r="B100" i="180" s="1"/>
  <c r="AA99" i="181"/>
  <c r="Z99" i="181"/>
  <c r="V99" i="181"/>
  <c r="U99" i="181"/>
  <c r="T99" i="181"/>
  <c r="S99" i="181"/>
  <c r="R99" i="181"/>
  <c r="Q99" i="181"/>
  <c r="P99" i="181"/>
  <c r="D99" i="180" s="1"/>
  <c r="O99" i="181"/>
  <c r="N99" i="181"/>
  <c r="M99" i="181"/>
  <c r="L99" i="181"/>
  <c r="K99" i="181"/>
  <c r="J99" i="181"/>
  <c r="I99" i="181"/>
  <c r="C99" i="180" s="1"/>
  <c r="H99" i="181"/>
  <c r="G99" i="181"/>
  <c r="F99" i="181"/>
  <c r="E99" i="181"/>
  <c r="D99" i="181"/>
  <c r="AA98" i="181"/>
  <c r="Z98" i="181"/>
  <c r="V98" i="181"/>
  <c r="U98" i="181"/>
  <c r="T98" i="181"/>
  <c r="S98" i="181"/>
  <c r="R98" i="181"/>
  <c r="Q98" i="181"/>
  <c r="P98" i="181"/>
  <c r="D98" i="180" s="1"/>
  <c r="O98" i="181"/>
  <c r="N98" i="181"/>
  <c r="M98" i="181"/>
  <c r="L98" i="181"/>
  <c r="K98" i="181"/>
  <c r="J98" i="181"/>
  <c r="I98" i="181"/>
  <c r="H98" i="181"/>
  <c r="G98" i="181"/>
  <c r="F98" i="181"/>
  <c r="E98" i="181"/>
  <c r="D98" i="181"/>
  <c r="AA97" i="181"/>
  <c r="Z97" i="181"/>
  <c r="V97" i="181"/>
  <c r="U97" i="181"/>
  <c r="T97" i="181"/>
  <c r="S97" i="181"/>
  <c r="R97" i="181"/>
  <c r="Q97" i="181"/>
  <c r="P97" i="181"/>
  <c r="O97" i="181"/>
  <c r="N97" i="181"/>
  <c r="M97" i="181"/>
  <c r="L97" i="181"/>
  <c r="K97" i="181"/>
  <c r="J97" i="181"/>
  <c r="I97" i="181"/>
  <c r="C97" i="180" s="1"/>
  <c r="H97" i="181"/>
  <c r="G97" i="181"/>
  <c r="F97" i="181"/>
  <c r="E97" i="181"/>
  <c r="D97" i="181"/>
  <c r="C97" i="181"/>
  <c r="V96" i="181"/>
  <c r="U96" i="181"/>
  <c r="T96" i="181"/>
  <c r="S96" i="181"/>
  <c r="R96" i="181"/>
  <c r="AA96" i="181" s="1"/>
  <c r="Q96" i="181"/>
  <c r="P96" i="181"/>
  <c r="D96" i="180" s="1"/>
  <c r="O96" i="181"/>
  <c r="N96" i="181"/>
  <c r="M96" i="181"/>
  <c r="L96" i="181"/>
  <c r="K96" i="181"/>
  <c r="Z96" i="181" s="1"/>
  <c r="J96" i="181"/>
  <c r="I96" i="181"/>
  <c r="C96" i="180" s="1"/>
  <c r="H96" i="181"/>
  <c r="G96" i="181"/>
  <c r="F96" i="181"/>
  <c r="E96" i="181"/>
  <c r="D96" i="181"/>
  <c r="C96" i="181"/>
  <c r="Y96" i="181" s="1"/>
  <c r="B96" i="181"/>
  <c r="V95" i="181"/>
  <c r="U95" i="181"/>
  <c r="T95" i="181"/>
  <c r="S95" i="181"/>
  <c r="R95" i="181"/>
  <c r="Q95" i="181"/>
  <c r="AA95" i="181" s="1"/>
  <c r="P95" i="181"/>
  <c r="O95" i="181"/>
  <c r="N95" i="181"/>
  <c r="M95" i="181"/>
  <c r="L95" i="181"/>
  <c r="K95" i="181"/>
  <c r="J95" i="181"/>
  <c r="Z95" i="181" s="1"/>
  <c r="I95" i="181"/>
  <c r="H95" i="181"/>
  <c r="G95" i="181"/>
  <c r="F95" i="181"/>
  <c r="E95" i="181"/>
  <c r="D95" i="181"/>
  <c r="C95" i="181"/>
  <c r="Y95" i="181" s="1"/>
  <c r="B95" i="181"/>
  <c r="V94" i="181"/>
  <c r="U94" i="181"/>
  <c r="T94" i="181"/>
  <c r="S94" i="181"/>
  <c r="R94" i="181"/>
  <c r="Q94" i="181"/>
  <c r="AA94" i="181" s="1"/>
  <c r="P94" i="181"/>
  <c r="D94" i="180" s="1"/>
  <c r="O94" i="181"/>
  <c r="N94" i="181"/>
  <c r="M94" i="181"/>
  <c r="L94" i="181"/>
  <c r="K94" i="181"/>
  <c r="J94" i="181"/>
  <c r="Z94" i="181" s="1"/>
  <c r="I94" i="181"/>
  <c r="C94" i="180" s="1"/>
  <c r="H94" i="181"/>
  <c r="G94" i="181"/>
  <c r="F94" i="181"/>
  <c r="E94" i="181"/>
  <c r="D94" i="181"/>
  <c r="C94" i="181"/>
  <c r="Y94" i="181" s="1"/>
  <c r="B94" i="181"/>
  <c r="B94" i="180" s="1"/>
  <c r="AA93" i="181"/>
  <c r="V93" i="181"/>
  <c r="U93" i="181"/>
  <c r="T93" i="181"/>
  <c r="S93" i="181"/>
  <c r="R93" i="181"/>
  <c r="Q93" i="181"/>
  <c r="P93" i="181"/>
  <c r="D93" i="180" s="1"/>
  <c r="O93" i="181"/>
  <c r="N93" i="181"/>
  <c r="M93" i="181"/>
  <c r="L93" i="181"/>
  <c r="K93" i="181"/>
  <c r="J93" i="181"/>
  <c r="Z93" i="181" s="1"/>
  <c r="I93" i="181"/>
  <c r="H93" i="181"/>
  <c r="G93" i="181"/>
  <c r="F93" i="181"/>
  <c r="E93" i="181"/>
  <c r="D93" i="181"/>
  <c r="C93" i="181"/>
  <c r="B93" i="181"/>
  <c r="Z92" i="181"/>
  <c r="V92" i="181"/>
  <c r="U92" i="181"/>
  <c r="T92" i="181"/>
  <c r="S92" i="181"/>
  <c r="R92" i="181"/>
  <c r="Q92" i="181"/>
  <c r="AA92" i="181" s="1"/>
  <c r="P92" i="181"/>
  <c r="D92" i="180" s="1"/>
  <c r="O92" i="181"/>
  <c r="N92" i="181"/>
  <c r="M92" i="181"/>
  <c r="L92" i="181"/>
  <c r="K92" i="181"/>
  <c r="J92" i="181"/>
  <c r="I92" i="181"/>
  <c r="C92" i="180" s="1"/>
  <c r="H92" i="181"/>
  <c r="G92" i="181"/>
  <c r="F92" i="181"/>
  <c r="E92" i="181"/>
  <c r="D92" i="181"/>
  <c r="B92" i="181"/>
  <c r="B92" i="180" s="1"/>
  <c r="AA91" i="181"/>
  <c r="Z91" i="181"/>
  <c r="V91" i="181"/>
  <c r="U91" i="181"/>
  <c r="T91" i="181"/>
  <c r="S91" i="181"/>
  <c r="R91" i="181"/>
  <c r="Q91" i="181"/>
  <c r="P91" i="181"/>
  <c r="D91" i="180" s="1"/>
  <c r="O91" i="181"/>
  <c r="N91" i="181"/>
  <c r="M91" i="181"/>
  <c r="L91" i="181"/>
  <c r="K91" i="181"/>
  <c r="J91" i="181"/>
  <c r="I91" i="181"/>
  <c r="C91" i="180" s="1"/>
  <c r="H91" i="181"/>
  <c r="G91" i="181"/>
  <c r="F91" i="181"/>
  <c r="E91" i="181"/>
  <c r="D91" i="181"/>
  <c r="AA90" i="181"/>
  <c r="Z90" i="181"/>
  <c r="V90" i="181"/>
  <c r="U90" i="181"/>
  <c r="T90" i="181"/>
  <c r="S90" i="181"/>
  <c r="R90" i="181"/>
  <c r="Q90" i="181"/>
  <c r="P90" i="181"/>
  <c r="O90" i="181"/>
  <c r="N90" i="181"/>
  <c r="M90" i="181"/>
  <c r="L90" i="181"/>
  <c r="K90" i="181"/>
  <c r="J90" i="181"/>
  <c r="I90" i="181"/>
  <c r="H90" i="181"/>
  <c r="G90" i="181"/>
  <c r="F90" i="181"/>
  <c r="E90" i="181"/>
  <c r="D90" i="181"/>
  <c r="AA89" i="181"/>
  <c r="Z89" i="181"/>
  <c r="V89" i="181"/>
  <c r="U89" i="181"/>
  <c r="T89" i="181"/>
  <c r="S89" i="181"/>
  <c r="R89" i="181"/>
  <c r="Q89" i="181"/>
  <c r="P89" i="181"/>
  <c r="O89" i="181"/>
  <c r="N89" i="181"/>
  <c r="M89" i="181"/>
  <c r="L89" i="181"/>
  <c r="K89" i="181"/>
  <c r="J89" i="181"/>
  <c r="I89" i="181"/>
  <c r="C89" i="180" s="1"/>
  <c r="H89" i="181"/>
  <c r="G89" i="181"/>
  <c r="F89" i="181"/>
  <c r="E89" i="181"/>
  <c r="D89" i="181"/>
  <c r="C89" i="181"/>
  <c r="V88" i="181"/>
  <c r="U88" i="181"/>
  <c r="T88" i="181"/>
  <c r="S88" i="181"/>
  <c r="R88" i="181"/>
  <c r="AA88" i="181" s="1"/>
  <c r="Q88" i="181"/>
  <c r="P88" i="181"/>
  <c r="D88" i="180" s="1"/>
  <c r="O88" i="181"/>
  <c r="N88" i="181"/>
  <c r="M88" i="181"/>
  <c r="L88" i="181"/>
  <c r="K88" i="181"/>
  <c r="Z88" i="181" s="1"/>
  <c r="J88" i="181"/>
  <c r="I88" i="181"/>
  <c r="C88" i="180" s="1"/>
  <c r="H88" i="181"/>
  <c r="G88" i="181"/>
  <c r="F88" i="181"/>
  <c r="E88" i="181"/>
  <c r="D88" i="181"/>
  <c r="C88" i="181"/>
  <c r="Y88" i="181" s="1"/>
  <c r="B88" i="181"/>
  <c r="V87" i="181"/>
  <c r="U87" i="181"/>
  <c r="T87" i="181"/>
  <c r="S87" i="181"/>
  <c r="R87" i="181"/>
  <c r="Q87" i="181"/>
  <c r="AA87" i="181" s="1"/>
  <c r="P87" i="181"/>
  <c r="O87" i="181"/>
  <c r="N87" i="181"/>
  <c r="M87" i="181"/>
  <c r="L87" i="181"/>
  <c r="K87" i="181"/>
  <c r="J87" i="181"/>
  <c r="Z87" i="181" s="1"/>
  <c r="I87" i="181"/>
  <c r="C87" i="180" s="1"/>
  <c r="H87" i="181"/>
  <c r="G87" i="181"/>
  <c r="F87" i="181"/>
  <c r="E87" i="181"/>
  <c r="D87" i="181"/>
  <c r="C87" i="181"/>
  <c r="Y87" i="181" s="1"/>
  <c r="B87" i="181"/>
  <c r="B87" i="180" s="1"/>
  <c r="V86" i="181"/>
  <c r="U86" i="181"/>
  <c r="T86" i="181"/>
  <c r="S86" i="181"/>
  <c r="R86" i="181"/>
  <c r="Q86" i="181"/>
  <c r="AA86" i="181" s="1"/>
  <c r="P86" i="181"/>
  <c r="D86" i="180" s="1"/>
  <c r="O86" i="181"/>
  <c r="N86" i="181"/>
  <c r="M86" i="181"/>
  <c r="L86" i="181"/>
  <c r="K86" i="181"/>
  <c r="J86" i="181"/>
  <c r="Z86" i="181" s="1"/>
  <c r="I86" i="181"/>
  <c r="C86" i="180" s="1"/>
  <c r="H86" i="181"/>
  <c r="G86" i="181"/>
  <c r="F86" i="181"/>
  <c r="E86" i="181"/>
  <c r="D86" i="181"/>
  <c r="C86" i="181"/>
  <c r="Y86" i="181" s="1"/>
  <c r="B86" i="181"/>
  <c r="B86" i="180" s="1"/>
  <c r="AA85" i="181"/>
  <c r="V85" i="181"/>
  <c r="U85" i="181"/>
  <c r="T85" i="181"/>
  <c r="S85" i="181"/>
  <c r="R85" i="181"/>
  <c r="Q85" i="181"/>
  <c r="P85" i="181"/>
  <c r="D85" i="180" s="1"/>
  <c r="O85" i="181"/>
  <c r="N85" i="181"/>
  <c r="M85" i="181"/>
  <c r="L85" i="181"/>
  <c r="K85" i="181"/>
  <c r="J85" i="181"/>
  <c r="Z85" i="181" s="1"/>
  <c r="I85" i="181"/>
  <c r="C85" i="180" s="1"/>
  <c r="H85" i="181"/>
  <c r="G85" i="181"/>
  <c r="F85" i="181"/>
  <c r="E85" i="181"/>
  <c r="D85" i="181"/>
  <c r="C85" i="181"/>
  <c r="B85" i="181"/>
  <c r="B85" i="180" s="1"/>
  <c r="Z84" i="181"/>
  <c r="V84" i="181"/>
  <c r="U84" i="181"/>
  <c r="T84" i="181"/>
  <c r="S84" i="181"/>
  <c r="R84" i="181"/>
  <c r="Q84" i="181"/>
  <c r="AA84" i="181" s="1"/>
  <c r="P84" i="181"/>
  <c r="O84" i="181"/>
  <c r="N84" i="181"/>
  <c r="M84" i="181"/>
  <c r="L84" i="181"/>
  <c r="K84" i="181"/>
  <c r="J84" i="181"/>
  <c r="I84" i="181"/>
  <c r="H84" i="181"/>
  <c r="G84" i="181"/>
  <c r="F84" i="181"/>
  <c r="E84" i="181"/>
  <c r="D84" i="181"/>
  <c r="B84" i="181"/>
  <c r="B84" i="180" s="1"/>
  <c r="AA83" i="181"/>
  <c r="Z83" i="181"/>
  <c r="V83" i="181"/>
  <c r="U83" i="181"/>
  <c r="T83" i="181"/>
  <c r="S83" i="181"/>
  <c r="R83" i="181"/>
  <c r="Q83" i="181"/>
  <c r="P83" i="181"/>
  <c r="D83" i="180" s="1"/>
  <c r="O83" i="181"/>
  <c r="N83" i="181"/>
  <c r="M83" i="181"/>
  <c r="L83" i="181"/>
  <c r="K83" i="181"/>
  <c r="J83" i="181"/>
  <c r="I83" i="181"/>
  <c r="C83" i="180" s="1"/>
  <c r="H83" i="181"/>
  <c r="G83" i="181"/>
  <c r="F83" i="181"/>
  <c r="E83" i="181"/>
  <c r="D83" i="181"/>
  <c r="AA82" i="181"/>
  <c r="Z82" i="181"/>
  <c r="V82" i="181"/>
  <c r="U82" i="181"/>
  <c r="T82" i="181"/>
  <c r="S82" i="181"/>
  <c r="R82" i="181"/>
  <c r="Q82" i="181"/>
  <c r="P82" i="181"/>
  <c r="D82" i="180" s="1"/>
  <c r="O82" i="181"/>
  <c r="N82" i="181"/>
  <c r="M82" i="181"/>
  <c r="L82" i="181"/>
  <c r="K82" i="181"/>
  <c r="J82" i="181"/>
  <c r="I82" i="181"/>
  <c r="H82" i="181"/>
  <c r="G82" i="181"/>
  <c r="F82" i="181"/>
  <c r="E82" i="181"/>
  <c r="D82" i="181"/>
  <c r="AA81" i="181"/>
  <c r="Z81" i="181"/>
  <c r="V81" i="181"/>
  <c r="U81" i="181"/>
  <c r="T81" i="181"/>
  <c r="S81" i="181"/>
  <c r="R81" i="181"/>
  <c r="Q81" i="181"/>
  <c r="P81" i="181"/>
  <c r="O81" i="181"/>
  <c r="N81" i="181"/>
  <c r="M81" i="181"/>
  <c r="L81" i="181"/>
  <c r="K81" i="181"/>
  <c r="J81" i="181"/>
  <c r="I81" i="181"/>
  <c r="C81" i="180" s="1"/>
  <c r="H81" i="181"/>
  <c r="G81" i="181"/>
  <c r="F81" i="181"/>
  <c r="E81" i="181"/>
  <c r="D81" i="181"/>
  <c r="C81" i="181"/>
  <c r="V80" i="181"/>
  <c r="U80" i="181"/>
  <c r="T80" i="181"/>
  <c r="S80" i="181"/>
  <c r="R80" i="181"/>
  <c r="AA80" i="181" s="1"/>
  <c r="Q80" i="181"/>
  <c r="P80" i="181"/>
  <c r="D80" i="180" s="1"/>
  <c r="O80" i="181"/>
  <c r="N80" i="181"/>
  <c r="M80" i="181"/>
  <c r="L80" i="181"/>
  <c r="K80" i="181"/>
  <c r="Z80" i="181" s="1"/>
  <c r="J80" i="181"/>
  <c r="I80" i="181"/>
  <c r="C80" i="180" s="1"/>
  <c r="H80" i="181"/>
  <c r="G80" i="181"/>
  <c r="F80" i="181"/>
  <c r="E80" i="181"/>
  <c r="D80" i="181"/>
  <c r="C80" i="181"/>
  <c r="Y80" i="181" s="1"/>
  <c r="B80" i="181"/>
  <c r="V79" i="181"/>
  <c r="U79" i="181"/>
  <c r="T79" i="181"/>
  <c r="S79" i="181"/>
  <c r="R79" i="181"/>
  <c r="Q79" i="181"/>
  <c r="AA79" i="181" s="1"/>
  <c r="P79" i="181"/>
  <c r="O79" i="181"/>
  <c r="N79" i="181"/>
  <c r="M79" i="181"/>
  <c r="L79" i="181"/>
  <c r="K79" i="181"/>
  <c r="J79" i="181"/>
  <c r="Z79" i="181" s="1"/>
  <c r="I79" i="181"/>
  <c r="H79" i="181"/>
  <c r="G79" i="181"/>
  <c r="F79" i="181"/>
  <c r="E79" i="181"/>
  <c r="D79" i="181"/>
  <c r="C79" i="181"/>
  <c r="Y79" i="181" s="1"/>
  <c r="B79" i="181"/>
  <c r="V78" i="181"/>
  <c r="U78" i="181"/>
  <c r="T78" i="181"/>
  <c r="S78" i="181"/>
  <c r="R78" i="181"/>
  <c r="Q78" i="181"/>
  <c r="P78" i="181"/>
  <c r="D78" i="180" s="1"/>
  <c r="O78" i="181"/>
  <c r="N78" i="181"/>
  <c r="M78" i="181"/>
  <c r="L78" i="181"/>
  <c r="K78" i="181"/>
  <c r="J78" i="181"/>
  <c r="I78" i="181"/>
  <c r="C78" i="180" s="1"/>
  <c r="H78" i="181"/>
  <c r="G78" i="181"/>
  <c r="F78" i="181"/>
  <c r="E78" i="181"/>
  <c r="D78" i="181"/>
  <c r="C78" i="181"/>
  <c r="Y78" i="181" s="1"/>
  <c r="B78" i="181"/>
  <c r="B78" i="180" s="1"/>
  <c r="V77" i="181"/>
  <c r="U77" i="181"/>
  <c r="T77" i="181"/>
  <c r="S77" i="181"/>
  <c r="R77" i="181"/>
  <c r="AA77" i="181" s="1"/>
  <c r="Q77" i="181"/>
  <c r="P77" i="181"/>
  <c r="D77" i="180" s="1"/>
  <c r="O77" i="181"/>
  <c r="N77" i="181"/>
  <c r="M77" i="181"/>
  <c r="L77" i="181"/>
  <c r="K77" i="181"/>
  <c r="J77" i="181"/>
  <c r="Z77" i="181" s="1"/>
  <c r="I77" i="181"/>
  <c r="H77" i="181"/>
  <c r="G77" i="181"/>
  <c r="F77" i="181"/>
  <c r="E77" i="181"/>
  <c r="D77" i="181"/>
  <c r="C77" i="181"/>
  <c r="B77" i="181"/>
  <c r="B77" i="180" s="1"/>
  <c r="Z76" i="181"/>
  <c r="V76" i="181"/>
  <c r="U76" i="181"/>
  <c r="T76" i="181"/>
  <c r="S76" i="181"/>
  <c r="R76" i="181"/>
  <c r="Q76" i="181"/>
  <c r="AA76" i="181" s="1"/>
  <c r="P76" i="181"/>
  <c r="D76" i="180" s="1"/>
  <c r="O76" i="181"/>
  <c r="N76" i="181"/>
  <c r="M76" i="181"/>
  <c r="L76" i="181"/>
  <c r="K76" i="181"/>
  <c r="J76" i="181"/>
  <c r="I76" i="181"/>
  <c r="C76" i="180" s="1"/>
  <c r="H76" i="181"/>
  <c r="G76" i="181"/>
  <c r="F76" i="181"/>
  <c r="E76" i="181"/>
  <c r="D76" i="181"/>
  <c r="B76" i="181"/>
  <c r="B76" i="180" s="1"/>
  <c r="AA75" i="181"/>
  <c r="Z75" i="181"/>
  <c r="V75" i="181"/>
  <c r="U75" i="181"/>
  <c r="T75" i="181"/>
  <c r="S75" i="181"/>
  <c r="R75" i="181"/>
  <c r="Q75" i="181"/>
  <c r="P75" i="181"/>
  <c r="D75" i="180" s="1"/>
  <c r="O75" i="181"/>
  <c r="N75" i="181"/>
  <c r="M75" i="181"/>
  <c r="L75" i="181"/>
  <c r="K75" i="181"/>
  <c r="J75" i="181"/>
  <c r="I75" i="181"/>
  <c r="C75" i="180" s="1"/>
  <c r="H75" i="181"/>
  <c r="G75" i="181"/>
  <c r="F75" i="181"/>
  <c r="E75" i="181"/>
  <c r="D75" i="181"/>
  <c r="AA74" i="181"/>
  <c r="Z74" i="181"/>
  <c r="V74" i="181"/>
  <c r="U74" i="181"/>
  <c r="T74" i="181"/>
  <c r="S74" i="181"/>
  <c r="R74" i="181"/>
  <c r="Q74" i="181"/>
  <c r="P74" i="181"/>
  <c r="O74" i="181"/>
  <c r="N74" i="181"/>
  <c r="M74" i="181"/>
  <c r="L74" i="181"/>
  <c r="K74" i="181"/>
  <c r="J74" i="181"/>
  <c r="I74" i="181"/>
  <c r="H74" i="181"/>
  <c r="G74" i="181"/>
  <c r="F74" i="181"/>
  <c r="E74" i="181"/>
  <c r="D74" i="181"/>
  <c r="AA73" i="181"/>
  <c r="Z73" i="181"/>
  <c r="V73" i="181"/>
  <c r="U73" i="181"/>
  <c r="T73" i="181"/>
  <c r="S73" i="181"/>
  <c r="R73" i="181"/>
  <c r="Q73" i="181"/>
  <c r="P73" i="181"/>
  <c r="O73" i="181"/>
  <c r="N73" i="181"/>
  <c r="M73" i="181"/>
  <c r="L73" i="181"/>
  <c r="K73" i="181"/>
  <c r="J73" i="181"/>
  <c r="I73" i="181"/>
  <c r="C73" i="180" s="1"/>
  <c r="H73" i="181"/>
  <c r="G73" i="181"/>
  <c r="F73" i="181"/>
  <c r="E73" i="181"/>
  <c r="D73" i="181"/>
  <c r="C73" i="181"/>
  <c r="V72" i="181"/>
  <c r="U72" i="181"/>
  <c r="T72" i="181"/>
  <c r="S72" i="181"/>
  <c r="R72" i="181"/>
  <c r="Q72" i="181"/>
  <c r="P72" i="181"/>
  <c r="D72" i="180" s="1"/>
  <c r="O72" i="181"/>
  <c r="N72" i="181"/>
  <c r="M72" i="181"/>
  <c r="L72" i="181"/>
  <c r="K72" i="181"/>
  <c r="Z72" i="181" s="1"/>
  <c r="J72" i="181"/>
  <c r="I72" i="181"/>
  <c r="C72" i="180" s="1"/>
  <c r="H72" i="181"/>
  <c r="G72" i="181"/>
  <c r="F72" i="181"/>
  <c r="E72" i="181"/>
  <c r="D72" i="181"/>
  <c r="C72" i="181"/>
  <c r="Y72" i="181" s="1"/>
  <c r="B72" i="181"/>
  <c r="V71" i="181"/>
  <c r="U71" i="181"/>
  <c r="T71" i="181"/>
  <c r="S71" i="181"/>
  <c r="R71" i="181"/>
  <c r="Q71" i="181"/>
  <c r="AA71" i="181" s="1"/>
  <c r="P71" i="181"/>
  <c r="O71" i="181"/>
  <c r="N71" i="181"/>
  <c r="M71" i="181"/>
  <c r="L71" i="181"/>
  <c r="K71" i="181"/>
  <c r="J71" i="181"/>
  <c r="Z71" i="181" s="1"/>
  <c r="I71" i="181"/>
  <c r="C71" i="180" s="1"/>
  <c r="H71" i="181"/>
  <c r="G71" i="181"/>
  <c r="F71" i="181"/>
  <c r="E71" i="181"/>
  <c r="D71" i="181"/>
  <c r="C71" i="181"/>
  <c r="Y71" i="181" s="1"/>
  <c r="B71" i="181"/>
  <c r="B71" i="180" s="1"/>
  <c r="V70" i="181"/>
  <c r="U70" i="181"/>
  <c r="T70" i="181"/>
  <c r="S70" i="181"/>
  <c r="R70" i="181"/>
  <c r="Q70" i="181"/>
  <c r="AA70" i="181" s="1"/>
  <c r="P70" i="181"/>
  <c r="D70" i="180" s="1"/>
  <c r="O70" i="181"/>
  <c r="N70" i="181"/>
  <c r="M70" i="181"/>
  <c r="L70" i="181"/>
  <c r="K70" i="181"/>
  <c r="J70" i="181"/>
  <c r="Z70" i="181" s="1"/>
  <c r="I70" i="181"/>
  <c r="C70" i="180" s="1"/>
  <c r="H70" i="181"/>
  <c r="G70" i="181"/>
  <c r="F70" i="181"/>
  <c r="E70" i="181"/>
  <c r="D70" i="181"/>
  <c r="C70" i="181"/>
  <c r="Y70" i="181" s="1"/>
  <c r="B70" i="181"/>
  <c r="B70" i="180" s="1"/>
  <c r="AA69" i="181"/>
  <c r="V69" i="181"/>
  <c r="U69" i="181"/>
  <c r="T69" i="181"/>
  <c r="S69" i="181"/>
  <c r="R69" i="181"/>
  <c r="Q69" i="181"/>
  <c r="P69" i="181"/>
  <c r="D69" i="180" s="1"/>
  <c r="O69" i="181"/>
  <c r="N69" i="181"/>
  <c r="M69" i="181"/>
  <c r="L69" i="181"/>
  <c r="K69" i="181"/>
  <c r="J69" i="181"/>
  <c r="Z69" i="181" s="1"/>
  <c r="I69" i="181"/>
  <c r="C69" i="180" s="1"/>
  <c r="H69" i="181"/>
  <c r="G69" i="181"/>
  <c r="F69" i="181"/>
  <c r="E69" i="181"/>
  <c r="D69" i="181"/>
  <c r="C69" i="181"/>
  <c r="B69" i="181"/>
  <c r="B69" i="180" s="1"/>
  <c r="Z68" i="181"/>
  <c r="V68" i="181"/>
  <c r="U68" i="181"/>
  <c r="T68" i="181"/>
  <c r="S68" i="181"/>
  <c r="R68" i="181"/>
  <c r="Q68" i="181"/>
  <c r="AA68" i="181" s="1"/>
  <c r="P68" i="181"/>
  <c r="O68" i="181"/>
  <c r="N68" i="181"/>
  <c r="M68" i="181"/>
  <c r="L68" i="181"/>
  <c r="K68" i="181"/>
  <c r="J68" i="181"/>
  <c r="I68" i="181"/>
  <c r="H68" i="181"/>
  <c r="G68" i="181"/>
  <c r="F68" i="181"/>
  <c r="E68" i="181"/>
  <c r="D68" i="181"/>
  <c r="B68" i="181"/>
  <c r="B68" i="180" s="1"/>
  <c r="AA67" i="181"/>
  <c r="Z67" i="181"/>
  <c r="V67" i="181"/>
  <c r="U67" i="181"/>
  <c r="T67" i="181"/>
  <c r="S67" i="181"/>
  <c r="R67" i="181"/>
  <c r="Q67" i="181"/>
  <c r="P67" i="181"/>
  <c r="D67" i="180" s="1"/>
  <c r="O67" i="181"/>
  <c r="N67" i="181"/>
  <c r="M67" i="181"/>
  <c r="L67" i="181"/>
  <c r="K67" i="181"/>
  <c r="J67" i="181"/>
  <c r="I67" i="181"/>
  <c r="C67" i="180" s="1"/>
  <c r="H67" i="181"/>
  <c r="G67" i="181"/>
  <c r="F67" i="181"/>
  <c r="E67" i="181"/>
  <c r="D67" i="181"/>
  <c r="AA66" i="181"/>
  <c r="Z66" i="181"/>
  <c r="V66" i="181"/>
  <c r="U66" i="181"/>
  <c r="T66" i="181"/>
  <c r="S66" i="181"/>
  <c r="R66" i="181"/>
  <c r="Q66" i="181"/>
  <c r="P66" i="181"/>
  <c r="D66" i="180" s="1"/>
  <c r="O66" i="181"/>
  <c r="N66" i="181"/>
  <c r="M66" i="181"/>
  <c r="L66" i="181"/>
  <c r="K66" i="181"/>
  <c r="J66" i="181"/>
  <c r="I66" i="181"/>
  <c r="H66" i="181"/>
  <c r="G66" i="181"/>
  <c r="F66" i="181"/>
  <c r="E66" i="181"/>
  <c r="D66" i="181"/>
  <c r="AA65" i="181"/>
  <c r="Z65" i="181"/>
  <c r="V65" i="181"/>
  <c r="U65" i="181"/>
  <c r="T65" i="181"/>
  <c r="S65" i="181"/>
  <c r="R65" i="181"/>
  <c r="Q65" i="181"/>
  <c r="P65" i="181"/>
  <c r="O65" i="181"/>
  <c r="N65" i="181"/>
  <c r="M65" i="181"/>
  <c r="L65" i="181"/>
  <c r="K65" i="181"/>
  <c r="J65" i="181"/>
  <c r="I65" i="181"/>
  <c r="C65" i="180" s="1"/>
  <c r="H65" i="181"/>
  <c r="G65" i="181"/>
  <c r="F65" i="181"/>
  <c r="E65" i="181"/>
  <c r="D65" i="181"/>
  <c r="C65" i="181"/>
  <c r="V64" i="181"/>
  <c r="U64" i="181"/>
  <c r="T64" i="181"/>
  <c r="S64" i="181"/>
  <c r="R64" i="181"/>
  <c r="AA64" i="181" s="1"/>
  <c r="Q64" i="181"/>
  <c r="P64" i="181"/>
  <c r="D64" i="180" s="1"/>
  <c r="O64" i="181"/>
  <c r="N64" i="181"/>
  <c r="M64" i="181"/>
  <c r="L64" i="181"/>
  <c r="K64" i="181"/>
  <c r="Z64" i="181" s="1"/>
  <c r="J64" i="181"/>
  <c r="I64" i="181"/>
  <c r="C64" i="180" s="1"/>
  <c r="H64" i="181"/>
  <c r="G64" i="181"/>
  <c r="F64" i="181"/>
  <c r="E64" i="181"/>
  <c r="D64" i="181"/>
  <c r="C64" i="181"/>
  <c r="Y64" i="181" s="1"/>
  <c r="B64" i="181"/>
  <c r="V63" i="181"/>
  <c r="U63" i="181"/>
  <c r="T63" i="181"/>
  <c r="S63" i="181"/>
  <c r="R63" i="181"/>
  <c r="Q63" i="181"/>
  <c r="P63" i="181"/>
  <c r="O63" i="181"/>
  <c r="N63" i="181"/>
  <c r="M63" i="181"/>
  <c r="L63" i="181"/>
  <c r="K63" i="181"/>
  <c r="J63" i="181"/>
  <c r="Z63" i="181" s="1"/>
  <c r="I63" i="181"/>
  <c r="H63" i="181"/>
  <c r="G63" i="181"/>
  <c r="F63" i="181"/>
  <c r="E63" i="181"/>
  <c r="D63" i="181"/>
  <c r="C63" i="181"/>
  <c r="Y63" i="181" s="1"/>
  <c r="B63" i="181"/>
  <c r="V62" i="181"/>
  <c r="U62" i="181"/>
  <c r="T62" i="181"/>
  <c r="S62" i="181"/>
  <c r="R62" i="181"/>
  <c r="Q62" i="181"/>
  <c r="AA62" i="181" s="1"/>
  <c r="P62" i="181"/>
  <c r="D62" i="180" s="1"/>
  <c r="O62" i="181"/>
  <c r="N62" i="181"/>
  <c r="M62" i="181"/>
  <c r="L62" i="181"/>
  <c r="K62" i="181"/>
  <c r="J62" i="181"/>
  <c r="Z62" i="181" s="1"/>
  <c r="I62" i="181"/>
  <c r="C62" i="180" s="1"/>
  <c r="H62" i="181"/>
  <c r="G62" i="181"/>
  <c r="F62" i="181"/>
  <c r="E62" i="181"/>
  <c r="D62" i="181"/>
  <c r="C62" i="181"/>
  <c r="Y62" i="181" s="1"/>
  <c r="B62" i="181"/>
  <c r="B62" i="180" s="1"/>
  <c r="AA61" i="181"/>
  <c r="V61" i="181"/>
  <c r="U61" i="181"/>
  <c r="T61" i="181"/>
  <c r="S61" i="181"/>
  <c r="R61" i="181"/>
  <c r="Q61" i="181"/>
  <c r="P61" i="181"/>
  <c r="D61" i="180" s="1"/>
  <c r="O61" i="181"/>
  <c r="N61" i="181"/>
  <c r="M61" i="181"/>
  <c r="L61" i="181"/>
  <c r="K61" i="181"/>
  <c r="J61" i="181"/>
  <c r="Z61" i="181" s="1"/>
  <c r="I61" i="181"/>
  <c r="H61" i="181"/>
  <c r="G61" i="181"/>
  <c r="F61" i="181"/>
  <c r="E61" i="181"/>
  <c r="D61" i="181"/>
  <c r="C61" i="181"/>
  <c r="B61" i="181"/>
  <c r="Z60" i="181"/>
  <c r="V60" i="181"/>
  <c r="U60" i="181"/>
  <c r="T60" i="181"/>
  <c r="S60" i="181"/>
  <c r="R60" i="181"/>
  <c r="Q60" i="181"/>
  <c r="AA60" i="181" s="1"/>
  <c r="P60" i="181"/>
  <c r="D60" i="180" s="1"/>
  <c r="O60" i="181"/>
  <c r="N60" i="181"/>
  <c r="M60" i="181"/>
  <c r="L60" i="181"/>
  <c r="K60" i="181"/>
  <c r="J60" i="181"/>
  <c r="I60" i="181"/>
  <c r="C60" i="180" s="1"/>
  <c r="H60" i="181"/>
  <c r="G60" i="181"/>
  <c r="F60" i="181"/>
  <c r="E60" i="181"/>
  <c r="D60" i="181"/>
  <c r="B60" i="181"/>
  <c r="B60" i="180" s="1"/>
  <c r="Z59" i="181"/>
  <c r="V59" i="181"/>
  <c r="U59" i="181"/>
  <c r="T59" i="181"/>
  <c r="S59" i="181"/>
  <c r="R59" i="181"/>
  <c r="Q59" i="181"/>
  <c r="AA59" i="181" s="1"/>
  <c r="P59" i="181"/>
  <c r="D59" i="180" s="1"/>
  <c r="O59" i="181"/>
  <c r="N59" i="181"/>
  <c r="M59" i="181"/>
  <c r="L59" i="181"/>
  <c r="K59" i="181"/>
  <c r="J59" i="181"/>
  <c r="I59" i="181"/>
  <c r="C59" i="180" s="1"/>
  <c r="H59" i="181"/>
  <c r="G59" i="181"/>
  <c r="F59" i="181"/>
  <c r="E59" i="181"/>
  <c r="D59" i="181"/>
  <c r="AA58" i="181"/>
  <c r="Z58" i="181"/>
  <c r="H58" i="181"/>
  <c r="G58" i="181"/>
  <c r="F58" i="181"/>
  <c r="E58" i="181"/>
  <c r="D58" i="181"/>
  <c r="B58" i="181"/>
  <c r="B58" i="180" s="1"/>
  <c r="AA57" i="181"/>
  <c r="Z57" i="181"/>
  <c r="H57" i="181"/>
  <c r="G57" i="181"/>
  <c r="F57" i="181"/>
  <c r="E57" i="181"/>
  <c r="D57" i="181"/>
  <c r="AA56" i="181"/>
  <c r="Z56" i="181"/>
  <c r="H56" i="181"/>
  <c r="G56" i="181"/>
  <c r="F56" i="181"/>
  <c r="E56" i="181"/>
  <c r="D56" i="181"/>
  <c r="AA55" i="181"/>
  <c r="Z55" i="181"/>
  <c r="H55" i="181"/>
  <c r="G55" i="181"/>
  <c r="F55" i="181"/>
  <c r="E55" i="181"/>
  <c r="D55" i="181"/>
  <c r="C55" i="181"/>
  <c r="B55" i="181"/>
  <c r="B55" i="180" s="1"/>
  <c r="AA54" i="181"/>
  <c r="Z54" i="181"/>
  <c r="H54" i="181"/>
  <c r="G54" i="181"/>
  <c r="F54" i="181"/>
  <c r="E54" i="181"/>
  <c r="D54" i="181"/>
  <c r="C54" i="181"/>
  <c r="Y54" i="181" s="1"/>
  <c r="B54" i="181"/>
  <c r="B54" i="180" s="1"/>
  <c r="AA53" i="181"/>
  <c r="Z53" i="181"/>
  <c r="H53" i="181"/>
  <c r="G53" i="181"/>
  <c r="F53" i="181"/>
  <c r="E53" i="181"/>
  <c r="D53" i="181"/>
  <c r="AA52" i="181"/>
  <c r="Z52" i="181"/>
  <c r="H52" i="181"/>
  <c r="G52" i="181"/>
  <c r="F52" i="181"/>
  <c r="E52" i="181"/>
  <c r="D52" i="181"/>
  <c r="AA51" i="181"/>
  <c r="Z51" i="181"/>
  <c r="H51" i="181"/>
  <c r="G51" i="181"/>
  <c r="F51" i="181"/>
  <c r="E51" i="181"/>
  <c r="D51" i="181"/>
  <c r="C51" i="181"/>
  <c r="Y51" i="181" s="1"/>
  <c r="B51" i="181"/>
  <c r="B51" i="180" s="1"/>
  <c r="AA50" i="181"/>
  <c r="Z50" i="181"/>
  <c r="H50" i="181"/>
  <c r="G50" i="181"/>
  <c r="F50" i="181"/>
  <c r="E50" i="181"/>
  <c r="D50" i="181"/>
  <c r="C50" i="181"/>
  <c r="Y50" i="181" s="1"/>
  <c r="AA49" i="181"/>
  <c r="Z49" i="181"/>
  <c r="H49" i="181"/>
  <c r="G49" i="181"/>
  <c r="F49" i="181"/>
  <c r="E49" i="181"/>
  <c r="D49" i="181"/>
  <c r="AA48" i="181"/>
  <c r="Z48" i="181"/>
  <c r="H48" i="181"/>
  <c r="G48" i="181"/>
  <c r="F48" i="181"/>
  <c r="E48" i="181"/>
  <c r="D48" i="181"/>
  <c r="AA47" i="181"/>
  <c r="Z47" i="181"/>
  <c r="H47" i="181"/>
  <c r="G47" i="181"/>
  <c r="F47" i="181"/>
  <c r="E47" i="181"/>
  <c r="D47" i="181"/>
  <c r="C47" i="181"/>
  <c r="Y47" i="181" s="1"/>
  <c r="B47" i="181"/>
  <c r="AA46" i="181"/>
  <c r="Z46" i="181"/>
  <c r="H46" i="181"/>
  <c r="G46" i="181"/>
  <c r="F46" i="181"/>
  <c r="E46" i="181"/>
  <c r="D46" i="181"/>
  <c r="B46" i="181"/>
  <c r="AA45" i="181"/>
  <c r="Z45" i="181"/>
  <c r="H45" i="181"/>
  <c r="G45" i="181"/>
  <c r="F45" i="181"/>
  <c r="E45" i="181"/>
  <c r="D45" i="181"/>
  <c r="AA44" i="181"/>
  <c r="Z44" i="181"/>
  <c r="H44" i="181"/>
  <c r="G44" i="181"/>
  <c r="F44" i="181"/>
  <c r="E44" i="181"/>
  <c r="D44" i="181"/>
  <c r="AA43" i="181"/>
  <c r="Z43" i="181"/>
  <c r="H43" i="181"/>
  <c r="G43" i="181"/>
  <c r="F43" i="181"/>
  <c r="E43" i="181"/>
  <c r="D43" i="181"/>
  <c r="AA42" i="181"/>
  <c r="Z42" i="181"/>
  <c r="H42" i="181"/>
  <c r="G42" i="181"/>
  <c r="F42" i="181"/>
  <c r="E42" i="181"/>
  <c r="D42" i="181"/>
  <c r="B42" i="181"/>
  <c r="AA41" i="181"/>
  <c r="Z41" i="181"/>
  <c r="H41" i="181"/>
  <c r="G41" i="181"/>
  <c r="F41" i="181"/>
  <c r="E41" i="181"/>
  <c r="D41" i="181"/>
  <c r="AA40" i="181"/>
  <c r="Z40" i="181"/>
  <c r="H40" i="181"/>
  <c r="G40" i="181"/>
  <c r="F40" i="181"/>
  <c r="E40" i="181"/>
  <c r="D40" i="181"/>
  <c r="AA39" i="181"/>
  <c r="Z39" i="181"/>
  <c r="H39" i="181"/>
  <c r="G39" i="181"/>
  <c r="F39" i="181"/>
  <c r="E39" i="181"/>
  <c r="D39" i="181"/>
  <c r="C39" i="181"/>
  <c r="Y39" i="181" s="1"/>
  <c r="B39" i="181"/>
  <c r="AA38" i="181"/>
  <c r="Z38" i="181"/>
  <c r="H38" i="181"/>
  <c r="G38" i="181"/>
  <c r="F38" i="181"/>
  <c r="E38" i="181"/>
  <c r="D38" i="181"/>
  <c r="C38" i="181"/>
  <c r="B38" i="181"/>
  <c r="B38" i="180" s="1"/>
  <c r="AA37" i="181"/>
  <c r="Z37" i="181"/>
  <c r="H37" i="181"/>
  <c r="G37" i="181"/>
  <c r="F37" i="181"/>
  <c r="E37" i="181"/>
  <c r="D37" i="181"/>
  <c r="AA36" i="181"/>
  <c r="Z36" i="181"/>
  <c r="H36" i="181"/>
  <c r="G36" i="181"/>
  <c r="F36" i="181"/>
  <c r="E36" i="181"/>
  <c r="D36" i="181"/>
  <c r="AA35" i="181"/>
  <c r="Z35" i="181"/>
  <c r="H35" i="181"/>
  <c r="G35" i="181"/>
  <c r="F35" i="181"/>
  <c r="E35" i="181"/>
  <c r="D35" i="181"/>
  <c r="C35" i="181"/>
  <c r="Y35" i="181" s="1"/>
  <c r="B35" i="181"/>
  <c r="B35" i="180" s="1"/>
  <c r="AA34" i="181"/>
  <c r="Z34" i="181"/>
  <c r="H34" i="181"/>
  <c r="G34" i="181"/>
  <c r="F34" i="181"/>
  <c r="E34" i="181"/>
  <c r="D34" i="181"/>
  <c r="C34" i="181"/>
  <c r="AA33" i="181"/>
  <c r="Z33" i="181"/>
  <c r="H33" i="181"/>
  <c r="G33" i="181"/>
  <c r="F33" i="181"/>
  <c r="E33" i="181"/>
  <c r="D33" i="181"/>
  <c r="AA32" i="181"/>
  <c r="Z32" i="181"/>
  <c r="H32" i="181"/>
  <c r="G32" i="181"/>
  <c r="F32" i="181"/>
  <c r="E32" i="181"/>
  <c r="D32" i="181"/>
  <c r="AA31" i="181"/>
  <c r="Z31" i="181"/>
  <c r="H31" i="181"/>
  <c r="G31" i="181"/>
  <c r="F31" i="181"/>
  <c r="E31" i="181"/>
  <c r="D31" i="181"/>
  <c r="C31" i="181"/>
  <c r="Y31" i="181" s="1"/>
  <c r="B31" i="181"/>
  <c r="AA30" i="181"/>
  <c r="Z30" i="181"/>
  <c r="H30" i="181"/>
  <c r="G30" i="181"/>
  <c r="F30" i="181"/>
  <c r="E30" i="181"/>
  <c r="D30" i="181"/>
  <c r="B30" i="181"/>
  <c r="AA29" i="181"/>
  <c r="Z29" i="181"/>
  <c r="H29" i="181"/>
  <c r="G29" i="181"/>
  <c r="F29" i="181"/>
  <c r="E29" i="181"/>
  <c r="D29" i="181"/>
  <c r="AA28" i="181"/>
  <c r="Z28" i="181"/>
  <c r="H28" i="181"/>
  <c r="G28" i="181"/>
  <c r="F28" i="181"/>
  <c r="E28" i="181"/>
  <c r="D28" i="181"/>
  <c r="AA27" i="181"/>
  <c r="Z27" i="181"/>
  <c r="H27" i="181"/>
  <c r="G27" i="181"/>
  <c r="F27" i="181"/>
  <c r="E27" i="181"/>
  <c r="D27" i="181"/>
  <c r="AA26" i="181"/>
  <c r="Z26" i="181"/>
  <c r="H26" i="181"/>
  <c r="G26" i="181"/>
  <c r="F26" i="181"/>
  <c r="E26" i="181"/>
  <c r="D26" i="181"/>
  <c r="B26" i="181"/>
  <c r="B26" i="180" s="1"/>
  <c r="AA25" i="181"/>
  <c r="Z25" i="181"/>
  <c r="H25" i="181"/>
  <c r="G25" i="181"/>
  <c r="F25" i="181"/>
  <c r="E25" i="181"/>
  <c r="D25" i="181"/>
  <c r="AA24" i="181"/>
  <c r="Z24" i="181"/>
  <c r="H24" i="181"/>
  <c r="G24" i="181"/>
  <c r="F24" i="181"/>
  <c r="E24" i="181"/>
  <c r="D24" i="181"/>
  <c r="AA23" i="181"/>
  <c r="Z23" i="181"/>
  <c r="H23" i="181"/>
  <c r="G23" i="181"/>
  <c r="F23" i="181"/>
  <c r="E23" i="181"/>
  <c r="D23" i="181"/>
  <c r="C23" i="181"/>
  <c r="Y23" i="181" s="1"/>
  <c r="B23" i="181"/>
  <c r="B23" i="180" s="1"/>
  <c r="AA22" i="181"/>
  <c r="Z22" i="181"/>
  <c r="H22" i="181"/>
  <c r="G22" i="181"/>
  <c r="F22" i="181"/>
  <c r="E22" i="181"/>
  <c r="D22" i="181"/>
  <c r="C22" i="181"/>
  <c r="Y22" i="181" s="1"/>
  <c r="B22" i="181"/>
  <c r="B22" i="180" s="1"/>
  <c r="AA21" i="181"/>
  <c r="Z21" i="181"/>
  <c r="H21" i="181"/>
  <c r="G21" i="181"/>
  <c r="F21" i="181"/>
  <c r="E21" i="181"/>
  <c r="D21" i="181"/>
  <c r="AA20" i="181"/>
  <c r="Z20" i="181"/>
  <c r="H20" i="181"/>
  <c r="G20" i="181"/>
  <c r="F20" i="181"/>
  <c r="E20" i="181"/>
  <c r="D20" i="181"/>
  <c r="AA19" i="181"/>
  <c r="Z19" i="181"/>
  <c r="H19" i="181"/>
  <c r="G19" i="181"/>
  <c r="F19" i="181"/>
  <c r="E19" i="181"/>
  <c r="D19" i="181"/>
  <c r="C19" i="181"/>
  <c r="Y19" i="181" s="1"/>
  <c r="B19" i="181"/>
  <c r="B19" i="180" s="1"/>
  <c r="AA18" i="181"/>
  <c r="Z18" i="181"/>
  <c r="H18" i="181"/>
  <c r="G18" i="181"/>
  <c r="F18" i="181"/>
  <c r="E18" i="181"/>
  <c r="D18" i="181"/>
  <c r="C18" i="181"/>
  <c r="Y18" i="181" s="1"/>
  <c r="AA17" i="181"/>
  <c r="Z17" i="181"/>
  <c r="H17" i="181"/>
  <c r="G17" i="181"/>
  <c r="F17" i="181"/>
  <c r="E17" i="181"/>
  <c r="D17" i="181"/>
  <c r="AA16" i="181"/>
  <c r="Z16" i="181"/>
  <c r="H16" i="181"/>
  <c r="G16" i="181"/>
  <c r="F16" i="181"/>
  <c r="E16" i="181"/>
  <c r="D16" i="181"/>
  <c r="AA15" i="181"/>
  <c r="Z15" i="181"/>
  <c r="H15" i="181"/>
  <c r="G15" i="181"/>
  <c r="F15" i="181"/>
  <c r="E15" i="181"/>
  <c r="D15" i="181"/>
  <c r="C15" i="181"/>
  <c r="Y15" i="181" s="1"/>
  <c r="B15" i="181"/>
  <c r="AA14" i="181"/>
  <c r="Z14" i="181"/>
  <c r="H14" i="181"/>
  <c r="G14" i="181"/>
  <c r="F14" i="181"/>
  <c r="E14" i="181"/>
  <c r="D14" i="181"/>
  <c r="B14" i="181"/>
  <c r="AA13" i="181"/>
  <c r="Z13" i="181"/>
  <c r="H13" i="181"/>
  <c r="G13" i="181"/>
  <c r="F13" i="181"/>
  <c r="E13" i="181"/>
  <c r="D13" i="181"/>
  <c r="AA12" i="181"/>
  <c r="Z12" i="181"/>
  <c r="H12" i="181"/>
  <c r="G12" i="181"/>
  <c r="F12" i="181"/>
  <c r="E12" i="181"/>
  <c r="D12" i="181"/>
  <c r="AA11" i="181"/>
  <c r="Z11" i="181"/>
  <c r="H11" i="181"/>
  <c r="G11" i="181"/>
  <c r="F11" i="181"/>
  <c r="E11" i="181"/>
  <c r="D11" i="181"/>
  <c r="AA10" i="181"/>
  <c r="Z10" i="181"/>
  <c r="H10" i="181"/>
  <c r="G10" i="181"/>
  <c r="F10" i="181"/>
  <c r="E10" i="181"/>
  <c r="D10" i="181"/>
  <c r="B10" i="181"/>
  <c r="B10" i="180" s="1"/>
  <c r="O116" i="180"/>
  <c r="M116" i="180"/>
  <c r="J116" i="180"/>
  <c r="I116" i="180"/>
  <c r="R116" i="180" s="1"/>
  <c r="H116" i="180"/>
  <c r="Q116" i="180" s="1"/>
  <c r="G116" i="180"/>
  <c r="P116" i="180" s="1"/>
  <c r="F116" i="180"/>
  <c r="N116" i="180" s="1"/>
  <c r="E116" i="180"/>
  <c r="L116" i="180" s="1"/>
  <c r="D116" i="180"/>
  <c r="R115" i="180"/>
  <c r="O115" i="180"/>
  <c r="J115" i="180"/>
  <c r="I115" i="180"/>
  <c r="G115" i="180"/>
  <c r="F115" i="180"/>
  <c r="N115" i="180" s="1"/>
  <c r="R114" i="180"/>
  <c r="L114" i="180"/>
  <c r="J114" i="180"/>
  <c r="I114" i="180"/>
  <c r="O114" i="180" s="1"/>
  <c r="H114" i="180"/>
  <c r="Q114" i="180" s="1"/>
  <c r="G114" i="180"/>
  <c r="P114" i="180" s="1"/>
  <c r="E114" i="180"/>
  <c r="D114" i="180"/>
  <c r="C114" i="180"/>
  <c r="B114" i="180"/>
  <c r="P113" i="180"/>
  <c r="O113" i="180"/>
  <c r="J113" i="180"/>
  <c r="I113" i="180"/>
  <c r="R113" i="180" s="1"/>
  <c r="H113" i="180"/>
  <c r="Q113" i="180" s="1"/>
  <c r="G113" i="180"/>
  <c r="F113" i="180"/>
  <c r="N113" i="180" s="1"/>
  <c r="E113" i="180"/>
  <c r="L113" i="180" s="1"/>
  <c r="D113" i="180"/>
  <c r="J112" i="180"/>
  <c r="I112" i="180"/>
  <c r="R112" i="180" s="1"/>
  <c r="H112" i="180"/>
  <c r="Q112" i="180" s="1"/>
  <c r="G112" i="180"/>
  <c r="F112" i="180"/>
  <c r="N111" i="180"/>
  <c r="M111" i="180"/>
  <c r="J111" i="180"/>
  <c r="H111" i="180"/>
  <c r="Q111" i="180" s="1"/>
  <c r="G111" i="180"/>
  <c r="P111" i="180" s="1"/>
  <c r="E111" i="180"/>
  <c r="L111" i="180" s="1"/>
  <c r="D111" i="180"/>
  <c r="C111" i="180"/>
  <c r="B111" i="180"/>
  <c r="P110" i="180"/>
  <c r="O110" i="180"/>
  <c r="N110" i="180"/>
  <c r="J110" i="180"/>
  <c r="I110" i="180"/>
  <c r="R110" i="180" s="1"/>
  <c r="H110" i="180"/>
  <c r="Q110" i="180" s="1"/>
  <c r="G110" i="180"/>
  <c r="E110" i="180"/>
  <c r="M109" i="180"/>
  <c r="L109" i="180"/>
  <c r="J109" i="180"/>
  <c r="I109" i="180"/>
  <c r="R109" i="180" s="1"/>
  <c r="H109" i="180"/>
  <c r="Q109" i="180" s="1"/>
  <c r="G109" i="180"/>
  <c r="F109" i="180"/>
  <c r="E109" i="180"/>
  <c r="O108" i="180"/>
  <c r="N108" i="180"/>
  <c r="M108" i="180"/>
  <c r="J108" i="180"/>
  <c r="G108" i="180"/>
  <c r="P108" i="180" s="1"/>
  <c r="F108" i="180"/>
  <c r="E108" i="180"/>
  <c r="L108" i="180" s="1"/>
  <c r="D108" i="180"/>
  <c r="C108" i="180"/>
  <c r="O107" i="180"/>
  <c r="J107" i="180"/>
  <c r="I107" i="180"/>
  <c r="R107" i="180" s="1"/>
  <c r="H107" i="180"/>
  <c r="G107" i="180"/>
  <c r="R106" i="180"/>
  <c r="M106" i="180"/>
  <c r="L106" i="180"/>
  <c r="J106" i="180"/>
  <c r="I106" i="180"/>
  <c r="O106" i="180" s="1"/>
  <c r="H106" i="180"/>
  <c r="Q106" i="180" s="1"/>
  <c r="G106" i="180"/>
  <c r="P106" i="180" s="1"/>
  <c r="E106" i="180"/>
  <c r="D106" i="180"/>
  <c r="C106" i="180"/>
  <c r="B106" i="180"/>
  <c r="O105" i="180"/>
  <c r="N105" i="180"/>
  <c r="M105" i="180"/>
  <c r="J105" i="180"/>
  <c r="I105" i="180"/>
  <c r="R105" i="180" s="1"/>
  <c r="G105" i="180"/>
  <c r="P105" i="180" s="1"/>
  <c r="F105" i="180"/>
  <c r="E105" i="180"/>
  <c r="D105" i="180"/>
  <c r="R104" i="180"/>
  <c r="J104" i="180"/>
  <c r="I104" i="180"/>
  <c r="H104" i="180"/>
  <c r="Q104" i="180" s="1"/>
  <c r="G104" i="180"/>
  <c r="F104" i="180"/>
  <c r="M103" i="180"/>
  <c r="L103" i="180"/>
  <c r="J103" i="180"/>
  <c r="H103" i="180"/>
  <c r="Q103" i="180" s="1"/>
  <c r="E103" i="180"/>
  <c r="D103" i="180"/>
  <c r="P102" i="180"/>
  <c r="J102" i="180"/>
  <c r="I102" i="180"/>
  <c r="R102" i="180" s="1"/>
  <c r="H102" i="180"/>
  <c r="Q102" i="180" s="1"/>
  <c r="G102" i="180"/>
  <c r="O102" i="180" s="1"/>
  <c r="F102" i="180"/>
  <c r="N102" i="180" s="1"/>
  <c r="E102" i="180"/>
  <c r="Q101" i="180"/>
  <c r="L101" i="180"/>
  <c r="J101" i="180"/>
  <c r="I101" i="180"/>
  <c r="R101" i="180" s="1"/>
  <c r="H101" i="180"/>
  <c r="O100" i="180"/>
  <c r="N100" i="180"/>
  <c r="J100" i="180"/>
  <c r="F100" i="180"/>
  <c r="D100" i="180"/>
  <c r="C100" i="180"/>
  <c r="J99" i="180"/>
  <c r="I99" i="180"/>
  <c r="R99" i="180" s="1"/>
  <c r="H99" i="180"/>
  <c r="Q99" i="180" s="1"/>
  <c r="G99" i="180"/>
  <c r="R98" i="180"/>
  <c r="M98" i="180"/>
  <c r="L98" i="180"/>
  <c r="J98" i="180"/>
  <c r="I98" i="180"/>
  <c r="H98" i="180"/>
  <c r="C98" i="180"/>
  <c r="P97" i="180"/>
  <c r="J97" i="180"/>
  <c r="I97" i="180"/>
  <c r="R97" i="180" s="1"/>
  <c r="G97" i="180"/>
  <c r="O97" i="180" s="1"/>
  <c r="F97" i="180"/>
  <c r="N97" i="180" s="1"/>
  <c r="E97" i="180"/>
  <c r="D97" i="180"/>
  <c r="Q96" i="180"/>
  <c r="J96" i="180"/>
  <c r="B96" i="180"/>
  <c r="N95" i="180"/>
  <c r="J95" i="180"/>
  <c r="H95" i="180"/>
  <c r="Q95" i="180" s="1"/>
  <c r="E95" i="180"/>
  <c r="D95" i="180"/>
  <c r="C95" i="180"/>
  <c r="B95" i="180"/>
  <c r="J94" i="180"/>
  <c r="I94" i="180"/>
  <c r="R94" i="180" s="1"/>
  <c r="H94" i="180"/>
  <c r="Q94" i="180" s="1"/>
  <c r="F94" i="180"/>
  <c r="E94" i="180"/>
  <c r="R93" i="180"/>
  <c r="L93" i="180"/>
  <c r="J93" i="180"/>
  <c r="I93" i="180"/>
  <c r="H93" i="180"/>
  <c r="Q93" i="180" s="1"/>
  <c r="C93" i="180"/>
  <c r="B93" i="180"/>
  <c r="O92" i="180"/>
  <c r="L92" i="180"/>
  <c r="J92" i="180"/>
  <c r="F92" i="180"/>
  <c r="N92" i="180" s="1"/>
  <c r="E92" i="180"/>
  <c r="R91" i="180"/>
  <c r="Q91" i="180"/>
  <c r="P91" i="180"/>
  <c r="O91" i="180"/>
  <c r="J91" i="180"/>
  <c r="I91" i="180"/>
  <c r="H91" i="180"/>
  <c r="G91" i="180"/>
  <c r="F91" i="180"/>
  <c r="N91" i="180" s="1"/>
  <c r="J90" i="180"/>
  <c r="I90" i="180"/>
  <c r="R90" i="180" s="1"/>
  <c r="H90" i="180"/>
  <c r="D90" i="180"/>
  <c r="C90" i="180"/>
  <c r="O89" i="180"/>
  <c r="N89" i="180"/>
  <c r="J89" i="180"/>
  <c r="I89" i="180"/>
  <c r="R89" i="180" s="1"/>
  <c r="D89" i="180"/>
  <c r="J88" i="180"/>
  <c r="I88" i="180"/>
  <c r="R88" i="180" s="1"/>
  <c r="H88" i="180"/>
  <c r="G88" i="180"/>
  <c r="B88" i="180"/>
  <c r="M87" i="180"/>
  <c r="L87" i="180"/>
  <c r="J87" i="180"/>
  <c r="H87" i="180"/>
  <c r="Q87" i="180" s="1"/>
  <c r="E87" i="180"/>
  <c r="D87" i="180"/>
  <c r="Q86" i="180"/>
  <c r="P86" i="180"/>
  <c r="J86" i="180"/>
  <c r="I86" i="180"/>
  <c r="R86" i="180" s="1"/>
  <c r="H86" i="180"/>
  <c r="G86" i="180"/>
  <c r="O86" i="180" s="1"/>
  <c r="F86" i="180"/>
  <c r="N86" i="180" s="1"/>
  <c r="E86" i="180"/>
  <c r="Q85" i="180"/>
  <c r="L85" i="180"/>
  <c r="J85" i="180"/>
  <c r="I85" i="180"/>
  <c r="R85" i="180" s="1"/>
  <c r="H85" i="180"/>
  <c r="O84" i="180"/>
  <c r="N84" i="180"/>
  <c r="J84" i="180"/>
  <c r="F84" i="180"/>
  <c r="D84" i="180"/>
  <c r="C84" i="180"/>
  <c r="J83" i="180"/>
  <c r="I83" i="180"/>
  <c r="R83" i="180" s="1"/>
  <c r="H83" i="180"/>
  <c r="Q83" i="180" s="1"/>
  <c r="G83" i="180"/>
  <c r="R82" i="180"/>
  <c r="M82" i="180"/>
  <c r="L82" i="180"/>
  <c r="J82" i="180"/>
  <c r="I82" i="180"/>
  <c r="H82" i="180"/>
  <c r="C82" i="180"/>
  <c r="P81" i="180"/>
  <c r="J81" i="180"/>
  <c r="I81" i="180"/>
  <c r="R81" i="180" s="1"/>
  <c r="G81" i="180"/>
  <c r="O81" i="180" s="1"/>
  <c r="F81" i="180"/>
  <c r="N81" i="180" s="1"/>
  <c r="E81" i="180"/>
  <c r="D81" i="180"/>
  <c r="J80" i="180"/>
  <c r="B80" i="180"/>
  <c r="N79" i="180"/>
  <c r="J79" i="180"/>
  <c r="H79" i="180"/>
  <c r="Q79" i="180" s="1"/>
  <c r="E79" i="180"/>
  <c r="D79" i="180"/>
  <c r="C79" i="180"/>
  <c r="B79" i="180"/>
  <c r="O78" i="180"/>
  <c r="N78" i="180"/>
  <c r="J78" i="180"/>
  <c r="I78" i="180"/>
  <c r="R78" i="180" s="1"/>
  <c r="H78" i="180"/>
  <c r="Q78" i="180" s="1"/>
  <c r="F78" i="180"/>
  <c r="E78" i="180"/>
  <c r="R77" i="180"/>
  <c r="L77" i="180"/>
  <c r="J77" i="180"/>
  <c r="I77" i="180"/>
  <c r="H77" i="180"/>
  <c r="Q77" i="180" s="1"/>
  <c r="C77" i="180"/>
  <c r="O76" i="180"/>
  <c r="L76" i="180"/>
  <c r="J76" i="180"/>
  <c r="F76" i="180"/>
  <c r="N76" i="180" s="1"/>
  <c r="E76" i="180"/>
  <c r="R75" i="180"/>
  <c r="Q75" i="180"/>
  <c r="P75" i="180"/>
  <c r="O75" i="180"/>
  <c r="J75" i="180"/>
  <c r="I75" i="180"/>
  <c r="H75" i="180"/>
  <c r="G75" i="180"/>
  <c r="F75" i="180"/>
  <c r="N75" i="180" s="1"/>
  <c r="J74" i="180"/>
  <c r="I74" i="180"/>
  <c r="R74" i="180" s="1"/>
  <c r="H74" i="180"/>
  <c r="Q74" i="180" s="1"/>
  <c r="D74" i="180"/>
  <c r="C74" i="180"/>
  <c r="O73" i="180"/>
  <c r="J73" i="180"/>
  <c r="I73" i="180"/>
  <c r="R73" i="180" s="1"/>
  <c r="D73" i="180"/>
  <c r="J72" i="180"/>
  <c r="I72" i="180"/>
  <c r="R72" i="180" s="1"/>
  <c r="H72" i="180"/>
  <c r="Q72" i="180" s="1"/>
  <c r="G72" i="180"/>
  <c r="B72" i="180"/>
  <c r="M71" i="180"/>
  <c r="L71" i="180"/>
  <c r="J71" i="180"/>
  <c r="H71" i="180"/>
  <c r="Q71" i="180" s="1"/>
  <c r="E71" i="180"/>
  <c r="D71" i="180"/>
  <c r="Q70" i="180"/>
  <c r="J70" i="180"/>
  <c r="I70" i="180"/>
  <c r="R70" i="180" s="1"/>
  <c r="H70" i="180"/>
  <c r="G70" i="180"/>
  <c r="O70" i="180" s="1"/>
  <c r="F70" i="180"/>
  <c r="N70" i="180" s="1"/>
  <c r="E70" i="180"/>
  <c r="L69" i="180"/>
  <c r="J69" i="180"/>
  <c r="I69" i="180"/>
  <c r="R69" i="180" s="1"/>
  <c r="H69" i="180"/>
  <c r="O68" i="180"/>
  <c r="N68" i="180"/>
  <c r="M68" i="180"/>
  <c r="J68" i="180"/>
  <c r="F68" i="180"/>
  <c r="D68" i="180"/>
  <c r="C68" i="180"/>
  <c r="J67" i="180"/>
  <c r="I67" i="180"/>
  <c r="R67" i="180" s="1"/>
  <c r="H67" i="180"/>
  <c r="Q67" i="180" s="1"/>
  <c r="G67" i="180"/>
  <c r="R66" i="180"/>
  <c r="M66" i="180"/>
  <c r="L66" i="180"/>
  <c r="J66" i="180"/>
  <c r="I66" i="180"/>
  <c r="H66" i="180"/>
  <c r="C66" i="180"/>
  <c r="J65" i="180"/>
  <c r="I65" i="180"/>
  <c r="R65" i="180" s="1"/>
  <c r="G65" i="180"/>
  <c r="O65" i="180" s="1"/>
  <c r="F65" i="180"/>
  <c r="N65" i="180" s="1"/>
  <c r="E65" i="180"/>
  <c r="D65" i="180"/>
  <c r="Q64" i="180"/>
  <c r="P64" i="180"/>
  <c r="J64" i="180"/>
  <c r="B64" i="180"/>
  <c r="N63" i="180"/>
  <c r="J63" i="180"/>
  <c r="H63" i="180"/>
  <c r="Q63" i="180" s="1"/>
  <c r="E63" i="180"/>
  <c r="D63" i="180"/>
  <c r="C63" i="180"/>
  <c r="B63" i="180"/>
  <c r="O62" i="180"/>
  <c r="N62" i="180"/>
  <c r="J62" i="180"/>
  <c r="I62" i="180"/>
  <c r="R62" i="180" s="1"/>
  <c r="H62" i="180"/>
  <c r="Q62" i="180" s="1"/>
  <c r="F62" i="180"/>
  <c r="E62" i="180"/>
  <c r="R61" i="180"/>
  <c r="L61" i="180"/>
  <c r="J61" i="180"/>
  <c r="I61" i="180"/>
  <c r="H61" i="180"/>
  <c r="Q61" i="180" s="1"/>
  <c r="C61" i="180"/>
  <c r="B61" i="180"/>
  <c r="O60" i="180"/>
  <c r="L60" i="180"/>
  <c r="J60" i="180"/>
  <c r="F60" i="180"/>
  <c r="N60" i="180" s="1"/>
  <c r="E60" i="180"/>
  <c r="M60" i="180" s="1"/>
  <c r="Q59" i="180"/>
  <c r="P59" i="180"/>
  <c r="J59" i="180"/>
  <c r="I59" i="180"/>
  <c r="O59" i="180" s="1"/>
  <c r="H59" i="180"/>
  <c r="O58" i="180"/>
  <c r="N58" i="180"/>
  <c r="J58" i="180"/>
  <c r="I58" i="180"/>
  <c r="R58" i="180" s="1"/>
  <c r="H58" i="180"/>
  <c r="Q58" i="180" s="1"/>
  <c r="F58" i="180"/>
  <c r="E58" i="180"/>
  <c r="J57" i="180"/>
  <c r="I57" i="180"/>
  <c r="R57" i="180" s="1"/>
  <c r="O56" i="180"/>
  <c r="N56" i="180"/>
  <c r="M56" i="180"/>
  <c r="J56" i="180"/>
  <c r="E56" i="180"/>
  <c r="L56" i="180" s="1"/>
  <c r="B56" i="180"/>
  <c r="O55" i="180"/>
  <c r="J55" i="180"/>
  <c r="H55" i="180"/>
  <c r="Q55" i="180" s="1"/>
  <c r="F55" i="180"/>
  <c r="N55" i="180" s="1"/>
  <c r="E55" i="180"/>
  <c r="O54" i="180"/>
  <c r="N54" i="180"/>
  <c r="M54" i="180"/>
  <c r="L54" i="180"/>
  <c r="J54" i="180"/>
  <c r="I54" i="180"/>
  <c r="R54" i="180" s="1"/>
  <c r="H54" i="180"/>
  <c r="Q54" i="180" s="1"/>
  <c r="F54" i="180"/>
  <c r="E54" i="180"/>
  <c r="O53" i="180"/>
  <c r="N53" i="180"/>
  <c r="J53" i="180"/>
  <c r="I53" i="180"/>
  <c r="R53" i="180" s="1"/>
  <c r="F53" i="180"/>
  <c r="E53" i="180"/>
  <c r="B53" i="180"/>
  <c r="L52" i="180"/>
  <c r="J52" i="180"/>
  <c r="F52" i="180"/>
  <c r="N52" i="180" s="1"/>
  <c r="E52" i="180"/>
  <c r="M52" i="180" s="1"/>
  <c r="N51" i="180"/>
  <c r="M51" i="180"/>
  <c r="J51" i="180"/>
  <c r="H51" i="180"/>
  <c r="O50" i="180"/>
  <c r="N50" i="180"/>
  <c r="J50" i="180"/>
  <c r="I50" i="180"/>
  <c r="R50" i="180" s="1"/>
  <c r="H50" i="180"/>
  <c r="Q50" i="180" s="1"/>
  <c r="F50" i="180"/>
  <c r="E50" i="180"/>
  <c r="B50" i="180"/>
  <c r="J49" i="180"/>
  <c r="I49" i="180"/>
  <c r="R49" i="180" s="1"/>
  <c r="O48" i="180"/>
  <c r="M48" i="180"/>
  <c r="J48" i="180"/>
  <c r="E48" i="180"/>
  <c r="L48" i="180" s="1"/>
  <c r="B48" i="180"/>
  <c r="O47" i="180"/>
  <c r="J47" i="180"/>
  <c r="H47" i="180"/>
  <c r="Q47" i="180" s="1"/>
  <c r="F47" i="180"/>
  <c r="N47" i="180" s="1"/>
  <c r="E47" i="180"/>
  <c r="B47" i="180"/>
  <c r="O46" i="180"/>
  <c r="N46" i="180"/>
  <c r="M46" i="180"/>
  <c r="L46" i="180"/>
  <c r="J46" i="180"/>
  <c r="I46" i="180"/>
  <c r="R46" i="180" s="1"/>
  <c r="H46" i="180"/>
  <c r="Q46" i="180" s="1"/>
  <c r="F46" i="180"/>
  <c r="E46" i="180"/>
  <c r="B46" i="180"/>
  <c r="O45" i="180"/>
  <c r="J45" i="180"/>
  <c r="I45" i="180"/>
  <c r="R45" i="180" s="1"/>
  <c r="F45" i="180"/>
  <c r="N45" i="180" s="1"/>
  <c r="E45" i="180"/>
  <c r="B45" i="180"/>
  <c r="O44" i="180"/>
  <c r="J44" i="180"/>
  <c r="F44" i="180"/>
  <c r="N44" i="180" s="1"/>
  <c r="E44" i="180"/>
  <c r="O43" i="180"/>
  <c r="L43" i="180"/>
  <c r="J43" i="180"/>
  <c r="H43" i="180"/>
  <c r="Q43" i="180" s="1"/>
  <c r="O42" i="180"/>
  <c r="J42" i="180"/>
  <c r="I42" i="180"/>
  <c r="R42" i="180" s="1"/>
  <c r="H42" i="180"/>
  <c r="Q42" i="180" s="1"/>
  <c r="F42" i="180"/>
  <c r="N42" i="180" s="1"/>
  <c r="E42" i="180"/>
  <c r="B42" i="180"/>
  <c r="J41" i="180"/>
  <c r="I41" i="180"/>
  <c r="R41" i="180" s="1"/>
  <c r="O40" i="180"/>
  <c r="J40" i="180"/>
  <c r="E40" i="180"/>
  <c r="L40" i="180" s="1"/>
  <c r="B40" i="180"/>
  <c r="O39" i="180"/>
  <c r="J39" i="180"/>
  <c r="H39" i="180"/>
  <c r="Q39" i="180" s="1"/>
  <c r="F39" i="180"/>
  <c r="N39" i="180" s="1"/>
  <c r="E39" i="180"/>
  <c r="B39" i="180"/>
  <c r="O38" i="180"/>
  <c r="N38" i="180"/>
  <c r="M38" i="180"/>
  <c r="L38" i="180"/>
  <c r="J38" i="180"/>
  <c r="I38" i="180"/>
  <c r="R38" i="180" s="1"/>
  <c r="H38" i="180"/>
  <c r="Q38" i="180" s="1"/>
  <c r="F38" i="180"/>
  <c r="E38" i="180"/>
  <c r="O37" i="180"/>
  <c r="N37" i="180"/>
  <c r="J37" i="180"/>
  <c r="I37" i="180"/>
  <c r="R37" i="180" s="1"/>
  <c r="F37" i="180"/>
  <c r="E37" i="180"/>
  <c r="B37" i="180"/>
  <c r="L36" i="180"/>
  <c r="J36" i="180"/>
  <c r="F36" i="180"/>
  <c r="N36" i="180" s="1"/>
  <c r="E36" i="180"/>
  <c r="N35" i="180"/>
  <c r="M35" i="180"/>
  <c r="L35" i="180"/>
  <c r="J35" i="180"/>
  <c r="H35" i="180"/>
  <c r="O34" i="180"/>
  <c r="J34" i="180"/>
  <c r="I34" i="180"/>
  <c r="R34" i="180" s="1"/>
  <c r="H34" i="180"/>
  <c r="Q34" i="180" s="1"/>
  <c r="F34" i="180"/>
  <c r="N34" i="180" s="1"/>
  <c r="E34" i="180"/>
  <c r="J33" i="180"/>
  <c r="I33" i="180"/>
  <c r="R33" i="180" s="1"/>
  <c r="O32" i="180"/>
  <c r="M32" i="180"/>
  <c r="J32" i="180"/>
  <c r="E32" i="180"/>
  <c r="L32" i="180" s="1"/>
  <c r="B32" i="180"/>
  <c r="O31" i="180"/>
  <c r="J31" i="180"/>
  <c r="H31" i="180"/>
  <c r="Q31" i="180" s="1"/>
  <c r="F31" i="180"/>
  <c r="N31" i="180" s="1"/>
  <c r="E31" i="180"/>
  <c r="B31" i="180"/>
  <c r="O30" i="180"/>
  <c r="N30" i="180"/>
  <c r="M30" i="180"/>
  <c r="L30" i="180"/>
  <c r="J30" i="180"/>
  <c r="I30" i="180"/>
  <c r="R30" i="180" s="1"/>
  <c r="H30" i="180"/>
  <c r="Q30" i="180" s="1"/>
  <c r="F30" i="180"/>
  <c r="E30" i="180"/>
  <c r="B30" i="180"/>
  <c r="O29" i="180"/>
  <c r="N29" i="180"/>
  <c r="J29" i="180"/>
  <c r="I29" i="180"/>
  <c r="R29" i="180" s="1"/>
  <c r="F29" i="180"/>
  <c r="E29" i="180"/>
  <c r="B29" i="180"/>
  <c r="O28" i="180"/>
  <c r="L28" i="180"/>
  <c r="J28" i="180"/>
  <c r="F28" i="180"/>
  <c r="N28" i="180" s="1"/>
  <c r="E28" i="180"/>
  <c r="M28" i="180" s="1"/>
  <c r="O27" i="180"/>
  <c r="N27" i="180"/>
  <c r="M27" i="180"/>
  <c r="L27" i="180"/>
  <c r="J27" i="180"/>
  <c r="H27" i="180"/>
  <c r="Q27" i="180" s="1"/>
  <c r="O26" i="180"/>
  <c r="N26" i="180"/>
  <c r="J26" i="180"/>
  <c r="I26" i="180"/>
  <c r="R26" i="180" s="1"/>
  <c r="H26" i="180"/>
  <c r="Q26" i="180" s="1"/>
  <c r="F26" i="180"/>
  <c r="E26" i="180"/>
  <c r="J25" i="180"/>
  <c r="I25" i="180"/>
  <c r="R25" i="180" s="1"/>
  <c r="O24" i="180"/>
  <c r="N24" i="180"/>
  <c r="J24" i="180"/>
  <c r="E24" i="180"/>
  <c r="L24" i="180" s="1"/>
  <c r="B24" i="180"/>
  <c r="O23" i="180"/>
  <c r="J23" i="180"/>
  <c r="H23" i="180"/>
  <c r="Q23" i="180" s="1"/>
  <c r="F23" i="180"/>
  <c r="N23" i="180" s="1"/>
  <c r="E23" i="180"/>
  <c r="O22" i="180"/>
  <c r="N22" i="180"/>
  <c r="M22" i="180"/>
  <c r="L22" i="180"/>
  <c r="J22" i="180"/>
  <c r="I22" i="180"/>
  <c r="R22" i="180" s="1"/>
  <c r="H22" i="180"/>
  <c r="Q22" i="180" s="1"/>
  <c r="F22" i="180"/>
  <c r="E22" i="180"/>
  <c r="O21" i="180"/>
  <c r="J21" i="180"/>
  <c r="I21" i="180"/>
  <c r="R21" i="180" s="1"/>
  <c r="F21" i="180"/>
  <c r="N21" i="180" s="1"/>
  <c r="E21" i="180"/>
  <c r="B21" i="180"/>
  <c r="J20" i="180"/>
  <c r="F20" i="180"/>
  <c r="N20" i="180" s="1"/>
  <c r="E20" i="180"/>
  <c r="M20" i="180" s="1"/>
  <c r="N19" i="180"/>
  <c r="L19" i="180"/>
  <c r="J19" i="180"/>
  <c r="H19" i="180"/>
  <c r="O18" i="180"/>
  <c r="J18" i="180"/>
  <c r="I18" i="180"/>
  <c r="R18" i="180" s="1"/>
  <c r="H18" i="180"/>
  <c r="Q18" i="180" s="1"/>
  <c r="F18" i="180"/>
  <c r="N18" i="180" s="1"/>
  <c r="E18" i="180"/>
  <c r="B18" i="180"/>
  <c r="J17" i="180"/>
  <c r="I17" i="180"/>
  <c r="R17" i="180" s="1"/>
  <c r="O16" i="180"/>
  <c r="J16" i="180"/>
  <c r="E16" i="180"/>
  <c r="L16" i="180" s="1"/>
  <c r="B16" i="180"/>
  <c r="O15" i="180"/>
  <c r="J15" i="180"/>
  <c r="H15" i="180"/>
  <c r="Q15" i="180" s="1"/>
  <c r="F15" i="180"/>
  <c r="N15" i="180" s="1"/>
  <c r="E15" i="180"/>
  <c r="B15" i="180"/>
  <c r="O14" i="180"/>
  <c r="N14" i="180"/>
  <c r="M14" i="180"/>
  <c r="L14" i="180"/>
  <c r="J14" i="180"/>
  <c r="I14" i="180"/>
  <c r="R14" i="180" s="1"/>
  <c r="H14" i="180"/>
  <c r="Q14" i="180" s="1"/>
  <c r="F14" i="180"/>
  <c r="E14" i="180"/>
  <c r="B14" i="180"/>
  <c r="P13" i="180"/>
  <c r="J13" i="180"/>
  <c r="I13" i="180"/>
  <c r="R13" i="180" s="1"/>
  <c r="H13" i="180"/>
  <c r="Q13" i="180" s="1"/>
  <c r="G13" i="180"/>
  <c r="F13" i="180"/>
  <c r="J12" i="180"/>
  <c r="I12" i="180"/>
  <c r="R12" i="180" s="1"/>
  <c r="Q11" i="180"/>
  <c r="P11" i="180"/>
  <c r="O11" i="180"/>
  <c r="J11" i="180"/>
  <c r="H11" i="180"/>
  <c r="G11" i="180"/>
  <c r="B11" i="180"/>
  <c r="J10" i="180"/>
  <c r="I10" i="180"/>
  <c r="R10" i="180" s="1"/>
  <c r="H10" i="180"/>
  <c r="Q10" i="180" s="1"/>
  <c r="G68" i="172"/>
  <c r="F68" i="172"/>
  <c r="E68" i="172"/>
  <c r="D68" i="172"/>
  <c r="C68" i="172"/>
  <c r="B68" i="172"/>
  <c r="G67" i="172"/>
  <c r="F67" i="172"/>
  <c r="E67" i="172"/>
  <c r="D67" i="172"/>
  <c r="C67" i="172"/>
  <c r="B67" i="172"/>
  <c r="G66" i="172"/>
  <c r="F66" i="172"/>
  <c r="E66" i="172"/>
  <c r="D66" i="172"/>
  <c r="C66" i="172"/>
  <c r="B66" i="172"/>
  <c r="G65" i="172"/>
  <c r="F65" i="172"/>
  <c r="E65" i="172"/>
  <c r="D65" i="172"/>
  <c r="C65" i="172"/>
  <c r="B65" i="172"/>
  <c r="G64" i="172"/>
  <c r="F64" i="172"/>
  <c r="E64" i="172"/>
  <c r="D64" i="172"/>
  <c r="C64" i="172"/>
  <c r="B64" i="172"/>
  <c r="G63" i="172"/>
  <c r="F63" i="172"/>
  <c r="E63" i="172"/>
  <c r="D63" i="172"/>
  <c r="C63" i="172"/>
  <c r="B63" i="172"/>
  <c r="G62" i="172"/>
  <c r="F62" i="172"/>
  <c r="E62" i="172"/>
  <c r="D62" i="172"/>
  <c r="C62" i="172"/>
  <c r="B62" i="172"/>
  <c r="G61" i="172"/>
  <c r="F61" i="172"/>
  <c r="E61" i="172"/>
  <c r="D61" i="172"/>
  <c r="C61" i="172"/>
  <c r="B61" i="172"/>
  <c r="G60" i="172"/>
  <c r="F60" i="172"/>
  <c r="E60" i="172"/>
  <c r="D60" i="172"/>
  <c r="C60" i="172"/>
  <c r="B60" i="172"/>
  <c r="G59" i="172"/>
  <c r="F59" i="172"/>
  <c r="E59" i="172"/>
  <c r="D59" i="172"/>
  <c r="C59" i="172"/>
  <c r="B59" i="172"/>
  <c r="G58" i="172"/>
  <c r="F58" i="172"/>
  <c r="E58" i="172"/>
  <c r="D58" i="172"/>
  <c r="C58" i="172"/>
  <c r="B58" i="172"/>
  <c r="G57" i="172"/>
  <c r="F57" i="172"/>
  <c r="E57" i="172"/>
  <c r="D57" i="172"/>
  <c r="C57" i="172"/>
  <c r="B57" i="172"/>
  <c r="G56" i="172"/>
  <c r="F56" i="172"/>
  <c r="E56" i="172"/>
  <c r="D56" i="172"/>
  <c r="C56" i="172"/>
  <c r="B56" i="172"/>
  <c r="G55" i="172"/>
  <c r="F55" i="172"/>
  <c r="E55" i="172"/>
  <c r="D55" i="172"/>
  <c r="C55" i="172"/>
  <c r="B55" i="172"/>
  <c r="G54" i="172"/>
  <c r="F54" i="172"/>
  <c r="E54" i="172"/>
  <c r="D54" i="172"/>
  <c r="C54" i="172"/>
  <c r="B54" i="172"/>
  <c r="G53" i="172"/>
  <c r="F53" i="172"/>
  <c r="E53" i="172"/>
  <c r="D53" i="172"/>
  <c r="C53" i="172"/>
  <c r="B53" i="172"/>
  <c r="G52" i="172"/>
  <c r="F52" i="172"/>
  <c r="E52" i="172"/>
  <c r="D52" i="172"/>
  <c r="C52" i="172"/>
  <c r="B52" i="172"/>
  <c r="G51" i="172"/>
  <c r="F51" i="172"/>
  <c r="E51" i="172"/>
  <c r="D51" i="172"/>
  <c r="C51" i="172"/>
  <c r="B51" i="172"/>
  <c r="G50" i="172"/>
  <c r="F50" i="172"/>
  <c r="E50" i="172"/>
  <c r="D50" i="172"/>
  <c r="C50" i="172"/>
  <c r="B50" i="172"/>
  <c r="G49" i="172"/>
  <c r="F49" i="172"/>
  <c r="E49" i="172"/>
  <c r="D49" i="172"/>
  <c r="C49" i="172"/>
  <c r="B49" i="172"/>
  <c r="G48" i="172"/>
  <c r="F48" i="172"/>
  <c r="E48" i="172"/>
  <c r="D48" i="172"/>
  <c r="C48" i="172"/>
  <c r="B48" i="172"/>
  <c r="G47" i="172"/>
  <c r="F47" i="172"/>
  <c r="E47" i="172"/>
  <c r="D47" i="172"/>
  <c r="C47" i="172"/>
  <c r="B47" i="172"/>
  <c r="G46" i="172"/>
  <c r="F46" i="172"/>
  <c r="E46" i="172"/>
  <c r="D46" i="172"/>
  <c r="C46" i="172"/>
  <c r="B46" i="172"/>
  <c r="G45" i="172"/>
  <c r="F45" i="172"/>
  <c r="E45" i="172"/>
  <c r="D45" i="172"/>
  <c r="C45" i="172"/>
  <c r="B45" i="172"/>
  <c r="G44" i="172"/>
  <c r="F44" i="172"/>
  <c r="E44" i="172"/>
  <c r="D44" i="172"/>
  <c r="C44" i="172"/>
  <c r="B44" i="172"/>
  <c r="G43" i="172"/>
  <c r="F43" i="172"/>
  <c r="E43" i="172"/>
  <c r="D43" i="172"/>
  <c r="C43" i="172"/>
  <c r="B43" i="172"/>
  <c r="G42" i="172"/>
  <c r="F42" i="172"/>
  <c r="E42" i="172"/>
  <c r="D42" i="172"/>
  <c r="C42" i="172"/>
  <c r="B42" i="172"/>
  <c r="G41" i="172"/>
  <c r="F41" i="172"/>
  <c r="E41" i="172"/>
  <c r="D41" i="172"/>
  <c r="C41" i="172"/>
  <c r="B41" i="172"/>
  <c r="G40" i="172"/>
  <c r="F40" i="172"/>
  <c r="E40" i="172"/>
  <c r="D40" i="172"/>
  <c r="C40" i="172"/>
  <c r="B40" i="172"/>
  <c r="G39" i="172"/>
  <c r="F39" i="172"/>
  <c r="E39" i="172"/>
  <c r="D39" i="172"/>
  <c r="C39" i="172"/>
  <c r="B39" i="172"/>
  <c r="G38" i="172"/>
  <c r="F38" i="172"/>
  <c r="E38" i="172"/>
  <c r="D38" i="172"/>
  <c r="C38" i="172"/>
  <c r="B38" i="172"/>
  <c r="G37" i="172"/>
  <c r="F37" i="172"/>
  <c r="E37" i="172"/>
  <c r="D37" i="172"/>
  <c r="C37" i="172"/>
  <c r="B37" i="172"/>
  <c r="G36" i="172"/>
  <c r="F36" i="172"/>
  <c r="E36" i="172"/>
  <c r="D36" i="172"/>
  <c r="C36" i="172"/>
  <c r="B36" i="172"/>
  <c r="G35" i="172"/>
  <c r="F35" i="172"/>
  <c r="E35" i="172"/>
  <c r="D35" i="172"/>
  <c r="C35" i="172"/>
  <c r="B35" i="172"/>
  <c r="G34" i="172"/>
  <c r="F34" i="172"/>
  <c r="E34" i="172"/>
  <c r="D34" i="172"/>
  <c r="C34" i="172"/>
  <c r="B34" i="172"/>
  <c r="G33" i="172"/>
  <c r="F33" i="172"/>
  <c r="E33" i="172"/>
  <c r="D33" i="172"/>
  <c r="C33" i="172"/>
  <c r="B33" i="172"/>
  <c r="G32" i="172"/>
  <c r="F32" i="172"/>
  <c r="E32" i="172"/>
  <c r="D32" i="172"/>
  <c r="C32" i="172"/>
  <c r="B32" i="172"/>
  <c r="G31" i="172"/>
  <c r="F31" i="172"/>
  <c r="E31" i="172"/>
  <c r="D31" i="172"/>
  <c r="C31" i="172"/>
  <c r="B31" i="172"/>
  <c r="G30" i="172"/>
  <c r="F30" i="172"/>
  <c r="E30" i="172"/>
  <c r="D30" i="172"/>
  <c r="C30" i="172"/>
  <c r="B30" i="172"/>
  <c r="G29" i="172"/>
  <c r="F29" i="172"/>
  <c r="E29" i="172"/>
  <c r="D29" i="172"/>
  <c r="C29" i="172"/>
  <c r="B29" i="172"/>
  <c r="G28" i="172"/>
  <c r="F28" i="172"/>
  <c r="E28" i="172"/>
  <c r="D28" i="172"/>
  <c r="C28" i="172"/>
  <c r="B28" i="172"/>
  <c r="G27" i="172"/>
  <c r="F27" i="172"/>
  <c r="E27" i="172"/>
  <c r="D27" i="172"/>
  <c r="C27" i="172"/>
  <c r="B27" i="172"/>
  <c r="G26" i="172"/>
  <c r="F26" i="172"/>
  <c r="E26" i="172"/>
  <c r="D26" i="172"/>
  <c r="C26" i="172"/>
  <c r="B26" i="172"/>
  <c r="G25" i="172"/>
  <c r="F25" i="172"/>
  <c r="E25" i="172"/>
  <c r="D25" i="172"/>
  <c r="C25" i="172"/>
  <c r="B25" i="172"/>
  <c r="G24" i="172"/>
  <c r="F24" i="172"/>
  <c r="E24" i="172"/>
  <c r="D24" i="172"/>
  <c r="C24" i="172"/>
  <c r="B24" i="172"/>
  <c r="G23" i="172"/>
  <c r="F23" i="172"/>
  <c r="E23" i="172"/>
  <c r="D23" i="172"/>
  <c r="C23" i="172"/>
  <c r="B23" i="172"/>
  <c r="G22" i="172"/>
  <c r="F22" i="172"/>
  <c r="E22" i="172"/>
  <c r="D22" i="172"/>
  <c r="C22" i="172"/>
  <c r="B22" i="172"/>
  <c r="G21" i="172"/>
  <c r="F21" i="172"/>
  <c r="E21" i="172"/>
  <c r="D21" i="172"/>
  <c r="C21" i="172"/>
  <c r="B21" i="172"/>
  <c r="G20" i="172"/>
  <c r="F20" i="172"/>
  <c r="E20" i="172"/>
  <c r="D20" i="172"/>
  <c r="C20" i="172"/>
  <c r="B20" i="172"/>
  <c r="G19" i="172"/>
  <c r="F19" i="172"/>
  <c r="E19" i="172"/>
  <c r="D19" i="172"/>
  <c r="C19" i="172"/>
  <c r="B19" i="172"/>
  <c r="G18" i="172"/>
  <c r="F18" i="172"/>
  <c r="E18" i="172"/>
  <c r="D18" i="172"/>
  <c r="C18" i="172"/>
  <c r="B18" i="172"/>
  <c r="G17" i="172"/>
  <c r="F17" i="172"/>
  <c r="E17" i="172"/>
  <c r="D17" i="172"/>
  <c r="C17" i="172"/>
  <c r="B17" i="172"/>
  <c r="G16" i="172"/>
  <c r="F16" i="172"/>
  <c r="E16" i="172"/>
  <c r="D16" i="172"/>
  <c r="C16" i="172"/>
  <c r="B16" i="172"/>
  <c r="G15" i="172"/>
  <c r="F15" i="172"/>
  <c r="E15" i="172"/>
  <c r="D15" i="172"/>
  <c r="C15" i="172"/>
  <c r="B15" i="172"/>
  <c r="G14" i="172"/>
  <c r="F14" i="172"/>
  <c r="E14" i="172"/>
  <c r="D14" i="172"/>
  <c r="C14" i="172"/>
  <c r="B14" i="172"/>
  <c r="G13" i="172"/>
  <c r="F13" i="172"/>
  <c r="E13" i="172"/>
  <c r="D13" i="172"/>
  <c r="C13" i="172"/>
  <c r="B13" i="172"/>
  <c r="G12" i="172"/>
  <c r="F12" i="172"/>
  <c r="E12" i="172"/>
  <c r="D12" i="172"/>
  <c r="C12" i="172"/>
  <c r="B12" i="172"/>
  <c r="G11" i="172"/>
  <c r="F11" i="172"/>
  <c r="E11" i="172"/>
  <c r="D11" i="172"/>
  <c r="C11" i="172"/>
  <c r="B11" i="172"/>
  <c r="I115" i="171"/>
  <c r="H115" i="171"/>
  <c r="G115" i="171"/>
  <c r="F115" i="171"/>
  <c r="E115" i="171"/>
  <c r="D115" i="171"/>
  <c r="C115" i="171"/>
  <c r="B115" i="171"/>
  <c r="G114" i="171"/>
  <c r="F114" i="171"/>
  <c r="L114" i="171" s="1"/>
  <c r="E114" i="171"/>
  <c r="K114" i="171" s="1"/>
  <c r="D114" i="171"/>
  <c r="J114" i="171" s="1"/>
  <c r="C114" i="171"/>
  <c r="I114" i="171" s="1"/>
  <c r="B114" i="171"/>
  <c r="H114" i="171" s="1"/>
  <c r="G113" i="171"/>
  <c r="M113" i="171" s="1"/>
  <c r="F113" i="171"/>
  <c r="L113" i="171" s="1"/>
  <c r="E113" i="171"/>
  <c r="D113" i="171"/>
  <c r="C113" i="171"/>
  <c r="I113" i="171" s="1"/>
  <c r="B113" i="171"/>
  <c r="G112" i="171"/>
  <c r="M112" i="171" s="1"/>
  <c r="F112" i="171"/>
  <c r="E112" i="171"/>
  <c r="K112" i="171" s="1"/>
  <c r="D112" i="171"/>
  <c r="C112" i="171"/>
  <c r="B112" i="171"/>
  <c r="J111" i="171"/>
  <c r="G111" i="171"/>
  <c r="F111" i="171"/>
  <c r="E111" i="171"/>
  <c r="D111" i="171"/>
  <c r="C111" i="171"/>
  <c r="B111" i="171"/>
  <c r="H111" i="171" s="1"/>
  <c r="J110" i="171"/>
  <c r="I110" i="171"/>
  <c r="H110" i="171"/>
  <c r="G110" i="171"/>
  <c r="F110" i="171"/>
  <c r="E110" i="171"/>
  <c r="D110" i="171"/>
  <c r="C110" i="171"/>
  <c r="B110" i="171"/>
  <c r="M109" i="171"/>
  <c r="G109" i="171"/>
  <c r="F109" i="171"/>
  <c r="E109" i="171"/>
  <c r="D109" i="171"/>
  <c r="J109" i="171" s="1"/>
  <c r="C109" i="171"/>
  <c r="B109" i="171"/>
  <c r="G108" i="171"/>
  <c r="F108" i="171"/>
  <c r="E108" i="171"/>
  <c r="D108" i="171"/>
  <c r="J108" i="171" s="1"/>
  <c r="C108" i="171"/>
  <c r="I108" i="171" s="1"/>
  <c r="B108" i="171"/>
  <c r="G107" i="171"/>
  <c r="F107" i="171"/>
  <c r="E107" i="171"/>
  <c r="D107" i="171"/>
  <c r="J107" i="171" s="1"/>
  <c r="C107" i="171"/>
  <c r="B107" i="171"/>
  <c r="L106" i="171"/>
  <c r="K106" i="171"/>
  <c r="G106" i="171"/>
  <c r="F106" i="171"/>
  <c r="E106" i="171"/>
  <c r="D106" i="171"/>
  <c r="C106" i="171"/>
  <c r="B106" i="171"/>
  <c r="K105" i="171"/>
  <c r="G105" i="171"/>
  <c r="F105" i="171"/>
  <c r="E105" i="171"/>
  <c r="D105" i="171"/>
  <c r="C105" i="171"/>
  <c r="I105" i="171" s="1"/>
  <c r="B105" i="171"/>
  <c r="H105" i="171" s="1"/>
  <c r="M104" i="171"/>
  <c r="G104" i="171"/>
  <c r="F104" i="171"/>
  <c r="E104" i="171"/>
  <c r="D104" i="171"/>
  <c r="C104" i="171"/>
  <c r="I104" i="171" s="1"/>
  <c r="B104" i="171"/>
  <c r="G103" i="171"/>
  <c r="F103" i="171"/>
  <c r="E103" i="171"/>
  <c r="D103" i="171"/>
  <c r="J103" i="171" s="1"/>
  <c r="C103" i="171"/>
  <c r="I103" i="171" s="1"/>
  <c r="B103" i="171"/>
  <c r="G102" i="171"/>
  <c r="F102" i="171"/>
  <c r="L102" i="171" s="1"/>
  <c r="E102" i="171"/>
  <c r="K102" i="171" s="1"/>
  <c r="D102" i="171"/>
  <c r="C102" i="171"/>
  <c r="B102" i="171"/>
  <c r="L101" i="171"/>
  <c r="G101" i="171"/>
  <c r="M101" i="171" s="1"/>
  <c r="F101" i="171"/>
  <c r="E101" i="171"/>
  <c r="K101" i="171" s="1"/>
  <c r="D101" i="171"/>
  <c r="C101" i="171"/>
  <c r="B101" i="171"/>
  <c r="G100" i="171"/>
  <c r="M100" i="171" s="1"/>
  <c r="F100" i="171"/>
  <c r="E100" i="171"/>
  <c r="D100" i="171"/>
  <c r="C100" i="171"/>
  <c r="B100" i="171"/>
  <c r="I99" i="171"/>
  <c r="H99" i="171"/>
  <c r="G99" i="171"/>
  <c r="F99" i="171"/>
  <c r="E99" i="171"/>
  <c r="D99" i="171"/>
  <c r="C99" i="171"/>
  <c r="B99" i="171"/>
  <c r="G98" i="171"/>
  <c r="F98" i="171"/>
  <c r="L98" i="171" s="1"/>
  <c r="E98" i="171"/>
  <c r="K98" i="171" s="1"/>
  <c r="D98" i="171"/>
  <c r="J98" i="171" s="1"/>
  <c r="C98" i="171"/>
  <c r="I98" i="171" s="1"/>
  <c r="B98" i="171"/>
  <c r="H98" i="171" s="1"/>
  <c r="G97" i="171"/>
  <c r="M97" i="171" s="1"/>
  <c r="F97" i="171"/>
  <c r="L97" i="171" s="1"/>
  <c r="E97" i="171"/>
  <c r="D97" i="171"/>
  <c r="C97" i="171"/>
  <c r="B97" i="171"/>
  <c r="G96" i="171"/>
  <c r="M96" i="171" s="1"/>
  <c r="F96" i="171"/>
  <c r="L96" i="171" s="1"/>
  <c r="E96" i="171"/>
  <c r="D96" i="171"/>
  <c r="C96" i="171"/>
  <c r="B96" i="171"/>
  <c r="L95" i="171"/>
  <c r="K95" i="171"/>
  <c r="J95" i="171"/>
  <c r="G95" i="171"/>
  <c r="F95" i="171"/>
  <c r="E95" i="171"/>
  <c r="D95" i="171"/>
  <c r="C95" i="171"/>
  <c r="B95" i="171"/>
  <c r="H95" i="171" s="1"/>
  <c r="J94" i="171"/>
  <c r="I94" i="171"/>
  <c r="H94" i="171"/>
  <c r="G94" i="171"/>
  <c r="F94" i="171"/>
  <c r="E94" i="171"/>
  <c r="D94" i="171"/>
  <c r="C94" i="171"/>
  <c r="B94" i="171"/>
  <c r="M93" i="171"/>
  <c r="G93" i="171"/>
  <c r="F93" i="171"/>
  <c r="E93" i="171"/>
  <c r="D93" i="171"/>
  <c r="C93" i="171"/>
  <c r="B93" i="171"/>
  <c r="L92" i="171"/>
  <c r="G92" i="171"/>
  <c r="F92" i="171"/>
  <c r="E92" i="171"/>
  <c r="D92" i="171"/>
  <c r="C92" i="171"/>
  <c r="B92" i="171"/>
  <c r="G91" i="171"/>
  <c r="M91" i="171" s="1"/>
  <c r="F91" i="171"/>
  <c r="L91" i="171" s="1"/>
  <c r="E91" i="171"/>
  <c r="K91" i="171" s="1"/>
  <c r="D91" i="171"/>
  <c r="J91" i="171" s="1"/>
  <c r="C91" i="171"/>
  <c r="B91" i="171"/>
  <c r="K90" i="171"/>
  <c r="G90" i="171"/>
  <c r="F90" i="171"/>
  <c r="L90" i="171" s="1"/>
  <c r="E90" i="171"/>
  <c r="D90" i="171"/>
  <c r="C90" i="171"/>
  <c r="B90" i="171"/>
  <c r="K89" i="171"/>
  <c r="G89" i="171"/>
  <c r="F89" i="171"/>
  <c r="E89" i="171"/>
  <c r="D89" i="171"/>
  <c r="C89" i="171"/>
  <c r="B89" i="171"/>
  <c r="M88" i="171"/>
  <c r="G88" i="171"/>
  <c r="F88" i="171"/>
  <c r="E88" i="171"/>
  <c r="D88" i="171"/>
  <c r="C88" i="171"/>
  <c r="B88" i="171"/>
  <c r="G87" i="171"/>
  <c r="F87" i="171"/>
  <c r="E87" i="171"/>
  <c r="D87" i="171"/>
  <c r="J87" i="171" s="1"/>
  <c r="C87" i="171"/>
  <c r="I87" i="171" s="1"/>
  <c r="B87" i="171"/>
  <c r="G86" i="171"/>
  <c r="F86" i="171"/>
  <c r="L86" i="171" s="1"/>
  <c r="E86" i="171"/>
  <c r="D86" i="171"/>
  <c r="C86" i="171"/>
  <c r="B86" i="171"/>
  <c r="G85" i="171"/>
  <c r="M85" i="171" s="1"/>
  <c r="F85" i="171"/>
  <c r="L85" i="171" s="1"/>
  <c r="E85" i="171"/>
  <c r="K85" i="171" s="1"/>
  <c r="D85" i="171"/>
  <c r="C85" i="171"/>
  <c r="B85" i="171"/>
  <c r="G84" i="171"/>
  <c r="F84" i="171"/>
  <c r="E84" i="171"/>
  <c r="D84" i="171"/>
  <c r="C84" i="171"/>
  <c r="B84" i="171"/>
  <c r="I83" i="171"/>
  <c r="H83" i="171"/>
  <c r="G83" i="171"/>
  <c r="F83" i="171"/>
  <c r="E83" i="171"/>
  <c r="D83" i="171"/>
  <c r="C83" i="171"/>
  <c r="B83" i="171"/>
  <c r="G82" i="171"/>
  <c r="F82" i="171"/>
  <c r="L82" i="171" s="1"/>
  <c r="E82" i="171"/>
  <c r="K82" i="171" s="1"/>
  <c r="D82" i="171"/>
  <c r="J82" i="171" s="1"/>
  <c r="C82" i="171"/>
  <c r="I82" i="171" s="1"/>
  <c r="B82" i="171"/>
  <c r="H82" i="171" s="1"/>
  <c r="G81" i="171"/>
  <c r="M81" i="171" s="1"/>
  <c r="F81" i="171"/>
  <c r="E81" i="171"/>
  <c r="D81" i="171"/>
  <c r="C81" i="171"/>
  <c r="I81" i="171" s="1"/>
  <c r="B81" i="171"/>
  <c r="G80" i="171"/>
  <c r="M80" i="171" s="1"/>
  <c r="F80" i="171"/>
  <c r="E80" i="171"/>
  <c r="K80" i="171" s="1"/>
  <c r="D80" i="171"/>
  <c r="C80" i="171"/>
  <c r="B80" i="171"/>
  <c r="J79" i="171"/>
  <c r="G79" i="171"/>
  <c r="F79" i="171"/>
  <c r="E79" i="171"/>
  <c r="D79" i="171"/>
  <c r="C79" i="171"/>
  <c r="B79" i="171"/>
  <c r="H79" i="171" s="1"/>
  <c r="J78" i="171"/>
  <c r="I78" i="171"/>
  <c r="H78" i="171"/>
  <c r="G78" i="171"/>
  <c r="F78" i="171"/>
  <c r="E78" i="171"/>
  <c r="D78" i="171"/>
  <c r="C78" i="171"/>
  <c r="B78" i="171"/>
  <c r="M77" i="171"/>
  <c r="G77" i="171"/>
  <c r="F77" i="171"/>
  <c r="E77" i="171"/>
  <c r="D77" i="171"/>
  <c r="J77" i="171" s="1"/>
  <c r="C77" i="171"/>
  <c r="B77" i="171"/>
  <c r="G76" i="171"/>
  <c r="F76" i="171"/>
  <c r="E76" i="171"/>
  <c r="D76" i="171"/>
  <c r="J76" i="171" s="1"/>
  <c r="C76" i="171"/>
  <c r="I76" i="171" s="1"/>
  <c r="B76" i="171"/>
  <c r="G75" i="171"/>
  <c r="F75" i="171"/>
  <c r="E75" i="171"/>
  <c r="D75" i="171"/>
  <c r="C75" i="171"/>
  <c r="B75" i="171"/>
  <c r="L74" i="171"/>
  <c r="K74" i="171"/>
  <c r="G74" i="171"/>
  <c r="F74" i="171"/>
  <c r="E74" i="171"/>
  <c r="D74" i="171"/>
  <c r="C74" i="171"/>
  <c r="B74" i="171"/>
  <c r="K73" i="171"/>
  <c r="G73" i="171"/>
  <c r="F73" i="171"/>
  <c r="E73" i="171"/>
  <c r="D73" i="171"/>
  <c r="C73" i="171"/>
  <c r="I73" i="171" s="1"/>
  <c r="B73" i="171"/>
  <c r="H73" i="171" s="1"/>
  <c r="M72" i="171"/>
  <c r="G72" i="171"/>
  <c r="F72" i="171"/>
  <c r="E72" i="171"/>
  <c r="D72" i="171"/>
  <c r="C72" i="171"/>
  <c r="B72" i="171"/>
  <c r="G71" i="171"/>
  <c r="F71" i="171"/>
  <c r="E71" i="171"/>
  <c r="D71" i="171"/>
  <c r="J71" i="171" s="1"/>
  <c r="C71" i="171"/>
  <c r="I71" i="171" s="1"/>
  <c r="B71" i="171"/>
  <c r="G70" i="171"/>
  <c r="F70" i="171"/>
  <c r="L70" i="171" s="1"/>
  <c r="E70" i="171"/>
  <c r="D70" i="171"/>
  <c r="C70" i="171"/>
  <c r="B70" i="171"/>
  <c r="L69" i="171"/>
  <c r="G69" i="171"/>
  <c r="M69" i="171" s="1"/>
  <c r="F69" i="171"/>
  <c r="E69" i="171"/>
  <c r="K69" i="171" s="1"/>
  <c r="D69" i="171"/>
  <c r="C69" i="171"/>
  <c r="B69" i="171"/>
  <c r="I68" i="171"/>
  <c r="G68" i="171"/>
  <c r="F68" i="171"/>
  <c r="E68" i="171"/>
  <c r="D68" i="171"/>
  <c r="C68" i="171"/>
  <c r="B68" i="171"/>
  <c r="I67" i="171"/>
  <c r="H67" i="171"/>
  <c r="G67" i="171"/>
  <c r="F67" i="171"/>
  <c r="E67" i="171"/>
  <c r="D67" i="171"/>
  <c r="C67" i="171"/>
  <c r="B67" i="171"/>
  <c r="G66" i="171"/>
  <c r="F66" i="171"/>
  <c r="L66" i="171" s="1"/>
  <c r="E66" i="171"/>
  <c r="K66" i="171" s="1"/>
  <c r="D66" i="171"/>
  <c r="J66" i="171" s="1"/>
  <c r="C66" i="171"/>
  <c r="I66" i="171" s="1"/>
  <c r="B66" i="171"/>
  <c r="H66" i="171" s="1"/>
  <c r="G65" i="171"/>
  <c r="M65" i="171" s="1"/>
  <c r="F65" i="171"/>
  <c r="E65" i="171"/>
  <c r="D65" i="171"/>
  <c r="C65" i="171"/>
  <c r="B65" i="171"/>
  <c r="G64" i="171"/>
  <c r="M64" i="171" s="1"/>
  <c r="F64" i="171"/>
  <c r="L64" i="171" s="1"/>
  <c r="E64" i="171"/>
  <c r="D64" i="171"/>
  <c r="C64" i="171"/>
  <c r="B64" i="171"/>
  <c r="L63" i="171"/>
  <c r="K63" i="171"/>
  <c r="J63" i="171"/>
  <c r="G63" i="171"/>
  <c r="F63" i="171"/>
  <c r="E63" i="171"/>
  <c r="D63" i="171"/>
  <c r="C63" i="171"/>
  <c r="B63" i="171"/>
  <c r="H63" i="171" s="1"/>
  <c r="J62" i="171"/>
  <c r="I62" i="171"/>
  <c r="H62" i="171"/>
  <c r="G62" i="171"/>
  <c r="F62" i="171"/>
  <c r="E62" i="171"/>
  <c r="D62" i="171"/>
  <c r="C62" i="171"/>
  <c r="B62" i="171"/>
  <c r="M61" i="171"/>
  <c r="G61" i="171"/>
  <c r="F61" i="171"/>
  <c r="E61" i="171"/>
  <c r="D61" i="171"/>
  <c r="C61" i="171"/>
  <c r="B61" i="171"/>
  <c r="L60" i="171"/>
  <c r="G60" i="171"/>
  <c r="F60" i="171"/>
  <c r="E60" i="171"/>
  <c r="D60" i="171"/>
  <c r="C60" i="171"/>
  <c r="B60" i="171"/>
  <c r="G59" i="171"/>
  <c r="F59" i="171"/>
  <c r="E59" i="171"/>
  <c r="K59" i="171" s="1"/>
  <c r="D59" i="171"/>
  <c r="C59" i="171"/>
  <c r="B59" i="171"/>
  <c r="K58" i="171"/>
  <c r="G58" i="171"/>
  <c r="F58" i="171"/>
  <c r="L58" i="171" s="1"/>
  <c r="E58" i="171"/>
  <c r="D58" i="171"/>
  <c r="C58" i="171"/>
  <c r="B58" i="171"/>
  <c r="G57" i="171"/>
  <c r="C57" i="171"/>
  <c r="B57" i="171"/>
  <c r="H57" i="171" s="1"/>
  <c r="G56" i="171"/>
  <c r="C56" i="171"/>
  <c r="B56" i="171"/>
  <c r="G55" i="171"/>
  <c r="C55" i="171"/>
  <c r="B55" i="171"/>
  <c r="G54" i="171"/>
  <c r="C54" i="171"/>
  <c r="B54" i="171"/>
  <c r="G53" i="171"/>
  <c r="C53" i="171"/>
  <c r="B53" i="171"/>
  <c r="I52" i="171"/>
  <c r="H52" i="171"/>
  <c r="G52" i="171"/>
  <c r="C52" i="171"/>
  <c r="B52" i="171"/>
  <c r="G51" i="171"/>
  <c r="M51" i="171" s="1"/>
  <c r="C51" i="171"/>
  <c r="B51" i="171"/>
  <c r="I50" i="171"/>
  <c r="G50" i="171"/>
  <c r="C50" i="171"/>
  <c r="B50" i="171"/>
  <c r="G49" i="171"/>
  <c r="M49" i="171" s="1"/>
  <c r="C49" i="171"/>
  <c r="I49" i="171" s="1"/>
  <c r="B49" i="171"/>
  <c r="H49" i="171" s="1"/>
  <c r="G48" i="171"/>
  <c r="C48" i="171"/>
  <c r="B48" i="171"/>
  <c r="G47" i="171"/>
  <c r="C47" i="171"/>
  <c r="B47" i="171"/>
  <c r="G46" i="171"/>
  <c r="C46" i="171"/>
  <c r="B46" i="171"/>
  <c r="G45" i="171"/>
  <c r="C45" i="171"/>
  <c r="B45" i="171"/>
  <c r="I44" i="171"/>
  <c r="H44" i="171"/>
  <c r="G44" i="171"/>
  <c r="C44" i="171"/>
  <c r="B44" i="171"/>
  <c r="G43" i="171"/>
  <c r="M43" i="171" s="1"/>
  <c r="C43" i="171"/>
  <c r="B43" i="171"/>
  <c r="I42" i="171"/>
  <c r="G42" i="171"/>
  <c r="C42" i="171"/>
  <c r="B42" i="171"/>
  <c r="G41" i="171"/>
  <c r="M41" i="171" s="1"/>
  <c r="C41" i="171"/>
  <c r="I41" i="171" s="1"/>
  <c r="B41" i="171"/>
  <c r="H41" i="171" s="1"/>
  <c r="G40" i="171"/>
  <c r="C40" i="171"/>
  <c r="B40" i="171"/>
  <c r="G39" i="171"/>
  <c r="C39" i="171"/>
  <c r="B39" i="171"/>
  <c r="G38" i="171"/>
  <c r="C38" i="171"/>
  <c r="B38" i="171"/>
  <c r="G37" i="171"/>
  <c r="C37" i="171"/>
  <c r="B37" i="171"/>
  <c r="I36" i="171"/>
  <c r="H36" i="171"/>
  <c r="G36" i="171"/>
  <c r="C36" i="171"/>
  <c r="B36" i="171"/>
  <c r="G35" i="171"/>
  <c r="M35" i="171" s="1"/>
  <c r="C35" i="171"/>
  <c r="B35" i="171"/>
  <c r="I34" i="171"/>
  <c r="G34" i="171"/>
  <c r="C34" i="171"/>
  <c r="B34" i="171"/>
  <c r="G33" i="171"/>
  <c r="M33" i="171" s="1"/>
  <c r="C33" i="171"/>
  <c r="I33" i="171" s="1"/>
  <c r="B33" i="171"/>
  <c r="H33" i="171" s="1"/>
  <c r="G32" i="171"/>
  <c r="C32" i="171"/>
  <c r="B32" i="171"/>
  <c r="G31" i="171"/>
  <c r="C31" i="171"/>
  <c r="B31" i="171"/>
  <c r="G30" i="171"/>
  <c r="C30" i="171"/>
  <c r="B30" i="171"/>
  <c r="G29" i="171"/>
  <c r="C29" i="171"/>
  <c r="B29" i="171"/>
  <c r="I28" i="171"/>
  <c r="H28" i="171"/>
  <c r="G28" i="171"/>
  <c r="C28" i="171"/>
  <c r="B28" i="171"/>
  <c r="G27" i="171"/>
  <c r="M27" i="171" s="1"/>
  <c r="C27" i="171"/>
  <c r="B27" i="171"/>
  <c r="I26" i="171"/>
  <c r="G26" i="171"/>
  <c r="C26" i="171"/>
  <c r="B26" i="171"/>
  <c r="G25" i="171"/>
  <c r="M25" i="171" s="1"/>
  <c r="C25" i="171"/>
  <c r="I25" i="171" s="1"/>
  <c r="B25" i="171"/>
  <c r="H25" i="171" s="1"/>
  <c r="G24" i="171"/>
  <c r="C24" i="171"/>
  <c r="B24" i="171"/>
  <c r="G23" i="171"/>
  <c r="C23" i="171"/>
  <c r="B23" i="171"/>
  <c r="G22" i="171"/>
  <c r="C22" i="171"/>
  <c r="B22" i="171"/>
  <c r="G21" i="171"/>
  <c r="C21" i="171"/>
  <c r="B21" i="171"/>
  <c r="I20" i="171"/>
  <c r="H20" i="171"/>
  <c r="G20" i="171"/>
  <c r="C20" i="171"/>
  <c r="B20" i="171"/>
  <c r="G19" i="171"/>
  <c r="M19" i="171" s="1"/>
  <c r="C19" i="171"/>
  <c r="B19" i="171"/>
  <c r="I18" i="171"/>
  <c r="G18" i="171"/>
  <c r="C18" i="171"/>
  <c r="B18" i="171"/>
  <c r="G17" i="171"/>
  <c r="M17" i="171" s="1"/>
  <c r="C17" i="171"/>
  <c r="I17" i="171" s="1"/>
  <c r="B17" i="171"/>
  <c r="H17" i="171" s="1"/>
  <c r="G16" i="171"/>
  <c r="C16" i="171"/>
  <c r="B16" i="171"/>
  <c r="G15" i="171"/>
  <c r="C15" i="171"/>
  <c r="B15" i="171"/>
  <c r="G14" i="171"/>
  <c r="C14" i="171"/>
  <c r="B14" i="171"/>
  <c r="G13" i="171"/>
  <c r="C13" i="171"/>
  <c r="B13" i="171"/>
  <c r="I12" i="171"/>
  <c r="H12" i="171"/>
  <c r="G12" i="171"/>
  <c r="C12" i="171"/>
  <c r="B12" i="171"/>
  <c r="G11" i="171"/>
  <c r="M11" i="171" s="1"/>
  <c r="C11" i="171"/>
  <c r="B11" i="171"/>
  <c r="I10" i="171"/>
  <c r="G10" i="171"/>
  <c r="C10" i="171"/>
  <c r="B10" i="171"/>
  <c r="G9" i="171"/>
  <c r="M9" i="171" s="1"/>
  <c r="C9" i="171"/>
  <c r="I9" i="171" s="1"/>
  <c r="B9" i="171"/>
  <c r="H9" i="171" s="1"/>
  <c r="G115" i="170"/>
  <c r="F115" i="170"/>
  <c r="E115" i="170"/>
  <c r="D115" i="170"/>
  <c r="J115" i="170" s="1"/>
  <c r="C115" i="170"/>
  <c r="B115" i="170"/>
  <c r="G114" i="170"/>
  <c r="F114" i="170"/>
  <c r="E114" i="170"/>
  <c r="K114" i="170" s="1"/>
  <c r="D114" i="170"/>
  <c r="J114" i="170" s="1"/>
  <c r="C114" i="170"/>
  <c r="B114" i="170"/>
  <c r="G113" i="170"/>
  <c r="M113" i="170" s="1"/>
  <c r="F113" i="170"/>
  <c r="L113" i="170" s="1"/>
  <c r="E113" i="170"/>
  <c r="K113" i="170" s="1"/>
  <c r="D113" i="170"/>
  <c r="J113" i="170" s="1"/>
  <c r="C113" i="170"/>
  <c r="B113" i="170"/>
  <c r="G112" i="170"/>
  <c r="F112" i="170"/>
  <c r="E112" i="170"/>
  <c r="D112" i="170"/>
  <c r="C112" i="170"/>
  <c r="B112" i="170"/>
  <c r="I111" i="170"/>
  <c r="H111" i="170"/>
  <c r="G111" i="170"/>
  <c r="F111" i="170"/>
  <c r="E111" i="170"/>
  <c r="D111" i="170"/>
  <c r="C111" i="170"/>
  <c r="B111" i="170"/>
  <c r="L110" i="170"/>
  <c r="K110" i="170"/>
  <c r="J110" i="170"/>
  <c r="G110" i="170"/>
  <c r="F110" i="170"/>
  <c r="E110" i="170"/>
  <c r="D110" i="170"/>
  <c r="C110" i="170"/>
  <c r="I110" i="170" s="1"/>
  <c r="B110" i="170"/>
  <c r="H110" i="170" s="1"/>
  <c r="H109" i="170"/>
  <c r="G109" i="170"/>
  <c r="F109" i="170"/>
  <c r="E109" i="170"/>
  <c r="D109" i="170"/>
  <c r="C109" i="170"/>
  <c r="B109" i="170"/>
  <c r="M108" i="170"/>
  <c r="G108" i="170"/>
  <c r="F108" i="170"/>
  <c r="E108" i="170"/>
  <c r="D108" i="170"/>
  <c r="C108" i="170"/>
  <c r="B108" i="170"/>
  <c r="G107" i="170"/>
  <c r="F107" i="170"/>
  <c r="E107" i="170"/>
  <c r="D107" i="170"/>
  <c r="J107" i="170" s="1"/>
  <c r="C107" i="170"/>
  <c r="B107" i="170"/>
  <c r="G106" i="170"/>
  <c r="F106" i="170"/>
  <c r="E106" i="170"/>
  <c r="K106" i="170" s="1"/>
  <c r="D106" i="170"/>
  <c r="J106" i="170" s="1"/>
  <c r="C106" i="170"/>
  <c r="B106" i="170"/>
  <c r="G105" i="170"/>
  <c r="M105" i="170" s="1"/>
  <c r="F105" i="170"/>
  <c r="L105" i="170" s="1"/>
  <c r="E105" i="170"/>
  <c r="K105" i="170" s="1"/>
  <c r="D105" i="170"/>
  <c r="C105" i="170"/>
  <c r="B105" i="170"/>
  <c r="G104" i="170"/>
  <c r="F104" i="170"/>
  <c r="E104" i="170"/>
  <c r="D104" i="170"/>
  <c r="C104" i="170"/>
  <c r="B104" i="170"/>
  <c r="I103" i="170"/>
  <c r="H103" i="170"/>
  <c r="G103" i="170"/>
  <c r="M103" i="170" s="1"/>
  <c r="F103" i="170"/>
  <c r="E103" i="170"/>
  <c r="D103" i="170"/>
  <c r="C103" i="170"/>
  <c r="B103" i="170"/>
  <c r="M102" i="170"/>
  <c r="L102" i="170"/>
  <c r="K102" i="170"/>
  <c r="J102" i="170"/>
  <c r="G102" i="170"/>
  <c r="F102" i="170"/>
  <c r="E102" i="170"/>
  <c r="D102" i="170"/>
  <c r="C102" i="170"/>
  <c r="I102" i="170" s="1"/>
  <c r="B102" i="170"/>
  <c r="H102" i="170" s="1"/>
  <c r="I101" i="170"/>
  <c r="G101" i="170"/>
  <c r="F101" i="170"/>
  <c r="E101" i="170"/>
  <c r="D101" i="170"/>
  <c r="C101" i="170"/>
  <c r="B101" i="170"/>
  <c r="M100" i="170"/>
  <c r="G100" i="170"/>
  <c r="F100" i="170"/>
  <c r="E100" i="170"/>
  <c r="D100" i="170"/>
  <c r="C100" i="170"/>
  <c r="B100" i="170"/>
  <c r="G99" i="170"/>
  <c r="F99" i="170"/>
  <c r="E99" i="170"/>
  <c r="D99" i="170"/>
  <c r="J99" i="170" s="1"/>
  <c r="C99" i="170"/>
  <c r="B99" i="170"/>
  <c r="G98" i="170"/>
  <c r="F98" i="170"/>
  <c r="E98" i="170"/>
  <c r="K98" i="170" s="1"/>
  <c r="D98" i="170"/>
  <c r="J98" i="170" s="1"/>
  <c r="C98" i="170"/>
  <c r="B98" i="170"/>
  <c r="G97" i="170"/>
  <c r="M97" i="170" s="1"/>
  <c r="F97" i="170"/>
  <c r="L97" i="170" s="1"/>
  <c r="E97" i="170"/>
  <c r="K97" i="170" s="1"/>
  <c r="D97" i="170"/>
  <c r="C97" i="170"/>
  <c r="B97" i="170"/>
  <c r="G96" i="170"/>
  <c r="F96" i="170"/>
  <c r="E96" i="170"/>
  <c r="D96" i="170"/>
  <c r="C96" i="170"/>
  <c r="B96" i="170"/>
  <c r="I95" i="170"/>
  <c r="H95" i="170"/>
  <c r="G95" i="170"/>
  <c r="F95" i="170"/>
  <c r="L95" i="170" s="1"/>
  <c r="E95" i="170"/>
  <c r="D95" i="170"/>
  <c r="C95" i="170"/>
  <c r="B95" i="170"/>
  <c r="L94" i="170"/>
  <c r="K94" i="170"/>
  <c r="J94" i="170"/>
  <c r="G94" i="170"/>
  <c r="F94" i="170"/>
  <c r="E94" i="170"/>
  <c r="D94" i="170"/>
  <c r="C94" i="170"/>
  <c r="I94" i="170" s="1"/>
  <c r="B94" i="170"/>
  <c r="H94" i="170" s="1"/>
  <c r="G93" i="170"/>
  <c r="F93" i="170"/>
  <c r="E93" i="170"/>
  <c r="D93" i="170"/>
  <c r="C93" i="170"/>
  <c r="B93" i="170"/>
  <c r="M92" i="170"/>
  <c r="L92" i="170"/>
  <c r="G92" i="170"/>
  <c r="F92" i="170"/>
  <c r="E92" i="170"/>
  <c r="K92" i="170" s="1"/>
  <c r="D92" i="170"/>
  <c r="C92" i="170"/>
  <c r="B92" i="170"/>
  <c r="G91" i="170"/>
  <c r="F91" i="170"/>
  <c r="E91" i="170"/>
  <c r="K91" i="170" s="1"/>
  <c r="D91" i="170"/>
  <c r="J91" i="170" s="1"/>
  <c r="C91" i="170"/>
  <c r="B91" i="170"/>
  <c r="G90" i="170"/>
  <c r="F90" i="170"/>
  <c r="E90" i="170"/>
  <c r="K90" i="170" s="1"/>
  <c r="D90" i="170"/>
  <c r="J90" i="170" s="1"/>
  <c r="C90" i="170"/>
  <c r="B90" i="170"/>
  <c r="G89" i="170"/>
  <c r="M89" i="170" s="1"/>
  <c r="F89" i="170"/>
  <c r="L89" i="170" s="1"/>
  <c r="E89" i="170"/>
  <c r="K89" i="170" s="1"/>
  <c r="D89" i="170"/>
  <c r="C89" i="170"/>
  <c r="B89" i="170"/>
  <c r="K88" i="170"/>
  <c r="J88" i="170"/>
  <c r="G88" i="170"/>
  <c r="F88" i="170"/>
  <c r="E88" i="170"/>
  <c r="D88" i="170"/>
  <c r="C88" i="170"/>
  <c r="B88" i="170"/>
  <c r="I87" i="170"/>
  <c r="H87" i="170"/>
  <c r="G87" i="170"/>
  <c r="F87" i="170"/>
  <c r="E87" i="170"/>
  <c r="D87" i="170"/>
  <c r="C87" i="170"/>
  <c r="B87" i="170"/>
  <c r="L86" i="170"/>
  <c r="K86" i="170"/>
  <c r="J86" i="170"/>
  <c r="G86" i="170"/>
  <c r="F86" i="170"/>
  <c r="E86" i="170"/>
  <c r="D86" i="170"/>
  <c r="C86" i="170"/>
  <c r="I86" i="170" s="1"/>
  <c r="B86" i="170"/>
  <c r="H86" i="170" s="1"/>
  <c r="G85" i="170"/>
  <c r="F85" i="170"/>
  <c r="E85" i="170"/>
  <c r="D85" i="170"/>
  <c r="C85" i="170"/>
  <c r="B85" i="170"/>
  <c r="M84" i="170"/>
  <c r="G84" i="170"/>
  <c r="F84" i="170"/>
  <c r="E84" i="170"/>
  <c r="D84" i="170"/>
  <c r="J84" i="170" s="1"/>
  <c r="C84" i="170"/>
  <c r="I84" i="170" s="1"/>
  <c r="B84" i="170"/>
  <c r="H84" i="170" s="1"/>
  <c r="G83" i="170"/>
  <c r="F83" i="170"/>
  <c r="E83" i="170"/>
  <c r="D83" i="170"/>
  <c r="J83" i="170" s="1"/>
  <c r="C83" i="170"/>
  <c r="B83" i="170"/>
  <c r="G82" i="170"/>
  <c r="F82" i="170"/>
  <c r="E82" i="170"/>
  <c r="K82" i="170" s="1"/>
  <c r="D82" i="170"/>
  <c r="J82" i="170" s="1"/>
  <c r="C82" i="170"/>
  <c r="B82" i="170"/>
  <c r="G81" i="170"/>
  <c r="M81" i="170" s="1"/>
  <c r="F81" i="170"/>
  <c r="L81" i="170" s="1"/>
  <c r="E81" i="170"/>
  <c r="K81" i="170" s="1"/>
  <c r="D81" i="170"/>
  <c r="C81" i="170"/>
  <c r="B81" i="170"/>
  <c r="G80" i="170"/>
  <c r="F80" i="170"/>
  <c r="E80" i="170"/>
  <c r="D80" i="170"/>
  <c r="C80" i="170"/>
  <c r="B80" i="170"/>
  <c r="I79" i="170"/>
  <c r="H79" i="170"/>
  <c r="G79" i="170"/>
  <c r="F79" i="170"/>
  <c r="E79" i="170"/>
  <c r="D79" i="170"/>
  <c r="C79" i="170"/>
  <c r="B79" i="170"/>
  <c r="L78" i="170"/>
  <c r="K78" i="170"/>
  <c r="J78" i="170"/>
  <c r="G78" i="170"/>
  <c r="F78" i="170"/>
  <c r="E78" i="170"/>
  <c r="D78" i="170"/>
  <c r="C78" i="170"/>
  <c r="I78" i="170" s="1"/>
  <c r="B78" i="170"/>
  <c r="H78" i="170" s="1"/>
  <c r="H77" i="170"/>
  <c r="G77" i="170"/>
  <c r="F77" i="170"/>
  <c r="E77" i="170"/>
  <c r="D77" i="170"/>
  <c r="C77" i="170"/>
  <c r="B77" i="170"/>
  <c r="M76" i="170"/>
  <c r="G76" i="170"/>
  <c r="F76" i="170"/>
  <c r="E76" i="170"/>
  <c r="K76" i="170" s="1"/>
  <c r="D76" i="170"/>
  <c r="C76" i="170"/>
  <c r="B76" i="170"/>
  <c r="G75" i="170"/>
  <c r="F75" i="170"/>
  <c r="E75" i="170"/>
  <c r="D75" i="170"/>
  <c r="J75" i="170" s="1"/>
  <c r="C75" i="170"/>
  <c r="B75" i="170"/>
  <c r="G74" i="170"/>
  <c r="F74" i="170"/>
  <c r="E74" i="170"/>
  <c r="K74" i="170" s="1"/>
  <c r="D74" i="170"/>
  <c r="J74" i="170" s="1"/>
  <c r="C74" i="170"/>
  <c r="B74" i="170"/>
  <c r="G73" i="170"/>
  <c r="M73" i="170" s="1"/>
  <c r="F73" i="170"/>
  <c r="L73" i="170" s="1"/>
  <c r="E73" i="170"/>
  <c r="K73" i="170" s="1"/>
  <c r="D73" i="170"/>
  <c r="C73" i="170"/>
  <c r="B73" i="170"/>
  <c r="G72" i="170"/>
  <c r="F72" i="170"/>
  <c r="E72" i="170"/>
  <c r="D72" i="170"/>
  <c r="C72" i="170"/>
  <c r="B72" i="170"/>
  <c r="I71" i="170"/>
  <c r="H71" i="170"/>
  <c r="G71" i="170"/>
  <c r="M71" i="170" s="1"/>
  <c r="F71" i="170"/>
  <c r="E71" i="170"/>
  <c r="D71" i="170"/>
  <c r="C71" i="170"/>
  <c r="B71" i="170"/>
  <c r="M70" i="170"/>
  <c r="L70" i="170"/>
  <c r="K70" i="170"/>
  <c r="J70" i="170"/>
  <c r="G70" i="170"/>
  <c r="F70" i="170"/>
  <c r="E70" i="170"/>
  <c r="D70" i="170"/>
  <c r="C70" i="170"/>
  <c r="I70" i="170" s="1"/>
  <c r="B70" i="170"/>
  <c r="H70" i="170" s="1"/>
  <c r="I69" i="170"/>
  <c r="G69" i="170"/>
  <c r="F69" i="170"/>
  <c r="E69" i="170"/>
  <c r="D69" i="170"/>
  <c r="C69" i="170"/>
  <c r="B69" i="170"/>
  <c r="M68" i="170"/>
  <c r="G68" i="170"/>
  <c r="F68" i="170"/>
  <c r="E68" i="170"/>
  <c r="D68" i="170"/>
  <c r="C68" i="170"/>
  <c r="B68" i="170"/>
  <c r="G67" i="170"/>
  <c r="F67" i="170"/>
  <c r="E67" i="170"/>
  <c r="D67" i="170"/>
  <c r="J67" i="170" s="1"/>
  <c r="C67" i="170"/>
  <c r="B67" i="170"/>
  <c r="G66" i="170"/>
  <c r="F66" i="170"/>
  <c r="E66" i="170"/>
  <c r="K66" i="170" s="1"/>
  <c r="D66" i="170"/>
  <c r="J66" i="170" s="1"/>
  <c r="C66" i="170"/>
  <c r="B66" i="170"/>
  <c r="G65" i="170"/>
  <c r="M65" i="170" s="1"/>
  <c r="F65" i="170"/>
  <c r="L65" i="170" s="1"/>
  <c r="E65" i="170"/>
  <c r="K65" i="170" s="1"/>
  <c r="D65" i="170"/>
  <c r="C65" i="170"/>
  <c r="B65" i="170"/>
  <c r="G64" i="170"/>
  <c r="F64" i="170"/>
  <c r="E64" i="170"/>
  <c r="D64" i="170"/>
  <c r="C64" i="170"/>
  <c r="B64" i="170"/>
  <c r="I63" i="170"/>
  <c r="H63" i="170"/>
  <c r="G63" i="170"/>
  <c r="F63" i="170"/>
  <c r="L63" i="170" s="1"/>
  <c r="E63" i="170"/>
  <c r="D63" i="170"/>
  <c r="C63" i="170"/>
  <c r="B63" i="170"/>
  <c r="L62" i="170"/>
  <c r="K62" i="170"/>
  <c r="J62" i="170"/>
  <c r="G62" i="170"/>
  <c r="F62" i="170"/>
  <c r="E62" i="170"/>
  <c r="D62" i="170"/>
  <c r="C62" i="170"/>
  <c r="I62" i="170" s="1"/>
  <c r="B62" i="170"/>
  <c r="H62" i="170" s="1"/>
  <c r="G61" i="170"/>
  <c r="F61" i="170"/>
  <c r="E61" i="170"/>
  <c r="D61" i="170"/>
  <c r="C61" i="170"/>
  <c r="B61" i="170"/>
  <c r="M60" i="170"/>
  <c r="L60" i="170"/>
  <c r="G60" i="170"/>
  <c r="F60" i="170"/>
  <c r="E60" i="170"/>
  <c r="K60" i="170" s="1"/>
  <c r="D60" i="170"/>
  <c r="C60" i="170"/>
  <c r="B60" i="170"/>
  <c r="G59" i="170"/>
  <c r="F59" i="170"/>
  <c r="E59" i="170"/>
  <c r="K59" i="170" s="1"/>
  <c r="D59" i="170"/>
  <c r="J59" i="170" s="1"/>
  <c r="C59" i="170"/>
  <c r="B59" i="170"/>
  <c r="G58" i="170"/>
  <c r="F58" i="170"/>
  <c r="E58" i="170"/>
  <c r="K58" i="170" s="1"/>
  <c r="D58" i="170"/>
  <c r="J58" i="170" s="1"/>
  <c r="C58" i="170"/>
  <c r="B58" i="170"/>
  <c r="G57" i="170"/>
  <c r="C57" i="170"/>
  <c r="B57" i="170"/>
  <c r="M56" i="170"/>
  <c r="I56" i="170"/>
  <c r="G56" i="170"/>
  <c r="C56" i="170"/>
  <c r="B56" i="170"/>
  <c r="G55" i="170"/>
  <c r="C55" i="170"/>
  <c r="B55" i="170"/>
  <c r="G54" i="170"/>
  <c r="C54" i="170"/>
  <c r="B54" i="170"/>
  <c r="H54" i="170" s="1"/>
  <c r="G53" i="170"/>
  <c r="C53" i="170"/>
  <c r="B53" i="170"/>
  <c r="M52" i="170"/>
  <c r="G52" i="170"/>
  <c r="C52" i="170"/>
  <c r="B52" i="170"/>
  <c r="M51" i="170"/>
  <c r="I51" i="170"/>
  <c r="H51" i="170"/>
  <c r="G51" i="170"/>
  <c r="C51" i="170"/>
  <c r="B51" i="170"/>
  <c r="G50" i="170"/>
  <c r="C50" i="170"/>
  <c r="I50" i="170" s="1"/>
  <c r="B50" i="170"/>
  <c r="H50" i="170" s="1"/>
  <c r="G49" i="170"/>
  <c r="C49" i="170"/>
  <c r="I49" i="170" s="1"/>
  <c r="B49" i="170"/>
  <c r="G48" i="170"/>
  <c r="C48" i="170"/>
  <c r="B48" i="170"/>
  <c r="G47" i="170"/>
  <c r="C47" i="170"/>
  <c r="B47" i="170"/>
  <c r="G46" i="170"/>
  <c r="M46" i="170" s="1"/>
  <c r="C46" i="170"/>
  <c r="I46" i="170" s="1"/>
  <c r="B46" i="170"/>
  <c r="H46" i="170" s="1"/>
  <c r="G45" i="170"/>
  <c r="C45" i="170"/>
  <c r="B45" i="170"/>
  <c r="I44" i="170"/>
  <c r="G44" i="170"/>
  <c r="C44" i="170"/>
  <c r="B44" i="170"/>
  <c r="G43" i="170"/>
  <c r="M43" i="170" s="1"/>
  <c r="C43" i="170"/>
  <c r="B43" i="170"/>
  <c r="H42" i="170"/>
  <c r="G42" i="170"/>
  <c r="M42" i="170" s="1"/>
  <c r="C42" i="170"/>
  <c r="B42" i="170"/>
  <c r="G41" i="170"/>
  <c r="C41" i="170"/>
  <c r="B41" i="170"/>
  <c r="H41" i="170" s="1"/>
  <c r="M40" i="170"/>
  <c r="I40" i="170"/>
  <c r="G40" i="170"/>
  <c r="C40" i="170"/>
  <c r="B40" i="170"/>
  <c r="G39" i="170"/>
  <c r="C39" i="170"/>
  <c r="B39" i="170"/>
  <c r="G38" i="170"/>
  <c r="C38" i="170"/>
  <c r="B38" i="170"/>
  <c r="H38" i="170" s="1"/>
  <c r="G37" i="170"/>
  <c r="C37" i="170"/>
  <c r="B37" i="170"/>
  <c r="M36" i="170"/>
  <c r="G36" i="170"/>
  <c r="C36" i="170"/>
  <c r="B36" i="170"/>
  <c r="G35" i="170"/>
  <c r="M35" i="170" s="1"/>
  <c r="C35" i="170"/>
  <c r="B35" i="170"/>
  <c r="G34" i="170"/>
  <c r="C34" i="170"/>
  <c r="I34" i="170" s="1"/>
  <c r="B34" i="170"/>
  <c r="H34" i="170" s="1"/>
  <c r="G33" i="170"/>
  <c r="C33" i="170"/>
  <c r="B33" i="170"/>
  <c r="G32" i="170"/>
  <c r="C32" i="170"/>
  <c r="B32" i="170"/>
  <c r="G31" i="170"/>
  <c r="C31" i="170"/>
  <c r="B31" i="170"/>
  <c r="H30" i="170"/>
  <c r="G30" i="170"/>
  <c r="M30" i="170" s="1"/>
  <c r="C30" i="170"/>
  <c r="I30" i="170" s="1"/>
  <c r="B30" i="170"/>
  <c r="G29" i="170"/>
  <c r="C29" i="170"/>
  <c r="B29" i="170"/>
  <c r="I28" i="170"/>
  <c r="G28" i="170"/>
  <c r="C28" i="170"/>
  <c r="B28" i="170"/>
  <c r="G27" i="170"/>
  <c r="C27" i="170"/>
  <c r="B27" i="170"/>
  <c r="H26" i="170"/>
  <c r="G26" i="170"/>
  <c r="M26" i="170" s="1"/>
  <c r="C26" i="170"/>
  <c r="B26" i="170"/>
  <c r="G25" i="170"/>
  <c r="C25" i="170"/>
  <c r="B25" i="170"/>
  <c r="M24" i="170"/>
  <c r="I24" i="170"/>
  <c r="G24" i="170"/>
  <c r="C24" i="170"/>
  <c r="B24" i="170"/>
  <c r="G23" i="170"/>
  <c r="C23" i="170"/>
  <c r="B23" i="170"/>
  <c r="G22" i="170"/>
  <c r="C22" i="170"/>
  <c r="B22" i="170"/>
  <c r="H22" i="170" s="1"/>
  <c r="G21" i="170"/>
  <c r="C21" i="170"/>
  <c r="B21" i="170"/>
  <c r="M20" i="170"/>
  <c r="G20" i="170"/>
  <c r="C20" i="170"/>
  <c r="B20" i="170"/>
  <c r="M19" i="170"/>
  <c r="I19" i="170"/>
  <c r="H19" i="170"/>
  <c r="G19" i="170"/>
  <c r="C19" i="170"/>
  <c r="B19" i="170"/>
  <c r="G18" i="170"/>
  <c r="C18" i="170"/>
  <c r="I18" i="170" s="1"/>
  <c r="B18" i="170"/>
  <c r="H18" i="170" s="1"/>
  <c r="G17" i="170"/>
  <c r="C17" i="170"/>
  <c r="I17" i="170" s="1"/>
  <c r="B17" i="170"/>
  <c r="G16" i="170"/>
  <c r="C16" i="170"/>
  <c r="B16" i="170"/>
  <c r="G15" i="170"/>
  <c r="C15" i="170"/>
  <c r="B15" i="170"/>
  <c r="G14" i="170"/>
  <c r="M14" i="170" s="1"/>
  <c r="C14" i="170"/>
  <c r="I14" i="170" s="1"/>
  <c r="B14" i="170"/>
  <c r="H14" i="170" s="1"/>
  <c r="G13" i="170"/>
  <c r="C13" i="170"/>
  <c r="B13" i="170"/>
  <c r="I12" i="170"/>
  <c r="G12" i="170"/>
  <c r="C12" i="170"/>
  <c r="B12" i="170"/>
  <c r="G11" i="170"/>
  <c r="M11" i="170" s="1"/>
  <c r="C11" i="170"/>
  <c r="B11" i="170"/>
  <c r="H10" i="170"/>
  <c r="G10" i="170"/>
  <c r="M10" i="170" s="1"/>
  <c r="C10" i="170"/>
  <c r="B10" i="170"/>
  <c r="G9" i="170"/>
  <c r="C9" i="170"/>
  <c r="B9" i="170"/>
  <c r="H9" i="170" s="1"/>
  <c r="G115" i="169"/>
  <c r="F115" i="169"/>
  <c r="E115" i="169"/>
  <c r="D115" i="169"/>
  <c r="C115" i="169"/>
  <c r="B115" i="169"/>
  <c r="H115" i="169" s="1"/>
  <c r="K114" i="169"/>
  <c r="J114" i="169"/>
  <c r="G114" i="169"/>
  <c r="F114" i="169"/>
  <c r="E114" i="169"/>
  <c r="D114" i="169"/>
  <c r="C114" i="169"/>
  <c r="I114" i="169" s="1"/>
  <c r="B114" i="169"/>
  <c r="H114" i="169" s="1"/>
  <c r="M113" i="169"/>
  <c r="G113" i="169"/>
  <c r="F113" i="169"/>
  <c r="E113" i="169"/>
  <c r="D113" i="169"/>
  <c r="C113" i="169"/>
  <c r="I113" i="169" s="1"/>
  <c r="B113" i="169"/>
  <c r="K112" i="169"/>
  <c r="G112" i="169"/>
  <c r="F112" i="169"/>
  <c r="E112" i="169"/>
  <c r="D112" i="169"/>
  <c r="C112" i="169"/>
  <c r="B112" i="169"/>
  <c r="H112" i="169" s="1"/>
  <c r="G111" i="169"/>
  <c r="F111" i="169"/>
  <c r="E111" i="169"/>
  <c r="D111" i="169"/>
  <c r="J111" i="169" s="1"/>
  <c r="C111" i="169"/>
  <c r="I111" i="169" s="1"/>
  <c r="B111" i="169"/>
  <c r="H110" i="169"/>
  <c r="G110" i="169"/>
  <c r="F110" i="169"/>
  <c r="E110" i="169"/>
  <c r="D110" i="169"/>
  <c r="C110" i="169"/>
  <c r="B110" i="169"/>
  <c r="G109" i="169"/>
  <c r="M109" i="169" s="1"/>
  <c r="F109" i="169"/>
  <c r="L109" i="169" s="1"/>
  <c r="E109" i="169"/>
  <c r="K109" i="169" s="1"/>
  <c r="D109" i="169"/>
  <c r="C109" i="169"/>
  <c r="B109" i="169"/>
  <c r="G108" i="169"/>
  <c r="M108" i="169" s="1"/>
  <c r="F108" i="169"/>
  <c r="E108" i="169"/>
  <c r="D108" i="169"/>
  <c r="C108" i="169"/>
  <c r="B108" i="169"/>
  <c r="G107" i="169"/>
  <c r="F107" i="169"/>
  <c r="E107" i="169"/>
  <c r="D107" i="169"/>
  <c r="C107" i="169"/>
  <c r="B107" i="169"/>
  <c r="K106" i="169"/>
  <c r="J106" i="169"/>
  <c r="I106" i="169"/>
  <c r="G106" i="169"/>
  <c r="F106" i="169"/>
  <c r="E106" i="169"/>
  <c r="D106" i="169"/>
  <c r="C106" i="169"/>
  <c r="B106" i="169"/>
  <c r="H106" i="169" s="1"/>
  <c r="M105" i="169"/>
  <c r="G105" i="169"/>
  <c r="F105" i="169"/>
  <c r="E105" i="169"/>
  <c r="D105" i="169"/>
  <c r="J105" i="169" s="1"/>
  <c r="C105" i="169"/>
  <c r="B105" i="169"/>
  <c r="G104" i="169"/>
  <c r="F104" i="169"/>
  <c r="E104" i="169"/>
  <c r="D104" i="169"/>
  <c r="C104" i="169"/>
  <c r="I104" i="169" s="1"/>
  <c r="B104" i="169"/>
  <c r="G103" i="169"/>
  <c r="F103" i="169"/>
  <c r="E103" i="169"/>
  <c r="D103" i="169"/>
  <c r="J103" i="169" s="1"/>
  <c r="C103" i="169"/>
  <c r="I103" i="169" s="1"/>
  <c r="B103" i="169"/>
  <c r="H102" i="169"/>
  <c r="G102" i="169"/>
  <c r="F102" i="169"/>
  <c r="E102" i="169"/>
  <c r="D102" i="169"/>
  <c r="C102" i="169"/>
  <c r="B102" i="169"/>
  <c r="L101" i="169"/>
  <c r="K101" i="169"/>
  <c r="G101" i="169"/>
  <c r="M101" i="169" s="1"/>
  <c r="F101" i="169"/>
  <c r="E101" i="169"/>
  <c r="D101" i="169"/>
  <c r="C101" i="169"/>
  <c r="B101" i="169"/>
  <c r="G100" i="169"/>
  <c r="F100" i="169"/>
  <c r="E100" i="169"/>
  <c r="D100" i="169"/>
  <c r="C100" i="169"/>
  <c r="B100" i="169"/>
  <c r="G99" i="169"/>
  <c r="F99" i="169"/>
  <c r="E99" i="169"/>
  <c r="D99" i="169"/>
  <c r="J99" i="169" s="1"/>
  <c r="C99" i="169"/>
  <c r="I99" i="169" s="1"/>
  <c r="B99" i="169"/>
  <c r="K98" i="169"/>
  <c r="G98" i="169"/>
  <c r="F98" i="169"/>
  <c r="E98" i="169"/>
  <c r="D98" i="169"/>
  <c r="J98" i="169" s="1"/>
  <c r="C98" i="169"/>
  <c r="I98" i="169" s="1"/>
  <c r="B98" i="169"/>
  <c r="H98" i="169" s="1"/>
  <c r="H97" i="169"/>
  <c r="G97" i="169"/>
  <c r="M97" i="169" s="1"/>
  <c r="F97" i="169"/>
  <c r="L97" i="169" s="1"/>
  <c r="E97" i="169"/>
  <c r="K97" i="169" s="1"/>
  <c r="D97" i="169"/>
  <c r="C97" i="169"/>
  <c r="B97" i="169"/>
  <c r="G96" i="169"/>
  <c r="F96" i="169"/>
  <c r="E96" i="169"/>
  <c r="D96" i="169"/>
  <c r="C96" i="169"/>
  <c r="B96" i="169"/>
  <c r="G95" i="169"/>
  <c r="F95" i="169"/>
  <c r="E95" i="169"/>
  <c r="K95" i="169" s="1"/>
  <c r="D95" i="169"/>
  <c r="J95" i="169" s="1"/>
  <c r="C95" i="169"/>
  <c r="I95" i="169" s="1"/>
  <c r="B95" i="169"/>
  <c r="H94" i="169"/>
  <c r="G94" i="169"/>
  <c r="F94" i="169"/>
  <c r="E94" i="169"/>
  <c r="D94" i="169"/>
  <c r="J94" i="169" s="1"/>
  <c r="C94" i="169"/>
  <c r="B94" i="169"/>
  <c r="L93" i="169"/>
  <c r="K93" i="169"/>
  <c r="G93" i="169"/>
  <c r="M93" i="169" s="1"/>
  <c r="F93" i="169"/>
  <c r="E93" i="169"/>
  <c r="D93" i="169"/>
  <c r="C93" i="169"/>
  <c r="B93" i="169"/>
  <c r="G92" i="169"/>
  <c r="F92" i="169"/>
  <c r="E92" i="169"/>
  <c r="D92" i="169"/>
  <c r="C92" i="169"/>
  <c r="B92" i="169"/>
  <c r="G91" i="169"/>
  <c r="F91" i="169"/>
  <c r="E91" i="169"/>
  <c r="D91" i="169"/>
  <c r="J91" i="169" s="1"/>
  <c r="C91" i="169"/>
  <c r="B91" i="169"/>
  <c r="J90" i="169"/>
  <c r="I90" i="169"/>
  <c r="G90" i="169"/>
  <c r="F90" i="169"/>
  <c r="E90" i="169"/>
  <c r="D90" i="169"/>
  <c r="C90" i="169"/>
  <c r="B90" i="169"/>
  <c r="H90" i="169" s="1"/>
  <c r="M89" i="169"/>
  <c r="L89" i="169"/>
  <c r="K89" i="169"/>
  <c r="G89" i="169"/>
  <c r="F89" i="169"/>
  <c r="E89" i="169"/>
  <c r="D89" i="169"/>
  <c r="C89" i="169"/>
  <c r="B89" i="169"/>
  <c r="G88" i="169"/>
  <c r="M88" i="169" s="1"/>
  <c r="F88" i="169"/>
  <c r="E88" i="169"/>
  <c r="D88" i="169"/>
  <c r="J88" i="169" s="1"/>
  <c r="C88" i="169"/>
  <c r="B88" i="169"/>
  <c r="H87" i="169"/>
  <c r="G87" i="169"/>
  <c r="F87" i="169"/>
  <c r="E87" i="169"/>
  <c r="D87" i="169"/>
  <c r="C87" i="169"/>
  <c r="B87" i="169"/>
  <c r="L86" i="169"/>
  <c r="K86" i="169"/>
  <c r="G86" i="169"/>
  <c r="F86" i="169"/>
  <c r="E86" i="169"/>
  <c r="D86" i="169"/>
  <c r="J86" i="169" s="1"/>
  <c r="C86" i="169"/>
  <c r="I86" i="169" s="1"/>
  <c r="B86" i="169"/>
  <c r="H86" i="169" s="1"/>
  <c r="M85" i="169"/>
  <c r="G85" i="169"/>
  <c r="F85" i="169"/>
  <c r="L85" i="169" s="1"/>
  <c r="E85" i="169"/>
  <c r="K85" i="169" s="1"/>
  <c r="D85" i="169"/>
  <c r="J85" i="169" s="1"/>
  <c r="C85" i="169"/>
  <c r="I85" i="169" s="1"/>
  <c r="B85" i="169"/>
  <c r="G84" i="169"/>
  <c r="M84" i="169" s="1"/>
  <c r="F84" i="169"/>
  <c r="E84" i="169"/>
  <c r="D84" i="169"/>
  <c r="C84" i="169"/>
  <c r="B84" i="169"/>
  <c r="H83" i="169"/>
  <c r="G83" i="169"/>
  <c r="F83" i="169"/>
  <c r="E83" i="169"/>
  <c r="D83" i="169"/>
  <c r="C83" i="169"/>
  <c r="I83" i="169" s="1"/>
  <c r="B83" i="169"/>
  <c r="K82" i="169"/>
  <c r="G82" i="169"/>
  <c r="F82" i="169"/>
  <c r="L82" i="169" s="1"/>
  <c r="E82" i="169"/>
  <c r="D82" i="169"/>
  <c r="J82" i="169" s="1"/>
  <c r="C82" i="169"/>
  <c r="I82" i="169" s="1"/>
  <c r="B82" i="169"/>
  <c r="H82" i="169" s="1"/>
  <c r="H81" i="169"/>
  <c r="G81" i="169"/>
  <c r="M81" i="169" s="1"/>
  <c r="F81" i="169"/>
  <c r="L81" i="169" s="1"/>
  <c r="E81" i="169"/>
  <c r="D81" i="169"/>
  <c r="C81" i="169"/>
  <c r="B81" i="169"/>
  <c r="K80" i="169"/>
  <c r="J80" i="169"/>
  <c r="I80" i="169"/>
  <c r="G80" i="169"/>
  <c r="F80" i="169"/>
  <c r="E80" i="169"/>
  <c r="D80" i="169"/>
  <c r="C80" i="169"/>
  <c r="B80" i="169"/>
  <c r="H80" i="169" s="1"/>
  <c r="M79" i="169"/>
  <c r="G79" i="169"/>
  <c r="F79" i="169"/>
  <c r="L79" i="169" s="1"/>
  <c r="E79" i="169"/>
  <c r="D79" i="169"/>
  <c r="J79" i="169" s="1"/>
  <c r="C79" i="169"/>
  <c r="B79" i="169"/>
  <c r="J78" i="169"/>
  <c r="I78" i="169"/>
  <c r="G78" i="169"/>
  <c r="M78" i="169" s="1"/>
  <c r="F78" i="169"/>
  <c r="L78" i="169" s="1"/>
  <c r="E78" i="169"/>
  <c r="D78" i="169"/>
  <c r="C78" i="169"/>
  <c r="B78" i="169"/>
  <c r="H78" i="169" s="1"/>
  <c r="M77" i="169"/>
  <c r="L77" i="169"/>
  <c r="K77" i="169"/>
  <c r="G77" i="169"/>
  <c r="F77" i="169"/>
  <c r="E77" i="169"/>
  <c r="D77" i="169"/>
  <c r="C77" i="169"/>
  <c r="I77" i="169" s="1"/>
  <c r="B77" i="169"/>
  <c r="H77" i="169" s="1"/>
  <c r="H76" i="169"/>
  <c r="G76" i="169"/>
  <c r="M76" i="169" s="1"/>
  <c r="F76" i="169"/>
  <c r="E76" i="169"/>
  <c r="D76" i="169"/>
  <c r="C76" i="169"/>
  <c r="B76" i="169"/>
  <c r="J75" i="169"/>
  <c r="G75" i="169"/>
  <c r="F75" i="169"/>
  <c r="E75" i="169"/>
  <c r="D75" i="169"/>
  <c r="C75" i="169"/>
  <c r="I75" i="169" s="1"/>
  <c r="B75" i="169"/>
  <c r="H75" i="169" s="1"/>
  <c r="L74" i="169"/>
  <c r="K74" i="169"/>
  <c r="G74" i="169"/>
  <c r="F74" i="169"/>
  <c r="E74" i="169"/>
  <c r="D74" i="169"/>
  <c r="J74" i="169" s="1"/>
  <c r="C74" i="169"/>
  <c r="I74" i="169" s="1"/>
  <c r="B74" i="169"/>
  <c r="H74" i="169" s="1"/>
  <c r="J73" i="169"/>
  <c r="G73" i="169"/>
  <c r="M73" i="169" s="1"/>
  <c r="F73" i="169"/>
  <c r="L73" i="169" s="1"/>
  <c r="E73" i="169"/>
  <c r="D73" i="169"/>
  <c r="C73" i="169"/>
  <c r="B73" i="169"/>
  <c r="G72" i="169"/>
  <c r="F72" i="169"/>
  <c r="E72" i="169"/>
  <c r="D72" i="169"/>
  <c r="J72" i="169" s="1"/>
  <c r="C72" i="169"/>
  <c r="I72" i="169" s="1"/>
  <c r="B72" i="169"/>
  <c r="G71" i="169"/>
  <c r="M71" i="169" s="1"/>
  <c r="F71" i="169"/>
  <c r="E71" i="169"/>
  <c r="D71" i="169"/>
  <c r="J71" i="169" s="1"/>
  <c r="C71" i="169"/>
  <c r="B71" i="169"/>
  <c r="J70" i="169"/>
  <c r="I70" i="169"/>
  <c r="G70" i="169"/>
  <c r="F70" i="169"/>
  <c r="L70" i="169" s="1"/>
  <c r="E70" i="169"/>
  <c r="D70" i="169"/>
  <c r="C70" i="169"/>
  <c r="B70" i="169"/>
  <c r="H70" i="169" s="1"/>
  <c r="M69" i="169"/>
  <c r="G69" i="169"/>
  <c r="F69" i="169"/>
  <c r="L69" i="169" s="1"/>
  <c r="E69" i="169"/>
  <c r="K69" i="169" s="1"/>
  <c r="D69" i="169"/>
  <c r="C69" i="169"/>
  <c r="B69" i="169"/>
  <c r="H68" i="169"/>
  <c r="G68" i="169"/>
  <c r="M68" i="169" s="1"/>
  <c r="F68" i="169"/>
  <c r="E68" i="169"/>
  <c r="D68" i="169"/>
  <c r="C68" i="169"/>
  <c r="B68" i="169"/>
  <c r="L67" i="169"/>
  <c r="G67" i="169"/>
  <c r="F67" i="169"/>
  <c r="E67" i="169"/>
  <c r="D67" i="169"/>
  <c r="J67" i="169" s="1"/>
  <c r="C67" i="169"/>
  <c r="I67" i="169" s="1"/>
  <c r="B67" i="169"/>
  <c r="H67" i="169" s="1"/>
  <c r="J66" i="169"/>
  <c r="I66" i="169"/>
  <c r="G66" i="169"/>
  <c r="M66" i="169" s="1"/>
  <c r="F66" i="169"/>
  <c r="L66" i="169" s="1"/>
  <c r="E66" i="169"/>
  <c r="D66" i="169"/>
  <c r="C66" i="169"/>
  <c r="B66" i="169"/>
  <c r="H66" i="169" s="1"/>
  <c r="M65" i="169"/>
  <c r="L65" i="169"/>
  <c r="K65" i="169"/>
  <c r="G65" i="169"/>
  <c r="F65" i="169"/>
  <c r="E65" i="169"/>
  <c r="D65" i="169"/>
  <c r="C65" i="169"/>
  <c r="B65" i="169"/>
  <c r="J64" i="169"/>
  <c r="G64" i="169"/>
  <c r="M64" i="169" s="1"/>
  <c r="F64" i="169"/>
  <c r="E64" i="169"/>
  <c r="D64" i="169"/>
  <c r="C64" i="169"/>
  <c r="B64" i="169"/>
  <c r="M63" i="169"/>
  <c r="G63" i="169"/>
  <c r="F63" i="169"/>
  <c r="E63" i="169"/>
  <c r="K63" i="169" s="1"/>
  <c r="D63" i="169"/>
  <c r="J63" i="169" s="1"/>
  <c r="C63" i="169"/>
  <c r="I63" i="169" s="1"/>
  <c r="B63" i="169"/>
  <c r="H63" i="169" s="1"/>
  <c r="J62" i="169"/>
  <c r="I62" i="169"/>
  <c r="G62" i="169"/>
  <c r="F62" i="169"/>
  <c r="L62" i="169" s="1"/>
  <c r="E62" i="169"/>
  <c r="D62" i="169"/>
  <c r="C62" i="169"/>
  <c r="B62" i="169"/>
  <c r="H62" i="169" s="1"/>
  <c r="M61" i="169"/>
  <c r="G61" i="169"/>
  <c r="F61" i="169"/>
  <c r="L61" i="169" s="1"/>
  <c r="E61" i="169"/>
  <c r="K61" i="169" s="1"/>
  <c r="D61" i="169"/>
  <c r="C61" i="169"/>
  <c r="B61" i="169"/>
  <c r="H60" i="169"/>
  <c r="G60" i="169"/>
  <c r="M60" i="169" s="1"/>
  <c r="F60" i="169"/>
  <c r="L60" i="169" s="1"/>
  <c r="E60" i="169"/>
  <c r="D60" i="169"/>
  <c r="C60" i="169"/>
  <c r="B60" i="169"/>
  <c r="K59" i="169"/>
  <c r="G59" i="169"/>
  <c r="F59" i="169"/>
  <c r="L59" i="169" s="1"/>
  <c r="E59" i="169"/>
  <c r="D59" i="169"/>
  <c r="J59" i="169" s="1"/>
  <c r="C59" i="169"/>
  <c r="I59" i="169" s="1"/>
  <c r="B59" i="169"/>
  <c r="H59" i="169" s="1"/>
  <c r="J58" i="169"/>
  <c r="I58" i="169"/>
  <c r="H58" i="169"/>
  <c r="G58" i="169"/>
  <c r="M58" i="169" s="1"/>
  <c r="F58" i="169"/>
  <c r="L58" i="169" s="1"/>
  <c r="E58" i="169"/>
  <c r="D58" i="169"/>
  <c r="C58" i="169"/>
  <c r="B58" i="169"/>
  <c r="M57" i="169"/>
  <c r="I57" i="169"/>
  <c r="H57" i="169"/>
  <c r="G57" i="169"/>
  <c r="C57" i="169"/>
  <c r="B57" i="169"/>
  <c r="H56" i="169"/>
  <c r="G56" i="169"/>
  <c r="M56" i="169" s="1"/>
  <c r="C56" i="169"/>
  <c r="I56" i="169" s="1"/>
  <c r="B56" i="169"/>
  <c r="G55" i="169"/>
  <c r="C55" i="169"/>
  <c r="B55" i="169"/>
  <c r="M54" i="169"/>
  <c r="G54" i="169"/>
  <c r="C54" i="169"/>
  <c r="I54" i="169" s="1"/>
  <c r="B54" i="169"/>
  <c r="H54" i="169" s="1"/>
  <c r="M53" i="169"/>
  <c r="G53" i="169"/>
  <c r="C53" i="169"/>
  <c r="B53" i="169"/>
  <c r="I52" i="169"/>
  <c r="H52" i="169"/>
  <c r="G52" i="169"/>
  <c r="M52" i="169" s="1"/>
  <c r="C52" i="169"/>
  <c r="B52" i="169"/>
  <c r="G51" i="169"/>
  <c r="C51" i="169"/>
  <c r="B51" i="169"/>
  <c r="H51" i="169" s="1"/>
  <c r="M50" i="169"/>
  <c r="G50" i="169"/>
  <c r="C50" i="169"/>
  <c r="I50" i="169" s="1"/>
  <c r="B50" i="169"/>
  <c r="H50" i="169" s="1"/>
  <c r="G49" i="169"/>
  <c r="C49" i="169"/>
  <c r="B49" i="169"/>
  <c r="I48" i="169"/>
  <c r="H48" i="169"/>
  <c r="G48" i="169"/>
  <c r="M48" i="169" s="1"/>
  <c r="C48" i="169"/>
  <c r="B48" i="169"/>
  <c r="G47" i="169"/>
  <c r="C47" i="169"/>
  <c r="B47" i="169"/>
  <c r="M46" i="169"/>
  <c r="G46" i="169"/>
  <c r="C46" i="169"/>
  <c r="I46" i="169" s="1"/>
  <c r="B46" i="169"/>
  <c r="H46" i="169" s="1"/>
  <c r="I45" i="169"/>
  <c r="H45" i="169"/>
  <c r="G45" i="169"/>
  <c r="C45" i="169"/>
  <c r="B45" i="169"/>
  <c r="H44" i="169"/>
  <c r="G44" i="169"/>
  <c r="M44" i="169" s="1"/>
  <c r="C44" i="169"/>
  <c r="I44" i="169" s="1"/>
  <c r="B44" i="169"/>
  <c r="G43" i="169"/>
  <c r="M43" i="169" s="1"/>
  <c r="C43" i="169"/>
  <c r="I43" i="169" s="1"/>
  <c r="B43" i="169"/>
  <c r="M42" i="169"/>
  <c r="G42" i="169"/>
  <c r="C42" i="169"/>
  <c r="I42" i="169" s="1"/>
  <c r="B42" i="169"/>
  <c r="H42" i="169" s="1"/>
  <c r="M41" i="169"/>
  <c r="I41" i="169"/>
  <c r="H41" i="169"/>
  <c r="G41" i="169"/>
  <c r="C41" i="169"/>
  <c r="B41" i="169"/>
  <c r="H40" i="169"/>
  <c r="G40" i="169"/>
  <c r="M40" i="169" s="1"/>
  <c r="C40" i="169"/>
  <c r="I40" i="169" s="1"/>
  <c r="B40" i="169"/>
  <c r="G39" i="169"/>
  <c r="C39" i="169"/>
  <c r="B39" i="169"/>
  <c r="M38" i="169"/>
  <c r="G38" i="169"/>
  <c r="C38" i="169"/>
  <c r="I38" i="169" s="1"/>
  <c r="B38" i="169"/>
  <c r="H38" i="169" s="1"/>
  <c r="G37" i="169"/>
  <c r="C37" i="169"/>
  <c r="B37" i="169"/>
  <c r="I36" i="169"/>
  <c r="H36" i="169"/>
  <c r="G36" i="169"/>
  <c r="M36" i="169" s="1"/>
  <c r="C36" i="169"/>
  <c r="B36" i="169"/>
  <c r="G35" i="169"/>
  <c r="C35" i="169"/>
  <c r="B35" i="169"/>
  <c r="H35" i="169" s="1"/>
  <c r="M34" i="169"/>
  <c r="G34" i="169"/>
  <c r="C34" i="169"/>
  <c r="I34" i="169" s="1"/>
  <c r="B34" i="169"/>
  <c r="H34" i="169" s="1"/>
  <c r="G33" i="169"/>
  <c r="C33" i="169"/>
  <c r="B33" i="169"/>
  <c r="I32" i="169"/>
  <c r="H32" i="169"/>
  <c r="G32" i="169"/>
  <c r="M32" i="169" s="1"/>
  <c r="C32" i="169"/>
  <c r="B32" i="169"/>
  <c r="G31" i="169"/>
  <c r="C31" i="169"/>
  <c r="I31" i="169" s="1"/>
  <c r="B31" i="169"/>
  <c r="M30" i="169"/>
  <c r="G30" i="169"/>
  <c r="C30" i="169"/>
  <c r="I30" i="169" s="1"/>
  <c r="B30" i="169"/>
  <c r="H30" i="169" s="1"/>
  <c r="G29" i="169"/>
  <c r="C29" i="169"/>
  <c r="B29" i="169"/>
  <c r="H28" i="169"/>
  <c r="G28" i="169"/>
  <c r="M28" i="169" s="1"/>
  <c r="C28" i="169"/>
  <c r="I28" i="169" s="1"/>
  <c r="B28" i="169"/>
  <c r="G27" i="169"/>
  <c r="M27" i="169" s="1"/>
  <c r="C27" i="169"/>
  <c r="I27" i="169" s="1"/>
  <c r="B27" i="169"/>
  <c r="M26" i="169"/>
  <c r="G26" i="169"/>
  <c r="C26" i="169"/>
  <c r="I26" i="169" s="1"/>
  <c r="B26" i="169"/>
  <c r="H26" i="169" s="1"/>
  <c r="M25" i="169"/>
  <c r="I25" i="169"/>
  <c r="H25" i="169"/>
  <c r="G25" i="169"/>
  <c r="C25" i="169"/>
  <c r="B25" i="169"/>
  <c r="H24" i="169"/>
  <c r="G24" i="169"/>
  <c r="M24" i="169" s="1"/>
  <c r="C24" i="169"/>
  <c r="I24" i="169" s="1"/>
  <c r="B24" i="169"/>
  <c r="G23" i="169"/>
  <c r="C23" i="169"/>
  <c r="B23" i="169"/>
  <c r="M22" i="169"/>
  <c r="G22" i="169"/>
  <c r="C22" i="169"/>
  <c r="I22" i="169" s="1"/>
  <c r="B22" i="169"/>
  <c r="H22" i="169" s="1"/>
  <c r="M21" i="169"/>
  <c r="G21" i="169"/>
  <c r="C21" i="169"/>
  <c r="B21" i="169"/>
  <c r="I20" i="169"/>
  <c r="H20" i="169"/>
  <c r="G20" i="169"/>
  <c r="M20" i="169" s="1"/>
  <c r="C20" i="169"/>
  <c r="B20" i="169"/>
  <c r="G19" i="169"/>
  <c r="C19" i="169"/>
  <c r="B19" i="169"/>
  <c r="H19" i="169" s="1"/>
  <c r="M18" i="169"/>
  <c r="G18" i="169"/>
  <c r="C18" i="169"/>
  <c r="I18" i="169" s="1"/>
  <c r="B18" i="169"/>
  <c r="H18" i="169" s="1"/>
  <c r="G17" i="169"/>
  <c r="C17" i="169"/>
  <c r="B17" i="169"/>
  <c r="I16" i="169"/>
  <c r="H16" i="169"/>
  <c r="G16" i="169"/>
  <c r="M16" i="169" s="1"/>
  <c r="C16" i="169"/>
  <c r="B16" i="169"/>
  <c r="G15" i="169"/>
  <c r="M15" i="169" s="1"/>
  <c r="C15" i="169"/>
  <c r="I15" i="169" s="1"/>
  <c r="B15" i="169"/>
  <c r="M14" i="169"/>
  <c r="G14" i="169"/>
  <c r="C14" i="169"/>
  <c r="I14" i="169" s="1"/>
  <c r="B14" i="169"/>
  <c r="H14" i="169" s="1"/>
  <c r="G13" i="169"/>
  <c r="C13" i="169"/>
  <c r="B13" i="169"/>
  <c r="H12" i="169"/>
  <c r="G12" i="169"/>
  <c r="M12" i="169" s="1"/>
  <c r="C12" i="169"/>
  <c r="I12" i="169" s="1"/>
  <c r="B12" i="169"/>
  <c r="G11" i="169"/>
  <c r="M11" i="169" s="1"/>
  <c r="C11" i="169"/>
  <c r="I11" i="169" s="1"/>
  <c r="B11" i="169"/>
  <c r="M10" i="169"/>
  <c r="G10" i="169"/>
  <c r="C10" i="169"/>
  <c r="I10" i="169" s="1"/>
  <c r="B10" i="169"/>
  <c r="H10" i="169" s="1"/>
  <c r="M9" i="169"/>
  <c r="I9" i="169"/>
  <c r="H9" i="169"/>
  <c r="G9" i="169"/>
  <c r="C9" i="169"/>
  <c r="B9" i="169"/>
  <c r="K115" i="168"/>
  <c r="J115" i="168"/>
  <c r="I115" i="168"/>
  <c r="G115" i="168"/>
  <c r="F115" i="168"/>
  <c r="E115" i="168"/>
  <c r="D115" i="168"/>
  <c r="C115" i="168"/>
  <c r="B115" i="168"/>
  <c r="H115" i="168" s="1"/>
  <c r="H114" i="168"/>
  <c r="G114" i="168"/>
  <c r="M114" i="168" s="1"/>
  <c r="F114" i="168"/>
  <c r="L114" i="168" s="1"/>
  <c r="E114" i="168"/>
  <c r="K114" i="168" s="1"/>
  <c r="D114" i="168"/>
  <c r="J114" i="168" s="1"/>
  <c r="C114" i="168"/>
  <c r="B114" i="168"/>
  <c r="L113" i="168"/>
  <c r="K113" i="168"/>
  <c r="J113" i="168"/>
  <c r="G113" i="168"/>
  <c r="F113" i="168"/>
  <c r="E113" i="168"/>
  <c r="D113" i="168"/>
  <c r="C113" i="168"/>
  <c r="I113" i="168" s="1"/>
  <c r="B113" i="168"/>
  <c r="H113" i="168" s="1"/>
  <c r="M112" i="168"/>
  <c r="G112" i="168"/>
  <c r="F112" i="168"/>
  <c r="E112" i="168"/>
  <c r="D112" i="168"/>
  <c r="J112" i="168" s="1"/>
  <c r="C112" i="168"/>
  <c r="B112" i="168"/>
  <c r="G111" i="168"/>
  <c r="F111" i="168"/>
  <c r="E111" i="168"/>
  <c r="D111" i="168"/>
  <c r="J111" i="168" s="1"/>
  <c r="C111" i="168"/>
  <c r="I111" i="168" s="1"/>
  <c r="B111" i="168"/>
  <c r="H111" i="168" s="1"/>
  <c r="H110" i="168"/>
  <c r="G110" i="168"/>
  <c r="F110" i="168"/>
  <c r="L110" i="168" s="1"/>
  <c r="E110" i="168"/>
  <c r="K110" i="168" s="1"/>
  <c r="D110" i="168"/>
  <c r="J110" i="168" s="1"/>
  <c r="C110" i="168"/>
  <c r="B110" i="168"/>
  <c r="L109" i="168"/>
  <c r="K109" i="168"/>
  <c r="I109" i="168"/>
  <c r="G109" i="168"/>
  <c r="F109" i="168"/>
  <c r="E109" i="168"/>
  <c r="D109" i="168"/>
  <c r="J109" i="168" s="1"/>
  <c r="C109" i="168"/>
  <c r="B109" i="168"/>
  <c r="H108" i="168"/>
  <c r="G108" i="168"/>
  <c r="M108" i="168" s="1"/>
  <c r="F108" i="168"/>
  <c r="E108" i="168"/>
  <c r="D108" i="168"/>
  <c r="C108" i="168"/>
  <c r="B108" i="168"/>
  <c r="J107" i="168"/>
  <c r="I107" i="168"/>
  <c r="G107" i="168"/>
  <c r="F107" i="168"/>
  <c r="E107" i="168"/>
  <c r="D107" i="168"/>
  <c r="C107" i="168"/>
  <c r="B107" i="168"/>
  <c r="H107" i="168" s="1"/>
  <c r="H106" i="168"/>
  <c r="G106" i="168"/>
  <c r="M106" i="168" s="1"/>
  <c r="F106" i="168"/>
  <c r="L106" i="168" s="1"/>
  <c r="E106" i="168"/>
  <c r="K106" i="168" s="1"/>
  <c r="D106" i="168"/>
  <c r="J106" i="168" s="1"/>
  <c r="C106" i="168"/>
  <c r="B106" i="168"/>
  <c r="L105" i="168"/>
  <c r="K105" i="168"/>
  <c r="J105" i="168"/>
  <c r="G105" i="168"/>
  <c r="F105" i="168"/>
  <c r="E105" i="168"/>
  <c r="D105" i="168"/>
  <c r="C105" i="168"/>
  <c r="I105" i="168" s="1"/>
  <c r="B105" i="168"/>
  <c r="H105" i="168" s="1"/>
  <c r="M104" i="168"/>
  <c r="G104" i="168"/>
  <c r="F104" i="168"/>
  <c r="E104" i="168"/>
  <c r="D104" i="168"/>
  <c r="C104" i="168"/>
  <c r="B104" i="168"/>
  <c r="L103" i="168"/>
  <c r="G103" i="168"/>
  <c r="F103" i="168"/>
  <c r="E103" i="168"/>
  <c r="D103" i="168"/>
  <c r="J103" i="168" s="1"/>
  <c r="C103" i="168"/>
  <c r="I103" i="168" s="1"/>
  <c r="B103" i="168"/>
  <c r="H103" i="168" s="1"/>
  <c r="H102" i="168"/>
  <c r="G102" i="168"/>
  <c r="M102" i="168" s="1"/>
  <c r="F102" i="168"/>
  <c r="L102" i="168" s="1"/>
  <c r="E102" i="168"/>
  <c r="K102" i="168" s="1"/>
  <c r="D102" i="168"/>
  <c r="J102" i="168" s="1"/>
  <c r="C102" i="168"/>
  <c r="B102" i="168"/>
  <c r="L101" i="168"/>
  <c r="K101" i="168"/>
  <c r="I101" i="168"/>
  <c r="G101" i="168"/>
  <c r="F101" i="168"/>
  <c r="E101" i="168"/>
  <c r="D101" i="168"/>
  <c r="J101" i="168" s="1"/>
  <c r="C101" i="168"/>
  <c r="B101" i="168"/>
  <c r="G100" i="168"/>
  <c r="M100" i="168" s="1"/>
  <c r="F100" i="168"/>
  <c r="L100" i="168" s="1"/>
  <c r="E100" i="168"/>
  <c r="D100" i="168"/>
  <c r="C100" i="168"/>
  <c r="B100" i="168"/>
  <c r="J99" i="168"/>
  <c r="I99" i="168"/>
  <c r="G99" i="168"/>
  <c r="F99" i="168"/>
  <c r="E99" i="168"/>
  <c r="D99" i="168"/>
  <c r="C99" i="168"/>
  <c r="B99" i="168"/>
  <c r="H99" i="168" s="1"/>
  <c r="H98" i="168"/>
  <c r="G98" i="168"/>
  <c r="M98" i="168" s="1"/>
  <c r="F98" i="168"/>
  <c r="L98" i="168" s="1"/>
  <c r="E98" i="168"/>
  <c r="K98" i="168" s="1"/>
  <c r="D98" i="168"/>
  <c r="J98" i="168" s="1"/>
  <c r="C98" i="168"/>
  <c r="B98" i="168"/>
  <c r="L97" i="168"/>
  <c r="K97" i="168"/>
  <c r="J97" i="168"/>
  <c r="G97" i="168"/>
  <c r="F97" i="168"/>
  <c r="E97" i="168"/>
  <c r="D97" i="168"/>
  <c r="C97" i="168"/>
  <c r="B97" i="168"/>
  <c r="M96" i="168"/>
  <c r="G96" i="168"/>
  <c r="F96" i="168"/>
  <c r="E96" i="168"/>
  <c r="D96" i="168"/>
  <c r="C96" i="168"/>
  <c r="B96" i="168"/>
  <c r="L95" i="168"/>
  <c r="G95" i="168"/>
  <c r="F95" i="168"/>
  <c r="E95" i="168"/>
  <c r="D95" i="168"/>
  <c r="J95" i="168" s="1"/>
  <c r="C95" i="168"/>
  <c r="I95" i="168" s="1"/>
  <c r="B95" i="168"/>
  <c r="H95" i="168" s="1"/>
  <c r="H94" i="168"/>
  <c r="G94" i="168"/>
  <c r="M94" i="168" s="1"/>
  <c r="F94" i="168"/>
  <c r="L94" i="168" s="1"/>
  <c r="E94" i="168"/>
  <c r="K94" i="168" s="1"/>
  <c r="D94" i="168"/>
  <c r="J94" i="168" s="1"/>
  <c r="C94" i="168"/>
  <c r="B94" i="168"/>
  <c r="L93" i="168"/>
  <c r="K93" i="168"/>
  <c r="G93" i="168"/>
  <c r="F93" i="168"/>
  <c r="E93" i="168"/>
  <c r="D93" i="168"/>
  <c r="C93" i="168"/>
  <c r="B93" i="168"/>
  <c r="G92" i="168"/>
  <c r="M92" i="168" s="1"/>
  <c r="F92" i="168"/>
  <c r="L92" i="168" s="1"/>
  <c r="E92" i="168"/>
  <c r="K92" i="168" s="1"/>
  <c r="D92" i="168"/>
  <c r="C92" i="168"/>
  <c r="B92" i="168"/>
  <c r="K91" i="168"/>
  <c r="J91" i="168"/>
  <c r="I91" i="168"/>
  <c r="G91" i="168"/>
  <c r="F91" i="168"/>
  <c r="E91" i="168"/>
  <c r="D91" i="168"/>
  <c r="C91" i="168"/>
  <c r="B91" i="168"/>
  <c r="H91" i="168" s="1"/>
  <c r="H90" i="168"/>
  <c r="G90" i="168"/>
  <c r="M90" i="168" s="1"/>
  <c r="F90" i="168"/>
  <c r="L90" i="168" s="1"/>
  <c r="E90" i="168"/>
  <c r="K90" i="168" s="1"/>
  <c r="D90" i="168"/>
  <c r="J90" i="168" s="1"/>
  <c r="C90" i="168"/>
  <c r="B90" i="168"/>
  <c r="L89" i="168"/>
  <c r="K89" i="168"/>
  <c r="G89" i="168"/>
  <c r="F89" i="168"/>
  <c r="E89" i="168"/>
  <c r="D89" i="168"/>
  <c r="J89" i="168" s="1"/>
  <c r="C89" i="168"/>
  <c r="B89" i="168"/>
  <c r="M88" i="168"/>
  <c r="G88" i="168"/>
  <c r="F88" i="168"/>
  <c r="E88" i="168"/>
  <c r="D88" i="168"/>
  <c r="J88" i="168" s="1"/>
  <c r="C88" i="168"/>
  <c r="B88" i="168"/>
  <c r="L87" i="168"/>
  <c r="G87" i="168"/>
  <c r="F87" i="168"/>
  <c r="E87" i="168"/>
  <c r="D87" i="168"/>
  <c r="J87" i="168" s="1"/>
  <c r="C87" i="168"/>
  <c r="I87" i="168" s="1"/>
  <c r="B87" i="168"/>
  <c r="H87" i="168" s="1"/>
  <c r="H86" i="168"/>
  <c r="G86" i="168"/>
  <c r="F86" i="168"/>
  <c r="L86" i="168" s="1"/>
  <c r="E86" i="168"/>
  <c r="K86" i="168" s="1"/>
  <c r="D86" i="168"/>
  <c r="J86" i="168" s="1"/>
  <c r="C86" i="168"/>
  <c r="B86" i="168"/>
  <c r="L85" i="168"/>
  <c r="K85" i="168"/>
  <c r="G85" i="168"/>
  <c r="F85" i="168"/>
  <c r="E85" i="168"/>
  <c r="D85" i="168"/>
  <c r="J85" i="168" s="1"/>
  <c r="C85" i="168"/>
  <c r="B85" i="168"/>
  <c r="H84" i="168"/>
  <c r="G84" i="168"/>
  <c r="M84" i="168" s="1"/>
  <c r="F84" i="168"/>
  <c r="L84" i="168" s="1"/>
  <c r="E84" i="168"/>
  <c r="K84" i="168" s="1"/>
  <c r="D84" i="168"/>
  <c r="C84" i="168"/>
  <c r="B84" i="168"/>
  <c r="K83" i="168"/>
  <c r="J83" i="168"/>
  <c r="I83" i="168"/>
  <c r="G83" i="168"/>
  <c r="F83" i="168"/>
  <c r="E83" i="168"/>
  <c r="D83" i="168"/>
  <c r="C83" i="168"/>
  <c r="B83" i="168"/>
  <c r="H83" i="168" s="1"/>
  <c r="H82" i="168"/>
  <c r="G82" i="168"/>
  <c r="F82" i="168"/>
  <c r="L82" i="168" s="1"/>
  <c r="E82" i="168"/>
  <c r="K82" i="168" s="1"/>
  <c r="D82" i="168"/>
  <c r="J82" i="168" s="1"/>
  <c r="C82" i="168"/>
  <c r="B82" i="168"/>
  <c r="L81" i="168"/>
  <c r="K81" i="168"/>
  <c r="G81" i="168"/>
  <c r="F81" i="168"/>
  <c r="E81" i="168"/>
  <c r="D81" i="168"/>
  <c r="J81" i="168" s="1"/>
  <c r="C81" i="168"/>
  <c r="I81" i="168" s="1"/>
  <c r="B81" i="168"/>
  <c r="H81" i="168" s="1"/>
  <c r="M80" i="168"/>
  <c r="G80" i="168"/>
  <c r="F80" i="168"/>
  <c r="E80" i="168"/>
  <c r="D80" i="168"/>
  <c r="J80" i="168" s="1"/>
  <c r="C80" i="168"/>
  <c r="B80" i="168"/>
  <c r="G79" i="168"/>
  <c r="F79" i="168"/>
  <c r="E79" i="168"/>
  <c r="D79" i="168"/>
  <c r="J79" i="168" s="1"/>
  <c r="C79" i="168"/>
  <c r="I79" i="168" s="1"/>
  <c r="B79" i="168"/>
  <c r="H79" i="168" s="1"/>
  <c r="H78" i="168"/>
  <c r="G78" i="168"/>
  <c r="F78" i="168"/>
  <c r="L78" i="168" s="1"/>
  <c r="E78" i="168"/>
  <c r="K78" i="168" s="1"/>
  <c r="D78" i="168"/>
  <c r="J78" i="168" s="1"/>
  <c r="C78" i="168"/>
  <c r="B78" i="168"/>
  <c r="L77" i="168"/>
  <c r="K77" i="168"/>
  <c r="I77" i="168"/>
  <c r="G77" i="168"/>
  <c r="F77" i="168"/>
  <c r="E77" i="168"/>
  <c r="D77" i="168"/>
  <c r="J77" i="168" s="1"/>
  <c r="C77" i="168"/>
  <c r="B77" i="168"/>
  <c r="H76" i="168"/>
  <c r="G76" i="168"/>
  <c r="M76" i="168" s="1"/>
  <c r="F76" i="168"/>
  <c r="E76" i="168"/>
  <c r="D76" i="168"/>
  <c r="C76" i="168"/>
  <c r="B76" i="168"/>
  <c r="K75" i="168"/>
  <c r="J75" i="168"/>
  <c r="I75" i="168"/>
  <c r="G75" i="168"/>
  <c r="F75" i="168"/>
  <c r="E75" i="168"/>
  <c r="D75" i="168"/>
  <c r="C75" i="168"/>
  <c r="B75" i="168"/>
  <c r="H75" i="168" s="1"/>
  <c r="M74" i="168"/>
  <c r="H74" i="168"/>
  <c r="G74" i="168"/>
  <c r="F74" i="168"/>
  <c r="L74" i="168" s="1"/>
  <c r="E74" i="168"/>
  <c r="K74" i="168" s="1"/>
  <c r="D74" i="168"/>
  <c r="J74" i="168" s="1"/>
  <c r="C74" i="168"/>
  <c r="B74" i="168"/>
  <c r="L73" i="168"/>
  <c r="K73" i="168"/>
  <c r="G73" i="168"/>
  <c r="F73" i="168"/>
  <c r="E73" i="168"/>
  <c r="D73" i="168"/>
  <c r="J73" i="168" s="1"/>
  <c r="C73" i="168"/>
  <c r="I73" i="168" s="1"/>
  <c r="B73" i="168"/>
  <c r="H73" i="168" s="1"/>
  <c r="M72" i="168"/>
  <c r="G72" i="168"/>
  <c r="F72" i="168"/>
  <c r="E72" i="168"/>
  <c r="D72" i="168"/>
  <c r="J72" i="168" s="1"/>
  <c r="C72" i="168"/>
  <c r="B72" i="168"/>
  <c r="G71" i="168"/>
  <c r="F71" i="168"/>
  <c r="E71" i="168"/>
  <c r="D71" i="168"/>
  <c r="J71" i="168" s="1"/>
  <c r="C71" i="168"/>
  <c r="I71" i="168" s="1"/>
  <c r="B71" i="168"/>
  <c r="H71" i="168" s="1"/>
  <c r="H70" i="168"/>
  <c r="G70" i="168"/>
  <c r="M70" i="168" s="1"/>
  <c r="F70" i="168"/>
  <c r="L70" i="168" s="1"/>
  <c r="E70" i="168"/>
  <c r="K70" i="168" s="1"/>
  <c r="D70" i="168"/>
  <c r="J70" i="168" s="1"/>
  <c r="C70" i="168"/>
  <c r="B70" i="168"/>
  <c r="L69" i="168"/>
  <c r="K69" i="168"/>
  <c r="I69" i="168"/>
  <c r="G69" i="168"/>
  <c r="F69" i="168"/>
  <c r="E69" i="168"/>
  <c r="D69" i="168"/>
  <c r="C69" i="168"/>
  <c r="B69" i="168"/>
  <c r="H68" i="168"/>
  <c r="G68" i="168"/>
  <c r="M68" i="168" s="1"/>
  <c r="F68" i="168"/>
  <c r="E68" i="168"/>
  <c r="D68" i="168"/>
  <c r="C68" i="168"/>
  <c r="B68" i="168"/>
  <c r="J67" i="168"/>
  <c r="I67" i="168"/>
  <c r="G67" i="168"/>
  <c r="F67" i="168"/>
  <c r="E67" i="168"/>
  <c r="D67" i="168"/>
  <c r="C67" i="168"/>
  <c r="B67" i="168"/>
  <c r="H67" i="168" s="1"/>
  <c r="M66" i="168"/>
  <c r="H66" i="168"/>
  <c r="G66" i="168"/>
  <c r="F66" i="168"/>
  <c r="L66" i="168" s="1"/>
  <c r="E66" i="168"/>
  <c r="K66" i="168" s="1"/>
  <c r="D66" i="168"/>
  <c r="J66" i="168" s="1"/>
  <c r="C66" i="168"/>
  <c r="B66" i="168"/>
  <c r="L65" i="168"/>
  <c r="K65" i="168"/>
  <c r="G65" i="168"/>
  <c r="F65" i="168"/>
  <c r="E65" i="168"/>
  <c r="D65" i="168"/>
  <c r="J65" i="168" s="1"/>
  <c r="C65" i="168"/>
  <c r="B65" i="168"/>
  <c r="M64" i="168"/>
  <c r="G64" i="168"/>
  <c r="F64" i="168"/>
  <c r="E64" i="168"/>
  <c r="D64" i="168"/>
  <c r="C64" i="168"/>
  <c r="B64" i="168"/>
  <c r="L63" i="168"/>
  <c r="G63" i="168"/>
  <c r="F63" i="168"/>
  <c r="E63" i="168"/>
  <c r="D63" i="168"/>
  <c r="J63" i="168" s="1"/>
  <c r="C63" i="168"/>
  <c r="I63" i="168" s="1"/>
  <c r="B63" i="168"/>
  <c r="H63" i="168" s="1"/>
  <c r="H62" i="168"/>
  <c r="G62" i="168"/>
  <c r="M62" i="168" s="1"/>
  <c r="F62" i="168"/>
  <c r="L62" i="168" s="1"/>
  <c r="E62" i="168"/>
  <c r="K62" i="168" s="1"/>
  <c r="D62" i="168"/>
  <c r="J62" i="168" s="1"/>
  <c r="C62" i="168"/>
  <c r="B62" i="168"/>
  <c r="L61" i="168"/>
  <c r="K61" i="168"/>
  <c r="I61" i="168"/>
  <c r="G61" i="168"/>
  <c r="F61" i="168"/>
  <c r="E61" i="168"/>
  <c r="D61" i="168"/>
  <c r="C61" i="168"/>
  <c r="B61" i="168"/>
  <c r="H60" i="168"/>
  <c r="G60" i="168"/>
  <c r="M60" i="168" s="1"/>
  <c r="F60" i="168"/>
  <c r="L60" i="168" s="1"/>
  <c r="E60" i="168"/>
  <c r="K60" i="168" s="1"/>
  <c r="D60" i="168"/>
  <c r="C60" i="168"/>
  <c r="B60" i="168"/>
  <c r="K59" i="168"/>
  <c r="J59" i="168"/>
  <c r="I59" i="168"/>
  <c r="G59" i="168"/>
  <c r="F59" i="168"/>
  <c r="E59" i="168"/>
  <c r="D59" i="168"/>
  <c r="C59" i="168"/>
  <c r="B59" i="168"/>
  <c r="H59" i="168" s="1"/>
  <c r="M58" i="168"/>
  <c r="H58" i="168"/>
  <c r="G58" i="168"/>
  <c r="F58" i="168"/>
  <c r="L58" i="168" s="1"/>
  <c r="E58" i="168"/>
  <c r="K58" i="168" s="1"/>
  <c r="D58" i="168"/>
  <c r="J58" i="168" s="1"/>
  <c r="C58" i="168"/>
  <c r="B58" i="168"/>
  <c r="I57" i="168"/>
  <c r="H57" i="168"/>
  <c r="G57" i="168"/>
  <c r="M57" i="168" s="1"/>
  <c r="C57" i="168"/>
  <c r="B57" i="168"/>
  <c r="G56" i="168"/>
  <c r="M56" i="168" s="1"/>
  <c r="C56" i="168"/>
  <c r="I56" i="168" s="1"/>
  <c r="B56" i="168"/>
  <c r="H56" i="168" s="1"/>
  <c r="G55" i="168"/>
  <c r="C55" i="168"/>
  <c r="B55" i="168"/>
  <c r="M54" i="168"/>
  <c r="I54" i="168"/>
  <c r="H54" i="168"/>
  <c r="G54" i="168"/>
  <c r="C54" i="168"/>
  <c r="B54" i="168"/>
  <c r="G53" i="168"/>
  <c r="C53" i="168"/>
  <c r="B53" i="168"/>
  <c r="G52" i="168"/>
  <c r="M52" i="168" s="1"/>
  <c r="C52" i="168"/>
  <c r="I52" i="168" s="1"/>
  <c r="B52" i="168"/>
  <c r="H52" i="168" s="1"/>
  <c r="M51" i="168"/>
  <c r="G51" i="168"/>
  <c r="C51" i="168"/>
  <c r="B51" i="168"/>
  <c r="M50" i="168"/>
  <c r="I50" i="168"/>
  <c r="H50" i="168"/>
  <c r="G50" i="168"/>
  <c r="C50" i="168"/>
  <c r="B50" i="168"/>
  <c r="G49" i="168"/>
  <c r="C49" i="168"/>
  <c r="I49" i="168" s="1"/>
  <c r="B49" i="168"/>
  <c r="G48" i="168"/>
  <c r="M48" i="168" s="1"/>
  <c r="C48" i="168"/>
  <c r="I48" i="168" s="1"/>
  <c r="B48" i="168"/>
  <c r="H48" i="168" s="1"/>
  <c r="G47" i="168"/>
  <c r="C47" i="168"/>
  <c r="B47" i="168"/>
  <c r="M46" i="168"/>
  <c r="I46" i="168"/>
  <c r="H46" i="168"/>
  <c r="G46" i="168"/>
  <c r="C46" i="168"/>
  <c r="B46" i="168"/>
  <c r="H45" i="168"/>
  <c r="G45" i="168"/>
  <c r="C45" i="168"/>
  <c r="B45" i="168"/>
  <c r="G44" i="168"/>
  <c r="M44" i="168" s="1"/>
  <c r="C44" i="168"/>
  <c r="I44" i="168" s="1"/>
  <c r="B44" i="168"/>
  <c r="H44" i="168" s="1"/>
  <c r="G43" i="168"/>
  <c r="C43" i="168"/>
  <c r="I43" i="168" s="1"/>
  <c r="B43" i="168"/>
  <c r="H43" i="168" s="1"/>
  <c r="M42" i="168"/>
  <c r="I42" i="168"/>
  <c r="H42" i="168"/>
  <c r="G42" i="168"/>
  <c r="C42" i="168"/>
  <c r="B42" i="168"/>
  <c r="I41" i="168"/>
  <c r="H41" i="168"/>
  <c r="G41" i="168"/>
  <c r="M41" i="168" s="1"/>
  <c r="C41" i="168"/>
  <c r="B41" i="168"/>
  <c r="G40" i="168"/>
  <c r="M40" i="168" s="1"/>
  <c r="C40" i="168"/>
  <c r="I40" i="168" s="1"/>
  <c r="B40" i="168"/>
  <c r="H40" i="168" s="1"/>
  <c r="M39" i="168"/>
  <c r="G39" i="168"/>
  <c r="C39" i="168"/>
  <c r="B39" i="168"/>
  <c r="M38" i="168"/>
  <c r="I38" i="168"/>
  <c r="H38" i="168"/>
  <c r="G38" i="168"/>
  <c r="C38" i="168"/>
  <c r="B38" i="168"/>
  <c r="G37" i="168"/>
  <c r="C37" i="168"/>
  <c r="B37" i="168"/>
  <c r="G36" i="168"/>
  <c r="M36" i="168" s="1"/>
  <c r="C36" i="168"/>
  <c r="I36" i="168" s="1"/>
  <c r="B36" i="168"/>
  <c r="H36" i="168" s="1"/>
  <c r="M35" i="168"/>
  <c r="G35" i="168"/>
  <c r="C35" i="168"/>
  <c r="B35" i="168"/>
  <c r="M34" i="168"/>
  <c r="I34" i="168"/>
  <c r="H34" i="168"/>
  <c r="G34" i="168"/>
  <c r="C34" i="168"/>
  <c r="B34" i="168"/>
  <c r="G33" i="168"/>
  <c r="C33" i="168"/>
  <c r="I33" i="168" s="1"/>
  <c r="B33" i="168"/>
  <c r="G32" i="168"/>
  <c r="M32" i="168" s="1"/>
  <c r="C32" i="168"/>
  <c r="I32" i="168" s="1"/>
  <c r="B32" i="168"/>
  <c r="H32" i="168" s="1"/>
  <c r="G31" i="168"/>
  <c r="C31" i="168"/>
  <c r="B31" i="168"/>
  <c r="M30" i="168"/>
  <c r="I30" i="168"/>
  <c r="H30" i="168"/>
  <c r="G30" i="168"/>
  <c r="C30" i="168"/>
  <c r="B30" i="168"/>
  <c r="G29" i="168"/>
  <c r="C29" i="168"/>
  <c r="B29" i="168"/>
  <c r="G28" i="168"/>
  <c r="M28" i="168" s="1"/>
  <c r="C28" i="168"/>
  <c r="I28" i="168" s="1"/>
  <c r="B28" i="168"/>
  <c r="H28" i="168" s="1"/>
  <c r="G27" i="168"/>
  <c r="C27" i="168"/>
  <c r="I27" i="168" s="1"/>
  <c r="B27" i="168"/>
  <c r="H27" i="168" s="1"/>
  <c r="M26" i="168"/>
  <c r="I26" i="168"/>
  <c r="H26" i="168"/>
  <c r="G26" i="168"/>
  <c r="C26" i="168"/>
  <c r="B26" i="168"/>
  <c r="I25" i="168"/>
  <c r="H25" i="168"/>
  <c r="G25" i="168"/>
  <c r="M25" i="168" s="1"/>
  <c r="C25" i="168"/>
  <c r="B25" i="168"/>
  <c r="G24" i="168"/>
  <c r="M24" i="168" s="1"/>
  <c r="C24" i="168"/>
  <c r="I24" i="168" s="1"/>
  <c r="B24" i="168"/>
  <c r="H24" i="168" s="1"/>
  <c r="G23" i="168"/>
  <c r="C23" i="168"/>
  <c r="B23" i="168"/>
  <c r="M22" i="168"/>
  <c r="I22" i="168"/>
  <c r="H22" i="168"/>
  <c r="G22" i="168"/>
  <c r="C22" i="168"/>
  <c r="B22" i="168"/>
  <c r="I21" i="168"/>
  <c r="G21" i="168"/>
  <c r="C21" i="168"/>
  <c r="B21" i="168"/>
  <c r="G20" i="168"/>
  <c r="M20" i="168" s="1"/>
  <c r="C20" i="168"/>
  <c r="I20" i="168" s="1"/>
  <c r="B20" i="168"/>
  <c r="H20" i="168" s="1"/>
  <c r="M19" i="168"/>
  <c r="G19" i="168"/>
  <c r="C19" i="168"/>
  <c r="B19" i="168"/>
  <c r="M18" i="168"/>
  <c r="I18" i="168"/>
  <c r="H18" i="168"/>
  <c r="G18" i="168"/>
  <c r="C18" i="168"/>
  <c r="B18" i="168"/>
  <c r="G17" i="168"/>
  <c r="C17" i="168"/>
  <c r="I17" i="168" s="1"/>
  <c r="B17" i="168"/>
  <c r="G16" i="168"/>
  <c r="M16" i="168" s="1"/>
  <c r="C16" i="168"/>
  <c r="I16" i="168" s="1"/>
  <c r="B16" i="168"/>
  <c r="H16" i="168" s="1"/>
  <c r="G15" i="168"/>
  <c r="C15" i="168"/>
  <c r="B15" i="168"/>
  <c r="H15" i="168" s="1"/>
  <c r="M14" i="168"/>
  <c r="I14" i="168"/>
  <c r="H14" i="168"/>
  <c r="G14" i="168"/>
  <c r="C14" i="168"/>
  <c r="B14" i="168"/>
  <c r="G13" i="168"/>
  <c r="C13" i="168"/>
  <c r="B13" i="168"/>
  <c r="G12" i="168"/>
  <c r="M12" i="168" s="1"/>
  <c r="C12" i="168"/>
  <c r="I12" i="168" s="1"/>
  <c r="B12" i="168"/>
  <c r="H12" i="168" s="1"/>
  <c r="G11" i="168"/>
  <c r="C11" i="168"/>
  <c r="I11" i="168" s="1"/>
  <c r="B11" i="168"/>
  <c r="H11" i="168" s="1"/>
  <c r="M10" i="168"/>
  <c r="I10" i="168"/>
  <c r="H10" i="168"/>
  <c r="G10" i="168"/>
  <c r="C10" i="168"/>
  <c r="B10" i="168"/>
  <c r="I9" i="168"/>
  <c r="H9" i="168"/>
  <c r="G9" i="168"/>
  <c r="M9" i="168" s="1"/>
  <c r="C9" i="168"/>
  <c r="B9" i="168"/>
  <c r="J115" i="167"/>
  <c r="I115" i="167"/>
  <c r="H115" i="167"/>
  <c r="G115" i="167"/>
  <c r="F115" i="167"/>
  <c r="L115" i="167" s="1"/>
  <c r="E115" i="167"/>
  <c r="D115" i="167"/>
  <c r="C115" i="167"/>
  <c r="B115" i="167"/>
  <c r="K114" i="167"/>
  <c r="G114" i="167"/>
  <c r="F114" i="167"/>
  <c r="L114" i="167" s="1"/>
  <c r="E114" i="167"/>
  <c r="D114" i="167"/>
  <c r="J114" i="167" s="1"/>
  <c r="C114" i="167"/>
  <c r="I114" i="167" s="1"/>
  <c r="B114" i="167"/>
  <c r="H114" i="167" s="1"/>
  <c r="J113" i="167"/>
  <c r="I113" i="167"/>
  <c r="H113" i="167"/>
  <c r="G113" i="167"/>
  <c r="M113" i="167" s="1"/>
  <c r="F113" i="167"/>
  <c r="L113" i="167" s="1"/>
  <c r="E113" i="167"/>
  <c r="D113" i="167"/>
  <c r="C113" i="167"/>
  <c r="B113" i="167"/>
  <c r="M112" i="167"/>
  <c r="K112" i="167"/>
  <c r="G112" i="167"/>
  <c r="F112" i="167"/>
  <c r="E112" i="167"/>
  <c r="D112" i="167"/>
  <c r="C112" i="167"/>
  <c r="I112" i="167" s="1"/>
  <c r="B112" i="167"/>
  <c r="H112" i="167" s="1"/>
  <c r="J111" i="167"/>
  <c r="I111" i="167"/>
  <c r="G111" i="167"/>
  <c r="F111" i="167"/>
  <c r="E111" i="167"/>
  <c r="D111" i="167"/>
  <c r="C111" i="167"/>
  <c r="B111" i="167"/>
  <c r="H111" i="167" s="1"/>
  <c r="L110" i="167"/>
  <c r="G110" i="167"/>
  <c r="F110" i="167"/>
  <c r="E110" i="167"/>
  <c r="K110" i="167" s="1"/>
  <c r="D110" i="167"/>
  <c r="J110" i="167" s="1"/>
  <c r="C110" i="167"/>
  <c r="I110" i="167" s="1"/>
  <c r="B110" i="167"/>
  <c r="H110" i="167" s="1"/>
  <c r="G109" i="167"/>
  <c r="M109" i="167" s="1"/>
  <c r="F109" i="167"/>
  <c r="L109" i="167" s="1"/>
  <c r="E109" i="167"/>
  <c r="D109" i="167"/>
  <c r="C109" i="167"/>
  <c r="B109" i="167"/>
  <c r="H109" i="167" s="1"/>
  <c r="M108" i="167"/>
  <c r="G108" i="167"/>
  <c r="F108" i="167"/>
  <c r="E108" i="167"/>
  <c r="D108" i="167"/>
  <c r="J108" i="167" s="1"/>
  <c r="C108" i="167"/>
  <c r="B108" i="167"/>
  <c r="J107" i="167"/>
  <c r="I107" i="167"/>
  <c r="H107" i="167"/>
  <c r="G107" i="167"/>
  <c r="F107" i="167"/>
  <c r="E107" i="167"/>
  <c r="D107" i="167"/>
  <c r="C107" i="167"/>
  <c r="B107" i="167"/>
  <c r="K106" i="167"/>
  <c r="G106" i="167"/>
  <c r="F106" i="167"/>
  <c r="L106" i="167" s="1"/>
  <c r="E106" i="167"/>
  <c r="D106" i="167"/>
  <c r="J106" i="167" s="1"/>
  <c r="C106" i="167"/>
  <c r="I106" i="167" s="1"/>
  <c r="B106" i="167"/>
  <c r="H106" i="167" s="1"/>
  <c r="J105" i="167"/>
  <c r="I105" i="167"/>
  <c r="H105" i="167"/>
  <c r="G105" i="167"/>
  <c r="M105" i="167" s="1"/>
  <c r="F105" i="167"/>
  <c r="L105" i="167" s="1"/>
  <c r="E105" i="167"/>
  <c r="D105" i="167"/>
  <c r="C105" i="167"/>
  <c r="B105" i="167"/>
  <c r="M104" i="167"/>
  <c r="K104" i="167"/>
  <c r="G104" i="167"/>
  <c r="F104" i="167"/>
  <c r="E104" i="167"/>
  <c r="D104" i="167"/>
  <c r="C104" i="167"/>
  <c r="I104" i="167" s="1"/>
  <c r="B104" i="167"/>
  <c r="H104" i="167" s="1"/>
  <c r="J103" i="167"/>
  <c r="I103" i="167"/>
  <c r="G103" i="167"/>
  <c r="F103" i="167"/>
  <c r="E103" i="167"/>
  <c r="D103" i="167"/>
  <c r="C103" i="167"/>
  <c r="B103" i="167"/>
  <c r="H103" i="167" s="1"/>
  <c r="M102" i="167"/>
  <c r="L102" i="167"/>
  <c r="G102" i="167"/>
  <c r="F102" i="167"/>
  <c r="E102" i="167"/>
  <c r="K102" i="167" s="1"/>
  <c r="D102" i="167"/>
  <c r="J102" i="167" s="1"/>
  <c r="C102" i="167"/>
  <c r="I102" i="167" s="1"/>
  <c r="B102" i="167"/>
  <c r="H102" i="167" s="1"/>
  <c r="G101" i="167"/>
  <c r="M101" i="167" s="1"/>
  <c r="F101" i="167"/>
  <c r="L101" i="167" s="1"/>
  <c r="E101" i="167"/>
  <c r="D101" i="167"/>
  <c r="C101" i="167"/>
  <c r="B101" i="167"/>
  <c r="H101" i="167" s="1"/>
  <c r="M100" i="167"/>
  <c r="G100" i="167"/>
  <c r="F100" i="167"/>
  <c r="E100" i="167"/>
  <c r="D100" i="167"/>
  <c r="C100" i="167"/>
  <c r="B100" i="167"/>
  <c r="J99" i="167"/>
  <c r="I99" i="167"/>
  <c r="H99" i="167"/>
  <c r="G99" i="167"/>
  <c r="M99" i="167" s="1"/>
  <c r="F99" i="167"/>
  <c r="L99" i="167" s="1"/>
  <c r="E99" i="167"/>
  <c r="D99" i="167"/>
  <c r="C99" i="167"/>
  <c r="B99" i="167"/>
  <c r="K98" i="167"/>
  <c r="G98" i="167"/>
  <c r="F98" i="167"/>
  <c r="L98" i="167" s="1"/>
  <c r="E98" i="167"/>
  <c r="D98" i="167"/>
  <c r="J98" i="167" s="1"/>
  <c r="C98" i="167"/>
  <c r="I98" i="167" s="1"/>
  <c r="B98" i="167"/>
  <c r="H98" i="167" s="1"/>
  <c r="G97" i="167"/>
  <c r="M97" i="167" s="1"/>
  <c r="F97" i="167"/>
  <c r="L97" i="167" s="1"/>
  <c r="E97" i="167"/>
  <c r="D97" i="167"/>
  <c r="C97" i="167"/>
  <c r="B97" i="167"/>
  <c r="M96" i="167"/>
  <c r="L96" i="167"/>
  <c r="G96" i="167"/>
  <c r="F96" i="167"/>
  <c r="E96" i="167"/>
  <c r="D96" i="167"/>
  <c r="C96" i="167"/>
  <c r="B96" i="167"/>
  <c r="J95" i="167"/>
  <c r="I95" i="167"/>
  <c r="G95" i="167"/>
  <c r="F95" i="167"/>
  <c r="E95" i="167"/>
  <c r="D95" i="167"/>
  <c r="C95" i="167"/>
  <c r="B95" i="167"/>
  <c r="H95" i="167" s="1"/>
  <c r="M94" i="167"/>
  <c r="L94" i="167"/>
  <c r="G94" i="167"/>
  <c r="F94" i="167"/>
  <c r="E94" i="167"/>
  <c r="K94" i="167" s="1"/>
  <c r="D94" i="167"/>
  <c r="J94" i="167" s="1"/>
  <c r="C94" i="167"/>
  <c r="I94" i="167" s="1"/>
  <c r="B94" i="167"/>
  <c r="H94" i="167" s="1"/>
  <c r="G93" i="167"/>
  <c r="M93" i="167" s="1"/>
  <c r="F93" i="167"/>
  <c r="L93" i="167" s="1"/>
  <c r="E93" i="167"/>
  <c r="D93" i="167"/>
  <c r="C93" i="167"/>
  <c r="B93" i="167"/>
  <c r="M92" i="167"/>
  <c r="G92" i="167"/>
  <c r="F92" i="167"/>
  <c r="L92" i="167" s="1"/>
  <c r="E92" i="167"/>
  <c r="K92" i="167" s="1"/>
  <c r="D92" i="167"/>
  <c r="J92" i="167" s="1"/>
  <c r="C92" i="167"/>
  <c r="B92" i="167"/>
  <c r="J91" i="167"/>
  <c r="I91" i="167"/>
  <c r="H91" i="167"/>
  <c r="G91" i="167"/>
  <c r="M91" i="167" s="1"/>
  <c r="F91" i="167"/>
  <c r="L91" i="167" s="1"/>
  <c r="E91" i="167"/>
  <c r="D91" i="167"/>
  <c r="C91" i="167"/>
  <c r="B91" i="167"/>
  <c r="K90" i="167"/>
  <c r="G90" i="167"/>
  <c r="F90" i="167"/>
  <c r="L90" i="167" s="1"/>
  <c r="E90" i="167"/>
  <c r="D90" i="167"/>
  <c r="J90" i="167" s="1"/>
  <c r="C90" i="167"/>
  <c r="I90" i="167" s="1"/>
  <c r="B90" i="167"/>
  <c r="H90" i="167" s="1"/>
  <c r="G89" i="167"/>
  <c r="M89" i="167" s="1"/>
  <c r="F89" i="167"/>
  <c r="L89" i="167" s="1"/>
  <c r="E89" i="167"/>
  <c r="D89" i="167"/>
  <c r="C89" i="167"/>
  <c r="B89" i="167"/>
  <c r="M88" i="167"/>
  <c r="L88" i="167"/>
  <c r="K88" i="167"/>
  <c r="G88" i="167"/>
  <c r="F88" i="167"/>
  <c r="E88" i="167"/>
  <c r="D88" i="167"/>
  <c r="C88" i="167"/>
  <c r="B88" i="167"/>
  <c r="J87" i="167"/>
  <c r="I87" i="167"/>
  <c r="G87" i="167"/>
  <c r="F87" i="167"/>
  <c r="E87" i="167"/>
  <c r="D87" i="167"/>
  <c r="C87" i="167"/>
  <c r="B87" i="167"/>
  <c r="H87" i="167" s="1"/>
  <c r="L86" i="167"/>
  <c r="G86" i="167"/>
  <c r="F86" i="167"/>
  <c r="E86" i="167"/>
  <c r="K86" i="167" s="1"/>
  <c r="D86" i="167"/>
  <c r="J86" i="167" s="1"/>
  <c r="C86" i="167"/>
  <c r="I86" i="167" s="1"/>
  <c r="B86" i="167"/>
  <c r="H86" i="167" s="1"/>
  <c r="G85" i="167"/>
  <c r="M85" i="167" s="1"/>
  <c r="F85" i="167"/>
  <c r="L85" i="167" s="1"/>
  <c r="E85" i="167"/>
  <c r="D85" i="167"/>
  <c r="C85" i="167"/>
  <c r="B85" i="167"/>
  <c r="M84" i="167"/>
  <c r="G84" i="167"/>
  <c r="F84" i="167"/>
  <c r="L84" i="167" s="1"/>
  <c r="E84" i="167"/>
  <c r="K84" i="167" s="1"/>
  <c r="D84" i="167"/>
  <c r="J84" i="167" s="1"/>
  <c r="C84" i="167"/>
  <c r="B84" i="167"/>
  <c r="J83" i="167"/>
  <c r="I83" i="167"/>
  <c r="H83" i="167"/>
  <c r="G83" i="167"/>
  <c r="F83" i="167"/>
  <c r="E83" i="167"/>
  <c r="D83" i="167"/>
  <c r="C83" i="167"/>
  <c r="B83" i="167"/>
  <c r="K82" i="167"/>
  <c r="G82" i="167"/>
  <c r="F82" i="167"/>
  <c r="L82" i="167" s="1"/>
  <c r="E82" i="167"/>
  <c r="D82" i="167"/>
  <c r="J82" i="167" s="1"/>
  <c r="C82" i="167"/>
  <c r="I82" i="167" s="1"/>
  <c r="B82" i="167"/>
  <c r="H82" i="167" s="1"/>
  <c r="J81" i="167"/>
  <c r="I81" i="167"/>
  <c r="H81" i="167"/>
  <c r="G81" i="167"/>
  <c r="M81" i="167" s="1"/>
  <c r="F81" i="167"/>
  <c r="L81" i="167" s="1"/>
  <c r="E81" i="167"/>
  <c r="D81" i="167"/>
  <c r="C81" i="167"/>
  <c r="B81" i="167"/>
  <c r="M80" i="167"/>
  <c r="K80" i="167"/>
  <c r="G80" i="167"/>
  <c r="F80" i="167"/>
  <c r="E80" i="167"/>
  <c r="D80" i="167"/>
  <c r="C80" i="167"/>
  <c r="I80" i="167" s="1"/>
  <c r="B80" i="167"/>
  <c r="H80" i="167" s="1"/>
  <c r="J79" i="167"/>
  <c r="I79" i="167"/>
  <c r="G79" i="167"/>
  <c r="F79" i="167"/>
  <c r="E79" i="167"/>
  <c r="D79" i="167"/>
  <c r="C79" i="167"/>
  <c r="B79" i="167"/>
  <c r="H79" i="167" s="1"/>
  <c r="L78" i="167"/>
  <c r="G78" i="167"/>
  <c r="F78" i="167"/>
  <c r="E78" i="167"/>
  <c r="K78" i="167" s="1"/>
  <c r="D78" i="167"/>
  <c r="J78" i="167" s="1"/>
  <c r="C78" i="167"/>
  <c r="I78" i="167" s="1"/>
  <c r="B78" i="167"/>
  <c r="H78" i="167" s="1"/>
  <c r="G77" i="167"/>
  <c r="M77" i="167" s="1"/>
  <c r="F77" i="167"/>
  <c r="L77" i="167" s="1"/>
  <c r="E77" i="167"/>
  <c r="D77" i="167"/>
  <c r="C77" i="167"/>
  <c r="B77" i="167"/>
  <c r="H77" i="167" s="1"/>
  <c r="M76" i="167"/>
  <c r="G76" i="167"/>
  <c r="F76" i="167"/>
  <c r="E76" i="167"/>
  <c r="K76" i="167" s="1"/>
  <c r="D76" i="167"/>
  <c r="J76" i="167" s="1"/>
  <c r="C76" i="167"/>
  <c r="B76" i="167"/>
  <c r="J75" i="167"/>
  <c r="I75" i="167"/>
  <c r="H75" i="167"/>
  <c r="G75" i="167"/>
  <c r="F75" i="167"/>
  <c r="L75" i="167" s="1"/>
  <c r="E75" i="167"/>
  <c r="D75" i="167"/>
  <c r="C75" i="167"/>
  <c r="B75" i="167"/>
  <c r="K74" i="167"/>
  <c r="G74" i="167"/>
  <c r="F74" i="167"/>
  <c r="L74" i="167" s="1"/>
  <c r="E74" i="167"/>
  <c r="D74" i="167"/>
  <c r="J74" i="167" s="1"/>
  <c r="C74" i="167"/>
  <c r="I74" i="167" s="1"/>
  <c r="B74" i="167"/>
  <c r="H74" i="167" s="1"/>
  <c r="J73" i="167"/>
  <c r="I73" i="167"/>
  <c r="H73" i="167"/>
  <c r="G73" i="167"/>
  <c r="M73" i="167" s="1"/>
  <c r="F73" i="167"/>
  <c r="L73" i="167" s="1"/>
  <c r="E73" i="167"/>
  <c r="D73" i="167"/>
  <c r="C73" i="167"/>
  <c r="B73" i="167"/>
  <c r="M72" i="167"/>
  <c r="G72" i="167"/>
  <c r="F72" i="167"/>
  <c r="E72" i="167"/>
  <c r="D72" i="167"/>
  <c r="C72" i="167"/>
  <c r="I72" i="167" s="1"/>
  <c r="B72" i="167"/>
  <c r="H72" i="167" s="1"/>
  <c r="J71" i="167"/>
  <c r="I71" i="167"/>
  <c r="G71" i="167"/>
  <c r="F71" i="167"/>
  <c r="E71" i="167"/>
  <c r="D71" i="167"/>
  <c r="C71" i="167"/>
  <c r="B71" i="167"/>
  <c r="H71" i="167" s="1"/>
  <c r="M70" i="167"/>
  <c r="L70" i="167"/>
  <c r="G70" i="167"/>
  <c r="F70" i="167"/>
  <c r="E70" i="167"/>
  <c r="K70" i="167" s="1"/>
  <c r="D70" i="167"/>
  <c r="J70" i="167" s="1"/>
  <c r="C70" i="167"/>
  <c r="I70" i="167" s="1"/>
  <c r="B70" i="167"/>
  <c r="H70" i="167" s="1"/>
  <c r="G69" i="167"/>
  <c r="M69" i="167" s="1"/>
  <c r="F69" i="167"/>
  <c r="L69" i="167" s="1"/>
  <c r="E69" i="167"/>
  <c r="D69" i="167"/>
  <c r="C69" i="167"/>
  <c r="B69" i="167"/>
  <c r="H69" i="167" s="1"/>
  <c r="M68" i="167"/>
  <c r="G68" i="167"/>
  <c r="F68" i="167"/>
  <c r="E68" i="167"/>
  <c r="K68" i="167" s="1"/>
  <c r="D68" i="167"/>
  <c r="J68" i="167" s="1"/>
  <c r="C68" i="167"/>
  <c r="B68" i="167"/>
  <c r="J67" i="167"/>
  <c r="I67" i="167"/>
  <c r="H67" i="167"/>
  <c r="G67" i="167"/>
  <c r="M67" i="167" s="1"/>
  <c r="F67" i="167"/>
  <c r="L67" i="167" s="1"/>
  <c r="E67" i="167"/>
  <c r="D67" i="167"/>
  <c r="C67" i="167"/>
  <c r="B67" i="167"/>
  <c r="K66" i="167"/>
  <c r="G66" i="167"/>
  <c r="F66" i="167"/>
  <c r="L66" i="167" s="1"/>
  <c r="E66" i="167"/>
  <c r="D66" i="167"/>
  <c r="J66" i="167" s="1"/>
  <c r="C66" i="167"/>
  <c r="I66" i="167" s="1"/>
  <c r="B66" i="167"/>
  <c r="H66" i="167" s="1"/>
  <c r="G65" i="167"/>
  <c r="M65" i="167" s="1"/>
  <c r="F65" i="167"/>
  <c r="L65" i="167" s="1"/>
  <c r="E65" i="167"/>
  <c r="D65" i="167"/>
  <c r="C65" i="167"/>
  <c r="B65" i="167"/>
  <c r="M64" i="167"/>
  <c r="L64" i="167"/>
  <c r="K64" i="167"/>
  <c r="G64" i="167"/>
  <c r="F64" i="167"/>
  <c r="E64" i="167"/>
  <c r="D64" i="167"/>
  <c r="C64" i="167"/>
  <c r="B64" i="167"/>
  <c r="J63" i="167"/>
  <c r="I63" i="167"/>
  <c r="G63" i="167"/>
  <c r="F63" i="167"/>
  <c r="E63" i="167"/>
  <c r="D63" i="167"/>
  <c r="C63" i="167"/>
  <c r="B63" i="167"/>
  <c r="H63" i="167" s="1"/>
  <c r="M62" i="167"/>
  <c r="L62" i="167"/>
  <c r="G62" i="167"/>
  <c r="F62" i="167"/>
  <c r="E62" i="167"/>
  <c r="K62" i="167" s="1"/>
  <c r="D62" i="167"/>
  <c r="J62" i="167" s="1"/>
  <c r="C62" i="167"/>
  <c r="I62" i="167" s="1"/>
  <c r="B62" i="167"/>
  <c r="H62" i="167" s="1"/>
  <c r="G61" i="167"/>
  <c r="M61" i="167" s="1"/>
  <c r="F61" i="167"/>
  <c r="L61" i="167" s="1"/>
  <c r="E61" i="167"/>
  <c r="D61" i="167"/>
  <c r="C61" i="167"/>
  <c r="B61" i="167"/>
  <c r="M60" i="167"/>
  <c r="G60" i="167"/>
  <c r="F60" i="167"/>
  <c r="L60" i="167" s="1"/>
  <c r="E60" i="167"/>
  <c r="K60" i="167" s="1"/>
  <c r="D60" i="167"/>
  <c r="J60" i="167" s="1"/>
  <c r="C60" i="167"/>
  <c r="B60" i="167"/>
  <c r="J59" i="167"/>
  <c r="I59" i="167"/>
  <c r="H59" i="167"/>
  <c r="G59" i="167"/>
  <c r="F59" i="167"/>
  <c r="E59" i="167"/>
  <c r="D59" i="167"/>
  <c r="C59" i="167"/>
  <c r="B59" i="167"/>
  <c r="K58" i="167"/>
  <c r="G58" i="167"/>
  <c r="F58" i="167"/>
  <c r="L58" i="167" s="1"/>
  <c r="E58" i="167"/>
  <c r="D58" i="167"/>
  <c r="J58" i="167" s="1"/>
  <c r="C58" i="167"/>
  <c r="I58" i="167" s="1"/>
  <c r="B58" i="167"/>
  <c r="B42" i="167" s="1"/>
  <c r="P115" i="272"/>
  <c r="P114" i="272"/>
  <c r="P113" i="272"/>
  <c r="P112" i="272"/>
  <c r="P110" i="272"/>
  <c r="P109" i="272"/>
  <c r="P108" i="272"/>
  <c r="P107" i="272"/>
  <c r="P106" i="272"/>
  <c r="P105" i="272"/>
  <c r="P104" i="272"/>
  <c r="P102" i="272"/>
  <c r="P101" i="272"/>
  <c r="P100" i="272"/>
  <c r="P99" i="272"/>
  <c r="P98" i="272"/>
  <c r="P97" i="272"/>
  <c r="P96" i="272"/>
  <c r="P94" i="272"/>
  <c r="P93" i="272"/>
  <c r="P92" i="272"/>
  <c r="P91" i="272"/>
  <c r="P90" i="272"/>
  <c r="P89" i="272"/>
  <c r="P88" i="272"/>
  <c r="P86" i="272"/>
  <c r="P85" i="272"/>
  <c r="P84" i="272"/>
  <c r="P83" i="272"/>
  <c r="P82" i="272"/>
  <c r="P81" i="272"/>
  <c r="P80" i="272"/>
  <c r="P78" i="272"/>
  <c r="P77" i="272"/>
  <c r="P76" i="272"/>
  <c r="P75" i="272"/>
  <c r="P115" i="251"/>
  <c r="B115" i="251"/>
  <c r="P114" i="251"/>
  <c r="F114" i="251"/>
  <c r="B114" i="251"/>
  <c r="P113" i="251"/>
  <c r="B113" i="251"/>
  <c r="B112" i="251"/>
  <c r="P111" i="251"/>
  <c r="B111" i="251"/>
  <c r="P110" i="251"/>
  <c r="F110" i="251"/>
  <c r="B110" i="251"/>
  <c r="P109" i="251"/>
  <c r="B109" i="251"/>
  <c r="B108" i="251"/>
  <c r="P107" i="251"/>
  <c r="B107" i="251"/>
  <c r="P106" i="251"/>
  <c r="F106" i="251"/>
  <c r="B106" i="251"/>
  <c r="P105" i="251"/>
  <c r="F105" i="251"/>
  <c r="B105" i="251"/>
  <c r="P104" i="251"/>
  <c r="B104" i="251"/>
  <c r="B103" i="251"/>
  <c r="P102" i="251"/>
  <c r="F102" i="251"/>
  <c r="B102" i="251"/>
  <c r="P101" i="251"/>
  <c r="F101" i="251"/>
  <c r="B101" i="251"/>
  <c r="P100" i="251"/>
  <c r="B100" i="251"/>
  <c r="P99" i="251"/>
  <c r="B99" i="251"/>
  <c r="P98" i="251"/>
  <c r="F98" i="251"/>
  <c r="B98" i="251"/>
  <c r="P97" i="251"/>
  <c r="B97" i="251"/>
  <c r="B96" i="251"/>
  <c r="P95" i="251"/>
  <c r="B95" i="251"/>
  <c r="P94" i="251"/>
  <c r="F94" i="251"/>
  <c r="B94" i="251"/>
  <c r="P93" i="251"/>
  <c r="B93" i="251"/>
  <c r="B92" i="251"/>
  <c r="P91" i="251"/>
  <c r="B91" i="251"/>
  <c r="P90" i="251"/>
  <c r="F90" i="251"/>
  <c r="B90" i="251"/>
  <c r="P89" i="251"/>
  <c r="B89" i="251"/>
  <c r="P88" i="251"/>
  <c r="B88" i="251"/>
  <c r="B87" i="251"/>
  <c r="P86" i="251"/>
  <c r="F86" i="251"/>
  <c r="B86" i="251"/>
  <c r="P85" i="251"/>
  <c r="F85" i="251"/>
  <c r="B85" i="251"/>
  <c r="P84" i="251"/>
  <c r="B84" i="251"/>
  <c r="P83" i="251"/>
  <c r="B83" i="251"/>
  <c r="P82" i="251"/>
  <c r="F82" i="251"/>
  <c r="B82" i="251"/>
  <c r="P81" i="251"/>
  <c r="B81" i="251"/>
  <c r="B80" i="251"/>
  <c r="P79" i="251"/>
  <c r="B79" i="251"/>
  <c r="P78" i="251"/>
  <c r="F78" i="251"/>
  <c r="B78" i="251"/>
  <c r="P77" i="251"/>
  <c r="B77" i="251"/>
  <c r="B76" i="251"/>
  <c r="P75" i="251"/>
  <c r="B75" i="251"/>
  <c r="M115" i="166"/>
  <c r="L115" i="166"/>
  <c r="G115" i="166"/>
  <c r="F115" i="166"/>
  <c r="E115" i="166"/>
  <c r="D115" i="166"/>
  <c r="J115" i="166" s="1"/>
  <c r="C115" i="166"/>
  <c r="I115" i="166" s="1"/>
  <c r="B115" i="166"/>
  <c r="K114" i="166"/>
  <c r="J114" i="166"/>
  <c r="G114" i="166"/>
  <c r="F114" i="166"/>
  <c r="E114" i="166"/>
  <c r="D114" i="166"/>
  <c r="C114" i="166"/>
  <c r="I114" i="166" s="1"/>
  <c r="B114" i="166"/>
  <c r="H114" i="166" s="1"/>
  <c r="M113" i="166"/>
  <c r="G113" i="166"/>
  <c r="F113" i="166"/>
  <c r="L113" i="166" s="1"/>
  <c r="E113" i="166"/>
  <c r="K113" i="166" s="1"/>
  <c r="D113" i="166"/>
  <c r="J113" i="166" s="1"/>
  <c r="C113" i="166"/>
  <c r="I113" i="166" s="1"/>
  <c r="B113" i="166"/>
  <c r="G112" i="166"/>
  <c r="M112" i="166" s="1"/>
  <c r="F112" i="166"/>
  <c r="E112" i="166"/>
  <c r="D112" i="166"/>
  <c r="C112" i="166"/>
  <c r="I112" i="166" s="1"/>
  <c r="B112" i="166"/>
  <c r="G111" i="166"/>
  <c r="F111" i="166"/>
  <c r="E111" i="166"/>
  <c r="K111" i="166" s="1"/>
  <c r="D111" i="166"/>
  <c r="J111" i="166" s="1"/>
  <c r="C111" i="166"/>
  <c r="I111" i="166" s="1"/>
  <c r="B111" i="166"/>
  <c r="K110" i="166"/>
  <c r="J110" i="166"/>
  <c r="I110" i="166"/>
  <c r="H110" i="166"/>
  <c r="G110" i="166"/>
  <c r="F110" i="166"/>
  <c r="E110" i="166"/>
  <c r="D110" i="166"/>
  <c r="C110" i="166"/>
  <c r="B110" i="166"/>
  <c r="G109" i="166"/>
  <c r="M109" i="166" s="1"/>
  <c r="F109" i="166"/>
  <c r="L109" i="166" s="1"/>
  <c r="E109" i="166"/>
  <c r="K109" i="166" s="1"/>
  <c r="D109" i="166"/>
  <c r="C109" i="166"/>
  <c r="B109" i="166"/>
  <c r="J108" i="166"/>
  <c r="I108" i="166"/>
  <c r="H108" i="166"/>
  <c r="G108" i="166"/>
  <c r="M108" i="166" s="1"/>
  <c r="F108" i="166"/>
  <c r="E108" i="166"/>
  <c r="D108" i="166"/>
  <c r="C108" i="166"/>
  <c r="B108" i="166"/>
  <c r="G107" i="166"/>
  <c r="F107" i="166"/>
  <c r="E107" i="166"/>
  <c r="D107" i="166"/>
  <c r="J107" i="166" s="1"/>
  <c r="C107" i="166"/>
  <c r="I107" i="166" s="1"/>
  <c r="B107" i="166"/>
  <c r="K106" i="166"/>
  <c r="J106" i="166"/>
  <c r="G106" i="166"/>
  <c r="F106" i="166"/>
  <c r="E106" i="166"/>
  <c r="D106" i="166"/>
  <c r="C106" i="166"/>
  <c r="I106" i="166" s="1"/>
  <c r="B106" i="166"/>
  <c r="H106" i="166" s="1"/>
  <c r="M105" i="166"/>
  <c r="G105" i="166"/>
  <c r="F105" i="166"/>
  <c r="L105" i="166" s="1"/>
  <c r="E105" i="166"/>
  <c r="K105" i="166" s="1"/>
  <c r="D105" i="166"/>
  <c r="J105" i="166" s="1"/>
  <c r="C105" i="166"/>
  <c r="I105" i="166" s="1"/>
  <c r="B105" i="166"/>
  <c r="G104" i="166"/>
  <c r="M104" i="166" s="1"/>
  <c r="F104" i="166"/>
  <c r="E104" i="166"/>
  <c r="D104" i="166"/>
  <c r="C104" i="166"/>
  <c r="I104" i="166" s="1"/>
  <c r="B104" i="166"/>
  <c r="G103" i="166"/>
  <c r="M103" i="166" s="1"/>
  <c r="F103" i="166"/>
  <c r="E103" i="166"/>
  <c r="D103" i="166"/>
  <c r="J103" i="166" s="1"/>
  <c r="C103" i="166"/>
  <c r="I103" i="166" s="1"/>
  <c r="B103" i="166"/>
  <c r="K102" i="166"/>
  <c r="J102" i="166"/>
  <c r="I102" i="166"/>
  <c r="H102" i="166"/>
  <c r="G102" i="166"/>
  <c r="M102" i="166" s="1"/>
  <c r="F102" i="166"/>
  <c r="E102" i="166"/>
  <c r="D102" i="166"/>
  <c r="C102" i="166"/>
  <c r="B102" i="166"/>
  <c r="M101" i="166"/>
  <c r="G101" i="166"/>
  <c r="F101" i="166"/>
  <c r="L101" i="166" s="1"/>
  <c r="E101" i="166"/>
  <c r="K101" i="166" s="1"/>
  <c r="D101" i="166"/>
  <c r="C101" i="166"/>
  <c r="B101" i="166"/>
  <c r="G100" i="166"/>
  <c r="M100" i="166" s="1"/>
  <c r="F100" i="166"/>
  <c r="E100" i="166"/>
  <c r="D100" i="166"/>
  <c r="C100" i="166"/>
  <c r="I100" i="166" s="1"/>
  <c r="B100" i="166"/>
  <c r="M99" i="166"/>
  <c r="L99" i="166"/>
  <c r="G99" i="166"/>
  <c r="F99" i="166"/>
  <c r="E99" i="166"/>
  <c r="D99" i="166"/>
  <c r="J99" i="166" s="1"/>
  <c r="C99" i="166"/>
  <c r="I99" i="166" s="1"/>
  <c r="B99" i="166"/>
  <c r="K98" i="166"/>
  <c r="J98" i="166"/>
  <c r="G98" i="166"/>
  <c r="F98" i="166"/>
  <c r="E98" i="166"/>
  <c r="D98" i="166"/>
  <c r="C98" i="166"/>
  <c r="I98" i="166" s="1"/>
  <c r="B98" i="166"/>
  <c r="H98" i="166" s="1"/>
  <c r="M97" i="166"/>
  <c r="G97" i="166"/>
  <c r="F97" i="166"/>
  <c r="L97" i="166" s="1"/>
  <c r="E97" i="166"/>
  <c r="K97" i="166" s="1"/>
  <c r="D97" i="166"/>
  <c r="J97" i="166" s="1"/>
  <c r="C97" i="166"/>
  <c r="I97" i="166" s="1"/>
  <c r="B97" i="166"/>
  <c r="G96" i="166"/>
  <c r="M96" i="166" s="1"/>
  <c r="F96" i="166"/>
  <c r="E96" i="166"/>
  <c r="D96" i="166"/>
  <c r="C96" i="166"/>
  <c r="I96" i="166" s="1"/>
  <c r="B96" i="166"/>
  <c r="G95" i="166"/>
  <c r="M95" i="166" s="1"/>
  <c r="F95" i="166"/>
  <c r="L95" i="166" s="1"/>
  <c r="E95" i="166"/>
  <c r="K95" i="166" s="1"/>
  <c r="D95" i="166"/>
  <c r="J95" i="166" s="1"/>
  <c r="C95" i="166"/>
  <c r="I95" i="166" s="1"/>
  <c r="B95" i="166"/>
  <c r="K94" i="166"/>
  <c r="J94" i="166"/>
  <c r="I94" i="166"/>
  <c r="H94" i="166"/>
  <c r="G94" i="166"/>
  <c r="M94" i="166" s="1"/>
  <c r="F94" i="166"/>
  <c r="E94" i="166"/>
  <c r="D94" i="166"/>
  <c r="C94" i="166"/>
  <c r="B94" i="166"/>
  <c r="M93" i="166"/>
  <c r="L93" i="166"/>
  <c r="G93" i="166"/>
  <c r="F93" i="166"/>
  <c r="E93" i="166"/>
  <c r="K93" i="166" s="1"/>
  <c r="D93" i="166"/>
  <c r="C93" i="166"/>
  <c r="B93" i="166"/>
  <c r="K92" i="166"/>
  <c r="G92" i="166"/>
  <c r="M92" i="166" s="1"/>
  <c r="F92" i="166"/>
  <c r="E92" i="166"/>
  <c r="D92" i="166"/>
  <c r="C92" i="166"/>
  <c r="I92" i="166" s="1"/>
  <c r="B92" i="166"/>
  <c r="H92" i="166" s="1"/>
  <c r="M91" i="166"/>
  <c r="L91" i="166"/>
  <c r="G91" i="166"/>
  <c r="F91" i="166"/>
  <c r="E91" i="166"/>
  <c r="D91" i="166"/>
  <c r="J91" i="166" s="1"/>
  <c r="C91" i="166"/>
  <c r="I91" i="166" s="1"/>
  <c r="B91" i="166"/>
  <c r="K90" i="166"/>
  <c r="J90" i="166"/>
  <c r="G90" i="166"/>
  <c r="F90" i="166"/>
  <c r="E90" i="166"/>
  <c r="D90" i="166"/>
  <c r="C90" i="166"/>
  <c r="I90" i="166" s="1"/>
  <c r="B90" i="166"/>
  <c r="H90" i="166" s="1"/>
  <c r="M89" i="166"/>
  <c r="G89" i="166"/>
  <c r="F89" i="166"/>
  <c r="L89" i="166" s="1"/>
  <c r="E89" i="166"/>
  <c r="K89" i="166" s="1"/>
  <c r="D89" i="166"/>
  <c r="J89" i="166" s="1"/>
  <c r="C89" i="166"/>
  <c r="I89" i="166" s="1"/>
  <c r="B89" i="166"/>
  <c r="K88" i="166"/>
  <c r="G88" i="166"/>
  <c r="M88" i="166" s="1"/>
  <c r="F88" i="166"/>
  <c r="E88" i="166"/>
  <c r="D88" i="166"/>
  <c r="C88" i="166"/>
  <c r="I88" i="166" s="1"/>
  <c r="B88" i="166"/>
  <c r="G87" i="166"/>
  <c r="F87" i="166"/>
  <c r="L87" i="166" s="1"/>
  <c r="E87" i="166"/>
  <c r="K87" i="166" s="1"/>
  <c r="D87" i="166"/>
  <c r="J87" i="166" s="1"/>
  <c r="C87" i="166"/>
  <c r="I87" i="166" s="1"/>
  <c r="B87" i="166"/>
  <c r="K86" i="166"/>
  <c r="J86" i="166"/>
  <c r="I86" i="166"/>
  <c r="H86" i="166"/>
  <c r="G86" i="166"/>
  <c r="F86" i="166"/>
  <c r="E86" i="166"/>
  <c r="D86" i="166"/>
  <c r="C86" i="166"/>
  <c r="B86" i="166"/>
  <c r="M85" i="166"/>
  <c r="L85" i="166"/>
  <c r="G85" i="166"/>
  <c r="F85" i="166"/>
  <c r="E85" i="166"/>
  <c r="K85" i="166" s="1"/>
  <c r="D85" i="166"/>
  <c r="C85" i="166"/>
  <c r="B85" i="166"/>
  <c r="K84" i="166"/>
  <c r="J84" i="166"/>
  <c r="G84" i="166"/>
  <c r="M84" i="166" s="1"/>
  <c r="F84" i="166"/>
  <c r="E84" i="166"/>
  <c r="D84" i="166"/>
  <c r="C84" i="166"/>
  <c r="I84" i="166" s="1"/>
  <c r="B84" i="166"/>
  <c r="H84" i="166" s="1"/>
  <c r="G83" i="166"/>
  <c r="F83" i="166"/>
  <c r="E83" i="166"/>
  <c r="D83" i="166"/>
  <c r="J83" i="166" s="1"/>
  <c r="C83" i="166"/>
  <c r="I83" i="166" s="1"/>
  <c r="B83" i="166"/>
  <c r="K82" i="166"/>
  <c r="J82" i="166"/>
  <c r="G82" i="166"/>
  <c r="F82" i="166"/>
  <c r="E82" i="166"/>
  <c r="D82" i="166"/>
  <c r="C82" i="166"/>
  <c r="I82" i="166" s="1"/>
  <c r="B82" i="166"/>
  <c r="H82" i="166" s="1"/>
  <c r="M81" i="166"/>
  <c r="G81" i="166"/>
  <c r="F81" i="166"/>
  <c r="L81" i="166" s="1"/>
  <c r="E81" i="166"/>
  <c r="K81" i="166" s="1"/>
  <c r="D81" i="166"/>
  <c r="J81" i="166" s="1"/>
  <c r="C81" i="166"/>
  <c r="I81" i="166" s="1"/>
  <c r="B81" i="166"/>
  <c r="G80" i="166"/>
  <c r="M80" i="166" s="1"/>
  <c r="F80" i="166"/>
  <c r="E80" i="166"/>
  <c r="D80" i="166"/>
  <c r="C80" i="166"/>
  <c r="I80" i="166" s="1"/>
  <c r="B80" i="166"/>
  <c r="G79" i="166"/>
  <c r="M79" i="166" s="1"/>
  <c r="F79" i="166"/>
  <c r="L79" i="166" s="1"/>
  <c r="E79" i="166"/>
  <c r="D79" i="166"/>
  <c r="J79" i="166" s="1"/>
  <c r="C79" i="166"/>
  <c r="I79" i="166" s="1"/>
  <c r="B79" i="166"/>
  <c r="K78" i="166"/>
  <c r="J78" i="166"/>
  <c r="I78" i="166"/>
  <c r="H78" i="166"/>
  <c r="G78" i="166"/>
  <c r="F78" i="166"/>
  <c r="E78" i="166"/>
  <c r="D78" i="166"/>
  <c r="C78" i="166"/>
  <c r="B78" i="166"/>
  <c r="M77" i="166"/>
  <c r="L77" i="166"/>
  <c r="G77" i="166"/>
  <c r="F77" i="166"/>
  <c r="E77" i="166"/>
  <c r="K77" i="166" s="1"/>
  <c r="D77" i="166"/>
  <c r="C77" i="166"/>
  <c r="B77" i="166"/>
  <c r="K76" i="166"/>
  <c r="J76" i="166"/>
  <c r="G76" i="166"/>
  <c r="M76" i="166" s="1"/>
  <c r="F76" i="166"/>
  <c r="E76" i="166"/>
  <c r="D76" i="166"/>
  <c r="C76" i="166"/>
  <c r="I76" i="166" s="1"/>
  <c r="B76" i="166"/>
  <c r="H76" i="166" s="1"/>
  <c r="G75" i="166"/>
  <c r="F75" i="166"/>
  <c r="E75" i="166"/>
  <c r="D75" i="166"/>
  <c r="J75" i="166" s="1"/>
  <c r="C75" i="166"/>
  <c r="I75" i="166" s="1"/>
  <c r="B75" i="166"/>
  <c r="K74" i="166"/>
  <c r="J74" i="166"/>
  <c r="G74" i="166"/>
  <c r="F74" i="166"/>
  <c r="E74" i="166"/>
  <c r="D74" i="166"/>
  <c r="C74" i="166"/>
  <c r="I74" i="166" s="1"/>
  <c r="B74" i="166"/>
  <c r="H74" i="166" s="1"/>
  <c r="M73" i="166"/>
  <c r="G73" i="166"/>
  <c r="F73" i="166"/>
  <c r="L73" i="166" s="1"/>
  <c r="E73" i="166"/>
  <c r="K73" i="166" s="1"/>
  <c r="D73" i="166"/>
  <c r="J73" i="166" s="1"/>
  <c r="C73" i="166"/>
  <c r="I73" i="166" s="1"/>
  <c r="B73" i="166"/>
  <c r="G72" i="166"/>
  <c r="M72" i="166" s="1"/>
  <c r="F72" i="166"/>
  <c r="E72" i="166"/>
  <c r="D72" i="166"/>
  <c r="C72" i="166"/>
  <c r="I72" i="166" s="1"/>
  <c r="B72" i="166"/>
  <c r="G71" i="166"/>
  <c r="M71" i="166" s="1"/>
  <c r="F71" i="166"/>
  <c r="E71" i="166"/>
  <c r="D71" i="166"/>
  <c r="J71" i="166" s="1"/>
  <c r="C71" i="166"/>
  <c r="I71" i="166" s="1"/>
  <c r="B71" i="166"/>
  <c r="K70" i="166"/>
  <c r="J70" i="166"/>
  <c r="I70" i="166"/>
  <c r="H70" i="166"/>
  <c r="G70" i="166"/>
  <c r="M70" i="166" s="1"/>
  <c r="F70" i="166"/>
  <c r="E70" i="166"/>
  <c r="D70" i="166"/>
  <c r="C70" i="166"/>
  <c r="B70" i="166"/>
  <c r="M69" i="166"/>
  <c r="L69" i="166"/>
  <c r="G69" i="166"/>
  <c r="F69" i="166"/>
  <c r="E69" i="166"/>
  <c r="K69" i="166" s="1"/>
  <c r="D69" i="166"/>
  <c r="C69" i="166"/>
  <c r="B69" i="166"/>
  <c r="K68" i="166"/>
  <c r="J68" i="166"/>
  <c r="G68" i="166"/>
  <c r="M68" i="166" s="1"/>
  <c r="F68" i="166"/>
  <c r="E68" i="166"/>
  <c r="D68" i="166"/>
  <c r="C68" i="166"/>
  <c r="I68" i="166" s="1"/>
  <c r="B68" i="166"/>
  <c r="H68" i="166" s="1"/>
  <c r="M67" i="166"/>
  <c r="L67" i="166"/>
  <c r="G67" i="166"/>
  <c r="F67" i="166"/>
  <c r="E67" i="166"/>
  <c r="D67" i="166"/>
  <c r="J67" i="166" s="1"/>
  <c r="C67" i="166"/>
  <c r="I67" i="166" s="1"/>
  <c r="B67" i="166"/>
  <c r="K66" i="166"/>
  <c r="J66" i="166"/>
  <c r="G66" i="166"/>
  <c r="F66" i="166"/>
  <c r="E66" i="166"/>
  <c r="D66" i="166"/>
  <c r="C66" i="166"/>
  <c r="I66" i="166" s="1"/>
  <c r="B66" i="166"/>
  <c r="H66" i="166" s="1"/>
  <c r="M65" i="166"/>
  <c r="G65" i="166"/>
  <c r="F65" i="166"/>
  <c r="L65" i="166" s="1"/>
  <c r="E65" i="166"/>
  <c r="K65" i="166" s="1"/>
  <c r="D65" i="166"/>
  <c r="C65" i="166"/>
  <c r="B65" i="166"/>
  <c r="G64" i="166"/>
  <c r="M64" i="166" s="1"/>
  <c r="F64" i="166"/>
  <c r="E64" i="166"/>
  <c r="D64" i="166"/>
  <c r="C64" i="166"/>
  <c r="B64" i="166"/>
  <c r="G63" i="166"/>
  <c r="M63" i="166" s="1"/>
  <c r="F63" i="166"/>
  <c r="L63" i="166" s="1"/>
  <c r="E63" i="166"/>
  <c r="K63" i="166" s="1"/>
  <c r="D63" i="166"/>
  <c r="J63" i="166" s="1"/>
  <c r="C63" i="166"/>
  <c r="I63" i="166" s="1"/>
  <c r="B63" i="166"/>
  <c r="K62" i="166"/>
  <c r="J62" i="166"/>
  <c r="I62" i="166"/>
  <c r="H62" i="166"/>
  <c r="G62" i="166"/>
  <c r="M62" i="166" s="1"/>
  <c r="F62" i="166"/>
  <c r="E62" i="166"/>
  <c r="D62" i="166"/>
  <c r="C62" i="166"/>
  <c r="B62" i="166"/>
  <c r="M61" i="166"/>
  <c r="L61" i="166"/>
  <c r="G61" i="166"/>
  <c r="F61" i="166"/>
  <c r="E61" i="166"/>
  <c r="K61" i="166" s="1"/>
  <c r="D61" i="166"/>
  <c r="C61" i="166"/>
  <c r="B61" i="166"/>
  <c r="K60" i="166"/>
  <c r="J60" i="166"/>
  <c r="G60" i="166"/>
  <c r="M60" i="166" s="1"/>
  <c r="F60" i="166"/>
  <c r="E60" i="166"/>
  <c r="D60" i="166"/>
  <c r="C60" i="166"/>
  <c r="I60" i="166" s="1"/>
  <c r="B60" i="166"/>
  <c r="H60" i="166" s="1"/>
  <c r="M59" i="166"/>
  <c r="G59" i="166"/>
  <c r="F59" i="166"/>
  <c r="E59" i="166"/>
  <c r="D59" i="166"/>
  <c r="J59" i="166" s="1"/>
  <c r="C59" i="166"/>
  <c r="I59" i="166" s="1"/>
  <c r="B59" i="166"/>
  <c r="K58" i="166"/>
  <c r="J58" i="166"/>
  <c r="G58" i="166"/>
  <c r="F58" i="166"/>
  <c r="E58" i="166"/>
  <c r="D58" i="166"/>
  <c r="C58" i="166"/>
  <c r="I58" i="166" s="1"/>
  <c r="B58" i="166"/>
  <c r="I115" i="165"/>
  <c r="H115" i="165"/>
  <c r="G115" i="165"/>
  <c r="F115" i="165"/>
  <c r="E115" i="165"/>
  <c r="K115" i="165" s="1"/>
  <c r="D115" i="165"/>
  <c r="C115" i="165"/>
  <c r="B115" i="165"/>
  <c r="L114" i="165"/>
  <c r="K114" i="165"/>
  <c r="G114" i="165"/>
  <c r="F114" i="165"/>
  <c r="E114" i="165"/>
  <c r="D114" i="165"/>
  <c r="J114" i="165" s="1"/>
  <c r="C114" i="165"/>
  <c r="I114" i="165" s="1"/>
  <c r="B114" i="165"/>
  <c r="H114" i="165" s="1"/>
  <c r="K113" i="165"/>
  <c r="J113" i="165"/>
  <c r="G113" i="165"/>
  <c r="M113" i="165" s="1"/>
  <c r="F113" i="165"/>
  <c r="E113" i="165"/>
  <c r="D113" i="165"/>
  <c r="C113" i="165"/>
  <c r="I113" i="165" s="1"/>
  <c r="B113" i="165"/>
  <c r="H113" i="165" s="1"/>
  <c r="M112" i="165"/>
  <c r="H112" i="165"/>
  <c r="G112" i="165"/>
  <c r="F112" i="165"/>
  <c r="E112" i="165"/>
  <c r="D112" i="165"/>
  <c r="J112" i="165" s="1"/>
  <c r="C112" i="165"/>
  <c r="B112" i="165"/>
  <c r="G111" i="165"/>
  <c r="F111" i="165"/>
  <c r="E111" i="165"/>
  <c r="K111" i="165" s="1"/>
  <c r="D111" i="165"/>
  <c r="J111" i="165" s="1"/>
  <c r="C111" i="165"/>
  <c r="I111" i="165" s="1"/>
  <c r="B111" i="165"/>
  <c r="H111" i="165" s="1"/>
  <c r="J110" i="165"/>
  <c r="I110" i="165"/>
  <c r="H110" i="165"/>
  <c r="G110" i="165"/>
  <c r="F110" i="165"/>
  <c r="L110" i="165" s="1"/>
  <c r="E110" i="165"/>
  <c r="D110" i="165"/>
  <c r="C110" i="165"/>
  <c r="B110" i="165"/>
  <c r="G109" i="165"/>
  <c r="M109" i="165" s="1"/>
  <c r="F109" i="165"/>
  <c r="L109" i="165" s="1"/>
  <c r="E109" i="165"/>
  <c r="K109" i="165" s="1"/>
  <c r="D109" i="165"/>
  <c r="J109" i="165" s="1"/>
  <c r="C109" i="165"/>
  <c r="B109" i="165"/>
  <c r="J108" i="165"/>
  <c r="I108" i="165"/>
  <c r="G108" i="165"/>
  <c r="F108" i="165"/>
  <c r="E108" i="165"/>
  <c r="D108" i="165"/>
  <c r="C108" i="165"/>
  <c r="B108" i="165"/>
  <c r="H108" i="165" s="1"/>
  <c r="I107" i="165"/>
  <c r="H107" i="165"/>
  <c r="G107" i="165"/>
  <c r="F107" i="165"/>
  <c r="E107" i="165"/>
  <c r="D107" i="165"/>
  <c r="C107" i="165"/>
  <c r="B107" i="165"/>
  <c r="L106" i="165"/>
  <c r="G106" i="165"/>
  <c r="F106" i="165"/>
  <c r="E106" i="165"/>
  <c r="K106" i="165" s="1"/>
  <c r="D106" i="165"/>
  <c r="J106" i="165" s="1"/>
  <c r="C106" i="165"/>
  <c r="I106" i="165" s="1"/>
  <c r="B106" i="165"/>
  <c r="H106" i="165" s="1"/>
  <c r="K105" i="165"/>
  <c r="H105" i="165"/>
  <c r="G105" i="165"/>
  <c r="M105" i="165" s="1"/>
  <c r="F105" i="165"/>
  <c r="E105" i="165"/>
  <c r="D105" i="165"/>
  <c r="C105" i="165"/>
  <c r="I105" i="165" s="1"/>
  <c r="B105" i="165"/>
  <c r="H104" i="165"/>
  <c r="G104" i="165"/>
  <c r="M104" i="165" s="1"/>
  <c r="F104" i="165"/>
  <c r="L104" i="165" s="1"/>
  <c r="E104" i="165"/>
  <c r="K104" i="165" s="1"/>
  <c r="D104" i="165"/>
  <c r="C104" i="165"/>
  <c r="B104" i="165"/>
  <c r="L103" i="165"/>
  <c r="K103" i="165"/>
  <c r="J103" i="165"/>
  <c r="G103" i="165"/>
  <c r="F103" i="165"/>
  <c r="E103" i="165"/>
  <c r="D103" i="165"/>
  <c r="C103" i="165"/>
  <c r="I103" i="165" s="1"/>
  <c r="B103" i="165"/>
  <c r="H103" i="165" s="1"/>
  <c r="J102" i="165"/>
  <c r="I102" i="165"/>
  <c r="H102" i="165"/>
  <c r="G102" i="165"/>
  <c r="F102" i="165"/>
  <c r="L102" i="165" s="1"/>
  <c r="E102" i="165"/>
  <c r="D102" i="165"/>
  <c r="C102" i="165"/>
  <c r="B102" i="165"/>
  <c r="M101" i="165"/>
  <c r="L101" i="165"/>
  <c r="G101" i="165"/>
  <c r="F101" i="165"/>
  <c r="E101" i="165"/>
  <c r="K101" i="165" s="1"/>
  <c r="D101" i="165"/>
  <c r="C101" i="165"/>
  <c r="I101" i="165" s="1"/>
  <c r="B101" i="165"/>
  <c r="L100" i="165"/>
  <c r="G100" i="165"/>
  <c r="F100" i="165"/>
  <c r="E100" i="165"/>
  <c r="D100" i="165"/>
  <c r="C100" i="165"/>
  <c r="B100" i="165"/>
  <c r="I99" i="165"/>
  <c r="H99" i="165"/>
  <c r="G99" i="165"/>
  <c r="M99" i="165" s="1"/>
  <c r="F99" i="165"/>
  <c r="L99" i="165" s="1"/>
  <c r="E99" i="165"/>
  <c r="D99" i="165"/>
  <c r="C99" i="165"/>
  <c r="B99" i="165"/>
  <c r="M98" i="165"/>
  <c r="L98" i="165"/>
  <c r="K98" i="165"/>
  <c r="G98" i="165"/>
  <c r="F98" i="165"/>
  <c r="E98" i="165"/>
  <c r="D98" i="165"/>
  <c r="J98" i="165" s="1"/>
  <c r="C98" i="165"/>
  <c r="I98" i="165" s="1"/>
  <c r="B98" i="165"/>
  <c r="H98" i="165" s="1"/>
  <c r="K97" i="165"/>
  <c r="J97" i="165"/>
  <c r="G97" i="165"/>
  <c r="M97" i="165" s="1"/>
  <c r="F97" i="165"/>
  <c r="E97" i="165"/>
  <c r="D97" i="165"/>
  <c r="C97" i="165"/>
  <c r="I97" i="165" s="1"/>
  <c r="B97" i="165"/>
  <c r="H97" i="165" s="1"/>
  <c r="M96" i="165"/>
  <c r="G96" i="165"/>
  <c r="F96" i="165"/>
  <c r="E96" i="165"/>
  <c r="D96" i="165"/>
  <c r="C96" i="165"/>
  <c r="B96" i="165"/>
  <c r="M95" i="165"/>
  <c r="L95" i="165"/>
  <c r="G95" i="165"/>
  <c r="F95" i="165"/>
  <c r="E95" i="165"/>
  <c r="K95" i="165" s="1"/>
  <c r="D95" i="165"/>
  <c r="J95" i="165" s="1"/>
  <c r="C95" i="165"/>
  <c r="I95" i="165" s="1"/>
  <c r="B95" i="165"/>
  <c r="H95" i="165" s="1"/>
  <c r="J94" i="165"/>
  <c r="I94" i="165"/>
  <c r="H94" i="165"/>
  <c r="G94" i="165"/>
  <c r="M94" i="165" s="1"/>
  <c r="F94" i="165"/>
  <c r="L94" i="165" s="1"/>
  <c r="E94" i="165"/>
  <c r="D94" i="165"/>
  <c r="C94" i="165"/>
  <c r="B94" i="165"/>
  <c r="L93" i="165"/>
  <c r="G93" i="165"/>
  <c r="M93" i="165" s="1"/>
  <c r="F93" i="165"/>
  <c r="E93" i="165"/>
  <c r="K93" i="165" s="1"/>
  <c r="D93" i="165"/>
  <c r="C93" i="165"/>
  <c r="B93" i="165"/>
  <c r="L92" i="165"/>
  <c r="K92" i="165"/>
  <c r="G92" i="165"/>
  <c r="F92" i="165"/>
  <c r="E92" i="165"/>
  <c r="D92" i="165"/>
  <c r="C92" i="165"/>
  <c r="B92" i="165"/>
  <c r="I91" i="165"/>
  <c r="H91" i="165"/>
  <c r="G91" i="165"/>
  <c r="F91" i="165"/>
  <c r="E91" i="165"/>
  <c r="D91" i="165"/>
  <c r="C91" i="165"/>
  <c r="B91" i="165"/>
  <c r="M90" i="165"/>
  <c r="L90" i="165"/>
  <c r="G90" i="165"/>
  <c r="F90" i="165"/>
  <c r="E90" i="165"/>
  <c r="K90" i="165" s="1"/>
  <c r="D90" i="165"/>
  <c r="J90" i="165" s="1"/>
  <c r="C90" i="165"/>
  <c r="I90" i="165" s="1"/>
  <c r="B90" i="165"/>
  <c r="H90" i="165" s="1"/>
  <c r="K89" i="165"/>
  <c r="G89" i="165"/>
  <c r="M89" i="165" s="1"/>
  <c r="F89" i="165"/>
  <c r="E89" i="165"/>
  <c r="D89" i="165"/>
  <c r="C89" i="165"/>
  <c r="B89" i="165"/>
  <c r="G88" i="165"/>
  <c r="M88" i="165" s="1"/>
  <c r="F88" i="165"/>
  <c r="L88" i="165" s="1"/>
  <c r="E88" i="165"/>
  <c r="K88" i="165" s="1"/>
  <c r="D88" i="165"/>
  <c r="C88" i="165"/>
  <c r="B88" i="165"/>
  <c r="L87" i="165"/>
  <c r="K87" i="165"/>
  <c r="J87" i="165"/>
  <c r="G87" i="165"/>
  <c r="F87" i="165"/>
  <c r="E87" i="165"/>
  <c r="D87" i="165"/>
  <c r="C87" i="165"/>
  <c r="I87" i="165" s="1"/>
  <c r="B87" i="165"/>
  <c r="H87" i="165" s="1"/>
  <c r="J86" i="165"/>
  <c r="I86" i="165"/>
  <c r="H86" i="165"/>
  <c r="G86" i="165"/>
  <c r="F86" i="165"/>
  <c r="L86" i="165" s="1"/>
  <c r="E86" i="165"/>
  <c r="D86" i="165"/>
  <c r="C86" i="165"/>
  <c r="B86" i="165"/>
  <c r="M85" i="165"/>
  <c r="L85" i="165"/>
  <c r="G85" i="165"/>
  <c r="F85" i="165"/>
  <c r="E85" i="165"/>
  <c r="K85" i="165" s="1"/>
  <c r="D85" i="165"/>
  <c r="J85" i="165" s="1"/>
  <c r="C85" i="165"/>
  <c r="B85" i="165"/>
  <c r="L84" i="165"/>
  <c r="K84" i="165"/>
  <c r="G84" i="165"/>
  <c r="F84" i="165"/>
  <c r="E84" i="165"/>
  <c r="D84" i="165"/>
  <c r="J84" i="165" s="1"/>
  <c r="C84" i="165"/>
  <c r="I84" i="165" s="1"/>
  <c r="B84" i="165"/>
  <c r="I83" i="165"/>
  <c r="H83" i="165"/>
  <c r="G83" i="165"/>
  <c r="F83" i="165"/>
  <c r="E83" i="165"/>
  <c r="K83" i="165" s="1"/>
  <c r="D83" i="165"/>
  <c r="C83" i="165"/>
  <c r="B83" i="165"/>
  <c r="L82" i="165"/>
  <c r="K82" i="165"/>
  <c r="G82" i="165"/>
  <c r="F82" i="165"/>
  <c r="E82" i="165"/>
  <c r="D82" i="165"/>
  <c r="J82" i="165" s="1"/>
  <c r="C82" i="165"/>
  <c r="I82" i="165" s="1"/>
  <c r="B82" i="165"/>
  <c r="H82" i="165" s="1"/>
  <c r="K81" i="165"/>
  <c r="J81" i="165"/>
  <c r="G81" i="165"/>
  <c r="M81" i="165" s="1"/>
  <c r="F81" i="165"/>
  <c r="E81" i="165"/>
  <c r="D81" i="165"/>
  <c r="C81" i="165"/>
  <c r="I81" i="165" s="1"/>
  <c r="B81" i="165"/>
  <c r="H81" i="165" s="1"/>
  <c r="M80" i="165"/>
  <c r="H80" i="165"/>
  <c r="G80" i="165"/>
  <c r="F80" i="165"/>
  <c r="E80" i="165"/>
  <c r="D80" i="165"/>
  <c r="J80" i="165" s="1"/>
  <c r="C80" i="165"/>
  <c r="B80" i="165"/>
  <c r="M79" i="165"/>
  <c r="G79" i="165"/>
  <c r="F79" i="165"/>
  <c r="E79" i="165"/>
  <c r="D79" i="165"/>
  <c r="J79" i="165" s="1"/>
  <c r="C79" i="165"/>
  <c r="I79" i="165" s="1"/>
  <c r="B79" i="165"/>
  <c r="H79" i="165" s="1"/>
  <c r="J78" i="165"/>
  <c r="I78" i="165"/>
  <c r="H78" i="165"/>
  <c r="G78" i="165"/>
  <c r="F78" i="165"/>
  <c r="L78" i="165" s="1"/>
  <c r="E78" i="165"/>
  <c r="D78" i="165"/>
  <c r="C78" i="165"/>
  <c r="B78" i="165"/>
  <c r="L77" i="165"/>
  <c r="G77" i="165"/>
  <c r="M77" i="165" s="1"/>
  <c r="F77" i="165"/>
  <c r="E77" i="165"/>
  <c r="K77" i="165" s="1"/>
  <c r="D77" i="165"/>
  <c r="J77" i="165" s="1"/>
  <c r="C77" i="165"/>
  <c r="B77" i="165"/>
  <c r="K76" i="165"/>
  <c r="J76" i="165"/>
  <c r="I76" i="165"/>
  <c r="G76" i="165"/>
  <c r="F76" i="165"/>
  <c r="E76" i="165"/>
  <c r="D76" i="165"/>
  <c r="C76" i="165"/>
  <c r="B76" i="165"/>
  <c r="H76" i="165" s="1"/>
  <c r="I75" i="165"/>
  <c r="H75" i="165"/>
  <c r="G75" i="165"/>
  <c r="F75" i="165"/>
  <c r="E75" i="165"/>
  <c r="D75" i="165"/>
  <c r="C75" i="165"/>
  <c r="B75" i="165"/>
  <c r="L74" i="165"/>
  <c r="G74" i="165"/>
  <c r="F74" i="165"/>
  <c r="E74" i="165"/>
  <c r="K74" i="165" s="1"/>
  <c r="D74" i="165"/>
  <c r="J74" i="165" s="1"/>
  <c r="C74" i="165"/>
  <c r="I74" i="165" s="1"/>
  <c r="B74" i="165"/>
  <c r="H74" i="165" s="1"/>
  <c r="K73" i="165"/>
  <c r="H73" i="165"/>
  <c r="G73" i="165"/>
  <c r="M73" i="165" s="1"/>
  <c r="F73" i="165"/>
  <c r="E73" i="165"/>
  <c r="D73" i="165"/>
  <c r="C73" i="165"/>
  <c r="I73" i="165" s="1"/>
  <c r="B73" i="165"/>
  <c r="H72" i="165"/>
  <c r="G72" i="165"/>
  <c r="M72" i="165" s="1"/>
  <c r="F72" i="165"/>
  <c r="E72" i="165"/>
  <c r="D72" i="165"/>
  <c r="C72" i="165"/>
  <c r="B72" i="165"/>
  <c r="J71" i="165"/>
  <c r="G71" i="165"/>
  <c r="F71" i="165"/>
  <c r="E71" i="165"/>
  <c r="D71" i="165"/>
  <c r="C71" i="165"/>
  <c r="I71" i="165" s="1"/>
  <c r="B71" i="165"/>
  <c r="H71" i="165" s="1"/>
  <c r="J70" i="165"/>
  <c r="I70" i="165"/>
  <c r="H70" i="165"/>
  <c r="G70" i="165"/>
  <c r="F70" i="165"/>
  <c r="L70" i="165" s="1"/>
  <c r="E70" i="165"/>
  <c r="D70" i="165"/>
  <c r="C70" i="165"/>
  <c r="B70" i="165"/>
  <c r="M69" i="165"/>
  <c r="L69" i="165"/>
  <c r="G69" i="165"/>
  <c r="F69" i="165"/>
  <c r="E69" i="165"/>
  <c r="K69" i="165" s="1"/>
  <c r="D69" i="165"/>
  <c r="C69" i="165"/>
  <c r="I69" i="165" s="1"/>
  <c r="B69" i="165"/>
  <c r="G68" i="165"/>
  <c r="F68" i="165"/>
  <c r="E68" i="165"/>
  <c r="D68" i="165"/>
  <c r="J68" i="165" s="1"/>
  <c r="C68" i="165"/>
  <c r="I68" i="165" s="1"/>
  <c r="B68" i="165"/>
  <c r="I67" i="165"/>
  <c r="H67" i="165"/>
  <c r="G67" i="165"/>
  <c r="M67" i="165" s="1"/>
  <c r="F67" i="165"/>
  <c r="L67" i="165" s="1"/>
  <c r="E67" i="165"/>
  <c r="D67" i="165"/>
  <c r="C67" i="165"/>
  <c r="B67" i="165"/>
  <c r="M66" i="165"/>
  <c r="K66" i="165"/>
  <c r="G66" i="165"/>
  <c r="F66" i="165"/>
  <c r="L66" i="165" s="1"/>
  <c r="E66" i="165"/>
  <c r="D66" i="165"/>
  <c r="J66" i="165" s="1"/>
  <c r="C66" i="165"/>
  <c r="I66" i="165" s="1"/>
  <c r="B66" i="165"/>
  <c r="H66" i="165" s="1"/>
  <c r="K65" i="165"/>
  <c r="J65" i="165"/>
  <c r="G65" i="165"/>
  <c r="M65" i="165" s="1"/>
  <c r="F65" i="165"/>
  <c r="E65" i="165"/>
  <c r="D65" i="165"/>
  <c r="C65" i="165"/>
  <c r="B65" i="165"/>
  <c r="H65" i="165" s="1"/>
  <c r="M64" i="165"/>
  <c r="G64" i="165"/>
  <c r="F64" i="165"/>
  <c r="E64" i="165"/>
  <c r="D64" i="165"/>
  <c r="C64" i="165"/>
  <c r="B64" i="165"/>
  <c r="M63" i="165"/>
  <c r="L63" i="165"/>
  <c r="G63" i="165"/>
  <c r="F63" i="165"/>
  <c r="E63" i="165"/>
  <c r="K63" i="165" s="1"/>
  <c r="D63" i="165"/>
  <c r="J63" i="165" s="1"/>
  <c r="C63" i="165"/>
  <c r="I63" i="165" s="1"/>
  <c r="B63" i="165"/>
  <c r="H63" i="165" s="1"/>
  <c r="J62" i="165"/>
  <c r="I62" i="165"/>
  <c r="H62" i="165"/>
  <c r="G62" i="165"/>
  <c r="M62" i="165" s="1"/>
  <c r="F62" i="165"/>
  <c r="L62" i="165" s="1"/>
  <c r="E62" i="165"/>
  <c r="D62" i="165"/>
  <c r="C62" i="165"/>
  <c r="B62" i="165"/>
  <c r="L61" i="165"/>
  <c r="G61" i="165"/>
  <c r="M61" i="165" s="1"/>
  <c r="F61" i="165"/>
  <c r="E61" i="165"/>
  <c r="K61" i="165" s="1"/>
  <c r="D61" i="165"/>
  <c r="C61" i="165"/>
  <c r="B61" i="165"/>
  <c r="L60" i="165"/>
  <c r="K60" i="165"/>
  <c r="J60" i="165"/>
  <c r="I60" i="165"/>
  <c r="G60" i="165"/>
  <c r="F60" i="165"/>
  <c r="E60" i="165"/>
  <c r="D60" i="165"/>
  <c r="C60" i="165"/>
  <c r="B60" i="165"/>
  <c r="H60" i="165" s="1"/>
  <c r="I59" i="165"/>
  <c r="H59" i="165"/>
  <c r="G59" i="165"/>
  <c r="F59" i="165"/>
  <c r="E59" i="165"/>
  <c r="D59" i="165"/>
  <c r="C59" i="165"/>
  <c r="B59" i="165"/>
  <c r="L58" i="165"/>
  <c r="G58" i="165"/>
  <c r="F58" i="165"/>
  <c r="E58" i="165"/>
  <c r="K58" i="165" s="1"/>
  <c r="D58" i="165"/>
  <c r="J58" i="165" s="1"/>
  <c r="C58" i="165"/>
  <c r="I58" i="165" s="1"/>
  <c r="B58" i="165"/>
  <c r="H58" i="165" s="1"/>
  <c r="G57" i="165"/>
  <c r="C57" i="165"/>
  <c r="B57" i="165"/>
  <c r="G56" i="165"/>
  <c r="M56" i="165" s="1"/>
  <c r="C56" i="165"/>
  <c r="I56" i="165" s="1"/>
  <c r="B56" i="165"/>
  <c r="H56" i="165" s="1"/>
  <c r="G55" i="165"/>
  <c r="C55" i="165"/>
  <c r="B55" i="165"/>
  <c r="M54" i="165"/>
  <c r="G54" i="165"/>
  <c r="C54" i="165"/>
  <c r="I54" i="165" s="1"/>
  <c r="B54" i="165"/>
  <c r="H54" i="165" s="1"/>
  <c r="G53" i="165"/>
  <c r="C53" i="165"/>
  <c r="B53" i="165"/>
  <c r="M52" i="165"/>
  <c r="I52" i="165"/>
  <c r="H52" i="165"/>
  <c r="G52" i="165"/>
  <c r="C52" i="165"/>
  <c r="B52" i="165"/>
  <c r="M51" i="165"/>
  <c r="I51" i="165"/>
  <c r="H51" i="165"/>
  <c r="G51" i="165"/>
  <c r="C51" i="165"/>
  <c r="B51" i="165"/>
  <c r="H50" i="165"/>
  <c r="G50" i="165"/>
  <c r="M50" i="165" s="1"/>
  <c r="C50" i="165"/>
  <c r="I50" i="165" s="1"/>
  <c r="B50" i="165"/>
  <c r="H49" i="165"/>
  <c r="G49" i="165"/>
  <c r="C49" i="165"/>
  <c r="I49" i="165" s="1"/>
  <c r="B49" i="165"/>
  <c r="G48" i="165"/>
  <c r="M48" i="165" s="1"/>
  <c r="C48" i="165"/>
  <c r="I48" i="165" s="1"/>
  <c r="B48" i="165"/>
  <c r="H48" i="165" s="1"/>
  <c r="G47" i="165"/>
  <c r="C47" i="165"/>
  <c r="B47" i="165"/>
  <c r="M46" i="165"/>
  <c r="G46" i="165"/>
  <c r="C46" i="165"/>
  <c r="I46" i="165" s="1"/>
  <c r="B46" i="165"/>
  <c r="H46" i="165" s="1"/>
  <c r="G45" i="165"/>
  <c r="C45" i="165"/>
  <c r="B45" i="165"/>
  <c r="H45" i="165" s="1"/>
  <c r="M44" i="165"/>
  <c r="I44" i="165"/>
  <c r="H44" i="165"/>
  <c r="G44" i="165"/>
  <c r="C44" i="165"/>
  <c r="B44" i="165"/>
  <c r="M43" i="165"/>
  <c r="I43" i="165"/>
  <c r="H43" i="165"/>
  <c r="G43" i="165"/>
  <c r="C43" i="165"/>
  <c r="B43" i="165"/>
  <c r="H42" i="165"/>
  <c r="G42" i="165"/>
  <c r="M42" i="165" s="1"/>
  <c r="C42" i="165"/>
  <c r="I42" i="165" s="1"/>
  <c r="B42" i="165"/>
  <c r="H41" i="165"/>
  <c r="G41" i="165"/>
  <c r="C41" i="165"/>
  <c r="I41" i="165" s="1"/>
  <c r="B41" i="165"/>
  <c r="G40" i="165"/>
  <c r="M40" i="165" s="1"/>
  <c r="C40" i="165"/>
  <c r="I40" i="165" s="1"/>
  <c r="B40" i="165"/>
  <c r="H40" i="165" s="1"/>
  <c r="G39" i="165"/>
  <c r="C39" i="165"/>
  <c r="B39" i="165"/>
  <c r="M38" i="165"/>
  <c r="G38" i="165"/>
  <c r="C38" i="165"/>
  <c r="I38" i="165" s="1"/>
  <c r="B38" i="165"/>
  <c r="H38" i="165" s="1"/>
  <c r="G37" i="165"/>
  <c r="C37" i="165"/>
  <c r="B37" i="165"/>
  <c r="M36" i="165"/>
  <c r="I36" i="165"/>
  <c r="H36" i="165"/>
  <c r="G36" i="165"/>
  <c r="C36" i="165"/>
  <c r="B36" i="165"/>
  <c r="M35" i="165"/>
  <c r="I35" i="165"/>
  <c r="H35" i="165"/>
  <c r="G35" i="165"/>
  <c r="C35" i="165"/>
  <c r="B35" i="165"/>
  <c r="H34" i="165"/>
  <c r="G34" i="165"/>
  <c r="M34" i="165" s="1"/>
  <c r="C34" i="165"/>
  <c r="I34" i="165" s="1"/>
  <c r="B34" i="165"/>
  <c r="H33" i="165"/>
  <c r="G33" i="165"/>
  <c r="C33" i="165"/>
  <c r="I33" i="165" s="1"/>
  <c r="B33" i="165"/>
  <c r="G32" i="165"/>
  <c r="M32" i="165" s="1"/>
  <c r="C32" i="165"/>
  <c r="I32" i="165" s="1"/>
  <c r="B32" i="165"/>
  <c r="H32" i="165" s="1"/>
  <c r="G31" i="165"/>
  <c r="C31" i="165"/>
  <c r="B31" i="165"/>
  <c r="M30" i="165"/>
  <c r="G30" i="165"/>
  <c r="C30" i="165"/>
  <c r="I30" i="165" s="1"/>
  <c r="B30" i="165"/>
  <c r="H30" i="165" s="1"/>
  <c r="G29" i="165"/>
  <c r="C29" i="165"/>
  <c r="B29" i="165"/>
  <c r="M28" i="165"/>
  <c r="I28" i="165"/>
  <c r="H28" i="165"/>
  <c r="G28" i="165"/>
  <c r="C28" i="165"/>
  <c r="B28" i="165"/>
  <c r="M27" i="165"/>
  <c r="I27" i="165"/>
  <c r="H27" i="165"/>
  <c r="G27" i="165"/>
  <c r="C27" i="165"/>
  <c r="B27" i="165"/>
  <c r="H26" i="165"/>
  <c r="G26" i="165"/>
  <c r="M26" i="165" s="1"/>
  <c r="C26" i="165"/>
  <c r="I26" i="165" s="1"/>
  <c r="B26" i="165"/>
  <c r="H25" i="165"/>
  <c r="G25" i="165"/>
  <c r="C25" i="165"/>
  <c r="I25" i="165" s="1"/>
  <c r="B25" i="165"/>
  <c r="G24" i="165"/>
  <c r="M24" i="165" s="1"/>
  <c r="C24" i="165"/>
  <c r="I24" i="165" s="1"/>
  <c r="B24" i="165"/>
  <c r="H24" i="165" s="1"/>
  <c r="G23" i="165"/>
  <c r="C23" i="165"/>
  <c r="B23" i="165"/>
  <c r="M22" i="165"/>
  <c r="G22" i="165"/>
  <c r="C22" i="165"/>
  <c r="I22" i="165" s="1"/>
  <c r="B22" i="165"/>
  <c r="H22" i="165" s="1"/>
  <c r="G21" i="165"/>
  <c r="C21" i="165"/>
  <c r="B21" i="165"/>
  <c r="H21" i="165" s="1"/>
  <c r="M20" i="165"/>
  <c r="I20" i="165"/>
  <c r="H20" i="165"/>
  <c r="G20" i="165"/>
  <c r="C20" i="165"/>
  <c r="B20" i="165"/>
  <c r="M19" i="165"/>
  <c r="I19" i="165"/>
  <c r="H19" i="165"/>
  <c r="G19" i="165"/>
  <c r="C19" i="165"/>
  <c r="B19" i="165"/>
  <c r="H18" i="165"/>
  <c r="G18" i="165"/>
  <c r="M18" i="165" s="1"/>
  <c r="C18" i="165"/>
  <c r="I18" i="165" s="1"/>
  <c r="B18" i="165"/>
  <c r="H17" i="165"/>
  <c r="G17" i="165"/>
  <c r="C17" i="165"/>
  <c r="I17" i="165" s="1"/>
  <c r="B17" i="165"/>
  <c r="G16" i="165"/>
  <c r="M16" i="165" s="1"/>
  <c r="C16" i="165"/>
  <c r="I16" i="165" s="1"/>
  <c r="B16" i="165"/>
  <c r="H16" i="165" s="1"/>
  <c r="G15" i="165"/>
  <c r="C15" i="165"/>
  <c r="B15" i="165"/>
  <c r="M14" i="165"/>
  <c r="G14" i="165"/>
  <c r="C14" i="165"/>
  <c r="I14" i="165" s="1"/>
  <c r="B14" i="165"/>
  <c r="H14" i="165" s="1"/>
  <c r="G13" i="165"/>
  <c r="C13" i="165"/>
  <c r="B13" i="165"/>
  <c r="M12" i="165"/>
  <c r="I12" i="165"/>
  <c r="H12" i="165"/>
  <c r="G12" i="165"/>
  <c r="C12" i="165"/>
  <c r="B12" i="165"/>
  <c r="M11" i="165"/>
  <c r="I11" i="165"/>
  <c r="H11" i="165"/>
  <c r="G11" i="165"/>
  <c r="C11" i="165"/>
  <c r="B11" i="165"/>
  <c r="H10" i="165"/>
  <c r="G10" i="165"/>
  <c r="M10" i="165" s="1"/>
  <c r="C10" i="165"/>
  <c r="I10" i="165" s="1"/>
  <c r="B10" i="165"/>
  <c r="H9" i="165"/>
  <c r="G9" i="165"/>
  <c r="C9" i="165"/>
  <c r="I9" i="165" s="1"/>
  <c r="B9" i="165"/>
  <c r="H115" i="164"/>
  <c r="G115" i="164"/>
  <c r="F115" i="164"/>
  <c r="E115" i="164"/>
  <c r="D115" i="164"/>
  <c r="C115" i="164"/>
  <c r="J115" i="165" s="1"/>
  <c r="B115" i="164"/>
  <c r="H115" i="170" s="1"/>
  <c r="I114" i="164"/>
  <c r="H114" i="164"/>
  <c r="G114" i="164"/>
  <c r="F114" i="164"/>
  <c r="E114" i="164"/>
  <c r="L114" i="169" s="1"/>
  <c r="D114" i="164"/>
  <c r="C114" i="164"/>
  <c r="B114" i="164"/>
  <c r="I114" i="168" s="1"/>
  <c r="J113" i="164"/>
  <c r="I113" i="164"/>
  <c r="H113" i="164"/>
  <c r="F113" i="164"/>
  <c r="M113" i="168" s="1"/>
  <c r="E113" i="164"/>
  <c r="L113" i="165" s="1"/>
  <c r="D113" i="164"/>
  <c r="K113" i="167" s="1"/>
  <c r="C113" i="164"/>
  <c r="J113" i="171" s="1"/>
  <c r="B113" i="164"/>
  <c r="K112" i="164"/>
  <c r="J112" i="164"/>
  <c r="F112" i="164"/>
  <c r="M112" i="170" s="1"/>
  <c r="E112" i="164"/>
  <c r="D112" i="164"/>
  <c r="I112" i="164" s="1"/>
  <c r="C112" i="164"/>
  <c r="J112" i="170" s="1"/>
  <c r="B112" i="164"/>
  <c r="H112" i="166" s="1"/>
  <c r="H111" i="164"/>
  <c r="G111" i="164"/>
  <c r="F111" i="164"/>
  <c r="E111" i="164"/>
  <c r="D111" i="164"/>
  <c r="C111" i="164"/>
  <c r="B111" i="164"/>
  <c r="H111" i="169" s="1"/>
  <c r="I110" i="164"/>
  <c r="H110" i="164"/>
  <c r="G110" i="164"/>
  <c r="F110" i="164"/>
  <c r="E110" i="164"/>
  <c r="L110" i="169" s="1"/>
  <c r="D110" i="164"/>
  <c r="K110" i="169" s="1"/>
  <c r="C110" i="164"/>
  <c r="J110" i="169" s="1"/>
  <c r="B110" i="164"/>
  <c r="I110" i="169" s="1"/>
  <c r="J109" i="164"/>
  <c r="I109" i="164"/>
  <c r="H109" i="164"/>
  <c r="F109" i="164"/>
  <c r="M109" i="168" s="1"/>
  <c r="E109" i="164"/>
  <c r="L109" i="171" s="1"/>
  <c r="D109" i="164"/>
  <c r="K109" i="167" s="1"/>
  <c r="C109" i="164"/>
  <c r="J109" i="167" s="1"/>
  <c r="B109" i="164"/>
  <c r="I109" i="170" s="1"/>
  <c r="K108" i="164"/>
  <c r="J108" i="164"/>
  <c r="F108" i="164"/>
  <c r="M108" i="165" s="1"/>
  <c r="E108" i="164"/>
  <c r="D108" i="164"/>
  <c r="K108" i="165" s="1"/>
  <c r="C108" i="164"/>
  <c r="H108" i="164" s="1"/>
  <c r="B108" i="164"/>
  <c r="I108" i="169" s="1"/>
  <c r="H107" i="164"/>
  <c r="G107" i="164"/>
  <c r="F107" i="164"/>
  <c r="E107" i="164"/>
  <c r="D107" i="164"/>
  <c r="C107" i="164"/>
  <c r="J107" i="165" s="1"/>
  <c r="B107" i="164"/>
  <c r="H107" i="169" s="1"/>
  <c r="I106" i="164"/>
  <c r="H106" i="164"/>
  <c r="G106" i="164"/>
  <c r="F106" i="164"/>
  <c r="E106" i="164"/>
  <c r="L106" i="169" s="1"/>
  <c r="D106" i="164"/>
  <c r="C106" i="164"/>
  <c r="B106" i="164"/>
  <c r="I106" i="168" s="1"/>
  <c r="J105" i="164"/>
  <c r="I105" i="164"/>
  <c r="H105" i="164"/>
  <c r="F105" i="164"/>
  <c r="M105" i="168" s="1"/>
  <c r="E105" i="164"/>
  <c r="L105" i="165" s="1"/>
  <c r="D105" i="164"/>
  <c r="K105" i="167" s="1"/>
  <c r="C105" i="164"/>
  <c r="J105" i="165" s="1"/>
  <c r="B105" i="164"/>
  <c r="F104" i="164"/>
  <c r="M104" i="170" s="1"/>
  <c r="E104" i="164"/>
  <c r="L104" i="167" s="1"/>
  <c r="D104" i="164"/>
  <c r="C104" i="164"/>
  <c r="B104" i="164"/>
  <c r="H103" i="164"/>
  <c r="G103" i="164"/>
  <c r="F103" i="164"/>
  <c r="E103" i="164"/>
  <c r="D103" i="164"/>
  <c r="C103" i="164"/>
  <c r="B103" i="164"/>
  <c r="H103" i="169" s="1"/>
  <c r="I102" i="164"/>
  <c r="H102" i="164"/>
  <c r="G102" i="164"/>
  <c r="F102" i="164"/>
  <c r="K102" i="164" s="1"/>
  <c r="E102" i="164"/>
  <c r="L102" i="169" s="1"/>
  <c r="D102" i="164"/>
  <c r="K102" i="169" s="1"/>
  <c r="C102" i="164"/>
  <c r="J102" i="171" s="1"/>
  <c r="B102" i="164"/>
  <c r="I102" i="171" s="1"/>
  <c r="F101" i="164"/>
  <c r="M101" i="168" s="1"/>
  <c r="E101" i="164"/>
  <c r="D101" i="164"/>
  <c r="K101" i="167" s="1"/>
  <c r="C101" i="164"/>
  <c r="B101" i="164"/>
  <c r="F100" i="164"/>
  <c r="M100" i="165" s="1"/>
  <c r="E100" i="164"/>
  <c r="D100" i="164"/>
  <c r="K100" i="166" s="1"/>
  <c r="C100" i="164"/>
  <c r="J100" i="169" s="1"/>
  <c r="B100" i="164"/>
  <c r="H99" i="164"/>
  <c r="G99" i="164"/>
  <c r="F99" i="164"/>
  <c r="M99" i="169" s="1"/>
  <c r="E99" i="164"/>
  <c r="J99" i="164" s="1"/>
  <c r="D99" i="164"/>
  <c r="C99" i="164"/>
  <c r="J99" i="165" s="1"/>
  <c r="B99" i="164"/>
  <c r="H99" i="169" s="1"/>
  <c r="I98" i="164"/>
  <c r="H98" i="164"/>
  <c r="G98" i="164"/>
  <c r="F98" i="164"/>
  <c r="M98" i="167" s="1"/>
  <c r="E98" i="164"/>
  <c r="L98" i="169" s="1"/>
  <c r="D98" i="164"/>
  <c r="C98" i="164"/>
  <c r="B98" i="164"/>
  <c r="I98" i="168" s="1"/>
  <c r="K97" i="164"/>
  <c r="F97" i="164"/>
  <c r="M97" i="168" s="1"/>
  <c r="E97" i="164"/>
  <c r="L97" i="165" s="1"/>
  <c r="D97" i="164"/>
  <c r="K97" i="167" s="1"/>
  <c r="C97" i="164"/>
  <c r="B97" i="164"/>
  <c r="F96" i="164"/>
  <c r="M96" i="170" s="1"/>
  <c r="E96" i="164"/>
  <c r="D96" i="164"/>
  <c r="C96" i="164"/>
  <c r="B96" i="164"/>
  <c r="H95" i="164"/>
  <c r="G95" i="164"/>
  <c r="F95" i="164"/>
  <c r="M95" i="169" s="1"/>
  <c r="E95" i="164"/>
  <c r="J95" i="164" s="1"/>
  <c r="D95" i="164"/>
  <c r="K95" i="168" s="1"/>
  <c r="C95" i="164"/>
  <c r="B95" i="164"/>
  <c r="H95" i="169" s="1"/>
  <c r="I94" i="164"/>
  <c r="H94" i="164"/>
  <c r="G94" i="164"/>
  <c r="F94" i="164"/>
  <c r="K94" i="164" s="1"/>
  <c r="E94" i="164"/>
  <c r="L94" i="166" s="1"/>
  <c r="D94" i="164"/>
  <c r="K94" i="169" s="1"/>
  <c r="C94" i="164"/>
  <c r="B94" i="164"/>
  <c r="I94" i="169" s="1"/>
  <c r="F93" i="164"/>
  <c r="M93" i="168" s="1"/>
  <c r="E93" i="164"/>
  <c r="L93" i="171" s="1"/>
  <c r="D93" i="164"/>
  <c r="K93" i="167" s="1"/>
  <c r="C93" i="164"/>
  <c r="B93" i="164"/>
  <c r="K93" i="164" s="1"/>
  <c r="F92" i="164"/>
  <c r="M92" i="165" s="1"/>
  <c r="E92" i="164"/>
  <c r="L92" i="166" s="1"/>
  <c r="D92" i="164"/>
  <c r="C92" i="164"/>
  <c r="J92" i="166" s="1"/>
  <c r="B92" i="164"/>
  <c r="K92" i="164" s="1"/>
  <c r="H91" i="164"/>
  <c r="G91" i="164"/>
  <c r="F91" i="164"/>
  <c r="E91" i="164"/>
  <c r="J91" i="164" s="1"/>
  <c r="D91" i="164"/>
  <c r="C91" i="164"/>
  <c r="J91" i="165" s="1"/>
  <c r="B91" i="164"/>
  <c r="H91" i="170" s="1"/>
  <c r="I90" i="164"/>
  <c r="H90" i="164"/>
  <c r="G90" i="164"/>
  <c r="F90" i="164"/>
  <c r="E90" i="164"/>
  <c r="L90" i="170" s="1"/>
  <c r="D90" i="164"/>
  <c r="K90" i="169" s="1"/>
  <c r="C90" i="164"/>
  <c r="B90" i="164"/>
  <c r="I90" i="168" s="1"/>
  <c r="K89" i="164"/>
  <c r="J89" i="164"/>
  <c r="I89" i="164"/>
  <c r="F89" i="164"/>
  <c r="M89" i="168" s="1"/>
  <c r="E89" i="164"/>
  <c r="L89" i="165" s="1"/>
  <c r="D89" i="164"/>
  <c r="K89" i="167" s="1"/>
  <c r="C89" i="164"/>
  <c r="B89" i="164"/>
  <c r="K88" i="164"/>
  <c r="J88" i="164"/>
  <c r="F88" i="164"/>
  <c r="M88" i="170" s="1"/>
  <c r="E88" i="164"/>
  <c r="D88" i="164"/>
  <c r="C88" i="164"/>
  <c r="B88" i="164"/>
  <c r="H87" i="164"/>
  <c r="G87" i="164"/>
  <c r="F87" i="164"/>
  <c r="E87" i="164"/>
  <c r="D87" i="164"/>
  <c r="K87" i="169" s="1"/>
  <c r="C87" i="164"/>
  <c r="B87" i="164"/>
  <c r="H87" i="166" s="1"/>
  <c r="I86" i="164"/>
  <c r="H86" i="164"/>
  <c r="G86" i="164"/>
  <c r="F86" i="164"/>
  <c r="E86" i="164"/>
  <c r="L86" i="166" s="1"/>
  <c r="D86" i="164"/>
  <c r="K86" i="171" s="1"/>
  <c r="C86" i="164"/>
  <c r="J86" i="171" s="1"/>
  <c r="B86" i="164"/>
  <c r="I86" i="171" s="1"/>
  <c r="J85" i="164"/>
  <c r="I85" i="164"/>
  <c r="H85" i="164"/>
  <c r="F85" i="164"/>
  <c r="M85" i="168" s="1"/>
  <c r="E85" i="164"/>
  <c r="D85" i="164"/>
  <c r="K85" i="167" s="1"/>
  <c r="C85" i="164"/>
  <c r="J85" i="167" s="1"/>
  <c r="B85" i="164"/>
  <c r="I85" i="170" s="1"/>
  <c r="K84" i="164"/>
  <c r="J84" i="164"/>
  <c r="F84" i="164"/>
  <c r="M84" i="171" s="1"/>
  <c r="E84" i="164"/>
  <c r="D84" i="164"/>
  <c r="C84" i="164"/>
  <c r="B84" i="164"/>
  <c r="H83" i="164"/>
  <c r="G83" i="164"/>
  <c r="F83" i="164"/>
  <c r="E83" i="164"/>
  <c r="D83" i="164"/>
  <c r="C83" i="164"/>
  <c r="J83" i="171" s="1"/>
  <c r="B83" i="164"/>
  <c r="H83" i="170" s="1"/>
  <c r="I82" i="164"/>
  <c r="H82" i="164"/>
  <c r="G82" i="164"/>
  <c r="F82" i="164"/>
  <c r="M82" i="168" s="1"/>
  <c r="E82" i="164"/>
  <c r="L82" i="170" s="1"/>
  <c r="D82" i="164"/>
  <c r="C82" i="164"/>
  <c r="B82" i="164"/>
  <c r="I82" i="168" s="1"/>
  <c r="J81" i="164"/>
  <c r="I81" i="164"/>
  <c r="H81" i="164"/>
  <c r="F81" i="164"/>
  <c r="M81" i="168" s="1"/>
  <c r="E81" i="164"/>
  <c r="L81" i="171" s="1"/>
  <c r="D81" i="164"/>
  <c r="K81" i="169" s="1"/>
  <c r="C81" i="164"/>
  <c r="J81" i="169" s="1"/>
  <c r="B81" i="164"/>
  <c r="K80" i="164"/>
  <c r="F80" i="164"/>
  <c r="M80" i="170" s="1"/>
  <c r="E80" i="164"/>
  <c r="D80" i="164"/>
  <c r="I80" i="164" s="1"/>
  <c r="C80" i="164"/>
  <c r="J80" i="170" s="1"/>
  <c r="B80" i="164"/>
  <c r="H80" i="166" s="1"/>
  <c r="H79" i="164"/>
  <c r="G79" i="164"/>
  <c r="F79" i="164"/>
  <c r="E79" i="164"/>
  <c r="L79" i="168" s="1"/>
  <c r="D79" i="164"/>
  <c r="C79" i="164"/>
  <c r="B79" i="164"/>
  <c r="H79" i="169" s="1"/>
  <c r="I78" i="164"/>
  <c r="H78" i="164"/>
  <c r="G78" i="164"/>
  <c r="F78" i="164"/>
  <c r="M78" i="167" s="1"/>
  <c r="E78" i="164"/>
  <c r="L78" i="166" s="1"/>
  <c r="D78" i="164"/>
  <c r="K78" i="171" s="1"/>
  <c r="C78" i="164"/>
  <c r="B78" i="164"/>
  <c r="I78" i="168" s="1"/>
  <c r="J77" i="164"/>
  <c r="I77" i="164"/>
  <c r="H77" i="164"/>
  <c r="F77" i="164"/>
  <c r="M77" i="168" s="1"/>
  <c r="E77" i="164"/>
  <c r="L77" i="171" s="1"/>
  <c r="D77" i="164"/>
  <c r="K77" i="167" s="1"/>
  <c r="C77" i="164"/>
  <c r="J77" i="167" s="1"/>
  <c r="B77" i="164"/>
  <c r="I77" i="170" s="1"/>
  <c r="K76" i="164"/>
  <c r="J76" i="164"/>
  <c r="F76" i="164"/>
  <c r="M76" i="171" s="1"/>
  <c r="E76" i="164"/>
  <c r="D76" i="164"/>
  <c r="C76" i="164"/>
  <c r="H76" i="164" s="1"/>
  <c r="B76" i="164"/>
  <c r="H75" i="164"/>
  <c r="G75" i="164"/>
  <c r="F75" i="164"/>
  <c r="E75" i="164"/>
  <c r="L75" i="169" s="1"/>
  <c r="D75" i="164"/>
  <c r="C75" i="164"/>
  <c r="J75" i="171" s="1"/>
  <c r="B75" i="164"/>
  <c r="H75" i="170" s="1"/>
  <c r="I74" i="164"/>
  <c r="H74" i="164"/>
  <c r="G74" i="164"/>
  <c r="F74" i="164"/>
  <c r="E74" i="164"/>
  <c r="L74" i="170" s="1"/>
  <c r="D74" i="164"/>
  <c r="C74" i="164"/>
  <c r="B74" i="164"/>
  <c r="I74" i="168" s="1"/>
  <c r="J73" i="164"/>
  <c r="I73" i="164"/>
  <c r="H73" i="164"/>
  <c r="F73" i="164"/>
  <c r="M73" i="168" s="1"/>
  <c r="E73" i="164"/>
  <c r="L73" i="171" s="1"/>
  <c r="D73" i="164"/>
  <c r="K73" i="169" s="1"/>
  <c r="C73" i="164"/>
  <c r="J73" i="165" s="1"/>
  <c r="B73" i="164"/>
  <c r="H73" i="169" s="1"/>
  <c r="F72" i="164"/>
  <c r="M72" i="170" s="1"/>
  <c r="E72" i="164"/>
  <c r="D72" i="164"/>
  <c r="C72" i="164"/>
  <c r="B72" i="164"/>
  <c r="H71" i="164"/>
  <c r="G71" i="164"/>
  <c r="F71" i="164"/>
  <c r="E71" i="164"/>
  <c r="L71" i="168" s="1"/>
  <c r="D71" i="164"/>
  <c r="C71" i="164"/>
  <c r="B71" i="164"/>
  <c r="H71" i="169" s="1"/>
  <c r="I70" i="164"/>
  <c r="H70" i="164"/>
  <c r="G70" i="164"/>
  <c r="F70" i="164"/>
  <c r="K70" i="164" s="1"/>
  <c r="E70" i="164"/>
  <c r="L70" i="166" s="1"/>
  <c r="D70" i="164"/>
  <c r="K70" i="171" s="1"/>
  <c r="C70" i="164"/>
  <c r="J70" i="171" s="1"/>
  <c r="B70" i="164"/>
  <c r="I70" i="171" s="1"/>
  <c r="F69" i="164"/>
  <c r="M69" i="168" s="1"/>
  <c r="E69" i="164"/>
  <c r="D69" i="164"/>
  <c r="K69" i="167" s="1"/>
  <c r="C69" i="164"/>
  <c r="B69" i="164"/>
  <c r="F68" i="164"/>
  <c r="M68" i="171" s="1"/>
  <c r="E68" i="164"/>
  <c r="D68" i="164"/>
  <c r="C68" i="164"/>
  <c r="B68" i="164"/>
  <c r="H67" i="164"/>
  <c r="G67" i="164"/>
  <c r="F67" i="164"/>
  <c r="M67" i="169" s="1"/>
  <c r="E67" i="164"/>
  <c r="J67" i="164" s="1"/>
  <c r="D67" i="164"/>
  <c r="C67" i="164"/>
  <c r="J67" i="171" s="1"/>
  <c r="B67" i="164"/>
  <c r="H67" i="170" s="1"/>
  <c r="I66" i="164"/>
  <c r="H66" i="164"/>
  <c r="G66" i="164"/>
  <c r="F66" i="164"/>
  <c r="M66" i="167" s="1"/>
  <c r="E66" i="164"/>
  <c r="L66" i="170" s="1"/>
  <c r="D66" i="164"/>
  <c r="K66" i="169" s="1"/>
  <c r="C66" i="164"/>
  <c r="B66" i="164"/>
  <c r="I66" i="168" s="1"/>
  <c r="F65" i="164"/>
  <c r="M65" i="168" s="1"/>
  <c r="E65" i="164"/>
  <c r="L65" i="171" s="1"/>
  <c r="D65" i="164"/>
  <c r="K65" i="167" s="1"/>
  <c r="C65" i="164"/>
  <c r="B65" i="164"/>
  <c r="F64" i="164"/>
  <c r="M64" i="170" s="1"/>
  <c r="E64" i="164"/>
  <c r="D64" i="164"/>
  <c r="C64" i="164"/>
  <c r="B64" i="164"/>
  <c r="I64" i="169" s="1"/>
  <c r="G63" i="164"/>
  <c r="F63" i="164"/>
  <c r="E63" i="164"/>
  <c r="J63" i="164" s="1"/>
  <c r="D63" i="164"/>
  <c r="K63" i="168" s="1"/>
  <c r="C63" i="164"/>
  <c r="H63" i="164" s="1"/>
  <c r="B63" i="164"/>
  <c r="H63" i="166" s="1"/>
  <c r="I62" i="164"/>
  <c r="H62" i="164"/>
  <c r="G62" i="164"/>
  <c r="F62" i="164"/>
  <c r="K62" i="164" s="1"/>
  <c r="E62" i="164"/>
  <c r="L62" i="166" s="1"/>
  <c r="D62" i="164"/>
  <c r="K62" i="171" s="1"/>
  <c r="C62" i="164"/>
  <c r="B62" i="164"/>
  <c r="I62" i="168" s="1"/>
  <c r="K61" i="164"/>
  <c r="J61" i="164"/>
  <c r="I61" i="164"/>
  <c r="F61" i="164"/>
  <c r="M61" i="168" s="1"/>
  <c r="E61" i="164"/>
  <c r="L61" i="171" s="1"/>
  <c r="D61" i="164"/>
  <c r="K61" i="167" s="1"/>
  <c r="C61" i="164"/>
  <c r="B61" i="164"/>
  <c r="K60" i="164"/>
  <c r="J60" i="164"/>
  <c r="F60" i="164"/>
  <c r="M60" i="171" s="1"/>
  <c r="E60" i="164"/>
  <c r="L60" i="166" s="1"/>
  <c r="D60" i="164"/>
  <c r="C60" i="164"/>
  <c r="B60" i="164"/>
  <c r="G59" i="164"/>
  <c r="F59" i="164"/>
  <c r="E59" i="164"/>
  <c r="L59" i="166" s="1"/>
  <c r="D59" i="164"/>
  <c r="C59" i="164"/>
  <c r="J59" i="171" s="1"/>
  <c r="B59" i="164"/>
  <c r="H59" i="170" s="1"/>
  <c r="I58" i="164"/>
  <c r="H58" i="164"/>
  <c r="G58" i="164"/>
  <c r="F58" i="164"/>
  <c r="E58" i="164"/>
  <c r="L58" i="170" s="1"/>
  <c r="D58" i="164"/>
  <c r="K58" i="169" s="1"/>
  <c r="C58" i="164"/>
  <c r="B58" i="164"/>
  <c r="I58" i="168" s="1"/>
  <c r="G57" i="164"/>
  <c r="F57" i="164"/>
  <c r="B57" i="164"/>
  <c r="H57" i="165" s="1"/>
  <c r="K56" i="164"/>
  <c r="F56" i="164"/>
  <c r="B56" i="164"/>
  <c r="H56" i="170" s="1"/>
  <c r="F55" i="164"/>
  <c r="B55" i="164"/>
  <c r="K54" i="164"/>
  <c r="F54" i="164"/>
  <c r="M54" i="171" s="1"/>
  <c r="B54" i="164"/>
  <c r="I54" i="171" s="1"/>
  <c r="F53" i="164"/>
  <c r="M53" i="170" s="1"/>
  <c r="B53" i="164"/>
  <c r="I53" i="168" s="1"/>
  <c r="K52" i="164"/>
  <c r="F52" i="164"/>
  <c r="M52" i="171" s="1"/>
  <c r="B52" i="164"/>
  <c r="H52" i="170" s="1"/>
  <c r="K51" i="164"/>
  <c r="F51" i="164"/>
  <c r="B51" i="164"/>
  <c r="F50" i="164"/>
  <c r="B50" i="164"/>
  <c r="G50" i="164" s="1"/>
  <c r="K49" i="164"/>
  <c r="G49" i="164"/>
  <c r="F49" i="164"/>
  <c r="M49" i="170" s="1"/>
  <c r="B49" i="164"/>
  <c r="I49" i="169" s="1"/>
  <c r="F48" i="164"/>
  <c r="M48" i="170" s="1"/>
  <c r="B48" i="164"/>
  <c r="H48" i="170" s="1"/>
  <c r="G47" i="164"/>
  <c r="F47" i="164"/>
  <c r="B47" i="164"/>
  <c r="H47" i="170" s="1"/>
  <c r="F46" i="164"/>
  <c r="M46" i="171" s="1"/>
  <c r="B46" i="164"/>
  <c r="I46" i="171" s="1"/>
  <c r="F45" i="164"/>
  <c r="B45" i="164"/>
  <c r="F44" i="164"/>
  <c r="M44" i="171" s="1"/>
  <c r="B44" i="164"/>
  <c r="H44" i="170" s="1"/>
  <c r="K43" i="164"/>
  <c r="F43" i="164"/>
  <c r="M43" i="168" s="1"/>
  <c r="B43" i="164"/>
  <c r="F42" i="164"/>
  <c r="B42" i="164"/>
  <c r="G42" i="164" s="1"/>
  <c r="K41" i="164"/>
  <c r="G41" i="164"/>
  <c r="F41" i="164"/>
  <c r="M41" i="170" s="1"/>
  <c r="B41" i="164"/>
  <c r="F40" i="164"/>
  <c r="B40" i="164"/>
  <c r="H40" i="170" s="1"/>
  <c r="F39" i="164"/>
  <c r="M39" i="171" s="1"/>
  <c r="B39" i="164"/>
  <c r="K39" i="164" s="1"/>
  <c r="F38" i="164"/>
  <c r="M38" i="171" s="1"/>
  <c r="B38" i="164"/>
  <c r="I38" i="171" s="1"/>
  <c r="F37" i="164"/>
  <c r="B37" i="164"/>
  <c r="F36" i="164"/>
  <c r="M36" i="171" s="1"/>
  <c r="B36" i="164"/>
  <c r="H36" i="170" s="1"/>
  <c r="K35" i="164"/>
  <c r="F35" i="164"/>
  <c r="B35" i="164"/>
  <c r="F34" i="164"/>
  <c r="B34" i="164"/>
  <c r="G34" i="164" s="1"/>
  <c r="K33" i="164"/>
  <c r="G33" i="164"/>
  <c r="F33" i="164"/>
  <c r="M33" i="170" s="1"/>
  <c r="B33" i="164"/>
  <c r="I33" i="169" s="1"/>
  <c r="F32" i="164"/>
  <c r="M32" i="170" s="1"/>
  <c r="B32" i="164"/>
  <c r="H32" i="170" s="1"/>
  <c r="K31" i="164"/>
  <c r="G31" i="164"/>
  <c r="F31" i="164"/>
  <c r="B31" i="164"/>
  <c r="F30" i="164"/>
  <c r="M30" i="171" s="1"/>
  <c r="B30" i="164"/>
  <c r="I30" i="171" s="1"/>
  <c r="F29" i="164"/>
  <c r="B29" i="164"/>
  <c r="I29" i="169" s="1"/>
  <c r="F28" i="164"/>
  <c r="M28" i="171" s="1"/>
  <c r="B28" i="164"/>
  <c r="H28" i="170" s="1"/>
  <c r="K27" i="164"/>
  <c r="F27" i="164"/>
  <c r="M27" i="168" s="1"/>
  <c r="B27" i="164"/>
  <c r="F26" i="164"/>
  <c r="B26" i="164"/>
  <c r="G26" i="164" s="1"/>
  <c r="K25" i="164"/>
  <c r="G25" i="164"/>
  <c r="F25" i="164"/>
  <c r="M25" i="170" s="1"/>
  <c r="B25" i="164"/>
  <c r="F24" i="164"/>
  <c r="B24" i="164"/>
  <c r="H24" i="170" s="1"/>
  <c r="F23" i="164"/>
  <c r="M23" i="171" s="1"/>
  <c r="B23" i="164"/>
  <c r="I23" i="170" s="1"/>
  <c r="F22" i="164"/>
  <c r="M22" i="171" s="1"/>
  <c r="B22" i="164"/>
  <c r="I22" i="171" s="1"/>
  <c r="F21" i="164"/>
  <c r="B21" i="164"/>
  <c r="F20" i="164"/>
  <c r="M20" i="171" s="1"/>
  <c r="B20" i="164"/>
  <c r="H20" i="170" s="1"/>
  <c r="K19" i="164"/>
  <c r="F19" i="164"/>
  <c r="B19" i="164"/>
  <c r="F18" i="164"/>
  <c r="B18" i="164"/>
  <c r="G18" i="164" s="1"/>
  <c r="K17" i="164"/>
  <c r="G17" i="164"/>
  <c r="F17" i="164"/>
  <c r="M17" i="170" s="1"/>
  <c r="B17" i="164"/>
  <c r="I17" i="169" s="1"/>
  <c r="F16" i="164"/>
  <c r="M16" i="170" s="1"/>
  <c r="B16" i="164"/>
  <c r="H16" i="170" s="1"/>
  <c r="K15" i="164"/>
  <c r="G15" i="164"/>
  <c r="F15" i="164"/>
  <c r="M15" i="170" s="1"/>
  <c r="B15" i="164"/>
  <c r="H15" i="170" s="1"/>
  <c r="F14" i="164"/>
  <c r="M14" i="171" s="1"/>
  <c r="B14" i="164"/>
  <c r="I14" i="171" s="1"/>
  <c r="F13" i="164"/>
  <c r="B13" i="164"/>
  <c r="F12" i="164"/>
  <c r="M12" i="171" s="1"/>
  <c r="B12" i="164"/>
  <c r="H12" i="170" s="1"/>
  <c r="K11" i="164"/>
  <c r="F11" i="164"/>
  <c r="M11" i="168" s="1"/>
  <c r="B11" i="164"/>
  <c r="F10" i="164"/>
  <c r="B10" i="164"/>
  <c r="G10" i="164" s="1"/>
  <c r="K9" i="164"/>
  <c r="G9" i="164"/>
  <c r="F9" i="164"/>
  <c r="M9" i="170" s="1"/>
  <c r="B9" i="164"/>
  <c r="B113" i="272"/>
  <c r="B111" i="272"/>
  <c r="B110" i="272"/>
  <c r="B109" i="272"/>
  <c r="B108" i="272"/>
  <c r="B106" i="272"/>
  <c r="B105" i="272"/>
  <c r="B104" i="272"/>
  <c r="B103" i="272"/>
  <c r="B102" i="272"/>
  <c r="B101" i="272"/>
  <c r="B97" i="272"/>
  <c r="B94" i="272"/>
  <c r="B93" i="272"/>
  <c r="B92" i="272"/>
  <c r="B90" i="272"/>
  <c r="B89" i="272"/>
  <c r="B88" i="272"/>
  <c r="B87" i="272"/>
  <c r="B86" i="272"/>
  <c r="B85" i="272"/>
  <c r="B84" i="272"/>
  <c r="B81" i="272"/>
  <c r="B79" i="272"/>
  <c r="C32" i="271"/>
  <c r="B78" i="272"/>
  <c r="B77" i="272"/>
  <c r="B76" i="272"/>
  <c r="C29" i="271"/>
  <c r="B75" i="272"/>
  <c r="C22" i="271"/>
  <c r="C20" i="271"/>
  <c r="K15" i="271"/>
  <c r="J15" i="271"/>
  <c r="H15" i="271"/>
  <c r="K13" i="271"/>
  <c r="G15" i="268"/>
  <c r="D15" i="268"/>
  <c r="I13" i="268"/>
  <c r="H13" i="268"/>
  <c r="C12" i="268"/>
  <c r="V116" i="217"/>
  <c r="C113" i="217"/>
  <c r="T112" i="217"/>
  <c r="T111" i="217"/>
  <c r="U110" i="217"/>
  <c r="S109" i="217"/>
  <c r="V108" i="217"/>
  <c r="T107" i="217"/>
  <c r="C105" i="217"/>
  <c r="S104" i="217"/>
  <c r="T103" i="217"/>
  <c r="U102" i="217"/>
  <c r="S101" i="217"/>
  <c r="V100" i="217"/>
  <c r="U99" i="217"/>
  <c r="C97" i="217"/>
  <c r="T96" i="217"/>
  <c r="K96" i="217"/>
  <c r="T95" i="217"/>
  <c r="K94" i="217"/>
  <c r="Q93" i="251" s="1"/>
  <c r="K93" i="217"/>
  <c r="V92" i="217"/>
  <c r="U92" i="217"/>
  <c r="U91" i="217"/>
  <c r="C89" i="217"/>
  <c r="T88" i="217"/>
  <c r="T87" i="217"/>
  <c r="U86" i="217"/>
  <c r="S85" i="217"/>
  <c r="S84" i="217"/>
  <c r="T83" i="217"/>
  <c r="U81" i="217"/>
  <c r="S80" i="217"/>
  <c r="K80" i="217"/>
  <c r="T79" i="217"/>
  <c r="S78" i="217"/>
  <c r="K77" i="217"/>
  <c r="S76" i="217"/>
  <c r="U75" i="217"/>
  <c r="U73" i="217"/>
  <c r="K72" i="217"/>
  <c r="T71" i="217"/>
  <c r="U70" i="217"/>
  <c r="K69" i="217"/>
  <c r="S68" i="217"/>
  <c r="U67" i="217"/>
  <c r="U65" i="217"/>
  <c r="T63" i="217"/>
  <c r="V62" i="217"/>
  <c r="C62" i="217"/>
  <c r="S61" i="217"/>
  <c r="U60" i="217"/>
  <c r="T57" i="217"/>
  <c r="T56" i="217"/>
  <c r="G55" i="217"/>
  <c r="V54" i="217"/>
  <c r="C53" i="217"/>
  <c r="V52" i="217"/>
  <c r="U51" i="217"/>
  <c r="T49" i="217"/>
  <c r="T48" i="217"/>
  <c r="G47" i="217"/>
  <c r="C46" i="217"/>
  <c r="V46" i="217"/>
  <c r="S40" i="217"/>
  <c r="G39" i="217"/>
  <c r="V38" i="217"/>
  <c r="C37" i="217"/>
  <c r="S36" i="217"/>
  <c r="C35" i="217"/>
  <c r="U33" i="217"/>
  <c r="T30" i="217"/>
  <c r="S29" i="217"/>
  <c r="C29" i="217"/>
  <c r="G28" i="217"/>
  <c r="C27" i="217"/>
  <c r="C25" i="217"/>
  <c r="C24" i="217"/>
  <c r="V22" i="217"/>
  <c r="C21" i="217"/>
  <c r="U20" i="217"/>
  <c r="C17" i="217"/>
  <c r="T15" i="217"/>
  <c r="C14" i="217"/>
  <c r="C12" i="217"/>
  <c r="C11" i="217"/>
  <c r="V116" i="96"/>
  <c r="C115" i="96"/>
  <c r="V114" i="96"/>
  <c r="T113" i="96"/>
  <c r="S112" i="96"/>
  <c r="S111" i="96"/>
  <c r="T110" i="96"/>
  <c r="S110" i="96"/>
  <c r="U110" i="96"/>
  <c r="C108" i="96"/>
  <c r="V108" i="96"/>
  <c r="C107" i="96"/>
  <c r="V106" i="96"/>
  <c r="S105" i="96"/>
  <c r="K104" i="96"/>
  <c r="S103" i="96"/>
  <c r="U102" i="96"/>
  <c r="S102" i="96"/>
  <c r="V100" i="96"/>
  <c r="T100" i="96"/>
  <c r="V98" i="96"/>
  <c r="S97" i="96"/>
  <c r="S96" i="96"/>
  <c r="C96" i="96"/>
  <c r="S95" i="96"/>
  <c r="U94" i="96"/>
  <c r="O93" i="96"/>
  <c r="V92" i="96"/>
  <c r="T92" i="96"/>
  <c r="K91" i="96"/>
  <c r="T90" i="96"/>
  <c r="C89" i="96"/>
  <c r="V89" i="96"/>
  <c r="K88" i="96"/>
  <c r="S87" i="96"/>
  <c r="K86" i="96"/>
  <c r="U86" i="96"/>
  <c r="V84" i="96"/>
  <c r="K83" i="96"/>
  <c r="V82" i="96"/>
  <c r="V81" i="96"/>
  <c r="S79" i="96"/>
  <c r="U78" i="96"/>
  <c r="T76" i="96"/>
  <c r="V76" i="96"/>
  <c r="V74" i="96"/>
  <c r="V73" i="96"/>
  <c r="S72" i="96"/>
  <c r="S71" i="96"/>
  <c r="K70" i="96"/>
  <c r="G69" i="96"/>
  <c r="C68" i="96"/>
  <c r="V68" i="96"/>
  <c r="S67" i="96"/>
  <c r="V66" i="96"/>
  <c r="K65" i="96"/>
  <c r="C65" i="96"/>
  <c r="S63" i="96"/>
  <c r="G61" i="96"/>
  <c r="V60" i="96"/>
  <c r="T59" i="96"/>
  <c r="T58" i="96"/>
  <c r="V57" i="96"/>
  <c r="S55" i="96"/>
  <c r="C54" i="96"/>
  <c r="T54" i="96"/>
  <c r="C51" i="96"/>
  <c r="T50" i="96"/>
  <c r="C49" i="96"/>
  <c r="S48" i="96"/>
  <c r="S47" i="96"/>
  <c r="T46" i="96"/>
  <c r="C43" i="96"/>
  <c r="T42" i="96"/>
  <c r="V41" i="96"/>
  <c r="S39" i="96"/>
  <c r="U38" i="96"/>
  <c r="C36" i="96"/>
  <c r="S35" i="96"/>
  <c r="T34" i="96"/>
  <c r="C33" i="96"/>
  <c r="S31" i="96"/>
  <c r="T28" i="96"/>
  <c r="C27" i="96"/>
  <c r="S25" i="96"/>
  <c r="U22" i="96"/>
  <c r="V20" i="96"/>
  <c r="V18" i="96"/>
  <c r="C16" i="96"/>
  <c r="S15" i="96"/>
  <c r="C14" i="96"/>
  <c r="C12" i="96"/>
  <c r="C11" i="96"/>
  <c r="K116" i="85"/>
  <c r="J116" i="85"/>
  <c r="I116" i="85"/>
  <c r="H116" i="85"/>
  <c r="G116" i="85"/>
  <c r="F116" i="85"/>
  <c r="E116" i="85"/>
  <c r="D116" i="85"/>
  <c r="C116" i="85"/>
  <c r="B116" i="85"/>
  <c r="K115" i="85"/>
  <c r="J115" i="85"/>
  <c r="I115" i="85"/>
  <c r="H115" i="85"/>
  <c r="G115" i="85"/>
  <c r="F115" i="85"/>
  <c r="E115" i="85"/>
  <c r="D115" i="85"/>
  <c r="C115" i="85"/>
  <c r="B115" i="85"/>
  <c r="K114" i="85"/>
  <c r="J114" i="85"/>
  <c r="I114" i="85"/>
  <c r="H114" i="85"/>
  <c r="G114" i="85"/>
  <c r="F114" i="85"/>
  <c r="E114" i="85"/>
  <c r="D114" i="85"/>
  <c r="C114" i="85"/>
  <c r="B114" i="85"/>
  <c r="K113" i="85"/>
  <c r="J113" i="85"/>
  <c r="I113" i="85"/>
  <c r="H113" i="85"/>
  <c r="G113" i="85"/>
  <c r="F113" i="85"/>
  <c r="E113" i="85"/>
  <c r="D113" i="85"/>
  <c r="C113" i="85"/>
  <c r="B113" i="85"/>
  <c r="K112" i="85"/>
  <c r="J112" i="85"/>
  <c r="I112" i="85"/>
  <c r="H112" i="85"/>
  <c r="G112" i="85"/>
  <c r="F112" i="85"/>
  <c r="E112" i="85"/>
  <c r="D112" i="85"/>
  <c r="C112" i="85"/>
  <c r="B112" i="85"/>
  <c r="K111" i="85"/>
  <c r="J111" i="85"/>
  <c r="I111" i="85"/>
  <c r="H111" i="85"/>
  <c r="G111" i="85"/>
  <c r="F111" i="85"/>
  <c r="E111" i="85"/>
  <c r="D111" i="85"/>
  <c r="C111" i="85"/>
  <c r="B111" i="85"/>
  <c r="K110" i="85"/>
  <c r="J110" i="85"/>
  <c r="I110" i="85"/>
  <c r="H110" i="85"/>
  <c r="G110" i="85"/>
  <c r="F110" i="85"/>
  <c r="E110" i="85"/>
  <c r="D110" i="85"/>
  <c r="C110" i="85"/>
  <c r="B110" i="85"/>
  <c r="K109" i="85"/>
  <c r="J109" i="85"/>
  <c r="I109" i="85"/>
  <c r="H109" i="85"/>
  <c r="G109" i="85"/>
  <c r="F109" i="85"/>
  <c r="E109" i="85"/>
  <c r="D109" i="85"/>
  <c r="C109" i="85"/>
  <c r="B109" i="85"/>
  <c r="K108" i="85"/>
  <c r="J108" i="85"/>
  <c r="I108" i="85"/>
  <c r="H108" i="85"/>
  <c r="G108" i="85"/>
  <c r="F108" i="85"/>
  <c r="E108" i="85"/>
  <c r="D108" i="85"/>
  <c r="C108" i="85"/>
  <c r="B108" i="85"/>
  <c r="K107" i="85"/>
  <c r="J107" i="85"/>
  <c r="I107" i="85"/>
  <c r="H107" i="85"/>
  <c r="G107" i="85"/>
  <c r="F107" i="85"/>
  <c r="E107" i="85"/>
  <c r="D107" i="85"/>
  <c r="C107" i="85"/>
  <c r="B107" i="85"/>
  <c r="K106" i="85"/>
  <c r="J106" i="85"/>
  <c r="I106" i="85"/>
  <c r="H106" i="85"/>
  <c r="G106" i="85"/>
  <c r="F106" i="85"/>
  <c r="E106" i="85"/>
  <c r="D106" i="85"/>
  <c r="C106" i="85"/>
  <c r="B106" i="85"/>
  <c r="K105" i="85"/>
  <c r="J105" i="85"/>
  <c r="I105" i="85"/>
  <c r="H105" i="85"/>
  <c r="G105" i="85"/>
  <c r="F105" i="85"/>
  <c r="E105" i="85"/>
  <c r="D105" i="85"/>
  <c r="C105" i="85"/>
  <c r="B105" i="85"/>
  <c r="K104" i="85"/>
  <c r="J104" i="85"/>
  <c r="I104" i="85"/>
  <c r="H104" i="85"/>
  <c r="G104" i="85"/>
  <c r="F104" i="85"/>
  <c r="E104" i="85"/>
  <c r="D104" i="85"/>
  <c r="C104" i="85"/>
  <c r="B104" i="85"/>
  <c r="K103" i="85"/>
  <c r="J103" i="85"/>
  <c r="I103" i="85"/>
  <c r="H103" i="85"/>
  <c r="G103" i="85"/>
  <c r="F103" i="85"/>
  <c r="E103" i="85"/>
  <c r="D103" i="85"/>
  <c r="C103" i="85"/>
  <c r="B103" i="85"/>
  <c r="K102" i="85"/>
  <c r="J102" i="85"/>
  <c r="I102" i="85"/>
  <c r="H102" i="85"/>
  <c r="G102" i="85"/>
  <c r="F102" i="85"/>
  <c r="E102" i="85"/>
  <c r="D102" i="85"/>
  <c r="C102" i="85"/>
  <c r="B102" i="85"/>
  <c r="K101" i="85"/>
  <c r="J101" i="85"/>
  <c r="I101" i="85"/>
  <c r="H101" i="85"/>
  <c r="G101" i="85"/>
  <c r="F101" i="85"/>
  <c r="E101" i="85"/>
  <c r="D101" i="85"/>
  <c r="C101" i="85"/>
  <c r="B101" i="85"/>
  <c r="K100" i="85"/>
  <c r="J100" i="85"/>
  <c r="I100" i="85"/>
  <c r="H100" i="85"/>
  <c r="G100" i="85"/>
  <c r="F100" i="85"/>
  <c r="E100" i="85"/>
  <c r="D100" i="85"/>
  <c r="C100" i="85"/>
  <c r="B100" i="85"/>
  <c r="K99" i="85"/>
  <c r="J99" i="85"/>
  <c r="I99" i="85"/>
  <c r="H99" i="85"/>
  <c r="G99" i="85"/>
  <c r="F99" i="85"/>
  <c r="E99" i="85"/>
  <c r="D99" i="85"/>
  <c r="C99" i="85"/>
  <c r="B99" i="85"/>
  <c r="K98" i="85"/>
  <c r="J98" i="85"/>
  <c r="I98" i="85"/>
  <c r="H98" i="85"/>
  <c r="G98" i="85"/>
  <c r="F98" i="85"/>
  <c r="E98" i="85"/>
  <c r="D98" i="85"/>
  <c r="C98" i="85"/>
  <c r="B98" i="85"/>
  <c r="K97" i="85"/>
  <c r="J97" i="85"/>
  <c r="I97" i="85"/>
  <c r="H97" i="85"/>
  <c r="G97" i="85"/>
  <c r="F97" i="85"/>
  <c r="E97" i="85"/>
  <c r="D97" i="85"/>
  <c r="C97" i="85"/>
  <c r="B97" i="85"/>
  <c r="K96" i="85"/>
  <c r="J96" i="85"/>
  <c r="I96" i="85"/>
  <c r="H96" i="85"/>
  <c r="G96" i="85"/>
  <c r="F96" i="85"/>
  <c r="E96" i="85"/>
  <c r="D96" i="85"/>
  <c r="C96" i="85"/>
  <c r="B96" i="85"/>
  <c r="K95" i="85"/>
  <c r="J95" i="85"/>
  <c r="I95" i="85"/>
  <c r="H95" i="85"/>
  <c r="G95" i="85"/>
  <c r="F95" i="85"/>
  <c r="E95" i="85"/>
  <c r="D95" i="85"/>
  <c r="C95" i="85"/>
  <c r="B95" i="85"/>
  <c r="K94" i="85"/>
  <c r="J94" i="85"/>
  <c r="I94" i="85"/>
  <c r="H94" i="85"/>
  <c r="G94" i="85"/>
  <c r="F94" i="85"/>
  <c r="E94" i="85"/>
  <c r="D94" i="85"/>
  <c r="C94" i="85"/>
  <c r="B94" i="85"/>
  <c r="K93" i="85"/>
  <c r="J93" i="85"/>
  <c r="I93" i="85"/>
  <c r="H93" i="85"/>
  <c r="G93" i="85"/>
  <c r="F93" i="85"/>
  <c r="E93" i="85"/>
  <c r="D93" i="85"/>
  <c r="C93" i="85"/>
  <c r="B93" i="85"/>
  <c r="K92" i="85"/>
  <c r="J92" i="85"/>
  <c r="I92" i="85"/>
  <c r="H92" i="85"/>
  <c r="G92" i="85"/>
  <c r="F92" i="85"/>
  <c r="E92" i="85"/>
  <c r="D92" i="85"/>
  <c r="C92" i="85"/>
  <c r="B92" i="85"/>
  <c r="K91" i="85"/>
  <c r="J91" i="85"/>
  <c r="I91" i="85"/>
  <c r="H91" i="85"/>
  <c r="G91" i="85"/>
  <c r="F91" i="85"/>
  <c r="E91" i="85"/>
  <c r="D91" i="85"/>
  <c r="C91" i="85"/>
  <c r="B91" i="85"/>
  <c r="K90" i="85"/>
  <c r="J90" i="85"/>
  <c r="I90" i="85"/>
  <c r="H90" i="85"/>
  <c r="G90" i="85"/>
  <c r="F90" i="85"/>
  <c r="E90" i="85"/>
  <c r="D90" i="85"/>
  <c r="C90" i="85"/>
  <c r="B90" i="85"/>
  <c r="K89" i="85"/>
  <c r="J89" i="85"/>
  <c r="I89" i="85"/>
  <c r="H89" i="85"/>
  <c r="G89" i="85"/>
  <c r="F89" i="85"/>
  <c r="E89" i="85"/>
  <c r="D89" i="85"/>
  <c r="C89" i="85"/>
  <c r="B89" i="85"/>
  <c r="K88" i="85"/>
  <c r="J88" i="85"/>
  <c r="I88" i="85"/>
  <c r="H88" i="85"/>
  <c r="G88" i="85"/>
  <c r="F88" i="85"/>
  <c r="E88" i="85"/>
  <c r="D88" i="85"/>
  <c r="C88" i="85"/>
  <c r="B88" i="85"/>
  <c r="K87" i="85"/>
  <c r="J87" i="85"/>
  <c r="I87" i="85"/>
  <c r="H87" i="85"/>
  <c r="G87" i="85"/>
  <c r="F87" i="85"/>
  <c r="E87" i="85"/>
  <c r="D87" i="85"/>
  <c r="C87" i="85"/>
  <c r="B87" i="85"/>
  <c r="K86" i="85"/>
  <c r="J86" i="85"/>
  <c r="I86" i="85"/>
  <c r="H86" i="85"/>
  <c r="G86" i="85"/>
  <c r="F86" i="85"/>
  <c r="E86" i="85"/>
  <c r="D86" i="85"/>
  <c r="C86" i="85"/>
  <c r="B86" i="85"/>
  <c r="K85" i="85"/>
  <c r="J85" i="85"/>
  <c r="I85" i="85"/>
  <c r="H85" i="85"/>
  <c r="G85" i="85"/>
  <c r="F85" i="85"/>
  <c r="E85" i="85"/>
  <c r="D85" i="85"/>
  <c r="C85" i="85"/>
  <c r="B85" i="85"/>
  <c r="K84" i="85"/>
  <c r="J84" i="85"/>
  <c r="I84" i="85"/>
  <c r="H84" i="85"/>
  <c r="G84" i="85"/>
  <c r="F84" i="85"/>
  <c r="E84" i="85"/>
  <c r="D84" i="85"/>
  <c r="C84" i="85"/>
  <c r="B84" i="85"/>
  <c r="K83" i="85"/>
  <c r="J83" i="85"/>
  <c r="I83" i="85"/>
  <c r="H83" i="85"/>
  <c r="G83" i="85"/>
  <c r="F83" i="85"/>
  <c r="E83" i="85"/>
  <c r="D83" i="85"/>
  <c r="C83" i="85"/>
  <c r="B83" i="85"/>
  <c r="K82" i="85"/>
  <c r="J82" i="85"/>
  <c r="I82" i="85"/>
  <c r="H82" i="85"/>
  <c r="G82" i="85"/>
  <c r="F82" i="85"/>
  <c r="E82" i="85"/>
  <c r="D82" i="85"/>
  <c r="C82" i="85"/>
  <c r="B82" i="85"/>
  <c r="K81" i="85"/>
  <c r="J81" i="85"/>
  <c r="I81" i="85"/>
  <c r="H81" i="85"/>
  <c r="G81" i="85"/>
  <c r="F81" i="85"/>
  <c r="E81" i="85"/>
  <c r="D81" i="85"/>
  <c r="C81" i="85"/>
  <c r="B81" i="85"/>
  <c r="K80" i="85"/>
  <c r="J80" i="85"/>
  <c r="I80" i="85"/>
  <c r="H80" i="85"/>
  <c r="G80" i="85"/>
  <c r="F80" i="85"/>
  <c r="E80" i="85"/>
  <c r="D80" i="85"/>
  <c r="C80" i="85"/>
  <c r="B80" i="85"/>
  <c r="K79" i="85"/>
  <c r="J79" i="85"/>
  <c r="I79" i="85"/>
  <c r="H79" i="85"/>
  <c r="G79" i="85"/>
  <c r="F79" i="85"/>
  <c r="E79" i="85"/>
  <c r="D79" i="85"/>
  <c r="C79" i="85"/>
  <c r="B79" i="85"/>
  <c r="K78" i="85"/>
  <c r="J78" i="85"/>
  <c r="I78" i="85"/>
  <c r="H78" i="85"/>
  <c r="G78" i="85"/>
  <c r="F78" i="85"/>
  <c r="E78" i="85"/>
  <c r="D78" i="85"/>
  <c r="C78" i="85"/>
  <c r="B78" i="85"/>
  <c r="K77" i="85"/>
  <c r="J77" i="85"/>
  <c r="I77" i="85"/>
  <c r="H77" i="85"/>
  <c r="G77" i="85"/>
  <c r="F77" i="85"/>
  <c r="E77" i="85"/>
  <c r="D77" i="85"/>
  <c r="C77" i="85"/>
  <c r="B77" i="85"/>
  <c r="K76" i="85"/>
  <c r="J76" i="85"/>
  <c r="I76" i="85"/>
  <c r="H76" i="85"/>
  <c r="G76" i="85"/>
  <c r="F76" i="85"/>
  <c r="E76" i="85"/>
  <c r="D76" i="85"/>
  <c r="C76" i="85"/>
  <c r="B76" i="85"/>
  <c r="K75" i="85"/>
  <c r="J75" i="85"/>
  <c r="I75" i="85"/>
  <c r="H75" i="85"/>
  <c r="G75" i="85"/>
  <c r="F75" i="85"/>
  <c r="E75" i="85"/>
  <c r="D75" i="85"/>
  <c r="C75" i="85"/>
  <c r="B75" i="85"/>
  <c r="K74" i="85"/>
  <c r="J74" i="85"/>
  <c r="I74" i="85"/>
  <c r="H74" i="85"/>
  <c r="G74" i="85"/>
  <c r="F74" i="85"/>
  <c r="E74" i="85"/>
  <c r="D74" i="85"/>
  <c r="C74" i="85"/>
  <c r="B74" i="85"/>
  <c r="K73" i="85"/>
  <c r="J73" i="85"/>
  <c r="I73" i="85"/>
  <c r="H73" i="85"/>
  <c r="G73" i="85"/>
  <c r="F73" i="85"/>
  <c r="E73" i="85"/>
  <c r="D73" i="85"/>
  <c r="C73" i="85"/>
  <c r="B73" i="85"/>
  <c r="K72" i="85"/>
  <c r="J72" i="85"/>
  <c r="I72" i="85"/>
  <c r="H72" i="85"/>
  <c r="G72" i="85"/>
  <c r="F72" i="85"/>
  <c r="E72" i="85"/>
  <c r="D72" i="85"/>
  <c r="C72" i="85"/>
  <c r="B72" i="85"/>
  <c r="K71" i="85"/>
  <c r="J71" i="85"/>
  <c r="I71" i="85"/>
  <c r="H71" i="85"/>
  <c r="G71" i="85"/>
  <c r="F71" i="85"/>
  <c r="E71" i="85"/>
  <c r="D71" i="85"/>
  <c r="C71" i="85"/>
  <c r="B71" i="85"/>
  <c r="K70" i="85"/>
  <c r="J70" i="85"/>
  <c r="I70" i="85"/>
  <c r="H70" i="85"/>
  <c r="G70" i="85"/>
  <c r="F70" i="85"/>
  <c r="E70" i="85"/>
  <c r="D70" i="85"/>
  <c r="C70" i="85"/>
  <c r="B70" i="85"/>
  <c r="K69" i="85"/>
  <c r="J69" i="85"/>
  <c r="I69" i="85"/>
  <c r="H69" i="85"/>
  <c r="G69" i="85"/>
  <c r="F69" i="85"/>
  <c r="E69" i="85"/>
  <c r="D69" i="85"/>
  <c r="C69" i="85"/>
  <c r="B69" i="85"/>
  <c r="K68" i="85"/>
  <c r="J68" i="85"/>
  <c r="I68" i="85"/>
  <c r="H68" i="85"/>
  <c r="G68" i="85"/>
  <c r="F68" i="85"/>
  <c r="E68" i="85"/>
  <c r="D68" i="85"/>
  <c r="C68" i="85"/>
  <c r="B68" i="85"/>
  <c r="K67" i="85"/>
  <c r="J67" i="85"/>
  <c r="I67" i="85"/>
  <c r="H67" i="85"/>
  <c r="G67" i="85"/>
  <c r="F67" i="85"/>
  <c r="E67" i="85"/>
  <c r="D67" i="85"/>
  <c r="C67" i="85"/>
  <c r="B67" i="85"/>
  <c r="K66" i="85"/>
  <c r="J66" i="85"/>
  <c r="I66" i="85"/>
  <c r="H66" i="85"/>
  <c r="G66" i="85"/>
  <c r="F66" i="85"/>
  <c r="E66" i="85"/>
  <c r="D66" i="85"/>
  <c r="C66" i="85"/>
  <c r="B66" i="85"/>
  <c r="K65" i="85"/>
  <c r="J65" i="85"/>
  <c r="I65" i="85"/>
  <c r="H65" i="85"/>
  <c r="G65" i="85"/>
  <c r="F65" i="85"/>
  <c r="E65" i="85"/>
  <c r="D65" i="85"/>
  <c r="C65" i="85"/>
  <c r="B65" i="85"/>
  <c r="K64" i="85"/>
  <c r="J64" i="85"/>
  <c r="I64" i="85"/>
  <c r="H64" i="85"/>
  <c r="G64" i="85"/>
  <c r="F64" i="85"/>
  <c r="E64" i="85"/>
  <c r="D64" i="85"/>
  <c r="C64" i="85"/>
  <c r="B64" i="85"/>
  <c r="K63" i="85"/>
  <c r="J63" i="85"/>
  <c r="I63" i="85"/>
  <c r="H63" i="85"/>
  <c r="G63" i="85"/>
  <c r="F63" i="85"/>
  <c r="E63" i="85"/>
  <c r="D63" i="85"/>
  <c r="C63" i="85"/>
  <c r="B63" i="85"/>
  <c r="K62" i="85"/>
  <c r="J62" i="85"/>
  <c r="I62" i="85"/>
  <c r="H62" i="85"/>
  <c r="G62" i="85"/>
  <c r="F62" i="85"/>
  <c r="E62" i="85"/>
  <c r="D62" i="85"/>
  <c r="C62" i="85"/>
  <c r="B62" i="85"/>
  <c r="K61" i="85"/>
  <c r="J61" i="85"/>
  <c r="I61" i="85"/>
  <c r="H61" i="85"/>
  <c r="G61" i="85"/>
  <c r="F61" i="85"/>
  <c r="E61" i="85"/>
  <c r="D61" i="85"/>
  <c r="C61" i="85"/>
  <c r="B61" i="85"/>
  <c r="K60" i="85"/>
  <c r="J60" i="85"/>
  <c r="I60" i="85"/>
  <c r="H60" i="85"/>
  <c r="G60" i="85"/>
  <c r="F60" i="85"/>
  <c r="E60" i="85"/>
  <c r="D60" i="85"/>
  <c r="C60" i="85"/>
  <c r="B60" i="85"/>
  <c r="K59" i="85"/>
  <c r="J59" i="85"/>
  <c r="I59" i="85"/>
  <c r="H59" i="85"/>
  <c r="G59" i="85"/>
  <c r="F59" i="85"/>
  <c r="E59" i="85"/>
  <c r="D59" i="85"/>
  <c r="C59" i="85"/>
  <c r="B59" i="85"/>
  <c r="K58" i="85"/>
  <c r="J58" i="85"/>
  <c r="I58" i="85"/>
  <c r="H58" i="85"/>
  <c r="G58" i="85"/>
  <c r="F58" i="85"/>
  <c r="C58" i="85"/>
  <c r="B58" i="85"/>
  <c r="K57" i="85"/>
  <c r="J57" i="85"/>
  <c r="I57" i="85"/>
  <c r="H57" i="85"/>
  <c r="G57" i="85"/>
  <c r="F57" i="85"/>
  <c r="C57" i="85"/>
  <c r="B57" i="85"/>
  <c r="K56" i="85"/>
  <c r="J56" i="85"/>
  <c r="I56" i="85"/>
  <c r="H56" i="85"/>
  <c r="G56" i="85"/>
  <c r="F56" i="85"/>
  <c r="C56" i="85"/>
  <c r="B56" i="85"/>
  <c r="K55" i="85"/>
  <c r="J55" i="85"/>
  <c r="I55" i="85"/>
  <c r="H55" i="85"/>
  <c r="G55" i="85"/>
  <c r="F55" i="85"/>
  <c r="C55" i="85"/>
  <c r="B55" i="85"/>
  <c r="O55" i="85" s="1"/>
  <c r="K54" i="85"/>
  <c r="J54" i="85"/>
  <c r="I54" i="85"/>
  <c r="H54" i="85"/>
  <c r="G54" i="85"/>
  <c r="F54" i="85"/>
  <c r="C54" i="85"/>
  <c r="B54" i="85"/>
  <c r="K53" i="85"/>
  <c r="J53" i="85"/>
  <c r="I53" i="85"/>
  <c r="H53" i="85"/>
  <c r="G53" i="85"/>
  <c r="F53" i="85"/>
  <c r="C53" i="85"/>
  <c r="B53" i="85"/>
  <c r="K52" i="85"/>
  <c r="J52" i="85"/>
  <c r="I52" i="85"/>
  <c r="H52" i="85"/>
  <c r="G52" i="85"/>
  <c r="F52" i="85"/>
  <c r="C52" i="85"/>
  <c r="B52" i="85"/>
  <c r="K51" i="85"/>
  <c r="J51" i="85"/>
  <c r="I51" i="85"/>
  <c r="H51" i="85"/>
  <c r="G51" i="85"/>
  <c r="F51" i="85"/>
  <c r="C51" i="85"/>
  <c r="B51" i="85"/>
  <c r="K50" i="85"/>
  <c r="J50" i="85"/>
  <c r="I50" i="85"/>
  <c r="H50" i="85"/>
  <c r="G50" i="85"/>
  <c r="F50" i="85"/>
  <c r="C50" i="85"/>
  <c r="B50" i="85"/>
  <c r="K49" i="85"/>
  <c r="J49" i="85"/>
  <c r="I49" i="85"/>
  <c r="H49" i="85"/>
  <c r="G49" i="85"/>
  <c r="F49" i="85"/>
  <c r="C49" i="85"/>
  <c r="B49" i="85"/>
  <c r="K48" i="85"/>
  <c r="J48" i="85"/>
  <c r="I48" i="85"/>
  <c r="H48" i="85"/>
  <c r="G48" i="85"/>
  <c r="F48" i="85"/>
  <c r="C48" i="85"/>
  <c r="B48" i="85"/>
  <c r="O48" i="85" s="1"/>
  <c r="K47" i="85"/>
  <c r="J47" i="85"/>
  <c r="I47" i="85"/>
  <c r="H47" i="85"/>
  <c r="G47" i="85"/>
  <c r="F47" i="85"/>
  <c r="C47" i="85"/>
  <c r="B47" i="85"/>
  <c r="K46" i="85"/>
  <c r="J46" i="85"/>
  <c r="I46" i="85"/>
  <c r="H46" i="85"/>
  <c r="G46" i="85"/>
  <c r="F46" i="85"/>
  <c r="C46" i="85"/>
  <c r="B46" i="85"/>
  <c r="K45" i="85"/>
  <c r="J45" i="85"/>
  <c r="I45" i="85"/>
  <c r="H45" i="85"/>
  <c r="G45" i="85"/>
  <c r="F45" i="85"/>
  <c r="C45" i="85"/>
  <c r="B45" i="85"/>
  <c r="K44" i="85"/>
  <c r="J44" i="85"/>
  <c r="I44" i="85"/>
  <c r="H44" i="85"/>
  <c r="G44" i="85"/>
  <c r="F44" i="85"/>
  <c r="C44" i="85"/>
  <c r="B44" i="85"/>
  <c r="K43" i="85"/>
  <c r="J43" i="85"/>
  <c r="I43" i="85"/>
  <c r="H43" i="85"/>
  <c r="G43" i="85"/>
  <c r="F43" i="85"/>
  <c r="C43" i="85"/>
  <c r="B43" i="85"/>
  <c r="K42" i="85"/>
  <c r="J42" i="85"/>
  <c r="I42" i="85"/>
  <c r="H42" i="85"/>
  <c r="G42" i="85"/>
  <c r="F42" i="85"/>
  <c r="C42" i="85"/>
  <c r="B42" i="85"/>
  <c r="K41" i="85"/>
  <c r="J41" i="85"/>
  <c r="I41" i="85"/>
  <c r="H41" i="85"/>
  <c r="G41" i="85"/>
  <c r="F41" i="85"/>
  <c r="C41" i="85"/>
  <c r="B41" i="85"/>
  <c r="K40" i="85"/>
  <c r="J40" i="85"/>
  <c r="I40" i="85"/>
  <c r="H40" i="85"/>
  <c r="G40" i="85"/>
  <c r="F40" i="85"/>
  <c r="C40" i="85"/>
  <c r="B40" i="85"/>
  <c r="K39" i="85"/>
  <c r="J39" i="85"/>
  <c r="I39" i="85"/>
  <c r="H39" i="85"/>
  <c r="G39" i="85"/>
  <c r="F39" i="85"/>
  <c r="C39" i="85"/>
  <c r="B39" i="85"/>
  <c r="O39" i="85" s="1"/>
  <c r="K38" i="85"/>
  <c r="J38" i="85"/>
  <c r="I38" i="85"/>
  <c r="H38" i="85"/>
  <c r="G38" i="85"/>
  <c r="F38" i="85"/>
  <c r="C38" i="85"/>
  <c r="B38" i="85"/>
  <c r="K37" i="85"/>
  <c r="J37" i="85"/>
  <c r="I37" i="85"/>
  <c r="H37" i="85"/>
  <c r="G37" i="85"/>
  <c r="F37" i="85"/>
  <c r="C37" i="85"/>
  <c r="B37" i="85"/>
  <c r="K36" i="85"/>
  <c r="J36" i="85"/>
  <c r="I36" i="85"/>
  <c r="H36" i="85"/>
  <c r="G36" i="85"/>
  <c r="F36" i="85"/>
  <c r="C36" i="85"/>
  <c r="B36" i="85"/>
  <c r="K35" i="85"/>
  <c r="J35" i="85"/>
  <c r="I35" i="85"/>
  <c r="H35" i="85"/>
  <c r="G35" i="85"/>
  <c r="F35" i="85"/>
  <c r="C35" i="85"/>
  <c r="B35" i="85"/>
  <c r="K34" i="85"/>
  <c r="J34" i="85"/>
  <c r="I34" i="85"/>
  <c r="H34" i="85"/>
  <c r="G34" i="85"/>
  <c r="F34" i="85"/>
  <c r="C34" i="85"/>
  <c r="B34" i="85"/>
  <c r="K33" i="85"/>
  <c r="J33" i="85"/>
  <c r="I33" i="85"/>
  <c r="H33" i="85"/>
  <c r="G33" i="85"/>
  <c r="F33" i="85"/>
  <c r="C33" i="85"/>
  <c r="B33" i="85"/>
  <c r="K32" i="85"/>
  <c r="J32" i="85"/>
  <c r="I32" i="85"/>
  <c r="H32" i="85"/>
  <c r="G32" i="85"/>
  <c r="F32" i="85"/>
  <c r="C32" i="85"/>
  <c r="B32" i="85"/>
  <c r="O32" i="85" s="1"/>
  <c r="K31" i="85"/>
  <c r="J31" i="85"/>
  <c r="I31" i="85"/>
  <c r="H31" i="85"/>
  <c r="G31" i="85"/>
  <c r="F31" i="85"/>
  <c r="C31" i="85"/>
  <c r="B31" i="85"/>
  <c r="K30" i="85"/>
  <c r="J30" i="85"/>
  <c r="I30" i="85"/>
  <c r="H30" i="85"/>
  <c r="G30" i="85"/>
  <c r="F30" i="85"/>
  <c r="C30" i="85"/>
  <c r="B30" i="85"/>
  <c r="K29" i="85"/>
  <c r="J29" i="85"/>
  <c r="I29" i="85"/>
  <c r="H29" i="85"/>
  <c r="G29" i="85"/>
  <c r="F29" i="85"/>
  <c r="C29" i="85"/>
  <c r="B29" i="85"/>
  <c r="K28" i="85"/>
  <c r="J28" i="85"/>
  <c r="I28" i="85"/>
  <c r="H28" i="85"/>
  <c r="G28" i="85"/>
  <c r="F28" i="85"/>
  <c r="C28" i="85"/>
  <c r="B28" i="85"/>
  <c r="K27" i="85"/>
  <c r="J27" i="85"/>
  <c r="I27" i="85"/>
  <c r="H27" i="85"/>
  <c r="G27" i="85"/>
  <c r="F27" i="85"/>
  <c r="C27" i="85"/>
  <c r="B27" i="85"/>
  <c r="K26" i="85"/>
  <c r="J26" i="85"/>
  <c r="I26" i="85"/>
  <c r="H26" i="85"/>
  <c r="G26" i="85"/>
  <c r="F26" i="85"/>
  <c r="C26" i="85"/>
  <c r="B26" i="85"/>
  <c r="K25" i="85"/>
  <c r="J25" i="85"/>
  <c r="I25" i="85"/>
  <c r="H25" i="85"/>
  <c r="G25" i="85"/>
  <c r="F25" i="85"/>
  <c r="C25" i="85"/>
  <c r="B25" i="85"/>
  <c r="K24" i="85"/>
  <c r="J24" i="85"/>
  <c r="I24" i="85"/>
  <c r="H24" i="85"/>
  <c r="G24" i="85"/>
  <c r="F24" i="85"/>
  <c r="C24" i="85"/>
  <c r="B24" i="85"/>
  <c r="K23" i="85"/>
  <c r="J23" i="85"/>
  <c r="I23" i="85"/>
  <c r="H23" i="85"/>
  <c r="G23" i="85"/>
  <c r="F23" i="85"/>
  <c r="C23" i="85"/>
  <c r="B23" i="85"/>
  <c r="O23" i="85" s="1"/>
  <c r="K22" i="85"/>
  <c r="J22" i="85"/>
  <c r="I22" i="85"/>
  <c r="H22" i="85"/>
  <c r="G22" i="85"/>
  <c r="F22" i="85"/>
  <c r="C22" i="85"/>
  <c r="B22" i="85"/>
  <c r="K21" i="85"/>
  <c r="J21" i="85"/>
  <c r="I21" i="85"/>
  <c r="H21" i="85"/>
  <c r="G21" i="85"/>
  <c r="F21" i="85"/>
  <c r="C21" i="85"/>
  <c r="B21" i="85"/>
  <c r="K20" i="85"/>
  <c r="J20" i="85"/>
  <c r="I20" i="85"/>
  <c r="H20" i="85"/>
  <c r="G20" i="85"/>
  <c r="F20" i="85"/>
  <c r="C20" i="85"/>
  <c r="B20" i="85"/>
  <c r="K19" i="85"/>
  <c r="J19" i="85"/>
  <c r="I19" i="85"/>
  <c r="H19" i="85"/>
  <c r="G19" i="85"/>
  <c r="F19" i="85"/>
  <c r="C19" i="85"/>
  <c r="B19" i="85"/>
  <c r="K18" i="85"/>
  <c r="J18" i="85"/>
  <c r="I18" i="85"/>
  <c r="H18" i="85"/>
  <c r="G18" i="85"/>
  <c r="F18" i="85"/>
  <c r="C18" i="85"/>
  <c r="B18" i="85"/>
  <c r="K17" i="85"/>
  <c r="J17" i="85"/>
  <c r="I17" i="85"/>
  <c r="H17" i="85"/>
  <c r="G17" i="85"/>
  <c r="F17" i="85"/>
  <c r="C17" i="85"/>
  <c r="B17" i="85"/>
  <c r="K16" i="85"/>
  <c r="J16" i="85"/>
  <c r="I16" i="85"/>
  <c r="H16" i="85"/>
  <c r="G16" i="85"/>
  <c r="F16" i="85"/>
  <c r="C16" i="85"/>
  <c r="B16" i="85"/>
  <c r="O16" i="85" s="1"/>
  <c r="K15" i="85"/>
  <c r="J15" i="85"/>
  <c r="I15" i="85"/>
  <c r="H15" i="85"/>
  <c r="G15" i="85"/>
  <c r="F15" i="85"/>
  <c r="C15" i="85"/>
  <c r="B15" i="85"/>
  <c r="K14" i="85"/>
  <c r="J14" i="85"/>
  <c r="I14" i="85"/>
  <c r="H14" i="85"/>
  <c r="G14" i="85"/>
  <c r="F14" i="85"/>
  <c r="C14" i="85"/>
  <c r="B14" i="85"/>
  <c r="K13" i="85"/>
  <c r="J13" i="85"/>
  <c r="I13" i="85"/>
  <c r="H13" i="85"/>
  <c r="G13" i="85"/>
  <c r="F13" i="85"/>
  <c r="C13" i="85"/>
  <c r="B13" i="85"/>
  <c r="K12" i="85"/>
  <c r="J12" i="85"/>
  <c r="I12" i="85"/>
  <c r="H12" i="85"/>
  <c r="G12" i="85"/>
  <c r="F12" i="85"/>
  <c r="C12" i="85"/>
  <c r="B12" i="85"/>
  <c r="K11" i="85"/>
  <c r="J11" i="85"/>
  <c r="I11" i="85"/>
  <c r="H11" i="85"/>
  <c r="G11" i="85"/>
  <c r="F11" i="85"/>
  <c r="C11" i="85"/>
  <c r="B11" i="85"/>
  <c r="K10" i="85"/>
  <c r="J10" i="85"/>
  <c r="I10" i="85"/>
  <c r="H10" i="85"/>
  <c r="G10" i="85"/>
  <c r="F10" i="85"/>
  <c r="C10" i="85"/>
  <c r="B10" i="85"/>
  <c r="AB116" i="162"/>
  <c r="V116" i="162"/>
  <c r="U116" i="162"/>
  <c r="T116" i="162"/>
  <c r="S116" i="162"/>
  <c r="R116" i="162"/>
  <c r="Q116" i="162"/>
  <c r="P116" i="162"/>
  <c r="O116" i="162"/>
  <c r="N116" i="162"/>
  <c r="M116" i="162"/>
  <c r="L116" i="162"/>
  <c r="AA116" i="162" s="1"/>
  <c r="K116" i="162"/>
  <c r="J116" i="162"/>
  <c r="I116" i="162"/>
  <c r="H116" i="162"/>
  <c r="Z116" i="162" s="1"/>
  <c r="G116" i="162"/>
  <c r="F116" i="162"/>
  <c r="E116" i="162"/>
  <c r="D116" i="162"/>
  <c r="C116" i="162"/>
  <c r="AB115" i="162"/>
  <c r="V115" i="162"/>
  <c r="U115" i="162"/>
  <c r="T115" i="162"/>
  <c r="S115" i="162"/>
  <c r="AC115" i="162" s="1"/>
  <c r="R115" i="162"/>
  <c r="Q115" i="162"/>
  <c r="P115" i="162"/>
  <c r="O115" i="162"/>
  <c r="N115" i="162"/>
  <c r="M115" i="162"/>
  <c r="L115" i="162"/>
  <c r="K115" i="162"/>
  <c r="J115" i="162"/>
  <c r="I115" i="162"/>
  <c r="H115" i="162"/>
  <c r="G115" i="162"/>
  <c r="Z115" i="162" s="1"/>
  <c r="F115" i="162"/>
  <c r="E115" i="162"/>
  <c r="D115" i="162"/>
  <c r="C115" i="162"/>
  <c r="V114" i="162"/>
  <c r="U114" i="162"/>
  <c r="T114" i="162"/>
  <c r="S114" i="162"/>
  <c r="R114" i="162"/>
  <c r="Q114" i="162"/>
  <c r="P114" i="162"/>
  <c r="O114" i="162"/>
  <c r="N114" i="162"/>
  <c r="M114" i="162"/>
  <c r="L114" i="162"/>
  <c r="K114" i="162"/>
  <c r="J114" i="162"/>
  <c r="I114" i="162"/>
  <c r="H114" i="162"/>
  <c r="Z114" i="162" s="1"/>
  <c r="G114" i="162"/>
  <c r="F114" i="162"/>
  <c r="E114" i="162"/>
  <c r="Y114" i="162" s="1"/>
  <c r="D114" i="162"/>
  <c r="C114" i="162"/>
  <c r="AB113" i="162"/>
  <c r="AA113" i="162"/>
  <c r="Y113" i="162"/>
  <c r="V113" i="162"/>
  <c r="U113" i="162"/>
  <c r="T113" i="162"/>
  <c r="S113" i="162"/>
  <c r="AC113" i="162" s="1"/>
  <c r="R113" i="162"/>
  <c r="Q113" i="162"/>
  <c r="P113" i="162"/>
  <c r="O113" i="162"/>
  <c r="N113" i="162"/>
  <c r="M113" i="162"/>
  <c r="L113" i="162"/>
  <c r="K113" i="162"/>
  <c r="J113" i="162"/>
  <c r="I113" i="162"/>
  <c r="H113" i="162"/>
  <c r="G113" i="162"/>
  <c r="Z113" i="162" s="1"/>
  <c r="F113" i="162"/>
  <c r="E113" i="162"/>
  <c r="D113" i="162"/>
  <c r="C113" i="162"/>
  <c r="V112" i="162"/>
  <c r="U112" i="162"/>
  <c r="T112" i="162"/>
  <c r="S112" i="162"/>
  <c r="R112" i="162"/>
  <c r="Q112" i="162"/>
  <c r="AB112" i="162" s="1"/>
  <c r="P112" i="162"/>
  <c r="O112" i="162"/>
  <c r="N112" i="162"/>
  <c r="M112" i="162"/>
  <c r="L112" i="162"/>
  <c r="K112" i="162"/>
  <c r="J112" i="162"/>
  <c r="I112" i="162"/>
  <c r="H112" i="162"/>
  <c r="G112" i="162"/>
  <c r="F112" i="162"/>
  <c r="E112" i="162"/>
  <c r="D112" i="162"/>
  <c r="C112" i="162"/>
  <c r="AB111" i="162"/>
  <c r="V111" i="162"/>
  <c r="U111" i="162"/>
  <c r="T111" i="162"/>
  <c r="S111" i="162"/>
  <c r="R111" i="162"/>
  <c r="Q111" i="162"/>
  <c r="P111" i="162"/>
  <c r="O111" i="162"/>
  <c r="N111" i="162"/>
  <c r="M111" i="162"/>
  <c r="L111" i="162"/>
  <c r="K111" i="162"/>
  <c r="J111" i="162"/>
  <c r="I111" i="162"/>
  <c r="H111" i="162"/>
  <c r="G111" i="162"/>
  <c r="Z111" i="162" s="1"/>
  <c r="F111" i="162"/>
  <c r="E111" i="162"/>
  <c r="D111" i="162"/>
  <c r="C111" i="162"/>
  <c r="Y110" i="162"/>
  <c r="V110" i="162"/>
  <c r="U110" i="162"/>
  <c r="T110" i="162"/>
  <c r="S110" i="162"/>
  <c r="AC110" i="162" s="1"/>
  <c r="R110" i="162"/>
  <c r="Q110" i="162"/>
  <c r="P110" i="162"/>
  <c r="O110" i="162"/>
  <c r="AB110" i="162" s="1"/>
  <c r="N110" i="162"/>
  <c r="M110" i="162"/>
  <c r="L110" i="162"/>
  <c r="AA110" i="162" s="1"/>
  <c r="K110" i="162"/>
  <c r="J110" i="162"/>
  <c r="I110" i="162"/>
  <c r="H110" i="162"/>
  <c r="G110" i="162"/>
  <c r="Z110" i="162" s="1"/>
  <c r="F110" i="162"/>
  <c r="E110" i="162"/>
  <c r="D110" i="162"/>
  <c r="C110" i="162"/>
  <c r="AB109" i="162"/>
  <c r="AA109" i="162"/>
  <c r="Y109" i="162"/>
  <c r="V109" i="162"/>
  <c r="U109" i="162"/>
  <c r="T109" i="162"/>
  <c r="S109" i="162"/>
  <c r="AC109" i="162" s="1"/>
  <c r="R109" i="162"/>
  <c r="Q109" i="162"/>
  <c r="P109" i="162"/>
  <c r="O109" i="162"/>
  <c r="N109" i="162"/>
  <c r="M109" i="162"/>
  <c r="L109" i="162"/>
  <c r="K109" i="162"/>
  <c r="J109" i="162"/>
  <c r="I109" i="162"/>
  <c r="H109" i="162"/>
  <c r="Z109" i="162" s="1"/>
  <c r="G109" i="162"/>
  <c r="F109" i="162"/>
  <c r="E109" i="162"/>
  <c r="D109" i="162"/>
  <c r="C109" i="162"/>
  <c r="AB108" i="162"/>
  <c r="V108" i="162"/>
  <c r="U108" i="162"/>
  <c r="T108" i="162"/>
  <c r="S108" i="162"/>
  <c r="R108" i="162"/>
  <c r="Q108" i="162"/>
  <c r="P108" i="162"/>
  <c r="O108" i="162"/>
  <c r="N108" i="162"/>
  <c r="M108" i="162"/>
  <c r="L108" i="162"/>
  <c r="K108" i="162"/>
  <c r="J108" i="162"/>
  <c r="I108" i="162"/>
  <c r="H108" i="162"/>
  <c r="Z108" i="162" s="1"/>
  <c r="G108" i="162"/>
  <c r="F108" i="162"/>
  <c r="E108" i="162"/>
  <c r="D108" i="162"/>
  <c r="C108" i="162"/>
  <c r="AB107" i="162"/>
  <c r="V107" i="162"/>
  <c r="U107" i="162"/>
  <c r="T107" i="162"/>
  <c r="S107" i="162"/>
  <c r="R107" i="162"/>
  <c r="Q107" i="162"/>
  <c r="P107" i="162"/>
  <c r="O107" i="162"/>
  <c r="N107" i="162"/>
  <c r="M107" i="162"/>
  <c r="L107" i="162"/>
  <c r="K107" i="162"/>
  <c r="J107" i="162"/>
  <c r="I107" i="162"/>
  <c r="H107" i="162"/>
  <c r="G107" i="162"/>
  <c r="Z107" i="162" s="1"/>
  <c r="F107" i="162"/>
  <c r="E107" i="162"/>
  <c r="D107" i="162"/>
  <c r="C107" i="162"/>
  <c r="Y106" i="162"/>
  <c r="V106" i="162"/>
  <c r="U106" i="162"/>
  <c r="T106" i="162"/>
  <c r="S106" i="162"/>
  <c r="AC106" i="162" s="1"/>
  <c r="R106" i="162"/>
  <c r="Q106" i="162"/>
  <c r="P106" i="162"/>
  <c r="O106" i="162"/>
  <c r="N106" i="162"/>
  <c r="M106" i="162"/>
  <c r="L106" i="162"/>
  <c r="AA106" i="162" s="1"/>
  <c r="K106" i="162"/>
  <c r="J106" i="162"/>
  <c r="I106" i="162"/>
  <c r="H106" i="162"/>
  <c r="Z106" i="162" s="1"/>
  <c r="G106" i="162"/>
  <c r="F106" i="162"/>
  <c r="E106" i="162"/>
  <c r="D106" i="162"/>
  <c r="C106" i="162"/>
  <c r="AA105" i="162"/>
  <c r="Y105" i="162"/>
  <c r="V105" i="162"/>
  <c r="U105" i="162"/>
  <c r="T105" i="162"/>
  <c r="S105" i="162"/>
  <c r="AC105" i="162" s="1"/>
  <c r="R105" i="162"/>
  <c r="Q105" i="162"/>
  <c r="AB105" i="162" s="1"/>
  <c r="P105" i="162"/>
  <c r="O105" i="162"/>
  <c r="N105" i="162"/>
  <c r="M105" i="162"/>
  <c r="L105" i="162"/>
  <c r="K105" i="162"/>
  <c r="J105" i="162"/>
  <c r="I105" i="162"/>
  <c r="H105" i="162"/>
  <c r="G105" i="162"/>
  <c r="Z105" i="162" s="1"/>
  <c r="F105" i="162"/>
  <c r="E105" i="162"/>
  <c r="D105" i="162"/>
  <c r="C105" i="162"/>
  <c r="V104" i="162"/>
  <c r="U104" i="162"/>
  <c r="T104" i="162"/>
  <c r="S104" i="162"/>
  <c r="J104" i="161" s="1"/>
  <c r="R104" i="162"/>
  <c r="Q104" i="162"/>
  <c r="AB104" i="162" s="1"/>
  <c r="P104" i="162"/>
  <c r="O104" i="162"/>
  <c r="N104" i="162"/>
  <c r="M104" i="162"/>
  <c r="L104" i="162"/>
  <c r="K104" i="162"/>
  <c r="AA104" i="162" s="1"/>
  <c r="J104" i="162"/>
  <c r="I104" i="162"/>
  <c r="H104" i="162"/>
  <c r="G104" i="162"/>
  <c r="F104" i="162"/>
  <c r="E104" i="162"/>
  <c r="D104" i="162"/>
  <c r="C104" i="162"/>
  <c r="Y104" i="162" s="1"/>
  <c r="AC103" i="162"/>
  <c r="AB103" i="162"/>
  <c r="V103" i="162"/>
  <c r="U103" i="162"/>
  <c r="T103" i="162"/>
  <c r="S103" i="162"/>
  <c r="J103" i="161" s="1"/>
  <c r="R103" i="162"/>
  <c r="Q103" i="162"/>
  <c r="P103" i="162"/>
  <c r="O103" i="162"/>
  <c r="N103" i="162"/>
  <c r="M103" i="162"/>
  <c r="L103" i="162"/>
  <c r="K103" i="162"/>
  <c r="AA103" i="162" s="1"/>
  <c r="J103" i="162"/>
  <c r="I103" i="162"/>
  <c r="H103" i="162"/>
  <c r="G103" i="162"/>
  <c r="Z103" i="162" s="1"/>
  <c r="F103" i="162"/>
  <c r="E103" i="162"/>
  <c r="D103" i="162"/>
  <c r="C103" i="162"/>
  <c r="Y103" i="162" s="1"/>
  <c r="Y102" i="162"/>
  <c r="V102" i="162"/>
  <c r="U102" i="162"/>
  <c r="T102" i="162"/>
  <c r="S102" i="162"/>
  <c r="R102" i="162"/>
  <c r="Q102" i="162"/>
  <c r="P102" i="162"/>
  <c r="O102" i="162"/>
  <c r="AB102" i="162" s="1"/>
  <c r="N102" i="162"/>
  <c r="M102" i="162"/>
  <c r="L102" i="162"/>
  <c r="K102" i="162"/>
  <c r="J102" i="162"/>
  <c r="I102" i="162"/>
  <c r="H102" i="162"/>
  <c r="G102" i="162"/>
  <c r="Z102" i="162" s="1"/>
  <c r="F102" i="162"/>
  <c r="E102" i="162"/>
  <c r="D102" i="162"/>
  <c r="C102" i="162"/>
  <c r="AB101" i="162"/>
  <c r="AA101" i="162"/>
  <c r="Y101" i="162"/>
  <c r="V101" i="162"/>
  <c r="U101" i="162"/>
  <c r="T101" i="162"/>
  <c r="S101" i="162"/>
  <c r="AC101" i="162" s="1"/>
  <c r="R101" i="162"/>
  <c r="Q101" i="162"/>
  <c r="P101" i="162"/>
  <c r="O101" i="162"/>
  <c r="N101" i="162"/>
  <c r="M101" i="162"/>
  <c r="L101" i="162"/>
  <c r="K101" i="162"/>
  <c r="J101" i="162"/>
  <c r="I101" i="162"/>
  <c r="H101" i="162"/>
  <c r="Z101" i="162" s="1"/>
  <c r="G101" i="162"/>
  <c r="F101" i="162"/>
  <c r="E101" i="162"/>
  <c r="D101" i="162"/>
  <c r="C101" i="162"/>
  <c r="AC100" i="162"/>
  <c r="V100" i="162"/>
  <c r="U100" i="162"/>
  <c r="T100" i="162"/>
  <c r="S100" i="162"/>
  <c r="R100" i="162"/>
  <c r="Q100" i="162"/>
  <c r="AB100" i="162" s="1"/>
  <c r="P100" i="162"/>
  <c r="O100" i="162"/>
  <c r="N100" i="162"/>
  <c r="M100" i="162"/>
  <c r="L100" i="162"/>
  <c r="K100" i="162"/>
  <c r="J100" i="162"/>
  <c r="I100" i="162"/>
  <c r="H100" i="162"/>
  <c r="G100" i="162"/>
  <c r="F100" i="162"/>
  <c r="E100" i="162"/>
  <c r="D100" i="162"/>
  <c r="C100" i="162"/>
  <c r="AC99" i="162"/>
  <c r="AB99" i="162"/>
  <c r="V99" i="162"/>
  <c r="U99" i="162"/>
  <c r="T99" i="162"/>
  <c r="S99" i="162"/>
  <c r="R99" i="162"/>
  <c r="Q99" i="162"/>
  <c r="P99" i="162"/>
  <c r="O99" i="162"/>
  <c r="N99" i="162"/>
  <c r="M99" i="162"/>
  <c r="L99" i="162"/>
  <c r="K99" i="162"/>
  <c r="J99" i="162"/>
  <c r="I99" i="162"/>
  <c r="H99" i="162"/>
  <c r="G99" i="162"/>
  <c r="Z99" i="162" s="1"/>
  <c r="F99" i="162"/>
  <c r="E99" i="162"/>
  <c r="D99" i="162"/>
  <c r="C99" i="162"/>
  <c r="Y98" i="162"/>
  <c r="V98" i="162"/>
  <c r="U98" i="162"/>
  <c r="T98" i="162"/>
  <c r="S98" i="162"/>
  <c r="R98" i="162"/>
  <c r="Q98" i="162"/>
  <c r="P98" i="162"/>
  <c r="O98" i="162"/>
  <c r="N98" i="162"/>
  <c r="M98" i="162"/>
  <c r="L98" i="162"/>
  <c r="K98" i="162"/>
  <c r="J98" i="162"/>
  <c r="I98" i="162"/>
  <c r="H98" i="162"/>
  <c r="G98" i="162"/>
  <c r="G98" i="161" s="1"/>
  <c r="P98" i="161" s="1"/>
  <c r="F98" i="162"/>
  <c r="E98" i="162"/>
  <c r="D98" i="162"/>
  <c r="C98" i="162"/>
  <c r="AA97" i="162"/>
  <c r="Y97" i="162"/>
  <c r="V97" i="162"/>
  <c r="U97" i="162"/>
  <c r="T97" i="162"/>
  <c r="S97" i="162"/>
  <c r="AC97" i="162" s="1"/>
  <c r="R97" i="162"/>
  <c r="Q97" i="162"/>
  <c r="P97" i="162"/>
  <c r="O97" i="162"/>
  <c r="I97" i="161" s="1"/>
  <c r="R97" i="161" s="1"/>
  <c r="N97" i="162"/>
  <c r="M97" i="162"/>
  <c r="L97" i="162"/>
  <c r="K97" i="162"/>
  <c r="J97" i="162"/>
  <c r="I97" i="162"/>
  <c r="H97" i="162"/>
  <c r="Z97" i="162" s="1"/>
  <c r="G97" i="162"/>
  <c r="F97" i="162"/>
  <c r="E97" i="162"/>
  <c r="D97" i="162"/>
  <c r="C97" i="162"/>
  <c r="AC96" i="162"/>
  <c r="AB96" i="162"/>
  <c r="AA96" i="162"/>
  <c r="V96" i="162"/>
  <c r="U96" i="162"/>
  <c r="T96" i="162"/>
  <c r="S96" i="162"/>
  <c r="R96" i="162"/>
  <c r="Q96" i="162"/>
  <c r="P96" i="162"/>
  <c r="O96" i="162"/>
  <c r="N96" i="162"/>
  <c r="M96" i="162"/>
  <c r="L96" i="162"/>
  <c r="K96" i="162"/>
  <c r="J96" i="162"/>
  <c r="I96" i="162"/>
  <c r="H96" i="162"/>
  <c r="Z96" i="162" s="1"/>
  <c r="G96" i="162"/>
  <c r="F96" i="162"/>
  <c r="E96" i="162"/>
  <c r="D96" i="162"/>
  <c r="C96" i="162"/>
  <c r="Y96" i="162" s="1"/>
  <c r="AC95" i="162"/>
  <c r="AB95" i="162"/>
  <c r="V95" i="162"/>
  <c r="U95" i="162"/>
  <c r="T95" i="162"/>
  <c r="S95" i="162"/>
  <c r="R95" i="162"/>
  <c r="Q95" i="162"/>
  <c r="P95" i="162"/>
  <c r="O95" i="162"/>
  <c r="N95" i="162"/>
  <c r="M95" i="162"/>
  <c r="L95" i="162"/>
  <c r="K95" i="162"/>
  <c r="J95" i="162"/>
  <c r="I95" i="162"/>
  <c r="H95" i="162"/>
  <c r="G95" i="162"/>
  <c r="Z95" i="162" s="1"/>
  <c r="F95" i="162"/>
  <c r="E95" i="162"/>
  <c r="D95" i="162"/>
  <c r="C95" i="162"/>
  <c r="V94" i="162"/>
  <c r="U94" i="162"/>
  <c r="T94" i="162"/>
  <c r="S94" i="162"/>
  <c r="R94" i="162"/>
  <c r="Q94" i="162"/>
  <c r="P94" i="162"/>
  <c r="O94" i="162"/>
  <c r="AB94" i="162" s="1"/>
  <c r="N94" i="162"/>
  <c r="M94" i="162"/>
  <c r="L94" i="162"/>
  <c r="K94" i="162"/>
  <c r="J94" i="162"/>
  <c r="I94" i="162"/>
  <c r="H94" i="162"/>
  <c r="G94" i="162"/>
  <c r="Z94" i="162" s="1"/>
  <c r="F94" i="162"/>
  <c r="E94" i="162"/>
  <c r="Y94" i="162" s="1"/>
  <c r="D94" i="162"/>
  <c r="C94" i="162"/>
  <c r="AA93" i="162"/>
  <c r="Y93" i="162"/>
  <c r="V93" i="162"/>
  <c r="U93" i="162"/>
  <c r="T93" i="162"/>
  <c r="S93" i="162"/>
  <c r="AC93" i="162" s="1"/>
  <c r="R93" i="162"/>
  <c r="Q93" i="162"/>
  <c r="P93" i="162"/>
  <c r="O93" i="162"/>
  <c r="AB93" i="162" s="1"/>
  <c r="N93" i="162"/>
  <c r="M93" i="162"/>
  <c r="L93" i="162"/>
  <c r="K93" i="162"/>
  <c r="J93" i="162"/>
  <c r="I93" i="162"/>
  <c r="H93" i="162"/>
  <c r="G93" i="162"/>
  <c r="G93" i="161" s="1"/>
  <c r="L93" i="161" s="1"/>
  <c r="F93" i="162"/>
  <c r="E93" i="162"/>
  <c r="D93" i="162"/>
  <c r="C93" i="162"/>
  <c r="AC92" i="162"/>
  <c r="AB92" i="162"/>
  <c r="AA92" i="162"/>
  <c r="V92" i="162"/>
  <c r="U92" i="162"/>
  <c r="T92" i="162"/>
  <c r="S92" i="162"/>
  <c r="R92" i="162"/>
  <c r="Q92" i="162"/>
  <c r="P92" i="162"/>
  <c r="O92" i="162"/>
  <c r="N92" i="162"/>
  <c r="M92" i="162"/>
  <c r="L92" i="162"/>
  <c r="K92" i="162"/>
  <c r="J92" i="162"/>
  <c r="I92" i="162"/>
  <c r="H92" i="162"/>
  <c r="Z92" i="162" s="1"/>
  <c r="G92" i="162"/>
  <c r="F92" i="162"/>
  <c r="E92" i="162"/>
  <c r="D92" i="162"/>
  <c r="C92" i="162"/>
  <c r="AB91" i="162"/>
  <c r="V91" i="162"/>
  <c r="U91" i="162"/>
  <c r="AC91" i="162" s="1"/>
  <c r="T91" i="162"/>
  <c r="S91" i="162"/>
  <c r="R91" i="162"/>
  <c r="Q91" i="162"/>
  <c r="P91" i="162"/>
  <c r="O91" i="162"/>
  <c r="N91" i="162"/>
  <c r="M91" i="162"/>
  <c r="L91" i="162"/>
  <c r="K91" i="162"/>
  <c r="J91" i="162"/>
  <c r="I91" i="162"/>
  <c r="H91" i="162"/>
  <c r="G91" i="162"/>
  <c r="Z91" i="162" s="1"/>
  <c r="F91" i="162"/>
  <c r="E91" i="162"/>
  <c r="D91" i="162"/>
  <c r="C91" i="162"/>
  <c r="V90" i="162"/>
  <c r="U90" i="162"/>
  <c r="T90" i="162"/>
  <c r="S90" i="162"/>
  <c r="R90" i="162"/>
  <c r="Q90" i="162"/>
  <c r="P90" i="162"/>
  <c r="O90" i="162"/>
  <c r="N90" i="162"/>
  <c r="M90" i="162"/>
  <c r="L90" i="162"/>
  <c r="AA90" i="162" s="1"/>
  <c r="K90" i="162"/>
  <c r="J90" i="162"/>
  <c r="I90" i="162"/>
  <c r="H90" i="162"/>
  <c r="G90" i="162"/>
  <c r="F90" i="162"/>
  <c r="E90" i="162"/>
  <c r="Y90" i="162" s="1"/>
  <c r="D90" i="162"/>
  <c r="C90" i="162"/>
  <c r="AA89" i="162"/>
  <c r="Y89" i="162"/>
  <c r="V89" i="162"/>
  <c r="U89" i="162"/>
  <c r="T89" i="162"/>
  <c r="S89" i="162"/>
  <c r="AC89" i="162" s="1"/>
  <c r="R89" i="162"/>
  <c r="Q89" i="162"/>
  <c r="P89" i="162"/>
  <c r="O89" i="162"/>
  <c r="N89" i="162"/>
  <c r="M89" i="162"/>
  <c r="L89" i="162"/>
  <c r="K89" i="162"/>
  <c r="J89" i="162"/>
  <c r="I89" i="162"/>
  <c r="H89" i="162"/>
  <c r="Z89" i="162" s="1"/>
  <c r="G89" i="162"/>
  <c r="F89" i="162"/>
  <c r="E89" i="162"/>
  <c r="D89" i="162"/>
  <c r="C89" i="162"/>
  <c r="AB88" i="162"/>
  <c r="AA88" i="162"/>
  <c r="V88" i="162"/>
  <c r="U88" i="162"/>
  <c r="T88" i="162"/>
  <c r="S88" i="162"/>
  <c r="AC88" i="162" s="1"/>
  <c r="R88" i="162"/>
  <c r="Q88" i="162"/>
  <c r="P88" i="162"/>
  <c r="O88" i="162"/>
  <c r="N88" i="162"/>
  <c r="M88" i="162"/>
  <c r="L88" i="162"/>
  <c r="K88" i="162"/>
  <c r="J88" i="162"/>
  <c r="I88" i="162"/>
  <c r="H88" i="162"/>
  <c r="Z88" i="162" s="1"/>
  <c r="G88" i="162"/>
  <c r="F88" i="162"/>
  <c r="E88" i="162"/>
  <c r="D88" i="162"/>
  <c r="C88" i="162"/>
  <c r="Y88" i="162" s="1"/>
  <c r="AB87" i="162"/>
  <c r="V87" i="162"/>
  <c r="U87" i="162"/>
  <c r="T87" i="162"/>
  <c r="S87" i="162"/>
  <c r="R87" i="162"/>
  <c r="Q87" i="162"/>
  <c r="P87" i="162"/>
  <c r="O87" i="162"/>
  <c r="N87" i="162"/>
  <c r="M87" i="162"/>
  <c r="L87" i="162"/>
  <c r="K87" i="162"/>
  <c r="J87" i="162"/>
  <c r="I87" i="162"/>
  <c r="H87" i="162"/>
  <c r="G87" i="162"/>
  <c r="Z87" i="162" s="1"/>
  <c r="F87" i="162"/>
  <c r="E87" i="162"/>
  <c r="D87" i="162"/>
  <c r="C87" i="162"/>
  <c r="V86" i="162"/>
  <c r="U86" i="162"/>
  <c r="T86" i="162"/>
  <c r="S86" i="162"/>
  <c r="R86" i="162"/>
  <c r="Q86" i="162"/>
  <c r="P86" i="162"/>
  <c r="O86" i="162"/>
  <c r="AB86" i="162" s="1"/>
  <c r="N86" i="162"/>
  <c r="M86" i="162"/>
  <c r="L86" i="162"/>
  <c r="K86" i="162"/>
  <c r="J86" i="162"/>
  <c r="I86" i="162"/>
  <c r="H86" i="162"/>
  <c r="G86" i="162"/>
  <c r="Z86" i="162" s="1"/>
  <c r="F86" i="162"/>
  <c r="E86" i="162"/>
  <c r="Y86" i="162" s="1"/>
  <c r="D86" i="162"/>
  <c r="C86" i="162"/>
  <c r="AA85" i="162"/>
  <c r="Y85" i="162"/>
  <c r="V85" i="162"/>
  <c r="U85" i="162"/>
  <c r="T85" i="162"/>
  <c r="S85" i="162"/>
  <c r="AC85" i="162" s="1"/>
  <c r="R85" i="162"/>
  <c r="Q85" i="162"/>
  <c r="P85" i="162"/>
  <c r="O85" i="162"/>
  <c r="AB85" i="162" s="1"/>
  <c r="N85" i="162"/>
  <c r="M85" i="162"/>
  <c r="L85" i="162"/>
  <c r="K85" i="162"/>
  <c r="J85" i="162"/>
  <c r="I85" i="162"/>
  <c r="H85" i="162"/>
  <c r="G85" i="162"/>
  <c r="F85" i="162"/>
  <c r="E85" i="162"/>
  <c r="D85" i="162"/>
  <c r="C85" i="162"/>
  <c r="AB84" i="162"/>
  <c r="V84" i="162"/>
  <c r="U84" i="162"/>
  <c r="T84" i="162"/>
  <c r="S84" i="162"/>
  <c r="AC84" i="162" s="1"/>
  <c r="R84" i="162"/>
  <c r="Q84" i="162"/>
  <c r="P84" i="162"/>
  <c r="O84" i="162"/>
  <c r="N84" i="162"/>
  <c r="M84" i="162"/>
  <c r="L84" i="162"/>
  <c r="AA84" i="162" s="1"/>
  <c r="K84" i="162"/>
  <c r="J84" i="162"/>
  <c r="I84" i="162"/>
  <c r="H84" i="162"/>
  <c r="Z84" i="162" s="1"/>
  <c r="G84" i="162"/>
  <c r="F84" i="162"/>
  <c r="E84" i="162"/>
  <c r="D84" i="162"/>
  <c r="C84" i="162"/>
  <c r="AB83" i="162"/>
  <c r="V83" i="162"/>
  <c r="U83" i="162"/>
  <c r="T83" i="162"/>
  <c r="S83" i="162"/>
  <c r="AC83" i="162" s="1"/>
  <c r="R83" i="162"/>
  <c r="Q83" i="162"/>
  <c r="P83" i="162"/>
  <c r="O83" i="162"/>
  <c r="N83" i="162"/>
  <c r="M83" i="162"/>
  <c r="L83" i="162"/>
  <c r="K83" i="162"/>
  <c r="J83" i="162"/>
  <c r="I83" i="162"/>
  <c r="H83" i="162"/>
  <c r="G83" i="162"/>
  <c r="Z83" i="162" s="1"/>
  <c r="F83" i="162"/>
  <c r="E83" i="162"/>
  <c r="D83" i="162"/>
  <c r="C83" i="162"/>
  <c r="V82" i="162"/>
  <c r="U82" i="162"/>
  <c r="T82" i="162"/>
  <c r="S82" i="162"/>
  <c r="R82" i="162"/>
  <c r="Q82" i="162"/>
  <c r="P82" i="162"/>
  <c r="O82" i="162"/>
  <c r="N82" i="162"/>
  <c r="M82" i="162"/>
  <c r="L82" i="162"/>
  <c r="K82" i="162"/>
  <c r="J82" i="162"/>
  <c r="I82" i="162"/>
  <c r="H82" i="162"/>
  <c r="Z82" i="162" s="1"/>
  <c r="G82" i="162"/>
  <c r="F82" i="162"/>
  <c r="E82" i="162"/>
  <c r="Y82" i="162" s="1"/>
  <c r="D82" i="162"/>
  <c r="C82" i="162"/>
  <c r="AA81" i="162"/>
  <c r="Y81" i="162"/>
  <c r="V81" i="162"/>
  <c r="U81" i="162"/>
  <c r="T81" i="162"/>
  <c r="S81" i="162"/>
  <c r="AC81" i="162" s="1"/>
  <c r="R81" i="162"/>
  <c r="Q81" i="162"/>
  <c r="AB81" i="162" s="1"/>
  <c r="P81" i="162"/>
  <c r="O81" i="162"/>
  <c r="N81" i="162"/>
  <c r="M81" i="162"/>
  <c r="L81" i="162"/>
  <c r="K81" i="162"/>
  <c r="J81" i="162"/>
  <c r="I81" i="162"/>
  <c r="H81" i="162"/>
  <c r="G81" i="162"/>
  <c r="Z81" i="162" s="1"/>
  <c r="F81" i="162"/>
  <c r="E81" i="162"/>
  <c r="D81" i="162"/>
  <c r="C81" i="162"/>
  <c r="V80" i="162"/>
  <c r="U80" i="162"/>
  <c r="T80" i="162"/>
  <c r="S80" i="162"/>
  <c r="R80" i="162"/>
  <c r="Q80" i="162"/>
  <c r="AB80" i="162" s="1"/>
  <c r="P80" i="162"/>
  <c r="O80" i="162"/>
  <c r="N80" i="162"/>
  <c r="M80" i="162"/>
  <c r="L80" i="162"/>
  <c r="K80" i="162"/>
  <c r="AA80" i="162" s="1"/>
  <c r="J80" i="162"/>
  <c r="I80" i="162"/>
  <c r="H80" i="162"/>
  <c r="G80" i="162"/>
  <c r="F80" i="162"/>
  <c r="E80" i="162"/>
  <c r="D80" i="162"/>
  <c r="C80" i="162"/>
  <c r="Y80" i="162" s="1"/>
  <c r="AB79" i="162"/>
  <c r="V79" i="162"/>
  <c r="U79" i="162"/>
  <c r="T79" i="162"/>
  <c r="S79" i="162"/>
  <c r="R79" i="162"/>
  <c r="Q79" i="162"/>
  <c r="P79" i="162"/>
  <c r="O79" i="162"/>
  <c r="N79" i="162"/>
  <c r="M79" i="162"/>
  <c r="L79" i="162"/>
  <c r="K79" i="162"/>
  <c r="J79" i="162"/>
  <c r="I79" i="162"/>
  <c r="H79" i="162"/>
  <c r="G79" i="162"/>
  <c r="Z79" i="162" s="1"/>
  <c r="F79" i="162"/>
  <c r="E79" i="162"/>
  <c r="D79" i="162"/>
  <c r="C79" i="162"/>
  <c r="Y78" i="162"/>
  <c r="V78" i="162"/>
  <c r="U78" i="162"/>
  <c r="T78" i="162"/>
  <c r="S78" i="162"/>
  <c r="AC78" i="162" s="1"/>
  <c r="R78" i="162"/>
  <c r="Q78" i="162"/>
  <c r="P78" i="162"/>
  <c r="O78" i="162"/>
  <c r="N78" i="162"/>
  <c r="M78" i="162"/>
  <c r="L78" i="162"/>
  <c r="AA78" i="162" s="1"/>
  <c r="K78" i="162"/>
  <c r="J78" i="162"/>
  <c r="I78" i="162"/>
  <c r="H78" i="162"/>
  <c r="G78" i="162"/>
  <c r="Z78" i="162" s="1"/>
  <c r="F78" i="162"/>
  <c r="E78" i="162"/>
  <c r="D78" i="162"/>
  <c r="C78" i="162"/>
  <c r="AB77" i="162"/>
  <c r="AA77" i="162"/>
  <c r="Y77" i="162"/>
  <c r="V77" i="162"/>
  <c r="U77" i="162"/>
  <c r="T77" i="162"/>
  <c r="S77" i="162"/>
  <c r="AC77" i="162" s="1"/>
  <c r="R77" i="162"/>
  <c r="Q77" i="162"/>
  <c r="P77" i="162"/>
  <c r="O77" i="162"/>
  <c r="N77" i="162"/>
  <c r="M77" i="162"/>
  <c r="L77" i="162"/>
  <c r="K77" i="162"/>
  <c r="J77" i="162"/>
  <c r="I77" i="162"/>
  <c r="H77" i="162"/>
  <c r="Z77" i="162" s="1"/>
  <c r="G77" i="162"/>
  <c r="F77" i="162"/>
  <c r="E77" i="162"/>
  <c r="D77" i="162"/>
  <c r="C77" i="162"/>
  <c r="AB76" i="162"/>
  <c r="V76" i="162"/>
  <c r="U76" i="162"/>
  <c r="T76" i="162"/>
  <c r="S76" i="162"/>
  <c r="R76" i="162"/>
  <c r="Q76" i="162"/>
  <c r="P76" i="162"/>
  <c r="O76" i="162"/>
  <c r="N76" i="162"/>
  <c r="M76" i="162"/>
  <c r="L76" i="162"/>
  <c r="K76" i="162"/>
  <c r="J76" i="162"/>
  <c r="I76" i="162"/>
  <c r="H76" i="162"/>
  <c r="Z76" i="162" s="1"/>
  <c r="G76" i="162"/>
  <c r="F76" i="162"/>
  <c r="E76" i="162"/>
  <c r="D76" i="162"/>
  <c r="C76" i="162"/>
  <c r="AB75" i="162"/>
  <c r="V75" i="162"/>
  <c r="U75" i="162"/>
  <c r="T75" i="162"/>
  <c r="S75" i="162"/>
  <c r="AC75" i="162" s="1"/>
  <c r="R75" i="162"/>
  <c r="Q75" i="162"/>
  <c r="P75" i="162"/>
  <c r="O75" i="162"/>
  <c r="N75" i="162"/>
  <c r="M75" i="162"/>
  <c r="L75" i="162"/>
  <c r="K75" i="162"/>
  <c r="J75" i="162"/>
  <c r="I75" i="162"/>
  <c r="H75" i="162"/>
  <c r="G75" i="162"/>
  <c r="Z75" i="162" s="1"/>
  <c r="F75" i="162"/>
  <c r="E75" i="162"/>
  <c r="D75" i="162"/>
  <c r="C75" i="162"/>
  <c r="Y74" i="162"/>
  <c r="V74" i="162"/>
  <c r="U74" i="162"/>
  <c r="T74" i="162"/>
  <c r="S74" i="162"/>
  <c r="AC74" i="162" s="1"/>
  <c r="R74" i="162"/>
  <c r="Q74" i="162"/>
  <c r="P74" i="162"/>
  <c r="O74" i="162"/>
  <c r="N74" i="162"/>
  <c r="M74" i="162"/>
  <c r="L74" i="162"/>
  <c r="AA74" i="162" s="1"/>
  <c r="K74" i="162"/>
  <c r="J74" i="162"/>
  <c r="I74" i="162"/>
  <c r="H74" i="162"/>
  <c r="Z74" i="162" s="1"/>
  <c r="G74" i="162"/>
  <c r="F74" i="162"/>
  <c r="E74" i="162"/>
  <c r="D74" i="162"/>
  <c r="C74" i="162"/>
  <c r="AA73" i="162"/>
  <c r="Y73" i="162"/>
  <c r="V73" i="162"/>
  <c r="U73" i="162"/>
  <c r="T73" i="162"/>
  <c r="S73" i="162"/>
  <c r="AC73" i="162" s="1"/>
  <c r="R73" i="162"/>
  <c r="Q73" i="162"/>
  <c r="AB73" i="162" s="1"/>
  <c r="P73" i="162"/>
  <c r="O73" i="162"/>
  <c r="N73" i="162"/>
  <c r="M73" i="162"/>
  <c r="L73" i="162"/>
  <c r="K73" i="162"/>
  <c r="J73" i="162"/>
  <c r="I73" i="162"/>
  <c r="H73" i="162"/>
  <c r="G73" i="162"/>
  <c r="F73" i="162"/>
  <c r="E73" i="162"/>
  <c r="D73" i="162"/>
  <c r="C73" i="162"/>
  <c r="AC72" i="162"/>
  <c r="V72" i="162"/>
  <c r="U72" i="162"/>
  <c r="T72" i="162"/>
  <c r="S72" i="162"/>
  <c r="J72" i="161" s="1"/>
  <c r="R72" i="162"/>
  <c r="Q72" i="162"/>
  <c r="AB72" i="162" s="1"/>
  <c r="P72" i="162"/>
  <c r="O72" i="162"/>
  <c r="N72" i="162"/>
  <c r="M72" i="162"/>
  <c r="L72" i="162"/>
  <c r="K72" i="162"/>
  <c r="J72" i="162"/>
  <c r="I72" i="162"/>
  <c r="H72" i="162"/>
  <c r="G72" i="162"/>
  <c r="F72" i="162"/>
  <c r="E72" i="162"/>
  <c r="D72" i="162"/>
  <c r="C72" i="162"/>
  <c r="AC71" i="162"/>
  <c r="AB71" i="162"/>
  <c r="V71" i="162"/>
  <c r="U71" i="162"/>
  <c r="T71" i="162"/>
  <c r="S71" i="162"/>
  <c r="J71" i="161" s="1"/>
  <c r="R71" i="162"/>
  <c r="Q71" i="162"/>
  <c r="P71" i="162"/>
  <c r="O71" i="162"/>
  <c r="N71" i="162"/>
  <c r="M71" i="162"/>
  <c r="L71" i="162"/>
  <c r="K71" i="162"/>
  <c r="AA71" i="162" s="1"/>
  <c r="J71" i="162"/>
  <c r="I71" i="162"/>
  <c r="H71" i="162"/>
  <c r="G71" i="162"/>
  <c r="Z71" i="162" s="1"/>
  <c r="F71" i="162"/>
  <c r="E71" i="162"/>
  <c r="D71" i="162"/>
  <c r="C71" i="162"/>
  <c r="Y71" i="162" s="1"/>
  <c r="Y70" i="162"/>
  <c r="V70" i="162"/>
  <c r="U70" i="162"/>
  <c r="T70" i="162"/>
  <c r="S70" i="162"/>
  <c r="R70" i="162"/>
  <c r="Q70" i="162"/>
  <c r="P70" i="162"/>
  <c r="O70" i="162"/>
  <c r="AB70" i="162" s="1"/>
  <c r="N70" i="162"/>
  <c r="M70" i="162"/>
  <c r="L70" i="162"/>
  <c r="K70" i="162"/>
  <c r="J70" i="162"/>
  <c r="I70" i="162"/>
  <c r="H70" i="162"/>
  <c r="G70" i="162"/>
  <c r="Z70" i="162" s="1"/>
  <c r="F70" i="162"/>
  <c r="E70" i="162"/>
  <c r="D70" i="162"/>
  <c r="C70" i="162"/>
  <c r="AA69" i="162"/>
  <c r="Y69" i="162"/>
  <c r="V69" i="162"/>
  <c r="U69" i="162"/>
  <c r="T69" i="162"/>
  <c r="S69" i="162"/>
  <c r="AC69" i="162" s="1"/>
  <c r="R69" i="162"/>
  <c r="Q69" i="162"/>
  <c r="P69" i="162"/>
  <c r="AB69" i="162" s="1"/>
  <c r="O69" i="162"/>
  <c r="N69" i="162"/>
  <c r="M69" i="162"/>
  <c r="L69" i="162"/>
  <c r="K69" i="162"/>
  <c r="J69" i="162"/>
  <c r="I69" i="162"/>
  <c r="H69" i="162"/>
  <c r="Z69" i="162" s="1"/>
  <c r="G69" i="162"/>
  <c r="F69" i="162"/>
  <c r="E69" i="162"/>
  <c r="D69" i="162"/>
  <c r="C69" i="162"/>
  <c r="AB68" i="162"/>
  <c r="V68" i="162"/>
  <c r="U68" i="162"/>
  <c r="T68" i="162"/>
  <c r="S68" i="162"/>
  <c r="AC68" i="162" s="1"/>
  <c r="R68" i="162"/>
  <c r="Q68" i="162"/>
  <c r="P68" i="162"/>
  <c r="O68" i="162"/>
  <c r="N68" i="162"/>
  <c r="M68" i="162"/>
  <c r="L68" i="162"/>
  <c r="K68" i="162"/>
  <c r="J68" i="162"/>
  <c r="I68" i="162"/>
  <c r="H68" i="162"/>
  <c r="G68" i="162"/>
  <c r="F68" i="162"/>
  <c r="E68" i="162"/>
  <c r="D68" i="162"/>
  <c r="C68" i="162"/>
  <c r="AC67" i="162"/>
  <c r="AB67" i="162"/>
  <c r="V67" i="162"/>
  <c r="U67" i="162"/>
  <c r="T67" i="162"/>
  <c r="S67" i="162"/>
  <c r="R67" i="162"/>
  <c r="Q67" i="162"/>
  <c r="P67" i="162"/>
  <c r="O67" i="162"/>
  <c r="N67" i="162"/>
  <c r="M67" i="162"/>
  <c r="L67" i="162"/>
  <c r="K67" i="162"/>
  <c r="J67" i="162"/>
  <c r="I67" i="162"/>
  <c r="H67" i="162"/>
  <c r="G67" i="162"/>
  <c r="Z67" i="162" s="1"/>
  <c r="F67" i="162"/>
  <c r="E67" i="162"/>
  <c r="D67" i="162"/>
  <c r="C67" i="162"/>
  <c r="Y66" i="162"/>
  <c r="V66" i="162"/>
  <c r="U66" i="162"/>
  <c r="T66" i="162"/>
  <c r="S66" i="162"/>
  <c r="R66" i="162"/>
  <c r="Q66" i="162"/>
  <c r="P66" i="162"/>
  <c r="O66" i="162"/>
  <c r="N66" i="162"/>
  <c r="M66" i="162"/>
  <c r="L66" i="162"/>
  <c r="K66" i="162"/>
  <c r="J66" i="162"/>
  <c r="I66" i="162"/>
  <c r="H66" i="162"/>
  <c r="Z66" i="162" s="1"/>
  <c r="G66" i="162"/>
  <c r="G66" i="161" s="1"/>
  <c r="P66" i="161" s="1"/>
  <c r="F66" i="162"/>
  <c r="E66" i="162"/>
  <c r="D66" i="162"/>
  <c r="C66" i="162"/>
  <c r="AB65" i="162"/>
  <c r="AA65" i="162"/>
  <c r="Y65" i="162"/>
  <c r="V65" i="162"/>
  <c r="U65" i="162"/>
  <c r="T65" i="162"/>
  <c r="S65" i="162"/>
  <c r="AC65" i="162" s="1"/>
  <c r="R65" i="162"/>
  <c r="Q65" i="162"/>
  <c r="P65" i="162"/>
  <c r="O65" i="162"/>
  <c r="I65" i="161" s="1"/>
  <c r="R65" i="161" s="1"/>
  <c r="N65" i="162"/>
  <c r="M65" i="162"/>
  <c r="L65" i="162"/>
  <c r="K65" i="162"/>
  <c r="J65" i="162"/>
  <c r="I65" i="162"/>
  <c r="H65" i="162"/>
  <c r="Z65" i="162" s="1"/>
  <c r="G65" i="162"/>
  <c r="F65" i="162"/>
  <c r="E65" i="162"/>
  <c r="D65" i="162"/>
  <c r="C65" i="162"/>
  <c r="AC64" i="162"/>
  <c r="AA64" i="162"/>
  <c r="V64" i="162"/>
  <c r="U64" i="162"/>
  <c r="T64" i="162"/>
  <c r="S64" i="162"/>
  <c r="R64" i="162"/>
  <c r="Q64" i="162"/>
  <c r="AB64" i="162" s="1"/>
  <c r="P64" i="162"/>
  <c r="O64" i="162"/>
  <c r="N64" i="162"/>
  <c r="M64" i="162"/>
  <c r="L64" i="162"/>
  <c r="K64" i="162"/>
  <c r="J64" i="162"/>
  <c r="I64" i="162"/>
  <c r="H64" i="162"/>
  <c r="G64" i="162"/>
  <c r="F64" i="162"/>
  <c r="E64" i="162"/>
  <c r="D64" i="162"/>
  <c r="C64" i="162"/>
  <c r="Y64" i="162" s="1"/>
  <c r="AC63" i="162"/>
  <c r="AB63" i="162"/>
  <c r="V63" i="162"/>
  <c r="U63" i="162"/>
  <c r="T63" i="162"/>
  <c r="S63" i="162"/>
  <c r="R63" i="162"/>
  <c r="Q63" i="162"/>
  <c r="P63" i="162"/>
  <c r="O63" i="162"/>
  <c r="N63" i="162"/>
  <c r="M63" i="162"/>
  <c r="L63" i="162"/>
  <c r="K63" i="162"/>
  <c r="J63" i="162"/>
  <c r="I63" i="162"/>
  <c r="H63" i="162"/>
  <c r="G63" i="162"/>
  <c r="Z63" i="162" s="1"/>
  <c r="F63" i="162"/>
  <c r="E63" i="162"/>
  <c r="D63" i="162"/>
  <c r="C63" i="162"/>
  <c r="Y62" i="162"/>
  <c r="V62" i="162"/>
  <c r="U62" i="162"/>
  <c r="T62" i="162"/>
  <c r="S62" i="162"/>
  <c r="R62" i="162"/>
  <c r="Q62" i="162"/>
  <c r="P62" i="162"/>
  <c r="O62" i="162"/>
  <c r="N62" i="162"/>
  <c r="M62" i="162"/>
  <c r="L62" i="162"/>
  <c r="K62" i="162"/>
  <c r="J62" i="162"/>
  <c r="I62" i="162"/>
  <c r="H62" i="162"/>
  <c r="Z62" i="162" s="1"/>
  <c r="G62" i="162"/>
  <c r="F62" i="162"/>
  <c r="E62" i="162"/>
  <c r="D62" i="162"/>
  <c r="C62" i="162"/>
  <c r="AA61" i="162"/>
  <c r="Y61" i="162"/>
  <c r="V61" i="162"/>
  <c r="U61" i="162"/>
  <c r="T61" i="162"/>
  <c r="S61" i="162"/>
  <c r="AC61" i="162" s="1"/>
  <c r="R61" i="162"/>
  <c r="Q61" i="162"/>
  <c r="P61" i="162"/>
  <c r="O61" i="162"/>
  <c r="N61" i="162"/>
  <c r="M61" i="162"/>
  <c r="L61" i="162"/>
  <c r="K61" i="162"/>
  <c r="J61" i="162"/>
  <c r="I61" i="162"/>
  <c r="H61" i="162"/>
  <c r="Z61" i="162" s="1"/>
  <c r="G61" i="162"/>
  <c r="G61" i="161" s="1"/>
  <c r="F61" i="162"/>
  <c r="E61" i="162"/>
  <c r="D61" i="162"/>
  <c r="C61" i="162"/>
  <c r="AC60" i="162"/>
  <c r="AB60" i="162"/>
  <c r="AA60" i="162"/>
  <c r="V60" i="162"/>
  <c r="U60" i="162"/>
  <c r="T60" i="162"/>
  <c r="S60" i="162"/>
  <c r="R60" i="162"/>
  <c r="Q60" i="162"/>
  <c r="P60" i="162"/>
  <c r="O60" i="162"/>
  <c r="N60" i="162"/>
  <c r="M60" i="162"/>
  <c r="L60" i="162"/>
  <c r="K60" i="162"/>
  <c r="J60" i="162"/>
  <c r="I60" i="162"/>
  <c r="H60" i="162"/>
  <c r="Z60" i="162" s="1"/>
  <c r="G60" i="162"/>
  <c r="F60" i="162"/>
  <c r="E60" i="162"/>
  <c r="D60" i="162"/>
  <c r="C60" i="162"/>
  <c r="AC59" i="162"/>
  <c r="AB59" i="162"/>
  <c r="V59" i="162"/>
  <c r="U59" i="162"/>
  <c r="T59" i="162"/>
  <c r="S59" i="162"/>
  <c r="R59" i="162"/>
  <c r="Q59" i="162"/>
  <c r="P59" i="162"/>
  <c r="O59" i="162"/>
  <c r="N59" i="162"/>
  <c r="M59" i="162"/>
  <c r="L59" i="162"/>
  <c r="K59" i="162"/>
  <c r="J59" i="162"/>
  <c r="I59" i="162"/>
  <c r="H59" i="162"/>
  <c r="G59" i="162"/>
  <c r="Z59" i="162" s="1"/>
  <c r="F59" i="162"/>
  <c r="E59" i="162"/>
  <c r="D59" i="162"/>
  <c r="C59" i="162"/>
  <c r="Y58" i="162"/>
  <c r="V58" i="162"/>
  <c r="U58" i="162"/>
  <c r="T58" i="162"/>
  <c r="S58" i="162"/>
  <c r="R58" i="162"/>
  <c r="Q58" i="162"/>
  <c r="P58" i="162"/>
  <c r="O58" i="162"/>
  <c r="N58" i="162"/>
  <c r="M58" i="162"/>
  <c r="L58" i="162"/>
  <c r="K58" i="162"/>
  <c r="J58" i="162"/>
  <c r="I58" i="162"/>
  <c r="H58" i="162"/>
  <c r="G58" i="162"/>
  <c r="Z58" i="162" s="1"/>
  <c r="F58" i="162"/>
  <c r="E58" i="162"/>
  <c r="D58" i="162"/>
  <c r="C58" i="162"/>
  <c r="AA57" i="162"/>
  <c r="Y57" i="162"/>
  <c r="V57" i="162"/>
  <c r="U57" i="162"/>
  <c r="T57" i="162"/>
  <c r="S57" i="162"/>
  <c r="AC57" i="162" s="1"/>
  <c r="R57" i="162"/>
  <c r="Q57" i="162"/>
  <c r="P57" i="162"/>
  <c r="O57" i="162"/>
  <c r="N57" i="162"/>
  <c r="M57" i="162"/>
  <c r="L57" i="162"/>
  <c r="K57" i="162"/>
  <c r="J57" i="162"/>
  <c r="I57" i="162"/>
  <c r="H57" i="162"/>
  <c r="G57" i="162"/>
  <c r="G57" i="161" s="1"/>
  <c r="P57" i="161" s="1"/>
  <c r="F57" i="162"/>
  <c r="E57" i="162"/>
  <c r="D57" i="162"/>
  <c r="C57" i="162"/>
  <c r="AB56" i="162"/>
  <c r="AA56" i="162"/>
  <c r="V56" i="162"/>
  <c r="U56" i="162"/>
  <c r="T56" i="162"/>
  <c r="S56" i="162"/>
  <c r="AC56" i="162" s="1"/>
  <c r="R56" i="162"/>
  <c r="Q56" i="162"/>
  <c r="P56" i="162"/>
  <c r="O56" i="162"/>
  <c r="N56" i="162"/>
  <c r="M56" i="162"/>
  <c r="L56" i="162"/>
  <c r="K56" i="162"/>
  <c r="J56" i="162"/>
  <c r="I56" i="162"/>
  <c r="H56" i="162"/>
  <c r="Z56" i="162" s="1"/>
  <c r="G56" i="162"/>
  <c r="F56" i="162"/>
  <c r="E56" i="162"/>
  <c r="D56" i="162"/>
  <c r="C56" i="162"/>
  <c r="Y56" i="162" s="1"/>
  <c r="AB55" i="162"/>
  <c r="V55" i="162"/>
  <c r="U55" i="162"/>
  <c r="T55" i="162"/>
  <c r="S55" i="162"/>
  <c r="R55" i="162"/>
  <c r="Q55" i="162"/>
  <c r="P55" i="162"/>
  <c r="O55" i="162"/>
  <c r="N55" i="162"/>
  <c r="M55" i="162"/>
  <c r="L55" i="162"/>
  <c r="K55" i="162"/>
  <c r="J55" i="162"/>
  <c r="I55" i="162"/>
  <c r="H55" i="162"/>
  <c r="G55" i="162"/>
  <c r="Z55" i="162" s="1"/>
  <c r="F55" i="162"/>
  <c r="E55" i="162"/>
  <c r="D55" i="162"/>
  <c r="C55" i="162"/>
  <c r="V54" i="162"/>
  <c r="U54" i="162"/>
  <c r="T54" i="162"/>
  <c r="S54" i="162"/>
  <c r="AC54" i="162" s="1"/>
  <c r="R54" i="162"/>
  <c r="Q54" i="162"/>
  <c r="P54" i="162"/>
  <c r="O54" i="162"/>
  <c r="AB54" i="162" s="1"/>
  <c r="N54" i="162"/>
  <c r="M54" i="162"/>
  <c r="L54" i="162"/>
  <c r="K54" i="162"/>
  <c r="J54" i="162"/>
  <c r="I54" i="162"/>
  <c r="H54" i="162"/>
  <c r="G54" i="162"/>
  <c r="Z54" i="162" s="1"/>
  <c r="F54" i="162"/>
  <c r="E54" i="162"/>
  <c r="Y54" i="162" s="1"/>
  <c r="D54" i="162"/>
  <c r="C54" i="162"/>
  <c r="AA53" i="162"/>
  <c r="Y53" i="162"/>
  <c r="V53" i="162"/>
  <c r="U53" i="162"/>
  <c r="T53" i="162"/>
  <c r="S53" i="162"/>
  <c r="AC53" i="162" s="1"/>
  <c r="R53" i="162"/>
  <c r="Q53" i="162"/>
  <c r="P53" i="162"/>
  <c r="O53" i="162"/>
  <c r="N53" i="162"/>
  <c r="M53" i="162"/>
  <c r="L53" i="162"/>
  <c r="K53" i="162"/>
  <c r="J53" i="162"/>
  <c r="I53" i="162"/>
  <c r="H53" i="162"/>
  <c r="G53" i="162"/>
  <c r="F53" i="162"/>
  <c r="E53" i="162"/>
  <c r="D53" i="162"/>
  <c r="C53" i="162"/>
  <c r="AB52" i="162"/>
  <c r="AA52" i="162"/>
  <c r="V52" i="162"/>
  <c r="U52" i="162"/>
  <c r="T52" i="162"/>
  <c r="S52" i="162"/>
  <c r="R52" i="162"/>
  <c r="Q52" i="162"/>
  <c r="P52" i="162"/>
  <c r="O52" i="162"/>
  <c r="N52" i="162"/>
  <c r="M52" i="162"/>
  <c r="L52" i="162"/>
  <c r="K52" i="162"/>
  <c r="J52" i="162"/>
  <c r="I52" i="162"/>
  <c r="H52" i="162"/>
  <c r="Z52" i="162" s="1"/>
  <c r="G52" i="162"/>
  <c r="F52" i="162"/>
  <c r="E52" i="162"/>
  <c r="D52" i="162"/>
  <c r="C52" i="162"/>
  <c r="AB51" i="162"/>
  <c r="V51" i="162"/>
  <c r="U51" i="162"/>
  <c r="T51" i="162"/>
  <c r="S51" i="162"/>
  <c r="R51" i="162"/>
  <c r="Q51" i="162"/>
  <c r="P51" i="162"/>
  <c r="O51" i="162"/>
  <c r="N51" i="162"/>
  <c r="M51" i="162"/>
  <c r="L51" i="162"/>
  <c r="K51" i="162"/>
  <c r="J51" i="162"/>
  <c r="I51" i="162"/>
  <c r="H51" i="162"/>
  <c r="G51" i="162"/>
  <c r="Z51" i="162" s="1"/>
  <c r="F51" i="162"/>
  <c r="E51" i="162"/>
  <c r="D51" i="162"/>
  <c r="C51" i="162"/>
  <c r="V50" i="162"/>
  <c r="U50" i="162"/>
  <c r="T50" i="162"/>
  <c r="S50" i="162"/>
  <c r="AC50" i="162" s="1"/>
  <c r="R50" i="162"/>
  <c r="Q50" i="162"/>
  <c r="P50" i="162"/>
  <c r="O50" i="162"/>
  <c r="N50" i="162"/>
  <c r="M50" i="162"/>
  <c r="L50" i="162"/>
  <c r="AA50" i="162" s="1"/>
  <c r="K50" i="162"/>
  <c r="J50" i="162"/>
  <c r="I50" i="162"/>
  <c r="H50" i="162"/>
  <c r="Z50" i="162" s="1"/>
  <c r="G50" i="162"/>
  <c r="F50" i="162"/>
  <c r="E50" i="162"/>
  <c r="Y50" i="162" s="1"/>
  <c r="D50" i="162"/>
  <c r="C50" i="162"/>
  <c r="AA49" i="162"/>
  <c r="Y49" i="162"/>
  <c r="V49" i="162"/>
  <c r="U49" i="162"/>
  <c r="T49" i="162"/>
  <c r="S49" i="162"/>
  <c r="AC49" i="162" s="1"/>
  <c r="R49" i="162"/>
  <c r="Q49" i="162"/>
  <c r="AB49" i="162" s="1"/>
  <c r="P49" i="162"/>
  <c r="O49" i="162"/>
  <c r="N49" i="162"/>
  <c r="M49" i="162"/>
  <c r="L49" i="162"/>
  <c r="K49" i="162"/>
  <c r="J49" i="162"/>
  <c r="I49" i="162"/>
  <c r="H49" i="162"/>
  <c r="G49" i="162"/>
  <c r="Z49" i="162" s="1"/>
  <c r="F49" i="162"/>
  <c r="E49" i="162"/>
  <c r="D49" i="162"/>
  <c r="C49" i="162"/>
  <c r="V48" i="162"/>
  <c r="U48" i="162"/>
  <c r="T48" i="162"/>
  <c r="S48" i="162"/>
  <c r="R48" i="162"/>
  <c r="Q48" i="162"/>
  <c r="AB48" i="162" s="1"/>
  <c r="P48" i="162"/>
  <c r="O48" i="162"/>
  <c r="N48" i="162"/>
  <c r="M48" i="162"/>
  <c r="L48" i="162"/>
  <c r="K48" i="162"/>
  <c r="J48" i="162"/>
  <c r="I48" i="162"/>
  <c r="H48" i="162"/>
  <c r="G48" i="162"/>
  <c r="F48" i="162"/>
  <c r="E48" i="162"/>
  <c r="D48" i="162"/>
  <c r="C48" i="162"/>
  <c r="AB47" i="162"/>
  <c r="V47" i="162"/>
  <c r="U47" i="162"/>
  <c r="T47" i="162"/>
  <c r="S47" i="162"/>
  <c r="R47" i="162"/>
  <c r="Q47" i="162"/>
  <c r="P47" i="162"/>
  <c r="O47" i="162"/>
  <c r="N47" i="162"/>
  <c r="M47" i="162"/>
  <c r="L47" i="162"/>
  <c r="K47" i="162"/>
  <c r="J47" i="162"/>
  <c r="I47" i="162"/>
  <c r="H47" i="162"/>
  <c r="G47" i="162"/>
  <c r="Z47" i="162" s="1"/>
  <c r="F47" i="162"/>
  <c r="E47" i="162"/>
  <c r="D47" i="162"/>
  <c r="C47" i="162"/>
  <c r="Y46" i="162"/>
  <c r="V46" i="162"/>
  <c r="U46" i="162"/>
  <c r="T46" i="162"/>
  <c r="S46" i="162"/>
  <c r="AC46" i="162" s="1"/>
  <c r="R46" i="162"/>
  <c r="Q46" i="162"/>
  <c r="P46" i="162"/>
  <c r="O46" i="162"/>
  <c r="AB46" i="162" s="1"/>
  <c r="N46" i="162"/>
  <c r="M46" i="162"/>
  <c r="L46" i="162"/>
  <c r="AA46" i="162" s="1"/>
  <c r="K46" i="162"/>
  <c r="J46" i="162"/>
  <c r="I46" i="162"/>
  <c r="H46" i="162"/>
  <c r="G46" i="162"/>
  <c r="Z46" i="162" s="1"/>
  <c r="F46" i="162"/>
  <c r="E46" i="162"/>
  <c r="D46" i="162"/>
  <c r="C46" i="162"/>
  <c r="AB45" i="162"/>
  <c r="AA45" i="162"/>
  <c r="Y45" i="162"/>
  <c r="V45" i="162"/>
  <c r="U45" i="162"/>
  <c r="T45" i="162"/>
  <c r="S45" i="162"/>
  <c r="AC45" i="162" s="1"/>
  <c r="R45" i="162"/>
  <c r="Q45" i="162"/>
  <c r="P45" i="162"/>
  <c r="O45" i="162"/>
  <c r="N45" i="162"/>
  <c r="M45" i="162"/>
  <c r="L45" i="162"/>
  <c r="K45" i="162"/>
  <c r="J45" i="162"/>
  <c r="I45" i="162"/>
  <c r="H45" i="162"/>
  <c r="Z45" i="162" s="1"/>
  <c r="G45" i="162"/>
  <c r="F45" i="162"/>
  <c r="E45" i="162"/>
  <c r="D45" i="162"/>
  <c r="C45" i="162"/>
  <c r="AB44" i="162"/>
  <c r="V44" i="162"/>
  <c r="U44" i="162"/>
  <c r="T44" i="162"/>
  <c r="S44" i="162"/>
  <c r="R44" i="162"/>
  <c r="Q44" i="162"/>
  <c r="P44" i="162"/>
  <c r="O44" i="162"/>
  <c r="N44" i="162"/>
  <c r="M44" i="162"/>
  <c r="L44" i="162"/>
  <c r="K44" i="162"/>
  <c r="J44" i="162"/>
  <c r="I44" i="162"/>
  <c r="H44" i="162"/>
  <c r="Z44" i="162" s="1"/>
  <c r="G44" i="162"/>
  <c r="F44" i="162"/>
  <c r="E44" i="162"/>
  <c r="D44" i="162"/>
  <c r="C44" i="162"/>
  <c r="AB43" i="162"/>
  <c r="V43" i="162"/>
  <c r="U43" i="162"/>
  <c r="T43" i="162"/>
  <c r="S43" i="162"/>
  <c r="R43" i="162"/>
  <c r="Q43" i="162"/>
  <c r="P43" i="162"/>
  <c r="O43" i="162"/>
  <c r="N43" i="162"/>
  <c r="M43" i="162"/>
  <c r="L43" i="162"/>
  <c r="K43" i="162"/>
  <c r="J43" i="162"/>
  <c r="I43" i="162"/>
  <c r="H43" i="162"/>
  <c r="G43" i="162"/>
  <c r="Z43" i="162" s="1"/>
  <c r="F43" i="162"/>
  <c r="E43" i="162"/>
  <c r="D43" i="162"/>
  <c r="C43" i="162"/>
  <c r="Y42" i="162"/>
  <c r="V42" i="162"/>
  <c r="U42" i="162"/>
  <c r="T42" i="162"/>
  <c r="S42" i="162"/>
  <c r="AC42" i="162" s="1"/>
  <c r="R42" i="162"/>
  <c r="Q42" i="162"/>
  <c r="P42" i="162"/>
  <c r="O42" i="162"/>
  <c r="N42" i="162"/>
  <c r="M42" i="162"/>
  <c r="L42" i="162"/>
  <c r="AA42" i="162" s="1"/>
  <c r="K42" i="162"/>
  <c r="J42" i="162"/>
  <c r="I42" i="162"/>
  <c r="H42" i="162"/>
  <c r="Z42" i="162" s="1"/>
  <c r="G42" i="162"/>
  <c r="F42" i="162"/>
  <c r="E42" i="162"/>
  <c r="D42" i="162"/>
  <c r="C42" i="162"/>
  <c r="AA41" i="162"/>
  <c r="Y41" i="162"/>
  <c r="V41" i="162"/>
  <c r="U41" i="162"/>
  <c r="T41" i="162"/>
  <c r="S41" i="162"/>
  <c r="AC41" i="162" s="1"/>
  <c r="R41" i="162"/>
  <c r="Q41" i="162"/>
  <c r="AB41" i="162" s="1"/>
  <c r="P41" i="162"/>
  <c r="O41" i="162"/>
  <c r="N41" i="162"/>
  <c r="M41" i="162"/>
  <c r="L41" i="162"/>
  <c r="K41" i="162"/>
  <c r="J41" i="162"/>
  <c r="I41" i="162"/>
  <c r="H41" i="162"/>
  <c r="G41" i="162"/>
  <c r="Z41" i="162" s="1"/>
  <c r="F41" i="162"/>
  <c r="E41" i="162"/>
  <c r="D41" i="162"/>
  <c r="C41" i="162"/>
  <c r="V40" i="162"/>
  <c r="U40" i="162"/>
  <c r="T40" i="162"/>
  <c r="S40" i="162"/>
  <c r="AC40" i="162" s="1"/>
  <c r="R40" i="162"/>
  <c r="Q40" i="162"/>
  <c r="AB40" i="162" s="1"/>
  <c r="P40" i="162"/>
  <c r="O40" i="162"/>
  <c r="N40" i="162"/>
  <c r="M40" i="162"/>
  <c r="L40" i="162"/>
  <c r="K40" i="162"/>
  <c r="J40" i="162"/>
  <c r="I40" i="162"/>
  <c r="H40" i="162"/>
  <c r="G40" i="162"/>
  <c r="F40" i="162"/>
  <c r="E40" i="162"/>
  <c r="D40" i="162"/>
  <c r="C40" i="162"/>
  <c r="AC39" i="162"/>
  <c r="AB39" i="162"/>
  <c r="V39" i="162"/>
  <c r="U39" i="162"/>
  <c r="T39" i="162"/>
  <c r="S39" i="162"/>
  <c r="J39" i="161" s="1"/>
  <c r="R39" i="162"/>
  <c r="Q39" i="162"/>
  <c r="P39" i="162"/>
  <c r="O39" i="162"/>
  <c r="N39" i="162"/>
  <c r="M39" i="162"/>
  <c r="L39" i="162"/>
  <c r="K39" i="162"/>
  <c r="AA39" i="162" s="1"/>
  <c r="J39" i="162"/>
  <c r="I39" i="162"/>
  <c r="H39" i="162"/>
  <c r="G39" i="162"/>
  <c r="Z39" i="162" s="1"/>
  <c r="F39" i="162"/>
  <c r="E39" i="162"/>
  <c r="D39" i="162"/>
  <c r="C39" i="162"/>
  <c r="Y38" i="162"/>
  <c r="V38" i="162"/>
  <c r="U38" i="162"/>
  <c r="T38" i="162"/>
  <c r="S38" i="162"/>
  <c r="R38" i="162"/>
  <c r="Q38" i="162"/>
  <c r="P38" i="162"/>
  <c r="O38" i="162"/>
  <c r="N38" i="162"/>
  <c r="M38" i="162"/>
  <c r="L38" i="162"/>
  <c r="K38" i="162"/>
  <c r="J38" i="162"/>
  <c r="I38" i="162"/>
  <c r="H38" i="162"/>
  <c r="G38" i="162"/>
  <c r="Z38" i="162" s="1"/>
  <c r="F38" i="162"/>
  <c r="E38" i="162"/>
  <c r="D38" i="162"/>
  <c r="C38" i="162"/>
  <c r="AB37" i="162"/>
  <c r="AA37" i="162"/>
  <c r="Y37" i="162"/>
  <c r="V37" i="162"/>
  <c r="U37" i="162"/>
  <c r="T37" i="162"/>
  <c r="S37" i="162"/>
  <c r="AC37" i="162" s="1"/>
  <c r="R37" i="162"/>
  <c r="Q37" i="162"/>
  <c r="P37" i="162"/>
  <c r="O37" i="162"/>
  <c r="N37" i="162"/>
  <c r="M37" i="162"/>
  <c r="L37" i="162"/>
  <c r="K37" i="162"/>
  <c r="J37" i="162"/>
  <c r="I37" i="162"/>
  <c r="H37" i="162"/>
  <c r="Z37" i="162" s="1"/>
  <c r="G37" i="162"/>
  <c r="F37" i="162"/>
  <c r="E37" i="162"/>
  <c r="D37" i="162"/>
  <c r="C37" i="162"/>
  <c r="AC36" i="162"/>
  <c r="V36" i="162"/>
  <c r="U36" i="162"/>
  <c r="T36" i="162"/>
  <c r="S36" i="162"/>
  <c r="R36" i="162"/>
  <c r="Q36" i="162"/>
  <c r="AB36" i="162" s="1"/>
  <c r="P36" i="162"/>
  <c r="O36" i="162"/>
  <c r="N36" i="162"/>
  <c r="M36" i="162"/>
  <c r="L36" i="162"/>
  <c r="K36" i="162"/>
  <c r="J36" i="162"/>
  <c r="I36" i="162"/>
  <c r="H36" i="162"/>
  <c r="G36" i="162"/>
  <c r="F36" i="162"/>
  <c r="E36" i="162"/>
  <c r="D36" i="162"/>
  <c r="C36" i="162"/>
  <c r="AC35" i="162"/>
  <c r="AB35" i="162"/>
  <c r="V35" i="162"/>
  <c r="U35" i="162"/>
  <c r="T35" i="162"/>
  <c r="S35" i="162"/>
  <c r="R35" i="162"/>
  <c r="Q35" i="162"/>
  <c r="P35" i="162"/>
  <c r="O35" i="162"/>
  <c r="N35" i="162"/>
  <c r="M35" i="162"/>
  <c r="L35" i="162"/>
  <c r="K35" i="162"/>
  <c r="J35" i="162"/>
  <c r="I35" i="162"/>
  <c r="H35" i="162"/>
  <c r="G35" i="162"/>
  <c r="Z35" i="162" s="1"/>
  <c r="F35" i="162"/>
  <c r="E35" i="162"/>
  <c r="D35" i="162"/>
  <c r="C35" i="162"/>
  <c r="Y34" i="162"/>
  <c r="V34" i="162"/>
  <c r="U34" i="162"/>
  <c r="T34" i="162"/>
  <c r="S34" i="162"/>
  <c r="R34" i="162"/>
  <c r="Q34" i="162"/>
  <c r="P34" i="162"/>
  <c r="O34" i="162"/>
  <c r="N34" i="162"/>
  <c r="M34" i="162"/>
  <c r="L34" i="162"/>
  <c r="K34" i="162"/>
  <c r="J34" i="162"/>
  <c r="I34" i="162"/>
  <c r="H34" i="162"/>
  <c r="G34" i="162"/>
  <c r="G34" i="161" s="1"/>
  <c r="F34" i="162"/>
  <c r="E34" i="162"/>
  <c r="D34" i="162"/>
  <c r="C34" i="162"/>
  <c r="AA33" i="162"/>
  <c r="Y33" i="162"/>
  <c r="V33" i="162"/>
  <c r="U33" i="162"/>
  <c r="T33" i="162"/>
  <c r="S33" i="162"/>
  <c r="AC33" i="162" s="1"/>
  <c r="R33" i="162"/>
  <c r="Q33" i="162"/>
  <c r="P33" i="162"/>
  <c r="O33" i="162"/>
  <c r="I33" i="161" s="1"/>
  <c r="R33" i="161" s="1"/>
  <c r="N33" i="162"/>
  <c r="M33" i="162"/>
  <c r="L33" i="162"/>
  <c r="K33" i="162"/>
  <c r="J33" i="162"/>
  <c r="I33" i="162"/>
  <c r="H33" i="162"/>
  <c r="Z33" i="162" s="1"/>
  <c r="G33" i="162"/>
  <c r="G33" i="161" s="1"/>
  <c r="P33" i="161" s="1"/>
  <c r="F33" i="162"/>
  <c r="E33" i="162"/>
  <c r="D33" i="162"/>
  <c r="C33" i="162"/>
  <c r="AC32" i="162"/>
  <c r="AB32" i="162"/>
  <c r="AA32" i="162"/>
  <c r="V32" i="162"/>
  <c r="U32" i="162"/>
  <c r="T32" i="162"/>
  <c r="S32" i="162"/>
  <c r="R32" i="162"/>
  <c r="Q32" i="162"/>
  <c r="P32" i="162"/>
  <c r="O32" i="162"/>
  <c r="N32" i="162"/>
  <c r="M32" i="162"/>
  <c r="L32" i="162"/>
  <c r="K32" i="162"/>
  <c r="J32" i="162"/>
  <c r="I32" i="162"/>
  <c r="H32" i="162"/>
  <c r="Z32" i="162" s="1"/>
  <c r="G32" i="162"/>
  <c r="F32" i="162"/>
  <c r="E32" i="162"/>
  <c r="D32" i="162"/>
  <c r="C32" i="162"/>
  <c r="Y32" i="162" s="1"/>
  <c r="AC31" i="162"/>
  <c r="AB31" i="162"/>
  <c r="V31" i="162"/>
  <c r="U31" i="162"/>
  <c r="T31" i="162"/>
  <c r="S31" i="162"/>
  <c r="R31" i="162"/>
  <c r="Q31" i="162"/>
  <c r="P31" i="162"/>
  <c r="O31" i="162"/>
  <c r="N31" i="162"/>
  <c r="M31" i="162"/>
  <c r="L31" i="162"/>
  <c r="K31" i="162"/>
  <c r="J31" i="162"/>
  <c r="I31" i="162"/>
  <c r="H31" i="162"/>
  <c r="G31" i="162"/>
  <c r="Z31" i="162" s="1"/>
  <c r="F31" i="162"/>
  <c r="E31" i="162"/>
  <c r="D31" i="162"/>
  <c r="C31" i="162"/>
  <c r="V30" i="162"/>
  <c r="U30" i="162"/>
  <c r="T30" i="162"/>
  <c r="S30" i="162"/>
  <c r="R30" i="162"/>
  <c r="Q30" i="162"/>
  <c r="P30" i="162"/>
  <c r="O30" i="162"/>
  <c r="N30" i="162"/>
  <c r="M30" i="162"/>
  <c r="L30" i="162"/>
  <c r="K30" i="162"/>
  <c r="J30" i="162"/>
  <c r="I30" i="162"/>
  <c r="H30" i="162"/>
  <c r="G30" i="162"/>
  <c r="Z30" i="162" s="1"/>
  <c r="F30" i="162"/>
  <c r="E30" i="162"/>
  <c r="Y30" i="162" s="1"/>
  <c r="D30" i="162"/>
  <c r="C30" i="162"/>
  <c r="AA29" i="162"/>
  <c r="Y29" i="162"/>
  <c r="V29" i="162"/>
  <c r="U29" i="162"/>
  <c r="T29" i="162"/>
  <c r="S29" i="162"/>
  <c r="AC29" i="162" s="1"/>
  <c r="R29" i="162"/>
  <c r="Q29" i="162"/>
  <c r="P29" i="162"/>
  <c r="O29" i="162"/>
  <c r="N29" i="162"/>
  <c r="M29" i="162"/>
  <c r="L29" i="162"/>
  <c r="K29" i="162"/>
  <c r="J29" i="162"/>
  <c r="I29" i="162"/>
  <c r="H29" i="162"/>
  <c r="G29" i="162"/>
  <c r="G29" i="161" s="1"/>
  <c r="P29" i="161" s="1"/>
  <c r="F29" i="162"/>
  <c r="E29" i="162"/>
  <c r="D29" i="162"/>
  <c r="C29" i="162"/>
  <c r="AC28" i="162"/>
  <c r="AB28" i="162"/>
  <c r="AA28" i="162"/>
  <c r="V28" i="162"/>
  <c r="U28" i="162"/>
  <c r="T28" i="162"/>
  <c r="S28" i="162"/>
  <c r="R28" i="162"/>
  <c r="Q28" i="162"/>
  <c r="P28" i="162"/>
  <c r="O28" i="162"/>
  <c r="N28" i="162"/>
  <c r="M28" i="162"/>
  <c r="L28" i="162"/>
  <c r="K28" i="162"/>
  <c r="J28" i="162"/>
  <c r="I28" i="162"/>
  <c r="H28" i="162"/>
  <c r="Z28" i="162" s="1"/>
  <c r="G28" i="162"/>
  <c r="F28" i="162"/>
  <c r="E28" i="162"/>
  <c r="D28" i="162"/>
  <c r="C28" i="162"/>
  <c r="AB27" i="162"/>
  <c r="V27" i="162"/>
  <c r="U27" i="162"/>
  <c r="AC27" i="162" s="1"/>
  <c r="T27" i="162"/>
  <c r="S27" i="162"/>
  <c r="R27" i="162"/>
  <c r="Q27" i="162"/>
  <c r="P27" i="162"/>
  <c r="O27" i="162"/>
  <c r="N27" i="162"/>
  <c r="M27" i="162"/>
  <c r="L27" i="162"/>
  <c r="K27" i="162"/>
  <c r="J27" i="162"/>
  <c r="I27" i="162"/>
  <c r="H27" i="162"/>
  <c r="G27" i="162"/>
  <c r="Z27" i="162" s="1"/>
  <c r="F27" i="162"/>
  <c r="E27" i="162"/>
  <c r="D27" i="162"/>
  <c r="C27" i="162"/>
  <c r="V26" i="162"/>
  <c r="U26" i="162"/>
  <c r="T26" i="162"/>
  <c r="S26" i="162"/>
  <c r="R26" i="162"/>
  <c r="Q26" i="162"/>
  <c r="P26" i="162"/>
  <c r="O26" i="162"/>
  <c r="N26" i="162"/>
  <c r="M26" i="162"/>
  <c r="L26" i="162"/>
  <c r="AA26" i="162" s="1"/>
  <c r="K26" i="162"/>
  <c r="J26" i="162"/>
  <c r="I26" i="162"/>
  <c r="H26" i="162"/>
  <c r="G26" i="162"/>
  <c r="Z26" i="162" s="1"/>
  <c r="F26" i="162"/>
  <c r="E26" i="162"/>
  <c r="Y26" i="162" s="1"/>
  <c r="D26" i="162"/>
  <c r="C26" i="162"/>
  <c r="AA25" i="162"/>
  <c r="Y25" i="162"/>
  <c r="V25" i="162"/>
  <c r="U25" i="162"/>
  <c r="T25" i="162"/>
  <c r="S25" i="162"/>
  <c r="AC25" i="162" s="1"/>
  <c r="R25" i="162"/>
  <c r="Q25" i="162"/>
  <c r="P25" i="162"/>
  <c r="O25" i="162"/>
  <c r="N25" i="162"/>
  <c r="M25" i="162"/>
  <c r="L25" i="162"/>
  <c r="K25" i="162"/>
  <c r="J25" i="162"/>
  <c r="I25" i="162"/>
  <c r="H25" i="162"/>
  <c r="Z25" i="162" s="1"/>
  <c r="G25" i="162"/>
  <c r="G25" i="161" s="1"/>
  <c r="P25" i="161" s="1"/>
  <c r="F25" i="162"/>
  <c r="E25" i="162"/>
  <c r="D25" i="162"/>
  <c r="C25" i="162"/>
  <c r="AB24" i="162"/>
  <c r="AA24" i="162"/>
  <c r="V24" i="162"/>
  <c r="U24" i="162"/>
  <c r="T24" i="162"/>
  <c r="S24" i="162"/>
  <c r="AC24" i="162" s="1"/>
  <c r="R24" i="162"/>
  <c r="Q24" i="162"/>
  <c r="P24" i="162"/>
  <c r="O24" i="162"/>
  <c r="N24" i="162"/>
  <c r="M24" i="162"/>
  <c r="L24" i="162"/>
  <c r="K24" i="162"/>
  <c r="J24" i="162"/>
  <c r="I24" i="162"/>
  <c r="H24" i="162"/>
  <c r="Z24" i="162" s="1"/>
  <c r="G24" i="162"/>
  <c r="F24" i="162"/>
  <c r="E24" i="162"/>
  <c r="D24" i="162"/>
  <c r="C24" i="162"/>
  <c r="Y24" i="162" s="1"/>
  <c r="AB23" i="162"/>
  <c r="V23" i="162"/>
  <c r="U23" i="162"/>
  <c r="T23" i="162"/>
  <c r="S23" i="162"/>
  <c r="R23" i="162"/>
  <c r="Q23" i="162"/>
  <c r="P23" i="162"/>
  <c r="O23" i="162"/>
  <c r="N23" i="162"/>
  <c r="M23" i="162"/>
  <c r="L23" i="162"/>
  <c r="K23" i="162"/>
  <c r="J23" i="162"/>
  <c r="I23" i="162"/>
  <c r="H23" i="162"/>
  <c r="G23" i="162"/>
  <c r="Z23" i="162" s="1"/>
  <c r="F23" i="162"/>
  <c r="E23" i="162"/>
  <c r="D23" i="162"/>
  <c r="C23" i="162"/>
  <c r="V22" i="162"/>
  <c r="U22" i="162"/>
  <c r="T22" i="162"/>
  <c r="S22" i="162"/>
  <c r="R22" i="162"/>
  <c r="Q22" i="162"/>
  <c r="P22" i="162"/>
  <c r="O22" i="162"/>
  <c r="AB22" i="162" s="1"/>
  <c r="N22" i="162"/>
  <c r="M22" i="162"/>
  <c r="L22" i="162"/>
  <c r="K22" i="162"/>
  <c r="J22" i="162"/>
  <c r="I22" i="162"/>
  <c r="H22" i="162"/>
  <c r="G22" i="162"/>
  <c r="Z22" i="162" s="1"/>
  <c r="F22" i="162"/>
  <c r="E22" i="162"/>
  <c r="Y22" i="162" s="1"/>
  <c r="D22" i="162"/>
  <c r="C22" i="162"/>
  <c r="AA21" i="162"/>
  <c r="Y21" i="162"/>
  <c r="V21" i="162"/>
  <c r="U21" i="162"/>
  <c r="T21" i="162"/>
  <c r="S21" i="162"/>
  <c r="AC21" i="162" s="1"/>
  <c r="R21" i="162"/>
  <c r="Q21" i="162"/>
  <c r="P21" i="162"/>
  <c r="O21" i="162"/>
  <c r="N21" i="162"/>
  <c r="M21" i="162"/>
  <c r="L21" i="162"/>
  <c r="K21" i="162"/>
  <c r="J21" i="162"/>
  <c r="I21" i="162"/>
  <c r="H21" i="162"/>
  <c r="G21" i="162"/>
  <c r="F21" i="162"/>
  <c r="E21" i="162"/>
  <c r="D21" i="162"/>
  <c r="C21" i="162"/>
  <c r="AB20" i="162"/>
  <c r="V20" i="162"/>
  <c r="U20" i="162"/>
  <c r="T20" i="162"/>
  <c r="S20" i="162"/>
  <c r="AC20" i="162" s="1"/>
  <c r="R20" i="162"/>
  <c r="Q20" i="162"/>
  <c r="P20" i="162"/>
  <c r="O20" i="162"/>
  <c r="N20" i="162"/>
  <c r="M20" i="162"/>
  <c r="L20" i="162"/>
  <c r="AA20" i="162" s="1"/>
  <c r="K20" i="162"/>
  <c r="J20" i="162"/>
  <c r="I20" i="162"/>
  <c r="H20" i="162"/>
  <c r="Z20" i="162" s="1"/>
  <c r="G20" i="162"/>
  <c r="F20" i="162"/>
  <c r="E20" i="162"/>
  <c r="D20" i="162"/>
  <c r="C20" i="162"/>
  <c r="AB19" i="162"/>
  <c r="V19" i="162"/>
  <c r="U19" i="162"/>
  <c r="T19" i="162"/>
  <c r="S19" i="162"/>
  <c r="AC19" i="162" s="1"/>
  <c r="R19" i="162"/>
  <c r="Q19" i="162"/>
  <c r="P19" i="162"/>
  <c r="O19" i="162"/>
  <c r="N19" i="162"/>
  <c r="M19" i="162"/>
  <c r="L19" i="162"/>
  <c r="K19" i="162"/>
  <c r="AA19" i="162" s="1"/>
  <c r="J19" i="162"/>
  <c r="I19" i="162"/>
  <c r="H19" i="162"/>
  <c r="G19" i="162"/>
  <c r="Z19" i="162" s="1"/>
  <c r="F19" i="162"/>
  <c r="E19" i="162"/>
  <c r="D19" i="162"/>
  <c r="C19" i="162"/>
  <c r="V18" i="162"/>
  <c r="U18" i="162"/>
  <c r="T18" i="162"/>
  <c r="S18" i="162"/>
  <c r="R18" i="162"/>
  <c r="Q18" i="162"/>
  <c r="P18" i="162"/>
  <c r="O18" i="162"/>
  <c r="N18" i="162"/>
  <c r="M18" i="162"/>
  <c r="L18" i="162"/>
  <c r="AA18" i="162" s="1"/>
  <c r="K18" i="162"/>
  <c r="J18" i="162"/>
  <c r="I18" i="162"/>
  <c r="H18" i="162"/>
  <c r="Z18" i="162" s="1"/>
  <c r="G18" i="162"/>
  <c r="F18" i="162"/>
  <c r="E18" i="162"/>
  <c r="Y18" i="162" s="1"/>
  <c r="D18" i="162"/>
  <c r="C18" i="162"/>
  <c r="AA17" i="162"/>
  <c r="Y17" i="162"/>
  <c r="V17" i="162"/>
  <c r="U17" i="162"/>
  <c r="T17" i="162"/>
  <c r="S17" i="162"/>
  <c r="AC17" i="162" s="1"/>
  <c r="R17" i="162"/>
  <c r="Q17" i="162"/>
  <c r="AB17" i="162" s="1"/>
  <c r="P17" i="162"/>
  <c r="O17" i="162"/>
  <c r="N17" i="162"/>
  <c r="M17" i="162"/>
  <c r="L17" i="162"/>
  <c r="K17" i="162"/>
  <c r="J17" i="162"/>
  <c r="I17" i="162"/>
  <c r="H17" i="162"/>
  <c r="G17" i="162"/>
  <c r="Z17" i="162" s="1"/>
  <c r="F17" i="162"/>
  <c r="E17" i="162"/>
  <c r="D17" i="162"/>
  <c r="C17" i="162"/>
  <c r="V16" i="162"/>
  <c r="U16" i="162"/>
  <c r="T16" i="162"/>
  <c r="S16" i="162"/>
  <c r="AC16" i="162" s="1"/>
  <c r="R16" i="162"/>
  <c r="Q16" i="162"/>
  <c r="AB16" i="162" s="1"/>
  <c r="P16" i="162"/>
  <c r="O16" i="162"/>
  <c r="N16" i="162"/>
  <c r="M16" i="162"/>
  <c r="L16" i="162"/>
  <c r="K16" i="162"/>
  <c r="J16" i="162"/>
  <c r="I16" i="162"/>
  <c r="H16" i="162"/>
  <c r="G16" i="162"/>
  <c r="F16" i="162"/>
  <c r="E16" i="162"/>
  <c r="D16" i="162"/>
  <c r="C16" i="162"/>
  <c r="AB15" i="162"/>
  <c r="V15" i="162"/>
  <c r="U15" i="162"/>
  <c r="T15" i="162"/>
  <c r="S15" i="162"/>
  <c r="R15" i="162"/>
  <c r="Q15" i="162"/>
  <c r="P15" i="162"/>
  <c r="O15" i="162"/>
  <c r="N15" i="162"/>
  <c r="M15" i="162"/>
  <c r="L15" i="162"/>
  <c r="K15" i="162"/>
  <c r="J15" i="162"/>
  <c r="I15" i="162"/>
  <c r="H15" i="162"/>
  <c r="G15" i="162"/>
  <c r="Z15" i="162" s="1"/>
  <c r="F15" i="162"/>
  <c r="E15" i="162"/>
  <c r="D15" i="162"/>
  <c r="C15" i="162"/>
  <c r="Y14" i="162"/>
  <c r="V14" i="162"/>
  <c r="U14" i="162"/>
  <c r="T14" i="162"/>
  <c r="S14" i="162"/>
  <c r="AC14" i="162" s="1"/>
  <c r="R14" i="162"/>
  <c r="Q14" i="162"/>
  <c r="P14" i="162"/>
  <c r="O14" i="162"/>
  <c r="AB14" i="162" s="1"/>
  <c r="N14" i="162"/>
  <c r="M14" i="162"/>
  <c r="L14" i="162"/>
  <c r="AA14" i="162" s="1"/>
  <c r="K14" i="162"/>
  <c r="J14" i="162"/>
  <c r="I14" i="162"/>
  <c r="H14" i="162"/>
  <c r="G14" i="162"/>
  <c r="Z14" i="162" s="1"/>
  <c r="F14" i="162"/>
  <c r="E14" i="162"/>
  <c r="D14" i="162"/>
  <c r="C14" i="162"/>
  <c r="AB13" i="162"/>
  <c r="AA13" i="162"/>
  <c r="Y13" i="162"/>
  <c r="V13" i="162"/>
  <c r="U13" i="162"/>
  <c r="T13" i="162"/>
  <c r="S13" i="162"/>
  <c r="AC13" i="162" s="1"/>
  <c r="R13" i="162"/>
  <c r="Q13" i="162"/>
  <c r="P13" i="162"/>
  <c r="O13" i="162"/>
  <c r="N13" i="162"/>
  <c r="M13" i="162"/>
  <c r="L13" i="162"/>
  <c r="K13" i="162"/>
  <c r="J13" i="162"/>
  <c r="I13" i="162"/>
  <c r="H13" i="162"/>
  <c r="Z13" i="162" s="1"/>
  <c r="G13" i="162"/>
  <c r="F13" i="162"/>
  <c r="E13" i="162"/>
  <c r="D13" i="162"/>
  <c r="C13" i="162"/>
  <c r="AB12" i="162"/>
  <c r="V12" i="162"/>
  <c r="U12" i="162"/>
  <c r="T12" i="162"/>
  <c r="S12" i="162"/>
  <c r="R12" i="162"/>
  <c r="Q12" i="162"/>
  <c r="P12" i="162"/>
  <c r="O12" i="162"/>
  <c r="N12" i="162"/>
  <c r="M12" i="162"/>
  <c r="L12" i="162"/>
  <c r="K12" i="162"/>
  <c r="J12" i="162"/>
  <c r="I12" i="162"/>
  <c r="H12" i="162"/>
  <c r="Z12" i="162" s="1"/>
  <c r="G12" i="162"/>
  <c r="F12" i="162"/>
  <c r="E12" i="162"/>
  <c r="D12" i="162"/>
  <c r="C12" i="162"/>
  <c r="AB11" i="162"/>
  <c r="V11" i="162"/>
  <c r="U11" i="162"/>
  <c r="T11" i="162"/>
  <c r="S11" i="162"/>
  <c r="R11" i="162"/>
  <c r="Q11" i="162"/>
  <c r="P11" i="162"/>
  <c r="O11" i="162"/>
  <c r="N11" i="162"/>
  <c r="M11" i="162"/>
  <c r="L11" i="162"/>
  <c r="K11" i="162"/>
  <c r="J11" i="162"/>
  <c r="I11" i="162"/>
  <c r="H11" i="162"/>
  <c r="G11" i="162"/>
  <c r="Z11" i="162" s="1"/>
  <c r="F11" i="162"/>
  <c r="E11" i="162"/>
  <c r="D11" i="162"/>
  <c r="C11" i="162"/>
  <c r="Y11" i="162" s="1"/>
  <c r="Y10" i="162"/>
  <c r="V10" i="162"/>
  <c r="U10" i="162"/>
  <c r="T10" i="162"/>
  <c r="S10" i="162"/>
  <c r="AC10" i="162" s="1"/>
  <c r="R10" i="162"/>
  <c r="Q10" i="162"/>
  <c r="P10" i="162"/>
  <c r="O10" i="162"/>
  <c r="N10" i="162"/>
  <c r="M10" i="162"/>
  <c r="L10" i="162"/>
  <c r="AA10" i="162" s="1"/>
  <c r="K10" i="162"/>
  <c r="J10" i="162"/>
  <c r="I10" i="162"/>
  <c r="H10" i="162"/>
  <c r="Z10" i="162" s="1"/>
  <c r="G10" i="162"/>
  <c r="F10" i="162"/>
  <c r="E10" i="162"/>
  <c r="D10" i="162"/>
  <c r="C10" i="162"/>
  <c r="V116" i="91"/>
  <c r="U116" i="91"/>
  <c r="T116" i="91"/>
  <c r="T116" i="217" s="1"/>
  <c r="S116" i="91"/>
  <c r="K116" i="91"/>
  <c r="K116" i="96" s="1"/>
  <c r="V115" i="91"/>
  <c r="U115" i="91"/>
  <c r="T115" i="91"/>
  <c r="T115" i="96" s="1"/>
  <c r="S115" i="91"/>
  <c r="K115" i="91"/>
  <c r="V114" i="91"/>
  <c r="U114" i="91"/>
  <c r="T114" i="91"/>
  <c r="S114" i="91"/>
  <c r="K114" i="91"/>
  <c r="V113" i="91"/>
  <c r="V113" i="96" s="1"/>
  <c r="U113" i="91"/>
  <c r="T113" i="91"/>
  <c r="T113" i="217" s="1"/>
  <c r="S113" i="91"/>
  <c r="K113" i="91"/>
  <c r="V112" i="91"/>
  <c r="U112" i="91"/>
  <c r="T112" i="91"/>
  <c r="S112" i="91"/>
  <c r="K112" i="91"/>
  <c r="G112" i="91"/>
  <c r="B112" i="161" s="1"/>
  <c r="V111" i="91"/>
  <c r="V111" i="96" s="1"/>
  <c r="U111" i="91"/>
  <c r="T111" i="91"/>
  <c r="T111" i="96" s="1"/>
  <c r="S111" i="91"/>
  <c r="K111" i="91"/>
  <c r="G111" i="91"/>
  <c r="F111" i="217"/>
  <c r="Z110" i="91"/>
  <c r="V110" i="91"/>
  <c r="V110" i="217" s="1"/>
  <c r="U110" i="91"/>
  <c r="T110" i="91"/>
  <c r="S110" i="91"/>
  <c r="K110" i="91"/>
  <c r="G110" i="91"/>
  <c r="Z109" i="91"/>
  <c r="V109" i="91"/>
  <c r="U109" i="91"/>
  <c r="T109" i="91"/>
  <c r="S109" i="91"/>
  <c r="O109" i="91"/>
  <c r="K109" i="91"/>
  <c r="G109" i="91"/>
  <c r="V108" i="91"/>
  <c r="U108" i="91"/>
  <c r="T108" i="91"/>
  <c r="S108" i="91"/>
  <c r="K108" i="91"/>
  <c r="V107" i="91"/>
  <c r="U107" i="91"/>
  <c r="T107" i="91"/>
  <c r="T107" i="96" s="1"/>
  <c r="S107" i="91"/>
  <c r="K107" i="91"/>
  <c r="V106" i="91"/>
  <c r="U106" i="91"/>
  <c r="T106" i="91"/>
  <c r="S106" i="91"/>
  <c r="K106" i="91"/>
  <c r="N106" i="91"/>
  <c r="V105" i="91"/>
  <c r="U105" i="91"/>
  <c r="T105" i="91"/>
  <c r="T105" i="217" s="1"/>
  <c r="S105" i="91"/>
  <c r="K105" i="91"/>
  <c r="D105" i="91"/>
  <c r="V104" i="91"/>
  <c r="U104" i="91"/>
  <c r="T104" i="91"/>
  <c r="S104" i="91"/>
  <c r="O104" i="91"/>
  <c r="K104" i="91"/>
  <c r="G104" i="91"/>
  <c r="J104" i="91"/>
  <c r="Z103" i="91"/>
  <c r="V103" i="91"/>
  <c r="U103" i="91"/>
  <c r="T103" i="91"/>
  <c r="S103" i="91"/>
  <c r="K103" i="91"/>
  <c r="G103" i="91"/>
  <c r="Z102" i="91"/>
  <c r="V102" i="91"/>
  <c r="V102" i="217" s="1"/>
  <c r="U102" i="91"/>
  <c r="T102" i="91"/>
  <c r="S102" i="91"/>
  <c r="K102" i="91"/>
  <c r="G102" i="91"/>
  <c r="Z101" i="91"/>
  <c r="V101" i="91"/>
  <c r="U101" i="91"/>
  <c r="T101" i="91"/>
  <c r="S101" i="91"/>
  <c r="O101" i="91"/>
  <c r="K101" i="91"/>
  <c r="G101" i="91"/>
  <c r="V100" i="91"/>
  <c r="U100" i="91"/>
  <c r="T100" i="91"/>
  <c r="S100" i="91"/>
  <c r="K100" i="91"/>
  <c r="V99" i="91"/>
  <c r="U99" i="91"/>
  <c r="T99" i="91"/>
  <c r="S99" i="91"/>
  <c r="E99" i="161" s="1"/>
  <c r="K99" i="91"/>
  <c r="V98" i="91"/>
  <c r="U98" i="91"/>
  <c r="T98" i="91"/>
  <c r="S98" i="91"/>
  <c r="K98" i="91"/>
  <c r="V97" i="91"/>
  <c r="U97" i="91"/>
  <c r="T97" i="91"/>
  <c r="S97" i="91"/>
  <c r="K97" i="91"/>
  <c r="K97" i="217" s="1"/>
  <c r="V96" i="91"/>
  <c r="U96" i="91"/>
  <c r="T96" i="91"/>
  <c r="S96" i="91"/>
  <c r="Z96" i="91" s="1"/>
  <c r="O96" i="91"/>
  <c r="K96" i="91"/>
  <c r="G96" i="91"/>
  <c r="Z95" i="91"/>
  <c r="V95" i="91"/>
  <c r="V95" i="217" s="1"/>
  <c r="U95" i="91"/>
  <c r="T95" i="91"/>
  <c r="T95" i="96" s="1"/>
  <c r="S95" i="91"/>
  <c r="O95" i="91"/>
  <c r="K95" i="91"/>
  <c r="G95" i="91"/>
  <c r="G95" i="96" s="1"/>
  <c r="Z94" i="91"/>
  <c r="V94" i="91"/>
  <c r="V94" i="217" s="1"/>
  <c r="U94" i="91"/>
  <c r="T94" i="91"/>
  <c r="S94" i="91"/>
  <c r="K94" i="91"/>
  <c r="G94" i="91"/>
  <c r="Z93" i="91"/>
  <c r="V93" i="91"/>
  <c r="U93" i="91"/>
  <c r="T93" i="91"/>
  <c r="S93" i="91"/>
  <c r="O93" i="91"/>
  <c r="K93" i="91"/>
  <c r="G93" i="91"/>
  <c r="G93" i="96" s="1"/>
  <c r="I93" i="91"/>
  <c r="Z92" i="91"/>
  <c r="V92" i="91"/>
  <c r="U92" i="91"/>
  <c r="T92" i="91"/>
  <c r="T92" i="217" s="1"/>
  <c r="S92" i="91"/>
  <c r="K92" i="91"/>
  <c r="V91" i="91"/>
  <c r="U91" i="91"/>
  <c r="T91" i="91"/>
  <c r="S91" i="91"/>
  <c r="K91" i="91"/>
  <c r="V90" i="91"/>
  <c r="U90" i="91"/>
  <c r="T90" i="91"/>
  <c r="S90" i="91"/>
  <c r="K90" i="91"/>
  <c r="N90" i="91"/>
  <c r="V89" i="91"/>
  <c r="V89" i="217" s="1"/>
  <c r="U89" i="91"/>
  <c r="T89" i="91"/>
  <c r="T89" i="96" s="1"/>
  <c r="S89" i="91"/>
  <c r="K89" i="91"/>
  <c r="K89" i="217" s="1"/>
  <c r="V88" i="91"/>
  <c r="U88" i="91"/>
  <c r="T88" i="91"/>
  <c r="S88" i="91"/>
  <c r="O88" i="91"/>
  <c r="K88" i="91"/>
  <c r="G88" i="91"/>
  <c r="N88" i="91"/>
  <c r="Z87" i="91"/>
  <c r="V87" i="91"/>
  <c r="U87" i="91"/>
  <c r="T87" i="91"/>
  <c r="T87" i="96" s="1"/>
  <c r="S87" i="91"/>
  <c r="O87" i="91"/>
  <c r="O87" i="217" s="1"/>
  <c r="K87" i="91"/>
  <c r="G87" i="91"/>
  <c r="Z86" i="91"/>
  <c r="V86" i="91"/>
  <c r="U86" i="91"/>
  <c r="T86" i="91"/>
  <c r="S86" i="91"/>
  <c r="O86" i="91"/>
  <c r="K86" i="91"/>
  <c r="G86" i="91"/>
  <c r="G86" i="217" s="1"/>
  <c r="Z85" i="91"/>
  <c r="V85" i="91"/>
  <c r="U85" i="91"/>
  <c r="T85" i="91"/>
  <c r="S85" i="91"/>
  <c r="K85" i="91"/>
  <c r="G85" i="91"/>
  <c r="I85" i="91"/>
  <c r="I85" i="217" s="1"/>
  <c r="Z84" i="91"/>
  <c r="V84" i="91"/>
  <c r="U84" i="91"/>
  <c r="T84" i="91"/>
  <c r="S84" i="91"/>
  <c r="K84" i="91"/>
  <c r="C84" i="161" s="1"/>
  <c r="V83" i="91"/>
  <c r="U83" i="91"/>
  <c r="T83" i="91"/>
  <c r="S83" i="91"/>
  <c r="K83" i="91"/>
  <c r="V82" i="91"/>
  <c r="U82" i="91"/>
  <c r="T82" i="91"/>
  <c r="S82" i="91"/>
  <c r="K82" i="91"/>
  <c r="V81" i="91"/>
  <c r="V81" i="217" s="1"/>
  <c r="U81" i="91"/>
  <c r="T81" i="91"/>
  <c r="T81" i="96" s="1"/>
  <c r="S81" i="91"/>
  <c r="K81" i="91"/>
  <c r="V80" i="91"/>
  <c r="U80" i="91"/>
  <c r="T80" i="91"/>
  <c r="T80" i="217" s="1"/>
  <c r="S80" i="91"/>
  <c r="K80" i="91"/>
  <c r="G80" i="91"/>
  <c r="N80" i="91"/>
  <c r="Z79" i="91"/>
  <c r="V79" i="91"/>
  <c r="U79" i="91"/>
  <c r="T79" i="91"/>
  <c r="T79" i="96" s="1"/>
  <c r="S79" i="91"/>
  <c r="O79" i="91"/>
  <c r="K79" i="91"/>
  <c r="G79" i="91"/>
  <c r="Z78" i="91"/>
  <c r="V78" i="91"/>
  <c r="U78" i="91"/>
  <c r="T78" i="91"/>
  <c r="S78" i="91"/>
  <c r="O78" i="91"/>
  <c r="K78" i="91"/>
  <c r="G78" i="91"/>
  <c r="Z77" i="91"/>
  <c r="V77" i="91"/>
  <c r="U77" i="91"/>
  <c r="T77" i="91"/>
  <c r="S77" i="91"/>
  <c r="K77" i="91"/>
  <c r="G77" i="91"/>
  <c r="I77" i="91"/>
  <c r="Z76" i="91"/>
  <c r="V76" i="91"/>
  <c r="U76" i="91"/>
  <c r="T76" i="91"/>
  <c r="T76" i="217" s="1"/>
  <c r="S76" i="91"/>
  <c r="K76" i="91"/>
  <c r="V75" i="91"/>
  <c r="U75" i="91"/>
  <c r="T75" i="91"/>
  <c r="S75" i="91"/>
  <c r="K75" i="91"/>
  <c r="V74" i="91"/>
  <c r="U74" i="91"/>
  <c r="T74" i="91"/>
  <c r="S74" i="91"/>
  <c r="K74" i="91"/>
  <c r="V73" i="91"/>
  <c r="U73" i="91"/>
  <c r="T73" i="91"/>
  <c r="S73" i="91"/>
  <c r="K73" i="91"/>
  <c r="V72" i="91"/>
  <c r="U72" i="91"/>
  <c r="T72" i="91"/>
  <c r="S72" i="91"/>
  <c r="K72" i="91"/>
  <c r="G72" i="91"/>
  <c r="Z71" i="91"/>
  <c r="V71" i="91"/>
  <c r="U71" i="91"/>
  <c r="T71" i="91"/>
  <c r="S71" i="91"/>
  <c r="K71" i="91"/>
  <c r="G71" i="91"/>
  <c r="M71" i="91"/>
  <c r="Z70" i="91"/>
  <c r="V70" i="91"/>
  <c r="V70" i="217" s="1"/>
  <c r="U70" i="91"/>
  <c r="T70" i="91"/>
  <c r="S70" i="91"/>
  <c r="O70" i="91"/>
  <c r="K70" i="91"/>
  <c r="G70" i="91"/>
  <c r="I70" i="91"/>
  <c r="Z69" i="91"/>
  <c r="V69" i="91"/>
  <c r="U69" i="91"/>
  <c r="T69" i="91"/>
  <c r="S69" i="91"/>
  <c r="K69" i="91"/>
  <c r="G69" i="91"/>
  <c r="I69" i="91"/>
  <c r="Z68" i="91"/>
  <c r="V68" i="91"/>
  <c r="U68" i="91"/>
  <c r="T68" i="91"/>
  <c r="S68" i="91"/>
  <c r="K68" i="91"/>
  <c r="V67" i="91"/>
  <c r="U67" i="91"/>
  <c r="T67" i="91"/>
  <c r="S67" i="91"/>
  <c r="K67" i="91"/>
  <c r="V66" i="91"/>
  <c r="U66" i="91"/>
  <c r="T66" i="91"/>
  <c r="S66" i="91"/>
  <c r="K66" i="91"/>
  <c r="V65" i="91"/>
  <c r="V65" i="96" s="1"/>
  <c r="U65" i="91"/>
  <c r="T65" i="91"/>
  <c r="T65" i="96" s="1"/>
  <c r="S65" i="91"/>
  <c r="K65" i="91"/>
  <c r="V64" i="91"/>
  <c r="U64" i="91"/>
  <c r="T64" i="91"/>
  <c r="S64" i="91"/>
  <c r="K64" i="91"/>
  <c r="J64" i="91"/>
  <c r="Z63" i="91"/>
  <c r="V63" i="91"/>
  <c r="U63" i="91"/>
  <c r="U63" i="96" s="1"/>
  <c r="T63" i="91"/>
  <c r="T63" i="96" s="1"/>
  <c r="S63" i="91"/>
  <c r="K63" i="91"/>
  <c r="G63" i="91"/>
  <c r="V62" i="91"/>
  <c r="U62" i="91"/>
  <c r="U62" i="217" s="1"/>
  <c r="T62" i="91"/>
  <c r="T62" i="217" s="1"/>
  <c r="S62" i="91"/>
  <c r="K62" i="91"/>
  <c r="F62" i="217"/>
  <c r="Z61" i="91"/>
  <c r="V61" i="91"/>
  <c r="U61" i="91"/>
  <c r="T61" i="91"/>
  <c r="S61" i="91"/>
  <c r="O61" i="91"/>
  <c r="K61" i="91"/>
  <c r="G61" i="91"/>
  <c r="V60" i="91"/>
  <c r="U60" i="91"/>
  <c r="U60" i="96" s="1"/>
  <c r="T60" i="91"/>
  <c r="T60" i="217" s="1"/>
  <c r="S60" i="91"/>
  <c r="K60" i="91"/>
  <c r="V59" i="91"/>
  <c r="U59" i="91"/>
  <c r="T59" i="91"/>
  <c r="S59" i="91"/>
  <c r="K59" i="91"/>
  <c r="V58" i="91"/>
  <c r="U58" i="91"/>
  <c r="Z58" i="91" s="1"/>
  <c r="T58" i="91"/>
  <c r="S58" i="91"/>
  <c r="G58" i="91"/>
  <c r="V57" i="91"/>
  <c r="U57" i="91"/>
  <c r="U57" i="217" s="1"/>
  <c r="T57" i="91"/>
  <c r="S57" i="91"/>
  <c r="V56" i="91"/>
  <c r="U56" i="91"/>
  <c r="T56" i="91"/>
  <c r="S56" i="91"/>
  <c r="S56" i="217" s="1"/>
  <c r="V55" i="91"/>
  <c r="U55" i="91"/>
  <c r="U55" i="96" s="1"/>
  <c r="T55" i="91"/>
  <c r="S55" i="91"/>
  <c r="G55" i="91"/>
  <c r="D55" i="91"/>
  <c r="V54" i="91"/>
  <c r="U54" i="91"/>
  <c r="T54" i="91"/>
  <c r="S54" i="91"/>
  <c r="J54" i="91"/>
  <c r="J54" i="96" s="1"/>
  <c r="Z53" i="91"/>
  <c r="V53" i="91"/>
  <c r="U53" i="91"/>
  <c r="T53" i="91"/>
  <c r="S53" i="91"/>
  <c r="G53" i="91"/>
  <c r="P52" i="165" s="1"/>
  <c r="D53" i="91"/>
  <c r="H53" i="91" s="1"/>
  <c r="H53" i="217" s="1"/>
  <c r="V52" i="91"/>
  <c r="V52" i="96" s="1"/>
  <c r="U52" i="91"/>
  <c r="T52" i="91"/>
  <c r="S52" i="91"/>
  <c r="D52" i="91"/>
  <c r="V51" i="91"/>
  <c r="U51" i="91"/>
  <c r="T51" i="91"/>
  <c r="S51" i="91"/>
  <c r="V50" i="91"/>
  <c r="V50" i="96" s="1"/>
  <c r="U50" i="91"/>
  <c r="Z50" i="91" s="1"/>
  <c r="T50" i="91"/>
  <c r="S50" i="91"/>
  <c r="G50" i="91"/>
  <c r="V49" i="91"/>
  <c r="V49" i="217" s="1"/>
  <c r="U49" i="91"/>
  <c r="T49" i="91"/>
  <c r="T49" i="96" s="1"/>
  <c r="S49" i="91"/>
  <c r="V48" i="91"/>
  <c r="U48" i="91"/>
  <c r="T48" i="91"/>
  <c r="S48" i="91"/>
  <c r="V47" i="91"/>
  <c r="V47" i="217" s="1"/>
  <c r="U47" i="91"/>
  <c r="U47" i="217" s="1"/>
  <c r="T47" i="91"/>
  <c r="S47" i="91"/>
  <c r="G47" i="91"/>
  <c r="G47" i="96" s="1"/>
  <c r="D47" i="91"/>
  <c r="V46" i="91"/>
  <c r="U46" i="91"/>
  <c r="U46" i="217" s="1"/>
  <c r="T46" i="91"/>
  <c r="T46" i="217" s="1"/>
  <c r="S46" i="91"/>
  <c r="J46" i="91"/>
  <c r="Z45" i="91"/>
  <c r="V45" i="91"/>
  <c r="U45" i="91"/>
  <c r="T45" i="91"/>
  <c r="S45" i="91"/>
  <c r="G45" i="91"/>
  <c r="P44" i="165" s="1"/>
  <c r="D45" i="91"/>
  <c r="H45" i="91" s="1"/>
  <c r="V44" i="91"/>
  <c r="V44" i="96" s="1"/>
  <c r="U44" i="91"/>
  <c r="T44" i="91"/>
  <c r="S44" i="91"/>
  <c r="G44" i="91" s="1"/>
  <c r="D44" i="91"/>
  <c r="V43" i="91"/>
  <c r="U43" i="91"/>
  <c r="T43" i="91"/>
  <c r="S43" i="91"/>
  <c r="V42" i="91"/>
  <c r="V42" i="96" s="1"/>
  <c r="U42" i="91"/>
  <c r="Z42" i="91" s="1"/>
  <c r="T42" i="91"/>
  <c r="S42" i="91"/>
  <c r="G42" i="91"/>
  <c r="B42" i="161" s="1"/>
  <c r="V41" i="91"/>
  <c r="U41" i="91"/>
  <c r="T41" i="91"/>
  <c r="S41" i="91"/>
  <c r="D41" i="91"/>
  <c r="D41" i="96" s="1"/>
  <c r="V40" i="91"/>
  <c r="U40" i="91"/>
  <c r="T40" i="91"/>
  <c r="S40" i="91"/>
  <c r="V39" i="91"/>
  <c r="V39" i="217" s="1"/>
  <c r="U39" i="91"/>
  <c r="U39" i="96" s="1"/>
  <c r="T39" i="91"/>
  <c r="S39" i="91"/>
  <c r="G39" i="91"/>
  <c r="G39" i="96" s="1"/>
  <c r="F39" i="217"/>
  <c r="V38" i="91"/>
  <c r="U38" i="91"/>
  <c r="T38" i="91"/>
  <c r="S38" i="91"/>
  <c r="J38" i="91"/>
  <c r="Z37" i="91"/>
  <c r="V37" i="91"/>
  <c r="U37" i="91"/>
  <c r="T37" i="91"/>
  <c r="S37" i="91"/>
  <c r="G37" i="91"/>
  <c r="P36" i="165" s="1"/>
  <c r="V36" i="91"/>
  <c r="U36" i="91"/>
  <c r="T36" i="91"/>
  <c r="S36" i="91"/>
  <c r="V35" i="91"/>
  <c r="U35" i="91"/>
  <c r="T35" i="91"/>
  <c r="S35" i="91"/>
  <c r="Z34" i="91"/>
  <c r="V34" i="91"/>
  <c r="U34" i="91"/>
  <c r="T34" i="91"/>
  <c r="S34" i="91"/>
  <c r="G34" i="91"/>
  <c r="B34" i="161" s="1"/>
  <c r="V33" i="91"/>
  <c r="V33" i="96" s="1"/>
  <c r="U33" i="91"/>
  <c r="U33" i="96" s="1"/>
  <c r="T33" i="91"/>
  <c r="T33" i="96" s="1"/>
  <c r="S33" i="91"/>
  <c r="E33" i="96"/>
  <c r="V32" i="91"/>
  <c r="U32" i="91"/>
  <c r="T32" i="91"/>
  <c r="S32" i="91"/>
  <c r="V31" i="91"/>
  <c r="U31" i="91"/>
  <c r="U31" i="96" s="1"/>
  <c r="T31" i="91"/>
  <c r="T31" i="96" s="1"/>
  <c r="S31" i="91"/>
  <c r="G31" i="91"/>
  <c r="G31" i="96" s="1"/>
  <c r="V30" i="91"/>
  <c r="U30" i="91"/>
  <c r="T30" i="91"/>
  <c r="S30" i="91"/>
  <c r="J30" i="91"/>
  <c r="V29" i="91"/>
  <c r="U29" i="91"/>
  <c r="T29" i="91"/>
  <c r="S29" i="91"/>
  <c r="Z28" i="91"/>
  <c r="V28" i="91"/>
  <c r="U28" i="91"/>
  <c r="U28" i="217" s="1"/>
  <c r="T28" i="91"/>
  <c r="T28" i="217" s="1"/>
  <c r="S28" i="91"/>
  <c r="G28" i="91"/>
  <c r="F28" i="217"/>
  <c r="V27" i="91"/>
  <c r="U27" i="91"/>
  <c r="T27" i="91"/>
  <c r="S27" i="91"/>
  <c r="S27" i="96" s="1"/>
  <c r="J27" i="91"/>
  <c r="Z26" i="91"/>
  <c r="V26" i="91"/>
  <c r="V26" i="96" s="1"/>
  <c r="U26" i="91"/>
  <c r="T26" i="91"/>
  <c r="S26" i="91"/>
  <c r="G26" i="91"/>
  <c r="B26" i="161" s="1"/>
  <c r="V25" i="91"/>
  <c r="V25" i="96" s="1"/>
  <c r="U25" i="91"/>
  <c r="U25" i="96" s="1"/>
  <c r="T25" i="91"/>
  <c r="S25" i="91"/>
  <c r="G25" i="91"/>
  <c r="V24" i="91"/>
  <c r="U24" i="91"/>
  <c r="T24" i="91"/>
  <c r="T24" i="217" s="1"/>
  <c r="S24" i="91"/>
  <c r="Z23" i="91"/>
  <c r="V23" i="91"/>
  <c r="U23" i="91"/>
  <c r="T23" i="91"/>
  <c r="S23" i="91"/>
  <c r="G23" i="91"/>
  <c r="V22" i="91"/>
  <c r="U22" i="91"/>
  <c r="T22" i="91"/>
  <c r="S22" i="91"/>
  <c r="V21" i="91"/>
  <c r="U21" i="91"/>
  <c r="T21" i="91"/>
  <c r="S21" i="91"/>
  <c r="Z20" i="91"/>
  <c r="V20" i="91"/>
  <c r="U20" i="91"/>
  <c r="T20" i="91"/>
  <c r="T20" i="217" s="1"/>
  <c r="S20" i="91"/>
  <c r="S20" i="96" s="1"/>
  <c r="G20" i="91"/>
  <c r="G20" i="217" s="1"/>
  <c r="V19" i="91"/>
  <c r="U19" i="91"/>
  <c r="T19" i="91"/>
  <c r="T19" i="96" s="1"/>
  <c r="S19" i="91"/>
  <c r="J19" i="91"/>
  <c r="J19" i="217" s="1"/>
  <c r="Z18" i="91"/>
  <c r="V18" i="91"/>
  <c r="U18" i="91"/>
  <c r="U18" i="96" s="1"/>
  <c r="T18" i="91"/>
  <c r="S18" i="91"/>
  <c r="G18" i="91"/>
  <c r="B18" i="161" s="1"/>
  <c r="V17" i="91"/>
  <c r="V17" i="96" s="1"/>
  <c r="U17" i="91"/>
  <c r="T17" i="91"/>
  <c r="S17" i="91"/>
  <c r="G17" i="91"/>
  <c r="V16" i="91"/>
  <c r="U16" i="91"/>
  <c r="T16" i="91"/>
  <c r="S16" i="91"/>
  <c r="Z15" i="91"/>
  <c r="V15" i="91"/>
  <c r="U15" i="91"/>
  <c r="T15" i="91"/>
  <c r="S15" i="91"/>
  <c r="G15" i="91"/>
  <c r="V14" i="91"/>
  <c r="V14" i="217" s="1"/>
  <c r="U14" i="91"/>
  <c r="U14" i="217" s="1"/>
  <c r="T14" i="91"/>
  <c r="S14" i="91"/>
  <c r="V13" i="91"/>
  <c r="U13" i="91"/>
  <c r="T13" i="91"/>
  <c r="S13" i="91"/>
  <c r="V12" i="91"/>
  <c r="U12" i="91"/>
  <c r="Z12" i="91" s="1"/>
  <c r="T12" i="91"/>
  <c r="S12" i="91"/>
  <c r="G12" i="91"/>
  <c r="B12" i="161" s="1"/>
  <c r="V11" i="91"/>
  <c r="U11" i="91"/>
  <c r="T11" i="91"/>
  <c r="S11" i="91"/>
  <c r="J11" i="91"/>
  <c r="Z10" i="91"/>
  <c r="V10" i="91"/>
  <c r="U10" i="91"/>
  <c r="T10" i="91"/>
  <c r="S10" i="91"/>
  <c r="G10" i="91"/>
  <c r="P116" i="270"/>
  <c r="O116" i="270"/>
  <c r="R116" i="270"/>
  <c r="M116" i="270"/>
  <c r="R115" i="270"/>
  <c r="Q115" i="270"/>
  <c r="O115" i="270"/>
  <c r="M115" i="270"/>
  <c r="P114" i="270"/>
  <c r="O114" i="270"/>
  <c r="R114" i="270"/>
  <c r="M114" i="270"/>
  <c r="R113" i="270"/>
  <c r="Q113" i="270"/>
  <c r="O113" i="270"/>
  <c r="M113" i="270"/>
  <c r="P112" i="270"/>
  <c r="O112" i="270"/>
  <c r="R112" i="270"/>
  <c r="M112" i="270"/>
  <c r="R111" i="270"/>
  <c r="Q111" i="270"/>
  <c r="O111" i="270"/>
  <c r="M111" i="270"/>
  <c r="P110" i="270"/>
  <c r="O110" i="270"/>
  <c r="R110" i="270"/>
  <c r="M110" i="270"/>
  <c r="R109" i="270"/>
  <c r="Q109" i="270"/>
  <c r="O109" i="270"/>
  <c r="M109" i="270"/>
  <c r="P108" i="270"/>
  <c r="O108" i="270"/>
  <c r="R108" i="270"/>
  <c r="M108" i="270"/>
  <c r="R107" i="270"/>
  <c r="Q107" i="270"/>
  <c r="O107" i="270"/>
  <c r="M107" i="270"/>
  <c r="P106" i="270"/>
  <c r="O106" i="270"/>
  <c r="R106" i="270"/>
  <c r="M106" i="270"/>
  <c r="R105" i="270"/>
  <c r="Q105" i="270"/>
  <c r="O105" i="270"/>
  <c r="M105" i="270"/>
  <c r="P104" i="270"/>
  <c r="O104" i="270"/>
  <c r="R104" i="270"/>
  <c r="M104" i="270"/>
  <c r="R103" i="270"/>
  <c r="Q103" i="270"/>
  <c r="O103" i="270"/>
  <c r="M103" i="270"/>
  <c r="P102" i="270"/>
  <c r="O102" i="270"/>
  <c r="R102" i="270"/>
  <c r="M102" i="270"/>
  <c r="R101" i="270"/>
  <c r="Q101" i="270"/>
  <c r="O101" i="270"/>
  <c r="M101" i="270"/>
  <c r="P100" i="270"/>
  <c r="O100" i="270"/>
  <c r="R100" i="270"/>
  <c r="M100" i="270"/>
  <c r="R99" i="270"/>
  <c r="Q99" i="270"/>
  <c r="O99" i="270"/>
  <c r="M99" i="270"/>
  <c r="P98" i="270"/>
  <c r="O98" i="270"/>
  <c r="R98" i="270"/>
  <c r="M98" i="270"/>
  <c r="R97" i="270"/>
  <c r="Q97" i="270"/>
  <c r="O97" i="270"/>
  <c r="M97" i="270"/>
  <c r="P96" i="270"/>
  <c r="O96" i="270"/>
  <c r="R96" i="270"/>
  <c r="M96" i="270"/>
  <c r="R95" i="270"/>
  <c r="Q95" i="270"/>
  <c r="O95" i="270"/>
  <c r="M95" i="270"/>
  <c r="P94" i="270"/>
  <c r="O94" i="270"/>
  <c r="R94" i="270"/>
  <c r="M94" i="270"/>
  <c r="R93" i="270"/>
  <c r="Q93" i="270"/>
  <c r="O93" i="270"/>
  <c r="M93" i="270"/>
  <c r="P92" i="270"/>
  <c r="O92" i="270"/>
  <c r="R92" i="270"/>
  <c r="M92" i="270"/>
  <c r="R91" i="270"/>
  <c r="Q91" i="270"/>
  <c r="O91" i="270"/>
  <c r="M91" i="270"/>
  <c r="P90" i="270"/>
  <c r="O90" i="270"/>
  <c r="R90" i="270"/>
  <c r="M90" i="270"/>
  <c r="R89" i="270"/>
  <c r="Q89" i="270"/>
  <c r="O89" i="270"/>
  <c r="M89" i="270"/>
  <c r="P88" i="270"/>
  <c r="O88" i="270"/>
  <c r="R88" i="270"/>
  <c r="M88" i="270"/>
  <c r="R87" i="270"/>
  <c r="Q87" i="270"/>
  <c r="O87" i="270"/>
  <c r="M87" i="270"/>
  <c r="P86" i="270"/>
  <c r="O86" i="270"/>
  <c r="R86" i="270"/>
  <c r="M86" i="270"/>
  <c r="R85" i="270"/>
  <c r="Q85" i="270"/>
  <c r="O85" i="270"/>
  <c r="M85" i="270"/>
  <c r="P84" i="270"/>
  <c r="O84" i="270"/>
  <c r="R84" i="270"/>
  <c r="M84" i="270"/>
  <c r="R83" i="270"/>
  <c r="Q83" i="270"/>
  <c r="O83" i="270"/>
  <c r="M83" i="270"/>
  <c r="P82" i="270"/>
  <c r="O82" i="270"/>
  <c r="R82" i="270"/>
  <c r="M82" i="270"/>
  <c r="R81" i="270"/>
  <c r="Q81" i="270"/>
  <c r="O81" i="270"/>
  <c r="M81" i="270"/>
  <c r="P80" i="270"/>
  <c r="O80" i="270"/>
  <c r="R80" i="270"/>
  <c r="M80" i="270"/>
  <c r="R79" i="270"/>
  <c r="Q79" i="270"/>
  <c r="O79" i="270"/>
  <c r="M79" i="270"/>
  <c r="P78" i="270"/>
  <c r="O78" i="270"/>
  <c r="R78" i="270"/>
  <c r="M78" i="270"/>
  <c r="R77" i="270"/>
  <c r="Q77" i="270"/>
  <c r="O77" i="270"/>
  <c r="M77" i="270"/>
  <c r="P76" i="270"/>
  <c r="O76" i="270"/>
  <c r="R76" i="270"/>
  <c r="M76" i="270"/>
  <c r="R75" i="270"/>
  <c r="Q75" i="270"/>
  <c r="O75" i="270"/>
  <c r="M75" i="270"/>
  <c r="P74" i="270"/>
  <c r="O74" i="270"/>
  <c r="R74" i="270"/>
  <c r="M74" i="270"/>
  <c r="R73" i="270"/>
  <c r="Q73" i="270"/>
  <c r="O73" i="270"/>
  <c r="M73" i="270"/>
  <c r="P72" i="270"/>
  <c r="O72" i="270"/>
  <c r="R72" i="270"/>
  <c r="M72" i="270"/>
  <c r="R71" i="270"/>
  <c r="Q71" i="270"/>
  <c r="O71" i="270"/>
  <c r="M71" i="270"/>
  <c r="P70" i="270"/>
  <c r="O70" i="270"/>
  <c r="R70" i="270"/>
  <c r="M70" i="270"/>
  <c r="R69" i="270"/>
  <c r="Q69" i="270"/>
  <c r="O69" i="270"/>
  <c r="M69" i="270"/>
  <c r="P68" i="270"/>
  <c r="O68" i="270"/>
  <c r="R68" i="270"/>
  <c r="M68" i="270"/>
  <c r="R67" i="270"/>
  <c r="Q67" i="270"/>
  <c r="O67" i="270"/>
  <c r="M67" i="270"/>
  <c r="P66" i="270"/>
  <c r="O66" i="270"/>
  <c r="R66" i="270"/>
  <c r="M66" i="270"/>
  <c r="R65" i="270"/>
  <c r="Q65" i="270"/>
  <c r="O65" i="270"/>
  <c r="M65" i="270"/>
  <c r="P64" i="270"/>
  <c r="O64" i="270"/>
  <c r="R64" i="270"/>
  <c r="M64" i="270"/>
  <c r="R63" i="270"/>
  <c r="Q63" i="270"/>
  <c r="O63" i="270"/>
  <c r="M63" i="270"/>
  <c r="H62" i="270"/>
  <c r="P61" i="270"/>
  <c r="O61" i="270"/>
  <c r="J62" i="270"/>
  <c r="R61" i="270"/>
  <c r="R62" i="270" s="1"/>
  <c r="M61" i="270"/>
  <c r="C62" i="270"/>
  <c r="B62" i="270"/>
  <c r="F60" i="270"/>
  <c r="R59" i="270"/>
  <c r="R60" i="270" s="1"/>
  <c r="Q59" i="270"/>
  <c r="J60" i="270"/>
  <c r="I60" i="270"/>
  <c r="O59" i="270"/>
  <c r="O60" i="270" s="1"/>
  <c r="M59" i="270"/>
  <c r="M60" i="270" s="1"/>
  <c r="D59" i="270"/>
  <c r="C60" i="270"/>
  <c r="B60" i="270"/>
  <c r="J58" i="270"/>
  <c r="J56" i="270"/>
  <c r="J55" i="270"/>
  <c r="J54" i="270" s="1"/>
  <c r="J53" i="270" s="1"/>
  <c r="J116" i="161"/>
  <c r="I116" i="161"/>
  <c r="R116" i="161" s="1"/>
  <c r="H116" i="161"/>
  <c r="G116" i="161"/>
  <c r="P116" i="161" s="1"/>
  <c r="F116" i="161"/>
  <c r="C116" i="161"/>
  <c r="I115" i="161"/>
  <c r="O115" i="161" s="1"/>
  <c r="G115" i="161"/>
  <c r="E115" i="161"/>
  <c r="C115" i="161"/>
  <c r="O114" i="161"/>
  <c r="J114" i="161"/>
  <c r="I114" i="161"/>
  <c r="R114" i="161" s="1"/>
  <c r="H114" i="161"/>
  <c r="Q114" i="161" s="1"/>
  <c r="G114" i="161"/>
  <c r="P114" i="161" s="1"/>
  <c r="F114" i="161"/>
  <c r="N114" i="161" s="1"/>
  <c r="C114" i="161"/>
  <c r="P113" i="161"/>
  <c r="O113" i="161"/>
  <c r="J113" i="161"/>
  <c r="I113" i="161"/>
  <c r="R113" i="161" s="1"/>
  <c r="H113" i="161"/>
  <c r="Q113" i="161" s="1"/>
  <c r="G113" i="161"/>
  <c r="F113" i="161"/>
  <c r="N113" i="161" s="1"/>
  <c r="E113" i="161"/>
  <c r="L113" i="161" s="1"/>
  <c r="I112" i="161"/>
  <c r="H112" i="161"/>
  <c r="Q112" i="161" s="1"/>
  <c r="G112" i="161"/>
  <c r="P112" i="161" s="1"/>
  <c r="F112" i="161"/>
  <c r="N112" i="161" s="1"/>
  <c r="E112" i="161"/>
  <c r="C112" i="161"/>
  <c r="O111" i="161"/>
  <c r="I111" i="161"/>
  <c r="H111" i="161"/>
  <c r="Q111" i="161" s="1"/>
  <c r="G111" i="161"/>
  <c r="E111" i="161"/>
  <c r="C111" i="161"/>
  <c r="R110" i="161"/>
  <c r="Q110" i="161"/>
  <c r="P110" i="161"/>
  <c r="J110" i="161"/>
  <c r="I110" i="161"/>
  <c r="H110" i="161"/>
  <c r="G110" i="161"/>
  <c r="O110" i="161" s="1"/>
  <c r="F110" i="161"/>
  <c r="N110" i="161" s="1"/>
  <c r="E110" i="161"/>
  <c r="M110" i="161" s="1"/>
  <c r="C110" i="161"/>
  <c r="B110" i="161"/>
  <c r="L109" i="161"/>
  <c r="J109" i="161"/>
  <c r="I109" i="161"/>
  <c r="R109" i="161" s="1"/>
  <c r="H109" i="161"/>
  <c r="Q109" i="161" s="1"/>
  <c r="G109" i="161"/>
  <c r="F109" i="161"/>
  <c r="N109" i="161" s="1"/>
  <c r="E109" i="161"/>
  <c r="C109" i="161"/>
  <c r="B109" i="161"/>
  <c r="R108" i="161"/>
  <c r="J108" i="161"/>
  <c r="I108" i="161"/>
  <c r="G108" i="161"/>
  <c r="C108" i="161"/>
  <c r="J107" i="161"/>
  <c r="I107" i="161"/>
  <c r="O107" i="161" s="1"/>
  <c r="G107" i="161"/>
  <c r="E107" i="161"/>
  <c r="C107" i="161"/>
  <c r="O106" i="161"/>
  <c r="M106" i="161"/>
  <c r="L106" i="161"/>
  <c r="J106" i="161"/>
  <c r="I106" i="161"/>
  <c r="R106" i="161" s="1"/>
  <c r="H106" i="161"/>
  <c r="Q106" i="161" s="1"/>
  <c r="G106" i="161"/>
  <c r="P106" i="161" s="1"/>
  <c r="F106" i="161"/>
  <c r="N106" i="161" s="1"/>
  <c r="E106" i="161"/>
  <c r="C106" i="161"/>
  <c r="P105" i="161"/>
  <c r="O105" i="161"/>
  <c r="J105" i="161"/>
  <c r="I105" i="161"/>
  <c r="R105" i="161" s="1"/>
  <c r="H105" i="161"/>
  <c r="Q105" i="161" s="1"/>
  <c r="G105" i="161"/>
  <c r="F105" i="161"/>
  <c r="N105" i="161" s="1"/>
  <c r="E105" i="161"/>
  <c r="L105" i="161" s="1"/>
  <c r="I104" i="161"/>
  <c r="R104" i="161" s="1"/>
  <c r="H104" i="161"/>
  <c r="Q104" i="161" s="1"/>
  <c r="G104" i="161"/>
  <c r="F104" i="161"/>
  <c r="N104" i="161" s="1"/>
  <c r="E104" i="161"/>
  <c r="C104" i="161"/>
  <c r="B104" i="161"/>
  <c r="I103" i="161"/>
  <c r="R103" i="161" s="1"/>
  <c r="G103" i="161"/>
  <c r="E103" i="161"/>
  <c r="C103" i="161"/>
  <c r="J102" i="161"/>
  <c r="H102" i="161"/>
  <c r="G102" i="161"/>
  <c r="P102" i="161" s="1"/>
  <c r="F102" i="161"/>
  <c r="N102" i="161" s="1"/>
  <c r="E102" i="161"/>
  <c r="M102" i="161" s="1"/>
  <c r="C102" i="161"/>
  <c r="B102" i="161"/>
  <c r="L101" i="161"/>
  <c r="J101" i="161"/>
  <c r="I101" i="161"/>
  <c r="H101" i="161"/>
  <c r="Q101" i="161" s="1"/>
  <c r="G101" i="161"/>
  <c r="F101" i="161"/>
  <c r="N101" i="161" s="1"/>
  <c r="E101" i="161"/>
  <c r="C101" i="161"/>
  <c r="B101" i="161"/>
  <c r="R100" i="161"/>
  <c r="J100" i="161"/>
  <c r="P99" i="171" s="1"/>
  <c r="I100" i="161"/>
  <c r="G100" i="161"/>
  <c r="C100" i="161"/>
  <c r="N99" i="161"/>
  <c r="J99" i="161"/>
  <c r="P98" i="171" s="1"/>
  <c r="I99" i="161"/>
  <c r="O99" i="161" s="1"/>
  <c r="H99" i="161"/>
  <c r="Q99" i="161" s="1"/>
  <c r="G99" i="161"/>
  <c r="P99" i="161" s="1"/>
  <c r="F99" i="161"/>
  <c r="C99" i="161"/>
  <c r="N98" i="161"/>
  <c r="M98" i="161"/>
  <c r="L98" i="161"/>
  <c r="J98" i="161"/>
  <c r="H98" i="161"/>
  <c r="F98" i="161"/>
  <c r="E98" i="161"/>
  <c r="C98" i="161"/>
  <c r="P97" i="161"/>
  <c r="O97" i="161"/>
  <c r="J97" i="161"/>
  <c r="H97" i="161"/>
  <c r="G97" i="161"/>
  <c r="F97" i="161"/>
  <c r="N97" i="161" s="1"/>
  <c r="E97" i="161"/>
  <c r="L97" i="161" s="1"/>
  <c r="C97" i="161"/>
  <c r="O96" i="161"/>
  <c r="N96" i="161"/>
  <c r="J96" i="161"/>
  <c r="I96" i="161"/>
  <c r="R96" i="161" s="1"/>
  <c r="H96" i="161"/>
  <c r="Q96" i="161" s="1"/>
  <c r="G96" i="161"/>
  <c r="P96" i="161" s="1"/>
  <c r="F96" i="161"/>
  <c r="E96" i="161"/>
  <c r="C96" i="161"/>
  <c r="B96" i="161"/>
  <c r="R95" i="161"/>
  <c r="Q95" i="161"/>
  <c r="P95" i="161"/>
  <c r="J95" i="161"/>
  <c r="I95" i="161"/>
  <c r="H95" i="161"/>
  <c r="G95" i="161"/>
  <c r="O95" i="161" s="1"/>
  <c r="F95" i="161"/>
  <c r="N95" i="161" s="1"/>
  <c r="E95" i="161"/>
  <c r="C95" i="161"/>
  <c r="B95" i="161"/>
  <c r="J94" i="161"/>
  <c r="I94" i="161"/>
  <c r="R94" i="161" s="1"/>
  <c r="H94" i="161"/>
  <c r="Q94" i="161" s="1"/>
  <c r="F94" i="161"/>
  <c r="E94" i="161"/>
  <c r="M94" i="161" s="1"/>
  <c r="C94" i="161"/>
  <c r="B94" i="161"/>
  <c r="J93" i="161"/>
  <c r="H93" i="161"/>
  <c r="F93" i="161"/>
  <c r="N93" i="161" s="1"/>
  <c r="E93" i="161"/>
  <c r="C93" i="161"/>
  <c r="B93" i="161"/>
  <c r="J92" i="161"/>
  <c r="I92" i="161"/>
  <c r="R92" i="161" s="1"/>
  <c r="H92" i="161"/>
  <c r="G92" i="161"/>
  <c r="P92" i="161" s="1"/>
  <c r="F92" i="161"/>
  <c r="C92" i="161"/>
  <c r="N91" i="161"/>
  <c r="J91" i="161"/>
  <c r="I91" i="161"/>
  <c r="O91" i="161" s="1"/>
  <c r="H91" i="161"/>
  <c r="Q91" i="161" s="1"/>
  <c r="G91" i="161"/>
  <c r="P91" i="161" s="1"/>
  <c r="F91" i="161"/>
  <c r="E91" i="161"/>
  <c r="M91" i="161" s="1"/>
  <c r="C91" i="161"/>
  <c r="J90" i="161"/>
  <c r="H90" i="161"/>
  <c r="F90" i="161"/>
  <c r="E90" i="161"/>
  <c r="C90" i="161"/>
  <c r="P89" i="161"/>
  <c r="N89" i="161"/>
  <c r="M89" i="161"/>
  <c r="J89" i="161"/>
  <c r="H89" i="161"/>
  <c r="G89" i="161"/>
  <c r="F89" i="161"/>
  <c r="E89" i="161"/>
  <c r="L89" i="161" s="1"/>
  <c r="C89" i="161"/>
  <c r="Q88" i="161"/>
  <c r="P88" i="161"/>
  <c r="J88" i="161"/>
  <c r="I88" i="161"/>
  <c r="R88" i="161" s="1"/>
  <c r="H88" i="161"/>
  <c r="G88" i="161"/>
  <c r="O88" i="161" s="1"/>
  <c r="F88" i="161"/>
  <c r="N88" i="161" s="1"/>
  <c r="E88" i="161"/>
  <c r="C88" i="161"/>
  <c r="B88" i="161"/>
  <c r="P87" i="161"/>
  <c r="J87" i="161"/>
  <c r="I87" i="161"/>
  <c r="H87" i="161"/>
  <c r="G87" i="161"/>
  <c r="F87" i="161"/>
  <c r="E87" i="161"/>
  <c r="M87" i="161" s="1"/>
  <c r="C87" i="161"/>
  <c r="B87" i="161"/>
  <c r="R86" i="161"/>
  <c r="J86" i="161"/>
  <c r="I86" i="161"/>
  <c r="H86" i="161"/>
  <c r="Q86" i="161" s="1"/>
  <c r="G86" i="161"/>
  <c r="F86" i="161"/>
  <c r="E86" i="161"/>
  <c r="M86" i="161" s="1"/>
  <c r="C86" i="161"/>
  <c r="B86" i="161"/>
  <c r="J85" i="161"/>
  <c r="I85" i="161"/>
  <c r="H85" i="161"/>
  <c r="F85" i="161"/>
  <c r="E85" i="161"/>
  <c r="C85" i="161"/>
  <c r="B85" i="161"/>
  <c r="R84" i="161"/>
  <c r="M84" i="161"/>
  <c r="L84" i="161"/>
  <c r="J84" i="161"/>
  <c r="I84" i="161"/>
  <c r="H84" i="161"/>
  <c r="Q84" i="161" s="1"/>
  <c r="G84" i="161"/>
  <c r="P84" i="161" s="1"/>
  <c r="F84" i="161"/>
  <c r="E84" i="161"/>
  <c r="L83" i="161"/>
  <c r="J83" i="161"/>
  <c r="P82" i="171" s="1"/>
  <c r="I83" i="161"/>
  <c r="O83" i="161" s="1"/>
  <c r="G83" i="161"/>
  <c r="E83" i="161"/>
  <c r="C83" i="161"/>
  <c r="O82" i="161"/>
  <c r="M82" i="161"/>
  <c r="J82" i="161"/>
  <c r="I82" i="161"/>
  <c r="R82" i="161" s="1"/>
  <c r="H82" i="161"/>
  <c r="Q82" i="161" s="1"/>
  <c r="G82" i="161"/>
  <c r="P82" i="161" s="1"/>
  <c r="F82" i="161"/>
  <c r="N82" i="161" s="1"/>
  <c r="E82" i="161"/>
  <c r="L82" i="161" s="1"/>
  <c r="C82" i="161"/>
  <c r="N81" i="161"/>
  <c r="M81" i="161"/>
  <c r="J81" i="161"/>
  <c r="I81" i="161"/>
  <c r="R81" i="161" s="1"/>
  <c r="H81" i="161"/>
  <c r="Q81" i="161" s="1"/>
  <c r="G81" i="161"/>
  <c r="P81" i="161" s="1"/>
  <c r="F81" i="161"/>
  <c r="E81" i="161"/>
  <c r="C81" i="161"/>
  <c r="O80" i="161"/>
  <c r="I80" i="161"/>
  <c r="G80" i="161"/>
  <c r="F80" i="161"/>
  <c r="N80" i="161" s="1"/>
  <c r="E80" i="161"/>
  <c r="C80" i="161"/>
  <c r="B80" i="161"/>
  <c r="I79" i="161"/>
  <c r="H79" i="161"/>
  <c r="Q79" i="161" s="1"/>
  <c r="G79" i="161"/>
  <c r="P79" i="161" s="1"/>
  <c r="F79" i="161"/>
  <c r="N79" i="161" s="1"/>
  <c r="E79" i="161"/>
  <c r="C79" i="161"/>
  <c r="B79" i="161"/>
  <c r="Q78" i="161"/>
  <c r="P78" i="161"/>
  <c r="J78" i="161"/>
  <c r="I78" i="161"/>
  <c r="H78" i="161"/>
  <c r="G78" i="161"/>
  <c r="F78" i="161"/>
  <c r="N78" i="161" s="1"/>
  <c r="E78" i="161"/>
  <c r="M78" i="161" s="1"/>
  <c r="C78" i="161"/>
  <c r="B78" i="161"/>
  <c r="L77" i="161"/>
  <c r="J77" i="161"/>
  <c r="I77" i="161"/>
  <c r="R77" i="161" s="1"/>
  <c r="H77" i="161"/>
  <c r="Q77" i="161" s="1"/>
  <c r="G77" i="161"/>
  <c r="O77" i="161" s="1"/>
  <c r="F77" i="161"/>
  <c r="N77" i="161" s="1"/>
  <c r="E77" i="161"/>
  <c r="C77" i="161"/>
  <c r="L76" i="161"/>
  <c r="J76" i="161"/>
  <c r="I76" i="161"/>
  <c r="G76" i="161"/>
  <c r="E76" i="161"/>
  <c r="C76" i="161"/>
  <c r="I75" i="161"/>
  <c r="O75" i="161" s="1"/>
  <c r="G75" i="161"/>
  <c r="E75" i="161"/>
  <c r="C75" i="161"/>
  <c r="O74" i="161"/>
  <c r="J74" i="161"/>
  <c r="I74" i="161"/>
  <c r="R74" i="161" s="1"/>
  <c r="H74" i="161"/>
  <c r="Q74" i="161" s="1"/>
  <c r="G74" i="161"/>
  <c r="P74" i="161" s="1"/>
  <c r="F74" i="161"/>
  <c r="N74" i="161" s="1"/>
  <c r="C74" i="161"/>
  <c r="P73" i="161"/>
  <c r="O73" i="161"/>
  <c r="J73" i="161"/>
  <c r="I73" i="161"/>
  <c r="R73" i="161" s="1"/>
  <c r="H73" i="161"/>
  <c r="Q73" i="161" s="1"/>
  <c r="G73" i="161"/>
  <c r="F73" i="161"/>
  <c r="N73" i="161" s="1"/>
  <c r="E73" i="161"/>
  <c r="L73" i="161" s="1"/>
  <c r="C73" i="161"/>
  <c r="I72" i="161"/>
  <c r="R72" i="161" s="1"/>
  <c r="H72" i="161"/>
  <c r="Q72" i="161" s="1"/>
  <c r="G72" i="161"/>
  <c r="F72" i="161"/>
  <c r="E72" i="161"/>
  <c r="C72" i="161"/>
  <c r="P71" i="161"/>
  <c r="I71" i="161"/>
  <c r="H71" i="161"/>
  <c r="G71" i="161"/>
  <c r="F71" i="161"/>
  <c r="E71" i="161"/>
  <c r="M71" i="161" s="1"/>
  <c r="C71" i="161"/>
  <c r="B71" i="161"/>
  <c r="R70" i="161"/>
  <c r="J70" i="161"/>
  <c r="I70" i="161"/>
  <c r="H70" i="161"/>
  <c r="Q70" i="161" s="1"/>
  <c r="G70" i="161"/>
  <c r="F70" i="161"/>
  <c r="E70" i="161"/>
  <c r="M70" i="161" s="1"/>
  <c r="C70" i="161"/>
  <c r="B70" i="161"/>
  <c r="L69" i="161"/>
  <c r="J69" i="161"/>
  <c r="I69" i="161"/>
  <c r="H69" i="161"/>
  <c r="G69" i="161"/>
  <c r="F69" i="161"/>
  <c r="N69" i="161" s="1"/>
  <c r="E69" i="161"/>
  <c r="C69" i="161"/>
  <c r="B69" i="161"/>
  <c r="L68" i="161"/>
  <c r="I68" i="161"/>
  <c r="G68" i="161"/>
  <c r="E68" i="161"/>
  <c r="C68" i="161"/>
  <c r="N67" i="161"/>
  <c r="M67" i="161"/>
  <c r="L67" i="161"/>
  <c r="J67" i="161"/>
  <c r="I67" i="161"/>
  <c r="O67" i="161" s="1"/>
  <c r="H67" i="161"/>
  <c r="Q67" i="161" s="1"/>
  <c r="G67" i="161"/>
  <c r="P67" i="161" s="1"/>
  <c r="F67" i="161"/>
  <c r="E67" i="161"/>
  <c r="C67" i="161"/>
  <c r="N66" i="161"/>
  <c r="J66" i="161"/>
  <c r="H66" i="161"/>
  <c r="F66" i="161"/>
  <c r="E66" i="161"/>
  <c r="C66" i="161"/>
  <c r="J65" i="161"/>
  <c r="H65" i="161"/>
  <c r="Q65" i="161" s="1"/>
  <c r="G65" i="161"/>
  <c r="O65" i="161" s="1"/>
  <c r="F65" i="161"/>
  <c r="E65" i="161"/>
  <c r="C65" i="161"/>
  <c r="Q64" i="161"/>
  <c r="P64" i="161"/>
  <c r="O64" i="161"/>
  <c r="N64" i="161"/>
  <c r="J64" i="161"/>
  <c r="I64" i="161"/>
  <c r="R64" i="161" s="1"/>
  <c r="H64" i="161"/>
  <c r="G64" i="161"/>
  <c r="F64" i="161"/>
  <c r="E64" i="161"/>
  <c r="C64" i="161"/>
  <c r="R63" i="161"/>
  <c r="Q63" i="161"/>
  <c r="J63" i="161"/>
  <c r="I63" i="161"/>
  <c r="H63" i="161"/>
  <c r="G63" i="161"/>
  <c r="F63" i="161"/>
  <c r="E63" i="161"/>
  <c r="M63" i="161" s="1"/>
  <c r="C63" i="161"/>
  <c r="J62" i="161"/>
  <c r="I62" i="161"/>
  <c r="H62" i="161"/>
  <c r="G62" i="161"/>
  <c r="F62" i="161"/>
  <c r="C62" i="161"/>
  <c r="R61" i="161"/>
  <c r="Q61" i="161"/>
  <c r="L61" i="161"/>
  <c r="J61" i="161"/>
  <c r="I61" i="161"/>
  <c r="H61" i="161"/>
  <c r="F61" i="161"/>
  <c r="N61" i="161" s="1"/>
  <c r="E61" i="161"/>
  <c r="C61" i="161"/>
  <c r="B61" i="161"/>
  <c r="J60" i="161"/>
  <c r="I60" i="161"/>
  <c r="R60" i="161" s="1"/>
  <c r="H60" i="161"/>
  <c r="Q60" i="161" s="1"/>
  <c r="G60" i="161"/>
  <c r="P60" i="161" s="1"/>
  <c r="F60" i="161"/>
  <c r="C60" i="161"/>
  <c r="R59" i="161"/>
  <c r="N59" i="161"/>
  <c r="M59" i="161"/>
  <c r="L59" i="161"/>
  <c r="J59" i="161"/>
  <c r="I59" i="161"/>
  <c r="H59" i="161"/>
  <c r="Q59" i="161" s="1"/>
  <c r="G59" i="161"/>
  <c r="F59" i="161"/>
  <c r="E59" i="161"/>
  <c r="J58" i="161"/>
  <c r="H58" i="161"/>
  <c r="F58" i="161"/>
  <c r="E58" i="161"/>
  <c r="N57" i="161"/>
  <c r="M57" i="161"/>
  <c r="L57" i="161"/>
  <c r="J57" i="161"/>
  <c r="J57" i="270" s="1"/>
  <c r="H57" i="161"/>
  <c r="F57" i="161"/>
  <c r="E57" i="161"/>
  <c r="R56" i="161"/>
  <c r="J56" i="161"/>
  <c r="I56" i="161"/>
  <c r="H56" i="161"/>
  <c r="G56" i="161"/>
  <c r="P56" i="161" s="1"/>
  <c r="F56" i="161"/>
  <c r="R55" i="161"/>
  <c r="Q55" i="161"/>
  <c r="J55" i="161"/>
  <c r="I55" i="161"/>
  <c r="H55" i="161"/>
  <c r="G55" i="161"/>
  <c r="O55" i="161" s="1"/>
  <c r="F55" i="161"/>
  <c r="N55" i="161" s="1"/>
  <c r="E55" i="161"/>
  <c r="M55" i="161" s="1"/>
  <c r="B55" i="161"/>
  <c r="J54" i="161"/>
  <c r="I54" i="161"/>
  <c r="R54" i="161" s="1"/>
  <c r="H54" i="161"/>
  <c r="Q54" i="161" s="1"/>
  <c r="G54" i="161"/>
  <c r="F54" i="161"/>
  <c r="E54" i="161"/>
  <c r="M53" i="161"/>
  <c r="J53" i="161"/>
  <c r="H53" i="161"/>
  <c r="F53" i="161"/>
  <c r="E53" i="161"/>
  <c r="B53" i="161"/>
  <c r="J52" i="161"/>
  <c r="I52" i="161"/>
  <c r="R52" i="161" s="1"/>
  <c r="H52" i="161"/>
  <c r="G52" i="161"/>
  <c r="P52" i="161" s="1"/>
  <c r="F52" i="161"/>
  <c r="J51" i="161"/>
  <c r="R51" i="161" s="1"/>
  <c r="I51" i="161"/>
  <c r="G51" i="161"/>
  <c r="Q50" i="161"/>
  <c r="P50" i="161"/>
  <c r="O50" i="161"/>
  <c r="N50" i="161"/>
  <c r="J50" i="161"/>
  <c r="I50" i="161"/>
  <c r="R50" i="161" s="1"/>
  <c r="H50" i="161"/>
  <c r="G50" i="161"/>
  <c r="F50" i="161"/>
  <c r="E50" i="161"/>
  <c r="O49" i="161"/>
  <c r="J49" i="161"/>
  <c r="I49" i="161"/>
  <c r="R49" i="161" s="1"/>
  <c r="H49" i="161"/>
  <c r="Q49" i="161" s="1"/>
  <c r="G49" i="161"/>
  <c r="P49" i="161" s="1"/>
  <c r="F49" i="161"/>
  <c r="N49" i="161" s="1"/>
  <c r="E49" i="161"/>
  <c r="L49" i="161" s="1"/>
  <c r="J48" i="161"/>
  <c r="I48" i="161"/>
  <c r="R48" i="161" s="1"/>
  <c r="G48" i="161"/>
  <c r="I47" i="161"/>
  <c r="H47" i="161"/>
  <c r="Q47" i="161" s="1"/>
  <c r="G47" i="161"/>
  <c r="E47" i="161"/>
  <c r="B47" i="161"/>
  <c r="J46" i="161"/>
  <c r="I46" i="161"/>
  <c r="R46" i="161" s="1"/>
  <c r="H46" i="161"/>
  <c r="Q46" i="161" s="1"/>
  <c r="G46" i="161"/>
  <c r="F46" i="161"/>
  <c r="E46" i="161"/>
  <c r="O45" i="161"/>
  <c r="N45" i="161"/>
  <c r="M45" i="161"/>
  <c r="L45" i="161"/>
  <c r="J45" i="161"/>
  <c r="I45" i="161"/>
  <c r="R45" i="161" s="1"/>
  <c r="H45" i="161"/>
  <c r="Q45" i="161" s="1"/>
  <c r="G45" i="161"/>
  <c r="P45" i="161" s="1"/>
  <c r="F45" i="161"/>
  <c r="E45" i="161"/>
  <c r="B45" i="161"/>
  <c r="R44" i="161"/>
  <c r="J44" i="161"/>
  <c r="I44" i="161"/>
  <c r="G44" i="161"/>
  <c r="Q43" i="161"/>
  <c r="P43" i="161"/>
  <c r="J43" i="161"/>
  <c r="R43" i="161" s="1"/>
  <c r="I43" i="161"/>
  <c r="H43" i="161"/>
  <c r="G43" i="161"/>
  <c r="Q42" i="161"/>
  <c r="P42" i="161"/>
  <c r="O42" i="161"/>
  <c r="N42" i="161"/>
  <c r="J42" i="161"/>
  <c r="I42" i="161"/>
  <c r="R42" i="161" s="1"/>
  <c r="H42" i="161"/>
  <c r="G42" i="161"/>
  <c r="F42" i="161"/>
  <c r="E42" i="161"/>
  <c r="O41" i="161"/>
  <c r="N41" i="161"/>
  <c r="M41" i="161"/>
  <c r="J41" i="161"/>
  <c r="I41" i="161"/>
  <c r="R41" i="161" s="1"/>
  <c r="H41" i="161"/>
  <c r="Q41" i="161" s="1"/>
  <c r="G41" i="161"/>
  <c r="P41" i="161" s="1"/>
  <c r="F41" i="161"/>
  <c r="E41" i="161"/>
  <c r="L41" i="161" s="1"/>
  <c r="I40" i="161"/>
  <c r="G40" i="161"/>
  <c r="R39" i="161"/>
  <c r="I39" i="161"/>
  <c r="H39" i="161"/>
  <c r="Q39" i="161" s="1"/>
  <c r="G39" i="161"/>
  <c r="E39" i="161"/>
  <c r="B39" i="161"/>
  <c r="J38" i="161"/>
  <c r="H38" i="161"/>
  <c r="G38" i="161"/>
  <c r="F38" i="161"/>
  <c r="E38" i="161"/>
  <c r="O37" i="161"/>
  <c r="M37" i="161"/>
  <c r="L37" i="161"/>
  <c r="J37" i="161"/>
  <c r="I37" i="161"/>
  <c r="R37" i="161" s="1"/>
  <c r="H37" i="161"/>
  <c r="Q37" i="161" s="1"/>
  <c r="G37" i="161"/>
  <c r="P37" i="161" s="1"/>
  <c r="F37" i="161"/>
  <c r="N37" i="161" s="1"/>
  <c r="E37" i="161"/>
  <c r="J36" i="161"/>
  <c r="R36" i="161" s="1"/>
  <c r="I36" i="161"/>
  <c r="G36" i="161"/>
  <c r="P35" i="161"/>
  <c r="J35" i="161"/>
  <c r="I35" i="161"/>
  <c r="H35" i="161"/>
  <c r="G35" i="161"/>
  <c r="F35" i="161"/>
  <c r="E35" i="161"/>
  <c r="M35" i="161" s="1"/>
  <c r="P34" i="161"/>
  <c r="N34" i="161"/>
  <c r="J34" i="161"/>
  <c r="H34" i="161"/>
  <c r="F34" i="161"/>
  <c r="E34" i="161"/>
  <c r="O33" i="161"/>
  <c r="N33" i="161"/>
  <c r="M33" i="161"/>
  <c r="J33" i="161"/>
  <c r="H33" i="161"/>
  <c r="F33" i="161"/>
  <c r="E33" i="161"/>
  <c r="L33" i="161" s="1"/>
  <c r="R32" i="161"/>
  <c r="J32" i="161"/>
  <c r="I32" i="161"/>
  <c r="H32" i="161"/>
  <c r="Q32" i="161" s="1"/>
  <c r="G32" i="161"/>
  <c r="P32" i="161" s="1"/>
  <c r="F32" i="161"/>
  <c r="R31" i="161"/>
  <c r="J31" i="161"/>
  <c r="I31" i="161"/>
  <c r="H31" i="161"/>
  <c r="Q31" i="161" s="1"/>
  <c r="G31" i="161"/>
  <c r="F31" i="161"/>
  <c r="E31" i="161"/>
  <c r="M31" i="161" s="1"/>
  <c r="B31" i="161"/>
  <c r="J30" i="161"/>
  <c r="H30" i="161"/>
  <c r="G30" i="161"/>
  <c r="F30" i="161"/>
  <c r="E30" i="161"/>
  <c r="M29" i="161"/>
  <c r="L29" i="161"/>
  <c r="J29" i="161"/>
  <c r="H29" i="161"/>
  <c r="F29" i="161"/>
  <c r="E29" i="161"/>
  <c r="M28" i="161"/>
  <c r="L28" i="161"/>
  <c r="J28" i="161"/>
  <c r="I28" i="161"/>
  <c r="R28" i="161" s="1"/>
  <c r="H28" i="161"/>
  <c r="G28" i="161"/>
  <c r="P28" i="161" s="1"/>
  <c r="F28" i="161"/>
  <c r="E28" i="161"/>
  <c r="B28" i="161"/>
  <c r="R27" i="161"/>
  <c r="Q27" i="161"/>
  <c r="P27" i="161"/>
  <c r="J27" i="161"/>
  <c r="I27" i="161"/>
  <c r="H27" i="161"/>
  <c r="G27" i="161"/>
  <c r="O27" i="161" s="1"/>
  <c r="F27" i="161"/>
  <c r="N27" i="161" s="1"/>
  <c r="P26" i="161"/>
  <c r="J26" i="161"/>
  <c r="H26" i="161"/>
  <c r="G26" i="161"/>
  <c r="F26" i="161"/>
  <c r="N26" i="161" s="1"/>
  <c r="E26" i="161"/>
  <c r="N25" i="161"/>
  <c r="J25" i="161"/>
  <c r="H25" i="161"/>
  <c r="F25" i="161"/>
  <c r="E25" i="161"/>
  <c r="B25" i="161"/>
  <c r="R24" i="161"/>
  <c r="J24" i="161"/>
  <c r="I24" i="161"/>
  <c r="H24" i="161"/>
  <c r="Q24" i="161" s="1"/>
  <c r="G24" i="161"/>
  <c r="P24" i="161" s="1"/>
  <c r="F24" i="161"/>
  <c r="J23" i="161"/>
  <c r="I23" i="161"/>
  <c r="R23" i="161" s="1"/>
  <c r="H23" i="161"/>
  <c r="Q23" i="161" s="1"/>
  <c r="G23" i="161"/>
  <c r="F23" i="161"/>
  <c r="N23" i="161" s="1"/>
  <c r="E23" i="161"/>
  <c r="M23" i="161" s="1"/>
  <c r="O22" i="161"/>
  <c r="N22" i="161"/>
  <c r="J22" i="161"/>
  <c r="I22" i="161"/>
  <c r="R22" i="161" s="1"/>
  <c r="H22" i="161"/>
  <c r="Q22" i="161" s="1"/>
  <c r="G22" i="161"/>
  <c r="F22" i="161"/>
  <c r="E22" i="161"/>
  <c r="M21" i="161"/>
  <c r="J21" i="161"/>
  <c r="H21" i="161"/>
  <c r="F21" i="161"/>
  <c r="E21" i="161"/>
  <c r="M20" i="161"/>
  <c r="L20" i="161"/>
  <c r="J20" i="161"/>
  <c r="R20" i="161" s="1"/>
  <c r="I20" i="161"/>
  <c r="H20" i="161"/>
  <c r="G20" i="161"/>
  <c r="P20" i="161" s="1"/>
  <c r="F20" i="161"/>
  <c r="E20" i="161"/>
  <c r="B20" i="161"/>
  <c r="R19" i="161"/>
  <c r="Q19" i="161"/>
  <c r="J19" i="161"/>
  <c r="I19" i="161"/>
  <c r="H19" i="161"/>
  <c r="G19" i="161"/>
  <c r="O19" i="161" s="1"/>
  <c r="Q18" i="161"/>
  <c r="P18" i="161"/>
  <c r="O18" i="161"/>
  <c r="J18" i="161"/>
  <c r="I18" i="161"/>
  <c r="R18" i="161" s="1"/>
  <c r="H18" i="161"/>
  <c r="G18" i="161"/>
  <c r="F18" i="161"/>
  <c r="N18" i="161" s="1"/>
  <c r="E18" i="161"/>
  <c r="O17" i="161"/>
  <c r="J17" i="161"/>
  <c r="I17" i="161"/>
  <c r="R17" i="161" s="1"/>
  <c r="H17" i="161"/>
  <c r="Q17" i="161" s="1"/>
  <c r="G17" i="161"/>
  <c r="P17" i="161" s="1"/>
  <c r="F17" i="161"/>
  <c r="N17" i="161" s="1"/>
  <c r="E17" i="161"/>
  <c r="M17" i="161" s="1"/>
  <c r="B17" i="161"/>
  <c r="J16" i="161"/>
  <c r="I16" i="161"/>
  <c r="G16" i="161"/>
  <c r="J15" i="161"/>
  <c r="I15" i="161"/>
  <c r="R15" i="161" s="1"/>
  <c r="H15" i="161"/>
  <c r="Q15" i="161" s="1"/>
  <c r="G15" i="161"/>
  <c r="E15" i="161"/>
  <c r="O14" i="161"/>
  <c r="N14" i="161"/>
  <c r="J14" i="161"/>
  <c r="I14" i="161"/>
  <c r="R14" i="161" s="1"/>
  <c r="H14" i="161"/>
  <c r="Q14" i="161" s="1"/>
  <c r="G14" i="161"/>
  <c r="P14" i="161" s="1"/>
  <c r="F14" i="161"/>
  <c r="O13" i="161"/>
  <c r="J13" i="161"/>
  <c r="I13" i="161"/>
  <c r="H13" i="161"/>
  <c r="Q13" i="161" s="1"/>
  <c r="G13" i="161"/>
  <c r="F13" i="161"/>
  <c r="J12" i="161"/>
  <c r="R12" i="161" s="1"/>
  <c r="I12" i="161"/>
  <c r="G12" i="161"/>
  <c r="E12" i="161"/>
  <c r="O11" i="161"/>
  <c r="I11" i="161"/>
  <c r="G11" i="161"/>
  <c r="E11" i="161"/>
  <c r="L11" i="161" s="1"/>
  <c r="M10" i="161"/>
  <c r="L10" i="161"/>
  <c r="J10" i="161"/>
  <c r="I10" i="161"/>
  <c r="H10" i="161"/>
  <c r="G10" i="161"/>
  <c r="P10" i="161" s="1"/>
  <c r="F10" i="161"/>
  <c r="E10" i="161"/>
  <c r="B10" i="161"/>
  <c r="R65" i="283"/>
  <c r="F64" i="283"/>
  <c r="F63" i="283"/>
  <c r="R62" i="283"/>
  <c r="K62" i="283"/>
  <c r="F62" i="283"/>
  <c r="K61" i="283"/>
  <c r="E61" i="283" s="1"/>
  <c r="F61" i="283"/>
  <c r="F60" i="283"/>
  <c r="K59" i="283"/>
  <c r="E59" i="283" s="1"/>
  <c r="F59" i="283"/>
  <c r="R58" i="283"/>
  <c r="F58" i="283"/>
  <c r="F57" i="283"/>
  <c r="F56" i="283"/>
  <c r="F55" i="283"/>
  <c r="F54" i="283"/>
  <c r="F53" i="283"/>
  <c r="F52" i="283"/>
  <c r="F51" i="283"/>
  <c r="R50" i="283"/>
  <c r="F50" i="283"/>
  <c r="F49" i="283"/>
  <c r="F48" i="283"/>
  <c r="R47" i="283"/>
  <c r="F47" i="283"/>
  <c r="R46" i="283"/>
  <c r="F46" i="283"/>
  <c r="F45" i="283"/>
  <c r="F44" i="283"/>
  <c r="F43" i="283"/>
  <c r="F42" i="283"/>
  <c r="K41" i="283"/>
  <c r="E41" i="283" s="1"/>
  <c r="F41" i="283"/>
  <c r="F40" i="283"/>
  <c r="F39" i="283"/>
  <c r="F38" i="283"/>
  <c r="R37" i="283"/>
  <c r="F37" i="283"/>
  <c r="F36" i="283"/>
  <c r="F35" i="283"/>
  <c r="F34" i="283"/>
  <c r="F33" i="283"/>
  <c r="F32" i="283"/>
  <c r="F31" i="283"/>
  <c r="R30" i="283"/>
  <c r="F30" i="283"/>
  <c r="F29" i="283"/>
  <c r="F28" i="283"/>
  <c r="F27" i="283"/>
  <c r="K26" i="283"/>
  <c r="F26" i="283"/>
  <c r="F25" i="283"/>
  <c r="R24" i="283"/>
  <c r="F24" i="283"/>
  <c r="R23" i="283"/>
  <c r="F23" i="283"/>
  <c r="F22" i="283"/>
  <c r="R21" i="283"/>
  <c r="F21" i="283"/>
  <c r="F20" i="283"/>
  <c r="R19" i="283"/>
  <c r="F19" i="283"/>
  <c r="F18" i="283"/>
  <c r="F17" i="283"/>
  <c r="F16" i="283"/>
  <c r="F15" i="283"/>
  <c r="F14" i="283"/>
  <c r="F13" i="283"/>
  <c r="F12" i="283"/>
  <c r="F11" i="283"/>
  <c r="K10" i="283"/>
  <c r="I10" i="283" s="1"/>
  <c r="H10" i="283"/>
  <c r="F10" i="283" s="1"/>
  <c r="F9" i="283"/>
  <c r="G10" i="283"/>
  <c r="H8" i="283"/>
  <c r="F8" i="283" s="1"/>
  <c r="R7" i="283"/>
  <c r="F7" i="283"/>
  <c r="J69" i="267"/>
  <c r="L69" i="267"/>
  <c r="F69" i="267"/>
  <c r="H69" i="267" s="1"/>
  <c r="E69" i="267"/>
  <c r="D69" i="267"/>
  <c r="J68" i="267"/>
  <c r="L68" i="267" s="1"/>
  <c r="F68" i="267"/>
  <c r="H68" i="267"/>
  <c r="J67" i="267"/>
  <c r="L67" i="267"/>
  <c r="F67" i="267"/>
  <c r="H67" i="267" s="1"/>
  <c r="E67" i="267"/>
  <c r="D67" i="267"/>
  <c r="J66" i="267"/>
  <c r="L66" i="267" s="1"/>
  <c r="F66" i="267"/>
  <c r="H66" i="267"/>
  <c r="J65" i="267"/>
  <c r="L65" i="267"/>
  <c r="F65" i="267"/>
  <c r="H65" i="267" s="1"/>
  <c r="E65" i="267"/>
  <c r="D65" i="267"/>
  <c r="J64" i="267"/>
  <c r="L64" i="267" s="1"/>
  <c r="F64" i="267"/>
  <c r="H64" i="267" s="1"/>
  <c r="J63" i="267"/>
  <c r="L63" i="267" s="1"/>
  <c r="F63" i="267"/>
  <c r="H63" i="267" s="1"/>
  <c r="E63" i="267"/>
  <c r="D63" i="267"/>
  <c r="J62" i="267"/>
  <c r="L62" i="267" s="1"/>
  <c r="F62" i="267"/>
  <c r="H62" i="267" s="1"/>
  <c r="J61" i="267"/>
  <c r="L61" i="267" s="1"/>
  <c r="F61" i="267"/>
  <c r="H61" i="267" s="1"/>
  <c r="E61" i="267"/>
  <c r="D61" i="267"/>
  <c r="J60" i="267"/>
  <c r="L60" i="267" s="1"/>
  <c r="F60" i="267"/>
  <c r="H60" i="267"/>
  <c r="J59" i="267"/>
  <c r="L59" i="267"/>
  <c r="F59" i="267"/>
  <c r="H59" i="267" s="1"/>
  <c r="E59" i="267"/>
  <c r="D59" i="267"/>
  <c r="J58" i="267"/>
  <c r="L58" i="267" s="1"/>
  <c r="F58" i="267"/>
  <c r="H58" i="267"/>
  <c r="J57" i="267"/>
  <c r="L57" i="267"/>
  <c r="F57" i="267"/>
  <c r="H57" i="267" s="1"/>
  <c r="E57" i="267"/>
  <c r="D57" i="267"/>
  <c r="J56" i="267"/>
  <c r="L56" i="267" s="1"/>
  <c r="F56" i="267"/>
  <c r="H56" i="267" s="1"/>
  <c r="J55" i="267"/>
  <c r="L55" i="267"/>
  <c r="F55" i="267"/>
  <c r="H55" i="267" s="1"/>
  <c r="E55" i="267"/>
  <c r="D55" i="267"/>
  <c r="J54" i="267"/>
  <c r="L54" i="267" s="1"/>
  <c r="F54" i="267"/>
  <c r="H54" i="267" s="1"/>
  <c r="J53" i="267"/>
  <c r="L53" i="267"/>
  <c r="F53" i="267"/>
  <c r="H53" i="267" s="1"/>
  <c r="E53" i="267"/>
  <c r="D53" i="267"/>
  <c r="J52" i="267"/>
  <c r="L52" i="267" s="1"/>
  <c r="F52" i="267"/>
  <c r="H52" i="267"/>
  <c r="J51" i="267"/>
  <c r="L51" i="267"/>
  <c r="F51" i="267"/>
  <c r="H51" i="267" s="1"/>
  <c r="E51" i="267"/>
  <c r="D51" i="267"/>
  <c r="J50" i="267"/>
  <c r="L50" i="267" s="1"/>
  <c r="F50" i="267"/>
  <c r="H50" i="267" s="1"/>
  <c r="J49" i="267"/>
  <c r="L49" i="267"/>
  <c r="F49" i="267"/>
  <c r="H49" i="267" s="1"/>
  <c r="E49" i="267"/>
  <c r="D49" i="267"/>
  <c r="J48" i="267"/>
  <c r="L48" i="267" s="1"/>
  <c r="F48" i="267"/>
  <c r="H48" i="267" s="1"/>
  <c r="J47" i="267"/>
  <c r="L47" i="267" s="1"/>
  <c r="F47" i="267"/>
  <c r="H47" i="267" s="1"/>
  <c r="E47" i="267"/>
  <c r="D47" i="267"/>
  <c r="J46" i="267"/>
  <c r="L46" i="267" s="1"/>
  <c r="F46" i="267"/>
  <c r="H46" i="267" s="1"/>
  <c r="J45" i="267"/>
  <c r="L45" i="267" s="1"/>
  <c r="F45" i="267"/>
  <c r="H45" i="267" s="1"/>
  <c r="E45" i="267"/>
  <c r="D45" i="267"/>
  <c r="J44" i="267"/>
  <c r="L44" i="267" s="1"/>
  <c r="F44" i="267"/>
  <c r="H44" i="267"/>
  <c r="J43" i="267"/>
  <c r="L43" i="267"/>
  <c r="F43" i="267"/>
  <c r="H43" i="267" s="1"/>
  <c r="E43" i="267"/>
  <c r="D43" i="267"/>
  <c r="J42" i="267"/>
  <c r="L42" i="267" s="1"/>
  <c r="F42" i="267"/>
  <c r="H42" i="267"/>
  <c r="J41" i="267"/>
  <c r="L41" i="267"/>
  <c r="F41" i="267"/>
  <c r="H41" i="267" s="1"/>
  <c r="E41" i="267"/>
  <c r="D41" i="267"/>
  <c r="J40" i="267"/>
  <c r="L40" i="267" s="1"/>
  <c r="F40" i="267"/>
  <c r="H40" i="267" s="1"/>
  <c r="J39" i="267"/>
  <c r="L39" i="267"/>
  <c r="F39" i="267"/>
  <c r="H39" i="267" s="1"/>
  <c r="E39" i="267"/>
  <c r="D39" i="267"/>
  <c r="J38" i="267"/>
  <c r="L38" i="267" s="1"/>
  <c r="F38" i="267"/>
  <c r="H38" i="267" s="1"/>
  <c r="J37" i="267"/>
  <c r="L37" i="267"/>
  <c r="F37" i="267"/>
  <c r="H37" i="267" s="1"/>
  <c r="E37" i="267"/>
  <c r="D37" i="267"/>
  <c r="J36" i="267"/>
  <c r="L36" i="267" s="1"/>
  <c r="F36" i="267"/>
  <c r="H36" i="267"/>
  <c r="J35" i="267"/>
  <c r="L35" i="267"/>
  <c r="F35" i="267"/>
  <c r="H35" i="267" s="1"/>
  <c r="E35" i="267"/>
  <c r="D35" i="267"/>
  <c r="J34" i="267"/>
  <c r="L34" i="267" s="1"/>
  <c r="F34" i="267"/>
  <c r="H34" i="267" s="1"/>
  <c r="J33" i="267"/>
  <c r="L33" i="267"/>
  <c r="F33" i="267"/>
  <c r="H33" i="267" s="1"/>
  <c r="E33" i="267"/>
  <c r="D33" i="267"/>
  <c r="J32" i="267"/>
  <c r="L32" i="267" s="1"/>
  <c r="F32" i="267"/>
  <c r="H32" i="267" s="1"/>
  <c r="J31" i="267"/>
  <c r="L31" i="267" s="1"/>
  <c r="F31" i="267"/>
  <c r="H31" i="267" s="1"/>
  <c r="E31" i="267"/>
  <c r="D31" i="267"/>
  <c r="J30" i="267"/>
  <c r="L30" i="267" s="1"/>
  <c r="F30" i="267"/>
  <c r="H30" i="267" s="1"/>
  <c r="J29" i="267"/>
  <c r="L29" i="267" s="1"/>
  <c r="F29" i="267"/>
  <c r="H29" i="267" s="1"/>
  <c r="E29" i="267"/>
  <c r="D29" i="267"/>
  <c r="J28" i="267"/>
  <c r="L28" i="267" s="1"/>
  <c r="F28" i="267"/>
  <c r="H28" i="267"/>
  <c r="J27" i="267"/>
  <c r="L27" i="267"/>
  <c r="F27" i="267"/>
  <c r="H27" i="267" s="1"/>
  <c r="E27" i="267"/>
  <c r="D27" i="267"/>
  <c r="J26" i="267"/>
  <c r="L26" i="267" s="1"/>
  <c r="F26" i="267"/>
  <c r="H26" i="267"/>
  <c r="J25" i="267"/>
  <c r="L25" i="267"/>
  <c r="F25" i="267"/>
  <c r="H25" i="267" s="1"/>
  <c r="E25" i="267"/>
  <c r="D25" i="267"/>
  <c r="J24" i="267"/>
  <c r="L24" i="267" s="1"/>
  <c r="F24" i="267"/>
  <c r="H24" i="267" s="1"/>
  <c r="J23" i="267"/>
  <c r="L23" i="267"/>
  <c r="F23" i="267"/>
  <c r="H23" i="267" s="1"/>
  <c r="E23" i="267"/>
  <c r="D23" i="267"/>
  <c r="J22" i="267"/>
  <c r="L22" i="267" s="1"/>
  <c r="F22" i="267"/>
  <c r="H22" i="267" s="1"/>
  <c r="J21" i="267"/>
  <c r="L21" i="267"/>
  <c r="F21" i="267"/>
  <c r="H21" i="267" s="1"/>
  <c r="E21" i="267"/>
  <c r="D21" i="267"/>
  <c r="J20" i="267"/>
  <c r="L20" i="267" s="1"/>
  <c r="F20" i="267"/>
  <c r="H20" i="267"/>
  <c r="J19" i="267"/>
  <c r="L19" i="267"/>
  <c r="F19" i="267"/>
  <c r="H19" i="267" s="1"/>
  <c r="E19" i="267"/>
  <c r="D19" i="267"/>
  <c r="J18" i="267"/>
  <c r="L18" i="267" s="1"/>
  <c r="F18" i="267"/>
  <c r="H18" i="267" s="1"/>
  <c r="J17" i="267"/>
  <c r="L17" i="267"/>
  <c r="F17" i="267"/>
  <c r="H17" i="267" s="1"/>
  <c r="E17" i="267"/>
  <c r="D17" i="267"/>
  <c r="J16" i="267"/>
  <c r="L16" i="267" s="1"/>
  <c r="F16" i="267"/>
  <c r="H16" i="267" s="1"/>
  <c r="M15" i="267"/>
  <c r="K15" i="267"/>
  <c r="C15" i="267"/>
  <c r="J14" i="267"/>
  <c r="M13" i="267"/>
  <c r="K13" i="267"/>
  <c r="C13" i="267"/>
  <c r="J12" i="267"/>
  <c r="G13" i="267"/>
  <c r="G120" i="153"/>
  <c r="F120" i="153"/>
  <c r="E120" i="153"/>
  <c r="D120" i="153"/>
  <c r="C120" i="153"/>
  <c r="B120" i="153"/>
  <c r="G68" i="153"/>
  <c r="F68" i="153"/>
  <c r="E68" i="153"/>
  <c r="D68" i="153"/>
  <c r="C68" i="153"/>
  <c r="B68" i="153"/>
  <c r="G67" i="153"/>
  <c r="F67" i="153"/>
  <c r="E67" i="153"/>
  <c r="D67" i="153"/>
  <c r="C67" i="153"/>
  <c r="B67" i="153"/>
  <c r="G66" i="153"/>
  <c r="F66" i="153"/>
  <c r="E66" i="153"/>
  <c r="D66" i="153"/>
  <c r="C66" i="153"/>
  <c r="B66" i="153"/>
  <c r="G65" i="153"/>
  <c r="F65" i="153"/>
  <c r="E65" i="153"/>
  <c r="D65" i="153"/>
  <c r="C65" i="153"/>
  <c r="B65" i="153"/>
  <c r="G64" i="153"/>
  <c r="F64" i="153"/>
  <c r="E64" i="153"/>
  <c r="D64" i="153"/>
  <c r="C64" i="153"/>
  <c r="B64" i="153"/>
  <c r="G63" i="153"/>
  <c r="F63" i="153"/>
  <c r="E63" i="153"/>
  <c r="D63" i="153"/>
  <c r="C63" i="153"/>
  <c r="B63" i="153"/>
  <c r="G62" i="153"/>
  <c r="F62" i="153"/>
  <c r="E62" i="153"/>
  <c r="D62" i="153"/>
  <c r="C62" i="153"/>
  <c r="B62" i="153"/>
  <c r="G61" i="153"/>
  <c r="F61" i="153"/>
  <c r="E61" i="153"/>
  <c r="D61" i="153"/>
  <c r="C61" i="153"/>
  <c r="B61" i="153"/>
  <c r="G60" i="153"/>
  <c r="F60" i="153"/>
  <c r="E60" i="153"/>
  <c r="D60" i="153"/>
  <c r="C60" i="153"/>
  <c r="B60" i="153"/>
  <c r="G59" i="153"/>
  <c r="F59" i="153"/>
  <c r="E59" i="153"/>
  <c r="D59" i="153"/>
  <c r="C59" i="153"/>
  <c r="B59" i="153"/>
  <c r="G58" i="153"/>
  <c r="F58" i="153"/>
  <c r="E58" i="153"/>
  <c r="D58" i="153"/>
  <c r="C58" i="153"/>
  <c r="B58" i="153"/>
  <c r="G57" i="153"/>
  <c r="F57" i="153"/>
  <c r="E57" i="153"/>
  <c r="D57" i="153"/>
  <c r="C57" i="153"/>
  <c r="B57" i="153"/>
  <c r="G56" i="153"/>
  <c r="F56" i="153"/>
  <c r="E56" i="153"/>
  <c r="D56" i="153"/>
  <c r="C56" i="153"/>
  <c r="B56" i="153"/>
  <c r="G55" i="153"/>
  <c r="F55" i="153"/>
  <c r="E55" i="153"/>
  <c r="D55" i="153"/>
  <c r="C55" i="153"/>
  <c r="B55" i="153"/>
  <c r="G54" i="153"/>
  <c r="F54" i="153"/>
  <c r="E54" i="153"/>
  <c r="D54" i="153"/>
  <c r="C54" i="153"/>
  <c r="B54" i="153"/>
  <c r="G53" i="153"/>
  <c r="F53" i="153"/>
  <c r="E53" i="153"/>
  <c r="D53" i="153"/>
  <c r="C53" i="153"/>
  <c r="B53" i="153"/>
  <c r="G52" i="153"/>
  <c r="F52" i="153"/>
  <c r="E52" i="153"/>
  <c r="D52" i="153"/>
  <c r="C52" i="153"/>
  <c r="B52" i="153"/>
  <c r="G51" i="153"/>
  <c r="F51" i="153"/>
  <c r="E51" i="153"/>
  <c r="D51" i="153"/>
  <c r="C51" i="153"/>
  <c r="B51" i="153"/>
  <c r="G50" i="153"/>
  <c r="F50" i="153"/>
  <c r="E50" i="153"/>
  <c r="D50" i="153"/>
  <c r="C50" i="153"/>
  <c r="B50" i="153"/>
  <c r="G49" i="153"/>
  <c r="F49" i="153"/>
  <c r="E49" i="153"/>
  <c r="D49" i="153"/>
  <c r="C49" i="153"/>
  <c r="B49" i="153"/>
  <c r="G48" i="153"/>
  <c r="F48" i="153"/>
  <c r="E48" i="153"/>
  <c r="D48" i="153"/>
  <c r="C48" i="153"/>
  <c r="B48" i="153"/>
  <c r="G47" i="153"/>
  <c r="F47" i="153"/>
  <c r="E47" i="153"/>
  <c r="D47" i="153"/>
  <c r="C47" i="153"/>
  <c r="B47" i="153"/>
  <c r="G46" i="153"/>
  <c r="F46" i="153"/>
  <c r="E46" i="153"/>
  <c r="D46" i="153"/>
  <c r="C46" i="153"/>
  <c r="B46" i="153"/>
  <c r="G45" i="153"/>
  <c r="F45" i="153"/>
  <c r="E45" i="153"/>
  <c r="D45" i="153"/>
  <c r="C45" i="153"/>
  <c r="B45" i="153"/>
  <c r="G44" i="153"/>
  <c r="F44" i="153"/>
  <c r="E44" i="153"/>
  <c r="D44" i="153"/>
  <c r="C44" i="153"/>
  <c r="B44" i="153"/>
  <c r="G43" i="153"/>
  <c r="F43" i="153"/>
  <c r="E43" i="153"/>
  <c r="D43" i="153"/>
  <c r="C43" i="153"/>
  <c r="B43" i="153"/>
  <c r="G42" i="153"/>
  <c r="F42" i="153"/>
  <c r="E42" i="153"/>
  <c r="D42" i="153"/>
  <c r="C42" i="153"/>
  <c r="B42" i="153"/>
  <c r="G41" i="153"/>
  <c r="F41" i="153"/>
  <c r="E41" i="153"/>
  <c r="D41" i="153"/>
  <c r="C41" i="153"/>
  <c r="B41" i="153"/>
  <c r="G40" i="153"/>
  <c r="F40" i="153"/>
  <c r="E40" i="153"/>
  <c r="D40" i="153"/>
  <c r="C40" i="153"/>
  <c r="B40" i="153"/>
  <c r="G39" i="153"/>
  <c r="F39" i="153"/>
  <c r="E39" i="153"/>
  <c r="D39" i="153"/>
  <c r="C39" i="153"/>
  <c r="B39" i="153"/>
  <c r="G38" i="153"/>
  <c r="F38" i="153"/>
  <c r="E38" i="153"/>
  <c r="D38" i="153"/>
  <c r="C38" i="153"/>
  <c r="B38" i="153"/>
  <c r="G37" i="153"/>
  <c r="F37" i="153"/>
  <c r="E37" i="153"/>
  <c r="D37" i="153"/>
  <c r="C37" i="153"/>
  <c r="B37" i="153"/>
  <c r="G36" i="153"/>
  <c r="F36" i="153"/>
  <c r="E36" i="153"/>
  <c r="D36" i="153"/>
  <c r="C36" i="153"/>
  <c r="B36" i="153"/>
  <c r="G35" i="153"/>
  <c r="F35" i="153"/>
  <c r="E35" i="153"/>
  <c r="D35" i="153"/>
  <c r="C35" i="153"/>
  <c r="B35" i="153"/>
  <c r="G34" i="153"/>
  <c r="F34" i="153"/>
  <c r="E34" i="153"/>
  <c r="D34" i="153"/>
  <c r="C34" i="153"/>
  <c r="B34" i="153"/>
  <c r="G33" i="153"/>
  <c r="F33" i="153"/>
  <c r="E33" i="153"/>
  <c r="D33" i="153"/>
  <c r="C33" i="153"/>
  <c r="B33" i="153"/>
  <c r="G32" i="153"/>
  <c r="F32" i="153"/>
  <c r="E32" i="153"/>
  <c r="D32" i="153"/>
  <c r="C32" i="153"/>
  <c r="B32" i="153"/>
  <c r="G31" i="153"/>
  <c r="F31" i="153"/>
  <c r="E31" i="153"/>
  <c r="D31" i="153"/>
  <c r="C31" i="153"/>
  <c r="B31" i="153"/>
  <c r="G30" i="153"/>
  <c r="F30" i="153"/>
  <c r="E30" i="153"/>
  <c r="D30" i="153"/>
  <c r="C30" i="153"/>
  <c r="B30" i="153"/>
  <c r="G29" i="153"/>
  <c r="F29" i="153"/>
  <c r="E29" i="153"/>
  <c r="D29" i="153"/>
  <c r="C29" i="153"/>
  <c r="B29" i="153"/>
  <c r="G28" i="153"/>
  <c r="F28" i="153"/>
  <c r="E28" i="153"/>
  <c r="D28" i="153"/>
  <c r="C28" i="153"/>
  <c r="B28" i="153"/>
  <c r="G27" i="153"/>
  <c r="F27" i="153"/>
  <c r="E27" i="153"/>
  <c r="D27" i="153"/>
  <c r="C27" i="153"/>
  <c r="B27" i="153"/>
  <c r="G26" i="153"/>
  <c r="F26" i="153"/>
  <c r="E26" i="153"/>
  <c r="D26" i="153"/>
  <c r="C26" i="153"/>
  <c r="B26" i="153"/>
  <c r="G25" i="153"/>
  <c r="F25" i="153"/>
  <c r="E25" i="153"/>
  <c r="D25" i="153"/>
  <c r="C25" i="153"/>
  <c r="B25" i="153"/>
  <c r="G24" i="153"/>
  <c r="F24" i="153"/>
  <c r="E24" i="153"/>
  <c r="D24" i="153"/>
  <c r="C24" i="153"/>
  <c r="B24" i="153"/>
  <c r="G23" i="153"/>
  <c r="F23" i="153"/>
  <c r="E23" i="153"/>
  <c r="D23" i="153"/>
  <c r="C23" i="153"/>
  <c r="B23" i="153"/>
  <c r="G22" i="153"/>
  <c r="F22" i="153"/>
  <c r="E22" i="153"/>
  <c r="D22" i="153"/>
  <c r="C22" i="153"/>
  <c r="B22" i="153"/>
  <c r="G21" i="153"/>
  <c r="F21" i="153"/>
  <c r="E21" i="153"/>
  <c r="D21" i="153"/>
  <c r="C21" i="153"/>
  <c r="B21" i="153"/>
  <c r="G20" i="153"/>
  <c r="F20" i="153"/>
  <c r="E20" i="153"/>
  <c r="D20" i="153"/>
  <c r="C20" i="153"/>
  <c r="B20" i="153"/>
  <c r="G19" i="153"/>
  <c r="F19" i="153"/>
  <c r="E19" i="153"/>
  <c r="D19" i="153"/>
  <c r="C19" i="153"/>
  <c r="B19" i="153"/>
  <c r="G18" i="153"/>
  <c r="F18" i="153"/>
  <c r="E18" i="153"/>
  <c r="D18" i="153"/>
  <c r="C18" i="153"/>
  <c r="B18" i="153"/>
  <c r="G17" i="153"/>
  <c r="F17" i="153"/>
  <c r="E17" i="153"/>
  <c r="D17" i="153"/>
  <c r="C17" i="153"/>
  <c r="B17" i="153"/>
  <c r="G16" i="153"/>
  <c r="F16" i="153"/>
  <c r="E16" i="153"/>
  <c r="D16" i="153"/>
  <c r="C16" i="153"/>
  <c r="B16" i="153"/>
  <c r="G15" i="153"/>
  <c r="F15" i="153"/>
  <c r="E15" i="153"/>
  <c r="D15" i="153"/>
  <c r="C15" i="153"/>
  <c r="B15" i="153"/>
  <c r="G14" i="153"/>
  <c r="F14" i="153"/>
  <c r="E14" i="153"/>
  <c r="D14" i="153"/>
  <c r="C14" i="153"/>
  <c r="B14" i="153"/>
  <c r="I14" i="153"/>
  <c r="H14" i="153"/>
  <c r="G13" i="153"/>
  <c r="F13" i="153"/>
  <c r="E13" i="153"/>
  <c r="D13" i="153"/>
  <c r="C13" i="153"/>
  <c r="B13" i="153"/>
  <c r="G12" i="153"/>
  <c r="F12" i="153"/>
  <c r="E12" i="153"/>
  <c r="D12" i="153"/>
  <c r="C12" i="153"/>
  <c r="B12" i="153"/>
  <c r="J12" i="153"/>
  <c r="H12" i="153"/>
  <c r="G11" i="153"/>
  <c r="F11" i="153"/>
  <c r="E11" i="153"/>
  <c r="D11" i="153"/>
  <c r="C11" i="153"/>
  <c r="B11" i="153"/>
  <c r="M115" i="152"/>
  <c r="G115" i="152"/>
  <c r="F115" i="152"/>
  <c r="E115" i="152"/>
  <c r="K115" i="152" s="1"/>
  <c r="D115" i="152"/>
  <c r="J115" i="152" s="1"/>
  <c r="C115" i="152"/>
  <c r="I115" i="152" s="1"/>
  <c r="B115" i="152"/>
  <c r="H115" i="152" s="1"/>
  <c r="L114" i="152"/>
  <c r="G114" i="152"/>
  <c r="M114" i="152" s="1"/>
  <c r="F114" i="152"/>
  <c r="E114" i="152"/>
  <c r="D114" i="152"/>
  <c r="J114" i="152" s="1"/>
  <c r="C114" i="152"/>
  <c r="I114" i="152" s="1"/>
  <c r="B114" i="152"/>
  <c r="I113" i="152"/>
  <c r="H113" i="152"/>
  <c r="G113" i="152"/>
  <c r="M113" i="152" s="1"/>
  <c r="F113" i="152"/>
  <c r="L113" i="152" s="1"/>
  <c r="E113" i="152"/>
  <c r="K113" i="152" s="1"/>
  <c r="D113" i="152"/>
  <c r="C113" i="152"/>
  <c r="B113" i="152"/>
  <c r="L112" i="152"/>
  <c r="K112" i="152"/>
  <c r="G112" i="152"/>
  <c r="F112" i="152"/>
  <c r="E112" i="152"/>
  <c r="D112" i="152"/>
  <c r="C112" i="152"/>
  <c r="B112" i="152"/>
  <c r="K111" i="152"/>
  <c r="G111" i="152"/>
  <c r="F111" i="152"/>
  <c r="E111" i="152"/>
  <c r="D111" i="152"/>
  <c r="C111" i="152"/>
  <c r="B111" i="152"/>
  <c r="H111" i="152" s="1"/>
  <c r="P111" i="152" s="1"/>
  <c r="H110" i="152"/>
  <c r="G110" i="152"/>
  <c r="F110" i="152"/>
  <c r="E110" i="152"/>
  <c r="D110" i="152"/>
  <c r="J110" i="152" s="1"/>
  <c r="C110" i="152"/>
  <c r="B110" i="152"/>
  <c r="M109" i="152"/>
  <c r="L109" i="152"/>
  <c r="G109" i="152"/>
  <c r="F109" i="152"/>
  <c r="E109" i="152"/>
  <c r="K109" i="152" s="1"/>
  <c r="D109" i="152"/>
  <c r="J109" i="152" s="1"/>
  <c r="C109" i="152"/>
  <c r="I109" i="152" s="1"/>
  <c r="B109" i="152"/>
  <c r="G108" i="152"/>
  <c r="M108" i="152" s="1"/>
  <c r="F108" i="152"/>
  <c r="L108" i="152" s="1"/>
  <c r="E108" i="152"/>
  <c r="D108" i="152"/>
  <c r="C108" i="152"/>
  <c r="B108" i="152"/>
  <c r="L107" i="152"/>
  <c r="G107" i="152"/>
  <c r="M107" i="152" s="1"/>
  <c r="F107" i="152"/>
  <c r="E107" i="152"/>
  <c r="K107" i="152" s="1"/>
  <c r="D107" i="152"/>
  <c r="J107" i="152" s="1"/>
  <c r="C107" i="152"/>
  <c r="B107" i="152"/>
  <c r="K106" i="152"/>
  <c r="G106" i="152"/>
  <c r="F106" i="152"/>
  <c r="E106" i="152"/>
  <c r="D106" i="152"/>
  <c r="C106" i="152"/>
  <c r="B106" i="152"/>
  <c r="I105" i="152"/>
  <c r="H105" i="152"/>
  <c r="G105" i="152"/>
  <c r="F105" i="152"/>
  <c r="E105" i="152"/>
  <c r="D105" i="152"/>
  <c r="C105" i="152"/>
  <c r="B105" i="152"/>
  <c r="G104" i="152"/>
  <c r="F104" i="152"/>
  <c r="L104" i="152" s="1"/>
  <c r="E104" i="152"/>
  <c r="K104" i="152" s="1"/>
  <c r="D104" i="152"/>
  <c r="J104" i="152" s="1"/>
  <c r="C104" i="152"/>
  <c r="I104" i="152" s="1"/>
  <c r="B104" i="152"/>
  <c r="H104" i="152" s="1"/>
  <c r="G103" i="152"/>
  <c r="M103" i="152" s="1"/>
  <c r="F103" i="152"/>
  <c r="E103" i="152"/>
  <c r="D103" i="152"/>
  <c r="C103" i="152"/>
  <c r="I103" i="152" s="1"/>
  <c r="B103" i="152"/>
  <c r="H103" i="152" s="1"/>
  <c r="H102" i="152"/>
  <c r="G102" i="152"/>
  <c r="M102" i="152" s="1"/>
  <c r="F102" i="152"/>
  <c r="L102" i="152" s="1"/>
  <c r="E102" i="152"/>
  <c r="K102" i="152" s="1"/>
  <c r="D102" i="152"/>
  <c r="J102" i="152" s="1"/>
  <c r="C102" i="152"/>
  <c r="B102" i="152"/>
  <c r="M101" i="152"/>
  <c r="L101" i="152"/>
  <c r="K101" i="152"/>
  <c r="G101" i="152"/>
  <c r="F101" i="152"/>
  <c r="E101" i="152"/>
  <c r="D101" i="152"/>
  <c r="C101" i="152"/>
  <c r="B101" i="152"/>
  <c r="J100" i="152"/>
  <c r="I100" i="152"/>
  <c r="G100" i="152"/>
  <c r="F100" i="152"/>
  <c r="E100" i="152"/>
  <c r="D100" i="152"/>
  <c r="C100" i="152"/>
  <c r="B100" i="152"/>
  <c r="H100" i="152" s="1"/>
  <c r="G99" i="152"/>
  <c r="F99" i="152"/>
  <c r="E99" i="152"/>
  <c r="K99" i="152" s="1"/>
  <c r="D99" i="152"/>
  <c r="J99" i="152" s="1"/>
  <c r="C99" i="152"/>
  <c r="I99" i="152" s="1"/>
  <c r="B99" i="152"/>
  <c r="L98" i="152"/>
  <c r="G98" i="152"/>
  <c r="F98" i="152"/>
  <c r="E98" i="152"/>
  <c r="D98" i="152"/>
  <c r="J98" i="152" s="1"/>
  <c r="C98" i="152"/>
  <c r="I98" i="152" s="1"/>
  <c r="B98" i="152"/>
  <c r="I97" i="152"/>
  <c r="H97" i="152"/>
  <c r="G97" i="152"/>
  <c r="M97" i="152" s="1"/>
  <c r="F97" i="152"/>
  <c r="L97" i="152" s="1"/>
  <c r="E97" i="152"/>
  <c r="K97" i="152" s="1"/>
  <c r="D97" i="152"/>
  <c r="C97" i="152"/>
  <c r="B97" i="152"/>
  <c r="L96" i="152"/>
  <c r="K96" i="152"/>
  <c r="G96" i="152"/>
  <c r="F96" i="152"/>
  <c r="E96" i="152"/>
  <c r="D96" i="152"/>
  <c r="C96" i="152"/>
  <c r="B96" i="152"/>
  <c r="J95" i="152"/>
  <c r="G95" i="152"/>
  <c r="F95" i="152"/>
  <c r="E95" i="152"/>
  <c r="D95" i="152"/>
  <c r="C95" i="152"/>
  <c r="I95" i="152" s="1"/>
  <c r="B95" i="152"/>
  <c r="H95" i="152" s="1"/>
  <c r="P95" i="152" s="1"/>
  <c r="H94" i="152"/>
  <c r="G94" i="152"/>
  <c r="F94" i="152"/>
  <c r="E94" i="152"/>
  <c r="D94" i="152"/>
  <c r="J94" i="152" s="1"/>
  <c r="C94" i="152"/>
  <c r="B94" i="152"/>
  <c r="L93" i="152"/>
  <c r="G93" i="152"/>
  <c r="F93" i="152"/>
  <c r="E93" i="152"/>
  <c r="K93" i="152" s="1"/>
  <c r="D93" i="152"/>
  <c r="J93" i="152" s="1"/>
  <c r="C93" i="152"/>
  <c r="I93" i="152" s="1"/>
  <c r="B93" i="152"/>
  <c r="G92" i="152"/>
  <c r="M92" i="152" s="1"/>
  <c r="F92" i="152"/>
  <c r="L92" i="152" s="1"/>
  <c r="E92" i="152"/>
  <c r="D92" i="152"/>
  <c r="C92" i="152"/>
  <c r="B92" i="152"/>
  <c r="G91" i="152"/>
  <c r="F91" i="152"/>
  <c r="E91" i="152"/>
  <c r="D91" i="152"/>
  <c r="C91" i="152"/>
  <c r="B91" i="152"/>
  <c r="K90" i="152"/>
  <c r="J90" i="152"/>
  <c r="I90" i="152"/>
  <c r="G90" i="152"/>
  <c r="F90" i="152"/>
  <c r="E90" i="152"/>
  <c r="D90" i="152"/>
  <c r="C90" i="152"/>
  <c r="B90" i="152"/>
  <c r="H90" i="152" s="1"/>
  <c r="G89" i="152"/>
  <c r="F89" i="152"/>
  <c r="E89" i="152"/>
  <c r="D89" i="152"/>
  <c r="C89" i="152"/>
  <c r="B89" i="152"/>
  <c r="G88" i="152"/>
  <c r="F88" i="152"/>
  <c r="E88" i="152"/>
  <c r="K88" i="152" s="1"/>
  <c r="D88" i="152"/>
  <c r="J88" i="152" s="1"/>
  <c r="C88" i="152"/>
  <c r="I88" i="152" s="1"/>
  <c r="B88" i="152"/>
  <c r="H88" i="152" s="1"/>
  <c r="G87" i="152"/>
  <c r="M87" i="152" s="1"/>
  <c r="F87" i="152"/>
  <c r="E87" i="152"/>
  <c r="D87" i="152"/>
  <c r="C87" i="152"/>
  <c r="B87" i="152"/>
  <c r="G86" i="152"/>
  <c r="M86" i="152" s="1"/>
  <c r="F86" i="152"/>
  <c r="E86" i="152"/>
  <c r="D86" i="152"/>
  <c r="C86" i="152"/>
  <c r="B86" i="152"/>
  <c r="L85" i="152"/>
  <c r="K85" i="152"/>
  <c r="J85" i="152"/>
  <c r="G85" i="152"/>
  <c r="F85" i="152"/>
  <c r="E85" i="152"/>
  <c r="D85" i="152"/>
  <c r="C85" i="152"/>
  <c r="B85" i="152"/>
  <c r="H85" i="152" s="1"/>
  <c r="G84" i="152"/>
  <c r="F84" i="152"/>
  <c r="E84" i="152"/>
  <c r="D84" i="152"/>
  <c r="C84" i="152"/>
  <c r="B84" i="152"/>
  <c r="H84" i="152" s="1"/>
  <c r="P84" i="152" s="1"/>
  <c r="G83" i="152"/>
  <c r="F83" i="152"/>
  <c r="E83" i="152"/>
  <c r="D83" i="152"/>
  <c r="C83" i="152"/>
  <c r="I83" i="152" s="1"/>
  <c r="B83" i="152"/>
  <c r="L82" i="152"/>
  <c r="G82" i="152"/>
  <c r="F82" i="152"/>
  <c r="E82" i="152"/>
  <c r="D82" i="152"/>
  <c r="J82" i="152" s="1"/>
  <c r="C82" i="152"/>
  <c r="I82" i="152" s="1"/>
  <c r="B82" i="152"/>
  <c r="G81" i="152"/>
  <c r="M81" i="152" s="1"/>
  <c r="F81" i="152"/>
  <c r="L81" i="152" s="1"/>
  <c r="E81" i="152"/>
  <c r="D81" i="152"/>
  <c r="C81" i="152"/>
  <c r="B81" i="152"/>
  <c r="G80" i="152"/>
  <c r="F80" i="152"/>
  <c r="E80" i="152"/>
  <c r="D80" i="152"/>
  <c r="C80" i="152"/>
  <c r="B80" i="152"/>
  <c r="K79" i="152"/>
  <c r="J79" i="152"/>
  <c r="H79" i="152"/>
  <c r="G79" i="152"/>
  <c r="F79" i="152"/>
  <c r="E79" i="152"/>
  <c r="D79" i="152"/>
  <c r="C79" i="152"/>
  <c r="I79" i="152" s="1"/>
  <c r="B79" i="152"/>
  <c r="M78" i="152"/>
  <c r="G78" i="152"/>
  <c r="F78" i="152"/>
  <c r="E78" i="152"/>
  <c r="D78" i="152"/>
  <c r="C78" i="152"/>
  <c r="B78" i="152"/>
  <c r="G77" i="152"/>
  <c r="F77" i="152"/>
  <c r="E77" i="152"/>
  <c r="K77" i="152" s="1"/>
  <c r="D77" i="152"/>
  <c r="J77" i="152" s="1"/>
  <c r="C77" i="152"/>
  <c r="I77" i="152" s="1"/>
  <c r="B77" i="152"/>
  <c r="G76" i="152"/>
  <c r="M76" i="152" s="1"/>
  <c r="F76" i="152"/>
  <c r="L76" i="152" s="1"/>
  <c r="E76" i="152"/>
  <c r="D76" i="152"/>
  <c r="C76" i="152"/>
  <c r="B76" i="152"/>
  <c r="G75" i="152"/>
  <c r="F75" i="152"/>
  <c r="L75" i="152" s="1"/>
  <c r="E75" i="152"/>
  <c r="K75" i="152" s="1"/>
  <c r="D75" i="152"/>
  <c r="C75" i="152"/>
  <c r="B75" i="152"/>
  <c r="K74" i="152"/>
  <c r="J74" i="152"/>
  <c r="I74" i="152"/>
  <c r="G74" i="152"/>
  <c r="F74" i="152"/>
  <c r="E74" i="152"/>
  <c r="D74" i="152"/>
  <c r="C74" i="152"/>
  <c r="B74" i="152"/>
  <c r="H74" i="152" s="1"/>
  <c r="I73" i="152"/>
  <c r="H73" i="152"/>
  <c r="G73" i="152"/>
  <c r="F73" i="152"/>
  <c r="E73" i="152"/>
  <c r="D73" i="152"/>
  <c r="C73" i="152"/>
  <c r="B73" i="152"/>
  <c r="G72" i="152"/>
  <c r="F72" i="152"/>
  <c r="L72" i="152" s="1"/>
  <c r="E72" i="152"/>
  <c r="D72" i="152"/>
  <c r="J72" i="152" s="1"/>
  <c r="C72" i="152"/>
  <c r="I72" i="152" s="1"/>
  <c r="B72" i="152"/>
  <c r="H72" i="152" s="1"/>
  <c r="G71" i="152"/>
  <c r="M71" i="152" s="1"/>
  <c r="F71" i="152"/>
  <c r="E71" i="152"/>
  <c r="D71" i="152"/>
  <c r="C71" i="152"/>
  <c r="B71" i="152"/>
  <c r="G70" i="152"/>
  <c r="M70" i="152" s="1"/>
  <c r="F70" i="152"/>
  <c r="L70" i="152" s="1"/>
  <c r="E70" i="152"/>
  <c r="K70" i="152" s="1"/>
  <c r="D70" i="152"/>
  <c r="C70" i="152"/>
  <c r="B70" i="152"/>
  <c r="K69" i="152"/>
  <c r="J69" i="152"/>
  <c r="G69" i="152"/>
  <c r="F69" i="152"/>
  <c r="E69" i="152"/>
  <c r="D69" i="152"/>
  <c r="C69" i="152"/>
  <c r="B69" i="152"/>
  <c r="H69" i="152" s="1"/>
  <c r="G68" i="152"/>
  <c r="F68" i="152"/>
  <c r="E68" i="152"/>
  <c r="D68" i="152"/>
  <c r="C68" i="152"/>
  <c r="B68" i="152"/>
  <c r="M67" i="152"/>
  <c r="G67" i="152"/>
  <c r="F67" i="152"/>
  <c r="E67" i="152"/>
  <c r="D67" i="152"/>
  <c r="C67" i="152"/>
  <c r="I67" i="152" s="1"/>
  <c r="B67" i="152"/>
  <c r="L66" i="152"/>
  <c r="G66" i="152"/>
  <c r="F66" i="152"/>
  <c r="E66" i="152"/>
  <c r="D66" i="152"/>
  <c r="J66" i="152" s="1"/>
  <c r="C66" i="152"/>
  <c r="I66" i="152" s="1"/>
  <c r="B66" i="152"/>
  <c r="G65" i="152"/>
  <c r="M65" i="152" s="1"/>
  <c r="F65" i="152"/>
  <c r="L65" i="152" s="1"/>
  <c r="E65" i="152"/>
  <c r="D65" i="152"/>
  <c r="C65" i="152"/>
  <c r="B65" i="152"/>
  <c r="G64" i="152"/>
  <c r="F64" i="152"/>
  <c r="L64" i="152" s="1"/>
  <c r="E64" i="152"/>
  <c r="D64" i="152"/>
  <c r="C64" i="152"/>
  <c r="B64" i="152"/>
  <c r="K63" i="152"/>
  <c r="J63" i="152"/>
  <c r="G63" i="152"/>
  <c r="F63" i="152"/>
  <c r="E63" i="152"/>
  <c r="D63" i="152"/>
  <c r="C63" i="152"/>
  <c r="B63" i="152"/>
  <c r="M62" i="152"/>
  <c r="G62" i="152"/>
  <c r="F62" i="152"/>
  <c r="E62" i="152"/>
  <c r="D62" i="152"/>
  <c r="C62" i="152"/>
  <c r="B62" i="152"/>
  <c r="G61" i="152"/>
  <c r="F61" i="152"/>
  <c r="E61" i="152"/>
  <c r="K61" i="152" s="1"/>
  <c r="D61" i="152"/>
  <c r="J61" i="152" s="1"/>
  <c r="C61" i="152"/>
  <c r="I61" i="152" s="1"/>
  <c r="B61" i="152"/>
  <c r="G60" i="152"/>
  <c r="M60" i="152" s="1"/>
  <c r="F60" i="152"/>
  <c r="L60" i="152" s="1"/>
  <c r="E60" i="152"/>
  <c r="D60" i="152"/>
  <c r="C60" i="152"/>
  <c r="B60" i="152"/>
  <c r="G59" i="152"/>
  <c r="F59" i="152"/>
  <c r="E59" i="152"/>
  <c r="D59" i="152"/>
  <c r="C59" i="152"/>
  <c r="B59" i="152"/>
  <c r="K58" i="152"/>
  <c r="J58" i="152"/>
  <c r="I58" i="152"/>
  <c r="G58" i="152"/>
  <c r="F58" i="152"/>
  <c r="E58" i="152"/>
  <c r="D58" i="152"/>
  <c r="C58" i="152"/>
  <c r="B58" i="152"/>
  <c r="H58" i="152" s="1"/>
  <c r="G57" i="152"/>
  <c r="C57" i="152"/>
  <c r="I57" i="152" s="1"/>
  <c r="B57" i="152"/>
  <c r="G56" i="152"/>
  <c r="C56" i="152"/>
  <c r="I56" i="152" s="1"/>
  <c r="B56" i="152"/>
  <c r="H56" i="152" s="1"/>
  <c r="M55" i="152"/>
  <c r="G55" i="152"/>
  <c r="C55" i="152"/>
  <c r="B55" i="152"/>
  <c r="M54" i="152"/>
  <c r="I54" i="152"/>
  <c r="H54" i="152"/>
  <c r="P54" i="152" s="1"/>
  <c r="G54" i="152"/>
  <c r="C54" i="152"/>
  <c r="B54" i="152"/>
  <c r="G53" i="152"/>
  <c r="M53" i="152" s="1"/>
  <c r="C53" i="152"/>
  <c r="B53" i="152"/>
  <c r="G52" i="152"/>
  <c r="C52" i="152"/>
  <c r="I52" i="152" s="1"/>
  <c r="B52" i="152"/>
  <c r="G51" i="152"/>
  <c r="C51" i="152"/>
  <c r="B51" i="152"/>
  <c r="G50" i="152"/>
  <c r="C50" i="152"/>
  <c r="B50" i="152"/>
  <c r="H50" i="152" s="1"/>
  <c r="G49" i="152"/>
  <c r="C49" i="152"/>
  <c r="I49" i="152" s="1"/>
  <c r="B49" i="152"/>
  <c r="G48" i="152"/>
  <c r="C48" i="152"/>
  <c r="B48" i="152"/>
  <c r="M47" i="152"/>
  <c r="G47" i="152"/>
  <c r="C47" i="152"/>
  <c r="B47" i="152"/>
  <c r="G46" i="152"/>
  <c r="C46" i="152"/>
  <c r="B46" i="152"/>
  <c r="I45" i="152"/>
  <c r="H45" i="152"/>
  <c r="G45" i="152"/>
  <c r="M45" i="152" s="1"/>
  <c r="C45" i="152"/>
  <c r="B45" i="152"/>
  <c r="G44" i="152"/>
  <c r="C44" i="152"/>
  <c r="I44" i="152" s="1"/>
  <c r="B44" i="152"/>
  <c r="H43" i="152"/>
  <c r="G43" i="152"/>
  <c r="M43" i="152" s="1"/>
  <c r="C43" i="152"/>
  <c r="B43" i="152"/>
  <c r="G42" i="152"/>
  <c r="C42" i="152"/>
  <c r="B42" i="152"/>
  <c r="H42" i="152" s="1"/>
  <c r="G41" i="152"/>
  <c r="M41" i="152" s="1"/>
  <c r="C41" i="152"/>
  <c r="I41" i="152" s="1"/>
  <c r="B41" i="152"/>
  <c r="G40" i="152"/>
  <c r="C40" i="152"/>
  <c r="B40" i="152"/>
  <c r="M39" i="152"/>
  <c r="G39" i="152"/>
  <c r="C39" i="152"/>
  <c r="B39" i="152"/>
  <c r="G38" i="152"/>
  <c r="C38" i="152"/>
  <c r="B38" i="152"/>
  <c r="G37" i="152"/>
  <c r="M37" i="152" s="1"/>
  <c r="C37" i="152"/>
  <c r="B37" i="152"/>
  <c r="G36" i="152"/>
  <c r="C36" i="152"/>
  <c r="I36" i="152" s="1"/>
  <c r="B36" i="152"/>
  <c r="G35" i="152"/>
  <c r="C35" i="152"/>
  <c r="B35" i="152"/>
  <c r="G34" i="152"/>
  <c r="C34" i="152"/>
  <c r="B34" i="152"/>
  <c r="H34" i="152" s="1"/>
  <c r="G33" i="152"/>
  <c r="C33" i="152"/>
  <c r="I33" i="152" s="1"/>
  <c r="B33" i="152"/>
  <c r="G32" i="152"/>
  <c r="C32" i="152"/>
  <c r="B32" i="152"/>
  <c r="M31" i="152"/>
  <c r="G31" i="152"/>
  <c r="C31" i="152"/>
  <c r="B31" i="152"/>
  <c r="H30" i="152"/>
  <c r="P30" i="152" s="1"/>
  <c r="G30" i="152"/>
  <c r="C30" i="152"/>
  <c r="B30" i="152"/>
  <c r="G29" i="152"/>
  <c r="M29" i="152" s="1"/>
  <c r="C29" i="152"/>
  <c r="B29" i="152"/>
  <c r="G28" i="152"/>
  <c r="C28" i="152"/>
  <c r="I28" i="152" s="1"/>
  <c r="B28" i="152"/>
  <c r="G27" i="152"/>
  <c r="C27" i="152"/>
  <c r="B27" i="152"/>
  <c r="G26" i="152"/>
  <c r="C26" i="152"/>
  <c r="B26" i="152"/>
  <c r="H26" i="152" s="1"/>
  <c r="G25" i="152"/>
  <c r="C25" i="152"/>
  <c r="I25" i="152" s="1"/>
  <c r="B25" i="152"/>
  <c r="G24" i="152"/>
  <c r="C24" i="152"/>
  <c r="B24" i="152"/>
  <c r="M23" i="152"/>
  <c r="G23" i="152"/>
  <c r="C23" i="152"/>
  <c r="B23" i="152"/>
  <c r="G22" i="152"/>
  <c r="C22" i="152"/>
  <c r="B22" i="152"/>
  <c r="G21" i="152"/>
  <c r="M21" i="152" s="1"/>
  <c r="C21" i="152"/>
  <c r="B21" i="152"/>
  <c r="G20" i="152"/>
  <c r="C20" i="152"/>
  <c r="I20" i="152" s="1"/>
  <c r="B20" i="152"/>
  <c r="G19" i="152"/>
  <c r="C19" i="152"/>
  <c r="B19" i="152"/>
  <c r="G18" i="152"/>
  <c r="C18" i="152"/>
  <c r="B18" i="152"/>
  <c r="H18" i="152" s="1"/>
  <c r="G17" i="152"/>
  <c r="C17" i="152"/>
  <c r="I17" i="152" s="1"/>
  <c r="B17" i="152"/>
  <c r="G16" i="152"/>
  <c r="C16" i="152"/>
  <c r="I16" i="152" s="1"/>
  <c r="B16" i="152"/>
  <c r="H16" i="152" s="1"/>
  <c r="M15" i="152"/>
  <c r="G15" i="152"/>
  <c r="C15" i="152"/>
  <c r="B15" i="152"/>
  <c r="M14" i="152"/>
  <c r="I14" i="152"/>
  <c r="G14" i="152"/>
  <c r="C14" i="152"/>
  <c r="B14" i="152"/>
  <c r="G13" i="152"/>
  <c r="M13" i="152" s="1"/>
  <c r="C13" i="152"/>
  <c r="B13" i="152"/>
  <c r="G12" i="152"/>
  <c r="C12" i="152"/>
  <c r="I12" i="152" s="1"/>
  <c r="B12" i="152"/>
  <c r="G11" i="152"/>
  <c r="C11" i="152"/>
  <c r="B11" i="152"/>
  <c r="G10" i="152"/>
  <c r="C10" i="152"/>
  <c r="B10" i="152"/>
  <c r="H10" i="152" s="1"/>
  <c r="G9" i="152"/>
  <c r="C9" i="152"/>
  <c r="I9" i="152" s="1"/>
  <c r="B9" i="152"/>
  <c r="P115" i="252"/>
  <c r="B115" i="252"/>
  <c r="B114" i="252"/>
  <c r="P113" i="252"/>
  <c r="B113" i="252"/>
  <c r="F113" i="252" s="1"/>
  <c r="P112" i="252"/>
  <c r="B112" i="252"/>
  <c r="P111" i="252"/>
  <c r="B111" i="252"/>
  <c r="P110" i="252"/>
  <c r="F110" i="252"/>
  <c r="B110" i="252"/>
  <c r="P109" i="252"/>
  <c r="B109" i="252"/>
  <c r="P108" i="252"/>
  <c r="B108" i="252"/>
  <c r="P107" i="252"/>
  <c r="B107" i="252"/>
  <c r="B106" i="252"/>
  <c r="P105" i="252"/>
  <c r="B105" i="252"/>
  <c r="F105" i="252" s="1"/>
  <c r="P104" i="252"/>
  <c r="F104" i="252"/>
  <c r="B104" i="252"/>
  <c r="P103" i="252"/>
  <c r="B103" i="252"/>
  <c r="P102" i="252"/>
  <c r="F102" i="252"/>
  <c r="B102" i="252"/>
  <c r="P101" i="252"/>
  <c r="B101" i="252"/>
  <c r="P100" i="252"/>
  <c r="B100" i="252"/>
  <c r="P99" i="252"/>
  <c r="B99" i="252"/>
  <c r="B98" i="252"/>
  <c r="P97" i="252"/>
  <c r="B97" i="252"/>
  <c r="F97" i="252" s="1"/>
  <c r="P96" i="252"/>
  <c r="B96" i="252"/>
  <c r="P95" i="252"/>
  <c r="B95" i="252"/>
  <c r="P94" i="252"/>
  <c r="F94" i="252"/>
  <c r="B94" i="252"/>
  <c r="P93" i="252"/>
  <c r="B93" i="252"/>
  <c r="P92" i="252"/>
  <c r="B92" i="252"/>
  <c r="P91" i="252"/>
  <c r="B91" i="252"/>
  <c r="B90" i="252"/>
  <c r="P89" i="252"/>
  <c r="B89" i="252"/>
  <c r="P88" i="252"/>
  <c r="F88" i="252"/>
  <c r="B88" i="252"/>
  <c r="P87" i="252"/>
  <c r="B87" i="252"/>
  <c r="P86" i="252"/>
  <c r="B86" i="252"/>
  <c r="P85" i="252"/>
  <c r="B85" i="252"/>
  <c r="P84" i="252"/>
  <c r="B84" i="252"/>
  <c r="P83" i="252"/>
  <c r="B83" i="252"/>
  <c r="B82" i="252"/>
  <c r="P81" i="252"/>
  <c r="B81" i="252"/>
  <c r="P80" i="252"/>
  <c r="F80" i="252"/>
  <c r="B80" i="252"/>
  <c r="P79" i="252"/>
  <c r="B79" i="252"/>
  <c r="P78" i="252"/>
  <c r="F78" i="252"/>
  <c r="B78" i="252"/>
  <c r="P77" i="252"/>
  <c r="B77" i="252"/>
  <c r="P76" i="252"/>
  <c r="B76" i="252"/>
  <c r="P75" i="252"/>
  <c r="B75" i="252"/>
  <c r="L115" i="151"/>
  <c r="K115" i="151"/>
  <c r="G115" i="151"/>
  <c r="F115" i="151"/>
  <c r="E115" i="151"/>
  <c r="D115" i="151"/>
  <c r="J115" i="151" s="1"/>
  <c r="C115" i="151"/>
  <c r="I115" i="151" s="1"/>
  <c r="B115" i="151"/>
  <c r="H115" i="151" s="1"/>
  <c r="M114" i="151"/>
  <c r="G114" i="151"/>
  <c r="F114" i="151"/>
  <c r="E114" i="151"/>
  <c r="K114" i="151" s="1"/>
  <c r="D114" i="151"/>
  <c r="J114" i="151" s="1"/>
  <c r="C114" i="151"/>
  <c r="B114" i="151"/>
  <c r="I113" i="151"/>
  <c r="G113" i="151"/>
  <c r="F113" i="151"/>
  <c r="E113" i="151"/>
  <c r="D113" i="151"/>
  <c r="J113" i="151" s="1"/>
  <c r="C113" i="151"/>
  <c r="B113" i="151"/>
  <c r="H113" i="151" s="1"/>
  <c r="G112" i="151"/>
  <c r="M112" i="151" s="1"/>
  <c r="F112" i="151"/>
  <c r="L112" i="151" s="1"/>
  <c r="E112" i="151"/>
  <c r="K112" i="151" s="1"/>
  <c r="D112" i="151"/>
  <c r="C112" i="151"/>
  <c r="B112" i="151"/>
  <c r="G111" i="151"/>
  <c r="F111" i="151"/>
  <c r="E111" i="151"/>
  <c r="D111" i="151"/>
  <c r="C111" i="151"/>
  <c r="B111" i="151"/>
  <c r="H110" i="151"/>
  <c r="G110" i="151"/>
  <c r="M110" i="151" s="1"/>
  <c r="F110" i="151"/>
  <c r="E110" i="151"/>
  <c r="D110" i="151"/>
  <c r="J110" i="151" s="1"/>
  <c r="C110" i="151"/>
  <c r="B110" i="151"/>
  <c r="L109" i="151"/>
  <c r="K109" i="151"/>
  <c r="J109" i="151"/>
  <c r="I109" i="151"/>
  <c r="G109" i="151"/>
  <c r="F109" i="151"/>
  <c r="E109" i="151"/>
  <c r="D109" i="151"/>
  <c r="C109" i="151"/>
  <c r="B109" i="151"/>
  <c r="H109" i="151" s="1"/>
  <c r="M108" i="151"/>
  <c r="G108" i="151"/>
  <c r="F108" i="151"/>
  <c r="E108" i="151"/>
  <c r="D108" i="151"/>
  <c r="C108" i="151"/>
  <c r="B108" i="151"/>
  <c r="L107" i="151"/>
  <c r="K107" i="151"/>
  <c r="G107" i="151"/>
  <c r="F107" i="151"/>
  <c r="E107" i="151"/>
  <c r="D107" i="151"/>
  <c r="J107" i="151" s="1"/>
  <c r="C107" i="151"/>
  <c r="B107" i="151"/>
  <c r="M106" i="151"/>
  <c r="G106" i="151"/>
  <c r="F106" i="151"/>
  <c r="E106" i="151"/>
  <c r="K106" i="151" s="1"/>
  <c r="D106" i="151"/>
  <c r="C106" i="151"/>
  <c r="B106" i="151"/>
  <c r="I105" i="151"/>
  <c r="G105" i="151"/>
  <c r="F105" i="151"/>
  <c r="E105" i="151"/>
  <c r="D105" i="151"/>
  <c r="J105" i="151" s="1"/>
  <c r="C105" i="151"/>
  <c r="B105" i="151"/>
  <c r="H105" i="151" s="1"/>
  <c r="G104" i="151"/>
  <c r="F104" i="151"/>
  <c r="L104" i="151" s="1"/>
  <c r="E104" i="151"/>
  <c r="K104" i="151" s="1"/>
  <c r="D104" i="151"/>
  <c r="J104" i="151" s="1"/>
  <c r="C104" i="151"/>
  <c r="B104" i="151"/>
  <c r="J103" i="151"/>
  <c r="I103" i="151"/>
  <c r="G103" i="151"/>
  <c r="F103" i="151"/>
  <c r="E103" i="151"/>
  <c r="D103" i="151"/>
  <c r="C103" i="151"/>
  <c r="B103" i="151"/>
  <c r="M102" i="151"/>
  <c r="H102" i="151"/>
  <c r="G102" i="151"/>
  <c r="F102" i="151"/>
  <c r="L102" i="151" s="1"/>
  <c r="E102" i="151"/>
  <c r="D102" i="151"/>
  <c r="J102" i="151" s="1"/>
  <c r="C102" i="151"/>
  <c r="B102" i="151"/>
  <c r="L101" i="151"/>
  <c r="K101" i="151"/>
  <c r="G101" i="151"/>
  <c r="F101" i="151"/>
  <c r="E101" i="151"/>
  <c r="D101" i="151"/>
  <c r="C101" i="151"/>
  <c r="I101" i="151" s="1"/>
  <c r="B101" i="151"/>
  <c r="H100" i="151"/>
  <c r="G100" i="151"/>
  <c r="F100" i="151"/>
  <c r="E100" i="151"/>
  <c r="D100" i="151"/>
  <c r="C100" i="151"/>
  <c r="B100" i="151"/>
  <c r="K99" i="151"/>
  <c r="G99" i="151"/>
  <c r="F99" i="151"/>
  <c r="E99" i="151"/>
  <c r="D99" i="151"/>
  <c r="J99" i="151" s="1"/>
  <c r="C99" i="151"/>
  <c r="I99" i="151" s="1"/>
  <c r="B99" i="151"/>
  <c r="H99" i="151" s="1"/>
  <c r="M98" i="151"/>
  <c r="G98" i="151"/>
  <c r="F98" i="151"/>
  <c r="E98" i="151"/>
  <c r="K98" i="151" s="1"/>
  <c r="D98" i="151"/>
  <c r="J98" i="151" s="1"/>
  <c r="C98" i="151"/>
  <c r="B98" i="151"/>
  <c r="I97" i="151"/>
  <c r="G97" i="151"/>
  <c r="F97" i="151"/>
  <c r="E97" i="151"/>
  <c r="D97" i="151"/>
  <c r="J97" i="151" s="1"/>
  <c r="C97" i="151"/>
  <c r="B97" i="151"/>
  <c r="H97" i="151" s="1"/>
  <c r="G96" i="151"/>
  <c r="M96" i="151" s="1"/>
  <c r="F96" i="151"/>
  <c r="L96" i="151" s="1"/>
  <c r="E96" i="151"/>
  <c r="K96" i="151" s="1"/>
  <c r="D96" i="151"/>
  <c r="C96" i="151"/>
  <c r="B96" i="151"/>
  <c r="J95" i="151"/>
  <c r="I95" i="151"/>
  <c r="G95" i="151"/>
  <c r="F95" i="151"/>
  <c r="E95" i="151"/>
  <c r="D95" i="151"/>
  <c r="C95" i="151"/>
  <c r="B95" i="151"/>
  <c r="H94" i="151"/>
  <c r="G94" i="151"/>
  <c r="F94" i="151"/>
  <c r="E94" i="151"/>
  <c r="D94" i="151"/>
  <c r="J94" i="151" s="1"/>
  <c r="C94" i="151"/>
  <c r="B94" i="151"/>
  <c r="L93" i="151"/>
  <c r="K93" i="151"/>
  <c r="J93" i="151"/>
  <c r="I93" i="151"/>
  <c r="G93" i="151"/>
  <c r="F93" i="151"/>
  <c r="E93" i="151"/>
  <c r="D93" i="151"/>
  <c r="C93" i="151"/>
  <c r="B93" i="151"/>
  <c r="H93" i="151" s="1"/>
  <c r="M92" i="151"/>
  <c r="H92" i="151"/>
  <c r="G92" i="151"/>
  <c r="F92" i="151"/>
  <c r="E92" i="151"/>
  <c r="D92" i="151"/>
  <c r="C92" i="151"/>
  <c r="B92" i="151"/>
  <c r="K91" i="151"/>
  <c r="G91" i="151"/>
  <c r="F91" i="151"/>
  <c r="E91" i="151"/>
  <c r="D91" i="151"/>
  <c r="C91" i="151"/>
  <c r="I91" i="151" s="1"/>
  <c r="B91" i="151"/>
  <c r="H91" i="151" s="1"/>
  <c r="G90" i="151"/>
  <c r="F90" i="151"/>
  <c r="E90" i="151"/>
  <c r="K90" i="151" s="1"/>
  <c r="D90" i="151"/>
  <c r="J90" i="151" s="1"/>
  <c r="C90" i="151"/>
  <c r="B90" i="151"/>
  <c r="G89" i="151"/>
  <c r="F89" i="151"/>
  <c r="E89" i="151"/>
  <c r="D89" i="151"/>
  <c r="J89" i="151" s="1"/>
  <c r="C89" i="151"/>
  <c r="B89" i="151"/>
  <c r="G88" i="151"/>
  <c r="F88" i="151"/>
  <c r="E88" i="151"/>
  <c r="K88" i="151" s="1"/>
  <c r="D88" i="151"/>
  <c r="J88" i="151" s="1"/>
  <c r="C88" i="151"/>
  <c r="B88" i="151"/>
  <c r="J87" i="151"/>
  <c r="G87" i="151"/>
  <c r="F87" i="151"/>
  <c r="E87" i="151"/>
  <c r="D87" i="151"/>
  <c r="C87" i="151"/>
  <c r="B87" i="151"/>
  <c r="G86" i="151"/>
  <c r="M86" i="151" s="1"/>
  <c r="F86" i="151"/>
  <c r="E86" i="151"/>
  <c r="D86" i="151"/>
  <c r="C86" i="151"/>
  <c r="B86" i="151"/>
  <c r="K85" i="151"/>
  <c r="J85" i="151"/>
  <c r="I85" i="151"/>
  <c r="G85" i="151"/>
  <c r="F85" i="151"/>
  <c r="E85" i="151"/>
  <c r="D85" i="151"/>
  <c r="C85" i="151"/>
  <c r="B85" i="151"/>
  <c r="H85" i="151" s="1"/>
  <c r="M84" i="151"/>
  <c r="G84" i="151"/>
  <c r="F84" i="151"/>
  <c r="E84" i="151"/>
  <c r="D84" i="151"/>
  <c r="C84" i="151"/>
  <c r="B84" i="151"/>
  <c r="G83" i="151"/>
  <c r="F83" i="151"/>
  <c r="E83" i="151"/>
  <c r="D83" i="151"/>
  <c r="C83" i="151"/>
  <c r="I83" i="151" s="1"/>
  <c r="B83" i="151"/>
  <c r="H83" i="151" s="1"/>
  <c r="G82" i="151"/>
  <c r="F82" i="151"/>
  <c r="E82" i="151"/>
  <c r="K82" i="151" s="1"/>
  <c r="D82" i="151"/>
  <c r="J82" i="151" s="1"/>
  <c r="C82" i="151"/>
  <c r="B82" i="151"/>
  <c r="G81" i="151"/>
  <c r="F81" i="151"/>
  <c r="E81" i="151"/>
  <c r="D81" i="151"/>
  <c r="C81" i="151"/>
  <c r="B81" i="151"/>
  <c r="G80" i="151"/>
  <c r="M80" i="151" s="1"/>
  <c r="F80" i="151"/>
  <c r="E80" i="151"/>
  <c r="D80" i="151"/>
  <c r="J80" i="151" s="1"/>
  <c r="C80" i="151"/>
  <c r="B80" i="151"/>
  <c r="J79" i="151"/>
  <c r="I79" i="151"/>
  <c r="G79" i="151"/>
  <c r="F79" i="151"/>
  <c r="E79" i="151"/>
  <c r="D79" i="151"/>
  <c r="C79" i="151"/>
  <c r="B79" i="151"/>
  <c r="M78" i="151"/>
  <c r="H78" i="151"/>
  <c r="G78" i="151"/>
  <c r="F78" i="151"/>
  <c r="E78" i="151"/>
  <c r="D78" i="151"/>
  <c r="C78" i="151"/>
  <c r="B78" i="151"/>
  <c r="K77" i="151"/>
  <c r="J77" i="151"/>
  <c r="I77" i="151"/>
  <c r="G77" i="151"/>
  <c r="F77" i="151"/>
  <c r="E77" i="151"/>
  <c r="D77" i="151"/>
  <c r="C77" i="151"/>
  <c r="B77" i="151"/>
  <c r="H77" i="151" s="1"/>
  <c r="M76" i="151"/>
  <c r="H76" i="151"/>
  <c r="G76" i="151"/>
  <c r="F76" i="151"/>
  <c r="E76" i="151"/>
  <c r="D76" i="151"/>
  <c r="C76" i="151"/>
  <c r="B76" i="151"/>
  <c r="K75" i="151"/>
  <c r="G75" i="151"/>
  <c r="F75" i="151"/>
  <c r="E75" i="151"/>
  <c r="D75" i="151"/>
  <c r="C75" i="151"/>
  <c r="I75" i="151" s="1"/>
  <c r="B75" i="151"/>
  <c r="H75" i="151" s="1"/>
  <c r="G74" i="151"/>
  <c r="F74" i="151"/>
  <c r="E74" i="151"/>
  <c r="K74" i="151" s="1"/>
  <c r="D74" i="151"/>
  <c r="J74" i="151" s="1"/>
  <c r="C74" i="151"/>
  <c r="B74" i="151"/>
  <c r="G73" i="151"/>
  <c r="F73" i="151"/>
  <c r="E73" i="151"/>
  <c r="D73" i="151"/>
  <c r="J73" i="151" s="1"/>
  <c r="C73" i="151"/>
  <c r="B73" i="151"/>
  <c r="G72" i="151"/>
  <c r="F72" i="151"/>
  <c r="E72" i="151"/>
  <c r="K72" i="151" s="1"/>
  <c r="D72" i="151"/>
  <c r="J72" i="151" s="1"/>
  <c r="C72" i="151"/>
  <c r="B72" i="151"/>
  <c r="J71" i="151"/>
  <c r="G71" i="151"/>
  <c r="F71" i="151"/>
  <c r="E71" i="151"/>
  <c r="D71" i="151"/>
  <c r="C71" i="151"/>
  <c r="B71" i="151"/>
  <c r="G70" i="151"/>
  <c r="M70" i="151" s="1"/>
  <c r="F70" i="151"/>
  <c r="E70" i="151"/>
  <c r="D70" i="151"/>
  <c r="C70" i="151"/>
  <c r="B70" i="151"/>
  <c r="K69" i="151"/>
  <c r="J69" i="151"/>
  <c r="I69" i="151"/>
  <c r="G69" i="151"/>
  <c r="F69" i="151"/>
  <c r="E69" i="151"/>
  <c r="D69" i="151"/>
  <c r="C69" i="151"/>
  <c r="B69" i="151"/>
  <c r="H69" i="151" s="1"/>
  <c r="M68" i="151"/>
  <c r="G68" i="151"/>
  <c r="F68" i="151"/>
  <c r="E68" i="151"/>
  <c r="D68" i="151"/>
  <c r="C68" i="151"/>
  <c r="B68" i="151"/>
  <c r="G67" i="151"/>
  <c r="F67" i="151"/>
  <c r="E67" i="151"/>
  <c r="D67" i="151"/>
  <c r="C67" i="151"/>
  <c r="I67" i="151" s="1"/>
  <c r="B67" i="151"/>
  <c r="H67" i="151" s="1"/>
  <c r="G66" i="151"/>
  <c r="F66" i="151"/>
  <c r="E66" i="151"/>
  <c r="K66" i="151" s="1"/>
  <c r="D66" i="151"/>
  <c r="J66" i="151" s="1"/>
  <c r="C66" i="151"/>
  <c r="B66" i="151"/>
  <c r="G65" i="151"/>
  <c r="F65" i="151"/>
  <c r="E65" i="151"/>
  <c r="D65" i="151"/>
  <c r="C65" i="151"/>
  <c r="B65" i="151"/>
  <c r="G64" i="151"/>
  <c r="M64" i="151" s="1"/>
  <c r="F64" i="151"/>
  <c r="E64" i="151"/>
  <c r="D64" i="151"/>
  <c r="J64" i="151" s="1"/>
  <c r="C64" i="151"/>
  <c r="B64" i="151"/>
  <c r="J63" i="151"/>
  <c r="I63" i="151"/>
  <c r="G63" i="151"/>
  <c r="F63" i="151"/>
  <c r="E63" i="151"/>
  <c r="D63" i="151"/>
  <c r="C63" i="151"/>
  <c r="B63" i="151"/>
  <c r="M62" i="151"/>
  <c r="H62" i="151"/>
  <c r="G62" i="151"/>
  <c r="F62" i="151"/>
  <c r="E62" i="151"/>
  <c r="D62" i="151"/>
  <c r="C62" i="151"/>
  <c r="B62" i="151"/>
  <c r="K61" i="151"/>
  <c r="J61" i="151"/>
  <c r="I61" i="151"/>
  <c r="G61" i="151"/>
  <c r="F61" i="151"/>
  <c r="E61" i="151"/>
  <c r="D61" i="151"/>
  <c r="C61" i="151"/>
  <c r="B61" i="151"/>
  <c r="H61" i="151" s="1"/>
  <c r="M60" i="151"/>
  <c r="H60" i="151"/>
  <c r="G60" i="151"/>
  <c r="F60" i="151"/>
  <c r="E60" i="151"/>
  <c r="D60" i="151"/>
  <c r="C60" i="151"/>
  <c r="B60" i="151"/>
  <c r="K59" i="151"/>
  <c r="G59" i="151"/>
  <c r="F59" i="151"/>
  <c r="E59" i="151"/>
  <c r="D59" i="151"/>
  <c r="C59" i="151"/>
  <c r="I59" i="151" s="1"/>
  <c r="B59" i="151"/>
  <c r="H59" i="151" s="1"/>
  <c r="G58" i="151"/>
  <c r="F58" i="151"/>
  <c r="E58" i="151"/>
  <c r="K58" i="151" s="1"/>
  <c r="D58" i="151"/>
  <c r="J58" i="151" s="1"/>
  <c r="C58" i="151"/>
  <c r="B58" i="151"/>
  <c r="G57" i="151"/>
  <c r="C57" i="151"/>
  <c r="I57" i="151" s="1"/>
  <c r="B57" i="151"/>
  <c r="G56" i="151"/>
  <c r="M56" i="151" s="1"/>
  <c r="C56" i="151"/>
  <c r="B56" i="151"/>
  <c r="G55" i="151"/>
  <c r="C55" i="151"/>
  <c r="B55" i="151"/>
  <c r="M54" i="151"/>
  <c r="I54" i="151"/>
  <c r="H54" i="151"/>
  <c r="G54" i="151"/>
  <c r="C54" i="151"/>
  <c r="B54" i="151"/>
  <c r="G53" i="151"/>
  <c r="M53" i="151" s="1"/>
  <c r="C53" i="151"/>
  <c r="B53" i="151"/>
  <c r="G52" i="151"/>
  <c r="M52" i="151" s="1"/>
  <c r="C52" i="151"/>
  <c r="B52" i="151"/>
  <c r="G51" i="151"/>
  <c r="C51" i="151"/>
  <c r="B51" i="151"/>
  <c r="M50" i="151"/>
  <c r="I50" i="151"/>
  <c r="G50" i="151"/>
  <c r="C50" i="151"/>
  <c r="B50" i="151"/>
  <c r="H49" i="151"/>
  <c r="G49" i="151"/>
  <c r="C49" i="151"/>
  <c r="I49" i="151" s="1"/>
  <c r="B49" i="151"/>
  <c r="G48" i="151"/>
  <c r="C48" i="151"/>
  <c r="B48" i="151"/>
  <c r="M47" i="151"/>
  <c r="G47" i="151"/>
  <c r="C47" i="151"/>
  <c r="I47" i="151" s="1"/>
  <c r="B47" i="151"/>
  <c r="H47" i="151" s="1"/>
  <c r="G46" i="151"/>
  <c r="C46" i="151"/>
  <c r="B46" i="151"/>
  <c r="G45" i="151"/>
  <c r="C45" i="151"/>
  <c r="B45" i="151"/>
  <c r="G44" i="151"/>
  <c r="C44" i="151"/>
  <c r="I44" i="151" s="1"/>
  <c r="B44" i="151"/>
  <c r="H44" i="151" s="1"/>
  <c r="G43" i="151"/>
  <c r="C43" i="151"/>
  <c r="B43" i="151"/>
  <c r="H42" i="151"/>
  <c r="G42" i="151"/>
  <c r="C42" i="151"/>
  <c r="B42" i="151"/>
  <c r="G41" i="151"/>
  <c r="C41" i="151"/>
  <c r="I41" i="151" s="1"/>
  <c r="B41" i="151"/>
  <c r="G40" i="151"/>
  <c r="C40" i="151"/>
  <c r="I40" i="151" s="1"/>
  <c r="B40" i="151"/>
  <c r="H40" i="151" s="1"/>
  <c r="G39" i="151"/>
  <c r="C39" i="151"/>
  <c r="B39" i="151"/>
  <c r="G38" i="151"/>
  <c r="C38" i="151"/>
  <c r="B38" i="151"/>
  <c r="G37" i="151"/>
  <c r="M37" i="151" s="1"/>
  <c r="C37" i="151"/>
  <c r="B37" i="151"/>
  <c r="G36" i="151"/>
  <c r="M36" i="151" s="1"/>
  <c r="C36" i="151"/>
  <c r="B36" i="151"/>
  <c r="G35" i="151"/>
  <c r="C35" i="151"/>
  <c r="B35" i="151"/>
  <c r="M34" i="151"/>
  <c r="I34" i="151"/>
  <c r="G34" i="151"/>
  <c r="C34" i="151"/>
  <c r="B34" i="151"/>
  <c r="I33" i="151"/>
  <c r="H33" i="151"/>
  <c r="G33" i="151"/>
  <c r="C33" i="151"/>
  <c r="B33" i="151"/>
  <c r="G32" i="151"/>
  <c r="C32" i="151"/>
  <c r="B32" i="151"/>
  <c r="M31" i="151"/>
  <c r="G31" i="151"/>
  <c r="C31" i="151"/>
  <c r="I31" i="151" s="1"/>
  <c r="B31" i="151"/>
  <c r="H31" i="151" s="1"/>
  <c r="G30" i="151"/>
  <c r="C30" i="151"/>
  <c r="B30" i="151"/>
  <c r="I29" i="151"/>
  <c r="H29" i="151"/>
  <c r="G29" i="151"/>
  <c r="C29" i="151"/>
  <c r="B29" i="151"/>
  <c r="G28" i="151"/>
  <c r="C28" i="151"/>
  <c r="I28" i="151" s="1"/>
  <c r="B28" i="151"/>
  <c r="H28" i="151" s="1"/>
  <c r="M27" i="151"/>
  <c r="G27" i="151"/>
  <c r="C27" i="151"/>
  <c r="B27" i="151"/>
  <c r="H26" i="151"/>
  <c r="G26" i="151"/>
  <c r="C26" i="151"/>
  <c r="B26" i="151"/>
  <c r="G25" i="151"/>
  <c r="C25" i="151"/>
  <c r="I25" i="151" s="1"/>
  <c r="B25" i="151"/>
  <c r="G24" i="151"/>
  <c r="C24" i="151"/>
  <c r="B24" i="151"/>
  <c r="G23" i="151"/>
  <c r="C23" i="151"/>
  <c r="B23" i="151"/>
  <c r="G22" i="151"/>
  <c r="C22" i="151"/>
  <c r="B22" i="151"/>
  <c r="G21" i="151"/>
  <c r="M21" i="151" s="1"/>
  <c r="C21" i="151"/>
  <c r="I21" i="151" s="1"/>
  <c r="B21" i="151"/>
  <c r="G20" i="151"/>
  <c r="M20" i="151" s="1"/>
  <c r="C20" i="151"/>
  <c r="B20" i="151"/>
  <c r="G19" i="151"/>
  <c r="C19" i="151"/>
  <c r="B19" i="151"/>
  <c r="M18" i="151"/>
  <c r="I18" i="151"/>
  <c r="G18" i="151"/>
  <c r="C18" i="151"/>
  <c r="B18" i="151"/>
  <c r="H17" i="151"/>
  <c r="G17" i="151"/>
  <c r="C17" i="151"/>
  <c r="I17" i="151" s="1"/>
  <c r="B17" i="151"/>
  <c r="G16" i="151"/>
  <c r="C16" i="151"/>
  <c r="B16" i="151"/>
  <c r="M15" i="151"/>
  <c r="G15" i="151"/>
  <c r="C15" i="151"/>
  <c r="I15" i="151" s="1"/>
  <c r="B15" i="151"/>
  <c r="H15" i="151" s="1"/>
  <c r="G14" i="151"/>
  <c r="C14" i="151"/>
  <c r="B14" i="151"/>
  <c r="G13" i="151"/>
  <c r="C13" i="151"/>
  <c r="B13" i="151"/>
  <c r="G12" i="151"/>
  <c r="C12" i="151"/>
  <c r="I12" i="151" s="1"/>
  <c r="B12" i="151"/>
  <c r="H12" i="151" s="1"/>
  <c r="G11" i="151"/>
  <c r="C11" i="151"/>
  <c r="B11" i="151"/>
  <c r="H10" i="151"/>
  <c r="G10" i="151"/>
  <c r="C10" i="151"/>
  <c r="B10" i="151"/>
  <c r="G9" i="151"/>
  <c r="C9" i="151"/>
  <c r="I9" i="151" s="1"/>
  <c r="B9" i="151"/>
  <c r="J115" i="150"/>
  <c r="I115" i="150"/>
  <c r="H115" i="150"/>
  <c r="G115" i="150"/>
  <c r="F115" i="150"/>
  <c r="E115" i="150"/>
  <c r="D115" i="150"/>
  <c r="C115" i="150"/>
  <c r="B115" i="150"/>
  <c r="M114" i="150"/>
  <c r="L114" i="150"/>
  <c r="G114" i="150"/>
  <c r="F114" i="150"/>
  <c r="E114" i="150"/>
  <c r="K114" i="150" s="1"/>
  <c r="D114" i="150"/>
  <c r="J114" i="150" s="1"/>
  <c r="C114" i="150"/>
  <c r="I114" i="150" s="1"/>
  <c r="B114" i="150"/>
  <c r="H114" i="150" s="1"/>
  <c r="J113" i="150"/>
  <c r="I113" i="150"/>
  <c r="G113" i="150"/>
  <c r="F113" i="150"/>
  <c r="E113" i="150"/>
  <c r="D113" i="150"/>
  <c r="C113" i="150"/>
  <c r="B113" i="150"/>
  <c r="H113" i="150" s="1"/>
  <c r="G112" i="150"/>
  <c r="F112" i="150"/>
  <c r="L112" i="150" s="1"/>
  <c r="E112" i="150"/>
  <c r="K112" i="150" s="1"/>
  <c r="D112" i="150"/>
  <c r="C112" i="150"/>
  <c r="B112" i="150"/>
  <c r="G111" i="150"/>
  <c r="M111" i="150" s="1"/>
  <c r="F111" i="150"/>
  <c r="E111" i="150"/>
  <c r="D111" i="150"/>
  <c r="C111" i="150"/>
  <c r="B111" i="150"/>
  <c r="G110" i="150"/>
  <c r="F110" i="150"/>
  <c r="E110" i="150"/>
  <c r="K110" i="150" s="1"/>
  <c r="D110" i="150"/>
  <c r="J110" i="150" s="1"/>
  <c r="C110" i="150"/>
  <c r="I110" i="150" s="1"/>
  <c r="B110" i="150"/>
  <c r="H110" i="150" s="1"/>
  <c r="I109" i="150"/>
  <c r="H109" i="150"/>
  <c r="G109" i="150"/>
  <c r="M109" i="150" s="1"/>
  <c r="F109" i="150"/>
  <c r="L109" i="150" s="1"/>
  <c r="E109" i="150"/>
  <c r="D109" i="150"/>
  <c r="C109" i="150"/>
  <c r="B109" i="150"/>
  <c r="M108" i="150"/>
  <c r="L108" i="150"/>
  <c r="K108" i="150"/>
  <c r="G108" i="150"/>
  <c r="F108" i="150"/>
  <c r="E108" i="150"/>
  <c r="D108" i="150"/>
  <c r="C108" i="150"/>
  <c r="B108" i="150"/>
  <c r="J107" i="150"/>
  <c r="G107" i="150"/>
  <c r="F107" i="150"/>
  <c r="E107" i="150"/>
  <c r="D107" i="150"/>
  <c r="C107" i="150"/>
  <c r="B107" i="150"/>
  <c r="M106" i="150"/>
  <c r="G106" i="150"/>
  <c r="F106" i="150"/>
  <c r="E106" i="150"/>
  <c r="K106" i="150" s="1"/>
  <c r="D106" i="150"/>
  <c r="C106" i="150"/>
  <c r="B106" i="150"/>
  <c r="I105" i="150"/>
  <c r="G105" i="150"/>
  <c r="F105" i="150"/>
  <c r="E105" i="150"/>
  <c r="D105" i="150"/>
  <c r="C105" i="150"/>
  <c r="B105" i="150"/>
  <c r="H105" i="150" s="1"/>
  <c r="G104" i="150"/>
  <c r="F104" i="150"/>
  <c r="L104" i="150" s="1"/>
  <c r="E104" i="150"/>
  <c r="K104" i="150" s="1"/>
  <c r="D104" i="150"/>
  <c r="J104" i="150" s="1"/>
  <c r="C104" i="150"/>
  <c r="I104" i="150" s="1"/>
  <c r="B104" i="150"/>
  <c r="G103" i="150"/>
  <c r="M103" i="150" s="1"/>
  <c r="F103" i="150"/>
  <c r="L103" i="150" s="1"/>
  <c r="E103" i="150"/>
  <c r="D103" i="150"/>
  <c r="C103" i="150"/>
  <c r="B103" i="150"/>
  <c r="K102" i="150"/>
  <c r="G102" i="150"/>
  <c r="F102" i="150"/>
  <c r="L102" i="150" s="1"/>
  <c r="E102" i="150"/>
  <c r="D102" i="150"/>
  <c r="J102" i="150" s="1"/>
  <c r="C102" i="150"/>
  <c r="I102" i="150" s="1"/>
  <c r="B102" i="150"/>
  <c r="H102" i="150" s="1"/>
  <c r="G101" i="150"/>
  <c r="M101" i="150" s="1"/>
  <c r="F101" i="150"/>
  <c r="L101" i="150" s="1"/>
  <c r="E101" i="150"/>
  <c r="D101" i="150"/>
  <c r="C101" i="150"/>
  <c r="B101" i="150"/>
  <c r="L100" i="150"/>
  <c r="K100" i="150"/>
  <c r="G100" i="150"/>
  <c r="F100" i="150"/>
  <c r="E100" i="150"/>
  <c r="D100" i="150"/>
  <c r="C100" i="150"/>
  <c r="B100" i="150"/>
  <c r="H100" i="150" s="1"/>
  <c r="J99" i="150"/>
  <c r="I99" i="150"/>
  <c r="H99" i="150"/>
  <c r="G99" i="150"/>
  <c r="F99" i="150"/>
  <c r="E99" i="150"/>
  <c r="D99" i="150"/>
  <c r="C99" i="150"/>
  <c r="B99" i="150"/>
  <c r="M98" i="150"/>
  <c r="L98" i="150"/>
  <c r="G98" i="150"/>
  <c r="F98" i="150"/>
  <c r="E98" i="150"/>
  <c r="K98" i="150" s="1"/>
  <c r="D98" i="150"/>
  <c r="J98" i="150" s="1"/>
  <c r="C98" i="150"/>
  <c r="I98" i="150" s="1"/>
  <c r="B98" i="150"/>
  <c r="H98" i="150" s="1"/>
  <c r="J97" i="150"/>
  <c r="I97" i="150"/>
  <c r="G97" i="150"/>
  <c r="F97" i="150"/>
  <c r="E97" i="150"/>
  <c r="D97" i="150"/>
  <c r="C97" i="150"/>
  <c r="B97" i="150"/>
  <c r="H97" i="150" s="1"/>
  <c r="G96" i="150"/>
  <c r="F96" i="150"/>
  <c r="L96" i="150" s="1"/>
  <c r="E96" i="150"/>
  <c r="K96" i="150" s="1"/>
  <c r="D96" i="150"/>
  <c r="C96" i="150"/>
  <c r="B96" i="150"/>
  <c r="G95" i="150"/>
  <c r="M95" i="150" s="1"/>
  <c r="F95" i="150"/>
  <c r="E95" i="150"/>
  <c r="D95" i="150"/>
  <c r="C95" i="150"/>
  <c r="B95" i="150"/>
  <c r="G94" i="150"/>
  <c r="F94" i="150"/>
  <c r="E94" i="150"/>
  <c r="K94" i="150" s="1"/>
  <c r="D94" i="150"/>
  <c r="J94" i="150" s="1"/>
  <c r="C94" i="150"/>
  <c r="I94" i="150" s="1"/>
  <c r="B94" i="150"/>
  <c r="H94" i="150" s="1"/>
  <c r="I93" i="150"/>
  <c r="H93" i="150"/>
  <c r="G93" i="150"/>
  <c r="F93" i="150"/>
  <c r="L93" i="150" s="1"/>
  <c r="E93" i="150"/>
  <c r="D93" i="150"/>
  <c r="C93" i="150"/>
  <c r="B93" i="150"/>
  <c r="M92" i="150"/>
  <c r="L92" i="150"/>
  <c r="K92" i="150"/>
  <c r="G92" i="150"/>
  <c r="F92" i="150"/>
  <c r="E92" i="150"/>
  <c r="D92" i="150"/>
  <c r="C92" i="150"/>
  <c r="B92" i="150"/>
  <c r="I91" i="150"/>
  <c r="H91" i="150"/>
  <c r="G91" i="150"/>
  <c r="F91" i="150"/>
  <c r="E91" i="150"/>
  <c r="D91" i="150"/>
  <c r="C91" i="150"/>
  <c r="B91" i="150"/>
  <c r="L90" i="150"/>
  <c r="G90" i="150"/>
  <c r="F90" i="150"/>
  <c r="E90" i="150"/>
  <c r="K90" i="150" s="1"/>
  <c r="D90" i="150"/>
  <c r="J90" i="150" s="1"/>
  <c r="C90" i="150"/>
  <c r="I90" i="150" s="1"/>
  <c r="B90" i="150"/>
  <c r="H90" i="150" s="1"/>
  <c r="G89" i="150"/>
  <c r="F89" i="150"/>
  <c r="E89" i="150"/>
  <c r="D89" i="150"/>
  <c r="C89" i="150"/>
  <c r="B89" i="150"/>
  <c r="G88" i="150"/>
  <c r="F88" i="150"/>
  <c r="E88" i="150"/>
  <c r="K88" i="150" s="1"/>
  <c r="D88" i="150"/>
  <c r="J88" i="150" s="1"/>
  <c r="C88" i="150"/>
  <c r="I88" i="150" s="1"/>
  <c r="B88" i="150"/>
  <c r="G87" i="150"/>
  <c r="M87" i="150" s="1"/>
  <c r="F87" i="150"/>
  <c r="L87" i="150" s="1"/>
  <c r="E87" i="150"/>
  <c r="D87" i="150"/>
  <c r="C87" i="150"/>
  <c r="B87" i="150"/>
  <c r="K86" i="150"/>
  <c r="G86" i="150"/>
  <c r="F86" i="150"/>
  <c r="E86" i="150"/>
  <c r="D86" i="150"/>
  <c r="C86" i="150"/>
  <c r="B86" i="150"/>
  <c r="I85" i="150"/>
  <c r="H85" i="150"/>
  <c r="G85" i="150"/>
  <c r="M85" i="150" s="1"/>
  <c r="F85" i="150"/>
  <c r="E85" i="150"/>
  <c r="D85" i="150"/>
  <c r="C85" i="150"/>
  <c r="B85" i="150"/>
  <c r="M84" i="150"/>
  <c r="L84" i="150"/>
  <c r="K84" i="150"/>
  <c r="G84" i="150"/>
  <c r="F84" i="150"/>
  <c r="E84" i="150"/>
  <c r="D84" i="150"/>
  <c r="C84" i="150"/>
  <c r="B84" i="150"/>
  <c r="I83" i="150"/>
  <c r="G83" i="150"/>
  <c r="F83" i="150"/>
  <c r="E83" i="150"/>
  <c r="D83" i="150"/>
  <c r="C83" i="150"/>
  <c r="B83" i="150"/>
  <c r="H83" i="150" s="1"/>
  <c r="M82" i="150"/>
  <c r="L82" i="150"/>
  <c r="G82" i="150"/>
  <c r="F82" i="150"/>
  <c r="E82" i="150"/>
  <c r="K82" i="150" s="1"/>
  <c r="D82" i="150"/>
  <c r="J82" i="150" s="1"/>
  <c r="C82" i="150"/>
  <c r="I82" i="150" s="1"/>
  <c r="B82" i="150"/>
  <c r="H82" i="150" s="1"/>
  <c r="G81" i="150"/>
  <c r="F81" i="150"/>
  <c r="E81" i="150"/>
  <c r="D81" i="150"/>
  <c r="C81" i="150"/>
  <c r="B81" i="150"/>
  <c r="G80" i="150"/>
  <c r="F80" i="150"/>
  <c r="E80" i="150"/>
  <c r="D80" i="150"/>
  <c r="J80" i="150" s="1"/>
  <c r="C80" i="150"/>
  <c r="I80" i="150" s="1"/>
  <c r="B80" i="150"/>
  <c r="G79" i="150"/>
  <c r="M79" i="150" s="1"/>
  <c r="F79" i="150"/>
  <c r="L79" i="150" s="1"/>
  <c r="E79" i="150"/>
  <c r="D79" i="150"/>
  <c r="C79" i="150"/>
  <c r="B79" i="150"/>
  <c r="G78" i="150"/>
  <c r="F78" i="150"/>
  <c r="E78" i="150"/>
  <c r="K78" i="150" s="1"/>
  <c r="D78" i="150"/>
  <c r="C78" i="150"/>
  <c r="B78" i="150"/>
  <c r="I77" i="150"/>
  <c r="H77" i="150"/>
  <c r="G77" i="150"/>
  <c r="F77" i="150"/>
  <c r="E77" i="150"/>
  <c r="D77" i="150"/>
  <c r="C77" i="150"/>
  <c r="B77" i="150"/>
  <c r="M76" i="150"/>
  <c r="L76" i="150"/>
  <c r="K76" i="150"/>
  <c r="G76" i="150"/>
  <c r="F76" i="150"/>
  <c r="E76" i="150"/>
  <c r="D76" i="150"/>
  <c r="C76" i="150"/>
  <c r="B76" i="150"/>
  <c r="I75" i="150"/>
  <c r="H75" i="150"/>
  <c r="G75" i="150"/>
  <c r="F75" i="150"/>
  <c r="E75" i="150"/>
  <c r="D75" i="150"/>
  <c r="C75" i="150"/>
  <c r="B75" i="150"/>
  <c r="L74" i="150"/>
  <c r="G74" i="150"/>
  <c r="F74" i="150"/>
  <c r="E74" i="150"/>
  <c r="K74" i="150" s="1"/>
  <c r="D74" i="150"/>
  <c r="J74" i="150" s="1"/>
  <c r="C74" i="150"/>
  <c r="I74" i="150" s="1"/>
  <c r="B74" i="150"/>
  <c r="H74" i="150" s="1"/>
  <c r="G73" i="150"/>
  <c r="F73" i="150"/>
  <c r="E73" i="150"/>
  <c r="D73" i="150"/>
  <c r="C73" i="150"/>
  <c r="B73" i="150"/>
  <c r="G72" i="150"/>
  <c r="F72" i="150"/>
  <c r="E72" i="150"/>
  <c r="K72" i="150" s="1"/>
  <c r="D72" i="150"/>
  <c r="J72" i="150" s="1"/>
  <c r="C72" i="150"/>
  <c r="I72" i="150" s="1"/>
  <c r="B72" i="150"/>
  <c r="G71" i="150"/>
  <c r="M71" i="150" s="1"/>
  <c r="F71" i="150"/>
  <c r="L71" i="150" s="1"/>
  <c r="E71" i="150"/>
  <c r="D71" i="150"/>
  <c r="C71" i="150"/>
  <c r="B71" i="150"/>
  <c r="K70" i="150"/>
  <c r="G70" i="150"/>
  <c r="F70" i="150"/>
  <c r="E70" i="150"/>
  <c r="D70" i="150"/>
  <c r="C70" i="150"/>
  <c r="B70" i="150"/>
  <c r="I69" i="150"/>
  <c r="H69" i="150"/>
  <c r="G69" i="150"/>
  <c r="M69" i="150" s="1"/>
  <c r="F69" i="150"/>
  <c r="E69" i="150"/>
  <c r="D69" i="150"/>
  <c r="C69" i="150"/>
  <c r="B69" i="150"/>
  <c r="M68" i="150"/>
  <c r="L68" i="150"/>
  <c r="K68" i="150"/>
  <c r="G68" i="150"/>
  <c r="F68" i="150"/>
  <c r="E68" i="150"/>
  <c r="D68" i="150"/>
  <c r="C68" i="150"/>
  <c r="B68" i="150"/>
  <c r="I67" i="150"/>
  <c r="G67" i="150"/>
  <c r="F67" i="150"/>
  <c r="E67" i="150"/>
  <c r="D67" i="150"/>
  <c r="C67" i="150"/>
  <c r="B67" i="150"/>
  <c r="H67" i="150" s="1"/>
  <c r="M66" i="150"/>
  <c r="L66" i="150"/>
  <c r="G66" i="150"/>
  <c r="F66" i="150"/>
  <c r="E66" i="150"/>
  <c r="K66" i="150" s="1"/>
  <c r="D66" i="150"/>
  <c r="J66" i="150" s="1"/>
  <c r="C66" i="150"/>
  <c r="I66" i="150" s="1"/>
  <c r="B66" i="150"/>
  <c r="H66" i="150" s="1"/>
  <c r="G65" i="150"/>
  <c r="F65" i="150"/>
  <c r="E65" i="150"/>
  <c r="D65" i="150"/>
  <c r="C65" i="150"/>
  <c r="B65" i="150"/>
  <c r="G64" i="150"/>
  <c r="F64" i="150"/>
  <c r="E64" i="150"/>
  <c r="D64" i="150"/>
  <c r="J64" i="150" s="1"/>
  <c r="C64" i="150"/>
  <c r="I64" i="150" s="1"/>
  <c r="B64" i="150"/>
  <c r="G63" i="150"/>
  <c r="M63" i="150" s="1"/>
  <c r="F63" i="150"/>
  <c r="L63" i="150" s="1"/>
  <c r="E63" i="150"/>
  <c r="D63" i="150"/>
  <c r="C63" i="150"/>
  <c r="B63" i="150"/>
  <c r="G62" i="150"/>
  <c r="F62" i="150"/>
  <c r="E62" i="150"/>
  <c r="K62" i="150" s="1"/>
  <c r="D62" i="150"/>
  <c r="C62" i="150"/>
  <c r="B62" i="150"/>
  <c r="I61" i="150"/>
  <c r="H61" i="150"/>
  <c r="G61" i="150"/>
  <c r="F61" i="150"/>
  <c r="E61" i="150"/>
  <c r="D61" i="150"/>
  <c r="C61" i="150"/>
  <c r="B61" i="150"/>
  <c r="M60" i="150"/>
  <c r="L60" i="150"/>
  <c r="K60" i="150"/>
  <c r="G60" i="150"/>
  <c r="F60" i="150"/>
  <c r="E60" i="150"/>
  <c r="D60" i="150"/>
  <c r="C60" i="150"/>
  <c r="B60" i="150"/>
  <c r="I59" i="150"/>
  <c r="H59" i="150"/>
  <c r="G59" i="150"/>
  <c r="F59" i="150"/>
  <c r="E59" i="150"/>
  <c r="D59" i="150"/>
  <c r="C59" i="150"/>
  <c r="B59" i="150"/>
  <c r="L58" i="150"/>
  <c r="G58" i="150"/>
  <c r="F58" i="150"/>
  <c r="E58" i="150"/>
  <c r="K58" i="150" s="1"/>
  <c r="D58" i="150"/>
  <c r="J58" i="150" s="1"/>
  <c r="C58" i="150"/>
  <c r="I58" i="150" s="1"/>
  <c r="B58" i="150"/>
  <c r="H58" i="150" s="1"/>
  <c r="G57" i="150"/>
  <c r="C57" i="150"/>
  <c r="B57" i="150"/>
  <c r="G56" i="150"/>
  <c r="C56" i="150"/>
  <c r="I56" i="150" s="1"/>
  <c r="B56" i="150"/>
  <c r="M55" i="150"/>
  <c r="I55" i="150"/>
  <c r="G55" i="150"/>
  <c r="C55" i="150"/>
  <c r="B55" i="150"/>
  <c r="I54" i="150"/>
  <c r="H54" i="150"/>
  <c r="G54" i="150"/>
  <c r="C54" i="150"/>
  <c r="B54" i="150"/>
  <c r="G53" i="150"/>
  <c r="C53" i="150"/>
  <c r="B53" i="150"/>
  <c r="M52" i="150"/>
  <c r="G52" i="150"/>
  <c r="C52" i="150"/>
  <c r="I52" i="150" s="1"/>
  <c r="B52" i="150"/>
  <c r="H52" i="150" s="1"/>
  <c r="G51" i="150"/>
  <c r="C51" i="150"/>
  <c r="B51" i="150"/>
  <c r="I50" i="150"/>
  <c r="H50" i="150"/>
  <c r="G50" i="150"/>
  <c r="C50" i="150"/>
  <c r="B50" i="150"/>
  <c r="G49" i="150"/>
  <c r="C49" i="150"/>
  <c r="I49" i="150" s="1"/>
  <c r="B49" i="150"/>
  <c r="H49" i="150" s="1"/>
  <c r="G48" i="150"/>
  <c r="C48" i="150"/>
  <c r="B48" i="150"/>
  <c r="H47" i="150"/>
  <c r="G47" i="150"/>
  <c r="C47" i="150"/>
  <c r="B47" i="150"/>
  <c r="G46" i="150"/>
  <c r="C46" i="150"/>
  <c r="B46" i="150"/>
  <c r="G45" i="150"/>
  <c r="M45" i="150" s="1"/>
  <c r="C45" i="150"/>
  <c r="B45" i="150"/>
  <c r="G44" i="150"/>
  <c r="C44" i="150"/>
  <c r="B44" i="150"/>
  <c r="M43" i="150"/>
  <c r="I43" i="150"/>
  <c r="G43" i="150"/>
  <c r="C43" i="150"/>
  <c r="B43" i="150"/>
  <c r="G42" i="150"/>
  <c r="M42" i="150" s="1"/>
  <c r="C42" i="150"/>
  <c r="I42" i="150" s="1"/>
  <c r="B42" i="150"/>
  <c r="G41" i="150"/>
  <c r="M41" i="150" s="1"/>
  <c r="C41" i="150"/>
  <c r="B41" i="150"/>
  <c r="G40" i="150"/>
  <c r="C40" i="150"/>
  <c r="B40" i="150"/>
  <c r="H40" i="150" s="1"/>
  <c r="M39" i="150"/>
  <c r="I39" i="150"/>
  <c r="G39" i="150"/>
  <c r="C39" i="150"/>
  <c r="B39" i="150"/>
  <c r="G38" i="150"/>
  <c r="M38" i="150" s="1"/>
  <c r="C38" i="150"/>
  <c r="I38" i="150" s="1"/>
  <c r="B38" i="150"/>
  <c r="G37" i="150"/>
  <c r="C37" i="150"/>
  <c r="B37" i="150"/>
  <c r="M36" i="150"/>
  <c r="G36" i="150"/>
  <c r="C36" i="150"/>
  <c r="B36" i="150"/>
  <c r="H36" i="150" s="1"/>
  <c r="G35" i="150"/>
  <c r="C35" i="150"/>
  <c r="B35" i="150"/>
  <c r="I34" i="150"/>
  <c r="H34" i="150"/>
  <c r="G34" i="150"/>
  <c r="C34" i="150"/>
  <c r="B34" i="150"/>
  <c r="G33" i="150"/>
  <c r="C33" i="150"/>
  <c r="I33" i="150" s="1"/>
  <c r="B33" i="150"/>
  <c r="H33" i="150" s="1"/>
  <c r="G32" i="150"/>
  <c r="C32" i="150"/>
  <c r="B32" i="150"/>
  <c r="H31" i="150"/>
  <c r="G31" i="150"/>
  <c r="C31" i="150"/>
  <c r="B31" i="150"/>
  <c r="G30" i="150"/>
  <c r="C30" i="150"/>
  <c r="B30" i="150"/>
  <c r="G29" i="150"/>
  <c r="M29" i="150" s="1"/>
  <c r="C29" i="150"/>
  <c r="I29" i="150" s="1"/>
  <c r="B29" i="150"/>
  <c r="H29" i="150" s="1"/>
  <c r="G28" i="150"/>
  <c r="C28" i="150"/>
  <c r="B28" i="150"/>
  <c r="H27" i="150"/>
  <c r="G27" i="150"/>
  <c r="C27" i="150"/>
  <c r="B27" i="150"/>
  <c r="G26" i="150"/>
  <c r="M26" i="150" s="1"/>
  <c r="C26" i="150"/>
  <c r="I26" i="150" s="1"/>
  <c r="B26" i="150"/>
  <c r="G25" i="150"/>
  <c r="C25" i="150"/>
  <c r="B25" i="150"/>
  <c r="G24" i="150"/>
  <c r="C24" i="150"/>
  <c r="B24" i="150"/>
  <c r="M23" i="150"/>
  <c r="I23" i="150"/>
  <c r="G23" i="150"/>
  <c r="C23" i="150"/>
  <c r="B23" i="150"/>
  <c r="G22" i="150"/>
  <c r="C22" i="150"/>
  <c r="B22" i="150"/>
  <c r="G21" i="150"/>
  <c r="C21" i="150"/>
  <c r="B21" i="150"/>
  <c r="M20" i="150"/>
  <c r="G20" i="150"/>
  <c r="C20" i="150"/>
  <c r="B20" i="150"/>
  <c r="H20" i="150" s="1"/>
  <c r="G19" i="150"/>
  <c r="C19" i="150"/>
  <c r="B19" i="150"/>
  <c r="I18" i="150"/>
  <c r="H18" i="150"/>
  <c r="G18" i="150"/>
  <c r="C18" i="150"/>
  <c r="B18" i="150"/>
  <c r="G17" i="150"/>
  <c r="C17" i="150"/>
  <c r="I17" i="150" s="1"/>
  <c r="B17" i="150"/>
  <c r="H17" i="150" s="1"/>
  <c r="M16" i="150"/>
  <c r="G16" i="150"/>
  <c r="C16" i="150"/>
  <c r="B16" i="150"/>
  <c r="H15" i="150"/>
  <c r="G15" i="150"/>
  <c r="C15" i="150"/>
  <c r="B15" i="150"/>
  <c r="G14" i="150"/>
  <c r="C14" i="150"/>
  <c r="I14" i="150" s="1"/>
  <c r="B14" i="150"/>
  <c r="G13" i="150"/>
  <c r="M13" i="150" s="1"/>
  <c r="C13" i="150"/>
  <c r="B13" i="150"/>
  <c r="G12" i="150"/>
  <c r="C12" i="150"/>
  <c r="B12" i="150"/>
  <c r="G11" i="150"/>
  <c r="C11" i="150"/>
  <c r="B11" i="150"/>
  <c r="G10" i="150"/>
  <c r="M10" i="150" s="1"/>
  <c r="C10" i="150"/>
  <c r="I10" i="150" s="1"/>
  <c r="B10" i="150"/>
  <c r="G9" i="150"/>
  <c r="C9" i="150"/>
  <c r="B9" i="150"/>
  <c r="G115" i="149"/>
  <c r="F115" i="149"/>
  <c r="E115" i="149"/>
  <c r="K115" i="149" s="1"/>
  <c r="D115" i="149"/>
  <c r="J115" i="149" s="1"/>
  <c r="C115" i="149"/>
  <c r="B115" i="149"/>
  <c r="J114" i="149"/>
  <c r="I114" i="149"/>
  <c r="G114" i="149"/>
  <c r="F114" i="149"/>
  <c r="E114" i="149"/>
  <c r="D114" i="149"/>
  <c r="C114" i="149"/>
  <c r="B114" i="149"/>
  <c r="H113" i="149"/>
  <c r="G113" i="149"/>
  <c r="M113" i="149" s="1"/>
  <c r="F113" i="149"/>
  <c r="L113" i="149" s="1"/>
  <c r="E113" i="149"/>
  <c r="D113" i="149"/>
  <c r="C113" i="149"/>
  <c r="B113" i="149"/>
  <c r="L112" i="149"/>
  <c r="K112" i="149"/>
  <c r="G112" i="149"/>
  <c r="F112" i="149"/>
  <c r="E112" i="149"/>
  <c r="D112" i="149"/>
  <c r="C112" i="149"/>
  <c r="B112" i="149"/>
  <c r="M111" i="149"/>
  <c r="G111" i="149"/>
  <c r="F111" i="149"/>
  <c r="E111" i="149"/>
  <c r="D111" i="149"/>
  <c r="C111" i="149"/>
  <c r="B111" i="149"/>
  <c r="G110" i="149"/>
  <c r="F110" i="149"/>
  <c r="E110" i="149"/>
  <c r="D110" i="149"/>
  <c r="J110" i="149" s="1"/>
  <c r="C110" i="149"/>
  <c r="I110" i="149" s="1"/>
  <c r="B110" i="149"/>
  <c r="H110" i="149" s="1"/>
  <c r="M109" i="149"/>
  <c r="G109" i="149"/>
  <c r="F109" i="149"/>
  <c r="L109" i="149" s="1"/>
  <c r="E109" i="149"/>
  <c r="K109" i="149" s="1"/>
  <c r="D109" i="149"/>
  <c r="J109" i="149" s="1"/>
  <c r="C109" i="149"/>
  <c r="B109" i="149"/>
  <c r="G108" i="149"/>
  <c r="F108" i="149"/>
  <c r="E108" i="149"/>
  <c r="D108" i="149"/>
  <c r="J108" i="149" s="1"/>
  <c r="C108" i="149"/>
  <c r="B108" i="149"/>
  <c r="G107" i="149"/>
  <c r="M107" i="149" s="1"/>
  <c r="F107" i="149"/>
  <c r="L107" i="149" s="1"/>
  <c r="E107" i="149"/>
  <c r="K107" i="149" s="1"/>
  <c r="D107" i="149"/>
  <c r="J107" i="149" s="1"/>
  <c r="C107" i="149"/>
  <c r="B107" i="149"/>
  <c r="G106" i="149"/>
  <c r="F106" i="149"/>
  <c r="E106" i="149"/>
  <c r="D106" i="149"/>
  <c r="C106" i="149"/>
  <c r="B106" i="149"/>
  <c r="H105" i="149"/>
  <c r="G105" i="149"/>
  <c r="M105" i="149" s="1"/>
  <c r="F105" i="149"/>
  <c r="E105" i="149"/>
  <c r="D105" i="149"/>
  <c r="C105" i="149"/>
  <c r="B105" i="149"/>
  <c r="L104" i="149"/>
  <c r="K104" i="149"/>
  <c r="J104" i="149"/>
  <c r="G104" i="149"/>
  <c r="F104" i="149"/>
  <c r="E104" i="149"/>
  <c r="D104" i="149"/>
  <c r="C104" i="149"/>
  <c r="I104" i="149" s="1"/>
  <c r="B104" i="149"/>
  <c r="H104" i="149" s="1"/>
  <c r="M103" i="149"/>
  <c r="H103" i="149"/>
  <c r="G103" i="149"/>
  <c r="F103" i="149"/>
  <c r="E103" i="149"/>
  <c r="D103" i="149"/>
  <c r="C103" i="149"/>
  <c r="B103" i="149"/>
  <c r="L102" i="149"/>
  <c r="K102" i="149"/>
  <c r="G102" i="149"/>
  <c r="F102" i="149"/>
  <c r="E102" i="149"/>
  <c r="D102" i="149"/>
  <c r="J102" i="149" s="1"/>
  <c r="C102" i="149"/>
  <c r="I102" i="149" s="1"/>
  <c r="B102" i="149"/>
  <c r="H102" i="149" s="1"/>
  <c r="M101" i="149"/>
  <c r="G101" i="149"/>
  <c r="F101" i="149"/>
  <c r="L101" i="149" s="1"/>
  <c r="E101" i="149"/>
  <c r="D101" i="149"/>
  <c r="C101" i="149"/>
  <c r="B101" i="149"/>
  <c r="G100" i="149"/>
  <c r="F100" i="149"/>
  <c r="E100" i="149"/>
  <c r="D100" i="149"/>
  <c r="C100" i="149"/>
  <c r="B100" i="149"/>
  <c r="G99" i="149"/>
  <c r="F99" i="149"/>
  <c r="E99" i="149"/>
  <c r="K99" i="149" s="1"/>
  <c r="D99" i="149"/>
  <c r="J99" i="149" s="1"/>
  <c r="C99" i="149"/>
  <c r="B99" i="149"/>
  <c r="J98" i="149"/>
  <c r="I98" i="149"/>
  <c r="G98" i="149"/>
  <c r="F98" i="149"/>
  <c r="E98" i="149"/>
  <c r="D98" i="149"/>
  <c r="C98" i="149"/>
  <c r="B98" i="149"/>
  <c r="H97" i="149"/>
  <c r="G97" i="149"/>
  <c r="M97" i="149" s="1"/>
  <c r="F97" i="149"/>
  <c r="L97" i="149" s="1"/>
  <c r="E97" i="149"/>
  <c r="D97" i="149"/>
  <c r="C97" i="149"/>
  <c r="B97" i="149"/>
  <c r="L96" i="149"/>
  <c r="K96" i="149"/>
  <c r="J96" i="149"/>
  <c r="I96" i="149"/>
  <c r="G96" i="149"/>
  <c r="F96" i="149"/>
  <c r="E96" i="149"/>
  <c r="D96" i="149"/>
  <c r="C96" i="149"/>
  <c r="B96" i="149"/>
  <c r="M95" i="149"/>
  <c r="H95" i="149"/>
  <c r="G95" i="149"/>
  <c r="F95" i="149"/>
  <c r="E95" i="149"/>
  <c r="D95" i="149"/>
  <c r="C95" i="149"/>
  <c r="B95" i="149"/>
  <c r="G94" i="149"/>
  <c r="F94" i="149"/>
  <c r="E94" i="149"/>
  <c r="D94" i="149"/>
  <c r="J94" i="149" s="1"/>
  <c r="C94" i="149"/>
  <c r="I94" i="149" s="1"/>
  <c r="B94" i="149"/>
  <c r="H94" i="149" s="1"/>
  <c r="G93" i="149"/>
  <c r="F93" i="149"/>
  <c r="L93" i="149" s="1"/>
  <c r="E93" i="149"/>
  <c r="K93" i="149" s="1"/>
  <c r="D93" i="149"/>
  <c r="J93" i="149" s="1"/>
  <c r="C93" i="149"/>
  <c r="B93" i="149"/>
  <c r="G92" i="149"/>
  <c r="F92" i="149"/>
  <c r="E92" i="149"/>
  <c r="D92" i="149"/>
  <c r="J92" i="149" s="1"/>
  <c r="C92" i="149"/>
  <c r="B92" i="149"/>
  <c r="G91" i="149"/>
  <c r="F91" i="149"/>
  <c r="E91" i="149"/>
  <c r="D91" i="149"/>
  <c r="C91" i="149"/>
  <c r="B91" i="149"/>
  <c r="J90" i="149"/>
  <c r="I90" i="149"/>
  <c r="G90" i="149"/>
  <c r="F90" i="149"/>
  <c r="E90" i="149"/>
  <c r="D90" i="149"/>
  <c r="C90" i="149"/>
  <c r="B90" i="149"/>
  <c r="M89" i="149"/>
  <c r="H89" i="149"/>
  <c r="G89" i="149"/>
  <c r="F89" i="149"/>
  <c r="L89" i="149" s="1"/>
  <c r="E89" i="149"/>
  <c r="D89" i="149"/>
  <c r="C89" i="149"/>
  <c r="B89" i="149"/>
  <c r="L88" i="149"/>
  <c r="K88" i="149"/>
  <c r="J88" i="149"/>
  <c r="G88" i="149"/>
  <c r="F88" i="149"/>
  <c r="E88" i="149"/>
  <c r="D88" i="149"/>
  <c r="C88" i="149"/>
  <c r="I88" i="149" s="1"/>
  <c r="B88" i="149"/>
  <c r="H88" i="149" s="1"/>
  <c r="M87" i="149"/>
  <c r="G87" i="149"/>
  <c r="F87" i="149"/>
  <c r="E87" i="149"/>
  <c r="D87" i="149"/>
  <c r="C87" i="149"/>
  <c r="B87" i="149"/>
  <c r="G86" i="149"/>
  <c r="F86" i="149"/>
  <c r="E86" i="149"/>
  <c r="D86" i="149"/>
  <c r="J86" i="149" s="1"/>
  <c r="C86" i="149"/>
  <c r="B86" i="149"/>
  <c r="G85" i="149"/>
  <c r="F85" i="149"/>
  <c r="E85" i="149"/>
  <c r="K85" i="149" s="1"/>
  <c r="D85" i="149"/>
  <c r="J85" i="149" s="1"/>
  <c r="C85" i="149"/>
  <c r="B85" i="149"/>
  <c r="G84" i="149"/>
  <c r="F84" i="149"/>
  <c r="E84" i="149"/>
  <c r="D84" i="149"/>
  <c r="C84" i="149"/>
  <c r="B84" i="149"/>
  <c r="G83" i="149"/>
  <c r="M83" i="149" s="1"/>
  <c r="F83" i="149"/>
  <c r="L83" i="149" s="1"/>
  <c r="E83" i="149"/>
  <c r="D83" i="149"/>
  <c r="C83" i="149"/>
  <c r="B83" i="149"/>
  <c r="J82" i="149"/>
  <c r="I82" i="149"/>
  <c r="G82" i="149"/>
  <c r="F82" i="149"/>
  <c r="E82" i="149"/>
  <c r="D82" i="149"/>
  <c r="C82" i="149"/>
  <c r="B82" i="149"/>
  <c r="G81" i="149"/>
  <c r="M81" i="149" s="1"/>
  <c r="F81" i="149"/>
  <c r="L81" i="149" s="1"/>
  <c r="E81" i="149"/>
  <c r="D81" i="149"/>
  <c r="C81" i="149"/>
  <c r="B81" i="149"/>
  <c r="J80" i="149"/>
  <c r="I80" i="149"/>
  <c r="G80" i="149"/>
  <c r="F80" i="149"/>
  <c r="E80" i="149"/>
  <c r="D80" i="149"/>
  <c r="C80" i="149"/>
  <c r="B80" i="149"/>
  <c r="H80" i="149" s="1"/>
  <c r="M79" i="149"/>
  <c r="H79" i="149"/>
  <c r="G79" i="149"/>
  <c r="F79" i="149"/>
  <c r="E79" i="149"/>
  <c r="D79" i="149"/>
  <c r="C79" i="149"/>
  <c r="B79" i="149"/>
  <c r="G78" i="149"/>
  <c r="F78" i="149"/>
  <c r="E78" i="149"/>
  <c r="D78" i="149"/>
  <c r="C78" i="149"/>
  <c r="B78" i="149"/>
  <c r="G77" i="149"/>
  <c r="F77" i="149"/>
  <c r="E77" i="149"/>
  <c r="K77" i="149" s="1"/>
  <c r="D77" i="149"/>
  <c r="J77" i="149" s="1"/>
  <c r="C77" i="149"/>
  <c r="B77" i="149"/>
  <c r="G76" i="149"/>
  <c r="F76" i="149"/>
  <c r="E76" i="149"/>
  <c r="D76" i="149"/>
  <c r="J76" i="149" s="1"/>
  <c r="C76" i="149"/>
  <c r="B76" i="149"/>
  <c r="G75" i="149"/>
  <c r="F75" i="149"/>
  <c r="E75" i="149"/>
  <c r="D75" i="149"/>
  <c r="C75" i="149"/>
  <c r="B75" i="149"/>
  <c r="J74" i="149"/>
  <c r="I74" i="149"/>
  <c r="G74" i="149"/>
  <c r="F74" i="149"/>
  <c r="E74" i="149"/>
  <c r="D74" i="149"/>
  <c r="C74" i="149"/>
  <c r="B74" i="149"/>
  <c r="M73" i="149"/>
  <c r="H73" i="149"/>
  <c r="G73" i="149"/>
  <c r="F73" i="149"/>
  <c r="L73" i="149" s="1"/>
  <c r="E73" i="149"/>
  <c r="D73" i="149"/>
  <c r="C73" i="149"/>
  <c r="B73" i="149"/>
  <c r="L72" i="149"/>
  <c r="K72" i="149"/>
  <c r="J72" i="149"/>
  <c r="G72" i="149"/>
  <c r="F72" i="149"/>
  <c r="E72" i="149"/>
  <c r="D72" i="149"/>
  <c r="C72" i="149"/>
  <c r="I72" i="149" s="1"/>
  <c r="B72" i="149"/>
  <c r="H72" i="149" s="1"/>
  <c r="M71" i="149"/>
  <c r="G71" i="149"/>
  <c r="F71" i="149"/>
  <c r="E71" i="149"/>
  <c r="D71" i="149"/>
  <c r="C71" i="149"/>
  <c r="B71" i="149"/>
  <c r="G70" i="149"/>
  <c r="F70" i="149"/>
  <c r="E70" i="149"/>
  <c r="D70" i="149"/>
  <c r="J70" i="149" s="1"/>
  <c r="C70" i="149"/>
  <c r="B70" i="149"/>
  <c r="G69" i="149"/>
  <c r="F69" i="149"/>
  <c r="E69" i="149"/>
  <c r="K69" i="149" s="1"/>
  <c r="D69" i="149"/>
  <c r="J69" i="149" s="1"/>
  <c r="C69" i="149"/>
  <c r="B69" i="149"/>
  <c r="G68" i="149"/>
  <c r="F68" i="149"/>
  <c r="E68" i="149"/>
  <c r="D68" i="149"/>
  <c r="C68" i="149"/>
  <c r="B68" i="149"/>
  <c r="G67" i="149"/>
  <c r="M67" i="149" s="1"/>
  <c r="F67" i="149"/>
  <c r="L67" i="149" s="1"/>
  <c r="E67" i="149"/>
  <c r="D67" i="149"/>
  <c r="C67" i="149"/>
  <c r="B67" i="149"/>
  <c r="J66" i="149"/>
  <c r="I66" i="149"/>
  <c r="G66" i="149"/>
  <c r="F66" i="149"/>
  <c r="E66" i="149"/>
  <c r="D66" i="149"/>
  <c r="C66" i="149"/>
  <c r="B66" i="149"/>
  <c r="G65" i="149"/>
  <c r="M65" i="149" s="1"/>
  <c r="F65" i="149"/>
  <c r="L65" i="149" s="1"/>
  <c r="E65" i="149"/>
  <c r="D65" i="149"/>
  <c r="C65" i="149"/>
  <c r="B65" i="149"/>
  <c r="J64" i="149"/>
  <c r="I64" i="149"/>
  <c r="G64" i="149"/>
  <c r="F64" i="149"/>
  <c r="E64" i="149"/>
  <c r="D64" i="149"/>
  <c r="C64" i="149"/>
  <c r="B64" i="149"/>
  <c r="H64" i="149" s="1"/>
  <c r="M63" i="149"/>
  <c r="H63" i="149"/>
  <c r="G63" i="149"/>
  <c r="F63" i="149"/>
  <c r="E63" i="149"/>
  <c r="D63" i="149"/>
  <c r="C63" i="149"/>
  <c r="B63" i="149"/>
  <c r="G62" i="149"/>
  <c r="F62" i="149"/>
  <c r="E62" i="149"/>
  <c r="D62" i="149"/>
  <c r="C62" i="149"/>
  <c r="B62" i="149"/>
  <c r="G61" i="149"/>
  <c r="F61" i="149"/>
  <c r="E61" i="149"/>
  <c r="K61" i="149" s="1"/>
  <c r="D61" i="149"/>
  <c r="J61" i="149" s="1"/>
  <c r="C61" i="149"/>
  <c r="B61" i="149"/>
  <c r="G60" i="149"/>
  <c r="F60" i="149"/>
  <c r="E60" i="149"/>
  <c r="D60" i="149"/>
  <c r="J60" i="149" s="1"/>
  <c r="C60" i="149"/>
  <c r="B60" i="149"/>
  <c r="G59" i="149"/>
  <c r="F59" i="149"/>
  <c r="E59" i="149"/>
  <c r="D59" i="149"/>
  <c r="C59" i="149"/>
  <c r="B59" i="149"/>
  <c r="J58" i="149"/>
  <c r="I58" i="149"/>
  <c r="G58" i="149"/>
  <c r="F58" i="149"/>
  <c r="E58" i="149"/>
  <c r="D58" i="149"/>
  <c r="C58" i="149"/>
  <c r="B58" i="149"/>
  <c r="G57" i="149"/>
  <c r="C57" i="149"/>
  <c r="B57" i="149"/>
  <c r="H57" i="149" s="1"/>
  <c r="G56" i="149"/>
  <c r="C56" i="149"/>
  <c r="B56" i="149"/>
  <c r="I55" i="149"/>
  <c r="H55" i="149"/>
  <c r="G55" i="149"/>
  <c r="C55" i="149"/>
  <c r="B55" i="149"/>
  <c r="G54" i="149"/>
  <c r="C54" i="149"/>
  <c r="B54" i="149"/>
  <c r="H54" i="149" s="1"/>
  <c r="M53" i="149"/>
  <c r="G53" i="149"/>
  <c r="C53" i="149"/>
  <c r="B53" i="149"/>
  <c r="H52" i="149"/>
  <c r="G52" i="149"/>
  <c r="C52" i="149"/>
  <c r="B52" i="149"/>
  <c r="G51" i="149"/>
  <c r="C51" i="149"/>
  <c r="B51" i="149"/>
  <c r="G50" i="149"/>
  <c r="M50" i="149" s="1"/>
  <c r="C50" i="149"/>
  <c r="I50" i="149" s="1"/>
  <c r="B50" i="149"/>
  <c r="H50" i="149" s="1"/>
  <c r="G49" i="149"/>
  <c r="C49" i="149"/>
  <c r="B49" i="149"/>
  <c r="G48" i="149"/>
  <c r="C48" i="149"/>
  <c r="B48" i="149"/>
  <c r="G47" i="149"/>
  <c r="M47" i="149" s="1"/>
  <c r="C47" i="149"/>
  <c r="I47" i="149" s="1"/>
  <c r="B47" i="149"/>
  <c r="G46" i="149"/>
  <c r="C46" i="149"/>
  <c r="B46" i="149"/>
  <c r="G45" i="149"/>
  <c r="C45" i="149"/>
  <c r="B45" i="149"/>
  <c r="H45" i="149" s="1"/>
  <c r="M44" i="149"/>
  <c r="I44" i="149"/>
  <c r="G44" i="149"/>
  <c r="C44" i="149"/>
  <c r="B44" i="149"/>
  <c r="G43" i="149"/>
  <c r="M43" i="149" s="1"/>
  <c r="C43" i="149"/>
  <c r="I43" i="149" s="1"/>
  <c r="B43" i="149"/>
  <c r="G42" i="149"/>
  <c r="C42" i="149"/>
  <c r="B42" i="149"/>
  <c r="G41" i="149"/>
  <c r="C41" i="149"/>
  <c r="B41" i="149"/>
  <c r="H41" i="149" s="1"/>
  <c r="G40" i="149"/>
  <c r="C40" i="149"/>
  <c r="B40" i="149"/>
  <c r="I39" i="149"/>
  <c r="H39" i="149"/>
  <c r="G39" i="149"/>
  <c r="C39" i="149"/>
  <c r="B39" i="149"/>
  <c r="G38" i="149"/>
  <c r="C38" i="149"/>
  <c r="B38" i="149"/>
  <c r="M37" i="149"/>
  <c r="G37" i="149"/>
  <c r="C37" i="149"/>
  <c r="B37" i="149"/>
  <c r="H36" i="149"/>
  <c r="G36" i="149"/>
  <c r="C36" i="149"/>
  <c r="B36" i="149"/>
  <c r="G35" i="149"/>
  <c r="C35" i="149"/>
  <c r="B35" i="149"/>
  <c r="G34" i="149"/>
  <c r="M34" i="149" s="1"/>
  <c r="C34" i="149"/>
  <c r="I34" i="149" s="1"/>
  <c r="B34" i="149"/>
  <c r="H34" i="149" s="1"/>
  <c r="G33" i="149"/>
  <c r="C33" i="149"/>
  <c r="B33" i="149"/>
  <c r="H32" i="149"/>
  <c r="G32" i="149"/>
  <c r="C32" i="149"/>
  <c r="B32" i="149"/>
  <c r="G31" i="149"/>
  <c r="M31" i="149" s="1"/>
  <c r="C31" i="149"/>
  <c r="I31" i="149" s="1"/>
  <c r="B31" i="149"/>
  <c r="G30" i="149"/>
  <c r="C30" i="149"/>
  <c r="B30" i="149"/>
  <c r="G29" i="149"/>
  <c r="C29" i="149"/>
  <c r="B29" i="149"/>
  <c r="M28" i="149"/>
  <c r="I28" i="149"/>
  <c r="G28" i="149"/>
  <c r="C28" i="149"/>
  <c r="B28" i="149"/>
  <c r="I27" i="149"/>
  <c r="H27" i="149"/>
  <c r="G27" i="149"/>
  <c r="C27" i="149"/>
  <c r="B27" i="149"/>
  <c r="G26" i="149"/>
  <c r="C26" i="149"/>
  <c r="B26" i="149"/>
  <c r="M25" i="149"/>
  <c r="G25" i="149"/>
  <c r="C25" i="149"/>
  <c r="B25" i="149"/>
  <c r="H25" i="149" s="1"/>
  <c r="G24" i="149"/>
  <c r="C24" i="149"/>
  <c r="B24" i="149"/>
  <c r="I23" i="149"/>
  <c r="H23" i="149"/>
  <c r="G23" i="149"/>
  <c r="C23" i="149"/>
  <c r="B23" i="149"/>
  <c r="G22" i="149"/>
  <c r="C22" i="149"/>
  <c r="B22" i="149"/>
  <c r="M21" i="149"/>
  <c r="G21" i="149"/>
  <c r="C21" i="149"/>
  <c r="B21" i="149"/>
  <c r="H20" i="149"/>
  <c r="G20" i="149"/>
  <c r="C20" i="149"/>
  <c r="B20" i="149"/>
  <c r="G19" i="149"/>
  <c r="C19" i="149"/>
  <c r="I19" i="149" s="1"/>
  <c r="B19" i="149"/>
  <c r="G18" i="149"/>
  <c r="M18" i="149" s="1"/>
  <c r="C18" i="149"/>
  <c r="I18" i="149" s="1"/>
  <c r="B18" i="149"/>
  <c r="H18" i="149" s="1"/>
  <c r="G17" i="149"/>
  <c r="C17" i="149"/>
  <c r="B17" i="149"/>
  <c r="M16" i="149"/>
  <c r="I16" i="149"/>
  <c r="G16" i="149"/>
  <c r="C16" i="149"/>
  <c r="B16" i="149"/>
  <c r="G15" i="149"/>
  <c r="M15" i="149" s="1"/>
  <c r="C15" i="149"/>
  <c r="I15" i="149" s="1"/>
  <c r="B15" i="149"/>
  <c r="G14" i="149"/>
  <c r="M14" i="149" s="1"/>
  <c r="C14" i="149"/>
  <c r="B14" i="149"/>
  <c r="G13" i="149"/>
  <c r="C13" i="149"/>
  <c r="B13" i="149"/>
  <c r="M12" i="149"/>
  <c r="I12" i="149"/>
  <c r="G12" i="149"/>
  <c r="C12" i="149"/>
  <c r="B12" i="149"/>
  <c r="G11" i="149"/>
  <c r="C11" i="149"/>
  <c r="I11" i="149" s="1"/>
  <c r="B11" i="149"/>
  <c r="G10" i="149"/>
  <c r="C10" i="149"/>
  <c r="B10" i="149"/>
  <c r="G9" i="149"/>
  <c r="C9" i="149"/>
  <c r="B9" i="149"/>
  <c r="H9" i="149" s="1"/>
  <c r="G115" i="148"/>
  <c r="F115" i="148"/>
  <c r="L115" i="148" s="1"/>
  <c r="E115" i="148"/>
  <c r="K115" i="148" s="1"/>
  <c r="D115" i="148"/>
  <c r="J115" i="148" s="1"/>
  <c r="C115" i="148"/>
  <c r="I115" i="148" s="1"/>
  <c r="B115" i="148"/>
  <c r="G114" i="148"/>
  <c r="M114" i="148" s="1"/>
  <c r="F114" i="148"/>
  <c r="L114" i="148" s="1"/>
  <c r="E114" i="148"/>
  <c r="D114" i="148"/>
  <c r="C114" i="148"/>
  <c r="B114" i="148"/>
  <c r="G113" i="148"/>
  <c r="F113" i="148"/>
  <c r="L113" i="148" s="1"/>
  <c r="E113" i="148"/>
  <c r="K113" i="148" s="1"/>
  <c r="D113" i="148"/>
  <c r="C113" i="148"/>
  <c r="I113" i="148" s="1"/>
  <c r="B113" i="148"/>
  <c r="H113" i="148" s="1"/>
  <c r="G112" i="148"/>
  <c r="M112" i="148" s="1"/>
  <c r="F112" i="148"/>
  <c r="L112" i="148" s="1"/>
  <c r="E112" i="148"/>
  <c r="D112" i="148"/>
  <c r="C112" i="148"/>
  <c r="B112" i="148"/>
  <c r="M111" i="148"/>
  <c r="G111" i="148"/>
  <c r="F111" i="148"/>
  <c r="E111" i="148"/>
  <c r="D111" i="148"/>
  <c r="C111" i="148"/>
  <c r="B111" i="148"/>
  <c r="J110" i="148"/>
  <c r="I110" i="148"/>
  <c r="H110" i="148"/>
  <c r="G110" i="148"/>
  <c r="F110" i="148"/>
  <c r="E110" i="148"/>
  <c r="D110" i="148"/>
  <c r="C110" i="148"/>
  <c r="B110" i="148"/>
  <c r="M109" i="148"/>
  <c r="L109" i="148"/>
  <c r="G109" i="148"/>
  <c r="F109" i="148"/>
  <c r="E109" i="148"/>
  <c r="K109" i="148" s="1"/>
  <c r="D109" i="148"/>
  <c r="J109" i="148" s="1"/>
  <c r="C109" i="148"/>
  <c r="I109" i="148" s="1"/>
  <c r="B109" i="148"/>
  <c r="H109" i="148" s="1"/>
  <c r="J108" i="148"/>
  <c r="G108" i="148"/>
  <c r="F108" i="148"/>
  <c r="E108" i="148"/>
  <c r="D108" i="148"/>
  <c r="C108" i="148"/>
  <c r="B108" i="148"/>
  <c r="G107" i="148"/>
  <c r="F107" i="148"/>
  <c r="L107" i="148" s="1"/>
  <c r="E107" i="148"/>
  <c r="K107" i="148" s="1"/>
  <c r="D107" i="148"/>
  <c r="J107" i="148" s="1"/>
  <c r="C107" i="148"/>
  <c r="B107" i="148"/>
  <c r="G106" i="148"/>
  <c r="M106" i="148" s="1"/>
  <c r="F106" i="148"/>
  <c r="E106" i="148"/>
  <c r="D106" i="148"/>
  <c r="C106" i="148"/>
  <c r="B106" i="148"/>
  <c r="K105" i="148"/>
  <c r="G105" i="148"/>
  <c r="F105" i="148"/>
  <c r="E105" i="148"/>
  <c r="D105" i="148"/>
  <c r="C105" i="148"/>
  <c r="I105" i="148" s="1"/>
  <c r="B105" i="148"/>
  <c r="H105" i="148" s="1"/>
  <c r="I104" i="148"/>
  <c r="H104" i="148"/>
  <c r="G104" i="148"/>
  <c r="M104" i="148" s="1"/>
  <c r="F104" i="148"/>
  <c r="L104" i="148" s="1"/>
  <c r="E104" i="148"/>
  <c r="D104" i="148"/>
  <c r="C104" i="148"/>
  <c r="B104" i="148"/>
  <c r="M103" i="148"/>
  <c r="L103" i="148"/>
  <c r="K103" i="148"/>
  <c r="G103" i="148"/>
  <c r="F103" i="148"/>
  <c r="E103" i="148"/>
  <c r="D103" i="148"/>
  <c r="C103" i="148"/>
  <c r="B103" i="148"/>
  <c r="H103" i="148" s="1"/>
  <c r="J102" i="148"/>
  <c r="I102" i="148"/>
  <c r="G102" i="148"/>
  <c r="F102" i="148"/>
  <c r="E102" i="148"/>
  <c r="D102" i="148"/>
  <c r="C102" i="148"/>
  <c r="B102" i="148"/>
  <c r="H102" i="148" s="1"/>
  <c r="M101" i="148"/>
  <c r="L101" i="148"/>
  <c r="G101" i="148"/>
  <c r="F101" i="148"/>
  <c r="E101" i="148"/>
  <c r="D101" i="148"/>
  <c r="C101" i="148"/>
  <c r="B101" i="148"/>
  <c r="J100" i="148"/>
  <c r="G100" i="148"/>
  <c r="F100" i="148"/>
  <c r="E100" i="148"/>
  <c r="D100" i="148"/>
  <c r="C100" i="148"/>
  <c r="B100" i="148"/>
  <c r="H100" i="148" s="1"/>
  <c r="G99" i="148"/>
  <c r="F99" i="148"/>
  <c r="E99" i="148"/>
  <c r="K99" i="148" s="1"/>
  <c r="D99" i="148"/>
  <c r="J99" i="148" s="1"/>
  <c r="C99" i="148"/>
  <c r="I99" i="148" s="1"/>
  <c r="B99" i="148"/>
  <c r="G98" i="148"/>
  <c r="M98" i="148" s="1"/>
  <c r="F98" i="148"/>
  <c r="L98" i="148" s="1"/>
  <c r="E98" i="148"/>
  <c r="D98" i="148"/>
  <c r="C98" i="148"/>
  <c r="B98" i="148"/>
  <c r="G97" i="148"/>
  <c r="F97" i="148"/>
  <c r="L97" i="148" s="1"/>
  <c r="E97" i="148"/>
  <c r="K97" i="148" s="1"/>
  <c r="D97" i="148"/>
  <c r="C97" i="148"/>
  <c r="I97" i="148" s="1"/>
  <c r="B97" i="148"/>
  <c r="H97" i="148" s="1"/>
  <c r="G96" i="148"/>
  <c r="M96" i="148" s="1"/>
  <c r="F96" i="148"/>
  <c r="L96" i="148" s="1"/>
  <c r="E96" i="148"/>
  <c r="D96" i="148"/>
  <c r="C96" i="148"/>
  <c r="B96" i="148"/>
  <c r="M95" i="148"/>
  <c r="G95" i="148"/>
  <c r="F95" i="148"/>
  <c r="E95" i="148"/>
  <c r="D95" i="148"/>
  <c r="C95" i="148"/>
  <c r="B95" i="148"/>
  <c r="J94" i="148"/>
  <c r="I94" i="148"/>
  <c r="H94" i="148"/>
  <c r="G94" i="148"/>
  <c r="F94" i="148"/>
  <c r="E94" i="148"/>
  <c r="D94" i="148"/>
  <c r="C94" i="148"/>
  <c r="B94" i="148"/>
  <c r="L93" i="148"/>
  <c r="G93" i="148"/>
  <c r="F93" i="148"/>
  <c r="E93" i="148"/>
  <c r="K93" i="148" s="1"/>
  <c r="D93" i="148"/>
  <c r="J93" i="148" s="1"/>
  <c r="C93" i="148"/>
  <c r="I93" i="148" s="1"/>
  <c r="B93" i="148"/>
  <c r="H93" i="148" s="1"/>
  <c r="G92" i="148"/>
  <c r="F92" i="148"/>
  <c r="L92" i="148" s="1"/>
  <c r="E92" i="148"/>
  <c r="D92" i="148"/>
  <c r="C92" i="148"/>
  <c r="B92" i="148"/>
  <c r="G91" i="148"/>
  <c r="F91" i="148"/>
  <c r="E91" i="148"/>
  <c r="K91" i="148" s="1"/>
  <c r="D91" i="148"/>
  <c r="J91" i="148" s="1"/>
  <c r="C91" i="148"/>
  <c r="I91" i="148" s="1"/>
  <c r="B91" i="148"/>
  <c r="G90" i="148"/>
  <c r="F90" i="148"/>
  <c r="L90" i="148" s="1"/>
  <c r="E90" i="148"/>
  <c r="D90" i="148"/>
  <c r="C90" i="148"/>
  <c r="B90" i="148"/>
  <c r="K89" i="148"/>
  <c r="G89" i="148"/>
  <c r="F89" i="148"/>
  <c r="L89" i="148" s="1"/>
  <c r="E89" i="148"/>
  <c r="D89" i="148"/>
  <c r="C89" i="148"/>
  <c r="B89" i="148"/>
  <c r="I88" i="148"/>
  <c r="H88" i="148"/>
  <c r="G88" i="148"/>
  <c r="F88" i="148"/>
  <c r="E88" i="148"/>
  <c r="D88" i="148"/>
  <c r="C88" i="148"/>
  <c r="B88" i="148"/>
  <c r="M87" i="148"/>
  <c r="L87" i="148"/>
  <c r="K87" i="148"/>
  <c r="G87" i="148"/>
  <c r="F87" i="148"/>
  <c r="E87" i="148"/>
  <c r="D87" i="148"/>
  <c r="C87" i="148"/>
  <c r="B87" i="148"/>
  <c r="J86" i="148"/>
  <c r="G86" i="148"/>
  <c r="F86" i="148"/>
  <c r="E86" i="148"/>
  <c r="D86" i="148"/>
  <c r="C86" i="148"/>
  <c r="B86" i="148"/>
  <c r="H86" i="148" s="1"/>
  <c r="M85" i="148"/>
  <c r="G85" i="148"/>
  <c r="F85" i="148"/>
  <c r="E85" i="148"/>
  <c r="K85" i="148" s="1"/>
  <c r="D85" i="148"/>
  <c r="J85" i="148" s="1"/>
  <c r="C85" i="148"/>
  <c r="I85" i="148" s="1"/>
  <c r="B85" i="148"/>
  <c r="H85" i="148" s="1"/>
  <c r="G84" i="148"/>
  <c r="F84" i="148"/>
  <c r="E84" i="148"/>
  <c r="D84" i="148"/>
  <c r="C84" i="148"/>
  <c r="B84" i="148"/>
  <c r="G83" i="148"/>
  <c r="F83" i="148"/>
  <c r="L83" i="148" s="1"/>
  <c r="E83" i="148"/>
  <c r="D83" i="148"/>
  <c r="C83" i="148"/>
  <c r="I83" i="148" s="1"/>
  <c r="B83" i="148"/>
  <c r="G82" i="148"/>
  <c r="M82" i="148" s="1"/>
  <c r="F82" i="148"/>
  <c r="L82" i="148" s="1"/>
  <c r="E82" i="148"/>
  <c r="D82" i="148"/>
  <c r="C82" i="148"/>
  <c r="B82" i="148"/>
  <c r="G81" i="148"/>
  <c r="F81" i="148"/>
  <c r="L81" i="148" s="1"/>
  <c r="E81" i="148"/>
  <c r="K81" i="148" s="1"/>
  <c r="D81" i="148"/>
  <c r="C81" i="148"/>
  <c r="B81" i="148"/>
  <c r="I80" i="148"/>
  <c r="H80" i="148"/>
  <c r="G80" i="148"/>
  <c r="F80" i="148"/>
  <c r="E80" i="148"/>
  <c r="D80" i="148"/>
  <c r="C80" i="148"/>
  <c r="B80" i="148"/>
  <c r="M79" i="148"/>
  <c r="L79" i="148"/>
  <c r="K79" i="148"/>
  <c r="G79" i="148"/>
  <c r="F79" i="148"/>
  <c r="E79" i="148"/>
  <c r="D79" i="148"/>
  <c r="C79" i="148"/>
  <c r="B79" i="148"/>
  <c r="H78" i="148"/>
  <c r="G78" i="148"/>
  <c r="F78" i="148"/>
  <c r="E78" i="148"/>
  <c r="D78" i="148"/>
  <c r="C78" i="148"/>
  <c r="B78" i="148"/>
  <c r="G77" i="148"/>
  <c r="F77" i="148"/>
  <c r="E77" i="148"/>
  <c r="K77" i="148" s="1"/>
  <c r="D77" i="148"/>
  <c r="J77" i="148" s="1"/>
  <c r="C77" i="148"/>
  <c r="I77" i="148" s="1"/>
  <c r="B77" i="148"/>
  <c r="H77" i="148" s="1"/>
  <c r="G76" i="148"/>
  <c r="F76" i="148"/>
  <c r="E76" i="148"/>
  <c r="D76" i="148"/>
  <c r="C76" i="148"/>
  <c r="B76" i="148"/>
  <c r="G75" i="148"/>
  <c r="F75" i="148"/>
  <c r="E75" i="148"/>
  <c r="K75" i="148" s="1"/>
  <c r="D75" i="148"/>
  <c r="J75" i="148" s="1"/>
  <c r="C75" i="148"/>
  <c r="I75" i="148" s="1"/>
  <c r="B75" i="148"/>
  <c r="G74" i="148"/>
  <c r="F74" i="148"/>
  <c r="L74" i="148" s="1"/>
  <c r="E74" i="148"/>
  <c r="D74" i="148"/>
  <c r="C74" i="148"/>
  <c r="B74" i="148"/>
  <c r="K73" i="148"/>
  <c r="G73" i="148"/>
  <c r="F73" i="148"/>
  <c r="L73" i="148" s="1"/>
  <c r="E73" i="148"/>
  <c r="D73" i="148"/>
  <c r="C73" i="148"/>
  <c r="B73" i="148"/>
  <c r="I72" i="148"/>
  <c r="H72" i="148"/>
  <c r="G72" i="148"/>
  <c r="F72" i="148"/>
  <c r="E72" i="148"/>
  <c r="D72" i="148"/>
  <c r="C72" i="148"/>
  <c r="B72" i="148"/>
  <c r="M71" i="148"/>
  <c r="L71" i="148"/>
  <c r="K71" i="148"/>
  <c r="G71" i="148"/>
  <c r="F71" i="148"/>
  <c r="E71" i="148"/>
  <c r="D71" i="148"/>
  <c r="C71" i="148"/>
  <c r="B71" i="148"/>
  <c r="J70" i="148"/>
  <c r="G70" i="148"/>
  <c r="F70" i="148"/>
  <c r="E70" i="148"/>
  <c r="D70" i="148"/>
  <c r="C70" i="148"/>
  <c r="B70" i="148"/>
  <c r="H70" i="148" s="1"/>
  <c r="M69" i="148"/>
  <c r="G69" i="148"/>
  <c r="F69" i="148"/>
  <c r="E69" i="148"/>
  <c r="K69" i="148" s="1"/>
  <c r="D69" i="148"/>
  <c r="J69" i="148" s="1"/>
  <c r="C69" i="148"/>
  <c r="I69" i="148" s="1"/>
  <c r="B69" i="148"/>
  <c r="H69" i="148" s="1"/>
  <c r="G68" i="148"/>
  <c r="F68" i="148"/>
  <c r="E68" i="148"/>
  <c r="D68" i="148"/>
  <c r="C68" i="148"/>
  <c r="B68" i="148"/>
  <c r="G67" i="148"/>
  <c r="F67" i="148"/>
  <c r="L67" i="148" s="1"/>
  <c r="E67" i="148"/>
  <c r="D67" i="148"/>
  <c r="C67" i="148"/>
  <c r="I67" i="148" s="1"/>
  <c r="B67" i="148"/>
  <c r="G66" i="148"/>
  <c r="M66" i="148" s="1"/>
  <c r="F66" i="148"/>
  <c r="L66" i="148" s="1"/>
  <c r="E66" i="148"/>
  <c r="D66" i="148"/>
  <c r="C66" i="148"/>
  <c r="B66" i="148"/>
  <c r="G65" i="148"/>
  <c r="F65" i="148"/>
  <c r="L65" i="148" s="1"/>
  <c r="E65" i="148"/>
  <c r="K65" i="148" s="1"/>
  <c r="D65" i="148"/>
  <c r="C65" i="148"/>
  <c r="B65" i="148"/>
  <c r="I64" i="148"/>
  <c r="H64" i="148"/>
  <c r="G64" i="148"/>
  <c r="F64" i="148"/>
  <c r="E64" i="148"/>
  <c r="D64" i="148"/>
  <c r="C64" i="148"/>
  <c r="B64" i="148"/>
  <c r="M63" i="148"/>
  <c r="L63" i="148"/>
  <c r="K63" i="148"/>
  <c r="G63" i="148"/>
  <c r="F63" i="148"/>
  <c r="E63" i="148"/>
  <c r="D63" i="148"/>
  <c r="C63" i="148"/>
  <c r="B63" i="148"/>
  <c r="H62" i="148"/>
  <c r="G62" i="148"/>
  <c r="F62" i="148"/>
  <c r="E62" i="148"/>
  <c r="D62" i="148"/>
  <c r="C62" i="148"/>
  <c r="B62" i="148"/>
  <c r="G61" i="148"/>
  <c r="F61" i="148"/>
  <c r="E61" i="148"/>
  <c r="K61" i="148" s="1"/>
  <c r="D61" i="148"/>
  <c r="J61" i="148" s="1"/>
  <c r="C61" i="148"/>
  <c r="I61" i="148" s="1"/>
  <c r="B61" i="148"/>
  <c r="H61" i="148" s="1"/>
  <c r="G60" i="148"/>
  <c r="F60" i="148"/>
  <c r="E60" i="148"/>
  <c r="D60" i="148"/>
  <c r="C60" i="148"/>
  <c r="B60" i="148"/>
  <c r="G59" i="148"/>
  <c r="F59" i="148"/>
  <c r="E59" i="148"/>
  <c r="K59" i="148" s="1"/>
  <c r="D59" i="148"/>
  <c r="J59" i="148" s="1"/>
  <c r="C59" i="148"/>
  <c r="I59" i="148" s="1"/>
  <c r="B59" i="148"/>
  <c r="G58" i="148"/>
  <c r="F58" i="148"/>
  <c r="L58" i="148" s="1"/>
  <c r="E58" i="148"/>
  <c r="D58" i="148"/>
  <c r="C58" i="148"/>
  <c r="B58" i="148"/>
  <c r="B42" i="148" s="1"/>
  <c r="B115" i="250"/>
  <c r="B114" i="250"/>
  <c r="B113" i="250"/>
  <c r="F113" i="250" s="1"/>
  <c r="B112" i="250"/>
  <c r="B111" i="250"/>
  <c r="B110" i="250"/>
  <c r="F110" i="250" s="1"/>
  <c r="B109" i="250"/>
  <c r="B108" i="250"/>
  <c r="B107" i="250"/>
  <c r="B106" i="250"/>
  <c r="B105" i="250"/>
  <c r="F105" i="250" s="1"/>
  <c r="B104" i="250"/>
  <c r="F104" i="250" s="1"/>
  <c r="B103" i="250"/>
  <c r="F103" i="250" s="1"/>
  <c r="B102" i="250"/>
  <c r="F102" i="250" s="1"/>
  <c r="B101" i="250"/>
  <c r="B100" i="250"/>
  <c r="B99" i="250"/>
  <c r="B98" i="250"/>
  <c r="B97" i="250"/>
  <c r="F97" i="250" s="1"/>
  <c r="B96" i="250"/>
  <c r="B95" i="250"/>
  <c r="B94" i="250"/>
  <c r="F94" i="250" s="1"/>
  <c r="B93" i="250"/>
  <c r="B92" i="250"/>
  <c r="B91" i="250"/>
  <c r="B90" i="250"/>
  <c r="B89" i="250"/>
  <c r="B88" i="250"/>
  <c r="F88" i="250" s="1"/>
  <c r="B87" i="250"/>
  <c r="B86" i="250"/>
  <c r="B85" i="250"/>
  <c r="F85" i="250" s="1"/>
  <c r="B84" i="250"/>
  <c r="B83" i="250"/>
  <c r="B82" i="250"/>
  <c r="B81" i="250"/>
  <c r="B80" i="250"/>
  <c r="F80" i="250" s="1"/>
  <c r="B79" i="250"/>
  <c r="B78" i="250"/>
  <c r="F78" i="250" s="1"/>
  <c r="B77" i="250"/>
  <c r="F77" i="250" s="1"/>
  <c r="B76" i="250"/>
  <c r="B75" i="250"/>
  <c r="I115" i="147"/>
  <c r="H115" i="147"/>
  <c r="G115" i="147"/>
  <c r="F115" i="147"/>
  <c r="E115" i="147"/>
  <c r="K115" i="147" s="1"/>
  <c r="D115" i="147"/>
  <c r="J115" i="147" s="1"/>
  <c r="C115" i="147"/>
  <c r="B115" i="147"/>
  <c r="M114" i="147"/>
  <c r="L114" i="147"/>
  <c r="K114" i="147"/>
  <c r="G114" i="147"/>
  <c r="F114" i="147"/>
  <c r="E114" i="147"/>
  <c r="D114" i="147"/>
  <c r="J114" i="147" s="1"/>
  <c r="C114" i="147"/>
  <c r="I114" i="147" s="1"/>
  <c r="B114" i="147"/>
  <c r="H114" i="147" s="1"/>
  <c r="M113" i="147"/>
  <c r="I113" i="147"/>
  <c r="H113" i="147"/>
  <c r="G113" i="147"/>
  <c r="F113" i="147"/>
  <c r="E113" i="147"/>
  <c r="K113" i="147" s="1"/>
  <c r="D113" i="147"/>
  <c r="J113" i="147" s="1"/>
  <c r="C113" i="147"/>
  <c r="B113" i="147"/>
  <c r="L112" i="147"/>
  <c r="G112" i="147"/>
  <c r="F112" i="147"/>
  <c r="E112" i="147"/>
  <c r="K112" i="147" s="1"/>
  <c r="D112" i="147"/>
  <c r="C112" i="147"/>
  <c r="B112" i="147"/>
  <c r="G111" i="147"/>
  <c r="M111" i="147" s="1"/>
  <c r="F111" i="147"/>
  <c r="L111" i="147" s="1"/>
  <c r="E111" i="147"/>
  <c r="D111" i="147"/>
  <c r="C111" i="147"/>
  <c r="B111" i="147"/>
  <c r="J110" i="147"/>
  <c r="G110" i="147"/>
  <c r="F110" i="147"/>
  <c r="E110" i="147"/>
  <c r="D110" i="147"/>
  <c r="C110" i="147"/>
  <c r="I110" i="147" s="1"/>
  <c r="B110" i="147"/>
  <c r="H110" i="147" s="1"/>
  <c r="M109" i="147"/>
  <c r="G109" i="147"/>
  <c r="F109" i="147"/>
  <c r="L109" i="147" s="1"/>
  <c r="E109" i="147"/>
  <c r="K109" i="147" s="1"/>
  <c r="D109" i="147"/>
  <c r="J109" i="147" s="1"/>
  <c r="C109" i="147"/>
  <c r="B109" i="147"/>
  <c r="G108" i="147"/>
  <c r="F108" i="147"/>
  <c r="E108" i="147"/>
  <c r="K108" i="147" s="1"/>
  <c r="D108" i="147"/>
  <c r="C108" i="147"/>
  <c r="B108" i="147"/>
  <c r="G107" i="147"/>
  <c r="M107" i="147" s="1"/>
  <c r="F107" i="147"/>
  <c r="L107" i="147" s="1"/>
  <c r="E107" i="147"/>
  <c r="K107" i="147" s="1"/>
  <c r="D107" i="147"/>
  <c r="J107" i="147" s="1"/>
  <c r="C107" i="147"/>
  <c r="B107" i="147"/>
  <c r="M106" i="147"/>
  <c r="G106" i="147"/>
  <c r="F106" i="147"/>
  <c r="E106" i="147"/>
  <c r="D106" i="147"/>
  <c r="C106" i="147"/>
  <c r="B106" i="147"/>
  <c r="I105" i="147"/>
  <c r="H105" i="147"/>
  <c r="G105" i="147"/>
  <c r="F105" i="147"/>
  <c r="E105" i="147"/>
  <c r="D105" i="147"/>
  <c r="C105" i="147"/>
  <c r="B105" i="147"/>
  <c r="L104" i="147"/>
  <c r="I104" i="147"/>
  <c r="G104" i="147"/>
  <c r="F104" i="147"/>
  <c r="E104" i="147"/>
  <c r="K104" i="147" s="1"/>
  <c r="D104" i="147"/>
  <c r="C104" i="147"/>
  <c r="B104" i="147"/>
  <c r="I103" i="147"/>
  <c r="H103" i="147"/>
  <c r="G103" i="147"/>
  <c r="M103" i="147" s="1"/>
  <c r="F103" i="147"/>
  <c r="L103" i="147" s="1"/>
  <c r="E103" i="147"/>
  <c r="D103" i="147"/>
  <c r="J103" i="147" s="1"/>
  <c r="C103" i="147"/>
  <c r="B103" i="147"/>
  <c r="M102" i="147"/>
  <c r="L102" i="147"/>
  <c r="K102" i="147"/>
  <c r="J102" i="147"/>
  <c r="G102" i="147"/>
  <c r="F102" i="147"/>
  <c r="E102" i="147"/>
  <c r="D102" i="147"/>
  <c r="C102" i="147"/>
  <c r="I102" i="147" s="1"/>
  <c r="B102" i="147"/>
  <c r="H102" i="147" s="1"/>
  <c r="M101" i="147"/>
  <c r="G101" i="147"/>
  <c r="F101" i="147"/>
  <c r="L101" i="147" s="1"/>
  <c r="E101" i="147"/>
  <c r="D101" i="147"/>
  <c r="C101" i="147"/>
  <c r="B101" i="147"/>
  <c r="I100" i="147"/>
  <c r="G100" i="147"/>
  <c r="F100" i="147"/>
  <c r="E100" i="147"/>
  <c r="D100" i="147"/>
  <c r="C100" i="147"/>
  <c r="B100" i="147"/>
  <c r="I99" i="147"/>
  <c r="H99" i="147"/>
  <c r="G99" i="147"/>
  <c r="F99" i="147"/>
  <c r="E99" i="147"/>
  <c r="K99" i="147" s="1"/>
  <c r="D99" i="147"/>
  <c r="J99" i="147" s="1"/>
  <c r="C99" i="147"/>
  <c r="B99" i="147"/>
  <c r="M98" i="147"/>
  <c r="L98" i="147"/>
  <c r="K98" i="147"/>
  <c r="J98" i="147"/>
  <c r="G98" i="147"/>
  <c r="F98" i="147"/>
  <c r="E98" i="147"/>
  <c r="D98" i="147"/>
  <c r="C98" i="147"/>
  <c r="I98" i="147" s="1"/>
  <c r="B98" i="147"/>
  <c r="H98" i="147" s="1"/>
  <c r="M97" i="147"/>
  <c r="I97" i="147"/>
  <c r="H97" i="147"/>
  <c r="G97" i="147"/>
  <c r="F97" i="147"/>
  <c r="E97" i="147"/>
  <c r="K97" i="147" s="1"/>
  <c r="D97" i="147"/>
  <c r="J97" i="147" s="1"/>
  <c r="C97" i="147"/>
  <c r="B97" i="147"/>
  <c r="L96" i="147"/>
  <c r="G96" i="147"/>
  <c r="F96" i="147"/>
  <c r="E96" i="147"/>
  <c r="K96" i="147" s="1"/>
  <c r="D96" i="147"/>
  <c r="C96" i="147"/>
  <c r="B96" i="147"/>
  <c r="I95" i="147"/>
  <c r="G95" i="147"/>
  <c r="M95" i="147" s="1"/>
  <c r="F95" i="147"/>
  <c r="E95" i="147"/>
  <c r="D95" i="147"/>
  <c r="C95" i="147"/>
  <c r="B95" i="147"/>
  <c r="G94" i="147"/>
  <c r="F94" i="147"/>
  <c r="E94" i="147"/>
  <c r="D94" i="147"/>
  <c r="J94" i="147" s="1"/>
  <c r="C94" i="147"/>
  <c r="I94" i="147" s="1"/>
  <c r="B94" i="147"/>
  <c r="H94" i="147" s="1"/>
  <c r="G93" i="147"/>
  <c r="F93" i="147"/>
  <c r="L93" i="147" s="1"/>
  <c r="E93" i="147"/>
  <c r="K93" i="147" s="1"/>
  <c r="D93" i="147"/>
  <c r="J93" i="147" s="1"/>
  <c r="C93" i="147"/>
  <c r="B93" i="147"/>
  <c r="L92" i="147"/>
  <c r="G92" i="147"/>
  <c r="F92" i="147"/>
  <c r="E92" i="147"/>
  <c r="K92" i="147" s="1"/>
  <c r="D92" i="147"/>
  <c r="C92" i="147"/>
  <c r="B92" i="147"/>
  <c r="I91" i="147"/>
  <c r="H91" i="147"/>
  <c r="G91" i="147"/>
  <c r="F91" i="147"/>
  <c r="E91" i="147"/>
  <c r="D91" i="147"/>
  <c r="C91" i="147"/>
  <c r="B91" i="147"/>
  <c r="L90" i="147"/>
  <c r="K90" i="147"/>
  <c r="G90" i="147"/>
  <c r="F90" i="147"/>
  <c r="E90" i="147"/>
  <c r="D90" i="147"/>
  <c r="J90" i="147" s="1"/>
  <c r="C90" i="147"/>
  <c r="I90" i="147" s="1"/>
  <c r="B90" i="147"/>
  <c r="H90" i="147" s="1"/>
  <c r="M89" i="147"/>
  <c r="G89" i="147"/>
  <c r="F89" i="147"/>
  <c r="E89" i="147"/>
  <c r="K89" i="147" s="1"/>
  <c r="D89" i="147"/>
  <c r="J89" i="147" s="1"/>
  <c r="C89" i="147"/>
  <c r="B89" i="147"/>
  <c r="I88" i="147"/>
  <c r="H88" i="147"/>
  <c r="G88" i="147"/>
  <c r="F88" i="147"/>
  <c r="E88" i="147"/>
  <c r="K88" i="147" s="1"/>
  <c r="D88" i="147"/>
  <c r="C88" i="147"/>
  <c r="B88" i="147"/>
  <c r="M87" i="147"/>
  <c r="L87" i="147"/>
  <c r="G87" i="147"/>
  <c r="F87" i="147"/>
  <c r="E87" i="147"/>
  <c r="D87" i="147"/>
  <c r="C87" i="147"/>
  <c r="B87" i="147"/>
  <c r="M86" i="147"/>
  <c r="L86" i="147"/>
  <c r="G86" i="147"/>
  <c r="F86" i="147"/>
  <c r="E86" i="147"/>
  <c r="K86" i="147" s="1"/>
  <c r="D86" i="147"/>
  <c r="C86" i="147"/>
  <c r="B86" i="147"/>
  <c r="I85" i="147"/>
  <c r="H85" i="147"/>
  <c r="G85" i="147"/>
  <c r="M85" i="147" s="1"/>
  <c r="F85" i="147"/>
  <c r="L85" i="147" s="1"/>
  <c r="E85" i="147"/>
  <c r="D85" i="147"/>
  <c r="C85" i="147"/>
  <c r="B85" i="147"/>
  <c r="M84" i="147"/>
  <c r="L84" i="147"/>
  <c r="K84" i="147"/>
  <c r="G84" i="147"/>
  <c r="F84" i="147"/>
  <c r="E84" i="147"/>
  <c r="D84" i="147"/>
  <c r="C84" i="147"/>
  <c r="B84" i="147"/>
  <c r="G83" i="147"/>
  <c r="M83" i="147" s="1"/>
  <c r="F83" i="147"/>
  <c r="L83" i="147" s="1"/>
  <c r="E83" i="147"/>
  <c r="D83" i="147"/>
  <c r="C83" i="147"/>
  <c r="B83" i="147"/>
  <c r="K82" i="147"/>
  <c r="J82" i="147"/>
  <c r="I82" i="147"/>
  <c r="G82" i="147"/>
  <c r="F82" i="147"/>
  <c r="E82" i="147"/>
  <c r="D82" i="147"/>
  <c r="C82" i="147"/>
  <c r="B82" i="147"/>
  <c r="H82" i="147" s="1"/>
  <c r="M81" i="147"/>
  <c r="L81" i="147"/>
  <c r="G81" i="147"/>
  <c r="F81" i="147"/>
  <c r="E81" i="147"/>
  <c r="D81" i="147"/>
  <c r="C81" i="147"/>
  <c r="B81" i="147"/>
  <c r="I80" i="147"/>
  <c r="H80" i="147"/>
  <c r="G80" i="147"/>
  <c r="F80" i="147"/>
  <c r="E80" i="147"/>
  <c r="D80" i="147"/>
  <c r="C80" i="147"/>
  <c r="B80" i="147"/>
  <c r="M79" i="147"/>
  <c r="L79" i="147"/>
  <c r="I79" i="147"/>
  <c r="G79" i="147"/>
  <c r="F79" i="147"/>
  <c r="E79" i="147"/>
  <c r="D79" i="147"/>
  <c r="C79" i="147"/>
  <c r="B79" i="147"/>
  <c r="M78" i="147"/>
  <c r="G78" i="147"/>
  <c r="F78" i="147"/>
  <c r="E78" i="147"/>
  <c r="D78" i="147"/>
  <c r="C78" i="147"/>
  <c r="I78" i="147" s="1"/>
  <c r="B78" i="147"/>
  <c r="I77" i="147"/>
  <c r="H77" i="147"/>
  <c r="G77" i="147"/>
  <c r="F77" i="147"/>
  <c r="E77" i="147"/>
  <c r="D77" i="147"/>
  <c r="C77" i="147"/>
  <c r="B77" i="147"/>
  <c r="M76" i="147"/>
  <c r="L76" i="147"/>
  <c r="G76" i="147"/>
  <c r="F76" i="147"/>
  <c r="E76" i="147"/>
  <c r="K76" i="147" s="1"/>
  <c r="D76" i="147"/>
  <c r="J76" i="147" s="1"/>
  <c r="C76" i="147"/>
  <c r="I76" i="147" s="1"/>
  <c r="B76" i="147"/>
  <c r="G75" i="147"/>
  <c r="F75" i="147"/>
  <c r="E75" i="147"/>
  <c r="D75" i="147"/>
  <c r="J75" i="147" s="1"/>
  <c r="C75" i="147"/>
  <c r="B75" i="147"/>
  <c r="K74" i="147"/>
  <c r="J74" i="147"/>
  <c r="H74" i="147"/>
  <c r="G74" i="147"/>
  <c r="F74" i="147"/>
  <c r="E74" i="147"/>
  <c r="D74" i="147"/>
  <c r="C74" i="147"/>
  <c r="I74" i="147" s="1"/>
  <c r="B74" i="147"/>
  <c r="M73" i="147"/>
  <c r="L73" i="147"/>
  <c r="G73" i="147"/>
  <c r="F73" i="147"/>
  <c r="E73" i="147"/>
  <c r="K73" i="147" s="1"/>
  <c r="D73" i="147"/>
  <c r="J73" i="147" s="1"/>
  <c r="C73" i="147"/>
  <c r="B73" i="147"/>
  <c r="I72" i="147"/>
  <c r="H72" i="147"/>
  <c r="G72" i="147"/>
  <c r="F72" i="147"/>
  <c r="E72" i="147"/>
  <c r="K72" i="147" s="1"/>
  <c r="D72" i="147"/>
  <c r="C72" i="147"/>
  <c r="B72" i="147"/>
  <c r="M71" i="147"/>
  <c r="L71" i="147"/>
  <c r="G71" i="147"/>
  <c r="F71" i="147"/>
  <c r="E71" i="147"/>
  <c r="D71" i="147"/>
  <c r="C71" i="147"/>
  <c r="B71" i="147"/>
  <c r="M70" i="147"/>
  <c r="L70" i="147"/>
  <c r="G70" i="147"/>
  <c r="F70" i="147"/>
  <c r="E70" i="147"/>
  <c r="K70" i="147" s="1"/>
  <c r="D70" i="147"/>
  <c r="C70" i="147"/>
  <c r="B70" i="147"/>
  <c r="I69" i="147"/>
  <c r="H69" i="147"/>
  <c r="G69" i="147"/>
  <c r="M69" i="147" s="1"/>
  <c r="F69" i="147"/>
  <c r="L69" i="147" s="1"/>
  <c r="E69" i="147"/>
  <c r="D69" i="147"/>
  <c r="C69" i="147"/>
  <c r="B69" i="147"/>
  <c r="M68" i="147"/>
  <c r="L68" i="147"/>
  <c r="K68" i="147"/>
  <c r="G68" i="147"/>
  <c r="F68" i="147"/>
  <c r="E68" i="147"/>
  <c r="D68" i="147"/>
  <c r="C68" i="147"/>
  <c r="B68" i="147"/>
  <c r="G67" i="147"/>
  <c r="M67" i="147" s="1"/>
  <c r="F67" i="147"/>
  <c r="L67" i="147" s="1"/>
  <c r="E67" i="147"/>
  <c r="D67" i="147"/>
  <c r="C67" i="147"/>
  <c r="B67" i="147"/>
  <c r="K66" i="147"/>
  <c r="J66" i="147"/>
  <c r="I66" i="147"/>
  <c r="G66" i="147"/>
  <c r="F66" i="147"/>
  <c r="E66" i="147"/>
  <c r="D66" i="147"/>
  <c r="C66" i="147"/>
  <c r="B66" i="147"/>
  <c r="H66" i="147" s="1"/>
  <c r="M65" i="147"/>
  <c r="L65" i="147"/>
  <c r="G65" i="147"/>
  <c r="F65" i="147"/>
  <c r="E65" i="147"/>
  <c r="D65" i="147"/>
  <c r="C65" i="147"/>
  <c r="B65" i="147"/>
  <c r="I64" i="147"/>
  <c r="H64" i="147"/>
  <c r="G64" i="147"/>
  <c r="F64" i="147"/>
  <c r="E64" i="147"/>
  <c r="D64" i="147"/>
  <c r="C64" i="147"/>
  <c r="B64" i="147"/>
  <c r="M63" i="147"/>
  <c r="L63" i="147"/>
  <c r="I63" i="147"/>
  <c r="G63" i="147"/>
  <c r="F63" i="147"/>
  <c r="E63" i="147"/>
  <c r="D63" i="147"/>
  <c r="C63" i="147"/>
  <c r="B63" i="147"/>
  <c r="M62" i="147"/>
  <c r="G62" i="147"/>
  <c r="F62" i="147"/>
  <c r="E62" i="147"/>
  <c r="D62" i="147"/>
  <c r="C62" i="147"/>
  <c r="I62" i="147" s="1"/>
  <c r="B62" i="147"/>
  <c r="I61" i="147"/>
  <c r="H61" i="147"/>
  <c r="G61" i="147"/>
  <c r="F61" i="147"/>
  <c r="E61" i="147"/>
  <c r="D61" i="147"/>
  <c r="C61" i="147"/>
  <c r="B61" i="147"/>
  <c r="M60" i="147"/>
  <c r="L60" i="147"/>
  <c r="G60" i="147"/>
  <c r="F60" i="147"/>
  <c r="E60" i="147"/>
  <c r="K60" i="147" s="1"/>
  <c r="D60" i="147"/>
  <c r="J60" i="147" s="1"/>
  <c r="C60" i="147"/>
  <c r="I60" i="147" s="1"/>
  <c r="B60" i="147"/>
  <c r="G59" i="147"/>
  <c r="F59" i="147"/>
  <c r="E59" i="147"/>
  <c r="D59" i="147"/>
  <c r="J59" i="147" s="1"/>
  <c r="C59" i="147"/>
  <c r="B59" i="147"/>
  <c r="K58" i="147"/>
  <c r="J58" i="147"/>
  <c r="H58" i="147"/>
  <c r="G58" i="147"/>
  <c r="F58" i="147"/>
  <c r="E58" i="147"/>
  <c r="D58" i="147"/>
  <c r="C58" i="147"/>
  <c r="I58" i="147" s="1"/>
  <c r="B58" i="147"/>
  <c r="B42" i="147"/>
  <c r="K115" i="146"/>
  <c r="J115" i="146"/>
  <c r="G115" i="146"/>
  <c r="M115" i="146" s="1"/>
  <c r="F115" i="146"/>
  <c r="L115" i="146" s="1"/>
  <c r="E115" i="146"/>
  <c r="D115" i="146"/>
  <c r="C115" i="146"/>
  <c r="I115" i="146" s="1"/>
  <c r="B115" i="146"/>
  <c r="L114" i="146"/>
  <c r="K114" i="146"/>
  <c r="H114" i="146"/>
  <c r="P114" i="146" s="1"/>
  <c r="G114" i="146"/>
  <c r="M114" i="146" s="1"/>
  <c r="F114" i="146"/>
  <c r="E114" i="146"/>
  <c r="D114" i="146"/>
  <c r="C114" i="146"/>
  <c r="B114" i="146"/>
  <c r="M113" i="146"/>
  <c r="L113" i="146"/>
  <c r="K113" i="146"/>
  <c r="G113" i="146"/>
  <c r="F113" i="146"/>
  <c r="E113" i="146"/>
  <c r="D113" i="146"/>
  <c r="J113" i="146" s="1"/>
  <c r="C113" i="146"/>
  <c r="I113" i="146" s="1"/>
  <c r="B113" i="146"/>
  <c r="H113" i="146" s="1"/>
  <c r="G112" i="146"/>
  <c r="M112" i="146" s="1"/>
  <c r="F112" i="146"/>
  <c r="L112" i="146" s="1"/>
  <c r="E112" i="146"/>
  <c r="K112" i="146" s="1"/>
  <c r="D112" i="146"/>
  <c r="C112" i="146"/>
  <c r="B112" i="146"/>
  <c r="M111" i="146"/>
  <c r="L111" i="146"/>
  <c r="G111" i="146"/>
  <c r="F111" i="146"/>
  <c r="E111" i="146"/>
  <c r="D111" i="146"/>
  <c r="C111" i="146"/>
  <c r="B111" i="146"/>
  <c r="L110" i="146"/>
  <c r="H110" i="146"/>
  <c r="G110" i="146"/>
  <c r="F110" i="146"/>
  <c r="E110" i="146"/>
  <c r="D110" i="146"/>
  <c r="J110" i="146" s="1"/>
  <c r="C110" i="146"/>
  <c r="I110" i="146" s="1"/>
  <c r="B110" i="146"/>
  <c r="L109" i="146"/>
  <c r="I109" i="146"/>
  <c r="H109" i="146"/>
  <c r="G109" i="146"/>
  <c r="M109" i="146" s="1"/>
  <c r="F109" i="146"/>
  <c r="E109" i="146"/>
  <c r="D109" i="146"/>
  <c r="C109" i="146"/>
  <c r="B109" i="146"/>
  <c r="M108" i="146"/>
  <c r="G108" i="146"/>
  <c r="F108" i="146"/>
  <c r="L108" i="146" s="1"/>
  <c r="E108" i="146"/>
  <c r="K108" i="146" s="1"/>
  <c r="D108" i="146"/>
  <c r="J108" i="146" s="1"/>
  <c r="C108" i="146"/>
  <c r="I108" i="146" s="1"/>
  <c r="B108" i="146"/>
  <c r="K107" i="146"/>
  <c r="J107" i="146"/>
  <c r="G107" i="146"/>
  <c r="M107" i="146" s="1"/>
  <c r="F107" i="146"/>
  <c r="L107" i="146" s="1"/>
  <c r="E107" i="146"/>
  <c r="D107" i="146"/>
  <c r="C107" i="146"/>
  <c r="B107" i="146"/>
  <c r="M106" i="146"/>
  <c r="L106" i="146"/>
  <c r="K106" i="146"/>
  <c r="G106" i="146"/>
  <c r="F106" i="146"/>
  <c r="E106" i="146"/>
  <c r="D106" i="146"/>
  <c r="C106" i="146"/>
  <c r="B106" i="146"/>
  <c r="M105" i="146"/>
  <c r="I105" i="146"/>
  <c r="H105" i="146"/>
  <c r="G105" i="146"/>
  <c r="F105" i="146"/>
  <c r="E105" i="146"/>
  <c r="D105" i="146"/>
  <c r="C105" i="146"/>
  <c r="B105" i="146"/>
  <c r="M104" i="146"/>
  <c r="J104" i="146"/>
  <c r="I104" i="146"/>
  <c r="G104" i="146"/>
  <c r="F104" i="146"/>
  <c r="L104" i="146" s="1"/>
  <c r="E104" i="146"/>
  <c r="K104" i="146" s="1"/>
  <c r="D104" i="146"/>
  <c r="C104" i="146"/>
  <c r="B104" i="146"/>
  <c r="H104" i="146" s="1"/>
  <c r="G103" i="146"/>
  <c r="F103" i="146"/>
  <c r="L103" i="146" s="1"/>
  <c r="E103" i="146"/>
  <c r="K103" i="146" s="1"/>
  <c r="D103" i="146"/>
  <c r="J103" i="146" s="1"/>
  <c r="C103" i="146"/>
  <c r="I103" i="146" s="1"/>
  <c r="B103" i="146"/>
  <c r="J102" i="146"/>
  <c r="I102" i="146"/>
  <c r="H102" i="146"/>
  <c r="G102" i="146"/>
  <c r="M102" i="146" s="1"/>
  <c r="F102" i="146"/>
  <c r="E102" i="146"/>
  <c r="D102" i="146"/>
  <c r="C102" i="146"/>
  <c r="B102" i="146"/>
  <c r="M101" i="146"/>
  <c r="L101" i="146"/>
  <c r="G101" i="146"/>
  <c r="F101" i="146"/>
  <c r="E101" i="146"/>
  <c r="D101" i="146"/>
  <c r="C101" i="146"/>
  <c r="B101" i="146"/>
  <c r="I100" i="146"/>
  <c r="G100" i="146"/>
  <c r="F100" i="146"/>
  <c r="L100" i="146" s="1"/>
  <c r="E100" i="146"/>
  <c r="K100" i="146" s="1"/>
  <c r="D100" i="146"/>
  <c r="C100" i="146"/>
  <c r="B100" i="146"/>
  <c r="K99" i="146"/>
  <c r="J99" i="146"/>
  <c r="I99" i="146"/>
  <c r="G99" i="146"/>
  <c r="F99" i="146"/>
  <c r="E99" i="146"/>
  <c r="D99" i="146"/>
  <c r="C99" i="146"/>
  <c r="B99" i="146"/>
  <c r="H99" i="146" s="1"/>
  <c r="M98" i="146"/>
  <c r="G98" i="146"/>
  <c r="F98" i="146"/>
  <c r="L98" i="146" s="1"/>
  <c r="E98" i="146"/>
  <c r="K98" i="146" s="1"/>
  <c r="D98" i="146"/>
  <c r="J98" i="146" s="1"/>
  <c r="C98" i="146"/>
  <c r="I98" i="146" s="1"/>
  <c r="B98" i="146"/>
  <c r="K97" i="146"/>
  <c r="J97" i="146"/>
  <c r="I97" i="146"/>
  <c r="G97" i="146"/>
  <c r="F97" i="146"/>
  <c r="E97" i="146"/>
  <c r="D97" i="146"/>
  <c r="C97" i="146"/>
  <c r="B97" i="146"/>
  <c r="H97" i="146" s="1"/>
  <c r="M96" i="146"/>
  <c r="G96" i="146"/>
  <c r="F96" i="146"/>
  <c r="L96" i="146" s="1"/>
  <c r="E96" i="146"/>
  <c r="K96" i="146" s="1"/>
  <c r="D96" i="146"/>
  <c r="C96" i="146"/>
  <c r="B96" i="146"/>
  <c r="H96" i="146" s="1"/>
  <c r="G95" i="146"/>
  <c r="M95" i="146" s="1"/>
  <c r="F95" i="146"/>
  <c r="E95" i="146"/>
  <c r="D95" i="146"/>
  <c r="C95" i="146"/>
  <c r="B95" i="146"/>
  <c r="J94" i="146"/>
  <c r="H94" i="146"/>
  <c r="G94" i="146"/>
  <c r="F94" i="146"/>
  <c r="E94" i="146"/>
  <c r="D94" i="146"/>
  <c r="C94" i="146"/>
  <c r="I94" i="146" s="1"/>
  <c r="B94" i="146"/>
  <c r="G93" i="146"/>
  <c r="F93" i="146"/>
  <c r="L93" i="146" s="1"/>
  <c r="E93" i="146"/>
  <c r="K93" i="146" s="1"/>
  <c r="D93" i="146"/>
  <c r="J93" i="146" s="1"/>
  <c r="C93" i="146"/>
  <c r="B93" i="146"/>
  <c r="L92" i="146"/>
  <c r="K92" i="146"/>
  <c r="I92" i="146"/>
  <c r="G92" i="146"/>
  <c r="F92" i="146"/>
  <c r="E92" i="146"/>
  <c r="D92" i="146"/>
  <c r="C92" i="146"/>
  <c r="B92" i="146"/>
  <c r="K91" i="146"/>
  <c r="J91" i="146"/>
  <c r="G91" i="146"/>
  <c r="F91" i="146"/>
  <c r="E91" i="146"/>
  <c r="D91" i="146"/>
  <c r="C91" i="146"/>
  <c r="I91" i="146" s="1"/>
  <c r="B91" i="146"/>
  <c r="H91" i="146" s="1"/>
  <c r="H90" i="146"/>
  <c r="P90" i="146" s="1"/>
  <c r="G90" i="146"/>
  <c r="F90" i="146"/>
  <c r="L90" i="146" s="1"/>
  <c r="E90" i="146"/>
  <c r="K90" i="146" s="1"/>
  <c r="D90" i="146"/>
  <c r="J90" i="146" s="1"/>
  <c r="C90" i="146"/>
  <c r="B90" i="146"/>
  <c r="M89" i="146"/>
  <c r="L89" i="146"/>
  <c r="K89" i="146"/>
  <c r="J89" i="146"/>
  <c r="I89" i="146"/>
  <c r="G89" i="146"/>
  <c r="F89" i="146"/>
  <c r="E89" i="146"/>
  <c r="D89" i="146"/>
  <c r="C89" i="146"/>
  <c r="B89" i="146"/>
  <c r="H89" i="146" s="1"/>
  <c r="G88" i="146"/>
  <c r="F88" i="146"/>
  <c r="E88" i="146"/>
  <c r="D88" i="146"/>
  <c r="C88" i="146"/>
  <c r="B88" i="146"/>
  <c r="L87" i="146"/>
  <c r="K87" i="146"/>
  <c r="J87" i="146"/>
  <c r="G87" i="146"/>
  <c r="M87" i="146" s="1"/>
  <c r="F87" i="146"/>
  <c r="E87" i="146"/>
  <c r="D87" i="146"/>
  <c r="C87" i="146"/>
  <c r="B87" i="146"/>
  <c r="L86" i="146"/>
  <c r="K86" i="146"/>
  <c r="G86" i="146"/>
  <c r="F86" i="146"/>
  <c r="E86" i="146"/>
  <c r="D86" i="146"/>
  <c r="J86" i="146" s="1"/>
  <c r="C86" i="146"/>
  <c r="B86" i="146"/>
  <c r="I85" i="146"/>
  <c r="H85" i="146"/>
  <c r="G85" i="146"/>
  <c r="F85" i="146"/>
  <c r="E85" i="146"/>
  <c r="K85" i="146" s="1"/>
  <c r="D85" i="146"/>
  <c r="C85" i="146"/>
  <c r="B85" i="146"/>
  <c r="M84" i="146"/>
  <c r="L84" i="146"/>
  <c r="K84" i="146"/>
  <c r="G84" i="146"/>
  <c r="F84" i="146"/>
  <c r="E84" i="146"/>
  <c r="D84" i="146"/>
  <c r="J84" i="146" s="1"/>
  <c r="C84" i="146"/>
  <c r="I84" i="146" s="1"/>
  <c r="B84" i="146"/>
  <c r="H83" i="146"/>
  <c r="G83" i="146"/>
  <c r="F83" i="146"/>
  <c r="L83" i="146" s="1"/>
  <c r="E83" i="146"/>
  <c r="D83" i="146"/>
  <c r="C83" i="146"/>
  <c r="I83" i="146" s="1"/>
  <c r="B83" i="146"/>
  <c r="L82" i="146"/>
  <c r="K82" i="146"/>
  <c r="H82" i="146"/>
  <c r="G82" i="146"/>
  <c r="M82" i="146" s="1"/>
  <c r="F82" i="146"/>
  <c r="E82" i="146"/>
  <c r="D82" i="146"/>
  <c r="C82" i="146"/>
  <c r="B82" i="146"/>
  <c r="M81" i="146"/>
  <c r="L81" i="146"/>
  <c r="G81" i="146"/>
  <c r="F81" i="146"/>
  <c r="E81" i="146"/>
  <c r="K81" i="146" s="1"/>
  <c r="D81" i="146"/>
  <c r="C81" i="146"/>
  <c r="B81" i="146"/>
  <c r="J80" i="146"/>
  <c r="I80" i="146"/>
  <c r="H80" i="146"/>
  <c r="G80" i="146"/>
  <c r="M80" i="146" s="1"/>
  <c r="F80" i="146"/>
  <c r="E80" i="146"/>
  <c r="D80" i="146"/>
  <c r="C80" i="146"/>
  <c r="B80" i="146"/>
  <c r="M79" i="146"/>
  <c r="L79" i="146"/>
  <c r="K79" i="146"/>
  <c r="G79" i="146"/>
  <c r="F79" i="146"/>
  <c r="E79" i="146"/>
  <c r="D79" i="146"/>
  <c r="J79" i="146" s="1"/>
  <c r="C79" i="146"/>
  <c r="I79" i="146" s="1"/>
  <c r="B79" i="146"/>
  <c r="H79" i="146" s="1"/>
  <c r="P79" i="146" s="1"/>
  <c r="G78" i="146"/>
  <c r="M78" i="146" s="1"/>
  <c r="F78" i="146"/>
  <c r="E78" i="146"/>
  <c r="D78" i="146"/>
  <c r="C78" i="146"/>
  <c r="B78" i="146"/>
  <c r="I77" i="146"/>
  <c r="H77" i="146"/>
  <c r="G77" i="146"/>
  <c r="F77" i="146"/>
  <c r="E77" i="146"/>
  <c r="D77" i="146"/>
  <c r="C77" i="146"/>
  <c r="B77" i="146"/>
  <c r="M76" i="146"/>
  <c r="G76" i="146"/>
  <c r="F76" i="146"/>
  <c r="L76" i="146" s="1"/>
  <c r="E76" i="146"/>
  <c r="K76" i="146" s="1"/>
  <c r="D76" i="146"/>
  <c r="J76" i="146" s="1"/>
  <c r="C76" i="146"/>
  <c r="I76" i="146" s="1"/>
  <c r="B76" i="146"/>
  <c r="I75" i="146"/>
  <c r="H75" i="146"/>
  <c r="G75" i="146"/>
  <c r="F75" i="146"/>
  <c r="E75" i="146"/>
  <c r="D75" i="146"/>
  <c r="C75" i="146"/>
  <c r="B75" i="146"/>
  <c r="L74" i="146"/>
  <c r="K74" i="146"/>
  <c r="G74" i="146"/>
  <c r="F74" i="146"/>
  <c r="E74" i="146"/>
  <c r="D74" i="146"/>
  <c r="J74" i="146" s="1"/>
  <c r="C74" i="146"/>
  <c r="I74" i="146" s="1"/>
  <c r="B74" i="146"/>
  <c r="M73" i="146"/>
  <c r="G73" i="146"/>
  <c r="F73" i="146"/>
  <c r="E73" i="146"/>
  <c r="K73" i="146" s="1"/>
  <c r="D73" i="146"/>
  <c r="J73" i="146" s="1"/>
  <c r="C73" i="146"/>
  <c r="B73" i="146"/>
  <c r="J72" i="146"/>
  <c r="I72" i="146"/>
  <c r="H72" i="146"/>
  <c r="G72" i="146"/>
  <c r="F72" i="146"/>
  <c r="E72" i="146"/>
  <c r="D72" i="146"/>
  <c r="C72" i="146"/>
  <c r="B72" i="146"/>
  <c r="M71" i="146"/>
  <c r="G71" i="146"/>
  <c r="F71" i="146"/>
  <c r="L71" i="146" s="1"/>
  <c r="E71" i="146"/>
  <c r="K71" i="146" s="1"/>
  <c r="D71" i="146"/>
  <c r="J71" i="146" s="1"/>
  <c r="C71" i="146"/>
  <c r="B71" i="146"/>
  <c r="G70" i="146"/>
  <c r="M70" i="146" s="1"/>
  <c r="F70" i="146"/>
  <c r="E70" i="146"/>
  <c r="D70" i="146"/>
  <c r="C70" i="146"/>
  <c r="B70" i="146"/>
  <c r="M69" i="146"/>
  <c r="L69" i="146"/>
  <c r="I69" i="146"/>
  <c r="H69" i="146"/>
  <c r="G69" i="146"/>
  <c r="F69" i="146"/>
  <c r="E69" i="146"/>
  <c r="K69" i="146" s="1"/>
  <c r="D69" i="146"/>
  <c r="J69" i="146" s="1"/>
  <c r="C69" i="146"/>
  <c r="B69" i="146"/>
  <c r="I68" i="146"/>
  <c r="G68" i="146"/>
  <c r="F68" i="146"/>
  <c r="L68" i="146" s="1"/>
  <c r="E68" i="146"/>
  <c r="K68" i="146" s="1"/>
  <c r="D68" i="146"/>
  <c r="C68" i="146"/>
  <c r="B68" i="146"/>
  <c r="G67" i="146"/>
  <c r="F67" i="146"/>
  <c r="E67" i="146"/>
  <c r="D67" i="146"/>
  <c r="C67" i="146"/>
  <c r="I67" i="146" s="1"/>
  <c r="B67" i="146"/>
  <c r="H67" i="146" s="1"/>
  <c r="G66" i="146"/>
  <c r="F66" i="146"/>
  <c r="L66" i="146" s="1"/>
  <c r="E66" i="146"/>
  <c r="K66" i="146" s="1"/>
  <c r="D66" i="146"/>
  <c r="J66" i="146" s="1"/>
  <c r="C66" i="146"/>
  <c r="I66" i="146" s="1"/>
  <c r="B66" i="146"/>
  <c r="M65" i="146"/>
  <c r="G65" i="146"/>
  <c r="F65" i="146"/>
  <c r="E65" i="146"/>
  <c r="D65" i="146"/>
  <c r="C65" i="146"/>
  <c r="B65" i="146"/>
  <c r="J64" i="146"/>
  <c r="G64" i="146"/>
  <c r="F64" i="146"/>
  <c r="E64" i="146"/>
  <c r="D64" i="146"/>
  <c r="C64" i="146"/>
  <c r="B64" i="146"/>
  <c r="H64" i="146" s="1"/>
  <c r="J63" i="146"/>
  <c r="G63" i="146"/>
  <c r="M63" i="146" s="1"/>
  <c r="F63" i="146"/>
  <c r="L63" i="146" s="1"/>
  <c r="E63" i="146"/>
  <c r="K63" i="146" s="1"/>
  <c r="D63" i="146"/>
  <c r="C63" i="146"/>
  <c r="B63" i="146"/>
  <c r="I62" i="146"/>
  <c r="H62" i="146"/>
  <c r="G62" i="146"/>
  <c r="F62" i="146"/>
  <c r="E62" i="146"/>
  <c r="D62" i="146"/>
  <c r="C62" i="146"/>
  <c r="B62" i="146"/>
  <c r="I61" i="146"/>
  <c r="G61" i="146"/>
  <c r="F61" i="146"/>
  <c r="E61" i="146"/>
  <c r="K61" i="146" s="1"/>
  <c r="D61" i="146"/>
  <c r="J61" i="146" s="1"/>
  <c r="C61" i="146"/>
  <c r="B61" i="146"/>
  <c r="L60" i="146"/>
  <c r="K60" i="146"/>
  <c r="J60" i="146"/>
  <c r="G60" i="146"/>
  <c r="F60" i="146"/>
  <c r="E60" i="146"/>
  <c r="D60" i="146"/>
  <c r="C60" i="146"/>
  <c r="B60" i="146"/>
  <c r="H60" i="146" s="1"/>
  <c r="P60" i="146" s="1"/>
  <c r="G59" i="146"/>
  <c r="F59" i="146"/>
  <c r="E59" i="146"/>
  <c r="D59" i="146"/>
  <c r="C59" i="146"/>
  <c r="I59" i="146" s="1"/>
  <c r="B59" i="146"/>
  <c r="H59" i="146" s="1"/>
  <c r="H58" i="146"/>
  <c r="G58" i="146"/>
  <c r="F58" i="146"/>
  <c r="L58" i="146" s="1"/>
  <c r="E58" i="146"/>
  <c r="K58" i="146" s="1"/>
  <c r="D58" i="146"/>
  <c r="J58" i="146" s="1"/>
  <c r="C58" i="146"/>
  <c r="B58" i="146"/>
  <c r="I57" i="146"/>
  <c r="H57" i="146"/>
  <c r="G57" i="146"/>
  <c r="C57" i="146"/>
  <c r="B57" i="146"/>
  <c r="G56" i="146"/>
  <c r="C56" i="146"/>
  <c r="I56" i="146" s="1"/>
  <c r="B56" i="146"/>
  <c r="H56" i="146" s="1"/>
  <c r="P55" i="146"/>
  <c r="H55" i="146"/>
  <c r="G55" i="146"/>
  <c r="C55" i="146"/>
  <c r="I55" i="146" s="1"/>
  <c r="B55" i="146"/>
  <c r="G54" i="146"/>
  <c r="M54" i="146" s="1"/>
  <c r="C54" i="146"/>
  <c r="I54" i="146" s="1"/>
  <c r="B54" i="146"/>
  <c r="H54" i="146" s="1"/>
  <c r="G53" i="146"/>
  <c r="C53" i="146"/>
  <c r="B53" i="146"/>
  <c r="M52" i="146"/>
  <c r="G52" i="146"/>
  <c r="C52" i="146"/>
  <c r="B52" i="146"/>
  <c r="H52" i="146" s="1"/>
  <c r="P52" i="146" s="1"/>
  <c r="G51" i="146"/>
  <c r="C51" i="146"/>
  <c r="B51" i="146"/>
  <c r="P50" i="146"/>
  <c r="M50" i="146"/>
  <c r="I50" i="146"/>
  <c r="H50" i="146"/>
  <c r="G50" i="146"/>
  <c r="C50" i="146"/>
  <c r="B50" i="146"/>
  <c r="I49" i="146"/>
  <c r="H49" i="146"/>
  <c r="G49" i="146"/>
  <c r="M49" i="146" s="1"/>
  <c r="C49" i="146"/>
  <c r="B49" i="146"/>
  <c r="G48" i="146"/>
  <c r="C48" i="146"/>
  <c r="B48" i="146"/>
  <c r="P47" i="146"/>
  <c r="H47" i="146"/>
  <c r="G47" i="146"/>
  <c r="C47" i="146"/>
  <c r="I47" i="146" s="1"/>
  <c r="B47" i="146"/>
  <c r="G46" i="146"/>
  <c r="C46" i="146"/>
  <c r="B46" i="146"/>
  <c r="G45" i="146"/>
  <c r="C45" i="146"/>
  <c r="I45" i="146" s="1"/>
  <c r="B45" i="146"/>
  <c r="M44" i="146"/>
  <c r="G44" i="146"/>
  <c r="C44" i="146"/>
  <c r="B44" i="146"/>
  <c r="H44" i="146" s="1"/>
  <c r="P44" i="146" s="1"/>
  <c r="M43" i="146"/>
  <c r="G43" i="146"/>
  <c r="C43" i="146"/>
  <c r="B43" i="146"/>
  <c r="M42" i="146"/>
  <c r="I42" i="146"/>
  <c r="H42" i="146"/>
  <c r="P42" i="146" s="1"/>
  <c r="G42" i="146"/>
  <c r="C42" i="146"/>
  <c r="B42" i="146"/>
  <c r="H41" i="146"/>
  <c r="G41" i="146"/>
  <c r="M41" i="146" s="1"/>
  <c r="C41" i="146"/>
  <c r="I41" i="146" s="1"/>
  <c r="B41" i="146"/>
  <c r="G40" i="146"/>
  <c r="C40" i="146"/>
  <c r="B40" i="146"/>
  <c r="H39" i="146"/>
  <c r="P39" i="146" s="1"/>
  <c r="G39" i="146"/>
  <c r="C39" i="146"/>
  <c r="I39" i="146" s="1"/>
  <c r="B39" i="146"/>
  <c r="G38" i="146"/>
  <c r="M38" i="146" s="1"/>
  <c r="C38" i="146"/>
  <c r="B38" i="146"/>
  <c r="G37" i="146"/>
  <c r="C37" i="146"/>
  <c r="B37" i="146"/>
  <c r="P36" i="146"/>
  <c r="M36" i="146"/>
  <c r="G36" i="146"/>
  <c r="C36" i="146"/>
  <c r="B36" i="146"/>
  <c r="H36" i="146" s="1"/>
  <c r="G35" i="146"/>
  <c r="C35" i="146"/>
  <c r="B35" i="146"/>
  <c r="M34" i="146"/>
  <c r="I34" i="146"/>
  <c r="H34" i="146"/>
  <c r="P34" i="146" s="1"/>
  <c r="G34" i="146"/>
  <c r="C34" i="146"/>
  <c r="B34" i="146"/>
  <c r="H33" i="146"/>
  <c r="G33" i="146"/>
  <c r="C33" i="146"/>
  <c r="I33" i="146" s="1"/>
  <c r="B33" i="146"/>
  <c r="G32" i="146"/>
  <c r="C32" i="146"/>
  <c r="I32" i="146" s="1"/>
  <c r="B32" i="146"/>
  <c r="H31" i="146"/>
  <c r="P31" i="146" s="1"/>
  <c r="G31" i="146"/>
  <c r="C31" i="146"/>
  <c r="I31" i="146" s="1"/>
  <c r="B31" i="146"/>
  <c r="G30" i="146"/>
  <c r="M30" i="146" s="1"/>
  <c r="C30" i="146"/>
  <c r="B30" i="146"/>
  <c r="G29" i="146"/>
  <c r="C29" i="146"/>
  <c r="B29" i="146"/>
  <c r="H29" i="146" s="1"/>
  <c r="P28" i="146"/>
  <c r="M28" i="146"/>
  <c r="G28" i="146"/>
  <c r="C28" i="146"/>
  <c r="B28" i="146"/>
  <c r="H28" i="146" s="1"/>
  <c r="I27" i="146"/>
  <c r="G27" i="146"/>
  <c r="C27" i="146"/>
  <c r="B27" i="146"/>
  <c r="M26" i="146"/>
  <c r="I26" i="146"/>
  <c r="H26" i="146"/>
  <c r="P26" i="146" s="1"/>
  <c r="G26" i="146"/>
  <c r="C26" i="146"/>
  <c r="B26" i="146"/>
  <c r="I25" i="146"/>
  <c r="H25" i="146"/>
  <c r="G25" i="146"/>
  <c r="C25" i="146"/>
  <c r="B25" i="146"/>
  <c r="G24" i="146"/>
  <c r="C24" i="146"/>
  <c r="B24" i="146"/>
  <c r="P23" i="146"/>
  <c r="H23" i="146"/>
  <c r="G23" i="146"/>
  <c r="C23" i="146"/>
  <c r="I23" i="146" s="1"/>
  <c r="B23" i="146"/>
  <c r="G22" i="146"/>
  <c r="M22" i="146" s="1"/>
  <c r="C22" i="146"/>
  <c r="B22" i="146"/>
  <c r="H22" i="146" s="1"/>
  <c r="G21" i="146"/>
  <c r="C21" i="146"/>
  <c r="B21" i="146"/>
  <c r="H21" i="146" s="1"/>
  <c r="M20" i="146"/>
  <c r="G20" i="146"/>
  <c r="C20" i="146"/>
  <c r="B20" i="146"/>
  <c r="H20" i="146" s="1"/>
  <c r="P20" i="146" s="1"/>
  <c r="I19" i="146"/>
  <c r="G19" i="146"/>
  <c r="C19" i="146"/>
  <c r="B19" i="146"/>
  <c r="P18" i="146"/>
  <c r="M18" i="146"/>
  <c r="I18" i="146"/>
  <c r="H18" i="146"/>
  <c r="G18" i="146"/>
  <c r="C18" i="146"/>
  <c r="B18" i="146"/>
  <c r="I17" i="146"/>
  <c r="H17" i="146"/>
  <c r="G17" i="146"/>
  <c r="C17" i="146"/>
  <c r="B17" i="146"/>
  <c r="G16" i="146"/>
  <c r="C16" i="146"/>
  <c r="B16" i="146"/>
  <c r="H16" i="146" s="1"/>
  <c r="P15" i="146"/>
  <c r="H15" i="146"/>
  <c r="G15" i="146"/>
  <c r="C15" i="146"/>
  <c r="I15" i="146" s="1"/>
  <c r="B15" i="146"/>
  <c r="G14" i="146"/>
  <c r="C14" i="146"/>
  <c r="I14" i="146" s="1"/>
  <c r="B14" i="146"/>
  <c r="H14" i="146" s="1"/>
  <c r="G13" i="146"/>
  <c r="C13" i="146"/>
  <c r="B13" i="146"/>
  <c r="M12" i="146"/>
  <c r="G12" i="146"/>
  <c r="C12" i="146"/>
  <c r="B12" i="146"/>
  <c r="H12" i="146" s="1"/>
  <c r="P12" i="146" s="1"/>
  <c r="M11" i="146"/>
  <c r="G11" i="146"/>
  <c r="C11" i="146"/>
  <c r="B11" i="146"/>
  <c r="M10" i="146"/>
  <c r="I10" i="146"/>
  <c r="H10" i="146"/>
  <c r="P10" i="146" s="1"/>
  <c r="G10" i="146"/>
  <c r="C10" i="146"/>
  <c r="B10" i="146"/>
  <c r="H9" i="146"/>
  <c r="G9" i="146"/>
  <c r="C9" i="146"/>
  <c r="I9" i="146" s="1"/>
  <c r="B9" i="146"/>
  <c r="H115" i="145"/>
  <c r="G115" i="145"/>
  <c r="F115" i="145"/>
  <c r="E115" i="145"/>
  <c r="D115" i="145"/>
  <c r="K115" i="150" s="1"/>
  <c r="C115" i="145"/>
  <c r="B115" i="145"/>
  <c r="I115" i="145" s="1"/>
  <c r="J114" i="145"/>
  <c r="I114" i="145"/>
  <c r="H114" i="145"/>
  <c r="F114" i="145"/>
  <c r="M114" i="149" s="1"/>
  <c r="E114" i="145"/>
  <c r="L114" i="149" s="1"/>
  <c r="D114" i="145"/>
  <c r="K114" i="148" s="1"/>
  <c r="C114" i="145"/>
  <c r="J114" i="148" s="1"/>
  <c r="B114" i="145"/>
  <c r="K113" i="145"/>
  <c r="H113" i="145"/>
  <c r="G113" i="145"/>
  <c r="F113" i="145"/>
  <c r="M113" i="151" s="1"/>
  <c r="E113" i="145"/>
  <c r="J113" i="145" s="1"/>
  <c r="D113" i="145"/>
  <c r="C113" i="145"/>
  <c r="J113" i="152" s="1"/>
  <c r="B113" i="145"/>
  <c r="I113" i="149" s="1"/>
  <c r="F112" i="145"/>
  <c r="M112" i="149" s="1"/>
  <c r="E112" i="145"/>
  <c r="D112" i="145"/>
  <c r="K112" i="148" s="1"/>
  <c r="C112" i="145"/>
  <c r="B112" i="145"/>
  <c r="K112" i="145" s="1"/>
  <c r="F111" i="145"/>
  <c r="M111" i="151" s="1"/>
  <c r="E111" i="145"/>
  <c r="D111" i="145"/>
  <c r="K111" i="146" s="1"/>
  <c r="C111" i="145"/>
  <c r="J111" i="152" s="1"/>
  <c r="B111" i="145"/>
  <c r="I111" i="152" s="1"/>
  <c r="H110" i="145"/>
  <c r="G110" i="145"/>
  <c r="F110" i="145"/>
  <c r="M110" i="152" s="1"/>
  <c r="E110" i="145"/>
  <c r="J110" i="145" s="1"/>
  <c r="D110" i="145"/>
  <c r="C110" i="145"/>
  <c r="B110" i="145"/>
  <c r="I110" i="152" s="1"/>
  <c r="I109" i="145"/>
  <c r="H109" i="145"/>
  <c r="G109" i="145"/>
  <c r="F109" i="145"/>
  <c r="M109" i="151" s="1"/>
  <c r="E109" i="145"/>
  <c r="D109" i="145"/>
  <c r="K109" i="150" s="1"/>
  <c r="C109" i="145"/>
  <c r="J109" i="150" s="1"/>
  <c r="B109" i="145"/>
  <c r="I109" i="149" s="1"/>
  <c r="K108" i="145"/>
  <c r="F108" i="145"/>
  <c r="M108" i="149" s="1"/>
  <c r="E108" i="145"/>
  <c r="L108" i="147" s="1"/>
  <c r="D108" i="145"/>
  <c r="C108" i="145"/>
  <c r="B108" i="145"/>
  <c r="J108" i="145" s="1"/>
  <c r="J107" i="145"/>
  <c r="F107" i="145"/>
  <c r="M107" i="148" s="1"/>
  <c r="E107" i="145"/>
  <c r="D107" i="145"/>
  <c r="K107" i="150" s="1"/>
  <c r="C107" i="145"/>
  <c r="B107" i="145"/>
  <c r="I107" i="145" s="1"/>
  <c r="F106" i="145"/>
  <c r="M106" i="152" s="1"/>
  <c r="E106" i="145"/>
  <c r="D106" i="145"/>
  <c r="C106" i="145"/>
  <c r="J106" i="149" s="1"/>
  <c r="B106" i="145"/>
  <c r="I106" i="149" s="1"/>
  <c r="G105" i="145"/>
  <c r="F105" i="145"/>
  <c r="E105" i="145"/>
  <c r="D105" i="145"/>
  <c r="C105" i="145"/>
  <c r="B105" i="145"/>
  <c r="I105" i="149" s="1"/>
  <c r="I104" i="145"/>
  <c r="H104" i="145"/>
  <c r="G104" i="145"/>
  <c r="F104" i="145"/>
  <c r="E104" i="145"/>
  <c r="D104" i="145"/>
  <c r="K104" i="148" s="1"/>
  <c r="C104" i="145"/>
  <c r="J104" i="148" s="1"/>
  <c r="B104" i="145"/>
  <c r="H104" i="151" s="1"/>
  <c r="K103" i="145"/>
  <c r="J103" i="145"/>
  <c r="I103" i="145"/>
  <c r="F103" i="145"/>
  <c r="M103" i="151" s="1"/>
  <c r="E103" i="145"/>
  <c r="L103" i="152" s="1"/>
  <c r="D103" i="145"/>
  <c r="K103" i="150" s="1"/>
  <c r="C103" i="145"/>
  <c r="B103" i="145"/>
  <c r="I102" i="145"/>
  <c r="H102" i="145"/>
  <c r="G102" i="145"/>
  <c r="F102" i="145"/>
  <c r="E102" i="145"/>
  <c r="J102" i="145" s="1"/>
  <c r="D102" i="145"/>
  <c r="K102" i="148" s="1"/>
  <c r="C102" i="145"/>
  <c r="B102" i="145"/>
  <c r="I102" i="152" s="1"/>
  <c r="K101" i="145"/>
  <c r="F101" i="145"/>
  <c r="M101" i="151" s="1"/>
  <c r="E101" i="145"/>
  <c r="D101" i="145"/>
  <c r="C101" i="145"/>
  <c r="J101" i="152" s="1"/>
  <c r="B101" i="145"/>
  <c r="G100" i="145"/>
  <c r="F100" i="145"/>
  <c r="M100" i="151" s="1"/>
  <c r="E100" i="145"/>
  <c r="D100" i="145"/>
  <c r="C100" i="145"/>
  <c r="B100" i="145"/>
  <c r="I100" i="151" s="1"/>
  <c r="H99" i="145"/>
  <c r="G99" i="145"/>
  <c r="F99" i="145"/>
  <c r="M99" i="152" s="1"/>
  <c r="E99" i="145"/>
  <c r="L99" i="151" s="1"/>
  <c r="D99" i="145"/>
  <c r="K99" i="150" s="1"/>
  <c r="C99" i="145"/>
  <c r="B99" i="145"/>
  <c r="I99" i="145" s="1"/>
  <c r="J98" i="145"/>
  <c r="I98" i="145"/>
  <c r="H98" i="145"/>
  <c r="F98" i="145"/>
  <c r="M98" i="152" s="1"/>
  <c r="E98" i="145"/>
  <c r="L98" i="149" s="1"/>
  <c r="D98" i="145"/>
  <c r="K98" i="148" s="1"/>
  <c r="C98" i="145"/>
  <c r="J98" i="148" s="1"/>
  <c r="B98" i="145"/>
  <c r="K97" i="145"/>
  <c r="H97" i="145"/>
  <c r="G97" i="145"/>
  <c r="F97" i="145"/>
  <c r="M97" i="151" s="1"/>
  <c r="E97" i="145"/>
  <c r="J97" i="145" s="1"/>
  <c r="D97" i="145"/>
  <c r="C97" i="145"/>
  <c r="J97" i="152" s="1"/>
  <c r="B97" i="145"/>
  <c r="I97" i="149" s="1"/>
  <c r="K96" i="145"/>
  <c r="J96" i="145"/>
  <c r="I96" i="145"/>
  <c r="F96" i="145"/>
  <c r="M96" i="149" s="1"/>
  <c r="E96" i="145"/>
  <c r="D96" i="145"/>
  <c r="K96" i="148" s="1"/>
  <c r="C96" i="145"/>
  <c r="B96" i="145"/>
  <c r="I96" i="147" s="1"/>
  <c r="F95" i="145"/>
  <c r="M95" i="151" s="1"/>
  <c r="E95" i="145"/>
  <c r="D95" i="145"/>
  <c r="C95" i="145"/>
  <c r="B95" i="145"/>
  <c r="H95" i="147" s="1"/>
  <c r="H94" i="145"/>
  <c r="G94" i="145"/>
  <c r="F94" i="145"/>
  <c r="M94" i="147" s="1"/>
  <c r="E94" i="145"/>
  <c r="L94" i="147" s="1"/>
  <c r="D94" i="145"/>
  <c r="C94" i="145"/>
  <c r="B94" i="145"/>
  <c r="I94" i="152" s="1"/>
  <c r="I93" i="145"/>
  <c r="H93" i="145"/>
  <c r="G93" i="145"/>
  <c r="F93" i="145"/>
  <c r="E93" i="145"/>
  <c r="D93" i="145"/>
  <c r="K93" i="150" s="1"/>
  <c r="C93" i="145"/>
  <c r="J93" i="150" s="1"/>
  <c r="B93" i="145"/>
  <c r="I93" i="149" s="1"/>
  <c r="J92" i="145"/>
  <c r="I92" i="145"/>
  <c r="F92" i="145"/>
  <c r="M92" i="149" s="1"/>
  <c r="E92" i="145"/>
  <c r="L92" i="149" s="1"/>
  <c r="D92" i="145"/>
  <c r="C92" i="145"/>
  <c r="J92" i="148" s="1"/>
  <c r="B92" i="145"/>
  <c r="K92" i="145" s="1"/>
  <c r="K91" i="145"/>
  <c r="G91" i="145"/>
  <c r="F91" i="145"/>
  <c r="E91" i="145"/>
  <c r="J91" i="145" s="1"/>
  <c r="D91" i="145"/>
  <c r="C91" i="145"/>
  <c r="H91" i="145" s="1"/>
  <c r="B91" i="145"/>
  <c r="I90" i="145"/>
  <c r="H90" i="145"/>
  <c r="G90" i="145"/>
  <c r="F90" i="145"/>
  <c r="M90" i="147" s="1"/>
  <c r="E90" i="145"/>
  <c r="L90" i="149" s="1"/>
  <c r="D90" i="145"/>
  <c r="K90" i="148" s="1"/>
  <c r="C90" i="145"/>
  <c r="J90" i="148" s="1"/>
  <c r="B90" i="145"/>
  <c r="I90" i="151" s="1"/>
  <c r="K89" i="145"/>
  <c r="J89" i="145"/>
  <c r="I89" i="145"/>
  <c r="F89" i="145"/>
  <c r="M89" i="151" s="1"/>
  <c r="E89" i="145"/>
  <c r="L89" i="151" s="1"/>
  <c r="D89" i="145"/>
  <c r="C89" i="145"/>
  <c r="J89" i="150" s="1"/>
  <c r="B89" i="145"/>
  <c r="I89" i="152" s="1"/>
  <c r="H88" i="145"/>
  <c r="G88" i="145"/>
  <c r="F88" i="145"/>
  <c r="E88" i="145"/>
  <c r="D88" i="145"/>
  <c r="C88" i="145"/>
  <c r="J88" i="146" s="1"/>
  <c r="B88" i="145"/>
  <c r="I88" i="151" s="1"/>
  <c r="I87" i="145"/>
  <c r="G87" i="145"/>
  <c r="F87" i="145"/>
  <c r="M87" i="151" s="1"/>
  <c r="E87" i="145"/>
  <c r="L87" i="152" s="1"/>
  <c r="D87" i="145"/>
  <c r="K87" i="150" s="1"/>
  <c r="C87" i="145"/>
  <c r="J87" i="152" s="1"/>
  <c r="B87" i="145"/>
  <c r="H87" i="145" s="1"/>
  <c r="J86" i="145"/>
  <c r="F86" i="145"/>
  <c r="M86" i="149" s="1"/>
  <c r="E86" i="145"/>
  <c r="L86" i="149" s="1"/>
  <c r="D86" i="145"/>
  <c r="C86" i="145"/>
  <c r="B86" i="145"/>
  <c r="H86" i="152" s="1"/>
  <c r="P86" i="152" s="1"/>
  <c r="I85" i="145"/>
  <c r="H85" i="145"/>
  <c r="G85" i="145"/>
  <c r="F85" i="145"/>
  <c r="E85" i="145"/>
  <c r="J85" i="145" s="1"/>
  <c r="D85" i="145"/>
  <c r="K85" i="150" s="1"/>
  <c r="C85" i="145"/>
  <c r="J85" i="150" s="1"/>
  <c r="B85" i="145"/>
  <c r="I85" i="149" s="1"/>
  <c r="J84" i="145"/>
  <c r="F84" i="145"/>
  <c r="M84" i="149" s="1"/>
  <c r="E84" i="145"/>
  <c r="L84" i="149" s="1"/>
  <c r="D84" i="145"/>
  <c r="C84" i="145"/>
  <c r="H84" i="145" s="1"/>
  <c r="B84" i="145"/>
  <c r="I84" i="152" s="1"/>
  <c r="G83" i="145"/>
  <c r="F83" i="145"/>
  <c r="M83" i="152" s="1"/>
  <c r="E83" i="145"/>
  <c r="D83" i="145"/>
  <c r="C83" i="145"/>
  <c r="J83" i="150" s="1"/>
  <c r="B83" i="145"/>
  <c r="I82" i="145"/>
  <c r="H82" i="145"/>
  <c r="G82" i="145"/>
  <c r="F82" i="145"/>
  <c r="E82" i="145"/>
  <c r="L82" i="149" s="1"/>
  <c r="D82" i="145"/>
  <c r="K82" i="148" s="1"/>
  <c r="C82" i="145"/>
  <c r="J82" i="148" s="1"/>
  <c r="B82" i="145"/>
  <c r="I82" i="151" s="1"/>
  <c r="F81" i="145"/>
  <c r="M81" i="151" s="1"/>
  <c r="E81" i="145"/>
  <c r="L81" i="151" s="1"/>
  <c r="D81" i="145"/>
  <c r="C81" i="145"/>
  <c r="J81" i="150" s="1"/>
  <c r="B81" i="145"/>
  <c r="K81" i="145" s="1"/>
  <c r="H80" i="145"/>
  <c r="G80" i="145"/>
  <c r="F80" i="145"/>
  <c r="E80" i="145"/>
  <c r="D80" i="145"/>
  <c r="C80" i="145"/>
  <c r="J80" i="148" s="1"/>
  <c r="B80" i="145"/>
  <c r="I80" i="151" s="1"/>
  <c r="I79" i="145"/>
  <c r="H79" i="145"/>
  <c r="G79" i="145"/>
  <c r="F79" i="145"/>
  <c r="M79" i="151" s="1"/>
  <c r="E79" i="145"/>
  <c r="L79" i="152" s="1"/>
  <c r="D79" i="145"/>
  <c r="K79" i="150" s="1"/>
  <c r="C79" i="145"/>
  <c r="J79" i="150" s="1"/>
  <c r="B79" i="145"/>
  <c r="K78" i="145"/>
  <c r="F78" i="145"/>
  <c r="M78" i="149" s="1"/>
  <c r="E78" i="145"/>
  <c r="J78" i="145" s="1"/>
  <c r="D78" i="145"/>
  <c r="C78" i="145"/>
  <c r="H78" i="145" s="1"/>
  <c r="B78" i="145"/>
  <c r="I77" i="145"/>
  <c r="H77" i="145"/>
  <c r="G77" i="145"/>
  <c r="F77" i="145"/>
  <c r="M77" i="152" s="1"/>
  <c r="E77" i="145"/>
  <c r="D77" i="145"/>
  <c r="K77" i="150" s="1"/>
  <c r="C77" i="145"/>
  <c r="J77" i="150" s="1"/>
  <c r="B77" i="145"/>
  <c r="I77" i="149" s="1"/>
  <c r="I76" i="145"/>
  <c r="H76" i="145"/>
  <c r="F76" i="145"/>
  <c r="M76" i="149" s="1"/>
  <c r="E76" i="145"/>
  <c r="L76" i="149" s="1"/>
  <c r="D76" i="145"/>
  <c r="C76" i="145"/>
  <c r="J76" i="152" s="1"/>
  <c r="B76" i="145"/>
  <c r="J76" i="145" s="1"/>
  <c r="K75" i="145"/>
  <c r="G75" i="145"/>
  <c r="F75" i="145"/>
  <c r="E75" i="145"/>
  <c r="J75" i="145" s="1"/>
  <c r="D75" i="145"/>
  <c r="C75" i="145"/>
  <c r="J75" i="150" s="1"/>
  <c r="B75" i="145"/>
  <c r="I74" i="145"/>
  <c r="H74" i="145"/>
  <c r="G74" i="145"/>
  <c r="F74" i="145"/>
  <c r="M74" i="146" s="1"/>
  <c r="E74" i="145"/>
  <c r="L74" i="149" s="1"/>
  <c r="D74" i="145"/>
  <c r="K74" i="148" s="1"/>
  <c r="C74" i="145"/>
  <c r="J74" i="148" s="1"/>
  <c r="B74" i="145"/>
  <c r="I74" i="151" s="1"/>
  <c r="K73" i="145"/>
  <c r="J73" i="145"/>
  <c r="I73" i="145"/>
  <c r="F73" i="145"/>
  <c r="M73" i="151" s="1"/>
  <c r="E73" i="145"/>
  <c r="L73" i="151" s="1"/>
  <c r="D73" i="145"/>
  <c r="C73" i="145"/>
  <c r="J73" i="150" s="1"/>
  <c r="B73" i="145"/>
  <c r="H72" i="145"/>
  <c r="G72" i="145"/>
  <c r="F72" i="145"/>
  <c r="E72" i="145"/>
  <c r="D72" i="145"/>
  <c r="C72" i="145"/>
  <c r="J72" i="148" s="1"/>
  <c r="B72" i="145"/>
  <c r="I72" i="151" s="1"/>
  <c r="I71" i="145"/>
  <c r="G71" i="145"/>
  <c r="F71" i="145"/>
  <c r="M71" i="151" s="1"/>
  <c r="E71" i="145"/>
  <c r="L71" i="152" s="1"/>
  <c r="D71" i="145"/>
  <c r="K71" i="150" s="1"/>
  <c r="C71" i="145"/>
  <c r="J71" i="152" s="1"/>
  <c r="B71" i="145"/>
  <c r="H71" i="145" s="1"/>
  <c r="J70" i="145"/>
  <c r="F70" i="145"/>
  <c r="M70" i="149" s="1"/>
  <c r="E70" i="145"/>
  <c r="L70" i="146" s="1"/>
  <c r="D70" i="145"/>
  <c r="C70" i="145"/>
  <c r="B70" i="145"/>
  <c r="K70" i="145" s="1"/>
  <c r="I69" i="145"/>
  <c r="H69" i="145"/>
  <c r="G69" i="145"/>
  <c r="F69" i="145"/>
  <c r="E69" i="145"/>
  <c r="J69" i="145" s="1"/>
  <c r="D69" i="145"/>
  <c r="K69" i="150" s="1"/>
  <c r="C69" i="145"/>
  <c r="J69" i="150" s="1"/>
  <c r="B69" i="145"/>
  <c r="I69" i="149" s="1"/>
  <c r="J68" i="145"/>
  <c r="F68" i="145"/>
  <c r="M68" i="149" s="1"/>
  <c r="E68" i="145"/>
  <c r="L68" i="149" s="1"/>
  <c r="D68" i="145"/>
  <c r="C68" i="145"/>
  <c r="J68" i="146" s="1"/>
  <c r="B68" i="145"/>
  <c r="I68" i="145" s="1"/>
  <c r="G67" i="145"/>
  <c r="F67" i="145"/>
  <c r="K67" i="145" s="1"/>
  <c r="E67" i="145"/>
  <c r="D67" i="145"/>
  <c r="K67" i="146" s="1"/>
  <c r="C67" i="145"/>
  <c r="H67" i="145" s="1"/>
  <c r="B67" i="145"/>
  <c r="I66" i="145"/>
  <c r="H66" i="145"/>
  <c r="G66" i="145"/>
  <c r="F66" i="145"/>
  <c r="E66" i="145"/>
  <c r="L66" i="149" s="1"/>
  <c r="D66" i="145"/>
  <c r="K66" i="148" s="1"/>
  <c r="C66" i="145"/>
  <c r="J66" i="148" s="1"/>
  <c r="B66" i="145"/>
  <c r="I66" i="151" s="1"/>
  <c r="F65" i="145"/>
  <c r="M65" i="151" s="1"/>
  <c r="E65" i="145"/>
  <c r="L65" i="146" s="1"/>
  <c r="D65" i="145"/>
  <c r="C65" i="145"/>
  <c r="J65" i="150" s="1"/>
  <c r="B65" i="145"/>
  <c r="K65" i="145" s="1"/>
  <c r="H64" i="145"/>
  <c r="G64" i="145"/>
  <c r="F64" i="145"/>
  <c r="E64" i="145"/>
  <c r="D64" i="145"/>
  <c r="C64" i="145"/>
  <c r="J64" i="148" s="1"/>
  <c r="B64" i="145"/>
  <c r="I64" i="151" s="1"/>
  <c r="I63" i="145"/>
  <c r="H63" i="145"/>
  <c r="G63" i="145"/>
  <c r="F63" i="145"/>
  <c r="M63" i="151" s="1"/>
  <c r="E63" i="145"/>
  <c r="L63" i="152" s="1"/>
  <c r="D63" i="145"/>
  <c r="K63" i="150" s="1"/>
  <c r="C63" i="145"/>
  <c r="J63" i="150" s="1"/>
  <c r="B63" i="145"/>
  <c r="K62" i="145"/>
  <c r="F62" i="145"/>
  <c r="M62" i="149" s="1"/>
  <c r="E62" i="145"/>
  <c r="L62" i="146" s="1"/>
  <c r="D62" i="145"/>
  <c r="C62" i="145"/>
  <c r="H62" i="145" s="1"/>
  <c r="B62" i="145"/>
  <c r="I61" i="145"/>
  <c r="H61" i="145"/>
  <c r="G61" i="145"/>
  <c r="F61" i="145"/>
  <c r="E61" i="145"/>
  <c r="D61" i="145"/>
  <c r="K61" i="150" s="1"/>
  <c r="C61" i="145"/>
  <c r="J61" i="150" s="1"/>
  <c r="B61" i="145"/>
  <c r="I61" i="149" s="1"/>
  <c r="I60" i="145"/>
  <c r="H60" i="145"/>
  <c r="F60" i="145"/>
  <c r="M60" i="149" s="1"/>
  <c r="E60" i="145"/>
  <c r="L60" i="149" s="1"/>
  <c r="D60" i="145"/>
  <c r="C60" i="145"/>
  <c r="J60" i="152" s="1"/>
  <c r="B60" i="145"/>
  <c r="J60" i="145" s="1"/>
  <c r="K59" i="145"/>
  <c r="G59" i="145"/>
  <c r="F59" i="145"/>
  <c r="E59" i="145"/>
  <c r="J59" i="145" s="1"/>
  <c r="D59" i="145"/>
  <c r="C59" i="145"/>
  <c r="H59" i="145" s="1"/>
  <c r="B59" i="145"/>
  <c r="I58" i="145"/>
  <c r="H58" i="145"/>
  <c r="G58" i="145"/>
  <c r="F58" i="145"/>
  <c r="E58" i="145"/>
  <c r="L58" i="149" s="1"/>
  <c r="D58" i="145"/>
  <c r="K58" i="148" s="1"/>
  <c r="C58" i="145"/>
  <c r="J58" i="148" s="1"/>
  <c r="B58" i="145"/>
  <c r="I58" i="151" s="1"/>
  <c r="K57" i="145"/>
  <c r="G57" i="145"/>
  <c r="F57" i="145"/>
  <c r="M57" i="149" s="1"/>
  <c r="B57" i="145"/>
  <c r="I57" i="149" s="1"/>
  <c r="F56" i="145"/>
  <c r="B56" i="145"/>
  <c r="K55" i="145"/>
  <c r="G55" i="145"/>
  <c r="F55" i="145"/>
  <c r="M55" i="151" s="1"/>
  <c r="B55" i="145"/>
  <c r="I55" i="152" s="1"/>
  <c r="K54" i="145"/>
  <c r="F54" i="145"/>
  <c r="B54" i="145"/>
  <c r="F53" i="145"/>
  <c r="M53" i="146" s="1"/>
  <c r="B53" i="145"/>
  <c r="K52" i="145"/>
  <c r="G52" i="145"/>
  <c r="F52" i="145"/>
  <c r="M52" i="149" s="1"/>
  <c r="B52" i="145"/>
  <c r="H52" i="152" s="1"/>
  <c r="F51" i="145"/>
  <c r="B51" i="145"/>
  <c r="F50" i="145"/>
  <c r="B50" i="145"/>
  <c r="G50" i="145" s="1"/>
  <c r="G49" i="145"/>
  <c r="F49" i="145"/>
  <c r="M49" i="149" s="1"/>
  <c r="B49" i="145"/>
  <c r="F48" i="145"/>
  <c r="M48" i="149" s="1"/>
  <c r="B48" i="145"/>
  <c r="I48" i="149" s="1"/>
  <c r="K47" i="145"/>
  <c r="G47" i="145"/>
  <c r="F47" i="145"/>
  <c r="M47" i="150" s="1"/>
  <c r="B47" i="145"/>
  <c r="I47" i="150" s="1"/>
  <c r="F46" i="145"/>
  <c r="M46" i="151" s="1"/>
  <c r="B46" i="145"/>
  <c r="H46" i="152" s="1"/>
  <c r="P46" i="152" s="1"/>
  <c r="F45" i="145"/>
  <c r="M45" i="146" s="1"/>
  <c r="B45" i="145"/>
  <c r="I45" i="151" s="1"/>
  <c r="K44" i="145"/>
  <c r="G44" i="145"/>
  <c r="F44" i="145"/>
  <c r="M44" i="150" s="1"/>
  <c r="B44" i="145"/>
  <c r="I44" i="150" s="1"/>
  <c r="G43" i="145"/>
  <c r="F43" i="145"/>
  <c r="B43" i="145"/>
  <c r="H43" i="149" s="1"/>
  <c r="F42" i="145"/>
  <c r="M42" i="151" s="1"/>
  <c r="B42" i="145"/>
  <c r="G42" i="145" s="1"/>
  <c r="K41" i="145"/>
  <c r="G41" i="145"/>
  <c r="F41" i="145"/>
  <c r="M41" i="149" s="1"/>
  <c r="B41" i="145"/>
  <c r="I41" i="149" s="1"/>
  <c r="F40" i="145"/>
  <c r="B40" i="145"/>
  <c r="K39" i="145"/>
  <c r="G39" i="145"/>
  <c r="F39" i="145"/>
  <c r="M39" i="151" s="1"/>
  <c r="B39" i="145"/>
  <c r="I39" i="152" s="1"/>
  <c r="F38" i="145"/>
  <c r="M38" i="151" s="1"/>
  <c r="B38" i="145"/>
  <c r="F37" i="145"/>
  <c r="M37" i="146" s="1"/>
  <c r="B37" i="145"/>
  <c r="H37" i="152" s="1"/>
  <c r="K36" i="145"/>
  <c r="G36" i="145"/>
  <c r="F36" i="145"/>
  <c r="M36" i="149" s="1"/>
  <c r="B36" i="145"/>
  <c r="I36" i="150" s="1"/>
  <c r="G35" i="145"/>
  <c r="F35" i="145"/>
  <c r="B35" i="145"/>
  <c r="F34" i="145"/>
  <c r="B34" i="145"/>
  <c r="G34" i="145" s="1"/>
  <c r="G33" i="145"/>
  <c r="F33" i="145"/>
  <c r="M33" i="149" s="1"/>
  <c r="B33" i="145"/>
  <c r="I33" i="149" s="1"/>
  <c r="F32" i="145"/>
  <c r="B32" i="145"/>
  <c r="K31" i="145"/>
  <c r="G31" i="145"/>
  <c r="F31" i="145"/>
  <c r="M31" i="150" s="1"/>
  <c r="B31" i="145"/>
  <c r="H31" i="152" s="1"/>
  <c r="K30" i="145"/>
  <c r="G30" i="145"/>
  <c r="F30" i="145"/>
  <c r="M30" i="151" s="1"/>
  <c r="B30" i="145"/>
  <c r="I30" i="152" s="1"/>
  <c r="F29" i="145"/>
  <c r="M29" i="146" s="1"/>
  <c r="B29" i="145"/>
  <c r="I29" i="152" s="1"/>
  <c r="K28" i="145"/>
  <c r="G28" i="145"/>
  <c r="F28" i="145"/>
  <c r="M28" i="150" s="1"/>
  <c r="B28" i="145"/>
  <c r="I28" i="150" s="1"/>
  <c r="F27" i="145"/>
  <c r="K27" i="145" s="1"/>
  <c r="B27" i="145"/>
  <c r="H27" i="152" s="1"/>
  <c r="F26" i="145"/>
  <c r="M26" i="151" s="1"/>
  <c r="B26" i="145"/>
  <c r="G26" i="145" s="1"/>
  <c r="G25" i="145"/>
  <c r="F25" i="145"/>
  <c r="K25" i="145" s="1"/>
  <c r="B25" i="145"/>
  <c r="I25" i="149" s="1"/>
  <c r="F24" i="145"/>
  <c r="B24" i="145"/>
  <c r="K23" i="145"/>
  <c r="G23" i="145"/>
  <c r="F23" i="145"/>
  <c r="M23" i="151" s="1"/>
  <c r="B23" i="145"/>
  <c r="I23" i="152" s="1"/>
  <c r="G22" i="145"/>
  <c r="F22" i="145"/>
  <c r="K22" i="145" s="1"/>
  <c r="B22" i="145"/>
  <c r="F21" i="145"/>
  <c r="M21" i="146" s="1"/>
  <c r="B21" i="145"/>
  <c r="K20" i="145"/>
  <c r="G20" i="145"/>
  <c r="F20" i="145"/>
  <c r="M20" i="149" s="1"/>
  <c r="B20" i="145"/>
  <c r="I20" i="150" s="1"/>
  <c r="G19" i="145"/>
  <c r="F19" i="145"/>
  <c r="B19" i="145"/>
  <c r="F18" i="145"/>
  <c r="B18" i="145"/>
  <c r="G18" i="145" s="1"/>
  <c r="G17" i="145"/>
  <c r="F17" i="145"/>
  <c r="M17" i="149" s="1"/>
  <c r="B17" i="145"/>
  <c r="I17" i="149" s="1"/>
  <c r="F16" i="145"/>
  <c r="B16" i="145"/>
  <c r="H16" i="149" s="1"/>
  <c r="K15" i="145"/>
  <c r="G15" i="145"/>
  <c r="F15" i="145"/>
  <c r="M15" i="150" s="1"/>
  <c r="B15" i="145"/>
  <c r="I15" i="150" s="1"/>
  <c r="F14" i="145"/>
  <c r="M14" i="151" s="1"/>
  <c r="B14" i="145"/>
  <c r="H14" i="152" s="1"/>
  <c r="P14" i="152" s="1"/>
  <c r="F13" i="145"/>
  <c r="M13" i="146" s="1"/>
  <c r="B13" i="145"/>
  <c r="I13" i="151" s="1"/>
  <c r="K12" i="145"/>
  <c r="G12" i="145"/>
  <c r="F12" i="145"/>
  <c r="M12" i="150" s="1"/>
  <c r="B12" i="145"/>
  <c r="I12" i="150" s="1"/>
  <c r="F11" i="145"/>
  <c r="M11" i="150" s="1"/>
  <c r="B11" i="145"/>
  <c r="I11" i="150" s="1"/>
  <c r="F10" i="145"/>
  <c r="M10" i="151" s="1"/>
  <c r="B10" i="145"/>
  <c r="G10" i="145" s="1"/>
  <c r="G9" i="145"/>
  <c r="F9" i="145"/>
  <c r="M9" i="152" s="1"/>
  <c r="B9" i="145"/>
  <c r="I9" i="149" s="1"/>
  <c r="K115" i="103"/>
  <c r="J115" i="103"/>
  <c r="I115" i="103"/>
  <c r="H115" i="103"/>
  <c r="G115" i="103"/>
  <c r="F115" i="103"/>
  <c r="E115" i="103"/>
  <c r="D115" i="103"/>
  <c r="C115" i="103"/>
  <c r="B115" i="103"/>
  <c r="K114" i="103"/>
  <c r="J114" i="103"/>
  <c r="I114" i="103"/>
  <c r="H114" i="103"/>
  <c r="G114" i="103"/>
  <c r="F114" i="103"/>
  <c r="E114" i="103"/>
  <c r="D114" i="103"/>
  <c r="C114" i="103"/>
  <c r="B114" i="103"/>
  <c r="O115" i="85" s="1"/>
  <c r="K113" i="103"/>
  <c r="J113" i="103"/>
  <c r="I113" i="103"/>
  <c r="H113" i="103"/>
  <c r="G113" i="103"/>
  <c r="F113" i="103"/>
  <c r="E113" i="103"/>
  <c r="D113" i="103"/>
  <c r="C113" i="103"/>
  <c r="B113" i="103"/>
  <c r="K112" i="103"/>
  <c r="J112" i="103"/>
  <c r="I112" i="103"/>
  <c r="H112" i="103"/>
  <c r="G112" i="103"/>
  <c r="F112" i="103"/>
  <c r="E112" i="103"/>
  <c r="D112" i="103"/>
  <c r="C112" i="103"/>
  <c r="B112" i="103"/>
  <c r="K111" i="103"/>
  <c r="J111" i="103"/>
  <c r="I111" i="103"/>
  <c r="H111" i="103"/>
  <c r="G111" i="103"/>
  <c r="F111" i="103"/>
  <c r="E111" i="103"/>
  <c r="D111" i="103"/>
  <c r="C111" i="103"/>
  <c r="B111" i="103"/>
  <c r="K110" i="103"/>
  <c r="J110" i="103"/>
  <c r="I110" i="103"/>
  <c r="H110" i="103"/>
  <c r="G110" i="103"/>
  <c r="F110" i="103"/>
  <c r="E110" i="103"/>
  <c r="D110" i="103"/>
  <c r="C110" i="103"/>
  <c r="B110" i="103"/>
  <c r="K109" i="103"/>
  <c r="J109" i="103"/>
  <c r="I109" i="103"/>
  <c r="H109" i="103"/>
  <c r="G109" i="103"/>
  <c r="F109" i="103"/>
  <c r="E109" i="103"/>
  <c r="D109" i="103"/>
  <c r="C109" i="103"/>
  <c r="B109" i="103"/>
  <c r="K108" i="103"/>
  <c r="J108" i="103"/>
  <c r="I108" i="103"/>
  <c r="H108" i="103"/>
  <c r="G108" i="103"/>
  <c r="F108" i="103"/>
  <c r="E108" i="103"/>
  <c r="D108" i="103"/>
  <c r="C108" i="103"/>
  <c r="B108" i="103"/>
  <c r="K107" i="103"/>
  <c r="J107" i="103"/>
  <c r="I107" i="103"/>
  <c r="H107" i="103"/>
  <c r="G107" i="103"/>
  <c r="F107" i="103"/>
  <c r="E107" i="103"/>
  <c r="D107" i="103"/>
  <c r="C107" i="103"/>
  <c r="B107" i="103"/>
  <c r="K106" i="103"/>
  <c r="J106" i="103"/>
  <c r="I106" i="103"/>
  <c r="H106" i="103"/>
  <c r="G106" i="103"/>
  <c r="F106" i="103"/>
  <c r="E106" i="103"/>
  <c r="D106" i="103"/>
  <c r="C106" i="103"/>
  <c r="B106" i="103"/>
  <c r="O107" i="85" s="1"/>
  <c r="K105" i="103"/>
  <c r="J105" i="103"/>
  <c r="I105" i="103"/>
  <c r="H105" i="103"/>
  <c r="G105" i="103"/>
  <c r="F105" i="103"/>
  <c r="E105" i="103"/>
  <c r="D105" i="103"/>
  <c r="C105" i="103"/>
  <c r="B105" i="103"/>
  <c r="K104" i="103"/>
  <c r="J104" i="103"/>
  <c r="I104" i="103"/>
  <c r="H104" i="103"/>
  <c r="G104" i="103"/>
  <c r="F104" i="103"/>
  <c r="E104" i="103"/>
  <c r="D104" i="103"/>
  <c r="C104" i="103"/>
  <c r="B104" i="103"/>
  <c r="O105" i="85" s="1"/>
  <c r="K103" i="103"/>
  <c r="J103" i="103"/>
  <c r="I103" i="103"/>
  <c r="H103" i="103"/>
  <c r="G103" i="103"/>
  <c r="F103" i="103"/>
  <c r="E103" i="103"/>
  <c r="D103" i="103"/>
  <c r="C103" i="103"/>
  <c r="B103" i="103"/>
  <c r="O104" i="85" s="1"/>
  <c r="K102" i="103"/>
  <c r="J102" i="103"/>
  <c r="I102" i="103"/>
  <c r="H102" i="103"/>
  <c r="G102" i="103"/>
  <c r="F102" i="103"/>
  <c r="E102" i="103"/>
  <c r="D102" i="103"/>
  <c r="C102" i="103"/>
  <c r="B102" i="103"/>
  <c r="K101" i="103"/>
  <c r="J101" i="103"/>
  <c r="I101" i="103"/>
  <c r="H101" i="103"/>
  <c r="G101" i="103"/>
  <c r="F101" i="103"/>
  <c r="E101" i="103"/>
  <c r="D101" i="103"/>
  <c r="C101" i="103"/>
  <c r="B101" i="103"/>
  <c r="O102" i="85" s="1"/>
  <c r="K100" i="103"/>
  <c r="J100" i="103"/>
  <c r="I100" i="103"/>
  <c r="H100" i="103"/>
  <c r="G100" i="103"/>
  <c r="F100" i="103"/>
  <c r="E100" i="103"/>
  <c r="D100" i="103"/>
  <c r="C100" i="103"/>
  <c r="B100" i="103"/>
  <c r="K99" i="103"/>
  <c r="J99" i="103"/>
  <c r="I99" i="103"/>
  <c r="H99" i="103"/>
  <c r="G99" i="103"/>
  <c r="F99" i="103"/>
  <c r="E99" i="103"/>
  <c r="D99" i="103"/>
  <c r="C99" i="103"/>
  <c r="B99" i="103"/>
  <c r="K98" i="103"/>
  <c r="J98" i="103"/>
  <c r="I98" i="103"/>
  <c r="H98" i="103"/>
  <c r="G98" i="103"/>
  <c r="F98" i="103"/>
  <c r="E98" i="103"/>
  <c r="D98" i="103"/>
  <c r="C98" i="103"/>
  <c r="B98" i="103"/>
  <c r="O99" i="85" s="1"/>
  <c r="K97" i="103"/>
  <c r="J97" i="103"/>
  <c r="I97" i="103"/>
  <c r="H97" i="103"/>
  <c r="G97" i="103"/>
  <c r="F97" i="103"/>
  <c r="E97" i="103"/>
  <c r="D97" i="103"/>
  <c r="C97" i="103"/>
  <c r="B97" i="103"/>
  <c r="K96" i="103"/>
  <c r="J96" i="103"/>
  <c r="I96" i="103"/>
  <c r="H96" i="103"/>
  <c r="G96" i="103"/>
  <c r="F96" i="103"/>
  <c r="E96" i="103"/>
  <c r="D96" i="103"/>
  <c r="C96" i="103"/>
  <c r="B96" i="103"/>
  <c r="K95" i="103"/>
  <c r="J95" i="103"/>
  <c r="I95" i="103"/>
  <c r="H95" i="103"/>
  <c r="G95" i="103"/>
  <c r="F95" i="103"/>
  <c r="E95" i="103"/>
  <c r="D95" i="103"/>
  <c r="C95" i="103"/>
  <c r="B95" i="103"/>
  <c r="K94" i="103"/>
  <c r="J94" i="103"/>
  <c r="I94" i="103"/>
  <c r="H94" i="103"/>
  <c r="G94" i="103"/>
  <c r="F94" i="103"/>
  <c r="E94" i="103"/>
  <c r="D94" i="103"/>
  <c r="C94" i="103"/>
  <c r="B94" i="103"/>
  <c r="K93" i="103"/>
  <c r="J93" i="103"/>
  <c r="I93" i="103"/>
  <c r="H93" i="103"/>
  <c r="G93" i="103"/>
  <c r="F93" i="103"/>
  <c r="E93" i="103"/>
  <c r="D93" i="103"/>
  <c r="C93" i="103"/>
  <c r="B93" i="103"/>
  <c r="K92" i="103"/>
  <c r="J92" i="103"/>
  <c r="I92" i="103"/>
  <c r="H92" i="103"/>
  <c r="G92" i="103"/>
  <c r="F92" i="103"/>
  <c r="E92" i="103"/>
  <c r="D92" i="103"/>
  <c r="C92" i="103"/>
  <c r="B92" i="103"/>
  <c r="K91" i="103"/>
  <c r="J91" i="103"/>
  <c r="I91" i="103"/>
  <c r="H91" i="103"/>
  <c r="G91" i="103"/>
  <c r="F91" i="103"/>
  <c r="E91" i="103"/>
  <c r="D91" i="103"/>
  <c r="C91" i="103"/>
  <c r="B91" i="103"/>
  <c r="K90" i="103"/>
  <c r="J90" i="103"/>
  <c r="I90" i="103"/>
  <c r="H90" i="103"/>
  <c r="G90" i="103"/>
  <c r="F90" i="103"/>
  <c r="E90" i="103"/>
  <c r="D90" i="103"/>
  <c r="C90" i="103"/>
  <c r="B90" i="103"/>
  <c r="O91" i="85" s="1"/>
  <c r="K89" i="103"/>
  <c r="J89" i="103"/>
  <c r="I89" i="103"/>
  <c r="H89" i="103"/>
  <c r="G89" i="103"/>
  <c r="F89" i="103"/>
  <c r="E89" i="103"/>
  <c r="D89" i="103"/>
  <c r="C89" i="103"/>
  <c r="B89" i="103"/>
  <c r="K88" i="103"/>
  <c r="J88" i="103"/>
  <c r="I88" i="103"/>
  <c r="H88" i="103"/>
  <c r="G88" i="103"/>
  <c r="F88" i="103"/>
  <c r="E88" i="103"/>
  <c r="D88" i="103"/>
  <c r="C88" i="103"/>
  <c r="B88" i="103"/>
  <c r="O89" i="85" s="1"/>
  <c r="K87" i="103"/>
  <c r="J87" i="103"/>
  <c r="I87" i="103"/>
  <c r="H87" i="103"/>
  <c r="G87" i="103"/>
  <c r="F87" i="103"/>
  <c r="E87" i="103"/>
  <c r="D87" i="103"/>
  <c r="C87" i="103"/>
  <c r="B87" i="103"/>
  <c r="O88" i="85" s="1"/>
  <c r="K86" i="103"/>
  <c r="J86" i="103"/>
  <c r="I86" i="103"/>
  <c r="H86" i="103"/>
  <c r="G86" i="103"/>
  <c r="F86" i="103"/>
  <c r="E86" i="103"/>
  <c r="D86" i="103"/>
  <c r="C86" i="103"/>
  <c r="B86" i="103"/>
  <c r="K85" i="103"/>
  <c r="J85" i="103"/>
  <c r="I85" i="103"/>
  <c r="H85" i="103"/>
  <c r="G85" i="103"/>
  <c r="F85" i="103"/>
  <c r="E85" i="103"/>
  <c r="D85" i="103"/>
  <c r="C85" i="103"/>
  <c r="B85" i="103"/>
  <c r="O86" i="85" s="1"/>
  <c r="K84" i="103"/>
  <c r="J84" i="103"/>
  <c r="I84" i="103"/>
  <c r="H84" i="103"/>
  <c r="G84" i="103"/>
  <c r="F84" i="103"/>
  <c r="E84" i="103"/>
  <c r="D84" i="103"/>
  <c r="C84" i="103"/>
  <c r="B84" i="103"/>
  <c r="K83" i="103"/>
  <c r="J83" i="103"/>
  <c r="I83" i="103"/>
  <c r="H83" i="103"/>
  <c r="G83" i="103"/>
  <c r="F83" i="103"/>
  <c r="E83" i="103"/>
  <c r="D83" i="103"/>
  <c r="C83" i="103"/>
  <c r="B83" i="103"/>
  <c r="K82" i="103"/>
  <c r="J82" i="103"/>
  <c r="I82" i="103"/>
  <c r="H82" i="103"/>
  <c r="G82" i="103"/>
  <c r="F82" i="103"/>
  <c r="E82" i="103"/>
  <c r="D82" i="103"/>
  <c r="C82" i="103"/>
  <c r="B82" i="103"/>
  <c r="O83" i="85" s="1"/>
  <c r="K81" i="103"/>
  <c r="J81" i="103"/>
  <c r="I81" i="103"/>
  <c r="H81" i="103"/>
  <c r="G81" i="103"/>
  <c r="F81" i="103"/>
  <c r="E81" i="103"/>
  <c r="D81" i="103"/>
  <c r="C81" i="103"/>
  <c r="B81" i="103"/>
  <c r="K80" i="103"/>
  <c r="J80" i="103"/>
  <c r="I80" i="103"/>
  <c r="H80" i="103"/>
  <c r="G80" i="103"/>
  <c r="F80" i="103"/>
  <c r="E80" i="103"/>
  <c r="D80" i="103"/>
  <c r="C80" i="103"/>
  <c r="B80" i="103"/>
  <c r="K79" i="103"/>
  <c r="J79" i="103"/>
  <c r="I79" i="103"/>
  <c r="H79" i="103"/>
  <c r="G79" i="103"/>
  <c r="F79" i="103"/>
  <c r="E79" i="103"/>
  <c r="D79" i="103"/>
  <c r="C79" i="103"/>
  <c r="B79" i="103"/>
  <c r="K78" i="103"/>
  <c r="J78" i="103"/>
  <c r="I78" i="103"/>
  <c r="H78" i="103"/>
  <c r="G78" i="103"/>
  <c r="F78" i="103"/>
  <c r="E78" i="103"/>
  <c r="D78" i="103"/>
  <c r="C78" i="103"/>
  <c r="B78" i="103"/>
  <c r="K77" i="103"/>
  <c r="J77" i="103"/>
  <c r="I77" i="103"/>
  <c r="H77" i="103"/>
  <c r="G77" i="103"/>
  <c r="F77" i="103"/>
  <c r="E77" i="103"/>
  <c r="D77" i="103"/>
  <c r="C77" i="103"/>
  <c r="B77" i="103"/>
  <c r="K76" i="103"/>
  <c r="J76" i="103"/>
  <c r="I76" i="103"/>
  <c r="H76" i="103"/>
  <c r="G76" i="103"/>
  <c r="F76" i="103"/>
  <c r="E76" i="103"/>
  <c r="D76" i="103"/>
  <c r="C76" i="103"/>
  <c r="B76" i="103"/>
  <c r="K75" i="103"/>
  <c r="J75" i="103"/>
  <c r="I75" i="103"/>
  <c r="H75" i="103"/>
  <c r="G75" i="103"/>
  <c r="F75" i="103"/>
  <c r="E75" i="103"/>
  <c r="D75" i="103"/>
  <c r="C75" i="103"/>
  <c r="B75" i="103"/>
  <c r="K74" i="103"/>
  <c r="J74" i="103"/>
  <c r="I74" i="103"/>
  <c r="H74" i="103"/>
  <c r="G74" i="103"/>
  <c r="F74" i="103"/>
  <c r="E74" i="103"/>
  <c r="D74" i="103"/>
  <c r="C74" i="103"/>
  <c r="B74" i="103"/>
  <c r="O75" i="85" s="1"/>
  <c r="K73" i="103"/>
  <c r="J73" i="103"/>
  <c r="I73" i="103"/>
  <c r="H73" i="103"/>
  <c r="G73" i="103"/>
  <c r="F73" i="103"/>
  <c r="E73" i="103"/>
  <c r="D73" i="103"/>
  <c r="C73" i="103"/>
  <c r="B73" i="103"/>
  <c r="K72" i="103"/>
  <c r="J72" i="103"/>
  <c r="I72" i="103"/>
  <c r="H72" i="103"/>
  <c r="G72" i="103"/>
  <c r="F72" i="103"/>
  <c r="E72" i="103"/>
  <c r="D72" i="103"/>
  <c r="C72" i="103"/>
  <c r="B72" i="103"/>
  <c r="O73" i="85" s="1"/>
  <c r="K71" i="103"/>
  <c r="J71" i="103"/>
  <c r="I71" i="103"/>
  <c r="H71" i="103"/>
  <c r="G71" i="103"/>
  <c r="F71" i="103"/>
  <c r="E71" i="103"/>
  <c r="D71" i="103"/>
  <c r="C71" i="103"/>
  <c r="B71" i="103"/>
  <c r="O72" i="85" s="1"/>
  <c r="K70" i="103"/>
  <c r="J70" i="103"/>
  <c r="I70" i="103"/>
  <c r="H70" i="103"/>
  <c r="G70" i="103"/>
  <c r="F70" i="103"/>
  <c r="E70" i="103"/>
  <c r="D70" i="103"/>
  <c r="C70" i="103"/>
  <c r="B70" i="103"/>
  <c r="K69" i="103"/>
  <c r="J69" i="103"/>
  <c r="I69" i="103"/>
  <c r="H69" i="103"/>
  <c r="G69" i="103"/>
  <c r="F69" i="103"/>
  <c r="E69" i="103"/>
  <c r="D69" i="103"/>
  <c r="C69" i="103"/>
  <c r="B69" i="103"/>
  <c r="O70" i="85" s="1"/>
  <c r="K68" i="103"/>
  <c r="J68" i="103"/>
  <c r="I68" i="103"/>
  <c r="H68" i="103"/>
  <c r="G68" i="103"/>
  <c r="F68" i="103"/>
  <c r="E68" i="103"/>
  <c r="D68" i="103"/>
  <c r="C68" i="103"/>
  <c r="B68" i="103"/>
  <c r="K67" i="103"/>
  <c r="J67" i="103"/>
  <c r="I67" i="103"/>
  <c r="H67" i="103"/>
  <c r="G67" i="103"/>
  <c r="F67" i="103"/>
  <c r="E67" i="103"/>
  <c r="D67" i="103"/>
  <c r="C67" i="103"/>
  <c r="B67" i="103"/>
  <c r="K66" i="103"/>
  <c r="J66" i="103"/>
  <c r="I66" i="103"/>
  <c r="H66" i="103"/>
  <c r="G66" i="103"/>
  <c r="F66" i="103"/>
  <c r="E66" i="103"/>
  <c r="D66" i="103"/>
  <c r="C66" i="103"/>
  <c r="B66" i="103"/>
  <c r="O67" i="85" s="1"/>
  <c r="K65" i="103"/>
  <c r="J65" i="103"/>
  <c r="I65" i="103"/>
  <c r="H65" i="103"/>
  <c r="G65" i="103"/>
  <c r="F65" i="103"/>
  <c r="E65" i="103"/>
  <c r="D65" i="103"/>
  <c r="C65" i="103"/>
  <c r="B65" i="103"/>
  <c r="K64" i="103"/>
  <c r="J64" i="103"/>
  <c r="I64" i="103"/>
  <c r="H64" i="103"/>
  <c r="G64" i="103"/>
  <c r="F64" i="103"/>
  <c r="E64" i="103"/>
  <c r="D64" i="103"/>
  <c r="C64" i="103"/>
  <c r="B64" i="103"/>
  <c r="K63" i="103"/>
  <c r="J63" i="103"/>
  <c r="I63" i="103"/>
  <c r="H63" i="103"/>
  <c r="G63" i="103"/>
  <c r="F63" i="103"/>
  <c r="E63" i="103"/>
  <c r="D63" i="103"/>
  <c r="C63" i="103"/>
  <c r="B63" i="103"/>
  <c r="K62" i="103"/>
  <c r="J62" i="103"/>
  <c r="I62" i="103"/>
  <c r="H62" i="103"/>
  <c r="G62" i="103"/>
  <c r="F62" i="103"/>
  <c r="E62" i="103"/>
  <c r="D62" i="103"/>
  <c r="C62" i="103"/>
  <c r="B62" i="103"/>
  <c r="K61" i="103"/>
  <c r="J61" i="103"/>
  <c r="I61" i="103"/>
  <c r="H61" i="103"/>
  <c r="G61" i="103"/>
  <c r="F61" i="103"/>
  <c r="E61" i="103"/>
  <c r="D61" i="103"/>
  <c r="C61" i="103"/>
  <c r="B61" i="103"/>
  <c r="K60" i="103"/>
  <c r="J60" i="103"/>
  <c r="I60" i="103"/>
  <c r="H60" i="103"/>
  <c r="G60" i="103"/>
  <c r="F60" i="103"/>
  <c r="E60" i="103"/>
  <c r="D60" i="103"/>
  <c r="C60" i="103"/>
  <c r="B60" i="103"/>
  <c r="K59" i="103"/>
  <c r="J59" i="103"/>
  <c r="I59" i="103"/>
  <c r="H59" i="103"/>
  <c r="G59" i="103"/>
  <c r="F59" i="103"/>
  <c r="E59" i="103"/>
  <c r="D59" i="103"/>
  <c r="C59" i="103"/>
  <c r="B59" i="103"/>
  <c r="K58" i="103"/>
  <c r="J58" i="103"/>
  <c r="I58" i="103"/>
  <c r="H58" i="103"/>
  <c r="G58" i="103"/>
  <c r="F58" i="103"/>
  <c r="E58" i="103"/>
  <c r="D58" i="103"/>
  <c r="C58" i="103"/>
  <c r="B58" i="103"/>
  <c r="K57" i="103"/>
  <c r="J57" i="103"/>
  <c r="I57" i="103"/>
  <c r="H57" i="103"/>
  <c r="G57" i="103"/>
  <c r="F57" i="103"/>
  <c r="C57" i="103"/>
  <c r="B57" i="103"/>
  <c r="K56" i="103"/>
  <c r="J56" i="103"/>
  <c r="I56" i="103"/>
  <c r="H56" i="103"/>
  <c r="G56" i="103"/>
  <c r="F56" i="103"/>
  <c r="C56" i="103"/>
  <c r="B56" i="103"/>
  <c r="K55" i="103"/>
  <c r="J55" i="103"/>
  <c r="I55" i="103"/>
  <c r="H55" i="103"/>
  <c r="G55" i="103"/>
  <c r="F55" i="103"/>
  <c r="C55" i="103"/>
  <c r="B55" i="103"/>
  <c r="K54" i="103"/>
  <c r="J54" i="103"/>
  <c r="I54" i="103"/>
  <c r="H54" i="103"/>
  <c r="G54" i="103"/>
  <c r="F54" i="103"/>
  <c r="C54" i="103"/>
  <c r="B54" i="103"/>
  <c r="K53" i="103"/>
  <c r="J53" i="103"/>
  <c r="I53" i="103"/>
  <c r="H53" i="103"/>
  <c r="G53" i="103"/>
  <c r="F53" i="103"/>
  <c r="C53" i="103"/>
  <c r="B53" i="103"/>
  <c r="K52" i="103"/>
  <c r="J52" i="103"/>
  <c r="I52" i="103"/>
  <c r="H52" i="103"/>
  <c r="G52" i="103"/>
  <c r="F52" i="103"/>
  <c r="C52" i="103"/>
  <c r="B52" i="103"/>
  <c r="K51" i="103"/>
  <c r="J51" i="103"/>
  <c r="I51" i="103"/>
  <c r="H51" i="103"/>
  <c r="G51" i="103"/>
  <c r="F51" i="103"/>
  <c r="C51" i="103"/>
  <c r="B51" i="103"/>
  <c r="K50" i="103"/>
  <c r="J50" i="103"/>
  <c r="I50" i="103"/>
  <c r="H50" i="103"/>
  <c r="G50" i="103"/>
  <c r="F50" i="103"/>
  <c r="C50" i="103"/>
  <c r="B50" i="103"/>
  <c r="K49" i="103"/>
  <c r="J49" i="103"/>
  <c r="I49" i="103"/>
  <c r="H49" i="103"/>
  <c r="G49" i="103"/>
  <c r="F49" i="103"/>
  <c r="C49" i="103"/>
  <c r="B49" i="103"/>
  <c r="K48" i="103"/>
  <c r="J48" i="103"/>
  <c r="I48" i="103"/>
  <c r="H48" i="103"/>
  <c r="G48" i="103"/>
  <c r="F48" i="103"/>
  <c r="C48" i="103"/>
  <c r="B48" i="103"/>
  <c r="K47" i="103"/>
  <c r="J47" i="103"/>
  <c r="I47" i="103"/>
  <c r="H47" i="103"/>
  <c r="G47" i="103"/>
  <c r="F47" i="103"/>
  <c r="C47" i="103"/>
  <c r="B47" i="103"/>
  <c r="K46" i="103"/>
  <c r="J46" i="103"/>
  <c r="I46" i="103"/>
  <c r="H46" i="103"/>
  <c r="G46" i="103"/>
  <c r="F46" i="103"/>
  <c r="C46" i="103"/>
  <c r="B46" i="103"/>
  <c r="K45" i="103"/>
  <c r="J45" i="103"/>
  <c r="I45" i="103"/>
  <c r="H45" i="103"/>
  <c r="G45" i="103"/>
  <c r="F45" i="103"/>
  <c r="C45" i="103"/>
  <c r="B45" i="103"/>
  <c r="K44" i="103"/>
  <c r="J44" i="103"/>
  <c r="I44" i="103"/>
  <c r="H44" i="103"/>
  <c r="G44" i="103"/>
  <c r="F44" i="103"/>
  <c r="C44" i="103"/>
  <c r="B44" i="103"/>
  <c r="K43" i="103"/>
  <c r="J43" i="103"/>
  <c r="I43" i="103"/>
  <c r="H43" i="103"/>
  <c r="G43" i="103"/>
  <c r="F43" i="103"/>
  <c r="C43" i="103"/>
  <c r="B43" i="103"/>
  <c r="K42" i="103"/>
  <c r="J42" i="103"/>
  <c r="I42" i="103"/>
  <c r="H42" i="103"/>
  <c r="G42" i="103"/>
  <c r="F42" i="103"/>
  <c r="C42" i="103"/>
  <c r="B42" i="103"/>
  <c r="K41" i="103"/>
  <c r="J41" i="103"/>
  <c r="I41" i="103"/>
  <c r="H41" i="103"/>
  <c r="G41" i="103"/>
  <c r="F41" i="103"/>
  <c r="C41" i="103"/>
  <c r="B41" i="103"/>
  <c r="K40" i="103"/>
  <c r="J40" i="103"/>
  <c r="I40" i="103"/>
  <c r="H40" i="103"/>
  <c r="G40" i="103"/>
  <c r="F40" i="103"/>
  <c r="C40" i="103"/>
  <c r="B40" i="103"/>
  <c r="K39" i="103"/>
  <c r="J39" i="103"/>
  <c r="I39" i="103"/>
  <c r="H39" i="103"/>
  <c r="G39" i="103"/>
  <c r="F39" i="103"/>
  <c r="C39" i="103"/>
  <c r="B39" i="103"/>
  <c r="K38" i="103"/>
  <c r="J38" i="103"/>
  <c r="I38" i="103"/>
  <c r="H38" i="103"/>
  <c r="G38" i="103"/>
  <c r="F38" i="103"/>
  <c r="C38" i="103"/>
  <c r="B38" i="103"/>
  <c r="K37" i="103"/>
  <c r="J37" i="103"/>
  <c r="I37" i="103"/>
  <c r="H37" i="103"/>
  <c r="G37" i="103"/>
  <c r="F37" i="103"/>
  <c r="C37" i="103"/>
  <c r="B37" i="103"/>
  <c r="K36" i="103"/>
  <c r="J36" i="103"/>
  <c r="I36" i="103"/>
  <c r="H36" i="103"/>
  <c r="G36" i="103"/>
  <c r="F36" i="103"/>
  <c r="C36" i="103"/>
  <c r="B36" i="103"/>
  <c r="K35" i="103"/>
  <c r="J35" i="103"/>
  <c r="I35" i="103"/>
  <c r="H35" i="103"/>
  <c r="G35" i="103"/>
  <c r="F35" i="103"/>
  <c r="C35" i="103"/>
  <c r="B35" i="103"/>
  <c r="K34" i="103"/>
  <c r="J34" i="103"/>
  <c r="I34" i="103"/>
  <c r="H34" i="103"/>
  <c r="G34" i="103"/>
  <c r="F34" i="103"/>
  <c r="C34" i="103"/>
  <c r="B34" i="103"/>
  <c r="K33" i="103"/>
  <c r="J33" i="103"/>
  <c r="I33" i="103"/>
  <c r="H33" i="103"/>
  <c r="G33" i="103"/>
  <c r="F33" i="103"/>
  <c r="C33" i="103"/>
  <c r="B33" i="103"/>
  <c r="K32" i="103"/>
  <c r="J32" i="103"/>
  <c r="I32" i="103"/>
  <c r="H32" i="103"/>
  <c r="G32" i="103"/>
  <c r="F32" i="103"/>
  <c r="C32" i="103"/>
  <c r="B32" i="103"/>
  <c r="K31" i="103"/>
  <c r="J31" i="103"/>
  <c r="I31" i="103"/>
  <c r="H31" i="103"/>
  <c r="G31" i="103"/>
  <c r="F31" i="103"/>
  <c r="C31" i="103"/>
  <c r="B31" i="103"/>
  <c r="K30" i="103"/>
  <c r="J30" i="103"/>
  <c r="I30" i="103"/>
  <c r="H30" i="103"/>
  <c r="G30" i="103"/>
  <c r="F30" i="103"/>
  <c r="C30" i="103"/>
  <c r="B30" i="103"/>
  <c r="K29" i="103"/>
  <c r="J29" i="103"/>
  <c r="I29" i="103"/>
  <c r="H29" i="103"/>
  <c r="G29" i="103"/>
  <c r="F29" i="103"/>
  <c r="C29" i="103"/>
  <c r="B29" i="103"/>
  <c r="K28" i="103"/>
  <c r="J28" i="103"/>
  <c r="I28" i="103"/>
  <c r="H28" i="103"/>
  <c r="G28" i="103"/>
  <c r="F28" i="103"/>
  <c r="C28" i="103"/>
  <c r="B28" i="103"/>
  <c r="K27" i="103"/>
  <c r="J27" i="103"/>
  <c r="I27" i="103"/>
  <c r="H27" i="103"/>
  <c r="G27" i="103"/>
  <c r="F27" i="103"/>
  <c r="C27" i="103"/>
  <c r="B27" i="103"/>
  <c r="K26" i="103"/>
  <c r="J26" i="103"/>
  <c r="I26" i="103"/>
  <c r="H26" i="103"/>
  <c r="G26" i="103"/>
  <c r="F26" i="103"/>
  <c r="C26" i="103"/>
  <c r="B26" i="103"/>
  <c r="K25" i="103"/>
  <c r="J25" i="103"/>
  <c r="I25" i="103"/>
  <c r="H25" i="103"/>
  <c r="G25" i="103"/>
  <c r="F25" i="103"/>
  <c r="C25" i="103"/>
  <c r="B25" i="103"/>
  <c r="K24" i="103"/>
  <c r="J24" i="103"/>
  <c r="I24" i="103"/>
  <c r="H24" i="103"/>
  <c r="G24" i="103"/>
  <c r="F24" i="103"/>
  <c r="C24" i="103"/>
  <c r="B24" i="103"/>
  <c r="K23" i="103"/>
  <c r="J23" i="103"/>
  <c r="I23" i="103"/>
  <c r="H23" i="103"/>
  <c r="G23" i="103"/>
  <c r="F23" i="103"/>
  <c r="C23" i="103"/>
  <c r="B23" i="103"/>
  <c r="K22" i="103"/>
  <c r="J22" i="103"/>
  <c r="I22" i="103"/>
  <c r="H22" i="103"/>
  <c r="G22" i="103"/>
  <c r="F22" i="103"/>
  <c r="C22" i="103"/>
  <c r="B22" i="103"/>
  <c r="K21" i="103"/>
  <c r="J21" i="103"/>
  <c r="I21" i="103"/>
  <c r="H21" i="103"/>
  <c r="G21" i="103"/>
  <c r="F21" i="103"/>
  <c r="C21" i="103"/>
  <c r="B21" i="103"/>
  <c r="K20" i="103"/>
  <c r="J20" i="103"/>
  <c r="I20" i="103"/>
  <c r="H20" i="103"/>
  <c r="G20" i="103"/>
  <c r="F20" i="103"/>
  <c r="C20" i="103"/>
  <c r="B20" i="103"/>
  <c r="K19" i="103"/>
  <c r="J19" i="103"/>
  <c r="I19" i="103"/>
  <c r="H19" i="103"/>
  <c r="G19" i="103"/>
  <c r="F19" i="103"/>
  <c r="C19" i="103"/>
  <c r="B19" i="103"/>
  <c r="K18" i="103"/>
  <c r="J18" i="103"/>
  <c r="I18" i="103"/>
  <c r="H18" i="103"/>
  <c r="G18" i="103"/>
  <c r="F18" i="103"/>
  <c r="C18" i="103"/>
  <c r="B18" i="103"/>
  <c r="K17" i="103"/>
  <c r="J17" i="103"/>
  <c r="I17" i="103"/>
  <c r="H17" i="103"/>
  <c r="G17" i="103"/>
  <c r="F17" i="103"/>
  <c r="C17" i="103"/>
  <c r="B17" i="103"/>
  <c r="K16" i="103"/>
  <c r="J16" i="103"/>
  <c r="I16" i="103"/>
  <c r="H16" i="103"/>
  <c r="G16" i="103"/>
  <c r="F16" i="103"/>
  <c r="C16" i="103"/>
  <c r="B16" i="103"/>
  <c r="K15" i="103"/>
  <c r="J15" i="103"/>
  <c r="I15" i="103"/>
  <c r="H15" i="103"/>
  <c r="G15" i="103"/>
  <c r="F15" i="103"/>
  <c r="C15" i="103"/>
  <c r="B15" i="103"/>
  <c r="K14" i="103"/>
  <c r="J14" i="103"/>
  <c r="I14" i="103"/>
  <c r="H14" i="103"/>
  <c r="G14" i="103"/>
  <c r="F14" i="103"/>
  <c r="C14" i="103"/>
  <c r="B14" i="103"/>
  <c r="K13" i="103"/>
  <c r="J13" i="103"/>
  <c r="I13" i="103"/>
  <c r="H13" i="103"/>
  <c r="G13" i="103"/>
  <c r="F13" i="103"/>
  <c r="C13" i="103"/>
  <c r="B13" i="103"/>
  <c r="K12" i="103"/>
  <c r="J12" i="103"/>
  <c r="I12" i="103"/>
  <c r="H12" i="103"/>
  <c r="G12" i="103"/>
  <c r="F12" i="103"/>
  <c r="C12" i="103"/>
  <c r="B12" i="103"/>
  <c r="K11" i="103"/>
  <c r="J11" i="103"/>
  <c r="I11" i="103"/>
  <c r="H11" i="103"/>
  <c r="G11" i="103"/>
  <c r="F11" i="103"/>
  <c r="C11" i="103"/>
  <c r="B11" i="103"/>
  <c r="K10" i="103"/>
  <c r="J10" i="103"/>
  <c r="I10" i="103"/>
  <c r="H10" i="103"/>
  <c r="G10" i="103"/>
  <c r="F10" i="103"/>
  <c r="C10" i="103"/>
  <c r="B10" i="103"/>
  <c r="K9" i="103"/>
  <c r="J9" i="103"/>
  <c r="I9" i="103"/>
  <c r="H9" i="103"/>
  <c r="G9" i="103"/>
  <c r="F9" i="103"/>
  <c r="C9" i="103"/>
  <c r="B9" i="103"/>
  <c r="P116" i="289"/>
  <c r="M116" i="289"/>
  <c r="J116" i="289"/>
  <c r="H116" i="289"/>
  <c r="F116" i="289"/>
  <c r="E116" i="289"/>
  <c r="M115" i="289"/>
  <c r="L115" i="289"/>
  <c r="J115" i="289"/>
  <c r="H115" i="289"/>
  <c r="F115" i="289"/>
  <c r="E115" i="289"/>
  <c r="N114" i="289"/>
  <c r="M114" i="289"/>
  <c r="J114" i="289"/>
  <c r="H114" i="289"/>
  <c r="F114" i="289"/>
  <c r="E114" i="289"/>
  <c r="D114" i="289"/>
  <c r="M113" i="289"/>
  <c r="J113" i="289"/>
  <c r="H113" i="289"/>
  <c r="I113" i="289" s="1"/>
  <c r="F113" i="289"/>
  <c r="E113" i="289"/>
  <c r="M112" i="289"/>
  <c r="L112" i="289"/>
  <c r="J112" i="289"/>
  <c r="H112" i="289"/>
  <c r="F112" i="289"/>
  <c r="E112" i="289"/>
  <c r="M111" i="289"/>
  <c r="J111" i="289"/>
  <c r="H111" i="289"/>
  <c r="F111" i="289"/>
  <c r="E111" i="289"/>
  <c r="M110" i="289"/>
  <c r="J110" i="289"/>
  <c r="P110" i="289" s="1"/>
  <c r="H110" i="289"/>
  <c r="I110" i="289" s="1"/>
  <c r="F110" i="289"/>
  <c r="E110" i="289"/>
  <c r="M109" i="289"/>
  <c r="N109" i="289" s="1"/>
  <c r="J109" i="289"/>
  <c r="H109" i="289"/>
  <c r="F109" i="289"/>
  <c r="E109" i="289"/>
  <c r="M108" i="289"/>
  <c r="J108" i="289"/>
  <c r="H108" i="289"/>
  <c r="F108" i="289"/>
  <c r="E108" i="289"/>
  <c r="M107" i="289"/>
  <c r="J107" i="289"/>
  <c r="I107" i="289"/>
  <c r="H107" i="289"/>
  <c r="F107" i="289"/>
  <c r="E107" i="289"/>
  <c r="B107" i="289"/>
  <c r="S107" i="289" s="1"/>
  <c r="M106" i="289"/>
  <c r="J106" i="289"/>
  <c r="H106" i="289"/>
  <c r="F106" i="289"/>
  <c r="E106" i="289"/>
  <c r="M105" i="289"/>
  <c r="J105" i="289"/>
  <c r="P105" i="289" s="1"/>
  <c r="H105" i="289"/>
  <c r="F105" i="289"/>
  <c r="E105" i="289"/>
  <c r="B105" i="289"/>
  <c r="M104" i="289"/>
  <c r="J104" i="289"/>
  <c r="H104" i="289"/>
  <c r="F104" i="289"/>
  <c r="E104" i="289"/>
  <c r="B104" i="289"/>
  <c r="M103" i="289"/>
  <c r="J103" i="289"/>
  <c r="H103" i="289"/>
  <c r="F103" i="289"/>
  <c r="E103" i="289"/>
  <c r="M102" i="289"/>
  <c r="J102" i="289"/>
  <c r="H102" i="289"/>
  <c r="F102" i="289"/>
  <c r="E102" i="289"/>
  <c r="M101" i="289"/>
  <c r="J101" i="289"/>
  <c r="H101" i="289"/>
  <c r="F101" i="289"/>
  <c r="E101" i="289"/>
  <c r="P100" i="289"/>
  <c r="M100" i="289"/>
  <c r="J100" i="289"/>
  <c r="I100" i="289"/>
  <c r="H100" i="289"/>
  <c r="F100" i="289"/>
  <c r="E100" i="289"/>
  <c r="M99" i="289"/>
  <c r="L99" i="289"/>
  <c r="K99" i="289" s="1"/>
  <c r="J99" i="289"/>
  <c r="H99" i="289"/>
  <c r="F99" i="289"/>
  <c r="E99" i="289"/>
  <c r="M98" i="289"/>
  <c r="J98" i="289"/>
  <c r="H98" i="289"/>
  <c r="F98" i="289"/>
  <c r="E98" i="289"/>
  <c r="D98" i="289"/>
  <c r="M97" i="289"/>
  <c r="J97" i="289"/>
  <c r="I97" i="289"/>
  <c r="H97" i="289"/>
  <c r="F97" i="289"/>
  <c r="E97" i="289"/>
  <c r="M96" i="289"/>
  <c r="L96" i="289"/>
  <c r="J96" i="289"/>
  <c r="H96" i="289"/>
  <c r="F96" i="289"/>
  <c r="E96" i="289"/>
  <c r="M95" i="289"/>
  <c r="N95" i="289" s="1"/>
  <c r="J95" i="289"/>
  <c r="H95" i="289"/>
  <c r="F95" i="289"/>
  <c r="E95" i="289"/>
  <c r="M94" i="289"/>
  <c r="J94" i="289"/>
  <c r="P94" i="289" s="1"/>
  <c r="H94" i="289"/>
  <c r="I94" i="289" s="1"/>
  <c r="F94" i="289"/>
  <c r="E94" i="289"/>
  <c r="M93" i="289"/>
  <c r="N93" i="289" s="1"/>
  <c r="J93" i="289"/>
  <c r="H93" i="289"/>
  <c r="F93" i="289"/>
  <c r="E93" i="289"/>
  <c r="M92" i="289"/>
  <c r="J92" i="289"/>
  <c r="H92" i="289"/>
  <c r="F92" i="289"/>
  <c r="E92" i="289"/>
  <c r="M91" i="289"/>
  <c r="J91" i="289"/>
  <c r="H91" i="289"/>
  <c r="F91" i="289"/>
  <c r="E91" i="289"/>
  <c r="B91" i="289"/>
  <c r="S91" i="289" s="1"/>
  <c r="M90" i="289"/>
  <c r="J90" i="289"/>
  <c r="H90" i="289"/>
  <c r="F90" i="289"/>
  <c r="E90" i="289"/>
  <c r="M89" i="289"/>
  <c r="J89" i="289"/>
  <c r="P89" i="289" s="1"/>
  <c r="H89" i="289"/>
  <c r="F89" i="289"/>
  <c r="E89" i="289"/>
  <c r="M88" i="289"/>
  <c r="J88" i="289"/>
  <c r="H88" i="289"/>
  <c r="F88" i="289"/>
  <c r="E88" i="289"/>
  <c r="B88" i="289"/>
  <c r="M87" i="289"/>
  <c r="J87" i="289"/>
  <c r="H87" i="289"/>
  <c r="F87" i="289"/>
  <c r="E87" i="289"/>
  <c r="M86" i="289"/>
  <c r="J86" i="289"/>
  <c r="H86" i="289"/>
  <c r="F86" i="289"/>
  <c r="E86" i="289"/>
  <c r="M85" i="289"/>
  <c r="L85" i="289"/>
  <c r="J85" i="289"/>
  <c r="H85" i="289"/>
  <c r="F85" i="289"/>
  <c r="E85" i="289"/>
  <c r="M84" i="289"/>
  <c r="J84" i="289"/>
  <c r="P84" i="289" s="1"/>
  <c r="H84" i="289"/>
  <c r="I84" i="289" s="1"/>
  <c r="F84" i="289"/>
  <c r="E84" i="289"/>
  <c r="M83" i="289"/>
  <c r="L83" i="289"/>
  <c r="J83" i="289"/>
  <c r="H83" i="289"/>
  <c r="F83" i="289"/>
  <c r="E83" i="289"/>
  <c r="M82" i="289"/>
  <c r="N82" i="289" s="1"/>
  <c r="J82" i="289"/>
  <c r="H82" i="289"/>
  <c r="F82" i="289"/>
  <c r="E82" i="289"/>
  <c r="D82" i="289"/>
  <c r="M81" i="289"/>
  <c r="J81" i="289"/>
  <c r="H81" i="289"/>
  <c r="I81" i="289" s="1"/>
  <c r="F81" i="289"/>
  <c r="E81" i="289"/>
  <c r="M80" i="289"/>
  <c r="L80" i="289"/>
  <c r="J80" i="289"/>
  <c r="H80" i="289"/>
  <c r="F80" i="289"/>
  <c r="E80" i="289"/>
  <c r="M79" i="289"/>
  <c r="J79" i="289"/>
  <c r="H79" i="289"/>
  <c r="F79" i="289"/>
  <c r="E79" i="289"/>
  <c r="M78" i="289"/>
  <c r="J78" i="289"/>
  <c r="P78" i="289" s="1"/>
  <c r="H78" i="289"/>
  <c r="I78" i="289" s="1"/>
  <c r="F78" i="289"/>
  <c r="E78" i="289"/>
  <c r="M77" i="289"/>
  <c r="N77" i="289" s="1"/>
  <c r="J77" i="289"/>
  <c r="H77" i="289"/>
  <c r="F77" i="289"/>
  <c r="E77" i="289"/>
  <c r="M76" i="289"/>
  <c r="J76" i="289"/>
  <c r="H76" i="289"/>
  <c r="F76" i="289"/>
  <c r="E76" i="289"/>
  <c r="M75" i="289"/>
  <c r="J75" i="289"/>
  <c r="I75" i="289"/>
  <c r="H75" i="289"/>
  <c r="F75" i="289"/>
  <c r="E75" i="289"/>
  <c r="B75" i="289"/>
  <c r="S75" i="289" s="1"/>
  <c r="M74" i="289"/>
  <c r="J74" i="289"/>
  <c r="H74" i="289"/>
  <c r="F74" i="289"/>
  <c r="E74" i="289"/>
  <c r="M73" i="289"/>
  <c r="J73" i="289"/>
  <c r="P73" i="289" s="1"/>
  <c r="H73" i="289"/>
  <c r="F73" i="289"/>
  <c r="E73" i="289"/>
  <c r="B73" i="289"/>
  <c r="M72" i="289"/>
  <c r="J72" i="289"/>
  <c r="H72" i="289"/>
  <c r="F72" i="289"/>
  <c r="E72" i="289"/>
  <c r="B72" i="289"/>
  <c r="M71" i="289"/>
  <c r="J71" i="289"/>
  <c r="H71" i="289"/>
  <c r="F71" i="289"/>
  <c r="E71" i="289"/>
  <c r="M70" i="289"/>
  <c r="J70" i="289"/>
  <c r="H70" i="289"/>
  <c r="F70" i="289"/>
  <c r="E70" i="289"/>
  <c r="B70" i="289"/>
  <c r="M69" i="289"/>
  <c r="J69" i="289"/>
  <c r="H69" i="289"/>
  <c r="F69" i="289"/>
  <c r="E69" i="289"/>
  <c r="P68" i="289"/>
  <c r="M68" i="289"/>
  <c r="J68" i="289"/>
  <c r="H68" i="289"/>
  <c r="I68" i="289" s="1"/>
  <c r="F68" i="289"/>
  <c r="E68" i="289"/>
  <c r="M67" i="289"/>
  <c r="L67" i="289"/>
  <c r="J67" i="289"/>
  <c r="H67" i="289"/>
  <c r="F67" i="289"/>
  <c r="E67" i="289"/>
  <c r="M66" i="289"/>
  <c r="J66" i="289"/>
  <c r="H66" i="289"/>
  <c r="F66" i="289"/>
  <c r="E66" i="289"/>
  <c r="D66" i="289"/>
  <c r="M65" i="289"/>
  <c r="J65" i="289"/>
  <c r="I65" i="289"/>
  <c r="H65" i="289"/>
  <c r="F65" i="289"/>
  <c r="E65" i="289"/>
  <c r="M64" i="289"/>
  <c r="L64" i="289"/>
  <c r="J64" i="289"/>
  <c r="H64" i="289"/>
  <c r="F64" i="289"/>
  <c r="E64" i="289"/>
  <c r="M63" i="289"/>
  <c r="L63" i="289"/>
  <c r="J63" i="289"/>
  <c r="H63" i="289"/>
  <c r="F63" i="289"/>
  <c r="E63" i="289"/>
  <c r="D63" i="289"/>
  <c r="C63" i="289" s="1"/>
  <c r="N61" i="289"/>
  <c r="M61" i="289"/>
  <c r="J61" i="289"/>
  <c r="J62" i="289" s="1"/>
  <c r="I61" i="289"/>
  <c r="H61" i="289"/>
  <c r="H62" i="289" s="1"/>
  <c r="P60" i="289"/>
  <c r="M60" i="289"/>
  <c r="M59" i="289"/>
  <c r="J59" i="289"/>
  <c r="J60" i="289" s="1"/>
  <c r="I59" i="289"/>
  <c r="H59" i="289"/>
  <c r="H60" i="289" s="1"/>
  <c r="B57" i="289"/>
  <c r="B56" i="289"/>
  <c r="H55" i="289"/>
  <c r="F55" i="289"/>
  <c r="B55" i="289"/>
  <c r="H54" i="289"/>
  <c r="F53" i="289"/>
  <c r="M53" i="289"/>
  <c r="L53" i="289"/>
  <c r="L52" i="289"/>
  <c r="B52" i="289"/>
  <c r="L51" i="289"/>
  <c r="B51" i="289"/>
  <c r="E50" i="289"/>
  <c r="D50" i="289"/>
  <c r="L48" i="289"/>
  <c r="H47" i="289"/>
  <c r="H46" i="289"/>
  <c r="M45" i="289"/>
  <c r="B45" i="289"/>
  <c r="D44" i="289"/>
  <c r="B43" i="289"/>
  <c r="F42" i="289"/>
  <c r="H42" i="289"/>
  <c r="E42" i="289"/>
  <c r="D42" i="289"/>
  <c r="L41" i="289"/>
  <c r="M40" i="289"/>
  <c r="L40" i="289"/>
  <c r="E37" i="289"/>
  <c r="B37" i="289"/>
  <c r="D36" i="289"/>
  <c r="F35" i="289"/>
  <c r="F34" i="289"/>
  <c r="L33" i="289"/>
  <c r="M32" i="289"/>
  <c r="B32" i="289"/>
  <c r="F31" i="289"/>
  <c r="E30" i="289"/>
  <c r="F29" i="289"/>
  <c r="E29" i="289"/>
  <c r="L27" i="289"/>
  <c r="B24" i="289"/>
  <c r="H23" i="289"/>
  <c r="F23" i="289"/>
  <c r="H22" i="289"/>
  <c r="F21" i="289"/>
  <c r="M21" i="289"/>
  <c r="M20" i="289"/>
  <c r="L19" i="289"/>
  <c r="B19" i="289"/>
  <c r="E18" i="289"/>
  <c r="D18" i="289"/>
  <c r="E17" i="289"/>
  <c r="D17" i="289"/>
  <c r="L16" i="289"/>
  <c r="L15" i="289"/>
  <c r="H15" i="289"/>
  <c r="H14" i="289"/>
  <c r="M13" i="289"/>
  <c r="B13" i="289"/>
  <c r="D12" i="289"/>
  <c r="H11" i="289"/>
  <c r="B11" i="289"/>
  <c r="F10" i="289"/>
  <c r="D10" i="289"/>
  <c r="L69" i="266"/>
  <c r="F68" i="266"/>
  <c r="L68" i="266"/>
  <c r="L67" i="266"/>
  <c r="L65" i="266"/>
  <c r="L64" i="266"/>
  <c r="L63" i="266"/>
  <c r="AB62" i="266"/>
  <c r="L61" i="266"/>
  <c r="B60" i="266"/>
  <c r="J60" i="266" s="1"/>
  <c r="L58" i="266"/>
  <c r="B57" i="266"/>
  <c r="AB57" i="266" s="1"/>
  <c r="I56" i="266"/>
  <c r="L55" i="266"/>
  <c r="AB54" i="266"/>
  <c r="F54" i="266"/>
  <c r="B53" i="266"/>
  <c r="J52" i="266"/>
  <c r="L52" i="266"/>
  <c r="B52" i="266"/>
  <c r="AB52" i="266" s="1"/>
  <c r="L51" i="266"/>
  <c r="B51" i="266"/>
  <c r="F49" i="266"/>
  <c r="L49" i="266"/>
  <c r="F47" i="266"/>
  <c r="F46" i="266"/>
  <c r="L46" i="266"/>
  <c r="L45" i="266"/>
  <c r="AB44" i="266"/>
  <c r="J44" i="266"/>
  <c r="B44" i="266"/>
  <c r="L41" i="266"/>
  <c r="F41" i="266"/>
  <c r="L40" i="266"/>
  <c r="F40" i="266"/>
  <c r="F39" i="266"/>
  <c r="L39" i="266"/>
  <c r="AB38" i="266"/>
  <c r="F38" i="266"/>
  <c r="L36" i="266"/>
  <c r="B36" i="266"/>
  <c r="AB36" i="266" s="1"/>
  <c r="L35" i="266"/>
  <c r="L34" i="266"/>
  <c r="F33" i="266"/>
  <c r="F31" i="266"/>
  <c r="F30" i="266"/>
  <c r="L30" i="266"/>
  <c r="L29" i="266"/>
  <c r="J28" i="266"/>
  <c r="B28" i="266"/>
  <c r="AB28" i="266" s="1"/>
  <c r="L25" i="266"/>
  <c r="F25" i="266"/>
  <c r="L24" i="266"/>
  <c r="F23" i="266"/>
  <c r="L23" i="266"/>
  <c r="AB22" i="266"/>
  <c r="F22" i="266"/>
  <c r="L20" i="266"/>
  <c r="B20" i="266"/>
  <c r="AB20" i="266" s="1"/>
  <c r="L19" i="266"/>
  <c r="L18" i="266"/>
  <c r="F17" i="266"/>
  <c r="L16" i="266"/>
  <c r="H15" i="266"/>
  <c r="F15" i="266"/>
  <c r="F14" i="266"/>
  <c r="L14" i="266"/>
  <c r="J12" i="266"/>
  <c r="D13" i="266"/>
  <c r="B12" i="266"/>
  <c r="AB12" i="266" s="1"/>
  <c r="E61" i="266"/>
  <c r="I21" i="266"/>
  <c r="S62" i="211"/>
  <c r="Q62" i="211"/>
  <c r="H62" i="211"/>
  <c r="X62" i="211"/>
  <c r="W62" i="211"/>
  <c r="V62" i="211"/>
  <c r="U62" i="211"/>
  <c r="T62" i="211"/>
  <c r="R62" i="211"/>
  <c r="P62" i="211"/>
  <c r="O62" i="211"/>
  <c r="I61" i="211"/>
  <c r="H61" i="211"/>
  <c r="S60" i="211"/>
  <c r="Q60" i="211"/>
  <c r="H60" i="211"/>
  <c r="G60" i="211"/>
  <c r="X60" i="211"/>
  <c r="W60" i="211"/>
  <c r="V60" i="211"/>
  <c r="U60" i="211"/>
  <c r="R60" i="211"/>
  <c r="P60" i="211"/>
  <c r="O60" i="211"/>
  <c r="H59" i="211"/>
  <c r="Y116" i="158"/>
  <c r="X116" i="158"/>
  <c r="W116" i="158"/>
  <c r="V116" i="158"/>
  <c r="U116" i="158"/>
  <c r="T116" i="158"/>
  <c r="S116" i="158"/>
  <c r="R116" i="158"/>
  <c r="Q116" i="158"/>
  <c r="P116" i="158"/>
  <c r="O116" i="158"/>
  <c r="N116" i="158"/>
  <c r="M116" i="158"/>
  <c r="L116" i="158"/>
  <c r="K116" i="158"/>
  <c r="J116" i="158"/>
  <c r="I116" i="158"/>
  <c r="H116" i="158"/>
  <c r="G116" i="158"/>
  <c r="F116" i="158"/>
  <c r="E116" i="158"/>
  <c r="D116" i="158"/>
  <c r="C116" i="158"/>
  <c r="B116" i="158"/>
  <c r="H116" i="155" s="1"/>
  <c r="Y115" i="158"/>
  <c r="X115" i="158"/>
  <c r="W115" i="158"/>
  <c r="V115" i="158"/>
  <c r="U115" i="158"/>
  <c r="T115" i="158"/>
  <c r="S115" i="158"/>
  <c r="R115" i="158"/>
  <c r="Q115" i="158"/>
  <c r="P115" i="158"/>
  <c r="O115" i="158"/>
  <c r="N115" i="158"/>
  <c r="M115" i="158"/>
  <c r="L115" i="158"/>
  <c r="K115" i="158"/>
  <c r="J115" i="158"/>
  <c r="I115" i="158"/>
  <c r="H115" i="158"/>
  <c r="G115" i="158"/>
  <c r="F115" i="158"/>
  <c r="E115" i="158"/>
  <c r="D115" i="158"/>
  <c r="C115" i="158"/>
  <c r="B115" i="158"/>
  <c r="H115" i="155" s="1"/>
  <c r="Y114" i="158"/>
  <c r="X114" i="158"/>
  <c r="W114" i="158"/>
  <c r="V114" i="158"/>
  <c r="U114" i="158"/>
  <c r="T114" i="158"/>
  <c r="S114" i="158"/>
  <c r="R114" i="158"/>
  <c r="Q114" i="158"/>
  <c r="P114" i="158"/>
  <c r="O114" i="158"/>
  <c r="N114" i="158"/>
  <c r="M114" i="158"/>
  <c r="L114" i="158"/>
  <c r="K114" i="158"/>
  <c r="J114" i="158"/>
  <c r="I114" i="158"/>
  <c r="H114" i="158"/>
  <c r="G114" i="158"/>
  <c r="F114" i="158"/>
  <c r="E114" i="158"/>
  <c r="D114" i="158"/>
  <c r="C114" i="158"/>
  <c r="B114" i="158"/>
  <c r="Y113" i="158"/>
  <c r="X113" i="158"/>
  <c r="W113" i="158"/>
  <c r="V113" i="158"/>
  <c r="U113" i="158"/>
  <c r="T113" i="158"/>
  <c r="S113" i="158"/>
  <c r="R113" i="158"/>
  <c r="Q113" i="158"/>
  <c r="P113" i="158"/>
  <c r="O113" i="158"/>
  <c r="N113" i="158"/>
  <c r="M113" i="158"/>
  <c r="L113" i="158"/>
  <c r="K113" i="158"/>
  <c r="J113" i="158"/>
  <c r="I113" i="155" s="1"/>
  <c r="I113" i="158"/>
  <c r="H113" i="158"/>
  <c r="AB113" i="158" s="1"/>
  <c r="G113" i="158"/>
  <c r="F113" i="158"/>
  <c r="E113" i="158"/>
  <c r="D113" i="158"/>
  <c r="C113" i="158"/>
  <c r="B113" i="158"/>
  <c r="H113" i="155" s="1"/>
  <c r="Q113" i="155" s="1"/>
  <c r="AC112" i="158"/>
  <c r="Y112" i="158"/>
  <c r="X112" i="158"/>
  <c r="W112" i="158"/>
  <c r="V112" i="158"/>
  <c r="U112" i="158"/>
  <c r="T112" i="158"/>
  <c r="S112" i="158"/>
  <c r="R112" i="158"/>
  <c r="Q112" i="158"/>
  <c r="P112" i="158"/>
  <c r="O112" i="158"/>
  <c r="N112" i="158"/>
  <c r="M112" i="158"/>
  <c r="L112" i="158"/>
  <c r="K112" i="158"/>
  <c r="J112" i="158"/>
  <c r="I112" i="158"/>
  <c r="H112" i="158"/>
  <c r="G112" i="158"/>
  <c r="F112" i="158"/>
  <c r="E112" i="158"/>
  <c r="D112" i="158"/>
  <c r="C112" i="158"/>
  <c r="B112" i="158"/>
  <c r="AB112" i="158" s="1"/>
  <c r="Y111" i="158"/>
  <c r="X111" i="158"/>
  <c r="W111" i="158"/>
  <c r="V111" i="158"/>
  <c r="U111" i="158"/>
  <c r="T111" i="158"/>
  <c r="S111" i="158"/>
  <c r="R111" i="158"/>
  <c r="Q111" i="158"/>
  <c r="P111" i="158"/>
  <c r="O111" i="158"/>
  <c r="N111" i="158"/>
  <c r="M111" i="158"/>
  <c r="L111" i="158"/>
  <c r="K111" i="158"/>
  <c r="J111" i="158"/>
  <c r="I111" i="158"/>
  <c r="H111" i="158"/>
  <c r="G111" i="158"/>
  <c r="F111" i="158"/>
  <c r="E111" i="158"/>
  <c r="D111" i="158"/>
  <c r="C111" i="158"/>
  <c r="B111" i="158"/>
  <c r="Y110" i="158"/>
  <c r="X110" i="158"/>
  <c r="W110" i="158"/>
  <c r="V110" i="158"/>
  <c r="U110" i="158"/>
  <c r="T110" i="158"/>
  <c r="AD110" i="158" s="1"/>
  <c r="S110" i="158"/>
  <c r="R110" i="158"/>
  <c r="J110" i="155" s="1"/>
  <c r="Q110" i="158"/>
  <c r="P110" i="158"/>
  <c r="O110" i="158"/>
  <c r="N110" i="158"/>
  <c r="M110" i="158"/>
  <c r="L110" i="158"/>
  <c r="K110" i="158"/>
  <c r="J110" i="158"/>
  <c r="I110" i="158"/>
  <c r="H110" i="158"/>
  <c r="G110" i="158"/>
  <c r="F110" i="158"/>
  <c r="E110" i="158"/>
  <c r="D110" i="158"/>
  <c r="C110" i="158"/>
  <c r="B110" i="158"/>
  <c r="Y109" i="158"/>
  <c r="X109" i="158"/>
  <c r="W109" i="158"/>
  <c r="V109" i="158"/>
  <c r="U109" i="158"/>
  <c r="T109" i="158"/>
  <c r="S109" i="158"/>
  <c r="R109" i="158"/>
  <c r="Q109" i="158"/>
  <c r="P109" i="158"/>
  <c r="O109" i="158"/>
  <c r="N109" i="158"/>
  <c r="M109" i="158"/>
  <c r="L109" i="158"/>
  <c r="K109" i="158"/>
  <c r="J109" i="158"/>
  <c r="I109" i="158"/>
  <c r="H109" i="158"/>
  <c r="G109" i="158"/>
  <c r="F109" i="158"/>
  <c r="E109" i="158"/>
  <c r="D109" i="158"/>
  <c r="C109" i="158"/>
  <c r="B109" i="158"/>
  <c r="Y108" i="158"/>
  <c r="X108" i="158"/>
  <c r="W108" i="158"/>
  <c r="V108" i="158"/>
  <c r="U108" i="158"/>
  <c r="T108" i="158"/>
  <c r="S108" i="158"/>
  <c r="R108" i="158"/>
  <c r="Q108" i="158"/>
  <c r="P108" i="158"/>
  <c r="O108" i="158"/>
  <c r="N108" i="158"/>
  <c r="M108" i="158"/>
  <c r="L108" i="158"/>
  <c r="K108" i="158"/>
  <c r="J108" i="158"/>
  <c r="I108" i="158"/>
  <c r="H108" i="158"/>
  <c r="G108" i="158"/>
  <c r="F108" i="158"/>
  <c r="E108" i="158"/>
  <c r="D108" i="158"/>
  <c r="C108" i="158"/>
  <c r="B108" i="158"/>
  <c r="Y107" i="158"/>
  <c r="X107" i="158"/>
  <c r="W107" i="158"/>
  <c r="V107" i="158"/>
  <c r="U107" i="158"/>
  <c r="T107" i="158"/>
  <c r="S107" i="158"/>
  <c r="R107" i="158"/>
  <c r="Q107" i="158"/>
  <c r="P107" i="158"/>
  <c r="O107" i="158"/>
  <c r="N107" i="158"/>
  <c r="M107" i="158"/>
  <c r="L107" i="158"/>
  <c r="K107" i="158"/>
  <c r="J107" i="158"/>
  <c r="AC107" i="158" s="1"/>
  <c r="I107" i="158"/>
  <c r="H107" i="158"/>
  <c r="G107" i="158"/>
  <c r="F107" i="158"/>
  <c r="E107" i="158"/>
  <c r="D107" i="158"/>
  <c r="C107" i="158"/>
  <c r="B107" i="158"/>
  <c r="H107" i="155" s="1"/>
  <c r="Y106" i="158"/>
  <c r="X106" i="158"/>
  <c r="W106" i="158"/>
  <c r="V106" i="158"/>
  <c r="U106" i="158"/>
  <c r="T106" i="158"/>
  <c r="AD106" i="158" s="1"/>
  <c r="S106" i="158"/>
  <c r="R106" i="158"/>
  <c r="Q106" i="158"/>
  <c r="P106" i="158"/>
  <c r="O106" i="158"/>
  <c r="N106" i="158"/>
  <c r="M106" i="158"/>
  <c r="L106" i="158"/>
  <c r="K106" i="158"/>
  <c r="J106" i="158"/>
  <c r="AC106" i="158" s="1"/>
  <c r="I106" i="158"/>
  <c r="H106" i="158"/>
  <c r="G106" i="158"/>
  <c r="F106" i="158"/>
  <c r="E106" i="158"/>
  <c r="D106" i="158"/>
  <c r="C106" i="158"/>
  <c r="B106" i="158"/>
  <c r="AB106" i="158" s="1"/>
  <c r="AC105" i="158"/>
  <c r="Y105" i="158"/>
  <c r="X105" i="158"/>
  <c r="W105" i="158"/>
  <c r="V105" i="158"/>
  <c r="U105" i="158"/>
  <c r="T105" i="158"/>
  <c r="S105" i="158"/>
  <c r="R105" i="158"/>
  <c r="Q105" i="158"/>
  <c r="P105" i="158"/>
  <c r="O105" i="158"/>
  <c r="N105" i="158"/>
  <c r="M105" i="158"/>
  <c r="L105" i="158"/>
  <c r="K105" i="158"/>
  <c r="J105" i="158"/>
  <c r="I105" i="155" s="1"/>
  <c r="I105" i="158"/>
  <c r="H105" i="158"/>
  <c r="G105" i="158"/>
  <c r="F105" i="158"/>
  <c r="E105" i="158"/>
  <c r="D105" i="158"/>
  <c r="C105" i="158"/>
  <c r="B105" i="158"/>
  <c r="H105" i="155" s="1"/>
  <c r="Q105" i="155" s="1"/>
  <c r="Y104" i="158"/>
  <c r="X104" i="158"/>
  <c r="W104" i="158"/>
  <c r="V104" i="158"/>
  <c r="U104" i="158"/>
  <c r="T104" i="158"/>
  <c r="S104" i="158"/>
  <c r="R104" i="158"/>
  <c r="Q104" i="158"/>
  <c r="P104" i="158"/>
  <c r="O104" i="158"/>
  <c r="N104" i="158"/>
  <c r="M104" i="158"/>
  <c r="L104" i="158"/>
  <c r="K104" i="158"/>
  <c r="AC104" i="158" s="1"/>
  <c r="J104" i="158"/>
  <c r="I104" i="158"/>
  <c r="H104" i="158"/>
  <c r="G104" i="158"/>
  <c r="F104" i="158"/>
  <c r="E104" i="158"/>
  <c r="D104" i="158"/>
  <c r="C104" i="158"/>
  <c r="B104" i="158"/>
  <c r="Y103" i="158"/>
  <c r="X103" i="158"/>
  <c r="W103" i="158"/>
  <c r="V103" i="158"/>
  <c r="U103" i="158"/>
  <c r="T103" i="158"/>
  <c r="S103" i="158"/>
  <c r="R103" i="158"/>
  <c r="Q103" i="158"/>
  <c r="P103" i="158"/>
  <c r="O103" i="158"/>
  <c r="N103" i="158"/>
  <c r="M103" i="158"/>
  <c r="L103" i="158"/>
  <c r="K103" i="158"/>
  <c r="J103" i="158"/>
  <c r="I103" i="158"/>
  <c r="H103" i="158"/>
  <c r="G103" i="158"/>
  <c r="F103" i="158"/>
  <c r="E103" i="158"/>
  <c r="D103" i="158"/>
  <c r="C103" i="158"/>
  <c r="B103" i="158"/>
  <c r="Y102" i="158"/>
  <c r="X102" i="158"/>
  <c r="W102" i="158"/>
  <c r="V102" i="158"/>
  <c r="U102" i="158"/>
  <c r="T102" i="158"/>
  <c r="S102" i="158"/>
  <c r="R102" i="158"/>
  <c r="J102" i="155" s="1"/>
  <c r="Q102" i="158"/>
  <c r="P102" i="158"/>
  <c r="O102" i="158"/>
  <c r="N102" i="158"/>
  <c r="M102" i="158"/>
  <c r="L102" i="158"/>
  <c r="K102" i="158"/>
  <c r="J102" i="158"/>
  <c r="I102" i="158"/>
  <c r="H102" i="158"/>
  <c r="G102" i="158"/>
  <c r="F102" i="158"/>
  <c r="E102" i="158"/>
  <c r="D102" i="158"/>
  <c r="C102" i="158"/>
  <c r="B102" i="158"/>
  <c r="AD101" i="158"/>
  <c r="Y101" i="158"/>
  <c r="X101" i="158"/>
  <c r="W101" i="158"/>
  <c r="V101" i="158"/>
  <c r="U101" i="158"/>
  <c r="T101" i="158"/>
  <c r="S101" i="158"/>
  <c r="R101" i="158"/>
  <c r="Q101" i="158"/>
  <c r="P101" i="158"/>
  <c r="O101" i="158"/>
  <c r="N101" i="158"/>
  <c r="M101" i="158"/>
  <c r="L101" i="158"/>
  <c r="K101" i="158"/>
  <c r="AC101" i="158" s="1"/>
  <c r="J101" i="158"/>
  <c r="I101" i="158"/>
  <c r="H101" i="158"/>
  <c r="G101" i="158"/>
  <c r="F101" i="158"/>
  <c r="E101" i="158"/>
  <c r="D101" i="158"/>
  <c r="C101" i="158"/>
  <c r="B101" i="158"/>
  <c r="AB101" i="158" s="1"/>
  <c r="Y100" i="158"/>
  <c r="X100" i="158"/>
  <c r="W100" i="158"/>
  <c r="V100" i="158"/>
  <c r="U100" i="158"/>
  <c r="T100" i="158"/>
  <c r="S100" i="158"/>
  <c r="R100" i="158"/>
  <c r="Q100" i="158"/>
  <c r="P100" i="158"/>
  <c r="O100" i="158"/>
  <c r="N100" i="158"/>
  <c r="M100" i="158"/>
  <c r="L100" i="158"/>
  <c r="K100" i="158"/>
  <c r="J100" i="158"/>
  <c r="I100" i="158"/>
  <c r="H100" i="158"/>
  <c r="G100" i="158"/>
  <c r="F100" i="158"/>
  <c r="E100" i="158"/>
  <c r="D100" i="158"/>
  <c r="C100" i="158"/>
  <c r="B100" i="158"/>
  <c r="AB100" i="158" s="1"/>
  <c r="Y99" i="158"/>
  <c r="X99" i="158"/>
  <c r="W99" i="158"/>
  <c r="V99" i="158"/>
  <c r="U99" i="158"/>
  <c r="T99" i="158"/>
  <c r="S99" i="158"/>
  <c r="AD99" i="158" s="1"/>
  <c r="R99" i="158"/>
  <c r="Q99" i="158"/>
  <c r="P99" i="158"/>
  <c r="O99" i="158"/>
  <c r="N99" i="158"/>
  <c r="M99" i="158"/>
  <c r="L99" i="158"/>
  <c r="K99" i="158"/>
  <c r="J99" i="158"/>
  <c r="I99" i="158"/>
  <c r="H99" i="158"/>
  <c r="G99" i="158"/>
  <c r="F99" i="158"/>
  <c r="E99" i="158"/>
  <c r="D99" i="158"/>
  <c r="C99" i="158"/>
  <c r="B99" i="158"/>
  <c r="H99" i="155" s="1"/>
  <c r="Y98" i="158"/>
  <c r="X98" i="158"/>
  <c r="W98" i="158"/>
  <c r="V98" i="158"/>
  <c r="U98" i="158"/>
  <c r="T98" i="158"/>
  <c r="S98" i="158"/>
  <c r="R98" i="158"/>
  <c r="Q98" i="158"/>
  <c r="P98" i="158"/>
  <c r="O98" i="158"/>
  <c r="N98" i="158"/>
  <c r="M98" i="158"/>
  <c r="L98" i="158"/>
  <c r="K98" i="158"/>
  <c r="J98" i="158"/>
  <c r="I98" i="158"/>
  <c r="H98" i="158"/>
  <c r="G98" i="158"/>
  <c r="F98" i="158"/>
  <c r="E98" i="158"/>
  <c r="D98" i="158"/>
  <c r="C98" i="158"/>
  <c r="B98" i="158"/>
  <c r="Y97" i="158"/>
  <c r="X97" i="158"/>
  <c r="W97" i="158"/>
  <c r="V97" i="158"/>
  <c r="U97" i="158"/>
  <c r="T97" i="158"/>
  <c r="S97" i="158"/>
  <c r="R97" i="158"/>
  <c r="Q97" i="158"/>
  <c r="P97" i="158"/>
  <c r="O97" i="158"/>
  <c r="N97" i="158"/>
  <c r="M97" i="158"/>
  <c r="L97" i="158"/>
  <c r="K97" i="158"/>
  <c r="J97" i="158"/>
  <c r="I97" i="155" s="1"/>
  <c r="I97" i="158"/>
  <c r="H97" i="158"/>
  <c r="G97" i="158"/>
  <c r="F97" i="158"/>
  <c r="E97" i="158"/>
  <c r="D97" i="158"/>
  <c r="C97" i="158"/>
  <c r="B97" i="158"/>
  <c r="H97" i="155" s="1"/>
  <c r="Q97" i="155" s="1"/>
  <c r="AC96" i="158"/>
  <c r="Y96" i="158"/>
  <c r="X96" i="158"/>
  <c r="W96" i="158"/>
  <c r="V96" i="158"/>
  <c r="U96" i="158"/>
  <c r="T96" i="158"/>
  <c r="S96" i="158"/>
  <c r="R96" i="158"/>
  <c r="Q96" i="158"/>
  <c r="P96" i="158"/>
  <c r="O96" i="158"/>
  <c r="N96" i="158"/>
  <c r="M96" i="158"/>
  <c r="L96" i="158"/>
  <c r="K96" i="158"/>
  <c r="J96" i="158"/>
  <c r="I96" i="158"/>
  <c r="H96" i="158"/>
  <c r="G96" i="158"/>
  <c r="F96" i="158"/>
  <c r="E96" i="158"/>
  <c r="D96" i="158"/>
  <c r="C96" i="158"/>
  <c r="B96" i="158"/>
  <c r="AB96" i="158" s="1"/>
  <c r="Y95" i="158"/>
  <c r="X95" i="158"/>
  <c r="W95" i="158"/>
  <c r="V95" i="158"/>
  <c r="U95" i="158"/>
  <c r="T95" i="158"/>
  <c r="S95" i="158"/>
  <c r="R95" i="158"/>
  <c r="AD95" i="158" s="1"/>
  <c r="Q95" i="158"/>
  <c r="P95" i="158"/>
  <c r="O95" i="158"/>
  <c r="N95" i="158"/>
  <c r="M95" i="158"/>
  <c r="L95" i="158"/>
  <c r="K95" i="158"/>
  <c r="J95" i="158"/>
  <c r="AC95" i="158" s="1"/>
  <c r="I95" i="158"/>
  <c r="H95" i="158"/>
  <c r="G95" i="158"/>
  <c r="F95" i="158"/>
  <c r="E95" i="158"/>
  <c r="D95" i="158"/>
  <c r="C95" i="158"/>
  <c r="B95" i="158"/>
  <c r="AB95" i="158" s="1"/>
  <c r="Y94" i="158"/>
  <c r="X94" i="158"/>
  <c r="W94" i="158"/>
  <c r="V94" i="158"/>
  <c r="U94" i="158"/>
  <c r="T94" i="158"/>
  <c r="AD94" i="158" s="1"/>
  <c r="S94" i="158"/>
  <c r="R94" i="158"/>
  <c r="J94" i="155" s="1"/>
  <c r="Q94" i="158"/>
  <c r="P94" i="158"/>
  <c r="O94" i="158"/>
  <c r="N94" i="158"/>
  <c r="M94" i="158"/>
  <c r="L94" i="158"/>
  <c r="K94" i="158"/>
  <c r="J94" i="158"/>
  <c r="I94" i="158"/>
  <c r="H94" i="158"/>
  <c r="G94" i="158"/>
  <c r="F94" i="158"/>
  <c r="E94" i="158"/>
  <c r="D94" i="158"/>
  <c r="C94" i="158"/>
  <c r="B94" i="158"/>
  <c r="Y93" i="158"/>
  <c r="X93" i="158"/>
  <c r="W93" i="158"/>
  <c r="V93" i="158"/>
  <c r="U93" i="158"/>
  <c r="T93" i="158"/>
  <c r="S93" i="158"/>
  <c r="R93" i="158"/>
  <c r="Q93" i="158"/>
  <c r="P93" i="158"/>
  <c r="O93" i="158"/>
  <c r="N93" i="158"/>
  <c r="M93" i="158"/>
  <c r="L93" i="158"/>
  <c r="K93" i="158"/>
  <c r="J93" i="158"/>
  <c r="I93" i="158"/>
  <c r="H93" i="158"/>
  <c r="G93" i="158"/>
  <c r="F93" i="158"/>
  <c r="E93" i="158"/>
  <c r="D93" i="158"/>
  <c r="C93" i="158"/>
  <c r="B93" i="158"/>
  <c r="Y92" i="158"/>
  <c r="X92" i="158"/>
  <c r="W92" i="158"/>
  <c r="V92" i="158"/>
  <c r="U92" i="158"/>
  <c r="T92" i="158"/>
  <c r="S92" i="158"/>
  <c r="R92" i="158"/>
  <c r="Q92" i="158"/>
  <c r="P92" i="158"/>
  <c r="O92" i="158"/>
  <c r="N92" i="158"/>
  <c r="M92" i="158"/>
  <c r="L92" i="158"/>
  <c r="K92" i="158"/>
  <c r="J92" i="158"/>
  <c r="I92" i="158"/>
  <c r="H92" i="158"/>
  <c r="G92" i="158"/>
  <c r="F92" i="158"/>
  <c r="E92" i="158"/>
  <c r="D92" i="158"/>
  <c r="C92" i="158"/>
  <c r="B92" i="158"/>
  <c r="Y91" i="158"/>
  <c r="X91" i="158"/>
  <c r="W91" i="158"/>
  <c r="V91" i="158"/>
  <c r="U91" i="158"/>
  <c r="T91" i="158"/>
  <c r="S91" i="158"/>
  <c r="R91" i="158"/>
  <c r="AD91" i="158" s="1"/>
  <c r="Q91" i="158"/>
  <c r="P91" i="158"/>
  <c r="O91" i="158"/>
  <c r="N91" i="158"/>
  <c r="M91" i="158"/>
  <c r="L91" i="158"/>
  <c r="K91" i="158"/>
  <c r="J91" i="158"/>
  <c r="AC91" i="158" s="1"/>
  <c r="I91" i="158"/>
  <c r="H91" i="158"/>
  <c r="G91" i="158"/>
  <c r="F91" i="158"/>
  <c r="E91" i="158"/>
  <c r="D91" i="158"/>
  <c r="C91" i="158"/>
  <c r="B91" i="158"/>
  <c r="H91" i="155" s="1"/>
  <c r="Y90" i="158"/>
  <c r="X90" i="158"/>
  <c r="W90" i="158"/>
  <c r="V90" i="158"/>
  <c r="U90" i="158"/>
  <c r="T90" i="158"/>
  <c r="S90" i="158"/>
  <c r="R90" i="158"/>
  <c r="AD90" i="158" s="1"/>
  <c r="Q90" i="158"/>
  <c r="P90" i="158"/>
  <c r="O90" i="158"/>
  <c r="N90" i="158"/>
  <c r="M90" i="158"/>
  <c r="L90" i="158"/>
  <c r="K90" i="158"/>
  <c r="J90" i="158"/>
  <c r="AC90" i="158" s="1"/>
  <c r="I90" i="158"/>
  <c r="H90" i="158"/>
  <c r="G90" i="158"/>
  <c r="F90" i="158"/>
  <c r="E90" i="158"/>
  <c r="D90" i="158"/>
  <c r="C90" i="158"/>
  <c r="B90" i="158"/>
  <c r="AB90" i="158" s="1"/>
  <c r="AC89" i="158"/>
  <c r="Y89" i="158"/>
  <c r="X89" i="158"/>
  <c r="W89" i="158"/>
  <c r="V89" i="158"/>
  <c r="U89" i="158"/>
  <c r="T89" i="158"/>
  <c r="S89" i="158"/>
  <c r="R89" i="158"/>
  <c r="Q89" i="158"/>
  <c r="P89" i="158"/>
  <c r="O89" i="158"/>
  <c r="N89" i="158"/>
  <c r="M89" i="158"/>
  <c r="L89" i="158"/>
  <c r="K89" i="158"/>
  <c r="J89" i="158"/>
  <c r="I89" i="155" s="1"/>
  <c r="I89" i="158"/>
  <c r="H89" i="158"/>
  <c r="G89" i="158"/>
  <c r="F89" i="158"/>
  <c r="E89" i="158"/>
  <c r="D89" i="158"/>
  <c r="C89" i="158"/>
  <c r="B89" i="158"/>
  <c r="H89" i="155" s="1"/>
  <c r="Q89" i="155" s="1"/>
  <c r="Y88" i="158"/>
  <c r="X88" i="158"/>
  <c r="W88" i="158"/>
  <c r="V88" i="158"/>
  <c r="U88" i="158"/>
  <c r="T88" i="158"/>
  <c r="S88" i="158"/>
  <c r="R88" i="158"/>
  <c r="Q88" i="158"/>
  <c r="P88" i="158"/>
  <c r="O88" i="158"/>
  <c r="N88" i="158"/>
  <c r="M88" i="158"/>
  <c r="L88" i="158"/>
  <c r="K88" i="158"/>
  <c r="J88" i="158"/>
  <c r="I88" i="158"/>
  <c r="H88" i="158"/>
  <c r="G88" i="158"/>
  <c r="F88" i="158"/>
  <c r="E88" i="158"/>
  <c r="D88" i="158"/>
  <c r="C88" i="158"/>
  <c r="B88" i="158"/>
  <c r="Y87" i="158"/>
  <c r="X87" i="158"/>
  <c r="W87" i="158"/>
  <c r="V87" i="158"/>
  <c r="U87" i="158"/>
  <c r="T87" i="158"/>
  <c r="S87" i="158"/>
  <c r="R87" i="158"/>
  <c r="Q87" i="158"/>
  <c r="P87" i="158"/>
  <c r="O87" i="158"/>
  <c r="N87" i="158"/>
  <c r="M87" i="158"/>
  <c r="L87" i="158"/>
  <c r="K87" i="158"/>
  <c r="J87" i="158"/>
  <c r="I87" i="158"/>
  <c r="H87" i="158"/>
  <c r="G87" i="158"/>
  <c r="F87" i="158"/>
  <c r="E87" i="158"/>
  <c r="D87" i="158"/>
  <c r="C87" i="158"/>
  <c r="B87" i="158"/>
  <c r="Y86" i="158"/>
  <c r="X86" i="158"/>
  <c r="W86" i="158"/>
  <c r="V86" i="158"/>
  <c r="U86" i="158"/>
  <c r="T86" i="158"/>
  <c r="S86" i="158"/>
  <c r="R86" i="158"/>
  <c r="J86" i="155" s="1"/>
  <c r="Q86" i="158"/>
  <c r="P86" i="158"/>
  <c r="O86" i="158"/>
  <c r="N86" i="158"/>
  <c r="M86" i="158"/>
  <c r="L86" i="158"/>
  <c r="K86" i="158"/>
  <c r="J86" i="158"/>
  <c r="I86" i="158"/>
  <c r="H86" i="158"/>
  <c r="G86" i="158"/>
  <c r="F86" i="158"/>
  <c r="E86" i="158"/>
  <c r="D86" i="158"/>
  <c r="C86" i="158"/>
  <c r="B86" i="158"/>
  <c r="AD85" i="158"/>
  <c r="Y85" i="158"/>
  <c r="X85" i="158"/>
  <c r="W85" i="158"/>
  <c r="V85" i="158"/>
  <c r="U85" i="158"/>
  <c r="T85" i="158"/>
  <c r="S85" i="158"/>
  <c r="R85" i="158"/>
  <c r="Q85" i="158"/>
  <c r="P85" i="158"/>
  <c r="O85" i="158"/>
  <c r="N85" i="158"/>
  <c r="M85" i="158"/>
  <c r="L85" i="158"/>
  <c r="K85" i="158"/>
  <c r="AC85" i="158" s="1"/>
  <c r="J85" i="158"/>
  <c r="I85" i="158"/>
  <c r="H85" i="158"/>
  <c r="G85" i="158"/>
  <c r="F85" i="158"/>
  <c r="E85" i="158"/>
  <c r="D85" i="158"/>
  <c r="C85" i="158"/>
  <c r="B85" i="158"/>
  <c r="AB85" i="158" s="1"/>
  <c r="Y84" i="158"/>
  <c r="X84" i="158"/>
  <c r="W84" i="158"/>
  <c r="V84" i="158"/>
  <c r="U84" i="158"/>
  <c r="T84" i="158"/>
  <c r="S84" i="158"/>
  <c r="R84" i="158"/>
  <c r="AD84" i="158" s="1"/>
  <c r="Q84" i="158"/>
  <c r="P84" i="158"/>
  <c r="O84" i="158"/>
  <c r="N84" i="158"/>
  <c r="M84" i="158"/>
  <c r="L84" i="158"/>
  <c r="K84" i="158"/>
  <c r="J84" i="158"/>
  <c r="AC84" i="158" s="1"/>
  <c r="I84" i="158"/>
  <c r="H84" i="158"/>
  <c r="G84" i="158"/>
  <c r="F84" i="158"/>
  <c r="E84" i="158"/>
  <c r="D84" i="158"/>
  <c r="C84" i="158"/>
  <c r="B84" i="158"/>
  <c r="AB84" i="158" s="1"/>
  <c r="Y83" i="158"/>
  <c r="X83" i="158"/>
  <c r="W83" i="158"/>
  <c r="V83" i="158"/>
  <c r="U83" i="158"/>
  <c r="T83" i="158"/>
  <c r="S83" i="158"/>
  <c r="AD83" i="158" s="1"/>
  <c r="R83" i="158"/>
  <c r="Q83" i="158"/>
  <c r="P83" i="158"/>
  <c r="O83" i="158"/>
  <c r="N83" i="158"/>
  <c r="M83" i="158"/>
  <c r="L83" i="158"/>
  <c r="K83" i="158"/>
  <c r="J83" i="158"/>
  <c r="I83" i="158"/>
  <c r="H83" i="158"/>
  <c r="G83" i="158"/>
  <c r="F83" i="158"/>
  <c r="E83" i="158"/>
  <c r="D83" i="158"/>
  <c r="C83" i="158"/>
  <c r="B83" i="158"/>
  <c r="H83" i="155" s="1"/>
  <c r="Y82" i="158"/>
  <c r="X82" i="158"/>
  <c r="W82" i="158"/>
  <c r="V82" i="158"/>
  <c r="U82" i="158"/>
  <c r="T82" i="158"/>
  <c r="S82" i="158"/>
  <c r="R82" i="158"/>
  <c r="Q82" i="158"/>
  <c r="P82" i="158"/>
  <c r="O82" i="158"/>
  <c r="N82" i="158"/>
  <c r="M82" i="158"/>
  <c r="L82" i="158"/>
  <c r="K82" i="158"/>
  <c r="J82" i="158"/>
  <c r="I82" i="158"/>
  <c r="H82" i="158"/>
  <c r="G82" i="158"/>
  <c r="F82" i="158"/>
  <c r="E82" i="158"/>
  <c r="D82" i="158"/>
  <c r="C82" i="158"/>
  <c r="B82" i="158"/>
  <c r="Y81" i="158"/>
  <c r="X81" i="158"/>
  <c r="W81" i="158"/>
  <c r="V81" i="158"/>
  <c r="U81" i="158"/>
  <c r="T81" i="158"/>
  <c r="S81" i="158"/>
  <c r="R81" i="158"/>
  <c r="Q81" i="158"/>
  <c r="P81" i="158"/>
  <c r="O81" i="158"/>
  <c r="N81" i="158"/>
  <c r="M81" i="158"/>
  <c r="L81" i="158"/>
  <c r="K81" i="158"/>
  <c r="J81" i="158"/>
  <c r="I81" i="155" s="1"/>
  <c r="I81" i="158"/>
  <c r="H81" i="158"/>
  <c r="G81" i="158"/>
  <c r="F81" i="158"/>
  <c r="E81" i="158"/>
  <c r="D81" i="158"/>
  <c r="C81" i="158"/>
  <c r="B81" i="158"/>
  <c r="H81" i="155" s="1"/>
  <c r="Q81" i="155" s="1"/>
  <c r="AC80" i="158"/>
  <c r="Y80" i="158"/>
  <c r="X80" i="158"/>
  <c r="W80" i="158"/>
  <c r="V80" i="158"/>
  <c r="U80" i="158"/>
  <c r="T80" i="158"/>
  <c r="S80" i="158"/>
  <c r="R80" i="158"/>
  <c r="Q80" i="158"/>
  <c r="P80" i="158"/>
  <c r="O80" i="158"/>
  <c r="N80" i="158"/>
  <c r="M80" i="158"/>
  <c r="L80" i="158"/>
  <c r="K80" i="158"/>
  <c r="J80" i="158"/>
  <c r="I80" i="158"/>
  <c r="H80" i="158"/>
  <c r="G80" i="158"/>
  <c r="F80" i="158"/>
  <c r="E80" i="158"/>
  <c r="D80" i="158"/>
  <c r="C80" i="158"/>
  <c r="B80" i="158"/>
  <c r="AB80" i="158" s="1"/>
  <c r="Y79" i="158"/>
  <c r="X79" i="158"/>
  <c r="W79" i="158"/>
  <c r="V79" i="158"/>
  <c r="U79" i="158"/>
  <c r="T79" i="158"/>
  <c r="S79" i="158"/>
  <c r="R79" i="158"/>
  <c r="AD79" i="158" s="1"/>
  <c r="Q79" i="158"/>
  <c r="P79" i="158"/>
  <c r="O79" i="158"/>
  <c r="N79" i="158"/>
  <c r="M79" i="158"/>
  <c r="L79" i="158"/>
  <c r="K79" i="158"/>
  <c r="J79" i="158"/>
  <c r="AC79" i="158" s="1"/>
  <c r="I79" i="158"/>
  <c r="H79" i="158"/>
  <c r="G79" i="158"/>
  <c r="F79" i="158"/>
  <c r="E79" i="158"/>
  <c r="D79" i="158"/>
  <c r="C79" i="158"/>
  <c r="B79" i="158"/>
  <c r="AB79" i="158" s="1"/>
  <c r="Y78" i="158"/>
  <c r="X78" i="158"/>
  <c r="W78" i="158"/>
  <c r="V78" i="158"/>
  <c r="U78" i="158"/>
  <c r="T78" i="158"/>
  <c r="AD78" i="158" s="1"/>
  <c r="S78" i="158"/>
  <c r="R78" i="158"/>
  <c r="J78" i="155" s="1"/>
  <c r="Q78" i="158"/>
  <c r="P78" i="158"/>
  <c r="O78" i="158"/>
  <c r="N78" i="158"/>
  <c r="M78" i="158"/>
  <c r="L78" i="158"/>
  <c r="K78" i="158"/>
  <c r="J78" i="158"/>
  <c r="I78" i="158"/>
  <c r="H78" i="158"/>
  <c r="G78" i="158"/>
  <c r="F78" i="158"/>
  <c r="E78" i="158"/>
  <c r="D78" i="158"/>
  <c r="C78" i="158"/>
  <c r="B78" i="158"/>
  <c r="Y77" i="158"/>
  <c r="X77" i="158"/>
  <c r="W77" i="158"/>
  <c r="V77" i="158"/>
  <c r="U77" i="158"/>
  <c r="T77" i="158"/>
  <c r="AD77" i="158" s="1"/>
  <c r="S77" i="158"/>
  <c r="R77" i="158"/>
  <c r="Q77" i="158"/>
  <c r="P77" i="158"/>
  <c r="O77" i="158"/>
  <c r="N77" i="158"/>
  <c r="M77" i="158"/>
  <c r="L77" i="158"/>
  <c r="K77" i="158"/>
  <c r="J77" i="158"/>
  <c r="I77" i="158"/>
  <c r="H77" i="158"/>
  <c r="G77" i="158"/>
  <c r="F77" i="158"/>
  <c r="E77" i="158"/>
  <c r="D77" i="158"/>
  <c r="C77" i="158"/>
  <c r="B77" i="158"/>
  <c r="Y76" i="158"/>
  <c r="X76" i="158"/>
  <c r="W76" i="158"/>
  <c r="V76" i="158"/>
  <c r="U76" i="158"/>
  <c r="T76" i="158"/>
  <c r="S76" i="158"/>
  <c r="R76" i="158"/>
  <c r="Q76" i="158"/>
  <c r="P76" i="158"/>
  <c r="O76" i="158"/>
  <c r="N76" i="158"/>
  <c r="M76" i="158"/>
  <c r="L76" i="158"/>
  <c r="K76" i="158"/>
  <c r="J76" i="158"/>
  <c r="I76" i="158"/>
  <c r="H76" i="158"/>
  <c r="G76" i="158"/>
  <c r="F76" i="158"/>
  <c r="E76" i="158"/>
  <c r="D76" i="158"/>
  <c r="C76" i="158"/>
  <c r="B76" i="158"/>
  <c r="Y75" i="158"/>
  <c r="X75" i="158"/>
  <c r="W75" i="158"/>
  <c r="V75" i="158"/>
  <c r="U75" i="158"/>
  <c r="T75" i="158"/>
  <c r="S75" i="158"/>
  <c r="R75" i="158"/>
  <c r="Q75" i="158"/>
  <c r="P75" i="158"/>
  <c r="O75" i="158"/>
  <c r="N75" i="158"/>
  <c r="M75" i="158"/>
  <c r="L75" i="158"/>
  <c r="K75" i="158"/>
  <c r="J75" i="158"/>
  <c r="I75" i="158"/>
  <c r="H75" i="158"/>
  <c r="G75" i="158"/>
  <c r="F75" i="158"/>
  <c r="E75" i="158"/>
  <c r="D75" i="158"/>
  <c r="C75" i="158"/>
  <c r="B75" i="158"/>
  <c r="H75" i="155" s="1"/>
  <c r="Y74" i="158"/>
  <c r="X74" i="158"/>
  <c r="W74" i="158"/>
  <c r="V74" i="158"/>
  <c r="U74" i="158"/>
  <c r="T74" i="158"/>
  <c r="AD74" i="158" s="1"/>
  <c r="S74" i="158"/>
  <c r="R74" i="158"/>
  <c r="Q74" i="158"/>
  <c r="P74" i="158"/>
  <c r="O74" i="158"/>
  <c r="N74" i="158"/>
  <c r="M74" i="158"/>
  <c r="L74" i="158"/>
  <c r="K74" i="158"/>
  <c r="J74" i="158"/>
  <c r="AC74" i="158" s="1"/>
  <c r="I74" i="158"/>
  <c r="H74" i="158"/>
  <c r="G74" i="158"/>
  <c r="F74" i="158"/>
  <c r="E74" i="158"/>
  <c r="D74" i="158"/>
  <c r="C74" i="158"/>
  <c r="B74" i="158"/>
  <c r="AB74" i="158" s="1"/>
  <c r="Y73" i="158"/>
  <c r="X73" i="158"/>
  <c r="W73" i="158"/>
  <c r="V73" i="158"/>
  <c r="U73" i="158"/>
  <c r="T73" i="158"/>
  <c r="S73" i="158"/>
  <c r="R73" i="158"/>
  <c r="Q73" i="158"/>
  <c r="P73" i="158"/>
  <c r="O73" i="158"/>
  <c r="N73" i="158"/>
  <c r="M73" i="158"/>
  <c r="L73" i="158"/>
  <c r="K73" i="158"/>
  <c r="J73" i="158"/>
  <c r="I73" i="155" s="1"/>
  <c r="I73" i="158"/>
  <c r="H73" i="158"/>
  <c r="G73" i="158"/>
  <c r="F73" i="158"/>
  <c r="E73" i="158"/>
  <c r="D73" i="158"/>
  <c r="C73" i="158"/>
  <c r="B73" i="158"/>
  <c r="H73" i="155" s="1"/>
  <c r="Q73" i="155" s="1"/>
  <c r="Y72" i="158"/>
  <c r="X72" i="158"/>
  <c r="W72" i="158"/>
  <c r="V72" i="158"/>
  <c r="U72" i="158"/>
  <c r="T72" i="158"/>
  <c r="S72" i="158"/>
  <c r="R72" i="158"/>
  <c r="Q72" i="158"/>
  <c r="P72" i="158"/>
  <c r="O72" i="158"/>
  <c r="N72" i="158"/>
  <c r="M72" i="158"/>
  <c r="L72" i="158"/>
  <c r="K72" i="158"/>
  <c r="J72" i="158"/>
  <c r="I72" i="158"/>
  <c r="H72" i="158"/>
  <c r="G72" i="158"/>
  <c r="F72" i="158"/>
  <c r="E72" i="158"/>
  <c r="D72" i="158"/>
  <c r="C72" i="158"/>
  <c r="B72" i="158"/>
  <c r="Y71" i="158"/>
  <c r="X71" i="158"/>
  <c r="W71" i="158"/>
  <c r="V71" i="158"/>
  <c r="U71" i="158"/>
  <c r="T71" i="158"/>
  <c r="S71" i="158"/>
  <c r="R71" i="158"/>
  <c r="Q71" i="158"/>
  <c r="P71" i="158"/>
  <c r="O71" i="158"/>
  <c r="N71" i="158"/>
  <c r="M71" i="158"/>
  <c r="L71" i="158"/>
  <c r="K71" i="158"/>
  <c r="J71" i="158"/>
  <c r="I71" i="158"/>
  <c r="H71" i="158"/>
  <c r="G71" i="158"/>
  <c r="F71" i="158"/>
  <c r="E71" i="158"/>
  <c r="D71" i="158"/>
  <c r="C71" i="158"/>
  <c r="B71" i="158"/>
  <c r="Y70" i="158"/>
  <c r="X70" i="158"/>
  <c r="W70" i="158"/>
  <c r="V70" i="158"/>
  <c r="U70" i="158"/>
  <c r="T70" i="158"/>
  <c r="S70" i="158"/>
  <c r="R70" i="158"/>
  <c r="J70" i="155" s="1"/>
  <c r="Q70" i="158"/>
  <c r="P70" i="158"/>
  <c r="O70" i="158"/>
  <c r="N70" i="158"/>
  <c r="M70" i="158"/>
  <c r="L70" i="158"/>
  <c r="K70" i="158"/>
  <c r="J70" i="158"/>
  <c r="I70" i="158"/>
  <c r="H70" i="158"/>
  <c r="G70" i="158"/>
  <c r="F70" i="158"/>
  <c r="E70" i="158"/>
  <c r="D70" i="158"/>
  <c r="C70" i="158"/>
  <c r="B70" i="158"/>
  <c r="H70" i="155" s="1"/>
  <c r="AD69" i="158"/>
  <c r="Y69" i="158"/>
  <c r="X69" i="158"/>
  <c r="W69" i="158"/>
  <c r="V69" i="158"/>
  <c r="U69" i="158"/>
  <c r="T69" i="158"/>
  <c r="S69" i="158"/>
  <c r="R69" i="158"/>
  <c r="Q69" i="158"/>
  <c r="P69" i="158"/>
  <c r="O69" i="158"/>
  <c r="N69" i="158"/>
  <c r="M69" i="158"/>
  <c r="L69" i="158"/>
  <c r="K69" i="158"/>
  <c r="AC69" i="158" s="1"/>
  <c r="J69" i="158"/>
  <c r="I69" i="158"/>
  <c r="H69" i="158"/>
  <c r="G69" i="158"/>
  <c r="F69" i="158"/>
  <c r="E69" i="158"/>
  <c r="D69" i="158"/>
  <c r="C69" i="158"/>
  <c r="B69" i="158"/>
  <c r="AB69" i="158" s="1"/>
  <c r="Y68" i="158"/>
  <c r="X68" i="158"/>
  <c r="W68" i="158"/>
  <c r="V68" i="158"/>
  <c r="U68" i="158"/>
  <c r="T68" i="158"/>
  <c r="S68" i="158"/>
  <c r="R68" i="158"/>
  <c r="AD68" i="158" s="1"/>
  <c r="Q68" i="158"/>
  <c r="P68" i="158"/>
  <c r="O68" i="158"/>
  <c r="N68" i="158"/>
  <c r="M68" i="158"/>
  <c r="L68" i="158"/>
  <c r="K68" i="158"/>
  <c r="J68" i="158"/>
  <c r="I68" i="158"/>
  <c r="H68" i="158"/>
  <c r="G68" i="158"/>
  <c r="F68" i="158"/>
  <c r="E68" i="158"/>
  <c r="D68" i="158"/>
  <c r="C68" i="158"/>
  <c r="B68" i="158"/>
  <c r="H68" i="155" s="1"/>
  <c r="Y67" i="158"/>
  <c r="X67" i="158"/>
  <c r="W67" i="158"/>
  <c r="V67" i="158"/>
  <c r="U67" i="158"/>
  <c r="T67" i="158"/>
  <c r="S67" i="158"/>
  <c r="R67" i="158"/>
  <c r="Q67" i="158"/>
  <c r="P67" i="158"/>
  <c r="O67" i="158"/>
  <c r="N67" i="158"/>
  <c r="M67" i="158"/>
  <c r="L67" i="158"/>
  <c r="K67" i="158"/>
  <c r="J67" i="158"/>
  <c r="I67" i="158"/>
  <c r="H67" i="158"/>
  <c r="G67" i="158"/>
  <c r="F67" i="158"/>
  <c r="E67" i="158"/>
  <c r="D67" i="158"/>
  <c r="C67" i="158"/>
  <c r="B67" i="158"/>
  <c r="H67" i="155" s="1"/>
  <c r="Y66" i="158"/>
  <c r="X66" i="158"/>
  <c r="W66" i="158"/>
  <c r="V66" i="158"/>
  <c r="U66" i="158"/>
  <c r="T66" i="158"/>
  <c r="S66" i="158"/>
  <c r="R66" i="158"/>
  <c r="Q66" i="158"/>
  <c r="P66" i="158"/>
  <c r="O66" i="158"/>
  <c r="N66" i="158"/>
  <c r="M66" i="158"/>
  <c r="L66" i="158"/>
  <c r="K66" i="158"/>
  <c r="J66" i="158"/>
  <c r="I66" i="158"/>
  <c r="H66" i="158"/>
  <c r="G66" i="158"/>
  <c r="F66" i="158"/>
  <c r="E66" i="158"/>
  <c r="D66" i="158"/>
  <c r="C66" i="158"/>
  <c r="B66" i="158"/>
  <c r="Y65" i="158"/>
  <c r="X65" i="158"/>
  <c r="W65" i="158"/>
  <c r="V65" i="158"/>
  <c r="U65" i="158"/>
  <c r="T65" i="158"/>
  <c r="S65" i="158"/>
  <c r="R65" i="158"/>
  <c r="Q65" i="158"/>
  <c r="P65" i="158"/>
  <c r="O65" i="158"/>
  <c r="N65" i="158"/>
  <c r="M65" i="158"/>
  <c r="L65" i="158"/>
  <c r="K65" i="158"/>
  <c r="J65" i="158"/>
  <c r="I65" i="155" s="1"/>
  <c r="I65" i="158"/>
  <c r="H65" i="158"/>
  <c r="G65" i="158"/>
  <c r="F65" i="158"/>
  <c r="E65" i="158"/>
  <c r="D65" i="158"/>
  <c r="C65" i="158"/>
  <c r="B65" i="158"/>
  <c r="H65" i="155" s="1"/>
  <c r="Q65" i="155" s="1"/>
  <c r="AC64" i="158"/>
  <c r="Y64" i="158"/>
  <c r="X64" i="158"/>
  <c r="W64" i="158"/>
  <c r="V64" i="158"/>
  <c r="U64" i="158"/>
  <c r="T64" i="158"/>
  <c r="S64" i="158"/>
  <c r="R64" i="158"/>
  <c r="Q64" i="158"/>
  <c r="P64" i="158"/>
  <c r="O64" i="158"/>
  <c r="N64" i="158"/>
  <c r="M64" i="158"/>
  <c r="L64" i="158"/>
  <c r="K64" i="158"/>
  <c r="J64" i="158"/>
  <c r="I64" i="158"/>
  <c r="H64" i="158"/>
  <c r="G64" i="158"/>
  <c r="F64" i="158"/>
  <c r="E64" i="158"/>
  <c r="D64" i="158"/>
  <c r="C64" i="158"/>
  <c r="B64" i="158"/>
  <c r="AB64" i="158" s="1"/>
  <c r="Y63" i="158"/>
  <c r="X63" i="158"/>
  <c r="W63" i="158"/>
  <c r="V63" i="158"/>
  <c r="U63" i="158"/>
  <c r="T63" i="158"/>
  <c r="S63" i="158"/>
  <c r="R63" i="158"/>
  <c r="Q63" i="158"/>
  <c r="P63" i="158"/>
  <c r="O63" i="158"/>
  <c r="N63" i="158"/>
  <c r="M63" i="158"/>
  <c r="L63" i="158"/>
  <c r="K63" i="158"/>
  <c r="J63" i="158"/>
  <c r="I63" i="158"/>
  <c r="H63" i="158"/>
  <c r="G63" i="158"/>
  <c r="F63" i="158"/>
  <c r="E63" i="158"/>
  <c r="D63" i="158"/>
  <c r="C63" i="158"/>
  <c r="B63" i="158"/>
  <c r="AD62" i="158"/>
  <c r="Y62" i="158"/>
  <c r="X62" i="158"/>
  <c r="W62" i="158"/>
  <c r="V62" i="158"/>
  <c r="U62" i="158"/>
  <c r="T62" i="158"/>
  <c r="S62" i="158"/>
  <c r="R62" i="158"/>
  <c r="J62" i="155" s="1"/>
  <c r="Q62" i="158"/>
  <c r="P62" i="158"/>
  <c r="O62" i="158"/>
  <c r="N62" i="158"/>
  <c r="M62" i="158"/>
  <c r="L62" i="158"/>
  <c r="K62" i="158"/>
  <c r="J62" i="158"/>
  <c r="AC62" i="158" s="1"/>
  <c r="I62" i="158"/>
  <c r="H62" i="158"/>
  <c r="G62" i="158"/>
  <c r="F62" i="158"/>
  <c r="E62" i="158"/>
  <c r="D62" i="158"/>
  <c r="C62" i="158"/>
  <c r="B62" i="158"/>
  <c r="AB62" i="158" s="1"/>
  <c r="Y61" i="158"/>
  <c r="X61" i="158"/>
  <c r="W61" i="158"/>
  <c r="V61" i="158"/>
  <c r="U61" i="158"/>
  <c r="T61" i="158"/>
  <c r="S61" i="158"/>
  <c r="R61" i="158"/>
  <c r="Q61" i="158"/>
  <c r="P61" i="158"/>
  <c r="O61" i="158"/>
  <c r="N61" i="158"/>
  <c r="M61" i="158"/>
  <c r="J61" i="211" s="1"/>
  <c r="L61" i="158"/>
  <c r="K61" i="158"/>
  <c r="J61" i="158"/>
  <c r="I61" i="158"/>
  <c r="H61" i="158"/>
  <c r="G61" i="158"/>
  <c r="F61" i="158"/>
  <c r="E61" i="158"/>
  <c r="D61" i="158"/>
  <c r="C61" i="158"/>
  <c r="B61" i="158"/>
  <c r="Y60" i="158"/>
  <c r="X60" i="158"/>
  <c r="W60" i="158"/>
  <c r="V60" i="158"/>
  <c r="U60" i="158"/>
  <c r="T60" i="158"/>
  <c r="S60" i="158"/>
  <c r="R60" i="158"/>
  <c r="Q60" i="158"/>
  <c r="P60" i="158"/>
  <c r="O60" i="158"/>
  <c r="N60" i="158"/>
  <c r="M60" i="158"/>
  <c r="L60" i="158"/>
  <c r="K60" i="158"/>
  <c r="J60" i="158"/>
  <c r="I60" i="158"/>
  <c r="H60" i="158"/>
  <c r="G60" i="158"/>
  <c r="I60" i="211" s="1"/>
  <c r="F60" i="158"/>
  <c r="E60" i="158"/>
  <c r="D60" i="158"/>
  <c r="C60" i="158"/>
  <c r="B60" i="158"/>
  <c r="Y59" i="158"/>
  <c r="X59" i="158"/>
  <c r="W59" i="158"/>
  <c r="V59" i="158"/>
  <c r="U59" i="158"/>
  <c r="T59" i="158"/>
  <c r="S59" i="158"/>
  <c r="R59" i="158"/>
  <c r="Q59" i="158"/>
  <c r="P59" i="158"/>
  <c r="O59" i="158"/>
  <c r="N59" i="158"/>
  <c r="M59" i="158"/>
  <c r="L59" i="158"/>
  <c r="K59" i="158"/>
  <c r="J59" i="158"/>
  <c r="I59" i="158"/>
  <c r="H59" i="158"/>
  <c r="G59" i="158"/>
  <c r="F59" i="158"/>
  <c r="E59" i="158"/>
  <c r="D59" i="158"/>
  <c r="C59" i="158"/>
  <c r="B59" i="158"/>
  <c r="H59" i="155" s="1"/>
  <c r="Y58" i="158"/>
  <c r="X58" i="158"/>
  <c r="W58" i="158"/>
  <c r="V58" i="158"/>
  <c r="U58" i="158"/>
  <c r="T58" i="158"/>
  <c r="AD58" i="158" s="1"/>
  <c r="S58" i="158"/>
  <c r="R58" i="158"/>
  <c r="Q58" i="158"/>
  <c r="P58" i="158"/>
  <c r="O58" i="158"/>
  <c r="N58" i="158"/>
  <c r="M58" i="158"/>
  <c r="L58" i="158"/>
  <c r="K58" i="158"/>
  <c r="J58" i="158"/>
  <c r="AC58" i="158" s="1"/>
  <c r="I58" i="158"/>
  <c r="H58" i="158"/>
  <c r="G58" i="158"/>
  <c r="F58" i="158"/>
  <c r="E58" i="158"/>
  <c r="D58" i="158"/>
  <c r="C58" i="158"/>
  <c r="B58" i="158"/>
  <c r="AB58" i="158" s="1"/>
  <c r="Y57" i="158"/>
  <c r="X57" i="158"/>
  <c r="W57" i="158"/>
  <c r="V57" i="158"/>
  <c r="U57" i="158"/>
  <c r="T57" i="158"/>
  <c r="S57" i="158"/>
  <c r="R57" i="158"/>
  <c r="Q57" i="158"/>
  <c r="P57" i="158"/>
  <c r="O57" i="158"/>
  <c r="N57" i="158"/>
  <c r="M57" i="158"/>
  <c r="L57" i="158"/>
  <c r="K57" i="158"/>
  <c r="AC57" i="158" s="1"/>
  <c r="J57" i="158"/>
  <c r="I57" i="155" s="1"/>
  <c r="I57" i="158"/>
  <c r="H57" i="158"/>
  <c r="G57" i="158"/>
  <c r="F57" i="158"/>
  <c r="E57" i="158"/>
  <c r="D57" i="158"/>
  <c r="C57" i="158"/>
  <c r="B57" i="158"/>
  <c r="H57" i="155" s="1"/>
  <c r="Q57" i="155" s="1"/>
  <c r="Y56" i="158"/>
  <c r="X56" i="158"/>
  <c r="W56" i="158"/>
  <c r="V56" i="158"/>
  <c r="U56" i="158"/>
  <c r="T56" i="158"/>
  <c r="S56" i="158"/>
  <c r="AD56" i="158" s="1"/>
  <c r="R56" i="158"/>
  <c r="Q56" i="158"/>
  <c r="P56" i="158"/>
  <c r="O56" i="158"/>
  <c r="N56" i="158"/>
  <c r="M56" i="158"/>
  <c r="L56" i="158"/>
  <c r="K56" i="158"/>
  <c r="AC56" i="158" s="1"/>
  <c r="J56" i="158"/>
  <c r="I56" i="158"/>
  <c r="H56" i="158"/>
  <c r="G56" i="158"/>
  <c r="F56" i="158"/>
  <c r="E56" i="158"/>
  <c r="D56" i="158"/>
  <c r="C56" i="158"/>
  <c r="B56" i="158"/>
  <c r="Y55" i="158"/>
  <c r="X55" i="158"/>
  <c r="W55" i="158"/>
  <c r="V55" i="158"/>
  <c r="U55" i="158"/>
  <c r="T55" i="158"/>
  <c r="S55" i="158"/>
  <c r="R55" i="158"/>
  <c r="Q55" i="158"/>
  <c r="P55" i="158"/>
  <c r="O55" i="158"/>
  <c r="N55" i="158"/>
  <c r="M55" i="158"/>
  <c r="L55" i="158"/>
  <c r="K55" i="158"/>
  <c r="J55" i="158"/>
  <c r="I55" i="158"/>
  <c r="H55" i="158"/>
  <c r="G55" i="158"/>
  <c r="F55" i="158"/>
  <c r="E55" i="158"/>
  <c r="D55" i="158"/>
  <c r="C55" i="158"/>
  <c r="B55" i="158"/>
  <c r="Y54" i="158"/>
  <c r="X54" i="158"/>
  <c r="W54" i="158"/>
  <c r="V54" i="158"/>
  <c r="U54" i="158"/>
  <c r="T54" i="158"/>
  <c r="S54" i="158"/>
  <c r="R54" i="158"/>
  <c r="J54" i="155" s="1"/>
  <c r="Q54" i="158"/>
  <c r="P54" i="158"/>
  <c r="O54" i="158"/>
  <c r="N54" i="158"/>
  <c r="M54" i="158"/>
  <c r="L54" i="158"/>
  <c r="K54" i="158"/>
  <c r="J54" i="158"/>
  <c r="I54" i="155" s="1"/>
  <c r="R54" i="155" s="1"/>
  <c r="I54" i="158"/>
  <c r="H54" i="158"/>
  <c r="G54" i="158"/>
  <c r="F54" i="158"/>
  <c r="E54" i="158"/>
  <c r="D54" i="158"/>
  <c r="C54" i="158"/>
  <c r="B54" i="158"/>
  <c r="H54" i="155" s="1"/>
  <c r="Q54" i="155" s="1"/>
  <c r="AD53" i="158"/>
  <c r="Y53" i="158"/>
  <c r="X53" i="158"/>
  <c r="W53" i="158"/>
  <c r="V53" i="158"/>
  <c r="U53" i="158"/>
  <c r="T53" i="158"/>
  <c r="S53" i="158"/>
  <c r="R53" i="158"/>
  <c r="Q53" i="158"/>
  <c r="P53" i="158"/>
  <c r="O53" i="158"/>
  <c r="N53" i="158"/>
  <c r="M53" i="158"/>
  <c r="L53" i="158"/>
  <c r="K53" i="158"/>
  <c r="AC53" i="158" s="1"/>
  <c r="J53" i="158"/>
  <c r="I53" i="158"/>
  <c r="H53" i="158"/>
  <c r="G53" i="158"/>
  <c r="F53" i="158"/>
  <c r="E53" i="158"/>
  <c r="D53" i="158"/>
  <c r="C53" i="158"/>
  <c r="B53" i="158"/>
  <c r="AB53" i="158" s="1"/>
  <c r="Y52" i="158"/>
  <c r="X52" i="158"/>
  <c r="W52" i="158"/>
  <c r="V52" i="158"/>
  <c r="U52" i="158"/>
  <c r="T52" i="158"/>
  <c r="S52" i="158"/>
  <c r="R52" i="158"/>
  <c r="AD52" i="158" s="1"/>
  <c r="Q52" i="158"/>
  <c r="P52" i="158"/>
  <c r="O52" i="158"/>
  <c r="N52" i="158"/>
  <c r="M52" i="158"/>
  <c r="L52" i="158"/>
  <c r="K52" i="158"/>
  <c r="J52" i="158"/>
  <c r="I52" i="158"/>
  <c r="H52" i="158"/>
  <c r="G52" i="158"/>
  <c r="F52" i="158"/>
  <c r="E52" i="158"/>
  <c r="D52" i="158"/>
  <c r="C52" i="158"/>
  <c r="B52" i="158"/>
  <c r="H52" i="155" s="1"/>
  <c r="Y51" i="158"/>
  <c r="X51" i="158"/>
  <c r="W51" i="158"/>
  <c r="V51" i="158"/>
  <c r="U51" i="158"/>
  <c r="T51" i="158"/>
  <c r="S51" i="158"/>
  <c r="R51" i="158"/>
  <c r="J51" i="155" s="1"/>
  <c r="Q51" i="158"/>
  <c r="P51" i="158"/>
  <c r="O51" i="158"/>
  <c r="N51" i="158"/>
  <c r="M51" i="158"/>
  <c r="L51" i="158"/>
  <c r="K51" i="158"/>
  <c r="J51" i="158"/>
  <c r="I51" i="158"/>
  <c r="H51" i="158"/>
  <c r="G51" i="158"/>
  <c r="F51" i="158"/>
  <c r="E51" i="158"/>
  <c r="D51" i="158"/>
  <c r="C51" i="158"/>
  <c r="B51" i="158"/>
  <c r="Y50" i="158"/>
  <c r="X50" i="158"/>
  <c r="W50" i="158"/>
  <c r="V50" i="158"/>
  <c r="U50" i="158"/>
  <c r="T50" i="158"/>
  <c r="S50" i="158"/>
  <c r="R50" i="158"/>
  <c r="Q50" i="158"/>
  <c r="P50" i="158"/>
  <c r="O50" i="158"/>
  <c r="N50" i="158"/>
  <c r="M50" i="158"/>
  <c r="L50" i="158"/>
  <c r="K50" i="158"/>
  <c r="J50" i="158"/>
  <c r="I50" i="158"/>
  <c r="H50" i="158"/>
  <c r="G50" i="158"/>
  <c r="F50" i="158"/>
  <c r="E50" i="158"/>
  <c r="D50" i="158"/>
  <c r="C50" i="158"/>
  <c r="B50" i="158"/>
  <c r="Y49" i="158"/>
  <c r="X49" i="158"/>
  <c r="W49" i="158"/>
  <c r="V49" i="158"/>
  <c r="U49" i="158"/>
  <c r="T49" i="158"/>
  <c r="S49" i="158"/>
  <c r="R49" i="158"/>
  <c r="Q49" i="158"/>
  <c r="P49" i="158"/>
  <c r="O49" i="158"/>
  <c r="N49" i="158"/>
  <c r="M49" i="158"/>
  <c r="L49" i="158"/>
  <c r="K49" i="158"/>
  <c r="J49" i="158"/>
  <c r="I49" i="155" s="1"/>
  <c r="I49" i="158"/>
  <c r="H49" i="158"/>
  <c r="G49" i="158"/>
  <c r="F49" i="158"/>
  <c r="E49" i="158"/>
  <c r="D49" i="158"/>
  <c r="C49" i="158"/>
  <c r="B49" i="158"/>
  <c r="H49" i="155" s="1"/>
  <c r="Q49" i="155" s="1"/>
  <c r="AC48" i="158"/>
  <c r="Y48" i="158"/>
  <c r="X48" i="158"/>
  <c r="W48" i="158"/>
  <c r="V48" i="158"/>
  <c r="U48" i="158"/>
  <c r="T48" i="158"/>
  <c r="S48" i="158"/>
  <c r="AD48" i="158" s="1"/>
  <c r="R48" i="158"/>
  <c r="Q48" i="158"/>
  <c r="P48" i="158"/>
  <c r="O48" i="158"/>
  <c r="N48" i="158"/>
  <c r="M48" i="158"/>
  <c r="L48" i="158"/>
  <c r="K48" i="158"/>
  <c r="J48" i="158"/>
  <c r="I48" i="158"/>
  <c r="H48" i="158"/>
  <c r="G48" i="158"/>
  <c r="F48" i="158"/>
  <c r="E48" i="158"/>
  <c r="D48" i="158"/>
  <c r="C48" i="158"/>
  <c r="B48" i="158"/>
  <c r="AB48" i="158" s="1"/>
  <c r="Y47" i="158"/>
  <c r="X47" i="158"/>
  <c r="W47" i="158"/>
  <c r="V47" i="158"/>
  <c r="U47" i="158"/>
  <c r="T47" i="158"/>
  <c r="S47" i="158"/>
  <c r="R47" i="158"/>
  <c r="AD47" i="158" s="1"/>
  <c r="Q47" i="158"/>
  <c r="P47" i="158"/>
  <c r="O47" i="158"/>
  <c r="N47" i="158"/>
  <c r="M47" i="158"/>
  <c r="L47" i="158"/>
  <c r="K47" i="158"/>
  <c r="J47" i="158"/>
  <c r="AC47" i="158" s="1"/>
  <c r="I47" i="158"/>
  <c r="H47" i="158"/>
  <c r="G47" i="158"/>
  <c r="F47" i="158"/>
  <c r="E47" i="158"/>
  <c r="D47" i="158"/>
  <c r="C47" i="158"/>
  <c r="B47" i="158"/>
  <c r="AB47" i="158" s="1"/>
  <c r="Y46" i="158"/>
  <c r="X46" i="158"/>
  <c r="W46" i="158"/>
  <c r="V46" i="158"/>
  <c r="U46" i="158"/>
  <c r="T46" i="158"/>
  <c r="S46" i="158"/>
  <c r="R46" i="158"/>
  <c r="J46" i="155" s="1"/>
  <c r="Q46" i="158"/>
  <c r="P46" i="158"/>
  <c r="O46" i="158"/>
  <c r="N46" i="158"/>
  <c r="M46" i="158"/>
  <c r="L46" i="158"/>
  <c r="K46" i="158"/>
  <c r="J46" i="158"/>
  <c r="I46" i="155" s="1"/>
  <c r="R46" i="155" s="1"/>
  <c r="I46" i="158"/>
  <c r="H46" i="158"/>
  <c r="G46" i="158"/>
  <c r="F46" i="158"/>
  <c r="E46" i="158"/>
  <c r="D46" i="158"/>
  <c r="C46" i="158"/>
  <c r="B46" i="158"/>
  <c r="H46" i="155" s="1"/>
  <c r="Q46" i="155" s="1"/>
  <c r="Y45" i="158"/>
  <c r="X45" i="158"/>
  <c r="W45" i="158"/>
  <c r="V45" i="158"/>
  <c r="U45" i="158"/>
  <c r="T45" i="158"/>
  <c r="S45" i="158"/>
  <c r="R45" i="158"/>
  <c r="Q45" i="158"/>
  <c r="P45" i="158"/>
  <c r="O45" i="158"/>
  <c r="N45" i="158"/>
  <c r="M45" i="158"/>
  <c r="L45" i="158"/>
  <c r="K45" i="158"/>
  <c r="J45" i="158"/>
  <c r="I45" i="158"/>
  <c r="H45" i="158"/>
  <c r="G45" i="158"/>
  <c r="F45" i="158"/>
  <c r="E45" i="158"/>
  <c r="D45" i="158"/>
  <c r="C45" i="158"/>
  <c r="B45" i="158"/>
  <c r="Y44" i="158"/>
  <c r="X44" i="158"/>
  <c r="W44" i="158"/>
  <c r="V44" i="158"/>
  <c r="U44" i="158"/>
  <c r="T44" i="158"/>
  <c r="S44" i="158"/>
  <c r="R44" i="158"/>
  <c r="Q44" i="158"/>
  <c r="P44" i="158"/>
  <c r="O44" i="158"/>
  <c r="N44" i="158"/>
  <c r="M44" i="158"/>
  <c r="L44" i="158"/>
  <c r="K44" i="158"/>
  <c r="J44" i="158"/>
  <c r="I44" i="158"/>
  <c r="H44" i="158"/>
  <c r="G44" i="158"/>
  <c r="F44" i="158"/>
  <c r="E44" i="158"/>
  <c r="D44" i="158"/>
  <c r="C44" i="158"/>
  <c r="B44" i="158"/>
  <c r="Y43" i="158"/>
  <c r="X43" i="158"/>
  <c r="W43" i="158"/>
  <c r="V43" i="158"/>
  <c r="U43" i="158"/>
  <c r="T43" i="158"/>
  <c r="S43" i="158"/>
  <c r="R43" i="158"/>
  <c r="Q43" i="158"/>
  <c r="P43" i="158"/>
  <c r="O43" i="158"/>
  <c r="N43" i="158"/>
  <c r="M43" i="158"/>
  <c r="L43" i="158"/>
  <c r="K43" i="158"/>
  <c r="J43" i="158"/>
  <c r="I43" i="158"/>
  <c r="H43" i="158"/>
  <c r="G43" i="158"/>
  <c r="F43" i="158"/>
  <c r="E43" i="158"/>
  <c r="D43" i="158"/>
  <c r="C43" i="158"/>
  <c r="B43" i="158"/>
  <c r="H43" i="155" s="1"/>
  <c r="Y42" i="158"/>
  <c r="X42" i="158"/>
  <c r="W42" i="158"/>
  <c r="V42" i="158"/>
  <c r="U42" i="158"/>
  <c r="T42" i="158"/>
  <c r="AD42" i="158" s="1"/>
  <c r="S42" i="158"/>
  <c r="R42" i="158"/>
  <c r="Q42" i="158"/>
  <c r="P42" i="158"/>
  <c r="O42" i="158"/>
  <c r="N42" i="158"/>
  <c r="M42" i="158"/>
  <c r="L42" i="158"/>
  <c r="K42" i="158"/>
  <c r="J42" i="158"/>
  <c r="AC42" i="158" s="1"/>
  <c r="I42" i="158"/>
  <c r="H42" i="158"/>
  <c r="G42" i="158"/>
  <c r="F42" i="158"/>
  <c r="E42" i="158"/>
  <c r="D42" i="158"/>
  <c r="C42" i="158"/>
  <c r="B42" i="158"/>
  <c r="AB42" i="158" s="1"/>
  <c r="AC41" i="158"/>
  <c r="Y41" i="158"/>
  <c r="X41" i="158"/>
  <c r="W41" i="158"/>
  <c r="V41" i="158"/>
  <c r="U41" i="158"/>
  <c r="T41" i="158"/>
  <c r="S41" i="158"/>
  <c r="R41" i="158"/>
  <c r="Q41" i="158"/>
  <c r="P41" i="158"/>
  <c r="O41" i="158"/>
  <c r="N41" i="158"/>
  <c r="M41" i="158"/>
  <c r="L41" i="158"/>
  <c r="K41" i="158"/>
  <c r="J41" i="158"/>
  <c r="I41" i="155" s="1"/>
  <c r="I41" i="158"/>
  <c r="H41" i="158"/>
  <c r="G41" i="158"/>
  <c r="F41" i="158"/>
  <c r="E41" i="158"/>
  <c r="D41" i="158"/>
  <c r="C41" i="158"/>
  <c r="B41" i="158"/>
  <c r="H41" i="155" s="1"/>
  <c r="Q41" i="155" s="1"/>
  <c r="Y40" i="158"/>
  <c r="X40" i="158"/>
  <c r="W40" i="158"/>
  <c r="V40" i="158"/>
  <c r="U40" i="158"/>
  <c r="T40" i="158"/>
  <c r="S40" i="158"/>
  <c r="AD40" i="158" s="1"/>
  <c r="R40" i="158"/>
  <c r="Q40" i="158"/>
  <c r="P40" i="158"/>
  <c r="O40" i="158"/>
  <c r="N40" i="158"/>
  <c r="M40" i="158"/>
  <c r="L40" i="158"/>
  <c r="K40" i="158"/>
  <c r="AC40" i="158" s="1"/>
  <c r="J40" i="158"/>
  <c r="I40" i="158"/>
  <c r="H40" i="158"/>
  <c r="G40" i="158"/>
  <c r="F40" i="158"/>
  <c r="E40" i="158"/>
  <c r="D40" i="158"/>
  <c r="C40" i="158"/>
  <c r="B40" i="158"/>
  <c r="Y39" i="158"/>
  <c r="X39" i="158"/>
  <c r="W39" i="158"/>
  <c r="V39" i="158"/>
  <c r="U39" i="158"/>
  <c r="T39" i="158"/>
  <c r="S39" i="158"/>
  <c r="R39" i="158"/>
  <c r="Q39" i="158"/>
  <c r="P39" i="158"/>
  <c r="O39" i="158"/>
  <c r="N39" i="158"/>
  <c r="M39" i="158"/>
  <c r="L39" i="158"/>
  <c r="K39" i="158"/>
  <c r="J39" i="158"/>
  <c r="I39" i="158"/>
  <c r="H39" i="158"/>
  <c r="G39" i="158"/>
  <c r="F39" i="158"/>
  <c r="E39" i="158"/>
  <c r="D39" i="158"/>
  <c r="C39" i="158"/>
  <c r="B39" i="158"/>
  <c r="Y38" i="158"/>
  <c r="X38" i="158"/>
  <c r="W38" i="158"/>
  <c r="V38" i="158"/>
  <c r="U38" i="158"/>
  <c r="T38" i="158"/>
  <c r="S38" i="158"/>
  <c r="R38" i="158"/>
  <c r="J38" i="155" s="1"/>
  <c r="Q38" i="158"/>
  <c r="P38" i="158"/>
  <c r="O38" i="158"/>
  <c r="N38" i="158"/>
  <c r="M38" i="158"/>
  <c r="L38" i="158"/>
  <c r="K38" i="158"/>
  <c r="J38" i="158"/>
  <c r="I38" i="155" s="1"/>
  <c r="R38" i="155" s="1"/>
  <c r="I38" i="158"/>
  <c r="H38" i="158"/>
  <c r="G38" i="158"/>
  <c r="F38" i="158"/>
  <c r="E38" i="158"/>
  <c r="D38" i="158"/>
  <c r="C38" i="158"/>
  <c r="B38" i="158"/>
  <c r="H38" i="155" s="1"/>
  <c r="Q38" i="155" s="1"/>
  <c r="AD37" i="158"/>
  <c r="Y37" i="158"/>
  <c r="X37" i="158"/>
  <c r="W37" i="158"/>
  <c r="V37" i="158"/>
  <c r="U37" i="158"/>
  <c r="T37" i="158"/>
  <c r="S37" i="158"/>
  <c r="R37" i="158"/>
  <c r="Q37" i="158"/>
  <c r="P37" i="158"/>
  <c r="O37" i="158"/>
  <c r="N37" i="158"/>
  <c r="M37" i="158"/>
  <c r="L37" i="158"/>
  <c r="K37" i="158"/>
  <c r="AC37" i="158" s="1"/>
  <c r="J37" i="158"/>
  <c r="I37" i="158"/>
  <c r="H37" i="158"/>
  <c r="G37" i="158"/>
  <c r="F37" i="158"/>
  <c r="E37" i="158"/>
  <c r="D37" i="158"/>
  <c r="C37" i="158"/>
  <c r="B37" i="158"/>
  <c r="AB37" i="158" s="1"/>
  <c r="Y36" i="158"/>
  <c r="X36" i="158"/>
  <c r="W36" i="158"/>
  <c r="V36" i="158"/>
  <c r="U36" i="158"/>
  <c r="T36" i="158"/>
  <c r="S36" i="158"/>
  <c r="R36" i="158"/>
  <c r="Q36" i="158"/>
  <c r="P36" i="158"/>
  <c r="O36" i="158"/>
  <c r="N36" i="158"/>
  <c r="M36" i="158"/>
  <c r="L36" i="158"/>
  <c r="K36" i="158"/>
  <c r="J36" i="158"/>
  <c r="I36" i="158"/>
  <c r="H36" i="158"/>
  <c r="G36" i="158"/>
  <c r="F36" i="158"/>
  <c r="E36" i="158"/>
  <c r="D36" i="158"/>
  <c r="C36" i="158"/>
  <c r="B36" i="158"/>
  <c r="AB36" i="158" s="1"/>
  <c r="Y35" i="158"/>
  <c r="X35" i="158"/>
  <c r="W35" i="158"/>
  <c r="V35" i="158"/>
  <c r="U35" i="158"/>
  <c r="T35" i="158"/>
  <c r="S35" i="158"/>
  <c r="AD35" i="158" s="1"/>
  <c r="R35" i="158"/>
  <c r="J35" i="155" s="1"/>
  <c r="Q35" i="158"/>
  <c r="P35" i="158"/>
  <c r="O35" i="158"/>
  <c r="N35" i="158"/>
  <c r="M35" i="158"/>
  <c r="L35" i="158"/>
  <c r="K35" i="158"/>
  <c r="AC35" i="158" s="1"/>
  <c r="J35" i="158"/>
  <c r="I35" i="158"/>
  <c r="H35" i="158"/>
  <c r="G35" i="158"/>
  <c r="F35" i="158"/>
  <c r="E35" i="158"/>
  <c r="D35" i="158"/>
  <c r="C35" i="158"/>
  <c r="B35" i="158"/>
  <c r="Y34" i="158"/>
  <c r="X34" i="158"/>
  <c r="W34" i="158"/>
  <c r="V34" i="158"/>
  <c r="U34" i="158"/>
  <c r="T34" i="158"/>
  <c r="S34" i="158"/>
  <c r="R34" i="158"/>
  <c r="Q34" i="158"/>
  <c r="P34" i="158"/>
  <c r="O34" i="158"/>
  <c r="N34" i="158"/>
  <c r="M34" i="158"/>
  <c r="L34" i="158"/>
  <c r="K34" i="158"/>
  <c r="J34" i="158"/>
  <c r="I34" i="158"/>
  <c r="H34" i="158"/>
  <c r="G34" i="158"/>
  <c r="F34" i="158"/>
  <c r="E34" i="158"/>
  <c r="D34" i="158"/>
  <c r="C34" i="158"/>
  <c r="B34" i="158"/>
  <c r="Y33" i="158"/>
  <c r="X33" i="158"/>
  <c r="W33" i="158"/>
  <c r="V33" i="158"/>
  <c r="U33" i="158"/>
  <c r="T33" i="158"/>
  <c r="S33" i="158"/>
  <c r="R33" i="158"/>
  <c r="Q33" i="158"/>
  <c r="P33" i="158"/>
  <c r="O33" i="158"/>
  <c r="N33" i="158"/>
  <c r="M33" i="158"/>
  <c r="L33" i="158"/>
  <c r="K33" i="158"/>
  <c r="J33" i="158"/>
  <c r="I33" i="155" s="1"/>
  <c r="I33" i="158"/>
  <c r="H33" i="158"/>
  <c r="G33" i="158"/>
  <c r="F33" i="158"/>
  <c r="E33" i="158"/>
  <c r="D33" i="158"/>
  <c r="C33" i="158"/>
  <c r="B33" i="158"/>
  <c r="H33" i="155" s="1"/>
  <c r="AC32" i="158"/>
  <c r="Y32" i="158"/>
  <c r="X32" i="158"/>
  <c r="W32" i="158"/>
  <c r="V32" i="158"/>
  <c r="U32" i="158"/>
  <c r="T32" i="158"/>
  <c r="S32" i="158"/>
  <c r="AD32" i="158" s="1"/>
  <c r="R32" i="158"/>
  <c r="Q32" i="158"/>
  <c r="P32" i="158"/>
  <c r="O32" i="158"/>
  <c r="N32" i="158"/>
  <c r="M32" i="158"/>
  <c r="L32" i="158"/>
  <c r="K32" i="158"/>
  <c r="J32" i="158"/>
  <c r="I32" i="158"/>
  <c r="H32" i="158"/>
  <c r="G32" i="158"/>
  <c r="F32" i="158"/>
  <c r="E32" i="158"/>
  <c r="D32" i="158"/>
  <c r="C32" i="158"/>
  <c r="B32" i="158"/>
  <c r="AB32" i="158" s="1"/>
  <c r="Y31" i="158"/>
  <c r="X31" i="158"/>
  <c r="W31" i="158"/>
  <c r="V31" i="158"/>
  <c r="U31" i="158"/>
  <c r="T31" i="158"/>
  <c r="S31" i="158"/>
  <c r="R31" i="158"/>
  <c r="AD31" i="158" s="1"/>
  <c r="Q31" i="158"/>
  <c r="P31" i="158"/>
  <c r="O31" i="158"/>
  <c r="N31" i="158"/>
  <c r="M31" i="158"/>
  <c r="L31" i="158"/>
  <c r="K31" i="158"/>
  <c r="J31" i="158"/>
  <c r="AC31" i="158" s="1"/>
  <c r="I31" i="158"/>
  <c r="H31" i="158"/>
  <c r="G31" i="158"/>
  <c r="F31" i="158"/>
  <c r="E31" i="158"/>
  <c r="D31" i="158"/>
  <c r="C31" i="158"/>
  <c r="B31" i="158"/>
  <c r="AB31" i="158" s="1"/>
  <c r="AD30" i="158"/>
  <c r="Y30" i="158"/>
  <c r="X30" i="158"/>
  <c r="W30" i="158"/>
  <c r="V30" i="158"/>
  <c r="U30" i="158"/>
  <c r="T30" i="158"/>
  <c r="S30" i="158"/>
  <c r="R30" i="158"/>
  <c r="J30" i="155" s="1"/>
  <c r="Q30" i="158"/>
  <c r="P30" i="158"/>
  <c r="O30" i="158"/>
  <c r="N30" i="158"/>
  <c r="M30" i="158"/>
  <c r="L30" i="158"/>
  <c r="K30" i="158"/>
  <c r="J30" i="158"/>
  <c r="I30" i="155" s="1"/>
  <c r="R30" i="155" s="1"/>
  <c r="I30" i="158"/>
  <c r="H30" i="158"/>
  <c r="G30" i="158"/>
  <c r="F30" i="158"/>
  <c r="E30" i="158"/>
  <c r="D30" i="158"/>
  <c r="C30" i="158"/>
  <c r="B30" i="158"/>
  <c r="H30" i="155" s="1"/>
  <c r="Q30" i="155" s="1"/>
  <c r="Y29" i="158"/>
  <c r="X29" i="158"/>
  <c r="W29" i="158"/>
  <c r="V29" i="158"/>
  <c r="U29" i="158"/>
  <c r="AD29" i="158" s="1"/>
  <c r="T29" i="158"/>
  <c r="S29" i="158"/>
  <c r="R29" i="158"/>
  <c r="Q29" i="158"/>
  <c r="P29" i="158"/>
  <c r="O29" i="158"/>
  <c r="N29" i="158"/>
  <c r="M29" i="158"/>
  <c r="L29" i="158"/>
  <c r="K29" i="158"/>
  <c r="J29" i="158"/>
  <c r="I29" i="158"/>
  <c r="H29" i="158"/>
  <c r="G29" i="158"/>
  <c r="F29" i="158"/>
  <c r="E29" i="158"/>
  <c r="D29" i="158"/>
  <c r="C29" i="158"/>
  <c r="B29" i="158"/>
  <c r="Y28" i="158"/>
  <c r="X28" i="158"/>
  <c r="W28" i="158"/>
  <c r="V28" i="158"/>
  <c r="U28" i="158"/>
  <c r="T28" i="158"/>
  <c r="S28" i="158"/>
  <c r="R28" i="158"/>
  <c r="Q28" i="158"/>
  <c r="P28" i="158"/>
  <c r="O28" i="158"/>
  <c r="N28" i="158"/>
  <c r="M28" i="158"/>
  <c r="L28" i="158"/>
  <c r="K28" i="158"/>
  <c r="J28" i="158"/>
  <c r="I28" i="158"/>
  <c r="H28" i="158"/>
  <c r="G28" i="158"/>
  <c r="F28" i="158"/>
  <c r="E28" i="158"/>
  <c r="D28" i="158"/>
  <c r="C28" i="158"/>
  <c r="B28" i="158"/>
  <c r="Y27" i="158"/>
  <c r="X27" i="158"/>
  <c r="W27" i="158"/>
  <c r="V27" i="158"/>
  <c r="U27" i="158"/>
  <c r="T27" i="158"/>
  <c r="S27" i="158"/>
  <c r="R27" i="158"/>
  <c r="Q27" i="158"/>
  <c r="P27" i="158"/>
  <c r="O27" i="158"/>
  <c r="N27" i="158"/>
  <c r="M27" i="158"/>
  <c r="L27" i="158"/>
  <c r="K27" i="158"/>
  <c r="J27" i="158"/>
  <c r="I27" i="158"/>
  <c r="H27" i="158"/>
  <c r="G27" i="158"/>
  <c r="F27" i="158"/>
  <c r="E27" i="158"/>
  <c r="D27" i="158"/>
  <c r="C27" i="158"/>
  <c r="B27" i="158"/>
  <c r="H27" i="155" s="1"/>
  <c r="Y26" i="158"/>
  <c r="X26" i="158"/>
  <c r="W26" i="158"/>
  <c r="V26" i="158"/>
  <c r="U26" i="158"/>
  <c r="T26" i="158"/>
  <c r="AD26" i="158" s="1"/>
  <c r="S26" i="158"/>
  <c r="R26" i="158"/>
  <c r="Q26" i="158"/>
  <c r="P26" i="158"/>
  <c r="O26" i="158"/>
  <c r="N26" i="158"/>
  <c r="M26" i="158"/>
  <c r="L26" i="158"/>
  <c r="K26" i="158"/>
  <c r="J26" i="158"/>
  <c r="AC26" i="158" s="1"/>
  <c r="I26" i="158"/>
  <c r="H26" i="158"/>
  <c r="G26" i="158"/>
  <c r="F26" i="158"/>
  <c r="E26" i="158"/>
  <c r="D26" i="158"/>
  <c r="C26" i="158"/>
  <c r="B26" i="158"/>
  <c r="AB26" i="158" s="1"/>
  <c r="Y25" i="158"/>
  <c r="X25" i="158"/>
  <c r="W25" i="158"/>
  <c r="V25" i="158"/>
  <c r="U25" i="158"/>
  <c r="T25" i="158"/>
  <c r="S25" i="158"/>
  <c r="R25" i="158"/>
  <c r="Q25" i="158"/>
  <c r="P25" i="158"/>
  <c r="O25" i="158"/>
  <c r="N25" i="158"/>
  <c r="M25" i="158"/>
  <c r="L25" i="158"/>
  <c r="K25" i="158"/>
  <c r="AC25" i="158" s="1"/>
  <c r="J25" i="158"/>
  <c r="I25" i="155" s="1"/>
  <c r="I25" i="158"/>
  <c r="H25" i="158"/>
  <c r="G25" i="158"/>
  <c r="F25" i="158"/>
  <c r="E25" i="158"/>
  <c r="D25" i="158"/>
  <c r="C25" i="158"/>
  <c r="B25" i="158"/>
  <c r="H25" i="155" s="1"/>
  <c r="Q25" i="155" s="1"/>
  <c r="Y24" i="158"/>
  <c r="X24" i="158"/>
  <c r="W24" i="158"/>
  <c r="V24" i="158"/>
  <c r="U24" i="158"/>
  <c r="T24" i="158"/>
  <c r="S24" i="158"/>
  <c r="R24" i="158"/>
  <c r="Q24" i="158"/>
  <c r="P24" i="158"/>
  <c r="O24" i="158"/>
  <c r="N24" i="158"/>
  <c r="M24" i="158"/>
  <c r="L24" i="158"/>
  <c r="K24" i="158"/>
  <c r="J24" i="158"/>
  <c r="I24" i="158"/>
  <c r="H24" i="158"/>
  <c r="G24" i="158"/>
  <c r="F24" i="158"/>
  <c r="E24" i="158"/>
  <c r="D24" i="158"/>
  <c r="C24" i="158"/>
  <c r="B24" i="158"/>
  <c r="Y23" i="158"/>
  <c r="X23" i="158"/>
  <c r="W23" i="158"/>
  <c r="V23" i="158"/>
  <c r="U23" i="158"/>
  <c r="T23" i="158"/>
  <c r="S23" i="158"/>
  <c r="R23" i="158"/>
  <c r="Q23" i="158"/>
  <c r="P23" i="158"/>
  <c r="O23" i="158"/>
  <c r="N23" i="158"/>
  <c r="M23" i="158"/>
  <c r="L23" i="158"/>
  <c r="K23" i="158"/>
  <c r="J23" i="158"/>
  <c r="I23" i="158"/>
  <c r="H23" i="158"/>
  <c r="G23" i="158"/>
  <c r="F23" i="158"/>
  <c r="E23" i="158"/>
  <c r="D23" i="158"/>
  <c r="C23" i="158"/>
  <c r="B23" i="158"/>
  <c r="Y22" i="158"/>
  <c r="X22" i="158"/>
  <c r="W22" i="158"/>
  <c r="V22" i="158"/>
  <c r="U22" i="158"/>
  <c r="T22" i="158"/>
  <c r="S22" i="158"/>
  <c r="R22" i="158"/>
  <c r="J22" i="155" s="1"/>
  <c r="Q22" i="158"/>
  <c r="P22" i="158"/>
  <c r="O22" i="158"/>
  <c r="N22" i="158"/>
  <c r="M22" i="158"/>
  <c r="L22" i="158"/>
  <c r="K22" i="158"/>
  <c r="J22" i="158"/>
  <c r="I22" i="155" s="1"/>
  <c r="R22" i="155" s="1"/>
  <c r="I22" i="158"/>
  <c r="H22" i="158"/>
  <c r="G22" i="158"/>
  <c r="F22" i="158"/>
  <c r="E22" i="158"/>
  <c r="D22" i="158"/>
  <c r="C22" i="158"/>
  <c r="B22" i="158"/>
  <c r="H22" i="155" s="1"/>
  <c r="Q22" i="155" s="1"/>
  <c r="AD21" i="158"/>
  <c r="Y21" i="158"/>
  <c r="X21" i="158"/>
  <c r="W21" i="158"/>
  <c r="V21" i="158"/>
  <c r="U21" i="158"/>
  <c r="T21" i="158"/>
  <c r="S21" i="158"/>
  <c r="R21" i="158"/>
  <c r="Q21" i="158"/>
  <c r="P21" i="158"/>
  <c r="O21" i="158"/>
  <c r="N21" i="158"/>
  <c r="M21" i="158"/>
  <c r="L21" i="158"/>
  <c r="K21" i="158"/>
  <c r="AC21" i="158" s="1"/>
  <c r="J21" i="158"/>
  <c r="I21" i="158"/>
  <c r="H21" i="158"/>
  <c r="G21" i="158"/>
  <c r="F21" i="158"/>
  <c r="E21" i="158"/>
  <c r="D21" i="158"/>
  <c r="C21" i="158"/>
  <c r="B21" i="158"/>
  <c r="AB21" i="158" s="1"/>
  <c r="Y20" i="158"/>
  <c r="X20" i="158"/>
  <c r="W20" i="158"/>
  <c r="V20" i="158"/>
  <c r="U20" i="158"/>
  <c r="T20" i="158"/>
  <c r="S20" i="158"/>
  <c r="R20" i="158"/>
  <c r="AD20" i="158" s="1"/>
  <c r="Q20" i="158"/>
  <c r="P20" i="158"/>
  <c r="O20" i="158"/>
  <c r="N20" i="158"/>
  <c r="M20" i="158"/>
  <c r="L20" i="158"/>
  <c r="K20" i="158"/>
  <c r="J20" i="158"/>
  <c r="I20" i="158"/>
  <c r="H20" i="158"/>
  <c r="G20" i="158"/>
  <c r="F20" i="158"/>
  <c r="E20" i="158"/>
  <c r="D20" i="158"/>
  <c r="C20" i="158"/>
  <c r="B20" i="158"/>
  <c r="H20" i="155" s="1"/>
  <c r="Y19" i="158"/>
  <c r="X19" i="158"/>
  <c r="W19" i="158"/>
  <c r="V19" i="158"/>
  <c r="U19" i="158"/>
  <c r="T19" i="158"/>
  <c r="S19" i="158"/>
  <c r="R19" i="158"/>
  <c r="J19" i="155" s="1"/>
  <c r="Q19" i="158"/>
  <c r="P19" i="158"/>
  <c r="O19" i="158"/>
  <c r="N19" i="158"/>
  <c r="M19" i="158"/>
  <c r="L19" i="158"/>
  <c r="K19" i="158"/>
  <c r="AC19" i="158" s="1"/>
  <c r="J19" i="158"/>
  <c r="I19" i="158"/>
  <c r="H19" i="158"/>
  <c r="G19" i="158"/>
  <c r="F19" i="158"/>
  <c r="E19" i="158"/>
  <c r="D19" i="158"/>
  <c r="C19" i="158"/>
  <c r="B19" i="158"/>
  <c r="AB19" i="158" s="1"/>
  <c r="Y18" i="158"/>
  <c r="X18" i="158"/>
  <c r="W18" i="158"/>
  <c r="V18" i="158"/>
  <c r="U18" i="158"/>
  <c r="T18" i="158"/>
  <c r="S18" i="158"/>
  <c r="R18" i="158"/>
  <c r="Q18" i="158"/>
  <c r="P18" i="158"/>
  <c r="O18" i="158"/>
  <c r="N18" i="158"/>
  <c r="M18" i="158"/>
  <c r="L18" i="158"/>
  <c r="K18" i="158"/>
  <c r="J18" i="158"/>
  <c r="I18" i="158"/>
  <c r="H18" i="158"/>
  <c r="G18" i="158"/>
  <c r="F18" i="158"/>
  <c r="E18" i="158"/>
  <c r="D18" i="158"/>
  <c r="C18" i="158"/>
  <c r="B18" i="158"/>
  <c r="Y17" i="158"/>
  <c r="X17" i="158"/>
  <c r="W17" i="158"/>
  <c r="V17" i="158"/>
  <c r="U17" i="158"/>
  <c r="T17" i="158"/>
  <c r="S17" i="158"/>
  <c r="R17" i="158"/>
  <c r="Q17" i="158"/>
  <c r="P17" i="158"/>
  <c r="O17" i="158"/>
  <c r="N17" i="158"/>
  <c r="M17" i="158"/>
  <c r="L17" i="158"/>
  <c r="K17" i="158"/>
  <c r="J17" i="158"/>
  <c r="I17" i="155" s="1"/>
  <c r="I17" i="158"/>
  <c r="H17" i="158"/>
  <c r="G17" i="158"/>
  <c r="F17" i="158"/>
  <c r="E17" i="158"/>
  <c r="D17" i="158"/>
  <c r="C17" i="158"/>
  <c r="B17" i="158"/>
  <c r="H17" i="155" s="1"/>
  <c r="AC16" i="158"/>
  <c r="Y16" i="158"/>
  <c r="X16" i="158"/>
  <c r="W16" i="158"/>
  <c r="V16" i="158"/>
  <c r="U16" i="158"/>
  <c r="T16" i="158"/>
  <c r="S16" i="158"/>
  <c r="AD16" i="158" s="1"/>
  <c r="R16" i="158"/>
  <c r="Q16" i="158"/>
  <c r="P16" i="158"/>
  <c r="O16" i="158"/>
  <c r="N16" i="158"/>
  <c r="M16" i="158"/>
  <c r="L16" i="158"/>
  <c r="K16" i="158"/>
  <c r="J16" i="158"/>
  <c r="I16" i="158"/>
  <c r="H16" i="158"/>
  <c r="G16" i="158"/>
  <c r="F16" i="158"/>
  <c r="E16" i="158"/>
  <c r="D16" i="158"/>
  <c r="C16" i="158"/>
  <c r="B16" i="158"/>
  <c r="AB16" i="158" s="1"/>
  <c r="Y15" i="158"/>
  <c r="X15" i="158"/>
  <c r="W15" i="158"/>
  <c r="V15" i="158"/>
  <c r="U15" i="158"/>
  <c r="T15" i="158"/>
  <c r="S15" i="158"/>
  <c r="R15" i="158"/>
  <c r="AD15" i="158" s="1"/>
  <c r="Q15" i="158"/>
  <c r="P15" i="158"/>
  <c r="O15" i="158"/>
  <c r="N15" i="158"/>
  <c r="M15" i="158"/>
  <c r="L15" i="158"/>
  <c r="K15" i="158"/>
  <c r="J15" i="158"/>
  <c r="AC15" i="158" s="1"/>
  <c r="I15" i="158"/>
  <c r="H15" i="158"/>
  <c r="G15" i="158"/>
  <c r="F15" i="158"/>
  <c r="E15" i="158"/>
  <c r="D15" i="158"/>
  <c r="C15" i="158"/>
  <c r="B15" i="158"/>
  <c r="AB15" i="158" s="1"/>
  <c r="Y14" i="158"/>
  <c r="X14" i="158"/>
  <c r="W14" i="158"/>
  <c r="V14" i="158"/>
  <c r="U14" i="158"/>
  <c r="T14" i="158"/>
  <c r="AD14" i="158" s="1"/>
  <c r="S14" i="158"/>
  <c r="R14" i="158"/>
  <c r="J14" i="155" s="1"/>
  <c r="Q14" i="158"/>
  <c r="P14" i="158"/>
  <c r="O14" i="158"/>
  <c r="N14" i="158"/>
  <c r="M14" i="158"/>
  <c r="L14" i="158"/>
  <c r="K14" i="158"/>
  <c r="J14" i="158"/>
  <c r="I14" i="155" s="1"/>
  <c r="R14" i="155" s="1"/>
  <c r="I14" i="158"/>
  <c r="H14" i="158"/>
  <c r="G14" i="158"/>
  <c r="F14" i="158"/>
  <c r="E14" i="158"/>
  <c r="D14" i="158"/>
  <c r="C14" i="158"/>
  <c r="B14" i="158"/>
  <c r="H14" i="155" s="1"/>
  <c r="Q14" i="155" s="1"/>
  <c r="Y13" i="158"/>
  <c r="X13" i="158"/>
  <c r="W13" i="158"/>
  <c r="V13" i="158"/>
  <c r="U13" i="158"/>
  <c r="T13" i="158"/>
  <c r="AD13" i="158" s="1"/>
  <c r="S13" i="158"/>
  <c r="R13" i="158"/>
  <c r="Q13" i="158"/>
  <c r="P13" i="158"/>
  <c r="O13" i="158"/>
  <c r="N13" i="158"/>
  <c r="M13" i="158"/>
  <c r="L13" i="158"/>
  <c r="K13" i="158"/>
  <c r="J13" i="158"/>
  <c r="I13" i="158"/>
  <c r="H13" i="158"/>
  <c r="G13" i="158"/>
  <c r="F13" i="158"/>
  <c r="E13" i="158"/>
  <c r="D13" i="158"/>
  <c r="C13" i="158"/>
  <c r="B13" i="158"/>
  <c r="Y12" i="158"/>
  <c r="X12" i="158"/>
  <c r="W12" i="158"/>
  <c r="V12" i="158"/>
  <c r="U12" i="158"/>
  <c r="T12" i="158"/>
  <c r="S12" i="158"/>
  <c r="R12" i="158"/>
  <c r="Q12" i="158"/>
  <c r="P12" i="158"/>
  <c r="O12" i="158"/>
  <c r="N12" i="158"/>
  <c r="M12" i="158"/>
  <c r="L12" i="158"/>
  <c r="K12" i="158"/>
  <c r="J12" i="158"/>
  <c r="I12" i="158"/>
  <c r="H12" i="158"/>
  <c r="G12" i="158"/>
  <c r="F12" i="158"/>
  <c r="E12" i="158"/>
  <c r="D12" i="158"/>
  <c r="C12" i="158"/>
  <c r="B12" i="158"/>
  <c r="Y11" i="158"/>
  <c r="X11" i="158"/>
  <c r="W11" i="158"/>
  <c r="V11" i="158"/>
  <c r="U11" i="158"/>
  <c r="T11" i="158"/>
  <c r="S11" i="158"/>
  <c r="R11" i="158"/>
  <c r="Q11" i="158"/>
  <c r="P11" i="158"/>
  <c r="O11" i="158"/>
  <c r="N11" i="158"/>
  <c r="M11" i="158"/>
  <c r="L11" i="158"/>
  <c r="K11" i="158"/>
  <c r="J11" i="158"/>
  <c r="I11" i="158"/>
  <c r="H11" i="158"/>
  <c r="G11" i="158"/>
  <c r="F11" i="158"/>
  <c r="E11" i="158"/>
  <c r="D11" i="158"/>
  <c r="C11" i="158"/>
  <c r="B11" i="158"/>
  <c r="H11" i="155" s="1"/>
  <c r="Y10" i="158"/>
  <c r="X10" i="158"/>
  <c r="W10" i="158"/>
  <c r="V10" i="158"/>
  <c r="U10" i="158"/>
  <c r="T10" i="158"/>
  <c r="AD10" i="158" s="1"/>
  <c r="S10" i="158"/>
  <c r="R10" i="158"/>
  <c r="Q10" i="158"/>
  <c r="P10" i="158"/>
  <c r="O10" i="158"/>
  <c r="N10" i="158"/>
  <c r="M10" i="158"/>
  <c r="L10" i="158"/>
  <c r="K10" i="158"/>
  <c r="J10" i="158"/>
  <c r="AC10" i="158" s="1"/>
  <c r="I10" i="158"/>
  <c r="H10" i="158"/>
  <c r="G10" i="158"/>
  <c r="F10" i="158"/>
  <c r="E10" i="158"/>
  <c r="D10" i="158"/>
  <c r="C10" i="158"/>
  <c r="B10" i="158"/>
  <c r="AB10" i="158" s="1"/>
  <c r="Y116" i="157"/>
  <c r="N116" i="289" s="1"/>
  <c r="X116" i="157"/>
  <c r="L116" i="289" s="1"/>
  <c r="H121" i="289" s="1"/>
  <c r="W116" i="157"/>
  <c r="V116" i="157"/>
  <c r="U116" i="157"/>
  <c r="T116" i="157"/>
  <c r="D116" i="289" s="1"/>
  <c r="S116" i="157"/>
  <c r="R116" i="157"/>
  <c r="Q116" i="157"/>
  <c r="P116" i="157"/>
  <c r="O116" i="157"/>
  <c r="N116" i="157"/>
  <c r="M116" i="157"/>
  <c r="L116" i="157"/>
  <c r="K116" i="157"/>
  <c r="J116" i="157"/>
  <c r="F116" i="155" s="1"/>
  <c r="I116" i="157"/>
  <c r="H116" i="157"/>
  <c r="G116" i="157"/>
  <c r="F116" i="157"/>
  <c r="E116" i="157"/>
  <c r="D116" i="157"/>
  <c r="C116" i="157"/>
  <c r="B116" i="157"/>
  <c r="E116" i="155" s="1"/>
  <c r="M116" i="155" s="1"/>
  <c r="Y115" i="157"/>
  <c r="N115" i="289" s="1"/>
  <c r="X115" i="157"/>
  <c r="W115" i="157"/>
  <c r="P115" i="289" s="1"/>
  <c r="V115" i="157"/>
  <c r="I115" i="289" s="1"/>
  <c r="U115" i="157"/>
  <c r="T115" i="157"/>
  <c r="S115" i="157"/>
  <c r="R115" i="157"/>
  <c r="B115" i="289" s="1"/>
  <c r="Q115" i="157"/>
  <c r="P115" i="157"/>
  <c r="O115" i="157"/>
  <c r="N115" i="157"/>
  <c r="M115" i="157"/>
  <c r="L115" i="157"/>
  <c r="K115" i="157"/>
  <c r="J115" i="157"/>
  <c r="I115" i="157"/>
  <c r="H115" i="157"/>
  <c r="G115" i="157"/>
  <c r="F115" i="157"/>
  <c r="E115" i="157"/>
  <c r="D115" i="157"/>
  <c r="C115" i="157"/>
  <c r="B115" i="157"/>
  <c r="Y114" i="157"/>
  <c r="X114" i="157"/>
  <c r="L114" i="289" s="1"/>
  <c r="W114" i="157"/>
  <c r="P114" i="289" s="1"/>
  <c r="V114" i="157"/>
  <c r="U114" i="157"/>
  <c r="T114" i="157"/>
  <c r="S114" i="157"/>
  <c r="R114" i="157"/>
  <c r="B114" i="289" s="1"/>
  <c r="Q114" i="157"/>
  <c r="P114" i="157"/>
  <c r="O114" i="157"/>
  <c r="N114" i="157"/>
  <c r="M114" i="157"/>
  <c r="L114" i="157"/>
  <c r="K114" i="157"/>
  <c r="J114" i="157"/>
  <c r="I114" i="157"/>
  <c r="H114" i="157"/>
  <c r="G114" i="157"/>
  <c r="F114" i="157"/>
  <c r="E114" i="157"/>
  <c r="D114" i="157"/>
  <c r="C114" i="157"/>
  <c r="B114" i="157"/>
  <c r="Y113" i="157"/>
  <c r="N113" i="289" s="1"/>
  <c r="X113" i="157"/>
  <c r="L113" i="289" s="1"/>
  <c r="W113" i="157"/>
  <c r="P113" i="289" s="1"/>
  <c r="V113" i="157"/>
  <c r="U113" i="157"/>
  <c r="T113" i="157"/>
  <c r="D113" i="289" s="1"/>
  <c r="S113" i="157"/>
  <c r="R113" i="157"/>
  <c r="Q113" i="157"/>
  <c r="P113" i="157"/>
  <c r="O113" i="157"/>
  <c r="N113" i="157"/>
  <c r="M113" i="157"/>
  <c r="L113" i="157"/>
  <c r="K113" i="157"/>
  <c r="J113" i="157"/>
  <c r="F113" i="155" s="1"/>
  <c r="I113" i="157"/>
  <c r="H113" i="157"/>
  <c r="G113" i="157"/>
  <c r="F113" i="157"/>
  <c r="E113" i="157"/>
  <c r="D113" i="157"/>
  <c r="C113" i="157"/>
  <c r="B113" i="157"/>
  <c r="AD112" i="157"/>
  <c r="Y112" i="157"/>
  <c r="X112" i="157"/>
  <c r="W112" i="157"/>
  <c r="P112" i="289" s="1"/>
  <c r="V112" i="157"/>
  <c r="I112" i="289" s="1"/>
  <c r="U112" i="157"/>
  <c r="T112" i="157"/>
  <c r="D112" i="289" s="1"/>
  <c r="S112" i="157"/>
  <c r="R112" i="157"/>
  <c r="B112" i="289" s="1"/>
  <c r="Q112" i="157"/>
  <c r="P112" i="157"/>
  <c r="O112" i="157"/>
  <c r="N112" i="157"/>
  <c r="M112" i="157"/>
  <c r="L112" i="157"/>
  <c r="K112" i="157"/>
  <c r="AC112" i="157" s="1"/>
  <c r="J112" i="157"/>
  <c r="I112" i="157"/>
  <c r="H112" i="157"/>
  <c r="G112" i="157"/>
  <c r="F112" i="157"/>
  <c r="E112" i="157"/>
  <c r="D112" i="157"/>
  <c r="C112" i="157"/>
  <c r="B112" i="157"/>
  <c r="AB112" i="157" s="1"/>
  <c r="Y111" i="157"/>
  <c r="N111" i="289" s="1"/>
  <c r="X111" i="157"/>
  <c r="L111" i="289" s="1"/>
  <c r="W111" i="157"/>
  <c r="V111" i="157"/>
  <c r="U111" i="157"/>
  <c r="T111" i="157"/>
  <c r="D111" i="289" s="1"/>
  <c r="S111" i="157"/>
  <c r="R111" i="157"/>
  <c r="Q111" i="157"/>
  <c r="P111" i="157"/>
  <c r="O111" i="157"/>
  <c r="N111" i="157"/>
  <c r="M111" i="157"/>
  <c r="L111" i="157"/>
  <c r="K111" i="157"/>
  <c r="J111" i="157"/>
  <c r="AC111" i="157" s="1"/>
  <c r="I111" i="157"/>
  <c r="H111" i="157"/>
  <c r="G111" i="157"/>
  <c r="F111" i="157"/>
  <c r="E111" i="157"/>
  <c r="D111" i="157"/>
  <c r="C111" i="157"/>
  <c r="B111" i="157"/>
  <c r="B111" i="156" s="1"/>
  <c r="Y110" i="157"/>
  <c r="N110" i="289" s="1"/>
  <c r="X110" i="157"/>
  <c r="L110" i="289" s="1"/>
  <c r="W110" i="157"/>
  <c r="V110" i="157"/>
  <c r="U110" i="157"/>
  <c r="T110" i="157"/>
  <c r="S110" i="157"/>
  <c r="R110" i="157"/>
  <c r="B110" i="289" s="1"/>
  <c r="Q110" i="157"/>
  <c r="P110" i="157"/>
  <c r="O110" i="157"/>
  <c r="N110" i="157"/>
  <c r="M110" i="157"/>
  <c r="L110" i="157"/>
  <c r="K110" i="157"/>
  <c r="J110" i="157"/>
  <c r="I110" i="157"/>
  <c r="H110" i="157"/>
  <c r="G110" i="157"/>
  <c r="F110" i="157"/>
  <c r="E110" i="157"/>
  <c r="D110" i="157"/>
  <c r="C110" i="157"/>
  <c r="B110" i="157"/>
  <c r="Y109" i="157"/>
  <c r="X109" i="157"/>
  <c r="L109" i="289" s="1"/>
  <c r="W109" i="157"/>
  <c r="P109" i="289" s="1"/>
  <c r="V109" i="157"/>
  <c r="I109" i="289" s="1"/>
  <c r="U109" i="157"/>
  <c r="D109" i="289" s="1"/>
  <c r="T109" i="157"/>
  <c r="S109" i="157"/>
  <c r="R109" i="157"/>
  <c r="B109" i="289" s="1"/>
  <c r="Q109" i="157"/>
  <c r="P109" i="157"/>
  <c r="O109" i="157"/>
  <c r="N109" i="157"/>
  <c r="M109" i="157"/>
  <c r="L109" i="157"/>
  <c r="K109" i="157"/>
  <c r="J109" i="157"/>
  <c r="I109" i="157"/>
  <c r="H109" i="157"/>
  <c r="G109" i="157"/>
  <c r="F109" i="157"/>
  <c r="E109" i="157"/>
  <c r="D109" i="157"/>
  <c r="C109" i="157"/>
  <c r="B109" i="157"/>
  <c r="Y108" i="157"/>
  <c r="N108" i="289" s="1"/>
  <c r="X108" i="157"/>
  <c r="L108" i="289" s="1"/>
  <c r="W108" i="157"/>
  <c r="P108" i="289" s="1"/>
  <c r="V108" i="157"/>
  <c r="I108" i="289" s="1"/>
  <c r="U108" i="157"/>
  <c r="T108" i="157"/>
  <c r="D108" i="289" s="1"/>
  <c r="S108" i="157"/>
  <c r="R108" i="157"/>
  <c r="Q108" i="157"/>
  <c r="P108" i="157"/>
  <c r="O108" i="157"/>
  <c r="N108" i="157"/>
  <c r="M108" i="157"/>
  <c r="L108" i="157"/>
  <c r="K108" i="157"/>
  <c r="J108" i="157"/>
  <c r="F108" i="155" s="1"/>
  <c r="I108" i="157"/>
  <c r="H108" i="157"/>
  <c r="G108" i="157"/>
  <c r="F108" i="157"/>
  <c r="E108" i="157"/>
  <c r="D108" i="157"/>
  <c r="C108" i="157"/>
  <c r="B108" i="157"/>
  <c r="E108" i="155" s="1"/>
  <c r="M108" i="155" s="1"/>
  <c r="AC107" i="157"/>
  <c r="Y107" i="157"/>
  <c r="N107" i="289" s="1"/>
  <c r="X107" i="157"/>
  <c r="L107" i="289" s="1"/>
  <c r="W107" i="157"/>
  <c r="V107" i="157"/>
  <c r="U107" i="157"/>
  <c r="T107" i="157"/>
  <c r="D107" i="289" s="1"/>
  <c r="S107" i="157"/>
  <c r="R107" i="157"/>
  <c r="Q107" i="157"/>
  <c r="P107" i="157"/>
  <c r="O107" i="157"/>
  <c r="N107" i="157"/>
  <c r="M107" i="157"/>
  <c r="L107" i="157"/>
  <c r="K107" i="157"/>
  <c r="J107" i="157"/>
  <c r="I107" i="157"/>
  <c r="H107" i="157"/>
  <c r="G107" i="157"/>
  <c r="F107" i="157"/>
  <c r="E107" i="157"/>
  <c r="D107" i="157"/>
  <c r="C107" i="157"/>
  <c r="B107" i="157"/>
  <c r="AB107" i="157" s="1"/>
  <c r="Y106" i="157"/>
  <c r="N106" i="289" s="1"/>
  <c r="X106" i="157"/>
  <c r="L106" i="289" s="1"/>
  <c r="W106" i="157"/>
  <c r="P106" i="289" s="1"/>
  <c r="V106" i="157"/>
  <c r="I106" i="289" s="1"/>
  <c r="U106" i="157"/>
  <c r="T106" i="157"/>
  <c r="D106" i="289" s="1"/>
  <c r="S106" i="157"/>
  <c r="R106" i="157"/>
  <c r="B106" i="289" s="1"/>
  <c r="Q106" i="157"/>
  <c r="P106" i="157"/>
  <c r="O106" i="157"/>
  <c r="N106" i="157"/>
  <c r="M106" i="157"/>
  <c r="L106" i="157"/>
  <c r="K106" i="157"/>
  <c r="J106" i="157"/>
  <c r="I106" i="157"/>
  <c r="H106" i="157"/>
  <c r="G106" i="157"/>
  <c r="F106" i="157"/>
  <c r="E106" i="157"/>
  <c r="D106" i="157"/>
  <c r="C106" i="157"/>
  <c r="B106" i="157"/>
  <c r="AD105" i="157"/>
  <c r="Y105" i="157"/>
  <c r="N105" i="289" s="1"/>
  <c r="X105" i="157"/>
  <c r="L105" i="289" s="1"/>
  <c r="W105" i="157"/>
  <c r="V105" i="157"/>
  <c r="I105" i="289" s="1"/>
  <c r="U105" i="157"/>
  <c r="T105" i="157"/>
  <c r="D105" i="289" s="1"/>
  <c r="C105" i="289" s="1"/>
  <c r="S105" i="157"/>
  <c r="R105" i="157"/>
  <c r="G105" i="155" s="1"/>
  <c r="P105" i="155" s="1"/>
  <c r="Q105" i="157"/>
  <c r="P105" i="157"/>
  <c r="O105" i="157"/>
  <c r="N105" i="157"/>
  <c r="M105" i="157"/>
  <c r="L105" i="157"/>
  <c r="K105" i="157"/>
  <c r="J105" i="157"/>
  <c r="AC105" i="157" s="1"/>
  <c r="I105" i="157"/>
  <c r="H105" i="157"/>
  <c r="G105" i="157"/>
  <c r="F105" i="157"/>
  <c r="E105" i="157"/>
  <c r="D105" i="157"/>
  <c r="C105" i="157"/>
  <c r="B105" i="157"/>
  <c r="AB105" i="157" s="1"/>
  <c r="Y104" i="157"/>
  <c r="N104" i="289" s="1"/>
  <c r="X104" i="157"/>
  <c r="L104" i="289" s="1"/>
  <c r="K104" i="289" s="1"/>
  <c r="W104" i="157"/>
  <c r="P104" i="289" s="1"/>
  <c r="V104" i="157"/>
  <c r="I104" i="289" s="1"/>
  <c r="U104" i="157"/>
  <c r="T104" i="157"/>
  <c r="S104" i="157"/>
  <c r="R104" i="157"/>
  <c r="Q104" i="157"/>
  <c r="P104" i="157"/>
  <c r="O104" i="157"/>
  <c r="N104" i="157"/>
  <c r="M104" i="157"/>
  <c r="L104" i="157"/>
  <c r="K104" i="157"/>
  <c r="J104" i="157"/>
  <c r="I104" i="157"/>
  <c r="H104" i="157"/>
  <c r="G104" i="157"/>
  <c r="F104" i="157"/>
  <c r="E104" i="157"/>
  <c r="D104" i="157"/>
  <c r="C104" i="157"/>
  <c r="B104" i="157"/>
  <c r="Y103" i="157"/>
  <c r="N103" i="289" s="1"/>
  <c r="X103" i="157"/>
  <c r="L103" i="289" s="1"/>
  <c r="W103" i="157"/>
  <c r="V103" i="157"/>
  <c r="I103" i="289" s="1"/>
  <c r="U103" i="157"/>
  <c r="T103" i="157"/>
  <c r="D103" i="289" s="1"/>
  <c r="S103" i="157"/>
  <c r="R103" i="157"/>
  <c r="Q103" i="157"/>
  <c r="P103" i="157"/>
  <c r="O103" i="157"/>
  <c r="N103" i="157"/>
  <c r="M103" i="157"/>
  <c r="L103" i="157"/>
  <c r="K103" i="157"/>
  <c r="J103" i="157"/>
  <c r="I103" i="157"/>
  <c r="H103" i="157"/>
  <c r="G103" i="157"/>
  <c r="F103" i="157"/>
  <c r="E103" i="157"/>
  <c r="D103" i="157"/>
  <c r="C103" i="157"/>
  <c r="B103" i="157"/>
  <c r="Y102" i="157"/>
  <c r="N102" i="289" s="1"/>
  <c r="X102" i="157"/>
  <c r="L102" i="289" s="1"/>
  <c r="K102" i="289" s="1"/>
  <c r="W102" i="157"/>
  <c r="P102" i="289" s="1"/>
  <c r="V102" i="157"/>
  <c r="I102" i="289" s="1"/>
  <c r="U102" i="157"/>
  <c r="T102" i="157"/>
  <c r="D102" i="289" s="1"/>
  <c r="S102" i="157"/>
  <c r="R102" i="157"/>
  <c r="AD102" i="157" s="1"/>
  <c r="Q102" i="157"/>
  <c r="P102" i="157"/>
  <c r="O102" i="157"/>
  <c r="N102" i="157"/>
  <c r="M102" i="157"/>
  <c r="L102" i="157"/>
  <c r="K102" i="157"/>
  <c r="J102" i="157"/>
  <c r="AC102" i="157" s="1"/>
  <c r="I102" i="157"/>
  <c r="H102" i="157"/>
  <c r="G102" i="157"/>
  <c r="F102" i="157"/>
  <c r="E102" i="157"/>
  <c r="D102" i="157"/>
  <c r="C102" i="157"/>
  <c r="B102" i="157"/>
  <c r="Y101" i="157"/>
  <c r="N101" i="289" s="1"/>
  <c r="X101" i="157"/>
  <c r="L101" i="289" s="1"/>
  <c r="K101" i="289" s="1"/>
  <c r="W101" i="157"/>
  <c r="P101" i="289" s="1"/>
  <c r="V101" i="157"/>
  <c r="I101" i="289" s="1"/>
  <c r="U101" i="157"/>
  <c r="T101" i="157"/>
  <c r="D101" i="289" s="1"/>
  <c r="C101" i="289" s="1"/>
  <c r="U101" i="289" s="1"/>
  <c r="S101" i="157"/>
  <c r="R101" i="157"/>
  <c r="B101" i="289" s="1"/>
  <c r="Q101" i="157"/>
  <c r="P101" i="157"/>
  <c r="O101" i="157"/>
  <c r="N101" i="157"/>
  <c r="M101" i="157"/>
  <c r="L101" i="157"/>
  <c r="K101" i="157"/>
  <c r="J101" i="157"/>
  <c r="AC101" i="157" s="1"/>
  <c r="I101" i="157"/>
  <c r="H101" i="157"/>
  <c r="G101" i="157"/>
  <c r="F101" i="157"/>
  <c r="E101" i="157"/>
  <c r="D101" i="157"/>
  <c r="C101" i="157"/>
  <c r="B101" i="157"/>
  <c r="AB101" i="157" s="1"/>
  <c r="Y100" i="157"/>
  <c r="X100" i="157"/>
  <c r="L100" i="289" s="1"/>
  <c r="W100" i="157"/>
  <c r="V100" i="157"/>
  <c r="U100" i="157"/>
  <c r="T100" i="157"/>
  <c r="D100" i="289" s="1"/>
  <c r="S100" i="157"/>
  <c r="R100" i="157"/>
  <c r="Q100" i="157"/>
  <c r="P100" i="157"/>
  <c r="O100" i="157"/>
  <c r="N100" i="157"/>
  <c r="M100" i="157"/>
  <c r="L100" i="157"/>
  <c r="K100" i="157"/>
  <c r="J100" i="157"/>
  <c r="F100" i="155" s="1"/>
  <c r="I100" i="157"/>
  <c r="H100" i="157"/>
  <c r="G100" i="157"/>
  <c r="F100" i="157"/>
  <c r="E100" i="157"/>
  <c r="D100" i="157"/>
  <c r="C100" i="157"/>
  <c r="B100" i="157"/>
  <c r="E100" i="155" s="1"/>
  <c r="M100" i="155" s="1"/>
  <c r="Y99" i="157"/>
  <c r="N99" i="289" s="1"/>
  <c r="X99" i="157"/>
  <c r="W99" i="157"/>
  <c r="P99" i="289" s="1"/>
  <c r="V99" i="157"/>
  <c r="I99" i="289" s="1"/>
  <c r="U99" i="157"/>
  <c r="D99" i="289" s="1"/>
  <c r="C99" i="289" s="1"/>
  <c r="T99" i="157"/>
  <c r="S99" i="157"/>
  <c r="R99" i="157"/>
  <c r="B99" i="289" s="1"/>
  <c r="S99" i="289" s="1"/>
  <c r="Q99" i="157"/>
  <c r="P99" i="157"/>
  <c r="O99" i="157"/>
  <c r="N99" i="157"/>
  <c r="M99" i="157"/>
  <c r="L99" i="157"/>
  <c r="K99" i="157"/>
  <c r="AC99" i="157" s="1"/>
  <c r="J99" i="157"/>
  <c r="I99" i="157"/>
  <c r="H99" i="157"/>
  <c r="G99" i="157"/>
  <c r="F99" i="157"/>
  <c r="E99" i="157"/>
  <c r="D99" i="157"/>
  <c r="C99" i="157"/>
  <c r="B99" i="157"/>
  <c r="Y98" i="157"/>
  <c r="N98" i="289" s="1"/>
  <c r="X98" i="157"/>
  <c r="L98" i="289" s="1"/>
  <c r="W98" i="157"/>
  <c r="P98" i="289" s="1"/>
  <c r="V98" i="157"/>
  <c r="U98" i="157"/>
  <c r="T98" i="157"/>
  <c r="S98" i="157"/>
  <c r="R98" i="157"/>
  <c r="B98" i="289" s="1"/>
  <c r="Q98" i="157"/>
  <c r="P98" i="157"/>
  <c r="O98" i="157"/>
  <c r="N98" i="157"/>
  <c r="M98" i="157"/>
  <c r="L98" i="157"/>
  <c r="K98" i="157"/>
  <c r="J98" i="157"/>
  <c r="I98" i="157"/>
  <c r="H98" i="157"/>
  <c r="G98" i="157"/>
  <c r="F98" i="157"/>
  <c r="E98" i="157"/>
  <c r="D98" i="157"/>
  <c r="C98" i="157"/>
  <c r="B98" i="157"/>
  <c r="Y97" i="157"/>
  <c r="N97" i="289" s="1"/>
  <c r="X97" i="157"/>
  <c r="L97" i="289" s="1"/>
  <c r="W97" i="157"/>
  <c r="P97" i="289" s="1"/>
  <c r="V97" i="157"/>
  <c r="U97" i="157"/>
  <c r="T97" i="157"/>
  <c r="D97" i="289" s="1"/>
  <c r="S97" i="157"/>
  <c r="R97" i="157"/>
  <c r="Q97" i="157"/>
  <c r="P97" i="157"/>
  <c r="O97" i="157"/>
  <c r="N97" i="157"/>
  <c r="M97" i="157"/>
  <c r="L97" i="157"/>
  <c r="K97" i="157"/>
  <c r="J97" i="157"/>
  <c r="I97" i="157"/>
  <c r="H97" i="157"/>
  <c r="G97" i="157"/>
  <c r="F97" i="157"/>
  <c r="E97" i="157"/>
  <c r="D97" i="157"/>
  <c r="C97" i="157"/>
  <c r="B97" i="157"/>
  <c r="AD96" i="157"/>
  <c r="Y96" i="157"/>
  <c r="X96" i="157"/>
  <c r="W96" i="157"/>
  <c r="P96" i="289" s="1"/>
  <c r="V96" i="157"/>
  <c r="I96" i="289" s="1"/>
  <c r="U96" i="157"/>
  <c r="T96" i="157"/>
  <c r="D96" i="289" s="1"/>
  <c r="C96" i="289" s="1"/>
  <c r="U96" i="289" s="1"/>
  <c r="S96" i="157"/>
  <c r="R96" i="157"/>
  <c r="B96" i="289" s="1"/>
  <c r="Q96" i="157"/>
  <c r="P96" i="157"/>
  <c r="O96" i="157"/>
  <c r="N96" i="157"/>
  <c r="M96" i="157"/>
  <c r="L96" i="157"/>
  <c r="K96" i="157"/>
  <c r="AC96" i="157" s="1"/>
  <c r="J96" i="157"/>
  <c r="I96" i="157"/>
  <c r="H96" i="157"/>
  <c r="G96" i="157"/>
  <c r="F96" i="157"/>
  <c r="E96" i="157"/>
  <c r="D96" i="157"/>
  <c r="C96" i="157"/>
  <c r="B96" i="157"/>
  <c r="AB96" i="157" s="1"/>
  <c r="Y95" i="157"/>
  <c r="X95" i="157"/>
  <c r="L95" i="289" s="1"/>
  <c r="W95" i="157"/>
  <c r="V95" i="157"/>
  <c r="U95" i="157"/>
  <c r="T95" i="157"/>
  <c r="D95" i="289" s="1"/>
  <c r="S95" i="157"/>
  <c r="R95" i="157"/>
  <c r="Q95" i="157"/>
  <c r="P95" i="157"/>
  <c r="O95" i="157"/>
  <c r="N95" i="157"/>
  <c r="M95" i="157"/>
  <c r="L95" i="157"/>
  <c r="K95" i="157"/>
  <c r="J95" i="157"/>
  <c r="AC95" i="157" s="1"/>
  <c r="I95" i="157"/>
  <c r="H95" i="157"/>
  <c r="G95" i="157"/>
  <c r="F95" i="157"/>
  <c r="E95" i="157"/>
  <c r="D95" i="157"/>
  <c r="C95" i="157"/>
  <c r="B95" i="157"/>
  <c r="E95" i="155" s="1"/>
  <c r="Y94" i="157"/>
  <c r="N94" i="289" s="1"/>
  <c r="X94" i="157"/>
  <c r="L94" i="289" s="1"/>
  <c r="W94" i="157"/>
  <c r="V94" i="157"/>
  <c r="U94" i="157"/>
  <c r="T94" i="157"/>
  <c r="S94" i="157"/>
  <c r="R94" i="157"/>
  <c r="B94" i="289" s="1"/>
  <c r="S94" i="289" s="1"/>
  <c r="Q94" i="157"/>
  <c r="P94" i="157"/>
  <c r="O94" i="157"/>
  <c r="N94" i="157"/>
  <c r="M94" i="157"/>
  <c r="L94" i="157"/>
  <c r="K94" i="157"/>
  <c r="J94" i="157"/>
  <c r="I94" i="157"/>
  <c r="H94" i="157"/>
  <c r="G94" i="157"/>
  <c r="F94" i="157"/>
  <c r="E94" i="157"/>
  <c r="D94" i="157"/>
  <c r="C94" i="157"/>
  <c r="B94" i="157"/>
  <c r="Y93" i="157"/>
  <c r="X93" i="157"/>
  <c r="L93" i="289" s="1"/>
  <c r="W93" i="157"/>
  <c r="P93" i="289" s="1"/>
  <c r="V93" i="157"/>
  <c r="I93" i="289" s="1"/>
  <c r="U93" i="157"/>
  <c r="D93" i="289" s="1"/>
  <c r="C93" i="289" s="1"/>
  <c r="T93" i="157"/>
  <c r="S93" i="157"/>
  <c r="R93" i="157"/>
  <c r="B93" i="289" s="1"/>
  <c r="Q93" i="157"/>
  <c r="P93" i="157"/>
  <c r="O93" i="157"/>
  <c r="N93" i="157"/>
  <c r="M93" i="157"/>
  <c r="L93" i="157"/>
  <c r="K93" i="157"/>
  <c r="J93" i="157"/>
  <c r="I93" i="157"/>
  <c r="H93" i="157"/>
  <c r="G93" i="157"/>
  <c r="F93" i="157"/>
  <c r="E93" i="157"/>
  <c r="D93" i="157"/>
  <c r="C93" i="157"/>
  <c r="B93" i="157"/>
  <c r="Y92" i="157"/>
  <c r="X92" i="157"/>
  <c r="L92" i="289" s="1"/>
  <c r="W92" i="157"/>
  <c r="P92" i="289" s="1"/>
  <c r="V92" i="157"/>
  <c r="I92" i="289" s="1"/>
  <c r="U92" i="157"/>
  <c r="T92" i="157"/>
  <c r="D92" i="289" s="1"/>
  <c r="S92" i="157"/>
  <c r="R92" i="157"/>
  <c r="Q92" i="157"/>
  <c r="P92" i="157"/>
  <c r="O92" i="157"/>
  <c r="N92" i="157"/>
  <c r="M92" i="157"/>
  <c r="L92" i="157"/>
  <c r="K92" i="157"/>
  <c r="J92" i="157"/>
  <c r="F92" i="155" s="1"/>
  <c r="I92" i="157"/>
  <c r="H92" i="157"/>
  <c r="G92" i="157"/>
  <c r="F92" i="157"/>
  <c r="E92" i="157"/>
  <c r="D92" i="157"/>
  <c r="C92" i="157"/>
  <c r="B92" i="157"/>
  <c r="E92" i="155" s="1"/>
  <c r="M92" i="155" s="1"/>
  <c r="AC91" i="157"/>
  <c r="Y91" i="157"/>
  <c r="N91" i="289" s="1"/>
  <c r="X91" i="157"/>
  <c r="L91" i="289" s="1"/>
  <c r="W91" i="157"/>
  <c r="V91" i="157"/>
  <c r="I91" i="289" s="1"/>
  <c r="U91" i="157"/>
  <c r="T91" i="157"/>
  <c r="D91" i="289" s="1"/>
  <c r="S91" i="157"/>
  <c r="R91" i="157"/>
  <c r="Q91" i="157"/>
  <c r="P91" i="157"/>
  <c r="O91" i="157"/>
  <c r="N91" i="157"/>
  <c r="M91" i="157"/>
  <c r="L91" i="157"/>
  <c r="K91" i="157"/>
  <c r="J91" i="157"/>
  <c r="I91" i="157"/>
  <c r="H91" i="157"/>
  <c r="G91" i="157"/>
  <c r="F91" i="157"/>
  <c r="E91" i="157"/>
  <c r="D91" i="157"/>
  <c r="C91" i="157"/>
  <c r="B91" i="157"/>
  <c r="AB91" i="157" s="1"/>
  <c r="Y90" i="157"/>
  <c r="N90" i="289" s="1"/>
  <c r="X90" i="157"/>
  <c r="L90" i="289" s="1"/>
  <c r="W90" i="157"/>
  <c r="P90" i="289" s="1"/>
  <c r="V90" i="157"/>
  <c r="I90" i="289" s="1"/>
  <c r="U90" i="157"/>
  <c r="T90" i="157"/>
  <c r="D90" i="289" s="1"/>
  <c r="S90" i="157"/>
  <c r="R90" i="157"/>
  <c r="B90" i="289" s="1"/>
  <c r="Q90" i="157"/>
  <c r="P90" i="157"/>
  <c r="O90" i="157"/>
  <c r="N90" i="157"/>
  <c r="M90" i="157"/>
  <c r="L90" i="157"/>
  <c r="K90" i="157"/>
  <c r="J90" i="157"/>
  <c r="AC90" i="157" s="1"/>
  <c r="I90" i="157"/>
  <c r="H90" i="157"/>
  <c r="G90" i="157"/>
  <c r="F90" i="157"/>
  <c r="E90" i="157"/>
  <c r="D90" i="157"/>
  <c r="C90" i="157"/>
  <c r="B90" i="157"/>
  <c r="AB90" i="157" s="1"/>
  <c r="Y89" i="157"/>
  <c r="X89" i="157"/>
  <c r="L89" i="289" s="1"/>
  <c r="W89" i="157"/>
  <c r="V89" i="157"/>
  <c r="I89" i="289" s="1"/>
  <c r="U89" i="157"/>
  <c r="T89" i="157"/>
  <c r="D89" i="289" s="1"/>
  <c r="S89" i="157"/>
  <c r="R89" i="157"/>
  <c r="G89" i="155" s="1"/>
  <c r="P89" i="155" s="1"/>
  <c r="Q89" i="157"/>
  <c r="P89" i="157"/>
  <c r="O89" i="157"/>
  <c r="N89" i="157"/>
  <c r="M89" i="157"/>
  <c r="L89" i="157"/>
  <c r="K89" i="157"/>
  <c r="J89" i="157"/>
  <c r="I89" i="157"/>
  <c r="H89" i="157"/>
  <c r="G89" i="157"/>
  <c r="F89" i="157"/>
  <c r="E89" i="157"/>
  <c r="D89" i="157"/>
  <c r="C89" i="157"/>
  <c r="B89" i="157"/>
  <c r="Y88" i="157"/>
  <c r="N88" i="289" s="1"/>
  <c r="X88" i="157"/>
  <c r="L88" i="289" s="1"/>
  <c r="K88" i="289" s="1"/>
  <c r="W88" i="157"/>
  <c r="P88" i="289" s="1"/>
  <c r="V88" i="157"/>
  <c r="I88" i="289" s="1"/>
  <c r="U88" i="157"/>
  <c r="T88" i="157"/>
  <c r="S88" i="157"/>
  <c r="R88" i="157"/>
  <c r="Q88" i="157"/>
  <c r="P88" i="157"/>
  <c r="O88" i="157"/>
  <c r="N88" i="157"/>
  <c r="M88" i="157"/>
  <c r="L88" i="157"/>
  <c r="K88" i="157"/>
  <c r="J88" i="157"/>
  <c r="I88" i="157"/>
  <c r="H88" i="157"/>
  <c r="G88" i="157"/>
  <c r="F88" i="157"/>
  <c r="E88" i="157"/>
  <c r="D88" i="157"/>
  <c r="C88" i="157"/>
  <c r="B88" i="157"/>
  <c r="Y87" i="157"/>
  <c r="N87" i="289" s="1"/>
  <c r="X87" i="157"/>
  <c r="L87" i="289" s="1"/>
  <c r="W87" i="157"/>
  <c r="V87" i="157"/>
  <c r="I87" i="289" s="1"/>
  <c r="U87" i="157"/>
  <c r="T87" i="157"/>
  <c r="D87" i="289" s="1"/>
  <c r="S87" i="157"/>
  <c r="R87" i="157"/>
  <c r="Q87" i="157"/>
  <c r="P87" i="157"/>
  <c r="O87" i="157"/>
  <c r="N87" i="157"/>
  <c r="M87" i="157"/>
  <c r="L87" i="157"/>
  <c r="K87" i="157"/>
  <c r="J87" i="157"/>
  <c r="I87" i="157"/>
  <c r="H87" i="157"/>
  <c r="G87" i="157"/>
  <c r="F87" i="157"/>
  <c r="E87" i="157"/>
  <c r="D87" i="157"/>
  <c r="C87" i="157"/>
  <c r="B87" i="157"/>
  <c r="Y86" i="157"/>
  <c r="X86" i="157"/>
  <c r="L86" i="289" s="1"/>
  <c r="W86" i="157"/>
  <c r="V86" i="157"/>
  <c r="I86" i="289" s="1"/>
  <c r="U86" i="157"/>
  <c r="T86" i="157"/>
  <c r="D86" i="289" s="1"/>
  <c r="S86" i="157"/>
  <c r="R86" i="157"/>
  <c r="Q86" i="157"/>
  <c r="P86" i="157"/>
  <c r="O86" i="157"/>
  <c r="N86" i="157"/>
  <c r="M86" i="157"/>
  <c r="L86" i="157"/>
  <c r="K86" i="157"/>
  <c r="J86" i="157"/>
  <c r="I86" i="157"/>
  <c r="H86" i="157"/>
  <c r="G86" i="157"/>
  <c r="F86" i="157"/>
  <c r="E86" i="157"/>
  <c r="D86" i="157"/>
  <c r="C86" i="157"/>
  <c r="B86" i="157"/>
  <c r="Y85" i="157"/>
  <c r="N85" i="289" s="1"/>
  <c r="X85" i="157"/>
  <c r="W85" i="157"/>
  <c r="P85" i="289" s="1"/>
  <c r="V85" i="157"/>
  <c r="U85" i="157"/>
  <c r="T85" i="157"/>
  <c r="D85" i="289" s="1"/>
  <c r="S85" i="157"/>
  <c r="R85" i="157"/>
  <c r="B85" i="289" s="1"/>
  <c r="Q85" i="157"/>
  <c r="P85" i="157"/>
  <c r="O85" i="157"/>
  <c r="N85" i="157"/>
  <c r="M85" i="157"/>
  <c r="L85" i="157"/>
  <c r="K85" i="157"/>
  <c r="J85" i="157"/>
  <c r="AC85" i="157" s="1"/>
  <c r="I85" i="157"/>
  <c r="H85" i="157"/>
  <c r="G85" i="157"/>
  <c r="F85" i="157"/>
  <c r="E85" i="157"/>
  <c r="D85" i="157"/>
  <c r="C85" i="157"/>
  <c r="B85" i="157"/>
  <c r="AB85" i="157" s="1"/>
  <c r="AC84" i="157"/>
  <c r="Y84" i="157"/>
  <c r="N84" i="289" s="1"/>
  <c r="X84" i="157"/>
  <c r="L84" i="289" s="1"/>
  <c r="W84" i="157"/>
  <c r="V84" i="157"/>
  <c r="U84" i="157"/>
  <c r="T84" i="157"/>
  <c r="D84" i="289" s="1"/>
  <c r="S84" i="157"/>
  <c r="R84" i="157"/>
  <c r="Q84" i="157"/>
  <c r="P84" i="157"/>
  <c r="O84" i="157"/>
  <c r="N84" i="157"/>
  <c r="M84" i="157"/>
  <c r="L84" i="157"/>
  <c r="K84" i="157"/>
  <c r="J84" i="157"/>
  <c r="F84" i="155" s="1"/>
  <c r="I84" i="157"/>
  <c r="H84" i="157"/>
  <c r="G84" i="157"/>
  <c r="F84" i="157"/>
  <c r="E84" i="157"/>
  <c r="D84" i="157"/>
  <c r="C84" i="157"/>
  <c r="B84" i="157"/>
  <c r="E84" i="155" s="1"/>
  <c r="M84" i="155" s="1"/>
  <c r="Y83" i="157"/>
  <c r="N83" i="289" s="1"/>
  <c r="X83" i="157"/>
  <c r="W83" i="157"/>
  <c r="P83" i="289" s="1"/>
  <c r="V83" i="157"/>
  <c r="I83" i="289" s="1"/>
  <c r="U83" i="157"/>
  <c r="T83" i="157"/>
  <c r="S83" i="157"/>
  <c r="R83" i="157"/>
  <c r="B83" i="289" s="1"/>
  <c r="Q83" i="157"/>
  <c r="P83" i="157"/>
  <c r="O83" i="157"/>
  <c r="N83" i="157"/>
  <c r="M83" i="157"/>
  <c r="AC83" i="157" s="1"/>
  <c r="L83" i="157"/>
  <c r="K83" i="157"/>
  <c r="J83" i="157"/>
  <c r="I83" i="157"/>
  <c r="H83" i="157"/>
  <c r="G83" i="157"/>
  <c r="F83" i="157"/>
  <c r="E83" i="157"/>
  <c r="D83" i="157"/>
  <c r="C83" i="157"/>
  <c r="B83" i="157"/>
  <c r="Y82" i="157"/>
  <c r="X82" i="157"/>
  <c r="L82" i="289" s="1"/>
  <c r="W82" i="157"/>
  <c r="P82" i="289" s="1"/>
  <c r="V82" i="157"/>
  <c r="U82" i="157"/>
  <c r="T82" i="157"/>
  <c r="S82" i="157"/>
  <c r="R82" i="157"/>
  <c r="B82" i="289" s="1"/>
  <c r="Q82" i="157"/>
  <c r="P82" i="157"/>
  <c r="O82" i="157"/>
  <c r="N82" i="157"/>
  <c r="M82" i="157"/>
  <c r="L82" i="157"/>
  <c r="K82" i="157"/>
  <c r="J82" i="157"/>
  <c r="I82" i="157"/>
  <c r="H82" i="157"/>
  <c r="G82" i="157"/>
  <c r="F82" i="157"/>
  <c r="E82" i="157"/>
  <c r="D82" i="157"/>
  <c r="C82" i="157"/>
  <c r="B82" i="157"/>
  <c r="Y81" i="157"/>
  <c r="N81" i="289" s="1"/>
  <c r="X81" i="157"/>
  <c r="L81" i="289" s="1"/>
  <c r="W81" i="157"/>
  <c r="P81" i="289" s="1"/>
  <c r="V81" i="157"/>
  <c r="U81" i="157"/>
  <c r="T81" i="157"/>
  <c r="D81" i="289" s="1"/>
  <c r="S81" i="157"/>
  <c r="R81" i="157"/>
  <c r="Q81" i="157"/>
  <c r="P81" i="157"/>
  <c r="O81" i="157"/>
  <c r="N81" i="157"/>
  <c r="M81" i="157"/>
  <c r="L81" i="157"/>
  <c r="K81" i="157"/>
  <c r="J81" i="157"/>
  <c r="I81" i="157"/>
  <c r="H81" i="157"/>
  <c r="G81" i="157"/>
  <c r="F81" i="157"/>
  <c r="E81" i="157"/>
  <c r="D81" i="157"/>
  <c r="C81" i="157"/>
  <c r="B81" i="157"/>
  <c r="E81" i="155" s="1"/>
  <c r="AD80" i="157"/>
  <c r="Y80" i="157"/>
  <c r="X80" i="157"/>
  <c r="W80" i="157"/>
  <c r="P80" i="289" s="1"/>
  <c r="V80" i="157"/>
  <c r="I80" i="289" s="1"/>
  <c r="U80" i="157"/>
  <c r="T80" i="157"/>
  <c r="D80" i="289" s="1"/>
  <c r="S80" i="157"/>
  <c r="R80" i="157"/>
  <c r="B80" i="289" s="1"/>
  <c r="Q80" i="157"/>
  <c r="P80" i="157"/>
  <c r="O80" i="157"/>
  <c r="N80" i="157"/>
  <c r="M80" i="157"/>
  <c r="L80" i="157"/>
  <c r="K80" i="157"/>
  <c r="AC80" i="157" s="1"/>
  <c r="J80" i="157"/>
  <c r="I80" i="157"/>
  <c r="H80" i="157"/>
  <c r="G80" i="157"/>
  <c r="F80" i="157"/>
  <c r="E80" i="157"/>
  <c r="D80" i="157"/>
  <c r="C80" i="157"/>
  <c r="B80" i="157"/>
  <c r="AB80" i="157" s="1"/>
  <c r="Y79" i="157"/>
  <c r="N79" i="289" s="1"/>
  <c r="X79" i="157"/>
  <c r="L79" i="289" s="1"/>
  <c r="W79" i="157"/>
  <c r="P79" i="289" s="1"/>
  <c r="V79" i="157"/>
  <c r="U79" i="157"/>
  <c r="T79" i="157"/>
  <c r="D79" i="289" s="1"/>
  <c r="S79" i="157"/>
  <c r="R79" i="157"/>
  <c r="Q79" i="157"/>
  <c r="P79" i="157"/>
  <c r="O79" i="157"/>
  <c r="N79" i="157"/>
  <c r="M79" i="157"/>
  <c r="L79" i="157"/>
  <c r="K79" i="157"/>
  <c r="J79" i="157"/>
  <c r="I79" i="157"/>
  <c r="H79" i="157"/>
  <c r="G79" i="157"/>
  <c r="F79" i="157"/>
  <c r="E79" i="157"/>
  <c r="D79" i="157"/>
  <c r="C79" i="157"/>
  <c r="B79" i="157"/>
  <c r="Y78" i="157"/>
  <c r="N78" i="289" s="1"/>
  <c r="X78" i="157"/>
  <c r="L78" i="289" s="1"/>
  <c r="W78" i="157"/>
  <c r="V78" i="157"/>
  <c r="U78" i="157"/>
  <c r="T78" i="157"/>
  <c r="S78" i="157"/>
  <c r="R78" i="157"/>
  <c r="B78" i="289" s="1"/>
  <c r="Q78" i="157"/>
  <c r="P78" i="157"/>
  <c r="O78" i="157"/>
  <c r="N78" i="157"/>
  <c r="M78" i="157"/>
  <c r="L78" i="157"/>
  <c r="K78" i="157"/>
  <c r="J78" i="157"/>
  <c r="I78" i="157"/>
  <c r="H78" i="157"/>
  <c r="G78" i="157"/>
  <c r="F78" i="157"/>
  <c r="E78" i="157"/>
  <c r="D78" i="157"/>
  <c r="C78" i="157"/>
  <c r="B78" i="157"/>
  <c r="Y77" i="157"/>
  <c r="X77" i="157"/>
  <c r="L77" i="289" s="1"/>
  <c r="W77" i="157"/>
  <c r="P77" i="289" s="1"/>
  <c r="V77" i="157"/>
  <c r="U77" i="157"/>
  <c r="D77" i="289" s="1"/>
  <c r="T77" i="157"/>
  <c r="S77" i="157"/>
  <c r="R77" i="157"/>
  <c r="B77" i="289" s="1"/>
  <c r="Q77" i="157"/>
  <c r="P77" i="157"/>
  <c r="O77" i="157"/>
  <c r="N77" i="157"/>
  <c r="M77" i="157"/>
  <c r="L77" i="157"/>
  <c r="K77" i="157"/>
  <c r="J77" i="157"/>
  <c r="I77" i="157"/>
  <c r="H77" i="157"/>
  <c r="G77" i="157"/>
  <c r="F77" i="157"/>
  <c r="E77" i="157"/>
  <c r="D77" i="157"/>
  <c r="C77" i="157"/>
  <c r="B77" i="157"/>
  <c r="Y76" i="157"/>
  <c r="N76" i="289" s="1"/>
  <c r="X76" i="157"/>
  <c r="L76" i="289" s="1"/>
  <c r="W76" i="157"/>
  <c r="P76" i="289" s="1"/>
  <c r="V76" i="157"/>
  <c r="I76" i="289" s="1"/>
  <c r="U76" i="157"/>
  <c r="T76" i="157"/>
  <c r="D76" i="289" s="1"/>
  <c r="S76" i="157"/>
  <c r="R76" i="157"/>
  <c r="Q76" i="157"/>
  <c r="P76" i="157"/>
  <c r="O76" i="157"/>
  <c r="N76" i="157"/>
  <c r="M76" i="157"/>
  <c r="L76" i="157"/>
  <c r="K76" i="157"/>
  <c r="J76" i="157"/>
  <c r="F76" i="155" s="1"/>
  <c r="I76" i="157"/>
  <c r="H76" i="157"/>
  <c r="AB76" i="157" s="1"/>
  <c r="G76" i="157"/>
  <c r="F76" i="157"/>
  <c r="E76" i="157"/>
  <c r="D76" i="157"/>
  <c r="C76" i="157"/>
  <c r="B76" i="157"/>
  <c r="E76" i="155" s="1"/>
  <c r="AC75" i="157"/>
  <c r="Y75" i="157"/>
  <c r="X75" i="157"/>
  <c r="L75" i="289" s="1"/>
  <c r="W75" i="157"/>
  <c r="V75" i="157"/>
  <c r="U75" i="157"/>
  <c r="T75" i="157"/>
  <c r="D75" i="289" s="1"/>
  <c r="C75" i="289" s="1"/>
  <c r="U75" i="289" s="1"/>
  <c r="S75" i="157"/>
  <c r="R75" i="157"/>
  <c r="Q75" i="157"/>
  <c r="P75" i="157"/>
  <c r="O75" i="157"/>
  <c r="N75" i="157"/>
  <c r="M75" i="157"/>
  <c r="L75" i="157"/>
  <c r="K75" i="157"/>
  <c r="J75" i="157"/>
  <c r="I75" i="157"/>
  <c r="H75" i="157"/>
  <c r="G75" i="157"/>
  <c r="F75" i="157"/>
  <c r="E75" i="157"/>
  <c r="D75" i="157"/>
  <c r="C75" i="157"/>
  <c r="B75" i="157"/>
  <c r="AB75" i="157" s="1"/>
  <c r="Y74" i="157"/>
  <c r="N74" i="289" s="1"/>
  <c r="X74" i="157"/>
  <c r="L74" i="289" s="1"/>
  <c r="W74" i="157"/>
  <c r="V74" i="157"/>
  <c r="I74" i="289" s="1"/>
  <c r="U74" i="157"/>
  <c r="T74" i="157"/>
  <c r="D74" i="289" s="1"/>
  <c r="S74" i="157"/>
  <c r="R74" i="157"/>
  <c r="B74" i="289" s="1"/>
  <c r="Q74" i="157"/>
  <c r="P74" i="157"/>
  <c r="O74" i="157"/>
  <c r="N74" i="157"/>
  <c r="M74" i="157"/>
  <c r="L74" i="157"/>
  <c r="K74" i="157"/>
  <c r="J74" i="157"/>
  <c r="AC74" i="157" s="1"/>
  <c r="I74" i="157"/>
  <c r="H74" i="157"/>
  <c r="G74" i="157"/>
  <c r="F74" i="157"/>
  <c r="E74" i="157"/>
  <c r="D74" i="157"/>
  <c r="C74" i="157"/>
  <c r="B74" i="157"/>
  <c r="AB74" i="157" s="1"/>
  <c r="AD73" i="157"/>
  <c r="Y73" i="157"/>
  <c r="N73" i="289" s="1"/>
  <c r="X73" i="157"/>
  <c r="L73" i="289" s="1"/>
  <c r="W73" i="157"/>
  <c r="V73" i="157"/>
  <c r="I73" i="289" s="1"/>
  <c r="U73" i="157"/>
  <c r="T73" i="157"/>
  <c r="D73" i="289" s="1"/>
  <c r="S73" i="157"/>
  <c r="R73" i="157"/>
  <c r="G73" i="155" s="1"/>
  <c r="P73" i="155" s="1"/>
  <c r="Q73" i="157"/>
  <c r="P73" i="157"/>
  <c r="O73" i="157"/>
  <c r="N73" i="157"/>
  <c r="M73" i="157"/>
  <c r="L73" i="157"/>
  <c r="K73" i="157"/>
  <c r="J73" i="157"/>
  <c r="AC73" i="157" s="1"/>
  <c r="I73" i="157"/>
  <c r="H73" i="157"/>
  <c r="G73" i="157"/>
  <c r="F73" i="157"/>
  <c r="E73" i="157"/>
  <c r="D73" i="157"/>
  <c r="C73" i="157"/>
  <c r="B73" i="157"/>
  <c r="AB73" i="157" s="1"/>
  <c r="Y72" i="157"/>
  <c r="N72" i="289" s="1"/>
  <c r="X72" i="157"/>
  <c r="L72" i="289" s="1"/>
  <c r="W72" i="157"/>
  <c r="P72" i="289" s="1"/>
  <c r="V72" i="157"/>
  <c r="I72" i="289" s="1"/>
  <c r="U72" i="157"/>
  <c r="T72" i="157"/>
  <c r="S72" i="157"/>
  <c r="R72" i="157"/>
  <c r="Q72" i="157"/>
  <c r="P72" i="157"/>
  <c r="O72" i="157"/>
  <c r="N72" i="157"/>
  <c r="M72" i="157"/>
  <c r="L72" i="157"/>
  <c r="K72" i="157"/>
  <c r="J72" i="157"/>
  <c r="I72" i="157"/>
  <c r="H72" i="157"/>
  <c r="G72" i="157"/>
  <c r="F72" i="157"/>
  <c r="E72" i="157"/>
  <c r="D72" i="157"/>
  <c r="C72" i="157"/>
  <c r="B72" i="157"/>
  <c r="Y71" i="157"/>
  <c r="N71" i="289" s="1"/>
  <c r="X71" i="157"/>
  <c r="L71" i="289" s="1"/>
  <c r="W71" i="157"/>
  <c r="V71" i="157"/>
  <c r="I71" i="289" s="1"/>
  <c r="U71" i="157"/>
  <c r="T71" i="157"/>
  <c r="D71" i="289" s="1"/>
  <c r="S71" i="157"/>
  <c r="R71" i="157"/>
  <c r="Q71" i="157"/>
  <c r="P71" i="157"/>
  <c r="O71" i="157"/>
  <c r="N71" i="157"/>
  <c r="M71" i="157"/>
  <c r="L71" i="157"/>
  <c r="K71" i="157"/>
  <c r="J71" i="157"/>
  <c r="I71" i="157"/>
  <c r="H71" i="157"/>
  <c r="G71" i="157"/>
  <c r="F71" i="157"/>
  <c r="E71" i="157"/>
  <c r="D71" i="157"/>
  <c r="C71" i="157"/>
  <c r="B71" i="157"/>
  <c r="Y70" i="157"/>
  <c r="N70" i="289" s="1"/>
  <c r="X70" i="157"/>
  <c r="L70" i="289" s="1"/>
  <c r="W70" i="157"/>
  <c r="V70" i="157"/>
  <c r="I70" i="289" s="1"/>
  <c r="U70" i="157"/>
  <c r="T70" i="157"/>
  <c r="D70" i="289" s="1"/>
  <c r="S70" i="157"/>
  <c r="R70" i="157"/>
  <c r="Q70" i="157"/>
  <c r="P70" i="157"/>
  <c r="O70" i="157"/>
  <c r="N70" i="157"/>
  <c r="M70" i="157"/>
  <c r="L70" i="157"/>
  <c r="K70" i="157"/>
  <c r="J70" i="157"/>
  <c r="I70" i="157"/>
  <c r="H70" i="157"/>
  <c r="G70" i="157"/>
  <c r="F70" i="157"/>
  <c r="E70" i="157"/>
  <c r="D70" i="157"/>
  <c r="C70" i="157"/>
  <c r="B70" i="157"/>
  <c r="Y69" i="157"/>
  <c r="N69" i="289" s="1"/>
  <c r="X69" i="157"/>
  <c r="L69" i="289" s="1"/>
  <c r="W69" i="157"/>
  <c r="P69" i="289" s="1"/>
  <c r="V69" i="157"/>
  <c r="I69" i="289" s="1"/>
  <c r="U69" i="157"/>
  <c r="T69" i="157"/>
  <c r="D69" i="289" s="1"/>
  <c r="S69" i="157"/>
  <c r="R69" i="157"/>
  <c r="B69" i="289" s="1"/>
  <c r="Q69" i="157"/>
  <c r="P69" i="157"/>
  <c r="O69" i="157"/>
  <c r="N69" i="157"/>
  <c r="M69" i="157"/>
  <c r="L69" i="157"/>
  <c r="K69" i="157"/>
  <c r="J69" i="157"/>
  <c r="AC69" i="157" s="1"/>
  <c r="I69" i="157"/>
  <c r="H69" i="157"/>
  <c r="G69" i="157"/>
  <c r="F69" i="157"/>
  <c r="E69" i="157"/>
  <c r="D69" i="157"/>
  <c r="C69" i="157"/>
  <c r="B69" i="157"/>
  <c r="AB69" i="157" s="1"/>
  <c r="Y68" i="157"/>
  <c r="N68" i="289" s="1"/>
  <c r="X68" i="157"/>
  <c r="L68" i="289" s="1"/>
  <c r="W68" i="157"/>
  <c r="V68" i="157"/>
  <c r="U68" i="157"/>
  <c r="T68" i="157"/>
  <c r="D68" i="289" s="1"/>
  <c r="S68" i="157"/>
  <c r="R68" i="157"/>
  <c r="Q68" i="157"/>
  <c r="P68" i="157"/>
  <c r="O68" i="157"/>
  <c r="N68" i="157"/>
  <c r="M68" i="157"/>
  <c r="L68" i="157"/>
  <c r="K68" i="157"/>
  <c r="J68" i="157"/>
  <c r="F68" i="155" s="1"/>
  <c r="I68" i="157"/>
  <c r="H68" i="157"/>
  <c r="G68" i="157"/>
  <c r="F68" i="157"/>
  <c r="E68" i="157"/>
  <c r="D68" i="157"/>
  <c r="C68" i="157"/>
  <c r="B68" i="157"/>
  <c r="E68" i="155" s="1"/>
  <c r="M68" i="155" s="1"/>
  <c r="Y67" i="157"/>
  <c r="N67" i="289" s="1"/>
  <c r="X67" i="157"/>
  <c r="W67" i="157"/>
  <c r="P67" i="289" s="1"/>
  <c r="V67" i="157"/>
  <c r="I67" i="289" s="1"/>
  <c r="U67" i="157"/>
  <c r="D67" i="289" s="1"/>
  <c r="C67" i="289" s="1"/>
  <c r="T67" i="157"/>
  <c r="S67" i="157"/>
  <c r="R67" i="157"/>
  <c r="B67" i="289" s="1"/>
  <c r="S67" i="289" s="1"/>
  <c r="Q67" i="157"/>
  <c r="P67" i="157"/>
  <c r="O67" i="157"/>
  <c r="N67" i="157"/>
  <c r="M67" i="157"/>
  <c r="L67" i="157"/>
  <c r="K67" i="157"/>
  <c r="J67" i="157"/>
  <c r="I67" i="157"/>
  <c r="H67" i="157"/>
  <c r="G67" i="157"/>
  <c r="F67" i="157"/>
  <c r="E67" i="157"/>
  <c r="D67" i="157"/>
  <c r="C67" i="157"/>
  <c r="B67" i="157"/>
  <c r="Y66" i="157"/>
  <c r="N66" i="289" s="1"/>
  <c r="X66" i="157"/>
  <c r="L66" i="289" s="1"/>
  <c r="W66" i="157"/>
  <c r="P66" i="289" s="1"/>
  <c r="V66" i="157"/>
  <c r="U66" i="157"/>
  <c r="T66" i="157"/>
  <c r="S66" i="157"/>
  <c r="R66" i="157"/>
  <c r="B66" i="289" s="1"/>
  <c r="Q66" i="157"/>
  <c r="P66" i="157"/>
  <c r="O66" i="157"/>
  <c r="N66" i="157"/>
  <c r="M66" i="157"/>
  <c r="L66" i="157"/>
  <c r="K66" i="157"/>
  <c r="J66" i="157"/>
  <c r="I66" i="157"/>
  <c r="H66" i="157"/>
  <c r="G66" i="157"/>
  <c r="F66" i="157"/>
  <c r="E66" i="157"/>
  <c r="D66" i="157"/>
  <c r="C66" i="157"/>
  <c r="B66" i="157"/>
  <c r="Y65" i="157"/>
  <c r="N65" i="289" s="1"/>
  <c r="X65" i="157"/>
  <c r="L65" i="289" s="1"/>
  <c r="W65" i="157"/>
  <c r="P65" i="289" s="1"/>
  <c r="V65" i="157"/>
  <c r="U65" i="157"/>
  <c r="T65" i="157"/>
  <c r="D65" i="289" s="1"/>
  <c r="S65" i="157"/>
  <c r="R65" i="157"/>
  <c r="Q65" i="157"/>
  <c r="P65" i="157"/>
  <c r="O65" i="157"/>
  <c r="N65" i="157"/>
  <c r="M65" i="157"/>
  <c r="L65" i="157"/>
  <c r="K65" i="157"/>
  <c r="J65" i="157"/>
  <c r="F65" i="155" s="1"/>
  <c r="I65" i="157"/>
  <c r="H65" i="157"/>
  <c r="G65" i="157"/>
  <c r="F65" i="157"/>
  <c r="E65" i="157"/>
  <c r="D65" i="157"/>
  <c r="C65" i="157"/>
  <c r="B65" i="157"/>
  <c r="E65" i="155" s="1"/>
  <c r="AD64" i="157"/>
  <c r="Y64" i="157"/>
  <c r="X64" i="157"/>
  <c r="W64" i="157"/>
  <c r="P64" i="289" s="1"/>
  <c r="V64" i="157"/>
  <c r="I64" i="289" s="1"/>
  <c r="U64" i="157"/>
  <c r="T64" i="157"/>
  <c r="D64" i="289" s="1"/>
  <c r="S64" i="157"/>
  <c r="R64" i="157"/>
  <c r="B64" i="289" s="1"/>
  <c r="Q64" i="157"/>
  <c r="P64" i="157"/>
  <c r="O64" i="157"/>
  <c r="N64" i="157"/>
  <c r="M64" i="157"/>
  <c r="L64" i="157"/>
  <c r="K64" i="157"/>
  <c r="AC64" i="157" s="1"/>
  <c r="J64" i="157"/>
  <c r="I64" i="157"/>
  <c r="H64" i="157"/>
  <c r="G64" i="157"/>
  <c r="F64" i="157"/>
  <c r="E64" i="157"/>
  <c r="D64" i="157"/>
  <c r="C64" i="157"/>
  <c r="B64" i="157"/>
  <c r="AB64" i="157" s="1"/>
  <c r="Y63" i="157"/>
  <c r="X63" i="157"/>
  <c r="W63" i="157"/>
  <c r="P63" i="289" s="1"/>
  <c r="V63" i="157"/>
  <c r="I63" i="289" s="1"/>
  <c r="U63" i="157"/>
  <c r="T63" i="157"/>
  <c r="S63" i="157"/>
  <c r="R63" i="157"/>
  <c r="Q63" i="157"/>
  <c r="P63" i="157"/>
  <c r="O63" i="157"/>
  <c r="N63" i="157"/>
  <c r="M63" i="157"/>
  <c r="L63" i="157"/>
  <c r="K63" i="157"/>
  <c r="J63" i="157"/>
  <c r="I63" i="157"/>
  <c r="H63" i="157"/>
  <c r="G63" i="157"/>
  <c r="F63" i="157"/>
  <c r="E63" i="157"/>
  <c r="D63" i="157"/>
  <c r="C63" i="157"/>
  <c r="B63" i="157"/>
  <c r="Y62" i="157"/>
  <c r="X62" i="157"/>
  <c r="L62" i="289" s="1"/>
  <c r="W62" i="157"/>
  <c r="P62" i="289" s="1"/>
  <c r="V62" i="157"/>
  <c r="U62" i="157"/>
  <c r="G62" i="211" s="1"/>
  <c r="T62" i="157"/>
  <c r="S62" i="157"/>
  <c r="F62" i="289" s="1"/>
  <c r="R62" i="157"/>
  <c r="B62" i="289" s="1"/>
  <c r="Q62" i="157"/>
  <c r="P62" i="157"/>
  <c r="O62" i="157"/>
  <c r="N62" i="157"/>
  <c r="M62" i="157"/>
  <c r="L62" i="157"/>
  <c r="K62" i="157"/>
  <c r="J62" i="157"/>
  <c r="AC62" i="157" s="1"/>
  <c r="I62" i="157"/>
  <c r="H62" i="157"/>
  <c r="G62" i="157"/>
  <c r="F62" i="157"/>
  <c r="E62" i="157"/>
  <c r="D62" i="157"/>
  <c r="C62" i="157"/>
  <c r="B62" i="157"/>
  <c r="Y61" i="157"/>
  <c r="X61" i="157"/>
  <c r="L61" i="289" s="1"/>
  <c r="W61" i="157"/>
  <c r="P61" i="289" s="1"/>
  <c r="V61" i="157"/>
  <c r="U61" i="157"/>
  <c r="G61" i="211" s="1"/>
  <c r="T61" i="157"/>
  <c r="S61" i="157"/>
  <c r="R61" i="157"/>
  <c r="B61" i="289" s="1"/>
  <c r="Q61" i="157"/>
  <c r="P61" i="157"/>
  <c r="O61" i="157"/>
  <c r="N61" i="157"/>
  <c r="M61" i="157"/>
  <c r="L61" i="157"/>
  <c r="K61" i="157"/>
  <c r="J61" i="157"/>
  <c r="I61" i="157"/>
  <c r="H61" i="157"/>
  <c r="G61" i="157"/>
  <c r="F61" i="157"/>
  <c r="E61" i="157"/>
  <c r="D61" i="157"/>
  <c r="C61" i="157"/>
  <c r="B61" i="157"/>
  <c r="Y60" i="157"/>
  <c r="X60" i="157"/>
  <c r="L60" i="289" s="1"/>
  <c r="W60" i="157"/>
  <c r="V60" i="157"/>
  <c r="U60" i="157"/>
  <c r="T60" i="157"/>
  <c r="D60" i="289" s="1"/>
  <c r="S60" i="157"/>
  <c r="F60" i="289" s="1"/>
  <c r="R60" i="157"/>
  <c r="Q60" i="157"/>
  <c r="P60" i="157"/>
  <c r="O60" i="157"/>
  <c r="N60" i="157"/>
  <c r="M60" i="157"/>
  <c r="L60" i="157"/>
  <c r="K60" i="157"/>
  <c r="J60" i="157"/>
  <c r="F60" i="155" s="1"/>
  <c r="I60" i="157"/>
  <c r="H60" i="157"/>
  <c r="G60" i="157"/>
  <c r="F60" i="157"/>
  <c r="E60" i="157"/>
  <c r="D60" i="157"/>
  <c r="C60" i="157"/>
  <c r="B60" i="157"/>
  <c r="E60" i="155" s="1"/>
  <c r="M60" i="155" s="1"/>
  <c r="AC59" i="157"/>
  <c r="Y59" i="157"/>
  <c r="N59" i="289" s="1"/>
  <c r="X59" i="157"/>
  <c r="L59" i="289" s="1"/>
  <c r="W59" i="157"/>
  <c r="V59" i="157"/>
  <c r="U59" i="157"/>
  <c r="T59" i="157"/>
  <c r="D59" i="289" s="1"/>
  <c r="S59" i="157"/>
  <c r="R59" i="157"/>
  <c r="B59" i="289" s="1"/>
  <c r="Q59" i="157"/>
  <c r="P59" i="157"/>
  <c r="O59" i="157"/>
  <c r="N59" i="157"/>
  <c r="M59" i="157"/>
  <c r="L59" i="157"/>
  <c r="K59" i="157"/>
  <c r="F59" i="211" s="1"/>
  <c r="J59" i="157"/>
  <c r="I59" i="157"/>
  <c r="H59" i="157"/>
  <c r="G59" i="157"/>
  <c r="F59" i="157"/>
  <c r="E59" i="157"/>
  <c r="D59" i="157"/>
  <c r="C59" i="157"/>
  <c r="E59" i="211" s="1"/>
  <c r="B59" i="157"/>
  <c r="AB59" i="157" s="1"/>
  <c r="Y58" i="157"/>
  <c r="M58" i="289" s="1"/>
  <c r="X58" i="157"/>
  <c r="L58" i="289" s="1"/>
  <c r="W58" i="157"/>
  <c r="V58" i="157"/>
  <c r="H58" i="289" s="1"/>
  <c r="U58" i="157"/>
  <c r="T58" i="157"/>
  <c r="D58" i="289" s="1"/>
  <c r="S58" i="157"/>
  <c r="F58" i="289" s="1"/>
  <c r="R58" i="157"/>
  <c r="B58" i="289" s="1"/>
  <c r="Q58" i="157"/>
  <c r="P58" i="157"/>
  <c r="O58" i="157"/>
  <c r="N58" i="157"/>
  <c r="M58" i="157"/>
  <c r="L58" i="157"/>
  <c r="K58" i="157"/>
  <c r="J58" i="157"/>
  <c r="AC58" i="157" s="1"/>
  <c r="I58" i="157"/>
  <c r="H58" i="157"/>
  <c r="G58" i="157"/>
  <c r="F58" i="157"/>
  <c r="E58" i="157"/>
  <c r="D58" i="157"/>
  <c r="C58" i="157"/>
  <c r="B58" i="157"/>
  <c r="AB58" i="157" s="1"/>
  <c r="Y57" i="157"/>
  <c r="M57" i="289" s="1"/>
  <c r="X57" i="157"/>
  <c r="L57" i="289" s="1"/>
  <c r="W57" i="157"/>
  <c r="V57" i="157"/>
  <c r="H57" i="289" s="1"/>
  <c r="U57" i="157"/>
  <c r="T57" i="157"/>
  <c r="D57" i="289" s="1"/>
  <c r="S57" i="157"/>
  <c r="R57" i="157"/>
  <c r="G57" i="155" s="1"/>
  <c r="Q57" i="157"/>
  <c r="P57" i="157"/>
  <c r="O57" i="157"/>
  <c r="N57" i="157"/>
  <c r="M57" i="157"/>
  <c r="L57" i="157"/>
  <c r="K57" i="157"/>
  <c r="J57" i="157"/>
  <c r="F57" i="155" s="1"/>
  <c r="I57" i="157"/>
  <c r="H57" i="157"/>
  <c r="G57" i="157"/>
  <c r="F57" i="157"/>
  <c r="E57" i="157"/>
  <c r="D57" i="157"/>
  <c r="C57" i="157"/>
  <c r="B57" i="157"/>
  <c r="Y56" i="157"/>
  <c r="M56" i="289" s="1"/>
  <c r="X56" i="157"/>
  <c r="L56" i="289" s="1"/>
  <c r="W56" i="157"/>
  <c r="V56" i="157"/>
  <c r="H56" i="289" s="1"/>
  <c r="U56" i="157"/>
  <c r="T56" i="157"/>
  <c r="S56" i="157"/>
  <c r="R56" i="157"/>
  <c r="Q56" i="157"/>
  <c r="P56" i="157"/>
  <c r="O56" i="157"/>
  <c r="N56" i="157"/>
  <c r="M56" i="157"/>
  <c r="L56" i="157"/>
  <c r="K56" i="157"/>
  <c r="J56" i="157"/>
  <c r="I56" i="157"/>
  <c r="H56" i="157"/>
  <c r="G56" i="157"/>
  <c r="F56" i="157"/>
  <c r="E56" i="157"/>
  <c r="D56" i="157"/>
  <c r="C56" i="157"/>
  <c r="B56" i="157"/>
  <c r="Y55" i="157"/>
  <c r="M55" i="289" s="1"/>
  <c r="X55" i="157"/>
  <c r="L55" i="289" s="1"/>
  <c r="W55" i="157"/>
  <c r="V55" i="157"/>
  <c r="U55" i="157"/>
  <c r="T55" i="157"/>
  <c r="D55" i="289" s="1"/>
  <c r="S55" i="157"/>
  <c r="E55" i="289" s="1"/>
  <c r="R55" i="157"/>
  <c r="Q55" i="157"/>
  <c r="P55" i="157"/>
  <c r="O55" i="157"/>
  <c r="N55" i="157"/>
  <c r="M55" i="157"/>
  <c r="L55" i="157"/>
  <c r="K55" i="157"/>
  <c r="J55" i="157"/>
  <c r="I55" i="157"/>
  <c r="H55" i="157"/>
  <c r="G55" i="157"/>
  <c r="F55" i="157"/>
  <c r="E55" i="157"/>
  <c r="D55" i="157"/>
  <c r="C55" i="157"/>
  <c r="B55" i="157"/>
  <c r="E55" i="155" s="1"/>
  <c r="Y54" i="157"/>
  <c r="M54" i="289" s="1"/>
  <c r="X54" i="157"/>
  <c r="L54" i="289" s="1"/>
  <c r="W54" i="157"/>
  <c r="V54" i="157"/>
  <c r="U54" i="157"/>
  <c r="T54" i="157"/>
  <c r="D54" i="289" s="1"/>
  <c r="S54" i="157"/>
  <c r="R54" i="157"/>
  <c r="Q54" i="157"/>
  <c r="P54" i="157"/>
  <c r="O54" i="157"/>
  <c r="N54" i="157"/>
  <c r="M54" i="157"/>
  <c r="L54" i="157"/>
  <c r="K54" i="157"/>
  <c r="J54" i="157"/>
  <c r="I54" i="157"/>
  <c r="H54" i="157"/>
  <c r="G54" i="157"/>
  <c r="F54" i="157"/>
  <c r="E54" i="157"/>
  <c r="D54" i="157"/>
  <c r="C54" i="157"/>
  <c r="B54" i="157"/>
  <c r="Y53" i="157"/>
  <c r="X53" i="157"/>
  <c r="W53" i="157"/>
  <c r="V53" i="157"/>
  <c r="H53" i="289" s="1"/>
  <c r="U53" i="157"/>
  <c r="T53" i="157"/>
  <c r="D53" i="289" s="1"/>
  <c r="S53" i="157"/>
  <c r="E53" i="289" s="1"/>
  <c r="R53" i="157"/>
  <c r="B53" i="289" s="1"/>
  <c r="Q53" i="157"/>
  <c r="P53" i="157"/>
  <c r="O53" i="157"/>
  <c r="N53" i="157"/>
  <c r="M53" i="157"/>
  <c r="L53" i="157"/>
  <c r="K53" i="157"/>
  <c r="J53" i="157"/>
  <c r="AC53" i="157" s="1"/>
  <c r="I53" i="157"/>
  <c r="H53" i="157"/>
  <c r="G53" i="157"/>
  <c r="F53" i="157"/>
  <c r="E53" i="157"/>
  <c r="D53" i="157"/>
  <c r="C53" i="157"/>
  <c r="B53" i="157"/>
  <c r="AB53" i="157" s="1"/>
  <c r="AC52" i="157"/>
  <c r="Y52" i="157"/>
  <c r="M52" i="289" s="1"/>
  <c r="X52" i="157"/>
  <c r="W52" i="157"/>
  <c r="V52" i="157"/>
  <c r="H52" i="289" s="1"/>
  <c r="U52" i="157"/>
  <c r="T52" i="157"/>
  <c r="D52" i="289" s="1"/>
  <c r="S52" i="157"/>
  <c r="R52" i="157"/>
  <c r="Q52" i="157"/>
  <c r="P52" i="157"/>
  <c r="O52" i="157"/>
  <c r="N52" i="157"/>
  <c r="M52" i="157"/>
  <c r="L52" i="157"/>
  <c r="K52" i="157"/>
  <c r="J52" i="157"/>
  <c r="F52" i="155" s="1"/>
  <c r="I52" i="157"/>
  <c r="H52" i="157"/>
  <c r="G52" i="157"/>
  <c r="F52" i="157"/>
  <c r="E52" i="157"/>
  <c r="D52" i="157"/>
  <c r="C52" i="157"/>
  <c r="B52" i="157"/>
  <c r="E52" i="155" s="1"/>
  <c r="M52" i="155" s="1"/>
  <c r="Y51" i="157"/>
  <c r="M51" i="289" s="1"/>
  <c r="X51" i="157"/>
  <c r="W51" i="157"/>
  <c r="V51" i="157"/>
  <c r="H51" i="289" s="1"/>
  <c r="U51" i="157"/>
  <c r="T51" i="157"/>
  <c r="S51" i="157"/>
  <c r="R51" i="157"/>
  <c r="Q51" i="157"/>
  <c r="P51" i="157"/>
  <c r="O51" i="157"/>
  <c r="N51" i="157"/>
  <c r="M51" i="157"/>
  <c r="L51" i="157"/>
  <c r="K51" i="157"/>
  <c r="J51" i="157"/>
  <c r="I51" i="157"/>
  <c r="H51" i="157"/>
  <c r="G51" i="157"/>
  <c r="F51" i="157"/>
  <c r="E51" i="157"/>
  <c r="D51" i="157"/>
  <c r="C51" i="157"/>
  <c r="B51" i="157"/>
  <c r="Y50" i="157"/>
  <c r="M50" i="289" s="1"/>
  <c r="X50" i="157"/>
  <c r="L50" i="289" s="1"/>
  <c r="W50" i="157"/>
  <c r="V50" i="157"/>
  <c r="U50" i="157"/>
  <c r="T50" i="157"/>
  <c r="S50" i="157"/>
  <c r="F50" i="289" s="1"/>
  <c r="R50" i="157"/>
  <c r="B50" i="289" s="1"/>
  <c r="Q50" i="157"/>
  <c r="P50" i="157"/>
  <c r="O50" i="157"/>
  <c r="N50" i="157"/>
  <c r="M50" i="157"/>
  <c r="L50" i="157"/>
  <c r="K50" i="157"/>
  <c r="J50" i="157"/>
  <c r="I50" i="157"/>
  <c r="H50" i="157"/>
  <c r="G50" i="157"/>
  <c r="F50" i="157"/>
  <c r="E50" i="157"/>
  <c r="D50" i="157"/>
  <c r="C50" i="157"/>
  <c r="B50" i="157"/>
  <c r="Y49" i="157"/>
  <c r="M49" i="289" s="1"/>
  <c r="X49" i="157"/>
  <c r="L49" i="289" s="1"/>
  <c r="W49" i="157"/>
  <c r="V49" i="157"/>
  <c r="H49" i="289" s="1"/>
  <c r="U49" i="157"/>
  <c r="T49" i="157"/>
  <c r="D49" i="289" s="1"/>
  <c r="S49" i="157"/>
  <c r="R49" i="157"/>
  <c r="Q49" i="157"/>
  <c r="P49" i="157"/>
  <c r="O49" i="157"/>
  <c r="N49" i="157"/>
  <c r="M49" i="157"/>
  <c r="L49" i="157"/>
  <c r="K49" i="157"/>
  <c r="J49" i="157"/>
  <c r="I49" i="157"/>
  <c r="H49" i="157"/>
  <c r="G49" i="157"/>
  <c r="F49" i="157"/>
  <c r="E49" i="157"/>
  <c r="D49" i="157"/>
  <c r="C49" i="157"/>
  <c r="B49" i="157"/>
  <c r="AD48" i="157"/>
  <c r="Y48" i="157"/>
  <c r="M48" i="289" s="1"/>
  <c r="X48" i="157"/>
  <c r="W48" i="157"/>
  <c r="V48" i="157"/>
  <c r="H48" i="289" s="1"/>
  <c r="U48" i="157"/>
  <c r="T48" i="157"/>
  <c r="D48" i="289" s="1"/>
  <c r="S48" i="157"/>
  <c r="R48" i="157"/>
  <c r="B48" i="289" s="1"/>
  <c r="Q48" i="157"/>
  <c r="P48" i="157"/>
  <c r="O48" i="157"/>
  <c r="N48" i="157"/>
  <c r="M48" i="157"/>
  <c r="L48" i="157"/>
  <c r="K48" i="157"/>
  <c r="J48" i="157"/>
  <c r="I48" i="157"/>
  <c r="H48" i="157"/>
  <c r="G48" i="157"/>
  <c r="F48" i="157"/>
  <c r="E48" i="157"/>
  <c r="D48" i="157"/>
  <c r="C48" i="157"/>
  <c r="B48" i="157"/>
  <c r="AB48" i="157" s="1"/>
  <c r="Y47" i="157"/>
  <c r="M47" i="289" s="1"/>
  <c r="X47" i="157"/>
  <c r="L47" i="289" s="1"/>
  <c r="W47" i="157"/>
  <c r="V47" i="157"/>
  <c r="U47" i="157"/>
  <c r="T47" i="157"/>
  <c r="D47" i="289" s="1"/>
  <c r="S47" i="157"/>
  <c r="R47" i="157"/>
  <c r="Q47" i="157"/>
  <c r="P47" i="157"/>
  <c r="O47" i="157"/>
  <c r="N47" i="157"/>
  <c r="M47" i="157"/>
  <c r="L47" i="157"/>
  <c r="K47" i="157"/>
  <c r="J47" i="157"/>
  <c r="AC47" i="157" s="1"/>
  <c r="I47" i="157"/>
  <c r="H47" i="157"/>
  <c r="G47" i="157"/>
  <c r="F47" i="157"/>
  <c r="E47" i="157"/>
  <c r="D47" i="157"/>
  <c r="C47" i="157"/>
  <c r="B47" i="157"/>
  <c r="E47" i="155" s="1"/>
  <c r="Y46" i="157"/>
  <c r="M46" i="289" s="1"/>
  <c r="X46" i="157"/>
  <c r="L46" i="289" s="1"/>
  <c r="W46" i="157"/>
  <c r="V46" i="157"/>
  <c r="U46" i="157"/>
  <c r="T46" i="157"/>
  <c r="S46" i="157"/>
  <c r="R46" i="157"/>
  <c r="B46" i="289" s="1"/>
  <c r="Q46" i="157"/>
  <c r="P46" i="157"/>
  <c r="O46" i="157"/>
  <c r="N46" i="157"/>
  <c r="M46" i="157"/>
  <c r="L46" i="157"/>
  <c r="K46" i="157"/>
  <c r="J46" i="157"/>
  <c r="AC46" i="157" s="1"/>
  <c r="I46" i="157"/>
  <c r="H46" i="157"/>
  <c r="G46" i="157"/>
  <c r="F46" i="157"/>
  <c r="E46" i="157"/>
  <c r="D46" i="157"/>
  <c r="C46" i="157"/>
  <c r="B46" i="157"/>
  <c r="B46" i="156" s="1"/>
  <c r="Y45" i="157"/>
  <c r="X45" i="157"/>
  <c r="L45" i="289" s="1"/>
  <c r="W45" i="157"/>
  <c r="V45" i="157"/>
  <c r="H45" i="289" s="1"/>
  <c r="U45" i="157"/>
  <c r="T45" i="157"/>
  <c r="S45" i="157"/>
  <c r="F45" i="289" s="1"/>
  <c r="R45" i="157"/>
  <c r="Q45" i="157"/>
  <c r="P45" i="157"/>
  <c r="O45" i="157"/>
  <c r="N45" i="157"/>
  <c r="M45" i="157"/>
  <c r="L45" i="157"/>
  <c r="K45" i="157"/>
  <c r="J45" i="157"/>
  <c r="I45" i="157"/>
  <c r="H45" i="157"/>
  <c r="G45" i="157"/>
  <c r="F45" i="157"/>
  <c r="E45" i="157"/>
  <c r="D45" i="157"/>
  <c r="C45" i="157"/>
  <c r="B45" i="157"/>
  <c r="Y44" i="157"/>
  <c r="M44" i="289" s="1"/>
  <c r="X44" i="157"/>
  <c r="L44" i="289" s="1"/>
  <c r="W44" i="157"/>
  <c r="V44" i="157"/>
  <c r="H44" i="289" s="1"/>
  <c r="U44" i="157"/>
  <c r="T44" i="157"/>
  <c r="S44" i="157"/>
  <c r="R44" i="157"/>
  <c r="B44" i="289" s="1"/>
  <c r="Q44" i="157"/>
  <c r="P44" i="157"/>
  <c r="O44" i="157"/>
  <c r="N44" i="157"/>
  <c r="M44" i="157"/>
  <c r="L44" i="157"/>
  <c r="K44" i="157"/>
  <c r="J44" i="157"/>
  <c r="F44" i="155" s="1"/>
  <c r="I44" i="157"/>
  <c r="H44" i="157"/>
  <c r="G44" i="157"/>
  <c r="F44" i="157"/>
  <c r="E44" i="157"/>
  <c r="D44" i="157"/>
  <c r="C44" i="157"/>
  <c r="B44" i="157"/>
  <c r="E44" i="155" s="1"/>
  <c r="M44" i="155" s="1"/>
  <c r="Y43" i="157"/>
  <c r="M43" i="289" s="1"/>
  <c r="X43" i="157"/>
  <c r="L43" i="289" s="1"/>
  <c r="W43" i="157"/>
  <c r="V43" i="157"/>
  <c r="H43" i="289" s="1"/>
  <c r="U43" i="157"/>
  <c r="T43" i="157"/>
  <c r="D43" i="289" s="1"/>
  <c r="S43" i="157"/>
  <c r="R43" i="157"/>
  <c r="Q43" i="157"/>
  <c r="P43" i="157"/>
  <c r="O43" i="157"/>
  <c r="N43" i="157"/>
  <c r="M43" i="157"/>
  <c r="L43" i="157"/>
  <c r="K43" i="157"/>
  <c r="AC43" i="157" s="1"/>
  <c r="J43" i="157"/>
  <c r="I43" i="157"/>
  <c r="H43" i="157"/>
  <c r="G43" i="157"/>
  <c r="F43" i="157"/>
  <c r="E43" i="157"/>
  <c r="D43" i="157"/>
  <c r="C43" i="157"/>
  <c r="B43" i="157"/>
  <c r="Y42" i="157"/>
  <c r="M42" i="289" s="1"/>
  <c r="X42" i="157"/>
  <c r="L42" i="289" s="1"/>
  <c r="W42" i="157"/>
  <c r="V42" i="157"/>
  <c r="U42" i="157"/>
  <c r="T42" i="157"/>
  <c r="S42" i="157"/>
  <c r="R42" i="157"/>
  <c r="B42" i="289" s="1"/>
  <c r="Q42" i="157"/>
  <c r="P42" i="157"/>
  <c r="O42" i="157"/>
  <c r="N42" i="157"/>
  <c r="M42" i="157"/>
  <c r="L42" i="157"/>
  <c r="K42" i="157"/>
  <c r="J42" i="157"/>
  <c r="I42" i="157"/>
  <c r="H42" i="157"/>
  <c r="G42" i="157"/>
  <c r="F42" i="157"/>
  <c r="E42" i="157"/>
  <c r="D42" i="157"/>
  <c r="C42" i="157"/>
  <c r="B42" i="157"/>
  <c r="Y41" i="157"/>
  <c r="M41" i="289" s="1"/>
  <c r="X41" i="157"/>
  <c r="W41" i="157"/>
  <c r="V41" i="157"/>
  <c r="H41" i="289" s="1"/>
  <c r="U41" i="157"/>
  <c r="T41" i="157"/>
  <c r="D41" i="289" s="1"/>
  <c r="S41" i="157"/>
  <c r="R41" i="157"/>
  <c r="Q41" i="157"/>
  <c r="P41" i="157"/>
  <c r="O41" i="157"/>
  <c r="N41" i="157"/>
  <c r="M41" i="157"/>
  <c r="L41" i="157"/>
  <c r="K41" i="157"/>
  <c r="J41" i="157"/>
  <c r="F41" i="155" s="1"/>
  <c r="I41" i="157"/>
  <c r="H41" i="157"/>
  <c r="G41" i="157"/>
  <c r="F41" i="157"/>
  <c r="E41" i="157"/>
  <c r="D41" i="157"/>
  <c r="C41" i="157"/>
  <c r="B41" i="157"/>
  <c r="Y40" i="157"/>
  <c r="X40" i="157"/>
  <c r="W40" i="157"/>
  <c r="V40" i="157"/>
  <c r="H40" i="289" s="1"/>
  <c r="U40" i="157"/>
  <c r="AD40" i="157" s="1"/>
  <c r="T40" i="157"/>
  <c r="S40" i="157"/>
  <c r="R40" i="157"/>
  <c r="B40" i="289" s="1"/>
  <c r="Q40" i="157"/>
  <c r="P40" i="157"/>
  <c r="O40" i="157"/>
  <c r="N40" i="157"/>
  <c r="M40" i="157"/>
  <c r="L40" i="157"/>
  <c r="K40" i="157"/>
  <c r="J40" i="157"/>
  <c r="I40" i="157"/>
  <c r="H40" i="157"/>
  <c r="G40" i="157"/>
  <c r="F40" i="157"/>
  <c r="E40" i="157"/>
  <c r="D40" i="157"/>
  <c r="C40" i="157"/>
  <c r="B40" i="157"/>
  <c r="Y39" i="157"/>
  <c r="M39" i="289" s="1"/>
  <c r="X39" i="157"/>
  <c r="L39" i="289" s="1"/>
  <c r="W39" i="157"/>
  <c r="V39" i="157"/>
  <c r="H39" i="289" s="1"/>
  <c r="U39" i="157"/>
  <c r="T39" i="157"/>
  <c r="D39" i="289" s="1"/>
  <c r="S39" i="157"/>
  <c r="R39" i="157"/>
  <c r="Q39" i="157"/>
  <c r="P39" i="157"/>
  <c r="O39" i="157"/>
  <c r="N39" i="157"/>
  <c r="M39" i="157"/>
  <c r="L39" i="157"/>
  <c r="K39" i="157"/>
  <c r="J39" i="157"/>
  <c r="I39" i="157"/>
  <c r="H39" i="157"/>
  <c r="G39" i="157"/>
  <c r="F39" i="157"/>
  <c r="E39" i="157"/>
  <c r="D39" i="157"/>
  <c r="C39" i="157"/>
  <c r="B39" i="157"/>
  <c r="E39" i="155" s="1"/>
  <c r="Y38" i="157"/>
  <c r="M38" i="289" s="1"/>
  <c r="X38" i="157"/>
  <c r="L38" i="289" s="1"/>
  <c r="W38" i="157"/>
  <c r="V38" i="157"/>
  <c r="H38" i="289" s="1"/>
  <c r="U38" i="157"/>
  <c r="T38" i="157"/>
  <c r="D38" i="289" s="1"/>
  <c r="S38" i="157"/>
  <c r="R38" i="157"/>
  <c r="Q38" i="157"/>
  <c r="P38" i="157"/>
  <c r="O38" i="157"/>
  <c r="N38" i="157"/>
  <c r="M38" i="157"/>
  <c r="L38" i="157"/>
  <c r="K38" i="157"/>
  <c r="J38" i="157"/>
  <c r="F38" i="155" s="1"/>
  <c r="I38" i="157"/>
  <c r="H38" i="157"/>
  <c r="G38" i="157"/>
  <c r="F38" i="157"/>
  <c r="E38" i="157"/>
  <c r="D38" i="157"/>
  <c r="C38" i="157"/>
  <c r="B38" i="157"/>
  <c r="Y37" i="157"/>
  <c r="M37" i="289" s="1"/>
  <c r="X37" i="157"/>
  <c r="L37" i="289" s="1"/>
  <c r="W37" i="157"/>
  <c r="V37" i="157"/>
  <c r="H37" i="289" s="1"/>
  <c r="U37" i="157"/>
  <c r="D37" i="289" s="1"/>
  <c r="T37" i="157"/>
  <c r="AD37" i="157" s="1"/>
  <c r="S37" i="157"/>
  <c r="F37" i="289" s="1"/>
  <c r="R37" i="157"/>
  <c r="Q37" i="157"/>
  <c r="P37" i="157"/>
  <c r="O37" i="157"/>
  <c r="N37" i="157"/>
  <c r="M37" i="157"/>
  <c r="L37" i="157"/>
  <c r="K37" i="157"/>
  <c r="J37" i="157"/>
  <c r="AC37" i="157" s="1"/>
  <c r="I37" i="157"/>
  <c r="H37" i="157"/>
  <c r="G37" i="157"/>
  <c r="F37" i="157"/>
  <c r="E37" i="157"/>
  <c r="D37" i="157"/>
  <c r="C37" i="157"/>
  <c r="B37" i="157"/>
  <c r="AB37" i="157" s="1"/>
  <c r="Y36" i="157"/>
  <c r="M36" i="289" s="1"/>
  <c r="X36" i="157"/>
  <c r="L36" i="289" s="1"/>
  <c r="W36" i="157"/>
  <c r="V36" i="157"/>
  <c r="H36" i="289" s="1"/>
  <c r="U36" i="157"/>
  <c r="T36" i="157"/>
  <c r="S36" i="157"/>
  <c r="R36" i="157"/>
  <c r="Q36" i="157"/>
  <c r="P36" i="157"/>
  <c r="O36" i="157"/>
  <c r="N36" i="157"/>
  <c r="M36" i="157"/>
  <c r="L36" i="157"/>
  <c r="K36" i="157"/>
  <c r="AC36" i="157" s="1"/>
  <c r="J36" i="157"/>
  <c r="F36" i="155" s="1"/>
  <c r="I36" i="157"/>
  <c r="H36" i="157"/>
  <c r="G36" i="157"/>
  <c r="F36" i="157"/>
  <c r="E36" i="157"/>
  <c r="D36" i="157"/>
  <c r="C36" i="157"/>
  <c r="B36" i="157"/>
  <c r="E36" i="155" s="1"/>
  <c r="M36" i="155" s="1"/>
  <c r="Y35" i="157"/>
  <c r="M35" i="289" s="1"/>
  <c r="X35" i="157"/>
  <c r="L35" i="289" s="1"/>
  <c r="W35" i="157"/>
  <c r="V35" i="157"/>
  <c r="H35" i="289" s="1"/>
  <c r="U35" i="157"/>
  <c r="T35" i="157"/>
  <c r="S35" i="157"/>
  <c r="R35" i="157"/>
  <c r="B35" i="289" s="1"/>
  <c r="Q35" i="157"/>
  <c r="P35" i="157"/>
  <c r="O35" i="157"/>
  <c r="N35" i="157"/>
  <c r="M35" i="157"/>
  <c r="L35" i="157"/>
  <c r="K35" i="157"/>
  <c r="J35" i="157"/>
  <c r="I35" i="157"/>
  <c r="H35" i="157"/>
  <c r="G35" i="157"/>
  <c r="F35" i="157"/>
  <c r="E35" i="157"/>
  <c r="D35" i="157"/>
  <c r="C35" i="157"/>
  <c r="B35" i="157"/>
  <c r="Y34" i="157"/>
  <c r="M34" i="289" s="1"/>
  <c r="X34" i="157"/>
  <c r="L34" i="289" s="1"/>
  <c r="W34" i="157"/>
  <c r="V34" i="157"/>
  <c r="U34" i="157"/>
  <c r="T34" i="157"/>
  <c r="D34" i="289" s="1"/>
  <c r="S34" i="157"/>
  <c r="E34" i="289" s="1"/>
  <c r="R34" i="157"/>
  <c r="B34" i="289" s="1"/>
  <c r="Q34" i="157"/>
  <c r="P34" i="157"/>
  <c r="O34" i="157"/>
  <c r="N34" i="157"/>
  <c r="M34" i="157"/>
  <c r="L34" i="157"/>
  <c r="K34" i="157"/>
  <c r="J34" i="157"/>
  <c r="I34" i="157"/>
  <c r="H34" i="157"/>
  <c r="G34" i="157"/>
  <c r="F34" i="157"/>
  <c r="E34" i="157"/>
  <c r="D34" i="157"/>
  <c r="C34" i="157"/>
  <c r="B34" i="157"/>
  <c r="Y33" i="157"/>
  <c r="M33" i="289" s="1"/>
  <c r="X33" i="157"/>
  <c r="W33" i="157"/>
  <c r="V33" i="157"/>
  <c r="H33" i="289" s="1"/>
  <c r="U33" i="157"/>
  <c r="T33" i="157"/>
  <c r="D33" i="289" s="1"/>
  <c r="S33" i="157"/>
  <c r="R33" i="157"/>
  <c r="Q33" i="157"/>
  <c r="P33" i="157"/>
  <c r="O33" i="157"/>
  <c r="N33" i="157"/>
  <c r="M33" i="157"/>
  <c r="L33" i="157"/>
  <c r="K33" i="157"/>
  <c r="J33" i="157"/>
  <c r="I33" i="157"/>
  <c r="H33" i="157"/>
  <c r="G33" i="157"/>
  <c r="F33" i="157"/>
  <c r="E33" i="157"/>
  <c r="D33" i="157"/>
  <c r="C33" i="157"/>
  <c r="B33" i="157"/>
  <c r="B33" i="156" s="1"/>
  <c r="AD32" i="157"/>
  <c r="Y32" i="157"/>
  <c r="X32" i="157"/>
  <c r="L32" i="289" s="1"/>
  <c r="W32" i="157"/>
  <c r="V32" i="157"/>
  <c r="H32" i="289" s="1"/>
  <c r="U32" i="157"/>
  <c r="T32" i="157"/>
  <c r="D32" i="289" s="1"/>
  <c r="S32" i="157"/>
  <c r="R32" i="157"/>
  <c r="Q32" i="157"/>
  <c r="P32" i="157"/>
  <c r="O32" i="157"/>
  <c r="N32" i="157"/>
  <c r="M32" i="157"/>
  <c r="L32" i="157"/>
  <c r="K32" i="157"/>
  <c r="J32" i="157"/>
  <c r="I32" i="157"/>
  <c r="H32" i="157"/>
  <c r="G32" i="157"/>
  <c r="F32" i="157"/>
  <c r="E32" i="157"/>
  <c r="D32" i="157"/>
  <c r="C32" i="157"/>
  <c r="B32" i="157"/>
  <c r="AB32" i="157" s="1"/>
  <c r="Y31" i="157"/>
  <c r="M31" i="289" s="1"/>
  <c r="X31" i="157"/>
  <c r="L31" i="289" s="1"/>
  <c r="W31" i="157"/>
  <c r="V31" i="157"/>
  <c r="H31" i="289" s="1"/>
  <c r="U31" i="157"/>
  <c r="T31" i="157"/>
  <c r="D31" i="289" s="1"/>
  <c r="S31" i="157"/>
  <c r="R31" i="157"/>
  <c r="Q31" i="157"/>
  <c r="P31" i="157"/>
  <c r="O31" i="157"/>
  <c r="N31" i="157"/>
  <c r="M31" i="157"/>
  <c r="L31" i="157"/>
  <c r="K31" i="157"/>
  <c r="J31" i="157"/>
  <c r="I31" i="157"/>
  <c r="H31" i="157"/>
  <c r="G31" i="157"/>
  <c r="F31" i="157"/>
  <c r="E31" i="157"/>
  <c r="D31" i="157"/>
  <c r="C31" i="157"/>
  <c r="B31" i="157"/>
  <c r="Y30" i="157"/>
  <c r="M30" i="289" s="1"/>
  <c r="X30" i="157"/>
  <c r="L30" i="289" s="1"/>
  <c r="W30" i="157"/>
  <c r="V30" i="157"/>
  <c r="H30" i="289" s="1"/>
  <c r="U30" i="157"/>
  <c r="D30" i="289" s="1"/>
  <c r="T30" i="157"/>
  <c r="S30" i="157"/>
  <c r="F30" i="289" s="1"/>
  <c r="R30" i="157"/>
  <c r="B30" i="289" s="1"/>
  <c r="Q30" i="157"/>
  <c r="P30" i="157"/>
  <c r="O30" i="157"/>
  <c r="N30" i="157"/>
  <c r="M30" i="157"/>
  <c r="L30" i="157"/>
  <c r="K30" i="157"/>
  <c r="J30" i="157"/>
  <c r="AC30" i="157" s="1"/>
  <c r="I30" i="157"/>
  <c r="H30" i="157"/>
  <c r="G30" i="157"/>
  <c r="F30" i="157"/>
  <c r="E30" i="157"/>
  <c r="D30" i="157"/>
  <c r="C30" i="157"/>
  <c r="B30" i="157"/>
  <c r="B30" i="156" s="1"/>
  <c r="Y29" i="157"/>
  <c r="M29" i="289" s="1"/>
  <c r="X29" i="157"/>
  <c r="L29" i="289" s="1"/>
  <c r="W29" i="157"/>
  <c r="V29" i="157"/>
  <c r="H29" i="289" s="1"/>
  <c r="U29" i="157"/>
  <c r="T29" i="157"/>
  <c r="S29" i="157"/>
  <c r="R29" i="157"/>
  <c r="B29" i="289" s="1"/>
  <c r="Q29" i="157"/>
  <c r="P29" i="157"/>
  <c r="O29" i="157"/>
  <c r="N29" i="157"/>
  <c r="M29" i="157"/>
  <c r="L29" i="157"/>
  <c r="K29" i="157"/>
  <c r="J29" i="157"/>
  <c r="I29" i="157"/>
  <c r="H29" i="157"/>
  <c r="G29" i="157"/>
  <c r="F29" i="157"/>
  <c r="E29" i="157"/>
  <c r="D29" i="157"/>
  <c r="C29" i="157"/>
  <c r="B29" i="157"/>
  <c r="Y28" i="157"/>
  <c r="M28" i="289" s="1"/>
  <c r="X28" i="157"/>
  <c r="L28" i="289" s="1"/>
  <c r="W28" i="157"/>
  <c r="V28" i="157"/>
  <c r="H28" i="289" s="1"/>
  <c r="U28" i="157"/>
  <c r="T28" i="157"/>
  <c r="D28" i="289" s="1"/>
  <c r="S28" i="157"/>
  <c r="R28" i="157"/>
  <c r="Q28" i="157"/>
  <c r="P28" i="157"/>
  <c r="O28" i="157"/>
  <c r="N28" i="157"/>
  <c r="M28" i="157"/>
  <c r="L28" i="157"/>
  <c r="K28" i="157"/>
  <c r="J28" i="157"/>
  <c r="F28" i="155" s="1"/>
  <c r="I28" i="157"/>
  <c r="H28" i="157"/>
  <c r="AB28" i="157" s="1"/>
  <c r="G28" i="157"/>
  <c r="F28" i="157"/>
  <c r="E28" i="157"/>
  <c r="D28" i="157"/>
  <c r="C28" i="157"/>
  <c r="B28" i="157"/>
  <c r="E28" i="155" s="1"/>
  <c r="AC27" i="157"/>
  <c r="Y27" i="157"/>
  <c r="M27" i="289" s="1"/>
  <c r="X27" i="157"/>
  <c r="W27" i="157"/>
  <c r="V27" i="157"/>
  <c r="H27" i="289" s="1"/>
  <c r="U27" i="157"/>
  <c r="T27" i="157"/>
  <c r="D27" i="289" s="1"/>
  <c r="S27" i="157"/>
  <c r="R27" i="157"/>
  <c r="B27" i="289" s="1"/>
  <c r="Q27" i="157"/>
  <c r="P27" i="157"/>
  <c r="O27" i="157"/>
  <c r="N27" i="157"/>
  <c r="M27" i="157"/>
  <c r="L27" i="157"/>
  <c r="K27" i="157"/>
  <c r="J27" i="157"/>
  <c r="I27" i="157"/>
  <c r="H27" i="157"/>
  <c r="G27" i="157"/>
  <c r="F27" i="157"/>
  <c r="E27" i="157"/>
  <c r="D27" i="157"/>
  <c r="C27" i="157"/>
  <c r="B27" i="157"/>
  <c r="AB27" i="157" s="1"/>
  <c r="Y26" i="157"/>
  <c r="M26" i="289" s="1"/>
  <c r="X26" i="157"/>
  <c r="L26" i="289" s="1"/>
  <c r="W26" i="157"/>
  <c r="V26" i="157"/>
  <c r="H26" i="289" s="1"/>
  <c r="U26" i="157"/>
  <c r="T26" i="157"/>
  <c r="D26" i="289" s="1"/>
  <c r="S26" i="157"/>
  <c r="R26" i="157"/>
  <c r="B26" i="289" s="1"/>
  <c r="Q26" i="157"/>
  <c r="P26" i="157"/>
  <c r="O26" i="157"/>
  <c r="N26" i="157"/>
  <c r="M26" i="157"/>
  <c r="L26" i="157"/>
  <c r="K26" i="157"/>
  <c r="J26" i="157"/>
  <c r="AC26" i="157" s="1"/>
  <c r="I26" i="157"/>
  <c r="H26" i="157"/>
  <c r="G26" i="157"/>
  <c r="F26" i="157"/>
  <c r="E26" i="157"/>
  <c r="D26" i="157"/>
  <c r="C26" i="157"/>
  <c r="B26" i="157"/>
  <c r="AB26" i="157" s="1"/>
  <c r="Y25" i="157"/>
  <c r="M25" i="289" s="1"/>
  <c r="X25" i="157"/>
  <c r="L25" i="289" s="1"/>
  <c r="W25" i="157"/>
  <c r="V25" i="157"/>
  <c r="H25" i="289" s="1"/>
  <c r="U25" i="157"/>
  <c r="T25" i="157"/>
  <c r="D25" i="289" s="1"/>
  <c r="S25" i="157"/>
  <c r="R25" i="157"/>
  <c r="G25" i="155" s="1"/>
  <c r="Q25" i="157"/>
  <c r="P25" i="157"/>
  <c r="O25" i="157"/>
  <c r="N25" i="157"/>
  <c r="M25" i="157"/>
  <c r="L25" i="157"/>
  <c r="K25" i="157"/>
  <c r="J25" i="157"/>
  <c r="F25" i="155" s="1"/>
  <c r="I25" i="157"/>
  <c r="H25" i="157"/>
  <c r="G25" i="157"/>
  <c r="F25" i="157"/>
  <c r="E25" i="157"/>
  <c r="D25" i="157"/>
  <c r="C25" i="157"/>
  <c r="B25" i="157"/>
  <c r="Y24" i="157"/>
  <c r="M24" i="289" s="1"/>
  <c r="X24" i="157"/>
  <c r="L24" i="289" s="1"/>
  <c r="W24" i="157"/>
  <c r="V24" i="157"/>
  <c r="H24" i="289" s="1"/>
  <c r="U24" i="157"/>
  <c r="AD24" i="157" s="1"/>
  <c r="T24" i="157"/>
  <c r="S24" i="157"/>
  <c r="R24" i="157"/>
  <c r="Q24" i="157"/>
  <c r="P24" i="157"/>
  <c r="O24" i="157"/>
  <c r="N24" i="157"/>
  <c r="M24" i="157"/>
  <c r="L24" i="157"/>
  <c r="K24" i="157"/>
  <c r="J24" i="157"/>
  <c r="I24" i="157"/>
  <c r="H24" i="157"/>
  <c r="G24" i="157"/>
  <c r="F24" i="157"/>
  <c r="E24" i="157"/>
  <c r="D24" i="157"/>
  <c r="C24" i="157"/>
  <c r="B24" i="157"/>
  <c r="Y23" i="157"/>
  <c r="M23" i="289" s="1"/>
  <c r="X23" i="157"/>
  <c r="L23" i="289" s="1"/>
  <c r="W23" i="157"/>
  <c r="V23" i="157"/>
  <c r="U23" i="157"/>
  <c r="T23" i="157"/>
  <c r="D23" i="289" s="1"/>
  <c r="S23" i="157"/>
  <c r="E23" i="289" s="1"/>
  <c r="R23" i="157"/>
  <c r="Q23" i="157"/>
  <c r="P23" i="157"/>
  <c r="O23" i="157"/>
  <c r="N23" i="157"/>
  <c r="M23" i="157"/>
  <c r="L23" i="157"/>
  <c r="K23" i="157"/>
  <c r="J23" i="157"/>
  <c r="I23" i="157"/>
  <c r="H23" i="157"/>
  <c r="G23" i="157"/>
  <c r="F23" i="157"/>
  <c r="E23" i="157"/>
  <c r="D23" i="157"/>
  <c r="C23" i="157"/>
  <c r="B23" i="157"/>
  <c r="E23" i="155" s="1"/>
  <c r="Y22" i="157"/>
  <c r="M22" i="289" s="1"/>
  <c r="X22" i="157"/>
  <c r="L22" i="289" s="1"/>
  <c r="W22" i="157"/>
  <c r="V22" i="157"/>
  <c r="U22" i="157"/>
  <c r="T22" i="157"/>
  <c r="D22" i="289" s="1"/>
  <c r="S22" i="157"/>
  <c r="R22" i="157"/>
  <c r="Q22" i="157"/>
  <c r="P22" i="157"/>
  <c r="O22" i="157"/>
  <c r="N22" i="157"/>
  <c r="M22" i="157"/>
  <c r="L22" i="157"/>
  <c r="K22" i="157"/>
  <c r="J22" i="157"/>
  <c r="I22" i="157"/>
  <c r="H22" i="157"/>
  <c r="G22" i="157"/>
  <c r="F22" i="157"/>
  <c r="E22" i="157"/>
  <c r="D22" i="157"/>
  <c r="C22" i="157"/>
  <c r="B22" i="157"/>
  <c r="Y21" i="157"/>
  <c r="X21" i="157"/>
  <c r="L21" i="289" s="1"/>
  <c r="W21" i="157"/>
  <c r="V21" i="157"/>
  <c r="H21" i="289" s="1"/>
  <c r="U21" i="157"/>
  <c r="T21" i="157"/>
  <c r="D21" i="289" s="1"/>
  <c r="S21" i="157"/>
  <c r="E21" i="289" s="1"/>
  <c r="R21" i="157"/>
  <c r="B21" i="289" s="1"/>
  <c r="Q21" i="157"/>
  <c r="P21" i="157"/>
  <c r="O21" i="157"/>
  <c r="N21" i="157"/>
  <c r="M21" i="157"/>
  <c r="L21" i="157"/>
  <c r="K21" i="157"/>
  <c r="J21" i="157"/>
  <c r="AC21" i="157" s="1"/>
  <c r="I21" i="157"/>
  <c r="H21" i="157"/>
  <c r="G21" i="157"/>
  <c r="F21" i="157"/>
  <c r="E21" i="157"/>
  <c r="D21" i="157"/>
  <c r="C21" i="157"/>
  <c r="B21" i="157"/>
  <c r="AB21" i="157" s="1"/>
  <c r="AC20" i="157"/>
  <c r="Y20" i="157"/>
  <c r="X20" i="157"/>
  <c r="L20" i="289" s="1"/>
  <c r="W20" i="157"/>
  <c r="V20" i="157"/>
  <c r="H20" i="289" s="1"/>
  <c r="U20" i="157"/>
  <c r="T20" i="157"/>
  <c r="D20" i="289" s="1"/>
  <c r="S20" i="157"/>
  <c r="R20" i="157"/>
  <c r="Q20" i="157"/>
  <c r="P20" i="157"/>
  <c r="O20" i="157"/>
  <c r="N20" i="157"/>
  <c r="M20" i="157"/>
  <c r="L20" i="157"/>
  <c r="K20" i="157"/>
  <c r="J20" i="157"/>
  <c r="F20" i="155" s="1"/>
  <c r="I20" i="157"/>
  <c r="H20" i="157"/>
  <c r="G20" i="157"/>
  <c r="F20" i="157"/>
  <c r="E20" i="157"/>
  <c r="D20" i="157"/>
  <c r="C20" i="157"/>
  <c r="B20" i="157"/>
  <c r="E20" i="155" s="1"/>
  <c r="M20" i="155" s="1"/>
  <c r="Y19" i="157"/>
  <c r="M19" i="289" s="1"/>
  <c r="X19" i="157"/>
  <c r="W19" i="157"/>
  <c r="V19" i="157"/>
  <c r="H19" i="289" s="1"/>
  <c r="U19" i="157"/>
  <c r="T19" i="157"/>
  <c r="S19" i="157"/>
  <c r="R19" i="157"/>
  <c r="Q19" i="157"/>
  <c r="P19" i="157"/>
  <c r="O19" i="157"/>
  <c r="N19" i="157"/>
  <c r="M19" i="157"/>
  <c r="L19" i="157"/>
  <c r="K19" i="157"/>
  <c r="J19" i="157"/>
  <c r="I19" i="157"/>
  <c r="H19" i="157"/>
  <c r="G19" i="157"/>
  <c r="F19" i="157"/>
  <c r="E19" i="157"/>
  <c r="D19" i="157"/>
  <c r="C19" i="157"/>
  <c r="B19" i="157"/>
  <c r="Y18" i="157"/>
  <c r="M18" i="289" s="1"/>
  <c r="X18" i="157"/>
  <c r="L18" i="289" s="1"/>
  <c r="W18" i="157"/>
  <c r="V18" i="157"/>
  <c r="U18" i="157"/>
  <c r="T18" i="157"/>
  <c r="S18" i="157"/>
  <c r="R18" i="157"/>
  <c r="B18" i="289" s="1"/>
  <c r="Q18" i="157"/>
  <c r="P18" i="157"/>
  <c r="O18" i="157"/>
  <c r="N18" i="157"/>
  <c r="M18" i="157"/>
  <c r="L18" i="157"/>
  <c r="K18" i="157"/>
  <c r="J18" i="157"/>
  <c r="I18" i="157"/>
  <c r="H18" i="157"/>
  <c r="G18" i="157"/>
  <c r="F18" i="157"/>
  <c r="E18" i="157"/>
  <c r="D18" i="157"/>
  <c r="C18" i="157"/>
  <c r="B18" i="157"/>
  <c r="Y17" i="157"/>
  <c r="M17" i="289" s="1"/>
  <c r="X17" i="157"/>
  <c r="L17" i="289" s="1"/>
  <c r="W17" i="157"/>
  <c r="V17" i="157"/>
  <c r="H17" i="289" s="1"/>
  <c r="U17" i="157"/>
  <c r="T17" i="157"/>
  <c r="S17" i="157"/>
  <c r="F17" i="289" s="1"/>
  <c r="R17" i="157"/>
  <c r="Q17" i="157"/>
  <c r="P17" i="157"/>
  <c r="O17" i="157"/>
  <c r="N17" i="157"/>
  <c r="M17" i="157"/>
  <c r="L17" i="157"/>
  <c r="K17" i="157"/>
  <c r="J17" i="157"/>
  <c r="I17" i="157"/>
  <c r="H17" i="157"/>
  <c r="G17" i="157"/>
  <c r="F17" i="157"/>
  <c r="E17" i="157"/>
  <c r="D17" i="157"/>
  <c r="C17" i="157"/>
  <c r="B17" i="157"/>
  <c r="AD16" i="157"/>
  <c r="Y16" i="157"/>
  <c r="M16" i="289" s="1"/>
  <c r="X16" i="157"/>
  <c r="W16" i="157"/>
  <c r="V16" i="157"/>
  <c r="H16" i="289" s="1"/>
  <c r="U16" i="157"/>
  <c r="T16" i="157"/>
  <c r="D16" i="289" s="1"/>
  <c r="S16" i="157"/>
  <c r="R16" i="157"/>
  <c r="B16" i="289" s="1"/>
  <c r="Q16" i="157"/>
  <c r="P16" i="157"/>
  <c r="O16" i="157"/>
  <c r="N16" i="157"/>
  <c r="M16" i="157"/>
  <c r="L16" i="157"/>
  <c r="K16" i="157"/>
  <c r="J16" i="157"/>
  <c r="I16" i="157"/>
  <c r="H16" i="157"/>
  <c r="G16" i="157"/>
  <c r="F16" i="157"/>
  <c r="E16" i="157"/>
  <c r="D16" i="157"/>
  <c r="C16" i="157"/>
  <c r="B16" i="157"/>
  <c r="AB16" i="157" s="1"/>
  <c r="Y15" i="157"/>
  <c r="M15" i="289" s="1"/>
  <c r="X15" i="157"/>
  <c r="W15" i="157"/>
  <c r="V15" i="157"/>
  <c r="U15" i="157"/>
  <c r="T15" i="157"/>
  <c r="D15" i="289" s="1"/>
  <c r="S15" i="157"/>
  <c r="R15" i="157"/>
  <c r="Q15" i="157"/>
  <c r="P15" i="157"/>
  <c r="O15" i="157"/>
  <c r="N15" i="157"/>
  <c r="M15" i="157"/>
  <c r="L15" i="157"/>
  <c r="K15" i="157"/>
  <c r="J15" i="157"/>
  <c r="AC15" i="157" s="1"/>
  <c r="I15" i="157"/>
  <c r="H15" i="157"/>
  <c r="G15" i="157"/>
  <c r="F15" i="157"/>
  <c r="E15" i="157"/>
  <c r="D15" i="157"/>
  <c r="C15" i="157"/>
  <c r="B15" i="157"/>
  <c r="Y14" i="157"/>
  <c r="M14" i="289" s="1"/>
  <c r="X14" i="157"/>
  <c r="L14" i="289" s="1"/>
  <c r="W14" i="157"/>
  <c r="V14" i="157"/>
  <c r="U14" i="157"/>
  <c r="T14" i="157"/>
  <c r="S14" i="157"/>
  <c r="R14" i="157"/>
  <c r="B14" i="289" s="1"/>
  <c r="Q14" i="157"/>
  <c r="P14" i="157"/>
  <c r="O14" i="157"/>
  <c r="N14" i="157"/>
  <c r="M14" i="157"/>
  <c r="L14" i="157"/>
  <c r="K14" i="157"/>
  <c r="J14" i="157"/>
  <c r="I14" i="157"/>
  <c r="H14" i="157"/>
  <c r="G14" i="157"/>
  <c r="F14" i="157"/>
  <c r="E14" i="157"/>
  <c r="D14" i="157"/>
  <c r="C14" i="157"/>
  <c r="B14" i="157"/>
  <c r="B14" i="156" s="1"/>
  <c r="Y13" i="157"/>
  <c r="X13" i="157"/>
  <c r="L13" i="289" s="1"/>
  <c r="W13" i="157"/>
  <c r="V13" i="157"/>
  <c r="H13" i="289" s="1"/>
  <c r="U13" i="157"/>
  <c r="T13" i="157"/>
  <c r="S13" i="157"/>
  <c r="R13" i="157"/>
  <c r="Q13" i="157"/>
  <c r="P13" i="157"/>
  <c r="O13" i="157"/>
  <c r="N13" i="157"/>
  <c r="M13" i="157"/>
  <c r="L13" i="157"/>
  <c r="K13" i="157"/>
  <c r="J13" i="157"/>
  <c r="I13" i="157"/>
  <c r="H13" i="157"/>
  <c r="G13" i="157"/>
  <c r="F13" i="157"/>
  <c r="E13" i="157"/>
  <c r="D13" i="157"/>
  <c r="C13" i="157"/>
  <c r="B13" i="157"/>
  <c r="Y12" i="157"/>
  <c r="M12" i="289" s="1"/>
  <c r="X12" i="157"/>
  <c r="L12" i="289" s="1"/>
  <c r="W12" i="157"/>
  <c r="V12" i="157"/>
  <c r="H12" i="289" s="1"/>
  <c r="U12" i="157"/>
  <c r="T12" i="157"/>
  <c r="S12" i="157"/>
  <c r="R12" i="157"/>
  <c r="Q12" i="157"/>
  <c r="P12" i="157"/>
  <c r="O12" i="157"/>
  <c r="N12" i="157"/>
  <c r="M12" i="157"/>
  <c r="L12" i="157"/>
  <c r="K12" i="157"/>
  <c r="J12" i="157"/>
  <c r="I12" i="157"/>
  <c r="H12" i="157"/>
  <c r="G12" i="157"/>
  <c r="F12" i="157"/>
  <c r="E12" i="157"/>
  <c r="D12" i="157"/>
  <c r="C12" i="157"/>
  <c r="B12" i="157"/>
  <c r="E12" i="155" s="1"/>
  <c r="Y11" i="157"/>
  <c r="M11" i="289" s="1"/>
  <c r="X11" i="157"/>
  <c r="L11" i="289" s="1"/>
  <c r="W11" i="157"/>
  <c r="V11" i="157"/>
  <c r="U11" i="157"/>
  <c r="T11" i="157"/>
  <c r="D11" i="289" s="1"/>
  <c r="S11" i="157"/>
  <c r="R11" i="157"/>
  <c r="Q11" i="157"/>
  <c r="P11" i="157"/>
  <c r="O11" i="157"/>
  <c r="N11" i="157"/>
  <c r="M11" i="157"/>
  <c r="L11" i="157"/>
  <c r="K11" i="157"/>
  <c r="J11" i="157"/>
  <c r="I11" i="157"/>
  <c r="H11" i="157"/>
  <c r="G11" i="157"/>
  <c r="F11" i="157"/>
  <c r="E11" i="157"/>
  <c r="D11" i="157"/>
  <c r="C11" i="157"/>
  <c r="B11" i="157"/>
  <c r="Y10" i="157"/>
  <c r="M10" i="289" s="1"/>
  <c r="X10" i="157"/>
  <c r="L10" i="289" s="1"/>
  <c r="W10" i="157"/>
  <c r="V10" i="157"/>
  <c r="H10" i="289" s="1"/>
  <c r="U10" i="157"/>
  <c r="T10" i="157"/>
  <c r="S10" i="157"/>
  <c r="R10" i="157"/>
  <c r="B10" i="289" s="1"/>
  <c r="Q10" i="157"/>
  <c r="P10" i="157"/>
  <c r="O10" i="157"/>
  <c r="N10" i="157"/>
  <c r="M10" i="157"/>
  <c r="L10" i="157"/>
  <c r="K10" i="157"/>
  <c r="J10" i="157"/>
  <c r="I10" i="157"/>
  <c r="H10" i="157"/>
  <c r="G10" i="157"/>
  <c r="F10" i="157"/>
  <c r="E10" i="157"/>
  <c r="D10" i="157"/>
  <c r="C10" i="157"/>
  <c r="B10" i="157"/>
  <c r="Y116" i="156"/>
  <c r="X116" i="156"/>
  <c r="W116" i="156"/>
  <c r="V116" i="156"/>
  <c r="U116" i="156"/>
  <c r="T116" i="156"/>
  <c r="S116" i="156"/>
  <c r="R116" i="156"/>
  <c r="D116" i="155" s="1"/>
  <c r="Q116" i="156"/>
  <c r="P116" i="156"/>
  <c r="O116" i="156"/>
  <c r="N116" i="156"/>
  <c r="M116" i="156"/>
  <c r="L116" i="156"/>
  <c r="I69" i="266" s="1"/>
  <c r="K116" i="156"/>
  <c r="J116" i="156"/>
  <c r="I116" i="156"/>
  <c r="H116" i="156"/>
  <c r="G116" i="156"/>
  <c r="F116" i="156"/>
  <c r="E116" i="156"/>
  <c r="D116" i="156"/>
  <c r="C116" i="156"/>
  <c r="B116" i="156"/>
  <c r="B69" i="266" s="1"/>
  <c r="Y115" i="156"/>
  <c r="X115" i="156"/>
  <c r="W115" i="156"/>
  <c r="V115" i="156"/>
  <c r="U115" i="156"/>
  <c r="T115" i="156"/>
  <c r="S115" i="156"/>
  <c r="R115" i="156"/>
  <c r="Q115" i="156"/>
  <c r="P115" i="156"/>
  <c r="O115" i="156"/>
  <c r="N115" i="156"/>
  <c r="M115" i="156"/>
  <c r="L115" i="156"/>
  <c r="K115" i="156"/>
  <c r="J115" i="156"/>
  <c r="I115" i="156"/>
  <c r="H115" i="156"/>
  <c r="G115" i="156"/>
  <c r="F115" i="156"/>
  <c r="E115" i="156"/>
  <c r="D115" i="156"/>
  <c r="C115" i="156"/>
  <c r="B115" i="156"/>
  <c r="Y114" i="156"/>
  <c r="X114" i="156"/>
  <c r="W114" i="156"/>
  <c r="V114" i="156"/>
  <c r="U114" i="156"/>
  <c r="T114" i="156"/>
  <c r="S114" i="156"/>
  <c r="R114" i="156"/>
  <c r="Q114" i="156"/>
  <c r="P114" i="156"/>
  <c r="O114" i="156"/>
  <c r="N114" i="156"/>
  <c r="M114" i="156"/>
  <c r="L114" i="156"/>
  <c r="K114" i="156"/>
  <c r="J114" i="156"/>
  <c r="I114" i="156"/>
  <c r="H114" i="156"/>
  <c r="G114" i="156"/>
  <c r="F114" i="156"/>
  <c r="E114" i="156"/>
  <c r="D114" i="156"/>
  <c r="C114" i="156"/>
  <c r="B114" i="156"/>
  <c r="B67" i="266" s="1"/>
  <c r="Y113" i="156"/>
  <c r="X113" i="156"/>
  <c r="W113" i="156"/>
  <c r="V113" i="156"/>
  <c r="U113" i="156"/>
  <c r="T113" i="156"/>
  <c r="S113" i="156"/>
  <c r="R113" i="156"/>
  <c r="AD113" i="156" s="1"/>
  <c r="Q113" i="156"/>
  <c r="P113" i="156"/>
  <c r="O113" i="156"/>
  <c r="N113" i="156"/>
  <c r="M113" i="156"/>
  <c r="L113" i="156"/>
  <c r="K113" i="156"/>
  <c r="J113" i="156"/>
  <c r="AC113" i="156" s="1"/>
  <c r="I113" i="156"/>
  <c r="H113" i="156"/>
  <c r="G113" i="156"/>
  <c r="F113" i="156"/>
  <c r="E113" i="156"/>
  <c r="D113" i="156"/>
  <c r="C113" i="156"/>
  <c r="B113" i="156"/>
  <c r="Y112" i="156"/>
  <c r="X112" i="156"/>
  <c r="W112" i="156"/>
  <c r="V112" i="156"/>
  <c r="U112" i="156"/>
  <c r="T112" i="156"/>
  <c r="AD112" i="156" s="1"/>
  <c r="S112" i="156"/>
  <c r="R112" i="156"/>
  <c r="Q112" i="156"/>
  <c r="P112" i="156"/>
  <c r="O112" i="156"/>
  <c r="N112" i="156"/>
  <c r="M112" i="156"/>
  <c r="L112" i="156"/>
  <c r="K112" i="156"/>
  <c r="I65" i="266" s="1"/>
  <c r="J112" i="156"/>
  <c r="AC112" i="156" s="1"/>
  <c r="I112" i="156"/>
  <c r="H112" i="156"/>
  <c r="G112" i="156"/>
  <c r="F112" i="156"/>
  <c r="E112" i="156"/>
  <c r="D112" i="156"/>
  <c r="C112" i="156"/>
  <c r="B112" i="156"/>
  <c r="B65" i="266" s="1"/>
  <c r="AC111" i="156"/>
  <c r="Y111" i="156"/>
  <c r="X111" i="156"/>
  <c r="W111" i="156"/>
  <c r="V111" i="156"/>
  <c r="U111" i="156"/>
  <c r="T111" i="156"/>
  <c r="S111" i="156"/>
  <c r="R111" i="156"/>
  <c r="Q111" i="156"/>
  <c r="P111" i="156"/>
  <c r="O111" i="156"/>
  <c r="N111" i="156"/>
  <c r="M111" i="156"/>
  <c r="L111" i="156"/>
  <c r="K111" i="156"/>
  <c r="J111" i="156"/>
  <c r="C111" i="155" s="1"/>
  <c r="F64" i="266" s="1"/>
  <c r="I111" i="156"/>
  <c r="H111" i="156"/>
  <c r="G111" i="156"/>
  <c r="F111" i="156"/>
  <c r="E111" i="156"/>
  <c r="D111" i="156"/>
  <c r="C111" i="156"/>
  <c r="Y110" i="156"/>
  <c r="X110" i="156"/>
  <c r="W110" i="156"/>
  <c r="V110" i="156"/>
  <c r="U110" i="156"/>
  <c r="T110" i="156"/>
  <c r="S110" i="156"/>
  <c r="R110" i="156"/>
  <c r="Q110" i="156"/>
  <c r="P110" i="156"/>
  <c r="O110" i="156"/>
  <c r="N110" i="156"/>
  <c r="M110" i="156"/>
  <c r="L110" i="156"/>
  <c r="K110" i="156"/>
  <c r="J110" i="156"/>
  <c r="I110" i="156"/>
  <c r="H110" i="156"/>
  <c r="G110" i="156"/>
  <c r="F110" i="156"/>
  <c r="E110" i="156"/>
  <c r="D110" i="156"/>
  <c r="C110" i="156"/>
  <c r="Y109" i="156"/>
  <c r="X109" i="156"/>
  <c r="W109" i="156"/>
  <c r="V109" i="156"/>
  <c r="U109" i="156"/>
  <c r="T109" i="156"/>
  <c r="S109" i="156"/>
  <c r="R109" i="156"/>
  <c r="Q109" i="156"/>
  <c r="P109" i="156"/>
  <c r="O109" i="156"/>
  <c r="N109" i="156"/>
  <c r="I62" i="266" s="1"/>
  <c r="M109" i="156"/>
  <c r="L109" i="156"/>
  <c r="K109" i="156"/>
  <c r="J109" i="156"/>
  <c r="I109" i="156"/>
  <c r="H109" i="156"/>
  <c r="G109" i="156"/>
  <c r="F109" i="156"/>
  <c r="E109" i="156"/>
  <c r="D109" i="156"/>
  <c r="C109" i="156"/>
  <c r="B109" i="156"/>
  <c r="B62" i="266" s="1"/>
  <c r="Y108" i="156"/>
  <c r="X108" i="156"/>
  <c r="W108" i="156"/>
  <c r="V108" i="156"/>
  <c r="U108" i="156"/>
  <c r="T108" i="156"/>
  <c r="S108" i="156"/>
  <c r="R108" i="156"/>
  <c r="D108" i="155" s="1"/>
  <c r="Q108" i="156"/>
  <c r="P108" i="156"/>
  <c r="O108" i="156"/>
  <c r="N108" i="156"/>
  <c r="M108" i="156"/>
  <c r="L108" i="156"/>
  <c r="K108" i="156"/>
  <c r="J108" i="156"/>
  <c r="I108" i="156"/>
  <c r="H108" i="156"/>
  <c r="G108" i="156"/>
  <c r="F108" i="156"/>
  <c r="E108" i="156"/>
  <c r="D108" i="156"/>
  <c r="C108" i="156"/>
  <c r="B108" i="156"/>
  <c r="B61" i="266" s="1"/>
  <c r="AD107" i="156"/>
  <c r="Y107" i="156"/>
  <c r="X107" i="156"/>
  <c r="W107" i="156"/>
  <c r="V107" i="156"/>
  <c r="U107" i="156"/>
  <c r="T107" i="156"/>
  <c r="S107" i="156"/>
  <c r="R107" i="156"/>
  <c r="Q107" i="156"/>
  <c r="P107" i="156"/>
  <c r="O107" i="156"/>
  <c r="N107" i="156"/>
  <c r="M107" i="156"/>
  <c r="L107" i="156"/>
  <c r="I60" i="266" s="1"/>
  <c r="K107" i="156"/>
  <c r="AC107" i="156" s="1"/>
  <c r="J107" i="156"/>
  <c r="I107" i="156"/>
  <c r="H107" i="156"/>
  <c r="G107" i="156"/>
  <c r="F107" i="156"/>
  <c r="E107" i="156"/>
  <c r="D107" i="156"/>
  <c r="C107" i="156"/>
  <c r="B107" i="156"/>
  <c r="AB107" i="156" s="1"/>
  <c r="Y106" i="156"/>
  <c r="X106" i="156"/>
  <c r="W106" i="156"/>
  <c r="V106" i="156"/>
  <c r="U106" i="156"/>
  <c r="T106" i="156"/>
  <c r="S106" i="156"/>
  <c r="R106" i="156"/>
  <c r="Q106" i="156"/>
  <c r="P106" i="156"/>
  <c r="O106" i="156"/>
  <c r="N106" i="156"/>
  <c r="M106" i="156"/>
  <c r="L106" i="156"/>
  <c r="K106" i="156"/>
  <c r="J106" i="156"/>
  <c r="I106" i="156"/>
  <c r="H106" i="156"/>
  <c r="G106" i="156"/>
  <c r="F106" i="156"/>
  <c r="E106" i="156"/>
  <c r="D106" i="156"/>
  <c r="C106" i="156"/>
  <c r="B106" i="156"/>
  <c r="AD105" i="156"/>
  <c r="Y105" i="156"/>
  <c r="X105" i="156"/>
  <c r="W105" i="156"/>
  <c r="V105" i="156"/>
  <c r="U105" i="156"/>
  <c r="T105" i="156"/>
  <c r="S105" i="156"/>
  <c r="R105" i="156"/>
  <c r="Q105" i="156"/>
  <c r="P105" i="156"/>
  <c r="O105" i="156"/>
  <c r="N105" i="156"/>
  <c r="M105" i="156"/>
  <c r="L105" i="156"/>
  <c r="K105" i="156"/>
  <c r="J105" i="156"/>
  <c r="AC105" i="156" s="1"/>
  <c r="I105" i="156"/>
  <c r="H105" i="156"/>
  <c r="G105" i="156"/>
  <c r="F105" i="156"/>
  <c r="E105" i="156"/>
  <c r="D105" i="156"/>
  <c r="C105" i="156"/>
  <c r="B105" i="156"/>
  <c r="Y104" i="156"/>
  <c r="X104" i="156"/>
  <c r="W104" i="156"/>
  <c r="V104" i="156"/>
  <c r="U104" i="156"/>
  <c r="T104" i="156"/>
  <c r="AD104" i="156" s="1"/>
  <c r="S104" i="156"/>
  <c r="R104" i="156"/>
  <c r="Q104" i="156"/>
  <c r="P104" i="156"/>
  <c r="O104" i="156"/>
  <c r="N104" i="156"/>
  <c r="M104" i="156"/>
  <c r="L104" i="156"/>
  <c r="K104" i="156"/>
  <c r="J104" i="156"/>
  <c r="I104" i="156"/>
  <c r="H104" i="156"/>
  <c r="G104" i="156"/>
  <c r="F104" i="156"/>
  <c r="E104" i="156"/>
  <c r="D104" i="156"/>
  <c r="C104" i="156"/>
  <c r="B104" i="156"/>
  <c r="Y103" i="156"/>
  <c r="X103" i="156"/>
  <c r="W103" i="156"/>
  <c r="V103" i="156"/>
  <c r="U103" i="156"/>
  <c r="T103" i="156"/>
  <c r="S103" i="156"/>
  <c r="R103" i="156"/>
  <c r="Q103" i="156"/>
  <c r="P103" i="156"/>
  <c r="O103" i="156"/>
  <c r="N103" i="156"/>
  <c r="M103" i="156"/>
  <c r="L103" i="156"/>
  <c r="K103" i="156"/>
  <c r="J103" i="156"/>
  <c r="C103" i="155" s="1"/>
  <c r="F56" i="266" s="1"/>
  <c r="I103" i="156"/>
  <c r="H103" i="156"/>
  <c r="G103" i="156"/>
  <c r="F103" i="156"/>
  <c r="E103" i="156"/>
  <c r="D103" i="156"/>
  <c r="C103" i="156"/>
  <c r="B103" i="156"/>
  <c r="B103" i="155" s="1"/>
  <c r="AD102" i="156"/>
  <c r="AC102" i="156"/>
  <c r="Y102" i="156"/>
  <c r="X102" i="156"/>
  <c r="W102" i="156"/>
  <c r="V102" i="156"/>
  <c r="U102" i="156"/>
  <c r="T102" i="156"/>
  <c r="S102" i="156"/>
  <c r="R102" i="156"/>
  <c r="Q102" i="156"/>
  <c r="P102" i="156"/>
  <c r="O102" i="156"/>
  <c r="N102" i="156"/>
  <c r="M102" i="156"/>
  <c r="L102" i="156"/>
  <c r="K102" i="156"/>
  <c r="I55" i="266" s="1"/>
  <c r="J102" i="156"/>
  <c r="I102" i="156"/>
  <c r="H102" i="156"/>
  <c r="G102" i="156"/>
  <c r="F102" i="156"/>
  <c r="E102" i="156"/>
  <c r="D102" i="156"/>
  <c r="C102" i="156"/>
  <c r="Y101" i="156"/>
  <c r="X101" i="156"/>
  <c r="W101" i="156"/>
  <c r="V101" i="156"/>
  <c r="U101" i="156"/>
  <c r="T101" i="156"/>
  <c r="S101" i="156"/>
  <c r="R101" i="156"/>
  <c r="Q101" i="156"/>
  <c r="P101" i="156"/>
  <c r="O101" i="156"/>
  <c r="N101" i="156"/>
  <c r="M101" i="156"/>
  <c r="L101" i="156"/>
  <c r="K101" i="156"/>
  <c r="J101" i="156"/>
  <c r="I101" i="156"/>
  <c r="H101" i="156"/>
  <c r="G101" i="156"/>
  <c r="F101" i="156"/>
  <c r="E101" i="156"/>
  <c r="D101" i="156"/>
  <c r="C101" i="156"/>
  <c r="B101" i="156"/>
  <c r="B54" i="266" s="1"/>
  <c r="Y100" i="156"/>
  <c r="X100" i="156"/>
  <c r="W100" i="156"/>
  <c r="V100" i="156"/>
  <c r="U100" i="156"/>
  <c r="T100" i="156"/>
  <c r="AD100" i="156" s="1"/>
  <c r="S100" i="156"/>
  <c r="R100" i="156"/>
  <c r="D100" i="155" s="1"/>
  <c r="Q100" i="156"/>
  <c r="P100" i="156"/>
  <c r="O100" i="156"/>
  <c r="N100" i="156"/>
  <c r="M100" i="156"/>
  <c r="L100" i="156"/>
  <c r="K100" i="156"/>
  <c r="I53" i="266" s="1"/>
  <c r="J100" i="156"/>
  <c r="AC100" i="156" s="1"/>
  <c r="I100" i="156"/>
  <c r="H100" i="156"/>
  <c r="G100" i="156"/>
  <c r="F100" i="156"/>
  <c r="E100" i="156"/>
  <c r="D100" i="156"/>
  <c r="C100" i="156"/>
  <c r="B100" i="156"/>
  <c r="AB100" i="156" s="1"/>
  <c r="Y99" i="156"/>
  <c r="X99" i="156"/>
  <c r="W99" i="156"/>
  <c r="V99" i="156"/>
  <c r="U99" i="156"/>
  <c r="T99" i="156"/>
  <c r="S99" i="156"/>
  <c r="R99" i="156"/>
  <c r="Q99" i="156"/>
  <c r="P99" i="156"/>
  <c r="O99" i="156"/>
  <c r="N99" i="156"/>
  <c r="M99" i="156"/>
  <c r="L99" i="156"/>
  <c r="I52" i="266" s="1"/>
  <c r="K99" i="156"/>
  <c r="J99" i="156"/>
  <c r="I99" i="156"/>
  <c r="H99" i="156"/>
  <c r="G99" i="156"/>
  <c r="F99" i="156"/>
  <c r="E99" i="156"/>
  <c r="D99" i="156"/>
  <c r="C99" i="156"/>
  <c r="B99" i="156"/>
  <c r="Y98" i="156"/>
  <c r="X98" i="156"/>
  <c r="W98" i="156"/>
  <c r="V98" i="156"/>
  <c r="U98" i="156"/>
  <c r="T98" i="156"/>
  <c r="S98" i="156"/>
  <c r="R98" i="156"/>
  <c r="Q98" i="156"/>
  <c r="P98" i="156"/>
  <c r="O98" i="156"/>
  <c r="N98" i="156"/>
  <c r="M98" i="156"/>
  <c r="L98" i="156"/>
  <c r="K98" i="156"/>
  <c r="J98" i="156"/>
  <c r="I98" i="156"/>
  <c r="H98" i="156"/>
  <c r="G98" i="156"/>
  <c r="F98" i="156"/>
  <c r="E98" i="156"/>
  <c r="D98" i="156"/>
  <c r="C98" i="156"/>
  <c r="B98" i="156"/>
  <c r="AB98" i="156" s="1"/>
  <c r="Y97" i="156"/>
  <c r="X97" i="156"/>
  <c r="W97" i="156"/>
  <c r="V97" i="156"/>
  <c r="U97" i="156"/>
  <c r="T97" i="156"/>
  <c r="S97" i="156"/>
  <c r="R97" i="156"/>
  <c r="AD97" i="156" s="1"/>
  <c r="Q97" i="156"/>
  <c r="P97" i="156"/>
  <c r="O97" i="156"/>
  <c r="N97" i="156"/>
  <c r="M97" i="156"/>
  <c r="L97" i="156"/>
  <c r="K97" i="156"/>
  <c r="J97" i="156"/>
  <c r="C97" i="155" s="1"/>
  <c r="F50" i="266" s="1"/>
  <c r="I97" i="156"/>
  <c r="H97" i="156"/>
  <c r="G97" i="156"/>
  <c r="F97" i="156"/>
  <c r="E97" i="156"/>
  <c r="D97" i="156"/>
  <c r="C97" i="156"/>
  <c r="Y96" i="156"/>
  <c r="X96" i="156"/>
  <c r="W96" i="156"/>
  <c r="V96" i="156"/>
  <c r="U96" i="156"/>
  <c r="T96" i="156"/>
  <c r="S96" i="156"/>
  <c r="R96" i="156"/>
  <c r="Q96" i="156"/>
  <c r="P96" i="156"/>
  <c r="O96" i="156"/>
  <c r="N96" i="156"/>
  <c r="M96" i="156"/>
  <c r="L96" i="156"/>
  <c r="K96" i="156"/>
  <c r="J96" i="156"/>
  <c r="I96" i="156"/>
  <c r="H96" i="156"/>
  <c r="G96" i="156"/>
  <c r="F96" i="156"/>
  <c r="E96" i="156"/>
  <c r="D96" i="156"/>
  <c r="C96" i="156"/>
  <c r="B96" i="156"/>
  <c r="Y95" i="156"/>
  <c r="X95" i="156"/>
  <c r="W95" i="156"/>
  <c r="V95" i="156"/>
  <c r="U95" i="156"/>
  <c r="T95" i="156"/>
  <c r="S95" i="156"/>
  <c r="R95" i="156"/>
  <c r="Q95" i="156"/>
  <c r="P95" i="156"/>
  <c r="O95" i="156"/>
  <c r="N95" i="156"/>
  <c r="M95" i="156"/>
  <c r="L95" i="156"/>
  <c r="K95" i="156"/>
  <c r="I48" i="266" s="1"/>
  <c r="J95" i="156"/>
  <c r="C95" i="155" s="1"/>
  <c r="F48" i="266" s="1"/>
  <c r="I95" i="156"/>
  <c r="H95" i="156"/>
  <c r="G95" i="156"/>
  <c r="F95" i="156"/>
  <c r="E95" i="156"/>
  <c r="D95" i="156"/>
  <c r="C95" i="156"/>
  <c r="B95" i="156"/>
  <c r="AD94" i="156"/>
  <c r="Y94" i="156"/>
  <c r="X94" i="156"/>
  <c r="W94" i="156"/>
  <c r="V94" i="156"/>
  <c r="U94" i="156"/>
  <c r="T94" i="156"/>
  <c r="S94" i="156"/>
  <c r="R94" i="156"/>
  <c r="Q94" i="156"/>
  <c r="P94" i="156"/>
  <c r="O94" i="156"/>
  <c r="N94" i="156"/>
  <c r="M94" i="156"/>
  <c r="L94" i="156"/>
  <c r="K94" i="156"/>
  <c r="J94" i="156"/>
  <c r="I94" i="156"/>
  <c r="H94" i="156"/>
  <c r="G94" i="156"/>
  <c r="F94" i="156"/>
  <c r="E94" i="156"/>
  <c r="D94" i="156"/>
  <c r="C94" i="156"/>
  <c r="Y93" i="156"/>
  <c r="X93" i="156"/>
  <c r="W93" i="156"/>
  <c r="V93" i="156"/>
  <c r="U93" i="156"/>
  <c r="T93" i="156"/>
  <c r="S93" i="156"/>
  <c r="R93" i="156"/>
  <c r="AD93" i="156" s="1"/>
  <c r="Q93" i="156"/>
  <c r="P93" i="156"/>
  <c r="O93" i="156"/>
  <c r="N93" i="156"/>
  <c r="M93" i="156"/>
  <c r="L93" i="156"/>
  <c r="K93" i="156"/>
  <c r="J93" i="156"/>
  <c r="AC93" i="156" s="1"/>
  <c r="I93" i="156"/>
  <c r="H93" i="156"/>
  <c r="G93" i="156"/>
  <c r="F93" i="156"/>
  <c r="E93" i="156"/>
  <c r="D93" i="156"/>
  <c r="C93" i="156"/>
  <c r="B93" i="156"/>
  <c r="B46" i="266" s="1"/>
  <c r="Y92" i="156"/>
  <c r="X92" i="156"/>
  <c r="W92" i="156"/>
  <c r="V92" i="156"/>
  <c r="U92" i="156"/>
  <c r="T92" i="156"/>
  <c r="S92" i="156"/>
  <c r="R92" i="156"/>
  <c r="D92" i="155" s="1"/>
  <c r="Q92" i="156"/>
  <c r="P92" i="156"/>
  <c r="O92" i="156"/>
  <c r="N92" i="156"/>
  <c r="M92" i="156"/>
  <c r="L92" i="156"/>
  <c r="K92" i="156"/>
  <c r="J92" i="156"/>
  <c r="AC92" i="156" s="1"/>
  <c r="I92" i="156"/>
  <c r="H92" i="156"/>
  <c r="G92" i="156"/>
  <c r="F92" i="156"/>
  <c r="E92" i="156"/>
  <c r="D92" i="156"/>
  <c r="C92" i="156"/>
  <c r="Y91" i="156"/>
  <c r="X91" i="156"/>
  <c r="W91" i="156"/>
  <c r="V91" i="156"/>
  <c r="U91" i="156"/>
  <c r="T91" i="156"/>
  <c r="S91" i="156"/>
  <c r="R91" i="156"/>
  <c r="Q91" i="156"/>
  <c r="P91" i="156"/>
  <c r="O91" i="156"/>
  <c r="N91" i="156"/>
  <c r="M91" i="156"/>
  <c r="L91" i="156"/>
  <c r="K91" i="156"/>
  <c r="J91" i="156"/>
  <c r="I91" i="156"/>
  <c r="H91" i="156"/>
  <c r="G91" i="156"/>
  <c r="F91" i="156"/>
  <c r="E91" i="156"/>
  <c r="D91" i="156"/>
  <c r="C91" i="156"/>
  <c r="B91" i="156"/>
  <c r="Y90" i="156"/>
  <c r="X90" i="156"/>
  <c r="W90" i="156"/>
  <c r="V90" i="156"/>
  <c r="U90" i="156"/>
  <c r="T90" i="156"/>
  <c r="S90" i="156"/>
  <c r="R90" i="156"/>
  <c r="D90" i="155" s="1"/>
  <c r="Q90" i="156"/>
  <c r="P90" i="156"/>
  <c r="O90" i="156"/>
  <c r="N90" i="156"/>
  <c r="M90" i="156"/>
  <c r="L90" i="156"/>
  <c r="K90" i="156"/>
  <c r="J90" i="156"/>
  <c r="I90" i="156"/>
  <c r="H90" i="156"/>
  <c r="G90" i="156"/>
  <c r="F90" i="156"/>
  <c r="E90" i="156"/>
  <c r="D90" i="156"/>
  <c r="C90" i="156"/>
  <c r="B90" i="156"/>
  <c r="B43" i="266" s="1"/>
  <c r="Y89" i="156"/>
  <c r="X89" i="156"/>
  <c r="W89" i="156"/>
  <c r="V89" i="156"/>
  <c r="U89" i="156"/>
  <c r="T89" i="156"/>
  <c r="S89" i="156"/>
  <c r="R89" i="156"/>
  <c r="D89" i="155" s="1"/>
  <c r="Q89" i="156"/>
  <c r="P89" i="156"/>
  <c r="O89" i="156"/>
  <c r="N89" i="156"/>
  <c r="M89" i="156"/>
  <c r="L89" i="156"/>
  <c r="K89" i="156"/>
  <c r="J89" i="156"/>
  <c r="C89" i="155" s="1"/>
  <c r="F42" i="266" s="1"/>
  <c r="I89" i="156"/>
  <c r="H89" i="156"/>
  <c r="G89" i="156"/>
  <c r="F89" i="156"/>
  <c r="E89" i="156"/>
  <c r="D89" i="156"/>
  <c r="C89" i="156"/>
  <c r="B89" i="156"/>
  <c r="Y88" i="156"/>
  <c r="X88" i="156"/>
  <c r="W88" i="156"/>
  <c r="V88" i="156"/>
  <c r="U88" i="156"/>
  <c r="T88" i="156"/>
  <c r="AD88" i="156" s="1"/>
  <c r="S88" i="156"/>
  <c r="R88" i="156"/>
  <c r="Q88" i="156"/>
  <c r="P88" i="156"/>
  <c r="O88" i="156"/>
  <c r="N88" i="156"/>
  <c r="M88" i="156"/>
  <c r="L88" i="156"/>
  <c r="K88" i="156"/>
  <c r="I41" i="266" s="1"/>
  <c r="J88" i="156"/>
  <c r="AC88" i="156" s="1"/>
  <c r="I88" i="156"/>
  <c r="H88" i="156"/>
  <c r="G88" i="156"/>
  <c r="F88" i="156"/>
  <c r="E88" i="156"/>
  <c r="D88" i="156"/>
  <c r="C88" i="156"/>
  <c r="B88" i="156"/>
  <c r="AB88" i="156" s="1"/>
  <c r="Y87" i="156"/>
  <c r="X87" i="156"/>
  <c r="W87" i="156"/>
  <c r="V87" i="156"/>
  <c r="U87" i="156"/>
  <c r="T87" i="156"/>
  <c r="S87" i="156"/>
  <c r="R87" i="156"/>
  <c r="Q87" i="156"/>
  <c r="P87" i="156"/>
  <c r="O87" i="156"/>
  <c r="N87" i="156"/>
  <c r="M87" i="156"/>
  <c r="L87" i="156"/>
  <c r="K87" i="156"/>
  <c r="J87" i="156"/>
  <c r="C87" i="155" s="1"/>
  <c r="I87" i="156"/>
  <c r="H87" i="156"/>
  <c r="G87" i="156"/>
  <c r="F87" i="156"/>
  <c r="E87" i="156"/>
  <c r="D87" i="156"/>
  <c r="C87" i="156"/>
  <c r="B87" i="156"/>
  <c r="Y86" i="156"/>
  <c r="X86" i="156"/>
  <c r="W86" i="156"/>
  <c r="V86" i="156"/>
  <c r="U86" i="156"/>
  <c r="T86" i="156"/>
  <c r="S86" i="156"/>
  <c r="R86" i="156"/>
  <c r="Q86" i="156"/>
  <c r="P86" i="156"/>
  <c r="O86" i="156"/>
  <c r="N86" i="156"/>
  <c r="I39" i="266" s="1"/>
  <c r="M86" i="156"/>
  <c r="L86" i="156"/>
  <c r="K86" i="156"/>
  <c r="AC86" i="156" s="1"/>
  <c r="J86" i="156"/>
  <c r="I86" i="156"/>
  <c r="H86" i="156"/>
  <c r="G86" i="156"/>
  <c r="F86" i="156"/>
  <c r="E86" i="156"/>
  <c r="D86" i="156"/>
  <c r="C86" i="156"/>
  <c r="Y85" i="156"/>
  <c r="X85" i="156"/>
  <c r="W85" i="156"/>
  <c r="V85" i="156"/>
  <c r="U85" i="156"/>
  <c r="T85" i="156"/>
  <c r="S85" i="156"/>
  <c r="R85" i="156"/>
  <c r="Q85" i="156"/>
  <c r="P85" i="156"/>
  <c r="O85" i="156"/>
  <c r="N85" i="156"/>
  <c r="I38" i="266" s="1"/>
  <c r="M85" i="156"/>
  <c r="L85" i="156"/>
  <c r="K85" i="156"/>
  <c r="J85" i="156"/>
  <c r="I85" i="156"/>
  <c r="H85" i="156"/>
  <c r="G85" i="156"/>
  <c r="F85" i="156"/>
  <c r="E85" i="156"/>
  <c r="D85" i="156"/>
  <c r="C85" i="156"/>
  <c r="B85" i="156"/>
  <c r="B38" i="266" s="1"/>
  <c r="Y84" i="156"/>
  <c r="X84" i="156"/>
  <c r="W84" i="156"/>
  <c r="V84" i="156"/>
  <c r="U84" i="156"/>
  <c r="T84" i="156"/>
  <c r="S84" i="156"/>
  <c r="R84" i="156"/>
  <c r="Q84" i="156"/>
  <c r="P84" i="156"/>
  <c r="O84" i="156"/>
  <c r="N84" i="156"/>
  <c r="M84" i="156"/>
  <c r="L84" i="156"/>
  <c r="K84" i="156"/>
  <c r="J84" i="156"/>
  <c r="I84" i="156"/>
  <c r="H84" i="156"/>
  <c r="G84" i="156"/>
  <c r="F84" i="156"/>
  <c r="E84" i="156"/>
  <c r="D84" i="156"/>
  <c r="C84" i="156"/>
  <c r="B84" i="156"/>
  <c r="AD83" i="156"/>
  <c r="Y83" i="156"/>
  <c r="X83" i="156"/>
  <c r="W83" i="156"/>
  <c r="V83" i="156"/>
  <c r="U83" i="156"/>
  <c r="T83" i="156"/>
  <c r="S83" i="156"/>
  <c r="R83" i="156"/>
  <c r="Q83" i="156"/>
  <c r="P83" i="156"/>
  <c r="O83" i="156"/>
  <c r="N83" i="156"/>
  <c r="M83" i="156"/>
  <c r="L83" i="156"/>
  <c r="I36" i="266" s="1"/>
  <c r="K83" i="156"/>
  <c r="AC83" i="156" s="1"/>
  <c r="J83" i="156"/>
  <c r="I83" i="156"/>
  <c r="H83" i="156"/>
  <c r="G83" i="156"/>
  <c r="F83" i="156"/>
  <c r="E83" i="156"/>
  <c r="D83" i="156"/>
  <c r="C83" i="156"/>
  <c r="B83" i="156"/>
  <c r="AB83" i="156" s="1"/>
  <c r="Y82" i="156"/>
  <c r="X82" i="156"/>
  <c r="W82" i="156"/>
  <c r="V82" i="156"/>
  <c r="U82" i="156"/>
  <c r="T82" i="156"/>
  <c r="S82" i="156"/>
  <c r="R82" i="156"/>
  <c r="Q82" i="156"/>
  <c r="P82" i="156"/>
  <c r="O82" i="156"/>
  <c r="N82" i="156"/>
  <c r="M82" i="156"/>
  <c r="L82" i="156"/>
  <c r="K82" i="156"/>
  <c r="J82" i="156"/>
  <c r="I82" i="156"/>
  <c r="H82" i="156"/>
  <c r="G82" i="156"/>
  <c r="F82" i="156"/>
  <c r="E82" i="156"/>
  <c r="D82" i="156"/>
  <c r="C82" i="156"/>
  <c r="B82" i="156"/>
  <c r="Y81" i="156"/>
  <c r="X81" i="156"/>
  <c r="W81" i="156"/>
  <c r="V81" i="156"/>
  <c r="U81" i="156"/>
  <c r="T81" i="156"/>
  <c r="S81" i="156"/>
  <c r="R81" i="156"/>
  <c r="Q81" i="156"/>
  <c r="P81" i="156"/>
  <c r="O81" i="156"/>
  <c r="N81" i="156"/>
  <c r="M81" i="156"/>
  <c r="L81" i="156"/>
  <c r="K81" i="156"/>
  <c r="J81" i="156"/>
  <c r="I81" i="156"/>
  <c r="H81" i="156"/>
  <c r="G81" i="156"/>
  <c r="F81" i="156"/>
  <c r="E81" i="156"/>
  <c r="D81" i="156"/>
  <c r="C81" i="156"/>
  <c r="Y80" i="156"/>
  <c r="X80" i="156"/>
  <c r="W80" i="156"/>
  <c r="V80" i="156"/>
  <c r="U80" i="156"/>
  <c r="T80" i="156"/>
  <c r="S80" i="156"/>
  <c r="R80" i="156"/>
  <c r="Q80" i="156"/>
  <c r="P80" i="156"/>
  <c r="O80" i="156"/>
  <c r="N80" i="156"/>
  <c r="M80" i="156"/>
  <c r="L80" i="156"/>
  <c r="K80" i="156"/>
  <c r="J80" i="156"/>
  <c r="I80" i="156"/>
  <c r="H80" i="156"/>
  <c r="G80" i="156"/>
  <c r="F80" i="156"/>
  <c r="E80" i="156"/>
  <c r="D80" i="156"/>
  <c r="C80" i="156"/>
  <c r="B80" i="156"/>
  <c r="Y79" i="156"/>
  <c r="X79" i="156"/>
  <c r="W79" i="156"/>
  <c r="V79" i="156"/>
  <c r="U79" i="156"/>
  <c r="T79" i="156"/>
  <c r="S79" i="156"/>
  <c r="R79" i="156"/>
  <c r="Q79" i="156"/>
  <c r="P79" i="156"/>
  <c r="O79" i="156"/>
  <c r="N79" i="156"/>
  <c r="M79" i="156"/>
  <c r="L79" i="156"/>
  <c r="K79" i="156"/>
  <c r="J79" i="156"/>
  <c r="C79" i="155" s="1"/>
  <c r="F32" i="266" s="1"/>
  <c r="I79" i="156"/>
  <c r="H79" i="156"/>
  <c r="G79" i="156"/>
  <c r="F79" i="156"/>
  <c r="E79" i="156"/>
  <c r="D79" i="156"/>
  <c r="C79" i="156"/>
  <c r="Y78" i="156"/>
  <c r="X78" i="156"/>
  <c r="W78" i="156"/>
  <c r="V78" i="156"/>
  <c r="U78" i="156"/>
  <c r="T78" i="156"/>
  <c r="S78" i="156"/>
  <c r="R78" i="156"/>
  <c r="Q78" i="156"/>
  <c r="P78" i="156"/>
  <c r="O78" i="156"/>
  <c r="N78" i="156"/>
  <c r="M78" i="156"/>
  <c r="L78" i="156"/>
  <c r="K78" i="156"/>
  <c r="I31" i="266" s="1"/>
  <c r="J78" i="156"/>
  <c r="I78" i="156"/>
  <c r="H78" i="156"/>
  <c r="G78" i="156"/>
  <c r="F78" i="156"/>
  <c r="E78" i="156"/>
  <c r="D78" i="156"/>
  <c r="C78" i="156"/>
  <c r="Y77" i="156"/>
  <c r="X77" i="156"/>
  <c r="W77" i="156"/>
  <c r="V77" i="156"/>
  <c r="U77" i="156"/>
  <c r="T77" i="156"/>
  <c r="S77" i="156"/>
  <c r="R77" i="156"/>
  <c r="AD77" i="156" s="1"/>
  <c r="Q77" i="156"/>
  <c r="P77" i="156"/>
  <c r="O77" i="156"/>
  <c r="N77" i="156"/>
  <c r="M77" i="156"/>
  <c r="L77" i="156"/>
  <c r="K77" i="156"/>
  <c r="J77" i="156"/>
  <c r="AC77" i="156" s="1"/>
  <c r="I77" i="156"/>
  <c r="H77" i="156"/>
  <c r="G77" i="156"/>
  <c r="F77" i="156"/>
  <c r="E77" i="156"/>
  <c r="D77" i="156"/>
  <c r="C77" i="156"/>
  <c r="B77" i="156"/>
  <c r="B30" i="266" s="1"/>
  <c r="Y76" i="156"/>
  <c r="X76" i="156"/>
  <c r="W76" i="156"/>
  <c r="V76" i="156"/>
  <c r="U76" i="156"/>
  <c r="T76" i="156"/>
  <c r="S76" i="156"/>
  <c r="R76" i="156"/>
  <c r="D76" i="155" s="1"/>
  <c r="Q76" i="156"/>
  <c r="P76" i="156"/>
  <c r="O76" i="156"/>
  <c r="N76" i="156"/>
  <c r="M76" i="156"/>
  <c r="L76" i="156"/>
  <c r="AC76" i="156" s="1"/>
  <c r="K76" i="156"/>
  <c r="I29" i="266" s="1"/>
  <c r="J76" i="156"/>
  <c r="I76" i="156"/>
  <c r="H76" i="156"/>
  <c r="G76" i="156"/>
  <c r="F76" i="156"/>
  <c r="E76" i="156"/>
  <c r="D76" i="156"/>
  <c r="C76" i="156"/>
  <c r="Y75" i="156"/>
  <c r="X75" i="156"/>
  <c r="W75" i="156"/>
  <c r="V75" i="156"/>
  <c r="U75" i="156"/>
  <c r="T75" i="156"/>
  <c r="S75" i="156"/>
  <c r="R75" i="156"/>
  <c r="Q75" i="156"/>
  <c r="P75" i="156"/>
  <c r="O75" i="156"/>
  <c r="N75" i="156"/>
  <c r="M75" i="156"/>
  <c r="L75" i="156"/>
  <c r="I28" i="266" s="1"/>
  <c r="K75" i="156"/>
  <c r="J75" i="156"/>
  <c r="I75" i="156"/>
  <c r="H75" i="156"/>
  <c r="G75" i="156"/>
  <c r="F75" i="156"/>
  <c r="E75" i="156"/>
  <c r="D75" i="156"/>
  <c r="C75" i="156"/>
  <c r="B75" i="156"/>
  <c r="Y74" i="156"/>
  <c r="X74" i="156"/>
  <c r="W74" i="156"/>
  <c r="V74" i="156"/>
  <c r="U74" i="156"/>
  <c r="T74" i="156"/>
  <c r="S74" i="156"/>
  <c r="R74" i="156"/>
  <c r="Q74" i="156"/>
  <c r="P74" i="156"/>
  <c r="O74" i="156"/>
  <c r="N74" i="156"/>
  <c r="M74" i="156"/>
  <c r="L74" i="156"/>
  <c r="K74" i="156"/>
  <c r="J74" i="156"/>
  <c r="C74" i="155" s="1"/>
  <c r="F27" i="266" s="1"/>
  <c r="I74" i="156"/>
  <c r="H74" i="156"/>
  <c r="G74" i="156"/>
  <c r="F74" i="156"/>
  <c r="E74" i="156"/>
  <c r="D74" i="156"/>
  <c r="C74" i="156"/>
  <c r="B74" i="156"/>
  <c r="B27" i="266" s="1"/>
  <c r="Y73" i="156"/>
  <c r="X73" i="156"/>
  <c r="W73" i="156"/>
  <c r="V73" i="156"/>
  <c r="U73" i="156"/>
  <c r="T73" i="156"/>
  <c r="S73" i="156"/>
  <c r="R73" i="156"/>
  <c r="Q73" i="156"/>
  <c r="P73" i="156"/>
  <c r="O73" i="156"/>
  <c r="N73" i="156"/>
  <c r="M73" i="156"/>
  <c r="L73" i="156"/>
  <c r="K73" i="156"/>
  <c r="J73" i="156"/>
  <c r="I73" i="156"/>
  <c r="H73" i="156"/>
  <c r="G73" i="156"/>
  <c r="F73" i="156"/>
  <c r="E73" i="156"/>
  <c r="D73" i="156"/>
  <c r="C73" i="156"/>
  <c r="B73" i="156"/>
  <c r="Y72" i="156"/>
  <c r="X72" i="156"/>
  <c r="W72" i="156"/>
  <c r="V72" i="156"/>
  <c r="U72" i="156"/>
  <c r="T72" i="156"/>
  <c r="S72" i="156"/>
  <c r="R72" i="156"/>
  <c r="Q72" i="156"/>
  <c r="P72" i="156"/>
  <c r="O72" i="156"/>
  <c r="N72" i="156"/>
  <c r="M72" i="156"/>
  <c r="L72" i="156"/>
  <c r="K72" i="156"/>
  <c r="I25" i="266" s="1"/>
  <c r="J72" i="156"/>
  <c r="AC72" i="156" s="1"/>
  <c r="I72" i="156"/>
  <c r="H72" i="156"/>
  <c r="G72" i="156"/>
  <c r="F72" i="156"/>
  <c r="E72" i="156"/>
  <c r="D72" i="156"/>
  <c r="C72" i="156"/>
  <c r="B72" i="156"/>
  <c r="AB72" i="156" s="1"/>
  <c r="Y71" i="156"/>
  <c r="X71" i="156"/>
  <c r="W71" i="156"/>
  <c r="V71" i="156"/>
  <c r="U71" i="156"/>
  <c r="T71" i="156"/>
  <c r="S71" i="156"/>
  <c r="R71" i="156"/>
  <c r="Q71" i="156"/>
  <c r="P71" i="156"/>
  <c r="O71" i="156"/>
  <c r="N71" i="156"/>
  <c r="M71" i="156"/>
  <c r="L71" i="156"/>
  <c r="K71" i="156"/>
  <c r="J71" i="156"/>
  <c r="C71" i="155" s="1"/>
  <c r="F24" i="266" s="1"/>
  <c r="I71" i="156"/>
  <c r="H71" i="156"/>
  <c r="G71" i="156"/>
  <c r="F71" i="156"/>
  <c r="E71" i="156"/>
  <c r="D71" i="156"/>
  <c r="C71" i="156"/>
  <c r="B71" i="156"/>
  <c r="Y70" i="156"/>
  <c r="X70" i="156"/>
  <c r="W70" i="156"/>
  <c r="V70" i="156"/>
  <c r="U70" i="156"/>
  <c r="T70" i="156"/>
  <c r="S70" i="156"/>
  <c r="R70" i="156"/>
  <c r="Q70" i="156"/>
  <c r="P70" i="156"/>
  <c r="O70" i="156"/>
  <c r="N70" i="156"/>
  <c r="M70" i="156"/>
  <c r="L70" i="156"/>
  <c r="K70" i="156"/>
  <c r="J70" i="156"/>
  <c r="I70" i="156"/>
  <c r="H70" i="156"/>
  <c r="G70" i="156"/>
  <c r="F70" i="156"/>
  <c r="E70" i="156"/>
  <c r="D70" i="156"/>
  <c r="C70" i="156"/>
  <c r="Y69" i="156"/>
  <c r="X69" i="156"/>
  <c r="W69" i="156"/>
  <c r="V69" i="156"/>
  <c r="U69" i="156"/>
  <c r="T69" i="156"/>
  <c r="S69" i="156"/>
  <c r="R69" i="156"/>
  <c r="Q69" i="156"/>
  <c r="P69" i="156"/>
  <c r="O69" i="156"/>
  <c r="N69" i="156"/>
  <c r="I22" i="266" s="1"/>
  <c r="M69" i="156"/>
  <c r="L69" i="156"/>
  <c r="K69" i="156"/>
  <c r="J69" i="156"/>
  <c r="I69" i="156"/>
  <c r="H69" i="156"/>
  <c r="G69" i="156"/>
  <c r="F69" i="156"/>
  <c r="E69" i="156"/>
  <c r="D69" i="156"/>
  <c r="C69" i="156"/>
  <c r="B69" i="156"/>
  <c r="B22" i="266" s="1"/>
  <c r="Y68" i="156"/>
  <c r="X68" i="156"/>
  <c r="W68" i="156"/>
  <c r="V68" i="156"/>
  <c r="U68" i="156"/>
  <c r="T68" i="156"/>
  <c r="S68" i="156"/>
  <c r="AD68" i="156" s="1"/>
  <c r="R68" i="156"/>
  <c r="D68" i="155" s="1"/>
  <c r="Q68" i="156"/>
  <c r="P68" i="156"/>
  <c r="O68" i="156"/>
  <c r="N68" i="156"/>
  <c r="M68" i="156"/>
  <c r="L68" i="156"/>
  <c r="K68" i="156"/>
  <c r="AC68" i="156" s="1"/>
  <c r="J68" i="156"/>
  <c r="I68" i="156"/>
  <c r="H68" i="156"/>
  <c r="G68" i="156"/>
  <c r="F68" i="156"/>
  <c r="E68" i="156"/>
  <c r="D68" i="156"/>
  <c r="C68" i="156"/>
  <c r="B68" i="156"/>
  <c r="B21" i="266" s="1"/>
  <c r="Y67" i="156"/>
  <c r="X67" i="156"/>
  <c r="W67" i="156"/>
  <c r="AD67" i="156" s="1"/>
  <c r="V67" i="156"/>
  <c r="U67" i="156"/>
  <c r="T67" i="156"/>
  <c r="S67" i="156"/>
  <c r="R67" i="156"/>
  <c r="Q67" i="156"/>
  <c r="P67" i="156"/>
  <c r="O67" i="156"/>
  <c r="N67" i="156"/>
  <c r="M67" i="156"/>
  <c r="L67" i="156"/>
  <c r="K67" i="156"/>
  <c r="J67" i="156"/>
  <c r="I67" i="156"/>
  <c r="H67" i="156"/>
  <c r="G67" i="156"/>
  <c r="F67" i="156"/>
  <c r="E67" i="156"/>
  <c r="D67" i="156"/>
  <c r="C67" i="156"/>
  <c r="B67" i="156"/>
  <c r="Y66" i="156"/>
  <c r="X66" i="156"/>
  <c r="W66" i="156"/>
  <c r="V66" i="156"/>
  <c r="U66" i="156"/>
  <c r="T66" i="156"/>
  <c r="S66" i="156"/>
  <c r="R66" i="156"/>
  <c r="Q66" i="156"/>
  <c r="P66" i="156"/>
  <c r="O66" i="156"/>
  <c r="N66" i="156"/>
  <c r="M66" i="156"/>
  <c r="L66" i="156"/>
  <c r="K66" i="156"/>
  <c r="J66" i="156"/>
  <c r="I66" i="156"/>
  <c r="H66" i="156"/>
  <c r="G66" i="156"/>
  <c r="F66" i="156"/>
  <c r="E66" i="156"/>
  <c r="D66" i="156"/>
  <c r="C66" i="156"/>
  <c r="B66" i="156"/>
  <c r="B19" i="266" s="1"/>
  <c r="AC65" i="156"/>
  <c r="Y65" i="156"/>
  <c r="X65" i="156"/>
  <c r="W65" i="156"/>
  <c r="V65" i="156"/>
  <c r="U65" i="156"/>
  <c r="T65" i="156"/>
  <c r="S65" i="156"/>
  <c r="R65" i="156"/>
  <c r="Q65" i="156"/>
  <c r="P65" i="156"/>
  <c r="O65" i="156"/>
  <c r="N65" i="156"/>
  <c r="M65" i="156"/>
  <c r="L65" i="156"/>
  <c r="K65" i="156"/>
  <c r="J65" i="156"/>
  <c r="I65" i="156"/>
  <c r="H65" i="156"/>
  <c r="G65" i="156"/>
  <c r="F65" i="156"/>
  <c r="E65" i="156"/>
  <c r="D65" i="156"/>
  <c r="C65" i="156"/>
  <c r="Y64" i="156"/>
  <c r="X64" i="156"/>
  <c r="W64" i="156"/>
  <c r="V64" i="156"/>
  <c r="U64" i="156"/>
  <c r="T64" i="156"/>
  <c r="S64" i="156"/>
  <c r="R64" i="156"/>
  <c r="Q64" i="156"/>
  <c r="P64" i="156"/>
  <c r="O64" i="156"/>
  <c r="N64" i="156"/>
  <c r="M64" i="156"/>
  <c r="L64" i="156"/>
  <c r="K64" i="156"/>
  <c r="J64" i="156"/>
  <c r="I64" i="156"/>
  <c r="H64" i="156"/>
  <c r="G64" i="156"/>
  <c r="F64" i="156"/>
  <c r="E64" i="156"/>
  <c r="D64" i="156"/>
  <c r="C64" i="156"/>
  <c r="B64" i="156"/>
  <c r="Y63" i="156"/>
  <c r="X63" i="156"/>
  <c r="W63" i="156"/>
  <c r="V63" i="156"/>
  <c r="U63" i="156"/>
  <c r="T63" i="156"/>
  <c r="S63" i="156"/>
  <c r="R63" i="156"/>
  <c r="Q63" i="156"/>
  <c r="P63" i="156"/>
  <c r="O63" i="156"/>
  <c r="N63" i="156"/>
  <c r="M63" i="156"/>
  <c r="L63" i="156"/>
  <c r="K63" i="156"/>
  <c r="J63" i="156"/>
  <c r="C63" i="155" s="1"/>
  <c r="F16" i="266" s="1"/>
  <c r="I63" i="156"/>
  <c r="H63" i="156"/>
  <c r="G63" i="156"/>
  <c r="F63" i="156"/>
  <c r="E63" i="156"/>
  <c r="D63" i="156"/>
  <c r="C63" i="156"/>
  <c r="AC62" i="156"/>
  <c r="Y62" i="156"/>
  <c r="X62" i="156"/>
  <c r="W62" i="156"/>
  <c r="V62" i="156"/>
  <c r="U62" i="156"/>
  <c r="T62" i="156"/>
  <c r="S62" i="156"/>
  <c r="R62" i="156"/>
  <c r="Q62" i="156"/>
  <c r="P62" i="156"/>
  <c r="O62" i="156"/>
  <c r="N62" i="156"/>
  <c r="M62" i="156"/>
  <c r="L62" i="156"/>
  <c r="K62" i="156"/>
  <c r="J62" i="156"/>
  <c r="I62" i="156"/>
  <c r="H62" i="156"/>
  <c r="G62" i="156"/>
  <c r="F62" i="156"/>
  <c r="E62" i="156"/>
  <c r="D62" i="156"/>
  <c r="C62" i="156"/>
  <c r="Y61" i="156"/>
  <c r="X61" i="156"/>
  <c r="W61" i="156"/>
  <c r="V61" i="156"/>
  <c r="U61" i="156"/>
  <c r="T61" i="156"/>
  <c r="S61" i="156"/>
  <c r="R61" i="156"/>
  <c r="Q61" i="156"/>
  <c r="P61" i="156"/>
  <c r="O61" i="156"/>
  <c r="N61" i="156"/>
  <c r="M61" i="156"/>
  <c r="L61" i="156"/>
  <c r="K61" i="156"/>
  <c r="J61" i="156"/>
  <c r="I61" i="156"/>
  <c r="H61" i="156"/>
  <c r="G61" i="156"/>
  <c r="F61" i="156"/>
  <c r="B61" i="211" s="1"/>
  <c r="E61" i="156"/>
  <c r="D61" i="156"/>
  <c r="C61" i="156"/>
  <c r="B61" i="156"/>
  <c r="B14" i="266" s="1"/>
  <c r="Y60" i="156"/>
  <c r="X60" i="156"/>
  <c r="W60" i="156"/>
  <c r="V60" i="156"/>
  <c r="U60" i="156"/>
  <c r="T60" i="156"/>
  <c r="S60" i="156"/>
  <c r="R60" i="156"/>
  <c r="Q60" i="156"/>
  <c r="P60" i="156"/>
  <c r="O60" i="156"/>
  <c r="N60" i="156"/>
  <c r="M60" i="156"/>
  <c r="L60" i="156"/>
  <c r="K60" i="156"/>
  <c r="J60" i="156"/>
  <c r="C60" i="155" s="1"/>
  <c r="F13" i="266" s="1"/>
  <c r="I60" i="156"/>
  <c r="H60" i="156"/>
  <c r="G60" i="156"/>
  <c r="F60" i="156"/>
  <c r="E60" i="156"/>
  <c r="D60" i="156"/>
  <c r="C60" i="156"/>
  <c r="B60" i="211" s="1"/>
  <c r="B60" i="156"/>
  <c r="AD59" i="156"/>
  <c r="Y59" i="156"/>
  <c r="X59" i="156"/>
  <c r="W59" i="156"/>
  <c r="V59" i="156"/>
  <c r="U59" i="156"/>
  <c r="T59" i="156"/>
  <c r="S59" i="156"/>
  <c r="D59" i="211" s="1"/>
  <c r="R59" i="156"/>
  <c r="Q59" i="156"/>
  <c r="P59" i="156"/>
  <c r="O59" i="156"/>
  <c r="N59" i="156"/>
  <c r="M59" i="156"/>
  <c r="L59" i="156"/>
  <c r="K59" i="156"/>
  <c r="C59" i="211" s="1"/>
  <c r="I12" i="266" s="1"/>
  <c r="J59" i="156"/>
  <c r="I59" i="156"/>
  <c r="H59" i="156"/>
  <c r="G59" i="156"/>
  <c r="F59" i="156"/>
  <c r="E59" i="156"/>
  <c r="D59" i="156"/>
  <c r="B59" i="211" s="1"/>
  <c r="C59" i="156"/>
  <c r="B59" i="156"/>
  <c r="AB59" i="156" s="1"/>
  <c r="AD58" i="156"/>
  <c r="AC58" i="156"/>
  <c r="I58" i="156"/>
  <c r="H58" i="156"/>
  <c r="G58" i="156"/>
  <c r="F58" i="156"/>
  <c r="E58" i="156"/>
  <c r="D58" i="156"/>
  <c r="C58" i="156"/>
  <c r="B58" i="156"/>
  <c r="AD57" i="156"/>
  <c r="AC57" i="156"/>
  <c r="I57" i="156"/>
  <c r="H57" i="156"/>
  <c r="G57" i="156"/>
  <c r="F57" i="156"/>
  <c r="E57" i="156"/>
  <c r="D57" i="156"/>
  <c r="C57" i="156"/>
  <c r="B57" i="156"/>
  <c r="AB57" i="156" s="1"/>
  <c r="AD56" i="156"/>
  <c r="AC56" i="156"/>
  <c r="I56" i="156"/>
  <c r="H56" i="156"/>
  <c r="G56" i="156"/>
  <c r="F56" i="156"/>
  <c r="E56" i="156"/>
  <c r="D56" i="156"/>
  <c r="C56" i="156"/>
  <c r="B56" i="156"/>
  <c r="AB56" i="156" s="1"/>
  <c r="AD55" i="156"/>
  <c r="AC55" i="156"/>
  <c r="I55" i="156"/>
  <c r="H55" i="156"/>
  <c r="G55" i="156"/>
  <c r="F55" i="156"/>
  <c r="E55" i="156"/>
  <c r="D55" i="156"/>
  <c r="C55" i="156"/>
  <c r="B55" i="156"/>
  <c r="B55" i="155" s="1"/>
  <c r="AD54" i="156"/>
  <c r="AC54" i="156"/>
  <c r="I54" i="156"/>
  <c r="H54" i="156"/>
  <c r="G54" i="156"/>
  <c r="F54" i="156"/>
  <c r="E54" i="156"/>
  <c r="D54" i="156"/>
  <c r="C54" i="156"/>
  <c r="AD53" i="156"/>
  <c r="AC53" i="156"/>
  <c r="I53" i="156"/>
  <c r="H53" i="156"/>
  <c r="G53" i="156"/>
  <c r="F53" i="156"/>
  <c r="E53" i="156"/>
  <c r="D53" i="156"/>
  <c r="C53" i="156"/>
  <c r="B53" i="156"/>
  <c r="AD52" i="156"/>
  <c r="AC52" i="156"/>
  <c r="I52" i="156"/>
  <c r="H52" i="156"/>
  <c r="G52" i="156"/>
  <c r="F52" i="156"/>
  <c r="E52" i="156"/>
  <c r="D52" i="156"/>
  <c r="C52" i="156"/>
  <c r="B52" i="156"/>
  <c r="B52" i="155" s="1"/>
  <c r="AD51" i="156"/>
  <c r="AC51" i="156"/>
  <c r="I51" i="156"/>
  <c r="H51" i="156"/>
  <c r="G51" i="156"/>
  <c r="F51" i="156"/>
  <c r="E51" i="156"/>
  <c r="D51" i="156"/>
  <c r="C51" i="156"/>
  <c r="B51" i="156"/>
  <c r="AD50" i="156"/>
  <c r="AC50" i="156"/>
  <c r="I50" i="156"/>
  <c r="H50" i="156"/>
  <c r="G50" i="156"/>
  <c r="F50" i="156"/>
  <c r="E50" i="156"/>
  <c r="D50" i="156"/>
  <c r="C50" i="156"/>
  <c r="B50" i="156"/>
  <c r="AB50" i="156" s="1"/>
  <c r="AD49" i="156"/>
  <c r="AC49" i="156"/>
  <c r="I49" i="156"/>
  <c r="H49" i="156"/>
  <c r="G49" i="156"/>
  <c r="F49" i="156"/>
  <c r="E49" i="156"/>
  <c r="D49" i="156"/>
  <c r="C49" i="156"/>
  <c r="AD48" i="156"/>
  <c r="AC48" i="156"/>
  <c r="I48" i="156"/>
  <c r="H48" i="156"/>
  <c r="G48" i="156"/>
  <c r="F48" i="156"/>
  <c r="E48" i="156"/>
  <c r="D48" i="156"/>
  <c r="C48" i="156"/>
  <c r="B48" i="156"/>
  <c r="AD47" i="156"/>
  <c r="AC47" i="156"/>
  <c r="I47" i="156"/>
  <c r="H47" i="156"/>
  <c r="G47" i="156"/>
  <c r="F47" i="156"/>
  <c r="E47" i="156"/>
  <c r="D47" i="156"/>
  <c r="C47" i="156"/>
  <c r="B47" i="156"/>
  <c r="B47" i="155" s="1"/>
  <c r="AD46" i="156"/>
  <c r="AC46" i="156"/>
  <c r="I46" i="156"/>
  <c r="H46" i="156"/>
  <c r="G46" i="156"/>
  <c r="F46" i="156"/>
  <c r="E46" i="156"/>
  <c r="D46" i="156"/>
  <c r="C46" i="156"/>
  <c r="AD45" i="156"/>
  <c r="AC45" i="156"/>
  <c r="I45" i="156"/>
  <c r="H45" i="156"/>
  <c r="G45" i="156"/>
  <c r="F45" i="156"/>
  <c r="E45" i="156"/>
  <c r="D45" i="156"/>
  <c r="C45" i="156"/>
  <c r="B45" i="156"/>
  <c r="AD44" i="156"/>
  <c r="AC44" i="156"/>
  <c r="I44" i="156"/>
  <c r="H44" i="156"/>
  <c r="G44" i="156"/>
  <c r="F44" i="156"/>
  <c r="E44" i="156"/>
  <c r="D44" i="156"/>
  <c r="C44" i="156"/>
  <c r="AD43" i="156"/>
  <c r="AC43" i="156"/>
  <c r="I43" i="156"/>
  <c r="H43" i="156"/>
  <c r="G43" i="156"/>
  <c r="F43" i="156"/>
  <c r="E43" i="156"/>
  <c r="D43" i="156"/>
  <c r="C43" i="156"/>
  <c r="B43" i="156"/>
  <c r="AB43" i="156" s="1"/>
  <c r="AD42" i="156"/>
  <c r="AC42" i="156"/>
  <c r="I42" i="156"/>
  <c r="H42" i="156"/>
  <c r="G42" i="156"/>
  <c r="F42" i="156"/>
  <c r="E42" i="156"/>
  <c r="D42" i="156"/>
  <c r="C42" i="156"/>
  <c r="B42" i="156"/>
  <c r="AB42" i="156" s="1"/>
  <c r="AD41" i="156"/>
  <c r="AC41" i="156"/>
  <c r="I41" i="156"/>
  <c r="H41" i="156"/>
  <c r="G41" i="156"/>
  <c r="F41" i="156"/>
  <c r="E41" i="156"/>
  <c r="D41" i="156"/>
  <c r="C41" i="156"/>
  <c r="B41" i="156"/>
  <c r="AB41" i="156" s="1"/>
  <c r="AD40" i="156"/>
  <c r="AC40" i="156"/>
  <c r="I40" i="156"/>
  <c r="H40" i="156"/>
  <c r="G40" i="156"/>
  <c r="F40" i="156"/>
  <c r="E40" i="156"/>
  <c r="D40" i="156"/>
  <c r="C40" i="156"/>
  <c r="B40" i="156"/>
  <c r="AD39" i="156"/>
  <c r="AC39" i="156"/>
  <c r="I39" i="156"/>
  <c r="H39" i="156"/>
  <c r="G39" i="156"/>
  <c r="F39" i="156"/>
  <c r="E39" i="156"/>
  <c r="D39" i="156"/>
  <c r="C39" i="156"/>
  <c r="B39" i="156"/>
  <c r="B39" i="155" s="1"/>
  <c r="AD38" i="156"/>
  <c r="AC38" i="156"/>
  <c r="I38" i="156"/>
  <c r="H38" i="156"/>
  <c r="G38" i="156"/>
  <c r="F38" i="156"/>
  <c r="E38" i="156"/>
  <c r="D38" i="156"/>
  <c r="C38" i="156"/>
  <c r="AD37" i="156"/>
  <c r="AC37" i="156"/>
  <c r="I37" i="156"/>
  <c r="H37" i="156"/>
  <c r="G37" i="156"/>
  <c r="F37" i="156"/>
  <c r="E37" i="156"/>
  <c r="D37" i="156"/>
  <c r="C37" i="156"/>
  <c r="B37" i="156"/>
  <c r="AD36" i="156"/>
  <c r="AC36" i="156"/>
  <c r="I36" i="156"/>
  <c r="H36" i="156"/>
  <c r="G36" i="156"/>
  <c r="F36" i="156"/>
  <c r="E36" i="156"/>
  <c r="D36" i="156"/>
  <c r="C36" i="156"/>
  <c r="B36" i="156"/>
  <c r="B36" i="155" s="1"/>
  <c r="AD35" i="156"/>
  <c r="AC35" i="156"/>
  <c r="I35" i="156"/>
  <c r="H35" i="156"/>
  <c r="G35" i="156"/>
  <c r="F35" i="156"/>
  <c r="E35" i="156"/>
  <c r="D35" i="156"/>
  <c r="C35" i="156"/>
  <c r="B35" i="156"/>
  <c r="AD34" i="156"/>
  <c r="AC34" i="156"/>
  <c r="I34" i="156"/>
  <c r="H34" i="156"/>
  <c r="G34" i="156"/>
  <c r="F34" i="156"/>
  <c r="E34" i="156"/>
  <c r="D34" i="156"/>
  <c r="C34" i="156"/>
  <c r="B34" i="156"/>
  <c r="AB34" i="156" s="1"/>
  <c r="AD33" i="156"/>
  <c r="AC33" i="156"/>
  <c r="I33" i="156"/>
  <c r="H33" i="156"/>
  <c r="G33" i="156"/>
  <c r="F33" i="156"/>
  <c r="E33" i="156"/>
  <c r="D33" i="156"/>
  <c r="C33" i="156"/>
  <c r="AD32" i="156"/>
  <c r="AC32" i="156"/>
  <c r="I32" i="156"/>
  <c r="H32" i="156"/>
  <c r="G32" i="156"/>
  <c r="F32" i="156"/>
  <c r="E32" i="156"/>
  <c r="D32" i="156"/>
  <c r="C32" i="156"/>
  <c r="B32" i="156"/>
  <c r="AD31" i="156"/>
  <c r="AC31" i="156"/>
  <c r="I31" i="156"/>
  <c r="H31" i="156"/>
  <c r="G31" i="156"/>
  <c r="F31" i="156"/>
  <c r="E31" i="156"/>
  <c r="D31" i="156"/>
  <c r="C31" i="156"/>
  <c r="AD30" i="156"/>
  <c r="AC30" i="156"/>
  <c r="I30" i="156"/>
  <c r="H30" i="156"/>
  <c r="G30" i="156"/>
  <c r="F30" i="156"/>
  <c r="E30" i="156"/>
  <c r="D30" i="156"/>
  <c r="C30" i="156"/>
  <c r="AD29" i="156"/>
  <c r="AC29" i="156"/>
  <c r="I29" i="156"/>
  <c r="H29" i="156"/>
  <c r="G29" i="156"/>
  <c r="F29" i="156"/>
  <c r="E29" i="156"/>
  <c r="D29" i="156"/>
  <c r="C29" i="156"/>
  <c r="B29" i="156"/>
  <c r="AD28" i="156"/>
  <c r="AC28" i="156"/>
  <c r="I28" i="156"/>
  <c r="H28" i="156"/>
  <c r="G28" i="156"/>
  <c r="F28" i="156"/>
  <c r="E28" i="156"/>
  <c r="D28" i="156"/>
  <c r="C28" i="156"/>
  <c r="AD27" i="156"/>
  <c r="AC27" i="156"/>
  <c r="I27" i="156"/>
  <c r="H27" i="156"/>
  <c r="G27" i="156"/>
  <c r="F27" i="156"/>
  <c r="E27" i="156"/>
  <c r="D27" i="156"/>
  <c r="C27" i="156"/>
  <c r="B27" i="156"/>
  <c r="AD26" i="156"/>
  <c r="AC26" i="156"/>
  <c r="I26" i="156"/>
  <c r="H26" i="156"/>
  <c r="G26" i="156"/>
  <c r="F26" i="156"/>
  <c r="E26" i="156"/>
  <c r="D26" i="156"/>
  <c r="C26" i="156"/>
  <c r="B26" i="156"/>
  <c r="B26" i="155" s="1"/>
  <c r="AD25" i="156"/>
  <c r="AC25" i="156"/>
  <c r="I25" i="156"/>
  <c r="H25" i="156"/>
  <c r="G25" i="156"/>
  <c r="F25" i="156"/>
  <c r="E25" i="156"/>
  <c r="D25" i="156"/>
  <c r="C25" i="156"/>
  <c r="B25" i="156"/>
  <c r="AD24" i="156"/>
  <c r="AC24" i="156"/>
  <c r="I24" i="156"/>
  <c r="H24" i="156"/>
  <c r="G24" i="156"/>
  <c r="F24" i="156"/>
  <c r="E24" i="156"/>
  <c r="D24" i="156"/>
  <c r="C24" i="156"/>
  <c r="B24" i="156"/>
  <c r="AD23" i="156"/>
  <c r="AC23" i="156"/>
  <c r="I23" i="156"/>
  <c r="H23" i="156"/>
  <c r="G23" i="156"/>
  <c r="F23" i="156"/>
  <c r="E23" i="156"/>
  <c r="D23" i="156"/>
  <c r="C23" i="156"/>
  <c r="B23" i="156"/>
  <c r="B23" i="155" s="1"/>
  <c r="AD22" i="156"/>
  <c r="AC22" i="156"/>
  <c r="I22" i="156"/>
  <c r="H22" i="156"/>
  <c r="G22" i="156"/>
  <c r="F22" i="156"/>
  <c r="E22" i="156"/>
  <c r="D22" i="156"/>
  <c r="C22" i="156"/>
  <c r="AD21" i="156"/>
  <c r="AC21" i="156"/>
  <c r="I21" i="156"/>
  <c r="H21" i="156"/>
  <c r="G21" i="156"/>
  <c r="F21" i="156"/>
  <c r="E21" i="156"/>
  <c r="D21" i="156"/>
  <c r="C21" i="156"/>
  <c r="B21" i="156"/>
  <c r="AD20" i="156"/>
  <c r="AC20" i="156"/>
  <c r="I20" i="156"/>
  <c r="H20" i="156"/>
  <c r="G20" i="156"/>
  <c r="F20" i="156"/>
  <c r="E20" i="156"/>
  <c r="D20" i="156"/>
  <c r="C20" i="156"/>
  <c r="B20" i="156"/>
  <c r="B20" i="155" s="1"/>
  <c r="AD19" i="156"/>
  <c r="AC19" i="156"/>
  <c r="I19" i="156"/>
  <c r="H19" i="156"/>
  <c r="G19" i="156"/>
  <c r="F19" i="156"/>
  <c r="E19" i="156"/>
  <c r="D19" i="156"/>
  <c r="C19" i="156"/>
  <c r="B19" i="156"/>
  <c r="AB19" i="156" s="1"/>
  <c r="AD18" i="156"/>
  <c r="AC18" i="156"/>
  <c r="I18" i="156"/>
  <c r="H18" i="156"/>
  <c r="G18" i="156"/>
  <c r="F18" i="156"/>
  <c r="E18" i="156"/>
  <c r="D18" i="156"/>
  <c r="C18" i="156"/>
  <c r="B18" i="156"/>
  <c r="AB18" i="156" s="1"/>
  <c r="AD17" i="156"/>
  <c r="AC17" i="156"/>
  <c r="I17" i="156"/>
  <c r="H17" i="156"/>
  <c r="G17" i="156"/>
  <c r="F17" i="156"/>
  <c r="E17" i="156"/>
  <c r="D17" i="156"/>
  <c r="C17" i="156"/>
  <c r="AD16" i="156"/>
  <c r="AC16" i="156"/>
  <c r="I16" i="156"/>
  <c r="H16" i="156"/>
  <c r="G16" i="156"/>
  <c r="F16" i="156"/>
  <c r="E16" i="156"/>
  <c r="D16" i="156"/>
  <c r="C16" i="156"/>
  <c r="B16" i="156"/>
  <c r="AB16" i="156" s="1"/>
  <c r="AD15" i="156"/>
  <c r="AC15" i="156"/>
  <c r="I15" i="156"/>
  <c r="H15" i="156"/>
  <c r="G15" i="156"/>
  <c r="F15" i="156"/>
  <c r="E15" i="156"/>
  <c r="D15" i="156"/>
  <c r="C15" i="156"/>
  <c r="AD14" i="156"/>
  <c r="AC14" i="156"/>
  <c r="I14" i="156"/>
  <c r="H14" i="156"/>
  <c r="G14" i="156"/>
  <c r="F14" i="156"/>
  <c r="E14" i="156"/>
  <c r="D14" i="156"/>
  <c r="C14" i="156"/>
  <c r="AD13" i="156"/>
  <c r="AC13" i="156"/>
  <c r="I13" i="156"/>
  <c r="H13" i="156"/>
  <c r="G13" i="156"/>
  <c r="F13" i="156"/>
  <c r="E13" i="156"/>
  <c r="D13" i="156"/>
  <c r="C13" i="156"/>
  <c r="B13" i="156"/>
  <c r="AD12" i="156"/>
  <c r="AC12" i="156"/>
  <c r="I12" i="156"/>
  <c r="H12" i="156"/>
  <c r="G12" i="156"/>
  <c r="F12" i="156"/>
  <c r="E12" i="156"/>
  <c r="D12" i="156"/>
  <c r="C12" i="156"/>
  <c r="B12" i="156"/>
  <c r="B12" i="155" s="1"/>
  <c r="AD11" i="156"/>
  <c r="AC11" i="156"/>
  <c r="I11" i="156"/>
  <c r="H11" i="156"/>
  <c r="G11" i="156"/>
  <c r="F11" i="156"/>
  <c r="E11" i="156"/>
  <c r="D11" i="156"/>
  <c r="C11" i="156"/>
  <c r="B11" i="156"/>
  <c r="AD10" i="156"/>
  <c r="AC10" i="156"/>
  <c r="I10" i="156"/>
  <c r="H10" i="156"/>
  <c r="G10" i="156"/>
  <c r="AB10" i="156" s="1"/>
  <c r="F10" i="156"/>
  <c r="E10" i="156"/>
  <c r="D10" i="156"/>
  <c r="C10" i="156"/>
  <c r="B10" i="156"/>
  <c r="B10" i="155" s="1"/>
  <c r="C116" i="155"/>
  <c r="F69" i="266" s="1"/>
  <c r="B116" i="155"/>
  <c r="R115" i="155"/>
  <c r="N115" i="155"/>
  <c r="M115" i="155"/>
  <c r="L115" i="155"/>
  <c r="J115" i="155"/>
  <c r="I115" i="155"/>
  <c r="O115" i="155" s="1"/>
  <c r="G115" i="155"/>
  <c r="P115" i="155" s="1"/>
  <c r="F115" i="155"/>
  <c r="E115" i="155"/>
  <c r="D115" i="155"/>
  <c r="C115" i="155"/>
  <c r="B115" i="155"/>
  <c r="N114" i="155"/>
  <c r="M114" i="155"/>
  <c r="L114" i="155"/>
  <c r="J114" i="155"/>
  <c r="I114" i="155"/>
  <c r="O114" i="155" s="1"/>
  <c r="H114" i="155"/>
  <c r="Q114" i="155" s="1"/>
  <c r="G114" i="155"/>
  <c r="P114" i="155" s="1"/>
  <c r="F114" i="155"/>
  <c r="E114" i="155"/>
  <c r="D114" i="155"/>
  <c r="C114" i="155"/>
  <c r="F67" i="266" s="1"/>
  <c r="B114" i="155"/>
  <c r="E113" i="155"/>
  <c r="C113" i="155"/>
  <c r="F66" i="266" s="1"/>
  <c r="J112" i="155"/>
  <c r="I112" i="155"/>
  <c r="R112" i="155" s="1"/>
  <c r="H112" i="155"/>
  <c r="Q112" i="155" s="1"/>
  <c r="G112" i="155"/>
  <c r="F112" i="155"/>
  <c r="E112" i="155"/>
  <c r="M112" i="155" s="1"/>
  <c r="D112" i="155"/>
  <c r="C112" i="155"/>
  <c r="F65" i="266" s="1"/>
  <c r="B112" i="155"/>
  <c r="Q111" i="155"/>
  <c r="J111" i="155"/>
  <c r="I111" i="155"/>
  <c r="R111" i="155" s="1"/>
  <c r="H111" i="155"/>
  <c r="F111" i="155"/>
  <c r="E111" i="155"/>
  <c r="R110" i="155"/>
  <c r="I110" i="155"/>
  <c r="H110" i="155"/>
  <c r="Q110" i="155" s="1"/>
  <c r="G110" i="155"/>
  <c r="F110" i="155"/>
  <c r="N110" i="155" s="1"/>
  <c r="D110" i="155"/>
  <c r="C110" i="155"/>
  <c r="F63" i="266" s="1"/>
  <c r="J109" i="155"/>
  <c r="I109" i="155"/>
  <c r="R109" i="155" s="1"/>
  <c r="H109" i="155"/>
  <c r="G109" i="155"/>
  <c r="F109" i="155"/>
  <c r="N109" i="155" s="1"/>
  <c r="E109" i="155"/>
  <c r="D109" i="155"/>
  <c r="C109" i="155"/>
  <c r="F62" i="266" s="1"/>
  <c r="B109" i="155"/>
  <c r="R108" i="155"/>
  <c r="J108" i="155"/>
  <c r="I108" i="155"/>
  <c r="H108" i="155"/>
  <c r="Q108" i="155" s="1"/>
  <c r="C108" i="155"/>
  <c r="F61" i="266" s="1"/>
  <c r="B108" i="155"/>
  <c r="N107" i="155"/>
  <c r="M107" i="155"/>
  <c r="L107" i="155"/>
  <c r="G107" i="155"/>
  <c r="F107" i="155"/>
  <c r="E107" i="155"/>
  <c r="D107" i="155"/>
  <c r="C107" i="155"/>
  <c r="F60" i="266" s="1"/>
  <c r="B107" i="155"/>
  <c r="N106" i="155"/>
  <c r="J106" i="155"/>
  <c r="P105" i="152" s="1"/>
  <c r="I106" i="155"/>
  <c r="O106" i="155" s="1"/>
  <c r="H106" i="155"/>
  <c r="Q106" i="155" s="1"/>
  <c r="G106" i="155"/>
  <c r="P106" i="155" s="1"/>
  <c r="F106" i="155"/>
  <c r="E106" i="155"/>
  <c r="M106" i="155" s="1"/>
  <c r="O105" i="155"/>
  <c r="F105" i="155"/>
  <c r="N105" i="155" s="1"/>
  <c r="E105" i="155"/>
  <c r="D105" i="155"/>
  <c r="C105" i="155"/>
  <c r="F58" i="266" s="1"/>
  <c r="P104" i="155"/>
  <c r="O104" i="155"/>
  <c r="M104" i="155"/>
  <c r="J104" i="155"/>
  <c r="I104" i="155"/>
  <c r="R104" i="155" s="1"/>
  <c r="H104" i="155"/>
  <c r="Q104" i="155" s="1"/>
  <c r="G104" i="155"/>
  <c r="F104" i="155"/>
  <c r="N104" i="155" s="1"/>
  <c r="E104" i="155"/>
  <c r="L104" i="155" s="1"/>
  <c r="D104" i="155"/>
  <c r="C104" i="155"/>
  <c r="F57" i="266" s="1"/>
  <c r="B104" i="155"/>
  <c r="Q103" i="155"/>
  <c r="P103" i="155"/>
  <c r="J103" i="155"/>
  <c r="I103" i="155"/>
  <c r="R103" i="155" s="1"/>
  <c r="H103" i="155"/>
  <c r="G103" i="155"/>
  <c r="O103" i="155" s="1"/>
  <c r="F103" i="155"/>
  <c r="N103" i="155" s="1"/>
  <c r="E103" i="155"/>
  <c r="H102" i="155"/>
  <c r="F102" i="155"/>
  <c r="D102" i="155"/>
  <c r="C102" i="155"/>
  <c r="F55" i="266" s="1"/>
  <c r="P101" i="155"/>
  <c r="J101" i="155"/>
  <c r="I101" i="155"/>
  <c r="H101" i="155"/>
  <c r="G101" i="155"/>
  <c r="F101" i="155"/>
  <c r="N101" i="155" s="1"/>
  <c r="E101" i="155"/>
  <c r="D101" i="155"/>
  <c r="C101" i="155"/>
  <c r="B101" i="155"/>
  <c r="H100" i="155"/>
  <c r="C100" i="155"/>
  <c r="F53" i="266" s="1"/>
  <c r="B100" i="155"/>
  <c r="N99" i="155"/>
  <c r="M99" i="155"/>
  <c r="L99" i="155"/>
  <c r="J99" i="155"/>
  <c r="I99" i="155"/>
  <c r="G99" i="155"/>
  <c r="P99" i="155" s="1"/>
  <c r="F99" i="155"/>
  <c r="E99" i="155"/>
  <c r="D99" i="155"/>
  <c r="C99" i="155"/>
  <c r="F52" i="266" s="1"/>
  <c r="B99" i="155"/>
  <c r="N98" i="155"/>
  <c r="M98" i="155"/>
  <c r="J98" i="155"/>
  <c r="I98" i="155"/>
  <c r="O98" i="155" s="1"/>
  <c r="H98" i="155"/>
  <c r="Q98" i="155" s="1"/>
  <c r="G98" i="155"/>
  <c r="P98" i="155" s="1"/>
  <c r="F98" i="155"/>
  <c r="E98" i="155"/>
  <c r="L98" i="155" s="1"/>
  <c r="D98" i="155"/>
  <c r="C98" i="155"/>
  <c r="F51" i="266" s="1"/>
  <c r="B98" i="155"/>
  <c r="F97" i="155"/>
  <c r="E97" i="155"/>
  <c r="M97" i="155" s="1"/>
  <c r="P96" i="155"/>
  <c r="N96" i="155"/>
  <c r="M96" i="155"/>
  <c r="J96" i="155"/>
  <c r="I96" i="155"/>
  <c r="R96" i="155" s="1"/>
  <c r="H96" i="155"/>
  <c r="Q96" i="155" s="1"/>
  <c r="G96" i="155"/>
  <c r="O96" i="155" s="1"/>
  <c r="F96" i="155"/>
  <c r="E96" i="155"/>
  <c r="D96" i="155"/>
  <c r="C96" i="155"/>
  <c r="B96" i="155"/>
  <c r="J95" i="155"/>
  <c r="I95" i="155"/>
  <c r="R95" i="155" s="1"/>
  <c r="H95" i="155"/>
  <c r="Q95" i="155" s="1"/>
  <c r="G95" i="155"/>
  <c r="F95" i="155"/>
  <c r="N95" i="155" s="1"/>
  <c r="I94" i="155"/>
  <c r="R94" i="155" s="1"/>
  <c r="H94" i="155"/>
  <c r="Q94" i="155" s="1"/>
  <c r="G94" i="155"/>
  <c r="F94" i="155"/>
  <c r="D94" i="155"/>
  <c r="C94" i="155"/>
  <c r="Q93" i="155"/>
  <c r="P93" i="155"/>
  <c r="J93" i="155"/>
  <c r="I93" i="155"/>
  <c r="H93" i="155"/>
  <c r="G93" i="155"/>
  <c r="F93" i="155"/>
  <c r="E93" i="155"/>
  <c r="D93" i="155"/>
  <c r="C93" i="155"/>
  <c r="B93" i="155"/>
  <c r="J92" i="155"/>
  <c r="I92" i="155"/>
  <c r="R92" i="155" s="1"/>
  <c r="H92" i="155"/>
  <c r="Q92" i="155" s="1"/>
  <c r="C92" i="155"/>
  <c r="F45" i="266" s="1"/>
  <c r="N91" i="155"/>
  <c r="M91" i="155"/>
  <c r="L91" i="155"/>
  <c r="J91" i="155"/>
  <c r="I91" i="155"/>
  <c r="G91" i="155"/>
  <c r="F91" i="155"/>
  <c r="E91" i="155"/>
  <c r="D91" i="155"/>
  <c r="C91" i="155"/>
  <c r="F44" i="266" s="1"/>
  <c r="B91" i="155"/>
  <c r="N90" i="155"/>
  <c r="J90" i="155"/>
  <c r="I90" i="155"/>
  <c r="O90" i="155" s="1"/>
  <c r="H90" i="155"/>
  <c r="Q90" i="155" s="1"/>
  <c r="G90" i="155"/>
  <c r="P90" i="155" s="1"/>
  <c r="F90" i="155"/>
  <c r="E90" i="155"/>
  <c r="O89" i="155"/>
  <c r="L89" i="155"/>
  <c r="F89" i="155"/>
  <c r="N89" i="155" s="1"/>
  <c r="E89" i="155"/>
  <c r="O88" i="155"/>
  <c r="N88" i="155"/>
  <c r="M88" i="155"/>
  <c r="J88" i="155"/>
  <c r="I88" i="155"/>
  <c r="R88" i="155" s="1"/>
  <c r="H88" i="155"/>
  <c r="Q88" i="155" s="1"/>
  <c r="G88" i="155"/>
  <c r="P88" i="155" s="1"/>
  <c r="F88" i="155"/>
  <c r="E88" i="155"/>
  <c r="L88" i="155" s="1"/>
  <c r="D88" i="155"/>
  <c r="C88" i="155"/>
  <c r="B88" i="155"/>
  <c r="J87" i="155"/>
  <c r="I87" i="155"/>
  <c r="R87" i="155" s="1"/>
  <c r="H87" i="155"/>
  <c r="Q87" i="155" s="1"/>
  <c r="G87" i="155"/>
  <c r="F87" i="155"/>
  <c r="N87" i="155" s="1"/>
  <c r="E87" i="155"/>
  <c r="I86" i="155"/>
  <c r="R86" i="155" s="1"/>
  <c r="H86" i="155"/>
  <c r="Q86" i="155" s="1"/>
  <c r="D86" i="155"/>
  <c r="C86" i="155"/>
  <c r="R85" i="155"/>
  <c r="Q85" i="155"/>
  <c r="P85" i="155"/>
  <c r="J85" i="155"/>
  <c r="I85" i="155"/>
  <c r="H85" i="155"/>
  <c r="G85" i="155"/>
  <c r="F85" i="155"/>
  <c r="N85" i="155" s="1"/>
  <c r="E85" i="155"/>
  <c r="M85" i="155" s="1"/>
  <c r="D85" i="155"/>
  <c r="C85" i="155"/>
  <c r="B85" i="155"/>
  <c r="I84" i="155"/>
  <c r="H84" i="155"/>
  <c r="Q84" i="155" s="1"/>
  <c r="N83" i="155"/>
  <c r="M83" i="155"/>
  <c r="L83" i="155"/>
  <c r="J83" i="155"/>
  <c r="I83" i="155"/>
  <c r="R83" i="155" s="1"/>
  <c r="G83" i="155"/>
  <c r="P83" i="155" s="1"/>
  <c r="F83" i="155"/>
  <c r="E83" i="155"/>
  <c r="D83" i="155"/>
  <c r="C83" i="155"/>
  <c r="F36" i="266" s="1"/>
  <c r="B83" i="155"/>
  <c r="N82" i="155"/>
  <c r="M82" i="155"/>
  <c r="L82" i="155"/>
  <c r="J82" i="155"/>
  <c r="I82" i="155"/>
  <c r="O82" i="155" s="1"/>
  <c r="H82" i="155"/>
  <c r="Q82" i="155" s="1"/>
  <c r="G82" i="155"/>
  <c r="P82" i="155" s="1"/>
  <c r="F82" i="155"/>
  <c r="E82" i="155"/>
  <c r="D81" i="155"/>
  <c r="P80" i="155"/>
  <c r="O80" i="155"/>
  <c r="N80" i="155"/>
  <c r="J80" i="155"/>
  <c r="I80" i="155"/>
  <c r="R80" i="155" s="1"/>
  <c r="H80" i="155"/>
  <c r="Q80" i="155" s="1"/>
  <c r="G80" i="155"/>
  <c r="F80" i="155"/>
  <c r="E80" i="155"/>
  <c r="L80" i="155" s="1"/>
  <c r="D80" i="155"/>
  <c r="C80" i="155"/>
  <c r="B80" i="155"/>
  <c r="J79" i="155"/>
  <c r="I79" i="155"/>
  <c r="R79" i="155" s="1"/>
  <c r="H79" i="155"/>
  <c r="Q79" i="155" s="1"/>
  <c r="P78" i="155"/>
  <c r="O78" i="155"/>
  <c r="I78" i="155"/>
  <c r="H78" i="155"/>
  <c r="G78" i="155"/>
  <c r="F78" i="155"/>
  <c r="N78" i="155" s="1"/>
  <c r="D78" i="155"/>
  <c r="C78" i="155"/>
  <c r="R77" i="155"/>
  <c r="Q77" i="155"/>
  <c r="J77" i="155"/>
  <c r="I77" i="155"/>
  <c r="H77" i="155"/>
  <c r="G77" i="155"/>
  <c r="P77" i="155" s="1"/>
  <c r="F77" i="155"/>
  <c r="N77" i="155" s="1"/>
  <c r="E77" i="155"/>
  <c r="M77" i="155" s="1"/>
  <c r="D77" i="155"/>
  <c r="C77" i="155"/>
  <c r="B77" i="155"/>
  <c r="J76" i="155"/>
  <c r="I76" i="155"/>
  <c r="H76" i="155"/>
  <c r="C76" i="155"/>
  <c r="F29" i="266" s="1"/>
  <c r="N75" i="155"/>
  <c r="M75" i="155"/>
  <c r="L75" i="155"/>
  <c r="G75" i="155"/>
  <c r="F75" i="155"/>
  <c r="E75" i="155"/>
  <c r="D75" i="155"/>
  <c r="C75" i="155"/>
  <c r="F28" i="266" s="1"/>
  <c r="B75" i="155"/>
  <c r="N74" i="155"/>
  <c r="M74" i="155"/>
  <c r="J74" i="155"/>
  <c r="I74" i="155"/>
  <c r="O74" i="155" s="1"/>
  <c r="H74" i="155"/>
  <c r="Q74" i="155" s="1"/>
  <c r="G74" i="155"/>
  <c r="P74" i="155" s="1"/>
  <c r="F74" i="155"/>
  <c r="E74" i="155"/>
  <c r="L74" i="155" s="1"/>
  <c r="D74" i="155"/>
  <c r="B74" i="155"/>
  <c r="O73" i="155"/>
  <c r="N73" i="155"/>
  <c r="M73" i="155"/>
  <c r="F73" i="155"/>
  <c r="E73" i="155"/>
  <c r="L73" i="155" s="1"/>
  <c r="P72" i="155"/>
  <c r="O72" i="155"/>
  <c r="N72" i="155"/>
  <c r="J72" i="155"/>
  <c r="I72" i="155"/>
  <c r="R72" i="155" s="1"/>
  <c r="H72" i="155"/>
  <c r="Q72" i="155" s="1"/>
  <c r="G72" i="155"/>
  <c r="F72" i="155"/>
  <c r="E72" i="155"/>
  <c r="D72" i="155"/>
  <c r="C72" i="155"/>
  <c r="B72" i="155"/>
  <c r="Q71" i="155"/>
  <c r="O71" i="155"/>
  <c r="N71" i="155"/>
  <c r="J71" i="155"/>
  <c r="I71" i="155"/>
  <c r="R71" i="155" s="1"/>
  <c r="H71" i="155"/>
  <c r="G71" i="155"/>
  <c r="P71" i="155" s="1"/>
  <c r="F71" i="155"/>
  <c r="E71" i="155"/>
  <c r="D70" i="155"/>
  <c r="C70" i="155"/>
  <c r="R69" i="155"/>
  <c r="J69" i="155"/>
  <c r="I69" i="155"/>
  <c r="H69" i="155"/>
  <c r="Q69" i="155" s="1"/>
  <c r="G69" i="155"/>
  <c r="F69" i="155"/>
  <c r="N69" i="155" s="1"/>
  <c r="E69" i="155"/>
  <c r="M69" i="155" s="1"/>
  <c r="D69" i="155"/>
  <c r="C69" i="155"/>
  <c r="B69" i="155"/>
  <c r="J68" i="155"/>
  <c r="C68" i="155"/>
  <c r="F21" i="266" s="1"/>
  <c r="B68" i="155"/>
  <c r="R67" i="155"/>
  <c r="N67" i="155"/>
  <c r="M67" i="155"/>
  <c r="L67" i="155"/>
  <c r="J67" i="155"/>
  <c r="I67" i="155"/>
  <c r="G67" i="155"/>
  <c r="P67" i="155" s="1"/>
  <c r="F67" i="155"/>
  <c r="E67" i="155"/>
  <c r="D67" i="155"/>
  <c r="C67" i="155"/>
  <c r="F20" i="266" s="1"/>
  <c r="B67" i="155"/>
  <c r="N66" i="155"/>
  <c r="L66" i="155"/>
  <c r="J66" i="155"/>
  <c r="I66" i="155"/>
  <c r="O66" i="155" s="1"/>
  <c r="H66" i="155"/>
  <c r="Q66" i="155" s="1"/>
  <c r="G66" i="155"/>
  <c r="P66" i="155" s="1"/>
  <c r="F66" i="155"/>
  <c r="E66" i="155"/>
  <c r="M66" i="155" s="1"/>
  <c r="B66" i="155"/>
  <c r="D65" i="155"/>
  <c r="C65" i="155"/>
  <c r="F18" i="266" s="1"/>
  <c r="J64" i="155"/>
  <c r="I64" i="155"/>
  <c r="R64" i="155" s="1"/>
  <c r="H64" i="155"/>
  <c r="Q64" i="155" s="1"/>
  <c r="G64" i="155"/>
  <c r="O64" i="155" s="1"/>
  <c r="F64" i="155"/>
  <c r="E64" i="155"/>
  <c r="D64" i="155"/>
  <c r="C64" i="155"/>
  <c r="B64" i="155"/>
  <c r="J63" i="155"/>
  <c r="I63" i="155"/>
  <c r="R63" i="155" s="1"/>
  <c r="H63" i="155"/>
  <c r="Q63" i="155" s="1"/>
  <c r="R62" i="155"/>
  <c r="Q62" i="155"/>
  <c r="P62" i="155"/>
  <c r="I62" i="155"/>
  <c r="O62" i="155" s="1"/>
  <c r="H62" i="155"/>
  <c r="G62" i="155"/>
  <c r="F62" i="155"/>
  <c r="N62" i="155" s="1"/>
  <c r="D62" i="155"/>
  <c r="C62" i="155"/>
  <c r="J61" i="155"/>
  <c r="I61" i="155"/>
  <c r="R61" i="155" s="1"/>
  <c r="H61" i="155"/>
  <c r="Q61" i="155" s="1"/>
  <c r="G61" i="155"/>
  <c r="F61" i="155"/>
  <c r="E61" i="155"/>
  <c r="M61" i="155" s="1"/>
  <c r="D61" i="155"/>
  <c r="C61" i="155"/>
  <c r="B61" i="155"/>
  <c r="R60" i="155"/>
  <c r="Q60" i="155"/>
  <c r="J60" i="155"/>
  <c r="I60" i="155"/>
  <c r="H60" i="155"/>
  <c r="M59" i="155"/>
  <c r="G59" i="155"/>
  <c r="F59" i="155"/>
  <c r="E59" i="155"/>
  <c r="L59" i="155" s="1"/>
  <c r="D59" i="155"/>
  <c r="C59" i="155"/>
  <c r="F12" i="266" s="1"/>
  <c r="B59" i="155"/>
  <c r="P58" i="155"/>
  <c r="O58" i="155"/>
  <c r="N58" i="155"/>
  <c r="J58" i="155"/>
  <c r="I58" i="155"/>
  <c r="R58" i="155" s="1"/>
  <c r="H58" i="155"/>
  <c r="Q58" i="155" s="1"/>
  <c r="G58" i="155"/>
  <c r="F58" i="155"/>
  <c r="E58" i="155"/>
  <c r="B58" i="155"/>
  <c r="N57" i="155"/>
  <c r="J57" i="155"/>
  <c r="E57" i="155"/>
  <c r="M57" i="155" s="1"/>
  <c r="B57" i="155"/>
  <c r="R56" i="155"/>
  <c r="Q56" i="155"/>
  <c r="M56" i="155"/>
  <c r="L56" i="155"/>
  <c r="J56" i="155"/>
  <c r="I56" i="155"/>
  <c r="H56" i="155"/>
  <c r="G56" i="155"/>
  <c r="O56" i="155" s="1"/>
  <c r="F56" i="155"/>
  <c r="N56" i="155" s="1"/>
  <c r="E56" i="155"/>
  <c r="B56" i="155"/>
  <c r="J55" i="155"/>
  <c r="I55" i="155"/>
  <c r="H55" i="155"/>
  <c r="G55" i="155"/>
  <c r="P55" i="155" s="1"/>
  <c r="F55" i="155"/>
  <c r="N55" i="155" s="1"/>
  <c r="G54" i="155"/>
  <c r="F54" i="155"/>
  <c r="N54" i="155" s="1"/>
  <c r="N53" i="155"/>
  <c r="L53" i="155"/>
  <c r="J53" i="155"/>
  <c r="I53" i="155"/>
  <c r="O53" i="155" s="1"/>
  <c r="H53" i="155"/>
  <c r="Q53" i="155" s="1"/>
  <c r="G53" i="155"/>
  <c r="P53" i="155" s="1"/>
  <c r="F53" i="155"/>
  <c r="E53" i="155"/>
  <c r="M53" i="155" s="1"/>
  <c r="B53" i="155"/>
  <c r="J52" i="155"/>
  <c r="I51" i="155"/>
  <c r="R51" i="155" s="1"/>
  <c r="H51" i="155"/>
  <c r="G51" i="155"/>
  <c r="F51" i="155"/>
  <c r="N51" i="155" s="1"/>
  <c r="E51" i="155"/>
  <c r="M51" i="155" s="1"/>
  <c r="B51" i="155"/>
  <c r="P50" i="155"/>
  <c r="O50" i="155"/>
  <c r="N50" i="155"/>
  <c r="J50" i="155"/>
  <c r="I50" i="155"/>
  <c r="R50" i="155" s="1"/>
  <c r="H50" i="155"/>
  <c r="Q50" i="155" s="1"/>
  <c r="G50" i="155"/>
  <c r="F50" i="155"/>
  <c r="E50" i="155"/>
  <c r="L50" i="155" s="1"/>
  <c r="B50" i="155"/>
  <c r="R48" i="155"/>
  <c r="Q48" i="155"/>
  <c r="L48" i="155"/>
  <c r="J48" i="155"/>
  <c r="I48" i="155"/>
  <c r="H48" i="155"/>
  <c r="G48" i="155"/>
  <c r="F48" i="155"/>
  <c r="N48" i="155" s="1"/>
  <c r="E48" i="155"/>
  <c r="B48" i="155"/>
  <c r="R47" i="155"/>
  <c r="J47" i="155"/>
  <c r="I47" i="155"/>
  <c r="H47" i="155"/>
  <c r="Q47" i="155" s="1"/>
  <c r="G47" i="155"/>
  <c r="G46" i="155"/>
  <c r="O46" i="155" s="1"/>
  <c r="F46" i="155"/>
  <c r="N46" i="155" s="1"/>
  <c r="E46" i="155"/>
  <c r="B46" i="155"/>
  <c r="N45" i="155"/>
  <c r="M45" i="155"/>
  <c r="L45" i="155"/>
  <c r="J45" i="155"/>
  <c r="I45" i="155"/>
  <c r="R45" i="155" s="1"/>
  <c r="H45" i="155"/>
  <c r="Q45" i="155" s="1"/>
  <c r="G45" i="155"/>
  <c r="P45" i="155" s="1"/>
  <c r="F45" i="155"/>
  <c r="E45" i="155"/>
  <c r="B45" i="155"/>
  <c r="J44" i="155"/>
  <c r="I44" i="155"/>
  <c r="H44" i="155"/>
  <c r="Q44" i="155" s="1"/>
  <c r="G43" i="155"/>
  <c r="F43" i="155"/>
  <c r="E43" i="155"/>
  <c r="B43" i="155"/>
  <c r="P42" i="155"/>
  <c r="N42" i="155"/>
  <c r="M42" i="155"/>
  <c r="J42" i="155"/>
  <c r="I42" i="155"/>
  <c r="R42" i="155" s="1"/>
  <c r="H42" i="155"/>
  <c r="Q42" i="155" s="1"/>
  <c r="G42" i="155"/>
  <c r="O42" i="155" s="1"/>
  <c r="F42" i="155"/>
  <c r="E42" i="155"/>
  <c r="B42" i="155"/>
  <c r="M41" i="155"/>
  <c r="J41" i="155"/>
  <c r="E41" i="155"/>
  <c r="B41" i="155"/>
  <c r="L40" i="155"/>
  <c r="J40" i="155"/>
  <c r="I40" i="155"/>
  <c r="H40" i="155"/>
  <c r="G40" i="155"/>
  <c r="F40" i="155"/>
  <c r="N40" i="155" s="1"/>
  <c r="E40" i="155"/>
  <c r="M40" i="155" s="1"/>
  <c r="B40" i="155"/>
  <c r="R39" i="155"/>
  <c r="Q39" i="155"/>
  <c r="P39" i="155"/>
  <c r="J39" i="155"/>
  <c r="I39" i="155"/>
  <c r="H39" i="155"/>
  <c r="G39" i="155"/>
  <c r="O39" i="155" s="1"/>
  <c r="F39" i="155"/>
  <c r="N39" i="155" s="1"/>
  <c r="N37" i="155"/>
  <c r="J37" i="155"/>
  <c r="I37" i="155"/>
  <c r="R37" i="155" s="1"/>
  <c r="H37" i="155"/>
  <c r="Q37" i="155" s="1"/>
  <c r="G37" i="155"/>
  <c r="P37" i="155" s="1"/>
  <c r="F37" i="155"/>
  <c r="E37" i="155"/>
  <c r="L37" i="155" s="1"/>
  <c r="B37" i="155"/>
  <c r="H36" i="155"/>
  <c r="R35" i="155"/>
  <c r="Q35" i="155"/>
  <c r="I35" i="155"/>
  <c r="H35" i="155"/>
  <c r="G35" i="155"/>
  <c r="O35" i="155" s="1"/>
  <c r="F35" i="155"/>
  <c r="N35" i="155" s="1"/>
  <c r="E35" i="155"/>
  <c r="B35" i="155"/>
  <c r="J34" i="155"/>
  <c r="I34" i="155"/>
  <c r="R34" i="155" s="1"/>
  <c r="H34" i="155"/>
  <c r="Q34" i="155" s="1"/>
  <c r="G34" i="155"/>
  <c r="F34" i="155"/>
  <c r="E34" i="155"/>
  <c r="M34" i="155" s="1"/>
  <c r="B34" i="155"/>
  <c r="J33" i="155"/>
  <c r="E33" i="155"/>
  <c r="L32" i="155"/>
  <c r="J32" i="155"/>
  <c r="P31" i="152" s="1"/>
  <c r="I32" i="155"/>
  <c r="R32" i="155" s="1"/>
  <c r="H32" i="155"/>
  <c r="Q32" i="155" s="1"/>
  <c r="G32" i="155"/>
  <c r="F32" i="155"/>
  <c r="N32" i="155" s="1"/>
  <c r="E32" i="155"/>
  <c r="M32" i="155" s="1"/>
  <c r="B32" i="155"/>
  <c r="Q31" i="155"/>
  <c r="J31" i="155"/>
  <c r="I31" i="155"/>
  <c r="R31" i="155" s="1"/>
  <c r="H31" i="155"/>
  <c r="P30" i="155"/>
  <c r="O30" i="155"/>
  <c r="N30" i="155"/>
  <c r="M30" i="155"/>
  <c r="G30" i="155"/>
  <c r="F30" i="155"/>
  <c r="E30" i="155"/>
  <c r="L30" i="155" s="1"/>
  <c r="B30" i="155"/>
  <c r="N29" i="155"/>
  <c r="M29" i="155"/>
  <c r="L29" i="155"/>
  <c r="J29" i="155"/>
  <c r="I29" i="155"/>
  <c r="H29" i="155"/>
  <c r="Q29" i="155" s="1"/>
  <c r="G29" i="155"/>
  <c r="P29" i="155" s="1"/>
  <c r="F29" i="155"/>
  <c r="E29" i="155"/>
  <c r="B29" i="155"/>
  <c r="R28" i="155"/>
  <c r="Q28" i="155"/>
  <c r="J28" i="155"/>
  <c r="I28" i="155"/>
  <c r="H28" i="155"/>
  <c r="P27" i="155"/>
  <c r="G27" i="155"/>
  <c r="F27" i="155"/>
  <c r="E27" i="155"/>
  <c r="M27" i="155" s="1"/>
  <c r="B27" i="155"/>
  <c r="J26" i="155"/>
  <c r="I26" i="155"/>
  <c r="R26" i="155" s="1"/>
  <c r="H26" i="155"/>
  <c r="Q26" i="155" s="1"/>
  <c r="G26" i="155"/>
  <c r="P26" i="155" s="1"/>
  <c r="F26" i="155"/>
  <c r="E26" i="155"/>
  <c r="N25" i="155"/>
  <c r="J25" i="155"/>
  <c r="E25" i="155"/>
  <c r="B25" i="155"/>
  <c r="R24" i="155"/>
  <c r="L24" i="155"/>
  <c r="J24" i="155"/>
  <c r="I24" i="155"/>
  <c r="H24" i="155"/>
  <c r="Q24" i="155" s="1"/>
  <c r="G24" i="155"/>
  <c r="O24" i="155" s="1"/>
  <c r="F24" i="155"/>
  <c r="E24" i="155"/>
  <c r="M24" i="155" s="1"/>
  <c r="B24" i="155"/>
  <c r="J23" i="155"/>
  <c r="I23" i="155"/>
  <c r="H23" i="155"/>
  <c r="Q23" i="155" s="1"/>
  <c r="G23" i="155"/>
  <c r="F23" i="155"/>
  <c r="N23" i="155" s="1"/>
  <c r="G22" i="155"/>
  <c r="F22" i="155"/>
  <c r="N22" i="155" s="1"/>
  <c r="N21" i="155"/>
  <c r="L21" i="155"/>
  <c r="J21" i="155"/>
  <c r="I21" i="155"/>
  <c r="H21" i="155"/>
  <c r="Q21" i="155" s="1"/>
  <c r="G21" i="155"/>
  <c r="P21" i="155" s="1"/>
  <c r="F21" i="155"/>
  <c r="E21" i="155"/>
  <c r="M21" i="155" s="1"/>
  <c r="B21" i="155"/>
  <c r="O19" i="155"/>
  <c r="I19" i="155"/>
  <c r="R19" i="155" s="1"/>
  <c r="H19" i="155"/>
  <c r="G19" i="155"/>
  <c r="F19" i="155"/>
  <c r="N19" i="155" s="1"/>
  <c r="E19" i="155"/>
  <c r="M19" i="155" s="1"/>
  <c r="B19" i="155"/>
  <c r="P18" i="155"/>
  <c r="O18" i="155"/>
  <c r="N18" i="155"/>
  <c r="M18" i="155"/>
  <c r="J18" i="155"/>
  <c r="I18" i="155"/>
  <c r="R18" i="155" s="1"/>
  <c r="H18" i="155"/>
  <c r="Q18" i="155" s="1"/>
  <c r="G18" i="155"/>
  <c r="F18" i="155"/>
  <c r="E18" i="155"/>
  <c r="L18" i="155" s="1"/>
  <c r="B18" i="155"/>
  <c r="R16" i="155"/>
  <c r="Q16" i="155"/>
  <c r="L16" i="155"/>
  <c r="J16" i="155"/>
  <c r="I16" i="155"/>
  <c r="H16" i="155"/>
  <c r="G16" i="155"/>
  <c r="F16" i="155"/>
  <c r="N16" i="155" s="1"/>
  <c r="E16" i="155"/>
  <c r="M16" i="155" s="1"/>
  <c r="B16" i="155"/>
  <c r="R15" i="155"/>
  <c r="J15" i="155"/>
  <c r="I15" i="155"/>
  <c r="H15" i="155"/>
  <c r="Q15" i="155" s="1"/>
  <c r="G15" i="155"/>
  <c r="F15" i="155"/>
  <c r="N15" i="155" s="1"/>
  <c r="G14" i="155"/>
  <c r="O14" i="155" s="1"/>
  <c r="F14" i="155"/>
  <c r="N14" i="155" s="1"/>
  <c r="E14" i="155"/>
  <c r="B14" i="155"/>
  <c r="M13" i="155"/>
  <c r="L13" i="155"/>
  <c r="J13" i="155"/>
  <c r="I13" i="155"/>
  <c r="H13" i="155"/>
  <c r="Q13" i="155" s="1"/>
  <c r="G13" i="155"/>
  <c r="P13" i="155" s="1"/>
  <c r="F13" i="155"/>
  <c r="E13" i="155"/>
  <c r="B13" i="155"/>
  <c r="I12" i="155"/>
  <c r="H12" i="155"/>
  <c r="Q12" i="155" s="1"/>
  <c r="G12" i="155"/>
  <c r="F12" i="155"/>
  <c r="G11" i="155"/>
  <c r="F11" i="155"/>
  <c r="E11" i="155"/>
  <c r="B11" i="155"/>
  <c r="L10" i="155"/>
  <c r="J10" i="155"/>
  <c r="R10" i="155" s="1"/>
  <c r="I10" i="155"/>
  <c r="H10" i="155"/>
  <c r="Q10" i="155" s="1"/>
  <c r="G10" i="155"/>
  <c r="P10" i="155" s="1"/>
  <c r="F10" i="155"/>
  <c r="E10" i="155"/>
  <c r="M10" i="155" s="1"/>
  <c r="G68" i="134"/>
  <c r="F68" i="134"/>
  <c r="E68" i="134"/>
  <c r="D68" i="134"/>
  <c r="C68" i="134"/>
  <c r="B68" i="134"/>
  <c r="G67" i="134"/>
  <c r="F67" i="134"/>
  <c r="E67" i="134"/>
  <c r="D67" i="134"/>
  <c r="C67" i="134"/>
  <c r="B67" i="134"/>
  <c r="G66" i="134"/>
  <c r="F66" i="134"/>
  <c r="E66" i="134"/>
  <c r="D66" i="134"/>
  <c r="C66" i="134"/>
  <c r="B66" i="134"/>
  <c r="G65" i="134"/>
  <c r="F65" i="134"/>
  <c r="E65" i="134"/>
  <c r="D65" i="134"/>
  <c r="C65" i="134"/>
  <c r="B65" i="134"/>
  <c r="G64" i="134"/>
  <c r="F64" i="134"/>
  <c r="E64" i="134"/>
  <c r="D64" i="134"/>
  <c r="C64" i="134"/>
  <c r="B64" i="134"/>
  <c r="G63" i="134"/>
  <c r="F63" i="134"/>
  <c r="E63" i="134"/>
  <c r="D63" i="134"/>
  <c r="C63" i="134"/>
  <c r="B63" i="134"/>
  <c r="G62" i="134"/>
  <c r="F62" i="134"/>
  <c r="E62" i="134"/>
  <c r="D62" i="134"/>
  <c r="C62" i="134"/>
  <c r="B62" i="134"/>
  <c r="G61" i="134"/>
  <c r="F61" i="134"/>
  <c r="E61" i="134"/>
  <c r="D61" i="134"/>
  <c r="C61" i="134"/>
  <c r="B61" i="134"/>
  <c r="G60" i="134"/>
  <c r="F60" i="134"/>
  <c r="E60" i="134"/>
  <c r="D60" i="134"/>
  <c r="C60" i="134"/>
  <c r="B60" i="134"/>
  <c r="G59" i="134"/>
  <c r="F59" i="134"/>
  <c r="E59" i="134"/>
  <c r="D59" i="134"/>
  <c r="C59" i="134"/>
  <c r="B59" i="134"/>
  <c r="G58" i="134"/>
  <c r="F58" i="134"/>
  <c r="E58" i="134"/>
  <c r="D58" i="134"/>
  <c r="C58" i="134"/>
  <c r="B58" i="134"/>
  <c r="G57" i="134"/>
  <c r="F57" i="134"/>
  <c r="E57" i="134"/>
  <c r="D57" i="134"/>
  <c r="C57" i="134"/>
  <c r="B57" i="134"/>
  <c r="G56" i="134"/>
  <c r="F56" i="134"/>
  <c r="E56" i="134"/>
  <c r="D56" i="134"/>
  <c r="C56" i="134"/>
  <c r="B56" i="134"/>
  <c r="G55" i="134"/>
  <c r="F55" i="134"/>
  <c r="E55" i="134"/>
  <c r="D55" i="134"/>
  <c r="C55" i="134"/>
  <c r="B55" i="134"/>
  <c r="G54" i="134"/>
  <c r="F54" i="134"/>
  <c r="E54" i="134"/>
  <c r="D54" i="134"/>
  <c r="C54" i="134"/>
  <c r="B54" i="134"/>
  <c r="G53" i="134"/>
  <c r="F53" i="134"/>
  <c r="E53" i="134"/>
  <c r="D53" i="134"/>
  <c r="C53" i="134"/>
  <c r="B53" i="134"/>
  <c r="G52" i="134"/>
  <c r="F52" i="134"/>
  <c r="E52" i="134"/>
  <c r="D52" i="134"/>
  <c r="C52" i="134"/>
  <c r="B52" i="134"/>
  <c r="G51" i="134"/>
  <c r="F51" i="134"/>
  <c r="E51" i="134"/>
  <c r="D51" i="134"/>
  <c r="C51" i="134"/>
  <c r="B51" i="134"/>
  <c r="G50" i="134"/>
  <c r="F50" i="134"/>
  <c r="E50" i="134"/>
  <c r="D50" i="134"/>
  <c r="C50" i="134"/>
  <c r="B50" i="134"/>
  <c r="G49" i="134"/>
  <c r="F49" i="134"/>
  <c r="E49" i="134"/>
  <c r="D49" i="134"/>
  <c r="C49" i="134"/>
  <c r="B49" i="134"/>
  <c r="G48" i="134"/>
  <c r="F48" i="134"/>
  <c r="E48" i="134"/>
  <c r="D48" i="134"/>
  <c r="C48" i="134"/>
  <c r="B48" i="134"/>
  <c r="G47" i="134"/>
  <c r="F47" i="134"/>
  <c r="E47" i="134"/>
  <c r="D47" i="134"/>
  <c r="C47" i="134"/>
  <c r="B47" i="134"/>
  <c r="G46" i="134"/>
  <c r="F46" i="134"/>
  <c r="E46" i="134"/>
  <c r="D46" i="134"/>
  <c r="C46" i="134"/>
  <c r="B46" i="134"/>
  <c r="G45" i="134"/>
  <c r="F45" i="134"/>
  <c r="E45" i="134"/>
  <c r="D45" i="134"/>
  <c r="C45" i="134"/>
  <c r="B45" i="134"/>
  <c r="G44" i="134"/>
  <c r="F44" i="134"/>
  <c r="E44" i="134"/>
  <c r="D44" i="134"/>
  <c r="C44" i="134"/>
  <c r="B44" i="134"/>
  <c r="G43" i="134"/>
  <c r="F43" i="134"/>
  <c r="E43" i="134"/>
  <c r="D43" i="134"/>
  <c r="C43" i="134"/>
  <c r="B43" i="134"/>
  <c r="G42" i="134"/>
  <c r="F42" i="134"/>
  <c r="E42" i="134"/>
  <c r="D42" i="134"/>
  <c r="C42" i="134"/>
  <c r="B42" i="134"/>
  <c r="G41" i="134"/>
  <c r="F41" i="134"/>
  <c r="E41" i="134"/>
  <c r="D41" i="134"/>
  <c r="C41" i="134"/>
  <c r="B41" i="134"/>
  <c r="G40" i="134"/>
  <c r="F40" i="134"/>
  <c r="E40" i="134"/>
  <c r="D40" i="134"/>
  <c r="C40" i="134"/>
  <c r="B40" i="134"/>
  <c r="G39" i="134"/>
  <c r="F39" i="134"/>
  <c r="E39" i="134"/>
  <c r="D39" i="134"/>
  <c r="C39" i="134"/>
  <c r="B39" i="134"/>
  <c r="G38" i="134"/>
  <c r="F38" i="134"/>
  <c r="E38" i="134"/>
  <c r="D38" i="134"/>
  <c r="C38" i="134"/>
  <c r="B38" i="134"/>
  <c r="G37" i="134"/>
  <c r="F37" i="134"/>
  <c r="E37" i="134"/>
  <c r="D37" i="134"/>
  <c r="C37" i="134"/>
  <c r="B37" i="134"/>
  <c r="G36" i="134"/>
  <c r="F36" i="134"/>
  <c r="E36" i="134"/>
  <c r="D36" i="134"/>
  <c r="C36" i="134"/>
  <c r="B36" i="134"/>
  <c r="G35" i="134"/>
  <c r="F35" i="134"/>
  <c r="E35" i="134"/>
  <c r="D35" i="134"/>
  <c r="C35" i="134"/>
  <c r="B35" i="134"/>
  <c r="G34" i="134"/>
  <c r="F34" i="134"/>
  <c r="E34" i="134"/>
  <c r="D34" i="134"/>
  <c r="C34" i="134"/>
  <c r="B34" i="134"/>
  <c r="G33" i="134"/>
  <c r="F33" i="134"/>
  <c r="E33" i="134"/>
  <c r="D33" i="134"/>
  <c r="C33" i="134"/>
  <c r="B33" i="134"/>
  <c r="G32" i="134"/>
  <c r="F32" i="134"/>
  <c r="E32" i="134"/>
  <c r="D32" i="134"/>
  <c r="C32" i="134"/>
  <c r="B32" i="134"/>
  <c r="G31" i="134"/>
  <c r="F31" i="134"/>
  <c r="E31" i="134"/>
  <c r="D31" i="134"/>
  <c r="C31" i="134"/>
  <c r="B31" i="134"/>
  <c r="G30" i="134"/>
  <c r="F30" i="134"/>
  <c r="E30" i="134"/>
  <c r="D30" i="134"/>
  <c r="C30" i="134"/>
  <c r="B30" i="134"/>
  <c r="G29" i="134"/>
  <c r="F29" i="134"/>
  <c r="E29" i="134"/>
  <c r="D29" i="134"/>
  <c r="C29" i="134"/>
  <c r="B29" i="134"/>
  <c r="G28" i="134"/>
  <c r="F28" i="134"/>
  <c r="E28" i="134"/>
  <c r="D28" i="134"/>
  <c r="C28" i="134"/>
  <c r="B28" i="134"/>
  <c r="G27" i="134"/>
  <c r="F27" i="134"/>
  <c r="E27" i="134"/>
  <c r="D27" i="134"/>
  <c r="C27" i="134"/>
  <c r="B27" i="134"/>
  <c r="G26" i="134"/>
  <c r="F26" i="134"/>
  <c r="E26" i="134"/>
  <c r="D26" i="134"/>
  <c r="C26" i="134"/>
  <c r="B26" i="134"/>
  <c r="G25" i="134"/>
  <c r="F25" i="134"/>
  <c r="E25" i="134"/>
  <c r="D25" i="134"/>
  <c r="C25" i="134"/>
  <c r="B25" i="134"/>
  <c r="G24" i="134"/>
  <c r="F24" i="134"/>
  <c r="E24" i="134"/>
  <c r="D24" i="134"/>
  <c r="C24" i="134"/>
  <c r="B24" i="134"/>
  <c r="G23" i="134"/>
  <c r="F23" i="134"/>
  <c r="E23" i="134"/>
  <c r="D23" i="134"/>
  <c r="C23" i="134"/>
  <c r="B23" i="134"/>
  <c r="G22" i="134"/>
  <c r="F22" i="134"/>
  <c r="E22" i="134"/>
  <c r="D22" i="134"/>
  <c r="C22" i="134"/>
  <c r="B22" i="134"/>
  <c r="G21" i="134"/>
  <c r="F21" i="134"/>
  <c r="E21" i="134"/>
  <c r="D21" i="134"/>
  <c r="C21" i="134"/>
  <c r="B21" i="134"/>
  <c r="G20" i="134"/>
  <c r="F20" i="134"/>
  <c r="E20" i="134"/>
  <c r="D20" i="134"/>
  <c r="C20" i="134"/>
  <c r="B20" i="134"/>
  <c r="G19" i="134"/>
  <c r="F19" i="134"/>
  <c r="E19" i="134"/>
  <c r="D19" i="134"/>
  <c r="C19" i="134"/>
  <c r="B19" i="134"/>
  <c r="G18" i="134"/>
  <c r="F18" i="134"/>
  <c r="E18" i="134"/>
  <c r="D18" i="134"/>
  <c r="C18" i="134"/>
  <c r="B18" i="134"/>
  <c r="G17" i="134"/>
  <c r="F17" i="134"/>
  <c r="E17" i="134"/>
  <c r="D17" i="134"/>
  <c r="C17" i="134"/>
  <c r="B17" i="134"/>
  <c r="G16" i="134"/>
  <c r="F16" i="134"/>
  <c r="E16" i="134"/>
  <c r="D16" i="134"/>
  <c r="C16" i="134"/>
  <c r="B16" i="134"/>
  <c r="G15" i="134"/>
  <c r="F15" i="134"/>
  <c r="E15" i="134"/>
  <c r="D15" i="134"/>
  <c r="C15" i="134"/>
  <c r="B15" i="134"/>
  <c r="G14" i="134"/>
  <c r="F14" i="134"/>
  <c r="E14" i="134"/>
  <c r="D14" i="134"/>
  <c r="C14" i="134"/>
  <c r="B14" i="134"/>
  <c r="G13" i="134"/>
  <c r="F13" i="134"/>
  <c r="E13" i="134"/>
  <c r="D13" i="134"/>
  <c r="C13" i="134"/>
  <c r="B13" i="134"/>
  <c r="G12" i="134"/>
  <c r="F12" i="134"/>
  <c r="E12" i="134"/>
  <c r="D12" i="134"/>
  <c r="C12" i="134"/>
  <c r="B12" i="134"/>
  <c r="G11" i="134"/>
  <c r="F11" i="134"/>
  <c r="E11" i="134"/>
  <c r="D11" i="134"/>
  <c r="C11" i="134"/>
  <c r="B11" i="134"/>
  <c r="I115" i="142"/>
  <c r="H115" i="142"/>
  <c r="G115" i="142"/>
  <c r="M115" i="142" s="1"/>
  <c r="F115" i="142"/>
  <c r="L115" i="142" s="1"/>
  <c r="E115" i="142"/>
  <c r="K115" i="142" s="1"/>
  <c r="D115" i="142"/>
  <c r="C115" i="142"/>
  <c r="B115" i="142"/>
  <c r="M114" i="142"/>
  <c r="L114" i="142"/>
  <c r="G114" i="142"/>
  <c r="F114" i="142"/>
  <c r="E114" i="142"/>
  <c r="D114" i="142"/>
  <c r="C114" i="142"/>
  <c r="B114" i="142"/>
  <c r="H114" i="142" s="1"/>
  <c r="P114" i="142" s="1"/>
  <c r="L113" i="142"/>
  <c r="K113" i="142"/>
  <c r="G113" i="142"/>
  <c r="F113" i="142"/>
  <c r="E113" i="142"/>
  <c r="D113" i="142"/>
  <c r="J113" i="142" s="1"/>
  <c r="C113" i="142"/>
  <c r="I113" i="142" s="1"/>
  <c r="B113" i="142"/>
  <c r="H113" i="142" s="1"/>
  <c r="I112" i="142"/>
  <c r="H112" i="142"/>
  <c r="G112" i="142"/>
  <c r="F112" i="142"/>
  <c r="L112" i="142" s="1"/>
  <c r="E112" i="142"/>
  <c r="K112" i="142" s="1"/>
  <c r="D112" i="142"/>
  <c r="J112" i="142" s="1"/>
  <c r="C112" i="142"/>
  <c r="B112" i="142"/>
  <c r="M111" i="142"/>
  <c r="G111" i="142"/>
  <c r="F111" i="142"/>
  <c r="L111" i="142" s="1"/>
  <c r="E111" i="142"/>
  <c r="K111" i="142" s="1"/>
  <c r="D111" i="142"/>
  <c r="C111" i="142"/>
  <c r="B111" i="142"/>
  <c r="J110" i="142"/>
  <c r="I110" i="142"/>
  <c r="H110" i="142"/>
  <c r="P110" i="142" s="1"/>
  <c r="G110" i="142"/>
  <c r="M110" i="142" s="1"/>
  <c r="F110" i="142"/>
  <c r="E110" i="142"/>
  <c r="D110" i="142"/>
  <c r="C110" i="142"/>
  <c r="B110" i="142"/>
  <c r="H109" i="142"/>
  <c r="G109" i="142"/>
  <c r="F109" i="142"/>
  <c r="E109" i="142"/>
  <c r="D109" i="142"/>
  <c r="J109" i="142" s="1"/>
  <c r="C109" i="142"/>
  <c r="I109" i="142" s="1"/>
  <c r="B109" i="142"/>
  <c r="L108" i="142"/>
  <c r="G108" i="142"/>
  <c r="F108" i="142"/>
  <c r="E108" i="142"/>
  <c r="K108" i="142" s="1"/>
  <c r="D108" i="142"/>
  <c r="J108" i="142" s="1"/>
  <c r="C108" i="142"/>
  <c r="I108" i="142" s="1"/>
  <c r="B108" i="142"/>
  <c r="H108" i="142" s="1"/>
  <c r="P108" i="142" s="1"/>
  <c r="G107" i="142"/>
  <c r="M107" i="142" s="1"/>
  <c r="F107" i="142"/>
  <c r="L107" i="142" s="1"/>
  <c r="E107" i="142"/>
  <c r="K107" i="142" s="1"/>
  <c r="D107" i="142"/>
  <c r="C107" i="142"/>
  <c r="B107" i="142"/>
  <c r="G106" i="142"/>
  <c r="M106" i="142" s="1"/>
  <c r="F106" i="142"/>
  <c r="E106" i="142"/>
  <c r="K106" i="142" s="1"/>
  <c r="D106" i="142"/>
  <c r="J106" i="142" s="1"/>
  <c r="C106" i="142"/>
  <c r="B106" i="142"/>
  <c r="J105" i="142"/>
  <c r="I105" i="142"/>
  <c r="G105" i="142"/>
  <c r="M105" i="142" s="1"/>
  <c r="F105" i="142"/>
  <c r="E105" i="142"/>
  <c r="D105" i="142"/>
  <c r="C105" i="142"/>
  <c r="B105" i="142"/>
  <c r="H105" i="142" s="1"/>
  <c r="I104" i="142"/>
  <c r="H104" i="142"/>
  <c r="G104" i="142"/>
  <c r="M104" i="142" s="1"/>
  <c r="F104" i="142"/>
  <c r="L104" i="142" s="1"/>
  <c r="E104" i="142"/>
  <c r="K104" i="142" s="1"/>
  <c r="D104" i="142"/>
  <c r="J104" i="142" s="1"/>
  <c r="C104" i="142"/>
  <c r="B104" i="142"/>
  <c r="M103" i="142"/>
  <c r="L103" i="142"/>
  <c r="K103" i="142"/>
  <c r="G103" i="142"/>
  <c r="F103" i="142"/>
  <c r="E103" i="142"/>
  <c r="D103" i="142"/>
  <c r="J103" i="142" s="1"/>
  <c r="C103" i="142"/>
  <c r="I103" i="142" s="1"/>
  <c r="B103" i="142"/>
  <c r="H103" i="142" s="1"/>
  <c r="P103" i="142" s="1"/>
  <c r="K102" i="142"/>
  <c r="G102" i="142"/>
  <c r="M102" i="142" s="1"/>
  <c r="F102" i="142"/>
  <c r="E102" i="142"/>
  <c r="D102" i="142"/>
  <c r="C102" i="142"/>
  <c r="I102" i="142" s="1"/>
  <c r="B102" i="142"/>
  <c r="H101" i="142"/>
  <c r="G101" i="142"/>
  <c r="M101" i="142" s="1"/>
  <c r="F101" i="142"/>
  <c r="L101" i="142" s="1"/>
  <c r="E101" i="142"/>
  <c r="K101" i="142" s="1"/>
  <c r="D101" i="142"/>
  <c r="J101" i="142" s="1"/>
  <c r="C101" i="142"/>
  <c r="I101" i="142" s="1"/>
  <c r="B101" i="142"/>
  <c r="L100" i="142"/>
  <c r="K100" i="142"/>
  <c r="J100" i="142"/>
  <c r="G100" i="142"/>
  <c r="F100" i="142"/>
  <c r="E100" i="142"/>
  <c r="D100" i="142"/>
  <c r="C100" i="142"/>
  <c r="I100" i="142" s="1"/>
  <c r="B100" i="142"/>
  <c r="H100" i="142" s="1"/>
  <c r="G99" i="142"/>
  <c r="M99" i="142" s="1"/>
  <c r="F99" i="142"/>
  <c r="L99" i="142" s="1"/>
  <c r="E99" i="142"/>
  <c r="K99" i="142" s="1"/>
  <c r="D99" i="142"/>
  <c r="C99" i="142"/>
  <c r="B99" i="142"/>
  <c r="M98" i="142"/>
  <c r="L98" i="142"/>
  <c r="G98" i="142"/>
  <c r="F98" i="142"/>
  <c r="E98" i="142"/>
  <c r="D98" i="142"/>
  <c r="C98" i="142"/>
  <c r="B98" i="142"/>
  <c r="L97" i="142"/>
  <c r="K97" i="142"/>
  <c r="G97" i="142"/>
  <c r="F97" i="142"/>
  <c r="E97" i="142"/>
  <c r="D97" i="142"/>
  <c r="J97" i="142" s="1"/>
  <c r="C97" i="142"/>
  <c r="I97" i="142" s="1"/>
  <c r="B97" i="142"/>
  <c r="H97" i="142" s="1"/>
  <c r="P97" i="142" s="1"/>
  <c r="I96" i="142"/>
  <c r="H96" i="142"/>
  <c r="G96" i="142"/>
  <c r="F96" i="142"/>
  <c r="L96" i="142" s="1"/>
  <c r="E96" i="142"/>
  <c r="K96" i="142" s="1"/>
  <c r="D96" i="142"/>
  <c r="C96" i="142"/>
  <c r="B96" i="142"/>
  <c r="M95" i="142"/>
  <c r="G95" i="142"/>
  <c r="F95" i="142"/>
  <c r="L95" i="142" s="1"/>
  <c r="E95" i="142"/>
  <c r="K95" i="142" s="1"/>
  <c r="D95" i="142"/>
  <c r="C95" i="142"/>
  <c r="B95" i="142"/>
  <c r="J94" i="142"/>
  <c r="I94" i="142"/>
  <c r="H94" i="142"/>
  <c r="P94" i="142" s="1"/>
  <c r="G94" i="142"/>
  <c r="M94" i="142" s="1"/>
  <c r="F94" i="142"/>
  <c r="E94" i="142"/>
  <c r="D94" i="142"/>
  <c r="C94" i="142"/>
  <c r="B94" i="142"/>
  <c r="M93" i="142"/>
  <c r="H93" i="142"/>
  <c r="G93" i="142"/>
  <c r="F93" i="142"/>
  <c r="E93" i="142"/>
  <c r="D93" i="142"/>
  <c r="J93" i="142" s="1"/>
  <c r="C93" i="142"/>
  <c r="B93" i="142"/>
  <c r="M92" i="142"/>
  <c r="L92" i="142"/>
  <c r="G92" i="142"/>
  <c r="F92" i="142"/>
  <c r="E92" i="142"/>
  <c r="K92" i="142" s="1"/>
  <c r="D92" i="142"/>
  <c r="J92" i="142" s="1"/>
  <c r="C92" i="142"/>
  <c r="I92" i="142" s="1"/>
  <c r="B92" i="142"/>
  <c r="H92" i="142" s="1"/>
  <c r="P92" i="142" s="1"/>
  <c r="G91" i="142"/>
  <c r="M91" i="142" s="1"/>
  <c r="F91" i="142"/>
  <c r="L91" i="142" s="1"/>
  <c r="E91" i="142"/>
  <c r="D91" i="142"/>
  <c r="C91" i="142"/>
  <c r="B91" i="142"/>
  <c r="G90" i="142"/>
  <c r="M90" i="142" s="1"/>
  <c r="F90" i="142"/>
  <c r="L90" i="142" s="1"/>
  <c r="E90" i="142"/>
  <c r="K90" i="142" s="1"/>
  <c r="D90" i="142"/>
  <c r="J90" i="142" s="1"/>
  <c r="C90" i="142"/>
  <c r="B90" i="142"/>
  <c r="J89" i="142"/>
  <c r="I89" i="142"/>
  <c r="G89" i="142"/>
  <c r="F89" i="142"/>
  <c r="E89" i="142"/>
  <c r="D89" i="142"/>
  <c r="C89" i="142"/>
  <c r="B89" i="142"/>
  <c r="H89" i="142" s="1"/>
  <c r="I88" i="142"/>
  <c r="H88" i="142"/>
  <c r="G88" i="142"/>
  <c r="M88" i="142" s="1"/>
  <c r="F88" i="142"/>
  <c r="L88" i="142" s="1"/>
  <c r="E88" i="142"/>
  <c r="K88" i="142" s="1"/>
  <c r="D88" i="142"/>
  <c r="C88" i="142"/>
  <c r="B88" i="142"/>
  <c r="M87" i="142"/>
  <c r="L87" i="142"/>
  <c r="K87" i="142"/>
  <c r="G87" i="142"/>
  <c r="F87" i="142"/>
  <c r="E87" i="142"/>
  <c r="D87" i="142"/>
  <c r="J87" i="142" s="1"/>
  <c r="C87" i="142"/>
  <c r="I87" i="142" s="1"/>
  <c r="B87" i="142"/>
  <c r="H87" i="142" s="1"/>
  <c r="G86" i="142"/>
  <c r="M86" i="142" s="1"/>
  <c r="F86" i="142"/>
  <c r="E86" i="142"/>
  <c r="D86" i="142"/>
  <c r="C86" i="142"/>
  <c r="I86" i="142" s="1"/>
  <c r="B86" i="142"/>
  <c r="H85" i="142"/>
  <c r="G85" i="142"/>
  <c r="M85" i="142" s="1"/>
  <c r="F85" i="142"/>
  <c r="L85" i="142" s="1"/>
  <c r="E85" i="142"/>
  <c r="K85" i="142" s="1"/>
  <c r="D85" i="142"/>
  <c r="J85" i="142" s="1"/>
  <c r="C85" i="142"/>
  <c r="B85" i="142"/>
  <c r="L84" i="142"/>
  <c r="K84" i="142"/>
  <c r="J84" i="142"/>
  <c r="G84" i="142"/>
  <c r="F84" i="142"/>
  <c r="E84" i="142"/>
  <c r="D84" i="142"/>
  <c r="C84" i="142"/>
  <c r="I84" i="142" s="1"/>
  <c r="B84" i="142"/>
  <c r="H84" i="142" s="1"/>
  <c r="G83" i="142"/>
  <c r="M83" i="142" s="1"/>
  <c r="F83" i="142"/>
  <c r="L83" i="142" s="1"/>
  <c r="E83" i="142"/>
  <c r="D83" i="142"/>
  <c r="C83" i="142"/>
  <c r="B83" i="142"/>
  <c r="M82" i="142"/>
  <c r="L82" i="142"/>
  <c r="G82" i="142"/>
  <c r="F82" i="142"/>
  <c r="E82" i="142"/>
  <c r="D82" i="142"/>
  <c r="C82" i="142"/>
  <c r="B82" i="142"/>
  <c r="L81" i="142"/>
  <c r="K81" i="142"/>
  <c r="G81" i="142"/>
  <c r="F81" i="142"/>
  <c r="E81" i="142"/>
  <c r="D81" i="142"/>
  <c r="J81" i="142" s="1"/>
  <c r="C81" i="142"/>
  <c r="I81" i="142" s="1"/>
  <c r="B81" i="142"/>
  <c r="H81" i="142" s="1"/>
  <c r="I80" i="142"/>
  <c r="H80" i="142"/>
  <c r="G80" i="142"/>
  <c r="F80" i="142"/>
  <c r="L80" i="142" s="1"/>
  <c r="E80" i="142"/>
  <c r="K80" i="142" s="1"/>
  <c r="D80" i="142"/>
  <c r="C80" i="142"/>
  <c r="B80" i="142"/>
  <c r="M79" i="142"/>
  <c r="G79" i="142"/>
  <c r="F79" i="142"/>
  <c r="L79" i="142" s="1"/>
  <c r="E79" i="142"/>
  <c r="K79" i="142" s="1"/>
  <c r="D79" i="142"/>
  <c r="C79" i="142"/>
  <c r="B79" i="142"/>
  <c r="J78" i="142"/>
  <c r="I78" i="142"/>
  <c r="H78" i="142"/>
  <c r="P78" i="142" s="1"/>
  <c r="G78" i="142"/>
  <c r="M78" i="142" s="1"/>
  <c r="F78" i="142"/>
  <c r="E78" i="142"/>
  <c r="D78" i="142"/>
  <c r="C78" i="142"/>
  <c r="B78" i="142"/>
  <c r="M77" i="142"/>
  <c r="H77" i="142"/>
  <c r="G77" i="142"/>
  <c r="F77" i="142"/>
  <c r="E77" i="142"/>
  <c r="D77" i="142"/>
  <c r="J77" i="142" s="1"/>
  <c r="C77" i="142"/>
  <c r="B77" i="142"/>
  <c r="M76" i="142"/>
  <c r="L76" i="142"/>
  <c r="G76" i="142"/>
  <c r="F76" i="142"/>
  <c r="E76" i="142"/>
  <c r="K76" i="142" s="1"/>
  <c r="D76" i="142"/>
  <c r="J76" i="142" s="1"/>
  <c r="C76" i="142"/>
  <c r="I76" i="142" s="1"/>
  <c r="B76" i="142"/>
  <c r="H76" i="142" s="1"/>
  <c r="P76" i="142" s="1"/>
  <c r="G75" i="142"/>
  <c r="M75" i="142" s="1"/>
  <c r="F75" i="142"/>
  <c r="L75" i="142" s="1"/>
  <c r="E75" i="142"/>
  <c r="D75" i="142"/>
  <c r="C75" i="142"/>
  <c r="B75" i="142"/>
  <c r="G74" i="142"/>
  <c r="M74" i="142" s="1"/>
  <c r="F74" i="142"/>
  <c r="L74" i="142" s="1"/>
  <c r="E74" i="142"/>
  <c r="K74" i="142" s="1"/>
  <c r="D74" i="142"/>
  <c r="J74" i="142" s="1"/>
  <c r="C74" i="142"/>
  <c r="B74" i="142"/>
  <c r="J73" i="142"/>
  <c r="I73" i="142"/>
  <c r="G73" i="142"/>
  <c r="F73" i="142"/>
  <c r="E73" i="142"/>
  <c r="D73" i="142"/>
  <c r="C73" i="142"/>
  <c r="B73" i="142"/>
  <c r="H73" i="142" s="1"/>
  <c r="I72" i="142"/>
  <c r="H72" i="142"/>
  <c r="G72" i="142"/>
  <c r="M72" i="142" s="1"/>
  <c r="F72" i="142"/>
  <c r="L72" i="142" s="1"/>
  <c r="E72" i="142"/>
  <c r="K72" i="142" s="1"/>
  <c r="D72" i="142"/>
  <c r="C72" i="142"/>
  <c r="B72" i="142"/>
  <c r="M71" i="142"/>
  <c r="L71" i="142"/>
  <c r="K71" i="142"/>
  <c r="G71" i="142"/>
  <c r="F71" i="142"/>
  <c r="E71" i="142"/>
  <c r="D71" i="142"/>
  <c r="J71" i="142" s="1"/>
  <c r="C71" i="142"/>
  <c r="I71" i="142" s="1"/>
  <c r="B71" i="142"/>
  <c r="H71" i="142" s="1"/>
  <c r="P71" i="142" s="1"/>
  <c r="G70" i="142"/>
  <c r="M70" i="142" s="1"/>
  <c r="F70" i="142"/>
  <c r="E70" i="142"/>
  <c r="D70" i="142"/>
  <c r="C70" i="142"/>
  <c r="I70" i="142" s="1"/>
  <c r="B70" i="142"/>
  <c r="H69" i="142"/>
  <c r="G69" i="142"/>
  <c r="M69" i="142" s="1"/>
  <c r="F69" i="142"/>
  <c r="L69" i="142" s="1"/>
  <c r="E69" i="142"/>
  <c r="K69" i="142" s="1"/>
  <c r="D69" i="142"/>
  <c r="J69" i="142" s="1"/>
  <c r="C69" i="142"/>
  <c r="B69" i="142"/>
  <c r="L68" i="142"/>
  <c r="K68" i="142"/>
  <c r="J68" i="142"/>
  <c r="G68" i="142"/>
  <c r="F68" i="142"/>
  <c r="E68" i="142"/>
  <c r="D68" i="142"/>
  <c r="C68" i="142"/>
  <c r="I68" i="142" s="1"/>
  <c r="B68" i="142"/>
  <c r="H68" i="142" s="1"/>
  <c r="G67" i="142"/>
  <c r="M67" i="142" s="1"/>
  <c r="F67" i="142"/>
  <c r="L67" i="142" s="1"/>
  <c r="E67" i="142"/>
  <c r="D67" i="142"/>
  <c r="C67" i="142"/>
  <c r="B67" i="142"/>
  <c r="M66" i="142"/>
  <c r="L66" i="142"/>
  <c r="G66" i="142"/>
  <c r="F66" i="142"/>
  <c r="E66" i="142"/>
  <c r="D66" i="142"/>
  <c r="C66" i="142"/>
  <c r="B66" i="142"/>
  <c r="L65" i="142"/>
  <c r="K65" i="142"/>
  <c r="G65" i="142"/>
  <c r="F65" i="142"/>
  <c r="E65" i="142"/>
  <c r="D65" i="142"/>
  <c r="J65" i="142" s="1"/>
  <c r="C65" i="142"/>
  <c r="I65" i="142" s="1"/>
  <c r="B65" i="142"/>
  <c r="H65" i="142" s="1"/>
  <c r="I64" i="142"/>
  <c r="H64" i="142"/>
  <c r="G64" i="142"/>
  <c r="F64" i="142"/>
  <c r="L64" i="142" s="1"/>
  <c r="E64" i="142"/>
  <c r="K64" i="142" s="1"/>
  <c r="D64" i="142"/>
  <c r="C64" i="142"/>
  <c r="B64" i="142"/>
  <c r="M63" i="142"/>
  <c r="G63" i="142"/>
  <c r="F63" i="142"/>
  <c r="L63" i="142" s="1"/>
  <c r="E63" i="142"/>
  <c r="K63" i="142" s="1"/>
  <c r="D63" i="142"/>
  <c r="C63" i="142"/>
  <c r="B63" i="142"/>
  <c r="J62" i="142"/>
  <c r="I62" i="142"/>
  <c r="H62" i="142"/>
  <c r="P62" i="142" s="1"/>
  <c r="G62" i="142"/>
  <c r="M62" i="142" s="1"/>
  <c r="F62" i="142"/>
  <c r="E62" i="142"/>
  <c r="D62" i="142"/>
  <c r="C62" i="142"/>
  <c r="B62" i="142"/>
  <c r="H61" i="142"/>
  <c r="G61" i="142"/>
  <c r="F61" i="142"/>
  <c r="E61" i="142"/>
  <c r="D61" i="142"/>
  <c r="J61" i="142" s="1"/>
  <c r="C61" i="142"/>
  <c r="B61" i="142"/>
  <c r="L60" i="142"/>
  <c r="G60" i="142"/>
  <c r="F60" i="142"/>
  <c r="E60" i="142"/>
  <c r="K60" i="142" s="1"/>
  <c r="D60" i="142"/>
  <c r="J60" i="142" s="1"/>
  <c r="C60" i="142"/>
  <c r="I60" i="142" s="1"/>
  <c r="B60" i="142"/>
  <c r="H60" i="142" s="1"/>
  <c r="P60" i="142" s="1"/>
  <c r="G59" i="142"/>
  <c r="M59" i="142" s="1"/>
  <c r="F59" i="142"/>
  <c r="L59" i="142" s="1"/>
  <c r="E59" i="142"/>
  <c r="D59" i="142"/>
  <c r="C59" i="142"/>
  <c r="B59" i="142"/>
  <c r="G58" i="142"/>
  <c r="M58" i="142" s="1"/>
  <c r="F58" i="142"/>
  <c r="E58" i="142"/>
  <c r="K58" i="142" s="1"/>
  <c r="D58" i="142"/>
  <c r="J58" i="142" s="1"/>
  <c r="C58" i="142"/>
  <c r="B58" i="142"/>
  <c r="H57" i="142"/>
  <c r="G57" i="142"/>
  <c r="M57" i="142" s="1"/>
  <c r="C57" i="142"/>
  <c r="I57" i="142" s="1"/>
  <c r="B57" i="142"/>
  <c r="H56" i="142"/>
  <c r="P56" i="142" s="1"/>
  <c r="G56" i="142"/>
  <c r="C56" i="142"/>
  <c r="B56" i="142"/>
  <c r="G55" i="142"/>
  <c r="M55" i="142" s="1"/>
  <c r="C55" i="142"/>
  <c r="I55" i="142" s="1"/>
  <c r="B55" i="142"/>
  <c r="H55" i="142" s="1"/>
  <c r="G54" i="142"/>
  <c r="C54" i="142"/>
  <c r="B54" i="142"/>
  <c r="M53" i="142"/>
  <c r="G53" i="142"/>
  <c r="C53" i="142"/>
  <c r="I53" i="142" s="1"/>
  <c r="B53" i="142"/>
  <c r="H53" i="142" s="1"/>
  <c r="G52" i="142"/>
  <c r="C52" i="142"/>
  <c r="B52" i="142"/>
  <c r="M51" i="142"/>
  <c r="I51" i="142"/>
  <c r="H51" i="142"/>
  <c r="G51" i="142"/>
  <c r="C51" i="142"/>
  <c r="B51" i="142"/>
  <c r="I50" i="142"/>
  <c r="G50" i="142"/>
  <c r="M50" i="142" s="1"/>
  <c r="C50" i="142"/>
  <c r="B50" i="142"/>
  <c r="H49" i="142"/>
  <c r="G49" i="142"/>
  <c r="M49" i="142" s="1"/>
  <c r="C49" i="142"/>
  <c r="I49" i="142" s="1"/>
  <c r="B49" i="142"/>
  <c r="H48" i="142"/>
  <c r="G48" i="142"/>
  <c r="C48" i="142"/>
  <c r="B48" i="142"/>
  <c r="G47" i="142"/>
  <c r="M47" i="142" s="1"/>
  <c r="C47" i="142"/>
  <c r="I47" i="142" s="1"/>
  <c r="B47" i="142"/>
  <c r="H47" i="142" s="1"/>
  <c r="G46" i="142"/>
  <c r="M46" i="142" s="1"/>
  <c r="C46" i="142"/>
  <c r="B46" i="142"/>
  <c r="M45" i="142"/>
  <c r="G45" i="142"/>
  <c r="C45" i="142"/>
  <c r="I45" i="142" s="1"/>
  <c r="B45" i="142"/>
  <c r="H45" i="142" s="1"/>
  <c r="P44" i="142"/>
  <c r="G44" i="142"/>
  <c r="C44" i="142"/>
  <c r="B44" i="142"/>
  <c r="H44" i="142" s="1"/>
  <c r="M43" i="142"/>
  <c r="I43" i="142"/>
  <c r="H43" i="142"/>
  <c r="G43" i="142"/>
  <c r="C43" i="142"/>
  <c r="B43" i="142"/>
  <c r="I42" i="142"/>
  <c r="H42" i="142"/>
  <c r="G42" i="142"/>
  <c r="C42" i="142"/>
  <c r="B42" i="142"/>
  <c r="H41" i="142"/>
  <c r="G41" i="142"/>
  <c r="M41" i="142" s="1"/>
  <c r="C41" i="142"/>
  <c r="I41" i="142" s="1"/>
  <c r="B41" i="142"/>
  <c r="G40" i="142"/>
  <c r="C40" i="142"/>
  <c r="B40" i="142"/>
  <c r="G39" i="142"/>
  <c r="M39" i="142" s="1"/>
  <c r="C39" i="142"/>
  <c r="I39" i="142" s="1"/>
  <c r="B39" i="142"/>
  <c r="H39" i="142" s="1"/>
  <c r="G38" i="142"/>
  <c r="M38" i="142" s="1"/>
  <c r="C38" i="142"/>
  <c r="B38" i="142"/>
  <c r="M37" i="142"/>
  <c r="G37" i="142"/>
  <c r="C37" i="142"/>
  <c r="I37" i="142" s="1"/>
  <c r="B37" i="142"/>
  <c r="H37" i="142" s="1"/>
  <c r="G36" i="142"/>
  <c r="C36" i="142"/>
  <c r="B36" i="142"/>
  <c r="H36" i="142" s="1"/>
  <c r="M35" i="142"/>
  <c r="I35" i="142"/>
  <c r="H35" i="142"/>
  <c r="G35" i="142"/>
  <c r="C35" i="142"/>
  <c r="B35" i="142"/>
  <c r="I34" i="142"/>
  <c r="H34" i="142"/>
  <c r="P34" i="142" s="1"/>
  <c r="G34" i="142"/>
  <c r="M34" i="142" s="1"/>
  <c r="C34" i="142"/>
  <c r="B34" i="142"/>
  <c r="H33" i="142"/>
  <c r="G33" i="142"/>
  <c r="M33" i="142" s="1"/>
  <c r="C33" i="142"/>
  <c r="I33" i="142" s="1"/>
  <c r="B33" i="142"/>
  <c r="H32" i="142"/>
  <c r="G32" i="142"/>
  <c r="C32" i="142"/>
  <c r="B32" i="142"/>
  <c r="G31" i="142"/>
  <c r="M31" i="142" s="1"/>
  <c r="C31" i="142"/>
  <c r="I31" i="142" s="1"/>
  <c r="B31" i="142"/>
  <c r="H31" i="142" s="1"/>
  <c r="G30" i="142"/>
  <c r="M30" i="142" s="1"/>
  <c r="C30" i="142"/>
  <c r="B30" i="142"/>
  <c r="M29" i="142"/>
  <c r="G29" i="142"/>
  <c r="C29" i="142"/>
  <c r="I29" i="142" s="1"/>
  <c r="B29" i="142"/>
  <c r="H29" i="142" s="1"/>
  <c r="G28" i="142"/>
  <c r="C28" i="142"/>
  <c r="B28" i="142"/>
  <c r="P27" i="142"/>
  <c r="M27" i="142"/>
  <c r="I27" i="142"/>
  <c r="H27" i="142"/>
  <c r="G27" i="142"/>
  <c r="C27" i="142"/>
  <c r="B27" i="142"/>
  <c r="H26" i="142"/>
  <c r="G26" i="142"/>
  <c r="M26" i="142" s="1"/>
  <c r="C26" i="142"/>
  <c r="B26" i="142"/>
  <c r="H25" i="142"/>
  <c r="G25" i="142"/>
  <c r="M25" i="142" s="1"/>
  <c r="C25" i="142"/>
  <c r="I25" i="142" s="1"/>
  <c r="B25" i="142"/>
  <c r="H24" i="142"/>
  <c r="P24" i="142" s="1"/>
  <c r="G24" i="142"/>
  <c r="C24" i="142"/>
  <c r="B24" i="142"/>
  <c r="G23" i="142"/>
  <c r="M23" i="142" s="1"/>
  <c r="C23" i="142"/>
  <c r="I23" i="142" s="1"/>
  <c r="B23" i="142"/>
  <c r="H23" i="142" s="1"/>
  <c r="G22" i="142"/>
  <c r="C22" i="142"/>
  <c r="B22" i="142"/>
  <c r="M21" i="142"/>
  <c r="G21" i="142"/>
  <c r="C21" i="142"/>
  <c r="B21" i="142"/>
  <c r="H21" i="142" s="1"/>
  <c r="G20" i="142"/>
  <c r="C20" i="142"/>
  <c r="B20" i="142"/>
  <c r="M19" i="142"/>
  <c r="I19" i="142"/>
  <c r="H19" i="142"/>
  <c r="G19" i="142"/>
  <c r="C19" i="142"/>
  <c r="B19" i="142"/>
  <c r="I18" i="142"/>
  <c r="H18" i="142"/>
  <c r="G18" i="142"/>
  <c r="M18" i="142" s="1"/>
  <c r="C18" i="142"/>
  <c r="B18" i="142"/>
  <c r="H17" i="142"/>
  <c r="G17" i="142"/>
  <c r="M17" i="142" s="1"/>
  <c r="C17" i="142"/>
  <c r="I17" i="142" s="1"/>
  <c r="B17" i="142"/>
  <c r="H16" i="142"/>
  <c r="G16" i="142"/>
  <c r="C16" i="142"/>
  <c r="B16" i="142"/>
  <c r="G15" i="142"/>
  <c r="M15" i="142" s="1"/>
  <c r="C15" i="142"/>
  <c r="I15" i="142" s="1"/>
  <c r="B15" i="142"/>
  <c r="H15" i="142" s="1"/>
  <c r="G14" i="142"/>
  <c r="C14" i="142"/>
  <c r="B14" i="142"/>
  <c r="M13" i="142"/>
  <c r="G13" i="142"/>
  <c r="C13" i="142"/>
  <c r="B13" i="142"/>
  <c r="H13" i="142" s="1"/>
  <c r="G12" i="142"/>
  <c r="C12" i="142"/>
  <c r="B12" i="142"/>
  <c r="P11" i="142"/>
  <c r="M11" i="142"/>
  <c r="I11" i="142"/>
  <c r="H11" i="142"/>
  <c r="G11" i="142"/>
  <c r="C11" i="142"/>
  <c r="B11" i="142"/>
  <c r="I10" i="142"/>
  <c r="H10" i="142"/>
  <c r="G10" i="142"/>
  <c r="C10" i="142"/>
  <c r="B10" i="142"/>
  <c r="H9" i="142"/>
  <c r="G9" i="142"/>
  <c r="M9" i="142" s="1"/>
  <c r="C9" i="142"/>
  <c r="I9" i="142" s="1"/>
  <c r="B9" i="142"/>
  <c r="J115" i="141"/>
  <c r="G115" i="141"/>
  <c r="M115" i="141" s="1"/>
  <c r="F115" i="141"/>
  <c r="L115" i="141" s="1"/>
  <c r="E115" i="141"/>
  <c r="K115" i="141" s="1"/>
  <c r="D115" i="141"/>
  <c r="C115" i="141"/>
  <c r="B115" i="141"/>
  <c r="H115" i="141" s="1"/>
  <c r="M114" i="141"/>
  <c r="G114" i="141"/>
  <c r="F114" i="141"/>
  <c r="L114" i="141" s="1"/>
  <c r="E114" i="141"/>
  <c r="K114" i="141" s="1"/>
  <c r="D114" i="141"/>
  <c r="C114" i="141"/>
  <c r="B114" i="141"/>
  <c r="J113" i="141"/>
  <c r="I113" i="141"/>
  <c r="G113" i="141"/>
  <c r="M113" i="141" s="1"/>
  <c r="F113" i="141"/>
  <c r="L113" i="141" s="1"/>
  <c r="E113" i="141"/>
  <c r="K113" i="141" s="1"/>
  <c r="D113" i="141"/>
  <c r="C113" i="141"/>
  <c r="B113" i="141"/>
  <c r="H113" i="141" s="1"/>
  <c r="G112" i="141"/>
  <c r="F112" i="141"/>
  <c r="L112" i="141" s="1"/>
  <c r="E112" i="141"/>
  <c r="K112" i="141" s="1"/>
  <c r="D112" i="141"/>
  <c r="J112" i="141" s="1"/>
  <c r="C112" i="141"/>
  <c r="I112" i="141" s="1"/>
  <c r="B112" i="141"/>
  <c r="H112" i="141" s="1"/>
  <c r="G111" i="141"/>
  <c r="M111" i="141" s="1"/>
  <c r="F111" i="141"/>
  <c r="L111" i="141" s="1"/>
  <c r="E111" i="141"/>
  <c r="K111" i="141" s="1"/>
  <c r="D111" i="141"/>
  <c r="C111" i="141"/>
  <c r="B111" i="141"/>
  <c r="M110" i="141"/>
  <c r="L110" i="141"/>
  <c r="K110" i="141"/>
  <c r="G110" i="141"/>
  <c r="F110" i="141"/>
  <c r="E110" i="141"/>
  <c r="D110" i="141"/>
  <c r="C110" i="141"/>
  <c r="B110" i="141"/>
  <c r="J109" i="141"/>
  <c r="I109" i="141"/>
  <c r="H109" i="141"/>
  <c r="G109" i="141"/>
  <c r="F109" i="141"/>
  <c r="E109" i="141"/>
  <c r="D109" i="141"/>
  <c r="C109" i="141"/>
  <c r="B109" i="141"/>
  <c r="L108" i="141"/>
  <c r="K108" i="141"/>
  <c r="G108" i="141"/>
  <c r="F108" i="141"/>
  <c r="E108" i="141"/>
  <c r="D108" i="141"/>
  <c r="J108" i="141" s="1"/>
  <c r="C108" i="141"/>
  <c r="I108" i="141" s="1"/>
  <c r="B108" i="141"/>
  <c r="H108" i="141" s="1"/>
  <c r="J107" i="141"/>
  <c r="G107" i="141"/>
  <c r="M107" i="141" s="1"/>
  <c r="F107" i="141"/>
  <c r="L107" i="141" s="1"/>
  <c r="E107" i="141"/>
  <c r="K107" i="141" s="1"/>
  <c r="D107" i="141"/>
  <c r="C107" i="141"/>
  <c r="B107" i="141"/>
  <c r="H107" i="141" s="1"/>
  <c r="M106" i="141"/>
  <c r="G106" i="141"/>
  <c r="F106" i="141"/>
  <c r="E106" i="141"/>
  <c r="K106" i="141" s="1"/>
  <c r="D106" i="141"/>
  <c r="J106" i="141" s="1"/>
  <c r="C106" i="141"/>
  <c r="I106" i="141" s="1"/>
  <c r="B106" i="141"/>
  <c r="J105" i="141"/>
  <c r="I105" i="141"/>
  <c r="G105" i="141"/>
  <c r="F105" i="141"/>
  <c r="L105" i="141" s="1"/>
  <c r="E105" i="141"/>
  <c r="K105" i="141" s="1"/>
  <c r="D105" i="141"/>
  <c r="C105" i="141"/>
  <c r="B105" i="141"/>
  <c r="H105" i="141" s="1"/>
  <c r="G104" i="141"/>
  <c r="F104" i="141"/>
  <c r="L104" i="141" s="1"/>
  <c r="E104" i="141"/>
  <c r="K104" i="141" s="1"/>
  <c r="D104" i="141"/>
  <c r="J104" i="141" s="1"/>
  <c r="C104" i="141"/>
  <c r="I104" i="141" s="1"/>
  <c r="B104" i="141"/>
  <c r="H104" i="141" s="1"/>
  <c r="I103" i="141"/>
  <c r="H103" i="141"/>
  <c r="G103" i="141"/>
  <c r="M103" i="141" s="1"/>
  <c r="F103" i="141"/>
  <c r="L103" i="141" s="1"/>
  <c r="E103" i="141"/>
  <c r="K103" i="141" s="1"/>
  <c r="D103" i="141"/>
  <c r="C103" i="141"/>
  <c r="B103" i="141"/>
  <c r="M102" i="141"/>
  <c r="G102" i="141"/>
  <c r="F102" i="141"/>
  <c r="E102" i="141"/>
  <c r="D102" i="141"/>
  <c r="C102" i="141"/>
  <c r="B102" i="141"/>
  <c r="H102" i="141" s="1"/>
  <c r="J101" i="141"/>
  <c r="I101" i="141"/>
  <c r="H101" i="141"/>
  <c r="G101" i="141"/>
  <c r="F101" i="141"/>
  <c r="E101" i="141"/>
  <c r="D101" i="141"/>
  <c r="C101" i="141"/>
  <c r="B101" i="141"/>
  <c r="M100" i="141"/>
  <c r="L100" i="141"/>
  <c r="K100" i="141"/>
  <c r="G100" i="141"/>
  <c r="F100" i="141"/>
  <c r="E100" i="141"/>
  <c r="D100" i="141"/>
  <c r="J100" i="141" s="1"/>
  <c r="C100" i="141"/>
  <c r="I100" i="141" s="1"/>
  <c r="B100" i="141"/>
  <c r="H100" i="141" s="1"/>
  <c r="G99" i="141"/>
  <c r="M99" i="141" s="1"/>
  <c r="F99" i="141"/>
  <c r="L99" i="141" s="1"/>
  <c r="E99" i="141"/>
  <c r="K99" i="141" s="1"/>
  <c r="D99" i="141"/>
  <c r="C99" i="141"/>
  <c r="B99" i="141"/>
  <c r="M98" i="141"/>
  <c r="G98" i="141"/>
  <c r="F98" i="141"/>
  <c r="L98" i="141" s="1"/>
  <c r="E98" i="141"/>
  <c r="K98" i="141" s="1"/>
  <c r="D98" i="141"/>
  <c r="J98" i="141" s="1"/>
  <c r="C98" i="141"/>
  <c r="B98" i="141"/>
  <c r="J97" i="141"/>
  <c r="I97" i="141"/>
  <c r="G97" i="141"/>
  <c r="M97" i="141" s="1"/>
  <c r="F97" i="141"/>
  <c r="L97" i="141" s="1"/>
  <c r="E97" i="141"/>
  <c r="K97" i="141" s="1"/>
  <c r="D97" i="141"/>
  <c r="C97" i="141"/>
  <c r="B97" i="141"/>
  <c r="H97" i="141" s="1"/>
  <c r="G96" i="141"/>
  <c r="F96" i="141"/>
  <c r="L96" i="141" s="1"/>
  <c r="E96" i="141"/>
  <c r="K96" i="141" s="1"/>
  <c r="D96" i="141"/>
  <c r="J96" i="141" s="1"/>
  <c r="C96" i="141"/>
  <c r="I96" i="141" s="1"/>
  <c r="B96" i="141"/>
  <c r="H96" i="141" s="1"/>
  <c r="G95" i="141"/>
  <c r="M95" i="141" s="1"/>
  <c r="F95" i="141"/>
  <c r="L95" i="141" s="1"/>
  <c r="E95" i="141"/>
  <c r="K95" i="141" s="1"/>
  <c r="D95" i="141"/>
  <c r="C95" i="141"/>
  <c r="B95" i="141"/>
  <c r="M94" i="141"/>
  <c r="L94" i="141"/>
  <c r="K94" i="141"/>
  <c r="G94" i="141"/>
  <c r="F94" i="141"/>
  <c r="E94" i="141"/>
  <c r="D94" i="141"/>
  <c r="C94" i="141"/>
  <c r="B94" i="141"/>
  <c r="J93" i="141"/>
  <c r="I93" i="141"/>
  <c r="G93" i="141"/>
  <c r="F93" i="141"/>
  <c r="E93" i="141"/>
  <c r="D93" i="141"/>
  <c r="C93" i="141"/>
  <c r="B93" i="141"/>
  <c r="H93" i="141" s="1"/>
  <c r="M92" i="141"/>
  <c r="L92" i="141"/>
  <c r="K92" i="141"/>
  <c r="G92" i="141"/>
  <c r="F92" i="141"/>
  <c r="E92" i="141"/>
  <c r="D92" i="141"/>
  <c r="J92" i="141" s="1"/>
  <c r="C92" i="141"/>
  <c r="I92" i="141" s="1"/>
  <c r="B92" i="141"/>
  <c r="H92" i="141" s="1"/>
  <c r="J91" i="141"/>
  <c r="G91" i="141"/>
  <c r="M91" i="141" s="1"/>
  <c r="F91" i="141"/>
  <c r="L91" i="141" s="1"/>
  <c r="E91" i="141"/>
  <c r="K91" i="141" s="1"/>
  <c r="D91" i="141"/>
  <c r="C91" i="141"/>
  <c r="B91" i="141"/>
  <c r="H91" i="141" s="1"/>
  <c r="M90" i="141"/>
  <c r="G90" i="141"/>
  <c r="F90" i="141"/>
  <c r="E90" i="141"/>
  <c r="K90" i="141" s="1"/>
  <c r="D90" i="141"/>
  <c r="J90" i="141" s="1"/>
  <c r="C90" i="141"/>
  <c r="I90" i="141" s="1"/>
  <c r="B90" i="141"/>
  <c r="J89" i="141"/>
  <c r="I89" i="141"/>
  <c r="G89" i="141"/>
  <c r="F89" i="141"/>
  <c r="E89" i="141"/>
  <c r="D89" i="141"/>
  <c r="C89" i="141"/>
  <c r="B89" i="141"/>
  <c r="H89" i="141" s="1"/>
  <c r="G88" i="141"/>
  <c r="F88" i="141"/>
  <c r="L88" i="141" s="1"/>
  <c r="E88" i="141"/>
  <c r="K88" i="141" s="1"/>
  <c r="D88" i="141"/>
  <c r="J88" i="141" s="1"/>
  <c r="C88" i="141"/>
  <c r="I88" i="141" s="1"/>
  <c r="B88" i="141"/>
  <c r="H88" i="141" s="1"/>
  <c r="I87" i="141"/>
  <c r="H87" i="141"/>
  <c r="G87" i="141"/>
  <c r="M87" i="141" s="1"/>
  <c r="F87" i="141"/>
  <c r="L87" i="141" s="1"/>
  <c r="E87" i="141"/>
  <c r="K87" i="141" s="1"/>
  <c r="D87" i="141"/>
  <c r="C87" i="141"/>
  <c r="B87" i="141"/>
  <c r="M86" i="141"/>
  <c r="L86" i="141"/>
  <c r="G86" i="141"/>
  <c r="F86" i="141"/>
  <c r="E86" i="141"/>
  <c r="D86" i="141"/>
  <c r="C86" i="141"/>
  <c r="B86" i="141"/>
  <c r="H86" i="141" s="1"/>
  <c r="J85" i="141"/>
  <c r="I85" i="141"/>
  <c r="G85" i="141"/>
  <c r="F85" i="141"/>
  <c r="E85" i="141"/>
  <c r="D85" i="141"/>
  <c r="C85" i="141"/>
  <c r="B85" i="141"/>
  <c r="H85" i="141" s="1"/>
  <c r="M84" i="141"/>
  <c r="L84" i="141"/>
  <c r="K84" i="141"/>
  <c r="G84" i="141"/>
  <c r="F84" i="141"/>
  <c r="E84" i="141"/>
  <c r="D84" i="141"/>
  <c r="J84" i="141" s="1"/>
  <c r="C84" i="141"/>
  <c r="I84" i="141" s="1"/>
  <c r="B84" i="141"/>
  <c r="H84" i="141" s="1"/>
  <c r="G83" i="141"/>
  <c r="M83" i="141" s="1"/>
  <c r="F83" i="141"/>
  <c r="L83" i="141" s="1"/>
  <c r="E83" i="141"/>
  <c r="K83" i="141" s="1"/>
  <c r="D83" i="141"/>
  <c r="C83" i="141"/>
  <c r="B83" i="141"/>
  <c r="M82" i="141"/>
  <c r="G82" i="141"/>
  <c r="F82" i="141"/>
  <c r="L82" i="141" s="1"/>
  <c r="E82" i="141"/>
  <c r="K82" i="141" s="1"/>
  <c r="D82" i="141"/>
  <c r="C82" i="141"/>
  <c r="I82" i="141" s="1"/>
  <c r="B82" i="141"/>
  <c r="J81" i="141"/>
  <c r="I81" i="141"/>
  <c r="G81" i="141"/>
  <c r="M81" i="141" s="1"/>
  <c r="F81" i="141"/>
  <c r="L81" i="141" s="1"/>
  <c r="E81" i="141"/>
  <c r="K81" i="141" s="1"/>
  <c r="D81" i="141"/>
  <c r="C81" i="141"/>
  <c r="B81" i="141"/>
  <c r="H81" i="141" s="1"/>
  <c r="G80" i="141"/>
  <c r="F80" i="141"/>
  <c r="L80" i="141" s="1"/>
  <c r="E80" i="141"/>
  <c r="K80" i="141" s="1"/>
  <c r="D80" i="141"/>
  <c r="J80" i="141" s="1"/>
  <c r="C80" i="141"/>
  <c r="I80" i="141" s="1"/>
  <c r="B80" i="141"/>
  <c r="H80" i="141" s="1"/>
  <c r="H79" i="141"/>
  <c r="G79" i="141"/>
  <c r="M79" i="141" s="1"/>
  <c r="F79" i="141"/>
  <c r="L79" i="141" s="1"/>
  <c r="E79" i="141"/>
  <c r="K79" i="141" s="1"/>
  <c r="D79" i="141"/>
  <c r="C79" i="141"/>
  <c r="B79" i="141"/>
  <c r="M78" i="141"/>
  <c r="L78" i="141"/>
  <c r="K78" i="141"/>
  <c r="G78" i="141"/>
  <c r="F78" i="141"/>
  <c r="E78" i="141"/>
  <c r="D78" i="141"/>
  <c r="C78" i="141"/>
  <c r="B78" i="141"/>
  <c r="J77" i="141"/>
  <c r="I77" i="141"/>
  <c r="H77" i="141"/>
  <c r="G77" i="141"/>
  <c r="F77" i="141"/>
  <c r="E77" i="141"/>
  <c r="D77" i="141"/>
  <c r="C77" i="141"/>
  <c r="B77" i="141"/>
  <c r="M76" i="141"/>
  <c r="L76" i="141"/>
  <c r="K76" i="141"/>
  <c r="G76" i="141"/>
  <c r="F76" i="141"/>
  <c r="E76" i="141"/>
  <c r="D76" i="141"/>
  <c r="J76" i="141" s="1"/>
  <c r="C76" i="141"/>
  <c r="I76" i="141" s="1"/>
  <c r="B76" i="141"/>
  <c r="H76" i="141" s="1"/>
  <c r="J75" i="141"/>
  <c r="G75" i="141"/>
  <c r="M75" i="141" s="1"/>
  <c r="F75" i="141"/>
  <c r="L75" i="141" s="1"/>
  <c r="E75" i="141"/>
  <c r="K75" i="141" s="1"/>
  <c r="D75" i="141"/>
  <c r="C75" i="141"/>
  <c r="B75" i="141"/>
  <c r="H75" i="141" s="1"/>
  <c r="M74" i="141"/>
  <c r="G74" i="141"/>
  <c r="F74" i="141"/>
  <c r="E74" i="141"/>
  <c r="K74" i="141" s="1"/>
  <c r="D74" i="141"/>
  <c r="J74" i="141" s="1"/>
  <c r="C74" i="141"/>
  <c r="I74" i="141" s="1"/>
  <c r="B74" i="141"/>
  <c r="J73" i="141"/>
  <c r="I73" i="141"/>
  <c r="G73" i="141"/>
  <c r="F73" i="141"/>
  <c r="E73" i="141"/>
  <c r="K73" i="141" s="1"/>
  <c r="D73" i="141"/>
  <c r="C73" i="141"/>
  <c r="B73" i="141"/>
  <c r="H73" i="141" s="1"/>
  <c r="G72" i="141"/>
  <c r="F72" i="141"/>
  <c r="L72" i="141" s="1"/>
  <c r="E72" i="141"/>
  <c r="K72" i="141" s="1"/>
  <c r="D72" i="141"/>
  <c r="J72" i="141" s="1"/>
  <c r="C72" i="141"/>
  <c r="I72" i="141" s="1"/>
  <c r="B72" i="141"/>
  <c r="H72" i="141" s="1"/>
  <c r="I71" i="141"/>
  <c r="H71" i="141"/>
  <c r="G71" i="141"/>
  <c r="M71" i="141" s="1"/>
  <c r="F71" i="141"/>
  <c r="L71" i="141" s="1"/>
  <c r="E71" i="141"/>
  <c r="K71" i="141" s="1"/>
  <c r="D71" i="141"/>
  <c r="C71" i="141"/>
  <c r="B71" i="141"/>
  <c r="M70" i="141"/>
  <c r="G70" i="141"/>
  <c r="F70" i="141"/>
  <c r="E70" i="141"/>
  <c r="D70" i="141"/>
  <c r="C70" i="141"/>
  <c r="B70" i="141"/>
  <c r="H70" i="141" s="1"/>
  <c r="J69" i="141"/>
  <c r="I69" i="141"/>
  <c r="H69" i="141"/>
  <c r="G69" i="141"/>
  <c r="F69" i="141"/>
  <c r="E69" i="141"/>
  <c r="D69" i="141"/>
  <c r="C69" i="141"/>
  <c r="B69" i="141"/>
  <c r="M68" i="141"/>
  <c r="L68" i="141"/>
  <c r="K68" i="141"/>
  <c r="G68" i="141"/>
  <c r="F68" i="141"/>
  <c r="E68" i="141"/>
  <c r="D68" i="141"/>
  <c r="J68" i="141" s="1"/>
  <c r="C68" i="141"/>
  <c r="I68" i="141" s="1"/>
  <c r="B68" i="141"/>
  <c r="H68" i="141" s="1"/>
  <c r="J67" i="141"/>
  <c r="G67" i="141"/>
  <c r="M67" i="141" s="1"/>
  <c r="F67" i="141"/>
  <c r="L67" i="141" s="1"/>
  <c r="E67" i="141"/>
  <c r="K67" i="141" s="1"/>
  <c r="D67" i="141"/>
  <c r="C67" i="141"/>
  <c r="B67" i="141"/>
  <c r="M66" i="141"/>
  <c r="G66" i="141"/>
  <c r="F66" i="141"/>
  <c r="L66" i="141" s="1"/>
  <c r="E66" i="141"/>
  <c r="K66" i="141" s="1"/>
  <c r="D66" i="141"/>
  <c r="C66" i="141"/>
  <c r="B66" i="141"/>
  <c r="J65" i="141"/>
  <c r="I65" i="141"/>
  <c r="G65" i="141"/>
  <c r="M65" i="141" s="1"/>
  <c r="F65" i="141"/>
  <c r="L65" i="141" s="1"/>
  <c r="E65" i="141"/>
  <c r="K65" i="141" s="1"/>
  <c r="D65" i="141"/>
  <c r="C65" i="141"/>
  <c r="B65" i="141"/>
  <c r="H65" i="141" s="1"/>
  <c r="G64" i="141"/>
  <c r="F64" i="141"/>
  <c r="L64" i="141" s="1"/>
  <c r="E64" i="141"/>
  <c r="K64" i="141" s="1"/>
  <c r="D64" i="141"/>
  <c r="J64" i="141" s="1"/>
  <c r="C64" i="141"/>
  <c r="I64" i="141" s="1"/>
  <c r="B64" i="141"/>
  <c r="H64" i="141" s="1"/>
  <c r="G63" i="141"/>
  <c r="M63" i="141" s="1"/>
  <c r="F63" i="141"/>
  <c r="L63" i="141" s="1"/>
  <c r="E63" i="141"/>
  <c r="K63" i="141" s="1"/>
  <c r="D63" i="141"/>
  <c r="C63" i="141"/>
  <c r="B63" i="141"/>
  <c r="M62" i="141"/>
  <c r="L62" i="141"/>
  <c r="K62" i="141"/>
  <c r="G62" i="141"/>
  <c r="F62" i="141"/>
  <c r="E62" i="141"/>
  <c r="D62" i="141"/>
  <c r="C62" i="141"/>
  <c r="B62" i="141"/>
  <c r="J61" i="141"/>
  <c r="I61" i="141"/>
  <c r="H61" i="141"/>
  <c r="G61" i="141"/>
  <c r="F61" i="141"/>
  <c r="E61" i="141"/>
  <c r="D61" i="141"/>
  <c r="C61" i="141"/>
  <c r="B61" i="141"/>
  <c r="L60" i="141"/>
  <c r="K60" i="141"/>
  <c r="G60" i="141"/>
  <c r="F60" i="141"/>
  <c r="E60" i="141"/>
  <c r="D60" i="141"/>
  <c r="J60" i="141" s="1"/>
  <c r="C60" i="141"/>
  <c r="I60" i="141" s="1"/>
  <c r="B60" i="141"/>
  <c r="H60" i="141" s="1"/>
  <c r="J59" i="141"/>
  <c r="G59" i="141"/>
  <c r="M59" i="141" s="1"/>
  <c r="F59" i="141"/>
  <c r="L59" i="141" s="1"/>
  <c r="E59" i="141"/>
  <c r="K59" i="141" s="1"/>
  <c r="D59" i="141"/>
  <c r="C59" i="141"/>
  <c r="B59" i="141"/>
  <c r="H59" i="141" s="1"/>
  <c r="M58" i="141"/>
  <c r="G58" i="141"/>
  <c r="F58" i="141"/>
  <c r="E58" i="141"/>
  <c r="K58" i="141" s="1"/>
  <c r="D58" i="141"/>
  <c r="J58" i="141" s="1"/>
  <c r="C58" i="141"/>
  <c r="I58" i="141" s="1"/>
  <c r="B58" i="141"/>
  <c r="G57" i="141"/>
  <c r="M57" i="141" s="1"/>
  <c r="C57" i="141"/>
  <c r="I57" i="141" s="1"/>
  <c r="B57" i="141"/>
  <c r="H57" i="141" s="1"/>
  <c r="G56" i="141"/>
  <c r="C56" i="141"/>
  <c r="I56" i="141" s="1"/>
  <c r="B56" i="141"/>
  <c r="H56" i="141" s="1"/>
  <c r="M55" i="141"/>
  <c r="I55" i="141"/>
  <c r="H55" i="141"/>
  <c r="G55" i="141"/>
  <c r="C55" i="141"/>
  <c r="B55" i="141"/>
  <c r="I54" i="141"/>
  <c r="H54" i="141"/>
  <c r="G54" i="141"/>
  <c r="C54" i="141"/>
  <c r="B54" i="141"/>
  <c r="G53" i="141"/>
  <c r="M53" i="141" s="1"/>
  <c r="C53" i="141"/>
  <c r="I53" i="141" s="1"/>
  <c r="B53" i="141"/>
  <c r="H53" i="141" s="1"/>
  <c r="M52" i="141"/>
  <c r="G52" i="141"/>
  <c r="C52" i="141"/>
  <c r="B52" i="141"/>
  <c r="M51" i="141"/>
  <c r="I51" i="141"/>
  <c r="H51" i="141"/>
  <c r="G51" i="141"/>
  <c r="C51" i="141"/>
  <c r="B51" i="141"/>
  <c r="G50" i="141"/>
  <c r="C50" i="141"/>
  <c r="B50" i="141"/>
  <c r="G49" i="141"/>
  <c r="M49" i="141" s="1"/>
  <c r="C49" i="141"/>
  <c r="I49" i="141" s="1"/>
  <c r="B49" i="141"/>
  <c r="H49" i="141" s="1"/>
  <c r="G48" i="141"/>
  <c r="C48" i="141"/>
  <c r="B48" i="141"/>
  <c r="M47" i="141"/>
  <c r="I47" i="141"/>
  <c r="H47" i="141"/>
  <c r="G47" i="141"/>
  <c r="C47" i="141"/>
  <c r="B47" i="141"/>
  <c r="G46" i="141"/>
  <c r="M46" i="141" s="1"/>
  <c r="C46" i="141"/>
  <c r="I46" i="141" s="1"/>
  <c r="B46" i="141"/>
  <c r="G45" i="141"/>
  <c r="M45" i="141" s="1"/>
  <c r="C45" i="141"/>
  <c r="I45" i="141" s="1"/>
  <c r="B45" i="141"/>
  <c r="H45" i="141" s="1"/>
  <c r="G44" i="141"/>
  <c r="C44" i="141"/>
  <c r="I44" i="141" s="1"/>
  <c r="B44" i="141"/>
  <c r="H44" i="141" s="1"/>
  <c r="M43" i="141"/>
  <c r="I43" i="141"/>
  <c r="H43" i="141"/>
  <c r="G43" i="141"/>
  <c r="C43" i="141"/>
  <c r="B43" i="141"/>
  <c r="H42" i="141"/>
  <c r="G42" i="141"/>
  <c r="M42" i="141" s="1"/>
  <c r="C42" i="141"/>
  <c r="I42" i="141" s="1"/>
  <c r="B42" i="141"/>
  <c r="G41" i="141"/>
  <c r="M41" i="141" s="1"/>
  <c r="C41" i="141"/>
  <c r="I41" i="141" s="1"/>
  <c r="B41" i="141"/>
  <c r="H41" i="141" s="1"/>
  <c r="G40" i="141"/>
  <c r="C40" i="141"/>
  <c r="I40" i="141" s="1"/>
  <c r="B40" i="141"/>
  <c r="H40" i="141" s="1"/>
  <c r="M39" i="141"/>
  <c r="I39" i="141"/>
  <c r="H39" i="141"/>
  <c r="G39" i="141"/>
  <c r="C39" i="141"/>
  <c r="B39" i="141"/>
  <c r="I38" i="141"/>
  <c r="H38" i="141"/>
  <c r="G38" i="141"/>
  <c r="C38" i="141"/>
  <c r="B38" i="141"/>
  <c r="G37" i="141"/>
  <c r="M37" i="141" s="1"/>
  <c r="C37" i="141"/>
  <c r="I37" i="141" s="1"/>
  <c r="B37" i="141"/>
  <c r="H37" i="141" s="1"/>
  <c r="M36" i="141"/>
  <c r="G36" i="141"/>
  <c r="C36" i="141"/>
  <c r="B36" i="141"/>
  <c r="M35" i="141"/>
  <c r="I35" i="141"/>
  <c r="H35" i="141"/>
  <c r="G35" i="141"/>
  <c r="C35" i="141"/>
  <c r="B35" i="141"/>
  <c r="G34" i="141"/>
  <c r="C34" i="141"/>
  <c r="B34" i="141"/>
  <c r="G33" i="141"/>
  <c r="M33" i="141" s="1"/>
  <c r="C33" i="141"/>
  <c r="I33" i="141" s="1"/>
  <c r="B33" i="141"/>
  <c r="H33" i="141" s="1"/>
  <c r="G32" i="141"/>
  <c r="C32" i="141"/>
  <c r="B32" i="141"/>
  <c r="M31" i="141"/>
  <c r="I31" i="141"/>
  <c r="H31" i="141"/>
  <c r="G31" i="141"/>
  <c r="C31" i="141"/>
  <c r="B31" i="141"/>
  <c r="G30" i="141"/>
  <c r="C30" i="141"/>
  <c r="I30" i="141" s="1"/>
  <c r="B30" i="141"/>
  <c r="G29" i="141"/>
  <c r="M29" i="141" s="1"/>
  <c r="C29" i="141"/>
  <c r="I29" i="141" s="1"/>
  <c r="B29" i="141"/>
  <c r="H29" i="141" s="1"/>
  <c r="G28" i="141"/>
  <c r="C28" i="141"/>
  <c r="B28" i="141"/>
  <c r="M27" i="141"/>
  <c r="I27" i="141"/>
  <c r="H27" i="141"/>
  <c r="G27" i="141"/>
  <c r="C27" i="141"/>
  <c r="B27" i="141"/>
  <c r="H26" i="141"/>
  <c r="G26" i="141"/>
  <c r="M26" i="141" s="1"/>
  <c r="C26" i="141"/>
  <c r="B26" i="141"/>
  <c r="G25" i="141"/>
  <c r="M25" i="141" s="1"/>
  <c r="C25" i="141"/>
  <c r="I25" i="141" s="1"/>
  <c r="B25" i="141"/>
  <c r="H25" i="141" s="1"/>
  <c r="M24" i="141"/>
  <c r="G24" i="141"/>
  <c r="C24" i="141"/>
  <c r="B24" i="141"/>
  <c r="H24" i="141" s="1"/>
  <c r="M23" i="141"/>
  <c r="I23" i="141"/>
  <c r="H23" i="141"/>
  <c r="G23" i="141"/>
  <c r="C23" i="141"/>
  <c r="B23" i="141"/>
  <c r="I22" i="141"/>
  <c r="H22" i="141"/>
  <c r="G22" i="141"/>
  <c r="C22" i="141"/>
  <c r="B22" i="141"/>
  <c r="G21" i="141"/>
  <c r="M21" i="141" s="1"/>
  <c r="C21" i="141"/>
  <c r="I21" i="141" s="1"/>
  <c r="B21" i="141"/>
  <c r="H21" i="141" s="1"/>
  <c r="M20" i="141"/>
  <c r="G20" i="141"/>
  <c r="C20" i="141"/>
  <c r="B20" i="141"/>
  <c r="M19" i="141"/>
  <c r="I19" i="141"/>
  <c r="H19" i="141"/>
  <c r="G19" i="141"/>
  <c r="C19" i="141"/>
  <c r="B19" i="141"/>
  <c r="G18" i="141"/>
  <c r="C18" i="141"/>
  <c r="B18" i="141"/>
  <c r="G17" i="141"/>
  <c r="M17" i="141" s="1"/>
  <c r="C17" i="141"/>
  <c r="I17" i="141" s="1"/>
  <c r="B17" i="141"/>
  <c r="H17" i="141" s="1"/>
  <c r="G16" i="141"/>
  <c r="C16" i="141"/>
  <c r="B16" i="141"/>
  <c r="M15" i="141"/>
  <c r="I15" i="141"/>
  <c r="H15" i="141"/>
  <c r="G15" i="141"/>
  <c r="C15" i="141"/>
  <c r="B15" i="141"/>
  <c r="G14" i="141"/>
  <c r="M14" i="141" s="1"/>
  <c r="C14" i="141"/>
  <c r="I14" i="141" s="1"/>
  <c r="B14" i="141"/>
  <c r="G13" i="141"/>
  <c r="M13" i="141" s="1"/>
  <c r="C13" i="141"/>
  <c r="I13" i="141" s="1"/>
  <c r="B13" i="141"/>
  <c r="H13" i="141" s="1"/>
  <c r="G12" i="141"/>
  <c r="C12" i="141"/>
  <c r="B12" i="141"/>
  <c r="H12" i="141" s="1"/>
  <c r="M11" i="141"/>
  <c r="I11" i="141"/>
  <c r="H11" i="141"/>
  <c r="G11" i="141"/>
  <c r="C11" i="141"/>
  <c r="B11" i="141"/>
  <c r="H10" i="141"/>
  <c r="G10" i="141"/>
  <c r="C10" i="141"/>
  <c r="I10" i="141" s="1"/>
  <c r="B10" i="141"/>
  <c r="G9" i="141"/>
  <c r="M9" i="141" s="1"/>
  <c r="C9" i="141"/>
  <c r="I9" i="141" s="1"/>
  <c r="B9" i="141"/>
  <c r="H9" i="141" s="1"/>
  <c r="H115" i="140"/>
  <c r="G115" i="140"/>
  <c r="M115" i="140" s="1"/>
  <c r="F115" i="140"/>
  <c r="L115" i="140" s="1"/>
  <c r="E115" i="140"/>
  <c r="K115" i="140" s="1"/>
  <c r="D115" i="140"/>
  <c r="C115" i="140"/>
  <c r="B115" i="140"/>
  <c r="L114" i="140"/>
  <c r="K114" i="140"/>
  <c r="G114" i="140"/>
  <c r="M114" i="140" s="1"/>
  <c r="F114" i="140"/>
  <c r="E114" i="140"/>
  <c r="D114" i="140"/>
  <c r="C114" i="140"/>
  <c r="B114" i="140"/>
  <c r="H114" i="140" s="1"/>
  <c r="M113" i="140"/>
  <c r="H113" i="140"/>
  <c r="G113" i="140"/>
  <c r="F113" i="140"/>
  <c r="E113" i="140"/>
  <c r="D113" i="140"/>
  <c r="J113" i="140" s="1"/>
  <c r="C113" i="140"/>
  <c r="I113" i="140" s="1"/>
  <c r="B113" i="140"/>
  <c r="L112" i="140"/>
  <c r="K112" i="140"/>
  <c r="G112" i="140"/>
  <c r="F112" i="140"/>
  <c r="E112" i="140"/>
  <c r="D112" i="140"/>
  <c r="J112" i="140" s="1"/>
  <c r="C112" i="140"/>
  <c r="I112" i="140" s="1"/>
  <c r="B112" i="140"/>
  <c r="H112" i="140" s="1"/>
  <c r="G111" i="140"/>
  <c r="M111" i="140" s="1"/>
  <c r="F111" i="140"/>
  <c r="L111" i="140" s="1"/>
  <c r="E111" i="140"/>
  <c r="K111" i="140" s="1"/>
  <c r="D111" i="140"/>
  <c r="J111" i="140" s="1"/>
  <c r="C111" i="140"/>
  <c r="B111" i="140"/>
  <c r="G110" i="140"/>
  <c r="M110" i="140" s="1"/>
  <c r="F110" i="140"/>
  <c r="E110" i="140"/>
  <c r="D110" i="140"/>
  <c r="J110" i="140" s="1"/>
  <c r="C110" i="140"/>
  <c r="I110" i="140" s="1"/>
  <c r="B110" i="140"/>
  <c r="H109" i="140"/>
  <c r="G109" i="140"/>
  <c r="F109" i="140"/>
  <c r="L109" i="140" s="1"/>
  <c r="E109" i="140"/>
  <c r="K109" i="140" s="1"/>
  <c r="D109" i="140"/>
  <c r="J109" i="140" s="1"/>
  <c r="C109" i="140"/>
  <c r="I109" i="140" s="1"/>
  <c r="B109" i="140"/>
  <c r="L108" i="140"/>
  <c r="K108" i="140"/>
  <c r="J108" i="140"/>
  <c r="I108" i="140"/>
  <c r="G108" i="140"/>
  <c r="F108" i="140"/>
  <c r="E108" i="140"/>
  <c r="D108" i="140"/>
  <c r="C108" i="140"/>
  <c r="B108" i="140"/>
  <c r="H108" i="140" s="1"/>
  <c r="H107" i="140"/>
  <c r="G107" i="140"/>
  <c r="M107" i="140" s="1"/>
  <c r="F107" i="140"/>
  <c r="L107" i="140" s="1"/>
  <c r="E107" i="140"/>
  <c r="K107" i="140" s="1"/>
  <c r="D107" i="140"/>
  <c r="C107" i="140"/>
  <c r="B107" i="140"/>
  <c r="K106" i="140"/>
  <c r="J106" i="140"/>
  <c r="I106" i="140"/>
  <c r="G106" i="140"/>
  <c r="M106" i="140" s="1"/>
  <c r="F106" i="140"/>
  <c r="E106" i="140"/>
  <c r="D106" i="140"/>
  <c r="C106" i="140"/>
  <c r="B106" i="140"/>
  <c r="H106" i="140" s="1"/>
  <c r="M105" i="140"/>
  <c r="H105" i="140"/>
  <c r="G105" i="140"/>
  <c r="F105" i="140"/>
  <c r="E105" i="140"/>
  <c r="D105" i="140"/>
  <c r="J105" i="140" s="1"/>
  <c r="C105" i="140"/>
  <c r="I105" i="140" s="1"/>
  <c r="B105" i="140"/>
  <c r="L104" i="140"/>
  <c r="K104" i="140"/>
  <c r="G104" i="140"/>
  <c r="F104" i="140"/>
  <c r="E104" i="140"/>
  <c r="D104" i="140"/>
  <c r="J104" i="140" s="1"/>
  <c r="C104" i="140"/>
  <c r="I104" i="140" s="1"/>
  <c r="B104" i="140"/>
  <c r="H104" i="140" s="1"/>
  <c r="G103" i="140"/>
  <c r="M103" i="140" s="1"/>
  <c r="F103" i="140"/>
  <c r="L103" i="140" s="1"/>
  <c r="E103" i="140"/>
  <c r="K103" i="140" s="1"/>
  <c r="D103" i="140"/>
  <c r="J103" i="140" s="1"/>
  <c r="C103" i="140"/>
  <c r="I103" i="140" s="1"/>
  <c r="B103" i="140"/>
  <c r="G102" i="140"/>
  <c r="M102" i="140" s="1"/>
  <c r="F102" i="140"/>
  <c r="E102" i="140"/>
  <c r="D102" i="140"/>
  <c r="J102" i="140" s="1"/>
  <c r="C102" i="140"/>
  <c r="I102" i="140" s="1"/>
  <c r="B102" i="140"/>
  <c r="H101" i="140"/>
  <c r="G101" i="140"/>
  <c r="M101" i="140" s="1"/>
  <c r="F101" i="140"/>
  <c r="L101" i="140" s="1"/>
  <c r="E101" i="140"/>
  <c r="K101" i="140" s="1"/>
  <c r="D101" i="140"/>
  <c r="J101" i="140" s="1"/>
  <c r="C101" i="140"/>
  <c r="I101" i="140" s="1"/>
  <c r="B101" i="140"/>
  <c r="L100" i="140"/>
  <c r="K100" i="140"/>
  <c r="J100" i="140"/>
  <c r="I100" i="140"/>
  <c r="G100" i="140"/>
  <c r="M100" i="140" s="1"/>
  <c r="F100" i="140"/>
  <c r="E100" i="140"/>
  <c r="D100" i="140"/>
  <c r="C100" i="140"/>
  <c r="B100" i="140"/>
  <c r="H100" i="140" s="1"/>
  <c r="G99" i="140"/>
  <c r="M99" i="140" s="1"/>
  <c r="F99" i="140"/>
  <c r="L99" i="140" s="1"/>
  <c r="E99" i="140"/>
  <c r="K99" i="140" s="1"/>
  <c r="D99" i="140"/>
  <c r="C99" i="140"/>
  <c r="B99" i="140"/>
  <c r="L98" i="140"/>
  <c r="K98" i="140"/>
  <c r="G98" i="140"/>
  <c r="M98" i="140" s="1"/>
  <c r="F98" i="140"/>
  <c r="E98" i="140"/>
  <c r="D98" i="140"/>
  <c r="C98" i="140"/>
  <c r="B98" i="140"/>
  <c r="M97" i="140"/>
  <c r="H97" i="140"/>
  <c r="G97" i="140"/>
  <c r="F97" i="140"/>
  <c r="E97" i="140"/>
  <c r="D97" i="140"/>
  <c r="J97" i="140" s="1"/>
  <c r="C97" i="140"/>
  <c r="I97" i="140" s="1"/>
  <c r="B97" i="140"/>
  <c r="L96" i="140"/>
  <c r="K96" i="140"/>
  <c r="G96" i="140"/>
  <c r="F96" i="140"/>
  <c r="E96" i="140"/>
  <c r="D96" i="140"/>
  <c r="J96" i="140" s="1"/>
  <c r="C96" i="140"/>
  <c r="I96" i="140" s="1"/>
  <c r="B96" i="140"/>
  <c r="H96" i="140" s="1"/>
  <c r="G95" i="140"/>
  <c r="M95" i="140" s="1"/>
  <c r="F95" i="140"/>
  <c r="L95" i="140" s="1"/>
  <c r="E95" i="140"/>
  <c r="K95" i="140" s="1"/>
  <c r="D95" i="140"/>
  <c r="J95" i="140" s="1"/>
  <c r="C95" i="140"/>
  <c r="I95" i="140" s="1"/>
  <c r="B95" i="140"/>
  <c r="G94" i="140"/>
  <c r="M94" i="140" s="1"/>
  <c r="F94" i="140"/>
  <c r="E94" i="140"/>
  <c r="D94" i="140"/>
  <c r="J94" i="140" s="1"/>
  <c r="C94" i="140"/>
  <c r="I94" i="140" s="1"/>
  <c r="B94" i="140"/>
  <c r="H93" i="140"/>
  <c r="G93" i="140"/>
  <c r="M93" i="140" s="1"/>
  <c r="F93" i="140"/>
  <c r="E93" i="140"/>
  <c r="K93" i="140" s="1"/>
  <c r="D93" i="140"/>
  <c r="J93" i="140" s="1"/>
  <c r="C93" i="140"/>
  <c r="I93" i="140" s="1"/>
  <c r="B93" i="140"/>
  <c r="L92" i="140"/>
  <c r="K92" i="140"/>
  <c r="J92" i="140"/>
  <c r="I92" i="140"/>
  <c r="G92" i="140"/>
  <c r="F92" i="140"/>
  <c r="E92" i="140"/>
  <c r="D92" i="140"/>
  <c r="C92" i="140"/>
  <c r="B92" i="140"/>
  <c r="H92" i="140" s="1"/>
  <c r="H91" i="140"/>
  <c r="G91" i="140"/>
  <c r="M91" i="140" s="1"/>
  <c r="F91" i="140"/>
  <c r="L91" i="140" s="1"/>
  <c r="E91" i="140"/>
  <c r="K91" i="140" s="1"/>
  <c r="D91" i="140"/>
  <c r="C91" i="140"/>
  <c r="B91" i="140"/>
  <c r="K90" i="140"/>
  <c r="J90" i="140"/>
  <c r="I90" i="140"/>
  <c r="G90" i="140"/>
  <c r="F90" i="140"/>
  <c r="E90" i="140"/>
  <c r="D90" i="140"/>
  <c r="C90" i="140"/>
  <c r="B90" i="140"/>
  <c r="H90" i="140" s="1"/>
  <c r="M89" i="140"/>
  <c r="H89" i="140"/>
  <c r="G89" i="140"/>
  <c r="F89" i="140"/>
  <c r="E89" i="140"/>
  <c r="D89" i="140"/>
  <c r="J89" i="140" s="1"/>
  <c r="C89" i="140"/>
  <c r="B89" i="140"/>
  <c r="L88" i="140"/>
  <c r="K88" i="140"/>
  <c r="G88" i="140"/>
  <c r="F88" i="140"/>
  <c r="E88" i="140"/>
  <c r="D88" i="140"/>
  <c r="J88" i="140" s="1"/>
  <c r="C88" i="140"/>
  <c r="I88" i="140" s="1"/>
  <c r="B88" i="140"/>
  <c r="H88" i="140" s="1"/>
  <c r="G87" i="140"/>
  <c r="M87" i="140" s="1"/>
  <c r="F87" i="140"/>
  <c r="L87" i="140" s="1"/>
  <c r="E87" i="140"/>
  <c r="K87" i="140" s="1"/>
  <c r="D87" i="140"/>
  <c r="J87" i="140" s="1"/>
  <c r="C87" i="140"/>
  <c r="B87" i="140"/>
  <c r="G86" i="140"/>
  <c r="F86" i="140"/>
  <c r="E86" i="140"/>
  <c r="D86" i="140"/>
  <c r="C86" i="140"/>
  <c r="I86" i="140" s="1"/>
  <c r="B86" i="140"/>
  <c r="H85" i="140"/>
  <c r="G85" i="140"/>
  <c r="M85" i="140" s="1"/>
  <c r="F85" i="140"/>
  <c r="L85" i="140" s="1"/>
  <c r="E85" i="140"/>
  <c r="K85" i="140" s="1"/>
  <c r="D85" i="140"/>
  <c r="J85" i="140" s="1"/>
  <c r="C85" i="140"/>
  <c r="B85" i="140"/>
  <c r="L84" i="140"/>
  <c r="K84" i="140"/>
  <c r="J84" i="140"/>
  <c r="I84" i="140"/>
  <c r="G84" i="140"/>
  <c r="F84" i="140"/>
  <c r="E84" i="140"/>
  <c r="D84" i="140"/>
  <c r="C84" i="140"/>
  <c r="B84" i="140"/>
  <c r="H84" i="140" s="1"/>
  <c r="G83" i="140"/>
  <c r="M83" i="140" s="1"/>
  <c r="F83" i="140"/>
  <c r="L83" i="140" s="1"/>
  <c r="E83" i="140"/>
  <c r="K83" i="140" s="1"/>
  <c r="D83" i="140"/>
  <c r="C83" i="140"/>
  <c r="B83" i="140"/>
  <c r="L82" i="140"/>
  <c r="K82" i="140"/>
  <c r="J82" i="140"/>
  <c r="I82" i="140"/>
  <c r="G82" i="140"/>
  <c r="F82" i="140"/>
  <c r="E82" i="140"/>
  <c r="D82" i="140"/>
  <c r="C82" i="140"/>
  <c r="B82" i="140"/>
  <c r="M81" i="140"/>
  <c r="H81" i="140"/>
  <c r="G81" i="140"/>
  <c r="F81" i="140"/>
  <c r="E81" i="140"/>
  <c r="D81" i="140"/>
  <c r="J81" i="140" s="1"/>
  <c r="C81" i="140"/>
  <c r="B81" i="140"/>
  <c r="L80" i="140"/>
  <c r="K80" i="140"/>
  <c r="G80" i="140"/>
  <c r="F80" i="140"/>
  <c r="E80" i="140"/>
  <c r="D80" i="140"/>
  <c r="J80" i="140" s="1"/>
  <c r="C80" i="140"/>
  <c r="I80" i="140" s="1"/>
  <c r="B80" i="140"/>
  <c r="H80" i="140" s="1"/>
  <c r="G79" i="140"/>
  <c r="M79" i="140" s="1"/>
  <c r="F79" i="140"/>
  <c r="L79" i="140" s="1"/>
  <c r="E79" i="140"/>
  <c r="K79" i="140" s="1"/>
  <c r="D79" i="140"/>
  <c r="J79" i="140" s="1"/>
  <c r="C79" i="140"/>
  <c r="B79" i="140"/>
  <c r="G78" i="140"/>
  <c r="F78" i="140"/>
  <c r="E78" i="140"/>
  <c r="D78" i="140"/>
  <c r="J78" i="140" s="1"/>
  <c r="C78" i="140"/>
  <c r="I78" i="140" s="1"/>
  <c r="B78" i="140"/>
  <c r="H77" i="140"/>
  <c r="G77" i="140"/>
  <c r="F77" i="140"/>
  <c r="E77" i="140"/>
  <c r="K77" i="140" s="1"/>
  <c r="D77" i="140"/>
  <c r="J77" i="140" s="1"/>
  <c r="C77" i="140"/>
  <c r="B77" i="140"/>
  <c r="L76" i="140"/>
  <c r="K76" i="140"/>
  <c r="J76" i="140"/>
  <c r="I76" i="140"/>
  <c r="G76" i="140"/>
  <c r="F76" i="140"/>
  <c r="E76" i="140"/>
  <c r="D76" i="140"/>
  <c r="C76" i="140"/>
  <c r="B76" i="140"/>
  <c r="H76" i="140" s="1"/>
  <c r="H75" i="140"/>
  <c r="G75" i="140"/>
  <c r="M75" i="140" s="1"/>
  <c r="F75" i="140"/>
  <c r="L75" i="140" s="1"/>
  <c r="E75" i="140"/>
  <c r="K75" i="140" s="1"/>
  <c r="D75" i="140"/>
  <c r="C75" i="140"/>
  <c r="B75" i="140"/>
  <c r="K74" i="140"/>
  <c r="J74" i="140"/>
  <c r="I74" i="140"/>
  <c r="G74" i="140"/>
  <c r="F74" i="140"/>
  <c r="E74" i="140"/>
  <c r="D74" i="140"/>
  <c r="C74" i="140"/>
  <c r="B74" i="140"/>
  <c r="H74" i="140" s="1"/>
  <c r="M73" i="140"/>
  <c r="H73" i="140"/>
  <c r="G73" i="140"/>
  <c r="F73" i="140"/>
  <c r="E73" i="140"/>
  <c r="D73" i="140"/>
  <c r="J73" i="140" s="1"/>
  <c r="C73" i="140"/>
  <c r="B73" i="140"/>
  <c r="L72" i="140"/>
  <c r="K72" i="140"/>
  <c r="G72" i="140"/>
  <c r="F72" i="140"/>
  <c r="E72" i="140"/>
  <c r="D72" i="140"/>
  <c r="J72" i="140" s="1"/>
  <c r="C72" i="140"/>
  <c r="I72" i="140" s="1"/>
  <c r="B72" i="140"/>
  <c r="H72" i="140" s="1"/>
  <c r="G71" i="140"/>
  <c r="M71" i="140" s="1"/>
  <c r="F71" i="140"/>
  <c r="L71" i="140" s="1"/>
  <c r="E71" i="140"/>
  <c r="K71" i="140" s="1"/>
  <c r="D71" i="140"/>
  <c r="J71" i="140" s="1"/>
  <c r="C71" i="140"/>
  <c r="B71" i="140"/>
  <c r="G70" i="140"/>
  <c r="F70" i="140"/>
  <c r="E70" i="140"/>
  <c r="D70" i="140"/>
  <c r="C70" i="140"/>
  <c r="I70" i="140" s="1"/>
  <c r="B70" i="140"/>
  <c r="H69" i="140"/>
  <c r="G69" i="140"/>
  <c r="M69" i="140" s="1"/>
  <c r="F69" i="140"/>
  <c r="L69" i="140" s="1"/>
  <c r="E69" i="140"/>
  <c r="K69" i="140" s="1"/>
  <c r="D69" i="140"/>
  <c r="J69" i="140" s="1"/>
  <c r="C69" i="140"/>
  <c r="B69" i="140"/>
  <c r="L68" i="140"/>
  <c r="K68" i="140"/>
  <c r="J68" i="140"/>
  <c r="I68" i="140"/>
  <c r="G68" i="140"/>
  <c r="F68" i="140"/>
  <c r="E68" i="140"/>
  <c r="D68" i="140"/>
  <c r="C68" i="140"/>
  <c r="B68" i="140"/>
  <c r="H68" i="140" s="1"/>
  <c r="H67" i="140"/>
  <c r="G67" i="140"/>
  <c r="M67" i="140" s="1"/>
  <c r="F67" i="140"/>
  <c r="L67" i="140" s="1"/>
  <c r="E67" i="140"/>
  <c r="K67" i="140" s="1"/>
  <c r="D67" i="140"/>
  <c r="C67" i="140"/>
  <c r="B67" i="140"/>
  <c r="L66" i="140"/>
  <c r="K66" i="140"/>
  <c r="I66" i="140"/>
  <c r="G66" i="140"/>
  <c r="F66" i="140"/>
  <c r="E66" i="140"/>
  <c r="D66" i="140"/>
  <c r="C66" i="140"/>
  <c r="B66" i="140"/>
  <c r="H66" i="140" s="1"/>
  <c r="M65" i="140"/>
  <c r="H65" i="140"/>
  <c r="G65" i="140"/>
  <c r="F65" i="140"/>
  <c r="E65" i="140"/>
  <c r="D65" i="140"/>
  <c r="J65" i="140" s="1"/>
  <c r="C65" i="140"/>
  <c r="B65" i="140"/>
  <c r="L64" i="140"/>
  <c r="K64" i="140"/>
  <c r="G64" i="140"/>
  <c r="F64" i="140"/>
  <c r="E64" i="140"/>
  <c r="D64" i="140"/>
  <c r="J64" i="140" s="1"/>
  <c r="C64" i="140"/>
  <c r="I64" i="140" s="1"/>
  <c r="B64" i="140"/>
  <c r="H64" i="140" s="1"/>
  <c r="G63" i="140"/>
  <c r="M63" i="140" s="1"/>
  <c r="F63" i="140"/>
  <c r="L63" i="140" s="1"/>
  <c r="E63" i="140"/>
  <c r="K63" i="140" s="1"/>
  <c r="D63" i="140"/>
  <c r="J63" i="140" s="1"/>
  <c r="C63" i="140"/>
  <c r="B63" i="140"/>
  <c r="G62" i="140"/>
  <c r="F62" i="140"/>
  <c r="E62" i="140"/>
  <c r="D62" i="140"/>
  <c r="J62" i="140" s="1"/>
  <c r="C62" i="140"/>
  <c r="I62" i="140" s="1"/>
  <c r="B62" i="140"/>
  <c r="H61" i="140"/>
  <c r="G61" i="140"/>
  <c r="F61" i="140"/>
  <c r="L61" i="140" s="1"/>
  <c r="E61" i="140"/>
  <c r="K61" i="140" s="1"/>
  <c r="D61" i="140"/>
  <c r="J61" i="140" s="1"/>
  <c r="C61" i="140"/>
  <c r="B61" i="140"/>
  <c r="L60" i="140"/>
  <c r="K60" i="140"/>
  <c r="J60" i="140"/>
  <c r="I60" i="140"/>
  <c r="G60" i="140"/>
  <c r="F60" i="140"/>
  <c r="E60" i="140"/>
  <c r="D60" i="140"/>
  <c r="C60" i="140"/>
  <c r="B60" i="140"/>
  <c r="H60" i="140" s="1"/>
  <c r="H59" i="140"/>
  <c r="G59" i="140"/>
  <c r="M59" i="140" s="1"/>
  <c r="F59" i="140"/>
  <c r="L59" i="140" s="1"/>
  <c r="E59" i="140"/>
  <c r="K59" i="140" s="1"/>
  <c r="D59" i="140"/>
  <c r="C59" i="140"/>
  <c r="B59" i="140"/>
  <c r="K58" i="140"/>
  <c r="J58" i="140"/>
  <c r="I58" i="140"/>
  <c r="G58" i="140"/>
  <c r="F58" i="140"/>
  <c r="E58" i="140"/>
  <c r="D58" i="140"/>
  <c r="C58" i="140"/>
  <c r="B58" i="140"/>
  <c r="H58" i="140" s="1"/>
  <c r="M57" i="140"/>
  <c r="G57" i="140"/>
  <c r="C57" i="140"/>
  <c r="I57" i="140" s="1"/>
  <c r="B57" i="140"/>
  <c r="H57" i="140" s="1"/>
  <c r="H56" i="140"/>
  <c r="G56" i="140"/>
  <c r="C56" i="140"/>
  <c r="B56" i="140"/>
  <c r="I55" i="140"/>
  <c r="H55" i="140"/>
  <c r="G55" i="140"/>
  <c r="M55" i="140" s="1"/>
  <c r="C55" i="140"/>
  <c r="B55" i="140"/>
  <c r="G54" i="140"/>
  <c r="C54" i="140"/>
  <c r="B54" i="140"/>
  <c r="M53" i="140"/>
  <c r="G53" i="140"/>
  <c r="C53" i="140"/>
  <c r="B53" i="140"/>
  <c r="H53" i="140" s="1"/>
  <c r="I52" i="140"/>
  <c r="G52" i="140"/>
  <c r="C52" i="140"/>
  <c r="B52" i="140"/>
  <c r="H51" i="140"/>
  <c r="G51" i="140"/>
  <c r="M51" i="140" s="1"/>
  <c r="C51" i="140"/>
  <c r="I51" i="140" s="1"/>
  <c r="B51" i="140"/>
  <c r="G50" i="140"/>
  <c r="M50" i="140" s="1"/>
  <c r="C50" i="140"/>
  <c r="B50" i="140"/>
  <c r="M49" i="140"/>
  <c r="G49" i="140"/>
  <c r="C49" i="140"/>
  <c r="B49" i="140"/>
  <c r="H49" i="140" s="1"/>
  <c r="M48" i="140"/>
  <c r="I48" i="140"/>
  <c r="G48" i="140"/>
  <c r="C48" i="140"/>
  <c r="B48" i="140"/>
  <c r="H47" i="140"/>
  <c r="G47" i="140"/>
  <c r="M47" i="140" s="1"/>
  <c r="C47" i="140"/>
  <c r="I47" i="140" s="1"/>
  <c r="B47" i="140"/>
  <c r="G46" i="140"/>
  <c r="C46" i="140"/>
  <c r="B46" i="140"/>
  <c r="M45" i="140"/>
  <c r="G45" i="140"/>
  <c r="C45" i="140"/>
  <c r="B45" i="140"/>
  <c r="H45" i="140" s="1"/>
  <c r="G44" i="140"/>
  <c r="C44" i="140"/>
  <c r="B44" i="140"/>
  <c r="I43" i="140"/>
  <c r="H43" i="140"/>
  <c r="G43" i="140"/>
  <c r="M43" i="140" s="1"/>
  <c r="C43" i="140"/>
  <c r="B43" i="140"/>
  <c r="G42" i="140"/>
  <c r="C42" i="140"/>
  <c r="I42" i="140" s="1"/>
  <c r="B42" i="140"/>
  <c r="H42" i="140" s="1"/>
  <c r="M41" i="140"/>
  <c r="G41" i="140"/>
  <c r="C41" i="140"/>
  <c r="B41" i="140"/>
  <c r="H41" i="140" s="1"/>
  <c r="G40" i="140"/>
  <c r="C40" i="140"/>
  <c r="B40" i="140"/>
  <c r="I39" i="140"/>
  <c r="H39" i="140"/>
  <c r="G39" i="140"/>
  <c r="M39" i="140" s="1"/>
  <c r="C39" i="140"/>
  <c r="B39" i="140"/>
  <c r="G38" i="140"/>
  <c r="M38" i="140" s="1"/>
  <c r="C38" i="140"/>
  <c r="I38" i="140" s="1"/>
  <c r="B38" i="140"/>
  <c r="H38" i="140" s="1"/>
  <c r="M37" i="140"/>
  <c r="G37" i="140"/>
  <c r="C37" i="140"/>
  <c r="B37" i="140"/>
  <c r="H37" i="140" s="1"/>
  <c r="M36" i="140"/>
  <c r="I36" i="140"/>
  <c r="H36" i="140"/>
  <c r="G36" i="140"/>
  <c r="C36" i="140"/>
  <c r="B36" i="140"/>
  <c r="H35" i="140"/>
  <c r="G35" i="140"/>
  <c r="M35" i="140" s="1"/>
  <c r="C35" i="140"/>
  <c r="I35" i="140" s="1"/>
  <c r="B35" i="140"/>
  <c r="G34" i="140"/>
  <c r="M34" i="140" s="1"/>
  <c r="C34" i="140"/>
  <c r="B34" i="140"/>
  <c r="M33" i="140"/>
  <c r="G33" i="140"/>
  <c r="C33" i="140"/>
  <c r="B33" i="140"/>
  <c r="H33" i="140" s="1"/>
  <c r="M32" i="140"/>
  <c r="I32" i="140"/>
  <c r="G32" i="140"/>
  <c r="C32" i="140"/>
  <c r="B32" i="140"/>
  <c r="H31" i="140"/>
  <c r="G31" i="140"/>
  <c r="M31" i="140" s="1"/>
  <c r="C31" i="140"/>
  <c r="I31" i="140" s="1"/>
  <c r="B31" i="140"/>
  <c r="G30" i="140"/>
  <c r="C30" i="140"/>
  <c r="B30" i="140"/>
  <c r="M29" i="140"/>
  <c r="G29" i="140"/>
  <c r="C29" i="140"/>
  <c r="B29" i="140"/>
  <c r="H29" i="140" s="1"/>
  <c r="G28" i="140"/>
  <c r="C28" i="140"/>
  <c r="B28" i="140"/>
  <c r="I27" i="140"/>
  <c r="H27" i="140"/>
  <c r="G27" i="140"/>
  <c r="M27" i="140" s="1"/>
  <c r="C27" i="140"/>
  <c r="B27" i="140"/>
  <c r="G26" i="140"/>
  <c r="C26" i="140"/>
  <c r="B26" i="140"/>
  <c r="M25" i="140"/>
  <c r="G25" i="140"/>
  <c r="C25" i="140"/>
  <c r="B25" i="140"/>
  <c r="H25" i="140" s="1"/>
  <c r="G24" i="140"/>
  <c r="C24" i="140"/>
  <c r="B24" i="140"/>
  <c r="I23" i="140"/>
  <c r="H23" i="140"/>
  <c r="G23" i="140"/>
  <c r="M23" i="140" s="1"/>
  <c r="C23" i="140"/>
  <c r="B23" i="140"/>
  <c r="G22" i="140"/>
  <c r="M22" i="140" s="1"/>
  <c r="C22" i="140"/>
  <c r="I22" i="140" s="1"/>
  <c r="B22" i="140"/>
  <c r="H22" i="140" s="1"/>
  <c r="M21" i="140"/>
  <c r="G21" i="140"/>
  <c r="C21" i="140"/>
  <c r="B21" i="140"/>
  <c r="H21" i="140" s="1"/>
  <c r="M20" i="140"/>
  <c r="I20" i="140"/>
  <c r="H20" i="140"/>
  <c r="G20" i="140"/>
  <c r="C20" i="140"/>
  <c r="B20" i="140"/>
  <c r="H19" i="140"/>
  <c r="G19" i="140"/>
  <c r="M19" i="140" s="1"/>
  <c r="C19" i="140"/>
  <c r="I19" i="140" s="1"/>
  <c r="B19" i="140"/>
  <c r="G18" i="140"/>
  <c r="M18" i="140" s="1"/>
  <c r="C18" i="140"/>
  <c r="B18" i="140"/>
  <c r="M17" i="140"/>
  <c r="G17" i="140"/>
  <c r="C17" i="140"/>
  <c r="B17" i="140"/>
  <c r="H17" i="140" s="1"/>
  <c r="M16" i="140"/>
  <c r="I16" i="140"/>
  <c r="G16" i="140"/>
  <c r="C16" i="140"/>
  <c r="B16" i="140"/>
  <c r="H15" i="140"/>
  <c r="G15" i="140"/>
  <c r="M15" i="140" s="1"/>
  <c r="C15" i="140"/>
  <c r="I15" i="140" s="1"/>
  <c r="B15" i="140"/>
  <c r="G14" i="140"/>
  <c r="C14" i="140"/>
  <c r="B14" i="140"/>
  <c r="M13" i="140"/>
  <c r="G13" i="140"/>
  <c r="C13" i="140"/>
  <c r="B13" i="140"/>
  <c r="H13" i="140" s="1"/>
  <c r="G12" i="140"/>
  <c r="C12" i="140"/>
  <c r="B12" i="140"/>
  <c r="I11" i="140"/>
  <c r="H11" i="140"/>
  <c r="G11" i="140"/>
  <c r="M11" i="140" s="1"/>
  <c r="C11" i="140"/>
  <c r="B11" i="140"/>
  <c r="G10" i="140"/>
  <c r="C10" i="140"/>
  <c r="I10" i="140" s="1"/>
  <c r="B10" i="140"/>
  <c r="H10" i="140" s="1"/>
  <c r="M9" i="140"/>
  <c r="G9" i="140"/>
  <c r="C9" i="140"/>
  <c r="B9" i="140"/>
  <c r="H9" i="140" s="1"/>
  <c r="M115" i="139"/>
  <c r="G115" i="139"/>
  <c r="F115" i="139"/>
  <c r="L115" i="139" s="1"/>
  <c r="E115" i="139"/>
  <c r="K115" i="139" s="1"/>
  <c r="D115" i="139"/>
  <c r="C115" i="139"/>
  <c r="B115" i="139"/>
  <c r="H114" i="139"/>
  <c r="G114" i="139"/>
  <c r="M114" i="139" s="1"/>
  <c r="F114" i="139"/>
  <c r="L114" i="139" s="1"/>
  <c r="E114" i="139"/>
  <c r="D114" i="139"/>
  <c r="C114" i="139"/>
  <c r="B114" i="139"/>
  <c r="M113" i="139"/>
  <c r="L113" i="139"/>
  <c r="K113" i="139"/>
  <c r="G113" i="139"/>
  <c r="F113" i="139"/>
  <c r="E113" i="139"/>
  <c r="D113" i="139"/>
  <c r="J113" i="139" s="1"/>
  <c r="C113" i="139"/>
  <c r="I113" i="139" s="1"/>
  <c r="B113" i="139"/>
  <c r="H113" i="139" s="1"/>
  <c r="J112" i="139"/>
  <c r="I112" i="139"/>
  <c r="H112" i="139"/>
  <c r="G112" i="139"/>
  <c r="F112" i="139"/>
  <c r="L112" i="139" s="1"/>
  <c r="E112" i="139"/>
  <c r="D112" i="139"/>
  <c r="C112" i="139"/>
  <c r="B112" i="139"/>
  <c r="M111" i="139"/>
  <c r="L111" i="139"/>
  <c r="K111" i="139"/>
  <c r="G111" i="139"/>
  <c r="F111" i="139"/>
  <c r="E111" i="139"/>
  <c r="D111" i="139"/>
  <c r="C111" i="139"/>
  <c r="B111" i="139"/>
  <c r="J110" i="139"/>
  <c r="G110" i="139"/>
  <c r="M110" i="139" s="1"/>
  <c r="F110" i="139"/>
  <c r="E110" i="139"/>
  <c r="D110" i="139"/>
  <c r="C110" i="139"/>
  <c r="B110" i="139"/>
  <c r="H110" i="139" s="1"/>
  <c r="G109" i="139"/>
  <c r="F109" i="139"/>
  <c r="L109" i="139" s="1"/>
  <c r="E109" i="139"/>
  <c r="K109" i="139" s="1"/>
  <c r="D109" i="139"/>
  <c r="J109" i="139" s="1"/>
  <c r="C109" i="139"/>
  <c r="I109" i="139" s="1"/>
  <c r="B109" i="139"/>
  <c r="H109" i="139" s="1"/>
  <c r="J108" i="139"/>
  <c r="I108" i="139"/>
  <c r="G108" i="139"/>
  <c r="F108" i="139"/>
  <c r="L108" i="139" s="1"/>
  <c r="E108" i="139"/>
  <c r="D108" i="139"/>
  <c r="C108" i="139"/>
  <c r="B108" i="139"/>
  <c r="H108" i="139" s="1"/>
  <c r="M107" i="139"/>
  <c r="G107" i="139"/>
  <c r="F107" i="139"/>
  <c r="L107" i="139" s="1"/>
  <c r="E107" i="139"/>
  <c r="K107" i="139" s="1"/>
  <c r="D107" i="139"/>
  <c r="C107" i="139"/>
  <c r="B107" i="139"/>
  <c r="I106" i="139"/>
  <c r="H106" i="139"/>
  <c r="G106" i="139"/>
  <c r="M106" i="139" s="1"/>
  <c r="F106" i="139"/>
  <c r="E106" i="139"/>
  <c r="D106" i="139"/>
  <c r="C106" i="139"/>
  <c r="B106" i="139"/>
  <c r="G105" i="139"/>
  <c r="F105" i="139"/>
  <c r="E105" i="139"/>
  <c r="D105" i="139"/>
  <c r="J105" i="139" s="1"/>
  <c r="C105" i="139"/>
  <c r="I105" i="139" s="1"/>
  <c r="B105" i="139"/>
  <c r="H105" i="139" s="1"/>
  <c r="J104" i="139"/>
  <c r="I104" i="139"/>
  <c r="H104" i="139"/>
  <c r="G104" i="139"/>
  <c r="F104" i="139"/>
  <c r="L104" i="139" s="1"/>
  <c r="E104" i="139"/>
  <c r="K104" i="139" s="1"/>
  <c r="D104" i="139"/>
  <c r="C104" i="139"/>
  <c r="B104" i="139"/>
  <c r="M103" i="139"/>
  <c r="L103" i="139"/>
  <c r="K103" i="139"/>
  <c r="G103" i="139"/>
  <c r="F103" i="139"/>
  <c r="E103" i="139"/>
  <c r="D103" i="139"/>
  <c r="J103" i="139" s="1"/>
  <c r="C103" i="139"/>
  <c r="I103" i="139" s="1"/>
  <c r="B103" i="139"/>
  <c r="H103" i="139" s="1"/>
  <c r="J102" i="139"/>
  <c r="G102" i="139"/>
  <c r="M102" i="139" s="1"/>
  <c r="F102" i="139"/>
  <c r="E102" i="139"/>
  <c r="D102" i="139"/>
  <c r="C102" i="139"/>
  <c r="B102" i="139"/>
  <c r="H102" i="139" s="1"/>
  <c r="G101" i="139"/>
  <c r="F101" i="139"/>
  <c r="L101" i="139" s="1"/>
  <c r="E101" i="139"/>
  <c r="K101" i="139" s="1"/>
  <c r="D101" i="139"/>
  <c r="J101" i="139" s="1"/>
  <c r="C101" i="139"/>
  <c r="I101" i="139" s="1"/>
  <c r="B101" i="139"/>
  <c r="H101" i="139" s="1"/>
  <c r="J100" i="139"/>
  <c r="I100" i="139"/>
  <c r="G100" i="139"/>
  <c r="M100" i="139" s="1"/>
  <c r="F100" i="139"/>
  <c r="L100" i="139" s="1"/>
  <c r="E100" i="139"/>
  <c r="K100" i="139" s="1"/>
  <c r="D100" i="139"/>
  <c r="C100" i="139"/>
  <c r="B100" i="139"/>
  <c r="H100" i="139" s="1"/>
  <c r="M99" i="139"/>
  <c r="G99" i="139"/>
  <c r="F99" i="139"/>
  <c r="L99" i="139" s="1"/>
  <c r="E99" i="139"/>
  <c r="K99" i="139" s="1"/>
  <c r="D99" i="139"/>
  <c r="C99" i="139"/>
  <c r="B99" i="139"/>
  <c r="G98" i="139"/>
  <c r="M98" i="139" s="1"/>
  <c r="F98" i="139"/>
  <c r="L98" i="139" s="1"/>
  <c r="E98" i="139"/>
  <c r="D98" i="139"/>
  <c r="C98" i="139"/>
  <c r="B98" i="139"/>
  <c r="M97" i="139"/>
  <c r="L97" i="139"/>
  <c r="K97" i="139"/>
  <c r="G97" i="139"/>
  <c r="F97" i="139"/>
  <c r="E97" i="139"/>
  <c r="D97" i="139"/>
  <c r="J97" i="139" s="1"/>
  <c r="C97" i="139"/>
  <c r="I97" i="139" s="1"/>
  <c r="B97" i="139"/>
  <c r="H97" i="139" s="1"/>
  <c r="J96" i="139"/>
  <c r="I96" i="139"/>
  <c r="G96" i="139"/>
  <c r="F96" i="139"/>
  <c r="L96" i="139" s="1"/>
  <c r="E96" i="139"/>
  <c r="K96" i="139" s="1"/>
  <c r="D96" i="139"/>
  <c r="C96" i="139"/>
  <c r="B96" i="139"/>
  <c r="H96" i="139" s="1"/>
  <c r="M95" i="139"/>
  <c r="L95" i="139"/>
  <c r="K95" i="139"/>
  <c r="G95" i="139"/>
  <c r="F95" i="139"/>
  <c r="E95" i="139"/>
  <c r="D95" i="139"/>
  <c r="C95" i="139"/>
  <c r="I95" i="139" s="1"/>
  <c r="B95" i="139"/>
  <c r="J94" i="139"/>
  <c r="G94" i="139"/>
  <c r="M94" i="139" s="1"/>
  <c r="F94" i="139"/>
  <c r="E94" i="139"/>
  <c r="K94" i="139" s="1"/>
  <c r="D94" i="139"/>
  <c r="C94" i="139"/>
  <c r="B94" i="139"/>
  <c r="H94" i="139" s="1"/>
  <c r="G93" i="139"/>
  <c r="F93" i="139"/>
  <c r="E93" i="139"/>
  <c r="K93" i="139" s="1"/>
  <c r="D93" i="139"/>
  <c r="J93" i="139" s="1"/>
  <c r="C93" i="139"/>
  <c r="I93" i="139" s="1"/>
  <c r="B93" i="139"/>
  <c r="H93" i="139" s="1"/>
  <c r="J92" i="139"/>
  <c r="I92" i="139"/>
  <c r="G92" i="139"/>
  <c r="F92" i="139"/>
  <c r="L92" i="139" s="1"/>
  <c r="E92" i="139"/>
  <c r="K92" i="139" s="1"/>
  <c r="D92" i="139"/>
  <c r="C92" i="139"/>
  <c r="B92" i="139"/>
  <c r="H92" i="139" s="1"/>
  <c r="M91" i="139"/>
  <c r="G91" i="139"/>
  <c r="F91" i="139"/>
  <c r="L91" i="139" s="1"/>
  <c r="E91" i="139"/>
  <c r="K91" i="139" s="1"/>
  <c r="D91" i="139"/>
  <c r="C91" i="139"/>
  <c r="B91" i="139"/>
  <c r="I90" i="139"/>
  <c r="H90" i="139"/>
  <c r="G90" i="139"/>
  <c r="M90" i="139" s="1"/>
  <c r="F90" i="139"/>
  <c r="E90" i="139"/>
  <c r="D90" i="139"/>
  <c r="C90" i="139"/>
  <c r="B90" i="139"/>
  <c r="L89" i="139"/>
  <c r="G89" i="139"/>
  <c r="F89" i="139"/>
  <c r="E89" i="139"/>
  <c r="D89" i="139"/>
  <c r="J89" i="139" s="1"/>
  <c r="C89" i="139"/>
  <c r="I89" i="139" s="1"/>
  <c r="B89" i="139"/>
  <c r="H89" i="139" s="1"/>
  <c r="J88" i="139"/>
  <c r="I88" i="139"/>
  <c r="G88" i="139"/>
  <c r="F88" i="139"/>
  <c r="L88" i="139" s="1"/>
  <c r="E88" i="139"/>
  <c r="K88" i="139" s="1"/>
  <c r="D88" i="139"/>
  <c r="C88" i="139"/>
  <c r="B88" i="139"/>
  <c r="H88" i="139" s="1"/>
  <c r="M87" i="139"/>
  <c r="L87" i="139"/>
  <c r="K87" i="139"/>
  <c r="G87" i="139"/>
  <c r="F87" i="139"/>
  <c r="E87" i="139"/>
  <c r="D87" i="139"/>
  <c r="J87" i="139" s="1"/>
  <c r="C87" i="139"/>
  <c r="I87" i="139" s="1"/>
  <c r="B87" i="139"/>
  <c r="H87" i="139" s="1"/>
  <c r="J86" i="139"/>
  <c r="G86" i="139"/>
  <c r="M86" i="139" s="1"/>
  <c r="F86" i="139"/>
  <c r="E86" i="139"/>
  <c r="D86" i="139"/>
  <c r="C86" i="139"/>
  <c r="B86" i="139"/>
  <c r="H86" i="139" s="1"/>
  <c r="G85" i="139"/>
  <c r="F85" i="139"/>
  <c r="L85" i="139" s="1"/>
  <c r="E85" i="139"/>
  <c r="K85" i="139" s="1"/>
  <c r="D85" i="139"/>
  <c r="J85" i="139" s="1"/>
  <c r="C85" i="139"/>
  <c r="I85" i="139" s="1"/>
  <c r="B85" i="139"/>
  <c r="H85" i="139" s="1"/>
  <c r="J84" i="139"/>
  <c r="I84" i="139"/>
  <c r="G84" i="139"/>
  <c r="M84" i="139" s="1"/>
  <c r="F84" i="139"/>
  <c r="L84" i="139" s="1"/>
  <c r="E84" i="139"/>
  <c r="K84" i="139" s="1"/>
  <c r="D84" i="139"/>
  <c r="C84" i="139"/>
  <c r="B84" i="139"/>
  <c r="H84" i="139" s="1"/>
  <c r="M83" i="139"/>
  <c r="G83" i="139"/>
  <c r="F83" i="139"/>
  <c r="L83" i="139" s="1"/>
  <c r="E83" i="139"/>
  <c r="K83" i="139" s="1"/>
  <c r="D83" i="139"/>
  <c r="C83" i="139"/>
  <c r="B83" i="139"/>
  <c r="H82" i="139"/>
  <c r="G82" i="139"/>
  <c r="M82" i="139" s="1"/>
  <c r="F82" i="139"/>
  <c r="L82" i="139" s="1"/>
  <c r="E82" i="139"/>
  <c r="D82" i="139"/>
  <c r="C82" i="139"/>
  <c r="B82" i="139"/>
  <c r="M81" i="139"/>
  <c r="L81" i="139"/>
  <c r="K81" i="139"/>
  <c r="G81" i="139"/>
  <c r="F81" i="139"/>
  <c r="E81" i="139"/>
  <c r="D81" i="139"/>
  <c r="J81" i="139" s="1"/>
  <c r="C81" i="139"/>
  <c r="I81" i="139" s="1"/>
  <c r="B81" i="139"/>
  <c r="H81" i="139" s="1"/>
  <c r="J80" i="139"/>
  <c r="I80" i="139"/>
  <c r="H80" i="139"/>
  <c r="G80" i="139"/>
  <c r="F80" i="139"/>
  <c r="L80" i="139" s="1"/>
  <c r="E80" i="139"/>
  <c r="K80" i="139" s="1"/>
  <c r="D80" i="139"/>
  <c r="C80" i="139"/>
  <c r="B80" i="139"/>
  <c r="M79" i="139"/>
  <c r="L79" i="139"/>
  <c r="K79" i="139"/>
  <c r="G79" i="139"/>
  <c r="F79" i="139"/>
  <c r="E79" i="139"/>
  <c r="D79" i="139"/>
  <c r="C79" i="139"/>
  <c r="I79" i="139" s="1"/>
  <c r="B79" i="139"/>
  <c r="H79" i="139" s="1"/>
  <c r="J78" i="139"/>
  <c r="G78" i="139"/>
  <c r="M78" i="139" s="1"/>
  <c r="F78" i="139"/>
  <c r="E78" i="139"/>
  <c r="K78" i="139" s="1"/>
  <c r="D78" i="139"/>
  <c r="C78" i="139"/>
  <c r="B78" i="139"/>
  <c r="H78" i="139" s="1"/>
  <c r="G77" i="139"/>
  <c r="F77" i="139"/>
  <c r="L77" i="139" s="1"/>
  <c r="E77" i="139"/>
  <c r="K77" i="139" s="1"/>
  <c r="D77" i="139"/>
  <c r="J77" i="139" s="1"/>
  <c r="C77" i="139"/>
  <c r="I77" i="139" s="1"/>
  <c r="B77" i="139"/>
  <c r="H77" i="139" s="1"/>
  <c r="J76" i="139"/>
  <c r="I76" i="139"/>
  <c r="G76" i="139"/>
  <c r="F76" i="139"/>
  <c r="L76" i="139" s="1"/>
  <c r="E76" i="139"/>
  <c r="K76" i="139" s="1"/>
  <c r="D76" i="139"/>
  <c r="C76" i="139"/>
  <c r="B76" i="139"/>
  <c r="H76" i="139" s="1"/>
  <c r="M75" i="139"/>
  <c r="G75" i="139"/>
  <c r="F75" i="139"/>
  <c r="L75" i="139" s="1"/>
  <c r="E75" i="139"/>
  <c r="K75" i="139" s="1"/>
  <c r="D75" i="139"/>
  <c r="C75" i="139"/>
  <c r="B75" i="139"/>
  <c r="I74" i="139"/>
  <c r="H74" i="139"/>
  <c r="G74" i="139"/>
  <c r="M74" i="139" s="1"/>
  <c r="F74" i="139"/>
  <c r="L74" i="139" s="1"/>
  <c r="E74" i="139"/>
  <c r="D74" i="139"/>
  <c r="C74" i="139"/>
  <c r="B74" i="139"/>
  <c r="G73" i="139"/>
  <c r="F73" i="139"/>
  <c r="E73" i="139"/>
  <c r="D73" i="139"/>
  <c r="J73" i="139" s="1"/>
  <c r="C73" i="139"/>
  <c r="I73" i="139" s="1"/>
  <c r="B73" i="139"/>
  <c r="H73" i="139" s="1"/>
  <c r="J72" i="139"/>
  <c r="I72" i="139"/>
  <c r="H72" i="139"/>
  <c r="G72" i="139"/>
  <c r="F72" i="139"/>
  <c r="L72" i="139" s="1"/>
  <c r="E72" i="139"/>
  <c r="K72" i="139" s="1"/>
  <c r="D72" i="139"/>
  <c r="C72" i="139"/>
  <c r="B72" i="139"/>
  <c r="M71" i="139"/>
  <c r="L71" i="139"/>
  <c r="K71" i="139"/>
  <c r="G71" i="139"/>
  <c r="F71" i="139"/>
  <c r="E71" i="139"/>
  <c r="D71" i="139"/>
  <c r="J71" i="139" s="1"/>
  <c r="C71" i="139"/>
  <c r="I71" i="139" s="1"/>
  <c r="B71" i="139"/>
  <c r="H71" i="139" s="1"/>
  <c r="J70" i="139"/>
  <c r="G70" i="139"/>
  <c r="M70" i="139" s="1"/>
  <c r="F70" i="139"/>
  <c r="E70" i="139"/>
  <c r="D70" i="139"/>
  <c r="C70" i="139"/>
  <c r="B70" i="139"/>
  <c r="H70" i="139" s="1"/>
  <c r="G69" i="139"/>
  <c r="F69" i="139"/>
  <c r="L69" i="139" s="1"/>
  <c r="E69" i="139"/>
  <c r="K69" i="139" s="1"/>
  <c r="D69" i="139"/>
  <c r="J69" i="139" s="1"/>
  <c r="C69" i="139"/>
  <c r="I69" i="139" s="1"/>
  <c r="B69" i="139"/>
  <c r="H69" i="139" s="1"/>
  <c r="J68" i="139"/>
  <c r="I68" i="139"/>
  <c r="G68" i="139"/>
  <c r="M68" i="139" s="1"/>
  <c r="F68" i="139"/>
  <c r="L68" i="139" s="1"/>
  <c r="E68" i="139"/>
  <c r="K68" i="139" s="1"/>
  <c r="D68" i="139"/>
  <c r="C68" i="139"/>
  <c r="B68" i="139"/>
  <c r="H68" i="139" s="1"/>
  <c r="M67" i="139"/>
  <c r="G67" i="139"/>
  <c r="F67" i="139"/>
  <c r="L67" i="139" s="1"/>
  <c r="E67" i="139"/>
  <c r="K67" i="139" s="1"/>
  <c r="D67" i="139"/>
  <c r="C67" i="139"/>
  <c r="B67" i="139"/>
  <c r="H66" i="139"/>
  <c r="G66" i="139"/>
  <c r="M66" i="139" s="1"/>
  <c r="F66" i="139"/>
  <c r="L66" i="139" s="1"/>
  <c r="E66" i="139"/>
  <c r="D66" i="139"/>
  <c r="C66" i="139"/>
  <c r="B66" i="139"/>
  <c r="M65" i="139"/>
  <c r="L65" i="139"/>
  <c r="K65" i="139"/>
  <c r="G65" i="139"/>
  <c r="F65" i="139"/>
  <c r="E65" i="139"/>
  <c r="D65" i="139"/>
  <c r="J65" i="139" s="1"/>
  <c r="C65" i="139"/>
  <c r="I65" i="139" s="1"/>
  <c r="B65" i="139"/>
  <c r="H65" i="139" s="1"/>
  <c r="J64" i="139"/>
  <c r="I64" i="139"/>
  <c r="G64" i="139"/>
  <c r="F64" i="139"/>
  <c r="L64" i="139" s="1"/>
  <c r="E64" i="139"/>
  <c r="K64" i="139" s="1"/>
  <c r="D64" i="139"/>
  <c r="C64" i="139"/>
  <c r="B64" i="139"/>
  <c r="H64" i="139" s="1"/>
  <c r="M63" i="139"/>
  <c r="L63" i="139"/>
  <c r="K63" i="139"/>
  <c r="G63" i="139"/>
  <c r="F63" i="139"/>
  <c r="E63" i="139"/>
  <c r="D63" i="139"/>
  <c r="C63" i="139"/>
  <c r="I63" i="139" s="1"/>
  <c r="B63" i="139"/>
  <c r="J62" i="139"/>
  <c r="G62" i="139"/>
  <c r="M62" i="139" s="1"/>
  <c r="F62" i="139"/>
  <c r="E62" i="139"/>
  <c r="K62" i="139" s="1"/>
  <c r="D62" i="139"/>
  <c r="C62" i="139"/>
  <c r="B62" i="139"/>
  <c r="H62" i="139" s="1"/>
  <c r="G61" i="139"/>
  <c r="F61" i="139"/>
  <c r="E61" i="139"/>
  <c r="K61" i="139" s="1"/>
  <c r="D61" i="139"/>
  <c r="J61" i="139" s="1"/>
  <c r="C61" i="139"/>
  <c r="I61" i="139" s="1"/>
  <c r="B61" i="139"/>
  <c r="H61" i="139" s="1"/>
  <c r="J60" i="139"/>
  <c r="I60" i="139"/>
  <c r="G60" i="139"/>
  <c r="F60" i="139"/>
  <c r="L60" i="139" s="1"/>
  <c r="E60" i="139"/>
  <c r="K60" i="139" s="1"/>
  <c r="D60" i="139"/>
  <c r="C60" i="139"/>
  <c r="B60" i="139"/>
  <c r="H60" i="139" s="1"/>
  <c r="M59" i="139"/>
  <c r="G59" i="139"/>
  <c r="F59" i="139"/>
  <c r="L59" i="139" s="1"/>
  <c r="E59" i="139"/>
  <c r="K59" i="139" s="1"/>
  <c r="D59" i="139"/>
  <c r="C59" i="139"/>
  <c r="B59" i="139"/>
  <c r="I58" i="139"/>
  <c r="H58" i="139"/>
  <c r="G58" i="139"/>
  <c r="M58" i="139" s="1"/>
  <c r="F58" i="139"/>
  <c r="E58" i="139"/>
  <c r="D58" i="139"/>
  <c r="C58" i="139"/>
  <c r="B58" i="139"/>
  <c r="M57" i="139"/>
  <c r="I57" i="139"/>
  <c r="H57" i="139"/>
  <c r="G57" i="139"/>
  <c r="C57" i="139"/>
  <c r="B57" i="139"/>
  <c r="G56" i="139"/>
  <c r="C56" i="139"/>
  <c r="I56" i="139" s="1"/>
  <c r="B56" i="139"/>
  <c r="G55" i="139"/>
  <c r="M55" i="139" s="1"/>
  <c r="C55" i="139"/>
  <c r="I55" i="139" s="1"/>
  <c r="B55" i="139"/>
  <c r="H55" i="139" s="1"/>
  <c r="G54" i="139"/>
  <c r="C54" i="139"/>
  <c r="B54" i="139"/>
  <c r="H54" i="139" s="1"/>
  <c r="M53" i="139"/>
  <c r="I53" i="139"/>
  <c r="H53" i="139"/>
  <c r="G53" i="139"/>
  <c r="C53" i="139"/>
  <c r="B53" i="139"/>
  <c r="G52" i="139"/>
  <c r="M52" i="139" s="1"/>
  <c r="C52" i="139"/>
  <c r="I52" i="139" s="1"/>
  <c r="B52" i="139"/>
  <c r="G51" i="139"/>
  <c r="M51" i="139" s="1"/>
  <c r="C51" i="139"/>
  <c r="I51" i="139" s="1"/>
  <c r="B51" i="139"/>
  <c r="H51" i="139" s="1"/>
  <c r="G50" i="139"/>
  <c r="C50" i="139"/>
  <c r="B50" i="139"/>
  <c r="H50" i="139" s="1"/>
  <c r="M49" i="139"/>
  <c r="I49" i="139"/>
  <c r="H49" i="139"/>
  <c r="G49" i="139"/>
  <c r="C49" i="139"/>
  <c r="B49" i="139"/>
  <c r="I48" i="139"/>
  <c r="H48" i="139"/>
  <c r="G48" i="139"/>
  <c r="C48" i="139"/>
  <c r="B48" i="139"/>
  <c r="G47" i="139"/>
  <c r="M47" i="139" s="1"/>
  <c r="C47" i="139"/>
  <c r="I47" i="139" s="1"/>
  <c r="B47" i="139"/>
  <c r="H47" i="139" s="1"/>
  <c r="M46" i="139"/>
  <c r="G46" i="139"/>
  <c r="C46" i="139"/>
  <c r="B46" i="139"/>
  <c r="M45" i="139"/>
  <c r="I45" i="139"/>
  <c r="H45" i="139"/>
  <c r="G45" i="139"/>
  <c r="C45" i="139"/>
  <c r="B45" i="139"/>
  <c r="G44" i="139"/>
  <c r="C44" i="139"/>
  <c r="B44" i="139"/>
  <c r="G43" i="139"/>
  <c r="M43" i="139" s="1"/>
  <c r="C43" i="139"/>
  <c r="I43" i="139" s="1"/>
  <c r="B43" i="139"/>
  <c r="H43" i="139" s="1"/>
  <c r="G42" i="139"/>
  <c r="C42" i="139"/>
  <c r="B42" i="139"/>
  <c r="M41" i="139"/>
  <c r="I41" i="139"/>
  <c r="H41" i="139"/>
  <c r="G41" i="139"/>
  <c r="C41" i="139"/>
  <c r="B41" i="139"/>
  <c r="G40" i="139"/>
  <c r="C40" i="139"/>
  <c r="I40" i="139" s="1"/>
  <c r="B40" i="139"/>
  <c r="G39" i="139"/>
  <c r="M39" i="139" s="1"/>
  <c r="C39" i="139"/>
  <c r="I39" i="139" s="1"/>
  <c r="B39" i="139"/>
  <c r="H39" i="139" s="1"/>
  <c r="G38" i="139"/>
  <c r="C38" i="139"/>
  <c r="B38" i="139"/>
  <c r="H38" i="139" s="1"/>
  <c r="M37" i="139"/>
  <c r="I37" i="139"/>
  <c r="H37" i="139"/>
  <c r="G37" i="139"/>
  <c r="C37" i="139"/>
  <c r="B37" i="139"/>
  <c r="H36" i="139"/>
  <c r="G36" i="139"/>
  <c r="M36" i="139" s="1"/>
  <c r="C36" i="139"/>
  <c r="I36" i="139" s="1"/>
  <c r="B36" i="139"/>
  <c r="G35" i="139"/>
  <c r="M35" i="139" s="1"/>
  <c r="C35" i="139"/>
  <c r="I35" i="139" s="1"/>
  <c r="B35" i="139"/>
  <c r="H35" i="139" s="1"/>
  <c r="M34" i="139"/>
  <c r="G34" i="139"/>
  <c r="C34" i="139"/>
  <c r="I34" i="139" s="1"/>
  <c r="B34" i="139"/>
  <c r="H34" i="139" s="1"/>
  <c r="M33" i="139"/>
  <c r="I33" i="139"/>
  <c r="H33" i="139"/>
  <c r="G33" i="139"/>
  <c r="C33" i="139"/>
  <c r="B33" i="139"/>
  <c r="I32" i="139"/>
  <c r="H32" i="139"/>
  <c r="G32" i="139"/>
  <c r="C32" i="139"/>
  <c r="B32" i="139"/>
  <c r="G31" i="139"/>
  <c r="M31" i="139" s="1"/>
  <c r="C31" i="139"/>
  <c r="I31" i="139" s="1"/>
  <c r="B31" i="139"/>
  <c r="H31" i="139" s="1"/>
  <c r="M30" i="139"/>
  <c r="G30" i="139"/>
  <c r="C30" i="139"/>
  <c r="B30" i="139"/>
  <c r="M29" i="139"/>
  <c r="I29" i="139"/>
  <c r="H29" i="139"/>
  <c r="G29" i="139"/>
  <c r="C29" i="139"/>
  <c r="B29" i="139"/>
  <c r="G28" i="139"/>
  <c r="C28" i="139"/>
  <c r="B28" i="139"/>
  <c r="G27" i="139"/>
  <c r="M27" i="139" s="1"/>
  <c r="C27" i="139"/>
  <c r="I27" i="139" s="1"/>
  <c r="B27" i="139"/>
  <c r="H27" i="139" s="1"/>
  <c r="G26" i="139"/>
  <c r="C26" i="139"/>
  <c r="B26" i="139"/>
  <c r="M25" i="139"/>
  <c r="I25" i="139"/>
  <c r="H25" i="139"/>
  <c r="G25" i="139"/>
  <c r="C25" i="139"/>
  <c r="B25" i="139"/>
  <c r="G24" i="139"/>
  <c r="M24" i="139" s="1"/>
  <c r="C24" i="139"/>
  <c r="I24" i="139" s="1"/>
  <c r="B24" i="139"/>
  <c r="G23" i="139"/>
  <c r="M23" i="139" s="1"/>
  <c r="C23" i="139"/>
  <c r="I23" i="139" s="1"/>
  <c r="B23" i="139"/>
  <c r="H23" i="139" s="1"/>
  <c r="G22" i="139"/>
  <c r="C22" i="139"/>
  <c r="I22" i="139" s="1"/>
  <c r="B22" i="139"/>
  <c r="H22" i="139" s="1"/>
  <c r="M21" i="139"/>
  <c r="I21" i="139"/>
  <c r="H21" i="139"/>
  <c r="G21" i="139"/>
  <c r="C21" i="139"/>
  <c r="B21" i="139"/>
  <c r="H20" i="139"/>
  <c r="G20" i="139"/>
  <c r="M20" i="139" s="1"/>
  <c r="C20" i="139"/>
  <c r="I20" i="139" s="1"/>
  <c r="B20" i="139"/>
  <c r="G19" i="139"/>
  <c r="M19" i="139" s="1"/>
  <c r="C19" i="139"/>
  <c r="I19" i="139" s="1"/>
  <c r="B19" i="139"/>
  <c r="H19" i="139" s="1"/>
  <c r="M18" i="139"/>
  <c r="G18" i="139"/>
  <c r="C18" i="139"/>
  <c r="I18" i="139" s="1"/>
  <c r="B18" i="139"/>
  <c r="H18" i="139" s="1"/>
  <c r="M17" i="139"/>
  <c r="I17" i="139"/>
  <c r="H17" i="139"/>
  <c r="G17" i="139"/>
  <c r="C17" i="139"/>
  <c r="B17" i="139"/>
  <c r="I16" i="139"/>
  <c r="H16" i="139"/>
  <c r="G16" i="139"/>
  <c r="C16" i="139"/>
  <c r="B16" i="139"/>
  <c r="G15" i="139"/>
  <c r="M15" i="139" s="1"/>
  <c r="C15" i="139"/>
  <c r="I15" i="139" s="1"/>
  <c r="B15" i="139"/>
  <c r="H15" i="139" s="1"/>
  <c r="M14" i="139"/>
  <c r="G14" i="139"/>
  <c r="C14" i="139"/>
  <c r="B14" i="139"/>
  <c r="M13" i="139"/>
  <c r="I13" i="139"/>
  <c r="H13" i="139"/>
  <c r="G13" i="139"/>
  <c r="C13" i="139"/>
  <c r="B13" i="139"/>
  <c r="G12" i="139"/>
  <c r="C12" i="139"/>
  <c r="B12" i="139"/>
  <c r="G11" i="139"/>
  <c r="M11" i="139" s="1"/>
  <c r="C11" i="139"/>
  <c r="I11" i="139" s="1"/>
  <c r="B11" i="139"/>
  <c r="H11" i="139" s="1"/>
  <c r="G10" i="139"/>
  <c r="C10" i="139"/>
  <c r="B10" i="139"/>
  <c r="M9" i="139"/>
  <c r="I9" i="139"/>
  <c r="H9" i="139"/>
  <c r="G9" i="139"/>
  <c r="C9" i="139"/>
  <c r="B9" i="139"/>
  <c r="L115" i="138"/>
  <c r="K115" i="138"/>
  <c r="I115" i="138"/>
  <c r="G115" i="138"/>
  <c r="F115" i="138"/>
  <c r="E115" i="138"/>
  <c r="D115" i="138"/>
  <c r="C115" i="138"/>
  <c r="B115" i="138"/>
  <c r="G114" i="138"/>
  <c r="M114" i="138" s="1"/>
  <c r="F114" i="138"/>
  <c r="L114" i="138" s="1"/>
  <c r="E114" i="138"/>
  <c r="D114" i="138"/>
  <c r="C114" i="138"/>
  <c r="B114" i="138"/>
  <c r="L113" i="138"/>
  <c r="K113" i="138"/>
  <c r="J113" i="138"/>
  <c r="I113" i="138"/>
  <c r="G113" i="138"/>
  <c r="F113" i="138"/>
  <c r="E113" i="138"/>
  <c r="D113" i="138"/>
  <c r="C113" i="138"/>
  <c r="B113" i="138"/>
  <c r="H113" i="138" s="1"/>
  <c r="M112" i="138"/>
  <c r="H112" i="138"/>
  <c r="G112" i="138"/>
  <c r="F112" i="138"/>
  <c r="L112" i="138" s="1"/>
  <c r="E112" i="138"/>
  <c r="K112" i="138" s="1"/>
  <c r="D112" i="138"/>
  <c r="J112" i="138" s="1"/>
  <c r="C112" i="138"/>
  <c r="I112" i="138" s="1"/>
  <c r="B112" i="138"/>
  <c r="L111" i="138"/>
  <c r="K111" i="138"/>
  <c r="G111" i="138"/>
  <c r="M111" i="138" s="1"/>
  <c r="F111" i="138"/>
  <c r="E111" i="138"/>
  <c r="D111" i="138"/>
  <c r="J111" i="138" s="1"/>
  <c r="C111" i="138"/>
  <c r="I111" i="138" s="1"/>
  <c r="B111" i="138"/>
  <c r="G110" i="138"/>
  <c r="M110" i="138" s="1"/>
  <c r="F110" i="138"/>
  <c r="E110" i="138"/>
  <c r="K110" i="138" s="1"/>
  <c r="D110" i="138"/>
  <c r="J110" i="138" s="1"/>
  <c r="C110" i="138"/>
  <c r="I110" i="138" s="1"/>
  <c r="B110" i="138"/>
  <c r="G109" i="138"/>
  <c r="F109" i="138"/>
  <c r="E109" i="138"/>
  <c r="D109" i="138"/>
  <c r="J109" i="138" s="1"/>
  <c r="C109" i="138"/>
  <c r="I109" i="138" s="1"/>
  <c r="B109" i="138"/>
  <c r="H109" i="138" s="1"/>
  <c r="H108" i="138"/>
  <c r="G108" i="138"/>
  <c r="F108" i="138"/>
  <c r="L108" i="138" s="1"/>
  <c r="E108" i="138"/>
  <c r="K108" i="138" s="1"/>
  <c r="D108" i="138"/>
  <c r="J108" i="138" s="1"/>
  <c r="C108" i="138"/>
  <c r="B108" i="138"/>
  <c r="L107" i="138"/>
  <c r="K107" i="138"/>
  <c r="J107" i="138"/>
  <c r="I107" i="138"/>
  <c r="G107" i="138"/>
  <c r="F107" i="138"/>
  <c r="E107" i="138"/>
  <c r="D107" i="138"/>
  <c r="C107" i="138"/>
  <c r="B107" i="138"/>
  <c r="H106" i="138"/>
  <c r="G106" i="138"/>
  <c r="M106" i="138" s="1"/>
  <c r="F106" i="138"/>
  <c r="E106" i="138"/>
  <c r="D106" i="138"/>
  <c r="C106" i="138"/>
  <c r="B106" i="138"/>
  <c r="J105" i="138"/>
  <c r="I105" i="138"/>
  <c r="G105" i="138"/>
  <c r="F105" i="138"/>
  <c r="E105" i="138"/>
  <c r="D105" i="138"/>
  <c r="C105" i="138"/>
  <c r="B105" i="138"/>
  <c r="H105" i="138" s="1"/>
  <c r="M104" i="138"/>
  <c r="H104" i="138"/>
  <c r="G104" i="138"/>
  <c r="F104" i="138"/>
  <c r="L104" i="138" s="1"/>
  <c r="E104" i="138"/>
  <c r="K104" i="138" s="1"/>
  <c r="D104" i="138"/>
  <c r="J104" i="138" s="1"/>
  <c r="C104" i="138"/>
  <c r="B104" i="138"/>
  <c r="L103" i="138"/>
  <c r="K103" i="138"/>
  <c r="G103" i="138"/>
  <c r="F103" i="138"/>
  <c r="E103" i="138"/>
  <c r="D103" i="138"/>
  <c r="J103" i="138" s="1"/>
  <c r="C103" i="138"/>
  <c r="I103" i="138" s="1"/>
  <c r="B103" i="138"/>
  <c r="H103" i="138" s="1"/>
  <c r="G102" i="138"/>
  <c r="M102" i="138" s="1"/>
  <c r="F102" i="138"/>
  <c r="E102" i="138"/>
  <c r="D102" i="138"/>
  <c r="J102" i="138" s="1"/>
  <c r="C102" i="138"/>
  <c r="B102" i="138"/>
  <c r="G101" i="138"/>
  <c r="F101" i="138"/>
  <c r="E101" i="138"/>
  <c r="D101" i="138"/>
  <c r="J101" i="138" s="1"/>
  <c r="C101" i="138"/>
  <c r="I101" i="138" s="1"/>
  <c r="B101" i="138"/>
  <c r="H101" i="138" s="1"/>
  <c r="H100" i="138"/>
  <c r="G100" i="138"/>
  <c r="M100" i="138" s="1"/>
  <c r="F100" i="138"/>
  <c r="L100" i="138" s="1"/>
  <c r="E100" i="138"/>
  <c r="K100" i="138" s="1"/>
  <c r="D100" i="138"/>
  <c r="J100" i="138" s="1"/>
  <c r="C100" i="138"/>
  <c r="B100" i="138"/>
  <c r="L99" i="138"/>
  <c r="K99" i="138"/>
  <c r="G99" i="138"/>
  <c r="F99" i="138"/>
  <c r="E99" i="138"/>
  <c r="D99" i="138"/>
  <c r="C99" i="138"/>
  <c r="B99" i="138"/>
  <c r="G98" i="138"/>
  <c r="M98" i="138" s="1"/>
  <c r="F98" i="138"/>
  <c r="L98" i="138" s="1"/>
  <c r="E98" i="138"/>
  <c r="D98" i="138"/>
  <c r="C98" i="138"/>
  <c r="B98" i="138"/>
  <c r="L97" i="138"/>
  <c r="K97" i="138"/>
  <c r="J97" i="138"/>
  <c r="I97" i="138"/>
  <c r="G97" i="138"/>
  <c r="F97" i="138"/>
  <c r="E97" i="138"/>
  <c r="D97" i="138"/>
  <c r="C97" i="138"/>
  <c r="B97" i="138"/>
  <c r="H97" i="138" s="1"/>
  <c r="M96" i="138"/>
  <c r="H96" i="138"/>
  <c r="G96" i="138"/>
  <c r="F96" i="138"/>
  <c r="L96" i="138" s="1"/>
  <c r="E96" i="138"/>
  <c r="K96" i="138" s="1"/>
  <c r="D96" i="138"/>
  <c r="J96" i="138" s="1"/>
  <c r="C96" i="138"/>
  <c r="B96" i="138"/>
  <c r="L95" i="138"/>
  <c r="K95" i="138"/>
  <c r="G95" i="138"/>
  <c r="F95" i="138"/>
  <c r="E95" i="138"/>
  <c r="D95" i="138"/>
  <c r="J95" i="138" s="1"/>
  <c r="C95" i="138"/>
  <c r="I95" i="138" s="1"/>
  <c r="B95" i="138"/>
  <c r="G94" i="138"/>
  <c r="M94" i="138" s="1"/>
  <c r="F94" i="138"/>
  <c r="E94" i="138"/>
  <c r="K94" i="138" s="1"/>
  <c r="D94" i="138"/>
  <c r="J94" i="138" s="1"/>
  <c r="C94" i="138"/>
  <c r="B94" i="138"/>
  <c r="G93" i="138"/>
  <c r="F93" i="138"/>
  <c r="E93" i="138"/>
  <c r="D93" i="138"/>
  <c r="J93" i="138" s="1"/>
  <c r="C93" i="138"/>
  <c r="I93" i="138" s="1"/>
  <c r="B93" i="138"/>
  <c r="H93" i="138" s="1"/>
  <c r="H92" i="138"/>
  <c r="G92" i="138"/>
  <c r="F92" i="138"/>
  <c r="L92" i="138" s="1"/>
  <c r="E92" i="138"/>
  <c r="K92" i="138" s="1"/>
  <c r="D92" i="138"/>
  <c r="J92" i="138" s="1"/>
  <c r="C92" i="138"/>
  <c r="B92" i="138"/>
  <c r="L91" i="138"/>
  <c r="K91" i="138"/>
  <c r="J91" i="138"/>
  <c r="I91" i="138"/>
  <c r="G91" i="138"/>
  <c r="F91" i="138"/>
  <c r="E91" i="138"/>
  <c r="D91" i="138"/>
  <c r="C91" i="138"/>
  <c r="B91" i="138"/>
  <c r="H90" i="138"/>
  <c r="G90" i="138"/>
  <c r="M90" i="138" s="1"/>
  <c r="F90" i="138"/>
  <c r="E90" i="138"/>
  <c r="D90" i="138"/>
  <c r="C90" i="138"/>
  <c r="B90" i="138"/>
  <c r="K89" i="138"/>
  <c r="J89" i="138"/>
  <c r="I89" i="138"/>
  <c r="G89" i="138"/>
  <c r="F89" i="138"/>
  <c r="E89" i="138"/>
  <c r="D89" i="138"/>
  <c r="C89" i="138"/>
  <c r="B89" i="138"/>
  <c r="H89" i="138" s="1"/>
  <c r="M88" i="138"/>
  <c r="H88" i="138"/>
  <c r="G88" i="138"/>
  <c r="F88" i="138"/>
  <c r="L88" i="138" s="1"/>
  <c r="E88" i="138"/>
  <c r="K88" i="138" s="1"/>
  <c r="D88" i="138"/>
  <c r="J88" i="138" s="1"/>
  <c r="C88" i="138"/>
  <c r="I88" i="138" s="1"/>
  <c r="B88" i="138"/>
  <c r="L87" i="138"/>
  <c r="K87" i="138"/>
  <c r="G87" i="138"/>
  <c r="M87" i="138" s="1"/>
  <c r="F87" i="138"/>
  <c r="E87" i="138"/>
  <c r="D87" i="138"/>
  <c r="J87" i="138" s="1"/>
  <c r="C87" i="138"/>
  <c r="I87" i="138" s="1"/>
  <c r="B87" i="138"/>
  <c r="H87" i="138" s="1"/>
  <c r="G86" i="138"/>
  <c r="M86" i="138" s="1"/>
  <c r="F86" i="138"/>
  <c r="E86" i="138"/>
  <c r="D86" i="138"/>
  <c r="C86" i="138"/>
  <c r="I86" i="138" s="1"/>
  <c r="B86" i="138"/>
  <c r="G85" i="138"/>
  <c r="M85" i="138" s="1"/>
  <c r="F85" i="138"/>
  <c r="E85" i="138"/>
  <c r="D85" i="138"/>
  <c r="J85" i="138" s="1"/>
  <c r="C85" i="138"/>
  <c r="I85" i="138" s="1"/>
  <c r="B85" i="138"/>
  <c r="H85" i="138" s="1"/>
  <c r="H84" i="138"/>
  <c r="G84" i="138"/>
  <c r="M84" i="138" s="1"/>
  <c r="F84" i="138"/>
  <c r="L84" i="138" s="1"/>
  <c r="E84" i="138"/>
  <c r="K84" i="138" s="1"/>
  <c r="D84" i="138"/>
  <c r="J84" i="138" s="1"/>
  <c r="C84" i="138"/>
  <c r="B84" i="138"/>
  <c r="L83" i="138"/>
  <c r="K83" i="138"/>
  <c r="G83" i="138"/>
  <c r="F83" i="138"/>
  <c r="E83" i="138"/>
  <c r="D83" i="138"/>
  <c r="C83" i="138"/>
  <c r="B83" i="138"/>
  <c r="G82" i="138"/>
  <c r="M82" i="138" s="1"/>
  <c r="F82" i="138"/>
  <c r="L82" i="138" s="1"/>
  <c r="E82" i="138"/>
  <c r="D82" i="138"/>
  <c r="C82" i="138"/>
  <c r="B82" i="138"/>
  <c r="L81" i="138"/>
  <c r="K81" i="138"/>
  <c r="J81" i="138"/>
  <c r="I81" i="138"/>
  <c r="G81" i="138"/>
  <c r="F81" i="138"/>
  <c r="E81" i="138"/>
  <c r="D81" i="138"/>
  <c r="C81" i="138"/>
  <c r="B81" i="138"/>
  <c r="H81" i="138" s="1"/>
  <c r="M80" i="138"/>
  <c r="H80" i="138"/>
  <c r="G80" i="138"/>
  <c r="F80" i="138"/>
  <c r="L80" i="138" s="1"/>
  <c r="E80" i="138"/>
  <c r="K80" i="138" s="1"/>
  <c r="D80" i="138"/>
  <c r="J80" i="138" s="1"/>
  <c r="C80" i="138"/>
  <c r="B80" i="138"/>
  <c r="L79" i="138"/>
  <c r="K79" i="138"/>
  <c r="G79" i="138"/>
  <c r="F79" i="138"/>
  <c r="E79" i="138"/>
  <c r="D79" i="138"/>
  <c r="J79" i="138" s="1"/>
  <c r="C79" i="138"/>
  <c r="B79" i="138"/>
  <c r="G78" i="138"/>
  <c r="M78" i="138" s="1"/>
  <c r="F78" i="138"/>
  <c r="E78" i="138"/>
  <c r="K78" i="138" s="1"/>
  <c r="D78" i="138"/>
  <c r="J78" i="138" s="1"/>
  <c r="C78" i="138"/>
  <c r="B78" i="138"/>
  <c r="G77" i="138"/>
  <c r="F77" i="138"/>
  <c r="E77" i="138"/>
  <c r="D77" i="138"/>
  <c r="J77" i="138" s="1"/>
  <c r="C77" i="138"/>
  <c r="I77" i="138" s="1"/>
  <c r="B77" i="138"/>
  <c r="H77" i="138" s="1"/>
  <c r="H76" i="138"/>
  <c r="G76" i="138"/>
  <c r="F76" i="138"/>
  <c r="L76" i="138" s="1"/>
  <c r="E76" i="138"/>
  <c r="K76" i="138" s="1"/>
  <c r="D76" i="138"/>
  <c r="J76" i="138" s="1"/>
  <c r="C76" i="138"/>
  <c r="B76" i="138"/>
  <c r="L75" i="138"/>
  <c r="K75" i="138"/>
  <c r="J75" i="138"/>
  <c r="I75" i="138"/>
  <c r="G75" i="138"/>
  <c r="F75" i="138"/>
  <c r="E75" i="138"/>
  <c r="D75" i="138"/>
  <c r="C75" i="138"/>
  <c r="B75" i="138"/>
  <c r="H74" i="138"/>
  <c r="G74" i="138"/>
  <c r="M74" i="138" s="1"/>
  <c r="F74" i="138"/>
  <c r="E74" i="138"/>
  <c r="D74" i="138"/>
  <c r="C74" i="138"/>
  <c r="B74" i="138"/>
  <c r="K73" i="138"/>
  <c r="J73" i="138"/>
  <c r="I73" i="138"/>
  <c r="G73" i="138"/>
  <c r="F73" i="138"/>
  <c r="E73" i="138"/>
  <c r="D73" i="138"/>
  <c r="C73" i="138"/>
  <c r="B73" i="138"/>
  <c r="H73" i="138" s="1"/>
  <c r="M72" i="138"/>
  <c r="H72" i="138"/>
  <c r="G72" i="138"/>
  <c r="F72" i="138"/>
  <c r="L72" i="138" s="1"/>
  <c r="E72" i="138"/>
  <c r="K72" i="138" s="1"/>
  <c r="D72" i="138"/>
  <c r="J72" i="138" s="1"/>
  <c r="C72" i="138"/>
  <c r="B72" i="138"/>
  <c r="L71" i="138"/>
  <c r="K71" i="138"/>
  <c r="G71" i="138"/>
  <c r="F71" i="138"/>
  <c r="E71" i="138"/>
  <c r="D71" i="138"/>
  <c r="J71" i="138" s="1"/>
  <c r="C71" i="138"/>
  <c r="I71" i="138" s="1"/>
  <c r="B71" i="138"/>
  <c r="H71" i="138" s="1"/>
  <c r="G70" i="138"/>
  <c r="M70" i="138" s="1"/>
  <c r="F70" i="138"/>
  <c r="E70" i="138"/>
  <c r="D70" i="138"/>
  <c r="J70" i="138" s="1"/>
  <c r="C70" i="138"/>
  <c r="B70" i="138"/>
  <c r="G69" i="138"/>
  <c r="F69" i="138"/>
  <c r="E69" i="138"/>
  <c r="D69" i="138"/>
  <c r="J69" i="138" s="1"/>
  <c r="C69" i="138"/>
  <c r="I69" i="138" s="1"/>
  <c r="B69" i="138"/>
  <c r="H69" i="138" s="1"/>
  <c r="H68" i="138"/>
  <c r="G68" i="138"/>
  <c r="M68" i="138" s="1"/>
  <c r="F68" i="138"/>
  <c r="L68" i="138" s="1"/>
  <c r="E68" i="138"/>
  <c r="K68" i="138" s="1"/>
  <c r="D68" i="138"/>
  <c r="J68" i="138" s="1"/>
  <c r="C68" i="138"/>
  <c r="B68" i="138"/>
  <c r="L67" i="138"/>
  <c r="K67" i="138"/>
  <c r="I67" i="138"/>
  <c r="G67" i="138"/>
  <c r="F67" i="138"/>
  <c r="E67" i="138"/>
  <c r="D67" i="138"/>
  <c r="C67" i="138"/>
  <c r="B67" i="138"/>
  <c r="H66" i="138"/>
  <c r="G66" i="138"/>
  <c r="M66" i="138" s="1"/>
  <c r="F66" i="138"/>
  <c r="L66" i="138" s="1"/>
  <c r="E66" i="138"/>
  <c r="D66" i="138"/>
  <c r="C66" i="138"/>
  <c r="B66" i="138"/>
  <c r="L65" i="138"/>
  <c r="K65" i="138"/>
  <c r="J65" i="138"/>
  <c r="I65" i="138"/>
  <c r="G65" i="138"/>
  <c r="F65" i="138"/>
  <c r="E65" i="138"/>
  <c r="D65" i="138"/>
  <c r="C65" i="138"/>
  <c r="B65" i="138"/>
  <c r="H65" i="138" s="1"/>
  <c r="M64" i="138"/>
  <c r="H64" i="138"/>
  <c r="G64" i="138"/>
  <c r="F64" i="138"/>
  <c r="L64" i="138" s="1"/>
  <c r="E64" i="138"/>
  <c r="K64" i="138" s="1"/>
  <c r="D64" i="138"/>
  <c r="J64" i="138" s="1"/>
  <c r="C64" i="138"/>
  <c r="I64" i="138" s="1"/>
  <c r="B64" i="138"/>
  <c r="L63" i="138"/>
  <c r="K63" i="138"/>
  <c r="G63" i="138"/>
  <c r="M63" i="138" s="1"/>
  <c r="F63" i="138"/>
  <c r="E63" i="138"/>
  <c r="D63" i="138"/>
  <c r="J63" i="138" s="1"/>
  <c r="C63" i="138"/>
  <c r="I63" i="138" s="1"/>
  <c r="B63" i="138"/>
  <c r="H63" i="138" s="1"/>
  <c r="G62" i="138"/>
  <c r="M62" i="138" s="1"/>
  <c r="F62" i="138"/>
  <c r="E62" i="138"/>
  <c r="K62" i="138" s="1"/>
  <c r="D62" i="138"/>
  <c r="J62" i="138" s="1"/>
  <c r="C62" i="138"/>
  <c r="I62" i="138" s="1"/>
  <c r="B62" i="138"/>
  <c r="G61" i="138"/>
  <c r="F61" i="138"/>
  <c r="E61" i="138"/>
  <c r="D61" i="138"/>
  <c r="J61" i="138" s="1"/>
  <c r="C61" i="138"/>
  <c r="I61" i="138" s="1"/>
  <c r="B61" i="138"/>
  <c r="H61" i="138" s="1"/>
  <c r="H60" i="138"/>
  <c r="G60" i="138"/>
  <c r="F60" i="138"/>
  <c r="L60" i="138" s="1"/>
  <c r="E60" i="138"/>
  <c r="K60" i="138" s="1"/>
  <c r="D60" i="138"/>
  <c r="J60" i="138" s="1"/>
  <c r="C60" i="138"/>
  <c r="I60" i="138" s="1"/>
  <c r="B60" i="138"/>
  <c r="L59" i="138"/>
  <c r="K59" i="138"/>
  <c r="J59" i="138"/>
  <c r="I59" i="138"/>
  <c r="G59" i="138"/>
  <c r="M59" i="138" s="1"/>
  <c r="F59" i="138"/>
  <c r="E59" i="138"/>
  <c r="D59" i="138"/>
  <c r="C59" i="138"/>
  <c r="B59" i="138"/>
  <c r="H58" i="138"/>
  <c r="G58" i="138"/>
  <c r="M58" i="138" s="1"/>
  <c r="F58" i="138"/>
  <c r="E58" i="138"/>
  <c r="D58" i="138"/>
  <c r="C58" i="138"/>
  <c r="B58" i="138"/>
  <c r="G120" i="137"/>
  <c r="F120" i="137"/>
  <c r="E120" i="137"/>
  <c r="D120" i="137"/>
  <c r="K115" i="137"/>
  <c r="G115" i="137"/>
  <c r="M115" i="137" s="1"/>
  <c r="F115" i="137"/>
  <c r="E115" i="137"/>
  <c r="D115" i="137"/>
  <c r="C115" i="137"/>
  <c r="B115" i="137"/>
  <c r="H115" i="137" s="1"/>
  <c r="G114" i="137"/>
  <c r="M114" i="137" s="1"/>
  <c r="F114" i="137"/>
  <c r="L114" i="137" s="1"/>
  <c r="E114" i="137"/>
  <c r="K114" i="137" s="1"/>
  <c r="D114" i="137"/>
  <c r="C114" i="137"/>
  <c r="B114" i="137"/>
  <c r="J113" i="137"/>
  <c r="I113" i="137"/>
  <c r="H113" i="137"/>
  <c r="G113" i="137"/>
  <c r="M113" i="137" s="1"/>
  <c r="F113" i="137"/>
  <c r="E113" i="137"/>
  <c r="D113" i="137"/>
  <c r="C113" i="137"/>
  <c r="B113" i="137"/>
  <c r="G112" i="137"/>
  <c r="M112" i="137" s="1"/>
  <c r="F112" i="137"/>
  <c r="L112" i="137" s="1"/>
  <c r="E112" i="137"/>
  <c r="K112" i="137" s="1"/>
  <c r="D112" i="137"/>
  <c r="J112" i="137" s="1"/>
  <c r="C112" i="137"/>
  <c r="I112" i="137" s="1"/>
  <c r="B112" i="137"/>
  <c r="H112" i="137" s="1"/>
  <c r="K111" i="137"/>
  <c r="J111" i="137"/>
  <c r="H111" i="137"/>
  <c r="G111" i="137"/>
  <c r="M111" i="137" s="1"/>
  <c r="F111" i="137"/>
  <c r="E111" i="137"/>
  <c r="D111" i="137"/>
  <c r="C111" i="137"/>
  <c r="B111" i="137"/>
  <c r="M110" i="137"/>
  <c r="L110" i="137"/>
  <c r="G110" i="137"/>
  <c r="F110" i="137"/>
  <c r="E110" i="137"/>
  <c r="D110" i="137"/>
  <c r="C110" i="137"/>
  <c r="B110" i="137"/>
  <c r="B120" i="137" s="1"/>
  <c r="K109" i="137"/>
  <c r="J109" i="137"/>
  <c r="G109" i="137"/>
  <c r="F109" i="137"/>
  <c r="E109" i="137"/>
  <c r="D109" i="137"/>
  <c r="C109" i="137"/>
  <c r="I109" i="137" s="1"/>
  <c r="B109" i="137"/>
  <c r="H109" i="137" s="1"/>
  <c r="L108" i="137"/>
  <c r="G108" i="137"/>
  <c r="F108" i="137"/>
  <c r="E108" i="137"/>
  <c r="K108" i="137" s="1"/>
  <c r="D108" i="137"/>
  <c r="J108" i="137" s="1"/>
  <c r="C108" i="137"/>
  <c r="I108" i="137" s="1"/>
  <c r="B108" i="137"/>
  <c r="K107" i="137"/>
  <c r="G107" i="137"/>
  <c r="M107" i="137" s="1"/>
  <c r="F107" i="137"/>
  <c r="L107" i="137" s="1"/>
  <c r="E107" i="137"/>
  <c r="D107" i="137"/>
  <c r="C107" i="137"/>
  <c r="B107" i="137"/>
  <c r="H107" i="137" s="1"/>
  <c r="G106" i="137"/>
  <c r="M106" i="137" s="1"/>
  <c r="F106" i="137"/>
  <c r="E106" i="137"/>
  <c r="K106" i="137" s="1"/>
  <c r="D106" i="137"/>
  <c r="J106" i="137" s="1"/>
  <c r="C106" i="137"/>
  <c r="B106" i="137"/>
  <c r="J105" i="137"/>
  <c r="I105" i="137"/>
  <c r="H105" i="137"/>
  <c r="G105" i="137"/>
  <c r="M105" i="137" s="1"/>
  <c r="F105" i="137"/>
  <c r="E105" i="137"/>
  <c r="D105" i="137"/>
  <c r="C105" i="137"/>
  <c r="B105" i="137"/>
  <c r="G104" i="137"/>
  <c r="M104" i="137" s="1"/>
  <c r="F104" i="137"/>
  <c r="L104" i="137" s="1"/>
  <c r="E104" i="137"/>
  <c r="K104" i="137" s="1"/>
  <c r="D104" i="137"/>
  <c r="J104" i="137" s="1"/>
  <c r="C104" i="137"/>
  <c r="I104" i="137" s="1"/>
  <c r="B104" i="137"/>
  <c r="K103" i="137"/>
  <c r="J103" i="137"/>
  <c r="I103" i="137"/>
  <c r="H103" i="137"/>
  <c r="G103" i="137"/>
  <c r="M103" i="137" s="1"/>
  <c r="F103" i="137"/>
  <c r="E103" i="137"/>
  <c r="D103" i="137"/>
  <c r="C103" i="137"/>
  <c r="B103" i="137"/>
  <c r="M102" i="137"/>
  <c r="L102" i="137"/>
  <c r="G102" i="137"/>
  <c r="F102" i="137"/>
  <c r="E102" i="137"/>
  <c r="D102" i="137"/>
  <c r="C102" i="137"/>
  <c r="I102" i="137" s="1"/>
  <c r="B102" i="137"/>
  <c r="K101" i="137"/>
  <c r="J101" i="137"/>
  <c r="G101" i="137"/>
  <c r="F101" i="137"/>
  <c r="E101" i="137"/>
  <c r="D101" i="137"/>
  <c r="C101" i="137"/>
  <c r="I101" i="137" s="1"/>
  <c r="B101" i="137"/>
  <c r="H101" i="137" s="1"/>
  <c r="L100" i="137"/>
  <c r="G100" i="137"/>
  <c r="M100" i="137" s="1"/>
  <c r="F100" i="137"/>
  <c r="E100" i="137"/>
  <c r="K100" i="137" s="1"/>
  <c r="D100" i="137"/>
  <c r="J100" i="137" s="1"/>
  <c r="C100" i="137"/>
  <c r="I100" i="137" s="1"/>
  <c r="B100" i="137"/>
  <c r="K99" i="137"/>
  <c r="G99" i="137"/>
  <c r="M99" i="137" s="1"/>
  <c r="F99" i="137"/>
  <c r="E99" i="137"/>
  <c r="D99" i="137"/>
  <c r="C99" i="137"/>
  <c r="B99" i="137"/>
  <c r="G98" i="137"/>
  <c r="M98" i="137" s="1"/>
  <c r="F98" i="137"/>
  <c r="L98" i="137" s="1"/>
  <c r="E98" i="137"/>
  <c r="K98" i="137" s="1"/>
  <c r="D98" i="137"/>
  <c r="C98" i="137"/>
  <c r="B98" i="137"/>
  <c r="J97" i="137"/>
  <c r="I97" i="137"/>
  <c r="H97" i="137"/>
  <c r="G97" i="137"/>
  <c r="M97" i="137" s="1"/>
  <c r="F97" i="137"/>
  <c r="E97" i="137"/>
  <c r="D97" i="137"/>
  <c r="C97" i="137"/>
  <c r="B97" i="137"/>
  <c r="L96" i="137"/>
  <c r="G96" i="137"/>
  <c r="M96" i="137" s="1"/>
  <c r="F96" i="137"/>
  <c r="E96" i="137"/>
  <c r="K96" i="137" s="1"/>
  <c r="D96" i="137"/>
  <c r="J96" i="137" s="1"/>
  <c r="C96" i="137"/>
  <c r="I96" i="137" s="1"/>
  <c r="B96" i="137"/>
  <c r="K95" i="137"/>
  <c r="J95" i="137"/>
  <c r="G95" i="137"/>
  <c r="M95" i="137" s="1"/>
  <c r="F95" i="137"/>
  <c r="E95" i="137"/>
  <c r="D95" i="137"/>
  <c r="C95" i="137"/>
  <c r="B95" i="137"/>
  <c r="H95" i="137" s="1"/>
  <c r="M94" i="137"/>
  <c r="L94" i="137"/>
  <c r="G94" i="137"/>
  <c r="F94" i="137"/>
  <c r="E94" i="137"/>
  <c r="D94" i="137"/>
  <c r="C94" i="137"/>
  <c r="B94" i="137"/>
  <c r="K93" i="137"/>
  <c r="J93" i="137"/>
  <c r="G93" i="137"/>
  <c r="F93" i="137"/>
  <c r="E93" i="137"/>
  <c r="D93" i="137"/>
  <c r="C93" i="137"/>
  <c r="I93" i="137" s="1"/>
  <c r="B93" i="137"/>
  <c r="H93" i="137" s="1"/>
  <c r="L92" i="137"/>
  <c r="G92" i="137"/>
  <c r="F92" i="137"/>
  <c r="E92" i="137"/>
  <c r="K92" i="137" s="1"/>
  <c r="D92" i="137"/>
  <c r="J92" i="137" s="1"/>
  <c r="C92" i="137"/>
  <c r="I92" i="137" s="1"/>
  <c r="B92" i="137"/>
  <c r="K91" i="137"/>
  <c r="G91" i="137"/>
  <c r="M91" i="137" s="1"/>
  <c r="F91" i="137"/>
  <c r="E91" i="137"/>
  <c r="D91" i="137"/>
  <c r="C91" i="137"/>
  <c r="B91" i="137"/>
  <c r="H91" i="137" s="1"/>
  <c r="G90" i="137"/>
  <c r="M90" i="137" s="1"/>
  <c r="F90" i="137"/>
  <c r="L90" i="137" s="1"/>
  <c r="E90" i="137"/>
  <c r="K90" i="137" s="1"/>
  <c r="D90" i="137"/>
  <c r="J90" i="137" s="1"/>
  <c r="C90" i="137"/>
  <c r="B90" i="137"/>
  <c r="J89" i="137"/>
  <c r="I89" i="137"/>
  <c r="H89" i="137"/>
  <c r="G89" i="137"/>
  <c r="M89" i="137" s="1"/>
  <c r="F89" i="137"/>
  <c r="E89" i="137"/>
  <c r="D89" i="137"/>
  <c r="C89" i="137"/>
  <c r="B89" i="137"/>
  <c r="L88" i="137"/>
  <c r="G88" i="137"/>
  <c r="M88" i="137" s="1"/>
  <c r="F88" i="137"/>
  <c r="E88" i="137"/>
  <c r="K88" i="137" s="1"/>
  <c r="D88" i="137"/>
  <c r="J88" i="137" s="1"/>
  <c r="C88" i="137"/>
  <c r="I88" i="137" s="1"/>
  <c r="B88" i="137"/>
  <c r="K87" i="137"/>
  <c r="J87" i="137"/>
  <c r="I87" i="137"/>
  <c r="G87" i="137"/>
  <c r="M87" i="137" s="1"/>
  <c r="F87" i="137"/>
  <c r="E87" i="137"/>
  <c r="D87" i="137"/>
  <c r="C87" i="137"/>
  <c r="B87" i="137"/>
  <c r="H87" i="137" s="1"/>
  <c r="M86" i="137"/>
  <c r="L86" i="137"/>
  <c r="G86" i="137"/>
  <c r="F86" i="137"/>
  <c r="E86" i="137"/>
  <c r="D86" i="137"/>
  <c r="C86" i="137"/>
  <c r="I86" i="137" s="1"/>
  <c r="B86" i="137"/>
  <c r="K85" i="137"/>
  <c r="J85" i="137"/>
  <c r="G85" i="137"/>
  <c r="F85" i="137"/>
  <c r="E85" i="137"/>
  <c r="D85" i="137"/>
  <c r="C85" i="137"/>
  <c r="I85" i="137" s="1"/>
  <c r="B85" i="137"/>
  <c r="H85" i="137" s="1"/>
  <c r="L84" i="137"/>
  <c r="G84" i="137"/>
  <c r="M84" i="137" s="1"/>
  <c r="F84" i="137"/>
  <c r="E84" i="137"/>
  <c r="K84" i="137" s="1"/>
  <c r="D84" i="137"/>
  <c r="J84" i="137" s="1"/>
  <c r="C84" i="137"/>
  <c r="I84" i="137" s="1"/>
  <c r="B84" i="137"/>
  <c r="K83" i="137"/>
  <c r="G83" i="137"/>
  <c r="F83" i="137"/>
  <c r="E83" i="137"/>
  <c r="D83" i="137"/>
  <c r="C83" i="137"/>
  <c r="B83" i="137"/>
  <c r="G82" i="137"/>
  <c r="M82" i="137" s="1"/>
  <c r="F82" i="137"/>
  <c r="L82" i="137" s="1"/>
  <c r="E82" i="137"/>
  <c r="K82" i="137" s="1"/>
  <c r="D82" i="137"/>
  <c r="J82" i="137" s="1"/>
  <c r="C82" i="137"/>
  <c r="B82" i="137"/>
  <c r="J81" i="137"/>
  <c r="I81" i="137"/>
  <c r="H81" i="137"/>
  <c r="G81" i="137"/>
  <c r="M81" i="137" s="1"/>
  <c r="F81" i="137"/>
  <c r="E81" i="137"/>
  <c r="D81" i="137"/>
  <c r="C81" i="137"/>
  <c r="B81" i="137"/>
  <c r="G80" i="137"/>
  <c r="M80" i="137" s="1"/>
  <c r="F80" i="137"/>
  <c r="L80" i="137" s="1"/>
  <c r="E80" i="137"/>
  <c r="K80" i="137" s="1"/>
  <c r="D80" i="137"/>
  <c r="J80" i="137" s="1"/>
  <c r="C80" i="137"/>
  <c r="I80" i="137" s="1"/>
  <c r="B80" i="137"/>
  <c r="K79" i="137"/>
  <c r="J79" i="137"/>
  <c r="I79" i="137"/>
  <c r="H79" i="137"/>
  <c r="G79" i="137"/>
  <c r="M79" i="137" s="1"/>
  <c r="F79" i="137"/>
  <c r="E79" i="137"/>
  <c r="D79" i="137"/>
  <c r="C79" i="137"/>
  <c r="B79" i="137"/>
  <c r="M78" i="137"/>
  <c r="L78" i="137"/>
  <c r="G78" i="137"/>
  <c r="F78" i="137"/>
  <c r="E78" i="137"/>
  <c r="D78" i="137"/>
  <c r="C78" i="137"/>
  <c r="B78" i="137"/>
  <c r="K77" i="137"/>
  <c r="J77" i="137"/>
  <c r="G77" i="137"/>
  <c r="F77" i="137"/>
  <c r="E77" i="137"/>
  <c r="D77" i="137"/>
  <c r="C77" i="137"/>
  <c r="I77" i="137" s="1"/>
  <c r="B77" i="137"/>
  <c r="H77" i="137" s="1"/>
  <c r="L76" i="137"/>
  <c r="G76" i="137"/>
  <c r="M76" i="137" s="1"/>
  <c r="F76" i="137"/>
  <c r="E76" i="137"/>
  <c r="K76" i="137" s="1"/>
  <c r="D76" i="137"/>
  <c r="J76" i="137" s="1"/>
  <c r="C76" i="137"/>
  <c r="I76" i="137" s="1"/>
  <c r="B76" i="137"/>
  <c r="H76" i="137" s="1"/>
  <c r="K75" i="137"/>
  <c r="G75" i="137"/>
  <c r="M75" i="137" s="1"/>
  <c r="F75" i="137"/>
  <c r="L75" i="137" s="1"/>
  <c r="E75" i="137"/>
  <c r="D75" i="137"/>
  <c r="C75" i="137"/>
  <c r="B75" i="137"/>
  <c r="H75" i="137" s="1"/>
  <c r="G74" i="137"/>
  <c r="M74" i="137" s="1"/>
  <c r="F74" i="137"/>
  <c r="L74" i="137" s="1"/>
  <c r="E74" i="137"/>
  <c r="K74" i="137" s="1"/>
  <c r="D74" i="137"/>
  <c r="J74" i="137" s="1"/>
  <c r="C74" i="137"/>
  <c r="B74" i="137"/>
  <c r="J73" i="137"/>
  <c r="I73" i="137"/>
  <c r="H73" i="137"/>
  <c r="G73" i="137"/>
  <c r="M73" i="137" s="1"/>
  <c r="F73" i="137"/>
  <c r="E73" i="137"/>
  <c r="D73" i="137"/>
  <c r="C73" i="137"/>
  <c r="B73" i="137"/>
  <c r="G72" i="137"/>
  <c r="M72" i="137" s="1"/>
  <c r="F72" i="137"/>
  <c r="L72" i="137" s="1"/>
  <c r="E72" i="137"/>
  <c r="K72" i="137" s="1"/>
  <c r="D72" i="137"/>
  <c r="J72" i="137" s="1"/>
  <c r="C72" i="137"/>
  <c r="I72" i="137" s="1"/>
  <c r="B72" i="137"/>
  <c r="H72" i="137" s="1"/>
  <c r="K71" i="137"/>
  <c r="J71" i="137"/>
  <c r="I71" i="137"/>
  <c r="H71" i="137"/>
  <c r="G71" i="137"/>
  <c r="M71" i="137" s="1"/>
  <c r="F71" i="137"/>
  <c r="L71" i="137" s="1"/>
  <c r="E71" i="137"/>
  <c r="D71" i="137"/>
  <c r="C71" i="137"/>
  <c r="B71" i="137"/>
  <c r="M70" i="137"/>
  <c r="G70" i="137"/>
  <c r="F70" i="137"/>
  <c r="E70" i="137"/>
  <c r="D70" i="137"/>
  <c r="C70" i="137"/>
  <c r="I70" i="137" s="1"/>
  <c r="B70" i="137"/>
  <c r="H70" i="137" s="1"/>
  <c r="K69" i="137"/>
  <c r="J69" i="137"/>
  <c r="G69" i="137"/>
  <c r="F69" i="137"/>
  <c r="E69" i="137"/>
  <c r="D69" i="137"/>
  <c r="C69" i="137"/>
  <c r="I69" i="137" s="1"/>
  <c r="B69" i="137"/>
  <c r="H69" i="137" s="1"/>
  <c r="L68" i="137"/>
  <c r="G68" i="137"/>
  <c r="M68" i="137" s="1"/>
  <c r="F68" i="137"/>
  <c r="E68" i="137"/>
  <c r="K68" i="137" s="1"/>
  <c r="D68" i="137"/>
  <c r="J68" i="137" s="1"/>
  <c r="C68" i="137"/>
  <c r="I68" i="137" s="1"/>
  <c r="B68" i="137"/>
  <c r="H68" i="137" s="1"/>
  <c r="K67" i="137"/>
  <c r="G67" i="137"/>
  <c r="M67" i="137" s="1"/>
  <c r="F67" i="137"/>
  <c r="L67" i="137" s="1"/>
  <c r="E67" i="137"/>
  <c r="D67" i="137"/>
  <c r="C67" i="137"/>
  <c r="B67" i="137"/>
  <c r="H67" i="137" s="1"/>
  <c r="G66" i="137"/>
  <c r="M66" i="137" s="1"/>
  <c r="F66" i="137"/>
  <c r="L66" i="137" s="1"/>
  <c r="E66" i="137"/>
  <c r="K66" i="137" s="1"/>
  <c r="D66" i="137"/>
  <c r="C66" i="137"/>
  <c r="B66" i="137"/>
  <c r="J65" i="137"/>
  <c r="I65" i="137"/>
  <c r="H65" i="137"/>
  <c r="G65" i="137"/>
  <c r="M65" i="137" s="1"/>
  <c r="F65" i="137"/>
  <c r="E65" i="137"/>
  <c r="D65" i="137"/>
  <c r="C65" i="137"/>
  <c r="B65" i="137"/>
  <c r="L64" i="137"/>
  <c r="G64" i="137"/>
  <c r="M64" i="137" s="1"/>
  <c r="F64" i="137"/>
  <c r="E64" i="137"/>
  <c r="K64" i="137" s="1"/>
  <c r="D64" i="137"/>
  <c r="J64" i="137" s="1"/>
  <c r="C64" i="137"/>
  <c r="I64" i="137" s="1"/>
  <c r="B64" i="137"/>
  <c r="H64" i="137" s="1"/>
  <c r="K63" i="137"/>
  <c r="J63" i="137"/>
  <c r="G63" i="137"/>
  <c r="M63" i="137" s="1"/>
  <c r="F63" i="137"/>
  <c r="L63" i="137" s="1"/>
  <c r="E63" i="137"/>
  <c r="D63" i="137"/>
  <c r="C63" i="137"/>
  <c r="B63" i="137"/>
  <c r="H63" i="137" s="1"/>
  <c r="M62" i="137"/>
  <c r="L62" i="137"/>
  <c r="G62" i="137"/>
  <c r="F62" i="137"/>
  <c r="E62" i="137"/>
  <c r="D62" i="137"/>
  <c r="C62" i="137"/>
  <c r="B62" i="137"/>
  <c r="H62" i="137" s="1"/>
  <c r="K61" i="137"/>
  <c r="J61" i="137"/>
  <c r="G61" i="137"/>
  <c r="F61" i="137"/>
  <c r="E61" i="137"/>
  <c r="D61" i="137"/>
  <c r="C61" i="137"/>
  <c r="I61" i="137" s="1"/>
  <c r="B61" i="137"/>
  <c r="H61" i="137" s="1"/>
  <c r="L60" i="137"/>
  <c r="G60" i="137"/>
  <c r="F60" i="137"/>
  <c r="E60" i="137"/>
  <c r="K60" i="137" s="1"/>
  <c r="D60" i="137"/>
  <c r="J60" i="137" s="1"/>
  <c r="C60" i="137"/>
  <c r="I60" i="137" s="1"/>
  <c r="B60" i="137"/>
  <c r="H60" i="137" s="1"/>
  <c r="K59" i="137"/>
  <c r="G59" i="137"/>
  <c r="M59" i="137" s="1"/>
  <c r="F59" i="137"/>
  <c r="L59" i="137" s="1"/>
  <c r="E59" i="137"/>
  <c r="D59" i="137"/>
  <c r="C59" i="137"/>
  <c r="B59" i="137"/>
  <c r="H59" i="137" s="1"/>
  <c r="G58" i="137"/>
  <c r="M58" i="137" s="1"/>
  <c r="F58" i="137"/>
  <c r="E58" i="137"/>
  <c r="K58" i="137" s="1"/>
  <c r="D58" i="137"/>
  <c r="J58" i="137" s="1"/>
  <c r="C58" i="137"/>
  <c r="B58" i="137"/>
  <c r="M115" i="136"/>
  <c r="L115" i="136"/>
  <c r="K115" i="136"/>
  <c r="J115" i="136"/>
  <c r="G115" i="136"/>
  <c r="F115" i="136"/>
  <c r="E115" i="136"/>
  <c r="D115" i="136"/>
  <c r="C115" i="136"/>
  <c r="B115" i="136"/>
  <c r="H114" i="136"/>
  <c r="G114" i="136"/>
  <c r="M114" i="136" s="1"/>
  <c r="F114" i="136"/>
  <c r="E114" i="136"/>
  <c r="D114" i="136"/>
  <c r="C114" i="136"/>
  <c r="B114" i="136"/>
  <c r="M113" i="136"/>
  <c r="L113" i="136"/>
  <c r="G113" i="136"/>
  <c r="F113" i="136"/>
  <c r="E113" i="136"/>
  <c r="D113" i="136"/>
  <c r="J113" i="136" s="1"/>
  <c r="C113" i="136"/>
  <c r="I113" i="136" s="1"/>
  <c r="B113" i="136"/>
  <c r="H113" i="136" s="1"/>
  <c r="P113" i="136" s="1"/>
  <c r="L112" i="136"/>
  <c r="K112" i="136"/>
  <c r="G112" i="136"/>
  <c r="F112" i="136"/>
  <c r="E112" i="136"/>
  <c r="D112" i="136"/>
  <c r="J112" i="136" s="1"/>
  <c r="C112" i="136"/>
  <c r="I112" i="136" s="1"/>
  <c r="B112" i="136"/>
  <c r="H112" i="136" s="1"/>
  <c r="G111" i="136"/>
  <c r="M111" i="136" s="1"/>
  <c r="F111" i="136"/>
  <c r="L111" i="136" s="1"/>
  <c r="E111" i="136"/>
  <c r="K111" i="136" s="1"/>
  <c r="D111" i="136"/>
  <c r="J111" i="136" s="1"/>
  <c r="C111" i="136"/>
  <c r="B111" i="136"/>
  <c r="M110" i="136"/>
  <c r="G110" i="136"/>
  <c r="F110" i="136"/>
  <c r="L110" i="136" s="1"/>
  <c r="E110" i="136"/>
  <c r="K110" i="136" s="1"/>
  <c r="D110" i="136"/>
  <c r="C110" i="136"/>
  <c r="B110" i="136"/>
  <c r="J109" i="136"/>
  <c r="I109" i="136"/>
  <c r="H109" i="136"/>
  <c r="G109" i="136"/>
  <c r="F109" i="136"/>
  <c r="E109" i="136"/>
  <c r="D109" i="136"/>
  <c r="C109" i="136"/>
  <c r="B109" i="136"/>
  <c r="H108" i="136"/>
  <c r="G108" i="136"/>
  <c r="F108" i="136"/>
  <c r="L108" i="136" s="1"/>
  <c r="E108" i="136"/>
  <c r="K108" i="136" s="1"/>
  <c r="D108" i="136"/>
  <c r="J108" i="136" s="1"/>
  <c r="C108" i="136"/>
  <c r="I108" i="136" s="1"/>
  <c r="B108" i="136"/>
  <c r="M107" i="136"/>
  <c r="L107" i="136"/>
  <c r="G107" i="136"/>
  <c r="F107" i="136"/>
  <c r="E107" i="136"/>
  <c r="K107" i="136" s="1"/>
  <c r="D107" i="136"/>
  <c r="J107" i="136" s="1"/>
  <c r="C107" i="136"/>
  <c r="I107" i="136" s="1"/>
  <c r="B107" i="136"/>
  <c r="H107" i="136" s="1"/>
  <c r="G106" i="136"/>
  <c r="M106" i="136" s="1"/>
  <c r="F106" i="136"/>
  <c r="E106" i="136"/>
  <c r="K106" i="136" s="1"/>
  <c r="D106" i="136"/>
  <c r="C106" i="136"/>
  <c r="B106" i="136"/>
  <c r="G105" i="136"/>
  <c r="M105" i="136" s="1"/>
  <c r="F105" i="136"/>
  <c r="L105" i="136" s="1"/>
  <c r="E105" i="136"/>
  <c r="D105" i="136"/>
  <c r="J105" i="136" s="1"/>
  <c r="C105" i="136"/>
  <c r="I105" i="136" s="1"/>
  <c r="B105" i="136"/>
  <c r="H105" i="136" s="1"/>
  <c r="P105" i="136" s="1"/>
  <c r="L104" i="136"/>
  <c r="K104" i="136"/>
  <c r="J104" i="136"/>
  <c r="I104" i="136"/>
  <c r="G104" i="136"/>
  <c r="M104" i="136" s="1"/>
  <c r="F104" i="136"/>
  <c r="E104" i="136"/>
  <c r="D104" i="136"/>
  <c r="C104" i="136"/>
  <c r="B104" i="136"/>
  <c r="H104" i="136" s="1"/>
  <c r="I103" i="136"/>
  <c r="H103" i="136"/>
  <c r="P103" i="136" s="1"/>
  <c r="G103" i="136"/>
  <c r="M103" i="136" s="1"/>
  <c r="F103" i="136"/>
  <c r="L103" i="136" s="1"/>
  <c r="E103" i="136"/>
  <c r="K103" i="136" s="1"/>
  <c r="D103" i="136"/>
  <c r="C103" i="136"/>
  <c r="B103" i="136"/>
  <c r="M102" i="136"/>
  <c r="G102" i="136"/>
  <c r="F102" i="136"/>
  <c r="E102" i="136"/>
  <c r="D102" i="136"/>
  <c r="C102" i="136"/>
  <c r="I102" i="136" s="1"/>
  <c r="B102" i="136"/>
  <c r="H102" i="136" s="1"/>
  <c r="P102" i="136" s="1"/>
  <c r="K101" i="136"/>
  <c r="J101" i="136"/>
  <c r="H101" i="136"/>
  <c r="G101" i="136"/>
  <c r="F101" i="136"/>
  <c r="L101" i="136" s="1"/>
  <c r="E101" i="136"/>
  <c r="D101" i="136"/>
  <c r="C101" i="136"/>
  <c r="I101" i="136" s="1"/>
  <c r="B101" i="136"/>
  <c r="H100" i="136"/>
  <c r="G100" i="136"/>
  <c r="M100" i="136" s="1"/>
  <c r="F100" i="136"/>
  <c r="L100" i="136" s="1"/>
  <c r="E100" i="136"/>
  <c r="K100" i="136" s="1"/>
  <c r="D100" i="136"/>
  <c r="J100" i="136" s="1"/>
  <c r="C100" i="136"/>
  <c r="I100" i="136" s="1"/>
  <c r="B100" i="136"/>
  <c r="M99" i="136"/>
  <c r="L99" i="136"/>
  <c r="K99" i="136"/>
  <c r="G99" i="136"/>
  <c r="F99" i="136"/>
  <c r="E99" i="136"/>
  <c r="D99" i="136"/>
  <c r="C99" i="136"/>
  <c r="B99" i="136"/>
  <c r="G98" i="136"/>
  <c r="M98" i="136" s="1"/>
  <c r="F98" i="136"/>
  <c r="E98" i="136"/>
  <c r="D98" i="136"/>
  <c r="C98" i="136"/>
  <c r="B98" i="136"/>
  <c r="M97" i="136"/>
  <c r="L97" i="136"/>
  <c r="G97" i="136"/>
  <c r="F97" i="136"/>
  <c r="E97" i="136"/>
  <c r="D97" i="136"/>
  <c r="J97" i="136" s="1"/>
  <c r="C97" i="136"/>
  <c r="I97" i="136" s="1"/>
  <c r="B97" i="136"/>
  <c r="H97" i="136" s="1"/>
  <c r="P97" i="136" s="1"/>
  <c r="L96" i="136"/>
  <c r="K96" i="136"/>
  <c r="G96" i="136"/>
  <c r="F96" i="136"/>
  <c r="E96" i="136"/>
  <c r="D96" i="136"/>
  <c r="J96" i="136" s="1"/>
  <c r="C96" i="136"/>
  <c r="I96" i="136" s="1"/>
  <c r="B96" i="136"/>
  <c r="H96" i="136" s="1"/>
  <c r="P96" i="136" s="1"/>
  <c r="G95" i="136"/>
  <c r="M95" i="136" s="1"/>
  <c r="F95" i="136"/>
  <c r="L95" i="136" s="1"/>
  <c r="E95" i="136"/>
  <c r="K95" i="136" s="1"/>
  <c r="D95" i="136"/>
  <c r="C95" i="136"/>
  <c r="B95" i="136"/>
  <c r="M94" i="136"/>
  <c r="G94" i="136"/>
  <c r="F94" i="136"/>
  <c r="L94" i="136" s="1"/>
  <c r="E94" i="136"/>
  <c r="K94" i="136" s="1"/>
  <c r="D94" i="136"/>
  <c r="C94" i="136"/>
  <c r="B94" i="136"/>
  <c r="J93" i="136"/>
  <c r="I93" i="136"/>
  <c r="H93" i="136"/>
  <c r="G93" i="136"/>
  <c r="F93" i="136"/>
  <c r="E93" i="136"/>
  <c r="D93" i="136"/>
  <c r="C93" i="136"/>
  <c r="B93" i="136"/>
  <c r="M92" i="136"/>
  <c r="H92" i="136"/>
  <c r="G92" i="136"/>
  <c r="F92" i="136"/>
  <c r="L92" i="136" s="1"/>
  <c r="E92" i="136"/>
  <c r="K92" i="136" s="1"/>
  <c r="D92" i="136"/>
  <c r="J92" i="136" s="1"/>
  <c r="C92" i="136"/>
  <c r="B92" i="136"/>
  <c r="M91" i="136"/>
  <c r="L91" i="136"/>
  <c r="G91" i="136"/>
  <c r="F91" i="136"/>
  <c r="E91" i="136"/>
  <c r="K91" i="136" s="1"/>
  <c r="D91" i="136"/>
  <c r="J91" i="136" s="1"/>
  <c r="C91" i="136"/>
  <c r="I91" i="136" s="1"/>
  <c r="B91" i="136"/>
  <c r="H91" i="136" s="1"/>
  <c r="G90" i="136"/>
  <c r="M90" i="136" s="1"/>
  <c r="F90" i="136"/>
  <c r="E90" i="136"/>
  <c r="K90" i="136" s="1"/>
  <c r="D90" i="136"/>
  <c r="C90" i="136"/>
  <c r="B90" i="136"/>
  <c r="G89" i="136"/>
  <c r="M89" i="136" s="1"/>
  <c r="F89" i="136"/>
  <c r="E89" i="136"/>
  <c r="K89" i="136" s="1"/>
  <c r="D89" i="136"/>
  <c r="J89" i="136" s="1"/>
  <c r="C89" i="136"/>
  <c r="I89" i="136" s="1"/>
  <c r="B89" i="136"/>
  <c r="H89" i="136" s="1"/>
  <c r="P89" i="136" s="1"/>
  <c r="L88" i="136"/>
  <c r="K88" i="136"/>
  <c r="J88" i="136"/>
  <c r="I88" i="136"/>
  <c r="G88" i="136"/>
  <c r="M88" i="136" s="1"/>
  <c r="F88" i="136"/>
  <c r="E88" i="136"/>
  <c r="D88" i="136"/>
  <c r="C88" i="136"/>
  <c r="B88" i="136"/>
  <c r="H88" i="136" s="1"/>
  <c r="I87" i="136"/>
  <c r="H87" i="136"/>
  <c r="P87" i="136" s="1"/>
  <c r="G87" i="136"/>
  <c r="M87" i="136" s="1"/>
  <c r="F87" i="136"/>
  <c r="L87" i="136" s="1"/>
  <c r="E87" i="136"/>
  <c r="K87" i="136" s="1"/>
  <c r="D87" i="136"/>
  <c r="C87" i="136"/>
  <c r="B87" i="136"/>
  <c r="M86" i="136"/>
  <c r="L86" i="136"/>
  <c r="G86" i="136"/>
  <c r="F86" i="136"/>
  <c r="E86" i="136"/>
  <c r="D86" i="136"/>
  <c r="C86" i="136"/>
  <c r="I86" i="136" s="1"/>
  <c r="B86" i="136"/>
  <c r="H86" i="136" s="1"/>
  <c r="P86" i="136" s="1"/>
  <c r="K85" i="136"/>
  <c r="J85" i="136"/>
  <c r="H85" i="136"/>
  <c r="G85" i="136"/>
  <c r="F85" i="136"/>
  <c r="L85" i="136" s="1"/>
  <c r="E85" i="136"/>
  <c r="D85" i="136"/>
  <c r="C85" i="136"/>
  <c r="I85" i="136" s="1"/>
  <c r="B85" i="136"/>
  <c r="H84" i="136"/>
  <c r="G84" i="136"/>
  <c r="M84" i="136" s="1"/>
  <c r="F84" i="136"/>
  <c r="L84" i="136" s="1"/>
  <c r="E84" i="136"/>
  <c r="K84" i="136" s="1"/>
  <c r="D84" i="136"/>
  <c r="J84" i="136" s="1"/>
  <c r="C84" i="136"/>
  <c r="I84" i="136" s="1"/>
  <c r="B84" i="136"/>
  <c r="M83" i="136"/>
  <c r="L83" i="136"/>
  <c r="K83" i="136"/>
  <c r="G83" i="136"/>
  <c r="F83" i="136"/>
  <c r="E83" i="136"/>
  <c r="D83" i="136"/>
  <c r="C83" i="136"/>
  <c r="B83" i="136"/>
  <c r="G82" i="136"/>
  <c r="M82" i="136" s="1"/>
  <c r="F82" i="136"/>
  <c r="E82" i="136"/>
  <c r="D82" i="136"/>
  <c r="C82" i="136"/>
  <c r="B82" i="136"/>
  <c r="M81" i="136"/>
  <c r="L81" i="136"/>
  <c r="G81" i="136"/>
  <c r="F81" i="136"/>
  <c r="E81" i="136"/>
  <c r="D81" i="136"/>
  <c r="J81" i="136" s="1"/>
  <c r="C81" i="136"/>
  <c r="I81" i="136" s="1"/>
  <c r="B81" i="136"/>
  <c r="H81" i="136" s="1"/>
  <c r="P81" i="136" s="1"/>
  <c r="L80" i="136"/>
  <c r="K80" i="136"/>
  <c r="G80" i="136"/>
  <c r="F80" i="136"/>
  <c r="E80" i="136"/>
  <c r="D80" i="136"/>
  <c r="J80" i="136" s="1"/>
  <c r="C80" i="136"/>
  <c r="I80" i="136" s="1"/>
  <c r="B80" i="136"/>
  <c r="H80" i="136" s="1"/>
  <c r="G79" i="136"/>
  <c r="M79" i="136" s="1"/>
  <c r="F79" i="136"/>
  <c r="L79" i="136" s="1"/>
  <c r="E79" i="136"/>
  <c r="K79" i="136" s="1"/>
  <c r="D79" i="136"/>
  <c r="C79" i="136"/>
  <c r="B79" i="136"/>
  <c r="M78" i="136"/>
  <c r="G78" i="136"/>
  <c r="F78" i="136"/>
  <c r="L78" i="136" s="1"/>
  <c r="E78" i="136"/>
  <c r="K78" i="136" s="1"/>
  <c r="D78" i="136"/>
  <c r="C78" i="136"/>
  <c r="B78" i="136"/>
  <c r="J77" i="136"/>
  <c r="I77" i="136"/>
  <c r="H77" i="136"/>
  <c r="G77" i="136"/>
  <c r="F77" i="136"/>
  <c r="E77" i="136"/>
  <c r="D77" i="136"/>
  <c r="C77" i="136"/>
  <c r="B77" i="136"/>
  <c r="H76" i="136"/>
  <c r="G76" i="136"/>
  <c r="F76" i="136"/>
  <c r="L76" i="136" s="1"/>
  <c r="E76" i="136"/>
  <c r="K76" i="136" s="1"/>
  <c r="D76" i="136"/>
  <c r="J76" i="136" s="1"/>
  <c r="C76" i="136"/>
  <c r="B76" i="136"/>
  <c r="M75" i="136"/>
  <c r="L75" i="136"/>
  <c r="G75" i="136"/>
  <c r="F75" i="136"/>
  <c r="E75" i="136"/>
  <c r="K75" i="136" s="1"/>
  <c r="D75" i="136"/>
  <c r="J75" i="136" s="1"/>
  <c r="C75" i="136"/>
  <c r="I75" i="136" s="1"/>
  <c r="B75" i="136"/>
  <c r="H75" i="136" s="1"/>
  <c r="G74" i="136"/>
  <c r="M74" i="136" s="1"/>
  <c r="F74" i="136"/>
  <c r="E74" i="136"/>
  <c r="D74" i="136"/>
  <c r="C74" i="136"/>
  <c r="B74" i="136"/>
  <c r="G73" i="136"/>
  <c r="M73" i="136" s="1"/>
  <c r="F73" i="136"/>
  <c r="E73" i="136"/>
  <c r="D73" i="136"/>
  <c r="J73" i="136" s="1"/>
  <c r="C73" i="136"/>
  <c r="I73" i="136" s="1"/>
  <c r="B73" i="136"/>
  <c r="L72" i="136"/>
  <c r="K72" i="136"/>
  <c r="J72" i="136"/>
  <c r="I72" i="136"/>
  <c r="G72" i="136"/>
  <c r="F72" i="136"/>
  <c r="E72" i="136"/>
  <c r="D72" i="136"/>
  <c r="C72" i="136"/>
  <c r="B72" i="136"/>
  <c r="H72" i="136" s="1"/>
  <c r="I71" i="136"/>
  <c r="H71" i="136"/>
  <c r="P71" i="136" s="1"/>
  <c r="G71" i="136"/>
  <c r="M71" i="136" s="1"/>
  <c r="F71" i="136"/>
  <c r="L71" i="136" s="1"/>
  <c r="E71" i="136"/>
  <c r="K71" i="136" s="1"/>
  <c r="D71" i="136"/>
  <c r="C71" i="136"/>
  <c r="B71" i="136"/>
  <c r="M70" i="136"/>
  <c r="G70" i="136"/>
  <c r="F70" i="136"/>
  <c r="E70" i="136"/>
  <c r="D70" i="136"/>
  <c r="C70" i="136"/>
  <c r="I70" i="136" s="1"/>
  <c r="B70" i="136"/>
  <c r="H70" i="136" s="1"/>
  <c r="P70" i="136" s="1"/>
  <c r="K69" i="136"/>
  <c r="J69" i="136"/>
  <c r="H69" i="136"/>
  <c r="G69" i="136"/>
  <c r="F69" i="136"/>
  <c r="L69" i="136" s="1"/>
  <c r="E69" i="136"/>
  <c r="D69" i="136"/>
  <c r="C69" i="136"/>
  <c r="I69" i="136" s="1"/>
  <c r="B69" i="136"/>
  <c r="H68" i="136"/>
  <c r="G68" i="136"/>
  <c r="M68" i="136" s="1"/>
  <c r="F68" i="136"/>
  <c r="L68" i="136" s="1"/>
  <c r="E68" i="136"/>
  <c r="K68" i="136" s="1"/>
  <c r="D68" i="136"/>
  <c r="J68" i="136" s="1"/>
  <c r="C68" i="136"/>
  <c r="I68" i="136" s="1"/>
  <c r="B68" i="136"/>
  <c r="M67" i="136"/>
  <c r="L67" i="136"/>
  <c r="K67" i="136"/>
  <c r="G67" i="136"/>
  <c r="F67" i="136"/>
  <c r="E67" i="136"/>
  <c r="D67" i="136"/>
  <c r="C67" i="136"/>
  <c r="B67" i="136"/>
  <c r="G66" i="136"/>
  <c r="M66" i="136" s="1"/>
  <c r="F66" i="136"/>
  <c r="E66" i="136"/>
  <c r="D66" i="136"/>
  <c r="C66" i="136"/>
  <c r="B66" i="136"/>
  <c r="M65" i="136"/>
  <c r="L65" i="136"/>
  <c r="G65" i="136"/>
  <c r="F65" i="136"/>
  <c r="E65" i="136"/>
  <c r="D65" i="136"/>
  <c r="J65" i="136" s="1"/>
  <c r="C65" i="136"/>
  <c r="I65" i="136" s="1"/>
  <c r="B65" i="136"/>
  <c r="H65" i="136" s="1"/>
  <c r="P65" i="136" s="1"/>
  <c r="L64" i="136"/>
  <c r="K64" i="136"/>
  <c r="G64" i="136"/>
  <c r="F64" i="136"/>
  <c r="E64" i="136"/>
  <c r="D64" i="136"/>
  <c r="J64" i="136" s="1"/>
  <c r="C64" i="136"/>
  <c r="I64" i="136" s="1"/>
  <c r="B64" i="136"/>
  <c r="H64" i="136" s="1"/>
  <c r="G63" i="136"/>
  <c r="M63" i="136" s="1"/>
  <c r="F63" i="136"/>
  <c r="L63" i="136" s="1"/>
  <c r="E63" i="136"/>
  <c r="K63" i="136" s="1"/>
  <c r="D63" i="136"/>
  <c r="J63" i="136" s="1"/>
  <c r="C63" i="136"/>
  <c r="B63" i="136"/>
  <c r="M62" i="136"/>
  <c r="G62" i="136"/>
  <c r="F62" i="136"/>
  <c r="L62" i="136" s="1"/>
  <c r="E62" i="136"/>
  <c r="K62" i="136" s="1"/>
  <c r="D62" i="136"/>
  <c r="C62" i="136"/>
  <c r="B62" i="136"/>
  <c r="J61" i="136"/>
  <c r="I61" i="136"/>
  <c r="H61" i="136"/>
  <c r="G61" i="136"/>
  <c r="F61" i="136"/>
  <c r="E61" i="136"/>
  <c r="D61" i="136"/>
  <c r="C61" i="136"/>
  <c r="B61" i="136"/>
  <c r="H60" i="136"/>
  <c r="G60" i="136"/>
  <c r="F60" i="136"/>
  <c r="L60" i="136" s="1"/>
  <c r="E60" i="136"/>
  <c r="K60" i="136" s="1"/>
  <c r="D60" i="136"/>
  <c r="J60" i="136" s="1"/>
  <c r="C60" i="136"/>
  <c r="B60" i="136"/>
  <c r="M59" i="136"/>
  <c r="L59" i="136"/>
  <c r="G59" i="136"/>
  <c r="F59" i="136"/>
  <c r="E59" i="136"/>
  <c r="K59" i="136" s="1"/>
  <c r="D59" i="136"/>
  <c r="J59" i="136" s="1"/>
  <c r="C59" i="136"/>
  <c r="I59" i="136" s="1"/>
  <c r="B59" i="136"/>
  <c r="H59" i="136" s="1"/>
  <c r="G58" i="136"/>
  <c r="M58" i="136" s="1"/>
  <c r="F58" i="136"/>
  <c r="E58" i="136"/>
  <c r="K58" i="136" s="1"/>
  <c r="D58" i="136"/>
  <c r="C58" i="136"/>
  <c r="B58" i="136"/>
  <c r="M57" i="136"/>
  <c r="I57" i="136"/>
  <c r="G57" i="136"/>
  <c r="C57" i="136"/>
  <c r="B57" i="136"/>
  <c r="H57" i="136" s="1"/>
  <c r="P57" i="136" s="1"/>
  <c r="G56" i="136"/>
  <c r="C56" i="136"/>
  <c r="B56" i="136"/>
  <c r="M55" i="136"/>
  <c r="I55" i="136"/>
  <c r="H55" i="136"/>
  <c r="G55" i="136"/>
  <c r="C55" i="136"/>
  <c r="B55" i="136"/>
  <c r="G54" i="136"/>
  <c r="C54" i="136"/>
  <c r="B54" i="136"/>
  <c r="G53" i="136"/>
  <c r="M53" i="136" s="1"/>
  <c r="C53" i="136"/>
  <c r="I53" i="136" s="1"/>
  <c r="B53" i="136"/>
  <c r="H53" i="136" s="1"/>
  <c r="G52" i="136"/>
  <c r="M52" i="136" s="1"/>
  <c r="C52" i="136"/>
  <c r="B52" i="136"/>
  <c r="H52" i="136" s="1"/>
  <c r="G51" i="136"/>
  <c r="M51" i="136" s="1"/>
  <c r="C51" i="136"/>
  <c r="I51" i="136" s="1"/>
  <c r="B51" i="136"/>
  <c r="H51" i="136" s="1"/>
  <c r="M50" i="136"/>
  <c r="G50" i="136"/>
  <c r="C50" i="136"/>
  <c r="B50" i="136"/>
  <c r="M49" i="136"/>
  <c r="I49" i="136"/>
  <c r="G49" i="136"/>
  <c r="C49" i="136"/>
  <c r="B49" i="136"/>
  <c r="G48" i="136"/>
  <c r="C48" i="136"/>
  <c r="B48" i="136"/>
  <c r="M47" i="136"/>
  <c r="I47" i="136"/>
  <c r="H47" i="136"/>
  <c r="G47" i="136"/>
  <c r="C47" i="136"/>
  <c r="B47" i="136"/>
  <c r="H46" i="136"/>
  <c r="G46" i="136"/>
  <c r="M46" i="136" s="1"/>
  <c r="C46" i="136"/>
  <c r="I46" i="136" s="1"/>
  <c r="B46" i="136"/>
  <c r="G45" i="136"/>
  <c r="M45" i="136" s="1"/>
  <c r="C45" i="136"/>
  <c r="I45" i="136" s="1"/>
  <c r="B45" i="136"/>
  <c r="H45" i="136" s="1"/>
  <c r="G44" i="136"/>
  <c r="M44" i="136" s="1"/>
  <c r="C44" i="136"/>
  <c r="I44" i="136" s="1"/>
  <c r="B44" i="136"/>
  <c r="H44" i="136" s="1"/>
  <c r="G43" i="136"/>
  <c r="M43" i="136" s="1"/>
  <c r="C43" i="136"/>
  <c r="I43" i="136" s="1"/>
  <c r="B43" i="136"/>
  <c r="H43" i="136" s="1"/>
  <c r="M42" i="136"/>
  <c r="G42" i="136"/>
  <c r="C42" i="136"/>
  <c r="I42" i="136" s="1"/>
  <c r="B42" i="136"/>
  <c r="M41" i="136"/>
  <c r="I41" i="136"/>
  <c r="G41" i="136"/>
  <c r="C41" i="136"/>
  <c r="B41" i="136"/>
  <c r="H41" i="136" s="1"/>
  <c r="P41" i="136" s="1"/>
  <c r="G40" i="136"/>
  <c r="C40" i="136"/>
  <c r="B40" i="136"/>
  <c r="M39" i="136"/>
  <c r="I39" i="136"/>
  <c r="H39" i="136"/>
  <c r="G39" i="136"/>
  <c r="C39" i="136"/>
  <c r="B39" i="136"/>
  <c r="H38" i="136"/>
  <c r="G38" i="136"/>
  <c r="M38" i="136" s="1"/>
  <c r="C38" i="136"/>
  <c r="I38" i="136" s="1"/>
  <c r="B38" i="136"/>
  <c r="G37" i="136"/>
  <c r="M37" i="136" s="1"/>
  <c r="C37" i="136"/>
  <c r="I37" i="136" s="1"/>
  <c r="B37" i="136"/>
  <c r="H37" i="136" s="1"/>
  <c r="G36" i="136"/>
  <c r="M36" i="136" s="1"/>
  <c r="C36" i="136"/>
  <c r="I36" i="136" s="1"/>
  <c r="B36" i="136"/>
  <c r="H36" i="136" s="1"/>
  <c r="G35" i="136"/>
  <c r="M35" i="136" s="1"/>
  <c r="C35" i="136"/>
  <c r="I35" i="136" s="1"/>
  <c r="B35" i="136"/>
  <c r="H35" i="136" s="1"/>
  <c r="M34" i="136"/>
  <c r="G34" i="136"/>
  <c r="C34" i="136"/>
  <c r="I34" i="136" s="1"/>
  <c r="B34" i="136"/>
  <c r="M33" i="136"/>
  <c r="I33" i="136"/>
  <c r="G33" i="136"/>
  <c r="C33" i="136"/>
  <c r="B33" i="136"/>
  <c r="H33" i="136" s="1"/>
  <c r="P33" i="136" s="1"/>
  <c r="G32" i="136"/>
  <c r="C32" i="136"/>
  <c r="B32" i="136"/>
  <c r="M31" i="136"/>
  <c r="I31" i="136"/>
  <c r="H31" i="136"/>
  <c r="G31" i="136"/>
  <c r="C31" i="136"/>
  <c r="B31" i="136"/>
  <c r="H30" i="136"/>
  <c r="G30" i="136"/>
  <c r="M30" i="136" s="1"/>
  <c r="C30" i="136"/>
  <c r="I30" i="136" s="1"/>
  <c r="B30" i="136"/>
  <c r="G29" i="136"/>
  <c r="M29" i="136" s="1"/>
  <c r="C29" i="136"/>
  <c r="I29" i="136" s="1"/>
  <c r="B29" i="136"/>
  <c r="H29" i="136" s="1"/>
  <c r="G28" i="136"/>
  <c r="M28" i="136" s="1"/>
  <c r="C28" i="136"/>
  <c r="B28" i="136"/>
  <c r="G27" i="136"/>
  <c r="M27" i="136" s="1"/>
  <c r="C27" i="136"/>
  <c r="I27" i="136" s="1"/>
  <c r="B27" i="136"/>
  <c r="H27" i="136" s="1"/>
  <c r="M26" i="136"/>
  <c r="G26" i="136"/>
  <c r="C26" i="136"/>
  <c r="I26" i="136" s="1"/>
  <c r="B26" i="136"/>
  <c r="M25" i="136"/>
  <c r="I25" i="136"/>
  <c r="G25" i="136"/>
  <c r="C25" i="136"/>
  <c r="B25" i="136"/>
  <c r="H25" i="136" s="1"/>
  <c r="P25" i="136" s="1"/>
  <c r="G24" i="136"/>
  <c r="C24" i="136"/>
  <c r="B24" i="136"/>
  <c r="M23" i="136"/>
  <c r="I23" i="136"/>
  <c r="H23" i="136"/>
  <c r="G23" i="136"/>
  <c r="C23" i="136"/>
  <c r="B23" i="136"/>
  <c r="H22" i="136"/>
  <c r="G22" i="136"/>
  <c r="M22" i="136" s="1"/>
  <c r="C22" i="136"/>
  <c r="I22" i="136" s="1"/>
  <c r="B22" i="136"/>
  <c r="G21" i="136"/>
  <c r="M21" i="136" s="1"/>
  <c r="C21" i="136"/>
  <c r="I21" i="136" s="1"/>
  <c r="B21" i="136"/>
  <c r="H21" i="136" s="1"/>
  <c r="G20" i="136"/>
  <c r="M20" i="136" s="1"/>
  <c r="C20" i="136"/>
  <c r="I20" i="136" s="1"/>
  <c r="B20" i="136"/>
  <c r="H20" i="136" s="1"/>
  <c r="G19" i="136"/>
  <c r="M19" i="136" s="1"/>
  <c r="C19" i="136"/>
  <c r="I19" i="136" s="1"/>
  <c r="B19" i="136"/>
  <c r="H19" i="136" s="1"/>
  <c r="M18" i="136"/>
  <c r="G18" i="136"/>
  <c r="C18" i="136"/>
  <c r="I18" i="136" s="1"/>
  <c r="B18" i="136"/>
  <c r="M17" i="136"/>
  <c r="I17" i="136"/>
  <c r="G17" i="136"/>
  <c r="C17" i="136"/>
  <c r="B17" i="136"/>
  <c r="H17" i="136" s="1"/>
  <c r="P17" i="136" s="1"/>
  <c r="G16" i="136"/>
  <c r="C16" i="136"/>
  <c r="B16" i="136"/>
  <c r="M15" i="136"/>
  <c r="I15" i="136"/>
  <c r="H15" i="136"/>
  <c r="G15" i="136"/>
  <c r="C15" i="136"/>
  <c r="B15" i="136"/>
  <c r="H14" i="136"/>
  <c r="G14" i="136"/>
  <c r="M14" i="136" s="1"/>
  <c r="C14" i="136"/>
  <c r="I14" i="136" s="1"/>
  <c r="B14" i="136"/>
  <c r="G13" i="136"/>
  <c r="M13" i="136" s="1"/>
  <c r="C13" i="136"/>
  <c r="I13" i="136" s="1"/>
  <c r="B13" i="136"/>
  <c r="H13" i="136" s="1"/>
  <c r="G12" i="136"/>
  <c r="M12" i="136" s="1"/>
  <c r="C12" i="136"/>
  <c r="I12" i="136" s="1"/>
  <c r="B12" i="136"/>
  <c r="H12" i="136" s="1"/>
  <c r="G11" i="136"/>
  <c r="M11" i="136" s="1"/>
  <c r="C11" i="136"/>
  <c r="I11" i="136" s="1"/>
  <c r="B11" i="136"/>
  <c r="H11" i="136" s="1"/>
  <c r="M10" i="136"/>
  <c r="G10" i="136"/>
  <c r="C10" i="136"/>
  <c r="I10" i="136" s="1"/>
  <c r="B10" i="136"/>
  <c r="M9" i="136"/>
  <c r="I9" i="136"/>
  <c r="G9" i="136"/>
  <c r="C9" i="136"/>
  <c r="B9" i="136"/>
  <c r="H9" i="136" s="1"/>
  <c r="P9" i="136" s="1"/>
  <c r="K115" i="135"/>
  <c r="F115" i="135"/>
  <c r="M115" i="138" s="1"/>
  <c r="E115" i="135"/>
  <c r="L115" i="137" s="1"/>
  <c r="D115" i="135"/>
  <c r="C115" i="135"/>
  <c r="B115" i="135"/>
  <c r="F114" i="135"/>
  <c r="E114" i="135"/>
  <c r="D114" i="135"/>
  <c r="C114" i="135"/>
  <c r="J114" i="140" s="1"/>
  <c r="B114" i="135"/>
  <c r="G113" i="135"/>
  <c r="F113" i="135"/>
  <c r="E113" i="135"/>
  <c r="D113" i="135"/>
  <c r="I113" i="135" s="1"/>
  <c r="C113" i="135"/>
  <c r="H113" i="135" s="1"/>
  <c r="B113" i="135"/>
  <c r="I112" i="135"/>
  <c r="H112" i="135"/>
  <c r="G112" i="135"/>
  <c r="F112" i="135"/>
  <c r="K112" i="135" s="1"/>
  <c r="E112" i="135"/>
  <c r="J112" i="135" s="1"/>
  <c r="D112" i="135"/>
  <c r="K112" i="139" s="1"/>
  <c r="C112" i="135"/>
  <c r="B112" i="135"/>
  <c r="K111" i="135"/>
  <c r="F111" i="135"/>
  <c r="E111" i="135"/>
  <c r="L111" i="137" s="1"/>
  <c r="D111" i="135"/>
  <c r="C111" i="135"/>
  <c r="J111" i="141" s="1"/>
  <c r="B111" i="135"/>
  <c r="H111" i="141" s="1"/>
  <c r="K110" i="135"/>
  <c r="J110" i="135"/>
  <c r="F110" i="135"/>
  <c r="E110" i="135"/>
  <c r="L110" i="140" s="1"/>
  <c r="D110" i="135"/>
  <c r="K110" i="142" s="1"/>
  <c r="C110" i="135"/>
  <c r="B110" i="135"/>
  <c r="I110" i="139" s="1"/>
  <c r="G109" i="135"/>
  <c r="F109" i="135"/>
  <c r="M109" i="142" s="1"/>
  <c r="E109" i="135"/>
  <c r="D109" i="135"/>
  <c r="I109" i="135" s="1"/>
  <c r="C109" i="135"/>
  <c r="H109" i="135" s="1"/>
  <c r="B109" i="135"/>
  <c r="I108" i="135"/>
  <c r="H108" i="135"/>
  <c r="G108" i="135"/>
  <c r="F108" i="135"/>
  <c r="K108" i="135" s="1"/>
  <c r="E108" i="135"/>
  <c r="J108" i="135" s="1"/>
  <c r="D108" i="135"/>
  <c r="K108" i="139" s="1"/>
  <c r="C108" i="135"/>
  <c r="B108" i="135"/>
  <c r="I108" i="138" s="1"/>
  <c r="J107" i="135"/>
  <c r="I107" i="135"/>
  <c r="H107" i="135"/>
  <c r="F107" i="135"/>
  <c r="M107" i="138" s="1"/>
  <c r="E107" i="135"/>
  <c r="D107" i="135"/>
  <c r="C107" i="135"/>
  <c r="J107" i="137" s="1"/>
  <c r="B107" i="135"/>
  <c r="G107" i="135" s="1"/>
  <c r="K106" i="135"/>
  <c r="F106" i="135"/>
  <c r="E106" i="135"/>
  <c r="L106" i="140" s="1"/>
  <c r="D106" i="135"/>
  <c r="C106" i="135"/>
  <c r="J106" i="139" s="1"/>
  <c r="B106" i="135"/>
  <c r="G105" i="135"/>
  <c r="F105" i="135"/>
  <c r="E105" i="135"/>
  <c r="D105" i="135"/>
  <c r="K105" i="139" s="1"/>
  <c r="C105" i="135"/>
  <c r="H105" i="135" s="1"/>
  <c r="B105" i="135"/>
  <c r="I104" i="135"/>
  <c r="H104" i="135"/>
  <c r="G104" i="135"/>
  <c r="F104" i="135"/>
  <c r="K104" i="135" s="1"/>
  <c r="E104" i="135"/>
  <c r="J104" i="135" s="1"/>
  <c r="D104" i="135"/>
  <c r="C104" i="135"/>
  <c r="B104" i="135"/>
  <c r="I104" i="138" s="1"/>
  <c r="J103" i="135"/>
  <c r="H103" i="135"/>
  <c r="F103" i="135"/>
  <c r="M103" i="138" s="1"/>
  <c r="E103" i="135"/>
  <c r="L103" i="137" s="1"/>
  <c r="D103" i="135"/>
  <c r="C103" i="135"/>
  <c r="J103" i="141" s="1"/>
  <c r="B103" i="135"/>
  <c r="G103" i="135" s="1"/>
  <c r="K102" i="135"/>
  <c r="F102" i="135"/>
  <c r="E102" i="135"/>
  <c r="L102" i="136" s="1"/>
  <c r="D102" i="135"/>
  <c r="C102" i="135"/>
  <c r="B102" i="135"/>
  <c r="G101" i="135"/>
  <c r="F101" i="135"/>
  <c r="M101" i="139" s="1"/>
  <c r="E101" i="135"/>
  <c r="L101" i="138" s="1"/>
  <c r="D101" i="135"/>
  <c r="I101" i="135" s="1"/>
  <c r="C101" i="135"/>
  <c r="H101" i="135" s="1"/>
  <c r="B101" i="135"/>
  <c r="I100" i="135"/>
  <c r="H100" i="135"/>
  <c r="G100" i="135"/>
  <c r="F100" i="135"/>
  <c r="K100" i="135" s="1"/>
  <c r="E100" i="135"/>
  <c r="J100" i="135" s="1"/>
  <c r="D100" i="135"/>
  <c r="C100" i="135"/>
  <c r="B100" i="135"/>
  <c r="I100" i="138" s="1"/>
  <c r="F99" i="135"/>
  <c r="M99" i="138" s="1"/>
  <c r="E99" i="135"/>
  <c r="L99" i="137" s="1"/>
  <c r="D99" i="135"/>
  <c r="C99" i="135"/>
  <c r="B99" i="135"/>
  <c r="F98" i="135"/>
  <c r="E98" i="135"/>
  <c r="D98" i="135"/>
  <c r="C98" i="135"/>
  <c r="B98" i="135"/>
  <c r="I98" i="140" s="1"/>
  <c r="G97" i="135"/>
  <c r="F97" i="135"/>
  <c r="E97" i="135"/>
  <c r="D97" i="135"/>
  <c r="I97" i="135" s="1"/>
  <c r="C97" i="135"/>
  <c r="H97" i="135" s="1"/>
  <c r="B97" i="135"/>
  <c r="I96" i="135"/>
  <c r="H96" i="135"/>
  <c r="G96" i="135"/>
  <c r="F96" i="135"/>
  <c r="E96" i="135"/>
  <c r="J96" i="135" s="1"/>
  <c r="D96" i="135"/>
  <c r="C96" i="135"/>
  <c r="J96" i="142" s="1"/>
  <c r="B96" i="135"/>
  <c r="I96" i="138" s="1"/>
  <c r="K95" i="135"/>
  <c r="J95" i="135"/>
  <c r="I95" i="135"/>
  <c r="F95" i="135"/>
  <c r="M95" i="138" s="1"/>
  <c r="E95" i="135"/>
  <c r="L95" i="137" s="1"/>
  <c r="D95" i="135"/>
  <c r="C95" i="135"/>
  <c r="J95" i="136" s="1"/>
  <c r="B95" i="135"/>
  <c r="H95" i="141" s="1"/>
  <c r="K94" i="135"/>
  <c r="J94" i="135"/>
  <c r="F94" i="135"/>
  <c r="E94" i="135"/>
  <c r="L94" i="142" s="1"/>
  <c r="D94" i="135"/>
  <c r="K94" i="142" s="1"/>
  <c r="C94" i="135"/>
  <c r="B94" i="135"/>
  <c r="I94" i="139" s="1"/>
  <c r="G93" i="135"/>
  <c r="F93" i="135"/>
  <c r="E93" i="135"/>
  <c r="D93" i="135"/>
  <c r="I93" i="135" s="1"/>
  <c r="C93" i="135"/>
  <c r="H93" i="135" s="1"/>
  <c r="B93" i="135"/>
  <c r="I93" i="142" s="1"/>
  <c r="I92" i="135"/>
  <c r="H92" i="135"/>
  <c r="G92" i="135"/>
  <c r="F92" i="135"/>
  <c r="E92" i="135"/>
  <c r="J92" i="135" s="1"/>
  <c r="D92" i="135"/>
  <c r="C92" i="135"/>
  <c r="B92" i="135"/>
  <c r="I92" i="138" s="1"/>
  <c r="J91" i="135"/>
  <c r="I91" i="135"/>
  <c r="H91" i="135"/>
  <c r="F91" i="135"/>
  <c r="M91" i="138" s="1"/>
  <c r="E91" i="135"/>
  <c r="L91" i="137" s="1"/>
  <c r="D91" i="135"/>
  <c r="K91" i="142" s="1"/>
  <c r="C91" i="135"/>
  <c r="J91" i="137" s="1"/>
  <c r="B91" i="135"/>
  <c r="I91" i="141" s="1"/>
  <c r="K90" i="135"/>
  <c r="F90" i="135"/>
  <c r="M90" i="140" s="1"/>
  <c r="E90" i="135"/>
  <c r="L90" i="140" s="1"/>
  <c r="D90" i="135"/>
  <c r="C90" i="135"/>
  <c r="J90" i="139" s="1"/>
  <c r="B90" i="135"/>
  <c r="G89" i="135"/>
  <c r="F89" i="135"/>
  <c r="M89" i="139" s="1"/>
  <c r="E89" i="135"/>
  <c r="D89" i="135"/>
  <c r="K89" i="139" s="1"/>
  <c r="C89" i="135"/>
  <c r="H89" i="135" s="1"/>
  <c r="B89" i="135"/>
  <c r="I89" i="140" s="1"/>
  <c r="I88" i="135"/>
  <c r="H88" i="135"/>
  <c r="G88" i="135"/>
  <c r="F88" i="135"/>
  <c r="E88" i="135"/>
  <c r="J88" i="135" s="1"/>
  <c r="D88" i="135"/>
  <c r="C88" i="135"/>
  <c r="J88" i="142" s="1"/>
  <c r="B88" i="135"/>
  <c r="H88" i="137" s="1"/>
  <c r="J87" i="135"/>
  <c r="H87" i="135"/>
  <c r="F87" i="135"/>
  <c r="E87" i="135"/>
  <c r="L87" i="137" s="1"/>
  <c r="D87" i="135"/>
  <c r="C87" i="135"/>
  <c r="J87" i="141" s="1"/>
  <c r="B87" i="135"/>
  <c r="I87" i="135" s="1"/>
  <c r="K86" i="135"/>
  <c r="F86" i="135"/>
  <c r="M86" i="140" s="1"/>
  <c r="E86" i="135"/>
  <c r="D86" i="135"/>
  <c r="C86" i="135"/>
  <c r="B86" i="135"/>
  <c r="G85" i="135"/>
  <c r="F85" i="135"/>
  <c r="K85" i="135" s="1"/>
  <c r="E85" i="135"/>
  <c r="L85" i="138" s="1"/>
  <c r="D85" i="135"/>
  <c r="I85" i="135" s="1"/>
  <c r="C85" i="135"/>
  <c r="H85" i="135" s="1"/>
  <c r="B85" i="135"/>
  <c r="I85" i="142" s="1"/>
  <c r="I84" i="135"/>
  <c r="H84" i="135"/>
  <c r="G84" i="135"/>
  <c r="F84" i="135"/>
  <c r="E84" i="135"/>
  <c r="J84" i="135" s="1"/>
  <c r="D84" i="135"/>
  <c r="C84" i="135"/>
  <c r="B84" i="135"/>
  <c r="I84" i="138" s="1"/>
  <c r="F83" i="135"/>
  <c r="M83" i="137" s="1"/>
  <c r="E83" i="135"/>
  <c r="L83" i="137" s="1"/>
  <c r="D83" i="135"/>
  <c r="K83" i="142" s="1"/>
  <c r="C83" i="135"/>
  <c r="J83" i="136" s="1"/>
  <c r="B83" i="135"/>
  <c r="F82" i="135"/>
  <c r="M82" i="140" s="1"/>
  <c r="E82" i="135"/>
  <c r="D82" i="135"/>
  <c r="C82" i="135"/>
  <c r="B82" i="135"/>
  <c r="G81" i="135"/>
  <c r="F81" i="135"/>
  <c r="E81" i="135"/>
  <c r="D81" i="135"/>
  <c r="I81" i="135" s="1"/>
  <c r="C81" i="135"/>
  <c r="H81" i="135" s="1"/>
  <c r="B81" i="135"/>
  <c r="I81" i="140" s="1"/>
  <c r="I80" i="135"/>
  <c r="H80" i="135"/>
  <c r="G80" i="135"/>
  <c r="F80" i="135"/>
  <c r="E80" i="135"/>
  <c r="J80" i="135" s="1"/>
  <c r="D80" i="135"/>
  <c r="C80" i="135"/>
  <c r="J80" i="142" s="1"/>
  <c r="B80" i="135"/>
  <c r="I80" i="138" s="1"/>
  <c r="I79" i="135"/>
  <c r="F79" i="135"/>
  <c r="M79" i="138" s="1"/>
  <c r="E79" i="135"/>
  <c r="L79" i="137" s="1"/>
  <c r="D79" i="135"/>
  <c r="C79" i="135"/>
  <c r="J79" i="136" s="1"/>
  <c r="B79" i="135"/>
  <c r="K79" i="135" s="1"/>
  <c r="K78" i="135"/>
  <c r="J78" i="135"/>
  <c r="F78" i="135"/>
  <c r="M78" i="140" s="1"/>
  <c r="E78" i="135"/>
  <c r="L78" i="142" s="1"/>
  <c r="D78" i="135"/>
  <c r="K78" i="142" s="1"/>
  <c r="C78" i="135"/>
  <c r="B78" i="135"/>
  <c r="I78" i="139" s="1"/>
  <c r="G77" i="135"/>
  <c r="F77" i="135"/>
  <c r="E77" i="135"/>
  <c r="D77" i="135"/>
  <c r="I77" i="135" s="1"/>
  <c r="C77" i="135"/>
  <c r="H77" i="135" s="1"/>
  <c r="B77" i="135"/>
  <c r="I77" i="142" s="1"/>
  <c r="I76" i="135"/>
  <c r="H76" i="135"/>
  <c r="G76" i="135"/>
  <c r="F76" i="135"/>
  <c r="E76" i="135"/>
  <c r="J76" i="135" s="1"/>
  <c r="D76" i="135"/>
  <c r="C76" i="135"/>
  <c r="B76" i="135"/>
  <c r="I76" i="138" s="1"/>
  <c r="J75" i="135"/>
  <c r="I75" i="135"/>
  <c r="H75" i="135"/>
  <c r="F75" i="135"/>
  <c r="M75" i="138" s="1"/>
  <c r="E75" i="135"/>
  <c r="D75" i="135"/>
  <c r="K75" i="142" s="1"/>
  <c r="C75" i="135"/>
  <c r="J75" i="137" s="1"/>
  <c r="B75" i="135"/>
  <c r="I75" i="141" s="1"/>
  <c r="K74" i="135"/>
  <c r="J74" i="135"/>
  <c r="F74" i="135"/>
  <c r="M74" i="140" s="1"/>
  <c r="E74" i="135"/>
  <c r="L74" i="140" s="1"/>
  <c r="D74" i="135"/>
  <c r="C74" i="135"/>
  <c r="J74" i="139" s="1"/>
  <c r="B74" i="135"/>
  <c r="G73" i="135"/>
  <c r="F73" i="135"/>
  <c r="E73" i="135"/>
  <c r="D73" i="135"/>
  <c r="K73" i="139" s="1"/>
  <c r="C73" i="135"/>
  <c r="H73" i="135" s="1"/>
  <c r="B73" i="135"/>
  <c r="I73" i="140" s="1"/>
  <c r="I72" i="135"/>
  <c r="H72" i="135"/>
  <c r="G72" i="135"/>
  <c r="F72" i="135"/>
  <c r="E72" i="135"/>
  <c r="J72" i="135" s="1"/>
  <c r="D72" i="135"/>
  <c r="C72" i="135"/>
  <c r="J72" i="142" s="1"/>
  <c r="B72" i="135"/>
  <c r="I72" i="138" s="1"/>
  <c r="J71" i="135"/>
  <c r="H71" i="135"/>
  <c r="F71" i="135"/>
  <c r="M71" i="138" s="1"/>
  <c r="E71" i="135"/>
  <c r="D71" i="135"/>
  <c r="C71" i="135"/>
  <c r="J71" i="141" s="1"/>
  <c r="B71" i="135"/>
  <c r="I71" i="135" s="1"/>
  <c r="K70" i="135"/>
  <c r="F70" i="135"/>
  <c r="M70" i="140" s="1"/>
  <c r="E70" i="135"/>
  <c r="L70" i="141" s="1"/>
  <c r="D70" i="135"/>
  <c r="K70" i="142" s="1"/>
  <c r="C70" i="135"/>
  <c r="B70" i="135"/>
  <c r="G69" i="135"/>
  <c r="F69" i="135"/>
  <c r="M69" i="139" s="1"/>
  <c r="E69" i="135"/>
  <c r="J69" i="135" s="1"/>
  <c r="D69" i="135"/>
  <c r="I69" i="135" s="1"/>
  <c r="C69" i="135"/>
  <c r="H69" i="135" s="1"/>
  <c r="B69" i="135"/>
  <c r="I69" i="142" s="1"/>
  <c r="I68" i="135"/>
  <c r="H68" i="135"/>
  <c r="G68" i="135"/>
  <c r="F68" i="135"/>
  <c r="E68" i="135"/>
  <c r="J68" i="135" s="1"/>
  <c r="D68" i="135"/>
  <c r="C68" i="135"/>
  <c r="B68" i="135"/>
  <c r="I68" i="138" s="1"/>
  <c r="F67" i="135"/>
  <c r="M67" i="138" s="1"/>
  <c r="E67" i="135"/>
  <c r="D67" i="135"/>
  <c r="K67" i="142" s="1"/>
  <c r="C67" i="135"/>
  <c r="B67" i="135"/>
  <c r="H67" i="142" s="1"/>
  <c r="P67" i="142" s="1"/>
  <c r="F66" i="135"/>
  <c r="M66" i="140" s="1"/>
  <c r="E66" i="135"/>
  <c r="D66" i="135"/>
  <c r="C66" i="135"/>
  <c r="B66" i="135"/>
  <c r="I66" i="136" s="1"/>
  <c r="G65" i="135"/>
  <c r="F65" i="135"/>
  <c r="E65" i="135"/>
  <c r="D65" i="135"/>
  <c r="I65" i="135" s="1"/>
  <c r="C65" i="135"/>
  <c r="H65" i="135" s="1"/>
  <c r="B65" i="135"/>
  <c r="I65" i="140" s="1"/>
  <c r="I64" i="135"/>
  <c r="H64" i="135"/>
  <c r="G64" i="135"/>
  <c r="F64" i="135"/>
  <c r="E64" i="135"/>
  <c r="J64" i="135" s="1"/>
  <c r="D64" i="135"/>
  <c r="C64" i="135"/>
  <c r="J64" i="142" s="1"/>
  <c r="B64" i="135"/>
  <c r="K63" i="135"/>
  <c r="J63" i="135"/>
  <c r="I63" i="135"/>
  <c r="F63" i="135"/>
  <c r="E63" i="135"/>
  <c r="D63" i="135"/>
  <c r="C63" i="135"/>
  <c r="J63" i="141" s="1"/>
  <c r="B63" i="135"/>
  <c r="K62" i="135"/>
  <c r="J62" i="135"/>
  <c r="F62" i="135"/>
  <c r="M62" i="140" s="1"/>
  <c r="E62" i="135"/>
  <c r="L62" i="142" s="1"/>
  <c r="D62" i="135"/>
  <c r="K62" i="142" s="1"/>
  <c r="C62" i="135"/>
  <c r="B62" i="135"/>
  <c r="G62" i="135" s="1"/>
  <c r="G61" i="135"/>
  <c r="F61" i="135"/>
  <c r="E61" i="135"/>
  <c r="D61" i="135"/>
  <c r="I61" i="135" s="1"/>
  <c r="C61" i="135"/>
  <c r="H61" i="135" s="1"/>
  <c r="B61" i="135"/>
  <c r="I61" i="142" s="1"/>
  <c r="I60" i="135"/>
  <c r="H60" i="135"/>
  <c r="G60" i="135"/>
  <c r="F60" i="135"/>
  <c r="E60" i="135"/>
  <c r="J60" i="135" s="1"/>
  <c r="D60" i="135"/>
  <c r="C60" i="135"/>
  <c r="B60" i="135"/>
  <c r="I60" i="136" s="1"/>
  <c r="J59" i="135"/>
  <c r="I59" i="135"/>
  <c r="H59" i="135"/>
  <c r="F59" i="135"/>
  <c r="E59" i="135"/>
  <c r="D59" i="135"/>
  <c r="K59" i="142" s="1"/>
  <c r="C59" i="135"/>
  <c r="J59" i="137" s="1"/>
  <c r="B59" i="135"/>
  <c r="I59" i="141" s="1"/>
  <c r="K58" i="135"/>
  <c r="J58" i="135"/>
  <c r="F58" i="135"/>
  <c r="M58" i="140" s="1"/>
  <c r="E58" i="135"/>
  <c r="L58" i="140" s="1"/>
  <c r="D58" i="135"/>
  <c r="C58" i="135"/>
  <c r="J58" i="139" s="1"/>
  <c r="B58" i="135"/>
  <c r="F57" i="135"/>
  <c r="B57" i="135"/>
  <c r="G57" i="135" s="1"/>
  <c r="K56" i="135"/>
  <c r="G56" i="135"/>
  <c r="F56" i="135"/>
  <c r="B56" i="135"/>
  <c r="I56" i="136" s="1"/>
  <c r="K55" i="135"/>
  <c r="F55" i="135"/>
  <c r="B55" i="135"/>
  <c r="G55" i="135" s="1"/>
  <c r="G54" i="135"/>
  <c r="F54" i="135"/>
  <c r="B54" i="135"/>
  <c r="H54" i="136" s="1"/>
  <c r="P54" i="136" s="1"/>
  <c r="K53" i="135"/>
  <c r="F53" i="135"/>
  <c r="B53" i="135"/>
  <c r="G53" i="135" s="1"/>
  <c r="F52" i="135"/>
  <c r="B52" i="135"/>
  <c r="K51" i="135"/>
  <c r="F51" i="135"/>
  <c r="B51" i="135"/>
  <c r="G51" i="135" s="1"/>
  <c r="F50" i="135"/>
  <c r="K50" i="135" s="1"/>
  <c r="B50" i="135"/>
  <c r="H50" i="142" s="1"/>
  <c r="P50" i="142" s="1"/>
  <c r="K49" i="135"/>
  <c r="F49" i="135"/>
  <c r="B49" i="135"/>
  <c r="G49" i="135" s="1"/>
  <c r="F48" i="135"/>
  <c r="M48" i="141" s="1"/>
  <c r="B48" i="135"/>
  <c r="I48" i="136" s="1"/>
  <c r="K47" i="135"/>
  <c r="F47" i="135"/>
  <c r="B47" i="135"/>
  <c r="G47" i="135" s="1"/>
  <c r="G46" i="135"/>
  <c r="F46" i="135"/>
  <c r="K46" i="135" s="1"/>
  <c r="B46" i="135"/>
  <c r="H46" i="141" s="1"/>
  <c r="K45" i="135"/>
  <c r="F45" i="135"/>
  <c r="B45" i="135"/>
  <c r="G45" i="135" s="1"/>
  <c r="K44" i="135"/>
  <c r="F44" i="135"/>
  <c r="M44" i="141" s="1"/>
  <c r="B44" i="135"/>
  <c r="I44" i="142" s="1"/>
  <c r="F43" i="135"/>
  <c r="B43" i="135"/>
  <c r="G43" i="135" s="1"/>
  <c r="K42" i="135"/>
  <c r="G42" i="135"/>
  <c r="F42" i="135"/>
  <c r="M42" i="139" s="1"/>
  <c r="B42" i="135"/>
  <c r="I42" i="139" s="1"/>
  <c r="F41" i="135"/>
  <c r="B41" i="135"/>
  <c r="G41" i="135" s="1"/>
  <c r="F40" i="135"/>
  <c r="B40" i="135"/>
  <c r="F39" i="135"/>
  <c r="B39" i="135"/>
  <c r="G39" i="135" s="1"/>
  <c r="F38" i="135"/>
  <c r="M38" i="139" s="1"/>
  <c r="B38" i="135"/>
  <c r="K38" i="135" s="1"/>
  <c r="K37" i="135"/>
  <c r="F37" i="135"/>
  <c r="B37" i="135"/>
  <c r="G37" i="135" s="1"/>
  <c r="G36" i="135"/>
  <c r="F36" i="135"/>
  <c r="M36" i="142" s="1"/>
  <c r="B36" i="135"/>
  <c r="I36" i="142" s="1"/>
  <c r="K35" i="135"/>
  <c r="G35" i="135"/>
  <c r="F35" i="135"/>
  <c r="B35" i="135"/>
  <c r="G34" i="135"/>
  <c r="F34" i="135"/>
  <c r="K34" i="135" s="1"/>
  <c r="B34" i="135"/>
  <c r="H34" i="141" s="1"/>
  <c r="F33" i="135"/>
  <c r="B33" i="135"/>
  <c r="G33" i="135" s="1"/>
  <c r="K32" i="135"/>
  <c r="G32" i="135"/>
  <c r="F32" i="135"/>
  <c r="M32" i="141" s="1"/>
  <c r="B32" i="135"/>
  <c r="I32" i="141" s="1"/>
  <c r="G31" i="135"/>
  <c r="F31" i="135"/>
  <c r="B31" i="135"/>
  <c r="K31" i="135" s="1"/>
  <c r="G30" i="135"/>
  <c r="F30" i="135"/>
  <c r="K30" i="135" s="1"/>
  <c r="B30" i="135"/>
  <c r="H30" i="141" s="1"/>
  <c r="F29" i="135"/>
  <c r="B29" i="135"/>
  <c r="G29" i="135" s="1"/>
  <c r="F28" i="135"/>
  <c r="B28" i="135"/>
  <c r="K27" i="135"/>
  <c r="F27" i="135"/>
  <c r="B27" i="135"/>
  <c r="G27" i="135" s="1"/>
  <c r="F26" i="135"/>
  <c r="K26" i="135" s="1"/>
  <c r="B26" i="135"/>
  <c r="G26" i="135" s="1"/>
  <c r="K25" i="135"/>
  <c r="F25" i="135"/>
  <c r="B25" i="135"/>
  <c r="G25" i="135" s="1"/>
  <c r="F24" i="135"/>
  <c r="M24" i="140" s="1"/>
  <c r="B24" i="135"/>
  <c r="I24" i="141" s="1"/>
  <c r="F23" i="135"/>
  <c r="B23" i="135"/>
  <c r="G23" i="135" s="1"/>
  <c r="K22" i="135"/>
  <c r="F22" i="135"/>
  <c r="M22" i="142" s="1"/>
  <c r="B22" i="135"/>
  <c r="G22" i="135" s="1"/>
  <c r="G21" i="135"/>
  <c r="F21" i="135"/>
  <c r="B21" i="135"/>
  <c r="I21" i="142" s="1"/>
  <c r="K20" i="135"/>
  <c r="G20" i="135"/>
  <c r="F20" i="135"/>
  <c r="M20" i="142" s="1"/>
  <c r="B20" i="135"/>
  <c r="K19" i="135"/>
  <c r="G19" i="135"/>
  <c r="F19" i="135"/>
  <c r="B19" i="135"/>
  <c r="K18" i="135"/>
  <c r="G18" i="135"/>
  <c r="F18" i="135"/>
  <c r="B18" i="135"/>
  <c r="H18" i="141" s="1"/>
  <c r="K17" i="135"/>
  <c r="G17" i="135"/>
  <c r="F17" i="135"/>
  <c r="B17" i="135"/>
  <c r="I17" i="140" s="1"/>
  <c r="K16" i="135"/>
  <c r="G16" i="135"/>
  <c r="F16" i="135"/>
  <c r="M16" i="141" s="1"/>
  <c r="B16" i="135"/>
  <c r="I16" i="141" s="1"/>
  <c r="K15" i="135"/>
  <c r="G15" i="135"/>
  <c r="F15" i="135"/>
  <c r="B15" i="135"/>
  <c r="K14" i="135"/>
  <c r="G14" i="135"/>
  <c r="F14" i="135"/>
  <c r="M14" i="142" s="1"/>
  <c r="B14" i="135"/>
  <c r="H14" i="141" s="1"/>
  <c r="K13" i="135"/>
  <c r="G13" i="135"/>
  <c r="F13" i="135"/>
  <c r="B13" i="135"/>
  <c r="I13" i="142" s="1"/>
  <c r="K12" i="135"/>
  <c r="G12" i="135"/>
  <c r="F12" i="135"/>
  <c r="M12" i="141" s="1"/>
  <c r="B12" i="135"/>
  <c r="H12" i="140" s="1"/>
  <c r="K11" i="135"/>
  <c r="F11" i="135"/>
  <c r="B11" i="135"/>
  <c r="G11" i="135" s="1"/>
  <c r="K10" i="135"/>
  <c r="G10" i="135"/>
  <c r="F10" i="135"/>
  <c r="M10" i="139" s="1"/>
  <c r="B10" i="135"/>
  <c r="K9" i="135"/>
  <c r="F9" i="135"/>
  <c r="B9" i="135"/>
  <c r="G9" i="135" s="1"/>
  <c r="K116" i="6"/>
  <c r="J116" i="6"/>
  <c r="I116" i="6"/>
  <c r="H116" i="6"/>
  <c r="G116" i="6"/>
  <c r="F116" i="6"/>
  <c r="E116" i="6"/>
  <c r="D116" i="6"/>
  <c r="C116" i="6"/>
  <c r="B116" i="6"/>
  <c r="K115" i="6"/>
  <c r="J115" i="6"/>
  <c r="I115" i="6"/>
  <c r="H115" i="6"/>
  <c r="G115" i="6"/>
  <c r="F115" i="6"/>
  <c r="E115" i="6"/>
  <c r="D115" i="6"/>
  <c r="C115" i="6"/>
  <c r="B115" i="6"/>
  <c r="K114" i="6"/>
  <c r="J114" i="6"/>
  <c r="I114" i="6"/>
  <c r="H114" i="6"/>
  <c r="G114" i="6"/>
  <c r="F114" i="6"/>
  <c r="E114" i="6"/>
  <c r="D114" i="6"/>
  <c r="C114" i="6"/>
  <c r="B114" i="6"/>
  <c r="K113" i="6"/>
  <c r="J113" i="6"/>
  <c r="I113" i="6"/>
  <c r="H113" i="6"/>
  <c r="G113" i="6"/>
  <c r="F113" i="6"/>
  <c r="E113" i="6"/>
  <c r="D113" i="6"/>
  <c r="C113" i="6"/>
  <c r="B113" i="6"/>
  <c r="K112" i="6"/>
  <c r="J112" i="6"/>
  <c r="I112" i="6"/>
  <c r="H112" i="6"/>
  <c r="G112" i="6"/>
  <c r="F112" i="6"/>
  <c r="E112" i="6"/>
  <c r="D112" i="6"/>
  <c r="C112" i="6"/>
  <c r="B112" i="6"/>
  <c r="K111" i="6"/>
  <c r="J111" i="6"/>
  <c r="I111" i="6"/>
  <c r="H111" i="6"/>
  <c r="G111" i="6"/>
  <c r="F111" i="6"/>
  <c r="E111" i="6"/>
  <c r="D111" i="6"/>
  <c r="C111" i="6"/>
  <c r="B111" i="6"/>
  <c r="K110" i="6"/>
  <c r="J110" i="6"/>
  <c r="I110" i="6"/>
  <c r="H110" i="6"/>
  <c r="G110" i="6"/>
  <c r="F110" i="6"/>
  <c r="E110" i="6"/>
  <c r="D110" i="6"/>
  <c r="C110" i="6"/>
  <c r="B110" i="6"/>
  <c r="K109" i="6"/>
  <c r="J109" i="6"/>
  <c r="I109" i="6"/>
  <c r="H109" i="6"/>
  <c r="G109" i="6"/>
  <c r="F109" i="6"/>
  <c r="E109" i="6"/>
  <c r="D109" i="6"/>
  <c r="C109" i="6"/>
  <c r="B109" i="6"/>
  <c r="K108" i="6"/>
  <c r="J108" i="6"/>
  <c r="I108" i="6"/>
  <c r="H108" i="6"/>
  <c r="G108" i="6"/>
  <c r="F108" i="6"/>
  <c r="E108" i="6"/>
  <c r="D108" i="6"/>
  <c r="C108" i="6"/>
  <c r="B108" i="6"/>
  <c r="K107" i="6"/>
  <c r="J107" i="6"/>
  <c r="I107" i="6"/>
  <c r="H107" i="6"/>
  <c r="G107" i="6"/>
  <c r="F107" i="6"/>
  <c r="E107" i="6"/>
  <c r="D107" i="6"/>
  <c r="C107" i="6"/>
  <c r="B107" i="6"/>
  <c r="K106" i="6"/>
  <c r="J106" i="6"/>
  <c r="I106" i="6"/>
  <c r="H106" i="6"/>
  <c r="G106" i="6"/>
  <c r="F106" i="6"/>
  <c r="E106" i="6"/>
  <c r="D106" i="6"/>
  <c r="C106" i="6"/>
  <c r="B106" i="6"/>
  <c r="K105" i="6"/>
  <c r="J105" i="6"/>
  <c r="I105" i="6"/>
  <c r="H105" i="6"/>
  <c r="G105" i="6"/>
  <c r="F105" i="6"/>
  <c r="E105" i="6"/>
  <c r="D105" i="6"/>
  <c r="C105" i="6"/>
  <c r="B105" i="6"/>
  <c r="K104" i="6"/>
  <c r="J104" i="6"/>
  <c r="I104" i="6"/>
  <c r="H104" i="6"/>
  <c r="G104" i="6"/>
  <c r="F104" i="6"/>
  <c r="E104" i="6"/>
  <c r="D104" i="6"/>
  <c r="C104" i="6"/>
  <c r="B104" i="6"/>
  <c r="K103" i="6"/>
  <c r="J103" i="6"/>
  <c r="I103" i="6"/>
  <c r="H103" i="6"/>
  <c r="G103" i="6"/>
  <c r="F103" i="6"/>
  <c r="E103" i="6"/>
  <c r="D103" i="6"/>
  <c r="C103" i="6"/>
  <c r="B103" i="6"/>
  <c r="K102" i="6"/>
  <c r="J102" i="6"/>
  <c r="I102" i="6"/>
  <c r="H102" i="6"/>
  <c r="G102" i="6"/>
  <c r="F102" i="6"/>
  <c r="E102" i="6"/>
  <c r="D102" i="6"/>
  <c r="C102" i="6"/>
  <c r="B102" i="6"/>
  <c r="K101" i="6"/>
  <c r="J101" i="6"/>
  <c r="I101" i="6"/>
  <c r="H101" i="6"/>
  <c r="G101" i="6"/>
  <c r="F101" i="6"/>
  <c r="E101" i="6"/>
  <c r="D101" i="6"/>
  <c r="C101" i="6"/>
  <c r="B101" i="6"/>
  <c r="K100" i="6"/>
  <c r="J100" i="6"/>
  <c r="I100" i="6"/>
  <c r="H100" i="6"/>
  <c r="G100" i="6"/>
  <c r="F100" i="6"/>
  <c r="E100" i="6"/>
  <c r="D100" i="6"/>
  <c r="C100" i="6"/>
  <c r="B100" i="6"/>
  <c r="K99" i="6"/>
  <c r="J99" i="6"/>
  <c r="I99" i="6"/>
  <c r="H99" i="6"/>
  <c r="G99" i="6"/>
  <c r="F99" i="6"/>
  <c r="E99" i="6"/>
  <c r="D99" i="6"/>
  <c r="C99" i="6"/>
  <c r="B99" i="6"/>
  <c r="K98" i="6"/>
  <c r="J98" i="6"/>
  <c r="I98" i="6"/>
  <c r="H98" i="6"/>
  <c r="G98" i="6"/>
  <c r="F98" i="6"/>
  <c r="E98" i="6"/>
  <c r="D98" i="6"/>
  <c r="C98" i="6"/>
  <c r="B98" i="6"/>
  <c r="K97" i="6"/>
  <c r="J97" i="6"/>
  <c r="I97" i="6"/>
  <c r="H97" i="6"/>
  <c r="G97" i="6"/>
  <c r="F97" i="6"/>
  <c r="E97" i="6"/>
  <c r="D97" i="6"/>
  <c r="C97" i="6"/>
  <c r="B97" i="6"/>
  <c r="K96" i="6"/>
  <c r="J96" i="6"/>
  <c r="I96" i="6"/>
  <c r="H96" i="6"/>
  <c r="G96" i="6"/>
  <c r="F96" i="6"/>
  <c r="E96" i="6"/>
  <c r="D96" i="6"/>
  <c r="C96" i="6"/>
  <c r="B96" i="6"/>
  <c r="K95" i="6"/>
  <c r="J95" i="6"/>
  <c r="I95" i="6"/>
  <c r="H95" i="6"/>
  <c r="G95" i="6"/>
  <c r="F95" i="6"/>
  <c r="E95" i="6"/>
  <c r="D95" i="6"/>
  <c r="C95" i="6"/>
  <c r="B95" i="6"/>
  <c r="K94" i="6"/>
  <c r="J94" i="6"/>
  <c r="I94" i="6"/>
  <c r="H94" i="6"/>
  <c r="G94" i="6"/>
  <c r="F94" i="6"/>
  <c r="E94" i="6"/>
  <c r="D94" i="6"/>
  <c r="C94" i="6"/>
  <c r="B94" i="6"/>
  <c r="K93" i="6"/>
  <c r="J93" i="6"/>
  <c r="I93" i="6"/>
  <c r="H93" i="6"/>
  <c r="G93" i="6"/>
  <c r="F93" i="6"/>
  <c r="E93" i="6"/>
  <c r="D93" i="6"/>
  <c r="C93" i="6"/>
  <c r="B93" i="6"/>
  <c r="K92" i="6"/>
  <c r="J92" i="6"/>
  <c r="I92" i="6"/>
  <c r="H92" i="6"/>
  <c r="G92" i="6"/>
  <c r="F92" i="6"/>
  <c r="E92" i="6"/>
  <c r="D92" i="6"/>
  <c r="C92" i="6"/>
  <c r="B92" i="6"/>
  <c r="K91" i="6"/>
  <c r="J91" i="6"/>
  <c r="I91" i="6"/>
  <c r="H91" i="6"/>
  <c r="G91" i="6"/>
  <c r="F91" i="6"/>
  <c r="E91" i="6"/>
  <c r="D91" i="6"/>
  <c r="C91" i="6"/>
  <c r="B91" i="6"/>
  <c r="K90" i="6"/>
  <c r="J90" i="6"/>
  <c r="I90" i="6"/>
  <c r="H90" i="6"/>
  <c r="G90" i="6"/>
  <c r="F90" i="6"/>
  <c r="E90" i="6"/>
  <c r="D90" i="6"/>
  <c r="C90" i="6"/>
  <c r="B90" i="6"/>
  <c r="K89" i="6"/>
  <c r="J89" i="6"/>
  <c r="I89" i="6"/>
  <c r="H89" i="6"/>
  <c r="G89" i="6"/>
  <c r="F89" i="6"/>
  <c r="E89" i="6"/>
  <c r="D89" i="6"/>
  <c r="C89" i="6"/>
  <c r="B89" i="6"/>
  <c r="K88" i="6"/>
  <c r="J88" i="6"/>
  <c r="I88" i="6"/>
  <c r="H88" i="6"/>
  <c r="G88" i="6"/>
  <c r="F88" i="6"/>
  <c r="E88" i="6"/>
  <c r="D88" i="6"/>
  <c r="C88" i="6"/>
  <c r="B88" i="6"/>
  <c r="K87" i="6"/>
  <c r="J87" i="6"/>
  <c r="I87" i="6"/>
  <c r="H87" i="6"/>
  <c r="G87" i="6"/>
  <c r="F87" i="6"/>
  <c r="E87" i="6"/>
  <c r="D87" i="6"/>
  <c r="C87" i="6"/>
  <c r="B87" i="6"/>
  <c r="K86" i="6"/>
  <c r="J86" i="6"/>
  <c r="I86" i="6"/>
  <c r="H86" i="6"/>
  <c r="G86" i="6"/>
  <c r="F86" i="6"/>
  <c r="E86" i="6"/>
  <c r="D86" i="6"/>
  <c r="C86" i="6"/>
  <c r="B86" i="6"/>
  <c r="K85" i="6"/>
  <c r="J85" i="6"/>
  <c r="I85" i="6"/>
  <c r="H85" i="6"/>
  <c r="G85" i="6"/>
  <c r="F85" i="6"/>
  <c r="E85" i="6"/>
  <c r="D85" i="6"/>
  <c r="C85" i="6"/>
  <c r="B85" i="6"/>
  <c r="K84" i="6"/>
  <c r="J84" i="6"/>
  <c r="I84" i="6"/>
  <c r="H84" i="6"/>
  <c r="G84" i="6"/>
  <c r="F84" i="6"/>
  <c r="E84" i="6"/>
  <c r="D84" i="6"/>
  <c r="C84" i="6"/>
  <c r="B84" i="6"/>
  <c r="K83" i="6"/>
  <c r="J83" i="6"/>
  <c r="I83" i="6"/>
  <c r="H83" i="6"/>
  <c r="G83" i="6"/>
  <c r="F83" i="6"/>
  <c r="E83" i="6"/>
  <c r="D83" i="6"/>
  <c r="C83" i="6"/>
  <c r="B83" i="6"/>
  <c r="K82" i="6"/>
  <c r="J82" i="6"/>
  <c r="I82" i="6"/>
  <c r="H82" i="6"/>
  <c r="G82" i="6"/>
  <c r="F82" i="6"/>
  <c r="E82" i="6"/>
  <c r="D82" i="6"/>
  <c r="C82" i="6"/>
  <c r="B82" i="6"/>
  <c r="K81" i="6"/>
  <c r="J81" i="6"/>
  <c r="I81" i="6"/>
  <c r="H81" i="6"/>
  <c r="G81" i="6"/>
  <c r="F81" i="6"/>
  <c r="E81" i="6"/>
  <c r="D81" i="6"/>
  <c r="C81" i="6"/>
  <c r="B81" i="6"/>
  <c r="K80" i="6"/>
  <c r="J80" i="6"/>
  <c r="I80" i="6"/>
  <c r="H80" i="6"/>
  <c r="G80" i="6"/>
  <c r="F80" i="6"/>
  <c r="E80" i="6"/>
  <c r="D80" i="6"/>
  <c r="C80" i="6"/>
  <c r="B80" i="6"/>
  <c r="K79" i="6"/>
  <c r="J79" i="6"/>
  <c r="I79" i="6"/>
  <c r="H79" i="6"/>
  <c r="G79" i="6"/>
  <c r="F79" i="6"/>
  <c r="E79" i="6"/>
  <c r="D79" i="6"/>
  <c r="C79" i="6"/>
  <c r="B79" i="6"/>
  <c r="K78" i="6"/>
  <c r="J78" i="6"/>
  <c r="I78" i="6"/>
  <c r="H78" i="6"/>
  <c r="G78" i="6"/>
  <c r="F78" i="6"/>
  <c r="E78" i="6"/>
  <c r="D78" i="6"/>
  <c r="C78" i="6"/>
  <c r="B78" i="6"/>
  <c r="K77" i="6"/>
  <c r="J77" i="6"/>
  <c r="I77" i="6"/>
  <c r="H77" i="6"/>
  <c r="G77" i="6"/>
  <c r="F77" i="6"/>
  <c r="E77" i="6"/>
  <c r="D77" i="6"/>
  <c r="C77" i="6"/>
  <c r="B77" i="6"/>
  <c r="K76" i="6"/>
  <c r="J76" i="6"/>
  <c r="I76" i="6"/>
  <c r="H76" i="6"/>
  <c r="G76" i="6"/>
  <c r="F76" i="6"/>
  <c r="E76" i="6"/>
  <c r="D76" i="6"/>
  <c r="C76" i="6"/>
  <c r="B76" i="6"/>
  <c r="K75" i="6"/>
  <c r="J75" i="6"/>
  <c r="I75" i="6"/>
  <c r="H75" i="6"/>
  <c r="G75" i="6"/>
  <c r="F75" i="6"/>
  <c r="E75" i="6"/>
  <c r="D75" i="6"/>
  <c r="C75" i="6"/>
  <c r="B75" i="6"/>
  <c r="K74" i="6"/>
  <c r="J74" i="6"/>
  <c r="I74" i="6"/>
  <c r="H74" i="6"/>
  <c r="G74" i="6"/>
  <c r="F74" i="6"/>
  <c r="E74" i="6"/>
  <c r="D74" i="6"/>
  <c r="C74" i="6"/>
  <c r="B74" i="6"/>
  <c r="K73" i="6"/>
  <c r="J73" i="6"/>
  <c r="I73" i="6"/>
  <c r="H73" i="6"/>
  <c r="G73" i="6"/>
  <c r="F73" i="6"/>
  <c r="E73" i="6"/>
  <c r="D73" i="6"/>
  <c r="C73" i="6"/>
  <c r="B73" i="6"/>
  <c r="K72" i="6"/>
  <c r="J72" i="6"/>
  <c r="I72" i="6"/>
  <c r="H72" i="6"/>
  <c r="G72" i="6"/>
  <c r="F72" i="6"/>
  <c r="E72" i="6"/>
  <c r="D72" i="6"/>
  <c r="C72" i="6"/>
  <c r="B72" i="6"/>
  <c r="K71" i="6"/>
  <c r="J71" i="6"/>
  <c r="I71" i="6"/>
  <c r="H71" i="6"/>
  <c r="G71" i="6"/>
  <c r="F71" i="6"/>
  <c r="E71" i="6"/>
  <c r="D71" i="6"/>
  <c r="C71" i="6"/>
  <c r="B71" i="6"/>
  <c r="K70" i="6"/>
  <c r="J70" i="6"/>
  <c r="I70" i="6"/>
  <c r="H70" i="6"/>
  <c r="G70" i="6"/>
  <c r="F70" i="6"/>
  <c r="E70" i="6"/>
  <c r="D70" i="6"/>
  <c r="C70" i="6"/>
  <c r="B70" i="6"/>
  <c r="K69" i="6"/>
  <c r="J69" i="6"/>
  <c r="I69" i="6"/>
  <c r="H69" i="6"/>
  <c r="G69" i="6"/>
  <c r="F69" i="6"/>
  <c r="E69" i="6"/>
  <c r="D69" i="6"/>
  <c r="C69" i="6"/>
  <c r="B69" i="6"/>
  <c r="K68" i="6"/>
  <c r="J68" i="6"/>
  <c r="I68" i="6"/>
  <c r="H68" i="6"/>
  <c r="G68" i="6"/>
  <c r="F68" i="6"/>
  <c r="E68" i="6"/>
  <c r="D68" i="6"/>
  <c r="C68" i="6"/>
  <c r="B68" i="6"/>
  <c r="K67" i="6"/>
  <c r="J67" i="6"/>
  <c r="I67" i="6"/>
  <c r="H67" i="6"/>
  <c r="G67" i="6"/>
  <c r="F67" i="6"/>
  <c r="E67" i="6"/>
  <c r="D67" i="6"/>
  <c r="C67" i="6"/>
  <c r="B67" i="6"/>
  <c r="K66" i="6"/>
  <c r="J66" i="6"/>
  <c r="I66" i="6"/>
  <c r="H66" i="6"/>
  <c r="G66" i="6"/>
  <c r="F66" i="6"/>
  <c r="E66" i="6"/>
  <c r="D66" i="6"/>
  <c r="C66" i="6"/>
  <c r="B66" i="6"/>
  <c r="K65" i="6"/>
  <c r="J65" i="6"/>
  <c r="I65" i="6"/>
  <c r="H65" i="6"/>
  <c r="G65" i="6"/>
  <c r="F65" i="6"/>
  <c r="E65" i="6"/>
  <c r="D65" i="6"/>
  <c r="C65" i="6"/>
  <c r="B65" i="6"/>
  <c r="K64" i="6"/>
  <c r="J64" i="6"/>
  <c r="I64" i="6"/>
  <c r="H64" i="6"/>
  <c r="G64" i="6"/>
  <c r="F64" i="6"/>
  <c r="E64" i="6"/>
  <c r="D64" i="6"/>
  <c r="C64" i="6"/>
  <c r="B64" i="6"/>
  <c r="K63" i="6"/>
  <c r="J63" i="6"/>
  <c r="I63" i="6"/>
  <c r="H63" i="6"/>
  <c r="G63" i="6"/>
  <c r="F63" i="6"/>
  <c r="E63" i="6"/>
  <c r="D63" i="6"/>
  <c r="C63" i="6"/>
  <c r="B63" i="6"/>
  <c r="K62" i="6"/>
  <c r="J62" i="6"/>
  <c r="I62" i="6"/>
  <c r="H62" i="6"/>
  <c r="G62" i="6"/>
  <c r="F62" i="6"/>
  <c r="E62" i="6"/>
  <c r="D62" i="6"/>
  <c r="C62" i="6"/>
  <c r="B62" i="6"/>
  <c r="K61" i="6"/>
  <c r="J61" i="6"/>
  <c r="I61" i="6"/>
  <c r="H61" i="6"/>
  <c r="G61" i="6"/>
  <c r="F61" i="6"/>
  <c r="E61" i="6"/>
  <c r="D61" i="6"/>
  <c r="C61" i="6"/>
  <c r="B61" i="6"/>
  <c r="K60" i="6"/>
  <c r="J60" i="6"/>
  <c r="I60" i="6"/>
  <c r="H60" i="6"/>
  <c r="G60" i="6"/>
  <c r="F60" i="6"/>
  <c r="E60" i="6"/>
  <c r="D60" i="6"/>
  <c r="C60" i="6"/>
  <c r="B60" i="6"/>
  <c r="K59" i="6"/>
  <c r="J59" i="6"/>
  <c r="I59" i="6"/>
  <c r="H59" i="6"/>
  <c r="G59" i="6"/>
  <c r="F59" i="6"/>
  <c r="E59" i="6"/>
  <c r="D59" i="6"/>
  <c r="C59" i="6"/>
  <c r="B59" i="6"/>
  <c r="K58" i="6"/>
  <c r="J58" i="6"/>
  <c r="I58" i="6"/>
  <c r="H58" i="6"/>
  <c r="G58" i="6"/>
  <c r="F58" i="6"/>
  <c r="C58" i="6"/>
  <c r="B58" i="6"/>
  <c r="K57" i="6"/>
  <c r="J57" i="6"/>
  <c r="I57" i="6"/>
  <c r="H57" i="6"/>
  <c r="G57" i="6"/>
  <c r="F57" i="6"/>
  <c r="C57" i="6"/>
  <c r="B57" i="6"/>
  <c r="K56" i="6"/>
  <c r="J56" i="6"/>
  <c r="I56" i="6"/>
  <c r="H56" i="6"/>
  <c r="G56" i="6"/>
  <c r="F56" i="6"/>
  <c r="C56" i="6"/>
  <c r="B56" i="6"/>
  <c r="K55" i="6"/>
  <c r="J55" i="6"/>
  <c r="I55" i="6"/>
  <c r="H55" i="6"/>
  <c r="G55" i="6"/>
  <c r="F55" i="6"/>
  <c r="C55" i="6"/>
  <c r="B55" i="6"/>
  <c r="K54" i="6"/>
  <c r="J54" i="6"/>
  <c r="I54" i="6"/>
  <c r="H54" i="6"/>
  <c r="G54" i="6"/>
  <c r="F54" i="6"/>
  <c r="C54" i="6"/>
  <c r="B54" i="6"/>
  <c r="K53" i="6"/>
  <c r="J53" i="6"/>
  <c r="I53" i="6"/>
  <c r="H53" i="6"/>
  <c r="G53" i="6"/>
  <c r="F53" i="6"/>
  <c r="C53" i="6"/>
  <c r="B53" i="6"/>
  <c r="K52" i="6"/>
  <c r="J52" i="6"/>
  <c r="I52" i="6"/>
  <c r="H52" i="6"/>
  <c r="G52" i="6"/>
  <c r="F52" i="6"/>
  <c r="C52" i="6"/>
  <c r="B52" i="6"/>
  <c r="K51" i="6"/>
  <c r="J51" i="6"/>
  <c r="I51" i="6"/>
  <c r="H51" i="6"/>
  <c r="G51" i="6"/>
  <c r="F51" i="6"/>
  <c r="C51" i="6"/>
  <c r="B51" i="6"/>
  <c r="K50" i="6"/>
  <c r="J50" i="6"/>
  <c r="I50" i="6"/>
  <c r="H50" i="6"/>
  <c r="G50" i="6"/>
  <c r="F50" i="6"/>
  <c r="C50" i="6"/>
  <c r="B50" i="6"/>
  <c r="K49" i="6"/>
  <c r="J49" i="6"/>
  <c r="I49" i="6"/>
  <c r="H49" i="6"/>
  <c r="G49" i="6"/>
  <c r="F49" i="6"/>
  <c r="C49" i="6"/>
  <c r="B49" i="6"/>
  <c r="K48" i="6"/>
  <c r="J48" i="6"/>
  <c r="I48" i="6"/>
  <c r="H48" i="6"/>
  <c r="G48" i="6"/>
  <c r="F48" i="6"/>
  <c r="C48" i="6"/>
  <c r="B48" i="6"/>
  <c r="K47" i="6"/>
  <c r="J47" i="6"/>
  <c r="I47" i="6"/>
  <c r="H47" i="6"/>
  <c r="G47" i="6"/>
  <c r="F47" i="6"/>
  <c r="C47" i="6"/>
  <c r="B47" i="6"/>
  <c r="K46" i="6"/>
  <c r="J46" i="6"/>
  <c r="I46" i="6"/>
  <c r="H46" i="6"/>
  <c r="G46" i="6"/>
  <c r="F46" i="6"/>
  <c r="C46" i="6"/>
  <c r="B46" i="6"/>
  <c r="K45" i="6"/>
  <c r="J45" i="6"/>
  <c r="I45" i="6"/>
  <c r="H45" i="6"/>
  <c r="G45" i="6"/>
  <c r="F45" i="6"/>
  <c r="C45" i="6"/>
  <c r="B45" i="6"/>
  <c r="K44" i="6"/>
  <c r="J44" i="6"/>
  <c r="I44" i="6"/>
  <c r="H44" i="6"/>
  <c r="G44" i="6"/>
  <c r="F44" i="6"/>
  <c r="C44" i="6"/>
  <c r="B44" i="6"/>
  <c r="K43" i="6"/>
  <c r="J43" i="6"/>
  <c r="I43" i="6"/>
  <c r="H43" i="6"/>
  <c r="G43" i="6"/>
  <c r="F43" i="6"/>
  <c r="C43" i="6"/>
  <c r="B43" i="6"/>
  <c r="K42" i="6"/>
  <c r="J42" i="6"/>
  <c r="I42" i="6"/>
  <c r="H42" i="6"/>
  <c r="G42" i="6"/>
  <c r="F42" i="6"/>
  <c r="C42" i="6"/>
  <c r="B42" i="6"/>
  <c r="K41" i="6"/>
  <c r="J41" i="6"/>
  <c r="I41" i="6"/>
  <c r="H41" i="6"/>
  <c r="G41" i="6"/>
  <c r="F41" i="6"/>
  <c r="C41" i="6"/>
  <c r="B41" i="6"/>
  <c r="K40" i="6"/>
  <c r="J40" i="6"/>
  <c r="I40" i="6"/>
  <c r="H40" i="6"/>
  <c r="G40" i="6"/>
  <c r="F40" i="6"/>
  <c r="C40" i="6"/>
  <c r="B40" i="6"/>
  <c r="K39" i="6"/>
  <c r="J39" i="6"/>
  <c r="I39" i="6"/>
  <c r="H39" i="6"/>
  <c r="G39" i="6"/>
  <c r="F39" i="6"/>
  <c r="C39" i="6"/>
  <c r="B39" i="6"/>
  <c r="K38" i="6"/>
  <c r="J38" i="6"/>
  <c r="I38" i="6"/>
  <c r="H38" i="6"/>
  <c r="G38" i="6"/>
  <c r="F38" i="6"/>
  <c r="C38" i="6"/>
  <c r="B38" i="6"/>
  <c r="K37" i="6"/>
  <c r="J37" i="6"/>
  <c r="I37" i="6"/>
  <c r="H37" i="6"/>
  <c r="G37" i="6"/>
  <c r="F37" i="6"/>
  <c r="C37" i="6"/>
  <c r="B37" i="6"/>
  <c r="K36" i="6"/>
  <c r="J36" i="6"/>
  <c r="I36" i="6"/>
  <c r="H36" i="6"/>
  <c r="G36" i="6"/>
  <c r="F36" i="6"/>
  <c r="C36" i="6"/>
  <c r="B36" i="6"/>
  <c r="K35" i="6"/>
  <c r="J35" i="6"/>
  <c r="I35" i="6"/>
  <c r="H35" i="6"/>
  <c r="G35" i="6"/>
  <c r="F35" i="6"/>
  <c r="C35" i="6"/>
  <c r="B35" i="6"/>
  <c r="K34" i="6"/>
  <c r="J34" i="6"/>
  <c r="I34" i="6"/>
  <c r="H34" i="6"/>
  <c r="G34" i="6"/>
  <c r="F34" i="6"/>
  <c r="C34" i="6"/>
  <c r="B34" i="6"/>
  <c r="K33" i="6"/>
  <c r="J33" i="6"/>
  <c r="I33" i="6"/>
  <c r="H33" i="6"/>
  <c r="G33" i="6"/>
  <c r="F33" i="6"/>
  <c r="C33" i="6"/>
  <c r="B33" i="6"/>
  <c r="K32" i="6"/>
  <c r="J32" i="6"/>
  <c r="I32" i="6"/>
  <c r="H32" i="6"/>
  <c r="G32" i="6"/>
  <c r="F32" i="6"/>
  <c r="C32" i="6"/>
  <c r="B32" i="6"/>
  <c r="K31" i="6"/>
  <c r="J31" i="6"/>
  <c r="I31" i="6"/>
  <c r="H31" i="6"/>
  <c r="G31" i="6"/>
  <c r="F31" i="6"/>
  <c r="C31" i="6"/>
  <c r="B31" i="6"/>
  <c r="K30" i="6"/>
  <c r="J30" i="6"/>
  <c r="I30" i="6"/>
  <c r="H30" i="6"/>
  <c r="G30" i="6"/>
  <c r="F30" i="6"/>
  <c r="C30" i="6"/>
  <c r="B30" i="6"/>
  <c r="K29" i="6"/>
  <c r="J29" i="6"/>
  <c r="I29" i="6"/>
  <c r="H29" i="6"/>
  <c r="G29" i="6"/>
  <c r="F29" i="6"/>
  <c r="C29" i="6"/>
  <c r="B29" i="6"/>
  <c r="K28" i="6"/>
  <c r="J28" i="6"/>
  <c r="I28" i="6"/>
  <c r="H28" i="6"/>
  <c r="G28" i="6"/>
  <c r="F28" i="6"/>
  <c r="C28" i="6"/>
  <c r="B28" i="6"/>
  <c r="K27" i="6"/>
  <c r="J27" i="6"/>
  <c r="I27" i="6"/>
  <c r="H27" i="6"/>
  <c r="G27" i="6"/>
  <c r="F27" i="6"/>
  <c r="C27" i="6"/>
  <c r="B27" i="6"/>
  <c r="K26" i="6"/>
  <c r="J26" i="6"/>
  <c r="I26" i="6"/>
  <c r="H26" i="6"/>
  <c r="G26" i="6"/>
  <c r="F26" i="6"/>
  <c r="C26" i="6"/>
  <c r="B26" i="6"/>
  <c r="K25" i="6"/>
  <c r="J25" i="6"/>
  <c r="I25" i="6"/>
  <c r="H25" i="6"/>
  <c r="G25" i="6"/>
  <c r="F25" i="6"/>
  <c r="C25" i="6"/>
  <c r="B25" i="6"/>
  <c r="K24" i="6"/>
  <c r="J24" i="6"/>
  <c r="I24" i="6"/>
  <c r="H24" i="6"/>
  <c r="G24" i="6"/>
  <c r="F24" i="6"/>
  <c r="C24" i="6"/>
  <c r="B24" i="6"/>
  <c r="K23" i="6"/>
  <c r="J23" i="6"/>
  <c r="I23" i="6"/>
  <c r="H23" i="6"/>
  <c r="G23" i="6"/>
  <c r="F23" i="6"/>
  <c r="C23" i="6"/>
  <c r="B23" i="6"/>
  <c r="K22" i="6"/>
  <c r="J22" i="6"/>
  <c r="I22" i="6"/>
  <c r="H22" i="6"/>
  <c r="G22" i="6"/>
  <c r="F22" i="6"/>
  <c r="C22" i="6"/>
  <c r="B22" i="6"/>
  <c r="K21" i="6"/>
  <c r="J21" i="6"/>
  <c r="I21" i="6"/>
  <c r="H21" i="6"/>
  <c r="G21" i="6"/>
  <c r="F21" i="6"/>
  <c r="C21" i="6"/>
  <c r="B21" i="6"/>
  <c r="K20" i="6"/>
  <c r="J20" i="6"/>
  <c r="I20" i="6"/>
  <c r="H20" i="6"/>
  <c r="G20" i="6"/>
  <c r="F20" i="6"/>
  <c r="C20" i="6"/>
  <c r="B20" i="6"/>
  <c r="K19" i="6"/>
  <c r="J19" i="6"/>
  <c r="I19" i="6"/>
  <c r="H19" i="6"/>
  <c r="G19" i="6"/>
  <c r="F19" i="6"/>
  <c r="C19" i="6"/>
  <c r="B19" i="6"/>
  <c r="K18" i="6"/>
  <c r="J18" i="6"/>
  <c r="I18" i="6"/>
  <c r="H18" i="6"/>
  <c r="G18" i="6"/>
  <c r="F18" i="6"/>
  <c r="C18" i="6"/>
  <c r="B18" i="6"/>
  <c r="K17" i="6"/>
  <c r="J17" i="6"/>
  <c r="I17" i="6"/>
  <c r="H17" i="6"/>
  <c r="G17" i="6"/>
  <c r="F17" i="6"/>
  <c r="C17" i="6"/>
  <c r="B17" i="6"/>
  <c r="K16" i="6"/>
  <c r="J16" i="6"/>
  <c r="I16" i="6"/>
  <c r="H16" i="6"/>
  <c r="G16" i="6"/>
  <c r="F16" i="6"/>
  <c r="C16" i="6"/>
  <c r="B16" i="6"/>
  <c r="K15" i="6"/>
  <c r="J15" i="6"/>
  <c r="I15" i="6"/>
  <c r="H15" i="6"/>
  <c r="G15" i="6"/>
  <c r="F15" i="6"/>
  <c r="C15" i="6"/>
  <c r="B15" i="6"/>
  <c r="K14" i="6"/>
  <c r="J14" i="6"/>
  <c r="I14" i="6"/>
  <c r="H14" i="6"/>
  <c r="G14" i="6"/>
  <c r="F14" i="6"/>
  <c r="C14" i="6"/>
  <c r="B14" i="6"/>
  <c r="K13" i="6"/>
  <c r="J13" i="6"/>
  <c r="I13" i="6"/>
  <c r="H13" i="6"/>
  <c r="G13" i="6"/>
  <c r="F13" i="6"/>
  <c r="C13" i="6"/>
  <c r="B13" i="6"/>
  <c r="K12" i="6"/>
  <c r="J12" i="6"/>
  <c r="I12" i="6"/>
  <c r="H12" i="6"/>
  <c r="G12" i="6"/>
  <c r="F12" i="6"/>
  <c r="C12" i="6"/>
  <c r="B12" i="6"/>
  <c r="K11" i="6"/>
  <c r="J11" i="6"/>
  <c r="I11" i="6"/>
  <c r="H11" i="6"/>
  <c r="G11" i="6"/>
  <c r="F11" i="6"/>
  <c r="C11" i="6"/>
  <c r="B11" i="6"/>
  <c r="K10" i="6"/>
  <c r="J10" i="6"/>
  <c r="I10" i="6"/>
  <c r="H10" i="6"/>
  <c r="G10" i="6"/>
  <c r="F10" i="6"/>
  <c r="C10" i="6"/>
  <c r="B10" i="6"/>
  <c r="Y116" i="14"/>
  <c r="X116" i="14"/>
  <c r="W116" i="14"/>
  <c r="V116" i="14"/>
  <c r="U116" i="14"/>
  <c r="T116" i="14"/>
  <c r="AD116" i="14" s="1"/>
  <c r="S116" i="14"/>
  <c r="R116" i="14"/>
  <c r="Q116" i="14"/>
  <c r="P116" i="14"/>
  <c r="O116" i="14"/>
  <c r="N116" i="14"/>
  <c r="M116" i="14"/>
  <c r="L116" i="14"/>
  <c r="K116" i="14"/>
  <c r="J116" i="14"/>
  <c r="I116" i="14"/>
  <c r="H116" i="14"/>
  <c r="G116" i="14"/>
  <c r="F116" i="14"/>
  <c r="E116" i="14"/>
  <c r="D116" i="14"/>
  <c r="C116" i="14"/>
  <c r="B116" i="14"/>
  <c r="AB116" i="14" s="1"/>
  <c r="Y115" i="14"/>
  <c r="X115" i="14"/>
  <c r="W115" i="14"/>
  <c r="V115" i="14"/>
  <c r="U115" i="14"/>
  <c r="T115" i="14"/>
  <c r="S115" i="14"/>
  <c r="R115" i="14"/>
  <c r="Q115" i="14"/>
  <c r="P115" i="14"/>
  <c r="O115" i="14"/>
  <c r="N115" i="14"/>
  <c r="M115" i="14"/>
  <c r="L115" i="14"/>
  <c r="K115" i="14"/>
  <c r="AC115" i="14" s="1"/>
  <c r="J115" i="14"/>
  <c r="I115" i="14"/>
  <c r="H115" i="14"/>
  <c r="G115" i="14"/>
  <c r="F115" i="14"/>
  <c r="E115" i="14"/>
  <c r="D115" i="14"/>
  <c r="C115" i="14"/>
  <c r="B115" i="14"/>
  <c r="AB115" i="14" s="1"/>
  <c r="Y114" i="14"/>
  <c r="X114" i="14"/>
  <c r="W114" i="14"/>
  <c r="V114" i="14"/>
  <c r="U114" i="14"/>
  <c r="T114" i="14"/>
  <c r="AD114" i="14" s="1"/>
  <c r="S114" i="14"/>
  <c r="R114" i="14"/>
  <c r="Q114" i="14"/>
  <c r="P114" i="14"/>
  <c r="O114" i="14"/>
  <c r="N114" i="14"/>
  <c r="M114" i="14"/>
  <c r="L114" i="14"/>
  <c r="K114" i="14"/>
  <c r="J114" i="14"/>
  <c r="I114" i="14"/>
  <c r="H114" i="14"/>
  <c r="G114" i="14"/>
  <c r="F114" i="14"/>
  <c r="E114" i="14"/>
  <c r="D114" i="14"/>
  <c r="C114" i="14"/>
  <c r="B114" i="14"/>
  <c r="Y113" i="14"/>
  <c r="X113" i="14"/>
  <c r="W113" i="14"/>
  <c r="V113" i="14"/>
  <c r="U113" i="14"/>
  <c r="T113" i="14"/>
  <c r="S113" i="14"/>
  <c r="R113" i="14"/>
  <c r="Q113" i="14"/>
  <c r="P113" i="14"/>
  <c r="O113" i="14"/>
  <c r="N113" i="14"/>
  <c r="M113" i="14"/>
  <c r="L113" i="14"/>
  <c r="K113" i="14"/>
  <c r="J113" i="14"/>
  <c r="I113" i="14"/>
  <c r="H113" i="14"/>
  <c r="G113" i="14"/>
  <c r="F113" i="14"/>
  <c r="E113" i="14"/>
  <c r="D113" i="14"/>
  <c r="C113" i="14"/>
  <c r="B113" i="14"/>
  <c r="H113" i="4" s="1"/>
  <c r="Y112" i="14"/>
  <c r="X112" i="14"/>
  <c r="W112" i="14"/>
  <c r="V112" i="14"/>
  <c r="U112" i="14"/>
  <c r="T112" i="14"/>
  <c r="S112" i="14"/>
  <c r="R112" i="14"/>
  <c r="J112" i="4" s="1"/>
  <c r="Q112" i="14"/>
  <c r="P112" i="14"/>
  <c r="O112" i="14"/>
  <c r="N112" i="14"/>
  <c r="M112" i="14"/>
  <c r="L112" i="14"/>
  <c r="K112" i="14"/>
  <c r="J112" i="14"/>
  <c r="I112" i="4" s="1"/>
  <c r="R112" i="4" s="1"/>
  <c r="I112" i="14"/>
  <c r="H112" i="14"/>
  <c r="G112" i="14"/>
  <c r="F112" i="14"/>
  <c r="E112" i="14"/>
  <c r="D112" i="14"/>
  <c r="C112" i="14"/>
  <c r="B112" i="14"/>
  <c r="H112" i="4" s="1"/>
  <c r="Q112" i="4" s="1"/>
  <c r="Y111" i="14"/>
  <c r="X111" i="14"/>
  <c r="W111" i="14"/>
  <c r="V111" i="14"/>
  <c r="U111" i="14"/>
  <c r="T111" i="14"/>
  <c r="S111" i="14"/>
  <c r="R111" i="14"/>
  <c r="Q111" i="14"/>
  <c r="P111" i="14"/>
  <c r="O111" i="14"/>
  <c r="N111" i="14"/>
  <c r="M111" i="14"/>
  <c r="L111" i="14"/>
  <c r="K111" i="14"/>
  <c r="J111" i="14"/>
  <c r="I111" i="14"/>
  <c r="H111" i="14"/>
  <c r="G111" i="14"/>
  <c r="F111" i="14"/>
  <c r="E111" i="14"/>
  <c r="D111" i="14"/>
  <c r="C111" i="14"/>
  <c r="B111" i="14"/>
  <c r="AB110" i="14"/>
  <c r="Y110" i="14"/>
  <c r="X110" i="14"/>
  <c r="W110" i="14"/>
  <c r="V110" i="14"/>
  <c r="U110" i="14"/>
  <c r="T110" i="14"/>
  <c r="S110" i="14"/>
  <c r="R110" i="14"/>
  <c r="Q110" i="14"/>
  <c r="P110" i="14"/>
  <c r="O110" i="14"/>
  <c r="N110" i="14"/>
  <c r="M110" i="14"/>
  <c r="L110" i="14"/>
  <c r="K110" i="14"/>
  <c r="J110" i="14"/>
  <c r="I110" i="14"/>
  <c r="H110" i="14"/>
  <c r="G110" i="14"/>
  <c r="F110" i="14"/>
  <c r="E110" i="14"/>
  <c r="D110" i="14"/>
  <c r="C110" i="14"/>
  <c r="B110" i="14"/>
  <c r="H110" i="4" s="1"/>
  <c r="Y109" i="14"/>
  <c r="X109" i="14"/>
  <c r="W109" i="14"/>
  <c r="V109" i="14"/>
  <c r="U109" i="14"/>
  <c r="T109" i="14"/>
  <c r="S109" i="14"/>
  <c r="AD109" i="14" s="1"/>
  <c r="R109" i="14"/>
  <c r="Q109" i="14"/>
  <c r="P109" i="14"/>
  <c r="O109" i="14"/>
  <c r="N109" i="14"/>
  <c r="M109" i="14"/>
  <c r="L109" i="14"/>
  <c r="AC109" i="14" s="1"/>
  <c r="K109" i="14"/>
  <c r="J109" i="14"/>
  <c r="I109" i="14"/>
  <c r="H109" i="14"/>
  <c r="G109" i="14"/>
  <c r="F109" i="14"/>
  <c r="E109" i="14"/>
  <c r="D109" i="14"/>
  <c r="C109" i="14"/>
  <c r="B109" i="14"/>
  <c r="Y108" i="14"/>
  <c r="X108" i="14"/>
  <c r="W108" i="14"/>
  <c r="V108" i="14"/>
  <c r="U108" i="14"/>
  <c r="T108" i="14"/>
  <c r="AD108" i="14" s="1"/>
  <c r="S108" i="14"/>
  <c r="R108" i="14"/>
  <c r="Q108" i="14"/>
  <c r="P108" i="14"/>
  <c r="O108" i="14"/>
  <c r="N108" i="14"/>
  <c r="M108" i="14"/>
  <c r="L108" i="14"/>
  <c r="K108" i="14"/>
  <c r="J108" i="14"/>
  <c r="AC108" i="14" s="1"/>
  <c r="I108" i="14"/>
  <c r="H108" i="14"/>
  <c r="G108" i="14"/>
  <c r="F108" i="14"/>
  <c r="E108" i="14"/>
  <c r="D108" i="14"/>
  <c r="C108" i="14"/>
  <c r="B108" i="14"/>
  <c r="AB108" i="14" s="1"/>
  <c r="Y107" i="14"/>
  <c r="X107" i="14"/>
  <c r="W107" i="14"/>
  <c r="V107" i="14"/>
  <c r="U107" i="14"/>
  <c r="T107" i="14"/>
  <c r="S107" i="14"/>
  <c r="R107" i="14"/>
  <c r="AD107" i="14" s="1"/>
  <c r="Q107" i="14"/>
  <c r="P107" i="14"/>
  <c r="O107" i="14"/>
  <c r="N107" i="14"/>
  <c r="M107" i="14"/>
  <c r="L107" i="14"/>
  <c r="K107" i="14"/>
  <c r="J107" i="14"/>
  <c r="AC107" i="14" s="1"/>
  <c r="I107" i="14"/>
  <c r="H107" i="14"/>
  <c r="G107" i="14"/>
  <c r="F107" i="14"/>
  <c r="E107" i="14"/>
  <c r="D107" i="14"/>
  <c r="C107" i="14"/>
  <c r="B107" i="14"/>
  <c r="AB107" i="14" s="1"/>
  <c r="Y106" i="14"/>
  <c r="X106" i="14"/>
  <c r="W106" i="14"/>
  <c r="V106" i="14"/>
  <c r="U106" i="14"/>
  <c r="T106" i="14"/>
  <c r="AD106" i="14" s="1"/>
  <c r="S106" i="14"/>
  <c r="R106" i="14"/>
  <c r="Q106" i="14"/>
  <c r="P106" i="14"/>
  <c r="O106" i="14"/>
  <c r="N106" i="14"/>
  <c r="M106" i="14"/>
  <c r="L106" i="14"/>
  <c r="K106" i="14"/>
  <c r="J106" i="14"/>
  <c r="I106" i="14"/>
  <c r="H106" i="14"/>
  <c r="G106" i="14"/>
  <c r="F106" i="14"/>
  <c r="E106" i="14"/>
  <c r="D106" i="14"/>
  <c r="C106" i="14"/>
  <c r="B106" i="14"/>
  <c r="Y105" i="14"/>
  <c r="X105" i="14"/>
  <c r="W105" i="14"/>
  <c r="V105" i="14"/>
  <c r="U105" i="14"/>
  <c r="T105" i="14"/>
  <c r="S105" i="14"/>
  <c r="R105" i="14"/>
  <c r="Q105" i="14"/>
  <c r="P105" i="14"/>
  <c r="O105" i="14"/>
  <c r="N105" i="14"/>
  <c r="M105" i="14"/>
  <c r="L105" i="14"/>
  <c r="K105" i="14"/>
  <c r="J105" i="14"/>
  <c r="I105" i="14"/>
  <c r="H105" i="14"/>
  <c r="G105" i="14"/>
  <c r="F105" i="14"/>
  <c r="E105" i="14"/>
  <c r="D105" i="14"/>
  <c r="C105" i="14"/>
  <c r="B105" i="14"/>
  <c r="H105" i="4" s="1"/>
  <c r="Y104" i="14"/>
  <c r="X104" i="14"/>
  <c r="W104" i="14"/>
  <c r="V104" i="14"/>
  <c r="U104" i="14"/>
  <c r="T104" i="14"/>
  <c r="S104" i="14"/>
  <c r="R104" i="14"/>
  <c r="J104" i="4" s="1"/>
  <c r="Q104" i="14"/>
  <c r="P104" i="14"/>
  <c r="O104" i="14"/>
  <c r="N104" i="14"/>
  <c r="M104" i="14"/>
  <c r="L104" i="14"/>
  <c r="K104" i="14"/>
  <c r="J104" i="14"/>
  <c r="I104" i="4" s="1"/>
  <c r="I104" i="14"/>
  <c r="H104" i="14"/>
  <c r="G104" i="14"/>
  <c r="F104" i="14"/>
  <c r="E104" i="14"/>
  <c r="D104" i="14"/>
  <c r="C104" i="14"/>
  <c r="B104" i="14"/>
  <c r="H104" i="4" s="1"/>
  <c r="Q104" i="4" s="1"/>
  <c r="Y103" i="14"/>
  <c r="X103" i="14"/>
  <c r="W103" i="14"/>
  <c r="V103" i="14"/>
  <c r="U103" i="14"/>
  <c r="T103" i="14"/>
  <c r="S103" i="14"/>
  <c r="R103" i="14"/>
  <c r="AD103" i="14" s="1"/>
  <c r="Q103" i="14"/>
  <c r="P103" i="14"/>
  <c r="O103" i="14"/>
  <c r="N103" i="14"/>
  <c r="M103" i="14"/>
  <c r="L103" i="14"/>
  <c r="K103" i="14"/>
  <c r="AC103" i="14" s="1"/>
  <c r="J103" i="14"/>
  <c r="I103" i="14"/>
  <c r="H103" i="14"/>
  <c r="G103" i="14"/>
  <c r="F103" i="14"/>
  <c r="E103" i="14"/>
  <c r="D103" i="14"/>
  <c r="C103" i="14"/>
  <c r="B103" i="14"/>
  <c r="AB103" i="14" s="1"/>
  <c r="Y102" i="14"/>
  <c r="X102" i="14"/>
  <c r="W102" i="14"/>
  <c r="V102" i="14"/>
  <c r="U102" i="14"/>
  <c r="T102" i="14"/>
  <c r="S102" i="14"/>
  <c r="R102" i="14"/>
  <c r="Q102" i="14"/>
  <c r="P102" i="14"/>
  <c r="O102" i="14"/>
  <c r="N102" i="14"/>
  <c r="M102" i="14"/>
  <c r="L102" i="14"/>
  <c r="K102" i="14"/>
  <c r="J102" i="14"/>
  <c r="I102" i="14"/>
  <c r="H102" i="14"/>
  <c r="G102" i="14"/>
  <c r="F102" i="14"/>
  <c r="E102" i="14"/>
  <c r="D102" i="14"/>
  <c r="C102" i="14"/>
  <c r="B102" i="14"/>
  <c r="AB102" i="14" s="1"/>
  <c r="Y101" i="14"/>
  <c r="X101" i="14"/>
  <c r="W101" i="14"/>
  <c r="V101" i="14"/>
  <c r="U101" i="14"/>
  <c r="T101" i="14"/>
  <c r="S101" i="14"/>
  <c r="AD101" i="14" s="1"/>
  <c r="R101" i="14"/>
  <c r="Q101" i="14"/>
  <c r="P101" i="14"/>
  <c r="O101" i="14"/>
  <c r="N101" i="14"/>
  <c r="M101" i="14"/>
  <c r="L101" i="14"/>
  <c r="K101" i="14"/>
  <c r="AC101" i="14" s="1"/>
  <c r="J101" i="14"/>
  <c r="I101" i="14"/>
  <c r="H101" i="14"/>
  <c r="G101" i="14"/>
  <c r="F101" i="14"/>
  <c r="E101" i="14"/>
  <c r="D101" i="14"/>
  <c r="C101" i="14"/>
  <c r="B101" i="14"/>
  <c r="Y100" i="14"/>
  <c r="X100" i="14"/>
  <c r="W100" i="14"/>
  <c r="V100" i="14"/>
  <c r="U100" i="14"/>
  <c r="T100" i="14"/>
  <c r="S100" i="14"/>
  <c r="R100" i="14"/>
  <c r="Q100" i="14"/>
  <c r="P100" i="14"/>
  <c r="O100" i="14"/>
  <c r="N100" i="14"/>
  <c r="M100" i="14"/>
  <c r="L100" i="14"/>
  <c r="K100" i="14"/>
  <c r="J100" i="14"/>
  <c r="I100" i="14"/>
  <c r="H100" i="14"/>
  <c r="G100" i="14"/>
  <c r="F100" i="14"/>
  <c r="E100" i="14"/>
  <c r="D100" i="14"/>
  <c r="C100" i="14"/>
  <c r="B100" i="14"/>
  <c r="Y99" i="14"/>
  <c r="X99" i="14"/>
  <c r="W99" i="14"/>
  <c r="V99" i="14"/>
  <c r="U99" i="14"/>
  <c r="T99" i="14"/>
  <c r="S99" i="14"/>
  <c r="R99" i="14"/>
  <c r="AD99" i="14" s="1"/>
  <c r="Q99" i="14"/>
  <c r="P99" i="14"/>
  <c r="O99" i="14"/>
  <c r="N99" i="14"/>
  <c r="M99" i="14"/>
  <c r="L99" i="14"/>
  <c r="K99" i="14"/>
  <c r="J99" i="14"/>
  <c r="I99" i="4" s="1"/>
  <c r="R99" i="4" s="1"/>
  <c r="I99" i="14"/>
  <c r="AB99" i="14" s="1"/>
  <c r="H99" i="14"/>
  <c r="G99" i="14"/>
  <c r="F99" i="14"/>
  <c r="E99" i="14"/>
  <c r="D99" i="14"/>
  <c r="C99" i="14"/>
  <c r="B99" i="14"/>
  <c r="H99" i="4" s="1"/>
  <c r="Q99" i="4" s="1"/>
  <c r="Y98" i="14"/>
  <c r="X98" i="14"/>
  <c r="W98" i="14"/>
  <c r="AD98" i="14" s="1"/>
  <c r="V98" i="14"/>
  <c r="U98" i="14"/>
  <c r="T98" i="14"/>
  <c r="S98" i="14"/>
  <c r="R98" i="14"/>
  <c r="Q98" i="14"/>
  <c r="P98" i="14"/>
  <c r="O98" i="14"/>
  <c r="N98" i="14"/>
  <c r="M98" i="14"/>
  <c r="L98" i="14"/>
  <c r="K98" i="14"/>
  <c r="J98" i="14"/>
  <c r="I98" i="14"/>
  <c r="H98" i="14"/>
  <c r="G98" i="14"/>
  <c r="F98" i="14"/>
  <c r="E98" i="14"/>
  <c r="D98" i="14"/>
  <c r="C98" i="14"/>
  <c r="B98" i="14"/>
  <c r="Y97" i="14"/>
  <c r="X97" i="14"/>
  <c r="W97" i="14"/>
  <c r="V97" i="14"/>
  <c r="U97" i="14"/>
  <c r="T97" i="14"/>
  <c r="S97" i="14"/>
  <c r="R97" i="14"/>
  <c r="AD97" i="14" s="1"/>
  <c r="Q97" i="14"/>
  <c r="P97" i="14"/>
  <c r="O97" i="14"/>
  <c r="N97" i="14"/>
  <c r="M97" i="14"/>
  <c r="L97" i="14"/>
  <c r="K97" i="14"/>
  <c r="J97" i="14"/>
  <c r="I97" i="14"/>
  <c r="H97" i="14"/>
  <c r="G97" i="14"/>
  <c r="F97" i="14"/>
  <c r="E97" i="14"/>
  <c r="D97" i="14"/>
  <c r="C97" i="14"/>
  <c r="B97" i="14"/>
  <c r="H97" i="4" s="1"/>
  <c r="Y96" i="14"/>
  <c r="X96" i="14"/>
  <c r="W96" i="14"/>
  <c r="V96" i="14"/>
  <c r="U96" i="14"/>
  <c r="T96" i="14"/>
  <c r="S96" i="14"/>
  <c r="R96" i="14"/>
  <c r="J96" i="4" s="1"/>
  <c r="Q96" i="14"/>
  <c r="P96" i="14"/>
  <c r="O96" i="14"/>
  <c r="N96" i="14"/>
  <c r="M96" i="14"/>
  <c r="L96" i="14"/>
  <c r="K96" i="14"/>
  <c r="AC96" i="14" s="1"/>
  <c r="J96" i="14"/>
  <c r="I96" i="4" s="1"/>
  <c r="R96" i="4" s="1"/>
  <c r="I96" i="14"/>
  <c r="H96" i="14"/>
  <c r="G96" i="14"/>
  <c r="F96" i="14"/>
  <c r="E96" i="14"/>
  <c r="D96" i="14"/>
  <c r="C96" i="14"/>
  <c r="B96" i="14"/>
  <c r="H96" i="4" s="1"/>
  <c r="Q96" i="4" s="1"/>
  <c r="Y95" i="14"/>
  <c r="X95" i="14"/>
  <c r="W95" i="14"/>
  <c r="V95" i="14"/>
  <c r="U95" i="14"/>
  <c r="T95" i="14"/>
  <c r="S95" i="14"/>
  <c r="R95" i="14"/>
  <c r="Q95" i="14"/>
  <c r="P95" i="14"/>
  <c r="O95" i="14"/>
  <c r="N95" i="14"/>
  <c r="M95" i="14"/>
  <c r="L95" i="14"/>
  <c r="K95" i="14"/>
  <c r="J95" i="14"/>
  <c r="I95" i="14"/>
  <c r="H95" i="14"/>
  <c r="G95" i="14"/>
  <c r="F95" i="14"/>
  <c r="E95" i="14"/>
  <c r="D95" i="14"/>
  <c r="C95" i="14"/>
  <c r="B95" i="14"/>
  <c r="Y94" i="14"/>
  <c r="X94" i="14"/>
  <c r="W94" i="14"/>
  <c r="V94" i="14"/>
  <c r="U94" i="14"/>
  <c r="T94" i="14"/>
  <c r="S94" i="14"/>
  <c r="R94" i="14"/>
  <c r="Q94" i="14"/>
  <c r="P94" i="14"/>
  <c r="O94" i="14"/>
  <c r="N94" i="14"/>
  <c r="M94" i="14"/>
  <c r="L94" i="14"/>
  <c r="K94" i="14"/>
  <c r="AC94" i="14" s="1"/>
  <c r="J94" i="14"/>
  <c r="I94" i="4" s="1"/>
  <c r="I94" i="14"/>
  <c r="H94" i="14"/>
  <c r="G94" i="14"/>
  <c r="F94" i="14"/>
  <c r="E94" i="14"/>
  <c r="D94" i="14"/>
  <c r="C94" i="14"/>
  <c r="B94" i="14"/>
  <c r="AB94" i="14" s="1"/>
  <c r="AC93" i="14"/>
  <c r="Y93" i="14"/>
  <c r="X93" i="14"/>
  <c r="W93" i="14"/>
  <c r="V93" i="14"/>
  <c r="U93" i="14"/>
  <c r="T93" i="14"/>
  <c r="S93" i="14"/>
  <c r="AD93" i="14" s="1"/>
  <c r="R93" i="14"/>
  <c r="Q93" i="14"/>
  <c r="P93" i="14"/>
  <c r="O93" i="14"/>
  <c r="N93" i="14"/>
  <c r="M93" i="14"/>
  <c r="L93" i="14"/>
  <c r="K93" i="14"/>
  <c r="J93" i="14"/>
  <c r="I93" i="14"/>
  <c r="H93" i="14"/>
  <c r="G93" i="14"/>
  <c r="F93" i="14"/>
  <c r="E93" i="14"/>
  <c r="D93" i="14"/>
  <c r="C93" i="14"/>
  <c r="B93" i="14"/>
  <c r="AB93" i="14" s="1"/>
  <c r="Y92" i="14"/>
  <c r="X92" i="14"/>
  <c r="W92" i="14"/>
  <c r="V92" i="14"/>
  <c r="U92" i="14"/>
  <c r="T92" i="14"/>
  <c r="S92" i="14"/>
  <c r="R92" i="14"/>
  <c r="Q92" i="14"/>
  <c r="P92" i="14"/>
  <c r="O92" i="14"/>
  <c r="N92" i="14"/>
  <c r="M92" i="14"/>
  <c r="L92" i="14"/>
  <c r="K92" i="14"/>
  <c r="J92" i="14"/>
  <c r="I92" i="14"/>
  <c r="H92" i="14"/>
  <c r="G92" i="14"/>
  <c r="F92" i="14"/>
  <c r="E92" i="14"/>
  <c r="D92" i="14"/>
  <c r="C92" i="14"/>
  <c r="B92" i="14"/>
  <c r="Y91" i="14"/>
  <c r="X91" i="14"/>
  <c r="W91" i="14"/>
  <c r="V91" i="14"/>
  <c r="U91" i="14"/>
  <c r="T91" i="14"/>
  <c r="AD91" i="14" s="1"/>
  <c r="S91" i="14"/>
  <c r="R91" i="14"/>
  <c r="J91" i="4" s="1"/>
  <c r="Q91" i="14"/>
  <c r="P91" i="14"/>
  <c r="O91" i="14"/>
  <c r="N91" i="14"/>
  <c r="M91" i="14"/>
  <c r="L91" i="14"/>
  <c r="K91" i="14"/>
  <c r="J91" i="14"/>
  <c r="I91" i="4" s="1"/>
  <c r="R91" i="4" s="1"/>
  <c r="I91" i="14"/>
  <c r="H91" i="14"/>
  <c r="G91" i="14"/>
  <c r="F91" i="14"/>
  <c r="E91" i="14"/>
  <c r="D91" i="14"/>
  <c r="C91" i="14"/>
  <c r="B91" i="14"/>
  <c r="H91" i="4" s="1"/>
  <c r="Q91" i="4" s="1"/>
  <c r="Y90" i="14"/>
  <c r="X90" i="14"/>
  <c r="W90" i="14"/>
  <c r="V90" i="14"/>
  <c r="U90" i="14"/>
  <c r="AD90" i="14" s="1"/>
  <c r="T90" i="14"/>
  <c r="S90" i="14"/>
  <c r="R90" i="14"/>
  <c r="Q90" i="14"/>
  <c r="P90" i="14"/>
  <c r="O90" i="14"/>
  <c r="N90" i="14"/>
  <c r="M90" i="14"/>
  <c r="L90" i="14"/>
  <c r="K90" i="14"/>
  <c r="J90" i="14"/>
  <c r="I90" i="14"/>
  <c r="H90" i="14"/>
  <c r="G90" i="14"/>
  <c r="F90" i="14"/>
  <c r="E90" i="14"/>
  <c r="D90" i="14"/>
  <c r="C90" i="14"/>
  <c r="B90" i="14"/>
  <c r="Y89" i="14"/>
  <c r="X89" i="14"/>
  <c r="W89" i="14"/>
  <c r="V89" i="14"/>
  <c r="U89" i="14"/>
  <c r="T89" i="14"/>
  <c r="S89" i="14"/>
  <c r="R89" i="14"/>
  <c r="Q89" i="14"/>
  <c r="P89" i="14"/>
  <c r="O89" i="14"/>
  <c r="N89" i="14"/>
  <c r="M89" i="14"/>
  <c r="L89" i="14"/>
  <c r="K89" i="14"/>
  <c r="J89" i="14"/>
  <c r="I89" i="14"/>
  <c r="H89" i="14"/>
  <c r="G89" i="14"/>
  <c r="F89" i="14"/>
  <c r="E89" i="14"/>
  <c r="D89" i="14"/>
  <c r="C89" i="14"/>
  <c r="B89" i="14"/>
  <c r="H89" i="4" s="1"/>
  <c r="Y88" i="14"/>
  <c r="X88" i="14"/>
  <c r="W88" i="14"/>
  <c r="V88" i="14"/>
  <c r="U88" i="14"/>
  <c r="T88" i="14"/>
  <c r="S88" i="14"/>
  <c r="R88" i="14"/>
  <c r="J88" i="4" s="1"/>
  <c r="Q88" i="14"/>
  <c r="P88" i="14"/>
  <c r="O88" i="14"/>
  <c r="N88" i="14"/>
  <c r="M88" i="14"/>
  <c r="L88" i="14"/>
  <c r="K88" i="14"/>
  <c r="J88" i="14"/>
  <c r="I88" i="4" s="1"/>
  <c r="I88" i="14"/>
  <c r="H88" i="14"/>
  <c r="G88" i="14"/>
  <c r="F88" i="14"/>
  <c r="E88" i="14"/>
  <c r="D88" i="14"/>
  <c r="C88" i="14"/>
  <c r="B88" i="14"/>
  <c r="H88" i="4" s="1"/>
  <c r="Q88" i="4" s="1"/>
  <c r="Y87" i="14"/>
  <c r="X87" i="14"/>
  <c r="W87" i="14"/>
  <c r="V87" i="14"/>
  <c r="U87" i="14"/>
  <c r="T87" i="14"/>
  <c r="S87" i="14"/>
  <c r="R87" i="14"/>
  <c r="Q87" i="14"/>
  <c r="P87" i="14"/>
  <c r="O87" i="14"/>
  <c r="N87" i="14"/>
  <c r="M87" i="14"/>
  <c r="L87" i="14"/>
  <c r="K87" i="14"/>
  <c r="J87" i="14"/>
  <c r="I87" i="14"/>
  <c r="H87" i="14"/>
  <c r="G87" i="14"/>
  <c r="F87" i="14"/>
  <c r="E87" i="14"/>
  <c r="D87" i="14"/>
  <c r="C87" i="14"/>
  <c r="B87" i="14"/>
  <c r="Y86" i="14"/>
  <c r="X86" i="14"/>
  <c r="W86" i="14"/>
  <c r="V86" i="14"/>
  <c r="U86" i="14"/>
  <c r="T86" i="14"/>
  <c r="S86" i="14"/>
  <c r="R86" i="14"/>
  <c r="Q86" i="14"/>
  <c r="P86" i="14"/>
  <c r="O86" i="14"/>
  <c r="N86" i="14"/>
  <c r="M86" i="14"/>
  <c r="L86" i="14"/>
  <c r="K86" i="14"/>
  <c r="AC86" i="14" s="1"/>
  <c r="J86" i="14"/>
  <c r="I86" i="4" s="1"/>
  <c r="I86" i="14"/>
  <c r="H86" i="14"/>
  <c r="G86" i="14"/>
  <c r="F86" i="14"/>
  <c r="E86" i="14"/>
  <c r="D86" i="14"/>
  <c r="C86" i="14"/>
  <c r="B86" i="14"/>
  <c r="AB86" i="14" s="1"/>
  <c r="Y85" i="14"/>
  <c r="X85" i="14"/>
  <c r="W85" i="14"/>
  <c r="V85" i="14"/>
  <c r="U85" i="14"/>
  <c r="AD85" i="14" s="1"/>
  <c r="T85" i="14"/>
  <c r="S85" i="14"/>
  <c r="R85" i="14"/>
  <c r="Q85" i="14"/>
  <c r="P85" i="14"/>
  <c r="O85" i="14"/>
  <c r="N85" i="14"/>
  <c r="M85" i="14"/>
  <c r="L85" i="14"/>
  <c r="K85" i="14"/>
  <c r="AC85" i="14" s="1"/>
  <c r="J85" i="14"/>
  <c r="I85" i="14"/>
  <c r="H85" i="14"/>
  <c r="G85" i="14"/>
  <c r="F85" i="14"/>
  <c r="E85" i="14"/>
  <c r="D85" i="14"/>
  <c r="C85" i="14"/>
  <c r="B85" i="14"/>
  <c r="Y84" i="14"/>
  <c r="X84" i="14"/>
  <c r="W84" i="14"/>
  <c r="V84" i="14"/>
  <c r="U84" i="14"/>
  <c r="T84" i="14"/>
  <c r="S84" i="14"/>
  <c r="R84" i="14"/>
  <c r="Q84" i="14"/>
  <c r="P84" i="14"/>
  <c r="O84" i="14"/>
  <c r="N84" i="14"/>
  <c r="M84" i="14"/>
  <c r="L84" i="14"/>
  <c r="K84" i="14"/>
  <c r="J84" i="14"/>
  <c r="I84" i="14"/>
  <c r="H84" i="14"/>
  <c r="G84" i="14"/>
  <c r="F84" i="14"/>
  <c r="E84" i="14"/>
  <c r="D84" i="14"/>
  <c r="C84" i="14"/>
  <c r="B84" i="14"/>
  <c r="Y83" i="14"/>
  <c r="X83" i="14"/>
  <c r="W83" i="14"/>
  <c r="V83" i="14"/>
  <c r="U83" i="14"/>
  <c r="T83" i="14"/>
  <c r="S83" i="14"/>
  <c r="R83" i="14"/>
  <c r="AD83" i="14" s="1"/>
  <c r="Q83" i="14"/>
  <c r="P83" i="14"/>
  <c r="O83" i="14"/>
  <c r="N83" i="14"/>
  <c r="M83" i="14"/>
  <c r="L83" i="14"/>
  <c r="K83" i="14"/>
  <c r="J83" i="14"/>
  <c r="AC83" i="14" s="1"/>
  <c r="I83" i="14"/>
  <c r="H83" i="14"/>
  <c r="G83" i="14"/>
  <c r="F83" i="14"/>
  <c r="E83" i="14"/>
  <c r="D83" i="14"/>
  <c r="C83" i="14"/>
  <c r="B83" i="14"/>
  <c r="AB83" i="14" s="1"/>
  <c r="Y82" i="14"/>
  <c r="X82" i="14"/>
  <c r="W82" i="14"/>
  <c r="AD82" i="14" s="1"/>
  <c r="V82" i="14"/>
  <c r="U82" i="14"/>
  <c r="T82" i="14"/>
  <c r="S82" i="14"/>
  <c r="R82" i="14"/>
  <c r="Q82" i="14"/>
  <c r="P82" i="14"/>
  <c r="O82" i="14"/>
  <c r="N82" i="14"/>
  <c r="M82" i="14"/>
  <c r="L82" i="14"/>
  <c r="K82" i="14"/>
  <c r="J82" i="14"/>
  <c r="I82" i="14"/>
  <c r="H82" i="14"/>
  <c r="G82" i="14"/>
  <c r="F82" i="14"/>
  <c r="E82" i="14"/>
  <c r="D82" i="14"/>
  <c r="C82" i="14"/>
  <c r="B82" i="14"/>
  <c r="Y81" i="14"/>
  <c r="X81" i="14"/>
  <c r="W81" i="14"/>
  <c r="V81" i="14"/>
  <c r="U81" i="14"/>
  <c r="T81" i="14"/>
  <c r="S81" i="14"/>
  <c r="R81" i="14"/>
  <c r="AD81" i="14" s="1"/>
  <c r="Q81" i="14"/>
  <c r="P81" i="14"/>
  <c r="O81" i="14"/>
  <c r="N81" i="14"/>
  <c r="M81" i="14"/>
  <c r="L81" i="14"/>
  <c r="K81" i="14"/>
  <c r="J81" i="14"/>
  <c r="I81" i="14"/>
  <c r="H81" i="14"/>
  <c r="G81" i="14"/>
  <c r="F81" i="14"/>
  <c r="E81" i="14"/>
  <c r="D81" i="14"/>
  <c r="C81" i="14"/>
  <c r="B81" i="14"/>
  <c r="H81" i="4" s="1"/>
  <c r="Y80" i="14"/>
  <c r="X80" i="14"/>
  <c r="W80" i="14"/>
  <c r="V80" i="14"/>
  <c r="U80" i="14"/>
  <c r="T80" i="14"/>
  <c r="S80" i="14"/>
  <c r="R80" i="14"/>
  <c r="J80" i="4" s="1"/>
  <c r="Q80" i="14"/>
  <c r="P80" i="14"/>
  <c r="O80" i="14"/>
  <c r="N80" i="14"/>
  <c r="M80" i="14"/>
  <c r="L80" i="14"/>
  <c r="K80" i="14"/>
  <c r="AC80" i="14" s="1"/>
  <c r="J80" i="14"/>
  <c r="I80" i="4" s="1"/>
  <c r="R80" i="4" s="1"/>
  <c r="I80" i="14"/>
  <c r="H80" i="14"/>
  <c r="G80" i="14"/>
  <c r="F80" i="14"/>
  <c r="E80" i="14"/>
  <c r="D80" i="14"/>
  <c r="C80" i="14"/>
  <c r="B80" i="14"/>
  <c r="H80" i="4" s="1"/>
  <c r="Q80" i="4" s="1"/>
  <c r="Y79" i="14"/>
  <c r="X79" i="14"/>
  <c r="W79" i="14"/>
  <c r="V79" i="14"/>
  <c r="U79" i="14"/>
  <c r="T79" i="14"/>
  <c r="S79" i="14"/>
  <c r="R79" i="14"/>
  <c r="Q79" i="14"/>
  <c r="P79" i="14"/>
  <c r="O79" i="14"/>
  <c r="N79" i="14"/>
  <c r="M79" i="14"/>
  <c r="L79" i="14"/>
  <c r="K79" i="14"/>
  <c r="J79" i="14"/>
  <c r="I79" i="14"/>
  <c r="H79" i="14"/>
  <c r="G79" i="14"/>
  <c r="F79" i="14"/>
  <c r="E79" i="14"/>
  <c r="D79" i="14"/>
  <c r="C79" i="14"/>
  <c r="B79" i="14"/>
  <c r="Y78" i="14"/>
  <c r="X78" i="14"/>
  <c r="W78" i="14"/>
  <c r="V78" i="14"/>
  <c r="U78" i="14"/>
  <c r="T78" i="14"/>
  <c r="S78" i="14"/>
  <c r="R78" i="14"/>
  <c r="Q78" i="14"/>
  <c r="P78" i="14"/>
  <c r="O78" i="14"/>
  <c r="N78" i="14"/>
  <c r="M78" i="14"/>
  <c r="L78" i="14"/>
  <c r="K78" i="14"/>
  <c r="AC78" i="14" s="1"/>
  <c r="J78" i="14"/>
  <c r="I78" i="4" s="1"/>
  <c r="I78" i="14"/>
  <c r="H78" i="14"/>
  <c r="G78" i="14"/>
  <c r="F78" i="14"/>
  <c r="E78" i="14"/>
  <c r="D78" i="14"/>
  <c r="C78" i="14"/>
  <c r="B78" i="14"/>
  <c r="AB78" i="14" s="1"/>
  <c r="AD77" i="14"/>
  <c r="AC77" i="14"/>
  <c r="Y77" i="14"/>
  <c r="X77" i="14"/>
  <c r="W77" i="14"/>
  <c r="V77" i="14"/>
  <c r="U77" i="14"/>
  <c r="T77" i="14"/>
  <c r="S77" i="14"/>
  <c r="R77" i="14"/>
  <c r="Q77" i="14"/>
  <c r="P77" i="14"/>
  <c r="O77" i="14"/>
  <c r="N77" i="14"/>
  <c r="M77" i="14"/>
  <c r="L77" i="14"/>
  <c r="K77" i="14"/>
  <c r="J77" i="14"/>
  <c r="I77" i="14"/>
  <c r="H77" i="14"/>
  <c r="G77" i="14"/>
  <c r="F77" i="14"/>
  <c r="E77" i="14"/>
  <c r="D77" i="14"/>
  <c r="C77" i="14"/>
  <c r="B77" i="14"/>
  <c r="AB77" i="14" s="1"/>
  <c r="Y76" i="14"/>
  <c r="X76" i="14"/>
  <c r="W76" i="14"/>
  <c r="V76" i="14"/>
  <c r="U76" i="14"/>
  <c r="T76" i="14"/>
  <c r="S76" i="14"/>
  <c r="R76" i="14"/>
  <c r="Q76" i="14"/>
  <c r="P76" i="14"/>
  <c r="O76" i="14"/>
  <c r="N76" i="14"/>
  <c r="M76" i="14"/>
  <c r="L76" i="14"/>
  <c r="K76" i="14"/>
  <c r="J76" i="14"/>
  <c r="I76" i="14"/>
  <c r="H76" i="14"/>
  <c r="G76" i="14"/>
  <c r="F76" i="14"/>
  <c r="E76" i="14"/>
  <c r="D76" i="14"/>
  <c r="C76" i="14"/>
  <c r="B76" i="14"/>
  <c r="AD75" i="14"/>
  <c r="Y75" i="14"/>
  <c r="X75" i="14"/>
  <c r="W75" i="14"/>
  <c r="V75" i="14"/>
  <c r="U75" i="14"/>
  <c r="T75" i="14"/>
  <c r="S75" i="14"/>
  <c r="R75" i="14"/>
  <c r="J75" i="4" s="1"/>
  <c r="Q75" i="14"/>
  <c r="P75" i="14"/>
  <c r="O75" i="14"/>
  <c r="N75" i="14"/>
  <c r="M75" i="14"/>
  <c r="L75" i="14"/>
  <c r="K75" i="14"/>
  <c r="J75" i="14"/>
  <c r="I75" i="4" s="1"/>
  <c r="R75" i="4" s="1"/>
  <c r="I75" i="14"/>
  <c r="H75" i="14"/>
  <c r="G75" i="14"/>
  <c r="F75" i="14"/>
  <c r="E75" i="14"/>
  <c r="D75" i="14"/>
  <c r="C75" i="14"/>
  <c r="B75" i="14"/>
  <c r="AB75" i="14" s="1"/>
  <c r="Y74" i="14"/>
  <c r="X74" i="14"/>
  <c r="W74" i="14"/>
  <c r="V74" i="14"/>
  <c r="U74" i="14"/>
  <c r="AD74" i="14" s="1"/>
  <c r="T74" i="14"/>
  <c r="S74" i="14"/>
  <c r="R74" i="14"/>
  <c r="Q74" i="14"/>
  <c r="P74" i="14"/>
  <c r="O74" i="14"/>
  <c r="N74" i="14"/>
  <c r="M74" i="14"/>
  <c r="L74" i="14"/>
  <c r="K74" i="14"/>
  <c r="J74" i="14"/>
  <c r="I74" i="14"/>
  <c r="H74" i="14"/>
  <c r="G74" i="14"/>
  <c r="F74" i="14"/>
  <c r="E74" i="14"/>
  <c r="D74" i="14"/>
  <c r="C74" i="14"/>
  <c r="B74" i="14"/>
  <c r="Y73" i="14"/>
  <c r="X73" i="14"/>
  <c r="W73" i="14"/>
  <c r="V73" i="14"/>
  <c r="U73" i="14"/>
  <c r="T73" i="14"/>
  <c r="S73" i="14"/>
  <c r="R73" i="14"/>
  <c r="Q73" i="14"/>
  <c r="P73" i="14"/>
  <c r="O73" i="14"/>
  <c r="N73" i="14"/>
  <c r="M73" i="14"/>
  <c r="L73" i="14"/>
  <c r="K73" i="14"/>
  <c r="J73" i="14"/>
  <c r="I73" i="14"/>
  <c r="H73" i="14"/>
  <c r="G73" i="14"/>
  <c r="F73" i="14"/>
  <c r="E73" i="14"/>
  <c r="D73" i="14"/>
  <c r="C73" i="14"/>
  <c r="B73" i="14"/>
  <c r="H73" i="4" s="1"/>
  <c r="Y72" i="14"/>
  <c r="X72" i="14"/>
  <c r="W72" i="14"/>
  <c r="V72" i="14"/>
  <c r="U72" i="14"/>
  <c r="T72" i="14"/>
  <c r="S72" i="14"/>
  <c r="R72" i="14"/>
  <c r="J72" i="4" s="1"/>
  <c r="Q72" i="14"/>
  <c r="P72" i="14"/>
  <c r="O72" i="14"/>
  <c r="N72" i="14"/>
  <c r="M72" i="14"/>
  <c r="L72" i="14"/>
  <c r="K72" i="14"/>
  <c r="J72" i="14"/>
  <c r="I72" i="4" s="1"/>
  <c r="R72" i="4" s="1"/>
  <c r="I72" i="14"/>
  <c r="H72" i="14"/>
  <c r="G72" i="14"/>
  <c r="F72" i="14"/>
  <c r="E72" i="14"/>
  <c r="D72" i="14"/>
  <c r="C72" i="14"/>
  <c r="B72" i="14"/>
  <c r="H72" i="4" s="1"/>
  <c r="Y71" i="14"/>
  <c r="X71" i="14"/>
  <c r="W71" i="14"/>
  <c r="V71" i="14"/>
  <c r="U71" i="14"/>
  <c r="T71" i="14"/>
  <c r="S71" i="14"/>
  <c r="R71" i="14"/>
  <c r="Q71" i="14"/>
  <c r="P71" i="14"/>
  <c r="O71" i="14"/>
  <c r="N71" i="14"/>
  <c r="M71" i="14"/>
  <c r="L71" i="14"/>
  <c r="K71" i="14"/>
  <c r="J71" i="14"/>
  <c r="I71" i="14"/>
  <c r="H71" i="14"/>
  <c r="G71" i="14"/>
  <c r="F71" i="14"/>
  <c r="E71" i="14"/>
  <c r="D71" i="14"/>
  <c r="C71" i="14"/>
  <c r="B71" i="14"/>
  <c r="Y70" i="14"/>
  <c r="X70" i="14"/>
  <c r="W70" i="14"/>
  <c r="V70" i="14"/>
  <c r="U70" i="14"/>
  <c r="T70" i="14"/>
  <c r="S70" i="14"/>
  <c r="R70" i="14"/>
  <c r="Q70" i="14"/>
  <c r="P70" i="14"/>
  <c r="O70" i="14"/>
  <c r="N70" i="14"/>
  <c r="M70" i="14"/>
  <c r="L70" i="14"/>
  <c r="K70" i="14"/>
  <c r="AC70" i="14" s="1"/>
  <c r="J70" i="14"/>
  <c r="I70" i="4" s="1"/>
  <c r="I70" i="14"/>
  <c r="H70" i="14"/>
  <c r="G70" i="14"/>
  <c r="F70" i="14"/>
  <c r="E70" i="14"/>
  <c r="D70" i="14"/>
  <c r="C70" i="14"/>
  <c r="B70" i="14"/>
  <c r="AB70" i="14" s="1"/>
  <c r="Y69" i="14"/>
  <c r="X69" i="14"/>
  <c r="W69" i="14"/>
  <c r="V69" i="14"/>
  <c r="U69" i="14"/>
  <c r="T69" i="14"/>
  <c r="S69" i="14"/>
  <c r="AD69" i="14" s="1"/>
  <c r="R69" i="14"/>
  <c r="Q69" i="14"/>
  <c r="P69" i="14"/>
  <c r="O69" i="14"/>
  <c r="N69" i="14"/>
  <c r="M69" i="14"/>
  <c r="L69" i="14"/>
  <c r="K69" i="14"/>
  <c r="AC69" i="14" s="1"/>
  <c r="J69" i="14"/>
  <c r="I69" i="14"/>
  <c r="H69" i="14"/>
  <c r="G69" i="14"/>
  <c r="F69" i="14"/>
  <c r="E69" i="14"/>
  <c r="D69" i="14"/>
  <c r="C69" i="14"/>
  <c r="B69" i="14"/>
  <c r="Y68" i="14"/>
  <c r="X68" i="14"/>
  <c r="W68" i="14"/>
  <c r="V68" i="14"/>
  <c r="U68" i="14"/>
  <c r="T68" i="14"/>
  <c r="S68" i="14"/>
  <c r="R68" i="14"/>
  <c r="Q68" i="14"/>
  <c r="P68" i="14"/>
  <c r="O68" i="14"/>
  <c r="N68" i="14"/>
  <c r="M68" i="14"/>
  <c r="L68" i="14"/>
  <c r="K68" i="14"/>
  <c r="J68" i="14"/>
  <c r="I68" i="14"/>
  <c r="H68" i="14"/>
  <c r="G68" i="14"/>
  <c r="F68" i="14"/>
  <c r="E68" i="14"/>
  <c r="D68" i="14"/>
  <c r="C68" i="14"/>
  <c r="B68" i="14"/>
  <c r="Y67" i="14"/>
  <c r="X67" i="14"/>
  <c r="W67" i="14"/>
  <c r="V67" i="14"/>
  <c r="U67" i="14"/>
  <c r="T67" i="14"/>
  <c r="S67" i="14"/>
  <c r="R67" i="14"/>
  <c r="AD67" i="14" s="1"/>
  <c r="Q67" i="14"/>
  <c r="P67" i="14"/>
  <c r="O67" i="14"/>
  <c r="N67" i="14"/>
  <c r="M67" i="14"/>
  <c r="L67" i="14"/>
  <c r="K67" i="14"/>
  <c r="J67" i="14"/>
  <c r="AC67" i="14" s="1"/>
  <c r="I67" i="14"/>
  <c r="H67" i="14"/>
  <c r="G67" i="14"/>
  <c r="F67" i="14"/>
  <c r="E67" i="14"/>
  <c r="D67" i="14"/>
  <c r="C67" i="14"/>
  <c r="B67" i="14"/>
  <c r="AB67" i="14" s="1"/>
  <c r="Y66" i="14"/>
  <c r="X66" i="14"/>
  <c r="W66" i="14"/>
  <c r="AD66" i="14" s="1"/>
  <c r="V66" i="14"/>
  <c r="U66" i="14"/>
  <c r="T66" i="14"/>
  <c r="S66" i="14"/>
  <c r="R66" i="14"/>
  <c r="Q66" i="14"/>
  <c r="P66" i="14"/>
  <c r="O66" i="14"/>
  <c r="N66" i="14"/>
  <c r="M66" i="14"/>
  <c r="L66" i="14"/>
  <c r="K66" i="14"/>
  <c r="J66" i="14"/>
  <c r="I66" i="14"/>
  <c r="H66" i="14"/>
  <c r="G66" i="14"/>
  <c r="F66" i="14"/>
  <c r="E66" i="14"/>
  <c r="D66" i="14"/>
  <c r="C66" i="14"/>
  <c r="B66" i="14"/>
  <c r="Y65" i="14"/>
  <c r="X65" i="14"/>
  <c r="W65" i="14"/>
  <c r="V65" i="14"/>
  <c r="U65" i="14"/>
  <c r="T65" i="14"/>
  <c r="S65" i="14"/>
  <c r="R65" i="14"/>
  <c r="AD65" i="14" s="1"/>
  <c r="Q65" i="14"/>
  <c r="P65" i="14"/>
  <c r="O65" i="14"/>
  <c r="N65" i="14"/>
  <c r="M65" i="14"/>
  <c r="L65" i="14"/>
  <c r="K65" i="14"/>
  <c r="J65" i="14"/>
  <c r="I65" i="14"/>
  <c r="H65" i="14"/>
  <c r="G65" i="14"/>
  <c r="F65" i="14"/>
  <c r="E65" i="14"/>
  <c r="D65" i="14"/>
  <c r="C65" i="14"/>
  <c r="B65" i="14"/>
  <c r="H65" i="4" s="1"/>
  <c r="Y64" i="14"/>
  <c r="X64" i="14"/>
  <c r="W64" i="14"/>
  <c r="V64" i="14"/>
  <c r="U64" i="14"/>
  <c r="T64" i="14"/>
  <c r="S64" i="14"/>
  <c r="R64" i="14"/>
  <c r="J64" i="4" s="1"/>
  <c r="Q64" i="14"/>
  <c r="P64" i="14"/>
  <c r="O64" i="14"/>
  <c r="N64" i="14"/>
  <c r="M64" i="14"/>
  <c r="L64" i="14"/>
  <c r="K64" i="14"/>
  <c r="AC64" i="14" s="1"/>
  <c r="J64" i="14"/>
  <c r="I64" i="4" s="1"/>
  <c r="R64" i="4" s="1"/>
  <c r="I64" i="14"/>
  <c r="H64" i="14"/>
  <c r="G64" i="14"/>
  <c r="F64" i="14"/>
  <c r="E64" i="14"/>
  <c r="D64" i="14"/>
  <c r="C64" i="14"/>
  <c r="B64" i="14"/>
  <c r="H64" i="4" s="1"/>
  <c r="Q64" i="4" s="1"/>
  <c r="Y63" i="14"/>
  <c r="X63" i="14"/>
  <c r="W63" i="14"/>
  <c r="V63" i="14"/>
  <c r="U63" i="14"/>
  <c r="T63" i="14"/>
  <c r="S63" i="14"/>
  <c r="R63" i="14"/>
  <c r="Q63" i="14"/>
  <c r="P63" i="14"/>
  <c r="O63" i="14"/>
  <c r="N63" i="14"/>
  <c r="M63" i="14"/>
  <c r="L63" i="14"/>
  <c r="K63" i="14"/>
  <c r="J63" i="14"/>
  <c r="I63" i="14"/>
  <c r="H63" i="14"/>
  <c r="G63" i="14"/>
  <c r="F63" i="14"/>
  <c r="E63" i="14"/>
  <c r="D63" i="14"/>
  <c r="C63" i="14"/>
  <c r="B63" i="14"/>
  <c r="Y62" i="14"/>
  <c r="X62" i="14"/>
  <c r="W62" i="14"/>
  <c r="V62" i="14"/>
  <c r="U62" i="14"/>
  <c r="T62" i="14"/>
  <c r="S62" i="14"/>
  <c r="R62" i="14"/>
  <c r="Q62" i="14"/>
  <c r="P62" i="14"/>
  <c r="O62" i="14"/>
  <c r="N62" i="14"/>
  <c r="M62" i="14"/>
  <c r="L62" i="14"/>
  <c r="K62" i="14"/>
  <c r="AC62" i="14" s="1"/>
  <c r="J62" i="14"/>
  <c r="I62" i="4" s="1"/>
  <c r="I62" i="14"/>
  <c r="H62" i="14"/>
  <c r="G62" i="14"/>
  <c r="F62" i="14"/>
  <c r="E62" i="14"/>
  <c r="D62" i="14"/>
  <c r="C62" i="14"/>
  <c r="B62" i="14"/>
  <c r="AB62" i="14" s="1"/>
  <c r="AC61" i="14"/>
  <c r="Y61" i="14"/>
  <c r="X61" i="14"/>
  <c r="W61" i="14"/>
  <c r="V61" i="14"/>
  <c r="U61" i="14"/>
  <c r="T61" i="14"/>
  <c r="S61" i="14"/>
  <c r="AD61" i="14" s="1"/>
  <c r="R61" i="14"/>
  <c r="Q61" i="14"/>
  <c r="P61" i="14"/>
  <c r="O61" i="14"/>
  <c r="N61" i="14"/>
  <c r="M61" i="14"/>
  <c r="L61" i="14"/>
  <c r="K61" i="14"/>
  <c r="J61" i="14"/>
  <c r="I61" i="14"/>
  <c r="H61" i="14"/>
  <c r="G61" i="14"/>
  <c r="F61" i="14"/>
  <c r="E61" i="14"/>
  <c r="D61" i="14"/>
  <c r="C61" i="14"/>
  <c r="B61" i="14"/>
  <c r="AB61" i="14" s="1"/>
  <c r="Y60" i="14"/>
  <c r="X60" i="14"/>
  <c r="W60" i="14"/>
  <c r="V60" i="14"/>
  <c r="U60" i="14"/>
  <c r="T60" i="14"/>
  <c r="S60" i="14"/>
  <c r="R60" i="14"/>
  <c r="Q60" i="14"/>
  <c r="P60" i="14"/>
  <c r="O60" i="14"/>
  <c r="N60" i="14"/>
  <c r="M60" i="14"/>
  <c r="L60" i="14"/>
  <c r="K60" i="14"/>
  <c r="J60" i="14"/>
  <c r="I60" i="14"/>
  <c r="H60" i="14"/>
  <c r="G60" i="14"/>
  <c r="F60" i="14"/>
  <c r="E60" i="14"/>
  <c r="D60" i="14"/>
  <c r="C60" i="14"/>
  <c r="B60" i="14"/>
  <c r="AD59" i="14"/>
  <c r="Y59" i="14"/>
  <c r="X59" i="14"/>
  <c r="W59" i="14"/>
  <c r="V59" i="14"/>
  <c r="U59" i="14"/>
  <c r="T59" i="14"/>
  <c r="S59" i="14"/>
  <c r="R59" i="14"/>
  <c r="J59" i="4" s="1"/>
  <c r="Q59" i="14"/>
  <c r="P59" i="14"/>
  <c r="O59" i="14"/>
  <c r="N59" i="14"/>
  <c r="M59" i="14"/>
  <c r="L59" i="14"/>
  <c r="K59" i="14"/>
  <c r="J59" i="14"/>
  <c r="I59" i="4" s="1"/>
  <c r="R59" i="4" s="1"/>
  <c r="I59" i="14"/>
  <c r="H59" i="14"/>
  <c r="G59" i="14"/>
  <c r="F59" i="14"/>
  <c r="E59" i="14"/>
  <c r="D59" i="14"/>
  <c r="C59" i="14"/>
  <c r="B59" i="14"/>
  <c r="H59" i="4" s="1"/>
  <c r="Q59" i="4" s="1"/>
  <c r="Y58" i="14"/>
  <c r="X58" i="14"/>
  <c r="W58" i="14"/>
  <c r="V58" i="14"/>
  <c r="U58" i="14"/>
  <c r="AD58" i="14" s="1"/>
  <c r="T58" i="14"/>
  <c r="S58" i="14"/>
  <c r="R58" i="14"/>
  <c r="Q58" i="14"/>
  <c r="P58" i="14"/>
  <c r="O58" i="14"/>
  <c r="N58" i="14"/>
  <c r="M58" i="14"/>
  <c r="L58" i="14"/>
  <c r="K58" i="14"/>
  <c r="J58" i="14"/>
  <c r="I58" i="14"/>
  <c r="H58" i="14"/>
  <c r="G58" i="14"/>
  <c r="F58" i="14"/>
  <c r="E58" i="14"/>
  <c r="D58" i="14"/>
  <c r="C58" i="14"/>
  <c r="B58" i="14"/>
  <c r="Y57" i="14"/>
  <c r="X57" i="14"/>
  <c r="W57" i="14"/>
  <c r="V57" i="14"/>
  <c r="U57" i="14"/>
  <c r="T57" i="14"/>
  <c r="S57" i="14"/>
  <c r="R57" i="14"/>
  <c r="Q57" i="14"/>
  <c r="P57" i="14"/>
  <c r="O57" i="14"/>
  <c r="N57" i="14"/>
  <c r="M57" i="14"/>
  <c r="L57" i="14"/>
  <c r="K57" i="14"/>
  <c r="J57" i="14"/>
  <c r="I57" i="14"/>
  <c r="H57" i="14"/>
  <c r="G57" i="14"/>
  <c r="F57" i="14"/>
  <c r="E57" i="14"/>
  <c r="D57" i="14"/>
  <c r="C57" i="14"/>
  <c r="B57" i="14"/>
  <c r="H57" i="4" s="1"/>
  <c r="Y56" i="14"/>
  <c r="X56" i="14"/>
  <c r="W56" i="14"/>
  <c r="V56" i="14"/>
  <c r="U56" i="14"/>
  <c r="T56" i="14"/>
  <c r="S56" i="14"/>
  <c r="R56" i="14"/>
  <c r="AD56" i="14" s="1"/>
  <c r="Q56" i="14"/>
  <c r="P56" i="14"/>
  <c r="O56" i="14"/>
  <c r="N56" i="14"/>
  <c r="M56" i="14"/>
  <c r="L56" i="14"/>
  <c r="K56" i="14"/>
  <c r="J56" i="14"/>
  <c r="AC56" i="14" s="1"/>
  <c r="I56" i="14"/>
  <c r="H56" i="14"/>
  <c r="G56" i="14"/>
  <c r="F56" i="14"/>
  <c r="E56" i="14"/>
  <c r="D56" i="14"/>
  <c r="C56" i="14"/>
  <c r="B56" i="14"/>
  <c r="AB56" i="14" s="1"/>
  <c r="Y55" i="14"/>
  <c r="X55" i="14"/>
  <c r="W55" i="14"/>
  <c r="V55" i="14"/>
  <c r="U55" i="14"/>
  <c r="T55" i="14"/>
  <c r="S55" i="14"/>
  <c r="R55" i="14"/>
  <c r="Q55" i="14"/>
  <c r="P55" i="14"/>
  <c r="O55" i="14"/>
  <c r="N55" i="14"/>
  <c r="M55" i="14"/>
  <c r="L55" i="14"/>
  <c r="K55" i="14"/>
  <c r="J55" i="14"/>
  <c r="I55" i="14"/>
  <c r="H55" i="14"/>
  <c r="G55" i="14"/>
  <c r="F55" i="14"/>
  <c r="E55" i="14"/>
  <c r="D55" i="14"/>
  <c r="C55" i="14"/>
  <c r="B55" i="14"/>
  <c r="AC54" i="14"/>
  <c r="Y54" i="14"/>
  <c r="X54" i="14"/>
  <c r="W54" i="14"/>
  <c r="V54" i="14"/>
  <c r="U54" i="14"/>
  <c r="T54" i="14"/>
  <c r="S54" i="14"/>
  <c r="R54" i="14"/>
  <c r="Q54" i="14"/>
  <c r="P54" i="14"/>
  <c r="O54" i="14"/>
  <c r="N54" i="14"/>
  <c r="M54" i="14"/>
  <c r="L54" i="14"/>
  <c r="K54" i="14"/>
  <c r="J54" i="14"/>
  <c r="I54" i="4" s="1"/>
  <c r="I54" i="14"/>
  <c r="H54" i="14"/>
  <c r="G54" i="14"/>
  <c r="F54" i="14"/>
  <c r="E54" i="14"/>
  <c r="D54" i="14"/>
  <c r="C54" i="14"/>
  <c r="B54" i="14"/>
  <c r="H54" i="4" s="1"/>
  <c r="Q54" i="4" s="1"/>
  <c r="Y53" i="14"/>
  <c r="X53" i="14"/>
  <c r="W53" i="14"/>
  <c r="V53" i="14"/>
  <c r="U53" i="14"/>
  <c r="T53" i="14"/>
  <c r="S53" i="14"/>
  <c r="AD53" i="14" s="1"/>
  <c r="R53" i="14"/>
  <c r="Q53" i="14"/>
  <c r="P53" i="14"/>
  <c r="O53" i="14"/>
  <c r="N53" i="14"/>
  <c r="M53" i="14"/>
  <c r="L53" i="14"/>
  <c r="K53" i="14"/>
  <c r="AC53" i="14" s="1"/>
  <c r="J53" i="14"/>
  <c r="I53" i="14"/>
  <c r="H53" i="14"/>
  <c r="G53" i="14"/>
  <c r="F53" i="14"/>
  <c r="E53" i="14"/>
  <c r="D53" i="14"/>
  <c r="C53" i="14"/>
  <c r="B53" i="14"/>
  <c r="Y52" i="14"/>
  <c r="X52" i="14"/>
  <c r="W52" i="14"/>
  <c r="V52" i="14"/>
  <c r="U52" i="14"/>
  <c r="T52" i="14"/>
  <c r="S52" i="14"/>
  <c r="R52" i="14"/>
  <c r="Q52" i="14"/>
  <c r="P52" i="14"/>
  <c r="O52" i="14"/>
  <c r="N52" i="14"/>
  <c r="M52" i="14"/>
  <c r="L52" i="14"/>
  <c r="K52" i="14"/>
  <c r="J52" i="14"/>
  <c r="I52" i="14"/>
  <c r="H52" i="14"/>
  <c r="G52" i="14"/>
  <c r="F52" i="14"/>
  <c r="E52" i="14"/>
  <c r="D52" i="14"/>
  <c r="C52" i="14"/>
  <c r="B52" i="14"/>
  <c r="Y51" i="14"/>
  <c r="X51" i="14"/>
  <c r="W51" i="14"/>
  <c r="V51" i="14"/>
  <c r="U51" i="14"/>
  <c r="T51" i="14"/>
  <c r="S51" i="14"/>
  <c r="R51" i="14"/>
  <c r="J51" i="4" s="1"/>
  <c r="Q51" i="14"/>
  <c r="P51" i="14"/>
  <c r="O51" i="14"/>
  <c r="N51" i="14"/>
  <c r="M51" i="14"/>
  <c r="L51" i="14"/>
  <c r="K51" i="14"/>
  <c r="J51" i="14"/>
  <c r="I51" i="4" s="1"/>
  <c r="R51" i="4" s="1"/>
  <c r="I51" i="14"/>
  <c r="H51" i="14"/>
  <c r="G51" i="14"/>
  <c r="F51" i="14"/>
  <c r="E51" i="14"/>
  <c r="D51" i="14"/>
  <c r="C51" i="14"/>
  <c r="B51" i="14"/>
  <c r="AB51" i="14" s="1"/>
  <c r="Y50" i="14"/>
  <c r="X50" i="14"/>
  <c r="W50" i="14"/>
  <c r="AD50" i="14" s="1"/>
  <c r="V50" i="14"/>
  <c r="U50" i="14"/>
  <c r="T50" i="14"/>
  <c r="S50" i="14"/>
  <c r="R50" i="14"/>
  <c r="Q50" i="14"/>
  <c r="P50" i="14"/>
  <c r="O50" i="14"/>
  <c r="N50" i="14"/>
  <c r="M50" i="14"/>
  <c r="L50" i="14"/>
  <c r="K50" i="14"/>
  <c r="J50" i="14"/>
  <c r="I50" i="14"/>
  <c r="H50" i="14"/>
  <c r="G50" i="14"/>
  <c r="F50" i="14"/>
  <c r="E50" i="14"/>
  <c r="D50" i="14"/>
  <c r="C50" i="14"/>
  <c r="B50" i="14"/>
  <c r="Y49" i="14"/>
  <c r="X49" i="14"/>
  <c r="W49" i="14"/>
  <c r="V49" i="14"/>
  <c r="U49" i="14"/>
  <c r="T49" i="14"/>
  <c r="S49" i="14"/>
  <c r="R49" i="14"/>
  <c r="AD49" i="14" s="1"/>
  <c r="Q49" i="14"/>
  <c r="P49" i="14"/>
  <c r="O49" i="14"/>
  <c r="N49" i="14"/>
  <c r="M49" i="14"/>
  <c r="L49" i="14"/>
  <c r="K49" i="14"/>
  <c r="J49" i="14"/>
  <c r="AC49" i="14" s="1"/>
  <c r="I49" i="14"/>
  <c r="H49" i="14"/>
  <c r="G49" i="14"/>
  <c r="F49" i="14"/>
  <c r="E49" i="14"/>
  <c r="D49" i="14"/>
  <c r="C49" i="14"/>
  <c r="B49" i="14"/>
  <c r="H49" i="4" s="1"/>
  <c r="Y48" i="14"/>
  <c r="X48" i="14"/>
  <c r="W48" i="14"/>
  <c r="V48" i="14"/>
  <c r="U48" i="14"/>
  <c r="T48" i="14"/>
  <c r="S48" i="14"/>
  <c r="R48" i="14"/>
  <c r="AD48" i="14" s="1"/>
  <c r="Q48" i="14"/>
  <c r="P48" i="14"/>
  <c r="O48" i="14"/>
  <c r="N48" i="14"/>
  <c r="M48" i="14"/>
  <c r="L48" i="14"/>
  <c r="K48" i="14"/>
  <c r="AC48" i="14" s="1"/>
  <c r="J48" i="14"/>
  <c r="I48" i="14"/>
  <c r="H48" i="14"/>
  <c r="G48" i="14"/>
  <c r="F48" i="14"/>
  <c r="E48" i="14"/>
  <c r="D48" i="14"/>
  <c r="C48" i="14"/>
  <c r="B48" i="14"/>
  <c r="AB48" i="14" s="1"/>
  <c r="Y47" i="14"/>
  <c r="X47" i="14"/>
  <c r="W47" i="14"/>
  <c r="V47" i="14"/>
  <c r="U47" i="14"/>
  <c r="T47" i="14"/>
  <c r="S47" i="14"/>
  <c r="R47" i="14"/>
  <c r="Q47" i="14"/>
  <c r="P47" i="14"/>
  <c r="O47" i="14"/>
  <c r="N47" i="14"/>
  <c r="M47" i="14"/>
  <c r="L47" i="14"/>
  <c r="K47" i="14"/>
  <c r="J47" i="14"/>
  <c r="I47" i="14"/>
  <c r="H47" i="14"/>
  <c r="G47" i="14"/>
  <c r="F47" i="14"/>
  <c r="E47" i="14"/>
  <c r="D47" i="14"/>
  <c r="C47" i="14"/>
  <c r="B47" i="14"/>
  <c r="Y46" i="14"/>
  <c r="X46" i="14"/>
  <c r="W46" i="14"/>
  <c r="V46" i="14"/>
  <c r="U46" i="14"/>
  <c r="T46" i="14"/>
  <c r="S46" i="14"/>
  <c r="R46" i="14"/>
  <c r="Q46" i="14"/>
  <c r="P46" i="14"/>
  <c r="O46" i="14"/>
  <c r="N46" i="14"/>
  <c r="M46" i="14"/>
  <c r="L46" i="14"/>
  <c r="K46" i="14"/>
  <c r="AC46" i="14" s="1"/>
  <c r="J46" i="14"/>
  <c r="I46" i="4" s="1"/>
  <c r="I46" i="14"/>
  <c r="H46" i="14"/>
  <c r="G46" i="14"/>
  <c r="F46" i="14"/>
  <c r="E46" i="14"/>
  <c r="D46" i="14"/>
  <c r="C46" i="14"/>
  <c r="B46" i="14"/>
  <c r="H46" i="4" s="1"/>
  <c r="Q46" i="4" s="1"/>
  <c r="AC45" i="14"/>
  <c r="Y45" i="14"/>
  <c r="X45" i="14"/>
  <c r="W45" i="14"/>
  <c r="V45" i="14"/>
  <c r="U45" i="14"/>
  <c r="T45" i="14"/>
  <c r="S45" i="14"/>
  <c r="AD45" i="14" s="1"/>
  <c r="R45" i="14"/>
  <c r="Q45" i="14"/>
  <c r="P45" i="14"/>
  <c r="O45" i="14"/>
  <c r="N45" i="14"/>
  <c r="M45" i="14"/>
  <c r="L45" i="14"/>
  <c r="K45" i="14"/>
  <c r="J45" i="14"/>
  <c r="I45" i="14"/>
  <c r="H45" i="14"/>
  <c r="G45" i="14"/>
  <c r="F45" i="14"/>
  <c r="E45" i="14"/>
  <c r="D45" i="14"/>
  <c r="C45" i="14"/>
  <c r="B45" i="14"/>
  <c r="AB45" i="14" s="1"/>
  <c r="Y44" i="14"/>
  <c r="X44" i="14"/>
  <c r="W44" i="14"/>
  <c r="V44" i="14"/>
  <c r="U44" i="14"/>
  <c r="T44" i="14"/>
  <c r="S44" i="14"/>
  <c r="R44" i="14"/>
  <c r="Q44" i="14"/>
  <c r="P44" i="14"/>
  <c r="O44" i="14"/>
  <c r="N44" i="14"/>
  <c r="M44" i="14"/>
  <c r="L44" i="14"/>
  <c r="K44" i="14"/>
  <c r="J44" i="14"/>
  <c r="I44" i="14"/>
  <c r="H44" i="14"/>
  <c r="G44" i="14"/>
  <c r="F44" i="14"/>
  <c r="E44" i="14"/>
  <c r="D44" i="14"/>
  <c r="C44" i="14"/>
  <c r="B44" i="14"/>
  <c r="Y43" i="14"/>
  <c r="X43" i="14"/>
  <c r="W43" i="14"/>
  <c r="V43" i="14"/>
  <c r="U43" i="14"/>
  <c r="T43" i="14"/>
  <c r="AD43" i="14" s="1"/>
  <c r="S43" i="14"/>
  <c r="R43" i="14"/>
  <c r="J43" i="4" s="1"/>
  <c r="Q43" i="14"/>
  <c r="P43" i="14"/>
  <c r="O43" i="14"/>
  <c r="N43" i="14"/>
  <c r="M43" i="14"/>
  <c r="L43" i="14"/>
  <c r="K43" i="14"/>
  <c r="J43" i="14"/>
  <c r="I43" i="4" s="1"/>
  <c r="R43" i="4" s="1"/>
  <c r="I43" i="14"/>
  <c r="H43" i="14"/>
  <c r="G43" i="14"/>
  <c r="F43" i="14"/>
  <c r="E43" i="14"/>
  <c r="D43" i="14"/>
  <c r="C43" i="14"/>
  <c r="B43" i="14"/>
  <c r="H43" i="4" s="1"/>
  <c r="Y42" i="14"/>
  <c r="X42" i="14"/>
  <c r="W42" i="14"/>
  <c r="V42" i="14"/>
  <c r="U42" i="14"/>
  <c r="AD42" i="14" s="1"/>
  <c r="T42" i="14"/>
  <c r="S42" i="14"/>
  <c r="R42" i="14"/>
  <c r="Q42" i="14"/>
  <c r="P42" i="14"/>
  <c r="O42" i="14"/>
  <c r="N42" i="14"/>
  <c r="M42" i="14"/>
  <c r="L42" i="14"/>
  <c r="K42" i="14"/>
  <c r="J42" i="14"/>
  <c r="I42" i="14"/>
  <c r="H42" i="14"/>
  <c r="G42" i="14"/>
  <c r="F42" i="14"/>
  <c r="E42" i="14"/>
  <c r="D42" i="14"/>
  <c r="C42" i="14"/>
  <c r="B42" i="14"/>
  <c r="Y41" i="14"/>
  <c r="X41" i="14"/>
  <c r="W41" i="14"/>
  <c r="V41" i="14"/>
  <c r="U41" i="14"/>
  <c r="T41" i="14"/>
  <c r="S41" i="14"/>
  <c r="R41" i="14"/>
  <c r="Q41" i="14"/>
  <c r="P41" i="14"/>
  <c r="O41" i="14"/>
  <c r="N41" i="14"/>
  <c r="M41" i="14"/>
  <c r="L41" i="14"/>
  <c r="K41" i="14"/>
  <c r="J41" i="14"/>
  <c r="I41" i="14"/>
  <c r="H41" i="14"/>
  <c r="G41" i="14"/>
  <c r="F41" i="14"/>
  <c r="E41" i="14"/>
  <c r="D41" i="14"/>
  <c r="C41" i="14"/>
  <c r="B41" i="14"/>
  <c r="H41" i="4" s="1"/>
  <c r="Y40" i="14"/>
  <c r="X40" i="14"/>
  <c r="W40" i="14"/>
  <c r="V40" i="14"/>
  <c r="U40" i="14"/>
  <c r="T40" i="14"/>
  <c r="S40" i="14"/>
  <c r="R40" i="14"/>
  <c r="AD40" i="14" s="1"/>
  <c r="Q40" i="14"/>
  <c r="P40" i="14"/>
  <c r="O40" i="14"/>
  <c r="N40" i="14"/>
  <c r="M40" i="14"/>
  <c r="L40" i="14"/>
  <c r="K40" i="14"/>
  <c r="J40" i="14"/>
  <c r="I40" i="4" s="1"/>
  <c r="I40" i="14"/>
  <c r="H40" i="14"/>
  <c r="G40" i="14"/>
  <c r="F40" i="14"/>
  <c r="E40" i="14"/>
  <c r="D40" i="14"/>
  <c r="C40" i="14"/>
  <c r="B40" i="14"/>
  <c r="AB40" i="14" s="1"/>
  <c r="Y39" i="14"/>
  <c r="X39" i="14"/>
  <c r="W39" i="14"/>
  <c r="V39" i="14"/>
  <c r="U39" i="14"/>
  <c r="T39" i="14"/>
  <c r="S39" i="14"/>
  <c r="R39" i="14"/>
  <c r="Q39" i="14"/>
  <c r="P39" i="14"/>
  <c r="O39" i="14"/>
  <c r="N39" i="14"/>
  <c r="M39" i="14"/>
  <c r="L39" i="14"/>
  <c r="K39" i="14"/>
  <c r="J39" i="14"/>
  <c r="I39" i="14"/>
  <c r="H39" i="14"/>
  <c r="G39" i="14"/>
  <c r="F39" i="14"/>
  <c r="E39" i="14"/>
  <c r="D39" i="14"/>
  <c r="C39" i="14"/>
  <c r="B39" i="14"/>
  <c r="Y38" i="14"/>
  <c r="X38" i="14"/>
  <c r="W38" i="14"/>
  <c r="V38" i="14"/>
  <c r="U38" i="14"/>
  <c r="T38" i="14"/>
  <c r="S38" i="14"/>
  <c r="R38" i="14"/>
  <c r="Q38" i="14"/>
  <c r="P38" i="14"/>
  <c r="O38" i="14"/>
  <c r="N38" i="14"/>
  <c r="M38" i="14"/>
  <c r="L38" i="14"/>
  <c r="K38" i="14"/>
  <c r="AC38" i="14" s="1"/>
  <c r="J38" i="14"/>
  <c r="I38" i="4" s="1"/>
  <c r="I38" i="14"/>
  <c r="H38" i="14"/>
  <c r="G38" i="14"/>
  <c r="F38" i="14"/>
  <c r="E38" i="14"/>
  <c r="D38" i="14"/>
  <c r="C38" i="14"/>
  <c r="B38" i="14"/>
  <c r="H38" i="4" s="1"/>
  <c r="Q38" i="4" s="1"/>
  <c r="Y37" i="14"/>
  <c r="X37" i="14"/>
  <c r="W37" i="14"/>
  <c r="V37" i="14"/>
  <c r="U37" i="14"/>
  <c r="T37" i="14"/>
  <c r="S37" i="14"/>
  <c r="AD37" i="14" s="1"/>
  <c r="R37" i="14"/>
  <c r="Q37" i="14"/>
  <c r="P37" i="14"/>
  <c r="O37" i="14"/>
  <c r="N37" i="14"/>
  <c r="M37" i="14"/>
  <c r="L37" i="14"/>
  <c r="K37" i="14"/>
  <c r="AC37" i="14" s="1"/>
  <c r="J37" i="14"/>
  <c r="I37" i="14"/>
  <c r="H37" i="14"/>
  <c r="G37" i="14"/>
  <c r="F37" i="14"/>
  <c r="E37" i="14"/>
  <c r="D37" i="14"/>
  <c r="C37" i="14"/>
  <c r="B37" i="14"/>
  <c r="Y36" i="14"/>
  <c r="X36" i="14"/>
  <c r="W36" i="14"/>
  <c r="V36" i="14"/>
  <c r="U36" i="14"/>
  <c r="T36" i="14"/>
  <c r="S36" i="14"/>
  <c r="R36" i="14"/>
  <c r="Q36" i="14"/>
  <c r="P36" i="14"/>
  <c r="O36" i="14"/>
  <c r="N36" i="14"/>
  <c r="M36" i="14"/>
  <c r="L36" i="14"/>
  <c r="K36" i="14"/>
  <c r="J36" i="14"/>
  <c r="I36" i="14"/>
  <c r="H36" i="14"/>
  <c r="G36" i="14"/>
  <c r="F36" i="14"/>
  <c r="E36" i="14"/>
  <c r="D36" i="14"/>
  <c r="C36" i="14"/>
  <c r="B36" i="14"/>
  <c r="Y35" i="14"/>
  <c r="X35" i="14"/>
  <c r="W35" i="14"/>
  <c r="V35" i="14"/>
  <c r="U35" i="14"/>
  <c r="T35" i="14"/>
  <c r="S35" i="14"/>
  <c r="R35" i="14"/>
  <c r="J35" i="4" s="1"/>
  <c r="Q35" i="14"/>
  <c r="P35" i="14"/>
  <c r="O35" i="14"/>
  <c r="N35" i="14"/>
  <c r="M35" i="14"/>
  <c r="L35" i="14"/>
  <c r="K35" i="14"/>
  <c r="J35" i="14"/>
  <c r="I35" i="4" s="1"/>
  <c r="I35" i="14"/>
  <c r="H35" i="14"/>
  <c r="G35" i="14"/>
  <c r="F35" i="14"/>
  <c r="E35" i="14"/>
  <c r="D35" i="14"/>
  <c r="C35" i="14"/>
  <c r="B35" i="14"/>
  <c r="AB35" i="14" s="1"/>
  <c r="Y34" i="14"/>
  <c r="X34" i="14"/>
  <c r="W34" i="14"/>
  <c r="AD34" i="14" s="1"/>
  <c r="V34" i="14"/>
  <c r="U34" i="14"/>
  <c r="T34" i="14"/>
  <c r="S34" i="14"/>
  <c r="R34" i="14"/>
  <c r="Q34" i="14"/>
  <c r="P34" i="14"/>
  <c r="O34" i="14"/>
  <c r="N34" i="14"/>
  <c r="M34" i="14"/>
  <c r="L34" i="14"/>
  <c r="K34" i="14"/>
  <c r="J34" i="14"/>
  <c r="I34" i="14"/>
  <c r="H34" i="14"/>
  <c r="G34" i="14"/>
  <c r="F34" i="14"/>
  <c r="E34" i="14"/>
  <c r="D34" i="14"/>
  <c r="C34" i="14"/>
  <c r="B34" i="14"/>
  <c r="Y33" i="14"/>
  <c r="X33" i="14"/>
  <c r="W33" i="14"/>
  <c r="V33" i="14"/>
  <c r="U33" i="14"/>
  <c r="T33" i="14"/>
  <c r="S33" i="14"/>
  <c r="R33" i="14"/>
  <c r="AD33" i="14" s="1"/>
  <c r="Q33" i="14"/>
  <c r="P33" i="14"/>
  <c r="O33" i="14"/>
  <c r="N33" i="14"/>
  <c r="M33" i="14"/>
  <c r="L33" i="14"/>
  <c r="K33" i="14"/>
  <c r="J33" i="14"/>
  <c r="AC33" i="14" s="1"/>
  <c r="I33" i="14"/>
  <c r="H33" i="14"/>
  <c r="G33" i="14"/>
  <c r="F33" i="14"/>
  <c r="E33" i="14"/>
  <c r="D33" i="14"/>
  <c r="C33" i="14"/>
  <c r="B33" i="14"/>
  <c r="H33" i="4" s="1"/>
  <c r="Y32" i="14"/>
  <c r="X32" i="14"/>
  <c r="W32" i="14"/>
  <c r="V32" i="14"/>
  <c r="U32" i="14"/>
  <c r="T32" i="14"/>
  <c r="S32" i="14"/>
  <c r="R32" i="14"/>
  <c r="AD32" i="14" s="1"/>
  <c r="Q32" i="14"/>
  <c r="P32" i="14"/>
  <c r="O32" i="14"/>
  <c r="N32" i="14"/>
  <c r="M32" i="14"/>
  <c r="L32" i="14"/>
  <c r="K32" i="14"/>
  <c r="AC32" i="14" s="1"/>
  <c r="J32" i="14"/>
  <c r="I32" i="14"/>
  <c r="H32" i="14"/>
  <c r="G32" i="14"/>
  <c r="F32" i="14"/>
  <c r="E32" i="14"/>
  <c r="D32" i="14"/>
  <c r="C32" i="14"/>
  <c r="B32" i="14"/>
  <c r="AB32" i="14" s="1"/>
  <c r="Y31" i="14"/>
  <c r="X31" i="14"/>
  <c r="W31" i="14"/>
  <c r="V31" i="14"/>
  <c r="U31" i="14"/>
  <c r="T31" i="14"/>
  <c r="S31" i="14"/>
  <c r="R31" i="14"/>
  <c r="Q31" i="14"/>
  <c r="P31" i="14"/>
  <c r="O31" i="14"/>
  <c r="N31" i="14"/>
  <c r="M31" i="14"/>
  <c r="L31" i="14"/>
  <c r="K31" i="14"/>
  <c r="J31" i="14"/>
  <c r="I31" i="14"/>
  <c r="H31" i="14"/>
  <c r="G31" i="14"/>
  <c r="F31" i="14"/>
  <c r="E31" i="14"/>
  <c r="D31" i="14"/>
  <c r="C31" i="14"/>
  <c r="B31" i="14"/>
  <c r="Y30" i="14"/>
  <c r="X30" i="14"/>
  <c r="W30" i="14"/>
  <c r="V30" i="14"/>
  <c r="U30" i="14"/>
  <c r="T30" i="14"/>
  <c r="S30" i="14"/>
  <c r="R30" i="14"/>
  <c r="Q30" i="14"/>
  <c r="P30" i="14"/>
  <c r="O30" i="14"/>
  <c r="N30" i="14"/>
  <c r="M30" i="14"/>
  <c r="L30" i="14"/>
  <c r="K30" i="14"/>
  <c r="AC30" i="14" s="1"/>
  <c r="J30" i="14"/>
  <c r="I30" i="4" s="1"/>
  <c r="I30" i="14"/>
  <c r="H30" i="14"/>
  <c r="G30" i="14"/>
  <c r="F30" i="14"/>
  <c r="E30" i="14"/>
  <c r="D30" i="14"/>
  <c r="C30" i="14"/>
  <c r="B30" i="14"/>
  <c r="H30" i="4" s="1"/>
  <c r="Q30" i="4" s="1"/>
  <c r="AC29" i="14"/>
  <c r="Y29" i="14"/>
  <c r="X29" i="14"/>
  <c r="W29" i="14"/>
  <c r="V29" i="14"/>
  <c r="U29" i="14"/>
  <c r="T29" i="14"/>
  <c r="S29" i="14"/>
  <c r="AD29" i="14" s="1"/>
  <c r="R29" i="14"/>
  <c r="Q29" i="14"/>
  <c r="P29" i="14"/>
  <c r="O29" i="14"/>
  <c r="N29" i="14"/>
  <c r="M29" i="14"/>
  <c r="L29" i="14"/>
  <c r="K29" i="14"/>
  <c r="J29" i="14"/>
  <c r="I29" i="14"/>
  <c r="H29" i="14"/>
  <c r="G29" i="14"/>
  <c r="F29" i="14"/>
  <c r="E29" i="14"/>
  <c r="D29" i="14"/>
  <c r="C29" i="14"/>
  <c r="B29" i="14"/>
  <c r="AB29" i="14" s="1"/>
  <c r="Y28" i="14"/>
  <c r="X28" i="14"/>
  <c r="W28" i="14"/>
  <c r="V28" i="14"/>
  <c r="U28" i="14"/>
  <c r="T28" i="14"/>
  <c r="S28" i="14"/>
  <c r="R28" i="14"/>
  <c r="Q28" i="14"/>
  <c r="P28" i="14"/>
  <c r="O28" i="14"/>
  <c r="N28" i="14"/>
  <c r="M28" i="14"/>
  <c r="L28" i="14"/>
  <c r="K28" i="14"/>
  <c r="J28" i="14"/>
  <c r="I28" i="14"/>
  <c r="H28" i="14"/>
  <c r="G28" i="14"/>
  <c r="F28" i="14"/>
  <c r="E28" i="14"/>
  <c r="D28" i="14"/>
  <c r="C28" i="14"/>
  <c r="B28" i="14"/>
  <c r="Y27" i="14"/>
  <c r="X27" i="14"/>
  <c r="W27" i="14"/>
  <c r="V27" i="14"/>
  <c r="U27" i="14"/>
  <c r="T27" i="14"/>
  <c r="AD27" i="14" s="1"/>
  <c r="S27" i="14"/>
  <c r="R27" i="14"/>
  <c r="J27" i="4" s="1"/>
  <c r="Q27" i="14"/>
  <c r="P27" i="14"/>
  <c r="O27" i="14"/>
  <c r="N27" i="14"/>
  <c r="M27" i="14"/>
  <c r="L27" i="14"/>
  <c r="K27" i="14"/>
  <c r="J27" i="14"/>
  <c r="I27" i="4" s="1"/>
  <c r="I27" i="14"/>
  <c r="H27" i="14"/>
  <c r="G27" i="14"/>
  <c r="F27" i="14"/>
  <c r="E27" i="14"/>
  <c r="D27" i="14"/>
  <c r="C27" i="14"/>
  <c r="B27" i="14"/>
  <c r="H27" i="4" s="1"/>
  <c r="Q27" i="4" s="1"/>
  <c r="Y26" i="14"/>
  <c r="X26" i="14"/>
  <c r="W26" i="14"/>
  <c r="V26" i="14"/>
  <c r="U26" i="14"/>
  <c r="AD26" i="14" s="1"/>
  <c r="T26" i="14"/>
  <c r="S26" i="14"/>
  <c r="R26" i="14"/>
  <c r="Q26" i="14"/>
  <c r="P26" i="14"/>
  <c r="O26" i="14"/>
  <c r="N26" i="14"/>
  <c r="M26" i="14"/>
  <c r="L26" i="14"/>
  <c r="K26" i="14"/>
  <c r="J26" i="14"/>
  <c r="I26" i="14"/>
  <c r="H26" i="14"/>
  <c r="G26" i="14"/>
  <c r="F26" i="14"/>
  <c r="E26" i="14"/>
  <c r="D26" i="14"/>
  <c r="C26" i="14"/>
  <c r="B26" i="14"/>
  <c r="Y25" i="14"/>
  <c r="X25" i="14"/>
  <c r="W25" i="14"/>
  <c r="V25" i="14"/>
  <c r="U25" i="14"/>
  <c r="T25" i="14"/>
  <c r="S25" i="14"/>
  <c r="R25" i="14"/>
  <c r="Q25" i="14"/>
  <c r="P25" i="14"/>
  <c r="O25" i="14"/>
  <c r="N25" i="14"/>
  <c r="M25" i="14"/>
  <c r="L25" i="14"/>
  <c r="K25" i="14"/>
  <c r="J25" i="14"/>
  <c r="I25" i="14"/>
  <c r="H25" i="14"/>
  <c r="G25" i="14"/>
  <c r="F25" i="14"/>
  <c r="E25" i="14"/>
  <c r="D25" i="14"/>
  <c r="C25" i="14"/>
  <c r="B25" i="14"/>
  <c r="H25" i="4" s="1"/>
  <c r="Y24" i="14"/>
  <c r="X24" i="14"/>
  <c r="W24" i="14"/>
  <c r="V24" i="14"/>
  <c r="U24" i="14"/>
  <c r="T24" i="14"/>
  <c r="S24" i="14"/>
  <c r="R24" i="14"/>
  <c r="J24" i="4" s="1"/>
  <c r="Q24" i="14"/>
  <c r="P24" i="14"/>
  <c r="O24" i="14"/>
  <c r="N24" i="14"/>
  <c r="M24" i="14"/>
  <c r="L24" i="14"/>
  <c r="K24" i="14"/>
  <c r="J24" i="14"/>
  <c r="I24" i="4" s="1"/>
  <c r="I24" i="14"/>
  <c r="H24" i="14"/>
  <c r="G24" i="14"/>
  <c r="F24" i="14"/>
  <c r="E24" i="14"/>
  <c r="D24" i="14"/>
  <c r="C24" i="14"/>
  <c r="B24" i="14"/>
  <c r="AB24" i="14" s="1"/>
  <c r="Y23" i="14"/>
  <c r="X23" i="14"/>
  <c r="W23" i="14"/>
  <c r="V23" i="14"/>
  <c r="U23" i="14"/>
  <c r="T23" i="14"/>
  <c r="S23" i="14"/>
  <c r="R23" i="14"/>
  <c r="Q23" i="14"/>
  <c r="P23" i="14"/>
  <c r="O23" i="14"/>
  <c r="N23" i="14"/>
  <c r="M23" i="14"/>
  <c r="L23" i="14"/>
  <c r="K23" i="14"/>
  <c r="J23" i="14"/>
  <c r="I23" i="14"/>
  <c r="H23" i="14"/>
  <c r="G23" i="14"/>
  <c r="F23" i="14"/>
  <c r="E23" i="14"/>
  <c r="D23" i="14"/>
  <c r="C23" i="14"/>
  <c r="B23" i="14"/>
  <c r="Y22" i="14"/>
  <c r="X22" i="14"/>
  <c r="W22" i="14"/>
  <c r="V22" i="14"/>
  <c r="U22" i="14"/>
  <c r="T22" i="14"/>
  <c r="S22" i="14"/>
  <c r="R22" i="14"/>
  <c r="Q22" i="14"/>
  <c r="P22" i="14"/>
  <c r="O22" i="14"/>
  <c r="N22" i="14"/>
  <c r="M22" i="14"/>
  <c r="L22" i="14"/>
  <c r="K22" i="14"/>
  <c r="AC22" i="14" s="1"/>
  <c r="J22" i="14"/>
  <c r="I22" i="4" s="1"/>
  <c r="I22" i="14"/>
  <c r="H22" i="14"/>
  <c r="G22" i="14"/>
  <c r="F22" i="14"/>
  <c r="E22" i="14"/>
  <c r="D22" i="14"/>
  <c r="C22" i="14"/>
  <c r="B22" i="14"/>
  <c r="H22" i="4" s="1"/>
  <c r="Q22" i="4" s="1"/>
  <c r="Y21" i="14"/>
  <c r="X21" i="14"/>
  <c r="W21" i="14"/>
  <c r="V21" i="14"/>
  <c r="U21" i="14"/>
  <c r="T21" i="14"/>
  <c r="S21" i="14"/>
  <c r="AD21" i="14" s="1"/>
  <c r="R21" i="14"/>
  <c r="Q21" i="14"/>
  <c r="P21" i="14"/>
  <c r="O21" i="14"/>
  <c r="N21" i="14"/>
  <c r="M21" i="14"/>
  <c r="L21" i="14"/>
  <c r="K21" i="14"/>
  <c r="AC21" i="14" s="1"/>
  <c r="J21" i="14"/>
  <c r="I21" i="14"/>
  <c r="H21" i="14"/>
  <c r="G21" i="14"/>
  <c r="F21" i="14"/>
  <c r="E21" i="14"/>
  <c r="D21" i="14"/>
  <c r="C21" i="14"/>
  <c r="B21" i="14"/>
  <c r="Y20" i="14"/>
  <c r="X20" i="14"/>
  <c r="W20" i="14"/>
  <c r="V20" i="14"/>
  <c r="U20" i="14"/>
  <c r="T20" i="14"/>
  <c r="S20" i="14"/>
  <c r="R20" i="14"/>
  <c r="Q20" i="14"/>
  <c r="P20" i="14"/>
  <c r="O20" i="14"/>
  <c r="N20" i="14"/>
  <c r="M20" i="14"/>
  <c r="L20" i="14"/>
  <c r="K20" i="14"/>
  <c r="J20" i="14"/>
  <c r="I20" i="14"/>
  <c r="H20" i="14"/>
  <c r="G20" i="14"/>
  <c r="F20" i="14"/>
  <c r="E20" i="14"/>
  <c r="D20" i="14"/>
  <c r="C20" i="14"/>
  <c r="B20" i="14"/>
  <c r="Y19" i="14"/>
  <c r="X19" i="14"/>
  <c r="W19" i="14"/>
  <c r="V19" i="14"/>
  <c r="U19" i="14"/>
  <c r="T19" i="14"/>
  <c r="S19" i="14"/>
  <c r="R19" i="14"/>
  <c r="J19" i="4" s="1"/>
  <c r="Q19" i="14"/>
  <c r="P19" i="14"/>
  <c r="O19" i="14"/>
  <c r="N19" i="14"/>
  <c r="M19" i="14"/>
  <c r="L19" i="14"/>
  <c r="K19" i="14"/>
  <c r="J19" i="14"/>
  <c r="I19" i="4" s="1"/>
  <c r="R19" i="4" s="1"/>
  <c r="I19" i="14"/>
  <c r="H19" i="14"/>
  <c r="G19" i="14"/>
  <c r="F19" i="14"/>
  <c r="E19" i="14"/>
  <c r="D19" i="14"/>
  <c r="C19" i="14"/>
  <c r="B19" i="14"/>
  <c r="AB19" i="14" s="1"/>
  <c r="Y18" i="14"/>
  <c r="X18" i="14"/>
  <c r="W18" i="14"/>
  <c r="AD18" i="14" s="1"/>
  <c r="V18" i="14"/>
  <c r="U18" i="14"/>
  <c r="T18" i="14"/>
  <c r="S18" i="14"/>
  <c r="R18" i="14"/>
  <c r="Q18" i="14"/>
  <c r="P18" i="14"/>
  <c r="O18" i="14"/>
  <c r="N18" i="14"/>
  <c r="M18" i="14"/>
  <c r="L18" i="14"/>
  <c r="K18" i="14"/>
  <c r="J18" i="14"/>
  <c r="I18" i="14"/>
  <c r="H18" i="14"/>
  <c r="G18" i="14"/>
  <c r="F18" i="14"/>
  <c r="E18" i="14"/>
  <c r="D18" i="14"/>
  <c r="C18" i="14"/>
  <c r="B18" i="14"/>
  <c r="Y17" i="14"/>
  <c r="X17" i="14"/>
  <c r="W17" i="14"/>
  <c r="V17" i="14"/>
  <c r="U17" i="14"/>
  <c r="T17" i="14"/>
  <c r="S17" i="14"/>
  <c r="R17" i="14"/>
  <c r="AD17" i="14" s="1"/>
  <c r="Q17" i="14"/>
  <c r="P17" i="14"/>
  <c r="O17" i="14"/>
  <c r="N17" i="14"/>
  <c r="M17" i="14"/>
  <c r="L17" i="14"/>
  <c r="K17" i="14"/>
  <c r="J17" i="14"/>
  <c r="AC17" i="14" s="1"/>
  <c r="I17" i="14"/>
  <c r="H17" i="14"/>
  <c r="G17" i="14"/>
  <c r="F17" i="14"/>
  <c r="E17" i="14"/>
  <c r="D17" i="14"/>
  <c r="C17" i="14"/>
  <c r="B17" i="14"/>
  <c r="H17" i="4" s="1"/>
  <c r="Y16" i="14"/>
  <c r="X16" i="14"/>
  <c r="W16" i="14"/>
  <c r="V16" i="14"/>
  <c r="U16" i="14"/>
  <c r="T16" i="14"/>
  <c r="S16" i="14"/>
  <c r="R16" i="14"/>
  <c r="AD16" i="14" s="1"/>
  <c r="Q16" i="14"/>
  <c r="P16" i="14"/>
  <c r="O16" i="14"/>
  <c r="N16" i="14"/>
  <c r="M16" i="14"/>
  <c r="L16" i="14"/>
  <c r="K16" i="14"/>
  <c r="AC16" i="14" s="1"/>
  <c r="J16" i="14"/>
  <c r="I16" i="14"/>
  <c r="H16" i="14"/>
  <c r="G16" i="14"/>
  <c r="F16" i="14"/>
  <c r="E16" i="14"/>
  <c r="D16" i="14"/>
  <c r="C16" i="14"/>
  <c r="B16" i="14"/>
  <c r="AB16" i="14" s="1"/>
  <c r="Y15" i="14"/>
  <c r="X15" i="14"/>
  <c r="W15" i="14"/>
  <c r="V15" i="14"/>
  <c r="U15" i="14"/>
  <c r="T15" i="14"/>
  <c r="S15" i="14"/>
  <c r="R15" i="14"/>
  <c r="Q15" i="14"/>
  <c r="P15" i="14"/>
  <c r="O15" i="14"/>
  <c r="N15" i="14"/>
  <c r="M15" i="14"/>
  <c r="L15" i="14"/>
  <c r="K15" i="14"/>
  <c r="J15" i="14"/>
  <c r="I15" i="14"/>
  <c r="H15" i="14"/>
  <c r="G15" i="14"/>
  <c r="F15" i="14"/>
  <c r="E15" i="14"/>
  <c r="D15" i="14"/>
  <c r="C15" i="14"/>
  <c r="B15" i="14"/>
  <c r="Y14" i="14"/>
  <c r="X14" i="14"/>
  <c r="W14" i="14"/>
  <c r="V14" i="14"/>
  <c r="U14" i="14"/>
  <c r="T14" i="14"/>
  <c r="S14" i="14"/>
  <c r="R14" i="14"/>
  <c r="Q14" i="14"/>
  <c r="P14" i="14"/>
  <c r="O14" i="14"/>
  <c r="N14" i="14"/>
  <c r="M14" i="14"/>
  <c r="L14" i="14"/>
  <c r="K14" i="14"/>
  <c r="AC14" i="14" s="1"/>
  <c r="J14" i="14"/>
  <c r="I14" i="4" s="1"/>
  <c r="I14" i="14"/>
  <c r="H14" i="14"/>
  <c r="G14" i="14"/>
  <c r="F14" i="14"/>
  <c r="E14" i="14"/>
  <c r="D14" i="14"/>
  <c r="C14" i="14"/>
  <c r="B14" i="14"/>
  <c r="H14" i="4" s="1"/>
  <c r="Q14" i="4" s="1"/>
  <c r="AC13" i="14"/>
  <c r="Y13" i="14"/>
  <c r="X13" i="14"/>
  <c r="W13" i="14"/>
  <c r="V13" i="14"/>
  <c r="U13" i="14"/>
  <c r="T13" i="14"/>
  <c r="S13" i="14"/>
  <c r="AD13" i="14" s="1"/>
  <c r="R13" i="14"/>
  <c r="Q13" i="14"/>
  <c r="P13" i="14"/>
  <c r="O13" i="14"/>
  <c r="N13" i="14"/>
  <c r="M13" i="14"/>
  <c r="L13" i="14"/>
  <c r="K13" i="14"/>
  <c r="J13" i="14"/>
  <c r="I13" i="14"/>
  <c r="H13" i="14"/>
  <c r="G13" i="14"/>
  <c r="F13" i="14"/>
  <c r="E13" i="14"/>
  <c r="D13" i="14"/>
  <c r="C13" i="14"/>
  <c r="B13" i="14"/>
  <c r="AB13" i="14" s="1"/>
  <c r="Y12" i="14"/>
  <c r="X12" i="14"/>
  <c r="W12" i="14"/>
  <c r="V12" i="14"/>
  <c r="U12" i="14"/>
  <c r="T12" i="14"/>
  <c r="S12" i="14"/>
  <c r="R12" i="14"/>
  <c r="Q12" i="14"/>
  <c r="P12" i="14"/>
  <c r="O12" i="14"/>
  <c r="N12" i="14"/>
  <c r="M12" i="14"/>
  <c r="L12" i="14"/>
  <c r="K12" i="14"/>
  <c r="J12" i="14"/>
  <c r="I12" i="14"/>
  <c r="H12" i="14"/>
  <c r="G12" i="14"/>
  <c r="F12" i="14"/>
  <c r="E12" i="14"/>
  <c r="D12" i="14"/>
  <c r="C12" i="14"/>
  <c r="B12" i="14"/>
  <c r="AD11" i="14"/>
  <c r="Y11" i="14"/>
  <c r="X11" i="14"/>
  <c r="W11" i="14"/>
  <c r="V11" i="14"/>
  <c r="U11" i="14"/>
  <c r="T11" i="14"/>
  <c r="S11" i="14"/>
  <c r="R11" i="14"/>
  <c r="J11" i="4" s="1"/>
  <c r="Q11" i="14"/>
  <c r="P11" i="14"/>
  <c r="O11" i="14"/>
  <c r="N11" i="14"/>
  <c r="M11" i="14"/>
  <c r="L11" i="14"/>
  <c r="K11" i="14"/>
  <c r="J11" i="14"/>
  <c r="I11" i="4" s="1"/>
  <c r="I11" i="14"/>
  <c r="H11" i="14"/>
  <c r="G11" i="14"/>
  <c r="F11" i="14"/>
  <c r="E11" i="14"/>
  <c r="D11" i="14"/>
  <c r="C11" i="14"/>
  <c r="B11" i="14"/>
  <c r="H11" i="4" s="1"/>
  <c r="Y10" i="14"/>
  <c r="X10" i="14"/>
  <c r="W10" i="14"/>
  <c r="V10" i="14"/>
  <c r="U10" i="14"/>
  <c r="T10" i="14"/>
  <c r="AD10" i="14" s="1"/>
  <c r="S10" i="14"/>
  <c r="R10" i="14"/>
  <c r="Q10" i="14"/>
  <c r="P10" i="14"/>
  <c r="O10" i="14"/>
  <c r="N10" i="14"/>
  <c r="M10" i="14"/>
  <c r="L10" i="14"/>
  <c r="K10" i="14"/>
  <c r="J10" i="14"/>
  <c r="I10" i="14"/>
  <c r="H10" i="14"/>
  <c r="G10" i="14"/>
  <c r="F10" i="14"/>
  <c r="E10" i="14"/>
  <c r="D10" i="14"/>
  <c r="C10" i="14"/>
  <c r="B10" i="14"/>
  <c r="Y116" i="13"/>
  <c r="X116" i="13"/>
  <c r="W116" i="13"/>
  <c r="V116" i="13"/>
  <c r="U116" i="13"/>
  <c r="T116" i="13"/>
  <c r="S116" i="13"/>
  <c r="R116" i="13"/>
  <c r="Q116" i="13"/>
  <c r="P116" i="13"/>
  <c r="O116" i="13"/>
  <c r="N116" i="13"/>
  <c r="M116" i="13"/>
  <c r="L116" i="13"/>
  <c r="K116" i="13"/>
  <c r="J116" i="13"/>
  <c r="I116" i="13"/>
  <c r="H116" i="13"/>
  <c r="G116" i="13"/>
  <c r="F116" i="13"/>
  <c r="E116" i="13"/>
  <c r="D116" i="13"/>
  <c r="C116" i="13"/>
  <c r="B116" i="13"/>
  <c r="E116" i="4" s="1"/>
  <c r="Y115" i="13"/>
  <c r="X115" i="13"/>
  <c r="W115" i="13"/>
  <c r="V115" i="13"/>
  <c r="U115" i="13"/>
  <c r="T115" i="13"/>
  <c r="S115" i="13"/>
  <c r="R115" i="13"/>
  <c r="G115" i="4" s="1"/>
  <c r="Q115" i="13"/>
  <c r="P115" i="13"/>
  <c r="O115" i="13"/>
  <c r="N115" i="13"/>
  <c r="M115" i="13"/>
  <c r="L115" i="13"/>
  <c r="K115" i="13"/>
  <c r="J115" i="13"/>
  <c r="F115" i="4" s="1"/>
  <c r="N115" i="4" s="1"/>
  <c r="I115" i="13"/>
  <c r="H115" i="13"/>
  <c r="G115" i="13"/>
  <c r="F115" i="13"/>
  <c r="E115" i="13"/>
  <c r="D115" i="13"/>
  <c r="C115" i="13"/>
  <c r="B115" i="13"/>
  <c r="AB115" i="13" s="1"/>
  <c r="Y114" i="13"/>
  <c r="X114" i="13"/>
  <c r="W114" i="13"/>
  <c r="V114" i="13"/>
  <c r="U114" i="13"/>
  <c r="T114" i="13"/>
  <c r="S114" i="13"/>
  <c r="R114" i="13"/>
  <c r="Q114" i="13"/>
  <c r="P114" i="13"/>
  <c r="O114" i="13"/>
  <c r="N114" i="13"/>
  <c r="M114" i="13"/>
  <c r="L114" i="13"/>
  <c r="K114" i="13"/>
  <c r="J114" i="13"/>
  <c r="I114" i="13"/>
  <c r="H114" i="13"/>
  <c r="G114" i="13"/>
  <c r="F114" i="13"/>
  <c r="E114" i="13"/>
  <c r="D114" i="13"/>
  <c r="C114" i="13"/>
  <c r="B114" i="13"/>
  <c r="Y113" i="13"/>
  <c r="X113" i="13"/>
  <c r="W113" i="13"/>
  <c r="V113" i="13"/>
  <c r="U113" i="13"/>
  <c r="T113" i="13"/>
  <c r="S113" i="13"/>
  <c r="R113" i="13"/>
  <c r="Q113" i="13"/>
  <c r="P113" i="13"/>
  <c r="O113" i="13"/>
  <c r="N113" i="13"/>
  <c r="M113" i="13"/>
  <c r="L113" i="13"/>
  <c r="K113" i="13"/>
  <c r="AC113" i="13" s="1"/>
  <c r="J113" i="13"/>
  <c r="F113" i="4" s="1"/>
  <c r="I113" i="13"/>
  <c r="H113" i="13"/>
  <c r="G113" i="13"/>
  <c r="F113" i="13"/>
  <c r="E113" i="13"/>
  <c r="D113" i="13"/>
  <c r="C113" i="13"/>
  <c r="B113" i="13"/>
  <c r="AB113" i="13" s="1"/>
  <c r="Y112" i="13"/>
  <c r="X112" i="13"/>
  <c r="W112" i="13"/>
  <c r="V112" i="13"/>
  <c r="U112" i="13"/>
  <c r="T112" i="13"/>
  <c r="S112" i="13"/>
  <c r="AD112" i="13" s="1"/>
  <c r="R112" i="13"/>
  <c r="Q112" i="13"/>
  <c r="P112" i="13"/>
  <c r="O112" i="13"/>
  <c r="N112" i="13"/>
  <c r="M112" i="13"/>
  <c r="L112" i="13"/>
  <c r="K112" i="13"/>
  <c r="AC112" i="13" s="1"/>
  <c r="J112" i="13"/>
  <c r="I112" i="13"/>
  <c r="H112" i="13"/>
  <c r="G112" i="13"/>
  <c r="F112" i="13"/>
  <c r="E112" i="13"/>
  <c r="D112" i="13"/>
  <c r="C112" i="13"/>
  <c r="B112" i="13"/>
  <c r="Y111" i="13"/>
  <c r="X111" i="13"/>
  <c r="W111" i="13"/>
  <c r="V111" i="13"/>
  <c r="U111" i="13"/>
  <c r="T111" i="13"/>
  <c r="S111" i="13"/>
  <c r="R111" i="13"/>
  <c r="Q111" i="13"/>
  <c r="P111" i="13"/>
  <c r="O111" i="13"/>
  <c r="N111" i="13"/>
  <c r="M111" i="13"/>
  <c r="L111" i="13"/>
  <c r="K111" i="13"/>
  <c r="J111" i="13"/>
  <c r="I111" i="13"/>
  <c r="H111" i="13"/>
  <c r="G111" i="13"/>
  <c r="F111" i="13"/>
  <c r="E111" i="13"/>
  <c r="D111" i="13"/>
  <c r="C111" i="13"/>
  <c r="B111" i="13"/>
  <c r="Y110" i="13"/>
  <c r="X110" i="13"/>
  <c r="W110" i="13"/>
  <c r="V110" i="13"/>
  <c r="U110" i="13"/>
  <c r="T110" i="13"/>
  <c r="S110" i="13"/>
  <c r="R110" i="13"/>
  <c r="AD110" i="13" s="1"/>
  <c r="Q110" i="13"/>
  <c r="P110" i="13"/>
  <c r="O110" i="13"/>
  <c r="N110" i="13"/>
  <c r="M110" i="13"/>
  <c r="L110" i="13"/>
  <c r="K110" i="13"/>
  <c r="J110" i="13"/>
  <c r="AC110" i="13" s="1"/>
  <c r="I110" i="13"/>
  <c r="AB110" i="13" s="1"/>
  <c r="H110" i="13"/>
  <c r="G110" i="13"/>
  <c r="F110" i="13"/>
  <c r="E110" i="13"/>
  <c r="D110" i="13"/>
  <c r="C110" i="13"/>
  <c r="B110" i="13"/>
  <c r="Y109" i="13"/>
  <c r="X109" i="13"/>
  <c r="W109" i="13"/>
  <c r="AD109" i="13" s="1"/>
  <c r="V109" i="13"/>
  <c r="U109" i="13"/>
  <c r="T109" i="13"/>
  <c r="S109" i="13"/>
  <c r="R109" i="13"/>
  <c r="Q109" i="13"/>
  <c r="P109" i="13"/>
  <c r="O109" i="13"/>
  <c r="N109" i="13"/>
  <c r="M109" i="13"/>
  <c r="L109" i="13"/>
  <c r="K109" i="13"/>
  <c r="J109" i="13"/>
  <c r="I109" i="13"/>
  <c r="H109" i="13"/>
  <c r="G109" i="13"/>
  <c r="F109" i="13"/>
  <c r="E109" i="13"/>
  <c r="D109" i="13"/>
  <c r="C109" i="13"/>
  <c r="B109" i="13"/>
  <c r="Y108" i="13"/>
  <c r="X108" i="13"/>
  <c r="W108" i="13"/>
  <c r="V108" i="13"/>
  <c r="U108" i="13"/>
  <c r="T108" i="13"/>
  <c r="S108" i="13"/>
  <c r="R108" i="13"/>
  <c r="AD108" i="13" s="1"/>
  <c r="Q108" i="13"/>
  <c r="P108" i="13"/>
  <c r="O108" i="13"/>
  <c r="N108" i="13"/>
  <c r="M108" i="13"/>
  <c r="L108" i="13"/>
  <c r="K108" i="13"/>
  <c r="J108" i="13"/>
  <c r="I108" i="13"/>
  <c r="H108" i="13"/>
  <c r="G108" i="13"/>
  <c r="F108" i="13"/>
  <c r="E108" i="13"/>
  <c r="D108" i="13"/>
  <c r="C108" i="13"/>
  <c r="B108" i="13"/>
  <c r="E108" i="4" s="1"/>
  <c r="Y107" i="13"/>
  <c r="X107" i="13"/>
  <c r="W107" i="13"/>
  <c r="V107" i="13"/>
  <c r="U107" i="13"/>
  <c r="T107" i="13"/>
  <c r="S107" i="13"/>
  <c r="R107" i="13"/>
  <c r="G107" i="4" s="1"/>
  <c r="Q107" i="13"/>
  <c r="P107" i="13"/>
  <c r="O107" i="13"/>
  <c r="N107" i="13"/>
  <c r="M107" i="13"/>
  <c r="L107" i="13"/>
  <c r="K107" i="13"/>
  <c r="AC107" i="13" s="1"/>
  <c r="J107" i="13"/>
  <c r="F107" i="4" s="1"/>
  <c r="N107" i="4" s="1"/>
  <c r="I107" i="13"/>
  <c r="H107" i="13"/>
  <c r="G107" i="13"/>
  <c r="F107" i="13"/>
  <c r="E107" i="13"/>
  <c r="D107" i="13"/>
  <c r="C107" i="13"/>
  <c r="B107" i="13"/>
  <c r="Y106" i="13"/>
  <c r="X106" i="13"/>
  <c r="W106" i="13"/>
  <c r="V106" i="13"/>
  <c r="U106" i="13"/>
  <c r="T106" i="13"/>
  <c r="S106" i="13"/>
  <c r="R106" i="13"/>
  <c r="Q106" i="13"/>
  <c r="P106" i="13"/>
  <c r="O106" i="13"/>
  <c r="N106" i="13"/>
  <c r="M106" i="13"/>
  <c r="L106" i="13"/>
  <c r="K106" i="13"/>
  <c r="J106" i="13"/>
  <c r="I106" i="13"/>
  <c r="H106" i="13"/>
  <c r="G106" i="13"/>
  <c r="F106" i="13"/>
  <c r="E106" i="13"/>
  <c r="D106" i="13"/>
  <c r="C106" i="13"/>
  <c r="B106" i="13"/>
  <c r="Y105" i="13"/>
  <c r="X105" i="13"/>
  <c r="W105" i="13"/>
  <c r="V105" i="13"/>
  <c r="U105" i="13"/>
  <c r="T105" i="13"/>
  <c r="S105" i="13"/>
  <c r="R105" i="13"/>
  <c r="Q105" i="13"/>
  <c r="P105" i="13"/>
  <c r="O105" i="13"/>
  <c r="N105" i="13"/>
  <c r="M105" i="13"/>
  <c r="L105" i="13"/>
  <c r="K105" i="13"/>
  <c r="AC105" i="13" s="1"/>
  <c r="J105" i="13"/>
  <c r="F105" i="4" s="1"/>
  <c r="I105" i="13"/>
  <c r="H105" i="13"/>
  <c r="G105" i="13"/>
  <c r="F105" i="13"/>
  <c r="E105" i="13"/>
  <c r="D105" i="13"/>
  <c r="C105" i="13"/>
  <c r="B105" i="13"/>
  <c r="AB105" i="13" s="1"/>
  <c r="AC104" i="13"/>
  <c r="Y104" i="13"/>
  <c r="X104" i="13"/>
  <c r="W104" i="13"/>
  <c r="V104" i="13"/>
  <c r="U104" i="13"/>
  <c r="T104" i="13"/>
  <c r="S104" i="13"/>
  <c r="AD104" i="13" s="1"/>
  <c r="R104" i="13"/>
  <c r="Q104" i="13"/>
  <c r="P104" i="13"/>
  <c r="O104" i="13"/>
  <c r="N104" i="13"/>
  <c r="M104" i="13"/>
  <c r="L104" i="13"/>
  <c r="K104" i="13"/>
  <c r="J104" i="13"/>
  <c r="I104" i="13"/>
  <c r="H104" i="13"/>
  <c r="G104" i="13"/>
  <c r="F104" i="13"/>
  <c r="E104" i="13"/>
  <c r="D104" i="13"/>
  <c r="C104" i="13"/>
  <c r="B104" i="13"/>
  <c r="AB104" i="13" s="1"/>
  <c r="Y103" i="13"/>
  <c r="X103" i="13"/>
  <c r="W103" i="13"/>
  <c r="V103" i="13"/>
  <c r="U103" i="13"/>
  <c r="T103" i="13"/>
  <c r="S103" i="13"/>
  <c r="R103" i="13"/>
  <c r="Q103" i="13"/>
  <c r="P103" i="13"/>
  <c r="O103" i="13"/>
  <c r="N103" i="13"/>
  <c r="M103" i="13"/>
  <c r="L103" i="13"/>
  <c r="K103" i="13"/>
  <c r="J103" i="13"/>
  <c r="I103" i="13"/>
  <c r="H103" i="13"/>
  <c r="G103" i="13"/>
  <c r="F103" i="13"/>
  <c r="E103" i="13"/>
  <c r="D103" i="13"/>
  <c r="C103" i="13"/>
  <c r="B103" i="13"/>
  <c r="AD102" i="13"/>
  <c r="Y102" i="13"/>
  <c r="X102" i="13"/>
  <c r="W102" i="13"/>
  <c r="V102" i="13"/>
  <c r="U102" i="13"/>
  <c r="T102" i="13"/>
  <c r="S102" i="13"/>
  <c r="R102" i="13"/>
  <c r="G102" i="4" s="1"/>
  <c r="Q102" i="13"/>
  <c r="P102" i="13"/>
  <c r="O102" i="13"/>
  <c r="N102" i="13"/>
  <c r="M102" i="13"/>
  <c r="L102" i="13"/>
  <c r="K102" i="13"/>
  <c r="J102" i="13"/>
  <c r="AC102" i="13" s="1"/>
  <c r="I102" i="13"/>
  <c r="H102" i="13"/>
  <c r="G102" i="13"/>
  <c r="F102" i="13"/>
  <c r="E102" i="13"/>
  <c r="D102" i="13"/>
  <c r="C102" i="13"/>
  <c r="B102" i="13"/>
  <c r="AB102" i="13" s="1"/>
  <c r="Y101" i="13"/>
  <c r="X101" i="13"/>
  <c r="W101" i="13"/>
  <c r="V101" i="13"/>
  <c r="U101" i="13"/>
  <c r="AD101" i="13" s="1"/>
  <c r="T101" i="13"/>
  <c r="S101" i="13"/>
  <c r="R101" i="13"/>
  <c r="Q101" i="13"/>
  <c r="P101" i="13"/>
  <c r="O101" i="13"/>
  <c r="N101" i="13"/>
  <c r="M101" i="13"/>
  <c r="L101" i="13"/>
  <c r="K101" i="13"/>
  <c r="J101" i="13"/>
  <c r="I101" i="13"/>
  <c r="H101" i="13"/>
  <c r="G101" i="13"/>
  <c r="F101" i="13"/>
  <c r="E101" i="13"/>
  <c r="D101" i="13"/>
  <c r="C101" i="13"/>
  <c r="B101" i="13"/>
  <c r="Y100" i="13"/>
  <c r="X100" i="13"/>
  <c r="W100" i="13"/>
  <c r="V100" i="13"/>
  <c r="U100" i="13"/>
  <c r="T100" i="13"/>
  <c r="S100" i="13"/>
  <c r="R100" i="13"/>
  <c r="Q100" i="13"/>
  <c r="P100" i="13"/>
  <c r="O100" i="13"/>
  <c r="N100" i="13"/>
  <c r="M100" i="13"/>
  <c r="L100" i="13"/>
  <c r="K100" i="13"/>
  <c r="J100" i="13"/>
  <c r="I100" i="13"/>
  <c r="H100" i="13"/>
  <c r="G100" i="13"/>
  <c r="F100" i="13"/>
  <c r="E100" i="13"/>
  <c r="D100" i="13"/>
  <c r="C100" i="13"/>
  <c r="B100" i="13"/>
  <c r="E100" i="4" s="1"/>
  <c r="Y99" i="13"/>
  <c r="X99" i="13"/>
  <c r="W99" i="13"/>
  <c r="V99" i="13"/>
  <c r="U99" i="13"/>
  <c r="T99" i="13"/>
  <c r="S99" i="13"/>
  <c r="R99" i="13"/>
  <c r="G99" i="4" s="1"/>
  <c r="Q99" i="13"/>
  <c r="P99" i="13"/>
  <c r="O99" i="13"/>
  <c r="N99" i="13"/>
  <c r="M99" i="13"/>
  <c r="L99" i="13"/>
  <c r="K99" i="13"/>
  <c r="J99" i="13"/>
  <c r="F99" i="4" s="1"/>
  <c r="N99" i="4" s="1"/>
  <c r="I99" i="13"/>
  <c r="H99" i="13"/>
  <c r="G99" i="13"/>
  <c r="F99" i="13"/>
  <c r="E99" i="13"/>
  <c r="D99" i="13"/>
  <c r="C99" i="13"/>
  <c r="B99" i="13"/>
  <c r="Y98" i="13"/>
  <c r="X98" i="13"/>
  <c r="W98" i="13"/>
  <c r="V98" i="13"/>
  <c r="U98" i="13"/>
  <c r="T98" i="13"/>
  <c r="S98" i="13"/>
  <c r="R98" i="13"/>
  <c r="Q98" i="13"/>
  <c r="P98" i="13"/>
  <c r="O98" i="13"/>
  <c r="N98" i="13"/>
  <c r="M98" i="13"/>
  <c r="L98" i="13"/>
  <c r="K98" i="13"/>
  <c r="J98" i="13"/>
  <c r="I98" i="13"/>
  <c r="H98" i="13"/>
  <c r="G98" i="13"/>
  <c r="F98" i="13"/>
  <c r="E98" i="13"/>
  <c r="D98" i="13"/>
  <c r="C98" i="13"/>
  <c r="B98" i="13"/>
  <c r="Y97" i="13"/>
  <c r="X97" i="13"/>
  <c r="W97" i="13"/>
  <c r="V97" i="13"/>
  <c r="U97" i="13"/>
  <c r="T97" i="13"/>
  <c r="S97" i="13"/>
  <c r="R97" i="13"/>
  <c r="Q97" i="13"/>
  <c r="P97" i="13"/>
  <c r="O97" i="13"/>
  <c r="N97" i="13"/>
  <c r="M97" i="13"/>
  <c r="L97" i="13"/>
  <c r="K97" i="13"/>
  <c r="AC97" i="13" s="1"/>
  <c r="J97" i="13"/>
  <c r="F97" i="4" s="1"/>
  <c r="I97" i="13"/>
  <c r="H97" i="13"/>
  <c r="G97" i="13"/>
  <c r="F97" i="13"/>
  <c r="E97" i="13"/>
  <c r="D97" i="13"/>
  <c r="C97" i="13"/>
  <c r="B97" i="13"/>
  <c r="AB97" i="13" s="1"/>
  <c r="Y96" i="13"/>
  <c r="X96" i="13"/>
  <c r="W96" i="13"/>
  <c r="V96" i="13"/>
  <c r="U96" i="13"/>
  <c r="T96" i="13"/>
  <c r="S96" i="13"/>
  <c r="AD96" i="13" s="1"/>
  <c r="R96" i="13"/>
  <c r="Q96" i="13"/>
  <c r="P96" i="13"/>
  <c r="O96" i="13"/>
  <c r="N96" i="13"/>
  <c r="M96" i="13"/>
  <c r="L96" i="13"/>
  <c r="K96" i="13"/>
  <c r="AC96" i="13" s="1"/>
  <c r="J96" i="13"/>
  <c r="I96" i="13"/>
  <c r="H96" i="13"/>
  <c r="G96" i="13"/>
  <c r="F96" i="13"/>
  <c r="E96" i="13"/>
  <c r="D96" i="13"/>
  <c r="C96" i="13"/>
  <c r="B96" i="13"/>
  <c r="Y95" i="13"/>
  <c r="X95" i="13"/>
  <c r="W95" i="13"/>
  <c r="V95" i="13"/>
  <c r="U95" i="13"/>
  <c r="T95" i="13"/>
  <c r="S95" i="13"/>
  <c r="R95" i="13"/>
  <c r="Q95" i="13"/>
  <c r="P95" i="13"/>
  <c r="O95" i="13"/>
  <c r="N95" i="13"/>
  <c r="M95" i="13"/>
  <c r="L95" i="13"/>
  <c r="K95" i="13"/>
  <c r="J95" i="13"/>
  <c r="I95" i="13"/>
  <c r="H95" i="13"/>
  <c r="G95" i="13"/>
  <c r="F95" i="13"/>
  <c r="E95" i="13"/>
  <c r="D95" i="13"/>
  <c r="C95" i="13"/>
  <c r="B95" i="13"/>
  <c r="Y94" i="13"/>
  <c r="X94" i="13"/>
  <c r="W94" i="13"/>
  <c r="V94" i="13"/>
  <c r="U94" i="13"/>
  <c r="T94" i="13"/>
  <c r="S94" i="13"/>
  <c r="R94" i="13"/>
  <c r="AD94" i="13" s="1"/>
  <c r="Q94" i="13"/>
  <c r="P94" i="13"/>
  <c r="O94" i="13"/>
  <c r="N94" i="13"/>
  <c r="M94" i="13"/>
  <c r="L94" i="13"/>
  <c r="K94" i="13"/>
  <c r="J94" i="13"/>
  <c r="AC94" i="13" s="1"/>
  <c r="I94" i="13"/>
  <c r="H94" i="13"/>
  <c r="G94" i="13"/>
  <c r="F94" i="13"/>
  <c r="E94" i="13"/>
  <c r="D94" i="13"/>
  <c r="C94" i="13"/>
  <c r="B94" i="13"/>
  <c r="AB94" i="13" s="1"/>
  <c r="Y93" i="13"/>
  <c r="X93" i="13"/>
  <c r="W93" i="13"/>
  <c r="AD93" i="13" s="1"/>
  <c r="V93" i="13"/>
  <c r="U93" i="13"/>
  <c r="T93" i="13"/>
  <c r="S93" i="13"/>
  <c r="R93" i="13"/>
  <c r="Q93" i="13"/>
  <c r="P93" i="13"/>
  <c r="O93" i="13"/>
  <c r="N93" i="13"/>
  <c r="M93" i="13"/>
  <c r="L93" i="13"/>
  <c r="K93" i="13"/>
  <c r="J93" i="13"/>
  <c r="I93" i="13"/>
  <c r="H93" i="13"/>
  <c r="G93" i="13"/>
  <c r="F93" i="13"/>
  <c r="E93" i="13"/>
  <c r="D93" i="13"/>
  <c r="C93" i="13"/>
  <c r="B93" i="13"/>
  <c r="Y92" i="13"/>
  <c r="X92" i="13"/>
  <c r="W92" i="13"/>
  <c r="V92" i="13"/>
  <c r="U92" i="13"/>
  <c r="T92" i="13"/>
  <c r="S92" i="13"/>
  <c r="R92" i="13"/>
  <c r="AD92" i="13" s="1"/>
  <c r="Q92" i="13"/>
  <c r="P92" i="13"/>
  <c r="O92" i="13"/>
  <c r="N92" i="13"/>
  <c r="M92" i="13"/>
  <c r="L92" i="13"/>
  <c r="K92" i="13"/>
  <c r="J92" i="13"/>
  <c r="I92" i="13"/>
  <c r="H92" i="13"/>
  <c r="G92" i="13"/>
  <c r="F92" i="13"/>
  <c r="E92" i="13"/>
  <c r="D92" i="13"/>
  <c r="C92" i="13"/>
  <c r="B92" i="13"/>
  <c r="E92" i="4" s="1"/>
  <c r="Y91" i="13"/>
  <c r="X91" i="13"/>
  <c r="W91" i="13"/>
  <c r="V91" i="13"/>
  <c r="U91" i="13"/>
  <c r="T91" i="13"/>
  <c r="S91" i="13"/>
  <c r="R91" i="13"/>
  <c r="G91" i="4" s="1"/>
  <c r="Q91" i="13"/>
  <c r="P91" i="13"/>
  <c r="O91" i="13"/>
  <c r="N91" i="13"/>
  <c r="M91" i="13"/>
  <c r="AC91" i="13" s="1"/>
  <c r="L91" i="13"/>
  <c r="K91" i="13"/>
  <c r="J91" i="13"/>
  <c r="F91" i="4" s="1"/>
  <c r="N91" i="4" s="1"/>
  <c r="I91" i="13"/>
  <c r="H91" i="13"/>
  <c r="G91" i="13"/>
  <c r="F91" i="13"/>
  <c r="E91" i="13"/>
  <c r="D91" i="13"/>
  <c r="C91" i="13"/>
  <c r="B91" i="13"/>
  <c r="Y90" i="13"/>
  <c r="X90" i="13"/>
  <c r="W90" i="13"/>
  <c r="V90" i="13"/>
  <c r="U90" i="13"/>
  <c r="T90" i="13"/>
  <c r="S90" i="13"/>
  <c r="R90" i="13"/>
  <c r="Q90" i="13"/>
  <c r="P90" i="13"/>
  <c r="O90" i="13"/>
  <c r="N90" i="13"/>
  <c r="M90" i="13"/>
  <c r="L90" i="13"/>
  <c r="K90" i="13"/>
  <c r="J90" i="13"/>
  <c r="I90" i="13"/>
  <c r="H90" i="13"/>
  <c r="G90" i="13"/>
  <c r="F90" i="13"/>
  <c r="E90" i="13"/>
  <c r="D90" i="13"/>
  <c r="C90" i="13"/>
  <c r="B90" i="13"/>
  <c r="Y89" i="13"/>
  <c r="X89" i="13"/>
  <c r="W89" i="13"/>
  <c r="V89" i="13"/>
  <c r="U89" i="13"/>
  <c r="T89" i="13"/>
  <c r="S89" i="13"/>
  <c r="R89" i="13"/>
  <c r="Q89" i="13"/>
  <c r="P89" i="13"/>
  <c r="O89" i="13"/>
  <c r="N89" i="13"/>
  <c r="M89" i="13"/>
  <c r="L89" i="13"/>
  <c r="K89" i="13"/>
  <c r="AC89" i="13" s="1"/>
  <c r="J89" i="13"/>
  <c r="F89" i="4" s="1"/>
  <c r="I89" i="13"/>
  <c r="H89" i="13"/>
  <c r="G89" i="13"/>
  <c r="F89" i="13"/>
  <c r="E89" i="13"/>
  <c r="D89" i="13"/>
  <c r="C89" i="13"/>
  <c r="B89" i="13"/>
  <c r="AB89" i="13" s="1"/>
  <c r="AC88" i="13"/>
  <c r="Y88" i="13"/>
  <c r="X88" i="13"/>
  <c r="W88" i="13"/>
  <c r="V88" i="13"/>
  <c r="U88" i="13"/>
  <c r="T88" i="13"/>
  <c r="S88" i="13"/>
  <c r="AD88" i="13" s="1"/>
  <c r="R88" i="13"/>
  <c r="Q88" i="13"/>
  <c r="P88" i="13"/>
  <c r="O88" i="13"/>
  <c r="N88" i="13"/>
  <c r="M88" i="13"/>
  <c r="L88" i="13"/>
  <c r="K88" i="13"/>
  <c r="J88" i="13"/>
  <c r="I88" i="13"/>
  <c r="H88" i="13"/>
  <c r="G88" i="13"/>
  <c r="F88" i="13"/>
  <c r="E88" i="13"/>
  <c r="D88" i="13"/>
  <c r="C88" i="13"/>
  <c r="B88" i="13"/>
  <c r="AB88" i="13" s="1"/>
  <c r="Y87" i="13"/>
  <c r="X87" i="13"/>
  <c r="W87" i="13"/>
  <c r="V87" i="13"/>
  <c r="U87" i="13"/>
  <c r="T87" i="13"/>
  <c r="S87" i="13"/>
  <c r="R87" i="13"/>
  <c r="Q87" i="13"/>
  <c r="P87" i="13"/>
  <c r="O87" i="13"/>
  <c r="N87" i="13"/>
  <c r="M87" i="13"/>
  <c r="L87" i="13"/>
  <c r="K87" i="13"/>
  <c r="J87" i="13"/>
  <c r="I87" i="13"/>
  <c r="H87" i="13"/>
  <c r="G87" i="13"/>
  <c r="F87" i="13"/>
  <c r="E87" i="13"/>
  <c r="D87" i="13"/>
  <c r="C87" i="13"/>
  <c r="B87" i="13"/>
  <c r="Y86" i="13"/>
  <c r="X86" i="13"/>
  <c r="W86" i="13"/>
  <c r="V86" i="13"/>
  <c r="U86" i="13"/>
  <c r="T86" i="13"/>
  <c r="AD86" i="13" s="1"/>
  <c r="S86" i="13"/>
  <c r="R86" i="13"/>
  <c r="Q86" i="13"/>
  <c r="P86" i="13"/>
  <c r="O86" i="13"/>
  <c r="N86" i="13"/>
  <c r="M86" i="13"/>
  <c r="L86" i="13"/>
  <c r="K86" i="13"/>
  <c r="J86" i="13"/>
  <c r="AC86" i="13" s="1"/>
  <c r="I86" i="13"/>
  <c r="H86" i="13"/>
  <c r="G86" i="13"/>
  <c r="F86" i="13"/>
  <c r="E86" i="13"/>
  <c r="D86" i="13"/>
  <c r="C86" i="13"/>
  <c r="B86" i="13"/>
  <c r="B86" i="12" s="1"/>
  <c r="Y85" i="13"/>
  <c r="X85" i="13"/>
  <c r="W85" i="13"/>
  <c r="V85" i="13"/>
  <c r="U85" i="13"/>
  <c r="AD85" i="13" s="1"/>
  <c r="T85" i="13"/>
  <c r="S85" i="13"/>
  <c r="R85" i="13"/>
  <c r="Q85" i="13"/>
  <c r="P85" i="13"/>
  <c r="O85" i="13"/>
  <c r="N85" i="13"/>
  <c r="M85" i="13"/>
  <c r="L85" i="13"/>
  <c r="K85" i="13"/>
  <c r="J85" i="13"/>
  <c r="I85" i="13"/>
  <c r="H85" i="13"/>
  <c r="G85" i="13"/>
  <c r="F85" i="13"/>
  <c r="E85" i="13"/>
  <c r="D85" i="13"/>
  <c r="C85" i="13"/>
  <c r="B85" i="13"/>
  <c r="Y84" i="13"/>
  <c r="X84" i="13"/>
  <c r="W84" i="13"/>
  <c r="V84" i="13"/>
  <c r="U84" i="13"/>
  <c r="T84" i="13"/>
  <c r="S84" i="13"/>
  <c r="R84" i="13"/>
  <c r="Q84" i="13"/>
  <c r="P84" i="13"/>
  <c r="O84" i="13"/>
  <c r="N84" i="13"/>
  <c r="M84" i="13"/>
  <c r="L84" i="13"/>
  <c r="K84" i="13"/>
  <c r="J84" i="13"/>
  <c r="I84" i="13"/>
  <c r="H84" i="13"/>
  <c r="G84" i="13"/>
  <c r="F84" i="13"/>
  <c r="E84" i="13"/>
  <c r="D84" i="13"/>
  <c r="C84" i="13"/>
  <c r="B84" i="13"/>
  <c r="E84" i="4" s="1"/>
  <c r="Y83" i="13"/>
  <c r="X83" i="13"/>
  <c r="W83" i="13"/>
  <c r="V83" i="13"/>
  <c r="U83" i="13"/>
  <c r="T83" i="13"/>
  <c r="S83" i="13"/>
  <c r="R83" i="13"/>
  <c r="G83" i="4" s="1"/>
  <c r="Q83" i="13"/>
  <c r="P83" i="13"/>
  <c r="O83" i="13"/>
  <c r="N83" i="13"/>
  <c r="M83" i="13"/>
  <c r="L83" i="13"/>
  <c r="K83" i="13"/>
  <c r="J83" i="13"/>
  <c r="F83" i="4" s="1"/>
  <c r="N83" i="4" s="1"/>
  <c r="I83" i="13"/>
  <c r="H83" i="13"/>
  <c r="G83" i="13"/>
  <c r="F83" i="13"/>
  <c r="E83" i="13"/>
  <c r="D83" i="13"/>
  <c r="C83" i="13"/>
  <c r="B83" i="13"/>
  <c r="AB83" i="13" s="1"/>
  <c r="Y82" i="13"/>
  <c r="X82" i="13"/>
  <c r="W82" i="13"/>
  <c r="V82" i="13"/>
  <c r="U82" i="13"/>
  <c r="T82" i="13"/>
  <c r="S82" i="13"/>
  <c r="R82" i="13"/>
  <c r="Q82" i="13"/>
  <c r="P82" i="13"/>
  <c r="O82" i="13"/>
  <c r="N82" i="13"/>
  <c r="M82" i="13"/>
  <c r="L82" i="13"/>
  <c r="K82" i="13"/>
  <c r="J82" i="13"/>
  <c r="I82" i="13"/>
  <c r="H82" i="13"/>
  <c r="G82" i="13"/>
  <c r="F82" i="13"/>
  <c r="E82" i="13"/>
  <c r="D82" i="13"/>
  <c r="C82" i="13"/>
  <c r="B82" i="13"/>
  <c r="Y81" i="13"/>
  <c r="X81" i="13"/>
  <c r="W81" i="13"/>
  <c r="V81" i="13"/>
  <c r="U81" i="13"/>
  <c r="T81" i="13"/>
  <c r="S81" i="13"/>
  <c r="R81" i="13"/>
  <c r="Q81" i="13"/>
  <c r="P81" i="13"/>
  <c r="O81" i="13"/>
  <c r="N81" i="13"/>
  <c r="M81" i="13"/>
  <c r="L81" i="13"/>
  <c r="K81" i="13"/>
  <c r="AC81" i="13" s="1"/>
  <c r="J81" i="13"/>
  <c r="F81" i="4" s="1"/>
  <c r="I81" i="13"/>
  <c r="H81" i="13"/>
  <c r="G81" i="13"/>
  <c r="F81" i="13"/>
  <c r="E81" i="13"/>
  <c r="D81" i="13"/>
  <c r="C81" i="13"/>
  <c r="B81" i="13"/>
  <c r="AB81" i="13" s="1"/>
  <c r="Y80" i="13"/>
  <c r="X80" i="13"/>
  <c r="W80" i="13"/>
  <c r="V80" i="13"/>
  <c r="U80" i="13"/>
  <c r="T80" i="13"/>
  <c r="S80" i="13"/>
  <c r="AD80" i="13" s="1"/>
  <c r="R80" i="13"/>
  <c r="Q80" i="13"/>
  <c r="P80" i="13"/>
  <c r="O80" i="13"/>
  <c r="N80" i="13"/>
  <c r="M80" i="13"/>
  <c r="L80" i="13"/>
  <c r="K80" i="13"/>
  <c r="AC80" i="13" s="1"/>
  <c r="J80" i="13"/>
  <c r="I80" i="13"/>
  <c r="H80" i="13"/>
  <c r="G80" i="13"/>
  <c r="F80" i="13"/>
  <c r="E80" i="13"/>
  <c r="D80" i="13"/>
  <c r="C80" i="13"/>
  <c r="B80" i="13"/>
  <c r="Y79" i="13"/>
  <c r="X79" i="13"/>
  <c r="W79" i="13"/>
  <c r="V79" i="13"/>
  <c r="U79" i="13"/>
  <c r="T79" i="13"/>
  <c r="S79" i="13"/>
  <c r="R79" i="13"/>
  <c r="Q79" i="13"/>
  <c r="P79" i="13"/>
  <c r="O79" i="13"/>
  <c r="N79" i="13"/>
  <c r="M79" i="13"/>
  <c r="L79" i="13"/>
  <c r="K79" i="13"/>
  <c r="J79" i="13"/>
  <c r="I79" i="13"/>
  <c r="H79" i="13"/>
  <c r="G79" i="13"/>
  <c r="F79" i="13"/>
  <c r="E79" i="13"/>
  <c r="D79" i="13"/>
  <c r="C79" i="13"/>
  <c r="B79" i="13"/>
  <c r="Y78" i="13"/>
  <c r="X78" i="13"/>
  <c r="W78" i="13"/>
  <c r="V78" i="13"/>
  <c r="U78" i="13"/>
  <c r="T78" i="13"/>
  <c r="S78" i="13"/>
  <c r="R78" i="13"/>
  <c r="AD78" i="13" s="1"/>
  <c r="Q78" i="13"/>
  <c r="P78" i="13"/>
  <c r="O78" i="13"/>
  <c r="N78" i="13"/>
  <c r="M78" i="13"/>
  <c r="L78" i="13"/>
  <c r="K78" i="13"/>
  <c r="J78" i="13"/>
  <c r="AC78" i="13" s="1"/>
  <c r="I78" i="13"/>
  <c r="H78" i="13"/>
  <c r="G78" i="13"/>
  <c r="F78" i="13"/>
  <c r="E78" i="13"/>
  <c r="D78" i="13"/>
  <c r="C78" i="13"/>
  <c r="B78" i="13"/>
  <c r="E78" i="4" s="1"/>
  <c r="Y77" i="13"/>
  <c r="X77" i="13"/>
  <c r="W77" i="13"/>
  <c r="AD77" i="13" s="1"/>
  <c r="V77" i="13"/>
  <c r="U77" i="13"/>
  <c r="T77" i="13"/>
  <c r="S77" i="13"/>
  <c r="R77" i="13"/>
  <c r="Q77" i="13"/>
  <c r="P77" i="13"/>
  <c r="O77" i="13"/>
  <c r="N77" i="13"/>
  <c r="M77" i="13"/>
  <c r="L77" i="13"/>
  <c r="K77" i="13"/>
  <c r="J77" i="13"/>
  <c r="I77" i="13"/>
  <c r="H77" i="13"/>
  <c r="G77" i="13"/>
  <c r="F77" i="13"/>
  <c r="E77" i="13"/>
  <c r="D77" i="13"/>
  <c r="C77" i="13"/>
  <c r="B77" i="13"/>
  <c r="Y76" i="13"/>
  <c r="X76" i="13"/>
  <c r="W76" i="13"/>
  <c r="V76" i="13"/>
  <c r="U76" i="13"/>
  <c r="T76" i="13"/>
  <c r="S76" i="13"/>
  <c r="R76" i="13"/>
  <c r="AD76" i="13" s="1"/>
  <c r="Q76" i="13"/>
  <c r="P76" i="13"/>
  <c r="O76" i="13"/>
  <c r="N76" i="13"/>
  <c r="M76" i="13"/>
  <c r="L76" i="13"/>
  <c r="K76" i="13"/>
  <c r="J76" i="13"/>
  <c r="I76" i="13"/>
  <c r="H76" i="13"/>
  <c r="G76" i="13"/>
  <c r="F76" i="13"/>
  <c r="E76" i="13"/>
  <c r="D76" i="13"/>
  <c r="C76" i="13"/>
  <c r="B76" i="13"/>
  <c r="E76" i="4" s="1"/>
  <c r="Y75" i="13"/>
  <c r="X75" i="13"/>
  <c r="W75" i="13"/>
  <c r="V75" i="13"/>
  <c r="U75" i="13"/>
  <c r="T75" i="13"/>
  <c r="S75" i="13"/>
  <c r="R75" i="13"/>
  <c r="G75" i="4" s="1"/>
  <c r="Q75" i="13"/>
  <c r="P75" i="13"/>
  <c r="O75" i="13"/>
  <c r="N75" i="13"/>
  <c r="M75" i="13"/>
  <c r="L75" i="13"/>
  <c r="K75" i="13"/>
  <c r="AC75" i="13" s="1"/>
  <c r="J75" i="13"/>
  <c r="F75" i="4" s="1"/>
  <c r="N75" i="4" s="1"/>
  <c r="I75" i="13"/>
  <c r="H75" i="13"/>
  <c r="G75" i="13"/>
  <c r="F75" i="13"/>
  <c r="E75" i="13"/>
  <c r="D75" i="13"/>
  <c r="C75" i="13"/>
  <c r="B75" i="13"/>
  <c r="Y74" i="13"/>
  <c r="X74" i="13"/>
  <c r="W74" i="13"/>
  <c r="V74" i="13"/>
  <c r="U74" i="13"/>
  <c r="T74" i="13"/>
  <c r="S74" i="13"/>
  <c r="R74" i="13"/>
  <c r="Q74" i="13"/>
  <c r="P74" i="13"/>
  <c r="O74" i="13"/>
  <c r="N74" i="13"/>
  <c r="M74" i="13"/>
  <c r="L74" i="13"/>
  <c r="K74" i="13"/>
  <c r="J74" i="13"/>
  <c r="I74" i="13"/>
  <c r="H74" i="13"/>
  <c r="G74" i="13"/>
  <c r="F74" i="13"/>
  <c r="E74" i="13"/>
  <c r="D74" i="13"/>
  <c r="C74" i="13"/>
  <c r="B74" i="13"/>
  <c r="Y73" i="13"/>
  <c r="X73" i="13"/>
  <c r="W73" i="13"/>
  <c r="V73" i="13"/>
  <c r="U73" i="13"/>
  <c r="T73" i="13"/>
  <c r="S73" i="13"/>
  <c r="R73" i="13"/>
  <c r="Q73" i="13"/>
  <c r="P73" i="13"/>
  <c r="O73" i="13"/>
  <c r="N73" i="13"/>
  <c r="M73" i="13"/>
  <c r="L73" i="13"/>
  <c r="K73" i="13"/>
  <c r="AC73" i="13" s="1"/>
  <c r="J73" i="13"/>
  <c r="F73" i="4" s="1"/>
  <c r="I73" i="13"/>
  <c r="H73" i="13"/>
  <c r="G73" i="13"/>
  <c r="F73" i="13"/>
  <c r="E73" i="13"/>
  <c r="D73" i="13"/>
  <c r="C73" i="13"/>
  <c r="B73" i="13"/>
  <c r="AB73" i="13" s="1"/>
  <c r="AC72" i="13"/>
  <c r="Y72" i="13"/>
  <c r="X72" i="13"/>
  <c r="W72" i="13"/>
  <c r="V72" i="13"/>
  <c r="U72" i="13"/>
  <c r="T72" i="13"/>
  <c r="S72" i="13"/>
  <c r="AD72" i="13" s="1"/>
  <c r="R72" i="13"/>
  <c r="Q72" i="13"/>
  <c r="P72" i="13"/>
  <c r="O72" i="13"/>
  <c r="N72" i="13"/>
  <c r="M72" i="13"/>
  <c r="L72" i="13"/>
  <c r="K72" i="13"/>
  <c r="J72" i="13"/>
  <c r="I72" i="13"/>
  <c r="H72" i="13"/>
  <c r="G72" i="13"/>
  <c r="F72" i="13"/>
  <c r="E72" i="13"/>
  <c r="D72" i="13"/>
  <c r="C72" i="13"/>
  <c r="B72" i="13"/>
  <c r="AB72" i="13" s="1"/>
  <c r="Y71" i="13"/>
  <c r="X71" i="13"/>
  <c r="W71" i="13"/>
  <c r="V71" i="13"/>
  <c r="U71" i="13"/>
  <c r="T71" i="13"/>
  <c r="S71" i="13"/>
  <c r="R71" i="13"/>
  <c r="Q71" i="13"/>
  <c r="P71" i="13"/>
  <c r="O71" i="13"/>
  <c r="N71" i="13"/>
  <c r="M71" i="13"/>
  <c r="L71" i="13"/>
  <c r="K71" i="13"/>
  <c r="J71" i="13"/>
  <c r="I71" i="13"/>
  <c r="H71" i="13"/>
  <c r="G71" i="13"/>
  <c r="F71" i="13"/>
  <c r="E71" i="13"/>
  <c r="D71" i="13"/>
  <c r="C71" i="13"/>
  <c r="B71" i="13"/>
  <c r="Y70" i="13"/>
  <c r="X70" i="13"/>
  <c r="W70" i="13"/>
  <c r="V70" i="13"/>
  <c r="U70" i="13"/>
  <c r="T70" i="13"/>
  <c r="AD70" i="13" s="1"/>
  <c r="S70" i="13"/>
  <c r="R70" i="13"/>
  <c r="Q70" i="13"/>
  <c r="P70" i="13"/>
  <c r="O70" i="13"/>
  <c r="N70" i="13"/>
  <c r="M70" i="13"/>
  <c r="L70" i="13"/>
  <c r="K70" i="13"/>
  <c r="J70" i="13"/>
  <c r="F70" i="4" s="1"/>
  <c r="N70" i="4" s="1"/>
  <c r="I70" i="13"/>
  <c r="H70" i="13"/>
  <c r="G70" i="13"/>
  <c r="F70" i="13"/>
  <c r="E70" i="13"/>
  <c r="D70" i="13"/>
  <c r="C70" i="13"/>
  <c r="B70" i="13"/>
  <c r="E70" i="4" s="1"/>
  <c r="Y69" i="13"/>
  <c r="X69" i="13"/>
  <c r="W69" i="13"/>
  <c r="V69" i="13"/>
  <c r="U69" i="13"/>
  <c r="AD69" i="13" s="1"/>
  <c r="T69" i="13"/>
  <c r="S69" i="13"/>
  <c r="R69" i="13"/>
  <c r="Q69" i="13"/>
  <c r="P69" i="13"/>
  <c r="O69" i="13"/>
  <c r="N69" i="13"/>
  <c r="M69" i="13"/>
  <c r="L69" i="13"/>
  <c r="K69" i="13"/>
  <c r="J69" i="13"/>
  <c r="I69" i="13"/>
  <c r="H69" i="13"/>
  <c r="G69" i="13"/>
  <c r="F69" i="13"/>
  <c r="E69" i="13"/>
  <c r="D69" i="13"/>
  <c r="C69" i="13"/>
  <c r="B69" i="13"/>
  <c r="Y68" i="13"/>
  <c r="X68" i="13"/>
  <c r="W68" i="13"/>
  <c r="V68" i="13"/>
  <c r="U68" i="13"/>
  <c r="T68" i="13"/>
  <c r="S68" i="13"/>
  <c r="R68" i="13"/>
  <c r="Q68" i="13"/>
  <c r="P68" i="13"/>
  <c r="O68" i="13"/>
  <c r="N68" i="13"/>
  <c r="M68" i="13"/>
  <c r="L68" i="13"/>
  <c r="K68" i="13"/>
  <c r="J68" i="13"/>
  <c r="I68" i="13"/>
  <c r="H68" i="13"/>
  <c r="G68" i="13"/>
  <c r="F68" i="13"/>
  <c r="E68" i="13"/>
  <c r="D68" i="13"/>
  <c r="C68" i="13"/>
  <c r="B68" i="13"/>
  <c r="E68" i="4" s="1"/>
  <c r="Y67" i="13"/>
  <c r="X67" i="13"/>
  <c r="W67" i="13"/>
  <c r="V67" i="13"/>
  <c r="U67" i="13"/>
  <c r="T67" i="13"/>
  <c r="S67" i="13"/>
  <c r="R67" i="13"/>
  <c r="G67" i="4" s="1"/>
  <c r="Q67" i="13"/>
  <c r="P67" i="13"/>
  <c r="O67" i="13"/>
  <c r="N67" i="13"/>
  <c r="M67" i="13"/>
  <c r="L67" i="13"/>
  <c r="K67" i="13"/>
  <c r="J67" i="13"/>
  <c r="F67" i="4" s="1"/>
  <c r="N67" i="4" s="1"/>
  <c r="I67" i="13"/>
  <c r="H67" i="13"/>
  <c r="G67" i="13"/>
  <c r="F67" i="13"/>
  <c r="E67" i="13"/>
  <c r="D67" i="13"/>
  <c r="C67" i="13"/>
  <c r="B67" i="13"/>
  <c r="AB67" i="13" s="1"/>
  <c r="Y66" i="13"/>
  <c r="X66" i="13"/>
  <c r="W66" i="13"/>
  <c r="V66" i="13"/>
  <c r="U66" i="13"/>
  <c r="T66" i="13"/>
  <c r="S66" i="13"/>
  <c r="R66" i="13"/>
  <c r="Q66" i="13"/>
  <c r="P66" i="13"/>
  <c r="O66" i="13"/>
  <c r="N66" i="13"/>
  <c r="M66" i="13"/>
  <c r="L66" i="13"/>
  <c r="K66" i="13"/>
  <c r="J66" i="13"/>
  <c r="I66" i="13"/>
  <c r="H66" i="13"/>
  <c r="G66" i="13"/>
  <c r="F66" i="13"/>
  <c r="E66" i="13"/>
  <c r="D66" i="13"/>
  <c r="C66" i="13"/>
  <c r="B66" i="13"/>
  <c r="Y65" i="13"/>
  <c r="X65" i="13"/>
  <c r="W65" i="13"/>
  <c r="V65" i="13"/>
  <c r="U65" i="13"/>
  <c r="T65" i="13"/>
  <c r="S65" i="13"/>
  <c r="R65" i="13"/>
  <c r="Q65" i="13"/>
  <c r="P65" i="13"/>
  <c r="O65" i="13"/>
  <c r="N65" i="13"/>
  <c r="M65" i="13"/>
  <c r="L65" i="13"/>
  <c r="K65" i="13"/>
  <c r="AC65" i="13" s="1"/>
  <c r="J65" i="13"/>
  <c r="F65" i="4" s="1"/>
  <c r="I65" i="13"/>
  <c r="H65" i="13"/>
  <c r="G65" i="13"/>
  <c r="F65" i="13"/>
  <c r="E65" i="13"/>
  <c r="D65" i="13"/>
  <c r="C65" i="13"/>
  <c r="B65" i="13"/>
  <c r="AB65" i="13" s="1"/>
  <c r="Y64" i="13"/>
  <c r="X64" i="13"/>
  <c r="W64" i="13"/>
  <c r="V64" i="13"/>
  <c r="U64" i="13"/>
  <c r="AD64" i="13" s="1"/>
  <c r="T64" i="13"/>
  <c r="S64" i="13"/>
  <c r="R64" i="13"/>
  <c r="Q64" i="13"/>
  <c r="P64" i="13"/>
  <c r="O64" i="13"/>
  <c r="N64" i="13"/>
  <c r="M64" i="13"/>
  <c r="L64" i="13"/>
  <c r="K64" i="13"/>
  <c r="AC64" i="13" s="1"/>
  <c r="J64" i="13"/>
  <c r="I64" i="13"/>
  <c r="H64" i="13"/>
  <c r="G64" i="13"/>
  <c r="F64" i="13"/>
  <c r="E64" i="13"/>
  <c r="D64" i="13"/>
  <c r="C64" i="13"/>
  <c r="B64" i="13"/>
  <c r="Y63" i="13"/>
  <c r="X63" i="13"/>
  <c r="W63" i="13"/>
  <c r="V63" i="13"/>
  <c r="U63" i="13"/>
  <c r="T63" i="13"/>
  <c r="S63" i="13"/>
  <c r="R63" i="13"/>
  <c r="Q63" i="13"/>
  <c r="P63" i="13"/>
  <c r="O63" i="13"/>
  <c r="N63" i="13"/>
  <c r="M63" i="13"/>
  <c r="L63" i="13"/>
  <c r="K63" i="13"/>
  <c r="J63" i="13"/>
  <c r="I63" i="13"/>
  <c r="H63" i="13"/>
  <c r="G63" i="13"/>
  <c r="F63" i="13"/>
  <c r="E63" i="13"/>
  <c r="D63" i="13"/>
  <c r="C63" i="13"/>
  <c r="B63" i="13"/>
  <c r="Y62" i="13"/>
  <c r="X62" i="13"/>
  <c r="W62" i="13"/>
  <c r="V62" i="13"/>
  <c r="U62" i="13"/>
  <c r="T62" i="13"/>
  <c r="S62" i="13"/>
  <c r="R62" i="13"/>
  <c r="G62" i="4" s="1"/>
  <c r="P62" i="4" s="1"/>
  <c r="Q62" i="13"/>
  <c r="P62" i="13"/>
  <c r="O62" i="13"/>
  <c r="N62" i="13"/>
  <c r="M62" i="13"/>
  <c r="L62" i="13"/>
  <c r="K62" i="13"/>
  <c r="J62" i="13"/>
  <c r="F62" i="4" s="1"/>
  <c r="N62" i="4" s="1"/>
  <c r="I62" i="13"/>
  <c r="H62" i="13"/>
  <c r="G62" i="13"/>
  <c r="F62" i="13"/>
  <c r="E62" i="13"/>
  <c r="D62" i="13"/>
  <c r="C62" i="13"/>
  <c r="B62" i="13"/>
  <c r="E62" i="4" s="1"/>
  <c r="Y61" i="13"/>
  <c r="X61" i="13"/>
  <c r="W61" i="13"/>
  <c r="AD61" i="13" s="1"/>
  <c r="V61" i="13"/>
  <c r="U61" i="13"/>
  <c r="T61" i="13"/>
  <c r="S61" i="13"/>
  <c r="R61" i="13"/>
  <c r="Q61" i="13"/>
  <c r="P61" i="13"/>
  <c r="O61" i="13"/>
  <c r="N61" i="13"/>
  <c r="M61" i="13"/>
  <c r="L61" i="13"/>
  <c r="K61" i="13"/>
  <c r="J61" i="13"/>
  <c r="I61" i="13"/>
  <c r="H61" i="13"/>
  <c r="G61" i="13"/>
  <c r="F61" i="13"/>
  <c r="E61" i="13"/>
  <c r="D61" i="13"/>
  <c r="C61" i="13"/>
  <c r="B61" i="13"/>
  <c r="Y60" i="13"/>
  <c r="X60" i="13"/>
  <c r="W60" i="13"/>
  <c r="V60" i="13"/>
  <c r="U60" i="13"/>
  <c r="T60" i="13"/>
  <c r="S60" i="13"/>
  <c r="R60" i="13"/>
  <c r="AD60" i="13" s="1"/>
  <c r="Q60" i="13"/>
  <c r="P60" i="13"/>
  <c r="O60" i="13"/>
  <c r="N60" i="13"/>
  <c r="M60" i="13"/>
  <c r="L60" i="13"/>
  <c r="K60" i="13"/>
  <c r="J60" i="13"/>
  <c r="I60" i="13"/>
  <c r="H60" i="13"/>
  <c r="G60" i="13"/>
  <c r="F60" i="13"/>
  <c r="E60" i="13"/>
  <c r="D60" i="13"/>
  <c r="C60" i="13"/>
  <c r="B60" i="13"/>
  <c r="E60" i="4" s="1"/>
  <c r="Y59" i="13"/>
  <c r="X59" i="13"/>
  <c r="W59" i="13"/>
  <c r="V59" i="13"/>
  <c r="U59" i="13"/>
  <c r="T59" i="13"/>
  <c r="S59" i="13"/>
  <c r="R59" i="13"/>
  <c r="G59" i="4" s="1"/>
  <c r="Q59" i="13"/>
  <c r="P59" i="13"/>
  <c r="O59" i="13"/>
  <c r="N59" i="13"/>
  <c r="M59" i="13"/>
  <c r="L59" i="13"/>
  <c r="K59" i="13"/>
  <c r="AC59" i="13" s="1"/>
  <c r="J59" i="13"/>
  <c r="I59" i="13"/>
  <c r="H59" i="13"/>
  <c r="G59" i="13"/>
  <c r="F59" i="13"/>
  <c r="E59" i="13"/>
  <c r="D59" i="13"/>
  <c r="C59" i="13"/>
  <c r="B59" i="13"/>
  <c r="B59" i="12" s="1"/>
  <c r="Y58" i="13"/>
  <c r="X58" i="13"/>
  <c r="W58" i="13"/>
  <c r="V58" i="13"/>
  <c r="U58" i="13"/>
  <c r="T58" i="13"/>
  <c r="S58" i="13"/>
  <c r="R58" i="13"/>
  <c r="Q58" i="13"/>
  <c r="P58" i="13"/>
  <c r="O58" i="13"/>
  <c r="N58" i="13"/>
  <c r="M58" i="13"/>
  <c r="L58" i="13"/>
  <c r="K58" i="13"/>
  <c r="J58" i="13"/>
  <c r="I58" i="13"/>
  <c r="H58" i="13"/>
  <c r="G58" i="13"/>
  <c r="F58" i="13"/>
  <c r="E58" i="13"/>
  <c r="D58" i="13"/>
  <c r="C58" i="13"/>
  <c r="B58" i="13"/>
  <c r="Y57" i="13"/>
  <c r="X57" i="13"/>
  <c r="W57" i="13"/>
  <c r="V57" i="13"/>
  <c r="U57" i="13"/>
  <c r="T57" i="13"/>
  <c r="S57" i="13"/>
  <c r="R57" i="13"/>
  <c r="Q57" i="13"/>
  <c r="P57" i="13"/>
  <c r="O57" i="13"/>
  <c r="N57" i="13"/>
  <c r="M57" i="13"/>
  <c r="L57" i="13"/>
  <c r="K57" i="13"/>
  <c r="AC57" i="13" s="1"/>
  <c r="J57" i="13"/>
  <c r="F57" i="4" s="1"/>
  <c r="I57" i="13"/>
  <c r="H57" i="13"/>
  <c r="G57" i="13"/>
  <c r="F57" i="13"/>
  <c r="E57" i="13"/>
  <c r="D57" i="13"/>
  <c r="C57" i="13"/>
  <c r="B57" i="13"/>
  <c r="E57" i="4" s="1"/>
  <c r="AC56" i="13"/>
  <c r="Y56" i="13"/>
  <c r="X56" i="13"/>
  <c r="W56" i="13"/>
  <c r="V56" i="13"/>
  <c r="U56" i="13"/>
  <c r="T56" i="13"/>
  <c r="S56" i="13"/>
  <c r="AD56" i="13" s="1"/>
  <c r="R56" i="13"/>
  <c r="Q56" i="13"/>
  <c r="P56" i="13"/>
  <c r="O56" i="13"/>
  <c r="N56" i="13"/>
  <c r="M56" i="13"/>
  <c r="L56" i="13"/>
  <c r="K56" i="13"/>
  <c r="J56" i="13"/>
  <c r="I56" i="13"/>
  <c r="H56" i="13"/>
  <c r="G56" i="13"/>
  <c r="F56" i="13"/>
  <c r="E56" i="13"/>
  <c r="D56" i="13"/>
  <c r="C56" i="13"/>
  <c r="B56" i="13"/>
  <c r="AB56" i="13" s="1"/>
  <c r="Y55" i="13"/>
  <c r="X55" i="13"/>
  <c r="W55" i="13"/>
  <c r="V55" i="13"/>
  <c r="U55" i="13"/>
  <c r="T55" i="13"/>
  <c r="S55" i="13"/>
  <c r="R55" i="13"/>
  <c r="Q55" i="13"/>
  <c r="P55" i="13"/>
  <c r="O55" i="13"/>
  <c r="N55" i="13"/>
  <c r="M55" i="13"/>
  <c r="L55" i="13"/>
  <c r="K55" i="13"/>
  <c r="J55" i="13"/>
  <c r="I55" i="13"/>
  <c r="H55" i="13"/>
  <c r="G55" i="13"/>
  <c r="F55" i="13"/>
  <c r="E55" i="13"/>
  <c r="D55" i="13"/>
  <c r="C55" i="13"/>
  <c r="B55" i="13"/>
  <c r="Y54" i="13"/>
  <c r="X54" i="13"/>
  <c r="W54" i="13"/>
  <c r="V54" i="13"/>
  <c r="U54" i="13"/>
  <c r="T54" i="13"/>
  <c r="AD54" i="13" s="1"/>
  <c r="S54" i="13"/>
  <c r="R54" i="13"/>
  <c r="G54" i="4" s="1"/>
  <c r="P54" i="4" s="1"/>
  <c r="Q54" i="13"/>
  <c r="P54" i="13"/>
  <c r="O54" i="13"/>
  <c r="N54" i="13"/>
  <c r="M54" i="13"/>
  <c r="L54" i="13"/>
  <c r="K54" i="13"/>
  <c r="J54" i="13"/>
  <c r="F54" i="4" s="1"/>
  <c r="I54" i="13"/>
  <c r="H54" i="13"/>
  <c r="G54" i="13"/>
  <c r="F54" i="13"/>
  <c r="E54" i="13"/>
  <c r="D54" i="13"/>
  <c r="C54" i="13"/>
  <c r="B54" i="13"/>
  <c r="E54" i="4" s="1"/>
  <c r="Y53" i="13"/>
  <c r="X53" i="13"/>
  <c r="W53" i="13"/>
  <c r="V53" i="13"/>
  <c r="U53" i="13"/>
  <c r="AD53" i="13" s="1"/>
  <c r="T53" i="13"/>
  <c r="S53" i="13"/>
  <c r="R53" i="13"/>
  <c r="Q53" i="13"/>
  <c r="P53" i="13"/>
  <c r="O53" i="13"/>
  <c r="N53" i="13"/>
  <c r="M53" i="13"/>
  <c r="L53" i="13"/>
  <c r="K53" i="13"/>
  <c r="J53" i="13"/>
  <c r="F53" i="4" s="1"/>
  <c r="N53" i="4" s="1"/>
  <c r="I53" i="13"/>
  <c r="H53" i="13"/>
  <c r="G53" i="13"/>
  <c r="F53" i="13"/>
  <c r="E53" i="13"/>
  <c r="D53" i="13"/>
  <c r="C53" i="13"/>
  <c r="B53" i="13"/>
  <c r="Y52" i="13"/>
  <c r="X52" i="13"/>
  <c r="W52" i="13"/>
  <c r="V52" i="13"/>
  <c r="U52" i="13"/>
  <c r="T52" i="13"/>
  <c r="S52" i="13"/>
  <c r="R52" i="13"/>
  <c r="Q52" i="13"/>
  <c r="P52" i="13"/>
  <c r="O52" i="13"/>
  <c r="N52" i="13"/>
  <c r="M52" i="13"/>
  <c r="L52" i="13"/>
  <c r="K52" i="13"/>
  <c r="J52" i="13"/>
  <c r="I52" i="13"/>
  <c r="H52" i="13"/>
  <c r="G52" i="13"/>
  <c r="F52" i="13"/>
  <c r="E52" i="13"/>
  <c r="D52" i="13"/>
  <c r="C52" i="13"/>
  <c r="B52" i="13"/>
  <c r="E52" i="4" s="1"/>
  <c r="Y51" i="13"/>
  <c r="X51" i="13"/>
  <c r="W51" i="13"/>
  <c r="V51" i="13"/>
  <c r="U51" i="13"/>
  <c r="T51" i="13"/>
  <c r="S51" i="13"/>
  <c r="R51" i="13"/>
  <c r="G51" i="4" s="1"/>
  <c r="P51" i="4" s="1"/>
  <c r="Q51" i="13"/>
  <c r="P51" i="13"/>
  <c r="O51" i="13"/>
  <c r="N51" i="13"/>
  <c r="M51" i="13"/>
  <c r="L51" i="13"/>
  <c r="K51" i="13"/>
  <c r="J51" i="13"/>
  <c r="F51" i="4" s="1"/>
  <c r="N51" i="4" s="1"/>
  <c r="I51" i="13"/>
  <c r="H51" i="13"/>
  <c r="G51" i="13"/>
  <c r="F51" i="13"/>
  <c r="E51" i="13"/>
  <c r="D51" i="13"/>
  <c r="C51" i="13"/>
  <c r="B51" i="13"/>
  <c r="B51" i="12" s="1"/>
  <c r="Y50" i="13"/>
  <c r="X50" i="13"/>
  <c r="W50" i="13"/>
  <c r="V50" i="13"/>
  <c r="U50" i="13"/>
  <c r="T50" i="13"/>
  <c r="S50" i="13"/>
  <c r="R50" i="13"/>
  <c r="Q50" i="13"/>
  <c r="P50" i="13"/>
  <c r="O50" i="13"/>
  <c r="N50" i="13"/>
  <c r="M50" i="13"/>
  <c r="L50" i="13"/>
  <c r="K50" i="13"/>
  <c r="J50" i="13"/>
  <c r="I50" i="13"/>
  <c r="H50" i="13"/>
  <c r="G50" i="13"/>
  <c r="F50" i="13"/>
  <c r="E50" i="13"/>
  <c r="D50" i="13"/>
  <c r="C50" i="13"/>
  <c r="B50" i="13"/>
  <c r="Y49" i="13"/>
  <c r="X49" i="13"/>
  <c r="W49" i="13"/>
  <c r="V49" i="13"/>
  <c r="U49" i="13"/>
  <c r="T49" i="13"/>
  <c r="S49" i="13"/>
  <c r="R49" i="13"/>
  <c r="Q49" i="13"/>
  <c r="P49" i="13"/>
  <c r="O49" i="13"/>
  <c r="N49" i="13"/>
  <c r="M49" i="13"/>
  <c r="L49" i="13"/>
  <c r="K49" i="13"/>
  <c r="AC49" i="13" s="1"/>
  <c r="J49" i="13"/>
  <c r="F49" i="4" s="1"/>
  <c r="I49" i="13"/>
  <c r="H49" i="13"/>
  <c r="G49" i="13"/>
  <c r="F49" i="13"/>
  <c r="E49" i="13"/>
  <c r="D49" i="13"/>
  <c r="C49" i="13"/>
  <c r="B49" i="13"/>
  <c r="E49" i="4" s="1"/>
  <c r="Y48" i="13"/>
  <c r="X48" i="13"/>
  <c r="W48" i="13"/>
  <c r="V48" i="13"/>
  <c r="U48" i="13"/>
  <c r="AD48" i="13" s="1"/>
  <c r="T48" i="13"/>
  <c r="S48" i="13"/>
  <c r="R48" i="13"/>
  <c r="Q48" i="13"/>
  <c r="P48" i="13"/>
  <c r="O48" i="13"/>
  <c r="N48" i="13"/>
  <c r="M48" i="13"/>
  <c r="L48" i="13"/>
  <c r="K48" i="13"/>
  <c r="AC48" i="13" s="1"/>
  <c r="J48" i="13"/>
  <c r="I48" i="13"/>
  <c r="H48" i="13"/>
  <c r="G48" i="13"/>
  <c r="F48" i="13"/>
  <c r="E48" i="13"/>
  <c r="D48" i="13"/>
  <c r="C48" i="13"/>
  <c r="B48" i="13"/>
  <c r="Y47" i="13"/>
  <c r="X47" i="13"/>
  <c r="W47" i="13"/>
  <c r="V47" i="13"/>
  <c r="U47" i="13"/>
  <c r="T47" i="13"/>
  <c r="S47" i="13"/>
  <c r="R47" i="13"/>
  <c r="Q47" i="13"/>
  <c r="P47" i="13"/>
  <c r="O47" i="13"/>
  <c r="N47" i="13"/>
  <c r="M47" i="13"/>
  <c r="L47" i="13"/>
  <c r="K47" i="13"/>
  <c r="J47" i="13"/>
  <c r="I47" i="13"/>
  <c r="H47" i="13"/>
  <c r="G47" i="13"/>
  <c r="F47" i="13"/>
  <c r="E47" i="13"/>
  <c r="D47" i="13"/>
  <c r="C47" i="13"/>
  <c r="B47" i="13"/>
  <c r="Y46" i="13"/>
  <c r="X46" i="13"/>
  <c r="W46" i="13"/>
  <c r="V46" i="13"/>
  <c r="U46" i="13"/>
  <c r="T46" i="13"/>
  <c r="S46" i="13"/>
  <c r="R46" i="13"/>
  <c r="G46" i="4" s="1"/>
  <c r="P46" i="4" s="1"/>
  <c r="Q46" i="13"/>
  <c r="P46" i="13"/>
  <c r="O46" i="13"/>
  <c r="N46" i="13"/>
  <c r="M46" i="13"/>
  <c r="L46" i="13"/>
  <c r="K46" i="13"/>
  <c r="J46" i="13"/>
  <c r="AC46" i="13" s="1"/>
  <c r="I46" i="13"/>
  <c r="H46" i="13"/>
  <c r="G46" i="13"/>
  <c r="F46" i="13"/>
  <c r="E46" i="13"/>
  <c r="D46" i="13"/>
  <c r="C46" i="13"/>
  <c r="B46" i="13"/>
  <c r="B46" i="12" s="1"/>
  <c r="AB46" i="12" s="1"/>
  <c r="Y45" i="13"/>
  <c r="X45" i="13"/>
  <c r="W45" i="13"/>
  <c r="AD45" i="13" s="1"/>
  <c r="V45" i="13"/>
  <c r="U45" i="13"/>
  <c r="T45" i="13"/>
  <c r="S45" i="13"/>
  <c r="R45" i="13"/>
  <c r="Q45" i="13"/>
  <c r="P45" i="13"/>
  <c r="O45" i="13"/>
  <c r="N45" i="13"/>
  <c r="M45" i="13"/>
  <c r="L45" i="13"/>
  <c r="K45" i="13"/>
  <c r="J45" i="13"/>
  <c r="F45" i="4" s="1"/>
  <c r="N45" i="4" s="1"/>
  <c r="I45" i="13"/>
  <c r="H45" i="13"/>
  <c r="G45" i="13"/>
  <c r="F45" i="13"/>
  <c r="E45" i="13"/>
  <c r="D45" i="13"/>
  <c r="C45" i="13"/>
  <c r="B45" i="13"/>
  <c r="Y44" i="13"/>
  <c r="X44" i="13"/>
  <c r="W44" i="13"/>
  <c r="V44" i="13"/>
  <c r="U44" i="13"/>
  <c r="T44" i="13"/>
  <c r="S44" i="13"/>
  <c r="R44" i="13"/>
  <c r="AD44" i="13" s="1"/>
  <c r="Q44" i="13"/>
  <c r="P44" i="13"/>
  <c r="O44" i="13"/>
  <c r="N44" i="13"/>
  <c r="M44" i="13"/>
  <c r="L44" i="13"/>
  <c r="K44" i="13"/>
  <c r="J44" i="13"/>
  <c r="I44" i="13"/>
  <c r="H44" i="13"/>
  <c r="G44" i="13"/>
  <c r="F44" i="13"/>
  <c r="E44" i="13"/>
  <c r="D44" i="13"/>
  <c r="C44" i="13"/>
  <c r="B44" i="13"/>
  <c r="E44" i="4" s="1"/>
  <c r="Y43" i="13"/>
  <c r="X43" i="13"/>
  <c r="W43" i="13"/>
  <c r="V43" i="13"/>
  <c r="U43" i="13"/>
  <c r="T43" i="13"/>
  <c r="S43" i="13"/>
  <c r="R43" i="13"/>
  <c r="AD43" i="13" s="1"/>
  <c r="Q43" i="13"/>
  <c r="P43" i="13"/>
  <c r="O43" i="13"/>
  <c r="N43" i="13"/>
  <c r="M43" i="13"/>
  <c r="L43" i="13"/>
  <c r="K43" i="13"/>
  <c r="AC43" i="13" s="1"/>
  <c r="J43" i="13"/>
  <c r="I43" i="13"/>
  <c r="H43" i="13"/>
  <c r="G43" i="13"/>
  <c r="F43" i="13"/>
  <c r="E43" i="13"/>
  <c r="D43" i="13"/>
  <c r="C43" i="13"/>
  <c r="B43" i="13"/>
  <c r="B43" i="12" s="1"/>
  <c r="Y42" i="13"/>
  <c r="X42" i="13"/>
  <c r="W42" i="13"/>
  <c r="V42" i="13"/>
  <c r="U42" i="13"/>
  <c r="T42" i="13"/>
  <c r="S42" i="13"/>
  <c r="R42" i="13"/>
  <c r="Q42" i="13"/>
  <c r="P42" i="13"/>
  <c r="O42" i="13"/>
  <c r="N42" i="13"/>
  <c r="M42" i="13"/>
  <c r="L42" i="13"/>
  <c r="K42" i="13"/>
  <c r="J42" i="13"/>
  <c r="I42" i="13"/>
  <c r="H42" i="13"/>
  <c r="G42" i="13"/>
  <c r="F42" i="13"/>
  <c r="E42" i="13"/>
  <c r="D42" i="13"/>
  <c r="C42" i="13"/>
  <c r="B42" i="13"/>
  <c r="Y41" i="13"/>
  <c r="X41" i="13"/>
  <c r="W41" i="13"/>
  <c r="V41" i="13"/>
  <c r="U41" i="13"/>
  <c r="T41" i="13"/>
  <c r="S41" i="13"/>
  <c r="R41" i="13"/>
  <c r="Q41" i="13"/>
  <c r="P41" i="13"/>
  <c r="O41" i="13"/>
  <c r="N41" i="13"/>
  <c r="M41" i="13"/>
  <c r="L41" i="13"/>
  <c r="K41" i="13"/>
  <c r="AC41" i="13" s="1"/>
  <c r="J41" i="13"/>
  <c r="F41" i="4" s="1"/>
  <c r="I41" i="13"/>
  <c r="H41" i="13"/>
  <c r="G41" i="13"/>
  <c r="F41" i="13"/>
  <c r="E41" i="13"/>
  <c r="D41" i="13"/>
  <c r="C41" i="13"/>
  <c r="B41" i="13"/>
  <c r="E41" i="4" s="1"/>
  <c r="AD40" i="13"/>
  <c r="AC40" i="13"/>
  <c r="Y40" i="13"/>
  <c r="X40" i="13"/>
  <c r="W40" i="13"/>
  <c r="V40" i="13"/>
  <c r="U40" i="13"/>
  <c r="T40" i="13"/>
  <c r="S40" i="13"/>
  <c r="R40" i="13"/>
  <c r="Q40" i="13"/>
  <c r="P40" i="13"/>
  <c r="O40" i="13"/>
  <c r="N40" i="13"/>
  <c r="M40" i="13"/>
  <c r="L40" i="13"/>
  <c r="K40" i="13"/>
  <c r="J40" i="13"/>
  <c r="I40" i="13"/>
  <c r="H40" i="13"/>
  <c r="G40" i="13"/>
  <c r="F40" i="13"/>
  <c r="E40" i="13"/>
  <c r="D40" i="13"/>
  <c r="C40" i="13"/>
  <c r="B40" i="13"/>
  <c r="AB40" i="13" s="1"/>
  <c r="Y39" i="13"/>
  <c r="X39" i="13"/>
  <c r="W39" i="13"/>
  <c r="V39" i="13"/>
  <c r="U39" i="13"/>
  <c r="T39" i="13"/>
  <c r="S39" i="13"/>
  <c r="R39" i="13"/>
  <c r="Q39" i="13"/>
  <c r="P39" i="13"/>
  <c r="O39" i="13"/>
  <c r="N39" i="13"/>
  <c r="M39" i="13"/>
  <c r="L39" i="13"/>
  <c r="K39" i="13"/>
  <c r="J39" i="13"/>
  <c r="I39" i="13"/>
  <c r="H39" i="13"/>
  <c r="G39" i="13"/>
  <c r="F39" i="13"/>
  <c r="E39" i="13"/>
  <c r="D39" i="13"/>
  <c r="C39" i="13"/>
  <c r="B39" i="13"/>
  <c r="Y38" i="13"/>
  <c r="X38" i="13"/>
  <c r="W38" i="13"/>
  <c r="V38" i="13"/>
  <c r="U38" i="13"/>
  <c r="T38" i="13"/>
  <c r="AD38" i="13" s="1"/>
  <c r="S38" i="13"/>
  <c r="R38" i="13"/>
  <c r="G38" i="4" s="1"/>
  <c r="P38" i="4" s="1"/>
  <c r="Q38" i="13"/>
  <c r="P38" i="13"/>
  <c r="O38" i="13"/>
  <c r="N38" i="13"/>
  <c r="M38" i="13"/>
  <c r="L38" i="13"/>
  <c r="K38" i="13"/>
  <c r="J38" i="13"/>
  <c r="AC38" i="13" s="1"/>
  <c r="I38" i="13"/>
  <c r="H38" i="13"/>
  <c r="G38" i="13"/>
  <c r="F38" i="13"/>
  <c r="E38" i="13"/>
  <c r="D38" i="13"/>
  <c r="C38" i="13"/>
  <c r="B38" i="13"/>
  <c r="B38" i="12" s="1"/>
  <c r="Y37" i="13"/>
  <c r="X37" i="13"/>
  <c r="W37" i="13"/>
  <c r="V37" i="13"/>
  <c r="U37" i="13"/>
  <c r="AD37" i="13" s="1"/>
  <c r="T37" i="13"/>
  <c r="S37" i="13"/>
  <c r="R37" i="13"/>
  <c r="Q37" i="13"/>
  <c r="P37" i="13"/>
  <c r="O37" i="13"/>
  <c r="N37" i="13"/>
  <c r="M37" i="13"/>
  <c r="L37" i="13"/>
  <c r="K37" i="13"/>
  <c r="J37" i="13"/>
  <c r="F37" i="4" s="1"/>
  <c r="N37" i="4" s="1"/>
  <c r="I37" i="13"/>
  <c r="H37" i="13"/>
  <c r="G37" i="13"/>
  <c r="F37" i="13"/>
  <c r="E37" i="13"/>
  <c r="D37" i="13"/>
  <c r="C37" i="13"/>
  <c r="B37" i="13"/>
  <c r="Y36" i="13"/>
  <c r="X36" i="13"/>
  <c r="W36" i="13"/>
  <c r="V36" i="13"/>
  <c r="U36" i="13"/>
  <c r="T36" i="13"/>
  <c r="S36" i="13"/>
  <c r="R36" i="13"/>
  <c r="Q36" i="13"/>
  <c r="P36" i="13"/>
  <c r="O36" i="13"/>
  <c r="N36" i="13"/>
  <c r="M36" i="13"/>
  <c r="L36" i="13"/>
  <c r="K36" i="13"/>
  <c r="J36" i="13"/>
  <c r="I36" i="13"/>
  <c r="H36" i="13"/>
  <c r="G36" i="13"/>
  <c r="F36" i="13"/>
  <c r="E36" i="13"/>
  <c r="D36" i="13"/>
  <c r="C36" i="13"/>
  <c r="B36" i="13"/>
  <c r="E36" i="4" s="1"/>
  <c r="Y35" i="13"/>
  <c r="X35" i="13"/>
  <c r="W35" i="13"/>
  <c r="V35" i="13"/>
  <c r="U35" i="13"/>
  <c r="T35" i="13"/>
  <c r="S35" i="13"/>
  <c r="R35" i="13"/>
  <c r="AD35" i="13" s="1"/>
  <c r="Q35" i="13"/>
  <c r="P35" i="13"/>
  <c r="O35" i="13"/>
  <c r="N35" i="13"/>
  <c r="M35" i="13"/>
  <c r="L35" i="13"/>
  <c r="K35" i="13"/>
  <c r="J35" i="13"/>
  <c r="AC35" i="13" s="1"/>
  <c r="I35" i="13"/>
  <c r="H35" i="13"/>
  <c r="G35" i="13"/>
  <c r="F35" i="13"/>
  <c r="E35" i="13"/>
  <c r="D35" i="13"/>
  <c r="C35" i="13"/>
  <c r="B35" i="13"/>
  <c r="B35" i="12" s="1"/>
  <c r="Y34" i="13"/>
  <c r="X34" i="13"/>
  <c r="W34" i="13"/>
  <c r="V34" i="13"/>
  <c r="U34" i="13"/>
  <c r="T34" i="13"/>
  <c r="S34" i="13"/>
  <c r="R34" i="13"/>
  <c r="Q34" i="13"/>
  <c r="P34" i="13"/>
  <c r="O34" i="13"/>
  <c r="N34" i="13"/>
  <c r="M34" i="13"/>
  <c r="L34" i="13"/>
  <c r="K34" i="13"/>
  <c r="J34" i="13"/>
  <c r="I34" i="13"/>
  <c r="H34" i="13"/>
  <c r="G34" i="13"/>
  <c r="F34" i="13"/>
  <c r="E34" i="13"/>
  <c r="D34" i="13"/>
  <c r="C34" i="13"/>
  <c r="B34" i="13"/>
  <c r="Y33" i="13"/>
  <c r="X33" i="13"/>
  <c r="W33" i="13"/>
  <c r="V33" i="13"/>
  <c r="U33" i="13"/>
  <c r="T33" i="13"/>
  <c r="S33" i="13"/>
  <c r="R33" i="13"/>
  <c r="Q33" i="13"/>
  <c r="P33" i="13"/>
  <c r="O33" i="13"/>
  <c r="N33" i="13"/>
  <c r="M33" i="13"/>
  <c r="L33" i="13"/>
  <c r="K33" i="13"/>
  <c r="AC33" i="13" s="1"/>
  <c r="J33" i="13"/>
  <c r="F33" i="4" s="1"/>
  <c r="I33" i="13"/>
  <c r="H33" i="13"/>
  <c r="G33" i="13"/>
  <c r="F33" i="13"/>
  <c r="E33" i="13"/>
  <c r="D33" i="13"/>
  <c r="C33" i="13"/>
  <c r="B33" i="13"/>
  <c r="E33" i="4" s="1"/>
  <c r="Y32" i="13"/>
  <c r="X32" i="13"/>
  <c r="W32" i="13"/>
  <c r="V32" i="13"/>
  <c r="U32" i="13"/>
  <c r="T32" i="13"/>
  <c r="S32" i="13"/>
  <c r="AD32" i="13" s="1"/>
  <c r="R32" i="13"/>
  <c r="Q32" i="13"/>
  <c r="P32" i="13"/>
  <c r="O32" i="13"/>
  <c r="N32" i="13"/>
  <c r="M32" i="13"/>
  <c r="L32" i="13"/>
  <c r="K32" i="13"/>
  <c r="AC32" i="13" s="1"/>
  <c r="J32" i="13"/>
  <c r="I32" i="13"/>
  <c r="H32" i="13"/>
  <c r="G32" i="13"/>
  <c r="F32" i="13"/>
  <c r="E32" i="13"/>
  <c r="D32" i="13"/>
  <c r="C32" i="13"/>
  <c r="B32" i="13"/>
  <c r="Y31" i="13"/>
  <c r="X31" i="13"/>
  <c r="W31" i="13"/>
  <c r="V31" i="13"/>
  <c r="U31" i="13"/>
  <c r="T31" i="13"/>
  <c r="S31" i="13"/>
  <c r="R31" i="13"/>
  <c r="Q31" i="13"/>
  <c r="P31" i="13"/>
  <c r="O31" i="13"/>
  <c r="N31" i="13"/>
  <c r="M31" i="13"/>
  <c r="L31" i="13"/>
  <c r="K31" i="13"/>
  <c r="J31" i="13"/>
  <c r="I31" i="13"/>
  <c r="H31" i="13"/>
  <c r="G31" i="13"/>
  <c r="F31" i="13"/>
  <c r="E31" i="13"/>
  <c r="D31" i="13"/>
  <c r="C31" i="13"/>
  <c r="B31" i="13"/>
  <c r="Y30" i="13"/>
  <c r="X30" i="13"/>
  <c r="W30" i="13"/>
  <c r="V30" i="13"/>
  <c r="U30" i="13"/>
  <c r="T30" i="13"/>
  <c r="S30" i="13"/>
  <c r="R30" i="13"/>
  <c r="G30" i="4" s="1"/>
  <c r="P30" i="4" s="1"/>
  <c r="Q30" i="13"/>
  <c r="P30" i="13"/>
  <c r="O30" i="13"/>
  <c r="N30" i="13"/>
  <c r="M30" i="13"/>
  <c r="L30" i="13"/>
  <c r="K30" i="13"/>
  <c r="J30" i="13"/>
  <c r="F30" i="4" s="1"/>
  <c r="N30" i="4" s="1"/>
  <c r="I30" i="13"/>
  <c r="H30" i="13"/>
  <c r="G30" i="13"/>
  <c r="F30" i="13"/>
  <c r="E30" i="13"/>
  <c r="D30" i="13"/>
  <c r="C30" i="13"/>
  <c r="B30" i="13"/>
  <c r="E30" i="4" s="1"/>
  <c r="Y29" i="13"/>
  <c r="X29" i="13"/>
  <c r="W29" i="13"/>
  <c r="AD29" i="13" s="1"/>
  <c r="V29" i="13"/>
  <c r="U29" i="13"/>
  <c r="T29" i="13"/>
  <c r="S29" i="13"/>
  <c r="R29" i="13"/>
  <c r="Q29" i="13"/>
  <c r="P29" i="13"/>
  <c r="O29" i="13"/>
  <c r="N29" i="13"/>
  <c r="M29" i="13"/>
  <c r="L29" i="13"/>
  <c r="K29" i="13"/>
  <c r="J29" i="13"/>
  <c r="F29" i="4" s="1"/>
  <c r="N29" i="4" s="1"/>
  <c r="I29" i="13"/>
  <c r="H29" i="13"/>
  <c r="G29" i="13"/>
  <c r="F29" i="13"/>
  <c r="E29" i="13"/>
  <c r="D29" i="13"/>
  <c r="C29" i="13"/>
  <c r="B29" i="13"/>
  <c r="Y28" i="13"/>
  <c r="X28" i="13"/>
  <c r="W28" i="13"/>
  <c r="V28" i="13"/>
  <c r="U28" i="13"/>
  <c r="T28" i="13"/>
  <c r="S28" i="13"/>
  <c r="R28" i="13"/>
  <c r="AD28" i="13" s="1"/>
  <c r="Q28" i="13"/>
  <c r="P28" i="13"/>
  <c r="O28" i="13"/>
  <c r="N28" i="13"/>
  <c r="M28" i="13"/>
  <c r="L28" i="13"/>
  <c r="K28" i="13"/>
  <c r="J28" i="13"/>
  <c r="I28" i="13"/>
  <c r="H28" i="13"/>
  <c r="G28" i="13"/>
  <c r="F28" i="13"/>
  <c r="E28" i="13"/>
  <c r="D28" i="13"/>
  <c r="C28" i="13"/>
  <c r="B28" i="13"/>
  <c r="E28" i="4" s="1"/>
  <c r="Y27" i="13"/>
  <c r="X27" i="13"/>
  <c r="W27" i="13"/>
  <c r="V27" i="13"/>
  <c r="U27" i="13"/>
  <c r="T27" i="13"/>
  <c r="S27" i="13"/>
  <c r="R27" i="13"/>
  <c r="AD27" i="13" s="1"/>
  <c r="Q27" i="13"/>
  <c r="P27" i="13"/>
  <c r="O27" i="13"/>
  <c r="N27" i="13"/>
  <c r="M27" i="13"/>
  <c r="L27" i="13"/>
  <c r="K27" i="13"/>
  <c r="AC27" i="13" s="1"/>
  <c r="J27" i="13"/>
  <c r="I27" i="13"/>
  <c r="H27" i="13"/>
  <c r="G27" i="13"/>
  <c r="F27" i="13"/>
  <c r="E27" i="13"/>
  <c r="D27" i="13"/>
  <c r="C27" i="13"/>
  <c r="B27" i="13"/>
  <c r="B27" i="12" s="1"/>
  <c r="Y26" i="13"/>
  <c r="X26" i="13"/>
  <c r="W26" i="13"/>
  <c r="V26" i="13"/>
  <c r="U26" i="13"/>
  <c r="T26" i="13"/>
  <c r="S26" i="13"/>
  <c r="R26" i="13"/>
  <c r="Q26" i="13"/>
  <c r="P26" i="13"/>
  <c r="O26" i="13"/>
  <c r="N26" i="13"/>
  <c r="M26" i="13"/>
  <c r="L26" i="13"/>
  <c r="K26" i="13"/>
  <c r="J26" i="13"/>
  <c r="I26" i="13"/>
  <c r="H26" i="13"/>
  <c r="G26" i="13"/>
  <c r="F26" i="13"/>
  <c r="E26" i="13"/>
  <c r="D26" i="13"/>
  <c r="C26" i="13"/>
  <c r="B26" i="13"/>
  <c r="Y25" i="13"/>
  <c r="X25" i="13"/>
  <c r="W25" i="13"/>
  <c r="V25" i="13"/>
  <c r="U25" i="13"/>
  <c r="T25" i="13"/>
  <c r="S25" i="13"/>
  <c r="R25" i="13"/>
  <c r="Q25" i="13"/>
  <c r="P25" i="13"/>
  <c r="O25" i="13"/>
  <c r="N25" i="13"/>
  <c r="M25" i="13"/>
  <c r="L25" i="13"/>
  <c r="K25" i="13"/>
  <c r="AC25" i="13" s="1"/>
  <c r="J25" i="13"/>
  <c r="F25" i="4" s="1"/>
  <c r="I25" i="13"/>
  <c r="H25" i="13"/>
  <c r="G25" i="13"/>
  <c r="F25" i="13"/>
  <c r="E25" i="13"/>
  <c r="D25" i="13"/>
  <c r="C25" i="13"/>
  <c r="B25" i="13"/>
  <c r="E25" i="4" s="1"/>
  <c r="AC24" i="13"/>
  <c r="Y24" i="13"/>
  <c r="X24" i="13"/>
  <c r="W24" i="13"/>
  <c r="V24" i="13"/>
  <c r="U24" i="13"/>
  <c r="T24" i="13"/>
  <c r="S24" i="13"/>
  <c r="AD24" i="13" s="1"/>
  <c r="R24" i="13"/>
  <c r="Q24" i="13"/>
  <c r="P24" i="13"/>
  <c r="O24" i="13"/>
  <c r="N24" i="13"/>
  <c r="M24" i="13"/>
  <c r="L24" i="13"/>
  <c r="K24" i="13"/>
  <c r="J24" i="13"/>
  <c r="I24" i="13"/>
  <c r="H24" i="13"/>
  <c r="G24" i="13"/>
  <c r="F24" i="13"/>
  <c r="E24" i="13"/>
  <c r="D24" i="13"/>
  <c r="C24" i="13"/>
  <c r="B24" i="13"/>
  <c r="AB24" i="13" s="1"/>
  <c r="Y23" i="13"/>
  <c r="X23" i="13"/>
  <c r="W23" i="13"/>
  <c r="V23" i="13"/>
  <c r="U23" i="13"/>
  <c r="T23" i="13"/>
  <c r="S23" i="13"/>
  <c r="R23" i="13"/>
  <c r="Q23" i="13"/>
  <c r="P23" i="13"/>
  <c r="O23" i="13"/>
  <c r="N23" i="13"/>
  <c r="M23" i="13"/>
  <c r="L23" i="13"/>
  <c r="K23" i="13"/>
  <c r="J23" i="13"/>
  <c r="I23" i="13"/>
  <c r="H23" i="13"/>
  <c r="G23" i="13"/>
  <c r="F23" i="13"/>
  <c r="E23" i="13"/>
  <c r="D23" i="13"/>
  <c r="C23" i="13"/>
  <c r="B23" i="13"/>
  <c r="AD22" i="13"/>
  <c r="Y22" i="13"/>
  <c r="X22" i="13"/>
  <c r="W22" i="13"/>
  <c r="V22" i="13"/>
  <c r="U22" i="13"/>
  <c r="T22" i="13"/>
  <c r="S22" i="13"/>
  <c r="R22" i="13"/>
  <c r="G22" i="4" s="1"/>
  <c r="P22" i="4" s="1"/>
  <c r="Q22" i="13"/>
  <c r="P22" i="13"/>
  <c r="O22" i="13"/>
  <c r="N22" i="13"/>
  <c r="M22" i="13"/>
  <c r="L22" i="13"/>
  <c r="K22" i="13"/>
  <c r="J22" i="13"/>
  <c r="AC22" i="13" s="1"/>
  <c r="I22" i="13"/>
  <c r="H22" i="13"/>
  <c r="G22" i="13"/>
  <c r="F22" i="13"/>
  <c r="E22" i="13"/>
  <c r="D22" i="13"/>
  <c r="C22" i="13"/>
  <c r="B22" i="13"/>
  <c r="B22" i="12" s="1"/>
  <c r="Y21" i="13"/>
  <c r="X21" i="13"/>
  <c r="W21" i="13"/>
  <c r="V21" i="13"/>
  <c r="U21" i="13"/>
  <c r="AD21" i="13" s="1"/>
  <c r="T21" i="13"/>
  <c r="S21" i="13"/>
  <c r="R21" i="13"/>
  <c r="Q21" i="13"/>
  <c r="P21" i="13"/>
  <c r="O21" i="13"/>
  <c r="N21" i="13"/>
  <c r="M21" i="13"/>
  <c r="L21" i="13"/>
  <c r="K21" i="13"/>
  <c r="J21" i="13"/>
  <c r="F21" i="4" s="1"/>
  <c r="N21" i="4" s="1"/>
  <c r="I21" i="13"/>
  <c r="H21" i="13"/>
  <c r="G21" i="13"/>
  <c r="F21" i="13"/>
  <c r="E21" i="13"/>
  <c r="D21" i="13"/>
  <c r="C21" i="13"/>
  <c r="B21" i="13"/>
  <c r="Y20" i="13"/>
  <c r="X20" i="13"/>
  <c r="W20" i="13"/>
  <c r="V20" i="13"/>
  <c r="U20" i="13"/>
  <c r="T20" i="13"/>
  <c r="S20" i="13"/>
  <c r="R20" i="13"/>
  <c r="Q20" i="13"/>
  <c r="P20" i="13"/>
  <c r="O20" i="13"/>
  <c r="N20" i="13"/>
  <c r="M20" i="13"/>
  <c r="L20" i="13"/>
  <c r="K20" i="13"/>
  <c r="J20" i="13"/>
  <c r="I20" i="13"/>
  <c r="H20" i="13"/>
  <c r="G20" i="13"/>
  <c r="F20" i="13"/>
  <c r="E20" i="13"/>
  <c r="D20" i="13"/>
  <c r="C20" i="13"/>
  <c r="B20" i="13"/>
  <c r="E20" i="4" s="1"/>
  <c r="Y19" i="13"/>
  <c r="X19" i="13"/>
  <c r="W19" i="13"/>
  <c r="V19" i="13"/>
  <c r="U19" i="13"/>
  <c r="T19" i="13"/>
  <c r="S19" i="13"/>
  <c r="R19" i="13"/>
  <c r="AD19" i="13" s="1"/>
  <c r="Q19" i="13"/>
  <c r="P19" i="13"/>
  <c r="O19" i="13"/>
  <c r="N19" i="13"/>
  <c r="M19" i="13"/>
  <c r="L19" i="13"/>
  <c r="K19" i="13"/>
  <c r="J19" i="13"/>
  <c r="AC19" i="13" s="1"/>
  <c r="I19" i="13"/>
  <c r="H19" i="13"/>
  <c r="G19" i="13"/>
  <c r="F19" i="13"/>
  <c r="E19" i="13"/>
  <c r="D19" i="13"/>
  <c r="C19" i="13"/>
  <c r="B19" i="13"/>
  <c r="B19" i="12" s="1"/>
  <c r="Y18" i="13"/>
  <c r="X18" i="13"/>
  <c r="W18" i="13"/>
  <c r="V18" i="13"/>
  <c r="U18" i="13"/>
  <c r="T18" i="13"/>
  <c r="S18" i="13"/>
  <c r="R18" i="13"/>
  <c r="Q18" i="13"/>
  <c r="P18" i="13"/>
  <c r="O18" i="13"/>
  <c r="N18" i="13"/>
  <c r="M18" i="13"/>
  <c r="L18" i="13"/>
  <c r="K18" i="13"/>
  <c r="J18" i="13"/>
  <c r="I18" i="13"/>
  <c r="H18" i="13"/>
  <c r="G18" i="13"/>
  <c r="F18" i="13"/>
  <c r="E18" i="13"/>
  <c r="D18" i="13"/>
  <c r="C18" i="13"/>
  <c r="B18" i="13"/>
  <c r="Y17" i="13"/>
  <c r="X17" i="13"/>
  <c r="W17" i="13"/>
  <c r="V17" i="13"/>
  <c r="U17" i="13"/>
  <c r="T17" i="13"/>
  <c r="S17" i="13"/>
  <c r="R17" i="13"/>
  <c r="Q17" i="13"/>
  <c r="P17" i="13"/>
  <c r="O17" i="13"/>
  <c r="N17" i="13"/>
  <c r="M17" i="13"/>
  <c r="L17" i="13"/>
  <c r="K17" i="13"/>
  <c r="AC17" i="13" s="1"/>
  <c r="J17" i="13"/>
  <c r="F17" i="4" s="1"/>
  <c r="I17" i="13"/>
  <c r="H17" i="13"/>
  <c r="G17" i="13"/>
  <c r="F17" i="13"/>
  <c r="E17" i="13"/>
  <c r="D17" i="13"/>
  <c r="C17" i="13"/>
  <c r="B17" i="13"/>
  <c r="E17" i="4" s="1"/>
  <c r="Y16" i="13"/>
  <c r="X16" i="13"/>
  <c r="W16" i="13"/>
  <c r="V16" i="13"/>
  <c r="U16" i="13"/>
  <c r="T16" i="13"/>
  <c r="S16" i="13"/>
  <c r="AD16" i="13" s="1"/>
  <c r="R16" i="13"/>
  <c r="Q16" i="13"/>
  <c r="P16" i="13"/>
  <c r="O16" i="13"/>
  <c r="N16" i="13"/>
  <c r="M16" i="13"/>
  <c r="L16" i="13"/>
  <c r="K16" i="13"/>
  <c r="AC16" i="13" s="1"/>
  <c r="J16" i="13"/>
  <c r="I16" i="13"/>
  <c r="H16" i="13"/>
  <c r="G16" i="13"/>
  <c r="F16" i="13"/>
  <c r="E16" i="13"/>
  <c r="D16" i="13"/>
  <c r="C16" i="13"/>
  <c r="B16" i="13"/>
  <c r="Y15" i="13"/>
  <c r="X15" i="13"/>
  <c r="W15" i="13"/>
  <c r="V15" i="13"/>
  <c r="U15" i="13"/>
  <c r="T15" i="13"/>
  <c r="S15" i="13"/>
  <c r="R15" i="13"/>
  <c r="Q15" i="13"/>
  <c r="P15" i="13"/>
  <c r="O15" i="13"/>
  <c r="N15" i="13"/>
  <c r="M15" i="13"/>
  <c r="L15" i="13"/>
  <c r="K15" i="13"/>
  <c r="J15" i="13"/>
  <c r="I15" i="13"/>
  <c r="H15" i="13"/>
  <c r="G15" i="13"/>
  <c r="F15" i="13"/>
  <c r="E15" i="13"/>
  <c r="D15" i="13"/>
  <c r="C15" i="13"/>
  <c r="B15" i="13"/>
  <c r="Y14" i="13"/>
  <c r="X14" i="13"/>
  <c r="W14" i="13"/>
  <c r="V14" i="13"/>
  <c r="U14" i="13"/>
  <c r="T14" i="13"/>
  <c r="S14" i="13"/>
  <c r="R14" i="13"/>
  <c r="G14" i="4" s="1"/>
  <c r="P14" i="4" s="1"/>
  <c r="Q14" i="13"/>
  <c r="P14" i="13"/>
  <c r="O14" i="13"/>
  <c r="N14" i="13"/>
  <c r="M14" i="13"/>
  <c r="L14" i="13"/>
  <c r="K14" i="13"/>
  <c r="J14" i="13"/>
  <c r="AC14" i="13" s="1"/>
  <c r="I14" i="13"/>
  <c r="H14" i="13"/>
  <c r="G14" i="13"/>
  <c r="F14" i="13"/>
  <c r="E14" i="13"/>
  <c r="D14" i="13"/>
  <c r="C14" i="13"/>
  <c r="B14" i="13"/>
  <c r="B14" i="12" s="1"/>
  <c r="Y13" i="13"/>
  <c r="X13" i="13"/>
  <c r="W13" i="13"/>
  <c r="AD13" i="13" s="1"/>
  <c r="V13" i="13"/>
  <c r="U13" i="13"/>
  <c r="T13" i="13"/>
  <c r="S13" i="13"/>
  <c r="R13" i="13"/>
  <c r="Q13" i="13"/>
  <c r="P13" i="13"/>
  <c r="O13" i="13"/>
  <c r="N13" i="13"/>
  <c r="M13" i="13"/>
  <c r="L13" i="13"/>
  <c r="K13" i="13"/>
  <c r="J13" i="13"/>
  <c r="I13" i="13"/>
  <c r="H13" i="13"/>
  <c r="G13" i="13"/>
  <c r="F13" i="13"/>
  <c r="E13" i="13"/>
  <c r="D13" i="13"/>
  <c r="C13" i="13"/>
  <c r="B13" i="13"/>
  <c r="Y12" i="13"/>
  <c r="X12" i="13"/>
  <c r="W12" i="13"/>
  <c r="V12" i="13"/>
  <c r="U12" i="13"/>
  <c r="T12" i="13"/>
  <c r="S12" i="13"/>
  <c r="R12" i="13"/>
  <c r="AD12" i="13" s="1"/>
  <c r="Q12" i="13"/>
  <c r="P12" i="13"/>
  <c r="O12" i="13"/>
  <c r="N12" i="13"/>
  <c r="M12" i="13"/>
  <c r="L12" i="13"/>
  <c r="K12" i="13"/>
  <c r="J12" i="13"/>
  <c r="AC12" i="13" s="1"/>
  <c r="I12" i="13"/>
  <c r="H12" i="13"/>
  <c r="G12" i="13"/>
  <c r="F12" i="13"/>
  <c r="E12" i="13"/>
  <c r="D12" i="13"/>
  <c r="C12" i="13"/>
  <c r="B12" i="13"/>
  <c r="B12" i="12" s="1"/>
  <c r="Y11" i="13"/>
  <c r="X11" i="13"/>
  <c r="W11" i="13"/>
  <c r="V11" i="13"/>
  <c r="U11" i="13"/>
  <c r="T11" i="13"/>
  <c r="S11" i="13"/>
  <c r="R11" i="13"/>
  <c r="G11" i="4" s="1"/>
  <c r="Q11" i="13"/>
  <c r="P11" i="13"/>
  <c r="O11" i="13"/>
  <c r="N11" i="13"/>
  <c r="M11" i="13"/>
  <c r="L11" i="13"/>
  <c r="K11" i="13"/>
  <c r="AC11" i="13" s="1"/>
  <c r="J11" i="13"/>
  <c r="F11" i="4" s="1"/>
  <c r="I11" i="13"/>
  <c r="H11" i="13"/>
  <c r="G11" i="13"/>
  <c r="F11" i="13"/>
  <c r="E11" i="13"/>
  <c r="D11" i="13"/>
  <c r="C11" i="13"/>
  <c r="B11" i="13"/>
  <c r="B11" i="12" s="1"/>
  <c r="Y10" i="13"/>
  <c r="X10" i="13"/>
  <c r="W10" i="13"/>
  <c r="V10" i="13"/>
  <c r="U10" i="13"/>
  <c r="T10" i="13"/>
  <c r="S10" i="13"/>
  <c r="R10" i="13"/>
  <c r="Q10" i="13"/>
  <c r="P10" i="13"/>
  <c r="O10" i="13"/>
  <c r="N10" i="13"/>
  <c r="M10" i="13"/>
  <c r="L10" i="13"/>
  <c r="K10" i="13"/>
  <c r="J10" i="13"/>
  <c r="I10" i="13"/>
  <c r="H10" i="13"/>
  <c r="G10" i="13"/>
  <c r="F10" i="13"/>
  <c r="E10" i="13"/>
  <c r="D10" i="13"/>
  <c r="C10" i="13"/>
  <c r="B10" i="13"/>
  <c r="Y116" i="12"/>
  <c r="X116" i="12"/>
  <c r="W116" i="12"/>
  <c r="V116" i="12"/>
  <c r="U116" i="12"/>
  <c r="T116" i="12"/>
  <c r="S116" i="12"/>
  <c r="R116" i="12"/>
  <c r="Q116" i="12"/>
  <c r="P116" i="12"/>
  <c r="O116" i="12"/>
  <c r="N116" i="12"/>
  <c r="M116" i="12"/>
  <c r="L116" i="12"/>
  <c r="K116" i="12"/>
  <c r="AC116" i="12" s="1"/>
  <c r="J116" i="12"/>
  <c r="C116" i="4" s="1"/>
  <c r="I116" i="12"/>
  <c r="H116" i="12"/>
  <c r="G116" i="12"/>
  <c r="F116" i="12"/>
  <c r="E116" i="12"/>
  <c r="D116" i="12"/>
  <c r="C116" i="12"/>
  <c r="B116" i="12"/>
  <c r="AB116" i="12" s="1"/>
  <c r="AC115" i="12"/>
  <c r="Y115" i="12"/>
  <c r="X115" i="12"/>
  <c r="W115" i="12"/>
  <c r="V115" i="12"/>
  <c r="U115" i="12"/>
  <c r="T115" i="12"/>
  <c r="S115" i="12"/>
  <c r="AD115" i="12" s="1"/>
  <c r="R115" i="12"/>
  <c r="Q115" i="12"/>
  <c r="P115" i="12"/>
  <c r="O115" i="12"/>
  <c r="N115" i="12"/>
  <c r="M115" i="12"/>
  <c r="L115" i="12"/>
  <c r="K115" i="12"/>
  <c r="J115" i="12"/>
  <c r="I115" i="12"/>
  <c r="H115" i="12"/>
  <c r="G115" i="12"/>
  <c r="F115" i="12"/>
  <c r="E115" i="12"/>
  <c r="D115" i="12"/>
  <c r="C115" i="12"/>
  <c r="Y114" i="12"/>
  <c r="X114" i="12"/>
  <c r="W114" i="12"/>
  <c r="V114" i="12"/>
  <c r="U114" i="12"/>
  <c r="T114" i="12"/>
  <c r="S114" i="12"/>
  <c r="R114" i="12"/>
  <c r="Q114" i="12"/>
  <c r="P114" i="12"/>
  <c r="O114" i="12"/>
  <c r="N114" i="12"/>
  <c r="M114" i="12"/>
  <c r="L114" i="12"/>
  <c r="K114" i="12"/>
  <c r="J114" i="12"/>
  <c r="I114" i="12"/>
  <c r="H114" i="12"/>
  <c r="G114" i="12"/>
  <c r="F114" i="12"/>
  <c r="E114" i="12"/>
  <c r="D114" i="12"/>
  <c r="C114" i="12"/>
  <c r="B114" i="12"/>
  <c r="Y113" i="12"/>
  <c r="X113" i="12"/>
  <c r="W113" i="12"/>
  <c r="V113" i="12"/>
  <c r="U113" i="12"/>
  <c r="T113" i="12"/>
  <c r="S113" i="12"/>
  <c r="AD113" i="12" s="1"/>
  <c r="R113" i="12"/>
  <c r="Q113" i="12"/>
  <c r="P113" i="12"/>
  <c r="O113" i="12"/>
  <c r="N113" i="12"/>
  <c r="M113" i="12"/>
  <c r="L113" i="12"/>
  <c r="K113" i="12"/>
  <c r="AC113" i="12" s="1"/>
  <c r="J113" i="12"/>
  <c r="I113" i="12"/>
  <c r="H113" i="12"/>
  <c r="G113" i="12"/>
  <c r="F113" i="12"/>
  <c r="E113" i="12"/>
  <c r="D113" i="12"/>
  <c r="C113" i="12"/>
  <c r="B113" i="12"/>
  <c r="AB113" i="12" s="1"/>
  <c r="Y112" i="12"/>
  <c r="X112" i="12"/>
  <c r="W112" i="12"/>
  <c r="V112" i="12"/>
  <c r="U112" i="12"/>
  <c r="T112" i="12"/>
  <c r="AD112" i="12" s="1"/>
  <c r="S112" i="12"/>
  <c r="R112" i="12"/>
  <c r="Q112" i="12"/>
  <c r="P112" i="12"/>
  <c r="O112" i="12"/>
  <c r="N112" i="12"/>
  <c r="M112" i="12"/>
  <c r="L112" i="12"/>
  <c r="K112" i="12"/>
  <c r="J112" i="12"/>
  <c r="I112" i="12"/>
  <c r="H112" i="12"/>
  <c r="G112" i="12"/>
  <c r="F112" i="12"/>
  <c r="E112" i="12"/>
  <c r="D112" i="12"/>
  <c r="C112" i="12"/>
  <c r="B112" i="12"/>
  <c r="Y111" i="12"/>
  <c r="X111" i="12"/>
  <c r="W111" i="12"/>
  <c r="V111" i="12"/>
  <c r="U111" i="12"/>
  <c r="T111" i="12"/>
  <c r="S111" i="12"/>
  <c r="R111" i="12"/>
  <c r="Q111" i="12"/>
  <c r="P111" i="12"/>
  <c r="O111" i="12"/>
  <c r="N111" i="12"/>
  <c r="M111" i="12"/>
  <c r="L111" i="12"/>
  <c r="K111" i="12"/>
  <c r="J111" i="12"/>
  <c r="I111" i="12"/>
  <c r="H111" i="12"/>
  <c r="G111" i="12"/>
  <c r="F111" i="12"/>
  <c r="E111" i="12"/>
  <c r="D111" i="12"/>
  <c r="C111" i="12"/>
  <c r="B111" i="12"/>
  <c r="B111" i="4" s="1"/>
  <c r="Y110" i="12"/>
  <c r="X110" i="12"/>
  <c r="W110" i="12"/>
  <c r="V110" i="12"/>
  <c r="U110" i="12"/>
  <c r="T110" i="12"/>
  <c r="S110" i="12"/>
  <c r="R110" i="12"/>
  <c r="D110" i="4" s="1"/>
  <c r="Q110" i="12"/>
  <c r="P110" i="12"/>
  <c r="O110" i="12"/>
  <c r="N110" i="12"/>
  <c r="M110" i="12"/>
  <c r="L110" i="12"/>
  <c r="K110" i="12"/>
  <c r="J110" i="12"/>
  <c r="C110" i="4" s="1"/>
  <c r="I110" i="12"/>
  <c r="H110" i="12"/>
  <c r="G110" i="12"/>
  <c r="F110" i="12"/>
  <c r="E110" i="12"/>
  <c r="D110" i="12"/>
  <c r="C110" i="12"/>
  <c r="B110" i="12"/>
  <c r="B110" i="4" s="1"/>
  <c r="Y109" i="12"/>
  <c r="X109" i="12"/>
  <c r="W109" i="12"/>
  <c r="V109" i="12"/>
  <c r="U109" i="12"/>
  <c r="T109" i="12"/>
  <c r="S109" i="12"/>
  <c r="R109" i="12"/>
  <c r="Q109" i="12"/>
  <c r="P109" i="12"/>
  <c r="O109" i="12"/>
  <c r="N109" i="12"/>
  <c r="M109" i="12"/>
  <c r="L109" i="12"/>
  <c r="K109" i="12"/>
  <c r="J109" i="12"/>
  <c r="I109" i="12"/>
  <c r="H109" i="12"/>
  <c r="G109" i="12"/>
  <c r="F109" i="12"/>
  <c r="E109" i="12"/>
  <c r="D109" i="12"/>
  <c r="C109" i="12"/>
  <c r="Y108" i="12"/>
  <c r="X108" i="12"/>
  <c r="W108" i="12"/>
  <c r="V108" i="12"/>
  <c r="U108" i="12"/>
  <c r="T108" i="12"/>
  <c r="S108" i="12"/>
  <c r="R108" i="12"/>
  <c r="Q108" i="12"/>
  <c r="P108" i="12"/>
  <c r="O108" i="12"/>
  <c r="N108" i="12"/>
  <c r="M108" i="12"/>
  <c r="L108" i="12"/>
  <c r="K108" i="12"/>
  <c r="J108" i="12"/>
  <c r="C108" i="4" s="1"/>
  <c r="I108" i="12"/>
  <c r="H108" i="12"/>
  <c r="G108" i="12"/>
  <c r="F108" i="12"/>
  <c r="E108" i="12"/>
  <c r="D108" i="12"/>
  <c r="C108" i="12"/>
  <c r="Y107" i="12"/>
  <c r="X107" i="12"/>
  <c r="W107" i="12"/>
  <c r="V107" i="12"/>
  <c r="U107" i="12"/>
  <c r="T107" i="12"/>
  <c r="S107" i="12"/>
  <c r="AD107" i="12" s="1"/>
  <c r="R107" i="12"/>
  <c r="Q107" i="12"/>
  <c r="P107" i="12"/>
  <c r="O107" i="12"/>
  <c r="N107" i="12"/>
  <c r="M107" i="12"/>
  <c r="L107" i="12"/>
  <c r="K107" i="12"/>
  <c r="AC107" i="12" s="1"/>
  <c r="J107" i="12"/>
  <c r="I107" i="12"/>
  <c r="H107" i="12"/>
  <c r="G107" i="12"/>
  <c r="F107" i="12"/>
  <c r="E107" i="12"/>
  <c r="D107" i="12"/>
  <c r="C107" i="12"/>
  <c r="Y106" i="12"/>
  <c r="X106" i="12"/>
  <c r="W106" i="12"/>
  <c r="V106" i="12"/>
  <c r="U106" i="12"/>
  <c r="T106" i="12"/>
  <c r="S106" i="12"/>
  <c r="R106" i="12"/>
  <c r="Q106" i="12"/>
  <c r="P106" i="12"/>
  <c r="O106" i="12"/>
  <c r="N106" i="12"/>
  <c r="M106" i="12"/>
  <c r="L106" i="12"/>
  <c r="K106" i="12"/>
  <c r="J106" i="12"/>
  <c r="AC106" i="12" s="1"/>
  <c r="I106" i="12"/>
  <c r="H106" i="12"/>
  <c r="G106" i="12"/>
  <c r="F106" i="12"/>
  <c r="E106" i="12"/>
  <c r="D106" i="12"/>
  <c r="C106" i="12"/>
  <c r="B106" i="12"/>
  <c r="AB106" i="12" s="1"/>
  <c r="Y105" i="12"/>
  <c r="X105" i="12"/>
  <c r="W105" i="12"/>
  <c r="V105" i="12"/>
  <c r="U105" i="12"/>
  <c r="T105" i="12"/>
  <c r="S105" i="12"/>
  <c r="R105" i="12"/>
  <c r="AD105" i="12" s="1"/>
  <c r="Q105" i="12"/>
  <c r="P105" i="12"/>
  <c r="O105" i="12"/>
  <c r="N105" i="12"/>
  <c r="M105" i="12"/>
  <c r="L105" i="12"/>
  <c r="K105" i="12"/>
  <c r="AC105" i="12" s="1"/>
  <c r="J105" i="12"/>
  <c r="I105" i="12"/>
  <c r="H105" i="12"/>
  <c r="G105" i="12"/>
  <c r="F105" i="12"/>
  <c r="E105" i="12"/>
  <c r="D105" i="12"/>
  <c r="C105" i="12"/>
  <c r="B105" i="12"/>
  <c r="AB105" i="12" s="1"/>
  <c r="Y104" i="12"/>
  <c r="X104" i="12"/>
  <c r="W104" i="12"/>
  <c r="V104" i="12"/>
  <c r="U104" i="12"/>
  <c r="T104" i="12"/>
  <c r="AD104" i="12" s="1"/>
  <c r="S104" i="12"/>
  <c r="R104" i="12"/>
  <c r="Q104" i="12"/>
  <c r="P104" i="12"/>
  <c r="O104" i="12"/>
  <c r="N104" i="12"/>
  <c r="M104" i="12"/>
  <c r="L104" i="12"/>
  <c r="K104" i="12"/>
  <c r="J104" i="12"/>
  <c r="I104" i="12"/>
  <c r="H104" i="12"/>
  <c r="G104" i="12"/>
  <c r="F104" i="12"/>
  <c r="E104" i="12"/>
  <c r="D104" i="12"/>
  <c r="C104" i="12"/>
  <c r="B104" i="12"/>
  <c r="Y103" i="12"/>
  <c r="X103" i="12"/>
  <c r="W103" i="12"/>
  <c r="V103" i="12"/>
  <c r="U103" i="12"/>
  <c r="T103" i="12"/>
  <c r="S103" i="12"/>
  <c r="R103" i="12"/>
  <c r="Q103" i="12"/>
  <c r="P103" i="12"/>
  <c r="O103" i="12"/>
  <c r="N103" i="12"/>
  <c r="M103" i="12"/>
  <c r="L103" i="12"/>
  <c r="K103" i="12"/>
  <c r="J103" i="12"/>
  <c r="I103" i="12"/>
  <c r="H103" i="12"/>
  <c r="G103" i="12"/>
  <c r="F103" i="12"/>
  <c r="E103" i="12"/>
  <c r="D103" i="12"/>
  <c r="C103" i="12"/>
  <c r="B103" i="12"/>
  <c r="B103" i="4" s="1"/>
  <c r="Y102" i="12"/>
  <c r="X102" i="12"/>
  <c r="W102" i="12"/>
  <c r="V102" i="12"/>
  <c r="U102" i="12"/>
  <c r="T102" i="12"/>
  <c r="S102" i="12"/>
  <c r="R102" i="12"/>
  <c r="D102" i="4" s="1"/>
  <c r="Q102" i="12"/>
  <c r="P102" i="12"/>
  <c r="O102" i="12"/>
  <c r="N102" i="12"/>
  <c r="M102" i="12"/>
  <c r="L102" i="12"/>
  <c r="K102" i="12"/>
  <c r="J102" i="12"/>
  <c r="C102" i="4" s="1"/>
  <c r="I102" i="12"/>
  <c r="H102" i="12"/>
  <c r="G102" i="12"/>
  <c r="F102" i="12"/>
  <c r="E102" i="12"/>
  <c r="D102" i="12"/>
  <c r="C102" i="12"/>
  <c r="B102" i="12"/>
  <c r="B102" i="4" s="1"/>
  <c r="Y101" i="12"/>
  <c r="X101" i="12"/>
  <c r="W101" i="12"/>
  <c r="V101" i="12"/>
  <c r="U101" i="12"/>
  <c r="T101" i="12"/>
  <c r="S101" i="12"/>
  <c r="R101" i="12"/>
  <c r="Q101" i="12"/>
  <c r="P101" i="12"/>
  <c r="O101" i="12"/>
  <c r="N101" i="12"/>
  <c r="M101" i="12"/>
  <c r="L101" i="12"/>
  <c r="K101" i="12"/>
  <c r="J101" i="12"/>
  <c r="I101" i="12"/>
  <c r="H101" i="12"/>
  <c r="G101" i="12"/>
  <c r="F101" i="12"/>
  <c r="E101" i="12"/>
  <c r="D101" i="12"/>
  <c r="C101" i="12"/>
  <c r="AC100" i="12"/>
  <c r="Y100" i="12"/>
  <c r="X100" i="12"/>
  <c r="W100" i="12"/>
  <c r="V100" i="12"/>
  <c r="U100" i="12"/>
  <c r="T100" i="12"/>
  <c r="S100" i="12"/>
  <c r="R100" i="12"/>
  <c r="Q100" i="12"/>
  <c r="P100" i="12"/>
  <c r="O100" i="12"/>
  <c r="N100" i="12"/>
  <c r="M100" i="12"/>
  <c r="L100" i="12"/>
  <c r="K100" i="12"/>
  <c r="J100" i="12"/>
  <c r="C100" i="4" s="1"/>
  <c r="I100" i="12"/>
  <c r="H100" i="12"/>
  <c r="G100" i="12"/>
  <c r="F100" i="12"/>
  <c r="E100" i="12"/>
  <c r="D100" i="12"/>
  <c r="C100" i="12"/>
  <c r="B100" i="12"/>
  <c r="AB100" i="12" s="1"/>
  <c r="Y99" i="12"/>
  <c r="X99" i="12"/>
  <c r="W99" i="12"/>
  <c r="V99" i="12"/>
  <c r="U99" i="12"/>
  <c r="T99" i="12"/>
  <c r="S99" i="12"/>
  <c r="AD99" i="12" s="1"/>
  <c r="R99" i="12"/>
  <c r="Q99" i="12"/>
  <c r="P99" i="12"/>
  <c r="O99" i="12"/>
  <c r="N99" i="12"/>
  <c r="M99" i="12"/>
  <c r="L99" i="12"/>
  <c r="K99" i="12"/>
  <c r="AC99" i="12" s="1"/>
  <c r="J99" i="12"/>
  <c r="I99" i="12"/>
  <c r="H99" i="12"/>
  <c r="G99" i="12"/>
  <c r="F99" i="12"/>
  <c r="E99" i="12"/>
  <c r="D99" i="12"/>
  <c r="C99" i="12"/>
  <c r="Y98" i="12"/>
  <c r="X98" i="12"/>
  <c r="W98" i="12"/>
  <c r="V98" i="12"/>
  <c r="U98" i="12"/>
  <c r="T98" i="12"/>
  <c r="AD98" i="12" s="1"/>
  <c r="S98" i="12"/>
  <c r="R98" i="12"/>
  <c r="Q98" i="12"/>
  <c r="P98" i="12"/>
  <c r="O98" i="12"/>
  <c r="N98" i="12"/>
  <c r="M98" i="12"/>
  <c r="L98" i="12"/>
  <c r="K98" i="12"/>
  <c r="J98" i="12"/>
  <c r="AC98" i="12" s="1"/>
  <c r="I98" i="12"/>
  <c r="H98" i="12"/>
  <c r="G98" i="12"/>
  <c r="F98" i="12"/>
  <c r="E98" i="12"/>
  <c r="D98" i="12"/>
  <c r="C98" i="12"/>
  <c r="B98" i="12"/>
  <c r="AB98" i="12" s="1"/>
  <c r="Y97" i="12"/>
  <c r="X97" i="12"/>
  <c r="W97" i="12"/>
  <c r="V97" i="12"/>
  <c r="U97" i="12"/>
  <c r="T97" i="12"/>
  <c r="AD97" i="12" s="1"/>
  <c r="S97" i="12"/>
  <c r="R97" i="12"/>
  <c r="Q97" i="12"/>
  <c r="P97" i="12"/>
  <c r="O97" i="12"/>
  <c r="N97" i="12"/>
  <c r="M97" i="12"/>
  <c r="L97" i="12"/>
  <c r="K97" i="12"/>
  <c r="AC97" i="12" s="1"/>
  <c r="J97" i="12"/>
  <c r="I97" i="12"/>
  <c r="H97" i="12"/>
  <c r="G97" i="12"/>
  <c r="F97" i="12"/>
  <c r="E97" i="12"/>
  <c r="D97" i="12"/>
  <c r="C97" i="12"/>
  <c r="B97" i="12"/>
  <c r="AB97" i="12" s="1"/>
  <c r="Y96" i="12"/>
  <c r="X96" i="12"/>
  <c r="W96" i="12"/>
  <c r="V96" i="12"/>
  <c r="AD96" i="12" s="1"/>
  <c r="U96" i="12"/>
  <c r="T96" i="12"/>
  <c r="S96" i="12"/>
  <c r="R96" i="12"/>
  <c r="Q96" i="12"/>
  <c r="P96" i="12"/>
  <c r="O96" i="12"/>
  <c r="N96" i="12"/>
  <c r="M96" i="12"/>
  <c r="L96" i="12"/>
  <c r="K96" i="12"/>
  <c r="J96" i="12"/>
  <c r="I96" i="12"/>
  <c r="H96" i="12"/>
  <c r="G96" i="12"/>
  <c r="F96" i="12"/>
  <c r="E96" i="12"/>
  <c r="D96" i="12"/>
  <c r="C96" i="12"/>
  <c r="B96" i="12"/>
  <c r="Y95" i="12"/>
  <c r="X95" i="12"/>
  <c r="W95" i="12"/>
  <c r="V95" i="12"/>
  <c r="U95" i="12"/>
  <c r="T95" i="12"/>
  <c r="S95" i="12"/>
  <c r="R95" i="12"/>
  <c r="D95" i="4" s="1"/>
  <c r="Q95" i="12"/>
  <c r="P95" i="12"/>
  <c r="O95" i="12"/>
  <c r="N95" i="12"/>
  <c r="M95" i="12"/>
  <c r="L95" i="12"/>
  <c r="K95" i="12"/>
  <c r="J95" i="12"/>
  <c r="I95" i="12"/>
  <c r="H95" i="12"/>
  <c r="G95" i="12"/>
  <c r="F95" i="12"/>
  <c r="E95" i="12"/>
  <c r="D95" i="12"/>
  <c r="C95" i="12"/>
  <c r="B95" i="12"/>
  <c r="B95" i="4" s="1"/>
  <c r="Y94" i="12"/>
  <c r="X94" i="12"/>
  <c r="W94" i="12"/>
  <c r="V94" i="12"/>
  <c r="U94" i="12"/>
  <c r="T94" i="12"/>
  <c r="AD94" i="12" s="1"/>
  <c r="S94" i="12"/>
  <c r="R94" i="12"/>
  <c r="D94" i="4" s="1"/>
  <c r="Q94" i="12"/>
  <c r="P94" i="12"/>
  <c r="O94" i="12"/>
  <c r="N94" i="12"/>
  <c r="M94" i="12"/>
  <c r="L94" i="12"/>
  <c r="K94" i="12"/>
  <c r="J94" i="12"/>
  <c r="C94" i="4" s="1"/>
  <c r="I94" i="12"/>
  <c r="H94" i="12"/>
  <c r="G94" i="12"/>
  <c r="F94" i="12"/>
  <c r="E94" i="12"/>
  <c r="D94" i="12"/>
  <c r="C94" i="12"/>
  <c r="B94" i="12"/>
  <c r="B94" i="4" s="1"/>
  <c r="Y93" i="12"/>
  <c r="X93" i="12"/>
  <c r="W93" i="12"/>
  <c r="V93" i="12"/>
  <c r="U93" i="12"/>
  <c r="T93" i="12"/>
  <c r="S93" i="12"/>
  <c r="R93" i="12"/>
  <c r="Q93" i="12"/>
  <c r="P93" i="12"/>
  <c r="O93" i="12"/>
  <c r="N93" i="12"/>
  <c r="M93" i="12"/>
  <c r="L93" i="12"/>
  <c r="K93" i="12"/>
  <c r="J93" i="12"/>
  <c r="I93" i="12"/>
  <c r="H93" i="12"/>
  <c r="G93" i="12"/>
  <c r="F93" i="12"/>
  <c r="E93" i="12"/>
  <c r="D93" i="12"/>
  <c r="C93" i="12"/>
  <c r="Y92" i="12"/>
  <c r="X92" i="12"/>
  <c r="W92" i="12"/>
  <c r="V92" i="12"/>
  <c r="U92" i="12"/>
  <c r="T92" i="12"/>
  <c r="S92" i="12"/>
  <c r="R92" i="12"/>
  <c r="Q92" i="12"/>
  <c r="P92" i="12"/>
  <c r="O92" i="12"/>
  <c r="N92" i="12"/>
  <c r="M92" i="12"/>
  <c r="L92" i="12"/>
  <c r="K92" i="12"/>
  <c r="AC92" i="12" s="1"/>
  <c r="J92" i="12"/>
  <c r="C92" i="4" s="1"/>
  <c r="I92" i="12"/>
  <c r="H92" i="12"/>
  <c r="G92" i="12"/>
  <c r="F92" i="12"/>
  <c r="E92" i="12"/>
  <c r="D92" i="12"/>
  <c r="C92" i="12"/>
  <c r="Y91" i="12"/>
  <c r="X91" i="12"/>
  <c r="W91" i="12"/>
  <c r="V91" i="12"/>
  <c r="U91" i="12"/>
  <c r="T91" i="12"/>
  <c r="S91" i="12"/>
  <c r="AD91" i="12" s="1"/>
  <c r="R91" i="12"/>
  <c r="Q91" i="12"/>
  <c r="P91" i="12"/>
  <c r="O91" i="12"/>
  <c r="N91" i="12"/>
  <c r="M91" i="12"/>
  <c r="L91" i="12"/>
  <c r="K91" i="12"/>
  <c r="AC91" i="12" s="1"/>
  <c r="J91" i="12"/>
  <c r="I91" i="12"/>
  <c r="H91" i="12"/>
  <c r="G91" i="12"/>
  <c r="F91" i="12"/>
  <c r="E91" i="12"/>
  <c r="D91" i="12"/>
  <c r="C91" i="12"/>
  <c r="Y90" i="12"/>
  <c r="X90" i="12"/>
  <c r="W90" i="12"/>
  <c r="V90" i="12"/>
  <c r="U90" i="12"/>
  <c r="T90" i="12"/>
  <c r="S90" i="12"/>
  <c r="R90" i="12"/>
  <c r="Q90" i="12"/>
  <c r="P90" i="12"/>
  <c r="O90" i="12"/>
  <c r="N90" i="12"/>
  <c r="M90" i="12"/>
  <c r="L90" i="12"/>
  <c r="K90" i="12"/>
  <c r="J90" i="12"/>
  <c r="I90" i="12"/>
  <c r="H90" i="12"/>
  <c r="G90" i="12"/>
  <c r="F90" i="12"/>
  <c r="E90" i="12"/>
  <c r="D90" i="12"/>
  <c r="C90" i="12"/>
  <c r="B90" i="12"/>
  <c r="Y89" i="12"/>
  <c r="X89" i="12"/>
  <c r="W89" i="12"/>
  <c r="V89" i="12"/>
  <c r="U89" i="12"/>
  <c r="T89" i="12"/>
  <c r="S89" i="12"/>
  <c r="R89" i="12"/>
  <c r="D89" i="4" s="1"/>
  <c r="Q89" i="12"/>
  <c r="P89" i="12"/>
  <c r="O89" i="12"/>
  <c r="N89" i="12"/>
  <c r="M89" i="12"/>
  <c r="L89" i="12"/>
  <c r="K89" i="12"/>
  <c r="J89" i="12"/>
  <c r="AC89" i="12" s="1"/>
  <c r="I89" i="12"/>
  <c r="H89" i="12"/>
  <c r="G89" i="12"/>
  <c r="F89" i="12"/>
  <c r="E89" i="12"/>
  <c r="D89" i="12"/>
  <c r="C89" i="12"/>
  <c r="B89" i="12"/>
  <c r="B89" i="4" s="1"/>
  <c r="AD88" i="12"/>
  <c r="Y88" i="12"/>
  <c r="X88" i="12"/>
  <c r="W88" i="12"/>
  <c r="V88" i="12"/>
  <c r="U88" i="12"/>
  <c r="T88" i="12"/>
  <c r="S88" i="12"/>
  <c r="R88" i="12"/>
  <c r="Q88" i="12"/>
  <c r="P88" i="12"/>
  <c r="O88" i="12"/>
  <c r="N88" i="12"/>
  <c r="M88" i="12"/>
  <c r="L88" i="12"/>
  <c r="K88" i="12"/>
  <c r="J88" i="12"/>
  <c r="AC88" i="12" s="1"/>
  <c r="I88" i="12"/>
  <c r="H88" i="12"/>
  <c r="G88" i="12"/>
  <c r="F88" i="12"/>
  <c r="E88" i="12"/>
  <c r="D88" i="12"/>
  <c r="C88" i="12"/>
  <c r="B88" i="12"/>
  <c r="AB88" i="12" s="1"/>
  <c r="Y87" i="12"/>
  <c r="X87" i="12"/>
  <c r="W87" i="12"/>
  <c r="V87" i="12"/>
  <c r="U87" i="12"/>
  <c r="T87" i="12"/>
  <c r="S87" i="12"/>
  <c r="R87" i="12"/>
  <c r="Q87" i="12"/>
  <c r="P87" i="12"/>
  <c r="O87" i="12"/>
  <c r="N87" i="12"/>
  <c r="M87" i="12"/>
  <c r="L87" i="12"/>
  <c r="K87" i="12"/>
  <c r="J87" i="12"/>
  <c r="I87" i="12"/>
  <c r="H87" i="12"/>
  <c r="G87" i="12"/>
  <c r="F87" i="12"/>
  <c r="E87" i="12"/>
  <c r="D87" i="12"/>
  <c r="C87" i="12"/>
  <c r="B87" i="12"/>
  <c r="B87" i="4" s="1"/>
  <c r="Y86" i="12"/>
  <c r="X86" i="12"/>
  <c r="W86" i="12"/>
  <c r="V86" i="12"/>
  <c r="U86" i="12"/>
  <c r="T86" i="12"/>
  <c r="AD86" i="12" s="1"/>
  <c r="S86" i="12"/>
  <c r="R86" i="12"/>
  <c r="D86" i="4" s="1"/>
  <c r="Q86" i="12"/>
  <c r="P86" i="12"/>
  <c r="O86" i="12"/>
  <c r="N86" i="12"/>
  <c r="M86" i="12"/>
  <c r="L86" i="12"/>
  <c r="K86" i="12"/>
  <c r="AC86" i="12" s="1"/>
  <c r="J86" i="12"/>
  <c r="C86" i="4" s="1"/>
  <c r="I86" i="12"/>
  <c r="H86" i="12"/>
  <c r="G86" i="12"/>
  <c r="F86" i="12"/>
  <c r="E86" i="12"/>
  <c r="D86" i="12"/>
  <c r="C86" i="12"/>
  <c r="Y85" i="12"/>
  <c r="X85" i="12"/>
  <c r="W85" i="12"/>
  <c r="V85" i="12"/>
  <c r="U85" i="12"/>
  <c r="T85" i="12"/>
  <c r="S85" i="12"/>
  <c r="R85" i="12"/>
  <c r="Q85" i="12"/>
  <c r="P85" i="12"/>
  <c r="O85" i="12"/>
  <c r="N85" i="12"/>
  <c r="M85" i="12"/>
  <c r="L85" i="12"/>
  <c r="K85" i="12"/>
  <c r="J85" i="12"/>
  <c r="I85" i="12"/>
  <c r="H85" i="12"/>
  <c r="G85" i="12"/>
  <c r="F85" i="12"/>
  <c r="E85" i="12"/>
  <c r="D85" i="12"/>
  <c r="C85" i="12"/>
  <c r="Y84" i="12"/>
  <c r="X84" i="12"/>
  <c r="W84" i="12"/>
  <c r="V84" i="12"/>
  <c r="U84" i="12"/>
  <c r="T84" i="12"/>
  <c r="S84" i="12"/>
  <c r="R84" i="12"/>
  <c r="Q84" i="12"/>
  <c r="P84" i="12"/>
  <c r="O84" i="12"/>
  <c r="N84" i="12"/>
  <c r="M84" i="12"/>
  <c r="L84" i="12"/>
  <c r="K84" i="12"/>
  <c r="AC84" i="12" s="1"/>
  <c r="J84" i="12"/>
  <c r="C84" i="4" s="1"/>
  <c r="I84" i="12"/>
  <c r="H84" i="12"/>
  <c r="G84" i="12"/>
  <c r="F84" i="12"/>
  <c r="E84" i="12"/>
  <c r="D84" i="12"/>
  <c r="C84" i="12"/>
  <c r="B84" i="12"/>
  <c r="AB84" i="12" s="1"/>
  <c r="AC83" i="12"/>
  <c r="Y83" i="12"/>
  <c r="X83" i="12"/>
  <c r="W83" i="12"/>
  <c r="V83" i="12"/>
  <c r="U83" i="12"/>
  <c r="T83" i="12"/>
  <c r="S83" i="12"/>
  <c r="AD83" i="12" s="1"/>
  <c r="R83" i="12"/>
  <c r="Q83" i="12"/>
  <c r="P83" i="12"/>
  <c r="O83" i="12"/>
  <c r="N83" i="12"/>
  <c r="M83" i="12"/>
  <c r="L83" i="12"/>
  <c r="K83" i="12"/>
  <c r="J83" i="12"/>
  <c r="I83" i="12"/>
  <c r="H83" i="12"/>
  <c r="G83" i="12"/>
  <c r="F83" i="12"/>
  <c r="E83" i="12"/>
  <c r="D83" i="12"/>
  <c r="C83" i="12"/>
  <c r="Y82" i="12"/>
  <c r="X82" i="12"/>
  <c r="W82" i="12"/>
  <c r="V82" i="12"/>
  <c r="U82" i="12"/>
  <c r="T82" i="12"/>
  <c r="S82" i="12"/>
  <c r="R82" i="12"/>
  <c r="Q82" i="12"/>
  <c r="P82" i="12"/>
  <c r="O82" i="12"/>
  <c r="N82" i="12"/>
  <c r="M82" i="12"/>
  <c r="L82" i="12"/>
  <c r="K82" i="12"/>
  <c r="J82" i="12"/>
  <c r="I82" i="12"/>
  <c r="H82" i="12"/>
  <c r="G82" i="12"/>
  <c r="F82" i="12"/>
  <c r="E82" i="12"/>
  <c r="D82" i="12"/>
  <c r="C82" i="12"/>
  <c r="B82" i="12"/>
  <c r="Y81" i="12"/>
  <c r="X81" i="12"/>
  <c r="W81" i="12"/>
  <c r="V81" i="12"/>
  <c r="U81" i="12"/>
  <c r="T81" i="12"/>
  <c r="S81" i="12"/>
  <c r="AD81" i="12" s="1"/>
  <c r="R81" i="12"/>
  <c r="Q81" i="12"/>
  <c r="P81" i="12"/>
  <c r="O81" i="12"/>
  <c r="N81" i="12"/>
  <c r="M81" i="12"/>
  <c r="L81" i="12"/>
  <c r="K81" i="12"/>
  <c r="AC81" i="12" s="1"/>
  <c r="J81" i="12"/>
  <c r="I81" i="12"/>
  <c r="H81" i="12"/>
  <c r="G81" i="12"/>
  <c r="F81" i="12"/>
  <c r="E81" i="12"/>
  <c r="D81" i="12"/>
  <c r="C81" i="12"/>
  <c r="B81" i="12"/>
  <c r="AB81" i="12" s="1"/>
  <c r="Y80" i="12"/>
  <c r="X80" i="12"/>
  <c r="W80" i="12"/>
  <c r="V80" i="12"/>
  <c r="U80" i="12"/>
  <c r="T80" i="12"/>
  <c r="AD80" i="12" s="1"/>
  <c r="S80" i="12"/>
  <c r="R80" i="12"/>
  <c r="Q80" i="12"/>
  <c r="P80" i="12"/>
  <c r="O80" i="12"/>
  <c r="N80" i="12"/>
  <c r="M80" i="12"/>
  <c r="L80" i="12"/>
  <c r="K80" i="12"/>
  <c r="J80" i="12"/>
  <c r="I80" i="12"/>
  <c r="H80" i="12"/>
  <c r="G80" i="12"/>
  <c r="F80" i="12"/>
  <c r="E80" i="12"/>
  <c r="D80" i="12"/>
  <c r="C80" i="12"/>
  <c r="B80" i="12"/>
  <c r="Y79" i="12"/>
  <c r="X79" i="12"/>
  <c r="W79" i="12"/>
  <c r="V79" i="12"/>
  <c r="U79" i="12"/>
  <c r="T79" i="12"/>
  <c r="S79" i="12"/>
  <c r="R79" i="12"/>
  <c r="Q79" i="12"/>
  <c r="P79" i="12"/>
  <c r="O79" i="12"/>
  <c r="N79" i="12"/>
  <c r="M79" i="12"/>
  <c r="L79" i="12"/>
  <c r="K79" i="12"/>
  <c r="J79" i="12"/>
  <c r="I79" i="12"/>
  <c r="H79" i="12"/>
  <c r="G79" i="12"/>
  <c r="F79" i="12"/>
  <c r="E79" i="12"/>
  <c r="D79" i="12"/>
  <c r="C79" i="12"/>
  <c r="B79" i="12"/>
  <c r="B79" i="4" s="1"/>
  <c r="Y78" i="12"/>
  <c r="X78" i="12"/>
  <c r="W78" i="12"/>
  <c r="V78" i="12"/>
  <c r="U78" i="12"/>
  <c r="T78" i="12"/>
  <c r="S78" i="12"/>
  <c r="R78" i="12"/>
  <c r="D78" i="4" s="1"/>
  <c r="Q78" i="12"/>
  <c r="P78" i="12"/>
  <c r="O78" i="12"/>
  <c r="N78" i="12"/>
  <c r="M78" i="12"/>
  <c r="L78" i="12"/>
  <c r="K78" i="12"/>
  <c r="J78" i="12"/>
  <c r="C78" i="4" s="1"/>
  <c r="I78" i="12"/>
  <c r="H78" i="12"/>
  <c r="G78" i="12"/>
  <c r="F78" i="12"/>
  <c r="E78" i="12"/>
  <c r="D78" i="12"/>
  <c r="C78" i="12"/>
  <c r="B78" i="12"/>
  <c r="B78" i="4" s="1"/>
  <c r="Y77" i="12"/>
  <c r="X77" i="12"/>
  <c r="W77" i="12"/>
  <c r="V77" i="12"/>
  <c r="U77" i="12"/>
  <c r="T77" i="12"/>
  <c r="S77" i="12"/>
  <c r="R77" i="12"/>
  <c r="Q77" i="12"/>
  <c r="P77" i="12"/>
  <c r="O77" i="12"/>
  <c r="N77" i="12"/>
  <c r="M77" i="12"/>
  <c r="L77" i="12"/>
  <c r="K77" i="12"/>
  <c r="J77" i="12"/>
  <c r="I77" i="12"/>
  <c r="H77" i="12"/>
  <c r="G77" i="12"/>
  <c r="F77" i="12"/>
  <c r="E77" i="12"/>
  <c r="D77" i="12"/>
  <c r="C77" i="12"/>
  <c r="Y76" i="12"/>
  <c r="X76" i="12"/>
  <c r="W76" i="12"/>
  <c r="V76" i="12"/>
  <c r="U76" i="12"/>
  <c r="T76" i="12"/>
  <c r="S76" i="12"/>
  <c r="R76" i="12"/>
  <c r="Q76" i="12"/>
  <c r="P76" i="12"/>
  <c r="O76" i="12"/>
  <c r="N76" i="12"/>
  <c r="M76" i="12"/>
  <c r="L76" i="12"/>
  <c r="K76" i="12"/>
  <c r="J76" i="12"/>
  <c r="C76" i="4" s="1"/>
  <c r="I76" i="12"/>
  <c r="H76" i="12"/>
  <c r="G76" i="12"/>
  <c r="F76" i="12"/>
  <c r="E76" i="12"/>
  <c r="D76" i="12"/>
  <c r="C76" i="12"/>
  <c r="AD75" i="12"/>
  <c r="Y75" i="12"/>
  <c r="X75" i="12"/>
  <c r="W75" i="12"/>
  <c r="V75" i="12"/>
  <c r="U75" i="12"/>
  <c r="T75" i="12"/>
  <c r="S75" i="12"/>
  <c r="R75" i="12"/>
  <c r="Q75" i="12"/>
  <c r="P75" i="12"/>
  <c r="O75" i="12"/>
  <c r="N75" i="12"/>
  <c r="M75" i="12"/>
  <c r="L75" i="12"/>
  <c r="K75" i="12"/>
  <c r="AC75" i="12" s="1"/>
  <c r="J75" i="12"/>
  <c r="I75" i="12"/>
  <c r="H75" i="12"/>
  <c r="G75" i="12"/>
  <c r="F75" i="12"/>
  <c r="E75" i="12"/>
  <c r="D75" i="12"/>
  <c r="C75" i="12"/>
  <c r="Y74" i="12"/>
  <c r="X74" i="12"/>
  <c r="W74" i="12"/>
  <c r="V74" i="12"/>
  <c r="U74" i="12"/>
  <c r="T74" i="12"/>
  <c r="S74" i="12"/>
  <c r="R74" i="12"/>
  <c r="Q74" i="12"/>
  <c r="P74" i="12"/>
  <c r="O74" i="12"/>
  <c r="N74" i="12"/>
  <c r="M74" i="12"/>
  <c r="L74" i="12"/>
  <c r="K74" i="12"/>
  <c r="J74" i="12"/>
  <c r="AC74" i="12" s="1"/>
  <c r="I74" i="12"/>
  <c r="H74" i="12"/>
  <c r="G74" i="12"/>
  <c r="F74" i="12"/>
  <c r="E74" i="12"/>
  <c r="D74" i="12"/>
  <c r="C74" i="12"/>
  <c r="B74" i="12"/>
  <c r="AB74" i="12" s="1"/>
  <c r="Y73" i="12"/>
  <c r="X73" i="12"/>
  <c r="W73" i="12"/>
  <c r="V73" i="12"/>
  <c r="U73" i="12"/>
  <c r="T73" i="12"/>
  <c r="S73" i="12"/>
  <c r="R73" i="12"/>
  <c r="AD73" i="12" s="1"/>
  <c r="Q73" i="12"/>
  <c r="P73" i="12"/>
  <c r="O73" i="12"/>
  <c r="N73" i="12"/>
  <c r="M73" i="12"/>
  <c r="L73" i="12"/>
  <c r="K73" i="12"/>
  <c r="AC73" i="12" s="1"/>
  <c r="J73" i="12"/>
  <c r="I73" i="12"/>
  <c r="H73" i="12"/>
  <c r="G73" i="12"/>
  <c r="F73" i="12"/>
  <c r="E73" i="12"/>
  <c r="D73" i="12"/>
  <c r="C73" i="12"/>
  <c r="B73" i="12"/>
  <c r="AB73" i="12" s="1"/>
  <c r="Y72" i="12"/>
  <c r="X72" i="12"/>
  <c r="W72" i="12"/>
  <c r="V72" i="12"/>
  <c r="U72" i="12"/>
  <c r="T72" i="12"/>
  <c r="AD72" i="12" s="1"/>
  <c r="S72" i="12"/>
  <c r="R72" i="12"/>
  <c r="Q72" i="12"/>
  <c r="P72" i="12"/>
  <c r="O72" i="12"/>
  <c r="N72" i="12"/>
  <c r="M72" i="12"/>
  <c r="L72" i="12"/>
  <c r="K72" i="12"/>
  <c r="J72" i="12"/>
  <c r="I72" i="12"/>
  <c r="H72" i="12"/>
  <c r="G72" i="12"/>
  <c r="F72" i="12"/>
  <c r="E72" i="12"/>
  <c r="D72" i="12"/>
  <c r="C72" i="12"/>
  <c r="B72" i="12"/>
  <c r="Y71" i="12"/>
  <c r="X71" i="12"/>
  <c r="W71" i="12"/>
  <c r="V71" i="12"/>
  <c r="U71" i="12"/>
  <c r="T71" i="12"/>
  <c r="S71" i="12"/>
  <c r="R71" i="12"/>
  <c r="Q71" i="12"/>
  <c r="P71" i="12"/>
  <c r="O71" i="12"/>
  <c r="N71" i="12"/>
  <c r="M71" i="12"/>
  <c r="L71" i="12"/>
  <c r="K71" i="12"/>
  <c r="J71" i="12"/>
  <c r="I71" i="12"/>
  <c r="H71" i="12"/>
  <c r="G71" i="12"/>
  <c r="F71" i="12"/>
  <c r="E71" i="12"/>
  <c r="D71" i="12"/>
  <c r="C71" i="12"/>
  <c r="B71" i="12"/>
  <c r="B71" i="4" s="1"/>
  <c r="AB70" i="12"/>
  <c r="Y70" i="12"/>
  <c r="X70" i="12"/>
  <c r="W70" i="12"/>
  <c r="V70" i="12"/>
  <c r="U70" i="12"/>
  <c r="T70" i="12"/>
  <c r="S70" i="12"/>
  <c r="R70" i="12"/>
  <c r="D70" i="4" s="1"/>
  <c r="Q70" i="12"/>
  <c r="P70" i="12"/>
  <c r="O70" i="12"/>
  <c r="N70" i="12"/>
  <c r="M70" i="12"/>
  <c r="L70" i="12"/>
  <c r="K70" i="12"/>
  <c r="J70" i="12"/>
  <c r="C70" i="4" s="1"/>
  <c r="I70" i="12"/>
  <c r="H70" i="12"/>
  <c r="G70" i="12"/>
  <c r="F70" i="12"/>
  <c r="E70" i="12"/>
  <c r="D70" i="12"/>
  <c r="C70" i="12"/>
  <c r="B70" i="12"/>
  <c r="B70" i="4" s="1"/>
  <c r="Y69" i="12"/>
  <c r="X69" i="12"/>
  <c r="W69" i="12"/>
  <c r="V69" i="12"/>
  <c r="U69" i="12"/>
  <c r="T69" i="12"/>
  <c r="S69" i="12"/>
  <c r="R69" i="12"/>
  <c r="Q69" i="12"/>
  <c r="P69" i="12"/>
  <c r="O69" i="12"/>
  <c r="N69" i="12"/>
  <c r="M69" i="12"/>
  <c r="L69" i="12"/>
  <c r="K69" i="12"/>
  <c r="J69" i="12"/>
  <c r="I69" i="12"/>
  <c r="H69" i="12"/>
  <c r="G69" i="12"/>
  <c r="F69" i="12"/>
  <c r="E69" i="12"/>
  <c r="D69" i="12"/>
  <c r="C69" i="12"/>
  <c r="AC68" i="12"/>
  <c r="Y68" i="12"/>
  <c r="X68" i="12"/>
  <c r="W68" i="12"/>
  <c r="V68" i="12"/>
  <c r="U68" i="12"/>
  <c r="T68" i="12"/>
  <c r="S68" i="12"/>
  <c r="R68" i="12"/>
  <c r="Q68" i="12"/>
  <c r="P68" i="12"/>
  <c r="O68" i="12"/>
  <c r="N68" i="12"/>
  <c r="M68" i="12"/>
  <c r="L68" i="12"/>
  <c r="K68" i="12"/>
  <c r="J68" i="12"/>
  <c r="C68" i="4" s="1"/>
  <c r="I68" i="12"/>
  <c r="H68" i="12"/>
  <c r="G68" i="12"/>
  <c r="F68" i="12"/>
  <c r="E68" i="12"/>
  <c r="D68" i="12"/>
  <c r="C68" i="12"/>
  <c r="B68" i="12"/>
  <c r="AB68" i="12" s="1"/>
  <c r="Y67" i="12"/>
  <c r="X67" i="12"/>
  <c r="W67" i="12"/>
  <c r="V67" i="12"/>
  <c r="U67" i="12"/>
  <c r="T67" i="12"/>
  <c r="S67" i="12"/>
  <c r="AD67" i="12" s="1"/>
  <c r="R67" i="12"/>
  <c r="Q67" i="12"/>
  <c r="P67" i="12"/>
  <c r="O67" i="12"/>
  <c r="N67" i="12"/>
  <c r="M67" i="12"/>
  <c r="L67" i="12"/>
  <c r="K67" i="12"/>
  <c r="AC67" i="12" s="1"/>
  <c r="J67" i="12"/>
  <c r="I67" i="12"/>
  <c r="H67" i="12"/>
  <c r="G67" i="12"/>
  <c r="F67" i="12"/>
  <c r="E67" i="12"/>
  <c r="D67" i="12"/>
  <c r="C67" i="12"/>
  <c r="Y66" i="12"/>
  <c r="X66" i="12"/>
  <c r="W66" i="12"/>
  <c r="V66" i="12"/>
  <c r="U66" i="12"/>
  <c r="T66" i="12"/>
  <c r="AD66" i="12" s="1"/>
  <c r="S66" i="12"/>
  <c r="R66" i="12"/>
  <c r="Q66" i="12"/>
  <c r="P66" i="12"/>
  <c r="O66" i="12"/>
  <c r="N66" i="12"/>
  <c r="M66" i="12"/>
  <c r="L66" i="12"/>
  <c r="K66" i="12"/>
  <c r="J66" i="12"/>
  <c r="AC66" i="12" s="1"/>
  <c r="I66" i="12"/>
  <c r="H66" i="12"/>
  <c r="G66" i="12"/>
  <c r="F66" i="12"/>
  <c r="E66" i="12"/>
  <c r="D66" i="12"/>
  <c r="C66" i="12"/>
  <c r="B66" i="12"/>
  <c r="AB66" i="12" s="1"/>
  <c r="Y65" i="12"/>
  <c r="X65" i="12"/>
  <c r="W65" i="12"/>
  <c r="V65" i="12"/>
  <c r="U65" i="12"/>
  <c r="T65" i="12"/>
  <c r="AD65" i="12" s="1"/>
  <c r="S65" i="12"/>
  <c r="R65" i="12"/>
  <c r="Q65" i="12"/>
  <c r="P65" i="12"/>
  <c r="O65" i="12"/>
  <c r="N65" i="12"/>
  <c r="M65" i="12"/>
  <c r="L65" i="12"/>
  <c r="K65" i="12"/>
  <c r="AC65" i="12" s="1"/>
  <c r="J65" i="12"/>
  <c r="I65" i="12"/>
  <c r="H65" i="12"/>
  <c r="G65" i="12"/>
  <c r="F65" i="12"/>
  <c r="E65" i="12"/>
  <c r="D65" i="12"/>
  <c r="C65" i="12"/>
  <c r="B65" i="12"/>
  <c r="AB65" i="12" s="1"/>
  <c r="Y64" i="12"/>
  <c r="X64" i="12"/>
  <c r="W64" i="12"/>
  <c r="V64" i="12"/>
  <c r="AD64" i="12" s="1"/>
  <c r="U64" i="12"/>
  <c r="T64" i="12"/>
  <c r="S64" i="12"/>
  <c r="R64" i="12"/>
  <c r="Q64" i="12"/>
  <c r="P64" i="12"/>
  <c r="O64" i="12"/>
  <c r="N64" i="12"/>
  <c r="M64" i="12"/>
  <c r="L64" i="12"/>
  <c r="K64" i="12"/>
  <c r="J64" i="12"/>
  <c r="I64" i="12"/>
  <c r="H64" i="12"/>
  <c r="G64" i="12"/>
  <c r="F64" i="12"/>
  <c r="E64" i="12"/>
  <c r="D64" i="12"/>
  <c r="C64" i="12"/>
  <c r="B64" i="12"/>
  <c r="B64" i="4" s="1"/>
  <c r="Y63" i="12"/>
  <c r="X63" i="12"/>
  <c r="W63" i="12"/>
  <c r="V63" i="12"/>
  <c r="U63" i="12"/>
  <c r="T63" i="12"/>
  <c r="S63" i="12"/>
  <c r="R63" i="12"/>
  <c r="D63" i="4" s="1"/>
  <c r="Q63" i="12"/>
  <c r="P63" i="12"/>
  <c r="O63" i="12"/>
  <c r="N63" i="12"/>
  <c r="M63" i="12"/>
  <c r="L63" i="12"/>
  <c r="K63" i="12"/>
  <c r="J63" i="12"/>
  <c r="I63" i="12"/>
  <c r="H63" i="12"/>
  <c r="G63" i="12"/>
  <c r="F63" i="12"/>
  <c r="E63" i="12"/>
  <c r="D63" i="12"/>
  <c r="C63" i="12"/>
  <c r="B63" i="12"/>
  <c r="B63" i="4" s="1"/>
  <c r="Y62" i="12"/>
  <c r="X62" i="12"/>
  <c r="W62" i="12"/>
  <c r="V62" i="12"/>
  <c r="U62" i="12"/>
  <c r="T62" i="12"/>
  <c r="AD62" i="12" s="1"/>
  <c r="S62" i="12"/>
  <c r="R62" i="12"/>
  <c r="D62" i="4" s="1"/>
  <c r="Q62" i="12"/>
  <c r="P62" i="12"/>
  <c r="O62" i="12"/>
  <c r="N62" i="12"/>
  <c r="M62" i="12"/>
  <c r="L62" i="12"/>
  <c r="K62" i="12"/>
  <c r="J62" i="12"/>
  <c r="C62" i="4" s="1"/>
  <c r="I62" i="12"/>
  <c r="H62" i="12"/>
  <c r="G62" i="12"/>
  <c r="F62" i="12"/>
  <c r="E62" i="12"/>
  <c r="D62" i="12"/>
  <c r="C62" i="12"/>
  <c r="B62" i="12"/>
  <c r="B62" i="4" s="1"/>
  <c r="Y61" i="12"/>
  <c r="X61" i="12"/>
  <c r="W61" i="12"/>
  <c r="V61" i="12"/>
  <c r="U61" i="12"/>
  <c r="T61" i="12"/>
  <c r="S61" i="12"/>
  <c r="R61" i="12"/>
  <c r="Q61" i="12"/>
  <c r="P61" i="12"/>
  <c r="O61" i="12"/>
  <c r="N61" i="12"/>
  <c r="M61" i="12"/>
  <c r="L61" i="12"/>
  <c r="K61" i="12"/>
  <c r="J61" i="12"/>
  <c r="I61" i="12"/>
  <c r="H61" i="12"/>
  <c r="G61" i="12"/>
  <c r="F61" i="12"/>
  <c r="E61" i="12"/>
  <c r="D61" i="12"/>
  <c r="C61" i="12"/>
  <c r="Y60" i="12"/>
  <c r="X60" i="12"/>
  <c r="W60" i="12"/>
  <c r="V60" i="12"/>
  <c r="U60" i="12"/>
  <c r="T60" i="12"/>
  <c r="S60" i="12"/>
  <c r="R60" i="12"/>
  <c r="Q60" i="12"/>
  <c r="P60" i="12"/>
  <c r="O60" i="12"/>
  <c r="N60" i="12"/>
  <c r="M60" i="12"/>
  <c r="L60" i="12"/>
  <c r="K60" i="12"/>
  <c r="AC60" i="12" s="1"/>
  <c r="J60" i="12"/>
  <c r="C60" i="4" s="1"/>
  <c r="I60" i="12"/>
  <c r="H60" i="12"/>
  <c r="G60" i="12"/>
  <c r="F60" i="12"/>
  <c r="E60" i="12"/>
  <c r="D60" i="12"/>
  <c r="C60" i="12"/>
  <c r="Y59" i="12"/>
  <c r="X59" i="12"/>
  <c r="W59" i="12"/>
  <c r="V59" i="12"/>
  <c r="U59" i="12"/>
  <c r="T59" i="12"/>
  <c r="S59" i="12"/>
  <c r="AD59" i="12" s="1"/>
  <c r="R59" i="12"/>
  <c r="Q59" i="12"/>
  <c r="P59" i="12"/>
  <c r="O59" i="12"/>
  <c r="N59" i="12"/>
  <c r="M59" i="12"/>
  <c r="L59" i="12"/>
  <c r="K59" i="12"/>
  <c r="AC59" i="12" s="1"/>
  <c r="J59" i="12"/>
  <c r="I59" i="12"/>
  <c r="H59" i="12"/>
  <c r="G59" i="12"/>
  <c r="F59" i="12"/>
  <c r="E59" i="12"/>
  <c r="D59" i="12"/>
  <c r="C59" i="12"/>
  <c r="AD58" i="12"/>
  <c r="AC58" i="12"/>
  <c r="I58" i="12"/>
  <c r="H58" i="12"/>
  <c r="G58" i="12"/>
  <c r="F58" i="12"/>
  <c r="E58" i="12"/>
  <c r="D58" i="12"/>
  <c r="C58" i="12"/>
  <c r="B58" i="12"/>
  <c r="AD57" i="12"/>
  <c r="AC57" i="12"/>
  <c r="I57" i="12"/>
  <c r="H57" i="12"/>
  <c r="G57" i="12"/>
  <c r="F57" i="12"/>
  <c r="E57" i="12"/>
  <c r="D57" i="12"/>
  <c r="C57" i="12"/>
  <c r="B57" i="12"/>
  <c r="AB57" i="12" s="1"/>
  <c r="AD56" i="12"/>
  <c r="AC56" i="12"/>
  <c r="I56" i="12"/>
  <c r="H56" i="12"/>
  <c r="G56" i="12"/>
  <c r="F56" i="12"/>
  <c r="E56" i="12"/>
  <c r="D56" i="12"/>
  <c r="C56" i="12"/>
  <c r="B56" i="12"/>
  <c r="B56" i="4" s="1"/>
  <c r="AD55" i="12"/>
  <c r="AC55" i="12"/>
  <c r="I55" i="12"/>
  <c r="H55" i="12"/>
  <c r="G55" i="12"/>
  <c r="F55" i="12"/>
  <c r="E55" i="12"/>
  <c r="D55" i="12"/>
  <c r="C55" i="12"/>
  <c r="B55" i="12"/>
  <c r="B55" i="4" s="1"/>
  <c r="AD54" i="12"/>
  <c r="AC54" i="12"/>
  <c r="I54" i="12"/>
  <c r="H54" i="12"/>
  <c r="G54" i="12"/>
  <c r="F54" i="12"/>
  <c r="E54" i="12"/>
  <c r="D54" i="12"/>
  <c r="C54" i="12"/>
  <c r="AD53" i="12"/>
  <c r="AC53" i="12"/>
  <c r="I53" i="12"/>
  <c r="H53" i="12"/>
  <c r="G53" i="12"/>
  <c r="F53" i="12"/>
  <c r="E53" i="12"/>
  <c r="D53" i="12"/>
  <c r="C53" i="12"/>
  <c r="AD52" i="12"/>
  <c r="AC52" i="12"/>
  <c r="I52" i="12"/>
  <c r="H52" i="12"/>
  <c r="G52" i="12"/>
  <c r="F52" i="12"/>
  <c r="E52" i="12"/>
  <c r="D52" i="12"/>
  <c r="C52" i="12"/>
  <c r="B52" i="12"/>
  <c r="B52" i="4" s="1"/>
  <c r="AD51" i="12"/>
  <c r="AC51" i="12"/>
  <c r="I51" i="12"/>
  <c r="H51" i="12"/>
  <c r="G51" i="12"/>
  <c r="F51" i="12"/>
  <c r="E51" i="12"/>
  <c r="D51" i="12"/>
  <c r="C51" i="12"/>
  <c r="AD50" i="12"/>
  <c r="AC50" i="12"/>
  <c r="I50" i="12"/>
  <c r="H50" i="12"/>
  <c r="G50" i="12"/>
  <c r="F50" i="12"/>
  <c r="E50" i="12"/>
  <c r="D50" i="12"/>
  <c r="C50" i="12"/>
  <c r="B50" i="12"/>
  <c r="AB50" i="12" s="1"/>
  <c r="AD49" i="12"/>
  <c r="AC49" i="12"/>
  <c r="I49" i="12"/>
  <c r="H49" i="12"/>
  <c r="G49" i="12"/>
  <c r="F49" i="12"/>
  <c r="E49" i="12"/>
  <c r="D49" i="12"/>
  <c r="C49" i="12"/>
  <c r="B49" i="12"/>
  <c r="AB49" i="12" s="1"/>
  <c r="AD48" i="12"/>
  <c r="AC48" i="12"/>
  <c r="I48" i="12"/>
  <c r="H48" i="12"/>
  <c r="G48" i="12"/>
  <c r="F48" i="12"/>
  <c r="E48" i="12"/>
  <c r="D48" i="12"/>
  <c r="C48" i="12"/>
  <c r="B48" i="12"/>
  <c r="B48" i="4" s="1"/>
  <c r="AD47" i="12"/>
  <c r="AC47" i="12"/>
  <c r="I47" i="12"/>
  <c r="H47" i="12"/>
  <c r="G47" i="12"/>
  <c r="F47" i="12"/>
  <c r="E47" i="12"/>
  <c r="D47" i="12"/>
  <c r="C47" i="12"/>
  <c r="B47" i="12"/>
  <c r="B47" i="4" s="1"/>
  <c r="AD46" i="12"/>
  <c r="AC46" i="12"/>
  <c r="I46" i="12"/>
  <c r="H46" i="12"/>
  <c r="G46" i="12"/>
  <c r="F46" i="12"/>
  <c r="E46" i="12"/>
  <c r="D46" i="12"/>
  <c r="C46" i="12"/>
  <c r="AD45" i="12"/>
  <c r="AC45" i="12"/>
  <c r="I45" i="12"/>
  <c r="H45" i="12"/>
  <c r="G45" i="12"/>
  <c r="F45" i="12"/>
  <c r="E45" i="12"/>
  <c r="D45" i="12"/>
  <c r="C45" i="12"/>
  <c r="AD44" i="12"/>
  <c r="AC44" i="12"/>
  <c r="I44" i="12"/>
  <c r="H44" i="12"/>
  <c r="G44" i="12"/>
  <c r="F44" i="12"/>
  <c r="E44" i="12"/>
  <c r="D44" i="12"/>
  <c r="C44" i="12"/>
  <c r="AD43" i="12"/>
  <c r="AC43" i="12"/>
  <c r="I43" i="12"/>
  <c r="H43" i="12"/>
  <c r="G43" i="12"/>
  <c r="F43" i="12"/>
  <c r="E43" i="12"/>
  <c r="D43" i="12"/>
  <c r="C43" i="12"/>
  <c r="AD42" i="12"/>
  <c r="AC42" i="12"/>
  <c r="I42" i="12"/>
  <c r="H42" i="12"/>
  <c r="G42" i="12"/>
  <c r="F42" i="12"/>
  <c r="E42" i="12"/>
  <c r="D42" i="12"/>
  <c r="C42" i="12"/>
  <c r="B42" i="12"/>
  <c r="AB42" i="12" s="1"/>
  <c r="AD41" i="12"/>
  <c r="AC41" i="12"/>
  <c r="I41" i="12"/>
  <c r="H41" i="12"/>
  <c r="G41" i="12"/>
  <c r="F41" i="12"/>
  <c r="E41" i="12"/>
  <c r="D41" i="12"/>
  <c r="C41" i="12"/>
  <c r="B41" i="12"/>
  <c r="AB41" i="12" s="1"/>
  <c r="AD40" i="12"/>
  <c r="AC40" i="12"/>
  <c r="I40" i="12"/>
  <c r="H40" i="12"/>
  <c r="G40" i="12"/>
  <c r="F40" i="12"/>
  <c r="E40" i="12"/>
  <c r="D40" i="12"/>
  <c r="C40" i="12"/>
  <c r="B40" i="12"/>
  <c r="B40" i="4" s="1"/>
  <c r="AD39" i="12"/>
  <c r="AC39" i="12"/>
  <c r="I39" i="12"/>
  <c r="H39" i="12"/>
  <c r="G39" i="12"/>
  <c r="F39" i="12"/>
  <c r="E39" i="12"/>
  <c r="D39" i="12"/>
  <c r="C39" i="12"/>
  <c r="B39" i="12"/>
  <c r="B39" i="4" s="1"/>
  <c r="AD38" i="12"/>
  <c r="AC38" i="12"/>
  <c r="I38" i="12"/>
  <c r="H38" i="12"/>
  <c r="G38" i="12"/>
  <c r="F38" i="12"/>
  <c r="E38" i="12"/>
  <c r="D38" i="12"/>
  <c r="C38" i="12"/>
  <c r="AD37" i="12"/>
  <c r="AC37" i="12"/>
  <c r="I37" i="12"/>
  <c r="H37" i="12"/>
  <c r="G37" i="12"/>
  <c r="F37" i="12"/>
  <c r="E37" i="12"/>
  <c r="D37" i="12"/>
  <c r="C37" i="12"/>
  <c r="AD36" i="12"/>
  <c r="AC36" i="12"/>
  <c r="I36" i="12"/>
  <c r="H36" i="12"/>
  <c r="G36" i="12"/>
  <c r="F36" i="12"/>
  <c r="E36" i="12"/>
  <c r="D36" i="12"/>
  <c r="C36" i="12"/>
  <c r="B36" i="12"/>
  <c r="AD35" i="12"/>
  <c r="AC35" i="12"/>
  <c r="I35" i="12"/>
  <c r="H35" i="12"/>
  <c r="G35" i="12"/>
  <c r="F35" i="12"/>
  <c r="E35" i="12"/>
  <c r="D35" i="12"/>
  <c r="C35" i="12"/>
  <c r="AD34" i="12"/>
  <c r="AC34" i="12"/>
  <c r="I34" i="12"/>
  <c r="H34" i="12"/>
  <c r="G34" i="12"/>
  <c r="F34" i="12"/>
  <c r="E34" i="12"/>
  <c r="D34" i="12"/>
  <c r="C34" i="12"/>
  <c r="B34" i="12"/>
  <c r="AD33" i="12"/>
  <c r="AC33" i="12"/>
  <c r="I33" i="12"/>
  <c r="H33" i="12"/>
  <c r="G33" i="12"/>
  <c r="F33" i="12"/>
  <c r="E33" i="12"/>
  <c r="D33" i="12"/>
  <c r="C33" i="12"/>
  <c r="B33" i="12"/>
  <c r="B33" i="4" s="1"/>
  <c r="AD32" i="12"/>
  <c r="AC32" i="12"/>
  <c r="I32" i="12"/>
  <c r="H32" i="12"/>
  <c r="G32" i="12"/>
  <c r="F32" i="12"/>
  <c r="E32" i="12"/>
  <c r="D32" i="12"/>
  <c r="AB32" i="12" s="1"/>
  <c r="C32" i="12"/>
  <c r="B32" i="12"/>
  <c r="B32" i="4" s="1"/>
  <c r="AD31" i="12"/>
  <c r="AC31" i="12"/>
  <c r="I31" i="12"/>
  <c r="H31" i="12"/>
  <c r="G31" i="12"/>
  <c r="F31" i="12"/>
  <c r="E31" i="12"/>
  <c r="D31" i="12"/>
  <c r="C31" i="12"/>
  <c r="B31" i="12"/>
  <c r="B31" i="4" s="1"/>
  <c r="AD30" i="12"/>
  <c r="AC30" i="12"/>
  <c r="AB30" i="12"/>
  <c r="I30" i="12"/>
  <c r="H30" i="12"/>
  <c r="G30" i="12"/>
  <c r="F30" i="12"/>
  <c r="E30" i="12"/>
  <c r="D30" i="12"/>
  <c r="C30" i="12"/>
  <c r="B30" i="12"/>
  <c r="B30" i="4" s="1"/>
  <c r="AD29" i="12"/>
  <c r="AC29" i="12"/>
  <c r="I29" i="12"/>
  <c r="H29" i="12"/>
  <c r="G29" i="12"/>
  <c r="F29" i="12"/>
  <c r="E29" i="12"/>
  <c r="D29" i="12"/>
  <c r="C29" i="12"/>
  <c r="AD28" i="12"/>
  <c r="AC28" i="12"/>
  <c r="I28" i="12"/>
  <c r="H28" i="12"/>
  <c r="G28" i="12"/>
  <c r="F28" i="12"/>
  <c r="E28" i="12"/>
  <c r="D28" i="12"/>
  <c r="C28" i="12"/>
  <c r="AD27" i="12"/>
  <c r="AC27" i="12"/>
  <c r="I27" i="12"/>
  <c r="H27" i="12"/>
  <c r="G27" i="12"/>
  <c r="F27" i="12"/>
  <c r="E27" i="12"/>
  <c r="D27" i="12"/>
  <c r="C27" i="12"/>
  <c r="AD26" i="12"/>
  <c r="AC26" i="12"/>
  <c r="I26" i="12"/>
  <c r="H26" i="12"/>
  <c r="G26" i="12"/>
  <c r="F26" i="12"/>
  <c r="E26" i="12"/>
  <c r="D26" i="12"/>
  <c r="C26" i="12"/>
  <c r="B26" i="12"/>
  <c r="AD25" i="12"/>
  <c r="AC25" i="12"/>
  <c r="I25" i="12"/>
  <c r="H25" i="12"/>
  <c r="G25" i="12"/>
  <c r="F25" i="12"/>
  <c r="E25" i="12"/>
  <c r="D25" i="12"/>
  <c r="C25" i="12"/>
  <c r="B25" i="12"/>
  <c r="AB25" i="12" s="1"/>
  <c r="AD24" i="12"/>
  <c r="AC24" i="12"/>
  <c r="I24" i="12"/>
  <c r="H24" i="12"/>
  <c r="G24" i="12"/>
  <c r="F24" i="12"/>
  <c r="E24" i="12"/>
  <c r="D24" i="12"/>
  <c r="C24" i="12"/>
  <c r="B24" i="12"/>
  <c r="AD23" i="12"/>
  <c r="AC23" i="12"/>
  <c r="I23" i="12"/>
  <c r="H23" i="12"/>
  <c r="AB23" i="12" s="1"/>
  <c r="G23" i="12"/>
  <c r="F23" i="12"/>
  <c r="E23" i="12"/>
  <c r="D23" i="12"/>
  <c r="C23" i="12"/>
  <c r="B23" i="12"/>
  <c r="B23" i="4" s="1"/>
  <c r="AD22" i="12"/>
  <c r="AC22" i="12"/>
  <c r="I22" i="12"/>
  <c r="H22" i="12"/>
  <c r="G22" i="12"/>
  <c r="F22" i="12"/>
  <c r="E22" i="12"/>
  <c r="D22" i="12"/>
  <c r="C22" i="12"/>
  <c r="AD21" i="12"/>
  <c r="AC21" i="12"/>
  <c r="I21" i="12"/>
  <c r="H21" i="12"/>
  <c r="G21" i="12"/>
  <c r="F21" i="12"/>
  <c r="E21" i="12"/>
  <c r="D21" i="12"/>
  <c r="C21" i="12"/>
  <c r="AD20" i="12"/>
  <c r="AC20" i="12"/>
  <c r="I20" i="12"/>
  <c r="H20" i="12"/>
  <c r="G20" i="12"/>
  <c r="F20" i="12"/>
  <c r="E20" i="12"/>
  <c r="D20" i="12"/>
  <c r="C20" i="12"/>
  <c r="B20" i="12"/>
  <c r="AD19" i="12"/>
  <c r="AC19" i="12"/>
  <c r="I19" i="12"/>
  <c r="H19" i="12"/>
  <c r="G19" i="12"/>
  <c r="F19" i="12"/>
  <c r="E19" i="12"/>
  <c r="D19" i="12"/>
  <c r="C19" i="12"/>
  <c r="AD18" i="12"/>
  <c r="AC18" i="12"/>
  <c r="I18" i="12"/>
  <c r="H18" i="12"/>
  <c r="G18" i="12"/>
  <c r="F18" i="12"/>
  <c r="E18" i="12"/>
  <c r="D18" i="12"/>
  <c r="C18" i="12"/>
  <c r="B18" i="12"/>
  <c r="AB18" i="12" s="1"/>
  <c r="AD17" i="12"/>
  <c r="AC17" i="12"/>
  <c r="I17" i="12"/>
  <c r="H17" i="12"/>
  <c r="G17" i="12"/>
  <c r="F17" i="12"/>
  <c r="E17" i="12"/>
  <c r="D17" i="12"/>
  <c r="C17" i="12"/>
  <c r="B17" i="12"/>
  <c r="AB17" i="12" s="1"/>
  <c r="AD16" i="12"/>
  <c r="AC16" i="12"/>
  <c r="I16" i="12"/>
  <c r="H16" i="12"/>
  <c r="G16" i="12"/>
  <c r="F16" i="12"/>
  <c r="E16" i="12"/>
  <c r="D16" i="12"/>
  <c r="C16" i="12"/>
  <c r="B16" i="12"/>
  <c r="B16" i="4" s="1"/>
  <c r="AD15" i="12"/>
  <c r="AC15" i="12"/>
  <c r="I15" i="12"/>
  <c r="H15" i="12"/>
  <c r="G15" i="12"/>
  <c r="F15" i="12"/>
  <c r="E15" i="12"/>
  <c r="D15" i="12"/>
  <c r="C15" i="12"/>
  <c r="B15" i="12"/>
  <c r="B15" i="4" s="1"/>
  <c r="AD14" i="12"/>
  <c r="AC14" i="12"/>
  <c r="I14" i="12"/>
  <c r="H14" i="12"/>
  <c r="G14" i="12"/>
  <c r="F14" i="12"/>
  <c r="E14" i="12"/>
  <c r="D14" i="12"/>
  <c r="C14" i="12"/>
  <c r="AD13" i="12"/>
  <c r="AC13" i="12"/>
  <c r="I13" i="12"/>
  <c r="H13" i="12"/>
  <c r="G13" i="12"/>
  <c r="F13" i="12"/>
  <c r="E13" i="12"/>
  <c r="D13" i="12"/>
  <c r="C13" i="12"/>
  <c r="AD12" i="12"/>
  <c r="AC12" i="12"/>
  <c r="I12" i="12"/>
  <c r="H12" i="12"/>
  <c r="G12" i="12"/>
  <c r="F12" i="12"/>
  <c r="E12" i="12"/>
  <c r="D12" i="12"/>
  <c r="C12" i="12"/>
  <c r="AD11" i="12"/>
  <c r="AC11" i="12"/>
  <c r="I11" i="12"/>
  <c r="H11" i="12"/>
  <c r="G11" i="12"/>
  <c r="F11" i="12"/>
  <c r="E11" i="12"/>
  <c r="D11" i="12"/>
  <c r="C11" i="12"/>
  <c r="AD10" i="12"/>
  <c r="AC10" i="12"/>
  <c r="I10" i="12"/>
  <c r="H10" i="12"/>
  <c r="G10" i="12"/>
  <c r="F10" i="12"/>
  <c r="E10" i="12"/>
  <c r="D10" i="12"/>
  <c r="C10" i="12"/>
  <c r="B10" i="12"/>
  <c r="AB10" i="12" s="1"/>
  <c r="J116" i="4"/>
  <c r="I116" i="4"/>
  <c r="R116" i="4" s="1"/>
  <c r="H116" i="4"/>
  <c r="Q116" i="4" s="1"/>
  <c r="G116" i="4"/>
  <c r="B116" i="4"/>
  <c r="J115" i="4"/>
  <c r="I115" i="4"/>
  <c r="R115" i="4" s="1"/>
  <c r="H115" i="4"/>
  <c r="Q115" i="4" s="1"/>
  <c r="D115" i="4"/>
  <c r="C115" i="4"/>
  <c r="M114" i="4"/>
  <c r="L114" i="4"/>
  <c r="J114" i="4"/>
  <c r="R114" i="4" s="1"/>
  <c r="I114" i="4"/>
  <c r="H114" i="4"/>
  <c r="G114" i="4"/>
  <c r="P114" i="4" s="1"/>
  <c r="F114" i="4"/>
  <c r="E114" i="4"/>
  <c r="D114" i="4"/>
  <c r="C114" i="4"/>
  <c r="B114" i="4"/>
  <c r="J113" i="4"/>
  <c r="E113" i="4"/>
  <c r="D113" i="4"/>
  <c r="C113" i="4"/>
  <c r="B113" i="4"/>
  <c r="G112" i="4"/>
  <c r="P112" i="4" s="1"/>
  <c r="F112" i="4"/>
  <c r="N112" i="4" s="1"/>
  <c r="E112" i="4"/>
  <c r="L112" i="4" s="1"/>
  <c r="D112" i="4"/>
  <c r="C112" i="4"/>
  <c r="O111" i="4"/>
  <c r="N111" i="4"/>
  <c r="M111" i="4"/>
  <c r="J111" i="4"/>
  <c r="I111" i="4"/>
  <c r="R111" i="4" s="1"/>
  <c r="H111" i="4"/>
  <c r="Q111" i="4" s="1"/>
  <c r="G111" i="4"/>
  <c r="P111" i="4" s="1"/>
  <c r="F111" i="4"/>
  <c r="E111" i="4"/>
  <c r="L111" i="4" s="1"/>
  <c r="D111" i="4"/>
  <c r="F110" i="4"/>
  <c r="E110" i="4"/>
  <c r="R109" i="4"/>
  <c r="P109" i="4"/>
  <c r="J109" i="4"/>
  <c r="I109" i="4"/>
  <c r="H109" i="4"/>
  <c r="Q109" i="4" s="1"/>
  <c r="G109" i="4"/>
  <c r="O109" i="4" s="1"/>
  <c r="F109" i="4"/>
  <c r="E109" i="4"/>
  <c r="D109" i="4"/>
  <c r="C109" i="4"/>
  <c r="J108" i="4"/>
  <c r="I108" i="4"/>
  <c r="R108" i="4" s="1"/>
  <c r="H108" i="4"/>
  <c r="Q108" i="4" s="1"/>
  <c r="J107" i="4"/>
  <c r="I107" i="4"/>
  <c r="R107" i="4" s="1"/>
  <c r="H107" i="4"/>
  <c r="D107" i="4"/>
  <c r="C107" i="4"/>
  <c r="R106" i="4"/>
  <c r="M106" i="4"/>
  <c r="L106" i="4"/>
  <c r="J106" i="4"/>
  <c r="I106" i="4"/>
  <c r="H106" i="4"/>
  <c r="G106" i="4"/>
  <c r="O106" i="4" s="1"/>
  <c r="F106" i="4"/>
  <c r="E106" i="4"/>
  <c r="D106" i="4"/>
  <c r="C106" i="4"/>
  <c r="B106" i="4"/>
  <c r="M105" i="4"/>
  <c r="J105" i="4"/>
  <c r="E105" i="4"/>
  <c r="D105" i="4"/>
  <c r="C105" i="4"/>
  <c r="B105" i="4"/>
  <c r="L104" i="4"/>
  <c r="G104" i="4"/>
  <c r="F104" i="4"/>
  <c r="N104" i="4" s="1"/>
  <c r="E104" i="4"/>
  <c r="D104" i="4"/>
  <c r="C104" i="4"/>
  <c r="P103" i="4"/>
  <c r="O103" i="4"/>
  <c r="N103" i="4"/>
  <c r="J103" i="4"/>
  <c r="I103" i="4"/>
  <c r="R103" i="4" s="1"/>
  <c r="H103" i="4"/>
  <c r="Q103" i="4" s="1"/>
  <c r="G103" i="4"/>
  <c r="F103" i="4"/>
  <c r="E103" i="4"/>
  <c r="L103" i="4" s="1"/>
  <c r="D103" i="4"/>
  <c r="H102" i="4"/>
  <c r="F102" i="4"/>
  <c r="E102" i="4"/>
  <c r="Q101" i="4"/>
  <c r="J101" i="4"/>
  <c r="I101" i="4"/>
  <c r="R101" i="4" s="1"/>
  <c r="H101" i="4"/>
  <c r="G101" i="4"/>
  <c r="P101" i="4" s="1"/>
  <c r="F101" i="4"/>
  <c r="E101" i="4"/>
  <c r="D101" i="4"/>
  <c r="C101" i="4"/>
  <c r="P100" i="4"/>
  <c r="J100" i="4"/>
  <c r="I100" i="4"/>
  <c r="Q100" i="4" s="1"/>
  <c r="H100" i="4"/>
  <c r="G100" i="4"/>
  <c r="B100" i="4"/>
  <c r="J99" i="4"/>
  <c r="D99" i="4"/>
  <c r="C99" i="4"/>
  <c r="M98" i="4"/>
  <c r="L98" i="4"/>
  <c r="J98" i="4"/>
  <c r="R98" i="4" s="1"/>
  <c r="I98" i="4"/>
  <c r="H98" i="4"/>
  <c r="Q98" i="4" s="1"/>
  <c r="G98" i="4"/>
  <c r="O98" i="4" s="1"/>
  <c r="F98" i="4"/>
  <c r="E98" i="4"/>
  <c r="D98" i="4"/>
  <c r="C98" i="4"/>
  <c r="B98" i="4"/>
  <c r="E97" i="4"/>
  <c r="M97" i="4" s="1"/>
  <c r="D97" i="4"/>
  <c r="C97" i="4"/>
  <c r="B97" i="4"/>
  <c r="O96" i="4"/>
  <c r="N96" i="4"/>
  <c r="M96" i="4"/>
  <c r="G96" i="4"/>
  <c r="P96" i="4" s="1"/>
  <c r="F96" i="4"/>
  <c r="E96" i="4"/>
  <c r="L96" i="4" s="1"/>
  <c r="D96" i="4"/>
  <c r="C96" i="4"/>
  <c r="P95" i="4"/>
  <c r="O95" i="4"/>
  <c r="J95" i="4"/>
  <c r="I95" i="4"/>
  <c r="R95" i="4" s="1"/>
  <c r="H95" i="4"/>
  <c r="Q95" i="4" s="1"/>
  <c r="G95" i="4"/>
  <c r="F95" i="4"/>
  <c r="N95" i="4" s="1"/>
  <c r="E95" i="4"/>
  <c r="L95" i="4" s="1"/>
  <c r="Q94" i="4"/>
  <c r="H94" i="4"/>
  <c r="G94" i="4"/>
  <c r="P94" i="4" s="1"/>
  <c r="F94" i="4"/>
  <c r="N94" i="4" s="1"/>
  <c r="R93" i="4"/>
  <c r="J93" i="4"/>
  <c r="I93" i="4"/>
  <c r="H93" i="4"/>
  <c r="Q93" i="4" s="1"/>
  <c r="G93" i="4"/>
  <c r="O93" i="4" s="1"/>
  <c r="F93" i="4"/>
  <c r="E93" i="4"/>
  <c r="L93" i="4" s="1"/>
  <c r="D93" i="4"/>
  <c r="C93" i="4"/>
  <c r="Q92" i="4"/>
  <c r="J92" i="4"/>
  <c r="I92" i="4"/>
  <c r="H92" i="4"/>
  <c r="D91" i="4"/>
  <c r="C91" i="4"/>
  <c r="R90" i="4"/>
  <c r="M90" i="4"/>
  <c r="L90" i="4"/>
  <c r="J90" i="4"/>
  <c r="I90" i="4"/>
  <c r="H90" i="4"/>
  <c r="Q90" i="4" s="1"/>
  <c r="G90" i="4"/>
  <c r="O90" i="4" s="1"/>
  <c r="F90" i="4"/>
  <c r="E90" i="4"/>
  <c r="D90" i="4"/>
  <c r="C90" i="4"/>
  <c r="B90" i="4"/>
  <c r="M89" i="4"/>
  <c r="J89" i="4"/>
  <c r="E89" i="4"/>
  <c r="O88" i="4"/>
  <c r="N88" i="4"/>
  <c r="L88" i="4"/>
  <c r="G88" i="4"/>
  <c r="F88" i="4"/>
  <c r="M88" i="4" s="1"/>
  <c r="E88" i="4"/>
  <c r="D88" i="4"/>
  <c r="C88" i="4"/>
  <c r="P87" i="4"/>
  <c r="J87" i="4"/>
  <c r="I87" i="4"/>
  <c r="R87" i="4" s="1"/>
  <c r="H87" i="4"/>
  <c r="Q87" i="4" s="1"/>
  <c r="G87" i="4"/>
  <c r="O87" i="4" s="1"/>
  <c r="F87" i="4"/>
  <c r="M87" i="4" s="1"/>
  <c r="E87" i="4"/>
  <c r="D87" i="4"/>
  <c r="H86" i="4"/>
  <c r="Q86" i="4" s="1"/>
  <c r="G86" i="4"/>
  <c r="P86" i="4" s="1"/>
  <c r="E86" i="4"/>
  <c r="J85" i="4"/>
  <c r="I85" i="4"/>
  <c r="R85" i="4" s="1"/>
  <c r="H85" i="4"/>
  <c r="G85" i="4"/>
  <c r="O85" i="4" s="1"/>
  <c r="F85" i="4"/>
  <c r="E85" i="4"/>
  <c r="D85" i="4"/>
  <c r="C85" i="4"/>
  <c r="R84" i="4"/>
  <c r="P84" i="4"/>
  <c r="J84" i="4"/>
  <c r="I84" i="4"/>
  <c r="Q84" i="4" s="1"/>
  <c r="H84" i="4"/>
  <c r="G84" i="4"/>
  <c r="O84" i="4" s="1"/>
  <c r="B84" i="4"/>
  <c r="H83" i="4"/>
  <c r="D83" i="4"/>
  <c r="C83" i="4"/>
  <c r="M82" i="4"/>
  <c r="L82" i="4"/>
  <c r="J82" i="4"/>
  <c r="I82" i="4"/>
  <c r="R82" i="4" s="1"/>
  <c r="H82" i="4"/>
  <c r="Q82" i="4" s="1"/>
  <c r="G82" i="4"/>
  <c r="P82" i="4" s="1"/>
  <c r="F82" i="4"/>
  <c r="E82" i="4"/>
  <c r="D82" i="4"/>
  <c r="C82" i="4"/>
  <c r="B82" i="4"/>
  <c r="E81" i="4"/>
  <c r="M81" i="4" s="1"/>
  <c r="D81" i="4"/>
  <c r="C81" i="4"/>
  <c r="B81" i="4"/>
  <c r="O80" i="4"/>
  <c r="N80" i="4"/>
  <c r="M80" i="4"/>
  <c r="G80" i="4"/>
  <c r="P80" i="4" s="1"/>
  <c r="F80" i="4"/>
  <c r="E80" i="4"/>
  <c r="L80" i="4" s="1"/>
  <c r="D80" i="4"/>
  <c r="C80" i="4"/>
  <c r="J79" i="4"/>
  <c r="I79" i="4"/>
  <c r="R79" i="4" s="1"/>
  <c r="H79" i="4"/>
  <c r="Q79" i="4" s="1"/>
  <c r="G79" i="4"/>
  <c r="N79" i="4" s="1"/>
  <c r="F79" i="4"/>
  <c r="E79" i="4"/>
  <c r="D79" i="4"/>
  <c r="H78" i="4"/>
  <c r="Q78" i="4" s="1"/>
  <c r="F78" i="4"/>
  <c r="R77" i="4"/>
  <c r="O77" i="4"/>
  <c r="J77" i="4"/>
  <c r="I77" i="4"/>
  <c r="H77" i="4"/>
  <c r="Q77" i="4" s="1"/>
  <c r="G77" i="4"/>
  <c r="F77" i="4"/>
  <c r="E77" i="4"/>
  <c r="D77" i="4"/>
  <c r="C77" i="4"/>
  <c r="Q76" i="4"/>
  <c r="J76" i="4"/>
  <c r="R76" i="4" s="1"/>
  <c r="I76" i="4"/>
  <c r="H76" i="4"/>
  <c r="H75" i="4"/>
  <c r="Q75" i="4" s="1"/>
  <c r="D75" i="4"/>
  <c r="C75" i="4"/>
  <c r="M74" i="4"/>
  <c r="L74" i="4"/>
  <c r="J74" i="4"/>
  <c r="I74" i="4"/>
  <c r="R74" i="4" s="1"/>
  <c r="H74" i="4"/>
  <c r="G74" i="4"/>
  <c r="P74" i="4" s="1"/>
  <c r="F74" i="4"/>
  <c r="E74" i="4"/>
  <c r="D74" i="4"/>
  <c r="C74" i="4"/>
  <c r="B74" i="4"/>
  <c r="M73" i="4"/>
  <c r="J73" i="4"/>
  <c r="E73" i="4"/>
  <c r="D73" i="4"/>
  <c r="C73" i="4"/>
  <c r="B73" i="4"/>
  <c r="N72" i="4"/>
  <c r="G72" i="4"/>
  <c r="F72" i="4"/>
  <c r="E72" i="4"/>
  <c r="M72" i="4" s="1"/>
  <c r="D72" i="4"/>
  <c r="C72" i="4"/>
  <c r="P71" i="4"/>
  <c r="O71" i="4"/>
  <c r="J71" i="4"/>
  <c r="I71" i="4"/>
  <c r="R71" i="4" s="1"/>
  <c r="H71" i="4"/>
  <c r="Q71" i="4" s="1"/>
  <c r="G71" i="4"/>
  <c r="F71" i="4"/>
  <c r="N71" i="4" s="1"/>
  <c r="E71" i="4"/>
  <c r="L71" i="4" s="1"/>
  <c r="D71" i="4"/>
  <c r="H70" i="4"/>
  <c r="Q70" i="4" s="1"/>
  <c r="G70" i="4"/>
  <c r="P70" i="4" s="1"/>
  <c r="P69" i="4"/>
  <c r="O69" i="4"/>
  <c r="J69" i="4"/>
  <c r="I69" i="4"/>
  <c r="Q69" i="4" s="1"/>
  <c r="H69" i="4"/>
  <c r="G69" i="4"/>
  <c r="F69" i="4"/>
  <c r="E69" i="4"/>
  <c r="L69" i="4" s="1"/>
  <c r="D69" i="4"/>
  <c r="C69" i="4"/>
  <c r="R68" i="4"/>
  <c r="J68" i="4"/>
  <c r="I68" i="4"/>
  <c r="H68" i="4"/>
  <c r="Q68" i="4" s="1"/>
  <c r="G68" i="4"/>
  <c r="O68" i="4" s="1"/>
  <c r="B68" i="4"/>
  <c r="J67" i="4"/>
  <c r="I67" i="4"/>
  <c r="R67" i="4" s="1"/>
  <c r="H67" i="4"/>
  <c r="Q67" i="4" s="1"/>
  <c r="D67" i="4"/>
  <c r="C67" i="4"/>
  <c r="M66" i="4"/>
  <c r="L66" i="4"/>
  <c r="J66" i="4"/>
  <c r="I66" i="4"/>
  <c r="H66" i="4"/>
  <c r="Q66" i="4" s="1"/>
  <c r="G66" i="4"/>
  <c r="P66" i="4" s="1"/>
  <c r="F66" i="4"/>
  <c r="E66" i="4"/>
  <c r="D66" i="4"/>
  <c r="C66" i="4"/>
  <c r="B66" i="4"/>
  <c r="E65" i="4"/>
  <c r="M65" i="4" s="1"/>
  <c r="D65" i="4"/>
  <c r="C65" i="4"/>
  <c r="B65" i="4"/>
  <c r="O64" i="4"/>
  <c r="G64" i="4"/>
  <c r="P64" i="4" s="1"/>
  <c r="F64" i="4"/>
  <c r="N64" i="4" s="1"/>
  <c r="E64" i="4"/>
  <c r="M64" i="4" s="1"/>
  <c r="D64" i="4"/>
  <c r="C64" i="4"/>
  <c r="M63" i="4"/>
  <c r="J63" i="4"/>
  <c r="I63" i="4"/>
  <c r="R63" i="4" s="1"/>
  <c r="H63" i="4"/>
  <c r="Q63" i="4" s="1"/>
  <c r="G63" i="4"/>
  <c r="P63" i="4" s="1"/>
  <c r="F63" i="4"/>
  <c r="N63" i="4" s="1"/>
  <c r="E63" i="4"/>
  <c r="O62" i="4"/>
  <c r="H62" i="4"/>
  <c r="Q62" i="4" s="1"/>
  <c r="R61" i="4"/>
  <c r="Q61" i="4"/>
  <c r="P61" i="4"/>
  <c r="J61" i="4"/>
  <c r="I61" i="4"/>
  <c r="O61" i="4" s="1"/>
  <c r="H61" i="4"/>
  <c r="G61" i="4"/>
  <c r="F61" i="4"/>
  <c r="E61" i="4"/>
  <c r="L61" i="4" s="1"/>
  <c r="D61" i="4"/>
  <c r="C61" i="4"/>
  <c r="J60" i="4"/>
  <c r="I60" i="4"/>
  <c r="R60" i="4" s="1"/>
  <c r="H60" i="4"/>
  <c r="Q60" i="4" s="1"/>
  <c r="F59" i="4"/>
  <c r="N59" i="4" s="1"/>
  <c r="E59" i="4"/>
  <c r="M59" i="4" s="1"/>
  <c r="D59" i="4"/>
  <c r="C59" i="4"/>
  <c r="R58" i="4"/>
  <c r="O58" i="4"/>
  <c r="N58" i="4"/>
  <c r="L58" i="4"/>
  <c r="J58" i="4"/>
  <c r="I58" i="4"/>
  <c r="H58" i="4"/>
  <c r="Q58" i="4" s="1"/>
  <c r="G58" i="4"/>
  <c r="P58" i="4" s="1"/>
  <c r="F58" i="4"/>
  <c r="E58" i="4"/>
  <c r="M58" i="4" s="1"/>
  <c r="B58" i="4"/>
  <c r="M57" i="4"/>
  <c r="J57" i="4"/>
  <c r="I57" i="4"/>
  <c r="R57" i="4" s="1"/>
  <c r="B57" i="4"/>
  <c r="J56" i="4"/>
  <c r="I56" i="4"/>
  <c r="R56" i="4" s="1"/>
  <c r="G56" i="4"/>
  <c r="F56" i="4"/>
  <c r="E56" i="4"/>
  <c r="M56" i="4" s="1"/>
  <c r="P55" i="4"/>
  <c r="O55" i="4"/>
  <c r="N55" i="4"/>
  <c r="J55" i="4"/>
  <c r="I55" i="4"/>
  <c r="R55" i="4" s="1"/>
  <c r="H55" i="4"/>
  <c r="Q55" i="4" s="1"/>
  <c r="G55" i="4"/>
  <c r="F55" i="4"/>
  <c r="E55" i="4"/>
  <c r="O54" i="4"/>
  <c r="N54" i="4"/>
  <c r="M53" i="4"/>
  <c r="L53" i="4"/>
  <c r="J53" i="4"/>
  <c r="I53" i="4"/>
  <c r="R53" i="4" s="1"/>
  <c r="H53" i="4"/>
  <c r="G53" i="4"/>
  <c r="P53" i="4" s="1"/>
  <c r="E53" i="4"/>
  <c r="Q52" i="4"/>
  <c r="J52" i="4"/>
  <c r="R52" i="4" s="1"/>
  <c r="I52" i="4"/>
  <c r="H52" i="4"/>
  <c r="P52" i="4" s="1"/>
  <c r="G52" i="4"/>
  <c r="O51" i="4"/>
  <c r="H51" i="4"/>
  <c r="Q51" i="4" s="1"/>
  <c r="O50" i="4"/>
  <c r="N50" i="4"/>
  <c r="M50" i="4"/>
  <c r="J50" i="4"/>
  <c r="I50" i="4"/>
  <c r="R50" i="4" s="1"/>
  <c r="H50" i="4"/>
  <c r="Q50" i="4" s="1"/>
  <c r="G50" i="4"/>
  <c r="P50" i="4" s="1"/>
  <c r="F50" i="4"/>
  <c r="E50" i="4"/>
  <c r="L50" i="4" s="1"/>
  <c r="B50" i="4"/>
  <c r="M49" i="4"/>
  <c r="B49" i="4"/>
  <c r="Q48" i="4"/>
  <c r="J48" i="4"/>
  <c r="R48" i="4" s="1"/>
  <c r="I48" i="4"/>
  <c r="H48" i="4"/>
  <c r="P48" i="4" s="1"/>
  <c r="G48" i="4"/>
  <c r="F48" i="4"/>
  <c r="E48" i="4"/>
  <c r="M48" i="4" s="1"/>
  <c r="Q47" i="4"/>
  <c r="O47" i="4"/>
  <c r="J47" i="4"/>
  <c r="I47" i="4"/>
  <c r="R47" i="4" s="1"/>
  <c r="H47" i="4"/>
  <c r="G47" i="4"/>
  <c r="P47" i="4" s="1"/>
  <c r="F47" i="4"/>
  <c r="N47" i="4" s="1"/>
  <c r="E47" i="4"/>
  <c r="O46" i="4"/>
  <c r="F46" i="4"/>
  <c r="N46" i="4" s="1"/>
  <c r="E46" i="4"/>
  <c r="M46" i="4" s="1"/>
  <c r="B46" i="4"/>
  <c r="M45" i="4"/>
  <c r="L45" i="4"/>
  <c r="J45" i="4"/>
  <c r="R45" i="4" s="1"/>
  <c r="I45" i="4"/>
  <c r="H45" i="4"/>
  <c r="Q45" i="4" s="1"/>
  <c r="G45" i="4"/>
  <c r="O45" i="4" s="1"/>
  <c r="E45" i="4"/>
  <c r="R44" i="4"/>
  <c r="J44" i="4"/>
  <c r="P43" i="142" s="1"/>
  <c r="I44" i="4"/>
  <c r="H44" i="4"/>
  <c r="Q44" i="4" s="1"/>
  <c r="G44" i="4"/>
  <c r="G43" i="4"/>
  <c r="O43" i="4" s="1"/>
  <c r="F43" i="4"/>
  <c r="N43" i="4" s="1"/>
  <c r="E43" i="4"/>
  <c r="O42" i="4"/>
  <c r="N42" i="4"/>
  <c r="J42" i="4"/>
  <c r="I42" i="4"/>
  <c r="R42" i="4" s="1"/>
  <c r="H42" i="4"/>
  <c r="Q42" i="4" s="1"/>
  <c r="G42" i="4"/>
  <c r="P42" i="4" s="1"/>
  <c r="F42" i="4"/>
  <c r="E42" i="4"/>
  <c r="M42" i="4" s="1"/>
  <c r="B42" i="4"/>
  <c r="M41" i="4"/>
  <c r="J41" i="4"/>
  <c r="I41" i="4"/>
  <c r="R41" i="4" s="1"/>
  <c r="B41" i="4"/>
  <c r="H40" i="4"/>
  <c r="Q40" i="4" s="1"/>
  <c r="G40" i="4"/>
  <c r="F40" i="4"/>
  <c r="E40" i="4"/>
  <c r="M40" i="4" s="1"/>
  <c r="Q39" i="4"/>
  <c r="J39" i="4"/>
  <c r="I39" i="4"/>
  <c r="R39" i="4" s="1"/>
  <c r="H39" i="4"/>
  <c r="G39" i="4"/>
  <c r="P39" i="4" s="1"/>
  <c r="F39" i="4"/>
  <c r="E39" i="4"/>
  <c r="L38" i="4"/>
  <c r="E38" i="4"/>
  <c r="M37" i="4"/>
  <c r="L37" i="4"/>
  <c r="J37" i="4"/>
  <c r="P36" i="142" s="1"/>
  <c r="I37" i="4"/>
  <c r="R37" i="4" s="1"/>
  <c r="H37" i="4"/>
  <c r="G37" i="4"/>
  <c r="E37" i="4"/>
  <c r="J36" i="4"/>
  <c r="P35" i="142" s="1"/>
  <c r="I36" i="4"/>
  <c r="R36" i="4" s="1"/>
  <c r="H36" i="4"/>
  <c r="Q36" i="4" s="1"/>
  <c r="G36" i="4"/>
  <c r="O36" i="4" s="1"/>
  <c r="H35" i="4"/>
  <c r="Q35" i="4" s="1"/>
  <c r="F35" i="4"/>
  <c r="O34" i="4"/>
  <c r="M34" i="4"/>
  <c r="L34" i="4"/>
  <c r="J34" i="4"/>
  <c r="I34" i="4"/>
  <c r="R34" i="4" s="1"/>
  <c r="H34" i="4"/>
  <c r="Q34" i="4" s="1"/>
  <c r="G34" i="4"/>
  <c r="P34" i="4" s="1"/>
  <c r="F34" i="4"/>
  <c r="N34" i="4" s="1"/>
  <c r="E34" i="4"/>
  <c r="B34" i="4"/>
  <c r="M33" i="4"/>
  <c r="J32" i="4"/>
  <c r="I32" i="4"/>
  <c r="H32" i="4"/>
  <c r="Q32" i="4" s="1"/>
  <c r="G32" i="4"/>
  <c r="F32" i="4"/>
  <c r="E32" i="4"/>
  <c r="M32" i="4" s="1"/>
  <c r="Q31" i="4"/>
  <c r="P31" i="4"/>
  <c r="O31" i="4"/>
  <c r="J31" i="4"/>
  <c r="I31" i="4"/>
  <c r="R31" i="4" s="1"/>
  <c r="H31" i="4"/>
  <c r="G31" i="4"/>
  <c r="F31" i="4"/>
  <c r="N31" i="4" s="1"/>
  <c r="E31" i="4"/>
  <c r="O30" i="4"/>
  <c r="M29" i="4"/>
  <c r="L29" i="4"/>
  <c r="J29" i="4"/>
  <c r="R29" i="4" s="1"/>
  <c r="I29" i="4"/>
  <c r="H29" i="4"/>
  <c r="Q29" i="4" s="1"/>
  <c r="G29" i="4"/>
  <c r="P29" i="4" s="1"/>
  <c r="E29" i="4"/>
  <c r="R28" i="4"/>
  <c r="J28" i="4"/>
  <c r="I28" i="4"/>
  <c r="Q28" i="4" s="1"/>
  <c r="H28" i="4"/>
  <c r="N27" i="4"/>
  <c r="G27" i="4"/>
  <c r="O27" i="4" s="1"/>
  <c r="F27" i="4"/>
  <c r="E27" i="4"/>
  <c r="O26" i="4"/>
  <c r="N26" i="4"/>
  <c r="J26" i="4"/>
  <c r="I26" i="4"/>
  <c r="R26" i="4" s="1"/>
  <c r="H26" i="4"/>
  <c r="Q26" i="4" s="1"/>
  <c r="G26" i="4"/>
  <c r="P26" i="4" s="1"/>
  <c r="F26" i="4"/>
  <c r="E26" i="4"/>
  <c r="B26" i="4"/>
  <c r="R25" i="4"/>
  <c r="M25" i="4"/>
  <c r="J25" i="4"/>
  <c r="I25" i="4"/>
  <c r="B25" i="4"/>
  <c r="R24" i="4"/>
  <c r="G24" i="4"/>
  <c r="F24" i="4"/>
  <c r="E24" i="4"/>
  <c r="M24" i="4" s="1"/>
  <c r="J23" i="4"/>
  <c r="I23" i="4"/>
  <c r="R23" i="4" s="1"/>
  <c r="H23" i="4"/>
  <c r="Q23" i="4" s="1"/>
  <c r="G23" i="4"/>
  <c r="F23" i="4"/>
  <c r="E23" i="4"/>
  <c r="F22" i="4"/>
  <c r="N22" i="4" s="1"/>
  <c r="E22" i="4"/>
  <c r="R21" i="4"/>
  <c r="M21" i="4"/>
  <c r="L21" i="4"/>
  <c r="J21" i="4"/>
  <c r="I21" i="4"/>
  <c r="H21" i="4"/>
  <c r="Q21" i="4" s="1"/>
  <c r="G21" i="4"/>
  <c r="O21" i="4" s="1"/>
  <c r="E21" i="4"/>
  <c r="J20" i="4"/>
  <c r="P19" i="142" s="1"/>
  <c r="I20" i="4"/>
  <c r="R20" i="4" s="1"/>
  <c r="H20" i="4"/>
  <c r="Q20" i="4" s="1"/>
  <c r="G20" i="4"/>
  <c r="Q19" i="4"/>
  <c r="H19" i="4"/>
  <c r="G19" i="4"/>
  <c r="P19" i="4" s="1"/>
  <c r="F19" i="4"/>
  <c r="N19" i="4" s="1"/>
  <c r="O18" i="4"/>
  <c r="J18" i="4"/>
  <c r="I18" i="4"/>
  <c r="R18" i="4" s="1"/>
  <c r="H18" i="4"/>
  <c r="Q18" i="4" s="1"/>
  <c r="G18" i="4"/>
  <c r="P18" i="4" s="1"/>
  <c r="F18" i="4"/>
  <c r="N18" i="4" s="1"/>
  <c r="E18" i="4"/>
  <c r="L18" i="4" s="1"/>
  <c r="B18" i="4"/>
  <c r="M17" i="4"/>
  <c r="J17" i="4"/>
  <c r="B17" i="4"/>
  <c r="J16" i="4"/>
  <c r="I16" i="4"/>
  <c r="R16" i="4" s="1"/>
  <c r="H16" i="4"/>
  <c r="Q16" i="4" s="1"/>
  <c r="G16" i="4"/>
  <c r="F16" i="4"/>
  <c r="E16" i="4"/>
  <c r="M16" i="4" s="1"/>
  <c r="O15" i="4"/>
  <c r="N15" i="4"/>
  <c r="J15" i="4"/>
  <c r="I15" i="4"/>
  <c r="R15" i="4" s="1"/>
  <c r="H15" i="4"/>
  <c r="Q15" i="4" s="1"/>
  <c r="G15" i="4"/>
  <c r="P15" i="4" s="1"/>
  <c r="F15" i="4"/>
  <c r="E15" i="4"/>
  <c r="O14" i="4"/>
  <c r="F14" i="4"/>
  <c r="N14" i="4" s="1"/>
  <c r="J13" i="4"/>
  <c r="I13" i="4"/>
  <c r="R13" i="4" s="1"/>
  <c r="H13" i="4"/>
  <c r="G13" i="4"/>
  <c r="F13" i="4"/>
  <c r="R12" i="4"/>
  <c r="J12" i="4"/>
  <c r="I12" i="4"/>
  <c r="H12" i="4"/>
  <c r="Q12" i="4" s="1"/>
  <c r="L11" i="4"/>
  <c r="E11" i="4"/>
  <c r="M11" i="4" s="1"/>
  <c r="B11" i="4"/>
  <c r="J10" i="4"/>
  <c r="I10" i="4"/>
  <c r="R10" i="4" s="1"/>
  <c r="H10" i="4"/>
  <c r="Q10" i="4" s="1"/>
  <c r="G10" i="4"/>
  <c r="F10" i="4"/>
  <c r="E10" i="4"/>
  <c r="M10" i="4" s="1"/>
  <c r="B10" i="4"/>
  <c r="C128" i="132"/>
  <c r="C127" i="132"/>
  <c r="C126" i="132"/>
  <c r="C125" i="132"/>
  <c r="C124" i="132"/>
  <c r="C123" i="132"/>
  <c r="C122" i="132"/>
  <c r="C121" i="132"/>
  <c r="C120" i="132"/>
  <c r="C116" i="132"/>
  <c r="C115" i="132"/>
  <c r="C114" i="132"/>
  <c r="C109" i="132"/>
  <c r="C108" i="132"/>
  <c r="C107" i="132"/>
  <c r="C106" i="132"/>
  <c r="C105" i="132"/>
  <c r="C104" i="132"/>
  <c r="C103" i="132"/>
  <c r="C102" i="132"/>
  <c r="C101" i="132"/>
  <c r="C100" i="132"/>
  <c r="C99" i="132"/>
  <c r="C98" i="132"/>
  <c r="C97" i="132"/>
  <c r="C96" i="132"/>
  <c r="C95" i="132"/>
  <c r="C92" i="132"/>
  <c r="C91" i="132"/>
  <c r="C90" i="132"/>
  <c r="C89" i="132"/>
  <c r="C88" i="132"/>
  <c r="C87" i="132"/>
  <c r="C86" i="132"/>
  <c r="C85" i="132"/>
  <c r="C84" i="132"/>
  <c r="C83" i="132"/>
  <c r="C82" i="132"/>
  <c r="C81" i="132"/>
  <c r="C80" i="132"/>
  <c r="C79" i="132"/>
  <c r="C78" i="132"/>
  <c r="C74" i="132"/>
  <c r="C73" i="132"/>
  <c r="C72" i="132"/>
  <c r="C71" i="132"/>
  <c r="C70" i="132"/>
  <c r="C69" i="132"/>
  <c r="C68" i="132"/>
  <c r="C67" i="132"/>
  <c r="C66" i="132"/>
  <c r="C65" i="132"/>
  <c r="C64" i="132"/>
  <c r="C63" i="132"/>
  <c r="C62" i="132"/>
  <c r="C61" i="132"/>
  <c r="C60" i="132"/>
  <c r="C59" i="132"/>
  <c r="C58" i="132"/>
  <c r="C57" i="132"/>
  <c r="C56" i="132"/>
  <c r="C55" i="132"/>
  <c r="C54" i="132"/>
  <c r="C53" i="132"/>
  <c r="C50" i="132"/>
  <c r="C49" i="132"/>
  <c r="C48" i="132"/>
  <c r="C47" i="132"/>
  <c r="C46" i="132"/>
  <c r="C45" i="132"/>
  <c r="C44" i="132"/>
  <c r="C43" i="132"/>
  <c r="C42" i="132"/>
  <c r="C41" i="132"/>
  <c r="C40" i="132"/>
  <c r="C39" i="132"/>
  <c r="C38" i="132"/>
  <c r="C37" i="132"/>
  <c r="C36" i="132"/>
  <c r="C35" i="132"/>
  <c r="C34" i="132"/>
  <c r="C33" i="132"/>
  <c r="C32" i="132"/>
  <c r="C31" i="132"/>
  <c r="C30" i="132"/>
  <c r="C29" i="132"/>
  <c r="C28" i="132"/>
  <c r="C24" i="132"/>
  <c r="C23" i="132"/>
  <c r="C22" i="132"/>
  <c r="C21" i="132"/>
  <c r="C20" i="132"/>
  <c r="C19" i="132"/>
  <c r="C18" i="132"/>
  <c r="C17" i="132"/>
  <c r="C16" i="132"/>
  <c r="C15" i="132"/>
  <c r="C14" i="132"/>
  <c r="C13" i="132"/>
  <c r="C12" i="132"/>
  <c r="C11" i="132"/>
  <c r="C10" i="132"/>
  <c r="D7" i="132"/>
  <c r="K18" i="283" l="1"/>
  <c r="K29" i="283"/>
  <c r="E29" i="283" s="1"/>
  <c r="K40" i="283"/>
  <c r="U81" i="96"/>
  <c r="V87" i="96"/>
  <c r="K96" i="96"/>
  <c r="U100" i="96"/>
  <c r="G103" i="217"/>
  <c r="J14" i="153"/>
  <c r="K37" i="283"/>
  <c r="E37" i="283" s="1"/>
  <c r="K46" i="283"/>
  <c r="E29" i="271"/>
  <c r="K50" i="283"/>
  <c r="K51" i="283"/>
  <c r="E51" i="283" s="1"/>
  <c r="K58" i="283"/>
  <c r="V30" i="217"/>
  <c r="C86" i="217"/>
  <c r="C26" i="271"/>
  <c r="E26" i="271" s="1"/>
  <c r="C45" i="271"/>
  <c r="C25" i="96"/>
  <c r="R10" i="283"/>
  <c r="K42" i="283"/>
  <c r="K89" i="96"/>
  <c r="K94" i="96"/>
  <c r="R26" i="283"/>
  <c r="R34" i="283"/>
  <c r="K47" i="283"/>
  <c r="E47" i="283" s="1"/>
  <c r="C60" i="96"/>
  <c r="T108" i="96"/>
  <c r="T40" i="217"/>
  <c r="S46" i="217"/>
  <c r="V60" i="217"/>
  <c r="C102" i="217"/>
  <c r="C107" i="217"/>
  <c r="J13" i="268"/>
  <c r="C18" i="268"/>
  <c r="C68" i="268"/>
  <c r="E68" i="268" s="1"/>
  <c r="G13" i="271"/>
  <c r="C33" i="271"/>
  <c r="R49" i="283"/>
  <c r="C100" i="96"/>
  <c r="C22" i="217"/>
  <c r="K102" i="217"/>
  <c r="Q101" i="251" s="1"/>
  <c r="C42" i="268"/>
  <c r="K9" i="283"/>
  <c r="K15" i="283"/>
  <c r="E15" i="283" s="1"/>
  <c r="K25" i="283"/>
  <c r="E25" i="283" s="1"/>
  <c r="R56" i="283"/>
  <c r="R59" i="283"/>
  <c r="R60" i="283"/>
  <c r="V49" i="96"/>
  <c r="C115" i="133"/>
  <c r="K8" i="283"/>
  <c r="K19" i="283"/>
  <c r="E19" i="283" s="1"/>
  <c r="K20" i="283"/>
  <c r="R8" i="283"/>
  <c r="R9" i="283"/>
  <c r="K17" i="283"/>
  <c r="E17" i="283" s="1"/>
  <c r="K30" i="283"/>
  <c r="R40" i="283"/>
  <c r="K48" i="283"/>
  <c r="K49" i="283"/>
  <c r="E49" i="283" s="1"/>
  <c r="I50" i="283"/>
  <c r="D50" i="283" s="1"/>
  <c r="V15" i="96"/>
  <c r="G17" i="217"/>
  <c r="K65" i="217"/>
  <c r="U49" i="96"/>
  <c r="U92" i="96"/>
  <c r="T102" i="96"/>
  <c r="K62" i="217"/>
  <c r="U83" i="217"/>
  <c r="U94" i="217"/>
  <c r="U100" i="217"/>
  <c r="K110" i="217"/>
  <c r="Q109" i="251" s="1"/>
  <c r="C52" i="268"/>
  <c r="E52" i="268" s="1"/>
  <c r="C54" i="268"/>
  <c r="E54" i="268" s="1"/>
  <c r="C55" i="268"/>
  <c r="C66" i="268"/>
  <c r="E22" i="271"/>
  <c r="C36" i="271"/>
  <c r="S17" i="217"/>
  <c r="E18" i="268"/>
  <c r="E42" i="268"/>
  <c r="E20" i="271"/>
  <c r="E33" i="271"/>
  <c r="R11" i="283"/>
  <c r="R12" i="283"/>
  <c r="R13" i="283"/>
  <c r="R27" i="283"/>
  <c r="R28" i="283"/>
  <c r="K32" i="283"/>
  <c r="K33" i="283"/>
  <c r="E33" i="283" s="1"/>
  <c r="K34" i="283"/>
  <c r="K35" i="283"/>
  <c r="E35" i="283" s="1"/>
  <c r="R42" i="283"/>
  <c r="R43" i="283"/>
  <c r="R44" i="283"/>
  <c r="R45" i="283"/>
  <c r="T17" i="217"/>
  <c r="S57" i="96"/>
  <c r="V71" i="217"/>
  <c r="T91" i="96"/>
  <c r="G55" i="96"/>
  <c r="C70" i="217"/>
  <c r="U76" i="217"/>
  <c r="C80" i="217"/>
  <c r="G111" i="217"/>
  <c r="R15" i="283"/>
  <c r="R17" i="283"/>
  <c r="K22" i="283"/>
  <c r="K23" i="283"/>
  <c r="E23" i="283" s="1"/>
  <c r="K24" i="283"/>
  <c r="K38" i="283"/>
  <c r="K39" i="283"/>
  <c r="E39" i="283" s="1"/>
  <c r="K56" i="283"/>
  <c r="K57" i="283"/>
  <c r="E57" i="283" s="1"/>
  <c r="V55" i="217"/>
  <c r="C20" i="96"/>
  <c r="U87" i="96"/>
  <c r="V90" i="96"/>
  <c r="K70" i="217"/>
  <c r="V76" i="217"/>
  <c r="V111" i="217"/>
  <c r="C62" i="268"/>
  <c r="C28" i="271"/>
  <c r="E28" i="271" s="1"/>
  <c r="C30" i="271"/>
  <c r="E30" i="271" s="1"/>
  <c r="R18" i="283"/>
  <c r="I62" i="283"/>
  <c r="G71" i="217"/>
  <c r="T27" i="96"/>
  <c r="T57" i="96"/>
  <c r="K73" i="96"/>
  <c r="K78" i="96"/>
  <c r="T94" i="96"/>
  <c r="C105" i="96"/>
  <c r="U108" i="96"/>
  <c r="C112" i="96"/>
  <c r="S22" i="217"/>
  <c r="K86" i="217"/>
  <c r="Q85" i="251" s="1"/>
  <c r="C30" i="268"/>
  <c r="K12" i="283"/>
  <c r="K14" i="283"/>
  <c r="K21" i="283"/>
  <c r="E21" i="283" s="1"/>
  <c r="K27" i="283"/>
  <c r="E27" i="283" s="1"/>
  <c r="K28" i="283"/>
  <c r="R31" i="283"/>
  <c r="R33" i="283"/>
  <c r="K36" i="283"/>
  <c r="K52" i="283"/>
  <c r="T15" i="96"/>
  <c r="T108" i="217"/>
  <c r="C84" i="96"/>
  <c r="C92" i="96"/>
  <c r="T22" i="217"/>
  <c r="C58" i="268"/>
  <c r="C38" i="271"/>
  <c r="E38" i="271" s="1"/>
  <c r="C40" i="271"/>
  <c r="E40" i="271" s="1"/>
  <c r="C41" i="271"/>
  <c r="E41" i="271" s="1"/>
  <c r="C49" i="271"/>
  <c r="C58" i="271"/>
  <c r="E58" i="271" s="1"/>
  <c r="K16" i="283"/>
  <c r="R39" i="283"/>
  <c r="K45" i="283"/>
  <c r="E45" i="283" s="1"/>
  <c r="I46" i="283"/>
  <c r="R53" i="283"/>
  <c r="R55" i="283"/>
  <c r="U15" i="96"/>
  <c r="V58" i="96"/>
  <c r="U22" i="217"/>
  <c r="U78" i="217"/>
  <c r="T94" i="217"/>
  <c r="C110" i="217"/>
  <c r="G54" i="262"/>
  <c r="J44" i="91"/>
  <c r="W58" i="211"/>
  <c r="M80" i="91"/>
  <c r="F46" i="217"/>
  <c r="N95" i="91"/>
  <c r="N95" i="217" s="1"/>
  <c r="J37" i="91"/>
  <c r="J37" i="217" s="1"/>
  <c r="I19" i="91"/>
  <c r="I53" i="91"/>
  <c r="E31" i="96"/>
  <c r="F34" i="96"/>
  <c r="D39" i="91"/>
  <c r="N109" i="91"/>
  <c r="F57" i="96"/>
  <c r="J33" i="91"/>
  <c r="H45" i="217"/>
  <c r="J41" i="91"/>
  <c r="F47" i="217"/>
  <c r="M79" i="91"/>
  <c r="F44" i="96"/>
  <c r="J90" i="91"/>
  <c r="D112" i="91"/>
  <c r="D112" i="217" s="1"/>
  <c r="E46" i="217"/>
  <c r="J53" i="91"/>
  <c r="F86" i="217"/>
  <c r="H45" i="96"/>
  <c r="N64" i="91"/>
  <c r="I45" i="91"/>
  <c r="I45" i="96" s="1"/>
  <c r="E41" i="96"/>
  <c r="E30" i="217"/>
  <c r="D65" i="91"/>
  <c r="E44" i="96"/>
  <c r="N77" i="91"/>
  <c r="D80" i="91"/>
  <c r="F44" i="217"/>
  <c r="K66" i="289"/>
  <c r="K69" i="289"/>
  <c r="K72" i="289"/>
  <c r="P74" i="289"/>
  <c r="I77" i="289"/>
  <c r="C77" i="289" s="1"/>
  <c r="C86" i="289"/>
  <c r="C90" i="289"/>
  <c r="K110" i="289"/>
  <c r="H122" i="289"/>
  <c r="N75" i="289"/>
  <c r="K78" i="289"/>
  <c r="I85" i="289"/>
  <c r="C85" i="289" s="1"/>
  <c r="C97" i="289"/>
  <c r="C102" i="289"/>
  <c r="C64" i="289"/>
  <c r="K82" i="289"/>
  <c r="K84" i="289"/>
  <c r="C106" i="289"/>
  <c r="H127" i="289"/>
  <c r="C65" i="289"/>
  <c r="C69" i="289"/>
  <c r="U69" i="289" s="1"/>
  <c r="C70" i="289"/>
  <c r="C73" i="289"/>
  <c r="P95" i="289"/>
  <c r="I62" i="289"/>
  <c r="H128" i="289"/>
  <c r="C74" i="289"/>
  <c r="N86" i="289"/>
  <c r="N89" i="289"/>
  <c r="K94" i="289"/>
  <c r="C109" i="289"/>
  <c r="H125" i="289"/>
  <c r="I60" i="289"/>
  <c r="I116" i="289"/>
  <c r="H124" i="289"/>
  <c r="C80" i="289"/>
  <c r="N92" i="289"/>
  <c r="K67" i="289"/>
  <c r="P70" i="289"/>
  <c r="K70" i="289" s="1"/>
  <c r="T70" i="289" s="1"/>
  <c r="N100" i="289"/>
  <c r="P111" i="289"/>
  <c r="M62" i="289"/>
  <c r="K83" i="289"/>
  <c r="H123" i="289"/>
  <c r="H126" i="289"/>
  <c r="E41" i="289"/>
  <c r="F41" i="289"/>
  <c r="Q58" i="211"/>
  <c r="F58" i="211" s="1"/>
  <c r="E47" i="289"/>
  <c r="S58" i="211"/>
  <c r="T58" i="211"/>
  <c r="T57" i="211" s="1"/>
  <c r="T56" i="211" s="1"/>
  <c r="T55" i="211" s="1"/>
  <c r="T54" i="211" s="1"/>
  <c r="T53" i="211" s="1"/>
  <c r="F26" i="289"/>
  <c r="I34" i="283"/>
  <c r="D34" i="283" s="1"/>
  <c r="D26" i="91"/>
  <c r="H26" i="91" s="1"/>
  <c r="H26" i="96" s="1"/>
  <c r="I26" i="91"/>
  <c r="I26" i="96" s="1"/>
  <c r="E25" i="96"/>
  <c r="D25" i="91"/>
  <c r="D25" i="96" s="1"/>
  <c r="F79" i="217"/>
  <c r="N79" i="91"/>
  <c r="N79" i="96" s="1"/>
  <c r="F61" i="289"/>
  <c r="F10" i="96"/>
  <c r="J10" i="91"/>
  <c r="F13" i="289"/>
  <c r="E15" i="289"/>
  <c r="E23" i="217"/>
  <c r="I23" i="91"/>
  <c r="I23" i="96" s="1"/>
  <c r="I12" i="153"/>
  <c r="R14" i="283"/>
  <c r="I52" i="283"/>
  <c r="D52" i="283" s="1"/>
  <c r="F25" i="96"/>
  <c r="J26" i="91"/>
  <c r="I54" i="91"/>
  <c r="F55" i="96"/>
  <c r="J60" i="91"/>
  <c r="E60" i="217"/>
  <c r="M87" i="91"/>
  <c r="M87" i="96" s="1"/>
  <c r="E79" i="96"/>
  <c r="K43" i="283"/>
  <c r="E43" i="283" s="1"/>
  <c r="K44" i="283"/>
  <c r="K53" i="283"/>
  <c r="E53" i="283" s="1"/>
  <c r="K54" i="283"/>
  <c r="K55" i="283"/>
  <c r="E55" i="283" s="1"/>
  <c r="K64" i="283"/>
  <c r="D31" i="91"/>
  <c r="R90" i="91"/>
  <c r="J90" i="217"/>
  <c r="N96" i="91"/>
  <c r="T99" i="96"/>
  <c r="K99" i="96"/>
  <c r="K11" i="283"/>
  <c r="E11" i="283" s="1"/>
  <c r="K13" i="283"/>
  <c r="E13" i="283" s="1"/>
  <c r="I14" i="283"/>
  <c r="R16" i="283"/>
  <c r="I26" i="283"/>
  <c r="R36" i="283"/>
  <c r="E10" i="96"/>
  <c r="I10" i="91"/>
  <c r="D22" i="91"/>
  <c r="D30" i="91"/>
  <c r="D30" i="217" s="1"/>
  <c r="D37" i="91"/>
  <c r="H37" i="91" s="1"/>
  <c r="H37" i="217" s="1"/>
  <c r="I37" i="91"/>
  <c r="D94" i="91"/>
  <c r="D94" i="217" s="1"/>
  <c r="I94" i="91"/>
  <c r="E94" i="96"/>
  <c r="T17" i="96"/>
  <c r="S17" i="96"/>
  <c r="C17" i="96"/>
  <c r="S23" i="96"/>
  <c r="E23" i="96"/>
  <c r="K31" i="283"/>
  <c r="E31" i="283" s="1"/>
  <c r="K63" i="283"/>
  <c r="E63" i="283" s="1"/>
  <c r="E71" i="96"/>
  <c r="N69" i="91"/>
  <c r="J69" i="91"/>
  <c r="N74" i="91"/>
  <c r="N74" i="96" s="1"/>
  <c r="F74" i="96"/>
  <c r="D86" i="91"/>
  <c r="E86" i="217"/>
  <c r="E97" i="96"/>
  <c r="K60" i="283"/>
  <c r="R63" i="283"/>
  <c r="U23" i="96"/>
  <c r="E28" i="217"/>
  <c r="D70" i="91"/>
  <c r="E70" i="217"/>
  <c r="D74" i="91"/>
  <c r="E52" i="96"/>
  <c r="K7" i="283"/>
  <c r="I8" i="283"/>
  <c r="I18" i="283"/>
  <c r="D18" i="283" s="1"/>
  <c r="R20" i="283"/>
  <c r="R22" i="283"/>
  <c r="R52" i="283"/>
  <c r="V23" i="96"/>
  <c r="D49" i="91"/>
  <c r="J63" i="91"/>
  <c r="N63" i="91"/>
  <c r="N70" i="91"/>
  <c r="N70" i="217" s="1"/>
  <c r="F70" i="217"/>
  <c r="D72" i="91"/>
  <c r="H72" i="91" s="1"/>
  <c r="M72" i="91"/>
  <c r="J74" i="91"/>
  <c r="J77" i="91"/>
  <c r="R77" i="91" s="1"/>
  <c r="R77" i="96" s="1"/>
  <c r="D80" i="217"/>
  <c r="L80" i="91"/>
  <c r="AB84" i="91" s="1"/>
  <c r="D82" i="91"/>
  <c r="H53" i="96"/>
  <c r="K65" i="283"/>
  <c r="F17" i="96"/>
  <c r="I17" i="91"/>
  <c r="I17" i="217" s="1"/>
  <c r="D63" i="91"/>
  <c r="I86" i="91"/>
  <c r="J37" i="96"/>
  <c r="R35" i="283"/>
  <c r="R41" i="283"/>
  <c r="R51" i="283"/>
  <c r="R57" i="283"/>
  <c r="T14" i="217"/>
  <c r="T23" i="96"/>
  <c r="V31" i="217"/>
  <c r="F33" i="217"/>
  <c r="U38" i="217"/>
  <c r="J46" i="96"/>
  <c r="V97" i="217"/>
  <c r="T103" i="96"/>
  <c r="V71" i="96"/>
  <c r="U30" i="217"/>
  <c r="V33" i="217"/>
  <c r="U49" i="217"/>
  <c r="V65" i="217"/>
  <c r="V73" i="217"/>
  <c r="T78" i="217"/>
  <c r="V86" i="217"/>
  <c r="S94" i="217"/>
  <c r="S96" i="217"/>
  <c r="K15" i="268"/>
  <c r="E30" i="268"/>
  <c r="U103" i="96"/>
  <c r="E55" i="268"/>
  <c r="G15" i="271"/>
  <c r="B107" i="272"/>
  <c r="C61" i="271"/>
  <c r="V103" i="96"/>
  <c r="C22" i="96"/>
  <c r="C28" i="96"/>
  <c r="C41" i="96"/>
  <c r="C44" i="96"/>
  <c r="S46" i="96"/>
  <c r="C59" i="96"/>
  <c r="F63" i="96"/>
  <c r="C81" i="96"/>
  <c r="C86" i="96"/>
  <c r="C113" i="96"/>
  <c r="C116" i="96"/>
  <c r="C38" i="217"/>
  <c r="C48" i="217"/>
  <c r="C57" i="217"/>
  <c r="V63" i="217"/>
  <c r="V78" i="217"/>
  <c r="C81" i="217"/>
  <c r="U84" i="217"/>
  <c r="C91" i="217"/>
  <c r="C39" i="268"/>
  <c r="E39" i="268" s="1"/>
  <c r="E66" i="268"/>
  <c r="J106" i="91"/>
  <c r="R106" i="91" s="1"/>
  <c r="R106" i="217" s="1"/>
  <c r="J109" i="91"/>
  <c r="J109" i="96" s="1"/>
  <c r="C57" i="96"/>
  <c r="V63" i="96"/>
  <c r="C73" i="96"/>
  <c r="C76" i="96"/>
  <c r="K81" i="96"/>
  <c r="E86" i="96"/>
  <c r="N90" i="96"/>
  <c r="S113" i="96"/>
  <c r="T116" i="96"/>
  <c r="S38" i="217"/>
  <c r="J41" i="217"/>
  <c r="E44" i="217"/>
  <c r="C54" i="217"/>
  <c r="E57" i="217"/>
  <c r="C61" i="217"/>
  <c r="C75" i="217"/>
  <c r="C78" i="217"/>
  <c r="V84" i="217"/>
  <c r="K88" i="217"/>
  <c r="S91" i="217"/>
  <c r="C104" i="217"/>
  <c r="U108" i="217"/>
  <c r="C36" i="268"/>
  <c r="E36" i="268" s="1"/>
  <c r="C38" i="268"/>
  <c r="E38" i="268" s="1"/>
  <c r="N106" i="96"/>
  <c r="U116" i="96"/>
  <c r="C30" i="217"/>
  <c r="T38" i="217"/>
  <c r="C41" i="217"/>
  <c r="U68" i="217"/>
  <c r="O79" i="217"/>
  <c r="T91" i="217"/>
  <c r="C94" i="217"/>
  <c r="C57" i="271"/>
  <c r="E57" i="271" s="1"/>
  <c r="I16" i="283"/>
  <c r="D16" i="283" s="1"/>
  <c r="R32" i="283"/>
  <c r="R38" i="283"/>
  <c r="R48" i="283"/>
  <c r="R54" i="283"/>
  <c r="R64" i="283"/>
  <c r="V20" i="217"/>
  <c r="G25" i="217"/>
  <c r="V34" i="96"/>
  <c r="S54" i="217"/>
  <c r="V57" i="217"/>
  <c r="K67" i="217"/>
  <c r="T68" i="217"/>
  <c r="T71" i="96"/>
  <c r="K73" i="217"/>
  <c r="T75" i="217"/>
  <c r="G79" i="217"/>
  <c r="V79" i="217"/>
  <c r="T100" i="217"/>
  <c r="T20" i="96"/>
  <c r="G34" i="96"/>
  <c r="S54" i="96"/>
  <c r="U57" i="96"/>
  <c r="T68" i="96"/>
  <c r="F71" i="96"/>
  <c r="U76" i="96"/>
  <c r="F79" i="96"/>
  <c r="T84" i="96"/>
  <c r="S86" i="96"/>
  <c r="F30" i="217"/>
  <c r="C33" i="217"/>
  <c r="T41" i="217"/>
  <c r="C49" i="217"/>
  <c r="E52" i="217"/>
  <c r="C65" i="217"/>
  <c r="V68" i="217"/>
  <c r="S70" i="217"/>
  <c r="C73" i="217"/>
  <c r="C85" i="217"/>
  <c r="S86" i="217"/>
  <c r="C96" i="217"/>
  <c r="C101" i="217"/>
  <c r="S102" i="217"/>
  <c r="S110" i="217"/>
  <c r="C112" i="217"/>
  <c r="U116" i="217"/>
  <c r="C26" i="268"/>
  <c r="E26" i="268" s="1"/>
  <c r="E32" i="271"/>
  <c r="B100" i="272"/>
  <c r="C54" i="271"/>
  <c r="R29" i="283"/>
  <c r="I32" i="283"/>
  <c r="D32" i="283" s="1"/>
  <c r="I48" i="283"/>
  <c r="D48" i="283" s="1"/>
  <c r="R61" i="283"/>
  <c r="S25" i="217"/>
  <c r="G28" i="96"/>
  <c r="T36" i="217"/>
  <c r="T41" i="96"/>
  <c r="J45" i="91"/>
  <c r="J45" i="96" s="1"/>
  <c r="T51" i="217"/>
  <c r="T54" i="217"/>
  <c r="T84" i="217"/>
  <c r="T97" i="217"/>
  <c r="O101" i="96"/>
  <c r="D104" i="91"/>
  <c r="U20" i="96"/>
  <c r="F42" i="96"/>
  <c r="G45" i="96"/>
  <c r="C52" i="96"/>
  <c r="U68" i="96"/>
  <c r="G71" i="96"/>
  <c r="G79" i="96"/>
  <c r="U84" i="96"/>
  <c r="T86" i="96"/>
  <c r="C91" i="96"/>
  <c r="E95" i="96"/>
  <c r="C97" i="96"/>
  <c r="C102" i="96"/>
  <c r="G109" i="96"/>
  <c r="V15" i="217"/>
  <c r="S30" i="217"/>
  <c r="T33" i="217"/>
  <c r="U41" i="217"/>
  <c r="C45" i="217"/>
  <c r="F49" i="217"/>
  <c r="T65" i="217"/>
  <c r="T70" i="217"/>
  <c r="T73" i="217"/>
  <c r="K78" i="217"/>
  <c r="Q77" i="251" s="1"/>
  <c r="K83" i="217"/>
  <c r="Q82" i="251" s="1"/>
  <c r="K85" i="217"/>
  <c r="T86" i="217"/>
  <c r="E94" i="217"/>
  <c r="K101" i="217"/>
  <c r="T102" i="217"/>
  <c r="C109" i="217"/>
  <c r="T110" i="217"/>
  <c r="S112" i="217"/>
  <c r="K13" i="268"/>
  <c r="I15" i="268"/>
  <c r="C23" i="268"/>
  <c r="E23" i="268" s="1"/>
  <c r="R25" i="283"/>
  <c r="S28" i="96"/>
  <c r="U41" i="96"/>
  <c r="T73" i="96"/>
  <c r="K81" i="217"/>
  <c r="G87" i="217"/>
  <c r="V87" i="217"/>
  <c r="U71" i="96"/>
  <c r="U79" i="96"/>
  <c r="U95" i="96"/>
  <c r="V41" i="217"/>
  <c r="J15" i="268"/>
  <c r="E58" i="268"/>
  <c r="C25" i="271"/>
  <c r="C46" i="268"/>
  <c r="E46" i="268" s="1"/>
  <c r="C17" i="271"/>
  <c r="E17" i="271" s="1"/>
  <c r="C42" i="271"/>
  <c r="E42" i="271" s="1"/>
  <c r="C44" i="271"/>
  <c r="E44" i="271" s="1"/>
  <c r="B91" i="272"/>
  <c r="C46" i="271"/>
  <c r="E46" i="271" s="1"/>
  <c r="C48" i="271"/>
  <c r="E48" i="271" s="1"/>
  <c r="B95" i="272"/>
  <c r="C22" i="268"/>
  <c r="E22" i="268" s="1"/>
  <c r="C50" i="268"/>
  <c r="E50" i="268" s="1"/>
  <c r="C56" i="271"/>
  <c r="E56" i="271" s="1"/>
  <c r="C34" i="268"/>
  <c r="E34" i="268" s="1"/>
  <c r="E62" i="268"/>
  <c r="C24" i="271"/>
  <c r="E24" i="271" s="1"/>
  <c r="C60" i="271"/>
  <c r="E60" i="271" s="1"/>
  <c r="C65" i="271"/>
  <c r="E65" i="271" s="1"/>
  <c r="C68" i="271"/>
  <c r="C52" i="271"/>
  <c r="C62" i="271"/>
  <c r="E62" i="271" s="1"/>
  <c r="C64" i="271"/>
  <c r="E64" i="271" s="1"/>
  <c r="Y48" i="249"/>
  <c r="G16" i="249"/>
  <c r="Y37" i="261"/>
  <c r="H15" i="262"/>
  <c r="G48" i="249"/>
  <c r="G59" i="261"/>
  <c r="G52" i="249"/>
  <c r="Y18" i="261"/>
  <c r="Y59" i="261"/>
  <c r="Y23" i="249"/>
  <c r="G39" i="249"/>
  <c r="G59" i="249"/>
  <c r="G50" i="261"/>
  <c r="G20" i="274"/>
  <c r="G49" i="274"/>
  <c r="Y23" i="274"/>
  <c r="G14" i="274"/>
  <c r="G23" i="274"/>
  <c r="G35" i="274"/>
  <c r="Y41" i="274"/>
  <c r="Y48" i="274"/>
  <c r="Y42" i="274"/>
  <c r="G55" i="266"/>
  <c r="C112" i="289"/>
  <c r="Q59" i="246"/>
  <c r="R70" i="246"/>
  <c r="Q71" i="246"/>
  <c r="P73" i="246"/>
  <c r="N76" i="246"/>
  <c r="P86" i="246"/>
  <c r="R87" i="246"/>
  <c r="Q90" i="246"/>
  <c r="Q101" i="246"/>
  <c r="N108" i="246"/>
  <c r="P110" i="246"/>
  <c r="R111" i="246"/>
  <c r="R59" i="246"/>
  <c r="R72" i="246"/>
  <c r="N78" i="246"/>
  <c r="N89" i="246"/>
  <c r="N99" i="246"/>
  <c r="R100" i="246"/>
  <c r="R101" i="246"/>
  <c r="Q104" i="246"/>
  <c r="Q65" i="246"/>
  <c r="Q81" i="246"/>
  <c r="Q103" i="246"/>
  <c r="R105" i="246"/>
  <c r="R92" i="246"/>
  <c r="R114" i="246"/>
  <c r="Q91" i="246"/>
  <c r="N66" i="246"/>
  <c r="O80" i="246"/>
  <c r="N82" i="246"/>
  <c r="R84" i="246"/>
  <c r="N92" i="246"/>
  <c r="N94" i="246"/>
  <c r="P105" i="246"/>
  <c r="Q113" i="246"/>
  <c r="N74" i="246"/>
  <c r="P94" i="246"/>
  <c r="N107" i="246"/>
  <c r="N116" i="246"/>
  <c r="N68" i="246"/>
  <c r="R78" i="246"/>
  <c r="N84" i="246"/>
  <c r="N86" i="246"/>
  <c r="Q87" i="246"/>
  <c r="R89" i="246"/>
  <c r="N97" i="246"/>
  <c r="N110" i="246"/>
  <c r="B38" i="4"/>
  <c r="AB38" i="12"/>
  <c r="O44" i="4"/>
  <c r="P44" i="4"/>
  <c r="P102" i="4"/>
  <c r="L22" i="4"/>
  <c r="M22" i="4"/>
  <c r="R32" i="4"/>
  <c r="R66" i="4"/>
  <c r="P11" i="136"/>
  <c r="B12" i="4"/>
  <c r="AB12" i="12"/>
  <c r="AB14" i="12"/>
  <c r="B14" i="4"/>
  <c r="AB22" i="12"/>
  <c r="B22" i="4"/>
  <c r="AA116" i="211"/>
  <c r="AE116" i="211" s="1"/>
  <c r="E69" i="266"/>
  <c r="L30" i="4"/>
  <c r="M30" i="4"/>
  <c r="O23" i="4"/>
  <c r="N23" i="4"/>
  <c r="P23" i="4"/>
  <c r="L43" i="4"/>
  <c r="M43" i="4"/>
  <c r="M54" i="4"/>
  <c r="L54" i="4"/>
  <c r="Q43" i="4"/>
  <c r="P43" i="4"/>
  <c r="M26" i="4"/>
  <c r="L26" i="4"/>
  <c r="N40" i="4"/>
  <c r="O40" i="4"/>
  <c r="P40" i="4"/>
  <c r="N102" i="4"/>
  <c r="M62" i="4"/>
  <c r="L62" i="4"/>
  <c r="M70" i="4"/>
  <c r="L70" i="4"/>
  <c r="B33" i="155"/>
  <c r="AB33" i="156"/>
  <c r="P27" i="4"/>
  <c r="M78" i="4"/>
  <c r="B86" i="4"/>
  <c r="AB86" i="12"/>
  <c r="T52" i="211"/>
  <c r="T51" i="211" s="1"/>
  <c r="T50" i="211" s="1"/>
  <c r="T49" i="211" s="1"/>
  <c r="T48" i="211" s="1"/>
  <c r="J53" i="211"/>
  <c r="AC44" i="13"/>
  <c r="F44" i="4"/>
  <c r="N44" i="4" s="1"/>
  <c r="AB76" i="13"/>
  <c r="O13" i="4"/>
  <c r="M93" i="4"/>
  <c r="N93" i="4"/>
  <c r="AB94" i="12"/>
  <c r="AC112" i="12"/>
  <c r="AC10" i="13"/>
  <c r="AD26" i="13"/>
  <c r="AB54" i="13"/>
  <c r="AB70" i="13"/>
  <c r="AC74" i="13"/>
  <c r="AC106" i="13"/>
  <c r="R11" i="4"/>
  <c r="AB11" i="14"/>
  <c r="AC15" i="14"/>
  <c r="AB27" i="14"/>
  <c r="AB43" i="14"/>
  <c r="AC95" i="14"/>
  <c r="M56" i="140"/>
  <c r="M56" i="141"/>
  <c r="M56" i="136"/>
  <c r="H28" i="136"/>
  <c r="AB47" i="12"/>
  <c r="AC28" i="13"/>
  <c r="F28" i="4"/>
  <c r="AB44" i="13"/>
  <c r="AC92" i="13"/>
  <c r="F92" i="4"/>
  <c r="AB92" i="13"/>
  <c r="AB108" i="13"/>
  <c r="AC97" i="14"/>
  <c r="I97" i="4"/>
  <c r="M23" i="4"/>
  <c r="L23" i="4"/>
  <c r="J33" i="4"/>
  <c r="O37" i="4"/>
  <c r="N56" i="4"/>
  <c r="O56" i="4"/>
  <c r="L79" i="4"/>
  <c r="O79" i="4"/>
  <c r="L86" i="4"/>
  <c r="N87" i="4"/>
  <c r="M95" i="4"/>
  <c r="L101" i="4"/>
  <c r="O116" i="4"/>
  <c r="AB39" i="12"/>
  <c r="AB62" i="12"/>
  <c r="AB80" i="12"/>
  <c r="AC80" i="12"/>
  <c r="AD90" i="12"/>
  <c r="AB112" i="12"/>
  <c r="AD10" i="13"/>
  <c r="AB22" i="13"/>
  <c r="AC26" i="13"/>
  <c r="AB38" i="13"/>
  <c r="AC42" i="13"/>
  <c r="AD42" i="13"/>
  <c r="AC58" i="13"/>
  <c r="AB86" i="13"/>
  <c r="AC90" i="13"/>
  <c r="Q11" i="4"/>
  <c r="R27" i="4"/>
  <c r="AC31" i="14"/>
  <c r="AC47" i="14"/>
  <c r="AB59" i="14"/>
  <c r="AC63" i="14"/>
  <c r="AC79" i="14"/>
  <c r="AB91" i="14"/>
  <c r="AB109" i="14"/>
  <c r="K60" i="135"/>
  <c r="M60" i="140"/>
  <c r="K61" i="135"/>
  <c r="M61" i="139"/>
  <c r="H66" i="135"/>
  <c r="J66" i="136"/>
  <c r="J66" i="139"/>
  <c r="J73" i="135"/>
  <c r="L73" i="142"/>
  <c r="L73" i="138"/>
  <c r="I86" i="135"/>
  <c r="K86" i="140"/>
  <c r="K86" i="136"/>
  <c r="G99" i="135"/>
  <c r="I99" i="135"/>
  <c r="I99" i="137"/>
  <c r="I99" i="141"/>
  <c r="J99" i="135"/>
  <c r="I111" i="135"/>
  <c r="M54" i="136"/>
  <c r="L73" i="136"/>
  <c r="P93" i="136"/>
  <c r="I98" i="136"/>
  <c r="M109" i="136"/>
  <c r="L58" i="137"/>
  <c r="H99" i="137"/>
  <c r="J114" i="137"/>
  <c r="H98" i="139"/>
  <c r="H98" i="140"/>
  <c r="H99" i="140"/>
  <c r="J66" i="141"/>
  <c r="J83" i="141"/>
  <c r="P26" i="142"/>
  <c r="M11" i="155"/>
  <c r="L11" i="155"/>
  <c r="L26" i="155"/>
  <c r="M26" i="155"/>
  <c r="R40" i="155"/>
  <c r="Q40" i="155"/>
  <c r="L58" i="155"/>
  <c r="M58" i="155"/>
  <c r="L61" i="155"/>
  <c r="O61" i="155"/>
  <c r="P61" i="155"/>
  <c r="L72" i="155"/>
  <c r="M72" i="155"/>
  <c r="O112" i="155"/>
  <c r="N112" i="155"/>
  <c r="P112" i="155"/>
  <c r="AC70" i="156"/>
  <c r="I23" i="266"/>
  <c r="B73" i="155"/>
  <c r="B26" i="266"/>
  <c r="C73" i="155"/>
  <c r="F26" i="266" s="1"/>
  <c r="AC73" i="156"/>
  <c r="AD73" i="156"/>
  <c r="D73" i="155"/>
  <c r="AB73" i="156"/>
  <c r="AA85" i="211"/>
  <c r="AE85" i="211" s="1"/>
  <c r="E38" i="266"/>
  <c r="I44" i="266"/>
  <c r="AD91" i="156"/>
  <c r="AD99" i="156"/>
  <c r="I68" i="266"/>
  <c r="E11" i="289"/>
  <c r="AD11" i="157"/>
  <c r="H18" i="289"/>
  <c r="AB41" i="157"/>
  <c r="AD41" i="157"/>
  <c r="F54" i="289"/>
  <c r="E54" i="289"/>
  <c r="AC54" i="157"/>
  <c r="AD88" i="157"/>
  <c r="C91" i="289"/>
  <c r="S96" i="289"/>
  <c r="P103" i="289"/>
  <c r="AC115" i="157"/>
  <c r="Q11" i="155"/>
  <c r="P11" i="155"/>
  <c r="I11" i="155"/>
  <c r="AC11" i="158"/>
  <c r="J11" i="155"/>
  <c r="AD11" i="158"/>
  <c r="AB11" i="158"/>
  <c r="AC51" i="158"/>
  <c r="AD51" i="158"/>
  <c r="AC72" i="158"/>
  <c r="I75" i="155"/>
  <c r="R75" i="155" s="1"/>
  <c r="AC75" i="158"/>
  <c r="AD75" i="158"/>
  <c r="J75" i="155"/>
  <c r="AB75" i="158"/>
  <c r="E21" i="266"/>
  <c r="AA68" i="211"/>
  <c r="AE68" i="211" s="1"/>
  <c r="O10" i="4"/>
  <c r="P10" i="4"/>
  <c r="Q13" i="4"/>
  <c r="P13" i="4"/>
  <c r="O16" i="4"/>
  <c r="N16" i="4"/>
  <c r="I17" i="4"/>
  <c r="R17" i="4" s="1"/>
  <c r="E19" i="4"/>
  <c r="O20" i="4"/>
  <c r="G35" i="4"/>
  <c r="N35" i="4" s="1"/>
  <c r="Q37" i="4"/>
  <c r="F38" i="4"/>
  <c r="N38" i="4" s="1"/>
  <c r="M47" i="4"/>
  <c r="L47" i="4"/>
  <c r="H56" i="4"/>
  <c r="Q56" i="4" s="1"/>
  <c r="G60" i="4"/>
  <c r="L60" i="4" s="1"/>
  <c r="O72" i="4"/>
  <c r="Q74" i="4"/>
  <c r="G78" i="4"/>
  <c r="L78" i="4" s="1"/>
  <c r="P79" i="4"/>
  <c r="F86" i="4"/>
  <c r="N86" i="4" s="1"/>
  <c r="L87" i="4"/>
  <c r="E94" i="4"/>
  <c r="J97" i="4"/>
  <c r="N101" i="4"/>
  <c r="M101" i="4"/>
  <c r="M103" i="4"/>
  <c r="P104" i="4"/>
  <c r="L109" i="4"/>
  <c r="B36" i="4"/>
  <c r="P35" i="136"/>
  <c r="AB36" i="12"/>
  <c r="B54" i="12"/>
  <c r="AC61" i="12"/>
  <c r="AD61" i="12"/>
  <c r="AC62" i="12"/>
  <c r="D68" i="4"/>
  <c r="AD68" i="12"/>
  <c r="AC87" i="12"/>
  <c r="C87" i="4"/>
  <c r="AD87" i="12"/>
  <c r="AB87" i="12"/>
  <c r="AC93" i="12"/>
  <c r="AD93" i="12"/>
  <c r="AC94" i="12"/>
  <c r="D100" i="4"/>
  <c r="AD100" i="12"/>
  <c r="AD11" i="13"/>
  <c r="AD15" i="13"/>
  <c r="N17" i="4"/>
  <c r="G17" i="4"/>
  <c r="AD17" i="13"/>
  <c r="AB17" i="13"/>
  <c r="AD31" i="13"/>
  <c r="AD33" i="13"/>
  <c r="G33" i="4"/>
  <c r="AB33" i="13"/>
  <c r="AD47" i="13"/>
  <c r="N49" i="4"/>
  <c r="AD49" i="13"/>
  <c r="G49" i="4"/>
  <c r="AB49" i="13"/>
  <c r="AC54" i="13"/>
  <c r="AD59" i="13"/>
  <c r="AD63" i="13"/>
  <c r="G65" i="4"/>
  <c r="AD65" i="13"/>
  <c r="AC70" i="13"/>
  <c r="AD75" i="13"/>
  <c r="AD79" i="13"/>
  <c r="G81" i="4"/>
  <c r="AD81" i="13"/>
  <c r="AD91" i="13"/>
  <c r="AD95" i="13"/>
  <c r="G97" i="4"/>
  <c r="AD97" i="13"/>
  <c r="AD107" i="13"/>
  <c r="AD111" i="13"/>
  <c r="G113" i="4"/>
  <c r="L113" i="4" s="1"/>
  <c r="AD113" i="13"/>
  <c r="AC11" i="14"/>
  <c r="AD20" i="14"/>
  <c r="R22" i="4"/>
  <c r="AD22" i="14"/>
  <c r="J22" i="4"/>
  <c r="AB22" i="14"/>
  <c r="AC27" i="14"/>
  <c r="AD36" i="14"/>
  <c r="R38" i="4"/>
  <c r="AD38" i="14"/>
  <c r="J38" i="4"/>
  <c r="P37" i="142" s="1"/>
  <c r="AB38" i="14"/>
  <c r="AC43" i="14"/>
  <c r="AD52" i="14"/>
  <c r="AD54" i="14"/>
  <c r="J54" i="4"/>
  <c r="R54" i="4" s="1"/>
  <c r="AB54" i="14"/>
  <c r="AC59" i="14"/>
  <c r="AD64" i="14"/>
  <c r="AD68" i="14"/>
  <c r="J70" i="4"/>
  <c r="AD70" i="14"/>
  <c r="AC75" i="14"/>
  <c r="AD80" i="14"/>
  <c r="AD84" i="14"/>
  <c r="R86" i="4"/>
  <c r="J86" i="4"/>
  <c r="AD86" i="14"/>
  <c r="AC91" i="14"/>
  <c r="AD96" i="14"/>
  <c r="AD100" i="14"/>
  <c r="AC102" i="14"/>
  <c r="I102" i="4"/>
  <c r="O102" i="4" s="1"/>
  <c r="J102" i="4"/>
  <c r="AD102" i="14"/>
  <c r="AC116" i="14"/>
  <c r="I63" i="140"/>
  <c r="G63" i="135"/>
  <c r="H63" i="140"/>
  <c r="I63" i="136"/>
  <c r="H63" i="136"/>
  <c r="P63" i="136" s="1"/>
  <c r="I63" i="141"/>
  <c r="K67" i="135"/>
  <c r="H70" i="135"/>
  <c r="J70" i="142"/>
  <c r="L86" i="142"/>
  <c r="J86" i="135"/>
  <c r="L86" i="140"/>
  <c r="J99" i="137"/>
  <c r="J99" i="142"/>
  <c r="H99" i="135"/>
  <c r="J99" i="138"/>
  <c r="J109" i="135"/>
  <c r="L109" i="137"/>
  <c r="L109" i="138"/>
  <c r="J111" i="135"/>
  <c r="G114" i="135"/>
  <c r="I114" i="138"/>
  <c r="H114" i="137"/>
  <c r="J114" i="135"/>
  <c r="I114" i="139"/>
  <c r="K114" i="135"/>
  <c r="P14" i="136"/>
  <c r="P22" i="136"/>
  <c r="I28" i="136"/>
  <c r="P30" i="136"/>
  <c r="P38" i="136"/>
  <c r="P46" i="136"/>
  <c r="I52" i="136"/>
  <c r="L89" i="136"/>
  <c r="K105" i="136"/>
  <c r="M108" i="136"/>
  <c r="P109" i="136"/>
  <c r="P112" i="136"/>
  <c r="I114" i="136"/>
  <c r="M92" i="138"/>
  <c r="L106" i="138"/>
  <c r="H111" i="138"/>
  <c r="H114" i="138"/>
  <c r="J66" i="140"/>
  <c r="J86" i="140"/>
  <c r="L93" i="140"/>
  <c r="I114" i="140"/>
  <c r="M10" i="141"/>
  <c r="I26" i="141"/>
  <c r="L73" i="141"/>
  <c r="L74" i="141"/>
  <c r="K86" i="141"/>
  <c r="I98" i="141"/>
  <c r="M10" i="142"/>
  <c r="I26" i="142"/>
  <c r="P51" i="142"/>
  <c r="M108" i="142"/>
  <c r="P112" i="142"/>
  <c r="L14" i="155"/>
  <c r="M14" i="155"/>
  <c r="R23" i="155"/>
  <c r="O23" i="155"/>
  <c r="N26" i="155"/>
  <c r="R44" i="155"/>
  <c r="F47" i="155"/>
  <c r="N47" i="155" s="1"/>
  <c r="M50" i="155"/>
  <c r="Q51" i="155"/>
  <c r="P51" i="155"/>
  <c r="P54" i="155"/>
  <c r="O54" i="155"/>
  <c r="L69" i="155"/>
  <c r="O69" i="155"/>
  <c r="P69" i="155"/>
  <c r="G28" i="266"/>
  <c r="G29" i="266"/>
  <c r="G36" i="266"/>
  <c r="P87" i="155"/>
  <c r="O87" i="155"/>
  <c r="Q109" i="155"/>
  <c r="P109" i="155"/>
  <c r="G69" i="266"/>
  <c r="AB12" i="156"/>
  <c r="AB25" i="156"/>
  <c r="AB29" i="156"/>
  <c r="AB58" i="156"/>
  <c r="I20" i="266"/>
  <c r="AB27" i="266"/>
  <c r="J27" i="266"/>
  <c r="AD76" i="156"/>
  <c r="AC78" i="156"/>
  <c r="AC81" i="156"/>
  <c r="AD81" i="156"/>
  <c r="B82" i="155"/>
  <c r="B35" i="266"/>
  <c r="AC82" i="156"/>
  <c r="C82" i="155"/>
  <c r="F35" i="266" s="1"/>
  <c r="AD82" i="156"/>
  <c r="D82" i="155"/>
  <c r="AB82" i="156"/>
  <c r="E46" i="266"/>
  <c r="I46" i="266"/>
  <c r="E62" i="266"/>
  <c r="AD115" i="156"/>
  <c r="AC12" i="157"/>
  <c r="AC14" i="157"/>
  <c r="E15" i="155"/>
  <c r="B15" i="156"/>
  <c r="B15" i="289"/>
  <c r="AD15" i="157"/>
  <c r="AB15" i="157"/>
  <c r="D24" i="289"/>
  <c r="E27" i="289"/>
  <c r="F27" i="289"/>
  <c r="AD27" i="157"/>
  <c r="H34" i="289"/>
  <c r="AB42" i="157"/>
  <c r="AC42" i="157"/>
  <c r="AB43" i="157"/>
  <c r="AB44" i="157"/>
  <c r="AB57" i="157"/>
  <c r="AD57" i="157"/>
  <c r="N60" i="289"/>
  <c r="K60" i="289"/>
  <c r="I66" i="289"/>
  <c r="U73" i="289"/>
  <c r="AC78" i="157"/>
  <c r="E79" i="155"/>
  <c r="B79" i="156"/>
  <c r="AC79" i="157"/>
  <c r="F79" i="155"/>
  <c r="N79" i="155" s="1"/>
  <c r="B79" i="289"/>
  <c r="AD79" i="157"/>
  <c r="G79" i="155"/>
  <c r="AB79" i="157"/>
  <c r="AB97" i="157"/>
  <c r="AC97" i="157"/>
  <c r="AC100" i="157"/>
  <c r="D115" i="289"/>
  <c r="AB12" i="158"/>
  <c r="AB35" i="158"/>
  <c r="AC36" i="158"/>
  <c r="I36" i="155"/>
  <c r="R36" i="155" s="1"/>
  <c r="AD36" i="158"/>
  <c r="J36" i="155"/>
  <c r="AB76" i="158"/>
  <c r="AB78" i="158"/>
  <c r="AC78" i="158"/>
  <c r="AD93" i="158"/>
  <c r="AC100" i="158"/>
  <c r="I100" i="155"/>
  <c r="AD100" i="158"/>
  <c r="J100" i="155"/>
  <c r="I59" i="211"/>
  <c r="H13" i="266"/>
  <c r="G21" i="266"/>
  <c r="G31" i="266"/>
  <c r="F11" i="289"/>
  <c r="AB28" i="13"/>
  <c r="M44" i="4"/>
  <c r="L44" i="4"/>
  <c r="AB17" i="14"/>
  <c r="Q97" i="4"/>
  <c r="K109" i="135"/>
  <c r="M109" i="139"/>
  <c r="H28" i="141"/>
  <c r="H83" i="141"/>
  <c r="P10" i="142"/>
  <c r="P21" i="142"/>
  <c r="P23" i="142"/>
  <c r="P96" i="142"/>
  <c r="L106" i="142"/>
  <c r="P115" i="142"/>
  <c r="O34" i="155"/>
  <c r="N34" i="155"/>
  <c r="P34" i="155"/>
  <c r="P47" i="155"/>
  <c r="O47" i="155"/>
  <c r="N102" i="155"/>
  <c r="AB47" i="156"/>
  <c r="E14" i="266"/>
  <c r="J30" i="266"/>
  <c r="AB30" i="266"/>
  <c r="AD78" i="156"/>
  <c r="E35" i="266"/>
  <c r="AA82" i="211"/>
  <c r="AE82" i="211" s="1"/>
  <c r="I35" i="266"/>
  <c r="E31" i="155"/>
  <c r="B31" i="156"/>
  <c r="AC31" i="157"/>
  <c r="F31" i="155"/>
  <c r="N31" i="155" s="1"/>
  <c r="AD31" i="157"/>
  <c r="G31" i="155"/>
  <c r="B31" i="289"/>
  <c r="AB31" i="157"/>
  <c r="E43" i="289"/>
  <c r="F43" i="289"/>
  <c r="AD43" i="157"/>
  <c r="H50" i="289"/>
  <c r="S59" i="289"/>
  <c r="AD72" i="157"/>
  <c r="S80" i="289"/>
  <c r="P87" i="289"/>
  <c r="B102" i="156"/>
  <c r="E102" i="155"/>
  <c r="AB102" i="157"/>
  <c r="J57" i="211"/>
  <c r="I59" i="155"/>
  <c r="R59" i="155" s="1"/>
  <c r="AC59" i="158"/>
  <c r="J59" i="155"/>
  <c r="AD59" i="158"/>
  <c r="AB59" i="158"/>
  <c r="J59" i="211"/>
  <c r="J53" i="266"/>
  <c r="AB53" i="266"/>
  <c r="S70" i="289"/>
  <c r="M28" i="4"/>
  <c r="AC60" i="13"/>
  <c r="F60" i="4"/>
  <c r="N60" i="4" s="1"/>
  <c r="AB60" i="13"/>
  <c r="AC76" i="13"/>
  <c r="F76" i="4"/>
  <c r="Q65" i="4"/>
  <c r="R92" i="4"/>
  <c r="Q107" i="4"/>
  <c r="AC63" i="12"/>
  <c r="C63" i="4"/>
  <c r="AD95" i="12"/>
  <c r="D108" i="4"/>
  <c r="AD108" i="12"/>
  <c r="AB13" i="13"/>
  <c r="AB82" i="13"/>
  <c r="AD82" i="13"/>
  <c r="AC87" i="13"/>
  <c r="E99" i="4"/>
  <c r="B99" i="12"/>
  <c r="AB109" i="13"/>
  <c r="AB12" i="14"/>
  <c r="AB18" i="14"/>
  <c r="AC28" i="14"/>
  <c r="AD55" i="14"/>
  <c r="AC60" i="14"/>
  <c r="AB82" i="14"/>
  <c r="R88" i="4"/>
  <c r="AB88" i="14"/>
  <c r="AC98" i="14"/>
  <c r="AC104" i="14"/>
  <c r="J93" i="135"/>
  <c r="L93" i="137"/>
  <c r="L93" i="136"/>
  <c r="L93" i="138"/>
  <c r="L73" i="137"/>
  <c r="I111" i="137"/>
  <c r="L58" i="138"/>
  <c r="M108" i="138"/>
  <c r="L106" i="139"/>
  <c r="H111" i="139"/>
  <c r="M108" i="140"/>
  <c r="L106" i="141"/>
  <c r="P32" i="142"/>
  <c r="P47" i="142"/>
  <c r="H99" i="142"/>
  <c r="P99" i="142" s="1"/>
  <c r="P113" i="142"/>
  <c r="O51" i="155"/>
  <c r="R76" i="155"/>
  <c r="Q76" i="155"/>
  <c r="O94" i="155"/>
  <c r="P94" i="155"/>
  <c r="G53" i="266"/>
  <c r="G102" i="155"/>
  <c r="L105" i="155"/>
  <c r="M105" i="155"/>
  <c r="L111" i="155"/>
  <c r="M111" i="155"/>
  <c r="AB26" i="156"/>
  <c r="AA69" i="211"/>
  <c r="AE69" i="211" s="1"/>
  <c r="E22" i="266"/>
  <c r="AD75" i="156"/>
  <c r="E36" i="266"/>
  <c r="AA83" i="211"/>
  <c r="AE83" i="211" s="1"/>
  <c r="P83" i="146"/>
  <c r="B37" i="266"/>
  <c r="B84" i="155"/>
  <c r="C84" i="155"/>
  <c r="F37" i="266" s="1"/>
  <c r="AC84" i="156"/>
  <c r="D84" i="155"/>
  <c r="AD84" i="156"/>
  <c r="AB84" i="156"/>
  <c r="B89" i="155"/>
  <c r="B42" i="266"/>
  <c r="AB89" i="156"/>
  <c r="B59" i="266"/>
  <c r="B106" i="155"/>
  <c r="AC106" i="156"/>
  <c r="AD106" i="156"/>
  <c r="AB106" i="156"/>
  <c r="E17" i="155"/>
  <c r="B17" i="156"/>
  <c r="F17" i="155"/>
  <c r="AC17" i="157"/>
  <c r="G17" i="155"/>
  <c r="B17" i="289"/>
  <c r="AD17" i="157"/>
  <c r="AB17" i="157"/>
  <c r="M47" i="155"/>
  <c r="L47" i="155"/>
  <c r="B47" i="289"/>
  <c r="AD47" i="157"/>
  <c r="AB47" i="157"/>
  <c r="B63" i="156"/>
  <c r="E63" i="155"/>
  <c r="AC63" i="157"/>
  <c r="F63" i="155"/>
  <c r="B63" i="289"/>
  <c r="AD63" i="157"/>
  <c r="G63" i="155"/>
  <c r="AB63" i="157"/>
  <c r="AC81" i="157"/>
  <c r="AB103" i="157"/>
  <c r="K108" i="289"/>
  <c r="I114" i="289"/>
  <c r="AC20" i="158"/>
  <c r="I20" i="155"/>
  <c r="AB20" i="158"/>
  <c r="AB60" i="158"/>
  <c r="AB102" i="158"/>
  <c r="AC102" i="158"/>
  <c r="I37" i="266"/>
  <c r="S88" i="289"/>
  <c r="C114" i="289"/>
  <c r="U114" i="289" s="1"/>
  <c r="AB33" i="14"/>
  <c r="AB97" i="14"/>
  <c r="AC69" i="12"/>
  <c r="B76" i="12"/>
  <c r="AC95" i="12"/>
  <c r="C95" i="4"/>
  <c r="AB19" i="12"/>
  <c r="B19" i="4"/>
  <c r="AB34" i="13"/>
  <c r="AB35" i="13"/>
  <c r="AC39" i="13"/>
  <c r="AB55" i="13"/>
  <c r="AB61" i="13"/>
  <c r="P67" i="4"/>
  <c r="O67" i="4"/>
  <c r="AB71" i="13"/>
  <c r="AD114" i="13"/>
  <c r="AB23" i="14"/>
  <c r="AD71" i="14"/>
  <c r="AB72" i="14"/>
  <c r="AC82" i="14"/>
  <c r="AC92" i="14"/>
  <c r="O24" i="4"/>
  <c r="N24" i="4"/>
  <c r="M112" i="4"/>
  <c r="AC108" i="12"/>
  <c r="AC40" i="14"/>
  <c r="M89" i="155"/>
  <c r="B66" i="266"/>
  <c r="B113" i="155"/>
  <c r="S64" i="289"/>
  <c r="U80" i="289"/>
  <c r="B86" i="156"/>
  <c r="E86" i="155"/>
  <c r="AB15" i="12"/>
  <c r="M92" i="4"/>
  <c r="L92" i="4"/>
  <c r="AC108" i="13"/>
  <c r="F108" i="4"/>
  <c r="AC65" i="14"/>
  <c r="I65" i="4"/>
  <c r="AC81" i="14"/>
  <c r="I81" i="4"/>
  <c r="R104" i="4"/>
  <c r="I110" i="4"/>
  <c r="Q110" i="4" s="1"/>
  <c r="AC110" i="14"/>
  <c r="M54" i="139"/>
  <c r="K54" i="135"/>
  <c r="I83" i="140"/>
  <c r="G83" i="135"/>
  <c r="I83" i="135"/>
  <c r="I83" i="137"/>
  <c r="I83" i="141"/>
  <c r="J83" i="135"/>
  <c r="M108" i="137"/>
  <c r="P36" i="4"/>
  <c r="O70" i="4"/>
  <c r="G76" i="4"/>
  <c r="M104" i="4"/>
  <c r="L110" i="4"/>
  <c r="M110" i="4"/>
  <c r="B44" i="12"/>
  <c r="AB89" i="12"/>
  <c r="AB95" i="12"/>
  <c r="AC101" i="12"/>
  <c r="B108" i="12"/>
  <c r="P107" i="136" s="1"/>
  <c r="AB19" i="13"/>
  <c r="AB23" i="13"/>
  <c r="AB35" i="12"/>
  <c r="B35" i="4"/>
  <c r="AB51" i="12"/>
  <c r="B51" i="4"/>
  <c r="AB66" i="13"/>
  <c r="AB93" i="13"/>
  <c r="AB98" i="13"/>
  <c r="O99" i="4"/>
  <c r="P99" i="4"/>
  <c r="P115" i="4"/>
  <c r="O115" i="4"/>
  <c r="AB28" i="14"/>
  <c r="AC34" i="14"/>
  <c r="AC50" i="14"/>
  <c r="AB55" i="14"/>
  <c r="AB60" i="14"/>
  <c r="Q72" i="4"/>
  <c r="AB76" i="14"/>
  <c r="AB87" i="14"/>
  <c r="AB111" i="14"/>
  <c r="P13" i="136"/>
  <c r="P21" i="136"/>
  <c r="P37" i="136"/>
  <c r="P45" i="136"/>
  <c r="G28" i="4"/>
  <c r="N61" i="4"/>
  <c r="M61" i="4"/>
  <c r="P77" i="4"/>
  <c r="AC64" i="12"/>
  <c r="AD70" i="12"/>
  <c r="AD74" i="12"/>
  <c r="AB96" i="12"/>
  <c r="AD102" i="12"/>
  <c r="AC114" i="12"/>
  <c r="AB30" i="13"/>
  <c r="AC50" i="13"/>
  <c r="AB62" i="13"/>
  <c r="AD66" i="13"/>
  <c r="AC67" i="13"/>
  <c r="AD23" i="14"/>
  <c r="AC24" i="14"/>
  <c r="AC39" i="14"/>
  <c r="AC55" i="14"/>
  <c r="AC71" i="14"/>
  <c r="AC88" i="14"/>
  <c r="I52" i="142"/>
  <c r="G52" i="135"/>
  <c r="K92" i="135"/>
  <c r="M92" i="140"/>
  <c r="H98" i="135"/>
  <c r="J98" i="139"/>
  <c r="J98" i="136"/>
  <c r="J106" i="135"/>
  <c r="H83" i="137"/>
  <c r="M61" i="140"/>
  <c r="K70" i="141"/>
  <c r="M61" i="142"/>
  <c r="P104" i="142"/>
  <c r="O91" i="155"/>
  <c r="R91" i="155"/>
  <c r="I64" i="266"/>
  <c r="AB65" i="266"/>
  <c r="J65" i="266"/>
  <c r="P71" i="289"/>
  <c r="B86" i="289"/>
  <c r="AD86" i="157"/>
  <c r="G86" i="155"/>
  <c r="AB43" i="158"/>
  <c r="AC63" i="158"/>
  <c r="AD107" i="158"/>
  <c r="J107" i="155"/>
  <c r="E12" i="4"/>
  <c r="M15" i="4"/>
  <c r="L15" i="4"/>
  <c r="P16" i="4"/>
  <c r="P20" i="4"/>
  <c r="H24" i="4"/>
  <c r="O38" i="4"/>
  <c r="O39" i="4"/>
  <c r="J40" i="4"/>
  <c r="R40" i="4" s="1"/>
  <c r="L46" i="4"/>
  <c r="N48" i="4"/>
  <c r="O48" i="4"/>
  <c r="I49" i="4"/>
  <c r="E51" i="4"/>
  <c r="O52" i="4"/>
  <c r="L64" i="4"/>
  <c r="J65" i="4"/>
  <c r="N69" i="4"/>
  <c r="M69" i="4"/>
  <c r="R69" i="4"/>
  <c r="M71" i="4"/>
  <c r="P72" i="4"/>
  <c r="L77" i="4"/>
  <c r="I83" i="4"/>
  <c r="P85" i="4"/>
  <c r="O86" i="4"/>
  <c r="C89" i="4"/>
  <c r="G92" i="4"/>
  <c r="O104" i="4"/>
  <c r="Q106" i="4"/>
  <c r="G110" i="4"/>
  <c r="M113" i="4"/>
  <c r="B20" i="4"/>
  <c r="P19" i="136"/>
  <c r="AB20" i="12"/>
  <c r="AB52" i="12"/>
  <c r="AC71" i="12"/>
  <c r="C71" i="4"/>
  <c r="AD71" i="12"/>
  <c r="AB71" i="12"/>
  <c r="AC77" i="12"/>
  <c r="AD77" i="12"/>
  <c r="AC78" i="12"/>
  <c r="D84" i="4"/>
  <c r="AD84" i="12"/>
  <c r="AD89" i="12"/>
  <c r="AC103" i="12"/>
  <c r="C103" i="4"/>
  <c r="AD103" i="12"/>
  <c r="AB103" i="12"/>
  <c r="AC109" i="12"/>
  <c r="AD109" i="12"/>
  <c r="AC110" i="12"/>
  <c r="D116" i="4"/>
  <c r="AD116" i="12"/>
  <c r="AD23" i="13"/>
  <c r="N25" i="4"/>
  <c r="AD25" i="13"/>
  <c r="G25" i="4"/>
  <c r="AB25" i="13"/>
  <c r="AC30" i="13"/>
  <c r="AD39" i="13"/>
  <c r="AD41" i="13"/>
  <c r="G41" i="4"/>
  <c r="AB41" i="13"/>
  <c r="AD51" i="13"/>
  <c r="AD55" i="13"/>
  <c r="AD57" i="13"/>
  <c r="G57" i="4"/>
  <c r="AB57" i="13"/>
  <c r="AC62" i="13"/>
  <c r="AD67" i="13"/>
  <c r="AD71" i="13"/>
  <c r="G73" i="4"/>
  <c r="AD73" i="13"/>
  <c r="AD83" i="13"/>
  <c r="AD87" i="13"/>
  <c r="G89" i="4"/>
  <c r="L89" i="4" s="1"/>
  <c r="AD89" i="13"/>
  <c r="AD99" i="13"/>
  <c r="AD103" i="13"/>
  <c r="G105" i="4"/>
  <c r="AD105" i="13"/>
  <c r="AD115" i="13"/>
  <c r="AD12" i="14"/>
  <c r="R14" i="4"/>
  <c r="AD14" i="14"/>
  <c r="J14" i="4"/>
  <c r="AB14" i="14"/>
  <c r="AC19" i="14"/>
  <c r="AD24" i="14"/>
  <c r="AD28" i="14"/>
  <c r="AD30" i="14"/>
  <c r="J30" i="4"/>
  <c r="R30" i="4" s="1"/>
  <c r="AB30" i="14"/>
  <c r="AC35" i="14"/>
  <c r="AD44" i="14"/>
  <c r="AD46" i="14"/>
  <c r="J46" i="4"/>
  <c r="R46" i="4" s="1"/>
  <c r="AB46" i="14"/>
  <c r="AC51" i="14"/>
  <c r="AD60" i="14"/>
  <c r="J62" i="4"/>
  <c r="P61" i="142" s="1"/>
  <c r="AD62" i="14"/>
  <c r="AD72" i="14"/>
  <c r="AD76" i="14"/>
  <c r="R78" i="4"/>
  <c r="J78" i="4"/>
  <c r="AD78" i="14"/>
  <c r="AD88" i="14"/>
  <c r="AD92" i="14"/>
  <c r="J94" i="4"/>
  <c r="AD94" i="14"/>
  <c r="AC99" i="14"/>
  <c r="Q105" i="4"/>
  <c r="AC105" i="14"/>
  <c r="AD105" i="14"/>
  <c r="AB106" i="14"/>
  <c r="AC106" i="14"/>
  <c r="AD112" i="14"/>
  <c r="M40" i="140"/>
  <c r="M40" i="141"/>
  <c r="K40" i="135"/>
  <c r="M40" i="136"/>
  <c r="K52" i="135"/>
  <c r="M52" i="142"/>
  <c r="M52" i="140"/>
  <c r="J67" i="137"/>
  <c r="J67" i="142"/>
  <c r="H67" i="135"/>
  <c r="J67" i="138"/>
  <c r="J77" i="135"/>
  <c r="L77" i="136"/>
  <c r="L77" i="138"/>
  <c r="J79" i="135"/>
  <c r="G82" i="135"/>
  <c r="H82" i="142"/>
  <c r="I82" i="138"/>
  <c r="H82" i="137"/>
  <c r="J82" i="135"/>
  <c r="K82" i="135"/>
  <c r="I82" i="139"/>
  <c r="I89" i="135"/>
  <c r="K89" i="137"/>
  <c r="K89" i="142"/>
  <c r="G95" i="135"/>
  <c r="H95" i="140"/>
  <c r="I95" i="136"/>
  <c r="I95" i="141"/>
  <c r="H95" i="136"/>
  <c r="P95" i="136" s="1"/>
  <c r="K99" i="135"/>
  <c r="H102" i="135"/>
  <c r="J102" i="142"/>
  <c r="P51" i="136"/>
  <c r="M61" i="136"/>
  <c r="H66" i="136"/>
  <c r="J67" i="136"/>
  <c r="M60" i="138"/>
  <c r="L74" i="138"/>
  <c r="H79" i="138"/>
  <c r="H82" i="138"/>
  <c r="I50" i="139"/>
  <c r="H52" i="139"/>
  <c r="H54" i="140"/>
  <c r="H82" i="140"/>
  <c r="H83" i="140"/>
  <c r="M109" i="140"/>
  <c r="H67" i="141"/>
  <c r="J82" i="141"/>
  <c r="K89" i="141"/>
  <c r="J99" i="141"/>
  <c r="M108" i="141"/>
  <c r="P16" i="142"/>
  <c r="P18" i="142"/>
  <c r="P29" i="142"/>
  <c r="P31" i="142"/>
  <c r="M42" i="142"/>
  <c r="L58" i="142"/>
  <c r="P81" i="142"/>
  <c r="I83" i="142"/>
  <c r="P88" i="142"/>
  <c r="P15" i="155"/>
  <c r="O15" i="155"/>
  <c r="M25" i="155"/>
  <c r="L25" i="155"/>
  <c r="N43" i="155"/>
  <c r="Q55" i="155"/>
  <c r="P64" i="155"/>
  <c r="J84" i="155"/>
  <c r="R93" i="155"/>
  <c r="O99" i="155"/>
  <c r="R99" i="155"/>
  <c r="Q101" i="155"/>
  <c r="R101" i="155"/>
  <c r="L103" i="155"/>
  <c r="M103" i="155"/>
  <c r="D113" i="155"/>
  <c r="E12" i="266"/>
  <c r="AA59" i="211"/>
  <c r="AE59" i="211" s="1"/>
  <c r="C60" i="211"/>
  <c r="I13" i="266" s="1"/>
  <c r="D60" i="211"/>
  <c r="AC60" i="156"/>
  <c r="I18" i="266"/>
  <c r="AD65" i="156"/>
  <c r="AD89" i="156"/>
  <c r="C46" i="266"/>
  <c r="J46" i="266"/>
  <c r="AB46" i="266"/>
  <c r="I47" i="266"/>
  <c r="AC94" i="156"/>
  <c r="B48" i="266"/>
  <c r="B95" i="155"/>
  <c r="AA95" i="211" s="1"/>
  <c r="AE95" i="211" s="1"/>
  <c r="G48" i="266"/>
  <c r="AD95" i="156"/>
  <c r="D95" i="155"/>
  <c r="AB95" i="156"/>
  <c r="I54" i="266"/>
  <c r="AC108" i="156"/>
  <c r="E65" i="266"/>
  <c r="C65" i="266" s="1"/>
  <c r="AA112" i="211"/>
  <c r="AE112" i="211" s="1"/>
  <c r="I66" i="266"/>
  <c r="F20" i="289"/>
  <c r="E20" i="289"/>
  <c r="B22" i="156"/>
  <c r="E22" i="155"/>
  <c r="B22" i="289"/>
  <c r="AD22" i="157"/>
  <c r="AB22" i="157"/>
  <c r="D29" i="289"/>
  <c r="E49" i="155"/>
  <c r="B49" i="156"/>
  <c r="F49" i="155"/>
  <c r="N49" i="155" s="1"/>
  <c r="AC49" i="157"/>
  <c r="G49" i="155"/>
  <c r="B49" i="289"/>
  <c r="AD49" i="157"/>
  <c r="AB49" i="157"/>
  <c r="D62" i="289"/>
  <c r="L65" i="155"/>
  <c r="M65" i="155"/>
  <c r="AC68" i="157"/>
  <c r="D83" i="289"/>
  <c r="C83" i="289" s="1"/>
  <c r="AB87" i="157"/>
  <c r="AB89" i="157"/>
  <c r="AC89" i="157"/>
  <c r="AD89" i="157"/>
  <c r="K92" i="289"/>
  <c r="I98" i="289"/>
  <c r="U105" i="289"/>
  <c r="B111" i="155"/>
  <c r="B64" i="266"/>
  <c r="AB111" i="156"/>
  <c r="B111" i="289"/>
  <c r="AD111" i="157"/>
  <c r="G111" i="155"/>
  <c r="AB111" i="157"/>
  <c r="K114" i="289"/>
  <c r="AB44" i="158"/>
  <c r="AD46" i="158"/>
  <c r="J58" i="211"/>
  <c r="AD61" i="158"/>
  <c r="I62" i="211"/>
  <c r="AC68" i="158"/>
  <c r="I68" i="155"/>
  <c r="AB68" i="158"/>
  <c r="AB86" i="158"/>
  <c r="AC86" i="158"/>
  <c r="AB108" i="158"/>
  <c r="AB110" i="158"/>
  <c r="AC110" i="158"/>
  <c r="S57" i="211"/>
  <c r="S56" i="211" s="1"/>
  <c r="S55" i="211" s="1"/>
  <c r="S54" i="211" s="1"/>
  <c r="S53" i="211" s="1"/>
  <c r="I58" i="211"/>
  <c r="T60" i="211"/>
  <c r="J60" i="211" s="1"/>
  <c r="I61" i="266"/>
  <c r="L102" i="4"/>
  <c r="M102" i="4"/>
  <c r="AB102" i="12"/>
  <c r="AB12" i="13"/>
  <c r="M108" i="4"/>
  <c r="Q49" i="4"/>
  <c r="AB65" i="14"/>
  <c r="AB81" i="14"/>
  <c r="I70" i="135"/>
  <c r="K70" i="140"/>
  <c r="H114" i="135"/>
  <c r="J114" i="139"/>
  <c r="J114" i="136"/>
  <c r="M31" i="4"/>
  <c r="L31" i="4"/>
  <c r="AD63" i="12"/>
  <c r="AD69" i="12"/>
  <c r="AC70" i="12"/>
  <c r="D76" i="4"/>
  <c r="AD76" i="12"/>
  <c r="AD101" i="12"/>
  <c r="AB39" i="13"/>
  <c r="AB45" i="13"/>
  <c r="AB50" i="13"/>
  <c r="AC61" i="13"/>
  <c r="AC71" i="13"/>
  <c r="AC77" i="13"/>
  <c r="P83" i="4"/>
  <c r="AD98" i="13"/>
  <c r="AB99" i="13"/>
  <c r="AB103" i="13"/>
  <c r="AC18" i="14"/>
  <c r="AB39" i="14"/>
  <c r="AB50" i="14"/>
  <c r="AC66" i="14"/>
  <c r="AB71" i="14"/>
  <c r="AC76" i="14"/>
  <c r="AB92" i="14"/>
  <c r="AB98" i="14"/>
  <c r="L70" i="142"/>
  <c r="J70" i="135"/>
  <c r="L70" i="140"/>
  <c r="I105" i="135"/>
  <c r="K105" i="137"/>
  <c r="K105" i="142"/>
  <c r="P29" i="136"/>
  <c r="P53" i="136"/>
  <c r="O11" i="4"/>
  <c r="L55" i="4"/>
  <c r="M55" i="4"/>
  <c r="P56" i="4"/>
  <c r="L59" i="4"/>
  <c r="R100" i="4"/>
  <c r="AB78" i="12"/>
  <c r="AC82" i="12"/>
  <c r="AC96" i="12"/>
  <c r="AB110" i="12"/>
  <c r="AC18" i="13"/>
  <c r="AD34" i="13"/>
  <c r="AD50" i="13"/>
  <c r="AC66" i="13"/>
  <c r="AB78" i="13"/>
  <c r="AC82" i="13"/>
  <c r="AC83" i="13"/>
  <c r="AC99" i="13"/>
  <c r="AC114" i="13"/>
  <c r="AC23" i="14"/>
  <c r="AD39" i="14"/>
  <c r="AC72" i="14"/>
  <c r="AC87" i="14"/>
  <c r="AC111" i="14"/>
  <c r="AC112" i="14"/>
  <c r="I40" i="136"/>
  <c r="H40" i="136"/>
  <c r="P40" i="136" s="1"/>
  <c r="H40" i="140"/>
  <c r="G40" i="135"/>
  <c r="I40" i="140"/>
  <c r="H40" i="139"/>
  <c r="I67" i="140"/>
  <c r="G67" i="135"/>
  <c r="I67" i="135"/>
  <c r="I67" i="137"/>
  <c r="I67" i="141"/>
  <c r="J67" i="135"/>
  <c r="J105" i="135"/>
  <c r="L105" i="137"/>
  <c r="L105" i="142"/>
  <c r="L105" i="138"/>
  <c r="L70" i="137"/>
  <c r="J98" i="137"/>
  <c r="L106" i="137"/>
  <c r="I83" i="138"/>
  <c r="K105" i="138"/>
  <c r="I111" i="139"/>
  <c r="H83" i="142"/>
  <c r="P83" i="142" s="1"/>
  <c r="K86" i="142"/>
  <c r="I99" i="142"/>
  <c r="R84" i="155"/>
  <c r="Q100" i="155"/>
  <c r="I42" i="266"/>
  <c r="AC89" i="156"/>
  <c r="AB113" i="156"/>
  <c r="F86" i="155"/>
  <c r="N86" i="155" s="1"/>
  <c r="AC86" i="157"/>
  <c r="AC106" i="157"/>
  <c r="AC43" i="158"/>
  <c r="I43" i="155"/>
  <c r="J62" i="211"/>
  <c r="AB63" i="158"/>
  <c r="AB107" i="158"/>
  <c r="M39" i="4"/>
  <c r="L39" i="4"/>
  <c r="L63" i="4"/>
  <c r="O63" i="4"/>
  <c r="L65" i="4"/>
  <c r="P68" i="4"/>
  <c r="L72" i="4"/>
  <c r="M77" i="4"/>
  <c r="N77" i="4"/>
  <c r="M79" i="4"/>
  <c r="J83" i="4"/>
  <c r="L85" i="4"/>
  <c r="Q85" i="4"/>
  <c r="P93" i="4"/>
  <c r="O94" i="4"/>
  <c r="O100" i="4"/>
  <c r="O101" i="4"/>
  <c r="O112" i="4"/>
  <c r="Q114" i="4"/>
  <c r="AB31" i="12"/>
  <c r="AB34" i="12"/>
  <c r="AB64" i="12"/>
  <c r="AB72" i="12"/>
  <c r="AC72" i="12"/>
  <c r="AD78" i="12"/>
  <c r="AD82" i="12"/>
  <c r="AB90" i="12"/>
  <c r="AC90" i="12"/>
  <c r="AB104" i="12"/>
  <c r="AC104" i="12"/>
  <c r="AD110" i="12"/>
  <c r="AD114" i="12"/>
  <c r="AD14" i="13"/>
  <c r="M20" i="4"/>
  <c r="L20" i="4"/>
  <c r="AC20" i="13"/>
  <c r="F20" i="4"/>
  <c r="N20" i="4" s="1"/>
  <c r="AD20" i="13"/>
  <c r="AB20" i="13"/>
  <c r="AD30" i="13"/>
  <c r="M36" i="4"/>
  <c r="L36" i="4"/>
  <c r="AC36" i="13"/>
  <c r="F36" i="4"/>
  <c r="N36" i="4" s="1"/>
  <c r="AD36" i="13"/>
  <c r="AB36" i="13"/>
  <c r="AD46" i="13"/>
  <c r="M52" i="4"/>
  <c r="L52" i="4"/>
  <c r="AC52" i="13"/>
  <c r="F52" i="4"/>
  <c r="N52" i="4" s="1"/>
  <c r="AD52" i="13"/>
  <c r="AB52" i="13"/>
  <c r="AD62" i="13"/>
  <c r="L68" i="4"/>
  <c r="AC68" i="13"/>
  <c r="F68" i="4"/>
  <c r="N68" i="4" s="1"/>
  <c r="AD68" i="13"/>
  <c r="AB68" i="13"/>
  <c r="L84" i="4"/>
  <c r="AC84" i="13"/>
  <c r="F84" i="4"/>
  <c r="N84" i="4" s="1"/>
  <c r="AD84" i="13"/>
  <c r="AB84" i="13"/>
  <c r="M100" i="4"/>
  <c r="L100" i="4"/>
  <c r="AC100" i="13"/>
  <c r="F100" i="4"/>
  <c r="N100" i="4" s="1"/>
  <c r="AD100" i="13"/>
  <c r="AB100" i="13"/>
  <c r="M116" i="4"/>
  <c r="L116" i="4"/>
  <c r="AC116" i="13"/>
  <c r="F116" i="4"/>
  <c r="N116" i="4" s="1"/>
  <c r="AD116" i="13"/>
  <c r="AB116" i="13"/>
  <c r="AD19" i="14"/>
  <c r="Q25" i="4"/>
  <c r="AC25" i="14"/>
  <c r="AD25" i="14"/>
  <c r="AB25" i="14"/>
  <c r="AD35" i="14"/>
  <c r="Q41" i="4"/>
  <c r="AC41" i="14"/>
  <c r="AD41" i="14"/>
  <c r="AB41" i="14"/>
  <c r="AD51" i="14"/>
  <c r="Q57" i="4"/>
  <c r="AC57" i="14"/>
  <c r="AD57" i="14"/>
  <c r="AB57" i="14"/>
  <c r="AC73" i="14"/>
  <c r="I73" i="4"/>
  <c r="R73" i="4" s="1"/>
  <c r="AD73" i="14"/>
  <c r="AB73" i="14"/>
  <c r="Q89" i="4"/>
  <c r="AC89" i="14"/>
  <c r="I89" i="4"/>
  <c r="R89" i="4" s="1"/>
  <c r="AD89" i="14"/>
  <c r="AB89" i="14"/>
  <c r="Q113" i="4"/>
  <c r="AC113" i="14"/>
  <c r="AD113" i="14"/>
  <c r="AB114" i="14"/>
  <c r="AC114" i="14"/>
  <c r="C130" i="133"/>
  <c r="C114" i="133"/>
  <c r="C123" i="133"/>
  <c r="C112" i="133"/>
  <c r="C108" i="133"/>
  <c r="C104" i="133"/>
  <c r="C100" i="133"/>
  <c r="C96" i="133"/>
  <c r="C92" i="133"/>
  <c r="C88" i="133"/>
  <c r="C84" i="133"/>
  <c r="C80" i="133"/>
  <c r="C76" i="133"/>
  <c r="C72" i="133"/>
  <c r="C68" i="133"/>
  <c r="C64" i="133"/>
  <c r="C60" i="133"/>
  <c r="C56" i="133"/>
  <c r="C52" i="133"/>
  <c r="C48" i="133"/>
  <c r="C44" i="133"/>
  <c r="C40" i="133"/>
  <c r="C36" i="133"/>
  <c r="C32" i="133"/>
  <c r="C28" i="133"/>
  <c r="C24" i="133"/>
  <c r="C20" i="133"/>
  <c r="C16" i="133"/>
  <c r="C12" i="133"/>
  <c r="K76" i="135"/>
  <c r="M76" i="140"/>
  <c r="M77" i="138"/>
  <c r="K77" i="135"/>
  <c r="M77" i="139"/>
  <c r="H82" i="135"/>
  <c r="J82" i="139"/>
  <c r="J82" i="136"/>
  <c r="J89" i="135"/>
  <c r="L89" i="137"/>
  <c r="L89" i="142"/>
  <c r="L89" i="138"/>
  <c r="J90" i="135"/>
  <c r="I102" i="135"/>
  <c r="K102" i="140"/>
  <c r="K102" i="136"/>
  <c r="G115" i="135"/>
  <c r="I115" i="135"/>
  <c r="I115" i="137"/>
  <c r="I115" i="141"/>
  <c r="J115" i="135"/>
  <c r="M60" i="136"/>
  <c r="P61" i="136"/>
  <c r="P64" i="136"/>
  <c r="M77" i="136"/>
  <c r="H82" i="136"/>
  <c r="M60" i="137"/>
  <c r="M92" i="137"/>
  <c r="I79" i="138"/>
  <c r="J86" i="138"/>
  <c r="I99" i="138"/>
  <c r="L61" i="139"/>
  <c r="L73" i="139"/>
  <c r="L93" i="139"/>
  <c r="L105" i="139"/>
  <c r="I54" i="140"/>
  <c r="J70" i="140"/>
  <c r="L77" i="140"/>
  <c r="I111" i="140"/>
  <c r="M60" i="141"/>
  <c r="L89" i="141"/>
  <c r="L90" i="141"/>
  <c r="K102" i="141"/>
  <c r="I114" i="141"/>
  <c r="H40" i="142"/>
  <c r="P40" i="142" s="1"/>
  <c r="P42" i="142"/>
  <c r="P53" i="142"/>
  <c r="P55" i="142"/>
  <c r="P65" i="142"/>
  <c r="I67" i="142"/>
  <c r="P72" i="142"/>
  <c r="P87" i="142"/>
  <c r="R12" i="155"/>
  <c r="O26" i="155"/>
  <c r="Q36" i="155"/>
  <c r="M37" i="155"/>
  <c r="P43" i="155"/>
  <c r="O43" i="155"/>
  <c r="L46" i="155"/>
  <c r="M46" i="155"/>
  <c r="R55" i="155"/>
  <c r="O55" i="155"/>
  <c r="P59" i="155"/>
  <c r="O59" i="155"/>
  <c r="L64" i="155"/>
  <c r="M64" i="155"/>
  <c r="G18" i="266"/>
  <c r="M80" i="155"/>
  <c r="L90" i="155"/>
  <c r="M90" i="155"/>
  <c r="C106" i="155"/>
  <c r="F59" i="266" s="1"/>
  <c r="L106" i="155"/>
  <c r="P107" i="155"/>
  <c r="M113" i="155"/>
  <c r="AB36" i="156"/>
  <c r="AB40" i="156"/>
  <c r="I17" i="266"/>
  <c r="AB19" i="266"/>
  <c r="J19" i="266"/>
  <c r="AC66" i="156"/>
  <c r="C66" i="155"/>
  <c r="F19" i="266" s="1"/>
  <c r="AD66" i="156"/>
  <c r="D66" i="155"/>
  <c r="AB66" i="156"/>
  <c r="B24" i="266"/>
  <c r="B71" i="155"/>
  <c r="AD71" i="156"/>
  <c r="D71" i="155"/>
  <c r="AB71" i="156"/>
  <c r="E30" i="266"/>
  <c r="C30" i="266" s="1"/>
  <c r="I30" i="266"/>
  <c r="AB43" i="266"/>
  <c r="J43" i="266"/>
  <c r="AC95" i="156"/>
  <c r="AC116" i="156"/>
  <c r="AD116" i="156"/>
  <c r="E22" i="289"/>
  <c r="AC22" i="157"/>
  <c r="AC35" i="157"/>
  <c r="F36" i="289"/>
  <c r="E36" i="289"/>
  <c r="B38" i="156"/>
  <c r="E38" i="155"/>
  <c r="B38" i="289"/>
  <c r="G38" i="155"/>
  <c r="AD38" i="157"/>
  <c r="AB38" i="157"/>
  <c r="U64" i="289"/>
  <c r="AC67" i="157"/>
  <c r="B70" i="156"/>
  <c r="E70" i="155"/>
  <c r="F70" i="155"/>
  <c r="AC70" i="157"/>
  <c r="AD70" i="157"/>
  <c r="G70" i="155"/>
  <c r="AB70" i="157"/>
  <c r="C107" i="289"/>
  <c r="U107" i="289" s="1"/>
  <c r="S112" i="289"/>
  <c r="AC24" i="158"/>
  <c r="AD24" i="158"/>
  <c r="AC27" i="158"/>
  <c r="I27" i="155"/>
  <c r="J27" i="155"/>
  <c r="AD27" i="158"/>
  <c r="AB27" i="158"/>
  <c r="AD67" i="158"/>
  <c r="AC88" i="158"/>
  <c r="Q91" i="155"/>
  <c r="AB91" i="158"/>
  <c r="AB111" i="158"/>
  <c r="AC111" i="158"/>
  <c r="AD111" i="158"/>
  <c r="I45" i="266"/>
  <c r="G47" i="266"/>
  <c r="J57" i="266"/>
  <c r="L59" i="266"/>
  <c r="L66" i="266"/>
  <c r="M109" i="4"/>
  <c r="N109" i="4"/>
  <c r="Q17" i="4"/>
  <c r="AB49" i="14"/>
  <c r="AB104" i="14"/>
  <c r="J110" i="4"/>
  <c r="AD110" i="14"/>
  <c r="H28" i="142"/>
  <c r="P28" i="142" s="1"/>
  <c r="I28" i="141"/>
  <c r="I28" i="142"/>
  <c r="I28" i="140"/>
  <c r="H28" i="139"/>
  <c r="H28" i="140"/>
  <c r="G28" i="135"/>
  <c r="I28" i="139"/>
  <c r="P32" i="4"/>
  <c r="AB33" i="12"/>
  <c r="AB63" i="12"/>
  <c r="AC102" i="12"/>
  <c r="AC13" i="13"/>
  <c r="AB18" i="13"/>
  <c r="AC23" i="13"/>
  <c r="AB29" i="13"/>
  <c r="AB51" i="13"/>
  <c r="AC55" i="13"/>
  <c r="E67" i="4"/>
  <c r="B67" i="12"/>
  <c r="AB77" i="13"/>
  <c r="E83" i="4"/>
  <c r="B83" i="12"/>
  <c r="AB87" i="13"/>
  <c r="AC93" i="13"/>
  <c r="AC103" i="13"/>
  <c r="AC109" i="13"/>
  <c r="AB114" i="13"/>
  <c r="E115" i="4"/>
  <c r="B115" i="12"/>
  <c r="AC12" i="14"/>
  <c r="AB34" i="14"/>
  <c r="AB44" i="14"/>
  <c r="AC44" i="14"/>
  <c r="AB66" i="14"/>
  <c r="AB112" i="14"/>
  <c r="M28" i="141"/>
  <c r="K28" i="135"/>
  <c r="M28" i="142"/>
  <c r="M28" i="140"/>
  <c r="J83" i="137"/>
  <c r="J83" i="142"/>
  <c r="H83" i="135"/>
  <c r="J83" i="138"/>
  <c r="G98" i="135"/>
  <c r="I98" i="138"/>
  <c r="H98" i="137"/>
  <c r="J98" i="135"/>
  <c r="I98" i="139"/>
  <c r="K98" i="135"/>
  <c r="G111" i="135"/>
  <c r="H111" i="140"/>
  <c r="I111" i="136"/>
  <c r="I111" i="141"/>
  <c r="H111" i="136"/>
  <c r="P111" i="136" s="1"/>
  <c r="L27" i="4"/>
  <c r="M27" i="4"/>
  <c r="N39" i="4"/>
  <c r="P116" i="4"/>
  <c r="AB26" i="12"/>
  <c r="AB55" i="12"/>
  <c r="AB58" i="12"/>
  <c r="AC76" i="12"/>
  <c r="AB82" i="12"/>
  <c r="AD106" i="12"/>
  <c r="AB114" i="12"/>
  <c r="AB14" i="13"/>
  <c r="AD18" i="13"/>
  <c r="AC34" i="13"/>
  <c r="AB46" i="13"/>
  <c r="AC51" i="13"/>
  <c r="AC98" i="13"/>
  <c r="AC115" i="13"/>
  <c r="R35" i="4"/>
  <c r="AD87" i="14"/>
  <c r="AD104" i="14"/>
  <c r="AD111" i="14"/>
  <c r="M93" i="138"/>
  <c r="K93" i="135"/>
  <c r="M93" i="139"/>
  <c r="K70" i="136"/>
  <c r="J66" i="137"/>
  <c r="L58" i="141"/>
  <c r="M54" i="142"/>
  <c r="M60" i="142"/>
  <c r="H98" i="142"/>
  <c r="P98" i="142" s="1"/>
  <c r="O12" i="155"/>
  <c r="P12" i="155"/>
  <c r="P19" i="155"/>
  <c r="Q19" i="155"/>
  <c r="P22" i="155"/>
  <c r="O22" i="155"/>
  <c r="N111" i="155"/>
  <c r="AB23" i="156"/>
  <c r="B13" i="266"/>
  <c r="E13" i="266" s="1"/>
  <c r="B60" i="155"/>
  <c r="AA60" i="211" s="1"/>
  <c r="AE60" i="211" s="1"/>
  <c r="D60" i="155"/>
  <c r="AD60" i="156"/>
  <c r="AB60" i="156"/>
  <c r="AA111" i="211"/>
  <c r="AE111" i="211" s="1"/>
  <c r="F33" i="155"/>
  <c r="N33" i="155" s="1"/>
  <c r="AC33" i="157"/>
  <c r="G33" i="155"/>
  <c r="AD33" i="157"/>
  <c r="B33" i="289"/>
  <c r="AB33" i="157"/>
  <c r="AD56" i="157"/>
  <c r="D56" i="289"/>
  <c r="AB86" i="157"/>
  <c r="AB106" i="157"/>
  <c r="J43" i="155"/>
  <c r="AD43" i="158"/>
  <c r="AD63" i="158"/>
  <c r="F12" i="4"/>
  <c r="M18" i="4"/>
  <c r="O19" i="4"/>
  <c r="L42" i="4"/>
  <c r="J49" i="4"/>
  <c r="P48" i="142" s="1"/>
  <c r="G12" i="4"/>
  <c r="E14" i="4"/>
  <c r="O22" i="4"/>
  <c r="O32" i="4"/>
  <c r="N32" i="4"/>
  <c r="I33" i="4"/>
  <c r="R33" i="4" s="1"/>
  <c r="E35" i="4"/>
  <c r="Q53" i="4"/>
  <c r="J81" i="4"/>
  <c r="P80" i="142" s="1"/>
  <c r="N85" i="4"/>
  <c r="M85" i="4"/>
  <c r="P88" i="4"/>
  <c r="G108" i="4"/>
  <c r="AB16" i="12"/>
  <c r="AB24" i="12"/>
  <c r="B28" i="12"/>
  <c r="B60" i="12"/>
  <c r="D60" i="4"/>
  <c r="AD60" i="12"/>
  <c r="AC79" i="12"/>
  <c r="C79" i="4"/>
  <c r="AD79" i="12"/>
  <c r="AB79" i="12"/>
  <c r="AC85" i="12"/>
  <c r="AD85" i="12"/>
  <c r="B92" i="12"/>
  <c r="D92" i="4"/>
  <c r="AD92" i="12"/>
  <c r="AC111" i="12"/>
  <c r="C111" i="4"/>
  <c r="AD111" i="12"/>
  <c r="AB111" i="12"/>
  <c r="AB10" i="13"/>
  <c r="AB11" i="12"/>
  <c r="P11" i="4"/>
  <c r="AB11" i="13"/>
  <c r="AB15" i="13"/>
  <c r="AC15" i="13"/>
  <c r="AB16" i="13"/>
  <c r="AB21" i="13"/>
  <c r="AB26" i="13"/>
  <c r="AB27" i="12"/>
  <c r="B27" i="4"/>
  <c r="AB27" i="13"/>
  <c r="AB31" i="13"/>
  <c r="AC31" i="13"/>
  <c r="AB32" i="13"/>
  <c r="AB37" i="13"/>
  <c r="AB42" i="13"/>
  <c r="AB43" i="12"/>
  <c r="B43" i="4"/>
  <c r="AB43" i="13"/>
  <c r="AB47" i="13"/>
  <c r="AC47" i="13"/>
  <c r="AB48" i="13"/>
  <c r="AB53" i="13"/>
  <c r="AB58" i="13"/>
  <c r="AD58" i="13"/>
  <c r="AB59" i="12"/>
  <c r="B59" i="4"/>
  <c r="O59" i="4"/>
  <c r="P59" i="4"/>
  <c r="AB59" i="13"/>
  <c r="AB63" i="13"/>
  <c r="AC63" i="13"/>
  <c r="AB64" i="13"/>
  <c r="AB69" i="13"/>
  <c r="AC69" i="13"/>
  <c r="AB74" i="13"/>
  <c r="AD74" i="13"/>
  <c r="E75" i="4"/>
  <c r="B75" i="12"/>
  <c r="O75" i="4"/>
  <c r="P75" i="4"/>
  <c r="AB75" i="13"/>
  <c r="AB79" i="13"/>
  <c r="AC79" i="13"/>
  <c r="AB80" i="13"/>
  <c r="AB85" i="13"/>
  <c r="AC85" i="13"/>
  <c r="AB90" i="13"/>
  <c r="AD90" i="13"/>
  <c r="E91" i="4"/>
  <c r="B91" i="12"/>
  <c r="P91" i="4"/>
  <c r="O91" i="4"/>
  <c r="AB91" i="13"/>
  <c r="AB95" i="13"/>
  <c r="AC95" i="13"/>
  <c r="AB96" i="13"/>
  <c r="AB101" i="13"/>
  <c r="AC101" i="13"/>
  <c r="AB106" i="13"/>
  <c r="AD106" i="13"/>
  <c r="E107" i="4"/>
  <c r="B107" i="12"/>
  <c r="P107" i="4"/>
  <c r="O107" i="4"/>
  <c r="AB107" i="13"/>
  <c r="AB111" i="13"/>
  <c r="AC111" i="13"/>
  <c r="AB112" i="13"/>
  <c r="AB10" i="14"/>
  <c r="AC10" i="14"/>
  <c r="AB15" i="14"/>
  <c r="AD15" i="14"/>
  <c r="AB20" i="14"/>
  <c r="AC20" i="14"/>
  <c r="AB21" i="14"/>
  <c r="AB26" i="14"/>
  <c r="AC26" i="14"/>
  <c r="AB31" i="14"/>
  <c r="AD31" i="14"/>
  <c r="AB36" i="14"/>
  <c r="AC36" i="14"/>
  <c r="AB37" i="14"/>
  <c r="AB42" i="14"/>
  <c r="AC42" i="14"/>
  <c r="AB47" i="14"/>
  <c r="AD47" i="14"/>
  <c r="AB52" i="14"/>
  <c r="AC52" i="14"/>
  <c r="AB53" i="14"/>
  <c r="AB58" i="14"/>
  <c r="AC58" i="14"/>
  <c r="AB63" i="14"/>
  <c r="AD63" i="14"/>
  <c r="AB64" i="14"/>
  <c r="AB68" i="14"/>
  <c r="AC68" i="14"/>
  <c r="AB69" i="14"/>
  <c r="AB74" i="14"/>
  <c r="AC74" i="14"/>
  <c r="AB79" i="14"/>
  <c r="AD79" i="14"/>
  <c r="AB80" i="14"/>
  <c r="AB84" i="14"/>
  <c r="AC84" i="14"/>
  <c r="AB85" i="14"/>
  <c r="AB90" i="14"/>
  <c r="AC90" i="14"/>
  <c r="AB95" i="14"/>
  <c r="AD95" i="14"/>
  <c r="AB96" i="14"/>
  <c r="AB100" i="14"/>
  <c r="AC100" i="14"/>
  <c r="AB101" i="14"/>
  <c r="AD115" i="14"/>
  <c r="I50" i="136"/>
  <c r="H50" i="141"/>
  <c r="G50" i="135"/>
  <c r="I50" i="141"/>
  <c r="J61" i="135"/>
  <c r="L61" i="136"/>
  <c r="L61" i="138"/>
  <c r="G66" i="135"/>
  <c r="H66" i="142"/>
  <c r="P66" i="142" s="1"/>
  <c r="I66" i="138"/>
  <c r="H66" i="137"/>
  <c r="J66" i="135"/>
  <c r="I66" i="139"/>
  <c r="K66" i="135"/>
  <c r="I73" i="135"/>
  <c r="K73" i="137"/>
  <c r="K73" i="142"/>
  <c r="I79" i="140"/>
  <c r="G79" i="135"/>
  <c r="H79" i="140"/>
  <c r="I79" i="136"/>
  <c r="H79" i="136"/>
  <c r="P79" i="136" s="1"/>
  <c r="I79" i="141"/>
  <c r="K83" i="135"/>
  <c r="H86" i="135"/>
  <c r="J86" i="142"/>
  <c r="J102" i="135"/>
  <c r="L102" i="140"/>
  <c r="J115" i="137"/>
  <c r="H115" i="135"/>
  <c r="J115" i="138"/>
  <c r="J115" i="142"/>
  <c r="I54" i="136"/>
  <c r="P59" i="136"/>
  <c r="L70" i="136"/>
  <c r="K73" i="136"/>
  <c r="M76" i="136"/>
  <c r="P77" i="136"/>
  <c r="P80" i="136"/>
  <c r="I82" i="136"/>
  <c r="M93" i="136"/>
  <c r="H98" i="136"/>
  <c r="P98" i="136" s="1"/>
  <c r="J99" i="136"/>
  <c r="I63" i="137"/>
  <c r="I95" i="137"/>
  <c r="M76" i="138"/>
  <c r="L90" i="138"/>
  <c r="H95" i="138"/>
  <c r="H98" i="138"/>
  <c r="L58" i="139"/>
  <c r="H63" i="139"/>
  <c r="L90" i="139"/>
  <c r="H95" i="139"/>
  <c r="H26" i="140"/>
  <c r="H52" i="140"/>
  <c r="M54" i="140"/>
  <c r="M77" i="140"/>
  <c r="J98" i="140"/>
  <c r="H63" i="141"/>
  <c r="I66" i="141"/>
  <c r="H99" i="141"/>
  <c r="L102" i="141"/>
  <c r="J114" i="141"/>
  <c r="P13" i="142"/>
  <c r="P15" i="142"/>
  <c r="J20" i="155"/>
  <c r="R21" i="155"/>
  <c r="P23" i="155"/>
  <c r="O32" i="155"/>
  <c r="M35" i="155"/>
  <c r="N61" i="155"/>
  <c r="N64" i="155"/>
  <c r="R78" i="155"/>
  <c r="Q78" i="155"/>
  <c r="O95" i="155"/>
  <c r="P95" i="155"/>
  <c r="D106" i="155"/>
  <c r="I107" i="155"/>
  <c r="P110" i="155"/>
  <c r="O110" i="155"/>
  <c r="AB53" i="156"/>
  <c r="AD64" i="156"/>
  <c r="C21" i="266"/>
  <c r="AB21" i="266"/>
  <c r="J21" i="266"/>
  <c r="I24" i="266"/>
  <c r="AC71" i="156"/>
  <c r="AC99" i="156"/>
  <c r="AC110" i="156"/>
  <c r="I63" i="266"/>
  <c r="AB10" i="157"/>
  <c r="AC10" i="157"/>
  <c r="AB11" i="157"/>
  <c r="AC11" i="157"/>
  <c r="AC19" i="157"/>
  <c r="AB25" i="157"/>
  <c r="AD25" i="157"/>
  <c r="F38" i="289"/>
  <c r="E38" i="289"/>
  <c r="AC38" i="157"/>
  <c r="AC51" i="157"/>
  <c r="F52" i="289"/>
  <c r="E52" i="289"/>
  <c r="B54" i="156"/>
  <c r="E54" i="155"/>
  <c r="B54" i="289"/>
  <c r="AD54" i="157"/>
  <c r="AB54" i="157"/>
  <c r="AB71" i="157"/>
  <c r="K76" i="289"/>
  <c r="I82" i="289"/>
  <c r="C82" i="289" s="1"/>
  <c r="T82" i="289" s="1"/>
  <c r="C89" i="289"/>
  <c r="AC94" i="157"/>
  <c r="L95" i="155"/>
  <c r="M95" i="155"/>
  <c r="B95" i="289"/>
  <c r="AD95" i="157"/>
  <c r="AB95" i="157"/>
  <c r="K98" i="289"/>
  <c r="AB113" i="157"/>
  <c r="N113" i="155"/>
  <c r="AC116" i="157"/>
  <c r="AB28" i="158"/>
  <c r="AD45" i="158"/>
  <c r="AB51" i="158"/>
  <c r="AC52" i="158"/>
  <c r="I52" i="155"/>
  <c r="AB52" i="158"/>
  <c r="AC70" i="158"/>
  <c r="AC73" i="158"/>
  <c r="AB92" i="158"/>
  <c r="AB94" i="158"/>
  <c r="AC94" i="158"/>
  <c r="AD109" i="158"/>
  <c r="AC116" i="158"/>
  <c r="I116" i="155"/>
  <c r="AD116" i="158"/>
  <c r="J116" i="155"/>
  <c r="AB116" i="158"/>
  <c r="W57" i="211"/>
  <c r="W56" i="211" s="1"/>
  <c r="W55" i="211" s="1"/>
  <c r="W54" i="211" s="1"/>
  <c r="Q57" i="211"/>
  <c r="Q56" i="211" s="1"/>
  <c r="Q55" i="211" s="1"/>
  <c r="Q54" i="211" s="1"/>
  <c r="Q53" i="211" s="1"/>
  <c r="Q52" i="211" s="1"/>
  <c r="Q51" i="211" s="1"/>
  <c r="Q50" i="211" s="1"/>
  <c r="Q49" i="211" s="1"/>
  <c r="Q48" i="211" s="1"/>
  <c r="Q47" i="211" s="1"/>
  <c r="L15" i="266"/>
  <c r="AB51" i="266"/>
  <c r="J51" i="266"/>
  <c r="G61" i="266"/>
  <c r="F22" i="289"/>
  <c r="K85" i="289"/>
  <c r="B102" i="289"/>
  <c r="AB113" i="14"/>
  <c r="I82" i="135"/>
  <c r="L58" i="136"/>
  <c r="L90" i="136"/>
  <c r="M40" i="139"/>
  <c r="I54" i="139"/>
  <c r="M60" i="139"/>
  <c r="K86" i="139"/>
  <c r="J95" i="139"/>
  <c r="M108" i="139"/>
  <c r="I26" i="140"/>
  <c r="M89" i="141"/>
  <c r="I66" i="142"/>
  <c r="I98" i="142"/>
  <c r="I114" i="142"/>
  <c r="I102" i="155"/>
  <c r="R102" i="155" s="1"/>
  <c r="G62" i="266"/>
  <c r="B97" i="156"/>
  <c r="AD101" i="156"/>
  <c r="C61" i="266"/>
  <c r="J61" i="266"/>
  <c r="E33" i="289"/>
  <c r="F33" i="289"/>
  <c r="N44" i="155"/>
  <c r="M76" i="155"/>
  <c r="AB92" i="157"/>
  <c r="B108" i="289"/>
  <c r="AD108" i="157"/>
  <c r="G108" i="155"/>
  <c r="Q17" i="155"/>
  <c r="AC22" i="158"/>
  <c r="AD49" i="158"/>
  <c r="AC54" i="158"/>
  <c r="P21" i="4"/>
  <c r="P37" i="4"/>
  <c r="P45" i="4"/>
  <c r="P90" i="4"/>
  <c r="P98" i="4"/>
  <c r="P106" i="4"/>
  <c r="AB40" i="12"/>
  <c r="AB48" i="12"/>
  <c r="AB56" i="12"/>
  <c r="B72" i="4"/>
  <c r="B80" i="4"/>
  <c r="B88" i="4"/>
  <c r="B96" i="4"/>
  <c r="B104" i="4"/>
  <c r="I105" i="4"/>
  <c r="R105" i="4" s="1"/>
  <c r="B112" i="4"/>
  <c r="I113" i="4"/>
  <c r="R113" i="4" s="1"/>
  <c r="AC21" i="13"/>
  <c r="AC29" i="13"/>
  <c r="AC37" i="13"/>
  <c r="AC45" i="13"/>
  <c r="AC53" i="13"/>
  <c r="K36" i="135"/>
  <c r="G44" i="135"/>
  <c r="I58" i="135"/>
  <c r="H63" i="135"/>
  <c r="K64" i="135"/>
  <c r="M64" i="140"/>
  <c r="M65" i="142"/>
  <c r="M65" i="138"/>
  <c r="K65" i="135"/>
  <c r="G70" i="135"/>
  <c r="I70" i="138"/>
  <c r="K74" i="136"/>
  <c r="I74" i="135"/>
  <c r="H79" i="135"/>
  <c r="K80" i="135"/>
  <c r="M80" i="140"/>
  <c r="M80" i="136"/>
  <c r="M81" i="142"/>
  <c r="M81" i="138"/>
  <c r="K81" i="135"/>
  <c r="G86" i="135"/>
  <c r="H86" i="137"/>
  <c r="I90" i="135"/>
  <c r="H95" i="135"/>
  <c r="K96" i="135"/>
  <c r="M96" i="136"/>
  <c r="M97" i="138"/>
  <c r="K97" i="135"/>
  <c r="G102" i="135"/>
  <c r="I102" i="138"/>
  <c r="H102" i="137"/>
  <c r="I106" i="135"/>
  <c r="H111" i="135"/>
  <c r="M113" i="138"/>
  <c r="K113" i="135"/>
  <c r="H10" i="136"/>
  <c r="P10" i="136" s="1"/>
  <c r="P15" i="136"/>
  <c r="M16" i="136"/>
  <c r="H18" i="136"/>
  <c r="P18" i="136" s="1"/>
  <c r="P23" i="136"/>
  <c r="M24" i="136"/>
  <c r="H26" i="136"/>
  <c r="P26" i="136" s="1"/>
  <c r="P31" i="136"/>
  <c r="M32" i="136"/>
  <c r="H34" i="136"/>
  <c r="P34" i="136" s="1"/>
  <c r="P39" i="136"/>
  <c r="H42" i="136"/>
  <c r="P42" i="136" s="1"/>
  <c r="B42" i="137"/>
  <c r="B42" i="138"/>
  <c r="P47" i="136"/>
  <c r="M48" i="136"/>
  <c r="H50" i="136"/>
  <c r="P50" i="136" s="1"/>
  <c r="P55" i="136"/>
  <c r="J58" i="136"/>
  <c r="J62" i="136"/>
  <c r="L66" i="136"/>
  <c r="J74" i="136"/>
  <c r="J78" i="136"/>
  <c r="L82" i="136"/>
  <c r="J90" i="136"/>
  <c r="J94" i="136"/>
  <c r="L98" i="136"/>
  <c r="J106" i="136"/>
  <c r="L109" i="136"/>
  <c r="J110" i="136"/>
  <c r="L114" i="136"/>
  <c r="I58" i="137"/>
  <c r="I66" i="137"/>
  <c r="I74" i="137"/>
  <c r="I82" i="137"/>
  <c r="I90" i="137"/>
  <c r="I98" i="137"/>
  <c r="I106" i="137"/>
  <c r="I114" i="137"/>
  <c r="K58" i="138"/>
  <c r="K66" i="138"/>
  <c r="L69" i="138"/>
  <c r="K74" i="138"/>
  <c r="K82" i="138"/>
  <c r="M89" i="138"/>
  <c r="K90" i="138"/>
  <c r="K98" i="138"/>
  <c r="K106" i="138"/>
  <c r="K114" i="138"/>
  <c r="I12" i="139"/>
  <c r="I14" i="139"/>
  <c r="M16" i="139"/>
  <c r="M26" i="139"/>
  <c r="I30" i="139"/>
  <c r="M32" i="139"/>
  <c r="I44" i="139"/>
  <c r="I46" i="139"/>
  <c r="M48" i="139"/>
  <c r="K58" i="139"/>
  <c r="J59" i="139"/>
  <c r="I62" i="139"/>
  <c r="M64" i="139"/>
  <c r="K66" i="139"/>
  <c r="J67" i="139"/>
  <c r="I70" i="139"/>
  <c r="M72" i="139"/>
  <c r="K74" i="139"/>
  <c r="J75" i="139"/>
  <c r="M80" i="139"/>
  <c r="K82" i="139"/>
  <c r="J83" i="139"/>
  <c r="M85" i="139"/>
  <c r="I86" i="139"/>
  <c r="M88" i="139"/>
  <c r="K90" i="139"/>
  <c r="J91" i="139"/>
  <c r="M96" i="139"/>
  <c r="K98" i="139"/>
  <c r="J99" i="139"/>
  <c r="I102" i="139"/>
  <c r="M104" i="139"/>
  <c r="K106" i="139"/>
  <c r="J107" i="139"/>
  <c r="M112" i="139"/>
  <c r="J115" i="139"/>
  <c r="M12" i="140"/>
  <c r="H16" i="140"/>
  <c r="I18" i="140"/>
  <c r="H32" i="140"/>
  <c r="I34" i="140"/>
  <c r="M44" i="140"/>
  <c r="H48" i="140"/>
  <c r="I50" i="140"/>
  <c r="L62" i="140"/>
  <c r="L78" i="140"/>
  <c r="L94" i="140"/>
  <c r="I18" i="141"/>
  <c r="M22" i="141"/>
  <c r="I34" i="141"/>
  <c r="I36" i="141"/>
  <c r="M38" i="141"/>
  <c r="I52" i="141"/>
  <c r="M54" i="141"/>
  <c r="H58" i="141"/>
  <c r="M61" i="141"/>
  <c r="H66" i="141"/>
  <c r="M69" i="141"/>
  <c r="H74" i="141"/>
  <c r="M77" i="141"/>
  <c r="H82" i="141"/>
  <c r="M85" i="141"/>
  <c r="H90" i="141"/>
  <c r="M93" i="141"/>
  <c r="H98" i="141"/>
  <c r="M101" i="141"/>
  <c r="H106" i="141"/>
  <c r="I107" i="141"/>
  <c r="M109" i="141"/>
  <c r="H114" i="141"/>
  <c r="M12" i="142"/>
  <c r="I14" i="142"/>
  <c r="M16" i="142"/>
  <c r="I22" i="142"/>
  <c r="M24" i="142"/>
  <c r="I30" i="142"/>
  <c r="M32" i="142"/>
  <c r="I38" i="142"/>
  <c r="M40" i="142"/>
  <c r="M44" i="142"/>
  <c r="I46" i="142"/>
  <c r="M48" i="142"/>
  <c r="I54" i="142"/>
  <c r="M56" i="142"/>
  <c r="I58" i="142"/>
  <c r="J59" i="142"/>
  <c r="J63" i="142"/>
  <c r="I74" i="142"/>
  <c r="J75" i="142"/>
  <c r="J79" i="142"/>
  <c r="I90" i="142"/>
  <c r="J91" i="142"/>
  <c r="J95" i="142"/>
  <c r="I106" i="142"/>
  <c r="J107" i="142"/>
  <c r="L110" i="142"/>
  <c r="J111" i="142"/>
  <c r="P14" i="155"/>
  <c r="R29" i="155"/>
  <c r="P35" i="155"/>
  <c r="M43" i="155"/>
  <c r="P46" i="155"/>
  <c r="N59" i="155"/>
  <c r="I70" i="155"/>
  <c r="F81" i="155"/>
  <c r="N81" i="155" s="1"/>
  <c r="P91" i="155"/>
  <c r="N94" i="155"/>
  <c r="D97" i="155"/>
  <c r="L109" i="155"/>
  <c r="O109" i="155"/>
  <c r="AB32" i="156"/>
  <c r="AB35" i="156"/>
  <c r="AB39" i="156"/>
  <c r="AB45" i="156"/>
  <c r="AB52" i="156"/>
  <c r="AB64" i="156"/>
  <c r="AC64" i="156"/>
  <c r="B65" i="156"/>
  <c r="C22" i="266"/>
  <c r="J22" i="266"/>
  <c r="AC69" i="156"/>
  <c r="AD69" i="156"/>
  <c r="AD70" i="156"/>
  <c r="AC75" i="156"/>
  <c r="B76" i="156"/>
  <c r="AD80" i="156"/>
  <c r="I40" i="266"/>
  <c r="AC87" i="156"/>
  <c r="AD92" i="156"/>
  <c r="I51" i="266"/>
  <c r="AB99" i="156"/>
  <c r="I57" i="266"/>
  <c r="I58" i="266"/>
  <c r="AD111" i="156"/>
  <c r="D111" i="155"/>
  <c r="D13" i="289"/>
  <c r="D14" i="289"/>
  <c r="AD14" i="157"/>
  <c r="D19" i="289"/>
  <c r="AD20" i="157"/>
  <c r="G20" i="155"/>
  <c r="AB20" i="157"/>
  <c r="F25" i="289"/>
  <c r="E25" i="289"/>
  <c r="AC25" i="157"/>
  <c r="AD29" i="157"/>
  <c r="AD30" i="157"/>
  <c r="D35" i="289"/>
  <c r="N36" i="155"/>
  <c r="AD36" i="157"/>
  <c r="B36" i="289"/>
  <c r="G36" i="155"/>
  <c r="AB36" i="157"/>
  <c r="D40" i="289"/>
  <c r="AC41" i="157"/>
  <c r="D45" i="289"/>
  <c r="D46" i="289"/>
  <c r="AD46" i="157"/>
  <c r="D51" i="289"/>
  <c r="N52" i="155"/>
  <c r="AD52" i="157"/>
  <c r="G52" i="155"/>
  <c r="AB52" i="157"/>
  <c r="F57" i="289"/>
  <c r="E57" i="289"/>
  <c r="AC57" i="157"/>
  <c r="AD62" i="157"/>
  <c r="B68" i="289"/>
  <c r="AD68" i="157"/>
  <c r="G68" i="155"/>
  <c r="AB68" i="157"/>
  <c r="D72" i="289"/>
  <c r="C72" i="289" s="1"/>
  <c r="U72" i="289" s="1"/>
  <c r="K74" i="289"/>
  <c r="AD77" i="157"/>
  <c r="D78" i="289"/>
  <c r="C78" i="289" s="1"/>
  <c r="T78" i="289" s="1"/>
  <c r="AD78" i="157"/>
  <c r="N84" i="155"/>
  <c r="B84" i="289"/>
  <c r="AD84" i="157"/>
  <c r="G84" i="155"/>
  <c r="AB84" i="157"/>
  <c r="D88" i="289"/>
  <c r="C88" i="289" s="1"/>
  <c r="U88" i="289" s="1"/>
  <c r="K90" i="289"/>
  <c r="AD93" i="157"/>
  <c r="D94" i="289"/>
  <c r="C94" i="289" s="1"/>
  <c r="AD94" i="157"/>
  <c r="N100" i="155"/>
  <c r="B100" i="289"/>
  <c r="AD100" i="157"/>
  <c r="G100" i="155"/>
  <c r="AB100" i="157"/>
  <c r="D104" i="289"/>
  <c r="C104" i="289" s="1"/>
  <c r="K106" i="289"/>
  <c r="AD109" i="157"/>
  <c r="D110" i="289"/>
  <c r="C110" i="289" s="1"/>
  <c r="AD110" i="157"/>
  <c r="N116" i="155"/>
  <c r="B116" i="289"/>
  <c r="AD116" i="157"/>
  <c r="G116" i="155"/>
  <c r="AB116" i="157"/>
  <c r="AC14" i="158"/>
  <c r="AD18" i="158"/>
  <c r="AD19" i="158"/>
  <c r="R25" i="155"/>
  <c r="AD25" i="158"/>
  <c r="AB25" i="158"/>
  <c r="AC30" i="158"/>
  <c r="AD34" i="158"/>
  <c r="R41" i="155"/>
  <c r="AD41" i="158"/>
  <c r="AB41" i="158"/>
  <c r="AC46" i="158"/>
  <c r="AD50" i="158"/>
  <c r="R57" i="155"/>
  <c r="AD57" i="158"/>
  <c r="AB57" i="158"/>
  <c r="K62" i="211"/>
  <c r="AD66" i="158"/>
  <c r="R73" i="155"/>
  <c r="AD73" i="158"/>
  <c r="J73" i="155"/>
  <c r="AB73" i="158"/>
  <c r="AD82" i="158"/>
  <c r="AD89" i="158"/>
  <c r="J89" i="155"/>
  <c r="AB89" i="158"/>
  <c r="AD98" i="158"/>
  <c r="R105" i="155"/>
  <c r="AD105" i="158"/>
  <c r="J105" i="155"/>
  <c r="AB105" i="158"/>
  <c r="AD115" i="158"/>
  <c r="R58" i="211"/>
  <c r="U74" i="289"/>
  <c r="U106" i="289"/>
  <c r="L21" i="266"/>
  <c r="L26" i="266"/>
  <c r="L32" i="266"/>
  <c r="L37" i="266"/>
  <c r="L42" i="266"/>
  <c r="L48" i="266"/>
  <c r="L57" i="266"/>
  <c r="B25" i="289"/>
  <c r="O93" i="85"/>
  <c r="O109" i="85"/>
  <c r="P27" i="152"/>
  <c r="S73" i="289"/>
  <c r="S105" i="289"/>
  <c r="P64" i="146"/>
  <c r="P100" i="152"/>
  <c r="E59" i="289"/>
  <c r="F59" i="289"/>
  <c r="AD59" i="157"/>
  <c r="B65" i="289"/>
  <c r="G65" i="155"/>
  <c r="AB65" i="157"/>
  <c r="U70" i="289"/>
  <c r="K71" i="289"/>
  <c r="AD75" i="157"/>
  <c r="B81" i="289"/>
  <c r="G81" i="155"/>
  <c r="AB81" i="157"/>
  <c r="U86" i="289"/>
  <c r="K87" i="289"/>
  <c r="AD91" i="157"/>
  <c r="B97" i="289"/>
  <c r="G97" i="155"/>
  <c r="N97" i="155" s="1"/>
  <c r="U102" i="289"/>
  <c r="K103" i="289"/>
  <c r="AD107" i="157"/>
  <c r="B113" i="289"/>
  <c r="G113" i="155"/>
  <c r="AB22" i="158"/>
  <c r="AB38" i="158"/>
  <c r="AB54" i="158"/>
  <c r="K59" i="211"/>
  <c r="AD64" i="158"/>
  <c r="AB70" i="158"/>
  <c r="AD80" i="158"/>
  <c r="AD96" i="158"/>
  <c r="AD112" i="158"/>
  <c r="U112" i="289"/>
  <c r="D15" i="266"/>
  <c r="G17" i="266"/>
  <c r="K115" i="289"/>
  <c r="O69" i="85"/>
  <c r="O85" i="85"/>
  <c r="P37" i="152"/>
  <c r="M73" i="142"/>
  <c r="M73" i="138"/>
  <c r="K73" i="135"/>
  <c r="L74" i="136"/>
  <c r="K102" i="138"/>
  <c r="M76" i="139"/>
  <c r="H94" i="141"/>
  <c r="L77" i="155"/>
  <c r="O77" i="155"/>
  <c r="AD90" i="156"/>
  <c r="AB96" i="156"/>
  <c r="AC101" i="156"/>
  <c r="AD12" i="157"/>
  <c r="AD44" i="157"/>
  <c r="G44" i="155"/>
  <c r="B60" i="289"/>
  <c r="AD60" i="157"/>
  <c r="G60" i="155"/>
  <c r="AC65" i="157"/>
  <c r="B92" i="289"/>
  <c r="AD92" i="157"/>
  <c r="G92" i="155"/>
  <c r="AB108" i="157"/>
  <c r="AC113" i="157"/>
  <c r="R33" i="155"/>
  <c r="AC38" i="158"/>
  <c r="AD65" i="158"/>
  <c r="J65" i="155"/>
  <c r="AD81" i="158"/>
  <c r="J81" i="155"/>
  <c r="AB81" i="158"/>
  <c r="AA108" i="211"/>
  <c r="AE108" i="211" s="1"/>
  <c r="AB60" i="266"/>
  <c r="AB61" i="266"/>
  <c r="U63" i="289"/>
  <c r="N63" i="289"/>
  <c r="K63" i="289" s="1"/>
  <c r="O59" i="85"/>
  <c r="P59" i="146"/>
  <c r="K72" i="135"/>
  <c r="M72" i="140"/>
  <c r="M72" i="136"/>
  <c r="G94" i="135"/>
  <c r="I94" i="138"/>
  <c r="H94" i="137"/>
  <c r="G110" i="135"/>
  <c r="H110" i="137"/>
  <c r="J70" i="136"/>
  <c r="L106" i="136"/>
  <c r="I62" i="137"/>
  <c r="I110" i="137"/>
  <c r="I38" i="139"/>
  <c r="M50" i="139"/>
  <c r="J63" i="139"/>
  <c r="K102" i="139"/>
  <c r="H24" i="140"/>
  <c r="M73" i="141"/>
  <c r="H52" i="142"/>
  <c r="P52" i="142" s="1"/>
  <c r="L102" i="142"/>
  <c r="AB20" i="156"/>
  <c r="AB67" i="156"/>
  <c r="AC96" i="156"/>
  <c r="K61" i="289"/>
  <c r="K77" i="289"/>
  <c r="K93" i="289"/>
  <c r="AD17" i="158"/>
  <c r="AD33" i="158"/>
  <c r="R65" i="155"/>
  <c r="R81" i="155"/>
  <c r="AD97" i="158"/>
  <c r="J97" i="155"/>
  <c r="AD113" i="158"/>
  <c r="J113" i="155"/>
  <c r="R113" i="155" s="1"/>
  <c r="L24" i="4"/>
  <c r="L32" i="4"/>
  <c r="L40" i="4"/>
  <c r="L48" i="4"/>
  <c r="L56" i="4"/>
  <c r="N66" i="4"/>
  <c r="N74" i="4"/>
  <c r="N82" i="4"/>
  <c r="N90" i="4"/>
  <c r="N98" i="4"/>
  <c r="N106" i="4"/>
  <c r="N114" i="4"/>
  <c r="I59" i="140"/>
  <c r="G59" i="135"/>
  <c r="K59" i="135"/>
  <c r="H62" i="135"/>
  <c r="I75" i="140"/>
  <c r="G75" i="135"/>
  <c r="K75" i="135"/>
  <c r="H78" i="135"/>
  <c r="J85" i="135"/>
  <c r="L85" i="137"/>
  <c r="I91" i="140"/>
  <c r="G91" i="135"/>
  <c r="K91" i="135"/>
  <c r="H94" i="135"/>
  <c r="J101" i="135"/>
  <c r="L101" i="137"/>
  <c r="I103" i="135"/>
  <c r="K107" i="135"/>
  <c r="H110" i="135"/>
  <c r="K61" i="136"/>
  <c r="H67" i="136"/>
  <c r="P67" i="136" s="1"/>
  <c r="M69" i="136"/>
  <c r="P72" i="136"/>
  <c r="K77" i="136"/>
  <c r="H83" i="136"/>
  <c r="P83" i="136" s="1"/>
  <c r="M85" i="136"/>
  <c r="P88" i="136"/>
  <c r="K93" i="136"/>
  <c r="H99" i="136"/>
  <c r="P99" i="136" s="1"/>
  <c r="M101" i="136"/>
  <c r="P104" i="136"/>
  <c r="K109" i="136"/>
  <c r="H115" i="136"/>
  <c r="P115" i="136" s="1"/>
  <c r="L61" i="137"/>
  <c r="J62" i="137"/>
  <c r="L69" i="137"/>
  <c r="J70" i="137"/>
  <c r="L77" i="137"/>
  <c r="J78" i="137"/>
  <c r="J86" i="137"/>
  <c r="J94" i="137"/>
  <c r="J102" i="137"/>
  <c r="J110" i="137"/>
  <c r="H59" i="138"/>
  <c r="L62" i="138"/>
  <c r="H67" i="138"/>
  <c r="L70" i="138"/>
  <c r="H75" i="138"/>
  <c r="L78" i="138"/>
  <c r="H83" i="138"/>
  <c r="L86" i="138"/>
  <c r="H91" i="138"/>
  <c r="L94" i="138"/>
  <c r="H99" i="138"/>
  <c r="L102" i="138"/>
  <c r="H107" i="138"/>
  <c r="L110" i="138"/>
  <c r="H115" i="138"/>
  <c r="H10" i="139"/>
  <c r="H24" i="139"/>
  <c r="H26" i="139"/>
  <c r="H42" i="139"/>
  <c r="H56" i="139"/>
  <c r="L62" i="139"/>
  <c r="L70" i="139"/>
  <c r="L78" i="139"/>
  <c r="L86" i="139"/>
  <c r="L94" i="139"/>
  <c r="L102" i="139"/>
  <c r="L110" i="139"/>
  <c r="M10" i="140"/>
  <c r="H14" i="140"/>
  <c r="I24" i="140"/>
  <c r="M26" i="140"/>
  <c r="H30" i="140"/>
  <c r="M42" i="140"/>
  <c r="H46" i="140"/>
  <c r="I56" i="140"/>
  <c r="H16" i="141"/>
  <c r="H32" i="141"/>
  <c r="H48" i="141"/>
  <c r="I62" i="141"/>
  <c r="I70" i="141"/>
  <c r="I78" i="141"/>
  <c r="J79" i="141"/>
  <c r="I86" i="141"/>
  <c r="I94" i="141"/>
  <c r="J95" i="141"/>
  <c r="I102" i="141"/>
  <c r="I110" i="141"/>
  <c r="P9" i="142"/>
  <c r="P17" i="142"/>
  <c r="P25" i="142"/>
  <c r="P33" i="142"/>
  <c r="P41" i="142"/>
  <c r="P49" i="142"/>
  <c r="P57" i="142"/>
  <c r="M64" i="142"/>
  <c r="J66" i="142"/>
  <c r="P68" i="142"/>
  <c r="P73" i="142"/>
  <c r="M80" i="142"/>
  <c r="J82" i="142"/>
  <c r="P84" i="142"/>
  <c r="P89" i="142"/>
  <c r="M96" i="142"/>
  <c r="J98" i="142"/>
  <c r="P100" i="142"/>
  <c r="P105" i="142"/>
  <c r="M112" i="142"/>
  <c r="J114" i="142"/>
  <c r="R13" i="155"/>
  <c r="O16" i="155"/>
  <c r="N27" i="155"/>
  <c r="L42" i="155"/>
  <c r="O48" i="155"/>
  <c r="G12" i="266"/>
  <c r="L71" i="155"/>
  <c r="M71" i="155"/>
  <c r="C81" i="155"/>
  <c r="F34" i="266" s="1"/>
  <c r="L85" i="155"/>
  <c r="O85" i="155"/>
  <c r="L92" i="155"/>
  <c r="N93" i="155"/>
  <c r="L96" i="155"/>
  <c r="G52" i="266"/>
  <c r="AB24" i="156"/>
  <c r="AB27" i="156"/>
  <c r="AB37" i="156"/>
  <c r="B44" i="156"/>
  <c r="C14" i="266"/>
  <c r="J14" i="266"/>
  <c r="AC61" i="156"/>
  <c r="AD61" i="156"/>
  <c r="C62" i="211"/>
  <c r="I15" i="266" s="1"/>
  <c r="D62" i="211"/>
  <c r="AD62" i="156"/>
  <c r="AC67" i="156"/>
  <c r="AB68" i="156"/>
  <c r="AD72" i="156"/>
  <c r="I32" i="266"/>
  <c r="AC79" i="156"/>
  <c r="AB91" i="156"/>
  <c r="I49" i="266"/>
  <c r="I50" i="266"/>
  <c r="AC97" i="156"/>
  <c r="G56" i="266"/>
  <c r="AD103" i="156"/>
  <c r="D103" i="155"/>
  <c r="AB103" i="156"/>
  <c r="AB67" i="266"/>
  <c r="J67" i="266"/>
  <c r="AC114" i="156"/>
  <c r="AD114" i="156"/>
  <c r="AB114" i="156"/>
  <c r="F12" i="289"/>
  <c r="E12" i="289"/>
  <c r="M23" i="155"/>
  <c r="L23" i="155"/>
  <c r="AC23" i="157"/>
  <c r="AD23" i="157"/>
  <c r="AB23" i="157"/>
  <c r="F28" i="289"/>
  <c r="E28" i="289"/>
  <c r="AC28" i="157"/>
  <c r="M39" i="155"/>
  <c r="L39" i="155"/>
  <c r="AC39" i="157"/>
  <c r="AD39" i="157"/>
  <c r="B39" i="289"/>
  <c r="AB39" i="157"/>
  <c r="F44" i="289"/>
  <c r="E44" i="289"/>
  <c r="AC44" i="157"/>
  <c r="M55" i="155"/>
  <c r="L55" i="155"/>
  <c r="AC55" i="157"/>
  <c r="AD55" i="157"/>
  <c r="AB55" i="157"/>
  <c r="E60" i="211"/>
  <c r="F60" i="211"/>
  <c r="AC60" i="157"/>
  <c r="U65" i="289"/>
  <c r="AD65" i="157"/>
  <c r="AC71" i="157"/>
  <c r="B71" i="289"/>
  <c r="AD71" i="157"/>
  <c r="AC76" i="157"/>
  <c r="C81" i="289"/>
  <c r="U81" i="289" s="1"/>
  <c r="AD81" i="157"/>
  <c r="AC87" i="157"/>
  <c r="B87" i="289"/>
  <c r="AD87" i="157"/>
  <c r="AC92" i="157"/>
  <c r="U97" i="289"/>
  <c r="AD97" i="157"/>
  <c r="AC103" i="157"/>
  <c r="B103" i="289"/>
  <c r="AD103" i="157"/>
  <c r="AC108" i="157"/>
  <c r="C113" i="289"/>
  <c r="U113" i="289" s="1"/>
  <c r="AD113" i="157"/>
  <c r="AC12" i="158"/>
  <c r="AD12" i="158"/>
  <c r="J12" i="155"/>
  <c r="AC17" i="158"/>
  <c r="AD22" i="158"/>
  <c r="AC28" i="158"/>
  <c r="AD28" i="158"/>
  <c r="AC33" i="158"/>
  <c r="AD38" i="158"/>
  <c r="AC44" i="158"/>
  <c r="AD44" i="158"/>
  <c r="J49" i="211"/>
  <c r="AC49" i="158"/>
  <c r="AD54" i="158"/>
  <c r="AC60" i="158"/>
  <c r="AD60" i="158"/>
  <c r="AC65" i="158"/>
  <c r="AD70" i="158"/>
  <c r="AC76" i="158"/>
  <c r="AD76" i="158"/>
  <c r="AC81" i="158"/>
  <c r="AD86" i="158"/>
  <c r="AC92" i="158"/>
  <c r="AD92" i="158"/>
  <c r="AC97" i="158"/>
  <c r="AD102" i="158"/>
  <c r="AC108" i="158"/>
  <c r="AD108" i="158"/>
  <c r="AC113" i="158"/>
  <c r="J56" i="211"/>
  <c r="L22" i="266"/>
  <c r="G23" i="266"/>
  <c r="L38" i="266"/>
  <c r="G39" i="266"/>
  <c r="L56" i="266"/>
  <c r="E10" i="289"/>
  <c r="B12" i="289"/>
  <c r="B89" i="289"/>
  <c r="P67" i="146"/>
  <c r="P104" i="146"/>
  <c r="AB105" i="14"/>
  <c r="K88" i="135"/>
  <c r="M88" i="140"/>
  <c r="I78" i="137"/>
  <c r="I94" i="137"/>
  <c r="K86" i="138"/>
  <c r="M73" i="139"/>
  <c r="M92" i="139"/>
  <c r="M30" i="141"/>
  <c r="M105" i="141"/>
  <c r="H110" i="141"/>
  <c r="I82" i="142"/>
  <c r="G44" i="266"/>
  <c r="AB13" i="156"/>
  <c r="I19" i="266"/>
  <c r="I26" i="266"/>
  <c r="AC90" i="156"/>
  <c r="AB108" i="156"/>
  <c r="M12" i="155"/>
  <c r="L12" i="155"/>
  <c r="AB12" i="157"/>
  <c r="M28" i="155"/>
  <c r="B28" i="289"/>
  <c r="AD28" i="157"/>
  <c r="G28" i="155"/>
  <c r="L28" i="155" s="1"/>
  <c r="B76" i="289"/>
  <c r="AD76" i="157"/>
  <c r="G76" i="155"/>
  <c r="N76" i="155" s="1"/>
  <c r="K109" i="289"/>
  <c r="T109" i="289" s="1"/>
  <c r="AB17" i="158"/>
  <c r="Q33" i="155"/>
  <c r="AB33" i="158"/>
  <c r="AB49" i="158"/>
  <c r="J54" i="211"/>
  <c r="AB65" i="158"/>
  <c r="AB97" i="158"/>
  <c r="L10" i="4"/>
  <c r="L16" i="4"/>
  <c r="E13" i="4"/>
  <c r="B24" i="4"/>
  <c r="O29" i="4"/>
  <c r="O53" i="4"/>
  <c r="O66" i="4"/>
  <c r="O74" i="4"/>
  <c r="O82" i="4"/>
  <c r="O114" i="4"/>
  <c r="B13" i="12"/>
  <c r="P12" i="136" s="1"/>
  <c r="B21" i="12"/>
  <c r="B29" i="12"/>
  <c r="B37" i="12"/>
  <c r="B45" i="12"/>
  <c r="B53" i="12"/>
  <c r="B61" i="12"/>
  <c r="B69" i="12"/>
  <c r="B77" i="12"/>
  <c r="B85" i="12"/>
  <c r="B93" i="12"/>
  <c r="B101" i="12"/>
  <c r="B109" i="12"/>
  <c r="G24" i="135"/>
  <c r="G38" i="135"/>
  <c r="G48" i="135"/>
  <c r="G58" i="135"/>
  <c r="H58" i="142"/>
  <c r="P58" i="142" s="1"/>
  <c r="I62" i="135"/>
  <c r="K68" i="135"/>
  <c r="M68" i="140"/>
  <c r="M69" i="138"/>
  <c r="K69" i="135"/>
  <c r="G74" i="135"/>
  <c r="H74" i="142"/>
  <c r="P74" i="142" s="1"/>
  <c r="I74" i="138"/>
  <c r="I78" i="135"/>
  <c r="K84" i="135"/>
  <c r="M84" i="140"/>
  <c r="G90" i="135"/>
  <c r="H90" i="142"/>
  <c r="P90" i="142" s="1"/>
  <c r="H90" i="137"/>
  <c r="I94" i="135"/>
  <c r="M101" i="138"/>
  <c r="K101" i="135"/>
  <c r="G106" i="135"/>
  <c r="I106" i="138"/>
  <c r="H106" i="137"/>
  <c r="K110" i="139"/>
  <c r="I110" i="135"/>
  <c r="H16" i="136"/>
  <c r="P16" i="136" s="1"/>
  <c r="H24" i="136"/>
  <c r="P24" i="136" s="1"/>
  <c r="H32" i="136"/>
  <c r="P32" i="136" s="1"/>
  <c r="H48" i="136"/>
  <c r="P48" i="136" s="1"/>
  <c r="H56" i="136"/>
  <c r="P56" i="136" s="1"/>
  <c r="H58" i="136"/>
  <c r="P58" i="136" s="1"/>
  <c r="H62" i="136"/>
  <c r="P62" i="136" s="1"/>
  <c r="M64" i="136"/>
  <c r="K65" i="136"/>
  <c r="I67" i="136"/>
  <c r="P69" i="136"/>
  <c r="J71" i="136"/>
  <c r="H74" i="136"/>
  <c r="H78" i="136"/>
  <c r="P78" i="136" s="1"/>
  <c r="K81" i="136"/>
  <c r="I83" i="136"/>
  <c r="P85" i="136"/>
  <c r="J87" i="136"/>
  <c r="H90" i="136"/>
  <c r="P90" i="136" s="1"/>
  <c r="H94" i="136"/>
  <c r="P94" i="136" s="1"/>
  <c r="K97" i="136"/>
  <c r="I99" i="136"/>
  <c r="P101" i="136"/>
  <c r="J103" i="136"/>
  <c r="H106" i="136"/>
  <c r="P106" i="136" s="1"/>
  <c r="H110" i="136"/>
  <c r="P110" i="136" s="1"/>
  <c r="M112" i="136"/>
  <c r="K113" i="136"/>
  <c r="I115" i="136"/>
  <c r="I59" i="137"/>
  <c r="M61" i="137"/>
  <c r="K62" i="137"/>
  <c r="K65" i="137"/>
  <c r="M69" i="137"/>
  <c r="K70" i="137"/>
  <c r="I75" i="137"/>
  <c r="M77" i="137"/>
  <c r="K78" i="137"/>
  <c r="K81" i="137"/>
  <c r="M85" i="137"/>
  <c r="K86" i="137"/>
  <c r="I91" i="137"/>
  <c r="M93" i="137"/>
  <c r="K94" i="137"/>
  <c r="K97" i="137"/>
  <c r="M101" i="137"/>
  <c r="K102" i="137"/>
  <c r="I107" i="137"/>
  <c r="M109" i="137"/>
  <c r="K110" i="137"/>
  <c r="K113" i="137"/>
  <c r="I58" i="138"/>
  <c r="I90" i="138"/>
  <c r="I10" i="139"/>
  <c r="M12" i="139"/>
  <c r="M22" i="139"/>
  <c r="I26" i="139"/>
  <c r="M28" i="139"/>
  <c r="M44" i="139"/>
  <c r="H59" i="139"/>
  <c r="H67" i="139"/>
  <c r="H75" i="139"/>
  <c r="H83" i="139"/>
  <c r="H91" i="139"/>
  <c r="H99" i="139"/>
  <c r="H107" i="139"/>
  <c r="H115" i="139"/>
  <c r="I14" i="140"/>
  <c r="I30" i="140"/>
  <c r="H44" i="140"/>
  <c r="I46" i="140"/>
  <c r="K65" i="140"/>
  <c r="K73" i="140"/>
  <c r="K81" i="140"/>
  <c r="K89" i="140"/>
  <c r="M96" i="140"/>
  <c r="K97" i="140"/>
  <c r="I99" i="140"/>
  <c r="M104" i="140"/>
  <c r="K105" i="140"/>
  <c r="I107" i="140"/>
  <c r="M112" i="140"/>
  <c r="K113" i="140"/>
  <c r="I115" i="140"/>
  <c r="M18" i="141"/>
  <c r="M34" i="141"/>
  <c r="I48" i="141"/>
  <c r="M50" i="141"/>
  <c r="K61" i="141"/>
  <c r="J62" i="141"/>
  <c r="M64" i="141"/>
  <c r="K69" i="141"/>
  <c r="J70" i="141"/>
  <c r="M72" i="141"/>
  <c r="K77" i="141"/>
  <c r="J78" i="141"/>
  <c r="M80" i="141"/>
  <c r="K85" i="141"/>
  <c r="J86" i="141"/>
  <c r="M88" i="141"/>
  <c r="K93" i="141"/>
  <c r="J94" i="141"/>
  <c r="M96" i="141"/>
  <c r="K101" i="141"/>
  <c r="J102" i="141"/>
  <c r="M104" i="141"/>
  <c r="K109" i="141"/>
  <c r="J110" i="141"/>
  <c r="M112" i="141"/>
  <c r="H59" i="142"/>
  <c r="P59" i="142" s="1"/>
  <c r="K61" i="142"/>
  <c r="H63" i="142"/>
  <c r="P63" i="142" s="1"/>
  <c r="K66" i="142"/>
  <c r="M68" i="142"/>
  <c r="H70" i="142"/>
  <c r="P70" i="142" s="1"/>
  <c r="H75" i="142"/>
  <c r="P75" i="142" s="1"/>
  <c r="K77" i="142"/>
  <c r="H79" i="142"/>
  <c r="P79" i="142" s="1"/>
  <c r="K82" i="142"/>
  <c r="M84" i="142"/>
  <c r="H86" i="142"/>
  <c r="P86" i="142" s="1"/>
  <c r="H91" i="142"/>
  <c r="P91" i="142" s="1"/>
  <c r="K93" i="142"/>
  <c r="H95" i="142"/>
  <c r="P95" i="142" s="1"/>
  <c r="M97" i="142"/>
  <c r="K98" i="142"/>
  <c r="M100" i="142"/>
  <c r="H102" i="142"/>
  <c r="P102" i="142" s="1"/>
  <c r="H107" i="142"/>
  <c r="P107" i="142" s="1"/>
  <c r="K109" i="142"/>
  <c r="H111" i="142"/>
  <c r="P111" i="142" s="1"/>
  <c r="M113" i="142"/>
  <c r="K114" i="142"/>
  <c r="J17" i="155"/>
  <c r="J49" i="155"/>
  <c r="R49" i="155" s="1"/>
  <c r="L57" i="155"/>
  <c r="P75" i="155"/>
  <c r="B90" i="155"/>
  <c r="L93" i="155"/>
  <c r="O93" i="155"/>
  <c r="G60" i="266"/>
  <c r="AB48" i="156"/>
  <c r="AB51" i="156"/>
  <c r="AB55" i="156"/>
  <c r="C61" i="211"/>
  <c r="I14" i="266" s="1"/>
  <c r="D61" i="211"/>
  <c r="AD63" i="156"/>
  <c r="D63" i="155"/>
  <c r="AC74" i="156"/>
  <c r="AD74" i="156"/>
  <c r="AB74" i="156"/>
  <c r="AB80" i="156"/>
  <c r="AC80" i="156"/>
  <c r="B81" i="156"/>
  <c r="C38" i="266"/>
  <c r="J38" i="266"/>
  <c r="AC85" i="156"/>
  <c r="AD85" i="156"/>
  <c r="AD86" i="156"/>
  <c r="AC91" i="156"/>
  <c r="B92" i="156"/>
  <c r="AD96" i="156"/>
  <c r="AC103" i="156"/>
  <c r="AD108" i="156"/>
  <c r="I67" i="266"/>
  <c r="AB115" i="156"/>
  <c r="AB13" i="157"/>
  <c r="AC13" i="157"/>
  <c r="AB14" i="156"/>
  <c r="AB14" i="157"/>
  <c r="AB18" i="157"/>
  <c r="AC18" i="157"/>
  <c r="AB19" i="157"/>
  <c r="AB24" i="157"/>
  <c r="AB29" i="157"/>
  <c r="AC29" i="157"/>
  <c r="AB30" i="156"/>
  <c r="AB30" i="157"/>
  <c r="AB34" i="157"/>
  <c r="AC34" i="157"/>
  <c r="AB35" i="157"/>
  <c r="AB40" i="157"/>
  <c r="AB45" i="157"/>
  <c r="AC45" i="157"/>
  <c r="AB46" i="156"/>
  <c r="AB46" i="157"/>
  <c r="AB50" i="157"/>
  <c r="AC50" i="157"/>
  <c r="AB51" i="157"/>
  <c r="AB56" i="157"/>
  <c r="AB61" i="157"/>
  <c r="AC61" i="157"/>
  <c r="B62" i="156"/>
  <c r="E62" i="155"/>
  <c r="AB62" i="157"/>
  <c r="AB66" i="157"/>
  <c r="AC66" i="157"/>
  <c r="AB67" i="157"/>
  <c r="T67" i="289"/>
  <c r="K68" i="289"/>
  <c r="AB72" i="157"/>
  <c r="AB77" i="157"/>
  <c r="AC77" i="157"/>
  <c r="B78" i="156"/>
  <c r="E78" i="155"/>
  <c r="AB78" i="157"/>
  <c r="AB82" i="157"/>
  <c r="AC82" i="157"/>
  <c r="AB83" i="157"/>
  <c r="T83" i="289"/>
  <c r="AB88" i="157"/>
  <c r="AB93" i="157"/>
  <c r="AC93" i="157"/>
  <c r="B94" i="156"/>
  <c r="E94" i="155"/>
  <c r="AB94" i="157"/>
  <c r="AB98" i="157"/>
  <c r="AC98" i="157"/>
  <c r="AB99" i="157"/>
  <c r="T99" i="289"/>
  <c r="K100" i="289"/>
  <c r="AA103" i="211"/>
  <c r="AE103" i="211" s="1"/>
  <c r="AB104" i="157"/>
  <c r="AD104" i="157"/>
  <c r="AB109" i="157"/>
  <c r="AC109" i="157"/>
  <c r="B110" i="156"/>
  <c r="E110" i="155"/>
  <c r="AB110" i="157"/>
  <c r="AB114" i="157"/>
  <c r="AC114" i="157"/>
  <c r="AB115" i="157"/>
  <c r="K116" i="289"/>
  <c r="AB13" i="158"/>
  <c r="AB18" i="158"/>
  <c r="AC18" i="158"/>
  <c r="AB23" i="158"/>
  <c r="AC23" i="158"/>
  <c r="AD23" i="158"/>
  <c r="AB24" i="158"/>
  <c r="AB29" i="158"/>
  <c r="AB34" i="158"/>
  <c r="AC34" i="158"/>
  <c r="AB39" i="158"/>
  <c r="AC39" i="158"/>
  <c r="AD39" i="158"/>
  <c r="AB40" i="158"/>
  <c r="AB45" i="158"/>
  <c r="AB50" i="158"/>
  <c r="AC50" i="158"/>
  <c r="AB55" i="158"/>
  <c r="AC55" i="158"/>
  <c r="AD55" i="158"/>
  <c r="AB56" i="158"/>
  <c r="K60" i="211"/>
  <c r="AB61" i="158"/>
  <c r="AB66" i="158"/>
  <c r="AC66" i="158"/>
  <c r="Q67" i="155"/>
  <c r="AB67" i="158"/>
  <c r="AB71" i="158"/>
  <c r="AC71" i="158"/>
  <c r="AD71" i="158"/>
  <c r="AB72" i="158"/>
  <c r="AB77" i="158"/>
  <c r="AB82" i="158"/>
  <c r="AC82" i="158"/>
  <c r="Q83" i="155"/>
  <c r="AB83" i="158"/>
  <c r="AB87" i="158"/>
  <c r="AC87" i="158"/>
  <c r="AD87" i="158"/>
  <c r="AB88" i="158"/>
  <c r="AB93" i="158"/>
  <c r="AB98" i="158"/>
  <c r="AC98" i="158"/>
  <c r="Q99" i="155"/>
  <c r="AB99" i="158"/>
  <c r="AB103" i="158"/>
  <c r="AC103" i="158"/>
  <c r="AD103" i="158"/>
  <c r="AB104" i="158"/>
  <c r="AB109" i="158"/>
  <c r="AB114" i="158"/>
  <c r="AC114" i="158"/>
  <c r="AD114" i="158"/>
  <c r="Q115" i="155"/>
  <c r="AB115" i="158"/>
  <c r="L17" i="266"/>
  <c r="J20" i="266"/>
  <c r="L27" i="266"/>
  <c r="L31" i="266"/>
  <c r="L33" i="266"/>
  <c r="J36" i="266"/>
  <c r="L43" i="266"/>
  <c r="L47" i="266"/>
  <c r="L50" i="266"/>
  <c r="B56" i="266"/>
  <c r="E56" i="266" s="1"/>
  <c r="L62" i="266"/>
  <c r="B23" i="289"/>
  <c r="E49" i="289"/>
  <c r="E60" i="289"/>
  <c r="E62" i="289"/>
  <c r="C66" i="289"/>
  <c r="U66" i="289" s="1"/>
  <c r="S72" i="289"/>
  <c r="S78" i="289"/>
  <c r="S83" i="289"/>
  <c r="C98" i="289"/>
  <c r="U98" i="289" s="1"/>
  <c r="S104" i="289"/>
  <c r="T104" i="289"/>
  <c r="S110" i="289"/>
  <c r="S115" i="289"/>
  <c r="P97" i="146"/>
  <c r="P99" i="146"/>
  <c r="P73" i="152"/>
  <c r="I66" i="135"/>
  <c r="G78" i="135"/>
  <c r="I78" i="138"/>
  <c r="H78" i="137"/>
  <c r="M89" i="142"/>
  <c r="K89" i="135"/>
  <c r="I98" i="135"/>
  <c r="M105" i="138"/>
  <c r="K105" i="135"/>
  <c r="K114" i="139"/>
  <c r="I114" i="135"/>
  <c r="J86" i="136"/>
  <c r="J102" i="136"/>
  <c r="M61" i="138"/>
  <c r="K70" i="138"/>
  <c r="M109" i="138"/>
  <c r="M56" i="139"/>
  <c r="K70" i="139"/>
  <c r="J79" i="139"/>
  <c r="M105" i="139"/>
  <c r="J111" i="139"/>
  <c r="H62" i="141"/>
  <c r="H78" i="141"/>
  <c r="AD79" i="156"/>
  <c r="D79" i="155"/>
  <c r="AB90" i="156"/>
  <c r="E60" i="266"/>
  <c r="AA107" i="211"/>
  <c r="AE107" i="211" s="1"/>
  <c r="AB60" i="157"/>
  <c r="U90" i="289"/>
  <c r="N92" i="155"/>
  <c r="R17" i="155"/>
  <c r="H12" i="142"/>
  <c r="P12" i="142" s="1"/>
  <c r="I12" i="141"/>
  <c r="H20" i="142"/>
  <c r="P20" i="142" s="1"/>
  <c r="I20" i="141"/>
  <c r="K24" i="135"/>
  <c r="K48" i="135"/>
  <c r="H58" i="135"/>
  <c r="J65" i="135"/>
  <c r="L65" i="137"/>
  <c r="I71" i="140"/>
  <c r="G71" i="135"/>
  <c r="K71" i="135"/>
  <c r="H74" i="135"/>
  <c r="J81" i="135"/>
  <c r="L81" i="137"/>
  <c r="I87" i="140"/>
  <c r="G87" i="135"/>
  <c r="K87" i="135"/>
  <c r="H90" i="135"/>
  <c r="J97" i="135"/>
  <c r="L97" i="137"/>
  <c r="K103" i="135"/>
  <c r="H106" i="135"/>
  <c r="J113" i="135"/>
  <c r="L113" i="137"/>
  <c r="I16" i="136"/>
  <c r="I24" i="136"/>
  <c r="I32" i="136"/>
  <c r="I58" i="136"/>
  <c r="I62" i="136"/>
  <c r="K66" i="136"/>
  <c r="I74" i="136"/>
  <c r="I78" i="136"/>
  <c r="K82" i="136"/>
  <c r="I90" i="136"/>
  <c r="I94" i="136"/>
  <c r="K98" i="136"/>
  <c r="I106" i="136"/>
  <c r="I110" i="136"/>
  <c r="K114" i="136"/>
  <c r="H58" i="137"/>
  <c r="H74" i="137"/>
  <c r="J58" i="138"/>
  <c r="K61" i="138"/>
  <c r="H62" i="138"/>
  <c r="J66" i="138"/>
  <c r="K69" i="138"/>
  <c r="H70" i="138"/>
  <c r="J74" i="138"/>
  <c r="K77" i="138"/>
  <c r="H78" i="138"/>
  <c r="J82" i="138"/>
  <c r="K85" i="138"/>
  <c r="H86" i="138"/>
  <c r="J90" i="138"/>
  <c r="K93" i="138"/>
  <c r="H94" i="138"/>
  <c r="J98" i="138"/>
  <c r="K101" i="138"/>
  <c r="H102" i="138"/>
  <c r="J106" i="138"/>
  <c r="K109" i="138"/>
  <c r="H110" i="138"/>
  <c r="J114" i="138"/>
  <c r="H12" i="139"/>
  <c r="H14" i="139"/>
  <c r="H30" i="139"/>
  <c r="H44" i="139"/>
  <c r="H46" i="139"/>
  <c r="I59" i="139"/>
  <c r="I67" i="139"/>
  <c r="I75" i="139"/>
  <c r="I83" i="139"/>
  <c r="I91" i="139"/>
  <c r="I99" i="139"/>
  <c r="I107" i="139"/>
  <c r="I115" i="139"/>
  <c r="I12" i="140"/>
  <c r="M14" i="140"/>
  <c r="H18" i="140"/>
  <c r="M30" i="140"/>
  <c r="H34" i="140"/>
  <c r="I44" i="140"/>
  <c r="M46" i="140"/>
  <c r="H50" i="140"/>
  <c r="J59" i="140"/>
  <c r="H62" i="140"/>
  <c r="K62" i="140"/>
  <c r="L65" i="140"/>
  <c r="J67" i="140"/>
  <c r="H70" i="140"/>
  <c r="H71" i="140"/>
  <c r="L73" i="140"/>
  <c r="J75" i="140"/>
  <c r="H78" i="140"/>
  <c r="K78" i="140"/>
  <c r="L81" i="140"/>
  <c r="J83" i="140"/>
  <c r="H86" i="140"/>
  <c r="H87" i="140"/>
  <c r="L89" i="140"/>
  <c r="J91" i="140"/>
  <c r="H94" i="140"/>
  <c r="K94" i="140"/>
  <c r="L97" i="140"/>
  <c r="J99" i="140"/>
  <c r="H102" i="140"/>
  <c r="H103" i="140"/>
  <c r="L105" i="140"/>
  <c r="J107" i="140"/>
  <c r="H110" i="140"/>
  <c r="K110" i="140"/>
  <c r="L113" i="140"/>
  <c r="J115" i="140"/>
  <c r="H20" i="141"/>
  <c r="H36" i="141"/>
  <c r="H52" i="141"/>
  <c r="L61" i="141"/>
  <c r="L69" i="141"/>
  <c r="L77" i="141"/>
  <c r="L85" i="141"/>
  <c r="L93" i="141"/>
  <c r="L101" i="141"/>
  <c r="L109" i="141"/>
  <c r="I12" i="142"/>
  <c r="H14" i="142"/>
  <c r="P14" i="142" s="1"/>
  <c r="I16" i="142"/>
  <c r="I20" i="142"/>
  <c r="H22" i="142"/>
  <c r="P22" i="142" s="1"/>
  <c r="I24" i="142"/>
  <c r="H30" i="142"/>
  <c r="P30" i="142" s="1"/>
  <c r="I32" i="142"/>
  <c r="H38" i="142"/>
  <c r="P38" i="142" s="1"/>
  <c r="I40" i="142"/>
  <c r="H46" i="142"/>
  <c r="P46" i="142" s="1"/>
  <c r="I48" i="142"/>
  <c r="H54" i="142"/>
  <c r="P54" i="142" s="1"/>
  <c r="I56" i="142"/>
  <c r="I59" i="142"/>
  <c r="L61" i="142"/>
  <c r="I63" i="142"/>
  <c r="I75" i="142"/>
  <c r="L77" i="142"/>
  <c r="I79" i="142"/>
  <c r="I91" i="142"/>
  <c r="L93" i="142"/>
  <c r="I95" i="142"/>
  <c r="H106" i="142"/>
  <c r="P106" i="142" s="1"/>
  <c r="I107" i="142"/>
  <c r="L109" i="142"/>
  <c r="I111" i="142"/>
  <c r="L34" i="155"/>
  <c r="O40" i="155"/>
  <c r="L87" i="155"/>
  <c r="M87" i="155"/>
  <c r="C90" i="155"/>
  <c r="F43" i="266" s="1"/>
  <c r="L101" i="155"/>
  <c r="O101" i="155"/>
  <c r="L108" i="155"/>
  <c r="L112" i="155"/>
  <c r="AB11" i="156"/>
  <c r="AB21" i="156"/>
  <c r="B28" i="156"/>
  <c r="B58" i="211"/>
  <c r="I16" i="266"/>
  <c r="AC63" i="156"/>
  <c r="I27" i="266"/>
  <c r="AB75" i="156"/>
  <c r="I33" i="266"/>
  <c r="I34" i="266"/>
  <c r="B40" i="266"/>
  <c r="E40" i="266" s="1"/>
  <c r="B87" i="155"/>
  <c r="AA87" i="211" s="1"/>
  <c r="AE87" i="211" s="1"/>
  <c r="AD87" i="156"/>
  <c r="D87" i="155"/>
  <c r="AB87" i="156"/>
  <c r="AC98" i="156"/>
  <c r="AD98" i="156"/>
  <c r="AB104" i="156"/>
  <c r="AC104" i="156"/>
  <c r="B58" i="266"/>
  <c r="B105" i="155"/>
  <c r="AB105" i="156"/>
  <c r="AC109" i="156"/>
  <c r="AD109" i="156"/>
  <c r="AD110" i="156"/>
  <c r="AC115" i="156"/>
  <c r="C69" i="266"/>
  <c r="J69" i="266"/>
  <c r="AB69" i="266"/>
  <c r="AB116" i="156"/>
  <c r="E14" i="289"/>
  <c r="F14" i="289"/>
  <c r="F18" i="289"/>
  <c r="E19" i="289"/>
  <c r="F19" i="289"/>
  <c r="AD19" i="157"/>
  <c r="P25" i="155"/>
  <c r="O25" i="155"/>
  <c r="E35" i="289"/>
  <c r="AD35" i="157"/>
  <c r="B41" i="289"/>
  <c r="G41" i="155"/>
  <c r="E46" i="289"/>
  <c r="F46" i="289"/>
  <c r="E51" i="289"/>
  <c r="F51" i="289"/>
  <c r="AD51" i="157"/>
  <c r="F56" i="211"/>
  <c r="P57" i="155"/>
  <c r="O57" i="155"/>
  <c r="P59" i="289"/>
  <c r="K59" i="289" s="1"/>
  <c r="E61" i="211"/>
  <c r="AA61" i="211" s="1"/>
  <c r="AE61" i="211" s="1"/>
  <c r="F61" i="211"/>
  <c r="E62" i="211"/>
  <c r="F62" i="211"/>
  <c r="U67" i="289"/>
  <c r="AD67" i="157"/>
  <c r="AA72" i="211"/>
  <c r="AE72" i="211" s="1"/>
  <c r="AC72" i="157"/>
  <c r="AA77" i="211"/>
  <c r="AE77" i="211" s="1"/>
  <c r="K79" i="289"/>
  <c r="AD83" i="157"/>
  <c r="P86" i="289"/>
  <c r="K86" i="289" s="1"/>
  <c r="AA88" i="211"/>
  <c r="AE88" i="211" s="1"/>
  <c r="AC88" i="157"/>
  <c r="AA93" i="211"/>
  <c r="AE93" i="211" s="1"/>
  <c r="U93" i="289"/>
  <c r="K95" i="289"/>
  <c r="U99" i="289"/>
  <c r="AD99" i="157"/>
  <c r="AC104" i="157"/>
  <c r="AA109" i="211"/>
  <c r="AE109" i="211" s="1"/>
  <c r="U109" i="289"/>
  <c r="AC110" i="157"/>
  <c r="K111" i="289"/>
  <c r="AD115" i="157"/>
  <c r="AC13" i="158"/>
  <c r="AB14" i="158"/>
  <c r="AC29" i="158"/>
  <c r="AB30" i="158"/>
  <c r="AC45" i="158"/>
  <c r="AB46" i="158"/>
  <c r="J55" i="211"/>
  <c r="AC61" i="158"/>
  <c r="K61" i="211"/>
  <c r="AC67" i="158"/>
  <c r="AD72" i="158"/>
  <c r="AC77" i="158"/>
  <c r="AC83" i="158"/>
  <c r="AD88" i="158"/>
  <c r="AC93" i="158"/>
  <c r="AC99" i="158"/>
  <c r="AD104" i="158"/>
  <c r="AC109" i="158"/>
  <c r="AC115" i="158"/>
  <c r="G59" i="211"/>
  <c r="AB14" i="266"/>
  <c r="G22" i="266"/>
  <c r="G25" i="266"/>
  <c r="L28" i="266"/>
  <c r="G38" i="266"/>
  <c r="G41" i="266"/>
  <c r="L44" i="266"/>
  <c r="L53" i="266"/>
  <c r="L54" i="266"/>
  <c r="B20" i="289"/>
  <c r="F49" i="289"/>
  <c r="P96" i="146"/>
  <c r="P88" i="152"/>
  <c r="K21" i="135"/>
  <c r="K23" i="135"/>
  <c r="K29" i="135"/>
  <c r="K33" i="135"/>
  <c r="K39" i="135"/>
  <c r="K41" i="135"/>
  <c r="K43" i="135"/>
  <c r="K57" i="135"/>
  <c r="H49" i="136"/>
  <c r="P49" i="136" s="1"/>
  <c r="C120" i="137"/>
  <c r="I9" i="140"/>
  <c r="I13" i="140"/>
  <c r="I21" i="140"/>
  <c r="I25" i="140"/>
  <c r="I29" i="140"/>
  <c r="I33" i="140"/>
  <c r="I37" i="140"/>
  <c r="I41" i="140"/>
  <c r="I45" i="140"/>
  <c r="I49" i="140"/>
  <c r="I53" i="140"/>
  <c r="P16" i="155"/>
  <c r="P24" i="155"/>
  <c r="P32" i="155"/>
  <c r="P40" i="155"/>
  <c r="P48" i="155"/>
  <c r="R53" i="155"/>
  <c r="P56" i="155"/>
  <c r="R66" i="155"/>
  <c r="R74" i="155"/>
  <c r="R82" i="155"/>
  <c r="R90" i="155"/>
  <c r="R98" i="155"/>
  <c r="R106" i="155"/>
  <c r="G65" i="266"/>
  <c r="R114" i="155"/>
  <c r="AC59" i="156"/>
  <c r="AD13" i="157"/>
  <c r="F16" i="289"/>
  <c r="E16" i="289"/>
  <c r="AC16" i="157"/>
  <c r="AD21" i="157"/>
  <c r="F24" i="289"/>
  <c r="E24" i="289"/>
  <c r="AC24" i="157"/>
  <c r="F32" i="289"/>
  <c r="E32" i="289"/>
  <c r="AC32" i="157"/>
  <c r="F40" i="289"/>
  <c r="E40" i="289"/>
  <c r="AC40" i="157"/>
  <c r="AD45" i="157"/>
  <c r="F48" i="289"/>
  <c r="E48" i="289"/>
  <c r="AC48" i="157"/>
  <c r="AD53" i="157"/>
  <c r="F56" i="289"/>
  <c r="E56" i="289"/>
  <c r="AC56" i="157"/>
  <c r="D61" i="289"/>
  <c r="AD61" i="157"/>
  <c r="K65" i="289"/>
  <c r="AD69" i="157"/>
  <c r="K73" i="289"/>
  <c r="T73" i="289" s="1"/>
  <c r="I79" i="289"/>
  <c r="C79" i="289" s="1"/>
  <c r="U79" i="289" s="1"/>
  <c r="K81" i="289"/>
  <c r="AD85" i="157"/>
  <c r="K89" i="289"/>
  <c r="I95" i="289"/>
  <c r="K97" i="289"/>
  <c r="AD101" i="157"/>
  <c r="K105" i="289"/>
  <c r="T105" i="289" s="1"/>
  <c r="I111" i="289"/>
  <c r="C111" i="289" s="1"/>
  <c r="U111" i="289" s="1"/>
  <c r="K113" i="289"/>
  <c r="P58" i="211"/>
  <c r="P57" i="211" s="1"/>
  <c r="P56" i="211" s="1"/>
  <c r="P55" i="211" s="1"/>
  <c r="P54" i="211" s="1"/>
  <c r="P53" i="211" s="1"/>
  <c r="P52" i="211" s="1"/>
  <c r="P51" i="211" s="1"/>
  <c r="P50" i="211" s="1"/>
  <c r="P49" i="211" s="1"/>
  <c r="X58" i="211"/>
  <c r="X57" i="211" s="1"/>
  <c r="X56" i="211" s="1"/>
  <c r="X55" i="211" s="1"/>
  <c r="X54" i="211" s="1"/>
  <c r="X53" i="211" s="1"/>
  <c r="X52" i="211" s="1"/>
  <c r="X51" i="211" s="1"/>
  <c r="X50" i="211" s="1"/>
  <c r="X49" i="211" s="1"/>
  <c r="X48" i="211" s="1"/>
  <c r="X47" i="211" s="1"/>
  <c r="X46" i="211" s="1"/>
  <c r="X45" i="211" s="1"/>
  <c r="X44" i="211" s="1"/>
  <c r="X43" i="211" s="1"/>
  <c r="X42" i="211" s="1"/>
  <c r="X41" i="211" s="1"/>
  <c r="X40" i="211" s="1"/>
  <c r="X39" i="211" s="1"/>
  <c r="X38" i="211" s="1"/>
  <c r="X37" i="211" s="1"/>
  <c r="X36" i="211" s="1"/>
  <c r="X35" i="211" s="1"/>
  <c r="X34" i="211" s="1"/>
  <c r="X33" i="211" s="1"/>
  <c r="X32" i="211" s="1"/>
  <c r="X31" i="211" s="1"/>
  <c r="X30" i="211" s="1"/>
  <c r="X29" i="211" s="1"/>
  <c r="X28" i="211" s="1"/>
  <c r="X27" i="211" s="1"/>
  <c r="X26" i="211" s="1"/>
  <c r="X25" i="211" s="1"/>
  <c r="X24" i="211" s="1"/>
  <c r="X23" i="211" s="1"/>
  <c r="X22" i="211" s="1"/>
  <c r="X21" i="211" s="1"/>
  <c r="X20" i="211" s="1"/>
  <c r="X19" i="211" s="1"/>
  <c r="X18" i="211" s="1"/>
  <c r="X17" i="211" s="1"/>
  <c r="X16" i="211" s="1"/>
  <c r="X15" i="211" s="1"/>
  <c r="X14" i="211" s="1"/>
  <c r="X13" i="211" s="1"/>
  <c r="X12" i="211" s="1"/>
  <c r="X11" i="211" s="1"/>
  <c r="X10" i="211" s="1"/>
  <c r="B17" i="266"/>
  <c r="B25" i="266"/>
  <c r="E25" i="266" s="1"/>
  <c r="B33" i="266"/>
  <c r="B41" i="266"/>
  <c r="E41" i="266" s="1"/>
  <c r="B49" i="266"/>
  <c r="B68" i="266"/>
  <c r="F15" i="289"/>
  <c r="F47" i="289"/>
  <c r="K14" i="145"/>
  <c r="I19" i="150"/>
  <c r="H19" i="149"/>
  <c r="H19" i="150"/>
  <c r="H19" i="146"/>
  <c r="P19" i="146" s="1"/>
  <c r="I21" i="149"/>
  <c r="G21" i="145"/>
  <c r="H21" i="151"/>
  <c r="I32" i="152"/>
  <c r="I32" i="150"/>
  <c r="G32" i="145"/>
  <c r="K43" i="145"/>
  <c r="G54" i="145"/>
  <c r="M56" i="152"/>
  <c r="M56" i="150"/>
  <c r="K56" i="145"/>
  <c r="M56" i="149"/>
  <c r="K59" i="150"/>
  <c r="I59" i="145"/>
  <c r="I62" i="152"/>
  <c r="I62" i="151"/>
  <c r="G62" i="145"/>
  <c r="H62" i="147"/>
  <c r="H62" i="152"/>
  <c r="P62" i="152" s="1"/>
  <c r="I63" i="149"/>
  <c r="I63" i="150"/>
  <c r="H63" i="150"/>
  <c r="K63" i="145"/>
  <c r="J63" i="145"/>
  <c r="L72" i="147"/>
  <c r="J72" i="145"/>
  <c r="K75" i="150"/>
  <c r="I75" i="145"/>
  <c r="K75" i="146"/>
  <c r="I78" i="152"/>
  <c r="I78" i="151"/>
  <c r="G78" i="145"/>
  <c r="H78" i="147"/>
  <c r="H78" i="146"/>
  <c r="P78" i="146" s="1"/>
  <c r="H78" i="152"/>
  <c r="P78" i="152" s="1"/>
  <c r="I79" i="149"/>
  <c r="I79" i="150"/>
  <c r="H79" i="150"/>
  <c r="K79" i="145"/>
  <c r="J79" i="145"/>
  <c r="K83" i="145"/>
  <c r="I84" i="145"/>
  <c r="L88" i="147"/>
  <c r="J88" i="145"/>
  <c r="K91" i="150"/>
  <c r="I91" i="145"/>
  <c r="H95" i="145"/>
  <c r="J95" i="150"/>
  <c r="L100" i="147"/>
  <c r="J100" i="145"/>
  <c r="L100" i="149"/>
  <c r="J101" i="145"/>
  <c r="M104" i="149"/>
  <c r="K104" i="145"/>
  <c r="M104" i="150"/>
  <c r="M104" i="147"/>
  <c r="M105" i="151"/>
  <c r="K105" i="145"/>
  <c r="M105" i="148"/>
  <c r="K106" i="145"/>
  <c r="I11" i="146"/>
  <c r="H13" i="146"/>
  <c r="P13" i="146" s="1"/>
  <c r="P25" i="146"/>
  <c r="I30" i="146"/>
  <c r="H32" i="146"/>
  <c r="P32" i="146" s="1"/>
  <c r="I43" i="146"/>
  <c r="H45" i="146"/>
  <c r="P45" i="146" s="1"/>
  <c r="P57" i="146"/>
  <c r="P58" i="146"/>
  <c r="K59" i="146"/>
  <c r="I60" i="146"/>
  <c r="L61" i="146"/>
  <c r="P75" i="146"/>
  <c r="M77" i="146"/>
  <c r="J81" i="146"/>
  <c r="H84" i="146"/>
  <c r="P84" i="146" s="1"/>
  <c r="P85" i="146"/>
  <c r="L88" i="146"/>
  <c r="J95" i="146"/>
  <c r="J101" i="146"/>
  <c r="H60" i="147"/>
  <c r="L62" i="147"/>
  <c r="H63" i="147"/>
  <c r="J67" i="147"/>
  <c r="J70" i="147"/>
  <c r="H76" i="147"/>
  <c r="L78" i="147"/>
  <c r="H79" i="147"/>
  <c r="J83" i="147"/>
  <c r="J86" i="147"/>
  <c r="K100" i="147"/>
  <c r="K105" i="147"/>
  <c r="M115" i="147"/>
  <c r="F79" i="250"/>
  <c r="F87" i="250"/>
  <c r="F95" i="250"/>
  <c r="F111" i="250"/>
  <c r="M58" i="148"/>
  <c r="K67" i="148"/>
  <c r="L69" i="148"/>
  <c r="L72" i="148"/>
  <c r="M74" i="148"/>
  <c r="K83" i="148"/>
  <c r="L85" i="148"/>
  <c r="L88" i="148"/>
  <c r="M90" i="148"/>
  <c r="L105" i="148"/>
  <c r="M27" i="149"/>
  <c r="H29" i="149"/>
  <c r="H38" i="149"/>
  <c r="H48" i="149"/>
  <c r="M59" i="149"/>
  <c r="L70" i="149"/>
  <c r="M75" i="149"/>
  <c r="M91" i="149"/>
  <c r="L105" i="149"/>
  <c r="H11" i="150"/>
  <c r="M22" i="150"/>
  <c r="H24" i="150"/>
  <c r="H43" i="150"/>
  <c r="M54" i="150"/>
  <c r="H56" i="150"/>
  <c r="K64" i="150"/>
  <c r="L69" i="150"/>
  <c r="L70" i="150"/>
  <c r="K80" i="150"/>
  <c r="L85" i="150"/>
  <c r="L86" i="150"/>
  <c r="H106" i="150"/>
  <c r="I112" i="150"/>
  <c r="M11" i="151"/>
  <c r="I24" i="151"/>
  <c r="I37" i="151"/>
  <c r="M43" i="151"/>
  <c r="I56" i="151"/>
  <c r="K64" i="151"/>
  <c r="L69" i="151"/>
  <c r="K80" i="151"/>
  <c r="L85" i="151"/>
  <c r="J101" i="151"/>
  <c r="M104" i="151"/>
  <c r="I107" i="151"/>
  <c r="J111" i="151"/>
  <c r="F86" i="252"/>
  <c r="P18" i="152"/>
  <c r="M25" i="152"/>
  <c r="M38" i="152"/>
  <c r="I40" i="152"/>
  <c r="P50" i="152"/>
  <c r="M57" i="152"/>
  <c r="M59" i="152"/>
  <c r="J67" i="152"/>
  <c r="I71" i="152"/>
  <c r="K72" i="152"/>
  <c r="K81" i="152"/>
  <c r="L86" i="152"/>
  <c r="M91" i="152"/>
  <c r="P94" i="152"/>
  <c r="M104" i="152"/>
  <c r="E28" i="267"/>
  <c r="D28" i="267"/>
  <c r="E44" i="267"/>
  <c r="D44" i="267"/>
  <c r="E60" i="267"/>
  <c r="D60" i="267"/>
  <c r="E14" i="283"/>
  <c r="I24" i="283"/>
  <c r="D24" i="283" s="1"/>
  <c r="B24" i="283" s="1"/>
  <c r="E30" i="283"/>
  <c r="I40" i="283"/>
  <c r="D40" i="283" s="1"/>
  <c r="B40" i="283" s="1"/>
  <c r="E46" i="283"/>
  <c r="I56" i="283"/>
  <c r="D56" i="283" s="1"/>
  <c r="B56" i="283" s="1"/>
  <c r="E62" i="283"/>
  <c r="R13" i="161"/>
  <c r="P30" i="161"/>
  <c r="N30" i="161"/>
  <c r="N38" i="161"/>
  <c r="O47" i="161"/>
  <c r="P47" i="161"/>
  <c r="P54" i="161"/>
  <c r="O54" i="161"/>
  <c r="N54" i="161"/>
  <c r="R78" i="161"/>
  <c r="L91" i="161"/>
  <c r="L107" i="161"/>
  <c r="D22" i="217"/>
  <c r="H22" i="91"/>
  <c r="H22" i="96" s="1"/>
  <c r="D22" i="96"/>
  <c r="H49" i="91"/>
  <c r="H49" i="217" s="1"/>
  <c r="D49" i="217"/>
  <c r="D49" i="96"/>
  <c r="M19" i="151"/>
  <c r="K19" i="145"/>
  <c r="M19" i="150"/>
  <c r="M32" i="152"/>
  <c r="K32" i="145"/>
  <c r="I46" i="151"/>
  <c r="H46" i="150"/>
  <c r="H46" i="151"/>
  <c r="I65" i="149"/>
  <c r="H65" i="147"/>
  <c r="G65" i="145"/>
  <c r="I65" i="152"/>
  <c r="H65" i="152"/>
  <c r="P65" i="152" s="1"/>
  <c r="I65" i="151"/>
  <c r="I65" i="150"/>
  <c r="I65" i="147"/>
  <c r="M72" i="149"/>
  <c r="M72" i="150"/>
  <c r="M72" i="147"/>
  <c r="K72" i="145"/>
  <c r="I81" i="149"/>
  <c r="H81" i="147"/>
  <c r="G81" i="145"/>
  <c r="I81" i="152"/>
  <c r="H81" i="152"/>
  <c r="P81" i="152" s="1"/>
  <c r="I81" i="151"/>
  <c r="I81" i="150"/>
  <c r="I81" i="147"/>
  <c r="M88" i="149"/>
  <c r="M88" i="150"/>
  <c r="M88" i="147"/>
  <c r="K88" i="145"/>
  <c r="K94" i="148"/>
  <c r="I94" i="145"/>
  <c r="K95" i="150"/>
  <c r="I95" i="145"/>
  <c r="K95" i="151"/>
  <c r="J99" i="145"/>
  <c r="L99" i="152"/>
  <c r="M100" i="149"/>
  <c r="K100" i="145"/>
  <c r="M100" i="147"/>
  <c r="M100" i="146"/>
  <c r="I112" i="151"/>
  <c r="G112" i="145"/>
  <c r="H112" i="151"/>
  <c r="I13" i="146"/>
  <c r="M17" i="146"/>
  <c r="P22" i="146"/>
  <c r="P54" i="146"/>
  <c r="K64" i="146"/>
  <c r="J67" i="146"/>
  <c r="P77" i="146"/>
  <c r="L80" i="146"/>
  <c r="M88" i="146"/>
  <c r="K94" i="146"/>
  <c r="P105" i="146"/>
  <c r="K67" i="147"/>
  <c r="K83" i="147"/>
  <c r="L99" i="147"/>
  <c r="F86" i="250"/>
  <c r="J68" i="148"/>
  <c r="I70" i="148"/>
  <c r="M72" i="148"/>
  <c r="J84" i="148"/>
  <c r="I86" i="148"/>
  <c r="M88" i="148"/>
  <c r="L99" i="148"/>
  <c r="I38" i="149"/>
  <c r="M46" i="149"/>
  <c r="J67" i="149"/>
  <c r="H70" i="149"/>
  <c r="J83" i="149"/>
  <c r="H86" i="149"/>
  <c r="M9" i="150"/>
  <c r="H22" i="150"/>
  <c r="L64" i="150"/>
  <c r="L80" i="150"/>
  <c r="I106" i="150"/>
  <c r="H108" i="150"/>
  <c r="J112" i="150"/>
  <c r="H22" i="151"/>
  <c r="M24" i="151"/>
  <c r="M33" i="151"/>
  <c r="H35" i="151"/>
  <c r="L62" i="151"/>
  <c r="L64" i="151"/>
  <c r="J67" i="151"/>
  <c r="L78" i="151"/>
  <c r="L80" i="151"/>
  <c r="J83" i="151"/>
  <c r="L94" i="151"/>
  <c r="H101" i="151"/>
  <c r="P16" i="152"/>
  <c r="M35" i="152"/>
  <c r="I46" i="152"/>
  <c r="H48" i="152"/>
  <c r="L59" i="152"/>
  <c r="J62" i="152"/>
  <c r="P79" i="152"/>
  <c r="L91" i="152"/>
  <c r="P97" i="152"/>
  <c r="I106" i="152"/>
  <c r="P110" i="152"/>
  <c r="I15" i="267"/>
  <c r="F14" i="267"/>
  <c r="E24" i="283"/>
  <c r="E40" i="283"/>
  <c r="E56" i="283"/>
  <c r="L25" i="161"/>
  <c r="M25" i="161"/>
  <c r="Q30" i="161"/>
  <c r="P38" i="161"/>
  <c r="O38" i="161"/>
  <c r="R71" i="161"/>
  <c r="Q71" i="161"/>
  <c r="O71" i="161"/>
  <c r="I14" i="91"/>
  <c r="I14" i="217" s="1"/>
  <c r="E14" i="217"/>
  <c r="D14" i="91"/>
  <c r="J27" i="96"/>
  <c r="J27" i="217"/>
  <c r="M99" i="161"/>
  <c r="L99" i="161"/>
  <c r="H104" i="91"/>
  <c r="H104" i="217" s="1"/>
  <c r="L104" i="91"/>
  <c r="D104" i="217"/>
  <c r="I35" i="150"/>
  <c r="H35" i="149"/>
  <c r="H35" i="150"/>
  <c r="H35" i="146"/>
  <c r="P35" i="146" s="1"/>
  <c r="I37" i="149"/>
  <c r="G37" i="145"/>
  <c r="H37" i="151"/>
  <c r="G48" i="145"/>
  <c r="M58" i="152"/>
  <c r="M58" i="149"/>
  <c r="M58" i="147"/>
  <c r="K58" i="145"/>
  <c r="M58" i="151"/>
  <c r="M59" i="151"/>
  <c r="M59" i="148"/>
  <c r="J61" i="145"/>
  <c r="L61" i="152"/>
  <c r="K62" i="148"/>
  <c r="I62" i="145"/>
  <c r="J65" i="152"/>
  <c r="H65" i="145"/>
  <c r="I68" i="151"/>
  <c r="I68" i="149"/>
  <c r="I68" i="148"/>
  <c r="G68" i="145"/>
  <c r="K68" i="145"/>
  <c r="M74" i="152"/>
  <c r="M74" i="149"/>
  <c r="M74" i="147"/>
  <c r="K74" i="145"/>
  <c r="M74" i="151"/>
  <c r="M75" i="151"/>
  <c r="M75" i="148"/>
  <c r="J77" i="145"/>
  <c r="L77" i="152"/>
  <c r="K78" i="148"/>
  <c r="K78" i="146"/>
  <c r="I78" i="145"/>
  <c r="J81" i="152"/>
  <c r="H81" i="145"/>
  <c r="I84" i="151"/>
  <c r="I84" i="149"/>
  <c r="I84" i="148"/>
  <c r="G84" i="145"/>
  <c r="K84" i="145"/>
  <c r="K86" i="145"/>
  <c r="M90" i="152"/>
  <c r="M90" i="149"/>
  <c r="K90" i="145"/>
  <c r="M90" i="151"/>
  <c r="M91" i="151"/>
  <c r="M91" i="148"/>
  <c r="J94" i="145"/>
  <c r="L94" i="146"/>
  <c r="L95" i="152"/>
  <c r="J95" i="145"/>
  <c r="L95" i="151"/>
  <c r="K99" i="145"/>
  <c r="M99" i="151"/>
  <c r="M99" i="148"/>
  <c r="H107" i="152"/>
  <c r="P107" i="152" s="1"/>
  <c r="I107" i="149"/>
  <c r="F107" i="252"/>
  <c r="H107" i="149"/>
  <c r="G107" i="145"/>
  <c r="I108" i="151"/>
  <c r="I108" i="152"/>
  <c r="I108" i="149"/>
  <c r="I108" i="148"/>
  <c r="J112" i="148"/>
  <c r="J112" i="147"/>
  <c r="J112" i="146"/>
  <c r="H112" i="145"/>
  <c r="P17" i="146"/>
  <c r="I22" i="146"/>
  <c r="H24" i="146"/>
  <c r="P24" i="146" s="1"/>
  <c r="I35" i="146"/>
  <c r="H37" i="146"/>
  <c r="P37" i="146" s="1"/>
  <c r="P49" i="146"/>
  <c r="P56" i="146"/>
  <c r="L78" i="146"/>
  <c r="H86" i="146"/>
  <c r="P86" i="146" s="1"/>
  <c r="H111" i="146"/>
  <c r="P111" i="146" s="1"/>
  <c r="H112" i="146"/>
  <c r="P112" i="146" s="1"/>
  <c r="J68" i="147"/>
  <c r="J84" i="147"/>
  <c r="M99" i="147"/>
  <c r="H101" i="148"/>
  <c r="I107" i="148"/>
  <c r="I51" i="149"/>
  <c r="K67" i="149"/>
  <c r="I70" i="149"/>
  <c r="K83" i="149"/>
  <c r="I86" i="149"/>
  <c r="I22" i="150"/>
  <c r="I46" i="150"/>
  <c r="J67" i="150"/>
  <c r="J106" i="150"/>
  <c r="I22" i="151"/>
  <c r="I35" i="151"/>
  <c r="L59" i="151"/>
  <c r="L75" i="151"/>
  <c r="L91" i="151"/>
  <c r="J106" i="151"/>
  <c r="H22" i="152"/>
  <c r="P22" i="152" s="1"/>
  <c r="P26" i="152"/>
  <c r="M33" i="152"/>
  <c r="H35" i="152"/>
  <c r="P35" i="152" s="1"/>
  <c r="I37" i="152"/>
  <c r="M46" i="152"/>
  <c r="I48" i="152"/>
  <c r="P58" i="152"/>
  <c r="J84" i="152"/>
  <c r="P90" i="152"/>
  <c r="K95" i="152"/>
  <c r="J106" i="152"/>
  <c r="P113" i="152"/>
  <c r="L14" i="267"/>
  <c r="L15" i="267" s="1"/>
  <c r="J15" i="267"/>
  <c r="E30" i="267"/>
  <c r="D30" i="267"/>
  <c r="E46" i="267"/>
  <c r="D46" i="267"/>
  <c r="E62" i="267"/>
  <c r="D62" i="267"/>
  <c r="I12" i="283"/>
  <c r="D12" i="283" s="1"/>
  <c r="B12" i="283" s="1"/>
  <c r="E18" i="283"/>
  <c r="B18" i="283"/>
  <c r="I28" i="283"/>
  <c r="D28" i="283" s="1"/>
  <c r="B28" i="283" s="1"/>
  <c r="E34" i="283"/>
  <c r="B34" i="283"/>
  <c r="I44" i="283"/>
  <c r="D44" i="283" s="1"/>
  <c r="B44" i="283" s="1"/>
  <c r="E50" i="283"/>
  <c r="B50" i="283"/>
  <c r="I60" i="283"/>
  <c r="D60" i="283" s="1"/>
  <c r="B60" i="283" s="1"/>
  <c r="R16" i="161"/>
  <c r="P46" i="161"/>
  <c r="O46" i="161"/>
  <c r="N46" i="161"/>
  <c r="O86" i="161"/>
  <c r="P86" i="161"/>
  <c r="P104" i="161"/>
  <c r="L115" i="161"/>
  <c r="Q60" i="270"/>
  <c r="H11" i="146"/>
  <c r="P11" i="146" s="1"/>
  <c r="I13" i="149"/>
  <c r="G13" i="145"/>
  <c r="K17" i="145"/>
  <c r="I24" i="150"/>
  <c r="I24" i="149"/>
  <c r="H24" i="149"/>
  <c r="G24" i="145"/>
  <c r="M35" i="151"/>
  <c r="K35" i="145"/>
  <c r="M35" i="150"/>
  <c r="G46" i="145"/>
  <c r="M48" i="152"/>
  <c r="K48" i="145"/>
  <c r="M61" i="151"/>
  <c r="K61" i="145"/>
  <c r="M61" i="149"/>
  <c r="K64" i="148"/>
  <c r="I64" i="145"/>
  <c r="K65" i="150"/>
  <c r="K65" i="151"/>
  <c r="K65" i="146"/>
  <c r="M77" i="151"/>
  <c r="K77" i="145"/>
  <c r="M77" i="149"/>
  <c r="K80" i="148"/>
  <c r="I80" i="145"/>
  <c r="K81" i="150"/>
  <c r="K81" i="151"/>
  <c r="J83" i="146"/>
  <c r="H83" i="145"/>
  <c r="M93" i="151"/>
  <c r="K93" i="145"/>
  <c r="M93" i="149"/>
  <c r="K94" i="145"/>
  <c r="M94" i="149"/>
  <c r="M94" i="150"/>
  <c r="I101" i="149"/>
  <c r="F101" i="252"/>
  <c r="H101" i="149"/>
  <c r="H101" i="147"/>
  <c r="G101" i="145"/>
  <c r="I101" i="147"/>
  <c r="H101" i="146"/>
  <c r="P101" i="146" s="1"/>
  <c r="G106" i="145"/>
  <c r="I106" i="151"/>
  <c r="H106" i="151"/>
  <c r="I106" i="148"/>
  <c r="H106" i="148"/>
  <c r="H106" i="146"/>
  <c r="P106" i="146" s="1"/>
  <c r="G111" i="145"/>
  <c r="I111" i="149"/>
  <c r="I111" i="150"/>
  <c r="H111" i="150"/>
  <c r="M9" i="146"/>
  <c r="P14" i="146"/>
  <c r="I24" i="146"/>
  <c r="M35" i="146"/>
  <c r="I37" i="146"/>
  <c r="H46" i="146"/>
  <c r="P46" i="146" s="1"/>
  <c r="M61" i="146"/>
  <c r="P62" i="146"/>
  <c r="L77" i="146"/>
  <c r="P80" i="146"/>
  <c r="I86" i="146"/>
  <c r="H87" i="146"/>
  <c r="P87" i="146" s="1"/>
  <c r="P89" i="146"/>
  <c r="M90" i="146"/>
  <c r="I111" i="146"/>
  <c r="I112" i="146"/>
  <c r="H68" i="148"/>
  <c r="H71" i="148"/>
  <c r="H84" i="148"/>
  <c r="H87" i="148"/>
  <c r="I101" i="148"/>
  <c r="K62" i="149"/>
  <c r="K78" i="149"/>
  <c r="K94" i="149"/>
  <c r="L99" i="149"/>
  <c r="M48" i="150"/>
  <c r="H65" i="150"/>
  <c r="H68" i="150"/>
  <c r="H81" i="150"/>
  <c r="H84" i="150"/>
  <c r="L95" i="150"/>
  <c r="H101" i="150"/>
  <c r="M22" i="151"/>
  <c r="J112" i="151"/>
  <c r="M11" i="152"/>
  <c r="H13" i="152"/>
  <c r="P13" i="152" s="1"/>
  <c r="I22" i="152"/>
  <c r="H24" i="152"/>
  <c r="P24" i="152" s="1"/>
  <c r="P45" i="152"/>
  <c r="P56" i="152"/>
  <c r="M72" i="152"/>
  <c r="K80" i="152"/>
  <c r="P85" i="152"/>
  <c r="H101" i="152"/>
  <c r="P101" i="152" s="1"/>
  <c r="P102" i="152"/>
  <c r="H106" i="152"/>
  <c r="P106" i="152" s="1"/>
  <c r="H108" i="152"/>
  <c r="P108" i="152" s="1"/>
  <c r="I13" i="267"/>
  <c r="F12" i="267"/>
  <c r="E12" i="283"/>
  <c r="I22" i="283"/>
  <c r="D22" i="283" s="1"/>
  <c r="E28" i="283"/>
  <c r="I38" i="283"/>
  <c r="D38" i="283" s="1"/>
  <c r="B38" i="283" s="1"/>
  <c r="E44" i="283"/>
  <c r="I54" i="283"/>
  <c r="D54" i="283" s="1"/>
  <c r="B54" i="283" s="1"/>
  <c r="E60" i="283"/>
  <c r="O63" i="161"/>
  <c r="P63" i="161"/>
  <c r="L66" i="161"/>
  <c r="M66" i="161"/>
  <c r="R85" i="161"/>
  <c r="Q85" i="161"/>
  <c r="L88" i="161"/>
  <c r="M88" i="161"/>
  <c r="H65" i="91"/>
  <c r="D65" i="96"/>
  <c r="L65" i="91"/>
  <c r="D65" i="217"/>
  <c r="K11" i="145"/>
  <c r="M24" i="152"/>
  <c r="M24" i="150"/>
  <c r="K24" i="145"/>
  <c r="M24" i="149"/>
  <c r="K46" i="145"/>
  <c r="I51" i="150"/>
  <c r="H51" i="149"/>
  <c r="H51" i="150"/>
  <c r="H51" i="146"/>
  <c r="P51" i="146" s="1"/>
  <c r="I53" i="149"/>
  <c r="G53" i="145"/>
  <c r="H53" i="151"/>
  <c r="L64" i="147"/>
  <c r="J64" i="145"/>
  <c r="K67" i="150"/>
  <c r="I67" i="145"/>
  <c r="I70" i="152"/>
  <c r="I70" i="151"/>
  <c r="G70" i="145"/>
  <c r="H70" i="147"/>
  <c r="I71" i="149"/>
  <c r="I71" i="150"/>
  <c r="H71" i="152"/>
  <c r="P71" i="152" s="1"/>
  <c r="H71" i="150"/>
  <c r="K71" i="145"/>
  <c r="J71" i="145"/>
  <c r="L80" i="147"/>
  <c r="J80" i="145"/>
  <c r="K83" i="150"/>
  <c r="I83" i="145"/>
  <c r="K83" i="146"/>
  <c r="I86" i="152"/>
  <c r="I86" i="151"/>
  <c r="G86" i="145"/>
  <c r="H86" i="147"/>
  <c r="I87" i="149"/>
  <c r="I87" i="150"/>
  <c r="H87" i="152"/>
  <c r="P87" i="152" s="1"/>
  <c r="H87" i="150"/>
  <c r="K87" i="145"/>
  <c r="J87" i="145"/>
  <c r="H101" i="145"/>
  <c r="J101" i="150"/>
  <c r="J106" i="148"/>
  <c r="H106" i="145"/>
  <c r="H111" i="145"/>
  <c r="J111" i="150"/>
  <c r="P9" i="146"/>
  <c r="P16" i="146"/>
  <c r="P29" i="146"/>
  <c r="P41" i="146"/>
  <c r="I46" i="146"/>
  <c r="H48" i="146"/>
  <c r="P48" i="146" s="1"/>
  <c r="H70" i="146"/>
  <c r="P70" i="146" s="1"/>
  <c r="P72" i="146"/>
  <c r="I101" i="146"/>
  <c r="H107" i="146"/>
  <c r="P107" i="146" s="1"/>
  <c r="J111" i="146"/>
  <c r="P113" i="146"/>
  <c r="J62" i="147"/>
  <c r="H68" i="147"/>
  <c r="H71" i="147"/>
  <c r="J78" i="147"/>
  <c r="H84" i="147"/>
  <c r="H87" i="147"/>
  <c r="J106" i="147"/>
  <c r="L61" i="148"/>
  <c r="L64" i="148"/>
  <c r="L77" i="148"/>
  <c r="L80" i="148"/>
  <c r="J101" i="148"/>
  <c r="M11" i="149"/>
  <c r="H13" i="149"/>
  <c r="H22" i="149"/>
  <c r="L62" i="149"/>
  <c r="L78" i="149"/>
  <c r="L94" i="149"/>
  <c r="M99" i="149"/>
  <c r="L61" i="150"/>
  <c r="L62" i="150"/>
  <c r="L77" i="150"/>
  <c r="L78" i="150"/>
  <c r="L94" i="150"/>
  <c r="M100" i="150"/>
  <c r="I101" i="150"/>
  <c r="I53" i="151"/>
  <c r="L61" i="151"/>
  <c r="L77" i="151"/>
  <c r="M94" i="151"/>
  <c r="H11" i="152"/>
  <c r="P11" i="152" s="1"/>
  <c r="I13" i="152"/>
  <c r="M22" i="152"/>
  <c r="I24" i="152"/>
  <c r="P34" i="152"/>
  <c r="P43" i="152"/>
  <c r="K65" i="152"/>
  <c r="H68" i="152"/>
  <c r="P68" i="152" s="1"/>
  <c r="M75" i="152"/>
  <c r="L80" i="152"/>
  <c r="J83" i="152"/>
  <c r="I87" i="152"/>
  <c r="P103" i="152"/>
  <c r="L12" i="267"/>
  <c r="L13" i="267" s="1"/>
  <c r="J13" i="267"/>
  <c r="E20" i="267"/>
  <c r="D20" i="267"/>
  <c r="E36" i="267"/>
  <c r="D36" i="267"/>
  <c r="E52" i="267"/>
  <c r="D52" i="267"/>
  <c r="E68" i="267"/>
  <c r="D68" i="267"/>
  <c r="E22" i="283"/>
  <c r="B22" i="283"/>
  <c r="E38" i="283"/>
  <c r="E54" i="283"/>
  <c r="L75" i="161"/>
  <c r="L80" i="161"/>
  <c r="M80" i="161"/>
  <c r="G44" i="217"/>
  <c r="B44" i="161"/>
  <c r="G44" i="96"/>
  <c r="H73" i="136"/>
  <c r="P73" i="136" s="1"/>
  <c r="I76" i="136"/>
  <c r="I92" i="136"/>
  <c r="H80" i="137"/>
  <c r="H84" i="137"/>
  <c r="H92" i="137"/>
  <c r="H96" i="137"/>
  <c r="H100" i="137"/>
  <c r="H104" i="137"/>
  <c r="H108" i="137"/>
  <c r="M83" i="138"/>
  <c r="I61" i="140"/>
  <c r="I69" i="140"/>
  <c r="I77" i="140"/>
  <c r="I85" i="140"/>
  <c r="O13" i="155"/>
  <c r="O21" i="155"/>
  <c r="O29" i="155"/>
  <c r="O37" i="155"/>
  <c r="O45" i="155"/>
  <c r="M48" i="155"/>
  <c r="AB61" i="156"/>
  <c r="AB69" i="156"/>
  <c r="AB77" i="156"/>
  <c r="AB85" i="156"/>
  <c r="AB93" i="156"/>
  <c r="J54" i="266"/>
  <c r="AB101" i="156"/>
  <c r="C62" i="266"/>
  <c r="J62" i="266"/>
  <c r="AB109" i="156"/>
  <c r="E31" i="289"/>
  <c r="E39" i="289"/>
  <c r="T66" i="289"/>
  <c r="S66" i="289"/>
  <c r="C68" i="289"/>
  <c r="U68" i="289" s="1"/>
  <c r="T74" i="289"/>
  <c r="S74" i="289"/>
  <c r="P75" i="289"/>
  <c r="K75" i="289" s="1"/>
  <c r="T75" i="289" s="1"/>
  <c r="C76" i="289"/>
  <c r="U76" i="289" s="1"/>
  <c r="S82" i="289"/>
  <c r="C84" i="289"/>
  <c r="U84" i="289" s="1"/>
  <c r="T90" i="289"/>
  <c r="S90" i="289"/>
  <c r="P91" i="289"/>
  <c r="K91" i="289" s="1"/>
  <c r="C92" i="289"/>
  <c r="U92" i="289" s="1"/>
  <c r="S98" i="289"/>
  <c r="C100" i="289"/>
  <c r="U100" i="289" s="1"/>
  <c r="T106" i="289"/>
  <c r="S106" i="289"/>
  <c r="P107" i="289"/>
  <c r="K107" i="289" s="1"/>
  <c r="T107" i="289" s="1"/>
  <c r="C108" i="289"/>
  <c r="U108" i="289" s="1"/>
  <c r="T114" i="289"/>
  <c r="S114" i="289"/>
  <c r="C116" i="289"/>
  <c r="U116" i="289" s="1"/>
  <c r="U58" i="211"/>
  <c r="U57" i="211" s="1"/>
  <c r="U56" i="211" s="1"/>
  <c r="U55" i="211" s="1"/>
  <c r="U54" i="211" s="1"/>
  <c r="U53" i="211" s="1"/>
  <c r="U52" i="211" s="1"/>
  <c r="U51" i="211" s="1"/>
  <c r="U50" i="211" s="1"/>
  <c r="U49" i="211" s="1"/>
  <c r="U48" i="211" s="1"/>
  <c r="L12" i="266"/>
  <c r="E61" i="289"/>
  <c r="S61" i="289"/>
  <c r="O61" i="85"/>
  <c r="G11" i="145"/>
  <c r="I14" i="151"/>
  <c r="H14" i="150"/>
  <c r="H14" i="151"/>
  <c r="H27" i="146"/>
  <c r="P27" i="146" s="1"/>
  <c r="I29" i="149"/>
  <c r="G29" i="145"/>
  <c r="K33" i="145"/>
  <c r="I40" i="150"/>
  <c r="I40" i="149"/>
  <c r="H40" i="149"/>
  <c r="G40" i="145"/>
  <c r="M51" i="151"/>
  <c r="K51" i="145"/>
  <c r="M51" i="150"/>
  <c r="J62" i="145"/>
  <c r="M64" i="149"/>
  <c r="M64" i="152"/>
  <c r="M64" i="150"/>
  <c r="M64" i="147"/>
  <c r="K64" i="145"/>
  <c r="L67" i="152"/>
  <c r="J67" i="145"/>
  <c r="H70" i="145"/>
  <c r="J70" i="146"/>
  <c r="I73" i="149"/>
  <c r="H73" i="147"/>
  <c r="G73" i="145"/>
  <c r="I73" i="151"/>
  <c r="I73" i="146"/>
  <c r="I73" i="150"/>
  <c r="I73" i="147"/>
  <c r="M80" i="149"/>
  <c r="M80" i="152"/>
  <c r="M80" i="150"/>
  <c r="M80" i="147"/>
  <c r="K80" i="145"/>
  <c r="L83" i="152"/>
  <c r="J83" i="145"/>
  <c r="H86" i="145"/>
  <c r="I89" i="149"/>
  <c r="H89" i="147"/>
  <c r="G89" i="145"/>
  <c r="I89" i="151"/>
  <c r="I89" i="150"/>
  <c r="I89" i="147"/>
  <c r="I96" i="151"/>
  <c r="G96" i="145"/>
  <c r="H96" i="151"/>
  <c r="I96" i="146"/>
  <c r="K101" i="150"/>
  <c r="I101" i="145"/>
  <c r="J105" i="152"/>
  <c r="H105" i="145"/>
  <c r="K106" i="148"/>
  <c r="I106" i="145"/>
  <c r="K106" i="149"/>
  <c r="K110" i="148"/>
  <c r="I110" i="145"/>
  <c r="K110" i="146"/>
  <c r="K111" i="150"/>
  <c r="I111" i="145"/>
  <c r="K111" i="151"/>
  <c r="J115" i="145"/>
  <c r="L115" i="152"/>
  <c r="I16" i="146"/>
  <c r="M27" i="146"/>
  <c r="I29" i="146"/>
  <c r="M33" i="146"/>
  <c r="H38" i="146"/>
  <c r="P38" i="146" s="1"/>
  <c r="I48" i="146"/>
  <c r="J62" i="146"/>
  <c r="M64" i="146"/>
  <c r="H65" i="146"/>
  <c r="P65" i="146" s="1"/>
  <c r="I70" i="146"/>
  <c r="I78" i="146"/>
  <c r="P82" i="146"/>
  <c r="M83" i="146"/>
  <c r="J92" i="146"/>
  <c r="K95" i="146"/>
  <c r="J105" i="146"/>
  <c r="I106" i="146"/>
  <c r="I107" i="146"/>
  <c r="K59" i="147"/>
  <c r="K62" i="147"/>
  <c r="I68" i="147"/>
  <c r="I71" i="147"/>
  <c r="K75" i="147"/>
  <c r="K78" i="147"/>
  <c r="I84" i="147"/>
  <c r="I87" i="147"/>
  <c r="L91" i="147"/>
  <c r="M105" i="147"/>
  <c r="K106" i="147"/>
  <c r="K110" i="147"/>
  <c r="L59" i="148"/>
  <c r="J60" i="148"/>
  <c r="M61" i="148"/>
  <c r="I62" i="148"/>
  <c r="M64" i="148"/>
  <c r="L75" i="148"/>
  <c r="J76" i="148"/>
  <c r="M77" i="148"/>
  <c r="I78" i="148"/>
  <c r="M80" i="148"/>
  <c r="L91" i="148"/>
  <c r="M93" i="148"/>
  <c r="K95" i="148"/>
  <c r="K101" i="148"/>
  <c r="K111" i="148"/>
  <c r="H11" i="149"/>
  <c r="I22" i="149"/>
  <c r="M30" i="149"/>
  <c r="I32" i="149"/>
  <c r="I45" i="149"/>
  <c r="I54" i="149"/>
  <c r="J59" i="149"/>
  <c r="H62" i="149"/>
  <c r="K64" i="149"/>
  <c r="H65" i="149"/>
  <c r="J75" i="149"/>
  <c r="H78" i="149"/>
  <c r="K80" i="149"/>
  <c r="H81" i="149"/>
  <c r="J91" i="149"/>
  <c r="H96" i="149"/>
  <c r="J101" i="149"/>
  <c r="K110" i="149"/>
  <c r="H111" i="149"/>
  <c r="I112" i="149"/>
  <c r="L115" i="149"/>
  <c r="M25" i="150"/>
  <c r="I27" i="150"/>
  <c r="H38" i="150"/>
  <c r="M57" i="150"/>
  <c r="M58" i="150"/>
  <c r="M61" i="150"/>
  <c r="L72" i="150"/>
  <c r="M74" i="150"/>
  <c r="M77" i="150"/>
  <c r="L88" i="150"/>
  <c r="M90" i="150"/>
  <c r="M93" i="150"/>
  <c r="L111" i="150"/>
  <c r="M17" i="151"/>
  <c r="H19" i="151"/>
  <c r="H38" i="151"/>
  <c r="M40" i="151"/>
  <c r="M49" i="151"/>
  <c r="H51" i="151"/>
  <c r="J59" i="151"/>
  <c r="J65" i="151"/>
  <c r="K67" i="151"/>
  <c r="H68" i="151"/>
  <c r="L70" i="151"/>
  <c r="L72" i="151"/>
  <c r="J75" i="151"/>
  <c r="J81" i="151"/>
  <c r="K83" i="151"/>
  <c r="H84" i="151"/>
  <c r="L86" i="151"/>
  <c r="L88" i="151"/>
  <c r="J91" i="151"/>
  <c r="H108" i="151"/>
  <c r="L110" i="151"/>
  <c r="F96" i="252"/>
  <c r="M19" i="152"/>
  <c r="H21" i="152"/>
  <c r="P21" i="152" s="1"/>
  <c r="H32" i="152"/>
  <c r="P32" i="152" s="1"/>
  <c r="M51" i="152"/>
  <c r="H53" i="152"/>
  <c r="P53" i="152" s="1"/>
  <c r="H63" i="152"/>
  <c r="P63" i="152" s="1"/>
  <c r="I68" i="152"/>
  <c r="J78" i="152"/>
  <c r="L88" i="152"/>
  <c r="D10" i="283"/>
  <c r="E16" i="283"/>
  <c r="B16" i="283"/>
  <c r="D26" i="283"/>
  <c r="B26" i="283" s="1"/>
  <c r="E32" i="283"/>
  <c r="B32" i="283"/>
  <c r="I42" i="283"/>
  <c r="D42" i="283" s="1"/>
  <c r="B42" i="283" s="1"/>
  <c r="E48" i="283"/>
  <c r="B48" i="283"/>
  <c r="I58" i="283"/>
  <c r="D58" i="283" s="1"/>
  <c r="B58" i="283" s="1"/>
  <c r="E64" i="283"/>
  <c r="O15" i="161"/>
  <c r="P15" i="161"/>
  <c r="L18" i="161"/>
  <c r="M18" i="161"/>
  <c r="P22" i="161"/>
  <c r="O23" i="161"/>
  <c r="P23" i="161"/>
  <c r="N31" i="161"/>
  <c r="Q62" i="161"/>
  <c r="P62" i="161"/>
  <c r="R76" i="161"/>
  <c r="R87" i="161"/>
  <c r="Q87" i="161"/>
  <c r="O62" i="270"/>
  <c r="J97" i="91"/>
  <c r="J97" i="217" s="1"/>
  <c r="F97" i="217"/>
  <c r="N97" i="91"/>
  <c r="F97" i="96"/>
  <c r="O10" i="155"/>
  <c r="L19" i="155"/>
  <c r="N24" i="155"/>
  <c r="L27" i="155"/>
  <c r="L35" i="155"/>
  <c r="L43" i="155"/>
  <c r="L51" i="155"/>
  <c r="O67" i="155"/>
  <c r="O75" i="155"/>
  <c r="O83" i="155"/>
  <c r="M93" i="155"/>
  <c r="M101" i="155"/>
  <c r="M109" i="155"/>
  <c r="AB112" i="156"/>
  <c r="N64" i="289"/>
  <c r="K64" i="289" s="1"/>
  <c r="T64" i="289" s="1"/>
  <c r="S69" i="289"/>
  <c r="T69" i="289"/>
  <c r="C71" i="289"/>
  <c r="U71" i="289" s="1"/>
  <c r="S77" i="289"/>
  <c r="N80" i="289"/>
  <c r="K80" i="289" s="1"/>
  <c r="T80" i="289" s="1"/>
  <c r="S85" i="289"/>
  <c r="C87" i="289"/>
  <c r="U87" i="289" s="1"/>
  <c r="S93" i="289"/>
  <c r="T93" i="289"/>
  <c r="C95" i="289"/>
  <c r="N96" i="289"/>
  <c r="K96" i="289" s="1"/>
  <c r="T96" i="289" s="1"/>
  <c r="S101" i="289"/>
  <c r="T101" i="289"/>
  <c r="C103" i="289"/>
  <c r="U103" i="289" s="1"/>
  <c r="S109" i="289"/>
  <c r="N112" i="289"/>
  <c r="K112" i="289" s="1"/>
  <c r="T112" i="289" s="1"/>
  <c r="V58" i="211"/>
  <c r="V57" i="211" s="1"/>
  <c r="V56" i="211" s="1"/>
  <c r="V55" i="211" s="1"/>
  <c r="V54" i="211" s="1"/>
  <c r="V53" i="211" s="1"/>
  <c r="V52" i="211" s="1"/>
  <c r="V51" i="211" s="1"/>
  <c r="V50" i="211" s="1"/>
  <c r="V49" i="211" s="1"/>
  <c r="V48" i="211" s="1"/>
  <c r="V47" i="211" s="1"/>
  <c r="V46" i="211" s="1"/>
  <c r="V45" i="211" s="1"/>
  <c r="V44" i="211" s="1"/>
  <c r="V43" i="211" s="1"/>
  <c r="V42" i="211" s="1"/>
  <c r="V41" i="211" s="1"/>
  <c r="V40" i="211" s="1"/>
  <c r="V39" i="211" s="1"/>
  <c r="V38" i="211" s="1"/>
  <c r="V37" i="211" s="1"/>
  <c r="V36" i="211" s="1"/>
  <c r="V35" i="211" s="1"/>
  <c r="V34" i="211" s="1"/>
  <c r="V33" i="211" s="1"/>
  <c r="V32" i="211" s="1"/>
  <c r="V31" i="211" s="1"/>
  <c r="V30" i="211" s="1"/>
  <c r="V29" i="211" s="1"/>
  <c r="V28" i="211" s="1"/>
  <c r="V27" i="211" s="1"/>
  <c r="V26" i="211" s="1"/>
  <c r="V25" i="211" s="1"/>
  <c r="V24" i="211" s="1"/>
  <c r="V23" i="211" s="1"/>
  <c r="V22" i="211" s="1"/>
  <c r="V21" i="211" s="1"/>
  <c r="V20" i="211" s="1"/>
  <c r="V19" i="211" s="1"/>
  <c r="V18" i="211" s="1"/>
  <c r="V17" i="211" s="1"/>
  <c r="V16" i="211" s="1"/>
  <c r="V15" i="211" s="1"/>
  <c r="V14" i="211" s="1"/>
  <c r="V13" i="211" s="1"/>
  <c r="V12" i="211" s="1"/>
  <c r="V11" i="211" s="1"/>
  <c r="V10" i="211" s="1"/>
  <c r="L60" i="266"/>
  <c r="E13" i="289"/>
  <c r="E26" i="289"/>
  <c r="F39" i="289"/>
  <c r="E45" i="289"/>
  <c r="E58" i="289"/>
  <c r="O101" i="85"/>
  <c r="K9" i="145"/>
  <c r="I16" i="150"/>
  <c r="G16" i="145"/>
  <c r="G38" i="145"/>
  <c r="M40" i="152"/>
  <c r="M40" i="150"/>
  <c r="K40" i="145"/>
  <c r="M40" i="149"/>
  <c r="G51" i="145"/>
  <c r="I60" i="151"/>
  <c r="I60" i="152"/>
  <c r="H60" i="152"/>
  <c r="P60" i="152" s="1"/>
  <c r="I60" i="149"/>
  <c r="I60" i="148"/>
  <c r="G60" i="145"/>
  <c r="K60" i="145"/>
  <c r="I65" i="145"/>
  <c r="M66" i="152"/>
  <c r="M66" i="149"/>
  <c r="M66" i="147"/>
  <c r="K66" i="145"/>
  <c r="M66" i="151"/>
  <c r="M67" i="151"/>
  <c r="M67" i="148"/>
  <c r="K70" i="148"/>
  <c r="K70" i="146"/>
  <c r="I70" i="145"/>
  <c r="J73" i="152"/>
  <c r="H73" i="145"/>
  <c r="I76" i="151"/>
  <c r="I76" i="152"/>
  <c r="H76" i="152"/>
  <c r="P76" i="152" s="1"/>
  <c r="I76" i="149"/>
  <c r="I76" i="148"/>
  <c r="G76" i="145"/>
  <c r="K76" i="145"/>
  <c r="I81" i="145"/>
  <c r="M82" i="152"/>
  <c r="M82" i="149"/>
  <c r="M82" i="147"/>
  <c r="K82" i="145"/>
  <c r="M82" i="151"/>
  <c r="M83" i="151"/>
  <c r="M83" i="148"/>
  <c r="K86" i="148"/>
  <c r="I86" i="145"/>
  <c r="J89" i="152"/>
  <c r="H89" i="145"/>
  <c r="I92" i="151"/>
  <c r="I92" i="152"/>
  <c r="H92" i="152"/>
  <c r="P92" i="152" s="1"/>
  <c r="I92" i="149"/>
  <c r="I92" i="148"/>
  <c r="G92" i="145"/>
  <c r="J96" i="148"/>
  <c r="J96" i="147"/>
  <c r="H96" i="145"/>
  <c r="H100" i="145"/>
  <c r="J100" i="147"/>
  <c r="J100" i="146"/>
  <c r="I105" i="145"/>
  <c r="K105" i="150"/>
  <c r="K105" i="151"/>
  <c r="L106" i="149"/>
  <c r="L106" i="152"/>
  <c r="J106" i="145"/>
  <c r="L111" i="152"/>
  <c r="J111" i="145"/>
  <c r="L111" i="151"/>
  <c r="I112" i="145"/>
  <c r="K115" i="145"/>
  <c r="M115" i="151"/>
  <c r="M115" i="148"/>
  <c r="M14" i="146"/>
  <c r="P21" i="146"/>
  <c r="P33" i="146"/>
  <c r="I38" i="146"/>
  <c r="H40" i="146"/>
  <c r="P40" i="146" s="1"/>
  <c r="M46" i="146"/>
  <c r="I51" i="146"/>
  <c r="H53" i="146"/>
  <c r="P53" i="146" s="1"/>
  <c r="K62" i="146"/>
  <c r="I65" i="146"/>
  <c r="H73" i="146"/>
  <c r="P73" i="146" s="1"/>
  <c r="L75" i="146"/>
  <c r="J78" i="146"/>
  <c r="H81" i="146"/>
  <c r="P81" i="146" s="1"/>
  <c r="L85" i="146"/>
  <c r="H92" i="146"/>
  <c r="P92" i="146" s="1"/>
  <c r="M93" i="146"/>
  <c r="P94" i="146"/>
  <c r="L95" i="146"/>
  <c r="P102" i="146"/>
  <c r="K105" i="146"/>
  <c r="J106" i="146"/>
  <c r="L59" i="147"/>
  <c r="L61" i="147"/>
  <c r="J65" i="147"/>
  <c r="L75" i="147"/>
  <c r="L77" i="147"/>
  <c r="J81" i="147"/>
  <c r="M91" i="147"/>
  <c r="L95" i="147"/>
  <c r="J101" i="147"/>
  <c r="H106" i="147"/>
  <c r="L106" i="147"/>
  <c r="H107" i="147"/>
  <c r="I108" i="147"/>
  <c r="L110" i="147"/>
  <c r="H111" i="147"/>
  <c r="I112" i="147"/>
  <c r="F81" i="250"/>
  <c r="F89" i="250"/>
  <c r="J62" i="148"/>
  <c r="J78" i="148"/>
  <c r="L95" i="148"/>
  <c r="H96" i="148"/>
  <c r="L111" i="148"/>
  <c r="H112" i="148"/>
  <c r="M9" i="149"/>
  <c r="M32" i="149"/>
  <c r="I35" i="149"/>
  <c r="K59" i="149"/>
  <c r="I62" i="149"/>
  <c r="L64" i="149"/>
  <c r="K75" i="149"/>
  <c r="I78" i="149"/>
  <c r="L80" i="149"/>
  <c r="K91" i="149"/>
  <c r="K101" i="149"/>
  <c r="L110" i="149"/>
  <c r="J112" i="149"/>
  <c r="M115" i="149"/>
  <c r="H13" i="150"/>
  <c r="M27" i="150"/>
  <c r="I30" i="150"/>
  <c r="H45" i="150"/>
  <c r="J59" i="150"/>
  <c r="J91" i="150"/>
  <c r="I96" i="150"/>
  <c r="L106" i="150"/>
  <c r="H107" i="150"/>
  <c r="L110" i="150"/>
  <c r="I19" i="151"/>
  <c r="I38" i="151"/>
  <c r="I51" i="151"/>
  <c r="L67" i="151"/>
  <c r="M72" i="151"/>
  <c r="L83" i="151"/>
  <c r="M88" i="151"/>
  <c r="P10" i="152"/>
  <c r="M17" i="152"/>
  <c r="H19" i="152"/>
  <c r="P19" i="152" s="1"/>
  <c r="I21" i="152"/>
  <c r="M30" i="152"/>
  <c r="H38" i="152"/>
  <c r="P38" i="152" s="1"/>
  <c r="P42" i="152"/>
  <c r="M49" i="152"/>
  <c r="H51" i="152"/>
  <c r="P51" i="152" s="1"/>
  <c r="I53" i="152"/>
  <c r="K59" i="152"/>
  <c r="M61" i="152"/>
  <c r="I63" i="152"/>
  <c r="J68" i="152"/>
  <c r="H70" i="152"/>
  <c r="P70" i="152" s="1"/>
  <c r="P74" i="152"/>
  <c r="K91" i="152"/>
  <c r="E22" i="267"/>
  <c r="D22" i="267"/>
  <c r="E38" i="267"/>
  <c r="D38" i="267"/>
  <c r="E54" i="267"/>
  <c r="D54" i="267"/>
  <c r="E26" i="283"/>
  <c r="E42" i="283"/>
  <c r="E58" i="283"/>
  <c r="O31" i="161"/>
  <c r="P31" i="161"/>
  <c r="R35" i="161"/>
  <c r="Q35" i="161"/>
  <c r="O39" i="161"/>
  <c r="P39" i="161"/>
  <c r="R62" i="161"/>
  <c r="N65" i="161"/>
  <c r="M65" i="161"/>
  <c r="O70" i="161"/>
  <c r="P70" i="161"/>
  <c r="P72" i="161"/>
  <c r="O72" i="161"/>
  <c r="N72" i="161"/>
  <c r="M90" i="161"/>
  <c r="R101" i="161"/>
  <c r="J52" i="270"/>
  <c r="J51" i="270" s="1"/>
  <c r="J50" i="270" s="1"/>
  <c r="J49" i="270" s="1"/>
  <c r="J48" i="270" s="1"/>
  <c r="P62" i="270"/>
  <c r="H74" i="91"/>
  <c r="L74" i="91"/>
  <c r="AD10" i="157"/>
  <c r="AD18" i="157"/>
  <c r="AD26" i="157"/>
  <c r="AD34" i="157"/>
  <c r="AD42" i="157"/>
  <c r="AD50" i="157"/>
  <c r="AD58" i="157"/>
  <c r="AD66" i="157"/>
  <c r="AD74" i="157"/>
  <c r="AD82" i="157"/>
  <c r="AD90" i="157"/>
  <c r="AD98" i="157"/>
  <c r="AD106" i="157"/>
  <c r="AD114" i="157"/>
  <c r="O58" i="211"/>
  <c r="O57" i="211" s="1"/>
  <c r="O56" i="211" s="1"/>
  <c r="O55" i="211" s="1"/>
  <c r="O54" i="211" s="1"/>
  <c r="O53" i="211" s="1"/>
  <c r="O52" i="211" s="1"/>
  <c r="O51" i="211" s="1"/>
  <c r="O50" i="211" s="1"/>
  <c r="O49" i="211" s="1"/>
  <c r="O48" i="211" s="1"/>
  <c r="O47" i="211" s="1"/>
  <c r="O46" i="211" s="1"/>
  <c r="O45" i="211" s="1"/>
  <c r="O44" i="211" s="1"/>
  <c r="O43" i="211" s="1"/>
  <c r="O42" i="211" s="1"/>
  <c r="O41" i="211" s="1"/>
  <c r="O40" i="211" s="1"/>
  <c r="O39" i="211" s="1"/>
  <c r="O38" i="211" s="1"/>
  <c r="O37" i="211" s="1"/>
  <c r="O36" i="211" s="1"/>
  <c r="O35" i="211" s="1"/>
  <c r="O34" i="211" s="1"/>
  <c r="O33" i="211" s="1"/>
  <c r="O32" i="211" s="1"/>
  <c r="O31" i="211" s="1"/>
  <c r="O30" i="211" s="1"/>
  <c r="O29" i="211" s="1"/>
  <c r="O28" i="211" s="1"/>
  <c r="O27" i="211" s="1"/>
  <c r="O26" i="211" s="1"/>
  <c r="O25" i="211" s="1"/>
  <c r="O24" i="211" s="1"/>
  <c r="O23" i="211" s="1"/>
  <c r="O22" i="211" s="1"/>
  <c r="O21" i="211" s="1"/>
  <c r="O20" i="211" s="1"/>
  <c r="O19" i="211" s="1"/>
  <c r="O18" i="211" s="1"/>
  <c r="O17" i="211" s="1"/>
  <c r="O16" i="211" s="1"/>
  <c r="O15" i="211" s="1"/>
  <c r="O14" i="211" s="1"/>
  <c r="O13" i="211" s="1"/>
  <c r="O12" i="211" s="1"/>
  <c r="O11" i="211" s="1"/>
  <c r="O10" i="211" s="1"/>
  <c r="O77" i="85"/>
  <c r="G14" i="145"/>
  <c r="M16" i="152"/>
  <c r="K16" i="145"/>
  <c r="G27" i="145"/>
  <c r="I30" i="151"/>
  <c r="H30" i="150"/>
  <c r="H30" i="151"/>
  <c r="K38" i="145"/>
  <c r="H43" i="146"/>
  <c r="P43" i="146" s="1"/>
  <c r="G45" i="145"/>
  <c r="K49" i="145"/>
  <c r="P52" i="152"/>
  <c r="I56" i="149"/>
  <c r="H56" i="149"/>
  <c r="G56" i="145"/>
  <c r="J65" i="145"/>
  <c r="H68" i="145"/>
  <c r="M69" i="151"/>
  <c r="K69" i="145"/>
  <c r="M69" i="152"/>
  <c r="M69" i="149"/>
  <c r="K72" i="148"/>
  <c r="I72" i="145"/>
  <c r="K73" i="150"/>
  <c r="K73" i="151"/>
  <c r="H75" i="145"/>
  <c r="J75" i="146"/>
  <c r="J81" i="145"/>
  <c r="M85" i="151"/>
  <c r="K85" i="145"/>
  <c r="M85" i="152"/>
  <c r="M85" i="149"/>
  <c r="K88" i="148"/>
  <c r="I88" i="145"/>
  <c r="K89" i="150"/>
  <c r="K89" i="151"/>
  <c r="H92" i="145"/>
  <c r="J92" i="152"/>
  <c r="J92" i="147"/>
  <c r="G95" i="145"/>
  <c r="I95" i="149"/>
  <c r="I95" i="150"/>
  <c r="H95" i="150"/>
  <c r="I100" i="145"/>
  <c r="K100" i="152"/>
  <c r="K100" i="148"/>
  <c r="K100" i="149"/>
  <c r="J105" i="145"/>
  <c r="L105" i="151"/>
  <c r="L105" i="146"/>
  <c r="H107" i="145"/>
  <c r="G108" i="145"/>
  <c r="K110" i="145"/>
  <c r="M110" i="149"/>
  <c r="M110" i="150"/>
  <c r="J112" i="145"/>
  <c r="M19" i="146"/>
  <c r="I21" i="146"/>
  <c r="M25" i="146"/>
  <c r="H30" i="146"/>
  <c r="P30" i="146" s="1"/>
  <c r="I40" i="146"/>
  <c r="M51" i="146"/>
  <c r="I53" i="146"/>
  <c r="M57" i="146"/>
  <c r="M58" i="146"/>
  <c r="J59" i="146"/>
  <c r="J65" i="146"/>
  <c r="M66" i="146"/>
  <c r="I71" i="146"/>
  <c r="M72" i="146"/>
  <c r="M75" i="146"/>
  <c r="I81" i="146"/>
  <c r="M85" i="146"/>
  <c r="K88" i="146"/>
  <c r="J96" i="146"/>
  <c r="M103" i="146"/>
  <c r="P109" i="146"/>
  <c r="M110" i="146"/>
  <c r="M59" i="147"/>
  <c r="M61" i="147"/>
  <c r="K64" i="147"/>
  <c r="K65" i="147"/>
  <c r="I70" i="147"/>
  <c r="M75" i="147"/>
  <c r="M77" i="147"/>
  <c r="K80" i="147"/>
  <c r="K81" i="147"/>
  <c r="I86" i="147"/>
  <c r="I92" i="147"/>
  <c r="M93" i="147"/>
  <c r="K94" i="147"/>
  <c r="K101" i="147"/>
  <c r="J105" i="147"/>
  <c r="I106" i="147"/>
  <c r="I107" i="147"/>
  <c r="M110" i="147"/>
  <c r="I111" i="147"/>
  <c r="L115" i="147"/>
  <c r="F96" i="250"/>
  <c r="F112" i="250"/>
  <c r="H60" i="148"/>
  <c r="H63" i="148"/>
  <c r="J67" i="148"/>
  <c r="H76" i="148"/>
  <c r="H79" i="148"/>
  <c r="J83" i="148"/>
  <c r="H92" i="148"/>
  <c r="H95" i="148"/>
  <c r="I96" i="148"/>
  <c r="L106" i="148"/>
  <c r="H108" i="148"/>
  <c r="H111" i="148"/>
  <c r="I112" i="148"/>
  <c r="L59" i="149"/>
  <c r="J62" i="149"/>
  <c r="J68" i="149"/>
  <c r="K70" i="149"/>
  <c r="H71" i="149"/>
  <c r="L75" i="149"/>
  <c r="J78" i="149"/>
  <c r="J84" i="149"/>
  <c r="K86" i="149"/>
  <c r="H87" i="149"/>
  <c r="L91" i="149"/>
  <c r="J100" i="149"/>
  <c r="H112" i="149"/>
  <c r="I13" i="150"/>
  <c r="M32" i="150"/>
  <c r="I45" i="150"/>
  <c r="H60" i="150"/>
  <c r="H73" i="150"/>
  <c r="H76" i="150"/>
  <c r="H89" i="150"/>
  <c r="H92" i="150"/>
  <c r="J96" i="150"/>
  <c r="J105" i="150"/>
  <c r="I107" i="150"/>
  <c r="H13" i="151"/>
  <c r="H24" i="151"/>
  <c r="H45" i="151"/>
  <c r="H56" i="151"/>
  <c r="H70" i="151"/>
  <c r="I71" i="151"/>
  <c r="H86" i="151"/>
  <c r="I87" i="151"/>
  <c r="J96" i="151"/>
  <c r="H107" i="151"/>
  <c r="I111" i="151"/>
  <c r="F112" i="252"/>
  <c r="M27" i="152"/>
  <c r="H29" i="152"/>
  <c r="P29" i="152" s="1"/>
  <c r="I38" i="152"/>
  <c r="H40" i="152"/>
  <c r="P40" i="152" s="1"/>
  <c r="K64" i="152"/>
  <c r="P69" i="152"/>
  <c r="L69" i="152"/>
  <c r="K86" i="152"/>
  <c r="M88" i="152"/>
  <c r="H89" i="152"/>
  <c r="P89" i="152" s="1"/>
  <c r="M93" i="152"/>
  <c r="M94" i="152"/>
  <c r="G8" i="283"/>
  <c r="D8" i="283" s="1"/>
  <c r="D14" i="283"/>
  <c r="B14" i="283" s="1"/>
  <c r="E20" i="283"/>
  <c r="E36" i="283"/>
  <c r="D46" i="283"/>
  <c r="B46" i="283" s="1"/>
  <c r="E52" i="283"/>
  <c r="B52" i="283"/>
  <c r="D62" i="283"/>
  <c r="B62" i="283" s="1"/>
  <c r="L26" i="161"/>
  <c r="M26" i="161"/>
  <c r="M49" i="161"/>
  <c r="P66" i="171"/>
  <c r="R69" i="161"/>
  <c r="Q69" i="161"/>
  <c r="O87" i="161"/>
  <c r="H58" i="270"/>
  <c r="F22" i="217"/>
  <c r="J22" i="91"/>
  <c r="J22" i="96" s="1"/>
  <c r="D63" i="96"/>
  <c r="L63" i="91"/>
  <c r="H63" i="91"/>
  <c r="O17" i="85"/>
  <c r="O18" i="85"/>
  <c r="O33" i="85"/>
  <c r="O34" i="85"/>
  <c r="O49" i="85"/>
  <c r="O50" i="85"/>
  <c r="K10" i="145"/>
  <c r="K18" i="145"/>
  <c r="K26" i="145"/>
  <c r="K34" i="145"/>
  <c r="K42" i="145"/>
  <c r="K50" i="145"/>
  <c r="H59" i="152"/>
  <c r="P59" i="152" s="1"/>
  <c r="I59" i="149"/>
  <c r="H67" i="152"/>
  <c r="P67" i="152" s="1"/>
  <c r="I67" i="149"/>
  <c r="H75" i="152"/>
  <c r="P75" i="152" s="1"/>
  <c r="I75" i="149"/>
  <c r="H83" i="152"/>
  <c r="P83" i="152" s="1"/>
  <c r="I83" i="149"/>
  <c r="H91" i="152"/>
  <c r="P91" i="152" s="1"/>
  <c r="I91" i="149"/>
  <c r="K95" i="145"/>
  <c r="K102" i="145"/>
  <c r="M102" i="149"/>
  <c r="K111" i="145"/>
  <c r="I12" i="146"/>
  <c r="M15" i="146"/>
  <c r="I20" i="146"/>
  <c r="M23" i="146"/>
  <c r="I28" i="146"/>
  <c r="M31" i="146"/>
  <c r="I36" i="146"/>
  <c r="M39" i="146"/>
  <c r="I44" i="146"/>
  <c r="M47" i="146"/>
  <c r="I52" i="146"/>
  <c r="M55" i="146"/>
  <c r="M62" i="146"/>
  <c r="I64" i="146"/>
  <c r="M67" i="146"/>
  <c r="M68" i="146"/>
  <c r="H71" i="146"/>
  <c r="P71" i="146" s="1"/>
  <c r="L73" i="146"/>
  <c r="H74" i="146"/>
  <c r="P74" i="146" s="1"/>
  <c r="H76" i="146"/>
  <c r="P76" i="146" s="1"/>
  <c r="K80" i="146"/>
  <c r="J85" i="146"/>
  <c r="M94" i="146"/>
  <c r="M99" i="146"/>
  <c r="H103" i="146"/>
  <c r="P103" i="146" s="1"/>
  <c r="H108" i="146"/>
  <c r="P108" i="146" s="1"/>
  <c r="K61" i="147"/>
  <c r="K69" i="147"/>
  <c r="K77" i="147"/>
  <c r="K85" i="147"/>
  <c r="K91" i="147"/>
  <c r="M92" i="147"/>
  <c r="I93" i="147"/>
  <c r="K95" i="147"/>
  <c r="M96" i="147"/>
  <c r="K103" i="147"/>
  <c r="M108" i="147"/>
  <c r="I109" i="147"/>
  <c r="K111" i="147"/>
  <c r="M112" i="147"/>
  <c r="F82" i="250"/>
  <c r="F90" i="250"/>
  <c r="F98" i="250"/>
  <c r="F106" i="250"/>
  <c r="F114" i="250"/>
  <c r="H59" i="148"/>
  <c r="M62" i="148"/>
  <c r="J65" i="148"/>
  <c r="H67" i="148"/>
  <c r="M70" i="148"/>
  <c r="J73" i="148"/>
  <c r="H75" i="148"/>
  <c r="M78" i="148"/>
  <c r="J81" i="148"/>
  <c r="H83" i="148"/>
  <c r="M86" i="148"/>
  <c r="J89" i="148"/>
  <c r="H91" i="148"/>
  <c r="M94" i="148"/>
  <c r="J97" i="148"/>
  <c r="H99" i="148"/>
  <c r="I100" i="148"/>
  <c r="M102" i="148"/>
  <c r="J105" i="148"/>
  <c r="H107" i="148"/>
  <c r="M110" i="148"/>
  <c r="J113" i="148"/>
  <c r="H115" i="148"/>
  <c r="H12" i="149"/>
  <c r="I14" i="149"/>
  <c r="M23" i="149"/>
  <c r="H28" i="149"/>
  <c r="I30" i="149"/>
  <c r="M39" i="149"/>
  <c r="H44" i="149"/>
  <c r="I46" i="149"/>
  <c r="M55" i="149"/>
  <c r="K65" i="149"/>
  <c r="K73" i="149"/>
  <c r="K81" i="149"/>
  <c r="K89" i="149"/>
  <c r="K97" i="149"/>
  <c r="K105" i="149"/>
  <c r="L108" i="149"/>
  <c r="K113" i="149"/>
  <c r="I9" i="150"/>
  <c r="M18" i="150"/>
  <c r="H23" i="150"/>
  <c r="I25" i="150"/>
  <c r="M34" i="150"/>
  <c r="H39" i="150"/>
  <c r="I41" i="150"/>
  <c r="I48" i="150"/>
  <c r="M50" i="150"/>
  <c r="H55" i="150"/>
  <c r="I57" i="150"/>
  <c r="M59" i="150"/>
  <c r="J62" i="150"/>
  <c r="H64" i="150"/>
  <c r="M67" i="150"/>
  <c r="J70" i="150"/>
  <c r="H72" i="150"/>
  <c r="M75" i="150"/>
  <c r="J78" i="150"/>
  <c r="H80" i="150"/>
  <c r="M83" i="150"/>
  <c r="J86" i="150"/>
  <c r="H88" i="150"/>
  <c r="M91" i="150"/>
  <c r="H96" i="150"/>
  <c r="M96" i="150"/>
  <c r="M99" i="150"/>
  <c r="H104" i="150"/>
  <c r="M107" i="150"/>
  <c r="H112" i="150"/>
  <c r="M112" i="150"/>
  <c r="M115" i="150"/>
  <c r="I11" i="151"/>
  <c r="M13" i="151"/>
  <c r="H18" i="151"/>
  <c r="I20" i="151"/>
  <c r="I27" i="151"/>
  <c r="M29" i="151"/>
  <c r="H34" i="151"/>
  <c r="I36" i="151"/>
  <c r="I43" i="151"/>
  <c r="M45" i="151"/>
  <c r="H50" i="151"/>
  <c r="I52" i="151"/>
  <c r="K62" i="151"/>
  <c r="L65" i="151"/>
  <c r="K70" i="151"/>
  <c r="K78" i="151"/>
  <c r="K86" i="151"/>
  <c r="K94" i="151"/>
  <c r="L97" i="151"/>
  <c r="K102" i="151"/>
  <c r="K110" i="151"/>
  <c r="L113" i="151"/>
  <c r="F76" i="252"/>
  <c r="F82" i="252"/>
  <c r="F84" i="252"/>
  <c r="F90" i="252"/>
  <c r="F92" i="252"/>
  <c r="F98" i="252"/>
  <c r="F100" i="252"/>
  <c r="F106" i="252"/>
  <c r="F108" i="252"/>
  <c r="F114" i="252"/>
  <c r="H9" i="152"/>
  <c r="P9" i="152" s="1"/>
  <c r="I11" i="152"/>
  <c r="I15" i="152"/>
  <c r="H17" i="152"/>
  <c r="P17" i="152" s="1"/>
  <c r="I19" i="152"/>
  <c r="H25" i="152"/>
  <c r="P25" i="152" s="1"/>
  <c r="I27" i="152"/>
  <c r="I31" i="152"/>
  <c r="H33" i="152"/>
  <c r="P33" i="152" s="1"/>
  <c r="I35" i="152"/>
  <c r="H41" i="152"/>
  <c r="P41" i="152" s="1"/>
  <c r="I43" i="152"/>
  <c r="I47" i="152"/>
  <c r="H49" i="152"/>
  <c r="P49" i="152" s="1"/>
  <c r="I51" i="152"/>
  <c r="H57" i="152"/>
  <c r="P57" i="152" s="1"/>
  <c r="J59" i="152"/>
  <c r="H61" i="152"/>
  <c r="P61" i="152" s="1"/>
  <c r="M63" i="152"/>
  <c r="H66" i="152"/>
  <c r="P66" i="152" s="1"/>
  <c r="K66" i="152"/>
  <c r="M68" i="152"/>
  <c r="J70" i="152"/>
  <c r="K71" i="152"/>
  <c r="M73" i="152"/>
  <c r="J75" i="152"/>
  <c r="H77" i="152"/>
  <c r="P77" i="152" s="1"/>
  <c r="M79" i="152"/>
  <c r="H82" i="152"/>
  <c r="P82" i="152" s="1"/>
  <c r="K82" i="152"/>
  <c r="M84" i="152"/>
  <c r="J86" i="152"/>
  <c r="K87" i="152"/>
  <c r="M89" i="152"/>
  <c r="J91" i="152"/>
  <c r="H93" i="152"/>
  <c r="P93" i="152" s="1"/>
  <c r="M95" i="152"/>
  <c r="H98" i="152"/>
  <c r="P98" i="152" s="1"/>
  <c r="K98" i="152"/>
  <c r="M100" i="152"/>
  <c r="K103" i="152"/>
  <c r="M105" i="152"/>
  <c r="H109" i="152"/>
  <c r="P109" i="152" s="1"/>
  <c r="M111" i="152"/>
  <c r="H114" i="152"/>
  <c r="P114" i="152" s="1"/>
  <c r="K114" i="152"/>
  <c r="G15" i="267"/>
  <c r="R10" i="161"/>
  <c r="P19" i="161"/>
  <c r="Q28" i="161"/>
  <c r="L38" i="161"/>
  <c r="M38" i="161"/>
  <c r="Q52" i="161"/>
  <c r="P55" i="161"/>
  <c r="P59" i="161"/>
  <c r="O59" i="161"/>
  <c r="O62" i="161"/>
  <c r="L65" i="161"/>
  <c r="P65" i="161"/>
  <c r="M73" i="161"/>
  <c r="M79" i="161"/>
  <c r="G94" i="161"/>
  <c r="O101" i="161"/>
  <c r="H103" i="161"/>
  <c r="L104" i="161"/>
  <c r="M104" i="161"/>
  <c r="M105" i="161"/>
  <c r="L112" i="161"/>
  <c r="M112" i="161"/>
  <c r="M113" i="161"/>
  <c r="Q116" i="161"/>
  <c r="D60" i="270"/>
  <c r="P59" i="270"/>
  <c r="P60" i="270" s="1"/>
  <c r="G62" i="270"/>
  <c r="P63" i="270"/>
  <c r="P65" i="270"/>
  <c r="P67" i="270"/>
  <c r="P69" i="270"/>
  <c r="P71" i="270"/>
  <c r="P73" i="270"/>
  <c r="P75" i="270"/>
  <c r="P77" i="270"/>
  <c r="P79" i="270"/>
  <c r="P81" i="270"/>
  <c r="P83" i="270"/>
  <c r="P85" i="270"/>
  <c r="P87" i="270"/>
  <c r="P89" i="270"/>
  <c r="P91" i="270"/>
  <c r="P93" i="270"/>
  <c r="P95" i="270"/>
  <c r="P97" i="270"/>
  <c r="P99" i="270"/>
  <c r="P101" i="270"/>
  <c r="P103" i="270"/>
  <c r="P105" i="270"/>
  <c r="P107" i="270"/>
  <c r="P109" i="270"/>
  <c r="P111" i="270"/>
  <c r="P113" i="270"/>
  <c r="P115" i="270"/>
  <c r="F15" i="217"/>
  <c r="J15" i="91"/>
  <c r="J15" i="96" s="1"/>
  <c r="U17" i="96"/>
  <c r="U17" i="217"/>
  <c r="D19" i="91"/>
  <c r="D19" i="96" s="1"/>
  <c r="E20" i="96"/>
  <c r="I20" i="91"/>
  <c r="I20" i="217" s="1"/>
  <c r="E20" i="217"/>
  <c r="D20" i="91"/>
  <c r="Z24" i="91"/>
  <c r="G24" i="91"/>
  <c r="B24" i="161" s="1"/>
  <c r="E24" i="161"/>
  <c r="Z32" i="91"/>
  <c r="G32" i="91"/>
  <c r="B32" i="161" s="1"/>
  <c r="E32" i="161"/>
  <c r="Z33" i="91"/>
  <c r="G33" i="91"/>
  <c r="S33" i="217"/>
  <c r="S33" i="96"/>
  <c r="V36" i="217"/>
  <c r="V36" i="96"/>
  <c r="Z40" i="91"/>
  <c r="G40" i="91"/>
  <c r="B40" i="161" s="1"/>
  <c r="E40" i="161"/>
  <c r="T44" i="217"/>
  <c r="T44" i="96"/>
  <c r="I46" i="91"/>
  <c r="I46" i="96" s="1"/>
  <c r="J50" i="91"/>
  <c r="J50" i="217" s="1"/>
  <c r="Z51" i="91"/>
  <c r="G51" i="91"/>
  <c r="B51" i="161" s="1"/>
  <c r="E51" i="161"/>
  <c r="S52" i="96"/>
  <c r="Z52" i="91"/>
  <c r="E52" i="161"/>
  <c r="D54" i="91"/>
  <c r="I57" i="91"/>
  <c r="I57" i="217" s="1"/>
  <c r="E57" i="96"/>
  <c r="D58" i="91"/>
  <c r="H58" i="91" s="1"/>
  <c r="I58" i="91"/>
  <c r="E59" i="96"/>
  <c r="S60" i="96"/>
  <c r="G60" i="91"/>
  <c r="E60" i="161"/>
  <c r="Z60" i="91"/>
  <c r="R63" i="91"/>
  <c r="R63" i="96" s="1"/>
  <c r="Z65" i="91"/>
  <c r="G65" i="91"/>
  <c r="S65" i="217"/>
  <c r="S65" i="96"/>
  <c r="Z81" i="91"/>
  <c r="G81" i="91"/>
  <c r="S81" i="217"/>
  <c r="S81" i="96"/>
  <c r="G94" i="217"/>
  <c r="O94" i="91"/>
  <c r="U97" i="217"/>
  <c r="K105" i="217"/>
  <c r="K105" i="96"/>
  <c r="C105" i="161"/>
  <c r="G107" i="91"/>
  <c r="Z107" i="91"/>
  <c r="B111" i="161"/>
  <c r="G111" i="96"/>
  <c r="O111" i="91"/>
  <c r="AC18" i="162"/>
  <c r="Y43" i="162"/>
  <c r="F43" i="161"/>
  <c r="N43" i="161" s="1"/>
  <c r="AA43" i="162"/>
  <c r="AC43" i="162"/>
  <c r="Y48" i="162"/>
  <c r="F48" i="161"/>
  <c r="N48" i="161" s="1"/>
  <c r="AA48" i="162"/>
  <c r="H48" i="161"/>
  <c r="Q48" i="161" s="1"/>
  <c r="AC48" i="162"/>
  <c r="AA58" i="162"/>
  <c r="O61" i="161"/>
  <c r="P61" i="161"/>
  <c r="AB61" i="162"/>
  <c r="AB62" i="162"/>
  <c r="AC82" i="162"/>
  <c r="Y107" i="162"/>
  <c r="F107" i="161"/>
  <c r="N107" i="161" s="1"/>
  <c r="AA107" i="162"/>
  <c r="H107" i="161"/>
  <c r="Q107" i="161" s="1"/>
  <c r="AC107" i="162"/>
  <c r="Y112" i="162"/>
  <c r="AA112" i="162"/>
  <c r="AC112" i="162"/>
  <c r="J112" i="161"/>
  <c r="AC116" i="162"/>
  <c r="O87" i="85"/>
  <c r="F15" i="96"/>
  <c r="G20" i="96"/>
  <c r="T36" i="96"/>
  <c r="G51" i="96"/>
  <c r="V51" i="96"/>
  <c r="U51" i="96"/>
  <c r="T51" i="96"/>
  <c r="S51" i="96"/>
  <c r="U61" i="96"/>
  <c r="E61" i="96"/>
  <c r="T61" i="96"/>
  <c r="S61" i="96"/>
  <c r="K61" i="96"/>
  <c r="C61" i="96"/>
  <c r="V61" i="96"/>
  <c r="F61" i="96"/>
  <c r="O61" i="96"/>
  <c r="T74" i="96"/>
  <c r="C110" i="96"/>
  <c r="F11" i="217"/>
  <c r="U19" i="217"/>
  <c r="V24" i="217"/>
  <c r="U24" i="217"/>
  <c r="S24" i="217"/>
  <c r="U26" i="217"/>
  <c r="E26" i="217"/>
  <c r="T26" i="217"/>
  <c r="D26" i="217"/>
  <c r="S26" i="217"/>
  <c r="C26" i="217"/>
  <c r="V26" i="217"/>
  <c r="F26" i="217"/>
  <c r="J26" i="217"/>
  <c r="I26" i="217"/>
  <c r="H26" i="217"/>
  <c r="J33" i="217"/>
  <c r="V53" i="217"/>
  <c r="F53" i="217"/>
  <c r="U53" i="217"/>
  <c r="E53" i="217"/>
  <c r="T53" i="217"/>
  <c r="D53" i="217"/>
  <c r="G53" i="217"/>
  <c r="S53" i="217"/>
  <c r="J53" i="217"/>
  <c r="I53" i="217"/>
  <c r="V61" i="217"/>
  <c r="F61" i="217"/>
  <c r="U61" i="217"/>
  <c r="E61" i="217"/>
  <c r="T61" i="217"/>
  <c r="O61" i="217"/>
  <c r="G61" i="217"/>
  <c r="K61" i="217"/>
  <c r="I77" i="217"/>
  <c r="N79" i="217"/>
  <c r="T89" i="217"/>
  <c r="S99" i="217"/>
  <c r="O104" i="217"/>
  <c r="G104" i="217"/>
  <c r="V104" i="217"/>
  <c r="F104" i="217"/>
  <c r="U104" i="217"/>
  <c r="E104" i="217"/>
  <c r="K104" i="217"/>
  <c r="Q103" i="251" s="1"/>
  <c r="J104" i="217"/>
  <c r="V109" i="217"/>
  <c r="N109" i="217"/>
  <c r="F109" i="217"/>
  <c r="U109" i="217"/>
  <c r="E109" i="217"/>
  <c r="T109" i="217"/>
  <c r="O109" i="217"/>
  <c r="G109" i="217"/>
  <c r="K109" i="217"/>
  <c r="J109" i="217"/>
  <c r="Q79" i="272"/>
  <c r="F79" i="272"/>
  <c r="E45" i="271"/>
  <c r="E49" i="271"/>
  <c r="B96" i="272"/>
  <c r="C50" i="271"/>
  <c r="Q107" i="272"/>
  <c r="F107" i="272"/>
  <c r="F108" i="272"/>
  <c r="Q108" i="272"/>
  <c r="Q109" i="272"/>
  <c r="F109" i="272"/>
  <c r="F110" i="272"/>
  <c r="Q110" i="272"/>
  <c r="Q113" i="272"/>
  <c r="F113" i="272"/>
  <c r="B114" i="272"/>
  <c r="E68" i="271"/>
  <c r="O109" i="161"/>
  <c r="Z13" i="91"/>
  <c r="G13" i="91"/>
  <c r="Z14" i="91"/>
  <c r="G14" i="91"/>
  <c r="B14" i="161" s="1"/>
  <c r="S14" i="217"/>
  <c r="G15" i="217"/>
  <c r="B15" i="161"/>
  <c r="J16" i="91"/>
  <c r="J16" i="96" s="1"/>
  <c r="E16" i="96"/>
  <c r="J20" i="91"/>
  <c r="J20" i="96" s="1"/>
  <c r="F20" i="96"/>
  <c r="J21" i="91"/>
  <c r="E21" i="217"/>
  <c r="U44" i="217"/>
  <c r="U44" i="96"/>
  <c r="Z48" i="91"/>
  <c r="G48" i="91"/>
  <c r="B48" i="161" s="1"/>
  <c r="E48" i="161"/>
  <c r="G50" i="217"/>
  <c r="G50" i="96"/>
  <c r="B50" i="161"/>
  <c r="T52" i="217"/>
  <c r="T52" i="96"/>
  <c r="J58" i="91"/>
  <c r="J58" i="217" s="1"/>
  <c r="F58" i="96"/>
  <c r="C59" i="161"/>
  <c r="D61" i="270"/>
  <c r="D61" i="161"/>
  <c r="Z62" i="91"/>
  <c r="G62" i="91"/>
  <c r="E62" i="161"/>
  <c r="S62" i="217"/>
  <c r="B63" i="161"/>
  <c r="J65" i="91"/>
  <c r="J65" i="217" s="1"/>
  <c r="F65" i="96"/>
  <c r="I74" i="91"/>
  <c r="I74" i="217" s="1"/>
  <c r="M74" i="91"/>
  <c r="M74" i="96" s="1"/>
  <c r="O77" i="91"/>
  <c r="U89" i="217"/>
  <c r="I104" i="91"/>
  <c r="M104" i="91"/>
  <c r="M104" i="217" s="1"/>
  <c r="M109" i="91"/>
  <c r="M109" i="217" s="1"/>
  <c r="D109" i="91"/>
  <c r="D109" i="96" s="1"/>
  <c r="I109" i="91"/>
  <c r="H112" i="91"/>
  <c r="H112" i="217" s="1"/>
  <c r="L112" i="91"/>
  <c r="AC22" i="162"/>
  <c r="AB38" i="162"/>
  <c r="I38" i="161"/>
  <c r="R38" i="161" s="1"/>
  <c r="Y51" i="162"/>
  <c r="F51" i="161"/>
  <c r="N51" i="161" s="1"/>
  <c r="AA51" i="162"/>
  <c r="AC51" i="162"/>
  <c r="Y68" i="162"/>
  <c r="F68" i="161"/>
  <c r="AA68" i="162"/>
  <c r="H68" i="161"/>
  <c r="Q68" i="161" s="1"/>
  <c r="Z73" i="162"/>
  <c r="AA82" i="162"/>
  <c r="AC86" i="162"/>
  <c r="O19" i="85"/>
  <c r="O20" i="85"/>
  <c r="O21" i="85"/>
  <c r="O22" i="85"/>
  <c r="O51" i="85"/>
  <c r="O52" i="85"/>
  <c r="O53" i="85"/>
  <c r="O54" i="85"/>
  <c r="O80" i="85"/>
  <c r="O84" i="85"/>
  <c r="O112" i="85"/>
  <c r="G15" i="96"/>
  <c r="E17" i="96"/>
  <c r="G26" i="96"/>
  <c r="V31" i="96"/>
  <c r="G37" i="96"/>
  <c r="U53" i="96"/>
  <c r="E53" i="96"/>
  <c r="T53" i="96"/>
  <c r="D53" i="96"/>
  <c r="S53" i="96"/>
  <c r="C53" i="96"/>
  <c r="V53" i="96"/>
  <c r="F53" i="96"/>
  <c r="J53" i="96"/>
  <c r="V64" i="96"/>
  <c r="N64" i="96"/>
  <c r="F64" i="96"/>
  <c r="U64" i="96"/>
  <c r="T64" i="96"/>
  <c r="K64" i="96"/>
  <c r="J64" i="96"/>
  <c r="G26" i="217"/>
  <c r="G51" i="217"/>
  <c r="V51" i="217"/>
  <c r="S51" i="217"/>
  <c r="T55" i="217"/>
  <c r="U66" i="217"/>
  <c r="T66" i="217"/>
  <c r="S66" i="217"/>
  <c r="K66" i="217"/>
  <c r="C66" i="217"/>
  <c r="V66" i="217"/>
  <c r="F66" i="217"/>
  <c r="J77" i="217"/>
  <c r="L80" i="217"/>
  <c r="T81" i="217"/>
  <c r="T99" i="217"/>
  <c r="V115" i="217"/>
  <c r="U115" i="217"/>
  <c r="T115" i="217"/>
  <c r="K115" i="217"/>
  <c r="Q114" i="251" s="1"/>
  <c r="I13" i="271"/>
  <c r="I15" i="271"/>
  <c r="Q95" i="272"/>
  <c r="F95" i="272"/>
  <c r="B112" i="272"/>
  <c r="C66" i="271"/>
  <c r="N63" i="161"/>
  <c r="N70" i="161"/>
  <c r="N86" i="161"/>
  <c r="Q92" i="161"/>
  <c r="M95" i="161"/>
  <c r="O103" i="161"/>
  <c r="N59" i="270"/>
  <c r="I62" i="270"/>
  <c r="N63" i="270"/>
  <c r="N65" i="270"/>
  <c r="N67" i="270"/>
  <c r="N69" i="270"/>
  <c r="N71" i="270"/>
  <c r="N73" i="270"/>
  <c r="N75" i="270"/>
  <c r="N77" i="270"/>
  <c r="N79" i="270"/>
  <c r="N81" i="270"/>
  <c r="N83" i="270"/>
  <c r="N85" i="270"/>
  <c r="N87" i="270"/>
  <c r="N89" i="270"/>
  <c r="N91" i="270"/>
  <c r="N93" i="270"/>
  <c r="N95" i="270"/>
  <c r="N97" i="270"/>
  <c r="N99" i="270"/>
  <c r="N101" i="270"/>
  <c r="N103" i="270"/>
  <c r="N105" i="270"/>
  <c r="N107" i="270"/>
  <c r="N109" i="270"/>
  <c r="N111" i="270"/>
  <c r="N113" i="270"/>
  <c r="N115" i="270"/>
  <c r="D17" i="91"/>
  <c r="Z17" i="91"/>
  <c r="T25" i="96"/>
  <c r="T25" i="217"/>
  <c r="V28" i="217"/>
  <c r="V28" i="96"/>
  <c r="T39" i="96"/>
  <c r="Z39" i="91"/>
  <c r="U52" i="96"/>
  <c r="U52" i="217"/>
  <c r="Z56" i="91"/>
  <c r="G56" i="91"/>
  <c r="B56" i="161" s="1"/>
  <c r="E56" i="161"/>
  <c r="J57" i="91"/>
  <c r="J57" i="217" s="1"/>
  <c r="G58" i="96"/>
  <c r="G58" i="217"/>
  <c r="B58" i="161"/>
  <c r="D60" i="91"/>
  <c r="N62" i="91"/>
  <c r="N62" i="217" s="1"/>
  <c r="J62" i="91"/>
  <c r="J62" i="96" s="1"/>
  <c r="Z66" i="91"/>
  <c r="G66" i="91"/>
  <c r="G66" i="217" s="1"/>
  <c r="M71" i="217"/>
  <c r="M71" i="96"/>
  <c r="O86" i="217"/>
  <c r="D86" i="270"/>
  <c r="D86" i="161"/>
  <c r="J89" i="91"/>
  <c r="J89" i="96" s="1"/>
  <c r="F89" i="217"/>
  <c r="D97" i="91"/>
  <c r="S108" i="96"/>
  <c r="G108" i="91"/>
  <c r="Z108" i="91"/>
  <c r="E108" i="161"/>
  <c r="I112" i="91"/>
  <c r="I112" i="217" s="1"/>
  <c r="M112" i="91"/>
  <c r="M112" i="96" s="1"/>
  <c r="U113" i="96"/>
  <c r="U113" i="217"/>
  <c r="Z114" i="91"/>
  <c r="G114" i="91"/>
  <c r="Y12" i="162"/>
  <c r="F12" i="161"/>
  <c r="AA12" i="162"/>
  <c r="AC12" i="162"/>
  <c r="AA22" i="162"/>
  <c r="Z36" i="162"/>
  <c r="Y47" i="162"/>
  <c r="F47" i="161"/>
  <c r="N47" i="161" s="1"/>
  <c r="AA47" i="162"/>
  <c r="AC47" i="162"/>
  <c r="Z53" i="162"/>
  <c r="G53" i="161"/>
  <c r="AB53" i="162"/>
  <c r="I53" i="161"/>
  <c r="R53" i="161" s="1"/>
  <c r="AC55" i="162"/>
  <c r="Y76" i="162"/>
  <c r="F76" i="161"/>
  <c r="AA76" i="162"/>
  <c r="H76" i="161"/>
  <c r="Q76" i="161" s="1"/>
  <c r="AC76" i="162"/>
  <c r="AA86" i="162"/>
  <c r="Z100" i="162"/>
  <c r="Y111" i="162"/>
  <c r="AA111" i="162"/>
  <c r="AC111" i="162"/>
  <c r="J111" i="161"/>
  <c r="Y115" i="162"/>
  <c r="F115" i="161"/>
  <c r="N115" i="161" s="1"/>
  <c r="AA115" i="162"/>
  <c r="H115" i="161"/>
  <c r="Q115" i="161" s="1"/>
  <c r="O24" i="85"/>
  <c r="O25" i="85"/>
  <c r="O26" i="85"/>
  <c r="O31" i="85"/>
  <c r="O56" i="85"/>
  <c r="O57" i="85"/>
  <c r="O58" i="85"/>
  <c r="O81" i="85"/>
  <c r="O113" i="85"/>
  <c r="G14" i="96"/>
  <c r="V14" i="96"/>
  <c r="T14" i="96"/>
  <c r="S14" i="96"/>
  <c r="U14" i="96"/>
  <c r="I19" i="96"/>
  <c r="V32" i="96"/>
  <c r="U32" i="96"/>
  <c r="T32" i="96"/>
  <c r="G32" i="96"/>
  <c r="S32" i="96"/>
  <c r="U46" i="96"/>
  <c r="G53" i="96"/>
  <c r="S56" i="96"/>
  <c r="V59" i="96"/>
  <c r="U59" i="96"/>
  <c r="K59" i="96"/>
  <c r="S62" i="96"/>
  <c r="C64" i="96"/>
  <c r="U69" i="96"/>
  <c r="E69" i="96"/>
  <c r="T69" i="96"/>
  <c r="S69" i="96"/>
  <c r="K69" i="96"/>
  <c r="C69" i="96"/>
  <c r="V69" i="96"/>
  <c r="N69" i="96"/>
  <c r="F69" i="96"/>
  <c r="J69" i="96"/>
  <c r="I69" i="96"/>
  <c r="T82" i="96"/>
  <c r="J104" i="96"/>
  <c r="T105" i="96"/>
  <c r="E19" i="217"/>
  <c r="V45" i="217"/>
  <c r="F45" i="217"/>
  <c r="U45" i="217"/>
  <c r="E45" i="217"/>
  <c r="T45" i="217"/>
  <c r="D45" i="217"/>
  <c r="G45" i="217"/>
  <c r="S45" i="217"/>
  <c r="J45" i="217"/>
  <c r="C51" i="217"/>
  <c r="V69" i="217"/>
  <c r="N69" i="217"/>
  <c r="F69" i="217"/>
  <c r="U69" i="217"/>
  <c r="E69" i="217"/>
  <c r="T69" i="217"/>
  <c r="G69" i="217"/>
  <c r="I69" i="217"/>
  <c r="S69" i="217"/>
  <c r="C69" i="217"/>
  <c r="J69" i="217"/>
  <c r="G107" i="217"/>
  <c r="V107" i="217"/>
  <c r="K107" i="217"/>
  <c r="Q106" i="251" s="1"/>
  <c r="U107" i="217"/>
  <c r="C115" i="217"/>
  <c r="Q111" i="272"/>
  <c r="F111" i="272"/>
  <c r="E19" i="161"/>
  <c r="Z19" i="91"/>
  <c r="G19" i="91"/>
  <c r="B19" i="161" s="1"/>
  <c r="E22" i="217"/>
  <c r="I22" i="91"/>
  <c r="I22" i="217" s="1"/>
  <c r="F23" i="217"/>
  <c r="J23" i="91"/>
  <c r="J23" i="217" s="1"/>
  <c r="I28" i="91"/>
  <c r="I28" i="217" s="1"/>
  <c r="E28" i="96"/>
  <c r="D28" i="91"/>
  <c r="T47" i="96"/>
  <c r="Z47" i="91"/>
  <c r="I60" i="91"/>
  <c r="I60" i="96" s="1"/>
  <c r="E60" i="96"/>
  <c r="N63" i="217"/>
  <c r="N63" i="96"/>
  <c r="Z64" i="91"/>
  <c r="G64" i="91"/>
  <c r="I65" i="91"/>
  <c r="E65" i="96"/>
  <c r="K68" i="96"/>
  <c r="D70" i="270"/>
  <c r="D70" i="161"/>
  <c r="Z73" i="91"/>
  <c r="G73" i="91"/>
  <c r="S73" i="217"/>
  <c r="S73" i="96"/>
  <c r="K84" i="96"/>
  <c r="D87" i="270"/>
  <c r="D87" i="161"/>
  <c r="D95" i="270"/>
  <c r="D95" i="161"/>
  <c r="D96" i="270"/>
  <c r="D96" i="161"/>
  <c r="I97" i="91"/>
  <c r="I97" i="96" s="1"/>
  <c r="M97" i="91"/>
  <c r="E97" i="217"/>
  <c r="I103" i="91"/>
  <c r="D103" i="91"/>
  <c r="D103" i="217" s="1"/>
  <c r="M103" i="91"/>
  <c r="M103" i="96" s="1"/>
  <c r="E103" i="96"/>
  <c r="U105" i="217"/>
  <c r="F107" i="96"/>
  <c r="E107" i="217"/>
  <c r="G110" i="217"/>
  <c r="O110" i="91"/>
  <c r="J112" i="91"/>
  <c r="J112" i="217" s="1"/>
  <c r="N112" i="91"/>
  <c r="N112" i="96" s="1"/>
  <c r="AB34" i="162"/>
  <c r="I34" i="161"/>
  <c r="Y40" i="162"/>
  <c r="F40" i="161"/>
  <c r="N40" i="161" s="1"/>
  <c r="AA40" i="162"/>
  <c r="H40" i="161"/>
  <c r="Q40" i="161" s="1"/>
  <c r="I57" i="161"/>
  <c r="AB57" i="162"/>
  <c r="AB58" i="162"/>
  <c r="I58" i="161"/>
  <c r="AB98" i="162"/>
  <c r="I98" i="161"/>
  <c r="O74" i="85"/>
  <c r="O78" i="85"/>
  <c r="O106" i="85"/>
  <c r="O110" i="85"/>
  <c r="J19" i="96"/>
  <c r="V30" i="96"/>
  <c r="F30" i="96"/>
  <c r="J30" i="96"/>
  <c r="E30" i="96"/>
  <c r="D30" i="96"/>
  <c r="S30" i="96"/>
  <c r="C32" i="96"/>
  <c r="V39" i="96"/>
  <c r="F60" i="96"/>
  <c r="G67" i="96"/>
  <c r="V67" i="96"/>
  <c r="U67" i="96"/>
  <c r="T67" i="96"/>
  <c r="K67" i="96"/>
  <c r="V72" i="96"/>
  <c r="F72" i="96"/>
  <c r="U72" i="96"/>
  <c r="M72" i="96"/>
  <c r="E72" i="96"/>
  <c r="T72" i="96"/>
  <c r="D72" i="96"/>
  <c r="O72" i="96"/>
  <c r="G72" i="96"/>
  <c r="H72" i="96"/>
  <c r="K72" i="96"/>
  <c r="U105" i="96"/>
  <c r="E17" i="217"/>
  <c r="V43" i="217"/>
  <c r="S43" i="217"/>
  <c r="T43" i="217"/>
  <c r="F60" i="217"/>
  <c r="G64" i="217"/>
  <c r="V64" i="217"/>
  <c r="N64" i="217"/>
  <c r="F64" i="217"/>
  <c r="U64" i="217"/>
  <c r="T64" i="217"/>
  <c r="S64" i="217"/>
  <c r="C64" i="217"/>
  <c r="J64" i="217"/>
  <c r="E65" i="217"/>
  <c r="G99" i="217"/>
  <c r="V99" i="217"/>
  <c r="K99" i="217"/>
  <c r="Q98" i="251" s="1"/>
  <c r="V113" i="217"/>
  <c r="F13" i="271"/>
  <c r="C12" i="271"/>
  <c r="J13" i="271"/>
  <c r="L34" i="161"/>
  <c r="M34" i="161"/>
  <c r="L42" i="161"/>
  <c r="M42" i="161"/>
  <c r="L50" i="161"/>
  <c r="M50" i="161"/>
  <c r="L64" i="161"/>
  <c r="M64" i="161"/>
  <c r="P68" i="161"/>
  <c r="P107" i="161"/>
  <c r="P111" i="161"/>
  <c r="R112" i="161"/>
  <c r="P115" i="161"/>
  <c r="G60" i="270"/>
  <c r="E12" i="217"/>
  <c r="E12" i="96"/>
  <c r="I12" i="91"/>
  <c r="D12" i="91"/>
  <c r="J17" i="91"/>
  <c r="J17" i="217" s="1"/>
  <c r="F17" i="217"/>
  <c r="G23" i="217"/>
  <c r="B23" i="161"/>
  <c r="G23" i="96"/>
  <c r="J24" i="91"/>
  <c r="J24" i="217" s="1"/>
  <c r="E24" i="217"/>
  <c r="E27" i="96"/>
  <c r="J28" i="91"/>
  <c r="J28" i="217" s="1"/>
  <c r="J29" i="91"/>
  <c r="E29" i="96"/>
  <c r="H44" i="91"/>
  <c r="D44" i="217"/>
  <c r="U54" i="217"/>
  <c r="U54" i="96"/>
  <c r="T55" i="96"/>
  <c r="Z55" i="91"/>
  <c r="M61" i="91"/>
  <c r="M61" i="96" s="1"/>
  <c r="D61" i="91"/>
  <c r="D61" i="96" s="1"/>
  <c r="I61" i="91"/>
  <c r="I61" i="96" s="1"/>
  <c r="E62" i="96"/>
  <c r="O63" i="91"/>
  <c r="R64" i="91"/>
  <c r="R64" i="96" s="1"/>
  <c r="Z74" i="91"/>
  <c r="G74" i="91"/>
  <c r="M79" i="217"/>
  <c r="M79" i="96"/>
  <c r="D88" i="270"/>
  <c r="D88" i="161"/>
  <c r="I90" i="91"/>
  <c r="M90" i="91"/>
  <c r="M90" i="217" s="1"/>
  <c r="D90" i="91"/>
  <c r="D90" i="96" s="1"/>
  <c r="G99" i="91"/>
  <c r="Z99" i="91"/>
  <c r="D101" i="270"/>
  <c r="D101" i="161"/>
  <c r="J103" i="91"/>
  <c r="J103" i="217" s="1"/>
  <c r="F103" i="96"/>
  <c r="F103" i="217"/>
  <c r="N103" i="91"/>
  <c r="V105" i="96"/>
  <c r="V105" i="217"/>
  <c r="R109" i="91"/>
  <c r="R109" i="217" s="1"/>
  <c r="I113" i="91"/>
  <c r="E113" i="96"/>
  <c r="M113" i="91"/>
  <c r="E113" i="217"/>
  <c r="D113" i="91"/>
  <c r="G115" i="91"/>
  <c r="G115" i="217" s="1"/>
  <c r="Z115" i="91"/>
  <c r="AA11" i="162"/>
  <c r="H11" i="161"/>
  <c r="J11" i="161"/>
  <c r="R11" i="161" s="1"/>
  <c r="AC11" i="162"/>
  <c r="Y16" i="162"/>
  <c r="F16" i="161"/>
  <c r="N16" i="161" s="1"/>
  <c r="AA16" i="162"/>
  <c r="H16" i="161"/>
  <c r="Q16" i="161" s="1"/>
  <c r="I29" i="161"/>
  <c r="R29" i="161" s="1"/>
  <c r="AB29" i="162"/>
  <c r="AB30" i="162"/>
  <c r="I30" i="161"/>
  <c r="R30" i="161" s="1"/>
  <c r="Z34" i="162"/>
  <c r="Y39" i="162"/>
  <c r="F39" i="161"/>
  <c r="N39" i="161" s="1"/>
  <c r="Z57" i="162"/>
  <c r="Y75" i="162"/>
  <c r="F75" i="161"/>
  <c r="N75" i="161" s="1"/>
  <c r="AA75" i="162"/>
  <c r="H75" i="161"/>
  <c r="Q75" i="161" s="1"/>
  <c r="AC80" i="162"/>
  <c r="J80" i="161"/>
  <c r="P93" i="161"/>
  <c r="Z98" i="162"/>
  <c r="O71" i="85"/>
  <c r="O103" i="85"/>
  <c r="S19" i="96"/>
  <c r="F23" i="96"/>
  <c r="F28" i="96"/>
  <c r="C30" i="96"/>
  <c r="V40" i="96"/>
  <c r="U40" i="96"/>
  <c r="T40" i="96"/>
  <c r="G40" i="96"/>
  <c r="S40" i="96"/>
  <c r="I53" i="96"/>
  <c r="C67" i="96"/>
  <c r="C72" i="96"/>
  <c r="U77" i="96"/>
  <c r="E77" i="96"/>
  <c r="T77" i="96"/>
  <c r="S77" i="96"/>
  <c r="K77" i="96"/>
  <c r="C77" i="96"/>
  <c r="V77" i="96"/>
  <c r="N77" i="96"/>
  <c r="F77" i="96"/>
  <c r="I77" i="96"/>
  <c r="G77" i="96"/>
  <c r="J77" i="96"/>
  <c r="V79" i="96"/>
  <c r="F89" i="96"/>
  <c r="N95" i="96"/>
  <c r="S115" i="96"/>
  <c r="V17" i="217"/>
  <c r="S19" i="217"/>
  <c r="C43" i="217"/>
  <c r="V59" i="217"/>
  <c r="U59" i="217"/>
  <c r="T59" i="217"/>
  <c r="S59" i="217"/>
  <c r="C59" i="217"/>
  <c r="K64" i="217"/>
  <c r="F65" i="217"/>
  <c r="C99" i="217"/>
  <c r="U114" i="217"/>
  <c r="T114" i="217"/>
  <c r="S114" i="217"/>
  <c r="K114" i="217"/>
  <c r="Q113" i="251" s="1"/>
  <c r="C114" i="217"/>
  <c r="V114" i="217"/>
  <c r="F15" i="268"/>
  <c r="C14" i="268"/>
  <c r="C13" i="268" s="1"/>
  <c r="C24" i="268"/>
  <c r="E24" i="268" s="1"/>
  <c r="C27" i="268"/>
  <c r="E27" i="268" s="1"/>
  <c r="C40" i="268"/>
  <c r="E40" i="268" s="1"/>
  <c r="C43" i="268"/>
  <c r="E43" i="268" s="1"/>
  <c r="C56" i="268"/>
  <c r="E56" i="268" s="1"/>
  <c r="C59" i="268"/>
  <c r="E59" i="268" s="1"/>
  <c r="C21" i="271"/>
  <c r="J58" i="145"/>
  <c r="K60" i="152"/>
  <c r="K60" i="148"/>
  <c r="J66" i="145"/>
  <c r="K68" i="152"/>
  <c r="K68" i="148"/>
  <c r="J74" i="145"/>
  <c r="K76" i="152"/>
  <c r="K76" i="148"/>
  <c r="J82" i="145"/>
  <c r="K84" i="152"/>
  <c r="K84" i="148"/>
  <c r="J90" i="145"/>
  <c r="K92" i="152"/>
  <c r="K92" i="148"/>
  <c r="J93" i="145"/>
  <c r="G98" i="145"/>
  <c r="I98" i="151"/>
  <c r="K98" i="145"/>
  <c r="G103" i="145"/>
  <c r="I103" i="149"/>
  <c r="H108" i="145"/>
  <c r="J109" i="145"/>
  <c r="G114" i="145"/>
  <c r="I114" i="151"/>
  <c r="K114" i="145"/>
  <c r="M16" i="146"/>
  <c r="M24" i="146"/>
  <c r="M32" i="146"/>
  <c r="M40" i="146"/>
  <c r="M48" i="146"/>
  <c r="M56" i="146"/>
  <c r="L59" i="146"/>
  <c r="L64" i="146"/>
  <c r="I82" i="146"/>
  <c r="I87" i="146"/>
  <c r="H88" i="146"/>
  <c r="P88" i="146" s="1"/>
  <c r="L91" i="146"/>
  <c r="K101" i="146"/>
  <c r="P110" i="146"/>
  <c r="I114" i="146"/>
  <c r="H115" i="146"/>
  <c r="P115" i="146" s="1"/>
  <c r="L58" i="147"/>
  <c r="H59" i="147"/>
  <c r="J63" i="147"/>
  <c r="J64" i="147"/>
  <c r="L66" i="147"/>
  <c r="H67" i="147"/>
  <c r="J71" i="147"/>
  <c r="J72" i="147"/>
  <c r="L74" i="147"/>
  <c r="H75" i="147"/>
  <c r="J79" i="147"/>
  <c r="J80" i="147"/>
  <c r="L82" i="147"/>
  <c r="H83" i="147"/>
  <c r="J87" i="147"/>
  <c r="J88" i="147"/>
  <c r="L89" i="147"/>
  <c r="L97" i="147"/>
  <c r="J104" i="147"/>
  <c r="L105" i="147"/>
  <c r="J108" i="147"/>
  <c r="L113" i="147"/>
  <c r="F76" i="250"/>
  <c r="F93" i="250"/>
  <c r="F101" i="250"/>
  <c r="F109" i="250"/>
  <c r="H58" i="148"/>
  <c r="L60" i="148"/>
  <c r="I63" i="148"/>
  <c r="H66" i="148"/>
  <c r="L68" i="148"/>
  <c r="I71" i="148"/>
  <c r="H74" i="148"/>
  <c r="L76" i="148"/>
  <c r="I79" i="148"/>
  <c r="H82" i="148"/>
  <c r="L84" i="148"/>
  <c r="I87" i="148"/>
  <c r="J88" i="148"/>
  <c r="H90" i="148"/>
  <c r="I95" i="148"/>
  <c r="H98" i="148"/>
  <c r="L100" i="148"/>
  <c r="I103" i="148"/>
  <c r="L108" i="148"/>
  <c r="I111" i="148"/>
  <c r="H114" i="148"/>
  <c r="H10" i="149"/>
  <c r="H15" i="149"/>
  <c r="H17" i="149"/>
  <c r="I20" i="149"/>
  <c r="M22" i="149"/>
  <c r="H26" i="149"/>
  <c r="H31" i="149"/>
  <c r="H33" i="149"/>
  <c r="I36" i="149"/>
  <c r="M38" i="149"/>
  <c r="H42" i="149"/>
  <c r="H47" i="149"/>
  <c r="H49" i="149"/>
  <c r="I52" i="149"/>
  <c r="M54" i="149"/>
  <c r="H58" i="149"/>
  <c r="K58" i="149"/>
  <c r="H59" i="149"/>
  <c r="L61" i="149"/>
  <c r="J63" i="149"/>
  <c r="H66" i="149"/>
  <c r="K66" i="149"/>
  <c r="H67" i="149"/>
  <c r="L69" i="149"/>
  <c r="J71" i="149"/>
  <c r="H74" i="149"/>
  <c r="K74" i="149"/>
  <c r="H75" i="149"/>
  <c r="L77" i="149"/>
  <c r="J79" i="149"/>
  <c r="H82" i="149"/>
  <c r="K82" i="149"/>
  <c r="H83" i="149"/>
  <c r="L85" i="149"/>
  <c r="J87" i="149"/>
  <c r="H90" i="149"/>
  <c r="K90" i="149"/>
  <c r="H91" i="149"/>
  <c r="J95" i="149"/>
  <c r="H98" i="149"/>
  <c r="K98" i="149"/>
  <c r="H99" i="149"/>
  <c r="I100" i="149"/>
  <c r="J103" i="149"/>
  <c r="H106" i="149"/>
  <c r="J111" i="149"/>
  <c r="H114" i="149"/>
  <c r="K114" i="149"/>
  <c r="H115" i="149"/>
  <c r="H10" i="150"/>
  <c r="H12" i="150"/>
  <c r="M17" i="150"/>
  <c r="H21" i="150"/>
  <c r="H26" i="150"/>
  <c r="H28" i="150"/>
  <c r="I31" i="150"/>
  <c r="M33" i="150"/>
  <c r="H37" i="150"/>
  <c r="H42" i="150"/>
  <c r="H44" i="150"/>
  <c r="M49" i="150"/>
  <c r="H53" i="150"/>
  <c r="I60" i="150"/>
  <c r="L65" i="150"/>
  <c r="I68" i="150"/>
  <c r="L73" i="150"/>
  <c r="I76" i="150"/>
  <c r="L81" i="150"/>
  <c r="I84" i="150"/>
  <c r="L89" i="150"/>
  <c r="I92" i="150"/>
  <c r="L97" i="150"/>
  <c r="I100" i="150"/>
  <c r="H103" i="150"/>
  <c r="L105" i="150"/>
  <c r="I108" i="150"/>
  <c r="L113" i="150"/>
  <c r="I10" i="151"/>
  <c r="M12" i="151"/>
  <c r="H16" i="151"/>
  <c r="H23" i="151"/>
  <c r="I26" i="151"/>
  <c r="M28" i="151"/>
  <c r="H32" i="151"/>
  <c r="H39" i="151"/>
  <c r="I42" i="151"/>
  <c r="M44" i="151"/>
  <c r="H48" i="151"/>
  <c r="H55" i="151"/>
  <c r="L58" i="151"/>
  <c r="J60" i="151"/>
  <c r="H63" i="151"/>
  <c r="K63" i="151"/>
  <c r="H64" i="151"/>
  <c r="L66" i="151"/>
  <c r="J68" i="151"/>
  <c r="H71" i="151"/>
  <c r="K71" i="151"/>
  <c r="H72" i="151"/>
  <c r="L74" i="151"/>
  <c r="J76" i="151"/>
  <c r="H79" i="151"/>
  <c r="K79" i="151"/>
  <c r="H80" i="151"/>
  <c r="L82" i="151"/>
  <c r="J84" i="151"/>
  <c r="H87" i="151"/>
  <c r="K87" i="151"/>
  <c r="H88" i="151"/>
  <c r="L90" i="151"/>
  <c r="J92" i="151"/>
  <c r="H95" i="151"/>
  <c r="L98" i="151"/>
  <c r="J100" i="151"/>
  <c r="H103" i="151"/>
  <c r="K103" i="151"/>
  <c r="L106" i="151"/>
  <c r="J108" i="151"/>
  <c r="H111" i="151"/>
  <c r="L114" i="151"/>
  <c r="F79" i="252"/>
  <c r="F81" i="252"/>
  <c r="F87" i="252"/>
  <c r="F89" i="252"/>
  <c r="F95" i="252"/>
  <c r="F103" i="252"/>
  <c r="F111" i="252"/>
  <c r="I10" i="152"/>
  <c r="M12" i="152"/>
  <c r="H15" i="152"/>
  <c r="P15" i="152" s="1"/>
  <c r="I18" i="152"/>
  <c r="M20" i="152"/>
  <c r="H23" i="152"/>
  <c r="P23" i="152" s="1"/>
  <c r="I26" i="152"/>
  <c r="M28" i="152"/>
  <c r="I34" i="152"/>
  <c r="M36" i="152"/>
  <c r="H39" i="152"/>
  <c r="P39" i="152" s="1"/>
  <c r="I42" i="152"/>
  <c r="M44" i="152"/>
  <c r="H47" i="152"/>
  <c r="P47" i="152" s="1"/>
  <c r="I50" i="152"/>
  <c r="M52" i="152"/>
  <c r="H55" i="152"/>
  <c r="P55" i="152" s="1"/>
  <c r="L58" i="152"/>
  <c r="K62" i="152"/>
  <c r="H64" i="152"/>
  <c r="P64" i="152" s="1"/>
  <c r="K67" i="152"/>
  <c r="I69" i="152"/>
  <c r="L74" i="152"/>
  <c r="K78" i="152"/>
  <c r="H80" i="152"/>
  <c r="P80" i="152" s="1"/>
  <c r="K83" i="152"/>
  <c r="I85" i="152"/>
  <c r="L90" i="152"/>
  <c r="K94" i="152"/>
  <c r="H96" i="152"/>
  <c r="P96" i="152" s="1"/>
  <c r="M96" i="152"/>
  <c r="I101" i="152"/>
  <c r="K110" i="152"/>
  <c r="H112" i="152"/>
  <c r="P112" i="152" s="1"/>
  <c r="M112" i="152"/>
  <c r="E16" i="267"/>
  <c r="D16" i="267"/>
  <c r="E24" i="267"/>
  <c r="D24" i="267"/>
  <c r="E32" i="267"/>
  <c r="D32" i="267"/>
  <c r="E40" i="267"/>
  <c r="D40" i="267"/>
  <c r="E48" i="267"/>
  <c r="D48" i="267"/>
  <c r="E56" i="267"/>
  <c r="D56" i="267"/>
  <c r="E64" i="267"/>
  <c r="D64" i="267"/>
  <c r="M12" i="161"/>
  <c r="E13" i="161"/>
  <c r="N29" i="161"/>
  <c r="B37" i="161"/>
  <c r="J40" i="161"/>
  <c r="R40" i="161" s="1"/>
  <c r="L58" i="161"/>
  <c r="E58" i="270"/>
  <c r="M58" i="161"/>
  <c r="O79" i="161"/>
  <c r="Q97" i="161"/>
  <c r="M103" i="161"/>
  <c r="F58" i="270"/>
  <c r="H60" i="270"/>
  <c r="M62" i="270"/>
  <c r="Q61" i="270"/>
  <c r="Q62" i="270" s="1"/>
  <c r="Q64" i="270"/>
  <c r="Q66" i="270"/>
  <c r="Q68" i="270"/>
  <c r="Q70" i="270"/>
  <c r="Q72" i="270"/>
  <c r="Q74" i="270"/>
  <c r="Q76" i="270"/>
  <c r="Q78" i="270"/>
  <c r="Q80" i="270"/>
  <c r="Q82" i="270"/>
  <c r="Q84" i="270"/>
  <c r="Q86" i="270"/>
  <c r="Q88" i="270"/>
  <c r="Q90" i="270"/>
  <c r="Q92" i="270"/>
  <c r="Q94" i="270"/>
  <c r="Q96" i="270"/>
  <c r="Q98" i="270"/>
  <c r="Q100" i="270"/>
  <c r="Q102" i="270"/>
  <c r="Q104" i="270"/>
  <c r="Q106" i="270"/>
  <c r="Q108" i="270"/>
  <c r="Q110" i="270"/>
  <c r="Q112" i="270"/>
  <c r="Q114" i="270"/>
  <c r="Q116" i="270"/>
  <c r="E11" i="217"/>
  <c r="F12" i="96"/>
  <c r="J12" i="91"/>
  <c r="F12" i="217"/>
  <c r="J13" i="91"/>
  <c r="E13" i="217"/>
  <c r="Z16" i="91"/>
  <c r="G16" i="91"/>
  <c r="B16" i="161" s="1"/>
  <c r="E16" i="161"/>
  <c r="Z21" i="91"/>
  <c r="G21" i="91"/>
  <c r="Z22" i="91"/>
  <c r="G22" i="91"/>
  <c r="B22" i="161" s="1"/>
  <c r="H25" i="91"/>
  <c r="H25" i="217" s="1"/>
  <c r="Z25" i="91"/>
  <c r="D31" i="96"/>
  <c r="H31" i="91"/>
  <c r="Z31" i="91"/>
  <c r="I33" i="91"/>
  <c r="I33" i="217" s="1"/>
  <c r="E33" i="217"/>
  <c r="D33" i="91"/>
  <c r="D34" i="91"/>
  <c r="H34" i="91" s="1"/>
  <c r="H34" i="96" s="1"/>
  <c r="E34" i="96"/>
  <c r="I34" i="91"/>
  <c r="I34" i="96" s="1"/>
  <c r="S36" i="96"/>
  <c r="Z36" i="91"/>
  <c r="E36" i="161"/>
  <c r="G36" i="91"/>
  <c r="D39" i="96"/>
  <c r="H39" i="91"/>
  <c r="H41" i="91"/>
  <c r="H41" i="217" s="1"/>
  <c r="D41" i="217"/>
  <c r="H52" i="91"/>
  <c r="D52" i="217"/>
  <c r="M60" i="91"/>
  <c r="J61" i="91"/>
  <c r="N61" i="91"/>
  <c r="N61" i="96" s="1"/>
  <c r="M65" i="91"/>
  <c r="N66" i="91"/>
  <c r="N66" i="96" s="1"/>
  <c r="J66" i="91"/>
  <c r="O69" i="91"/>
  <c r="O69" i="96" s="1"/>
  <c r="L70" i="91"/>
  <c r="H70" i="91"/>
  <c r="AC74" i="91" s="1"/>
  <c r="D70" i="217"/>
  <c r="O72" i="91"/>
  <c r="B72" i="161"/>
  <c r="K76" i="96"/>
  <c r="D78" i="270"/>
  <c r="D78" i="161"/>
  <c r="H82" i="91"/>
  <c r="L82" i="91"/>
  <c r="L82" i="217" s="1"/>
  <c r="L86" i="91"/>
  <c r="H86" i="91"/>
  <c r="D86" i="96"/>
  <c r="I87" i="91"/>
  <c r="D87" i="91"/>
  <c r="G103" i="96"/>
  <c r="B103" i="161"/>
  <c r="N104" i="91"/>
  <c r="N104" i="217" s="1"/>
  <c r="H105" i="91"/>
  <c r="H105" i="96" s="1"/>
  <c r="D105" i="217"/>
  <c r="L105" i="91"/>
  <c r="J113" i="91"/>
  <c r="F113" i="96"/>
  <c r="N113" i="91"/>
  <c r="E114" i="96"/>
  <c r="S116" i="96"/>
  <c r="G116" i="91"/>
  <c r="Z116" i="91"/>
  <c r="E116" i="161"/>
  <c r="Y19" i="162"/>
  <c r="F19" i="161"/>
  <c r="N19" i="161" s="1"/>
  <c r="Z29" i="162"/>
  <c r="AB33" i="162"/>
  <c r="Y36" i="162"/>
  <c r="F36" i="161"/>
  <c r="N36" i="161" s="1"/>
  <c r="AA36" i="162"/>
  <c r="H36" i="161"/>
  <c r="Q36" i="161" s="1"/>
  <c r="Y83" i="162"/>
  <c r="F83" i="161"/>
  <c r="AA83" i="162"/>
  <c r="H83" i="161"/>
  <c r="Q83" i="161" s="1"/>
  <c r="Z93" i="162"/>
  <c r="AB97" i="162"/>
  <c r="Y100" i="162"/>
  <c r="F100" i="161"/>
  <c r="N100" i="161" s="1"/>
  <c r="AA100" i="162"/>
  <c r="H100" i="161"/>
  <c r="Q100" i="161" s="1"/>
  <c r="AC114" i="162"/>
  <c r="O35" i="85"/>
  <c r="O36" i="85"/>
  <c r="O37" i="85"/>
  <c r="O38" i="85"/>
  <c r="O64" i="85"/>
  <c r="O68" i="85"/>
  <c r="O96" i="85"/>
  <c r="O100" i="85"/>
  <c r="E14" i="96"/>
  <c r="V24" i="96"/>
  <c r="U24" i="96"/>
  <c r="T24" i="96"/>
  <c r="G24" i="96"/>
  <c r="S24" i="96"/>
  <c r="T30" i="96"/>
  <c r="V38" i="96"/>
  <c r="F38" i="96"/>
  <c r="C38" i="96"/>
  <c r="J38" i="96"/>
  <c r="C40" i="96"/>
  <c r="G42" i="96"/>
  <c r="D44" i="96"/>
  <c r="U47" i="96"/>
  <c r="G62" i="96"/>
  <c r="V62" i="96"/>
  <c r="F62" i="96"/>
  <c r="U62" i="96"/>
  <c r="T62" i="96"/>
  <c r="K62" i="96"/>
  <c r="G63" i="96"/>
  <c r="T66" i="96"/>
  <c r="O77" i="96"/>
  <c r="V80" i="96"/>
  <c r="N80" i="96"/>
  <c r="F80" i="96"/>
  <c r="U80" i="96"/>
  <c r="M80" i="96"/>
  <c r="E80" i="96"/>
  <c r="T80" i="96"/>
  <c r="L80" i="96"/>
  <c r="D80" i="96"/>
  <c r="G80" i="96"/>
  <c r="S80" i="96"/>
  <c r="C80" i="96"/>
  <c r="E87" i="96"/>
  <c r="O95" i="96"/>
  <c r="T97" i="96"/>
  <c r="C13" i="217"/>
  <c r="G16" i="217"/>
  <c r="V16" i="217"/>
  <c r="U16" i="217"/>
  <c r="S16" i="217"/>
  <c r="T16" i="217"/>
  <c r="U18" i="217"/>
  <c r="E18" i="217"/>
  <c r="T18" i="217"/>
  <c r="S18" i="217"/>
  <c r="C18" i="217"/>
  <c r="V18" i="217"/>
  <c r="F18" i="217"/>
  <c r="D25" i="217"/>
  <c r="G32" i="217"/>
  <c r="V32" i="217"/>
  <c r="U32" i="217"/>
  <c r="C32" i="217"/>
  <c r="U34" i="217"/>
  <c r="E34" i="217"/>
  <c r="T34" i="217"/>
  <c r="S34" i="217"/>
  <c r="C34" i="217"/>
  <c r="V34" i="217"/>
  <c r="F34" i="217"/>
  <c r="G34" i="217"/>
  <c r="I45" i="217"/>
  <c r="S52" i="217"/>
  <c r="F57" i="217"/>
  <c r="K59" i="217"/>
  <c r="U106" i="217"/>
  <c r="E106" i="217"/>
  <c r="T106" i="217"/>
  <c r="S106" i="217"/>
  <c r="K106" i="217"/>
  <c r="Q105" i="251" s="1"/>
  <c r="C106" i="217"/>
  <c r="V106" i="217"/>
  <c r="N106" i="217"/>
  <c r="F106" i="217"/>
  <c r="J106" i="217"/>
  <c r="G114" i="217"/>
  <c r="H13" i="271"/>
  <c r="B83" i="272"/>
  <c r="C37" i="271"/>
  <c r="E111" i="144"/>
  <c r="BJ111" i="144"/>
  <c r="E119" i="144"/>
  <c r="BJ119" i="144"/>
  <c r="I97" i="145"/>
  <c r="K97" i="150"/>
  <c r="H103" i="145"/>
  <c r="I104" i="151"/>
  <c r="J104" i="145"/>
  <c r="I108" i="145"/>
  <c r="K108" i="152"/>
  <c r="K108" i="148"/>
  <c r="K109" i="145"/>
  <c r="I113" i="145"/>
  <c r="K113" i="150"/>
  <c r="M59" i="146"/>
  <c r="M60" i="146"/>
  <c r="H61" i="146"/>
  <c r="P61" i="146" s="1"/>
  <c r="H63" i="146"/>
  <c r="P63" i="146" s="1"/>
  <c r="H66" i="146"/>
  <c r="P66" i="146" s="1"/>
  <c r="H68" i="146"/>
  <c r="P68" i="146" s="1"/>
  <c r="K72" i="146"/>
  <c r="J77" i="146"/>
  <c r="J82" i="146"/>
  <c r="M86" i="146"/>
  <c r="I88" i="146"/>
  <c r="M91" i="146"/>
  <c r="M92" i="146"/>
  <c r="H93" i="146"/>
  <c r="P93" i="146" s="1"/>
  <c r="H95" i="146"/>
  <c r="P95" i="146" s="1"/>
  <c r="L97" i="146"/>
  <c r="H98" i="146"/>
  <c r="P98" i="146" s="1"/>
  <c r="H100" i="146"/>
  <c r="P100" i="146" s="1"/>
  <c r="K102" i="146"/>
  <c r="J109" i="146"/>
  <c r="J114" i="146"/>
  <c r="I59" i="147"/>
  <c r="K63" i="147"/>
  <c r="I67" i="147"/>
  <c r="K71" i="147"/>
  <c r="I75" i="147"/>
  <c r="K79" i="147"/>
  <c r="I83" i="147"/>
  <c r="K87" i="147"/>
  <c r="H92" i="147"/>
  <c r="H96" i="147"/>
  <c r="H100" i="147"/>
  <c r="H104" i="147"/>
  <c r="H108" i="147"/>
  <c r="H112" i="147"/>
  <c r="F75" i="250"/>
  <c r="F84" i="250"/>
  <c r="F92" i="250"/>
  <c r="F100" i="250"/>
  <c r="F108" i="250"/>
  <c r="I58" i="148"/>
  <c r="M60" i="148"/>
  <c r="J63" i="148"/>
  <c r="H65" i="148"/>
  <c r="M65" i="148"/>
  <c r="I66" i="148"/>
  <c r="M68" i="148"/>
  <c r="J71" i="148"/>
  <c r="H73" i="148"/>
  <c r="M73" i="148"/>
  <c r="I74" i="148"/>
  <c r="M76" i="148"/>
  <c r="J79" i="148"/>
  <c r="H81" i="148"/>
  <c r="M81" i="148"/>
  <c r="I82" i="148"/>
  <c r="M84" i="148"/>
  <c r="J87" i="148"/>
  <c r="H89" i="148"/>
  <c r="M89" i="148"/>
  <c r="I90" i="148"/>
  <c r="M92" i="148"/>
  <c r="J95" i="148"/>
  <c r="M97" i="148"/>
  <c r="I98" i="148"/>
  <c r="M100" i="148"/>
  <c r="J103" i="148"/>
  <c r="M108" i="148"/>
  <c r="J111" i="148"/>
  <c r="M113" i="148"/>
  <c r="I114" i="148"/>
  <c r="I10" i="149"/>
  <c r="M13" i="149"/>
  <c r="M19" i="149"/>
  <c r="I26" i="149"/>
  <c r="M29" i="149"/>
  <c r="M35" i="149"/>
  <c r="I42" i="149"/>
  <c r="M45" i="149"/>
  <c r="I49" i="149"/>
  <c r="M51" i="149"/>
  <c r="K63" i="149"/>
  <c r="K71" i="149"/>
  <c r="K79" i="149"/>
  <c r="K87" i="149"/>
  <c r="K95" i="149"/>
  <c r="K103" i="149"/>
  <c r="K111" i="149"/>
  <c r="M14" i="150"/>
  <c r="I21" i="150"/>
  <c r="M30" i="150"/>
  <c r="I37" i="150"/>
  <c r="M46" i="150"/>
  <c r="I53" i="150"/>
  <c r="J60" i="150"/>
  <c r="H62" i="150"/>
  <c r="M62" i="150"/>
  <c r="M65" i="150"/>
  <c r="J68" i="150"/>
  <c r="H70" i="150"/>
  <c r="M70" i="150"/>
  <c r="M73" i="150"/>
  <c r="J76" i="150"/>
  <c r="H78" i="150"/>
  <c r="M78" i="150"/>
  <c r="M81" i="150"/>
  <c r="J84" i="150"/>
  <c r="H86" i="150"/>
  <c r="M86" i="150"/>
  <c r="M89" i="150"/>
  <c r="J92" i="150"/>
  <c r="M97" i="150"/>
  <c r="J100" i="150"/>
  <c r="M102" i="150"/>
  <c r="I103" i="150"/>
  <c r="M105" i="150"/>
  <c r="J108" i="150"/>
  <c r="M113" i="150"/>
  <c r="M9" i="151"/>
  <c r="I16" i="151"/>
  <c r="I23" i="151"/>
  <c r="M25" i="151"/>
  <c r="I32" i="151"/>
  <c r="I39" i="151"/>
  <c r="M41" i="151"/>
  <c r="I48" i="151"/>
  <c r="I55" i="151"/>
  <c r="M57" i="151"/>
  <c r="K60" i="151"/>
  <c r="L63" i="151"/>
  <c r="K68" i="151"/>
  <c r="L71" i="151"/>
  <c r="K76" i="151"/>
  <c r="L79" i="151"/>
  <c r="K84" i="151"/>
  <c r="L87" i="151"/>
  <c r="K92" i="151"/>
  <c r="K100" i="151"/>
  <c r="L103" i="151"/>
  <c r="K108" i="151"/>
  <c r="M10" i="152"/>
  <c r="H12" i="152"/>
  <c r="P12" i="152" s="1"/>
  <c r="M18" i="152"/>
  <c r="H20" i="152"/>
  <c r="P20" i="152" s="1"/>
  <c r="M26" i="152"/>
  <c r="H28" i="152"/>
  <c r="P28" i="152" s="1"/>
  <c r="M34" i="152"/>
  <c r="H36" i="152"/>
  <c r="P36" i="152" s="1"/>
  <c r="M42" i="152"/>
  <c r="H44" i="152"/>
  <c r="P44" i="152" s="1"/>
  <c r="M50" i="152"/>
  <c r="L62" i="152"/>
  <c r="I64" i="152"/>
  <c r="K73" i="152"/>
  <c r="L78" i="152"/>
  <c r="I80" i="152"/>
  <c r="K89" i="152"/>
  <c r="L94" i="152"/>
  <c r="I96" i="152"/>
  <c r="K105" i="152"/>
  <c r="L110" i="152"/>
  <c r="I112" i="152"/>
  <c r="E14" i="267"/>
  <c r="E15" i="267" s="1"/>
  <c r="D14" i="267"/>
  <c r="D15" i="267" s="1"/>
  <c r="B15" i="267"/>
  <c r="I7" i="283"/>
  <c r="D7" i="283" s="1"/>
  <c r="B7" i="283" s="1"/>
  <c r="I9" i="283"/>
  <c r="D9" i="283" s="1"/>
  <c r="B9" i="283" s="1"/>
  <c r="I11" i="283"/>
  <c r="D11" i="283" s="1"/>
  <c r="B11" i="283" s="1"/>
  <c r="I13" i="283"/>
  <c r="D13" i="283" s="1"/>
  <c r="B13" i="283" s="1"/>
  <c r="I15" i="283"/>
  <c r="D15" i="283" s="1"/>
  <c r="B15" i="283" s="1"/>
  <c r="I17" i="283"/>
  <c r="D17" i="283" s="1"/>
  <c r="B17" i="283" s="1"/>
  <c r="I19" i="283"/>
  <c r="D19" i="283" s="1"/>
  <c r="B19" i="283" s="1"/>
  <c r="I21" i="283"/>
  <c r="D21" i="283" s="1"/>
  <c r="B21" i="283" s="1"/>
  <c r="I23" i="283"/>
  <c r="D23" i="283" s="1"/>
  <c r="B23" i="283" s="1"/>
  <c r="I25" i="283"/>
  <c r="D25" i="283" s="1"/>
  <c r="B25" i="283" s="1"/>
  <c r="I27" i="283"/>
  <c r="D27" i="283" s="1"/>
  <c r="B27" i="283" s="1"/>
  <c r="I29" i="283"/>
  <c r="D29" i="283" s="1"/>
  <c r="B29" i="283" s="1"/>
  <c r="I31" i="283"/>
  <c r="D31" i="283" s="1"/>
  <c r="B31" i="283" s="1"/>
  <c r="I33" i="283"/>
  <c r="D33" i="283" s="1"/>
  <c r="B33" i="283" s="1"/>
  <c r="I35" i="283"/>
  <c r="D35" i="283" s="1"/>
  <c r="B35" i="283" s="1"/>
  <c r="I37" i="283"/>
  <c r="D37" i="283" s="1"/>
  <c r="B37" i="283" s="1"/>
  <c r="I39" i="283"/>
  <c r="D39" i="283" s="1"/>
  <c r="B39" i="283" s="1"/>
  <c r="I41" i="283"/>
  <c r="D41" i="283" s="1"/>
  <c r="B41" i="283" s="1"/>
  <c r="I43" i="283"/>
  <c r="D43" i="283" s="1"/>
  <c r="B43" i="283" s="1"/>
  <c r="I45" i="283"/>
  <c r="D45" i="283" s="1"/>
  <c r="B45" i="283" s="1"/>
  <c r="I47" i="283"/>
  <c r="D47" i="283" s="1"/>
  <c r="B47" i="283" s="1"/>
  <c r="I49" i="283"/>
  <c r="D49" i="283" s="1"/>
  <c r="B49" i="283" s="1"/>
  <c r="I51" i="283"/>
  <c r="D51" i="283" s="1"/>
  <c r="B51" i="283" s="1"/>
  <c r="I53" i="283"/>
  <c r="D53" i="283" s="1"/>
  <c r="B53" i="283" s="1"/>
  <c r="I55" i="283"/>
  <c r="D55" i="283" s="1"/>
  <c r="B55" i="283" s="1"/>
  <c r="I57" i="283"/>
  <c r="D57" i="283" s="1"/>
  <c r="B57" i="283" s="1"/>
  <c r="I59" i="283"/>
  <c r="D59" i="283" s="1"/>
  <c r="B59" i="283" s="1"/>
  <c r="I61" i="283"/>
  <c r="D61" i="283" s="1"/>
  <c r="B61" i="283" s="1"/>
  <c r="I63" i="283"/>
  <c r="D63" i="283" s="1"/>
  <c r="B63" i="283" s="1"/>
  <c r="F11" i="161"/>
  <c r="M11" i="161" s="1"/>
  <c r="O12" i="161"/>
  <c r="E14" i="161"/>
  <c r="L17" i="161"/>
  <c r="L22" i="161"/>
  <c r="M22" i="161"/>
  <c r="Q33" i="161"/>
  <c r="N35" i="161"/>
  <c r="O43" i="161"/>
  <c r="J47" i="161"/>
  <c r="R47" i="161" s="1"/>
  <c r="O51" i="161"/>
  <c r="Q56" i="161"/>
  <c r="J68" i="161"/>
  <c r="N71" i="161"/>
  <c r="E74" i="161"/>
  <c r="J75" i="161"/>
  <c r="B77" i="161"/>
  <c r="O78" i="161"/>
  <c r="H80" i="161"/>
  <c r="L81" i="161"/>
  <c r="O81" i="161"/>
  <c r="N87" i="161"/>
  <c r="I93" i="161"/>
  <c r="L96" i="161"/>
  <c r="M96" i="161"/>
  <c r="I102" i="161"/>
  <c r="F103" i="161"/>
  <c r="N103" i="161" s="1"/>
  <c r="O104" i="161"/>
  <c r="M111" i="161"/>
  <c r="O112" i="161"/>
  <c r="E114" i="161"/>
  <c r="J115" i="161"/>
  <c r="N61" i="270"/>
  <c r="N62" i="270" s="1"/>
  <c r="N64" i="270"/>
  <c r="N66" i="270"/>
  <c r="N68" i="270"/>
  <c r="N70" i="270"/>
  <c r="N72" i="270"/>
  <c r="N74" i="270"/>
  <c r="N76" i="270"/>
  <c r="N78" i="270"/>
  <c r="N80" i="270"/>
  <c r="N82" i="270"/>
  <c r="N84" i="270"/>
  <c r="N86" i="270"/>
  <c r="N88" i="270"/>
  <c r="N90" i="270"/>
  <c r="N92" i="270"/>
  <c r="N94" i="270"/>
  <c r="N96" i="270"/>
  <c r="N98" i="270"/>
  <c r="N100" i="270"/>
  <c r="N102" i="270"/>
  <c r="N104" i="270"/>
  <c r="N106" i="270"/>
  <c r="N108" i="270"/>
  <c r="N110" i="270"/>
  <c r="N112" i="270"/>
  <c r="N114" i="270"/>
  <c r="N116" i="270"/>
  <c r="I25" i="91"/>
  <c r="I25" i="217" s="1"/>
  <c r="E25" i="217"/>
  <c r="E27" i="161"/>
  <c r="Z27" i="91"/>
  <c r="G27" i="91"/>
  <c r="B27" i="161" s="1"/>
  <c r="H30" i="91"/>
  <c r="H30" i="217" s="1"/>
  <c r="I31" i="91"/>
  <c r="J34" i="91"/>
  <c r="J34" i="96" s="1"/>
  <c r="J35" i="91"/>
  <c r="J35" i="96" s="1"/>
  <c r="I41" i="91"/>
  <c r="I41" i="217" s="1"/>
  <c r="E41" i="217"/>
  <c r="D42" i="91"/>
  <c r="H42" i="91" s="1"/>
  <c r="I42" i="91"/>
  <c r="J43" i="91"/>
  <c r="J43" i="96" s="1"/>
  <c r="D47" i="96"/>
  <c r="H47" i="91"/>
  <c r="N60" i="91"/>
  <c r="E64" i="217"/>
  <c r="N65" i="91"/>
  <c r="D79" i="270"/>
  <c r="D79" i="161"/>
  <c r="O79" i="96"/>
  <c r="I82" i="91"/>
  <c r="M82" i="91"/>
  <c r="M82" i="217" s="1"/>
  <c r="J86" i="91"/>
  <c r="N86" i="91"/>
  <c r="N86" i="217" s="1"/>
  <c r="N89" i="91"/>
  <c r="D93" i="270"/>
  <c r="D93" i="161"/>
  <c r="I95" i="91"/>
  <c r="D95" i="91"/>
  <c r="M95" i="91"/>
  <c r="M95" i="96" s="1"/>
  <c r="Z97" i="91"/>
  <c r="G97" i="91"/>
  <c r="S97" i="217"/>
  <c r="J102" i="91"/>
  <c r="J102" i="217" s="1"/>
  <c r="F102" i="217"/>
  <c r="N102" i="91"/>
  <c r="N102" i="217" s="1"/>
  <c r="D104" i="270"/>
  <c r="D104" i="161"/>
  <c r="I105" i="91"/>
  <c r="E105" i="217"/>
  <c r="M105" i="91"/>
  <c r="D109" i="270"/>
  <c r="D109" i="161"/>
  <c r="I111" i="91"/>
  <c r="D111" i="91"/>
  <c r="D111" i="217" s="1"/>
  <c r="E111" i="96"/>
  <c r="M111" i="91"/>
  <c r="M111" i="96" s="1"/>
  <c r="Z111" i="91"/>
  <c r="U111" i="96"/>
  <c r="O112" i="91"/>
  <c r="K113" i="217"/>
  <c r="K113" i="96"/>
  <c r="C113" i="161"/>
  <c r="Y15" i="162"/>
  <c r="F15" i="161"/>
  <c r="N15" i="161" s="1"/>
  <c r="AA15" i="162"/>
  <c r="AC15" i="162"/>
  <c r="Z21" i="162"/>
  <c r="G21" i="161"/>
  <c r="AB21" i="162"/>
  <c r="I21" i="161"/>
  <c r="R21" i="161" s="1"/>
  <c r="AC23" i="162"/>
  <c r="Y44" i="162"/>
  <c r="F44" i="161"/>
  <c r="N44" i="161" s="1"/>
  <c r="AA44" i="162"/>
  <c r="H44" i="161"/>
  <c r="Q44" i="161" s="1"/>
  <c r="AC44" i="162"/>
  <c r="AA54" i="162"/>
  <c r="Z68" i="162"/>
  <c r="Y79" i="162"/>
  <c r="AA79" i="162"/>
  <c r="AC79" i="162"/>
  <c r="J79" i="161"/>
  <c r="Z85" i="162"/>
  <c r="G85" i="161"/>
  <c r="AC87" i="162"/>
  <c r="Y108" i="162"/>
  <c r="F108" i="161"/>
  <c r="N108" i="161" s="1"/>
  <c r="AA108" i="162"/>
  <c r="H108" i="161"/>
  <c r="Q108" i="161" s="1"/>
  <c r="AC108" i="162"/>
  <c r="AA114" i="162"/>
  <c r="O10" i="85"/>
  <c r="O15" i="85"/>
  <c r="O40" i="85"/>
  <c r="O41" i="85"/>
  <c r="O42" i="85"/>
  <c r="O47" i="85"/>
  <c r="O65" i="85"/>
  <c r="O97" i="85"/>
  <c r="G18" i="96"/>
  <c r="G22" i="96"/>
  <c r="V22" i="96"/>
  <c r="F22" i="96"/>
  <c r="S22" i="96"/>
  <c r="E22" i="96"/>
  <c r="T22" i="96"/>
  <c r="C24" i="96"/>
  <c r="U30" i="96"/>
  <c r="T35" i="96"/>
  <c r="S38" i="96"/>
  <c r="E46" i="96"/>
  <c r="V47" i="96"/>
  <c r="D52" i="96"/>
  <c r="C62" i="96"/>
  <c r="S64" i="96"/>
  <c r="F66" i="96"/>
  <c r="V75" i="96"/>
  <c r="U75" i="96"/>
  <c r="T75" i="96"/>
  <c r="S75" i="96"/>
  <c r="C75" i="96"/>
  <c r="K80" i="96"/>
  <c r="I85" i="96"/>
  <c r="U97" i="96"/>
  <c r="D105" i="96"/>
  <c r="C16" i="217"/>
  <c r="G18" i="217"/>
  <c r="F20" i="217"/>
  <c r="S21" i="217"/>
  <c r="I23" i="217"/>
  <c r="U25" i="217"/>
  <c r="S32" i="217"/>
  <c r="V35" i="217"/>
  <c r="T35" i="217"/>
  <c r="S35" i="217"/>
  <c r="U35" i="217"/>
  <c r="F38" i="217"/>
  <c r="U43" i="217"/>
  <c r="S48" i="217"/>
  <c r="E54" i="217"/>
  <c r="F63" i="217"/>
  <c r="J74" i="217"/>
  <c r="K75" i="217"/>
  <c r="S92" i="217"/>
  <c r="T104" i="217"/>
  <c r="G112" i="217"/>
  <c r="V112" i="217"/>
  <c r="F112" i="217"/>
  <c r="U112" i="217"/>
  <c r="E112" i="217"/>
  <c r="K112" i="217"/>
  <c r="S115" i="217"/>
  <c r="B13" i="268"/>
  <c r="D13" i="268"/>
  <c r="F13" i="268"/>
  <c r="H15" i="268"/>
  <c r="C28" i="268"/>
  <c r="E28" i="268" s="1"/>
  <c r="C31" i="268"/>
  <c r="E31" i="268" s="1"/>
  <c r="C44" i="268"/>
  <c r="E44" i="268" s="1"/>
  <c r="C47" i="268"/>
  <c r="E47" i="268" s="1"/>
  <c r="C60" i="268"/>
  <c r="E60" i="268" s="1"/>
  <c r="C63" i="268"/>
  <c r="E63" i="268" s="1"/>
  <c r="C18" i="271"/>
  <c r="Q75" i="272"/>
  <c r="F75" i="272"/>
  <c r="F76" i="272"/>
  <c r="Q76" i="272"/>
  <c r="Q77" i="272"/>
  <c r="F77" i="272"/>
  <c r="F78" i="272"/>
  <c r="Q78" i="272"/>
  <c r="Q81" i="272"/>
  <c r="F81" i="272"/>
  <c r="B82" i="272"/>
  <c r="E36" i="271"/>
  <c r="B99" i="272"/>
  <c r="C53" i="271"/>
  <c r="E53" i="271" s="1"/>
  <c r="K13" i="145"/>
  <c r="K21" i="145"/>
  <c r="K29" i="145"/>
  <c r="K37" i="145"/>
  <c r="K45" i="145"/>
  <c r="K53" i="145"/>
  <c r="H99" i="152"/>
  <c r="P99" i="152" s="1"/>
  <c r="I99" i="149"/>
  <c r="K107" i="145"/>
  <c r="M107" i="151"/>
  <c r="I115" i="149"/>
  <c r="I58" i="146"/>
  <c r="I63" i="146"/>
  <c r="L67" i="146"/>
  <c r="L72" i="146"/>
  <c r="K77" i="146"/>
  <c r="I90" i="146"/>
  <c r="I93" i="146"/>
  <c r="I95" i="146"/>
  <c r="M97" i="146"/>
  <c r="L99" i="146"/>
  <c r="L102" i="146"/>
  <c r="K109" i="146"/>
  <c r="J61" i="147"/>
  <c r="J69" i="147"/>
  <c r="J77" i="147"/>
  <c r="J85" i="147"/>
  <c r="J91" i="147"/>
  <c r="H93" i="147"/>
  <c r="J95" i="147"/>
  <c r="H109" i="147"/>
  <c r="J111" i="147"/>
  <c r="F83" i="250"/>
  <c r="F91" i="250"/>
  <c r="F99" i="250"/>
  <c r="F107" i="250"/>
  <c r="F115" i="250"/>
  <c r="L62" i="148"/>
  <c r="I65" i="148"/>
  <c r="L70" i="148"/>
  <c r="I73" i="148"/>
  <c r="L78" i="148"/>
  <c r="I81" i="148"/>
  <c r="L86" i="148"/>
  <c r="I89" i="148"/>
  <c r="L94" i="148"/>
  <c r="L102" i="148"/>
  <c r="L110" i="148"/>
  <c r="M10" i="149"/>
  <c r="H14" i="149"/>
  <c r="H21" i="149"/>
  <c r="M26" i="149"/>
  <c r="H30" i="149"/>
  <c r="H37" i="149"/>
  <c r="M42" i="149"/>
  <c r="H46" i="149"/>
  <c r="H53" i="149"/>
  <c r="H60" i="149"/>
  <c r="K60" i="149"/>
  <c r="H61" i="149"/>
  <c r="L63" i="149"/>
  <c r="J65" i="149"/>
  <c r="H68" i="149"/>
  <c r="K68" i="149"/>
  <c r="H69" i="149"/>
  <c r="L71" i="149"/>
  <c r="J73" i="149"/>
  <c r="H76" i="149"/>
  <c r="K76" i="149"/>
  <c r="H77" i="149"/>
  <c r="L79" i="149"/>
  <c r="J81" i="149"/>
  <c r="H84" i="149"/>
  <c r="K84" i="149"/>
  <c r="H85" i="149"/>
  <c r="L87" i="149"/>
  <c r="J89" i="149"/>
  <c r="H92" i="149"/>
  <c r="K92" i="149"/>
  <c r="H93" i="149"/>
  <c r="L95" i="149"/>
  <c r="J97" i="149"/>
  <c r="H100" i="149"/>
  <c r="L103" i="149"/>
  <c r="J105" i="149"/>
  <c r="H108" i="149"/>
  <c r="K108" i="149"/>
  <c r="H109" i="149"/>
  <c r="L111" i="149"/>
  <c r="J113" i="149"/>
  <c r="H9" i="150"/>
  <c r="H16" i="150"/>
  <c r="M21" i="150"/>
  <c r="H25" i="150"/>
  <c r="H32" i="150"/>
  <c r="M37" i="150"/>
  <c r="H41" i="150"/>
  <c r="H48" i="150"/>
  <c r="M53" i="150"/>
  <c r="H57" i="150"/>
  <c r="L59" i="150"/>
  <c r="I62" i="150"/>
  <c r="L67" i="150"/>
  <c r="I70" i="150"/>
  <c r="J71" i="150"/>
  <c r="L75" i="150"/>
  <c r="I78" i="150"/>
  <c r="L83" i="150"/>
  <c r="I86" i="150"/>
  <c r="J87" i="150"/>
  <c r="L91" i="150"/>
  <c r="L99" i="150"/>
  <c r="J103" i="150"/>
  <c r="L107" i="150"/>
  <c r="L115" i="150"/>
  <c r="H9" i="151"/>
  <c r="H11" i="151"/>
  <c r="M16" i="151"/>
  <c r="H20" i="151"/>
  <c r="H25" i="151"/>
  <c r="H27" i="151"/>
  <c r="M32" i="151"/>
  <c r="H36" i="151"/>
  <c r="H41" i="151"/>
  <c r="H43" i="151"/>
  <c r="M48" i="151"/>
  <c r="H52" i="151"/>
  <c r="H57" i="151"/>
  <c r="H58" i="151"/>
  <c r="L60" i="151"/>
  <c r="J62" i="151"/>
  <c r="H65" i="151"/>
  <c r="H66" i="151"/>
  <c r="L68" i="151"/>
  <c r="J70" i="151"/>
  <c r="H73" i="151"/>
  <c r="H74" i="151"/>
  <c r="L76" i="151"/>
  <c r="J78" i="151"/>
  <c r="H81" i="151"/>
  <c r="H82" i="151"/>
  <c r="L84" i="151"/>
  <c r="J86" i="151"/>
  <c r="H89" i="151"/>
  <c r="H90" i="151"/>
  <c r="L92" i="151"/>
  <c r="K97" i="151"/>
  <c r="H98" i="151"/>
  <c r="L100" i="151"/>
  <c r="L108" i="151"/>
  <c r="K113" i="151"/>
  <c r="H114" i="151"/>
  <c r="F75" i="252"/>
  <c r="F77" i="252"/>
  <c r="P82" i="252"/>
  <c r="F83" i="252"/>
  <c r="F85" i="252"/>
  <c r="P90" i="252"/>
  <c r="F91" i="252"/>
  <c r="F93" i="252"/>
  <c r="P98" i="252"/>
  <c r="F99" i="252"/>
  <c r="P106" i="252"/>
  <c r="F109" i="252"/>
  <c r="P114" i="252"/>
  <c r="F115" i="252"/>
  <c r="I59" i="152"/>
  <c r="J64" i="152"/>
  <c r="L68" i="152"/>
  <c r="L73" i="152"/>
  <c r="I75" i="152"/>
  <c r="J80" i="152"/>
  <c r="L84" i="152"/>
  <c r="L89" i="152"/>
  <c r="I91" i="152"/>
  <c r="J96" i="152"/>
  <c r="L100" i="152"/>
  <c r="J103" i="152"/>
  <c r="L105" i="152"/>
  <c r="I107" i="152"/>
  <c r="J108" i="152"/>
  <c r="J112" i="152"/>
  <c r="E12" i="267"/>
  <c r="E13" i="267" s="1"/>
  <c r="D12" i="267"/>
  <c r="D13" i="267" s="1"/>
  <c r="B13" i="267"/>
  <c r="E18" i="267"/>
  <c r="D18" i="267"/>
  <c r="E26" i="267"/>
  <c r="D26" i="267"/>
  <c r="E34" i="267"/>
  <c r="D34" i="267"/>
  <c r="E42" i="267"/>
  <c r="D42" i="267"/>
  <c r="E50" i="267"/>
  <c r="D50" i="267"/>
  <c r="E58" i="267"/>
  <c r="D58" i="267"/>
  <c r="E66" i="267"/>
  <c r="D66" i="267"/>
  <c r="E7" i="283"/>
  <c r="C8" i="283"/>
  <c r="E9" i="283"/>
  <c r="C10" i="283"/>
  <c r="Q10" i="161"/>
  <c r="H12" i="161"/>
  <c r="Q12" i="161" s="1"/>
  <c r="Q20" i="161"/>
  <c r="L30" i="161"/>
  <c r="M30" i="161"/>
  <c r="O35" i="161"/>
  <c r="P36" i="161"/>
  <c r="L46" i="161"/>
  <c r="M46" i="161"/>
  <c r="H51" i="161"/>
  <c r="L54" i="161"/>
  <c r="M54" i="161"/>
  <c r="Q57" i="161"/>
  <c r="G58" i="161"/>
  <c r="N62" i="161"/>
  <c r="O69" i="161"/>
  <c r="L72" i="161"/>
  <c r="M72" i="161"/>
  <c r="P76" i="161"/>
  <c r="R80" i="161"/>
  <c r="N85" i="161"/>
  <c r="N94" i="161"/>
  <c r="M97" i="161"/>
  <c r="Q98" i="161"/>
  <c r="F111" i="161"/>
  <c r="N111" i="161" s="1"/>
  <c r="F62" i="270"/>
  <c r="Z11" i="91"/>
  <c r="G11" i="91"/>
  <c r="B11" i="161" s="1"/>
  <c r="J25" i="91"/>
  <c r="J25" i="217" s="1"/>
  <c r="F25" i="217"/>
  <c r="Z29" i="91"/>
  <c r="G29" i="91"/>
  <c r="I30" i="91"/>
  <c r="I30" i="96" s="1"/>
  <c r="U36" i="217"/>
  <c r="U36" i="96"/>
  <c r="E38" i="96"/>
  <c r="F41" i="96"/>
  <c r="F41" i="217"/>
  <c r="J42" i="91"/>
  <c r="J42" i="217" s="1"/>
  <c r="Z43" i="91"/>
  <c r="G43" i="91"/>
  <c r="B43" i="161" s="1"/>
  <c r="E43" i="161"/>
  <c r="S44" i="96"/>
  <c r="Z44" i="91"/>
  <c r="E44" i="161"/>
  <c r="D46" i="91"/>
  <c r="D46" i="96" s="1"/>
  <c r="I49" i="91"/>
  <c r="I49" i="217" s="1"/>
  <c r="E49" i="96"/>
  <c r="E49" i="217"/>
  <c r="D50" i="91"/>
  <c r="H50" i="91" s="1"/>
  <c r="E50" i="96"/>
  <c r="I50" i="91"/>
  <c r="J51" i="91"/>
  <c r="J51" i="217" s="1"/>
  <c r="E51" i="217"/>
  <c r="G52" i="91"/>
  <c r="D55" i="96"/>
  <c r="H55" i="91"/>
  <c r="D57" i="91"/>
  <c r="I63" i="91"/>
  <c r="E63" i="96"/>
  <c r="M63" i="91"/>
  <c r="M63" i="96" s="1"/>
  <c r="E66" i="217"/>
  <c r="L72" i="91"/>
  <c r="Z89" i="91"/>
  <c r="G89" i="91"/>
  <c r="S89" i="217"/>
  <c r="S89" i="96"/>
  <c r="K91" i="217"/>
  <c r="Q90" i="251" s="1"/>
  <c r="S92" i="96"/>
  <c r="G92" i="91"/>
  <c r="E92" i="161"/>
  <c r="J94" i="91"/>
  <c r="J94" i="217" s="1"/>
  <c r="N94" i="91"/>
  <c r="N94" i="217" s="1"/>
  <c r="F94" i="217"/>
  <c r="J95" i="91"/>
  <c r="R95" i="91" s="1"/>
  <c r="R95" i="217" s="1"/>
  <c r="F95" i="217"/>
  <c r="F95" i="96"/>
  <c r="F99" i="96"/>
  <c r="E99" i="96"/>
  <c r="S100" i="96"/>
  <c r="G100" i="91"/>
  <c r="E100" i="161"/>
  <c r="Z100" i="91"/>
  <c r="M101" i="91"/>
  <c r="M101" i="217" s="1"/>
  <c r="D101" i="91"/>
  <c r="D101" i="217" s="1"/>
  <c r="I101" i="91"/>
  <c r="G102" i="217"/>
  <c r="O102" i="91"/>
  <c r="O103" i="91"/>
  <c r="Z104" i="91"/>
  <c r="J105" i="91"/>
  <c r="N105" i="91"/>
  <c r="F105" i="96"/>
  <c r="F105" i="217"/>
  <c r="J111" i="91"/>
  <c r="J111" i="217" s="1"/>
  <c r="F111" i="96"/>
  <c r="N111" i="91"/>
  <c r="Z112" i="91"/>
  <c r="F115" i="217"/>
  <c r="E115" i="96"/>
  <c r="I25" i="161"/>
  <c r="AB25" i="162"/>
  <c r="AB26" i="162"/>
  <c r="I26" i="161"/>
  <c r="AC52" i="162"/>
  <c r="Z64" i="162"/>
  <c r="AB66" i="162"/>
  <c r="I66" i="161"/>
  <c r="Q66" i="161" s="1"/>
  <c r="Y72" i="162"/>
  <c r="AA72" i="162"/>
  <c r="AB89" i="162"/>
  <c r="I89" i="161"/>
  <c r="Z90" i="162"/>
  <c r="G90" i="161"/>
  <c r="AB90" i="162"/>
  <c r="I90" i="161"/>
  <c r="R90" i="161" s="1"/>
  <c r="AC104" i="162"/>
  <c r="O62" i="85"/>
  <c r="O90" i="85"/>
  <c r="O94" i="85"/>
  <c r="U28" i="96"/>
  <c r="T38" i="96"/>
  <c r="V48" i="96"/>
  <c r="U48" i="96"/>
  <c r="T48" i="96"/>
  <c r="G48" i="96"/>
  <c r="C48" i="96"/>
  <c r="F50" i="96"/>
  <c r="E54" i="96"/>
  <c r="V55" i="96"/>
  <c r="S59" i="96"/>
  <c r="O70" i="96"/>
  <c r="G70" i="96"/>
  <c r="V70" i="96"/>
  <c r="N70" i="96"/>
  <c r="F70" i="96"/>
  <c r="I70" i="96"/>
  <c r="U70" i="96"/>
  <c r="E70" i="96"/>
  <c r="T70" i="96"/>
  <c r="D70" i="96"/>
  <c r="S70" i="96"/>
  <c r="C70" i="96"/>
  <c r="K75" i="96"/>
  <c r="O87" i="96"/>
  <c r="U89" i="96"/>
  <c r="I93" i="96"/>
  <c r="V97" i="96"/>
  <c r="E105" i="96"/>
  <c r="S107" i="96"/>
  <c r="O110" i="96"/>
  <c r="G110" i="96"/>
  <c r="V110" i="96"/>
  <c r="F110" i="96"/>
  <c r="K110" i="96"/>
  <c r="V115" i="96"/>
  <c r="U115" i="96"/>
  <c r="K115" i="96"/>
  <c r="E10" i="217"/>
  <c r="C10" i="217"/>
  <c r="F10" i="217"/>
  <c r="V23" i="217"/>
  <c r="V25" i="217"/>
  <c r="T32" i="217"/>
  <c r="S44" i="217"/>
  <c r="F54" i="217"/>
  <c r="G63" i="217"/>
  <c r="D86" i="217"/>
  <c r="I93" i="217"/>
  <c r="O95" i="217"/>
  <c r="S107" i="217"/>
  <c r="F113" i="217"/>
  <c r="G13" i="268"/>
  <c r="C16" i="271"/>
  <c r="E16" i="271" s="1"/>
  <c r="F15" i="271"/>
  <c r="B80" i="272"/>
  <c r="C34" i="271"/>
  <c r="Q91" i="272"/>
  <c r="F91" i="272"/>
  <c r="F92" i="272"/>
  <c r="Q92" i="272"/>
  <c r="Q93" i="272"/>
  <c r="F93" i="272"/>
  <c r="F94" i="272"/>
  <c r="Q94" i="272"/>
  <c r="Q97" i="272"/>
  <c r="F97" i="272"/>
  <c r="B98" i="272"/>
  <c r="E52" i="271"/>
  <c r="B115" i="272"/>
  <c r="C69" i="271"/>
  <c r="R67" i="161"/>
  <c r="P69" i="161"/>
  <c r="P77" i="161"/>
  <c r="R83" i="161"/>
  <c r="R91" i="161"/>
  <c r="R99" i="161"/>
  <c r="P101" i="161"/>
  <c r="R107" i="161"/>
  <c r="P109" i="161"/>
  <c r="R115" i="161"/>
  <c r="E60" i="270"/>
  <c r="E62" i="270"/>
  <c r="Z35" i="91"/>
  <c r="G35" i="91"/>
  <c r="B35" i="161" s="1"/>
  <c r="F67" i="96"/>
  <c r="G67" i="91"/>
  <c r="Z67" i="91"/>
  <c r="M69" i="91"/>
  <c r="Q69" i="91" s="1"/>
  <c r="Q69" i="96" s="1"/>
  <c r="D69" i="91"/>
  <c r="D69" i="217" s="1"/>
  <c r="J72" i="91"/>
  <c r="J72" i="96" s="1"/>
  <c r="Z82" i="91"/>
  <c r="G82" i="91"/>
  <c r="K92" i="96"/>
  <c r="Z105" i="91"/>
  <c r="G105" i="91"/>
  <c r="S105" i="217"/>
  <c r="J110" i="91"/>
  <c r="J110" i="217" s="1"/>
  <c r="AB10" i="162"/>
  <c r="Y20" i="162"/>
  <c r="Y23" i="162"/>
  <c r="AA23" i="162"/>
  <c r="AC26" i="162"/>
  <c r="AA30" i="162"/>
  <c r="Z40" i="162"/>
  <c r="AB42" i="162"/>
  <c r="Y52" i="162"/>
  <c r="Y55" i="162"/>
  <c r="AA55" i="162"/>
  <c r="AC58" i="162"/>
  <c r="AA62" i="162"/>
  <c r="Z72" i="162"/>
  <c r="AB74" i="162"/>
  <c r="Y84" i="162"/>
  <c r="Y87" i="162"/>
  <c r="AA87" i="162"/>
  <c r="AC90" i="162"/>
  <c r="AA94" i="162"/>
  <c r="Z104" i="162"/>
  <c r="AB106" i="162"/>
  <c r="Y116" i="162"/>
  <c r="O11" i="85"/>
  <c r="O12" i="85"/>
  <c r="O13" i="85"/>
  <c r="O14" i="85"/>
  <c r="O27" i="85"/>
  <c r="O28" i="85"/>
  <c r="O29" i="85"/>
  <c r="O30" i="85"/>
  <c r="O43" i="85"/>
  <c r="O44" i="85"/>
  <c r="O45" i="85"/>
  <c r="O46" i="85"/>
  <c r="O60" i="85"/>
  <c r="O76" i="85"/>
  <c r="O92" i="85"/>
  <c r="O108" i="85"/>
  <c r="F11" i="96"/>
  <c r="C13" i="96"/>
  <c r="V16" i="96"/>
  <c r="U16" i="96"/>
  <c r="T16" i="96"/>
  <c r="G16" i="96"/>
  <c r="T26" i="96"/>
  <c r="C35" i="96"/>
  <c r="G43" i="96"/>
  <c r="V43" i="96"/>
  <c r="U43" i="96"/>
  <c r="U45" i="96"/>
  <c r="E45" i="96"/>
  <c r="T45" i="96"/>
  <c r="D45" i="96"/>
  <c r="S45" i="96"/>
  <c r="C45" i="96"/>
  <c r="V45" i="96"/>
  <c r="F45" i="96"/>
  <c r="U73" i="96"/>
  <c r="E78" i="96"/>
  <c r="C94" i="96"/>
  <c r="S94" i="96"/>
  <c r="C99" i="96"/>
  <c r="S99" i="96"/>
  <c r="G101" i="96"/>
  <c r="O102" i="96"/>
  <c r="G102" i="96"/>
  <c r="V102" i="96"/>
  <c r="F102" i="96"/>
  <c r="C104" i="96"/>
  <c r="S104" i="96"/>
  <c r="G107" i="96"/>
  <c r="V107" i="96"/>
  <c r="U107" i="96"/>
  <c r="E107" i="96"/>
  <c r="U109" i="96"/>
  <c r="E109" i="96"/>
  <c r="T109" i="96"/>
  <c r="S109" i="96"/>
  <c r="K109" i="96"/>
  <c r="C109" i="96"/>
  <c r="V109" i="96"/>
  <c r="N109" i="96"/>
  <c r="F109" i="96"/>
  <c r="V112" i="96"/>
  <c r="F112" i="96"/>
  <c r="U112" i="96"/>
  <c r="E112" i="96"/>
  <c r="T112" i="96"/>
  <c r="D112" i="96"/>
  <c r="O112" i="96"/>
  <c r="G112" i="96"/>
  <c r="C19" i="217"/>
  <c r="G27" i="217"/>
  <c r="V27" i="217"/>
  <c r="F27" i="217"/>
  <c r="S28" i="217"/>
  <c r="G31" i="217"/>
  <c r="V37" i="217"/>
  <c r="F37" i="217"/>
  <c r="U37" i="217"/>
  <c r="E37" i="217"/>
  <c r="T37" i="217"/>
  <c r="D37" i="217"/>
  <c r="G37" i="217"/>
  <c r="V44" i="217"/>
  <c r="T47" i="217"/>
  <c r="I54" i="217"/>
  <c r="C56" i="217"/>
  <c r="S60" i="217"/>
  <c r="C83" i="217"/>
  <c r="S83" i="217"/>
  <c r="C88" i="217"/>
  <c r="S88" i="217"/>
  <c r="V91" i="217"/>
  <c r="C93" i="217"/>
  <c r="S93" i="217"/>
  <c r="G95" i="217"/>
  <c r="O96" i="217"/>
  <c r="G96" i="217"/>
  <c r="V96" i="217"/>
  <c r="N96" i="217"/>
  <c r="F96" i="217"/>
  <c r="U96" i="217"/>
  <c r="E96" i="217"/>
  <c r="U98" i="217"/>
  <c r="E98" i="217"/>
  <c r="T98" i="217"/>
  <c r="S98" i="217"/>
  <c r="K98" i="217"/>
  <c r="Q97" i="251" s="1"/>
  <c r="C98" i="217"/>
  <c r="V98" i="217"/>
  <c r="F98" i="217"/>
  <c r="V101" i="217"/>
  <c r="F101" i="217"/>
  <c r="U101" i="217"/>
  <c r="E101" i="217"/>
  <c r="T101" i="217"/>
  <c r="O101" i="217"/>
  <c r="G101" i="217"/>
  <c r="V103" i="217"/>
  <c r="C20" i="268"/>
  <c r="E20" i="268" s="1"/>
  <c r="Q87" i="272"/>
  <c r="F87" i="272"/>
  <c r="F88" i="272"/>
  <c r="Q88" i="272"/>
  <c r="Q89" i="272"/>
  <c r="F89" i="272"/>
  <c r="F90" i="272"/>
  <c r="Q90" i="272"/>
  <c r="Q103" i="272"/>
  <c r="F103" i="272"/>
  <c r="F104" i="272"/>
  <c r="Q104" i="272"/>
  <c r="Q105" i="272"/>
  <c r="F105" i="272"/>
  <c r="F106" i="272"/>
  <c r="Q106" i="272"/>
  <c r="P106" i="165"/>
  <c r="P81" i="165"/>
  <c r="M98" i="149"/>
  <c r="M106" i="149"/>
  <c r="I94" i="151"/>
  <c r="I102" i="151"/>
  <c r="I110" i="151"/>
  <c r="O10" i="161"/>
  <c r="L12" i="161"/>
  <c r="P13" i="161"/>
  <c r="L15" i="161"/>
  <c r="N20" i="161"/>
  <c r="L23" i="161"/>
  <c r="N24" i="161"/>
  <c r="N28" i="161"/>
  <c r="L31" i="161"/>
  <c r="N32" i="161"/>
  <c r="L35" i="161"/>
  <c r="L39" i="161"/>
  <c r="L47" i="161"/>
  <c r="N52" i="161"/>
  <c r="L55" i="161"/>
  <c r="N56" i="161"/>
  <c r="N60" i="161"/>
  <c r="M61" i="161"/>
  <c r="M69" i="161"/>
  <c r="L70" i="161"/>
  <c r="M77" i="161"/>
  <c r="L78" i="161"/>
  <c r="N84" i="161"/>
  <c r="M85" i="161"/>
  <c r="L86" i="161"/>
  <c r="N92" i="161"/>
  <c r="M93" i="161"/>
  <c r="L94" i="161"/>
  <c r="M101" i="161"/>
  <c r="L102" i="161"/>
  <c r="M109" i="161"/>
  <c r="L110" i="161"/>
  <c r="N116" i="161"/>
  <c r="J31" i="91"/>
  <c r="J31" i="96" s="1"/>
  <c r="J32" i="91"/>
  <c r="J32" i="96" s="1"/>
  <c r="E32" i="217"/>
  <c r="I39" i="91"/>
  <c r="Z41" i="91"/>
  <c r="G41" i="91"/>
  <c r="S41" i="217"/>
  <c r="I47" i="91"/>
  <c r="E47" i="217"/>
  <c r="Z49" i="91"/>
  <c r="G49" i="91"/>
  <c r="S49" i="217"/>
  <c r="I55" i="91"/>
  <c r="Z57" i="91"/>
  <c r="G57" i="91"/>
  <c r="S57" i="217"/>
  <c r="J70" i="91"/>
  <c r="R70" i="91" s="1"/>
  <c r="R70" i="96" s="1"/>
  <c r="O71" i="91"/>
  <c r="N72" i="91"/>
  <c r="N72" i="217" s="1"/>
  <c r="AB78" i="91"/>
  <c r="I79" i="91"/>
  <c r="E79" i="217"/>
  <c r="D79" i="91"/>
  <c r="H80" i="91"/>
  <c r="P80" i="91" s="1"/>
  <c r="P80" i="96" s="1"/>
  <c r="O80" i="91"/>
  <c r="O80" i="96" s="1"/>
  <c r="S84" i="96"/>
  <c r="G84" i="91"/>
  <c r="O85" i="91"/>
  <c r="J87" i="91"/>
  <c r="I88" i="91"/>
  <c r="I88" i="96" s="1"/>
  <c r="Z88" i="91"/>
  <c r="F91" i="96"/>
  <c r="E91" i="96"/>
  <c r="G91" i="91"/>
  <c r="G91" i="217" s="1"/>
  <c r="Z91" i="91"/>
  <c r="M93" i="91"/>
  <c r="M93" i="96" s="1"/>
  <c r="D93" i="91"/>
  <c r="D93" i="217" s="1"/>
  <c r="J96" i="91"/>
  <c r="Z106" i="91"/>
  <c r="G106" i="91"/>
  <c r="G106" i="217" s="1"/>
  <c r="N110" i="91"/>
  <c r="N110" i="217" s="1"/>
  <c r="Y35" i="162"/>
  <c r="AA35" i="162"/>
  <c r="AC38" i="162"/>
  <c r="Y67" i="162"/>
  <c r="AA67" i="162"/>
  <c r="AC70" i="162"/>
  <c r="Y99" i="162"/>
  <c r="AA99" i="162"/>
  <c r="AC102" i="162"/>
  <c r="S16" i="96"/>
  <c r="G19" i="96"/>
  <c r="V19" i="96"/>
  <c r="F19" i="96"/>
  <c r="U19" i="96"/>
  <c r="E19" i="96"/>
  <c r="U21" i="96"/>
  <c r="E21" i="96"/>
  <c r="T21" i="96"/>
  <c r="S21" i="96"/>
  <c r="C21" i="96"/>
  <c r="V21" i="96"/>
  <c r="J28" i="96"/>
  <c r="F31" i="96"/>
  <c r="E39" i="96"/>
  <c r="S43" i="96"/>
  <c r="V46" i="96"/>
  <c r="F46" i="96"/>
  <c r="V56" i="96"/>
  <c r="U56" i="96"/>
  <c r="T56" i="96"/>
  <c r="G56" i="96"/>
  <c r="O78" i="96"/>
  <c r="G78" i="96"/>
  <c r="V78" i="96"/>
  <c r="F78" i="96"/>
  <c r="V83" i="96"/>
  <c r="U83" i="96"/>
  <c r="U85" i="96"/>
  <c r="E85" i="96"/>
  <c r="T85" i="96"/>
  <c r="S85" i="96"/>
  <c r="K85" i="96"/>
  <c r="C85" i="96"/>
  <c r="V85" i="96"/>
  <c r="F85" i="96"/>
  <c r="G87" i="96"/>
  <c r="V88" i="96"/>
  <c r="N88" i="96"/>
  <c r="F88" i="96"/>
  <c r="U88" i="96"/>
  <c r="E88" i="96"/>
  <c r="T88" i="96"/>
  <c r="O88" i="96"/>
  <c r="G88" i="96"/>
  <c r="F90" i="96"/>
  <c r="V95" i="96"/>
  <c r="K97" i="96"/>
  <c r="T98" i="96"/>
  <c r="K102" i="96"/>
  <c r="K107" i="96"/>
  <c r="O109" i="96"/>
  <c r="K112" i="96"/>
  <c r="T19" i="217"/>
  <c r="T23" i="217"/>
  <c r="S27" i="217"/>
  <c r="S37" i="217"/>
  <c r="G40" i="217"/>
  <c r="V40" i="217"/>
  <c r="U40" i="217"/>
  <c r="U42" i="217"/>
  <c r="E42" i="217"/>
  <c r="T42" i="217"/>
  <c r="S42" i="217"/>
  <c r="C42" i="217"/>
  <c r="V42" i="217"/>
  <c r="F42" i="217"/>
  <c r="F52" i="217"/>
  <c r="G67" i="217"/>
  <c r="V67" i="217"/>
  <c r="O72" i="217"/>
  <c r="G72" i="217"/>
  <c r="V72" i="217"/>
  <c r="F72" i="217"/>
  <c r="U72" i="217"/>
  <c r="M72" i="217"/>
  <c r="E72" i="217"/>
  <c r="H72" i="217"/>
  <c r="U74" i="217"/>
  <c r="E74" i="217"/>
  <c r="T74" i="217"/>
  <c r="L74" i="217"/>
  <c r="D74" i="217"/>
  <c r="S74" i="217"/>
  <c r="K74" i="217"/>
  <c r="C74" i="217"/>
  <c r="V74" i="217"/>
  <c r="N74" i="217"/>
  <c r="F74" i="217"/>
  <c r="V77" i="217"/>
  <c r="N77" i="217"/>
  <c r="F77" i="217"/>
  <c r="U77" i="217"/>
  <c r="E77" i="217"/>
  <c r="T77" i="217"/>
  <c r="O77" i="217"/>
  <c r="G77" i="217"/>
  <c r="R77" i="217"/>
  <c r="S100" i="217"/>
  <c r="B15" i="271"/>
  <c r="O16" i="161"/>
  <c r="O20" i="161"/>
  <c r="O24" i="161"/>
  <c r="O28" i="161"/>
  <c r="O32" i="161"/>
  <c r="O36" i="161"/>
  <c r="O40" i="161"/>
  <c r="O44" i="161"/>
  <c r="O48" i="161"/>
  <c r="O52" i="161"/>
  <c r="O56" i="161"/>
  <c r="O60" i="161"/>
  <c r="L63" i="161"/>
  <c r="O68" i="161"/>
  <c r="L71" i="161"/>
  <c r="O76" i="161"/>
  <c r="L79" i="161"/>
  <c r="O84" i="161"/>
  <c r="L87" i="161"/>
  <c r="O92" i="161"/>
  <c r="L95" i="161"/>
  <c r="O100" i="161"/>
  <c r="L103" i="161"/>
  <c r="O108" i="161"/>
  <c r="L111" i="161"/>
  <c r="O116" i="161"/>
  <c r="L59" i="270"/>
  <c r="L61" i="270"/>
  <c r="L62" i="270" s="1"/>
  <c r="L63" i="270"/>
  <c r="L64" i="270"/>
  <c r="L65" i="270"/>
  <c r="L66" i="270"/>
  <c r="L67" i="270"/>
  <c r="L68" i="270"/>
  <c r="L69" i="270"/>
  <c r="L70" i="270"/>
  <c r="L71" i="270"/>
  <c r="L72" i="270"/>
  <c r="L73" i="270"/>
  <c r="L74" i="270"/>
  <c r="L75" i="270"/>
  <c r="L76" i="270"/>
  <c r="L77" i="270"/>
  <c r="L78" i="270"/>
  <c r="L79" i="270"/>
  <c r="L80" i="270"/>
  <c r="L81" i="270"/>
  <c r="L82" i="270"/>
  <c r="L83" i="270"/>
  <c r="L84" i="270"/>
  <c r="L85" i="270"/>
  <c r="L86" i="270"/>
  <c r="L87" i="270"/>
  <c r="L88" i="270"/>
  <c r="L89" i="270"/>
  <c r="L90" i="270"/>
  <c r="L91" i="270"/>
  <c r="L92" i="270"/>
  <c r="L93" i="270"/>
  <c r="L94" i="270"/>
  <c r="L95" i="270"/>
  <c r="L96" i="270"/>
  <c r="L97" i="270"/>
  <c r="L98" i="270"/>
  <c r="L99" i="270"/>
  <c r="L100" i="270"/>
  <c r="L101" i="270"/>
  <c r="L102" i="270"/>
  <c r="L103" i="270"/>
  <c r="L104" i="270"/>
  <c r="L105" i="270"/>
  <c r="L106" i="270"/>
  <c r="L107" i="270"/>
  <c r="L108" i="270"/>
  <c r="L109" i="270"/>
  <c r="L110" i="270"/>
  <c r="L111" i="270"/>
  <c r="L112" i="270"/>
  <c r="L113" i="270"/>
  <c r="L114" i="270"/>
  <c r="L115" i="270"/>
  <c r="L116" i="270"/>
  <c r="D10" i="91"/>
  <c r="H10" i="91" s="1"/>
  <c r="D18" i="91"/>
  <c r="H18" i="91" s="1"/>
  <c r="H18" i="96" s="1"/>
  <c r="Z30" i="91"/>
  <c r="G30" i="91"/>
  <c r="B30" i="161" s="1"/>
  <c r="J39" i="91"/>
  <c r="J39" i="96" s="1"/>
  <c r="J40" i="91"/>
  <c r="J40" i="217" s="1"/>
  <c r="E40" i="217"/>
  <c r="J47" i="91"/>
  <c r="J47" i="96" s="1"/>
  <c r="J48" i="91"/>
  <c r="J48" i="217" s="1"/>
  <c r="E48" i="217"/>
  <c r="J55" i="91"/>
  <c r="J55" i="96" s="1"/>
  <c r="J56" i="91"/>
  <c r="E56" i="217"/>
  <c r="Z59" i="91"/>
  <c r="G59" i="91"/>
  <c r="G59" i="96" s="1"/>
  <c r="I71" i="91"/>
  <c r="E71" i="217"/>
  <c r="D71" i="91"/>
  <c r="D71" i="217" s="1"/>
  <c r="S76" i="96"/>
  <c r="G76" i="91"/>
  <c r="J79" i="91"/>
  <c r="R79" i="91" s="1"/>
  <c r="R79" i="217" s="1"/>
  <c r="I80" i="91"/>
  <c r="Z80" i="91"/>
  <c r="F83" i="96"/>
  <c r="G83" i="91"/>
  <c r="G83" i="96" s="1"/>
  <c r="Z83" i="91"/>
  <c r="M85" i="91"/>
  <c r="Q85" i="91" s="1"/>
  <c r="D85" i="91"/>
  <c r="J88" i="91"/>
  <c r="Z98" i="91"/>
  <c r="G98" i="91"/>
  <c r="D106" i="91"/>
  <c r="D106" i="96" s="1"/>
  <c r="K108" i="96"/>
  <c r="Z16" i="162"/>
  <c r="AB18" i="162"/>
  <c r="Y28" i="162"/>
  <c r="Y31" i="162"/>
  <c r="AA31" i="162"/>
  <c r="AC34" i="162"/>
  <c r="AA38" i="162"/>
  <c r="Z48" i="162"/>
  <c r="AB50" i="162"/>
  <c r="Y60" i="162"/>
  <c r="Y63" i="162"/>
  <c r="AA63" i="162"/>
  <c r="AC66" i="162"/>
  <c r="AA70" i="162"/>
  <c r="Z80" i="162"/>
  <c r="AB82" i="162"/>
  <c r="Y92" i="162"/>
  <c r="Y95" i="162"/>
  <c r="AA95" i="162"/>
  <c r="AC98" i="162"/>
  <c r="AA102" i="162"/>
  <c r="Z112" i="162"/>
  <c r="AB114" i="162"/>
  <c r="I17" i="96"/>
  <c r="C19" i="96"/>
  <c r="G21" i="96"/>
  <c r="G27" i="96"/>
  <c r="V27" i="96"/>
  <c r="F27" i="96"/>
  <c r="U27" i="96"/>
  <c r="U29" i="96"/>
  <c r="T29" i="96"/>
  <c r="S29" i="96"/>
  <c r="C29" i="96"/>
  <c r="V29" i="96"/>
  <c r="F39" i="96"/>
  <c r="S41" i="96"/>
  <c r="T43" i="96"/>
  <c r="C46" i="96"/>
  <c r="E47" i="96"/>
  <c r="V54" i="96"/>
  <c r="F54" i="96"/>
  <c r="I54" i="96"/>
  <c r="C56" i="96"/>
  <c r="C78" i="96"/>
  <c r="S78" i="96"/>
  <c r="C83" i="96"/>
  <c r="S83" i="96"/>
  <c r="G85" i="96"/>
  <c r="O86" i="96"/>
  <c r="G86" i="96"/>
  <c r="V86" i="96"/>
  <c r="F86" i="96"/>
  <c r="I86" i="96"/>
  <c r="C88" i="96"/>
  <c r="S88" i="96"/>
  <c r="G91" i="96"/>
  <c r="V91" i="96"/>
  <c r="U91" i="96"/>
  <c r="U93" i="96"/>
  <c r="E93" i="96"/>
  <c r="T93" i="96"/>
  <c r="D93" i="96"/>
  <c r="S93" i="96"/>
  <c r="K93" i="96"/>
  <c r="C93" i="96"/>
  <c r="V93" i="96"/>
  <c r="F93" i="96"/>
  <c r="V96" i="96"/>
  <c r="N96" i="96"/>
  <c r="F96" i="96"/>
  <c r="U96" i="96"/>
  <c r="E96" i="96"/>
  <c r="T96" i="96"/>
  <c r="O96" i="96"/>
  <c r="G96" i="96"/>
  <c r="F98" i="96"/>
  <c r="T106" i="96"/>
  <c r="V21" i="217"/>
  <c r="F21" i="217"/>
  <c r="U21" i="217"/>
  <c r="T21" i="217"/>
  <c r="G21" i="217"/>
  <c r="T27" i="217"/>
  <c r="T31" i="217"/>
  <c r="C40" i="217"/>
  <c r="G42" i="217"/>
  <c r="V48" i="217"/>
  <c r="U48" i="217"/>
  <c r="U50" i="217"/>
  <c r="E50" i="217"/>
  <c r="T50" i="217"/>
  <c r="S50" i="217"/>
  <c r="C50" i="217"/>
  <c r="V50" i="217"/>
  <c r="F50" i="217"/>
  <c r="C67" i="217"/>
  <c r="S67" i="217"/>
  <c r="C72" i="217"/>
  <c r="S72" i="217"/>
  <c r="G74" i="217"/>
  <c r="V75" i="217"/>
  <c r="C77" i="217"/>
  <c r="S77" i="217"/>
  <c r="O80" i="217"/>
  <c r="G80" i="217"/>
  <c r="V80" i="217"/>
  <c r="N80" i="217"/>
  <c r="F80" i="217"/>
  <c r="U80" i="217"/>
  <c r="M80" i="217"/>
  <c r="E80" i="217"/>
  <c r="U82" i="217"/>
  <c r="E82" i="217"/>
  <c r="T82" i="217"/>
  <c r="D82" i="217"/>
  <c r="S82" i="217"/>
  <c r="K82" i="217"/>
  <c r="Q81" i="251" s="1"/>
  <c r="C82" i="217"/>
  <c r="V82" i="217"/>
  <c r="F82" i="217"/>
  <c r="V85" i="217"/>
  <c r="F85" i="217"/>
  <c r="U85" i="217"/>
  <c r="E85" i="217"/>
  <c r="T85" i="217"/>
  <c r="O85" i="217"/>
  <c r="G85" i="217"/>
  <c r="F87" i="217"/>
  <c r="S108" i="217"/>
  <c r="C16" i="268"/>
  <c r="E16" i="268" s="1"/>
  <c r="C19" i="268"/>
  <c r="E19" i="268" s="1"/>
  <c r="C32" i="268"/>
  <c r="E32" i="268" s="1"/>
  <c r="C35" i="268"/>
  <c r="E35" i="268" s="1"/>
  <c r="C48" i="268"/>
  <c r="E48" i="268" s="1"/>
  <c r="C51" i="268"/>
  <c r="E51" i="268" s="1"/>
  <c r="C64" i="268"/>
  <c r="E64" i="268" s="1"/>
  <c r="C67" i="268"/>
  <c r="E67" i="268" s="1"/>
  <c r="C14" i="271"/>
  <c r="F84" i="272"/>
  <c r="Q84" i="272"/>
  <c r="Q85" i="272"/>
  <c r="F85" i="272"/>
  <c r="F86" i="272"/>
  <c r="Q86" i="272"/>
  <c r="F100" i="272"/>
  <c r="Q100" i="272"/>
  <c r="Q101" i="272"/>
  <c r="F101" i="272"/>
  <c r="F102" i="272"/>
  <c r="Q102" i="272"/>
  <c r="P113" i="165"/>
  <c r="D23" i="91"/>
  <c r="D23" i="217" s="1"/>
  <c r="Z38" i="91"/>
  <c r="G38" i="91"/>
  <c r="B38" i="161" s="1"/>
  <c r="I44" i="91"/>
  <c r="I44" i="217" s="1"/>
  <c r="Z46" i="91"/>
  <c r="G46" i="91"/>
  <c r="B46" i="161" s="1"/>
  <c r="I52" i="91"/>
  <c r="I52" i="217" s="1"/>
  <c r="Z54" i="91"/>
  <c r="G54" i="91"/>
  <c r="B54" i="161" s="1"/>
  <c r="K60" i="96"/>
  <c r="S68" i="96"/>
  <c r="G68" i="91"/>
  <c r="J71" i="91"/>
  <c r="J71" i="217" s="1"/>
  <c r="I72" i="91"/>
  <c r="Q72" i="91" s="1"/>
  <c r="Q72" i="217" s="1"/>
  <c r="Z72" i="91"/>
  <c r="G75" i="91"/>
  <c r="P74" i="165" s="1"/>
  <c r="Z75" i="91"/>
  <c r="M77" i="91"/>
  <c r="M77" i="96" s="1"/>
  <c r="D77" i="91"/>
  <c r="J80" i="91"/>
  <c r="J80" i="96" s="1"/>
  <c r="Z90" i="91"/>
  <c r="G90" i="91"/>
  <c r="K100" i="96"/>
  <c r="Z113" i="91"/>
  <c r="G113" i="91"/>
  <c r="S113" i="217"/>
  <c r="Y27" i="162"/>
  <c r="AA27" i="162"/>
  <c r="AC30" i="162"/>
  <c r="AA34" i="162"/>
  <c r="Y59" i="162"/>
  <c r="AA59" i="162"/>
  <c r="AC62" i="162"/>
  <c r="AA66" i="162"/>
  <c r="AB78" i="162"/>
  <c r="Y91" i="162"/>
  <c r="AA91" i="162"/>
  <c r="AC94" i="162"/>
  <c r="AA98" i="162"/>
  <c r="O63" i="85"/>
  <c r="O66" i="85"/>
  <c r="O79" i="85"/>
  <c r="O82" i="85"/>
  <c r="O95" i="85"/>
  <c r="O98" i="85"/>
  <c r="O111" i="85"/>
  <c r="O114" i="85"/>
  <c r="T18" i="96"/>
  <c r="V35" i="96"/>
  <c r="U35" i="96"/>
  <c r="E35" i="96"/>
  <c r="U37" i="96"/>
  <c r="E37" i="96"/>
  <c r="T37" i="96"/>
  <c r="D37" i="96"/>
  <c r="S37" i="96"/>
  <c r="C37" i="96"/>
  <c r="V37" i="96"/>
  <c r="F37" i="96"/>
  <c r="J44" i="96"/>
  <c r="F47" i="96"/>
  <c r="S49" i="96"/>
  <c r="E55" i="96"/>
  <c r="T60" i="96"/>
  <c r="U65" i="96"/>
  <c r="T78" i="96"/>
  <c r="T83" i="96"/>
  <c r="S91" i="96"/>
  <c r="O94" i="96"/>
  <c r="G94" i="96"/>
  <c r="V94" i="96"/>
  <c r="F94" i="96"/>
  <c r="I94" i="96"/>
  <c r="G99" i="96"/>
  <c r="V99" i="96"/>
  <c r="U99" i="96"/>
  <c r="U101" i="96"/>
  <c r="E101" i="96"/>
  <c r="T101" i="96"/>
  <c r="S101" i="96"/>
  <c r="K101" i="96"/>
  <c r="C101" i="96"/>
  <c r="V101" i="96"/>
  <c r="F101" i="96"/>
  <c r="V104" i="96"/>
  <c r="N104" i="96"/>
  <c r="F104" i="96"/>
  <c r="U104" i="96"/>
  <c r="E104" i="96"/>
  <c r="T104" i="96"/>
  <c r="D104" i="96"/>
  <c r="O104" i="96"/>
  <c r="G104" i="96"/>
  <c r="F106" i="96"/>
  <c r="T114" i="96"/>
  <c r="G19" i="217"/>
  <c r="V19" i="217"/>
  <c r="F19" i="217"/>
  <c r="I19" i="217"/>
  <c r="S20" i="217"/>
  <c r="U27" i="217"/>
  <c r="V29" i="217"/>
  <c r="U29" i="217"/>
  <c r="T29" i="217"/>
  <c r="G29" i="217"/>
  <c r="F31" i="217"/>
  <c r="T39" i="217"/>
  <c r="G56" i="217"/>
  <c r="V56" i="217"/>
  <c r="U56" i="217"/>
  <c r="U58" i="217"/>
  <c r="E58" i="217"/>
  <c r="T58" i="217"/>
  <c r="S58" i="217"/>
  <c r="C58" i="217"/>
  <c r="V58" i="217"/>
  <c r="F58" i="217"/>
  <c r="T67" i="217"/>
  <c r="D72" i="217"/>
  <c r="T72" i="217"/>
  <c r="S75" i="217"/>
  <c r="G83" i="217"/>
  <c r="V83" i="217"/>
  <c r="F83" i="217"/>
  <c r="O88" i="217"/>
  <c r="G88" i="217"/>
  <c r="V88" i="217"/>
  <c r="N88" i="217"/>
  <c r="F88" i="217"/>
  <c r="U88" i="217"/>
  <c r="E88" i="217"/>
  <c r="U90" i="217"/>
  <c r="E90" i="217"/>
  <c r="T90" i="217"/>
  <c r="S90" i="217"/>
  <c r="K90" i="217"/>
  <c r="Q89" i="251" s="1"/>
  <c r="C90" i="217"/>
  <c r="V90" i="217"/>
  <c r="N90" i="217"/>
  <c r="F90" i="217"/>
  <c r="R90" i="217"/>
  <c r="V93" i="217"/>
  <c r="F93" i="217"/>
  <c r="U93" i="217"/>
  <c r="E93" i="217"/>
  <c r="T93" i="217"/>
  <c r="O93" i="217"/>
  <c r="G93" i="217"/>
  <c r="F110" i="217"/>
  <c r="S116" i="217"/>
  <c r="B15" i="268"/>
  <c r="B13" i="271"/>
  <c r="P58" i="165"/>
  <c r="P65" i="165"/>
  <c r="P107" i="165"/>
  <c r="M70" i="91"/>
  <c r="M78" i="91"/>
  <c r="M86" i="91"/>
  <c r="M94" i="91"/>
  <c r="M94" i="96" s="1"/>
  <c r="M102" i="91"/>
  <c r="M110" i="91"/>
  <c r="M110" i="217" s="1"/>
  <c r="J17" i="96"/>
  <c r="E26" i="96"/>
  <c r="U26" i="96"/>
  <c r="J33" i="96"/>
  <c r="U34" i="96"/>
  <c r="J41" i="96"/>
  <c r="E42" i="96"/>
  <c r="U42" i="96"/>
  <c r="U50" i="96"/>
  <c r="E58" i="96"/>
  <c r="U58" i="96"/>
  <c r="U66" i="96"/>
  <c r="E74" i="96"/>
  <c r="U74" i="96"/>
  <c r="E82" i="96"/>
  <c r="U82" i="96"/>
  <c r="E90" i="96"/>
  <c r="U90" i="96"/>
  <c r="E98" i="96"/>
  <c r="U98" i="96"/>
  <c r="E106" i="96"/>
  <c r="U106" i="96"/>
  <c r="U114" i="96"/>
  <c r="E15" i="217"/>
  <c r="U15" i="217"/>
  <c r="U23" i="217"/>
  <c r="J30" i="217"/>
  <c r="E31" i="217"/>
  <c r="U31" i="217"/>
  <c r="J38" i="217"/>
  <c r="E39" i="217"/>
  <c r="U39" i="217"/>
  <c r="J46" i="217"/>
  <c r="J54" i="217"/>
  <c r="E55" i="217"/>
  <c r="U55" i="217"/>
  <c r="J62" i="217"/>
  <c r="E63" i="217"/>
  <c r="U63" i="217"/>
  <c r="U71" i="217"/>
  <c r="U79" i="217"/>
  <c r="J86" i="217"/>
  <c r="E87" i="217"/>
  <c r="M87" i="217"/>
  <c r="U87" i="217"/>
  <c r="E95" i="217"/>
  <c r="M95" i="217"/>
  <c r="U95" i="217"/>
  <c r="E103" i="217"/>
  <c r="M103" i="217"/>
  <c r="U103" i="217"/>
  <c r="E111" i="217"/>
  <c r="U111" i="217"/>
  <c r="M21" i="170"/>
  <c r="M21" i="165"/>
  <c r="M21" i="171"/>
  <c r="K21" i="164"/>
  <c r="H31" i="170"/>
  <c r="I31" i="170"/>
  <c r="K68" i="169"/>
  <c r="I68" i="164"/>
  <c r="K68" i="171"/>
  <c r="K68" i="165"/>
  <c r="H72" i="164"/>
  <c r="J72" i="166"/>
  <c r="J72" i="170"/>
  <c r="K74" i="164"/>
  <c r="M74" i="171"/>
  <c r="M74" i="170"/>
  <c r="M74" i="167"/>
  <c r="M75" i="169"/>
  <c r="M75" i="168"/>
  <c r="K75" i="164"/>
  <c r="G96" i="164"/>
  <c r="I96" i="168"/>
  <c r="I96" i="165"/>
  <c r="H96" i="166"/>
  <c r="H96" i="171"/>
  <c r="P96" i="171" s="1"/>
  <c r="H96" i="168"/>
  <c r="H96" i="165"/>
  <c r="K96" i="164"/>
  <c r="H101" i="164"/>
  <c r="J101" i="167"/>
  <c r="I111" i="164"/>
  <c r="K111" i="167"/>
  <c r="K111" i="171"/>
  <c r="K111" i="168"/>
  <c r="L112" i="169"/>
  <c r="L112" i="170"/>
  <c r="L112" i="166"/>
  <c r="K114" i="164"/>
  <c r="M114" i="170"/>
  <c r="M114" i="167"/>
  <c r="M114" i="165"/>
  <c r="M114" i="171"/>
  <c r="M115" i="168"/>
  <c r="K115" i="164"/>
  <c r="M115" i="169"/>
  <c r="H13" i="165"/>
  <c r="P13" i="165" s="1"/>
  <c r="P26" i="165"/>
  <c r="J69" i="165"/>
  <c r="P71" i="165"/>
  <c r="L71" i="165"/>
  <c r="I89" i="165"/>
  <c r="H92" i="165"/>
  <c r="P92" i="165" s="1"/>
  <c r="K99" i="165"/>
  <c r="P108" i="165"/>
  <c r="M115" i="165"/>
  <c r="M75" i="166"/>
  <c r="M78" i="166"/>
  <c r="K79" i="166"/>
  <c r="P79" i="272"/>
  <c r="P87" i="272"/>
  <c r="P95" i="272"/>
  <c r="P103" i="272"/>
  <c r="P111" i="272"/>
  <c r="H61" i="167"/>
  <c r="H85" i="167"/>
  <c r="H93" i="167"/>
  <c r="M45" i="168"/>
  <c r="H47" i="168"/>
  <c r="L68" i="168"/>
  <c r="M78" i="168"/>
  <c r="I89" i="168"/>
  <c r="J104" i="168"/>
  <c r="H15" i="169"/>
  <c r="H31" i="169"/>
  <c r="H47" i="169"/>
  <c r="L68" i="169"/>
  <c r="I96" i="169"/>
  <c r="K111" i="169"/>
  <c r="I47" i="170"/>
  <c r="P33" i="171"/>
  <c r="P94" i="171"/>
  <c r="P105" i="171"/>
  <c r="M31" i="171"/>
  <c r="M31" i="168"/>
  <c r="M31" i="170"/>
  <c r="H37" i="171"/>
  <c r="P37" i="171" s="1"/>
  <c r="H37" i="169"/>
  <c r="I37" i="165"/>
  <c r="I37" i="171"/>
  <c r="G37" i="164"/>
  <c r="I37" i="169"/>
  <c r="H37" i="168"/>
  <c r="I55" i="170"/>
  <c r="G55" i="164"/>
  <c r="I65" i="170"/>
  <c r="H65" i="171"/>
  <c r="P65" i="171" s="1"/>
  <c r="H65" i="170"/>
  <c r="H65" i="166"/>
  <c r="G65" i="164"/>
  <c r="I65" i="164"/>
  <c r="J65" i="164"/>
  <c r="I67" i="164"/>
  <c r="K67" i="167"/>
  <c r="L68" i="171"/>
  <c r="L68" i="166"/>
  <c r="J68" i="164"/>
  <c r="L68" i="170"/>
  <c r="I72" i="164"/>
  <c r="K72" i="170"/>
  <c r="K72" i="169"/>
  <c r="K72" i="166"/>
  <c r="H96" i="164"/>
  <c r="J96" i="166"/>
  <c r="J96" i="170"/>
  <c r="K108" i="169"/>
  <c r="K108" i="171"/>
  <c r="I108" i="164"/>
  <c r="J111" i="164"/>
  <c r="L111" i="171"/>
  <c r="L111" i="165"/>
  <c r="P19" i="165"/>
  <c r="P30" i="165"/>
  <c r="P32" i="165"/>
  <c r="H37" i="165"/>
  <c r="P50" i="165"/>
  <c r="L83" i="165"/>
  <c r="P115" i="165"/>
  <c r="K71" i="166"/>
  <c r="M87" i="166"/>
  <c r="I55" i="168"/>
  <c r="J96" i="168"/>
  <c r="I47" i="169"/>
  <c r="M107" i="169"/>
  <c r="P57" i="171"/>
  <c r="H13" i="171"/>
  <c r="P13" i="171" s="1"/>
  <c r="I13" i="165"/>
  <c r="I13" i="171"/>
  <c r="G13" i="164"/>
  <c r="M37" i="170"/>
  <c r="M37" i="165"/>
  <c r="M37" i="171"/>
  <c r="K37" i="164"/>
  <c r="M55" i="171"/>
  <c r="K55" i="164"/>
  <c r="J65" i="171"/>
  <c r="H65" i="164"/>
  <c r="I71" i="164"/>
  <c r="K71" i="167"/>
  <c r="K71" i="168"/>
  <c r="L72" i="170"/>
  <c r="L72" i="166"/>
  <c r="J72" i="164"/>
  <c r="H93" i="166"/>
  <c r="H93" i="165"/>
  <c r="P93" i="165" s="1"/>
  <c r="G93" i="164"/>
  <c r="H93" i="169"/>
  <c r="I93" i="167"/>
  <c r="I93" i="170"/>
  <c r="F93" i="251"/>
  <c r="H93" i="170"/>
  <c r="I93" i="164"/>
  <c r="I96" i="164"/>
  <c r="K96" i="170"/>
  <c r="K96" i="169"/>
  <c r="K96" i="166"/>
  <c r="G100" i="164"/>
  <c r="I100" i="168"/>
  <c r="K100" i="164"/>
  <c r="I107" i="164"/>
  <c r="K107" i="167"/>
  <c r="L108" i="169"/>
  <c r="L108" i="166"/>
  <c r="L108" i="171"/>
  <c r="L108" i="165"/>
  <c r="L108" i="170"/>
  <c r="K110" i="164"/>
  <c r="M110" i="170"/>
  <c r="M111" i="171"/>
  <c r="M111" i="168"/>
  <c r="K111" i="164"/>
  <c r="P43" i="165"/>
  <c r="P54" i="165"/>
  <c r="P56" i="165"/>
  <c r="P60" i="165"/>
  <c r="K67" i="165"/>
  <c r="P76" i="165"/>
  <c r="M83" i="165"/>
  <c r="L71" i="166"/>
  <c r="H65" i="168"/>
  <c r="J93" i="168"/>
  <c r="K108" i="168"/>
  <c r="H13" i="169"/>
  <c r="H29" i="169"/>
  <c r="M31" i="169"/>
  <c r="M37" i="169"/>
  <c r="M47" i="169"/>
  <c r="H64" i="169"/>
  <c r="H65" i="169"/>
  <c r="K67" i="169"/>
  <c r="H100" i="169"/>
  <c r="M111" i="169"/>
  <c r="P17" i="171"/>
  <c r="P115" i="171"/>
  <c r="M13" i="170"/>
  <c r="M13" i="165"/>
  <c r="M13" i="171"/>
  <c r="K13" i="164"/>
  <c r="M13" i="169"/>
  <c r="M47" i="171"/>
  <c r="M47" i="168"/>
  <c r="M47" i="170"/>
  <c r="J71" i="164"/>
  <c r="L71" i="171"/>
  <c r="J83" i="164"/>
  <c r="L83" i="169"/>
  <c r="L83" i="168"/>
  <c r="K86" i="164"/>
  <c r="M86" i="170"/>
  <c r="M87" i="168"/>
  <c r="K87" i="164"/>
  <c r="M87" i="165"/>
  <c r="M87" i="171"/>
  <c r="H93" i="164"/>
  <c r="J93" i="167"/>
  <c r="H100" i="164"/>
  <c r="J100" i="171"/>
  <c r="J107" i="164"/>
  <c r="L107" i="169"/>
  <c r="L107" i="168"/>
  <c r="P14" i="165"/>
  <c r="P16" i="165"/>
  <c r="P21" i="165"/>
  <c r="P34" i="165"/>
  <c r="I65" i="165"/>
  <c r="P83" i="165"/>
  <c r="P99" i="165"/>
  <c r="P102" i="165"/>
  <c r="H58" i="166"/>
  <c r="B42" i="166"/>
  <c r="F87" i="251"/>
  <c r="Q87" i="251"/>
  <c r="F103" i="251"/>
  <c r="J100" i="167"/>
  <c r="I13" i="168"/>
  <c r="M55" i="168"/>
  <c r="I65" i="168"/>
  <c r="K67" i="168"/>
  <c r="K100" i="168"/>
  <c r="L108" i="168"/>
  <c r="I13" i="169"/>
  <c r="I65" i="169"/>
  <c r="I100" i="169"/>
  <c r="M110" i="169"/>
  <c r="K108" i="170"/>
  <c r="P41" i="171"/>
  <c r="R59" i="180"/>
  <c r="H29" i="171"/>
  <c r="P29" i="171" s="1"/>
  <c r="I29" i="165"/>
  <c r="I29" i="171"/>
  <c r="G29" i="164"/>
  <c r="H53" i="171"/>
  <c r="P53" i="171" s="1"/>
  <c r="H53" i="169"/>
  <c r="I53" i="165"/>
  <c r="G53" i="164"/>
  <c r="I53" i="171"/>
  <c r="I53" i="169"/>
  <c r="H53" i="168"/>
  <c r="J59" i="164"/>
  <c r="L59" i="168"/>
  <c r="I64" i="171"/>
  <c r="G64" i="164"/>
  <c r="I64" i="168"/>
  <c r="I64" i="165"/>
  <c r="H64" i="166"/>
  <c r="H64" i="171"/>
  <c r="P64" i="171" s="1"/>
  <c r="H64" i="168"/>
  <c r="H64" i="165"/>
  <c r="P64" i="165" s="1"/>
  <c r="K64" i="164"/>
  <c r="H69" i="164"/>
  <c r="J69" i="167"/>
  <c r="I79" i="164"/>
  <c r="K79" i="167"/>
  <c r="K79" i="171"/>
  <c r="K79" i="168"/>
  <c r="L80" i="170"/>
  <c r="L80" i="166"/>
  <c r="L80" i="169"/>
  <c r="K82" i="164"/>
  <c r="M82" i="170"/>
  <c r="M82" i="167"/>
  <c r="M82" i="165"/>
  <c r="M82" i="171"/>
  <c r="M83" i="168"/>
  <c r="K83" i="164"/>
  <c r="M83" i="169"/>
  <c r="G92" i="164"/>
  <c r="I92" i="168"/>
  <c r="J92" i="164"/>
  <c r="I100" i="164"/>
  <c r="K100" i="171"/>
  <c r="K100" i="169"/>
  <c r="K100" i="165"/>
  <c r="H104" i="164"/>
  <c r="J104" i="169"/>
  <c r="J104" i="166"/>
  <c r="J104" i="170"/>
  <c r="K106" i="164"/>
  <c r="M106" i="171"/>
  <c r="M106" i="170"/>
  <c r="M106" i="167"/>
  <c r="M107" i="168"/>
  <c r="K107" i="164"/>
  <c r="P27" i="165"/>
  <c r="P38" i="165"/>
  <c r="P45" i="165"/>
  <c r="K72" i="165"/>
  <c r="P86" i="165"/>
  <c r="J96" i="165"/>
  <c r="P98" i="165"/>
  <c r="I65" i="166"/>
  <c r="L107" i="166"/>
  <c r="L59" i="167"/>
  <c r="K72" i="167"/>
  <c r="L83" i="167"/>
  <c r="K96" i="167"/>
  <c r="K100" i="167"/>
  <c r="L107" i="167"/>
  <c r="K108" i="167"/>
  <c r="M13" i="168"/>
  <c r="M110" i="168"/>
  <c r="L111" i="168"/>
  <c r="M87" i="170"/>
  <c r="G17" i="96"/>
  <c r="G25" i="96"/>
  <c r="J26" i="96"/>
  <c r="J42" i="96"/>
  <c r="G49" i="96"/>
  <c r="G57" i="96"/>
  <c r="G73" i="96"/>
  <c r="J74" i="96"/>
  <c r="G81" i="96"/>
  <c r="G89" i="96"/>
  <c r="J90" i="96"/>
  <c r="R90" i="96"/>
  <c r="G105" i="96"/>
  <c r="J106" i="96"/>
  <c r="R106" i="96"/>
  <c r="G14" i="217"/>
  <c r="J15" i="217"/>
  <c r="G22" i="217"/>
  <c r="G30" i="217"/>
  <c r="J31" i="217"/>
  <c r="J39" i="217"/>
  <c r="G46" i="217"/>
  <c r="G54" i="217"/>
  <c r="J63" i="217"/>
  <c r="R63" i="217"/>
  <c r="G70" i="217"/>
  <c r="O70" i="217"/>
  <c r="G78" i="217"/>
  <c r="O78" i="217"/>
  <c r="J87" i="217"/>
  <c r="G23" i="164"/>
  <c r="M29" i="170"/>
  <c r="M29" i="165"/>
  <c r="M29" i="171"/>
  <c r="K29" i="164"/>
  <c r="M29" i="169"/>
  <c r="I39" i="170"/>
  <c r="H39" i="170"/>
  <c r="K47" i="164"/>
  <c r="K58" i="164"/>
  <c r="M58" i="171"/>
  <c r="M58" i="170"/>
  <c r="M58" i="167"/>
  <c r="M59" i="168"/>
  <c r="K59" i="164"/>
  <c r="M59" i="169"/>
  <c r="H64" i="164"/>
  <c r="J64" i="166"/>
  <c r="J64" i="170"/>
  <c r="K76" i="169"/>
  <c r="K76" i="171"/>
  <c r="I76" i="164"/>
  <c r="J79" i="164"/>
  <c r="L79" i="171"/>
  <c r="L79" i="165"/>
  <c r="I89" i="170"/>
  <c r="H89" i="170"/>
  <c r="H89" i="166"/>
  <c r="H89" i="169"/>
  <c r="G89" i="164"/>
  <c r="H89" i="165"/>
  <c r="P89" i="165" s="1"/>
  <c r="I89" i="171"/>
  <c r="H89" i="171"/>
  <c r="P89" i="171" s="1"/>
  <c r="H92" i="164"/>
  <c r="I97" i="170"/>
  <c r="H97" i="171"/>
  <c r="P97" i="171" s="1"/>
  <c r="H97" i="170"/>
  <c r="H97" i="166"/>
  <c r="G97" i="164"/>
  <c r="F97" i="251"/>
  <c r="I97" i="164"/>
  <c r="J97" i="164"/>
  <c r="I99" i="164"/>
  <c r="K99" i="167"/>
  <c r="L100" i="169"/>
  <c r="L100" i="171"/>
  <c r="L100" i="166"/>
  <c r="J100" i="164"/>
  <c r="L100" i="170"/>
  <c r="I104" i="164"/>
  <c r="K104" i="169"/>
  <c r="K104" i="170"/>
  <c r="K104" i="166"/>
  <c r="P18" i="165"/>
  <c r="P51" i="165"/>
  <c r="P67" i="165"/>
  <c r="L68" i="165"/>
  <c r="P70" i="165"/>
  <c r="L72" i="165"/>
  <c r="P82" i="165"/>
  <c r="P104" i="165"/>
  <c r="M106" i="165"/>
  <c r="M110" i="165"/>
  <c r="J65" i="166"/>
  <c r="H100" i="166"/>
  <c r="M107" i="166"/>
  <c r="M110" i="166"/>
  <c r="F75" i="251"/>
  <c r="Q84" i="251"/>
  <c r="F84" i="251"/>
  <c r="F89" i="251"/>
  <c r="F91" i="251"/>
  <c r="Q100" i="251"/>
  <c r="F100" i="251"/>
  <c r="F107" i="251"/>
  <c r="M59" i="167"/>
  <c r="H65" i="167"/>
  <c r="L68" i="167"/>
  <c r="L72" i="167"/>
  <c r="M75" i="167"/>
  <c r="L76" i="167"/>
  <c r="L80" i="167"/>
  <c r="M83" i="167"/>
  <c r="M86" i="167"/>
  <c r="H89" i="167"/>
  <c r="H97" i="167"/>
  <c r="L100" i="167"/>
  <c r="M107" i="167"/>
  <c r="L108" i="167"/>
  <c r="M110" i="167"/>
  <c r="L112" i="167"/>
  <c r="M115" i="167"/>
  <c r="H13" i="168"/>
  <c r="I23" i="168"/>
  <c r="I29" i="168"/>
  <c r="J64" i="168"/>
  <c r="J69" i="168"/>
  <c r="J69" i="169"/>
  <c r="K71" i="169"/>
  <c r="I92" i="169"/>
  <c r="J96" i="169"/>
  <c r="I21" i="170"/>
  <c r="H23" i="170"/>
  <c r="I53" i="170"/>
  <c r="H55" i="170"/>
  <c r="P25" i="171"/>
  <c r="P62" i="171"/>
  <c r="P73" i="171"/>
  <c r="I100" i="171"/>
  <c r="C10" i="96"/>
  <c r="C18" i="96"/>
  <c r="S18" i="96"/>
  <c r="I20" i="96"/>
  <c r="J23" i="96"/>
  <c r="H25" i="96"/>
  <c r="C26" i="96"/>
  <c r="S26" i="96"/>
  <c r="C34" i="96"/>
  <c r="S34" i="96"/>
  <c r="H41" i="96"/>
  <c r="C42" i="96"/>
  <c r="S42" i="96"/>
  <c r="I44" i="96"/>
  <c r="H49" i="96"/>
  <c r="C50" i="96"/>
  <c r="S50" i="96"/>
  <c r="C58" i="96"/>
  <c r="S58" i="96"/>
  <c r="J63" i="96"/>
  <c r="C66" i="96"/>
  <c r="K66" i="96"/>
  <c r="S66" i="96"/>
  <c r="C74" i="96"/>
  <c r="K74" i="96"/>
  <c r="S74" i="96"/>
  <c r="C82" i="96"/>
  <c r="K82" i="96"/>
  <c r="S82" i="96"/>
  <c r="J87" i="96"/>
  <c r="C90" i="96"/>
  <c r="K90" i="96"/>
  <c r="S90" i="96"/>
  <c r="R95" i="96"/>
  <c r="C98" i="96"/>
  <c r="K98" i="96"/>
  <c r="S98" i="96"/>
  <c r="J103" i="96"/>
  <c r="C106" i="96"/>
  <c r="K106" i="96"/>
  <c r="S106" i="96"/>
  <c r="J111" i="96"/>
  <c r="C114" i="96"/>
  <c r="K114" i="96"/>
  <c r="S114" i="96"/>
  <c r="C15" i="217"/>
  <c r="S15" i="217"/>
  <c r="J20" i="217"/>
  <c r="C23" i="217"/>
  <c r="S23" i="217"/>
  <c r="C31" i="217"/>
  <c r="S31" i="217"/>
  <c r="C39" i="217"/>
  <c r="S39" i="217"/>
  <c r="J44" i="217"/>
  <c r="C47" i="217"/>
  <c r="S47" i="217"/>
  <c r="C55" i="217"/>
  <c r="S55" i="217"/>
  <c r="J60" i="217"/>
  <c r="C63" i="217"/>
  <c r="K63" i="217"/>
  <c r="S63" i="217"/>
  <c r="H70" i="217"/>
  <c r="C71" i="217"/>
  <c r="K71" i="217"/>
  <c r="S71" i="217"/>
  <c r="C79" i="217"/>
  <c r="K79" i="217"/>
  <c r="Q78" i="251" s="1"/>
  <c r="S79" i="217"/>
  <c r="C87" i="217"/>
  <c r="K87" i="217"/>
  <c r="Q86" i="251" s="1"/>
  <c r="S87" i="217"/>
  <c r="C95" i="217"/>
  <c r="K95" i="217"/>
  <c r="Q94" i="251" s="1"/>
  <c r="S95" i="217"/>
  <c r="C103" i="217"/>
  <c r="K103" i="217"/>
  <c r="Q102" i="251" s="1"/>
  <c r="S103" i="217"/>
  <c r="C111" i="217"/>
  <c r="K111" i="217"/>
  <c r="Q110" i="251" s="1"/>
  <c r="S111" i="217"/>
  <c r="C17" i="268"/>
  <c r="E17" i="268" s="1"/>
  <c r="C21" i="268"/>
  <c r="E21" i="268" s="1"/>
  <c r="C25" i="268"/>
  <c r="E25" i="268" s="1"/>
  <c r="C29" i="268"/>
  <c r="E29" i="268" s="1"/>
  <c r="C33" i="268"/>
  <c r="E33" i="268" s="1"/>
  <c r="C37" i="268"/>
  <c r="E37" i="268" s="1"/>
  <c r="C41" i="268"/>
  <c r="E41" i="268" s="1"/>
  <c r="C45" i="268"/>
  <c r="E45" i="268" s="1"/>
  <c r="C49" i="268"/>
  <c r="E49" i="268" s="1"/>
  <c r="C53" i="268"/>
  <c r="E53" i="268" s="1"/>
  <c r="C57" i="268"/>
  <c r="E57" i="268" s="1"/>
  <c r="C61" i="268"/>
  <c r="E61" i="268" s="1"/>
  <c r="C65" i="268"/>
  <c r="E65" i="268" s="1"/>
  <c r="C69" i="268"/>
  <c r="E69" i="268" s="1"/>
  <c r="C19" i="271"/>
  <c r="E19" i="271" s="1"/>
  <c r="C23" i="271"/>
  <c r="E23" i="271" s="1"/>
  <c r="C27" i="271"/>
  <c r="E27" i="271" s="1"/>
  <c r="C31" i="271"/>
  <c r="E31" i="271" s="1"/>
  <c r="C35" i="271"/>
  <c r="E35" i="271" s="1"/>
  <c r="C39" i="271"/>
  <c r="E39" i="271" s="1"/>
  <c r="C43" i="271"/>
  <c r="E43" i="271" s="1"/>
  <c r="C47" i="271"/>
  <c r="E47" i="271" s="1"/>
  <c r="C51" i="271"/>
  <c r="E51" i="271" s="1"/>
  <c r="C55" i="271"/>
  <c r="E55" i="271" s="1"/>
  <c r="C59" i="271"/>
  <c r="E59" i="271" s="1"/>
  <c r="C63" i="271"/>
  <c r="E63" i="271" s="1"/>
  <c r="C67" i="271"/>
  <c r="E67" i="271" s="1"/>
  <c r="K23" i="164"/>
  <c r="H45" i="171"/>
  <c r="P45" i="171" s="1"/>
  <c r="I45" i="165"/>
  <c r="I45" i="171"/>
  <c r="G45" i="164"/>
  <c r="P57" i="165"/>
  <c r="H61" i="171"/>
  <c r="P61" i="171" s="1"/>
  <c r="H61" i="166"/>
  <c r="H61" i="165"/>
  <c r="P61" i="165" s="1"/>
  <c r="G61" i="164"/>
  <c r="I61" i="167"/>
  <c r="I61" i="170"/>
  <c r="H61" i="170"/>
  <c r="K64" i="169"/>
  <c r="I64" i="164"/>
  <c r="K64" i="170"/>
  <c r="K64" i="166"/>
  <c r="K65" i="164"/>
  <c r="G68" i="164"/>
  <c r="I68" i="168"/>
  <c r="K68" i="164"/>
  <c r="I68" i="169"/>
  <c r="I75" i="164"/>
  <c r="K75" i="167"/>
  <c r="K75" i="169"/>
  <c r="L76" i="166"/>
  <c r="L76" i="171"/>
  <c r="L76" i="165"/>
  <c r="L76" i="170"/>
  <c r="K78" i="164"/>
  <c r="M78" i="170"/>
  <c r="M79" i="171"/>
  <c r="M79" i="168"/>
  <c r="K79" i="164"/>
  <c r="J80" i="164"/>
  <c r="H85" i="171"/>
  <c r="P85" i="171" s="1"/>
  <c r="H85" i="169"/>
  <c r="H85" i="166"/>
  <c r="H85" i="165"/>
  <c r="P85" i="165" s="1"/>
  <c r="G85" i="164"/>
  <c r="I85" i="167"/>
  <c r="H85" i="170"/>
  <c r="K85" i="164"/>
  <c r="I88" i="171"/>
  <c r="G88" i="164"/>
  <c r="H88" i="169"/>
  <c r="I88" i="168"/>
  <c r="I88" i="165"/>
  <c r="H88" i="171"/>
  <c r="P88" i="171" s="1"/>
  <c r="H88" i="166"/>
  <c r="H88" i="168"/>
  <c r="J89" i="165"/>
  <c r="J89" i="171"/>
  <c r="H89" i="164"/>
  <c r="J97" i="171"/>
  <c r="H97" i="164"/>
  <c r="I103" i="164"/>
  <c r="K103" i="167"/>
  <c r="K103" i="168"/>
  <c r="L104" i="169"/>
  <c r="L104" i="170"/>
  <c r="L104" i="166"/>
  <c r="J104" i="164"/>
  <c r="P11" i="165"/>
  <c r="P22" i="165"/>
  <c r="P24" i="165"/>
  <c r="H29" i="165"/>
  <c r="P29" i="165" s="1"/>
  <c r="P42" i="165"/>
  <c r="J64" i="165"/>
  <c r="P66" i="165"/>
  <c r="K79" i="165"/>
  <c r="I85" i="165"/>
  <c r="H88" i="165"/>
  <c r="P88" i="165" s="1"/>
  <c r="I92" i="165"/>
  <c r="I100" i="165"/>
  <c r="J101" i="165"/>
  <c r="P103" i="165"/>
  <c r="I64" i="166"/>
  <c r="L83" i="166"/>
  <c r="K103" i="166"/>
  <c r="L111" i="166"/>
  <c r="Q88" i="251"/>
  <c r="F88" i="251"/>
  <c r="Q104" i="251"/>
  <c r="F104" i="251"/>
  <c r="H64" i="167"/>
  <c r="I65" i="167"/>
  <c r="H88" i="167"/>
  <c r="I89" i="167"/>
  <c r="H96" i="167"/>
  <c r="I97" i="167"/>
  <c r="M29" i="168"/>
  <c r="H31" i="168"/>
  <c r="J61" i="168"/>
  <c r="K76" i="168"/>
  <c r="I93" i="168"/>
  <c r="H97" i="168"/>
  <c r="H100" i="168"/>
  <c r="K107" i="168"/>
  <c r="J61" i="169"/>
  <c r="L72" i="169"/>
  <c r="I89" i="169"/>
  <c r="J92" i="169"/>
  <c r="P49" i="171"/>
  <c r="L42" i="180"/>
  <c r="M42" i="180"/>
  <c r="C15" i="96"/>
  <c r="C23" i="96"/>
  <c r="D26" i="96"/>
  <c r="C31" i="96"/>
  <c r="D34" i="96"/>
  <c r="C39" i="96"/>
  <c r="D42" i="96"/>
  <c r="C47" i="96"/>
  <c r="C55" i="96"/>
  <c r="D58" i="96"/>
  <c r="J60" i="96"/>
  <c r="C63" i="96"/>
  <c r="K63" i="96"/>
  <c r="I65" i="96"/>
  <c r="C71" i="96"/>
  <c r="K71" i="96"/>
  <c r="D74" i="96"/>
  <c r="L74" i="96"/>
  <c r="C79" i="96"/>
  <c r="K79" i="96"/>
  <c r="D82" i="96"/>
  <c r="L82" i="96"/>
  <c r="C87" i="96"/>
  <c r="K87" i="96"/>
  <c r="C95" i="96"/>
  <c r="K95" i="96"/>
  <c r="C103" i="96"/>
  <c r="K103" i="96"/>
  <c r="I105" i="96"/>
  <c r="C111" i="96"/>
  <c r="K111" i="96"/>
  <c r="C20" i="217"/>
  <c r="C28" i="217"/>
  <c r="D31" i="217"/>
  <c r="C36" i="217"/>
  <c r="D39" i="217"/>
  <c r="C44" i="217"/>
  <c r="D47" i="217"/>
  <c r="C52" i="217"/>
  <c r="D55" i="217"/>
  <c r="C60" i="217"/>
  <c r="K60" i="217"/>
  <c r="D63" i="217"/>
  <c r="L63" i="217"/>
  <c r="C68" i="217"/>
  <c r="K68" i="217"/>
  <c r="I70" i="217"/>
  <c r="C76" i="217"/>
  <c r="K76" i="217"/>
  <c r="Q75" i="251" s="1"/>
  <c r="D79" i="217"/>
  <c r="C84" i="217"/>
  <c r="K84" i="217"/>
  <c r="Q83" i="251" s="1"/>
  <c r="I86" i="217"/>
  <c r="D87" i="217"/>
  <c r="J89" i="217"/>
  <c r="C92" i="217"/>
  <c r="K92" i="217"/>
  <c r="Q91" i="251" s="1"/>
  <c r="I94" i="217"/>
  <c r="C100" i="217"/>
  <c r="K100" i="217"/>
  <c r="Q99" i="251" s="1"/>
  <c r="C108" i="217"/>
  <c r="K108" i="217"/>
  <c r="Q107" i="251" s="1"/>
  <c r="C116" i="217"/>
  <c r="K116" i="217"/>
  <c r="Q115" i="251" s="1"/>
  <c r="M15" i="171"/>
  <c r="M15" i="168"/>
  <c r="H21" i="171"/>
  <c r="P21" i="171" s="1"/>
  <c r="H21" i="169"/>
  <c r="I21" i="165"/>
  <c r="I21" i="171"/>
  <c r="G21" i="164"/>
  <c r="I21" i="169"/>
  <c r="H21" i="168"/>
  <c r="G39" i="164"/>
  <c r="M45" i="170"/>
  <c r="M45" i="165"/>
  <c r="M45" i="171"/>
  <c r="K45" i="164"/>
  <c r="M45" i="169"/>
  <c r="M57" i="170"/>
  <c r="K57" i="164"/>
  <c r="G60" i="164"/>
  <c r="I60" i="168"/>
  <c r="I60" i="169"/>
  <c r="J61" i="167"/>
  <c r="H61" i="164"/>
  <c r="H68" i="164"/>
  <c r="J68" i="169"/>
  <c r="J68" i="171"/>
  <c r="J75" i="164"/>
  <c r="L75" i="168"/>
  <c r="J93" i="164"/>
  <c r="J103" i="164"/>
  <c r="L103" i="171"/>
  <c r="J115" i="164"/>
  <c r="L115" i="168"/>
  <c r="P46" i="165"/>
  <c r="P48" i="165"/>
  <c r="H53" i="165"/>
  <c r="P53" i="165" s="1"/>
  <c r="M58" i="165"/>
  <c r="K71" i="165"/>
  <c r="P72" i="165"/>
  <c r="M74" i="165"/>
  <c r="M78" i="165"/>
  <c r="P87" i="165"/>
  <c r="J92" i="165"/>
  <c r="J100" i="165"/>
  <c r="M111" i="165"/>
  <c r="L115" i="165"/>
  <c r="L75" i="166"/>
  <c r="M83" i="166"/>
  <c r="M86" i="166"/>
  <c r="J100" i="166"/>
  <c r="L103" i="166"/>
  <c r="K108" i="166"/>
  <c r="M111" i="166"/>
  <c r="I64" i="167"/>
  <c r="J65" i="167"/>
  <c r="I88" i="167"/>
  <c r="J89" i="167"/>
  <c r="I96" i="167"/>
  <c r="J97" i="167"/>
  <c r="M23" i="168"/>
  <c r="H29" i="168"/>
  <c r="I37" i="168"/>
  <c r="I39" i="168"/>
  <c r="I45" i="168"/>
  <c r="K68" i="168"/>
  <c r="L76" i="168"/>
  <c r="I85" i="168"/>
  <c r="M86" i="168"/>
  <c r="H89" i="168"/>
  <c r="H92" i="168"/>
  <c r="I97" i="168"/>
  <c r="K99" i="168"/>
  <c r="H96" i="169"/>
  <c r="K99" i="169"/>
  <c r="L115" i="169"/>
  <c r="I15" i="170"/>
  <c r="P9" i="171"/>
  <c r="P83" i="171"/>
  <c r="I59" i="164"/>
  <c r="K59" i="167"/>
  <c r="M63" i="171"/>
  <c r="M63" i="168"/>
  <c r="K63" i="164"/>
  <c r="H69" i="171"/>
  <c r="P69" i="171" s="1"/>
  <c r="H69" i="166"/>
  <c r="H69" i="165"/>
  <c r="P69" i="165" s="1"/>
  <c r="G69" i="164"/>
  <c r="K69" i="164"/>
  <c r="I72" i="171"/>
  <c r="G72" i="164"/>
  <c r="I72" i="168"/>
  <c r="I72" i="165"/>
  <c r="H72" i="171"/>
  <c r="P72" i="171" s="1"/>
  <c r="I83" i="164"/>
  <c r="K83" i="167"/>
  <c r="L84" i="169"/>
  <c r="L84" i="171"/>
  <c r="L84" i="166"/>
  <c r="J87" i="164"/>
  <c r="L87" i="171"/>
  <c r="K90" i="164"/>
  <c r="M90" i="171"/>
  <c r="M90" i="170"/>
  <c r="M91" i="168"/>
  <c r="K91" i="164"/>
  <c r="H101" i="169"/>
  <c r="H101" i="166"/>
  <c r="H101" i="165"/>
  <c r="P101" i="165" s="1"/>
  <c r="G101" i="164"/>
  <c r="K101" i="164"/>
  <c r="G104" i="164"/>
  <c r="I104" i="168"/>
  <c r="I104" i="165"/>
  <c r="H104" i="171"/>
  <c r="P104" i="171" s="1"/>
  <c r="I115" i="164"/>
  <c r="K115" i="167"/>
  <c r="P9" i="165"/>
  <c r="M15" i="165"/>
  <c r="P17" i="165"/>
  <c r="M23" i="165"/>
  <c r="P25" i="165"/>
  <c r="M31" i="165"/>
  <c r="P33" i="165"/>
  <c r="M39" i="165"/>
  <c r="P41" i="165"/>
  <c r="M47" i="165"/>
  <c r="P49" i="165"/>
  <c r="M55" i="165"/>
  <c r="M59" i="165"/>
  <c r="J61" i="165"/>
  <c r="P63" i="165"/>
  <c r="H68" i="165"/>
  <c r="P68" i="165" s="1"/>
  <c r="M70" i="165"/>
  <c r="J72" i="165"/>
  <c r="M75" i="165"/>
  <c r="P79" i="165"/>
  <c r="H84" i="165"/>
  <c r="P84" i="165" s="1"/>
  <c r="M86" i="165"/>
  <c r="J88" i="165"/>
  <c r="M91" i="165"/>
  <c r="J93" i="165"/>
  <c r="P95" i="165"/>
  <c r="H100" i="165"/>
  <c r="P100" i="165" s="1"/>
  <c r="M102" i="165"/>
  <c r="J104" i="165"/>
  <c r="M107" i="165"/>
  <c r="P111" i="165"/>
  <c r="K80" i="166"/>
  <c r="K112" i="166"/>
  <c r="Q80" i="251"/>
  <c r="F80" i="251"/>
  <c r="P87" i="251"/>
  <c r="Q96" i="251"/>
  <c r="F96" i="251"/>
  <c r="P103" i="251"/>
  <c r="Q112" i="251"/>
  <c r="F112" i="251"/>
  <c r="I60" i="167"/>
  <c r="I68" i="167"/>
  <c r="I76" i="167"/>
  <c r="I84" i="167"/>
  <c r="I92" i="167"/>
  <c r="I100" i="167"/>
  <c r="I108" i="167"/>
  <c r="H23" i="168"/>
  <c r="H39" i="168"/>
  <c r="H55" i="168"/>
  <c r="J60" i="168"/>
  <c r="J68" i="168"/>
  <c r="H72" i="168"/>
  <c r="J76" i="168"/>
  <c r="H80" i="168"/>
  <c r="J84" i="168"/>
  <c r="K87" i="168"/>
  <c r="J92" i="168"/>
  <c r="J100" i="168"/>
  <c r="H104" i="168"/>
  <c r="J108" i="168"/>
  <c r="H112" i="168"/>
  <c r="H11" i="169"/>
  <c r="M23" i="169"/>
  <c r="H27" i="169"/>
  <c r="M39" i="169"/>
  <c r="H43" i="169"/>
  <c r="M55" i="169"/>
  <c r="I61" i="169"/>
  <c r="L63" i="169"/>
  <c r="I69" i="169"/>
  <c r="H72" i="169"/>
  <c r="L76" i="169"/>
  <c r="K79" i="169"/>
  <c r="H92" i="169"/>
  <c r="L92" i="169"/>
  <c r="M102" i="169"/>
  <c r="H104" i="169"/>
  <c r="I105" i="169"/>
  <c r="H21" i="170"/>
  <c r="M23" i="170"/>
  <c r="M27" i="170"/>
  <c r="H53" i="170"/>
  <c r="M55" i="170"/>
  <c r="J60" i="170"/>
  <c r="H69" i="170"/>
  <c r="L71" i="170"/>
  <c r="J76" i="170"/>
  <c r="L84" i="170"/>
  <c r="L87" i="170"/>
  <c r="J92" i="170"/>
  <c r="H101" i="170"/>
  <c r="L103" i="170"/>
  <c r="J108" i="170"/>
  <c r="P12" i="171"/>
  <c r="P20" i="171"/>
  <c r="P28" i="171"/>
  <c r="P36" i="171"/>
  <c r="P44" i="171"/>
  <c r="P52" i="171"/>
  <c r="K64" i="171"/>
  <c r="M66" i="171"/>
  <c r="M70" i="171"/>
  <c r="J73" i="171"/>
  <c r="I77" i="171"/>
  <c r="P79" i="171"/>
  <c r="K87" i="171"/>
  <c r="K96" i="171"/>
  <c r="M98" i="171"/>
  <c r="M102" i="171"/>
  <c r="J105" i="171"/>
  <c r="I109" i="171"/>
  <c r="P111" i="171"/>
  <c r="N16" i="180"/>
  <c r="L34" i="180"/>
  <c r="M34" i="180"/>
  <c r="M36" i="180"/>
  <c r="M55" i="180"/>
  <c r="L55" i="180"/>
  <c r="P70" i="180"/>
  <c r="N73" i="180"/>
  <c r="M92" i="180"/>
  <c r="M113" i="180"/>
  <c r="O10" i="180"/>
  <c r="P10" i="180"/>
  <c r="I88" i="169"/>
  <c r="J89" i="169"/>
  <c r="L111" i="169"/>
  <c r="J65" i="170"/>
  <c r="H68" i="170"/>
  <c r="J97" i="170"/>
  <c r="H100" i="170"/>
  <c r="L59" i="171"/>
  <c r="J72" i="171"/>
  <c r="J104" i="171"/>
  <c r="L21" i="180"/>
  <c r="M21" i="180"/>
  <c r="M31" i="180"/>
  <c r="L31" i="180"/>
  <c r="M44" i="180"/>
  <c r="L45" i="180"/>
  <c r="M45" i="180"/>
  <c r="L65" i="180"/>
  <c r="M65" i="180"/>
  <c r="L70" i="180"/>
  <c r="M70" i="180"/>
  <c r="O96" i="180"/>
  <c r="P96" i="180"/>
  <c r="I68" i="170"/>
  <c r="K75" i="170"/>
  <c r="I100" i="170"/>
  <c r="K107" i="170"/>
  <c r="I57" i="171"/>
  <c r="M59" i="171"/>
  <c r="H68" i="171"/>
  <c r="P68" i="171" s="1"/>
  <c r="H93" i="171"/>
  <c r="P93" i="171" s="1"/>
  <c r="H100" i="171"/>
  <c r="P100" i="171" s="1"/>
  <c r="L18" i="180"/>
  <c r="M18" i="180"/>
  <c r="M39" i="180"/>
  <c r="L39" i="180"/>
  <c r="L63" i="180"/>
  <c r="M63" i="180"/>
  <c r="L81" i="180"/>
  <c r="M81" i="180"/>
  <c r="L86" i="180"/>
  <c r="M86" i="180"/>
  <c r="L97" i="180"/>
  <c r="M97" i="180"/>
  <c r="L102" i="180"/>
  <c r="M102" i="180"/>
  <c r="H37" i="170"/>
  <c r="M39" i="170"/>
  <c r="J68" i="170"/>
  <c r="L79" i="170"/>
  <c r="J100" i="170"/>
  <c r="L111" i="170"/>
  <c r="H15" i="171"/>
  <c r="P15" i="171" s="1"/>
  <c r="H23" i="171"/>
  <c r="P23" i="171" s="1"/>
  <c r="H31" i="171"/>
  <c r="P31" i="171" s="1"/>
  <c r="H39" i="171"/>
  <c r="P39" i="171" s="1"/>
  <c r="H47" i="171"/>
  <c r="P47" i="171" s="1"/>
  <c r="H55" i="171"/>
  <c r="P55" i="171" s="1"/>
  <c r="M57" i="171"/>
  <c r="I61" i="171"/>
  <c r="P63" i="171"/>
  <c r="K71" i="171"/>
  <c r="M86" i="171"/>
  <c r="I93" i="171"/>
  <c r="P95" i="171"/>
  <c r="K103" i="171"/>
  <c r="L26" i="180"/>
  <c r="M26" i="180"/>
  <c r="L53" i="180"/>
  <c r="M53" i="180"/>
  <c r="P67" i="180"/>
  <c r="O67" i="180"/>
  <c r="L79" i="180"/>
  <c r="M79" i="180"/>
  <c r="O80" i="180"/>
  <c r="I11" i="170"/>
  <c r="I11" i="171"/>
  <c r="H11" i="170"/>
  <c r="H11" i="171"/>
  <c r="P11" i="171" s="1"/>
  <c r="I19" i="171"/>
  <c r="H19" i="171"/>
  <c r="P19" i="171" s="1"/>
  <c r="I27" i="170"/>
  <c r="I27" i="171"/>
  <c r="H27" i="170"/>
  <c r="H27" i="171"/>
  <c r="P27" i="171" s="1"/>
  <c r="I35" i="171"/>
  <c r="H35" i="171"/>
  <c r="P35" i="171" s="1"/>
  <c r="I43" i="170"/>
  <c r="I43" i="171"/>
  <c r="H43" i="170"/>
  <c r="H43" i="171"/>
  <c r="P43" i="171" s="1"/>
  <c r="I51" i="171"/>
  <c r="H51" i="171"/>
  <c r="P51" i="171" s="1"/>
  <c r="H60" i="164"/>
  <c r="L64" i="170"/>
  <c r="L64" i="166"/>
  <c r="M71" i="168"/>
  <c r="K71" i="164"/>
  <c r="I81" i="170"/>
  <c r="H81" i="171"/>
  <c r="P81" i="171" s="1"/>
  <c r="H81" i="170"/>
  <c r="H81" i="166"/>
  <c r="G81" i="164"/>
  <c r="K81" i="164"/>
  <c r="G84" i="164"/>
  <c r="I84" i="168"/>
  <c r="H88" i="164"/>
  <c r="K92" i="171"/>
  <c r="I92" i="164"/>
  <c r="I95" i="164"/>
  <c r="K95" i="167"/>
  <c r="L96" i="170"/>
  <c r="L96" i="169"/>
  <c r="L96" i="166"/>
  <c r="M103" i="168"/>
  <c r="K103" i="164"/>
  <c r="H113" i="169"/>
  <c r="I113" i="170"/>
  <c r="H113" i="171"/>
  <c r="P113" i="171" s="1"/>
  <c r="H113" i="170"/>
  <c r="H113" i="166"/>
  <c r="G113" i="164"/>
  <c r="K113" i="164"/>
  <c r="P62" i="165"/>
  <c r="K64" i="165"/>
  <c r="M71" i="165"/>
  <c r="P73" i="165"/>
  <c r="P78" i="165"/>
  <c r="K80" i="165"/>
  <c r="P94" i="165"/>
  <c r="K96" i="165"/>
  <c r="M103" i="165"/>
  <c r="P105" i="165"/>
  <c r="P110" i="165"/>
  <c r="K112" i="165"/>
  <c r="H72" i="166"/>
  <c r="H104" i="166"/>
  <c r="P76" i="251"/>
  <c r="F77" i="251"/>
  <c r="F79" i="251"/>
  <c r="Q79" i="251"/>
  <c r="P92" i="251"/>
  <c r="F95" i="251"/>
  <c r="Q95" i="251"/>
  <c r="P108" i="251"/>
  <c r="F109" i="251"/>
  <c r="F111" i="251"/>
  <c r="Q111" i="251"/>
  <c r="J64" i="167"/>
  <c r="J72" i="167"/>
  <c r="J80" i="167"/>
  <c r="J88" i="167"/>
  <c r="M90" i="167"/>
  <c r="J96" i="167"/>
  <c r="J104" i="167"/>
  <c r="J112" i="167"/>
  <c r="I15" i="168"/>
  <c r="M17" i="168"/>
  <c r="I31" i="168"/>
  <c r="M33" i="168"/>
  <c r="I47" i="168"/>
  <c r="M49" i="168"/>
  <c r="K64" i="168"/>
  <c r="L67" i="168"/>
  <c r="K72" i="168"/>
  <c r="K80" i="168"/>
  <c r="K88" i="168"/>
  <c r="L91" i="168"/>
  <c r="K96" i="168"/>
  <c r="L99" i="168"/>
  <c r="K104" i="168"/>
  <c r="K112" i="168"/>
  <c r="H17" i="169"/>
  <c r="I19" i="169"/>
  <c r="H33" i="169"/>
  <c r="I35" i="169"/>
  <c r="H49" i="169"/>
  <c r="I51" i="169"/>
  <c r="M62" i="169"/>
  <c r="J65" i="169"/>
  <c r="M70" i="169"/>
  <c r="L71" i="169"/>
  <c r="J77" i="169"/>
  <c r="K83" i="169"/>
  <c r="L87" i="169"/>
  <c r="K91" i="169"/>
  <c r="K103" i="169"/>
  <c r="H108" i="169"/>
  <c r="I112" i="169"/>
  <c r="J113" i="169"/>
  <c r="I33" i="170"/>
  <c r="H35" i="170"/>
  <c r="I37" i="170"/>
  <c r="M63" i="170"/>
  <c r="K68" i="170"/>
  <c r="M79" i="170"/>
  <c r="K84" i="170"/>
  <c r="M95" i="170"/>
  <c r="K100" i="170"/>
  <c r="M111" i="170"/>
  <c r="I15" i="171"/>
  <c r="I23" i="171"/>
  <c r="I31" i="171"/>
  <c r="I39" i="171"/>
  <c r="I47" i="171"/>
  <c r="I55" i="171"/>
  <c r="I60" i="171"/>
  <c r="J61" i="171"/>
  <c r="I65" i="171"/>
  <c r="K75" i="171"/>
  <c r="L80" i="171"/>
  <c r="I84" i="171"/>
  <c r="I92" i="171"/>
  <c r="J93" i="171"/>
  <c r="I97" i="171"/>
  <c r="K107" i="171"/>
  <c r="P110" i="171"/>
  <c r="L112" i="171"/>
  <c r="M15" i="180"/>
  <c r="L15" i="180"/>
  <c r="L29" i="180"/>
  <c r="M29" i="180"/>
  <c r="M40" i="180"/>
  <c r="M43" i="180"/>
  <c r="L44" i="180"/>
  <c r="L50" i="180"/>
  <c r="M50" i="180"/>
  <c r="O72" i="180"/>
  <c r="P72" i="180"/>
  <c r="P80" i="180"/>
  <c r="P83" i="180"/>
  <c r="O83" i="180"/>
  <c r="L95" i="180"/>
  <c r="M95" i="180"/>
  <c r="P99" i="180"/>
  <c r="O99" i="180"/>
  <c r="Y55" i="181"/>
  <c r="N99" i="180"/>
  <c r="K60" i="169"/>
  <c r="K60" i="171"/>
  <c r="I60" i="164"/>
  <c r="I63" i="164"/>
  <c r="K63" i="167"/>
  <c r="K66" i="164"/>
  <c r="M66" i="170"/>
  <c r="M67" i="168"/>
  <c r="K67" i="164"/>
  <c r="I69" i="164"/>
  <c r="K72" i="164"/>
  <c r="H77" i="171"/>
  <c r="P77" i="171" s="1"/>
  <c r="H77" i="166"/>
  <c r="H77" i="165"/>
  <c r="P77" i="165" s="1"/>
  <c r="G77" i="164"/>
  <c r="K77" i="164"/>
  <c r="I80" i="171"/>
  <c r="G80" i="164"/>
  <c r="I80" i="168"/>
  <c r="I80" i="165"/>
  <c r="J81" i="170"/>
  <c r="J81" i="171"/>
  <c r="H84" i="164"/>
  <c r="J84" i="169"/>
  <c r="K88" i="169"/>
  <c r="I88" i="164"/>
  <c r="I91" i="164"/>
  <c r="K91" i="167"/>
  <c r="K98" i="164"/>
  <c r="M98" i="170"/>
  <c r="M99" i="168"/>
  <c r="K99" i="164"/>
  <c r="I101" i="164"/>
  <c r="K104" i="164"/>
  <c r="H109" i="169"/>
  <c r="H109" i="166"/>
  <c r="H109" i="165"/>
  <c r="P109" i="165" s="1"/>
  <c r="G109" i="164"/>
  <c r="K109" i="164"/>
  <c r="G112" i="164"/>
  <c r="I112" i="168"/>
  <c r="I112" i="165"/>
  <c r="H15" i="165"/>
  <c r="P15" i="165" s="1"/>
  <c r="H23" i="165"/>
  <c r="H31" i="165"/>
  <c r="P31" i="165" s="1"/>
  <c r="H39" i="165"/>
  <c r="P39" i="165" s="1"/>
  <c r="H47" i="165"/>
  <c r="H55" i="165"/>
  <c r="P55" i="165" s="1"/>
  <c r="I57" i="165"/>
  <c r="K59" i="165"/>
  <c r="L64" i="165"/>
  <c r="K75" i="165"/>
  <c r="L80" i="165"/>
  <c r="K91" i="165"/>
  <c r="L96" i="165"/>
  <c r="K107" i="165"/>
  <c r="L112" i="165"/>
  <c r="M58" i="166"/>
  <c r="K59" i="166"/>
  <c r="I61" i="166"/>
  <c r="M66" i="166"/>
  <c r="K67" i="166"/>
  <c r="I69" i="166"/>
  <c r="M74" i="166"/>
  <c r="K75" i="166"/>
  <c r="I77" i="166"/>
  <c r="M82" i="166"/>
  <c r="K83" i="166"/>
  <c r="I85" i="166"/>
  <c r="M90" i="166"/>
  <c r="K91" i="166"/>
  <c r="I93" i="166"/>
  <c r="M98" i="166"/>
  <c r="K99" i="166"/>
  <c r="I101" i="166"/>
  <c r="M106" i="166"/>
  <c r="K107" i="166"/>
  <c r="I109" i="166"/>
  <c r="M114" i="166"/>
  <c r="K115" i="166"/>
  <c r="Q76" i="251"/>
  <c r="F76" i="251"/>
  <c r="Q92" i="251"/>
  <c r="F92" i="251"/>
  <c r="Q108" i="251"/>
  <c r="F108" i="251"/>
  <c r="L63" i="167"/>
  <c r="L71" i="167"/>
  <c r="L79" i="167"/>
  <c r="L87" i="167"/>
  <c r="L95" i="167"/>
  <c r="L103" i="167"/>
  <c r="L111" i="167"/>
  <c r="H17" i="168"/>
  <c r="H19" i="168"/>
  <c r="H33" i="168"/>
  <c r="H35" i="168"/>
  <c r="H49" i="168"/>
  <c r="H51" i="168"/>
  <c r="H61" i="168"/>
  <c r="L64" i="168"/>
  <c r="H69" i="168"/>
  <c r="L72" i="168"/>
  <c r="H77" i="168"/>
  <c r="L80" i="168"/>
  <c r="H85" i="168"/>
  <c r="L88" i="168"/>
  <c r="H93" i="168"/>
  <c r="L96" i="168"/>
  <c r="H101" i="168"/>
  <c r="L104" i="168"/>
  <c r="H109" i="168"/>
  <c r="L112" i="168"/>
  <c r="M19" i="169"/>
  <c r="H23" i="169"/>
  <c r="M35" i="169"/>
  <c r="H39" i="169"/>
  <c r="M51" i="169"/>
  <c r="H55" i="169"/>
  <c r="J60" i="169"/>
  <c r="L64" i="169"/>
  <c r="J76" i="169"/>
  <c r="H84" i="169"/>
  <c r="M87" i="169"/>
  <c r="M90" i="169"/>
  <c r="L91" i="169"/>
  <c r="L103" i="169"/>
  <c r="I35" i="170"/>
  <c r="H60" i="170"/>
  <c r="J73" i="170"/>
  <c r="H76" i="170"/>
  <c r="J89" i="170"/>
  <c r="H92" i="170"/>
  <c r="J105" i="170"/>
  <c r="H108" i="170"/>
  <c r="M53" i="171"/>
  <c r="J60" i="171"/>
  <c r="L75" i="171"/>
  <c r="J84" i="171"/>
  <c r="J88" i="171"/>
  <c r="J92" i="171"/>
  <c r="L107" i="171"/>
  <c r="L20" i="180"/>
  <c r="M23" i="180"/>
  <c r="L23" i="180"/>
  <c r="L58" i="180"/>
  <c r="M58" i="180"/>
  <c r="R64" i="180"/>
  <c r="O88" i="180"/>
  <c r="P88" i="180"/>
  <c r="N94" i="180"/>
  <c r="O104" i="180"/>
  <c r="P104" i="180"/>
  <c r="P112" i="180"/>
  <c r="P115" i="180"/>
  <c r="Y61" i="181"/>
  <c r="AA78" i="181"/>
  <c r="O64" i="180"/>
  <c r="G11" i="164"/>
  <c r="G19" i="164"/>
  <c r="G27" i="164"/>
  <c r="G35" i="164"/>
  <c r="G43" i="164"/>
  <c r="G51" i="164"/>
  <c r="K53" i="164"/>
  <c r="J64" i="164"/>
  <c r="J69" i="164"/>
  <c r="I73" i="170"/>
  <c r="H73" i="170"/>
  <c r="H73" i="166"/>
  <c r="G73" i="164"/>
  <c r="K73" i="164"/>
  <c r="G76" i="164"/>
  <c r="I76" i="169"/>
  <c r="I76" i="168"/>
  <c r="H80" i="164"/>
  <c r="K84" i="169"/>
  <c r="I84" i="164"/>
  <c r="I87" i="164"/>
  <c r="K87" i="167"/>
  <c r="L88" i="170"/>
  <c r="L88" i="166"/>
  <c r="M95" i="171"/>
  <c r="M95" i="168"/>
  <c r="K95" i="164"/>
  <c r="J96" i="164"/>
  <c r="J101" i="164"/>
  <c r="H105" i="169"/>
  <c r="I105" i="170"/>
  <c r="H105" i="170"/>
  <c r="H105" i="166"/>
  <c r="G105" i="164"/>
  <c r="K105" i="164"/>
  <c r="G108" i="164"/>
  <c r="I108" i="168"/>
  <c r="H112" i="164"/>
  <c r="J112" i="169"/>
  <c r="M9" i="165"/>
  <c r="I15" i="165"/>
  <c r="M17" i="165"/>
  <c r="I23" i="165"/>
  <c r="M25" i="165"/>
  <c r="I31" i="165"/>
  <c r="M33" i="165"/>
  <c r="I39" i="165"/>
  <c r="M41" i="165"/>
  <c r="I47" i="165"/>
  <c r="M49" i="165"/>
  <c r="M53" i="165"/>
  <c r="I55" i="165"/>
  <c r="M57" i="165"/>
  <c r="L59" i="165"/>
  <c r="I61" i="165"/>
  <c r="L75" i="165"/>
  <c r="I77" i="165"/>
  <c r="L91" i="165"/>
  <c r="I93" i="165"/>
  <c r="L107" i="165"/>
  <c r="I109" i="165"/>
  <c r="J61" i="166"/>
  <c r="J69" i="166"/>
  <c r="J77" i="166"/>
  <c r="J80" i="166"/>
  <c r="J85" i="166"/>
  <c r="J88" i="166"/>
  <c r="J93" i="166"/>
  <c r="J101" i="166"/>
  <c r="J109" i="166"/>
  <c r="J112" i="166"/>
  <c r="P80" i="251"/>
  <c r="F81" i="251"/>
  <c r="F83" i="251"/>
  <c r="P96" i="251"/>
  <c r="F99" i="251"/>
  <c r="P112" i="251"/>
  <c r="F113" i="251"/>
  <c r="F115" i="251"/>
  <c r="H60" i="167"/>
  <c r="M63" i="167"/>
  <c r="H68" i="167"/>
  <c r="I69" i="167"/>
  <c r="M71" i="167"/>
  <c r="H76" i="167"/>
  <c r="I77" i="167"/>
  <c r="M79" i="167"/>
  <c r="H84" i="167"/>
  <c r="M87" i="167"/>
  <c r="H92" i="167"/>
  <c r="M95" i="167"/>
  <c r="H100" i="167"/>
  <c r="I101" i="167"/>
  <c r="M103" i="167"/>
  <c r="H108" i="167"/>
  <c r="I109" i="167"/>
  <c r="M111" i="167"/>
  <c r="I19" i="168"/>
  <c r="M21" i="168"/>
  <c r="I35" i="168"/>
  <c r="M37" i="168"/>
  <c r="I51" i="168"/>
  <c r="M53" i="168"/>
  <c r="M17" i="169"/>
  <c r="I23" i="169"/>
  <c r="M33" i="169"/>
  <c r="I39" i="169"/>
  <c r="M49" i="169"/>
  <c r="I55" i="169"/>
  <c r="H61" i="169"/>
  <c r="H69" i="169"/>
  <c r="I84" i="169"/>
  <c r="L88" i="169"/>
  <c r="M91" i="169"/>
  <c r="K92" i="169"/>
  <c r="M94" i="169"/>
  <c r="L95" i="169"/>
  <c r="L99" i="169"/>
  <c r="M103" i="169"/>
  <c r="J108" i="169"/>
  <c r="H25" i="170"/>
  <c r="H57" i="170"/>
  <c r="I60" i="170"/>
  <c r="M62" i="170"/>
  <c r="K67" i="170"/>
  <c r="I76" i="170"/>
  <c r="K80" i="170"/>
  <c r="K83" i="170"/>
  <c r="I92" i="170"/>
  <c r="M94" i="170"/>
  <c r="K99" i="170"/>
  <c r="I108" i="170"/>
  <c r="K112" i="170"/>
  <c r="K115" i="170"/>
  <c r="M71" i="171"/>
  <c r="M75" i="171"/>
  <c r="H80" i="171"/>
  <c r="P80" i="171" s="1"/>
  <c r="H84" i="171"/>
  <c r="P84" i="171" s="1"/>
  <c r="K84" i="171"/>
  <c r="M103" i="171"/>
  <c r="M107" i="171"/>
  <c r="H109" i="171"/>
  <c r="P109" i="171" s="1"/>
  <c r="H112" i="171"/>
  <c r="P112" i="171" s="1"/>
  <c r="L37" i="180"/>
  <c r="M37" i="180"/>
  <c r="M47" i="180"/>
  <c r="L47" i="180"/>
  <c r="P65" i="180"/>
  <c r="Q69" i="180"/>
  <c r="M76" i="180"/>
  <c r="M84" i="180"/>
  <c r="Q88" i="180"/>
  <c r="Q90" i="180"/>
  <c r="O94" i="180"/>
  <c r="R96" i="180"/>
  <c r="M100" i="180"/>
  <c r="Q107" i="180"/>
  <c r="P107" i="180"/>
  <c r="Y34" i="181"/>
  <c r="Y38" i="181"/>
  <c r="AA63" i="181"/>
  <c r="AA72" i="181"/>
  <c r="Z78" i="181"/>
  <c r="N83" i="180"/>
  <c r="K10" i="164"/>
  <c r="K12" i="164"/>
  <c r="K14" i="164"/>
  <c r="K16" i="164"/>
  <c r="K18" i="164"/>
  <c r="K20" i="164"/>
  <c r="K22" i="164"/>
  <c r="K24" i="164"/>
  <c r="K26" i="164"/>
  <c r="K28" i="164"/>
  <c r="K30" i="164"/>
  <c r="K32" i="164"/>
  <c r="K34" i="164"/>
  <c r="K36" i="164"/>
  <c r="K38" i="164"/>
  <c r="K40" i="164"/>
  <c r="K42" i="164"/>
  <c r="K44" i="164"/>
  <c r="K46" i="164"/>
  <c r="K48" i="164"/>
  <c r="K50" i="164"/>
  <c r="I71" i="169"/>
  <c r="I79" i="169"/>
  <c r="I91" i="169"/>
  <c r="L94" i="169"/>
  <c r="M96" i="169"/>
  <c r="J97" i="169"/>
  <c r="M100" i="169"/>
  <c r="L105" i="169"/>
  <c r="J109" i="169"/>
  <c r="L113" i="169"/>
  <c r="I10" i="170"/>
  <c r="H17" i="170"/>
  <c r="I20" i="170"/>
  <c r="I26" i="170"/>
  <c r="H33" i="170"/>
  <c r="I36" i="170"/>
  <c r="I42" i="170"/>
  <c r="H49" i="170"/>
  <c r="I52" i="170"/>
  <c r="I58" i="170"/>
  <c r="I59" i="170"/>
  <c r="M61" i="170"/>
  <c r="K63" i="170"/>
  <c r="I66" i="170"/>
  <c r="I67" i="170"/>
  <c r="M69" i="170"/>
  <c r="K71" i="170"/>
  <c r="I74" i="170"/>
  <c r="I75" i="170"/>
  <c r="M77" i="170"/>
  <c r="K79" i="170"/>
  <c r="I82" i="170"/>
  <c r="I83" i="170"/>
  <c r="M85" i="170"/>
  <c r="K87" i="170"/>
  <c r="I90" i="170"/>
  <c r="I91" i="170"/>
  <c r="M93" i="170"/>
  <c r="K95" i="170"/>
  <c r="I98" i="170"/>
  <c r="I99" i="170"/>
  <c r="M101" i="170"/>
  <c r="K103" i="170"/>
  <c r="I106" i="170"/>
  <c r="I107" i="170"/>
  <c r="M109" i="170"/>
  <c r="K111" i="170"/>
  <c r="I114" i="170"/>
  <c r="I115" i="170"/>
  <c r="H10" i="171"/>
  <c r="P10" i="171" s="1"/>
  <c r="M16" i="171"/>
  <c r="H18" i="171"/>
  <c r="P18" i="171" s="1"/>
  <c r="M24" i="171"/>
  <c r="H26" i="171"/>
  <c r="P26" i="171" s="1"/>
  <c r="M32" i="171"/>
  <c r="H34" i="171"/>
  <c r="P34" i="171" s="1"/>
  <c r="M40" i="171"/>
  <c r="H42" i="171"/>
  <c r="P42" i="171" s="1"/>
  <c r="M48" i="171"/>
  <c r="H50" i="171"/>
  <c r="P50" i="171" s="1"/>
  <c r="M56" i="171"/>
  <c r="H60" i="171"/>
  <c r="P60" i="171" s="1"/>
  <c r="M62" i="171"/>
  <c r="J64" i="171"/>
  <c r="K65" i="171"/>
  <c r="M67" i="171"/>
  <c r="J69" i="171"/>
  <c r="H71" i="171"/>
  <c r="P71" i="171" s="1"/>
  <c r="M73" i="171"/>
  <c r="H76" i="171"/>
  <c r="P76" i="171" s="1"/>
  <c r="M78" i="171"/>
  <c r="J80" i="171"/>
  <c r="K81" i="171"/>
  <c r="M83" i="171"/>
  <c r="J85" i="171"/>
  <c r="H87" i="171"/>
  <c r="P87" i="171" s="1"/>
  <c r="M89" i="171"/>
  <c r="H92" i="171"/>
  <c r="P92" i="171" s="1"/>
  <c r="M94" i="171"/>
  <c r="J96" i="171"/>
  <c r="K97" i="171"/>
  <c r="M99" i="171"/>
  <c r="J101" i="171"/>
  <c r="H103" i="171"/>
  <c r="P103" i="171" s="1"/>
  <c r="M105" i="171"/>
  <c r="H108" i="171"/>
  <c r="P108" i="171" s="1"/>
  <c r="M110" i="171"/>
  <c r="J112" i="171"/>
  <c r="K113" i="171"/>
  <c r="M115" i="171"/>
  <c r="O13" i="180"/>
  <c r="Q19" i="180"/>
  <c r="Q35" i="180"/>
  <c r="Q51" i="180"/>
  <c r="O112" i="180"/>
  <c r="M114" i="180"/>
  <c r="Y65" i="181"/>
  <c r="Y73" i="181"/>
  <c r="Y81" i="181"/>
  <c r="Y89" i="181"/>
  <c r="Y97" i="181"/>
  <c r="B104" i="181"/>
  <c r="B104" i="180" s="1"/>
  <c r="Y105" i="181"/>
  <c r="Y113" i="181"/>
  <c r="B13" i="181"/>
  <c r="B13" i="180" s="1"/>
  <c r="E13" i="180"/>
  <c r="X14" i="182"/>
  <c r="X22" i="182"/>
  <c r="X30" i="182"/>
  <c r="X38" i="182"/>
  <c r="X46" i="182"/>
  <c r="X54" i="182"/>
  <c r="X62" i="182"/>
  <c r="X70" i="182"/>
  <c r="X78" i="182"/>
  <c r="X86" i="182"/>
  <c r="X94" i="182"/>
  <c r="X102" i="182"/>
  <c r="Z108" i="182"/>
  <c r="X112" i="182"/>
  <c r="M115" i="180"/>
  <c r="L115" i="180"/>
  <c r="Y115" i="182"/>
  <c r="Z17" i="183"/>
  <c r="X21" i="183"/>
  <c r="Y24" i="183"/>
  <c r="Z33" i="183"/>
  <c r="X37" i="183"/>
  <c r="Y40" i="183"/>
  <c r="Z49" i="183"/>
  <c r="X53" i="183"/>
  <c r="Y56" i="183"/>
  <c r="Z65" i="183"/>
  <c r="X69" i="183"/>
  <c r="Y72" i="183"/>
  <c r="Z81" i="183"/>
  <c r="X85" i="183"/>
  <c r="Y88" i="183"/>
  <c r="Z97" i="183"/>
  <c r="X101" i="183"/>
  <c r="Y104" i="183"/>
  <c r="B12" i="181"/>
  <c r="B12" i="180" s="1"/>
  <c r="E12" i="180"/>
  <c r="X13" i="182"/>
  <c r="C13" i="181"/>
  <c r="Y13" i="181" s="1"/>
  <c r="X21" i="182"/>
  <c r="C21" i="181"/>
  <c r="Y21" i="181" s="1"/>
  <c r="X29" i="182"/>
  <c r="C29" i="181"/>
  <c r="Y29" i="181" s="1"/>
  <c r="X37" i="182"/>
  <c r="C37" i="181"/>
  <c r="Y37" i="181" s="1"/>
  <c r="X45" i="182"/>
  <c r="C45" i="181"/>
  <c r="Y45" i="181" s="1"/>
  <c r="X53" i="182"/>
  <c r="C53" i="181"/>
  <c r="Y53" i="181" s="1"/>
  <c r="P66" i="180"/>
  <c r="O66" i="180"/>
  <c r="P74" i="180"/>
  <c r="O74" i="180"/>
  <c r="P82" i="180"/>
  <c r="O82" i="180"/>
  <c r="P90" i="180"/>
  <c r="O90" i="180"/>
  <c r="P98" i="180"/>
  <c r="O98" i="180"/>
  <c r="Y108" i="182"/>
  <c r="Z111" i="182"/>
  <c r="Y17" i="183"/>
  <c r="Z20" i="183"/>
  <c r="Y33" i="183"/>
  <c r="Z36" i="183"/>
  <c r="Y49" i="183"/>
  <c r="Z52" i="183"/>
  <c r="Y65" i="183"/>
  <c r="Z68" i="183"/>
  <c r="R71" i="180"/>
  <c r="Y81" i="183"/>
  <c r="Z84" i="183"/>
  <c r="R87" i="180"/>
  <c r="Y97" i="183"/>
  <c r="Z100" i="183"/>
  <c r="R103" i="180"/>
  <c r="N104" i="180"/>
  <c r="O109" i="180"/>
  <c r="C12" i="181"/>
  <c r="Y12" i="181" s="1"/>
  <c r="X12" i="182"/>
  <c r="C20" i="181"/>
  <c r="Y20" i="181" s="1"/>
  <c r="X20" i="182"/>
  <c r="C28" i="181"/>
  <c r="Y28" i="181" s="1"/>
  <c r="X28" i="182"/>
  <c r="C36" i="181"/>
  <c r="Y36" i="181" s="1"/>
  <c r="X36" i="182"/>
  <c r="C44" i="181"/>
  <c r="Y44" i="181" s="1"/>
  <c r="X44" i="182"/>
  <c r="C52" i="181"/>
  <c r="Y52" i="181" s="1"/>
  <c r="X52" i="182"/>
  <c r="M59" i="180"/>
  <c r="L59" i="180"/>
  <c r="N66" i="180"/>
  <c r="M67" i="180"/>
  <c r="L67" i="180"/>
  <c r="N74" i="180"/>
  <c r="M75" i="180"/>
  <c r="L75" i="180"/>
  <c r="N82" i="180"/>
  <c r="M83" i="180"/>
  <c r="L83" i="180"/>
  <c r="N90" i="180"/>
  <c r="M91" i="180"/>
  <c r="L91" i="180"/>
  <c r="N98" i="180"/>
  <c r="M99" i="180"/>
  <c r="L99" i="180"/>
  <c r="Z104" i="182"/>
  <c r="X108" i="182"/>
  <c r="Y111" i="182"/>
  <c r="Z13" i="183"/>
  <c r="X17" i="183"/>
  <c r="Q20" i="180"/>
  <c r="Y20" i="183"/>
  <c r="Z29" i="183"/>
  <c r="X33" i="183"/>
  <c r="Q36" i="180"/>
  <c r="Y36" i="183"/>
  <c r="Z45" i="183"/>
  <c r="X49" i="183"/>
  <c r="Q52" i="180"/>
  <c r="Y52" i="183"/>
  <c r="Z61" i="183"/>
  <c r="X65" i="183"/>
  <c r="Q68" i="180"/>
  <c r="Y68" i="183"/>
  <c r="Z77" i="183"/>
  <c r="X81" i="183"/>
  <c r="Q84" i="180"/>
  <c r="Y84" i="183"/>
  <c r="Z93" i="183"/>
  <c r="X97" i="183"/>
  <c r="Q100" i="180"/>
  <c r="Y100" i="183"/>
  <c r="Z109" i="183"/>
  <c r="X113" i="183"/>
  <c r="Z115" i="183"/>
  <c r="M10" i="180"/>
  <c r="L10" i="180"/>
  <c r="M104" i="180"/>
  <c r="L104" i="180"/>
  <c r="Y69" i="181"/>
  <c r="Y77" i="181"/>
  <c r="Y85" i="181"/>
  <c r="Y93" i="181"/>
  <c r="Y101" i="181"/>
  <c r="Y109" i="181"/>
  <c r="X10" i="182"/>
  <c r="X18" i="182"/>
  <c r="X26" i="182"/>
  <c r="X34" i="182"/>
  <c r="X42" i="182"/>
  <c r="X50" i="182"/>
  <c r="X58" i="182"/>
  <c r="P63" i="180"/>
  <c r="O63" i="180"/>
  <c r="N64" i="180"/>
  <c r="X66" i="182"/>
  <c r="P71" i="180"/>
  <c r="O71" i="180"/>
  <c r="N72" i="180"/>
  <c r="X74" i="182"/>
  <c r="P79" i="180"/>
  <c r="O79" i="180"/>
  <c r="N80" i="180"/>
  <c r="X82" i="182"/>
  <c r="P87" i="180"/>
  <c r="O87" i="180"/>
  <c r="N88" i="180"/>
  <c r="X90" i="182"/>
  <c r="P95" i="180"/>
  <c r="O95" i="180"/>
  <c r="N96" i="180"/>
  <c r="X98" i="182"/>
  <c r="P103" i="180"/>
  <c r="O103" i="180"/>
  <c r="M107" i="180"/>
  <c r="L107" i="180"/>
  <c r="Q16" i="180"/>
  <c r="Q32" i="180"/>
  <c r="Q48" i="180"/>
  <c r="J58" i="164"/>
  <c r="H59" i="164"/>
  <c r="J62" i="164"/>
  <c r="J66" i="164"/>
  <c r="J70" i="164"/>
  <c r="J74" i="164"/>
  <c r="J78" i="164"/>
  <c r="J82" i="164"/>
  <c r="J86" i="164"/>
  <c r="J90" i="164"/>
  <c r="J94" i="164"/>
  <c r="J98" i="164"/>
  <c r="J102" i="164"/>
  <c r="J106" i="164"/>
  <c r="J110" i="164"/>
  <c r="J114" i="164"/>
  <c r="J59" i="165"/>
  <c r="M60" i="165"/>
  <c r="K62" i="165"/>
  <c r="L65" i="165"/>
  <c r="J67" i="165"/>
  <c r="M68" i="165"/>
  <c r="K70" i="165"/>
  <c r="L73" i="165"/>
  <c r="J75" i="165"/>
  <c r="M76" i="165"/>
  <c r="K78" i="165"/>
  <c r="L81" i="165"/>
  <c r="J83" i="165"/>
  <c r="M84" i="165"/>
  <c r="K86" i="165"/>
  <c r="K94" i="165"/>
  <c r="K102" i="165"/>
  <c r="K110" i="165"/>
  <c r="L58" i="166"/>
  <c r="H59" i="166"/>
  <c r="L66" i="166"/>
  <c r="H67" i="166"/>
  <c r="H71" i="166"/>
  <c r="L74" i="166"/>
  <c r="H75" i="166"/>
  <c r="H79" i="166"/>
  <c r="L82" i="166"/>
  <c r="H83" i="166"/>
  <c r="L90" i="166"/>
  <c r="H91" i="166"/>
  <c r="H95" i="166"/>
  <c r="L98" i="166"/>
  <c r="H99" i="166"/>
  <c r="L102" i="166"/>
  <c r="H103" i="166"/>
  <c r="L106" i="166"/>
  <c r="H107" i="166"/>
  <c r="L110" i="166"/>
  <c r="H111" i="166"/>
  <c r="L114" i="166"/>
  <c r="H115" i="166"/>
  <c r="K73" i="167"/>
  <c r="K81" i="167"/>
  <c r="I70" i="168"/>
  <c r="I86" i="168"/>
  <c r="I94" i="168"/>
  <c r="I102" i="168"/>
  <c r="I110" i="168"/>
  <c r="K62" i="169"/>
  <c r="K70" i="169"/>
  <c r="M74" i="169"/>
  <c r="K78" i="169"/>
  <c r="M82" i="169"/>
  <c r="J83" i="169"/>
  <c r="H91" i="169"/>
  <c r="I93" i="169"/>
  <c r="M98" i="169"/>
  <c r="I102" i="169"/>
  <c r="M104" i="169"/>
  <c r="K105" i="169"/>
  <c r="I107" i="169"/>
  <c r="M112" i="169"/>
  <c r="K113" i="169"/>
  <c r="I115" i="169"/>
  <c r="I9" i="170"/>
  <c r="M12" i="170"/>
  <c r="M18" i="170"/>
  <c r="I25" i="170"/>
  <c r="M28" i="170"/>
  <c r="M34" i="170"/>
  <c r="I41" i="170"/>
  <c r="M44" i="170"/>
  <c r="M50" i="170"/>
  <c r="I57" i="170"/>
  <c r="L59" i="170"/>
  <c r="J61" i="170"/>
  <c r="H64" i="170"/>
  <c r="L67" i="170"/>
  <c r="J69" i="170"/>
  <c r="H72" i="170"/>
  <c r="L75" i="170"/>
  <c r="J77" i="170"/>
  <c r="H80" i="170"/>
  <c r="L83" i="170"/>
  <c r="J85" i="170"/>
  <c r="H88" i="170"/>
  <c r="L91" i="170"/>
  <c r="J93" i="170"/>
  <c r="H96" i="170"/>
  <c r="L99" i="170"/>
  <c r="J101" i="170"/>
  <c r="H104" i="170"/>
  <c r="L107" i="170"/>
  <c r="J109" i="170"/>
  <c r="H112" i="170"/>
  <c r="L115" i="170"/>
  <c r="H14" i="171"/>
  <c r="P14" i="171" s="1"/>
  <c r="H22" i="171"/>
  <c r="P22" i="171" s="1"/>
  <c r="H30" i="171"/>
  <c r="P30" i="171" s="1"/>
  <c r="H38" i="171"/>
  <c r="P38" i="171" s="1"/>
  <c r="H46" i="171"/>
  <c r="H54" i="171"/>
  <c r="P54" i="171" s="1"/>
  <c r="H58" i="171"/>
  <c r="P58" i="171" s="1"/>
  <c r="H59" i="171"/>
  <c r="P59" i="171" s="1"/>
  <c r="K61" i="171"/>
  <c r="I63" i="171"/>
  <c r="H70" i="171"/>
  <c r="P70" i="171" s="1"/>
  <c r="K72" i="171"/>
  <c r="H74" i="171"/>
  <c r="H75" i="171"/>
  <c r="P75" i="171" s="1"/>
  <c r="K77" i="171"/>
  <c r="I79" i="171"/>
  <c r="H86" i="171"/>
  <c r="P86" i="171" s="1"/>
  <c r="K88" i="171"/>
  <c r="H90" i="171"/>
  <c r="P90" i="171" s="1"/>
  <c r="H91" i="171"/>
  <c r="P91" i="171" s="1"/>
  <c r="M92" i="171"/>
  <c r="K93" i="171"/>
  <c r="I95" i="171"/>
  <c r="J99" i="171"/>
  <c r="H102" i="171"/>
  <c r="P102" i="171" s="1"/>
  <c r="K104" i="171"/>
  <c r="H106" i="171"/>
  <c r="P106" i="171" s="1"/>
  <c r="H107" i="171"/>
  <c r="P107" i="171" s="1"/>
  <c r="M108" i="171"/>
  <c r="K109" i="171"/>
  <c r="I111" i="171"/>
  <c r="J115" i="171"/>
  <c r="E11" i="180"/>
  <c r="O19" i="180"/>
  <c r="O35" i="180"/>
  <c r="O51" i="180"/>
  <c r="L62" i="180"/>
  <c r="M62" i="180"/>
  <c r="N71" i="180"/>
  <c r="E73" i="180"/>
  <c r="L78" i="180"/>
  <c r="M78" i="180"/>
  <c r="N87" i="180"/>
  <c r="E89" i="180"/>
  <c r="L94" i="180"/>
  <c r="M94" i="180"/>
  <c r="N103" i="180"/>
  <c r="L110" i="180"/>
  <c r="M110" i="180"/>
  <c r="C10" i="181"/>
  <c r="Y10" i="181" s="1"/>
  <c r="C26" i="181"/>
  <c r="Y26" i="181" s="1"/>
  <c r="B27" i="181"/>
  <c r="B27" i="180" s="1"/>
  <c r="C42" i="181"/>
  <c r="Y42" i="181" s="1"/>
  <c r="B43" i="181"/>
  <c r="B43" i="180" s="1"/>
  <c r="C58" i="181"/>
  <c r="Y58" i="181" s="1"/>
  <c r="B59" i="181"/>
  <c r="B59" i="180" s="1"/>
  <c r="C60" i="181"/>
  <c r="Y60" i="181" s="1"/>
  <c r="B67" i="181"/>
  <c r="B67" i="180" s="1"/>
  <c r="C68" i="181"/>
  <c r="Y68" i="181" s="1"/>
  <c r="B75" i="181"/>
  <c r="B75" i="180" s="1"/>
  <c r="C76" i="181"/>
  <c r="Y76" i="181" s="1"/>
  <c r="B83" i="181"/>
  <c r="B83" i="180" s="1"/>
  <c r="C84" i="181"/>
  <c r="Y84" i="181" s="1"/>
  <c r="B91" i="181"/>
  <c r="B91" i="180" s="1"/>
  <c r="C92" i="181"/>
  <c r="Y92" i="181" s="1"/>
  <c r="B99" i="181"/>
  <c r="B99" i="180" s="1"/>
  <c r="C100" i="181"/>
  <c r="Y100" i="181" s="1"/>
  <c r="B107" i="181"/>
  <c r="B107" i="180" s="1"/>
  <c r="C108" i="181"/>
  <c r="Y108" i="181" s="1"/>
  <c r="Y116" i="181"/>
  <c r="X17" i="182"/>
  <c r="C17" i="181"/>
  <c r="Y17" i="181" s="1"/>
  <c r="X25" i="182"/>
  <c r="C25" i="181"/>
  <c r="Y25" i="181" s="1"/>
  <c r="X33" i="182"/>
  <c r="C33" i="181"/>
  <c r="Y33" i="181" s="1"/>
  <c r="X41" i="182"/>
  <c r="C41" i="181"/>
  <c r="Y41" i="181" s="1"/>
  <c r="X49" i="182"/>
  <c r="C49" i="181"/>
  <c r="Y49" i="181" s="1"/>
  <c r="X57" i="182"/>
  <c r="C57" i="181"/>
  <c r="Y57" i="181" s="1"/>
  <c r="M64" i="180"/>
  <c r="L64" i="180"/>
  <c r="X65" i="182"/>
  <c r="M72" i="180"/>
  <c r="L72" i="180"/>
  <c r="X73" i="182"/>
  <c r="M80" i="180"/>
  <c r="L80" i="180"/>
  <c r="X81" i="182"/>
  <c r="M88" i="180"/>
  <c r="L88" i="180"/>
  <c r="X89" i="182"/>
  <c r="M96" i="180"/>
  <c r="L96" i="180"/>
  <c r="X97" i="182"/>
  <c r="R63" i="180"/>
  <c r="Y73" i="183"/>
  <c r="R79" i="180"/>
  <c r="Y89" i="183"/>
  <c r="R95" i="180"/>
  <c r="Y105" i="183"/>
  <c r="O111" i="180"/>
  <c r="R111" i="180"/>
  <c r="H58" i="167"/>
  <c r="I73" i="169"/>
  <c r="I81" i="169"/>
  <c r="I87" i="169"/>
  <c r="L90" i="169"/>
  <c r="M92" i="169"/>
  <c r="J93" i="169"/>
  <c r="I101" i="169"/>
  <c r="J102" i="169"/>
  <c r="J107" i="169"/>
  <c r="J115" i="169"/>
  <c r="H13" i="170"/>
  <c r="I16" i="170"/>
  <c r="I22" i="170"/>
  <c r="H29" i="170"/>
  <c r="I32" i="170"/>
  <c r="I38" i="170"/>
  <c r="H45" i="170"/>
  <c r="I48" i="170"/>
  <c r="I54" i="170"/>
  <c r="M59" i="170"/>
  <c r="K61" i="170"/>
  <c r="I64" i="170"/>
  <c r="M67" i="170"/>
  <c r="K69" i="170"/>
  <c r="I72" i="170"/>
  <c r="M75" i="170"/>
  <c r="K77" i="170"/>
  <c r="I80" i="170"/>
  <c r="M83" i="170"/>
  <c r="K85" i="170"/>
  <c r="I88" i="170"/>
  <c r="M91" i="170"/>
  <c r="K93" i="170"/>
  <c r="I96" i="170"/>
  <c r="M99" i="170"/>
  <c r="K101" i="170"/>
  <c r="I104" i="170"/>
  <c r="M107" i="170"/>
  <c r="K109" i="170"/>
  <c r="I112" i="170"/>
  <c r="M115" i="170"/>
  <c r="H16" i="171"/>
  <c r="P16" i="171" s="1"/>
  <c r="H24" i="171"/>
  <c r="P24" i="171" s="1"/>
  <c r="H32" i="171"/>
  <c r="P32" i="171" s="1"/>
  <c r="H40" i="171"/>
  <c r="P40" i="171" s="1"/>
  <c r="H48" i="171"/>
  <c r="P48" i="171" s="1"/>
  <c r="H56" i="171"/>
  <c r="P56" i="171" s="1"/>
  <c r="I58" i="171"/>
  <c r="I59" i="171"/>
  <c r="K67" i="171"/>
  <c r="L72" i="171"/>
  <c r="I74" i="171"/>
  <c r="I75" i="171"/>
  <c r="K83" i="171"/>
  <c r="L88" i="171"/>
  <c r="I90" i="171"/>
  <c r="I91" i="171"/>
  <c r="K94" i="171"/>
  <c r="K99" i="171"/>
  <c r="H101" i="171"/>
  <c r="P101" i="171" s="1"/>
  <c r="L104" i="171"/>
  <c r="I106" i="171"/>
  <c r="I107" i="171"/>
  <c r="K110" i="171"/>
  <c r="K115" i="171"/>
  <c r="O17" i="180"/>
  <c r="O25" i="180"/>
  <c r="O33" i="180"/>
  <c r="O41" i="180"/>
  <c r="O49" i="180"/>
  <c r="O57" i="180"/>
  <c r="L74" i="180"/>
  <c r="L90" i="180"/>
  <c r="L105" i="180"/>
  <c r="C11" i="181"/>
  <c r="Y11" i="181" s="1"/>
  <c r="C27" i="181"/>
  <c r="Y27" i="181" s="1"/>
  <c r="C43" i="181"/>
  <c r="Y43" i="181" s="1"/>
  <c r="C59" i="181"/>
  <c r="Y59" i="181" s="1"/>
  <c r="B66" i="181"/>
  <c r="B66" i="180" s="1"/>
  <c r="C67" i="181"/>
  <c r="Y67" i="181" s="1"/>
  <c r="B74" i="181"/>
  <c r="B74" i="180" s="1"/>
  <c r="C75" i="181"/>
  <c r="Y75" i="181" s="1"/>
  <c r="B82" i="181"/>
  <c r="B82" i="180" s="1"/>
  <c r="C83" i="181"/>
  <c r="Y83" i="181" s="1"/>
  <c r="B90" i="181"/>
  <c r="B90" i="180" s="1"/>
  <c r="C91" i="181"/>
  <c r="Y91" i="181" s="1"/>
  <c r="B98" i="181"/>
  <c r="B98" i="180" s="1"/>
  <c r="C99" i="181"/>
  <c r="Y99" i="181" s="1"/>
  <c r="C107" i="181"/>
  <c r="Y107" i="181" s="1"/>
  <c r="C115" i="181"/>
  <c r="Y115" i="181" s="1"/>
  <c r="C16" i="181"/>
  <c r="Y16" i="181" s="1"/>
  <c r="X16" i="182"/>
  <c r="C24" i="181"/>
  <c r="Y24" i="181" s="1"/>
  <c r="X24" i="182"/>
  <c r="P29" i="180"/>
  <c r="C32" i="181"/>
  <c r="Y32" i="181" s="1"/>
  <c r="X32" i="182"/>
  <c r="C40" i="181"/>
  <c r="Y40" i="181" s="1"/>
  <c r="X40" i="182"/>
  <c r="P45" i="180"/>
  <c r="C48" i="181"/>
  <c r="Y48" i="181" s="1"/>
  <c r="X48" i="182"/>
  <c r="C56" i="181"/>
  <c r="Y56" i="181" s="1"/>
  <c r="X56" i="182"/>
  <c r="O61" i="180"/>
  <c r="P61" i="180"/>
  <c r="X64" i="182"/>
  <c r="O69" i="180"/>
  <c r="P69" i="180"/>
  <c r="X72" i="182"/>
  <c r="O77" i="180"/>
  <c r="P77" i="180"/>
  <c r="X80" i="182"/>
  <c r="O85" i="180"/>
  <c r="P85" i="180"/>
  <c r="X88" i="182"/>
  <c r="O93" i="180"/>
  <c r="P93" i="180"/>
  <c r="X96" i="182"/>
  <c r="O101" i="180"/>
  <c r="P101" i="180"/>
  <c r="Z112" i="182"/>
  <c r="X116" i="182"/>
  <c r="Q12" i="180"/>
  <c r="Z21" i="183"/>
  <c r="X25" i="183"/>
  <c r="Q28" i="180"/>
  <c r="Z37" i="183"/>
  <c r="X41" i="183"/>
  <c r="Q44" i="180"/>
  <c r="Z53" i="183"/>
  <c r="X57" i="183"/>
  <c r="Q60" i="180"/>
  <c r="Z69" i="183"/>
  <c r="X73" i="183"/>
  <c r="Q76" i="180"/>
  <c r="Z85" i="183"/>
  <c r="X89" i="183"/>
  <c r="Q92" i="180"/>
  <c r="Z101" i="183"/>
  <c r="X105" i="183"/>
  <c r="Q108" i="180"/>
  <c r="G12" i="164"/>
  <c r="G14" i="164"/>
  <c r="G16" i="164"/>
  <c r="G20" i="164"/>
  <c r="G22" i="164"/>
  <c r="G24" i="164"/>
  <c r="G28" i="164"/>
  <c r="G30" i="164"/>
  <c r="G32" i="164"/>
  <c r="G36" i="164"/>
  <c r="G38" i="164"/>
  <c r="G40" i="164"/>
  <c r="G44" i="164"/>
  <c r="G46" i="164"/>
  <c r="G48" i="164"/>
  <c r="G52" i="164"/>
  <c r="G54" i="164"/>
  <c r="G56" i="164"/>
  <c r="M72" i="169"/>
  <c r="M80" i="169"/>
  <c r="M86" i="169"/>
  <c r="J87" i="169"/>
  <c r="I97" i="169"/>
  <c r="J101" i="169"/>
  <c r="M106" i="169"/>
  <c r="K107" i="169"/>
  <c r="I109" i="169"/>
  <c r="M114" i="169"/>
  <c r="K115" i="169"/>
  <c r="I13" i="170"/>
  <c r="M22" i="170"/>
  <c r="I29" i="170"/>
  <c r="M38" i="170"/>
  <c r="I45" i="170"/>
  <c r="M54" i="170"/>
  <c r="H58" i="170"/>
  <c r="L61" i="170"/>
  <c r="J63" i="170"/>
  <c r="H66" i="170"/>
  <c r="L69" i="170"/>
  <c r="J71" i="170"/>
  <c r="H74" i="170"/>
  <c r="L77" i="170"/>
  <c r="J79" i="170"/>
  <c r="H82" i="170"/>
  <c r="L85" i="170"/>
  <c r="J87" i="170"/>
  <c r="H90" i="170"/>
  <c r="L93" i="170"/>
  <c r="J95" i="170"/>
  <c r="H98" i="170"/>
  <c r="L98" i="170"/>
  <c r="H99" i="170"/>
  <c r="L101" i="170"/>
  <c r="J103" i="170"/>
  <c r="H106" i="170"/>
  <c r="L106" i="170"/>
  <c r="H107" i="170"/>
  <c r="L109" i="170"/>
  <c r="J111" i="170"/>
  <c r="H114" i="170"/>
  <c r="L114" i="170"/>
  <c r="M10" i="171"/>
  <c r="I16" i="171"/>
  <c r="M18" i="171"/>
  <c r="I24" i="171"/>
  <c r="M26" i="171"/>
  <c r="I32" i="171"/>
  <c r="M34" i="171"/>
  <c r="I40" i="171"/>
  <c r="M42" i="171"/>
  <c r="I48" i="171"/>
  <c r="M50" i="171"/>
  <c r="I56" i="171"/>
  <c r="J58" i="171"/>
  <c r="L62" i="171"/>
  <c r="L67" i="171"/>
  <c r="I69" i="171"/>
  <c r="J74" i="171"/>
  <c r="L78" i="171"/>
  <c r="L83" i="171"/>
  <c r="I85" i="171"/>
  <c r="L89" i="171"/>
  <c r="J90" i="171"/>
  <c r="L94" i="171"/>
  <c r="I96" i="171"/>
  <c r="L99" i="171"/>
  <c r="I101" i="171"/>
  <c r="L105" i="171"/>
  <c r="J106" i="171"/>
  <c r="L110" i="171"/>
  <c r="I112" i="171"/>
  <c r="L115" i="171"/>
  <c r="E17" i="180"/>
  <c r="O20" i="180"/>
  <c r="E25" i="180"/>
  <c r="E33" i="180"/>
  <c r="O36" i="180"/>
  <c r="E41" i="180"/>
  <c r="E49" i="180"/>
  <c r="O52" i="180"/>
  <c r="E57" i="180"/>
  <c r="Q66" i="180"/>
  <c r="Q82" i="180"/>
  <c r="Q98" i="180"/>
  <c r="N112" i="180"/>
  <c r="C14" i="181"/>
  <c r="Y14" i="181" s="1"/>
  <c r="C30" i="181"/>
  <c r="Y30" i="181" s="1"/>
  <c r="C46" i="181"/>
  <c r="Y46" i="181" s="1"/>
  <c r="C66" i="181"/>
  <c r="Y66" i="181" s="1"/>
  <c r="C74" i="181"/>
  <c r="Y74" i="181" s="1"/>
  <c r="C82" i="181"/>
  <c r="Y82" i="181" s="1"/>
  <c r="C90" i="181"/>
  <c r="Y90" i="181" s="1"/>
  <c r="C98" i="181"/>
  <c r="Y98" i="181" s="1"/>
  <c r="Y106" i="181"/>
  <c r="Y114" i="181"/>
  <c r="P12" i="180"/>
  <c r="O12" i="180"/>
  <c r="X15" i="182"/>
  <c r="P20" i="180"/>
  <c r="X23" i="182"/>
  <c r="X31" i="182"/>
  <c r="P36" i="180"/>
  <c r="X39" i="182"/>
  <c r="X47" i="182"/>
  <c r="P52" i="180"/>
  <c r="X55" i="182"/>
  <c r="N61" i="180"/>
  <c r="X63" i="182"/>
  <c r="P68" i="180"/>
  <c r="N69" i="180"/>
  <c r="X71" i="182"/>
  <c r="N77" i="180"/>
  <c r="X79" i="182"/>
  <c r="P84" i="180"/>
  <c r="N85" i="180"/>
  <c r="X87" i="182"/>
  <c r="N93" i="180"/>
  <c r="X95" i="182"/>
  <c r="P100" i="180"/>
  <c r="N101" i="180"/>
  <c r="X103" i="182"/>
  <c r="M112" i="180"/>
  <c r="L112" i="180"/>
  <c r="Y112" i="182"/>
  <c r="Z115" i="182"/>
  <c r="Y21" i="183"/>
  <c r="Z24" i="183"/>
  <c r="Y37" i="183"/>
  <c r="Z40" i="183"/>
  <c r="Y53" i="183"/>
  <c r="Z56" i="183"/>
  <c r="Y69" i="183"/>
  <c r="Z72" i="183"/>
  <c r="Y85" i="183"/>
  <c r="Z88" i="183"/>
  <c r="Y101" i="183"/>
  <c r="Z104" i="183"/>
  <c r="P109" i="180"/>
  <c r="X105" i="182"/>
  <c r="X109" i="182"/>
  <c r="X113" i="182"/>
  <c r="X10" i="183"/>
  <c r="X14" i="183"/>
  <c r="X18" i="183"/>
  <c r="X22" i="183"/>
  <c r="X26" i="183"/>
  <c r="X30" i="183"/>
  <c r="X34" i="183"/>
  <c r="X38" i="183"/>
  <c r="X42" i="183"/>
  <c r="X46" i="183"/>
  <c r="X50" i="183"/>
  <c r="X54" i="183"/>
  <c r="X58" i="183"/>
  <c r="X62" i="183"/>
  <c r="X66" i="183"/>
  <c r="X70" i="183"/>
  <c r="X74" i="183"/>
  <c r="X78" i="183"/>
  <c r="X82" i="183"/>
  <c r="X86" i="183"/>
  <c r="X90" i="183"/>
  <c r="X94" i="183"/>
  <c r="X98" i="183"/>
  <c r="X102" i="183"/>
  <c r="X106" i="183"/>
  <c r="X110" i="183"/>
  <c r="Y113" i="183"/>
  <c r="X116" i="183"/>
  <c r="H67" i="186"/>
  <c r="K71" i="191"/>
  <c r="I71" i="186"/>
  <c r="K71" i="187"/>
  <c r="L72" i="193"/>
  <c r="L72" i="189"/>
  <c r="L72" i="192"/>
  <c r="L72" i="188"/>
  <c r="H75" i="193"/>
  <c r="I75" i="192"/>
  <c r="G75" i="186"/>
  <c r="H75" i="188"/>
  <c r="H75" i="192"/>
  <c r="J75" i="186"/>
  <c r="I95" i="193"/>
  <c r="H95" i="193"/>
  <c r="H95" i="187"/>
  <c r="G95" i="186"/>
  <c r="K95" i="186"/>
  <c r="I95" i="190"/>
  <c r="J95" i="186"/>
  <c r="I95" i="192"/>
  <c r="H95" i="188"/>
  <c r="H95" i="192"/>
  <c r="J113" i="193"/>
  <c r="J113" i="192"/>
  <c r="H113" i="186"/>
  <c r="J113" i="190"/>
  <c r="J113" i="191"/>
  <c r="L114" i="189"/>
  <c r="L114" i="188"/>
  <c r="L114" i="192"/>
  <c r="L114" i="187"/>
  <c r="L114" i="193"/>
  <c r="J114" i="186"/>
  <c r="M92" i="189"/>
  <c r="J75" i="192"/>
  <c r="J75" i="191"/>
  <c r="H75" i="186"/>
  <c r="J95" i="192"/>
  <c r="J95" i="191"/>
  <c r="H95" i="186"/>
  <c r="J95" i="190"/>
  <c r="I113" i="186"/>
  <c r="K113" i="188"/>
  <c r="K113" i="191"/>
  <c r="M114" i="190"/>
  <c r="M114" i="193"/>
  <c r="K114" i="186"/>
  <c r="M114" i="192"/>
  <c r="M114" i="191"/>
  <c r="H74" i="191"/>
  <c r="I74" i="190"/>
  <c r="G74" i="186"/>
  <c r="H74" i="190"/>
  <c r="H74" i="188"/>
  <c r="H74" i="187"/>
  <c r="I74" i="192"/>
  <c r="J74" i="186"/>
  <c r="K75" i="193"/>
  <c r="K75" i="191"/>
  <c r="K75" i="188"/>
  <c r="I75" i="186"/>
  <c r="K75" i="189"/>
  <c r="K75" i="190"/>
  <c r="L92" i="193"/>
  <c r="L92" i="192"/>
  <c r="L92" i="189"/>
  <c r="L92" i="188"/>
  <c r="J92" i="186"/>
  <c r="L92" i="191"/>
  <c r="K95" i="187"/>
  <c r="I95" i="186"/>
  <c r="K95" i="191"/>
  <c r="K95" i="188"/>
  <c r="K95" i="189"/>
  <c r="K95" i="190"/>
  <c r="L112" i="187"/>
  <c r="L112" i="192"/>
  <c r="L112" i="193"/>
  <c r="J112" i="186"/>
  <c r="L112" i="188"/>
  <c r="L113" i="191"/>
  <c r="J113" i="186"/>
  <c r="L113" i="190"/>
  <c r="L113" i="188"/>
  <c r="L113" i="187"/>
  <c r="K62" i="187"/>
  <c r="J75" i="188"/>
  <c r="H94" i="189"/>
  <c r="M14" i="191"/>
  <c r="M14" i="192"/>
  <c r="M14" i="187"/>
  <c r="M22" i="192"/>
  <c r="M22" i="191"/>
  <c r="M22" i="193"/>
  <c r="M30" i="187"/>
  <c r="M30" i="191"/>
  <c r="M30" i="192"/>
  <c r="M30" i="193"/>
  <c r="M38" i="191"/>
  <c r="M38" i="187"/>
  <c r="M38" i="192"/>
  <c r="M46" i="191"/>
  <c r="M46" i="192"/>
  <c r="M46" i="187"/>
  <c r="M54" i="192"/>
  <c r="M54" i="191"/>
  <c r="M58" i="192"/>
  <c r="K58" i="186"/>
  <c r="M58" i="191"/>
  <c r="J61" i="192"/>
  <c r="J61" i="191"/>
  <c r="H61" i="186"/>
  <c r="I62" i="186"/>
  <c r="K62" i="193"/>
  <c r="K62" i="192"/>
  <c r="K62" i="188"/>
  <c r="K62" i="189"/>
  <c r="H67" i="193"/>
  <c r="I67" i="191"/>
  <c r="H67" i="189"/>
  <c r="H67" i="192"/>
  <c r="K67" i="186"/>
  <c r="I67" i="192"/>
  <c r="H67" i="188"/>
  <c r="I67" i="190"/>
  <c r="H67" i="191"/>
  <c r="G67" i="186"/>
  <c r="K70" i="193"/>
  <c r="K70" i="189"/>
  <c r="K70" i="188"/>
  <c r="K70" i="191"/>
  <c r="I70" i="186"/>
  <c r="H87" i="193"/>
  <c r="I87" i="192"/>
  <c r="H87" i="189"/>
  <c r="H87" i="192"/>
  <c r="H87" i="188"/>
  <c r="I87" i="191"/>
  <c r="H87" i="191"/>
  <c r="G87" i="186"/>
  <c r="I87" i="186"/>
  <c r="M92" i="193"/>
  <c r="K92" i="186"/>
  <c r="M92" i="192"/>
  <c r="H94" i="191"/>
  <c r="G94" i="186"/>
  <c r="H94" i="187"/>
  <c r="I94" i="190"/>
  <c r="K94" i="186"/>
  <c r="K107" i="189"/>
  <c r="K107" i="191"/>
  <c r="K107" i="188"/>
  <c r="M112" i="192"/>
  <c r="K112" i="186"/>
  <c r="M112" i="193"/>
  <c r="M112" i="190"/>
  <c r="M112" i="191"/>
  <c r="M113" i="190"/>
  <c r="K113" i="186"/>
  <c r="M113" i="188"/>
  <c r="J115" i="192"/>
  <c r="H115" i="186"/>
  <c r="J115" i="193"/>
  <c r="J115" i="191"/>
  <c r="H67" i="187"/>
  <c r="K107" i="187"/>
  <c r="K61" i="191"/>
  <c r="I61" i="186"/>
  <c r="K61" i="187"/>
  <c r="K61" i="193"/>
  <c r="L62" i="193"/>
  <c r="J62" i="186"/>
  <c r="L62" i="188"/>
  <c r="L62" i="187"/>
  <c r="L62" i="192"/>
  <c r="H66" i="191"/>
  <c r="G66" i="186"/>
  <c r="I66" i="189"/>
  <c r="I66" i="193"/>
  <c r="H66" i="187"/>
  <c r="I66" i="190"/>
  <c r="I66" i="186"/>
  <c r="H82" i="186"/>
  <c r="J82" i="188"/>
  <c r="J82" i="193"/>
  <c r="J82" i="190"/>
  <c r="J87" i="192"/>
  <c r="J87" i="191"/>
  <c r="H87" i="186"/>
  <c r="K102" i="189"/>
  <c r="K102" i="188"/>
  <c r="K102" i="187"/>
  <c r="H106" i="191"/>
  <c r="I106" i="190"/>
  <c r="G106" i="186"/>
  <c r="H106" i="190"/>
  <c r="H106" i="188"/>
  <c r="H106" i="193"/>
  <c r="I106" i="193"/>
  <c r="I106" i="192"/>
  <c r="J106" i="186"/>
  <c r="K106" i="186"/>
  <c r="M110" i="193"/>
  <c r="M110" i="190"/>
  <c r="M110" i="192"/>
  <c r="M110" i="191"/>
  <c r="K110" i="186"/>
  <c r="M110" i="187"/>
  <c r="M58" i="187"/>
  <c r="I67" i="187"/>
  <c r="J75" i="187"/>
  <c r="I106" i="187"/>
  <c r="Y106" i="182"/>
  <c r="Y110" i="182"/>
  <c r="Y114" i="182"/>
  <c r="Y11" i="183"/>
  <c r="Y15" i="183"/>
  <c r="Y19" i="183"/>
  <c r="Y23" i="183"/>
  <c r="Y27" i="183"/>
  <c r="Y31" i="183"/>
  <c r="Y35" i="183"/>
  <c r="Y39" i="183"/>
  <c r="Y43" i="183"/>
  <c r="Y47" i="183"/>
  <c r="L61" i="191"/>
  <c r="J61" i="186"/>
  <c r="L61" i="187"/>
  <c r="H64" i="191"/>
  <c r="I64" i="190"/>
  <c r="H64" i="189"/>
  <c r="I64" i="188"/>
  <c r="I64" i="193"/>
  <c r="H64" i="188"/>
  <c r="G64" i="186"/>
  <c r="H64" i="190"/>
  <c r="I64" i="192"/>
  <c r="H64" i="187"/>
  <c r="H64" i="186"/>
  <c r="K82" i="193"/>
  <c r="K82" i="189"/>
  <c r="K82" i="191"/>
  <c r="I82" i="186"/>
  <c r="K82" i="188"/>
  <c r="K82" i="187"/>
  <c r="H86" i="191"/>
  <c r="G86" i="186"/>
  <c r="I86" i="189"/>
  <c r="H86" i="187"/>
  <c r="I86" i="192"/>
  <c r="H86" i="189"/>
  <c r="I86" i="186"/>
  <c r="I86" i="190"/>
  <c r="H86" i="190"/>
  <c r="J86" i="186"/>
  <c r="L102" i="188"/>
  <c r="L102" i="192"/>
  <c r="L102" i="187"/>
  <c r="L102" i="193"/>
  <c r="L102" i="189"/>
  <c r="J102" i="186"/>
  <c r="J106" i="190"/>
  <c r="H106" i="186"/>
  <c r="J106" i="193"/>
  <c r="M109" i="190"/>
  <c r="M109" i="192"/>
  <c r="M109" i="189"/>
  <c r="M109" i="188"/>
  <c r="K109" i="186"/>
  <c r="I66" i="187"/>
  <c r="K75" i="187"/>
  <c r="H87" i="187"/>
  <c r="L92" i="187"/>
  <c r="J106" i="187"/>
  <c r="H66" i="188"/>
  <c r="N109" i="180"/>
  <c r="X106" i="182"/>
  <c r="X110" i="182"/>
  <c r="X114" i="182"/>
  <c r="X11" i="183"/>
  <c r="X15" i="183"/>
  <c r="X19" i="183"/>
  <c r="X23" i="183"/>
  <c r="X27" i="183"/>
  <c r="X31" i="183"/>
  <c r="X35" i="183"/>
  <c r="X39" i="183"/>
  <c r="X43" i="183"/>
  <c r="X47" i="183"/>
  <c r="X51" i="183"/>
  <c r="X55" i="183"/>
  <c r="X59" i="183"/>
  <c r="X63" i="183"/>
  <c r="X67" i="183"/>
  <c r="X71" i="183"/>
  <c r="X75" i="183"/>
  <c r="X79" i="183"/>
  <c r="X83" i="183"/>
  <c r="X87" i="183"/>
  <c r="X91" i="183"/>
  <c r="X95" i="183"/>
  <c r="X99" i="183"/>
  <c r="X103" i="183"/>
  <c r="X107" i="183"/>
  <c r="X111" i="183"/>
  <c r="X114" i="183"/>
  <c r="Z116" i="183"/>
  <c r="H63" i="193"/>
  <c r="G63" i="186"/>
  <c r="H63" i="188"/>
  <c r="H63" i="187"/>
  <c r="I63" i="192"/>
  <c r="H63" i="192"/>
  <c r="H63" i="189"/>
  <c r="H76" i="191"/>
  <c r="I76" i="190"/>
  <c r="I76" i="189"/>
  <c r="I76" i="188"/>
  <c r="G76" i="186"/>
  <c r="H76" i="189"/>
  <c r="H76" i="190"/>
  <c r="H76" i="186"/>
  <c r="J81" i="192"/>
  <c r="J81" i="191"/>
  <c r="H81" i="186"/>
  <c r="J81" i="187"/>
  <c r="L82" i="193"/>
  <c r="L82" i="189"/>
  <c r="L82" i="188"/>
  <c r="L82" i="192"/>
  <c r="J82" i="186"/>
  <c r="L82" i="191"/>
  <c r="L82" i="187"/>
  <c r="H84" i="191"/>
  <c r="I84" i="190"/>
  <c r="H84" i="187"/>
  <c r="G84" i="186"/>
  <c r="H84" i="186"/>
  <c r="I84" i="192"/>
  <c r="I84" i="193"/>
  <c r="J85" i="192"/>
  <c r="J85" i="187"/>
  <c r="J85" i="191"/>
  <c r="H86" i="186"/>
  <c r="J86" i="193"/>
  <c r="J86" i="190"/>
  <c r="J86" i="188"/>
  <c r="K101" i="191"/>
  <c r="I101" i="186"/>
  <c r="K101" i="190"/>
  <c r="K101" i="188"/>
  <c r="K101" i="189"/>
  <c r="M102" i="193"/>
  <c r="M102" i="192"/>
  <c r="K102" i="186"/>
  <c r="J105" i="192"/>
  <c r="J105" i="191"/>
  <c r="H105" i="186"/>
  <c r="J105" i="190"/>
  <c r="K106" i="193"/>
  <c r="I106" i="186"/>
  <c r="K106" i="189"/>
  <c r="K106" i="192"/>
  <c r="K106" i="187"/>
  <c r="I107" i="186"/>
  <c r="K70" i="187"/>
  <c r="L72" i="187"/>
  <c r="I86" i="187"/>
  <c r="I87" i="187"/>
  <c r="I95" i="187"/>
  <c r="I66" i="188"/>
  <c r="J115" i="188"/>
  <c r="I104" i="189"/>
  <c r="J106" i="189"/>
  <c r="L112" i="189"/>
  <c r="K113" i="189"/>
  <c r="M114" i="189"/>
  <c r="Y105" i="182"/>
  <c r="Y109" i="182"/>
  <c r="Y113" i="182"/>
  <c r="Y10" i="183"/>
  <c r="Y14" i="183"/>
  <c r="Y18" i="183"/>
  <c r="Y22" i="183"/>
  <c r="Y26" i="183"/>
  <c r="Y30" i="183"/>
  <c r="Y34" i="183"/>
  <c r="Y38" i="183"/>
  <c r="Y42" i="183"/>
  <c r="Y46" i="183"/>
  <c r="Y50" i="183"/>
  <c r="Y54" i="183"/>
  <c r="Y58" i="183"/>
  <c r="Y62" i="183"/>
  <c r="Y66" i="183"/>
  <c r="Y70" i="183"/>
  <c r="Y74" i="183"/>
  <c r="Y78" i="183"/>
  <c r="Y82" i="183"/>
  <c r="Y86" i="183"/>
  <c r="Y90" i="183"/>
  <c r="Y94" i="183"/>
  <c r="Y98" i="183"/>
  <c r="Y102" i="183"/>
  <c r="Y106" i="183"/>
  <c r="Y110" i="183"/>
  <c r="Z113" i="183"/>
  <c r="Y116" i="183"/>
  <c r="K74" i="186"/>
  <c r="L100" i="187"/>
  <c r="L100" i="188"/>
  <c r="L100" i="189"/>
  <c r="J100" i="186"/>
  <c r="L100" i="192"/>
  <c r="L101" i="191"/>
  <c r="J101" i="186"/>
  <c r="L101" i="193"/>
  <c r="L101" i="189"/>
  <c r="L101" i="190"/>
  <c r="L101" i="188"/>
  <c r="I102" i="186"/>
  <c r="H104" i="191"/>
  <c r="I104" i="190"/>
  <c r="H104" i="186"/>
  <c r="I104" i="193"/>
  <c r="G104" i="186"/>
  <c r="H104" i="193"/>
  <c r="H104" i="189"/>
  <c r="H104" i="187"/>
  <c r="I104" i="186"/>
  <c r="I105" i="186"/>
  <c r="K105" i="191"/>
  <c r="K105" i="188"/>
  <c r="K105" i="190"/>
  <c r="I63" i="187"/>
  <c r="J86" i="187"/>
  <c r="M113" i="187"/>
  <c r="J82" i="189"/>
  <c r="I84" i="189"/>
  <c r="J86" i="189"/>
  <c r="L113" i="189"/>
  <c r="M13" i="192"/>
  <c r="M13" i="193"/>
  <c r="M29" i="193"/>
  <c r="M29" i="192"/>
  <c r="M37" i="193"/>
  <c r="M37" i="192"/>
  <c r="M45" i="192"/>
  <c r="M45" i="190"/>
  <c r="L58" i="193"/>
  <c r="L58" i="191"/>
  <c r="L58" i="188"/>
  <c r="L58" i="192"/>
  <c r="L58" i="189"/>
  <c r="H62" i="186"/>
  <c r="J62" i="193"/>
  <c r="J62" i="190"/>
  <c r="K68" i="186"/>
  <c r="M68" i="191"/>
  <c r="K69" i="186"/>
  <c r="M69" i="190"/>
  <c r="K83" i="191"/>
  <c r="I83" i="186"/>
  <c r="L93" i="191"/>
  <c r="J93" i="186"/>
  <c r="L93" i="187"/>
  <c r="L93" i="193"/>
  <c r="H96" i="191"/>
  <c r="I96" i="190"/>
  <c r="H96" i="189"/>
  <c r="I96" i="188"/>
  <c r="I96" i="187"/>
  <c r="I96" i="193"/>
  <c r="H96" i="190"/>
  <c r="H96" i="187"/>
  <c r="G96" i="186"/>
  <c r="H98" i="191"/>
  <c r="G98" i="186"/>
  <c r="I98" i="189"/>
  <c r="I98" i="190"/>
  <c r="H98" i="189"/>
  <c r="I98" i="188"/>
  <c r="I98" i="187"/>
  <c r="H99" i="187"/>
  <c r="I99" i="193"/>
  <c r="H99" i="193"/>
  <c r="H99" i="189"/>
  <c r="H99" i="192"/>
  <c r="I99" i="190"/>
  <c r="H99" i="188"/>
  <c r="K99" i="186"/>
  <c r="I99" i="192"/>
  <c r="J99" i="186"/>
  <c r="J107" i="192"/>
  <c r="J107" i="191"/>
  <c r="J107" i="193"/>
  <c r="H107" i="186"/>
  <c r="K114" i="189"/>
  <c r="K114" i="188"/>
  <c r="K114" i="187"/>
  <c r="I114" i="186"/>
  <c r="K71" i="189"/>
  <c r="M101" i="189"/>
  <c r="I106" i="189"/>
  <c r="M14" i="190"/>
  <c r="M46" i="190"/>
  <c r="H66" i="190"/>
  <c r="M68" i="190"/>
  <c r="H94" i="190"/>
  <c r="H95" i="190"/>
  <c r="J115" i="190"/>
  <c r="M45" i="191"/>
  <c r="H95" i="191"/>
  <c r="I96" i="191"/>
  <c r="H106" i="192"/>
  <c r="K114" i="192"/>
  <c r="I87" i="193"/>
  <c r="M109" i="193"/>
  <c r="R15" i="230"/>
  <c r="O18" i="230"/>
  <c r="N18" i="230"/>
  <c r="L18" i="230"/>
  <c r="P18" i="230"/>
  <c r="Q23" i="230"/>
  <c r="P23" i="230"/>
  <c r="L24" i="230"/>
  <c r="O24" i="230"/>
  <c r="P24" i="230"/>
  <c r="N39" i="230"/>
  <c r="H104" i="192"/>
  <c r="J87" i="193"/>
  <c r="K102" i="193"/>
  <c r="L12" i="230"/>
  <c r="M12" i="230"/>
  <c r="O30" i="230"/>
  <c r="N30" i="230"/>
  <c r="M34" i="230"/>
  <c r="L34" i="230"/>
  <c r="O39" i="230"/>
  <c r="P39" i="230"/>
  <c r="M42" i="230"/>
  <c r="L42" i="230"/>
  <c r="R67" i="230"/>
  <c r="P40" i="230"/>
  <c r="O40" i="230"/>
  <c r="L40" i="230"/>
  <c r="H104" i="190"/>
  <c r="I75" i="191"/>
  <c r="M102" i="191"/>
  <c r="I104" i="191"/>
  <c r="I66" i="192"/>
  <c r="I104" i="192"/>
  <c r="K113" i="192"/>
  <c r="M46" i="193"/>
  <c r="I86" i="193"/>
  <c r="K107" i="193"/>
  <c r="R68" i="230"/>
  <c r="Q68" i="230"/>
  <c r="O68" i="230"/>
  <c r="Q78" i="230"/>
  <c r="P78" i="230"/>
  <c r="L79" i="230"/>
  <c r="M79" i="230"/>
  <c r="L100" i="191"/>
  <c r="J82" i="192"/>
  <c r="M54" i="193"/>
  <c r="Q61" i="230"/>
  <c r="O61" i="230"/>
  <c r="O77" i="230"/>
  <c r="P77" i="230"/>
  <c r="K107" i="190"/>
  <c r="I64" i="191"/>
  <c r="I74" i="191"/>
  <c r="H74" i="192"/>
  <c r="I76" i="192"/>
  <c r="K82" i="192"/>
  <c r="L30" i="230"/>
  <c r="J63" i="192"/>
  <c r="J63" i="191"/>
  <c r="J63" i="190"/>
  <c r="H63" i="186"/>
  <c r="L70" i="193"/>
  <c r="L70" i="188"/>
  <c r="L70" i="192"/>
  <c r="J70" i="186"/>
  <c r="L70" i="191"/>
  <c r="L70" i="189"/>
  <c r="J74" i="190"/>
  <c r="H74" i="186"/>
  <c r="J74" i="193"/>
  <c r="I81" i="186"/>
  <c r="K81" i="189"/>
  <c r="K81" i="191"/>
  <c r="K82" i="186"/>
  <c r="M82" i="192"/>
  <c r="L90" i="193"/>
  <c r="L90" i="191"/>
  <c r="L90" i="192"/>
  <c r="L90" i="188"/>
  <c r="H94" i="186"/>
  <c r="H96" i="186"/>
  <c r="I98" i="186"/>
  <c r="G99" i="186"/>
  <c r="M100" i="193"/>
  <c r="K100" i="186"/>
  <c r="M100" i="190"/>
  <c r="K115" i="191"/>
  <c r="I115" i="186"/>
  <c r="H75" i="187"/>
  <c r="M101" i="187"/>
  <c r="I104" i="187"/>
  <c r="H106" i="187"/>
  <c r="K115" i="187"/>
  <c r="J74" i="188"/>
  <c r="M112" i="188"/>
  <c r="J61" i="189"/>
  <c r="H74" i="189"/>
  <c r="M37" i="190"/>
  <c r="J81" i="190"/>
  <c r="L90" i="190"/>
  <c r="M92" i="190"/>
  <c r="L93" i="190"/>
  <c r="H63" i="191"/>
  <c r="J74" i="191"/>
  <c r="I84" i="191"/>
  <c r="K94" i="191"/>
  <c r="M69" i="192"/>
  <c r="H94" i="192"/>
  <c r="I96" i="192"/>
  <c r="H76" i="193"/>
  <c r="K81" i="193"/>
  <c r="N29" i="230"/>
  <c r="M29" i="230"/>
  <c r="L51" i="230"/>
  <c r="M51" i="230"/>
  <c r="N56" i="230"/>
  <c r="M56" i="230"/>
  <c r="V25" i="231"/>
  <c r="B25" i="230"/>
  <c r="L60" i="193"/>
  <c r="L60" i="192"/>
  <c r="L60" i="189"/>
  <c r="L60" i="188"/>
  <c r="J60" i="186"/>
  <c r="K63" i="193"/>
  <c r="K63" i="188"/>
  <c r="K63" i="191"/>
  <c r="K63" i="190"/>
  <c r="I63" i="186"/>
  <c r="I69" i="186"/>
  <c r="K69" i="189"/>
  <c r="K69" i="191"/>
  <c r="M70" i="192"/>
  <c r="K70" i="186"/>
  <c r="J73" i="192"/>
  <c r="J73" i="191"/>
  <c r="J73" i="190"/>
  <c r="H73" i="186"/>
  <c r="I74" i="186"/>
  <c r="K74" i="188"/>
  <c r="L80" i="193"/>
  <c r="L80" i="192"/>
  <c r="J80" i="186"/>
  <c r="L80" i="189"/>
  <c r="L80" i="191"/>
  <c r="L80" i="188"/>
  <c r="L81" i="191"/>
  <c r="J81" i="186"/>
  <c r="L81" i="187"/>
  <c r="L81" i="189"/>
  <c r="L81" i="188"/>
  <c r="L89" i="191"/>
  <c r="J89" i="186"/>
  <c r="L89" i="187"/>
  <c r="M90" i="192"/>
  <c r="K90" i="186"/>
  <c r="M90" i="187"/>
  <c r="J93" i="192"/>
  <c r="J93" i="191"/>
  <c r="H93" i="186"/>
  <c r="J93" i="187"/>
  <c r="K94" i="193"/>
  <c r="I94" i="186"/>
  <c r="I96" i="186"/>
  <c r="J98" i="186"/>
  <c r="H99" i="186"/>
  <c r="M13" i="187"/>
  <c r="L60" i="187"/>
  <c r="J73" i="187"/>
  <c r="I75" i="187"/>
  <c r="L80" i="187"/>
  <c r="J105" i="187"/>
  <c r="M112" i="187"/>
  <c r="J62" i="188"/>
  <c r="M82" i="188"/>
  <c r="I84" i="188"/>
  <c r="I87" i="188"/>
  <c r="H94" i="188"/>
  <c r="H96" i="188"/>
  <c r="H98" i="188"/>
  <c r="M114" i="188"/>
  <c r="K61" i="189"/>
  <c r="I74" i="189"/>
  <c r="J81" i="189"/>
  <c r="I87" i="189"/>
  <c r="I107" i="189"/>
  <c r="J61" i="190"/>
  <c r="K62" i="190"/>
  <c r="L70" i="190"/>
  <c r="K81" i="190"/>
  <c r="M90" i="190"/>
  <c r="J94" i="190"/>
  <c r="H98" i="190"/>
  <c r="I63" i="191"/>
  <c r="K74" i="191"/>
  <c r="L94" i="191"/>
  <c r="I99" i="191"/>
  <c r="I72" i="192"/>
  <c r="K81" i="192"/>
  <c r="I94" i="192"/>
  <c r="I98" i="192"/>
  <c r="J94" i="193"/>
  <c r="L100" i="193"/>
  <c r="L19" i="230"/>
  <c r="M19" i="230"/>
  <c r="O50" i="230"/>
  <c r="N50" i="230"/>
  <c r="L50" i="230"/>
  <c r="K60" i="186"/>
  <c r="M60" i="192"/>
  <c r="H62" i="191"/>
  <c r="G62" i="186"/>
  <c r="I62" i="190"/>
  <c r="H62" i="187"/>
  <c r="K62" i="186"/>
  <c r="L68" i="193"/>
  <c r="L68" i="189"/>
  <c r="J68" i="186"/>
  <c r="L69" i="191"/>
  <c r="J69" i="186"/>
  <c r="H72" i="191"/>
  <c r="H72" i="186"/>
  <c r="G72" i="186"/>
  <c r="H72" i="187"/>
  <c r="I72" i="186"/>
  <c r="I73" i="186"/>
  <c r="K73" i="191"/>
  <c r="K73" i="190"/>
  <c r="K73" i="187"/>
  <c r="M77" i="190"/>
  <c r="M77" i="192"/>
  <c r="M78" i="192"/>
  <c r="M78" i="190"/>
  <c r="M80" i="192"/>
  <c r="K80" i="186"/>
  <c r="M80" i="191"/>
  <c r="M81" i="190"/>
  <c r="K81" i="186"/>
  <c r="M81" i="188"/>
  <c r="M81" i="189"/>
  <c r="J83" i="192"/>
  <c r="J83" i="191"/>
  <c r="H83" i="186"/>
  <c r="M89" i="190"/>
  <c r="M89" i="193"/>
  <c r="M89" i="192"/>
  <c r="K89" i="186"/>
  <c r="K93" i="191"/>
  <c r="I93" i="186"/>
  <c r="K93" i="187"/>
  <c r="L94" i="193"/>
  <c r="J94" i="186"/>
  <c r="L94" i="187"/>
  <c r="J96" i="186"/>
  <c r="K98" i="186"/>
  <c r="I99" i="186"/>
  <c r="K103" i="191"/>
  <c r="I103" i="186"/>
  <c r="L104" i="189"/>
  <c r="L104" i="192"/>
  <c r="I107" i="193"/>
  <c r="I107" i="192"/>
  <c r="G107" i="186"/>
  <c r="H107" i="189"/>
  <c r="I107" i="187"/>
  <c r="H108" i="191"/>
  <c r="I108" i="193"/>
  <c r="I108" i="188"/>
  <c r="H108" i="188"/>
  <c r="H108" i="190"/>
  <c r="H108" i="189"/>
  <c r="J108" i="186"/>
  <c r="J114" i="190"/>
  <c r="H114" i="186"/>
  <c r="J114" i="189"/>
  <c r="J114" i="188"/>
  <c r="J114" i="187"/>
  <c r="J63" i="187"/>
  <c r="M80" i="187"/>
  <c r="K81" i="187"/>
  <c r="M82" i="187"/>
  <c r="J94" i="187"/>
  <c r="H62" i="188"/>
  <c r="L68" i="188"/>
  <c r="K69" i="188"/>
  <c r="M70" i="188"/>
  <c r="K73" i="188"/>
  <c r="I94" i="188"/>
  <c r="L61" i="189"/>
  <c r="J87" i="189"/>
  <c r="K115" i="189"/>
  <c r="M13" i="190"/>
  <c r="K61" i="190"/>
  <c r="M70" i="190"/>
  <c r="L81" i="190"/>
  <c r="M82" i="190"/>
  <c r="H84" i="190"/>
  <c r="M88" i="190"/>
  <c r="I108" i="190"/>
  <c r="M92" i="191"/>
  <c r="M68" i="192"/>
  <c r="J114" i="192"/>
  <c r="H64" i="193"/>
  <c r="Q15" i="230"/>
  <c r="P15" i="230"/>
  <c r="N24" i="230"/>
  <c r="M24" i="230"/>
  <c r="R35" i="230"/>
  <c r="M20" i="193"/>
  <c r="M20" i="191"/>
  <c r="M52" i="193"/>
  <c r="M52" i="191"/>
  <c r="H70" i="186"/>
  <c r="J70" i="193"/>
  <c r="J70" i="190"/>
  <c r="J70" i="188"/>
  <c r="K76" i="186"/>
  <c r="M76" i="192"/>
  <c r="L77" i="191"/>
  <c r="J77" i="186"/>
  <c r="H82" i="191"/>
  <c r="G82" i="186"/>
  <c r="H82" i="187"/>
  <c r="H83" i="193"/>
  <c r="I83" i="191"/>
  <c r="H83" i="189"/>
  <c r="H83" i="192"/>
  <c r="J83" i="186"/>
  <c r="L88" i="193"/>
  <c r="L88" i="189"/>
  <c r="I89" i="186"/>
  <c r="K89" i="191"/>
  <c r="H92" i="191"/>
  <c r="H92" i="187"/>
  <c r="J101" i="192"/>
  <c r="J101" i="193"/>
  <c r="J101" i="191"/>
  <c r="H102" i="186"/>
  <c r="J102" i="190"/>
  <c r="J102" i="188"/>
  <c r="J103" i="192"/>
  <c r="J103" i="191"/>
  <c r="M108" i="193"/>
  <c r="K108" i="186"/>
  <c r="M108" i="192"/>
  <c r="L109" i="191"/>
  <c r="J109" i="186"/>
  <c r="L109" i="190"/>
  <c r="H114" i="191"/>
  <c r="I114" i="190"/>
  <c r="H114" i="190"/>
  <c r="G114" i="186"/>
  <c r="H115" i="189"/>
  <c r="H115" i="192"/>
  <c r="J115" i="186"/>
  <c r="M44" i="187"/>
  <c r="I74" i="187"/>
  <c r="L77" i="187"/>
  <c r="I94" i="187"/>
  <c r="L110" i="187"/>
  <c r="K113" i="187"/>
  <c r="L61" i="188"/>
  <c r="I74" i="188"/>
  <c r="I75" i="188"/>
  <c r="J81" i="188"/>
  <c r="H84" i="188"/>
  <c r="L84" i="188"/>
  <c r="K85" i="188"/>
  <c r="I60" i="189"/>
  <c r="M61" i="189"/>
  <c r="I67" i="189"/>
  <c r="L73" i="189"/>
  <c r="I82" i="189"/>
  <c r="H84" i="189"/>
  <c r="L84" i="189"/>
  <c r="K85" i="189"/>
  <c r="M89" i="189"/>
  <c r="K90" i="189"/>
  <c r="L93" i="189"/>
  <c r="H106" i="189"/>
  <c r="M112" i="189"/>
  <c r="J115" i="189"/>
  <c r="M12" i="190"/>
  <c r="M18" i="190"/>
  <c r="M29" i="190"/>
  <c r="M57" i="190"/>
  <c r="H62" i="190"/>
  <c r="H63" i="190"/>
  <c r="L68" i="190"/>
  <c r="J71" i="190"/>
  <c r="I83" i="190"/>
  <c r="L86" i="190"/>
  <c r="L89" i="190"/>
  <c r="K90" i="190"/>
  <c r="K93" i="190"/>
  <c r="J97" i="190"/>
  <c r="M106" i="190"/>
  <c r="M26" i="191"/>
  <c r="M49" i="191"/>
  <c r="L62" i="191"/>
  <c r="M72" i="191"/>
  <c r="M76" i="191"/>
  <c r="I79" i="191"/>
  <c r="K90" i="191"/>
  <c r="J94" i="191"/>
  <c r="L102" i="191"/>
  <c r="M108" i="191"/>
  <c r="J111" i="191"/>
  <c r="M12" i="192"/>
  <c r="K65" i="192"/>
  <c r="L69" i="192"/>
  <c r="I78" i="192"/>
  <c r="I82" i="192"/>
  <c r="K97" i="192"/>
  <c r="L101" i="192"/>
  <c r="I110" i="192"/>
  <c r="I114" i="192"/>
  <c r="M10" i="193"/>
  <c r="M27" i="193"/>
  <c r="M50" i="193"/>
  <c r="K58" i="193"/>
  <c r="H60" i="193"/>
  <c r="H62" i="193"/>
  <c r="K65" i="193"/>
  <c r="K67" i="193"/>
  <c r="L85" i="193"/>
  <c r="K90" i="193"/>
  <c r="H92" i="193"/>
  <c r="I94" i="193"/>
  <c r="H96" i="193"/>
  <c r="L96" i="193"/>
  <c r="M105" i="193"/>
  <c r="H114" i="193"/>
  <c r="O15" i="230"/>
  <c r="R16" i="230"/>
  <c r="Q16" i="230"/>
  <c r="O27" i="230"/>
  <c r="P27" i="230"/>
  <c r="Q35" i="230"/>
  <c r="R37" i="230"/>
  <c r="O37" i="230"/>
  <c r="R48" i="230"/>
  <c r="Q48" i="230"/>
  <c r="O48" i="230"/>
  <c r="J53" i="230"/>
  <c r="R53" i="230" s="1"/>
  <c r="P65" i="230"/>
  <c r="O65" i="230"/>
  <c r="R74" i="230"/>
  <c r="F88" i="230"/>
  <c r="O89" i="230"/>
  <c r="P89" i="230"/>
  <c r="N89" i="230"/>
  <c r="B77" i="246"/>
  <c r="N77" i="246"/>
  <c r="M89" i="246"/>
  <c r="D89" i="246"/>
  <c r="L89" i="246"/>
  <c r="Q114" i="246"/>
  <c r="V24" i="231"/>
  <c r="B24" i="230"/>
  <c r="V42" i="231"/>
  <c r="V55" i="231"/>
  <c r="B55" i="230"/>
  <c r="V56" i="231"/>
  <c r="B56" i="230"/>
  <c r="V67" i="231"/>
  <c r="P16" i="230"/>
  <c r="O16" i="230"/>
  <c r="L16" i="230"/>
  <c r="U17" i="232"/>
  <c r="B17" i="231"/>
  <c r="E17" i="230"/>
  <c r="U53" i="232"/>
  <c r="V60" i="232"/>
  <c r="F60" i="230"/>
  <c r="N60" i="230" s="1"/>
  <c r="U65" i="232"/>
  <c r="B65" i="231"/>
  <c r="E65" i="230"/>
  <c r="V96" i="231"/>
  <c r="B96" i="230"/>
  <c r="W97" i="232"/>
  <c r="N99" i="230"/>
  <c r="W100" i="232"/>
  <c r="V102" i="232"/>
  <c r="F102" i="230"/>
  <c r="N102" i="230" s="1"/>
  <c r="V34" i="233"/>
  <c r="P103" i="230"/>
  <c r="O103" i="230"/>
  <c r="N103" i="230"/>
  <c r="R109" i="230"/>
  <c r="Q109" i="230"/>
  <c r="O109" i="230"/>
  <c r="I62" i="246"/>
  <c r="R62" i="246" s="1"/>
  <c r="R61" i="246"/>
  <c r="I60" i="246"/>
  <c r="R60" i="246" s="1"/>
  <c r="Q76" i="246"/>
  <c r="P76" i="246"/>
  <c r="P77" i="246"/>
  <c r="O77" i="246"/>
  <c r="O96" i="246"/>
  <c r="N96" i="246"/>
  <c r="P96" i="246"/>
  <c r="M99" i="246"/>
  <c r="D99" i="246"/>
  <c r="L99" i="246"/>
  <c r="V21" i="231"/>
  <c r="B21" i="230"/>
  <c r="W97" i="231"/>
  <c r="C97" i="230"/>
  <c r="D113" i="230"/>
  <c r="X113" i="231"/>
  <c r="B28" i="231"/>
  <c r="E28" i="230"/>
  <c r="V54" i="232"/>
  <c r="F54" i="230"/>
  <c r="N54" i="230" s="1"/>
  <c r="U72" i="232"/>
  <c r="U73" i="232"/>
  <c r="E73" i="230"/>
  <c r="B73" i="231"/>
  <c r="W75" i="232"/>
  <c r="V80" i="231"/>
  <c r="B80" i="230"/>
  <c r="U105" i="232"/>
  <c r="B105" i="231"/>
  <c r="U87" i="233"/>
  <c r="V89" i="233"/>
  <c r="I89" i="230"/>
  <c r="R89" i="230" s="1"/>
  <c r="M69" i="230"/>
  <c r="L69" i="230"/>
  <c r="B71" i="246"/>
  <c r="N71" i="246"/>
  <c r="O88" i="246"/>
  <c r="N88" i="246"/>
  <c r="P88" i="246"/>
  <c r="M91" i="246"/>
  <c r="D91" i="246"/>
  <c r="L91" i="246"/>
  <c r="O95" i="246"/>
  <c r="P95" i="246"/>
  <c r="N95" i="246"/>
  <c r="O109" i="246"/>
  <c r="P109" i="246"/>
  <c r="N109" i="246"/>
  <c r="Q116" i="246"/>
  <c r="P116" i="246"/>
  <c r="V69" i="231"/>
  <c r="B69" i="230"/>
  <c r="X75" i="231"/>
  <c r="D80" i="230"/>
  <c r="X80" i="231"/>
  <c r="X96" i="231"/>
  <c r="W40" i="232"/>
  <c r="V42" i="232"/>
  <c r="E60" i="230"/>
  <c r="B60" i="231"/>
  <c r="U60" i="232"/>
  <c r="G88" i="230"/>
  <c r="L88" i="230" s="1"/>
  <c r="W88" i="232"/>
  <c r="E90" i="230"/>
  <c r="B90" i="231"/>
  <c r="V90" i="232"/>
  <c r="V93" i="232"/>
  <c r="P98" i="230"/>
  <c r="O98" i="230"/>
  <c r="V100" i="232"/>
  <c r="F100" i="230"/>
  <c r="U112" i="232"/>
  <c r="W112" i="232"/>
  <c r="V113" i="232"/>
  <c r="V29" i="233"/>
  <c r="I29" i="230"/>
  <c r="U38" i="233"/>
  <c r="H38" i="230"/>
  <c r="Q38" i="230" s="1"/>
  <c r="R94" i="230"/>
  <c r="R95" i="230"/>
  <c r="O95" i="230"/>
  <c r="L103" i="230"/>
  <c r="Q108" i="230"/>
  <c r="O61" i="246"/>
  <c r="Q70" i="246"/>
  <c r="P70" i="246"/>
  <c r="P71" i="246"/>
  <c r="O71" i="246"/>
  <c r="B73" i="246"/>
  <c r="N73" i="246"/>
  <c r="O87" i="246"/>
  <c r="P87" i="246"/>
  <c r="N87" i="246"/>
  <c r="Q93" i="246"/>
  <c r="Q108" i="246"/>
  <c r="P108" i="246"/>
  <c r="M113" i="246"/>
  <c r="D113" i="246"/>
  <c r="L113" i="246"/>
  <c r="V97" i="231"/>
  <c r="B97" i="230"/>
  <c r="B101" i="230"/>
  <c r="V101" i="231"/>
  <c r="W113" i="231"/>
  <c r="C113" i="230"/>
  <c r="V22" i="232"/>
  <c r="F22" i="230"/>
  <c r="N22" i="230" s="1"/>
  <c r="U25" i="232"/>
  <c r="E25" i="230"/>
  <c r="U28" i="232"/>
  <c r="V52" i="232"/>
  <c r="F52" i="230"/>
  <c r="N52" i="230" s="1"/>
  <c r="W72" i="232"/>
  <c r="G72" i="230"/>
  <c r="B74" i="231"/>
  <c r="E74" i="230"/>
  <c r="U74" i="232"/>
  <c r="U113" i="232"/>
  <c r="B113" i="231"/>
  <c r="E113" i="230"/>
  <c r="V33" i="233"/>
  <c r="I33" i="230"/>
  <c r="W61" i="233"/>
  <c r="J61" i="230"/>
  <c r="R61" i="230" s="1"/>
  <c r="H63" i="230"/>
  <c r="U63" i="233"/>
  <c r="J87" i="230"/>
  <c r="W87" i="233"/>
  <c r="O99" i="230"/>
  <c r="P99" i="230"/>
  <c r="Q61" i="246"/>
  <c r="Q85" i="246"/>
  <c r="M105" i="246"/>
  <c r="D105" i="246"/>
  <c r="L105" i="246"/>
  <c r="X64" i="231"/>
  <c r="D64" i="230"/>
  <c r="W95" i="231"/>
  <c r="C95" i="230"/>
  <c r="V111" i="231"/>
  <c r="V40" i="232"/>
  <c r="F40" i="230"/>
  <c r="V68" i="232"/>
  <c r="F68" i="230"/>
  <c r="P112" i="230"/>
  <c r="L112" i="230"/>
  <c r="V27" i="233"/>
  <c r="I27" i="230"/>
  <c r="R27" i="230" s="1"/>
  <c r="H97" i="230"/>
  <c r="Q97" i="230" s="1"/>
  <c r="U97" i="233"/>
  <c r="M17" i="192"/>
  <c r="M17" i="190"/>
  <c r="M49" i="192"/>
  <c r="M49" i="190"/>
  <c r="I59" i="186"/>
  <c r="G60" i="186"/>
  <c r="H66" i="186"/>
  <c r="J67" i="192"/>
  <c r="J67" i="191"/>
  <c r="H69" i="186"/>
  <c r="H71" i="186"/>
  <c r="K72" i="186"/>
  <c r="L73" i="191"/>
  <c r="J73" i="186"/>
  <c r="L74" i="193"/>
  <c r="L74" i="191"/>
  <c r="H78" i="191"/>
  <c r="G78" i="186"/>
  <c r="I78" i="190"/>
  <c r="J79" i="186"/>
  <c r="G83" i="186"/>
  <c r="K86" i="193"/>
  <c r="K86" i="189"/>
  <c r="K86" i="188"/>
  <c r="H88" i="191"/>
  <c r="H88" i="187"/>
  <c r="J88" i="186"/>
  <c r="I91" i="186"/>
  <c r="G92" i="186"/>
  <c r="J97" i="193"/>
  <c r="J97" i="192"/>
  <c r="H98" i="186"/>
  <c r="J98" i="187"/>
  <c r="J99" i="192"/>
  <c r="J99" i="193"/>
  <c r="H101" i="186"/>
  <c r="H103" i="186"/>
  <c r="K104" i="186"/>
  <c r="M104" i="187"/>
  <c r="L105" i="191"/>
  <c r="J105" i="186"/>
  <c r="H110" i="191"/>
  <c r="I110" i="190"/>
  <c r="H110" i="190"/>
  <c r="G110" i="186"/>
  <c r="H110" i="187"/>
  <c r="I111" i="193"/>
  <c r="H111" i="193"/>
  <c r="J111" i="186"/>
  <c r="G115" i="186"/>
  <c r="M29" i="187"/>
  <c r="I60" i="187"/>
  <c r="M65" i="187"/>
  <c r="J66" i="187"/>
  <c r="J67" i="187"/>
  <c r="I76" i="187"/>
  <c r="M81" i="187"/>
  <c r="I92" i="187"/>
  <c r="J97" i="187"/>
  <c r="M97" i="187"/>
  <c r="J101" i="187"/>
  <c r="J102" i="187"/>
  <c r="K105" i="187"/>
  <c r="M109" i="187"/>
  <c r="M58" i="188"/>
  <c r="M66" i="188"/>
  <c r="K67" i="188"/>
  <c r="J77" i="188"/>
  <c r="H82" i="188"/>
  <c r="J87" i="188"/>
  <c r="L88" i="188"/>
  <c r="K91" i="188"/>
  <c r="M92" i="188"/>
  <c r="K93" i="188"/>
  <c r="M97" i="188"/>
  <c r="K103" i="188"/>
  <c r="L109" i="188"/>
  <c r="H115" i="188"/>
  <c r="K58" i="189"/>
  <c r="H59" i="189"/>
  <c r="I64" i="189"/>
  <c r="M65" i="189"/>
  <c r="M69" i="189"/>
  <c r="I75" i="189"/>
  <c r="H78" i="189"/>
  <c r="H79" i="189"/>
  <c r="K83" i="189"/>
  <c r="M102" i="189"/>
  <c r="L105" i="189"/>
  <c r="J113" i="189"/>
  <c r="L58" i="190"/>
  <c r="M60" i="190"/>
  <c r="L61" i="190"/>
  <c r="K65" i="190"/>
  <c r="H72" i="190"/>
  <c r="M72" i="190"/>
  <c r="H75" i="190"/>
  <c r="L80" i="190"/>
  <c r="K83" i="190"/>
  <c r="I87" i="190"/>
  <c r="J91" i="190"/>
  <c r="M97" i="190"/>
  <c r="K103" i="190"/>
  <c r="M53" i="191"/>
  <c r="J58" i="191"/>
  <c r="L78" i="191"/>
  <c r="K79" i="191"/>
  <c r="K85" i="191"/>
  <c r="M88" i="191"/>
  <c r="I95" i="191"/>
  <c r="K97" i="191"/>
  <c r="J99" i="191"/>
  <c r="M104" i="191"/>
  <c r="I106" i="191"/>
  <c r="M10" i="192"/>
  <c r="M57" i="192"/>
  <c r="K58" i="192"/>
  <c r="J62" i="192"/>
  <c r="J66" i="192"/>
  <c r="L81" i="192"/>
  <c r="M85" i="192"/>
  <c r="H88" i="192"/>
  <c r="J94" i="192"/>
  <c r="J98" i="192"/>
  <c r="K110" i="192"/>
  <c r="L113" i="192"/>
  <c r="M69" i="193"/>
  <c r="I71" i="193"/>
  <c r="I76" i="193"/>
  <c r="H80" i="193"/>
  <c r="L97" i="193"/>
  <c r="L106" i="193"/>
  <c r="O12" i="230"/>
  <c r="P12" i="230"/>
  <c r="Q17" i="230"/>
  <c r="Q28" i="230"/>
  <c r="P28" i="230"/>
  <c r="Q33" i="230"/>
  <c r="P49" i="230"/>
  <c r="O56" i="230"/>
  <c r="L56" i="230"/>
  <c r="P56" i="230"/>
  <c r="P64" i="230"/>
  <c r="M72" i="230"/>
  <c r="L72" i="230"/>
  <c r="D75" i="230"/>
  <c r="R76" i="230"/>
  <c r="O83" i="230"/>
  <c r="P83" i="230"/>
  <c r="N83" i="230"/>
  <c r="L83" i="230"/>
  <c r="E105" i="230"/>
  <c r="N112" i="230"/>
  <c r="Q64" i="246"/>
  <c r="P64" i="246"/>
  <c r="P65" i="246"/>
  <c r="O65" i="246"/>
  <c r="B67" i="246"/>
  <c r="N67" i="246"/>
  <c r="Q80" i="246"/>
  <c r="P80" i="246"/>
  <c r="P81" i="246"/>
  <c r="O81" i="246"/>
  <c r="B83" i="246"/>
  <c r="N83" i="246"/>
  <c r="O101" i="246"/>
  <c r="P101" i="246"/>
  <c r="N101" i="246"/>
  <c r="W63" i="231"/>
  <c r="V20" i="232"/>
  <c r="F20" i="230"/>
  <c r="N20" i="230" s="1"/>
  <c r="U33" i="232"/>
  <c r="E33" i="230"/>
  <c r="B33" i="231"/>
  <c r="V92" i="232"/>
  <c r="F92" i="230"/>
  <c r="N92" i="230" s="1"/>
  <c r="V108" i="232"/>
  <c r="F108" i="230"/>
  <c r="N108" i="230" s="1"/>
  <c r="U14" i="233"/>
  <c r="H14" i="230"/>
  <c r="V43" i="233"/>
  <c r="I43" i="230"/>
  <c r="U46" i="233"/>
  <c r="H46" i="230"/>
  <c r="U49" i="233"/>
  <c r="M34" i="193"/>
  <c r="M34" i="191"/>
  <c r="H58" i="191"/>
  <c r="I58" i="190"/>
  <c r="G58" i="186"/>
  <c r="H58" i="190"/>
  <c r="H58" i="188"/>
  <c r="H59" i="193"/>
  <c r="I59" i="192"/>
  <c r="J59" i="186"/>
  <c r="H60" i="186"/>
  <c r="L64" i="193"/>
  <c r="L64" i="192"/>
  <c r="K66" i="193"/>
  <c r="K66" i="189"/>
  <c r="H68" i="191"/>
  <c r="I68" i="190"/>
  <c r="M73" i="190"/>
  <c r="M73" i="193"/>
  <c r="J77" i="192"/>
  <c r="J77" i="191"/>
  <c r="H78" i="186"/>
  <c r="J79" i="192"/>
  <c r="J79" i="191"/>
  <c r="K79" i="186"/>
  <c r="K84" i="186"/>
  <c r="M84" i="191"/>
  <c r="L85" i="191"/>
  <c r="J85" i="186"/>
  <c r="L85" i="187"/>
  <c r="L86" i="193"/>
  <c r="L86" i="188"/>
  <c r="L86" i="192"/>
  <c r="L86" i="189"/>
  <c r="H90" i="191"/>
  <c r="I90" i="190"/>
  <c r="G90" i="186"/>
  <c r="H90" i="190"/>
  <c r="H90" i="188"/>
  <c r="H90" i="187"/>
  <c r="H91" i="193"/>
  <c r="I91" i="192"/>
  <c r="J91" i="186"/>
  <c r="H92" i="186"/>
  <c r="H100" i="193"/>
  <c r="H100" i="191"/>
  <c r="I100" i="190"/>
  <c r="M106" i="193"/>
  <c r="M106" i="192"/>
  <c r="M106" i="191"/>
  <c r="J110" i="190"/>
  <c r="H110" i="186"/>
  <c r="K111" i="186"/>
  <c r="M25" i="187"/>
  <c r="M34" i="187"/>
  <c r="M57" i="187"/>
  <c r="K67" i="187"/>
  <c r="H68" i="187"/>
  <c r="L73" i="187"/>
  <c r="I88" i="187"/>
  <c r="M100" i="187"/>
  <c r="L105" i="187"/>
  <c r="H108" i="187"/>
  <c r="H115" i="187"/>
  <c r="H59" i="188"/>
  <c r="J61" i="188"/>
  <c r="L64" i="188"/>
  <c r="J71" i="188"/>
  <c r="L74" i="188"/>
  <c r="M76" i="188"/>
  <c r="K77" i="188"/>
  <c r="K87" i="188"/>
  <c r="L93" i="188"/>
  <c r="J98" i="188"/>
  <c r="I106" i="188"/>
  <c r="I107" i="188"/>
  <c r="J113" i="188"/>
  <c r="H58" i="189"/>
  <c r="K59" i="189"/>
  <c r="M60" i="189"/>
  <c r="J65" i="189"/>
  <c r="J66" i="189"/>
  <c r="H68" i="189"/>
  <c r="M70" i="189"/>
  <c r="J73" i="189"/>
  <c r="L78" i="189"/>
  <c r="K79" i="189"/>
  <c r="M82" i="189"/>
  <c r="M85" i="189"/>
  <c r="K89" i="189"/>
  <c r="J93" i="189"/>
  <c r="I96" i="189"/>
  <c r="H100" i="189"/>
  <c r="M105" i="189"/>
  <c r="L109" i="189"/>
  <c r="M10" i="190"/>
  <c r="M38" i="190"/>
  <c r="M44" i="190"/>
  <c r="M50" i="190"/>
  <c r="M58" i="190"/>
  <c r="I75" i="190"/>
  <c r="H78" i="190"/>
  <c r="H79" i="190"/>
  <c r="M80" i="190"/>
  <c r="L84" i="190"/>
  <c r="J87" i="190"/>
  <c r="J98" i="190"/>
  <c r="L102" i="190"/>
  <c r="L105" i="190"/>
  <c r="K106" i="190"/>
  <c r="K109" i="190"/>
  <c r="K110" i="190"/>
  <c r="K113" i="190"/>
  <c r="K114" i="190"/>
  <c r="M18" i="191"/>
  <c r="M41" i="191"/>
  <c r="K58" i="191"/>
  <c r="J62" i="191"/>
  <c r="M74" i="191"/>
  <c r="M77" i="191"/>
  <c r="M78" i="191"/>
  <c r="M82" i="191"/>
  <c r="M86" i="191"/>
  <c r="I90" i="191"/>
  <c r="J102" i="191"/>
  <c r="J106" i="191"/>
  <c r="M34" i="192"/>
  <c r="M52" i="192"/>
  <c r="H58" i="192"/>
  <c r="K66" i="192"/>
  <c r="K71" i="192"/>
  <c r="K75" i="192"/>
  <c r="L78" i="192"/>
  <c r="H79" i="192"/>
  <c r="M81" i="192"/>
  <c r="H84" i="192"/>
  <c r="L84" i="192"/>
  <c r="I88" i="192"/>
  <c r="H90" i="192"/>
  <c r="K98" i="192"/>
  <c r="K103" i="192"/>
  <c r="K107" i="192"/>
  <c r="L110" i="192"/>
  <c r="H111" i="192"/>
  <c r="M113" i="192"/>
  <c r="M14" i="193"/>
  <c r="M38" i="193"/>
  <c r="M49" i="193"/>
  <c r="M64" i="193"/>
  <c r="L65" i="193"/>
  <c r="M68" i="193"/>
  <c r="J71" i="193"/>
  <c r="H74" i="193"/>
  <c r="I75" i="193"/>
  <c r="J85" i="193"/>
  <c r="J89" i="193"/>
  <c r="M97" i="193"/>
  <c r="J98" i="193"/>
  <c r="I100" i="193"/>
  <c r="J111" i="193"/>
  <c r="L32" i="230"/>
  <c r="P32" i="230"/>
  <c r="O32" i="230"/>
  <c r="L41" i="230"/>
  <c r="M41" i="230"/>
  <c r="O42" i="230"/>
  <c r="N42" i="230"/>
  <c r="Q55" i="230"/>
  <c r="P55" i="230"/>
  <c r="C67" i="230"/>
  <c r="R77" i="230"/>
  <c r="M91" i="230"/>
  <c r="L91" i="230"/>
  <c r="Q66" i="246"/>
  <c r="P66" i="246"/>
  <c r="P67" i="246"/>
  <c r="O67" i="246"/>
  <c r="Q82" i="246"/>
  <c r="P82" i="246"/>
  <c r="P83" i="246"/>
  <c r="O83" i="246"/>
  <c r="Q100" i="246"/>
  <c r="P100" i="246"/>
  <c r="O104" i="246"/>
  <c r="N104" i="246"/>
  <c r="P104" i="246"/>
  <c r="V57" i="231"/>
  <c r="X82" i="231"/>
  <c r="W84" i="231"/>
  <c r="D85" i="230"/>
  <c r="X85" i="231"/>
  <c r="W105" i="231"/>
  <c r="C105" i="230"/>
  <c r="V13" i="232"/>
  <c r="W63" i="232"/>
  <c r="G66" i="230"/>
  <c r="N66" i="230" s="1"/>
  <c r="W66" i="232"/>
  <c r="U39" i="233"/>
  <c r="W39" i="233"/>
  <c r="V81" i="233"/>
  <c r="I81" i="230"/>
  <c r="R81" i="230" s="1"/>
  <c r="U94" i="233"/>
  <c r="H94" i="230"/>
  <c r="M11" i="190"/>
  <c r="M11" i="191"/>
  <c r="M43" i="190"/>
  <c r="M43" i="191"/>
  <c r="J58" i="190"/>
  <c r="H58" i="186"/>
  <c r="J58" i="193"/>
  <c r="K59" i="186"/>
  <c r="I60" i="186"/>
  <c r="M64" i="192"/>
  <c r="K64" i="186"/>
  <c r="L65" i="191"/>
  <c r="J65" i="186"/>
  <c r="L66" i="193"/>
  <c r="L66" i="189"/>
  <c r="L66" i="188"/>
  <c r="L66" i="192"/>
  <c r="H70" i="191"/>
  <c r="G70" i="186"/>
  <c r="I70" i="189"/>
  <c r="H71" i="193"/>
  <c r="I71" i="192"/>
  <c r="H71" i="189"/>
  <c r="H71" i="192"/>
  <c r="H71" i="188"/>
  <c r="J71" i="186"/>
  <c r="L76" i="193"/>
  <c r="L76" i="192"/>
  <c r="L76" i="189"/>
  <c r="L76" i="188"/>
  <c r="K77" i="191"/>
  <c r="I77" i="186"/>
  <c r="H80" i="191"/>
  <c r="I80" i="190"/>
  <c r="H80" i="189"/>
  <c r="I80" i="188"/>
  <c r="J89" i="192"/>
  <c r="J89" i="191"/>
  <c r="J90" i="190"/>
  <c r="H90" i="186"/>
  <c r="J90" i="193"/>
  <c r="K91" i="186"/>
  <c r="I92" i="186"/>
  <c r="M96" i="192"/>
  <c r="K96" i="186"/>
  <c r="M96" i="193"/>
  <c r="L97" i="191"/>
  <c r="J97" i="186"/>
  <c r="L98" i="187"/>
  <c r="L98" i="189"/>
  <c r="L98" i="188"/>
  <c r="L98" i="192"/>
  <c r="I102" i="193"/>
  <c r="H102" i="191"/>
  <c r="H102" i="193"/>
  <c r="G102" i="186"/>
  <c r="I102" i="189"/>
  <c r="I103" i="193"/>
  <c r="I103" i="192"/>
  <c r="H103" i="189"/>
  <c r="H103" i="192"/>
  <c r="H103" i="188"/>
  <c r="H103" i="187"/>
  <c r="J103" i="186"/>
  <c r="L108" i="193"/>
  <c r="L108" i="192"/>
  <c r="L108" i="189"/>
  <c r="L108" i="188"/>
  <c r="H112" i="191"/>
  <c r="H112" i="189"/>
  <c r="I112" i="188"/>
  <c r="M21" i="187"/>
  <c r="M53" i="187"/>
  <c r="I64" i="187"/>
  <c r="M69" i="187"/>
  <c r="J70" i="187"/>
  <c r="K77" i="187"/>
  <c r="H78" i="187"/>
  <c r="I80" i="187"/>
  <c r="I84" i="187"/>
  <c r="K89" i="187"/>
  <c r="I108" i="187"/>
  <c r="M108" i="187"/>
  <c r="J113" i="187"/>
  <c r="K59" i="188"/>
  <c r="M60" i="188"/>
  <c r="K61" i="188"/>
  <c r="K71" i="188"/>
  <c r="L77" i="188"/>
  <c r="H83" i="188"/>
  <c r="I90" i="188"/>
  <c r="I91" i="188"/>
  <c r="I92" i="188"/>
  <c r="J97" i="188"/>
  <c r="K98" i="188"/>
  <c r="H100" i="188"/>
  <c r="M102" i="188"/>
  <c r="J106" i="188"/>
  <c r="J107" i="188"/>
  <c r="I58" i="189"/>
  <c r="H60" i="189"/>
  <c r="H70" i="189"/>
  <c r="M72" i="189"/>
  <c r="K73" i="189"/>
  <c r="M86" i="189"/>
  <c r="L89" i="189"/>
  <c r="K93" i="189"/>
  <c r="J97" i="189"/>
  <c r="J98" i="189"/>
  <c r="I100" i="189"/>
  <c r="M108" i="189"/>
  <c r="H59" i="190"/>
  <c r="I60" i="190"/>
  <c r="L64" i="190"/>
  <c r="K67" i="190"/>
  <c r="I71" i="190"/>
  <c r="J75" i="190"/>
  <c r="H80" i="190"/>
  <c r="I82" i="190"/>
  <c r="K87" i="190"/>
  <c r="J93" i="190"/>
  <c r="K94" i="190"/>
  <c r="M98" i="190"/>
  <c r="J99" i="190"/>
  <c r="M102" i="190"/>
  <c r="L106" i="190"/>
  <c r="L110" i="190"/>
  <c r="L114" i="190"/>
  <c r="M13" i="191"/>
  <c r="M19" i="191"/>
  <c r="K62" i="191"/>
  <c r="L68" i="191"/>
  <c r="J69" i="191"/>
  <c r="L72" i="191"/>
  <c r="M73" i="191"/>
  <c r="H75" i="191"/>
  <c r="L76" i="191"/>
  <c r="H79" i="191"/>
  <c r="I80" i="191"/>
  <c r="H83" i="191"/>
  <c r="I86" i="191"/>
  <c r="J90" i="191"/>
  <c r="K102" i="191"/>
  <c r="K106" i="191"/>
  <c r="J109" i="191"/>
  <c r="K110" i="191"/>
  <c r="M113" i="191"/>
  <c r="L114" i="191"/>
  <c r="M35" i="192"/>
  <c r="I60" i="192"/>
  <c r="K61" i="192"/>
  <c r="K70" i="192"/>
  <c r="H78" i="192"/>
  <c r="I79" i="192"/>
  <c r="I80" i="192"/>
  <c r="M84" i="192"/>
  <c r="I92" i="192"/>
  <c r="K93" i="192"/>
  <c r="K102" i="192"/>
  <c r="H110" i="192"/>
  <c r="I111" i="192"/>
  <c r="I112" i="192"/>
  <c r="M9" i="193"/>
  <c r="M61" i="193"/>
  <c r="M66" i="193"/>
  <c r="I68" i="193"/>
  <c r="I70" i="193"/>
  <c r="K71" i="193"/>
  <c r="I74" i="193"/>
  <c r="J75" i="193"/>
  <c r="K85" i="193"/>
  <c r="M86" i="193"/>
  <c r="I88" i="193"/>
  <c r="K89" i="193"/>
  <c r="H94" i="193"/>
  <c r="H103" i="193"/>
  <c r="M104" i="193"/>
  <c r="L105" i="193"/>
  <c r="J110" i="193"/>
  <c r="I115" i="193"/>
  <c r="Q32" i="230"/>
  <c r="Q37" i="230"/>
  <c r="L62" i="230"/>
  <c r="M62" i="230"/>
  <c r="L63" i="230"/>
  <c r="M63" i="230"/>
  <c r="N65" i="230"/>
  <c r="M66" i="230"/>
  <c r="O70" i="230"/>
  <c r="O71" i="230"/>
  <c r="P71" i="230"/>
  <c r="R97" i="230"/>
  <c r="R98" i="230"/>
  <c r="L104" i="230"/>
  <c r="M104" i="230"/>
  <c r="O105" i="230"/>
  <c r="N105" i="230"/>
  <c r="P105" i="230"/>
  <c r="O110" i="230"/>
  <c r="P110" i="230"/>
  <c r="P59" i="246"/>
  <c r="M97" i="246"/>
  <c r="D97" i="246"/>
  <c r="L97" i="246"/>
  <c r="O103" i="246"/>
  <c r="P103" i="246"/>
  <c r="N103" i="246"/>
  <c r="V11" i="231"/>
  <c r="V47" i="231"/>
  <c r="W59" i="231"/>
  <c r="C59" i="230"/>
  <c r="B63" i="230"/>
  <c r="V63" i="231"/>
  <c r="W81" i="231"/>
  <c r="X81" i="231"/>
  <c r="X83" i="231"/>
  <c r="W16" i="232"/>
  <c r="V17" i="232"/>
  <c r="V34" i="231"/>
  <c r="W54" i="232"/>
  <c r="W64" i="232"/>
  <c r="V65" i="232"/>
  <c r="E76" i="230"/>
  <c r="B76" i="231"/>
  <c r="U101" i="232"/>
  <c r="V104" i="231"/>
  <c r="B104" i="230"/>
  <c r="E108" i="230"/>
  <c r="B108" i="231"/>
  <c r="U108" i="232"/>
  <c r="V41" i="233"/>
  <c r="I41" i="230"/>
  <c r="U53" i="233"/>
  <c r="U54" i="233"/>
  <c r="H54" i="230"/>
  <c r="V75" i="233"/>
  <c r="I75" i="230"/>
  <c r="I83" i="189"/>
  <c r="M88" i="189"/>
  <c r="J89" i="189"/>
  <c r="I99" i="189"/>
  <c r="M104" i="189"/>
  <c r="J105" i="189"/>
  <c r="I115" i="189"/>
  <c r="M22" i="190"/>
  <c r="M54" i="190"/>
  <c r="L60" i="190"/>
  <c r="K70" i="190"/>
  <c r="L76" i="190"/>
  <c r="K86" i="190"/>
  <c r="L92" i="190"/>
  <c r="K102" i="190"/>
  <c r="L108" i="190"/>
  <c r="L112" i="190"/>
  <c r="M25" i="191"/>
  <c r="M57" i="191"/>
  <c r="I62" i="191"/>
  <c r="M65" i="191"/>
  <c r="J72" i="191"/>
  <c r="I78" i="191"/>
  <c r="M81" i="191"/>
  <c r="J88" i="191"/>
  <c r="I94" i="191"/>
  <c r="M97" i="191"/>
  <c r="J100" i="191"/>
  <c r="I102" i="191"/>
  <c r="L112" i="191"/>
  <c r="M28" i="192"/>
  <c r="I61" i="192"/>
  <c r="L63" i="192"/>
  <c r="H66" i="192"/>
  <c r="K69" i="192"/>
  <c r="J70" i="192"/>
  <c r="I77" i="192"/>
  <c r="L79" i="192"/>
  <c r="H82" i="192"/>
  <c r="K85" i="192"/>
  <c r="J86" i="192"/>
  <c r="I93" i="192"/>
  <c r="L95" i="192"/>
  <c r="H98" i="192"/>
  <c r="K101" i="192"/>
  <c r="J102" i="192"/>
  <c r="I109" i="192"/>
  <c r="L111" i="192"/>
  <c r="H114" i="192"/>
  <c r="M39" i="193"/>
  <c r="M62" i="193"/>
  <c r="L63" i="193"/>
  <c r="J67" i="193"/>
  <c r="I69" i="193"/>
  <c r="H72" i="193"/>
  <c r="M78" i="193"/>
  <c r="L79" i="193"/>
  <c r="J83" i="193"/>
  <c r="I85" i="193"/>
  <c r="H88" i="193"/>
  <c r="M93" i="193"/>
  <c r="L95" i="193"/>
  <c r="H101" i="193"/>
  <c r="H112" i="193"/>
  <c r="H113" i="193"/>
  <c r="M115" i="193"/>
  <c r="N15" i="230"/>
  <c r="M15" i="230"/>
  <c r="Q20" i="230"/>
  <c r="L31" i="230"/>
  <c r="M31" i="230"/>
  <c r="O35" i="230"/>
  <c r="M37" i="230"/>
  <c r="L37" i="230"/>
  <c r="O47" i="230"/>
  <c r="R69" i="230"/>
  <c r="N70" i="230"/>
  <c r="I73" i="230"/>
  <c r="R73" i="230" s="1"/>
  <c r="M77" i="230"/>
  <c r="L77" i="230"/>
  <c r="R86" i="230"/>
  <c r="M88" i="230"/>
  <c r="M96" i="230"/>
  <c r="L96" i="230"/>
  <c r="P108" i="230"/>
  <c r="O59" i="246"/>
  <c r="H60" i="246"/>
  <c r="B65" i="246"/>
  <c r="N65" i="246"/>
  <c r="Q74" i="246"/>
  <c r="P74" i="246"/>
  <c r="P75" i="246"/>
  <c r="B81" i="246"/>
  <c r="N81" i="246"/>
  <c r="O93" i="246"/>
  <c r="P93" i="246"/>
  <c r="N93" i="246"/>
  <c r="Q106" i="246"/>
  <c r="M109" i="246"/>
  <c r="D109" i="246"/>
  <c r="L109" i="246"/>
  <c r="M110" i="246"/>
  <c r="D110" i="246"/>
  <c r="L110" i="246"/>
  <c r="O115" i="246"/>
  <c r="P115" i="246"/>
  <c r="V18" i="231"/>
  <c r="V31" i="231"/>
  <c r="W66" i="231"/>
  <c r="D67" i="230"/>
  <c r="X67" i="231"/>
  <c r="W72" i="231"/>
  <c r="X101" i="231"/>
  <c r="D115" i="230"/>
  <c r="X115" i="231"/>
  <c r="E10" i="230"/>
  <c r="B10" i="231"/>
  <c r="V10" i="232"/>
  <c r="W17" i="232"/>
  <c r="V19" i="232"/>
  <c r="W20" i="232"/>
  <c r="U21" i="232"/>
  <c r="V28" i="232"/>
  <c r="F28" i="230"/>
  <c r="N28" i="230" s="1"/>
  <c r="V33" i="232"/>
  <c r="U40" i="232"/>
  <c r="V61" i="232"/>
  <c r="V70" i="232"/>
  <c r="V72" i="231"/>
  <c r="B72" i="230"/>
  <c r="P80" i="230"/>
  <c r="O80" i="230"/>
  <c r="U81" i="232"/>
  <c r="E81" i="230"/>
  <c r="W91" i="232"/>
  <c r="W102" i="232"/>
  <c r="W105" i="232"/>
  <c r="W111" i="232"/>
  <c r="P114" i="230"/>
  <c r="O114" i="230"/>
  <c r="V116" i="232"/>
  <c r="W29" i="233"/>
  <c r="J29" i="230"/>
  <c r="V31" i="233"/>
  <c r="W38" i="233"/>
  <c r="V40" i="233"/>
  <c r="W41" i="233"/>
  <c r="U42" i="233"/>
  <c r="V49" i="233"/>
  <c r="I49" i="230"/>
  <c r="V54" i="233"/>
  <c r="U61" i="233"/>
  <c r="U62" i="233"/>
  <c r="H62" i="230"/>
  <c r="V82" i="233"/>
  <c r="V91" i="233"/>
  <c r="R101" i="230"/>
  <c r="J109" i="230"/>
  <c r="W109" i="233"/>
  <c r="V112" i="233"/>
  <c r="I112" i="230"/>
  <c r="O112" i="230" s="1"/>
  <c r="U86" i="233"/>
  <c r="H86" i="230"/>
  <c r="Q86" i="230" s="1"/>
  <c r="U72" i="233"/>
  <c r="Q81" i="230"/>
  <c r="P81" i="230"/>
  <c r="J93" i="230"/>
  <c r="W93" i="233"/>
  <c r="Q95" i="230"/>
  <c r="P95" i="230"/>
  <c r="J95" i="187"/>
  <c r="J111" i="187"/>
  <c r="I63" i="188"/>
  <c r="M68" i="188"/>
  <c r="J69" i="188"/>
  <c r="I79" i="188"/>
  <c r="M84" i="188"/>
  <c r="J85" i="188"/>
  <c r="I95" i="188"/>
  <c r="M100" i="188"/>
  <c r="J101" i="188"/>
  <c r="I111" i="188"/>
  <c r="M58" i="189"/>
  <c r="J59" i="189"/>
  <c r="M74" i="189"/>
  <c r="J75" i="189"/>
  <c r="M90" i="189"/>
  <c r="J91" i="189"/>
  <c r="M106" i="189"/>
  <c r="J107" i="189"/>
  <c r="J108" i="189"/>
  <c r="M34" i="190"/>
  <c r="L62" i="190"/>
  <c r="H67" i="190"/>
  <c r="L78" i="190"/>
  <c r="H83" i="190"/>
  <c r="L94" i="190"/>
  <c r="H99" i="190"/>
  <c r="M37" i="191"/>
  <c r="I60" i="191"/>
  <c r="M63" i="191"/>
  <c r="J70" i="191"/>
  <c r="H73" i="191"/>
  <c r="I76" i="191"/>
  <c r="M79" i="191"/>
  <c r="J86" i="191"/>
  <c r="H89" i="191"/>
  <c r="I92" i="191"/>
  <c r="M95" i="191"/>
  <c r="H99" i="191"/>
  <c r="M105" i="191"/>
  <c r="L106" i="191"/>
  <c r="J110" i="191"/>
  <c r="I112" i="191"/>
  <c r="H115" i="191"/>
  <c r="M40" i="192"/>
  <c r="L61" i="192"/>
  <c r="H64" i="192"/>
  <c r="H65" i="192"/>
  <c r="K67" i="192"/>
  <c r="J68" i="192"/>
  <c r="L77" i="192"/>
  <c r="H80" i="192"/>
  <c r="H81" i="192"/>
  <c r="K83" i="192"/>
  <c r="J84" i="192"/>
  <c r="L93" i="192"/>
  <c r="H96" i="192"/>
  <c r="H97" i="192"/>
  <c r="K99" i="192"/>
  <c r="J100" i="192"/>
  <c r="L109" i="192"/>
  <c r="H112" i="192"/>
  <c r="H113" i="192"/>
  <c r="K115" i="192"/>
  <c r="M19" i="193"/>
  <c r="M51" i="193"/>
  <c r="J61" i="193"/>
  <c r="I63" i="193"/>
  <c r="H66" i="193"/>
  <c r="M72" i="193"/>
  <c r="L73" i="193"/>
  <c r="J77" i="193"/>
  <c r="I79" i="193"/>
  <c r="H82" i="193"/>
  <c r="M88" i="193"/>
  <c r="L89" i="193"/>
  <c r="J93" i="193"/>
  <c r="I97" i="193"/>
  <c r="M101" i="193"/>
  <c r="J108" i="193"/>
  <c r="K113" i="193"/>
  <c r="K114" i="193"/>
  <c r="P22" i="230"/>
  <c r="R62" i="230"/>
  <c r="M93" i="230"/>
  <c r="L93" i="230"/>
  <c r="P100" i="230"/>
  <c r="O100" i="230"/>
  <c r="M107" i="230"/>
  <c r="L107" i="230"/>
  <c r="N111" i="230"/>
  <c r="M111" i="230"/>
  <c r="N113" i="230"/>
  <c r="M61" i="246"/>
  <c r="D61" i="246"/>
  <c r="L61" i="246"/>
  <c r="B63" i="246"/>
  <c r="N63" i="246"/>
  <c r="F62" i="246"/>
  <c r="Q72" i="246"/>
  <c r="P72" i="246"/>
  <c r="B79" i="246"/>
  <c r="N79" i="246"/>
  <c r="M85" i="246"/>
  <c r="D85" i="246"/>
  <c r="L85" i="246"/>
  <c r="M86" i="246"/>
  <c r="D86" i="246"/>
  <c r="L86" i="246"/>
  <c r="O91" i="246"/>
  <c r="P91" i="246"/>
  <c r="M107" i="246"/>
  <c r="D107" i="246"/>
  <c r="L107" i="246"/>
  <c r="O111" i="246"/>
  <c r="P111" i="246"/>
  <c r="O112" i="246"/>
  <c r="N112" i="246"/>
  <c r="V40" i="231"/>
  <c r="B40" i="230"/>
  <c r="V45" i="231"/>
  <c r="B45" i="230"/>
  <c r="V48" i="231"/>
  <c r="W68" i="231"/>
  <c r="W79" i="231"/>
  <c r="C79" i="230"/>
  <c r="W99" i="231"/>
  <c r="V12" i="231"/>
  <c r="B12" i="230"/>
  <c r="V26" i="231"/>
  <c r="W33" i="232"/>
  <c r="V44" i="232"/>
  <c r="U57" i="232"/>
  <c r="E57" i="230"/>
  <c r="V86" i="232"/>
  <c r="F86" i="230"/>
  <c r="V88" i="231"/>
  <c r="B88" i="230"/>
  <c r="P96" i="230"/>
  <c r="O96" i="230"/>
  <c r="U97" i="232"/>
  <c r="E97" i="230"/>
  <c r="W11" i="233"/>
  <c r="W14" i="233"/>
  <c r="W20" i="233"/>
  <c r="U24" i="233"/>
  <c r="V25" i="233"/>
  <c r="W54" i="233"/>
  <c r="V65" i="233"/>
  <c r="V107" i="233"/>
  <c r="I107" i="230"/>
  <c r="U115" i="233"/>
  <c r="H115" i="230"/>
  <c r="J109" i="187"/>
  <c r="K112" i="187"/>
  <c r="H113" i="187"/>
  <c r="I115" i="187"/>
  <c r="M62" i="188"/>
  <c r="J63" i="188"/>
  <c r="I73" i="188"/>
  <c r="M78" i="188"/>
  <c r="J79" i="188"/>
  <c r="I89" i="188"/>
  <c r="M94" i="188"/>
  <c r="J95" i="188"/>
  <c r="I105" i="188"/>
  <c r="M110" i="188"/>
  <c r="J111" i="188"/>
  <c r="H61" i="189"/>
  <c r="I63" i="189"/>
  <c r="M68" i="189"/>
  <c r="J69" i="189"/>
  <c r="H77" i="189"/>
  <c r="I79" i="189"/>
  <c r="M84" i="189"/>
  <c r="J85" i="189"/>
  <c r="I95" i="189"/>
  <c r="M100" i="189"/>
  <c r="J101" i="189"/>
  <c r="K108" i="189"/>
  <c r="I111" i="189"/>
  <c r="M30" i="190"/>
  <c r="H61" i="190"/>
  <c r="K66" i="190"/>
  <c r="L72" i="190"/>
  <c r="H77" i="190"/>
  <c r="K82" i="190"/>
  <c r="L88" i="190"/>
  <c r="H93" i="190"/>
  <c r="K98" i="190"/>
  <c r="L104" i="190"/>
  <c r="M33" i="191"/>
  <c r="J60" i="191"/>
  <c r="I66" i="191"/>
  <c r="M69" i="191"/>
  <c r="J76" i="191"/>
  <c r="I82" i="191"/>
  <c r="M85" i="191"/>
  <c r="J92" i="191"/>
  <c r="I98" i="191"/>
  <c r="H101" i="191"/>
  <c r="M107" i="191"/>
  <c r="L108" i="191"/>
  <c r="J112" i="191"/>
  <c r="I114" i="191"/>
  <c r="M36" i="192"/>
  <c r="J58" i="192"/>
  <c r="I65" i="192"/>
  <c r="L67" i="192"/>
  <c r="H70" i="192"/>
  <c r="K73" i="192"/>
  <c r="J74" i="192"/>
  <c r="I81" i="192"/>
  <c r="L83" i="192"/>
  <c r="H86" i="192"/>
  <c r="K89" i="192"/>
  <c r="J90" i="192"/>
  <c r="I97" i="192"/>
  <c r="L99" i="192"/>
  <c r="H102" i="192"/>
  <c r="K105" i="192"/>
  <c r="J106" i="192"/>
  <c r="I113" i="192"/>
  <c r="L115" i="192"/>
  <c r="M15" i="193"/>
  <c r="M47" i="193"/>
  <c r="M58" i="193"/>
  <c r="L59" i="193"/>
  <c r="J63" i="193"/>
  <c r="I65" i="193"/>
  <c r="H68" i="193"/>
  <c r="M74" i="193"/>
  <c r="L75" i="193"/>
  <c r="J79" i="193"/>
  <c r="I81" i="193"/>
  <c r="H84" i="193"/>
  <c r="M90" i="193"/>
  <c r="L91" i="193"/>
  <c r="K93" i="193"/>
  <c r="J95" i="193"/>
  <c r="J96" i="193"/>
  <c r="H98" i="193"/>
  <c r="K104" i="193"/>
  <c r="J105" i="193"/>
  <c r="H107" i="193"/>
  <c r="H108" i="193"/>
  <c r="L113" i="193"/>
  <c r="P13" i="230"/>
  <c r="O13" i="230"/>
  <c r="B48" i="230"/>
  <c r="O52" i="230"/>
  <c r="M54" i="230"/>
  <c r="L54" i="230"/>
  <c r="Q60" i="230"/>
  <c r="P60" i="230"/>
  <c r="N80" i="230"/>
  <c r="R84" i="230"/>
  <c r="Q84" i="230"/>
  <c r="Q92" i="230"/>
  <c r="P92" i="230"/>
  <c r="L102" i="230"/>
  <c r="M102" i="230"/>
  <c r="R106" i="230"/>
  <c r="Q106" i="230"/>
  <c r="O107" i="230"/>
  <c r="P107" i="230"/>
  <c r="O111" i="230"/>
  <c r="P113" i="230"/>
  <c r="G62" i="246"/>
  <c r="P63" i="246"/>
  <c r="B69" i="246"/>
  <c r="N69" i="246"/>
  <c r="Q78" i="246"/>
  <c r="P78" i="246"/>
  <c r="M93" i="246"/>
  <c r="D93" i="246"/>
  <c r="L93" i="246"/>
  <c r="M94" i="246"/>
  <c r="D94" i="246"/>
  <c r="L94" i="246"/>
  <c r="O99" i="246"/>
  <c r="P99" i="246"/>
  <c r="M115" i="246"/>
  <c r="D115" i="246"/>
  <c r="L115" i="246"/>
  <c r="V37" i="231"/>
  <c r="B37" i="230"/>
  <c r="V59" i="231"/>
  <c r="B71" i="230"/>
  <c r="V71" i="231"/>
  <c r="X88" i="231"/>
  <c r="C102" i="230"/>
  <c r="W102" i="231"/>
  <c r="X103" i="231"/>
  <c r="C110" i="230"/>
  <c r="W110" i="231"/>
  <c r="X111" i="231"/>
  <c r="V115" i="231"/>
  <c r="V29" i="232"/>
  <c r="V38" i="232"/>
  <c r="F38" i="230"/>
  <c r="N38" i="230" s="1"/>
  <c r="W42" i="232"/>
  <c r="U49" i="232"/>
  <c r="E49" i="230"/>
  <c r="W70" i="232"/>
  <c r="V72" i="232"/>
  <c r="F72" i="230"/>
  <c r="N72" i="230" s="1"/>
  <c r="W73" i="232"/>
  <c r="W79" i="232"/>
  <c r="P82" i="230"/>
  <c r="O82" i="230"/>
  <c r="U83" i="232"/>
  <c r="V84" i="232"/>
  <c r="F84" i="230"/>
  <c r="E92" i="230"/>
  <c r="B92" i="231"/>
  <c r="G104" i="230"/>
  <c r="W104" i="232"/>
  <c r="E106" i="230"/>
  <c r="B106" i="231"/>
  <c r="V106" i="232"/>
  <c r="V112" i="231"/>
  <c r="W113" i="232"/>
  <c r="W116" i="232"/>
  <c r="U10" i="233"/>
  <c r="V17" i="233"/>
  <c r="I17" i="230"/>
  <c r="U29" i="233"/>
  <c r="U30" i="233"/>
  <c r="H30" i="230"/>
  <c r="Q30" i="230" s="1"/>
  <c r="V50" i="233"/>
  <c r="V59" i="233"/>
  <c r="I59" i="230"/>
  <c r="U70" i="233"/>
  <c r="H70" i="230"/>
  <c r="Q70" i="230" s="1"/>
  <c r="U81" i="233"/>
  <c r="W91" i="233"/>
  <c r="V93" i="233"/>
  <c r="I93" i="230"/>
  <c r="W94" i="233"/>
  <c r="U95" i="233"/>
  <c r="W100" i="233"/>
  <c r="U104" i="233"/>
  <c r="V105" i="233"/>
  <c r="I93" i="193"/>
  <c r="H93" i="193"/>
  <c r="I109" i="193"/>
  <c r="H109" i="193"/>
  <c r="J107" i="187"/>
  <c r="M114" i="187"/>
  <c r="J115" i="187"/>
  <c r="H65" i="188"/>
  <c r="I67" i="188"/>
  <c r="M72" i="188"/>
  <c r="J73" i="188"/>
  <c r="H81" i="188"/>
  <c r="I83" i="188"/>
  <c r="M88" i="188"/>
  <c r="J89" i="188"/>
  <c r="I99" i="188"/>
  <c r="M104" i="188"/>
  <c r="J105" i="188"/>
  <c r="I115" i="188"/>
  <c r="M62" i="189"/>
  <c r="J63" i="189"/>
  <c r="I73" i="189"/>
  <c r="M78" i="189"/>
  <c r="J79" i="189"/>
  <c r="I89" i="189"/>
  <c r="M94" i="189"/>
  <c r="J95" i="189"/>
  <c r="I105" i="189"/>
  <c r="M110" i="189"/>
  <c r="J111" i="189"/>
  <c r="M26" i="190"/>
  <c r="K60" i="190"/>
  <c r="L66" i="190"/>
  <c r="H71" i="190"/>
  <c r="K76" i="190"/>
  <c r="L82" i="190"/>
  <c r="H87" i="190"/>
  <c r="K92" i="190"/>
  <c r="L98" i="190"/>
  <c r="H103" i="190"/>
  <c r="K108" i="190"/>
  <c r="K112" i="190"/>
  <c r="M29" i="191"/>
  <c r="M59" i="191"/>
  <c r="J66" i="191"/>
  <c r="I72" i="191"/>
  <c r="M75" i="191"/>
  <c r="J82" i="191"/>
  <c r="I88" i="191"/>
  <c r="M91" i="191"/>
  <c r="J98" i="191"/>
  <c r="I100" i="191"/>
  <c r="H103" i="191"/>
  <c r="M109" i="191"/>
  <c r="L110" i="191"/>
  <c r="J114" i="191"/>
  <c r="M32" i="192"/>
  <c r="H60" i="192"/>
  <c r="H61" i="192"/>
  <c r="K63" i="192"/>
  <c r="J64" i="192"/>
  <c r="L73" i="192"/>
  <c r="H76" i="192"/>
  <c r="H77" i="192"/>
  <c r="K79" i="192"/>
  <c r="J80" i="192"/>
  <c r="L89" i="192"/>
  <c r="H92" i="192"/>
  <c r="H93" i="192"/>
  <c r="K95" i="192"/>
  <c r="J96" i="192"/>
  <c r="L105" i="192"/>
  <c r="H108" i="192"/>
  <c r="H109" i="192"/>
  <c r="K111" i="192"/>
  <c r="J112" i="192"/>
  <c r="M11" i="193"/>
  <c r="M43" i="193"/>
  <c r="M60" i="193"/>
  <c r="L61" i="193"/>
  <c r="J65" i="193"/>
  <c r="I67" i="193"/>
  <c r="H70" i="193"/>
  <c r="M76" i="193"/>
  <c r="L77" i="193"/>
  <c r="J81" i="193"/>
  <c r="I83" i="193"/>
  <c r="H86" i="193"/>
  <c r="I98" i="193"/>
  <c r="L104" i="193"/>
  <c r="K105" i="193"/>
  <c r="I110" i="193"/>
  <c r="M113" i="193"/>
  <c r="L115" i="193"/>
  <c r="Q13" i="230"/>
  <c r="O20" i="230"/>
  <c r="L22" i="230"/>
  <c r="B31" i="230"/>
  <c r="P31" i="230"/>
  <c r="N35" i="230"/>
  <c r="M35" i="230"/>
  <c r="Q43" i="230"/>
  <c r="P43" i="230"/>
  <c r="N47" i="230"/>
  <c r="M47" i="230"/>
  <c r="B49" i="230"/>
  <c r="Q52" i="230"/>
  <c r="M59" i="230"/>
  <c r="L59" i="230"/>
  <c r="Q67" i="230"/>
  <c r="P67" i="230"/>
  <c r="L70" i="230"/>
  <c r="O73" i="230"/>
  <c r="O86" i="230"/>
  <c r="R92" i="230"/>
  <c r="O93" i="230"/>
  <c r="P102" i="230"/>
  <c r="M109" i="230"/>
  <c r="L109" i="230"/>
  <c r="Q111" i="230"/>
  <c r="B59" i="246"/>
  <c r="N59" i="246"/>
  <c r="E60" i="246"/>
  <c r="G60" i="246"/>
  <c r="P61" i="246"/>
  <c r="H62" i="246"/>
  <c r="Q62" i="246" s="1"/>
  <c r="Q68" i="246"/>
  <c r="P68" i="246"/>
  <c r="P69" i="246"/>
  <c r="B75" i="246"/>
  <c r="N75" i="246"/>
  <c r="O85" i="246"/>
  <c r="P85" i="246"/>
  <c r="N85" i="246"/>
  <c r="Q98" i="246"/>
  <c r="M101" i="246"/>
  <c r="D101" i="246"/>
  <c r="L101" i="246"/>
  <c r="M102" i="246"/>
  <c r="D102" i="246"/>
  <c r="L102" i="246"/>
  <c r="O107" i="246"/>
  <c r="P107" i="246"/>
  <c r="V19" i="231"/>
  <c r="V68" i="231"/>
  <c r="V75" i="231"/>
  <c r="B79" i="230"/>
  <c r="V79" i="231"/>
  <c r="X84" i="231"/>
  <c r="X97" i="231"/>
  <c r="D97" i="230"/>
  <c r="X108" i="231"/>
  <c r="W11" i="232"/>
  <c r="U12" i="232"/>
  <c r="W22" i="232"/>
  <c r="W25" i="232"/>
  <c r="U26" i="232"/>
  <c r="W31" i="232"/>
  <c r="U35" i="232"/>
  <c r="V36" i="232"/>
  <c r="B44" i="231"/>
  <c r="E44" i="230"/>
  <c r="W56" i="232"/>
  <c r="V58" i="232"/>
  <c r="V64" i="231"/>
  <c r="B64" i="230"/>
  <c r="W65" i="232"/>
  <c r="W68" i="232"/>
  <c r="U69" i="232"/>
  <c r="V76" i="232"/>
  <c r="W80" i="232"/>
  <c r="V81" i="232"/>
  <c r="U88" i="232"/>
  <c r="U89" i="232"/>
  <c r="E89" i="230"/>
  <c r="V109" i="232"/>
  <c r="W114" i="232"/>
  <c r="V11" i="233"/>
  <c r="W15" i="233"/>
  <c r="W32" i="233"/>
  <c r="W43" i="233"/>
  <c r="V45" i="233"/>
  <c r="I45" i="230"/>
  <c r="W46" i="233"/>
  <c r="W52" i="233"/>
  <c r="U56" i="233"/>
  <c r="V57" i="233"/>
  <c r="Q65" i="230"/>
  <c r="J77" i="230"/>
  <c r="W77" i="233"/>
  <c r="V79" i="233"/>
  <c r="W86" i="233"/>
  <c r="W89" i="233"/>
  <c r="U90" i="233"/>
  <c r="V97" i="233"/>
  <c r="W101" i="233"/>
  <c r="V102" i="233"/>
  <c r="U109" i="233"/>
  <c r="K95" i="193"/>
  <c r="K111" i="193"/>
  <c r="P25" i="230"/>
  <c r="L27" i="230"/>
  <c r="N32" i="230"/>
  <c r="L39" i="230"/>
  <c r="P57" i="230"/>
  <c r="R78" i="230"/>
  <c r="M85" i="230"/>
  <c r="O91" i="230"/>
  <c r="O97" i="230"/>
  <c r="L110" i="230"/>
  <c r="N114" i="230"/>
  <c r="M63" i="246"/>
  <c r="D63" i="246"/>
  <c r="L63" i="246"/>
  <c r="M65" i="246"/>
  <c r="D65" i="246"/>
  <c r="L65" i="246"/>
  <c r="M67" i="246"/>
  <c r="D67" i="246"/>
  <c r="L67" i="246"/>
  <c r="M69" i="246"/>
  <c r="D69" i="246"/>
  <c r="L69" i="246"/>
  <c r="M71" i="246"/>
  <c r="D71" i="246"/>
  <c r="L71" i="246"/>
  <c r="M73" i="246"/>
  <c r="D73" i="246"/>
  <c r="L73" i="246"/>
  <c r="M75" i="246"/>
  <c r="D75" i="246"/>
  <c r="L75" i="246"/>
  <c r="M77" i="246"/>
  <c r="D77" i="246"/>
  <c r="L77" i="246"/>
  <c r="M79" i="246"/>
  <c r="D79" i="246"/>
  <c r="L79" i="246"/>
  <c r="M81" i="246"/>
  <c r="D81" i="246"/>
  <c r="L81" i="246"/>
  <c r="M83" i="246"/>
  <c r="D83" i="246"/>
  <c r="L83" i="246"/>
  <c r="M88" i="246"/>
  <c r="D88" i="246"/>
  <c r="L88" i="246"/>
  <c r="O90" i="246"/>
  <c r="M96" i="246"/>
  <c r="D96" i="246"/>
  <c r="L96" i="246"/>
  <c r="O98" i="246"/>
  <c r="M104" i="246"/>
  <c r="D104" i="246"/>
  <c r="L104" i="246"/>
  <c r="O106" i="246"/>
  <c r="M112" i="246"/>
  <c r="D112" i="246"/>
  <c r="L112" i="246"/>
  <c r="O114" i="246"/>
  <c r="V29" i="231"/>
  <c r="V32" i="231"/>
  <c r="W71" i="231"/>
  <c r="W76" i="231"/>
  <c r="X77" i="231"/>
  <c r="X87" i="231"/>
  <c r="W89" i="231"/>
  <c r="X90" i="231"/>
  <c r="X92" i="231"/>
  <c r="X110" i="231"/>
  <c r="U14" i="232"/>
  <c r="B14" i="231"/>
  <c r="P29" i="230"/>
  <c r="U30" i="232"/>
  <c r="B30" i="231"/>
  <c r="P45" i="230"/>
  <c r="U46" i="232"/>
  <c r="B46" i="231"/>
  <c r="U62" i="232"/>
  <c r="B62" i="231"/>
  <c r="U78" i="232"/>
  <c r="B78" i="231"/>
  <c r="U94" i="232"/>
  <c r="B94" i="231"/>
  <c r="U110" i="232"/>
  <c r="B110" i="231"/>
  <c r="R72" i="230"/>
  <c r="R88" i="230"/>
  <c r="R104" i="230"/>
  <c r="W114" i="233"/>
  <c r="L77" i="242"/>
  <c r="J77" i="236"/>
  <c r="L77" i="240"/>
  <c r="J89" i="243"/>
  <c r="J89" i="240"/>
  <c r="J89" i="238"/>
  <c r="H89" i="236"/>
  <c r="J89" i="239"/>
  <c r="J89" i="242"/>
  <c r="J112" i="241"/>
  <c r="J112" i="238"/>
  <c r="J112" i="239"/>
  <c r="H112" i="236"/>
  <c r="L113" i="242"/>
  <c r="L113" i="240"/>
  <c r="J113" i="236"/>
  <c r="K103" i="193"/>
  <c r="N16" i="230"/>
  <c r="N48" i="230"/>
  <c r="O59" i="230"/>
  <c r="N98" i="230"/>
  <c r="L59" i="246"/>
  <c r="F60" i="246"/>
  <c r="E62" i="246"/>
  <c r="M64" i="246"/>
  <c r="D64" i="246"/>
  <c r="L64" i="246"/>
  <c r="M66" i="246"/>
  <c r="D66" i="246"/>
  <c r="L66" i="246"/>
  <c r="M68" i="246"/>
  <c r="D68" i="246"/>
  <c r="L68" i="246"/>
  <c r="M70" i="246"/>
  <c r="D70" i="246"/>
  <c r="L70" i="246"/>
  <c r="M72" i="246"/>
  <c r="D72" i="246"/>
  <c r="L72" i="246"/>
  <c r="M74" i="246"/>
  <c r="D74" i="246"/>
  <c r="L74" i="246"/>
  <c r="M76" i="246"/>
  <c r="D76" i="246"/>
  <c r="L76" i="246"/>
  <c r="M78" i="246"/>
  <c r="D78" i="246"/>
  <c r="L78" i="246"/>
  <c r="M80" i="246"/>
  <c r="D80" i="246"/>
  <c r="L80" i="246"/>
  <c r="M82" i="246"/>
  <c r="D82" i="246"/>
  <c r="L82" i="246"/>
  <c r="M84" i="246"/>
  <c r="D84" i="246"/>
  <c r="L84" i="246"/>
  <c r="N90" i="246"/>
  <c r="M92" i="246"/>
  <c r="D92" i="246"/>
  <c r="L92" i="246"/>
  <c r="N98" i="246"/>
  <c r="M100" i="246"/>
  <c r="D100" i="246"/>
  <c r="L100" i="246"/>
  <c r="N106" i="246"/>
  <c r="M108" i="246"/>
  <c r="D108" i="246"/>
  <c r="L108" i="246"/>
  <c r="N114" i="246"/>
  <c r="M116" i="246"/>
  <c r="D116" i="246"/>
  <c r="L116" i="246"/>
  <c r="X60" i="231"/>
  <c r="W75" i="231"/>
  <c r="X78" i="231"/>
  <c r="W94" i="231"/>
  <c r="W103" i="231"/>
  <c r="W108" i="231"/>
  <c r="X109" i="231"/>
  <c r="P21" i="230"/>
  <c r="U22" i="232"/>
  <c r="B22" i="231"/>
  <c r="P37" i="230"/>
  <c r="U38" i="232"/>
  <c r="B38" i="231"/>
  <c r="P53" i="230"/>
  <c r="U54" i="232"/>
  <c r="B54" i="231"/>
  <c r="V67" i="232"/>
  <c r="U70" i="232"/>
  <c r="B70" i="231"/>
  <c r="V83" i="232"/>
  <c r="U86" i="232"/>
  <c r="B86" i="231"/>
  <c r="V99" i="232"/>
  <c r="U102" i="232"/>
  <c r="B102" i="231"/>
  <c r="V115" i="232"/>
  <c r="H11" i="230"/>
  <c r="Q11" i="230" s="1"/>
  <c r="U11" i="233"/>
  <c r="U27" i="233"/>
  <c r="U43" i="233"/>
  <c r="U59" i="233"/>
  <c r="R64" i="230"/>
  <c r="V72" i="233"/>
  <c r="U75" i="233"/>
  <c r="R80" i="230"/>
  <c r="V88" i="233"/>
  <c r="U91" i="233"/>
  <c r="R96" i="230"/>
  <c r="V104" i="233"/>
  <c r="U107" i="233"/>
  <c r="W110" i="233"/>
  <c r="U114" i="233"/>
  <c r="K101" i="193"/>
  <c r="O11" i="230"/>
  <c r="L64" i="230"/>
  <c r="L71" i="230"/>
  <c r="O75" i="230"/>
  <c r="L85" i="230"/>
  <c r="L86" i="230"/>
  <c r="N91" i="230"/>
  <c r="N97" i="230"/>
  <c r="L99" i="230"/>
  <c r="O108" i="230"/>
  <c r="O115" i="230"/>
  <c r="M87" i="246"/>
  <c r="D87" i="246"/>
  <c r="L87" i="246"/>
  <c r="O89" i="246"/>
  <c r="P90" i="246"/>
  <c r="M95" i="246"/>
  <c r="D95" i="246"/>
  <c r="L95" i="246"/>
  <c r="O97" i="246"/>
  <c r="P98" i="246"/>
  <c r="M103" i="246"/>
  <c r="D103" i="246"/>
  <c r="L103" i="246"/>
  <c r="O105" i="246"/>
  <c r="P106" i="246"/>
  <c r="M111" i="246"/>
  <c r="D111" i="246"/>
  <c r="L111" i="246"/>
  <c r="O113" i="246"/>
  <c r="P114" i="246"/>
  <c r="X63" i="231"/>
  <c r="W65" i="231"/>
  <c r="X66" i="231"/>
  <c r="X68" i="231"/>
  <c r="W83" i="231"/>
  <c r="X86" i="231"/>
  <c r="V100" i="231"/>
  <c r="W111" i="231"/>
  <c r="W12" i="232"/>
  <c r="U13" i="232"/>
  <c r="V16" i="232"/>
  <c r="B20" i="231"/>
  <c r="E20" i="230"/>
  <c r="W28" i="232"/>
  <c r="U29" i="232"/>
  <c r="V32" i="232"/>
  <c r="B36" i="231"/>
  <c r="E36" i="230"/>
  <c r="W44" i="232"/>
  <c r="U45" i="232"/>
  <c r="V48" i="232"/>
  <c r="B52" i="231"/>
  <c r="E52" i="230"/>
  <c r="W60" i="232"/>
  <c r="U61" i="232"/>
  <c r="V64" i="232"/>
  <c r="P74" i="230"/>
  <c r="W74" i="232"/>
  <c r="W76" i="232"/>
  <c r="U77" i="232"/>
  <c r="V80" i="232"/>
  <c r="E82" i="230"/>
  <c r="B82" i="231"/>
  <c r="L84" i="230"/>
  <c r="P90" i="230"/>
  <c r="W90" i="232"/>
  <c r="W92" i="232"/>
  <c r="U93" i="232"/>
  <c r="V96" i="232"/>
  <c r="E98" i="230"/>
  <c r="B98" i="231"/>
  <c r="L100" i="230"/>
  <c r="P106" i="230"/>
  <c r="W106" i="232"/>
  <c r="W108" i="232"/>
  <c r="U109" i="232"/>
  <c r="V112" i="232"/>
  <c r="E114" i="230"/>
  <c r="B114" i="231"/>
  <c r="L116" i="230"/>
  <c r="W17" i="233"/>
  <c r="U18" i="233"/>
  <c r="V21" i="233"/>
  <c r="W33" i="233"/>
  <c r="U34" i="233"/>
  <c r="V37" i="233"/>
  <c r="W49" i="233"/>
  <c r="U50" i="233"/>
  <c r="V53" i="233"/>
  <c r="W63" i="233"/>
  <c r="W65" i="233"/>
  <c r="U66" i="233"/>
  <c r="V69" i="233"/>
  <c r="Q73" i="230"/>
  <c r="W79" i="233"/>
  <c r="W81" i="233"/>
  <c r="U82" i="233"/>
  <c r="V85" i="233"/>
  <c r="Q87" i="230"/>
  <c r="W95" i="233"/>
  <c r="W97" i="233"/>
  <c r="U98" i="233"/>
  <c r="V101" i="233"/>
  <c r="Q103" i="230"/>
  <c r="Q105" i="230"/>
  <c r="U112" i="233"/>
  <c r="K99" i="193"/>
  <c r="K115" i="193"/>
  <c r="L15" i="230"/>
  <c r="M27" i="230"/>
  <c r="B32" i="230"/>
  <c r="M32" i="230"/>
  <c r="P33" i="230"/>
  <c r="L35" i="230"/>
  <c r="M39" i="230"/>
  <c r="L47" i="230"/>
  <c r="P59" i="230"/>
  <c r="O67" i="230"/>
  <c r="C71" i="230"/>
  <c r="O81" i="230"/>
  <c r="M83" i="230"/>
  <c r="P91" i="230"/>
  <c r="E94" i="230"/>
  <c r="D105" i="230"/>
  <c r="M110" i="230"/>
  <c r="M59" i="246"/>
  <c r="D59" i="246"/>
  <c r="N61" i="246"/>
  <c r="O84" i="246"/>
  <c r="M90" i="246"/>
  <c r="D90" i="246"/>
  <c r="L90" i="246"/>
  <c r="O92" i="246"/>
  <c r="M98" i="246"/>
  <c r="D98" i="246"/>
  <c r="L98" i="246"/>
  <c r="O100" i="246"/>
  <c r="M106" i="246"/>
  <c r="D106" i="246"/>
  <c r="L106" i="246"/>
  <c r="O108" i="246"/>
  <c r="M114" i="246"/>
  <c r="D114" i="246"/>
  <c r="L114" i="246"/>
  <c r="O116" i="246"/>
  <c r="V13" i="231"/>
  <c r="V16" i="231"/>
  <c r="W60" i="231"/>
  <c r="X61" i="231"/>
  <c r="X71" i="231"/>
  <c r="W73" i="231"/>
  <c r="X74" i="231"/>
  <c r="X76" i="231"/>
  <c r="V77" i="231"/>
  <c r="V87" i="231"/>
  <c r="W91" i="231"/>
  <c r="X94" i="231"/>
  <c r="W116" i="231"/>
  <c r="U11" i="232"/>
  <c r="V14" i="232"/>
  <c r="W19" i="232"/>
  <c r="V25" i="232"/>
  <c r="U27" i="232"/>
  <c r="V30" i="232"/>
  <c r="W35" i="232"/>
  <c r="V41" i="232"/>
  <c r="U43" i="232"/>
  <c r="V46" i="232"/>
  <c r="W51" i="232"/>
  <c r="V57" i="232"/>
  <c r="U59" i="232"/>
  <c r="V62" i="232"/>
  <c r="W67" i="232"/>
  <c r="V73" i="232"/>
  <c r="U75" i="232"/>
  <c r="V78" i="232"/>
  <c r="W83" i="232"/>
  <c r="V89" i="232"/>
  <c r="U91" i="232"/>
  <c r="V94" i="232"/>
  <c r="W99" i="232"/>
  <c r="V105" i="232"/>
  <c r="U107" i="232"/>
  <c r="V110" i="232"/>
  <c r="W115" i="232"/>
  <c r="V14" i="233"/>
  <c r="U16" i="233"/>
  <c r="V19" i="233"/>
  <c r="W24" i="233"/>
  <c r="V30" i="233"/>
  <c r="U32" i="233"/>
  <c r="V35" i="233"/>
  <c r="W40" i="233"/>
  <c r="V46" i="233"/>
  <c r="U48" i="233"/>
  <c r="V51" i="233"/>
  <c r="W56" i="233"/>
  <c r="V62" i="233"/>
  <c r="U64" i="233"/>
  <c r="V67" i="233"/>
  <c r="W72" i="233"/>
  <c r="V78" i="233"/>
  <c r="U80" i="233"/>
  <c r="V83" i="233"/>
  <c r="W88" i="233"/>
  <c r="V94" i="233"/>
  <c r="U96" i="233"/>
  <c r="V99" i="233"/>
  <c r="W104" i="233"/>
  <c r="V110" i="233"/>
  <c r="M68" i="243"/>
  <c r="K68" i="236"/>
  <c r="M68" i="238"/>
  <c r="M68" i="239"/>
  <c r="M68" i="237"/>
  <c r="M68" i="240"/>
  <c r="L62" i="243"/>
  <c r="L62" i="242"/>
  <c r="L62" i="241"/>
  <c r="L62" i="238"/>
  <c r="L62" i="239"/>
  <c r="J62" i="236"/>
  <c r="H65" i="241"/>
  <c r="H65" i="243"/>
  <c r="H65" i="239"/>
  <c r="I65" i="238"/>
  <c r="J65" i="236"/>
  <c r="I65" i="243"/>
  <c r="I65" i="237"/>
  <c r="I65" i="236"/>
  <c r="G65" i="236"/>
  <c r="H65" i="237"/>
  <c r="K65" i="236"/>
  <c r="I65" i="239"/>
  <c r="M96" i="239"/>
  <c r="M96" i="238"/>
  <c r="M96" i="240"/>
  <c r="M96" i="243"/>
  <c r="M96" i="237"/>
  <c r="K96" i="236"/>
  <c r="H109" i="241"/>
  <c r="I109" i="243"/>
  <c r="H109" i="242"/>
  <c r="H109" i="243"/>
  <c r="I109" i="239"/>
  <c r="I109" i="238"/>
  <c r="H109" i="239"/>
  <c r="H109" i="238"/>
  <c r="I109" i="237"/>
  <c r="I109" i="236"/>
  <c r="J109" i="236"/>
  <c r="G109" i="236"/>
  <c r="K109" i="236"/>
  <c r="I63" i="239"/>
  <c r="H63" i="243"/>
  <c r="I63" i="242"/>
  <c r="H63" i="241"/>
  <c r="I63" i="236"/>
  <c r="I63" i="240"/>
  <c r="I63" i="243"/>
  <c r="H63" i="239"/>
  <c r="H63" i="242"/>
  <c r="G63" i="236"/>
  <c r="I63" i="237"/>
  <c r="H63" i="238"/>
  <c r="K63" i="236"/>
  <c r="I63" i="238"/>
  <c r="W113" i="233"/>
  <c r="I10" i="242"/>
  <c r="I10" i="241"/>
  <c r="I10" i="237"/>
  <c r="I18" i="242"/>
  <c r="I18" i="241"/>
  <c r="I18" i="237"/>
  <c r="I22" i="242"/>
  <c r="I22" i="237"/>
  <c r="I26" i="242"/>
  <c r="I26" i="241"/>
  <c r="I34" i="242"/>
  <c r="I34" i="241"/>
  <c r="I38" i="242"/>
  <c r="I38" i="241"/>
  <c r="I38" i="237"/>
  <c r="I42" i="242"/>
  <c r="I42" i="241"/>
  <c r="I46" i="242"/>
  <c r="I46" i="237"/>
  <c r="H58" i="242"/>
  <c r="I58" i="240"/>
  <c r="H58" i="240"/>
  <c r="H58" i="236"/>
  <c r="K58" i="236"/>
  <c r="J58" i="236"/>
  <c r="G58" i="236"/>
  <c r="H58" i="241"/>
  <c r="H58" i="237"/>
  <c r="L59" i="242"/>
  <c r="L59" i="241"/>
  <c r="J59" i="236"/>
  <c r="M59" i="241"/>
  <c r="M59" i="240"/>
  <c r="K59" i="236"/>
  <c r="L77" i="237"/>
  <c r="I26" i="237"/>
  <c r="M61" i="243"/>
  <c r="M61" i="238"/>
  <c r="M61" i="240"/>
  <c r="K61" i="236"/>
  <c r="M61" i="239"/>
  <c r="J64" i="240"/>
  <c r="H64" i="236"/>
  <c r="H115" i="241"/>
  <c r="I115" i="237"/>
  <c r="I115" i="243"/>
  <c r="H115" i="243"/>
  <c r="I115" i="242"/>
  <c r="I115" i="239"/>
  <c r="I115" i="238"/>
  <c r="I115" i="236"/>
  <c r="J115" i="236"/>
  <c r="H115" i="236"/>
  <c r="K69" i="242"/>
  <c r="K69" i="241"/>
  <c r="I69" i="236"/>
  <c r="K69" i="240"/>
  <c r="L94" i="241"/>
  <c r="L94" i="243"/>
  <c r="J94" i="236"/>
  <c r="L94" i="239"/>
  <c r="L94" i="237"/>
  <c r="M95" i="239"/>
  <c r="K95" i="236"/>
  <c r="J98" i="241"/>
  <c r="J98" i="243"/>
  <c r="J98" i="237"/>
  <c r="H98" i="236"/>
  <c r="K85" i="242"/>
  <c r="K85" i="240"/>
  <c r="K85" i="241"/>
  <c r="I85" i="236"/>
  <c r="L93" i="242"/>
  <c r="J93" i="236"/>
  <c r="H97" i="241"/>
  <c r="I97" i="239"/>
  <c r="I97" i="238"/>
  <c r="I97" i="237"/>
  <c r="I97" i="240"/>
  <c r="I97" i="243"/>
  <c r="G97" i="236"/>
  <c r="H97" i="243"/>
  <c r="K97" i="236"/>
  <c r="J64" i="238"/>
  <c r="H82" i="242"/>
  <c r="H82" i="241"/>
  <c r="I82" i="237"/>
  <c r="I82" i="238"/>
  <c r="I82" i="236"/>
  <c r="I82" i="241"/>
  <c r="G82" i="236"/>
  <c r="J82" i="236"/>
  <c r="H82" i="237"/>
  <c r="K84" i="241"/>
  <c r="K84" i="239"/>
  <c r="I84" i="236"/>
  <c r="K84" i="237"/>
  <c r="L85" i="242"/>
  <c r="L85" i="241"/>
  <c r="J85" i="236"/>
  <c r="J90" i="243"/>
  <c r="H90" i="236"/>
  <c r="M92" i="243"/>
  <c r="M92" i="242"/>
  <c r="M92" i="239"/>
  <c r="M92" i="238"/>
  <c r="K92" i="236"/>
  <c r="M92" i="237"/>
  <c r="M93" i="243"/>
  <c r="M93" i="238"/>
  <c r="K93" i="236"/>
  <c r="G115" i="236"/>
  <c r="M59" i="238"/>
  <c r="L94" i="238"/>
  <c r="L113" i="238"/>
  <c r="H66" i="242"/>
  <c r="I66" i="241"/>
  <c r="H66" i="241"/>
  <c r="I66" i="243"/>
  <c r="K66" i="236"/>
  <c r="H66" i="236"/>
  <c r="I66" i="237"/>
  <c r="I66" i="236"/>
  <c r="L86" i="241"/>
  <c r="L86" i="243"/>
  <c r="L86" i="240"/>
  <c r="L86" i="239"/>
  <c r="J86" i="236"/>
  <c r="L86" i="238"/>
  <c r="J91" i="243"/>
  <c r="J91" i="242"/>
  <c r="J91" i="239"/>
  <c r="J91" i="240"/>
  <c r="J91" i="237"/>
  <c r="H99" i="241"/>
  <c r="I99" i="243"/>
  <c r="H99" i="243"/>
  <c r="I99" i="240"/>
  <c r="I99" i="238"/>
  <c r="H99" i="240"/>
  <c r="I99" i="239"/>
  <c r="I99" i="237"/>
  <c r="H99" i="236"/>
  <c r="J99" i="236"/>
  <c r="K106" i="241"/>
  <c r="K106" i="243"/>
  <c r="I106" i="236"/>
  <c r="K106" i="240"/>
  <c r="K106" i="237"/>
  <c r="I54" i="237"/>
  <c r="K80" i="237"/>
  <c r="L59" i="238"/>
  <c r="H66" i="243"/>
  <c r="K88" i="243"/>
  <c r="J70" i="241"/>
  <c r="J70" i="240"/>
  <c r="J70" i="239"/>
  <c r="H70" i="236"/>
  <c r="J81" i="243"/>
  <c r="J81" i="242"/>
  <c r="H81" i="236"/>
  <c r="J81" i="240"/>
  <c r="J81" i="239"/>
  <c r="J81" i="238"/>
  <c r="J87" i="243"/>
  <c r="J87" i="239"/>
  <c r="J87" i="238"/>
  <c r="J87" i="242"/>
  <c r="J87" i="237"/>
  <c r="H87" i="236"/>
  <c r="K88" i="241"/>
  <c r="K88" i="242"/>
  <c r="I88" i="236"/>
  <c r="H91" i="236"/>
  <c r="J108" i="241"/>
  <c r="J108" i="238"/>
  <c r="J108" i="237"/>
  <c r="H108" i="236"/>
  <c r="L110" i="241"/>
  <c r="L110" i="240"/>
  <c r="L110" i="243"/>
  <c r="L110" i="239"/>
  <c r="L110" i="238"/>
  <c r="J110" i="236"/>
  <c r="L110" i="237"/>
  <c r="L110" i="242"/>
  <c r="L111" i="242"/>
  <c r="L111" i="240"/>
  <c r="J111" i="236"/>
  <c r="L111" i="241"/>
  <c r="M112" i="243"/>
  <c r="M112" i="239"/>
  <c r="M112" i="238"/>
  <c r="M112" i="240"/>
  <c r="K112" i="236"/>
  <c r="M112" i="237"/>
  <c r="H114" i="242"/>
  <c r="H114" i="240"/>
  <c r="I114" i="238"/>
  <c r="G114" i="236"/>
  <c r="K114" i="236"/>
  <c r="J114" i="236"/>
  <c r="I14" i="237"/>
  <c r="I42" i="237"/>
  <c r="K88" i="237"/>
  <c r="I66" i="238"/>
  <c r="K106" i="238"/>
  <c r="H79" i="241"/>
  <c r="I79" i="239"/>
  <c r="I79" i="242"/>
  <c r="I79" i="243"/>
  <c r="H79" i="242"/>
  <c r="I79" i="236"/>
  <c r="I79" i="238"/>
  <c r="I79" i="237"/>
  <c r="G79" i="236"/>
  <c r="H79" i="240"/>
  <c r="K81" i="240"/>
  <c r="K81" i="242"/>
  <c r="K81" i="241"/>
  <c r="I81" i="236"/>
  <c r="G99" i="236"/>
  <c r="H66" i="237"/>
  <c r="L113" i="239"/>
  <c r="J61" i="243"/>
  <c r="H61" i="236"/>
  <c r="J61" i="238"/>
  <c r="J61" i="240"/>
  <c r="J61" i="237"/>
  <c r="J61" i="242"/>
  <c r="J61" i="239"/>
  <c r="J66" i="236"/>
  <c r="J69" i="243"/>
  <c r="J69" i="242"/>
  <c r="J69" i="239"/>
  <c r="H69" i="236"/>
  <c r="J69" i="238"/>
  <c r="J69" i="240"/>
  <c r="J95" i="243"/>
  <c r="J95" i="238"/>
  <c r="J95" i="242"/>
  <c r="J95" i="239"/>
  <c r="H95" i="236"/>
  <c r="J95" i="237"/>
  <c r="L96" i="241"/>
  <c r="J96" i="236"/>
  <c r="L96" i="240"/>
  <c r="L96" i="243"/>
  <c r="I99" i="236"/>
  <c r="L86" i="237"/>
  <c r="M87" i="237"/>
  <c r="H99" i="237"/>
  <c r="H65" i="238"/>
  <c r="L85" i="238"/>
  <c r="H99" i="239"/>
  <c r="K60" i="241"/>
  <c r="I60" i="236"/>
  <c r="K70" i="241"/>
  <c r="K70" i="240"/>
  <c r="K70" i="237"/>
  <c r="K70" i="239"/>
  <c r="K70" i="238"/>
  <c r="I70" i="236"/>
  <c r="M76" i="239"/>
  <c r="M76" i="242"/>
  <c r="M76" i="237"/>
  <c r="K76" i="236"/>
  <c r="M76" i="243"/>
  <c r="J82" i="241"/>
  <c r="J82" i="239"/>
  <c r="K86" i="241"/>
  <c r="K86" i="243"/>
  <c r="K86" i="240"/>
  <c r="K86" i="239"/>
  <c r="L88" i="243"/>
  <c r="L88" i="241"/>
  <c r="J88" i="236"/>
  <c r="L88" i="240"/>
  <c r="L88" i="242"/>
  <c r="K89" i="240"/>
  <c r="K89" i="242"/>
  <c r="K90" i="241"/>
  <c r="K90" i="243"/>
  <c r="K90" i="242"/>
  <c r="I90" i="236"/>
  <c r="K90" i="239"/>
  <c r="K94" i="243"/>
  <c r="K94" i="240"/>
  <c r="K94" i="242"/>
  <c r="K94" i="241"/>
  <c r="I94" i="236"/>
  <c r="K94" i="238"/>
  <c r="H106" i="242"/>
  <c r="I106" i="241"/>
  <c r="H106" i="241"/>
  <c r="G106" i="236"/>
  <c r="J107" i="243"/>
  <c r="J107" i="242"/>
  <c r="J107" i="240"/>
  <c r="J107" i="238"/>
  <c r="J107" i="239"/>
  <c r="H107" i="236"/>
  <c r="K112" i="241"/>
  <c r="K112" i="242"/>
  <c r="K112" i="239"/>
  <c r="I112" i="236"/>
  <c r="K112" i="238"/>
  <c r="M61" i="237"/>
  <c r="L62" i="237"/>
  <c r="J89" i="237"/>
  <c r="K89" i="238"/>
  <c r="L100" i="239"/>
  <c r="I106" i="239"/>
  <c r="L59" i="240"/>
  <c r="H106" i="240"/>
  <c r="M93" i="241"/>
  <c r="I38" i="240"/>
  <c r="M87" i="241"/>
  <c r="M71" i="243"/>
  <c r="D14" i="248"/>
  <c r="D12" i="248"/>
  <c r="M16" i="240"/>
  <c r="M16" i="242"/>
  <c r="M48" i="240"/>
  <c r="M48" i="242"/>
  <c r="K64" i="241"/>
  <c r="K64" i="237"/>
  <c r="K64" i="242"/>
  <c r="J65" i="243"/>
  <c r="H65" i="236"/>
  <c r="J65" i="242"/>
  <c r="J65" i="239"/>
  <c r="J68" i="237"/>
  <c r="H68" i="236"/>
  <c r="K75" i="236"/>
  <c r="J79" i="243"/>
  <c r="J79" i="242"/>
  <c r="J79" i="238"/>
  <c r="H79" i="236"/>
  <c r="L80" i="240"/>
  <c r="L80" i="243"/>
  <c r="L80" i="241"/>
  <c r="J80" i="236"/>
  <c r="L80" i="237"/>
  <c r="L83" i="242"/>
  <c r="L83" i="240"/>
  <c r="J83" i="236"/>
  <c r="L84" i="241"/>
  <c r="L84" i="238"/>
  <c r="J84" i="236"/>
  <c r="L84" i="242"/>
  <c r="L84" i="243"/>
  <c r="K98" i="241"/>
  <c r="K98" i="243"/>
  <c r="K98" i="240"/>
  <c r="K105" i="240"/>
  <c r="K105" i="242"/>
  <c r="K105" i="241"/>
  <c r="I105" i="236"/>
  <c r="L106" i="241"/>
  <c r="L106" i="243"/>
  <c r="L106" i="239"/>
  <c r="L106" i="240"/>
  <c r="M109" i="241"/>
  <c r="M109" i="243"/>
  <c r="M109" i="239"/>
  <c r="M109" i="238"/>
  <c r="M12" i="237"/>
  <c r="M16" i="237"/>
  <c r="I34" i="237"/>
  <c r="M48" i="237"/>
  <c r="M52" i="237"/>
  <c r="K60" i="238"/>
  <c r="K68" i="238"/>
  <c r="I74" i="238"/>
  <c r="K86" i="238"/>
  <c r="M87" i="238"/>
  <c r="K105" i="238"/>
  <c r="L106" i="238"/>
  <c r="I58" i="239"/>
  <c r="L62" i="240"/>
  <c r="H62" i="242"/>
  <c r="I62" i="243"/>
  <c r="K62" i="236"/>
  <c r="I62" i="240"/>
  <c r="H62" i="236"/>
  <c r="G62" i="236"/>
  <c r="K68" i="239"/>
  <c r="I68" i="236"/>
  <c r="K68" i="241"/>
  <c r="M69" i="243"/>
  <c r="M69" i="239"/>
  <c r="K69" i="236"/>
  <c r="M69" i="241"/>
  <c r="H71" i="241"/>
  <c r="I71" i="237"/>
  <c r="H71" i="240"/>
  <c r="I71" i="243"/>
  <c r="H71" i="238"/>
  <c r="I71" i="236"/>
  <c r="G71" i="236"/>
  <c r="H71" i="243"/>
  <c r="H71" i="239"/>
  <c r="H74" i="242"/>
  <c r="H74" i="241"/>
  <c r="I74" i="243"/>
  <c r="J74" i="236"/>
  <c r="H75" i="243"/>
  <c r="I75" i="243"/>
  <c r="H75" i="241"/>
  <c r="I75" i="239"/>
  <c r="G75" i="236"/>
  <c r="H75" i="239"/>
  <c r="H75" i="242"/>
  <c r="I75" i="238"/>
  <c r="I75" i="236"/>
  <c r="M83" i="239"/>
  <c r="K83" i="236"/>
  <c r="M83" i="238"/>
  <c r="I86" i="236"/>
  <c r="I89" i="236"/>
  <c r="J96" i="241"/>
  <c r="J96" i="239"/>
  <c r="H96" i="236"/>
  <c r="K97" i="240"/>
  <c r="K97" i="242"/>
  <c r="I97" i="236"/>
  <c r="L100" i="241"/>
  <c r="L100" i="243"/>
  <c r="J100" i="236"/>
  <c r="L100" i="238"/>
  <c r="L100" i="242"/>
  <c r="L101" i="242"/>
  <c r="L101" i="240"/>
  <c r="L101" i="241"/>
  <c r="L101" i="237"/>
  <c r="L102" i="241"/>
  <c r="L102" i="243"/>
  <c r="L102" i="239"/>
  <c r="L102" i="238"/>
  <c r="L104" i="241"/>
  <c r="L104" i="243"/>
  <c r="J104" i="236"/>
  <c r="L104" i="242"/>
  <c r="L104" i="240"/>
  <c r="H113" i="241"/>
  <c r="I113" i="243"/>
  <c r="I113" i="239"/>
  <c r="I113" i="238"/>
  <c r="H113" i="239"/>
  <c r="H113" i="243"/>
  <c r="I113" i="240"/>
  <c r="H113" i="240"/>
  <c r="I113" i="237"/>
  <c r="H113" i="238"/>
  <c r="H113" i="237"/>
  <c r="G113" i="236"/>
  <c r="K114" i="240"/>
  <c r="K114" i="242"/>
  <c r="K114" i="243"/>
  <c r="K114" i="241"/>
  <c r="K86" i="237"/>
  <c r="J96" i="237"/>
  <c r="K112" i="237"/>
  <c r="I114" i="237"/>
  <c r="L80" i="238"/>
  <c r="L104" i="238"/>
  <c r="I113" i="242"/>
  <c r="J68" i="243"/>
  <c r="K70" i="243"/>
  <c r="L63" i="242"/>
  <c r="L63" i="240"/>
  <c r="L63" i="241"/>
  <c r="L67" i="242"/>
  <c r="J67" i="236"/>
  <c r="J71" i="243"/>
  <c r="J71" i="242"/>
  <c r="J71" i="239"/>
  <c r="J71" i="238"/>
  <c r="H71" i="236"/>
  <c r="K72" i="242"/>
  <c r="K72" i="241"/>
  <c r="J73" i="243"/>
  <c r="H73" i="236"/>
  <c r="J73" i="240"/>
  <c r="J73" i="239"/>
  <c r="J73" i="242"/>
  <c r="J73" i="238"/>
  <c r="K78" i="241"/>
  <c r="K78" i="239"/>
  <c r="K78" i="242"/>
  <c r="I78" i="236"/>
  <c r="K78" i="238"/>
  <c r="L79" i="242"/>
  <c r="L79" i="241"/>
  <c r="J79" i="236"/>
  <c r="H82" i="236"/>
  <c r="H91" i="241"/>
  <c r="I91" i="243"/>
  <c r="H91" i="243"/>
  <c r="H91" i="242"/>
  <c r="G91" i="236"/>
  <c r="I91" i="239"/>
  <c r="H91" i="239"/>
  <c r="J91" i="236"/>
  <c r="L97" i="242"/>
  <c r="L97" i="237"/>
  <c r="M99" i="239"/>
  <c r="M99" i="237"/>
  <c r="K99" i="236"/>
  <c r="M99" i="241"/>
  <c r="M99" i="238"/>
  <c r="M100" i="243"/>
  <c r="M100" i="238"/>
  <c r="M100" i="240"/>
  <c r="M100" i="242"/>
  <c r="M101" i="243"/>
  <c r="M101" i="239"/>
  <c r="M104" i="243"/>
  <c r="M104" i="238"/>
  <c r="M104" i="239"/>
  <c r="M104" i="237"/>
  <c r="J106" i="236"/>
  <c r="J113" i="243"/>
  <c r="J113" i="239"/>
  <c r="J113" i="238"/>
  <c r="H113" i="236"/>
  <c r="J113" i="242"/>
  <c r="J113" i="237"/>
  <c r="M28" i="237"/>
  <c r="M40" i="237"/>
  <c r="H71" i="237"/>
  <c r="K78" i="237"/>
  <c r="J82" i="237"/>
  <c r="L88" i="237"/>
  <c r="M95" i="237"/>
  <c r="L100" i="237"/>
  <c r="L104" i="237"/>
  <c r="L106" i="237"/>
  <c r="I71" i="238"/>
  <c r="L79" i="238"/>
  <c r="I71" i="239"/>
  <c r="K72" i="239"/>
  <c r="J79" i="239"/>
  <c r="I79" i="241"/>
  <c r="L59" i="243"/>
  <c r="I17" i="241"/>
  <c r="I17" i="240"/>
  <c r="I25" i="241"/>
  <c r="I25" i="237"/>
  <c r="I45" i="241"/>
  <c r="I45" i="240"/>
  <c r="I49" i="241"/>
  <c r="I49" i="240"/>
  <c r="M60" i="243"/>
  <c r="M60" i="239"/>
  <c r="M60" i="240"/>
  <c r="K62" i="243"/>
  <c r="K62" i="241"/>
  <c r="K62" i="239"/>
  <c r="J63" i="243"/>
  <c r="J63" i="238"/>
  <c r="J63" i="242"/>
  <c r="J63" i="240"/>
  <c r="M67" i="240"/>
  <c r="M67" i="239"/>
  <c r="M67" i="237"/>
  <c r="K67" i="236"/>
  <c r="L68" i="243"/>
  <c r="J68" i="236"/>
  <c r="L68" i="241"/>
  <c r="L69" i="242"/>
  <c r="L69" i="240"/>
  <c r="L70" i="241"/>
  <c r="L70" i="243"/>
  <c r="L78" i="241"/>
  <c r="L78" i="240"/>
  <c r="L78" i="237"/>
  <c r="H81" i="241"/>
  <c r="I81" i="243"/>
  <c r="H81" i="243"/>
  <c r="I81" i="240"/>
  <c r="I81" i="239"/>
  <c r="K81" i="236"/>
  <c r="M84" i="237"/>
  <c r="M84" i="243"/>
  <c r="M84" i="239"/>
  <c r="M85" i="241"/>
  <c r="M85" i="243"/>
  <c r="H90" i="242"/>
  <c r="H90" i="241"/>
  <c r="K90" i="236"/>
  <c r="L95" i="242"/>
  <c r="L95" i="240"/>
  <c r="J97" i="243"/>
  <c r="J97" i="242"/>
  <c r="H97" i="236"/>
  <c r="J97" i="240"/>
  <c r="J97" i="238"/>
  <c r="H98" i="242"/>
  <c r="I98" i="238"/>
  <c r="J98" i="236"/>
  <c r="M103" i="239"/>
  <c r="M103" i="241"/>
  <c r="J105" i="243"/>
  <c r="J105" i="242"/>
  <c r="J105" i="239"/>
  <c r="H105" i="236"/>
  <c r="J105" i="238"/>
  <c r="H107" i="241"/>
  <c r="H107" i="242"/>
  <c r="H107" i="243"/>
  <c r="G107" i="236"/>
  <c r="I107" i="238"/>
  <c r="K107" i="236"/>
  <c r="L112" i="241"/>
  <c r="J112" i="236"/>
  <c r="L112" i="240"/>
  <c r="K113" i="240"/>
  <c r="K113" i="242"/>
  <c r="J114" i="237"/>
  <c r="J114" i="243"/>
  <c r="J114" i="241"/>
  <c r="J114" i="239"/>
  <c r="I13" i="237"/>
  <c r="M20" i="237"/>
  <c r="I49" i="237"/>
  <c r="M54" i="237"/>
  <c r="M60" i="237"/>
  <c r="J64" i="237"/>
  <c r="L69" i="237"/>
  <c r="J75" i="237"/>
  <c r="L96" i="237"/>
  <c r="K97" i="237"/>
  <c r="H106" i="237"/>
  <c r="I107" i="237"/>
  <c r="K113" i="237"/>
  <c r="K114" i="237"/>
  <c r="L115" i="237"/>
  <c r="I62" i="238"/>
  <c r="L67" i="238"/>
  <c r="K74" i="238"/>
  <c r="M79" i="238"/>
  <c r="J80" i="238"/>
  <c r="H82" i="238"/>
  <c r="H83" i="238"/>
  <c r="I86" i="238"/>
  <c r="L88" i="238"/>
  <c r="M89" i="238"/>
  <c r="H91" i="238"/>
  <c r="J92" i="238"/>
  <c r="H94" i="238"/>
  <c r="M95" i="238"/>
  <c r="J98" i="238"/>
  <c r="K108" i="238"/>
  <c r="J63" i="239"/>
  <c r="I67" i="239"/>
  <c r="L70" i="239"/>
  <c r="J90" i="239"/>
  <c r="I98" i="239"/>
  <c r="L112" i="239"/>
  <c r="K113" i="239"/>
  <c r="J101" i="240"/>
  <c r="H107" i="240"/>
  <c r="M24" i="241"/>
  <c r="I27" i="241"/>
  <c r="M42" i="241"/>
  <c r="M40" i="242"/>
  <c r="M56" i="242"/>
  <c r="M84" i="242"/>
  <c r="M31" i="243"/>
  <c r="M38" i="243"/>
  <c r="K69" i="243"/>
  <c r="H78" i="243"/>
  <c r="M18" i="242"/>
  <c r="M18" i="240"/>
  <c r="M26" i="242"/>
  <c r="M26" i="240"/>
  <c r="M26" i="243"/>
  <c r="M42" i="240"/>
  <c r="M42" i="243"/>
  <c r="M42" i="242"/>
  <c r="M46" i="243"/>
  <c r="M46" i="240"/>
  <c r="M50" i="242"/>
  <c r="M50" i="240"/>
  <c r="M54" i="240"/>
  <c r="M54" i="242"/>
  <c r="J58" i="240"/>
  <c r="J58" i="239"/>
  <c r="H59" i="242"/>
  <c r="I59" i="239"/>
  <c r="H59" i="241"/>
  <c r="H59" i="239"/>
  <c r="G59" i="236"/>
  <c r="I59" i="243"/>
  <c r="H59" i="243"/>
  <c r="M63" i="240"/>
  <c r="M63" i="241"/>
  <c r="L64" i="241"/>
  <c r="L64" i="243"/>
  <c r="J64" i="236"/>
  <c r="J66" i="243"/>
  <c r="J66" i="240"/>
  <c r="J66" i="239"/>
  <c r="J69" i="236"/>
  <c r="L72" i="242"/>
  <c r="L72" i="241"/>
  <c r="L72" i="240"/>
  <c r="J72" i="236"/>
  <c r="L72" i="243"/>
  <c r="K73" i="240"/>
  <c r="K73" i="242"/>
  <c r="K74" i="243"/>
  <c r="K74" i="241"/>
  <c r="K74" i="240"/>
  <c r="I74" i="236"/>
  <c r="K74" i="242"/>
  <c r="K74" i="239"/>
  <c r="J75" i="243"/>
  <c r="J75" i="242"/>
  <c r="J75" i="239"/>
  <c r="M80" i="243"/>
  <c r="M80" i="240"/>
  <c r="M80" i="238"/>
  <c r="L81" i="242"/>
  <c r="L81" i="241"/>
  <c r="K82" i="241"/>
  <c r="K82" i="243"/>
  <c r="H83" i="242"/>
  <c r="H83" i="241"/>
  <c r="H83" i="243"/>
  <c r="H83" i="240"/>
  <c r="K84" i="236"/>
  <c r="K85" i="236"/>
  <c r="M88" i="238"/>
  <c r="M88" i="243"/>
  <c r="M88" i="240"/>
  <c r="M88" i="237"/>
  <c r="L90" i="241"/>
  <c r="L90" i="243"/>
  <c r="I93" i="243"/>
  <c r="I93" i="242"/>
  <c r="H93" i="242"/>
  <c r="I93" i="239"/>
  <c r="I93" i="238"/>
  <c r="H93" i="243"/>
  <c r="H93" i="241"/>
  <c r="H101" i="241"/>
  <c r="I101" i="243"/>
  <c r="H101" i="243"/>
  <c r="H101" i="239"/>
  <c r="I101" i="238"/>
  <c r="I101" i="242"/>
  <c r="H101" i="242"/>
  <c r="I101" i="240"/>
  <c r="I101" i="239"/>
  <c r="H102" i="242"/>
  <c r="G102" i="236"/>
  <c r="H102" i="241"/>
  <c r="K102" i="236"/>
  <c r="M105" i="243"/>
  <c r="K105" i="236"/>
  <c r="M105" i="239"/>
  <c r="L107" i="242"/>
  <c r="L107" i="240"/>
  <c r="J109" i="243"/>
  <c r="J109" i="242"/>
  <c r="J109" i="239"/>
  <c r="J109" i="238"/>
  <c r="H109" i="236"/>
  <c r="H110" i="242"/>
  <c r="H110" i="241"/>
  <c r="K110" i="236"/>
  <c r="I11" i="237"/>
  <c r="M18" i="237"/>
  <c r="I29" i="237"/>
  <c r="I37" i="237"/>
  <c r="I45" i="237"/>
  <c r="M59" i="237"/>
  <c r="K62" i="237"/>
  <c r="K65" i="237"/>
  <c r="L74" i="237"/>
  <c r="L79" i="237"/>
  <c r="L81" i="237"/>
  <c r="H83" i="237"/>
  <c r="I86" i="237"/>
  <c r="K89" i="237"/>
  <c r="L93" i="237"/>
  <c r="H101" i="237"/>
  <c r="H102" i="237"/>
  <c r="H58" i="238"/>
  <c r="H59" i="238"/>
  <c r="L61" i="238"/>
  <c r="L72" i="238"/>
  <c r="J90" i="238"/>
  <c r="M105" i="238"/>
  <c r="M107" i="238"/>
  <c r="J114" i="238"/>
  <c r="J68" i="239"/>
  <c r="H79" i="239"/>
  <c r="H97" i="239"/>
  <c r="H115" i="239"/>
  <c r="I57" i="240"/>
  <c r="J65" i="240"/>
  <c r="H74" i="240"/>
  <c r="I75" i="240"/>
  <c r="M92" i="240"/>
  <c r="M63" i="242"/>
  <c r="M88" i="242"/>
  <c r="K96" i="242"/>
  <c r="I99" i="242"/>
  <c r="M27" i="243"/>
  <c r="I98" i="243"/>
  <c r="I107" i="243"/>
  <c r="L112" i="243"/>
  <c r="I15" i="241"/>
  <c r="I15" i="240"/>
  <c r="I35" i="241"/>
  <c r="I35" i="240"/>
  <c r="I51" i="241"/>
  <c r="I51" i="240"/>
  <c r="K58" i="241"/>
  <c r="K58" i="243"/>
  <c r="K58" i="239"/>
  <c r="I58" i="236"/>
  <c r="J59" i="243"/>
  <c r="J59" i="242"/>
  <c r="J59" i="239"/>
  <c r="K60" i="236"/>
  <c r="J61" i="236"/>
  <c r="K66" i="241"/>
  <c r="K66" i="242"/>
  <c r="K66" i="238"/>
  <c r="I67" i="243"/>
  <c r="H67" i="243"/>
  <c r="I67" i="242"/>
  <c r="H67" i="241"/>
  <c r="I67" i="240"/>
  <c r="H67" i="242"/>
  <c r="H67" i="239"/>
  <c r="I67" i="237"/>
  <c r="I67" i="238"/>
  <c r="J70" i="236"/>
  <c r="M72" i="238"/>
  <c r="M72" i="243"/>
  <c r="M72" i="242"/>
  <c r="M72" i="239"/>
  <c r="L73" i="242"/>
  <c r="L73" i="241"/>
  <c r="L74" i="243"/>
  <c r="L74" i="240"/>
  <c r="L74" i="242"/>
  <c r="L74" i="239"/>
  <c r="H77" i="241"/>
  <c r="H77" i="243"/>
  <c r="I77" i="243"/>
  <c r="I77" i="242"/>
  <c r="I77" i="239"/>
  <c r="H77" i="242"/>
  <c r="K77" i="236"/>
  <c r="H85" i="241"/>
  <c r="I85" i="243"/>
  <c r="H85" i="242"/>
  <c r="I85" i="240"/>
  <c r="I85" i="239"/>
  <c r="H85" i="239"/>
  <c r="H86" i="242"/>
  <c r="I86" i="243"/>
  <c r="G86" i="236"/>
  <c r="I86" i="241"/>
  <c r="K86" i="236"/>
  <c r="M89" i="243"/>
  <c r="M89" i="239"/>
  <c r="K89" i="236"/>
  <c r="L91" i="242"/>
  <c r="L91" i="240"/>
  <c r="L91" i="241"/>
  <c r="K92" i="239"/>
  <c r="K92" i="241"/>
  <c r="J93" i="243"/>
  <c r="J93" i="242"/>
  <c r="J93" i="240"/>
  <c r="H93" i="236"/>
  <c r="H94" i="242"/>
  <c r="I94" i="243"/>
  <c r="H94" i="240"/>
  <c r="K94" i="236"/>
  <c r="I94" i="241"/>
  <c r="J95" i="236"/>
  <c r="J101" i="243"/>
  <c r="J101" i="242"/>
  <c r="J101" i="239"/>
  <c r="H101" i="236"/>
  <c r="J102" i="241"/>
  <c r="J102" i="240"/>
  <c r="H103" i="241"/>
  <c r="H103" i="243"/>
  <c r="I103" i="237"/>
  <c r="I103" i="243"/>
  <c r="I103" i="242"/>
  <c r="I103" i="238"/>
  <c r="J103" i="236"/>
  <c r="H111" i="241"/>
  <c r="I111" i="239"/>
  <c r="I111" i="240"/>
  <c r="H111" i="240"/>
  <c r="H111" i="243"/>
  <c r="I111" i="242"/>
  <c r="I111" i="236"/>
  <c r="I111" i="243"/>
  <c r="I111" i="238"/>
  <c r="K111" i="236"/>
  <c r="I113" i="236"/>
  <c r="L115" i="242"/>
  <c r="L115" i="240"/>
  <c r="L115" i="241"/>
  <c r="I9" i="237"/>
  <c r="M32" i="237"/>
  <c r="M34" i="237"/>
  <c r="I58" i="237"/>
  <c r="L72" i="237"/>
  <c r="H77" i="237"/>
  <c r="I83" i="237"/>
  <c r="L84" i="237"/>
  <c r="H91" i="237"/>
  <c r="M93" i="237"/>
  <c r="I102" i="237"/>
  <c r="H103" i="237"/>
  <c r="L105" i="237"/>
  <c r="H115" i="237"/>
  <c r="I58" i="238"/>
  <c r="I59" i="238"/>
  <c r="H67" i="238"/>
  <c r="M71" i="238"/>
  <c r="L74" i="238"/>
  <c r="K90" i="238"/>
  <c r="J96" i="238"/>
  <c r="L97" i="238"/>
  <c r="J100" i="238"/>
  <c r="H107" i="238"/>
  <c r="H110" i="238"/>
  <c r="I66" i="239"/>
  <c r="J80" i="239"/>
  <c r="H94" i="239"/>
  <c r="J98" i="239"/>
  <c r="K104" i="239"/>
  <c r="L105" i="239"/>
  <c r="J106" i="239"/>
  <c r="I107" i="239"/>
  <c r="I25" i="240"/>
  <c r="I29" i="240"/>
  <c r="I43" i="240"/>
  <c r="I59" i="240"/>
  <c r="K65" i="240"/>
  <c r="L68" i="240"/>
  <c r="L100" i="240"/>
  <c r="J113" i="240"/>
  <c r="M34" i="242"/>
  <c r="M38" i="242"/>
  <c r="L68" i="242"/>
  <c r="I114" i="242"/>
  <c r="M34" i="243"/>
  <c r="M111" i="243"/>
  <c r="M15" i="243"/>
  <c r="M15" i="241"/>
  <c r="M19" i="243"/>
  <c r="M19" i="241"/>
  <c r="M19" i="240"/>
  <c r="M35" i="243"/>
  <c r="M35" i="241"/>
  <c r="M43" i="240"/>
  <c r="M43" i="243"/>
  <c r="M51" i="243"/>
  <c r="M51" i="241"/>
  <c r="M51" i="240"/>
  <c r="L58" i="241"/>
  <c r="L58" i="242"/>
  <c r="L58" i="243"/>
  <c r="J60" i="241"/>
  <c r="J60" i="240"/>
  <c r="H61" i="241"/>
  <c r="I61" i="243"/>
  <c r="I61" i="240"/>
  <c r="I61" i="239"/>
  <c r="H61" i="243"/>
  <c r="I62" i="236"/>
  <c r="H63" i="236"/>
  <c r="I69" i="243"/>
  <c r="H69" i="242"/>
  <c r="H69" i="243"/>
  <c r="I69" i="242"/>
  <c r="H69" i="241"/>
  <c r="H70" i="242"/>
  <c r="G70" i="236"/>
  <c r="K70" i="236"/>
  <c r="M73" i="243"/>
  <c r="K73" i="236"/>
  <c r="M73" i="238"/>
  <c r="M73" i="239"/>
  <c r="L75" i="242"/>
  <c r="L75" i="240"/>
  <c r="L75" i="241"/>
  <c r="J77" i="243"/>
  <c r="H77" i="236"/>
  <c r="J77" i="239"/>
  <c r="J77" i="242"/>
  <c r="H78" i="242"/>
  <c r="I78" i="241"/>
  <c r="K78" i="236"/>
  <c r="J78" i="236"/>
  <c r="H80" i="236"/>
  <c r="G81" i="236"/>
  <c r="J85" i="243"/>
  <c r="J85" i="242"/>
  <c r="J85" i="239"/>
  <c r="H85" i="236"/>
  <c r="J86" i="240"/>
  <c r="J86" i="241"/>
  <c r="H87" i="241"/>
  <c r="I87" i="243"/>
  <c r="I87" i="237"/>
  <c r="H87" i="243"/>
  <c r="H87" i="240"/>
  <c r="J87" i="236"/>
  <c r="G90" i="236"/>
  <c r="H95" i="240"/>
  <c r="I95" i="239"/>
  <c r="H95" i="241"/>
  <c r="H95" i="243"/>
  <c r="I95" i="242"/>
  <c r="I95" i="236"/>
  <c r="I95" i="238"/>
  <c r="I96" i="236"/>
  <c r="G98" i="236"/>
  <c r="L99" i="242"/>
  <c r="L99" i="241"/>
  <c r="L99" i="240"/>
  <c r="K100" i="242"/>
  <c r="K100" i="239"/>
  <c r="K100" i="241"/>
  <c r="I100" i="236"/>
  <c r="K100" i="238"/>
  <c r="K101" i="242"/>
  <c r="K101" i="240"/>
  <c r="I101" i="236"/>
  <c r="K101" i="241"/>
  <c r="K102" i="243"/>
  <c r="K102" i="241"/>
  <c r="K103" i="236"/>
  <c r="I104" i="236"/>
  <c r="H106" i="236"/>
  <c r="M108" i="243"/>
  <c r="M108" i="242"/>
  <c r="M108" i="239"/>
  <c r="M108" i="238"/>
  <c r="L109" i="242"/>
  <c r="L109" i="241"/>
  <c r="K110" i="242"/>
  <c r="K110" i="240"/>
  <c r="K110" i="243"/>
  <c r="K110" i="241"/>
  <c r="J111" i="243"/>
  <c r="J111" i="238"/>
  <c r="J111" i="239"/>
  <c r="H114" i="236"/>
  <c r="K115" i="236"/>
  <c r="M19" i="237"/>
  <c r="M22" i="237"/>
  <c r="I30" i="237"/>
  <c r="M50" i="237"/>
  <c r="H63" i="237"/>
  <c r="K66" i="237"/>
  <c r="J71" i="237"/>
  <c r="M72" i="237"/>
  <c r="L75" i="237"/>
  <c r="K85" i="237"/>
  <c r="L90" i="237"/>
  <c r="I93" i="237"/>
  <c r="H97" i="237"/>
  <c r="I98" i="237"/>
  <c r="K102" i="237"/>
  <c r="M103" i="237"/>
  <c r="K108" i="237"/>
  <c r="J59" i="238"/>
  <c r="H61" i="238"/>
  <c r="K62" i="238"/>
  <c r="M63" i="238"/>
  <c r="L65" i="238"/>
  <c r="H70" i="238"/>
  <c r="L70" i="238"/>
  <c r="I77" i="238"/>
  <c r="K80" i="238"/>
  <c r="L81" i="238"/>
  <c r="L90" i="238"/>
  <c r="K96" i="238"/>
  <c r="H99" i="238"/>
  <c r="H101" i="238"/>
  <c r="I102" i="238"/>
  <c r="K65" i="239"/>
  <c r="K73" i="239"/>
  <c r="L75" i="239"/>
  <c r="H77" i="239"/>
  <c r="K80" i="239"/>
  <c r="K81" i="239"/>
  <c r="H87" i="239"/>
  <c r="L90" i="239"/>
  <c r="I94" i="239"/>
  <c r="L104" i="239"/>
  <c r="H111" i="239"/>
  <c r="I19" i="240"/>
  <c r="M22" i="240"/>
  <c r="I54" i="240"/>
  <c r="J74" i="240"/>
  <c r="L90" i="240"/>
  <c r="I93" i="240"/>
  <c r="K108" i="240"/>
  <c r="H110" i="240"/>
  <c r="L74" i="241"/>
  <c r="I9" i="242"/>
  <c r="I61" i="242"/>
  <c r="K62" i="242"/>
  <c r="H111" i="242"/>
  <c r="H113" i="242"/>
  <c r="J86" i="243"/>
  <c r="K89" i="243"/>
  <c r="L95" i="238"/>
  <c r="H102" i="238"/>
  <c r="L105" i="238"/>
  <c r="I110" i="238"/>
  <c r="J60" i="239"/>
  <c r="H62" i="239"/>
  <c r="M71" i="239"/>
  <c r="I82" i="239"/>
  <c r="I86" i="239"/>
  <c r="H93" i="239"/>
  <c r="I11" i="240"/>
  <c r="I23" i="240"/>
  <c r="J59" i="240"/>
  <c r="L65" i="240"/>
  <c r="L70" i="240"/>
  <c r="I74" i="240"/>
  <c r="I86" i="240"/>
  <c r="K90" i="240"/>
  <c r="M91" i="240"/>
  <c r="H93" i="240"/>
  <c r="J95" i="240"/>
  <c r="L102" i="240"/>
  <c r="M107" i="240"/>
  <c r="M108" i="240"/>
  <c r="M18" i="241"/>
  <c r="M45" i="241"/>
  <c r="M52" i="241"/>
  <c r="I69" i="241"/>
  <c r="M76" i="241"/>
  <c r="M81" i="241"/>
  <c r="M11" i="242"/>
  <c r="M52" i="242"/>
  <c r="H61" i="242"/>
  <c r="H87" i="242"/>
  <c r="H99" i="242"/>
  <c r="I107" i="242"/>
  <c r="K108" i="242"/>
  <c r="M12" i="243"/>
  <c r="M47" i="243"/>
  <c r="K68" i="243"/>
  <c r="I78" i="243"/>
  <c r="J88" i="243"/>
  <c r="K93" i="243"/>
  <c r="K100" i="243"/>
  <c r="K104" i="243"/>
  <c r="L91" i="238"/>
  <c r="L99" i="238"/>
  <c r="H106" i="238"/>
  <c r="L109" i="238"/>
  <c r="H114" i="238"/>
  <c r="L59" i="239"/>
  <c r="L67" i="239"/>
  <c r="M75" i="239"/>
  <c r="L80" i="239"/>
  <c r="K88" i="239"/>
  <c r="K89" i="239"/>
  <c r="J92" i="239"/>
  <c r="I110" i="239"/>
  <c r="I114" i="239"/>
  <c r="I9" i="240"/>
  <c r="I18" i="240"/>
  <c r="I46" i="240"/>
  <c r="K58" i="240"/>
  <c r="H66" i="240"/>
  <c r="H67" i="240"/>
  <c r="H69" i="240"/>
  <c r="K76" i="240"/>
  <c r="L89" i="240"/>
  <c r="M99" i="240"/>
  <c r="J109" i="240"/>
  <c r="H115" i="240"/>
  <c r="M9" i="241"/>
  <c r="M26" i="241"/>
  <c r="M32" i="241"/>
  <c r="I54" i="241"/>
  <c r="M61" i="241"/>
  <c r="M95" i="241"/>
  <c r="I97" i="241"/>
  <c r="M101" i="241"/>
  <c r="M105" i="241"/>
  <c r="H114" i="241"/>
  <c r="I115" i="241"/>
  <c r="M46" i="242"/>
  <c r="I86" i="242"/>
  <c r="L90" i="242"/>
  <c r="M91" i="242"/>
  <c r="I98" i="242"/>
  <c r="J106" i="242"/>
  <c r="M22" i="243"/>
  <c r="J64" i="243"/>
  <c r="L99" i="243"/>
  <c r="J102" i="243"/>
  <c r="J106" i="243"/>
  <c r="K101" i="237"/>
  <c r="J105" i="237"/>
  <c r="J106" i="237"/>
  <c r="M109" i="237"/>
  <c r="J112" i="237"/>
  <c r="K64" i="238"/>
  <c r="H66" i="238"/>
  <c r="K69" i="238"/>
  <c r="J70" i="238"/>
  <c r="L75" i="238"/>
  <c r="K76" i="238"/>
  <c r="L83" i="238"/>
  <c r="K84" i="238"/>
  <c r="J86" i="238"/>
  <c r="K92" i="238"/>
  <c r="K101" i="238"/>
  <c r="I106" i="238"/>
  <c r="H115" i="238"/>
  <c r="M59" i="239"/>
  <c r="J64" i="239"/>
  <c r="H74" i="239"/>
  <c r="M79" i="239"/>
  <c r="L88" i="239"/>
  <c r="L95" i="239"/>
  <c r="K96" i="239"/>
  <c r="K97" i="239"/>
  <c r="J100" i="239"/>
  <c r="K102" i="239"/>
  <c r="K106" i="239"/>
  <c r="I31" i="240"/>
  <c r="L58" i="240"/>
  <c r="H65" i="240"/>
  <c r="K72" i="240"/>
  <c r="M75" i="240"/>
  <c r="L79" i="240"/>
  <c r="I82" i="240"/>
  <c r="M89" i="240"/>
  <c r="J92" i="240"/>
  <c r="L93" i="240"/>
  <c r="H102" i="240"/>
  <c r="J104" i="240"/>
  <c r="I115" i="240"/>
  <c r="M29" i="241"/>
  <c r="M50" i="241"/>
  <c r="H62" i="241"/>
  <c r="I63" i="241"/>
  <c r="I75" i="241"/>
  <c r="J97" i="241"/>
  <c r="L103" i="241"/>
  <c r="I107" i="241"/>
  <c r="I114" i="241"/>
  <c r="I17" i="242"/>
  <c r="I21" i="242"/>
  <c r="M24" i="242"/>
  <c r="L64" i="242"/>
  <c r="M65" i="242"/>
  <c r="M67" i="242"/>
  <c r="J70" i="242"/>
  <c r="M89" i="242"/>
  <c r="H97" i="242"/>
  <c r="J98" i="242"/>
  <c r="K106" i="242"/>
  <c r="I109" i="242"/>
  <c r="J115" i="242"/>
  <c r="M16" i="243"/>
  <c r="H58" i="243"/>
  <c r="M67" i="243"/>
  <c r="M99" i="243"/>
  <c r="M21" i="240"/>
  <c r="M21" i="241"/>
  <c r="M37" i="243"/>
  <c r="M37" i="241"/>
  <c r="M37" i="240"/>
  <c r="L60" i="241"/>
  <c r="J60" i="236"/>
  <c r="M65" i="241"/>
  <c r="M65" i="243"/>
  <c r="J67" i="243"/>
  <c r="J67" i="242"/>
  <c r="J67" i="239"/>
  <c r="J72" i="241"/>
  <c r="J72" i="238"/>
  <c r="H73" i="241"/>
  <c r="I73" i="238"/>
  <c r="I73" i="243"/>
  <c r="H73" i="243"/>
  <c r="L76" i="241"/>
  <c r="L76" i="243"/>
  <c r="J76" i="236"/>
  <c r="L82" i="241"/>
  <c r="L82" i="242"/>
  <c r="L82" i="243"/>
  <c r="J83" i="243"/>
  <c r="J83" i="242"/>
  <c r="J83" i="239"/>
  <c r="H89" i="243"/>
  <c r="I89" i="238"/>
  <c r="H89" i="241"/>
  <c r="I89" i="243"/>
  <c r="I89" i="239"/>
  <c r="I89" i="240"/>
  <c r="H89" i="240"/>
  <c r="L92" i="241"/>
  <c r="L92" i="243"/>
  <c r="J92" i="236"/>
  <c r="J94" i="240"/>
  <c r="J94" i="239"/>
  <c r="L98" i="241"/>
  <c r="L98" i="243"/>
  <c r="L98" i="242"/>
  <c r="J99" i="243"/>
  <c r="J99" i="242"/>
  <c r="H105" i="241"/>
  <c r="I105" i="243"/>
  <c r="H105" i="243"/>
  <c r="I105" i="238"/>
  <c r="I105" i="242"/>
  <c r="I105" i="237"/>
  <c r="I105" i="239"/>
  <c r="L108" i="241"/>
  <c r="J108" i="236"/>
  <c r="L108" i="239"/>
  <c r="J110" i="241"/>
  <c r="J110" i="243"/>
  <c r="L114" i="241"/>
  <c r="L114" i="243"/>
  <c r="L114" i="242"/>
  <c r="M13" i="237"/>
  <c r="M23" i="237"/>
  <c r="M47" i="237"/>
  <c r="K69" i="237"/>
  <c r="J73" i="237"/>
  <c r="I74" i="237"/>
  <c r="L76" i="237"/>
  <c r="I78" i="237"/>
  <c r="H85" i="237"/>
  <c r="J88" i="237"/>
  <c r="I89" i="237"/>
  <c r="L92" i="237"/>
  <c r="J102" i="237"/>
  <c r="K105" i="237"/>
  <c r="H114" i="237"/>
  <c r="J115" i="237"/>
  <c r="J60" i="238"/>
  <c r="L63" i="238"/>
  <c r="J67" i="238"/>
  <c r="L69" i="238"/>
  <c r="H73" i="238"/>
  <c r="H74" i="238"/>
  <c r="M75" i="238"/>
  <c r="L76" i="238"/>
  <c r="L77" i="238"/>
  <c r="H81" i="238"/>
  <c r="M81" i="238"/>
  <c r="K85" i="238"/>
  <c r="J88" i="238"/>
  <c r="H90" i="238"/>
  <c r="L92" i="238"/>
  <c r="L93" i="238"/>
  <c r="H97" i="238"/>
  <c r="H98" i="238"/>
  <c r="L101" i="238"/>
  <c r="J106" i="238"/>
  <c r="L111" i="238"/>
  <c r="H58" i="239"/>
  <c r="K64" i="239"/>
  <c r="J72" i="239"/>
  <c r="I74" i="239"/>
  <c r="M87" i="239"/>
  <c r="L92" i="239"/>
  <c r="M93" i="239"/>
  <c r="L96" i="239"/>
  <c r="L97" i="239"/>
  <c r="L99" i="239"/>
  <c r="K101" i="239"/>
  <c r="J104" i="239"/>
  <c r="K105" i="239"/>
  <c r="K110" i="239"/>
  <c r="K114" i="239"/>
  <c r="I10" i="240"/>
  <c r="M13" i="240"/>
  <c r="I22" i="240"/>
  <c r="M31" i="240"/>
  <c r="I47" i="240"/>
  <c r="H62" i="240"/>
  <c r="J71" i="240"/>
  <c r="M76" i="240"/>
  <c r="K77" i="240"/>
  <c r="M79" i="240"/>
  <c r="H81" i="240"/>
  <c r="L87" i="240"/>
  <c r="J88" i="240"/>
  <c r="H97" i="240"/>
  <c r="H98" i="240"/>
  <c r="J103" i="240"/>
  <c r="L109" i="240"/>
  <c r="J115" i="240"/>
  <c r="M27" i="241"/>
  <c r="M60" i="241"/>
  <c r="I62" i="241"/>
  <c r="I74" i="241"/>
  <c r="K89" i="241"/>
  <c r="J94" i="241"/>
  <c r="K97" i="241"/>
  <c r="I29" i="242"/>
  <c r="M64" i="242"/>
  <c r="K70" i="242"/>
  <c r="H73" i="242"/>
  <c r="J80" i="242"/>
  <c r="I89" i="242"/>
  <c r="L94" i="242"/>
  <c r="I97" i="242"/>
  <c r="K98" i="242"/>
  <c r="M112" i="242"/>
  <c r="H115" i="242"/>
  <c r="M52" i="243"/>
  <c r="I58" i="243"/>
  <c r="M79" i="243"/>
  <c r="I82" i="243"/>
  <c r="L91" i="243"/>
  <c r="L108" i="243"/>
  <c r="J76" i="239"/>
  <c r="L79" i="239"/>
  <c r="L83" i="239"/>
  <c r="L87" i="239"/>
  <c r="H89" i="239"/>
  <c r="L91" i="239"/>
  <c r="H106" i="239"/>
  <c r="M107" i="239"/>
  <c r="H110" i="239"/>
  <c r="M25" i="240"/>
  <c r="I30" i="240"/>
  <c r="I48" i="240"/>
  <c r="I53" i="240"/>
  <c r="I56" i="240"/>
  <c r="I65" i="240"/>
  <c r="I72" i="240"/>
  <c r="L76" i="240"/>
  <c r="J82" i="240"/>
  <c r="J90" i="240"/>
  <c r="H96" i="240"/>
  <c r="K100" i="240"/>
  <c r="I102" i="240"/>
  <c r="K103" i="240"/>
  <c r="J108" i="240"/>
  <c r="I14" i="241"/>
  <c r="M17" i="241"/>
  <c r="M23" i="241"/>
  <c r="I50" i="241"/>
  <c r="I52" i="241"/>
  <c r="I56" i="241"/>
  <c r="L65" i="241"/>
  <c r="M66" i="241"/>
  <c r="K67" i="241"/>
  <c r="M70" i="241"/>
  <c r="M71" i="241"/>
  <c r="H72" i="241"/>
  <c r="H76" i="241"/>
  <c r="J84" i="241"/>
  <c r="L93" i="241"/>
  <c r="L95" i="241"/>
  <c r="J109" i="241"/>
  <c r="K115" i="241"/>
  <c r="I11" i="242"/>
  <c r="M17" i="242"/>
  <c r="M28" i="242"/>
  <c r="M32" i="242"/>
  <c r="I35" i="242"/>
  <c r="M51" i="242"/>
  <c r="J58" i="242"/>
  <c r="L60" i="242"/>
  <c r="M68" i="242"/>
  <c r="I70" i="242"/>
  <c r="M74" i="242"/>
  <c r="M75" i="242"/>
  <c r="L78" i="242"/>
  <c r="M79" i="242"/>
  <c r="K82" i="242"/>
  <c r="M90" i="242"/>
  <c r="I94" i="242"/>
  <c r="H103" i="242"/>
  <c r="L108" i="242"/>
  <c r="M110" i="242"/>
  <c r="M59" i="243"/>
  <c r="M62" i="243"/>
  <c r="K75" i="243"/>
  <c r="L79" i="243"/>
  <c r="J94" i="243"/>
  <c r="H106" i="243"/>
  <c r="H110" i="243"/>
  <c r="L81" i="239"/>
  <c r="K85" i="239"/>
  <c r="L89" i="239"/>
  <c r="K98" i="239"/>
  <c r="L101" i="239"/>
  <c r="I16" i="240"/>
  <c r="I21" i="240"/>
  <c r="I24" i="240"/>
  <c r="I34" i="240"/>
  <c r="I39" i="240"/>
  <c r="M57" i="240"/>
  <c r="L60" i="240"/>
  <c r="H63" i="240"/>
  <c r="K63" i="240"/>
  <c r="M64" i="240"/>
  <c r="M71" i="240"/>
  <c r="I77" i="240"/>
  <c r="I78" i="240"/>
  <c r="H80" i="240"/>
  <c r="M81" i="240"/>
  <c r="K84" i="240"/>
  <c r="J87" i="240"/>
  <c r="I88" i="240"/>
  <c r="K91" i="240"/>
  <c r="H92" i="240"/>
  <c r="M102" i="240"/>
  <c r="K104" i="240"/>
  <c r="I106" i="240"/>
  <c r="H108" i="240"/>
  <c r="M111" i="240"/>
  <c r="J114" i="240"/>
  <c r="M36" i="241"/>
  <c r="M39" i="241"/>
  <c r="M54" i="241"/>
  <c r="J62" i="241"/>
  <c r="J67" i="241"/>
  <c r="K73" i="241"/>
  <c r="J77" i="241"/>
  <c r="H80" i="241"/>
  <c r="L83" i="241"/>
  <c r="I88" i="241"/>
  <c r="J91" i="241"/>
  <c r="J107" i="241"/>
  <c r="I113" i="241"/>
  <c r="M19" i="242"/>
  <c r="M30" i="242"/>
  <c r="I43" i="242"/>
  <c r="M49" i="242"/>
  <c r="M70" i="242"/>
  <c r="I72" i="242"/>
  <c r="K80" i="242"/>
  <c r="M81" i="242"/>
  <c r="I83" i="242"/>
  <c r="K92" i="242"/>
  <c r="M94" i="242"/>
  <c r="L106" i="242"/>
  <c r="M54" i="243"/>
  <c r="J62" i="243"/>
  <c r="H70" i="243"/>
  <c r="M70" i="243"/>
  <c r="I76" i="243"/>
  <c r="M91" i="243"/>
  <c r="M94" i="243"/>
  <c r="M85" i="238"/>
  <c r="L98" i="238"/>
  <c r="L65" i="239"/>
  <c r="K69" i="239"/>
  <c r="L73" i="239"/>
  <c r="K82" i="239"/>
  <c r="L85" i="239"/>
  <c r="M9" i="240"/>
  <c r="I14" i="240"/>
  <c r="M39" i="240"/>
  <c r="I52" i="240"/>
  <c r="K61" i="240"/>
  <c r="H64" i="240"/>
  <c r="J77" i="240"/>
  <c r="M82" i="240"/>
  <c r="L84" i="240"/>
  <c r="H91" i="240"/>
  <c r="L94" i="240"/>
  <c r="H101" i="240"/>
  <c r="L103" i="240"/>
  <c r="J106" i="240"/>
  <c r="K107" i="240"/>
  <c r="H109" i="240"/>
  <c r="I16" i="241"/>
  <c r="I22" i="241"/>
  <c r="I40" i="241"/>
  <c r="I61" i="241"/>
  <c r="J66" i="241"/>
  <c r="K77" i="241"/>
  <c r="I80" i="241"/>
  <c r="M82" i="241"/>
  <c r="I85" i="241"/>
  <c r="I90" i="241"/>
  <c r="K91" i="241"/>
  <c r="M97" i="241"/>
  <c r="I99" i="241"/>
  <c r="K107" i="241"/>
  <c r="M108" i="241"/>
  <c r="I110" i="241"/>
  <c r="M37" i="242"/>
  <c r="M43" i="242"/>
  <c r="M57" i="242"/>
  <c r="I60" i="242"/>
  <c r="J72" i="242"/>
  <c r="L80" i="242"/>
  <c r="K84" i="242"/>
  <c r="H95" i="242"/>
  <c r="I96" i="242"/>
  <c r="L102" i="242"/>
  <c r="I108" i="242"/>
  <c r="M30" i="243"/>
  <c r="M36" i="243"/>
  <c r="M48" i="243"/>
  <c r="K67" i="243"/>
  <c r="I70" i="243"/>
  <c r="J76" i="243"/>
  <c r="K81" i="243"/>
  <c r="K87" i="243"/>
  <c r="H90" i="243"/>
  <c r="I92" i="243"/>
  <c r="I96" i="243"/>
  <c r="H98" i="243"/>
  <c r="K101" i="243"/>
  <c r="I104" i="243"/>
  <c r="K105" i="243"/>
  <c r="I12" i="242"/>
  <c r="I12" i="241"/>
  <c r="H60" i="242"/>
  <c r="I60" i="241"/>
  <c r="H60" i="241"/>
  <c r="M66" i="243"/>
  <c r="M66" i="242"/>
  <c r="H68" i="242"/>
  <c r="I68" i="243"/>
  <c r="I68" i="240"/>
  <c r="H72" i="242"/>
  <c r="I72" i="241"/>
  <c r="M78" i="239"/>
  <c r="M78" i="243"/>
  <c r="K79" i="242"/>
  <c r="K79" i="241"/>
  <c r="M86" i="243"/>
  <c r="M86" i="237"/>
  <c r="K95" i="242"/>
  <c r="K95" i="241"/>
  <c r="K95" i="240"/>
  <c r="H96" i="242"/>
  <c r="H96" i="241"/>
  <c r="I96" i="241"/>
  <c r="K99" i="241"/>
  <c r="K99" i="240"/>
  <c r="H100" i="242"/>
  <c r="I100" i="243"/>
  <c r="H100" i="240"/>
  <c r="M102" i="237"/>
  <c r="M102" i="243"/>
  <c r="K111" i="242"/>
  <c r="K111" i="240"/>
  <c r="H112" i="242"/>
  <c r="H112" i="240"/>
  <c r="M114" i="237"/>
  <c r="M114" i="243"/>
  <c r="M11" i="237"/>
  <c r="M27" i="237"/>
  <c r="M43" i="237"/>
  <c r="I62" i="237"/>
  <c r="K75" i="237"/>
  <c r="H80" i="237"/>
  <c r="K81" i="237"/>
  <c r="K98" i="237"/>
  <c r="L107" i="237"/>
  <c r="H109" i="237"/>
  <c r="L111" i="237"/>
  <c r="H68" i="238"/>
  <c r="M69" i="238"/>
  <c r="H72" i="238"/>
  <c r="H80" i="238"/>
  <c r="L82" i="238"/>
  <c r="K87" i="238"/>
  <c r="K91" i="238"/>
  <c r="I96" i="238"/>
  <c r="K99" i="238"/>
  <c r="L107" i="238"/>
  <c r="K111" i="238"/>
  <c r="L115" i="238"/>
  <c r="H64" i="239"/>
  <c r="K66" i="239"/>
  <c r="L69" i="239"/>
  <c r="H76" i="239"/>
  <c r="H84" i="239"/>
  <c r="H88" i="239"/>
  <c r="K95" i="239"/>
  <c r="K99" i="239"/>
  <c r="K107" i="239"/>
  <c r="J108" i="239"/>
  <c r="L111" i="239"/>
  <c r="L115" i="239"/>
  <c r="I32" i="240"/>
  <c r="I37" i="240"/>
  <c r="I40" i="240"/>
  <c r="I50" i="240"/>
  <c r="I55" i="240"/>
  <c r="H59" i="240"/>
  <c r="L61" i="240"/>
  <c r="K62" i="240"/>
  <c r="I64" i="240"/>
  <c r="L67" i="240"/>
  <c r="K68" i="240"/>
  <c r="I70" i="240"/>
  <c r="K71" i="240"/>
  <c r="J76" i="240"/>
  <c r="I79" i="240"/>
  <c r="H82" i="240"/>
  <c r="L85" i="240"/>
  <c r="I91" i="240"/>
  <c r="M94" i="240"/>
  <c r="M95" i="240"/>
  <c r="L97" i="240"/>
  <c r="J99" i="240"/>
  <c r="M103" i="240"/>
  <c r="I109" i="240"/>
  <c r="I110" i="240"/>
  <c r="M110" i="240"/>
  <c r="M113" i="240"/>
  <c r="M16" i="241"/>
  <c r="I28" i="241"/>
  <c r="M40" i="241"/>
  <c r="M43" i="241"/>
  <c r="J61" i="241"/>
  <c r="K71" i="241"/>
  <c r="L77" i="241"/>
  <c r="J85" i="241"/>
  <c r="J90" i="241"/>
  <c r="J99" i="241"/>
  <c r="L107" i="241"/>
  <c r="K111" i="241"/>
  <c r="M20" i="242"/>
  <c r="I59" i="242"/>
  <c r="J60" i="242"/>
  <c r="K68" i="242"/>
  <c r="I71" i="242"/>
  <c r="J96" i="242"/>
  <c r="M98" i="242"/>
  <c r="M101" i="242"/>
  <c r="M104" i="242"/>
  <c r="M105" i="242"/>
  <c r="J108" i="242"/>
  <c r="M18" i="243"/>
  <c r="K61" i="243"/>
  <c r="L67" i="243"/>
  <c r="J70" i="243"/>
  <c r="K76" i="243"/>
  <c r="K80" i="243"/>
  <c r="L87" i="243"/>
  <c r="I90" i="243"/>
  <c r="J96" i="243"/>
  <c r="J100" i="243"/>
  <c r="J104" i="243"/>
  <c r="L111" i="243"/>
  <c r="L115" i="243"/>
  <c r="I26" i="240"/>
  <c r="I42" i="240"/>
  <c r="K60" i="240"/>
  <c r="L66" i="240"/>
  <c r="I71" i="240"/>
  <c r="M73" i="240"/>
  <c r="M78" i="240"/>
  <c r="M83" i="240"/>
  <c r="M87" i="240"/>
  <c r="H90" i="240"/>
  <c r="L92" i="240"/>
  <c r="I94" i="240"/>
  <c r="J98" i="240"/>
  <c r="I103" i="240"/>
  <c r="M105" i="240"/>
  <c r="J112" i="240"/>
  <c r="M20" i="241"/>
  <c r="M38" i="241"/>
  <c r="M41" i="241"/>
  <c r="I46" i="241"/>
  <c r="J65" i="241"/>
  <c r="J71" i="241"/>
  <c r="I77" i="241"/>
  <c r="M80" i="241"/>
  <c r="H84" i="241"/>
  <c r="M86" i="241"/>
  <c r="M92" i="241"/>
  <c r="K93" i="241"/>
  <c r="I95" i="241"/>
  <c r="H98" i="241"/>
  <c r="I108" i="241"/>
  <c r="I109" i="241"/>
  <c r="M112" i="241"/>
  <c r="I19" i="242"/>
  <c r="I25" i="242"/>
  <c r="I37" i="242"/>
  <c r="I51" i="242"/>
  <c r="I57" i="242"/>
  <c r="J64" i="242"/>
  <c r="H71" i="242"/>
  <c r="I81" i="242"/>
  <c r="I82" i="242"/>
  <c r="M85" i="242"/>
  <c r="J90" i="242"/>
  <c r="J92" i="242"/>
  <c r="K102" i="242"/>
  <c r="M111" i="242"/>
  <c r="L112" i="242"/>
  <c r="M113" i="242"/>
  <c r="K59" i="243"/>
  <c r="K60" i="243"/>
  <c r="L71" i="243"/>
  <c r="K73" i="243"/>
  <c r="J80" i="243"/>
  <c r="H82" i="243"/>
  <c r="M83" i="243"/>
  <c r="K91" i="243"/>
  <c r="K92" i="243"/>
  <c r="I102" i="243"/>
  <c r="M107" i="243"/>
  <c r="K112" i="243"/>
  <c r="K113" i="243"/>
  <c r="M55" i="241"/>
  <c r="I58" i="241"/>
  <c r="L61" i="241"/>
  <c r="J69" i="241"/>
  <c r="J75" i="241"/>
  <c r="J80" i="241"/>
  <c r="I81" i="241"/>
  <c r="M83" i="241"/>
  <c r="M84" i="241"/>
  <c r="I87" i="241"/>
  <c r="M90" i="241"/>
  <c r="H94" i="241"/>
  <c r="L97" i="241"/>
  <c r="I102" i="241"/>
  <c r="I103" i="241"/>
  <c r="M107" i="241"/>
  <c r="M110" i="241"/>
  <c r="J113" i="241"/>
  <c r="J115" i="241"/>
  <c r="M9" i="242"/>
  <c r="M12" i="242"/>
  <c r="M21" i="242"/>
  <c r="M35" i="242"/>
  <c r="M41" i="242"/>
  <c r="M44" i="242"/>
  <c r="M53" i="242"/>
  <c r="K60" i="242"/>
  <c r="I62" i="242"/>
  <c r="H65" i="242"/>
  <c r="L70" i="242"/>
  <c r="I75" i="242"/>
  <c r="I76" i="242"/>
  <c r="M80" i="242"/>
  <c r="M83" i="242"/>
  <c r="J86" i="242"/>
  <c r="J88" i="242"/>
  <c r="M106" i="242"/>
  <c r="M107" i="242"/>
  <c r="I112" i="242"/>
  <c r="J114" i="242"/>
  <c r="M24" i="243"/>
  <c r="M44" i="243"/>
  <c r="K63" i="243"/>
  <c r="K64" i="243"/>
  <c r="L75" i="243"/>
  <c r="K77" i="243"/>
  <c r="J84" i="243"/>
  <c r="H86" i="243"/>
  <c r="M87" i="243"/>
  <c r="K95" i="243"/>
  <c r="K96" i="243"/>
  <c r="L103" i="243"/>
  <c r="J108" i="243"/>
  <c r="H114" i="243"/>
  <c r="L114" i="240"/>
  <c r="M22" i="241"/>
  <c r="M25" i="241"/>
  <c r="I30" i="241"/>
  <c r="I48" i="241"/>
  <c r="J58" i="241"/>
  <c r="I59" i="241"/>
  <c r="L67" i="241"/>
  <c r="M73" i="241"/>
  <c r="J81" i="241"/>
  <c r="J87" i="241"/>
  <c r="I93" i="241"/>
  <c r="M96" i="241"/>
  <c r="J101" i="241"/>
  <c r="J103" i="241"/>
  <c r="K113" i="241"/>
  <c r="I13" i="242"/>
  <c r="I27" i="242"/>
  <c r="I33" i="242"/>
  <c r="I45" i="242"/>
  <c r="I65" i="242"/>
  <c r="I66" i="242"/>
  <c r="M69" i="242"/>
  <c r="J74" i="242"/>
  <c r="J76" i="242"/>
  <c r="K86" i="242"/>
  <c r="M95" i="242"/>
  <c r="L96" i="242"/>
  <c r="M97" i="242"/>
  <c r="I102" i="242"/>
  <c r="I104" i="242"/>
  <c r="J112" i="242"/>
  <c r="M50" i="243"/>
  <c r="L63" i="243"/>
  <c r="K65" i="243"/>
  <c r="J72" i="243"/>
  <c r="H74" i="243"/>
  <c r="M75" i="243"/>
  <c r="K83" i="243"/>
  <c r="K84" i="243"/>
  <c r="L95" i="243"/>
  <c r="K97" i="243"/>
  <c r="M103" i="243"/>
  <c r="K108" i="243"/>
  <c r="K109" i="243"/>
  <c r="I114" i="243"/>
  <c r="O14" i="248"/>
  <c r="O12" i="248"/>
  <c r="K63" i="237"/>
  <c r="K79" i="237"/>
  <c r="K95" i="237"/>
  <c r="K107" i="237"/>
  <c r="L113" i="237"/>
  <c r="H60" i="238"/>
  <c r="K65" i="238"/>
  <c r="L71" i="238"/>
  <c r="H76" i="238"/>
  <c r="K81" i="238"/>
  <c r="L87" i="238"/>
  <c r="H92" i="238"/>
  <c r="K97" i="238"/>
  <c r="L103" i="238"/>
  <c r="H108" i="238"/>
  <c r="K113" i="238"/>
  <c r="L61" i="239"/>
  <c r="H66" i="239"/>
  <c r="K71" i="239"/>
  <c r="L77" i="239"/>
  <c r="H82" i="239"/>
  <c r="K87" i="239"/>
  <c r="L93" i="239"/>
  <c r="H98" i="239"/>
  <c r="K103" i="239"/>
  <c r="L109" i="239"/>
  <c r="H114" i="239"/>
  <c r="I12" i="240"/>
  <c r="I28" i="240"/>
  <c r="I44" i="240"/>
  <c r="H61" i="240"/>
  <c r="K66" i="240"/>
  <c r="L73" i="240"/>
  <c r="J79" i="240"/>
  <c r="I80" i="240"/>
  <c r="H85" i="240"/>
  <c r="K92" i="240"/>
  <c r="I98" i="240"/>
  <c r="L105" i="240"/>
  <c r="J111" i="240"/>
  <c r="I112" i="240"/>
  <c r="M114" i="240"/>
  <c r="M115" i="240"/>
  <c r="M10" i="241"/>
  <c r="M48" i="241"/>
  <c r="M56" i="241"/>
  <c r="J59" i="241"/>
  <c r="J64" i="241"/>
  <c r="I65" i="241"/>
  <c r="M67" i="241"/>
  <c r="M68" i="241"/>
  <c r="I71" i="241"/>
  <c r="M74" i="241"/>
  <c r="H78" i="241"/>
  <c r="K87" i="241"/>
  <c r="J93" i="241"/>
  <c r="M100" i="241"/>
  <c r="K103" i="241"/>
  <c r="I105" i="241"/>
  <c r="H108" i="241"/>
  <c r="L113" i="241"/>
  <c r="M13" i="242"/>
  <c r="M27" i="242"/>
  <c r="M33" i="242"/>
  <c r="M36" i="242"/>
  <c r="M45" i="242"/>
  <c r="M58" i="242"/>
  <c r="M59" i="242"/>
  <c r="I64" i="242"/>
  <c r="J66" i="242"/>
  <c r="M73" i="242"/>
  <c r="K76" i="242"/>
  <c r="I78" i="242"/>
  <c r="H81" i="242"/>
  <c r="L86" i="242"/>
  <c r="I91" i="242"/>
  <c r="I92" i="242"/>
  <c r="M96" i="242"/>
  <c r="M99" i="242"/>
  <c r="J102" i="242"/>
  <c r="J104" i="242"/>
  <c r="M20" i="243"/>
  <c r="M40" i="243"/>
  <c r="M56" i="243"/>
  <c r="J60" i="243"/>
  <c r="H62" i="243"/>
  <c r="M63" i="243"/>
  <c r="K71" i="243"/>
  <c r="K72" i="243"/>
  <c r="L83" i="243"/>
  <c r="K85" i="243"/>
  <c r="J92" i="243"/>
  <c r="H94" i="243"/>
  <c r="M95" i="243"/>
  <c r="H102" i="243"/>
  <c r="L107" i="243"/>
  <c r="J112" i="243"/>
  <c r="F12" i="248"/>
  <c r="I76" i="240"/>
  <c r="I84" i="240"/>
  <c r="I92" i="240"/>
  <c r="I100" i="240"/>
  <c r="I108" i="240"/>
  <c r="I114" i="240"/>
  <c r="M12" i="241"/>
  <c r="M28" i="241"/>
  <c r="M44" i="241"/>
  <c r="I67" i="241"/>
  <c r="M72" i="241"/>
  <c r="J73" i="241"/>
  <c r="I83" i="241"/>
  <c r="M88" i="241"/>
  <c r="J89" i="241"/>
  <c r="I101" i="241"/>
  <c r="M104" i="241"/>
  <c r="J111" i="241"/>
  <c r="M15" i="242"/>
  <c r="M23" i="242"/>
  <c r="M31" i="242"/>
  <c r="M39" i="242"/>
  <c r="M47" i="242"/>
  <c r="M55" i="242"/>
  <c r="I58" i="242"/>
  <c r="M61" i="242"/>
  <c r="J68" i="242"/>
  <c r="I74" i="242"/>
  <c r="M77" i="242"/>
  <c r="J84" i="242"/>
  <c r="I90" i="242"/>
  <c r="M93" i="242"/>
  <c r="J100" i="242"/>
  <c r="I106" i="242"/>
  <c r="M109" i="242"/>
  <c r="M28" i="243"/>
  <c r="H60" i="243"/>
  <c r="H64" i="243"/>
  <c r="H68" i="243"/>
  <c r="H72" i="243"/>
  <c r="H76" i="243"/>
  <c r="H80" i="243"/>
  <c r="H84" i="243"/>
  <c r="H88" i="243"/>
  <c r="H92" i="243"/>
  <c r="H96" i="243"/>
  <c r="H100" i="243"/>
  <c r="H104" i="243"/>
  <c r="H108" i="243"/>
  <c r="H112" i="243"/>
  <c r="R14" i="248"/>
  <c r="K103" i="243"/>
  <c r="K107" i="243"/>
  <c r="K111" i="243"/>
  <c r="K115" i="243"/>
  <c r="G14" i="248"/>
  <c r="J58" i="254"/>
  <c r="J33" i="248"/>
  <c r="J34" i="248" s="1"/>
  <c r="J35" i="248" s="1"/>
  <c r="F13" i="249"/>
  <c r="L15" i="249"/>
  <c r="K33" i="248"/>
  <c r="K34" i="248"/>
  <c r="K35" i="248" s="1"/>
  <c r="M69" i="240"/>
  <c r="M77" i="240"/>
  <c r="M85" i="240"/>
  <c r="M93" i="240"/>
  <c r="M101" i="240"/>
  <c r="M109" i="240"/>
  <c r="J110" i="240"/>
  <c r="M14" i="241"/>
  <c r="M30" i="241"/>
  <c r="M46" i="241"/>
  <c r="M62" i="241"/>
  <c r="J63" i="241"/>
  <c r="I73" i="241"/>
  <c r="M78" i="241"/>
  <c r="J79" i="241"/>
  <c r="I89" i="241"/>
  <c r="M94" i="241"/>
  <c r="J95" i="241"/>
  <c r="M98" i="241"/>
  <c r="J105" i="241"/>
  <c r="I111" i="241"/>
  <c r="M114" i="241"/>
  <c r="I15" i="242"/>
  <c r="I23" i="242"/>
  <c r="I31" i="242"/>
  <c r="I39" i="242"/>
  <c r="I47" i="242"/>
  <c r="I55" i="242"/>
  <c r="J62" i="242"/>
  <c r="I68" i="242"/>
  <c r="M71" i="242"/>
  <c r="J78" i="242"/>
  <c r="I84" i="242"/>
  <c r="M87" i="242"/>
  <c r="J94" i="242"/>
  <c r="I100" i="242"/>
  <c r="M103" i="242"/>
  <c r="J110" i="242"/>
  <c r="M32" i="243"/>
  <c r="L61" i="243"/>
  <c r="L65" i="243"/>
  <c r="L69" i="243"/>
  <c r="L73" i="243"/>
  <c r="L77" i="243"/>
  <c r="L81" i="243"/>
  <c r="L85" i="243"/>
  <c r="L89" i="243"/>
  <c r="L93" i="243"/>
  <c r="L97" i="243"/>
  <c r="L101" i="243"/>
  <c r="L105" i="243"/>
  <c r="L109" i="243"/>
  <c r="L113" i="243"/>
  <c r="M15" i="249"/>
  <c r="Y16" i="249"/>
  <c r="K13" i="261"/>
  <c r="Y27" i="249"/>
  <c r="M58" i="254"/>
  <c r="M57" i="254" s="1"/>
  <c r="M56" i="254" s="1"/>
  <c r="M55" i="254" s="1"/>
  <c r="M54" i="254" s="1"/>
  <c r="M53" i="254" s="1"/>
  <c r="M52" i="254" s="1"/>
  <c r="M51" i="254" s="1"/>
  <c r="M50" i="254" s="1"/>
  <c r="M49" i="254" s="1"/>
  <c r="M48" i="254" s="1"/>
  <c r="M47" i="254" s="1"/>
  <c r="M46" i="254" s="1"/>
  <c r="M45" i="254" s="1"/>
  <c r="M44" i="254" s="1"/>
  <c r="M43" i="254" s="1"/>
  <c r="M42" i="254" s="1"/>
  <c r="M41" i="254" s="1"/>
  <c r="M40" i="254" s="1"/>
  <c r="M39" i="254" s="1"/>
  <c r="M38" i="254" s="1"/>
  <c r="M37" i="254" s="1"/>
  <c r="M36" i="254" s="1"/>
  <c r="M35" i="254" s="1"/>
  <c r="M34" i="254" s="1"/>
  <c r="M33" i="254" s="1"/>
  <c r="H13" i="249"/>
  <c r="Y20" i="249"/>
  <c r="G20" i="249"/>
  <c r="Y52" i="249"/>
  <c r="Y12" i="249"/>
  <c r="G12" i="249"/>
  <c r="L13" i="261"/>
  <c r="G19" i="261"/>
  <c r="Y50" i="261"/>
  <c r="G39" i="261"/>
  <c r="G46" i="261"/>
  <c r="Y16" i="262"/>
  <c r="G24" i="249"/>
  <c r="Y59" i="249"/>
  <c r="G23" i="261"/>
  <c r="Y26" i="261"/>
  <c r="Y42" i="261"/>
  <c r="G42" i="261"/>
  <c r="G37" i="262"/>
  <c r="J15" i="262"/>
  <c r="Y49" i="249"/>
  <c r="Y19" i="261"/>
  <c r="F13" i="262"/>
  <c r="Y31" i="249"/>
  <c r="Y30" i="261"/>
  <c r="G30" i="261"/>
  <c r="G18" i="261"/>
  <c r="G34" i="261"/>
  <c r="G49" i="261"/>
  <c r="Y30" i="262"/>
  <c r="G30" i="262"/>
  <c r="G38" i="262"/>
  <c r="Y23" i="261"/>
  <c r="G41" i="261"/>
  <c r="E15" i="262"/>
  <c r="G14" i="262"/>
  <c r="G29" i="262"/>
  <c r="Y29" i="262"/>
  <c r="G47" i="262"/>
  <c r="Y47" i="262"/>
  <c r="G21" i="274"/>
  <c r="Y39" i="261"/>
  <c r="Y14" i="262"/>
  <c r="Y32" i="262"/>
  <c r="F13" i="274"/>
  <c r="G41" i="262"/>
  <c r="Y55" i="262"/>
  <c r="G12" i="274"/>
  <c r="N15" i="262"/>
  <c r="E13" i="274"/>
  <c r="F15" i="274"/>
  <c r="Y43" i="262"/>
  <c r="K15" i="262"/>
  <c r="Y14" i="274"/>
  <c r="Y37" i="274"/>
  <c r="G42" i="274"/>
  <c r="G41" i="274"/>
  <c r="Y33" i="274"/>
  <c r="L13" i="274"/>
  <c r="K15" i="274"/>
  <c r="Y29" i="274"/>
  <c r="G47" i="274"/>
  <c r="G19" i="274"/>
  <c r="G38" i="274"/>
  <c r="Y69" i="274"/>
  <c r="Y49" i="274"/>
  <c r="Y20" i="274"/>
  <c r="Y57" i="274"/>
  <c r="Y65" i="274"/>
  <c r="G65" i="274"/>
  <c r="Y47" i="274"/>
  <c r="G27" i="261" l="1"/>
  <c r="D50" i="217"/>
  <c r="G23" i="249"/>
  <c r="F26" i="96"/>
  <c r="M101" i="96"/>
  <c r="K13" i="274"/>
  <c r="I64" i="283"/>
  <c r="D64" i="283" s="1"/>
  <c r="B64" i="283" s="1"/>
  <c r="Y27" i="261"/>
  <c r="I30" i="283"/>
  <c r="D30" i="283" s="1"/>
  <c r="B30" i="283" s="1"/>
  <c r="E25" i="271"/>
  <c r="Y54" i="262"/>
  <c r="G57" i="249"/>
  <c r="Y54" i="274"/>
  <c r="D42" i="217"/>
  <c r="G57" i="274"/>
  <c r="F15" i="262"/>
  <c r="G48" i="274"/>
  <c r="C60" i="289"/>
  <c r="U60" i="289" s="1"/>
  <c r="G26" i="261"/>
  <c r="G43" i="262"/>
  <c r="I20" i="283"/>
  <c r="D20" i="283" s="1"/>
  <c r="B20" i="283" s="1"/>
  <c r="I36" i="283"/>
  <c r="D36" i="283" s="1"/>
  <c r="B36" i="283" s="1"/>
  <c r="D50" i="96"/>
  <c r="D18" i="96"/>
  <c r="J95" i="217"/>
  <c r="N94" i="96"/>
  <c r="J95" i="96"/>
  <c r="J24" i="96"/>
  <c r="J22" i="217"/>
  <c r="I30" i="217"/>
  <c r="F115" i="96"/>
  <c r="H22" i="217"/>
  <c r="M74" i="217"/>
  <c r="H37" i="96"/>
  <c r="I46" i="217"/>
  <c r="J55" i="217"/>
  <c r="F67" i="217"/>
  <c r="M82" i="96"/>
  <c r="F56" i="217"/>
  <c r="I61" i="217"/>
  <c r="C59" i="289"/>
  <c r="U59" i="289" s="1"/>
  <c r="J70" i="217"/>
  <c r="N62" i="96"/>
  <c r="F16" i="96"/>
  <c r="F24" i="96"/>
  <c r="I52" i="96"/>
  <c r="M109" i="96"/>
  <c r="I41" i="96"/>
  <c r="E24" i="96"/>
  <c r="F33" i="96"/>
  <c r="D34" i="217"/>
  <c r="R64" i="217"/>
  <c r="I14" i="96"/>
  <c r="H34" i="217"/>
  <c r="R97" i="91"/>
  <c r="J65" i="96"/>
  <c r="E13" i="96"/>
  <c r="F16" i="217"/>
  <c r="M63" i="217"/>
  <c r="J16" i="217"/>
  <c r="J52" i="211"/>
  <c r="F55" i="217"/>
  <c r="J25" i="96"/>
  <c r="AB109" i="91"/>
  <c r="R70" i="217"/>
  <c r="R113" i="91"/>
  <c r="R113" i="217" s="1"/>
  <c r="M93" i="217"/>
  <c r="N102" i="96"/>
  <c r="I34" i="217"/>
  <c r="E59" i="217"/>
  <c r="E64" i="96"/>
  <c r="N71" i="91"/>
  <c r="F71" i="217"/>
  <c r="H80" i="217"/>
  <c r="M112" i="217"/>
  <c r="R103" i="91"/>
  <c r="D69" i="96"/>
  <c r="E32" i="96"/>
  <c r="P80" i="217"/>
  <c r="D109" i="217"/>
  <c r="U77" i="289"/>
  <c r="T77" i="289"/>
  <c r="U85" i="289"/>
  <c r="T85" i="289"/>
  <c r="H120" i="289"/>
  <c r="Y39" i="249"/>
  <c r="J47" i="217"/>
  <c r="J50" i="96"/>
  <c r="J113" i="96"/>
  <c r="J97" i="96"/>
  <c r="F48" i="217"/>
  <c r="F29" i="96"/>
  <c r="M77" i="217"/>
  <c r="J70" i="96"/>
  <c r="I22" i="96"/>
  <c r="N66" i="217"/>
  <c r="AB86" i="91"/>
  <c r="I54" i="211"/>
  <c r="C90" i="133"/>
  <c r="C116" i="133"/>
  <c r="C15" i="133"/>
  <c r="C47" i="133"/>
  <c r="C79" i="133"/>
  <c r="C111" i="133"/>
  <c r="Y34" i="261"/>
  <c r="N101" i="91"/>
  <c r="J101" i="91"/>
  <c r="N82" i="91"/>
  <c r="F82" i="96"/>
  <c r="J82" i="91"/>
  <c r="N85" i="91"/>
  <c r="J85" i="91"/>
  <c r="I96" i="91"/>
  <c r="D96" i="91"/>
  <c r="M96" i="91"/>
  <c r="F87" i="96"/>
  <c r="N87" i="91"/>
  <c r="N72" i="96"/>
  <c r="I57" i="96"/>
  <c r="Y46" i="262"/>
  <c r="G46" i="262"/>
  <c r="E115" i="288"/>
  <c r="E102" i="288"/>
  <c r="E97" i="288"/>
  <c r="E132" i="288"/>
  <c r="E119" i="288"/>
  <c r="E135" i="288"/>
  <c r="E134" i="288"/>
  <c r="E121" i="288"/>
  <c r="E113" i="288"/>
  <c r="E129" i="288"/>
  <c r="E81" i="288"/>
  <c r="E130" i="288"/>
  <c r="E117" i="288"/>
  <c r="E90" i="288"/>
  <c r="E88" i="288"/>
  <c r="E106" i="288"/>
  <c r="E82" i="288"/>
  <c r="E95" i="288"/>
  <c r="E73" i="288"/>
  <c r="E71" i="288"/>
  <c r="E125" i="288"/>
  <c r="E76" i="288"/>
  <c r="E69" i="288"/>
  <c r="E68" i="288"/>
  <c r="E105" i="288"/>
  <c r="E67" i="288"/>
  <c r="E51" i="288"/>
  <c r="E41" i="288"/>
  <c r="E127" i="288"/>
  <c r="E55" i="288"/>
  <c r="E77" i="288"/>
  <c r="E63" i="288"/>
  <c r="E44" i="288"/>
  <c r="E19" i="288"/>
  <c r="E23" i="288"/>
  <c r="E84" i="288"/>
  <c r="E59" i="288"/>
  <c r="E24" i="288"/>
  <c r="E20" i="288"/>
  <c r="E17" i="288"/>
  <c r="E12" i="288"/>
  <c r="E11" i="288"/>
  <c r="E9" i="288"/>
  <c r="E87" i="288"/>
  <c r="E65" i="288"/>
  <c r="E31" i="288"/>
  <c r="E35" i="288"/>
  <c r="E30" i="288"/>
  <c r="E21" i="288"/>
  <c r="E62" i="288"/>
  <c r="E28" i="288"/>
  <c r="E14" i="288"/>
  <c r="C110" i="288"/>
  <c r="C102" i="288"/>
  <c r="C125" i="288"/>
  <c r="C106" i="288"/>
  <c r="C100" i="288"/>
  <c r="C89" i="288"/>
  <c r="C74" i="288"/>
  <c r="C133" i="288"/>
  <c r="C107" i="288"/>
  <c r="C101" i="288"/>
  <c r="C124" i="288"/>
  <c r="C87" i="288"/>
  <c r="C79" i="288"/>
  <c r="C68" i="288"/>
  <c r="C114" i="288"/>
  <c r="C58" i="288"/>
  <c r="C66" i="288"/>
  <c r="C47" i="288"/>
  <c r="C38" i="288"/>
  <c r="C67" i="288"/>
  <c r="C52" i="288"/>
  <c r="C53" i="288"/>
  <c r="C30" i="288"/>
  <c r="C55" i="288"/>
  <c r="C24" i="288"/>
  <c r="C82" i="288"/>
  <c r="C65" i="288"/>
  <c r="C119" i="288"/>
  <c r="C57" i="288"/>
  <c r="C42" i="288"/>
  <c r="C19" i="288"/>
  <c r="C18" i="288"/>
  <c r="C11" i="288"/>
  <c r="C85" i="288"/>
  <c r="C13" i="288"/>
  <c r="E18" i="96"/>
  <c r="I18" i="91"/>
  <c r="E85" i="288"/>
  <c r="E122" i="288"/>
  <c r="E91" i="288"/>
  <c r="E133" i="288"/>
  <c r="E78" i="288"/>
  <c r="E99" i="217"/>
  <c r="Q69" i="217"/>
  <c r="R61" i="91"/>
  <c r="F52" i="211"/>
  <c r="I15" i="262"/>
  <c r="N93" i="91"/>
  <c r="J93" i="91"/>
  <c r="E61" i="271"/>
  <c r="D110" i="91"/>
  <c r="E110" i="217"/>
  <c r="E110" i="96"/>
  <c r="I110" i="91"/>
  <c r="F18" i="96"/>
  <c r="J18" i="91"/>
  <c r="I98" i="91"/>
  <c r="M98" i="91"/>
  <c r="D98" i="91"/>
  <c r="E16" i="288"/>
  <c r="E13" i="288"/>
  <c r="E79" i="288"/>
  <c r="E22" i="288"/>
  <c r="E86" i="288"/>
  <c r="E25" i="288"/>
  <c r="E89" i="288"/>
  <c r="E92" i="288"/>
  <c r="E83" i="288"/>
  <c r="J40" i="96"/>
  <c r="C124" i="133"/>
  <c r="Y62" i="262"/>
  <c r="G62" i="262"/>
  <c r="E133" i="144"/>
  <c r="E128" i="144"/>
  <c r="E118" i="144"/>
  <c r="C115" i="144"/>
  <c r="E109" i="144"/>
  <c r="C101" i="144"/>
  <c r="E87" i="144"/>
  <c r="C132" i="144"/>
  <c r="E124" i="144"/>
  <c r="E106" i="144"/>
  <c r="C98" i="144"/>
  <c r="E97" i="144"/>
  <c r="C88" i="144"/>
  <c r="C80" i="144"/>
  <c r="C110" i="144"/>
  <c r="C102" i="144"/>
  <c r="C99" i="144"/>
  <c r="C94" i="144"/>
  <c r="E125" i="144"/>
  <c r="C104" i="144"/>
  <c r="C95" i="144"/>
  <c r="C93" i="144"/>
  <c r="E76" i="144"/>
  <c r="E127" i="144"/>
  <c r="C79" i="144"/>
  <c r="C77" i="144"/>
  <c r="C74" i="144"/>
  <c r="C63" i="144"/>
  <c r="C61" i="144"/>
  <c r="C54" i="144"/>
  <c r="C45" i="144"/>
  <c r="C27" i="144"/>
  <c r="C18" i="144"/>
  <c r="C12" i="144"/>
  <c r="E122" i="144"/>
  <c r="C108" i="144"/>
  <c r="C96" i="144"/>
  <c r="C67" i="144"/>
  <c r="C66" i="144"/>
  <c r="C58" i="144"/>
  <c r="C13" i="144"/>
  <c r="E117" i="144"/>
  <c r="C91" i="144"/>
  <c r="C68" i="144"/>
  <c r="C39" i="144"/>
  <c r="C19" i="144"/>
  <c r="C14" i="144"/>
  <c r="C120" i="144"/>
  <c r="C62" i="144"/>
  <c r="C113" i="144"/>
  <c r="C60" i="144"/>
  <c r="C103" i="144"/>
  <c r="E90" i="144"/>
  <c r="E84" i="144"/>
  <c r="E83" i="144"/>
  <c r="C59" i="144"/>
  <c r="C55" i="144"/>
  <c r="E121" i="144"/>
  <c r="C71" i="144"/>
  <c r="C56" i="144"/>
  <c r="C114" i="144"/>
  <c r="E78" i="144"/>
  <c r="C52" i="144"/>
  <c r="C47" i="144"/>
  <c r="C42" i="144"/>
  <c r="C30" i="144"/>
  <c r="C46" i="144"/>
  <c r="C26" i="144"/>
  <c r="C31" i="144"/>
  <c r="C10" i="144"/>
  <c r="C40" i="144"/>
  <c r="C38" i="144"/>
  <c r="C23" i="144"/>
  <c r="C43" i="144"/>
  <c r="C29" i="144"/>
  <c r="C17" i="144"/>
  <c r="C9" i="144"/>
  <c r="C41" i="144"/>
  <c r="D78" i="91"/>
  <c r="I78" i="91"/>
  <c r="N98" i="91"/>
  <c r="J98" i="91"/>
  <c r="C122" i="144"/>
  <c r="C105" i="144"/>
  <c r="E19" i="144"/>
  <c r="E131" i="144"/>
  <c r="Y19" i="274"/>
  <c r="M15" i="274"/>
  <c r="Y67" i="262"/>
  <c r="E37" i="288"/>
  <c r="E61" i="288"/>
  <c r="E18" i="288"/>
  <c r="E131" i="288"/>
  <c r="E94" i="288"/>
  <c r="E33" i="288"/>
  <c r="E36" i="288"/>
  <c r="E100" i="288"/>
  <c r="C131" i="144"/>
  <c r="E26" i="144"/>
  <c r="E43" i="144"/>
  <c r="G33" i="274"/>
  <c r="G66" i="261"/>
  <c r="Y66" i="261"/>
  <c r="G31" i="249"/>
  <c r="J78" i="91"/>
  <c r="N78" i="91"/>
  <c r="C127" i="144"/>
  <c r="Y21" i="274"/>
  <c r="Y49" i="261"/>
  <c r="E43" i="288"/>
  <c r="E53" i="288"/>
  <c r="E66" i="288"/>
  <c r="E38" i="288"/>
  <c r="E108" i="288"/>
  <c r="E29" i="217"/>
  <c r="F21" i="96"/>
  <c r="H70" i="96"/>
  <c r="N112" i="217"/>
  <c r="C125" i="144"/>
  <c r="E42" i="144"/>
  <c r="E59" i="144"/>
  <c r="E45" i="144"/>
  <c r="E17" i="144"/>
  <c r="E79" i="144"/>
  <c r="E30" i="144"/>
  <c r="E94" i="144"/>
  <c r="C22" i="133"/>
  <c r="C82" i="133"/>
  <c r="C35" i="133"/>
  <c r="C67" i="133"/>
  <c r="C99" i="133"/>
  <c r="F48" i="211"/>
  <c r="Y63" i="262"/>
  <c r="Y68" i="249"/>
  <c r="G68" i="249"/>
  <c r="E54" i="271"/>
  <c r="F78" i="217"/>
  <c r="R69" i="91"/>
  <c r="E15" i="96"/>
  <c r="I15" i="91"/>
  <c r="D15" i="91"/>
  <c r="J52" i="91"/>
  <c r="F52" i="96"/>
  <c r="C78" i="144"/>
  <c r="C133" i="144"/>
  <c r="C116" i="144"/>
  <c r="C118" i="144"/>
  <c r="E67" i="144"/>
  <c r="E120" i="144"/>
  <c r="G54" i="274"/>
  <c r="Y24" i="249"/>
  <c r="G29" i="274"/>
  <c r="G27" i="249"/>
  <c r="G59" i="262"/>
  <c r="Y41" i="261"/>
  <c r="E98" i="288"/>
  <c r="R79" i="96"/>
  <c r="E58" i="288"/>
  <c r="E75" i="288"/>
  <c r="E80" i="288"/>
  <c r="E42" i="288"/>
  <c r="E39" i="288"/>
  <c r="E103" i="288"/>
  <c r="E46" i="288"/>
  <c r="E110" i="288"/>
  <c r="E49" i="288"/>
  <c r="E52" i="288"/>
  <c r="E116" i="288"/>
  <c r="D90" i="217"/>
  <c r="M104" i="96"/>
  <c r="N86" i="96"/>
  <c r="M85" i="96"/>
  <c r="F13" i="96"/>
  <c r="F32" i="217"/>
  <c r="R66" i="91"/>
  <c r="F13" i="217"/>
  <c r="AB116" i="91"/>
  <c r="F51" i="211"/>
  <c r="E58" i="144"/>
  <c r="E75" i="144"/>
  <c r="E61" i="144"/>
  <c r="E23" i="144"/>
  <c r="E38" i="144"/>
  <c r="E102" i="144"/>
  <c r="E108" i="144"/>
  <c r="C86" i="133"/>
  <c r="C110" i="133"/>
  <c r="C39" i="133"/>
  <c r="C71" i="133"/>
  <c r="C103" i="133"/>
  <c r="Y22" i="274"/>
  <c r="G22" i="274"/>
  <c r="G55" i="262"/>
  <c r="G63" i="262"/>
  <c r="E114" i="288"/>
  <c r="E123" i="288"/>
  <c r="E107" i="288"/>
  <c r="E93" i="288"/>
  <c r="E128" i="288"/>
  <c r="E72" i="288"/>
  <c r="E109" i="288"/>
  <c r="E74" i="288"/>
  <c r="E50" i="288"/>
  <c r="E34" i="288"/>
  <c r="E32" i="288"/>
  <c r="E64" i="288"/>
  <c r="E45" i="288"/>
  <c r="E29" i="288"/>
  <c r="E10" i="288"/>
  <c r="E78" i="217"/>
  <c r="I106" i="91"/>
  <c r="M106" i="91"/>
  <c r="D88" i="91"/>
  <c r="M88" i="91"/>
  <c r="R74" i="91"/>
  <c r="F49" i="96"/>
  <c r="J49" i="91"/>
  <c r="BJ133" i="144"/>
  <c r="BJ131" i="144"/>
  <c r="BJ127" i="144"/>
  <c r="BJ123" i="144"/>
  <c r="BJ122" i="144"/>
  <c r="BJ121" i="144"/>
  <c r="BJ115" i="144"/>
  <c r="BJ114" i="144"/>
  <c r="BJ109" i="144"/>
  <c r="BJ104" i="144"/>
  <c r="BJ98" i="144"/>
  <c r="BJ95" i="144"/>
  <c r="BJ93" i="144"/>
  <c r="BJ90" i="144"/>
  <c r="BJ75" i="144"/>
  <c r="BJ118" i="144"/>
  <c r="BJ88" i="144"/>
  <c r="BJ87" i="144"/>
  <c r="BJ76" i="144"/>
  <c r="BJ132" i="144"/>
  <c r="BJ128" i="144"/>
  <c r="BJ116" i="144"/>
  <c r="BJ105" i="144"/>
  <c r="BJ99" i="144"/>
  <c r="BJ134" i="144"/>
  <c r="BJ113" i="144"/>
  <c r="BJ103" i="144"/>
  <c r="BJ89" i="144"/>
  <c r="BJ84" i="144"/>
  <c r="BJ78" i="144"/>
  <c r="BJ120" i="144"/>
  <c r="BJ92" i="144"/>
  <c r="BJ52" i="144"/>
  <c r="BJ47" i="144"/>
  <c r="BJ42" i="144"/>
  <c r="BJ41" i="144"/>
  <c r="BJ37" i="144"/>
  <c r="BJ36" i="144"/>
  <c r="BJ32" i="144"/>
  <c r="BJ30" i="144"/>
  <c r="BJ27" i="144"/>
  <c r="BJ135" i="144"/>
  <c r="BJ126" i="144"/>
  <c r="BJ83" i="144"/>
  <c r="BJ73" i="144"/>
  <c r="BJ67" i="144"/>
  <c r="BJ63" i="144"/>
  <c r="BJ61" i="144"/>
  <c r="BJ54" i="144"/>
  <c r="BJ53" i="144"/>
  <c r="BJ49" i="144"/>
  <c r="BJ45" i="144"/>
  <c r="BJ85" i="144"/>
  <c r="BJ70" i="144"/>
  <c r="BJ58" i="144"/>
  <c r="BJ57" i="144"/>
  <c r="BJ28" i="144"/>
  <c r="BJ22" i="144"/>
  <c r="BJ19" i="144"/>
  <c r="BJ130" i="144"/>
  <c r="BJ97" i="144"/>
  <c r="BJ81" i="144"/>
  <c r="BJ72" i="144"/>
  <c r="BJ68" i="144"/>
  <c r="BJ65" i="144"/>
  <c r="BJ110" i="144"/>
  <c r="BJ101" i="144"/>
  <c r="BJ100" i="144"/>
  <c r="BJ96" i="144"/>
  <c r="BJ69" i="144"/>
  <c r="BJ64" i="144"/>
  <c r="BJ62" i="144"/>
  <c r="BJ107" i="144"/>
  <c r="BJ94" i="144"/>
  <c r="BJ86" i="144"/>
  <c r="BJ79" i="144"/>
  <c r="BJ77" i="144"/>
  <c r="BJ59" i="144"/>
  <c r="BJ125" i="144"/>
  <c r="BJ124" i="144"/>
  <c r="BJ108" i="144"/>
  <c r="BJ106" i="144"/>
  <c r="BJ91" i="144"/>
  <c r="BJ74" i="144"/>
  <c r="BJ60" i="144"/>
  <c r="BJ56" i="144"/>
  <c r="BJ55" i="144"/>
  <c r="BJ117" i="144"/>
  <c r="BJ112" i="144"/>
  <c r="BJ102" i="144"/>
  <c r="BJ71" i="144"/>
  <c r="BJ66" i="144"/>
  <c r="BJ51" i="144"/>
  <c r="BJ38" i="144"/>
  <c r="BJ33" i="144"/>
  <c r="BJ35" i="144"/>
  <c r="BJ23" i="144"/>
  <c r="BJ20" i="144"/>
  <c r="BJ40" i="144"/>
  <c r="BJ24" i="144"/>
  <c r="BJ43" i="144"/>
  <c r="BJ29" i="144"/>
  <c r="BJ39" i="144"/>
  <c r="BJ21" i="144"/>
  <c r="BJ25" i="144"/>
  <c r="BJ46" i="144"/>
  <c r="BJ31" i="144"/>
  <c r="BJ26" i="144"/>
  <c r="BJ50" i="144"/>
  <c r="BJ48" i="144"/>
  <c r="BJ44" i="144"/>
  <c r="BJ34" i="144"/>
  <c r="L94" i="91"/>
  <c r="H94" i="91"/>
  <c r="D94" i="96"/>
  <c r="C83" i="144"/>
  <c r="C75" i="144"/>
  <c r="C128" i="144"/>
  <c r="E66" i="144"/>
  <c r="E133" i="133"/>
  <c r="E134" i="133"/>
  <c r="E132" i="133"/>
  <c r="E125" i="133"/>
  <c r="E118" i="133"/>
  <c r="E108" i="133"/>
  <c r="E81" i="133"/>
  <c r="E119" i="133"/>
  <c r="E114" i="133"/>
  <c r="E112" i="133"/>
  <c r="E91" i="133"/>
  <c r="E83" i="133"/>
  <c r="E79" i="133"/>
  <c r="E78" i="133"/>
  <c r="E75" i="133"/>
  <c r="E123" i="133"/>
  <c r="E121" i="133"/>
  <c r="E105" i="133"/>
  <c r="E103" i="133"/>
  <c r="E102" i="133"/>
  <c r="E99" i="133"/>
  <c r="E98" i="133"/>
  <c r="E90" i="133"/>
  <c r="E84" i="133"/>
  <c r="E82" i="133"/>
  <c r="E76" i="133"/>
  <c r="E130" i="133"/>
  <c r="E128" i="133"/>
  <c r="E120" i="133"/>
  <c r="E115" i="133"/>
  <c r="E111" i="133"/>
  <c r="E110" i="133"/>
  <c r="E107" i="133"/>
  <c r="E106" i="133"/>
  <c r="E96" i="133"/>
  <c r="E88" i="133"/>
  <c r="E77" i="133"/>
  <c r="E131" i="133"/>
  <c r="E122" i="133"/>
  <c r="E87" i="133"/>
  <c r="E65" i="133"/>
  <c r="E63" i="133"/>
  <c r="E55" i="133"/>
  <c r="E54" i="133"/>
  <c r="E39" i="133"/>
  <c r="E38" i="133"/>
  <c r="E35" i="133"/>
  <c r="E34" i="133"/>
  <c r="E26" i="133"/>
  <c r="E20" i="133"/>
  <c r="E18" i="133"/>
  <c r="E12" i="133"/>
  <c r="E49" i="133"/>
  <c r="E31" i="133"/>
  <c r="E124" i="133"/>
  <c r="E92" i="133"/>
  <c r="E62" i="133"/>
  <c r="E40" i="133"/>
  <c r="E36" i="133"/>
  <c r="E28" i="133"/>
  <c r="E16" i="133"/>
  <c r="E33" i="133"/>
  <c r="E23" i="133"/>
  <c r="E22" i="133"/>
  <c r="E116" i="133"/>
  <c r="E113" i="133"/>
  <c r="E95" i="133"/>
  <c r="E72" i="133"/>
  <c r="E71" i="133"/>
  <c r="E64" i="133"/>
  <c r="E56" i="133"/>
  <c r="E45" i="133"/>
  <c r="E9" i="133"/>
  <c r="E129" i="133"/>
  <c r="E117" i="133"/>
  <c r="E100" i="133"/>
  <c r="E86" i="133"/>
  <c r="E80" i="133"/>
  <c r="E70" i="133"/>
  <c r="E127" i="133"/>
  <c r="E126" i="133"/>
  <c r="E109" i="133"/>
  <c r="E104" i="133"/>
  <c r="E94" i="133"/>
  <c r="E89" i="133"/>
  <c r="E73" i="133"/>
  <c r="E41" i="133"/>
  <c r="E27" i="133"/>
  <c r="E19" i="133"/>
  <c r="E15" i="133"/>
  <c r="E14" i="133"/>
  <c r="E11" i="133"/>
  <c r="E10" i="133"/>
  <c r="E46" i="133"/>
  <c r="E44" i="133"/>
  <c r="E51" i="133"/>
  <c r="E50" i="133"/>
  <c r="E47" i="133"/>
  <c r="E42" i="133"/>
  <c r="E17" i="133"/>
  <c r="E52" i="133"/>
  <c r="E43" i="133"/>
  <c r="E32" i="133"/>
  <c r="E59" i="133"/>
  <c r="E58" i="133"/>
  <c r="E48" i="133"/>
  <c r="E66" i="133"/>
  <c r="E60" i="133"/>
  <c r="E67" i="133"/>
  <c r="E13" i="133"/>
  <c r="E68" i="133"/>
  <c r="E30" i="133"/>
  <c r="E24" i="133"/>
  <c r="Y38" i="262"/>
  <c r="Y59" i="262"/>
  <c r="E104" i="288"/>
  <c r="E101" i="288"/>
  <c r="E47" i="288"/>
  <c r="E111" i="288"/>
  <c r="E54" i="288"/>
  <c r="E118" i="288"/>
  <c r="E57" i="288"/>
  <c r="E60" i="288"/>
  <c r="E124" i="288"/>
  <c r="M111" i="217"/>
  <c r="D58" i="217"/>
  <c r="F29" i="217"/>
  <c r="R87" i="91"/>
  <c r="I33" i="96"/>
  <c r="F35" i="217"/>
  <c r="E66" i="271"/>
  <c r="I49" i="96"/>
  <c r="AC116" i="91"/>
  <c r="BJ129" i="144"/>
  <c r="BJ82" i="144"/>
  <c r="BJ80" i="144"/>
  <c r="E74" i="144"/>
  <c r="E91" i="144"/>
  <c r="E56" i="144"/>
  <c r="E77" i="144"/>
  <c r="E31" i="144"/>
  <c r="E95" i="144"/>
  <c r="E46" i="144"/>
  <c r="E110" i="144"/>
  <c r="E41" i="144"/>
  <c r="E105" i="144"/>
  <c r="E52" i="144"/>
  <c r="E116" i="144"/>
  <c r="E135" i="133"/>
  <c r="E74" i="133"/>
  <c r="E97" i="133"/>
  <c r="C58" i="133"/>
  <c r="C54" i="133"/>
  <c r="C11" i="133"/>
  <c r="C43" i="133"/>
  <c r="C75" i="133"/>
  <c r="C107" i="133"/>
  <c r="I56" i="211"/>
  <c r="J51" i="211"/>
  <c r="G26" i="274"/>
  <c r="Y26" i="274"/>
  <c r="D102" i="91"/>
  <c r="E102" i="217"/>
  <c r="I102" i="91"/>
  <c r="Q102" i="91" s="1"/>
  <c r="E102" i="96"/>
  <c r="I37" i="217"/>
  <c r="I37" i="96"/>
  <c r="C84" i="144"/>
  <c r="C124" i="144"/>
  <c r="E99" i="144"/>
  <c r="G58" i="266"/>
  <c r="G68" i="266"/>
  <c r="G50" i="266"/>
  <c r="G51" i="266"/>
  <c r="G20" i="266"/>
  <c r="G64" i="266"/>
  <c r="M56" i="266"/>
  <c r="Q85" i="217"/>
  <c r="Q85" i="96"/>
  <c r="M41" i="266"/>
  <c r="M25" i="266"/>
  <c r="M40" i="266"/>
  <c r="G56" i="274"/>
  <c r="Y56" i="274"/>
  <c r="Y33" i="261"/>
  <c r="G33" i="261"/>
  <c r="G58" i="261"/>
  <c r="Y58" i="261"/>
  <c r="Y25" i="249"/>
  <c r="G25" i="249"/>
  <c r="Y30" i="249"/>
  <c r="G30" i="249"/>
  <c r="M62" i="246"/>
  <c r="D62" i="246"/>
  <c r="L62" i="246"/>
  <c r="G66" i="262"/>
  <c r="Y66" i="262"/>
  <c r="G31" i="262"/>
  <c r="Y31" i="262"/>
  <c r="I15" i="274"/>
  <c r="Y51" i="262"/>
  <c r="G51" i="262"/>
  <c r="G64" i="261"/>
  <c r="Y64" i="261"/>
  <c r="I13" i="261"/>
  <c r="V44" i="231"/>
  <c r="B44" i="230"/>
  <c r="O43" i="230"/>
  <c r="R43" i="230"/>
  <c r="Y49" i="262"/>
  <c r="G49" i="262"/>
  <c r="Y55" i="261"/>
  <c r="G55" i="261"/>
  <c r="G35" i="261"/>
  <c r="Y35" i="261"/>
  <c r="V38" i="231"/>
  <c r="B38" i="230"/>
  <c r="M74" i="230"/>
  <c r="L74" i="230"/>
  <c r="V28" i="231"/>
  <c r="B28" i="230"/>
  <c r="M17" i="180"/>
  <c r="L17" i="180"/>
  <c r="L73" i="180"/>
  <c r="M73" i="180"/>
  <c r="J15" i="274"/>
  <c r="Y45" i="274"/>
  <c r="G45" i="274"/>
  <c r="Y66" i="274"/>
  <c r="G66" i="274"/>
  <c r="Y56" i="262"/>
  <c r="G56" i="262"/>
  <c r="I13" i="262"/>
  <c r="F13" i="261"/>
  <c r="E13" i="261"/>
  <c r="G12" i="261"/>
  <c r="G46" i="249"/>
  <c r="Y46" i="249"/>
  <c r="L36" i="230"/>
  <c r="M36" i="230"/>
  <c r="M89" i="230"/>
  <c r="L89" i="230"/>
  <c r="N88" i="230"/>
  <c r="L77" i="91"/>
  <c r="H77" i="91"/>
  <c r="P75" i="165"/>
  <c r="O76" i="91"/>
  <c r="G76" i="217"/>
  <c r="G76" i="96"/>
  <c r="B76" i="161"/>
  <c r="Y68" i="274"/>
  <c r="G68" i="274"/>
  <c r="G59" i="274"/>
  <c r="Y59" i="274"/>
  <c r="Y30" i="274"/>
  <c r="G30" i="274"/>
  <c r="H13" i="274"/>
  <c r="Y13" i="274" s="1"/>
  <c r="Y12" i="274"/>
  <c r="Y28" i="274"/>
  <c r="G28" i="274"/>
  <c r="Y38" i="274"/>
  <c r="L15" i="274"/>
  <c r="Y31" i="274"/>
  <c r="G31" i="274"/>
  <c r="H15" i="274"/>
  <c r="G67" i="262"/>
  <c r="Y21" i="261"/>
  <c r="G21" i="261"/>
  <c r="M15" i="261"/>
  <c r="Y44" i="262"/>
  <c r="G44" i="262"/>
  <c r="E13" i="262"/>
  <c r="G12" i="262"/>
  <c r="G34" i="249"/>
  <c r="Y34" i="249"/>
  <c r="G65" i="249"/>
  <c r="Y65" i="249"/>
  <c r="Y41" i="249"/>
  <c r="G41" i="249"/>
  <c r="K13" i="249"/>
  <c r="F15" i="261"/>
  <c r="Y67" i="249"/>
  <c r="Y47" i="249"/>
  <c r="G47" i="249"/>
  <c r="G37" i="249"/>
  <c r="Y37" i="249"/>
  <c r="G65" i="261"/>
  <c r="Y65" i="261"/>
  <c r="G37" i="261"/>
  <c r="G16" i="262"/>
  <c r="G56" i="261"/>
  <c r="Y56" i="261"/>
  <c r="Y46" i="261"/>
  <c r="Y20" i="261"/>
  <c r="G20" i="261"/>
  <c r="G20" i="262"/>
  <c r="Y20" i="262"/>
  <c r="K15" i="249"/>
  <c r="F15" i="249"/>
  <c r="P97" i="230"/>
  <c r="V52" i="231"/>
  <c r="B52" i="230"/>
  <c r="V54" i="231"/>
  <c r="B54" i="230"/>
  <c r="V30" i="231"/>
  <c r="B30" i="230"/>
  <c r="M60" i="246"/>
  <c r="D60" i="246"/>
  <c r="L60" i="246"/>
  <c r="N84" i="230"/>
  <c r="M84" i="230"/>
  <c r="B62" i="246"/>
  <c r="N62" i="246"/>
  <c r="L10" i="230"/>
  <c r="M10" i="230"/>
  <c r="Q46" i="230"/>
  <c r="P46" i="230"/>
  <c r="M105" i="230"/>
  <c r="L105" i="230"/>
  <c r="R87" i="230"/>
  <c r="V113" i="231"/>
  <c r="B113" i="230"/>
  <c r="V90" i="231"/>
  <c r="B90" i="230"/>
  <c r="Q27" i="230"/>
  <c r="M33" i="180"/>
  <c r="L33" i="180"/>
  <c r="P23" i="165"/>
  <c r="J58" i="96"/>
  <c r="P37" i="165"/>
  <c r="R113" i="96"/>
  <c r="J57" i="96"/>
  <c r="M78" i="217"/>
  <c r="Q78" i="91"/>
  <c r="M78" i="96"/>
  <c r="I25" i="96"/>
  <c r="M75" i="91"/>
  <c r="D75" i="91"/>
  <c r="E75" i="217"/>
  <c r="I75" i="91"/>
  <c r="N68" i="91"/>
  <c r="F68" i="217"/>
  <c r="F68" i="96"/>
  <c r="J68" i="91"/>
  <c r="M85" i="217"/>
  <c r="O98" i="91"/>
  <c r="G98" i="96"/>
  <c r="B98" i="161"/>
  <c r="G98" i="217"/>
  <c r="N83" i="91"/>
  <c r="J83" i="91"/>
  <c r="D71" i="96"/>
  <c r="L71" i="91"/>
  <c r="H71" i="91"/>
  <c r="F56" i="96"/>
  <c r="L93" i="91"/>
  <c r="H93" i="91"/>
  <c r="D79" i="96"/>
  <c r="L79" i="91"/>
  <c r="H79" i="91"/>
  <c r="I47" i="96"/>
  <c r="I47" i="217"/>
  <c r="P97" i="165"/>
  <c r="E11" i="96"/>
  <c r="O67" i="91"/>
  <c r="B67" i="161"/>
  <c r="E34" i="271"/>
  <c r="D10" i="217"/>
  <c r="M110" i="96"/>
  <c r="J48" i="96"/>
  <c r="R111" i="91"/>
  <c r="M99" i="91"/>
  <c r="I99" i="91"/>
  <c r="D99" i="91"/>
  <c r="I51" i="91"/>
  <c r="D51" i="91"/>
  <c r="H46" i="91"/>
  <c r="D46" i="217"/>
  <c r="L112" i="217"/>
  <c r="J35" i="217"/>
  <c r="O85" i="161"/>
  <c r="P85" i="161"/>
  <c r="L85" i="161"/>
  <c r="P21" i="161"/>
  <c r="O21" i="161"/>
  <c r="N21" i="161"/>
  <c r="L21" i="161"/>
  <c r="D111" i="96"/>
  <c r="L111" i="91"/>
  <c r="H111" i="91"/>
  <c r="H47" i="96"/>
  <c r="H47" i="217"/>
  <c r="I35" i="91"/>
  <c r="D35" i="91"/>
  <c r="E35" i="217"/>
  <c r="M114" i="161"/>
  <c r="L114" i="161"/>
  <c r="P80" i="161"/>
  <c r="Q80" i="161"/>
  <c r="O29" i="161"/>
  <c r="I114" i="91"/>
  <c r="D114" i="91"/>
  <c r="M114" i="91"/>
  <c r="L105" i="96"/>
  <c r="L105" i="217"/>
  <c r="D87" i="96"/>
  <c r="L87" i="91"/>
  <c r="H87" i="91"/>
  <c r="P70" i="91"/>
  <c r="H33" i="91"/>
  <c r="D33" i="217"/>
  <c r="D33" i="96"/>
  <c r="M13" i="161"/>
  <c r="L13" i="161"/>
  <c r="G59" i="217"/>
  <c r="L61" i="91"/>
  <c r="H61" i="91"/>
  <c r="I36" i="91"/>
  <c r="D36" i="91"/>
  <c r="E36" i="96"/>
  <c r="E36" i="217"/>
  <c r="G43" i="217"/>
  <c r="G30" i="96"/>
  <c r="R98" i="161"/>
  <c r="O98" i="161"/>
  <c r="M107" i="91"/>
  <c r="I107" i="91"/>
  <c r="D107" i="91"/>
  <c r="Q93" i="91"/>
  <c r="Q77" i="91"/>
  <c r="B64" i="161"/>
  <c r="O64" i="91"/>
  <c r="D28" i="217"/>
  <c r="D28" i="96"/>
  <c r="H28" i="91"/>
  <c r="O69" i="217"/>
  <c r="M69" i="96"/>
  <c r="M108" i="161"/>
  <c r="L108" i="161"/>
  <c r="M92" i="91"/>
  <c r="D92" i="91"/>
  <c r="I92" i="91"/>
  <c r="E92" i="217"/>
  <c r="E92" i="96"/>
  <c r="H17" i="91"/>
  <c r="D17" i="96"/>
  <c r="D17" i="217"/>
  <c r="D77" i="270"/>
  <c r="D77" i="161"/>
  <c r="F96" i="272"/>
  <c r="Q96" i="272"/>
  <c r="F51" i="96"/>
  <c r="O94" i="217"/>
  <c r="D94" i="270"/>
  <c r="D94" i="161"/>
  <c r="M60" i="161"/>
  <c r="L60" i="161"/>
  <c r="L24" i="161"/>
  <c r="M24" i="161"/>
  <c r="P83" i="161"/>
  <c r="L63" i="96"/>
  <c r="AB67" i="91"/>
  <c r="M47" i="161"/>
  <c r="Q29" i="161"/>
  <c r="P48" i="152"/>
  <c r="J17" i="266"/>
  <c r="AB17" i="266"/>
  <c r="K50" i="211"/>
  <c r="E27" i="266"/>
  <c r="AA74" i="211"/>
  <c r="AE74" i="211" s="1"/>
  <c r="M60" i="266"/>
  <c r="G63" i="266"/>
  <c r="B63" i="266"/>
  <c r="B110" i="155"/>
  <c r="AB110" i="156"/>
  <c r="AB53" i="12"/>
  <c r="B53" i="4"/>
  <c r="T103" i="289"/>
  <c r="S103" i="289"/>
  <c r="T87" i="289"/>
  <c r="S87" i="289"/>
  <c r="T71" i="289"/>
  <c r="S71" i="289"/>
  <c r="T92" i="289"/>
  <c r="S92" i="289"/>
  <c r="G33" i="266"/>
  <c r="E51" i="266"/>
  <c r="AA98" i="211"/>
  <c r="AE98" i="211" s="1"/>
  <c r="E28" i="266"/>
  <c r="AA75" i="211"/>
  <c r="AE75" i="211" s="1"/>
  <c r="Q46" i="211"/>
  <c r="F47" i="211"/>
  <c r="B57" i="211"/>
  <c r="E25" i="133"/>
  <c r="C25" i="133"/>
  <c r="AB92" i="12"/>
  <c r="B92" i="4"/>
  <c r="M70" i="155"/>
  <c r="L70" i="155"/>
  <c r="F49" i="211"/>
  <c r="L38" i="155"/>
  <c r="M38" i="155"/>
  <c r="C18" i="133"/>
  <c r="C26" i="133"/>
  <c r="C78" i="133"/>
  <c r="C94" i="133"/>
  <c r="C31" i="133"/>
  <c r="C63" i="133"/>
  <c r="C95" i="133"/>
  <c r="C62" i="133"/>
  <c r="C133" i="133"/>
  <c r="B44" i="4"/>
  <c r="P43" i="136"/>
  <c r="AB44" i="12"/>
  <c r="N108" i="4"/>
  <c r="M86" i="155"/>
  <c r="L86" i="155"/>
  <c r="R20" i="155"/>
  <c r="M36" i="266"/>
  <c r="C36" i="266"/>
  <c r="K51" i="211"/>
  <c r="M102" i="155"/>
  <c r="L102" i="155"/>
  <c r="R100" i="155"/>
  <c r="P101" i="142"/>
  <c r="G46" i="266"/>
  <c r="R11" i="155"/>
  <c r="O11" i="155"/>
  <c r="M38" i="266"/>
  <c r="N92" i="4"/>
  <c r="C49" i="133"/>
  <c r="Y69" i="261"/>
  <c r="G69" i="261"/>
  <c r="Y25" i="261"/>
  <c r="G25" i="261"/>
  <c r="E128" i="185"/>
  <c r="C132" i="185"/>
  <c r="C121" i="185"/>
  <c r="E108" i="185"/>
  <c r="E104" i="185"/>
  <c r="E88" i="185"/>
  <c r="E84" i="185"/>
  <c r="E80" i="185"/>
  <c r="C76" i="185"/>
  <c r="C89" i="185"/>
  <c r="C85" i="185"/>
  <c r="C61" i="185"/>
  <c r="E41" i="185"/>
  <c r="C131" i="185"/>
  <c r="E124" i="185"/>
  <c r="E93" i="185"/>
  <c r="E66" i="185"/>
  <c r="C59" i="185"/>
  <c r="E50" i="185"/>
  <c r="E39" i="185"/>
  <c r="E32" i="185"/>
  <c r="E24" i="185"/>
  <c r="E33" i="185"/>
  <c r="E9" i="185"/>
  <c r="E77" i="185"/>
  <c r="E55" i="185"/>
  <c r="E98" i="185"/>
  <c r="C106" i="185"/>
  <c r="E129" i="185"/>
  <c r="E82" i="185"/>
  <c r="C120" i="185"/>
  <c r="C78" i="185"/>
  <c r="E53" i="185"/>
  <c r="C13" i="185"/>
  <c r="E34" i="185"/>
  <c r="C25" i="185"/>
  <c r="C46" i="185"/>
  <c r="C20" i="185"/>
  <c r="C52" i="185"/>
  <c r="C115" i="185"/>
  <c r="L25" i="180"/>
  <c r="M25" i="180"/>
  <c r="M13" i="180"/>
  <c r="L13" i="180"/>
  <c r="M70" i="217"/>
  <c r="M70" i="96"/>
  <c r="O90" i="91"/>
  <c r="G90" i="96"/>
  <c r="B90" i="161"/>
  <c r="N75" i="91"/>
  <c r="J75" i="91"/>
  <c r="D48" i="91"/>
  <c r="I48" i="91"/>
  <c r="D85" i="270"/>
  <c r="D85" i="161"/>
  <c r="O85" i="96"/>
  <c r="G57" i="217"/>
  <c r="B57" i="161"/>
  <c r="R110" i="91"/>
  <c r="M67" i="91"/>
  <c r="D67" i="91"/>
  <c r="I67" i="91"/>
  <c r="F80" i="272"/>
  <c r="Q80" i="272"/>
  <c r="I72" i="217"/>
  <c r="J110" i="96"/>
  <c r="F48" i="96"/>
  <c r="Q101" i="91"/>
  <c r="I101" i="96"/>
  <c r="I101" i="217"/>
  <c r="N99" i="91"/>
  <c r="J99" i="91"/>
  <c r="M92" i="161"/>
  <c r="L92" i="161"/>
  <c r="O89" i="91"/>
  <c r="G89" i="217"/>
  <c r="B89" i="161"/>
  <c r="M44" i="161"/>
  <c r="L44" i="161"/>
  <c r="P51" i="161"/>
  <c r="Q51" i="161"/>
  <c r="I111" i="96"/>
  <c r="Q111" i="91"/>
  <c r="I111" i="217"/>
  <c r="O97" i="91"/>
  <c r="B97" i="161"/>
  <c r="G97" i="217"/>
  <c r="J34" i="217"/>
  <c r="N114" i="91"/>
  <c r="J114" i="91"/>
  <c r="F114" i="96"/>
  <c r="I87" i="96"/>
  <c r="Q87" i="91"/>
  <c r="I87" i="217"/>
  <c r="AB74" i="91"/>
  <c r="L70" i="217"/>
  <c r="L70" i="96"/>
  <c r="R61" i="217"/>
  <c r="R61" i="96"/>
  <c r="G36" i="96"/>
  <c r="B36" i="161"/>
  <c r="G36" i="217"/>
  <c r="Q11" i="161"/>
  <c r="P11" i="161"/>
  <c r="Q113" i="91"/>
  <c r="I113" i="217"/>
  <c r="H90" i="91"/>
  <c r="L90" i="91"/>
  <c r="J36" i="91"/>
  <c r="F36" i="96"/>
  <c r="F36" i="217"/>
  <c r="I72" i="96"/>
  <c r="H30" i="96"/>
  <c r="N107" i="91"/>
  <c r="J107" i="91"/>
  <c r="M97" i="96"/>
  <c r="M97" i="217"/>
  <c r="M19" i="161"/>
  <c r="L19" i="161"/>
  <c r="F107" i="217"/>
  <c r="O114" i="91"/>
  <c r="B114" i="161"/>
  <c r="G114" i="96"/>
  <c r="N92" i="91"/>
  <c r="J92" i="91"/>
  <c r="F92" i="217"/>
  <c r="F92" i="96"/>
  <c r="N68" i="161"/>
  <c r="M68" i="161"/>
  <c r="M62" i="161"/>
  <c r="L62" i="161"/>
  <c r="M48" i="161"/>
  <c r="L48" i="161"/>
  <c r="P12" i="165"/>
  <c r="B13" i="161"/>
  <c r="O107" i="91"/>
  <c r="B107" i="161"/>
  <c r="Q70" i="91"/>
  <c r="P59" i="165"/>
  <c r="O60" i="91"/>
  <c r="B60" i="161"/>
  <c r="G60" i="217"/>
  <c r="G60" i="96"/>
  <c r="H54" i="91"/>
  <c r="D54" i="96"/>
  <c r="D54" i="217"/>
  <c r="P74" i="91"/>
  <c r="H74" i="96"/>
  <c r="C111" i="144"/>
  <c r="L65" i="217"/>
  <c r="AB69" i="91"/>
  <c r="L65" i="96"/>
  <c r="H14" i="91"/>
  <c r="D14" i="217"/>
  <c r="D14" i="96"/>
  <c r="M78" i="155"/>
  <c r="L78" i="155"/>
  <c r="AB109" i="12"/>
  <c r="B109" i="4"/>
  <c r="P108" i="136"/>
  <c r="AB45" i="12"/>
  <c r="B45" i="4"/>
  <c r="O28" i="155"/>
  <c r="P28" i="155"/>
  <c r="G14" i="266"/>
  <c r="P72" i="152"/>
  <c r="T100" i="289"/>
  <c r="S100" i="289"/>
  <c r="O84" i="155"/>
  <c r="P84" i="155"/>
  <c r="L84" i="155"/>
  <c r="W53" i="211"/>
  <c r="B54" i="211"/>
  <c r="E85" i="133"/>
  <c r="C85" i="133"/>
  <c r="AB60" i="12"/>
  <c r="B60" i="4"/>
  <c r="L14" i="4"/>
  <c r="M14" i="4"/>
  <c r="U82" i="289"/>
  <c r="R27" i="155"/>
  <c r="Q27" i="155"/>
  <c r="O27" i="155"/>
  <c r="B23" i="266"/>
  <c r="P69" i="146"/>
  <c r="B70" i="155"/>
  <c r="AB70" i="156"/>
  <c r="AB38" i="156"/>
  <c r="B38" i="155"/>
  <c r="C30" i="133"/>
  <c r="C102" i="133"/>
  <c r="C74" i="133"/>
  <c r="C117" i="133"/>
  <c r="T111" i="289"/>
  <c r="S111" i="289"/>
  <c r="AB49" i="156"/>
  <c r="B49" i="155"/>
  <c r="P41" i="4"/>
  <c r="O41" i="4"/>
  <c r="L41" i="4"/>
  <c r="E42" i="266"/>
  <c r="AA89" i="211"/>
  <c r="AE89" i="211" s="1"/>
  <c r="O28" i="4"/>
  <c r="P28" i="4"/>
  <c r="B39" i="266"/>
  <c r="B86" i="155"/>
  <c r="AB86" i="156"/>
  <c r="B76" i="4"/>
  <c r="AB76" i="12"/>
  <c r="G30" i="266"/>
  <c r="L63" i="155"/>
  <c r="M63" i="155"/>
  <c r="B102" i="155"/>
  <c r="AB102" i="156"/>
  <c r="B55" i="266"/>
  <c r="P79" i="155"/>
  <c r="O79" i="155"/>
  <c r="R102" i="4"/>
  <c r="Q102" i="4"/>
  <c r="P97" i="4"/>
  <c r="O97" i="4"/>
  <c r="N97" i="4"/>
  <c r="L97" i="4"/>
  <c r="P75" i="136"/>
  <c r="P28" i="136"/>
  <c r="C33" i="133"/>
  <c r="N78" i="4"/>
  <c r="M38" i="4"/>
  <c r="C73" i="133"/>
  <c r="Y45" i="262"/>
  <c r="G45" i="262"/>
  <c r="O113" i="91"/>
  <c r="P112" i="165"/>
  <c r="B113" i="161"/>
  <c r="G113" i="217"/>
  <c r="C15" i="271"/>
  <c r="E14" i="271"/>
  <c r="E15" i="271" s="1"/>
  <c r="F75" i="217"/>
  <c r="R88" i="91"/>
  <c r="J88" i="217"/>
  <c r="J88" i="96"/>
  <c r="Q80" i="91"/>
  <c r="I80" i="217"/>
  <c r="I71" i="96"/>
  <c r="Q71" i="91"/>
  <c r="I71" i="217"/>
  <c r="L60" i="270"/>
  <c r="O84" i="91"/>
  <c r="G84" i="217"/>
  <c r="G84" i="96"/>
  <c r="B84" i="161"/>
  <c r="I79" i="96"/>
  <c r="Q79" i="91"/>
  <c r="I79" i="217"/>
  <c r="G41" i="217"/>
  <c r="B41" i="161"/>
  <c r="P90" i="165"/>
  <c r="AC86" i="91"/>
  <c r="O82" i="91"/>
  <c r="G82" i="217"/>
  <c r="G82" i="96"/>
  <c r="B82" i="161"/>
  <c r="N67" i="91"/>
  <c r="J67" i="91"/>
  <c r="E69" i="271"/>
  <c r="R25" i="161"/>
  <c r="O25" i="161"/>
  <c r="L101" i="91"/>
  <c r="H101" i="91"/>
  <c r="O92" i="91"/>
  <c r="G92" i="217"/>
  <c r="G92" i="96"/>
  <c r="B92" i="161"/>
  <c r="I50" i="96"/>
  <c r="I50" i="217"/>
  <c r="I38" i="91"/>
  <c r="D38" i="91"/>
  <c r="E38" i="217"/>
  <c r="E18" i="271"/>
  <c r="F75" i="96"/>
  <c r="D112" i="270"/>
  <c r="D112" i="161"/>
  <c r="I43" i="91"/>
  <c r="D43" i="91"/>
  <c r="R93" i="161"/>
  <c r="Q93" i="161"/>
  <c r="N83" i="161"/>
  <c r="M83" i="161"/>
  <c r="N113" i="217"/>
  <c r="N113" i="96"/>
  <c r="P105" i="91"/>
  <c r="H105" i="217"/>
  <c r="M60" i="217"/>
  <c r="M60" i="96"/>
  <c r="M36" i="161"/>
  <c r="L36" i="161"/>
  <c r="P20" i="165"/>
  <c r="B21" i="161"/>
  <c r="M58" i="270"/>
  <c r="E57" i="270"/>
  <c r="D77" i="96"/>
  <c r="AC78" i="91"/>
  <c r="O74" i="91"/>
  <c r="B74" i="161"/>
  <c r="G74" i="96"/>
  <c r="D29" i="91"/>
  <c r="I29" i="91"/>
  <c r="E43" i="217"/>
  <c r="R58" i="161"/>
  <c r="Q58" i="161"/>
  <c r="R34" i="161"/>
  <c r="Q34" i="161"/>
  <c r="O34" i="161"/>
  <c r="Q97" i="91"/>
  <c r="I97" i="217"/>
  <c r="O108" i="91"/>
  <c r="G108" i="96"/>
  <c r="G108" i="217"/>
  <c r="B108" i="161"/>
  <c r="Q104" i="91"/>
  <c r="I104" i="217"/>
  <c r="I104" i="96"/>
  <c r="O62" i="91"/>
  <c r="B62" i="161"/>
  <c r="I16" i="91"/>
  <c r="D16" i="91"/>
  <c r="J51" i="96"/>
  <c r="M116" i="91"/>
  <c r="D116" i="91"/>
  <c r="E116" i="96"/>
  <c r="E116" i="217"/>
  <c r="I116" i="91"/>
  <c r="M52" i="161"/>
  <c r="L52" i="161"/>
  <c r="P48" i="161"/>
  <c r="L13" i="266"/>
  <c r="M75" i="161"/>
  <c r="H12" i="267"/>
  <c r="F13" i="267"/>
  <c r="AB68" i="266"/>
  <c r="J68" i="266"/>
  <c r="P48" i="211"/>
  <c r="E49" i="211"/>
  <c r="AA81" i="211"/>
  <c r="AE81" i="211" s="1"/>
  <c r="E34" i="266"/>
  <c r="K56" i="211"/>
  <c r="B31" i="266"/>
  <c r="B78" i="155"/>
  <c r="AB78" i="156"/>
  <c r="AB92" i="156"/>
  <c r="B45" i="266"/>
  <c r="B92" i="155"/>
  <c r="K38" i="266"/>
  <c r="P100" i="136"/>
  <c r="AB101" i="12"/>
  <c r="B101" i="4"/>
  <c r="AB37" i="12"/>
  <c r="B37" i="4"/>
  <c r="G34" i="266"/>
  <c r="O60" i="155"/>
  <c r="P60" i="155"/>
  <c r="L60" i="155"/>
  <c r="E58" i="211"/>
  <c r="R57" i="211"/>
  <c r="J58" i="289"/>
  <c r="P58" i="289" s="1"/>
  <c r="K58" i="289" s="1"/>
  <c r="G58" i="211"/>
  <c r="U110" i="289"/>
  <c r="AA105" i="211"/>
  <c r="AE105" i="211" s="1"/>
  <c r="E58" i="266"/>
  <c r="E52" i="211"/>
  <c r="E29" i="133"/>
  <c r="C29" i="133"/>
  <c r="E53" i="133"/>
  <c r="C53" i="133"/>
  <c r="E57" i="133"/>
  <c r="C57" i="133"/>
  <c r="AB107" i="12"/>
  <c r="B107" i="4"/>
  <c r="AB75" i="12"/>
  <c r="B75" i="4"/>
  <c r="B28" i="4"/>
  <c r="P27" i="136"/>
  <c r="AB28" i="12"/>
  <c r="O12" i="4"/>
  <c r="P12" i="4"/>
  <c r="AB83" i="12"/>
  <c r="B83" i="4"/>
  <c r="C42" i="133"/>
  <c r="C34" i="133"/>
  <c r="C128" i="133"/>
  <c r="C121" i="133"/>
  <c r="C62" i="289"/>
  <c r="L49" i="155"/>
  <c r="M49" i="155"/>
  <c r="G54" i="266"/>
  <c r="J48" i="266"/>
  <c r="AB48" i="266"/>
  <c r="P82" i="142"/>
  <c r="P89" i="4"/>
  <c r="O89" i="4"/>
  <c r="N89" i="4"/>
  <c r="R110" i="4"/>
  <c r="B16" i="266"/>
  <c r="B63" i="155"/>
  <c r="AB63" i="156"/>
  <c r="P17" i="155"/>
  <c r="O17" i="155"/>
  <c r="G37" i="266"/>
  <c r="N76" i="4"/>
  <c r="Q59" i="155"/>
  <c r="T59" i="289"/>
  <c r="P31" i="155"/>
  <c r="O31" i="155"/>
  <c r="P65" i="4"/>
  <c r="O65" i="4"/>
  <c r="N65" i="4"/>
  <c r="O17" i="4"/>
  <c r="P17" i="4"/>
  <c r="L17" i="4"/>
  <c r="Q75" i="155"/>
  <c r="U91" i="289"/>
  <c r="T91" i="289"/>
  <c r="P39" i="142"/>
  <c r="M86" i="4"/>
  <c r="P77" i="142"/>
  <c r="C119" i="133"/>
  <c r="J50" i="211"/>
  <c r="C13" i="133"/>
  <c r="R80" i="91"/>
  <c r="J80" i="217"/>
  <c r="D23" i="96"/>
  <c r="H23" i="91"/>
  <c r="G54" i="96"/>
  <c r="L85" i="91"/>
  <c r="H85" i="91"/>
  <c r="O91" i="91"/>
  <c r="B91" i="161"/>
  <c r="I55" i="96"/>
  <c r="I55" i="217"/>
  <c r="AC109" i="91"/>
  <c r="O105" i="91"/>
  <c r="B105" i="161"/>
  <c r="G105" i="217"/>
  <c r="Q115" i="272"/>
  <c r="F115" i="272"/>
  <c r="R66" i="161"/>
  <c r="O66" i="161"/>
  <c r="M115" i="91"/>
  <c r="I115" i="91"/>
  <c r="D115" i="91"/>
  <c r="N105" i="217"/>
  <c r="N105" i="96"/>
  <c r="I63" i="96"/>
  <c r="Q63" i="91"/>
  <c r="I63" i="217"/>
  <c r="E10" i="283"/>
  <c r="B10" i="283"/>
  <c r="N89" i="96"/>
  <c r="N89" i="217"/>
  <c r="I73" i="91"/>
  <c r="D73" i="91"/>
  <c r="E73" i="96"/>
  <c r="E73" i="217"/>
  <c r="M73" i="91"/>
  <c r="I31" i="96"/>
  <c r="I31" i="217"/>
  <c r="P108" i="161"/>
  <c r="AC90" i="91"/>
  <c r="P86" i="91"/>
  <c r="D69" i="270"/>
  <c r="D69" i="161"/>
  <c r="N58" i="270"/>
  <c r="F57" i="270"/>
  <c r="Q90" i="91"/>
  <c r="I90" i="96"/>
  <c r="I90" i="217"/>
  <c r="J29" i="96"/>
  <c r="J29" i="217"/>
  <c r="J43" i="217"/>
  <c r="R89" i="91"/>
  <c r="O66" i="91"/>
  <c r="B66" i="161"/>
  <c r="G66" i="96"/>
  <c r="Q90" i="161"/>
  <c r="F112" i="272"/>
  <c r="Q112" i="272"/>
  <c r="E115" i="217"/>
  <c r="P112" i="91"/>
  <c r="H112" i="96"/>
  <c r="Q74" i="91"/>
  <c r="I74" i="96"/>
  <c r="M61" i="217"/>
  <c r="J61" i="96"/>
  <c r="N116" i="91"/>
  <c r="F116" i="96"/>
  <c r="J116" i="91"/>
  <c r="F116" i="217"/>
  <c r="M59" i="91"/>
  <c r="I59" i="91"/>
  <c r="D59" i="91"/>
  <c r="G33" i="217"/>
  <c r="B33" i="161"/>
  <c r="D20" i="217"/>
  <c r="D20" i="96"/>
  <c r="H20" i="91"/>
  <c r="I58" i="270"/>
  <c r="Q103" i="161"/>
  <c r="P103" i="161"/>
  <c r="J47" i="270"/>
  <c r="J46" i="270" s="1"/>
  <c r="J45" i="270" s="1"/>
  <c r="J44" i="270" s="1"/>
  <c r="J43" i="270" s="1"/>
  <c r="J42" i="270" s="1"/>
  <c r="J41" i="270" s="1"/>
  <c r="J40" i="270" s="1"/>
  <c r="J39" i="270" s="1"/>
  <c r="J38" i="270" s="1"/>
  <c r="J37" i="270" s="1"/>
  <c r="J36" i="270" s="1"/>
  <c r="J35" i="270" s="1"/>
  <c r="J34" i="270" s="1"/>
  <c r="J33" i="270" s="1"/>
  <c r="J32" i="270" s="1"/>
  <c r="J31" i="270" s="1"/>
  <c r="J30" i="270" s="1"/>
  <c r="J29" i="270" s="1"/>
  <c r="J28" i="270" s="1"/>
  <c r="J27" i="270" s="1"/>
  <c r="J26" i="270" s="1"/>
  <c r="J25" i="270" s="1"/>
  <c r="J24" i="270" s="1"/>
  <c r="J23" i="270" s="1"/>
  <c r="J22" i="270" s="1"/>
  <c r="J21" i="270" s="1"/>
  <c r="J20" i="270" s="1"/>
  <c r="J19" i="270" s="1"/>
  <c r="J18" i="270" s="1"/>
  <c r="J17" i="270" s="1"/>
  <c r="J16" i="270" s="1"/>
  <c r="J15" i="270" s="1"/>
  <c r="J14" i="270" s="1"/>
  <c r="J13" i="270" s="1"/>
  <c r="J12" i="270" s="1"/>
  <c r="J11" i="270" s="1"/>
  <c r="J10" i="270" s="1"/>
  <c r="M39" i="161"/>
  <c r="U47" i="211"/>
  <c r="K48" i="211"/>
  <c r="P65" i="91"/>
  <c r="H65" i="217"/>
  <c r="Q53" i="161"/>
  <c r="AB108" i="91"/>
  <c r="E51" i="211"/>
  <c r="AB56" i="266"/>
  <c r="C56" i="266"/>
  <c r="J56" i="266"/>
  <c r="B81" i="155"/>
  <c r="AB81" i="156"/>
  <c r="B34" i="266"/>
  <c r="AB93" i="12"/>
  <c r="B93" i="4"/>
  <c r="P92" i="136"/>
  <c r="AB29" i="12"/>
  <c r="B29" i="4"/>
  <c r="O76" i="155"/>
  <c r="P76" i="155"/>
  <c r="L76" i="155"/>
  <c r="T89" i="289"/>
  <c r="S89" i="289"/>
  <c r="AA96" i="211"/>
  <c r="AE96" i="211" s="1"/>
  <c r="E49" i="266"/>
  <c r="J13" i="266"/>
  <c r="T84" i="289"/>
  <c r="S84" i="289"/>
  <c r="O68" i="155"/>
  <c r="P68" i="155"/>
  <c r="L68" i="155"/>
  <c r="R70" i="155"/>
  <c r="Q70" i="155"/>
  <c r="K61" i="266"/>
  <c r="G57" i="266"/>
  <c r="P115" i="152"/>
  <c r="U89" i="289"/>
  <c r="L54" i="155"/>
  <c r="M54" i="155"/>
  <c r="AA71" i="211"/>
  <c r="AE71" i="211" s="1"/>
  <c r="E24" i="266"/>
  <c r="E61" i="133"/>
  <c r="C61" i="133"/>
  <c r="E69" i="133"/>
  <c r="C69" i="133"/>
  <c r="E93" i="133"/>
  <c r="C93" i="133"/>
  <c r="M107" i="4"/>
  <c r="L107" i="4"/>
  <c r="M75" i="4"/>
  <c r="L75" i="4"/>
  <c r="C13" i="266"/>
  <c r="AB13" i="266"/>
  <c r="AB115" i="12"/>
  <c r="B115" i="4"/>
  <c r="M83" i="4"/>
  <c r="L83" i="4"/>
  <c r="P109" i="142"/>
  <c r="J24" i="266"/>
  <c r="AB24" i="266"/>
  <c r="C98" i="133"/>
  <c r="C125" i="133"/>
  <c r="AB64" i="266"/>
  <c r="J64" i="266"/>
  <c r="L22" i="155"/>
  <c r="M22" i="155"/>
  <c r="AA101" i="211"/>
  <c r="AE101" i="211" s="1"/>
  <c r="E54" i="266"/>
  <c r="O57" i="4"/>
  <c r="P57" i="4"/>
  <c r="L57" i="4"/>
  <c r="N41" i="4"/>
  <c r="P110" i="4"/>
  <c r="O110" i="4"/>
  <c r="R83" i="4"/>
  <c r="Q83" i="4"/>
  <c r="M12" i="4"/>
  <c r="L12" i="4"/>
  <c r="G42" i="266"/>
  <c r="E37" i="266"/>
  <c r="AA84" i="211"/>
  <c r="AE84" i="211" s="1"/>
  <c r="P45" i="142"/>
  <c r="K57" i="211"/>
  <c r="F57" i="211"/>
  <c r="T79" i="289"/>
  <c r="S79" i="289"/>
  <c r="M62" i="266"/>
  <c r="G35" i="266"/>
  <c r="G45" i="266"/>
  <c r="O78" i="4"/>
  <c r="P78" i="4"/>
  <c r="M21" i="266"/>
  <c r="F54" i="211"/>
  <c r="C135" i="133"/>
  <c r="M60" i="4"/>
  <c r="C45" i="133"/>
  <c r="Q20" i="155"/>
  <c r="C109" i="133"/>
  <c r="Y35" i="262"/>
  <c r="G35" i="262"/>
  <c r="R72" i="91"/>
  <c r="J72" i="217"/>
  <c r="H18" i="217"/>
  <c r="P90" i="161"/>
  <c r="O90" i="161"/>
  <c r="L90" i="161"/>
  <c r="N115" i="91"/>
  <c r="J115" i="91"/>
  <c r="R105" i="91"/>
  <c r="H57" i="91"/>
  <c r="D57" i="96"/>
  <c r="D57" i="217"/>
  <c r="H50" i="96"/>
  <c r="H50" i="217"/>
  <c r="M43" i="161"/>
  <c r="L43" i="161"/>
  <c r="D95" i="96"/>
  <c r="L95" i="91"/>
  <c r="H95" i="91"/>
  <c r="J73" i="91"/>
  <c r="F73" i="96"/>
  <c r="N73" i="91"/>
  <c r="F73" i="217"/>
  <c r="I42" i="96"/>
  <c r="I42" i="217"/>
  <c r="M74" i="161"/>
  <c r="L74" i="161"/>
  <c r="P44" i="161"/>
  <c r="L14" i="161"/>
  <c r="M14" i="161"/>
  <c r="G38" i="96"/>
  <c r="M116" i="161"/>
  <c r="L116" i="161"/>
  <c r="L86" i="217"/>
  <c r="AB90" i="91"/>
  <c r="L86" i="96"/>
  <c r="H52" i="96"/>
  <c r="H52" i="217"/>
  <c r="H31" i="96"/>
  <c r="H31" i="217"/>
  <c r="M16" i="161"/>
  <c r="L16" i="161"/>
  <c r="I11" i="91"/>
  <c r="D11" i="91"/>
  <c r="BJ129" i="281"/>
  <c r="BJ126" i="281"/>
  <c r="BJ99" i="281"/>
  <c r="BJ27" i="281"/>
  <c r="BJ19" i="281"/>
  <c r="BJ11" i="281"/>
  <c r="BJ134" i="281"/>
  <c r="BJ72" i="281"/>
  <c r="BJ64" i="281"/>
  <c r="BJ131" i="281"/>
  <c r="BJ85" i="281"/>
  <c r="BJ77" i="281"/>
  <c r="BJ69" i="281"/>
  <c r="BJ21" i="281"/>
  <c r="BJ13" i="281"/>
  <c r="BJ132" i="281"/>
  <c r="BJ38" i="281"/>
  <c r="BJ22" i="281"/>
  <c r="BJ14" i="281"/>
  <c r="BJ130" i="281"/>
  <c r="BJ60" i="281"/>
  <c r="BJ44" i="281"/>
  <c r="BJ28" i="281"/>
  <c r="BJ57" i="281"/>
  <c r="BJ41" i="281"/>
  <c r="BJ25" i="281"/>
  <c r="BJ74" i="281"/>
  <c r="BJ10" i="281"/>
  <c r="BJ71" i="281"/>
  <c r="BJ116" i="281"/>
  <c r="BJ100" i="281"/>
  <c r="BJ81" i="281"/>
  <c r="BJ65" i="281"/>
  <c r="BJ33" i="281"/>
  <c r="BJ82" i="281"/>
  <c r="BJ79" i="281"/>
  <c r="BJ63" i="281"/>
  <c r="BJ15" i="281"/>
  <c r="BJ18" i="281"/>
  <c r="F114" i="217"/>
  <c r="O93" i="161"/>
  <c r="O115" i="91"/>
  <c r="B115" i="161"/>
  <c r="I89" i="91"/>
  <c r="E89" i="217"/>
  <c r="M89" i="91"/>
  <c r="E89" i="96"/>
  <c r="D89" i="91"/>
  <c r="O73" i="91"/>
  <c r="B73" i="161"/>
  <c r="G73" i="217"/>
  <c r="P53" i="161"/>
  <c r="O53" i="161"/>
  <c r="N53" i="161"/>
  <c r="L53" i="161"/>
  <c r="R104" i="91"/>
  <c r="M56" i="161"/>
  <c r="L56" i="161"/>
  <c r="F114" i="272"/>
  <c r="Q114" i="272"/>
  <c r="J61" i="217"/>
  <c r="D111" i="270"/>
  <c r="D111" i="161"/>
  <c r="O111" i="217"/>
  <c r="O111" i="96"/>
  <c r="AC69" i="91"/>
  <c r="O65" i="91"/>
  <c r="B65" i="161"/>
  <c r="G65" i="217"/>
  <c r="N59" i="91"/>
  <c r="J59" i="91"/>
  <c r="M40" i="161"/>
  <c r="L40" i="161"/>
  <c r="F14" i="217"/>
  <c r="J14" i="91"/>
  <c r="H57" i="270"/>
  <c r="Q58" i="270"/>
  <c r="P104" i="91"/>
  <c r="H104" i="96"/>
  <c r="AC108" i="91"/>
  <c r="J49" i="266"/>
  <c r="AB49" i="266"/>
  <c r="C49" i="266"/>
  <c r="E56" i="211"/>
  <c r="E50" i="211"/>
  <c r="E26" i="266"/>
  <c r="AA73" i="211"/>
  <c r="AE73" i="211" s="1"/>
  <c r="E44" i="266"/>
  <c r="AA91" i="211"/>
  <c r="AE91" i="211" s="1"/>
  <c r="P84" i="136"/>
  <c r="AB85" i="12"/>
  <c r="B85" i="4"/>
  <c r="AB21" i="12"/>
  <c r="B21" i="4"/>
  <c r="T60" i="289"/>
  <c r="U94" i="289"/>
  <c r="T94" i="289"/>
  <c r="O20" i="155"/>
  <c r="P20" i="155"/>
  <c r="L20" i="155"/>
  <c r="G40" i="266"/>
  <c r="O108" i="155"/>
  <c r="P108" i="155"/>
  <c r="AB54" i="156"/>
  <c r="B54" i="155"/>
  <c r="M35" i="4"/>
  <c r="L35" i="4"/>
  <c r="M115" i="4"/>
  <c r="L115" i="4"/>
  <c r="G24" i="266"/>
  <c r="P70" i="155"/>
  <c r="O70" i="155"/>
  <c r="P82" i="136"/>
  <c r="C118" i="133"/>
  <c r="M68" i="4"/>
  <c r="R43" i="155"/>
  <c r="M33" i="155"/>
  <c r="S52" i="211"/>
  <c r="I53" i="211"/>
  <c r="R68" i="155"/>
  <c r="Q68" i="155"/>
  <c r="AB22" i="156"/>
  <c r="B22" i="155"/>
  <c r="M12" i="266"/>
  <c r="C12" i="266"/>
  <c r="P93" i="142"/>
  <c r="B108" i="4"/>
  <c r="AB108" i="12"/>
  <c r="O76" i="4"/>
  <c r="P76" i="4"/>
  <c r="R81" i="4"/>
  <c r="N62" i="289"/>
  <c r="K62" i="289" s="1"/>
  <c r="P63" i="155"/>
  <c r="O63" i="155"/>
  <c r="N17" i="155"/>
  <c r="AB42" i="266"/>
  <c r="J42" i="266"/>
  <c r="M22" i="266"/>
  <c r="AB99" i="12"/>
  <c r="B99" i="4"/>
  <c r="E57" i="211"/>
  <c r="Q33" i="4"/>
  <c r="C115" i="289"/>
  <c r="P91" i="136"/>
  <c r="P33" i="4"/>
  <c r="O33" i="4"/>
  <c r="L33" i="4"/>
  <c r="B54" i="4"/>
  <c r="AB54" i="12"/>
  <c r="E54" i="211"/>
  <c r="P52" i="136"/>
  <c r="R97" i="4"/>
  <c r="T47" i="211"/>
  <c r="J48" i="211"/>
  <c r="C113" i="133"/>
  <c r="C9" i="133"/>
  <c r="I55" i="211"/>
  <c r="M81" i="155"/>
  <c r="M69" i="266"/>
  <c r="C97" i="133"/>
  <c r="G23" i="262"/>
  <c r="Y23" i="262"/>
  <c r="J13" i="262"/>
  <c r="G57" i="261"/>
  <c r="Y57" i="261"/>
  <c r="H15" i="249"/>
  <c r="V78" i="231"/>
  <c r="B78" i="230"/>
  <c r="V108" i="231"/>
  <c r="B108" i="230"/>
  <c r="M90" i="230"/>
  <c r="L90" i="230"/>
  <c r="G39" i="262"/>
  <c r="Y39" i="262"/>
  <c r="Y53" i="262"/>
  <c r="G53" i="262"/>
  <c r="Y25" i="262"/>
  <c r="G25" i="262"/>
  <c r="Y26" i="249"/>
  <c r="G26" i="249"/>
  <c r="G49" i="249"/>
  <c r="Y44" i="249"/>
  <c r="G44" i="249"/>
  <c r="Y56" i="249"/>
  <c r="G56" i="249"/>
  <c r="G28" i="261"/>
  <c r="Y28" i="261"/>
  <c r="Q115" i="230"/>
  <c r="P115" i="230"/>
  <c r="Q62" i="230"/>
  <c r="P62" i="230"/>
  <c r="V33" i="231"/>
  <c r="B33" i="230"/>
  <c r="M25" i="230"/>
  <c r="L25" i="230"/>
  <c r="N100" i="230"/>
  <c r="M100" i="230"/>
  <c r="C24" i="185"/>
  <c r="C84" i="185"/>
  <c r="C123" i="185"/>
  <c r="C57" i="185"/>
  <c r="Y61" i="274"/>
  <c r="G61" i="274"/>
  <c r="Y40" i="262"/>
  <c r="G40" i="262"/>
  <c r="Y53" i="249"/>
  <c r="G53" i="249"/>
  <c r="G29" i="249"/>
  <c r="Y29" i="249"/>
  <c r="M13" i="249"/>
  <c r="I15" i="249"/>
  <c r="V14" i="231"/>
  <c r="B14" i="230"/>
  <c r="P86" i="230"/>
  <c r="L106" i="230"/>
  <c r="M106" i="230"/>
  <c r="Q54" i="230"/>
  <c r="P54" i="230"/>
  <c r="L17" i="230"/>
  <c r="M17" i="230"/>
  <c r="C17" i="185"/>
  <c r="C135" i="185"/>
  <c r="L11" i="180"/>
  <c r="M11" i="180"/>
  <c r="Y34" i="262"/>
  <c r="G34" i="262"/>
  <c r="Y19" i="262"/>
  <c r="G19" i="262"/>
  <c r="G32" i="261"/>
  <c r="Y32" i="261"/>
  <c r="Y38" i="249"/>
  <c r="G38" i="249"/>
  <c r="Y42" i="249"/>
  <c r="G42" i="249"/>
  <c r="J13" i="249"/>
  <c r="O45" i="230"/>
  <c r="R45" i="230"/>
  <c r="Q14" i="230"/>
  <c r="P14" i="230"/>
  <c r="C70" i="185"/>
  <c r="C92" i="185"/>
  <c r="D40" i="91"/>
  <c r="I40" i="91"/>
  <c r="D15" i="271"/>
  <c r="D13" i="271"/>
  <c r="M91" i="91"/>
  <c r="I91" i="91"/>
  <c r="D91" i="91"/>
  <c r="E91" i="217"/>
  <c r="Y65" i="262"/>
  <c r="G65" i="262"/>
  <c r="Y57" i="262"/>
  <c r="G57" i="262"/>
  <c r="G43" i="274"/>
  <c r="Y43" i="274"/>
  <c r="G58" i="262"/>
  <c r="Y58" i="262"/>
  <c r="G32" i="262"/>
  <c r="M15" i="262"/>
  <c r="Y40" i="274"/>
  <c r="G40" i="274"/>
  <c r="Y46" i="274"/>
  <c r="G46" i="274"/>
  <c r="Y52" i="262"/>
  <c r="G52" i="262"/>
  <c r="G17" i="274"/>
  <c r="Y17" i="274"/>
  <c r="Y42" i="262"/>
  <c r="G42" i="262"/>
  <c r="G27" i="274"/>
  <c r="Y27" i="274"/>
  <c r="Y41" i="262"/>
  <c r="Y38" i="261"/>
  <c r="G38" i="261"/>
  <c r="G50" i="262"/>
  <c r="Y50" i="262"/>
  <c r="Y68" i="261"/>
  <c r="G68" i="261"/>
  <c r="K13" i="262"/>
  <c r="G51" i="249"/>
  <c r="Y51" i="249"/>
  <c r="Y47" i="261"/>
  <c r="G47" i="261"/>
  <c r="G17" i="261"/>
  <c r="Y17" i="261"/>
  <c r="M13" i="261"/>
  <c r="Y58" i="249"/>
  <c r="G58" i="249"/>
  <c r="G54" i="249"/>
  <c r="Y54" i="249"/>
  <c r="Y33" i="262"/>
  <c r="G33" i="262"/>
  <c r="Y17" i="262"/>
  <c r="G17" i="262"/>
  <c r="Y60" i="261"/>
  <c r="G60" i="261"/>
  <c r="Y28" i="249"/>
  <c r="G28" i="249"/>
  <c r="L15" i="261"/>
  <c r="G21" i="249"/>
  <c r="Y21" i="249"/>
  <c r="Y17" i="249"/>
  <c r="G17" i="249"/>
  <c r="B114" i="230"/>
  <c r="V114" i="231"/>
  <c r="V98" i="231"/>
  <c r="B98" i="230"/>
  <c r="V82" i="231"/>
  <c r="B82" i="230"/>
  <c r="V36" i="231"/>
  <c r="B36" i="230"/>
  <c r="V70" i="231"/>
  <c r="B70" i="230"/>
  <c r="V110" i="231"/>
  <c r="B110" i="230"/>
  <c r="V46" i="231"/>
  <c r="B46" i="230"/>
  <c r="R59" i="230"/>
  <c r="Q59" i="230"/>
  <c r="P104" i="230"/>
  <c r="O104" i="230"/>
  <c r="P62" i="246"/>
  <c r="O62" i="246"/>
  <c r="M97" i="230"/>
  <c r="L97" i="230"/>
  <c r="M57" i="230"/>
  <c r="L57" i="230"/>
  <c r="Q60" i="246"/>
  <c r="P11" i="230"/>
  <c r="O33" i="230"/>
  <c r="R33" i="230"/>
  <c r="P72" i="230"/>
  <c r="O72" i="230"/>
  <c r="R29" i="230"/>
  <c r="O29" i="230"/>
  <c r="V60" i="231"/>
  <c r="B60" i="230"/>
  <c r="M73" i="230"/>
  <c r="L73" i="230"/>
  <c r="M65" i="230"/>
  <c r="L65" i="230"/>
  <c r="C64" i="185"/>
  <c r="C83" i="185"/>
  <c r="C36" i="185"/>
  <c r="C87" i="185"/>
  <c r="C117" i="185"/>
  <c r="C37" i="185"/>
  <c r="C101" i="185"/>
  <c r="L49" i="180"/>
  <c r="M49" i="180"/>
  <c r="P47" i="165"/>
  <c r="P78" i="171"/>
  <c r="C115" i="163"/>
  <c r="C51" i="163"/>
  <c r="C43" i="163"/>
  <c r="C101" i="163"/>
  <c r="C132" i="163"/>
  <c r="C126" i="163"/>
  <c r="C118" i="163"/>
  <c r="C70" i="163"/>
  <c r="C62" i="163"/>
  <c r="C33" i="163"/>
  <c r="C124" i="163"/>
  <c r="C105" i="163"/>
  <c r="C89" i="163"/>
  <c r="C73" i="163"/>
  <c r="C113" i="163"/>
  <c r="C49" i="163"/>
  <c r="C22" i="163"/>
  <c r="C52" i="163"/>
  <c r="C100" i="163"/>
  <c r="C81" i="163"/>
  <c r="C30" i="163"/>
  <c r="J105" i="217"/>
  <c r="D95" i="217"/>
  <c r="J79" i="96"/>
  <c r="H65" i="96"/>
  <c r="I28" i="96"/>
  <c r="J79" i="217"/>
  <c r="G38" i="217"/>
  <c r="J66" i="96"/>
  <c r="G41" i="96"/>
  <c r="M90" i="96"/>
  <c r="M102" i="217"/>
  <c r="F35" i="96"/>
  <c r="O68" i="91"/>
  <c r="G68" i="217"/>
  <c r="G68" i="96"/>
  <c r="B68" i="161"/>
  <c r="G75" i="217"/>
  <c r="G48" i="217"/>
  <c r="D77" i="217"/>
  <c r="G46" i="96"/>
  <c r="N91" i="91"/>
  <c r="J91" i="91"/>
  <c r="N84" i="91"/>
  <c r="F84" i="217"/>
  <c r="J84" i="91"/>
  <c r="F84" i="96"/>
  <c r="G49" i="217"/>
  <c r="B49" i="161"/>
  <c r="D32" i="91"/>
  <c r="I32" i="91"/>
  <c r="E67" i="217"/>
  <c r="E43" i="96"/>
  <c r="L69" i="91"/>
  <c r="H69" i="91"/>
  <c r="F98" i="272"/>
  <c r="Q98" i="272"/>
  <c r="E12" i="268"/>
  <c r="M100" i="161"/>
  <c r="L100" i="161"/>
  <c r="AB76" i="91"/>
  <c r="L72" i="217"/>
  <c r="H55" i="96"/>
  <c r="H55" i="217"/>
  <c r="P58" i="161"/>
  <c r="N58" i="161"/>
  <c r="O58" i="161"/>
  <c r="E8" i="283"/>
  <c r="B8" i="283"/>
  <c r="E131" i="281"/>
  <c r="E125" i="281"/>
  <c r="E117" i="281"/>
  <c r="E109" i="281"/>
  <c r="E101" i="281"/>
  <c r="E93" i="281"/>
  <c r="E85" i="281"/>
  <c r="E77" i="281"/>
  <c r="E69" i="281"/>
  <c r="E61" i="281"/>
  <c r="E53" i="281"/>
  <c r="E45" i="281"/>
  <c r="E37" i="281"/>
  <c r="E29" i="281"/>
  <c r="E21" i="281"/>
  <c r="E13" i="281"/>
  <c r="E134" i="281"/>
  <c r="E120" i="281"/>
  <c r="E112" i="281"/>
  <c r="E104" i="281"/>
  <c r="E96" i="281"/>
  <c r="E88" i="281"/>
  <c r="E80" i="281"/>
  <c r="E72" i="281"/>
  <c r="E64" i="281"/>
  <c r="E56" i="281"/>
  <c r="E48" i="281"/>
  <c r="E40" i="281"/>
  <c r="E32" i="281"/>
  <c r="E24" i="281"/>
  <c r="E16" i="281"/>
  <c r="E132" i="281"/>
  <c r="E126" i="281"/>
  <c r="E110" i="281"/>
  <c r="E94" i="281"/>
  <c r="E78" i="281"/>
  <c r="E62" i="281"/>
  <c r="E46" i="281"/>
  <c r="E30" i="281"/>
  <c r="E14" i="281"/>
  <c r="E129" i="281"/>
  <c r="E123" i="281"/>
  <c r="E107" i="281"/>
  <c r="E91" i="281"/>
  <c r="E75" i="281"/>
  <c r="E59" i="281"/>
  <c r="E43" i="281"/>
  <c r="E27" i="281"/>
  <c r="E11" i="281"/>
  <c r="E118" i="281"/>
  <c r="E102" i="281"/>
  <c r="E86" i="281"/>
  <c r="E70" i="281"/>
  <c r="E54" i="281"/>
  <c r="E38" i="281"/>
  <c r="E22" i="281"/>
  <c r="E115" i="281"/>
  <c r="E99" i="281"/>
  <c r="E83" i="281"/>
  <c r="E67" i="281"/>
  <c r="E51" i="281"/>
  <c r="E35" i="281"/>
  <c r="E19" i="281"/>
  <c r="Q99" i="272"/>
  <c r="F99" i="272"/>
  <c r="O112" i="217"/>
  <c r="G75" i="96"/>
  <c r="M105" i="96"/>
  <c r="M105" i="217"/>
  <c r="R102" i="91"/>
  <c r="J102" i="96"/>
  <c r="I95" i="96"/>
  <c r="Q95" i="91"/>
  <c r="I95" i="217"/>
  <c r="R86" i="91"/>
  <c r="J86" i="96"/>
  <c r="N65" i="217"/>
  <c r="N65" i="96"/>
  <c r="H42" i="217"/>
  <c r="H42" i="96"/>
  <c r="P12" i="161"/>
  <c r="J32" i="217"/>
  <c r="H80" i="96"/>
  <c r="Q110" i="91"/>
  <c r="D72" i="270"/>
  <c r="D72" i="161"/>
  <c r="P100" i="161"/>
  <c r="E114" i="217"/>
  <c r="F59" i="217"/>
  <c r="E40" i="96"/>
  <c r="H113" i="91"/>
  <c r="D113" i="217"/>
  <c r="L113" i="91"/>
  <c r="D113" i="96"/>
  <c r="N103" i="217"/>
  <c r="N103" i="96"/>
  <c r="D63" i="270"/>
  <c r="D62" i="270" s="1"/>
  <c r="D63" i="161"/>
  <c r="O63" i="96"/>
  <c r="O63" i="217"/>
  <c r="I27" i="91"/>
  <c r="E27" i="217"/>
  <c r="D27" i="91"/>
  <c r="D12" i="217"/>
  <c r="D12" i="96"/>
  <c r="H12" i="91"/>
  <c r="E67" i="96"/>
  <c r="R57" i="161"/>
  <c r="O57" i="161"/>
  <c r="R112" i="91"/>
  <c r="J112" i="96"/>
  <c r="Q60" i="91"/>
  <c r="I60" i="217"/>
  <c r="M69" i="217"/>
  <c r="F59" i="96"/>
  <c r="F32" i="96"/>
  <c r="F14" i="96"/>
  <c r="M100" i="91"/>
  <c r="D100" i="91"/>
  <c r="E100" i="217"/>
  <c r="E100" i="96"/>
  <c r="I100" i="91"/>
  <c r="R62" i="91"/>
  <c r="F51" i="217"/>
  <c r="I109" i="96"/>
  <c r="I109" i="217"/>
  <c r="Q109" i="91"/>
  <c r="R65" i="91"/>
  <c r="F24" i="217"/>
  <c r="I58" i="96"/>
  <c r="I58" i="217"/>
  <c r="M51" i="161"/>
  <c r="L51" i="161"/>
  <c r="L32" i="161"/>
  <c r="M32" i="161"/>
  <c r="Q21" i="161"/>
  <c r="T98" i="289"/>
  <c r="M115" i="161"/>
  <c r="R79" i="161"/>
  <c r="M107" i="161"/>
  <c r="J41" i="266"/>
  <c r="AB41" i="266"/>
  <c r="C41" i="266"/>
  <c r="K55" i="211"/>
  <c r="P41" i="155"/>
  <c r="O41" i="155"/>
  <c r="L41" i="155"/>
  <c r="N41" i="155"/>
  <c r="K69" i="266"/>
  <c r="AA80" i="211"/>
  <c r="AE80" i="211" s="1"/>
  <c r="E33" i="266"/>
  <c r="C33" i="266" s="1"/>
  <c r="B55" i="211"/>
  <c r="M94" i="155"/>
  <c r="L94" i="155"/>
  <c r="AB77" i="12"/>
  <c r="B77" i="4"/>
  <c r="P76" i="136"/>
  <c r="AB13" i="12"/>
  <c r="B13" i="4"/>
  <c r="M13" i="4"/>
  <c r="L13" i="4"/>
  <c r="T76" i="289"/>
  <c r="S76" i="289"/>
  <c r="I43" i="266"/>
  <c r="E20" i="266"/>
  <c r="AA67" i="211"/>
  <c r="AE67" i="211" s="1"/>
  <c r="B44" i="155"/>
  <c r="AB44" i="156"/>
  <c r="N108" i="155"/>
  <c r="P97" i="155"/>
  <c r="O97" i="155"/>
  <c r="L97" i="155"/>
  <c r="P81" i="155"/>
  <c r="O81" i="155"/>
  <c r="L81" i="155"/>
  <c r="P65" i="155"/>
  <c r="O65" i="155"/>
  <c r="N65" i="155"/>
  <c r="O116" i="155"/>
  <c r="P116" i="155"/>
  <c r="L116" i="155"/>
  <c r="U104" i="289"/>
  <c r="T68" i="289"/>
  <c r="S68" i="289"/>
  <c r="O36" i="155"/>
  <c r="P36" i="155"/>
  <c r="L36" i="155"/>
  <c r="E57" i="266"/>
  <c r="AA104" i="211"/>
  <c r="AE104" i="211" s="1"/>
  <c r="B50" i="266"/>
  <c r="E50" i="266" s="1"/>
  <c r="B97" i="155"/>
  <c r="AA97" i="211" s="1"/>
  <c r="AE97" i="211" s="1"/>
  <c r="AB97" i="156"/>
  <c r="T102" i="289"/>
  <c r="S102" i="289"/>
  <c r="R116" i="155"/>
  <c r="Q116" i="155"/>
  <c r="AA100" i="211"/>
  <c r="AE100" i="211" s="1"/>
  <c r="E53" i="266"/>
  <c r="E101" i="133"/>
  <c r="C101" i="133"/>
  <c r="O108" i="4"/>
  <c r="P108" i="4"/>
  <c r="E64" i="266"/>
  <c r="AB67" i="12"/>
  <c r="B67" i="4"/>
  <c r="P38" i="155"/>
  <c r="O38" i="155"/>
  <c r="M30" i="266"/>
  <c r="C106" i="133"/>
  <c r="C120" i="133"/>
  <c r="C19" i="133"/>
  <c r="C51" i="133"/>
  <c r="C83" i="133"/>
  <c r="C127" i="133"/>
  <c r="C122" i="133"/>
  <c r="C134" i="133"/>
  <c r="Q73" i="4"/>
  <c r="T110" i="289"/>
  <c r="E66" i="266"/>
  <c r="C66" i="266" s="1"/>
  <c r="AA113" i="211"/>
  <c r="AE113" i="211" s="1"/>
  <c r="B56" i="211"/>
  <c r="R94" i="4"/>
  <c r="N57" i="4"/>
  <c r="M61" i="266"/>
  <c r="P86" i="155"/>
  <c r="O86" i="155"/>
  <c r="G13" i="266"/>
  <c r="B17" i="155"/>
  <c r="AB17" i="156"/>
  <c r="C37" i="266"/>
  <c r="AB37" i="266"/>
  <c r="J37" i="266"/>
  <c r="M99" i="4"/>
  <c r="L99" i="4"/>
  <c r="I57" i="211"/>
  <c r="B15" i="155"/>
  <c r="AB15" i="156"/>
  <c r="AB35" i="266"/>
  <c r="C35" i="266"/>
  <c r="J35" i="266"/>
  <c r="P69" i="142"/>
  <c r="P113" i="4"/>
  <c r="O113" i="4"/>
  <c r="N113" i="4"/>
  <c r="P81" i="4"/>
  <c r="O81" i="4"/>
  <c r="N81" i="4"/>
  <c r="L81" i="4"/>
  <c r="P35" i="4"/>
  <c r="O35" i="4"/>
  <c r="F53" i="211"/>
  <c r="P114" i="136"/>
  <c r="P44" i="136"/>
  <c r="N28" i="4"/>
  <c r="Q43" i="155"/>
  <c r="C41" i="133"/>
  <c r="C77" i="133"/>
  <c r="C89" i="133"/>
  <c r="I13" i="274"/>
  <c r="G50" i="274"/>
  <c r="Y50" i="274"/>
  <c r="J15" i="261"/>
  <c r="Y43" i="261"/>
  <c r="G43" i="261"/>
  <c r="G69" i="249"/>
  <c r="Y69" i="249"/>
  <c r="G55" i="249"/>
  <c r="Y55" i="249"/>
  <c r="L44" i="230"/>
  <c r="M44" i="230"/>
  <c r="R75" i="230"/>
  <c r="Q75" i="230"/>
  <c r="P66" i="230"/>
  <c r="O66" i="230"/>
  <c r="L66" i="230"/>
  <c r="N40" i="230"/>
  <c r="M40" i="230"/>
  <c r="Y44" i="274"/>
  <c r="G44" i="274"/>
  <c r="Y69" i="262"/>
  <c r="G69" i="262"/>
  <c r="G51" i="261"/>
  <c r="Y51" i="261"/>
  <c r="Y29" i="261"/>
  <c r="G29" i="261"/>
  <c r="G22" i="262"/>
  <c r="Y22" i="262"/>
  <c r="Y53" i="261"/>
  <c r="G53" i="261"/>
  <c r="Y33" i="249"/>
  <c r="G33" i="249"/>
  <c r="G63" i="249"/>
  <c r="Y63" i="249"/>
  <c r="Y36" i="249"/>
  <c r="G36" i="249"/>
  <c r="G52" i="261"/>
  <c r="Y52" i="261"/>
  <c r="Y64" i="249"/>
  <c r="G64" i="249"/>
  <c r="B60" i="246"/>
  <c r="N60" i="246"/>
  <c r="V106" i="231"/>
  <c r="B106" i="230"/>
  <c r="L108" i="230"/>
  <c r="M108" i="230"/>
  <c r="Q94" i="230"/>
  <c r="P94" i="230"/>
  <c r="Q63" i="230"/>
  <c r="P63" i="230"/>
  <c r="M28" i="230"/>
  <c r="L28" i="230"/>
  <c r="C48" i="185"/>
  <c r="Y36" i="274"/>
  <c r="G36" i="274"/>
  <c r="Y60" i="262"/>
  <c r="G60" i="262"/>
  <c r="L13" i="249"/>
  <c r="Y35" i="249"/>
  <c r="G35" i="249"/>
  <c r="V62" i="231"/>
  <c r="B62" i="230"/>
  <c r="M33" i="230"/>
  <c r="L33" i="230"/>
  <c r="C134" i="185"/>
  <c r="C88" i="185"/>
  <c r="C126" i="185"/>
  <c r="M57" i="180"/>
  <c r="L57" i="180"/>
  <c r="Y60" i="274"/>
  <c r="G60" i="274"/>
  <c r="Y36" i="262"/>
  <c r="G36" i="262"/>
  <c r="Y62" i="249"/>
  <c r="G62" i="249"/>
  <c r="G32" i="249"/>
  <c r="Y32" i="249"/>
  <c r="I13" i="249"/>
  <c r="V17" i="231"/>
  <c r="B17" i="230"/>
  <c r="C21" i="185"/>
  <c r="C74" i="185"/>
  <c r="C128" i="185"/>
  <c r="L12" i="180"/>
  <c r="M12" i="180"/>
  <c r="D85" i="217"/>
  <c r="O59" i="91"/>
  <c r="B59" i="161"/>
  <c r="B58" i="270" s="1"/>
  <c r="B57" i="270" s="1"/>
  <c r="B56" i="270" s="1"/>
  <c r="B55" i="270" s="1"/>
  <c r="B54" i="270" s="1"/>
  <c r="B53" i="270" s="1"/>
  <c r="B52" i="270" s="1"/>
  <c r="B51" i="270" s="1"/>
  <c r="B50" i="270" s="1"/>
  <c r="B49" i="270" s="1"/>
  <c r="B48" i="270" s="1"/>
  <c r="B47" i="270" s="1"/>
  <c r="B46" i="270" s="1"/>
  <c r="B45" i="270" s="1"/>
  <c r="B44" i="270" s="1"/>
  <c r="B43" i="270" s="1"/>
  <c r="B42" i="270" s="1"/>
  <c r="B41" i="270" s="1"/>
  <c r="B40" i="270" s="1"/>
  <c r="B39" i="270" s="1"/>
  <c r="B38" i="270" s="1"/>
  <c r="B37" i="270" s="1"/>
  <c r="B36" i="270" s="1"/>
  <c r="B35" i="270" s="1"/>
  <c r="B34" i="270" s="1"/>
  <c r="B33" i="270" s="1"/>
  <c r="B32" i="270" s="1"/>
  <c r="B31" i="270" s="1"/>
  <c r="B30" i="270" s="1"/>
  <c r="B29" i="270" s="1"/>
  <c r="B28" i="270" s="1"/>
  <c r="B27" i="270" s="1"/>
  <c r="B26" i="270" s="1"/>
  <c r="B25" i="270" s="1"/>
  <c r="B24" i="270" s="1"/>
  <c r="B23" i="270" s="1"/>
  <c r="B22" i="270" s="1"/>
  <c r="B21" i="270" s="1"/>
  <c r="B20" i="270" s="1"/>
  <c r="B19" i="270" s="1"/>
  <c r="B18" i="270" s="1"/>
  <c r="B17" i="270" s="1"/>
  <c r="B16" i="270" s="1"/>
  <c r="B15" i="270" s="1"/>
  <c r="B14" i="270" s="1"/>
  <c r="B13" i="270" s="1"/>
  <c r="B12" i="270" s="1"/>
  <c r="B11" i="270" s="1"/>
  <c r="B10" i="270" s="1"/>
  <c r="O106" i="91"/>
  <c r="G106" i="96"/>
  <c r="B106" i="161"/>
  <c r="I39" i="96"/>
  <c r="I39" i="217"/>
  <c r="Y53" i="274"/>
  <c r="G53" i="274"/>
  <c r="Y18" i="274"/>
  <c r="G18" i="274"/>
  <c r="Y58" i="274"/>
  <c r="G58" i="274"/>
  <c r="Y34" i="274"/>
  <c r="G34" i="274"/>
  <c r="L15" i="262"/>
  <c r="Y39" i="274"/>
  <c r="G39" i="274"/>
  <c r="G25" i="274"/>
  <c r="Y25" i="274"/>
  <c r="G24" i="274"/>
  <c r="Y24" i="274"/>
  <c r="Y51" i="274"/>
  <c r="G51" i="274"/>
  <c r="Y35" i="274"/>
  <c r="Y45" i="261"/>
  <c r="G45" i="261"/>
  <c r="Y28" i="262"/>
  <c r="G28" i="262"/>
  <c r="J13" i="274"/>
  <c r="Y24" i="262"/>
  <c r="G24" i="262"/>
  <c r="G48" i="261"/>
  <c r="Y48" i="261"/>
  <c r="Y26" i="262"/>
  <c r="G26" i="262"/>
  <c r="G15" i="262"/>
  <c r="Y27" i="262"/>
  <c r="G27" i="262"/>
  <c r="G18" i="262"/>
  <c r="Y18" i="262"/>
  <c r="G67" i="261"/>
  <c r="Y67" i="261"/>
  <c r="G21" i="262"/>
  <c r="Y21" i="262"/>
  <c r="L13" i="262"/>
  <c r="G31" i="261"/>
  <c r="Y31" i="261"/>
  <c r="Y45" i="249"/>
  <c r="G45" i="249"/>
  <c r="G40" i="249"/>
  <c r="Y40" i="249"/>
  <c r="Y37" i="262"/>
  <c r="G66" i="249"/>
  <c r="Y66" i="249"/>
  <c r="K15" i="261"/>
  <c r="J57" i="254"/>
  <c r="I58" i="254"/>
  <c r="D58" i="214" s="1"/>
  <c r="Q89" i="230"/>
  <c r="M114" i="230"/>
  <c r="L114" i="230"/>
  <c r="L98" i="230"/>
  <c r="M98" i="230"/>
  <c r="L82" i="230"/>
  <c r="M82" i="230"/>
  <c r="V22" i="231"/>
  <c r="B22" i="230"/>
  <c r="V92" i="231"/>
  <c r="B92" i="230"/>
  <c r="R49" i="230"/>
  <c r="O49" i="230"/>
  <c r="L81" i="230"/>
  <c r="M81" i="230"/>
  <c r="R41" i="230"/>
  <c r="Q41" i="230"/>
  <c r="O41" i="230"/>
  <c r="V76" i="231"/>
  <c r="B76" i="230"/>
  <c r="M60" i="230"/>
  <c r="L60" i="230"/>
  <c r="V65" i="231"/>
  <c r="B65" i="230"/>
  <c r="Q29" i="230"/>
  <c r="P30" i="230"/>
  <c r="C29" i="185"/>
  <c r="C82" i="185"/>
  <c r="C116" i="185"/>
  <c r="C39" i="185"/>
  <c r="C99" i="185"/>
  <c r="C68" i="185"/>
  <c r="C100" i="185"/>
  <c r="C41" i="185"/>
  <c r="C73" i="185"/>
  <c r="C105" i="185"/>
  <c r="C124" i="185"/>
  <c r="M41" i="180"/>
  <c r="L41" i="180"/>
  <c r="BL134" i="288"/>
  <c r="BL120" i="288"/>
  <c r="BL112" i="288"/>
  <c r="BL104" i="288"/>
  <c r="BL96" i="288"/>
  <c r="BL88" i="288"/>
  <c r="BL80" i="288"/>
  <c r="BL72" i="288"/>
  <c r="BL64" i="288"/>
  <c r="BL56" i="288"/>
  <c r="BL48" i="288"/>
  <c r="BL40" i="288"/>
  <c r="BL32" i="288"/>
  <c r="BL24" i="288"/>
  <c r="BL16" i="288"/>
  <c r="BL131" i="288"/>
  <c r="BL125" i="288"/>
  <c r="BL117" i="288"/>
  <c r="BL109" i="288"/>
  <c r="BL101" i="288"/>
  <c r="BL93" i="288"/>
  <c r="BL85" i="288"/>
  <c r="BL77" i="288"/>
  <c r="BL69" i="288"/>
  <c r="BL61" i="288"/>
  <c r="BL53" i="288"/>
  <c r="BL45" i="288"/>
  <c r="BL37" i="288"/>
  <c r="BL29" i="288"/>
  <c r="BL21" i="288"/>
  <c r="BL128" i="288"/>
  <c r="BL122" i="288"/>
  <c r="BL114" i="288"/>
  <c r="BL106" i="288"/>
  <c r="BL98" i="288"/>
  <c r="BL90" i="288"/>
  <c r="BL82" i="288"/>
  <c r="BL74" i="288"/>
  <c r="BL66" i="288"/>
  <c r="BL58" i="288"/>
  <c r="BL50" i="288"/>
  <c r="BL42" i="288"/>
  <c r="BL34" i="288"/>
  <c r="BL26" i="288"/>
  <c r="BL18" i="288"/>
  <c r="BL129" i="288"/>
  <c r="BL123" i="288"/>
  <c r="BL115" i="288"/>
  <c r="BL107" i="288"/>
  <c r="BL99" i="288"/>
  <c r="BL91" i="288"/>
  <c r="BL83" i="288"/>
  <c r="BL75" i="288"/>
  <c r="BL67" i="288"/>
  <c r="BL59" i="288"/>
  <c r="BL51" i="288"/>
  <c r="BL43" i="288"/>
  <c r="BL35" i="288"/>
  <c r="BL132" i="288"/>
  <c r="BL87" i="288"/>
  <c r="BL84" i="288"/>
  <c r="BL78" i="288"/>
  <c r="BL65" i="288"/>
  <c r="BL47" i="288"/>
  <c r="BL44" i="288"/>
  <c r="BL31" i="288"/>
  <c r="BL111" i="288"/>
  <c r="BL108" i="288"/>
  <c r="BL102" i="288"/>
  <c r="BL89" i="288"/>
  <c r="BL49" i="288"/>
  <c r="BL33" i="288"/>
  <c r="BL28" i="288"/>
  <c r="BL19" i="288"/>
  <c r="BL126" i="288"/>
  <c r="BL113" i="288"/>
  <c r="BL71" i="288"/>
  <c r="BL68" i="288"/>
  <c r="BL62" i="288"/>
  <c r="BL14" i="288"/>
  <c r="BL124" i="288"/>
  <c r="BL118" i="288"/>
  <c r="BL105" i="288"/>
  <c r="BL63" i="288"/>
  <c r="BL60" i="288"/>
  <c r="BL54" i="288"/>
  <c r="BL38" i="288"/>
  <c r="BL15" i="288"/>
  <c r="BL116" i="288"/>
  <c r="BL95" i="288"/>
  <c r="BL86" i="288"/>
  <c r="BL81" i="288"/>
  <c r="BL25" i="288"/>
  <c r="BL100" i="288"/>
  <c r="BL92" i="288"/>
  <c r="BL73" i="288"/>
  <c r="BL70" i="288"/>
  <c r="BL22" i="288"/>
  <c r="BL12" i="288"/>
  <c r="BL130" i="288"/>
  <c r="BL121" i="288"/>
  <c r="BL103" i="288"/>
  <c r="BL135" i="288"/>
  <c r="BL119" i="288"/>
  <c r="BL133" i="288"/>
  <c r="BL127" i="288"/>
  <c r="BL27" i="288"/>
  <c r="BL39" i="288"/>
  <c r="BL36" i="288"/>
  <c r="BL97" i="288"/>
  <c r="BL41" i="288"/>
  <c r="BL30" i="288"/>
  <c r="BL17" i="288"/>
  <c r="BL76" i="288"/>
  <c r="BL110" i="288"/>
  <c r="BL23" i="288"/>
  <c r="BL13" i="288"/>
  <c r="BL79" i="288"/>
  <c r="BL55" i="288"/>
  <c r="BL52" i="288"/>
  <c r="BL57" i="288"/>
  <c r="BL46" i="288"/>
  <c r="BL20" i="288"/>
  <c r="BL94" i="288"/>
  <c r="L89" i="180"/>
  <c r="M89" i="180"/>
  <c r="C130" i="163"/>
  <c r="C99" i="163"/>
  <c r="C121" i="163"/>
  <c r="J71" i="96"/>
  <c r="P40" i="165"/>
  <c r="P10" i="165"/>
  <c r="J105" i="96"/>
  <c r="M94" i="217"/>
  <c r="AB98" i="91"/>
  <c r="Q94" i="91"/>
  <c r="L104" i="96"/>
  <c r="M102" i="96"/>
  <c r="D101" i="96"/>
  <c r="H86" i="96"/>
  <c r="H106" i="91"/>
  <c r="L106" i="91"/>
  <c r="O83" i="91"/>
  <c r="B83" i="161"/>
  <c r="M76" i="91"/>
  <c r="D76" i="91"/>
  <c r="I76" i="91"/>
  <c r="E76" i="96"/>
  <c r="E76" i="217"/>
  <c r="D56" i="91"/>
  <c r="I56" i="91"/>
  <c r="F40" i="217"/>
  <c r="D85" i="96"/>
  <c r="E56" i="96"/>
  <c r="D80" i="270"/>
  <c r="D80" i="161"/>
  <c r="AA84" i="91"/>
  <c r="O71" i="96"/>
  <c r="D71" i="270"/>
  <c r="D71" i="161"/>
  <c r="O71" i="217"/>
  <c r="P91" i="165"/>
  <c r="G90" i="217"/>
  <c r="L112" i="96"/>
  <c r="R109" i="96"/>
  <c r="G115" i="96"/>
  <c r="R89" i="161"/>
  <c r="O89" i="161"/>
  <c r="N111" i="217"/>
  <c r="N111" i="96"/>
  <c r="D103" i="270"/>
  <c r="D103" i="161"/>
  <c r="O103" i="217"/>
  <c r="O103" i="96"/>
  <c r="O100" i="91"/>
  <c r="G100" i="96"/>
  <c r="G100" i="217"/>
  <c r="B100" i="161"/>
  <c r="P28" i="165"/>
  <c r="G29" i="96"/>
  <c r="B29" i="161"/>
  <c r="G35" i="217"/>
  <c r="I64" i="91"/>
  <c r="D64" i="91"/>
  <c r="M64" i="91"/>
  <c r="G58" i="270"/>
  <c r="L58" i="270" s="1"/>
  <c r="R102" i="161"/>
  <c r="Q102" i="161"/>
  <c r="P67" i="171"/>
  <c r="R68" i="161"/>
  <c r="E37" i="271"/>
  <c r="D106" i="217"/>
  <c r="D18" i="217"/>
  <c r="I80" i="96"/>
  <c r="O116" i="91"/>
  <c r="G116" i="217"/>
  <c r="G116" i="96"/>
  <c r="B116" i="161"/>
  <c r="M108" i="91"/>
  <c r="D108" i="91"/>
  <c r="E108" i="217"/>
  <c r="E108" i="96"/>
  <c r="I108" i="91"/>
  <c r="P82" i="91"/>
  <c r="H82" i="96"/>
  <c r="H82" i="217"/>
  <c r="AC76" i="91"/>
  <c r="M65" i="217"/>
  <c r="M65" i="96"/>
  <c r="E21" i="271"/>
  <c r="C15" i="268"/>
  <c r="E14" i="268"/>
  <c r="E15" i="268" s="1"/>
  <c r="O99" i="91"/>
  <c r="B99" i="161"/>
  <c r="I62" i="91"/>
  <c r="E62" i="217"/>
  <c r="M62" i="91"/>
  <c r="D62" i="91"/>
  <c r="I24" i="91"/>
  <c r="D24" i="91"/>
  <c r="O102" i="161"/>
  <c r="C13" i="271"/>
  <c r="E12" i="271"/>
  <c r="E13" i="271" s="1"/>
  <c r="F43" i="217"/>
  <c r="L72" i="96"/>
  <c r="O110" i="217"/>
  <c r="D110" i="270"/>
  <c r="D110" i="161"/>
  <c r="D103" i="96"/>
  <c r="L103" i="91"/>
  <c r="H103" i="91"/>
  <c r="I81" i="91"/>
  <c r="E81" i="217"/>
  <c r="M81" i="91"/>
  <c r="E81" i="96"/>
  <c r="D81" i="91"/>
  <c r="P72" i="91"/>
  <c r="AA76" i="91" s="1"/>
  <c r="N100" i="91"/>
  <c r="F100" i="217"/>
  <c r="F100" i="96"/>
  <c r="J100" i="91"/>
  <c r="L109" i="91"/>
  <c r="H109" i="91"/>
  <c r="AC84" i="91"/>
  <c r="D21" i="91"/>
  <c r="I21" i="91"/>
  <c r="N61" i="217"/>
  <c r="E51" i="96"/>
  <c r="O81" i="91"/>
  <c r="P80" i="165"/>
  <c r="B81" i="161"/>
  <c r="G81" i="217"/>
  <c r="H58" i="96"/>
  <c r="H58" i="217"/>
  <c r="O94" i="161"/>
  <c r="P94" i="161"/>
  <c r="N90" i="161"/>
  <c r="U95" i="289"/>
  <c r="C56" i="281"/>
  <c r="C120" i="281"/>
  <c r="C123" i="281"/>
  <c r="P40" i="161"/>
  <c r="O30" i="161"/>
  <c r="J33" i="266"/>
  <c r="AB33" i="266"/>
  <c r="AB58" i="266"/>
  <c r="C58" i="266"/>
  <c r="J58" i="266"/>
  <c r="B47" i="266"/>
  <c r="B94" i="155"/>
  <c r="AB94" i="156"/>
  <c r="M62" i="155"/>
  <c r="L62" i="155"/>
  <c r="E67" i="266"/>
  <c r="AA114" i="211"/>
  <c r="AE114" i="211" s="1"/>
  <c r="P74" i="136"/>
  <c r="P68" i="136"/>
  <c r="AB69" i="12"/>
  <c r="B69" i="4"/>
  <c r="N60" i="155"/>
  <c r="K49" i="211"/>
  <c r="E43" i="266"/>
  <c r="AA90" i="211"/>
  <c r="AE90" i="211" s="1"/>
  <c r="O92" i="155"/>
  <c r="P92" i="155"/>
  <c r="O44" i="155"/>
  <c r="P44" i="155"/>
  <c r="L44" i="155"/>
  <c r="G49" i="266"/>
  <c r="K58" i="211"/>
  <c r="P113" i="155"/>
  <c r="O113" i="155"/>
  <c r="T97" i="289"/>
  <c r="S97" i="289"/>
  <c r="S81" i="289"/>
  <c r="T81" i="289"/>
  <c r="T65" i="289"/>
  <c r="S65" i="289"/>
  <c r="P91" i="146"/>
  <c r="C119" i="144"/>
  <c r="R89" i="155"/>
  <c r="U78" i="289"/>
  <c r="N68" i="155"/>
  <c r="O52" i="155"/>
  <c r="P52" i="155"/>
  <c r="L52" i="155"/>
  <c r="N20" i="155"/>
  <c r="B76" i="155"/>
  <c r="AA76" i="211" s="1"/>
  <c r="AE76" i="211" s="1"/>
  <c r="B29" i="266"/>
  <c r="E29" i="266" s="1"/>
  <c r="AB76" i="156"/>
  <c r="K22" i="266"/>
  <c r="T108" i="289"/>
  <c r="S108" i="289"/>
  <c r="E19" i="266"/>
  <c r="AA66" i="211"/>
  <c r="AE66" i="211" s="1"/>
  <c r="R52" i="155"/>
  <c r="Q52" i="155"/>
  <c r="K21" i="266"/>
  <c r="O107" i="155"/>
  <c r="R107" i="155"/>
  <c r="E37" i="133"/>
  <c r="C37" i="133"/>
  <c r="AB91" i="12"/>
  <c r="B91" i="4"/>
  <c r="E59" i="266"/>
  <c r="C59" i="266" s="1"/>
  <c r="AA106" i="211"/>
  <c r="AE106" i="211" s="1"/>
  <c r="Q102" i="155"/>
  <c r="P64" i="142"/>
  <c r="M67" i="4"/>
  <c r="L67" i="4"/>
  <c r="F55" i="211"/>
  <c r="AA64" i="211"/>
  <c r="AE64" i="211" s="1"/>
  <c r="E17" i="266"/>
  <c r="C50" i="133"/>
  <c r="C131" i="133"/>
  <c r="C23" i="133"/>
  <c r="C55" i="133"/>
  <c r="C87" i="133"/>
  <c r="C38" i="133"/>
  <c r="C126" i="133"/>
  <c r="M84" i="4"/>
  <c r="I59" i="266"/>
  <c r="O83" i="4"/>
  <c r="G15" i="266"/>
  <c r="U83" i="289"/>
  <c r="P49" i="155"/>
  <c r="O49" i="155"/>
  <c r="G16" i="266"/>
  <c r="P105" i="4"/>
  <c r="O105" i="4"/>
  <c r="L105" i="4"/>
  <c r="N105" i="4"/>
  <c r="P73" i="4"/>
  <c r="O73" i="4"/>
  <c r="L73" i="4"/>
  <c r="N73" i="4"/>
  <c r="L51" i="4"/>
  <c r="M51" i="4"/>
  <c r="Q24" i="4"/>
  <c r="P24" i="4"/>
  <c r="K65" i="266"/>
  <c r="R65" i="4"/>
  <c r="T88" i="289"/>
  <c r="T63" i="289"/>
  <c r="S63" i="289"/>
  <c r="L17" i="155"/>
  <c r="M17" i="155"/>
  <c r="K54" i="211"/>
  <c r="B31" i="155"/>
  <c r="AB31" i="156"/>
  <c r="M35" i="266"/>
  <c r="M14" i="266"/>
  <c r="L76" i="4"/>
  <c r="B32" i="266"/>
  <c r="B79" i="155"/>
  <c r="AA79" i="211" s="1"/>
  <c r="AE79" i="211" s="1"/>
  <c r="AB79" i="156"/>
  <c r="M15" i="155"/>
  <c r="L15" i="155"/>
  <c r="M46" i="266"/>
  <c r="G27" i="266"/>
  <c r="R70" i="4"/>
  <c r="N33" i="4"/>
  <c r="K52" i="211"/>
  <c r="E53" i="211"/>
  <c r="G26" i="266"/>
  <c r="P36" i="136"/>
  <c r="C65" i="133"/>
  <c r="C132" i="133"/>
  <c r="N110" i="4"/>
  <c r="C17" i="133"/>
  <c r="G14" i="261"/>
  <c r="E15" i="261"/>
  <c r="Y40" i="261"/>
  <c r="G40" i="261"/>
  <c r="H13" i="261"/>
  <c r="G16" i="261"/>
  <c r="Y16" i="261"/>
  <c r="Y63" i="261"/>
  <c r="G63" i="261"/>
  <c r="L94" i="230"/>
  <c r="M94" i="230"/>
  <c r="M20" i="230"/>
  <c r="L20" i="230"/>
  <c r="Y61" i="262"/>
  <c r="G61" i="262"/>
  <c r="Y62" i="274"/>
  <c r="G62" i="274"/>
  <c r="H15" i="261"/>
  <c r="Y18" i="249"/>
  <c r="G18" i="249"/>
  <c r="E15" i="249"/>
  <c r="G14" i="249"/>
  <c r="E13" i="249"/>
  <c r="Y13" i="249" s="1"/>
  <c r="V20" i="231"/>
  <c r="B20" i="230"/>
  <c r="V86" i="231"/>
  <c r="B86" i="230"/>
  <c r="L49" i="230"/>
  <c r="M49" i="230"/>
  <c r="C113" i="185"/>
  <c r="G63" i="274"/>
  <c r="Y63" i="274"/>
  <c r="G16" i="274"/>
  <c r="E15" i="274"/>
  <c r="Y15" i="274" s="1"/>
  <c r="Y16" i="274"/>
  <c r="Y44" i="261"/>
  <c r="G44" i="261"/>
  <c r="H13" i="262"/>
  <c r="I15" i="261"/>
  <c r="Y62" i="261"/>
  <c r="G62" i="261"/>
  <c r="J13" i="261"/>
  <c r="G54" i="261"/>
  <c r="Y54" i="261"/>
  <c r="O17" i="230"/>
  <c r="R17" i="230"/>
  <c r="N86" i="230"/>
  <c r="M86" i="230"/>
  <c r="P70" i="230"/>
  <c r="P88" i="230"/>
  <c r="O88" i="230"/>
  <c r="P38" i="230"/>
  <c r="C55" i="185"/>
  <c r="C91" i="185"/>
  <c r="C93" i="185"/>
  <c r="G64" i="274"/>
  <c r="Y64" i="274"/>
  <c r="G37" i="274"/>
  <c r="E133" i="235"/>
  <c r="E120" i="235"/>
  <c r="E134" i="235"/>
  <c r="E113" i="235"/>
  <c r="E127" i="235"/>
  <c r="E117" i="235"/>
  <c r="E111" i="235"/>
  <c r="E90" i="235"/>
  <c r="E118" i="235"/>
  <c r="E84" i="235"/>
  <c r="E125" i="235"/>
  <c r="E135" i="235"/>
  <c r="E121" i="235"/>
  <c r="E77" i="235"/>
  <c r="E81" i="235"/>
  <c r="E73" i="235"/>
  <c r="E87" i="235"/>
  <c r="E109" i="235"/>
  <c r="R107" i="230"/>
  <c r="Q107" i="230"/>
  <c r="V74" i="231"/>
  <c r="B74" i="230"/>
  <c r="V73" i="231"/>
  <c r="B73" i="230"/>
  <c r="C32" i="185"/>
  <c r="C65" i="185"/>
  <c r="D10" i="96"/>
  <c r="M84" i="91"/>
  <c r="D84" i="91"/>
  <c r="I84" i="91"/>
  <c r="E84" i="217"/>
  <c r="E84" i="96"/>
  <c r="Y52" i="274"/>
  <c r="G52" i="274"/>
  <c r="G32" i="274"/>
  <c r="Y32" i="274"/>
  <c r="M13" i="274"/>
  <c r="G67" i="274"/>
  <c r="Y67" i="274"/>
  <c r="G69" i="274"/>
  <c r="G55" i="274"/>
  <c r="Y55" i="274"/>
  <c r="Y48" i="262"/>
  <c r="G48" i="262"/>
  <c r="Y68" i="262"/>
  <c r="G68" i="262"/>
  <c r="Y64" i="262"/>
  <c r="G64" i="262"/>
  <c r="G13" i="274"/>
  <c r="Y22" i="261"/>
  <c r="G22" i="261"/>
  <c r="Y36" i="261"/>
  <c r="G36" i="261"/>
  <c r="Y15" i="262"/>
  <c r="G61" i="261"/>
  <c r="Y61" i="261"/>
  <c r="M13" i="262"/>
  <c r="Y57" i="249"/>
  <c r="Y19" i="249"/>
  <c r="G19" i="249"/>
  <c r="Y60" i="249"/>
  <c r="G60" i="249"/>
  <c r="Y50" i="249"/>
  <c r="G50" i="249"/>
  <c r="Y43" i="249"/>
  <c r="G43" i="249"/>
  <c r="G22" i="249"/>
  <c r="Y22" i="249"/>
  <c r="G24" i="261"/>
  <c r="Y24" i="261"/>
  <c r="G67" i="249"/>
  <c r="Y61" i="249"/>
  <c r="G61" i="249"/>
  <c r="J15" i="249"/>
  <c r="M52" i="230"/>
  <c r="L52" i="230"/>
  <c r="V102" i="231"/>
  <c r="B102" i="230"/>
  <c r="V94" i="231"/>
  <c r="B94" i="230"/>
  <c r="P60" i="246"/>
  <c r="O60" i="246"/>
  <c r="Q45" i="230"/>
  <c r="M22" i="230"/>
  <c r="R93" i="230"/>
  <c r="Q93" i="230"/>
  <c r="L92" i="230"/>
  <c r="M92" i="230"/>
  <c r="R112" i="230"/>
  <c r="Q112" i="230"/>
  <c r="V10" i="231"/>
  <c r="B10" i="230"/>
  <c r="L76" i="230"/>
  <c r="M76" i="230"/>
  <c r="N68" i="230"/>
  <c r="M68" i="230"/>
  <c r="M113" i="230"/>
  <c r="L113" i="230"/>
  <c r="V105" i="231"/>
  <c r="B105" i="230"/>
  <c r="N104" i="230"/>
  <c r="Q49" i="230"/>
  <c r="M38" i="230"/>
  <c r="C103" i="185"/>
  <c r="C33" i="185"/>
  <c r="C95" i="185"/>
  <c r="C12" i="185"/>
  <c r="C43" i="185"/>
  <c r="C107" i="185"/>
  <c r="C72" i="185"/>
  <c r="C104" i="185"/>
  <c r="C45" i="185"/>
  <c r="C77" i="185"/>
  <c r="C109" i="185"/>
  <c r="C129" i="185"/>
  <c r="P74" i="171"/>
  <c r="P46" i="171"/>
  <c r="P35" i="165"/>
  <c r="BL129" i="163"/>
  <c r="BL123" i="163"/>
  <c r="BL115" i="163"/>
  <c r="BL107" i="163"/>
  <c r="BL99" i="163"/>
  <c r="BL91" i="163"/>
  <c r="BL83" i="163"/>
  <c r="BL75" i="163"/>
  <c r="BL67" i="163"/>
  <c r="BL59" i="163"/>
  <c r="BL51" i="163"/>
  <c r="BL43" i="163"/>
  <c r="BL35" i="163"/>
  <c r="BL27" i="163"/>
  <c r="BL134" i="163"/>
  <c r="BL120" i="163"/>
  <c r="BL112" i="163"/>
  <c r="BL104" i="163"/>
  <c r="BL96" i="163"/>
  <c r="BL88" i="163"/>
  <c r="BL80" i="163"/>
  <c r="BL72" i="163"/>
  <c r="BL56" i="163"/>
  <c r="BL48" i="163"/>
  <c r="BL40" i="163"/>
  <c r="BL32" i="163"/>
  <c r="BL24" i="163"/>
  <c r="BL131" i="163"/>
  <c r="BL128" i="163"/>
  <c r="BL125" i="163"/>
  <c r="BL117" i="163"/>
  <c r="BL109" i="163"/>
  <c r="BL101" i="163"/>
  <c r="BL93" i="163"/>
  <c r="BL85" i="163"/>
  <c r="BL77" i="163"/>
  <c r="BL69" i="163"/>
  <c r="BL61" i="163"/>
  <c r="BL53" i="163"/>
  <c r="BL45" i="163"/>
  <c r="BL37" i="163"/>
  <c r="BL132" i="163"/>
  <c r="BL126" i="163"/>
  <c r="BL118" i="163"/>
  <c r="BL110" i="163"/>
  <c r="BL102" i="163"/>
  <c r="BL94" i="163"/>
  <c r="BL86" i="163"/>
  <c r="BL78" i="163"/>
  <c r="BL70" i="163"/>
  <c r="BL62" i="163"/>
  <c r="BL54" i="163"/>
  <c r="BL133" i="163"/>
  <c r="BL127" i="163"/>
  <c r="BL111" i="163"/>
  <c r="BL95" i="163"/>
  <c r="BL79" i="163"/>
  <c r="BL63" i="163"/>
  <c r="BL46" i="163"/>
  <c r="BL41" i="163"/>
  <c r="BL36" i="163"/>
  <c r="BL16" i="163"/>
  <c r="BL130" i="163"/>
  <c r="BL124" i="163"/>
  <c r="BL108" i="163"/>
  <c r="BL92" i="163"/>
  <c r="BL76" i="163"/>
  <c r="BL60" i="163"/>
  <c r="BL49" i="163"/>
  <c r="BL44" i="163"/>
  <c r="BL39" i="163"/>
  <c r="BL30" i="163"/>
  <c r="BL28" i="163"/>
  <c r="BL26" i="163"/>
  <c r="BL13" i="163"/>
  <c r="BL121" i="163"/>
  <c r="BL105" i="163"/>
  <c r="BL89" i="163"/>
  <c r="BL73" i="163"/>
  <c r="BL57" i="163"/>
  <c r="BL47" i="163"/>
  <c r="BL42" i="163"/>
  <c r="BL21" i="163"/>
  <c r="BL19" i="163"/>
  <c r="BL18" i="163"/>
  <c r="BL114" i="163"/>
  <c r="BL98" i="163"/>
  <c r="BL82" i="163"/>
  <c r="BL66" i="163"/>
  <c r="BL38" i="163"/>
  <c r="BL34" i="163"/>
  <c r="BL22" i="163"/>
  <c r="BL122" i="163"/>
  <c r="BL100" i="163"/>
  <c r="BL81" i="163"/>
  <c r="BL55" i="163"/>
  <c r="BL33" i="163"/>
  <c r="BL25" i="163"/>
  <c r="BL97" i="163"/>
  <c r="BL87" i="163"/>
  <c r="BL68" i="163"/>
  <c r="BL12" i="163"/>
  <c r="BL103" i="163"/>
  <c r="BL74" i="163"/>
  <c r="BL65" i="163"/>
  <c r="BL135" i="163"/>
  <c r="BL90" i="163"/>
  <c r="BL71" i="163"/>
  <c r="BL31" i="163"/>
  <c r="BL116" i="163"/>
  <c r="BL106" i="163"/>
  <c r="BL58" i="163"/>
  <c r="BL113" i="163"/>
  <c r="BL23" i="163"/>
  <c r="BL119" i="163"/>
  <c r="BL50" i="163"/>
  <c r="BL29" i="163"/>
  <c r="BL84" i="163"/>
  <c r="BL52" i="163"/>
  <c r="BL15" i="163"/>
  <c r="BL17" i="163"/>
  <c r="BL14" i="163"/>
  <c r="BL20" i="163"/>
  <c r="J113" i="217"/>
  <c r="I113" i="96"/>
  <c r="C107" i="163"/>
  <c r="C54" i="163"/>
  <c r="H86" i="217"/>
  <c r="G62" i="217"/>
  <c r="G113" i="96"/>
  <c r="G97" i="96"/>
  <c r="G65" i="96"/>
  <c r="G33" i="96"/>
  <c r="P114" i="165"/>
  <c r="P96" i="165"/>
  <c r="M86" i="217"/>
  <c r="M86" i="96"/>
  <c r="Q86" i="91"/>
  <c r="H74" i="217"/>
  <c r="G35" i="96"/>
  <c r="O75" i="91"/>
  <c r="B75" i="161"/>
  <c r="M68" i="91"/>
  <c r="D68" i="91"/>
  <c r="E68" i="217"/>
  <c r="E68" i="96"/>
  <c r="I68" i="91"/>
  <c r="M83" i="91"/>
  <c r="D83" i="91"/>
  <c r="I83" i="91"/>
  <c r="E83" i="217"/>
  <c r="N76" i="91"/>
  <c r="F76" i="96"/>
  <c r="J76" i="91"/>
  <c r="F76" i="217"/>
  <c r="J56" i="96"/>
  <c r="J56" i="217"/>
  <c r="E83" i="96"/>
  <c r="R96" i="91"/>
  <c r="J96" i="217"/>
  <c r="J96" i="96"/>
  <c r="Q88" i="91"/>
  <c r="I88" i="217"/>
  <c r="BL64" i="163"/>
  <c r="F91" i="217"/>
  <c r="F43" i="96"/>
  <c r="R75" i="161"/>
  <c r="N110" i="96"/>
  <c r="E48" i="96"/>
  <c r="R26" i="161"/>
  <c r="Q26" i="161"/>
  <c r="O26" i="161"/>
  <c r="O102" i="217"/>
  <c r="D102" i="270"/>
  <c r="D102" i="161"/>
  <c r="R94" i="91"/>
  <c r="J94" i="96"/>
  <c r="E66" i="96"/>
  <c r="I66" i="91"/>
  <c r="M66" i="91"/>
  <c r="D66" i="91"/>
  <c r="G52" i="217"/>
  <c r="G52" i="96"/>
  <c r="B52" i="161"/>
  <c r="F82" i="272"/>
  <c r="Q82" i="272"/>
  <c r="E75" i="96"/>
  <c r="Q72" i="96"/>
  <c r="Q105" i="91"/>
  <c r="I105" i="217"/>
  <c r="Q82" i="91"/>
  <c r="I82" i="96"/>
  <c r="I82" i="217"/>
  <c r="N60" i="217"/>
  <c r="N60" i="96"/>
  <c r="M27" i="161"/>
  <c r="L27" i="161"/>
  <c r="P114" i="171"/>
  <c r="Q83" i="272"/>
  <c r="F83" i="272"/>
  <c r="E16" i="217"/>
  <c r="N108" i="91"/>
  <c r="F108" i="96"/>
  <c r="J108" i="91"/>
  <c r="F108" i="217"/>
  <c r="H39" i="96"/>
  <c r="H39" i="217"/>
  <c r="D13" i="91"/>
  <c r="I13" i="91"/>
  <c r="Q25" i="161"/>
  <c r="F40" i="96"/>
  <c r="M113" i="96"/>
  <c r="M113" i="217"/>
  <c r="Q61" i="91"/>
  <c r="H44" i="96"/>
  <c r="H44" i="217"/>
  <c r="P75" i="161"/>
  <c r="F99" i="217"/>
  <c r="I103" i="96"/>
  <c r="Q103" i="91"/>
  <c r="I103" i="217"/>
  <c r="J81" i="91"/>
  <c r="F81" i="217"/>
  <c r="N81" i="91"/>
  <c r="F81" i="96"/>
  <c r="Q65" i="91"/>
  <c r="I65" i="217"/>
  <c r="N76" i="161"/>
  <c r="M76" i="161"/>
  <c r="Q112" i="91"/>
  <c r="I112" i="96"/>
  <c r="H97" i="91"/>
  <c r="L97" i="91"/>
  <c r="D97" i="217"/>
  <c r="D97" i="96"/>
  <c r="H60" i="91"/>
  <c r="AC64" i="91" s="1"/>
  <c r="D60" i="217"/>
  <c r="D60" i="96"/>
  <c r="L60" i="91"/>
  <c r="N60" i="270"/>
  <c r="J66" i="217"/>
  <c r="G64" i="96"/>
  <c r="AC67" i="91"/>
  <c r="R60" i="91"/>
  <c r="J21" i="217"/>
  <c r="J21" i="96"/>
  <c r="E50" i="271"/>
  <c r="L104" i="217"/>
  <c r="D61" i="217"/>
  <c r="G24" i="217"/>
  <c r="H19" i="91"/>
  <c r="D19" i="217"/>
  <c r="Q89" i="161"/>
  <c r="M15" i="161"/>
  <c r="H63" i="217"/>
  <c r="H63" i="96"/>
  <c r="P63" i="91"/>
  <c r="AA67" i="91" s="1"/>
  <c r="N97" i="96"/>
  <c r="N97" i="217"/>
  <c r="C64" i="281"/>
  <c r="C134" i="281"/>
  <c r="C67" i="281"/>
  <c r="K62" i="266"/>
  <c r="R111" i="161"/>
  <c r="Q38" i="161"/>
  <c r="P16" i="161"/>
  <c r="F15" i="267"/>
  <c r="H14" i="267"/>
  <c r="H15" i="267" s="1"/>
  <c r="J25" i="266"/>
  <c r="AB25" i="266"/>
  <c r="C25" i="266"/>
  <c r="C61" i="289"/>
  <c r="E68" i="266"/>
  <c r="C68" i="266" s="1"/>
  <c r="AA115" i="211"/>
  <c r="AE115" i="211" s="1"/>
  <c r="J40" i="266"/>
  <c r="C40" i="266"/>
  <c r="AB40" i="266"/>
  <c r="B28" i="155"/>
  <c r="AB28" i="156"/>
  <c r="T72" i="289"/>
  <c r="M110" i="155"/>
  <c r="L110" i="155"/>
  <c r="B15" i="266"/>
  <c r="B62" i="155"/>
  <c r="AB62" i="156"/>
  <c r="B62" i="211"/>
  <c r="AB61" i="12"/>
  <c r="B61" i="4"/>
  <c r="P60" i="136"/>
  <c r="R97" i="155"/>
  <c r="C60" i="266"/>
  <c r="S113" i="289"/>
  <c r="T113" i="289"/>
  <c r="P104" i="152"/>
  <c r="T116" i="289"/>
  <c r="S116" i="289"/>
  <c r="O100" i="155"/>
  <c r="P100" i="155"/>
  <c r="L100" i="155"/>
  <c r="B65" i="155"/>
  <c r="AA65" i="211" s="1"/>
  <c r="AE65" i="211" s="1"/>
  <c r="B18" i="266"/>
  <c r="E18" i="266" s="1"/>
  <c r="AB65" i="156"/>
  <c r="N28" i="155"/>
  <c r="T95" i="289"/>
  <c r="S95" i="289"/>
  <c r="E52" i="266"/>
  <c r="AA99" i="211"/>
  <c r="AE99" i="211" s="1"/>
  <c r="E21" i="133"/>
  <c r="C21" i="133"/>
  <c r="M91" i="4"/>
  <c r="L91" i="4"/>
  <c r="P33" i="155"/>
  <c r="O33" i="155"/>
  <c r="N70" i="155"/>
  <c r="E55" i="211"/>
  <c r="N38" i="155"/>
  <c r="E48" i="266"/>
  <c r="C48" i="266" s="1"/>
  <c r="G19" i="266"/>
  <c r="L113" i="155"/>
  <c r="L33" i="155"/>
  <c r="C10" i="133"/>
  <c r="C14" i="133"/>
  <c r="C66" i="133"/>
  <c r="C70" i="133"/>
  <c r="C27" i="133"/>
  <c r="C59" i="133"/>
  <c r="C91" i="133"/>
  <c r="C46" i="133"/>
  <c r="C129" i="133"/>
  <c r="Q107" i="155"/>
  <c r="G66" i="266"/>
  <c r="L108" i="4"/>
  <c r="P111" i="155"/>
  <c r="O111" i="155"/>
  <c r="M65" i="266"/>
  <c r="P66" i="136"/>
  <c r="R62" i="4"/>
  <c r="P25" i="4"/>
  <c r="O25" i="4"/>
  <c r="L25" i="4"/>
  <c r="O92" i="4"/>
  <c r="P92" i="4"/>
  <c r="R49" i="4"/>
  <c r="T86" i="289"/>
  <c r="S86" i="289"/>
  <c r="AB66" i="266"/>
  <c r="J66" i="266"/>
  <c r="N63" i="155"/>
  <c r="AB59" i="266"/>
  <c r="J59" i="266"/>
  <c r="P102" i="155"/>
  <c r="O102" i="155"/>
  <c r="L28" i="4"/>
  <c r="K53" i="211"/>
  <c r="F50" i="211"/>
  <c r="M31" i="155"/>
  <c r="L31" i="155"/>
  <c r="G32" i="266"/>
  <c r="M76" i="4"/>
  <c r="L79" i="155"/>
  <c r="M79" i="155"/>
  <c r="P85" i="142"/>
  <c r="P49" i="4"/>
  <c r="O49" i="4"/>
  <c r="L49" i="4"/>
  <c r="M94" i="4"/>
  <c r="L94" i="4"/>
  <c r="O60" i="4"/>
  <c r="P60" i="4"/>
  <c r="L19" i="4"/>
  <c r="M19" i="4"/>
  <c r="AB26" i="266"/>
  <c r="J26" i="266"/>
  <c r="C26" i="266"/>
  <c r="G67" i="266"/>
  <c r="P20" i="136"/>
  <c r="Q81" i="4"/>
  <c r="C105" i="133"/>
  <c r="C81" i="133"/>
  <c r="E94" i="163" l="1"/>
  <c r="E117" i="163"/>
  <c r="C9" i="185"/>
  <c r="E135" i="163"/>
  <c r="E76" i="163"/>
  <c r="E83" i="163"/>
  <c r="C83" i="163"/>
  <c r="BJ36" i="281"/>
  <c r="E62" i="185"/>
  <c r="E134" i="185"/>
  <c r="C98" i="288"/>
  <c r="BJ20" i="281"/>
  <c r="BJ52" i="281"/>
  <c r="BJ86" i="281"/>
  <c r="BJ29" i="281"/>
  <c r="BJ93" i="281"/>
  <c r="BJ32" i="281"/>
  <c r="BJ96" i="281"/>
  <c r="BJ35" i="281"/>
  <c r="E49" i="185"/>
  <c r="C135" i="288"/>
  <c r="C61" i="281"/>
  <c r="C76" i="163"/>
  <c r="C115" i="281"/>
  <c r="BJ95" i="281"/>
  <c r="BJ87" i="281"/>
  <c r="BJ90" i="281"/>
  <c r="BJ73" i="281"/>
  <c r="BJ30" i="281"/>
  <c r="BJ37" i="281"/>
  <c r="BJ101" i="281"/>
  <c r="BJ43" i="281"/>
  <c r="C80" i="185"/>
  <c r="C28" i="288"/>
  <c r="C99" i="288"/>
  <c r="C31" i="288"/>
  <c r="C122" i="288"/>
  <c r="C45" i="288"/>
  <c r="C41" i="288"/>
  <c r="C61" i="288"/>
  <c r="C84" i="288"/>
  <c r="C80" i="288"/>
  <c r="C121" i="288"/>
  <c r="C25" i="288"/>
  <c r="C62" i="281"/>
  <c r="Y14" i="249"/>
  <c r="C110" i="281"/>
  <c r="E21" i="185"/>
  <c r="E16" i="185"/>
  <c r="E57" i="185"/>
  <c r="E117" i="185"/>
  <c r="E96" i="185"/>
  <c r="C106" i="144"/>
  <c r="C12" i="288"/>
  <c r="C17" i="288"/>
  <c r="C46" i="288"/>
  <c r="C63" i="288"/>
  <c r="C105" i="288"/>
  <c r="C81" i="288"/>
  <c r="C91" i="288"/>
  <c r="C97" i="288"/>
  <c r="C134" i="288"/>
  <c r="C70" i="288"/>
  <c r="E46" i="163"/>
  <c r="E102" i="163"/>
  <c r="E101" i="144"/>
  <c r="C53" i="281"/>
  <c r="BJ50" i="281"/>
  <c r="BJ49" i="281"/>
  <c r="BJ68" i="281"/>
  <c r="BJ94" i="281"/>
  <c r="BJ40" i="281"/>
  <c r="BJ104" i="281"/>
  <c r="BJ107" i="281"/>
  <c r="C53" i="185"/>
  <c r="E120" i="185"/>
  <c r="E121" i="185"/>
  <c r="C104" i="288"/>
  <c r="C118" i="281"/>
  <c r="C51" i="281"/>
  <c r="BJ84" i="281"/>
  <c r="BJ103" i="281"/>
  <c r="BJ106" i="281"/>
  <c r="BJ45" i="281"/>
  <c r="BJ109" i="281"/>
  <c r="BJ115" i="281"/>
  <c r="E101" i="185"/>
  <c r="E83" i="185"/>
  <c r="C59" i="288"/>
  <c r="C23" i="288"/>
  <c r="C29" i="288"/>
  <c r="C128" i="288"/>
  <c r="C92" i="288"/>
  <c r="C44" i="288"/>
  <c r="C71" i="288"/>
  <c r="C116" i="288"/>
  <c r="C117" i="288"/>
  <c r="C43" i="288"/>
  <c r="C64" i="288"/>
  <c r="C109" i="281"/>
  <c r="BJ133" i="281"/>
  <c r="BJ119" i="281"/>
  <c r="BJ122" i="281"/>
  <c r="BJ110" i="281"/>
  <c r="BJ56" i="281"/>
  <c r="BJ120" i="281"/>
  <c r="BJ123" i="281"/>
  <c r="E18" i="144"/>
  <c r="C73" i="288"/>
  <c r="C33" i="288"/>
  <c r="C35" i="288"/>
  <c r="C130" i="288"/>
  <c r="C75" i="288"/>
  <c r="C108" i="288"/>
  <c r="C113" i="288"/>
  <c r="C118" i="235"/>
  <c r="C45" i="281"/>
  <c r="BJ66" i="281"/>
  <c r="BJ128" i="281"/>
  <c r="BJ118" i="281"/>
  <c r="BJ61" i="281"/>
  <c r="BJ125" i="281"/>
  <c r="E17" i="185"/>
  <c r="E29" i="185"/>
  <c r="E97" i="185"/>
  <c r="E69" i="185"/>
  <c r="E12" i="185"/>
  <c r="E118" i="185"/>
  <c r="E70" i="185"/>
  <c r="E91" i="185"/>
  <c r="E92" i="185"/>
  <c r="E123" i="185"/>
  <c r="C22" i="288"/>
  <c r="C78" i="288"/>
  <c r="C26" i="288"/>
  <c r="C37" i="288"/>
  <c r="C60" i="288"/>
  <c r="R97" i="96"/>
  <c r="R97" i="217"/>
  <c r="AC110" i="91"/>
  <c r="AA58" i="211"/>
  <c r="AE58" i="211" s="1"/>
  <c r="N71" i="96"/>
  <c r="N71" i="217"/>
  <c r="R71" i="91"/>
  <c r="AA56" i="211"/>
  <c r="AE56" i="211" s="1"/>
  <c r="R103" i="96"/>
  <c r="R103" i="217"/>
  <c r="E68" i="163"/>
  <c r="E60" i="163"/>
  <c r="E75" i="163"/>
  <c r="C134" i="235"/>
  <c r="C107" i="281"/>
  <c r="R87" i="217"/>
  <c r="R87" i="96"/>
  <c r="M88" i="96"/>
  <c r="M88" i="217"/>
  <c r="D15" i="96"/>
  <c r="H15" i="91"/>
  <c r="D15" i="217"/>
  <c r="J78" i="96"/>
  <c r="R78" i="91"/>
  <c r="J78" i="217"/>
  <c r="E27" i="144"/>
  <c r="E114" i="144"/>
  <c r="I18" i="96"/>
  <c r="I18" i="217"/>
  <c r="C56" i="288"/>
  <c r="E56" i="288"/>
  <c r="C112" i="288"/>
  <c r="E112" i="288"/>
  <c r="N85" i="96"/>
  <c r="N85" i="217"/>
  <c r="E13" i="268"/>
  <c r="C104" i="281"/>
  <c r="H88" i="91"/>
  <c r="L88" i="91"/>
  <c r="D88" i="96"/>
  <c r="D88" i="217"/>
  <c r="I15" i="96"/>
  <c r="I15" i="217"/>
  <c r="C34" i="144"/>
  <c r="E34" i="144"/>
  <c r="C15" i="144"/>
  <c r="E15" i="144"/>
  <c r="C49" i="144"/>
  <c r="E49" i="144"/>
  <c r="E100" i="144"/>
  <c r="C100" i="144"/>
  <c r="E134" i="144"/>
  <c r="C134" i="144"/>
  <c r="I110" i="217"/>
  <c r="I110" i="96"/>
  <c r="E104" i="144"/>
  <c r="E15" i="288"/>
  <c r="C48" i="288"/>
  <c r="E48" i="288"/>
  <c r="C96" i="288"/>
  <c r="E68" i="144"/>
  <c r="C109" i="144"/>
  <c r="R82" i="91"/>
  <c r="J82" i="217"/>
  <c r="J82" i="96"/>
  <c r="E54" i="144"/>
  <c r="C117" i="281"/>
  <c r="E65" i="163"/>
  <c r="E97" i="163"/>
  <c r="E92" i="163"/>
  <c r="E110" i="163"/>
  <c r="E69" i="163"/>
  <c r="C66" i="185"/>
  <c r="BJ111" i="281"/>
  <c r="BJ89" i="281"/>
  <c r="BJ76" i="281"/>
  <c r="BJ102" i="281"/>
  <c r="BJ48" i="281"/>
  <c r="BJ112" i="281"/>
  <c r="BJ51" i="281"/>
  <c r="E25" i="185"/>
  <c r="E46" i="185"/>
  <c r="E20" i="185"/>
  <c r="E59" i="185"/>
  <c r="E112" i="185"/>
  <c r="E132" i="185"/>
  <c r="M106" i="217"/>
  <c r="M106" i="96"/>
  <c r="E40" i="144"/>
  <c r="C50" i="144"/>
  <c r="E50" i="144"/>
  <c r="C64" i="144"/>
  <c r="E64" i="144"/>
  <c r="E92" i="144"/>
  <c r="C92" i="144"/>
  <c r="E70" i="144"/>
  <c r="C70" i="144"/>
  <c r="C21" i="144"/>
  <c r="E21" i="144"/>
  <c r="E72" i="144"/>
  <c r="C72" i="144"/>
  <c r="E12" i="144"/>
  <c r="C117" i="144"/>
  <c r="E10" i="144"/>
  <c r="E98" i="144"/>
  <c r="C9" i="288"/>
  <c r="C36" i="288"/>
  <c r="C34" i="288"/>
  <c r="C132" i="288"/>
  <c r="C90" i="288"/>
  <c r="C127" i="288"/>
  <c r="C69" i="288"/>
  <c r="C86" i="288"/>
  <c r="C111" i="288"/>
  <c r="C40" i="288"/>
  <c r="E40" i="288"/>
  <c r="C72" i="288"/>
  <c r="C83" i="288"/>
  <c r="E62" i="144"/>
  <c r="N87" i="96"/>
  <c r="N87" i="217"/>
  <c r="E103" i="144"/>
  <c r="Q106" i="91"/>
  <c r="I106" i="217"/>
  <c r="I106" i="96"/>
  <c r="R69" i="217"/>
  <c r="R69" i="96"/>
  <c r="R98" i="91"/>
  <c r="J98" i="217"/>
  <c r="J98" i="96"/>
  <c r="C37" i="144"/>
  <c r="E37" i="144"/>
  <c r="C51" i="144"/>
  <c r="E51" i="144"/>
  <c r="E89" i="144"/>
  <c r="C89" i="144"/>
  <c r="C76" i="144"/>
  <c r="C123" i="288"/>
  <c r="E47" i="144"/>
  <c r="E80" i="144"/>
  <c r="N82" i="96"/>
  <c r="N82" i="217"/>
  <c r="R101" i="91"/>
  <c r="J101" i="217"/>
  <c r="J101" i="96"/>
  <c r="E39" i="144"/>
  <c r="E96" i="288"/>
  <c r="C99" i="281"/>
  <c r="C108" i="185"/>
  <c r="I102" i="96"/>
  <c r="I102" i="217"/>
  <c r="N98" i="96"/>
  <c r="N98" i="217"/>
  <c r="I78" i="96"/>
  <c r="I78" i="217"/>
  <c r="C33" i="144"/>
  <c r="E33" i="144"/>
  <c r="C48" i="144"/>
  <c r="E48" i="144"/>
  <c r="C130" i="144"/>
  <c r="E130" i="144"/>
  <c r="C20" i="144"/>
  <c r="E20" i="144"/>
  <c r="E28" i="144"/>
  <c r="C28" i="144"/>
  <c r="C126" i="144"/>
  <c r="E126" i="144"/>
  <c r="C123" i="144"/>
  <c r="E123" i="144"/>
  <c r="E63" i="144"/>
  <c r="C87" i="144"/>
  <c r="H98" i="91"/>
  <c r="L98" i="91"/>
  <c r="D98" i="217"/>
  <c r="D98" i="96"/>
  <c r="L110" i="91"/>
  <c r="D110" i="96"/>
  <c r="H110" i="91"/>
  <c r="D110" i="217"/>
  <c r="C97" i="144"/>
  <c r="C126" i="288"/>
  <c r="E88" i="144"/>
  <c r="M96" i="217"/>
  <c r="M96" i="96"/>
  <c r="N101" i="217"/>
  <c r="N101" i="96"/>
  <c r="E93" i="144"/>
  <c r="E126" i="288"/>
  <c r="C112" i="281"/>
  <c r="C69" i="185"/>
  <c r="BJ127" i="281"/>
  <c r="C94" i="281"/>
  <c r="E105" i="185"/>
  <c r="E125" i="185"/>
  <c r="E48" i="185"/>
  <c r="J49" i="217"/>
  <c r="J49" i="96"/>
  <c r="E71" i="144"/>
  <c r="D78" i="217"/>
  <c r="D78" i="96"/>
  <c r="L78" i="91"/>
  <c r="H78" i="91"/>
  <c r="C35" i="144"/>
  <c r="E35" i="144"/>
  <c r="C36" i="144"/>
  <c r="E36" i="144"/>
  <c r="C11" i="144"/>
  <c r="E11" i="144"/>
  <c r="C69" i="144"/>
  <c r="E69" i="144"/>
  <c r="E25" i="144"/>
  <c r="C25" i="144"/>
  <c r="C22" i="144"/>
  <c r="E22" i="144"/>
  <c r="E107" i="144"/>
  <c r="C107" i="144"/>
  <c r="E129" i="144"/>
  <c r="C129" i="144"/>
  <c r="E9" i="144"/>
  <c r="M98" i="96"/>
  <c r="M98" i="217"/>
  <c r="R93" i="91"/>
  <c r="J93" i="217"/>
  <c r="J93" i="96"/>
  <c r="C21" i="288"/>
  <c r="C50" i="288"/>
  <c r="C51" i="288"/>
  <c r="C49" i="288"/>
  <c r="C131" i="288"/>
  <c r="C93" i="288"/>
  <c r="C118" i="288"/>
  <c r="C16" i="288"/>
  <c r="E26" i="288"/>
  <c r="C27" i="288"/>
  <c r="E27" i="288"/>
  <c r="C90" i="144"/>
  <c r="D96" i="217"/>
  <c r="H96" i="91"/>
  <c r="D96" i="96"/>
  <c r="L96" i="91"/>
  <c r="E115" i="144"/>
  <c r="Y14" i="261"/>
  <c r="C68" i="163"/>
  <c r="C48" i="281"/>
  <c r="C84" i="235"/>
  <c r="BJ12" i="281"/>
  <c r="E37" i="185"/>
  <c r="E65" i="185"/>
  <c r="E81" i="185"/>
  <c r="E45" i="185"/>
  <c r="E116" i="185"/>
  <c r="E52" i="185"/>
  <c r="E133" i="185"/>
  <c r="L102" i="91"/>
  <c r="D102" i="217"/>
  <c r="H102" i="91"/>
  <c r="D102" i="96"/>
  <c r="P94" i="91"/>
  <c r="H94" i="96"/>
  <c r="AC98" i="91"/>
  <c r="H94" i="217"/>
  <c r="R66" i="96"/>
  <c r="R66" i="217"/>
  <c r="E13" i="144"/>
  <c r="C16" i="144"/>
  <c r="E16" i="144"/>
  <c r="C44" i="144"/>
  <c r="E44" i="144"/>
  <c r="C112" i="144"/>
  <c r="E112" i="144"/>
  <c r="C32" i="144"/>
  <c r="E32" i="144"/>
  <c r="C82" i="144"/>
  <c r="E82" i="144"/>
  <c r="C73" i="144"/>
  <c r="E73" i="144"/>
  <c r="E135" i="144"/>
  <c r="K59" i="155" s="1" a="1"/>
  <c r="C135" i="144"/>
  <c r="C121" i="144"/>
  <c r="I98" i="96"/>
  <c r="Q98" i="91"/>
  <c r="I98" i="217"/>
  <c r="N93" i="217"/>
  <c r="N93" i="96"/>
  <c r="E132" i="144"/>
  <c r="C54" i="288"/>
  <c r="C14" i="288"/>
  <c r="C62" i="288"/>
  <c r="C77" i="288"/>
  <c r="C76" i="288"/>
  <c r="C95" i="288"/>
  <c r="C129" i="288"/>
  <c r="C10" i="288"/>
  <c r="I96" i="96"/>
  <c r="Q96" i="91"/>
  <c r="I96" i="217"/>
  <c r="E60" i="144"/>
  <c r="C117" i="235"/>
  <c r="C125" i="281"/>
  <c r="C60" i="163"/>
  <c r="E41" i="163"/>
  <c r="E86" i="163"/>
  <c r="E67" i="163"/>
  <c r="C96" i="185"/>
  <c r="C118" i="185"/>
  <c r="BJ17" i="281"/>
  <c r="BJ114" i="281"/>
  <c r="BJ55" i="281"/>
  <c r="BJ58" i="281"/>
  <c r="BJ78" i="281"/>
  <c r="BJ24" i="281"/>
  <c r="BJ88" i="281"/>
  <c r="BJ91" i="281"/>
  <c r="C78" i="281"/>
  <c r="E73" i="185"/>
  <c r="E43" i="185"/>
  <c r="E109" i="185"/>
  <c r="E87" i="185"/>
  <c r="E111" i="185"/>
  <c r="E135" i="185"/>
  <c r="K59" i="180" s="1" a="1"/>
  <c r="L94" i="217"/>
  <c r="L94" i="96"/>
  <c r="L76" i="250"/>
  <c r="R74" i="217"/>
  <c r="R74" i="96"/>
  <c r="J52" i="96"/>
  <c r="J52" i="217"/>
  <c r="E96" i="144"/>
  <c r="N78" i="217"/>
  <c r="N78" i="96"/>
  <c r="E29" i="144"/>
  <c r="C24" i="144"/>
  <c r="E24" i="144"/>
  <c r="C53" i="144"/>
  <c r="E53" i="144"/>
  <c r="C85" i="144"/>
  <c r="E85" i="144"/>
  <c r="C81" i="144"/>
  <c r="E81" i="144"/>
  <c r="C65" i="144"/>
  <c r="E65" i="144"/>
  <c r="E57" i="144"/>
  <c r="C57" i="144"/>
  <c r="C86" i="144"/>
  <c r="E86" i="144"/>
  <c r="E14" i="144"/>
  <c r="J18" i="96"/>
  <c r="J18" i="217"/>
  <c r="E55" i="144"/>
  <c r="C15" i="288"/>
  <c r="C20" i="288"/>
  <c r="C94" i="288"/>
  <c r="C39" i="288"/>
  <c r="C103" i="288"/>
  <c r="C109" i="288"/>
  <c r="C115" i="288"/>
  <c r="C32" i="288"/>
  <c r="E99" i="288"/>
  <c r="C120" i="288"/>
  <c r="E120" i="288"/>
  <c r="C88" i="288"/>
  <c r="E70" i="288"/>
  <c r="R85" i="91"/>
  <c r="J85" i="96"/>
  <c r="J85" i="217"/>
  <c r="E113" i="144"/>
  <c r="K46" i="266"/>
  <c r="G43" i="266"/>
  <c r="K48" i="266"/>
  <c r="M18" i="266"/>
  <c r="M50" i="266"/>
  <c r="K33" i="266"/>
  <c r="K68" i="266"/>
  <c r="M29" i="266"/>
  <c r="E17" i="235"/>
  <c r="C17" i="235"/>
  <c r="E67" i="235"/>
  <c r="C67" i="235"/>
  <c r="E64" i="235"/>
  <c r="C64" i="235"/>
  <c r="C120" i="235"/>
  <c r="P97" i="91"/>
  <c r="H97" i="217"/>
  <c r="H97" i="96"/>
  <c r="E132" i="235"/>
  <c r="C132" i="235"/>
  <c r="E30" i="235"/>
  <c r="C30" i="235"/>
  <c r="E88" i="235"/>
  <c r="C88" i="235"/>
  <c r="E68" i="235"/>
  <c r="C68" i="235"/>
  <c r="C73" i="235"/>
  <c r="Y15" i="261"/>
  <c r="M17" i="266"/>
  <c r="L103" i="96"/>
  <c r="AB107" i="91"/>
  <c r="L103" i="217"/>
  <c r="AA78" i="211"/>
  <c r="AE78" i="211" s="1"/>
  <c r="E31" i="266"/>
  <c r="C31" i="266" s="1"/>
  <c r="E58" i="235"/>
  <c r="C58" i="235"/>
  <c r="E72" i="235"/>
  <c r="C72" i="235"/>
  <c r="M67" i="266"/>
  <c r="C67" i="266"/>
  <c r="D75" i="270"/>
  <c r="D75" i="161"/>
  <c r="O75" i="96"/>
  <c r="O75" i="217"/>
  <c r="E114" i="235"/>
  <c r="C114" i="235"/>
  <c r="E74" i="235"/>
  <c r="C74" i="235"/>
  <c r="E122" i="235"/>
  <c r="C122" i="235"/>
  <c r="G15" i="249"/>
  <c r="C54" i="281"/>
  <c r="P109" i="91"/>
  <c r="H109" i="96"/>
  <c r="AC113" i="91"/>
  <c r="H109" i="217"/>
  <c r="C90" i="235"/>
  <c r="I27" i="96"/>
  <c r="I27" i="217"/>
  <c r="E113" i="281"/>
  <c r="C113" i="281"/>
  <c r="E95" i="281"/>
  <c r="C95" i="281"/>
  <c r="E49" i="163"/>
  <c r="E133" i="163"/>
  <c r="C133" i="163"/>
  <c r="E72" i="163"/>
  <c r="C72" i="163"/>
  <c r="I91" i="96"/>
  <c r="Q91" i="91"/>
  <c r="I91" i="217"/>
  <c r="K40" i="266"/>
  <c r="Q65" i="217"/>
  <c r="Q65" i="96"/>
  <c r="Q86" i="217"/>
  <c r="Q86" i="96"/>
  <c r="E15" i="235"/>
  <c r="C15" i="235"/>
  <c r="E25" i="235"/>
  <c r="C25" i="235"/>
  <c r="E27" i="235"/>
  <c r="C27" i="235"/>
  <c r="E66" i="235"/>
  <c r="C66" i="235"/>
  <c r="E59" i="235"/>
  <c r="C59" i="235"/>
  <c r="E49" i="235"/>
  <c r="C49" i="235"/>
  <c r="E75" i="235"/>
  <c r="C75" i="235"/>
  <c r="E61" i="235"/>
  <c r="C61" i="235"/>
  <c r="E107" i="235"/>
  <c r="C107" i="235"/>
  <c r="C102" i="235"/>
  <c r="E102" i="235"/>
  <c r="E131" i="235"/>
  <c r="C131" i="235"/>
  <c r="E60" i="235"/>
  <c r="C60" i="235"/>
  <c r="E101" i="235"/>
  <c r="C101" i="235"/>
  <c r="E116" i="235"/>
  <c r="C116" i="235"/>
  <c r="G15" i="274"/>
  <c r="Q81" i="91"/>
  <c r="I81" i="217"/>
  <c r="I81" i="96"/>
  <c r="M62" i="217"/>
  <c r="M62" i="96"/>
  <c r="M64" i="96"/>
  <c r="M64" i="217"/>
  <c r="J56" i="254"/>
  <c r="I57" i="254"/>
  <c r="D57" i="214" s="1"/>
  <c r="C94" i="163"/>
  <c r="K35" i="266"/>
  <c r="M64" i="266"/>
  <c r="M57" i="266"/>
  <c r="C57" i="266"/>
  <c r="AA55" i="211"/>
  <c r="AE55" i="211" s="1"/>
  <c r="C46" i="281"/>
  <c r="Q95" i="96"/>
  <c r="Q95" i="217"/>
  <c r="E49" i="281"/>
  <c r="C49" i="281"/>
  <c r="E84" i="281"/>
  <c r="C84" i="281"/>
  <c r="E25" i="281"/>
  <c r="C25" i="281"/>
  <c r="E28" i="281"/>
  <c r="C28" i="281"/>
  <c r="E130" i="281"/>
  <c r="C130" i="281"/>
  <c r="E63" i="281"/>
  <c r="C63" i="281"/>
  <c r="E133" i="281"/>
  <c r="C133" i="281"/>
  <c r="E66" i="281"/>
  <c r="C66" i="281"/>
  <c r="E128" i="281"/>
  <c r="C128" i="281"/>
  <c r="AB73" i="91"/>
  <c r="L69" i="96"/>
  <c r="L69" i="217"/>
  <c r="I32" i="96"/>
  <c r="I32" i="217"/>
  <c r="J91" i="217"/>
  <c r="J91" i="96"/>
  <c r="R91" i="91"/>
  <c r="C28" i="163"/>
  <c r="E28" i="163"/>
  <c r="E34" i="163"/>
  <c r="C34" i="163"/>
  <c r="E100" i="163"/>
  <c r="E22" i="163"/>
  <c r="E116" i="163"/>
  <c r="E25" i="163"/>
  <c r="E13" i="163"/>
  <c r="C13" i="163"/>
  <c r="E10" i="163"/>
  <c r="C10" i="163"/>
  <c r="E79" i="163"/>
  <c r="C79" i="163"/>
  <c r="E78" i="163"/>
  <c r="E37" i="163"/>
  <c r="C37" i="163"/>
  <c r="E101" i="163"/>
  <c r="E40" i="163"/>
  <c r="C40" i="163"/>
  <c r="E104" i="163"/>
  <c r="C104" i="163"/>
  <c r="E59" i="163"/>
  <c r="E123" i="163"/>
  <c r="C113" i="235"/>
  <c r="I40" i="217"/>
  <c r="I40" i="96"/>
  <c r="L59" i="184" a="1"/>
  <c r="M26" i="266"/>
  <c r="C102" i="281"/>
  <c r="H89" i="91"/>
  <c r="L89" i="91"/>
  <c r="D89" i="217"/>
  <c r="D89" i="96"/>
  <c r="BJ47" i="281"/>
  <c r="BJ98" i="281"/>
  <c r="BJ135" i="281"/>
  <c r="BJ39" i="281"/>
  <c r="BJ42" i="281"/>
  <c r="BJ70" i="281"/>
  <c r="BJ16" i="281"/>
  <c r="BJ80" i="281"/>
  <c r="BJ83" i="281"/>
  <c r="H11" i="91"/>
  <c r="D11" i="96"/>
  <c r="D11" i="217"/>
  <c r="L95" i="96"/>
  <c r="AB99" i="91"/>
  <c r="L95" i="217"/>
  <c r="C64" i="266"/>
  <c r="P65" i="217"/>
  <c r="P65" i="96"/>
  <c r="C29" i="281"/>
  <c r="R116" i="91"/>
  <c r="J116" i="217"/>
  <c r="J116" i="96"/>
  <c r="P112" i="217"/>
  <c r="P112" i="96"/>
  <c r="F56" i="270"/>
  <c r="M115" i="217"/>
  <c r="M115" i="96"/>
  <c r="R80" i="96"/>
  <c r="R80" i="217"/>
  <c r="C27" i="281"/>
  <c r="I16" i="96"/>
  <c r="I16" i="217"/>
  <c r="D74" i="270"/>
  <c r="O74" i="96"/>
  <c r="O74" i="217"/>
  <c r="AA78" i="91"/>
  <c r="D74" i="161"/>
  <c r="D92" i="270"/>
  <c r="D92" i="161"/>
  <c r="O92" i="96"/>
  <c r="O92" i="217"/>
  <c r="N67" i="217"/>
  <c r="N67" i="96"/>
  <c r="C67" i="163"/>
  <c r="AA54" i="211"/>
  <c r="AE54" i="211" s="1"/>
  <c r="H14" i="217"/>
  <c r="H14" i="96"/>
  <c r="C16" i="281"/>
  <c r="H54" i="96"/>
  <c r="H54" i="217"/>
  <c r="N107" i="217"/>
  <c r="N107" i="96"/>
  <c r="R114" i="91"/>
  <c r="J114" i="96"/>
  <c r="J114" i="217"/>
  <c r="I48" i="217"/>
  <c r="I48" i="96"/>
  <c r="E13" i="185"/>
  <c r="E113" i="185"/>
  <c r="E10" i="185"/>
  <c r="C10" i="185"/>
  <c r="E28" i="185"/>
  <c r="E74" i="185"/>
  <c r="E38" i="185"/>
  <c r="C38" i="185"/>
  <c r="E27" i="185"/>
  <c r="C27" i="185"/>
  <c r="E102" i="185"/>
  <c r="C102" i="185"/>
  <c r="E75" i="185"/>
  <c r="C75" i="185"/>
  <c r="E107" i="185"/>
  <c r="E44" i="185"/>
  <c r="C44" i="185"/>
  <c r="E76" i="185"/>
  <c r="M27" i="266"/>
  <c r="C27" i="266"/>
  <c r="C11" i="281"/>
  <c r="M92" i="96"/>
  <c r="M92" i="217"/>
  <c r="D64" i="270"/>
  <c r="D64" i="161"/>
  <c r="O64" i="217"/>
  <c r="O64" i="96"/>
  <c r="AC65" i="91"/>
  <c r="H61" i="96"/>
  <c r="P61" i="91"/>
  <c r="H61" i="217"/>
  <c r="M114" i="217"/>
  <c r="M114" i="96"/>
  <c r="I35" i="96"/>
  <c r="I35" i="217"/>
  <c r="H51" i="91"/>
  <c r="D51" i="96"/>
  <c r="D51" i="217"/>
  <c r="P93" i="91"/>
  <c r="H93" i="96"/>
  <c r="H93" i="217"/>
  <c r="AC97" i="91"/>
  <c r="N83" i="217"/>
  <c r="N83" i="96"/>
  <c r="C81" i="185"/>
  <c r="C34" i="185"/>
  <c r="C62" i="185"/>
  <c r="G13" i="261"/>
  <c r="M43" i="266"/>
  <c r="C43" i="266"/>
  <c r="J47" i="266"/>
  <c r="AB47" i="266"/>
  <c r="I21" i="217"/>
  <c r="I21" i="96"/>
  <c r="N100" i="217"/>
  <c r="N100" i="96"/>
  <c r="H103" i="96"/>
  <c r="H103" i="217"/>
  <c r="AC107" i="91"/>
  <c r="P103" i="91"/>
  <c r="L108" i="91"/>
  <c r="D108" i="217"/>
  <c r="D108" i="96"/>
  <c r="H108" i="91"/>
  <c r="H64" i="91"/>
  <c r="L64" i="91"/>
  <c r="D64" i="217"/>
  <c r="D64" i="96"/>
  <c r="I56" i="217"/>
  <c r="I56" i="96"/>
  <c r="D83" i="270"/>
  <c r="D83" i="161"/>
  <c r="O83" i="96"/>
  <c r="O83" i="217"/>
  <c r="D106" i="270"/>
  <c r="D106" i="161"/>
  <c r="O106" i="96"/>
  <c r="O106" i="217"/>
  <c r="K37" i="266"/>
  <c r="M33" i="266"/>
  <c r="R65" i="217"/>
  <c r="R65" i="96"/>
  <c r="Q60" i="217"/>
  <c r="Q60" i="96"/>
  <c r="E65" i="281"/>
  <c r="C65" i="281"/>
  <c r="E100" i="281"/>
  <c r="C100" i="281"/>
  <c r="E41" i="281"/>
  <c r="C41" i="281"/>
  <c r="E44" i="281"/>
  <c r="C44" i="281"/>
  <c r="E71" i="281"/>
  <c r="C71" i="281"/>
  <c r="E10" i="281"/>
  <c r="C10" i="281"/>
  <c r="E74" i="281"/>
  <c r="C74" i="281"/>
  <c r="H32" i="91"/>
  <c r="D32" i="217"/>
  <c r="D32" i="96"/>
  <c r="N91" i="217"/>
  <c r="N91" i="96"/>
  <c r="Q102" i="217"/>
  <c r="Q102" i="96"/>
  <c r="C71" i="163"/>
  <c r="E71" i="163"/>
  <c r="E50" i="163"/>
  <c r="C50" i="163"/>
  <c r="E122" i="163"/>
  <c r="C122" i="163"/>
  <c r="E119" i="163"/>
  <c r="C119" i="163"/>
  <c r="E66" i="163"/>
  <c r="C66" i="163"/>
  <c r="E38" i="163"/>
  <c r="E16" i="163"/>
  <c r="C16" i="163"/>
  <c r="E95" i="163"/>
  <c r="C95" i="163"/>
  <c r="E45" i="163"/>
  <c r="C45" i="163"/>
  <c r="E109" i="163"/>
  <c r="C109" i="163"/>
  <c r="E48" i="163"/>
  <c r="C48" i="163"/>
  <c r="E112" i="163"/>
  <c r="C112" i="163"/>
  <c r="E129" i="163"/>
  <c r="C77" i="235"/>
  <c r="H40" i="91"/>
  <c r="D40" i="217"/>
  <c r="D40" i="96"/>
  <c r="C109" i="235"/>
  <c r="C133" i="235"/>
  <c r="P104" i="217"/>
  <c r="AA108" i="91"/>
  <c r="P104" i="96"/>
  <c r="C38" i="281"/>
  <c r="M49" i="266"/>
  <c r="R89" i="96"/>
  <c r="R89" i="217"/>
  <c r="M73" i="217"/>
  <c r="M73" i="96"/>
  <c r="C97" i="163"/>
  <c r="J31" i="266"/>
  <c r="AB31" i="266"/>
  <c r="C88" i="281"/>
  <c r="I116" i="96"/>
  <c r="I116" i="217"/>
  <c r="Q116" i="91"/>
  <c r="H43" i="91"/>
  <c r="D43" i="96"/>
  <c r="D43" i="217"/>
  <c r="H38" i="91"/>
  <c r="D38" i="217"/>
  <c r="D38" i="96"/>
  <c r="Q80" i="217"/>
  <c r="Q80" i="96"/>
  <c r="E55" i="266"/>
  <c r="C55" i="266" s="1"/>
  <c r="AA102" i="211"/>
  <c r="AE102" i="211" s="1"/>
  <c r="W52" i="211"/>
  <c r="B53" i="211"/>
  <c r="C77" i="281"/>
  <c r="D107" i="270"/>
  <c r="D107" i="161"/>
  <c r="O107" i="217"/>
  <c r="O107" i="96"/>
  <c r="D114" i="270"/>
  <c r="O114" i="96"/>
  <c r="D114" i="161"/>
  <c r="O114" i="217"/>
  <c r="Q113" i="217"/>
  <c r="Q113" i="96"/>
  <c r="N114" i="96"/>
  <c r="N114" i="217"/>
  <c r="R99" i="91"/>
  <c r="J99" i="96"/>
  <c r="J99" i="217"/>
  <c r="D48" i="217"/>
  <c r="H48" i="91"/>
  <c r="D48" i="96"/>
  <c r="E22" i="185"/>
  <c r="C22" i="185"/>
  <c r="E18" i="185"/>
  <c r="C18" i="185"/>
  <c r="E51" i="185"/>
  <c r="C51" i="185"/>
  <c r="E30" i="185"/>
  <c r="C30" i="185"/>
  <c r="E31" i="185"/>
  <c r="C31" i="185"/>
  <c r="E110" i="185"/>
  <c r="C110" i="185"/>
  <c r="E79" i="185"/>
  <c r="C79" i="185"/>
  <c r="M28" i="266"/>
  <c r="C28" i="266"/>
  <c r="C72" i="281"/>
  <c r="AB65" i="91"/>
  <c r="L61" i="96"/>
  <c r="L61" i="217"/>
  <c r="H33" i="217"/>
  <c r="H33" i="96"/>
  <c r="H114" i="91"/>
  <c r="L114" i="91"/>
  <c r="D114" i="96"/>
  <c r="D114" i="217"/>
  <c r="I51" i="96"/>
  <c r="I51" i="217"/>
  <c r="AB97" i="91"/>
  <c r="L93" i="96"/>
  <c r="L93" i="217"/>
  <c r="C49" i="185"/>
  <c r="G13" i="262"/>
  <c r="Y13" i="261"/>
  <c r="K30" i="266"/>
  <c r="E106" i="235"/>
  <c r="C106" i="235"/>
  <c r="K41" i="266"/>
  <c r="Q109" i="96"/>
  <c r="Q109" i="217"/>
  <c r="L100" i="91"/>
  <c r="D100" i="217"/>
  <c r="D100" i="96"/>
  <c r="H100" i="91"/>
  <c r="H27" i="91"/>
  <c r="D27" i="96"/>
  <c r="D27" i="217"/>
  <c r="E9" i="281"/>
  <c r="C9" i="281"/>
  <c r="E81" i="281"/>
  <c r="C81" i="281"/>
  <c r="E116" i="281"/>
  <c r="C116" i="281"/>
  <c r="E57" i="281"/>
  <c r="C57" i="281"/>
  <c r="E60" i="281"/>
  <c r="C60" i="281"/>
  <c r="E15" i="281"/>
  <c r="C15" i="281"/>
  <c r="E79" i="281"/>
  <c r="C79" i="281"/>
  <c r="E18" i="281"/>
  <c r="C18" i="281"/>
  <c r="E82" i="281"/>
  <c r="C82" i="281"/>
  <c r="E90" i="163"/>
  <c r="C90" i="163"/>
  <c r="E39" i="163"/>
  <c r="C39" i="163"/>
  <c r="E36" i="163"/>
  <c r="C36" i="163"/>
  <c r="E82" i="163"/>
  <c r="C82" i="163"/>
  <c r="E19" i="163"/>
  <c r="C19" i="163"/>
  <c r="E111" i="163"/>
  <c r="C111" i="163"/>
  <c r="E53" i="163"/>
  <c r="C53" i="163"/>
  <c r="E56" i="163"/>
  <c r="C56" i="163"/>
  <c r="E120" i="163"/>
  <c r="C120" i="163"/>
  <c r="T46" i="211"/>
  <c r="J47" i="211"/>
  <c r="H56" i="270"/>
  <c r="J14" i="96"/>
  <c r="J14" i="217"/>
  <c r="D65" i="270"/>
  <c r="O65" i="217"/>
  <c r="D65" i="161"/>
  <c r="AA69" i="91"/>
  <c r="O65" i="96"/>
  <c r="M89" i="96"/>
  <c r="M89" i="217"/>
  <c r="K56" i="266"/>
  <c r="U46" i="211"/>
  <c r="K47" i="211"/>
  <c r="C30" i="281"/>
  <c r="N116" i="217"/>
  <c r="N116" i="96"/>
  <c r="Q63" i="96"/>
  <c r="Q63" i="217"/>
  <c r="P85" i="91"/>
  <c r="H85" i="217"/>
  <c r="H85" i="96"/>
  <c r="AC89" i="91"/>
  <c r="C24" i="281"/>
  <c r="D108" i="270"/>
  <c r="O108" i="217"/>
  <c r="O108" i="96"/>
  <c r="D108" i="161"/>
  <c r="L57" i="270"/>
  <c r="M57" i="270"/>
  <c r="E56" i="270"/>
  <c r="I43" i="96"/>
  <c r="I43" i="217"/>
  <c r="I38" i="96"/>
  <c r="I38" i="217"/>
  <c r="H101" i="96"/>
  <c r="AC105" i="91"/>
  <c r="P101" i="91"/>
  <c r="H101" i="217"/>
  <c r="D84" i="270"/>
  <c r="O84" i="217"/>
  <c r="O84" i="96"/>
  <c r="D84" i="161"/>
  <c r="C69" i="163"/>
  <c r="AB55" i="266"/>
  <c r="J55" i="266"/>
  <c r="C13" i="281"/>
  <c r="N99" i="96"/>
  <c r="N99" i="217"/>
  <c r="R75" i="91"/>
  <c r="J75" i="217"/>
  <c r="J75" i="96"/>
  <c r="E119" i="185"/>
  <c r="C119" i="185"/>
  <c r="E130" i="185"/>
  <c r="C130" i="185"/>
  <c r="C17" i="266"/>
  <c r="C131" i="281"/>
  <c r="H17" i="217"/>
  <c r="H17" i="96"/>
  <c r="P70" i="217"/>
  <c r="AA74" i="91"/>
  <c r="P70" i="96"/>
  <c r="Q114" i="91"/>
  <c r="I114" i="96"/>
  <c r="I114" i="217"/>
  <c r="N68" i="217"/>
  <c r="N68" i="96"/>
  <c r="Q78" i="217"/>
  <c r="Q78" i="96"/>
  <c r="Y13" i="262"/>
  <c r="P77" i="91"/>
  <c r="H77" i="217"/>
  <c r="H77" i="96"/>
  <c r="AC81" i="91"/>
  <c r="E103" i="235"/>
  <c r="C103" i="235"/>
  <c r="L106" i="217"/>
  <c r="L106" i="96"/>
  <c r="AB110" i="91"/>
  <c r="M20" i="266"/>
  <c r="C20" i="266"/>
  <c r="M100" i="96"/>
  <c r="M100" i="217"/>
  <c r="R112" i="217"/>
  <c r="R112" i="96"/>
  <c r="R102" i="217"/>
  <c r="R102" i="96"/>
  <c r="E20" i="281"/>
  <c r="C20" i="281"/>
  <c r="E97" i="281"/>
  <c r="C97" i="281"/>
  <c r="E73" i="281"/>
  <c r="C73" i="281"/>
  <c r="E76" i="281"/>
  <c r="C76" i="281"/>
  <c r="E23" i="281"/>
  <c r="C23" i="281"/>
  <c r="E87" i="281"/>
  <c r="C87" i="281"/>
  <c r="E26" i="281"/>
  <c r="C26" i="281"/>
  <c r="E90" i="281"/>
  <c r="C90" i="281"/>
  <c r="E12" i="163"/>
  <c r="C12" i="163"/>
  <c r="E87" i="163"/>
  <c r="C87" i="163"/>
  <c r="E42" i="163"/>
  <c r="C42" i="163"/>
  <c r="E44" i="163"/>
  <c r="C44" i="163"/>
  <c r="E98" i="163"/>
  <c r="C98" i="163"/>
  <c r="E57" i="163"/>
  <c r="E21" i="163"/>
  <c r="C21" i="163"/>
  <c r="E127" i="163"/>
  <c r="C127" i="163"/>
  <c r="E61" i="163"/>
  <c r="C61" i="163"/>
  <c r="E125" i="163"/>
  <c r="C125" i="163"/>
  <c r="E64" i="163"/>
  <c r="C64" i="163"/>
  <c r="E134" i="163"/>
  <c r="C134" i="163"/>
  <c r="H91" i="91"/>
  <c r="D91" i="96"/>
  <c r="D91" i="217"/>
  <c r="L91" i="91"/>
  <c r="C117" i="163"/>
  <c r="K12" i="266"/>
  <c r="S51" i="211"/>
  <c r="I52" i="211"/>
  <c r="C43" i="281"/>
  <c r="R105" i="96"/>
  <c r="R105" i="217"/>
  <c r="R72" i="217"/>
  <c r="R72" i="96"/>
  <c r="M54" i="266"/>
  <c r="C54" i="266"/>
  <c r="M24" i="266"/>
  <c r="L58" i="103" a="1"/>
  <c r="AB89" i="91"/>
  <c r="L85" i="96"/>
  <c r="L85" i="217"/>
  <c r="C86" i="163"/>
  <c r="T62" i="289"/>
  <c r="U62" i="289"/>
  <c r="M34" i="266"/>
  <c r="H13" i="267"/>
  <c r="C85" i="281"/>
  <c r="D62" i="161"/>
  <c r="O62" i="217"/>
  <c r="O62" i="96"/>
  <c r="AB105" i="91"/>
  <c r="L101" i="96"/>
  <c r="L101" i="217"/>
  <c r="D113" i="270"/>
  <c r="O113" i="217"/>
  <c r="D113" i="161"/>
  <c r="O113" i="96"/>
  <c r="M42" i="266"/>
  <c r="D97" i="270"/>
  <c r="O97" i="217"/>
  <c r="D97" i="161"/>
  <c r="O97" i="96"/>
  <c r="Q67" i="91"/>
  <c r="I67" i="217"/>
  <c r="I67" i="96"/>
  <c r="N75" i="96"/>
  <c r="N75" i="217"/>
  <c r="E14" i="185"/>
  <c r="C14" i="185"/>
  <c r="E26" i="185"/>
  <c r="C26" i="185"/>
  <c r="E58" i="185"/>
  <c r="C58" i="185"/>
  <c r="E94" i="185"/>
  <c r="C94" i="185"/>
  <c r="E47" i="185"/>
  <c r="C47" i="185"/>
  <c r="E122" i="185"/>
  <c r="C122" i="185"/>
  <c r="E56" i="185"/>
  <c r="C56" i="185"/>
  <c r="M51" i="266"/>
  <c r="C51" i="266"/>
  <c r="J63" i="266"/>
  <c r="AB63" i="266"/>
  <c r="C69" i="281"/>
  <c r="Q77" i="217"/>
  <c r="Q77" i="96"/>
  <c r="H87" i="96"/>
  <c r="H87" i="217"/>
  <c r="P87" i="91"/>
  <c r="AC91" i="91"/>
  <c r="H111" i="217"/>
  <c r="P111" i="91"/>
  <c r="H111" i="96"/>
  <c r="AC115" i="91"/>
  <c r="H99" i="91"/>
  <c r="D99" i="96"/>
  <c r="L99" i="91"/>
  <c r="D99" i="217"/>
  <c r="Q75" i="91"/>
  <c r="I75" i="96"/>
  <c r="I75" i="217"/>
  <c r="Y12" i="262"/>
  <c r="AB81" i="91"/>
  <c r="L77" i="217"/>
  <c r="L77" i="96"/>
  <c r="C28" i="185"/>
  <c r="C54" i="235"/>
  <c r="E54" i="235"/>
  <c r="K49" i="266"/>
  <c r="Q89" i="91"/>
  <c r="I89" i="217"/>
  <c r="I89" i="96"/>
  <c r="N73" i="96"/>
  <c r="N73" i="217"/>
  <c r="R115" i="91"/>
  <c r="J115" i="217"/>
  <c r="J115" i="96"/>
  <c r="G59" i="266"/>
  <c r="C35" i="281"/>
  <c r="H59" i="91"/>
  <c r="L59" i="91"/>
  <c r="D59" i="217"/>
  <c r="D59" i="96"/>
  <c r="H73" i="91"/>
  <c r="D73" i="96"/>
  <c r="D73" i="217"/>
  <c r="L73" i="91"/>
  <c r="E45" i="266"/>
  <c r="AA92" i="211"/>
  <c r="AE92" i="211" s="1"/>
  <c r="C21" i="281"/>
  <c r="L116" i="91"/>
  <c r="D116" i="217"/>
  <c r="D116" i="96"/>
  <c r="H116" i="91"/>
  <c r="I29" i="217"/>
  <c r="I29" i="96"/>
  <c r="P105" i="217"/>
  <c r="P105" i="96"/>
  <c r="D82" i="270"/>
  <c r="O82" i="217"/>
  <c r="O82" i="96"/>
  <c r="AA86" i="91"/>
  <c r="D82" i="161"/>
  <c r="R88" i="217"/>
  <c r="R88" i="96"/>
  <c r="C14" i="281"/>
  <c r="AC101" i="91"/>
  <c r="H67" i="91"/>
  <c r="L67" i="91"/>
  <c r="D67" i="96"/>
  <c r="D67" i="217"/>
  <c r="E42" i="185"/>
  <c r="C42" i="185"/>
  <c r="E11" i="185"/>
  <c r="C11" i="185"/>
  <c r="E54" i="185"/>
  <c r="C54" i="185"/>
  <c r="E114" i="185"/>
  <c r="C114" i="185"/>
  <c r="E60" i="185"/>
  <c r="C60" i="185"/>
  <c r="C132" i="281"/>
  <c r="Q93" i="96"/>
  <c r="Q93" i="217"/>
  <c r="L87" i="96"/>
  <c r="AB91" i="91"/>
  <c r="L87" i="217"/>
  <c r="L111" i="96"/>
  <c r="AB115" i="91"/>
  <c r="L111" i="217"/>
  <c r="Q99" i="91"/>
  <c r="I99" i="96"/>
  <c r="I99" i="217"/>
  <c r="D67" i="270"/>
  <c r="D67" i="161"/>
  <c r="O67" i="217"/>
  <c r="O67" i="96"/>
  <c r="H71" i="217"/>
  <c r="P71" i="91"/>
  <c r="H71" i="96"/>
  <c r="AC75" i="91"/>
  <c r="D98" i="270"/>
  <c r="O98" i="217"/>
  <c r="D98" i="161"/>
  <c r="O98" i="96"/>
  <c r="C125" i="185"/>
  <c r="R94" i="96"/>
  <c r="R94" i="217"/>
  <c r="Q83" i="91"/>
  <c r="I83" i="96"/>
  <c r="I83" i="217"/>
  <c r="E26" i="235"/>
  <c r="C26" i="235"/>
  <c r="E65" i="235"/>
  <c r="C65" i="235"/>
  <c r="E89" i="235"/>
  <c r="C89" i="235"/>
  <c r="AB18" i="266"/>
  <c r="C18" i="266"/>
  <c r="J18" i="266"/>
  <c r="E55" i="235"/>
  <c r="C55" i="235"/>
  <c r="E71" i="235"/>
  <c r="C71" i="235"/>
  <c r="E62" i="235"/>
  <c r="C62" i="235"/>
  <c r="H21" i="91"/>
  <c r="D21" i="96"/>
  <c r="D21" i="217"/>
  <c r="Q62" i="91"/>
  <c r="I62" i="96"/>
  <c r="I62" i="217"/>
  <c r="D100" i="270"/>
  <c r="O100" i="217"/>
  <c r="D100" i="161"/>
  <c r="O100" i="96"/>
  <c r="H56" i="91"/>
  <c r="D56" i="217"/>
  <c r="D56" i="96"/>
  <c r="M68" i="266"/>
  <c r="Q82" i="217"/>
  <c r="Q82" i="96"/>
  <c r="M83" i="217"/>
  <c r="M83" i="96"/>
  <c r="E51" i="235"/>
  <c r="C51" i="235"/>
  <c r="E34" i="235"/>
  <c r="C34" i="235"/>
  <c r="E80" i="235"/>
  <c r="C80" i="235"/>
  <c r="E130" i="235"/>
  <c r="C130" i="235"/>
  <c r="G15" i="261"/>
  <c r="J32" i="266"/>
  <c r="AB32" i="266"/>
  <c r="M59" i="266"/>
  <c r="E15" i="266"/>
  <c r="AA62" i="211"/>
  <c r="AE62" i="211" s="1"/>
  <c r="Q112" i="217"/>
  <c r="Q112" i="96"/>
  <c r="E82" i="235"/>
  <c r="C82" i="235"/>
  <c r="E28" i="235"/>
  <c r="C28" i="235"/>
  <c r="E44" i="235"/>
  <c r="C44" i="235"/>
  <c r="H81" i="91"/>
  <c r="D81" i="96"/>
  <c r="L81" i="91"/>
  <c r="D81" i="217"/>
  <c r="Q94" i="96"/>
  <c r="Q94" i="217"/>
  <c r="E89" i="281"/>
  <c r="C89" i="281"/>
  <c r="E98" i="281"/>
  <c r="C98" i="281"/>
  <c r="E73" i="163"/>
  <c r="M52" i="266"/>
  <c r="C52" i="266"/>
  <c r="K25" i="266"/>
  <c r="C126" i="281"/>
  <c r="R60" i="217"/>
  <c r="R60" i="96"/>
  <c r="R108" i="91"/>
  <c r="J108" i="217"/>
  <c r="J108" i="96"/>
  <c r="Q105" i="217"/>
  <c r="Q105" i="96"/>
  <c r="M66" i="96"/>
  <c r="M66" i="217"/>
  <c r="R76" i="91"/>
  <c r="J76" i="96"/>
  <c r="J76" i="217"/>
  <c r="C135" i="163"/>
  <c r="M84" i="96"/>
  <c r="M84" i="217"/>
  <c r="E31" i="235"/>
  <c r="C31" i="235"/>
  <c r="E9" i="235"/>
  <c r="C9" i="235"/>
  <c r="E20" i="235"/>
  <c r="C20" i="235"/>
  <c r="C14" i="235"/>
  <c r="E14" i="235"/>
  <c r="E41" i="235"/>
  <c r="C41" i="235"/>
  <c r="E129" i="235"/>
  <c r="C129" i="235"/>
  <c r="E32" i="235"/>
  <c r="C32" i="235"/>
  <c r="C78" i="235"/>
  <c r="E78" i="235"/>
  <c r="E93" i="235"/>
  <c r="C93" i="235"/>
  <c r="C91" i="235"/>
  <c r="E91" i="235"/>
  <c r="E48" i="235"/>
  <c r="C48" i="235"/>
  <c r="E92" i="235"/>
  <c r="C92" i="235"/>
  <c r="C128" i="235"/>
  <c r="E128" i="235"/>
  <c r="Y15" i="249"/>
  <c r="C29" i="266"/>
  <c r="AB29" i="266"/>
  <c r="J29" i="266"/>
  <c r="D81" i="270"/>
  <c r="D81" i="161"/>
  <c r="O81" i="217"/>
  <c r="O81" i="96"/>
  <c r="AB113" i="91"/>
  <c r="L109" i="96"/>
  <c r="L109" i="217"/>
  <c r="H24" i="91"/>
  <c r="D24" i="217"/>
  <c r="D24" i="96"/>
  <c r="P82" i="217"/>
  <c r="P82" i="96"/>
  <c r="I76" i="217"/>
  <c r="Q76" i="91"/>
  <c r="I76" i="96"/>
  <c r="C57" i="163"/>
  <c r="M66" i="266"/>
  <c r="L113" i="96"/>
  <c r="L113" i="217"/>
  <c r="E135" i="281"/>
  <c r="C135" i="281"/>
  <c r="E105" i="281"/>
  <c r="C105" i="281"/>
  <c r="E108" i="281"/>
  <c r="C108" i="281"/>
  <c r="E39" i="281"/>
  <c r="C39" i="281"/>
  <c r="E103" i="281"/>
  <c r="C103" i="281"/>
  <c r="E42" i="281"/>
  <c r="C42" i="281"/>
  <c r="E106" i="281"/>
  <c r="C106" i="281"/>
  <c r="R84" i="91"/>
  <c r="J84" i="96"/>
  <c r="J84" i="217"/>
  <c r="C102" i="163"/>
  <c r="E20" i="163"/>
  <c r="C20" i="163"/>
  <c r="E74" i="163"/>
  <c r="C74" i="163"/>
  <c r="E26" i="163"/>
  <c r="C26" i="163"/>
  <c r="E52" i="163"/>
  <c r="E113" i="163"/>
  <c r="E9" i="163"/>
  <c r="C9" i="163"/>
  <c r="E89" i="163"/>
  <c r="E108" i="163"/>
  <c r="E31" i="163"/>
  <c r="C31" i="163"/>
  <c r="E54" i="163"/>
  <c r="E118" i="163"/>
  <c r="E77" i="163"/>
  <c r="C77" i="163"/>
  <c r="E131" i="163"/>
  <c r="C131" i="163"/>
  <c r="E80" i="163"/>
  <c r="C80" i="163"/>
  <c r="E35" i="163"/>
  <c r="C35" i="163"/>
  <c r="E99" i="163"/>
  <c r="M91" i="96"/>
  <c r="M91" i="217"/>
  <c r="C87" i="235"/>
  <c r="U115" i="289"/>
  <c r="T115" i="289"/>
  <c r="C42" i="266"/>
  <c r="M13" i="266"/>
  <c r="C40" i="281"/>
  <c r="BJ34" i="281"/>
  <c r="BJ105" i="281"/>
  <c r="BJ92" i="281"/>
  <c r="BJ46" i="281"/>
  <c r="BJ53" i="281"/>
  <c r="BJ117" i="281"/>
  <c r="BJ59" i="281"/>
  <c r="N115" i="96"/>
  <c r="N115" i="217"/>
  <c r="L59" i="6" a="1"/>
  <c r="K59" i="4" a="1"/>
  <c r="C96" i="281"/>
  <c r="Q59" i="91"/>
  <c r="I59" i="96"/>
  <c r="I59" i="217"/>
  <c r="P86" i="96"/>
  <c r="AA90" i="91"/>
  <c r="P86" i="217"/>
  <c r="Q73" i="91"/>
  <c r="I73" i="217"/>
  <c r="I73" i="96"/>
  <c r="H23" i="96"/>
  <c r="H23" i="217"/>
  <c r="C75" i="163"/>
  <c r="J16" i="266"/>
  <c r="AB16" i="266"/>
  <c r="J57" i="289"/>
  <c r="R56" i="211"/>
  <c r="G57" i="211"/>
  <c r="AB45" i="266"/>
  <c r="J45" i="266"/>
  <c r="C86" i="281"/>
  <c r="M116" i="217"/>
  <c r="M116" i="96"/>
  <c r="Q97" i="217"/>
  <c r="Q97" i="96"/>
  <c r="H29" i="91"/>
  <c r="D29" i="96"/>
  <c r="D29" i="217"/>
  <c r="AA116" i="91"/>
  <c r="Q79" i="96"/>
  <c r="Q79" i="217"/>
  <c r="C25" i="163"/>
  <c r="E32" i="266"/>
  <c r="C32" i="266" s="1"/>
  <c r="J23" i="266"/>
  <c r="AB23" i="266"/>
  <c r="C83" i="281"/>
  <c r="P74" i="96"/>
  <c r="P74" i="217"/>
  <c r="O60" i="217"/>
  <c r="O60" i="96"/>
  <c r="D60" i="161"/>
  <c r="R92" i="91"/>
  <c r="J92" i="96"/>
  <c r="J92" i="217"/>
  <c r="J36" i="96"/>
  <c r="J36" i="217"/>
  <c r="Q87" i="96"/>
  <c r="Q87" i="217"/>
  <c r="D89" i="270"/>
  <c r="O89" i="217"/>
  <c r="D89" i="161"/>
  <c r="O89" i="96"/>
  <c r="Q101" i="96"/>
  <c r="Q101" i="217"/>
  <c r="M67" i="217"/>
  <c r="M67" i="96"/>
  <c r="C123" i="163"/>
  <c r="E90" i="185"/>
  <c r="C90" i="185"/>
  <c r="E106" i="185"/>
  <c r="E15" i="185"/>
  <c r="C15" i="185"/>
  <c r="E61" i="185"/>
  <c r="E89" i="185"/>
  <c r="E95" i="185"/>
  <c r="E64" i="185"/>
  <c r="E127" i="185"/>
  <c r="C127" i="185"/>
  <c r="AA57" i="211"/>
  <c r="AE57" i="211" s="1"/>
  <c r="C70" i="281"/>
  <c r="H28" i="96"/>
  <c r="H28" i="217"/>
  <c r="H107" i="91"/>
  <c r="L107" i="91"/>
  <c r="D107" i="217"/>
  <c r="D107" i="96"/>
  <c r="M99" i="217"/>
  <c r="M99" i="96"/>
  <c r="H79" i="217"/>
  <c r="H79" i="96"/>
  <c r="P79" i="91"/>
  <c r="AC83" i="91"/>
  <c r="L71" i="96"/>
  <c r="AB75" i="91"/>
  <c r="L71" i="217"/>
  <c r="H75" i="91"/>
  <c r="D75" i="217"/>
  <c r="L75" i="91"/>
  <c r="D75" i="96"/>
  <c r="C50" i="185"/>
  <c r="C116" i="163"/>
  <c r="K66" i="266"/>
  <c r="E86" i="235"/>
  <c r="C86" i="235"/>
  <c r="E83" i="235"/>
  <c r="C83" i="235"/>
  <c r="M48" i="266"/>
  <c r="M68" i="217"/>
  <c r="M68" i="96"/>
  <c r="E13" i="235"/>
  <c r="C13" i="235"/>
  <c r="E35" i="235"/>
  <c r="C35" i="235"/>
  <c r="M108" i="217"/>
  <c r="M108" i="96"/>
  <c r="I84" i="217"/>
  <c r="Q84" i="91"/>
  <c r="I84" i="96"/>
  <c r="E46" i="235"/>
  <c r="C46" i="235"/>
  <c r="E42" i="235"/>
  <c r="C42" i="235"/>
  <c r="E97" i="235"/>
  <c r="C97" i="235"/>
  <c r="E105" i="235"/>
  <c r="C105" i="235"/>
  <c r="E115" i="235"/>
  <c r="C115" i="235"/>
  <c r="R81" i="91"/>
  <c r="J81" i="217"/>
  <c r="J81" i="96"/>
  <c r="H66" i="91"/>
  <c r="L66" i="91"/>
  <c r="D66" i="96"/>
  <c r="D66" i="217"/>
  <c r="L84" i="91"/>
  <c r="D84" i="217"/>
  <c r="H84" i="91"/>
  <c r="D84" i="96"/>
  <c r="C10" i="235"/>
  <c r="E10" i="235"/>
  <c r="E104" i="235"/>
  <c r="C104" i="235"/>
  <c r="E76" i="235"/>
  <c r="C76" i="235"/>
  <c r="K58" i="266"/>
  <c r="P106" i="91"/>
  <c r="H106" i="96"/>
  <c r="H106" i="217"/>
  <c r="D59" i="161"/>
  <c r="O59" i="96"/>
  <c r="O59" i="217"/>
  <c r="E31" i="281"/>
  <c r="C31" i="281"/>
  <c r="E47" i="163"/>
  <c r="C47" i="163"/>
  <c r="E29" i="163"/>
  <c r="C29" i="163"/>
  <c r="E91" i="163"/>
  <c r="AA86" i="211"/>
  <c r="AE86" i="211" s="1"/>
  <c r="E39" i="266"/>
  <c r="C39" i="266" s="1"/>
  <c r="H19" i="217"/>
  <c r="H19" i="96"/>
  <c r="H60" i="96"/>
  <c r="P60" i="91"/>
  <c r="AA64" i="91" s="1"/>
  <c r="H60" i="217"/>
  <c r="Q103" i="96"/>
  <c r="Q103" i="217"/>
  <c r="Q66" i="91"/>
  <c r="I66" i="96"/>
  <c r="I66" i="217"/>
  <c r="R96" i="217"/>
  <c r="R96" i="96"/>
  <c r="I68" i="217"/>
  <c r="Q68" i="91"/>
  <c r="I68" i="96"/>
  <c r="C65" i="163"/>
  <c r="E39" i="235"/>
  <c r="C39" i="235"/>
  <c r="E11" i="235"/>
  <c r="C11" i="235"/>
  <c r="E33" i="235"/>
  <c r="C33" i="235"/>
  <c r="E22" i="235"/>
  <c r="C22" i="235"/>
  <c r="C18" i="235"/>
  <c r="E18" i="235"/>
  <c r="E43" i="235"/>
  <c r="C43" i="235"/>
  <c r="E63" i="235"/>
  <c r="C63" i="235"/>
  <c r="E36" i="235"/>
  <c r="C36" i="235"/>
  <c r="E94" i="235"/>
  <c r="C94" i="235"/>
  <c r="C99" i="235"/>
  <c r="E99" i="235"/>
  <c r="E119" i="235"/>
  <c r="C119" i="235"/>
  <c r="E52" i="235"/>
  <c r="C52" i="235"/>
  <c r="E95" i="235"/>
  <c r="C95" i="235"/>
  <c r="E108" i="235"/>
  <c r="C108" i="235"/>
  <c r="E63" i="266"/>
  <c r="C63" i="266" s="1"/>
  <c r="AA110" i="211"/>
  <c r="AE110" i="211" s="1"/>
  <c r="AA94" i="211"/>
  <c r="AE94" i="211" s="1"/>
  <c r="E47" i="266"/>
  <c r="C47" i="266" s="1"/>
  <c r="C59" i="281"/>
  <c r="R100" i="91"/>
  <c r="J100" i="217"/>
  <c r="J100" i="96"/>
  <c r="M81" i="96"/>
  <c r="M81" i="217"/>
  <c r="I24" i="96"/>
  <c r="I24" i="217"/>
  <c r="I108" i="96"/>
  <c r="I108" i="217"/>
  <c r="Q108" i="91"/>
  <c r="D116" i="270"/>
  <c r="O116" i="217"/>
  <c r="O116" i="96"/>
  <c r="D116" i="161"/>
  <c r="L76" i="91"/>
  <c r="D76" i="217"/>
  <c r="H76" i="91"/>
  <c r="D76" i="96"/>
  <c r="C110" i="163"/>
  <c r="M53" i="266"/>
  <c r="C53" i="266"/>
  <c r="AB50" i="266"/>
  <c r="C50" i="266"/>
  <c r="J50" i="266"/>
  <c r="R62" i="96"/>
  <c r="R62" i="217"/>
  <c r="R86" i="96"/>
  <c r="R86" i="217"/>
  <c r="E17" i="281"/>
  <c r="C17" i="281"/>
  <c r="E52" i="281"/>
  <c r="C52" i="281"/>
  <c r="E121" i="281"/>
  <c r="C121" i="281"/>
  <c r="E124" i="281"/>
  <c r="C124" i="281"/>
  <c r="E47" i="281"/>
  <c r="C47" i="281"/>
  <c r="E111" i="281"/>
  <c r="C111" i="281"/>
  <c r="E50" i="281"/>
  <c r="C50" i="281"/>
  <c r="E114" i="281"/>
  <c r="C114" i="281"/>
  <c r="C38" i="163"/>
  <c r="C14" i="163"/>
  <c r="E14" i="163"/>
  <c r="E103" i="163"/>
  <c r="C103" i="163"/>
  <c r="E55" i="163"/>
  <c r="C55" i="163"/>
  <c r="E84" i="163"/>
  <c r="E58" i="163"/>
  <c r="C58" i="163"/>
  <c r="E18" i="163"/>
  <c r="C18" i="163"/>
  <c r="E105" i="163"/>
  <c r="E124" i="163"/>
  <c r="E33" i="163"/>
  <c r="E62" i="163"/>
  <c r="E126" i="163"/>
  <c r="E85" i="163"/>
  <c r="E24" i="163"/>
  <c r="C24" i="163"/>
  <c r="E88" i="163"/>
  <c r="C88" i="163"/>
  <c r="E43" i="163"/>
  <c r="E107" i="163"/>
  <c r="AA70" i="211"/>
  <c r="AE70" i="211" s="1"/>
  <c r="E23" i="266"/>
  <c r="M44" i="266"/>
  <c r="C44" i="266"/>
  <c r="C101" i="281"/>
  <c r="R59" i="91"/>
  <c r="J59" i="96"/>
  <c r="J59" i="217"/>
  <c r="D73" i="270"/>
  <c r="O73" i="217"/>
  <c r="D73" i="161"/>
  <c r="O73" i="96"/>
  <c r="D115" i="270"/>
  <c r="D115" i="161"/>
  <c r="O115" i="96"/>
  <c r="O115" i="217"/>
  <c r="BJ97" i="281"/>
  <c r="BJ121" i="281"/>
  <c r="BJ108" i="281"/>
  <c r="BJ54" i="281"/>
  <c r="BJ67" i="281"/>
  <c r="R73" i="91"/>
  <c r="J73" i="217"/>
  <c r="J73" i="96"/>
  <c r="M37" i="266"/>
  <c r="AB34" i="266"/>
  <c r="C34" i="266"/>
  <c r="J34" i="266"/>
  <c r="C32" i="281"/>
  <c r="I57" i="270"/>
  <c r="R58" i="270"/>
  <c r="M59" i="217"/>
  <c r="M59" i="96"/>
  <c r="Q74" i="96"/>
  <c r="Q74" i="217"/>
  <c r="H115" i="91"/>
  <c r="L115" i="91"/>
  <c r="D115" i="96"/>
  <c r="D115" i="217"/>
  <c r="C108" i="163"/>
  <c r="M58" i="266"/>
  <c r="P47" i="211"/>
  <c r="E48" i="211"/>
  <c r="C22" i="281"/>
  <c r="Q104" i="96"/>
  <c r="Q104" i="217"/>
  <c r="Q71" i="96"/>
  <c r="Q71" i="217"/>
  <c r="C78" i="163"/>
  <c r="C19" i="281"/>
  <c r="N92" i="96"/>
  <c r="N92" i="217"/>
  <c r="L90" i="96"/>
  <c r="AB94" i="91"/>
  <c r="L90" i="217"/>
  <c r="Q111" i="96"/>
  <c r="Q111" i="217"/>
  <c r="R110" i="96"/>
  <c r="R110" i="217"/>
  <c r="D90" i="270"/>
  <c r="D90" i="161"/>
  <c r="O90" i="217"/>
  <c r="O90" i="96"/>
  <c r="C59" i="163"/>
  <c r="E67" i="185"/>
  <c r="C67" i="185"/>
  <c r="E115" i="185"/>
  <c r="E86" i="185"/>
  <c r="C86" i="185"/>
  <c r="E131" i="185"/>
  <c r="E19" i="185"/>
  <c r="C19" i="185"/>
  <c r="E63" i="185"/>
  <c r="C63" i="185"/>
  <c r="E99" i="185"/>
  <c r="E36" i="185"/>
  <c r="E68" i="185"/>
  <c r="E100" i="185"/>
  <c r="K36" i="266"/>
  <c r="I92" i="217"/>
  <c r="Q92" i="91"/>
  <c r="I92" i="96"/>
  <c r="Q107" i="91"/>
  <c r="I107" i="96"/>
  <c r="I107" i="217"/>
  <c r="H36" i="91"/>
  <c r="D36" i="217"/>
  <c r="D36" i="96"/>
  <c r="R111" i="96"/>
  <c r="R111" i="217"/>
  <c r="L79" i="96"/>
  <c r="AB83" i="91"/>
  <c r="L79" i="217"/>
  <c r="M75" i="217"/>
  <c r="M75" i="96"/>
  <c r="C84" i="163"/>
  <c r="C133" i="185"/>
  <c r="C16" i="185"/>
  <c r="C97" i="185"/>
  <c r="P63" i="96"/>
  <c r="P63" i="217"/>
  <c r="L97" i="96"/>
  <c r="L97" i="217"/>
  <c r="AB101" i="91"/>
  <c r="H13" i="91"/>
  <c r="D13" i="217"/>
  <c r="D13" i="96"/>
  <c r="L68" i="91"/>
  <c r="D68" i="217"/>
  <c r="D68" i="96"/>
  <c r="H68" i="91"/>
  <c r="E29" i="235"/>
  <c r="C29" i="235"/>
  <c r="E79" i="235"/>
  <c r="C79" i="235"/>
  <c r="K26" i="266"/>
  <c r="N81" i="96"/>
  <c r="N81" i="217"/>
  <c r="H83" i="91"/>
  <c r="D83" i="217"/>
  <c r="L83" i="91"/>
  <c r="D83" i="96"/>
  <c r="C69" i="235"/>
  <c r="E69" i="235"/>
  <c r="E124" i="235"/>
  <c r="C124" i="235"/>
  <c r="Q64" i="91"/>
  <c r="I64" i="217"/>
  <c r="I64" i="96"/>
  <c r="L60" i="217"/>
  <c r="L60" i="96"/>
  <c r="AB64" i="91"/>
  <c r="Q88" i="96"/>
  <c r="Q88" i="217"/>
  <c r="E12" i="235"/>
  <c r="C12" i="235"/>
  <c r="E24" i="235"/>
  <c r="C24" i="235"/>
  <c r="E40" i="235"/>
  <c r="C40" i="235"/>
  <c r="C111" i="235"/>
  <c r="P72" i="217"/>
  <c r="P72" i="96"/>
  <c r="U61" i="289"/>
  <c r="T61" i="289"/>
  <c r="Q61" i="217"/>
  <c r="Q61" i="96"/>
  <c r="E21" i="235"/>
  <c r="C21" i="235"/>
  <c r="E16" i="235"/>
  <c r="C16" i="235"/>
  <c r="E38" i="235"/>
  <c r="C38" i="235"/>
  <c r="E123" i="235"/>
  <c r="C123" i="235"/>
  <c r="E110" i="235"/>
  <c r="C110" i="235"/>
  <c r="D99" i="270"/>
  <c r="D99" i="161"/>
  <c r="O99" i="96"/>
  <c r="O99" i="217"/>
  <c r="E36" i="281"/>
  <c r="C36" i="281"/>
  <c r="E92" i="281"/>
  <c r="C92" i="281"/>
  <c r="E34" i="281"/>
  <c r="C34" i="281"/>
  <c r="O68" i="96"/>
  <c r="D68" i="270"/>
  <c r="O68" i="217"/>
  <c r="D68" i="161"/>
  <c r="E17" i="163"/>
  <c r="C17" i="163"/>
  <c r="E114" i="163"/>
  <c r="C114" i="163"/>
  <c r="E128" i="163"/>
  <c r="C128" i="163"/>
  <c r="E27" i="163"/>
  <c r="C27" i="163"/>
  <c r="AA63" i="211"/>
  <c r="AE63" i="211" s="1"/>
  <c r="E16" i="266"/>
  <c r="C16" i="266" s="1"/>
  <c r="K60" i="266"/>
  <c r="C15" i="266"/>
  <c r="AB15" i="266"/>
  <c r="C129" i="281"/>
  <c r="N108" i="217"/>
  <c r="N108" i="96"/>
  <c r="N76" i="96"/>
  <c r="N76" i="217"/>
  <c r="C121" i="235"/>
  <c r="C41" i="163"/>
  <c r="E19" i="235"/>
  <c r="C19" i="235"/>
  <c r="E45" i="235"/>
  <c r="C45" i="235"/>
  <c r="E23" i="235"/>
  <c r="C23" i="235"/>
  <c r="C53" i="235"/>
  <c r="E53" i="235"/>
  <c r="E50" i="235"/>
  <c r="C50" i="235"/>
  <c r="E37" i="235"/>
  <c r="C37" i="235"/>
  <c r="E47" i="235"/>
  <c r="C47" i="235"/>
  <c r="E70" i="235"/>
  <c r="C70" i="235"/>
  <c r="E57" i="235"/>
  <c r="C57" i="235"/>
  <c r="E85" i="235"/>
  <c r="C85" i="235"/>
  <c r="E96" i="235"/>
  <c r="C96" i="235"/>
  <c r="E100" i="235"/>
  <c r="C100" i="235"/>
  <c r="E126" i="235"/>
  <c r="C126" i="235"/>
  <c r="E56" i="235"/>
  <c r="C56" i="235"/>
  <c r="E98" i="235"/>
  <c r="C98" i="235"/>
  <c r="E112" i="235"/>
  <c r="C112" i="235"/>
  <c r="G13" i="249"/>
  <c r="M19" i="266"/>
  <c r="C19" i="266"/>
  <c r="H62" i="91"/>
  <c r="D62" i="217"/>
  <c r="L62" i="91"/>
  <c r="D62" i="96"/>
  <c r="P58" i="270"/>
  <c r="O58" i="270"/>
  <c r="G57" i="270"/>
  <c r="N57" i="270" s="1"/>
  <c r="M76" i="217"/>
  <c r="M76" i="96"/>
  <c r="C46" i="163"/>
  <c r="C127" i="235"/>
  <c r="C135" i="235"/>
  <c r="I100" i="96"/>
  <c r="I100" i="217"/>
  <c r="Q100" i="91"/>
  <c r="P113" i="91"/>
  <c r="H113" i="217"/>
  <c r="H113" i="96"/>
  <c r="Q110" i="217"/>
  <c r="Q110" i="96"/>
  <c r="E33" i="281"/>
  <c r="C33" i="281"/>
  <c r="E68" i="281"/>
  <c r="C68" i="281"/>
  <c r="E12" i="281"/>
  <c r="C12" i="281"/>
  <c r="E127" i="281"/>
  <c r="C127" i="281"/>
  <c r="E55" i="281"/>
  <c r="C55" i="281"/>
  <c r="E119" i="281"/>
  <c r="C119" i="281"/>
  <c r="E58" i="281"/>
  <c r="C58" i="281"/>
  <c r="E122" i="281"/>
  <c r="C122" i="281"/>
  <c r="P69" i="91"/>
  <c r="H69" i="217"/>
  <c r="H69" i="96"/>
  <c r="AC73" i="91"/>
  <c r="N84" i="96"/>
  <c r="N84" i="217"/>
  <c r="C91" i="163"/>
  <c r="E15" i="163"/>
  <c r="C15" i="163"/>
  <c r="E30" i="163"/>
  <c r="E81" i="163"/>
  <c r="C11" i="163"/>
  <c r="E11" i="163"/>
  <c r="E106" i="163"/>
  <c r="C106" i="163"/>
  <c r="E23" i="163"/>
  <c r="C23" i="163"/>
  <c r="E121" i="163"/>
  <c r="E130" i="163"/>
  <c r="E63" i="163"/>
  <c r="C63" i="163"/>
  <c r="E70" i="163"/>
  <c r="E132" i="163"/>
  <c r="E93" i="163"/>
  <c r="C93" i="163"/>
  <c r="E32" i="163"/>
  <c r="C32" i="163"/>
  <c r="E96" i="163"/>
  <c r="C96" i="163"/>
  <c r="E51" i="163"/>
  <c r="E115" i="163"/>
  <c r="K14" i="266"/>
  <c r="C37" i="281"/>
  <c r="N59" i="96"/>
  <c r="N59" i="217"/>
  <c r="R104" i="217"/>
  <c r="R104" i="96"/>
  <c r="BJ31" i="281"/>
  <c r="BJ113" i="281"/>
  <c r="BJ23" i="281"/>
  <c r="BJ26" i="281"/>
  <c r="BJ9" i="281"/>
  <c r="BJ124" i="281"/>
  <c r="BJ62" i="281"/>
  <c r="BJ75" i="281"/>
  <c r="H95" i="96"/>
  <c r="H95" i="217"/>
  <c r="P95" i="91"/>
  <c r="AC99" i="91"/>
  <c r="H57" i="217"/>
  <c r="H57" i="96"/>
  <c r="C24" i="266"/>
  <c r="C93" i="281"/>
  <c r="H20" i="96"/>
  <c r="H20" i="217"/>
  <c r="O66" i="96"/>
  <c r="D66" i="270"/>
  <c r="D66" i="161"/>
  <c r="O66" i="217"/>
  <c r="Q90" i="96"/>
  <c r="Q90" i="217"/>
  <c r="Q115" i="91"/>
  <c r="I115" i="96"/>
  <c r="I115" i="217"/>
  <c r="D105" i="270"/>
  <c r="O105" i="217"/>
  <c r="AA109" i="91"/>
  <c r="D105" i="161"/>
  <c r="O105" i="96"/>
  <c r="D91" i="270"/>
  <c r="D91" i="161"/>
  <c r="O91" i="217"/>
  <c r="O91" i="96"/>
  <c r="C91" i="281"/>
  <c r="H16" i="91"/>
  <c r="D16" i="96"/>
  <c r="D16" i="217"/>
  <c r="R67" i="91"/>
  <c r="J67" i="217"/>
  <c r="J67" i="96"/>
  <c r="C129" i="163"/>
  <c r="J39" i="266"/>
  <c r="AB39" i="266"/>
  <c r="C80" i="281"/>
  <c r="Q70" i="217"/>
  <c r="Q70" i="96"/>
  <c r="R107" i="91"/>
  <c r="J107" i="96"/>
  <c r="J107" i="217"/>
  <c r="P90" i="91"/>
  <c r="AA94" i="91" s="1"/>
  <c r="H90" i="96"/>
  <c r="H90" i="217"/>
  <c r="AC94" i="91"/>
  <c r="C92" i="163"/>
  <c r="E78" i="185"/>
  <c r="E126" i="185"/>
  <c r="E35" i="185"/>
  <c r="C35" i="185"/>
  <c r="E23" i="185"/>
  <c r="C23" i="185"/>
  <c r="E85" i="185"/>
  <c r="E71" i="185"/>
  <c r="C71" i="185"/>
  <c r="E103" i="185"/>
  <c r="E40" i="185"/>
  <c r="C40" i="185"/>
  <c r="E72" i="185"/>
  <c r="Q45" i="211"/>
  <c r="F46" i="211"/>
  <c r="C75" i="281"/>
  <c r="AA98" i="91"/>
  <c r="L92" i="91"/>
  <c r="D92" i="217"/>
  <c r="H92" i="91"/>
  <c r="D92" i="96"/>
  <c r="M107" i="96"/>
  <c r="M107" i="217"/>
  <c r="I36" i="217"/>
  <c r="I36" i="96"/>
  <c r="H35" i="91"/>
  <c r="D35" i="96"/>
  <c r="D35" i="217"/>
  <c r="H46" i="96"/>
  <c r="H46" i="217"/>
  <c r="R83" i="91"/>
  <c r="J83" i="217"/>
  <c r="J83" i="96"/>
  <c r="R68" i="91"/>
  <c r="J68" i="217"/>
  <c r="J68" i="96"/>
  <c r="C85" i="163"/>
  <c r="C112" i="185"/>
  <c r="C98" i="185"/>
  <c r="C125" i="235"/>
  <c r="D76" i="270"/>
  <c r="O76" i="96"/>
  <c r="D76" i="161"/>
  <c r="O76" i="217"/>
  <c r="C111" i="185"/>
  <c r="Y12" i="261"/>
  <c r="C81" i="235"/>
  <c r="C58" i="289"/>
  <c r="K112" i="155" l="1"/>
  <c r="S112" i="155" s="1"/>
  <c r="K85" i="155"/>
  <c r="S85" i="155" s="1"/>
  <c r="K86" i="155"/>
  <c r="S86" i="155" s="1"/>
  <c r="K97" i="155"/>
  <c r="S97" i="155" s="1"/>
  <c r="K88" i="155"/>
  <c r="S88" i="155" s="1"/>
  <c r="K79" i="155"/>
  <c r="S79" i="155" s="1"/>
  <c r="K74" i="155"/>
  <c r="S74" i="155" s="1"/>
  <c r="K99" i="155"/>
  <c r="S99" i="155" s="1"/>
  <c r="AA110" i="91"/>
  <c r="AA53" i="211"/>
  <c r="AE53" i="211" s="1"/>
  <c r="R71" i="96"/>
  <c r="R71" i="217"/>
  <c r="K102" i="180"/>
  <c r="S102" i="180" s="1"/>
  <c r="K93" i="180"/>
  <c r="S93" i="180" s="1"/>
  <c r="K92" i="180"/>
  <c r="S92" i="180" s="1"/>
  <c r="K87" i="180"/>
  <c r="S87" i="180" s="1"/>
  <c r="K113" i="180"/>
  <c r="S113" i="180" s="1"/>
  <c r="K115" i="180"/>
  <c r="S115" i="180" s="1"/>
  <c r="K105" i="180"/>
  <c r="S105" i="180" s="1"/>
  <c r="K89" i="180"/>
  <c r="S89" i="180" s="1"/>
  <c r="K94" i="180"/>
  <c r="S94" i="180" s="1"/>
  <c r="K85" i="180"/>
  <c r="S85" i="180" s="1"/>
  <c r="K84" i="180"/>
  <c r="S84" i="180" s="1"/>
  <c r="K79" i="180"/>
  <c r="S79" i="180" s="1"/>
  <c r="K97" i="180"/>
  <c r="S97" i="180" s="1"/>
  <c r="K99" i="180"/>
  <c r="S99" i="180" s="1"/>
  <c r="K73" i="180"/>
  <c r="S73" i="180" s="1"/>
  <c r="K86" i="180"/>
  <c r="S86" i="180" s="1"/>
  <c r="K77" i="180"/>
  <c r="S77" i="180" s="1"/>
  <c r="K76" i="180"/>
  <c r="S76" i="180" s="1"/>
  <c r="K71" i="180"/>
  <c r="S71" i="180" s="1"/>
  <c r="K81" i="180"/>
  <c r="S81" i="180" s="1"/>
  <c r="K83" i="180"/>
  <c r="S83" i="180" s="1"/>
  <c r="K104" i="180"/>
  <c r="S104" i="180" s="1"/>
  <c r="K78" i="180"/>
  <c r="S78" i="180" s="1"/>
  <c r="K69" i="180"/>
  <c r="S69" i="180" s="1"/>
  <c r="K68" i="180"/>
  <c r="S68" i="180" s="1"/>
  <c r="K63" i="180"/>
  <c r="S63" i="180" s="1"/>
  <c r="K65" i="180"/>
  <c r="S65" i="180" s="1"/>
  <c r="K67" i="180"/>
  <c r="S67" i="180" s="1"/>
  <c r="K72" i="180"/>
  <c r="S72" i="180" s="1"/>
  <c r="K70" i="180"/>
  <c r="S70" i="180" s="1"/>
  <c r="K61" i="180"/>
  <c r="S61" i="180" s="1"/>
  <c r="K60" i="180"/>
  <c r="S60" i="180" s="1"/>
  <c r="K114" i="180"/>
  <c r="S114" i="180" s="1"/>
  <c r="K112" i="180"/>
  <c r="S112" i="180" s="1"/>
  <c r="K107" i="180"/>
  <c r="S107" i="180" s="1"/>
  <c r="K91" i="180"/>
  <c r="S91" i="180" s="1"/>
  <c r="K62" i="180"/>
  <c r="S62" i="180" s="1"/>
  <c r="K116" i="180"/>
  <c r="S116" i="180" s="1"/>
  <c r="K111" i="180"/>
  <c r="S111" i="180" s="1"/>
  <c r="K98" i="180"/>
  <c r="S98" i="180" s="1"/>
  <c r="K96" i="180"/>
  <c r="S96" i="180" s="1"/>
  <c r="K75" i="180"/>
  <c r="S75" i="180" s="1"/>
  <c r="K90" i="180"/>
  <c r="S90" i="180" s="1"/>
  <c r="K109" i="180"/>
  <c r="S109" i="180" s="1"/>
  <c r="K108" i="180"/>
  <c r="S108" i="180" s="1"/>
  <c r="K103" i="180"/>
  <c r="S103" i="180" s="1"/>
  <c r="K82" i="180"/>
  <c r="S82" i="180" s="1"/>
  <c r="K80" i="180"/>
  <c r="S80" i="180" s="1"/>
  <c r="K106" i="180"/>
  <c r="S106" i="180" s="1"/>
  <c r="K59" i="180"/>
  <c r="S59" i="180" s="1"/>
  <c r="K110" i="180"/>
  <c r="S110" i="180" s="1"/>
  <c r="K101" i="180"/>
  <c r="S101" i="180" s="1"/>
  <c r="K100" i="180"/>
  <c r="S100" i="180" s="1"/>
  <c r="K95" i="180"/>
  <c r="S95" i="180" s="1"/>
  <c r="K66" i="180"/>
  <c r="S66" i="180" s="1"/>
  <c r="K64" i="180"/>
  <c r="S64" i="180" s="1"/>
  <c r="K74" i="180"/>
  <c r="S74" i="180" s="1"/>
  <c r="K88" i="180"/>
  <c r="S88" i="180" s="1"/>
  <c r="K108" i="155"/>
  <c r="S108" i="155" s="1"/>
  <c r="K77" i="155"/>
  <c r="S77" i="155" s="1"/>
  <c r="K94" i="155"/>
  <c r="S94" i="155" s="1"/>
  <c r="K100" i="155"/>
  <c r="S100" i="155" s="1"/>
  <c r="K106" i="155"/>
  <c r="S106" i="155" s="1"/>
  <c r="K111" i="155"/>
  <c r="S111" i="155" s="1"/>
  <c r="K65" i="155"/>
  <c r="S65" i="155" s="1"/>
  <c r="P102" i="91"/>
  <c r="H102" i="217"/>
  <c r="H102" i="96"/>
  <c r="AB100" i="91"/>
  <c r="L96" i="217"/>
  <c r="L96" i="96"/>
  <c r="L110" i="217"/>
  <c r="L110" i="96"/>
  <c r="AB114" i="91"/>
  <c r="K75" i="155"/>
  <c r="S75" i="155" s="1"/>
  <c r="K93" i="155"/>
  <c r="S93" i="155" s="1"/>
  <c r="K110" i="155"/>
  <c r="S110" i="155" s="1"/>
  <c r="K116" i="155"/>
  <c r="S116" i="155" s="1"/>
  <c r="K114" i="155"/>
  <c r="S114" i="155" s="1"/>
  <c r="K64" i="155"/>
  <c r="S64" i="155" s="1"/>
  <c r="K73" i="155"/>
  <c r="S73" i="155" s="1"/>
  <c r="Q96" i="96"/>
  <c r="Q96" i="217"/>
  <c r="R98" i="217"/>
  <c r="R98" i="96"/>
  <c r="K76" i="155"/>
  <c r="S76" i="155" s="1"/>
  <c r="K109" i="155"/>
  <c r="S109" i="155" s="1"/>
  <c r="K67" i="155"/>
  <c r="S67" i="155" s="1"/>
  <c r="K59" i="155"/>
  <c r="S59" i="155" s="1"/>
  <c r="K63" i="155"/>
  <c r="S63" i="155" s="1"/>
  <c r="K72" i="155"/>
  <c r="S72" i="155" s="1"/>
  <c r="K81" i="155"/>
  <c r="S81" i="155" s="1"/>
  <c r="L102" i="217"/>
  <c r="L102" i="96"/>
  <c r="AB106" i="91"/>
  <c r="H96" i="217"/>
  <c r="P96" i="91"/>
  <c r="H96" i="96"/>
  <c r="AC100" i="91"/>
  <c r="R93" i="217"/>
  <c r="R93" i="96"/>
  <c r="R101" i="217"/>
  <c r="R101" i="96"/>
  <c r="R82" i="217"/>
  <c r="R82" i="96"/>
  <c r="L88" i="217"/>
  <c r="L88" i="96"/>
  <c r="AB92" i="91"/>
  <c r="R78" i="217"/>
  <c r="R78" i="96"/>
  <c r="K91" i="155"/>
  <c r="S91" i="155" s="1"/>
  <c r="K69" i="155"/>
  <c r="S69" i="155" s="1"/>
  <c r="K83" i="155"/>
  <c r="S83" i="155" s="1"/>
  <c r="K66" i="155"/>
  <c r="S66" i="155" s="1"/>
  <c r="K71" i="155"/>
  <c r="S71" i="155" s="1"/>
  <c r="K80" i="155"/>
  <c r="S80" i="155" s="1"/>
  <c r="K89" i="155"/>
  <c r="S89" i="155" s="1"/>
  <c r="L98" i="217"/>
  <c r="L98" i="96"/>
  <c r="AB102" i="91"/>
  <c r="AC106" i="91"/>
  <c r="H88" i="96"/>
  <c r="H88" i="217"/>
  <c r="P88" i="91"/>
  <c r="AC92" i="91"/>
  <c r="R85" i="217"/>
  <c r="R85" i="96"/>
  <c r="H98" i="96"/>
  <c r="P98" i="91"/>
  <c r="H98" i="217"/>
  <c r="AC102" i="91"/>
  <c r="K60" i="155"/>
  <c r="S60" i="155" s="1"/>
  <c r="K92" i="155"/>
  <c r="S92" i="155" s="1"/>
  <c r="K101" i="155"/>
  <c r="S101" i="155" s="1"/>
  <c r="K115" i="155"/>
  <c r="S115" i="155" s="1"/>
  <c r="K82" i="155"/>
  <c r="S82" i="155" s="1"/>
  <c r="K87" i="155"/>
  <c r="S87" i="155" s="1"/>
  <c r="K96" i="155"/>
  <c r="S96" i="155" s="1"/>
  <c r="K105" i="155"/>
  <c r="S105" i="155" s="1"/>
  <c r="H15" i="217"/>
  <c r="H15" i="96"/>
  <c r="K107" i="155"/>
  <c r="S107" i="155" s="1"/>
  <c r="K102" i="155"/>
  <c r="S102" i="155" s="1"/>
  <c r="K62" i="155"/>
  <c r="S62" i="155" s="1"/>
  <c r="K68" i="155"/>
  <c r="S68" i="155" s="1"/>
  <c r="K90" i="155"/>
  <c r="S90" i="155" s="1"/>
  <c r="K95" i="155"/>
  <c r="S95" i="155" s="1"/>
  <c r="K104" i="155"/>
  <c r="S104" i="155" s="1"/>
  <c r="K113" i="155"/>
  <c r="S113" i="155" s="1"/>
  <c r="P94" i="217"/>
  <c r="P94" i="96"/>
  <c r="P78" i="91"/>
  <c r="H78" i="96"/>
  <c r="H78" i="217"/>
  <c r="AC82" i="91"/>
  <c r="P110" i="91"/>
  <c r="H110" i="96"/>
  <c r="H110" i="217"/>
  <c r="AC114" i="91"/>
  <c r="Q106" i="96"/>
  <c r="Q106" i="217"/>
  <c r="K70" i="155"/>
  <c r="S70" i="155" s="1"/>
  <c r="K61" i="155"/>
  <c r="S61" i="155" s="1"/>
  <c r="K78" i="155"/>
  <c r="S78" i="155" s="1"/>
  <c r="K84" i="155"/>
  <c r="S84" i="155" s="1"/>
  <c r="K98" i="155"/>
  <c r="S98" i="155" s="1"/>
  <c r="K103" i="155"/>
  <c r="S103" i="155" s="1"/>
  <c r="Q98" i="96"/>
  <c r="Q98" i="217"/>
  <c r="AB82" i="91"/>
  <c r="L78" i="96"/>
  <c r="L78" i="217"/>
  <c r="K47" i="266"/>
  <c r="K39" i="266"/>
  <c r="R83" i="96"/>
  <c r="R83" i="217"/>
  <c r="Q115" i="217"/>
  <c r="Q115" i="96"/>
  <c r="P57" i="289"/>
  <c r="K57" i="289" s="1"/>
  <c r="C57" i="289"/>
  <c r="K112" i="4"/>
  <c r="S112" i="4" s="1"/>
  <c r="K96" i="4"/>
  <c r="S96" i="4" s="1"/>
  <c r="K64" i="4"/>
  <c r="S64" i="4" s="1"/>
  <c r="K111" i="4"/>
  <c r="S111" i="4" s="1"/>
  <c r="K103" i="4"/>
  <c r="S103" i="4" s="1"/>
  <c r="K95" i="4"/>
  <c r="S95" i="4" s="1"/>
  <c r="K87" i="4"/>
  <c r="S87" i="4" s="1"/>
  <c r="K79" i="4"/>
  <c r="S79" i="4" s="1"/>
  <c r="K71" i="4"/>
  <c r="S71" i="4" s="1"/>
  <c r="K63" i="4"/>
  <c r="S63" i="4" s="1"/>
  <c r="K110" i="4"/>
  <c r="S110" i="4" s="1"/>
  <c r="K102" i="4"/>
  <c r="S102" i="4" s="1"/>
  <c r="K94" i="4"/>
  <c r="S94" i="4" s="1"/>
  <c r="K86" i="4"/>
  <c r="S86" i="4" s="1"/>
  <c r="K78" i="4"/>
  <c r="S78" i="4" s="1"/>
  <c r="K70" i="4"/>
  <c r="S70" i="4" s="1"/>
  <c r="K62" i="4"/>
  <c r="S62" i="4" s="1"/>
  <c r="K113" i="4"/>
  <c r="S113" i="4" s="1"/>
  <c r="K105" i="4"/>
  <c r="S105" i="4" s="1"/>
  <c r="K97" i="4"/>
  <c r="S97" i="4" s="1"/>
  <c r="K89" i="4"/>
  <c r="S89" i="4" s="1"/>
  <c r="K81" i="4"/>
  <c r="S81" i="4" s="1"/>
  <c r="K73" i="4"/>
  <c r="S73" i="4" s="1"/>
  <c r="K65" i="4"/>
  <c r="S65" i="4" s="1"/>
  <c r="K104" i="4"/>
  <c r="S104" i="4" s="1"/>
  <c r="K88" i="4"/>
  <c r="S88" i="4" s="1"/>
  <c r="K80" i="4"/>
  <c r="S80" i="4" s="1"/>
  <c r="K72" i="4"/>
  <c r="S72" i="4" s="1"/>
  <c r="K108" i="4"/>
  <c r="S108" i="4" s="1"/>
  <c r="K92" i="4"/>
  <c r="S92" i="4" s="1"/>
  <c r="K76" i="4"/>
  <c r="S76" i="4" s="1"/>
  <c r="K60" i="4"/>
  <c r="S60" i="4" s="1"/>
  <c r="K69" i="4"/>
  <c r="S69" i="4" s="1"/>
  <c r="K68" i="4"/>
  <c r="S68" i="4" s="1"/>
  <c r="K107" i="4"/>
  <c r="S107" i="4" s="1"/>
  <c r="K91" i="4"/>
  <c r="S91" i="4" s="1"/>
  <c r="K75" i="4"/>
  <c r="S75" i="4" s="1"/>
  <c r="K85" i="4"/>
  <c r="S85" i="4" s="1"/>
  <c r="K100" i="4"/>
  <c r="S100" i="4" s="1"/>
  <c r="K106" i="4"/>
  <c r="S106" i="4" s="1"/>
  <c r="K90" i="4"/>
  <c r="S90" i="4" s="1"/>
  <c r="K74" i="4"/>
  <c r="S74" i="4" s="1"/>
  <c r="K59" i="4"/>
  <c r="S59" i="4" s="1"/>
  <c r="K101" i="4"/>
  <c r="S101" i="4" s="1"/>
  <c r="K116" i="4"/>
  <c r="S116" i="4" s="1"/>
  <c r="K84" i="4"/>
  <c r="S84" i="4" s="1"/>
  <c r="K114" i="4"/>
  <c r="S114" i="4" s="1"/>
  <c r="K98" i="4"/>
  <c r="S98" i="4" s="1"/>
  <c r="K82" i="4"/>
  <c r="S82" i="4" s="1"/>
  <c r="K66" i="4"/>
  <c r="S66" i="4" s="1"/>
  <c r="K109" i="4"/>
  <c r="S109" i="4" s="1"/>
  <c r="K93" i="4"/>
  <c r="S93" i="4" s="1"/>
  <c r="K77" i="4"/>
  <c r="S77" i="4" s="1"/>
  <c r="K61" i="4"/>
  <c r="S61" i="4" s="1"/>
  <c r="K99" i="4"/>
  <c r="S99" i="4" s="1"/>
  <c r="K83" i="4"/>
  <c r="S83" i="4" s="1"/>
  <c r="K67" i="4"/>
  <c r="S67" i="4" s="1"/>
  <c r="K115" i="4"/>
  <c r="S115" i="4" s="1"/>
  <c r="H92" i="96"/>
  <c r="H92" i="217"/>
  <c r="P92" i="91"/>
  <c r="AC96" i="91"/>
  <c r="P62" i="91"/>
  <c r="H62" i="96"/>
  <c r="H62" i="217"/>
  <c r="AC66" i="91"/>
  <c r="P69" i="217"/>
  <c r="P69" i="96"/>
  <c r="AA73" i="91"/>
  <c r="H68" i="96"/>
  <c r="H68" i="217"/>
  <c r="P68" i="91"/>
  <c r="AC72" i="91"/>
  <c r="K44" i="266"/>
  <c r="Q108" i="96"/>
  <c r="Q108" i="217"/>
  <c r="P75" i="91"/>
  <c r="H75" i="217"/>
  <c r="H75" i="96"/>
  <c r="AC79" i="91"/>
  <c r="M32" i="266"/>
  <c r="Q76" i="217"/>
  <c r="Q76" i="96"/>
  <c r="L67" i="217"/>
  <c r="L67" i="96"/>
  <c r="AB71" i="91"/>
  <c r="L115" i="103"/>
  <c r="L107" i="103"/>
  <c r="L99" i="103"/>
  <c r="L91" i="103"/>
  <c r="L83" i="103"/>
  <c r="L75" i="103"/>
  <c r="L67" i="103"/>
  <c r="L59" i="103"/>
  <c r="L114" i="103"/>
  <c r="L106" i="103"/>
  <c r="L98" i="103"/>
  <c r="L90" i="103"/>
  <c r="L82" i="103"/>
  <c r="L74" i="103"/>
  <c r="L66" i="103"/>
  <c r="L113" i="103"/>
  <c r="L105" i="103"/>
  <c r="L97" i="103"/>
  <c r="L89" i="103"/>
  <c r="L81" i="103"/>
  <c r="L73" i="103"/>
  <c r="L65" i="103"/>
  <c r="L58" i="103"/>
  <c r="L108" i="103"/>
  <c r="L100" i="103"/>
  <c r="L92" i="103"/>
  <c r="L84" i="103"/>
  <c r="L76" i="103"/>
  <c r="L68" i="103"/>
  <c r="L60" i="103"/>
  <c r="L110" i="103"/>
  <c r="L94" i="103"/>
  <c r="L78" i="103"/>
  <c r="L62" i="103"/>
  <c r="L109" i="103"/>
  <c r="L93" i="103"/>
  <c r="L77" i="103"/>
  <c r="L61" i="103"/>
  <c r="L104" i="103"/>
  <c r="L88" i="103"/>
  <c r="L72" i="103"/>
  <c r="L111" i="103"/>
  <c r="L95" i="103"/>
  <c r="L79" i="103"/>
  <c r="L63" i="103"/>
  <c r="L101" i="103"/>
  <c r="L69" i="103"/>
  <c r="L96" i="103"/>
  <c r="L64" i="103"/>
  <c r="L87" i="103"/>
  <c r="L86" i="103"/>
  <c r="L85" i="103"/>
  <c r="L103" i="103"/>
  <c r="L71" i="103"/>
  <c r="L102" i="103"/>
  <c r="L70" i="103"/>
  <c r="L80" i="103"/>
  <c r="L112" i="103"/>
  <c r="L91" i="96"/>
  <c r="L91" i="217"/>
  <c r="AB95" i="91"/>
  <c r="AA105" i="91"/>
  <c r="P101" i="96"/>
  <c r="P101" i="217"/>
  <c r="H27" i="96"/>
  <c r="H27" i="217"/>
  <c r="P114" i="91"/>
  <c r="H114" i="96"/>
  <c r="H114" i="217"/>
  <c r="Q116" i="96"/>
  <c r="Q116" i="217"/>
  <c r="L108" i="217"/>
  <c r="L108" i="96"/>
  <c r="AB112" i="91"/>
  <c r="P89" i="91"/>
  <c r="H89" i="217"/>
  <c r="H89" i="96"/>
  <c r="AC93" i="91"/>
  <c r="R91" i="217"/>
  <c r="R91" i="96"/>
  <c r="R55" i="211"/>
  <c r="J56" i="289"/>
  <c r="G56" i="211"/>
  <c r="Q59" i="217"/>
  <c r="Q59" i="96"/>
  <c r="K42" i="266"/>
  <c r="K29" i="266"/>
  <c r="R108" i="217"/>
  <c r="R108" i="96"/>
  <c r="H21" i="217"/>
  <c r="H21" i="96"/>
  <c r="K18" i="266"/>
  <c r="P67" i="91"/>
  <c r="H67" i="217"/>
  <c r="H67" i="96"/>
  <c r="AC71" i="91"/>
  <c r="P73" i="91"/>
  <c r="H73" i="217"/>
  <c r="H73" i="96"/>
  <c r="AC77" i="91"/>
  <c r="K20" i="266"/>
  <c r="T45" i="211"/>
  <c r="J46" i="211"/>
  <c r="H100" i="96"/>
  <c r="P100" i="91"/>
  <c r="H100" i="217"/>
  <c r="AC104" i="91"/>
  <c r="H48" i="96"/>
  <c r="H48" i="217"/>
  <c r="P103" i="217"/>
  <c r="P103" i="96"/>
  <c r="AA107" i="91"/>
  <c r="P93" i="217"/>
  <c r="P93" i="96"/>
  <c r="AA97" i="91"/>
  <c r="R116" i="217"/>
  <c r="R116" i="96"/>
  <c r="R76" i="217"/>
  <c r="R76" i="96"/>
  <c r="L81" i="217"/>
  <c r="L81" i="96"/>
  <c r="AB85" i="91"/>
  <c r="K32" i="266"/>
  <c r="L116" i="217"/>
  <c r="L116" i="96"/>
  <c r="R115" i="96"/>
  <c r="R115" i="217"/>
  <c r="P111" i="217"/>
  <c r="P111" i="96"/>
  <c r="AA115" i="91"/>
  <c r="R75" i="96"/>
  <c r="R75" i="217"/>
  <c r="U45" i="211"/>
  <c r="K46" i="211"/>
  <c r="P61" i="217"/>
  <c r="AA65" i="91"/>
  <c r="P61" i="96"/>
  <c r="Q75" i="96"/>
  <c r="Q75" i="217"/>
  <c r="K63" i="266"/>
  <c r="Q67" i="96"/>
  <c r="Q67" i="217"/>
  <c r="K54" i="266"/>
  <c r="P91" i="91"/>
  <c r="H91" i="217"/>
  <c r="H91" i="96"/>
  <c r="AC95" i="91"/>
  <c r="K17" i="266"/>
  <c r="P85" i="217"/>
  <c r="P85" i="96"/>
  <c r="AA89" i="91"/>
  <c r="L64" i="217"/>
  <c r="L64" i="96"/>
  <c r="AB68" i="91"/>
  <c r="M31" i="266"/>
  <c r="S50" i="211"/>
  <c r="I51" i="211"/>
  <c r="Q114" i="96"/>
  <c r="Q114" i="217"/>
  <c r="L100" i="217"/>
  <c r="L100" i="96"/>
  <c r="AB104" i="91"/>
  <c r="H38" i="96"/>
  <c r="H38" i="217"/>
  <c r="P64" i="91"/>
  <c r="H64" i="96"/>
  <c r="H64" i="217"/>
  <c r="AC68" i="91"/>
  <c r="K43" i="266"/>
  <c r="H51" i="96"/>
  <c r="H51" i="217"/>
  <c r="F55" i="270"/>
  <c r="L110" i="184"/>
  <c r="L102" i="184"/>
  <c r="L94" i="184"/>
  <c r="L86" i="184"/>
  <c r="L78" i="184"/>
  <c r="L70" i="184"/>
  <c r="L62" i="184"/>
  <c r="L109" i="184"/>
  <c r="L101" i="184"/>
  <c r="L93" i="184"/>
  <c r="L85" i="184"/>
  <c r="L77" i="184"/>
  <c r="L69" i="184"/>
  <c r="L61" i="184"/>
  <c r="L116" i="184"/>
  <c r="L108" i="184"/>
  <c r="L100" i="184"/>
  <c r="L92" i="184"/>
  <c r="L84" i="184"/>
  <c r="L76" i="184"/>
  <c r="L68" i="184"/>
  <c r="L60" i="184"/>
  <c r="L111" i="184"/>
  <c r="L103" i="184"/>
  <c r="L95" i="184"/>
  <c r="L87" i="184"/>
  <c r="L79" i="184"/>
  <c r="L71" i="184"/>
  <c r="L63" i="184"/>
  <c r="L107" i="184"/>
  <c r="L91" i="184"/>
  <c r="L75" i="184"/>
  <c r="L106" i="184"/>
  <c r="L90" i="184"/>
  <c r="L74" i="184"/>
  <c r="L59" i="184"/>
  <c r="L105" i="184"/>
  <c r="L89" i="184"/>
  <c r="L73" i="184"/>
  <c r="L112" i="184"/>
  <c r="L96" i="184"/>
  <c r="L80" i="184"/>
  <c r="L64" i="184"/>
  <c r="L97" i="184"/>
  <c r="L65" i="184"/>
  <c r="L88" i="184"/>
  <c r="L115" i="184"/>
  <c r="L83" i="184"/>
  <c r="L114" i="184"/>
  <c r="L82" i="184"/>
  <c r="L113" i="184"/>
  <c r="L81" i="184"/>
  <c r="L104" i="184"/>
  <c r="L72" i="184"/>
  <c r="L99" i="184"/>
  <c r="L67" i="184"/>
  <c r="L98" i="184"/>
  <c r="L66" i="184"/>
  <c r="Q91" i="96"/>
  <c r="Q91" i="217"/>
  <c r="K67" i="266"/>
  <c r="H76" i="96"/>
  <c r="H76" i="217"/>
  <c r="P76" i="91"/>
  <c r="AC80" i="91"/>
  <c r="Q84" i="217"/>
  <c r="Q84" i="96"/>
  <c r="P106" i="96"/>
  <c r="P106" i="217"/>
  <c r="L68" i="217"/>
  <c r="L68" i="96"/>
  <c r="AB72" i="91"/>
  <c r="M47" i="266"/>
  <c r="Q66" i="217"/>
  <c r="Q66" i="96"/>
  <c r="R84" i="96"/>
  <c r="R84" i="217"/>
  <c r="R57" i="270"/>
  <c r="I56" i="270"/>
  <c r="H84" i="96"/>
  <c r="H84" i="217"/>
  <c r="P84" i="91"/>
  <c r="AC88" i="91"/>
  <c r="AB111" i="91"/>
  <c r="L107" i="217"/>
  <c r="L107" i="96"/>
  <c r="L59" i="96"/>
  <c r="L59" i="217"/>
  <c r="AB63" i="91"/>
  <c r="K24" i="266"/>
  <c r="K19" i="266"/>
  <c r="L115" i="217"/>
  <c r="L115" i="96"/>
  <c r="R73" i="217"/>
  <c r="R73" i="96"/>
  <c r="Q68" i="217"/>
  <c r="Q68" i="96"/>
  <c r="R81" i="96"/>
  <c r="R81" i="217"/>
  <c r="AA83" i="91"/>
  <c r="P79" i="217"/>
  <c r="P79" i="96"/>
  <c r="P107" i="91"/>
  <c r="H107" i="217"/>
  <c r="H107" i="96"/>
  <c r="AC111" i="91"/>
  <c r="R92" i="217"/>
  <c r="R92" i="96"/>
  <c r="J15" i="266"/>
  <c r="M45" i="266"/>
  <c r="P59" i="91"/>
  <c r="H59" i="217"/>
  <c r="H59" i="96"/>
  <c r="AC63" i="91"/>
  <c r="AB103" i="91"/>
  <c r="L99" i="96"/>
  <c r="L99" i="217"/>
  <c r="P87" i="217"/>
  <c r="P87" i="96"/>
  <c r="AA91" i="91"/>
  <c r="K13" i="266"/>
  <c r="R99" i="96"/>
  <c r="R99" i="217"/>
  <c r="W51" i="211"/>
  <c r="B52" i="211"/>
  <c r="H108" i="96"/>
  <c r="P108" i="91"/>
  <c r="H108" i="217"/>
  <c r="AC112" i="91"/>
  <c r="K27" i="266"/>
  <c r="K64" i="266"/>
  <c r="AA113" i="91"/>
  <c r="P109" i="96"/>
  <c r="P109" i="217"/>
  <c r="P95" i="217"/>
  <c r="P95" i="96"/>
  <c r="AA99" i="91"/>
  <c r="Q44" i="211"/>
  <c r="F45" i="211"/>
  <c r="L62" i="217"/>
  <c r="AB66" i="91"/>
  <c r="L62" i="96"/>
  <c r="K50" i="266"/>
  <c r="L76" i="217"/>
  <c r="L76" i="96"/>
  <c r="AB80" i="91"/>
  <c r="Q83" i="96"/>
  <c r="Q83" i="217"/>
  <c r="H16" i="96"/>
  <c r="H16" i="217"/>
  <c r="Q107" i="217"/>
  <c r="Q107" i="96"/>
  <c r="K53" i="266"/>
  <c r="K16" i="266"/>
  <c r="P113" i="217"/>
  <c r="P113" i="96"/>
  <c r="L83" i="96"/>
  <c r="AB87" i="91"/>
  <c r="L83" i="217"/>
  <c r="L92" i="217"/>
  <c r="L92" i="96"/>
  <c r="AB96" i="91"/>
  <c r="Q92" i="217"/>
  <c r="Q92" i="96"/>
  <c r="P115" i="91"/>
  <c r="H115" i="96"/>
  <c r="H115" i="217"/>
  <c r="M63" i="266"/>
  <c r="H24" i="96"/>
  <c r="H24" i="217"/>
  <c r="Q57" i="270"/>
  <c r="K31" i="266"/>
  <c r="H40" i="96"/>
  <c r="H40" i="217"/>
  <c r="H32" i="96"/>
  <c r="H32" i="217"/>
  <c r="R114" i="217"/>
  <c r="R114" i="96"/>
  <c r="K57" i="266"/>
  <c r="Q81" i="217"/>
  <c r="Q81" i="96"/>
  <c r="P97" i="217"/>
  <c r="P97" i="96"/>
  <c r="R67" i="217"/>
  <c r="R67" i="96"/>
  <c r="L59" i="234" a="1"/>
  <c r="K59" i="230" a="1"/>
  <c r="H36" i="96"/>
  <c r="H36" i="217"/>
  <c r="R100" i="96"/>
  <c r="R100" i="217"/>
  <c r="AB70" i="91"/>
  <c r="L66" i="217"/>
  <c r="L66" i="96"/>
  <c r="P66" i="91"/>
  <c r="H66" i="96"/>
  <c r="H66" i="217"/>
  <c r="AC70" i="91"/>
  <c r="M23" i="266"/>
  <c r="M39" i="266"/>
  <c r="Q73" i="217"/>
  <c r="Q73" i="96"/>
  <c r="P90" i="217"/>
  <c r="P90" i="96"/>
  <c r="L110" i="6"/>
  <c r="L102" i="6"/>
  <c r="L94" i="6"/>
  <c r="L86" i="6"/>
  <c r="L78" i="6"/>
  <c r="L70" i="6"/>
  <c r="L62" i="6"/>
  <c r="L83" i="6"/>
  <c r="L109" i="6"/>
  <c r="L101" i="6"/>
  <c r="L93" i="6"/>
  <c r="L85" i="6"/>
  <c r="L77" i="6"/>
  <c r="L69" i="6"/>
  <c r="L61" i="6"/>
  <c r="L107" i="6"/>
  <c r="L75" i="6"/>
  <c r="L116" i="6"/>
  <c r="L108" i="6"/>
  <c r="L100" i="6"/>
  <c r="L92" i="6"/>
  <c r="L84" i="6"/>
  <c r="L76" i="6"/>
  <c r="L68" i="6"/>
  <c r="L60" i="6"/>
  <c r="L99" i="6"/>
  <c r="L67" i="6"/>
  <c r="L111" i="6"/>
  <c r="L103" i="6"/>
  <c r="L95" i="6"/>
  <c r="L87" i="6"/>
  <c r="L79" i="6"/>
  <c r="L71" i="6"/>
  <c r="L63" i="6"/>
  <c r="L115" i="6"/>
  <c r="L91" i="6"/>
  <c r="L105" i="6"/>
  <c r="L82" i="6"/>
  <c r="L64" i="6"/>
  <c r="L97" i="6"/>
  <c r="L74" i="6"/>
  <c r="L96" i="6"/>
  <c r="L104" i="6"/>
  <c r="L81" i="6"/>
  <c r="L59" i="6"/>
  <c r="L98" i="6"/>
  <c r="L80" i="6"/>
  <c r="L114" i="6"/>
  <c r="L113" i="6"/>
  <c r="L73" i="6"/>
  <c r="L72" i="6"/>
  <c r="L112" i="6"/>
  <c r="L89" i="6"/>
  <c r="L66" i="6"/>
  <c r="L106" i="6"/>
  <c r="L65" i="6"/>
  <c r="L88" i="6"/>
  <c r="L90" i="6"/>
  <c r="P81" i="91"/>
  <c r="H81" i="217"/>
  <c r="H81" i="96"/>
  <c r="AC85" i="91"/>
  <c r="P77" i="217"/>
  <c r="P77" i="96"/>
  <c r="AA81" i="91"/>
  <c r="R68" i="96"/>
  <c r="R68" i="217"/>
  <c r="H35" i="217"/>
  <c r="H35" i="96"/>
  <c r="Q100" i="217"/>
  <c r="Q100" i="96"/>
  <c r="G56" i="270"/>
  <c r="P57" i="270"/>
  <c r="O57" i="270"/>
  <c r="M16" i="266"/>
  <c r="R59" i="96"/>
  <c r="R59" i="217"/>
  <c r="L84" i="217"/>
  <c r="L84" i="96"/>
  <c r="AB88" i="91"/>
  <c r="L75" i="217"/>
  <c r="L75" i="96"/>
  <c r="AB79" i="91"/>
  <c r="H56" i="217"/>
  <c r="H56" i="96"/>
  <c r="Q62" i="96"/>
  <c r="Q62" i="217"/>
  <c r="P71" i="96"/>
  <c r="P71" i="217"/>
  <c r="AA75" i="91"/>
  <c r="L73" i="217"/>
  <c r="L73" i="96"/>
  <c r="AB77" i="91"/>
  <c r="K51" i="266"/>
  <c r="U58" i="289"/>
  <c r="T58" i="289"/>
  <c r="R107" i="217"/>
  <c r="R107" i="96"/>
  <c r="Q64" i="96"/>
  <c r="Q64" i="217"/>
  <c r="P83" i="91"/>
  <c r="H83" i="96"/>
  <c r="H83" i="217"/>
  <c r="AC87" i="91"/>
  <c r="P46" i="211"/>
  <c r="E47" i="211"/>
  <c r="K34" i="266"/>
  <c r="P60" i="96"/>
  <c r="P60" i="217"/>
  <c r="C23" i="266"/>
  <c r="H29" i="96"/>
  <c r="H29" i="217"/>
  <c r="C45" i="266"/>
  <c r="K59" i="161" a="1"/>
  <c r="L59" i="85" a="1"/>
  <c r="K52" i="266"/>
  <c r="Q99" i="217"/>
  <c r="Q99" i="96"/>
  <c r="H116" i="96"/>
  <c r="P116" i="91"/>
  <c r="H116" i="217"/>
  <c r="Q89" i="217"/>
  <c r="Q89" i="96"/>
  <c r="P99" i="91"/>
  <c r="H99" i="96"/>
  <c r="H99" i="217"/>
  <c r="AC103" i="91"/>
  <c r="AA101" i="91"/>
  <c r="K55" i="266"/>
  <c r="E55" i="270"/>
  <c r="M56" i="270"/>
  <c r="H55" i="270"/>
  <c r="L114" i="96"/>
  <c r="L114" i="217"/>
  <c r="K28" i="266"/>
  <c r="M55" i="266"/>
  <c r="H43" i="96"/>
  <c r="H43" i="217"/>
  <c r="AB93" i="91"/>
  <c r="L89" i="96"/>
  <c r="L89" i="217"/>
  <c r="J55" i="254"/>
  <c r="I56" i="254"/>
  <c r="D56" i="214" s="1"/>
  <c r="K59" i="266"/>
  <c r="AA52" i="211" l="1"/>
  <c r="AE52" i="211" s="1"/>
  <c r="P78" i="217"/>
  <c r="AA82" i="91"/>
  <c r="P78" i="96"/>
  <c r="P110" i="96"/>
  <c r="P110" i="217"/>
  <c r="AA114" i="91"/>
  <c r="P88" i="96"/>
  <c r="P88" i="217"/>
  <c r="AA92" i="91"/>
  <c r="P102" i="96"/>
  <c r="P102" i="217"/>
  <c r="AA106" i="91"/>
  <c r="P98" i="96"/>
  <c r="P98" i="217"/>
  <c r="AA102" i="91"/>
  <c r="AA100" i="91"/>
  <c r="P96" i="217"/>
  <c r="P96" i="96"/>
  <c r="F54" i="270"/>
  <c r="P59" i="217"/>
  <c r="P59" i="96"/>
  <c r="AA63" i="91"/>
  <c r="P64" i="217"/>
  <c r="P64" i="96"/>
  <c r="AA68" i="91"/>
  <c r="P75" i="96"/>
  <c r="P75" i="217"/>
  <c r="AA79" i="91"/>
  <c r="I55" i="254"/>
  <c r="D55" i="214" s="1"/>
  <c r="J54" i="254"/>
  <c r="M55" i="270"/>
  <c r="E54" i="270"/>
  <c r="L55" i="270"/>
  <c r="P83" i="96"/>
  <c r="P83" i="217"/>
  <c r="AA87" i="91"/>
  <c r="P84" i="96"/>
  <c r="P84" i="217"/>
  <c r="AA88" i="91"/>
  <c r="S49" i="211"/>
  <c r="I50" i="211"/>
  <c r="P100" i="96"/>
  <c r="P100" i="217"/>
  <c r="AA104" i="91"/>
  <c r="P92" i="96"/>
  <c r="P92" i="217"/>
  <c r="AA96" i="91"/>
  <c r="W50" i="211"/>
  <c r="B51" i="211"/>
  <c r="P73" i="217"/>
  <c r="P73" i="96"/>
  <c r="AA77" i="91"/>
  <c r="P89" i="217"/>
  <c r="P89" i="96"/>
  <c r="AA93" i="91"/>
  <c r="P114" i="96"/>
  <c r="P114" i="217"/>
  <c r="P56" i="289"/>
  <c r="K56" i="289" s="1"/>
  <c r="C56" i="289"/>
  <c r="P56" i="270"/>
  <c r="O56" i="270"/>
  <c r="G55" i="270"/>
  <c r="K15" i="266"/>
  <c r="K114" i="161"/>
  <c r="S114" i="161" s="1"/>
  <c r="K106" i="161"/>
  <c r="S106" i="161" s="1"/>
  <c r="K98" i="161"/>
  <c r="S98" i="161" s="1"/>
  <c r="K90" i="161"/>
  <c r="S90" i="161" s="1"/>
  <c r="K82" i="161"/>
  <c r="S82" i="161" s="1"/>
  <c r="K74" i="161"/>
  <c r="S74" i="161" s="1"/>
  <c r="K66" i="161"/>
  <c r="S66" i="161" s="1"/>
  <c r="K59" i="161"/>
  <c r="S59" i="161" s="1"/>
  <c r="K113" i="161"/>
  <c r="S113" i="161" s="1"/>
  <c r="K105" i="161"/>
  <c r="S105" i="161" s="1"/>
  <c r="K97" i="161"/>
  <c r="S97" i="161" s="1"/>
  <c r="K89" i="161"/>
  <c r="S89" i="161" s="1"/>
  <c r="K81" i="161"/>
  <c r="S81" i="161" s="1"/>
  <c r="K73" i="161"/>
  <c r="S73" i="161" s="1"/>
  <c r="K65" i="161"/>
  <c r="S65" i="161" s="1"/>
  <c r="K112" i="161"/>
  <c r="S112" i="161" s="1"/>
  <c r="K104" i="161"/>
  <c r="S104" i="161" s="1"/>
  <c r="K96" i="161"/>
  <c r="S96" i="161" s="1"/>
  <c r="K88" i="161"/>
  <c r="S88" i="161" s="1"/>
  <c r="K80" i="161"/>
  <c r="S80" i="161" s="1"/>
  <c r="K72" i="161"/>
  <c r="S72" i="161" s="1"/>
  <c r="K64" i="161"/>
  <c r="S64" i="161" s="1"/>
  <c r="K115" i="161"/>
  <c r="S115" i="161" s="1"/>
  <c r="K107" i="161"/>
  <c r="S107" i="161" s="1"/>
  <c r="K99" i="161"/>
  <c r="S99" i="161" s="1"/>
  <c r="K91" i="161"/>
  <c r="S91" i="161" s="1"/>
  <c r="K83" i="161"/>
  <c r="S83" i="161" s="1"/>
  <c r="K75" i="161"/>
  <c r="S75" i="161" s="1"/>
  <c r="K67" i="161"/>
  <c r="S67" i="161" s="1"/>
  <c r="K111" i="161"/>
  <c r="S111" i="161" s="1"/>
  <c r="K95" i="161"/>
  <c r="S95" i="161" s="1"/>
  <c r="K79" i="161"/>
  <c r="S79" i="161" s="1"/>
  <c r="K63" i="161"/>
  <c r="S63" i="161" s="1"/>
  <c r="K110" i="161"/>
  <c r="S110" i="161" s="1"/>
  <c r="K94" i="161"/>
  <c r="S94" i="161" s="1"/>
  <c r="K78" i="161"/>
  <c r="S78" i="161" s="1"/>
  <c r="K62" i="161"/>
  <c r="S62" i="161" s="1"/>
  <c r="K109" i="161"/>
  <c r="S109" i="161" s="1"/>
  <c r="K93" i="161"/>
  <c r="S93" i="161" s="1"/>
  <c r="K77" i="161"/>
  <c r="S77" i="161" s="1"/>
  <c r="K61" i="161"/>
  <c r="S61" i="161" s="1"/>
  <c r="K108" i="161"/>
  <c r="S108" i="161" s="1"/>
  <c r="K92" i="161"/>
  <c r="S92" i="161" s="1"/>
  <c r="K76" i="161"/>
  <c r="S76" i="161" s="1"/>
  <c r="K60" i="161"/>
  <c r="S60" i="161" s="1"/>
  <c r="K102" i="161"/>
  <c r="S102" i="161" s="1"/>
  <c r="K86" i="161"/>
  <c r="S86" i="161" s="1"/>
  <c r="K70" i="161"/>
  <c r="S70" i="161" s="1"/>
  <c r="K116" i="161"/>
  <c r="S116" i="161" s="1"/>
  <c r="K100" i="161"/>
  <c r="S100" i="161" s="1"/>
  <c r="K84" i="161"/>
  <c r="S84" i="161" s="1"/>
  <c r="K68" i="161"/>
  <c r="S68" i="161" s="1"/>
  <c r="K69" i="161"/>
  <c r="S69" i="161" s="1"/>
  <c r="K103" i="161"/>
  <c r="S103" i="161" s="1"/>
  <c r="K101" i="161"/>
  <c r="S101" i="161" s="1"/>
  <c r="K87" i="161"/>
  <c r="S87" i="161" s="1"/>
  <c r="K85" i="161"/>
  <c r="S85" i="161" s="1"/>
  <c r="K71" i="161"/>
  <c r="S71" i="161" s="1"/>
  <c r="P66" i="96"/>
  <c r="P66" i="217"/>
  <c r="AA70" i="91"/>
  <c r="U44" i="211"/>
  <c r="K45" i="211"/>
  <c r="R54" i="211"/>
  <c r="J55" i="289"/>
  <c r="G55" i="211"/>
  <c r="Q43" i="211"/>
  <c r="F44" i="211"/>
  <c r="P107" i="217"/>
  <c r="P107" i="96"/>
  <c r="AA111" i="91"/>
  <c r="P116" i="96"/>
  <c r="P116" i="217"/>
  <c r="K45" i="266"/>
  <c r="M15" i="266"/>
  <c r="R56" i="270"/>
  <c r="I55" i="270"/>
  <c r="Q55" i="270" s="1"/>
  <c r="H54" i="270"/>
  <c r="P45" i="211"/>
  <c r="E46" i="211"/>
  <c r="P81" i="217"/>
  <c r="P81" i="96"/>
  <c r="AA85" i="91"/>
  <c r="P67" i="217"/>
  <c r="P67" i="96"/>
  <c r="AA71" i="91"/>
  <c r="P99" i="96"/>
  <c r="P99" i="217"/>
  <c r="AA103" i="91"/>
  <c r="L114" i="85"/>
  <c r="L106" i="85"/>
  <c r="L98" i="85"/>
  <c r="L90" i="85"/>
  <c r="L82" i="85"/>
  <c r="L74" i="85"/>
  <c r="L66" i="85"/>
  <c r="L59" i="85"/>
  <c r="L113" i="85"/>
  <c r="L105" i="85"/>
  <c r="L97" i="85"/>
  <c r="L89" i="85"/>
  <c r="L81" i="85"/>
  <c r="L73" i="85"/>
  <c r="L65" i="85"/>
  <c r="L112" i="85"/>
  <c r="L104" i="85"/>
  <c r="L96" i="85"/>
  <c r="L88" i="85"/>
  <c r="L80" i="85"/>
  <c r="L72" i="85"/>
  <c r="L64" i="85"/>
  <c r="L115" i="85"/>
  <c r="L107" i="85"/>
  <c r="L99" i="85"/>
  <c r="L91" i="85"/>
  <c r="L83" i="85"/>
  <c r="L75" i="85"/>
  <c r="L67" i="85"/>
  <c r="L101" i="85"/>
  <c r="L85" i="85"/>
  <c r="L69" i="85"/>
  <c r="L116" i="85"/>
  <c r="L100" i="85"/>
  <c r="L84" i="85"/>
  <c r="L68" i="85"/>
  <c r="L111" i="85"/>
  <c r="L95" i="85"/>
  <c r="L79" i="85"/>
  <c r="L63" i="85"/>
  <c r="L102" i="85"/>
  <c r="L86" i="85"/>
  <c r="L70" i="85"/>
  <c r="L103" i="85"/>
  <c r="L71" i="85"/>
  <c r="L94" i="85"/>
  <c r="L62" i="85"/>
  <c r="L93" i="85"/>
  <c r="L61" i="85"/>
  <c r="L92" i="85"/>
  <c r="L60" i="85"/>
  <c r="L87" i="85"/>
  <c r="L110" i="85"/>
  <c r="L78" i="85"/>
  <c r="L109" i="85"/>
  <c r="L77" i="85"/>
  <c r="L108" i="85"/>
  <c r="L76" i="85"/>
  <c r="K112" i="230"/>
  <c r="S112" i="230" s="1"/>
  <c r="K104" i="230"/>
  <c r="S104" i="230" s="1"/>
  <c r="K96" i="230"/>
  <c r="S96" i="230" s="1"/>
  <c r="K88" i="230"/>
  <c r="S88" i="230" s="1"/>
  <c r="K80" i="230"/>
  <c r="S80" i="230" s="1"/>
  <c r="K72" i="230"/>
  <c r="S72" i="230" s="1"/>
  <c r="K64" i="230"/>
  <c r="S64" i="230" s="1"/>
  <c r="K111" i="230"/>
  <c r="S111" i="230" s="1"/>
  <c r="K102" i="230"/>
  <c r="S102" i="230" s="1"/>
  <c r="K93" i="230"/>
  <c r="S93" i="230" s="1"/>
  <c r="K84" i="230"/>
  <c r="S84" i="230" s="1"/>
  <c r="K75" i="230"/>
  <c r="S75" i="230" s="1"/>
  <c r="K66" i="230"/>
  <c r="S66" i="230" s="1"/>
  <c r="K110" i="230"/>
  <c r="S110" i="230" s="1"/>
  <c r="K101" i="230"/>
  <c r="S101" i="230" s="1"/>
  <c r="K92" i="230"/>
  <c r="S92" i="230" s="1"/>
  <c r="K83" i="230"/>
  <c r="S83" i="230" s="1"/>
  <c r="K74" i="230"/>
  <c r="S74" i="230" s="1"/>
  <c r="K65" i="230"/>
  <c r="S65" i="230" s="1"/>
  <c r="K109" i="230"/>
  <c r="S109" i="230" s="1"/>
  <c r="K100" i="230"/>
  <c r="S100" i="230" s="1"/>
  <c r="K91" i="230"/>
  <c r="S91" i="230" s="1"/>
  <c r="K82" i="230"/>
  <c r="S82" i="230" s="1"/>
  <c r="K73" i="230"/>
  <c r="S73" i="230" s="1"/>
  <c r="K63" i="230"/>
  <c r="S63" i="230" s="1"/>
  <c r="K114" i="230"/>
  <c r="S114" i="230" s="1"/>
  <c r="K105" i="230"/>
  <c r="S105" i="230" s="1"/>
  <c r="K95" i="230"/>
  <c r="S95" i="230" s="1"/>
  <c r="K86" i="230"/>
  <c r="S86" i="230" s="1"/>
  <c r="K77" i="230"/>
  <c r="S77" i="230" s="1"/>
  <c r="K68" i="230"/>
  <c r="S68" i="230" s="1"/>
  <c r="K99" i="230"/>
  <c r="S99" i="230" s="1"/>
  <c r="K81" i="230"/>
  <c r="S81" i="230" s="1"/>
  <c r="K62" i="230"/>
  <c r="S62" i="230" s="1"/>
  <c r="K116" i="230"/>
  <c r="S116" i="230" s="1"/>
  <c r="K98" i="230"/>
  <c r="S98" i="230" s="1"/>
  <c r="K79" i="230"/>
  <c r="S79" i="230" s="1"/>
  <c r="K61" i="230"/>
  <c r="S61" i="230" s="1"/>
  <c r="K115" i="230"/>
  <c r="S115" i="230" s="1"/>
  <c r="K97" i="230"/>
  <c r="S97" i="230" s="1"/>
  <c r="K78" i="230"/>
  <c r="S78" i="230" s="1"/>
  <c r="K60" i="230"/>
  <c r="S60" i="230" s="1"/>
  <c r="K103" i="230"/>
  <c r="S103" i="230" s="1"/>
  <c r="K85" i="230"/>
  <c r="S85" i="230" s="1"/>
  <c r="K67" i="230"/>
  <c r="S67" i="230" s="1"/>
  <c r="K108" i="230"/>
  <c r="S108" i="230" s="1"/>
  <c r="K71" i="230"/>
  <c r="S71" i="230" s="1"/>
  <c r="K107" i="230"/>
  <c r="S107" i="230" s="1"/>
  <c r="K70" i="230"/>
  <c r="S70" i="230" s="1"/>
  <c r="K106" i="230"/>
  <c r="S106" i="230" s="1"/>
  <c r="K69" i="230"/>
  <c r="S69" i="230" s="1"/>
  <c r="K113" i="230"/>
  <c r="S113" i="230" s="1"/>
  <c r="K76" i="230"/>
  <c r="S76" i="230" s="1"/>
  <c r="K89" i="230"/>
  <c r="S89" i="230" s="1"/>
  <c r="K87" i="230"/>
  <c r="S87" i="230" s="1"/>
  <c r="K59" i="230"/>
  <c r="S59" i="230" s="1"/>
  <c r="K94" i="230"/>
  <c r="S94" i="230" s="1"/>
  <c r="K90" i="230"/>
  <c r="S90" i="230" s="1"/>
  <c r="L112" i="234"/>
  <c r="L104" i="234"/>
  <c r="L96" i="234"/>
  <c r="L88" i="234"/>
  <c r="L80" i="234"/>
  <c r="L72" i="234"/>
  <c r="L64" i="234"/>
  <c r="L115" i="234"/>
  <c r="L106" i="234"/>
  <c r="L97" i="234"/>
  <c r="L87" i="234"/>
  <c r="L78" i="234"/>
  <c r="L69" i="234"/>
  <c r="L60" i="234"/>
  <c r="L114" i="234"/>
  <c r="L105" i="234"/>
  <c r="L95" i="234"/>
  <c r="L86" i="234"/>
  <c r="L77" i="234"/>
  <c r="L68" i="234"/>
  <c r="L113" i="234"/>
  <c r="L103" i="234"/>
  <c r="L94" i="234"/>
  <c r="L85" i="234"/>
  <c r="L76" i="234"/>
  <c r="L67" i="234"/>
  <c r="L59" i="234"/>
  <c r="L108" i="234"/>
  <c r="L99" i="234"/>
  <c r="L90" i="234"/>
  <c r="L81" i="234"/>
  <c r="L71" i="234"/>
  <c r="L62" i="234"/>
  <c r="L110" i="234"/>
  <c r="L92" i="234"/>
  <c r="L74" i="234"/>
  <c r="L109" i="234"/>
  <c r="L91" i="234"/>
  <c r="L73" i="234"/>
  <c r="L107" i="234"/>
  <c r="L89" i="234"/>
  <c r="L70" i="234"/>
  <c r="L116" i="234"/>
  <c r="L98" i="234"/>
  <c r="L79" i="234"/>
  <c r="L61" i="234"/>
  <c r="L111" i="234"/>
  <c r="L75" i="234"/>
  <c r="L102" i="234"/>
  <c r="L66" i="234"/>
  <c r="L101" i="234"/>
  <c r="L65" i="234"/>
  <c r="L100" i="234"/>
  <c r="L63" i="234"/>
  <c r="L93" i="234"/>
  <c r="L84" i="234"/>
  <c r="L83" i="234"/>
  <c r="L82" i="234"/>
  <c r="P115" i="96"/>
  <c r="P115" i="217"/>
  <c r="P76" i="96"/>
  <c r="P76" i="217"/>
  <c r="AA80" i="91"/>
  <c r="T44" i="211"/>
  <c r="J45" i="211"/>
  <c r="Q56" i="270"/>
  <c r="P68" i="96"/>
  <c r="P68" i="217"/>
  <c r="AA72" i="91"/>
  <c r="U57" i="289"/>
  <c r="T57" i="289"/>
  <c r="L56" i="270"/>
  <c r="K23" i="266"/>
  <c r="P108" i="96"/>
  <c r="P108" i="217"/>
  <c r="AA112" i="91"/>
  <c r="N56" i="270"/>
  <c r="P91" i="217"/>
  <c r="P91" i="96"/>
  <c r="AA95" i="91"/>
  <c r="P62" i="96"/>
  <c r="P62" i="217"/>
  <c r="AA66" i="91"/>
  <c r="AA51" i="211" l="1"/>
  <c r="AE51" i="211" s="1"/>
  <c r="H53" i="270"/>
  <c r="P55" i="289"/>
  <c r="K55" i="289" s="1"/>
  <c r="C55" i="289"/>
  <c r="W49" i="211"/>
  <c r="B50" i="211"/>
  <c r="S48" i="211"/>
  <c r="I49" i="211"/>
  <c r="M54" i="270"/>
  <c r="E53" i="270"/>
  <c r="R53" i="211"/>
  <c r="J54" i="289"/>
  <c r="G54" i="211"/>
  <c r="R55" i="270"/>
  <c r="I54" i="270"/>
  <c r="O55" i="270"/>
  <c r="P55" i="270"/>
  <c r="G54" i="270"/>
  <c r="I54" i="254"/>
  <c r="D54" i="214" s="1"/>
  <c r="J53" i="254"/>
  <c r="P44" i="211"/>
  <c r="E45" i="211"/>
  <c r="T43" i="211"/>
  <c r="J44" i="211"/>
  <c r="U43" i="211"/>
  <c r="K44" i="211"/>
  <c r="U56" i="289"/>
  <c r="T56" i="289"/>
  <c r="N54" i="270"/>
  <c r="F53" i="270"/>
  <c r="Q42" i="211"/>
  <c r="F43" i="211"/>
  <c r="N55" i="270"/>
  <c r="AA50" i="211" l="1"/>
  <c r="AE50" i="211" s="1"/>
  <c r="Q41" i="211"/>
  <c r="F42" i="211"/>
  <c r="T42" i="211"/>
  <c r="J43" i="211"/>
  <c r="I53" i="270"/>
  <c r="R54" i="270"/>
  <c r="F52" i="270"/>
  <c r="N53" i="270"/>
  <c r="S47" i="211"/>
  <c r="I48" i="211"/>
  <c r="P43" i="211"/>
  <c r="E44" i="211"/>
  <c r="J52" i="254"/>
  <c r="I53" i="254"/>
  <c r="D53" i="214" s="1"/>
  <c r="P54" i="289"/>
  <c r="K54" i="289" s="1"/>
  <c r="C54" i="289"/>
  <c r="W48" i="211"/>
  <c r="B49" i="211"/>
  <c r="J53" i="289"/>
  <c r="R52" i="211"/>
  <c r="G53" i="211"/>
  <c r="U55" i="289"/>
  <c r="T55" i="289"/>
  <c r="P54" i="270"/>
  <c r="O54" i="270"/>
  <c r="G53" i="270"/>
  <c r="L53" i="270"/>
  <c r="M53" i="270"/>
  <c r="E52" i="270"/>
  <c r="U42" i="211"/>
  <c r="K43" i="211"/>
  <c r="L54" i="270"/>
  <c r="Q54" i="270"/>
  <c r="H52" i="270"/>
  <c r="Q53" i="270"/>
  <c r="AA49" i="211" l="1"/>
  <c r="AE49" i="211" s="1"/>
  <c r="F51" i="270"/>
  <c r="U54" i="289"/>
  <c r="T54" i="289"/>
  <c r="U41" i="211"/>
  <c r="K42" i="211"/>
  <c r="E51" i="270"/>
  <c r="M52" i="270"/>
  <c r="J51" i="254"/>
  <c r="I52" i="254"/>
  <c r="D52" i="214" s="1"/>
  <c r="R53" i="270"/>
  <c r="I52" i="270"/>
  <c r="J52" i="289"/>
  <c r="R51" i="211"/>
  <c r="G52" i="211"/>
  <c r="P53" i="289"/>
  <c r="K53" i="289" s="1"/>
  <c r="C53" i="289"/>
  <c r="P42" i="211"/>
  <c r="E43" i="211"/>
  <c r="T41" i="211"/>
  <c r="J42" i="211"/>
  <c r="Q52" i="270"/>
  <c r="H51" i="270"/>
  <c r="G52" i="270"/>
  <c r="N52" i="270" s="1"/>
  <c r="O53" i="270"/>
  <c r="P53" i="270"/>
  <c r="W47" i="211"/>
  <c r="B48" i="211"/>
  <c r="S46" i="211"/>
  <c r="I47" i="211"/>
  <c r="Q40" i="211"/>
  <c r="F41" i="211"/>
  <c r="AA48" i="211" l="1"/>
  <c r="AE48" i="211" s="1"/>
  <c r="H50" i="270"/>
  <c r="J51" i="289"/>
  <c r="R50" i="211"/>
  <c r="G51" i="211"/>
  <c r="S45" i="211"/>
  <c r="I46" i="211"/>
  <c r="R52" i="270"/>
  <c r="I51" i="270"/>
  <c r="Q51" i="270" s="1"/>
  <c r="P41" i="211"/>
  <c r="E42" i="211"/>
  <c r="Q39" i="211"/>
  <c r="F40" i="211"/>
  <c r="P52" i="289"/>
  <c r="K52" i="289" s="1"/>
  <c r="C52" i="289"/>
  <c r="T40" i="211"/>
  <c r="J41" i="211"/>
  <c r="U40" i="211"/>
  <c r="K41" i="211"/>
  <c r="W46" i="211"/>
  <c r="B47" i="211"/>
  <c r="U53" i="289"/>
  <c r="T53" i="289"/>
  <c r="I51" i="254"/>
  <c r="D51" i="214" s="1"/>
  <c r="J50" i="254"/>
  <c r="M51" i="270"/>
  <c r="E50" i="270"/>
  <c r="P52" i="270"/>
  <c r="O52" i="270"/>
  <c r="G51" i="270"/>
  <c r="L52" i="270"/>
  <c r="F50" i="270"/>
  <c r="AA47" i="211" l="1"/>
  <c r="AE47" i="211" s="1"/>
  <c r="O51" i="270"/>
  <c r="P51" i="270"/>
  <c r="G50" i="270"/>
  <c r="U52" i="289"/>
  <c r="T52" i="289"/>
  <c r="S44" i="211"/>
  <c r="I45" i="211"/>
  <c r="L51" i="270"/>
  <c r="W45" i="211"/>
  <c r="B46" i="211"/>
  <c r="Q38" i="211"/>
  <c r="F39" i="211"/>
  <c r="J50" i="289"/>
  <c r="R49" i="211"/>
  <c r="G50" i="211"/>
  <c r="M50" i="270"/>
  <c r="L50" i="270"/>
  <c r="E49" i="270"/>
  <c r="P51" i="289"/>
  <c r="K51" i="289" s="1"/>
  <c r="C51" i="289"/>
  <c r="T39" i="211"/>
  <c r="J40" i="211"/>
  <c r="N50" i="270"/>
  <c r="F49" i="270"/>
  <c r="U39" i="211"/>
  <c r="K40" i="211"/>
  <c r="P40" i="211"/>
  <c r="E41" i="211"/>
  <c r="N51" i="270"/>
  <c r="J49" i="254"/>
  <c r="I50" i="254"/>
  <c r="D50" i="214" s="1"/>
  <c r="R51" i="270"/>
  <c r="I50" i="270"/>
  <c r="Q50" i="270" s="1"/>
  <c r="H49" i="270"/>
  <c r="AA46" i="211" l="1"/>
  <c r="AE46" i="211" s="1"/>
  <c r="J49" i="289"/>
  <c r="R48" i="211"/>
  <c r="G49" i="211"/>
  <c r="F48" i="270"/>
  <c r="N49" i="270"/>
  <c r="I49" i="254"/>
  <c r="D49" i="214" s="1"/>
  <c r="J48" i="254"/>
  <c r="P50" i="289"/>
  <c r="K50" i="289" s="1"/>
  <c r="C50" i="289"/>
  <c r="T38" i="211"/>
  <c r="J39" i="211"/>
  <c r="P39" i="211"/>
  <c r="E40" i="211"/>
  <c r="Q37" i="211"/>
  <c r="F38" i="211"/>
  <c r="P50" i="270"/>
  <c r="O50" i="270"/>
  <c r="G49" i="270"/>
  <c r="S43" i="211"/>
  <c r="I44" i="211"/>
  <c r="H48" i="270"/>
  <c r="Q49" i="270"/>
  <c r="L49" i="270"/>
  <c r="M49" i="270"/>
  <c r="E48" i="270"/>
  <c r="U51" i="289"/>
  <c r="T51" i="289"/>
  <c r="I49" i="270"/>
  <c r="R50" i="270"/>
  <c r="U38" i="211"/>
  <c r="K39" i="211"/>
  <c r="W44" i="211"/>
  <c r="B45" i="211"/>
  <c r="AA45" i="211" l="1"/>
  <c r="AE45" i="211" s="1"/>
  <c r="W43" i="211"/>
  <c r="B44" i="211"/>
  <c r="J47" i="254"/>
  <c r="I48" i="254"/>
  <c r="D48" i="214" s="1"/>
  <c r="U37" i="211"/>
  <c r="K38" i="211"/>
  <c r="Q36" i="211"/>
  <c r="F37" i="211"/>
  <c r="H47" i="270"/>
  <c r="R49" i="270"/>
  <c r="I48" i="270"/>
  <c r="P38" i="211"/>
  <c r="E39" i="211"/>
  <c r="F47" i="270"/>
  <c r="N48" i="270"/>
  <c r="S42" i="211"/>
  <c r="I43" i="211"/>
  <c r="G48" i="270"/>
  <c r="P49" i="270"/>
  <c r="O49" i="270"/>
  <c r="T37" i="211"/>
  <c r="J38" i="211"/>
  <c r="J48" i="289"/>
  <c r="R47" i="211"/>
  <c r="G48" i="211"/>
  <c r="E47" i="270"/>
  <c r="M48" i="270"/>
  <c r="L48" i="270"/>
  <c r="U50" i="289"/>
  <c r="T50" i="289"/>
  <c r="C49" i="289"/>
  <c r="P49" i="289"/>
  <c r="K49" i="289" s="1"/>
  <c r="AA44" i="211" l="1"/>
  <c r="AE44" i="211" s="1"/>
  <c r="U49" i="289"/>
  <c r="T49" i="289"/>
  <c r="P48" i="289"/>
  <c r="K48" i="289" s="1"/>
  <c r="C48" i="289"/>
  <c r="Q35" i="211"/>
  <c r="F36" i="211"/>
  <c r="T36" i="211"/>
  <c r="J37" i="211"/>
  <c r="U36" i="211"/>
  <c r="K37" i="211"/>
  <c r="R48" i="270"/>
  <c r="I47" i="270"/>
  <c r="M47" i="270"/>
  <c r="E46" i="270"/>
  <c r="L47" i="270"/>
  <c r="I47" i="254"/>
  <c r="D47" i="214" s="1"/>
  <c r="J46" i="254"/>
  <c r="H46" i="270"/>
  <c r="N47" i="270"/>
  <c r="F46" i="270"/>
  <c r="P37" i="211"/>
  <c r="E38" i="211"/>
  <c r="P48" i="270"/>
  <c r="O48" i="270"/>
  <c r="G47" i="270"/>
  <c r="R46" i="211"/>
  <c r="J47" i="289"/>
  <c r="G47" i="211"/>
  <c r="S41" i="211"/>
  <c r="I42" i="211"/>
  <c r="Q48" i="270"/>
  <c r="W42" i="211"/>
  <c r="B43" i="211"/>
  <c r="AA43" i="211" l="1"/>
  <c r="AE43" i="211" s="1"/>
  <c r="T35" i="211"/>
  <c r="J36" i="211"/>
  <c r="S40" i="211"/>
  <c r="I41" i="211"/>
  <c r="P36" i="211"/>
  <c r="E37" i="211"/>
  <c r="M46" i="270"/>
  <c r="L46" i="270"/>
  <c r="E45" i="270"/>
  <c r="F45" i="270"/>
  <c r="Q34" i="211"/>
  <c r="F35" i="211"/>
  <c r="P47" i="289"/>
  <c r="K47" i="289" s="1"/>
  <c r="C47" i="289"/>
  <c r="R47" i="270"/>
  <c r="I46" i="270"/>
  <c r="U48" i="289"/>
  <c r="T48" i="289"/>
  <c r="J46" i="289"/>
  <c r="R45" i="211"/>
  <c r="G46" i="211"/>
  <c r="H45" i="270"/>
  <c r="Q46" i="270"/>
  <c r="O47" i="270"/>
  <c r="P47" i="270"/>
  <c r="G46" i="270"/>
  <c r="Q47" i="270"/>
  <c r="W41" i="211"/>
  <c r="B42" i="211"/>
  <c r="I46" i="254"/>
  <c r="D46" i="214" s="1"/>
  <c r="J45" i="254"/>
  <c r="U35" i="211"/>
  <c r="K36" i="211"/>
  <c r="AA42" i="211" l="1"/>
  <c r="AE42" i="211" s="1"/>
  <c r="U47" i="289"/>
  <c r="T47" i="289"/>
  <c r="I45" i="254"/>
  <c r="D45" i="214" s="1"/>
  <c r="J44" i="254"/>
  <c r="H44" i="270"/>
  <c r="Q45" i="270"/>
  <c r="W40" i="211"/>
  <c r="B41" i="211"/>
  <c r="J45" i="289"/>
  <c r="R44" i="211"/>
  <c r="G45" i="211"/>
  <c r="P35" i="211"/>
  <c r="E36" i="211"/>
  <c r="P46" i="289"/>
  <c r="K46" i="289" s="1"/>
  <c r="C46" i="289"/>
  <c r="Q33" i="211"/>
  <c r="F34" i="211"/>
  <c r="P46" i="270"/>
  <c r="O46" i="270"/>
  <c r="G45" i="270"/>
  <c r="F44" i="270"/>
  <c r="N45" i="270"/>
  <c r="S39" i="211"/>
  <c r="I40" i="211"/>
  <c r="N46" i="270"/>
  <c r="U34" i="211"/>
  <c r="K35" i="211"/>
  <c r="I45" i="270"/>
  <c r="R46" i="270"/>
  <c r="L45" i="270"/>
  <c r="M45" i="270"/>
  <c r="E44" i="270"/>
  <c r="T34" i="211"/>
  <c r="J35" i="211"/>
  <c r="AA41" i="211" l="1"/>
  <c r="AE41" i="211" s="1"/>
  <c r="E43" i="270"/>
  <c r="M44" i="270"/>
  <c r="L44" i="270"/>
  <c r="Q32" i="211"/>
  <c r="F33" i="211"/>
  <c r="S38" i="211"/>
  <c r="I39" i="211"/>
  <c r="U46" i="289"/>
  <c r="T46" i="289"/>
  <c r="W39" i="211"/>
  <c r="B40" i="211"/>
  <c r="F43" i="270"/>
  <c r="N44" i="270"/>
  <c r="H43" i="270"/>
  <c r="R45" i="270"/>
  <c r="I44" i="270"/>
  <c r="G44" i="270"/>
  <c r="O45" i="270"/>
  <c r="P45" i="270"/>
  <c r="P34" i="211"/>
  <c r="E35" i="211"/>
  <c r="J43" i="254"/>
  <c r="I44" i="254"/>
  <c r="D44" i="214" s="1"/>
  <c r="U33" i="211"/>
  <c r="K34" i="211"/>
  <c r="R43" i="211"/>
  <c r="J44" i="289"/>
  <c r="G44" i="211"/>
  <c r="T33" i="211"/>
  <c r="J34" i="211"/>
  <c r="P45" i="289"/>
  <c r="K45" i="289" s="1"/>
  <c r="C45" i="289"/>
  <c r="AA40" i="211" l="1"/>
  <c r="AE40" i="211" s="1"/>
  <c r="U45" i="289"/>
  <c r="T45" i="289"/>
  <c r="U32" i="211"/>
  <c r="K33" i="211"/>
  <c r="R44" i="270"/>
  <c r="I43" i="270"/>
  <c r="M43" i="270"/>
  <c r="E42" i="270"/>
  <c r="I43" i="254"/>
  <c r="D43" i="214" s="1"/>
  <c r="J42" i="254"/>
  <c r="H42" i="270"/>
  <c r="Q43" i="270"/>
  <c r="T32" i="211"/>
  <c r="J33" i="211"/>
  <c r="Q44" i="270"/>
  <c r="S37" i="211"/>
  <c r="I38" i="211"/>
  <c r="P33" i="211"/>
  <c r="E34" i="211"/>
  <c r="P44" i="289"/>
  <c r="K44" i="289" s="1"/>
  <c r="C44" i="289"/>
  <c r="F42" i="270"/>
  <c r="Q31" i="211"/>
  <c r="F32" i="211"/>
  <c r="J43" i="289"/>
  <c r="R42" i="211"/>
  <c r="G43" i="211"/>
  <c r="P44" i="270"/>
  <c r="O44" i="270"/>
  <c r="G43" i="270"/>
  <c r="W38" i="211"/>
  <c r="B39" i="211"/>
  <c r="AA39" i="211" l="1"/>
  <c r="AE39" i="211" s="1"/>
  <c r="O43" i="270"/>
  <c r="P43" i="270"/>
  <c r="G42" i="270"/>
  <c r="M42" i="270"/>
  <c r="L42" i="270"/>
  <c r="E41" i="270"/>
  <c r="P32" i="211"/>
  <c r="E33" i="211"/>
  <c r="N43" i="270"/>
  <c r="P43" i="289"/>
  <c r="K43" i="289" s="1"/>
  <c r="C43" i="289"/>
  <c r="N42" i="270"/>
  <c r="F41" i="270"/>
  <c r="U44" i="289"/>
  <c r="T44" i="289"/>
  <c r="T31" i="211"/>
  <c r="J32" i="211"/>
  <c r="R43" i="270"/>
  <c r="I42" i="270"/>
  <c r="H41" i="270"/>
  <c r="Q42" i="270"/>
  <c r="J42" i="289"/>
  <c r="R41" i="211"/>
  <c r="G42" i="211"/>
  <c r="J41" i="254"/>
  <c r="I42" i="254"/>
  <c r="D42" i="214" s="1"/>
  <c r="U31" i="211"/>
  <c r="K32" i="211"/>
  <c r="W37" i="211"/>
  <c r="B38" i="211"/>
  <c r="Q30" i="211"/>
  <c r="F31" i="211"/>
  <c r="S36" i="211"/>
  <c r="I37" i="211"/>
  <c r="L43" i="270"/>
  <c r="AA38" i="211" l="1"/>
  <c r="AE38" i="211" s="1"/>
  <c r="T30" i="211"/>
  <c r="J31" i="211"/>
  <c r="Q29" i="211"/>
  <c r="F30" i="211"/>
  <c r="J41" i="289"/>
  <c r="R40" i="211"/>
  <c r="G41" i="211"/>
  <c r="P31" i="211"/>
  <c r="E32" i="211"/>
  <c r="C42" i="289"/>
  <c r="P42" i="289"/>
  <c r="K42" i="289" s="1"/>
  <c r="M41" i="270"/>
  <c r="E40" i="270"/>
  <c r="W36" i="211"/>
  <c r="B37" i="211"/>
  <c r="F40" i="270"/>
  <c r="H40" i="270"/>
  <c r="Q41" i="270"/>
  <c r="U30" i="211"/>
  <c r="K31" i="211"/>
  <c r="I41" i="270"/>
  <c r="R42" i="270"/>
  <c r="U43" i="289"/>
  <c r="T43" i="289"/>
  <c r="P42" i="270"/>
  <c r="O42" i="270"/>
  <c r="G41" i="270"/>
  <c r="S35" i="211"/>
  <c r="I36" i="211"/>
  <c r="I41" i="254"/>
  <c r="D41" i="214" s="1"/>
  <c r="J40" i="254"/>
  <c r="AA37" i="211" l="1"/>
  <c r="AE37" i="211" s="1"/>
  <c r="I40" i="254"/>
  <c r="D40" i="214" s="1"/>
  <c r="J39" i="254"/>
  <c r="G40" i="270"/>
  <c r="P41" i="270"/>
  <c r="O41" i="270"/>
  <c r="U29" i="211"/>
  <c r="K30" i="211"/>
  <c r="C41" i="289"/>
  <c r="P41" i="289"/>
  <c r="K41" i="289" s="1"/>
  <c r="L41" i="270"/>
  <c r="P30" i="211"/>
  <c r="E31" i="211"/>
  <c r="R41" i="270"/>
  <c r="I40" i="270"/>
  <c r="W35" i="211"/>
  <c r="B36" i="211"/>
  <c r="S34" i="211"/>
  <c r="I35" i="211"/>
  <c r="E39" i="270"/>
  <c r="M40" i="270"/>
  <c r="L40" i="270"/>
  <c r="J40" i="289"/>
  <c r="R39" i="211"/>
  <c r="G40" i="211"/>
  <c r="H39" i="270"/>
  <c r="Q28" i="211"/>
  <c r="F29" i="211"/>
  <c r="N41" i="270"/>
  <c r="U42" i="289"/>
  <c r="T42" i="289"/>
  <c r="F39" i="270"/>
  <c r="T29" i="211"/>
  <c r="J30" i="211"/>
  <c r="AA36" i="211" l="1"/>
  <c r="AE36" i="211" s="1"/>
  <c r="F38" i="270"/>
  <c r="U41" i="289"/>
  <c r="T41" i="289"/>
  <c r="R38" i="211"/>
  <c r="J39" i="289"/>
  <c r="G39" i="211"/>
  <c r="W34" i="211"/>
  <c r="B35" i="211"/>
  <c r="P40" i="289"/>
  <c r="K40" i="289" s="1"/>
  <c r="C40" i="289"/>
  <c r="R40" i="270"/>
  <c r="I39" i="270"/>
  <c r="U28" i="211"/>
  <c r="K29" i="211"/>
  <c r="Q27" i="211"/>
  <c r="F28" i="211"/>
  <c r="M39" i="270"/>
  <c r="E38" i="270"/>
  <c r="L39" i="270"/>
  <c r="P29" i="211"/>
  <c r="E30" i="211"/>
  <c r="P40" i="270"/>
  <c r="O40" i="270"/>
  <c r="G39" i="270"/>
  <c r="T28" i="211"/>
  <c r="J29" i="211"/>
  <c r="H38" i="270"/>
  <c r="J38" i="254"/>
  <c r="I39" i="254"/>
  <c r="D39" i="214" s="1"/>
  <c r="N40" i="270"/>
  <c r="Q40" i="270"/>
  <c r="S33" i="211"/>
  <c r="I34" i="211"/>
  <c r="AA35" i="211" l="1"/>
  <c r="AE35" i="211" s="1"/>
  <c r="J38" i="289"/>
  <c r="R37" i="211"/>
  <c r="G38" i="211"/>
  <c r="Q26" i="211"/>
  <c r="F27" i="211"/>
  <c r="W33" i="211"/>
  <c r="B34" i="211"/>
  <c r="I38" i="254"/>
  <c r="D38" i="214" s="1"/>
  <c r="J37" i="254"/>
  <c r="U27" i="211"/>
  <c r="K28" i="211"/>
  <c r="P39" i="289"/>
  <c r="K39" i="289" s="1"/>
  <c r="C39" i="289"/>
  <c r="H37" i="270"/>
  <c r="Q38" i="270"/>
  <c r="P28" i="211"/>
  <c r="E29" i="211"/>
  <c r="R39" i="270"/>
  <c r="I38" i="270"/>
  <c r="Q39" i="270"/>
  <c r="M38" i="270"/>
  <c r="L38" i="270"/>
  <c r="E37" i="270"/>
  <c r="U40" i="289"/>
  <c r="T40" i="289"/>
  <c r="S32" i="211"/>
  <c r="I33" i="211"/>
  <c r="T27" i="211"/>
  <c r="J28" i="211"/>
  <c r="N38" i="270"/>
  <c r="F37" i="270"/>
  <c r="O39" i="270"/>
  <c r="P39" i="270"/>
  <c r="G38" i="270"/>
  <c r="N39" i="270"/>
  <c r="AA34" i="211" l="1"/>
  <c r="AE34" i="211" s="1"/>
  <c r="U39" i="289"/>
  <c r="T39" i="289"/>
  <c r="I37" i="270"/>
  <c r="R38" i="270"/>
  <c r="L37" i="270"/>
  <c r="M37" i="270"/>
  <c r="E36" i="270"/>
  <c r="T26" i="211"/>
  <c r="J27" i="211"/>
  <c r="P38" i="270"/>
  <c r="O38" i="270"/>
  <c r="G37" i="270"/>
  <c r="S31" i="211"/>
  <c r="I32" i="211"/>
  <c r="U26" i="211"/>
  <c r="K27" i="211"/>
  <c r="J37" i="289"/>
  <c r="R36" i="211"/>
  <c r="G37" i="211"/>
  <c r="P27" i="211"/>
  <c r="E28" i="211"/>
  <c r="F36" i="270"/>
  <c r="N37" i="270"/>
  <c r="H36" i="270"/>
  <c r="W32" i="211"/>
  <c r="B33" i="211"/>
  <c r="Q25" i="211"/>
  <c r="F26" i="211"/>
  <c r="J36" i="254"/>
  <c r="I37" i="254"/>
  <c r="D37" i="214" s="1"/>
  <c r="P38" i="289"/>
  <c r="K38" i="289" s="1"/>
  <c r="C38" i="289"/>
  <c r="AA33" i="211" l="1"/>
  <c r="AE33" i="211" s="1"/>
  <c r="H35" i="270"/>
  <c r="T25" i="211"/>
  <c r="J26" i="211"/>
  <c r="U25" i="211"/>
  <c r="K26" i="211"/>
  <c r="E35" i="270"/>
  <c r="M36" i="270"/>
  <c r="J35" i="254"/>
  <c r="I36" i="254"/>
  <c r="D36" i="214" s="1"/>
  <c r="F35" i="270"/>
  <c r="N36" i="270"/>
  <c r="S30" i="211"/>
  <c r="I31" i="211"/>
  <c r="Q24" i="211"/>
  <c r="F25" i="211"/>
  <c r="P26" i="211"/>
  <c r="E27" i="211"/>
  <c r="G36" i="270"/>
  <c r="O37" i="270"/>
  <c r="P37" i="270"/>
  <c r="R37" i="270"/>
  <c r="I36" i="270"/>
  <c r="W31" i="211"/>
  <c r="B32" i="211"/>
  <c r="R35" i="211"/>
  <c r="J36" i="289"/>
  <c r="G36" i="211"/>
  <c r="U38" i="289"/>
  <c r="T38" i="289"/>
  <c r="Q37" i="270"/>
  <c r="C37" i="289"/>
  <c r="P37" i="289"/>
  <c r="K37" i="289" s="1"/>
  <c r="AA32" i="211" l="1"/>
  <c r="AE32" i="211" s="1"/>
  <c r="M35" i="270"/>
  <c r="E34" i="270"/>
  <c r="Q23" i="211"/>
  <c r="F24" i="211"/>
  <c r="S29" i="211"/>
  <c r="I30" i="211"/>
  <c r="U24" i="211"/>
  <c r="K25" i="211"/>
  <c r="R36" i="270"/>
  <c r="I35" i="270"/>
  <c r="P36" i="289"/>
  <c r="K36" i="289" s="1"/>
  <c r="C36" i="289"/>
  <c r="P36" i="270"/>
  <c r="O36" i="270"/>
  <c r="G35" i="270"/>
  <c r="F34" i="270"/>
  <c r="J35" i="289"/>
  <c r="R34" i="211"/>
  <c r="G35" i="211"/>
  <c r="T24" i="211"/>
  <c r="J25" i="211"/>
  <c r="P25" i="211"/>
  <c r="E26" i="211"/>
  <c r="I35" i="254"/>
  <c r="D35" i="214" s="1"/>
  <c r="J34" i="254"/>
  <c r="H34" i="270"/>
  <c r="Q35" i="270"/>
  <c r="U37" i="289"/>
  <c r="T37" i="289"/>
  <c r="W30" i="211"/>
  <c r="B31" i="211"/>
  <c r="L36" i="270"/>
  <c r="Q36" i="270"/>
  <c r="AA31" i="211" l="1"/>
  <c r="AE31" i="211" s="1"/>
  <c r="P24" i="211"/>
  <c r="E25" i="211"/>
  <c r="U23" i="211"/>
  <c r="K24" i="211"/>
  <c r="S28" i="211"/>
  <c r="I29" i="211"/>
  <c r="W29" i="211"/>
  <c r="B30" i="211"/>
  <c r="O35" i="270"/>
  <c r="P35" i="270"/>
  <c r="G34" i="270"/>
  <c r="T23" i="211"/>
  <c r="J24" i="211"/>
  <c r="U36" i="289"/>
  <c r="T36" i="289"/>
  <c r="H33" i="270"/>
  <c r="R33" i="211"/>
  <c r="J34" i="289"/>
  <c r="G34" i="211"/>
  <c r="Q22" i="211"/>
  <c r="F23" i="211"/>
  <c r="J33" i="254"/>
  <c r="I34" i="254"/>
  <c r="D34" i="214" s="1"/>
  <c r="P35" i="289"/>
  <c r="K35" i="289" s="1"/>
  <c r="C35" i="289"/>
  <c r="R35" i="270"/>
  <c r="I34" i="270"/>
  <c r="L35" i="270"/>
  <c r="N34" i="270"/>
  <c r="F33" i="270"/>
  <c r="M34" i="270"/>
  <c r="E33" i="270"/>
  <c r="N35" i="270"/>
  <c r="AA30" i="211" l="1"/>
  <c r="AE30" i="211" s="1"/>
  <c r="Q21" i="211"/>
  <c r="F22" i="211"/>
  <c r="S27" i="211"/>
  <c r="I28" i="211"/>
  <c r="I33" i="270"/>
  <c r="R34" i="270"/>
  <c r="T22" i="211"/>
  <c r="J23" i="211"/>
  <c r="H32" i="270"/>
  <c r="Q33" i="270"/>
  <c r="F32" i="270"/>
  <c r="I33" i="254"/>
  <c r="D33" i="214" s="1"/>
  <c r="J32" i="254"/>
  <c r="W28" i="211"/>
  <c r="B29" i="211"/>
  <c r="P34" i="289"/>
  <c r="K34" i="289" s="1"/>
  <c r="C34" i="289"/>
  <c r="P34" i="270"/>
  <c r="O34" i="270"/>
  <c r="G33" i="270"/>
  <c r="U22" i="211"/>
  <c r="K23" i="211"/>
  <c r="L33" i="270"/>
  <c r="M33" i="270"/>
  <c r="E32" i="270"/>
  <c r="U35" i="289"/>
  <c r="T35" i="289"/>
  <c r="J33" i="289"/>
  <c r="R32" i="211"/>
  <c r="G33" i="211"/>
  <c r="L34" i="270"/>
  <c r="Q34" i="270"/>
  <c r="P23" i="211"/>
  <c r="E24" i="211"/>
  <c r="AA29" i="211" l="1"/>
  <c r="AE29" i="211" s="1"/>
  <c r="P22" i="211"/>
  <c r="E23" i="211"/>
  <c r="E31" i="270"/>
  <c r="M32" i="270"/>
  <c r="L32" i="270"/>
  <c r="U34" i="289"/>
  <c r="T34" i="289"/>
  <c r="Q32" i="270"/>
  <c r="H31" i="270"/>
  <c r="Q20" i="211"/>
  <c r="F21" i="211"/>
  <c r="W27" i="211"/>
  <c r="B28" i="211"/>
  <c r="T21" i="211"/>
  <c r="J22" i="211"/>
  <c r="J32" i="289"/>
  <c r="R31" i="211"/>
  <c r="G32" i="211"/>
  <c r="U21" i="211"/>
  <c r="K22" i="211"/>
  <c r="J31" i="254"/>
  <c r="I32" i="254"/>
  <c r="D32" i="214" s="1"/>
  <c r="P33" i="289"/>
  <c r="K33" i="289" s="1"/>
  <c r="C33" i="289"/>
  <c r="G32" i="270"/>
  <c r="P33" i="270"/>
  <c r="O33" i="270"/>
  <c r="R33" i="270"/>
  <c r="I32" i="270"/>
  <c r="N33" i="270"/>
  <c r="F31" i="270"/>
  <c r="N32" i="270"/>
  <c r="S26" i="211"/>
  <c r="I27" i="211"/>
  <c r="AA28" i="211" l="1"/>
  <c r="AE28" i="211" s="1"/>
  <c r="P32" i="289"/>
  <c r="K32" i="289" s="1"/>
  <c r="C32" i="289"/>
  <c r="N31" i="270"/>
  <c r="F30" i="270"/>
  <c r="R32" i="270"/>
  <c r="I31" i="270"/>
  <c r="T20" i="211"/>
  <c r="J21" i="211"/>
  <c r="W26" i="211"/>
  <c r="B27" i="211"/>
  <c r="U20" i="211"/>
  <c r="K21" i="211"/>
  <c r="M31" i="270"/>
  <c r="E30" i="270"/>
  <c r="L31" i="270"/>
  <c r="Q19" i="211"/>
  <c r="F20" i="211"/>
  <c r="U33" i="289"/>
  <c r="T33" i="289"/>
  <c r="I31" i="254"/>
  <c r="D31" i="214" s="1"/>
  <c r="J30" i="254"/>
  <c r="S25" i="211"/>
  <c r="I26" i="211"/>
  <c r="P32" i="270"/>
  <c r="O32" i="270"/>
  <c r="G31" i="270"/>
  <c r="J31" i="289"/>
  <c r="R30" i="211"/>
  <c r="G31" i="211"/>
  <c r="Q31" i="270"/>
  <c r="H30" i="270"/>
  <c r="P21" i="211"/>
  <c r="E22" i="211"/>
  <c r="AA27" i="211" l="1"/>
  <c r="AE27" i="211" s="1"/>
  <c r="P20" i="211"/>
  <c r="E21" i="211"/>
  <c r="Q18" i="211"/>
  <c r="F19" i="211"/>
  <c r="H29" i="270"/>
  <c r="T19" i="211"/>
  <c r="J20" i="211"/>
  <c r="S24" i="211"/>
  <c r="I25" i="211"/>
  <c r="M30" i="270"/>
  <c r="L30" i="270"/>
  <c r="E29" i="270"/>
  <c r="R31" i="270"/>
  <c r="I30" i="270"/>
  <c r="J29" i="254"/>
  <c r="I30" i="254"/>
  <c r="D30" i="214" s="1"/>
  <c r="J30" i="289"/>
  <c r="R29" i="211"/>
  <c r="G30" i="211"/>
  <c r="F29" i="270"/>
  <c r="P31" i="289"/>
  <c r="K31" i="289" s="1"/>
  <c r="C31" i="289"/>
  <c r="U19" i="211"/>
  <c r="K20" i="211"/>
  <c r="O31" i="270"/>
  <c r="P31" i="270"/>
  <c r="G30" i="270"/>
  <c r="U32" i="289"/>
  <c r="T32" i="289"/>
  <c r="W25" i="211"/>
  <c r="B26" i="211"/>
  <c r="AA26" i="211" l="1"/>
  <c r="AE26" i="211" s="1"/>
  <c r="I29" i="254"/>
  <c r="D29" i="214" s="1"/>
  <c r="J28" i="254"/>
  <c r="I29" i="270"/>
  <c r="R30" i="270"/>
  <c r="T18" i="211"/>
  <c r="J19" i="211"/>
  <c r="F28" i="270"/>
  <c r="N29" i="270"/>
  <c r="Q30" i="270"/>
  <c r="P30" i="270"/>
  <c r="O30" i="270"/>
  <c r="G29" i="270"/>
  <c r="N30" i="270"/>
  <c r="L29" i="270"/>
  <c r="M29" i="270"/>
  <c r="E28" i="270"/>
  <c r="H28" i="270"/>
  <c r="W24" i="211"/>
  <c r="B25" i="211"/>
  <c r="U31" i="289"/>
  <c r="T31" i="289"/>
  <c r="J29" i="289"/>
  <c r="R28" i="211"/>
  <c r="G29" i="211"/>
  <c r="Q17" i="211"/>
  <c r="F18" i="211"/>
  <c r="P30" i="289"/>
  <c r="K30" i="289" s="1"/>
  <c r="C30" i="289"/>
  <c r="U18" i="211"/>
  <c r="K19" i="211"/>
  <c r="S23" i="211"/>
  <c r="I24" i="211"/>
  <c r="P19" i="211"/>
  <c r="E20" i="211"/>
  <c r="AA25" i="211" l="1"/>
  <c r="AE25" i="211" s="1"/>
  <c r="R27" i="211"/>
  <c r="G28" i="211"/>
  <c r="J28" i="289"/>
  <c r="P29" i="289"/>
  <c r="K29" i="289" s="1"/>
  <c r="C29" i="289"/>
  <c r="S22" i="211"/>
  <c r="I23" i="211"/>
  <c r="U17" i="211"/>
  <c r="K18" i="211"/>
  <c r="E27" i="270"/>
  <c r="M28" i="270"/>
  <c r="L28" i="270"/>
  <c r="F27" i="270"/>
  <c r="N28" i="270"/>
  <c r="U30" i="289"/>
  <c r="T30" i="289"/>
  <c r="T17" i="211"/>
  <c r="J18" i="211"/>
  <c r="G28" i="270"/>
  <c r="O29" i="270"/>
  <c r="P29" i="270"/>
  <c r="W23" i="211"/>
  <c r="B24" i="211"/>
  <c r="R29" i="270"/>
  <c r="I28" i="270"/>
  <c r="P18" i="211"/>
  <c r="E19" i="211"/>
  <c r="Q16" i="211"/>
  <c r="F17" i="211"/>
  <c r="Q29" i="270"/>
  <c r="J27" i="254"/>
  <c r="I28" i="254"/>
  <c r="D28" i="214" s="1"/>
  <c r="Q28" i="270"/>
  <c r="H27" i="270"/>
  <c r="AA24" i="211" l="1"/>
  <c r="AE24" i="211" s="1"/>
  <c r="U16" i="211"/>
  <c r="K17" i="211"/>
  <c r="I27" i="254"/>
  <c r="D27" i="214" s="1"/>
  <c r="J26" i="254"/>
  <c r="W22" i="211"/>
  <c r="B23" i="211"/>
  <c r="S21" i="211"/>
  <c r="I22" i="211"/>
  <c r="F26" i="270"/>
  <c r="U29" i="289"/>
  <c r="T29" i="289"/>
  <c r="Q15" i="211"/>
  <c r="F16" i="211"/>
  <c r="P28" i="270"/>
  <c r="O28" i="270"/>
  <c r="G27" i="270"/>
  <c r="C28" i="289"/>
  <c r="P28" i="289"/>
  <c r="K28" i="289" s="1"/>
  <c r="P17" i="211"/>
  <c r="E18" i="211"/>
  <c r="M27" i="270"/>
  <c r="E26" i="270"/>
  <c r="L27" i="270"/>
  <c r="H26" i="270"/>
  <c r="R28" i="270"/>
  <c r="I27" i="270"/>
  <c r="T16" i="211"/>
  <c r="J17" i="211"/>
  <c r="J27" i="289"/>
  <c r="R26" i="211"/>
  <c r="G27" i="211"/>
  <c r="AA23" i="211" l="1"/>
  <c r="AE23" i="211" s="1"/>
  <c r="S20" i="211"/>
  <c r="I21" i="211"/>
  <c r="R25" i="211"/>
  <c r="J26" i="289"/>
  <c r="G26" i="211"/>
  <c r="C27" i="289"/>
  <c r="P27" i="289"/>
  <c r="K27" i="289" s="1"/>
  <c r="M26" i="270"/>
  <c r="E25" i="270"/>
  <c r="T15" i="211"/>
  <c r="J16" i="211"/>
  <c r="Q14" i="211"/>
  <c r="F15" i="211"/>
  <c r="W21" i="211"/>
  <c r="B22" i="211"/>
  <c r="R27" i="270"/>
  <c r="I26" i="270"/>
  <c r="P16" i="211"/>
  <c r="E17" i="211"/>
  <c r="J25" i="254"/>
  <c r="I26" i="254"/>
  <c r="D26" i="214" s="1"/>
  <c r="Q27" i="270"/>
  <c r="U28" i="289"/>
  <c r="T28" i="289"/>
  <c r="F25" i="270"/>
  <c r="H25" i="270"/>
  <c r="Q26" i="270"/>
  <c r="O27" i="270"/>
  <c r="P27" i="270"/>
  <c r="G26" i="270"/>
  <c r="N27" i="270"/>
  <c r="U15" i="211"/>
  <c r="K16" i="211"/>
  <c r="AA22" i="211" l="1"/>
  <c r="AE22" i="211" s="1"/>
  <c r="P26" i="270"/>
  <c r="O26" i="270"/>
  <c r="G25" i="270"/>
  <c r="W20" i="211"/>
  <c r="B21" i="211"/>
  <c r="U27" i="289"/>
  <c r="T27" i="289"/>
  <c r="I25" i="254"/>
  <c r="D25" i="214" s="1"/>
  <c r="J24" i="254"/>
  <c r="Q13" i="211"/>
  <c r="F14" i="211"/>
  <c r="H24" i="270"/>
  <c r="Q25" i="270"/>
  <c r="P26" i="289"/>
  <c r="K26" i="289" s="1"/>
  <c r="C26" i="289"/>
  <c r="F24" i="270"/>
  <c r="P15" i="211"/>
  <c r="E16" i="211"/>
  <c r="T14" i="211"/>
  <c r="J15" i="211"/>
  <c r="J25" i="289"/>
  <c r="R24" i="211"/>
  <c r="G25" i="211"/>
  <c r="U14" i="211"/>
  <c r="K15" i="211"/>
  <c r="N26" i="270"/>
  <c r="I25" i="270"/>
  <c r="R26" i="270"/>
  <c r="L25" i="270"/>
  <c r="M25" i="270"/>
  <c r="E24" i="270"/>
  <c r="L26" i="270"/>
  <c r="S19" i="211"/>
  <c r="I20" i="211"/>
  <c r="AA21" i="211" l="1"/>
  <c r="AE21" i="211" s="1"/>
  <c r="J24" i="289"/>
  <c r="R23" i="211"/>
  <c r="G24" i="211"/>
  <c r="P25" i="289"/>
  <c r="K25" i="289" s="1"/>
  <c r="C25" i="289"/>
  <c r="R25" i="270"/>
  <c r="I24" i="270"/>
  <c r="E23" i="270"/>
  <c r="M24" i="270"/>
  <c r="F23" i="270"/>
  <c r="T26" i="289"/>
  <c r="U26" i="289"/>
  <c r="T13" i="211"/>
  <c r="J14" i="211"/>
  <c r="H23" i="270"/>
  <c r="B20" i="211"/>
  <c r="W19" i="211"/>
  <c r="G24" i="270"/>
  <c r="P25" i="270"/>
  <c r="O25" i="270"/>
  <c r="S18" i="211"/>
  <c r="I19" i="211"/>
  <c r="P14" i="211"/>
  <c r="E15" i="211"/>
  <c r="Q12" i="211"/>
  <c r="F13" i="211"/>
  <c r="U13" i="211"/>
  <c r="K14" i="211"/>
  <c r="N25" i="270"/>
  <c r="I24" i="254"/>
  <c r="D24" i="214" s="1"/>
  <c r="J23" i="254"/>
  <c r="AA20" i="211" l="1"/>
  <c r="AE20" i="211" s="1"/>
  <c r="M23" i="270"/>
  <c r="E22" i="270"/>
  <c r="S17" i="211"/>
  <c r="I18" i="211"/>
  <c r="T12" i="211"/>
  <c r="J13" i="211"/>
  <c r="R24" i="270"/>
  <c r="I23" i="270"/>
  <c r="U12" i="211"/>
  <c r="K13" i="211"/>
  <c r="P24" i="270"/>
  <c r="O24" i="270"/>
  <c r="G23" i="270"/>
  <c r="U25" i="289"/>
  <c r="T25" i="289"/>
  <c r="Q11" i="211"/>
  <c r="F12" i="211"/>
  <c r="W18" i="211"/>
  <c r="B19" i="211"/>
  <c r="N24" i="270"/>
  <c r="N23" i="270"/>
  <c r="F22" i="270"/>
  <c r="I23" i="254"/>
  <c r="D23" i="214" s="1"/>
  <c r="J22" i="254"/>
  <c r="P13" i="211"/>
  <c r="E14" i="211"/>
  <c r="Q23" i="270"/>
  <c r="H22" i="270"/>
  <c r="L24" i="270"/>
  <c r="R22" i="211"/>
  <c r="J23" i="289"/>
  <c r="G23" i="211"/>
  <c r="Q24" i="270"/>
  <c r="P24" i="289"/>
  <c r="K24" i="289" s="1"/>
  <c r="C24" i="289"/>
  <c r="AA19" i="211" l="1"/>
  <c r="AE19" i="211" s="1"/>
  <c r="P23" i="289"/>
  <c r="K23" i="289" s="1"/>
  <c r="C23" i="289"/>
  <c r="T11" i="211"/>
  <c r="J12" i="211"/>
  <c r="U24" i="289"/>
  <c r="T24" i="289"/>
  <c r="R21" i="211"/>
  <c r="J22" i="289"/>
  <c r="G22" i="211"/>
  <c r="F21" i="270"/>
  <c r="O23" i="270"/>
  <c r="P23" i="270"/>
  <c r="G22" i="270"/>
  <c r="H21" i="270"/>
  <c r="Q22" i="270"/>
  <c r="S16" i="211"/>
  <c r="I17" i="211"/>
  <c r="W17" i="211"/>
  <c r="B18" i="211"/>
  <c r="L23" i="270"/>
  <c r="P12" i="211"/>
  <c r="E13" i="211"/>
  <c r="U11" i="211"/>
  <c r="K12" i="211"/>
  <c r="M22" i="270"/>
  <c r="E21" i="270"/>
  <c r="J21" i="254"/>
  <c r="I22" i="254"/>
  <c r="D22" i="214" s="1"/>
  <c r="Q10" i="211"/>
  <c r="F10" i="211" s="1"/>
  <c r="F11" i="211"/>
  <c r="R23" i="270"/>
  <c r="I22" i="270"/>
  <c r="AA18" i="211" l="1"/>
  <c r="AE18" i="211" s="1"/>
  <c r="U10" i="211"/>
  <c r="K10" i="211" s="1"/>
  <c r="K11" i="211"/>
  <c r="C22" i="289"/>
  <c r="P22" i="289"/>
  <c r="K22" i="289" s="1"/>
  <c r="H20" i="270"/>
  <c r="Q21" i="270"/>
  <c r="J21" i="289"/>
  <c r="R20" i="211"/>
  <c r="G21" i="211"/>
  <c r="P11" i="211"/>
  <c r="E12" i="211"/>
  <c r="P22" i="270"/>
  <c r="O22" i="270"/>
  <c r="G21" i="270"/>
  <c r="J20" i="254"/>
  <c r="I21" i="254"/>
  <c r="D21" i="214" s="1"/>
  <c r="M21" i="270"/>
  <c r="E20" i="270"/>
  <c r="L22" i="270"/>
  <c r="W16" i="211"/>
  <c r="B17" i="211"/>
  <c r="F20" i="270"/>
  <c r="N21" i="270"/>
  <c r="T10" i="211"/>
  <c r="J10" i="211" s="1"/>
  <c r="J11" i="211"/>
  <c r="I21" i="270"/>
  <c r="R22" i="270"/>
  <c r="N22" i="270"/>
  <c r="U23" i="289"/>
  <c r="T23" i="289"/>
  <c r="S15" i="211"/>
  <c r="I16" i="211"/>
  <c r="AA17" i="211" l="1"/>
  <c r="AE17" i="211" s="1"/>
  <c r="S14" i="211"/>
  <c r="I15" i="211"/>
  <c r="J20" i="289"/>
  <c r="R19" i="211"/>
  <c r="G20" i="211"/>
  <c r="F19" i="270"/>
  <c r="N20" i="270"/>
  <c r="I20" i="254"/>
  <c r="D20" i="214" s="1"/>
  <c r="J19" i="254"/>
  <c r="C21" i="289"/>
  <c r="P21" i="289"/>
  <c r="K21" i="289" s="1"/>
  <c r="G20" i="270"/>
  <c r="O21" i="270"/>
  <c r="P21" i="270"/>
  <c r="W15" i="211"/>
  <c r="B16" i="211"/>
  <c r="H19" i="270"/>
  <c r="R21" i="270"/>
  <c r="I20" i="270"/>
  <c r="E19" i="270"/>
  <c r="M20" i="270"/>
  <c r="L20" i="270"/>
  <c r="U22" i="289"/>
  <c r="T22" i="289"/>
  <c r="P10" i="211"/>
  <c r="E10" i="211" s="1"/>
  <c r="E11" i="211"/>
  <c r="L21" i="270"/>
  <c r="AA16" i="211" l="1"/>
  <c r="AE16" i="211" s="1"/>
  <c r="P20" i="270"/>
  <c r="O20" i="270"/>
  <c r="G19" i="270"/>
  <c r="P20" i="289"/>
  <c r="K20" i="289" s="1"/>
  <c r="C20" i="289"/>
  <c r="W14" i="211"/>
  <c r="B15" i="211"/>
  <c r="M19" i="270"/>
  <c r="E18" i="270"/>
  <c r="H18" i="270"/>
  <c r="Q19" i="270"/>
  <c r="U21" i="289"/>
  <c r="T21" i="289"/>
  <c r="N19" i="270"/>
  <c r="F18" i="270"/>
  <c r="R20" i="270"/>
  <c r="I19" i="270"/>
  <c r="J19" i="289"/>
  <c r="R18" i="211"/>
  <c r="G19" i="211"/>
  <c r="Q20" i="270"/>
  <c r="J18" i="254"/>
  <c r="I19" i="254"/>
  <c r="D19" i="214" s="1"/>
  <c r="S13" i="211"/>
  <c r="I14" i="211"/>
  <c r="AA15" i="211" l="1"/>
  <c r="AE15" i="211" s="1"/>
  <c r="F17" i="270"/>
  <c r="J17" i="254"/>
  <c r="I18" i="254"/>
  <c r="D18" i="214" s="1"/>
  <c r="W13" i="211"/>
  <c r="B14" i="211"/>
  <c r="U20" i="289"/>
  <c r="T20" i="289"/>
  <c r="J18" i="289"/>
  <c r="R17" i="211"/>
  <c r="G18" i="211"/>
  <c r="P19" i="289"/>
  <c r="K19" i="289" s="1"/>
  <c r="C19" i="289"/>
  <c r="H17" i="270"/>
  <c r="Q18" i="270"/>
  <c r="O19" i="270"/>
  <c r="P19" i="270"/>
  <c r="G18" i="270"/>
  <c r="R19" i="270"/>
  <c r="I18" i="270"/>
  <c r="L19" i="270"/>
  <c r="S12" i="211"/>
  <c r="I13" i="211"/>
  <c r="M18" i="270"/>
  <c r="E17" i="270"/>
  <c r="AA14" i="211" l="1"/>
  <c r="AE14" i="211" s="1"/>
  <c r="S11" i="211"/>
  <c r="I12" i="211"/>
  <c r="H16" i="270"/>
  <c r="U19" i="289"/>
  <c r="T19" i="289"/>
  <c r="W12" i="211"/>
  <c r="B13" i="211"/>
  <c r="I17" i="270"/>
  <c r="Q17" i="270" s="1"/>
  <c r="R18" i="270"/>
  <c r="I17" i="254"/>
  <c r="D17" i="214" s="1"/>
  <c r="J16" i="254"/>
  <c r="M17" i="270"/>
  <c r="E16" i="270"/>
  <c r="P18" i="270"/>
  <c r="O18" i="270"/>
  <c r="G17" i="270"/>
  <c r="L17" i="270" s="1"/>
  <c r="J17" i="289"/>
  <c r="R16" i="211"/>
  <c r="G17" i="211"/>
  <c r="F16" i="270"/>
  <c r="N17" i="270"/>
  <c r="L18" i="270"/>
  <c r="P18" i="289"/>
  <c r="K18" i="289" s="1"/>
  <c r="C18" i="289"/>
  <c r="N18" i="270"/>
  <c r="AA13" i="211" l="1"/>
  <c r="AE13" i="211" s="1"/>
  <c r="F15" i="270"/>
  <c r="N16" i="270"/>
  <c r="J16" i="289"/>
  <c r="R15" i="211"/>
  <c r="G16" i="211"/>
  <c r="E15" i="270"/>
  <c r="M16" i="270"/>
  <c r="W11" i="211"/>
  <c r="B12" i="211"/>
  <c r="I16" i="254"/>
  <c r="D16" i="214" s="1"/>
  <c r="J15" i="254"/>
  <c r="C17" i="289"/>
  <c r="P17" i="289"/>
  <c r="K17" i="289" s="1"/>
  <c r="H15" i="270"/>
  <c r="G16" i="270"/>
  <c r="P17" i="270"/>
  <c r="O17" i="270"/>
  <c r="U18" i="289"/>
  <c r="T18" i="289"/>
  <c r="R17" i="270"/>
  <c r="I16" i="270"/>
  <c r="S10" i="211"/>
  <c r="I10" i="211" s="1"/>
  <c r="I11" i="211"/>
  <c r="AA12" i="211" l="1"/>
  <c r="AE12" i="211" s="1"/>
  <c r="R16" i="270"/>
  <c r="I15" i="270"/>
  <c r="Q16" i="270"/>
  <c r="M15" i="270"/>
  <c r="E14" i="270"/>
  <c r="L15" i="270"/>
  <c r="U17" i="289"/>
  <c r="T17" i="289"/>
  <c r="I15" i="254"/>
  <c r="D15" i="214" s="1"/>
  <c r="J14" i="254"/>
  <c r="R14" i="211"/>
  <c r="J15" i="289"/>
  <c r="G15" i="211"/>
  <c r="P16" i="289"/>
  <c r="K16" i="289" s="1"/>
  <c r="C16" i="289"/>
  <c r="P16" i="270"/>
  <c r="O16" i="270"/>
  <c r="G15" i="270"/>
  <c r="W10" i="211"/>
  <c r="B10" i="211" s="1"/>
  <c r="B11" i="211"/>
  <c r="N15" i="270"/>
  <c r="F14" i="270"/>
  <c r="Q15" i="270"/>
  <c r="H14" i="270"/>
  <c r="L16" i="270"/>
  <c r="AA11" i="211" l="1"/>
  <c r="AE11" i="211" s="1"/>
  <c r="AA10" i="211"/>
  <c r="AE10" i="211" s="1"/>
  <c r="H13" i="270"/>
  <c r="U16" i="289"/>
  <c r="T16" i="289"/>
  <c r="F13" i="270"/>
  <c r="F12" i="270" s="1"/>
  <c r="F11" i="270" s="1"/>
  <c r="F10" i="270" s="1"/>
  <c r="M14" i="270"/>
  <c r="E13" i="270"/>
  <c r="P15" i="289"/>
  <c r="K15" i="289" s="1"/>
  <c r="C15" i="289"/>
  <c r="R13" i="211"/>
  <c r="J14" i="289"/>
  <c r="G14" i="211"/>
  <c r="O15" i="270"/>
  <c r="P15" i="270"/>
  <c r="G14" i="270"/>
  <c r="J13" i="254"/>
  <c r="I14" i="254"/>
  <c r="D14" i="214" s="1"/>
  <c r="R15" i="270"/>
  <c r="I14" i="270"/>
  <c r="Q14" i="270" s="1"/>
  <c r="J12" i="254" l="1"/>
  <c r="I13" i="254"/>
  <c r="D13" i="214" s="1"/>
  <c r="G13" i="270"/>
  <c r="P14" i="270"/>
  <c r="O14" i="270"/>
  <c r="E12" i="270"/>
  <c r="M13" i="270"/>
  <c r="L13" i="270"/>
  <c r="H12" i="270"/>
  <c r="L14" i="270"/>
  <c r="I13" i="270"/>
  <c r="R14" i="270"/>
  <c r="P14" i="289"/>
  <c r="K14" i="289" s="1"/>
  <c r="C14" i="289"/>
  <c r="N14" i="270"/>
  <c r="J13" i="289"/>
  <c r="R12" i="211"/>
  <c r="G13" i="211"/>
  <c r="U15" i="289"/>
  <c r="T15" i="289"/>
  <c r="M12" i="270" l="1"/>
  <c r="E11" i="270"/>
  <c r="R13" i="270"/>
  <c r="I12" i="270"/>
  <c r="U14" i="289"/>
  <c r="T14" i="289"/>
  <c r="G12" i="270"/>
  <c r="O13" i="270"/>
  <c r="P13" i="270"/>
  <c r="R11" i="211"/>
  <c r="J12" i="289"/>
  <c r="G12" i="211"/>
  <c r="Q12" i="270"/>
  <c r="H11" i="270"/>
  <c r="P13" i="289"/>
  <c r="K13" i="289" s="1"/>
  <c r="C13" i="289"/>
  <c r="Q13" i="270"/>
  <c r="I12" i="254"/>
  <c r="D12" i="214" s="1"/>
  <c r="J11" i="254"/>
  <c r="P12" i="270" l="1"/>
  <c r="O12" i="270"/>
  <c r="G11" i="270"/>
  <c r="H10" i="270"/>
  <c r="I11" i="270"/>
  <c r="R12" i="270"/>
  <c r="J10" i="254"/>
  <c r="I10" i="254" s="1"/>
  <c r="D10" i="214" s="1"/>
  <c r="I11" i="254"/>
  <c r="D11" i="214" s="1"/>
  <c r="P12" i="289"/>
  <c r="K12" i="289" s="1"/>
  <c r="C12" i="289"/>
  <c r="J11" i="289"/>
  <c r="R10" i="211"/>
  <c r="G11" i="211"/>
  <c r="L12" i="270"/>
  <c r="L11" i="270"/>
  <c r="M11" i="270"/>
  <c r="E10" i="270"/>
  <c r="U13" i="289"/>
  <c r="T13" i="289"/>
  <c r="I10" i="270" l="1"/>
  <c r="R10" i="270" s="1"/>
  <c r="R11" i="270"/>
  <c r="J10" i="289"/>
  <c r="G10" i="211"/>
  <c r="Q11" i="270"/>
  <c r="P11" i="289"/>
  <c r="K11" i="289" s="1"/>
  <c r="C11" i="289"/>
  <c r="Q10" i="270"/>
  <c r="U12" i="289"/>
  <c r="T12" i="289"/>
  <c r="G10" i="270"/>
  <c r="P11" i="270"/>
  <c r="O11" i="270"/>
  <c r="L10" i="270"/>
  <c r="M10" i="270"/>
  <c r="U11" i="289" l="1"/>
  <c r="T11" i="289"/>
  <c r="P10" i="270"/>
  <c r="O10" i="270"/>
  <c r="P10" i="289"/>
  <c r="K10" i="289" s="1"/>
  <c r="C10" i="289"/>
  <c r="U10" i="289" l="1"/>
  <c r="T10" i="289"/>
</calcChain>
</file>

<file path=xl/sharedStrings.xml><?xml version="1.0" encoding="utf-8"?>
<sst xmlns="http://schemas.openxmlformats.org/spreadsheetml/2006/main" count="4329" uniqueCount="1467">
  <si>
    <t>top 1% PS mix (official)</t>
  </si>
  <si>
    <t>Top 0.1% to 0.01%</t>
  </si>
  <si>
    <t>Top 0.5% to 0.1%</t>
  </si>
  <si>
    <t>Top 1% to 0.5%</t>
  </si>
  <si>
    <t>Top 1% to 0.1%</t>
  </si>
  <si>
    <t>Top 5% to 1%</t>
  </si>
  <si>
    <t>Top 10% to 5%</t>
  </si>
  <si>
    <t>Top 10% to 1%</t>
  </si>
  <si>
    <t>Top 0.01%</t>
  </si>
  <si>
    <t>Top 0.1%</t>
  </si>
  <si>
    <t>Top 0.5%</t>
  </si>
  <si>
    <t>Top 1%</t>
  </si>
  <si>
    <t>Top 5%</t>
  </si>
  <si>
    <t>Top 10%</t>
  </si>
  <si>
    <t>Bottom 50%</t>
  </si>
  <si>
    <t>Bottom 90%</t>
  </si>
  <si>
    <t>top 0.01% PS mix (official)</t>
  </si>
  <si>
    <t>top 0.1% PS mix (official)</t>
  </si>
  <si>
    <t>top 5% PS mix (official)</t>
  </si>
  <si>
    <t>top 10% PS mix (official)</t>
  </si>
  <si>
    <t>[16]</t>
  </si>
  <si>
    <t>[15]</t>
  </si>
  <si>
    <t>[14]</t>
  </si>
  <si>
    <t>[13]</t>
  </si>
  <si>
    <t>[12]</t>
  </si>
  <si>
    <t>[11]</t>
  </si>
  <si>
    <t>[10]</t>
  </si>
  <si>
    <t>[9]</t>
  </si>
  <si>
    <t>[8]</t>
  </si>
  <si>
    <t>[7]</t>
  </si>
  <si>
    <t>[6]</t>
  </si>
  <si>
    <t>[5]</t>
  </si>
  <si>
    <t>[4]</t>
  </si>
  <si>
    <t>[3]</t>
  </si>
  <si>
    <t>[2]</t>
  </si>
  <si>
    <t>[1]</t>
  </si>
  <si>
    <t>Back to index</t>
  </si>
  <si>
    <t>All</t>
  </si>
  <si>
    <t>check</t>
  </si>
  <si>
    <t xml:space="preserve">Labor component of mixed income </t>
  </si>
  <si>
    <t xml:space="preserve">Compensation of employees </t>
  </si>
  <si>
    <t>Capital component of mixed income</t>
  </si>
  <si>
    <t>Net interest</t>
  </si>
  <si>
    <r>
      <t>(% of</t>
    </r>
    <r>
      <rPr>
        <sz val="12"/>
        <rFont val="Arial"/>
        <family val="2"/>
      </rPr>
      <t xml:space="preserve"> national income</t>
    </r>
    <r>
      <rPr>
        <sz val="12"/>
        <rFont val="Arial"/>
        <family val="2"/>
      </rPr>
      <t>)</t>
    </r>
  </si>
  <si>
    <t xml:space="preserve">Top 0.5% </t>
  </si>
  <si>
    <t>(% of national income)</t>
  </si>
  <si>
    <t>[24]</t>
  </si>
  <si>
    <t>[23]</t>
  </si>
  <si>
    <t>[22]</t>
  </si>
  <si>
    <t>[21]</t>
  </si>
  <si>
    <t>[20]</t>
  </si>
  <si>
    <t>[19]</t>
  </si>
  <si>
    <t>[18]</t>
  </si>
  <si>
    <t>[17]</t>
  </si>
  <si>
    <r>
      <t>[</t>
    </r>
    <r>
      <rPr>
        <sz val="12"/>
        <rFont val="Arial"/>
        <family val="2"/>
      </rPr>
      <t>16</t>
    </r>
    <r>
      <rPr>
        <sz val="12"/>
        <rFont val="Arial"/>
        <family val="2"/>
      </rPr>
      <t>]</t>
    </r>
  </si>
  <si>
    <t>In following sheets: raw Stata outputs</t>
  </si>
  <si>
    <t>Tax units</t>
  </si>
  <si>
    <t>bottom 50%</t>
  </si>
  <si>
    <t>Middle 40%</t>
  </si>
  <si>
    <t>Factor labor income</t>
  </si>
  <si>
    <t>Factor capital income</t>
  </si>
  <si>
    <t>Post-tax income</t>
  </si>
  <si>
    <r>
      <t xml:space="preserve">(% of </t>
    </r>
    <r>
      <rPr>
        <sz val="12"/>
        <rFont val="Arial"/>
        <family val="2"/>
      </rPr>
      <t>national income)</t>
    </r>
  </si>
  <si>
    <t>Income net of taxes</t>
  </si>
  <si>
    <t>National income</t>
  </si>
  <si>
    <t>National income per adult</t>
  </si>
  <si>
    <t>Appendix II: Detailed distributional series</t>
  </si>
  <si>
    <t>Deflator</t>
  </si>
  <si>
    <t>Income from equity</t>
  </si>
  <si>
    <t>Housing rents</t>
  </si>
  <si>
    <t>Property income paid to pensions</t>
  </si>
  <si>
    <t>Composition of top 0.5%, top 0.1% and top 0.01% factor income shares</t>
  </si>
  <si>
    <t>Table A1</t>
  </si>
  <si>
    <t>Table A2</t>
  </si>
  <si>
    <t>Table A3</t>
  </si>
  <si>
    <t>Table A4</t>
  </si>
  <si>
    <t>Table A5</t>
  </si>
  <si>
    <t>Table A6</t>
  </si>
  <si>
    <t>Table A7</t>
  </si>
  <si>
    <t>Table A8</t>
  </si>
  <si>
    <t>Table A9</t>
  </si>
  <si>
    <t>Table A10</t>
  </si>
  <si>
    <t>Table A11</t>
  </si>
  <si>
    <t>Table A12</t>
  </si>
  <si>
    <t>Table A13</t>
  </si>
  <si>
    <t>Table A2b</t>
  </si>
  <si>
    <t>Table A2c</t>
  </si>
  <si>
    <t>Working-age individuals</t>
  </si>
  <si>
    <t>Men</t>
  </si>
  <si>
    <t>Women</t>
  </si>
  <si>
    <t>Share of population income</t>
  </si>
  <si>
    <t>Shares of total factor income</t>
  </si>
  <si>
    <t>Composition of top 10%, top 5% and top 1% factor income shares</t>
  </si>
  <si>
    <t>Average factor income by factor income group</t>
  </si>
  <si>
    <t>Average factor income by g-percentile of factor income</t>
  </si>
  <si>
    <t>Average factor income by population</t>
  </si>
  <si>
    <t>Bottom 90% factor income by population</t>
  </si>
  <si>
    <t>Bottom 50% factor income by population</t>
  </si>
  <si>
    <t>Middle 40% factor income by population</t>
  </si>
  <si>
    <t>Top 10% factor income by population</t>
  </si>
  <si>
    <t>Composition of bottom 90%, bottom 50%, and middle 40% factor income shares</t>
  </si>
  <si>
    <t>Top 1% factor income by population</t>
  </si>
  <si>
    <t>Top 0.1% factor income by population</t>
  </si>
  <si>
    <t>Top 0.01% factor income by population</t>
  </si>
  <si>
    <t>Median factor income by population</t>
  </si>
  <si>
    <t>Memo:</t>
  </si>
  <si>
    <t>Top 0.001%</t>
  </si>
  <si>
    <t>Top 0.01% to top 0.001%</t>
  </si>
  <si>
    <r>
      <t xml:space="preserve">% average </t>
    </r>
    <r>
      <rPr>
        <sz val="12"/>
        <rFont val="Arial"/>
        <family val="2"/>
      </rPr>
      <t>factor</t>
    </r>
    <r>
      <rPr>
        <sz val="12"/>
        <rFont val="Arial"/>
        <family val="2"/>
      </rPr>
      <t xml:space="preserve"> income</t>
    </r>
  </si>
  <si>
    <t>Average pre-tax income by pre-tax income group</t>
  </si>
  <si>
    <r>
      <t>Top 0.</t>
    </r>
    <r>
      <rPr>
        <sz val="12"/>
        <color theme="1"/>
        <rFont val="Arial"/>
        <family val="2"/>
      </rPr>
      <t>0</t>
    </r>
    <r>
      <rPr>
        <sz val="12"/>
        <color theme="1"/>
        <rFont val="Arial"/>
        <family val="2"/>
      </rPr>
      <t>01%</t>
    </r>
  </si>
  <si>
    <t>Average pre-tax income by g-percentile of pre-tax income</t>
  </si>
  <si>
    <t>% average pre-tax income</t>
  </si>
  <si>
    <t>Average pre-tax income by population</t>
  </si>
  <si>
    <t>Bottom 90% pre-tax income by population</t>
  </si>
  <si>
    <t>Bottom 50% pre-tax income by population</t>
  </si>
  <si>
    <t>Middle 40% pre-tax income by population</t>
  </si>
  <si>
    <t>Top 10% pre-tax income by population</t>
  </si>
  <si>
    <t>Top 1% pre-tax income by population</t>
  </si>
  <si>
    <t>Top 0.1% pre-tax income by population</t>
  </si>
  <si>
    <t>Top 0.01% pre-tax income by population</t>
  </si>
  <si>
    <t>Median pre-tax income by population</t>
  </si>
  <si>
    <t>Shares of total pre-tax income</t>
  </si>
  <si>
    <t>Composition of bottom 90%, bottom 50%, and middle 40% pre-tax income shares</t>
  </si>
  <si>
    <t>Composition of top 10%, top 5% and top 1% pre-tax income shares</t>
  </si>
  <si>
    <t>Composition of top 0.5%, top 0.1% and top 0.01% pre-tax income shares</t>
  </si>
  <si>
    <t>Table B1</t>
  </si>
  <si>
    <t>Table B2</t>
  </si>
  <si>
    <t>Table B2b</t>
  </si>
  <si>
    <t>Table B2c</t>
  </si>
  <si>
    <t>Table B3</t>
  </si>
  <si>
    <t>Table B4</t>
  </si>
  <si>
    <t>Table B5</t>
  </si>
  <si>
    <t>Table B6</t>
  </si>
  <si>
    <t>Table B7</t>
  </si>
  <si>
    <t>Table B8</t>
  </si>
  <si>
    <t>Table B9</t>
  </si>
  <si>
    <t>Table B10</t>
  </si>
  <si>
    <t>Table B11</t>
  </si>
  <si>
    <t>Table B12</t>
  </si>
  <si>
    <t>Table B13</t>
  </si>
  <si>
    <t>Pension income</t>
  </si>
  <si>
    <t>Table C1</t>
  </si>
  <si>
    <t>Table C2</t>
  </si>
  <si>
    <t>Table C3</t>
  </si>
  <si>
    <t>Table C4</t>
  </si>
  <si>
    <t>Table C5</t>
  </si>
  <si>
    <t>Table C6</t>
  </si>
  <si>
    <t>Table C7</t>
  </si>
  <si>
    <t>Table C8</t>
  </si>
  <si>
    <t>Table C9</t>
  </si>
  <si>
    <t>Table C10</t>
  </si>
  <si>
    <t>Table C11</t>
  </si>
  <si>
    <t>Table C12</t>
  </si>
  <si>
    <t>Table C13</t>
  </si>
  <si>
    <t>Shares of total post-tax income</t>
  </si>
  <si>
    <t>Average post-tax income by g-percentile of post-tax income</t>
  </si>
  <si>
    <t>Average post-tax income by population</t>
  </si>
  <si>
    <t>Bottom 90% post-tax income by population</t>
  </si>
  <si>
    <t>Bottom 50% post-tax income by population</t>
  </si>
  <si>
    <t>Middle 40% post-tax income by population</t>
  </si>
  <si>
    <t>Top 10% post-tax income by population</t>
  </si>
  <si>
    <t>Top 1% post-tax income by population</t>
  </si>
  <si>
    <t>Top 0.1% post-tax income by population</t>
  </si>
  <si>
    <t>Top 0.01% post-tax income by population</t>
  </si>
  <si>
    <t>Median post-tax income by population</t>
  </si>
  <si>
    <t>Population: individuals (20+)</t>
  </si>
  <si>
    <t>Composition of bottom 90%, bottom 50%, and middle 40% and top 10% post-tax income shares</t>
  </si>
  <si>
    <r>
      <t>Top 0.0</t>
    </r>
    <r>
      <rPr>
        <sz val="12"/>
        <color theme="1"/>
        <rFont val="Arial"/>
        <family val="2"/>
      </rPr>
      <t>0</t>
    </r>
    <r>
      <rPr>
        <sz val="12"/>
        <color theme="1"/>
        <rFont val="Arial"/>
        <family val="2"/>
      </rPr>
      <t>1%</t>
    </r>
  </si>
  <si>
    <t>Average post-tax real national income per adult (matching national income)</t>
  </si>
  <si>
    <t>Average post-tax income: net income vs. Transfers</t>
  </si>
  <si>
    <t>Check</t>
  </si>
  <si>
    <t>Table B14</t>
  </si>
  <si>
    <t>Median fiscal income by population</t>
  </si>
  <si>
    <t>Top 0.01% fiscal income by population</t>
  </si>
  <si>
    <t>Top 0.1% fiscal income by population</t>
  </si>
  <si>
    <t>Top 1% fiscal income by population</t>
  </si>
  <si>
    <t>Top 10% fiscal income by population</t>
  </si>
  <si>
    <t>Middle 40% fiscal income by population</t>
  </si>
  <si>
    <t>Bottom 50% fiscal income by population</t>
  </si>
  <si>
    <t>Bottom 90% fiscal income by population</t>
  </si>
  <si>
    <t>Average fiscal income by population</t>
  </si>
  <si>
    <t>Average fiscal income by g-percentile of fiscal income</t>
  </si>
  <si>
    <t>Average fiscal income by fiscal income group</t>
  </si>
  <si>
    <t>Composition of top 0.5%, top 0.1% and top 0.01% fiscal income shares</t>
  </si>
  <si>
    <t>Composition of top 10%, top 5% and top 1% fiscal income shares</t>
  </si>
  <si>
    <t>Composition of bottom 90%, bottom 50%, and middle 40% fiscal income shares</t>
  </si>
  <si>
    <t>Population: Tax units</t>
  </si>
  <si>
    <t>(% of fiscal income)</t>
  </si>
  <si>
    <t>Bottom 90% (KG)</t>
  </si>
  <si>
    <t>Bottom 90% (no KG)</t>
  </si>
  <si>
    <t>Bottom 50% (KG)</t>
  </si>
  <si>
    <t>Bottom 50% (no KG)</t>
  </si>
  <si>
    <t>Wages &amp; pensions</t>
  </si>
  <si>
    <t>Business income</t>
  </si>
  <si>
    <t>Dividends</t>
  </si>
  <si>
    <t>Interest</t>
  </si>
  <si>
    <t>Rents</t>
  </si>
  <si>
    <t>Middle 40% (KG)</t>
  </si>
  <si>
    <t>Middle 40% (no KG)</t>
  </si>
  <si>
    <t>Top 10% (KG)</t>
  </si>
  <si>
    <t>Top 5% (KG)</t>
  </si>
  <si>
    <t>Top 1% (KG)</t>
  </si>
  <si>
    <t>Top 0.5% (KG)</t>
  </si>
  <si>
    <t>Top 0.1% (KG)</t>
  </si>
  <si>
    <t>Top 0.01% (KG)</t>
  </si>
  <si>
    <t>Top 0.5% (no KG)</t>
  </si>
  <si>
    <t>Top 0.1% (no KG)</t>
  </si>
  <si>
    <t>Top 0.01% (no KG)</t>
  </si>
  <si>
    <t>Top 10% (no KG)</t>
  </si>
  <si>
    <t>Top 5% (no KG)</t>
  </si>
  <si>
    <t>Top 1% (no KG)</t>
  </si>
  <si>
    <t>top 10% PS KG (official)</t>
  </si>
  <si>
    <t>top 5% PS KG (official)</t>
  </si>
  <si>
    <t>top 1% PS KG (official)</t>
  </si>
  <si>
    <t>top 0.1% PS KG (official)</t>
  </si>
  <si>
    <t>top 0.01% PS KG (official)</t>
  </si>
  <si>
    <t>Shares of total fiscal income, including capital gains</t>
  </si>
  <si>
    <r>
      <t>(% of fiscal income</t>
    </r>
    <r>
      <rPr>
        <sz val="12"/>
        <color theme="1"/>
        <rFont val="Arial"/>
        <family val="2"/>
      </rPr>
      <t xml:space="preserve"> including capital gains</t>
    </r>
    <r>
      <rPr>
        <sz val="12"/>
        <color theme="1"/>
        <rFont val="Arial"/>
        <family val="2"/>
      </rPr>
      <t>)</t>
    </r>
  </si>
  <si>
    <t>Table D1</t>
  </si>
  <si>
    <t>Table D2</t>
  </si>
  <si>
    <t>Table D3</t>
  </si>
  <si>
    <t>Table D4</t>
  </si>
  <si>
    <t>Table D5</t>
  </si>
  <si>
    <t>Table D6</t>
  </si>
  <si>
    <t>Table D7</t>
  </si>
  <si>
    <t>Table D8</t>
  </si>
  <si>
    <t>Table D9</t>
  </si>
  <si>
    <t>Table D10</t>
  </si>
  <si>
    <t>Table D11</t>
  </si>
  <si>
    <t>Table D12</t>
  </si>
  <si>
    <t>Table D13</t>
  </si>
  <si>
    <t>Shares of capital in pre-tax income, by pre-tax income group</t>
  </si>
  <si>
    <r>
      <t xml:space="preserve">(% of </t>
    </r>
    <r>
      <rPr>
        <sz val="12"/>
        <color theme="1"/>
        <rFont val="Arial"/>
        <family val="2"/>
      </rPr>
      <t>each group's income</t>
    </r>
    <r>
      <rPr>
        <sz val="12"/>
        <color theme="1"/>
        <rFont val="Arial"/>
        <family val="2"/>
      </rPr>
      <t>)</t>
    </r>
  </si>
  <si>
    <t>Average age by pre-tax income group</t>
  </si>
  <si>
    <t>Pre-tax income</t>
  </si>
  <si>
    <t>Factor income</t>
  </si>
  <si>
    <t>Pre-tax labor income</t>
  </si>
  <si>
    <t>Pre-tax capital income</t>
  </si>
  <si>
    <t>% of average income</t>
  </si>
  <si>
    <t>Wealth</t>
  </si>
  <si>
    <r>
      <rPr>
        <u/>
        <sz val="11"/>
        <rFont val="Arial"/>
        <family val="2"/>
      </rPr>
      <t>Note</t>
    </r>
    <r>
      <rPr>
        <sz val="11"/>
        <rFont val="Arial"/>
        <family val="2"/>
      </rPr>
      <t>: factor income, pre-tax income, and post-tax income do not match national income in this table</t>
    </r>
  </si>
  <si>
    <t>Table E1</t>
  </si>
  <si>
    <t>Table F1</t>
  </si>
  <si>
    <t>Table F2</t>
  </si>
  <si>
    <t>Of which: medicare + medicaid</t>
  </si>
  <si>
    <t>Composition of top 5%, top 1%, top 0.5%, top 0.1% and top 0.01% post-tax income shares</t>
  </si>
  <si>
    <t>Population: equal-split individuals</t>
  </si>
  <si>
    <t>Equities</t>
  </si>
  <si>
    <t>Fixed income claims</t>
  </si>
  <si>
    <t>Housing</t>
  </si>
  <si>
    <t>Business assets</t>
  </si>
  <si>
    <t>Pensions</t>
  </si>
  <si>
    <t>(% of household wealth)</t>
  </si>
  <si>
    <t>Top 0.01% household wealth by population</t>
  </si>
  <si>
    <t>Top 0.1% household wealth by population</t>
  </si>
  <si>
    <t>Top 1% household wealth by population</t>
  </si>
  <si>
    <t>Top 10% household wealth by population</t>
  </si>
  <si>
    <t>Middle 40% household wealth by population</t>
  </si>
  <si>
    <t>Bottom 50% household wealth by population</t>
  </si>
  <si>
    <t>Bottom 90% household wealth by population</t>
  </si>
  <si>
    <t>Average household wealth by population</t>
  </si>
  <si>
    <t>Average household wealth by g-percentile of household wealth</t>
  </si>
  <si>
    <t>Composition of top 0.5%, top 0.1% and top 0.01% household wealth shares</t>
  </si>
  <si>
    <t>Composition of top 10%, top 5% and top 1% household wealth shares</t>
  </si>
  <si>
    <t>Composition of bottom 90%, bottom 50%, and middle 40% household wealth shares</t>
  </si>
  <si>
    <t>hweal0</t>
  </si>
  <si>
    <t>hweal1</t>
  </si>
  <si>
    <t>hweal2</t>
  </si>
  <si>
    <t>hweal3</t>
  </si>
  <si>
    <t>hweal4</t>
  </si>
  <si>
    <t>hweal5</t>
  </si>
  <si>
    <t>hweal6</t>
  </si>
  <si>
    <t>hweal7</t>
  </si>
  <si>
    <t xml:space="preserve">Middle 40% </t>
  </si>
  <si>
    <t>Shares of total household wealth</t>
  </si>
  <si>
    <t>Copied from hwealbypeincindiv99.xls</t>
  </si>
  <si>
    <t>Table E2</t>
  </si>
  <si>
    <t>Table E3</t>
  </si>
  <si>
    <t>Table E4</t>
  </si>
  <si>
    <t>Table E5</t>
  </si>
  <si>
    <t>Table E6</t>
  </si>
  <si>
    <t>Table E7</t>
  </si>
  <si>
    <t>Table E8</t>
  </si>
  <si>
    <t>Table E9</t>
  </si>
  <si>
    <t>Table E10</t>
  </si>
  <si>
    <t>Table E11</t>
  </si>
  <si>
    <t>Table E12</t>
  </si>
  <si>
    <r>
      <t>Table E1</t>
    </r>
    <r>
      <rPr>
        <sz val="12"/>
        <rFont val="Arial"/>
        <family val="2"/>
      </rPr>
      <t>b</t>
    </r>
  </si>
  <si>
    <t>Table E2b</t>
  </si>
  <si>
    <t>Table E2c</t>
  </si>
  <si>
    <t>Frac women with &gt; 0 labor income</t>
  </si>
  <si>
    <t>Factor labor income gender gap</t>
  </si>
  <si>
    <t>All age</t>
  </si>
  <si>
    <t>Average factor labor income of men/women</t>
  </si>
  <si>
    <t>Fraction of women in each factor labor income group</t>
  </si>
  <si>
    <t>Table F3</t>
  </si>
  <si>
    <t>Table G1</t>
  </si>
  <si>
    <t>Table G3</t>
  </si>
  <si>
    <t>20-64 years old</t>
  </si>
  <si>
    <t>(% of average national income)</t>
  </si>
  <si>
    <t>adult pop</t>
  </si>
  <si>
    <t>national inc $2012</t>
  </si>
  <si>
    <t>Table G4</t>
  </si>
  <si>
    <t>Shares of total household wealth, equal-split individuals ranked by pre-tax income</t>
  </si>
  <si>
    <t>Population: equal-split individuals (20+)</t>
  </si>
  <si>
    <t>equal-split individuals</t>
  </si>
  <si>
    <r>
      <rPr>
        <sz val="12"/>
        <color theme="1"/>
        <rFont val="Arial"/>
        <family val="2"/>
      </rPr>
      <t>I</t>
    </r>
    <r>
      <rPr>
        <sz val="12"/>
        <color theme="1"/>
        <rFont val="Arial"/>
        <family val="2"/>
      </rPr>
      <t>ndividuals</t>
    </r>
  </si>
  <si>
    <r>
      <t>Working-age</t>
    </r>
    <r>
      <rPr>
        <sz val="12"/>
        <color theme="1"/>
        <rFont val="Arial"/>
        <family val="2"/>
      </rPr>
      <t xml:space="preserve"> </t>
    </r>
    <r>
      <rPr>
        <sz val="12"/>
        <color theme="1"/>
        <rFont val="Arial"/>
        <family val="2"/>
      </rPr>
      <t>individuals</t>
    </r>
  </si>
  <si>
    <t>individuals</t>
  </si>
  <si>
    <t>20-45 years-old</t>
  </si>
  <si>
    <t>45-65 years-old</t>
  </si>
  <si>
    <t>65+ years-old</t>
  </si>
  <si>
    <t>Bottom 50% pre-tax income by age</t>
  </si>
  <si>
    <t>Population: equal-split individuals (age bins defined by average age of spouses for married couples)</t>
  </si>
  <si>
    <t>Pop</t>
  </si>
  <si>
    <t>Bottom 50% post-tax income by age</t>
  </si>
  <si>
    <t>Population: equal-split equaliduals (20+)</t>
  </si>
  <si>
    <t>1980-2010 growth</t>
  </si>
  <si>
    <t>Residential property tax</t>
  </si>
  <si>
    <t>Income tax</t>
  </si>
  <si>
    <t>Corporate (&amp; business property) tax</t>
  </si>
  <si>
    <t>Estate tax</t>
  </si>
  <si>
    <t>Sales tax</t>
  </si>
  <si>
    <t>Payroll tax</t>
  </si>
  <si>
    <t>Individualized transfers received (excluding Social Security), by post-tax income groups</t>
  </si>
  <si>
    <t>Individualized transfers received (including Social Security), by post-tax income groups</t>
  </si>
  <si>
    <t>Population: working-age individuals (20-64)</t>
  </si>
  <si>
    <t>% average wealth</t>
  </si>
  <si>
    <t>Average income and wealth by age group, 2014</t>
  </si>
  <si>
    <t>20-44 years old</t>
  </si>
  <si>
    <t>45-64 years old</t>
  </si>
  <si>
    <r>
      <rPr>
        <u/>
        <sz val="12"/>
        <color theme="1"/>
        <rFont val="Arial"/>
        <family val="2"/>
      </rPr>
      <t>Notes</t>
    </r>
    <r>
      <rPr>
        <sz val="12"/>
        <color theme="1"/>
        <rFont val="Arial"/>
        <family val="2"/>
      </rPr>
      <t>: For columns 2 to 12, 1985 is the average of 1984 and 1986. For top 0.5% and above groups, the share of women is smoothed over 1984-1986.</t>
    </r>
  </si>
  <si>
    <t xml:space="preserve"> </t>
  </si>
  <si>
    <t>1980-2014</t>
  </si>
  <si>
    <r>
      <t xml:space="preserve">Working-age </t>
    </r>
    <r>
      <rPr>
        <sz val="12"/>
        <color theme="1"/>
        <rFont val="Arial"/>
        <family val="2"/>
      </rPr>
      <t>men</t>
    </r>
  </si>
  <si>
    <t>Working-age women</t>
  </si>
  <si>
    <r>
      <t xml:space="preserve">Average </t>
    </r>
    <r>
      <rPr>
        <sz val="12"/>
        <color theme="1"/>
        <rFont val="Arial"/>
        <family val="2"/>
      </rPr>
      <t>pre-tax</t>
    </r>
    <r>
      <rPr>
        <sz val="12"/>
        <color theme="1"/>
        <rFont val="Arial"/>
        <family val="2"/>
      </rPr>
      <t xml:space="preserve"> labor income of men/women</t>
    </r>
  </si>
  <si>
    <t>Labor income</t>
  </si>
  <si>
    <t>Capital income</t>
  </si>
  <si>
    <t>Taxable labor income</t>
  </si>
  <si>
    <t>Tax-exempt labor income</t>
  </si>
  <si>
    <t>Composition of bottom 90%, bottom 50%, and middle 40% pre-tax income shares: Taxable  vs. Tax-exempt income</t>
  </si>
  <si>
    <t>(% of pre-tax income)</t>
  </si>
  <si>
    <t>Macro share</t>
  </si>
  <si>
    <t>Weighted avg</t>
  </si>
  <si>
    <t>Top 50%</t>
  </si>
  <si>
    <t>Shares of labor income, taxable labor income, and tax-exempt labor income earned by pre-tax income groups</t>
  </si>
  <si>
    <t>Population: equal-split individuals (20+) (ranked by total pre-tax income)</t>
  </si>
  <si>
    <t>Average post-tax real national income per adult (matching national income, education lump sum per kid)</t>
  </si>
  <si>
    <t>Average wealth by wealth group</t>
  </si>
  <si>
    <t>Shares of total post-tax cash income</t>
  </si>
  <si>
    <t>Bottom 50% post-tax disposable income by age</t>
  </si>
  <si>
    <t>Individualized transfers received (excluding Social Security), by pre-tax income groups</t>
  </si>
  <si>
    <r>
      <rPr>
        <b/>
        <u/>
        <sz val="12"/>
        <color theme="1"/>
        <rFont val="Arial"/>
        <family val="2"/>
      </rPr>
      <t>Note: Sample.</t>
    </r>
    <r>
      <rPr>
        <sz val="12"/>
        <color theme="1"/>
        <rFont val="Arial"/>
        <family val="2"/>
      </rPr>
      <t xml:space="preserve"> This table includes the full population, including adults with very low or negative pre-tax income.</t>
    </r>
  </si>
  <si>
    <t>Average pre-tax income by g-percentile of pre-tax income (conditional on pre-tax income above 1/2 minimum wage)</t>
  </si>
  <si>
    <r>
      <t>1980-201</t>
    </r>
    <r>
      <rPr>
        <sz val="12"/>
        <color theme="1"/>
        <rFont val="Arial"/>
        <family val="2"/>
      </rPr>
      <t>8</t>
    </r>
    <r>
      <rPr>
        <sz val="12"/>
        <color theme="1"/>
        <rFont val="Arial"/>
        <family val="2"/>
      </rPr>
      <t xml:space="preserve"> growth</t>
    </r>
  </si>
  <si>
    <t>Corporate tax</t>
  </si>
  <si>
    <t>Retained earnings</t>
  </si>
  <si>
    <t>Primary income of corporations</t>
  </si>
  <si>
    <t>Government</t>
  </si>
  <si>
    <t>Non-profits</t>
  </si>
  <si>
    <t>Pensions + life-insurance</t>
  </si>
  <si>
    <t>Households + trusts</t>
  </si>
  <si>
    <t>All US-owned corporated equities</t>
  </si>
  <si>
    <t>Share corporate retained earnings earned by top 1%</t>
  </si>
  <si>
    <t>Share corporate tax paid by top 1%</t>
  </si>
  <si>
    <t>Share corporate tax + retained earnings going to top 1%</t>
  </si>
  <si>
    <t>Memo: Equities owned directly and through trusts / all U.S.-owned corporate equities</t>
  </si>
  <si>
    <t>Memo: share equities held directly and through trusts owned by top 1%</t>
  </si>
  <si>
    <t>Memo: share pension wealth owned by top 1%</t>
  </si>
  <si>
    <t>Equities owned directly by U.S. households and through trusts</t>
  </si>
  <si>
    <t>All U.S.-owned equities</t>
  </si>
  <si>
    <t>($2018, national income deflator)</t>
  </si>
  <si>
    <t>$2018, national income deflator</t>
  </si>
  <si>
    <t xml:space="preserve">($2018, national income deflator)    </t>
  </si>
  <si>
    <t>Population: equal-split individuals (aged 20+)</t>
  </si>
  <si>
    <t>Distributional National Accounts: Methods and Estimates for the United States</t>
  </si>
  <si>
    <r>
      <t xml:space="preserve">Updated series from Piketty, Saez and Zucman </t>
    </r>
    <r>
      <rPr>
        <i/>
        <sz val="14"/>
        <rFont val="Arial"/>
        <family val="2"/>
      </rPr>
      <t xml:space="preserve">QJE </t>
    </r>
    <r>
      <rPr>
        <sz val="14"/>
        <rFont val="Arial"/>
        <family val="2"/>
      </rPr>
      <t>2018</t>
    </r>
  </si>
  <si>
    <t>Last update:</t>
  </si>
  <si>
    <t>Check: average factor income = average national income</t>
  </si>
  <si>
    <r>
      <t>Table B7</t>
    </r>
    <r>
      <rPr>
        <sz val="12"/>
        <rFont val="Arial"/>
        <family val="2"/>
      </rPr>
      <t>b</t>
    </r>
  </si>
  <si>
    <r>
      <t>Table B11</t>
    </r>
    <r>
      <rPr>
        <sz val="12"/>
        <rFont val="Arial"/>
        <family val="2"/>
      </rPr>
      <t>b</t>
    </r>
  </si>
  <si>
    <r>
      <t>Table B2</t>
    </r>
    <r>
      <rPr>
        <sz val="12"/>
        <rFont val="Arial"/>
        <family val="2"/>
      </rPr>
      <t>d</t>
    </r>
  </si>
  <si>
    <t>Table B2e</t>
  </si>
  <si>
    <t>Check: average pretax income = average national income</t>
  </si>
  <si>
    <r>
      <t>Table B4</t>
    </r>
    <r>
      <rPr>
        <sz val="12"/>
        <rFont val="Arial"/>
        <family val="2"/>
      </rPr>
      <t>b</t>
    </r>
  </si>
  <si>
    <r>
      <t>Pop</t>
    </r>
    <r>
      <rPr>
        <sz val="12"/>
        <color theme="1"/>
        <rFont val="Arial"/>
        <family val="2"/>
      </rPr>
      <t xml:space="preserve"> (millions)</t>
    </r>
  </si>
  <si>
    <t>Top 0.1% pre-tax income by age</t>
  </si>
  <si>
    <r>
      <t>Table G</t>
    </r>
    <r>
      <rPr>
        <sz val="12"/>
        <rFont val="Arial"/>
        <family val="2"/>
      </rPr>
      <t>2</t>
    </r>
  </si>
  <si>
    <t>Transfers (other than Social Security)</t>
  </si>
  <si>
    <r>
      <t>Table C7</t>
    </r>
    <r>
      <rPr>
        <sz val="12"/>
        <rFont val="Arial"/>
        <family val="2"/>
      </rPr>
      <t>b</t>
    </r>
  </si>
  <si>
    <t>Table C7c</t>
  </si>
  <si>
    <r>
      <t>Table C1</t>
    </r>
    <r>
      <rPr>
        <sz val="12"/>
        <rFont val="Arial"/>
        <family val="2"/>
      </rPr>
      <t>b</t>
    </r>
  </si>
  <si>
    <r>
      <t>Table C2</t>
    </r>
    <r>
      <rPr>
        <sz val="12"/>
        <rFont val="Arial"/>
        <family val="2"/>
      </rPr>
      <t>b</t>
    </r>
  </si>
  <si>
    <r>
      <t>Table C3</t>
    </r>
    <r>
      <rPr>
        <sz val="12"/>
        <rFont val="Arial"/>
        <family val="2"/>
      </rPr>
      <t>b</t>
    </r>
  </si>
  <si>
    <r>
      <t>Table C3</t>
    </r>
    <r>
      <rPr>
        <sz val="12"/>
        <rFont val="Arial"/>
        <family val="2"/>
      </rPr>
      <t>c</t>
    </r>
  </si>
  <si>
    <r>
      <t>Table C3</t>
    </r>
    <r>
      <rPr>
        <sz val="12"/>
        <rFont val="Arial"/>
        <family val="2"/>
      </rPr>
      <t>d</t>
    </r>
  </si>
  <si>
    <r>
      <t>Table C3</t>
    </r>
    <r>
      <rPr>
        <sz val="12"/>
        <rFont val="Arial"/>
        <family val="2"/>
      </rPr>
      <t>e</t>
    </r>
  </si>
  <si>
    <t>Population: tax units</t>
  </si>
  <si>
    <r>
      <t>Table D2</t>
    </r>
    <r>
      <rPr>
        <sz val="12"/>
        <rFont val="Arial"/>
        <family val="2"/>
      </rPr>
      <t>c</t>
    </r>
  </si>
  <si>
    <r>
      <t>Table D2</t>
    </r>
    <r>
      <rPr>
        <sz val="12"/>
        <rFont val="Arial"/>
        <family val="2"/>
      </rPr>
      <t>b</t>
    </r>
  </si>
  <si>
    <t>c1</t>
  </si>
  <si>
    <t>(% of pre-tax income including taxable pure capital gains)</t>
  </si>
  <si>
    <r>
      <rPr>
        <sz val="12"/>
        <rFont val="Arial"/>
        <family val="2"/>
      </rPr>
      <t xml:space="preserve">(% of </t>
    </r>
    <r>
      <rPr>
        <sz val="12"/>
        <rFont val="Arial"/>
        <family val="2"/>
      </rPr>
      <t>pre-tax income including taxable pure capital gains)</t>
    </r>
  </si>
  <si>
    <t xml:space="preserve"> (% of pre-tax income including pure taxable capital gains)</t>
  </si>
  <si>
    <t>Average tax rates by g-percentile of pre-tax income</t>
  </si>
  <si>
    <t>G-percentile</t>
  </si>
  <si>
    <t>Number of individuals</t>
  </si>
  <si>
    <t>Average tax paid</t>
  </si>
  <si>
    <t>Average tax rate</t>
  </si>
  <si>
    <t>Population: equal-split individuals with pre-tax income greater than 1/2 minimum wage</t>
  </si>
  <si>
    <r>
      <rPr>
        <b/>
        <u/>
        <sz val="12"/>
        <color theme="1"/>
        <rFont val="Arial"/>
        <family val="2"/>
      </rPr>
      <t>Note: Treatment of capital gains</t>
    </r>
    <r>
      <rPr>
        <sz val="12"/>
        <color theme="1"/>
        <rFont val="Arial"/>
        <family val="2"/>
      </rPr>
      <t>. Pre-tax income used at the denominator of effective tax rates of this and subsequent table includes pure capital gains, defined as the fraction of taxable realized capital gains in excess of 3% of national income.</t>
    </r>
  </si>
  <si>
    <t>Average tax rates by pre-tax income group</t>
  </si>
  <si>
    <t>Composition of taxes paid by bottom 90%, bottom 50%, and middle 40% of pre-tax income distribution</t>
  </si>
  <si>
    <t>Composition of taxes paid by top 10%, top 5% and top 1% of pre-tax income distribution</t>
  </si>
  <si>
    <t>Composition of taxes paid by top 0.5%, top 0.1% and top 0.01% of pre-tax income distribution</t>
  </si>
  <si>
    <t>Average income (excl. pure KG)</t>
  </si>
  <si>
    <r>
      <t>national inc $</t>
    </r>
    <r>
      <rPr>
        <sz val="12"/>
        <color theme="1"/>
        <rFont val="Arial"/>
        <family val="2"/>
      </rPr>
      <t>constant</t>
    </r>
  </si>
  <si>
    <r>
      <rPr>
        <u/>
        <sz val="12"/>
        <rFont val="Arial"/>
        <family val="2"/>
      </rPr>
      <t>Notes</t>
    </r>
    <r>
      <rPr>
        <sz val="12"/>
        <rFont val="Arial"/>
        <family val="2"/>
      </rPr>
      <t>: individual adults are ranked by pre-tax income matching national income, with income split equally among spouses. All figures are on a national income basis. That is, equity wealth includes all foreign equities owned by US residents, and excludes US equities owned by foreigners; retained earnings include the retained earnings of US direct investment abroad and exclude the retained earnings of foreign direct investments in the US; the corporate tax includes the taxes paid worldwide by US-owned firms (except foreign income taxes paid by US-owned foreign firms). Equities exclude S corporation equity.</t>
    </r>
  </si>
  <si>
    <r>
      <t>Table C4</t>
    </r>
    <r>
      <rPr>
        <sz val="12"/>
        <rFont val="Arial"/>
        <family val="2"/>
      </rPr>
      <t>b</t>
    </r>
  </si>
  <si>
    <t xml:space="preserve">Average post-tax disposable cash income per adult </t>
  </si>
  <si>
    <t>Average post-tax disposable cash income by g-percentile of post-tax disposable cash income</t>
  </si>
  <si>
    <r>
      <t>1980-201</t>
    </r>
    <r>
      <rPr>
        <sz val="12"/>
        <color theme="1"/>
        <rFont val="Arial"/>
        <family val="2"/>
      </rPr>
      <t>8</t>
    </r>
    <r>
      <rPr>
        <sz val="12"/>
        <color theme="1"/>
        <rFont val="Arial"/>
        <family val="2"/>
      </rPr>
      <t xml:space="preserve"> growth</t>
    </r>
  </si>
  <si>
    <t>Table G2b</t>
  </si>
  <si>
    <t>Table G2c</t>
  </si>
  <si>
    <r>
      <t>Table G4</t>
    </r>
    <r>
      <rPr>
        <sz val="12"/>
        <rFont val="Arial"/>
        <family val="2"/>
      </rPr>
      <t>b</t>
    </r>
  </si>
  <si>
    <r>
      <t>Table G4</t>
    </r>
    <r>
      <rPr>
        <sz val="12"/>
        <rFont val="Arial"/>
        <family val="2"/>
      </rPr>
      <t>c</t>
    </r>
  </si>
  <si>
    <r>
      <t>Table G4</t>
    </r>
    <r>
      <rPr>
        <sz val="12"/>
        <rFont val="Arial"/>
        <family val="2"/>
      </rPr>
      <t>d</t>
    </r>
  </si>
  <si>
    <t>Table B15</t>
  </si>
  <si>
    <t>Share of corporate tax and corporate retained earnings going to the top 1% pre-tax income earners</t>
  </si>
  <si>
    <t>Composition of top 1% pre-tax income share: details on capital income</t>
  </si>
  <si>
    <t>C-corporation dividends</t>
  </si>
  <si>
    <t>Capital component of pension income</t>
  </si>
  <si>
    <t>Pure Labor:</t>
  </si>
  <si>
    <t>Pension</t>
  </si>
  <si>
    <t>Mixed, L</t>
  </si>
  <si>
    <t>Mixed, K</t>
  </si>
  <si>
    <t>Pure K (Interest, rents)</t>
  </si>
  <si>
    <t>C corp divs</t>
  </si>
  <si>
    <t>Part A: Factor income (matching national income)</t>
  </si>
  <si>
    <t>Part B: Pre-tax income (matching national income)</t>
  </si>
  <si>
    <t>Part C: Post-tax income (matching national income)</t>
  </si>
  <si>
    <t>Part D: Fiscal income</t>
  </si>
  <si>
    <t>Part E: Wealth</t>
  </si>
  <si>
    <t>Part E: Age and gender profiles</t>
  </si>
  <si>
    <t>Part F: Taxes and transfers</t>
  </si>
  <si>
    <t>Table B2f</t>
  </si>
  <si>
    <t>Interest + housing rents</t>
  </si>
  <si>
    <t>Checks</t>
  </si>
  <si>
    <t>top 10% transfers from ben_excl_sspoincequal</t>
  </si>
  <si>
    <t>Fraction C-corp profits that are distributed</t>
  </si>
  <si>
    <t>S corp</t>
  </si>
  <si>
    <t>Retained earnings + corp tax</t>
  </si>
  <si>
    <t>Capital component of S-corporation profits</t>
  </si>
  <si>
    <t>Labor component of S-corporation profit</t>
  </si>
  <si>
    <t>Labor component of pension income</t>
  </si>
  <si>
    <t>Memo: Capital share of pension income (macro)</t>
  </si>
  <si>
    <t>Assumes that 50% of S-corporation profits is labor income, and 50% is capital income</t>
  </si>
  <si>
    <t>Total pension income = fkpen + plben [= total distributions] + prisupen [= primary surplus of pension system]</t>
  </si>
  <si>
    <t>Capital income = personal factor capital income (removing half of S-corp profits), minus government interest, plus non-profits capital income</t>
  </si>
  <si>
    <r>
      <t xml:space="preserve">Capital component of </t>
    </r>
    <r>
      <rPr>
        <sz val="12"/>
        <rFont val="Arial Narrow"/>
        <family val="2"/>
      </rPr>
      <t>partnership</t>
    </r>
    <r>
      <rPr>
        <sz val="12"/>
        <rFont val="Arial Narrow"/>
        <family val="2"/>
      </rPr>
      <t xml:space="preserve"> income</t>
    </r>
  </si>
  <si>
    <r>
      <t>Capital component of sole prop.</t>
    </r>
    <r>
      <rPr>
        <sz val="12"/>
        <rFont val="Arial Narrow"/>
        <family val="2"/>
      </rPr>
      <t xml:space="preserve"> income</t>
    </r>
  </si>
  <si>
    <r>
      <t xml:space="preserve">Labor component of partnership </t>
    </r>
    <r>
      <rPr>
        <sz val="12"/>
        <rFont val="Arial Narrow"/>
        <family val="2"/>
      </rPr>
      <t xml:space="preserve">income </t>
    </r>
  </si>
  <si>
    <r>
      <t xml:space="preserve">Labor component of sole prop. </t>
    </r>
    <r>
      <rPr>
        <sz val="12"/>
        <rFont val="Arial Narrow"/>
        <family val="2"/>
      </rPr>
      <t xml:space="preserve">income </t>
    </r>
  </si>
  <si>
    <t>Tiny discrepancy in 68-78 due to smoothing</t>
  </si>
  <si>
    <t>Top 1% excl. Top 0.1%</t>
  </si>
  <si>
    <r>
      <t>Pre-tax income, 2018</t>
    </r>
    <r>
      <rPr>
        <sz val="12"/>
        <rFont val="Arial"/>
        <family val="2"/>
      </rPr>
      <t xml:space="preserve"> US$</t>
    </r>
  </si>
  <si>
    <t>Pre-tax labor income, 2018 US$</t>
  </si>
  <si>
    <r>
      <t>201</t>
    </r>
    <r>
      <rPr>
        <sz val="12"/>
        <rFont val="Arial"/>
        <family val="2"/>
      </rPr>
      <t>8 US$</t>
    </r>
  </si>
  <si>
    <t>2018 US$</t>
  </si>
  <si>
    <r>
      <t>Factor income, 2018</t>
    </r>
    <r>
      <rPr>
        <sz val="12"/>
        <rFont val="Arial"/>
        <family val="2"/>
      </rPr>
      <t xml:space="preserve"> US$</t>
    </r>
  </si>
  <si>
    <t>Capital component of pension income: fkpen [= pension wealth x return on pension wealth]</t>
  </si>
  <si>
    <t>year</t>
  </si>
  <si>
    <t>princ0</t>
  </si>
  <si>
    <t>prequ0</t>
  </si>
  <si>
    <t>print0</t>
  </si>
  <si>
    <t>prhou0</t>
  </si>
  <si>
    <t>prbus0</t>
  </si>
  <si>
    <t>prpen0</t>
  </si>
  <si>
    <t>premp0</t>
  </si>
  <si>
    <t>prmil0</t>
  </si>
  <si>
    <t>princ1</t>
  </si>
  <si>
    <t>prequ1</t>
  </si>
  <si>
    <t>print1</t>
  </si>
  <si>
    <t>prhou1</t>
  </si>
  <si>
    <t>prbus1</t>
  </si>
  <si>
    <t>prpen1</t>
  </si>
  <si>
    <t>premp1</t>
  </si>
  <si>
    <t>prmil1</t>
  </si>
  <si>
    <t>princ2</t>
  </si>
  <si>
    <t>prequ2</t>
  </si>
  <si>
    <t>print2</t>
  </si>
  <si>
    <t>prhou2</t>
  </si>
  <si>
    <t>prbus2</t>
  </si>
  <si>
    <t>prpen2</t>
  </si>
  <si>
    <t>premp2</t>
  </si>
  <si>
    <t>prmil2</t>
  </si>
  <si>
    <t>princ3</t>
  </si>
  <si>
    <t>prequ3</t>
  </si>
  <si>
    <t>print3</t>
  </si>
  <si>
    <t>prhou3</t>
  </si>
  <si>
    <t>prbus3</t>
  </si>
  <si>
    <t>prpen3</t>
  </si>
  <si>
    <t>premp3</t>
  </si>
  <si>
    <t>prmil3</t>
  </si>
  <si>
    <t>princ4</t>
  </si>
  <si>
    <t>prequ4</t>
  </si>
  <si>
    <t>print4</t>
  </si>
  <si>
    <t>prhou4</t>
  </si>
  <si>
    <t>prbus4</t>
  </si>
  <si>
    <t>prpen4</t>
  </si>
  <si>
    <t>premp4</t>
  </si>
  <si>
    <t>prmil4</t>
  </si>
  <si>
    <t>princ5</t>
  </si>
  <si>
    <t>prequ5</t>
  </si>
  <si>
    <t>print5</t>
  </si>
  <si>
    <t>prhou5</t>
  </si>
  <si>
    <t>prbus5</t>
  </si>
  <si>
    <t>prpen5</t>
  </si>
  <si>
    <t>premp5</t>
  </si>
  <si>
    <t>prmil5</t>
  </si>
  <si>
    <t>princ6</t>
  </si>
  <si>
    <t>prequ6</t>
  </si>
  <si>
    <t>print6</t>
  </si>
  <si>
    <t>prhou6</t>
  </si>
  <si>
    <t>prbus6</t>
  </si>
  <si>
    <t>prpen6</t>
  </si>
  <si>
    <t>premp6</t>
  </si>
  <si>
    <t>prmil6</t>
  </si>
  <si>
    <t>princ7</t>
  </si>
  <si>
    <t>prequ7</t>
  </si>
  <si>
    <t>print7</t>
  </si>
  <si>
    <t>prhou7</t>
  </si>
  <si>
    <t>prbus7</t>
  </si>
  <si>
    <t>prpen7</t>
  </si>
  <si>
    <t>premp7</t>
  </si>
  <si>
    <t>prmil7</t>
  </si>
  <si>
    <t>princ8</t>
  </si>
  <si>
    <t>prequ8</t>
  </si>
  <si>
    <t>print8</t>
  </si>
  <si>
    <t>prhou8</t>
  </si>
  <si>
    <t>prbus8</t>
  </si>
  <si>
    <t>prpen8</t>
  </si>
  <si>
    <t>premp8</t>
  </si>
  <si>
    <t>prmil8</t>
  </si>
  <si>
    <t>princ9</t>
  </si>
  <si>
    <t>prequ9</t>
  </si>
  <si>
    <t>print9</t>
  </si>
  <si>
    <t>prhou9</t>
  </si>
  <si>
    <t>prbus9</t>
  </si>
  <si>
    <t>prpen9</t>
  </si>
  <si>
    <t>premp9</t>
  </si>
  <si>
    <t>prmil9</t>
  </si>
  <si>
    <t>princ10</t>
  </si>
  <si>
    <t>prequ10</t>
  </si>
  <si>
    <t>print10</t>
  </si>
  <si>
    <t>prhou10</t>
  </si>
  <si>
    <t>prbus10</t>
  </si>
  <si>
    <t>prpen10</t>
  </si>
  <si>
    <t>premp10</t>
  </si>
  <si>
    <t>prmil10</t>
  </si>
  <si>
    <t>year</t>
  </si>
  <si>
    <t>avgprinc0indiv</t>
  </si>
  <si>
    <t>avgprinc0working</t>
  </si>
  <si>
    <t>avgprinc0male</t>
  </si>
  <si>
    <t>avgprinc0female</t>
  </si>
  <si>
    <t>avgprinc0taxu</t>
  </si>
  <si>
    <t>avgprinc1equal</t>
  </si>
  <si>
    <t>avgprinc1indiv</t>
  </si>
  <si>
    <t>avgprinc1working</t>
  </si>
  <si>
    <t>avgprinc1male</t>
  </si>
  <si>
    <t>avgprinc1female</t>
  </si>
  <si>
    <t>avgprinc1taxu</t>
  </si>
  <si>
    <t>avgprinc2equal</t>
  </si>
  <si>
    <t>avgprinc2indiv</t>
  </si>
  <si>
    <t>avgprinc2working</t>
  </si>
  <si>
    <t>avgprinc2male</t>
  </si>
  <si>
    <t>avgprinc2female</t>
  </si>
  <si>
    <t>avgprinc2taxu</t>
  </si>
  <si>
    <t>avgprinc3equal</t>
  </si>
  <si>
    <t>avgprinc3indiv</t>
  </si>
  <si>
    <t>avgprinc3working</t>
  </si>
  <si>
    <t>avgprinc3male</t>
  </si>
  <si>
    <t>avgprinc3female</t>
  </si>
  <si>
    <t>avgprinc3taxu</t>
  </si>
  <si>
    <t>avgprinc4equal</t>
  </si>
  <si>
    <t>avgprinc4indiv</t>
  </si>
  <si>
    <t>avgprinc4working</t>
  </si>
  <si>
    <t>avgprinc4male</t>
  </si>
  <si>
    <t>avgprinc4female</t>
  </si>
  <si>
    <t>avgprinc4taxu</t>
  </si>
  <si>
    <t>avgprinc5equal</t>
  </si>
  <si>
    <t>avgprinc5indiv</t>
  </si>
  <si>
    <t>avgprinc5working</t>
  </si>
  <si>
    <t>avgprinc5male</t>
  </si>
  <si>
    <t>avgprinc5female</t>
  </si>
  <si>
    <t>avgprinc5taxu</t>
  </si>
  <si>
    <t>avgprinc6equal</t>
  </si>
  <si>
    <t>avgprinc6indiv</t>
  </si>
  <si>
    <t>avgprinc6working</t>
  </si>
  <si>
    <t>avgprinc6male</t>
  </si>
  <si>
    <t>avgprinc6female</t>
  </si>
  <si>
    <t>avgprinc6taxu</t>
  </si>
  <si>
    <t>avgprinc7equal</t>
  </si>
  <si>
    <t>avgprinc7indiv</t>
  </si>
  <si>
    <t>avgprinc7working</t>
  </si>
  <si>
    <t>avgprinc7male</t>
  </si>
  <si>
    <t>avgprinc7female</t>
  </si>
  <si>
    <t>avgprinc7taxu</t>
  </si>
  <si>
    <t>avgprinc8equal</t>
  </si>
  <si>
    <t>avgprinc8indiv</t>
  </si>
  <si>
    <t>avgprinc8working</t>
  </si>
  <si>
    <t>avgprinc8male</t>
  </si>
  <si>
    <t>avgprinc8female</t>
  </si>
  <si>
    <t>avgprinc8taxu</t>
  </si>
  <si>
    <t>avgprinc9equal</t>
  </si>
  <si>
    <t>avgprinc9indiv</t>
  </si>
  <si>
    <t>avgprinc9working</t>
  </si>
  <si>
    <t>avgprinc9male</t>
  </si>
  <si>
    <t>avgprinc9female</t>
  </si>
  <si>
    <t>avgprinc9taxu</t>
  </si>
  <si>
    <t>avgprinc10equal</t>
  </si>
  <si>
    <t>avgprinc10indiv</t>
  </si>
  <si>
    <t>avgprinc10working</t>
  </si>
  <si>
    <t>avgprinc10male</t>
  </si>
  <si>
    <t>avgprinc10female</t>
  </si>
  <si>
    <t>avgprinc10taxu</t>
  </si>
  <si>
    <t>year</t>
  </si>
  <si>
    <t>thresprinc1equal</t>
  </si>
  <si>
    <t>thresprinc1indiv</t>
  </si>
  <si>
    <t>thresprinc1working</t>
  </si>
  <si>
    <t>thresprinc1male</t>
  </si>
  <si>
    <t>thresprinc1female</t>
  </si>
  <si>
    <t>thresprinc1taxu</t>
  </si>
  <si>
    <t>year</t>
  </si>
  <si>
    <t>peinc0</t>
  </si>
  <si>
    <t>peequ0</t>
  </si>
  <si>
    <t>peint0</t>
  </si>
  <si>
    <t>pehou0</t>
  </si>
  <si>
    <t>pebus0</t>
  </si>
  <si>
    <t>peben0</t>
  </si>
  <si>
    <t>peemp0</t>
  </si>
  <si>
    <t>pemil0</t>
  </si>
  <si>
    <t>peinc1</t>
  </si>
  <si>
    <t>peequ1</t>
  </si>
  <si>
    <t>peint1</t>
  </si>
  <si>
    <t>pehou1</t>
  </si>
  <si>
    <t>pebus1</t>
  </si>
  <si>
    <t>peben1</t>
  </si>
  <si>
    <t>peemp1</t>
  </si>
  <si>
    <t>pemil1</t>
  </si>
  <si>
    <t>peinc2</t>
  </si>
  <si>
    <t>peequ2</t>
  </si>
  <si>
    <t>peint2</t>
  </si>
  <si>
    <t>pehou2</t>
  </si>
  <si>
    <t>pebus2</t>
  </si>
  <si>
    <t>peben2</t>
  </si>
  <si>
    <t>peemp2</t>
  </si>
  <si>
    <t>pemil2</t>
  </si>
  <si>
    <t>peinc3</t>
  </si>
  <si>
    <t>peequ3</t>
  </si>
  <si>
    <t>peint3</t>
  </si>
  <si>
    <t>pehou3</t>
  </si>
  <si>
    <t>pebus3</t>
  </si>
  <si>
    <t>peben3</t>
  </si>
  <si>
    <t>peemp3</t>
  </si>
  <si>
    <t>pemil3</t>
  </si>
  <si>
    <t>peinc4</t>
  </si>
  <si>
    <t>peequ4</t>
  </si>
  <si>
    <t>peint4</t>
  </si>
  <si>
    <t>pehou4</t>
  </si>
  <si>
    <t>pebus4</t>
  </si>
  <si>
    <t>peben4</t>
  </si>
  <si>
    <t>peemp4</t>
  </si>
  <si>
    <t>pemil4</t>
  </si>
  <si>
    <t>peinc5</t>
  </si>
  <si>
    <t>peequ5</t>
  </si>
  <si>
    <t>peint5</t>
  </si>
  <si>
    <t>pehou5</t>
  </si>
  <si>
    <t>pebus5</t>
  </si>
  <si>
    <t>peben5</t>
  </si>
  <si>
    <t>peemp5</t>
  </si>
  <si>
    <t>pemil5</t>
  </si>
  <si>
    <t>peinc6</t>
  </si>
  <si>
    <t>peequ6</t>
  </si>
  <si>
    <t>peint6</t>
  </si>
  <si>
    <t>pehou6</t>
  </si>
  <si>
    <t>pebus6</t>
  </si>
  <si>
    <t>peben6</t>
  </si>
  <si>
    <t>peemp6</t>
  </si>
  <si>
    <t>pemil6</t>
  </si>
  <si>
    <t>peinc7</t>
  </si>
  <si>
    <t>peequ7</t>
  </si>
  <si>
    <t>peint7</t>
  </si>
  <si>
    <t>pehou7</t>
  </si>
  <si>
    <t>pebus7</t>
  </si>
  <si>
    <t>peben7</t>
  </si>
  <si>
    <t>peemp7</t>
  </si>
  <si>
    <t>pemil7</t>
  </si>
  <si>
    <t>peinc8</t>
  </si>
  <si>
    <t>peequ8</t>
  </si>
  <si>
    <t>peint8</t>
  </si>
  <si>
    <t>pehou8</t>
  </si>
  <si>
    <t>pebus8</t>
  </si>
  <si>
    <t>peben8</t>
  </si>
  <si>
    <t>peemp8</t>
  </si>
  <si>
    <t>pemil8</t>
  </si>
  <si>
    <t>peinc9</t>
  </si>
  <si>
    <t>peequ9</t>
  </si>
  <si>
    <t>peint9</t>
  </si>
  <si>
    <t>pehou9</t>
  </si>
  <si>
    <t>pebus9</t>
  </si>
  <si>
    <t>peben9</t>
  </si>
  <si>
    <t>peemp9</t>
  </si>
  <si>
    <t>pemil9</t>
  </si>
  <si>
    <t>peinc10</t>
  </si>
  <si>
    <t>peequ10</t>
  </si>
  <si>
    <t>peint10</t>
  </si>
  <si>
    <t>pehou10</t>
  </si>
  <si>
    <t>pebus10</t>
  </si>
  <si>
    <t>peben10</t>
  </si>
  <si>
    <t>peemp10</t>
  </si>
  <si>
    <t>pemil10</t>
  </si>
  <si>
    <t>year</t>
  </si>
  <si>
    <t>avgpeinc0indiv</t>
  </si>
  <si>
    <t>avgpeinc0working</t>
  </si>
  <si>
    <t>avgpeinc0male</t>
  </si>
  <si>
    <t>avgpeinc0female</t>
  </si>
  <si>
    <t>avgpeinc0taxu</t>
  </si>
  <si>
    <t>avgpeinc1equal</t>
  </si>
  <si>
    <t>avgpeinc1indiv</t>
  </si>
  <si>
    <t>avgpeinc1working</t>
  </si>
  <si>
    <t>avgpeinc1male</t>
  </si>
  <si>
    <t>avgpeinc1female</t>
  </si>
  <si>
    <t>avgpeinc1taxu</t>
  </si>
  <si>
    <t>avgpeinc2equal</t>
  </si>
  <si>
    <t>avgpeinc2indiv</t>
  </si>
  <si>
    <t>avgpeinc2working</t>
  </si>
  <si>
    <t>avgpeinc2male</t>
  </si>
  <si>
    <t>avgpeinc2female</t>
  </si>
  <si>
    <t>avgpeinc2taxu</t>
  </si>
  <si>
    <t>avgpeinc3equal</t>
  </si>
  <si>
    <t>avgpeinc3indiv</t>
  </si>
  <si>
    <t>avgpeinc3working</t>
  </si>
  <si>
    <t>avgpeinc3male</t>
  </si>
  <si>
    <t>avgpeinc3female</t>
  </si>
  <si>
    <t>avgpeinc3taxu</t>
  </si>
  <si>
    <t>avgpeinc4equal</t>
  </si>
  <si>
    <t>avgpeinc4indiv</t>
  </si>
  <si>
    <t>avgpeinc4working</t>
  </si>
  <si>
    <t>avgpeinc4male</t>
  </si>
  <si>
    <t>avgpeinc4female</t>
  </si>
  <si>
    <t>avgpeinc4taxu</t>
  </si>
  <si>
    <t>avgpeinc5equal</t>
  </si>
  <si>
    <t>avgpeinc5indiv</t>
  </si>
  <si>
    <t>avgpeinc5working</t>
  </si>
  <si>
    <t>avgpeinc5male</t>
  </si>
  <si>
    <t>avgpeinc5female</t>
  </si>
  <si>
    <t>avgpeinc5taxu</t>
  </si>
  <si>
    <t>avgpeinc6equal</t>
  </si>
  <si>
    <t>avgpeinc6indiv</t>
  </si>
  <si>
    <t>avgpeinc6working</t>
  </si>
  <si>
    <t>avgpeinc6male</t>
  </si>
  <si>
    <t>avgpeinc6female</t>
  </si>
  <si>
    <t>avgpeinc6taxu</t>
  </si>
  <si>
    <t>avgpeinc7equal</t>
  </si>
  <si>
    <t>avgpeinc7indiv</t>
  </si>
  <si>
    <t>avgpeinc7working</t>
  </si>
  <si>
    <t>avgpeinc7male</t>
  </si>
  <si>
    <t>avgpeinc7female</t>
  </si>
  <si>
    <t>avgpeinc7taxu</t>
  </si>
  <si>
    <t>avgpeinc8equal</t>
  </si>
  <si>
    <t>avgpeinc8indiv</t>
  </si>
  <si>
    <t>avgpeinc8working</t>
  </si>
  <si>
    <t>avgpeinc8male</t>
  </si>
  <si>
    <t>avgpeinc8female</t>
  </si>
  <si>
    <t>avgpeinc8taxu</t>
  </si>
  <si>
    <t>avgpeinc9equal</t>
  </si>
  <si>
    <t>avgpeinc9indiv</t>
  </si>
  <si>
    <t>avgpeinc9working</t>
  </si>
  <si>
    <t>avgpeinc9male</t>
  </si>
  <si>
    <t>avgpeinc9female</t>
  </si>
  <si>
    <t>avgpeinc9taxu</t>
  </si>
  <si>
    <t>avgpeinc10equal</t>
  </si>
  <si>
    <t>avgpeinc10indiv</t>
  </si>
  <si>
    <t>avgpeinc10working</t>
  </si>
  <si>
    <t>avgpeinc10male</t>
  </si>
  <si>
    <t>avgpeinc10female</t>
  </si>
  <si>
    <t>avgpeinc10taxu</t>
  </si>
  <si>
    <t>year</t>
  </si>
  <si>
    <t>threspeinc1equal</t>
  </si>
  <si>
    <t>threspeinc1indiv</t>
  </si>
  <si>
    <t>threspeinc1working</t>
  </si>
  <si>
    <t>threspeinc1male</t>
  </si>
  <si>
    <t>threspeinc1female</t>
  </si>
  <si>
    <t>threspeinc1taxu</t>
  </si>
  <si>
    <t>year</t>
  </si>
  <si>
    <t>poinc0</t>
  </si>
  <si>
    <t>netinc0</t>
  </si>
  <si>
    <t>transf0</t>
  </si>
  <si>
    <t>health0</t>
  </si>
  <si>
    <t>poinc1</t>
  </si>
  <si>
    <t>netinc1</t>
  </si>
  <si>
    <t>transf1</t>
  </si>
  <si>
    <t>health1</t>
  </si>
  <si>
    <t>poinc2</t>
  </si>
  <si>
    <t>netinc2</t>
  </si>
  <si>
    <t>transf2</t>
  </si>
  <si>
    <t>health2</t>
  </si>
  <si>
    <t>poinc3</t>
  </si>
  <si>
    <t>netinc3</t>
  </si>
  <si>
    <t>transf3</t>
  </si>
  <si>
    <t>health3</t>
  </si>
  <si>
    <t>poinc4</t>
  </si>
  <si>
    <t>netinc4</t>
  </si>
  <si>
    <t>transf4</t>
  </si>
  <si>
    <t>health4</t>
  </si>
  <si>
    <t>poinc5</t>
  </si>
  <si>
    <t>netinc5</t>
  </si>
  <si>
    <t>transf5</t>
  </si>
  <si>
    <t>health5</t>
  </si>
  <si>
    <t>poinc6</t>
  </si>
  <si>
    <t>netinc6</t>
  </si>
  <si>
    <t>transf6</t>
  </si>
  <si>
    <t>health6</t>
  </si>
  <si>
    <t>poinc7</t>
  </si>
  <si>
    <t>netinc7</t>
  </si>
  <si>
    <t>transf7</t>
  </si>
  <si>
    <t>health7</t>
  </si>
  <si>
    <t>poinc8</t>
  </si>
  <si>
    <t>netinc8</t>
  </si>
  <si>
    <t>transf8</t>
  </si>
  <si>
    <t>health8</t>
  </si>
  <si>
    <t>poinc9</t>
  </si>
  <si>
    <t>netinc9</t>
  </si>
  <si>
    <t>transf9</t>
  </si>
  <si>
    <t>health9</t>
  </si>
  <si>
    <t>poinc10</t>
  </si>
  <si>
    <t>netinc10</t>
  </si>
  <si>
    <t>transf10</t>
  </si>
  <si>
    <t>health10</t>
  </si>
  <si>
    <t>year</t>
  </si>
  <si>
    <t>avgpoinc0indiv</t>
  </si>
  <si>
    <t>avgpoinc0working</t>
  </si>
  <si>
    <t>avgpoinc0male</t>
  </si>
  <si>
    <t>avgpoinc0female</t>
  </si>
  <si>
    <t>avgpoinc0taxu</t>
  </si>
  <si>
    <t>avgpoinc1equal</t>
  </si>
  <si>
    <t>avgpoinc1indiv</t>
  </si>
  <si>
    <t>avgpoinc1working</t>
  </si>
  <si>
    <t>avgpoinc1male</t>
  </si>
  <si>
    <t>avgpoinc1female</t>
  </si>
  <si>
    <t>avgpoinc1taxu</t>
  </si>
  <si>
    <t>avgpoinc2equal</t>
  </si>
  <si>
    <t>avgpoinc2indiv</t>
  </si>
  <si>
    <t>avgpoinc2working</t>
  </si>
  <si>
    <t>avgpoinc2male</t>
  </si>
  <si>
    <t>avgpoinc2female</t>
  </si>
  <si>
    <t>avgpoinc2taxu</t>
  </si>
  <si>
    <t>avgpoinc3equal</t>
  </si>
  <si>
    <t>avgpoinc3indiv</t>
  </si>
  <si>
    <t>avgpoinc3working</t>
  </si>
  <si>
    <t>avgpoinc3male</t>
  </si>
  <si>
    <t>avgpoinc3female</t>
  </si>
  <si>
    <t>avgpoinc3taxu</t>
  </si>
  <si>
    <t>avgpoinc4equal</t>
  </si>
  <si>
    <t>avgpoinc4indiv</t>
  </si>
  <si>
    <t>avgpoinc4working</t>
  </si>
  <si>
    <t>avgpoinc4male</t>
  </si>
  <si>
    <t>avgpoinc4female</t>
  </si>
  <si>
    <t>avgpoinc4taxu</t>
  </si>
  <si>
    <t>avgpoinc5equal</t>
  </si>
  <si>
    <t>avgpoinc5indiv</t>
  </si>
  <si>
    <t>avgpoinc5working</t>
  </si>
  <si>
    <t>avgpoinc5male</t>
  </si>
  <si>
    <t>avgpoinc5female</t>
  </si>
  <si>
    <t>avgpoinc5taxu</t>
  </si>
  <si>
    <t>avgpoinc6equal</t>
  </si>
  <si>
    <t>avgpoinc6indiv</t>
  </si>
  <si>
    <t>avgpoinc6working</t>
  </si>
  <si>
    <t>avgpoinc6male</t>
  </si>
  <si>
    <t>avgpoinc6female</t>
  </si>
  <si>
    <t>avgpoinc6taxu</t>
  </si>
  <si>
    <t>avgpoinc7equal</t>
  </si>
  <si>
    <t>avgpoinc7indiv</t>
  </si>
  <si>
    <t>avgpoinc7working</t>
  </si>
  <si>
    <t>avgpoinc7male</t>
  </si>
  <si>
    <t>avgpoinc7female</t>
  </si>
  <si>
    <t>avgpoinc7taxu</t>
  </si>
  <si>
    <t>avgpoinc8equal</t>
  </si>
  <si>
    <t>avgpoinc8indiv</t>
  </si>
  <si>
    <t>avgpoinc8working</t>
  </si>
  <si>
    <t>avgpoinc8male</t>
  </si>
  <si>
    <t>avgpoinc8female</t>
  </si>
  <si>
    <t>avgpoinc8taxu</t>
  </si>
  <si>
    <t>avgpoinc9equal</t>
  </si>
  <si>
    <t>avgpoinc9indiv</t>
  </si>
  <si>
    <t>avgpoinc9working</t>
  </si>
  <si>
    <t>avgpoinc9male</t>
  </si>
  <si>
    <t>avgpoinc9female</t>
  </si>
  <si>
    <t>avgpoinc9taxu</t>
  </si>
  <si>
    <t>avgpoinc10equal</t>
  </si>
  <si>
    <t>avgpoinc10indiv</t>
  </si>
  <si>
    <t>avgpoinc10working</t>
  </si>
  <si>
    <t>avgpoinc10male</t>
  </si>
  <si>
    <t>avgpoinc10female</t>
  </si>
  <si>
    <t>avgpoinc10taxu</t>
  </si>
  <si>
    <t>year</t>
  </si>
  <si>
    <t>threspoinc1equal</t>
  </si>
  <si>
    <t>threspoinc1indiv</t>
  </si>
  <si>
    <t>threspoinc1working</t>
  </si>
  <si>
    <t>threspoinc1male</t>
  </si>
  <si>
    <t>threspoinc1female</t>
  </si>
  <si>
    <t>threspoinc1taxu</t>
  </si>
  <si>
    <t>year</t>
  </si>
  <si>
    <t>hweal0</t>
  </si>
  <si>
    <t>hwequ0</t>
  </si>
  <si>
    <t>fix0</t>
  </si>
  <si>
    <t>housing0</t>
  </si>
  <si>
    <t>hwbus0</t>
  </si>
  <si>
    <t>hwpen0</t>
  </si>
  <si>
    <t>hweal1</t>
  </si>
  <si>
    <t>hwequ1</t>
  </si>
  <si>
    <t>fix1</t>
  </si>
  <si>
    <t>housing1</t>
  </si>
  <si>
    <t>hwbus1</t>
  </si>
  <si>
    <t>hwpen1</t>
  </si>
  <si>
    <t>hweal2</t>
  </si>
  <si>
    <t>hwequ2</t>
  </si>
  <si>
    <t>fix2</t>
  </si>
  <si>
    <t>housing2</t>
  </si>
  <si>
    <t>hwbus2</t>
  </si>
  <si>
    <t>hwpen2</t>
  </si>
  <si>
    <t>hweal3</t>
  </si>
  <si>
    <t>hwequ3</t>
  </si>
  <si>
    <t>fix3</t>
  </si>
  <si>
    <t>housing3</t>
  </si>
  <si>
    <t>hwbus3</t>
  </si>
  <si>
    <t>hwpen3</t>
  </si>
  <si>
    <t>hweal4</t>
  </si>
  <si>
    <t>hwequ4</t>
  </si>
  <si>
    <t>fix4</t>
  </si>
  <si>
    <t>housing4</t>
  </si>
  <si>
    <t>hwbus4</t>
  </si>
  <si>
    <t>hwpen4</t>
  </si>
  <si>
    <t>hweal5</t>
  </si>
  <si>
    <t>hwequ5</t>
  </si>
  <si>
    <t>fix5</t>
  </si>
  <si>
    <t>housing5</t>
  </si>
  <si>
    <t>hwbus5</t>
  </si>
  <si>
    <t>hwpen5</t>
  </si>
  <si>
    <t>hweal6</t>
  </si>
  <si>
    <t>hwequ6</t>
  </si>
  <si>
    <t>fix6</t>
  </si>
  <si>
    <t>housing6</t>
  </si>
  <si>
    <t>hwbus6</t>
  </si>
  <si>
    <t>hwpen6</t>
  </si>
  <si>
    <t>hweal7</t>
  </si>
  <si>
    <t>hwequ7</t>
  </si>
  <si>
    <t>fix7</t>
  </si>
  <si>
    <t>housing7</t>
  </si>
  <si>
    <t>hwbus7</t>
  </si>
  <si>
    <t>hwpen7</t>
  </si>
  <si>
    <t>hweal8</t>
  </si>
  <si>
    <t>hwequ8</t>
  </si>
  <si>
    <t>fix8</t>
  </si>
  <si>
    <t>housing8</t>
  </si>
  <si>
    <t>hwbus8</t>
  </si>
  <si>
    <t>hwpen8</t>
  </si>
  <si>
    <t>hweal9</t>
  </si>
  <si>
    <t>hwequ9</t>
  </si>
  <si>
    <t>fix9</t>
  </si>
  <si>
    <t>housing9</t>
  </si>
  <si>
    <t>hwbus9</t>
  </si>
  <si>
    <t>hwpen9</t>
  </si>
  <si>
    <t>hweal10</t>
  </si>
  <si>
    <t>hwequ10</t>
  </si>
  <si>
    <t>fix10</t>
  </si>
  <si>
    <t>housing10</t>
  </si>
  <si>
    <t>hwbus10</t>
  </si>
  <si>
    <t>hwpen10</t>
  </si>
  <si>
    <t>year</t>
  </si>
  <si>
    <t>avghweal0indiv</t>
  </si>
  <si>
    <t>avghweal0working</t>
  </si>
  <si>
    <t>avghweal0male</t>
  </si>
  <si>
    <t>avghweal0female</t>
  </si>
  <si>
    <t>avghweal0taxu</t>
  </si>
  <si>
    <t>avghweal1equal</t>
  </si>
  <si>
    <t>avghweal1indiv</t>
  </si>
  <si>
    <t>avghweal1working</t>
  </si>
  <si>
    <t>avghweal1male</t>
  </si>
  <si>
    <t>avghweal1female</t>
  </si>
  <si>
    <t>avghweal1taxu</t>
  </si>
  <si>
    <t>avghweal2equal</t>
  </si>
  <si>
    <t>avghweal2indiv</t>
  </si>
  <si>
    <t>avghweal2working</t>
  </si>
  <si>
    <t>avghweal2male</t>
  </si>
  <si>
    <t>avghweal2female</t>
  </si>
  <si>
    <t>avghweal2taxu</t>
  </si>
  <si>
    <t>avghweal3equal</t>
  </si>
  <si>
    <t>avghweal3indiv</t>
  </si>
  <si>
    <t>avghweal3working</t>
  </si>
  <si>
    <t>avghweal3male</t>
  </si>
  <si>
    <t>avghweal3female</t>
  </si>
  <si>
    <t>avghweal3taxu</t>
  </si>
  <si>
    <t>avghweal4equal</t>
  </si>
  <si>
    <t>avghweal4indiv</t>
  </si>
  <si>
    <t>avghweal4working</t>
  </si>
  <si>
    <t>avghweal4male</t>
  </si>
  <si>
    <t>avghweal4female</t>
  </si>
  <si>
    <t>avghweal4taxu</t>
  </si>
  <si>
    <t>avghweal5equal</t>
  </si>
  <si>
    <t>avghweal5indiv</t>
  </si>
  <si>
    <t>avghweal5working</t>
  </si>
  <si>
    <t>avghweal5male</t>
  </si>
  <si>
    <t>avghweal5female</t>
  </si>
  <si>
    <t>avghweal5taxu</t>
  </si>
  <si>
    <t>avghweal6equal</t>
  </si>
  <si>
    <t>avghweal6indiv</t>
  </si>
  <si>
    <t>avghweal6working</t>
  </si>
  <si>
    <t>avghweal6male</t>
  </si>
  <si>
    <t>avghweal6female</t>
  </si>
  <si>
    <t>avghweal6taxu</t>
  </si>
  <si>
    <t>avghweal7equal</t>
  </si>
  <si>
    <t>avghweal7indiv</t>
  </si>
  <si>
    <t>avghweal7working</t>
  </si>
  <si>
    <t>avghweal7male</t>
  </si>
  <si>
    <t>avghweal7female</t>
  </si>
  <si>
    <t>avghweal7taxu</t>
  </si>
  <si>
    <t>avghweal8equal</t>
  </si>
  <si>
    <t>avghweal8indiv</t>
  </si>
  <si>
    <t>avghweal8working</t>
  </si>
  <si>
    <t>avghweal8male</t>
  </si>
  <si>
    <t>avghweal8female</t>
  </si>
  <si>
    <t>avghweal8taxu</t>
  </si>
  <si>
    <t>avghweal9equal</t>
  </si>
  <si>
    <t>avghweal9indiv</t>
  </si>
  <si>
    <t>avghweal9working</t>
  </si>
  <si>
    <t>avghweal9male</t>
  </si>
  <si>
    <t>avghweal9female</t>
  </si>
  <si>
    <t>avghweal9taxu</t>
  </si>
  <si>
    <t>avghweal10equal</t>
  </si>
  <si>
    <t>avghweal10working</t>
  </si>
  <si>
    <t>avghweal10male</t>
  </si>
  <si>
    <t>avghweal10female</t>
  </si>
  <si>
    <t>avghweal10taxu</t>
  </si>
  <si>
    <t>avghweal10indiv</t>
  </si>
  <si>
    <t>year</t>
  </si>
  <si>
    <t>fiinc0</t>
  </si>
  <si>
    <t>fninc0</t>
  </si>
  <si>
    <t>fnwag0</t>
  </si>
  <si>
    <t>fnbus0</t>
  </si>
  <si>
    <t>fndiv0</t>
  </si>
  <si>
    <t>fnint0</t>
  </si>
  <si>
    <t>fnren0</t>
  </si>
  <si>
    <t>fiinc1</t>
  </si>
  <si>
    <t>fninc1</t>
  </si>
  <si>
    <t>fnwag1</t>
  </si>
  <si>
    <t>fnbus1</t>
  </si>
  <si>
    <t>fndiv1</t>
  </si>
  <si>
    <t>fnint1</t>
  </si>
  <si>
    <t>fnren1</t>
  </si>
  <si>
    <t>fiinc2</t>
  </si>
  <si>
    <t>fninc2</t>
  </si>
  <si>
    <t>fnwag2</t>
  </si>
  <si>
    <t>fnbus2</t>
  </si>
  <si>
    <t>fndiv2</t>
  </si>
  <si>
    <t>fnint2</t>
  </si>
  <si>
    <t>fnren2</t>
  </si>
  <si>
    <t>fiinc3</t>
  </si>
  <si>
    <t>fninc3</t>
  </si>
  <si>
    <t>fnwag3</t>
  </si>
  <si>
    <t>fnbus3</t>
  </si>
  <si>
    <t>fndiv3</t>
  </si>
  <si>
    <t>fnint3</t>
  </si>
  <si>
    <t>fnren3</t>
  </si>
  <si>
    <t>fiinc4</t>
  </si>
  <si>
    <t>fninc4</t>
  </si>
  <si>
    <t>fnwag4</t>
  </si>
  <si>
    <t>fnbus4</t>
  </si>
  <si>
    <t>fndiv4</t>
  </si>
  <si>
    <t>fnint4</t>
  </si>
  <si>
    <t>fnren4</t>
  </si>
  <si>
    <t>fiinc5</t>
  </si>
  <si>
    <t>fninc5</t>
  </si>
  <si>
    <t>fnwag5</t>
  </si>
  <si>
    <t>fnbus5</t>
  </si>
  <si>
    <t>fndiv5</t>
  </si>
  <si>
    <t>fnint5</t>
  </si>
  <si>
    <t>fnren5</t>
  </si>
  <si>
    <t>fiinc6</t>
  </si>
  <si>
    <t>fninc6</t>
  </si>
  <si>
    <t>fnwag6</t>
  </si>
  <si>
    <t>fnbus6</t>
  </si>
  <si>
    <t>fndiv6</t>
  </si>
  <si>
    <t>fnint6</t>
  </si>
  <si>
    <t>fnren6</t>
  </si>
  <si>
    <t>fiinc7</t>
  </si>
  <si>
    <t>fninc7</t>
  </si>
  <si>
    <t>fnwag7</t>
  </si>
  <si>
    <t>fnbus7</t>
  </si>
  <si>
    <t>fndiv7</t>
  </si>
  <si>
    <t>fnint7</t>
  </si>
  <si>
    <t>fnren7</t>
  </si>
  <si>
    <t>fiinc8</t>
  </si>
  <si>
    <t>fninc8</t>
  </si>
  <si>
    <t>fnwag8</t>
  </si>
  <si>
    <t>fnbus8</t>
  </si>
  <si>
    <t>fndiv8</t>
  </si>
  <si>
    <t>fnint8</t>
  </si>
  <si>
    <t>fnren8</t>
  </si>
  <si>
    <t>fiinc9</t>
  </si>
  <si>
    <t>fninc9</t>
  </si>
  <si>
    <t>fnwag9</t>
  </si>
  <si>
    <t>fnbus9</t>
  </si>
  <si>
    <t>fndiv9</t>
  </si>
  <si>
    <t>fnint9</t>
  </si>
  <si>
    <t>fnren9</t>
  </si>
  <si>
    <t>fiinc10</t>
  </si>
  <si>
    <t>fninc10</t>
  </si>
  <si>
    <t>fnwag10</t>
  </si>
  <si>
    <t>fnbus10</t>
  </si>
  <si>
    <t>fndiv10</t>
  </si>
  <si>
    <t>fnint10</t>
  </si>
  <si>
    <t>fnren10</t>
  </si>
  <si>
    <t>fnkgi0</t>
  </si>
  <si>
    <t>fnkgi2</t>
  </si>
  <si>
    <t>fnkgi3</t>
  </si>
  <si>
    <t>fnkgi4</t>
  </si>
  <si>
    <t>fnkgi5</t>
  </si>
  <si>
    <t>fnkgi6</t>
  </si>
  <si>
    <t>fnkgi7</t>
  </si>
  <si>
    <t>fnkgi9</t>
  </si>
  <si>
    <t>year</t>
  </si>
  <si>
    <t>avgfiinc0indiv</t>
  </si>
  <si>
    <t>avgfiinc0working</t>
  </si>
  <si>
    <t>avgfiinc0male</t>
  </si>
  <si>
    <t>avgfiinc0female</t>
  </si>
  <si>
    <t>avgfiinc0taxu</t>
  </si>
  <si>
    <t>avgfiinc1equal</t>
  </si>
  <si>
    <t>avgfiinc1indiv</t>
  </si>
  <si>
    <t>avgfiinc1working</t>
  </si>
  <si>
    <t>avgfiinc1male</t>
  </si>
  <si>
    <t>avgfiinc1female</t>
  </si>
  <si>
    <t>avgfiinc1taxu</t>
  </si>
  <si>
    <t>avgfiinc2equal</t>
  </si>
  <si>
    <t>avgfiinc2indiv</t>
  </si>
  <si>
    <t>avgfiinc2working</t>
  </si>
  <si>
    <t>avgfiinc2male</t>
  </si>
  <si>
    <t>avgfiinc2female</t>
  </si>
  <si>
    <t>avgfiinc2taxu</t>
  </si>
  <si>
    <t>avgfiinc3equal</t>
  </si>
  <si>
    <t>avgfiinc3indiv</t>
  </si>
  <si>
    <t>avgfiinc3working</t>
  </si>
  <si>
    <t>avgfiinc3male</t>
  </si>
  <si>
    <t>avgfiinc3female</t>
  </si>
  <si>
    <t>avgfiinc3taxu</t>
  </si>
  <si>
    <t>avgfiinc4equal</t>
  </si>
  <si>
    <t>avgfiinc4indiv</t>
  </si>
  <si>
    <t>avgfiinc4working</t>
  </si>
  <si>
    <t>avgfiinc4male</t>
  </si>
  <si>
    <t>avgfiinc4female</t>
  </si>
  <si>
    <t>avgfiinc4taxu</t>
  </si>
  <si>
    <t>avgfiinc5equal</t>
  </si>
  <si>
    <t>avgfiinc5indiv</t>
  </si>
  <si>
    <t>avgfiinc5working</t>
  </si>
  <si>
    <t>avgfiinc5male</t>
  </si>
  <si>
    <t>avgfiinc5female</t>
  </si>
  <si>
    <t>avgfiinc5taxu</t>
  </si>
  <si>
    <t>avgfiinc6equal</t>
  </si>
  <si>
    <t>avgfiinc6indiv</t>
  </si>
  <si>
    <t>avgfiinc6working</t>
  </si>
  <si>
    <t>avgfiinc6male</t>
  </si>
  <si>
    <t>avgfiinc6female</t>
  </si>
  <si>
    <t>avgfiinc6taxu</t>
  </si>
  <si>
    <t>avgfiinc7equal</t>
  </si>
  <si>
    <t>avgfiinc7indiv</t>
  </si>
  <si>
    <t>avgfiinc7working</t>
  </si>
  <si>
    <t>avgfiinc7male</t>
  </si>
  <si>
    <t>avgfiinc7female</t>
  </si>
  <si>
    <t>avgfiinc7taxu</t>
  </si>
  <si>
    <t>avgfiinc8equal</t>
  </si>
  <si>
    <t>avgfiinc8indiv</t>
  </si>
  <si>
    <t>avgfiinc8working</t>
  </si>
  <si>
    <t>avgfiinc8male</t>
  </si>
  <si>
    <t>avgfiinc8female</t>
  </si>
  <si>
    <t>avgfiinc8taxu</t>
  </si>
  <si>
    <t>avgfiinc9equal</t>
  </si>
  <si>
    <t>avgfiinc9indiv</t>
  </si>
  <si>
    <t>avgfiinc9working</t>
  </si>
  <si>
    <t>avgfiinc9male</t>
  </si>
  <si>
    <t>avgfiinc9female</t>
  </si>
  <si>
    <t>avgfiinc9taxu</t>
  </si>
  <si>
    <t>avgfiinc10equal</t>
  </si>
  <si>
    <t>avgfiinc10indiv</t>
  </si>
  <si>
    <t>avgfiinc10working</t>
  </si>
  <si>
    <t>avgfiinc10male</t>
  </si>
  <si>
    <t>avgfiinc10female</t>
  </si>
  <si>
    <t>avgfiinc10taxu</t>
  </si>
  <si>
    <t>year</t>
  </si>
  <si>
    <t>thresfiinc1equal</t>
  </si>
  <si>
    <t>thresfiinc1indiv</t>
  </si>
  <si>
    <t>thresfiinc1working</t>
  </si>
  <si>
    <t>thresfiinc1male</t>
  </si>
  <si>
    <t>thresfiinc1female</t>
  </si>
  <si>
    <t>thresfiinc1taxu</t>
  </si>
  <si>
    <t>year</t>
  </si>
  <si>
    <t>peinc0</t>
  </si>
  <si>
    <t>div_c0</t>
  </si>
  <si>
    <t>ret_c0</t>
  </si>
  <si>
    <t>div_s0</t>
  </si>
  <si>
    <t>ret_s0</t>
  </si>
  <si>
    <t>inte0</t>
  </si>
  <si>
    <t>hous0</t>
  </si>
  <si>
    <t>mixk0</t>
  </si>
  <si>
    <t>pen_k0</t>
  </si>
  <si>
    <t>pen_l0</t>
  </si>
  <si>
    <t>comp0</t>
  </si>
  <si>
    <t>mixl0</t>
  </si>
  <si>
    <t>mixk_s0</t>
  </si>
  <si>
    <t>mixk_p0</t>
  </si>
  <si>
    <t>mixl_s0</t>
  </si>
  <si>
    <t>mixl_p0</t>
  </si>
  <si>
    <t>peinc1</t>
  </si>
  <si>
    <t>div_c1</t>
  </si>
  <si>
    <t>ret_c1</t>
  </si>
  <si>
    <t>div_s1</t>
  </si>
  <si>
    <t>ret_s1</t>
  </si>
  <si>
    <t>inte1</t>
  </si>
  <si>
    <t>hous1</t>
  </si>
  <si>
    <t>mixk1</t>
  </si>
  <si>
    <t>pen_k1</t>
  </si>
  <si>
    <t>pen_l1</t>
  </si>
  <si>
    <t>comp1</t>
  </si>
  <si>
    <t>mixl1</t>
  </si>
  <si>
    <t>mixk_s1</t>
  </si>
  <si>
    <t>mixk_p1</t>
  </si>
  <si>
    <t>mixl_s1</t>
  </si>
  <si>
    <t>mixl_p1</t>
  </si>
  <si>
    <t>peinc2</t>
  </si>
  <si>
    <t>div_c2</t>
  </si>
  <si>
    <t>ret_c2</t>
  </si>
  <si>
    <t>div_s2</t>
  </si>
  <si>
    <t>ret_s2</t>
  </si>
  <si>
    <t>inte2</t>
  </si>
  <si>
    <t>hous2</t>
  </si>
  <si>
    <t>mixk2</t>
  </si>
  <si>
    <t>pen_k2</t>
  </si>
  <si>
    <t>pen_l2</t>
  </si>
  <si>
    <t>comp2</t>
  </si>
  <si>
    <t>mixl2</t>
  </si>
  <si>
    <t>mixk_s2</t>
  </si>
  <si>
    <t>mixk_p2</t>
  </si>
  <si>
    <t>mixl_s2</t>
  </si>
  <si>
    <t>mixl_p2</t>
  </si>
  <si>
    <t>peinc3</t>
  </si>
  <si>
    <t>div_c3</t>
  </si>
  <si>
    <t>ret_c3</t>
  </si>
  <si>
    <t>div_s3</t>
  </si>
  <si>
    <t>ret_s3</t>
  </si>
  <si>
    <t>inte3</t>
  </si>
  <si>
    <t>hous3</t>
  </si>
  <si>
    <t>mixk3</t>
  </si>
  <si>
    <t>pen_k3</t>
  </si>
  <si>
    <t>pen_l3</t>
  </si>
  <si>
    <t>comp3</t>
  </si>
  <si>
    <t>mixl3</t>
  </si>
  <si>
    <t>mixk_s3</t>
  </si>
  <si>
    <t>mixk_p3</t>
  </si>
  <si>
    <t>mixl_s3</t>
  </si>
  <si>
    <t>mixl_p3</t>
  </si>
  <si>
    <t>peinc4</t>
  </si>
  <si>
    <t>div_c4</t>
  </si>
  <si>
    <t>ret_c4</t>
  </si>
  <si>
    <t>div_s4</t>
  </si>
  <si>
    <t>ret_s4</t>
  </si>
  <si>
    <t>inte4</t>
  </si>
  <si>
    <t>hous4</t>
  </si>
  <si>
    <t>mixk4</t>
  </si>
  <si>
    <t>pen_k4</t>
  </si>
  <si>
    <t>pen_l4</t>
  </si>
  <si>
    <t>comp4</t>
  </si>
  <si>
    <t>mixl4</t>
  </si>
  <si>
    <t>mixk_s4</t>
  </si>
  <si>
    <t>mixk_p4</t>
  </si>
  <si>
    <t>mixl_s4</t>
  </si>
  <si>
    <t>mixl_p4</t>
  </si>
  <si>
    <t>peinc5</t>
  </si>
  <si>
    <t>div_c5</t>
  </si>
  <si>
    <t>ret_c5</t>
  </si>
  <si>
    <t>div_s5</t>
  </si>
  <si>
    <t>ret_s5</t>
  </si>
  <si>
    <t>inte5</t>
  </si>
  <si>
    <t>hous5</t>
  </si>
  <si>
    <t>mixk5</t>
  </si>
  <si>
    <t>pen_k5</t>
  </si>
  <si>
    <t>pen_l5</t>
  </si>
  <si>
    <t>comp5</t>
  </si>
  <si>
    <t>mixl5</t>
  </si>
  <si>
    <t>mixk_s5</t>
  </si>
  <si>
    <t>mixk_p5</t>
  </si>
  <si>
    <t>mixl_s5</t>
  </si>
  <si>
    <t>mixl_p5</t>
  </si>
  <si>
    <t>peinc6</t>
  </si>
  <si>
    <t>div_c6</t>
  </si>
  <si>
    <t>ret_c6</t>
  </si>
  <si>
    <t>div_s6</t>
  </si>
  <si>
    <t>ret_s6</t>
  </si>
  <si>
    <t>inte6</t>
  </si>
  <si>
    <t>hous6</t>
  </si>
  <si>
    <t>mixk6</t>
  </si>
  <si>
    <t>pen_k6</t>
  </si>
  <si>
    <t>pen_l6</t>
  </si>
  <si>
    <t>comp6</t>
  </si>
  <si>
    <t>mixl6</t>
  </si>
  <si>
    <t>mixk_s6</t>
  </si>
  <si>
    <t>mixk_p6</t>
  </si>
  <si>
    <t>mixl_s6</t>
  </si>
  <si>
    <t>mixl_p6</t>
  </si>
  <si>
    <t>peinc7</t>
  </si>
  <si>
    <t>div_c7</t>
  </si>
  <si>
    <t>ret_c7</t>
  </si>
  <si>
    <t>div_s7</t>
  </si>
  <si>
    <t>ret_s7</t>
  </si>
  <si>
    <t>inte7</t>
  </si>
  <si>
    <t>hous7</t>
  </si>
  <si>
    <t>mixk7</t>
  </si>
  <si>
    <t>pen_k7</t>
  </si>
  <si>
    <t>pen_l7</t>
  </si>
  <si>
    <t>comp7</t>
  </si>
  <si>
    <t>mixl7</t>
  </si>
  <si>
    <t>mixk_s7</t>
  </si>
  <si>
    <t>mixk_p7</t>
  </si>
  <si>
    <t>mixl_s7</t>
  </si>
  <si>
    <t>mixl_p7</t>
  </si>
  <si>
    <t>year</t>
  </si>
  <si>
    <t>taxall</t>
  </si>
  <si>
    <t>salestaxall</t>
  </si>
  <si>
    <t>proprestaxall</t>
  </si>
  <si>
    <t>paytaxall</t>
  </si>
  <si>
    <t>ditaxall</t>
  </si>
  <si>
    <t>corptaxall</t>
  </si>
  <si>
    <t>estatetaxall</t>
  </si>
  <si>
    <t>taxbot90</t>
  </si>
  <si>
    <t>salestaxbot90</t>
  </si>
  <si>
    <t>proprestaxbot90</t>
  </si>
  <si>
    <t>paytaxbot90</t>
  </si>
  <si>
    <t>ditaxbot90</t>
  </si>
  <si>
    <t>corptaxbot90</t>
  </si>
  <si>
    <t>estatetaxbot90</t>
  </si>
  <si>
    <t>taxbot50</t>
  </si>
  <si>
    <t>salestaxbot50</t>
  </si>
  <si>
    <t>proprestaxbot50</t>
  </si>
  <si>
    <t>paytaxbot50</t>
  </si>
  <si>
    <t>ditaxbot50</t>
  </si>
  <si>
    <t>corptaxbot50</t>
  </si>
  <si>
    <t>estatetaxbot50</t>
  </si>
  <si>
    <t>taxmiddle40</t>
  </si>
  <si>
    <t>salestaxmiddle40</t>
  </si>
  <si>
    <t>proprestaxmiddle40</t>
  </si>
  <si>
    <t>paytaxmiddle40</t>
  </si>
  <si>
    <t>ditaxmiddle40</t>
  </si>
  <si>
    <t>corptaxmiddle40</t>
  </si>
  <si>
    <t>estatetaxmiddle40</t>
  </si>
  <si>
    <t>taxtop10</t>
  </si>
  <si>
    <t>salestaxtop10</t>
  </si>
  <si>
    <t>proprestaxtop10</t>
  </si>
  <si>
    <t>paytaxtop10</t>
  </si>
  <si>
    <t>ditaxtop10</t>
  </si>
  <si>
    <t>corptaxtop10</t>
  </si>
  <si>
    <t>estatetaxtop10</t>
  </si>
  <si>
    <t>taxtop5</t>
  </si>
  <si>
    <t>salestaxtop5</t>
  </si>
  <si>
    <t>proprestaxtop5</t>
  </si>
  <si>
    <t>paytaxtop5</t>
  </si>
  <si>
    <t>ditaxtop5</t>
  </si>
  <si>
    <t>corptaxtop5</t>
  </si>
  <si>
    <t>estatetaxtop5</t>
  </si>
  <si>
    <t>taxtop1</t>
  </si>
  <si>
    <t>salestaxtop1</t>
  </si>
  <si>
    <t>proprestaxtop1</t>
  </si>
  <si>
    <t>paytaxtop1</t>
  </si>
  <si>
    <t>ditaxtop1</t>
  </si>
  <si>
    <t>corptaxtop1</t>
  </si>
  <si>
    <t>estatetaxtop1</t>
  </si>
  <si>
    <t>taxtop0p5</t>
  </si>
  <si>
    <t>salestaxtop0p5</t>
  </si>
  <si>
    <t>proprestaxtop0p5</t>
  </si>
  <si>
    <t>paytaxtop0p5</t>
  </si>
  <si>
    <t>ditaxtop0p5</t>
  </si>
  <si>
    <t>corptaxtop0p5</t>
  </si>
  <si>
    <t>estatetaxtop0p5</t>
  </si>
  <si>
    <t>taxtop0p1</t>
  </si>
  <si>
    <t>salestaxtop0p1</t>
  </si>
  <si>
    <t>proprestaxtop0p1</t>
  </si>
  <si>
    <t>paytaxtop0p1</t>
  </si>
  <si>
    <t>ditaxtop0p1</t>
  </si>
  <si>
    <t>corptaxtop0p1</t>
  </si>
  <si>
    <t>estatetaxtop0p1</t>
  </si>
  <si>
    <t>taxtop0p01</t>
  </si>
  <si>
    <t>salestaxtop0p01</t>
  </si>
  <si>
    <t>proprestaxtop0p01</t>
  </si>
  <si>
    <t>paytaxtop0p01</t>
  </si>
  <si>
    <t>ditaxtop0p01</t>
  </si>
  <si>
    <t>corptaxtop0p01</t>
  </si>
  <si>
    <t>estatetaxtop0p01</t>
  </si>
  <si>
    <t>taxtop0p001</t>
  </si>
  <si>
    <t>salestaxtop0p001</t>
  </si>
  <si>
    <t>proprestaxtop0p001</t>
  </si>
  <si>
    <t>paytaxtop0p001</t>
  </si>
  <si>
    <t>ditaxtop0p001</t>
  </si>
  <si>
    <t>corptaxtop0p001</t>
  </si>
  <si>
    <t>estatetaxtop0p001</t>
  </si>
  <si>
    <t>taxP90_P95</t>
  </si>
  <si>
    <t>salestaxP90_P95</t>
  </si>
  <si>
    <t>proprestaxP90_P95</t>
  </si>
  <si>
    <t>paytaxP90_P95</t>
  </si>
  <si>
    <t>ditaxP90_P95</t>
  </si>
  <si>
    <t>corptaxP90_P95</t>
  </si>
  <si>
    <t>estatetaxP90_P95</t>
  </si>
  <si>
    <t>taxP95_P99</t>
  </si>
  <si>
    <t>salestaxP95_P99</t>
  </si>
  <si>
    <t>proprestaxP95_P99</t>
  </si>
  <si>
    <t>paytaxP95_P99</t>
  </si>
  <si>
    <t>ditaxP95_P99</t>
  </si>
  <si>
    <t>corptaxP95_P99</t>
  </si>
  <si>
    <t>estatetaxP95_P99</t>
  </si>
  <si>
    <t>taxP99_P99p5</t>
  </si>
  <si>
    <t>salestaxP99_P99p5</t>
  </si>
  <si>
    <t>proprestaxP99_P99p5</t>
  </si>
  <si>
    <t>paytaxP99_P99p5</t>
  </si>
  <si>
    <t>ditaxP99_P99p5</t>
  </si>
  <si>
    <t>corptaxP99_P99p5</t>
  </si>
  <si>
    <t>estatetaxP99_P99p5</t>
  </si>
  <si>
    <t>taxP99p5_P99p9</t>
  </si>
  <si>
    <t>salestaxP99p5_P99p9</t>
  </si>
  <si>
    <t>proprestaxP99p5_P99p9</t>
  </si>
  <si>
    <t>paytaxP99p5_P99p9</t>
  </si>
  <si>
    <t>ditaxP99p5_P99p9</t>
  </si>
  <si>
    <t>corptaxP99p5_P99p9</t>
  </si>
  <si>
    <t>estatetaxP99p5_P99p9</t>
  </si>
  <si>
    <t>taxP99p9_P99p99</t>
  </si>
  <si>
    <t>salestaxP99p9_P99p99</t>
  </si>
  <si>
    <t>proprestaxP99p9_P99p99</t>
  </si>
  <si>
    <t>paytaxP99p9_P99p99</t>
  </si>
  <si>
    <t>ditaxP99p9_P99p99</t>
  </si>
  <si>
    <t>corptaxP99p9_P99p99</t>
  </si>
  <si>
    <t>estatetaxP99p9_P99p99</t>
  </si>
  <si>
    <t>taxP99p99_P99p999</t>
  </si>
  <si>
    <t>salestaxP99p99_P99p999</t>
  </si>
  <si>
    <t>proprestaxP99p99_P99p999</t>
  </si>
  <si>
    <t>paytaxP99p99_P99p999</t>
  </si>
  <si>
    <t>ditaxP99p99_P99p999</t>
  </si>
  <si>
    <t>corptaxP99p99_P99p999</t>
  </si>
  <si>
    <t>estatetaxP99p99_P99p999</t>
  </si>
  <si>
    <t>taxtop400</t>
  </si>
  <si>
    <t>salestaxtop400</t>
  </si>
  <si>
    <t>proprestaxtop400</t>
  </si>
  <si>
    <t>paytaxtop400</t>
  </si>
  <si>
    <t>ditaxtop400</t>
  </si>
  <si>
    <t>corptaxtop400</t>
  </si>
  <si>
    <t>estatetaxtop400</t>
  </si>
  <si>
    <t>C-corporation undistributed profits</t>
  </si>
  <si>
    <t>2000-2019 evolution of top 1%</t>
  </si>
  <si>
    <t>Memo: retained earnings (C+S)</t>
  </si>
  <si>
    <t>Top 0.00001%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</si>
</sst>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164" formatCode="_ * #,##0.00_)\ _€_ ;_ * \(#,##0.00\)\ _€_ ;_ * &quot;-&quot;??_)\ _€_ ;_ @_ "/>
    <numFmt numFmtId="165" formatCode="\$#,##0\ ;\(\$#,##0\)"/>
    <numFmt numFmtId="166" formatCode="0.0%"/>
    <numFmt numFmtId="167" formatCode="#,##0.0"/>
    <numFmt numFmtId="168" formatCode="0.0"/>
    <numFmt numFmtId="169" formatCode="0.000"/>
    <numFmt numFmtId="170" formatCode="0.000%"/>
  </numFmts>
  <fonts count="92" x14ac:knownFonts="1">
    <font>
      <sz val="12"/>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charset val="128"/>
    </font>
    <font>
      <sz val="12"/>
      <color theme="1"/>
      <name val="Arial"/>
      <family val="2"/>
      <charset val="128"/>
    </font>
    <font>
      <sz val="12"/>
      <color theme="1"/>
      <name val="Arial"/>
      <family val="2"/>
    </font>
    <font>
      <sz val="12"/>
      <color theme="1"/>
      <name val="Arial"/>
      <family val="2"/>
    </font>
    <font>
      <sz val="12"/>
      <color theme="1"/>
      <name val="Arial"/>
      <family val="2"/>
    </font>
    <font>
      <sz val="12"/>
      <color theme="1"/>
      <name val="Arial"/>
      <family val="2"/>
    </font>
    <font>
      <sz val="12"/>
      <name val="Arial"/>
      <family val="2"/>
    </font>
    <font>
      <sz val="12"/>
      <color theme="1"/>
      <name val="Arial"/>
      <family val="2"/>
    </font>
    <font>
      <sz val="12"/>
      <name val="Arial"/>
      <family val="2"/>
    </font>
    <font>
      <sz val="12"/>
      <color theme="1"/>
      <name val="Arial"/>
      <family val="2"/>
    </font>
    <font>
      <sz val="12"/>
      <name val="Arial"/>
      <family val="2"/>
    </font>
    <font>
      <sz val="12"/>
      <color theme="1"/>
      <name val="Arial"/>
      <family val="2"/>
    </font>
    <font>
      <sz val="12"/>
      <color theme="1"/>
      <name val="Arial"/>
      <family val="2"/>
    </font>
    <font>
      <sz val="12"/>
      <color theme="1"/>
      <name val="Arial"/>
      <family val="2"/>
    </font>
    <font>
      <sz val="12"/>
      <color theme="1"/>
      <name val="Arial"/>
      <family val="2"/>
    </font>
    <font>
      <sz val="12"/>
      <name val="Arial"/>
      <family val="2"/>
    </font>
    <font>
      <sz val="12"/>
      <color theme="1"/>
      <name val="Calibri"/>
      <family val="2"/>
      <scheme val="minor"/>
    </font>
    <font>
      <sz val="12"/>
      <color theme="1"/>
      <name val="Calibri"/>
      <family val="2"/>
      <scheme val="minor"/>
    </font>
    <font>
      <sz val="12"/>
      <color theme="1"/>
      <name val="Arial"/>
      <family val="2"/>
    </font>
    <font>
      <sz val="12"/>
      <name val="Arial"/>
      <family val="2"/>
    </font>
    <font>
      <sz val="12"/>
      <color theme="1"/>
      <name val="Arial"/>
      <family val="2"/>
    </font>
    <font>
      <sz val="12"/>
      <name val="Arial"/>
      <family val="2"/>
    </font>
    <font>
      <sz val="12"/>
      <color theme="1"/>
      <name val="Arial"/>
      <family val="2"/>
    </font>
    <font>
      <sz val="12"/>
      <color theme="1"/>
      <name val="Calibri"/>
      <family val="2"/>
      <scheme val="minor"/>
    </font>
    <font>
      <sz val="12"/>
      <color rgb="FFFF0000"/>
      <name val="Calibri"/>
      <family val="2"/>
      <scheme val="minor"/>
    </font>
    <font>
      <sz val="11"/>
      <name val="Calibri"/>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2"/>
      <color indexed="24"/>
      <name val="Arial"/>
      <family val="2"/>
    </font>
    <font>
      <b/>
      <sz val="8"/>
      <color indexed="24"/>
      <name val="Times New Roman"/>
      <family val="1"/>
    </font>
    <font>
      <sz val="8"/>
      <color indexed="24"/>
      <name val="Times New Roman"/>
      <family val="1"/>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u/>
      <sz val="12"/>
      <color indexed="12"/>
      <name val="Calibri"/>
      <family val="2"/>
    </font>
    <font>
      <sz val="11"/>
      <color indexed="52"/>
      <name val="Calibri"/>
      <family val="2"/>
    </font>
    <font>
      <sz val="12"/>
      <color theme="1"/>
      <name val="Arial"/>
      <family val="2"/>
    </font>
    <font>
      <sz val="10"/>
      <name val="Arial"/>
      <family val="2"/>
    </font>
    <font>
      <sz val="11"/>
      <color indexed="60"/>
      <name val="Calibri"/>
      <family val="2"/>
    </font>
    <font>
      <sz val="12"/>
      <color indexed="8"/>
      <name val="Calibri"/>
      <family val="2"/>
    </font>
    <font>
      <sz val="10"/>
      <name val="Verdana"/>
      <family val="2"/>
    </font>
    <font>
      <b/>
      <sz val="11"/>
      <color indexed="63"/>
      <name val="Calibri"/>
      <family val="2"/>
    </font>
    <font>
      <sz val="7"/>
      <name val="Helvetica"/>
      <family val="2"/>
    </font>
    <font>
      <b/>
      <sz val="18"/>
      <color indexed="56"/>
      <name val="Cambria"/>
      <family val="2"/>
    </font>
    <font>
      <sz val="11"/>
      <color indexed="10"/>
      <name val="Calibri"/>
      <family val="2"/>
    </font>
    <font>
      <sz val="11"/>
      <name val="Arial"/>
      <family val="2"/>
    </font>
    <font>
      <sz val="12"/>
      <name val="Arial"/>
      <family val="2"/>
    </font>
    <font>
      <sz val="12"/>
      <color theme="1"/>
      <name val="Arial Narrow"/>
      <family val="2"/>
    </font>
    <font>
      <b/>
      <sz val="12"/>
      <color theme="1"/>
      <name val="Arial"/>
      <family val="2"/>
    </font>
    <font>
      <sz val="10"/>
      <color theme="1"/>
      <name val="Arial"/>
      <family val="2"/>
    </font>
    <font>
      <u/>
      <sz val="12"/>
      <color indexed="12"/>
      <name val="Arial"/>
      <family val="2"/>
    </font>
    <font>
      <b/>
      <sz val="12"/>
      <name val="Arial"/>
      <family val="2"/>
    </font>
    <font>
      <sz val="12"/>
      <color rgb="FFFF0000"/>
      <name val="Arial"/>
      <family val="2"/>
    </font>
    <font>
      <b/>
      <sz val="12"/>
      <color rgb="FFFF0000"/>
      <name val="Arial"/>
      <family val="2"/>
    </font>
    <font>
      <b/>
      <sz val="14"/>
      <color theme="1"/>
      <name val="Arial"/>
      <family val="2"/>
    </font>
    <font>
      <u/>
      <sz val="12"/>
      <color theme="11"/>
      <name val="Calibri"/>
      <family val="2"/>
      <scheme val="minor"/>
    </font>
    <font>
      <sz val="4"/>
      <name val="Arial"/>
      <family val="2"/>
    </font>
    <font>
      <sz val="14"/>
      <name val="Arial"/>
      <family val="2"/>
    </font>
    <font>
      <b/>
      <sz val="20"/>
      <name val="Arial"/>
      <family val="2"/>
    </font>
    <font>
      <u/>
      <sz val="11"/>
      <name val="Arial"/>
      <family val="2"/>
    </font>
    <font>
      <b/>
      <sz val="12"/>
      <color theme="1"/>
      <name val="Arial Narrow"/>
      <family val="2"/>
    </font>
    <font>
      <sz val="12"/>
      <color rgb="FF000000"/>
      <name val="Arial"/>
      <family val="2"/>
    </font>
    <font>
      <sz val="8"/>
      <name val="Calibri"/>
      <family val="2"/>
      <scheme val="minor"/>
    </font>
    <font>
      <sz val="12"/>
      <name val="Arial Narrow"/>
      <family val="2"/>
    </font>
    <font>
      <sz val="10"/>
      <name val="Calibri"/>
      <family val="2"/>
    </font>
    <font>
      <sz val="10"/>
      <color rgb="FF000000"/>
      <name val="Arial"/>
      <family val="2"/>
    </font>
    <font>
      <u/>
      <sz val="12"/>
      <color theme="1"/>
      <name val="Arial"/>
      <family val="2"/>
    </font>
    <font>
      <sz val="12"/>
      <name val="Calibri"/>
      <family val="2"/>
      <scheme val="minor"/>
    </font>
    <font>
      <sz val="10"/>
      <color rgb="FFFF0000"/>
      <name val="Arial"/>
      <family val="2"/>
    </font>
    <font>
      <b/>
      <u/>
      <sz val="12"/>
      <color theme="1"/>
      <name val="Arial"/>
      <family val="2"/>
    </font>
    <font>
      <u/>
      <sz val="12"/>
      <name val="Arial"/>
      <family val="2"/>
    </font>
    <font>
      <b/>
      <sz val="14"/>
      <name val="Arial"/>
      <family val="2"/>
    </font>
    <font>
      <b/>
      <sz val="22"/>
      <name val="Arial"/>
      <family val="2"/>
    </font>
    <font>
      <i/>
      <sz val="14"/>
      <name val="Arial"/>
      <family val="2"/>
    </font>
    <font>
      <sz val="10"/>
      <color theme="1"/>
      <name val="Arial Narrow"/>
      <family val="2"/>
    </font>
    <font>
      <sz val="12"/>
      <name val="Arial Narrow"/>
      <family val="2"/>
    </font>
    <font>
      <sz val="10"/>
      <color theme="1"/>
      <name val="Arial Narrow"/>
      <family val="2"/>
    </font>
    <font>
      <sz val="11"/>
      <name val="Calibri"/>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rgb="FFF5F9FC"/>
        <bgColor indexed="64"/>
      </patternFill>
    </fill>
    <fill>
      <patternFill patternType="solid">
        <fgColor theme="7" tint="0.79995117038483843"/>
        <bgColor indexed="64"/>
      </patternFill>
    </fill>
    <fill>
      <patternFill patternType="solid">
        <fgColor theme="6" tint="0.39997558519241921"/>
        <bgColor indexed="64"/>
      </patternFill>
    </fill>
    <fill>
      <patternFill patternType="solid">
        <fgColor theme="0"/>
        <bgColor indexed="64"/>
      </patternFill>
    </fill>
    <fill>
      <patternFill patternType="solid">
        <fgColor theme="9" tint="0.59996337778862885"/>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4" tint="0.39997558519241921"/>
        <bgColor indexed="64"/>
      </patternFill>
    </fill>
    <fill>
      <patternFill patternType="solid">
        <fgColor theme="5" tint="0.39997558519241921"/>
        <bgColor indexed="64"/>
      </patternFill>
    </fill>
  </fills>
  <borders count="10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auto="1"/>
      </left>
      <right/>
      <top/>
      <bottom/>
      <diagonal/>
    </border>
    <border>
      <left/>
      <right/>
      <top/>
      <bottom style="medium">
        <color auto="1"/>
      </bottom>
      <diagonal/>
    </border>
    <border>
      <left/>
      <right style="medium">
        <color auto="1"/>
      </right>
      <top/>
      <bottom/>
      <diagonal/>
    </border>
    <border>
      <left style="medium">
        <color auto="1"/>
      </left>
      <right/>
      <top/>
      <bottom/>
      <diagonal/>
    </border>
    <border>
      <left/>
      <right style="medium">
        <color auto="1"/>
      </right>
      <top style="medium">
        <color auto="1"/>
      </top>
      <bottom/>
      <diagonal/>
    </border>
    <border>
      <left/>
      <right/>
      <top style="medium">
        <color auto="1"/>
      </top>
      <bottom/>
      <diagonal/>
    </border>
    <border>
      <left/>
      <right style="thick">
        <color auto="1"/>
      </right>
      <top/>
      <bottom style="thick">
        <color auto="1"/>
      </bottom>
      <diagonal/>
    </border>
    <border>
      <left/>
      <right/>
      <top/>
      <bottom style="thick">
        <color auto="1"/>
      </bottom>
      <diagonal/>
    </border>
    <border>
      <left style="thin">
        <color auto="1"/>
      </left>
      <right/>
      <top/>
      <bottom style="thick">
        <color auto="1"/>
      </bottom>
      <diagonal/>
    </border>
    <border>
      <left style="thick">
        <color auto="1"/>
      </left>
      <right/>
      <top/>
      <bottom style="thick">
        <color auto="1"/>
      </bottom>
      <diagonal/>
    </border>
    <border>
      <left/>
      <right style="thick">
        <color auto="1"/>
      </right>
      <top/>
      <bottom/>
      <diagonal/>
    </border>
    <border>
      <left style="thick">
        <color auto="1"/>
      </left>
      <right/>
      <top/>
      <bottom/>
      <diagonal/>
    </border>
    <border>
      <left/>
      <right style="thick">
        <color auto="1"/>
      </right>
      <top/>
      <bottom style="dashed">
        <color auto="1"/>
      </bottom>
      <diagonal/>
    </border>
    <border>
      <left/>
      <right/>
      <top/>
      <bottom style="dashed">
        <color auto="1"/>
      </bottom>
      <diagonal/>
    </border>
    <border>
      <left style="medium">
        <color auto="1"/>
      </left>
      <right/>
      <top/>
      <bottom style="dashed">
        <color auto="1"/>
      </bottom>
      <diagonal/>
    </border>
    <border>
      <left style="thin">
        <color auto="1"/>
      </left>
      <right/>
      <top/>
      <bottom style="dashed">
        <color auto="1"/>
      </bottom>
      <diagonal/>
    </border>
    <border>
      <left style="thick">
        <color auto="1"/>
      </left>
      <right/>
      <top/>
      <bottom style="dashed">
        <color auto="1"/>
      </bottom>
      <diagonal/>
    </border>
    <border>
      <left/>
      <right style="thick">
        <color auto="1"/>
      </right>
      <top style="dashed">
        <color auto="1"/>
      </top>
      <bottom/>
      <diagonal/>
    </border>
    <border>
      <left/>
      <right/>
      <top style="dashed">
        <color auto="1"/>
      </top>
      <bottom/>
      <diagonal/>
    </border>
    <border>
      <left style="medium">
        <color auto="1"/>
      </left>
      <right/>
      <top style="dashed">
        <color auto="1"/>
      </top>
      <bottom/>
      <diagonal/>
    </border>
    <border>
      <left style="thin">
        <color auto="1"/>
      </left>
      <right/>
      <top style="dashed">
        <color auto="1"/>
      </top>
      <bottom/>
      <diagonal/>
    </border>
    <border>
      <left style="thick">
        <color auto="1"/>
      </left>
      <right/>
      <top style="dashed">
        <color auto="1"/>
      </top>
      <bottom/>
      <diagonal/>
    </border>
    <border>
      <left/>
      <right style="thick">
        <color auto="1"/>
      </right>
      <top style="thin">
        <color auto="1"/>
      </top>
      <bottom/>
      <diagonal/>
    </border>
    <border>
      <left/>
      <right/>
      <top style="thin">
        <color auto="1"/>
      </top>
      <bottom/>
      <diagonal/>
    </border>
    <border>
      <left style="medium">
        <color auto="1"/>
      </left>
      <right/>
      <top style="thin">
        <color auto="1"/>
      </top>
      <bottom/>
      <diagonal/>
    </border>
    <border>
      <left style="thin">
        <color auto="1"/>
      </left>
      <right/>
      <top style="thin">
        <color auto="1"/>
      </top>
      <bottom/>
      <diagonal/>
    </border>
    <border>
      <left style="thick">
        <color auto="1"/>
      </left>
      <right/>
      <top style="thin">
        <color auto="1"/>
      </top>
      <bottom/>
      <diagonal/>
    </border>
    <border>
      <left/>
      <right style="thick">
        <color auto="1"/>
      </right>
      <top/>
      <bottom style="thin">
        <color auto="1"/>
      </bottom>
      <diagonal/>
    </border>
    <border>
      <left/>
      <right/>
      <top/>
      <bottom style="thin">
        <color auto="1"/>
      </bottom>
      <diagonal/>
    </border>
    <border>
      <left style="medium">
        <color auto="1"/>
      </left>
      <right/>
      <top style="thin">
        <color auto="1"/>
      </top>
      <bottom style="thin">
        <color auto="1"/>
      </bottom>
      <diagonal/>
    </border>
    <border>
      <left style="thin">
        <color auto="1"/>
      </left>
      <right/>
      <top/>
      <bottom style="thin">
        <color auto="1"/>
      </bottom>
      <diagonal/>
    </border>
    <border>
      <left style="thick">
        <color auto="1"/>
      </left>
      <right/>
      <top/>
      <bottom style="thin">
        <color auto="1"/>
      </bottom>
      <diagonal/>
    </border>
    <border>
      <left/>
      <right style="thick">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ck">
        <color auto="1"/>
      </left>
      <right style="thin">
        <color auto="1"/>
      </right>
      <top style="thin">
        <color auto="1"/>
      </top>
      <bottom/>
      <diagonal/>
    </border>
    <border>
      <left/>
      <right style="thick">
        <color auto="1"/>
      </right>
      <top style="thick">
        <color auto="1"/>
      </top>
      <bottom/>
      <diagonal/>
    </border>
    <border>
      <left/>
      <right/>
      <top style="thick">
        <color auto="1"/>
      </top>
      <bottom/>
      <diagonal/>
    </border>
    <border>
      <left style="thick">
        <color auto="1"/>
      </left>
      <right/>
      <top style="thick">
        <color auto="1"/>
      </top>
      <bottom/>
      <diagonal/>
    </border>
    <border>
      <left/>
      <right style="medium">
        <color auto="1"/>
      </right>
      <top style="dashed">
        <color auto="1"/>
      </top>
      <bottom/>
      <diagonal/>
    </border>
    <border>
      <left/>
      <right style="medium">
        <color auto="1"/>
      </right>
      <top/>
      <bottom style="dashed">
        <color auto="1"/>
      </bottom>
      <diagonal/>
    </border>
    <border>
      <left/>
      <right style="medium">
        <color auto="1"/>
      </right>
      <top style="thin">
        <color auto="1"/>
      </top>
      <bottom/>
      <diagonal/>
    </border>
    <border>
      <left/>
      <right style="medium">
        <color auto="1"/>
      </right>
      <top style="thin">
        <color auto="1"/>
      </top>
      <bottom style="thin">
        <color auto="1"/>
      </bottom>
      <diagonal/>
    </border>
    <border>
      <left style="medium">
        <color auto="1"/>
      </left>
      <right/>
      <top/>
      <bottom style="thick">
        <color auto="1"/>
      </bottom>
      <diagonal/>
    </border>
    <border>
      <left style="medium">
        <color auto="1"/>
      </left>
      <right style="thin">
        <color auto="1"/>
      </right>
      <top/>
      <bottom/>
      <diagonal/>
    </border>
    <border>
      <left style="medium">
        <color auto="1"/>
      </left>
      <right style="thin">
        <color auto="1"/>
      </right>
      <top/>
      <bottom style="dashed">
        <color auto="1"/>
      </bottom>
      <diagonal/>
    </border>
    <border>
      <left style="medium">
        <color auto="1"/>
      </left>
      <right style="thin">
        <color auto="1"/>
      </right>
      <top style="dashed">
        <color auto="1"/>
      </top>
      <bottom/>
      <diagonal/>
    </border>
    <border>
      <left style="medium">
        <color auto="1"/>
      </left>
      <right style="thin">
        <color auto="1"/>
      </right>
      <top style="thin">
        <color auto="1"/>
      </top>
      <bottom style="thin">
        <color auto="1"/>
      </bottom>
      <diagonal/>
    </border>
    <border>
      <left style="thick">
        <color auto="1"/>
      </left>
      <right style="medium">
        <color auto="1"/>
      </right>
      <top/>
      <bottom style="dashed">
        <color auto="1"/>
      </bottom>
      <diagonal/>
    </border>
    <border>
      <left/>
      <right/>
      <top style="thin">
        <color auto="1"/>
      </top>
      <bottom style="medium">
        <color auto="1"/>
      </bottom>
      <diagonal/>
    </border>
    <border>
      <left style="medium">
        <color auto="1"/>
      </left>
      <right style="thin">
        <color auto="1"/>
      </right>
      <top style="thin">
        <color auto="1"/>
      </top>
      <bottom style="medium">
        <color auto="1"/>
      </bottom>
      <diagonal/>
    </border>
    <border>
      <left/>
      <right style="thick">
        <color auto="1"/>
      </right>
      <top style="medium">
        <color auto="1"/>
      </top>
      <bottom/>
      <diagonal/>
    </border>
    <border>
      <left style="medium">
        <color auto="1"/>
      </left>
      <right style="thin">
        <color auto="1"/>
      </right>
      <top style="medium">
        <color auto="1"/>
      </top>
      <bottom/>
      <diagonal/>
    </border>
    <border>
      <left/>
      <right style="thick">
        <color auto="1"/>
      </right>
      <top style="thin">
        <color auto="1"/>
      </top>
      <bottom style="medium">
        <color auto="1"/>
      </bottom>
      <diagonal/>
    </border>
    <border>
      <left/>
      <right/>
      <top/>
      <bottom style="double">
        <color auto="1"/>
      </bottom>
      <diagonal/>
    </border>
    <border>
      <left/>
      <right style="medium">
        <color auto="1"/>
      </right>
      <top/>
      <bottom style="thick">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dashed">
        <color auto="1"/>
      </bottom>
      <diagonal/>
    </border>
    <border>
      <left/>
      <right style="thin">
        <color auto="1"/>
      </right>
      <top style="dashed">
        <color auto="1"/>
      </top>
      <bottom/>
      <diagonal/>
    </border>
    <border>
      <left/>
      <right style="thin">
        <color auto="1"/>
      </right>
      <top/>
      <bottom style="thick">
        <color auto="1"/>
      </bottom>
      <diagonal/>
    </border>
    <border>
      <left/>
      <right style="medium">
        <color auto="1"/>
      </right>
      <top/>
      <bottom style="thin">
        <color auto="1"/>
      </bottom>
      <diagonal/>
    </border>
    <border>
      <left style="medium">
        <color auto="1"/>
      </left>
      <right/>
      <top/>
      <bottom style="thin">
        <color auto="1"/>
      </bottom>
      <diagonal/>
    </border>
    <border>
      <left style="medium">
        <color auto="1"/>
      </left>
      <right style="thin">
        <color auto="1"/>
      </right>
      <top/>
      <bottom style="medium">
        <color auto="1"/>
      </bottom>
      <diagonal/>
    </border>
    <border>
      <left style="thick">
        <color auto="1"/>
      </left>
      <right style="medium">
        <color auto="1"/>
      </right>
      <top/>
      <bottom style="thick">
        <color auto="1"/>
      </bottom>
      <diagonal/>
    </border>
    <border>
      <left style="thick">
        <color auto="1"/>
      </left>
      <right style="medium">
        <color auto="1"/>
      </right>
      <top/>
      <bottom/>
      <diagonal/>
    </border>
    <border>
      <left style="thick">
        <color auto="1"/>
      </left>
      <right style="medium">
        <color auto="1"/>
      </right>
      <top/>
      <bottom style="thin">
        <color auto="1"/>
      </bottom>
      <diagonal/>
    </border>
    <border>
      <left style="thick">
        <color auto="1"/>
      </left>
      <right style="medium">
        <color auto="1"/>
      </right>
      <top style="thin">
        <color auto="1"/>
      </top>
      <bottom/>
      <diagonal/>
    </border>
    <border>
      <left style="thick">
        <color auto="1"/>
      </left>
      <right style="medium">
        <color auto="1"/>
      </right>
      <top style="dashed">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thick">
        <color auto="1"/>
      </right>
      <top style="medium">
        <color auto="1"/>
      </top>
      <bottom style="thin">
        <color auto="1"/>
      </bottom>
      <diagonal/>
    </border>
    <border>
      <left/>
      <right style="thick">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top style="medium">
        <color auto="1"/>
      </top>
      <bottom/>
      <diagonal/>
    </border>
    <border>
      <left/>
      <right style="thin">
        <color auto="1"/>
      </right>
      <top style="thin">
        <color auto="1"/>
      </top>
      <bottom style="medium">
        <color auto="1"/>
      </bottom>
      <diagonal/>
    </border>
    <border>
      <left/>
      <right style="thin">
        <color auto="1"/>
      </right>
      <top style="medium">
        <color auto="1"/>
      </top>
      <bottom/>
      <diagonal/>
    </border>
    <border>
      <left/>
      <right style="medium">
        <color auto="1"/>
      </right>
      <top/>
      <bottom style="medium">
        <color auto="1"/>
      </bottom>
      <diagonal/>
    </border>
    <border>
      <left/>
      <right style="medium">
        <color auto="1"/>
      </right>
      <top style="thin">
        <color auto="1"/>
      </top>
      <bottom style="medium">
        <color auto="1"/>
      </bottom>
      <diagonal/>
    </border>
    <border>
      <left style="thick">
        <color auto="1"/>
      </left>
      <right/>
      <top style="thin">
        <color auto="1"/>
      </top>
      <bottom style="thin">
        <color auto="1"/>
      </bottom>
      <diagonal/>
    </border>
    <border>
      <left style="thick">
        <color auto="1"/>
      </left>
      <right style="thin">
        <color auto="1"/>
      </right>
      <top/>
      <bottom style="medium">
        <color auto="1"/>
      </bottom>
      <diagonal/>
    </border>
    <border>
      <left style="thick">
        <color auto="1"/>
      </left>
      <right style="thin">
        <color auto="1"/>
      </right>
      <top/>
      <bottom/>
      <diagonal/>
    </border>
    <border>
      <left style="thick">
        <color auto="1"/>
      </left>
      <right style="thin">
        <color auto="1"/>
      </right>
      <top style="dashed">
        <color auto="1"/>
      </top>
      <bottom/>
      <diagonal/>
    </border>
    <border>
      <left style="thick">
        <color auto="1"/>
      </left>
      <right style="thin">
        <color auto="1"/>
      </right>
      <top/>
      <bottom style="dashed">
        <color auto="1"/>
      </bottom>
      <diagonal/>
    </border>
    <border>
      <left style="medium">
        <color auto="1"/>
      </left>
      <right style="thin">
        <color auto="1"/>
      </right>
      <top/>
      <bottom style="thick">
        <color auto="1"/>
      </bottom>
      <diagonal/>
    </border>
    <border>
      <left style="thin">
        <color auto="1"/>
      </left>
      <right/>
      <top style="medium">
        <color auto="1"/>
      </top>
      <bottom/>
      <diagonal/>
    </border>
    <border>
      <left/>
      <right style="thin">
        <color auto="1"/>
      </right>
      <top/>
      <bottom style="thin">
        <color auto="1"/>
      </bottom>
      <diagonal/>
    </border>
    <border>
      <left/>
      <right/>
      <top/>
      <bottom/>
      <diagonal/>
    </border>
  </borders>
  <cellStyleXfs count="1128">
    <xf numFmtId="0" fontId="0" fillId="0" borderId="0"/>
    <xf numFmtId="0" fontId="33" fillId="0" borderId="0"/>
    <xf numFmtId="0" fontId="34" fillId="2" borderId="0" applyNumberFormat="0" applyBorder="0" applyAlignment="0" applyProtection="0"/>
    <xf numFmtId="0" fontId="34" fillId="3" borderId="0" applyNumberFormat="0" applyBorder="0" applyAlignment="0" applyProtection="0"/>
    <xf numFmtId="0" fontId="34" fillId="4" borderId="0" applyNumberFormat="0" applyBorder="0" applyAlignment="0" applyProtection="0"/>
    <xf numFmtId="0" fontId="34" fillId="5" borderId="0" applyNumberFormat="0" applyBorder="0" applyAlignment="0" applyProtection="0"/>
    <xf numFmtId="0" fontId="34" fillId="6" borderId="0" applyNumberFormat="0" applyBorder="0" applyAlignment="0" applyProtection="0"/>
    <xf numFmtId="0" fontId="34" fillId="7" borderId="0" applyNumberFormat="0" applyBorder="0" applyAlignment="0" applyProtection="0"/>
    <xf numFmtId="0" fontId="34" fillId="8"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8" borderId="0" applyNumberFormat="0" applyBorder="0" applyAlignment="0" applyProtection="0"/>
    <xf numFmtId="0" fontId="34" fillId="11" borderId="0" applyNumberFormat="0" applyBorder="0" applyAlignment="0" applyProtection="0"/>
    <xf numFmtId="0" fontId="35" fillId="12" borderId="0" applyNumberFormat="0" applyBorder="0" applyAlignment="0" applyProtection="0"/>
    <xf numFmtId="0" fontId="35" fillId="9" borderId="0" applyNumberFormat="0" applyBorder="0" applyAlignment="0" applyProtection="0"/>
    <xf numFmtId="0" fontId="35" fillId="10" borderId="0" applyNumberFormat="0" applyBorder="0" applyAlignment="0" applyProtection="0"/>
    <xf numFmtId="0" fontId="35" fillId="13"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6" fillId="3" borderId="0" applyNumberFormat="0" applyBorder="0" applyAlignment="0" applyProtection="0"/>
    <xf numFmtId="0" fontId="37" fillId="16" borderId="1" applyNumberFormat="0" applyAlignment="0" applyProtection="0"/>
    <xf numFmtId="0" fontId="38" fillId="17" borderId="2" applyNumberFormat="0" applyAlignment="0" applyProtection="0"/>
    <xf numFmtId="0" fontId="34" fillId="18" borderId="3" applyNumberFormat="0" applyFont="0" applyAlignment="0" applyProtection="0"/>
    <xf numFmtId="0" fontId="39" fillId="0" borderId="0" applyFon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3" fontId="39" fillId="0" borderId="0" applyFont="0" applyFill="0" applyBorder="0" applyAlignment="0" applyProtection="0"/>
    <xf numFmtId="0" fontId="43" fillId="4" borderId="0" applyNumberFormat="0" applyBorder="0" applyAlignment="0" applyProtection="0"/>
    <xf numFmtId="0" fontId="44" fillId="0" borderId="4" applyNumberFormat="0" applyFill="0" applyAlignment="0" applyProtection="0"/>
    <xf numFmtId="0" fontId="45" fillId="0" borderId="5" applyNumberFormat="0" applyFill="0" applyAlignment="0" applyProtection="0"/>
    <xf numFmtId="0" fontId="46" fillId="0" borderId="6" applyNumberFormat="0" applyFill="0" applyAlignment="0" applyProtection="0"/>
    <xf numFmtId="0" fontId="46" fillId="0" borderId="0" applyNumberFormat="0" applyFill="0" applyBorder="0" applyAlignment="0" applyProtection="0"/>
    <xf numFmtId="0" fontId="47" fillId="7" borderId="1" applyNumberFormat="0" applyAlignment="0" applyProtection="0"/>
    <xf numFmtId="0" fontId="48" fillId="0" borderId="0" applyNumberFormat="0" applyFill="0" applyBorder="0" applyAlignment="0" applyProtection="0"/>
    <xf numFmtId="0" fontId="49" fillId="0" borderId="7" applyNumberFormat="0" applyFill="0" applyAlignment="0" applyProtection="0"/>
    <xf numFmtId="164" fontId="50" fillId="0" borderId="0" applyFont="0" applyFill="0" applyBorder="0" applyAlignment="0" applyProtection="0"/>
    <xf numFmtId="165" fontId="39" fillId="0" borderId="0" applyFont="0" applyFill="0" applyBorder="0" applyAlignment="0" applyProtection="0"/>
    <xf numFmtId="0" fontId="51" fillId="0" borderId="0"/>
    <xf numFmtId="0" fontId="52" fillId="19" borderId="0" applyNumberFormat="0" applyBorder="0" applyAlignment="0" applyProtection="0"/>
    <xf numFmtId="0" fontId="50" fillId="0" borderId="0"/>
    <xf numFmtId="0" fontId="50" fillId="0" borderId="0"/>
    <xf numFmtId="0" fontId="31" fillId="0" borderId="0"/>
    <xf numFmtId="0" fontId="39" fillId="0" borderId="0"/>
    <xf numFmtId="0" fontId="39" fillId="0" borderId="0"/>
    <xf numFmtId="0" fontId="51" fillId="0" borderId="0"/>
    <xf numFmtId="0" fontId="50" fillId="0" borderId="0"/>
    <xf numFmtId="0" fontId="50" fillId="0" borderId="0"/>
    <xf numFmtId="0" fontId="51" fillId="0" borderId="0"/>
    <xf numFmtId="0" fontId="53" fillId="0" borderId="0"/>
    <xf numFmtId="0" fontId="54" fillId="0" borderId="0"/>
    <xf numFmtId="0" fontId="31" fillId="0" borderId="0"/>
    <xf numFmtId="0" fontId="31" fillId="0" borderId="0"/>
    <xf numFmtId="0" fontId="51" fillId="0" borderId="0"/>
    <xf numFmtId="0" fontId="31" fillId="0" borderId="0"/>
    <xf numFmtId="0" fontId="50" fillId="0" borderId="0"/>
    <xf numFmtId="0" fontId="50" fillId="0" borderId="0"/>
    <xf numFmtId="0" fontId="50" fillId="0" borderId="0"/>
    <xf numFmtId="0" fontId="51" fillId="18" borderId="3" applyNumberFormat="0" applyFont="0" applyAlignment="0" applyProtection="0"/>
    <xf numFmtId="0" fontId="55" fillId="16" borderId="8" applyNumberFormat="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1" fillId="0" borderId="0" applyFont="0" applyFill="0" applyBorder="0" applyAlignment="0" applyProtection="0"/>
    <xf numFmtId="9" fontId="53" fillId="0" borderId="0" applyFont="0" applyFill="0" applyBorder="0" applyAlignment="0" applyProtection="0"/>
    <xf numFmtId="9" fontId="51" fillId="0" borderId="0" applyFont="0" applyFill="0" applyBorder="0" applyAlignment="0" applyProtection="0"/>
    <xf numFmtId="9" fontId="31" fillId="0" borderId="0" applyFont="0" applyFill="0" applyBorder="0" applyAlignment="0" applyProtection="0"/>
    <xf numFmtId="9" fontId="53"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33"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43" fillId="4" borderId="0" applyNumberFormat="0" applyBorder="0" applyAlignment="0" applyProtection="0"/>
    <xf numFmtId="0" fontId="51" fillId="0" borderId="0"/>
    <xf numFmtId="0" fontId="51" fillId="0" borderId="0"/>
    <xf numFmtId="0" fontId="56" fillId="0" borderId="9">
      <alignment horizontal="center"/>
    </xf>
    <xf numFmtId="0" fontId="57" fillId="0" borderId="0" applyNumberFormat="0" applyFill="0" applyBorder="0" applyAlignment="0" applyProtection="0"/>
    <xf numFmtId="0" fontId="57" fillId="0" borderId="0" applyNumberFormat="0" applyFill="0" applyBorder="0" applyAlignment="0" applyProtection="0"/>
    <xf numFmtId="0" fontId="44" fillId="0" borderId="4" applyNumberFormat="0" applyFill="0" applyAlignment="0" applyProtection="0"/>
    <xf numFmtId="0" fontId="45" fillId="0" borderId="5" applyNumberFormat="0" applyFill="0" applyAlignment="0" applyProtection="0"/>
    <xf numFmtId="0" fontId="46" fillId="0" borderId="6" applyNumberFormat="0" applyFill="0" applyAlignment="0" applyProtection="0"/>
    <xf numFmtId="0" fontId="46" fillId="0" borderId="0" applyNumberFormat="0" applyFill="0" applyBorder="0" applyAlignment="0" applyProtection="0"/>
    <xf numFmtId="0" fontId="38" fillId="17" borderId="2" applyNumberFormat="0" applyAlignment="0" applyProtection="0"/>
    <xf numFmtId="2" fontId="39" fillId="0" borderId="0" applyFont="0" applyFill="0" applyBorder="0" applyAlignment="0" applyProtection="0"/>
    <xf numFmtId="0" fontId="58" fillId="0" borderId="0" applyNumberFormat="0" applyFill="0" applyBorder="0" applyAlignment="0" applyProtection="0"/>
    <xf numFmtId="0" fontId="69" fillId="0" borderId="0" applyNumberFormat="0" applyFill="0" applyBorder="0" applyAlignment="0" applyProtection="0"/>
    <xf numFmtId="9" fontId="31" fillId="0" borderId="0" applyFon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25" fillId="0" borderId="0"/>
    <xf numFmtId="9" fontId="25"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1" fillId="0" borderId="0"/>
    <xf numFmtId="9" fontId="11" fillId="0" borderId="0" applyFont="0" applyFill="0" applyBorder="0" applyAlignment="0" applyProtection="0"/>
    <xf numFmtId="0" fontId="33" fillId="0" borderId="0"/>
    <xf numFmtId="0" fontId="11" fillId="0" borderId="0"/>
    <xf numFmtId="0" fontId="11" fillId="0" borderId="0"/>
    <xf numFmtId="0" fontId="11" fillId="0" borderId="0"/>
    <xf numFmtId="0" fontId="24" fillId="0" borderId="0"/>
    <xf numFmtId="0" fontId="24" fillId="0" borderId="0"/>
    <xf numFmtId="0" fontId="24" fillId="0" borderId="0"/>
    <xf numFmtId="0" fontId="24"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1" fillId="0" borderId="0" applyFon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5" fillId="0" borderId="0"/>
    <xf numFmtId="0" fontId="5" fillId="0" borderId="0"/>
    <xf numFmtId="0" fontId="5" fillId="0" borderId="0"/>
    <xf numFmtId="9" fontId="2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91" fillId="0" borderId="0"/>
    <xf numFmtId="0" fontId="1" fillId="0" borderId="0"/>
  </cellStyleXfs>
  <cellXfs count="1501">
    <xf numFmtId="0" fontId="0" fillId="0" borderId="0" xfId="0"/>
    <xf numFmtId="0" fontId="33" fillId="0" borderId="0" xfId="1"/>
    <xf numFmtId="166" fontId="33" fillId="0" borderId="0" xfId="1" applyNumberFormat="1" applyAlignment="1">
      <alignment horizontal="center"/>
    </xf>
    <xf numFmtId="166" fontId="0" fillId="0" borderId="0" xfId="72" applyNumberFormat="1" applyFont="1"/>
    <xf numFmtId="0" fontId="50" fillId="0" borderId="0" xfId="57" applyFont="1"/>
    <xf numFmtId="9" fontId="59" fillId="0" borderId="0" xfId="73" applyFont="1" applyAlignment="1">
      <alignment horizontal="center"/>
    </xf>
    <xf numFmtId="166" fontId="50" fillId="0" borderId="15" xfId="72" applyNumberFormat="1" applyFont="1" applyFill="1" applyBorder="1" applyAlignment="1">
      <alignment horizontal="center"/>
    </xf>
    <xf numFmtId="166" fontId="50" fillId="0" borderId="16" xfId="72" applyNumberFormat="1" applyFont="1" applyBorder="1" applyAlignment="1">
      <alignment horizontal="center"/>
    </xf>
    <xf numFmtId="166" fontId="60" fillId="0" borderId="16" xfId="72" applyNumberFormat="1" applyFont="1" applyBorder="1" applyAlignment="1">
      <alignment horizontal="center"/>
    </xf>
    <xf numFmtId="166" fontId="60" fillId="0" borderId="16" xfId="73" applyNumberFormat="1" applyFont="1" applyBorder="1" applyAlignment="1">
      <alignment horizontal="center"/>
    </xf>
    <xf numFmtId="0" fontId="50" fillId="0" borderId="18" xfId="57" applyFont="1" applyBorder="1" applyAlignment="1">
      <alignment horizontal="center"/>
    </xf>
    <xf numFmtId="9" fontId="59" fillId="0" borderId="0" xfId="73" applyFont="1" applyAlignment="1">
      <alignment horizontal="center" wrapText="1"/>
    </xf>
    <xf numFmtId="166" fontId="50" fillId="0" borderId="19" xfId="72" applyNumberFormat="1" applyFont="1" applyFill="1" applyBorder="1" applyAlignment="1">
      <alignment horizontal="center"/>
    </xf>
    <xf numFmtId="166" fontId="50" fillId="0" borderId="0" xfId="72" applyNumberFormat="1" applyFont="1" applyFill="1" applyBorder="1" applyAlignment="1">
      <alignment horizontal="center"/>
    </xf>
    <xf numFmtId="166" fontId="60" fillId="0" borderId="0" xfId="73" applyNumberFormat="1" applyFont="1" applyFill="1" applyBorder="1" applyAlignment="1">
      <alignment horizontal="center"/>
    </xf>
    <xf numFmtId="166" fontId="60" fillId="0" borderId="11" xfId="73" applyNumberFormat="1" applyFont="1" applyFill="1" applyBorder="1" applyAlignment="1">
      <alignment horizontal="center"/>
    </xf>
    <xf numFmtId="0" fontId="50" fillId="0" borderId="20" xfId="57" applyFont="1" applyBorder="1" applyAlignment="1">
      <alignment horizontal="center"/>
    </xf>
    <xf numFmtId="166" fontId="50" fillId="0" borderId="21" xfId="72" applyNumberFormat="1" applyFont="1" applyFill="1" applyBorder="1" applyAlignment="1">
      <alignment horizontal="center"/>
    </xf>
    <xf numFmtId="166" fontId="50" fillId="0" borderId="22" xfId="72" applyNumberFormat="1" applyFont="1" applyFill="1" applyBorder="1" applyAlignment="1">
      <alignment horizontal="center"/>
    </xf>
    <xf numFmtId="166" fontId="60" fillId="0" borderId="22" xfId="73" applyNumberFormat="1" applyFont="1" applyFill="1" applyBorder="1" applyAlignment="1">
      <alignment horizontal="center"/>
    </xf>
    <xf numFmtId="0" fontId="50" fillId="0" borderId="25" xfId="57" applyFont="1" applyBorder="1" applyAlignment="1">
      <alignment horizontal="center"/>
    </xf>
    <xf numFmtId="166" fontId="50" fillId="0" borderId="26" xfId="72" applyNumberFormat="1" applyFont="1" applyFill="1" applyBorder="1" applyAlignment="1">
      <alignment horizontal="center"/>
    </xf>
    <xf numFmtId="166" fontId="50" fillId="0" borderId="27" xfId="72" applyNumberFormat="1" applyFont="1" applyFill="1" applyBorder="1" applyAlignment="1">
      <alignment horizontal="center"/>
    </xf>
    <xf numFmtId="166" fontId="60" fillId="0" borderId="27" xfId="73" applyNumberFormat="1" applyFont="1" applyFill="1" applyBorder="1" applyAlignment="1">
      <alignment horizontal="center"/>
    </xf>
    <xf numFmtId="0" fontId="50" fillId="0" borderId="30" xfId="57" applyFont="1" applyBorder="1" applyAlignment="1">
      <alignment horizontal="center"/>
    </xf>
    <xf numFmtId="166" fontId="60" fillId="0" borderId="0" xfId="73" applyNumberFormat="1" applyFont="1" applyBorder="1" applyAlignment="1">
      <alignment horizontal="center"/>
    </xf>
    <xf numFmtId="166" fontId="60" fillId="0" borderId="27" xfId="73" applyNumberFormat="1" applyFont="1" applyBorder="1" applyAlignment="1">
      <alignment horizontal="center"/>
    </xf>
    <xf numFmtId="0" fontId="50" fillId="0" borderId="0" xfId="57" applyFont="1" applyAlignment="1">
      <alignment wrapText="1"/>
    </xf>
    <xf numFmtId="166" fontId="60" fillId="0" borderId="22" xfId="73" applyNumberFormat="1" applyFont="1" applyBorder="1" applyAlignment="1">
      <alignment horizontal="center"/>
    </xf>
    <xf numFmtId="0" fontId="50" fillId="0" borderId="25" xfId="57" applyFont="1" applyBorder="1" applyAlignment="1">
      <alignment horizontal="center" wrapText="1"/>
    </xf>
    <xf numFmtId="0" fontId="50" fillId="0" borderId="20" xfId="57" applyFont="1" applyBorder="1" applyAlignment="1">
      <alignment horizontal="center" wrapText="1"/>
    </xf>
    <xf numFmtId="0" fontId="50" fillId="0" borderId="30" xfId="57" applyFont="1" applyBorder="1" applyAlignment="1">
      <alignment horizontal="center" wrapText="1"/>
    </xf>
    <xf numFmtId="0" fontId="50" fillId="0" borderId="0" xfId="57" applyFont="1" applyFill="1" applyBorder="1" applyAlignment="1">
      <alignment horizontal="center" vertical="center" wrapText="1"/>
    </xf>
    <xf numFmtId="166" fontId="60" fillId="0" borderId="0" xfId="73" applyNumberFormat="1" applyFont="1" applyBorder="1" applyAlignment="1">
      <alignment horizontal="center" vertical="center" wrapText="1"/>
    </xf>
    <xf numFmtId="166" fontId="50" fillId="0" borderId="31" xfId="72" applyNumberFormat="1" applyFont="1" applyFill="1" applyBorder="1" applyAlignment="1">
      <alignment horizontal="center"/>
    </xf>
    <xf numFmtId="166" fontId="50" fillId="0" borderId="32" xfId="72" applyNumberFormat="1" applyFont="1" applyFill="1" applyBorder="1" applyAlignment="1">
      <alignment horizontal="center"/>
    </xf>
    <xf numFmtId="0" fontId="50" fillId="0" borderId="32" xfId="57" applyFont="1" applyFill="1" applyBorder="1" applyAlignment="1">
      <alignment horizontal="center" vertical="center" wrapText="1"/>
    </xf>
    <xf numFmtId="166" fontId="60" fillId="0" borderId="32" xfId="73" applyNumberFormat="1" applyFont="1" applyBorder="1" applyAlignment="1">
      <alignment horizontal="center" vertical="center" wrapText="1"/>
    </xf>
    <xf numFmtId="0" fontId="50" fillId="0" borderId="35" xfId="57" applyFont="1" applyBorder="1" applyAlignment="1">
      <alignment horizontal="center" wrapText="1"/>
    </xf>
    <xf numFmtId="0" fontId="61" fillId="0" borderId="36" xfId="1" applyFont="1" applyBorder="1" applyAlignment="1">
      <alignment horizontal="center" vertical="center" wrapText="1"/>
    </xf>
    <xf numFmtId="0" fontId="61" fillId="0" borderId="37" xfId="1" applyFont="1" applyBorder="1" applyAlignment="1">
      <alignment horizontal="center" vertical="center" wrapText="1"/>
    </xf>
    <xf numFmtId="0" fontId="50" fillId="0" borderId="37" xfId="57" applyFont="1" applyBorder="1" applyAlignment="1">
      <alignment horizontal="center" vertical="center" wrapText="1"/>
    </xf>
    <xf numFmtId="0" fontId="50" fillId="0" borderId="40" xfId="57" applyFont="1" applyBorder="1" applyAlignment="1">
      <alignment wrapText="1"/>
    </xf>
    <xf numFmtId="0" fontId="50" fillId="0" borderId="44" xfId="57" applyFont="1" applyBorder="1"/>
    <xf numFmtId="0" fontId="51" fillId="0" borderId="19" xfId="46" applyFont="1" applyFill="1" applyBorder="1" applyAlignment="1">
      <alignment horizontal="center"/>
    </xf>
    <xf numFmtId="0" fontId="51" fillId="0" borderId="0" xfId="49" applyFont="1" applyFill="1" applyBorder="1" applyAlignment="1">
      <alignment horizontal="center"/>
    </xf>
    <xf numFmtId="0" fontId="51" fillId="0" borderId="0" xfId="46" applyFont="1" applyFill="1" applyBorder="1" applyAlignment="1">
      <alignment horizontal="center"/>
    </xf>
    <xf numFmtId="0" fontId="63" fillId="0" borderId="0" xfId="49" applyNumberFormat="1" applyFont="1" applyFill="1" applyBorder="1" applyAlignment="1" applyProtection="1">
      <alignment horizontal="center"/>
    </xf>
    <xf numFmtId="0" fontId="51" fillId="0" borderId="0" xfId="49" applyNumberFormat="1" applyFont="1" applyFill="1" applyBorder="1" applyAlignment="1" applyProtection="1">
      <alignment horizontal="center"/>
    </xf>
    <xf numFmtId="0" fontId="62" fillId="0" borderId="20" xfId="57" applyFont="1" applyBorder="1" applyAlignment="1">
      <alignment horizontal="center" vertical="center"/>
    </xf>
    <xf numFmtId="0" fontId="62" fillId="0" borderId="0" xfId="57" applyFont="1" applyBorder="1" applyAlignment="1">
      <alignment horizontal="center" vertical="center"/>
    </xf>
    <xf numFmtId="0" fontId="50" fillId="0" borderId="0" xfId="57" applyFont="1" applyFill="1"/>
    <xf numFmtId="0" fontId="64" fillId="0" borderId="0" xfId="35" applyFont="1"/>
    <xf numFmtId="166" fontId="50" fillId="0" borderId="12" xfId="72" applyNumberFormat="1" applyFont="1" applyFill="1" applyBorder="1" applyAlignment="1">
      <alignment horizontal="center"/>
    </xf>
    <xf numFmtId="166" fontId="50" fillId="0" borderId="23" xfId="72" applyNumberFormat="1" applyFont="1" applyFill="1" applyBorder="1" applyAlignment="1">
      <alignment horizontal="center"/>
    </xf>
    <xf numFmtId="166" fontId="50" fillId="0" borderId="28" xfId="72" applyNumberFormat="1" applyFont="1" applyFill="1" applyBorder="1" applyAlignment="1">
      <alignment horizontal="center"/>
    </xf>
    <xf numFmtId="0" fontId="50" fillId="0" borderId="0" xfId="41"/>
    <xf numFmtId="9" fontId="0" fillId="0" borderId="0" xfId="75" applyFont="1" applyAlignment="1">
      <alignment horizontal="center"/>
    </xf>
    <xf numFmtId="166" fontId="50" fillId="0" borderId="0" xfId="41" applyNumberFormat="1" applyBorder="1"/>
    <xf numFmtId="0" fontId="50" fillId="0" borderId="0" xfId="41" applyBorder="1"/>
    <xf numFmtId="9" fontId="0" fillId="0" borderId="0" xfId="75" applyFont="1" applyBorder="1" applyAlignment="1">
      <alignment horizontal="center"/>
    </xf>
    <xf numFmtId="0" fontId="50" fillId="0" borderId="0" xfId="41" applyBorder="1" applyAlignment="1">
      <alignment horizontal="center"/>
    </xf>
    <xf numFmtId="3" fontId="50" fillId="0" borderId="0" xfId="41" applyNumberFormat="1" applyFont="1" applyBorder="1" applyAlignment="1">
      <alignment horizontal="center" vertical="center"/>
    </xf>
    <xf numFmtId="3" fontId="62" fillId="0" borderId="0" xfId="41" applyNumberFormat="1" applyFont="1" applyBorder="1" applyAlignment="1">
      <alignment horizontal="center" vertical="center"/>
    </xf>
    <xf numFmtId="3" fontId="50" fillId="0" borderId="0" xfId="75" applyNumberFormat="1" applyFont="1" applyFill="1" applyBorder="1" applyAlignment="1">
      <alignment horizontal="center"/>
    </xf>
    <xf numFmtId="3" fontId="50" fillId="0" borderId="0" xfId="41" applyNumberFormat="1" applyFont="1" applyBorder="1" applyAlignment="1">
      <alignment horizontal="center" wrapText="1"/>
    </xf>
    <xf numFmtId="3" fontId="62" fillId="0" borderId="53" xfId="75" applyNumberFormat="1" applyFont="1" applyBorder="1" applyAlignment="1">
      <alignment horizontal="center"/>
    </xf>
    <xf numFmtId="0" fontId="50" fillId="0" borderId="20" xfId="41" applyBorder="1" applyAlignment="1">
      <alignment horizontal="center"/>
    </xf>
    <xf numFmtId="3" fontId="50" fillId="0" borderId="22" xfId="41" applyNumberFormat="1" applyFont="1" applyBorder="1" applyAlignment="1">
      <alignment horizontal="center" vertical="center"/>
    </xf>
    <xf numFmtId="3" fontId="62" fillId="0" borderId="22" xfId="41" applyNumberFormat="1" applyFont="1" applyBorder="1" applyAlignment="1">
      <alignment horizontal="center" vertical="center"/>
    </xf>
    <xf numFmtId="3" fontId="50" fillId="0" borderId="22" xfId="75" applyNumberFormat="1" applyFont="1" applyFill="1" applyBorder="1" applyAlignment="1">
      <alignment horizontal="center"/>
    </xf>
    <xf numFmtId="3" fontId="62" fillId="0" borderId="54" xfId="75" applyNumberFormat="1" applyFont="1" applyBorder="1" applyAlignment="1">
      <alignment horizontal="center"/>
    </xf>
    <xf numFmtId="0" fontId="50" fillId="0" borderId="25" xfId="41" applyBorder="1" applyAlignment="1">
      <alignment horizontal="center"/>
    </xf>
    <xf numFmtId="3" fontId="62" fillId="0" borderId="53" xfId="41" applyNumberFormat="1" applyFont="1" applyBorder="1" applyAlignment="1">
      <alignment horizontal="center" vertical="center"/>
    </xf>
    <xf numFmtId="3" fontId="50" fillId="0" borderId="27" xfId="41" applyNumberFormat="1" applyFont="1" applyBorder="1" applyAlignment="1">
      <alignment horizontal="center" vertical="center"/>
    </xf>
    <xf numFmtId="3" fontId="62" fillId="0" borderId="27" xfId="41" applyNumberFormat="1" applyFont="1" applyBorder="1" applyAlignment="1">
      <alignment horizontal="center" vertical="center"/>
    </xf>
    <xf numFmtId="3" fontId="62" fillId="0" borderId="55" xfId="41" applyNumberFormat="1" applyFont="1" applyBorder="1" applyAlignment="1">
      <alignment horizontal="center" vertical="center"/>
    </xf>
    <xf numFmtId="0" fontId="50" fillId="0" borderId="30" xfId="41" applyBorder="1" applyAlignment="1">
      <alignment horizontal="center"/>
    </xf>
    <xf numFmtId="3" fontId="62" fillId="0" borderId="54" xfId="41" applyNumberFormat="1" applyFont="1" applyBorder="1" applyAlignment="1">
      <alignment horizontal="center" vertical="center"/>
    </xf>
    <xf numFmtId="3" fontId="65" fillId="0" borderId="0" xfId="41" applyNumberFormat="1" applyFont="1" applyBorder="1" applyAlignment="1">
      <alignment horizontal="center" vertical="center"/>
    </xf>
    <xf numFmtId="3" fontId="65" fillId="0" borderId="22" xfId="41" applyNumberFormat="1" applyFont="1" applyBorder="1" applyAlignment="1">
      <alignment horizontal="center" vertical="center"/>
    </xf>
    <xf numFmtId="3" fontId="50" fillId="0" borderId="0" xfId="41" applyNumberFormat="1" applyFont="1" applyFill="1" applyBorder="1" applyAlignment="1">
      <alignment horizontal="center" vertical="center"/>
    </xf>
    <xf numFmtId="3" fontId="62" fillId="0" borderId="0" xfId="41" applyNumberFormat="1" applyFont="1" applyFill="1" applyBorder="1" applyAlignment="1">
      <alignment horizontal="center" vertical="center"/>
    </xf>
    <xf numFmtId="3" fontId="62" fillId="0" borderId="53" xfId="41" applyNumberFormat="1" applyFont="1" applyFill="1" applyBorder="1" applyAlignment="1">
      <alignment horizontal="center" vertical="center"/>
    </xf>
    <xf numFmtId="3" fontId="50" fillId="0" borderId="0" xfId="75" applyNumberFormat="1" applyFont="1" applyBorder="1" applyAlignment="1">
      <alignment horizontal="center" wrapText="1"/>
    </xf>
    <xf numFmtId="3" fontId="62" fillId="0" borderId="0" xfId="75" applyNumberFormat="1" applyFont="1" applyBorder="1" applyAlignment="1">
      <alignment horizontal="center" wrapText="1"/>
    </xf>
    <xf numFmtId="3" fontId="62" fillId="0" borderId="53" xfId="75" applyNumberFormat="1" applyFont="1" applyBorder="1" applyAlignment="1">
      <alignment horizontal="center" wrapText="1"/>
    </xf>
    <xf numFmtId="0" fontId="50" fillId="0" borderId="0" xfId="41" applyAlignment="1">
      <alignment wrapText="1"/>
    </xf>
    <xf numFmtId="3" fontId="50" fillId="0" borderId="22" xfId="75" applyNumberFormat="1" applyFont="1" applyBorder="1" applyAlignment="1">
      <alignment horizontal="center" wrapText="1"/>
    </xf>
    <xf numFmtId="3" fontId="62" fillId="0" borderId="22" xfId="75" applyNumberFormat="1" applyFont="1" applyBorder="1" applyAlignment="1">
      <alignment horizontal="center" wrapText="1"/>
    </xf>
    <xf numFmtId="3" fontId="62" fillId="0" borderId="54" xfId="75" applyNumberFormat="1" applyFont="1" applyBorder="1" applyAlignment="1">
      <alignment horizontal="center" wrapText="1"/>
    </xf>
    <xf numFmtId="0" fontId="50" fillId="0" borderId="25" xfId="41" applyBorder="1" applyAlignment="1">
      <alignment horizontal="center" wrapText="1"/>
    </xf>
    <xf numFmtId="0" fontId="50" fillId="0" borderId="20" xfId="41" applyBorder="1" applyAlignment="1">
      <alignment horizontal="center" wrapText="1"/>
    </xf>
    <xf numFmtId="0" fontId="50" fillId="0" borderId="35" xfId="41" applyBorder="1" applyAlignment="1">
      <alignment horizontal="center" wrapText="1"/>
    </xf>
    <xf numFmtId="0" fontId="50" fillId="0" borderId="42" xfId="41" applyBorder="1" applyAlignment="1">
      <alignment horizontal="center" vertical="center" wrapText="1"/>
    </xf>
    <xf numFmtId="0" fontId="50" fillId="0" borderId="40" xfId="41" applyBorder="1" applyAlignment="1">
      <alignment wrapText="1"/>
    </xf>
    <xf numFmtId="0" fontId="62" fillId="0" borderId="20" xfId="41" applyFont="1" applyBorder="1" applyAlignment="1">
      <alignment horizontal="center" vertical="center"/>
    </xf>
    <xf numFmtId="0" fontId="62" fillId="0" borderId="0" xfId="41" applyFont="1" applyBorder="1" applyAlignment="1">
      <alignment horizontal="center" vertical="center"/>
    </xf>
    <xf numFmtId="0" fontId="66" fillId="0" borderId="0" xfId="41" applyFont="1"/>
    <xf numFmtId="0" fontId="50" fillId="0" borderId="0" xfId="41" applyAlignment="1">
      <alignment vertical="center" wrapText="1"/>
    </xf>
    <xf numFmtId="0" fontId="51" fillId="0" borderId="0" xfId="41" applyFont="1" applyAlignment="1">
      <alignment horizontal="center"/>
    </xf>
    <xf numFmtId="0" fontId="33" fillId="0" borderId="0" xfId="1" applyBorder="1"/>
    <xf numFmtId="0" fontId="50" fillId="0" borderId="0" xfId="58"/>
    <xf numFmtId="0" fontId="50" fillId="0" borderId="16" xfId="58" applyBorder="1"/>
    <xf numFmtId="0" fontId="50" fillId="0" borderId="16" xfId="58" applyBorder="1" applyAlignment="1">
      <alignment horizontal="center"/>
    </xf>
    <xf numFmtId="166" fontId="60" fillId="0" borderId="0" xfId="74" applyNumberFormat="1" applyFont="1" applyFill="1" applyBorder="1" applyAlignment="1">
      <alignment horizontal="center"/>
    </xf>
    <xf numFmtId="166" fontId="65" fillId="0" borderId="53" xfId="74" applyNumberFormat="1" applyFont="1" applyFill="1" applyBorder="1" applyAlignment="1">
      <alignment horizontal="center"/>
    </xf>
    <xf numFmtId="0" fontId="60" fillId="0" borderId="20" xfId="58" applyFont="1" applyFill="1" applyBorder="1" applyAlignment="1">
      <alignment horizontal="center"/>
    </xf>
    <xf numFmtId="166" fontId="60" fillId="0" borderId="22" xfId="74" applyNumberFormat="1" applyFont="1" applyFill="1" applyBorder="1" applyAlignment="1">
      <alignment horizontal="center"/>
    </xf>
    <xf numFmtId="166" fontId="65" fillId="0" borderId="54" xfId="74" applyNumberFormat="1" applyFont="1" applyFill="1" applyBorder="1" applyAlignment="1">
      <alignment horizontal="center"/>
    </xf>
    <xf numFmtId="0" fontId="60" fillId="0" borderId="25" xfId="58" applyFont="1" applyFill="1" applyBorder="1" applyAlignment="1">
      <alignment horizontal="center"/>
    </xf>
    <xf numFmtId="166" fontId="60" fillId="0" borderId="27" xfId="74" applyNumberFormat="1" applyFont="1" applyFill="1" applyBorder="1" applyAlignment="1">
      <alignment horizontal="center"/>
    </xf>
    <xf numFmtId="166" fontId="65" fillId="0" borderId="55" xfId="74" applyNumberFormat="1" applyFont="1" applyFill="1" applyBorder="1" applyAlignment="1">
      <alignment horizontal="center"/>
    </xf>
    <xf numFmtId="0" fontId="60" fillId="0" borderId="30" xfId="58" applyFont="1" applyFill="1" applyBorder="1" applyAlignment="1">
      <alignment horizontal="center"/>
    </xf>
    <xf numFmtId="166" fontId="60" fillId="0" borderId="0" xfId="74" applyNumberFormat="1" applyFont="1" applyFill="1" applyBorder="1" applyAlignment="1">
      <alignment horizontal="center" wrapText="1"/>
    </xf>
    <xf numFmtId="0" fontId="60" fillId="0" borderId="20" xfId="58" applyFont="1" applyFill="1" applyBorder="1" applyAlignment="1">
      <alignment horizontal="center" wrapText="1"/>
    </xf>
    <xf numFmtId="166" fontId="60" fillId="0" borderId="22" xfId="74" applyNumberFormat="1" applyFont="1" applyFill="1" applyBorder="1" applyAlignment="1">
      <alignment horizontal="center" wrapText="1"/>
    </xf>
    <xf numFmtId="0" fontId="60" fillId="0" borderId="25" xfId="58" applyFont="1" applyFill="1" applyBorder="1" applyAlignment="1">
      <alignment horizontal="center" wrapText="1"/>
    </xf>
    <xf numFmtId="166" fontId="60" fillId="0" borderId="27" xfId="74" applyNumberFormat="1" applyFont="1" applyFill="1" applyBorder="1" applyAlignment="1">
      <alignment horizontal="center" wrapText="1"/>
    </xf>
    <xf numFmtId="0" fontId="60" fillId="0" borderId="30" xfId="58" applyFont="1" applyFill="1" applyBorder="1" applyAlignment="1">
      <alignment horizontal="center" wrapText="1"/>
    </xf>
    <xf numFmtId="0" fontId="60" fillId="0" borderId="57" xfId="58" applyFont="1" applyFill="1" applyBorder="1" applyAlignment="1">
      <alignment horizontal="center" wrapText="1"/>
    </xf>
    <xf numFmtId="166" fontId="60" fillId="0" borderId="14" xfId="74" applyNumberFormat="1" applyFont="1" applyFill="1" applyBorder="1" applyAlignment="1">
      <alignment horizontal="center" wrapText="1"/>
    </xf>
    <xf numFmtId="166" fontId="60" fillId="0" borderId="58" xfId="74" applyNumberFormat="1" applyFont="1" applyFill="1" applyBorder="1" applyAlignment="1">
      <alignment horizontal="center" vertical="center" wrapText="1"/>
    </xf>
    <xf numFmtId="166" fontId="65" fillId="0" borderId="59" xfId="74" applyNumberFormat="1" applyFont="1" applyFill="1" applyBorder="1" applyAlignment="1">
      <alignment horizontal="center" vertical="center" wrapText="1"/>
    </xf>
    <xf numFmtId="0" fontId="60" fillId="0" borderId="20" xfId="58" applyFont="1" applyFill="1" applyBorder="1"/>
    <xf numFmtId="0" fontId="50" fillId="0" borderId="0" xfId="58" applyAlignment="1">
      <alignment horizontal="center" vertical="center"/>
    </xf>
    <xf numFmtId="0" fontId="60" fillId="0" borderId="20" xfId="58" applyFont="1" applyFill="1" applyBorder="1" applyAlignment="1">
      <alignment horizontal="center" vertical="center"/>
    </xf>
    <xf numFmtId="0" fontId="60" fillId="0" borderId="0" xfId="49" applyFont="1" applyFill="1" applyBorder="1" applyAlignment="1">
      <alignment horizontal="center"/>
    </xf>
    <xf numFmtId="0" fontId="50" fillId="0" borderId="0" xfId="58" applyFont="1" applyFill="1" applyBorder="1"/>
    <xf numFmtId="0" fontId="50" fillId="0" borderId="20" xfId="58" applyFont="1" applyFill="1" applyBorder="1"/>
    <xf numFmtId="0" fontId="62" fillId="0" borderId="0" xfId="58" applyFont="1" applyAlignment="1">
      <alignment vertical="center"/>
    </xf>
    <xf numFmtId="0" fontId="50" fillId="0" borderId="0" xfId="58" applyFill="1"/>
    <xf numFmtId="0" fontId="50" fillId="0" borderId="16" xfId="58" applyFill="1" applyBorder="1"/>
    <xf numFmtId="0" fontId="50" fillId="0" borderId="16" xfId="58" applyFill="1" applyBorder="1" applyAlignment="1">
      <alignment horizontal="center"/>
    </xf>
    <xf numFmtId="166" fontId="60" fillId="0" borderId="19" xfId="74" applyNumberFormat="1" applyFont="1" applyFill="1" applyBorder="1" applyAlignment="1">
      <alignment horizontal="center"/>
    </xf>
    <xf numFmtId="166" fontId="62" fillId="0" borderId="53" xfId="58" applyNumberFormat="1" applyFont="1" applyFill="1" applyBorder="1" applyAlignment="1">
      <alignment horizontal="center"/>
    </xf>
    <xf numFmtId="166" fontId="50" fillId="0" borderId="0" xfId="58" applyNumberFormat="1" applyFont="1" applyFill="1" applyBorder="1" applyAlignment="1">
      <alignment horizontal="center"/>
    </xf>
    <xf numFmtId="0" fontId="50" fillId="0" borderId="20" xfId="58" applyFont="1" applyFill="1" applyBorder="1" applyAlignment="1">
      <alignment horizontal="center"/>
    </xf>
    <xf numFmtId="166" fontId="60" fillId="0" borderId="21" xfId="74" applyNumberFormat="1" applyFont="1" applyFill="1" applyBorder="1" applyAlignment="1">
      <alignment horizontal="center"/>
    </xf>
    <xf numFmtId="166" fontId="62" fillId="0" borderId="54" xfId="58" applyNumberFormat="1" applyFont="1" applyFill="1" applyBorder="1" applyAlignment="1">
      <alignment horizontal="center"/>
    </xf>
    <xf numFmtId="166" fontId="50" fillId="0" borderId="22" xfId="58" applyNumberFormat="1" applyFont="1" applyFill="1" applyBorder="1" applyAlignment="1">
      <alignment horizontal="center"/>
    </xf>
    <xf numFmtId="0" fontId="50" fillId="0" borderId="25" xfId="58" applyFont="1" applyFill="1" applyBorder="1" applyAlignment="1">
      <alignment horizontal="center"/>
    </xf>
    <xf numFmtId="166" fontId="50" fillId="0" borderId="19" xfId="58" applyNumberFormat="1" applyFont="1" applyFill="1" applyBorder="1" applyAlignment="1">
      <alignment horizontal="center"/>
    </xf>
    <xf numFmtId="166" fontId="50" fillId="0" borderId="21" xfId="58" applyNumberFormat="1" applyFont="1" applyFill="1" applyBorder="1" applyAlignment="1">
      <alignment horizontal="center"/>
    </xf>
    <xf numFmtId="166" fontId="50" fillId="0" borderId="26" xfId="58" applyNumberFormat="1" applyFont="1" applyFill="1" applyBorder="1" applyAlignment="1">
      <alignment horizontal="center"/>
    </xf>
    <xf numFmtId="166" fontId="50" fillId="0" borderId="27" xfId="58" applyNumberFormat="1" applyFont="1" applyFill="1" applyBorder="1" applyAlignment="1">
      <alignment horizontal="center"/>
    </xf>
    <xf numFmtId="166" fontId="62" fillId="0" borderId="55" xfId="58" applyNumberFormat="1" applyFont="1" applyFill="1" applyBorder="1" applyAlignment="1">
      <alignment horizontal="center"/>
    </xf>
    <xf numFmtId="0" fontId="50" fillId="0" borderId="30" xfId="58" applyFont="1" applyFill="1" applyBorder="1" applyAlignment="1">
      <alignment horizontal="center"/>
    </xf>
    <xf numFmtId="166" fontId="60" fillId="0" borderId="0" xfId="58" applyNumberFormat="1" applyFont="1" applyFill="1" applyBorder="1" applyAlignment="1">
      <alignment horizontal="center"/>
    </xf>
    <xf numFmtId="166" fontId="65" fillId="0" borderId="53" xfId="58" applyNumberFormat="1" applyFont="1" applyFill="1" applyBorder="1" applyAlignment="1">
      <alignment horizontal="center"/>
    </xf>
    <xf numFmtId="166" fontId="60" fillId="0" borderId="22" xfId="58" applyNumberFormat="1" applyFont="1" applyFill="1" applyBorder="1" applyAlignment="1">
      <alignment horizontal="center"/>
    </xf>
    <xf numFmtId="166" fontId="65" fillId="0" borderId="54" xfId="58" applyNumberFormat="1" applyFont="1" applyFill="1" applyBorder="1" applyAlignment="1">
      <alignment horizontal="center"/>
    </xf>
    <xf numFmtId="166" fontId="60" fillId="0" borderId="27" xfId="58" applyNumberFormat="1" applyFont="1" applyFill="1" applyBorder="1" applyAlignment="1">
      <alignment horizontal="center"/>
    </xf>
    <xf numFmtId="166" fontId="65" fillId="0" borderId="55" xfId="58" applyNumberFormat="1" applyFont="1" applyFill="1" applyBorder="1" applyAlignment="1">
      <alignment horizontal="center"/>
    </xf>
    <xf numFmtId="166" fontId="60" fillId="0" borderId="19" xfId="74" applyNumberFormat="1" applyFont="1" applyFill="1" applyBorder="1" applyAlignment="1">
      <alignment horizontal="center" wrapText="1"/>
    </xf>
    <xf numFmtId="0" fontId="50" fillId="0" borderId="20" xfId="58" applyFont="1" applyFill="1" applyBorder="1" applyAlignment="1">
      <alignment horizontal="center" wrapText="1"/>
    </xf>
    <xf numFmtId="166" fontId="60" fillId="0" borderId="21" xfId="74" applyNumberFormat="1" applyFont="1" applyFill="1" applyBorder="1" applyAlignment="1">
      <alignment horizontal="center" wrapText="1"/>
    </xf>
    <xf numFmtId="0" fontId="50" fillId="0" borderId="25" xfId="58" applyFont="1" applyFill="1" applyBorder="1" applyAlignment="1">
      <alignment horizontal="center" wrapText="1"/>
    </xf>
    <xf numFmtId="166" fontId="60" fillId="0" borderId="26" xfId="74" applyNumberFormat="1" applyFont="1" applyFill="1" applyBorder="1" applyAlignment="1">
      <alignment horizontal="center" wrapText="1"/>
    </xf>
    <xf numFmtId="0" fontId="50" fillId="0" borderId="30" xfId="58" applyFont="1" applyFill="1" applyBorder="1" applyAlignment="1">
      <alignment horizontal="center" wrapText="1"/>
    </xf>
    <xf numFmtId="0" fontId="50" fillId="0" borderId="57" xfId="58" applyFont="1" applyFill="1" applyBorder="1" applyAlignment="1">
      <alignment horizontal="center" wrapText="1"/>
    </xf>
    <xf numFmtId="166" fontId="60" fillId="0" borderId="0" xfId="72" applyNumberFormat="1" applyFont="1" applyFill="1" applyBorder="1" applyAlignment="1">
      <alignment horizontal="center" wrapText="1"/>
    </xf>
    <xf numFmtId="166" fontId="60" fillId="0" borderId="62" xfId="74" applyNumberFormat="1" applyFont="1" applyFill="1" applyBorder="1" applyAlignment="1">
      <alignment horizontal="center" vertical="center" wrapText="1"/>
    </xf>
    <xf numFmtId="166" fontId="62" fillId="0" borderId="59" xfId="58" applyNumberFormat="1" applyFont="1" applyFill="1" applyBorder="1" applyAlignment="1">
      <alignment horizontal="center" vertical="center" wrapText="1"/>
    </xf>
    <xf numFmtId="0" fontId="62" fillId="0" borderId="59" xfId="58" applyFont="1" applyFill="1" applyBorder="1" applyAlignment="1">
      <alignment horizontal="center" vertical="center" wrapText="1"/>
    </xf>
    <xf numFmtId="0" fontId="50" fillId="0" borderId="20" xfId="58" applyFont="1" applyFill="1" applyBorder="1" applyAlignment="1">
      <alignment horizontal="center" vertical="center"/>
    </xf>
    <xf numFmtId="0" fontId="50" fillId="0" borderId="0" xfId="49" applyNumberFormat="1" applyFont="1" applyFill="1" applyBorder="1" applyAlignment="1" applyProtection="1">
      <alignment horizontal="center"/>
    </xf>
    <xf numFmtId="0" fontId="60" fillId="0" borderId="0" xfId="49" applyNumberFormat="1" applyFont="1" applyFill="1" applyBorder="1" applyAlignment="1" applyProtection="1">
      <alignment horizontal="center"/>
    </xf>
    <xf numFmtId="0" fontId="50" fillId="0" borderId="19" xfId="58" applyFont="1" applyFill="1" applyBorder="1"/>
    <xf numFmtId="0" fontId="64" fillId="0" borderId="0" xfId="35" applyFont="1" applyFill="1"/>
    <xf numFmtId="166" fontId="62" fillId="0" borderId="53" xfId="74" applyNumberFormat="1" applyFont="1" applyFill="1" applyBorder="1" applyAlignment="1">
      <alignment horizontal="center"/>
    </xf>
    <xf numFmtId="166" fontId="62" fillId="0" borderId="54" xfId="74" applyNumberFormat="1" applyFont="1" applyFill="1" applyBorder="1" applyAlignment="1">
      <alignment horizontal="center"/>
    </xf>
    <xf numFmtId="166" fontId="60" fillId="0" borderId="26" xfId="74" applyNumberFormat="1" applyFont="1" applyFill="1" applyBorder="1" applyAlignment="1">
      <alignment horizontal="center"/>
    </xf>
    <xf numFmtId="166" fontId="62" fillId="0" borderId="55" xfId="74" applyNumberFormat="1" applyFont="1" applyFill="1" applyBorder="1" applyAlignment="1">
      <alignment horizontal="center"/>
    </xf>
    <xf numFmtId="166" fontId="62" fillId="0" borderId="53" xfId="74" applyNumberFormat="1" applyFont="1" applyFill="1" applyBorder="1" applyAlignment="1">
      <alignment horizontal="center" wrapText="1"/>
    </xf>
    <xf numFmtId="166" fontId="62" fillId="0" borderId="54" xfId="74" applyNumberFormat="1" applyFont="1" applyFill="1" applyBorder="1" applyAlignment="1">
      <alignment horizontal="center" wrapText="1"/>
    </xf>
    <xf numFmtId="166" fontId="62" fillId="0" borderId="55" xfId="74" applyNumberFormat="1" applyFont="1" applyFill="1" applyBorder="1" applyAlignment="1">
      <alignment horizontal="center" wrapText="1"/>
    </xf>
    <xf numFmtId="166" fontId="60" fillId="0" borderId="60" xfId="74" applyNumberFormat="1" applyFont="1" applyFill="1" applyBorder="1" applyAlignment="1">
      <alignment horizontal="center" wrapText="1"/>
    </xf>
    <xf numFmtId="166" fontId="65" fillId="0" borderId="61" xfId="74" applyNumberFormat="1" applyFont="1" applyFill="1" applyBorder="1" applyAlignment="1">
      <alignment horizontal="center"/>
    </xf>
    <xf numFmtId="0" fontId="50" fillId="0" borderId="0" xfId="58" applyFill="1" applyAlignment="1">
      <alignment horizontal="center" vertical="center"/>
    </xf>
    <xf numFmtId="0" fontId="60" fillId="0" borderId="41" xfId="49" applyFont="1" applyFill="1" applyBorder="1" applyAlignment="1">
      <alignment horizontal="center" vertical="center"/>
    </xf>
    <xf numFmtId="0" fontId="50" fillId="0" borderId="0" xfId="58" applyFont="1" applyBorder="1" applyAlignment="1">
      <alignment horizontal="center"/>
    </xf>
    <xf numFmtId="0" fontId="50" fillId="0" borderId="0" xfId="58" applyBorder="1"/>
    <xf numFmtId="166" fontId="60" fillId="0" borderId="11" xfId="74" applyNumberFormat="1" applyFont="1" applyFill="1" applyBorder="1" applyAlignment="1">
      <alignment horizontal="center"/>
    </xf>
    <xf numFmtId="166" fontId="60" fillId="0" borderId="49" xfId="74" applyNumberFormat="1" applyFont="1" applyFill="1" applyBorder="1" applyAlignment="1">
      <alignment horizontal="center"/>
    </xf>
    <xf numFmtId="166" fontId="60" fillId="0" borderId="48" xfId="74" applyNumberFormat="1" applyFont="1" applyFill="1" applyBorder="1" applyAlignment="1">
      <alignment horizontal="center"/>
    </xf>
    <xf numFmtId="166" fontId="65" fillId="0" borderId="53" xfId="74" applyNumberFormat="1" applyFont="1" applyFill="1" applyBorder="1" applyAlignment="1">
      <alignment horizontal="center" wrapText="1"/>
    </xf>
    <xf numFmtId="166" fontId="60" fillId="0" borderId="11" xfId="74" applyNumberFormat="1" applyFont="1" applyFill="1" applyBorder="1" applyAlignment="1">
      <alignment horizontal="center" wrapText="1"/>
    </xf>
    <xf numFmtId="166" fontId="65" fillId="0" borderId="54" xfId="74" applyNumberFormat="1" applyFont="1" applyFill="1" applyBorder="1" applyAlignment="1">
      <alignment horizontal="center" wrapText="1"/>
    </xf>
    <xf numFmtId="166" fontId="60" fillId="0" borderId="49" xfId="74" applyNumberFormat="1" applyFont="1" applyFill="1" applyBorder="1" applyAlignment="1">
      <alignment horizontal="center" wrapText="1"/>
    </xf>
    <xf numFmtId="166" fontId="65" fillId="0" borderId="55" xfId="74" applyNumberFormat="1" applyFont="1" applyFill="1" applyBorder="1" applyAlignment="1">
      <alignment horizontal="center" wrapText="1"/>
    </xf>
    <xf numFmtId="166" fontId="60" fillId="0" borderId="48" xfId="74" applyNumberFormat="1" applyFont="1" applyFill="1" applyBorder="1" applyAlignment="1">
      <alignment horizontal="center" wrapText="1"/>
    </xf>
    <xf numFmtId="166" fontId="65" fillId="0" borderId="61" xfId="74" applyNumberFormat="1" applyFont="1" applyFill="1" applyBorder="1" applyAlignment="1">
      <alignment horizontal="center" wrapText="1"/>
    </xf>
    <xf numFmtId="166" fontId="60" fillId="0" borderId="13" xfId="74" applyNumberFormat="1" applyFont="1" applyFill="1" applyBorder="1" applyAlignment="1">
      <alignment horizontal="center" wrapText="1"/>
    </xf>
    <xf numFmtId="0" fontId="50" fillId="0" borderId="19" xfId="58" applyFont="1" applyFill="1" applyBorder="1" applyAlignment="1">
      <alignment horizontal="center"/>
    </xf>
    <xf numFmtId="0" fontId="50" fillId="0" borderId="0" xfId="58" applyFont="1" applyFill="1" applyBorder="1" applyAlignment="1">
      <alignment horizontal="center"/>
    </xf>
    <xf numFmtId="0" fontId="50" fillId="0" borderId="0" xfId="58" applyFont="1" applyFill="1" applyAlignment="1">
      <alignment horizontal="center"/>
    </xf>
    <xf numFmtId="0" fontId="30" fillId="0" borderId="0" xfId="58" applyFont="1" applyFill="1"/>
    <xf numFmtId="0" fontId="30" fillId="0" borderId="0" xfId="57" applyFont="1"/>
    <xf numFmtId="0" fontId="30" fillId="0" borderId="0" xfId="57" applyFont="1" applyFill="1"/>
    <xf numFmtId="0" fontId="50" fillId="0" borderId="51" xfId="41" applyBorder="1" applyAlignment="1">
      <alignment horizontal="center" vertical="center" wrapText="1"/>
    </xf>
    <xf numFmtId="166" fontId="50" fillId="0" borderId="50" xfId="75" applyNumberFormat="1" applyFont="1" applyBorder="1" applyAlignment="1">
      <alignment horizontal="center" vertical="center" wrapText="1"/>
    </xf>
    <xf numFmtId="166" fontId="50" fillId="0" borderId="11" xfId="75" applyNumberFormat="1" applyFont="1" applyBorder="1" applyAlignment="1">
      <alignment horizontal="center" vertical="center" wrapText="1"/>
    </xf>
    <xf numFmtId="3" fontId="50" fillId="0" borderId="11" xfId="75" applyNumberFormat="1" applyFont="1" applyBorder="1" applyAlignment="1">
      <alignment horizontal="center" wrapText="1"/>
    </xf>
    <xf numFmtId="3" fontId="50" fillId="0" borderId="11" xfId="41" applyNumberFormat="1" applyFont="1" applyBorder="1" applyAlignment="1">
      <alignment horizontal="center" wrapText="1"/>
    </xf>
    <xf numFmtId="3" fontId="50" fillId="0" borderId="49" xfId="41" applyNumberFormat="1" applyFont="1" applyBorder="1" applyAlignment="1">
      <alignment horizontal="center" wrapText="1"/>
    </xf>
    <xf numFmtId="3" fontId="50" fillId="0" borderId="11" xfId="41" applyNumberFormat="1" applyFont="1" applyFill="1" applyBorder="1" applyAlignment="1">
      <alignment horizontal="center" wrapText="1"/>
    </xf>
    <xf numFmtId="3" fontId="50" fillId="0" borderId="48" xfId="41" applyNumberFormat="1" applyFont="1" applyBorder="1" applyAlignment="1">
      <alignment horizontal="center" wrapText="1"/>
    </xf>
    <xf numFmtId="0" fontId="50" fillId="0" borderId="19" xfId="41" applyBorder="1"/>
    <xf numFmtId="0" fontId="50" fillId="0" borderId="41" xfId="41" applyBorder="1" applyAlignment="1">
      <alignment horizontal="center" vertical="center" wrapText="1"/>
    </xf>
    <xf numFmtId="3" fontId="50" fillId="0" borderId="19" xfId="75" applyNumberFormat="1" applyFont="1" applyBorder="1" applyAlignment="1">
      <alignment horizontal="center" wrapText="1"/>
    </xf>
    <xf numFmtId="0" fontId="28" fillId="0" borderId="0" xfId="41" applyFont="1"/>
    <xf numFmtId="166" fontId="50" fillId="0" borderId="0" xfId="90" applyNumberFormat="1" applyFont="1"/>
    <xf numFmtId="0" fontId="59" fillId="0" borderId="0" xfId="1" applyFont="1"/>
    <xf numFmtId="0" fontId="26" fillId="0" borderId="0" xfId="0" applyFont="1"/>
    <xf numFmtId="0" fontId="50" fillId="0" borderId="0" xfId="58" applyFont="1" applyFill="1" applyBorder="1" applyAlignment="1">
      <alignment horizontal="center" vertical="center"/>
    </xf>
    <xf numFmtId="9" fontId="27" fillId="0" borderId="53" xfId="58" applyNumberFormat="1" applyFont="1" applyFill="1" applyBorder="1" applyAlignment="1">
      <alignment horizontal="center"/>
    </xf>
    <xf numFmtId="166" fontId="27" fillId="0" borderId="53" xfId="72" applyNumberFormat="1" applyFont="1" applyFill="1" applyBorder="1" applyAlignment="1">
      <alignment horizontal="center" wrapText="1"/>
    </xf>
    <xf numFmtId="166" fontId="27" fillId="0" borderId="53" xfId="74" applyNumberFormat="1" applyFont="1" applyFill="1" applyBorder="1" applyAlignment="1">
      <alignment horizontal="center" wrapText="1"/>
    </xf>
    <xf numFmtId="166" fontId="27" fillId="0" borderId="54" xfId="74" applyNumberFormat="1" applyFont="1" applyFill="1" applyBorder="1" applyAlignment="1">
      <alignment horizontal="center" wrapText="1"/>
    </xf>
    <xf numFmtId="166" fontId="27" fillId="0" borderId="55" xfId="74" applyNumberFormat="1" applyFont="1" applyFill="1" applyBorder="1" applyAlignment="1">
      <alignment horizontal="center" wrapText="1"/>
    </xf>
    <xf numFmtId="166" fontId="60" fillId="0" borderId="53" xfId="72" applyNumberFormat="1" applyFont="1" applyFill="1" applyBorder="1" applyAlignment="1">
      <alignment horizontal="center" wrapText="1"/>
    </xf>
    <xf numFmtId="166" fontId="60" fillId="0" borderId="53" xfId="74" applyNumberFormat="1" applyFont="1" applyFill="1" applyBorder="1" applyAlignment="1">
      <alignment horizontal="center" wrapText="1"/>
    </xf>
    <xf numFmtId="166" fontId="60" fillId="0" borderId="54" xfId="74" applyNumberFormat="1" applyFont="1" applyFill="1" applyBorder="1" applyAlignment="1">
      <alignment horizontal="center" wrapText="1"/>
    </xf>
    <xf numFmtId="166" fontId="60" fillId="0" borderId="55" xfId="74" applyNumberFormat="1" applyFont="1" applyFill="1" applyBorder="1" applyAlignment="1">
      <alignment horizontal="center" wrapText="1"/>
    </xf>
    <xf numFmtId="0" fontId="63" fillId="0" borderId="0" xfId="58" applyFont="1" applyBorder="1" applyAlignment="1">
      <alignment horizontal="center"/>
    </xf>
    <xf numFmtId="0" fontId="51" fillId="0" borderId="19" xfId="49" applyFont="1" applyFill="1" applyBorder="1" applyAlignment="1">
      <alignment horizontal="center"/>
    </xf>
    <xf numFmtId="0" fontId="50" fillId="0" borderId="15" xfId="58" applyBorder="1"/>
    <xf numFmtId="167" fontId="50" fillId="0" borderId="0" xfId="58" applyNumberFormat="1" applyFont="1" applyFill="1" applyBorder="1" applyAlignment="1">
      <alignment horizontal="center" wrapText="1"/>
    </xf>
    <xf numFmtId="167" fontId="50" fillId="0" borderId="22" xfId="58" applyNumberFormat="1" applyFont="1" applyFill="1" applyBorder="1" applyAlignment="1">
      <alignment horizontal="center" wrapText="1"/>
    </xf>
    <xf numFmtId="167" fontId="50" fillId="0" borderId="27" xfId="58" applyNumberFormat="1" applyFont="1" applyFill="1" applyBorder="1" applyAlignment="1">
      <alignment horizontal="center" wrapText="1"/>
    </xf>
    <xf numFmtId="167" fontId="50" fillId="0" borderId="0" xfId="58" applyNumberFormat="1" applyFont="1" applyFill="1" applyBorder="1" applyAlignment="1">
      <alignment horizontal="center"/>
    </xf>
    <xf numFmtId="167" fontId="50" fillId="0" borderId="27" xfId="58" applyNumberFormat="1" applyFont="1" applyFill="1" applyBorder="1" applyAlignment="1">
      <alignment horizontal="center"/>
    </xf>
    <xf numFmtId="167" fontId="50" fillId="0" borderId="22" xfId="58" applyNumberFormat="1" applyFont="1" applyFill="1" applyBorder="1" applyAlignment="1">
      <alignment horizontal="center"/>
    </xf>
    <xf numFmtId="0" fontId="26" fillId="0" borderId="0" xfId="58" applyFont="1" applyFill="1" applyBorder="1" applyAlignment="1">
      <alignment horizontal="center" wrapText="1"/>
    </xf>
    <xf numFmtId="3" fontId="50" fillId="0" borderId="0" xfId="58" applyNumberFormat="1" applyFont="1" applyFill="1" applyBorder="1" applyAlignment="1">
      <alignment horizontal="center" wrapText="1"/>
    </xf>
    <xf numFmtId="3" fontId="50" fillId="0" borderId="22" xfId="58" applyNumberFormat="1" applyFont="1" applyFill="1" applyBorder="1" applyAlignment="1">
      <alignment horizontal="center" wrapText="1"/>
    </xf>
    <xf numFmtId="3" fontId="50" fillId="0" borderId="27" xfId="58" applyNumberFormat="1" applyFont="1" applyFill="1" applyBorder="1" applyAlignment="1">
      <alignment horizontal="center" wrapText="1"/>
    </xf>
    <xf numFmtId="3" fontId="50" fillId="0" borderId="0" xfId="58" applyNumberFormat="1" applyFont="1" applyFill="1" applyBorder="1" applyAlignment="1">
      <alignment horizontal="center"/>
    </xf>
    <xf numFmtId="3" fontId="50" fillId="0" borderId="27" xfId="58" applyNumberFormat="1" applyFont="1" applyFill="1" applyBorder="1" applyAlignment="1">
      <alignment horizontal="center"/>
    </xf>
    <xf numFmtId="3" fontId="50" fillId="0" borderId="22" xfId="58" applyNumberFormat="1" applyFont="1" applyFill="1" applyBorder="1" applyAlignment="1">
      <alignment horizontal="center"/>
    </xf>
    <xf numFmtId="3" fontId="60" fillId="0" borderId="14" xfId="74" applyNumberFormat="1" applyFont="1" applyFill="1" applyBorder="1" applyAlignment="1">
      <alignment horizontal="center" wrapText="1"/>
    </xf>
    <xf numFmtId="3" fontId="62" fillId="0" borderId="61" xfId="58" applyNumberFormat="1" applyFont="1" applyFill="1" applyBorder="1" applyAlignment="1">
      <alignment horizontal="center"/>
    </xf>
    <xf numFmtId="3" fontId="27" fillId="0" borderId="61" xfId="74" applyNumberFormat="1" applyFont="1" applyFill="1" applyBorder="1" applyAlignment="1">
      <alignment horizontal="center" wrapText="1"/>
    </xf>
    <xf numFmtId="3" fontId="60" fillId="0" borderId="61" xfId="74" applyNumberFormat="1" applyFont="1" applyFill="1" applyBorder="1" applyAlignment="1">
      <alignment horizontal="center" wrapText="1"/>
    </xf>
    <xf numFmtId="3" fontId="60" fillId="0" borderId="60" xfId="74" applyNumberFormat="1" applyFont="1" applyFill="1" applyBorder="1" applyAlignment="1">
      <alignment horizontal="center" wrapText="1"/>
    </xf>
    <xf numFmtId="3" fontId="27" fillId="0" borderId="53" xfId="58" applyNumberFormat="1" applyFont="1" applyFill="1" applyBorder="1" applyAlignment="1">
      <alignment horizontal="center"/>
    </xf>
    <xf numFmtId="3" fontId="60" fillId="0" borderId="0" xfId="74" applyNumberFormat="1" applyFont="1" applyFill="1" applyBorder="1" applyAlignment="1">
      <alignment horizontal="center" wrapText="1"/>
    </xf>
    <xf numFmtId="3" fontId="62" fillId="0" borderId="53" xfId="58" applyNumberFormat="1" applyFont="1" applyFill="1" applyBorder="1" applyAlignment="1">
      <alignment horizontal="center"/>
    </xf>
    <xf numFmtId="3" fontId="27" fillId="0" borderId="53" xfId="74" applyNumberFormat="1" applyFont="1" applyFill="1" applyBorder="1" applyAlignment="1">
      <alignment horizontal="center" wrapText="1"/>
    </xf>
    <xf numFmtId="3" fontId="60" fillId="0" borderId="53" xfId="74" applyNumberFormat="1" applyFont="1" applyFill="1" applyBorder="1" applyAlignment="1">
      <alignment horizontal="center" wrapText="1"/>
    </xf>
    <xf numFmtId="3" fontId="60" fillId="0" borderId="19" xfId="74" applyNumberFormat="1" applyFont="1" applyFill="1" applyBorder="1" applyAlignment="1">
      <alignment horizontal="center" wrapText="1"/>
    </xf>
    <xf numFmtId="3" fontId="60" fillId="0" borderId="0" xfId="72" applyNumberFormat="1" applyFont="1" applyFill="1" applyBorder="1" applyAlignment="1">
      <alignment horizontal="center" wrapText="1"/>
    </xf>
    <xf numFmtId="3" fontId="67" fillId="0" borderId="53" xfId="58" applyNumberFormat="1" applyFont="1" applyFill="1" applyBorder="1" applyAlignment="1">
      <alignment horizontal="center"/>
    </xf>
    <xf numFmtId="3" fontId="67" fillId="0" borderId="0" xfId="58" applyNumberFormat="1" applyFont="1" applyFill="1" applyBorder="1" applyAlignment="1">
      <alignment horizontal="center"/>
    </xf>
    <xf numFmtId="3" fontId="67" fillId="0" borderId="19" xfId="58" applyNumberFormat="1" applyFont="1" applyFill="1" applyBorder="1" applyAlignment="1">
      <alignment horizontal="center"/>
    </xf>
    <xf numFmtId="3" fontId="27" fillId="0" borderId="53" xfId="72" applyNumberFormat="1" applyFont="1" applyFill="1" applyBorder="1" applyAlignment="1">
      <alignment horizontal="center" wrapText="1"/>
    </xf>
    <xf numFmtId="3" fontId="60" fillId="0" borderId="53" xfId="72" applyNumberFormat="1" applyFont="1" applyFill="1" applyBorder="1" applyAlignment="1">
      <alignment horizontal="center" wrapText="1"/>
    </xf>
    <xf numFmtId="3" fontId="60" fillId="0" borderId="22" xfId="74" applyNumberFormat="1" applyFont="1" applyFill="1" applyBorder="1" applyAlignment="1">
      <alignment horizontal="center" wrapText="1"/>
    </xf>
    <xf numFmtId="3" fontId="62" fillId="0" borderId="54" xfId="58" applyNumberFormat="1" applyFont="1" applyFill="1" applyBorder="1" applyAlignment="1">
      <alignment horizontal="center"/>
    </xf>
    <xf numFmtId="3" fontId="27" fillId="0" borderId="54" xfId="74" applyNumberFormat="1" applyFont="1" applyFill="1" applyBorder="1" applyAlignment="1">
      <alignment horizontal="center" wrapText="1"/>
    </xf>
    <xf numFmtId="3" fontId="60" fillId="0" borderId="54" xfId="74" applyNumberFormat="1" applyFont="1" applyFill="1" applyBorder="1" applyAlignment="1">
      <alignment horizontal="center" wrapText="1"/>
    </xf>
    <xf numFmtId="3" fontId="60" fillId="0" borderId="21" xfId="74" applyNumberFormat="1" applyFont="1" applyFill="1" applyBorder="1" applyAlignment="1">
      <alignment horizontal="center" wrapText="1"/>
    </xf>
    <xf numFmtId="3" fontId="60" fillId="0" borderId="27" xfId="74" applyNumberFormat="1" applyFont="1" applyFill="1" applyBorder="1" applyAlignment="1">
      <alignment horizontal="center" wrapText="1"/>
    </xf>
    <xf numFmtId="3" fontId="62" fillId="0" borderId="55" xfId="58" applyNumberFormat="1" applyFont="1" applyFill="1" applyBorder="1" applyAlignment="1">
      <alignment horizontal="center"/>
    </xf>
    <xf numFmtId="3" fontId="27" fillId="0" borderId="55" xfId="74" applyNumberFormat="1" applyFont="1" applyFill="1" applyBorder="1" applyAlignment="1">
      <alignment horizontal="center" wrapText="1"/>
    </xf>
    <xf numFmtId="3" fontId="60" fillId="0" borderId="55" xfId="74" applyNumberFormat="1" applyFont="1" applyFill="1" applyBorder="1" applyAlignment="1">
      <alignment horizontal="center" wrapText="1"/>
    </xf>
    <xf numFmtId="3" fontId="60" fillId="0" borderId="26" xfId="74" applyNumberFormat="1" applyFont="1" applyFill="1" applyBorder="1" applyAlignment="1">
      <alignment horizontal="center" wrapText="1"/>
    </xf>
    <xf numFmtId="3" fontId="60" fillId="0" borderId="0" xfId="74" applyNumberFormat="1" applyFont="1" applyFill="1" applyBorder="1" applyAlignment="1">
      <alignment horizontal="center"/>
    </xf>
    <xf numFmtId="3" fontId="65" fillId="0" borderId="53" xfId="74" applyNumberFormat="1" applyFont="1" applyFill="1" applyBorder="1" applyAlignment="1">
      <alignment horizontal="center"/>
    </xf>
    <xf numFmtId="3" fontId="50" fillId="0" borderId="19" xfId="58" applyNumberFormat="1" applyFont="1" applyFill="1" applyBorder="1" applyAlignment="1">
      <alignment horizontal="center"/>
    </xf>
    <xf numFmtId="3" fontId="65" fillId="0" borderId="53" xfId="58" applyNumberFormat="1" applyFont="1" applyFill="1" applyBorder="1" applyAlignment="1">
      <alignment horizontal="center"/>
    </xf>
    <xf numFmtId="3" fontId="60" fillId="0" borderId="0" xfId="58" applyNumberFormat="1" applyFont="1" applyFill="1" applyBorder="1" applyAlignment="1">
      <alignment horizontal="center"/>
    </xf>
    <xf numFmtId="3" fontId="60" fillId="0" borderId="19" xfId="58" applyNumberFormat="1" applyFont="1" applyFill="1" applyBorder="1" applyAlignment="1">
      <alignment horizontal="center"/>
    </xf>
    <xf numFmtId="3" fontId="60" fillId="0" borderId="27" xfId="74" applyNumberFormat="1" applyFont="1" applyFill="1" applyBorder="1" applyAlignment="1">
      <alignment horizontal="center"/>
    </xf>
    <xf numFmtId="3" fontId="65" fillId="0" borderId="55" xfId="74" applyNumberFormat="1" applyFont="1" applyFill="1" applyBorder="1" applyAlignment="1">
      <alignment horizontal="center"/>
    </xf>
    <xf numFmtId="3" fontId="65" fillId="0" borderId="55" xfId="58" applyNumberFormat="1" applyFont="1" applyFill="1" applyBorder="1" applyAlignment="1">
      <alignment horizontal="center"/>
    </xf>
    <xf numFmtId="3" fontId="60" fillId="0" borderId="27" xfId="58" applyNumberFormat="1" applyFont="1" applyFill="1" applyBorder="1" applyAlignment="1">
      <alignment horizontal="center"/>
    </xf>
    <xf numFmtId="3" fontId="60" fillId="0" borderId="26" xfId="58" applyNumberFormat="1" applyFont="1" applyFill="1" applyBorder="1" applyAlignment="1">
      <alignment horizontal="center"/>
    </xf>
    <xf numFmtId="3" fontId="60" fillId="0" borderId="22" xfId="74" applyNumberFormat="1" applyFont="1" applyFill="1" applyBorder="1" applyAlignment="1">
      <alignment horizontal="center"/>
    </xf>
    <xf numFmtId="3" fontId="65" fillId="0" borderId="54" xfId="74" applyNumberFormat="1" applyFont="1" applyFill="1" applyBorder="1" applyAlignment="1">
      <alignment horizontal="center"/>
    </xf>
    <xf numFmtId="3" fontId="65" fillId="0" borderId="54" xfId="58" applyNumberFormat="1" applyFont="1" applyFill="1" applyBorder="1" applyAlignment="1">
      <alignment horizontal="center"/>
    </xf>
    <xf numFmtId="3" fontId="60" fillId="0" borderId="22" xfId="58" applyNumberFormat="1" applyFont="1" applyFill="1" applyBorder="1" applyAlignment="1">
      <alignment horizontal="center"/>
    </xf>
    <xf numFmtId="3" fontId="60" fillId="0" borderId="21" xfId="58" applyNumberFormat="1" applyFont="1" applyFill="1" applyBorder="1" applyAlignment="1">
      <alignment horizontal="center"/>
    </xf>
    <xf numFmtId="3" fontId="50" fillId="0" borderId="26" xfId="58" applyNumberFormat="1" applyFont="1" applyFill="1" applyBorder="1" applyAlignment="1">
      <alignment horizontal="center"/>
    </xf>
    <xf numFmtId="3" fontId="50" fillId="0" borderId="21" xfId="58" applyNumberFormat="1" applyFont="1" applyFill="1" applyBorder="1" applyAlignment="1">
      <alignment horizontal="center"/>
    </xf>
    <xf numFmtId="3" fontId="60" fillId="0" borderId="21" xfId="74" applyNumberFormat="1" applyFont="1" applyFill="1" applyBorder="1" applyAlignment="1">
      <alignment horizontal="center"/>
    </xf>
    <xf numFmtId="3" fontId="60" fillId="0" borderId="19" xfId="74" applyNumberFormat="1" applyFont="1" applyFill="1" applyBorder="1" applyAlignment="1">
      <alignment horizontal="center"/>
    </xf>
    <xf numFmtId="3" fontId="50" fillId="0" borderId="16" xfId="58" applyNumberFormat="1" applyBorder="1"/>
    <xf numFmtId="3" fontId="50" fillId="0" borderId="16" xfId="58" applyNumberFormat="1" applyFill="1" applyBorder="1"/>
    <xf numFmtId="3" fontId="50" fillId="0" borderId="15" xfId="58" applyNumberFormat="1" applyBorder="1"/>
    <xf numFmtId="0" fontId="26" fillId="0" borderId="0" xfId="41" applyFont="1"/>
    <xf numFmtId="0" fontId="62" fillId="0" borderId="39" xfId="57" applyFont="1" applyBorder="1" applyAlignment="1">
      <alignment horizontal="center" vertical="center" wrapText="1"/>
    </xf>
    <xf numFmtId="0" fontId="62" fillId="0" borderId="37" xfId="57" applyFont="1" applyBorder="1" applyAlignment="1">
      <alignment horizontal="center" vertical="center" wrapText="1"/>
    </xf>
    <xf numFmtId="166" fontId="65" fillId="0" borderId="0" xfId="73" applyNumberFormat="1" applyFont="1" applyBorder="1" applyAlignment="1">
      <alignment horizontal="center"/>
    </xf>
    <xf numFmtId="166" fontId="65" fillId="0" borderId="0" xfId="73" applyNumberFormat="1" applyFont="1" applyFill="1" applyBorder="1" applyAlignment="1">
      <alignment horizontal="center"/>
    </xf>
    <xf numFmtId="166" fontId="65" fillId="0" borderId="22" xfId="73" applyNumberFormat="1" applyFont="1" applyFill="1" applyBorder="1" applyAlignment="1">
      <alignment horizontal="center"/>
    </xf>
    <xf numFmtId="166" fontId="65" fillId="0" borderId="27" xfId="73" applyNumberFormat="1" applyFont="1" applyFill="1" applyBorder="1" applyAlignment="1">
      <alignment horizontal="center"/>
    </xf>
    <xf numFmtId="166" fontId="65" fillId="0" borderId="12" xfId="73" applyNumberFormat="1" applyFont="1" applyBorder="1" applyAlignment="1">
      <alignment horizontal="center"/>
    </xf>
    <xf numFmtId="166" fontId="65" fillId="0" borderId="23" xfId="73" applyNumberFormat="1" applyFont="1" applyBorder="1" applyAlignment="1">
      <alignment horizontal="center"/>
    </xf>
    <xf numFmtId="166" fontId="65" fillId="0" borderId="28" xfId="73" applyNumberFormat="1" applyFont="1" applyBorder="1" applyAlignment="1">
      <alignment horizontal="center"/>
    </xf>
    <xf numFmtId="166" fontId="65" fillId="0" borderId="9" xfId="73" applyNumberFormat="1" applyFont="1" applyFill="1" applyBorder="1" applyAlignment="1">
      <alignment horizontal="center"/>
    </xf>
    <xf numFmtId="166" fontId="65" fillId="0" borderId="24" xfId="73" applyNumberFormat="1" applyFont="1" applyFill="1" applyBorder="1" applyAlignment="1">
      <alignment horizontal="center"/>
    </xf>
    <xf numFmtId="166" fontId="65" fillId="0" borderId="29" xfId="73" applyNumberFormat="1" applyFont="1" applyFill="1" applyBorder="1" applyAlignment="1">
      <alignment horizontal="center"/>
    </xf>
    <xf numFmtId="166" fontId="65" fillId="0" borderId="34" xfId="73" applyNumberFormat="1" applyFont="1" applyBorder="1" applyAlignment="1">
      <alignment horizontal="center" vertical="center" wrapText="1"/>
    </xf>
    <xf numFmtId="166" fontId="65" fillId="0" borderId="33" xfId="73" applyNumberFormat="1" applyFont="1" applyBorder="1" applyAlignment="1">
      <alignment horizontal="center" vertical="center" wrapText="1"/>
    </xf>
    <xf numFmtId="166" fontId="65" fillId="0" borderId="9" xfId="73" applyNumberFormat="1" applyFont="1" applyBorder="1" applyAlignment="1">
      <alignment horizontal="center" vertical="center" wrapText="1"/>
    </xf>
    <xf numFmtId="166" fontId="65" fillId="0" borderId="12" xfId="73" applyNumberFormat="1" applyFont="1" applyBorder="1" applyAlignment="1">
      <alignment horizontal="center" vertical="center" wrapText="1"/>
    </xf>
    <xf numFmtId="166" fontId="50" fillId="0" borderId="33" xfId="90" applyNumberFormat="1" applyFont="1" applyFill="1" applyBorder="1" applyAlignment="1">
      <alignment horizontal="center" vertical="center" wrapText="1"/>
    </xf>
    <xf numFmtId="166" fontId="50" fillId="0" borderId="32" xfId="90" applyNumberFormat="1" applyFont="1" applyFill="1" applyBorder="1" applyAlignment="1">
      <alignment horizontal="center" vertical="center" wrapText="1"/>
    </xf>
    <xf numFmtId="166" fontId="50" fillId="0" borderId="12" xfId="90" applyNumberFormat="1" applyFont="1" applyFill="1" applyBorder="1" applyAlignment="1">
      <alignment horizontal="center" vertical="center" wrapText="1"/>
    </xf>
    <xf numFmtId="166" fontId="50" fillId="0" borderId="0" xfId="90" applyNumberFormat="1" applyFont="1" applyFill="1" applyBorder="1" applyAlignment="1">
      <alignment horizontal="center" vertical="center" wrapText="1"/>
    </xf>
    <xf numFmtId="0" fontId="62" fillId="0" borderId="56" xfId="41" applyFont="1" applyBorder="1" applyAlignment="1">
      <alignment horizontal="center" vertical="center" wrapText="1"/>
    </xf>
    <xf numFmtId="0" fontId="62" fillId="0" borderId="42" xfId="41" applyFont="1" applyBorder="1" applyAlignment="1">
      <alignment horizontal="center" vertical="center" wrapText="1"/>
    </xf>
    <xf numFmtId="3" fontId="62" fillId="0" borderId="0" xfId="41" applyNumberFormat="1" applyFont="1" applyBorder="1" applyAlignment="1">
      <alignment horizontal="center" wrapText="1"/>
    </xf>
    <xf numFmtId="3" fontId="62" fillId="0" borderId="22" xfId="41" applyNumberFormat="1" applyFont="1" applyBorder="1" applyAlignment="1">
      <alignment horizontal="center" wrapText="1"/>
    </xf>
    <xf numFmtId="3" fontId="26" fillId="0" borderId="22" xfId="75" applyNumberFormat="1" applyFont="1" applyBorder="1" applyAlignment="1">
      <alignment horizontal="center" wrapText="1"/>
    </xf>
    <xf numFmtId="3" fontId="26" fillId="0" borderId="0" xfId="75" applyNumberFormat="1" applyFont="1" applyBorder="1" applyAlignment="1">
      <alignment horizontal="center" wrapText="1"/>
    </xf>
    <xf numFmtId="3" fontId="26" fillId="0" borderId="0" xfId="41" applyNumberFormat="1" applyFont="1" applyFill="1" applyBorder="1" applyAlignment="1">
      <alignment horizontal="center" vertical="center"/>
    </xf>
    <xf numFmtId="3" fontId="26" fillId="0" borderId="0" xfId="41" applyNumberFormat="1" applyFont="1" applyBorder="1" applyAlignment="1">
      <alignment horizontal="center" vertical="center"/>
    </xf>
    <xf numFmtId="3" fontId="26" fillId="0" borderId="22" xfId="41" applyNumberFormat="1" applyFont="1" applyBorder="1" applyAlignment="1">
      <alignment horizontal="center" vertical="center"/>
    </xf>
    <xf numFmtId="3" fontId="26" fillId="0" borderId="27" xfId="41" applyNumberFormat="1" applyFont="1" applyBorder="1" applyAlignment="1">
      <alignment horizontal="center" vertical="center"/>
    </xf>
    <xf numFmtId="3" fontId="26" fillId="0" borderId="22" xfId="75" applyNumberFormat="1" applyFont="1" applyBorder="1" applyAlignment="1">
      <alignment horizontal="center"/>
    </xf>
    <xf numFmtId="3" fontId="26" fillId="0" borderId="0" xfId="75" applyNumberFormat="1" applyFont="1" applyBorder="1" applyAlignment="1">
      <alignment horizontal="center"/>
    </xf>
    <xf numFmtId="0" fontId="62" fillId="0" borderId="38" xfId="41" applyFont="1" applyBorder="1" applyAlignment="1">
      <alignment horizontal="center" vertical="center" wrapText="1"/>
    </xf>
    <xf numFmtId="3" fontId="62" fillId="0" borderId="12" xfId="75" applyNumberFormat="1" applyFont="1" applyBorder="1" applyAlignment="1">
      <alignment horizontal="center" wrapText="1"/>
    </xf>
    <xf numFmtId="3" fontId="62" fillId="0" borderId="12" xfId="41" applyNumberFormat="1" applyFont="1" applyBorder="1" applyAlignment="1">
      <alignment horizontal="center" wrapText="1"/>
    </xf>
    <xf numFmtId="3" fontId="62" fillId="0" borderId="23" xfId="41" applyNumberFormat="1" applyFont="1" applyBorder="1" applyAlignment="1">
      <alignment horizontal="center" wrapText="1"/>
    </xf>
    <xf numFmtId="3" fontId="62" fillId="0" borderId="12" xfId="41" applyNumberFormat="1" applyFont="1" applyFill="1" applyBorder="1" applyAlignment="1">
      <alignment horizontal="center" wrapText="1"/>
    </xf>
    <xf numFmtId="3" fontId="62" fillId="0" borderId="28" xfId="41" applyNumberFormat="1" applyFont="1" applyBorder="1" applyAlignment="1">
      <alignment horizontal="center" wrapText="1"/>
    </xf>
    <xf numFmtId="3" fontId="50" fillId="0" borderId="21" xfId="75" applyNumberFormat="1" applyFont="1" applyBorder="1" applyAlignment="1">
      <alignment horizontal="center" wrapText="1"/>
    </xf>
    <xf numFmtId="3" fontId="50" fillId="0" borderId="19" xfId="41" applyNumberFormat="1" applyFont="1" applyFill="1" applyBorder="1" applyAlignment="1">
      <alignment horizontal="center" vertical="center"/>
    </xf>
    <xf numFmtId="3" fontId="50" fillId="0" borderId="19" xfId="41" applyNumberFormat="1" applyFont="1" applyBorder="1" applyAlignment="1">
      <alignment horizontal="center" vertical="center"/>
    </xf>
    <xf numFmtId="3" fontId="50" fillId="0" borderId="21" xfId="41" applyNumberFormat="1" applyFont="1" applyBorder="1" applyAlignment="1">
      <alignment horizontal="center" vertical="center"/>
    </xf>
    <xf numFmtId="3" fontId="50" fillId="0" borderId="26" xfId="41" applyNumberFormat="1" applyFont="1" applyBorder="1" applyAlignment="1">
      <alignment horizontal="center" vertical="center"/>
    </xf>
    <xf numFmtId="3" fontId="50" fillId="0" borderId="15" xfId="41" applyNumberFormat="1" applyFont="1" applyBorder="1" applyAlignment="1">
      <alignment horizontal="center" vertical="center"/>
    </xf>
    <xf numFmtId="0" fontId="62" fillId="0" borderId="41" xfId="57" applyFont="1" applyBorder="1" applyAlignment="1">
      <alignment horizontal="center" vertical="center"/>
    </xf>
    <xf numFmtId="0" fontId="27" fillId="20" borderId="0" xfId="46" applyFont="1" applyFill="1"/>
    <xf numFmtId="0" fontId="51" fillId="0" borderId="0" xfId="46" applyFont="1"/>
    <xf numFmtId="0" fontId="71" fillId="20" borderId="0" xfId="46" applyFont="1" applyFill="1" applyAlignment="1">
      <alignment horizontal="center"/>
    </xf>
    <xf numFmtId="0" fontId="27" fillId="20" borderId="0" xfId="46" applyFont="1" applyFill="1" applyBorder="1"/>
    <xf numFmtId="0" fontId="72" fillId="20" borderId="0" xfId="46" applyFont="1" applyFill="1" applyBorder="1" applyAlignment="1">
      <alignment horizontal="center"/>
    </xf>
    <xf numFmtId="0" fontId="27" fillId="20" borderId="0" xfId="46" applyFont="1" applyFill="1" applyBorder="1" applyAlignment="1">
      <alignment horizontal="center" vertical="center"/>
    </xf>
    <xf numFmtId="0" fontId="27" fillId="20" borderId="0" xfId="46" applyFont="1" applyFill="1" applyAlignment="1">
      <alignment vertical="center"/>
    </xf>
    <xf numFmtId="0" fontId="65" fillId="21" borderId="0" xfId="35" applyFont="1" applyFill="1" applyAlignment="1" applyProtection="1">
      <alignment horizontal="center" vertical="center"/>
    </xf>
    <xf numFmtId="0" fontId="27" fillId="21" borderId="0" xfId="35" applyFont="1" applyFill="1" applyAlignment="1" applyProtection="1"/>
    <xf numFmtId="0" fontId="65" fillId="22" borderId="0" xfId="46" applyFont="1" applyFill="1" applyBorder="1" applyAlignment="1">
      <alignment horizontal="center" vertical="center"/>
    </xf>
    <xf numFmtId="0" fontId="27" fillId="22" borderId="0" xfId="46" applyFont="1" applyFill="1" applyBorder="1" applyAlignment="1">
      <alignment horizontal="left" vertical="center"/>
    </xf>
    <xf numFmtId="0" fontId="70" fillId="0" borderId="0" xfId="46" applyFont="1"/>
    <xf numFmtId="0" fontId="51" fillId="23" borderId="0" xfId="46" applyFont="1" applyFill="1"/>
    <xf numFmtId="0" fontId="70" fillId="23" borderId="0" xfId="46" applyFont="1" applyFill="1"/>
    <xf numFmtId="0" fontId="26" fillId="0" borderId="0" xfId="58" applyFont="1"/>
    <xf numFmtId="0" fontId="26" fillId="0" borderId="42" xfId="41" applyFont="1" applyBorder="1" applyAlignment="1">
      <alignment horizontal="center" vertical="center" wrapText="1"/>
    </xf>
    <xf numFmtId="3" fontId="26" fillId="0" borderId="0" xfId="41" applyNumberFormat="1" applyFont="1" applyBorder="1" applyAlignment="1">
      <alignment horizontal="center" wrapText="1"/>
    </xf>
    <xf numFmtId="3" fontId="26" fillId="0" borderId="22" xfId="41" applyNumberFormat="1" applyFont="1" applyBorder="1" applyAlignment="1">
      <alignment horizontal="center" wrapText="1"/>
    </xf>
    <xf numFmtId="3" fontId="26" fillId="0" borderId="0" xfId="41" applyNumberFormat="1" applyFont="1" applyFill="1" applyBorder="1" applyAlignment="1">
      <alignment horizontal="center" wrapText="1"/>
    </xf>
    <xf numFmtId="3" fontId="26" fillId="0" borderId="27" xfId="41" applyNumberFormat="1" applyFont="1" applyBorder="1" applyAlignment="1">
      <alignment horizontal="center" wrapText="1"/>
    </xf>
    <xf numFmtId="3" fontId="26" fillId="0" borderId="0" xfId="75" applyNumberFormat="1" applyFont="1" applyFill="1" applyBorder="1" applyAlignment="1">
      <alignment horizontal="center"/>
    </xf>
    <xf numFmtId="3" fontId="26" fillId="0" borderId="32" xfId="75" applyNumberFormat="1" applyFont="1" applyBorder="1" applyAlignment="1">
      <alignment horizontal="center" wrapText="1"/>
    </xf>
    <xf numFmtId="0" fontId="26" fillId="0" borderId="41" xfId="41" applyFont="1" applyBorder="1" applyAlignment="1">
      <alignment horizontal="center" vertical="center" wrapText="1"/>
    </xf>
    <xf numFmtId="3" fontId="26" fillId="0" borderId="27" xfId="75" applyNumberFormat="1" applyFont="1" applyBorder="1" applyAlignment="1">
      <alignment horizontal="center" wrapText="1"/>
    </xf>
    <xf numFmtId="3" fontId="26" fillId="0" borderId="22" xfId="41" applyNumberFormat="1" applyFont="1" applyFill="1" applyBorder="1" applyAlignment="1">
      <alignment horizontal="center" vertical="center"/>
    </xf>
    <xf numFmtId="3" fontId="26" fillId="0" borderId="22" xfId="41" applyNumberFormat="1" applyFont="1" applyFill="1" applyBorder="1" applyAlignment="1">
      <alignment horizontal="center" wrapText="1"/>
    </xf>
    <xf numFmtId="3" fontId="26" fillId="0" borderId="27" xfId="75" applyNumberFormat="1" applyFont="1" applyBorder="1" applyAlignment="1">
      <alignment horizontal="center"/>
    </xf>
    <xf numFmtId="3" fontId="26" fillId="0" borderId="27" xfId="75" applyNumberFormat="1" applyFont="1" applyFill="1" applyBorder="1" applyAlignment="1">
      <alignment horizontal="center"/>
    </xf>
    <xf numFmtId="0" fontId="50" fillId="0" borderId="65" xfId="41" applyBorder="1" applyAlignment="1">
      <alignment horizontal="center" vertical="center" wrapText="1"/>
    </xf>
    <xf numFmtId="3" fontId="26" fillId="0" borderId="66" xfId="75" applyNumberFormat="1" applyFont="1" applyBorder="1" applyAlignment="1">
      <alignment horizontal="center" wrapText="1"/>
    </xf>
    <xf numFmtId="3" fontId="26" fillId="0" borderId="67" xfId="75" applyNumberFormat="1" applyFont="1" applyBorder="1" applyAlignment="1">
      <alignment horizontal="center" wrapText="1"/>
    </xf>
    <xf numFmtId="3" fontId="26" fillId="0" borderId="68" xfId="75" applyNumberFormat="1" applyFont="1" applyBorder="1" applyAlignment="1">
      <alignment horizontal="center" wrapText="1"/>
    </xf>
    <xf numFmtId="3" fontId="26" fillId="0" borderId="69" xfId="75" applyNumberFormat="1" applyFont="1" applyBorder="1" applyAlignment="1">
      <alignment horizontal="center" wrapText="1"/>
    </xf>
    <xf numFmtId="3" fontId="26" fillId="0" borderId="68" xfId="41" applyNumberFormat="1" applyFont="1" applyFill="1" applyBorder="1" applyAlignment="1">
      <alignment horizontal="center" vertical="center"/>
    </xf>
    <xf numFmtId="3" fontId="26" fillId="0" borderId="67" xfId="41" applyNumberFormat="1" applyFont="1" applyBorder="1" applyAlignment="1">
      <alignment horizontal="center" vertical="center"/>
    </xf>
    <xf numFmtId="3" fontId="27" fillId="0" borderId="67" xfId="41" applyNumberFormat="1" applyFont="1" applyBorder="1" applyAlignment="1">
      <alignment horizontal="center" vertical="center"/>
    </xf>
    <xf numFmtId="3" fontId="27" fillId="0" borderId="68" xfId="41" applyNumberFormat="1" applyFont="1" applyBorder="1" applyAlignment="1">
      <alignment horizontal="center" vertical="center"/>
    </xf>
    <xf numFmtId="3" fontId="26" fillId="0" borderId="68" xfId="41" applyNumberFormat="1" applyFont="1" applyBorder="1" applyAlignment="1">
      <alignment horizontal="center" vertical="center"/>
    </xf>
    <xf numFmtId="3" fontId="26" fillId="0" borderId="69" xfId="41" applyNumberFormat="1" applyFont="1" applyBorder="1" applyAlignment="1">
      <alignment horizontal="center" vertical="center"/>
    </xf>
    <xf numFmtId="3" fontId="26" fillId="0" borderId="32" xfId="75" applyNumberFormat="1" applyFont="1" applyBorder="1" applyAlignment="1">
      <alignment horizontal="center" vertical="center" wrapText="1"/>
    </xf>
    <xf numFmtId="3" fontId="26" fillId="0" borderId="0" xfId="75" applyNumberFormat="1" applyFont="1" applyBorder="1" applyAlignment="1">
      <alignment horizontal="center" vertical="center" wrapText="1"/>
    </xf>
    <xf numFmtId="3" fontId="26" fillId="0" borderId="32" xfId="41" applyNumberFormat="1" applyFont="1" applyBorder="1" applyAlignment="1">
      <alignment horizontal="center" wrapText="1"/>
    </xf>
    <xf numFmtId="3" fontId="26" fillId="0" borderId="66" xfId="41" applyNumberFormat="1" applyFont="1" applyBorder="1" applyAlignment="1">
      <alignment horizontal="center" wrapText="1"/>
    </xf>
    <xf numFmtId="3" fontId="26" fillId="0" borderId="31" xfId="41" applyNumberFormat="1" applyFont="1" applyBorder="1" applyAlignment="1">
      <alignment horizontal="center" wrapText="1"/>
    </xf>
    <xf numFmtId="3" fontId="26" fillId="0" borderId="67" xfId="41" applyNumberFormat="1" applyFont="1" applyBorder="1" applyAlignment="1">
      <alignment horizontal="center" wrapText="1"/>
    </xf>
    <xf numFmtId="3" fontId="26" fillId="0" borderId="19" xfId="41" applyNumberFormat="1" applyFont="1" applyBorder="1" applyAlignment="1">
      <alignment horizontal="center" wrapText="1"/>
    </xf>
    <xf numFmtId="3" fontId="26" fillId="0" borderId="68" xfId="41" applyNumberFormat="1" applyFont="1" applyBorder="1" applyAlignment="1">
      <alignment horizontal="center" wrapText="1"/>
    </xf>
    <xf numFmtId="3" fontId="26" fillId="0" borderId="21" xfId="41" applyNumberFormat="1" applyFont="1" applyBorder="1" applyAlignment="1">
      <alignment horizontal="center" wrapText="1"/>
    </xf>
    <xf numFmtId="3" fontId="26" fillId="0" borderId="69" xfId="41" applyNumberFormat="1" applyFont="1" applyBorder="1" applyAlignment="1">
      <alignment horizontal="center" wrapText="1"/>
    </xf>
    <xf numFmtId="3" fontId="26" fillId="0" borderId="26" xfId="41" applyNumberFormat="1" applyFont="1" applyBorder="1" applyAlignment="1">
      <alignment horizontal="center" wrapText="1"/>
    </xf>
    <xf numFmtId="3" fontId="26" fillId="0" borderId="0" xfId="41" applyNumberFormat="1" applyFont="1" applyBorder="1" applyAlignment="1">
      <alignment horizontal="center"/>
    </xf>
    <xf numFmtId="3" fontId="26" fillId="0" borderId="67" xfId="41" applyNumberFormat="1" applyFont="1" applyBorder="1" applyAlignment="1">
      <alignment horizontal="center"/>
    </xf>
    <xf numFmtId="3" fontId="26" fillId="0" borderId="19" xfId="41" applyNumberFormat="1" applyFont="1" applyBorder="1" applyAlignment="1">
      <alignment horizontal="center"/>
    </xf>
    <xf numFmtId="3" fontId="26" fillId="0" borderId="22" xfId="41" applyNumberFormat="1" applyFont="1" applyBorder="1" applyAlignment="1">
      <alignment horizontal="center"/>
    </xf>
    <xf numFmtId="3" fontId="26" fillId="0" borderId="68" xfId="41" applyNumberFormat="1" applyFont="1" applyBorder="1" applyAlignment="1">
      <alignment horizontal="center"/>
    </xf>
    <xf numFmtId="3" fontId="26" fillId="0" borderId="21" xfId="41" applyNumberFormat="1" applyFont="1" applyBorder="1" applyAlignment="1">
      <alignment horizontal="center"/>
    </xf>
    <xf numFmtId="3" fontId="26" fillId="0" borderId="27" xfId="41" applyNumberFormat="1" applyFont="1" applyBorder="1" applyAlignment="1">
      <alignment horizontal="center"/>
    </xf>
    <xf numFmtId="3" fontId="26" fillId="0" borderId="69" xfId="41" applyNumberFormat="1" applyFont="1" applyBorder="1" applyAlignment="1">
      <alignment horizontal="center"/>
    </xf>
    <xf numFmtId="3" fontId="26" fillId="0" borderId="26" xfId="41" applyNumberFormat="1" applyFont="1" applyBorder="1" applyAlignment="1">
      <alignment horizontal="center"/>
    </xf>
    <xf numFmtId="3" fontId="24" fillId="0" borderId="27" xfId="75" applyNumberFormat="1" applyFont="1" applyBorder="1" applyAlignment="1">
      <alignment horizontal="center"/>
    </xf>
    <xf numFmtId="3" fontId="24" fillId="0" borderId="69" xfId="75" applyNumberFormat="1" applyFont="1" applyBorder="1" applyAlignment="1">
      <alignment horizontal="center"/>
    </xf>
    <xf numFmtId="3" fontId="24" fillId="0" borderId="0" xfId="75" applyNumberFormat="1" applyFont="1" applyBorder="1" applyAlignment="1">
      <alignment horizontal="center"/>
    </xf>
    <xf numFmtId="3" fontId="24" fillId="0" borderId="67" xfId="75" applyNumberFormat="1" applyFont="1" applyBorder="1" applyAlignment="1">
      <alignment horizontal="center"/>
    </xf>
    <xf numFmtId="3" fontId="26" fillId="0" borderId="0" xfId="90" applyNumberFormat="1" applyFont="1" applyBorder="1" applyAlignment="1">
      <alignment horizontal="center"/>
    </xf>
    <xf numFmtId="3" fontId="26" fillId="0" borderId="67" xfId="90" applyNumberFormat="1" applyFont="1" applyBorder="1" applyAlignment="1">
      <alignment horizontal="center"/>
    </xf>
    <xf numFmtId="3" fontId="26" fillId="0" borderId="16" xfId="41" applyNumberFormat="1" applyFont="1" applyBorder="1" applyAlignment="1">
      <alignment horizontal="center"/>
    </xf>
    <xf numFmtId="3" fontId="26" fillId="0" borderId="70" xfId="41" applyNumberFormat="1" applyFont="1" applyBorder="1" applyAlignment="1">
      <alignment horizontal="center"/>
    </xf>
    <xf numFmtId="3" fontId="26" fillId="0" borderId="15" xfId="41" applyNumberFormat="1" applyFont="1" applyBorder="1" applyAlignment="1">
      <alignment horizontal="center"/>
    </xf>
    <xf numFmtId="0" fontId="50" fillId="0" borderId="20" xfId="57" applyFont="1" applyBorder="1"/>
    <xf numFmtId="0" fontId="61" fillId="0" borderId="72" xfId="1" applyFont="1" applyBorder="1" applyAlignment="1">
      <alignment horizontal="center" vertical="center" wrapText="1"/>
    </xf>
    <xf numFmtId="166" fontId="60" fillId="0" borderId="10" xfId="74" applyNumberFormat="1" applyFont="1" applyFill="1" applyBorder="1" applyAlignment="1">
      <alignment horizontal="center" vertical="center" wrapText="1"/>
    </xf>
    <xf numFmtId="166" fontId="62" fillId="0" borderId="73" xfId="58" applyNumberFormat="1" applyFont="1" applyFill="1" applyBorder="1" applyAlignment="1">
      <alignment horizontal="center" vertical="center" wrapText="1"/>
    </xf>
    <xf numFmtId="166" fontId="27" fillId="0" borderId="10" xfId="74" applyNumberFormat="1" applyFont="1" applyFill="1" applyBorder="1" applyAlignment="1">
      <alignment horizontal="center" vertical="center" wrapText="1"/>
    </xf>
    <xf numFmtId="166" fontId="62" fillId="0" borderId="61" xfId="58" applyNumberFormat="1" applyFont="1" applyFill="1" applyBorder="1" applyAlignment="1">
      <alignment horizontal="center"/>
    </xf>
    <xf numFmtId="166" fontId="27" fillId="0" borderId="0" xfId="58" applyNumberFormat="1" applyFont="1" applyFill="1" applyBorder="1" applyAlignment="1">
      <alignment horizontal="center"/>
    </xf>
    <xf numFmtId="166" fontId="27" fillId="0" borderId="19" xfId="58" applyNumberFormat="1" applyFont="1" applyFill="1" applyBorder="1" applyAlignment="1">
      <alignment horizontal="center"/>
    </xf>
    <xf numFmtId="0" fontId="32" fillId="0" borderId="22" xfId="0" applyFont="1" applyBorder="1"/>
    <xf numFmtId="0" fontId="32" fillId="0" borderId="49" xfId="0" applyFont="1" applyBorder="1"/>
    <xf numFmtId="0" fontId="32" fillId="0" borderId="0" xfId="0" applyFont="1" applyBorder="1"/>
    <xf numFmtId="0" fontId="32" fillId="0" borderId="11" xfId="0" applyFont="1" applyBorder="1"/>
    <xf numFmtId="0" fontId="65" fillId="23" borderId="0" xfId="46" applyFont="1" applyFill="1" applyBorder="1" applyAlignment="1">
      <alignment horizontal="center" vertical="center"/>
    </xf>
    <xf numFmtId="0" fontId="27" fillId="23" borderId="0" xfId="35" applyFont="1" applyFill="1" applyBorder="1" applyAlignment="1" applyProtection="1"/>
    <xf numFmtId="0" fontId="65" fillId="23" borderId="0" xfId="35" applyFont="1" applyFill="1" applyAlignment="1" applyProtection="1">
      <alignment horizontal="center" vertical="center"/>
    </xf>
    <xf numFmtId="0" fontId="27" fillId="23" borderId="0" xfId="35" applyFont="1" applyFill="1" applyAlignment="1" applyProtection="1"/>
    <xf numFmtId="0" fontId="27" fillId="23" borderId="0" xfId="46" applyFont="1" applyFill="1" applyBorder="1" applyAlignment="1">
      <alignment horizontal="center" vertical="center"/>
    </xf>
    <xf numFmtId="0" fontId="27" fillId="23" borderId="0" xfId="46" applyFont="1" applyFill="1" applyBorder="1" applyAlignment="1">
      <alignment horizontal="left" vertical="center"/>
    </xf>
    <xf numFmtId="0" fontId="26" fillId="0" borderId="56" xfId="41" applyFont="1" applyBorder="1" applyAlignment="1">
      <alignment horizontal="center" vertical="center" wrapText="1"/>
    </xf>
    <xf numFmtId="0" fontId="26" fillId="0" borderId="38" xfId="41" applyFont="1" applyBorder="1" applyAlignment="1">
      <alignment horizontal="center" vertical="center" wrapText="1"/>
    </xf>
    <xf numFmtId="3" fontId="26" fillId="0" borderId="12" xfId="75" applyNumberFormat="1" applyFont="1" applyBorder="1" applyAlignment="1">
      <alignment horizontal="center" wrapText="1"/>
    </xf>
    <xf numFmtId="3" fontId="26" fillId="0" borderId="23" xfId="75" applyNumberFormat="1" applyFont="1" applyBorder="1" applyAlignment="1">
      <alignment horizontal="center" wrapText="1"/>
    </xf>
    <xf numFmtId="3" fontId="26" fillId="0" borderId="12" xfId="41" applyNumberFormat="1" applyFont="1" applyFill="1" applyBorder="1" applyAlignment="1">
      <alignment horizontal="center" vertical="center"/>
    </xf>
    <xf numFmtId="3" fontId="26" fillId="0" borderId="12" xfId="41" applyNumberFormat="1" applyFont="1" applyBorder="1" applyAlignment="1">
      <alignment horizontal="center" vertical="center"/>
    </xf>
    <xf numFmtId="3" fontId="26" fillId="0" borderId="23" xfId="41" applyNumberFormat="1" applyFont="1" applyBorder="1" applyAlignment="1">
      <alignment horizontal="center" vertical="center"/>
    </xf>
    <xf numFmtId="3" fontId="26" fillId="0" borderId="28" xfId="41" applyNumberFormat="1" applyFont="1" applyBorder="1" applyAlignment="1">
      <alignment horizontal="center" vertical="center"/>
    </xf>
    <xf numFmtId="3" fontId="26" fillId="0" borderId="23" xfId="75" applyNumberFormat="1" applyFont="1" applyBorder="1" applyAlignment="1">
      <alignment horizontal="center"/>
    </xf>
    <xf numFmtId="3" fontId="26" fillId="0" borderId="12" xfId="75" applyNumberFormat="1" applyFont="1" applyBorder="1" applyAlignment="1">
      <alignment horizontal="center"/>
    </xf>
    <xf numFmtId="0" fontId="51" fillId="0" borderId="19" xfId="49" applyNumberFormat="1" applyFont="1" applyFill="1" applyBorder="1" applyAlignment="1" applyProtection="1">
      <alignment horizontal="center"/>
    </xf>
    <xf numFmtId="9" fontId="26" fillId="0" borderId="12" xfId="90" applyFont="1" applyBorder="1" applyAlignment="1">
      <alignment horizontal="center" wrapText="1"/>
    </xf>
    <xf numFmtId="9" fontId="26" fillId="0" borderId="23" xfId="90" applyFont="1" applyBorder="1" applyAlignment="1">
      <alignment horizontal="center" wrapText="1"/>
    </xf>
    <xf numFmtId="9" fontId="26" fillId="0" borderId="12" xfId="90" applyFont="1" applyFill="1" applyBorder="1" applyAlignment="1">
      <alignment horizontal="center" vertical="center"/>
    </xf>
    <xf numFmtId="9" fontId="26" fillId="0" borderId="12" xfId="90" applyFont="1" applyBorder="1" applyAlignment="1">
      <alignment horizontal="center" vertical="center"/>
    </xf>
    <xf numFmtId="9" fontId="27" fillId="0" borderId="12" xfId="90" applyFont="1" applyBorder="1" applyAlignment="1">
      <alignment horizontal="center" vertical="center"/>
    </xf>
    <xf numFmtId="9" fontId="27" fillId="0" borderId="23" xfId="90" applyFont="1" applyBorder="1" applyAlignment="1">
      <alignment horizontal="center" vertical="center"/>
    </xf>
    <xf numFmtId="9" fontId="26" fillId="0" borderId="23" xfId="90" applyFont="1" applyBorder="1" applyAlignment="1">
      <alignment horizontal="center" vertical="center"/>
    </xf>
    <xf numFmtId="9" fontId="26" fillId="0" borderId="28" xfId="90" applyFont="1" applyBorder="1" applyAlignment="1">
      <alignment horizontal="center" vertical="center"/>
    </xf>
    <xf numFmtId="9" fontId="50" fillId="0" borderId="0" xfId="90" applyFont="1" applyBorder="1" applyAlignment="1">
      <alignment horizontal="center" wrapText="1"/>
    </xf>
    <xf numFmtId="9" fontId="26" fillId="0" borderId="0" xfId="90" applyFont="1" applyBorder="1" applyAlignment="1">
      <alignment horizontal="center" wrapText="1"/>
    </xf>
    <xf numFmtId="9" fontId="26" fillId="0" borderId="19" xfId="90" applyFont="1" applyBorder="1" applyAlignment="1">
      <alignment horizontal="center" wrapText="1"/>
    </xf>
    <xf numFmtId="9" fontId="50" fillId="0" borderId="22" xfId="90" applyFont="1" applyBorder="1" applyAlignment="1">
      <alignment horizontal="center" wrapText="1"/>
    </xf>
    <xf numFmtId="9" fontId="26" fillId="0" borderId="22" xfId="90" applyFont="1" applyBorder="1" applyAlignment="1">
      <alignment horizontal="center" wrapText="1"/>
    </xf>
    <xf numFmtId="9" fontId="26" fillId="0" borderId="21" xfId="90" applyFont="1" applyBorder="1" applyAlignment="1">
      <alignment horizontal="center" wrapText="1"/>
    </xf>
    <xf numFmtId="9" fontId="50" fillId="0" borderId="0" xfId="90" applyFont="1" applyFill="1" applyBorder="1" applyAlignment="1">
      <alignment horizontal="center" vertical="center"/>
    </xf>
    <xf numFmtId="9" fontId="26" fillId="0" borderId="0" xfId="90" applyFont="1" applyFill="1" applyBorder="1" applyAlignment="1">
      <alignment horizontal="center" vertical="center"/>
    </xf>
    <xf numFmtId="9" fontId="26" fillId="0" borderId="19" xfId="90" applyFont="1" applyFill="1" applyBorder="1" applyAlignment="1">
      <alignment horizontal="center" vertical="center"/>
    </xf>
    <xf numFmtId="9" fontId="50" fillId="0" borderId="0" xfId="90" applyFont="1" applyBorder="1" applyAlignment="1">
      <alignment horizontal="center" vertical="center"/>
    </xf>
    <xf numFmtId="9" fontId="26" fillId="0" borderId="0" xfId="90" applyFont="1" applyBorder="1" applyAlignment="1">
      <alignment horizontal="center" vertical="center"/>
    </xf>
    <xf numFmtId="9" fontId="26" fillId="0" borderId="19" xfId="90" applyFont="1" applyBorder="1" applyAlignment="1">
      <alignment horizontal="center" vertical="center"/>
    </xf>
    <xf numFmtId="9" fontId="50" fillId="0" borderId="22" xfId="90" applyFont="1" applyBorder="1" applyAlignment="1">
      <alignment horizontal="center" vertical="center"/>
    </xf>
    <xf numFmtId="9" fontId="26" fillId="0" borderId="22" xfId="90" applyFont="1" applyBorder="1" applyAlignment="1">
      <alignment horizontal="center" vertical="center"/>
    </xf>
    <xf numFmtId="9" fontId="26" fillId="0" borderId="21" xfId="90" applyFont="1" applyBorder="1" applyAlignment="1">
      <alignment horizontal="center" vertical="center"/>
    </xf>
    <xf numFmtId="9" fontId="50" fillId="0" borderId="27" xfId="90" applyFont="1" applyBorder="1" applyAlignment="1">
      <alignment horizontal="center" vertical="center"/>
    </xf>
    <xf numFmtId="9" fontId="26" fillId="0" borderId="27" xfId="90" applyFont="1" applyBorder="1" applyAlignment="1">
      <alignment horizontal="center" vertical="center"/>
    </xf>
    <xf numFmtId="9" fontId="26" fillId="0" borderId="26" xfId="90" applyFont="1" applyBorder="1" applyAlignment="1">
      <alignment horizontal="center" vertical="center"/>
    </xf>
    <xf numFmtId="9" fontId="50" fillId="0" borderId="22" xfId="90" applyFont="1" applyFill="1" applyBorder="1" applyAlignment="1">
      <alignment horizontal="center"/>
    </xf>
    <xf numFmtId="9" fontId="26" fillId="0" borderId="22" xfId="90" applyFont="1" applyBorder="1" applyAlignment="1">
      <alignment horizontal="center"/>
    </xf>
    <xf numFmtId="9" fontId="50" fillId="0" borderId="0" xfId="90" applyFont="1" applyFill="1" applyBorder="1" applyAlignment="1">
      <alignment horizontal="center"/>
    </xf>
    <xf numFmtId="9" fontId="26" fillId="0" borderId="0" xfId="90" applyFont="1" applyBorder="1" applyAlignment="1">
      <alignment horizontal="center"/>
    </xf>
    <xf numFmtId="166" fontId="65" fillId="0" borderId="73" xfId="74" applyNumberFormat="1" applyFont="1" applyFill="1" applyBorder="1" applyAlignment="1">
      <alignment horizontal="center" vertical="center" wrapText="1"/>
    </xf>
    <xf numFmtId="0" fontId="50" fillId="0" borderId="52" xfId="58" applyBorder="1"/>
    <xf numFmtId="0" fontId="33" fillId="0" borderId="19" xfId="1" applyBorder="1"/>
    <xf numFmtId="0" fontId="50" fillId="0" borderId="18" xfId="58" applyFill="1" applyBorder="1" applyAlignment="1">
      <alignment horizontal="center"/>
    </xf>
    <xf numFmtId="0" fontId="63" fillId="0" borderId="0" xfId="41" applyFont="1" applyAlignment="1">
      <alignment horizontal="center"/>
    </xf>
    <xf numFmtId="0" fontId="62" fillId="0" borderId="75" xfId="41" applyFont="1" applyBorder="1" applyAlignment="1">
      <alignment horizontal="center" vertical="center"/>
    </xf>
    <xf numFmtId="0" fontId="50" fillId="0" borderId="76" xfId="41" applyBorder="1" applyAlignment="1">
      <alignment wrapText="1"/>
    </xf>
    <xf numFmtId="0" fontId="50" fillId="0" borderId="77" xfId="41" applyBorder="1" applyAlignment="1">
      <alignment horizontal="center" wrapText="1"/>
    </xf>
    <xf numFmtId="0" fontId="50" fillId="0" borderId="75" xfId="41" applyBorder="1" applyAlignment="1">
      <alignment horizontal="center" wrapText="1"/>
    </xf>
    <xf numFmtId="0" fontId="50" fillId="0" borderId="57" xfId="41" applyBorder="1" applyAlignment="1">
      <alignment horizontal="center" wrapText="1"/>
    </xf>
    <xf numFmtId="0" fontId="50" fillId="0" borderId="78" xfId="41" applyBorder="1" applyAlignment="1">
      <alignment horizontal="center" wrapText="1"/>
    </xf>
    <xf numFmtId="0" fontId="50" fillId="0" borderId="75" xfId="41" applyBorder="1" applyAlignment="1">
      <alignment horizontal="center"/>
    </xf>
    <xf numFmtId="0" fontId="50" fillId="0" borderId="57" xfId="41" applyBorder="1" applyAlignment="1">
      <alignment horizontal="center"/>
    </xf>
    <xf numFmtId="0" fontId="50" fillId="0" borderId="78" xfId="41" applyBorder="1" applyAlignment="1">
      <alignment horizontal="center"/>
    </xf>
    <xf numFmtId="0" fontId="28" fillId="0" borderId="75" xfId="41" applyFont="1" applyBorder="1" applyAlignment="1">
      <alignment horizontal="center"/>
    </xf>
    <xf numFmtId="0" fontId="50" fillId="0" borderId="74" xfId="41" applyBorder="1"/>
    <xf numFmtId="0" fontId="26" fillId="0" borderId="0" xfId="57" applyFont="1"/>
    <xf numFmtId="0" fontId="27" fillId="0" borderId="37" xfId="57" applyFont="1" applyBorder="1" applyAlignment="1">
      <alignment horizontal="center" vertical="center" wrapText="1"/>
    </xf>
    <xf numFmtId="0" fontId="27" fillId="0" borderId="71" xfId="57" applyFont="1" applyBorder="1" applyAlignment="1">
      <alignment horizontal="center" vertical="center" wrapText="1"/>
    </xf>
    <xf numFmtId="166" fontId="27" fillId="0" borderId="0" xfId="73" applyNumberFormat="1" applyFont="1" applyFill="1" applyBorder="1" applyAlignment="1">
      <alignment horizontal="center"/>
    </xf>
    <xf numFmtId="166" fontId="27" fillId="0" borderId="11" xfId="73" applyNumberFormat="1" applyFont="1" applyFill="1" applyBorder="1" applyAlignment="1">
      <alignment horizontal="center"/>
    </xf>
    <xf numFmtId="166" fontId="27" fillId="0" borderId="0" xfId="73" applyNumberFormat="1" applyFont="1" applyBorder="1" applyAlignment="1">
      <alignment horizontal="center"/>
    </xf>
    <xf numFmtId="166" fontId="27" fillId="0" borderId="11" xfId="73" applyNumberFormat="1" applyFont="1" applyBorder="1" applyAlignment="1">
      <alignment horizontal="center"/>
    </xf>
    <xf numFmtId="166" fontId="27" fillId="0" borderId="22" xfId="73" applyNumberFormat="1" applyFont="1" applyFill="1" applyBorder="1" applyAlignment="1">
      <alignment horizontal="center"/>
    </xf>
    <xf numFmtId="166" fontId="27" fillId="0" borderId="49" xfId="73" applyNumberFormat="1" applyFont="1" applyFill="1" applyBorder="1" applyAlignment="1">
      <alignment horizontal="center"/>
    </xf>
    <xf numFmtId="166" fontId="27" fillId="0" borderId="27" xfId="73" applyNumberFormat="1" applyFont="1" applyFill="1" applyBorder="1" applyAlignment="1">
      <alignment horizontal="center"/>
    </xf>
    <xf numFmtId="166" fontId="27" fillId="0" borderId="48" xfId="73" applyNumberFormat="1" applyFont="1" applyFill="1" applyBorder="1" applyAlignment="1">
      <alignment horizontal="center"/>
    </xf>
    <xf numFmtId="0" fontId="26" fillId="0" borderId="37" xfId="57" applyFont="1" applyBorder="1" applyAlignment="1">
      <alignment horizontal="center" vertical="center" wrapText="1"/>
    </xf>
    <xf numFmtId="0" fontId="26" fillId="0" borderId="0" xfId="41" applyFont="1" applyAlignment="1">
      <alignment wrapText="1"/>
    </xf>
    <xf numFmtId="3" fontId="63" fillId="0" borderId="0" xfId="41" applyNumberFormat="1" applyFont="1" applyAlignment="1">
      <alignment wrapText="1"/>
    </xf>
    <xf numFmtId="0" fontId="26" fillId="0" borderId="41" xfId="57" applyFont="1" applyBorder="1" applyAlignment="1">
      <alignment horizontal="center" vertical="center"/>
    </xf>
    <xf numFmtId="0" fontId="50" fillId="0" borderId="0" xfId="57" applyFont="1" applyBorder="1"/>
    <xf numFmtId="0" fontId="68" fillId="0" borderId="0" xfId="57" applyFont="1" applyBorder="1" applyAlignment="1">
      <alignment horizontal="center" vertical="center"/>
    </xf>
    <xf numFmtId="0" fontId="26" fillId="0" borderId="0" xfId="57" applyFont="1" applyBorder="1" applyAlignment="1">
      <alignment horizontal="center" vertical="center"/>
    </xf>
    <xf numFmtId="0" fontId="61" fillId="0" borderId="0" xfId="1" applyFont="1" applyBorder="1" applyAlignment="1">
      <alignment horizontal="center" vertical="center" wrapText="1"/>
    </xf>
    <xf numFmtId="0" fontId="50" fillId="0" borderId="19" xfId="57" applyFont="1" applyBorder="1"/>
    <xf numFmtId="0" fontId="63" fillId="0" borderId="19" xfId="41" applyFont="1" applyBorder="1" applyAlignment="1">
      <alignment horizontal="center"/>
    </xf>
    <xf numFmtId="166" fontId="27" fillId="0" borderId="14" xfId="74" applyNumberFormat="1" applyFont="1" applyFill="1" applyBorder="1" applyAlignment="1">
      <alignment horizontal="center" wrapText="1"/>
    </xf>
    <xf numFmtId="166" fontId="27" fillId="0" borderId="60" xfId="74" applyNumberFormat="1" applyFont="1" applyFill="1" applyBorder="1" applyAlignment="1">
      <alignment horizontal="center" wrapText="1"/>
    </xf>
    <xf numFmtId="166" fontId="27" fillId="0" borderId="0" xfId="74" applyNumberFormat="1" applyFont="1" applyFill="1" applyBorder="1" applyAlignment="1">
      <alignment horizontal="center" wrapText="1"/>
    </xf>
    <xf numFmtId="166" fontId="27" fillId="0" borderId="19" xfId="74" applyNumberFormat="1" applyFont="1" applyFill="1" applyBorder="1" applyAlignment="1">
      <alignment horizontal="center" wrapText="1"/>
    </xf>
    <xf numFmtId="166" fontId="27" fillId="0" borderId="22" xfId="74" applyNumberFormat="1" applyFont="1" applyFill="1" applyBorder="1" applyAlignment="1">
      <alignment horizontal="center" wrapText="1"/>
    </xf>
    <xf numFmtId="166" fontId="27" fillId="0" borderId="21" xfId="74" applyNumberFormat="1" applyFont="1" applyFill="1" applyBorder="1" applyAlignment="1">
      <alignment horizontal="center" wrapText="1"/>
    </xf>
    <xf numFmtId="166" fontId="27" fillId="0" borderId="27" xfId="74" applyNumberFormat="1" applyFont="1" applyFill="1" applyBorder="1" applyAlignment="1">
      <alignment horizontal="center" wrapText="1"/>
    </xf>
    <xf numFmtId="166" fontId="27" fillId="0" borderId="26" xfId="74" applyNumberFormat="1" applyFont="1" applyFill="1" applyBorder="1" applyAlignment="1">
      <alignment horizontal="center" wrapText="1"/>
    </xf>
    <xf numFmtId="166" fontId="27" fillId="0" borderId="27" xfId="58" applyNumberFormat="1" applyFont="1" applyFill="1" applyBorder="1" applyAlignment="1">
      <alignment horizontal="center"/>
    </xf>
    <xf numFmtId="166" fontId="27" fillId="0" borderId="26" xfId="58" applyNumberFormat="1" applyFont="1" applyFill="1" applyBorder="1" applyAlignment="1">
      <alignment horizontal="center"/>
    </xf>
    <xf numFmtId="166" fontId="27" fillId="0" borderId="22" xfId="58" applyNumberFormat="1" applyFont="1" applyFill="1" applyBorder="1" applyAlignment="1">
      <alignment horizontal="center"/>
    </xf>
    <xf numFmtId="166" fontId="27" fillId="0" borderId="21" xfId="58" applyNumberFormat="1" applyFont="1" applyFill="1" applyBorder="1" applyAlignment="1">
      <alignment horizontal="center"/>
    </xf>
    <xf numFmtId="166" fontId="27" fillId="0" borderId="22" xfId="74" applyNumberFormat="1" applyFont="1" applyFill="1" applyBorder="1" applyAlignment="1">
      <alignment horizontal="center"/>
    </xf>
    <xf numFmtId="166" fontId="27" fillId="0" borderId="21" xfId="74" applyNumberFormat="1" applyFont="1" applyFill="1" applyBorder="1" applyAlignment="1">
      <alignment horizontal="center"/>
    </xf>
    <xf numFmtId="166" fontId="27" fillId="0" borderId="0" xfId="74" applyNumberFormat="1" applyFont="1" applyFill="1" applyBorder="1" applyAlignment="1">
      <alignment horizontal="center"/>
    </xf>
    <xf numFmtId="166" fontId="27" fillId="0" borderId="19" xfId="74" applyNumberFormat="1" applyFont="1" applyFill="1" applyBorder="1" applyAlignment="1">
      <alignment horizontal="center"/>
    </xf>
    <xf numFmtId="166" fontId="60" fillId="0" borderId="82" xfId="74" applyNumberFormat="1" applyFont="1" applyFill="1" applyBorder="1" applyAlignment="1">
      <alignment horizontal="center" vertical="center" wrapText="1"/>
    </xf>
    <xf numFmtId="0" fontId="63" fillId="0" borderId="83" xfId="41" applyFont="1" applyBorder="1"/>
    <xf numFmtId="0" fontId="63" fillId="0" borderId="84" xfId="41" applyFont="1" applyBorder="1"/>
    <xf numFmtId="0" fontId="50" fillId="0" borderId="84" xfId="41" applyBorder="1"/>
    <xf numFmtId="0" fontId="50" fillId="0" borderId="85" xfId="41" applyBorder="1"/>
    <xf numFmtId="3" fontId="22" fillId="0" borderId="0" xfId="41" applyNumberFormat="1" applyFont="1" applyFill="1" applyBorder="1" applyAlignment="1">
      <alignment horizontal="center" wrapText="1"/>
    </xf>
    <xf numFmtId="3" fontId="22" fillId="0" borderId="0" xfId="41" applyNumberFormat="1" applyFont="1" applyFill="1" applyBorder="1" applyAlignment="1">
      <alignment horizontal="center" vertical="center"/>
    </xf>
    <xf numFmtId="3" fontId="22" fillId="0" borderId="0" xfId="41" applyNumberFormat="1" applyFont="1" applyBorder="1" applyAlignment="1">
      <alignment horizontal="center" wrapText="1"/>
    </xf>
    <xf numFmtId="3" fontId="22" fillId="0" borderId="0" xfId="41" applyNumberFormat="1" applyFont="1" applyBorder="1" applyAlignment="1">
      <alignment horizontal="center" vertical="center"/>
    </xf>
    <xf numFmtId="3" fontId="22" fillId="0" borderId="22" xfId="41" applyNumberFormat="1" applyFont="1" applyBorder="1" applyAlignment="1">
      <alignment horizontal="center" wrapText="1"/>
    </xf>
    <xf numFmtId="3" fontId="22" fillId="0" borderId="22" xfId="41" applyNumberFormat="1" applyFont="1" applyBorder="1" applyAlignment="1">
      <alignment horizontal="center" vertical="center"/>
    </xf>
    <xf numFmtId="3" fontId="22" fillId="0" borderId="27" xfId="41" applyNumberFormat="1" applyFont="1" applyBorder="1" applyAlignment="1">
      <alignment horizontal="center" wrapText="1"/>
    </xf>
    <xf numFmtId="3" fontId="22" fillId="0" borderId="27" xfId="41" applyNumberFormat="1" applyFont="1" applyBorder="1" applyAlignment="1">
      <alignment horizontal="center" vertical="center"/>
    </xf>
    <xf numFmtId="166" fontId="26" fillId="0" borderId="12" xfId="90" applyNumberFormat="1" applyFont="1" applyBorder="1" applyAlignment="1">
      <alignment horizontal="center" wrapText="1"/>
    </xf>
    <xf numFmtId="166" fontId="26" fillId="0" borderId="23" xfId="90" applyNumberFormat="1" applyFont="1" applyBorder="1" applyAlignment="1">
      <alignment horizontal="center" wrapText="1"/>
    </xf>
    <xf numFmtId="166" fontId="26" fillId="0" borderId="12" xfId="90" applyNumberFormat="1" applyFont="1" applyFill="1" applyBorder="1" applyAlignment="1">
      <alignment horizontal="center" vertical="center"/>
    </xf>
    <xf numFmtId="166" fontId="26" fillId="0" borderId="12" xfId="90" applyNumberFormat="1" applyFont="1" applyBorder="1" applyAlignment="1">
      <alignment horizontal="center" vertical="center"/>
    </xf>
    <xf numFmtId="166" fontId="27" fillId="0" borderId="12" xfId="90" applyNumberFormat="1" applyFont="1" applyBorder="1" applyAlignment="1">
      <alignment horizontal="center" vertical="center"/>
    </xf>
    <xf numFmtId="166" fontId="27" fillId="0" borderId="23" xfId="90" applyNumberFormat="1" applyFont="1" applyBorder="1" applyAlignment="1">
      <alignment horizontal="center" vertical="center"/>
    </xf>
    <xf numFmtId="166" fontId="26" fillId="0" borderId="23" xfId="90" applyNumberFormat="1" applyFont="1" applyBorder="1" applyAlignment="1">
      <alignment horizontal="center" vertical="center"/>
    </xf>
    <xf numFmtId="166" fontId="26" fillId="0" borderId="28" xfId="90" applyNumberFormat="1" applyFont="1" applyBorder="1" applyAlignment="1">
      <alignment horizontal="center" vertical="center"/>
    </xf>
    <xf numFmtId="0" fontId="22" fillId="0" borderId="0" xfId="41" applyFont="1" applyAlignment="1">
      <alignment wrapText="1"/>
    </xf>
    <xf numFmtId="166" fontId="50" fillId="0" borderId="0" xfId="41" applyNumberFormat="1" applyAlignment="1">
      <alignment wrapText="1"/>
    </xf>
    <xf numFmtId="10" fontId="50" fillId="0" borderId="0" xfId="41" applyNumberFormat="1" applyAlignment="1">
      <alignment wrapText="1"/>
    </xf>
    <xf numFmtId="166" fontId="26" fillId="0" borderId="0" xfId="90" applyNumberFormat="1" applyFont="1" applyBorder="1" applyAlignment="1">
      <alignment horizontal="center" wrapText="1"/>
    </xf>
    <xf numFmtId="166" fontId="26" fillId="0" borderId="22" xfId="90" applyNumberFormat="1" applyFont="1" applyBorder="1" applyAlignment="1">
      <alignment horizontal="center" wrapText="1"/>
    </xf>
    <xf numFmtId="166" fontId="26" fillId="0" borderId="0" xfId="90" applyNumberFormat="1" applyFont="1" applyFill="1" applyBorder="1" applyAlignment="1">
      <alignment horizontal="center" vertical="center"/>
    </xf>
    <xf numFmtId="166" fontId="26" fillId="0" borderId="0" xfId="90" applyNumberFormat="1" applyFont="1" applyBorder="1" applyAlignment="1">
      <alignment horizontal="center" vertical="center"/>
    </xf>
    <xf numFmtId="166" fontId="27" fillId="0" borderId="0" xfId="90" applyNumberFormat="1" applyFont="1" applyBorder="1" applyAlignment="1">
      <alignment horizontal="center" vertical="center"/>
    </xf>
    <xf numFmtId="166" fontId="27" fillId="0" borderId="22" xfId="90" applyNumberFormat="1" applyFont="1" applyBorder="1" applyAlignment="1">
      <alignment horizontal="center" vertical="center"/>
    </xf>
    <xf numFmtId="166" fontId="26" fillId="0" borderId="22" xfId="90" applyNumberFormat="1" applyFont="1" applyBorder="1" applyAlignment="1">
      <alignment horizontal="center" vertical="center"/>
    </xf>
    <xf numFmtId="166" fontId="26" fillId="0" borderId="27" xfId="90" applyNumberFormat="1" applyFont="1" applyBorder="1" applyAlignment="1">
      <alignment horizontal="center" vertical="center"/>
    </xf>
    <xf numFmtId="166" fontId="50" fillId="0" borderId="0" xfId="90" applyNumberFormat="1" applyFont="1" applyFill="1" applyBorder="1" applyAlignment="1">
      <alignment horizontal="center" vertical="center"/>
    </xf>
    <xf numFmtId="166" fontId="26" fillId="0" borderId="19" xfId="90" applyNumberFormat="1" applyFont="1" applyFill="1" applyBorder="1" applyAlignment="1">
      <alignment horizontal="center" vertical="center"/>
    </xf>
    <xf numFmtId="166" fontId="50" fillId="0" borderId="0" xfId="90" applyNumberFormat="1" applyFont="1" applyBorder="1" applyAlignment="1">
      <alignment horizontal="center" vertical="center"/>
    </xf>
    <xf numFmtId="166" fontId="26" fillId="0" borderId="19" xfId="90" applyNumberFormat="1" applyFont="1" applyBorder="1" applyAlignment="1">
      <alignment horizontal="center" vertical="center"/>
    </xf>
    <xf numFmtId="166" fontId="50" fillId="0" borderId="22" xfId="90" applyNumberFormat="1" applyFont="1" applyBorder="1" applyAlignment="1">
      <alignment horizontal="center" vertical="center"/>
    </xf>
    <xf numFmtId="166" fontId="26" fillId="0" borderId="21" xfId="90" applyNumberFormat="1" applyFont="1" applyBorder="1" applyAlignment="1">
      <alignment horizontal="center" vertical="center"/>
    </xf>
    <xf numFmtId="166" fontId="50" fillId="0" borderId="27" xfId="90" applyNumberFormat="1" applyFont="1" applyBorder="1" applyAlignment="1">
      <alignment horizontal="center" vertical="center"/>
    </xf>
    <xf numFmtId="166" fontId="26" fillId="0" borderId="26" xfId="90" applyNumberFormat="1" applyFont="1" applyBorder="1" applyAlignment="1">
      <alignment horizontal="center" vertical="center"/>
    </xf>
    <xf numFmtId="166" fontId="50" fillId="0" borderId="22" xfId="90" applyNumberFormat="1" applyFont="1" applyFill="1" applyBorder="1" applyAlignment="1">
      <alignment horizontal="center"/>
    </xf>
    <xf numFmtId="166" fontId="26" fillId="0" borderId="22" xfId="90" applyNumberFormat="1" applyFont="1" applyBorder="1" applyAlignment="1">
      <alignment horizontal="center"/>
    </xf>
    <xf numFmtId="166" fontId="50" fillId="0" borderId="0" xfId="90" applyNumberFormat="1" applyFont="1" applyFill="1" applyBorder="1" applyAlignment="1">
      <alignment horizontal="center"/>
    </xf>
    <xf numFmtId="166" fontId="26" fillId="0" borderId="0" xfId="90" applyNumberFormat="1" applyFont="1" applyBorder="1" applyAlignment="1">
      <alignment horizontal="center"/>
    </xf>
    <xf numFmtId="166" fontId="26" fillId="0" borderId="19" xfId="90" applyNumberFormat="1" applyFont="1" applyBorder="1" applyAlignment="1">
      <alignment horizontal="center" wrapText="1"/>
    </xf>
    <xf numFmtId="166" fontId="26" fillId="0" borderId="21" xfId="90" applyNumberFormat="1" applyFont="1" applyBorder="1" applyAlignment="1">
      <alignment horizontal="center" wrapText="1"/>
    </xf>
    <xf numFmtId="3" fontId="22" fillId="0" borderId="12" xfId="41" applyNumberFormat="1" applyFont="1" applyFill="1" applyBorder="1" applyAlignment="1">
      <alignment horizontal="center" vertical="center"/>
    </xf>
    <xf numFmtId="3" fontId="22" fillId="0" borderId="12" xfId="41" applyNumberFormat="1" applyFont="1" applyBorder="1" applyAlignment="1">
      <alignment horizontal="center" vertical="center"/>
    </xf>
    <xf numFmtId="3" fontId="22" fillId="0" borderId="23" xfId="41" applyNumberFormat="1" applyFont="1" applyBorder="1" applyAlignment="1">
      <alignment horizontal="center" vertical="center"/>
    </xf>
    <xf numFmtId="3" fontId="22" fillId="0" borderId="28" xfId="41" applyNumberFormat="1" applyFont="1" applyBorder="1" applyAlignment="1">
      <alignment horizontal="center" vertical="center"/>
    </xf>
    <xf numFmtId="3" fontId="22" fillId="0" borderId="23" xfId="75" applyNumberFormat="1" applyFont="1" applyBorder="1" applyAlignment="1">
      <alignment horizontal="center"/>
    </xf>
    <xf numFmtId="3" fontId="22" fillId="0" borderId="22" xfId="75" applyNumberFormat="1" applyFont="1" applyBorder="1" applyAlignment="1">
      <alignment horizontal="center"/>
    </xf>
    <xf numFmtId="3" fontId="22" fillId="0" borderId="12" xfId="75" applyNumberFormat="1" applyFont="1" applyBorder="1" applyAlignment="1">
      <alignment horizontal="center"/>
    </xf>
    <xf numFmtId="3" fontId="22" fillId="0" borderId="0" xfId="75" applyNumberFormat="1" applyFont="1" applyBorder="1" applyAlignment="1">
      <alignment horizontal="center"/>
    </xf>
    <xf numFmtId="3" fontId="22" fillId="0" borderId="12" xfId="75" applyNumberFormat="1" applyFont="1" applyBorder="1" applyAlignment="1">
      <alignment horizontal="center" wrapText="1"/>
    </xf>
    <xf numFmtId="3" fontId="22" fillId="0" borderId="0" xfId="75" applyNumberFormat="1" applyFont="1" applyBorder="1" applyAlignment="1">
      <alignment horizontal="center" wrapText="1"/>
    </xf>
    <xf numFmtId="3" fontId="22" fillId="0" borderId="23" xfId="75" applyNumberFormat="1" applyFont="1" applyBorder="1" applyAlignment="1">
      <alignment horizontal="center" wrapText="1"/>
    </xf>
    <xf numFmtId="3" fontId="22" fillId="0" borderId="22" xfId="75" applyNumberFormat="1" applyFont="1" applyBorder="1" applyAlignment="1">
      <alignment horizontal="center" wrapText="1"/>
    </xf>
    <xf numFmtId="166" fontId="50" fillId="0" borderId="0" xfId="90" applyNumberFormat="1" applyFont="1" applyBorder="1" applyAlignment="1">
      <alignment horizontal="center" wrapText="1"/>
    </xf>
    <xf numFmtId="166" fontId="50" fillId="0" borderId="22" xfId="90" applyNumberFormat="1" applyFont="1" applyBorder="1" applyAlignment="1">
      <alignment horizontal="center" wrapText="1"/>
    </xf>
    <xf numFmtId="0" fontId="60" fillId="0" borderId="41" xfId="49" applyFont="1" applyFill="1" applyBorder="1" applyAlignment="1">
      <alignment horizontal="center" vertical="center"/>
    </xf>
    <xf numFmtId="3" fontId="22" fillId="0" borderId="19" xfId="41" applyNumberFormat="1" applyFont="1" applyFill="1" applyBorder="1" applyAlignment="1">
      <alignment horizontal="center" vertical="center"/>
    </xf>
    <xf numFmtId="3" fontId="22" fillId="0" borderId="19" xfId="41" applyNumberFormat="1" applyFont="1" applyBorder="1" applyAlignment="1">
      <alignment horizontal="center" vertical="center"/>
    </xf>
    <xf numFmtId="3" fontId="23" fillId="0" borderId="0" xfId="41" applyNumberFormat="1" applyFont="1" applyBorder="1" applyAlignment="1">
      <alignment horizontal="center" vertical="center"/>
    </xf>
    <xf numFmtId="3" fontId="23" fillId="0" borderId="22" xfId="41" applyNumberFormat="1" applyFont="1" applyBorder="1" applyAlignment="1">
      <alignment horizontal="center" vertical="center"/>
    </xf>
    <xf numFmtId="3" fontId="22" fillId="0" borderId="21" xfId="41" applyNumberFormat="1" applyFont="1" applyBorder="1" applyAlignment="1">
      <alignment horizontal="center" vertical="center"/>
    </xf>
    <xf numFmtId="3" fontId="22" fillId="0" borderId="26" xfId="41" applyNumberFormat="1" applyFont="1" applyBorder="1" applyAlignment="1">
      <alignment horizontal="center" vertical="center"/>
    </xf>
    <xf numFmtId="3" fontId="22" fillId="0" borderId="21" xfId="75" applyNumberFormat="1" applyFont="1" applyFill="1" applyBorder="1" applyAlignment="1">
      <alignment horizontal="center"/>
    </xf>
    <xf numFmtId="3" fontId="22" fillId="0" borderId="19" xfId="75" applyNumberFormat="1" applyFont="1" applyFill="1" applyBorder="1" applyAlignment="1">
      <alignment horizontal="center"/>
    </xf>
    <xf numFmtId="0" fontId="22" fillId="0" borderId="42" xfId="41" applyFont="1" applyBorder="1" applyAlignment="1">
      <alignment horizontal="center" vertical="center" wrapText="1"/>
    </xf>
    <xf numFmtId="0" fontId="22" fillId="0" borderId="41" xfId="41" applyFont="1" applyBorder="1" applyAlignment="1">
      <alignment horizontal="center" vertical="center" wrapText="1"/>
    </xf>
    <xf numFmtId="166" fontId="23" fillId="0" borderId="10" xfId="74" applyNumberFormat="1" applyFont="1" applyFill="1" applyBorder="1" applyAlignment="1">
      <alignment horizontal="center" vertical="center" wrapText="1"/>
    </xf>
    <xf numFmtId="0" fontId="65" fillId="24" borderId="0" xfId="46" applyFont="1" applyFill="1" applyBorder="1" applyAlignment="1">
      <alignment horizontal="center" vertical="center"/>
    </xf>
    <xf numFmtId="0" fontId="27" fillId="24" borderId="0" xfId="35" applyFont="1" applyFill="1" applyBorder="1" applyAlignment="1" applyProtection="1"/>
    <xf numFmtId="0" fontId="65" fillId="25" borderId="0" xfId="35" applyFont="1" applyFill="1" applyAlignment="1" applyProtection="1">
      <alignment horizontal="center" vertical="center"/>
    </xf>
    <xf numFmtId="0" fontId="27" fillId="25" borderId="0" xfId="35" applyFont="1" applyFill="1" applyAlignment="1" applyProtection="1"/>
    <xf numFmtId="0" fontId="65" fillId="26" borderId="0" xfId="46" applyFont="1" applyFill="1" applyBorder="1" applyAlignment="1">
      <alignment horizontal="center" vertical="center"/>
    </xf>
    <xf numFmtId="0" fontId="27" fillId="26" borderId="0" xfId="46" applyFont="1" applyFill="1" applyBorder="1" applyAlignment="1">
      <alignment horizontal="center" vertical="center"/>
    </xf>
    <xf numFmtId="166" fontId="33" fillId="0" borderId="0" xfId="1" applyNumberFormat="1" applyAlignment="1">
      <alignment vertical="center" wrapText="1"/>
    </xf>
    <xf numFmtId="0" fontId="63" fillId="0" borderId="0" xfId="58" applyFont="1"/>
    <xf numFmtId="166" fontId="63" fillId="0" borderId="0" xfId="58" applyNumberFormat="1" applyFont="1"/>
    <xf numFmtId="0" fontId="63" fillId="0" borderId="0" xfId="58" applyFont="1" applyAlignment="1">
      <alignment horizontal="center"/>
    </xf>
    <xf numFmtId="166" fontId="63" fillId="0" borderId="0" xfId="58" applyNumberFormat="1" applyFont="1" applyAlignment="1">
      <alignment horizontal="center"/>
    </xf>
    <xf numFmtId="0" fontId="22" fillId="0" borderId="0" xfId="58" applyFont="1" applyAlignment="1">
      <alignment horizontal="left" vertical="center"/>
    </xf>
    <xf numFmtId="0" fontId="22" fillId="0" borderId="56" xfId="41" applyFont="1" applyBorder="1" applyAlignment="1">
      <alignment horizontal="center" vertical="center" wrapText="1"/>
    </xf>
    <xf numFmtId="3" fontId="22" fillId="0" borderId="53" xfId="75" applyNumberFormat="1" applyFont="1" applyBorder="1" applyAlignment="1">
      <alignment horizontal="center" wrapText="1"/>
    </xf>
    <xf numFmtId="3" fontId="22" fillId="0" borderId="54" xfId="75" applyNumberFormat="1" applyFont="1" applyBorder="1" applyAlignment="1">
      <alignment horizontal="center" wrapText="1"/>
    </xf>
    <xf numFmtId="3" fontId="22" fillId="0" borderId="53" xfId="41" applyNumberFormat="1" applyFont="1" applyFill="1" applyBorder="1" applyAlignment="1">
      <alignment horizontal="center" vertical="center"/>
    </xf>
    <xf numFmtId="3" fontId="22" fillId="0" borderId="53" xfId="41" applyNumberFormat="1" applyFont="1" applyBorder="1" applyAlignment="1">
      <alignment horizontal="center" vertical="center"/>
    </xf>
    <xf numFmtId="3" fontId="22" fillId="0" borderId="54" xfId="41" applyNumberFormat="1" applyFont="1" applyBorder="1" applyAlignment="1">
      <alignment horizontal="center" vertical="center"/>
    </xf>
    <xf numFmtId="3" fontId="22" fillId="0" borderId="55" xfId="41" applyNumberFormat="1" applyFont="1" applyBorder="1" applyAlignment="1">
      <alignment horizontal="center" vertical="center"/>
    </xf>
    <xf numFmtId="3" fontId="22" fillId="0" borderId="54" xfId="75" applyNumberFormat="1" applyFont="1" applyBorder="1" applyAlignment="1">
      <alignment horizontal="center"/>
    </xf>
    <xf numFmtId="3" fontId="22" fillId="0" borderId="53" xfId="75" applyNumberFormat="1" applyFont="1" applyBorder="1" applyAlignment="1">
      <alignment horizontal="center"/>
    </xf>
    <xf numFmtId="3" fontId="50" fillId="0" borderId="0" xfId="41" applyNumberFormat="1" applyAlignment="1">
      <alignment wrapText="1"/>
    </xf>
    <xf numFmtId="9" fontId="65" fillId="0" borderId="61" xfId="58" applyNumberFormat="1" applyFont="1" applyFill="1" applyBorder="1" applyAlignment="1">
      <alignment horizontal="center"/>
    </xf>
    <xf numFmtId="9" fontId="65" fillId="0" borderId="53" xfId="58" applyNumberFormat="1" applyFont="1" applyFill="1" applyBorder="1" applyAlignment="1">
      <alignment horizontal="center"/>
    </xf>
    <xf numFmtId="9" fontId="65" fillId="0" borderId="54" xfId="58" applyNumberFormat="1" applyFont="1" applyFill="1" applyBorder="1" applyAlignment="1">
      <alignment horizontal="center"/>
    </xf>
    <xf numFmtId="9" fontId="65" fillId="0" borderId="55" xfId="58" applyNumberFormat="1" applyFont="1" applyFill="1" applyBorder="1" applyAlignment="1">
      <alignment horizontal="center"/>
    </xf>
    <xf numFmtId="0" fontId="26" fillId="0" borderId="35" xfId="344" applyBorder="1" applyAlignment="1">
      <alignment horizontal="center" wrapText="1"/>
    </xf>
    <xf numFmtId="3" fontId="22" fillId="0" borderId="53" xfId="350" applyNumberFormat="1" applyFont="1" applyBorder="1" applyAlignment="1">
      <alignment horizontal="center" wrapText="1"/>
    </xf>
    <xf numFmtId="0" fontId="26" fillId="0" borderId="20" xfId="344" applyBorder="1" applyAlignment="1">
      <alignment horizontal="center" wrapText="1"/>
    </xf>
    <xf numFmtId="0" fontId="26" fillId="0" borderId="25" xfId="344" applyBorder="1" applyAlignment="1">
      <alignment horizontal="center" wrapText="1"/>
    </xf>
    <xf numFmtId="3" fontId="22" fillId="0" borderId="54" xfId="350" applyNumberFormat="1" applyFont="1" applyBorder="1" applyAlignment="1">
      <alignment horizontal="center" wrapText="1"/>
    </xf>
    <xf numFmtId="0" fontId="26" fillId="0" borderId="20" xfId="344" applyBorder="1" applyAlignment="1">
      <alignment horizontal="center"/>
    </xf>
    <xf numFmtId="3" fontId="22" fillId="0" borderId="53" xfId="344" applyNumberFormat="1" applyFont="1" applyFill="1" applyBorder="1" applyAlignment="1">
      <alignment horizontal="center" vertical="center"/>
    </xf>
    <xf numFmtId="3" fontId="22" fillId="0" borderId="53" xfId="344" applyNumberFormat="1" applyFont="1" applyBorder="1" applyAlignment="1">
      <alignment horizontal="center" vertical="center"/>
    </xf>
    <xf numFmtId="0" fontId="26" fillId="0" borderId="25" xfId="344" applyBorder="1" applyAlignment="1">
      <alignment horizontal="center"/>
    </xf>
    <xf numFmtId="3" fontId="22" fillId="0" borderId="54" xfId="344" applyNumberFormat="1" applyFont="1" applyBorder="1" applyAlignment="1">
      <alignment horizontal="center" vertical="center"/>
    </xf>
    <xf numFmtId="0" fontId="26" fillId="0" borderId="30" xfId="344" applyBorder="1" applyAlignment="1">
      <alignment horizontal="center"/>
    </xf>
    <xf numFmtId="3" fontId="22" fillId="0" borderId="55" xfId="344" applyNumberFormat="1" applyFont="1" applyBorder="1" applyAlignment="1">
      <alignment horizontal="center" vertical="center"/>
    </xf>
    <xf numFmtId="3" fontId="22" fillId="0" borderId="54" xfId="350" applyNumberFormat="1" applyFont="1" applyBorder="1" applyAlignment="1">
      <alignment horizontal="center"/>
    </xf>
    <xf numFmtId="3" fontId="22" fillId="0" borderId="53" xfId="350" applyNumberFormat="1" applyFont="1" applyBorder="1" applyAlignment="1">
      <alignment horizontal="center"/>
    </xf>
    <xf numFmtId="0" fontId="62" fillId="0" borderId="42" xfId="57" applyFont="1" applyBorder="1" applyAlignment="1">
      <alignment horizontal="center" vertical="center" wrapText="1"/>
    </xf>
    <xf numFmtId="166" fontId="65" fillId="0" borderId="32" xfId="73" applyNumberFormat="1" applyFont="1" applyBorder="1" applyAlignment="1">
      <alignment horizontal="center" vertical="center" wrapText="1"/>
    </xf>
    <xf numFmtId="166" fontId="65" fillId="0" borderId="0" xfId="73" applyNumberFormat="1" applyFont="1" applyBorder="1" applyAlignment="1">
      <alignment horizontal="center" vertical="center" wrapText="1"/>
    </xf>
    <xf numFmtId="166" fontId="65" fillId="0" borderId="22" xfId="73" applyNumberFormat="1" applyFont="1" applyBorder="1" applyAlignment="1">
      <alignment horizontal="center"/>
    </xf>
    <xf numFmtId="166" fontId="65" fillId="0" borderId="27" xfId="73" applyNumberFormat="1" applyFont="1" applyBorder="1" applyAlignment="1">
      <alignment horizontal="center"/>
    </xf>
    <xf numFmtId="0" fontId="62" fillId="0" borderId="41" xfId="57" applyFont="1" applyBorder="1" applyAlignment="1">
      <alignment horizontal="center" vertical="center"/>
    </xf>
    <xf numFmtId="0" fontId="50" fillId="0" borderId="36" xfId="57" applyFont="1" applyBorder="1" applyAlignment="1">
      <alignment horizontal="center" vertical="center" wrapText="1"/>
    </xf>
    <xf numFmtId="166" fontId="60" fillId="0" borderId="31" xfId="73" applyNumberFormat="1" applyFont="1" applyBorder="1" applyAlignment="1">
      <alignment horizontal="center" vertical="center" wrapText="1"/>
    </xf>
    <xf numFmtId="166" fontId="60" fillId="0" borderId="19" xfId="73" applyNumberFormat="1" applyFont="1" applyBorder="1" applyAlignment="1">
      <alignment horizontal="center" vertical="center" wrapText="1"/>
    </xf>
    <xf numFmtId="166" fontId="60" fillId="0" borderId="19" xfId="73" applyNumberFormat="1" applyFont="1" applyBorder="1" applyAlignment="1">
      <alignment horizontal="center"/>
    </xf>
    <xf numFmtId="166" fontId="60" fillId="0" borderId="21" xfId="73" applyNumberFormat="1" applyFont="1" applyBorder="1" applyAlignment="1">
      <alignment horizontal="center"/>
    </xf>
    <xf numFmtId="166" fontId="60" fillId="0" borderId="26" xfId="73" applyNumberFormat="1" applyFont="1" applyBorder="1" applyAlignment="1">
      <alignment horizontal="center"/>
    </xf>
    <xf numFmtId="166" fontId="60" fillId="0" borderId="19" xfId="73" applyNumberFormat="1" applyFont="1" applyFill="1" applyBorder="1" applyAlignment="1">
      <alignment horizontal="center"/>
    </xf>
    <xf numFmtId="166" fontId="60" fillId="0" borderId="21" xfId="73" applyNumberFormat="1" applyFont="1" applyFill="1" applyBorder="1" applyAlignment="1">
      <alignment horizontal="center"/>
    </xf>
    <xf numFmtId="166" fontId="60" fillId="0" borderId="26" xfId="73" applyNumberFormat="1" applyFont="1" applyFill="1" applyBorder="1" applyAlignment="1">
      <alignment horizontal="center"/>
    </xf>
    <xf numFmtId="166" fontId="50" fillId="0" borderId="15" xfId="72" applyNumberFormat="1" applyFont="1" applyBorder="1" applyAlignment="1">
      <alignment horizontal="center"/>
    </xf>
    <xf numFmtId="166" fontId="65" fillId="0" borderId="9" xfId="73" applyNumberFormat="1" applyFont="1" applyBorder="1" applyAlignment="1">
      <alignment horizontal="center"/>
    </xf>
    <xf numFmtId="166" fontId="62" fillId="0" borderId="86" xfId="58" applyNumberFormat="1" applyFont="1" applyFill="1" applyBorder="1" applyAlignment="1">
      <alignment horizontal="center" vertical="center" wrapText="1"/>
    </xf>
    <xf numFmtId="166" fontId="62" fillId="0" borderId="87" xfId="58" applyNumberFormat="1" applyFont="1" applyFill="1" applyBorder="1" applyAlignment="1">
      <alignment horizontal="center"/>
    </xf>
    <xf numFmtId="166" fontId="62" fillId="0" borderId="12" xfId="58" applyNumberFormat="1" applyFont="1" applyFill="1" applyBorder="1" applyAlignment="1">
      <alignment horizontal="center"/>
    </xf>
    <xf numFmtId="166" fontId="65" fillId="0" borderId="12" xfId="58" applyNumberFormat="1" applyFont="1" applyFill="1" applyBorder="1" applyAlignment="1">
      <alignment horizontal="center"/>
    </xf>
    <xf numFmtId="166" fontId="65" fillId="0" borderId="12" xfId="74" applyNumberFormat="1" applyFont="1" applyFill="1" applyBorder="1" applyAlignment="1">
      <alignment horizontal="center" wrapText="1"/>
    </xf>
    <xf numFmtId="166" fontId="62" fillId="0" borderId="23" xfId="58" applyNumberFormat="1" applyFont="1" applyFill="1" applyBorder="1" applyAlignment="1">
      <alignment horizontal="center"/>
    </xf>
    <xf numFmtId="166" fontId="62" fillId="0" borderId="28" xfId="58" applyNumberFormat="1" applyFont="1" applyFill="1" applyBorder="1" applyAlignment="1">
      <alignment horizontal="center"/>
    </xf>
    <xf numFmtId="166" fontId="65" fillId="0" borderId="28" xfId="58" applyNumberFormat="1" applyFont="1" applyFill="1" applyBorder="1" applyAlignment="1">
      <alignment horizontal="center"/>
    </xf>
    <xf numFmtId="166" fontId="65" fillId="0" borderId="23" xfId="58" applyNumberFormat="1" applyFont="1" applyFill="1" applyBorder="1" applyAlignment="1">
      <alignment horizontal="center"/>
    </xf>
    <xf numFmtId="166" fontId="27" fillId="0" borderId="89" xfId="74" applyNumberFormat="1" applyFont="1" applyFill="1" applyBorder="1" applyAlignment="1">
      <alignment horizontal="center" wrapText="1"/>
    </xf>
    <xf numFmtId="166" fontId="27" fillId="0" borderId="67" xfId="74" applyNumberFormat="1" applyFont="1" applyFill="1" applyBorder="1" applyAlignment="1">
      <alignment horizontal="center" wrapText="1"/>
    </xf>
    <xf numFmtId="166" fontId="27" fillId="0" borderId="67" xfId="58" applyNumberFormat="1" applyFont="1" applyFill="1" applyBorder="1" applyAlignment="1">
      <alignment horizontal="center"/>
    </xf>
    <xf numFmtId="166" fontId="27" fillId="0" borderId="68" xfId="74" applyNumberFormat="1" applyFont="1" applyFill="1" applyBorder="1" applyAlignment="1">
      <alignment horizontal="center" wrapText="1"/>
    </xf>
    <xf numFmtId="166" fontId="27" fillId="0" borderId="69" xfId="74" applyNumberFormat="1" applyFont="1" applyFill="1" applyBorder="1" applyAlignment="1">
      <alignment horizontal="center" wrapText="1"/>
    </xf>
    <xf numFmtId="166" fontId="27" fillId="0" borderId="69" xfId="58" applyNumberFormat="1" applyFont="1" applyFill="1" applyBorder="1" applyAlignment="1">
      <alignment horizontal="center"/>
    </xf>
    <xf numFmtId="166" fontId="27" fillId="0" borderId="68" xfId="58" applyNumberFormat="1" applyFont="1" applyFill="1" applyBorder="1" applyAlignment="1">
      <alignment horizontal="center"/>
    </xf>
    <xf numFmtId="166" fontId="27" fillId="0" borderId="68" xfId="74" applyNumberFormat="1" applyFont="1" applyFill="1" applyBorder="1" applyAlignment="1">
      <alignment horizontal="center"/>
    </xf>
    <xf numFmtId="166" fontId="27" fillId="0" borderId="67" xfId="74" applyNumberFormat="1" applyFont="1" applyFill="1" applyBorder="1" applyAlignment="1">
      <alignment horizontal="center"/>
    </xf>
    <xf numFmtId="166" fontId="60" fillId="0" borderId="67" xfId="74" applyNumberFormat="1" applyFont="1" applyFill="1" applyBorder="1" applyAlignment="1">
      <alignment horizontal="center"/>
    </xf>
    <xf numFmtId="0" fontId="50" fillId="0" borderId="70" xfId="58" applyBorder="1"/>
    <xf numFmtId="166" fontId="23" fillId="0" borderId="88" xfId="74" applyNumberFormat="1" applyFont="1" applyFill="1" applyBorder="1" applyAlignment="1">
      <alignment horizontal="center" vertical="center" wrapText="1"/>
    </xf>
    <xf numFmtId="166" fontId="62" fillId="0" borderId="12" xfId="74" applyNumberFormat="1" applyFont="1" applyFill="1" applyBorder="1" applyAlignment="1">
      <alignment horizontal="center" wrapText="1"/>
    </xf>
    <xf numFmtId="166" fontId="62" fillId="0" borderId="23" xfId="74" applyNumberFormat="1" applyFont="1" applyFill="1" applyBorder="1" applyAlignment="1">
      <alignment horizontal="center" wrapText="1"/>
    </xf>
    <xf numFmtId="166" fontId="62" fillId="0" borderId="28" xfId="74" applyNumberFormat="1" applyFont="1" applyFill="1" applyBorder="1" applyAlignment="1">
      <alignment horizontal="center" wrapText="1"/>
    </xf>
    <xf numFmtId="166" fontId="62" fillId="0" borderId="12" xfId="74" applyNumberFormat="1" applyFont="1" applyFill="1" applyBorder="1" applyAlignment="1">
      <alignment horizontal="center"/>
    </xf>
    <xf numFmtId="166" fontId="62" fillId="0" borderId="28" xfId="74" applyNumberFormat="1" applyFont="1" applyFill="1" applyBorder="1" applyAlignment="1">
      <alignment horizontal="center"/>
    </xf>
    <xf numFmtId="166" fontId="62" fillId="0" borderId="23" xfId="74" applyNumberFormat="1" applyFont="1" applyFill="1" applyBorder="1" applyAlignment="1">
      <alignment horizontal="center"/>
    </xf>
    <xf numFmtId="166" fontId="60" fillId="0" borderId="67" xfId="74" applyNumberFormat="1" applyFont="1" applyFill="1" applyBorder="1" applyAlignment="1">
      <alignment horizontal="center" wrapText="1"/>
    </xf>
    <xf numFmtId="166" fontId="60" fillId="0" borderId="68" xfId="74" applyNumberFormat="1" applyFont="1" applyFill="1" applyBorder="1" applyAlignment="1">
      <alignment horizontal="center" wrapText="1"/>
    </xf>
    <xf numFmtId="166" fontId="60" fillId="0" borderId="69" xfId="74" applyNumberFormat="1" applyFont="1" applyFill="1" applyBorder="1" applyAlignment="1">
      <alignment horizontal="center" wrapText="1"/>
    </xf>
    <xf numFmtId="166" fontId="50" fillId="0" borderId="67" xfId="58" applyNumberFormat="1" applyFont="1" applyFill="1" applyBorder="1" applyAlignment="1">
      <alignment horizontal="center"/>
    </xf>
    <xf numFmtId="166" fontId="60" fillId="0" borderId="67" xfId="58" applyNumberFormat="1" applyFont="1" applyFill="1" applyBorder="1" applyAlignment="1">
      <alignment horizontal="center"/>
    </xf>
    <xf numFmtId="166" fontId="60" fillId="0" borderId="69" xfId="58" applyNumberFormat="1" applyFont="1" applyFill="1" applyBorder="1" applyAlignment="1">
      <alignment horizontal="center"/>
    </xf>
    <xf numFmtId="166" fontId="60" fillId="0" borderId="68" xfId="58" applyNumberFormat="1" applyFont="1" applyFill="1" applyBorder="1" applyAlignment="1">
      <alignment horizontal="center"/>
    </xf>
    <xf numFmtId="166" fontId="50" fillId="0" borderId="69" xfId="58" applyNumberFormat="1" applyFont="1" applyFill="1" applyBorder="1" applyAlignment="1">
      <alignment horizontal="center"/>
    </xf>
    <xf numFmtId="166" fontId="50" fillId="0" borderId="68" xfId="58" applyNumberFormat="1" applyFont="1" applyFill="1" applyBorder="1" applyAlignment="1">
      <alignment horizontal="center"/>
    </xf>
    <xf numFmtId="166" fontId="60" fillId="0" borderId="68" xfId="74" applyNumberFormat="1" applyFont="1" applyFill="1" applyBorder="1" applyAlignment="1">
      <alignment horizontal="center"/>
    </xf>
    <xf numFmtId="166" fontId="65" fillId="0" borderId="86" xfId="74" applyNumberFormat="1" applyFont="1" applyFill="1" applyBorder="1" applyAlignment="1">
      <alignment horizontal="center" vertical="center" wrapText="1"/>
    </xf>
    <xf numFmtId="166" fontId="65" fillId="0" borderId="87" xfId="74" applyNumberFormat="1" applyFont="1" applyFill="1" applyBorder="1" applyAlignment="1">
      <alignment horizontal="center"/>
    </xf>
    <xf numFmtId="166" fontId="65" fillId="0" borderId="12" xfId="74" applyNumberFormat="1" applyFont="1" applyFill="1" applyBorder="1" applyAlignment="1">
      <alignment horizontal="center"/>
    </xf>
    <xf numFmtId="166" fontId="65" fillId="0" borderId="23" xfId="74" applyNumberFormat="1" applyFont="1" applyFill="1" applyBorder="1" applyAlignment="1">
      <alignment horizontal="center"/>
    </xf>
    <xf numFmtId="166" fontId="65" fillId="0" borderId="28" xfId="74" applyNumberFormat="1" applyFont="1" applyFill="1" applyBorder="1" applyAlignment="1">
      <alignment horizontal="center"/>
    </xf>
    <xf numFmtId="166" fontId="60" fillId="0" borderId="89" xfId="74" applyNumberFormat="1" applyFont="1" applyFill="1" applyBorder="1" applyAlignment="1">
      <alignment horizontal="center" wrapText="1"/>
    </xf>
    <xf numFmtId="166" fontId="60" fillId="0" borderId="69" xfId="74" applyNumberFormat="1" applyFont="1" applyFill="1" applyBorder="1" applyAlignment="1">
      <alignment horizontal="center"/>
    </xf>
    <xf numFmtId="0" fontId="60" fillId="0" borderId="19" xfId="49" applyFont="1" applyFill="1" applyBorder="1" applyAlignment="1">
      <alignment horizontal="center"/>
    </xf>
    <xf numFmtId="166" fontId="23" fillId="0" borderId="82" xfId="74" applyNumberFormat="1" applyFont="1" applyFill="1" applyBorder="1" applyAlignment="1">
      <alignment horizontal="center" vertical="center" wrapText="1"/>
    </xf>
    <xf numFmtId="0" fontId="50" fillId="0" borderId="18" xfId="58" applyBorder="1" applyAlignment="1">
      <alignment horizontal="center"/>
    </xf>
    <xf numFmtId="0" fontId="22" fillId="0" borderId="0" xfId="41" applyFont="1"/>
    <xf numFmtId="166" fontId="50" fillId="0" borderId="0" xfId="90" applyNumberFormat="1" applyFont="1" applyAlignment="1">
      <alignment wrapText="1"/>
    </xf>
    <xf numFmtId="0" fontId="26" fillId="0" borderId="0" xfId="0" applyFont="1" applyBorder="1" applyAlignment="1">
      <alignment horizontal="center" vertical="center" wrapText="1"/>
    </xf>
    <xf numFmtId="0" fontId="65" fillId="27" borderId="0" xfId="46" applyFont="1" applyFill="1" applyBorder="1" applyAlignment="1">
      <alignment horizontal="center" vertical="center"/>
    </xf>
    <xf numFmtId="0" fontId="27" fillId="27" borderId="0" xfId="46" applyFont="1" applyFill="1" applyBorder="1" applyAlignment="1">
      <alignment horizontal="left" vertical="center"/>
    </xf>
    <xf numFmtId="0" fontId="23" fillId="22" borderId="0" xfId="46" applyFont="1" applyFill="1" applyBorder="1" applyAlignment="1">
      <alignment horizontal="left" vertical="center"/>
    </xf>
    <xf numFmtId="166" fontId="23" fillId="0" borderId="0" xfId="73" applyNumberFormat="1" applyFont="1" applyBorder="1" applyAlignment="1">
      <alignment horizontal="center"/>
    </xf>
    <xf numFmtId="166" fontId="23" fillId="0" borderId="0" xfId="73" applyNumberFormat="1" applyFont="1" applyFill="1" applyBorder="1" applyAlignment="1">
      <alignment horizontal="center"/>
    </xf>
    <xf numFmtId="166" fontId="23" fillId="0" borderId="22" xfId="73" applyNumberFormat="1" applyFont="1" applyFill="1" applyBorder="1" applyAlignment="1">
      <alignment horizontal="center"/>
    </xf>
    <xf numFmtId="166" fontId="23" fillId="0" borderId="27" xfId="73" applyNumberFormat="1" applyFont="1" applyFill="1" applyBorder="1" applyAlignment="1">
      <alignment horizontal="center"/>
    </xf>
    <xf numFmtId="166" fontId="23" fillId="0" borderId="32" xfId="73" applyNumberFormat="1" applyFont="1" applyBorder="1" applyAlignment="1">
      <alignment horizontal="center" vertical="center" wrapText="1"/>
    </xf>
    <xf numFmtId="0" fontId="62" fillId="0" borderId="19" xfId="57" applyFont="1" applyBorder="1" applyAlignment="1">
      <alignment horizontal="center" vertical="center"/>
    </xf>
    <xf numFmtId="0" fontId="63" fillId="0" borderId="19" xfId="49" applyNumberFormat="1" applyFont="1" applyFill="1" applyBorder="1" applyAlignment="1" applyProtection="1">
      <alignment horizontal="center"/>
    </xf>
    <xf numFmtId="0" fontId="26" fillId="0" borderId="36" xfId="57" applyFont="1" applyBorder="1" applyAlignment="1">
      <alignment horizontal="center" vertical="center" wrapText="1"/>
    </xf>
    <xf numFmtId="9" fontId="0" fillId="0" borderId="0" xfId="72" applyFont="1" applyAlignment="1">
      <alignment horizontal="center"/>
    </xf>
    <xf numFmtId="168" fontId="65" fillId="0" borderId="24" xfId="73" applyNumberFormat="1" applyFont="1" applyFill="1" applyBorder="1" applyAlignment="1">
      <alignment horizontal="center"/>
    </xf>
    <xf numFmtId="168" fontId="27" fillId="0" borderId="22" xfId="73" applyNumberFormat="1" applyFont="1" applyFill="1" applyBorder="1" applyAlignment="1">
      <alignment horizontal="center"/>
    </xf>
    <xf numFmtId="168" fontId="27" fillId="0" borderId="49" xfId="73" applyNumberFormat="1" applyFont="1" applyFill="1" applyBorder="1" applyAlignment="1">
      <alignment horizontal="center"/>
    </xf>
    <xf numFmtId="168" fontId="65" fillId="0" borderId="22" xfId="73" applyNumberFormat="1" applyFont="1" applyFill="1" applyBorder="1" applyAlignment="1">
      <alignment horizontal="center"/>
    </xf>
    <xf numFmtId="168" fontId="60" fillId="0" borderId="22" xfId="73" applyNumberFormat="1" applyFont="1" applyFill="1" applyBorder="1" applyAlignment="1">
      <alignment horizontal="center"/>
    </xf>
    <xf numFmtId="168" fontId="65" fillId="0" borderId="29" xfId="73" applyNumberFormat="1" applyFont="1" applyFill="1" applyBorder="1" applyAlignment="1">
      <alignment horizontal="center"/>
    </xf>
    <xf numFmtId="168" fontId="27" fillId="0" borderId="27" xfId="73" applyNumberFormat="1" applyFont="1" applyFill="1" applyBorder="1" applyAlignment="1">
      <alignment horizontal="center"/>
    </xf>
    <xf numFmtId="168" fontId="27" fillId="0" borderId="48" xfId="73" applyNumberFormat="1" applyFont="1" applyFill="1" applyBorder="1" applyAlignment="1">
      <alignment horizontal="center"/>
    </xf>
    <xf numFmtId="168" fontId="65" fillId="0" borderId="27" xfId="73" applyNumberFormat="1" applyFont="1" applyFill="1" applyBorder="1" applyAlignment="1">
      <alignment horizontal="center"/>
    </xf>
    <xf numFmtId="168" fontId="60" fillId="0" borderId="27" xfId="73" applyNumberFormat="1" applyFont="1" applyFill="1" applyBorder="1" applyAlignment="1">
      <alignment horizontal="center"/>
    </xf>
    <xf numFmtId="168" fontId="50" fillId="0" borderId="0" xfId="57" applyNumberFormat="1" applyFont="1" applyBorder="1" applyAlignment="1">
      <alignment horizontal="center"/>
    </xf>
    <xf numFmtId="168" fontId="65" fillId="0" borderId="9" xfId="73" applyNumberFormat="1" applyFont="1" applyFill="1" applyBorder="1" applyAlignment="1">
      <alignment horizontal="center"/>
    </xf>
    <xf numFmtId="168" fontId="27" fillId="0" borderId="0" xfId="73" applyNumberFormat="1" applyFont="1" applyFill="1" applyBorder="1" applyAlignment="1">
      <alignment horizontal="center"/>
    </xf>
    <xf numFmtId="168" fontId="27" fillId="0" borderId="11" xfId="73" applyNumberFormat="1" applyFont="1" applyFill="1" applyBorder="1" applyAlignment="1">
      <alignment horizontal="center"/>
    </xf>
    <xf numFmtId="168" fontId="65" fillId="0" borderId="0" xfId="73" applyNumberFormat="1" applyFont="1" applyFill="1" applyBorder="1" applyAlignment="1">
      <alignment horizontal="center"/>
    </xf>
    <xf numFmtId="168" fontId="60" fillId="0" borderId="0" xfId="73" applyNumberFormat="1" applyFont="1" applyFill="1" applyBorder="1" applyAlignment="1">
      <alignment horizontal="center"/>
    </xf>
    <xf numFmtId="168" fontId="0" fillId="0" borderId="9" xfId="0" applyNumberFormat="1" applyBorder="1"/>
    <xf numFmtId="168" fontId="0" fillId="0" borderId="0" xfId="0" applyNumberFormat="1" applyBorder="1"/>
    <xf numFmtId="168" fontId="0" fillId="0" borderId="12" xfId="0" applyNumberFormat="1" applyBorder="1"/>
    <xf numFmtId="168" fontId="60" fillId="0" borderId="9" xfId="73" applyNumberFormat="1" applyFont="1" applyFill="1" applyBorder="1" applyAlignment="1">
      <alignment horizontal="center"/>
    </xf>
    <xf numFmtId="168" fontId="60" fillId="0" borderId="11" xfId="73" applyNumberFormat="1" applyFont="1" applyFill="1" applyBorder="1" applyAlignment="1">
      <alignment horizontal="center"/>
    </xf>
    <xf numFmtId="168" fontId="50" fillId="0" borderId="16" xfId="57" applyNumberFormat="1" applyFont="1" applyBorder="1" applyAlignment="1">
      <alignment horizontal="center"/>
    </xf>
    <xf numFmtId="168" fontId="60" fillId="0" borderId="17" xfId="73" applyNumberFormat="1" applyFont="1" applyBorder="1" applyAlignment="1">
      <alignment horizontal="center"/>
    </xf>
    <xf numFmtId="168" fontId="60" fillId="0" borderId="16" xfId="73" applyNumberFormat="1" applyFont="1" applyBorder="1" applyAlignment="1">
      <alignment horizontal="center"/>
    </xf>
    <xf numFmtId="168" fontId="50" fillId="0" borderId="64" xfId="72" applyNumberFormat="1" applyFont="1" applyBorder="1" applyAlignment="1">
      <alignment horizontal="center"/>
    </xf>
    <xf numFmtId="168" fontId="60" fillId="0" borderId="16" xfId="72" applyNumberFormat="1" applyFont="1" applyBorder="1" applyAlignment="1">
      <alignment horizontal="center"/>
    </xf>
    <xf numFmtId="168" fontId="50" fillId="0" borderId="16" xfId="72" applyNumberFormat="1" applyFont="1" applyBorder="1" applyAlignment="1">
      <alignment horizontal="center"/>
    </xf>
    <xf numFmtId="168" fontId="62" fillId="0" borderId="22" xfId="57" applyNumberFormat="1" applyFont="1" applyBorder="1" applyAlignment="1">
      <alignment horizontal="center"/>
    </xf>
    <xf numFmtId="168" fontId="62" fillId="0" borderId="27" xfId="57" applyNumberFormat="1" applyFont="1" applyBorder="1" applyAlignment="1">
      <alignment horizontal="center"/>
    </xf>
    <xf numFmtId="168" fontId="62" fillId="0" borderId="0" xfId="57" applyNumberFormat="1" applyFont="1" applyBorder="1" applyAlignment="1">
      <alignment horizontal="center"/>
    </xf>
    <xf numFmtId="0" fontId="26" fillId="0" borderId="0" xfId="0" applyFont="1" applyAlignment="1">
      <alignment wrapText="1"/>
    </xf>
    <xf numFmtId="0" fontId="51" fillId="0" borderId="0" xfId="0" applyFont="1" applyAlignment="1">
      <alignment horizontal="center"/>
    </xf>
    <xf numFmtId="0" fontId="68" fillId="0" borderId="20" xfId="0" applyFont="1" applyBorder="1" applyAlignment="1">
      <alignment horizontal="center" vertical="center"/>
    </xf>
    <xf numFmtId="0" fontId="68" fillId="0" borderId="0" xfId="0" applyFont="1" applyBorder="1" applyAlignment="1">
      <alignment horizontal="center" vertical="center"/>
    </xf>
    <xf numFmtId="0" fontId="68" fillId="0" borderId="19" xfId="0" applyFont="1" applyBorder="1" applyAlignment="1">
      <alignment horizontal="center" vertical="center"/>
    </xf>
    <xf numFmtId="0" fontId="26" fillId="0" borderId="20" xfId="0" applyFont="1" applyBorder="1"/>
    <xf numFmtId="0" fontId="51" fillId="0" borderId="0" xfId="0" applyFont="1" applyBorder="1" applyAlignment="1">
      <alignment horizontal="center"/>
    </xf>
    <xf numFmtId="0" fontId="51" fillId="0" borderId="19" xfId="0" applyFont="1" applyBorder="1" applyAlignment="1">
      <alignment horizontal="center"/>
    </xf>
    <xf numFmtId="0" fontId="26" fillId="0" borderId="20" xfId="0" applyFont="1" applyBorder="1" applyAlignment="1">
      <alignment wrapText="1"/>
    </xf>
    <xf numFmtId="0" fontId="59" fillId="0" borderId="20" xfId="1" applyFont="1" applyBorder="1" applyAlignment="1">
      <alignment horizontal="center"/>
    </xf>
    <xf numFmtId="0" fontId="0" fillId="0" borderId="20" xfId="0" applyBorder="1" applyAlignment="1">
      <alignment horizontal="center"/>
    </xf>
    <xf numFmtId="0" fontId="0" fillId="0" borderId="18" xfId="0" applyBorder="1" applyAlignment="1">
      <alignment horizontal="center"/>
    </xf>
    <xf numFmtId="0" fontId="22" fillId="0" borderId="0" xfId="0" applyFont="1" applyBorder="1" applyAlignment="1">
      <alignment horizontal="center" vertical="center" wrapText="1"/>
    </xf>
    <xf numFmtId="9" fontId="22" fillId="0" borderId="0" xfId="90" applyFont="1" applyBorder="1" applyAlignment="1">
      <alignment horizontal="center" vertical="center"/>
    </xf>
    <xf numFmtId="9" fontId="22" fillId="0" borderId="19" xfId="90" applyFont="1" applyBorder="1" applyAlignment="1">
      <alignment horizontal="center" vertical="center"/>
    </xf>
    <xf numFmtId="9" fontId="22" fillId="0" borderId="0" xfId="90" applyFont="1" applyBorder="1" applyAlignment="1">
      <alignment horizontal="center"/>
    </xf>
    <xf numFmtId="9" fontId="22" fillId="0" borderId="19" xfId="90" applyFont="1" applyBorder="1" applyAlignment="1">
      <alignment horizontal="center"/>
    </xf>
    <xf numFmtId="9" fontId="22" fillId="0" borderId="16" xfId="90" applyFont="1" applyBorder="1" applyAlignment="1">
      <alignment horizontal="center"/>
    </xf>
    <xf numFmtId="9" fontId="22" fillId="0" borderId="15" xfId="90" applyFont="1" applyBorder="1" applyAlignment="1">
      <alignment horizontal="center"/>
    </xf>
    <xf numFmtId="9" fontId="23" fillId="0" borderId="0" xfId="90" applyFont="1" applyBorder="1" applyAlignment="1">
      <alignment horizontal="center" vertical="center"/>
    </xf>
    <xf numFmtId="9" fontId="23" fillId="0" borderId="0" xfId="90" applyFont="1" applyBorder="1" applyAlignment="1">
      <alignment horizontal="center"/>
    </xf>
    <xf numFmtId="9" fontId="23" fillId="0" borderId="16" xfId="90" applyFont="1" applyBorder="1" applyAlignment="1">
      <alignment horizontal="center"/>
    </xf>
    <xf numFmtId="0" fontId="22" fillId="0" borderId="19" xfId="0" applyFont="1" applyBorder="1" applyAlignment="1">
      <alignment horizontal="center" vertical="center" wrapText="1"/>
    </xf>
    <xf numFmtId="0" fontId="23" fillId="23" borderId="0" xfId="46" applyFont="1" applyFill="1" applyBorder="1" applyAlignment="1">
      <alignment horizontal="center" vertical="center"/>
    </xf>
    <xf numFmtId="3" fontId="23" fillId="0" borderId="0" xfId="72" applyNumberFormat="1" applyFont="1" applyFill="1" applyBorder="1" applyAlignment="1">
      <alignment horizontal="center" wrapText="1"/>
    </xf>
    <xf numFmtId="3" fontId="23" fillId="0" borderId="0" xfId="74" applyNumberFormat="1" applyFont="1" applyFill="1" applyBorder="1" applyAlignment="1">
      <alignment horizontal="center"/>
    </xf>
    <xf numFmtId="3" fontId="22" fillId="0" borderId="0" xfId="58" applyNumberFormat="1" applyFont="1" applyFill="1" applyBorder="1" applyAlignment="1">
      <alignment horizontal="center"/>
    </xf>
    <xf numFmtId="3" fontId="23" fillId="0" borderId="22" xfId="74" applyNumberFormat="1" applyFont="1" applyFill="1" applyBorder="1" applyAlignment="1">
      <alignment horizontal="center"/>
    </xf>
    <xf numFmtId="3" fontId="22" fillId="0" borderId="22" xfId="58" applyNumberFormat="1" applyFont="1" applyFill="1" applyBorder="1" applyAlignment="1">
      <alignment horizontal="center"/>
    </xf>
    <xf numFmtId="3" fontId="23" fillId="0" borderId="27" xfId="74" applyNumberFormat="1" applyFont="1" applyFill="1" applyBorder="1" applyAlignment="1">
      <alignment horizontal="center"/>
    </xf>
    <xf numFmtId="3" fontId="22" fillId="0" borderId="27" xfId="58" applyNumberFormat="1" applyFont="1" applyFill="1" applyBorder="1" applyAlignment="1">
      <alignment horizontal="center"/>
    </xf>
    <xf numFmtId="3" fontId="23" fillId="0" borderId="0" xfId="74" applyNumberFormat="1" applyFont="1" applyFill="1" applyBorder="1" applyAlignment="1">
      <alignment horizontal="center" wrapText="1"/>
    </xf>
    <xf numFmtId="3" fontId="23" fillId="0" borderId="22" xfId="74" applyNumberFormat="1" applyFont="1" applyFill="1" applyBorder="1" applyAlignment="1">
      <alignment horizontal="center" wrapText="1"/>
    </xf>
    <xf numFmtId="3" fontId="23" fillId="0" borderId="27" xfId="74" applyNumberFormat="1" applyFont="1" applyFill="1" applyBorder="1" applyAlignment="1">
      <alignment horizontal="center" wrapText="1"/>
    </xf>
    <xf numFmtId="0" fontId="62" fillId="0" borderId="72" xfId="57" applyFont="1" applyBorder="1" applyAlignment="1">
      <alignment horizontal="center" vertical="center" wrapText="1"/>
    </xf>
    <xf numFmtId="166" fontId="65" fillId="0" borderId="12" xfId="73" applyNumberFormat="1" applyFont="1" applyFill="1" applyBorder="1" applyAlignment="1">
      <alignment horizontal="center"/>
    </xf>
    <xf numFmtId="166" fontId="65" fillId="0" borderId="23" xfId="73" applyNumberFormat="1" applyFont="1" applyFill="1" applyBorder="1" applyAlignment="1">
      <alignment horizontal="center"/>
    </xf>
    <xf numFmtId="166" fontId="65" fillId="0" borderId="28" xfId="73" applyNumberFormat="1" applyFont="1" applyFill="1" applyBorder="1" applyAlignment="1">
      <alignment horizontal="center"/>
    </xf>
    <xf numFmtId="166" fontId="23" fillId="0" borderId="58" xfId="74" applyNumberFormat="1" applyFont="1" applyFill="1" applyBorder="1" applyAlignment="1">
      <alignment horizontal="center" vertical="center" wrapText="1"/>
    </xf>
    <xf numFmtId="166" fontId="23" fillId="0" borderId="62" xfId="74" applyNumberFormat="1" applyFont="1" applyFill="1" applyBorder="1" applyAlignment="1">
      <alignment horizontal="center" vertical="center" wrapText="1"/>
    </xf>
    <xf numFmtId="0" fontId="62" fillId="0" borderId="41" xfId="57" applyFont="1" applyBorder="1" applyAlignment="1">
      <alignment horizontal="center" vertical="center"/>
    </xf>
    <xf numFmtId="0" fontId="26" fillId="0" borderId="41" xfId="57" applyFont="1" applyBorder="1" applyAlignment="1">
      <alignment horizontal="center" vertical="center"/>
    </xf>
    <xf numFmtId="0" fontId="65" fillId="28" borderId="0" xfId="35" applyFont="1" applyFill="1" applyAlignment="1" applyProtection="1">
      <alignment horizontal="center" vertical="center"/>
    </xf>
    <xf numFmtId="0" fontId="27" fillId="28" borderId="0" xfId="35" applyFont="1" applyFill="1" applyAlignment="1" applyProtection="1"/>
    <xf numFmtId="0" fontId="22" fillId="0" borderId="20" xfId="58" applyFont="1" applyFill="1" applyBorder="1"/>
    <xf numFmtId="0" fontId="23" fillId="0" borderId="0" xfId="49" applyFont="1" applyFill="1" applyBorder="1" applyAlignment="1">
      <alignment horizontal="center"/>
    </xf>
    <xf numFmtId="0" fontId="22" fillId="0" borderId="0" xfId="58" applyFont="1" applyBorder="1" applyAlignment="1">
      <alignment horizontal="center"/>
    </xf>
    <xf numFmtId="0" fontId="22" fillId="0" borderId="0" xfId="49" applyNumberFormat="1" applyFont="1" applyFill="1" applyBorder="1" applyAlignment="1" applyProtection="1">
      <alignment horizontal="center"/>
    </xf>
    <xf numFmtId="0" fontId="22" fillId="0" borderId="0" xfId="58" applyFont="1" applyFill="1" applyBorder="1" applyAlignment="1">
      <alignment horizontal="center"/>
    </xf>
    <xf numFmtId="0" fontId="23" fillId="0" borderId="19" xfId="49" applyFont="1" applyFill="1" applyBorder="1" applyAlignment="1">
      <alignment horizontal="center"/>
    </xf>
    <xf numFmtId="0" fontId="22" fillId="0" borderId="20" xfId="58" applyFont="1" applyFill="1" applyBorder="1" applyAlignment="1">
      <alignment horizontal="center" vertical="center"/>
    </xf>
    <xf numFmtId="0" fontId="22" fillId="0" borderId="58" xfId="0" applyFont="1" applyBorder="1" applyAlignment="1">
      <alignment horizontal="center" vertical="center" wrapText="1"/>
    </xf>
    <xf numFmtId="0" fontId="22" fillId="0" borderId="91" xfId="0" applyFont="1" applyBorder="1" applyAlignment="1">
      <alignment horizontal="center" vertical="center" wrapText="1"/>
    </xf>
    <xf numFmtId="0" fontId="22" fillId="0" borderId="20" xfId="58" applyFont="1" applyFill="1" applyBorder="1" applyAlignment="1">
      <alignment horizontal="center" wrapText="1"/>
    </xf>
    <xf numFmtId="166" fontId="23" fillId="0" borderId="14" xfId="74" applyNumberFormat="1" applyFont="1" applyFill="1" applyBorder="1" applyAlignment="1">
      <alignment horizontal="center" wrapText="1"/>
    </xf>
    <xf numFmtId="166" fontId="23" fillId="0" borderId="0" xfId="74" applyNumberFormat="1" applyFont="1" applyFill="1" applyBorder="1" applyAlignment="1">
      <alignment horizontal="center" wrapText="1"/>
    </xf>
    <xf numFmtId="166" fontId="23" fillId="0" borderId="60" xfId="74" applyNumberFormat="1" applyFont="1" applyFill="1" applyBorder="1" applyAlignment="1">
      <alignment horizontal="center" wrapText="1"/>
    </xf>
    <xf numFmtId="166" fontId="23" fillId="0" borderId="19" xfId="74" applyNumberFormat="1" applyFont="1" applyFill="1" applyBorder="1" applyAlignment="1">
      <alignment horizontal="center" wrapText="1"/>
    </xf>
    <xf numFmtId="166" fontId="23" fillId="0" borderId="0" xfId="58" applyNumberFormat="1" applyFont="1" applyFill="1" applyBorder="1" applyAlignment="1">
      <alignment horizontal="center"/>
    </xf>
    <xf numFmtId="166" fontId="23" fillId="0" borderId="0" xfId="74" applyNumberFormat="1" applyFont="1" applyFill="1" applyBorder="1" applyAlignment="1">
      <alignment horizontal="center"/>
    </xf>
    <xf numFmtId="166" fontId="23" fillId="0" borderId="19" xfId="74" applyNumberFormat="1" applyFont="1" applyFill="1" applyBorder="1" applyAlignment="1">
      <alignment horizontal="center"/>
    </xf>
    <xf numFmtId="166" fontId="23" fillId="0" borderId="22" xfId="74" applyNumberFormat="1" applyFont="1" applyFill="1" applyBorder="1" applyAlignment="1">
      <alignment horizontal="center" wrapText="1"/>
    </xf>
    <xf numFmtId="166" fontId="23" fillId="0" borderId="21" xfId="74" applyNumberFormat="1" applyFont="1" applyFill="1" applyBorder="1" applyAlignment="1">
      <alignment horizontal="center" wrapText="1"/>
    </xf>
    <xf numFmtId="0" fontId="22" fillId="0" borderId="30" xfId="58" applyFont="1" applyFill="1" applyBorder="1" applyAlignment="1">
      <alignment horizontal="center" wrapText="1"/>
    </xf>
    <xf numFmtId="166" fontId="23" fillId="0" borderId="27" xfId="74" applyNumberFormat="1" applyFont="1" applyFill="1" applyBorder="1" applyAlignment="1">
      <alignment horizontal="center" wrapText="1"/>
    </xf>
    <xf numFmtId="166" fontId="23" fillId="0" borderId="26" xfId="74" applyNumberFormat="1" applyFont="1" applyFill="1" applyBorder="1" applyAlignment="1">
      <alignment horizontal="center" wrapText="1"/>
    </xf>
    <xf numFmtId="0" fontId="22" fillId="0" borderId="25" xfId="58" applyFont="1" applyFill="1" applyBorder="1" applyAlignment="1">
      <alignment horizontal="center" wrapText="1"/>
    </xf>
    <xf numFmtId="0" fontId="22" fillId="0" borderId="20" xfId="58" applyFont="1" applyFill="1" applyBorder="1" applyAlignment="1">
      <alignment horizontal="center"/>
    </xf>
    <xf numFmtId="166" fontId="22" fillId="0" borderId="0" xfId="58" applyNumberFormat="1" applyFont="1" applyFill="1" applyBorder="1" applyAlignment="1">
      <alignment horizontal="center"/>
    </xf>
    <xf numFmtId="0" fontId="22" fillId="0" borderId="30" xfId="58" applyFont="1" applyFill="1" applyBorder="1" applyAlignment="1">
      <alignment horizontal="center"/>
    </xf>
    <xf numFmtId="166" fontId="23" fillId="0" borderId="27" xfId="58" applyNumberFormat="1" applyFont="1" applyFill="1" applyBorder="1" applyAlignment="1">
      <alignment horizontal="center"/>
    </xf>
    <xf numFmtId="166" fontId="23" fillId="0" borderId="27" xfId="74" applyNumberFormat="1" applyFont="1" applyFill="1" applyBorder="1" applyAlignment="1">
      <alignment horizontal="center"/>
    </xf>
    <xf numFmtId="166" fontId="23" fillId="0" borderId="26" xfId="74" applyNumberFormat="1" applyFont="1" applyFill="1" applyBorder="1" applyAlignment="1">
      <alignment horizontal="center"/>
    </xf>
    <xf numFmtId="0" fontId="22" fillId="0" borderId="25" xfId="58" applyFont="1" applyFill="1" applyBorder="1" applyAlignment="1">
      <alignment horizontal="center"/>
    </xf>
    <xf numFmtId="166" fontId="23" fillId="0" borderId="22" xfId="58" applyNumberFormat="1" applyFont="1" applyFill="1" applyBorder="1" applyAlignment="1">
      <alignment horizontal="center"/>
    </xf>
    <xf numFmtId="166" fontId="23" fillId="0" borderId="22" xfId="74" applyNumberFormat="1" applyFont="1" applyFill="1" applyBorder="1" applyAlignment="1">
      <alignment horizontal="center"/>
    </xf>
    <xf numFmtId="166" fontId="23" fillId="0" borderId="21" xfId="74" applyNumberFormat="1" applyFont="1" applyFill="1" applyBorder="1" applyAlignment="1">
      <alignment horizontal="center"/>
    </xf>
    <xf numFmtId="166" fontId="22" fillId="0" borderId="27" xfId="58" applyNumberFormat="1" applyFont="1" applyFill="1" applyBorder="1" applyAlignment="1">
      <alignment horizontal="center"/>
    </xf>
    <xf numFmtId="166" fontId="22" fillId="0" borderId="22" xfId="58" applyNumberFormat="1" applyFont="1" applyFill="1" applyBorder="1" applyAlignment="1">
      <alignment horizontal="center"/>
    </xf>
    <xf numFmtId="0" fontId="23" fillId="0" borderId="20" xfId="58" applyFont="1" applyFill="1" applyBorder="1"/>
    <xf numFmtId="0" fontId="23" fillId="0" borderId="20" xfId="58" applyFont="1" applyFill="1" applyBorder="1" applyAlignment="1">
      <alignment horizontal="center" vertical="center"/>
    </xf>
    <xf numFmtId="0" fontId="23" fillId="0" borderId="20" xfId="58" applyFont="1" applyFill="1" applyBorder="1" applyAlignment="1">
      <alignment horizontal="center" wrapText="1"/>
    </xf>
    <xf numFmtId="0" fontId="23" fillId="0" borderId="25" xfId="58" applyFont="1" applyFill="1" applyBorder="1" applyAlignment="1">
      <alignment horizontal="center" wrapText="1"/>
    </xf>
    <xf numFmtId="0" fontId="23" fillId="0" borderId="30" xfId="58" applyFont="1" applyFill="1" applyBorder="1" applyAlignment="1">
      <alignment horizontal="center" wrapText="1"/>
    </xf>
    <xf numFmtId="0" fontId="23" fillId="0" borderId="20" xfId="58" applyFont="1" applyFill="1" applyBorder="1" applyAlignment="1">
      <alignment horizontal="center"/>
    </xf>
    <xf numFmtId="0" fontId="23" fillId="0" borderId="30" xfId="58" applyFont="1" applyFill="1" applyBorder="1" applyAlignment="1">
      <alignment horizontal="center"/>
    </xf>
    <xf numFmtId="0" fontId="23" fillId="0" borderId="25" xfId="58" applyFont="1" applyFill="1" applyBorder="1" applyAlignment="1">
      <alignment horizontal="center"/>
    </xf>
    <xf numFmtId="166" fontId="65" fillId="0" borderId="88" xfId="74" applyNumberFormat="1" applyFont="1" applyFill="1" applyBorder="1" applyAlignment="1">
      <alignment horizontal="center" vertical="center" wrapText="1"/>
    </xf>
    <xf numFmtId="166" fontId="65" fillId="0" borderId="89" xfId="74" applyNumberFormat="1" applyFont="1" applyFill="1" applyBorder="1" applyAlignment="1">
      <alignment horizontal="center" wrapText="1"/>
    </xf>
    <xf numFmtId="166" fontId="65" fillId="0" borderId="67" xfId="74" applyNumberFormat="1" applyFont="1" applyFill="1" applyBorder="1" applyAlignment="1">
      <alignment horizontal="center" wrapText="1"/>
    </xf>
    <xf numFmtId="166" fontId="65" fillId="0" borderId="67" xfId="58" applyNumberFormat="1" applyFont="1" applyFill="1" applyBorder="1" applyAlignment="1">
      <alignment horizontal="center"/>
    </xf>
    <xf numFmtId="166" fontId="65" fillId="0" borderId="68" xfId="74" applyNumberFormat="1" applyFont="1" applyFill="1" applyBorder="1" applyAlignment="1">
      <alignment horizontal="center" wrapText="1"/>
    </xf>
    <xf numFmtId="166" fontId="65" fillId="0" borderId="69" xfId="74" applyNumberFormat="1" applyFont="1" applyFill="1" applyBorder="1" applyAlignment="1">
      <alignment horizontal="center" wrapText="1"/>
    </xf>
    <xf numFmtId="166" fontId="65" fillId="0" borderId="69" xfId="58" applyNumberFormat="1" applyFont="1" applyFill="1" applyBorder="1" applyAlignment="1">
      <alignment horizontal="center"/>
    </xf>
    <xf numFmtId="166" fontId="65" fillId="0" borderId="68" xfId="58" applyNumberFormat="1" applyFont="1" applyFill="1" applyBorder="1" applyAlignment="1">
      <alignment horizontal="center"/>
    </xf>
    <xf numFmtId="166" fontId="65" fillId="0" borderId="68" xfId="74" applyNumberFormat="1" applyFont="1" applyFill="1" applyBorder="1" applyAlignment="1">
      <alignment horizontal="center"/>
    </xf>
    <xf numFmtId="166" fontId="65" fillId="0" borderId="67" xfId="74" applyNumberFormat="1" applyFont="1" applyFill="1" applyBorder="1" applyAlignment="1">
      <alignment horizontal="center"/>
    </xf>
    <xf numFmtId="0" fontId="22" fillId="0" borderId="38" xfId="41" applyFont="1" applyBorder="1" applyAlignment="1">
      <alignment horizontal="center" vertical="center" wrapText="1"/>
    </xf>
    <xf numFmtId="166" fontId="66" fillId="0" borderId="0" xfId="58" applyNumberFormat="1" applyFont="1" applyFill="1" applyBorder="1" applyAlignment="1">
      <alignment horizontal="center"/>
    </xf>
    <xf numFmtId="0" fontId="23" fillId="23" borderId="0" xfId="35" applyFont="1" applyFill="1" applyAlignment="1" applyProtection="1"/>
    <xf numFmtId="0" fontId="26" fillId="0" borderId="71" xfId="57" applyFont="1" applyBorder="1" applyAlignment="1">
      <alignment horizontal="center" vertical="center" wrapText="1"/>
    </xf>
    <xf numFmtId="166" fontId="60" fillId="0" borderId="48" xfId="73" applyNumberFormat="1" applyFont="1" applyBorder="1" applyAlignment="1">
      <alignment horizontal="center"/>
    </xf>
    <xf numFmtId="166" fontId="60" fillId="0" borderId="11" xfId="73" applyNumberFormat="1" applyFont="1" applyBorder="1" applyAlignment="1">
      <alignment horizontal="center"/>
    </xf>
    <xf numFmtId="166" fontId="60" fillId="0" borderId="49" xfId="73" applyNumberFormat="1" applyFont="1" applyFill="1" applyBorder="1" applyAlignment="1">
      <alignment horizontal="center"/>
    </xf>
    <xf numFmtId="166" fontId="60" fillId="0" borderId="48" xfId="73" applyNumberFormat="1" applyFont="1" applyFill="1" applyBorder="1" applyAlignment="1">
      <alignment horizontal="center"/>
    </xf>
    <xf numFmtId="0" fontId="74" fillId="0" borderId="72" xfId="57" applyFont="1" applyBorder="1" applyAlignment="1">
      <alignment horizontal="center" vertical="center" wrapText="1"/>
    </xf>
    <xf numFmtId="0" fontId="62" fillId="0" borderId="43" xfId="57" applyFont="1" applyBorder="1" applyAlignment="1">
      <alignment horizontal="center" vertical="center" wrapText="1"/>
    </xf>
    <xf numFmtId="166" fontId="65" fillId="0" borderId="29" xfId="73" applyNumberFormat="1" applyFont="1" applyBorder="1" applyAlignment="1">
      <alignment horizontal="center"/>
    </xf>
    <xf numFmtId="0" fontId="74" fillId="0" borderId="37" xfId="1" applyFont="1" applyBorder="1" applyAlignment="1">
      <alignment horizontal="center" vertical="center" wrapText="1"/>
    </xf>
    <xf numFmtId="166" fontId="62" fillId="0" borderId="28" xfId="90" applyNumberFormat="1" applyFont="1" applyBorder="1" applyAlignment="1">
      <alignment horizontal="center"/>
    </xf>
    <xf numFmtId="166" fontId="62" fillId="0" borderId="12" xfId="90" applyNumberFormat="1" applyFont="1" applyBorder="1" applyAlignment="1">
      <alignment horizontal="center"/>
    </xf>
    <xf numFmtId="166" fontId="62" fillId="0" borderId="23" xfId="90" applyNumberFormat="1" applyFont="1" applyBorder="1" applyAlignment="1">
      <alignment horizontal="center"/>
    </xf>
    <xf numFmtId="9" fontId="50" fillId="0" borderId="27" xfId="90" applyFont="1" applyFill="1" applyBorder="1" applyAlignment="1">
      <alignment horizontal="center"/>
    </xf>
    <xf numFmtId="9" fontId="50" fillId="0" borderId="26" xfId="90" applyFont="1" applyFill="1" applyBorder="1" applyAlignment="1">
      <alignment horizontal="center"/>
    </xf>
    <xf numFmtId="9" fontId="50" fillId="0" borderId="19" xfId="90" applyFont="1" applyFill="1" applyBorder="1" applyAlignment="1">
      <alignment horizontal="center"/>
    </xf>
    <xf numFmtId="9" fontId="50" fillId="0" borderId="21" xfId="90" applyFont="1" applyFill="1" applyBorder="1" applyAlignment="1">
      <alignment horizontal="center"/>
    </xf>
    <xf numFmtId="0" fontId="74" fillId="0" borderId="38" xfId="57" applyFont="1" applyBorder="1" applyAlignment="1">
      <alignment horizontal="center" vertical="center" wrapText="1"/>
    </xf>
    <xf numFmtId="9" fontId="50" fillId="0" borderId="0" xfId="90" applyFont="1" applyBorder="1"/>
    <xf numFmtId="9" fontId="50" fillId="0" borderId="0" xfId="90" applyFont="1" applyBorder="1" applyAlignment="1">
      <alignment horizontal="center"/>
    </xf>
    <xf numFmtId="166" fontId="50" fillId="0" borderId="29" xfId="72" applyNumberFormat="1" applyFont="1" applyFill="1" applyBorder="1" applyAlignment="1">
      <alignment horizontal="center"/>
    </xf>
    <xf numFmtId="166" fontId="50" fillId="0" borderId="9" xfId="72" applyNumberFormat="1" applyFont="1" applyFill="1" applyBorder="1" applyAlignment="1">
      <alignment horizontal="center"/>
    </xf>
    <xf numFmtId="166" fontId="50" fillId="0" borderId="24" xfId="72" applyNumberFormat="1" applyFont="1" applyFill="1" applyBorder="1" applyAlignment="1">
      <alignment horizontal="center"/>
    </xf>
    <xf numFmtId="0" fontId="50" fillId="0" borderId="32" xfId="57" applyFont="1" applyBorder="1"/>
    <xf numFmtId="0" fontId="50" fillId="0" borderId="27" xfId="57" applyFont="1" applyBorder="1" applyAlignment="1">
      <alignment horizontal="center"/>
    </xf>
    <xf numFmtId="0" fontId="50" fillId="0" borderId="0" xfId="57" applyFont="1" applyBorder="1" applyAlignment="1">
      <alignment horizontal="center"/>
    </xf>
    <xf numFmtId="0" fontId="50" fillId="0" borderId="22" xfId="57" applyFont="1" applyBorder="1" applyAlignment="1">
      <alignment horizontal="center"/>
    </xf>
    <xf numFmtId="0" fontId="22" fillId="0" borderId="37" xfId="57" applyFont="1" applyBorder="1" applyAlignment="1">
      <alignment wrapText="1"/>
    </xf>
    <xf numFmtId="3" fontId="50" fillId="0" borderId="27" xfId="57" applyNumberFormat="1" applyFont="1" applyBorder="1" applyAlignment="1">
      <alignment horizontal="center"/>
    </xf>
    <xf numFmtId="3" fontId="50" fillId="0" borderId="0" xfId="57" applyNumberFormat="1" applyFont="1" applyBorder="1" applyAlignment="1">
      <alignment horizontal="center"/>
    </xf>
    <xf numFmtId="3" fontId="65" fillId="0" borderId="28" xfId="73" applyNumberFormat="1" applyFont="1" applyBorder="1" applyAlignment="1">
      <alignment horizontal="center"/>
    </xf>
    <xf numFmtId="3" fontId="65" fillId="0" borderId="29" xfId="73" applyNumberFormat="1" applyFont="1" applyFill="1" applyBorder="1" applyAlignment="1">
      <alignment horizontal="center"/>
    </xf>
    <xf numFmtId="3" fontId="32" fillId="0" borderId="0" xfId="0" applyNumberFormat="1" applyFont="1" applyBorder="1"/>
    <xf numFmtId="3" fontId="65" fillId="0" borderId="29" xfId="73" applyNumberFormat="1" applyFont="1" applyBorder="1" applyAlignment="1">
      <alignment horizontal="center"/>
    </xf>
    <xf numFmtId="3" fontId="60" fillId="0" borderId="27" xfId="73" applyNumberFormat="1" applyFont="1" applyBorder="1" applyAlignment="1">
      <alignment horizontal="center"/>
    </xf>
    <xf numFmtId="3" fontId="65" fillId="0" borderId="12" xfId="73" applyNumberFormat="1" applyFont="1" applyBorder="1" applyAlignment="1">
      <alignment horizontal="center"/>
    </xf>
    <xf numFmtId="3" fontId="65" fillId="0" borderId="9" xfId="73" applyNumberFormat="1" applyFont="1" applyFill="1" applyBorder="1" applyAlignment="1">
      <alignment horizontal="center"/>
    </xf>
    <xf numFmtId="3" fontId="65" fillId="0" borderId="9" xfId="73" applyNumberFormat="1" applyFont="1" applyBorder="1" applyAlignment="1">
      <alignment horizontal="center"/>
    </xf>
    <xf numFmtId="3" fontId="60" fillId="0" borderId="0" xfId="73" applyNumberFormat="1" applyFont="1" applyBorder="1" applyAlignment="1">
      <alignment horizontal="center"/>
    </xf>
    <xf numFmtId="3" fontId="65" fillId="0" borderId="12" xfId="73" applyNumberFormat="1" applyFont="1" applyFill="1" applyBorder="1" applyAlignment="1">
      <alignment horizontal="center"/>
    </xf>
    <xf numFmtId="3" fontId="27" fillId="0" borderId="0" xfId="73" applyNumberFormat="1" applyFont="1" applyFill="1" applyBorder="1" applyAlignment="1">
      <alignment horizontal="center"/>
    </xf>
    <xf numFmtId="3" fontId="60" fillId="0" borderId="0" xfId="73" applyNumberFormat="1" applyFont="1" applyFill="1" applyBorder="1" applyAlignment="1">
      <alignment horizontal="center"/>
    </xf>
    <xf numFmtId="3" fontId="65" fillId="0" borderId="23" xfId="73" applyNumberFormat="1" applyFont="1" applyFill="1" applyBorder="1" applyAlignment="1">
      <alignment horizontal="center"/>
    </xf>
    <xf numFmtId="3" fontId="65" fillId="0" borderId="24" xfId="73" applyNumberFormat="1" applyFont="1" applyFill="1" applyBorder="1" applyAlignment="1">
      <alignment horizontal="center"/>
    </xf>
    <xf numFmtId="3" fontId="27" fillId="0" borderId="22" xfId="73" applyNumberFormat="1" applyFont="1" applyFill="1" applyBorder="1" applyAlignment="1">
      <alignment horizontal="center"/>
    </xf>
    <xf numFmtId="3" fontId="60" fillId="0" borderId="22" xfId="73" applyNumberFormat="1" applyFont="1" applyFill="1" applyBorder="1" applyAlignment="1">
      <alignment horizontal="center"/>
    </xf>
    <xf numFmtId="3" fontId="65" fillId="0" borderId="28" xfId="73" applyNumberFormat="1" applyFont="1" applyFill="1" applyBorder="1" applyAlignment="1">
      <alignment horizontal="center"/>
    </xf>
    <xf numFmtId="3" fontId="27" fillId="0" borderId="27" xfId="73" applyNumberFormat="1" applyFont="1" applyFill="1" applyBorder="1" applyAlignment="1">
      <alignment horizontal="center"/>
    </xf>
    <xf numFmtId="3" fontId="60" fillId="0" borderId="27" xfId="73" applyNumberFormat="1" applyFont="1" applyFill="1" applyBorder="1" applyAlignment="1">
      <alignment horizontal="center"/>
    </xf>
    <xf numFmtId="3" fontId="50" fillId="0" borderId="22" xfId="57" applyNumberFormat="1" applyFont="1" applyBorder="1" applyAlignment="1">
      <alignment horizontal="center"/>
    </xf>
    <xf numFmtId="0" fontId="50" fillId="0" borderId="34" xfId="57" applyFont="1" applyBorder="1"/>
    <xf numFmtId="166" fontId="62" fillId="0" borderId="28" xfId="72" applyNumberFormat="1" applyFont="1" applyFill="1" applyBorder="1" applyAlignment="1">
      <alignment horizontal="center"/>
    </xf>
    <xf numFmtId="166" fontId="62" fillId="0" borderId="12" xfId="72" applyNumberFormat="1" applyFont="1" applyFill="1" applyBorder="1" applyAlignment="1">
      <alignment horizontal="center"/>
    </xf>
    <xf numFmtId="166" fontId="62" fillId="0" borderId="23" xfId="72" applyNumberFormat="1" applyFont="1" applyFill="1" applyBorder="1" applyAlignment="1">
      <alignment horizontal="center"/>
    </xf>
    <xf numFmtId="0" fontId="21" fillId="0" borderId="38" xfId="41" applyFont="1" applyBorder="1" applyAlignment="1">
      <alignment horizontal="center" vertical="center" wrapText="1"/>
    </xf>
    <xf numFmtId="0" fontId="21" fillId="0" borderId="42" xfId="41" applyFont="1" applyBorder="1" applyAlignment="1">
      <alignment horizontal="center" vertical="center" wrapText="1"/>
    </xf>
    <xf numFmtId="0" fontId="20" fillId="0" borderId="42" xfId="41" applyFont="1" applyBorder="1" applyAlignment="1">
      <alignment horizontal="center" vertical="center" wrapText="1"/>
    </xf>
    <xf numFmtId="0" fontId="63" fillId="0" borderId="0" xfId="41" applyFont="1" applyBorder="1" applyAlignment="1">
      <alignment horizontal="center"/>
    </xf>
    <xf numFmtId="0" fontId="20" fillId="0" borderId="41" xfId="41" applyFont="1" applyBorder="1" applyAlignment="1">
      <alignment horizontal="center" vertical="center" wrapText="1"/>
    </xf>
    <xf numFmtId="166" fontId="26" fillId="0" borderId="21" xfId="90" applyNumberFormat="1" applyFont="1" applyBorder="1" applyAlignment="1">
      <alignment horizontal="center"/>
    </xf>
    <xf numFmtId="166" fontId="26" fillId="0" borderId="19" xfId="90" applyNumberFormat="1" applyFont="1" applyBorder="1" applyAlignment="1">
      <alignment horizontal="center"/>
    </xf>
    <xf numFmtId="0" fontId="20" fillId="0" borderId="0" xfId="41" applyFont="1" applyBorder="1" applyAlignment="1">
      <alignment wrapText="1"/>
    </xf>
    <xf numFmtId="0" fontId="50" fillId="0" borderId="0" xfId="41" applyBorder="1" applyAlignment="1">
      <alignment wrapText="1"/>
    </xf>
    <xf numFmtId="0" fontId="26" fillId="0" borderId="0" xfId="41" applyFont="1" applyBorder="1" applyAlignment="1">
      <alignment horizontal="center" vertical="center" wrapText="1"/>
    </xf>
    <xf numFmtId="0" fontId="20" fillId="0" borderId="0" xfId="41" applyFont="1" applyBorder="1" applyAlignment="1">
      <alignment horizontal="center" vertical="center" wrapText="1"/>
    </xf>
    <xf numFmtId="4" fontId="50" fillId="0" borderId="0" xfId="41" applyNumberFormat="1"/>
    <xf numFmtId="3" fontId="50" fillId="0" borderId="0" xfId="41" applyNumberFormat="1"/>
    <xf numFmtId="0" fontId="19" fillId="0" borderId="0" xfId="57" applyFont="1"/>
    <xf numFmtId="169" fontId="50" fillId="0" borderId="75" xfId="41" applyNumberFormat="1" applyBorder="1" applyAlignment="1">
      <alignment horizontal="center"/>
    </xf>
    <xf numFmtId="0" fontId="19" fillId="0" borderId="0" xfId="41" applyFont="1" applyAlignment="1">
      <alignment horizontal="center" wrapText="1"/>
    </xf>
    <xf numFmtId="0" fontId="75" fillId="0" borderId="78" xfId="0" applyFont="1" applyBorder="1" applyAlignment="1">
      <alignment horizontal="center"/>
    </xf>
    <xf numFmtId="0" fontId="75" fillId="0" borderId="75" xfId="0" applyFont="1" applyBorder="1" applyAlignment="1">
      <alignment horizontal="center"/>
    </xf>
    <xf numFmtId="169" fontId="75" fillId="0" borderId="75" xfId="0" applyNumberFormat="1" applyFont="1" applyBorder="1" applyAlignment="1">
      <alignment horizontal="center"/>
    </xf>
    <xf numFmtId="0" fontId="63" fillId="0" borderId="0" xfId="57" applyFont="1" applyBorder="1" applyAlignment="1">
      <alignment horizontal="center" vertical="center"/>
    </xf>
    <xf numFmtId="0" fontId="19" fillId="0" borderId="37" xfId="57" applyFont="1" applyBorder="1" applyAlignment="1">
      <alignment horizontal="center" vertical="center" wrapText="1"/>
    </xf>
    <xf numFmtId="166" fontId="77" fillId="0" borderId="10" xfId="74" applyNumberFormat="1" applyFont="1" applyFill="1" applyBorder="1" applyAlignment="1">
      <alignment horizontal="center" vertical="center" wrapText="1"/>
    </xf>
    <xf numFmtId="0" fontId="63" fillId="0" borderId="0" xfId="58" applyFont="1" applyFill="1" applyAlignment="1">
      <alignment horizontal="center"/>
    </xf>
    <xf numFmtId="0" fontId="78" fillId="0" borderId="0" xfId="1" applyFont="1" applyAlignment="1">
      <alignment horizontal="center"/>
    </xf>
    <xf numFmtId="0" fontId="63" fillId="0" borderId="37" xfId="58" applyFont="1" applyFill="1" applyBorder="1" applyAlignment="1">
      <alignment horizontal="center"/>
    </xf>
    <xf numFmtId="0" fontId="51" fillId="0" borderId="37" xfId="49" applyFont="1" applyFill="1" applyBorder="1" applyAlignment="1">
      <alignment horizontal="center"/>
    </xf>
    <xf numFmtId="0" fontId="51" fillId="0" borderId="36" xfId="49" applyFont="1" applyFill="1" applyBorder="1" applyAlignment="1">
      <alignment horizontal="center"/>
    </xf>
    <xf numFmtId="0" fontId="19" fillId="0" borderId="0" xfId="57" applyFont="1" applyAlignment="1">
      <alignment wrapText="1"/>
    </xf>
    <xf numFmtId="166" fontId="59" fillId="0" borderId="0" xfId="73" applyNumberFormat="1" applyFont="1" applyAlignment="1">
      <alignment horizontal="center" wrapText="1"/>
    </xf>
    <xf numFmtId="166" fontId="59" fillId="0" borderId="0" xfId="90" applyNumberFormat="1" applyFont="1" applyAlignment="1">
      <alignment horizontal="center" wrapText="1"/>
    </xf>
    <xf numFmtId="0" fontId="51" fillId="0" borderId="0" xfId="46"/>
    <xf numFmtId="0" fontId="50" fillId="0" borderId="35" xfId="57" applyFont="1" applyBorder="1" applyAlignment="1">
      <alignment horizontal="center"/>
    </xf>
    <xf numFmtId="166" fontId="65" fillId="0" borderId="33" xfId="73" applyNumberFormat="1" applyFont="1" applyBorder="1" applyAlignment="1">
      <alignment horizontal="center"/>
    </xf>
    <xf numFmtId="166" fontId="65" fillId="0" borderId="32" xfId="73" applyNumberFormat="1" applyFont="1" applyBorder="1" applyAlignment="1">
      <alignment horizontal="center"/>
    </xf>
    <xf numFmtId="166" fontId="60" fillId="0" borderId="32" xfId="73" applyNumberFormat="1" applyFont="1" applyBorder="1" applyAlignment="1">
      <alignment horizontal="center"/>
    </xf>
    <xf numFmtId="166" fontId="23" fillId="0" borderId="0" xfId="90" applyNumberFormat="1" applyFont="1" applyBorder="1" applyAlignment="1">
      <alignment horizontal="center"/>
    </xf>
    <xf numFmtId="166" fontId="23" fillId="0" borderId="22" xfId="90" applyNumberFormat="1" applyFont="1" applyBorder="1" applyAlignment="1">
      <alignment horizontal="center"/>
    </xf>
    <xf numFmtId="166" fontId="23" fillId="0" borderId="27" xfId="90" applyNumberFormat="1" applyFont="1" applyBorder="1" applyAlignment="1">
      <alignment horizontal="center"/>
    </xf>
    <xf numFmtId="0" fontId="79" fillId="0" borderId="0" xfId="0" applyFont="1" applyAlignment="1">
      <alignment horizontal="center"/>
    </xf>
    <xf numFmtId="0" fontId="19" fillId="0" borderId="0" xfId="57" applyFont="1" applyFill="1"/>
    <xf numFmtId="9" fontId="50" fillId="0" borderId="0" xfId="90" applyFont="1"/>
    <xf numFmtId="0" fontId="63" fillId="0" borderId="0" xfId="57" applyFont="1" applyAlignment="1">
      <alignment horizontal="center"/>
    </xf>
    <xf numFmtId="0" fontId="63" fillId="0" borderId="19" xfId="57" applyFont="1" applyBorder="1" applyAlignment="1">
      <alignment horizontal="center"/>
    </xf>
    <xf numFmtId="166" fontId="60" fillId="0" borderId="0" xfId="90" applyNumberFormat="1" applyFont="1" applyFill="1" applyBorder="1" applyAlignment="1">
      <alignment horizontal="center"/>
    </xf>
    <xf numFmtId="10" fontId="50" fillId="0" borderId="0" xfId="90" applyNumberFormat="1" applyFont="1"/>
    <xf numFmtId="166" fontId="18" fillId="0" borderId="0" xfId="74" applyNumberFormat="1" applyFont="1" applyFill="1" applyBorder="1" applyAlignment="1">
      <alignment horizontal="center" wrapText="1"/>
    </xf>
    <xf numFmtId="166" fontId="18" fillId="0" borderId="22" xfId="74" applyNumberFormat="1" applyFont="1" applyFill="1" applyBorder="1" applyAlignment="1">
      <alignment horizontal="center" wrapText="1"/>
    </xf>
    <xf numFmtId="166" fontId="18" fillId="0" borderId="27" xfId="74" applyNumberFormat="1" applyFont="1" applyFill="1" applyBorder="1" applyAlignment="1">
      <alignment horizontal="center" wrapText="1"/>
    </xf>
    <xf numFmtId="166" fontId="18" fillId="0" borderId="32" xfId="73" applyNumberFormat="1" applyFont="1" applyBorder="1" applyAlignment="1">
      <alignment horizontal="center"/>
    </xf>
    <xf numFmtId="166" fontId="18" fillId="0" borderId="0" xfId="90" applyNumberFormat="1" applyFont="1" applyBorder="1" applyAlignment="1">
      <alignment horizontal="center"/>
    </xf>
    <xf numFmtId="166" fontId="18" fillId="0" borderId="22" xfId="90" applyNumberFormat="1" applyFont="1" applyBorder="1" applyAlignment="1">
      <alignment horizontal="center"/>
    </xf>
    <xf numFmtId="166" fontId="18" fillId="0" borderId="27" xfId="90" applyNumberFormat="1" applyFont="1" applyBorder="1" applyAlignment="1">
      <alignment horizontal="center"/>
    </xf>
    <xf numFmtId="166" fontId="18" fillId="0" borderId="0" xfId="73" applyNumberFormat="1" applyFont="1" applyFill="1" applyBorder="1" applyAlignment="1">
      <alignment horizontal="center"/>
    </xf>
    <xf numFmtId="0" fontId="17" fillId="0" borderId="0" xfId="41" applyFont="1"/>
    <xf numFmtId="166" fontId="50" fillId="0" borderId="0" xfId="90" applyNumberFormat="1" applyFont="1" applyAlignment="1">
      <alignment horizontal="center"/>
    </xf>
    <xf numFmtId="0" fontId="50" fillId="0" borderId="0" xfId="41" applyAlignment="1">
      <alignment horizontal="center"/>
    </xf>
    <xf numFmtId="0" fontId="17" fillId="0" borderId="42" xfId="41" applyFont="1" applyBorder="1" applyAlignment="1">
      <alignment horizontal="center" vertical="center" wrapText="1"/>
    </xf>
    <xf numFmtId="0" fontId="17" fillId="0" borderId="41" xfId="41" applyFont="1" applyBorder="1" applyAlignment="1">
      <alignment horizontal="center" vertical="center" wrapText="1"/>
    </xf>
    <xf numFmtId="0" fontId="17" fillId="0" borderId="43" xfId="41" applyFont="1" applyBorder="1" applyAlignment="1">
      <alignment horizontal="center" vertical="center" wrapText="1"/>
    </xf>
    <xf numFmtId="3" fontId="50" fillId="0" borderId="9" xfId="75" applyNumberFormat="1" applyFont="1" applyBorder="1" applyAlignment="1">
      <alignment horizontal="center" wrapText="1"/>
    </xf>
    <xf numFmtId="3" fontId="22" fillId="0" borderId="9" xfId="41" applyNumberFormat="1" applyFont="1" applyFill="1" applyBorder="1" applyAlignment="1">
      <alignment horizontal="center" wrapText="1"/>
    </xf>
    <xf numFmtId="3" fontId="22" fillId="0" borderId="9" xfId="41" applyNumberFormat="1" applyFont="1" applyBorder="1" applyAlignment="1">
      <alignment horizontal="center" wrapText="1"/>
    </xf>
    <xf numFmtId="3" fontId="22" fillId="0" borderId="24" xfId="41" applyNumberFormat="1" applyFont="1" applyBorder="1" applyAlignment="1">
      <alignment horizontal="center" wrapText="1"/>
    </xf>
    <xf numFmtId="3" fontId="22" fillId="0" borderId="29" xfId="41" applyNumberFormat="1" applyFont="1" applyBorder="1" applyAlignment="1">
      <alignment horizontal="center" wrapText="1"/>
    </xf>
    <xf numFmtId="0" fontId="63" fillId="0" borderId="0" xfId="57" applyFont="1" applyBorder="1" applyAlignment="1">
      <alignment horizontal="center"/>
    </xf>
    <xf numFmtId="0" fontId="74" fillId="0" borderId="72" xfId="1" applyFont="1" applyBorder="1" applyAlignment="1">
      <alignment horizontal="center" vertical="center" wrapText="1"/>
    </xf>
    <xf numFmtId="9" fontId="50" fillId="0" borderId="28" xfId="90" applyFont="1" applyFill="1" applyBorder="1" applyAlignment="1">
      <alignment horizontal="center"/>
    </xf>
    <xf numFmtId="9" fontId="50" fillId="0" borderId="12" xfId="90" applyFont="1" applyFill="1" applyBorder="1" applyAlignment="1">
      <alignment horizontal="center"/>
    </xf>
    <xf numFmtId="9" fontId="50" fillId="0" borderId="23" xfId="90" applyFont="1" applyFill="1" applyBorder="1" applyAlignment="1">
      <alignment horizontal="center"/>
    </xf>
    <xf numFmtId="0" fontId="74" fillId="0" borderId="36" xfId="1" applyFont="1" applyBorder="1" applyAlignment="1">
      <alignment horizontal="center" vertical="center" wrapText="1"/>
    </xf>
    <xf numFmtId="166" fontId="18" fillId="0" borderId="10" xfId="74" applyNumberFormat="1" applyFont="1" applyFill="1" applyBorder="1" applyAlignment="1">
      <alignment horizontal="center" vertical="center" wrapText="1"/>
    </xf>
    <xf numFmtId="166" fontId="18" fillId="0" borderId="82" xfId="74" applyNumberFormat="1" applyFont="1" applyFill="1" applyBorder="1" applyAlignment="1">
      <alignment horizontal="center" vertical="center" wrapText="1"/>
    </xf>
    <xf numFmtId="3" fontId="27" fillId="0" borderId="0" xfId="74" applyNumberFormat="1" applyFont="1" applyFill="1" applyBorder="1" applyAlignment="1">
      <alignment horizontal="center" wrapText="1"/>
    </xf>
    <xf numFmtId="3" fontId="62" fillId="0" borderId="53" xfId="74" applyNumberFormat="1" applyFont="1" applyFill="1" applyBorder="1" applyAlignment="1">
      <alignment horizontal="center" wrapText="1"/>
    </xf>
    <xf numFmtId="3" fontId="27" fillId="0" borderId="0" xfId="58" applyNumberFormat="1" applyFont="1" applyFill="1" applyBorder="1" applyAlignment="1">
      <alignment horizontal="center"/>
    </xf>
    <xf numFmtId="3" fontId="62" fillId="0" borderId="53" xfId="74" applyNumberFormat="1" applyFont="1" applyFill="1" applyBorder="1" applyAlignment="1">
      <alignment horizontal="center"/>
    </xf>
    <xf numFmtId="3" fontId="27" fillId="0" borderId="27" xfId="58" applyNumberFormat="1" applyFont="1" applyFill="1" applyBorder="1" applyAlignment="1">
      <alignment horizontal="center"/>
    </xf>
    <xf numFmtId="3" fontId="62" fillId="0" borderId="55" xfId="74" applyNumberFormat="1" applyFont="1" applyFill="1" applyBorder="1" applyAlignment="1">
      <alignment horizontal="center"/>
    </xf>
    <xf numFmtId="3" fontId="27" fillId="0" borderId="22" xfId="58" applyNumberFormat="1" applyFont="1" applyFill="1" applyBorder="1" applyAlignment="1">
      <alignment horizontal="center"/>
    </xf>
    <xf numFmtId="3" fontId="62" fillId="0" borderId="54" xfId="74" applyNumberFormat="1" applyFont="1" applyFill="1" applyBorder="1" applyAlignment="1">
      <alignment horizontal="center"/>
    </xf>
    <xf numFmtId="0" fontId="50" fillId="0" borderId="19" xfId="58" applyBorder="1"/>
    <xf numFmtId="3" fontId="60" fillId="0" borderId="26" xfId="74" applyNumberFormat="1" applyFont="1" applyFill="1" applyBorder="1" applyAlignment="1">
      <alignment horizontal="center"/>
    </xf>
    <xf numFmtId="0" fontId="63" fillId="0" borderId="0" xfId="58" applyFont="1" applyFill="1" applyBorder="1" applyAlignment="1">
      <alignment horizontal="center"/>
    </xf>
    <xf numFmtId="0" fontId="63" fillId="0" borderId="19" xfId="58" applyFont="1" applyFill="1" applyBorder="1" applyAlignment="1">
      <alignment horizontal="center"/>
    </xf>
    <xf numFmtId="166" fontId="62" fillId="0" borderId="93" xfId="58" applyNumberFormat="1" applyFont="1" applyFill="1" applyBorder="1" applyAlignment="1">
      <alignment horizontal="center" vertical="center" wrapText="1"/>
    </xf>
    <xf numFmtId="3" fontId="62" fillId="0" borderId="94" xfId="58" applyNumberFormat="1" applyFont="1" applyFill="1" applyBorder="1" applyAlignment="1">
      <alignment horizontal="center"/>
    </xf>
    <xf numFmtId="3" fontId="65" fillId="0" borderId="94" xfId="58" applyNumberFormat="1" applyFont="1" applyFill="1" applyBorder="1" applyAlignment="1">
      <alignment horizontal="center"/>
    </xf>
    <xf numFmtId="3" fontId="65" fillId="0" borderId="95" xfId="58" applyNumberFormat="1" applyFont="1" applyFill="1" applyBorder="1" applyAlignment="1">
      <alignment horizontal="center"/>
    </xf>
    <xf numFmtId="3" fontId="65" fillId="0" borderId="96" xfId="58" applyNumberFormat="1" applyFont="1" applyFill="1" applyBorder="1" applyAlignment="1">
      <alignment horizontal="center"/>
    </xf>
    <xf numFmtId="3" fontId="62" fillId="0" borderId="95" xfId="58" applyNumberFormat="1" applyFont="1" applyFill="1" applyBorder="1" applyAlignment="1">
      <alignment horizontal="center"/>
    </xf>
    <xf numFmtId="3" fontId="62" fillId="0" borderId="96" xfId="58" applyNumberFormat="1" applyFont="1" applyFill="1" applyBorder="1" applyAlignment="1">
      <alignment horizontal="center"/>
    </xf>
    <xf numFmtId="3" fontId="50" fillId="0" borderId="18" xfId="58" applyNumberFormat="1" applyBorder="1"/>
    <xf numFmtId="0" fontId="15" fillId="0" borderId="0" xfId="0" applyFont="1"/>
    <xf numFmtId="9" fontId="33" fillId="0" borderId="0" xfId="90" applyFont="1" applyAlignment="1">
      <alignment horizontal="center"/>
    </xf>
    <xf numFmtId="166" fontId="0" fillId="0" borderId="0" xfId="90" applyNumberFormat="1" applyFont="1" applyAlignment="1">
      <alignment horizontal="center"/>
    </xf>
    <xf numFmtId="0" fontId="0" fillId="0" borderId="0" xfId="0" applyAlignment="1">
      <alignment horizontal="center" vertical="center" wrapText="1"/>
    </xf>
    <xf numFmtId="166" fontId="50" fillId="0" borderId="0" xfId="57" applyNumberFormat="1" applyFont="1"/>
    <xf numFmtId="0" fontId="50" fillId="0" borderId="66" xfId="57" applyFont="1" applyBorder="1"/>
    <xf numFmtId="0" fontId="50" fillId="0" borderId="9" xfId="57" applyFont="1" applyBorder="1"/>
    <xf numFmtId="0" fontId="50" fillId="0" borderId="67" xfId="57" applyFont="1" applyBorder="1"/>
    <xf numFmtId="0" fontId="0" fillId="0" borderId="0" xfId="0" applyBorder="1" applyAlignment="1">
      <alignment horizontal="center" vertical="center" wrapText="1"/>
    </xf>
    <xf numFmtId="0" fontId="0" fillId="0" borderId="67" xfId="0" applyBorder="1" applyAlignment="1">
      <alignment horizontal="center" vertical="center" wrapText="1"/>
    </xf>
    <xf numFmtId="166" fontId="33" fillId="0" borderId="0" xfId="1" applyNumberFormat="1" applyBorder="1" applyAlignment="1">
      <alignment vertical="center" wrapText="1"/>
    </xf>
    <xf numFmtId="166" fontId="33" fillId="0" borderId="67" xfId="1" applyNumberFormat="1" applyBorder="1" applyAlignment="1">
      <alignment vertical="center" wrapText="1"/>
    </xf>
    <xf numFmtId="9" fontId="0" fillId="0" borderId="9" xfId="72" applyFont="1" applyBorder="1" applyAlignment="1">
      <alignment horizontal="center"/>
    </xf>
    <xf numFmtId="9" fontId="0" fillId="0" borderId="0" xfId="72" applyFont="1" applyBorder="1" applyAlignment="1">
      <alignment horizontal="center"/>
    </xf>
    <xf numFmtId="9" fontId="0" fillId="0" borderId="67" xfId="72" applyFont="1" applyBorder="1" applyAlignment="1">
      <alignment horizontal="center"/>
    </xf>
    <xf numFmtId="9" fontId="81" fillId="0" borderId="0" xfId="90" applyFont="1" applyBorder="1" applyAlignment="1">
      <alignment horizontal="center"/>
    </xf>
    <xf numFmtId="9" fontId="81" fillId="0" borderId="67" xfId="90" applyFont="1" applyBorder="1" applyAlignment="1">
      <alignment horizontal="center"/>
    </xf>
    <xf numFmtId="166" fontId="14" fillId="0" borderId="0" xfId="74" applyNumberFormat="1" applyFont="1" applyFill="1" applyBorder="1" applyAlignment="1">
      <alignment horizontal="center" wrapText="1"/>
    </xf>
    <xf numFmtId="166" fontId="14" fillId="0" borderId="22" xfId="74" applyNumberFormat="1" applyFont="1" applyFill="1" applyBorder="1" applyAlignment="1">
      <alignment horizontal="center" wrapText="1"/>
    </xf>
    <xf numFmtId="166" fontId="14" fillId="0" borderId="27" xfId="74" applyNumberFormat="1" applyFont="1" applyFill="1" applyBorder="1" applyAlignment="1">
      <alignment horizontal="center" wrapText="1"/>
    </xf>
    <xf numFmtId="166" fontId="14" fillId="0" borderId="0" xfId="90" applyNumberFormat="1" applyFont="1" applyFill="1" applyBorder="1" applyAlignment="1">
      <alignment horizontal="center" wrapText="1"/>
    </xf>
    <xf numFmtId="0" fontId="68" fillId="0" borderId="0" xfId="58" applyFont="1" applyFill="1" applyBorder="1" applyAlignment="1">
      <alignment horizontal="center" vertical="center"/>
    </xf>
    <xf numFmtId="0" fontId="65" fillId="0" borderId="0" xfId="49" applyFont="1" applyFill="1" applyBorder="1" applyAlignment="1">
      <alignment horizontal="center" vertical="center"/>
    </xf>
    <xf numFmtId="0" fontId="18" fillId="0" borderId="0" xfId="49" applyFont="1" applyFill="1" applyBorder="1" applyAlignment="1">
      <alignment horizontal="center" vertical="center"/>
    </xf>
    <xf numFmtId="166" fontId="18" fillId="0" borderId="0" xfId="74" applyNumberFormat="1" applyFont="1" applyFill="1" applyBorder="1" applyAlignment="1">
      <alignment horizontal="center" vertical="center" wrapText="1"/>
    </xf>
    <xf numFmtId="3" fontId="50" fillId="0" borderId="0" xfId="58" applyNumberFormat="1" applyBorder="1"/>
    <xf numFmtId="0" fontId="62" fillId="0" borderId="65" xfId="57" applyFont="1" applyBorder="1" applyAlignment="1">
      <alignment horizontal="center" vertical="center" wrapText="1"/>
    </xf>
    <xf numFmtId="0" fontId="50" fillId="0" borderId="29" xfId="57" applyFont="1" applyBorder="1" applyAlignment="1">
      <alignment horizontal="center"/>
    </xf>
    <xf numFmtId="0" fontId="50" fillId="0" borderId="69" xfId="57" applyFont="1" applyBorder="1" applyAlignment="1">
      <alignment horizontal="center"/>
    </xf>
    <xf numFmtId="0" fontId="50" fillId="0" borderId="9" xfId="57" applyFont="1" applyBorder="1" applyAlignment="1">
      <alignment horizontal="center"/>
    </xf>
    <xf numFmtId="0" fontId="50" fillId="0" borderId="67" xfId="57" applyFont="1" applyBorder="1" applyAlignment="1">
      <alignment horizontal="center"/>
    </xf>
    <xf numFmtId="0" fontId="62" fillId="0" borderId="41" xfId="57" applyFont="1" applyBorder="1" applyAlignment="1">
      <alignment horizontal="center" vertical="center" wrapText="1"/>
    </xf>
    <xf numFmtId="166" fontId="65" fillId="0" borderId="26" xfId="73" applyNumberFormat="1" applyFont="1" applyBorder="1" applyAlignment="1">
      <alignment horizontal="center"/>
    </xf>
    <xf numFmtId="166" fontId="65" fillId="0" borderId="19" xfId="73" applyNumberFormat="1" applyFont="1" applyBorder="1" applyAlignment="1">
      <alignment horizontal="center"/>
    </xf>
    <xf numFmtId="166" fontId="62" fillId="0" borderId="0" xfId="90" applyNumberFormat="1" applyFont="1" applyBorder="1" applyAlignment="1">
      <alignment horizontal="center"/>
    </xf>
    <xf numFmtId="166" fontId="62" fillId="0" borderId="22" xfId="90" applyNumberFormat="1" applyFont="1" applyBorder="1" applyAlignment="1">
      <alignment horizontal="center"/>
    </xf>
    <xf numFmtId="166" fontId="62" fillId="0" borderId="27" xfId="90" applyNumberFormat="1" applyFont="1" applyBorder="1" applyAlignment="1">
      <alignment horizontal="center"/>
    </xf>
    <xf numFmtId="166" fontId="50" fillId="0" borderId="0" xfId="90" applyNumberFormat="1" applyFont="1" applyBorder="1" applyAlignment="1">
      <alignment horizontal="center"/>
    </xf>
    <xf numFmtId="166" fontId="50" fillId="0" borderId="22" xfId="90" applyNumberFormat="1" applyFont="1" applyBorder="1" applyAlignment="1">
      <alignment horizontal="center"/>
    </xf>
    <xf numFmtId="166" fontId="50" fillId="0" borderId="27" xfId="90" applyNumberFormat="1" applyFont="1" applyBorder="1" applyAlignment="1">
      <alignment horizontal="center"/>
    </xf>
    <xf numFmtId="166" fontId="14" fillId="0" borderId="19" xfId="73" applyNumberFormat="1" applyFont="1" applyFill="1" applyBorder="1" applyAlignment="1">
      <alignment horizontal="center"/>
    </xf>
    <xf numFmtId="166" fontId="14" fillId="0" borderId="21" xfId="73" applyNumberFormat="1" applyFont="1" applyFill="1" applyBorder="1" applyAlignment="1">
      <alignment horizontal="center"/>
    </xf>
    <xf numFmtId="166" fontId="14" fillId="0" borderId="26" xfId="73" applyNumberFormat="1" applyFont="1" applyFill="1" applyBorder="1" applyAlignment="1">
      <alignment horizontal="center"/>
    </xf>
    <xf numFmtId="166" fontId="50" fillId="0" borderId="67" xfId="90" applyNumberFormat="1" applyFont="1" applyBorder="1" applyAlignment="1">
      <alignment horizontal="center"/>
    </xf>
    <xf numFmtId="166" fontId="50" fillId="0" borderId="68" xfId="90" applyNumberFormat="1" applyFont="1" applyBorder="1" applyAlignment="1">
      <alignment horizontal="center"/>
    </xf>
    <xf numFmtId="166" fontId="50" fillId="0" borderId="69" xfId="90" applyNumberFormat="1" applyFont="1" applyBorder="1" applyAlignment="1">
      <alignment horizontal="center"/>
    </xf>
    <xf numFmtId="166" fontId="62" fillId="0" borderId="9" xfId="90" applyNumberFormat="1" applyFont="1" applyBorder="1" applyAlignment="1">
      <alignment horizontal="center"/>
    </xf>
    <xf numFmtId="166" fontId="62" fillId="0" borderId="24" xfId="90" applyNumberFormat="1" applyFont="1" applyBorder="1" applyAlignment="1">
      <alignment horizontal="center"/>
    </xf>
    <xf numFmtId="166" fontId="62" fillId="0" borderId="29" xfId="90" applyNumberFormat="1" applyFont="1" applyBorder="1" applyAlignment="1">
      <alignment horizontal="center"/>
    </xf>
    <xf numFmtId="0" fontId="66" fillId="0" borderId="0" xfId="58" applyFont="1" applyFill="1"/>
    <xf numFmtId="0" fontId="82" fillId="0" borderId="0" xfId="41" applyFont="1" applyAlignment="1">
      <alignment horizontal="center"/>
    </xf>
    <xf numFmtId="166" fontId="65" fillId="0" borderId="17" xfId="73" applyNumberFormat="1" applyFont="1" applyBorder="1" applyAlignment="1">
      <alignment horizontal="center"/>
    </xf>
    <xf numFmtId="166" fontId="65" fillId="0" borderId="16" xfId="72" applyNumberFormat="1" applyFont="1" applyBorder="1" applyAlignment="1">
      <alignment horizontal="center"/>
    </xf>
    <xf numFmtId="166" fontId="65" fillId="0" borderId="52" xfId="72" applyNumberFormat="1" applyFont="1" applyBorder="1" applyAlignment="1">
      <alignment horizontal="center"/>
    </xf>
    <xf numFmtId="166" fontId="14" fillId="0" borderId="0" xfId="73" applyNumberFormat="1" applyFont="1" applyFill="1" applyBorder="1" applyAlignment="1">
      <alignment horizontal="center"/>
    </xf>
    <xf numFmtId="0" fontId="12" fillId="0" borderId="0" xfId="41" applyFont="1"/>
    <xf numFmtId="9" fontId="62" fillId="0" borderId="12" xfId="90" applyNumberFormat="1" applyFont="1" applyBorder="1" applyAlignment="1">
      <alignment horizontal="center"/>
    </xf>
    <xf numFmtId="9" fontId="62" fillId="0" borderId="23" xfId="90" applyNumberFormat="1" applyFont="1" applyBorder="1" applyAlignment="1">
      <alignment horizontal="center"/>
    </xf>
    <xf numFmtId="9" fontId="62" fillId="0" borderId="28" xfId="90" applyNumberFormat="1" applyFont="1" applyBorder="1" applyAlignment="1">
      <alignment horizontal="center"/>
    </xf>
    <xf numFmtId="166" fontId="14" fillId="0" borderId="0" xfId="90" applyNumberFormat="1" applyFont="1"/>
    <xf numFmtId="166" fontId="65" fillId="0" borderId="53" xfId="72" applyNumberFormat="1" applyFont="1" applyFill="1" applyBorder="1" applyAlignment="1">
      <alignment horizontal="center" wrapText="1"/>
    </xf>
    <xf numFmtId="166" fontId="50" fillId="0" borderId="0" xfId="58" applyNumberFormat="1"/>
    <xf numFmtId="166" fontId="65" fillId="0" borderId="34" xfId="73" applyNumberFormat="1" applyFont="1" applyBorder="1" applyAlignment="1">
      <alignment horizontal="center"/>
    </xf>
    <xf numFmtId="166" fontId="65" fillId="0" borderId="24" xfId="73" applyNumberFormat="1" applyFont="1" applyBorder="1" applyAlignment="1">
      <alignment horizontal="center"/>
    </xf>
    <xf numFmtId="166" fontId="65" fillId="0" borderId="17" xfId="72" applyNumberFormat="1" applyFont="1" applyBorder="1" applyAlignment="1">
      <alignment horizontal="center"/>
    </xf>
    <xf numFmtId="166" fontId="60" fillId="0" borderId="31" xfId="73" applyNumberFormat="1" applyFont="1" applyBorder="1" applyAlignment="1">
      <alignment horizontal="center"/>
    </xf>
    <xf numFmtId="0" fontId="9" fillId="0" borderId="0" xfId="41" applyFont="1" applyBorder="1" applyAlignment="1">
      <alignment horizontal="center" vertical="center" wrapText="1"/>
    </xf>
    <xf numFmtId="0" fontId="9" fillId="0" borderId="0" xfId="41" applyFont="1"/>
    <xf numFmtId="0" fontId="9" fillId="0" borderId="0" xfId="41" applyFont="1" applyAlignment="1">
      <alignment horizontal="center" wrapText="1"/>
    </xf>
    <xf numFmtId="0" fontId="14" fillId="0" borderId="0" xfId="782" applyFont="1"/>
    <xf numFmtId="0" fontId="14" fillId="0" borderId="0" xfId="782" applyFont="1" applyAlignment="1">
      <alignment wrapText="1"/>
    </xf>
    <xf numFmtId="3" fontId="14" fillId="0" borderId="0" xfId="782" applyNumberFormat="1" applyFont="1"/>
    <xf numFmtId="9" fontId="14" fillId="0" borderId="19" xfId="72" applyFont="1" applyBorder="1" applyAlignment="1">
      <alignment horizontal="center"/>
    </xf>
    <xf numFmtId="9" fontId="14" fillId="0" borderId="0" xfId="72" applyFont="1" applyBorder="1" applyAlignment="1">
      <alignment horizontal="center"/>
    </xf>
    <xf numFmtId="9" fontId="65" fillId="0" borderId="11" xfId="72" applyFont="1" applyBorder="1" applyAlignment="1">
      <alignment horizontal="center"/>
    </xf>
    <xf numFmtId="9" fontId="65" fillId="0" borderId="0" xfId="72" applyFont="1" applyBorder="1" applyAlignment="1">
      <alignment horizontal="center"/>
    </xf>
    <xf numFmtId="9" fontId="65" fillId="0" borderId="12" xfId="72" applyFont="1" applyBorder="1" applyAlignment="1">
      <alignment horizontal="center"/>
    </xf>
    <xf numFmtId="0" fontId="14" fillId="0" borderId="20" xfId="782" applyFont="1" applyBorder="1" applyAlignment="1">
      <alignment horizontal="center"/>
    </xf>
    <xf numFmtId="9" fontId="14" fillId="0" borderId="11" xfId="782" applyNumberFormat="1" applyFont="1" applyBorder="1" applyAlignment="1">
      <alignment horizontal="center"/>
    </xf>
    <xf numFmtId="9" fontId="14" fillId="0" borderId="0" xfId="72" applyFont="1" applyAlignment="1">
      <alignment horizontal="center"/>
    </xf>
    <xf numFmtId="9" fontId="14" fillId="0" borderId="31" xfId="72" applyFont="1" applyBorder="1" applyAlignment="1">
      <alignment horizontal="center"/>
    </xf>
    <xf numFmtId="9" fontId="14" fillId="0" borderId="32" xfId="72" applyFont="1" applyBorder="1" applyAlignment="1">
      <alignment horizontal="center"/>
    </xf>
    <xf numFmtId="9" fontId="14" fillId="0" borderId="50" xfId="782" applyNumberFormat="1" applyFont="1" applyBorder="1" applyAlignment="1">
      <alignment horizontal="center"/>
    </xf>
    <xf numFmtId="9" fontId="65" fillId="0" borderId="50" xfId="72" applyFont="1" applyBorder="1" applyAlignment="1">
      <alignment horizontal="center"/>
    </xf>
    <xf numFmtId="9" fontId="65" fillId="0" borderId="32" xfId="72" applyFont="1" applyBorder="1" applyAlignment="1">
      <alignment horizontal="center"/>
    </xf>
    <xf numFmtId="9" fontId="65" fillId="0" borderId="33" xfId="72" applyFont="1" applyBorder="1" applyAlignment="1">
      <alignment horizontal="center"/>
    </xf>
    <xf numFmtId="0" fontId="14" fillId="0" borderId="0" xfId="782" applyFont="1" applyAlignment="1">
      <alignment horizontal="center" vertical="center" wrapText="1"/>
    </xf>
    <xf numFmtId="0" fontId="77" fillId="0" borderId="0" xfId="782" applyFont="1" applyAlignment="1">
      <alignment horizontal="center" vertical="center" wrapText="1"/>
    </xf>
    <xf numFmtId="0" fontId="14" fillId="0" borderId="51" xfId="782" applyFont="1" applyBorder="1" applyAlignment="1">
      <alignment horizontal="center" vertical="center" wrapText="1"/>
    </xf>
    <xf numFmtId="0" fontId="14" fillId="0" borderId="38" xfId="782" applyFont="1" applyBorder="1" applyAlignment="1">
      <alignment horizontal="center" vertical="center" wrapText="1"/>
    </xf>
    <xf numFmtId="0" fontId="65" fillId="0" borderId="51" xfId="782" applyFont="1" applyBorder="1" applyAlignment="1">
      <alignment horizontal="center" vertical="center" wrapText="1"/>
    </xf>
    <xf numFmtId="0" fontId="65" fillId="0" borderId="42" xfId="782" applyFont="1" applyBorder="1" applyAlignment="1">
      <alignment horizontal="center" vertical="center" wrapText="1"/>
    </xf>
    <xf numFmtId="0" fontId="65" fillId="0" borderId="38" xfId="782" applyFont="1" applyBorder="1" applyAlignment="1">
      <alignment horizontal="center" vertical="center" wrapText="1"/>
    </xf>
    <xf numFmtId="0" fontId="14" fillId="0" borderId="20" xfId="782" applyFont="1" applyBorder="1" applyAlignment="1">
      <alignment horizontal="center" vertical="center" wrapText="1"/>
    </xf>
    <xf numFmtId="0" fontId="14" fillId="0" borderId="20" xfId="782" applyFont="1" applyBorder="1"/>
    <xf numFmtId="9" fontId="65" fillId="0" borderId="11" xfId="72" applyNumberFormat="1" applyFont="1" applyBorder="1" applyAlignment="1">
      <alignment horizontal="center"/>
    </xf>
    <xf numFmtId="9" fontId="14" fillId="0" borderId="0" xfId="782" applyNumberFormat="1" applyFont="1"/>
    <xf numFmtId="0" fontId="8" fillId="0" borderId="0" xfId="41" applyFont="1"/>
    <xf numFmtId="9" fontId="50" fillId="0" borderId="0" xfId="90" applyFont="1" applyAlignment="1">
      <alignment horizontal="center"/>
    </xf>
    <xf numFmtId="166" fontId="0" fillId="0" borderId="0" xfId="90" applyNumberFormat="1" applyFont="1"/>
    <xf numFmtId="0" fontId="7" fillId="0" borderId="0" xfId="57" applyFont="1" applyAlignment="1">
      <alignment horizontal="center" wrapText="1"/>
    </xf>
    <xf numFmtId="166" fontId="65" fillId="0" borderId="17" xfId="73" applyNumberFormat="1" applyFont="1" applyFill="1" applyBorder="1" applyAlignment="1">
      <alignment horizontal="center"/>
    </xf>
    <xf numFmtId="166" fontId="27" fillId="0" borderId="16" xfId="73" applyNumberFormat="1" applyFont="1" applyFill="1" applyBorder="1" applyAlignment="1">
      <alignment horizontal="center"/>
    </xf>
    <xf numFmtId="166" fontId="27" fillId="0" borderId="64" xfId="73" applyNumberFormat="1" applyFont="1" applyFill="1" applyBorder="1" applyAlignment="1">
      <alignment horizontal="center"/>
    </xf>
    <xf numFmtId="166" fontId="65" fillId="0" borderId="16" xfId="73" applyNumberFormat="1" applyFont="1" applyFill="1" applyBorder="1" applyAlignment="1">
      <alignment horizontal="center"/>
    </xf>
    <xf numFmtId="166" fontId="60" fillId="0" borderId="16" xfId="73" applyNumberFormat="1" applyFont="1" applyFill="1" applyBorder="1" applyAlignment="1">
      <alignment horizontal="center"/>
    </xf>
    <xf numFmtId="166" fontId="50" fillId="0" borderId="52" xfId="72" applyNumberFormat="1" applyFont="1" applyFill="1" applyBorder="1" applyAlignment="1">
      <alignment horizontal="center"/>
    </xf>
    <xf numFmtId="166" fontId="50" fillId="0" borderId="16" xfId="72" applyNumberFormat="1" applyFont="1" applyFill="1" applyBorder="1" applyAlignment="1">
      <alignment horizontal="center"/>
    </xf>
    <xf numFmtId="0" fontId="14" fillId="24" borderId="0" xfId="35" applyFont="1" applyFill="1" applyBorder="1" applyAlignment="1" applyProtection="1"/>
    <xf numFmtId="0" fontId="86" fillId="20" borderId="0" xfId="46" applyFont="1" applyFill="1" applyBorder="1" applyAlignment="1">
      <alignment horizontal="center"/>
    </xf>
    <xf numFmtId="0" fontId="65" fillId="20" borderId="63" xfId="46" applyFont="1" applyFill="1" applyBorder="1" applyAlignment="1">
      <alignment horizontal="right" vertical="center"/>
    </xf>
    <xf numFmtId="14" fontId="65" fillId="20" borderId="0" xfId="46" applyNumberFormat="1" applyFont="1" applyFill="1" applyAlignment="1">
      <alignment vertical="center"/>
    </xf>
    <xf numFmtId="0" fontId="26" fillId="0" borderId="18" xfId="344" applyBorder="1" applyAlignment="1">
      <alignment horizontal="center"/>
    </xf>
    <xf numFmtId="3" fontId="22" fillId="0" borderId="97" xfId="350" applyNumberFormat="1" applyFont="1" applyBorder="1" applyAlignment="1">
      <alignment horizontal="center"/>
    </xf>
    <xf numFmtId="3" fontId="62" fillId="0" borderId="16" xfId="41" applyNumberFormat="1" applyFont="1" applyBorder="1" applyAlignment="1">
      <alignment horizontal="center" vertical="center"/>
    </xf>
    <xf numFmtId="3" fontId="50" fillId="0" borderId="16" xfId="41" applyNumberFormat="1" applyFont="1" applyBorder="1" applyAlignment="1">
      <alignment horizontal="center" vertical="center"/>
    </xf>
    <xf numFmtId="3" fontId="50" fillId="0" borderId="64" xfId="41" applyNumberFormat="1" applyFont="1" applyBorder="1" applyAlignment="1">
      <alignment horizontal="center" wrapText="1"/>
    </xf>
    <xf numFmtId="3" fontId="50" fillId="0" borderId="16" xfId="75" applyNumberFormat="1" applyFont="1" applyFill="1" applyBorder="1" applyAlignment="1">
      <alignment horizontal="center"/>
    </xf>
    <xf numFmtId="3" fontId="26" fillId="0" borderId="16" xfId="75" applyNumberFormat="1" applyFont="1" applyBorder="1" applyAlignment="1">
      <alignment horizontal="center"/>
    </xf>
    <xf numFmtId="3" fontId="26" fillId="0" borderId="16" xfId="41" applyNumberFormat="1" applyFont="1" applyBorder="1" applyAlignment="1">
      <alignment horizontal="center" vertical="center"/>
    </xf>
    <xf numFmtId="3" fontId="63" fillId="0" borderId="0" xfId="41" applyNumberFormat="1" applyFont="1" applyAlignment="1">
      <alignment horizontal="center" wrapText="1"/>
    </xf>
    <xf numFmtId="0" fontId="63" fillId="0" borderId="0" xfId="41" applyFont="1" applyAlignment="1">
      <alignment vertical="center"/>
    </xf>
    <xf numFmtId="0" fontId="50" fillId="0" borderId="18" xfId="41" applyBorder="1" applyAlignment="1">
      <alignment horizontal="center"/>
    </xf>
    <xf numFmtId="3" fontId="26" fillId="0" borderId="52" xfId="75" applyNumberFormat="1" applyFont="1" applyBorder="1" applyAlignment="1">
      <alignment horizontal="center"/>
    </xf>
    <xf numFmtId="3" fontId="22" fillId="0" borderId="16" xfId="41" applyNumberFormat="1" applyFont="1" applyBorder="1" applyAlignment="1">
      <alignment horizontal="center" wrapText="1"/>
    </xf>
    <xf numFmtId="3" fontId="22" fillId="0" borderId="16" xfId="41" applyNumberFormat="1" applyFont="1" applyBorder="1" applyAlignment="1">
      <alignment horizontal="center" vertical="center"/>
    </xf>
    <xf numFmtId="9" fontId="26" fillId="0" borderId="52" xfId="90" applyFont="1" applyBorder="1" applyAlignment="1">
      <alignment horizontal="center" vertical="center"/>
    </xf>
    <xf numFmtId="9" fontId="50" fillId="0" borderId="16" xfId="90" applyFont="1" applyFill="1" applyBorder="1" applyAlignment="1">
      <alignment horizontal="center"/>
    </xf>
    <xf numFmtId="9" fontId="26" fillId="0" borderId="16" xfId="90" applyFont="1" applyBorder="1" applyAlignment="1">
      <alignment horizontal="center"/>
    </xf>
    <xf numFmtId="9" fontId="50" fillId="0" borderId="16" xfId="90" applyFont="1" applyBorder="1" applyAlignment="1">
      <alignment horizontal="center" vertical="center"/>
    </xf>
    <xf numFmtId="9" fontId="26" fillId="0" borderId="15" xfId="90" applyFont="1" applyBorder="1" applyAlignment="1">
      <alignment horizontal="center" vertical="center"/>
    </xf>
    <xf numFmtId="3" fontId="26" fillId="0" borderId="16" xfId="41" applyNumberFormat="1" applyFont="1" applyBorder="1" applyAlignment="1">
      <alignment horizontal="center" wrapText="1"/>
    </xf>
    <xf numFmtId="166" fontId="26" fillId="0" borderId="52" xfId="90" applyNumberFormat="1" applyFont="1" applyBorder="1" applyAlignment="1">
      <alignment horizontal="center" vertical="center"/>
    </xf>
    <xf numFmtId="166" fontId="26" fillId="0" borderId="16" xfId="90" applyNumberFormat="1" applyFont="1" applyBorder="1" applyAlignment="1">
      <alignment horizontal="center" vertical="center"/>
    </xf>
    <xf numFmtId="166" fontId="50" fillId="0" borderId="16" xfId="90" applyNumberFormat="1" applyFont="1" applyFill="1" applyBorder="1" applyAlignment="1">
      <alignment horizontal="center"/>
    </xf>
    <xf numFmtId="166" fontId="26" fillId="0" borderId="16" xfId="90" applyNumberFormat="1" applyFont="1" applyBorder="1" applyAlignment="1">
      <alignment horizontal="center"/>
    </xf>
    <xf numFmtId="166" fontId="50" fillId="0" borderId="16" xfId="90" applyNumberFormat="1" applyFont="1" applyBorder="1" applyAlignment="1">
      <alignment horizontal="center" vertical="center"/>
    </xf>
    <xf numFmtId="166" fontId="26" fillId="0" borderId="15" xfId="90" applyNumberFormat="1" applyFont="1" applyBorder="1" applyAlignment="1">
      <alignment horizontal="center" vertical="center"/>
    </xf>
    <xf numFmtId="0" fontId="63" fillId="0" borderId="0" xfId="41" applyFont="1" applyAlignment="1">
      <alignment horizontal="center" vertical="center" wrapText="1"/>
    </xf>
    <xf numFmtId="166" fontId="63" fillId="0" borderId="0" xfId="41" applyNumberFormat="1" applyFont="1" applyAlignment="1">
      <alignment horizontal="center" vertical="center" wrapText="1"/>
    </xf>
    <xf numFmtId="0" fontId="63" fillId="0" borderId="0" xfId="41" applyFont="1" applyAlignment="1">
      <alignment horizontal="center" vertical="center"/>
    </xf>
    <xf numFmtId="3" fontId="22" fillId="0" borderId="52" xfId="75" applyNumberFormat="1" applyFont="1" applyBorder="1" applyAlignment="1">
      <alignment horizontal="center"/>
    </xf>
    <xf numFmtId="3" fontId="22" fillId="0" borderId="16" xfId="75" applyNumberFormat="1" applyFont="1" applyBorder="1" applyAlignment="1">
      <alignment horizontal="center"/>
    </xf>
    <xf numFmtId="10" fontId="63" fillId="0" borderId="0" xfId="41" applyNumberFormat="1" applyFont="1" applyAlignment="1">
      <alignment horizontal="center" vertical="center" wrapText="1"/>
    </xf>
    <xf numFmtId="3" fontId="22" fillId="0" borderId="15" xfId="75" applyNumberFormat="1" applyFont="1" applyFill="1" applyBorder="1" applyAlignment="1">
      <alignment horizontal="center"/>
    </xf>
    <xf numFmtId="0" fontId="14" fillId="23" borderId="0" xfId="35" applyFont="1" applyFill="1" applyBorder="1" applyAlignment="1" applyProtection="1"/>
    <xf numFmtId="0" fontId="14" fillId="25" borderId="0" xfId="35" applyFont="1" applyFill="1" applyAlignment="1" applyProtection="1"/>
    <xf numFmtId="166" fontId="33" fillId="0" borderId="0" xfId="90" applyNumberFormat="1" applyFont="1"/>
    <xf numFmtId="0" fontId="6" fillId="0" borderId="0" xfId="57" applyFont="1"/>
    <xf numFmtId="166" fontId="63" fillId="0" borderId="0" xfId="90" applyNumberFormat="1" applyFont="1" applyAlignment="1">
      <alignment horizontal="center"/>
    </xf>
    <xf numFmtId="0" fontId="63" fillId="0" borderId="0" xfId="58" applyFont="1" applyAlignment="1">
      <alignment horizontal="center" vertical="center"/>
    </xf>
    <xf numFmtId="166" fontId="26" fillId="0" borderId="15" xfId="90" applyNumberFormat="1" applyFont="1" applyBorder="1" applyAlignment="1">
      <alignment horizontal="center"/>
    </xf>
    <xf numFmtId="0" fontId="62" fillId="0" borderId="41" xfId="57" applyFont="1" applyBorder="1" applyAlignment="1">
      <alignment horizontal="center" vertical="center"/>
    </xf>
    <xf numFmtId="0" fontId="26" fillId="0" borderId="41" xfId="57" applyFont="1" applyBorder="1" applyAlignment="1">
      <alignment horizontal="center" vertical="center"/>
    </xf>
    <xf numFmtId="0" fontId="63" fillId="0" borderId="84" xfId="41" applyFont="1" applyBorder="1" applyAlignment="1">
      <alignment horizontal="center"/>
    </xf>
    <xf numFmtId="0" fontId="50" fillId="0" borderId="84" xfId="41" applyBorder="1" applyAlignment="1">
      <alignment horizontal="center"/>
    </xf>
    <xf numFmtId="0" fontId="50" fillId="0" borderId="85" xfId="41" applyBorder="1" applyAlignment="1">
      <alignment horizontal="center"/>
    </xf>
    <xf numFmtId="3" fontId="62" fillId="0" borderId="97" xfId="75" applyNumberFormat="1" applyFont="1" applyBorder="1" applyAlignment="1">
      <alignment horizontal="center"/>
    </xf>
    <xf numFmtId="3" fontId="62" fillId="0" borderId="52" xfId="41" applyNumberFormat="1" applyFont="1" applyBorder="1" applyAlignment="1">
      <alignment horizontal="center" wrapText="1"/>
    </xf>
    <xf numFmtId="166" fontId="50" fillId="0" borderId="0" xfId="90" applyNumberFormat="1" applyFont="1" applyAlignment="1">
      <alignment horizontal="center" wrapText="1"/>
    </xf>
    <xf numFmtId="0" fontId="63" fillId="0" borderId="0" xfId="41" applyFont="1" applyAlignment="1">
      <alignment horizontal="center" wrapText="1"/>
    </xf>
    <xf numFmtId="3" fontId="63" fillId="0" borderId="0" xfId="41" applyNumberFormat="1" applyFont="1" applyAlignment="1">
      <alignment horizontal="center" vertical="center" wrapText="1"/>
    </xf>
    <xf numFmtId="167" fontId="50" fillId="0" borderId="0" xfId="41" applyNumberFormat="1" applyAlignment="1">
      <alignment horizontal="center"/>
    </xf>
    <xf numFmtId="0" fontId="5" fillId="0" borderId="0" xfId="41" applyFont="1" applyBorder="1" applyAlignment="1"/>
    <xf numFmtId="0" fontId="20" fillId="0" borderId="0" xfId="41" applyFont="1" applyBorder="1" applyAlignment="1">
      <alignment horizontal="center" wrapText="1"/>
    </xf>
    <xf numFmtId="0" fontId="50" fillId="0" borderId="0" xfId="41" applyBorder="1" applyAlignment="1">
      <alignment horizontal="center" wrapText="1"/>
    </xf>
    <xf numFmtId="0" fontId="50" fillId="0" borderId="0" xfId="41" applyAlignment="1">
      <alignment horizontal="center" wrapText="1"/>
    </xf>
    <xf numFmtId="0" fontId="63" fillId="0" borderId="0" xfId="41" applyFont="1" applyBorder="1" applyAlignment="1">
      <alignment horizontal="center" vertical="center" wrapText="1"/>
    </xf>
    <xf numFmtId="4" fontId="63" fillId="0" borderId="0" xfId="41" applyNumberFormat="1" applyFont="1" applyAlignment="1">
      <alignment horizontal="center" vertical="center"/>
    </xf>
    <xf numFmtId="3" fontId="22" fillId="0" borderId="17" xfId="41" applyNumberFormat="1" applyFont="1" applyBorder="1" applyAlignment="1">
      <alignment horizontal="center" wrapText="1"/>
    </xf>
    <xf numFmtId="166" fontId="62" fillId="0" borderId="16" xfId="90" applyNumberFormat="1" applyFont="1" applyBorder="1" applyAlignment="1">
      <alignment horizontal="center"/>
    </xf>
    <xf numFmtId="166" fontId="50" fillId="0" borderId="16" xfId="90" applyNumberFormat="1" applyFont="1" applyBorder="1" applyAlignment="1">
      <alignment horizontal="center"/>
    </xf>
    <xf numFmtId="166" fontId="62" fillId="0" borderId="17" xfId="90" applyNumberFormat="1" applyFont="1" applyBorder="1" applyAlignment="1">
      <alignment horizontal="center"/>
    </xf>
    <xf numFmtId="166" fontId="50" fillId="0" borderId="70" xfId="90" applyNumberFormat="1" applyFont="1" applyBorder="1" applyAlignment="1">
      <alignment horizontal="center"/>
    </xf>
    <xf numFmtId="166" fontId="14" fillId="0" borderId="15" xfId="73" applyNumberFormat="1" applyFont="1" applyFill="1" applyBorder="1" applyAlignment="1">
      <alignment horizontal="center"/>
    </xf>
    <xf numFmtId="0" fontId="14" fillId="26" borderId="0" xfId="46" applyFont="1" applyFill="1" applyBorder="1" applyAlignment="1">
      <alignment horizontal="left" vertical="center"/>
    </xf>
    <xf numFmtId="0" fontId="14" fillId="21" borderId="0" xfId="35" applyFont="1" applyFill="1" applyAlignment="1" applyProtection="1"/>
    <xf numFmtId="0" fontId="14" fillId="28" borderId="0" xfId="35" applyFont="1" applyFill="1" applyAlignment="1" applyProtection="1"/>
    <xf numFmtId="0" fontId="14" fillId="27" borderId="0" xfId="46" applyFont="1" applyFill="1" applyBorder="1" applyAlignment="1">
      <alignment horizontal="left" vertical="center"/>
    </xf>
    <xf numFmtId="0" fontId="14" fillId="22" borderId="0" xfId="46" applyFont="1" applyFill="1" applyBorder="1" applyAlignment="1">
      <alignment horizontal="left" vertical="center"/>
    </xf>
    <xf numFmtId="0" fontId="14" fillId="23" borderId="0" xfId="46" applyFont="1" applyFill="1" applyBorder="1" applyAlignment="1">
      <alignment horizontal="center" vertical="center"/>
    </xf>
    <xf numFmtId="0" fontId="23" fillId="22" borderId="63" xfId="46" applyFont="1" applyFill="1" applyBorder="1" applyAlignment="1">
      <alignment horizontal="left" vertical="center"/>
    </xf>
    <xf numFmtId="0" fontId="63" fillId="0" borderId="83" xfId="41" applyFont="1" applyBorder="1" applyAlignment="1">
      <alignment horizontal="center"/>
    </xf>
    <xf numFmtId="166" fontId="77" fillId="0" borderId="58" xfId="74" applyNumberFormat="1" applyFont="1" applyFill="1" applyBorder="1" applyAlignment="1">
      <alignment horizontal="center" vertical="center" wrapText="1"/>
    </xf>
    <xf numFmtId="166" fontId="33" fillId="0" borderId="0" xfId="1" applyNumberFormat="1"/>
    <xf numFmtId="3" fontId="22" fillId="0" borderId="97" xfId="75" applyNumberFormat="1" applyFont="1" applyBorder="1" applyAlignment="1">
      <alignment horizontal="center"/>
    </xf>
    <xf numFmtId="3" fontId="65" fillId="0" borderId="61" xfId="58" applyNumberFormat="1" applyFont="1" applyFill="1" applyBorder="1" applyAlignment="1">
      <alignment horizontal="center"/>
    </xf>
    <xf numFmtId="3" fontId="62" fillId="0" borderId="16" xfId="58" applyNumberFormat="1" applyFont="1" applyBorder="1"/>
    <xf numFmtId="3" fontId="26" fillId="0" borderId="19" xfId="75" applyNumberFormat="1" applyFont="1" applyBorder="1" applyAlignment="1">
      <alignment horizontal="center" wrapText="1"/>
    </xf>
    <xf numFmtId="3" fontId="26" fillId="0" borderId="19" xfId="41" applyNumberFormat="1" applyFont="1" applyBorder="1" applyAlignment="1">
      <alignment horizontal="center" vertical="center"/>
    </xf>
    <xf numFmtId="3" fontId="26" fillId="0" borderId="21" xfId="41" applyNumberFormat="1" applyFont="1" applyBorder="1" applyAlignment="1">
      <alignment horizontal="center" vertical="center"/>
    </xf>
    <xf numFmtId="3" fontId="26" fillId="0" borderId="26" xfId="41" applyNumberFormat="1" applyFont="1" applyBorder="1" applyAlignment="1">
      <alignment horizontal="center" vertical="center"/>
    </xf>
    <xf numFmtId="3" fontId="22" fillId="0" borderId="97" xfId="41" applyNumberFormat="1" applyFont="1" applyBorder="1" applyAlignment="1">
      <alignment horizontal="center" vertical="center"/>
    </xf>
    <xf numFmtId="3" fontId="26" fillId="0" borderId="15" xfId="41" applyNumberFormat="1" applyFont="1" applyBorder="1" applyAlignment="1">
      <alignment horizontal="center" vertical="center"/>
    </xf>
    <xf numFmtId="3" fontId="63" fillId="0" borderId="0" xfId="41" applyNumberFormat="1" applyFont="1" applyAlignment="1">
      <alignment horizontal="center" vertical="center"/>
    </xf>
    <xf numFmtId="0" fontId="14" fillId="23" borderId="0" xfId="46" applyFont="1" applyFill="1" applyBorder="1" applyAlignment="1">
      <alignment horizontal="left" vertical="center"/>
    </xf>
    <xf numFmtId="166" fontId="60" fillId="0" borderId="0" xfId="90" applyNumberFormat="1" applyFont="1" applyBorder="1" applyAlignment="1">
      <alignment horizontal="center"/>
    </xf>
    <xf numFmtId="166" fontId="60" fillId="0" borderId="22" xfId="90" applyNumberFormat="1" applyFont="1" applyFill="1" applyBorder="1" applyAlignment="1">
      <alignment horizontal="center"/>
    </xf>
    <xf numFmtId="166" fontId="60" fillId="0" borderId="27" xfId="90" applyNumberFormat="1" applyFont="1" applyFill="1" applyBorder="1" applyAlignment="1">
      <alignment horizontal="center"/>
    </xf>
    <xf numFmtId="0" fontId="50" fillId="0" borderId="18" xfId="58" applyFont="1" applyFill="1" applyBorder="1" applyAlignment="1">
      <alignment horizontal="center"/>
    </xf>
    <xf numFmtId="166" fontId="62" fillId="0" borderId="52" xfId="58" applyNumberFormat="1" applyFont="1" applyFill="1" applyBorder="1" applyAlignment="1">
      <alignment horizontal="center"/>
    </xf>
    <xf numFmtId="166" fontId="27" fillId="0" borderId="70" xfId="74" applyNumberFormat="1" applyFont="1" applyFill="1" applyBorder="1" applyAlignment="1">
      <alignment horizontal="center"/>
    </xf>
    <xf numFmtId="166" fontId="27" fillId="0" borderId="16" xfId="74" applyNumberFormat="1" applyFont="1" applyFill="1" applyBorder="1" applyAlignment="1">
      <alignment horizontal="center"/>
    </xf>
    <xf numFmtId="166" fontId="62" fillId="0" borderId="52" xfId="74" applyNumberFormat="1" applyFont="1" applyFill="1" applyBorder="1" applyAlignment="1">
      <alignment horizontal="center"/>
    </xf>
    <xf numFmtId="166" fontId="60" fillId="0" borderId="70" xfId="74" applyNumberFormat="1" applyFont="1" applyFill="1" applyBorder="1" applyAlignment="1">
      <alignment horizontal="center"/>
    </xf>
    <xf numFmtId="166" fontId="60" fillId="0" borderId="16" xfId="74" applyNumberFormat="1" applyFont="1" applyFill="1" applyBorder="1" applyAlignment="1">
      <alignment horizontal="center"/>
    </xf>
    <xf numFmtId="166" fontId="65" fillId="0" borderId="52" xfId="74" applyNumberFormat="1" applyFont="1" applyFill="1" applyBorder="1" applyAlignment="1">
      <alignment horizontal="center"/>
    </xf>
    <xf numFmtId="166" fontId="60" fillId="0" borderId="15" xfId="74" applyNumberFormat="1" applyFont="1" applyFill="1" applyBorder="1" applyAlignment="1">
      <alignment horizontal="center"/>
    </xf>
    <xf numFmtId="0" fontId="14" fillId="23" borderId="0" xfId="35" applyFont="1" applyFill="1" applyAlignment="1" applyProtection="1"/>
    <xf numFmtId="0" fontId="22" fillId="0" borderId="18" xfId="58" applyFont="1" applyFill="1" applyBorder="1" applyAlignment="1">
      <alignment horizontal="center"/>
    </xf>
    <xf numFmtId="166" fontId="65" fillId="0" borderId="97" xfId="74" applyNumberFormat="1" applyFont="1" applyFill="1" applyBorder="1" applyAlignment="1">
      <alignment horizontal="center"/>
    </xf>
    <xf numFmtId="166" fontId="23" fillId="0" borderId="16" xfId="74" applyNumberFormat="1" applyFont="1" applyFill="1" applyBorder="1" applyAlignment="1">
      <alignment horizontal="center"/>
    </xf>
    <xf numFmtId="166" fontId="23" fillId="0" borderId="15" xfId="74" applyNumberFormat="1" applyFont="1" applyFill="1" applyBorder="1" applyAlignment="1">
      <alignment horizontal="center"/>
    </xf>
    <xf numFmtId="0" fontId="23" fillId="0" borderId="18" xfId="58" applyFont="1" applyFill="1" applyBorder="1" applyAlignment="1">
      <alignment horizontal="center"/>
    </xf>
    <xf numFmtId="166" fontId="65" fillId="0" borderId="70" xfId="74" applyNumberFormat="1" applyFont="1" applyFill="1" applyBorder="1" applyAlignment="1">
      <alignment horizontal="center"/>
    </xf>
    <xf numFmtId="9" fontId="62" fillId="0" borderId="52" xfId="90" applyNumberFormat="1" applyFont="1" applyBorder="1" applyAlignment="1">
      <alignment horizontal="center"/>
    </xf>
    <xf numFmtId="166" fontId="62" fillId="0" borderId="52" xfId="90" applyNumberFormat="1" applyFont="1" applyBorder="1" applyAlignment="1">
      <alignment horizontal="center"/>
    </xf>
    <xf numFmtId="166" fontId="60" fillId="0" borderId="64" xfId="73" applyNumberFormat="1" applyFont="1" applyFill="1" applyBorder="1" applyAlignment="1">
      <alignment horizontal="center"/>
    </xf>
    <xf numFmtId="9" fontId="50" fillId="0" borderId="52" xfId="90" applyFont="1" applyFill="1" applyBorder="1" applyAlignment="1">
      <alignment horizontal="center"/>
    </xf>
    <xf numFmtId="9" fontId="50" fillId="0" borderId="15" xfId="90" applyFont="1" applyFill="1" applyBorder="1" applyAlignment="1">
      <alignment horizontal="center"/>
    </xf>
    <xf numFmtId="168" fontId="60" fillId="0" borderId="21" xfId="73" applyNumberFormat="1" applyFont="1" applyFill="1" applyBorder="1" applyAlignment="1">
      <alignment horizontal="center"/>
    </xf>
    <xf numFmtId="168" fontId="60" fillId="0" borderId="26" xfId="73" applyNumberFormat="1" applyFont="1" applyFill="1" applyBorder="1" applyAlignment="1">
      <alignment horizontal="center"/>
    </xf>
    <xf numFmtId="168" fontId="60" fillId="0" borderId="19" xfId="73" applyNumberFormat="1" applyFont="1" applyFill="1" applyBorder="1" applyAlignment="1">
      <alignment horizontal="center"/>
    </xf>
    <xf numFmtId="168" fontId="0" fillId="0" borderId="19" xfId="0" applyNumberFormat="1" applyBorder="1"/>
    <xf numFmtId="168" fontId="50" fillId="0" borderId="15" xfId="72" applyNumberFormat="1" applyFont="1" applyBorder="1" applyAlignment="1">
      <alignment horizontal="center"/>
    </xf>
    <xf numFmtId="166" fontId="62" fillId="0" borderId="97" xfId="58" applyNumberFormat="1" applyFont="1" applyFill="1" applyBorder="1" applyAlignment="1">
      <alignment horizontal="center"/>
    </xf>
    <xf numFmtId="166" fontId="27" fillId="0" borderId="15" xfId="74" applyNumberFormat="1" applyFont="1" applyFill="1" applyBorder="1" applyAlignment="1">
      <alignment horizontal="center"/>
    </xf>
    <xf numFmtId="166" fontId="62" fillId="0" borderId="97" xfId="74" applyNumberFormat="1" applyFont="1" applyFill="1" applyBorder="1" applyAlignment="1">
      <alignment horizontal="center"/>
    </xf>
    <xf numFmtId="0" fontId="14" fillId="0" borderId="0" xfId="1" applyFont="1"/>
    <xf numFmtId="0" fontId="14" fillId="0" borderId="20" xfId="1" applyFont="1" applyBorder="1"/>
    <xf numFmtId="0" fontId="14" fillId="0" borderId="0" xfId="1" applyFont="1" applyBorder="1"/>
    <xf numFmtId="0" fontId="14" fillId="0" borderId="19" xfId="1" applyFont="1" applyBorder="1"/>
    <xf numFmtId="0" fontId="62" fillId="0" borderId="20" xfId="1111" applyFont="1" applyBorder="1" applyAlignment="1">
      <alignment horizontal="center" vertical="center"/>
    </xf>
    <xf numFmtId="0" fontId="78" fillId="0" borderId="0" xfId="1" applyFont="1" applyBorder="1" applyAlignment="1">
      <alignment horizontal="center"/>
    </xf>
    <xf numFmtId="0" fontId="63" fillId="0" borderId="37" xfId="1112" applyFont="1" applyFill="1" applyBorder="1" applyAlignment="1">
      <alignment horizontal="center"/>
    </xf>
    <xf numFmtId="0" fontId="63" fillId="0" borderId="36" xfId="1112" applyFont="1" applyFill="1" applyBorder="1" applyAlignment="1">
      <alignment horizontal="center"/>
    </xf>
    <xf numFmtId="0" fontId="63" fillId="0" borderId="20" xfId="1112" applyFont="1" applyFill="1" applyBorder="1" applyAlignment="1">
      <alignment horizontal="center"/>
    </xf>
    <xf numFmtId="0" fontId="14" fillId="0" borderId="35" xfId="1" applyFont="1" applyBorder="1"/>
    <xf numFmtId="0" fontId="14" fillId="0" borderId="20" xfId="1" applyFont="1" applyBorder="1" applyAlignment="1">
      <alignment vertical="center"/>
    </xf>
    <xf numFmtId="0" fontId="14" fillId="0" borderId="0" xfId="1" applyFont="1" applyAlignment="1">
      <alignment vertical="center"/>
    </xf>
    <xf numFmtId="0" fontId="62" fillId="0" borderId="20" xfId="0" applyFont="1" applyBorder="1" applyAlignment="1">
      <alignment vertical="center" wrapText="1"/>
    </xf>
    <xf numFmtId="0" fontId="5" fillId="0" borderId="12" xfId="0" applyFont="1" applyBorder="1" applyAlignment="1">
      <alignment horizontal="center" vertical="center" wrapText="1"/>
    </xf>
    <xf numFmtId="0" fontId="5" fillId="0" borderId="0" xfId="0" applyFont="1" applyBorder="1" applyAlignment="1">
      <alignment horizontal="center" vertical="center" wrapText="1"/>
    </xf>
    <xf numFmtId="0" fontId="62" fillId="0" borderId="11" xfId="0" applyFont="1" applyBorder="1" applyAlignment="1">
      <alignment horizontal="center" vertical="center" wrapText="1"/>
    </xf>
    <xf numFmtId="0" fontId="62" fillId="0" borderId="19" xfId="0" applyFont="1" applyBorder="1" applyAlignment="1">
      <alignment horizontal="center" vertical="center" wrapText="1"/>
    </xf>
    <xf numFmtId="0" fontId="14" fillId="0" borderId="0" xfId="1" applyFont="1" applyAlignment="1">
      <alignment vertical="center" wrapText="1"/>
    </xf>
    <xf numFmtId="0" fontId="62" fillId="0" borderId="20" xfId="0" applyFont="1" applyBorder="1" applyAlignment="1">
      <alignment horizontal="center"/>
    </xf>
    <xf numFmtId="3" fontId="5" fillId="0" borderId="12" xfId="0" applyNumberFormat="1" applyFont="1" applyBorder="1" applyAlignment="1">
      <alignment horizontal="center"/>
    </xf>
    <xf numFmtId="3" fontId="5" fillId="0" borderId="0" xfId="0" applyNumberFormat="1" applyFont="1" applyBorder="1" applyAlignment="1">
      <alignment horizontal="center"/>
    </xf>
    <xf numFmtId="166" fontId="62" fillId="0" borderId="11" xfId="794" applyNumberFormat="1" applyFont="1" applyBorder="1" applyAlignment="1">
      <alignment horizontal="center"/>
    </xf>
    <xf numFmtId="168" fontId="62" fillId="0" borderId="20" xfId="0" applyNumberFormat="1" applyFont="1" applyBorder="1" applyAlignment="1">
      <alignment horizontal="center"/>
    </xf>
    <xf numFmtId="2" fontId="62" fillId="0" borderId="20" xfId="0" applyNumberFormat="1" applyFont="1" applyBorder="1" applyAlignment="1">
      <alignment horizontal="center"/>
    </xf>
    <xf numFmtId="169" fontId="62" fillId="0" borderId="20" xfId="0" applyNumberFormat="1" applyFont="1" applyBorder="1" applyAlignment="1">
      <alignment horizontal="center"/>
    </xf>
    <xf numFmtId="169" fontId="62" fillId="0" borderId="18" xfId="0" applyNumberFormat="1" applyFont="1" applyBorder="1" applyAlignment="1">
      <alignment horizontal="center"/>
    </xf>
    <xf numFmtId="3" fontId="5" fillId="0" borderId="52" xfId="0" applyNumberFormat="1" applyFont="1" applyBorder="1" applyAlignment="1">
      <alignment horizontal="center"/>
    </xf>
    <xf numFmtId="3" fontId="5" fillId="0" borderId="16" xfId="0" applyNumberFormat="1" applyFont="1" applyBorder="1" applyAlignment="1">
      <alignment horizontal="center"/>
    </xf>
    <xf numFmtId="166" fontId="62" fillId="0" borderId="64" xfId="794" applyNumberFormat="1" applyFont="1" applyBorder="1" applyAlignment="1">
      <alignment horizontal="center"/>
    </xf>
    <xf numFmtId="0" fontId="61" fillId="0" borderId="0" xfId="0" applyFont="1" applyBorder="1" applyAlignment="1">
      <alignment horizontal="center" vertical="center" wrapText="1"/>
    </xf>
    <xf numFmtId="0" fontId="50" fillId="0" borderId="16" xfId="57" applyFont="1" applyBorder="1" applyAlignment="1">
      <alignment horizontal="center"/>
    </xf>
    <xf numFmtId="3" fontId="50" fillId="0" borderId="16" xfId="57" applyNumberFormat="1" applyFont="1" applyBorder="1" applyAlignment="1">
      <alignment horizontal="center"/>
    </xf>
    <xf numFmtId="3" fontId="65" fillId="0" borderId="52" xfId="73" applyNumberFormat="1" applyFont="1" applyFill="1" applyBorder="1" applyAlignment="1">
      <alignment horizontal="center"/>
    </xf>
    <xf numFmtId="3" fontId="65" fillId="0" borderId="17" xfId="73" applyNumberFormat="1" applyFont="1" applyFill="1" applyBorder="1" applyAlignment="1">
      <alignment horizontal="center"/>
    </xf>
    <xf numFmtId="3" fontId="27" fillId="0" borderId="16" xfId="73" applyNumberFormat="1" applyFont="1" applyFill="1" applyBorder="1" applyAlignment="1">
      <alignment horizontal="center"/>
    </xf>
    <xf numFmtId="3" fontId="60" fillId="0" borderId="16" xfId="73" applyNumberFormat="1" applyFont="1" applyFill="1" applyBorder="1" applyAlignment="1">
      <alignment horizontal="center"/>
    </xf>
    <xf numFmtId="166" fontId="62" fillId="0" borderId="52" xfId="72" applyNumberFormat="1" applyFont="1" applyFill="1" applyBorder="1" applyAlignment="1">
      <alignment horizontal="center"/>
    </xf>
    <xf numFmtId="166" fontId="50" fillId="0" borderId="17" xfId="72" applyNumberFormat="1" applyFont="1" applyFill="1" applyBorder="1" applyAlignment="1">
      <alignment horizontal="center"/>
    </xf>
    <xf numFmtId="0" fontId="5" fillId="0" borderId="37" xfId="57" applyFont="1" applyBorder="1" applyAlignment="1">
      <alignment wrapText="1"/>
    </xf>
    <xf numFmtId="0" fontId="14" fillId="0" borderId="18" xfId="782" applyFont="1" applyBorder="1" applyAlignment="1">
      <alignment horizontal="center"/>
    </xf>
    <xf numFmtId="9" fontId="65" fillId="0" borderId="52" xfId="72" applyFont="1" applyBorder="1" applyAlignment="1">
      <alignment horizontal="center"/>
    </xf>
    <xf numFmtId="9" fontId="65" fillId="0" borderId="16" xfId="72" applyFont="1" applyBorder="1" applyAlignment="1">
      <alignment horizontal="center"/>
    </xf>
    <xf numFmtId="9" fontId="65" fillId="0" borderId="64" xfId="72" applyNumberFormat="1" applyFont="1" applyBorder="1" applyAlignment="1">
      <alignment horizontal="center"/>
    </xf>
    <xf numFmtId="9" fontId="14" fillId="0" borderId="16" xfId="72" applyFont="1" applyBorder="1" applyAlignment="1">
      <alignment horizontal="center"/>
    </xf>
    <xf numFmtId="9" fontId="14" fillId="0" borderId="64" xfId="782" applyNumberFormat="1" applyFont="1" applyBorder="1" applyAlignment="1">
      <alignment horizontal="center"/>
    </xf>
    <xf numFmtId="9" fontId="14" fillId="0" borderId="15" xfId="72" applyFont="1" applyBorder="1" applyAlignment="1">
      <alignment horizontal="center"/>
    </xf>
    <xf numFmtId="0" fontId="5" fillId="0" borderId="0" xfId="41" applyFont="1" applyAlignment="1">
      <alignment horizontal="center" wrapText="1"/>
    </xf>
    <xf numFmtId="0" fontId="5" fillId="0" borderId="0" xfId="1112"/>
    <xf numFmtId="0" fontId="62" fillId="0" borderId="0" xfId="1112" applyFont="1" applyAlignment="1">
      <alignment vertical="center"/>
    </xf>
    <xf numFmtId="0" fontId="5" fillId="0" borderId="20" xfId="1112" applyFont="1" applyFill="1" applyBorder="1"/>
    <xf numFmtId="0" fontId="5" fillId="0" borderId="0" xfId="1112" applyFont="1" applyFill="1" applyBorder="1"/>
    <xf numFmtId="0" fontId="5" fillId="0" borderId="19" xfId="1112" applyFont="1" applyFill="1" applyBorder="1"/>
    <xf numFmtId="0" fontId="5" fillId="0" borderId="0" xfId="1112" applyFill="1"/>
    <xf numFmtId="0" fontId="14" fillId="0" borderId="20" xfId="1112" applyFont="1" applyFill="1" applyBorder="1"/>
    <xf numFmtId="0" fontId="63" fillId="0" borderId="0" xfId="1112" applyFont="1" applyBorder="1" applyAlignment="1">
      <alignment horizontal="center"/>
    </xf>
    <xf numFmtId="0" fontId="63" fillId="0" borderId="19" xfId="1112" applyFont="1" applyFill="1" applyBorder="1" applyAlignment="1">
      <alignment horizontal="center"/>
    </xf>
    <xf numFmtId="0" fontId="14" fillId="0" borderId="20" xfId="1112" applyFont="1" applyFill="1" applyBorder="1" applyAlignment="1">
      <alignment horizontal="center" vertical="center"/>
    </xf>
    <xf numFmtId="0" fontId="5" fillId="0" borderId="0" xfId="1112" applyFill="1" applyAlignment="1">
      <alignment horizontal="center" vertical="center"/>
    </xf>
    <xf numFmtId="166" fontId="65" fillId="0" borderId="73" xfId="1117" applyNumberFormat="1" applyFont="1" applyFill="1" applyBorder="1" applyAlignment="1">
      <alignment horizontal="center" vertical="center" wrapText="1"/>
    </xf>
    <xf numFmtId="166" fontId="65" fillId="0" borderId="10" xfId="1117" applyNumberFormat="1" applyFont="1" applyFill="1" applyBorder="1" applyAlignment="1">
      <alignment horizontal="center" vertical="center" wrapText="1"/>
    </xf>
    <xf numFmtId="166" fontId="14" fillId="0" borderId="10" xfId="1117" applyNumberFormat="1" applyFont="1" applyFill="1" applyBorder="1" applyAlignment="1">
      <alignment horizontal="center" vertical="center" wrapText="1"/>
    </xf>
    <xf numFmtId="0" fontId="88" fillId="0" borderId="0" xfId="1112" applyFont="1" applyAlignment="1">
      <alignment horizontal="center" vertical="center"/>
    </xf>
    <xf numFmtId="0" fontId="14" fillId="0" borderId="20" xfId="1112" applyFont="1" applyFill="1" applyBorder="1" applyAlignment="1">
      <alignment horizontal="center" wrapText="1"/>
    </xf>
    <xf numFmtId="166" fontId="65" fillId="0" borderId="61" xfId="1117" applyNumberFormat="1" applyFont="1" applyFill="1" applyBorder="1" applyAlignment="1">
      <alignment horizontal="center"/>
    </xf>
    <xf numFmtId="166" fontId="65" fillId="0" borderId="98" xfId="1117" applyNumberFormat="1" applyFont="1" applyFill="1" applyBorder="1" applyAlignment="1">
      <alignment horizontal="center"/>
    </xf>
    <xf numFmtId="166" fontId="14" fillId="0" borderId="14" xfId="1117" applyNumberFormat="1" applyFont="1" applyFill="1" applyBorder="1" applyAlignment="1">
      <alignment horizontal="center"/>
    </xf>
    <xf numFmtId="166" fontId="14" fillId="0" borderId="14" xfId="1117" applyNumberFormat="1" applyFont="1" applyFill="1" applyBorder="1" applyAlignment="1">
      <alignment horizontal="center" wrapText="1"/>
    </xf>
    <xf numFmtId="166" fontId="65" fillId="0" borderId="14" xfId="1117" applyNumberFormat="1" applyFont="1" applyFill="1" applyBorder="1" applyAlignment="1">
      <alignment horizontal="center" wrapText="1"/>
    </xf>
    <xf numFmtId="166" fontId="14" fillId="0" borderId="60" xfId="1117" applyNumberFormat="1" applyFont="1" applyFill="1" applyBorder="1" applyAlignment="1">
      <alignment horizontal="center" wrapText="1"/>
    </xf>
    <xf numFmtId="9" fontId="5" fillId="0" borderId="0" xfId="794" applyFont="1"/>
    <xf numFmtId="0" fontId="63" fillId="0" borderId="0" xfId="1112" applyFont="1" applyAlignment="1">
      <alignment horizontal="center"/>
    </xf>
    <xf numFmtId="166" fontId="65" fillId="0" borderId="53" xfId="1117" applyNumberFormat="1" applyFont="1" applyFill="1" applyBorder="1" applyAlignment="1">
      <alignment horizontal="center"/>
    </xf>
    <xf numFmtId="166" fontId="65" fillId="0" borderId="9" xfId="1117" applyNumberFormat="1" applyFont="1" applyFill="1" applyBorder="1" applyAlignment="1">
      <alignment horizontal="center"/>
    </xf>
    <xf numFmtId="166" fontId="14" fillId="0" borderId="0" xfId="1117" applyNumberFormat="1" applyFont="1" applyFill="1" applyBorder="1" applyAlignment="1">
      <alignment horizontal="center"/>
    </xf>
    <xf numFmtId="166" fontId="14" fillId="0" borderId="0" xfId="1117" applyNumberFormat="1" applyFont="1" applyFill="1" applyBorder="1" applyAlignment="1">
      <alignment horizontal="center" wrapText="1"/>
    </xf>
    <xf numFmtId="166" fontId="65" fillId="0" borderId="0" xfId="1117" applyNumberFormat="1" applyFont="1" applyFill="1" applyBorder="1" applyAlignment="1">
      <alignment horizontal="center" wrapText="1"/>
    </xf>
    <xf numFmtId="166" fontId="14" fillId="0" borderId="19" xfId="1117" applyNumberFormat="1" applyFont="1" applyFill="1" applyBorder="1" applyAlignment="1">
      <alignment horizontal="center" wrapText="1"/>
    </xf>
    <xf numFmtId="166" fontId="65" fillId="0" borderId="0" xfId="1117" applyNumberFormat="1" applyFont="1" applyFill="1" applyBorder="1" applyAlignment="1">
      <alignment horizontal="center"/>
    </xf>
    <xf numFmtId="166" fontId="14" fillId="0" borderId="19" xfId="1117" applyNumberFormat="1" applyFont="1" applyFill="1" applyBorder="1" applyAlignment="1">
      <alignment horizontal="center"/>
    </xf>
    <xf numFmtId="0" fontId="14" fillId="0" borderId="25" xfId="1112" applyFont="1" applyFill="1" applyBorder="1" applyAlignment="1">
      <alignment horizontal="center" wrapText="1"/>
    </xf>
    <xf numFmtId="166" fontId="65" fillId="0" borderId="54" xfId="1117" applyNumberFormat="1" applyFont="1" applyFill="1" applyBorder="1" applyAlignment="1">
      <alignment horizontal="center"/>
    </xf>
    <xf numFmtId="166" fontId="65" fillId="0" borderId="24" xfId="1117" applyNumberFormat="1" applyFont="1" applyFill="1" applyBorder="1" applyAlignment="1">
      <alignment horizontal="center"/>
    </xf>
    <xf numFmtId="166" fontId="14" fillId="0" borderId="22" xfId="1117" applyNumberFormat="1" applyFont="1" applyFill="1" applyBorder="1" applyAlignment="1">
      <alignment horizontal="center"/>
    </xf>
    <xf numFmtId="166" fontId="14" fillId="0" borderId="22" xfId="1117" applyNumberFormat="1" applyFont="1" applyFill="1" applyBorder="1" applyAlignment="1">
      <alignment horizontal="center" wrapText="1"/>
    </xf>
    <xf numFmtId="166" fontId="65" fillId="0" borderId="22" xfId="1117" applyNumberFormat="1" applyFont="1" applyFill="1" applyBorder="1" applyAlignment="1">
      <alignment horizontal="center" wrapText="1"/>
    </xf>
    <xf numFmtId="166" fontId="14" fillId="0" borderId="21" xfId="1117" applyNumberFormat="1" applyFont="1" applyFill="1" applyBorder="1" applyAlignment="1">
      <alignment horizontal="center" wrapText="1"/>
    </xf>
    <xf numFmtId="0" fontId="14" fillId="0" borderId="30" xfId="1112" applyFont="1" applyFill="1" applyBorder="1" applyAlignment="1">
      <alignment horizontal="center" wrapText="1"/>
    </xf>
    <xf numFmtId="166" fontId="65" fillId="0" borderId="55" xfId="1117" applyNumberFormat="1" applyFont="1" applyFill="1" applyBorder="1" applyAlignment="1">
      <alignment horizontal="center"/>
    </xf>
    <xf numFmtId="166" fontId="65" fillId="0" borderId="29" xfId="1117" applyNumberFormat="1" applyFont="1" applyFill="1" applyBorder="1" applyAlignment="1">
      <alignment horizontal="center"/>
    </xf>
    <xf numFmtId="166" fontId="14" fillId="0" borderId="27" xfId="1117" applyNumberFormat="1" applyFont="1" applyFill="1" applyBorder="1" applyAlignment="1">
      <alignment horizontal="center"/>
    </xf>
    <xf numFmtId="166" fontId="14" fillId="0" borderId="27" xfId="1117" applyNumberFormat="1" applyFont="1" applyFill="1" applyBorder="1" applyAlignment="1">
      <alignment horizontal="center" wrapText="1"/>
    </xf>
    <xf numFmtId="166" fontId="65" fillId="0" borderId="27" xfId="1117" applyNumberFormat="1" applyFont="1" applyFill="1" applyBorder="1" applyAlignment="1">
      <alignment horizontal="center" wrapText="1"/>
    </xf>
    <xf numFmtId="166" fontId="14" fillId="0" borderId="26" xfId="1117" applyNumberFormat="1" applyFont="1" applyFill="1" applyBorder="1" applyAlignment="1">
      <alignment horizontal="center" wrapText="1"/>
    </xf>
    <xf numFmtId="0" fontId="14" fillId="0" borderId="20" xfId="1112" applyFont="1" applyFill="1" applyBorder="1" applyAlignment="1">
      <alignment horizontal="center"/>
    </xf>
    <xf numFmtId="0" fontId="14" fillId="0" borderId="30" xfId="1112" applyFont="1" applyFill="1" applyBorder="1" applyAlignment="1">
      <alignment horizontal="center"/>
    </xf>
    <xf numFmtId="166" fontId="65" fillId="0" borderId="27" xfId="1117" applyNumberFormat="1" applyFont="1" applyFill="1" applyBorder="1" applyAlignment="1">
      <alignment horizontal="center"/>
    </xf>
    <xf numFmtId="166" fontId="14" fillId="0" borderId="26" xfId="1117" applyNumberFormat="1" applyFont="1" applyFill="1" applyBorder="1" applyAlignment="1">
      <alignment horizontal="center"/>
    </xf>
    <xf numFmtId="0" fontId="14" fillId="0" borderId="25" xfId="1112" applyFont="1" applyFill="1" applyBorder="1" applyAlignment="1">
      <alignment horizontal="center"/>
    </xf>
    <xf numFmtId="166" fontId="65" fillId="0" borderId="22" xfId="1117" applyNumberFormat="1" applyFont="1" applyFill="1" applyBorder="1" applyAlignment="1">
      <alignment horizontal="center"/>
    </xf>
    <xf numFmtId="166" fontId="14" fillId="0" borderId="21" xfId="1117" applyNumberFormat="1" applyFont="1" applyFill="1" applyBorder="1" applyAlignment="1">
      <alignment horizontal="center"/>
    </xf>
    <xf numFmtId="0" fontId="5" fillId="0" borderId="16" xfId="1112" applyBorder="1" applyAlignment="1">
      <alignment horizontal="center"/>
    </xf>
    <xf numFmtId="0" fontId="5" fillId="0" borderId="16" xfId="1112" applyBorder="1"/>
    <xf numFmtId="0" fontId="5" fillId="0" borderId="15" xfId="1112" applyBorder="1"/>
    <xf numFmtId="166" fontId="62" fillId="0" borderId="0" xfId="1112" applyNumberFormat="1" applyFont="1" applyAlignment="1">
      <alignment horizontal="center"/>
    </xf>
    <xf numFmtId="166" fontId="5" fillId="0" borderId="0" xfId="1112" applyNumberFormat="1" applyAlignment="1">
      <alignment horizontal="center"/>
    </xf>
    <xf numFmtId="166" fontId="5" fillId="0" borderId="0" xfId="1112" applyNumberFormat="1"/>
    <xf numFmtId="0" fontId="27" fillId="0" borderId="0" xfId="49" applyFont="1" applyFill="1" applyBorder="1" applyAlignment="1">
      <alignment horizontal="center" vertical="center"/>
    </xf>
    <xf numFmtId="0" fontId="4" fillId="0" borderId="59" xfId="58" applyFont="1" applyFill="1" applyBorder="1" applyAlignment="1">
      <alignment horizontal="center" vertical="center" wrapText="1"/>
    </xf>
    <xf numFmtId="9" fontId="14" fillId="0" borderId="61" xfId="58" applyNumberFormat="1" applyFont="1" applyFill="1" applyBorder="1" applyAlignment="1">
      <alignment horizontal="center"/>
    </xf>
    <xf numFmtId="9" fontId="14" fillId="0" borderId="53" xfId="58" applyNumberFormat="1" applyFont="1" applyFill="1" applyBorder="1" applyAlignment="1">
      <alignment horizontal="center"/>
    </xf>
    <xf numFmtId="9" fontId="14" fillId="0" borderId="54" xfId="58" applyNumberFormat="1" applyFont="1" applyFill="1" applyBorder="1" applyAlignment="1">
      <alignment horizontal="center"/>
    </xf>
    <xf numFmtId="9" fontId="14" fillId="0" borderId="55" xfId="58" applyNumberFormat="1" applyFont="1" applyFill="1" applyBorder="1" applyAlignment="1">
      <alignment horizontal="center"/>
    </xf>
    <xf numFmtId="0" fontId="33" fillId="0" borderId="0" xfId="1" applyAlignment="1">
      <alignment horizontal="center" vertical="center"/>
    </xf>
    <xf numFmtId="166" fontId="33" fillId="0" borderId="0" xfId="90" applyNumberFormat="1" applyFont="1" applyAlignment="1">
      <alignment horizontal="center" vertical="center"/>
    </xf>
    <xf numFmtId="166" fontId="23" fillId="0" borderId="0" xfId="74" applyNumberFormat="1" applyFont="1" applyFill="1" applyBorder="1" applyAlignment="1">
      <alignment horizontal="center" vertical="center" wrapText="1"/>
    </xf>
    <xf numFmtId="10" fontId="63" fillId="0" borderId="0" xfId="58" applyNumberFormat="1" applyFont="1"/>
    <xf numFmtId="166" fontId="63" fillId="0" borderId="0" xfId="58" applyNumberFormat="1" applyFont="1" applyAlignment="1">
      <alignment horizontal="center" vertical="center"/>
    </xf>
    <xf numFmtId="0" fontId="33" fillId="0" borderId="0" xfId="1" applyFill="1"/>
    <xf numFmtId="0" fontId="3" fillId="0" borderId="0" xfId="58" applyFont="1" applyAlignment="1">
      <alignment wrapText="1"/>
    </xf>
    <xf numFmtId="166" fontId="14" fillId="0" borderId="0" xfId="1117" applyNumberFormat="1" applyFont="1" applyFill="1" applyBorder="1" applyAlignment="1">
      <alignment horizontal="center" wrapText="1"/>
    </xf>
    <xf numFmtId="166" fontId="14" fillId="0" borderId="22" xfId="1117" applyNumberFormat="1" applyFont="1" applyFill="1" applyBorder="1" applyAlignment="1">
      <alignment horizontal="center" wrapText="1"/>
    </xf>
    <xf numFmtId="0" fontId="90" fillId="0" borderId="0" xfId="1112" applyFont="1" applyAlignment="1">
      <alignment horizontal="center" vertical="center" wrapText="1"/>
    </xf>
    <xf numFmtId="9" fontId="63" fillId="0" borderId="0" xfId="90" applyFont="1" applyAlignment="1">
      <alignment horizontal="center"/>
    </xf>
    <xf numFmtId="170" fontId="63" fillId="0" borderId="0" xfId="1112" applyNumberFormat="1" applyFont="1" applyAlignment="1">
      <alignment horizontal="center"/>
    </xf>
    <xf numFmtId="166" fontId="89" fillId="0" borderId="10" xfId="1117" applyNumberFormat="1" applyFont="1" applyFill="1" applyBorder="1" applyAlignment="1">
      <alignment horizontal="center" vertical="center" wrapText="1"/>
    </xf>
    <xf numFmtId="0" fontId="62" fillId="0" borderId="0" xfId="1112" applyFont="1" applyFill="1"/>
    <xf numFmtId="166" fontId="62" fillId="0" borderId="0" xfId="1112" applyNumberFormat="1" applyFont="1" applyFill="1" applyAlignment="1">
      <alignment horizontal="center"/>
    </xf>
    <xf numFmtId="166" fontId="5" fillId="0" borderId="0" xfId="1112" applyNumberFormat="1" applyFill="1" applyAlignment="1">
      <alignment horizontal="center"/>
    </xf>
    <xf numFmtId="0" fontId="5" fillId="0" borderId="0" xfId="1112" applyFont="1" applyFill="1"/>
    <xf numFmtId="0" fontId="3" fillId="0" borderId="0" xfId="1112" applyFont="1" applyFill="1"/>
    <xf numFmtId="166" fontId="89" fillId="0" borderId="58" xfId="1117" applyNumberFormat="1" applyFont="1" applyFill="1" applyBorder="1" applyAlignment="1">
      <alignment horizontal="center" vertical="center" wrapText="1"/>
    </xf>
    <xf numFmtId="166" fontId="89" fillId="0" borderId="62" xfId="1117" applyNumberFormat="1" applyFont="1" applyFill="1" applyBorder="1" applyAlignment="1">
      <alignment horizontal="center" vertical="center" wrapText="1"/>
    </xf>
    <xf numFmtId="9" fontId="5" fillId="0" borderId="0" xfId="90" applyFont="1"/>
    <xf numFmtId="0" fontId="91" fillId="0" borderId="0" xfId="1126"/>
    <xf numFmtId="9" fontId="0" fillId="0" borderId="39" xfId="72" applyFont="1" applyBorder="1" applyAlignment="1">
      <alignment horizontal="center"/>
    </xf>
    <xf numFmtId="9" fontId="0" fillId="0" borderId="37" xfId="72" applyFont="1" applyBorder="1" applyAlignment="1">
      <alignment horizontal="center"/>
    </xf>
    <xf numFmtId="9" fontId="0" fillId="0" borderId="99" xfId="72" applyFont="1" applyBorder="1" applyAlignment="1">
      <alignment horizontal="center"/>
    </xf>
    <xf numFmtId="9" fontId="0" fillId="0" borderId="32" xfId="72" applyFont="1" applyBorder="1" applyAlignment="1">
      <alignment horizontal="center"/>
    </xf>
    <xf numFmtId="166" fontId="33" fillId="0" borderId="0" xfId="1" applyNumberFormat="1" applyAlignment="1">
      <alignment vertical="center"/>
    </xf>
    <xf numFmtId="0" fontId="3" fillId="0" borderId="0" xfId="57" applyFont="1" applyAlignment="1">
      <alignment horizontal="left"/>
    </xf>
    <xf numFmtId="166" fontId="77" fillId="0" borderId="10" xfId="1117" applyNumberFormat="1" applyFont="1" applyFill="1" applyBorder="1" applyAlignment="1">
      <alignment horizontal="center" vertical="center" wrapText="1"/>
    </xf>
    <xf numFmtId="166" fontId="77" fillId="0" borderId="58" xfId="1117" applyNumberFormat="1" applyFont="1" applyFill="1" applyBorder="1" applyAlignment="1">
      <alignment horizontal="center" vertical="center" wrapText="1"/>
    </xf>
    <xf numFmtId="0" fontId="63" fillId="0" borderId="0" xfId="1112" applyFont="1" applyFill="1" applyAlignment="1">
      <alignment horizontal="left" vertical="center"/>
    </xf>
    <xf numFmtId="0" fontId="2" fillId="0" borderId="0" xfId="57" applyFont="1"/>
    <xf numFmtId="0" fontId="61" fillId="0" borderId="37" xfId="57" applyFont="1" applyBorder="1" applyAlignment="1">
      <alignment horizontal="center" vertical="center" wrapText="1"/>
    </xf>
    <xf numFmtId="166" fontId="14" fillId="0" borderId="32" xfId="73" applyNumberFormat="1" applyFont="1" applyBorder="1" applyAlignment="1">
      <alignment horizontal="center" vertical="center" wrapText="1"/>
    </xf>
    <xf numFmtId="166" fontId="14" fillId="0" borderId="0" xfId="73" applyNumberFormat="1" applyFont="1" applyBorder="1" applyAlignment="1">
      <alignment horizontal="center" vertical="center" wrapText="1"/>
    </xf>
    <xf numFmtId="166" fontId="14" fillId="0" borderId="0" xfId="73" applyNumberFormat="1" applyFont="1" applyBorder="1" applyAlignment="1">
      <alignment horizontal="center"/>
    </xf>
    <xf numFmtId="166" fontId="14" fillId="0" borderId="22" xfId="73" applyNumberFormat="1" applyFont="1" applyBorder="1" applyAlignment="1">
      <alignment horizontal="center"/>
    </xf>
    <xf numFmtId="166" fontId="14" fillId="0" borderId="27" xfId="73" applyNumberFormat="1" applyFont="1" applyBorder="1" applyAlignment="1">
      <alignment horizontal="center"/>
    </xf>
    <xf numFmtId="166" fontId="14" fillId="0" borderId="22" xfId="73" applyNumberFormat="1" applyFont="1" applyFill="1" applyBorder="1" applyAlignment="1">
      <alignment horizontal="center"/>
    </xf>
    <xf numFmtId="166" fontId="14" fillId="0" borderId="27" xfId="73" applyNumberFormat="1" applyFont="1" applyFill="1" applyBorder="1" applyAlignment="1">
      <alignment horizontal="center"/>
    </xf>
    <xf numFmtId="10" fontId="60" fillId="0" borderId="0" xfId="73" applyNumberFormat="1" applyFont="1" applyFill="1" applyBorder="1" applyAlignment="1">
      <alignment horizontal="center"/>
    </xf>
    <xf numFmtId="10" fontId="50" fillId="0" borderId="0" xfId="72" applyNumberFormat="1" applyFont="1" applyFill="1" applyBorder="1" applyAlignment="1">
      <alignment horizontal="center"/>
    </xf>
    <xf numFmtId="1" fontId="0" fillId="0" borderId="100" xfId="0" applyNumberFormat="1" applyBorder="1"/>
    <xf numFmtId="0" fontId="1" fillId="0" borderId="0" xfId="57" applyFont="1" applyAlignment="1">
      <alignment horizontal="left"/>
    </xf>
    <xf numFmtId="10" fontId="0" fillId="0" borderId="100" xfId="90" applyNumberFormat="1" applyFont="1" applyBorder="1"/>
    <xf numFmtId="0" fontId="1" fillId="0" borderId="0" xfId="1112" applyFont="1" applyAlignment="1">
      <alignment horizontal="center" wrapText="1"/>
    </xf>
    <xf numFmtId="166" fontId="5" fillId="0" borderId="0" xfId="794" applyNumberFormat="1" applyFont="1" applyAlignment="1">
      <alignment horizontal="center"/>
    </xf>
    <xf numFmtId="0" fontId="1" fillId="0" borderId="0" xfId="41" applyFont="1" applyAlignment="1">
      <alignment horizontal="center" wrapText="1"/>
    </xf>
    <xf numFmtId="0" fontId="68" fillId="0" borderId="47" xfId="57" applyFont="1" applyBorder="1" applyAlignment="1">
      <alignment horizontal="center" vertical="center"/>
    </xf>
    <xf numFmtId="0" fontId="68" fillId="0" borderId="46" xfId="57" applyFont="1" applyBorder="1" applyAlignment="1">
      <alignment horizontal="center" vertical="center"/>
    </xf>
    <xf numFmtId="0" fontId="68" fillId="0" borderId="45" xfId="57" applyFont="1" applyBorder="1" applyAlignment="1">
      <alignment horizontal="center" vertical="center"/>
    </xf>
    <xf numFmtId="0" fontId="62" fillId="0" borderId="43" xfId="57" applyFont="1" applyBorder="1" applyAlignment="1">
      <alignment horizontal="center" vertical="center"/>
    </xf>
    <xf numFmtId="0" fontId="62" fillId="0" borderId="42" xfId="57" applyFont="1" applyBorder="1" applyAlignment="1">
      <alignment horizontal="center" vertical="center"/>
    </xf>
    <xf numFmtId="0" fontId="26" fillId="0" borderId="43" xfId="57" applyFont="1" applyBorder="1" applyAlignment="1">
      <alignment horizontal="center" vertical="center"/>
    </xf>
    <xf numFmtId="0" fontId="26" fillId="0" borderId="42" xfId="57" applyFont="1" applyBorder="1" applyAlignment="1">
      <alignment horizontal="center" vertical="center"/>
    </xf>
    <xf numFmtId="0" fontId="27" fillId="0" borderId="38" xfId="49" applyFont="1" applyFill="1" applyBorder="1" applyAlignment="1">
      <alignment horizontal="center" vertical="center"/>
    </xf>
    <xf numFmtId="0" fontId="27" fillId="0" borderId="42" xfId="49" applyFont="1" applyFill="1" applyBorder="1" applyAlignment="1">
      <alignment horizontal="center" vertical="center"/>
    </xf>
    <xf numFmtId="0" fontId="27" fillId="0" borderId="41" xfId="49" applyFont="1" applyFill="1" applyBorder="1" applyAlignment="1">
      <alignment horizontal="center" vertical="center"/>
    </xf>
    <xf numFmtId="0" fontId="65" fillId="0" borderId="32" xfId="49" applyFont="1" applyFill="1" applyBorder="1" applyAlignment="1">
      <alignment horizontal="center" vertical="center"/>
    </xf>
    <xf numFmtId="0" fontId="65" fillId="0" borderId="31" xfId="49" applyFont="1" applyFill="1" applyBorder="1" applyAlignment="1">
      <alignment horizontal="center" vertical="center"/>
    </xf>
    <xf numFmtId="0" fontId="68" fillId="0" borderId="47" xfId="58" applyFont="1" applyFill="1" applyBorder="1" applyAlignment="1">
      <alignment horizontal="center" vertical="center"/>
    </xf>
    <xf numFmtId="0" fontId="68" fillId="0" borderId="46" xfId="58" applyFont="1" applyFill="1" applyBorder="1" applyAlignment="1">
      <alignment horizontal="center" vertical="center"/>
    </xf>
    <xf numFmtId="0" fontId="68" fillId="0" borderId="45" xfId="58" applyFont="1" applyFill="1" applyBorder="1" applyAlignment="1">
      <alignment horizontal="center" vertical="center"/>
    </xf>
    <xf numFmtId="0" fontId="60" fillId="0" borderId="38" xfId="49" applyFont="1" applyFill="1" applyBorder="1" applyAlignment="1">
      <alignment horizontal="center" vertical="center"/>
    </xf>
    <xf numFmtId="0" fontId="60" fillId="0" borderId="42" xfId="49" applyFont="1" applyFill="1" applyBorder="1" applyAlignment="1">
      <alignment horizontal="center" vertical="center"/>
    </xf>
    <xf numFmtId="0" fontId="65" fillId="0" borderId="42" xfId="49" applyFont="1" applyFill="1" applyBorder="1" applyAlignment="1">
      <alignment horizontal="center" vertical="center"/>
    </xf>
    <xf numFmtId="0" fontId="65" fillId="0" borderId="41" xfId="49" applyFont="1" applyFill="1" applyBorder="1" applyAlignment="1">
      <alignment horizontal="center" vertical="center"/>
    </xf>
    <xf numFmtId="0" fontId="60" fillId="0" borderId="41" xfId="49" applyFont="1" applyFill="1" applyBorder="1" applyAlignment="1">
      <alignment horizontal="center" vertical="center"/>
    </xf>
    <xf numFmtId="0" fontId="68" fillId="0" borderId="47" xfId="41" applyFont="1" applyBorder="1" applyAlignment="1">
      <alignment horizontal="center" vertical="center"/>
    </xf>
    <xf numFmtId="0" fontId="68" fillId="0" borderId="46" xfId="41" applyFont="1" applyBorder="1" applyAlignment="1">
      <alignment horizontal="center" vertical="center"/>
    </xf>
    <xf numFmtId="0" fontId="68" fillId="0" borderId="45" xfId="41" applyFont="1" applyBorder="1" applyAlignment="1">
      <alignment horizontal="center" vertical="center"/>
    </xf>
    <xf numFmtId="0" fontId="60" fillId="0" borderId="79" xfId="49" applyFont="1" applyFill="1" applyBorder="1" applyAlignment="1">
      <alignment horizontal="center" vertical="center"/>
    </xf>
    <xf numFmtId="0" fontId="60" fillId="0" borderId="80" xfId="49" applyFont="1" applyFill="1" applyBorder="1" applyAlignment="1">
      <alignment horizontal="center" vertical="center"/>
    </xf>
    <xf numFmtId="0" fontId="60" fillId="0" borderId="81" xfId="49" applyFont="1" applyFill="1" applyBorder="1" applyAlignment="1">
      <alignment horizontal="center" vertical="center"/>
    </xf>
    <xf numFmtId="0" fontId="65" fillId="0" borderId="58" xfId="49" applyFont="1" applyFill="1" applyBorder="1" applyAlignment="1">
      <alignment horizontal="center" vertical="center"/>
    </xf>
    <xf numFmtId="0" fontId="65" fillId="0" borderId="62" xfId="49" applyFont="1" applyFill="1" applyBorder="1" applyAlignment="1">
      <alignment horizontal="center" vertical="center"/>
    </xf>
    <xf numFmtId="0" fontId="23" fillId="0" borderId="42" xfId="49" applyFont="1" applyFill="1" applyBorder="1" applyAlignment="1">
      <alignment horizontal="center" vertical="center"/>
    </xf>
    <xf numFmtId="0" fontId="14" fillId="0" borderId="42" xfId="49" applyFont="1" applyFill="1" applyBorder="1" applyAlignment="1">
      <alignment horizontal="center" vertical="center"/>
    </xf>
    <xf numFmtId="0" fontId="62" fillId="0" borderId="41" xfId="57" applyFont="1" applyBorder="1" applyAlignment="1">
      <alignment horizontal="center" vertical="center"/>
    </xf>
    <xf numFmtId="0" fontId="26" fillId="0" borderId="41" xfId="57" applyFont="1" applyBorder="1" applyAlignment="1">
      <alignment horizontal="center" vertical="center"/>
    </xf>
    <xf numFmtId="0" fontId="62" fillId="0" borderId="87" xfId="57" applyFont="1" applyBorder="1" applyAlignment="1">
      <alignment horizontal="left" vertical="center"/>
    </xf>
    <xf numFmtId="0" fontId="62" fillId="0" borderId="14" xfId="57" applyFont="1" applyBorder="1" applyAlignment="1">
      <alignment horizontal="left" vertical="center"/>
    </xf>
    <xf numFmtId="0" fontId="62" fillId="0" borderId="13" xfId="57" applyFont="1" applyBorder="1" applyAlignment="1">
      <alignment horizontal="left" vertical="center"/>
    </xf>
    <xf numFmtId="0" fontId="62" fillId="0" borderId="86" xfId="57" applyFont="1" applyBorder="1" applyAlignment="1">
      <alignment horizontal="left" vertical="center"/>
    </xf>
    <xf numFmtId="0" fontId="62" fillId="0" borderId="10" xfId="57" applyFont="1" applyBorder="1" applyAlignment="1">
      <alignment horizontal="left" vertical="center"/>
    </xf>
    <xf numFmtId="0" fontId="62" fillId="0" borderId="90" xfId="57" applyFont="1" applyBorder="1" applyAlignment="1">
      <alignment horizontal="left" vertical="center"/>
    </xf>
    <xf numFmtId="166" fontId="33" fillId="0" borderId="0" xfId="1" applyNumberFormat="1" applyAlignment="1">
      <alignment horizontal="center" vertical="center" wrapText="1"/>
    </xf>
    <xf numFmtId="0" fontId="22" fillId="0" borderId="43" xfId="57" applyFont="1" applyBorder="1" applyAlignment="1">
      <alignment horizontal="center" vertical="center"/>
    </xf>
    <xf numFmtId="0" fontId="0" fillId="0" borderId="9" xfId="0" applyBorder="1" applyAlignment="1">
      <alignment horizontal="center" vertical="center" wrapText="1"/>
    </xf>
    <xf numFmtId="0" fontId="16" fillId="0" borderId="38" xfId="49" applyFont="1" applyFill="1" applyBorder="1" applyAlignment="1">
      <alignment horizontal="center" vertical="center"/>
    </xf>
    <xf numFmtId="0" fontId="16" fillId="0" borderId="42" xfId="49" applyFont="1" applyFill="1" applyBorder="1" applyAlignment="1">
      <alignment horizontal="center" vertical="center"/>
    </xf>
    <xf numFmtId="0" fontId="14" fillId="0" borderId="92" xfId="49" applyFont="1" applyFill="1" applyBorder="1" applyAlignment="1">
      <alignment horizontal="center" vertical="center"/>
    </xf>
    <xf numFmtId="0" fontId="18" fillId="0" borderId="42" xfId="49" applyFont="1" applyFill="1" applyBorder="1" applyAlignment="1">
      <alignment horizontal="center" vertical="center"/>
    </xf>
    <xf numFmtId="0" fontId="18" fillId="0" borderId="41" xfId="49" applyFont="1" applyFill="1" applyBorder="1" applyAlignment="1">
      <alignment horizontal="center" vertical="center"/>
    </xf>
    <xf numFmtId="166" fontId="14" fillId="0" borderId="0" xfId="1117" applyNumberFormat="1" applyFont="1" applyFill="1" applyBorder="1" applyAlignment="1">
      <alignment horizontal="center"/>
    </xf>
    <xf numFmtId="166" fontId="14" fillId="0" borderId="22" xfId="1117" applyNumberFormat="1" applyFont="1" applyFill="1" applyBorder="1" applyAlignment="1">
      <alignment horizontal="center"/>
    </xf>
    <xf numFmtId="166" fontId="14" fillId="0" borderId="27" xfId="1117" applyNumberFormat="1" applyFont="1" applyFill="1" applyBorder="1" applyAlignment="1">
      <alignment horizontal="center"/>
    </xf>
    <xf numFmtId="0" fontId="68" fillId="0" borderId="47" xfId="1112" applyFont="1" applyFill="1" applyBorder="1" applyAlignment="1">
      <alignment horizontal="center" vertical="center"/>
    </xf>
    <xf numFmtId="0" fontId="68" fillId="0" borderId="46" xfId="1112" applyFont="1" applyFill="1" applyBorder="1" applyAlignment="1">
      <alignment horizontal="center" vertical="center"/>
    </xf>
    <xf numFmtId="0" fontId="68" fillId="0" borderId="45" xfId="1112" applyFont="1" applyFill="1" applyBorder="1" applyAlignment="1">
      <alignment horizontal="center" vertical="center"/>
    </xf>
    <xf numFmtId="0" fontId="14" fillId="0" borderId="41" xfId="49" applyFont="1" applyFill="1" applyBorder="1" applyAlignment="1">
      <alignment horizontal="center" vertical="center"/>
    </xf>
    <xf numFmtId="0" fontId="23" fillId="0" borderId="41" xfId="49" applyFont="1" applyFill="1" applyBorder="1" applyAlignment="1">
      <alignment horizontal="center" vertical="center"/>
    </xf>
    <xf numFmtId="0" fontId="14" fillId="0" borderId="43" xfId="49" applyFont="1" applyFill="1" applyBorder="1" applyAlignment="1">
      <alignment horizontal="center" vertical="center"/>
    </xf>
    <xf numFmtId="0" fontId="13" fillId="0" borderId="43" xfId="57" applyFont="1" applyBorder="1" applyAlignment="1">
      <alignment horizontal="center" vertical="center"/>
    </xf>
    <xf numFmtId="0" fontId="13" fillId="0" borderId="42" xfId="57" applyFont="1" applyBorder="1" applyAlignment="1">
      <alignment horizontal="center" vertical="center"/>
    </xf>
    <xf numFmtId="0" fontId="13" fillId="0" borderId="65" xfId="57" applyFont="1" applyBorder="1" applyAlignment="1">
      <alignment horizontal="center" vertical="center"/>
    </xf>
    <xf numFmtId="0" fontId="13" fillId="0" borderId="41" xfId="57" applyFont="1" applyBorder="1" applyAlignment="1">
      <alignment horizontal="center" vertical="center"/>
    </xf>
    <xf numFmtId="0" fontId="14" fillId="0" borderId="33" xfId="782" applyFont="1" applyBorder="1" applyAlignment="1">
      <alignment horizontal="center" vertical="center" wrapText="1"/>
    </xf>
    <xf numFmtId="0" fontId="14" fillId="0" borderId="50" xfId="782" applyFont="1" applyBorder="1" applyAlignment="1">
      <alignment horizontal="center" vertical="center" wrapText="1"/>
    </xf>
    <xf numFmtId="0" fontId="14" fillId="0" borderId="19" xfId="782" applyFont="1" applyBorder="1" applyAlignment="1">
      <alignment horizontal="center" vertical="center" wrapText="1"/>
    </xf>
    <xf numFmtId="0" fontId="14" fillId="0" borderId="83" xfId="782" applyFont="1" applyBorder="1" applyAlignment="1">
      <alignment horizontal="left" vertical="center" wrapText="1"/>
    </xf>
    <xf numFmtId="0" fontId="14" fillId="0" borderId="84" xfId="782" applyFont="1" applyBorder="1" applyAlignment="1">
      <alignment horizontal="left" vertical="center" wrapText="1"/>
    </xf>
    <xf numFmtId="0" fontId="14" fillId="0" borderId="85" xfId="782" applyFont="1" applyBorder="1" applyAlignment="1">
      <alignment horizontal="left" vertical="center" wrapText="1"/>
    </xf>
    <xf numFmtId="0" fontId="85" fillId="0" borderId="47" xfId="782" applyFont="1" applyBorder="1" applyAlignment="1">
      <alignment horizontal="center" vertical="center"/>
    </xf>
    <xf numFmtId="0" fontId="85" fillId="0" borderId="46" xfId="782" applyFont="1" applyBorder="1" applyAlignment="1">
      <alignment horizontal="center" vertical="center"/>
    </xf>
    <xf numFmtId="0" fontId="85" fillId="0" borderId="45" xfId="782" applyFont="1" applyBorder="1" applyAlignment="1">
      <alignment horizontal="center" vertical="center"/>
    </xf>
    <xf numFmtId="0" fontId="85" fillId="0" borderId="40" xfId="782" applyFont="1" applyBorder="1" applyAlignment="1">
      <alignment horizontal="center" vertical="center"/>
    </xf>
    <xf numFmtId="0" fontId="85" fillId="0" borderId="37" xfId="782" applyFont="1" applyBorder="1" applyAlignment="1">
      <alignment horizontal="center" vertical="center"/>
    </xf>
    <xf numFmtId="0" fontId="85" fillId="0" borderId="36" xfId="782" applyFont="1" applyBorder="1" applyAlignment="1">
      <alignment horizontal="center" vertical="center"/>
    </xf>
    <xf numFmtId="0" fontId="14" fillId="0" borderId="72" xfId="782" applyFont="1" applyBorder="1" applyAlignment="1">
      <alignment horizontal="center" vertical="center" wrapText="1"/>
    </xf>
    <xf numFmtId="0" fontId="65" fillId="0" borderId="33" xfId="782" applyFont="1" applyBorder="1" applyAlignment="1">
      <alignment horizontal="center" vertical="center"/>
    </xf>
    <xf numFmtId="0" fontId="65" fillId="0" borderId="32" xfId="782" applyFont="1" applyBorder="1" applyAlignment="1">
      <alignment horizontal="center" vertical="center"/>
    </xf>
    <xf numFmtId="0" fontId="65" fillId="0" borderId="50" xfId="782" applyFont="1" applyBorder="1" applyAlignment="1">
      <alignment horizontal="center" vertical="center"/>
    </xf>
    <xf numFmtId="0" fontId="14" fillId="0" borderId="32" xfId="782" applyFont="1" applyBorder="1" applyAlignment="1">
      <alignment horizontal="center" vertical="center" wrapText="1"/>
    </xf>
    <xf numFmtId="0" fontId="14" fillId="0" borderId="37" xfId="782" applyFont="1" applyBorder="1" applyAlignment="1">
      <alignment horizontal="center" vertical="center" wrapText="1"/>
    </xf>
    <xf numFmtId="6" fontId="14" fillId="0" borderId="0" xfId="49" applyNumberFormat="1" applyFont="1" applyFill="1" applyBorder="1" applyAlignment="1">
      <alignment horizontal="center" vertical="center"/>
    </xf>
    <xf numFmtId="0" fontId="27" fillId="0" borderId="0" xfId="49" applyFont="1" applyFill="1" applyBorder="1" applyAlignment="1">
      <alignment horizontal="center" vertical="center"/>
    </xf>
    <xf numFmtId="0" fontId="27" fillId="0" borderId="19" xfId="49" applyFont="1" applyFill="1" applyBorder="1" applyAlignment="1">
      <alignment horizontal="center" vertical="center"/>
    </xf>
    <xf numFmtId="0" fontId="29" fillId="0" borderId="42" xfId="49" applyFont="1" applyFill="1" applyBorder="1" applyAlignment="1">
      <alignment horizontal="center" vertical="center"/>
    </xf>
    <xf numFmtId="0" fontId="29" fillId="0" borderId="41" xfId="49" applyFont="1" applyFill="1" applyBorder="1" applyAlignment="1">
      <alignment horizontal="center" vertical="center"/>
    </xf>
    <xf numFmtId="0" fontId="22" fillId="0" borderId="42" xfId="57" applyFont="1" applyBorder="1" applyAlignment="1">
      <alignment horizontal="center" vertical="center"/>
    </xf>
    <xf numFmtId="0" fontId="22" fillId="0" borderId="41" xfId="57" applyFont="1" applyBorder="1" applyAlignment="1">
      <alignment horizontal="center" vertical="center"/>
    </xf>
    <xf numFmtId="0" fontId="23" fillId="0" borderId="38" xfId="49" applyFont="1" applyFill="1" applyBorder="1" applyAlignment="1">
      <alignment horizontal="center" vertical="center"/>
    </xf>
    <xf numFmtId="0" fontId="22" fillId="0" borderId="38" xfId="57" applyFont="1" applyBorder="1" applyAlignment="1">
      <alignment horizontal="center" vertical="center"/>
    </xf>
    <xf numFmtId="0" fontId="22" fillId="0" borderId="51" xfId="57" applyFont="1" applyBorder="1" applyAlignment="1">
      <alignment horizontal="center" vertical="center"/>
    </xf>
    <xf numFmtId="0" fontId="17" fillId="0" borderId="38" xfId="57" applyFont="1" applyBorder="1" applyAlignment="1">
      <alignment horizontal="center" vertical="center" wrapText="1"/>
    </xf>
    <xf numFmtId="0" fontId="22" fillId="0" borderId="41" xfId="57" applyFont="1" applyBorder="1" applyAlignment="1">
      <alignment horizontal="center" vertical="center" wrapText="1"/>
    </xf>
    <xf numFmtId="0" fontId="19" fillId="0" borderId="83" xfId="57" applyFont="1" applyBorder="1" applyAlignment="1">
      <alignment horizontal="left" vertical="center"/>
    </xf>
    <xf numFmtId="0" fontId="19" fillId="0" borderId="84" xfId="57" applyFont="1" applyBorder="1" applyAlignment="1">
      <alignment horizontal="left" vertical="center"/>
    </xf>
    <xf numFmtId="0" fontId="19" fillId="0" borderId="85" xfId="57" applyFont="1" applyBorder="1" applyAlignment="1">
      <alignment horizontal="left" vertical="center"/>
    </xf>
    <xf numFmtId="0" fontId="62" fillId="0" borderId="34" xfId="57" applyFont="1" applyBorder="1" applyAlignment="1">
      <alignment horizontal="center" vertical="center"/>
    </xf>
    <xf numFmtId="0" fontId="62" fillId="0" borderId="32" xfId="57" applyFont="1" applyBorder="1" applyAlignment="1">
      <alignment horizontal="center" vertical="center"/>
    </xf>
    <xf numFmtId="0" fontId="62" fillId="0" borderId="31" xfId="57" applyFont="1" applyBorder="1" applyAlignment="1">
      <alignment horizontal="center" vertical="center"/>
    </xf>
    <xf numFmtId="0" fontId="62" fillId="0" borderId="42" xfId="0" applyFont="1" applyBorder="1" applyAlignment="1">
      <alignment horizontal="center" vertical="center"/>
    </xf>
    <xf numFmtId="0" fontId="62" fillId="0" borderId="41" xfId="0" applyFont="1" applyBorder="1" applyAlignment="1">
      <alignment horizontal="center" vertical="center"/>
    </xf>
    <xf numFmtId="0" fontId="68" fillId="0" borderId="47" xfId="0" applyFont="1" applyBorder="1" applyAlignment="1">
      <alignment horizontal="center" vertical="center"/>
    </xf>
    <xf numFmtId="0" fontId="68" fillId="0" borderId="46" xfId="0" applyFont="1" applyBorder="1" applyAlignment="1">
      <alignment horizontal="center" vertical="center"/>
    </xf>
    <xf numFmtId="0" fontId="68" fillId="0" borderId="45" xfId="0" applyFont="1" applyBorder="1" applyAlignment="1">
      <alignment horizontal="center" vertical="center"/>
    </xf>
    <xf numFmtId="0" fontId="22" fillId="0" borderId="0" xfId="0" applyFont="1" applyBorder="1" applyAlignment="1">
      <alignment horizontal="center" vertical="center"/>
    </xf>
    <xf numFmtId="0" fontId="22" fillId="0" borderId="19" xfId="0" applyFont="1" applyBorder="1" applyAlignment="1">
      <alignment horizontal="center" vertical="center"/>
    </xf>
    <xf numFmtId="0" fontId="59" fillId="0" borderId="87" xfId="1" applyFont="1" applyBorder="1" applyAlignment="1">
      <alignment horizontal="left" vertical="center"/>
    </xf>
    <xf numFmtId="0" fontId="59" fillId="0" borderId="14" xfId="1" applyFont="1" applyBorder="1" applyAlignment="1">
      <alignment horizontal="left" vertical="center"/>
    </xf>
    <xf numFmtId="0" fontId="59" fillId="0" borderId="13" xfId="1" applyFont="1" applyBorder="1" applyAlignment="1">
      <alignment horizontal="left" vertical="center"/>
    </xf>
    <xf numFmtId="0" fontId="59" fillId="0" borderId="86" xfId="1" applyFont="1" applyBorder="1" applyAlignment="1">
      <alignment horizontal="left" vertical="center"/>
    </xf>
    <xf numFmtId="0" fontId="59" fillId="0" borderId="10" xfId="1" applyFont="1" applyBorder="1" applyAlignment="1">
      <alignment horizontal="left" vertical="center"/>
    </xf>
    <xf numFmtId="0" fontId="59" fillId="0" borderId="90" xfId="1" applyFont="1" applyBorder="1" applyAlignment="1">
      <alignment horizontal="left" vertical="center"/>
    </xf>
    <xf numFmtId="0" fontId="10" fillId="0" borderId="83" xfId="57" applyFont="1" applyBorder="1" applyAlignment="1">
      <alignment horizontal="left" vertical="center" wrapText="1"/>
    </xf>
    <xf numFmtId="0" fontId="10" fillId="0" borderId="84" xfId="57" applyFont="1" applyBorder="1" applyAlignment="1">
      <alignment horizontal="left" vertical="center" wrapText="1"/>
    </xf>
    <xf numFmtId="0" fontId="10" fillId="0" borderId="85" xfId="57" applyFont="1" applyBorder="1" applyAlignment="1">
      <alignment horizontal="left" vertical="center" wrapText="1"/>
    </xf>
    <xf numFmtId="0" fontId="5" fillId="0" borderId="38" xfId="57" applyFont="1" applyBorder="1" applyAlignment="1">
      <alignment horizontal="center" vertical="center"/>
    </xf>
    <xf numFmtId="0" fontId="5" fillId="0" borderId="42" xfId="57" applyFont="1" applyBorder="1" applyAlignment="1">
      <alignment horizontal="center" vertical="center"/>
    </xf>
    <xf numFmtId="0" fontId="5" fillId="0" borderId="41" xfId="57" applyFont="1" applyBorder="1" applyAlignment="1">
      <alignment horizontal="center" vertical="center"/>
    </xf>
    <xf numFmtId="0" fontId="5" fillId="0" borderId="83" xfId="57" applyFont="1" applyBorder="1" applyAlignment="1">
      <alignment horizontal="left" vertical="center" wrapText="1"/>
    </xf>
    <xf numFmtId="0" fontId="14" fillId="0" borderId="38" xfId="49" applyFont="1" applyFill="1" applyBorder="1" applyAlignment="1">
      <alignment horizontal="center" vertical="center"/>
    </xf>
    <xf numFmtId="0" fontId="68" fillId="0" borderId="47" xfId="1111" applyFont="1" applyBorder="1" applyAlignment="1">
      <alignment horizontal="center" vertical="center"/>
    </xf>
    <xf numFmtId="0" fontId="68" fillId="0" borderId="46" xfId="1111" applyFont="1" applyBorder="1" applyAlignment="1">
      <alignment horizontal="center" vertical="center"/>
    </xf>
    <xf numFmtId="0" fontId="68" fillId="0" borderId="45" xfId="1111" applyFont="1" applyBorder="1" applyAlignment="1">
      <alignment horizontal="center" vertical="center"/>
    </xf>
    <xf numFmtId="0" fontId="65" fillId="0" borderId="33" xfId="1" applyFont="1" applyBorder="1" applyAlignment="1">
      <alignment horizontal="center" vertical="center"/>
    </xf>
    <xf numFmtId="0" fontId="65" fillId="0" borderId="32" xfId="1" applyFont="1" applyBorder="1" applyAlignment="1">
      <alignment horizontal="center" vertical="center"/>
    </xf>
    <xf numFmtId="0" fontId="65" fillId="0" borderId="31" xfId="1" applyFont="1" applyBorder="1" applyAlignment="1">
      <alignment horizontal="center" vertical="center"/>
    </xf>
    <xf numFmtId="0" fontId="65" fillId="0" borderId="38" xfId="1" applyFont="1" applyBorder="1" applyAlignment="1">
      <alignment horizontal="center" vertical="center"/>
    </xf>
    <xf numFmtId="0" fontId="65" fillId="0" borderId="42" xfId="1" applyFont="1" applyBorder="1" applyAlignment="1">
      <alignment horizontal="center" vertical="center"/>
    </xf>
    <xf numFmtId="0" fontId="65" fillId="0" borderId="51" xfId="1" applyFont="1" applyBorder="1" applyAlignment="1">
      <alignment horizontal="center" vertical="center"/>
    </xf>
    <xf numFmtId="0" fontId="65" fillId="0" borderId="41" xfId="1" applyFont="1" applyBorder="1" applyAlignment="1">
      <alignment horizontal="center" vertical="center"/>
    </xf>
    <xf numFmtId="0" fontId="5" fillId="0" borderId="33" xfId="57" applyFont="1" applyBorder="1" applyAlignment="1">
      <alignment horizontal="center" vertical="center"/>
    </xf>
    <xf numFmtId="0" fontId="22" fillId="0" borderId="32" xfId="57" applyFont="1" applyBorder="1" applyAlignment="1">
      <alignment horizontal="center" vertical="center"/>
    </xf>
    <xf numFmtId="0" fontId="22" fillId="0" borderId="33" xfId="57" applyFont="1" applyBorder="1" applyAlignment="1">
      <alignment horizontal="center" vertical="center"/>
    </xf>
    <xf numFmtId="0" fontId="22" fillId="0" borderId="31" xfId="57" applyFont="1" applyBorder="1" applyAlignment="1">
      <alignment horizontal="center" vertical="center"/>
    </xf>
  </cellXfs>
  <cellStyles count="1128">
    <cellStyle name="20% - Accent1" xfId="2" xr:uid="{00000000-0005-0000-0000-000000000000}"/>
    <cellStyle name="20% - Accent2" xfId="3" xr:uid="{00000000-0005-0000-0000-000001000000}"/>
    <cellStyle name="20% - Accent3" xfId="4" xr:uid="{00000000-0005-0000-0000-000002000000}"/>
    <cellStyle name="20% - Accent4" xfId="5" xr:uid="{00000000-0005-0000-0000-000003000000}"/>
    <cellStyle name="20% - Accent5" xfId="6" xr:uid="{00000000-0005-0000-0000-000004000000}"/>
    <cellStyle name="20% - Accent6" xfId="7" xr:uid="{00000000-0005-0000-0000-000005000000}"/>
    <cellStyle name="40% - Accent1" xfId="8" xr:uid="{00000000-0005-0000-0000-000006000000}"/>
    <cellStyle name="40% - Accent2" xfId="9" xr:uid="{00000000-0005-0000-0000-000007000000}"/>
    <cellStyle name="40% - Accent3" xfId="10" xr:uid="{00000000-0005-0000-0000-000008000000}"/>
    <cellStyle name="40% - Accent4" xfId="11" xr:uid="{00000000-0005-0000-0000-000009000000}"/>
    <cellStyle name="40% - Accent5" xfId="12" xr:uid="{00000000-0005-0000-0000-00000A000000}"/>
    <cellStyle name="40% - Accent6" xfId="13" xr:uid="{00000000-0005-0000-0000-00000B000000}"/>
    <cellStyle name="60% - Accent1" xfId="14" xr:uid="{00000000-0005-0000-0000-00000C000000}"/>
    <cellStyle name="60% - Accent2" xfId="15" xr:uid="{00000000-0005-0000-0000-00000D000000}"/>
    <cellStyle name="60% - Accent3" xfId="16" xr:uid="{00000000-0005-0000-0000-00000E000000}"/>
    <cellStyle name="60% - Accent4" xfId="17" xr:uid="{00000000-0005-0000-0000-00000F000000}"/>
    <cellStyle name="60% - Accent5" xfId="18" xr:uid="{00000000-0005-0000-0000-000010000000}"/>
    <cellStyle name="60% - Accent6" xfId="19" xr:uid="{00000000-0005-0000-0000-000011000000}"/>
    <cellStyle name="Bad" xfId="20" xr:uid="{00000000-0005-0000-0000-000012000000}"/>
    <cellStyle name="Calculation" xfId="21" xr:uid="{00000000-0005-0000-0000-000013000000}"/>
    <cellStyle name="Check Cell" xfId="22" xr:uid="{00000000-0005-0000-0000-000014000000}"/>
    <cellStyle name="Commentaire" xfId="23" xr:uid="{00000000-0005-0000-0000-000015000000}"/>
    <cellStyle name="Date" xfId="24" xr:uid="{00000000-0005-0000-0000-000016000000}"/>
    <cellStyle name="En-tête 1" xfId="25" xr:uid="{00000000-0005-0000-0000-000017000000}"/>
    <cellStyle name="En-tête 2" xfId="26" xr:uid="{00000000-0005-0000-0000-000018000000}"/>
    <cellStyle name="Explanatory Text" xfId="27" xr:uid="{00000000-0005-0000-0000-000019000000}"/>
    <cellStyle name="Financier0" xfId="28" xr:uid="{00000000-0005-0000-0000-00001A000000}"/>
    <cellStyle name="Followed Hyperlink" xfId="89"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97" builtinId="9" hidden="1"/>
    <cellStyle name="Followed Hyperlink" xfId="798" builtinId="9" hidden="1"/>
    <cellStyle name="Followed Hyperlink" xfId="799" builtinId="9" hidden="1"/>
    <cellStyle name="Followed Hyperlink" xfId="800" builtinId="9" hidden="1"/>
    <cellStyle name="Followed Hyperlink" xfId="801" builtinId="9" hidden="1"/>
    <cellStyle name="Followed Hyperlink" xfId="802" builtinId="9" hidden="1"/>
    <cellStyle name="Followed Hyperlink" xfId="803" builtinId="9" hidden="1"/>
    <cellStyle name="Followed Hyperlink" xfId="804" builtinId="9" hidden="1"/>
    <cellStyle name="Followed Hyperlink" xfId="805" builtinId="9" hidden="1"/>
    <cellStyle name="Followed Hyperlink" xfId="806" builtinId="9" hidden="1"/>
    <cellStyle name="Followed Hyperlink" xfId="807" builtinId="9" hidden="1"/>
    <cellStyle name="Followed Hyperlink" xfId="808" builtinId="9" hidden="1"/>
    <cellStyle name="Followed Hyperlink" xfId="809" builtinId="9" hidden="1"/>
    <cellStyle name="Followed Hyperlink" xfId="810" builtinId="9" hidden="1"/>
    <cellStyle name="Followed Hyperlink" xfId="811" builtinId="9" hidden="1"/>
    <cellStyle name="Followed Hyperlink" xfId="812" builtinId="9" hidden="1"/>
    <cellStyle name="Followed Hyperlink" xfId="813" builtinId="9" hidden="1"/>
    <cellStyle name="Followed Hyperlink" xfId="814" builtinId="9" hidden="1"/>
    <cellStyle name="Followed Hyperlink" xfId="815" builtinId="9" hidden="1"/>
    <cellStyle name="Followed Hyperlink" xfId="816" builtinId="9" hidden="1"/>
    <cellStyle name="Followed Hyperlink" xfId="817" builtinId="9" hidden="1"/>
    <cellStyle name="Followed Hyperlink" xfId="818" builtinId="9" hidden="1"/>
    <cellStyle name="Followed Hyperlink" xfId="819" builtinId="9" hidden="1"/>
    <cellStyle name="Followed Hyperlink" xfId="820" builtinId="9" hidden="1"/>
    <cellStyle name="Followed Hyperlink" xfId="821" builtinId="9" hidden="1"/>
    <cellStyle name="Followed Hyperlink" xfId="822" builtinId="9" hidden="1"/>
    <cellStyle name="Followed Hyperlink" xfId="823" builtinId="9" hidden="1"/>
    <cellStyle name="Followed Hyperlink" xfId="824" builtinId="9" hidden="1"/>
    <cellStyle name="Followed Hyperlink" xfId="825" builtinId="9" hidden="1"/>
    <cellStyle name="Followed Hyperlink" xfId="826" builtinId="9" hidden="1"/>
    <cellStyle name="Followed Hyperlink" xfId="827" builtinId="9" hidden="1"/>
    <cellStyle name="Followed Hyperlink" xfId="828" builtinId="9" hidden="1"/>
    <cellStyle name="Followed Hyperlink" xfId="829" builtinId="9" hidden="1"/>
    <cellStyle name="Followed Hyperlink" xfId="830" builtinId="9" hidden="1"/>
    <cellStyle name="Followed Hyperlink" xfId="831" builtinId="9" hidden="1"/>
    <cellStyle name="Followed Hyperlink" xfId="832" builtinId="9" hidden="1"/>
    <cellStyle name="Followed Hyperlink" xfId="833" builtinId="9" hidden="1"/>
    <cellStyle name="Followed Hyperlink" xfId="834" builtinId="9" hidden="1"/>
    <cellStyle name="Followed Hyperlink" xfId="835" builtinId="9" hidden="1"/>
    <cellStyle name="Followed Hyperlink" xfId="836" builtinId="9" hidden="1"/>
    <cellStyle name="Followed Hyperlink" xfId="837" builtinId="9" hidden="1"/>
    <cellStyle name="Followed Hyperlink" xfId="838" builtinId="9" hidden="1"/>
    <cellStyle name="Followed Hyperlink" xfId="839" builtinId="9" hidden="1"/>
    <cellStyle name="Followed Hyperlink" xfId="840" builtinId="9" hidden="1"/>
    <cellStyle name="Followed Hyperlink" xfId="841" builtinId="9" hidden="1"/>
    <cellStyle name="Followed Hyperlink" xfId="842" builtinId="9" hidden="1"/>
    <cellStyle name="Followed Hyperlink" xfId="843" builtinId="9" hidden="1"/>
    <cellStyle name="Followed Hyperlink" xfId="844" builtinId="9" hidden="1"/>
    <cellStyle name="Followed Hyperlink" xfId="845" builtinId="9" hidden="1"/>
    <cellStyle name="Followed Hyperlink" xfId="846" builtinId="9" hidden="1"/>
    <cellStyle name="Followed Hyperlink" xfId="847" builtinId="9" hidden="1"/>
    <cellStyle name="Followed Hyperlink" xfId="848" builtinId="9" hidden="1"/>
    <cellStyle name="Followed Hyperlink" xfId="849" builtinId="9" hidden="1"/>
    <cellStyle name="Followed Hyperlink" xfId="850" builtinId="9" hidden="1"/>
    <cellStyle name="Followed Hyperlink" xfId="851" builtinId="9" hidden="1"/>
    <cellStyle name="Followed Hyperlink" xfId="852" builtinId="9" hidden="1"/>
    <cellStyle name="Followed Hyperlink" xfId="853" builtinId="9" hidden="1"/>
    <cellStyle name="Followed Hyperlink" xfId="854" builtinId="9" hidden="1"/>
    <cellStyle name="Followed Hyperlink" xfId="855" builtinId="9" hidden="1"/>
    <cellStyle name="Followed Hyperlink" xfId="856" builtinId="9" hidden="1"/>
    <cellStyle name="Followed Hyperlink" xfId="857" builtinId="9" hidden="1"/>
    <cellStyle name="Followed Hyperlink" xfId="858" builtinId="9" hidden="1"/>
    <cellStyle name="Followed Hyperlink" xfId="859" builtinId="9" hidden="1"/>
    <cellStyle name="Followed Hyperlink" xfId="860" builtinId="9" hidden="1"/>
    <cellStyle name="Followed Hyperlink" xfId="861" builtinId="9" hidden="1"/>
    <cellStyle name="Followed Hyperlink" xfId="862" builtinId="9" hidden="1"/>
    <cellStyle name="Followed Hyperlink" xfId="863" builtinId="9" hidden="1"/>
    <cellStyle name="Followed Hyperlink" xfId="864" builtinId="9" hidden="1"/>
    <cellStyle name="Followed Hyperlink" xfId="865" builtinId="9" hidden="1"/>
    <cellStyle name="Followed Hyperlink" xfId="866" builtinId="9" hidden="1"/>
    <cellStyle name="Followed Hyperlink" xfId="867" builtinId="9" hidden="1"/>
    <cellStyle name="Followed Hyperlink" xfId="868" builtinId="9" hidden="1"/>
    <cellStyle name="Followed Hyperlink" xfId="869" builtinId="9" hidden="1"/>
    <cellStyle name="Followed Hyperlink" xfId="870" builtinId="9" hidden="1"/>
    <cellStyle name="Followed Hyperlink" xfId="871" builtinId="9" hidden="1"/>
    <cellStyle name="Followed Hyperlink" xfId="872" builtinId="9" hidden="1"/>
    <cellStyle name="Followed Hyperlink" xfId="873" builtinId="9" hidden="1"/>
    <cellStyle name="Followed Hyperlink" xfId="874" builtinId="9" hidden="1"/>
    <cellStyle name="Followed Hyperlink" xfId="875" builtinId="9" hidden="1"/>
    <cellStyle name="Followed Hyperlink" xfId="876" builtinId="9" hidden="1"/>
    <cellStyle name="Followed Hyperlink" xfId="877" builtinId="9" hidden="1"/>
    <cellStyle name="Followed Hyperlink" xfId="878" builtinId="9" hidden="1"/>
    <cellStyle name="Followed Hyperlink" xfId="879" builtinId="9" hidden="1"/>
    <cellStyle name="Followed Hyperlink" xfId="880" builtinId="9" hidden="1"/>
    <cellStyle name="Followed Hyperlink" xfId="881" builtinId="9" hidden="1"/>
    <cellStyle name="Followed Hyperlink" xfId="882" builtinId="9" hidden="1"/>
    <cellStyle name="Followed Hyperlink" xfId="883" builtinId="9" hidden="1"/>
    <cellStyle name="Followed Hyperlink" xfId="884" builtinId="9" hidden="1"/>
    <cellStyle name="Followed Hyperlink" xfId="885" builtinId="9" hidden="1"/>
    <cellStyle name="Followed Hyperlink" xfId="886" builtinId="9" hidden="1"/>
    <cellStyle name="Followed Hyperlink" xfId="887" builtinId="9" hidden="1"/>
    <cellStyle name="Followed Hyperlink" xfId="888" builtinId="9" hidden="1"/>
    <cellStyle name="Followed Hyperlink" xfId="889" builtinId="9" hidden="1"/>
    <cellStyle name="Followed Hyperlink" xfId="890" builtinId="9" hidden="1"/>
    <cellStyle name="Followed Hyperlink" xfId="891" builtinId="9" hidden="1"/>
    <cellStyle name="Followed Hyperlink" xfId="892" builtinId="9" hidden="1"/>
    <cellStyle name="Followed Hyperlink" xfId="893" builtinId="9" hidden="1"/>
    <cellStyle name="Followed Hyperlink" xfId="894" builtinId="9" hidden="1"/>
    <cellStyle name="Followed Hyperlink" xfId="895" builtinId="9" hidden="1"/>
    <cellStyle name="Followed Hyperlink" xfId="896" builtinId="9" hidden="1"/>
    <cellStyle name="Followed Hyperlink" xfId="897" builtinId="9" hidden="1"/>
    <cellStyle name="Followed Hyperlink" xfId="898" builtinId="9" hidden="1"/>
    <cellStyle name="Followed Hyperlink" xfId="899" builtinId="9" hidden="1"/>
    <cellStyle name="Followed Hyperlink" xfId="900" builtinId="9" hidden="1"/>
    <cellStyle name="Followed Hyperlink" xfId="901" builtinId="9" hidden="1"/>
    <cellStyle name="Followed Hyperlink" xfId="902" builtinId="9" hidden="1"/>
    <cellStyle name="Followed Hyperlink" xfId="903" builtinId="9" hidden="1"/>
    <cellStyle name="Followed Hyperlink" xfId="904" builtinId="9" hidden="1"/>
    <cellStyle name="Followed Hyperlink" xfId="905" builtinId="9" hidden="1"/>
    <cellStyle name="Followed Hyperlink" xfId="906" builtinId="9" hidden="1"/>
    <cellStyle name="Followed Hyperlink" xfId="907" builtinId="9" hidden="1"/>
    <cellStyle name="Followed Hyperlink" xfId="908" builtinId="9" hidden="1"/>
    <cellStyle name="Followed Hyperlink" xfId="909" builtinId="9" hidden="1"/>
    <cellStyle name="Followed Hyperlink" xfId="910" builtinId="9" hidden="1"/>
    <cellStyle name="Followed Hyperlink" xfId="911" builtinId="9" hidden="1"/>
    <cellStyle name="Followed Hyperlink" xfId="912" builtinId="9" hidden="1"/>
    <cellStyle name="Followed Hyperlink" xfId="913" builtinId="9" hidden="1"/>
    <cellStyle name="Followed Hyperlink" xfId="914" builtinId="9" hidden="1"/>
    <cellStyle name="Followed Hyperlink" xfId="915" builtinId="9" hidden="1"/>
    <cellStyle name="Followed Hyperlink" xfId="916" builtinId="9" hidden="1"/>
    <cellStyle name="Followed Hyperlink" xfId="917" builtinId="9" hidden="1"/>
    <cellStyle name="Followed Hyperlink" xfId="918" builtinId="9" hidden="1"/>
    <cellStyle name="Followed Hyperlink" xfId="919" builtinId="9" hidden="1"/>
    <cellStyle name="Followed Hyperlink" xfId="920" builtinId="9" hidden="1"/>
    <cellStyle name="Followed Hyperlink" xfId="921" builtinId="9" hidden="1"/>
    <cellStyle name="Followed Hyperlink" xfId="922" builtinId="9" hidden="1"/>
    <cellStyle name="Followed Hyperlink" xfId="923" builtinId="9" hidden="1"/>
    <cellStyle name="Followed Hyperlink" xfId="924" builtinId="9" hidden="1"/>
    <cellStyle name="Followed Hyperlink" xfId="925" builtinId="9" hidden="1"/>
    <cellStyle name="Followed Hyperlink" xfId="926" builtinId="9" hidden="1"/>
    <cellStyle name="Followed Hyperlink" xfId="927" builtinId="9" hidden="1"/>
    <cellStyle name="Followed Hyperlink" xfId="928" builtinId="9" hidden="1"/>
    <cellStyle name="Followed Hyperlink" xfId="929" builtinId="9" hidden="1"/>
    <cellStyle name="Followed Hyperlink" xfId="930" builtinId="9" hidden="1"/>
    <cellStyle name="Followed Hyperlink" xfId="931" builtinId="9" hidden="1"/>
    <cellStyle name="Followed Hyperlink" xfId="932" builtinId="9" hidden="1"/>
    <cellStyle name="Followed Hyperlink" xfId="933" builtinId="9" hidden="1"/>
    <cellStyle name="Followed Hyperlink" xfId="934" builtinId="9" hidden="1"/>
    <cellStyle name="Followed Hyperlink" xfId="935" builtinId="9" hidden="1"/>
    <cellStyle name="Followed Hyperlink" xfId="936" builtinId="9" hidden="1"/>
    <cellStyle name="Followed Hyperlink" xfId="937" builtinId="9" hidden="1"/>
    <cellStyle name="Followed Hyperlink" xfId="938" builtinId="9" hidden="1"/>
    <cellStyle name="Followed Hyperlink" xfId="939" builtinId="9" hidden="1"/>
    <cellStyle name="Followed Hyperlink" xfId="940" builtinId="9" hidden="1"/>
    <cellStyle name="Followed Hyperlink" xfId="941" builtinId="9" hidden="1"/>
    <cellStyle name="Followed Hyperlink" xfId="942" builtinId="9" hidden="1"/>
    <cellStyle name="Followed Hyperlink" xfId="943" builtinId="9" hidden="1"/>
    <cellStyle name="Followed Hyperlink" xfId="944" builtinId="9" hidden="1"/>
    <cellStyle name="Followed Hyperlink" xfId="945" builtinId="9" hidden="1"/>
    <cellStyle name="Followed Hyperlink" xfId="946" builtinId="9" hidden="1"/>
    <cellStyle name="Followed Hyperlink" xfId="947" builtinId="9" hidden="1"/>
    <cellStyle name="Followed Hyperlink" xfId="948" builtinId="9" hidden="1"/>
    <cellStyle name="Followed Hyperlink" xfId="949" builtinId="9" hidden="1"/>
    <cellStyle name="Followed Hyperlink" xfId="950" builtinId="9" hidden="1"/>
    <cellStyle name="Followed Hyperlink" xfId="951" builtinId="9" hidden="1"/>
    <cellStyle name="Followed Hyperlink" xfId="952" builtinId="9" hidden="1"/>
    <cellStyle name="Followed Hyperlink" xfId="953" builtinId="9" hidden="1"/>
    <cellStyle name="Followed Hyperlink" xfId="954" builtinId="9" hidden="1"/>
    <cellStyle name="Followed Hyperlink" xfId="955" builtinId="9" hidden="1"/>
    <cellStyle name="Followed Hyperlink" xfId="956" builtinId="9" hidden="1"/>
    <cellStyle name="Followed Hyperlink" xfId="957" builtinId="9" hidden="1"/>
    <cellStyle name="Followed Hyperlink" xfId="958" builtinId="9" hidden="1"/>
    <cellStyle name="Followed Hyperlink" xfId="959" builtinId="9" hidden="1"/>
    <cellStyle name="Followed Hyperlink" xfId="960" builtinId="9" hidden="1"/>
    <cellStyle name="Followed Hyperlink" xfId="961" builtinId="9" hidden="1"/>
    <cellStyle name="Followed Hyperlink" xfId="962" builtinId="9" hidden="1"/>
    <cellStyle name="Followed Hyperlink" xfId="963" builtinId="9" hidden="1"/>
    <cellStyle name="Followed Hyperlink" xfId="964" builtinId="9" hidden="1"/>
    <cellStyle name="Followed Hyperlink" xfId="965" builtinId="9" hidden="1"/>
    <cellStyle name="Followed Hyperlink" xfId="966" builtinId="9" hidden="1"/>
    <cellStyle name="Followed Hyperlink" xfId="967" builtinId="9" hidden="1"/>
    <cellStyle name="Followed Hyperlink" xfId="968" builtinId="9" hidden="1"/>
    <cellStyle name="Followed Hyperlink" xfId="969" builtinId="9" hidden="1"/>
    <cellStyle name="Followed Hyperlink" xfId="970" builtinId="9" hidden="1"/>
    <cellStyle name="Followed Hyperlink" xfId="971" builtinId="9" hidden="1"/>
    <cellStyle name="Followed Hyperlink" xfId="972" builtinId="9" hidden="1"/>
    <cellStyle name="Followed Hyperlink" xfId="973" builtinId="9" hidden="1"/>
    <cellStyle name="Followed Hyperlink" xfId="974" builtinId="9" hidden="1"/>
    <cellStyle name="Followed Hyperlink" xfId="975" builtinId="9" hidden="1"/>
    <cellStyle name="Followed Hyperlink" xfId="976" builtinId="9" hidden="1"/>
    <cellStyle name="Followed Hyperlink" xfId="977" builtinId="9" hidden="1"/>
    <cellStyle name="Followed Hyperlink" xfId="978" builtinId="9" hidden="1"/>
    <cellStyle name="Followed Hyperlink" xfId="979" builtinId="9" hidden="1"/>
    <cellStyle name="Followed Hyperlink" xfId="980" builtinId="9" hidden="1"/>
    <cellStyle name="Followed Hyperlink" xfId="981" builtinId="9" hidden="1"/>
    <cellStyle name="Followed Hyperlink" xfId="982" builtinId="9" hidden="1"/>
    <cellStyle name="Followed Hyperlink" xfId="983" builtinId="9" hidden="1"/>
    <cellStyle name="Followed Hyperlink" xfId="984" builtinId="9" hidden="1"/>
    <cellStyle name="Followed Hyperlink" xfId="985" builtinId="9" hidden="1"/>
    <cellStyle name="Followed Hyperlink" xfId="986" builtinId="9" hidden="1"/>
    <cellStyle name="Followed Hyperlink" xfId="987" builtinId="9" hidden="1"/>
    <cellStyle name="Followed Hyperlink" xfId="988" builtinId="9" hidden="1"/>
    <cellStyle name="Followed Hyperlink" xfId="989" builtinId="9" hidden="1"/>
    <cellStyle name="Followed Hyperlink" xfId="990" builtinId="9" hidden="1"/>
    <cellStyle name="Followed Hyperlink" xfId="991" builtinId="9" hidden="1"/>
    <cellStyle name="Followed Hyperlink" xfId="992" builtinId="9" hidden="1"/>
    <cellStyle name="Followed Hyperlink" xfId="993" builtinId="9" hidden="1"/>
    <cellStyle name="Followed Hyperlink" xfId="994" builtinId="9" hidden="1"/>
    <cellStyle name="Followed Hyperlink" xfId="995" builtinId="9" hidden="1"/>
    <cellStyle name="Followed Hyperlink" xfId="996" builtinId="9" hidden="1"/>
    <cellStyle name="Followed Hyperlink" xfId="997" builtinId="9" hidden="1"/>
    <cellStyle name="Followed Hyperlink" xfId="998" builtinId="9" hidden="1"/>
    <cellStyle name="Followed Hyperlink" xfId="999" builtinId="9" hidden="1"/>
    <cellStyle name="Followed Hyperlink" xfId="1000" builtinId="9" hidden="1"/>
    <cellStyle name="Followed Hyperlink" xfId="1001" builtinId="9" hidden="1"/>
    <cellStyle name="Followed Hyperlink" xfId="1002" builtinId="9" hidden="1"/>
    <cellStyle name="Followed Hyperlink" xfId="1003" builtinId="9" hidden="1"/>
    <cellStyle name="Followed Hyperlink" xfId="1004" builtinId="9" hidden="1"/>
    <cellStyle name="Followed Hyperlink" xfId="1005" builtinId="9" hidden="1"/>
    <cellStyle name="Followed Hyperlink" xfId="1006" builtinId="9" hidden="1"/>
    <cellStyle name="Followed Hyperlink" xfId="1007" builtinId="9" hidden="1"/>
    <cellStyle name="Followed Hyperlink" xfId="1008" builtinId="9" hidden="1"/>
    <cellStyle name="Followed Hyperlink" xfId="1009" builtinId="9" hidden="1"/>
    <cellStyle name="Followed Hyperlink" xfId="1010" builtinId="9" hidden="1"/>
    <cellStyle name="Followed Hyperlink" xfId="1011" builtinId="9" hidden="1"/>
    <cellStyle name="Followed Hyperlink" xfId="1012" builtinId="9" hidden="1"/>
    <cellStyle name="Followed Hyperlink" xfId="1013" builtinId="9" hidden="1"/>
    <cellStyle name="Followed Hyperlink" xfId="1014" builtinId="9" hidden="1"/>
    <cellStyle name="Followed Hyperlink" xfId="1015" builtinId="9" hidden="1"/>
    <cellStyle name="Followed Hyperlink" xfId="1016" builtinId="9" hidden="1"/>
    <cellStyle name="Followed Hyperlink" xfId="1017" builtinId="9" hidden="1"/>
    <cellStyle name="Followed Hyperlink" xfId="1018" builtinId="9" hidden="1"/>
    <cellStyle name="Followed Hyperlink" xfId="1019" builtinId="9" hidden="1"/>
    <cellStyle name="Followed Hyperlink" xfId="1020" builtinId="9" hidden="1"/>
    <cellStyle name="Followed Hyperlink" xfId="1021" builtinId="9" hidden="1"/>
    <cellStyle name="Followed Hyperlink" xfId="1022" builtinId="9" hidden="1"/>
    <cellStyle name="Followed Hyperlink" xfId="1023" builtinId="9" hidden="1"/>
    <cellStyle name="Followed Hyperlink" xfId="1024" builtinId="9" hidden="1"/>
    <cellStyle name="Followed Hyperlink" xfId="1025" builtinId="9" hidden="1"/>
    <cellStyle name="Followed Hyperlink" xfId="1026" builtinId="9" hidden="1"/>
    <cellStyle name="Followed Hyperlink" xfId="1027" builtinId="9" hidden="1"/>
    <cellStyle name="Followed Hyperlink" xfId="1028" builtinId="9" hidden="1"/>
    <cellStyle name="Followed Hyperlink" xfId="1029" builtinId="9" hidden="1"/>
    <cellStyle name="Followed Hyperlink" xfId="1030" builtinId="9" hidden="1"/>
    <cellStyle name="Followed Hyperlink" xfId="1031" builtinId="9" hidden="1"/>
    <cellStyle name="Followed Hyperlink" xfId="1032" builtinId="9" hidden="1"/>
    <cellStyle name="Followed Hyperlink" xfId="1033" builtinId="9" hidden="1"/>
    <cellStyle name="Followed Hyperlink" xfId="1034" builtinId="9" hidden="1"/>
    <cellStyle name="Followed Hyperlink" xfId="1035" builtinId="9" hidden="1"/>
    <cellStyle name="Followed Hyperlink" xfId="1036" builtinId="9" hidden="1"/>
    <cellStyle name="Followed Hyperlink" xfId="1037" builtinId="9" hidden="1"/>
    <cellStyle name="Followed Hyperlink" xfId="1038" builtinId="9" hidden="1"/>
    <cellStyle name="Followed Hyperlink" xfId="1039" builtinId="9" hidden="1"/>
    <cellStyle name="Followed Hyperlink" xfId="1040" builtinId="9" hidden="1"/>
    <cellStyle name="Followed Hyperlink" xfId="1041" builtinId="9" hidden="1"/>
    <cellStyle name="Followed Hyperlink" xfId="1042" builtinId="9" hidden="1"/>
    <cellStyle name="Followed Hyperlink" xfId="1043" builtinId="9" hidden="1"/>
    <cellStyle name="Followed Hyperlink" xfId="1044" builtinId="9" hidden="1"/>
    <cellStyle name="Followed Hyperlink" xfId="1045" builtinId="9" hidden="1"/>
    <cellStyle name="Followed Hyperlink" xfId="1046" builtinId="9" hidden="1"/>
    <cellStyle name="Followed Hyperlink" xfId="1047" builtinId="9" hidden="1"/>
    <cellStyle name="Followed Hyperlink" xfId="1048" builtinId="9" hidden="1"/>
    <cellStyle name="Followed Hyperlink" xfId="1049" builtinId="9" hidden="1"/>
    <cellStyle name="Followed Hyperlink" xfId="1050" builtinId="9" hidden="1"/>
    <cellStyle name="Followed Hyperlink" xfId="1051" builtinId="9" hidden="1"/>
    <cellStyle name="Followed Hyperlink" xfId="1052" builtinId="9" hidden="1"/>
    <cellStyle name="Followed Hyperlink" xfId="1053" builtinId="9" hidden="1"/>
    <cellStyle name="Followed Hyperlink" xfId="1054" builtinId="9" hidden="1"/>
    <cellStyle name="Followed Hyperlink" xfId="1055" builtinId="9" hidden="1"/>
    <cellStyle name="Followed Hyperlink" xfId="1056" builtinId="9" hidden="1"/>
    <cellStyle name="Followed Hyperlink" xfId="1057" builtinId="9" hidden="1"/>
    <cellStyle name="Followed Hyperlink" xfId="1058" builtinId="9" hidden="1"/>
    <cellStyle name="Followed Hyperlink" xfId="1059" builtinId="9" hidden="1"/>
    <cellStyle name="Followed Hyperlink" xfId="1060" builtinId="9" hidden="1"/>
    <cellStyle name="Followed Hyperlink" xfId="1061" builtinId="9" hidden="1"/>
    <cellStyle name="Followed Hyperlink" xfId="1062" builtinId="9" hidden="1"/>
    <cellStyle name="Followed Hyperlink" xfId="1063" builtinId="9" hidden="1"/>
    <cellStyle name="Followed Hyperlink" xfId="1064" builtinId="9" hidden="1"/>
    <cellStyle name="Followed Hyperlink" xfId="1065" builtinId="9" hidden="1"/>
    <cellStyle name="Followed Hyperlink" xfId="1066" builtinId="9" hidden="1"/>
    <cellStyle name="Followed Hyperlink" xfId="1067" builtinId="9" hidden="1"/>
    <cellStyle name="Followed Hyperlink" xfId="1068" builtinId="9" hidden="1"/>
    <cellStyle name="Followed Hyperlink" xfId="1069" builtinId="9" hidden="1"/>
    <cellStyle name="Followed Hyperlink" xfId="1070" builtinId="9" hidden="1"/>
    <cellStyle name="Followed Hyperlink" xfId="1071" builtinId="9" hidden="1"/>
    <cellStyle name="Followed Hyperlink" xfId="1072" builtinId="9" hidden="1"/>
    <cellStyle name="Followed Hyperlink" xfId="1073" builtinId="9" hidden="1"/>
    <cellStyle name="Followed Hyperlink" xfId="1074" builtinId="9" hidden="1"/>
    <cellStyle name="Followed Hyperlink" xfId="1075" builtinId="9" hidden="1"/>
    <cellStyle name="Followed Hyperlink" xfId="1076" builtinId="9" hidden="1"/>
    <cellStyle name="Followed Hyperlink" xfId="1077" builtinId="9" hidden="1"/>
    <cellStyle name="Followed Hyperlink" xfId="1078" builtinId="9" hidden="1"/>
    <cellStyle name="Followed Hyperlink" xfId="1079" builtinId="9" hidden="1"/>
    <cellStyle name="Followed Hyperlink" xfId="1080" builtinId="9" hidden="1"/>
    <cellStyle name="Followed Hyperlink" xfId="1081" builtinId="9" hidden="1"/>
    <cellStyle name="Followed Hyperlink" xfId="1082" builtinId="9" hidden="1"/>
    <cellStyle name="Followed Hyperlink" xfId="1083" builtinId="9" hidden="1"/>
    <cellStyle name="Followed Hyperlink" xfId="1084" builtinId="9" hidden="1"/>
    <cellStyle name="Followed Hyperlink" xfId="1085" builtinId="9" hidden="1"/>
    <cellStyle name="Followed Hyperlink" xfId="1086" builtinId="9" hidden="1"/>
    <cellStyle name="Followed Hyperlink" xfId="1087" builtinId="9" hidden="1"/>
    <cellStyle name="Followed Hyperlink" xfId="1088" builtinId="9" hidden="1"/>
    <cellStyle name="Followed Hyperlink" xfId="1089" builtinId="9" hidden="1"/>
    <cellStyle name="Followed Hyperlink" xfId="1090" builtinId="9" hidden="1"/>
    <cellStyle name="Followed Hyperlink" xfId="1091" builtinId="9" hidden="1"/>
    <cellStyle name="Followed Hyperlink" xfId="1092" builtinId="9" hidden="1"/>
    <cellStyle name="Followed Hyperlink" xfId="1093" builtinId="9" hidden="1"/>
    <cellStyle name="Followed Hyperlink" xfId="1094" builtinId="9" hidden="1"/>
    <cellStyle name="Followed Hyperlink" xfId="1095" builtinId="9" hidden="1"/>
    <cellStyle name="Followed Hyperlink" xfId="1096" builtinId="9" hidden="1"/>
    <cellStyle name="Followed Hyperlink" xfId="1097" builtinId="9" hidden="1"/>
    <cellStyle name="Followed Hyperlink" xfId="1098" builtinId="9" hidden="1"/>
    <cellStyle name="Followed Hyperlink" xfId="1099" builtinId="9" hidden="1"/>
    <cellStyle name="Followed Hyperlink" xfId="1100" builtinId="9" hidden="1"/>
    <cellStyle name="Followed Hyperlink" xfId="1101" builtinId="9" hidden="1"/>
    <cellStyle name="Followed Hyperlink" xfId="1102" builtinId="9" hidden="1"/>
    <cellStyle name="Followed Hyperlink" xfId="1103" builtinId="9" hidden="1"/>
    <cellStyle name="Followed Hyperlink" xfId="1104" builtinId="9" hidden="1"/>
    <cellStyle name="Followed Hyperlink" xfId="1105" builtinId="9" hidden="1"/>
    <cellStyle name="Followed Hyperlink" xfId="1106" builtinId="9" hidden="1"/>
    <cellStyle name="Followed Hyperlink" xfId="1107" builtinId="9" hidden="1"/>
    <cellStyle name="Followed Hyperlink" xfId="1108" builtinId="9" hidden="1"/>
    <cellStyle name="Followed Hyperlink" xfId="1109" builtinId="9" hidden="1"/>
    <cellStyle name="Followed Hyperlink" xfId="1110" builtinId="9" hidden="1"/>
    <cellStyle name="Followed Hyperlink" xfId="1118" builtinId="9" hidden="1"/>
    <cellStyle name="Followed Hyperlink" xfId="1119" builtinId="9" hidden="1"/>
    <cellStyle name="Followed Hyperlink" xfId="1120" builtinId="9" hidden="1"/>
    <cellStyle name="Followed Hyperlink" xfId="1121" builtinId="9" hidden="1"/>
    <cellStyle name="Followed Hyperlink" xfId="1122" builtinId="9" hidden="1"/>
    <cellStyle name="Followed Hyperlink" xfId="1123" builtinId="9" hidden="1"/>
    <cellStyle name="Followed Hyperlink" xfId="1124" builtinId="9" hidden="1"/>
    <cellStyle name="Followed Hyperlink" xfId="1125" builtinId="9" hidden="1"/>
    <cellStyle name="Good" xfId="29" xr:uid="{00000000-0005-0000-0000-00001B000000}"/>
    <cellStyle name="Heading 1" xfId="30" xr:uid="{00000000-0005-0000-0000-00001C000000}"/>
    <cellStyle name="Heading 2" xfId="31" xr:uid="{00000000-0005-0000-0000-00001D000000}"/>
    <cellStyle name="Heading 3" xfId="32" xr:uid="{00000000-0005-0000-0000-00001E000000}"/>
    <cellStyle name="Heading 4" xfId="33" xr:uid="{00000000-0005-0000-0000-00001F000000}"/>
    <cellStyle name="Input" xfId="34" xr:uid="{00000000-0005-0000-0000-000020000000}"/>
    <cellStyle name="Lien hypertexte 2" xfId="35" xr:uid="{00000000-0005-0000-0000-000021000000}"/>
    <cellStyle name="Linked Cell" xfId="36" xr:uid="{00000000-0005-0000-0000-00000A040000}"/>
    <cellStyle name="Milliers 2" xfId="37" xr:uid="{00000000-0005-0000-0000-00000B040000}"/>
    <cellStyle name="Monétaire0" xfId="38" xr:uid="{00000000-0005-0000-0000-00000C040000}"/>
    <cellStyle name="Motif" xfId="39" xr:uid="{00000000-0005-0000-0000-00000D040000}"/>
    <cellStyle name="Neutral" xfId="40" xr:uid="{00000000-0005-0000-0000-00000E040000}"/>
    <cellStyle name="Normal" xfId="0" builtinId="0"/>
    <cellStyle name="Normal 10" xfId="41" xr:uid="{00000000-0005-0000-0000-000010040000}"/>
    <cellStyle name="Normal 10 2" xfId="344" xr:uid="{00000000-0005-0000-0000-000011040000}"/>
    <cellStyle name="Normal 10 2 2" xfId="783" xr:uid="{00000000-0005-0000-0000-000012040000}"/>
    <cellStyle name="Normal 11" xfId="42" xr:uid="{00000000-0005-0000-0000-000013040000}"/>
    <cellStyle name="Normal 11 2" xfId="345" xr:uid="{00000000-0005-0000-0000-000014040000}"/>
    <cellStyle name="Normal 11 2 2" xfId="784" xr:uid="{00000000-0005-0000-0000-000015040000}"/>
    <cellStyle name="Normal 11 3" xfId="785" xr:uid="{00000000-0005-0000-0000-000016040000}"/>
    <cellStyle name="Normal 12" xfId="43" xr:uid="{00000000-0005-0000-0000-000017040000}"/>
    <cellStyle name="Normal 12 2" xfId="786" xr:uid="{00000000-0005-0000-0000-000018040000}"/>
    <cellStyle name="Normal 13" xfId="342" xr:uid="{00000000-0005-0000-0000-000019040000}"/>
    <cellStyle name="Normal 13 2" xfId="787" xr:uid="{00000000-0005-0000-0000-00001A040000}"/>
    <cellStyle name="Normal 13 3" xfId="788" xr:uid="{00000000-0005-0000-0000-00001B040000}"/>
    <cellStyle name="Normal 14" xfId="496" xr:uid="{00000000-0005-0000-0000-00001C040000}"/>
    <cellStyle name="Normal 15" xfId="789" xr:uid="{00000000-0005-0000-0000-00001D040000}"/>
    <cellStyle name="Normal 16" xfId="790" xr:uid="{00000000-0005-0000-0000-00001E040000}"/>
    <cellStyle name="Normal 17" xfId="1126" xr:uid="{00000000-0005-0000-0000-00001F040000}"/>
    <cellStyle name="Normal 2" xfId="1" xr:uid="{00000000-0005-0000-0000-000020040000}"/>
    <cellStyle name="Normal 2 2" xfId="44" xr:uid="{00000000-0005-0000-0000-000021040000}"/>
    <cellStyle name="Normal 2 2 2" xfId="45" xr:uid="{00000000-0005-0000-0000-000022040000}"/>
    <cellStyle name="Normal 2 3" xfId="46" xr:uid="{00000000-0005-0000-0000-000023040000}"/>
    <cellStyle name="Normal 2 4" xfId="47" xr:uid="{00000000-0005-0000-0000-000024040000}"/>
    <cellStyle name="Normal 2 4 2" xfId="48" xr:uid="{00000000-0005-0000-0000-000025040000}"/>
    <cellStyle name="Normal 2 4 3" xfId="346" xr:uid="{00000000-0005-0000-0000-000026040000}"/>
    <cellStyle name="Normal 2 5" xfId="782" xr:uid="{00000000-0005-0000-0000-000027040000}"/>
    <cellStyle name="Normal 2 7" xfId="1127" xr:uid="{5E443902-2E1F-1A4F-A352-F8777B5401A0}"/>
    <cellStyle name="Normal 2_AccumulationEquation" xfId="49" xr:uid="{00000000-0005-0000-0000-000028040000}"/>
    <cellStyle name="Normal 3" xfId="50" xr:uid="{00000000-0005-0000-0000-000029040000}"/>
    <cellStyle name="Normal 3 2" xfId="51" xr:uid="{00000000-0005-0000-0000-00002A040000}"/>
    <cellStyle name="Normal 4" xfId="52" xr:uid="{00000000-0005-0000-0000-00002B040000}"/>
    <cellStyle name="Normal 4 2" xfId="53" xr:uid="{00000000-0005-0000-0000-00002C040000}"/>
    <cellStyle name="Normal 5" xfId="54" xr:uid="{00000000-0005-0000-0000-00002D040000}"/>
    <cellStyle name="Normal 6" xfId="55" xr:uid="{00000000-0005-0000-0000-00002E040000}"/>
    <cellStyle name="Normal 7" xfId="56" xr:uid="{00000000-0005-0000-0000-00002F040000}"/>
    <cellStyle name="Normal 8" xfId="57" xr:uid="{00000000-0005-0000-0000-000030040000}"/>
    <cellStyle name="Normal 8 2" xfId="780" xr:uid="{00000000-0005-0000-0000-000031040000}"/>
    <cellStyle name="Normal 8 2 2" xfId="1113" xr:uid="{00000000-0005-0000-0000-000032040000}"/>
    <cellStyle name="Normal 8 3" xfId="1111" xr:uid="{00000000-0005-0000-0000-000033040000}"/>
    <cellStyle name="Normal 9" xfId="58" xr:uid="{00000000-0005-0000-0000-000034040000}"/>
    <cellStyle name="Normal 9 2" xfId="1112" xr:uid="{00000000-0005-0000-0000-000035040000}"/>
    <cellStyle name="Note" xfId="59" xr:uid="{00000000-0005-0000-0000-000036040000}"/>
    <cellStyle name="Output" xfId="60" xr:uid="{00000000-0005-0000-0000-000037040000}"/>
    <cellStyle name="Percent" xfId="90" builtinId="5"/>
    <cellStyle name="Percent 2" xfId="61" xr:uid="{00000000-0005-0000-0000-000038040000}"/>
    <cellStyle name="Percent 2 2" xfId="62" xr:uid="{00000000-0005-0000-0000-000039040000}"/>
    <cellStyle name="Percent 2 3" xfId="347" xr:uid="{00000000-0005-0000-0000-00003A040000}"/>
    <cellStyle name="Percent 3" xfId="1114" xr:uid="{00000000-0005-0000-0000-00003B040000}"/>
    <cellStyle name="Pourcentage 10" xfId="63" xr:uid="{00000000-0005-0000-0000-00003D040000}"/>
    <cellStyle name="Pourcentage 10 2" xfId="348" xr:uid="{00000000-0005-0000-0000-00003E040000}"/>
    <cellStyle name="Pourcentage 10 2 2" xfId="791" xr:uid="{00000000-0005-0000-0000-00003F040000}"/>
    <cellStyle name="Pourcentage 10 3" xfId="792" xr:uid="{00000000-0005-0000-0000-000040040000}"/>
    <cellStyle name="Pourcentage 10 4" xfId="793" xr:uid="{00000000-0005-0000-0000-000041040000}"/>
    <cellStyle name="Pourcentage 11" xfId="349" xr:uid="{00000000-0005-0000-0000-000042040000}"/>
    <cellStyle name="Pourcentage 12" xfId="343" xr:uid="{00000000-0005-0000-0000-000043040000}"/>
    <cellStyle name="Pourcentage 12 2" xfId="794" xr:uid="{00000000-0005-0000-0000-000044040000}"/>
    <cellStyle name="Pourcentage 12 3" xfId="795" xr:uid="{00000000-0005-0000-0000-000045040000}"/>
    <cellStyle name="Pourcentage 13" xfId="497" xr:uid="{00000000-0005-0000-0000-000046040000}"/>
    <cellStyle name="Pourcentage 14" xfId="1115" xr:uid="{00000000-0005-0000-0000-000047040000}"/>
    <cellStyle name="Pourcentage 2" xfId="64" xr:uid="{00000000-0005-0000-0000-000048040000}"/>
    <cellStyle name="Pourcentage 2 2" xfId="65" xr:uid="{00000000-0005-0000-0000-000049040000}"/>
    <cellStyle name="Pourcentage 2 3" xfId="498" xr:uid="{00000000-0005-0000-0000-00004A040000}"/>
    <cellStyle name="Pourcentage 3" xfId="66" xr:uid="{00000000-0005-0000-0000-00004B040000}"/>
    <cellStyle name="Pourcentage 3 2" xfId="67" xr:uid="{00000000-0005-0000-0000-00004C040000}"/>
    <cellStyle name="Pourcentage 4" xfId="68" xr:uid="{00000000-0005-0000-0000-00004D040000}"/>
    <cellStyle name="Pourcentage 5" xfId="69" xr:uid="{00000000-0005-0000-0000-00004E040000}"/>
    <cellStyle name="Pourcentage 5 2" xfId="70" xr:uid="{00000000-0005-0000-0000-00004F040000}"/>
    <cellStyle name="Pourcentage 6" xfId="71" xr:uid="{00000000-0005-0000-0000-000050040000}"/>
    <cellStyle name="Pourcentage 6 2" xfId="72" xr:uid="{00000000-0005-0000-0000-000051040000}"/>
    <cellStyle name="Pourcentage 7" xfId="73" xr:uid="{00000000-0005-0000-0000-000052040000}"/>
    <cellStyle name="Pourcentage 7 2" xfId="781" xr:uid="{00000000-0005-0000-0000-000053040000}"/>
    <cellStyle name="Pourcentage 7 3" xfId="1116" xr:uid="{00000000-0005-0000-0000-000054040000}"/>
    <cellStyle name="Pourcentage 8" xfId="74" xr:uid="{00000000-0005-0000-0000-000055040000}"/>
    <cellStyle name="Pourcentage 8 2" xfId="1117" xr:uid="{00000000-0005-0000-0000-000056040000}"/>
    <cellStyle name="Pourcentage 9" xfId="75" xr:uid="{00000000-0005-0000-0000-000057040000}"/>
    <cellStyle name="Pourcentage 9 2" xfId="350" xr:uid="{00000000-0005-0000-0000-000058040000}"/>
    <cellStyle name="Pourcentage 9 2 2" xfId="796" xr:uid="{00000000-0005-0000-0000-000059040000}"/>
    <cellStyle name="Satisfaisant" xfId="76" xr:uid="{00000000-0005-0000-0000-00005A040000}"/>
    <cellStyle name="Standard 11" xfId="77" xr:uid="{00000000-0005-0000-0000-00005B040000}"/>
    <cellStyle name="Standard_2 + 3" xfId="78" xr:uid="{00000000-0005-0000-0000-00005C040000}"/>
    <cellStyle name="style_col_headings" xfId="79" xr:uid="{00000000-0005-0000-0000-00005D040000}"/>
    <cellStyle name="Title" xfId="80" xr:uid="{00000000-0005-0000-0000-00005E040000}"/>
    <cellStyle name="Titre" xfId="81" xr:uid="{00000000-0005-0000-0000-00005F040000}"/>
    <cellStyle name="Titre 1" xfId="82" xr:uid="{00000000-0005-0000-0000-000060040000}"/>
    <cellStyle name="Titre 2" xfId="83" xr:uid="{00000000-0005-0000-0000-000061040000}"/>
    <cellStyle name="Titre 3" xfId="84" xr:uid="{00000000-0005-0000-0000-000062040000}"/>
    <cellStyle name="Titre 4" xfId="85" xr:uid="{00000000-0005-0000-0000-000063040000}"/>
    <cellStyle name="Vérification" xfId="86" xr:uid="{00000000-0005-0000-0000-000064040000}"/>
    <cellStyle name="Virgule fixe" xfId="87" xr:uid="{00000000-0005-0000-0000-000065040000}"/>
    <cellStyle name="Warning Text" xfId="88" xr:uid="{00000000-0005-0000-0000-00006604000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theme" Target="theme/theme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'TE12'!$M$9:$M$115</c:f>
              <c:numCache>
                <c:formatCode>0.0%</c:formatCode>
                <c:ptCount val="107"/>
                <c:pt idx="0">
                  <c:v>9.1205037906593872E-2</c:v>
                </c:pt>
                <c:pt idx="1">
                  <c:v>9.6753681947707143E-2</c:v>
                </c:pt>
                <c:pt idx="2">
                  <c:v>0.11401959264095486</c:v>
                </c:pt>
                <c:pt idx="3">
                  <c:v>0.11862862697650577</c:v>
                </c:pt>
                <c:pt idx="4">
                  <c:v>9.019054937347222E-2</c:v>
                </c:pt>
                <c:pt idx="5">
                  <c:v>6.5473942717271194E-2</c:v>
                </c:pt>
                <c:pt idx="6">
                  <c:v>6.365019231149803E-2</c:v>
                </c:pt>
                <c:pt idx="7">
                  <c:v>4.3782553829591155E-2</c:v>
                </c:pt>
                <c:pt idx="8">
                  <c:v>4.5234501459711071E-2</c:v>
                </c:pt>
                <c:pt idx="9">
                  <c:v>5.8312845313551152E-2</c:v>
                </c:pt>
                <c:pt idx="10">
                  <c:v>4.8380689665174781E-2</c:v>
                </c:pt>
                <c:pt idx="11">
                  <c:v>5.2806464571747799E-2</c:v>
                </c:pt>
                <c:pt idx="12">
                  <c:v>6.4262501221330981E-2</c:v>
                </c:pt>
                <c:pt idx="13">
                  <c:v>7.1438241851513568E-2</c:v>
                </c:pt>
                <c:pt idx="14">
                  <c:v>7.9180272809599911E-2</c:v>
                </c:pt>
                <c:pt idx="15">
                  <c:v>9.3839396999797681E-2</c:v>
                </c:pt>
                <c:pt idx="16">
                  <c:v>0.10429801433755354</c:v>
                </c:pt>
                <c:pt idx="17">
                  <c:v>7.5014971851131804E-2</c:v>
                </c:pt>
                <c:pt idx="18">
                  <c:v>5.8370654287800465E-2</c:v>
                </c:pt>
                <c:pt idx="19">
                  <c:v>5.2617361154916178E-2</c:v>
                </c:pt>
                <c:pt idx="20">
                  <c:v>6.5472663946667203E-2</c:v>
                </c:pt>
                <c:pt idx="21">
                  <c:v>6.1647454092752255E-2</c:v>
                </c:pt>
                <c:pt idx="22">
                  <c:v>6.1151990999151834E-2</c:v>
                </c:pt>
                <c:pt idx="23">
                  <c:v>5.9130086260130485E-2</c:v>
                </c:pt>
                <c:pt idx="24">
                  <c:v>6.1677959156727899E-2</c:v>
                </c:pt>
                <c:pt idx="25">
                  <c:v>6.2795550407017689E-2</c:v>
                </c:pt>
                <c:pt idx="26">
                  <c:v>5.516772813698944E-2</c:v>
                </c:pt>
                <c:pt idx="27">
                  <c:v>5.2007334225833993E-2</c:v>
                </c:pt>
                <c:pt idx="28">
                  <c:v>4.46668253441889E-2</c:v>
                </c:pt>
                <c:pt idx="29">
                  <c:v>3.896028301967052E-2</c:v>
                </c:pt>
                <c:pt idx="30">
                  <c:v>3.3763711424624435E-2</c:v>
                </c:pt>
                <c:pt idx="31">
                  <c:v>3.3770940491360701E-2</c:v>
                </c:pt>
                <c:pt idx="32">
                  <c:v>3.1376056026757124E-2</c:v>
                </c:pt>
                <c:pt idx="33">
                  <c:v>3.2826619238613096E-2</c:v>
                </c:pt>
                <c:pt idx="34">
                  <c:v>3.3244769492051643E-2</c:v>
                </c:pt>
                <c:pt idx="35">
                  <c:v>3.1324632651956771E-2</c:v>
                </c:pt>
                <c:pt idx="36">
                  <c:v>3.0675115445254676E-2</c:v>
                </c:pt>
                <c:pt idx="37">
                  <c:v>2.6651969560647196E-2</c:v>
                </c:pt>
                <c:pt idx="38">
                  <c:v>3.0290486159356585E-2</c:v>
                </c:pt>
                <c:pt idx="39">
                  <c:v>2.9593957517632889E-2</c:v>
                </c:pt>
                <c:pt idx="40">
                  <c:v>2.8554491389446043E-2</c:v>
                </c:pt>
                <c:pt idx="41">
                  <c:v>2.870262125003489E-2</c:v>
                </c:pt>
                <c:pt idx="42">
                  <c:v>3.1092292166192591E-2</c:v>
                </c:pt>
                <c:pt idx="43">
                  <c:v>3.0933208920535301E-2</c:v>
                </c:pt>
                <c:pt idx="44">
                  <c:v>2.9579424402096953E-2</c:v>
                </c:pt>
                <c:pt idx="45">
                  <c:v>2.8929031077596132E-2</c:v>
                </c:pt>
                <c:pt idx="46">
                  <c:v>2.9352616473096619E-2</c:v>
                </c:pt>
                <c:pt idx="47">
                  <c:v>3.3134821224056192E-2</c:v>
                </c:pt>
                <c:pt idx="48">
                  <c:v>3.4704525253678349E-2</c:v>
                </c:pt>
                <c:pt idx="49">
                  <c:v>3.3044744282960892E-2</c:v>
                </c:pt>
                <c:pt idx="50">
                  <c:v>3.3580796793103218E-2</c:v>
                </c:pt>
                <c:pt idx="51">
                  <c:v>3.4116849303245537E-2</c:v>
                </c:pt>
                <c:pt idx="52">
                  <c:v>3.4838259220123291E-2</c:v>
                </c:pt>
                <c:pt idx="53">
                  <c:v>3.5559669137001038E-2</c:v>
                </c:pt>
                <c:pt idx="54">
                  <c:v>3.4808534197509289E-2</c:v>
                </c:pt>
                <c:pt idx="55">
                  <c:v>3.6080758785828948E-2</c:v>
                </c:pt>
                <c:pt idx="56">
                  <c:v>3.5090158635284752E-2</c:v>
                </c:pt>
                <c:pt idx="57">
                  <c:v>3.3275041481829241E-2</c:v>
                </c:pt>
                <c:pt idx="58">
                  <c:v>3.269615111275926E-2</c:v>
                </c:pt>
                <c:pt idx="59">
                  <c:v>3.1657528815230762E-2</c:v>
                </c:pt>
                <c:pt idx="60">
                  <c:v>2.8601295951148131E-2</c:v>
                </c:pt>
                <c:pt idx="61">
                  <c:v>2.6193933487718368E-2</c:v>
                </c:pt>
                <c:pt idx="62">
                  <c:v>2.5280303303347299E-2</c:v>
                </c:pt>
                <c:pt idx="63">
                  <c:v>2.4373026327278783E-2</c:v>
                </c:pt>
                <c:pt idx="64">
                  <c:v>2.3876913298166436E-2</c:v>
                </c:pt>
                <c:pt idx="65">
                  <c:v>2.4652430423596664E-2</c:v>
                </c:pt>
                <c:pt idx="66">
                  <c:v>2.8320921584963795E-2</c:v>
                </c:pt>
                <c:pt idx="67">
                  <c:v>2.8175240382552143E-2</c:v>
                </c:pt>
                <c:pt idx="68">
                  <c:v>3.1204134225845333E-2</c:v>
                </c:pt>
                <c:pt idx="69">
                  <c:v>3.7020564079284661E-2</c:v>
                </c:pt>
                <c:pt idx="70">
                  <c:v>3.9589371532201767E-2</c:v>
                </c:pt>
                <c:pt idx="71">
                  <c:v>4.0375236421823502E-2</c:v>
                </c:pt>
                <c:pt idx="72">
                  <c:v>4.0502343326807022E-2</c:v>
                </c:pt>
                <c:pt idx="73">
                  <c:v>4.0865991264581673E-2</c:v>
                </c:pt>
                <c:pt idx="74">
                  <c:v>4.9270402640104301E-2</c:v>
                </c:pt>
                <c:pt idx="75">
                  <c:v>5.4899103939533248E-2</c:v>
                </c:pt>
                <c:pt idx="76">
                  <c:v>5.508723109960556E-2</c:v>
                </c:pt>
                <c:pt idx="77">
                  <c:v>5.5260054767131812E-2</c:v>
                </c:pt>
                <c:pt idx="78">
                  <c:v>5.3399104624986642E-2</c:v>
                </c:pt>
                <c:pt idx="79">
                  <c:v>5.805129557847976E-2</c:v>
                </c:pt>
                <c:pt idx="80">
                  <c:v>5.839670076966285E-2</c:v>
                </c:pt>
                <c:pt idx="81">
                  <c:v>5.8262612670660019E-2</c:v>
                </c:pt>
                <c:pt idx="82">
                  <c:v>5.9950970113277449E-2</c:v>
                </c:pt>
                <c:pt idx="83">
                  <c:v>6.5224222838878618E-2</c:v>
                </c:pt>
                <c:pt idx="84">
                  <c:v>7.0950955152511597E-2</c:v>
                </c:pt>
                <c:pt idx="85">
                  <c:v>7.5203098356723772E-2</c:v>
                </c:pt>
                <c:pt idx="86">
                  <c:v>7.9642042517662034E-2</c:v>
                </c:pt>
                <c:pt idx="87">
                  <c:v>8.7021924555301652E-2</c:v>
                </c:pt>
                <c:pt idx="88">
                  <c:v>8.1135362386703477E-2</c:v>
                </c:pt>
                <c:pt idx="89">
                  <c:v>7.6734431087970734E-2</c:v>
                </c:pt>
                <c:pt idx="90">
                  <c:v>7.7144503593444824E-2</c:v>
                </c:pt>
                <c:pt idx="91">
                  <c:v>7.79547318816185E-2</c:v>
                </c:pt>
                <c:pt idx="92">
                  <c:v>7.9933017492294339E-2</c:v>
                </c:pt>
                <c:pt idx="93">
                  <c:v>8.1370174884796129E-2</c:v>
                </c:pt>
                <c:pt idx="94">
                  <c:v>8.4626361727714539E-2</c:v>
                </c:pt>
                <c:pt idx="95">
                  <c:v>9.4103731215000153E-2</c:v>
                </c:pt>
                <c:pt idx="96">
                  <c:v>8.8513985276222229E-2</c:v>
                </c:pt>
                <c:pt idx="97">
                  <c:v>9.4311110675334958E-2</c:v>
                </c:pt>
                <c:pt idx="98">
                  <c:v>9.7295932471752153E-2</c:v>
                </c:pt>
                <c:pt idx="99">
                  <c:v>0.10580504685640335</c:v>
                </c:pt>
                <c:pt idx="100">
                  <c:v>0.10728497803211215</c:v>
                </c:pt>
                <c:pt idx="101">
                  <c:v>0.10851090401411055</c:v>
                </c:pt>
                <c:pt idx="102">
                  <c:v>0.10819215327501298</c:v>
                </c:pt>
                <c:pt idx="103">
                  <c:v>0.10658176988363266</c:v>
                </c:pt>
                <c:pt idx="104">
                  <c:v>0.10557777434587476</c:v>
                </c:pt>
                <c:pt idx="105">
                  <c:v>0.10157839953899384</c:v>
                </c:pt>
                <c:pt idx="106">
                  <c:v>9.7096294164657607E-2</c:v>
                </c:pt>
              </c:numCache>
            </c:numRef>
          </c:val>
          <c:smooth val="0"/>
          <c:extLst>
            <c:ext xmlns:c16="http://schemas.microsoft.com/office/drawing/2014/chart" uri="{C3380CC4-5D6E-409C-BE32-E72D297353CC}">
              <c16:uniqueId val="{00000000-6FDE-EA41-BD0A-A54E09725146}"/>
            </c:ext>
          </c:extLst>
        </c:ser>
        <c:dLbls>
          <c:showLegendKey val="0"/>
          <c:showVal val="0"/>
          <c:showCatName val="0"/>
          <c:showSerName val="0"/>
          <c:showPercent val="0"/>
          <c:showBubbleSize val="0"/>
        </c:dLbls>
        <c:marker val="1"/>
        <c:smooth val="0"/>
        <c:axId val="1592656767"/>
        <c:axId val="1592646447"/>
      </c:lineChart>
      <c:lineChart>
        <c:grouping val="standard"/>
        <c:varyColors val="0"/>
        <c:ser>
          <c:idx val="1"/>
          <c:order val="1"/>
          <c:spPr>
            <a:ln w="28575" cap="rnd">
              <a:solidFill>
                <a:schemeClr val="accent2"/>
              </a:solidFill>
              <a:round/>
            </a:ln>
            <a:effectLst/>
          </c:spPr>
          <c:marker>
            <c:symbol val="none"/>
          </c:marker>
          <c:val>
            <c:numRef>
              <c:f>'TE12'!$N$9:$N$115</c:f>
              <c:numCache>
                <c:formatCode>0.0%</c:formatCode>
                <c:ptCount val="107"/>
                <c:pt idx="0">
                  <c:v>8.454939709998081E-3</c:v>
                </c:pt>
                <c:pt idx="44">
                  <c:v>3.0001828680552125E-3</c:v>
                </c:pt>
                <c:pt idx="69">
                  <c:v>1.3254460717319479E-3</c:v>
                </c:pt>
                <c:pt idx="70">
                  <c:v>1.6713711808325736E-3</c:v>
                </c:pt>
                <c:pt idx="71">
                  <c:v>1.6954286494315508E-3</c:v>
                </c:pt>
                <c:pt idx="72">
                  <c:v>1.2955742716135668E-3</c:v>
                </c:pt>
                <c:pt idx="73">
                  <c:v>1.6273164051825574E-3</c:v>
                </c:pt>
                <c:pt idx="74">
                  <c:v>2.3551548213122581E-3</c:v>
                </c:pt>
                <c:pt idx="75">
                  <c:v>2.3401538676898282E-3</c:v>
                </c:pt>
                <c:pt idx="76">
                  <c:v>2.2316691433156093E-3</c:v>
                </c:pt>
                <c:pt idx="77">
                  <c:v>2.1243075477001354E-3</c:v>
                </c:pt>
                <c:pt idx="78">
                  <c:v>2.7718871190529301E-3</c:v>
                </c:pt>
                <c:pt idx="79">
                  <c:v>2.9643998327952945E-3</c:v>
                </c:pt>
                <c:pt idx="80">
                  <c:v>3.069177356060165E-3</c:v>
                </c:pt>
                <c:pt idx="81">
                  <c:v>3.176369019042123E-3</c:v>
                </c:pt>
                <c:pt idx="82">
                  <c:v>3.4207756880389279E-3</c:v>
                </c:pt>
                <c:pt idx="83">
                  <c:v>3.701303211048855E-3</c:v>
                </c:pt>
                <c:pt idx="84">
                  <c:v>5.4383573501222233E-3</c:v>
                </c:pt>
                <c:pt idx="85">
                  <c:v>6.7320029847820831E-3</c:v>
                </c:pt>
                <c:pt idx="86">
                  <c:v>9.3475635295059908E-3</c:v>
                </c:pt>
                <c:pt idx="87">
                  <c:v>9.6067618498423737E-3</c:v>
                </c:pt>
                <c:pt idx="88">
                  <c:v>7.6447400280118937E-3</c:v>
                </c:pt>
                <c:pt idx="89">
                  <c:v>6.9486707984527324E-3</c:v>
                </c:pt>
                <c:pt idx="90">
                  <c:v>7.106850708855003E-3</c:v>
                </c:pt>
                <c:pt idx="91">
                  <c:v>6.0366354563989554E-3</c:v>
                </c:pt>
                <c:pt idx="92">
                  <c:v>5.5330434539528524E-3</c:v>
                </c:pt>
                <c:pt idx="93">
                  <c:v>5.3899809619513605E-3</c:v>
                </c:pt>
                <c:pt idx="94">
                  <c:v>6.0383223798712365E-3</c:v>
                </c:pt>
                <c:pt idx="95">
                  <c:v>6.8484885340696485E-3</c:v>
                </c:pt>
                <c:pt idx="96">
                  <c:v>6.4817405950585811E-3</c:v>
                </c:pt>
                <c:pt idx="97">
                  <c:v>6.8267539449533279E-3</c:v>
                </c:pt>
                <c:pt idx="98">
                  <c:v>7.4026746934609594E-3</c:v>
                </c:pt>
                <c:pt idx="99">
                  <c:v>8.2777674716010344E-3</c:v>
                </c:pt>
                <c:pt idx="100">
                  <c:v>8.965775872318494E-3</c:v>
                </c:pt>
                <c:pt idx="101">
                  <c:v>9.5001228711031321E-3</c:v>
                </c:pt>
                <c:pt idx="102">
                  <c:v>8.9541928077106793E-3</c:v>
                </c:pt>
                <c:pt idx="103">
                  <c:v>9.6798528735224862E-3</c:v>
                </c:pt>
                <c:pt idx="104">
                  <c:v>1.0148938478208556E-2</c:v>
                </c:pt>
                <c:pt idx="105">
                  <c:v>1.1542503119319364E-2</c:v>
                </c:pt>
                <c:pt idx="106">
                  <c:v>1.073351413613583E-2</c:v>
                </c:pt>
              </c:numCache>
            </c:numRef>
          </c:val>
          <c:smooth val="0"/>
          <c:extLst>
            <c:ext xmlns:c16="http://schemas.microsoft.com/office/drawing/2014/chart" uri="{C3380CC4-5D6E-409C-BE32-E72D297353CC}">
              <c16:uniqueId val="{00000001-6FDE-EA41-BD0A-A54E09725146}"/>
            </c:ext>
          </c:extLst>
        </c:ser>
        <c:dLbls>
          <c:showLegendKey val="0"/>
          <c:showVal val="0"/>
          <c:showCatName val="0"/>
          <c:showSerName val="0"/>
          <c:showPercent val="0"/>
          <c:showBubbleSize val="0"/>
        </c:dLbls>
        <c:marker val="1"/>
        <c:smooth val="0"/>
        <c:axId val="1592322351"/>
        <c:axId val="1592319903"/>
      </c:lineChart>
      <c:catAx>
        <c:axId val="1592656767"/>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2646447"/>
        <c:crosses val="autoZero"/>
        <c:auto val="1"/>
        <c:lblAlgn val="ctr"/>
        <c:lblOffset val="100"/>
        <c:noMultiLvlLbl val="0"/>
      </c:catAx>
      <c:valAx>
        <c:axId val="159264644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2656767"/>
        <c:crosses val="autoZero"/>
        <c:crossBetween val="between"/>
      </c:valAx>
      <c:valAx>
        <c:axId val="1592319903"/>
        <c:scaling>
          <c:orientation val="minMax"/>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2322351"/>
        <c:crosses val="max"/>
        <c:crossBetween val="between"/>
      </c:valAx>
      <c:catAx>
        <c:axId val="1592322351"/>
        <c:scaling>
          <c:orientation val="minMax"/>
        </c:scaling>
        <c:delete val="1"/>
        <c:axPos val="b"/>
        <c:majorTickMark val="out"/>
        <c:minorTickMark val="none"/>
        <c:tickLblPos val="nextTo"/>
        <c:crossAx val="1592319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14</xdr:col>
      <xdr:colOff>698500</xdr:colOff>
      <xdr:row>97</xdr:row>
      <xdr:rowOff>114300</xdr:rowOff>
    </xdr:from>
    <xdr:to>
      <xdr:col>20</xdr:col>
      <xdr:colOff>342900</xdr:colOff>
      <xdr:row>111</xdr:row>
      <xdr:rowOff>12700</xdr:rowOff>
    </xdr:to>
    <xdr:graphicFrame macro="">
      <xdr:nvGraphicFramePr>
        <xdr:cNvPr id="2" name="Chart 1">
          <a:extLst>
            <a:ext uri="{FF2B5EF4-FFF2-40B4-BE49-F238E27FC236}">
              <a16:creationId xmlns:a16="http://schemas.microsoft.com/office/drawing/2014/main" id="{0BED2A3D-DFD7-F041-B7E8-8F2FED2986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96.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A1:D144"/>
  <sheetViews>
    <sheetView tabSelected="1" workbookViewId="0">
      <pane xSplit="2" ySplit="7" topLeftCell="C8" activePane="bottomRight" state="frozen"/>
      <selection activeCell="D32" sqref="D32"/>
      <selection pane="topRight" activeCell="D32" sqref="D32"/>
      <selection pane="bottomLeft" activeCell="D32" sqref="D32"/>
      <selection pane="bottomRight" activeCell="C2" sqref="C2"/>
    </sheetView>
  </sheetViews>
  <sheetFormatPr baseColWidth="10" defaultColWidth="0" defaultRowHeight="0" customHeight="1" zeroHeight="1" x14ac:dyDescent="0.15"/>
  <cols>
    <col min="1" max="1" width="1.83203125" style="349" customWidth="1"/>
    <col min="2" max="2" width="10.83203125" style="350" customWidth="1"/>
    <col min="3" max="3" width="130" style="338" customWidth="1"/>
    <col min="4" max="4" width="10.83203125" style="338" customWidth="1"/>
    <col min="5" max="16384" width="10.83203125" style="338" hidden="1"/>
  </cols>
  <sheetData>
    <row r="1" spans="2:4" ht="16" x14ac:dyDescent="0.2">
      <c r="C1" s="337"/>
      <c r="D1" s="337"/>
    </row>
    <row r="2" spans="2:4" ht="28" x14ac:dyDescent="0.3">
      <c r="C2" s="1092" t="s">
        <v>377</v>
      </c>
      <c r="D2" s="337"/>
    </row>
    <row r="3" spans="2:4" ht="18" x14ac:dyDescent="0.2">
      <c r="C3" s="339" t="s">
        <v>378</v>
      </c>
      <c r="D3" s="337"/>
    </row>
    <row r="4" spans="2:4" ht="16" x14ac:dyDescent="0.2">
      <c r="C4" s="340"/>
      <c r="D4" s="337"/>
    </row>
    <row r="5" spans="2:4" ht="16" x14ac:dyDescent="0.2">
      <c r="C5" s="340"/>
      <c r="D5" s="337"/>
    </row>
    <row r="6" spans="2:4" ht="25" x14ac:dyDescent="0.25">
      <c r="C6" s="341" t="s">
        <v>66</v>
      </c>
      <c r="D6" s="337"/>
    </row>
    <row r="7" spans="2:4" ht="23" customHeight="1" thickBot="1" x14ac:dyDescent="0.2">
      <c r="C7" s="1093" t="s">
        <v>379</v>
      </c>
      <c r="D7" s="1094">
        <f ca="1">TODAY()</f>
        <v>44597</v>
      </c>
    </row>
    <row r="8" spans="2:4" ht="23" customHeight="1" thickTop="1" x14ac:dyDescent="0.2">
      <c r="C8" s="342"/>
      <c r="D8" s="337"/>
    </row>
    <row r="9" spans="2:4" ht="30" customHeight="1" x14ac:dyDescent="0.2">
      <c r="B9" s="417"/>
      <c r="C9" s="589" t="s">
        <v>440</v>
      </c>
      <c r="D9" s="337"/>
    </row>
    <row r="10" spans="2:4" ht="16" x14ac:dyDescent="0.2">
      <c r="B10" s="418" t="s">
        <v>72</v>
      </c>
      <c r="C10" s="1091" t="str">
        <f>HYPERLINK("#TA1!A4","Shares of total factor income")</f>
        <v>Shares of total factor income</v>
      </c>
      <c r="D10" s="337"/>
    </row>
    <row r="11" spans="2:4" ht="16" x14ac:dyDescent="0.2">
      <c r="B11" s="418" t="s">
        <v>73</v>
      </c>
      <c r="C11" s="1091" t="str">
        <f>HYPERLINK("#TA2!A4","Composition of bottom 90%, bottom 50%, and middle 40% factor income shares")</f>
        <v>Composition of bottom 90%, bottom 50%, and middle 40% factor income shares</v>
      </c>
      <c r="D11" s="337"/>
    </row>
    <row r="12" spans="2:4" ht="16" x14ac:dyDescent="0.2">
      <c r="B12" s="418" t="s">
        <v>85</v>
      </c>
      <c r="C12" s="1091" t="str">
        <f>HYPERLINK("#TA2b!A4","Composition of top 10%, top 5% and top 1% factor income shares")</f>
        <v>Composition of top 10%, top 5% and top 1% factor income shares</v>
      </c>
      <c r="D12" s="337"/>
    </row>
    <row r="13" spans="2:4" ht="16" x14ac:dyDescent="0.2">
      <c r="B13" s="418" t="s">
        <v>86</v>
      </c>
      <c r="C13" s="1091" t="str">
        <f>HYPERLINK("#TA2c!A4","Composition of top 0.5%, top 0.1% and top 0.01% factor income shares")</f>
        <v>Composition of top 0.5%, top 0.1% and top 0.01% factor income shares</v>
      </c>
      <c r="D13" s="337"/>
    </row>
    <row r="14" spans="2:4" ht="16" x14ac:dyDescent="0.2">
      <c r="B14" s="418" t="s">
        <v>74</v>
      </c>
      <c r="C14" s="1091" t="str">
        <f>HYPERLINK("#TA3!A4","Average factor income by factor income group")</f>
        <v>Average factor income by factor income group</v>
      </c>
      <c r="D14" s="337"/>
    </row>
    <row r="15" spans="2:4" ht="16" x14ac:dyDescent="0.2">
      <c r="B15" s="418" t="s">
        <v>75</v>
      </c>
      <c r="C15" s="1091" t="str">
        <f>HYPERLINK("#TA4!A4","Average factor income by g-percentile of factor income")</f>
        <v>Average factor income by g-percentile of factor income</v>
      </c>
      <c r="D15" s="337"/>
    </row>
    <row r="16" spans="2:4" ht="16" x14ac:dyDescent="0.2">
      <c r="B16" s="418" t="s">
        <v>76</v>
      </c>
      <c r="C16" s="1091" t="str">
        <f>HYPERLINK("#TA5!A4","Average factor income by population")</f>
        <v>Average factor income by population</v>
      </c>
      <c r="D16" s="337"/>
    </row>
    <row r="17" spans="2:4" ht="16" x14ac:dyDescent="0.2">
      <c r="B17" s="418" t="s">
        <v>77</v>
      </c>
      <c r="C17" s="1091" t="str">
        <f>HYPERLINK("#TA6!A4","Bottom 90% factor income by population")</f>
        <v>Bottom 90% factor income by population</v>
      </c>
      <c r="D17" s="337"/>
    </row>
    <row r="18" spans="2:4" ht="16" x14ac:dyDescent="0.2">
      <c r="B18" s="418" t="s">
        <v>78</v>
      </c>
      <c r="C18" s="1091" t="str">
        <f>HYPERLINK("#TA7!A4","Bottom 50% factor income by population")</f>
        <v>Bottom 50% factor income by population</v>
      </c>
      <c r="D18" s="337"/>
    </row>
    <row r="19" spans="2:4" ht="16" x14ac:dyDescent="0.2">
      <c r="B19" s="418" t="s">
        <v>79</v>
      </c>
      <c r="C19" s="1091" t="str">
        <f>HYPERLINK("#TA8!A4","Middle 40% factor income by population")</f>
        <v>Middle 40% factor income by population</v>
      </c>
      <c r="D19" s="337"/>
    </row>
    <row r="20" spans="2:4" ht="16" x14ac:dyDescent="0.2">
      <c r="B20" s="418" t="s">
        <v>80</v>
      </c>
      <c r="C20" s="1091" t="str">
        <f>HYPERLINK("#TA9!A4","Top 10% factor income by population")</f>
        <v>Top 10% factor income by population</v>
      </c>
      <c r="D20" s="337"/>
    </row>
    <row r="21" spans="2:4" ht="16" x14ac:dyDescent="0.2">
      <c r="B21" s="418" t="s">
        <v>81</v>
      </c>
      <c r="C21" s="1091" t="str">
        <f>HYPERLINK("#TA10!A4","Top 1% factor income by population")</f>
        <v>Top 1% factor income by population</v>
      </c>
      <c r="D21" s="337"/>
    </row>
    <row r="22" spans="2:4" ht="16" x14ac:dyDescent="0.2">
      <c r="B22" s="418" t="s">
        <v>82</v>
      </c>
      <c r="C22" s="1091" t="str">
        <f>HYPERLINK("#TA11!A4","Top 0.1% factor income by population")</f>
        <v>Top 0.1% factor income by population</v>
      </c>
      <c r="D22" s="337"/>
    </row>
    <row r="23" spans="2:4" ht="16" x14ac:dyDescent="0.2">
      <c r="B23" s="418" t="s">
        <v>83</v>
      </c>
      <c r="C23" s="1091" t="str">
        <f>HYPERLINK("#TA12!A4","Top 0.01% factor income by population")</f>
        <v>Top 0.01% factor income by population</v>
      </c>
      <c r="D23" s="337"/>
    </row>
    <row r="24" spans="2:4" ht="16" x14ac:dyDescent="0.2">
      <c r="B24" s="418" t="s">
        <v>84</v>
      </c>
      <c r="C24" s="1091" t="str">
        <f>HYPERLINK("#TA13!A4","Median factor income by population")</f>
        <v>Median factor income by population</v>
      </c>
      <c r="D24" s="337"/>
    </row>
    <row r="25" spans="2:4" ht="16" x14ac:dyDescent="0.2">
      <c r="B25" s="418"/>
      <c r="C25" s="590"/>
      <c r="D25" s="337"/>
    </row>
    <row r="26" spans="2:4" ht="16" x14ac:dyDescent="0.2">
      <c r="B26" s="418"/>
      <c r="C26" s="590"/>
      <c r="D26" s="337"/>
    </row>
    <row r="27" spans="2:4" ht="25" customHeight="1" x14ac:dyDescent="0.15">
      <c r="B27" s="419"/>
      <c r="C27" s="591" t="s">
        <v>441</v>
      </c>
      <c r="D27" s="343"/>
    </row>
    <row r="28" spans="2:4" ht="16" x14ac:dyDescent="0.2">
      <c r="B28" s="418" t="s">
        <v>126</v>
      </c>
      <c r="C28" s="1129" t="str">
        <f>HYPERLINK("#TB1!A4","Shares of total pre-tax income")</f>
        <v>Shares of total pre-tax income</v>
      </c>
      <c r="D28" s="337"/>
    </row>
    <row r="29" spans="2:4" ht="16" x14ac:dyDescent="0.2">
      <c r="B29" s="418" t="s">
        <v>127</v>
      </c>
      <c r="C29" s="1129" t="str">
        <f>HYPERLINK("#TB2!A4","Composition of bottom 90%, bottom 50%, and middle 40% pre-tax income shares")</f>
        <v>Composition of bottom 90%, bottom 50%, and middle 40% pre-tax income shares</v>
      </c>
      <c r="D29" s="337"/>
    </row>
    <row r="30" spans="2:4" ht="16" x14ac:dyDescent="0.2">
      <c r="B30" s="418" t="s">
        <v>128</v>
      </c>
      <c r="C30" s="1129" t="str">
        <f>HYPERLINK("#TB2b!A4","Composition of top 10%, top 5% and top 1% pre-tax income shares")</f>
        <v>Composition of top 10%, top 5% and top 1% pre-tax income shares</v>
      </c>
      <c r="D30" s="337"/>
    </row>
    <row r="31" spans="2:4" ht="16" x14ac:dyDescent="0.2">
      <c r="B31" s="418" t="s">
        <v>129</v>
      </c>
      <c r="C31" s="1129" t="str">
        <f>HYPERLINK("#TB2c!A4","Composition of top 0.5%, top 0.1% and top 0.01% pre-tax income shares")</f>
        <v>Composition of top 0.5%, top 0.1% and top 0.01% pre-tax income shares</v>
      </c>
      <c r="D31" s="337"/>
    </row>
    <row r="32" spans="2:4" ht="16" x14ac:dyDescent="0.2">
      <c r="B32" s="1128" t="s">
        <v>383</v>
      </c>
      <c r="C32" s="1129" t="str">
        <f>HYPERLINK("#TB2d!A4","Shares of capital in pre-tax income, by pre-tax income group")</f>
        <v>Shares of capital in pre-tax income, by pre-tax income group</v>
      </c>
      <c r="D32" s="337"/>
    </row>
    <row r="33" spans="2:4" ht="16" x14ac:dyDescent="0.2">
      <c r="B33" s="1128" t="s">
        <v>384</v>
      </c>
      <c r="C33" s="1129" t="str">
        <f>HYPERLINK("#TB2e!A4","Composition of bottom 90%, bottom 50%, and middle 40% pre-tax income shares: Taxable  vs. Tax-exempt income")</f>
        <v>Composition of bottom 90%, bottom 50%, and middle 40% pre-tax income shares: Taxable  vs. Tax-exempt income</v>
      </c>
      <c r="D33" s="337"/>
    </row>
    <row r="34" spans="2:4" ht="16" x14ac:dyDescent="0.2">
      <c r="B34" s="1128" t="s">
        <v>447</v>
      </c>
      <c r="C34" s="1129" t="str">
        <f>HYPERLINK("#TB2f!A4","Composition of top 1% pre-tax income share: details on capital income")</f>
        <v>Composition of top 1% pre-tax income share: details on capital income</v>
      </c>
      <c r="D34" s="337"/>
    </row>
    <row r="35" spans="2:4" ht="16" x14ac:dyDescent="0.2">
      <c r="B35" s="418" t="s">
        <v>130</v>
      </c>
      <c r="C35" s="1129" t="str">
        <f>HYPERLINK("#TB3!A3","Average pre-tax income by pre-tax income group")</f>
        <v>Average pre-tax income by pre-tax income group</v>
      </c>
      <c r="D35" s="337"/>
    </row>
    <row r="36" spans="2:4" ht="16" x14ac:dyDescent="0.2">
      <c r="B36" s="418" t="s">
        <v>131</v>
      </c>
      <c r="C36" s="1129" t="str">
        <f>HYPERLINK("#TB4!A4","Average pre-tax income by g-percentile of pre-tax income")</f>
        <v>Average pre-tax income by g-percentile of pre-tax income</v>
      </c>
      <c r="D36" s="337"/>
    </row>
    <row r="37" spans="2:4" ht="16" x14ac:dyDescent="0.2">
      <c r="B37" s="1128" t="s">
        <v>386</v>
      </c>
      <c r="C37" s="1129" t="str">
        <f>HYPERLINK("#TB4b!A4","Average pre-tax income by g-percentile of pre-tax income (conditional on pre-tax income above 1/2 minimum wage)")</f>
        <v>Average pre-tax income by g-percentile of pre-tax income (conditional on pre-tax income above 1/2 minimum wage)</v>
      </c>
      <c r="D37" s="337"/>
    </row>
    <row r="38" spans="2:4" ht="16" x14ac:dyDescent="0.2">
      <c r="B38" s="418" t="s">
        <v>132</v>
      </c>
      <c r="C38" s="1129" t="str">
        <f>HYPERLINK("#TB5!A4","Average pre-tax income by population")</f>
        <v>Average pre-tax income by population</v>
      </c>
      <c r="D38" s="337"/>
    </row>
    <row r="39" spans="2:4" ht="16" x14ac:dyDescent="0.2">
      <c r="B39" s="418" t="s">
        <v>133</v>
      </c>
      <c r="C39" s="1129" t="str">
        <f>HYPERLINK("#TB6!A4","Bottom 90% pre-tax income by population")</f>
        <v>Bottom 90% pre-tax income by population</v>
      </c>
      <c r="D39" s="337"/>
    </row>
    <row r="40" spans="2:4" ht="16" x14ac:dyDescent="0.2">
      <c r="B40" s="418" t="s">
        <v>134</v>
      </c>
      <c r="C40" s="1129" t="str">
        <f>HYPERLINK("#TB7!A4","Bottom 50% pre-tax income by population")</f>
        <v>Bottom 50% pre-tax income by population</v>
      </c>
      <c r="D40" s="337"/>
    </row>
    <row r="41" spans="2:4" ht="16" x14ac:dyDescent="0.2">
      <c r="B41" s="1128" t="s">
        <v>381</v>
      </c>
      <c r="C41" s="1129" t="str">
        <f>HYPERLINK("#TB7b!A4","Bottom 50% pre-tax income by age")</f>
        <v>Bottom 50% pre-tax income by age</v>
      </c>
      <c r="D41" s="337"/>
    </row>
    <row r="42" spans="2:4" ht="16" x14ac:dyDescent="0.2">
      <c r="B42" s="418" t="s">
        <v>135</v>
      </c>
      <c r="C42" s="1129" t="str">
        <f>HYPERLINK("#TB8!A4","Middle 40% pre-tax income by population")</f>
        <v>Middle 40% pre-tax income by population</v>
      </c>
      <c r="D42" s="337"/>
    </row>
    <row r="43" spans="2:4" ht="16" x14ac:dyDescent="0.2">
      <c r="B43" s="418" t="s">
        <v>136</v>
      </c>
      <c r="C43" s="1129" t="str">
        <f>HYPERLINK("#TB9!A4","Top 10% pre-tax income by population")</f>
        <v>Top 10% pre-tax income by population</v>
      </c>
      <c r="D43" s="337"/>
    </row>
    <row r="44" spans="2:4" ht="16" x14ac:dyDescent="0.2">
      <c r="B44" s="418" t="s">
        <v>137</v>
      </c>
      <c r="C44" s="1129" t="str">
        <f>HYPERLINK("#TB10!A4","Top 1% pre-tax income by population")</f>
        <v>Top 1% pre-tax income by population</v>
      </c>
      <c r="D44" s="337"/>
    </row>
    <row r="45" spans="2:4" ht="16" x14ac:dyDescent="0.2">
      <c r="B45" s="418" t="s">
        <v>138</v>
      </c>
      <c r="C45" s="1129" t="str">
        <f>HYPERLINK("#TB11!A4","Top 0.1% pre-tax income by population")</f>
        <v>Top 0.1% pre-tax income by population</v>
      </c>
      <c r="D45" s="337"/>
    </row>
    <row r="46" spans="2:4" ht="16" x14ac:dyDescent="0.2">
      <c r="B46" s="1128" t="s">
        <v>382</v>
      </c>
      <c r="C46" s="1129" t="str">
        <f>HYPERLINK("#TB11b!A4","Top 0.1% pre-tax income by age")</f>
        <v>Top 0.1% pre-tax income by age</v>
      </c>
      <c r="D46" s="337"/>
    </row>
    <row r="47" spans="2:4" ht="16" x14ac:dyDescent="0.2">
      <c r="B47" s="418" t="s">
        <v>139</v>
      </c>
      <c r="C47" s="1129" t="str">
        <f>HYPERLINK("#TB12!A4","Top 0.01% pre-tax income by population")</f>
        <v>Top 0.01% pre-tax income by population</v>
      </c>
      <c r="D47" s="337"/>
    </row>
    <row r="48" spans="2:4" ht="16" x14ac:dyDescent="0.2">
      <c r="B48" s="418" t="s">
        <v>140</v>
      </c>
      <c r="C48" s="1129" t="str">
        <f>HYPERLINK("#TB13!A4","Median pre-tax income by population")</f>
        <v>Median pre-tax income by population</v>
      </c>
      <c r="D48" s="337"/>
    </row>
    <row r="49" spans="2:4" ht="16" x14ac:dyDescent="0.2">
      <c r="B49" s="1128" t="s">
        <v>172</v>
      </c>
      <c r="C49" s="1129" t="str">
        <f>HYPERLINK("#TB14!A4","Shares of labor income, taxable labor income, and tax-exempt labor income earned by pre-tax income groups")</f>
        <v>Shares of labor income, taxable labor income, and tax-exempt labor income earned by pre-tax income groups</v>
      </c>
      <c r="D49" s="337"/>
    </row>
    <row r="50" spans="2:4" ht="16" x14ac:dyDescent="0.2">
      <c r="B50" s="1128" t="s">
        <v>429</v>
      </c>
      <c r="C50" s="1129" t="str">
        <f>HYPERLINK("#TB15!A4","Share of corporate tax and corporate retained earnings going to the top 1% pre-tax income earners")</f>
        <v>Share of corporate tax and corporate retained earnings going to the top 1% pre-tax income earners</v>
      </c>
      <c r="D50" s="337"/>
    </row>
    <row r="51" spans="2:4" ht="16" x14ac:dyDescent="0.2">
      <c r="B51" s="420"/>
      <c r="C51" s="592"/>
      <c r="D51" s="337"/>
    </row>
    <row r="52" spans="2:4" ht="25" customHeight="1" x14ac:dyDescent="0.2">
      <c r="B52" s="421"/>
      <c r="C52" s="593" t="s">
        <v>442</v>
      </c>
      <c r="D52" s="337"/>
    </row>
    <row r="53" spans="2:4" ht="16" x14ac:dyDescent="0.2">
      <c r="B53" s="422" t="s">
        <v>142</v>
      </c>
      <c r="C53" s="1158" t="str">
        <f>HYPERLINK("#TC1!A4","Shares of total post-tax income")</f>
        <v>Shares of total post-tax income</v>
      </c>
      <c r="D53" s="337"/>
    </row>
    <row r="54" spans="2:4" ht="16" x14ac:dyDescent="0.2">
      <c r="B54" s="1178" t="s">
        <v>393</v>
      </c>
      <c r="C54" s="1158" t="str">
        <f>HYPERLINK("#TC1b!A4","Shares of total post-tax cash income")</f>
        <v>Shares of total post-tax cash income</v>
      </c>
      <c r="D54" s="337"/>
    </row>
    <row r="55" spans="2:4" ht="16" x14ac:dyDescent="0.2">
      <c r="B55" s="422" t="s">
        <v>143</v>
      </c>
      <c r="C55" s="1158" t="str">
        <f>HYPERLINK("#TC2!A4","Composition of bottom 90%, bottom 50%, and middle 40% post-tax income shares")</f>
        <v>Composition of bottom 90%, bottom 50%, and middle 40% post-tax income shares</v>
      </c>
      <c r="D55" s="337"/>
    </row>
    <row r="56" spans="2:4" ht="16" x14ac:dyDescent="0.2">
      <c r="B56" s="1178" t="s">
        <v>394</v>
      </c>
      <c r="C56" s="1158" t="str">
        <f>HYPERLINK("#TC2b!A4","Composition of top 5%, top 1%, top 0.5%, top 0.1% and top 0.01% post-tax income shares")</f>
        <v>Composition of top 5%, top 1%, top 0.5%, top 0.1% and top 0.01% post-tax income shares</v>
      </c>
      <c r="D56" s="337"/>
    </row>
    <row r="57" spans="2:4" ht="16" x14ac:dyDescent="0.2">
      <c r="B57" s="422" t="s">
        <v>144</v>
      </c>
      <c r="C57" s="1158" t="str">
        <f>HYPERLINK("#TC3!A4","Average post-tax income by post-tax income group")</f>
        <v>Average post-tax income by post-tax income group</v>
      </c>
      <c r="D57" s="337"/>
    </row>
    <row r="58" spans="2:4" ht="16" x14ac:dyDescent="0.2">
      <c r="B58" s="1178" t="s">
        <v>395</v>
      </c>
      <c r="C58" s="1158" t="str">
        <f>HYPERLINK("#TC3b!A4","Average post-tax income: net income vs. Transfers")</f>
        <v>Average post-tax income: net income vs. Transfers</v>
      </c>
      <c r="D58" s="337"/>
    </row>
    <row r="59" spans="2:4" ht="16" x14ac:dyDescent="0.2">
      <c r="B59" s="1178" t="s">
        <v>396</v>
      </c>
      <c r="C59" s="1158" t="str">
        <f>HYPERLINK("#TC3c!A4","Average post-tax income: net income vs. Transfers")</f>
        <v>Average post-tax income: net income vs. Transfers</v>
      </c>
      <c r="D59" s="337"/>
    </row>
    <row r="60" spans="2:4" ht="16" x14ac:dyDescent="0.2">
      <c r="B60" s="1178" t="s">
        <v>397</v>
      </c>
      <c r="C60" s="1158" t="str">
        <f>HYPERLINK("#TC3d!A4","Average post-tax real national income per adult (matching national income, education lump sum per kid)")</f>
        <v>Average post-tax real national income per adult (matching national income, education lump sum per kid)</v>
      </c>
      <c r="D60" s="337"/>
    </row>
    <row r="61" spans="2:4" ht="16" x14ac:dyDescent="0.2">
      <c r="B61" s="1178" t="s">
        <v>398</v>
      </c>
      <c r="C61" s="1158" t="str">
        <f>HYPERLINK("#TC3e!A4","Average post-tax disposable cash income per adult ")</f>
        <v xml:space="preserve">Average post-tax disposable cash income per adult </v>
      </c>
      <c r="D61" s="337"/>
    </row>
    <row r="62" spans="2:4" ht="16" x14ac:dyDescent="0.2">
      <c r="B62" s="422" t="s">
        <v>145</v>
      </c>
      <c r="C62" s="1158" t="str">
        <f>HYPERLINK("#TC4!A4","Average post-tax income by g-percentile of post-tax income")</f>
        <v>Average post-tax income by g-percentile of post-tax income</v>
      </c>
      <c r="D62" s="337"/>
    </row>
    <row r="63" spans="2:4" ht="16" x14ac:dyDescent="0.2">
      <c r="B63" s="1178" t="s">
        <v>420</v>
      </c>
      <c r="C63" s="1158" t="str">
        <f>HYPERLINK("#TC4b!A4","Average post-tax disposable cash income by g-percentile of post-tax disposable cash income")</f>
        <v>Average post-tax disposable cash income by g-percentile of post-tax disposable cash income</v>
      </c>
      <c r="D63" s="337"/>
    </row>
    <row r="64" spans="2:4" ht="16" x14ac:dyDescent="0.2">
      <c r="B64" s="422" t="s">
        <v>146</v>
      </c>
      <c r="C64" s="1158" t="str">
        <f>HYPERLINK("#TC5!A4","Average post-tax income by population")</f>
        <v>Average post-tax income by population</v>
      </c>
      <c r="D64" s="337"/>
    </row>
    <row r="65" spans="2:4" ht="16" x14ac:dyDescent="0.2">
      <c r="B65" s="422" t="s">
        <v>147</v>
      </c>
      <c r="C65" s="1158" t="str">
        <f>HYPERLINK("#TC6!A4","Bottom 90% post-tax income by population")</f>
        <v>Bottom 90% post-tax income by population</v>
      </c>
      <c r="D65" s="337"/>
    </row>
    <row r="66" spans="2:4" ht="16" x14ac:dyDescent="0.2">
      <c r="B66" s="422" t="s">
        <v>148</v>
      </c>
      <c r="C66" s="1158" t="str">
        <f>HYPERLINK("#TC7!A4","Bottom 50% post-tax income by population")</f>
        <v>Bottom 50% post-tax income by population</v>
      </c>
      <c r="D66" s="337"/>
    </row>
    <row r="67" spans="2:4" ht="16" x14ac:dyDescent="0.2">
      <c r="B67" s="1178" t="s">
        <v>391</v>
      </c>
      <c r="C67" s="1158" t="str">
        <f>HYPERLINK("#TC7b!A4","Bottom 50% post-tax income by age")</f>
        <v>Bottom 50% post-tax income by age</v>
      </c>
      <c r="D67" s="337"/>
    </row>
    <row r="68" spans="2:4" ht="16" x14ac:dyDescent="0.2">
      <c r="B68" s="1178" t="s">
        <v>392</v>
      </c>
      <c r="C68" s="1158" t="str">
        <f>HYPERLINK("#TC7c!A4","Bottom 50% post-tax disposable income by age")</f>
        <v>Bottom 50% post-tax disposable income by age</v>
      </c>
      <c r="D68" s="337"/>
    </row>
    <row r="69" spans="2:4" ht="16" x14ac:dyDescent="0.2">
      <c r="B69" s="422" t="s">
        <v>149</v>
      </c>
      <c r="C69" s="1158" t="str">
        <f>HYPERLINK("#TC8!A4","Middle 40% post-tax income by population")</f>
        <v>Middle 40% post-tax income by population</v>
      </c>
      <c r="D69" s="337"/>
    </row>
    <row r="70" spans="2:4" ht="16" x14ac:dyDescent="0.2">
      <c r="B70" s="422" t="s">
        <v>150</v>
      </c>
      <c r="C70" s="1158" t="str">
        <f>HYPERLINK("#TC9!A4","Top 10% post-tax income by population")</f>
        <v>Top 10% post-tax income by population</v>
      </c>
      <c r="D70" s="337"/>
    </row>
    <row r="71" spans="2:4" ht="16" x14ac:dyDescent="0.2">
      <c r="B71" s="422" t="s">
        <v>151</v>
      </c>
      <c r="C71" s="1158" t="str">
        <f>HYPERLINK("#TC10!A4","Top 1% post-tax income by population")</f>
        <v>Top 1% post-tax income by population</v>
      </c>
      <c r="D71" s="337"/>
    </row>
    <row r="72" spans="2:4" ht="16" x14ac:dyDescent="0.2">
      <c r="B72" s="422" t="s">
        <v>152</v>
      </c>
      <c r="C72" s="1158" t="str">
        <f>HYPERLINK("#TC11!A4","Top 0.1% post-tax income by population")</f>
        <v>Top 0.1% post-tax income by population</v>
      </c>
      <c r="D72" s="337"/>
    </row>
    <row r="73" spans="2:4" ht="16" x14ac:dyDescent="0.2">
      <c r="B73" s="422" t="s">
        <v>153</v>
      </c>
      <c r="C73" s="1158" t="str">
        <f>HYPERLINK("#TC12!A4","Top 0.01% post-tax income by population")</f>
        <v>Top 0.01% post-tax income by population</v>
      </c>
      <c r="D73" s="337"/>
    </row>
    <row r="74" spans="2:4" ht="16" x14ac:dyDescent="0.2">
      <c r="B74" s="422" t="s">
        <v>154</v>
      </c>
      <c r="C74" s="1158" t="str">
        <f>HYPERLINK("#TC13!A4","Median post-tax income by population")</f>
        <v>Median post-tax income by population</v>
      </c>
      <c r="D74" s="337"/>
    </row>
    <row r="75" spans="2:4" ht="16" x14ac:dyDescent="0.2">
      <c r="C75" s="594"/>
      <c r="D75" s="337"/>
    </row>
    <row r="76" spans="2:4" ht="16" x14ac:dyDescent="0.2">
      <c r="B76" s="421"/>
      <c r="C76" s="594"/>
      <c r="D76" s="337"/>
    </row>
    <row r="77" spans="2:4" ht="25" customHeight="1" x14ac:dyDescent="0.15">
      <c r="C77" s="344" t="s">
        <v>443</v>
      </c>
      <c r="D77" s="343"/>
    </row>
    <row r="78" spans="2:4" ht="16" x14ac:dyDescent="0.2">
      <c r="B78" s="420" t="s">
        <v>219</v>
      </c>
      <c r="C78" s="1159" t="str">
        <f>HYPERLINK("#TD1!A4","Shares of total fiscal income")</f>
        <v>Shares of total fiscal income</v>
      </c>
      <c r="D78" s="337"/>
    </row>
    <row r="79" spans="2:4" ht="16" x14ac:dyDescent="0.2">
      <c r="B79" s="420" t="s">
        <v>220</v>
      </c>
      <c r="C79" s="1159" t="str">
        <f>HYPERLINK("#TD2!A4","Composition of bottom 90%, bottom 50%, and middle 40% fiscal income shares")</f>
        <v>Composition of bottom 90%, bottom 50%, and middle 40% fiscal income shares</v>
      </c>
      <c r="D79" s="337"/>
    </row>
    <row r="80" spans="2:4" ht="16" x14ac:dyDescent="0.2">
      <c r="B80" s="1191" t="s">
        <v>401</v>
      </c>
      <c r="C80" s="1159" t="str">
        <f>HYPERLINK("#TD2b!A4","Composition of top 10%, top 5% and top 1% fiscal income shares")</f>
        <v>Composition of top 10%, top 5% and top 1% fiscal income shares</v>
      </c>
      <c r="D80" s="337"/>
    </row>
    <row r="81" spans="2:4" ht="16" x14ac:dyDescent="0.2">
      <c r="B81" s="1191" t="s">
        <v>400</v>
      </c>
      <c r="C81" s="1159" t="str">
        <f>HYPERLINK("#TD2c!A4","Composition of top 0.5%, top 0.1% and top 0.01% fiscal income shares")</f>
        <v>Composition of top 0.5%, top 0.1% and top 0.01% fiscal income shares</v>
      </c>
      <c r="D81" s="337"/>
    </row>
    <row r="82" spans="2:4" ht="16" x14ac:dyDescent="0.2">
      <c r="B82" s="420" t="s">
        <v>221</v>
      </c>
      <c r="C82" s="1159" t="str">
        <f>HYPERLINK("#TD3!A4","Average fiscal income by fiscal income group")</f>
        <v>Average fiscal income by fiscal income group</v>
      </c>
      <c r="D82" s="337"/>
    </row>
    <row r="83" spans="2:4" ht="16" x14ac:dyDescent="0.2">
      <c r="B83" s="420" t="s">
        <v>222</v>
      </c>
      <c r="C83" s="1159" t="str">
        <f>HYPERLINK("#TD4!A4","Average fiscal income by g-percentile of fiscal income")</f>
        <v>Average fiscal income by g-percentile of fiscal income</v>
      </c>
      <c r="D83" s="337"/>
    </row>
    <row r="84" spans="2:4" ht="16" x14ac:dyDescent="0.2">
      <c r="B84" s="420" t="s">
        <v>223</v>
      </c>
      <c r="C84" s="1159" t="str">
        <f>HYPERLINK("#TD5!A4","Average fiscal income by population")</f>
        <v>Average fiscal income by population</v>
      </c>
      <c r="D84" s="337"/>
    </row>
    <row r="85" spans="2:4" ht="16" x14ac:dyDescent="0.2">
      <c r="B85" s="420" t="s">
        <v>224</v>
      </c>
      <c r="C85" s="1159" t="str">
        <f>HYPERLINK("#TD6!A4","Bottom 90% fiscal income by population")</f>
        <v>Bottom 90% fiscal income by population</v>
      </c>
      <c r="D85" s="337"/>
    </row>
    <row r="86" spans="2:4" ht="16" x14ac:dyDescent="0.2">
      <c r="B86" s="420" t="s">
        <v>225</v>
      </c>
      <c r="C86" s="1159" t="str">
        <f>HYPERLINK("#TD7!A4","Bottom 50% fiscal income by population")</f>
        <v>Bottom 50% fiscal income by population</v>
      </c>
      <c r="D86" s="337"/>
    </row>
    <row r="87" spans="2:4" ht="16" x14ac:dyDescent="0.2">
      <c r="B87" s="420" t="s">
        <v>226</v>
      </c>
      <c r="C87" s="1159" t="str">
        <f>HYPERLINK("#TD8!A4","Middle 40% fiscal income by population")</f>
        <v>Middle 40% fiscal income by population</v>
      </c>
      <c r="D87" s="337"/>
    </row>
    <row r="88" spans="2:4" ht="16" x14ac:dyDescent="0.2">
      <c r="B88" s="420" t="s">
        <v>227</v>
      </c>
      <c r="C88" s="1159" t="str">
        <f>HYPERLINK("#TD9!A4","Top 10% fiscal income by population")</f>
        <v>Top 10% fiscal income by population</v>
      </c>
      <c r="D88" s="337"/>
    </row>
    <row r="89" spans="2:4" ht="16" x14ac:dyDescent="0.2">
      <c r="B89" s="420" t="s">
        <v>228</v>
      </c>
      <c r="C89" s="1159" t="str">
        <f>HYPERLINK("#TD10!A4","Top 1% fiscal income by population")</f>
        <v>Top 1% fiscal income by population</v>
      </c>
      <c r="D89" s="337"/>
    </row>
    <row r="90" spans="2:4" ht="16" x14ac:dyDescent="0.2">
      <c r="B90" s="420" t="s">
        <v>229</v>
      </c>
      <c r="C90" s="1159" t="str">
        <f>HYPERLINK("#TD11!A4","Top 0.1% fiscal income by population")</f>
        <v>Top 0.1% fiscal income by population</v>
      </c>
      <c r="D90" s="337"/>
    </row>
    <row r="91" spans="2:4" ht="16" x14ac:dyDescent="0.2">
      <c r="B91" s="420" t="s">
        <v>230</v>
      </c>
      <c r="C91" s="1159" t="str">
        <f>HYPERLINK("#TD12!A4","Top 0.01% fiscal income by population")</f>
        <v>Top 0.01% fiscal income by population</v>
      </c>
      <c r="D91" s="337"/>
    </row>
    <row r="92" spans="2:4" ht="16" x14ac:dyDescent="0.2">
      <c r="B92" s="420" t="s">
        <v>231</v>
      </c>
      <c r="C92" s="1159" t="str">
        <f>HYPERLINK("#TD13!A4","Median fiscal income by population")</f>
        <v>Median fiscal income by population</v>
      </c>
      <c r="D92" s="337"/>
    </row>
    <row r="93" spans="2:4" ht="16" x14ac:dyDescent="0.2">
      <c r="B93" s="420"/>
      <c r="C93" s="345"/>
      <c r="D93" s="337"/>
    </row>
    <row r="94" spans="2:4" ht="25" customHeight="1" x14ac:dyDescent="0.15">
      <c r="C94" s="780" t="s">
        <v>444</v>
      </c>
      <c r="D94" s="343"/>
    </row>
    <row r="95" spans="2:4" ht="16" x14ac:dyDescent="0.2">
      <c r="B95" s="420" t="s">
        <v>242</v>
      </c>
      <c r="C95" s="1160" t="str">
        <f>HYPERLINK("#TE1!A4","Shares of total household wealth")</f>
        <v>Shares of total household wealth</v>
      </c>
      <c r="D95" s="337"/>
    </row>
    <row r="96" spans="2:4" ht="16" x14ac:dyDescent="0.2">
      <c r="B96" s="837" t="s">
        <v>288</v>
      </c>
      <c r="C96" s="1160" t="str">
        <f>HYPERLINK("#TE1b!A4","Shares of total household wealth, equal-split individuals ranked by pre-tax income")</f>
        <v>Shares of total household wealth, equal-split individuals ranked by pre-tax income</v>
      </c>
      <c r="D96" s="337"/>
    </row>
    <row r="97" spans="2:4" ht="16" x14ac:dyDescent="0.2">
      <c r="B97" s="420" t="s">
        <v>277</v>
      </c>
      <c r="C97" s="1160" t="str">
        <f>HYPERLINK("#TE2!A4","Composition of bottom 90%, bottom 50%, and middle 40% household wealth shares")</f>
        <v>Composition of bottom 90%, bottom 50%, and middle 40% household wealth shares</v>
      </c>
      <c r="D97" s="337"/>
    </row>
    <row r="98" spans="2:4" ht="16" x14ac:dyDescent="0.2">
      <c r="B98" s="420" t="s">
        <v>289</v>
      </c>
      <c r="C98" s="1160" t="str">
        <f>HYPERLINK("#TE2b!A4","Composition of top 10%, top 5% and top 1% household wealth shares")</f>
        <v>Composition of top 10%, top 5% and top 1% household wealth shares</v>
      </c>
      <c r="D98" s="337"/>
    </row>
    <row r="99" spans="2:4" ht="16" x14ac:dyDescent="0.2">
      <c r="B99" s="420" t="s">
        <v>290</v>
      </c>
      <c r="C99" s="1160" t="str">
        <f>HYPERLINK("#TE2c!A4","Composition of top 0.5%, top 0.1% and top 0.01% household wealth shares")</f>
        <v>Composition of top 0.5%, top 0.1% and top 0.01% household wealth shares</v>
      </c>
      <c r="D99" s="337"/>
    </row>
    <row r="100" spans="2:4" ht="16" x14ac:dyDescent="0.2">
      <c r="B100" s="420" t="s">
        <v>278</v>
      </c>
      <c r="C100" s="1160" t="str">
        <f>HYPERLINK("#TE3!A4","Average household wealth by household wealth group")</f>
        <v>Average household wealth by household wealth group</v>
      </c>
      <c r="D100" s="337"/>
    </row>
    <row r="101" spans="2:4" ht="16" x14ac:dyDescent="0.2">
      <c r="B101" s="420" t="s">
        <v>279</v>
      </c>
      <c r="C101" s="1160" t="str">
        <f>HYPERLINK("#TE4!A4","Average household wealth by g-percentile of household wealth")</f>
        <v>Average household wealth by g-percentile of household wealth</v>
      </c>
      <c r="D101" s="337"/>
    </row>
    <row r="102" spans="2:4" ht="16" x14ac:dyDescent="0.2">
      <c r="B102" s="420" t="s">
        <v>280</v>
      </c>
      <c r="C102" s="1160" t="str">
        <f>HYPERLINK("#TE5!A4","Average household wealth by population")</f>
        <v>Average household wealth by population</v>
      </c>
      <c r="D102" s="337"/>
    </row>
    <row r="103" spans="2:4" ht="16" x14ac:dyDescent="0.2">
      <c r="B103" s="420" t="s">
        <v>281</v>
      </c>
      <c r="C103" s="1160" t="str">
        <f>HYPERLINK("#TE6!A4","Bottom 90% household wealth by population")</f>
        <v>Bottom 90% household wealth by population</v>
      </c>
      <c r="D103" s="337"/>
    </row>
    <row r="104" spans="2:4" ht="16" x14ac:dyDescent="0.2">
      <c r="B104" s="420" t="s">
        <v>282</v>
      </c>
      <c r="C104" s="1160" t="str">
        <f>HYPERLINK("#TE7!A4","Bottom 50% household wealth by population")</f>
        <v>Bottom 50% household wealth by population</v>
      </c>
      <c r="D104" s="337"/>
    </row>
    <row r="105" spans="2:4" ht="16" x14ac:dyDescent="0.2">
      <c r="B105" s="420" t="s">
        <v>283</v>
      </c>
      <c r="C105" s="1160" t="str">
        <f>HYPERLINK("#TE8!A4","Middle 40% household wealth by population")</f>
        <v>Middle 40% household wealth by population</v>
      </c>
      <c r="D105" s="337"/>
    </row>
    <row r="106" spans="2:4" ht="16" x14ac:dyDescent="0.2">
      <c r="B106" s="420" t="s">
        <v>284</v>
      </c>
      <c r="C106" s="1160" t="str">
        <f>HYPERLINK("#TE9!A4","Top 10% household wealth by population")</f>
        <v>Top 10% household wealth by population</v>
      </c>
      <c r="D106" s="337"/>
    </row>
    <row r="107" spans="2:4" ht="16" x14ac:dyDescent="0.2">
      <c r="B107" s="420" t="s">
        <v>285</v>
      </c>
      <c r="C107" s="1160" t="str">
        <f>HYPERLINK("#TE10!A4","Top 1% household wealth by population")</f>
        <v>Top 1% household wealth by population</v>
      </c>
      <c r="D107" s="337"/>
    </row>
    <row r="108" spans="2:4" ht="15" customHeight="1" x14ac:dyDescent="0.2">
      <c r="B108" s="420" t="s">
        <v>286</v>
      </c>
      <c r="C108" s="1160" t="str">
        <f>HYPERLINK("#TE11!A4","Top 0.1% household wealth by population")</f>
        <v>Top 0.1% household wealth by population</v>
      </c>
      <c r="D108" s="337"/>
    </row>
    <row r="109" spans="2:4" ht="15" customHeight="1" x14ac:dyDescent="0.2">
      <c r="B109" s="420" t="s">
        <v>287</v>
      </c>
      <c r="C109" s="1160" t="str">
        <f>HYPERLINK("#TE12!A4","Top 0.01% household wealth by population")</f>
        <v>Top 0.01% household wealth by population</v>
      </c>
      <c r="D109" s="337"/>
    </row>
    <row r="110" spans="2:4" ht="15" customHeight="1" x14ac:dyDescent="0.2">
      <c r="B110" s="420"/>
      <c r="C110" s="781"/>
      <c r="D110" s="337"/>
    </row>
    <row r="111" spans="2:4" ht="15" customHeight="1" x14ac:dyDescent="0.2">
      <c r="B111" s="420"/>
      <c r="C111" s="781"/>
      <c r="D111" s="337"/>
    </row>
    <row r="112" spans="2:4" ht="25" customHeight="1" x14ac:dyDescent="0.2">
      <c r="B112" s="421"/>
      <c r="C112" s="696" t="s">
        <v>445</v>
      </c>
      <c r="D112" s="337"/>
    </row>
    <row r="113" spans="2:4" ht="16" x14ac:dyDescent="0.2">
      <c r="B113" s="421"/>
      <c r="C113" s="697"/>
      <c r="D113" s="337"/>
    </row>
    <row r="114" spans="2:4" ht="16" x14ac:dyDescent="0.2">
      <c r="B114" s="761" t="s">
        <v>243</v>
      </c>
      <c r="C114" s="1161" t="str">
        <f>HYPERLINK("#TF1!A4","Fraction of women in each factor labor income groups")</f>
        <v>Fraction of women in each factor labor income groups</v>
      </c>
      <c r="D114" s="337"/>
    </row>
    <row r="115" spans="2:4" ht="16" x14ac:dyDescent="0.2">
      <c r="B115" s="761" t="s">
        <v>244</v>
      </c>
      <c r="C115" s="1161" t="str">
        <f>HYPERLINK("#TF2!A4","Average age by pre-tax-income groups")</f>
        <v>Average age by pre-tax-income groups</v>
      </c>
      <c r="D115" s="337"/>
    </row>
    <row r="116" spans="2:4" ht="16" x14ac:dyDescent="0.2">
      <c r="B116" s="761" t="s">
        <v>296</v>
      </c>
      <c r="C116" s="1161" t="str">
        <f>HYPERLINK("#TF3!A2","Average income and wealth by age group, % of average income in the population")</f>
        <v>Average income and wealth by age group, % of average income in the population</v>
      </c>
      <c r="D116" s="337"/>
    </row>
    <row r="117" spans="2:4" ht="16" x14ac:dyDescent="0.2">
      <c r="B117" s="421"/>
      <c r="C117" s="697"/>
      <c r="D117" s="337"/>
    </row>
    <row r="118" spans="2:4" ht="25" customHeight="1" x14ac:dyDescent="0.2">
      <c r="B118" s="421"/>
      <c r="C118" s="346" t="s">
        <v>446</v>
      </c>
      <c r="D118" s="337"/>
    </row>
    <row r="119" spans="2:4" ht="16" x14ac:dyDescent="0.2">
      <c r="B119" s="421"/>
      <c r="C119" s="347"/>
      <c r="D119" s="337"/>
    </row>
    <row r="120" spans="2:4" ht="16" x14ac:dyDescent="0.2">
      <c r="B120" s="761" t="s">
        <v>297</v>
      </c>
      <c r="C120" s="1162" t="str">
        <f>HYPERLINK("#TG1!A4","Average tax rate by pre-tax income group")</f>
        <v>Average tax rate by pre-tax income group</v>
      </c>
      <c r="D120" s="337"/>
    </row>
    <row r="121" spans="2:4" ht="16" x14ac:dyDescent="0.2">
      <c r="B121" s="1163" t="s">
        <v>389</v>
      </c>
      <c r="C121" s="1162" t="str">
        <f>HYPERLINK("#TG2!A4","Average tax rate by pre-tax income, decomposition by tax")</f>
        <v>Average tax rate by pre-tax income, decomposition by tax</v>
      </c>
      <c r="D121" s="337"/>
    </row>
    <row r="122" spans="2:4" ht="16" x14ac:dyDescent="0.2">
      <c r="B122" s="1163" t="s">
        <v>424</v>
      </c>
      <c r="C122" s="1162" t="str">
        <f>HYPERLINK("#TG2b!A4","Composition of taxes paid by top 10%, top 5% and top 1% of pre-tax income distribution")</f>
        <v>Composition of taxes paid by top 10%, top 5% and top 1% of pre-tax income distribution</v>
      </c>
      <c r="D122" s="337"/>
    </row>
    <row r="123" spans="2:4" ht="16" x14ac:dyDescent="0.2">
      <c r="B123" s="1163" t="s">
        <v>425</v>
      </c>
      <c r="C123" s="1162" t="str">
        <f>HYPERLINK("#TG2c!A4","Composition of taxes paid by top 0.5%, top 0.1% and top 0.01% of pre-tax income distribution")</f>
        <v>Composition of taxes paid by top 0.5%, top 0.1% and top 0.01% of pre-tax income distribution</v>
      </c>
      <c r="D123" s="337"/>
    </row>
    <row r="124" spans="2:4" ht="16" x14ac:dyDescent="0.2">
      <c r="B124" s="761" t="s">
        <v>298</v>
      </c>
      <c r="C124" s="1162" t="str">
        <f>HYPERLINK("#TG3!A4","Share of taxes paid by pre-tax income group")</f>
        <v>Share of taxes paid by pre-tax income group</v>
      </c>
      <c r="D124" s="337"/>
    </row>
    <row r="125" spans="2:4" ht="16" x14ac:dyDescent="0.2">
      <c r="B125" s="761" t="s">
        <v>303</v>
      </c>
      <c r="C125" s="1162" t="str">
        <f>HYPERLINK("#TG4!A4","Individualized transfers received, by post-tax income groups")</f>
        <v>Individualized transfers received, by post-tax income groups</v>
      </c>
      <c r="D125" s="337"/>
    </row>
    <row r="126" spans="2:4" ht="16" x14ac:dyDescent="0.2">
      <c r="B126" s="1163" t="s">
        <v>426</v>
      </c>
      <c r="C126" s="1162" t="str">
        <f>HYPERLINK("#TG4b!A4","Individualized transfers received (including Social Security), by post-tax income groups")</f>
        <v>Individualized transfers received (including Social Security), by post-tax income groups</v>
      </c>
      <c r="D126" s="337"/>
    </row>
    <row r="127" spans="2:4" ht="16" x14ac:dyDescent="0.2">
      <c r="B127" s="1163" t="s">
        <v>427</v>
      </c>
      <c r="C127" s="1162" t="str">
        <f>HYPERLINK("#TG4c!A4","Individualized transfers received (including Social Security), by post-tax income groups (working-age individuals)")</f>
        <v>Individualized transfers received (including Social Security), by post-tax income groups (working-age individuals)</v>
      </c>
      <c r="D127" s="337"/>
    </row>
    <row r="128" spans="2:4" ht="16" x14ac:dyDescent="0.2">
      <c r="B128" s="1163" t="s">
        <v>428</v>
      </c>
      <c r="C128" s="1162" t="str">
        <f>HYPERLINK("#TG4d!A4","Individualized transfers received (excluding Social Security), by pre-tax income groups")</f>
        <v>Individualized transfers received (excluding Social Security), by pre-tax income groups</v>
      </c>
      <c r="D128" s="337"/>
    </row>
    <row r="129" spans="1:4" ht="16" x14ac:dyDescent="0.2">
      <c r="B129" s="421"/>
      <c r="C129" s="698"/>
      <c r="D129" s="337"/>
    </row>
    <row r="130" spans="1:4" ht="17" thickBot="1" x14ac:dyDescent="0.25">
      <c r="B130" s="421"/>
      <c r="C130" s="1164"/>
      <c r="D130" s="337"/>
    </row>
    <row r="131" spans="1:4" ht="17" thickTop="1" x14ac:dyDescent="0.2">
      <c r="C131" s="337"/>
      <c r="D131" s="337"/>
    </row>
    <row r="132" spans="1:4" ht="12" customHeight="1" x14ac:dyDescent="0.15"/>
    <row r="133" spans="1:4" ht="12" customHeight="1" x14ac:dyDescent="0.15"/>
    <row r="134" spans="1:4" ht="12" customHeight="1" x14ac:dyDescent="0.15"/>
    <row r="135" spans="1:4" ht="12" customHeight="1" x14ac:dyDescent="0.15"/>
    <row r="136" spans="1:4" ht="12" customHeight="1" x14ac:dyDescent="0.15"/>
    <row r="137" spans="1:4" ht="12" customHeight="1" x14ac:dyDescent="0.15"/>
    <row r="138" spans="1:4" ht="12" customHeight="1" x14ac:dyDescent="0.15"/>
    <row r="139" spans="1:4" s="348" customFormat="1" ht="12" customHeight="1" x14ac:dyDescent="0.15">
      <c r="A139" s="350"/>
      <c r="B139" s="350"/>
      <c r="C139" s="338"/>
      <c r="D139" s="338"/>
    </row>
    <row r="140" spans="1:4" s="348" customFormat="1" ht="12" customHeight="1" x14ac:dyDescent="0.15">
      <c r="A140" s="350"/>
      <c r="B140" s="350"/>
      <c r="C140" s="338"/>
      <c r="D140" s="338"/>
    </row>
    <row r="141" spans="1:4" s="348" customFormat="1" ht="12" customHeight="1" x14ac:dyDescent="0.15">
      <c r="A141" s="350"/>
      <c r="B141" s="350"/>
      <c r="C141" s="338"/>
      <c r="D141" s="338"/>
    </row>
    <row r="142" spans="1:4" s="348" customFormat="1" ht="12" customHeight="1" x14ac:dyDescent="0.15">
      <c r="A142" s="350"/>
      <c r="B142" s="350"/>
      <c r="C142" s="338"/>
      <c r="D142" s="338"/>
    </row>
    <row r="143" spans="1:4" s="348" customFormat="1" ht="12" customHeight="1" x14ac:dyDescent="0.15">
      <c r="A143" s="350"/>
      <c r="B143" s="350"/>
      <c r="C143" s="338"/>
      <c r="D143" s="338"/>
    </row>
    <row r="144" spans="1:4" s="348" customFormat="1" ht="0" hidden="1" customHeight="1" x14ac:dyDescent="0.15">
      <c r="A144" s="350"/>
      <c r="B144" s="350"/>
      <c r="C144" s="338"/>
      <c r="D144" s="338"/>
    </row>
  </sheetData>
  <pageMargins left="0.75" right="0.75" top="1" bottom="1" header="0.5" footer="0.5"/>
  <pageSetup paperSize="9" orientation="landscape" horizontalDpi="4294967292" verticalDpi="429496729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39997558519241921"/>
  </sheetPr>
  <dimension ref="A1:P118"/>
  <sheetViews>
    <sheetView workbookViewId="0">
      <pane xSplit="1" ySplit="8" topLeftCell="B91" activePane="bottomRight" state="frozen"/>
      <selection activeCell="D32" sqref="D32"/>
      <selection pane="topRight" activeCell="D32" sqref="D32"/>
      <selection pane="bottomLeft" activeCell="D32" sqref="D32"/>
      <selection pane="bottomRight" activeCell="A4" sqref="A4:M4"/>
    </sheetView>
  </sheetViews>
  <sheetFormatPr baseColWidth="10" defaultColWidth="10.83203125" defaultRowHeight="16" x14ac:dyDescent="0.2"/>
  <cols>
    <col min="1" max="1" width="10.83203125" style="56"/>
    <col min="2" max="13" width="12" style="56" customWidth="1"/>
    <col min="14" max="16384" width="10.83203125" style="56"/>
  </cols>
  <sheetData>
    <row r="1" spans="1:16" x14ac:dyDescent="0.2">
      <c r="A1" s="52" t="s">
        <v>36</v>
      </c>
      <c r="B1" s="52"/>
      <c r="C1" s="52"/>
      <c r="G1" s="100"/>
      <c r="H1" s="100"/>
      <c r="I1" s="100"/>
      <c r="J1" s="100"/>
      <c r="K1" s="100"/>
      <c r="L1" s="100"/>
      <c r="M1" s="100"/>
    </row>
    <row r="2" spans="1:16" x14ac:dyDescent="0.2">
      <c r="H2" s="98"/>
      <c r="I2" s="98"/>
    </row>
    <row r="3" spans="1:16" ht="17" thickBot="1" x14ac:dyDescent="0.25"/>
    <row r="4" spans="1:16" ht="25" customHeight="1" thickTop="1" x14ac:dyDescent="0.2">
      <c r="A4" s="1391" t="s">
        <v>96</v>
      </c>
      <c r="B4" s="1392"/>
      <c r="C4" s="1392"/>
      <c r="D4" s="1392"/>
      <c r="E4" s="1392"/>
      <c r="F4" s="1392"/>
      <c r="G4" s="1392"/>
      <c r="H4" s="1392"/>
      <c r="I4" s="1392"/>
      <c r="J4" s="1392"/>
      <c r="K4" s="1392"/>
      <c r="L4" s="1392"/>
      <c r="M4" s="1393"/>
    </row>
    <row r="5" spans="1:16" x14ac:dyDescent="0.2">
      <c r="A5" s="96"/>
      <c r="B5" s="97"/>
      <c r="C5" s="97"/>
      <c r="D5" s="59"/>
      <c r="E5" s="59"/>
      <c r="F5" s="59"/>
      <c r="G5" s="59"/>
      <c r="H5" s="59"/>
      <c r="I5" s="59"/>
      <c r="J5" s="59"/>
      <c r="K5" s="59"/>
      <c r="L5" s="59"/>
      <c r="M5" s="208"/>
    </row>
    <row r="6" spans="1:16" x14ac:dyDescent="0.2">
      <c r="A6" s="96"/>
      <c r="B6" s="45" t="s">
        <v>35</v>
      </c>
      <c r="C6" s="45" t="s">
        <v>34</v>
      </c>
      <c r="D6" s="45" t="s">
        <v>33</v>
      </c>
      <c r="E6" s="45" t="s">
        <v>32</v>
      </c>
      <c r="F6" s="45" t="s">
        <v>31</v>
      </c>
      <c r="G6" s="45" t="s">
        <v>30</v>
      </c>
      <c r="H6" s="48" t="s">
        <v>29</v>
      </c>
      <c r="I6" s="468" t="s">
        <v>28</v>
      </c>
      <c r="J6" s="468" t="s">
        <v>27</v>
      </c>
      <c r="K6" s="468" t="s">
        <v>26</v>
      </c>
      <c r="L6" s="468" t="s">
        <v>25</v>
      </c>
      <c r="M6" s="433" t="s">
        <v>24</v>
      </c>
    </row>
    <row r="7" spans="1:16" ht="20" customHeight="1" x14ac:dyDescent="0.2">
      <c r="A7" s="96"/>
      <c r="B7" s="1378" t="s">
        <v>374</v>
      </c>
      <c r="C7" s="1379"/>
      <c r="D7" s="1387"/>
      <c r="E7" s="1387"/>
      <c r="F7" s="1387"/>
      <c r="G7" s="1387"/>
      <c r="H7" s="1379" t="s">
        <v>90</v>
      </c>
      <c r="I7" s="1379"/>
      <c r="J7" s="1387"/>
      <c r="K7" s="1387"/>
      <c r="L7" s="1387"/>
      <c r="M7" s="1390"/>
    </row>
    <row r="8" spans="1:16" s="87" customFormat="1" ht="52" customHeight="1" x14ac:dyDescent="0.2">
      <c r="A8" s="95"/>
      <c r="B8" s="424" t="s">
        <v>306</v>
      </c>
      <c r="C8" s="352" t="s">
        <v>309</v>
      </c>
      <c r="D8" s="352" t="s">
        <v>87</v>
      </c>
      <c r="E8" s="352" t="s">
        <v>88</v>
      </c>
      <c r="F8" s="352" t="s">
        <v>89</v>
      </c>
      <c r="G8" s="352" t="s">
        <v>56</v>
      </c>
      <c r="H8" s="424" t="s">
        <v>306</v>
      </c>
      <c r="I8" s="352" t="s">
        <v>309</v>
      </c>
      <c r="J8" s="352" t="s">
        <v>87</v>
      </c>
      <c r="K8" s="352" t="s">
        <v>88</v>
      </c>
      <c r="L8" s="352" t="s">
        <v>89</v>
      </c>
      <c r="M8" s="359" t="s">
        <v>56</v>
      </c>
      <c r="P8" s="1121" t="s">
        <v>38</v>
      </c>
    </row>
    <row r="9" spans="1:16" s="87" customFormat="1" ht="15" customHeight="1" x14ac:dyDescent="0.2">
      <c r="A9" s="93">
        <v>1913</v>
      </c>
      <c r="B9" s="425">
        <f>avgprinc!BC2</f>
        <v>7816.278655741392</v>
      </c>
      <c r="C9" s="317">
        <f>avgprinc!BD2</f>
        <v>7073.1251349188287</v>
      </c>
      <c r="D9" s="317"/>
      <c r="E9" s="85"/>
      <c r="F9" s="85"/>
      <c r="G9" s="84">
        <f>avgprinc!BH2</f>
        <v>11147.744072349733</v>
      </c>
      <c r="H9" s="530">
        <f>B9*0.9/'TA5'!B9</f>
        <v>0.567085922057882</v>
      </c>
      <c r="I9" s="541">
        <f>C9*0.9/'TA5'!B9</f>
        <v>0.51316871693410282</v>
      </c>
      <c r="J9" s="442"/>
      <c r="K9" s="443"/>
      <c r="L9" s="442"/>
      <c r="M9" s="561">
        <f>G9*0.9/'TA5'!F9</f>
        <v>0.53789856259295332</v>
      </c>
      <c r="P9" s="1122">
        <f>H9-'TA2'!B10</f>
        <v>-2.5832331929721564E-3</v>
      </c>
    </row>
    <row r="10" spans="1:16" s="87" customFormat="1" ht="15" customHeight="1" x14ac:dyDescent="0.2">
      <c r="A10" s="92">
        <v>1914</v>
      </c>
      <c r="B10" s="425">
        <f>avgprinc!BC3</f>
        <v>6991.0294547871626</v>
      </c>
      <c r="C10" s="317">
        <f>avgprinc!BD3</f>
        <v>6336.9087665126217</v>
      </c>
      <c r="D10" s="317"/>
      <c r="E10" s="85"/>
      <c r="F10" s="85"/>
      <c r="G10" s="84">
        <f>avgprinc!BH3</f>
        <v>9979.5218514948374</v>
      </c>
      <c r="H10" s="530">
        <f>B10*0.9/'TA5'!B10</f>
        <v>0.56018068826566181</v>
      </c>
      <c r="I10" s="541">
        <f>C10*0.9/'TA5'!B10</f>
        <v>0.50776698013637789</v>
      </c>
      <c r="J10" s="442"/>
      <c r="K10" s="443"/>
      <c r="L10" s="442"/>
      <c r="M10" s="561">
        <f>G10*0.9/'TA5'!F10</f>
        <v>0.53110974955086421</v>
      </c>
      <c r="P10" s="1122">
        <f>H10-'TA2'!B11</f>
        <v>-1.6763356857808498E-3</v>
      </c>
    </row>
    <row r="11" spans="1:16" s="87" customFormat="1" ht="15" customHeight="1" x14ac:dyDescent="0.2">
      <c r="A11" s="92">
        <v>1915</v>
      </c>
      <c r="B11" s="425">
        <f>avgprinc!BC4</f>
        <v>7222.2495637306019</v>
      </c>
      <c r="C11" s="317">
        <f>avgprinc!BD4</f>
        <v>6555.7316557354297</v>
      </c>
      <c r="D11" s="317"/>
      <c r="E11" s="85"/>
      <c r="F11" s="85"/>
      <c r="G11" s="84">
        <f>avgprinc!BH4</f>
        <v>10328.804067298146</v>
      </c>
      <c r="H11" s="530">
        <f>B11*0.9/'TA5'!B11</f>
        <v>0.56715297745201054</v>
      </c>
      <c r="I11" s="541">
        <f>C11*0.9/'TA5'!B11</f>
        <v>0.51481227491759352</v>
      </c>
      <c r="J11" s="442"/>
      <c r="K11" s="443"/>
      <c r="L11" s="442"/>
      <c r="M11" s="561">
        <f>G11*0.9/'TA5'!F11</f>
        <v>0.53802103695464998</v>
      </c>
      <c r="P11" s="1122">
        <f>H11-'TA2'!B12</f>
        <v>-1.432734352538545E-3</v>
      </c>
    </row>
    <row r="12" spans="1:16" s="87" customFormat="1" ht="15" customHeight="1" x14ac:dyDescent="0.2">
      <c r="A12" s="92">
        <v>1916</v>
      </c>
      <c r="B12" s="425">
        <f>avgprinc!BC5</f>
        <v>8008.1501521793934</v>
      </c>
      <c r="C12" s="317">
        <f>avgprinc!BD5</f>
        <v>7297.5521512404321</v>
      </c>
      <c r="D12" s="317"/>
      <c r="E12" s="85"/>
      <c r="F12" s="85"/>
      <c r="G12" s="84">
        <f>avgprinc!BH5</f>
        <v>11494.906064628827</v>
      </c>
      <c r="H12" s="530">
        <f>B12*0.9/'TA5'!B12</f>
        <v>0.55276903814879386</v>
      </c>
      <c r="I12" s="541">
        <f>C12*0.9/'TA5'!B12</f>
        <v>0.50371943667714969</v>
      </c>
      <c r="J12" s="442"/>
      <c r="K12" s="443"/>
      <c r="L12" s="442"/>
      <c r="M12" s="561">
        <f>G12*0.9/'TA5'!F12</f>
        <v>0.52563390898522433</v>
      </c>
      <c r="P12" s="1122">
        <f>H12-'TA2'!B13</f>
        <v>-2.5138390895995677E-3</v>
      </c>
    </row>
    <row r="13" spans="1:16" s="87" customFormat="1" ht="15" customHeight="1" x14ac:dyDescent="0.2">
      <c r="A13" s="92">
        <v>1917</v>
      </c>
      <c r="B13" s="425">
        <f>avgprinc!BC6</f>
        <v>7805.5942385174858</v>
      </c>
      <c r="C13" s="317">
        <f>avgprinc!BD6</f>
        <v>7074.7442280023834</v>
      </c>
      <c r="D13" s="317"/>
      <c r="E13" s="85"/>
      <c r="F13" s="85"/>
      <c r="G13" s="84">
        <f>avgprinc!BH6</f>
        <v>11179.884979273669</v>
      </c>
      <c r="H13" s="530">
        <f>B13*0.9/'TA5'!B13</f>
        <v>0.54812987792812329</v>
      </c>
      <c r="I13" s="541">
        <f>C13*0.9/'TA5'!B13</f>
        <v>0.49680761919853084</v>
      </c>
      <c r="J13" s="442"/>
      <c r="K13" s="443"/>
      <c r="L13" s="442"/>
      <c r="M13" s="561">
        <f>G13*0.9/'TA5'!F13</f>
        <v>0.52052553699352699</v>
      </c>
      <c r="P13" s="1122">
        <f>H13-'TA2'!B14</f>
        <v>-3.1789678638067809E-3</v>
      </c>
    </row>
    <row r="14" spans="1:16" s="87" customFormat="1" ht="15" customHeight="1" x14ac:dyDescent="0.2">
      <c r="A14" s="92">
        <v>1918</v>
      </c>
      <c r="B14" s="425">
        <f>avgprinc!BC7</f>
        <v>8409.3518951906244</v>
      </c>
      <c r="C14" s="317">
        <f>avgprinc!BD7</f>
        <v>7557.4918564118097</v>
      </c>
      <c r="D14" s="353"/>
      <c r="E14" s="314"/>
      <c r="F14" s="314"/>
      <c r="G14" s="84">
        <f>avgprinc!BH7</f>
        <v>11930.707868878177</v>
      </c>
      <c r="H14" s="530">
        <f>B14*0.9/'TA5'!B14</f>
        <v>0.55890107074237239</v>
      </c>
      <c r="I14" s="541">
        <f>C14*0.9/'TA5'!B14</f>
        <v>0.50228487799291599</v>
      </c>
      <c r="J14" s="442"/>
      <c r="K14" s="443"/>
      <c r="L14" s="442"/>
      <c r="M14" s="561">
        <f>G14*0.9/'TA5'!F14</f>
        <v>0.5303684002901714</v>
      </c>
      <c r="P14" s="1122">
        <f>H14-'TA2'!B15</f>
        <v>-3.7067134703031579E-3</v>
      </c>
    </row>
    <row r="15" spans="1:16" s="87" customFormat="1" ht="15" customHeight="1" x14ac:dyDescent="0.2">
      <c r="A15" s="91">
        <v>1919</v>
      </c>
      <c r="B15" s="426">
        <f>avgprinc!BC8</f>
        <v>7691.5731605797064</v>
      </c>
      <c r="C15" s="316">
        <f>avgprinc!BD8</f>
        <v>6905.2074393144585</v>
      </c>
      <c r="D15" s="354"/>
      <c r="E15" s="315"/>
      <c r="F15" s="315"/>
      <c r="G15" s="88">
        <f>avgprinc!BH8</f>
        <v>10983.422846343788</v>
      </c>
      <c r="H15" s="531">
        <f>B15*0.9/'TA5'!B15</f>
        <v>0.53990876765814644</v>
      </c>
      <c r="I15" s="542">
        <f>C15*0.9/'TA5'!B15</f>
        <v>0.48470994959672786</v>
      </c>
      <c r="J15" s="445"/>
      <c r="K15" s="446"/>
      <c r="L15" s="445"/>
      <c r="M15" s="562">
        <f>G15*0.9/'TA5'!F15</f>
        <v>0.51249694089637787</v>
      </c>
      <c r="P15" s="1122">
        <f>H15-'TA2'!B16</f>
        <v>-4.2238886338603621E-3</v>
      </c>
    </row>
    <row r="16" spans="1:16" s="87" customFormat="1" ht="15" customHeight="1" x14ac:dyDescent="0.2">
      <c r="A16" s="92">
        <v>1920</v>
      </c>
      <c r="B16" s="425">
        <f>avgprinc!BC9</f>
        <v>7771.1495795180226</v>
      </c>
      <c r="C16" s="317">
        <f>avgprinc!BD9</f>
        <v>6985.7549640153047</v>
      </c>
      <c r="D16" s="353"/>
      <c r="E16" s="314"/>
      <c r="F16" s="314"/>
      <c r="G16" s="84">
        <f>avgprinc!BH9</f>
        <v>11100.500770570776</v>
      </c>
      <c r="H16" s="530">
        <f>B16*0.9/'TA5'!B16</f>
        <v>0.55783499811919368</v>
      </c>
      <c r="I16" s="541">
        <f>C16*0.9/'TA5'!B16</f>
        <v>0.50145716117515737</v>
      </c>
      <c r="J16" s="442"/>
      <c r="K16" s="443"/>
      <c r="L16" s="442"/>
      <c r="M16" s="561">
        <f>G16*0.9/'TA5'!F16</f>
        <v>0.52908240956693831</v>
      </c>
      <c r="P16" s="1122">
        <f>H16-'TA2'!B17</f>
        <v>-4.2450930683581856E-3</v>
      </c>
    </row>
    <row r="17" spans="1:16" s="87" customFormat="1" ht="15" customHeight="1" x14ac:dyDescent="0.2">
      <c r="A17" s="92">
        <v>1921</v>
      </c>
      <c r="B17" s="425">
        <f>avgprinc!BC10</f>
        <v>6604.8783813019991</v>
      </c>
      <c r="C17" s="317">
        <f>avgprinc!BD10</f>
        <v>5986.2261318668488</v>
      </c>
      <c r="D17" s="353"/>
      <c r="E17" s="314"/>
      <c r="F17" s="314"/>
      <c r="G17" s="84">
        <f>avgprinc!BH10</f>
        <v>9407.2656654201237</v>
      </c>
      <c r="H17" s="530">
        <f>B17*0.9/'TA5'!B17</f>
        <v>0.52417668605305612</v>
      </c>
      <c r="I17" s="541">
        <f>C17*0.9/'TA5'!B17</f>
        <v>0.47507917551505568</v>
      </c>
      <c r="J17" s="442"/>
      <c r="K17" s="443"/>
      <c r="L17" s="442"/>
      <c r="M17" s="561">
        <f>G17*0.9/'TA5'!F17</f>
        <v>0.49689084659343347</v>
      </c>
      <c r="P17" s="1122">
        <f>H17-'TA2'!B18</f>
        <v>-3.0479016351661059E-3</v>
      </c>
    </row>
    <row r="18" spans="1:16" s="87" customFormat="1" ht="15" customHeight="1" x14ac:dyDescent="0.2">
      <c r="A18" s="92">
        <v>1922</v>
      </c>
      <c r="B18" s="425">
        <f>avgprinc!BC11</f>
        <v>7344.7151065184698</v>
      </c>
      <c r="C18" s="317">
        <f>avgprinc!BD11</f>
        <v>6637.0972018382727</v>
      </c>
      <c r="D18" s="353"/>
      <c r="E18" s="314"/>
      <c r="F18" s="314"/>
      <c r="G18" s="84">
        <f>avgprinc!BH11</f>
        <v>10430.339292597</v>
      </c>
      <c r="H18" s="530">
        <f>B18*0.9/'TA5'!B18</f>
        <v>0.53660472422847805</v>
      </c>
      <c r="I18" s="541">
        <f>C18*0.9/'TA5'!B18</f>
        <v>0.4849061756676149</v>
      </c>
      <c r="J18" s="442"/>
      <c r="K18" s="443"/>
      <c r="L18" s="442"/>
      <c r="M18" s="561">
        <f>G18*0.9/'TA5'!F18</f>
        <v>0.50862780669815877</v>
      </c>
      <c r="P18" s="1122">
        <f>H18-'TA2'!B19</f>
        <v>-2.598620517874628E-3</v>
      </c>
    </row>
    <row r="19" spans="1:16" s="87" customFormat="1" ht="15" customHeight="1" x14ac:dyDescent="0.2">
      <c r="A19" s="92">
        <v>1923</v>
      </c>
      <c r="B19" s="425">
        <f>avgprinc!BC12</f>
        <v>8627.5290770271404</v>
      </c>
      <c r="C19" s="317">
        <f>avgprinc!BD12</f>
        <v>7792.3553228898072</v>
      </c>
      <c r="D19" s="353"/>
      <c r="E19" s="314"/>
      <c r="F19" s="314"/>
      <c r="G19" s="84">
        <f>avgprinc!BH12</f>
        <v>12276.40093531596</v>
      </c>
      <c r="H19" s="530">
        <f>B19*0.9/'TA5'!B19</f>
        <v>0.56088544037519861</v>
      </c>
      <c r="I19" s="541">
        <f>C19*0.9/'TA5'!B19</f>
        <v>0.50658984835842402</v>
      </c>
      <c r="J19" s="442"/>
      <c r="K19" s="443"/>
      <c r="L19" s="442"/>
      <c r="M19" s="561">
        <f>G19*0.9/'TA5'!F19</f>
        <v>0.53298882259080615</v>
      </c>
      <c r="P19" s="1122">
        <f>H19-'TA2'!B20</f>
        <v>-3.0609897889304349E-3</v>
      </c>
    </row>
    <row r="20" spans="1:16" s="87" customFormat="1" ht="15" customHeight="1" x14ac:dyDescent="0.2">
      <c r="A20" s="92">
        <v>1924</v>
      </c>
      <c r="B20" s="425">
        <f>avgprinc!BC13</f>
        <v>8215.6264918387933</v>
      </c>
      <c r="C20" s="317">
        <f>avgprinc!BD13</f>
        <v>7415.367216862328</v>
      </c>
      <c r="D20" s="353"/>
      <c r="E20" s="314"/>
      <c r="F20" s="314"/>
      <c r="G20" s="84">
        <f>avgprinc!BH13</f>
        <v>11683.368113070926</v>
      </c>
      <c r="H20" s="530">
        <f>B20*0.9/'TA5'!B20</f>
        <v>0.54048162774985065</v>
      </c>
      <c r="I20" s="541">
        <f>C20*0.9/'TA5'!B20</f>
        <v>0.48783495059250231</v>
      </c>
      <c r="J20" s="442"/>
      <c r="K20" s="443"/>
      <c r="L20" s="442"/>
      <c r="M20" s="561">
        <f>G20*0.9/'TA5'!F20</f>
        <v>0.51339966206075349</v>
      </c>
      <c r="P20" s="1122">
        <f>H20-'TA2'!B21</f>
        <v>-2.7329720389762668E-3</v>
      </c>
    </row>
    <row r="21" spans="1:16" s="87" customFormat="1" ht="15" customHeight="1" x14ac:dyDescent="0.2">
      <c r="A21" s="92">
        <v>1925</v>
      </c>
      <c r="B21" s="425">
        <f>avgprinc!BC14</f>
        <v>8128.4034097141712</v>
      </c>
      <c r="C21" s="317">
        <f>avgprinc!BD14</f>
        <v>7327.6861657040135</v>
      </c>
      <c r="D21" s="353"/>
      <c r="E21" s="314"/>
      <c r="F21" s="314"/>
      <c r="G21" s="84">
        <f>avgprinc!BH14</f>
        <v>11573.359622833053</v>
      </c>
      <c r="H21" s="530">
        <f>B21*0.9/'TA5'!B21</f>
        <v>0.52519802040592578</v>
      </c>
      <c r="I21" s="541">
        <f>C21*0.9/'TA5'!B21</f>
        <v>0.47346152428708821</v>
      </c>
      <c r="J21" s="442"/>
      <c r="K21" s="443"/>
      <c r="L21" s="442"/>
      <c r="M21" s="561">
        <f>G21*0.9/'TA5'!F21</f>
        <v>0.49959127381431351</v>
      </c>
      <c r="P21" s="1122">
        <f>H21-'TA2'!B22</f>
        <v>-2.7594591273247815E-3</v>
      </c>
    </row>
    <row r="22" spans="1:16" s="87" customFormat="1" ht="15" customHeight="1" x14ac:dyDescent="0.2">
      <c r="A22" s="92">
        <v>1926</v>
      </c>
      <c r="B22" s="425">
        <f>avgprinc!BC15</f>
        <v>8443.7307513784745</v>
      </c>
      <c r="C22" s="317">
        <f>avgprinc!BD15</f>
        <v>7602.1396545916186</v>
      </c>
      <c r="D22" s="353"/>
      <c r="E22" s="314"/>
      <c r="F22" s="314"/>
      <c r="G22" s="84">
        <f>avgprinc!BH15</f>
        <v>12042.855276221948</v>
      </c>
      <c r="H22" s="530">
        <f>B22*0.9/'TA5'!B22</f>
        <v>0.5221313202327228</v>
      </c>
      <c r="I22" s="541">
        <f>C22*0.9/'TA5'!B22</f>
        <v>0.47009021619945057</v>
      </c>
      <c r="J22" s="442"/>
      <c r="K22" s="443"/>
      <c r="L22" s="442"/>
      <c r="M22" s="561">
        <f>G22*0.9/'TA5'!F22</f>
        <v>0.49689905522916283</v>
      </c>
      <c r="P22" s="1122">
        <f>H22-'TA2'!B23</f>
        <v>-3.6200429192985162E-3</v>
      </c>
    </row>
    <row r="23" spans="1:16" s="87" customFormat="1" ht="15" customHeight="1" x14ac:dyDescent="0.2">
      <c r="A23" s="92">
        <v>1927</v>
      </c>
      <c r="B23" s="425">
        <f>avgprinc!BC16</f>
        <v>8375.2778844060267</v>
      </c>
      <c r="C23" s="317">
        <f>avgprinc!BD16</f>
        <v>7528.5201035792525</v>
      </c>
      <c r="D23" s="353"/>
      <c r="E23" s="314"/>
      <c r="F23" s="314"/>
      <c r="G23" s="84">
        <f>avgprinc!BH16</f>
        <v>11955.0671309953</v>
      </c>
      <c r="H23" s="530">
        <f>B23*0.9/'TA5'!B23</f>
        <v>0.52714438675295383</v>
      </c>
      <c r="I23" s="541">
        <f>C23*0.9/'TA5'!B23</f>
        <v>0.47384900751147119</v>
      </c>
      <c r="J23" s="442"/>
      <c r="K23" s="443"/>
      <c r="L23" s="442"/>
      <c r="M23" s="561">
        <f>G23*0.9/'TA5'!F23</f>
        <v>0.50142399663554615</v>
      </c>
      <c r="P23" s="1122">
        <f>H23-'TA2'!B24</f>
        <v>-3.1745206798593495E-3</v>
      </c>
    </row>
    <row r="24" spans="1:16" s="87" customFormat="1" ht="15" customHeight="1" x14ac:dyDescent="0.2">
      <c r="A24" s="92">
        <v>1928</v>
      </c>
      <c r="B24" s="425">
        <f>avgprinc!BC17</f>
        <v>8281.7892750766478</v>
      </c>
      <c r="C24" s="317">
        <f>avgprinc!BD17</f>
        <v>7466.291915317478</v>
      </c>
      <c r="D24" s="353"/>
      <c r="E24" s="314"/>
      <c r="F24" s="314"/>
      <c r="G24" s="84">
        <f>avgprinc!BH17</f>
        <v>11854.160831781064</v>
      </c>
      <c r="H24" s="530">
        <f>B24*0.9/'TA5'!B24</f>
        <v>0.51513411352045513</v>
      </c>
      <c r="I24" s="541">
        <f>C24*0.9/'TA5'!B24</f>
        <v>0.46440950612649023</v>
      </c>
      <c r="J24" s="442"/>
      <c r="K24" s="443"/>
      <c r="L24" s="442"/>
      <c r="M24" s="561">
        <f>G24*0.9/'TA5'!F24</f>
        <v>0.49011114689443697</v>
      </c>
      <c r="P24" s="1122">
        <f>H24-'TA2'!B25</f>
        <v>-2.7405537535597491E-3</v>
      </c>
    </row>
    <row r="25" spans="1:16" s="87" customFormat="1" ht="15" customHeight="1" x14ac:dyDescent="0.2">
      <c r="A25" s="91">
        <v>1929</v>
      </c>
      <c r="B25" s="426">
        <f>avgprinc!BC18</f>
        <v>8910.4161352385236</v>
      </c>
      <c r="C25" s="316">
        <f>avgprinc!BD18</f>
        <v>8032.6744514881457</v>
      </c>
      <c r="D25" s="354"/>
      <c r="E25" s="315"/>
      <c r="F25" s="315"/>
      <c r="G25" s="88">
        <f>avgprinc!BH18</f>
        <v>12802.905286815505</v>
      </c>
      <c r="H25" s="531">
        <f>B25*0.9/'TA5'!B25</f>
        <v>0.52825152010865817</v>
      </c>
      <c r="I25" s="542">
        <f>C25*0.9/'TA5'!B25</f>
        <v>0.4762148507021447</v>
      </c>
      <c r="J25" s="445"/>
      <c r="K25" s="446"/>
      <c r="L25" s="445"/>
      <c r="M25" s="562">
        <f>G25*0.9/'TA5'!F25</f>
        <v>0.50270025391153761</v>
      </c>
      <c r="P25" s="1122">
        <f>H25-'TA2'!B26</f>
        <v>-2.9629202229733975E-3</v>
      </c>
    </row>
    <row r="26" spans="1:16" s="87" customFormat="1" ht="15" customHeight="1" x14ac:dyDescent="0.2">
      <c r="A26" s="92">
        <v>1930</v>
      </c>
      <c r="B26" s="425">
        <f>avgprinc!BC19</f>
        <v>8133.52646951314</v>
      </c>
      <c r="C26" s="317">
        <f>avgprinc!BD19</f>
        <v>7291.4090640118575</v>
      </c>
      <c r="D26" s="353"/>
      <c r="E26" s="314"/>
      <c r="F26" s="314"/>
      <c r="G26" s="84">
        <f>avgprinc!BH19</f>
        <v>11727.856158782019</v>
      </c>
      <c r="H26" s="530">
        <f>B26*0.9/'TA5'!B26</f>
        <v>0.53546117318367503</v>
      </c>
      <c r="I26" s="541">
        <f>C26*0.9/'TA5'!B26</f>
        <v>0.48002136173186555</v>
      </c>
      <c r="J26" s="442"/>
      <c r="K26" s="443"/>
      <c r="L26" s="442"/>
      <c r="M26" s="561">
        <f>G26*0.9/'TA5'!F26</f>
        <v>0.50872939253532257</v>
      </c>
      <c r="P26" s="1122">
        <f>H26-'TA2'!B27</f>
        <v>-2.8838028521387393E-3</v>
      </c>
    </row>
    <row r="27" spans="1:16" s="87" customFormat="1" ht="15" customHeight="1" x14ac:dyDescent="0.2">
      <c r="A27" s="92">
        <v>1931</v>
      </c>
      <c r="B27" s="425">
        <f>avgprinc!BC20</f>
        <v>7273.6834303469705</v>
      </c>
      <c r="C27" s="317">
        <f>avgprinc!BD20</f>
        <v>6500.2188244293775</v>
      </c>
      <c r="D27" s="353"/>
      <c r="E27" s="314"/>
      <c r="F27" s="314"/>
      <c r="G27" s="84">
        <f>avgprinc!BH20</f>
        <v>10483.528050983856</v>
      </c>
      <c r="H27" s="530">
        <f>B27*0.9/'TA5'!B27</f>
        <v>0.53512317348488181</v>
      </c>
      <c r="I27" s="541">
        <f>C27*0.9/'TA5'!B27</f>
        <v>0.4782195649541609</v>
      </c>
      <c r="J27" s="442"/>
      <c r="K27" s="443"/>
      <c r="L27" s="442"/>
      <c r="M27" s="561">
        <f>G27*0.9/'TA5'!F27</f>
        <v>0.5079581814630727</v>
      </c>
      <c r="P27" s="1122">
        <f>H27-'TA2'!B28</f>
        <v>-2.4768358331044293E-3</v>
      </c>
    </row>
    <row r="28" spans="1:16" s="87" customFormat="1" ht="15" customHeight="1" x14ac:dyDescent="0.2">
      <c r="A28" s="92">
        <v>1932</v>
      </c>
      <c r="B28" s="425">
        <f>avgprinc!BC21</f>
        <v>5919.3037388793227</v>
      </c>
      <c r="C28" s="317">
        <f>avgprinc!BD21</f>
        <v>5284.7841404835399</v>
      </c>
      <c r="D28" s="353"/>
      <c r="E28" s="314"/>
      <c r="F28" s="314"/>
      <c r="G28" s="84">
        <f>avgprinc!BH21</f>
        <v>8540.8839096943739</v>
      </c>
      <c r="H28" s="530">
        <f>B28*0.9/'TA5'!B28</f>
        <v>0.51610869768116541</v>
      </c>
      <c r="I28" s="541">
        <f>C28*0.9/'TA5'!B28</f>
        <v>0.4607844402976064</v>
      </c>
      <c r="J28" s="442"/>
      <c r="K28" s="443"/>
      <c r="L28" s="442"/>
      <c r="M28" s="561">
        <f>G28*0.9/'TA5'!F28</f>
        <v>0.49002467984929082</v>
      </c>
      <c r="P28" s="1122">
        <f>H28-'TA2'!B29</f>
        <v>-3.285988335203327E-3</v>
      </c>
    </row>
    <row r="29" spans="1:16" s="87" customFormat="1" ht="15" customHeight="1" x14ac:dyDescent="0.2">
      <c r="A29" s="92">
        <v>1933</v>
      </c>
      <c r="B29" s="425">
        <f>avgprinc!BC22</f>
        <v>5767.0272636924965</v>
      </c>
      <c r="C29" s="317">
        <f>avgprinc!BD22</f>
        <v>5137.1480513503475</v>
      </c>
      <c r="D29" s="353"/>
      <c r="E29" s="314"/>
      <c r="F29" s="314"/>
      <c r="G29" s="84">
        <f>avgprinc!BH22</f>
        <v>8343.1717020648193</v>
      </c>
      <c r="H29" s="530">
        <f>B29*0.9/'TA5'!B29</f>
        <v>0.52001191684717352</v>
      </c>
      <c r="I29" s="541">
        <f>C29*0.9/'TA5'!B29</f>
        <v>0.46321581001162004</v>
      </c>
      <c r="J29" s="442"/>
      <c r="K29" s="443"/>
      <c r="L29" s="442"/>
      <c r="M29" s="561">
        <f>G29*0.9/'TA5'!F29</f>
        <v>0.49434953241560453</v>
      </c>
      <c r="P29" s="1122">
        <f>H29-'TA2'!B30</f>
        <v>-4.2015939886466125E-3</v>
      </c>
    </row>
    <row r="30" spans="1:16" s="87" customFormat="1" ht="15" customHeight="1" x14ac:dyDescent="0.2">
      <c r="A30" s="92">
        <v>1934</v>
      </c>
      <c r="B30" s="425">
        <f>avgprinc!BC23</f>
        <v>6347.8687724098409</v>
      </c>
      <c r="C30" s="317">
        <f>avgprinc!BD23</f>
        <v>5656.1322333465068</v>
      </c>
      <c r="D30" s="353"/>
      <c r="E30" s="314"/>
      <c r="F30" s="314"/>
      <c r="G30" s="84">
        <f>avgprinc!BH23</f>
        <v>9193.2423768574645</v>
      </c>
      <c r="H30" s="530">
        <f>B30*0.9/'TA5'!B30</f>
        <v>0.50859316514516273</v>
      </c>
      <c r="I30" s="541">
        <f>C30*0.9/'TA5'!B30</f>
        <v>0.45317102450831037</v>
      </c>
      <c r="J30" s="442"/>
      <c r="K30" s="443"/>
      <c r="L30" s="442"/>
      <c r="M30" s="561">
        <f>G30*0.9/'TA5'!F30</f>
        <v>0.48323758022977881</v>
      </c>
      <c r="P30" s="1122">
        <f>H30-'TA2'!B31</f>
        <v>-3.0687269024693986E-3</v>
      </c>
    </row>
    <row r="31" spans="1:16" s="87" customFormat="1" ht="15" customHeight="1" x14ac:dyDescent="0.2">
      <c r="A31" s="92">
        <v>1935</v>
      </c>
      <c r="B31" s="425">
        <f>avgprinc!BC24</f>
        <v>7098.6294670173547</v>
      </c>
      <c r="C31" s="317">
        <f>avgprinc!BD24</f>
        <v>6355.3999377849686</v>
      </c>
      <c r="D31" s="353"/>
      <c r="E31" s="314"/>
      <c r="F31" s="314"/>
      <c r="G31" s="84">
        <f>avgprinc!BH24</f>
        <v>10276.786465062438</v>
      </c>
      <c r="H31" s="530">
        <f>B31*0.9/'TA5'!B31</f>
        <v>0.51763098323467005</v>
      </c>
      <c r="I31" s="541">
        <f>C31*0.9/'TA5'!B31</f>
        <v>0.4634347987777781</v>
      </c>
      <c r="J31" s="442"/>
      <c r="K31" s="443"/>
      <c r="L31" s="442"/>
      <c r="M31" s="561">
        <f>G31*0.9/'TA5'!F31</f>
        <v>0.49130888005413281</v>
      </c>
      <c r="P31" s="1122">
        <f>H31-'TA2'!B32</f>
        <v>-2.3490209006514773E-3</v>
      </c>
    </row>
    <row r="32" spans="1:16" s="87" customFormat="1" ht="15" customHeight="1" x14ac:dyDescent="0.2">
      <c r="A32" s="92">
        <v>1936</v>
      </c>
      <c r="B32" s="425">
        <f>avgprinc!BC25</f>
        <v>7786.3306736318709</v>
      </c>
      <c r="C32" s="317">
        <f>avgprinc!BD25</f>
        <v>6957.7318074848636</v>
      </c>
      <c r="D32" s="353"/>
      <c r="E32" s="314"/>
      <c r="F32" s="314"/>
      <c r="G32" s="84">
        <f>avgprinc!BH25</f>
        <v>11295.254275056664</v>
      </c>
      <c r="H32" s="530">
        <f>B32*0.9/'TA5'!B32</f>
        <v>0.51654743792780289</v>
      </c>
      <c r="I32" s="541">
        <f>C32*0.9/'TA5'!B32</f>
        <v>0.46157794853435063</v>
      </c>
      <c r="J32" s="442"/>
      <c r="K32" s="443"/>
      <c r="L32" s="442"/>
      <c r="M32" s="561">
        <f>G32*0.9/'TA5'!F32</f>
        <v>0.4911051214252104</v>
      </c>
      <c r="P32" s="1122">
        <f>H32-'TA2'!B33</f>
        <v>-4.8357600989428207E-3</v>
      </c>
    </row>
    <row r="33" spans="1:16" s="87" customFormat="1" ht="15" customHeight="1" x14ac:dyDescent="0.2">
      <c r="A33" s="92">
        <v>1937</v>
      </c>
      <c r="B33" s="425">
        <f>avgprinc!BC26</f>
        <v>8449.3240733024068</v>
      </c>
      <c r="C33" s="317">
        <f>avgprinc!BD26</f>
        <v>7536.5976050538384</v>
      </c>
      <c r="D33" s="353"/>
      <c r="E33" s="314"/>
      <c r="F33" s="314"/>
      <c r="G33" s="84">
        <f>avgprinc!BH26</f>
        <v>12231.580303774097</v>
      </c>
      <c r="H33" s="530">
        <f>B33*0.9/'TA5'!B33</f>
        <v>0.52558311939227353</v>
      </c>
      <c r="I33" s="541">
        <f>C33*0.9/'TA5'!B33</f>
        <v>0.46880773473757181</v>
      </c>
      <c r="J33" s="442"/>
      <c r="K33" s="443"/>
      <c r="L33" s="442"/>
      <c r="M33" s="561">
        <f>G33*0.9/'TA5'!F33</f>
        <v>0.49866024241054685</v>
      </c>
      <c r="P33" s="1122">
        <f>H33-'TA2'!B34</f>
        <v>-4.3210488026611538E-3</v>
      </c>
    </row>
    <row r="34" spans="1:16" s="87" customFormat="1" ht="15" customHeight="1" x14ac:dyDescent="0.2">
      <c r="A34" s="92">
        <v>1938</v>
      </c>
      <c r="B34" s="425">
        <f>avgprinc!BC27</f>
        <v>7896.9782051093753</v>
      </c>
      <c r="C34" s="317">
        <f>avgprinc!BD27</f>
        <v>7078.01809882201</v>
      </c>
      <c r="D34" s="353"/>
      <c r="E34" s="314"/>
      <c r="F34" s="314"/>
      <c r="G34" s="84">
        <f>avgprinc!BH27</f>
        <v>11436.727923941871</v>
      </c>
      <c r="H34" s="530">
        <f>B34*0.9/'TA5'!B34</f>
        <v>0.52783499001273138</v>
      </c>
      <c r="I34" s="541">
        <f>C34*0.9/'TA5'!B34</f>
        <v>0.47309559624774244</v>
      </c>
      <c r="J34" s="442"/>
      <c r="K34" s="443"/>
      <c r="L34" s="442"/>
      <c r="M34" s="561">
        <f>G34*0.9/'TA5'!F34</f>
        <v>0.50158428572885183</v>
      </c>
      <c r="P34" s="1122">
        <f>H34-'TA2'!B35</f>
        <v>-3.4000677675957158E-3</v>
      </c>
    </row>
    <row r="35" spans="1:16" s="87" customFormat="1" ht="15" customHeight="1" x14ac:dyDescent="0.2">
      <c r="A35" s="91">
        <v>1939</v>
      </c>
      <c r="B35" s="426">
        <f>avgprinc!BC28</f>
        <v>8225.2653574377782</v>
      </c>
      <c r="C35" s="316">
        <f>avgprinc!BD28</f>
        <v>7364.9962760102389</v>
      </c>
      <c r="D35" s="354"/>
      <c r="E35" s="315"/>
      <c r="F35" s="315"/>
      <c r="G35" s="88">
        <f>avgprinc!BH28</f>
        <v>11888.58338089226</v>
      </c>
      <c r="H35" s="531">
        <f>B35*0.9/'TA5'!B35</f>
        <v>0.51206494438450445</v>
      </c>
      <c r="I35" s="542">
        <f>C35*0.9/'TA5'!B35</f>
        <v>0.45850878294850134</v>
      </c>
      <c r="J35" s="445"/>
      <c r="K35" s="446"/>
      <c r="L35" s="445"/>
      <c r="M35" s="562">
        <f>G35*0.9/'TA5'!F35</f>
        <v>0.48641057565274626</v>
      </c>
      <c r="P35" s="1122">
        <f>H35-'TA2'!B36</f>
        <v>-1.9130926107399082E-3</v>
      </c>
    </row>
    <row r="36" spans="1:16" s="87" customFormat="1" ht="15" customHeight="1" x14ac:dyDescent="0.2">
      <c r="A36" s="92">
        <v>1940</v>
      </c>
      <c r="B36" s="425">
        <f>avgprinc!BC29</f>
        <v>8838.9054119571047</v>
      </c>
      <c r="C36" s="317">
        <f>avgprinc!BD29</f>
        <v>7994.3046079669966</v>
      </c>
      <c r="D36" s="353"/>
      <c r="E36" s="314"/>
      <c r="F36" s="314"/>
      <c r="G36" s="84">
        <f>avgprinc!BH29</f>
        <v>12800.712915793712</v>
      </c>
      <c r="H36" s="530">
        <f>B36*0.9/'TA5'!B36</f>
        <v>0.50831282059676541</v>
      </c>
      <c r="I36" s="541">
        <f>C36*0.9/'TA5'!B36</f>
        <v>0.45974103518386461</v>
      </c>
      <c r="J36" s="442"/>
      <c r="K36" s="443"/>
      <c r="L36" s="442"/>
      <c r="M36" s="561">
        <f>G36*0.9/'TA5'!F36</f>
        <v>0.48421207036987379</v>
      </c>
      <c r="P36" s="1122">
        <f>H36-'TA2'!B37</f>
        <v>-3.1983726404303248E-3</v>
      </c>
    </row>
    <row r="37" spans="1:16" s="87" customFormat="1" ht="15" customHeight="1" x14ac:dyDescent="0.2">
      <c r="A37" s="92">
        <v>1941</v>
      </c>
      <c r="B37" s="425">
        <f>avgprinc!BC30</f>
        <v>10853.599920460159</v>
      </c>
      <c r="C37" s="317">
        <f>avgprinc!BD30</f>
        <v>9840.8010540049836</v>
      </c>
      <c r="D37" s="353"/>
      <c r="E37" s="314"/>
      <c r="F37" s="314"/>
      <c r="G37" s="84">
        <f>avgprinc!BH30</f>
        <v>15918.120416192094</v>
      </c>
      <c r="H37" s="530">
        <f>B37*0.9/'TA5'!B37</f>
        <v>0.52856289865211059</v>
      </c>
      <c r="I37" s="541">
        <f>C37*0.9/'TA5'!B37</f>
        <v>0.47924028601407048</v>
      </c>
      <c r="J37" s="442"/>
      <c r="K37" s="443"/>
      <c r="L37" s="442"/>
      <c r="M37" s="561">
        <f>G37*0.9/'TA5'!F37</f>
        <v>0.50458239011571915</v>
      </c>
      <c r="P37" s="1122">
        <f>H37-'TA2'!B38</f>
        <v>-5.0799173485501781E-3</v>
      </c>
    </row>
    <row r="38" spans="1:16" s="87" customFormat="1" ht="15" customHeight="1" x14ac:dyDescent="0.2">
      <c r="A38" s="92">
        <v>1942</v>
      </c>
      <c r="B38" s="425">
        <f>avgprinc!BC31</f>
        <v>13982.232405749088</v>
      </c>
      <c r="C38" s="317">
        <f>avgprinc!BD31</f>
        <v>12615.65208077954</v>
      </c>
      <c r="D38" s="353"/>
      <c r="E38" s="314"/>
      <c r="F38" s="314"/>
      <c r="G38" s="84">
        <f>avgprinc!BH31</f>
        <v>20685.950596446801</v>
      </c>
      <c r="H38" s="530">
        <f>B38*0.9/'TA5'!B38</f>
        <v>0.57435388571065371</v>
      </c>
      <c r="I38" s="541">
        <f>C38*0.9/'TA5'!B38</f>
        <v>0.5182183061404515</v>
      </c>
      <c r="J38" s="442"/>
      <c r="K38" s="443"/>
      <c r="L38" s="442"/>
      <c r="M38" s="561">
        <f>G38*0.9/'TA5'!F38</f>
        <v>0.54778655697691336</v>
      </c>
      <c r="P38" s="1122">
        <f>H38-'TA2'!B39</f>
        <v>-3.5289076725887325E-3</v>
      </c>
    </row>
    <row r="39" spans="1:16" s="87" customFormat="1" ht="15" customHeight="1" x14ac:dyDescent="0.2">
      <c r="A39" s="92">
        <v>1943</v>
      </c>
      <c r="B39" s="425">
        <f>avgprinc!BC32</f>
        <v>17100.755630154174</v>
      </c>
      <c r="C39" s="317">
        <f>avgprinc!BD32</f>
        <v>15358.370635488182</v>
      </c>
      <c r="D39" s="353"/>
      <c r="E39" s="314"/>
      <c r="F39" s="314"/>
      <c r="G39" s="84">
        <f>avgprinc!BH32</f>
        <v>25487.713748433252</v>
      </c>
      <c r="H39" s="530">
        <f>B39*0.9/'TA5'!B39</f>
        <v>0.60813088020493156</v>
      </c>
      <c r="I39" s="541">
        <f>C39*0.9/'TA5'!B39</f>
        <v>0.54616881587406185</v>
      </c>
      <c r="J39" s="442"/>
      <c r="K39" s="443"/>
      <c r="L39" s="442"/>
      <c r="M39" s="561">
        <f>G39*0.9/'TA5'!F39</f>
        <v>0.58019064916175989</v>
      </c>
      <c r="P39" s="1122">
        <f>H39-'TA2'!B40</f>
        <v>-2.7009354553594322E-3</v>
      </c>
    </row>
    <row r="40" spans="1:16" s="87" customFormat="1" ht="15" customHeight="1" x14ac:dyDescent="0.2">
      <c r="A40" s="92">
        <v>1944</v>
      </c>
      <c r="B40" s="425">
        <f>avgprinc!BC33</f>
        <v>18455.306009322099</v>
      </c>
      <c r="C40" s="317">
        <f>avgprinc!BD33</f>
        <v>16665.541206932947</v>
      </c>
      <c r="D40" s="353"/>
      <c r="E40" s="314"/>
      <c r="F40" s="314"/>
      <c r="G40" s="84">
        <f>avgprinc!BH33</f>
        <v>27713.2277054843</v>
      </c>
      <c r="H40" s="530">
        <f>B40*0.9/'TA5'!B40</f>
        <v>0.63478300765799567</v>
      </c>
      <c r="I40" s="541">
        <f>C40*0.9/'TA5'!B40</f>
        <v>0.57322281008190923</v>
      </c>
      <c r="J40" s="442"/>
      <c r="K40" s="443"/>
      <c r="L40" s="442"/>
      <c r="M40" s="561">
        <f>G40*0.9/'TA5'!F40</f>
        <v>0.60526619830836559</v>
      </c>
      <c r="P40" s="1122">
        <f>H40-'TA2'!B41</f>
        <v>-1.8350301267775482E-3</v>
      </c>
    </row>
    <row r="41" spans="1:16" s="87" customFormat="1" ht="15" customHeight="1" x14ac:dyDescent="0.2">
      <c r="A41" s="92">
        <v>1945</v>
      </c>
      <c r="B41" s="425">
        <f>avgprinc!BC34</f>
        <v>17937.814813041179</v>
      </c>
      <c r="C41" s="317">
        <f>avgprinc!BD34</f>
        <v>16153.847445487134</v>
      </c>
      <c r="D41" s="353"/>
      <c r="E41" s="314"/>
      <c r="F41" s="314"/>
      <c r="G41" s="84">
        <f>avgprinc!BH34</f>
        <v>27162.585781129896</v>
      </c>
      <c r="H41" s="530">
        <f>B41*0.9/'TA5'!B41</f>
        <v>0.64218493952808631</v>
      </c>
      <c r="I41" s="541">
        <f>C41*0.9/'TA5'!B41</f>
        <v>0.57831779695841989</v>
      </c>
      <c r="J41" s="442"/>
      <c r="K41" s="443"/>
      <c r="L41" s="442"/>
      <c r="M41" s="561">
        <f>G41*0.9/'TA5'!F41</f>
        <v>0.61230932151899176</v>
      </c>
      <c r="P41" s="1122">
        <f>H41-'TA2'!B42</f>
        <v>-1.772630140252307E-3</v>
      </c>
    </row>
    <row r="42" spans="1:16" s="87" customFormat="1" ht="15" customHeight="1" x14ac:dyDescent="0.2">
      <c r="A42" s="92">
        <v>1946</v>
      </c>
      <c r="B42" s="425">
        <f>avgprinc!BC35</f>
        <v>15263.143025943878</v>
      </c>
      <c r="C42" s="317">
        <f>avgprinc!BD35</f>
        <v>13735.610140484601</v>
      </c>
      <c r="D42" s="353"/>
      <c r="E42" s="314"/>
      <c r="F42" s="314"/>
      <c r="G42" s="84">
        <f>avgprinc!BH35</f>
        <v>23285.156786793847</v>
      </c>
      <c r="H42" s="530">
        <f>B42*0.9/'TA5'!B42</f>
        <v>0.62576072579815611</v>
      </c>
      <c r="I42" s="541">
        <f>C42*0.9/'TA5'!B42</f>
        <v>0.56313469356739032</v>
      </c>
      <c r="J42" s="442"/>
      <c r="K42" s="443"/>
      <c r="L42" s="442"/>
      <c r="M42" s="561">
        <f>G42*0.9/'TA5'!F42</f>
        <v>0.59629425227770017</v>
      </c>
      <c r="P42" s="1122">
        <f>H42-'TA2'!B43</f>
        <v>-1.9961550336942135E-3</v>
      </c>
    </row>
    <row r="43" spans="1:16" s="87" customFormat="1" ht="15" customHeight="1" x14ac:dyDescent="0.2">
      <c r="A43" s="92">
        <v>1947</v>
      </c>
      <c r="B43" s="425">
        <f>avgprinc!BC36</f>
        <v>14772.455864828486</v>
      </c>
      <c r="C43" s="317">
        <f>avgprinc!BD36</f>
        <v>13311.799455326862</v>
      </c>
      <c r="D43" s="353"/>
      <c r="E43" s="314"/>
      <c r="F43" s="314"/>
      <c r="G43" s="84">
        <f>avgprinc!BH36</f>
        <v>22540.156199475146</v>
      </c>
      <c r="H43" s="530">
        <f>B43*0.9/'TA5'!B43</f>
        <v>0.6288718672217708</v>
      </c>
      <c r="I43" s="541">
        <f>C43*0.9/'TA5'!B43</f>
        <v>0.56669089122036453</v>
      </c>
      <c r="J43" s="442"/>
      <c r="K43" s="443"/>
      <c r="L43" s="442"/>
      <c r="M43" s="561">
        <f>G43*0.9/'TA5'!F43</f>
        <v>0.59975654353408303</v>
      </c>
      <c r="P43" s="1122">
        <f>H43-'TA2'!B44</f>
        <v>-4.0368540853676915E-3</v>
      </c>
    </row>
    <row r="44" spans="1:16" s="87" customFormat="1" ht="15" customHeight="1" x14ac:dyDescent="0.2">
      <c r="A44" s="92">
        <v>1948</v>
      </c>
      <c r="B44" s="425">
        <f>avgprinc!BC37</f>
        <v>14983.094852059943</v>
      </c>
      <c r="C44" s="317">
        <f>avgprinc!BD37</f>
        <v>13546.306593212114</v>
      </c>
      <c r="D44" s="353"/>
      <c r="E44" s="314"/>
      <c r="F44" s="314"/>
      <c r="G44" s="84">
        <f>avgprinc!BH37</f>
        <v>22907.902455253548</v>
      </c>
      <c r="H44" s="530">
        <f>B44*0.9/'TA5'!B44</f>
        <v>0.60925251536801928</v>
      </c>
      <c r="I44" s="541">
        <f>C44*0.9/'TA5'!B44</f>
        <v>0.55082888063851443</v>
      </c>
      <c r="J44" s="442"/>
      <c r="K44" s="443"/>
      <c r="L44" s="442"/>
      <c r="M44" s="561">
        <f>G44*0.9/'TA5'!F44</f>
        <v>0.58080744199992385</v>
      </c>
      <c r="P44" s="1122">
        <f>H44-'TA2'!B45</f>
        <v>-4.2767631475926216E-3</v>
      </c>
    </row>
    <row r="45" spans="1:16" s="87" customFormat="1" ht="15" customHeight="1" x14ac:dyDescent="0.2">
      <c r="A45" s="91">
        <v>1949</v>
      </c>
      <c r="B45" s="426">
        <f>avgprinc!BC38</f>
        <v>14633.465614111283</v>
      </c>
      <c r="C45" s="316">
        <f>avgprinc!BD38</f>
        <v>13243.032807696254</v>
      </c>
      <c r="D45" s="354"/>
      <c r="E45" s="315"/>
      <c r="F45" s="315"/>
      <c r="G45" s="88">
        <f>avgprinc!BH38</f>
        <v>22428.90301672959</v>
      </c>
      <c r="H45" s="531">
        <f>B45*0.9/'TA5'!B45</f>
        <v>0.61473342675474674</v>
      </c>
      <c r="I45" s="542">
        <f>C45*0.9/'TA5'!B45</f>
        <v>0.55632309892813225</v>
      </c>
      <c r="J45" s="445"/>
      <c r="K45" s="446"/>
      <c r="L45" s="445"/>
      <c r="M45" s="562">
        <f>G45*0.9/'TA5'!F45</f>
        <v>0.58601037943167156</v>
      </c>
      <c r="P45" s="1122">
        <f>H45-'TA2'!B46</f>
        <v>-4.4409225781755213E-3</v>
      </c>
    </row>
    <row r="46" spans="1:16" s="87" customFormat="1" ht="15" customHeight="1" x14ac:dyDescent="0.2">
      <c r="A46" s="92">
        <v>1950</v>
      </c>
      <c r="B46" s="425">
        <f>avgprinc!BC39</f>
        <v>15733.591541391628</v>
      </c>
      <c r="C46" s="317">
        <f>avgprinc!BD39</f>
        <v>14282.555019895382</v>
      </c>
      <c r="D46" s="353"/>
      <c r="E46" s="314"/>
      <c r="F46" s="314"/>
      <c r="G46" s="84">
        <f>avgprinc!BH39</f>
        <v>24097.277229733951</v>
      </c>
      <c r="H46" s="530">
        <f>B46*0.9/'TA5'!B46</f>
        <v>0.60700282672953509</v>
      </c>
      <c r="I46" s="541">
        <f>C46*0.9/'TA5'!B46</f>
        <v>0.55102175794947528</v>
      </c>
      <c r="J46" s="442"/>
      <c r="K46" s="443"/>
      <c r="L46" s="442"/>
      <c r="M46" s="561">
        <f>G46*0.9/'TA5'!F46</f>
        <v>0.57924688813230596</v>
      </c>
      <c r="P46" s="1122">
        <f>H46-'TA2'!B47</f>
        <v>-4.3992535545369638E-3</v>
      </c>
    </row>
    <row r="47" spans="1:16" s="87" customFormat="1" ht="15" customHeight="1" x14ac:dyDescent="0.2">
      <c r="A47" s="92">
        <v>1951</v>
      </c>
      <c r="B47" s="425">
        <f>avgprinc!BC40</f>
        <v>17169.031901417246</v>
      </c>
      <c r="C47" s="317">
        <f>avgprinc!BD40</f>
        <v>15554.323314572792</v>
      </c>
      <c r="D47" s="353"/>
      <c r="E47" s="314"/>
      <c r="F47" s="314"/>
      <c r="G47" s="84">
        <f>avgprinc!BH40</f>
        <v>26360.679075039894</v>
      </c>
      <c r="H47" s="530">
        <f>B47*0.9/'TA5'!B47</f>
        <v>0.61791654382889971</v>
      </c>
      <c r="I47" s="541">
        <f>C47*0.9/'TA5'!B47</f>
        <v>0.55980289158555974</v>
      </c>
      <c r="J47" s="442"/>
      <c r="K47" s="443"/>
      <c r="L47" s="442"/>
      <c r="M47" s="561">
        <f>G47*0.9/'TA5'!F47</f>
        <v>0.58970398518522871</v>
      </c>
      <c r="P47" s="1122">
        <f>H47-'TA2'!B48</f>
        <v>-3.7097623701686233E-3</v>
      </c>
    </row>
    <row r="48" spans="1:16" s="87" customFormat="1" ht="15" customHeight="1" x14ac:dyDescent="0.2">
      <c r="A48" s="92">
        <v>1952</v>
      </c>
      <c r="B48" s="425">
        <f>avgprinc!BC41</f>
        <v>17971.182460820582</v>
      </c>
      <c r="C48" s="317">
        <f>avgprinc!BD41</f>
        <v>16252.122129330743</v>
      </c>
      <c r="D48" s="353"/>
      <c r="E48" s="314"/>
      <c r="F48" s="314"/>
      <c r="G48" s="84">
        <f>avgprinc!BH41</f>
        <v>27634.656868776121</v>
      </c>
      <c r="H48" s="530">
        <f>B48*0.9/'TA5'!B48</f>
        <v>0.63108781183080442</v>
      </c>
      <c r="I48" s="541">
        <f>C48*0.9/'TA5'!B48</f>
        <v>0.57072016349323784</v>
      </c>
      <c r="J48" s="442"/>
      <c r="K48" s="443"/>
      <c r="L48" s="442"/>
      <c r="M48" s="561">
        <f>G48*0.9/'TA5'!F48</f>
        <v>0.60220274063070223</v>
      </c>
      <c r="P48" s="1122">
        <f>H48-'TA2'!B49</f>
        <v>-3.892207658496738E-3</v>
      </c>
    </row>
    <row r="49" spans="1:16" s="87" customFormat="1" ht="15" customHeight="1" x14ac:dyDescent="0.2">
      <c r="A49" s="92">
        <v>1953</v>
      </c>
      <c r="B49" s="425">
        <f>avgprinc!BC42</f>
        <v>18804.944800100817</v>
      </c>
      <c r="C49" s="317">
        <f>avgprinc!BD42</f>
        <v>17013.782905885826</v>
      </c>
      <c r="D49" s="353"/>
      <c r="E49" s="314"/>
      <c r="F49" s="314"/>
      <c r="G49" s="84">
        <f>avgprinc!BH42</f>
        <v>28930.154962868179</v>
      </c>
      <c r="H49" s="530">
        <f>B49*0.9/'TA5'!B49</f>
        <v>0.64110762654732845</v>
      </c>
      <c r="I49" s="541">
        <f>C49*0.9/'TA5'!B49</f>
        <v>0.58004243529209898</v>
      </c>
      <c r="J49" s="442"/>
      <c r="K49" s="443"/>
      <c r="L49" s="442"/>
      <c r="M49" s="561">
        <f>G49*0.9/'TA5'!F49</f>
        <v>0.61183483905679792</v>
      </c>
      <c r="P49" s="1122">
        <f>H49-'TA2'!B50</f>
        <v>-4.0789816774325915E-3</v>
      </c>
    </row>
    <row r="50" spans="1:16" s="87" customFormat="1" ht="15" customHeight="1" x14ac:dyDescent="0.2">
      <c r="A50" s="92">
        <v>1954</v>
      </c>
      <c r="B50" s="425">
        <f>avgprinc!BC43</f>
        <v>18323.541287704327</v>
      </c>
      <c r="C50" s="317">
        <f>avgprinc!BD43</f>
        <v>16620.623712527704</v>
      </c>
      <c r="D50" s="353"/>
      <c r="E50" s="314"/>
      <c r="F50" s="314"/>
      <c r="G50" s="84">
        <f>avgprinc!BH43</f>
        <v>28191.655526517468</v>
      </c>
      <c r="H50" s="530">
        <f>B50*0.9/'TA5'!B50</f>
        <v>0.63805588300216298</v>
      </c>
      <c r="I50" s="541">
        <f>C50*0.9/'TA5'!B50</f>
        <v>0.57875748865530519</v>
      </c>
      <c r="J50" s="442"/>
      <c r="K50" s="443"/>
      <c r="L50" s="442"/>
      <c r="M50" s="561">
        <f>G50*0.9/'TA5'!F50</f>
        <v>0.60922239937339584</v>
      </c>
      <c r="P50" s="1122">
        <f>H50-'TA2'!B51</f>
        <v>-4.1938119273133845E-3</v>
      </c>
    </row>
    <row r="51" spans="1:16" s="87" customFormat="1" ht="15" customHeight="1" x14ac:dyDescent="0.2">
      <c r="A51" s="92">
        <v>1955</v>
      </c>
      <c r="B51" s="425">
        <f>avgprinc!BC44</f>
        <v>19390.310298514993</v>
      </c>
      <c r="C51" s="317">
        <f>avgprinc!BD44</f>
        <v>17629.219859228993</v>
      </c>
      <c r="D51" s="353"/>
      <c r="E51" s="314"/>
      <c r="F51" s="314"/>
      <c r="G51" s="84">
        <f>avgprinc!BH44</f>
        <v>29831.27594510376</v>
      </c>
      <c r="H51" s="530">
        <f>B51*0.9/'TA5'!B51</f>
        <v>0.63106479551231143</v>
      </c>
      <c r="I51" s="541">
        <f>C51*0.9/'TA5'!B51</f>
        <v>0.57374945806607058</v>
      </c>
      <c r="J51" s="442"/>
      <c r="K51" s="443"/>
      <c r="L51" s="442"/>
      <c r="M51" s="561">
        <f>G51*0.9/'TA5'!F51</f>
        <v>0.60300371916744955</v>
      </c>
      <c r="P51" s="1122">
        <f>H51-'TA2'!B52</f>
        <v>-4.7519174938293052E-3</v>
      </c>
    </row>
    <row r="52" spans="1:16" s="87" customFormat="1" ht="15" customHeight="1" x14ac:dyDescent="0.2">
      <c r="A52" s="92">
        <v>1956</v>
      </c>
      <c r="B52" s="425">
        <f>avgprinc!BC45</f>
        <v>20087.323628000468</v>
      </c>
      <c r="C52" s="317">
        <f>avgprinc!BD45</f>
        <v>18263.077224097317</v>
      </c>
      <c r="D52" s="353"/>
      <c r="E52" s="314"/>
      <c r="F52" s="314"/>
      <c r="G52" s="84">
        <f>avgprinc!BH45</f>
        <v>30916.895896234091</v>
      </c>
      <c r="H52" s="530">
        <f>B52*0.9/'TA5'!B52</f>
        <v>0.6404521863528444</v>
      </c>
      <c r="I52" s="541">
        <f>C52*0.9/'TA5'!B52</f>
        <v>0.58228900745142553</v>
      </c>
      <c r="J52" s="442"/>
      <c r="K52" s="443"/>
      <c r="L52" s="442"/>
      <c r="M52" s="561">
        <f>G52*0.9/'TA5'!F52</f>
        <v>0.61218485737879547</v>
      </c>
      <c r="P52" s="1122">
        <f>H52-'TA2'!B53</f>
        <v>-4.049613088977666E-3</v>
      </c>
    </row>
    <row r="53" spans="1:16" s="87" customFormat="1" ht="15" customHeight="1" x14ac:dyDescent="0.2">
      <c r="A53" s="92">
        <v>1957</v>
      </c>
      <c r="B53" s="425">
        <f>avgprinc!BC46</f>
        <v>20163.499850936569</v>
      </c>
      <c r="C53" s="317">
        <f>avgprinc!BD46</f>
        <v>18296.696482044001</v>
      </c>
      <c r="D53" s="353"/>
      <c r="E53" s="314"/>
      <c r="F53" s="314"/>
      <c r="G53" s="84">
        <f>avgprinc!BH46</f>
        <v>31000.582661076041</v>
      </c>
      <c r="H53" s="530">
        <f>B53*0.9/'TA5'!B53</f>
        <v>0.6409936657219506</v>
      </c>
      <c r="I53" s="541">
        <f>C53*0.9/'TA5'!B53</f>
        <v>0.58164835645249102</v>
      </c>
      <c r="J53" s="442"/>
      <c r="K53" s="443"/>
      <c r="L53" s="442"/>
      <c r="M53" s="561">
        <f>G53*0.9/'TA5'!F53</f>
        <v>0.61232510346784796</v>
      </c>
      <c r="P53" s="1122">
        <f>H53-'TA2'!B54</f>
        <v>-3.6877010236864294E-3</v>
      </c>
    </row>
    <row r="54" spans="1:16" s="87" customFormat="1" ht="15" customHeight="1" x14ac:dyDescent="0.2">
      <c r="A54" s="92">
        <v>1958</v>
      </c>
      <c r="B54" s="425">
        <f>avgprinc!BC47</f>
        <v>19659.467529541464</v>
      </c>
      <c r="C54" s="317">
        <f>avgprinc!BD47</f>
        <v>17865.96857745391</v>
      </c>
      <c r="D54" s="353"/>
      <c r="E54" s="314"/>
      <c r="F54" s="314"/>
      <c r="G54" s="84">
        <f>avgprinc!BH47</f>
        <v>30217.785667758624</v>
      </c>
      <c r="H54" s="530">
        <f>B54*0.9/'TA5'!B54</f>
        <v>0.64222351544729173</v>
      </c>
      <c r="I54" s="541">
        <f>C54*0.9/'TA5'!B54</f>
        <v>0.58363458366519239</v>
      </c>
      <c r="J54" s="442"/>
      <c r="K54" s="443"/>
      <c r="L54" s="442"/>
      <c r="M54" s="561">
        <f>G54*0.9/'TA5'!F54</f>
        <v>0.61334739133377281</v>
      </c>
      <c r="P54" s="1122">
        <f>H54-'TA2'!B55</f>
        <v>-3.2844767793610563E-3</v>
      </c>
    </row>
    <row r="55" spans="1:16" s="87" customFormat="1" ht="15" customHeight="1" x14ac:dyDescent="0.2">
      <c r="A55" s="91">
        <v>1959</v>
      </c>
      <c r="B55" s="426">
        <f>avgprinc!BC48</f>
        <v>20703.385347650998</v>
      </c>
      <c r="C55" s="316">
        <f>avgprinc!BD48</f>
        <v>18852.073494085053</v>
      </c>
      <c r="D55" s="354"/>
      <c r="E55" s="315"/>
      <c r="F55" s="315"/>
      <c r="G55" s="88">
        <f>avgprinc!BH48</f>
        <v>32019.765475193173</v>
      </c>
      <c r="H55" s="531">
        <f>B55*0.9/'TA5'!B55</f>
        <v>0.63850733150799988</v>
      </c>
      <c r="I55" s="542">
        <f>C55*0.9/'TA5'!B55</f>
        <v>0.58141153912621735</v>
      </c>
      <c r="J55" s="445"/>
      <c r="K55" s="446"/>
      <c r="L55" s="445"/>
      <c r="M55" s="562">
        <f>G55*0.9/'TA5'!F55</f>
        <v>0.61051716745606854</v>
      </c>
      <c r="P55" s="1122">
        <f>H55-'TA2'!B56</f>
        <v>-4.082269904484348E-3</v>
      </c>
    </row>
    <row r="56" spans="1:16" x14ac:dyDescent="0.2">
      <c r="A56" s="67">
        <v>1960</v>
      </c>
      <c r="B56" s="425">
        <f>avgprinc!BC49</f>
        <v>21242.865244902863</v>
      </c>
      <c r="C56" s="317">
        <f>avgprinc!BD49</f>
        <v>19334.087515464398</v>
      </c>
      <c r="D56" s="353"/>
      <c r="E56" s="314"/>
      <c r="F56" s="314"/>
      <c r="G56" s="84">
        <f>avgprinc!BH49</f>
        <v>32907.593713776208</v>
      </c>
      <c r="H56" s="530">
        <f>B56*0.9/'TA5'!B56</f>
        <v>0.64332935299672767</v>
      </c>
      <c r="I56" s="541">
        <f>C56*0.9/'TA5'!B56</f>
        <v>0.58552299177674783</v>
      </c>
      <c r="J56" s="442"/>
      <c r="K56" s="443"/>
      <c r="L56" s="442"/>
      <c r="M56" s="561">
        <f>G56*0.9/'TA5'!F56</f>
        <v>0.61490040805340951</v>
      </c>
      <c r="P56" s="1122">
        <f>H56-'TA2'!B57</f>
        <v>-4.0811763671941836E-3</v>
      </c>
    </row>
    <row r="57" spans="1:16" x14ac:dyDescent="0.2">
      <c r="A57" s="67">
        <v>1961</v>
      </c>
      <c r="B57" s="425">
        <f>avgprinc!BC50</f>
        <v>21494.441308066915</v>
      </c>
      <c r="C57" s="317">
        <f>avgprinc!BD50</f>
        <v>19612.788725140908</v>
      </c>
      <c r="D57" s="353"/>
      <c r="E57" s="314"/>
      <c r="F57" s="314"/>
      <c r="G57" s="84">
        <f>avgprinc!BH50</f>
        <v>33016.347259321643</v>
      </c>
      <c r="H57" s="530">
        <f>B57*0.9/'TA5'!B57</f>
        <v>0.64155035802483584</v>
      </c>
      <c r="I57" s="541">
        <f>C57*0.9/'TA5'!B57</f>
        <v>0.58538816841716834</v>
      </c>
      <c r="J57" s="442"/>
      <c r="K57" s="443"/>
      <c r="L57" s="442"/>
      <c r="M57" s="561">
        <f>G57*0.9/'TA5'!F57</f>
        <v>0.61341519665778543</v>
      </c>
      <c r="P57" s="1122">
        <f>H57-'TA2'!B58</f>
        <v>-3.5209740726868111E-3</v>
      </c>
    </row>
    <row r="58" spans="1:16" x14ac:dyDescent="0.2">
      <c r="A58" s="67">
        <v>1962</v>
      </c>
      <c r="B58" s="427">
        <f>avgprinc!BC51</f>
        <v>22609.603962894569</v>
      </c>
      <c r="C58" s="318">
        <f>avgprinc!BD51</f>
        <v>20731.572685208339</v>
      </c>
      <c r="D58" s="355">
        <f>avgprinc!BE51</f>
        <v>25149.156564979708</v>
      </c>
      <c r="E58" s="522">
        <f>avgprinc!BF51</f>
        <v>33529.718550302292</v>
      </c>
      <c r="F58" s="522">
        <f>avgprinc!BG51</f>
        <v>10418.486206806932</v>
      </c>
      <c r="G58" s="81">
        <f>avgprinc!BH51</f>
        <v>33408.233068879628</v>
      </c>
      <c r="H58" s="532">
        <f>B58*0.9/'TA5'!B58</f>
        <v>0.63621526956558239</v>
      </c>
      <c r="I58" s="543">
        <f>C58*0.9/'TA5'!B58</f>
        <v>0.58336904644966125</v>
      </c>
      <c r="J58" s="549">
        <f>D58*0.9/'TA5'!C58</f>
        <v>0.67397850751876831</v>
      </c>
      <c r="K58" s="543">
        <f>E58*0.9/'TA5'!D58</f>
        <v>0.65429913997650146</v>
      </c>
      <c r="L58" s="549">
        <f>F58*0.9/'TA5'!E58</f>
        <v>0.5027829110622406</v>
      </c>
      <c r="M58" s="550">
        <f>G58*0.9/'TA5'!F58</f>
        <v>0.60893470048904397</v>
      </c>
      <c r="P58" s="1122">
        <f>H58-'TA2'!B59</f>
        <v>0</v>
      </c>
    </row>
    <row r="59" spans="1:16" x14ac:dyDescent="0.2">
      <c r="A59" s="67">
        <v>1963</v>
      </c>
      <c r="B59" s="428">
        <f>avgprinc!BC52</f>
        <v>23332.227868440394</v>
      </c>
      <c r="C59" s="319">
        <f>avgprinc!BD52</f>
        <v>21400.319156582682</v>
      </c>
      <c r="D59" s="353">
        <f>avgprinc!BE52</f>
        <v>26017.874530749694</v>
      </c>
      <c r="E59" s="524">
        <f>avgprinc!BF52</f>
        <v>34691.072528972312</v>
      </c>
      <c r="F59" s="524">
        <f>avgprinc!BG52</f>
        <v>10797.523779133715</v>
      </c>
      <c r="G59" s="62">
        <f>avgprinc!BH52</f>
        <v>34506.063489460641</v>
      </c>
      <c r="H59" s="533">
        <f>B59*0.9/'TA5'!B59</f>
        <v>0.63516515493392955</v>
      </c>
      <c r="I59" s="544">
        <f>C59*0.9/'TA5'!B59</f>
        <v>0.58257347345352173</v>
      </c>
      <c r="J59" s="551">
        <f>D59*0.9/'TA5'!C59</f>
        <v>0.67373021033749658</v>
      </c>
      <c r="K59" s="544">
        <f>E59*0.9/'TA5'!D59</f>
        <v>0.65336772575838375</v>
      </c>
      <c r="L59" s="551">
        <f>F59*0.9/'TA5'!E59</f>
        <v>0.50101384244490155</v>
      </c>
      <c r="M59" s="552">
        <f>G59*0.9/'TA5'!F59</f>
        <v>0.60860353708267201</v>
      </c>
      <c r="P59" s="1122">
        <f>H59-'TA2'!B60</f>
        <v>0</v>
      </c>
    </row>
    <row r="60" spans="1:16" x14ac:dyDescent="0.2">
      <c r="A60" s="67">
        <v>1964</v>
      </c>
      <c r="B60" s="428">
        <f>avgprinc!BC53</f>
        <v>24250.16867415655</v>
      </c>
      <c r="C60" s="319">
        <f>avgprinc!BD53</f>
        <v>22248.663602526962</v>
      </c>
      <c r="D60" s="353">
        <f>avgprinc!BE53</f>
        <v>26886.592496519679</v>
      </c>
      <c r="E60" s="524">
        <f>avgprinc!BF53</f>
        <v>35852.426507642333</v>
      </c>
      <c r="F60" s="524">
        <f>avgprinc!BG53</f>
        <v>11176.561351460497</v>
      </c>
      <c r="G60" s="62">
        <f>avgprinc!BH53</f>
        <v>36032.890788502977</v>
      </c>
      <c r="H60" s="533">
        <f>B60*0.9/'TA5'!B60</f>
        <v>0.6341150403022765</v>
      </c>
      <c r="I60" s="544">
        <f>C60*0.9/'TA5'!B60</f>
        <v>0.5817779004573822</v>
      </c>
      <c r="J60" s="551">
        <f>D60*0.9/'TA5'!C60</f>
        <v>0.67349812388420116</v>
      </c>
      <c r="K60" s="544">
        <f>E60*0.9/'TA5'!D60</f>
        <v>0.65249904990196228</v>
      </c>
      <c r="L60" s="551">
        <f>F60*0.9/'TA5'!E60</f>
        <v>0.4993759393692016</v>
      </c>
      <c r="M60" s="552">
        <f>G60*0.9/'TA5'!F60</f>
        <v>0.60827237367630005</v>
      </c>
      <c r="P60" s="1122">
        <f>H60-'TA2'!B61</f>
        <v>0</v>
      </c>
    </row>
    <row r="61" spans="1:16" x14ac:dyDescent="0.2">
      <c r="A61" s="67">
        <v>1965</v>
      </c>
      <c r="B61" s="428">
        <f>avgprinc!BC54</f>
        <v>25639.056756220652</v>
      </c>
      <c r="C61" s="319">
        <f>avgprinc!BD54</f>
        <v>23553.156963012407</v>
      </c>
      <c r="D61" s="353">
        <f>avgprinc!BE54</f>
        <v>28400.571732520628</v>
      </c>
      <c r="E61" s="524">
        <f>avgprinc!BF54</f>
        <v>37911.21800224144</v>
      </c>
      <c r="F61" s="524">
        <f>avgprinc!BG54</f>
        <v>11827.16783825733</v>
      </c>
      <c r="G61" s="62">
        <f>avgprinc!BH54</f>
        <v>37958.312407490914</v>
      </c>
      <c r="H61" s="533">
        <f>B61*0.9/'TA5'!B61</f>
        <v>0.63748812675476085</v>
      </c>
      <c r="I61" s="544">
        <f>C61*0.9/'TA5'!B61</f>
        <v>0.58562442660331737</v>
      </c>
      <c r="J61" s="551">
        <f>D61*0.9/'TA5'!C61</f>
        <v>0.67635617988642593</v>
      </c>
      <c r="K61" s="544">
        <f>E61*0.9/'TA5'!D61</f>
        <v>0.65602553507392247</v>
      </c>
      <c r="L61" s="551">
        <f>F61*0.9/'TA5'!E61</f>
        <v>0.50471948794442822</v>
      </c>
      <c r="M61" s="552">
        <f>G61*0.9/'TA5'!F61</f>
        <v>0.61109223961830139</v>
      </c>
      <c r="P61" s="1122">
        <f>H61-'TA2'!B62</f>
        <v>0</v>
      </c>
    </row>
    <row r="62" spans="1:16" x14ac:dyDescent="0.2">
      <c r="A62" s="67">
        <v>1966</v>
      </c>
      <c r="B62" s="428">
        <f>avgprinc!BC55</f>
        <v>26973.633562417235</v>
      </c>
      <c r="C62" s="319">
        <f>avgprinc!BD55</f>
        <v>24810.634732555453</v>
      </c>
      <c r="D62" s="353">
        <f>avgprinc!BE55</f>
        <v>29914.550968521573</v>
      </c>
      <c r="E62" s="524">
        <f>avgprinc!BF55</f>
        <v>39970.009496840554</v>
      </c>
      <c r="F62" s="524">
        <f>avgprinc!BG55</f>
        <v>12477.774325054163</v>
      </c>
      <c r="G62" s="62">
        <f>avgprinc!BH55</f>
        <v>39819.098648600964</v>
      </c>
      <c r="H62" s="533">
        <f>B62*0.9/'TA5'!B62</f>
        <v>0.64086121320724487</v>
      </c>
      <c r="I62" s="544">
        <f>C62*0.9/'TA5'!B62</f>
        <v>0.58947095274925221</v>
      </c>
      <c r="J62" s="551">
        <f>D62*0.9/'TA5'!C62</f>
        <v>0.67894572019577026</v>
      </c>
      <c r="K62" s="544">
        <f>E62*0.9/'TA5'!D62</f>
        <v>0.6592213213443755</v>
      </c>
      <c r="L62" s="551">
        <f>F62*0.9/'TA5'!E62</f>
        <v>0.5096038281917572</v>
      </c>
      <c r="M62" s="552">
        <f>G62*0.9/'TA5'!F62</f>
        <v>0.61391210556030296</v>
      </c>
      <c r="P62" s="1122">
        <f>H62-'TA2'!B63</f>
        <v>0</v>
      </c>
    </row>
    <row r="63" spans="1:16" x14ac:dyDescent="0.2">
      <c r="A63" s="67">
        <v>1967</v>
      </c>
      <c r="B63" s="428">
        <f>avgprinc!BC56</f>
        <v>27530.514288364091</v>
      </c>
      <c r="C63" s="319">
        <f>avgprinc!BD56</f>
        <v>25360.607820305322</v>
      </c>
      <c r="D63" s="353">
        <f>avgprinc!BE56</f>
        <v>30622.878396913366</v>
      </c>
      <c r="E63" s="524">
        <f>avgprinc!BF56</f>
        <v>39852.153043611201</v>
      </c>
      <c r="F63" s="524">
        <f>avgprinc!BG56</f>
        <v>13467.890551668219</v>
      </c>
      <c r="G63" s="62">
        <f>avgprinc!BH56</f>
        <v>41445.734258695171</v>
      </c>
      <c r="H63" s="534">
        <f>B63*0.9/'TA5'!B63</f>
        <v>0.64510118216276147</v>
      </c>
      <c r="I63" s="545">
        <f>C63*0.9/'TA5'!B63</f>
        <v>0.59425544738769531</v>
      </c>
      <c r="J63" s="551">
        <f>D63*0.9/'TA5'!C63</f>
        <v>0.68181034177541733</v>
      </c>
      <c r="K63" s="544">
        <f>E63*0.9/'TA5'!D63</f>
        <v>0.65849551558494579</v>
      </c>
      <c r="L63" s="551">
        <f>F63*0.9/'TA5'!E63</f>
        <v>0.52497094124555588</v>
      </c>
      <c r="M63" s="552">
        <f>G63*0.9/'TA5'!F63</f>
        <v>0.61950422078371059</v>
      </c>
      <c r="P63" s="1122">
        <f>H63-'TA2'!B64</f>
        <v>0</v>
      </c>
    </row>
    <row r="64" spans="1:16" x14ac:dyDescent="0.2">
      <c r="A64" s="67">
        <v>1968</v>
      </c>
      <c r="B64" s="428">
        <f>avgprinc!BC57</f>
        <v>28482.399478356823</v>
      </c>
      <c r="C64" s="319">
        <f>avgprinc!BD57</f>
        <v>26222.11795356332</v>
      </c>
      <c r="D64" s="353">
        <f>avgprinc!BE57</f>
        <v>31552.575909551775</v>
      </c>
      <c r="E64" s="524">
        <f>avgprinc!BF57</f>
        <v>40840.268729539806</v>
      </c>
      <c r="F64" s="524">
        <f>avgprinc!BG57</f>
        <v>14099.572620138097</v>
      </c>
      <c r="G64" s="62">
        <f>avgprinc!BH57</f>
        <v>42580.08573600954</v>
      </c>
      <c r="H64" s="534">
        <f>B64*0.9/'TA5'!B64</f>
        <v>0.64845365844666969</v>
      </c>
      <c r="I64" s="545">
        <f>C64*0.9/'TA5'!B64</f>
        <v>0.59699423611164104</v>
      </c>
      <c r="J64" s="551">
        <f>D64*0.9/'TA5'!C64</f>
        <v>0.68398845009505749</v>
      </c>
      <c r="K64" s="544">
        <f>E64*0.9/'TA5'!D64</f>
        <v>0.65927423536777496</v>
      </c>
      <c r="L64" s="551">
        <f>F64*0.9/'TA5'!E64</f>
        <v>0.53209890983998775</v>
      </c>
      <c r="M64" s="552">
        <f>G64*0.9/'TA5'!F64</f>
        <v>0.62258516438305378</v>
      </c>
      <c r="P64" s="1122">
        <f>H64-'TA2'!B65</f>
        <v>0</v>
      </c>
    </row>
    <row r="65" spans="1:16" x14ac:dyDescent="0.2">
      <c r="A65" s="72">
        <v>1969</v>
      </c>
      <c r="B65" s="429">
        <f>avgprinc!BC58</f>
        <v>29255.601112055239</v>
      </c>
      <c r="C65" s="320">
        <f>avgprinc!BD58</f>
        <v>26870.334812014393</v>
      </c>
      <c r="D65" s="354">
        <f>avgprinc!BE58</f>
        <v>32453.648674266169</v>
      </c>
      <c r="E65" s="526">
        <f>avgprinc!BF58</f>
        <v>42040.242328374661</v>
      </c>
      <c r="F65" s="526">
        <f>avgprinc!BG58</f>
        <v>14459.074292617132</v>
      </c>
      <c r="G65" s="68">
        <f>avgprinc!BH58</f>
        <v>43896.137139210376</v>
      </c>
      <c r="H65" s="535">
        <f>B65*0.9/'TA5'!B65</f>
        <v>0.65732739260420214</v>
      </c>
      <c r="I65" s="546">
        <f>C65*0.9/'TA5'!B65</f>
        <v>0.60373420640826225</v>
      </c>
      <c r="J65" s="553">
        <f>D65*0.9/'TA5'!C65</f>
        <v>0.69048175169155013</v>
      </c>
      <c r="K65" s="547">
        <f>E65*0.9/'TA5'!D65</f>
        <v>0.66413586959242821</v>
      </c>
      <c r="L65" s="553">
        <f>F65*0.9/'TA5'!E65</f>
        <v>0.54540098225697875</v>
      </c>
      <c r="M65" s="554">
        <f>G65*0.9/'TA5'!F65</f>
        <v>0.6308021959848702</v>
      </c>
      <c r="P65" s="1122">
        <f>H65-'TA2'!B66</f>
        <v>0</v>
      </c>
    </row>
    <row r="66" spans="1:16" x14ac:dyDescent="0.2">
      <c r="A66" s="67">
        <v>1970</v>
      </c>
      <c r="B66" s="428">
        <f>avgprinc!BC59</f>
        <v>28677.594949515562</v>
      </c>
      <c r="C66" s="319">
        <f>avgprinc!BD59</f>
        <v>26307.453954335131</v>
      </c>
      <c r="D66" s="353">
        <f>avgprinc!BE59</f>
        <v>31869.897837302004</v>
      </c>
      <c r="E66" s="524">
        <f>avgprinc!BF59</f>
        <v>41099.7718490302</v>
      </c>
      <c r="F66" s="524">
        <f>avgprinc!BG59</f>
        <v>14073.165572711949</v>
      </c>
      <c r="G66" s="62">
        <f>avgprinc!BH59</f>
        <v>42595.273116700882</v>
      </c>
      <c r="H66" s="534">
        <f>B66*0.9/'TA5'!B66</f>
        <v>0.66043228877242666</v>
      </c>
      <c r="I66" s="545">
        <f>C66*0.9/'TA5'!B66</f>
        <v>0.60584899317473173</v>
      </c>
      <c r="J66" s="551">
        <f>D66*0.9/'TA5'!C66</f>
        <v>0.69251994031947106</v>
      </c>
      <c r="K66" s="544">
        <f>E66*0.9/'TA5'!D66</f>
        <v>0.66457147803157568</v>
      </c>
      <c r="L66" s="551">
        <f>F66*0.9/'TA5'!E66</f>
        <v>0.55099149921443313</v>
      </c>
      <c r="M66" s="552">
        <f>G66*0.9/'TA5'!F66</f>
        <v>0.631942133535631</v>
      </c>
      <c r="P66" s="1122">
        <f>H66-'TA2'!B67</f>
        <v>0</v>
      </c>
    </row>
    <row r="67" spans="1:16" x14ac:dyDescent="0.2">
      <c r="A67" s="67">
        <v>1971</v>
      </c>
      <c r="B67" s="428">
        <f>avgprinc!BC60</f>
        <v>28684.728468328391</v>
      </c>
      <c r="C67" s="319">
        <f>avgprinc!BD60</f>
        <v>26317.472268132835</v>
      </c>
      <c r="D67" s="353">
        <f>avgprinc!BE60</f>
        <v>31972.316957292209</v>
      </c>
      <c r="E67" s="524">
        <f>avgprinc!BF60</f>
        <v>40961.191510523618</v>
      </c>
      <c r="F67" s="524">
        <f>avgprinc!BG60</f>
        <v>14269.787605540771</v>
      </c>
      <c r="G67" s="62">
        <f>avgprinc!BH60</f>
        <v>42472.581886224456</v>
      </c>
      <c r="H67" s="534">
        <f>B67*0.9/'TA5'!B67</f>
        <v>0.65727354827686213</v>
      </c>
      <c r="I67" s="545">
        <f>C67*0.9/'TA5'!B67</f>
        <v>0.60303092631511379</v>
      </c>
      <c r="J67" s="551">
        <f>D67*0.9/'TA5'!C67</f>
        <v>0.68989906643400922</v>
      </c>
      <c r="K67" s="544">
        <f>E67*0.9/'TA5'!D67</f>
        <v>0.66117445728741575</v>
      </c>
      <c r="L67" s="551">
        <f>F67*0.9/'TA5'!E67</f>
        <v>0.5513053148461039</v>
      </c>
      <c r="M67" s="552">
        <f>G67*0.9/'TA5'!F67</f>
        <v>0.6273748081002849</v>
      </c>
      <c r="P67" s="1122">
        <f>H67-'TA2'!B68</f>
        <v>0</v>
      </c>
    </row>
    <row r="68" spans="1:16" x14ac:dyDescent="0.2">
      <c r="A68" s="67">
        <v>1972</v>
      </c>
      <c r="B68" s="428">
        <f>avgprinc!BC61</f>
        <v>29636.032608070869</v>
      </c>
      <c r="C68" s="319">
        <f>avgprinc!BD61</f>
        <v>27247.850801383611</v>
      </c>
      <c r="D68" s="353">
        <f>avgprinc!BE61</f>
        <v>32873.050597889494</v>
      </c>
      <c r="E68" s="524">
        <f>avgprinc!BF61</f>
        <v>42236.291866201536</v>
      </c>
      <c r="F68" s="524">
        <f>avgprinc!BG61</f>
        <v>15033.189848795921</v>
      </c>
      <c r="G68" s="62">
        <f>avgprinc!BH61</f>
        <v>43060.951857420863</v>
      </c>
      <c r="H68" s="534">
        <f>B68*0.9/'TA5'!B68</f>
        <v>0.65514265433739649</v>
      </c>
      <c r="I68" s="545">
        <f>C68*0.9/'TA5'!B68</f>
        <v>0.60234882094664499</v>
      </c>
      <c r="J68" s="551">
        <f>D68*0.9/'TA5'!C68</f>
        <v>0.68772810184600541</v>
      </c>
      <c r="K68" s="544">
        <f>E68*0.9/'TA5'!D68</f>
        <v>0.65967648004880186</v>
      </c>
      <c r="L68" s="551">
        <f>F68*0.9/'TA5'!E68</f>
        <v>0.55230758859397611</v>
      </c>
      <c r="M68" s="552">
        <f>G68*0.9/'TA5'!F68</f>
        <v>0.62425600243295765</v>
      </c>
      <c r="P68" s="1122">
        <f>H68-'TA2'!B69</f>
        <v>0</v>
      </c>
    </row>
    <row r="69" spans="1:16" x14ac:dyDescent="0.2">
      <c r="A69" s="67">
        <v>1973</v>
      </c>
      <c r="B69" s="428">
        <f>avgprinc!BC62</f>
        <v>30925.285877699233</v>
      </c>
      <c r="C69" s="319">
        <f>avgprinc!BD62</f>
        <v>28435.951752182562</v>
      </c>
      <c r="D69" s="353">
        <f>avgprinc!BE62</f>
        <v>34461.308758755971</v>
      </c>
      <c r="E69" s="524">
        <f>avgprinc!BF62</f>
        <v>44253.238059275944</v>
      </c>
      <c r="F69" s="524">
        <f>avgprinc!BG62</f>
        <v>15702.284962086926</v>
      </c>
      <c r="G69" s="62">
        <f>avgprinc!BH62</f>
        <v>44882.30139761779</v>
      </c>
      <c r="H69" s="534">
        <f>B69*0.9/'TA5'!B69</f>
        <v>0.65617635581838829</v>
      </c>
      <c r="I69" s="545">
        <f>C69*0.9/'TA5'!B69</f>
        <v>0.60335737133573275</v>
      </c>
      <c r="J69" s="551">
        <f>D69*0.9/'TA5'!C69</f>
        <v>0.68812233826429281</v>
      </c>
      <c r="K69" s="544">
        <f>E69*0.9/'TA5'!D69</f>
        <v>0.65908678316918667</v>
      </c>
      <c r="L69" s="551">
        <f>F69*0.9/'TA5'!E69</f>
        <v>0.55851152110517421</v>
      </c>
      <c r="M69" s="552">
        <f>G69*0.9/'TA5'!F69</f>
        <v>0.62452108848265209</v>
      </c>
      <c r="P69" s="1122">
        <f>H69-'TA2'!B70</f>
        <v>0</v>
      </c>
    </row>
    <row r="70" spans="1:16" x14ac:dyDescent="0.2">
      <c r="A70" s="67">
        <v>1974</v>
      </c>
      <c r="B70" s="428">
        <f>avgprinc!BC63</f>
        <v>30206.376281982652</v>
      </c>
      <c r="C70" s="319">
        <f>avgprinc!BD63</f>
        <v>27772.211757160145</v>
      </c>
      <c r="D70" s="353">
        <f>avgprinc!BE63</f>
        <v>33815.740980884329</v>
      </c>
      <c r="E70" s="524">
        <f>avgprinc!BF63</f>
        <v>42972.945176690046</v>
      </c>
      <c r="F70" s="524">
        <f>avgprinc!BG63</f>
        <v>15597.016967547377</v>
      </c>
      <c r="G70" s="62">
        <f>avgprinc!BH63</f>
        <v>43619.692463975683</v>
      </c>
      <c r="H70" s="534">
        <f>B70*0.9/'TA5'!B70</f>
        <v>0.65972044252839634</v>
      </c>
      <c r="I70" s="545">
        <f>C70*0.9/'TA5'!B70</f>
        <v>0.60655722683804925</v>
      </c>
      <c r="J70" s="551">
        <f>D70*0.9/'TA5'!C70</f>
        <v>0.68964869683213703</v>
      </c>
      <c r="K70" s="544">
        <f>E70*0.9/'TA5'!D70</f>
        <v>0.65851732826195064</v>
      </c>
      <c r="L70" s="551">
        <f>F70*0.9/'TA5'!E70</f>
        <v>0.57098859441384775</v>
      </c>
      <c r="M70" s="552">
        <f>G70*0.9/'TA5'!F70</f>
        <v>0.62661750164670604</v>
      </c>
      <c r="P70" s="1122">
        <f>H70-'TA2'!B71</f>
        <v>0</v>
      </c>
    </row>
    <row r="71" spans="1:16" x14ac:dyDescent="0.2">
      <c r="A71" s="67">
        <v>1975</v>
      </c>
      <c r="B71" s="428">
        <f>avgprinc!BC64</f>
        <v>29167.441758637578</v>
      </c>
      <c r="C71" s="319">
        <f>avgprinc!BD64</f>
        <v>26875.118885951797</v>
      </c>
      <c r="D71" s="353">
        <f>avgprinc!BE64</f>
        <v>32209.823103500425</v>
      </c>
      <c r="E71" s="524">
        <f>avgprinc!BF64</f>
        <v>40512.996516202627</v>
      </c>
      <c r="F71" s="524">
        <f>avgprinc!BG64</f>
        <v>15815.485371226199</v>
      </c>
      <c r="G71" s="62">
        <f>avgprinc!BH64</f>
        <v>41813.427203142724</v>
      </c>
      <c r="H71" s="534">
        <f>B71*0.9/'TA5'!B71</f>
        <v>0.65818623250595465</v>
      </c>
      <c r="I71" s="545">
        <f>C71*0.9/'TA5'!B71</f>
        <v>0.60645816640590067</v>
      </c>
      <c r="J71" s="551">
        <f>D71*0.9/'TA5'!C71</f>
        <v>0.68638210223423346</v>
      </c>
      <c r="K71" s="544">
        <f>E71*0.9/'TA5'!D71</f>
        <v>0.6552686237691886</v>
      </c>
      <c r="L71" s="551">
        <f>F71*0.9/'TA5'!E71</f>
        <v>0.57558140131857272</v>
      </c>
      <c r="M71" s="552">
        <f>G71*0.9/'TA5'!F71</f>
        <v>0.62406207881133458</v>
      </c>
      <c r="P71" s="1122">
        <f>H71-'TA2'!B72</f>
        <v>0</v>
      </c>
    </row>
    <row r="72" spans="1:16" x14ac:dyDescent="0.2">
      <c r="A72" s="67">
        <v>1976</v>
      </c>
      <c r="B72" s="428">
        <f>avgprinc!BC65</f>
        <v>30212.598595401923</v>
      </c>
      <c r="C72" s="319">
        <f>avgprinc!BD65</f>
        <v>27913.410302670229</v>
      </c>
      <c r="D72" s="353">
        <f>avgprinc!BE65</f>
        <v>33388.418170326229</v>
      </c>
      <c r="E72" s="524">
        <f>avgprinc!BF65</f>
        <v>41734.284447949394</v>
      </c>
      <c r="F72" s="524">
        <f>avgprinc!BG65</f>
        <v>16807.283122919787</v>
      </c>
      <c r="G72" s="62">
        <f>avgprinc!BH65</f>
        <v>43066.231293166275</v>
      </c>
      <c r="H72" s="534">
        <f>B72*0.9/'TA5'!B72</f>
        <v>0.65771855549482439</v>
      </c>
      <c r="I72" s="545">
        <f>C72*0.9/'TA5'!B72</f>
        <v>0.60766596574717358</v>
      </c>
      <c r="J72" s="551">
        <f>D72*0.9/'TA5'!C72</f>
        <v>0.68587080072936135</v>
      </c>
      <c r="K72" s="544">
        <f>E72*0.9/'TA5'!D72</f>
        <v>0.65439506976304063</v>
      </c>
      <c r="L72" s="551">
        <f>F72*0.9/'TA5'!E72</f>
        <v>0.58080044382072049</v>
      </c>
      <c r="M72" s="552">
        <f>G72*0.9/'TA5'!F72</f>
        <v>0.62291921367685188</v>
      </c>
      <c r="P72" s="1122">
        <f>H72-'TA2'!B73</f>
        <v>0</v>
      </c>
    </row>
    <row r="73" spans="1:16" x14ac:dyDescent="0.2">
      <c r="A73" s="67">
        <v>1977</v>
      </c>
      <c r="B73" s="428">
        <f>avgprinc!BC66</f>
        <v>31118.888139743347</v>
      </c>
      <c r="C73" s="319">
        <f>avgprinc!BD66</f>
        <v>28827.081202161044</v>
      </c>
      <c r="D73" s="353">
        <f>avgprinc!BE66</f>
        <v>34232.353735456883</v>
      </c>
      <c r="E73" s="524">
        <f>avgprinc!BF66</f>
        <v>42723.316427778635</v>
      </c>
      <c r="F73" s="524">
        <f>avgprinc!BG66</f>
        <v>17653.841946380107</v>
      </c>
      <c r="G73" s="62">
        <f>avgprinc!BH66</f>
        <v>43770.649685106815</v>
      </c>
      <c r="H73" s="534">
        <f>B73*0.9/'TA5'!B73</f>
        <v>0.65703774650014435</v>
      </c>
      <c r="I73" s="545">
        <f>C73*0.9/'TA5'!B73</f>
        <v>0.60864901040775987</v>
      </c>
      <c r="J73" s="551">
        <f>D73*0.9/'TA5'!C73</f>
        <v>0.68540600794448636</v>
      </c>
      <c r="K73" s="544">
        <f>E73*0.9/'TA5'!D73</f>
        <v>0.65344087682291252</v>
      </c>
      <c r="L73" s="551">
        <f>F73*0.9/'TA5'!E73</f>
        <v>0.58430262653345011</v>
      </c>
      <c r="M73" s="552">
        <f>G73*0.9/'TA5'!F73</f>
        <v>0.62099541274319137</v>
      </c>
      <c r="P73" s="1122">
        <f>H73-'TA2'!B74</f>
        <v>0</v>
      </c>
    </row>
    <row r="74" spans="1:16" x14ac:dyDescent="0.2">
      <c r="A74" s="67">
        <v>1978</v>
      </c>
      <c r="B74" s="428">
        <f>avgprinc!BC67</f>
        <v>32271.522318938692</v>
      </c>
      <c r="C74" s="319">
        <f>avgprinc!BD67</f>
        <v>29946.310835469321</v>
      </c>
      <c r="D74" s="353">
        <f>avgprinc!BE67</f>
        <v>35699.715225609922</v>
      </c>
      <c r="E74" s="524">
        <f>avgprinc!BF67</f>
        <v>44028.113230645438</v>
      </c>
      <c r="F74" s="524">
        <f>avgprinc!BG67</f>
        <v>18616.858034539393</v>
      </c>
      <c r="G74" s="62">
        <f>avgprinc!BH67</f>
        <v>45057.511672337234</v>
      </c>
      <c r="H74" s="534">
        <f>B74*0.9/'TA5'!B74</f>
        <v>0.65799064477065439</v>
      </c>
      <c r="I74" s="545">
        <f>C74*0.9/'TA5'!B74</f>
        <v>0.61058143400843778</v>
      </c>
      <c r="J74" s="551">
        <f>D74*0.9/'TA5'!C74</f>
        <v>0.68622890327844566</v>
      </c>
      <c r="K74" s="544">
        <f>E74*0.9/'TA5'!D74</f>
        <v>0.65329959591757358</v>
      </c>
      <c r="L74" s="551">
        <f>F74*0.9/'TA5'!E74</f>
        <v>0.58996488712309347</v>
      </c>
      <c r="M74" s="552">
        <f>G74*0.9/'TA5'!F74</f>
        <v>0.62120527289214245</v>
      </c>
      <c r="P74" s="1122">
        <f>H74-'TA2'!B75</f>
        <v>0</v>
      </c>
    </row>
    <row r="75" spans="1:16" x14ac:dyDescent="0.2">
      <c r="A75" s="72">
        <v>1979</v>
      </c>
      <c r="B75" s="429">
        <f>avgprinc!BC68</f>
        <v>32321.887656362142</v>
      </c>
      <c r="C75" s="320">
        <f>avgprinc!BD68</f>
        <v>29989.417160083751</v>
      </c>
      <c r="D75" s="354">
        <f>avgprinc!BE68</f>
        <v>35813.499696974824</v>
      </c>
      <c r="E75" s="526">
        <f>avgprinc!BF68</f>
        <v>43947.572789087855</v>
      </c>
      <c r="F75" s="526">
        <f>avgprinc!BG68</f>
        <v>18901.395759083836</v>
      </c>
      <c r="G75" s="68">
        <f>avgprinc!BH68</f>
        <v>44903.426868721188</v>
      </c>
      <c r="H75" s="536">
        <f>B75*0.9/'TA5'!B75</f>
        <v>0.65655478835105885</v>
      </c>
      <c r="I75" s="547">
        <f>C75*0.9/'TA5'!B75</f>
        <v>0.60917529463767994</v>
      </c>
      <c r="J75" s="553">
        <f>D75*0.9/'TA5'!C75</f>
        <v>0.68566915392875671</v>
      </c>
      <c r="K75" s="547">
        <f>E75*0.9/'TA5'!D75</f>
        <v>0.65028727054595947</v>
      </c>
      <c r="L75" s="553">
        <f>F75*0.9/'TA5'!E75</f>
        <v>0.59281218051910389</v>
      </c>
      <c r="M75" s="554">
        <f>G75*0.9/'TA5'!F75</f>
        <v>0.61944168806076061</v>
      </c>
      <c r="P75" s="1122">
        <f>H75-'TA2'!B76</f>
        <v>0</v>
      </c>
    </row>
    <row r="76" spans="1:16" x14ac:dyDescent="0.2">
      <c r="A76" s="67">
        <v>1980</v>
      </c>
      <c r="B76" s="428">
        <f>avgprinc!BC69</f>
        <v>31510.870414396653</v>
      </c>
      <c r="C76" s="319">
        <f>avgprinc!BD69</f>
        <v>29238.15646666344</v>
      </c>
      <c r="D76" s="353">
        <f>avgprinc!BE69</f>
        <v>34834.23336331093</v>
      </c>
      <c r="E76" s="524">
        <f>avgprinc!BF69</f>
        <v>42443.481920039871</v>
      </c>
      <c r="F76" s="524">
        <f>avgprinc!BG69</f>
        <v>18845.562379824154</v>
      </c>
      <c r="G76" s="62">
        <f>avgprinc!BH69</f>
        <v>43446.778852834323</v>
      </c>
      <c r="H76" s="533">
        <f>B76*0.9/'TA5'!B76</f>
        <v>0.6592870056629182</v>
      </c>
      <c r="I76" s="544">
        <f>C76*0.9/'TA5'!B76</f>
        <v>0.61173608899116527</v>
      </c>
      <c r="J76" s="551">
        <f>D76*0.9/'TA5'!C76</f>
        <v>0.68742254376411438</v>
      </c>
      <c r="K76" s="544">
        <f>E76*0.9/'TA5'!D76</f>
        <v>0.651216059923172</v>
      </c>
      <c r="L76" s="551">
        <f>F76*0.9/'TA5'!E76</f>
        <v>0.59892326593399048</v>
      </c>
      <c r="M76" s="552">
        <f>G76*0.9/'TA5'!F76</f>
        <v>0.6207268238067627</v>
      </c>
      <c r="P76" s="1122">
        <f>H76-'TA2'!B77</f>
        <v>0</v>
      </c>
    </row>
    <row r="77" spans="1:16" x14ac:dyDescent="0.2">
      <c r="A77" s="67">
        <v>1981</v>
      </c>
      <c r="B77" s="428">
        <f>avgprinc!BC70</f>
        <v>31559.859315984882</v>
      </c>
      <c r="C77" s="319">
        <f>avgprinc!BD70</f>
        <v>29320.493048092227</v>
      </c>
      <c r="D77" s="353">
        <f>avgprinc!BE70</f>
        <v>34728.806685938587</v>
      </c>
      <c r="E77" s="524">
        <f>avgprinc!BF70</f>
        <v>42169.608976864285</v>
      </c>
      <c r="F77" s="524">
        <f>avgprinc!BG70</f>
        <v>19199.802755044984</v>
      </c>
      <c r="G77" s="62">
        <f>avgprinc!BH70</f>
        <v>43330.884686834586</v>
      </c>
      <c r="H77" s="533">
        <f>B77*0.9/'TA5'!B77</f>
        <v>0.65527585148811351</v>
      </c>
      <c r="I77" s="544">
        <f>C77*0.9/'TA5'!B77</f>
        <v>0.60877999663352966</v>
      </c>
      <c r="J77" s="551">
        <f>D77*0.9/'TA5'!C77</f>
        <v>0.68304786086082447</v>
      </c>
      <c r="K77" s="544">
        <f>E77*0.9/'TA5'!D77</f>
        <v>0.64782917499542236</v>
      </c>
      <c r="L77" s="551">
        <f>F77*0.9/'TA5'!E77</f>
        <v>0.59457108378410328</v>
      </c>
      <c r="M77" s="552">
        <f>G77*0.9/'TA5'!F77</f>
        <v>0.61687907576560996</v>
      </c>
      <c r="P77" s="1122">
        <f>H77-'TA2'!B78</f>
        <v>0</v>
      </c>
    </row>
    <row r="78" spans="1:16" x14ac:dyDescent="0.2">
      <c r="A78" s="67">
        <v>1982</v>
      </c>
      <c r="B78" s="428">
        <f>avgprinc!BC71</f>
        <v>30308.906860091385</v>
      </c>
      <c r="C78" s="319">
        <f>avgprinc!BD71</f>
        <v>28049.483360113845</v>
      </c>
      <c r="D78" s="353">
        <f>avgprinc!BE71</f>
        <v>33245.369702215256</v>
      </c>
      <c r="E78" s="524">
        <f>avgprinc!BF71</f>
        <v>40258.917210648739</v>
      </c>
      <c r="F78" s="524">
        <f>avgprinc!BG71</f>
        <v>18745.035176789192</v>
      </c>
      <c r="G78" s="62">
        <f>avgprinc!BH71</f>
        <v>41430.089400109406</v>
      </c>
      <c r="H78" s="533">
        <f>B78*0.9/'TA5'!B78</f>
        <v>0.65069043636322021</v>
      </c>
      <c r="I78" s="544">
        <f>C78*0.9/'TA5'!B78</f>
        <v>0.60218372941017151</v>
      </c>
      <c r="J78" s="551">
        <f>D78*0.9/'TA5'!C78</f>
        <v>0.67740488052368153</v>
      </c>
      <c r="K78" s="544">
        <f>E78*0.9/'TA5'!D78</f>
        <v>0.64045709371566772</v>
      </c>
      <c r="L78" s="551">
        <f>F78*0.9/'TA5'!E78</f>
        <v>0.59112256765365601</v>
      </c>
      <c r="M78" s="552">
        <f>G78*0.9/'TA5'!F78</f>
        <v>0.61126720905303955</v>
      </c>
      <c r="P78" s="1122">
        <f>H78-'TA2'!B79</f>
        <v>0</v>
      </c>
    </row>
    <row r="79" spans="1:16" x14ac:dyDescent="0.2">
      <c r="A79" s="67">
        <v>1983</v>
      </c>
      <c r="B79" s="428">
        <f>avgprinc!BC72</f>
        <v>30453.322837866512</v>
      </c>
      <c r="C79" s="319">
        <f>avgprinc!BD72</f>
        <v>28235.493641278121</v>
      </c>
      <c r="D79" s="353">
        <f>avgprinc!BE72</f>
        <v>33235.207483285449</v>
      </c>
      <c r="E79" s="524">
        <f>avgprinc!BF72</f>
        <v>39627.856794592597</v>
      </c>
      <c r="F79" s="524">
        <f>avgprinc!BG72</f>
        <v>19540.329248405676</v>
      </c>
      <c r="G79" s="62">
        <f>avgprinc!BH72</f>
        <v>41352.601261664182</v>
      </c>
      <c r="H79" s="533">
        <f>B79*0.9/'TA5'!B79</f>
        <v>0.64369669556617748</v>
      </c>
      <c r="I79" s="544">
        <f>C79*0.9/'TA5'!B79</f>
        <v>0.59681808948516857</v>
      </c>
      <c r="J79" s="551">
        <f>D79*0.9/'TA5'!C79</f>
        <v>0.67005938291549672</v>
      </c>
      <c r="K79" s="544">
        <f>E79*0.9/'TA5'!D79</f>
        <v>0.63001421093940735</v>
      </c>
      <c r="L79" s="551">
        <f>F79*0.9/'TA5'!E79</f>
        <v>0.59083333611488331</v>
      </c>
      <c r="M79" s="552">
        <f>G79*0.9/'TA5'!F79</f>
        <v>0.60357040166854847</v>
      </c>
      <c r="P79" s="1122">
        <f>H79-'TA2'!B80</f>
        <v>0</v>
      </c>
    </row>
    <row r="80" spans="1:16" x14ac:dyDescent="0.2">
      <c r="A80" s="67">
        <v>1984</v>
      </c>
      <c r="B80" s="428">
        <f>avgprinc!BC73</f>
        <v>32226.084492519156</v>
      </c>
      <c r="C80" s="319">
        <f>avgprinc!BD73</f>
        <v>30052.075794673332</v>
      </c>
      <c r="D80" s="353">
        <f>avgprinc!BE73</f>
        <v>34819.42325877188</v>
      </c>
      <c r="E80" s="524">
        <f>avgprinc!BF73</f>
        <v>41983.841547423348</v>
      </c>
      <c r="F80" s="524">
        <f>avgprinc!BG73</f>
        <v>20681.52780761318</v>
      </c>
      <c r="G80" s="62">
        <f>avgprinc!BH73</f>
        <v>43743.975312151262</v>
      </c>
      <c r="H80" s="533">
        <f>B80*0.9/'TA5'!B80</f>
        <v>0.63861763477325439</v>
      </c>
      <c r="I80" s="544">
        <f>C80*0.9/'TA5'!B80</f>
        <v>0.5955357551574707</v>
      </c>
      <c r="J80" s="551">
        <f>D80*0.9/'TA5'!C80</f>
        <v>0.66063970327377319</v>
      </c>
      <c r="K80" s="544">
        <f>E80*0.9/'TA5'!D80</f>
        <v>0.62931692600250244</v>
      </c>
      <c r="L80" s="551">
        <f>F80*0.9/'TA5'!E80</f>
        <v>0.58238053321838379</v>
      </c>
      <c r="M80" s="552">
        <f>G80*0.9/'TA5'!F80</f>
        <v>0.59898257255554188</v>
      </c>
      <c r="P80" s="1122">
        <f>H80-'TA2'!B81</f>
        <v>0</v>
      </c>
    </row>
    <row r="81" spans="1:16" x14ac:dyDescent="0.2">
      <c r="A81" s="67">
        <v>1985</v>
      </c>
      <c r="B81" s="428">
        <f>avgprinc!BC74</f>
        <v>32694.087176255351</v>
      </c>
      <c r="C81" s="319">
        <f>avgprinc!BD74</f>
        <v>30473.70318269157</v>
      </c>
      <c r="D81" s="353">
        <f>avgprinc!BE74</f>
        <v>35310.655687938073</v>
      </c>
      <c r="E81" s="524">
        <f>avgprinc!BF74</f>
        <v>42521.22277145362</v>
      </c>
      <c r="F81" s="524">
        <f>avgprinc!BG74</f>
        <v>21109.508355626116</v>
      </c>
      <c r="G81" s="62">
        <f>avgprinc!BH74</f>
        <v>44146.443243084199</v>
      </c>
      <c r="H81" s="533">
        <f>B81*0.9/'TA5'!B81</f>
        <v>0.63690954446792603</v>
      </c>
      <c r="I81" s="544">
        <f>C81*0.9/'TA5'!B81</f>
        <v>0.59365451335906982</v>
      </c>
      <c r="J81" s="551">
        <f>D81*0.9/'TA5'!C81</f>
        <v>0.65931692719459545</v>
      </c>
      <c r="K81" s="544">
        <f>E81*0.9/'TA5'!D81</f>
        <v>0.62740492820739746</v>
      </c>
      <c r="L81" s="551">
        <f>F81*0.9/'TA5'!E81</f>
        <v>0.58126375079154979</v>
      </c>
      <c r="M81" s="552">
        <f>G81*0.9/'TA5'!F81</f>
        <v>0.59687542915344227</v>
      </c>
      <c r="P81" s="1122">
        <f>H81-'TA2'!B82</f>
        <v>0</v>
      </c>
    </row>
    <row r="82" spans="1:16" x14ac:dyDescent="0.2">
      <c r="A82" s="67">
        <v>1986</v>
      </c>
      <c r="B82" s="428">
        <f>avgprinc!BC75</f>
        <v>33034.837292692355</v>
      </c>
      <c r="C82" s="319">
        <f>avgprinc!BD75</f>
        <v>30751.830965806199</v>
      </c>
      <c r="D82" s="353">
        <f>avgprinc!BE75</f>
        <v>35909.56665826861</v>
      </c>
      <c r="E82" s="524">
        <f>avgprinc!BF75</f>
        <v>42914.176839720145</v>
      </c>
      <c r="F82" s="524">
        <f>avgprinc!BG75</f>
        <v>21444.116374296169</v>
      </c>
      <c r="G82" s="62">
        <f>avgprinc!BH75</f>
        <v>44143.805886544345</v>
      </c>
      <c r="H82" s="533">
        <f>B82*0.9/'TA5'!B82</f>
        <v>0.63789573311805725</v>
      </c>
      <c r="I82" s="544">
        <f>C82*0.9/'TA5'!B82</f>
        <v>0.59381136298179626</v>
      </c>
      <c r="J82" s="551">
        <f>D82*0.9/'TA5'!C82</f>
        <v>0.65941885113716114</v>
      </c>
      <c r="K82" s="544">
        <f>E82*0.9/'TA5'!D82</f>
        <v>0.62540906667709339</v>
      </c>
      <c r="L82" s="551">
        <f>F82*0.9/'TA5'!E82</f>
        <v>0.58669453859329213</v>
      </c>
      <c r="M82" s="552">
        <f>G82*0.9/'TA5'!F82</f>
        <v>0.59614613652229309</v>
      </c>
      <c r="P82" s="1122">
        <f>H82-'TA2'!B83</f>
        <v>0</v>
      </c>
    </row>
    <row r="83" spans="1:16" x14ac:dyDescent="0.2">
      <c r="A83" s="67">
        <v>1987</v>
      </c>
      <c r="B83" s="428">
        <f>avgprinc!BC76</f>
        <v>33419.183809994887</v>
      </c>
      <c r="C83" s="319">
        <f>avgprinc!BD76</f>
        <v>31156.055520411082</v>
      </c>
      <c r="D83" s="353">
        <f>avgprinc!BE76</f>
        <v>36867.507661367927</v>
      </c>
      <c r="E83" s="524">
        <f>avgprinc!BF76</f>
        <v>42954.551012875534</v>
      </c>
      <c r="F83" s="524">
        <f>avgprinc!BG76</f>
        <v>21997.130810452167</v>
      </c>
      <c r="G83" s="62">
        <f>avgprinc!BH76</f>
        <v>44187.634891603884</v>
      </c>
      <c r="H83" s="533">
        <f>B83*0.9/'TA5'!B83</f>
        <v>0.62636315822601318</v>
      </c>
      <c r="I83" s="544">
        <f>C83*0.9/'TA5'!B83</f>
        <v>0.58394619822502125</v>
      </c>
      <c r="J83" s="551">
        <f>D83*0.9/'TA5'!C83</f>
        <v>0.64781716465950023</v>
      </c>
      <c r="K83" s="544">
        <f>E83*0.9/'TA5'!D83</f>
        <v>0.60921376943588246</v>
      </c>
      <c r="L83" s="551">
        <f>F83*0.9/'TA5'!E83</f>
        <v>0.58502981066703796</v>
      </c>
      <c r="M83" s="552">
        <f>G83*0.9/'TA5'!F83</f>
        <v>0.58373859524726879</v>
      </c>
      <c r="P83" s="1122">
        <f>H83-'TA2'!B84</f>
        <v>0</v>
      </c>
    </row>
    <row r="84" spans="1:16" x14ac:dyDescent="0.2">
      <c r="A84" s="67">
        <v>1988</v>
      </c>
      <c r="B84" s="428">
        <f>avgprinc!BC77</f>
        <v>33889.720480675845</v>
      </c>
      <c r="C84" s="319">
        <f>avgprinc!BD77</f>
        <v>31664.522392001792</v>
      </c>
      <c r="D84" s="353">
        <f>avgprinc!BE77</f>
        <v>37529.901207817755</v>
      </c>
      <c r="E84" s="524">
        <f>avgprinc!BF77</f>
        <v>43411.847539814189</v>
      </c>
      <c r="F84" s="524">
        <f>avgprinc!BG77</f>
        <v>22455.38656730203</v>
      </c>
      <c r="G84" s="62">
        <f>avgprinc!BH77</f>
        <v>44618.895140479632</v>
      </c>
      <c r="H84" s="533">
        <f>B84*0.9/'TA5'!B84</f>
        <v>0.60956668853759755</v>
      </c>
      <c r="I84" s="544">
        <f>C84*0.9/'TA5'!B84</f>
        <v>0.56954255700111389</v>
      </c>
      <c r="J84" s="551">
        <f>D84*0.9/'TA5'!C84</f>
        <v>0.62965363264083862</v>
      </c>
      <c r="K84" s="544">
        <f>E84*0.9/'TA5'!D84</f>
        <v>0.59014889597892761</v>
      </c>
      <c r="L84" s="551">
        <f>F84*0.9/'TA5'!E84</f>
        <v>0.5760079324245454</v>
      </c>
      <c r="M84" s="552">
        <f>G84*0.9/'TA5'!F84</f>
        <v>0.56714326143264771</v>
      </c>
      <c r="P84" s="1122">
        <f>H84-'TA2'!B85</f>
        <v>0</v>
      </c>
    </row>
    <row r="85" spans="1:16" x14ac:dyDescent="0.2">
      <c r="A85" s="72">
        <v>1989</v>
      </c>
      <c r="B85" s="429">
        <f>avgprinc!BC78</f>
        <v>34517.090528167901</v>
      </c>
      <c r="C85" s="320">
        <f>avgprinc!BD78</f>
        <v>32237.03638627852</v>
      </c>
      <c r="D85" s="354">
        <f>avgprinc!BE78</f>
        <v>38262.823677335233</v>
      </c>
      <c r="E85" s="526">
        <f>avgprinc!BF78</f>
        <v>43738.661285501126</v>
      </c>
      <c r="F85" s="526">
        <f>avgprinc!BG78</f>
        <v>23232.812062404799</v>
      </c>
      <c r="G85" s="68">
        <f>avgprinc!BH78</f>
        <v>45192.080366882459</v>
      </c>
      <c r="H85" s="536">
        <f>B85*0.9/'TA5'!B85</f>
        <v>0.61346018314361572</v>
      </c>
      <c r="I85" s="547">
        <f>C85*0.9/'TA5'!B85</f>
        <v>0.57293757796287548</v>
      </c>
      <c r="J85" s="553">
        <f>D85*0.9/'TA5'!C85</f>
        <v>0.6345943808555603</v>
      </c>
      <c r="K85" s="547">
        <f>E85*0.9/'TA5'!D85</f>
        <v>0.59312501549720764</v>
      </c>
      <c r="L85" s="553">
        <f>F85*0.9/'TA5'!E85</f>
        <v>0.57783213257789612</v>
      </c>
      <c r="M85" s="554">
        <f>G85*0.9/'TA5'!F85</f>
        <v>0.57024231553077698</v>
      </c>
      <c r="P85" s="1122">
        <f>H85-'TA2'!B86</f>
        <v>0</v>
      </c>
    </row>
    <row r="86" spans="1:16" x14ac:dyDescent="0.2">
      <c r="A86" s="67">
        <v>1990</v>
      </c>
      <c r="B86" s="428">
        <f>avgprinc!BC79</f>
        <v>34433.166003996354</v>
      </c>
      <c r="C86" s="319">
        <f>avgprinc!BD79</f>
        <v>32184.636099572941</v>
      </c>
      <c r="D86" s="353">
        <f>avgprinc!BE79</f>
        <v>38217.054396642823</v>
      </c>
      <c r="E86" s="524">
        <f>avgprinc!BF79</f>
        <v>43415.540305775583</v>
      </c>
      <c r="F86" s="524">
        <f>avgprinc!BG79</f>
        <v>23403.575115462176</v>
      </c>
      <c r="G86" s="62">
        <f>avgprinc!BH79</f>
        <v>44910.560535817611</v>
      </c>
      <c r="H86" s="533">
        <f>B86*0.9/'TA5'!B86</f>
        <v>0.61250373721122742</v>
      </c>
      <c r="I86" s="544">
        <f>C86*0.9/'TA5'!B86</f>
        <v>0.57250645756721497</v>
      </c>
      <c r="J86" s="551">
        <f>D86*0.9/'TA5'!C86</f>
        <v>0.63238370418548595</v>
      </c>
      <c r="K86" s="544">
        <f>E86*0.9/'TA5'!D86</f>
        <v>0.58986225724220265</v>
      </c>
      <c r="L86" s="551">
        <f>F86*0.9/'TA5'!E86</f>
        <v>0.58200716972351074</v>
      </c>
      <c r="M86" s="552">
        <f>G86*0.9/'TA5'!F86</f>
        <v>0.56886222958564758</v>
      </c>
      <c r="P86" s="1122">
        <f>H86-'TA2'!B87</f>
        <v>0</v>
      </c>
    </row>
    <row r="87" spans="1:16" x14ac:dyDescent="0.2">
      <c r="A87" s="67">
        <v>1991</v>
      </c>
      <c r="B87" s="428">
        <f>avgprinc!BC80</f>
        <v>33915.817855880268</v>
      </c>
      <c r="C87" s="319">
        <f>avgprinc!BD80</f>
        <v>31751.522565000254</v>
      </c>
      <c r="D87" s="353">
        <f>avgprinc!BE80</f>
        <v>37692.27021913691</v>
      </c>
      <c r="E87" s="524">
        <f>avgprinc!BF80</f>
        <v>42184.006878990753</v>
      </c>
      <c r="F87" s="524">
        <f>avgprinc!BG80</f>
        <v>23546.032169323265</v>
      </c>
      <c r="G87" s="62">
        <f>avgprinc!BH80</f>
        <v>44040.358101189027</v>
      </c>
      <c r="H87" s="533">
        <f>B87*0.9/'TA5'!B87</f>
        <v>0.61591029167175293</v>
      </c>
      <c r="I87" s="544">
        <f>C87*0.9/'TA5'!B87</f>
        <v>0.57660675048828147</v>
      </c>
      <c r="J87" s="551">
        <f>D87*0.9/'TA5'!C87</f>
        <v>0.63715639710426319</v>
      </c>
      <c r="K87" s="544">
        <f>E87*0.9/'TA5'!D87</f>
        <v>0.59212958812713623</v>
      </c>
      <c r="L87" s="551">
        <f>F87*0.9/'TA5'!E87</f>
        <v>0.58626675605773926</v>
      </c>
      <c r="M87" s="552">
        <f>G87*0.9/'TA5'!F87</f>
        <v>0.57126799225807168</v>
      </c>
      <c r="P87" s="1122">
        <f>H87-'TA2'!B88</f>
        <v>0</v>
      </c>
    </row>
    <row r="88" spans="1:16" x14ac:dyDescent="0.2">
      <c r="A88" s="67">
        <v>1992</v>
      </c>
      <c r="B88" s="428">
        <f>avgprinc!BC81</f>
        <v>33882.948197604004</v>
      </c>
      <c r="C88" s="319">
        <f>avgprinc!BD81</f>
        <v>31699.016378798464</v>
      </c>
      <c r="D88" s="353">
        <f>avgprinc!BE81</f>
        <v>37788.916557850724</v>
      </c>
      <c r="E88" s="524">
        <f>avgprinc!BF81</f>
        <v>41821.70954479427</v>
      </c>
      <c r="F88" s="524">
        <f>avgprinc!BG81</f>
        <v>23724.805599772546</v>
      </c>
      <c r="G88" s="62">
        <f>avgprinc!BH81</f>
        <v>43659.717587604151</v>
      </c>
      <c r="H88" s="533">
        <f>B88*0.9/'TA5'!B88</f>
        <v>0.60363408923149109</v>
      </c>
      <c r="I88" s="544">
        <f>C88*0.9/'TA5'!B88</f>
        <v>0.56472674012184132</v>
      </c>
      <c r="J88" s="551">
        <f>D88*0.9/'TA5'!C88</f>
        <v>0.62462961673736583</v>
      </c>
      <c r="K88" s="544">
        <f>E88*0.9/'TA5'!D88</f>
        <v>0.57519102096557606</v>
      </c>
      <c r="L88" s="551">
        <f>F88*0.9/'TA5'!E88</f>
        <v>0.57873263955116272</v>
      </c>
      <c r="M88" s="552">
        <f>G88*0.9/'TA5'!F88</f>
        <v>0.5584048330783844</v>
      </c>
      <c r="P88" s="1122">
        <f>H88-'TA2'!B89</f>
        <v>0</v>
      </c>
    </row>
    <row r="89" spans="1:16" x14ac:dyDescent="0.2">
      <c r="A89" s="67">
        <v>1993</v>
      </c>
      <c r="B89" s="428">
        <f>avgprinc!BC82</f>
        <v>34347.660801446822</v>
      </c>
      <c r="C89" s="319">
        <f>avgprinc!BD82</f>
        <v>31948.649194524514</v>
      </c>
      <c r="D89" s="353">
        <f>avgprinc!BE82</f>
        <v>38460.736411523714</v>
      </c>
      <c r="E89" s="524">
        <f>avgprinc!BF82</f>
        <v>42716.153855601078</v>
      </c>
      <c r="F89" s="524">
        <f>avgprinc!BG82</f>
        <v>23662.241619247801</v>
      </c>
      <c r="G89" s="62">
        <f>avgprinc!BH82</f>
        <v>44175.15373842344</v>
      </c>
      <c r="H89" s="533">
        <f>B89*0.9/'TA5'!B89</f>
        <v>0.60675576329231251</v>
      </c>
      <c r="I89" s="544">
        <f>C89*0.9/'TA5'!B89</f>
        <v>0.56437692046165466</v>
      </c>
      <c r="J89" s="551">
        <f>D89*0.9/'TA5'!C89</f>
        <v>0.62840127944946311</v>
      </c>
      <c r="K89" s="544">
        <f>E89*0.9/'TA5'!D89</f>
        <v>0.57895162701606739</v>
      </c>
      <c r="L89" s="551">
        <f>F89*0.9/'TA5'!E89</f>
        <v>0.57621890306472778</v>
      </c>
      <c r="M89" s="552">
        <f>G89*0.9/'TA5'!F89</f>
        <v>0.56090998649597168</v>
      </c>
      <c r="P89" s="1122">
        <f>H89-'TA2'!B90</f>
        <v>0</v>
      </c>
    </row>
    <row r="90" spans="1:16" x14ac:dyDescent="0.2">
      <c r="A90" s="67">
        <v>1994</v>
      </c>
      <c r="B90" s="428">
        <f>avgprinc!BC83</f>
        <v>35498.629722793674</v>
      </c>
      <c r="C90" s="319">
        <f>avgprinc!BD83</f>
        <v>33013.158333568688</v>
      </c>
      <c r="D90" s="353">
        <f>avgprinc!BE83</f>
        <v>39738.169903966569</v>
      </c>
      <c r="E90" s="524">
        <f>avgprinc!BF83</f>
        <v>44034.985420667334</v>
      </c>
      <c r="F90" s="524">
        <f>avgprinc!BG83</f>
        <v>24486.636593321735</v>
      </c>
      <c r="G90" s="62">
        <f>avgprinc!BH83</f>
        <v>45454.569591137355</v>
      </c>
      <c r="H90" s="533">
        <f>B90*0.9/'TA5'!B90</f>
        <v>0.60724887251853932</v>
      </c>
      <c r="I90" s="544">
        <f>C90*0.9/'TA5'!B90</f>
        <v>0.56473174691200245</v>
      </c>
      <c r="J90" s="551">
        <f>D90*0.9/'TA5'!C90</f>
        <v>0.62908196449279785</v>
      </c>
      <c r="K90" s="544">
        <f>E90*0.9/'TA5'!D90</f>
        <v>0.57914260029792786</v>
      </c>
      <c r="L90" s="551">
        <f>F90*0.9/'TA5'!E90</f>
        <v>0.57780918478965748</v>
      </c>
      <c r="M90" s="552">
        <f>G90*0.9/'TA5'!F90</f>
        <v>0.56035497784614574</v>
      </c>
      <c r="P90" s="1122">
        <f>H90-'TA2'!B91</f>
        <v>0</v>
      </c>
    </row>
    <row r="91" spans="1:16" x14ac:dyDescent="0.2">
      <c r="A91" s="67">
        <v>1995</v>
      </c>
      <c r="B91" s="428">
        <f>avgprinc!BC84</f>
        <v>35873.481489834812</v>
      </c>
      <c r="C91" s="319">
        <f>avgprinc!BD84</f>
        <v>33690.261685370846</v>
      </c>
      <c r="D91" s="353">
        <f>avgprinc!BE84</f>
        <v>39967.803862773377</v>
      </c>
      <c r="E91" s="524">
        <f>avgprinc!BF84</f>
        <v>44439.83087195221</v>
      </c>
      <c r="F91" s="524">
        <f>avgprinc!BG84</f>
        <v>25315.218713789523</v>
      </c>
      <c r="G91" s="62">
        <f>avgprinc!BH84</f>
        <v>45764.92772576381</v>
      </c>
      <c r="H91" s="533">
        <f>B91*0.9/'TA5'!B91</f>
        <v>0.60047253966331482</v>
      </c>
      <c r="I91" s="544">
        <f>C91*0.9/'TA5'!B91</f>
        <v>0.56392845511436474</v>
      </c>
      <c r="J91" s="551">
        <f>D91*0.9/'TA5'!C91</f>
        <v>0.62050697207450856</v>
      </c>
      <c r="K91" s="544">
        <f>E91*0.9/'TA5'!D91</f>
        <v>0.57527527213096619</v>
      </c>
      <c r="L91" s="551">
        <f>F91*0.9/'TA5'!E91</f>
        <v>0.57648470997810364</v>
      </c>
      <c r="M91" s="552">
        <f>G91*0.9/'TA5'!F91</f>
        <v>0.55274382233619701</v>
      </c>
      <c r="P91" s="1122">
        <f>H91-'TA2'!B92</f>
        <v>0</v>
      </c>
    </row>
    <row r="92" spans="1:16" x14ac:dyDescent="0.2">
      <c r="A92" s="67">
        <v>1996</v>
      </c>
      <c r="B92" s="428">
        <f>avgprinc!BC85</f>
        <v>36504.003054785549</v>
      </c>
      <c r="C92" s="319">
        <f>avgprinc!BD85</f>
        <v>34325.02036498404</v>
      </c>
      <c r="D92" s="353">
        <f>avgprinc!BE85</f>
        <v>40247.859772650561</v>
      </c>
      <c r="E92" s="524">
        <f>avgprinc!BF85</f>
        <v>44463.379136633375</v>
      </c>
      <c r="F92" s="524">
        <f>avgprinc!BG85</f>
        <v>26213.7986391083</v>
      </c>
      <c r="G92" s="62">
        <f>avgprinc!BH85</f>
        <v>46196.437406903111</v>
      </c>
      <c r="H92" s="533">
        <f>B92*0.9/'TA5'!B92</f>
        <v>0.59233427047729492</v>
      </c>
      <c r="I92" s="544">
        <f>C92*0.9/'TA5'!B92</f>
        <v>0.55697688460350026</v>
      </c>
      <c r="J92" s="551">
        <f>D92*0.9/'TA5'!C92</f>
        <v>0.61213752627372742</v>
      </c>
      <c r="K92" s="544">
        <f>E92*0.9/'TA5'!D92</f>
        <v>0.5644601583480835</v>
      </c>
      <c r="L92" s="551">
        <f>F92*0.9/'TA5'!E92</f>
        <v>0.57230359315872181</v>
      </c>
      <c r="M92" s="552">
        <f>G92*0.9/'TA5'!F92</f>
        <v>0.54453015327453613</v>
      </c>
      <c r="P92" s="1122">
        <f>H92-'TA2'!B93</f>
        <v>0</v>
      </c>
    </row>
    <row r="93" spans="1:16" x14ac:dyDescent="0.2">
      <c r="A93" s="67">
        <v>1997</v>
      </c>
      <c r="B93" s="428">
        <f>avgprinc!BC86</f>
        <v>37385.624463401502</v>
      </c>
      <c r="C93" s="319">
        <f>avgprinc!BD86</f>
        <v>35123.400613771781</v>
      </c>
      <c r="D93" s="353">
        <f>avgprinc!BE86</f>
        <v>41192.23819577384</v>
      </c>
      <c r="E93" s="524">
        <f>avgprinc!BF86</f>
        <v>45790.986155736791</v>
      </c>
      <c r="F93" s="524">
        <f>avgprinc!BG86</f>
        <v>26779.317579452527</v>
      </c>
      <c r="G93" s="62">
        <f>avgprinc!BH86</f>
        <v>47283.880047511899</v>
      </c>
      <c r="H93" s="533">
        <f>B93*0.9/'TA5'!B93</f>
        <v>0.58537387847900402</v>
      </c>
      <c r="I93" s="544">
        <f>C93*0.9/'TA5'!B93</f>
        <v>0.54995259642601013</v>
      </c>
      <c r="J93" s="551">
        <f>D93*0.9/'TA5'!C93</f>
        <v>0.60410514473915089</v>
      </c>
      <c r="K93" s="544">
        <f>E93*0.9/'TA5'!D93</f>
        <v>0.55688902735710144</v>
      </c>
      <c r="L93" s="551">
        <f>F93*0.9/'TA5'!E93</f>
        <v>0.56754681468009949</v>
      </c>
      <c r="M93" s="552">
        <f>G93*0.9/'TA5'!F93</f>
        <v>0.53829947113990773</v>
      </c>
      <c r="P93" s="1122">
        <f>H93-'TA2'!B94</f>
        <v>0</v>
      </c>
    </row>
    <row r="94" spans="1:16" x14ac:dyDescent="0.2">
      <c r="A94" s="67">
        <v>1998</v>
      </c>
      <c r="B94" s="428">
        <f>avgprinc!BC87</f>
        <v>38596.031582681484</v>
      </c>
      <c r="C94" s="319">
        <f>avgprinc!BD87</f>
        <v>36298.352787025178</v>
      </c>
      <c r="D94" s="353">
        <f>avgprinc!BE87</f>
        <v>42681.737809013423</v>
      </c>
      <c r="E94" s="524">
        <f>avgprinc!BF87</f>
        <v>47033.15496586619</v>
      </c>
      <c r="F94" s="524">
        <f>avgprinc!BG87</f>
        <v>27798.619486786265</v>
      </c>
      <c r="G94" s="62">
        <f>avgprinc!BH87</f>
        <v>48631.291670502411</v>
      </c>
      <c r="H94" s="533">
        <f>B94*0.9/'TA5'!B94</f>
        <v>0.58204448223114014</v>
      </c>
      <c r="I94" s="544">
        <f>C94*0.9/'TA5'!B94</f>
        <v>0.5473945140838623</v>
      </c>
      <c r="J94" s="551">
        <f>D94*0.9/'TA5'!C94</f>
        <v>0.60099747776985168</v>
      </c>
      <c r="K94" s="544">
        <f>E94*0.9/'TA5'!D94</f>
        <v>0.55185282230377197</v>
      </c>
      <c r="L94" s="551">
        <f>F94*0.9/'TA5'!E94</f>
        <v>0.56665748357772827</v>
      </c>
      <c r="M94" s="552">
        <f>G94*0.9/'TA5'!F94</f>
        <v>0.53485813736915588</v>
      </c>
      <c r="P94" s="1122">
        <f>H94-'TA2'!B95</f>
        <v>0</v>
      </c>
    </row>
    <row r="95" spans="1:16" x14ac:dyDescent="0.2">
      <c r="A95" s="72">
        <v>1999</v>
      </c>
      <c r="B95" s="429">
        <f>avgprinc!BC88</f>
        <v>39448.295203890695</v>
      </c>
      <c r="C95" s="320">
        <f>avgprinc!BD88</f>
        <v>37079.340213299394</v>
      </c>
      <c r="D95" s="354">
        <f>avgprinc!BE88</f>
        <v>43588.131541925046</v>
      </c>
      <c r="E95" s="526">
        <f>avgprinc!BF88</f>
        <v>48195.311012405997</v>
      </c>
      <c r="F95" s="526">
        <f>avgprinc!BG88</f>
        <v>28382.108584546415</v>
      </c>
      <c r="G95" s="68">
        <f>avgprinc!BH88</f>
        <v>49445.250703312064</v>
      </c>
      <c r="H95" s="536">
        <f>B95*0.9/'TA5'!B95</f>
        <v>0.57736817002296459</v>
      </c>
      <c r="I95" s="547">
        <f>C95*0.9/'TA5'!B95</f>
        <v>0.54269596934318542</v>
      </c>
      <c r="J95" s="553">
        <f>D95*0.9/'TA5'!C95</f>
        <v>0.59411051869392406</v>
      </c>
      <c r="K95" s="547">
        <f>E95*0.9/'TA5'!D95</f>
        <v>0.54677560925483704</v>
      </c>
      <c r="L95" s="553">
        <f>F95*0.9/'TA5'!E95</f>
        <v>0.56444686651229858</v>
      </c>
      <c r="M95" s="554">
        <f>G95*0.9/'TA5'!F95</f>
        <v>0.53003165125846863</v>
      </c>
      <c r="P95" s="1122">
        <f>H95-'TA2'!B96</f>
        <v>0</v>
      </c>
    </row>
    <row r="96" spans="1:16" x14ac:dyDescent="0.2">
      <c r="A96" s="77">
        <v>2000</v>
      </c>
      <c r="B96" s="430">
        <f>avgprinc!BC89</f>
        <v>40395.02408423584</v>
      </c>
      <c r="C96" s="321">
        <f>avgprinc!BD89</f>
        <v>37949.525672933494</v>
      </c>
      <c r="D96" s="356">
        <f>avgprinc!BE89</f>
        <v>44388.196054688939</v>
      </c>
      <c r="E96" s="528">
        <f>avgprinc!BF89</f>
        <v>48860.853328801226</v>
      </c>
      <c r="F96" s="528">
        <f>avgprinc!BG89</f>
        <v>29337.805669425179</v>
      </c>
      <c r="G96" s="74">
        <f>avgprinc!BH89</f>
        <v>50550.713493732132</v>
      </c>
      <c r="H96" s="537">
        <f>B96*0.9/'TA5'!B96</f>
        <v>0.57244372367858887</v>
      </c>
      <c r="I96" s="548">
        <f>C96*0.9/'TA5'!B96</f>
        <v>0.53778821229934692</v>
      </c>
      <c r="J96" s="555">
        <f>D96*0.9/'TA5'!C96</f>
        <v>0.5901084244251249</v>
      </c>
      <c r="K96" s="548">
        <f>E96*0.9/'TA5'!D96</f>
        <v>0.53898674249649048</v>
      </c>
      <c r="L96" s="555">
        <f>F96*0.9/'TA5'!E96</f>
        <v>0.56268960237503052</v>
      </c>
      <c r="M96" s="556">
        <f>G96*0.9/'TA5'!F96</f>
        <v>0.52553501725196849</v>
      </c>
      <c r="P96" s="1122">
        <f>H96-'TA2'!B97</f>
        <v>0</v>
      </c>
    </row>
    <row r="97" spans="1:16" x14ac:dyDescent="0.2">
      <c r="A97" s="67">
        <v>2001</v>
      </c>
      <c r="B97" s="428">
        <f>avgprinc!BC90</f>
        <v>40597.827621350087</v>
      </c>
      <c r="C97" s="319">
        <f>avgprinc!BD90</f>
        <v>38075.237349725867</v>
      </c>
      <c r="D97" s="353">
        <f>avgprinc!BE90</f>
        <v>44672.814176254702</v>
      </c>
      <c r="E97" s="524">
        <f>avgprinc!BF90</f>
        <v>49211.55655001296</v>
      </c>
      <c r="F97" s="524">
        <f>avgprinc!BG90</f>
        <v>29324.465147471648</v>
      </c>
      <c r="G97" s="62">
        <f>avgprinc!BH90</f>
        <v>51006.689029345551</v>
      </c>
      <c r="H97" s="533">
        <f>B97*0.9/'TA5'!B97</f>
        <v>0.57838177680969238</v>
      </c>
      <c r="I97" s="544">
        <f>C97*0.9/'TA5'!B97</f>
        <v>0.54244339466094971</v>
      </c>
      <c r="J97" s="551">
        <f>D97*0.9/'TA5'!C97</f>
        <v>0.59730651974678051</v>
      </c>
      <c r="K97" s="544">
        <f>E97*0.9/'TA5'!D97</f>
        <v>0.54638683795928955</v>
      </c>
      <c r="L97" s="551">
        <f>F97*0.9/'TA5'!E97</f>
        <v>0.56431844830513</v>
      </c>
      <c r="M97" s="552">
        <f>G97*0.9/'TA5'!F97</f>
        <v>0.53187739849090576</v>
      </c>
      <c r="P97" s="1122">
        <f>H97-'TA2'!B98</f>
        <v>0</v>
      </c>
    </row>
    <row r="98" spans="1:16" x14ac:dyDescent="0.2">
      <c r="A98" s="67">
        <v>2002</v>
      </c>
      <c r="B98" s="428">
        <f>avgprinc!BC91</f>
        <v>40741.107799991049</v>
      </c>
      <c r="C98" s="319">
        <f>avgprinc!BD91</f>
        <v>38129.368117944323</v>
      </c>
      <c r="D98" s="353">
        <f>avgprinc!BE91</f>
        <v>44874.033854398491</v>
      </c>
      <c r="E98" s="524">
        <f>avgprinc!BF91</f>
        <v>48916.096637343522</v>
      </c>
      <c r="F98" s="524">
        <f>avgprinc!BG91</f>
        <v>29596.944649107576</v>
      </c>
      <c r="G98" s="62">
        <f>avgprinc!BH91</f>
        <v>51030.723937360191</v>
      </c>
      <c r="H98" s="533">
        <f>B98*0.9/'TA5'!B98</f>
        <v>0.58185270428657532</v>
      </c>
      <c r="I98" s="544">
        <f>C98*0.9/'TA5'!B98</f>
        <v>0.54455259442329407</v>
      </c>
      <c r="J98" s="551">
        <f>D98*0.9/'TA5'!C98</f>
        <v>0.60170936584472656</v>
      </c>
      <c r="K98" s="544">
        <f>E98*0.9/'TA5'!D98</f>
        <v>0.54946812987327576</v>
      </c>
      <c r="L98" s="551">
        <f>F98*0.9/'TA5'!E98</f>
        <v>0.56297504901885986</v>
      </c>
      <c r="M98" s="552">
        <f>G98*0.9/'TA5'!F98</f>
        <v>0.53459841012954701</v>
      </c>
      <c r="P98" s="1122">
        <f>H98-'TA2'!B99</f>
        <v>0</v>
      </c>
    </row>
    <row r="99" spans="1:16" x14ac:dyDescent="0.2">
      <c r="A99" s="67">
        <v>2003</v>
      </c>
      <c r="B99" s="428">
        <f>avgprinc!BC92</f>
        <v>40958.155987940343</v>
      </c>
      <c r="C99" s="319">
        <f>avgprinc!BD92</f>
        <v>38389.195843759706</v>
      </c>
      <c r="D99" s="353">
        <f>avgprinc!BE92</f>
        <v>45132.353091799232</v>
      </c>
      <c r="E99" s="524">
        <f>avgprinc!BF92</f>
        <v>48653.60298981901</v>
      </c>
      <c r="F99" s="524">
        <f>avgprinc!BG92</f>
        <v>30195.781743865547</v>
      </c>
      <c r="G99" s="62">
        <f>avgprinc!BH92</f>
        <v>51233.45513076042</v>
      </c>
      <c r="H99" s="533">
        <f>B99*0.9/'TA5'!B99</f>
        <v>0.57923623919487</v>
      </c>
      <c r="I99" s="544">
        <f>C99*0.9/'TA5'!B99</f>
        <v>0.54290562868118297</v>
      </c>
      <c r="J99" s="551">
        <f>D99*0.9/'TA5'!C99</f>
        <v>0.59902930259704601</v>
      </c>
      <c r="K99" s="544">
        <f>E99*0.9/'TA5'!D99</f>
        <v>0.546357661485672</v>
      </c>
      <c r="L99" s="551">
        <f>F99*0.9/'TA5'!E99</f>
        <v>0.56065157055854808</v>
      </c>
      <c r="M99" s="552">
        <f>G99*0.9/'TA5'!F99</f>
        <v>0.53123804926872265</v>
      </c>
      <c r="P99" s="1122">
        <f>H99-'TA2'!B100</f>
        <v>0</v>
      </c>
    </row>
    <row r="100" spans="1:16" x14ac:dyDescent="0.2">
      <c r="A100" s="67">
        <v>2004</v>
      </c>
      <c r="B100" s="428">
        <f>avgprinc!BC93</f>
        <v>41681.390912447147</v>
      </c>
      <c r="C100" s="319">
        <f>avgprinc!BD93</f>
        <v>39145.661413543356</v>
      </c>
      <c r="D100" s="353">
        <f>avgprinc!BE93</f>
        <v>45839.450311289351</v>
      </c>
      <c r="E100" s="524">
        <f>avgprinc!BF93</f>
        <v>49517.340088768506</v>
      </c>
      <c r="F100" s="524">
        <f>avgprinc!BG93</f>
        <v>30819.328028273834</v>
      </c>
      <c r="G100" s="62">
        <f>avgprinc!BH93</f>
        <v>52021.220849620084</v>
      </c>
      <c r="H100" s="533">
        <f>B100*0.9/'TA5'!B100</f>
        <v>0.57271632552146923</v>
      </c>
      <c r="I100" s="544">
        <f>C100*0.9/'TA5'!B100</f>
        <v>0.53787454962730408</v>
      </c>
      <c r="J100" s="551">
        <f>D100*0.9/'TA5'!C100</f>
        <v>0.59153580665588379</v>
      </c>
      <c r="K100" s="544">
        <f>E100*0.9/'TA5'!D100</f>
        <v>0.53939950466156006</v>
      </c>
      <c r="L100" s="551">
        <f>F100*0.9/'TA5'!E100</f>
        <v>0.55670768022537231</v>
      </c>
      <c r="M100" s="552">
        <f>G100*0.9/'TA5'!F100</f>
        <v>0.52449896931648254</v>
      </c>
      <c r="P100" s="1122">
        <f>H100-'TA2'!B101</f>
        <v>0</v>
      </c>
    </row>
    <row r="101" spans="1:16" x14ac:dyDescent="0.2">
      <c r="A101" s="67">
        <v>2005</v>
      </c>
      <c r="B101" s="428">
        <f>avgprinc!BC94</f>
        <v>41889.870099168511</v>
      </c>
      <c r="C101" s="319">
        <f>avgprinc!BD94</f>
        <v>39374.394072971612</v>
      </c>
      <c r="D101" s="353">
        <f>avgprinc!BE94</f>
        <v>45751.911814703781</v>
      </c>
      <c r="E101" s="524">
        <f>avgprinc!BF94</f>
        <v>49818.950037821538</v>
      </c>
      <c r="F101" s="524">
        <f>avgprinc!BG94</f>
        <v>31070.507390661092</v>
      </c>
      <c r="G101" s="62">
        <f>avgprinc!BH94</f>
        <v>51961.004475816771</v>
      </c>
      <c r="H101" s="533">
        <f>B101*0.9/'TA5'!B101</f>
        <v>0.56193125247955322</v>
      </c>
      <c r="I101" s="544">
        <f>C101*0.9/'TA5'!B101</f>
        <v>0.52818742394447327</v>
      </c>
      <c r="J101" s="551">
        <f>D101*0.9/'TA5'!C101</f>
        <v>0.57899603247642506</v>
      </c>
      <c r="K101" s="544">
        <f>E101*0.9/'TA5'!D101</f>
        <v>0.5289539098739624</v>
      </c>
      <c r="L101" s="551">
        <f>F101*0.9/'TA5'!E101</f>
        <v>0.55005896091461182</v>
      </c>
      <c r="M101" s="552">
        <f>G101*0.9/'TA5'!F101</f>
        <v>0.51375624537467968</v>
      </c>
      <c r="P101" s="1122">
        <f>H101-'TA2'!B102</f>
        <v>0</v>
      </c>
    </row>
    <row r="102" spans="1:16" x14ac:dyDescent="0.2">
      <c r="A102" s="67">
        <v>2006</v>
      </c>
      <c r="B102" s="428">
        <f>avgprinc!BC95</f>
        <v>42360.665996717551</v>
      </c>
      <c r="C102" s="319">
        <f>avgprinc!BD95</f>
        <v>39852.978172640731</v>
      </c>
      <c r="D102" s="353">
        <f>avgprinc!BE95</f>
        <v>45916.803226122363</v>
      </c>
      <c r="E102" s="524">
        <f>avgprinc!BF95</f>
        <v>49734.050196618213</v>
      </c>
      <c r="F102" s="524">
        <f>avgprinc!BG95</f>
        <v>31996.707011681221</v>
      </c>
      <c r="G102" s="62">
        <f>avgprinc!BH95</f>
        <v>52591.394343740634</v>
      </c>
      <c r="H102" s="533">
        <f>B102*0.9/'TA5'!B102</f>
        <v>0.55551427602767955</v>
      </c>
      <c r="I102" s="544">
        <f>C102*0.9/'TA5'!B102</f>
        <v>0.52262866497039806</v>
      </c>
      <c r="J102" s="551">
        <f>D102*0.9/'TA5'!C102</f>
        <v>0.5715172290802002</v>
      </c>
      <c r="K102" s="544">
        <f>E102*0.9/'TA5'!D102</f>
        <v>0.52040186524391174</v>
      </c>
      <c r="L102" s="551">
        <f>F102*0.9/'TA5'!E102</f>
        <v>0.546327143907547</v>
      </c>
      <c r="M102" s="552">
        <f>G102*0.9/'TA5'!F102</f>
        <v>0.5083569884300233</v>
      </c>
      <c r="P102" s="1122">
        <f>H102-'TA2'!B103</f>
        <v>0</v>
      </c>
    </row>
    <row r="103" spans="1:16" x14ac:dyDescent="0.2">
      <c r="A103" s="67">
        <v>2007</v>
      </c>
      <c r="B103" s="428">
        <f>avgprinc!BC96</f>
        <v>42120.598553158801</v>
      </c>
      <c r="C103" s="319">
        <f>avgprinc!BD96</f>
        <v>39617.746743874064</v>
      </c>
      <c r="D103" s="353">
        <f>avgprinc!BE96</f>
        <v>45580.881762891135</v>
      </c>
      <c r="E103" s="524">
        <f>avgprinc!BF96</f>
        <v>49742.622704569847</v>
      </c>
      <c r="F103" s="524">
        <f>avgprinc!BG96</f>
        <v>31544.307625986967</v>
      </c>
      <c r="G103" s="62">
        <f>avgprinc!BH96</f>
        <v>52056.656239555559</v>
      </c>
      <c r="H103" s="533">
        <f>B103*0.9/'TA5'!B103</f>
        <v>0.55814835429191589</v>
      </c>
      <c r="I103" s="544">
        <f>C103*0.9/'TA5'!B103</f>
        <v>0.52498257160186768</v>
      </c>
      <c r="J103" s="551">
        <f>D103*0.9/'TA5'!C103</f>
        <v>0.5720388889312743</v>
      </c>
      <c r="K103" s="544">
        <f>E103*0.9/'TA5'!D103</f>
        <v>0.52454134821891796</v>
      </c>
      <c r="L103" s="551">
        <f>F103*0.9/'TA5'!E103</f>
        <v>0.546010822057724</v>
      </c>
      <c r="M103" s="552">
        <f>G103*0.9/'TA5'!F103</f>
        <v>0.50952515006065369</v>
      </c>
      <c r="P103" s="1122">
        <f>H103-'TA2'!B104</f>
        <v>0</v>
      </c>
    </row>
    <row r="104" spans="1:16" x14ac:dyDescent="0.2">
      <c r="A104" s="67">
        <v>2008</v>
      </c>
      <c r="B104" s="428">
        <f>avgprinc!BC97</f>
        <v>41164.38199542529</v>
      </c>
      <c r="C104" s="319">
        <f>avgprinc!BD97</f>
        <v>38701.171966590657</v>
      </c>
      <c r="D104" s="353">
        <f>avgprinc!BE97</f>
        <v>44744.566351636509</v>
      </c>
      <c r="E104" s="524">
        <f>avgprinc!BF97</f>
        <v>48042.685339256954</v>
      </c>
      <c r="F104" s="524">
        <f>avgprinc!BG97</f>
        <v>31226.785268625907</v>
      </c>
      <c r="G104" s="62">
        <f>avgprinc!BH97</f>
        <v>50620.729973279245</v>
      </c>
      <c r="H104" s="533">
        <f>B104*0.9/'TA5'!B104</f>
        <v>0.55955123901367188</v>
      </c>
      <c r="I104" s="544">
        <f>C104*0.9/'TA5'!B104</f>
        <v>0.52606859803199768</v>
      </c>
      <c r="J104" s="551">
        <f>D104*0.9/'TA5'!C104</f>
        <v>0.57498735189437866</v>
      </c>
      <c r="K104" s="544">
        <f>E104*0.9/'TA5'!D104</f>
        <v>0.52431175112724304</v>
      </c>
      <c r="L104" s="551">
        <f>F104*0.9/'TA5'!E104</f>
        <v>0.54869312047958385</v>
      </c>
      <c r="M104" s="552">
        <f>G104*0.9/'TA5'!F104</f>
        <v>0.50991451740264881</v>
      </c>
      <c r="P104" s="1122">
        <f>H104-'TA2'!B105</f>
        <v>0</v>
      </c>
    </row>
    <row r="105" spans="1:16" x14ac:dyDescent="0.2">
      <c r="A105" s="72">
        <v>2009</v>
      </c>
      <c r="B105" s="431">
        <f>avgprinc!BC98</f>
        <v>39658.246919065532</v>
      </c>
      <c r="C105" s="322">
        <f>avgprinc!BD98</f>
        <v>37270.136355353687</v>
      </c>
      <c r="D105" s="354">
        <f>avgprinc!BE98</f>
        <v>43367.1370994971</v>
      </c>
      <c r="E105" s="526">
        <f>avgprinc!BF98</f>
        <v>45470.831806891649</v>
      </c>
      <c r="F105" s="526">
        <f>avgprinc!BG98</f>
        <v>30668.016888211307</v>
      </c>
      <c r="G105" s="68">
        <f>avgprinc!BH98</f>
        <v>48732.639660964393</v>
      </c>
      <c r="H105" s="536">
        <f>B105*0.9/'TA5'!B105</f>
        <v>0.56421560049057018</v>
      </c>
      <c r="I105" s="547">
        <f>C105*0.9/'TA5'!B105</f>
        <v>0.53024008870124817</v>
      </c>
      <c r="J105" s="557">
        <f>D105*0.9/'TA5'!C105</f>
        <v>0.58016216754913308</v>
      </c>
      <c r="K105" s="558">
        <f>E105*0.9/'TA5'!D105</f>
        <v>0.52723321318626415</v>
      </c>
      <c r="L105" s="553">
        <f>F105*0.9/'TA5'!E105</f>
        <v>0.55146187543869019</v>
      </c>
      <c r="M105" s="554">
        <f>G105*0.9/'TA5'!F105</f>
        <v>0.51318314671516407</v>
      </c>
      <c r="P105" s="1122">
        <f>H105-'TA2'!B106</f>
        <v>0</v>
      </c>
    </row>
    <row r="106" spans="1:16" x14ac:dyDescent="0.2">
      <c r="A106" s="67">
        <v>2010</v>
      </c>
      <c r="B106" s="432">
        <f>avgprinc!BC99</f>
        <v>40179.782952418878</v>
      </c>
      <c r="C106" s="323">
        <f>avgprinc!BD99</f>
        <v>37795.50977772638</v>
      </c>
      <c r="D106" s="353">
        <f>avgprinc!BE99</f>
        <v>43270.874436476093</v>
      </c>
      <c r="E106" s="524">
        <f>avgprinc!BF99</f>
        <v>45600.438635768121</v>
      </c>
      <c r="F106" s="524">
        <f>avgprinc!BG99</f>
        <v>31446.290502870172</v>
      </c>
      <c r="G106" s="62">
        <f>avgprinc!BH99</f>
        <v>49036.265234580991</v>
      </c>
      <c r="H106" s="533">
        <f>B106*0.9/'TA5'!B106</f>
        <v>0.55316191911697377</v>
      </c>
      <c r="I106" s="544">
        <f>C106*0.9/'TA5'!B106</f>
        <v>0.52033722400665283</v>
      </c>
      <c r="J106" s="559">
        <f>D106*0.9/'TA5'!C106</f>
        <v>0.56624287366867065</v>
      </c>
      <c r="K106" s="560">
        <f>E106*0.9/'TA5'!D106</f>
        <v>0.51496621966362011</v>
      </c>
      <c r="L106" s="551">
        <f>F106*0.9/'TA5'!E106</f>
        <v>0.54437306523323059</v>
      </c>
      <c r="M106" s="552">
        <f>G106*0.9/'TA5'!F106</f>
        <v>0.50225692987442017</v>
      </c>
      <c r="P106" s="1122">
        <f>H106-'TA2'!B107</f>
        <v>0</v>
      </c>
    </row>
    <row r="107" spans="1:16" x14ac:dyDescent="0.2">
      <c r="A107" s="67">
        <v>2011</v>
      </c>
      <c r="B107" s="432">
        <f>avgprinc!BC100</f>
        <v>40464.323433176942</v>
      </c>
      <c r="C107" s="323">
        <f>avgprinc!BD100</f>
        <v>37912.721065448197</v>
      </c>
      <c r="D107" s="353">
        <f>avgprinc!BE100</f>
        <v>43814.477473238869</v>
      </c>
      <c r="E107" s="524">
        <f>avgprinc!BF100</f>
        <v>46838.431620192518</v>
      </c>
      <c r="F107" s="524">
        <f>avgprinc!BG100</f>
        <v>30801.100866035442</v>
      </c>
      <c r="G107" s="62">
        <f>avgprinc!BH100</f>
        <v>49087.44172559282</v>
      </c>
      <c r="H107" s="533">
        <f>B107*0.9/'TA5'!B107</f>
        <v>0.54818427562713623</v>
      </c>
      <c r="I107" s="544">
        <f>C107*0.9/'TA5'!B107</f>
        <v>0.51361683011054993</v>
      </c>
      <c r="J107" s="559">
        <f>D107*0.9/'TA5'!C107</f>
        <v>0.56142830848693848</v>
      </c>
      <c r="K107" s="560">
        <f>E107*0.9/'TA5'!D107</f>
        <v>0.51101422309875477</v>
      </c>
      <c r="L107" s="551">
        <f>F107*0.9/'TA5'!E107</f>
        <v>0.53746777772903442</v>
      </c>
      <c r="M107" s="552">
        <f>G107*0.9/'TA5'!F107</f>
        <v>0.4964215755462647</v>
      </c>
      <c r="P107" s="1122">
        <f>H107-'TA2'!B108</f>
        <v>0</v>
      </c>
    </row>
    <row r="108" spans="1:16" x14ac:dyDescent="0.2">
      <c r="A108" s="67">
        <v>2012</v>
      </c>
      <c r="B108" s="432">
        <f>avgprinc!BC101</f>
        <v>40353.927740643056</v>
      </c>
      <c r="C108" s="323">
        <f>avgprinc!BD101</f>
        <v>37900.648601095774</v>
      </c>
      <c r="D108" s="353">
        <f>avgprinc!BE101</f>
        <v>43021.538711458583</v>
      </c>
      <c r="E108" s="524">
        <f>avgprinc!BF101</f>
        <v>46429.774596044022</v>
      </c>
      <c r="F108" s="524">
        <f>avgprinc!BG101</f>
        <v>31082.125473996806</v>
      </c>
      <c r="G108" s="62">
        <f>avgprinc!BH101</f>
        <v>48729.293306316053</v>
      </c>
      <c r="H108" s="533">
        <f>B108*0.9/'TA5'!B108</f>
        <v>0.53609517216682434</v>
      </c>
      <c r="I108" s="544">
        <f>C108*0.9/'TA5'!B108</f>
        <v>0.50350376963615417</v>
      </c>
      <c r="J108" s="559">
        <f>D108*0.9/'TA5'!C108</f>
        <v>0.54531908035278331</v>
      </c>
      <c r="K108" s="560">
        <f>E108*0.9/'TA5'!D108</f>
        <v>0.49862831830978405</v>
      </c>
      <c r="L108" s="551">
        <f>F108*0.9/'TA5'!E108</f>
        <v>0.52925154566764832</v>
      </c>
      <c r="M108" s="552">
        <f>G108*0.9/'TA5'!F108</f>
        <v>0.48458892107009888</v>
      </c>
      <c r="P108" s="1122">
        <f>H108-'TA2'!B109</f>
        <v>0</v>
      </c>
    </row>
    <row r="109" spans="1:16" x14ac:dyDescent="0.2">
      <c r="A109" s="67">
        <v>2013</v>
      </c>
      <c r="B109" s="432">
        <f>avgprinc!BC102</f>
        <v>40969.334190782574</v>
      </c>
      <c r="C109" s="323">
        <f>avgprinc!BD102</f>
        <v>38552.194314954359</v>
      </c>
      <c r="D109" s="353">
        <f>avgprinc!BE102</f>
        <v>45570.221542892075</v>
      </c>
      <c r="E109" s="524">
        <f>avgprinc!BF102</f>
        <v>47877.86083479684</v>
      </c>
      <c r="F109" s="524">
        <f>avgprinc!BG102</f>
        <v>31091.903296610417</v>
      </c>
      <c r="G109" s="62">
        <f>avgprinc!BH102</f>
        <v>49547.992069035645</v>
      </c>
      <c r="H109" s="533">
        <f>B109*0.9/'TA5'!B109</f>
        <v>0.54330220818519581</v>
      </c>
      <c r="I109" s="544">
        <f>C109*0.9/'TA5'!B109</f>
        <v>0.51124805212020863</v>
      </c>
      <c r="J109" s="559">
        <f>D109*0.9/'TA5'!C109</f>
        <v>0.56766882538795482</v>
      </c>
      <c r="K109" s="560">
        <f>E109*0.9/'TA5'!D109</f>
        <v>0.50963780283927917</v>
      </c>
      <c r="L109" s="551">
        <f>F109*0.9/'TA5'!E109</f>
        <v>0.53239062428474426</v>
      </c>
      <c r="M109" s="552">
        <f>G109*0.9/'TA5'!F109</f>
        <v>0.49132847785949713</v>
      </c>
      <c r="P109" s="1122">
        <f>H109-'TA2'!B110</f>
        <v>0</v>
      </c>
    </row>
    <row r="110" spans="1:16" x14ac:dyDescent="0.2">
      <c r="A110" s="67">
        <v>2014</v>
      </c>
      <c r="B110" s="432">
        <f>avgprinc!BC103</f>
        <v>41301.630621001765</v>
      </c>
      <c r="C110" s="323">
        <f>avgprinc!BD103</f>
        <v>38816.087548541458</v>
      </c>
      <c r="D110" s="353">
        <f>avgprinc!BE103</f>
        <v>46105.903813641395</v>
      </c>
      <c r="E110" s="524">
        <f>avgprinc!BF103</f>
        <v>48338.11792568332</v>
      </c>
      <c r="F110" s="524">
        <f>avgprinc!BG103</f>
        <v>31195.354116127397</v>
      </c>
      <c r="G110" s="62">
        <f>avgprinc!BH103</f>
        <v>49639.925040616567</v>
      </c>
      <c r="H110" s="533">
        <f>B110*0.9/'TA5'!B110</f>
        <v>0.53798452019691456</v>
      </c>
      <c r="I110" s="544">
        <f>C110*0.9/'TA5'!B110</f>
        <v>0.50560846924781788</v>
      </c>
      <c r="J110" s="559">
        <f>D110*0.9/'TA5'!C110</f>
        <v>0.56320899724960327</v>
      </c>
      <c r="K110" s="560">
        <f>E110*0.9/'TA5'!D110</f>
        <v>0.50438594818115234</v>
      </c>
      <c r="L110" s="551">
        <f>F110*0.9/'TA5'!E110</f>
        <v>0.52591493725776672</v>
      </c>
      <c r="M110" s="552">
        <f>G110*0.9/'TA5'!F110</f>
        <v>0.48548793792724609</v>
      </c>
      <c r="P110" s="1122">
        <f>H110-'TA2'!B111</f>
        <v>0</v>
      </c>
    </row>
    <row r="111" spans="1:16" x14ac:dyDescent="0.2">
      <c r="A111" s="67">
        <v>2015</v>
      </c>
      <c r="B111" s="432">
        <f>avgprinc!BC104</f>
        <v>41884.694957333937</v>
      </c>
      <c r="C111" s="323">
        <f>avgprinc!BD104</f>
        <v>39416.695850444499</v>
      </c>
      <c r="D111" s="353">
        <f>avgprinc!BE104</f>
        <v>46587.52162032311</v>
      </c>
      <c r="E111" s="524">
        <f>avgprinc!BF104</f>
        <v>48774.254898814681</v>
      </c>
      <c r="F111" s="524">
        <f>avgprinc!BG104</f>
        <v>31885.24964995707</v>
      </c>
      <c r="G111" s="62">
        <f>avgprinc!BH104</f>
        <v>50270.344184815985</v>
      </c>
      <c r="H111" s="533">
        <f>B111*0.9/'TA5'!B111</f>
        <v>0.53740647435188293</v>
      </c>
      <c r="I111" s="544">
        <f>C111*0.9/'TA5'!B111</f>
        <v>0.50574052333831787</v>
      </c>
      <c r="J111" s="559">
        <f>D111*0.9/'TA5'!C111</f>
        <v>0.56237119436264038</v>
      </c>
      <c r="K111" s="560">
        <f>E111*0.9/'TA5'!D111</f>
        <v>0.50283840298652649</v>
      </c>
      <c r="L111" s="551">
        <f>F111*0.9/'TA5'!E111</f>
        <v>0.52723014354705811</v>
      </c>
      <c r="M111" s="552">
        <f>G111*0.9/'TA5'!F111</f>
        <v>0.48496758937835688</v>
      </c>
      <c r="P111" s="1122">
        <f>H111-'TA2'!B112</f>
        <v>0</v>
      </c>
    </row>
    <row r="112" spans="1:16" x14ac:dyDescent="0.2">
      <c r="A112" s="67">
        <v>2016</v>
      </c>
      <c r="B112" s="432">
        <f>avgprinc!BC105</f>
        <v>41671.457879842084</v>
      </c>
      <c r="C112" s="323">
        <f>avgprinc!BD105</f>
        <v>39162.122298723792</v>
      </c>
      <c r="D112" s="353">
        <f>avgprinc!BE105</f>
        <v>46208.6743954583</v>
      </c>
      <c r="E112" s="524">
        <f>avgprinc!BF105</f>
        <v>48291.269555354404</v>
      </c>
      <c r="F112" s="524">
        <f>avgprinc!BG105</f>
        <v>31887.019633015858</v>
      </c>
      <c r="G112" s="62">
        <f>avgprinc!BH105</f>
        <v>49712.555417134077</v>
      </c>
      <c r="H112" s="533">
        <f>B112*0.9/'TA5'!B112</f>
        <v>0.53813919425010681</v>
      </c>
      <c r="I112" s="544">
        <f>C112*0.9/'TA5'!B112</f>
        <v>0.50573399662971497</v>
      </c>
      <c r="J112" s="559">
        <f>D112*0.9/'TA5'!C112</f>
        <v>0.5631623864173888</v>
      </c>
      <c r="K112" s="560">
        <f>E112*0.9/'TA5'!D112</f>
        <v>0.502643883228302</v>
      </c>
      <c r="L112" s="551">
        <f>F112*0.9/'TA5'!E112</f>
        <v>0.52749460935592651</v>
      </c>
      <c r="M112" s="552">
        <f>G112*0.9/'TA5'!F112</f>
        <v>0.48488533496856684</v>
      </c>
      <c r="P112" s="1122">
        <f>H112-'TA2'!B113</f>
        <v>0</v>
      </c>
    </row>
    <row r="113" spans="1:16" x14ac:dyDescent="0.2">
      <c r="A113" s="67">
        <v>2017</v>
      </c>
      <c r="B113" s="432">
        <f>avgprinc!BC106</f>
        <v>42569.863522351741</v>
      </c>
      <c r="C113" s="323">
        <f>avgprinc!BD106</f>
        <v>39979.566025260247</v>
      </c>
      <c r="D113" s="353">
        <f>avgprinc!BE106</f>
        <v>45814.671152347801</v>
      </c>
      <c r="E113" s="524">
        <f>avgprinc!BF106</f>
        <v>48998.745241785116</v>
      </c>
      <c r="F113" s="524">
        <f>avgprinc!BG106</f>
        <v>32778.928141742028</v>
      </c>
      <c r="G113" s="62">
        <f>avgprinc!BH106</f>
        <v>51611.163617868289</v>
      </c>
      <c r="H113" s="533">
        <f>B113*0.9/'TA5'!B113</f>
        <v>0.53924006223678589</v>
      </c>
      <c r="I113" s="544">
        <f>C113*0.9/'TA5'!B113</f>
        <v>0.50642830133438121</v>
      </c>
      <c r="J113" s="559">
        <f>D113*0.9/'TA5'!C113</f>
        <v>0.54967436194419861</v>
      </c>
      <c r="K113" s="560">
        <f>E113*0.9/'TA5'!D113</f>
        <v>0.50085237622261058</v>
      </c>
      <c r="L113" s="551">
        <f>F113*0.9/'TA5'!E113</f>
        <v>0.53371882438659657</v>
      </c>
      <c r="M113" s="552">
        <f>G113*0.9/'TA5'!F113</f>
        <v>0.48807221651077271</v>
      </c>
      <c r="P113" s="1122">
        <f>H113-'TA2'!B114</f>
        <v>0</v>
      </c>
    </row>
    <row r="114" spans="1:16" x14ac:dyDescent="0.2">
      <c r="A114" s="67">
        <v>2018</v>
      </c>
      <c r="B114" s="432">
        <f>avgprinc!BC107</f>
        <v>43203.3290068059</v>
      </c>
      <c r="C114" s="323">
        <f>avgprinc!BD107</f>
        <v>40602.638712869448</v>
      </c>
      <c r="D114" s="353">
        <f>avgprinc!BE107</f>
        <v>46534.116522457807</v>
      </c>
      <c r="E114" s="524">
        <f>avgprinc!BF107</f>
        <v>49696.706526890135</v>
      </c>
      <c r="F114" s="524">
        <f>avgprinc!BG107</f>
        <v>33305.552417051593</v>
      </c>
      <c r="G114" s="62">
        <f>avgprinc!BH107</f>
        <v>52309.667719707169</v>
      </c>
      <c r="H114" s="533">
        <f>B114*0.9/'TA5'!B114</f>
        <v>0.5373307466506958</v>
      </c>
      <c r="I114" s="544">
        <f>C114*0.9/'TA5'!B114</f>
        <v>0.50498530268669128</v>
      </c>
      <c r="J114" s="559">
        <f>D114*0.9/'TA5'!C114</f>
        <v>0.54815867543220531</v>
      </c>
      <c r="K114" s="560">
        <f>E114*0.9/'TA5'!D114</f>
        <v>0.49921071529388433</v>
      </c>
      <c r="L114" s="551">
        <f>F114*0.9/'TA5'!E114</f>
        <v>0.53170835971832275</v>
      </c>
      <c r="M114" s="552">
        <f>G114*0.9/'TA5'!F114</f>
        <v>0.48617529869079584</v>
      </c>
      <c r="P114" s="1122">
        <f>H114-'TA2'!B115</f>
        <v>0</v>
      </c>
    </row>
    <row r="115" spans="1:16" x14ac:dyDescent="0.2">
      <c r="A115" s="67">
        <v>2019</v>
      </c>
      <c r="B115" s="432">
        <f>avgprinc!BC108</f>
        <v>43616.379782533455</v>
      </c>
      <c r="C115" s="323">
        <f>avgprinc!BD108</f>
        <v>41003.915190432475</v>
      </c>
      <c r="D115" s="353">
        <f>avgprinc!BE108</f>
        <v>47015.460046474545</v>
      </c>
      <c r="E115" s="524">
        <f>avgprinc!BF108</f>
        <v>50231.944529731903</v>
      </c>
      <c r="F115" s="524">
        <f>avgprinc!BG108</f>
        <v>33590.503706634321</v>
      </c>
      <c r="G115" s="62">
        <f>avgprinc!BH108</f>
        <v>53234.874044408025</v>
      </c>
      <c r="H115" s="533">
        <f>B115*0.9/'TA5'!B115</f>
        <v>0.5387234389781953</v>
      </c>
      <c r="I115" s="544">
        <f>C115*0.9/'TA5'!B115</f>
        <v>0.50645583868026756</v>
      </c>
      <c r="J115" s="559">
        <f>D115*0.9/'TA5'!C115</f>
        <v>0.54981759190559387</v>
      </c>
      <c r="K115" s="560">
        <f>E115*0.9/'TA5'!D115</f>
        <v>0.50105026364326477</v>
      </c>
      <c r="L115" s="551">
        <f>F115*0.9/'TA5'!E115</f>
        <v>0.53285804390907288</v>
      </c>
      <c r="M115" s="552">
        <f>G115*0.9/'TA5'!F115</f>
        <v>0.4888567328453064</v>
      </c>
      <c r="P115" s="1122">
        <f>H115-'TA2'!B116</f>
        <v>0</v>
      </c>
    </row>
    <row r="116" spans="1:16" ht="17" thickBot="1" x14ac:dyDescent="0.25">
      <c r="A116" s="1105">
        <v>2020</v>
      </c>
      <c r="B116" s="1106"/>
      <c r="C116" s="1101"/>
      <c r="D116" s="1114"/>
      <c r="E116" s="1107"/>
      <c r="F116" s="1107"/>
      <c r="G116" s="1098"/>
      <c r="H116" s="1115"/>
      <c r="I116" s="1116"/>
      <c r="J116" s="1117"/>
      <c r="K116" s="1118"/>
      <c r="L116" s="1119"/>
      <c r="M116" s="1120"/>
      <c r="P116" s="1123"/>
    </row>
    <row r="117" spans="1:16" ht="17" thickTop="1" x14ac:dyDescent="0.2">
      <c r="A117" s="61"/>
      <c r="B117" s="60"/>
      <c r="C117" s="60"/>
      <c r="D117" s="60"/>
      <c r="E117" s="60"/>
      <c r="F117" s="60"/>
      <c r="G117" s="59"/>
      <c r="H117" s="60"/>
      <c r="I117" s="60"/>
      <c r="J117" s="60"/>
      <c r="K117" s="60"/>
      <c r="L117" s="60"/>
      <c r="M117" s="59"/>
    </row>
    <row r="118" spans="1:16" x14ac:dyDescent="0.2">
      <c r="D118" s="57"/>
      <c r="E118" s="57"/>
      <c r="F118" s="57"/>
      <c r="H118" s="57"/>
      <c r="I118" s="57"/>
      <c r="J118" s="57"/>
      <c r="K118" s="57"/>
      <c r="L118" s="57"/>
    </row>
  </sheetData>
  <mergeCells count="3">
    <mergeCell ref="A4:M4"/>
    <mergeCell ref="B7:G7"/>
    <mergeCell ref="H7:M7"/>
  </mergeCells>
  <hyperlinks>
    <hyperlink ref="A1" location="Index!A1" display="Back to index" xr:uid="{00000000-0004-0000-09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theme="3" tint="0.39997558519241921"/>
  </sheetPr>
  <dimension ref="A1:J82"/>
  <sheetViews>
    <sheetView workbookViewId="0">
      <pane xSplit="1" ySplit="7" topLeftCell="B64" activePane="bottomRight" state="frozen"/>
      <selection activeCell="D32" sqref="D32"/>
      <selection pane="topRight" activeCell="D32" sqref="D32"/>
      <selection pane="bottomLeft" activeCell="D32" sqref="D32"/>
      <selection pane="bottomRight" activeCell="A2" sqref="A2:I2"/>
    </sheetView>
  </sheetViews>
  <sheetFormatPr baseColWidth="10" defaultRowHeight="16" x14ac:dyDescent="0.2"/>
  <cols>
    <col min="1" max="16384" width="10.83203125" style="214"/>
  </cols>
  <sheetData>
    <row r="1" spans="1:10" ht="17" thickBot="1" x14ac:dyDescent="0.25">
      <c r="B1" s="983"/>
    </row>
    <row r="2" spans="1:10" ht="30" customHeight="1" thickTop="1" x14ac:dyDescent="0.2">
      <c r="A2" s="1468" t="s">
        <v>329</v>
      </c>
      <c r="B2" s="1469"/>
      <c r="C2" s="1469"/>
      <c r="D2" s="1469"/>
      <c r="E2" s="1469"/>
      <c r="F2" s="1469"/>
      <c r="G2" s="1469"/>
      <c r="H2" s="1469"/>
      <c r="I2" s="1470"/>
    </row>
    <row r="3" spans="1:10" ht="30" customHeight="1" x14ac:dyDescent="0.2">
      <c r="A3" s="740"/>
      <c r="B3" s="741"/>
      <c r="C3" s="741"/>
      <c r="D3" s="741"/>
      <c r="E3" s="741"/>
      <c r="F3" s="741"/>
      <c r="G3" s="741"/>
      <c r="H3" s="741"/>
      <c r="I3" s="742"/>
    </row>
    <row r="4" spans="1:10" x14ac:dyDescent="0.2">
      <c r="A4" s="743"/>
      <c r="B4" s="744" t="s">
        <v>35</v>
      </c>
      <c r="C4" s="744" t="s">
        <v>34</v>
      </c>
      <c r="D4" s="744" t="s">
        <v>33</v>
      </c>
      <c r="E4" s="744" t="s">
        <v>32</v>
      </c>
      <c r="F4" s="744" t="s">
        <v>31</v>
      </c>
      <c r="G4" s="744" t="s">
        <v>30</v>
      </c>
      <c r="H4" s="744" t="s">
        <v>29</v>
      </c>
      <c r="I4" s="745" t="s">
        <v>28</v>
      </c>
      <c r="J4" s="739"/>
    </row>
    <row r="5" spans="1:10" ht="31" customHeight="1" x14ac:dyDescent="0.2">
      <c r="A5" s="743"/>
      <c r="B5" s="1466" t="s">
        <v>166</v>
      </c>
      <c r="C5" s="1466"/>
      <c r="D5" s="1466"/>
      <c r="E5" s="1466"/>
      <c r="F5" s="1466"/>
      <c r="G5" s="1466"/>
      <c r="H5" s="1466"/>
      <c r="I5" s="1467"/>
    </row>
    <row r="6" spans="1:10" ht="21" customHeight="1" x14ac:dyDescent="0.2">
      <c r="A6" s="743"/>
      <c r="B6" s="1471" t="s">
        <v>239</v>
      </c>
      <c r="C6" s="1471"/>
      <c r="D6" s="1471"/>
      <c r="E6" s="1471"/>
      <c r="F6" s="1471"/>
      <c r="G6" s="1471"/>
      <c r="H6" s="1471"/>
      <c r="I6" s="1472"/>
    </row>
    <row r="7" spans="1:10" s="738" customFormat="1" ht="62" customHeight="1" x14ac:dyDescent="0.2">
      <c r="A7" s="746"/>
      <c r="B7" s="750" t="s">
        <v>236</v>
      </c>
      <c r="C7" s="695" t="s">
        <v>59</v>
      </c>
      <c r="D7" s="695" t="s">
        <v>60</v>
      </c>
      <c r="E7" s="750" t="s">
        <v>235</v>
      </c>
      <c r="F7" s="750" t="s">
        <v>237</v>
      </c>
      <c r="G7" s="750" t="s">
        <v>238</v>
      </c>
      <c r="H7" s="750" t="s">
        <v>61</v>
      </c>
      <c r="I7" s="760" t="s">
        <v>240</v>
      </c>
    </row>
    <row r="8" spans="1:10" x14ac:dyDescent="0.2">
      <c r="A8" s="747">
        <v>20</v>
      </c>
      <c r="B8" s="757">
        <v>0.19779211322717</v>
      </c>
      <c r="C8" s="751">
        <v>0.288391794691924</v>
      </c>
      <c r="D8" s="751">
        <v>5.5853828586153896E-3</v>
      </c>
      <c r="E8" s="751">
        <v>0.19610050566780299</v>
      </c>
      <c r="F8" s="751">
        <v>0.27481344364286697</v>
      </c>
      <c r="G8" s="751">
        <v>2.07359901179297E-2</v>
      </c>
      <c r="H8" s="751">
        <v>0.32003626484771203</v>
      </c>
      <c r="I8" s="752">
        <v>6.9514664292306102E-3</v>
      </c>
    </row>
    <row r="9" spans="1:10" x14ac:dyDescent="0.2">
      <c r="A9" s="747">
        <v>21</v>
      </c>
      <c r="B9" s="758">
        <v>0.23397919673404399</v>
      </c>
      <c r="C9" s="753">
        <v>0.337664876424074</v>
      </c>
      <c r="D9" s="753">
        <v>1.4010592462355399E-2</v>
      </c>
      <c r="E9" s="753">
        <v>0.22760324543032701</v>
      </c>
      <c r="F9" s="753">
        <v>0.318025142319941</v>
      </c>
      <c r="G9" s="753">
        <v>2.61523461109422E-2</v>
      </c>
      <c r="H9" s="753">
        <v>0.34783393227794401</v>
      </c>
      <c r="I9" s="754">
        <v>1.39256811652551E-2</v>
      </c>
    </row>
    <row r="10" spans="1:10" x14ac:dyDescent="0.2">
      <c r="A10" s="747">
        <v>22</v>
      </c>
      <c r="B10" s="758">
        <v>0.282349227366616</v>
      </c>
      <c r="C10" s="753">
        <v>0.39922532855732801</v>
      </c>
      <c r="D10" s="753">
        <v>3.4397215782224003E-2</v>
      </c>
      <c r="E10" s="753">
        <v>0.26963646280521802</v>
      </c>
      <c r="F10" s="753">
        <v>0.371936046336868</v>
      </c>
      <c r="G10" s="753">
        <v>4.1723271295775403E-2</v>
      </c>
      <c r="H10" s="753">
        <v>0.38456621805409102</v>
      </c>
      <c r="I10" s="754">
        <v>3.3611346707699698E-2</v>
      </c>
    </row>
    <row r="11" spans="1:10" x14ac:dyDescent="0.2">
      <c r="A11" s="747">
        <v>23</v>
      </c>
      <c r="B11" s="758">
        <v>0.36442818222623502</v>
      </c>
      <c r="C11" s="753">
        <v>0.51751340895268305</v>
      </c>
      <c r="D11" s="753">
        <v>3.96587081937438E-2</v>
      </c>
      <c r="E11" s="753">
        <v>0.33556494840345402</v>
      </c>
      <c r="F11" s="753">
        <v>0.47170598790614299</v>
      </c>
      <c r="G11" s="753">
        <v>3.22563938884598E-2</v>
      </c>
      <c r="H11" s="753">
        <v>0.437994792235323</v>
      </c>
      <c r="I11" s="754">
        <v>3.6610806727529803E-2</v>
      </c>
    </row>
    <row r="12" spans="1:10" x14ac:dyDescent="0.2">
      <c r="A12" s="747">
        <v>24</v>
      </c>
      <c r="B12" s="758">
        <v>0.437100500255655</v>
      </c>
      <c r="C12" s="753">
        <v>0.60701959970874297</v>
      </c>
      <c r="D12" s="753">
        <v>7.6618056995050296E-2</v>
      </c>
      <c r="E12" s="753">
        <v>0.39896268986308597</v>
      </c>
      <c r="F12" s="753">
        <v>0.54961312830759301</v>
      </c>
      <c r="G12" s="753">
        <v>6.3328652628111895E-2</v>
      </c>
      <c r="H12" s="753">
        <v>0.49814968833516099</v>
      </c>
      <c r="I12" s="754">
        <v>6.9734477179710097E-2</v>
      </c>
    </row>
    <row r="13" spans="1:10" x14ac:dyDescent="0.2">
      <c r="A13" s="747">
        <v>25</v>
      </c>
      <c r="B13" s="758">
        <v>0.51187848946838199</v>
      </c>
      <c r="C13" s="753">
        <v>0.70176976122072698</v>
      </c>
      <c r="D13" s="753">
        <v>0.10902519154323199</v>
      </c>
      <c r="E13" s="753">
        <v>0.46191851652683802</v>
      </c>
      <c r="F13" s="753">
        <v>0.63148376291057695</v>
      </c>
      <c r="G13" s="753">
        <v>8.4144188047322599E-2</v>
      </c>
      <c r="H13" s="753">
        <v>0.54939425644894102</v>
      </c>
      <c r="I13" s="754">
        <v>0.100450628398926</v>
      </c>
    </row>
    <row r="14" spans="1:10" x14ac:dyDescent="0.2">
      <c r="A14" s="747">
        <v>26</v>
      </c>
      <c r="B14" s="758">
        <v>0.579829072016664</v>
      </c>
      <c r="C14" s="753">
        <v>0.78315164928682401</v>
      </c>
      <c r="D14" s="753">
        <v>0.14848133264951799</v>
      </c>
      <c r="E14" s="753">
        <v>0.52088768874929403</v>
      </c>
      <c r="F14" s="753">
        <v>0.70388526433927501</v>
      </c>
      <c r="G14" s="753">
        <v>0.113187480680513</v>
      </c>
      <c r="H14" s="753">
        <v>0.59913345934532802</v>
      </c>
      <c r="I14" s="754">
        <v>0.13743603478906699</v>
      </c>
    </row>
    <row r="15" spans="1:10" x14ac:dyDescent="0.2">
      <c r="A15" s="747">
        <v>27</v>
      </c>
      <c r="B15" s="758">
        <v>0.63696818044241499</v>
      </c>
      <c r="C15" s="753">
        <v>0.85331949077011704</v>
      </c>
      <c r="D15" s="753">
        <v>0.17798005491332</v>
      </c>
      <c r="E15" s="753">
        <v>0.56851164528661702</v>
      </c>
      <c r="F15" s="753">
        <v>0.76487837254704605</v>
      </c>
      <c r="G15" s="753">
        <v>0.131026310829299</v>
      </c>
      <c r="H15" s="753">
        <v>0.64261954031027901</v>
      </c>
      <c r="I15" s="754">
        <v>0.16570093890255999</v>
      </c>
    </row>
    <row r="16" spans="1:10" x14ac:dyDescent="0.2">
      <c r="A16" s="747">
        <v>28</v>
      </c>
      <c r="B16" s="758">
        <v>0.71103801818951795</v>
      </c>
      <c r="C16" s="753">
        <v>0.93301530286219303</v>
      </c>
      <c r="D16" s="753">
        <v>0.24011441875477099</v>
      </c>
      <c r="E16" s="753">
        <v>0.63261756409204095</v>
      </c>
      <c r="F16" s="753">
        <v>0.83378891968656299</v>
      </c>
      <c r="G16" s="753">
        <v>0.18442800054761199</v>
      </c>
      <c r="H16" s="753">
        <v>0.69652947931069498</v>
      </c>
      <c r="I16" s="754">
        <v>0.22185777567339901</v>
      </c>
    </row>
    <row r="17" spans="1:9" x14ac:dyDescent="0.2">
      <c r="A17" s="747">
        <v>29</v>
      </c>
      <c r="B17" s="758">
        <v>0.76209675790034603</v>
      </c>
      <c r="C17" s="753">
        <v>0.97975802299675896</v>
      </c>
      <c r="D17" s="753">
        <v>0.30032957047001602</v>
      </c>
      <c r="E17" s="753">
        <v>0.67926277929545198</v>
      </c>
      <c r="F17" s="753">
        <v>0.87619008390126896</v>
      </c>
      <c r="G17" s="753">
        <v>0.240528534847853</v>
      </c>
      <c r="H17" s="753">
        <v>0.73564453936329299</v>
      </c>
      <c r="I17" s="754">
        <v>0.27711333740336502</v>
      </c>
    </row>
    <row r="18" spans="1:9" x14ac:dyDescent="0.2">
      <c r="A18" s="747">
        <v>30</v>
      </c>
      <c r="B18" s="758">
        <v>0.80791863682686804</v>
      </c>
      <c r="C18" s="753">
        <v>1.0400191651337301</v>
      </c>
      <c r="D18" s="753">
        <v>0.31551863120398499</v>
      </c>
      <c r="E18" s="753">
        <v>0.71701709347750597</v>
      </c>
      <c r="F18" s="753">
        <v>0.92991513025150396</v>
      </c>
      <c r="G18" s="753">
        <v>0.24270166273829499</v>
      </c>
      <c r="H18" s="753">
        <v>0.77257365665380895</v>
      </c>
      <c r="I18" s="754">
        <v>0.28712641007348699</v>
      </c>
    </row>
    <row r="19" spans="1:9" x14ac:dyDescent="0.2">
      <c r="A19" s="747">
        <v>31</v>
      </c>
      <c r="B19" s="758">
        <v>0.85802309632613205</v>
      </c>
      <c r="C19" s="753">
        <v>1.08572103825195</v>
      </c>
      <c r="D19" s="753">
        <v>0.37496315371213501</v>
      </c>
      <c r="E19" s="753">
        <v>0.76028215465711202</v>
      </c>
      <c r="F19" s="753">
        <v>0.96786487063236304</v>
      </c>
      <c r="G19" s="753">
        <v>0.29780872449422202</v>
      </c>
      <c r="H19" s="753">
        <v>0.81565407266547996</v>
      </c>
      <c r="I19" s="754">
        <v>0.33837418863517499</v>
      </c>
    </row>
    <row r="20" spans="1:9" x14ac:dyDescent="0.2">
      <c r="A20" s="747">
        <v>32</v>
      </c>
      <c r="B20" s="758">
        <v>0.92385953862460801</v>
      </c>
      <c r="C20" s="753">
        <v>1.1599882628413201</v>
      </c>
      <c r="D20" s="753">
        <v>0.42291373733666998</v>
      </c>
      <c r="E20" s="753">
        <v>0.82048162046430595</v>
      </c>
      <c r="F20" s="753">
        <v>1.03530875364256</v>
      </c>
      <c r="G20" s="753">
        <v>0.34186835680100602</v>
      </c>
      <c r="H20" s="753">
        <v>0.86626027073776901</v>
      </c>
      <c r="I20" s="754">
        <v>0.38402763172826698</v>
      </c>
    </row>
    <row r="21" spans="1:9" x14ac:dyDescent="0.2">
      <c r="A21" s="747">
        <v>33</v>
      </c>
      <c r="B21" s="758">
        <v>0.96348103810859798</v>
      </c>
      <c r="C21" s="753">
        <v>1.20107327726796</v>
      </c>
      <c r="D21" s="753">
        <v>0.45943039784749001</v>
      </c>
      <c r="E21" s="753">
        <v>0.85680749551100199</v>
      </c>
      <c r="F21" s="753">
        <v>1.07490025890727</v>
      </c>
      <c r="G21" s="753">
        <v>0.37091873590156299</v>
      </c>
      <c r="H21" s="753">
        <v>0.897520578360821</v>
      </c>
      <c r="I21" s="754">
        <v>0.41672220861127601</v>
      </c>
    </row>
    <row r="22" spans="1:9" x14ac:dyDescent="0.2">
      <c r="A22" s="747">
        <v>34</v>
      </c>
      <c r="B22" s="758">
        <v>1.00455235222109</v>
      </c>
      <c r="C22" s="753">
        <v>1.2480053960684601</v>
      </c>
      <c r="D22" s="753">
        <v>0.488068046761583</v>
      </c>
      <c r="E22" s="753">
        <v>0.89102087368889005</v>
      </c>
      <c r="F22" s="753">
        <v>1.1141024202482901</v>
      </c>
      <c r="G22" s="753">
        <v>0.394017606539869</v>
      </c>
      <c r="H22" s="753">
        <v>0.92691168964366599</v>
      </c>
      <c r="I22" s="754">
        <v>0.43491958930616298</v>
      </c>
    </row>
    <row r="23" spans="1:9" x14ac:dyDescent="0.2">
      <c r="A23" s="747">
        <v>35</v>
      </c>
      <c r="B23" s="758">
        <v>1.0593653250325199</v>
      </c>
      <c r="C23" s="753">
        <v>1.29315253012167</v>
      </c>
      <c r="D23" s="753">
        <v>0.56338704381009697</v>
      </c>
      <c r="E23" s="753">
        <v>0.94342410742607097</v>
      </c>
      <c r="F23" s="753">
        <v>1.1585352331566201</v>
      </c>
      <c r="G23" s="753">
        <v>0.46417813689607801</v>
      </c>
      <c r="H23" s="753">
        <v>0.96536424303866197</v>
      </c>
      <c r="I23" s="754">
        <v>0.508078619538892</v>
      </c>
    </row>
    <row r="24" spans="1:9" x14ac:dyDescent="0.2">
      <c r="A24" s="747">
        <v>36</v>
      </c>
      <c r="B24" s="758">
        <v>1.11400540424955</v>
      </c>
      <c r="C24" s="753">
        <v>1.3423440377811899</v>
      </c>
      <c r="D24" s="753">
        <v>0.62958623788621304</v>
      </c>
      <c r="E24" s="753">
        <v>0.99888444102959595</v>
      </c>
      <c r="F24" s="753">
        <v>1.2083653498215801</v>
      </c>
      <c r="G24" s="753">
        <v>0.53218202802992698</v>
      </c>
      <c r="H24" s="753">
        <v>1.0188689556066699</v>
      </c>
      <c r="I24" s="754">
        <v>0.56758281664317101</v>
      </c>
    </row>
    <row r="25" spans="1:9" x14ac:dyDescent="0.2">
      <c r="A25" s="747">
        <v>37</v>
      </c>
      <c r="B25" s="758">
        <v>1.1523647760192</v>
      </c>
      <c r="C25" s="753">
        <v>1.37866214235725</v>
      </c>
      <c r="D25" s="753">
        <v>0.67227614688013704</v>
      </c>
      <c r="E25" s="753">
        <v>1.0325149895235699</v>
      </c>
      <c r="F25" s="753">
        <v>1.24149517433256</v>
      </c>
      <c r="G25" s="753">
        <v>0.56692813923774699</v>
      </c>
      <c r="H25" s="753">
        <v>1.03480029532576</v>
      </c>
      <c r="I25" s="754">
        <v>0.60982279154670604</v>
      </c>
    </row>
    <row r="26" spans="1:9" x14ac:dyDescent="0.2">
      <c r="A26" s="747">
        <v>38</v>
      </c>
      <c r="B26" s="758">
        <v>1.20748402518121</v>
      </c>
      <c r="C26" s="753">
        <v>1.4265276921941601</v>
      </c>
      <c r="D26" s="753">
        <v>0.74278407962041304</v>
      </c>
      <c r="E26" s="753">
        <v>1.08542714446018</v>
      </c>
      <c r="F26" s="753">
        <v>1.2851585651192301</v>
      </c>
      <c r="G26" s="753">
        <v>0.64044561124566102</v>
      </c>
      <c r="H26" s="753">
        <v>1.0748070312003599</v>
      </c>
      <c r="I26" s="754">
        <v>0.670516135871153</v>
      </c>
    </row>
    <row r="27" spans="1:9" x14ac:dyDescent="0.2">
      <c r="A27" s="747">
        <v>39</v>
      </c>
      <c r="B27" s="758">
        <v>1.2299544376570799</v>
      </c>
      <c r="C27" s="753">
        <v>1.44712190638725</v>
      </c>
      <c r="D27" s="753">
        <v>0.76923483652607705</v>
      </c>
      <c r="E27" s="753">
        <v>1.10890652151668</v>
      </c>
      <c r="F27" s="753">
        <v>1.3094693973864999</v>
      </c>
      <c r="G27" s="753">
        <v>0.66207258964968496</v>
      </c>
      <c r="H27" s="753">
        <v>1.092774610275</v>
      </c>
      <c r="I27" s="754">
        <v>0.700182193116481</v>
      </c>
    </row>
    <row r="28" spans="1:9" x14ac:dyDescent="0.2">
      <c r="A28" s="747">
        <v>40</v>
      </c>
      <c r="B28" s="758">
        <v>1.3058070254474199</v>
      </c>
      <c r="C28" s="753">
        <v>1.5159215301620801</v>
      </c>
      <c r="D28" s="753">
        <v>0.86005024902956495</v>
      </c>
      <c r="E28" s="753">
        <v>1.1846199856342099</v>
      </c>
      <c r="F28" s="753">
        <v>1.37799326501048</v>
      </c>
      <c r="G28" s="753">
        <v>0.75380375223618101</v>
      </c>
      <c r="H28" s="753">
        <v>1.15443940037643</v>
      </c>
      <c r="I28" s="754">
        <v>0.78577785456981597</v>
      </c>
    </row>
    <row r="29" spans="1:9" x14ac:dyDescent="0.2">
      <c r="A29" s="747">
        <v>41</v>
      </c>
      <c r="B29" s="758">
        <v>1.3009145004435201</v>
      </c>
      <c r="C29" s="753">
        <v>1.5037441041332</v>
      </c>
      <c r="D29" s="753">
        <v>0.87061260184015199</v>
      </c>
      <c r="E29" s="753">
        <v>1.18066164255816</v>
      </c>
      <c r="F29" s="753">
        <v>1.3677256096942201</v>
      </c>
      <c r="G29" s="753">
        <v>0.763901922776827</v>
      </c>
      <c r="H29" s="753">
        <v>1.13705398319387</v>
      </c>
      <c r="I29" s="754">
        <v>0.79188502064509603</v>
      </c>
    </row>
    <row r="30" spans="1:9" x14ac:dyDescent="0.2">
      <c r="A30" s="747">
        <v>42</v>
      </c>
      <c r="B30" s="758">
        <v>1.34658086058955</v>
      </c>
      <c r="C30" s="753">
        <v>1.53431663397181</v>
      </c>
      <c r="D30" s="753">
        <v>0.948300440706906</v>
      </c>
      <c r="E30" s="753">
        <v>1.2239062902063</v>
      </c>
      <c r="F30" s="753">
        <v>1.3930893963465401</v>
      </c>
      <c r="G30" s="753">
        <v>0.84698333178610596</v>
      </c>
      <c r="H30" s="753">
        <v>1.16688173594102</v>
      </c>
      <c r="I30" s="754">
        <v>0.86868587547366405</v>
      </c>
    </row>
    <row r="31" spans="1:9" x14ac:dyDescent="0.2">
      <c r="A31" s="747">
        <v>43</v>
      </c>
      <c r="B31" s="758">
        <v>1.3418153030759801</v>
      </c>
      <c r="C31" s="753">
        <v>1.52513495630202</v>
      </c>
      <c r="D31" s="753">
        <v>0.95290365803249899</v>
      </c>
      <c r="E31" s="753">
        <v>1.2237261438828999</v>
      </c>
      <c r="F31" s="753">
        <v>1.3925853452597201</v>
      </c>
      <c r="G31" s="753">
        <v>0.84752481272480895</v>
      </c>
      <c r="H31" s="753">
        <v>1.16287421543812</v>
      </c>
      <c r="I31" s="754">
        <v>0.88020732125843004</v>
      </c>
    </row>
    <row r="32" spans="1:9" x14ac:dyDescent="0.2">
      <c r="A32" s="747">
        <v>44</v>
      </c>
      <c r="B32" s="758">
        <v>1.43249478498613</v>
      </c>
      <c r="C32" s="753">
        <v>1.6219398982743001</v>
      </c>
      <c r="D32" s="753">
        <v>1.0305880098107101</v>
      </c>
      <c r="E32" s="753">
        <v>1.30824685612894</v>
      </c>
      <c r="F32" s="753">
        <v>1.48321341163666</v>
      </c>
      <c r="G32" s="753">
        <v>0.91843895372587603</v>
      </c>
      <c r="H32" s="753">
        <v>1.22610849710334</v>
      </c>
      <c r="I32" s="754">
        <v>0.95240516910884299</v>
      </c>
    </row>
    <row r="33" spans="1:9" x14ac:dyDescent="0.2">
      <c r="A33" s="747">
        <v>45</v>
      </c>
      <c r="B33" s="758">
        <v>1.41866437192256</v>
      </c>
      <c r="C33" s="753">
        <v>1.57283108696611</v>
      </c>
      <c r="D33" s="753">
        <v>1.09160052632052</v>
      </c>
      <c r="E33" s="753">
        <v>1.30098690132212</v>
      </c>
      <c r="F33" s="753">
        <v>1.4383043518485501</v>
      </c>
      <c r="G33" s="753">
        <v>0.99505742126969599</v>
      </c>
      <c r="H33" s="753">
        <v>1.2076280776020201</v>
      </c>
      <c r="I33" s="754">
        <v>1.02274108343321</v>
      </c>
    </row>
    <row r="34" spans="1:9" x14ac:dyDescent="0.2">
      <c r="A34" s="747">
        <v>46</v>
      </c>
      <c r="B34" s="758">
        <v>1.47324625637969</v>
      </c>
      <c r="C34" s="753">
        <v>1.6240736151447199</v>
      </c>
      <c r="D34" s="753">
        <v>1.1532668369197101</v>
      </c>
      <c r="E34" s="753">
        <v>1.35753199422931</v>
      </c>
      <c r="F34" s="753">
        <v>1.49356350255007</v>
      </c>
      <c r="G34" s="753">
        <v>1.05446746418031</v>
      </c>
      <c r="H34" s="753">
        <v>1.2499873365038401</v>
      </c>
      <c r="I34" s="754">
        <v>1.07823346815871</v>
      </c>
    </row>
    <row r="35" spans="1:9" x14ac:dyDescent="0.2">
      <c r="A35" s="747">
        <v>47</v>
      </c>
      <c r="B35" s="758">
        <v>1.41723537121737</v>
      </c>
      <c r="C35" s="753">
        <v>1.57403063951842</v>
      </c>
      <c r="D35" s="753">
        <v>1.0845950642077899</v>
      </c>
      <c r="E35" s="753">
        <v>1.3061063263011199</v>
      </c>
      <c r="F35" s="753">
        <v>1.4493327323187499</v>
      </c>
      <c r="G35" s="753">
        <v>0.98701228723492496</v>
      </c>
      <c r="H35" s="753">
        <v>1.20527079371335</v>
      </c>
      <c r="I35" s="754">
        <v>1.0199028296875901</v>
      </c>
    </row>
    <row r="36" spans="1:9" x14ac:dyDescent="0.2">
      <c r="A36" s="747">
        <v>48</v>
      </c>
      <c r="B36" s="758">
        <v>1.42368522525199</v>
      </c>
      <c r="C36" s="753">
        <v>1.5708550463422399</v>
      </c>
      <c r="D36" s="753">
        <v>1.11146525203183</v>
      </c>
      <c r="E36" s="753">
        <v>1.3158667119215099</v>
      </c>
      <c r="F36" s="753">
        <v>1.4509606595348099</v>
      </c>
      <c r="G36" s="753">
        <v>1.01489097290854</v>
      </c>
      <c r="H36" s="753">
        <v>1.20752261187112</v>
      </c>
      <c r="I36" s="754">
        <v>1.0449170227963001</v>
      </c>
    </row>
    <row r="37" spans="1:9" x14ac:dyDescent="0.2">
      <c r="A37" s="747">
        <v>49</v>
      </c>
      <c r="B37" s="758">
        <v>1.44217976976676</v>
      </c>
      <c r="C37" s="753">
        <v>1.56722479201131</v>
      </c>
      <c r="D37" s="753">
        <v>1.1768974366954601</v>
      </c>
      <c r="E37" s="753">
        <v>1.33873522571776</v>
      </c>
      <c r="F37" s="753">
        <v>1.4495391491244001</v>
      </c>
      <c r="G37" s="753">
        <v>1.0918752196107</v>
      </c>
      <c r="H37" s="753">
        <v>1.2179800729996</v>
      </c>
      <c r="I37" s="754">
        <v>1.1170828066201399</v>
      </c>
    </row>
    <row r="38" spans="1:9" x14ac:dyDescent="0.2">
      <c r="A38" s="747">
        <v>50</v>
      </c>
      <c r="B38" s="758">
        <v>1.41919419581421</v>
      </c>
      <c r="C38" s="753">
        <v>1.5083404475440401</v>
      </c>
      <c r="D38" s="753">
        <v>1.23007090870566</v>
      </c>
      <c r="E38" s="753">
        <v>1.32657374130618</v>
      </c>
      <c r="F38" s="753">
        <v>1.40371439795133</v>
      </c>
      <c r="G38" s="753">
        <v>1.1547121105529301</v>
      </c>
      <c r="H38" s="753">
        <v>1.20572609730903</v>
      </c>
      <c r="I38" s="754">
        <v>1.17610478221181</v>
      </c>
    </row>
    <row r="39" spans="1:9" x14ac:dyDescent="0.2">
      <c r="A39" s="747">
        <v>51</v>
      </c>
      <c r="B39" s="758">
        <v>1.4350427509785399</v>
      </c>
      <c r="C39" s="753">
        <v>1.5309082729468799</v>
      </c>
      <c r="D39" s="753">
        <v>1.2316645686857399</v>
      </c>
      <c r="E39" s="753">
        <v>1.34047414591669</v>
      </c>
      <c r="F39" s="753">
        <v>1.42551683941881</v>
      </c>
      <c r="G39" s="753">
        <v>1.15100757116148</v>
      </c>
      <c r="H39" s="753">
        <v>1.2137675254532001</v>
      </c>
      <c r="I39" s="754">
        <v>1.18821404109579</v>
      </c>
    </row>
    <row r="40" spans="1:9" x14ac:dyDescent="0.2">
      <c r="A40" s="747">
        <v>52</v>
      </c>
      <c r="B40" s="758">
        <v>1.4456341171304199</v>
      </c>
      <c r="C40" s="753">
        <v>1.52794240888249</v>
      </c>
      <c r="D40" s="753">
        <v>1.2710175248409701</v>
      </c>
      <c r="E40" s="753">
        <v>1.35697654914624</v>
      </c>
      <c r="F40" s="753">
        <v>1.4292316421397699</v>
      </c>
      <c r="G40" s="753">
        <v>1.1959994632339701</v>
      </c>
      <c r="H40" s="753">
        <v>1.22164850784152</v>
      </c>
      <c r="I40" s="754">
        <v>1.2220562463681599</v>
      </c>
    </row>
    <row r="41" spans="1:9" x14ac:dyDescent="0.2">
      <c r="A41" s="747">
        <v>53</v>
      </c>
      <c r="B41" s="758">
        <v>1.47150880573925</v>
      </c>
      <c r="C41" s="753">
        <v>1.54053188641628</v>
      </c>
      <c r="D41" s="753">
        <v>1.3250767163278001</v>
      </c>
      <c r="E41" s="753">
        <v>1.3867646509965701</v>
      </c>
      <c r="F41" s="753">
        <v>1.4484418127777401</v>
      </c>
      <c r="G41" s="753">
        <v>1.2493541327959701</v>
      </c>
      <c r="H41" s="753">
        <v>1.2359994791620399</v>
      </c>
      <c r="I41" s="754">
        <v>1.28941670657656</v>
      </c>
    </row>
    <row r="42" spans="1:9" x14ac:dyDescent="0.2">
      <c r="A42" s="747">
        <v>54</v>
      </c>
      <c r="B42" s="758">
        <v>1.44472318065429</v>
      </c>
      <c r="C42" s="753">
        <v>1.5048429950494</v>
      </c>
      <c r="D42" s="753">
        <v>1.31717932212822</v>
      </c>
      <c r="E42" s="753">
        <v>1.3683348448216599</v>
      </c>
      <c r="F42" s="753">
        <v>1.4245598215403299</v>
      </c>
      <c r="G42" s="753">
        <v>1.2430712470228</v>
      </c>
      <c r="H42" s="753">
        <v>1.2184208897665301</v>
      </c>
      <c r="I42" s="754">
        <v>1.2807253897738999</v>
      </c>
    </row>
    <row r="43" spans="1:9" x14ac:dyDescent="0.2">
      <c r="A43" s="747">
        <v>55</v>
      </c>
      <c r="B43" s="758">
        <v>1.4202643141353799</v>
      </c>
      <c r="C43" s="753">
        <v>1.45157743591782</v>
      </c>
      <c r="D43" s="753">
        <v>1.3538336969617999</v>
      </c>
      <c r="E43" s="753">
        <v>1.35785165033858</v>
      </c>
      <c r="F43" s="753">
        <v>1.3882819161786399</v>
      </c>
      <c r="G43" s="753">
        <v>1.29005607613722</v>
      </c>
      <c r="H43" s="753">
        <v>1.21139438737794</v>
      </c>
      <c r="I43" s="754">
        <v>1.32594513393901</v>
      </c>
    </row>
    <row r="44" spans="1:9" x14ac:dyDescent="0.2">
      <c r="A44" s="747">
        <v>56</v>
      </c>
      <c r="B44" s="758">
        <v>1.4503655242953499</v>
      </c>
      <c r="C44" s="753">
        <v>1.41579562120611</v>
      </c>
      <c r="D44" s="753">
        <v>1.52370538525858</v>
      </c>
      <c r="E44" s="753">
        <v>1.4043273232105</v>
      </c>
      <c r="F44" s="753">
        <v>1.3741520760939001</v>
      </c>
      <c r="G44" s="753">
        <v>1.4715547413240999</v>
      </c>
      <c r="H44" s="753">
        <v>1.2446949213534499</v>
      </c>
      <c r="I44" s="754">
        <v>1.49774915785687</v>
      </c>
    </row>
    <row r="45" spans="1:9" x14ac:dyDescent="0.2">
      <c r="A45" s="747">
        <v>57</v>
      </c>
      <c r="B45" s="758">
        <v>1.4114138055349199</v>
      </c>
      <c r="C45" s="753">
        <v>1.3831522561323</v>
      </c>
      <c r="D45" s="753">
        <v>1.4713705285388501</v>
      </c>
      <c r="E45" s="753">
        <v>1.37091287351112</v>
      </c>
      <c r="F45" s="753">
        <v>1.3495722097692999</v>
      </c>
      <c r="G45" s="753">
        <v>1.41845772769738</v>
      </c>
      <c r="H45" s="753">
        <v>1.21571440806048</v>
      </c>
      <c r="I45" s="754">
        <v>1.44494767000797</v>
      </c>
    </row>
    <row r="46" spans="1:9" x14ac:dyDescent="0.2">
      <c r="A46" s="747">
        <v>58</v>
      </c>
      <c r="B46" s="758">
        <v>1.37610967227491</v>
      </c>
      <c r="C46" s="753">
        <v>1.3335816371074201</v>
      </c>
      <c r="D46" s="753">
        <v>1.46633266706238</v>
      </c>
      <c r="E46" s="753">
        <v>1.3433982369219499</v>
      </c>
      <c r="F46" s="753">
        <v>1.3085064873099399</v>
      </c>
      <c r="G46" s="753">
        <v>1.42113354861031</v>
      </c>
      <c r="H46" s="753">
        <v>1.1937456423299699</v>
      </c>
      <c r="I46" s="754">
        <v>1.4508174934754401</v>
      </c>
    </row>
    <row r="47" spans="1:9" x14ac:dyDescent="0.2">
      <c r="A47" s="747">
        <v>59</v>
      </c>
      <c r="B47" s="758">
        <v>1.3864837336198701</v>
      </c>
      <c r="C47" s="753">
        <v>1.3124352035482101</v>
      </c>
      <c r="D47" s="753">
        <v>1.54357728652828</v>
      </c>
      <c r="E47" s="753">
        <v>1.3665255967228001</v>
      </c>
      <c r="F47" s="753">
        <v>1.3090931894533899</v>
      </c>
      <c r="G47" s="753">
        <v>1.49447922844791</v>
      </c>
      <c r="H47" s="753">
        <v>1.2052753149595501</v>
      </c>
      <c r="I47" s="754">
        <v>1.5342010653529199</v>
      </c>
    </row>
    <row r="48" spans="1:9" x14ac:dyDescent="0.2">
      <c r="A48" s="747">
        <v>60</v>
      </c>
      <c r="B48" s="758">
        <v>1.3082783434582099</v>
      </c>
      <c r="C48" s="753">
        <v>1.2001953699421799</v>
      </c>
      <c r="D48" s="753">
        <v>1.5375757826121099</v>
      </c>
      <c r="E48" s="753">
        <v>1.3136177658900201</v>
      </c>
      <c r="F48" s="753">
        <v>1.2388977999351301</v>
      </c>
      <c r="G48" s="753">
        <v>1.48008634105277</v>
      </c>
      <c r="H48" s="753">
        <v>1.1699539882080401</v>
      </c>
      <c r="I48" s="754">
        <v>1.5447194594504201</v>
      </c>
    </row>
    <row r="49" spans="1:9" x14ac:dyDescent="0.2">
      <c r="A49" s="747">
        <v>61</v>
      </c>
      <c r="B49" s="758">
        <v>1.2805054230837301</v>
      </c>
      <c r="C49" s="753">
        <v>1.15069906620058</v>
      </c>
      <c r="D49" s="753">
        <v>1.5558889016367801</v>
      </c>
      <c r="E49" s="753">
        <v>1.30056103075219</v>
      </c>
      <c r="F49" s="753">
        <v>1.20121785019247</v>
      </c>
      <c r="G49" s="753">
        <v>1.52188765354397</v>
      </c>
      <c r="H49" s="753">
        <v>1.1580038789101399</v>
      </c>
      <c r="I49" s="754">
        <v>1.56911876269839</v>
      </c>
    </row>
    <row r="50" spans="1:9" x14ac:dyDescent="0.2">
      <c r="A50" s="747">
        <v>62</v>
      </c>
      <c r="B50" s="758">
        <v>1.2316868302850901</v>
      </c>
      <c r="C50" s="753">
        <v>1.0687062540610499</v>
      </c>
      <c r="D50" s="753">
        <v>1.57744923433713</v>
      </c>
      <c r="E50" s="753">
        <v>1.28408963764523</v>
      </c>
      <c r="F50" s="753">
        <v>1.1609773524005</v>
      </c>
      <c r="G50" s="753">
        <v>1.55837143699845</v>
      </c>
      <c r="H50" s="753">
        <v>1.1467852800255001</v>
      </c>
      <c r="I50" s="754">
        <v>1.5938396492587099</v>
      </c>
    </row>
    <row r="51" spans="1:9" x14ac:dyDescent="0.2">
      <c r="A51" s="747">
        <v>63</v>
      </c>
      <c r="B51" s="758">
        <v>1.1098774851242399</v>
      </c>
      <c r="C51" s="753">
        <v>0.88550797066887299</v>
      </c>
      <c r="D51" s="753">
        <v>1.5858761870029301</v>
      </c>
      <c r="E51" s="753">
        <v>1.2132551870282</v>
      </c>
      <c r="F51" s="753">
        <v>1.0257298044079499</v>
      </c>
      <c r="G51" s="753">
        <v>1.6310428941383399</v>
      </c>
      <c r="H51" s="753">
        <v>1.09258229294521</v>
      </c>
      <c r="I51" s="754">
        <v>1.61635285809434</v>
      </c>
    </row>
    <row r="52" spans="1:9" x14ac:dyDescent="0.2">
      <c r="A52" s="747">
        <v>64</v>
      </c>
      <c r="B52" s="758">
        <v>1.0146239357050599</v>
      </c>
      <c r="C52" s="753">
        <v>0.78513468457125801</v>
      </c>
      <c r="D52" s="753">
        <v>1.5014841310393601</v>
      </c>
      <c r="E52" s="753">
        <v>1.14077464019817</v>
      </c>
      <c r="F52" s="753">
        <v>0.947207787277213</v>
      </c>
      <c r="G52" s="753">
        <v>1.5720221360005899</v>
      </c>
      <c r="H52" s="753">
        <v>1.0436483738380899</v>
      </c>
      <c r="I52" s="754">
        <v>1.5422684574543599</v>
      </c>
    </row>
    <row r="53" spans="1:9" x14ac:dyDescent="0.2">
      <c r="A53" s="747">
        <v>65</v>
      </c>
      <c r="B53" s="758">
        <v>1.0357860943203101</v>
      </c>
      <c r="C53" s="753">
        <v>0.71572780347722498</v>
      </c>
      <c r="D53" s="753">
        <v>1.7147880137059499</v>
      </c>
      <c r="E53" s="753">
        <v>1.19765446191389</v>
      </c>
      <c r="F53" s="753">
        <v>0.92144735759984797</v>
      </c>
      <c r="G53" s="753">
        <v>1.8130161328860599</v>
      </c>
      <c r="H53" s="753">
        <v>1.2912215030475001</v>
      </c>
      <c r="I53" s="754">
        <v>1.79439413691872</v>
      </c>
    </row>
    <row r="54" spans="1:9" x14ac:dyDescent="0.2">
      <c r="A54" s="747">
        <v>66</v>
      </c>
      <c r="B54" s="758">
        <v>0.997939818431125</v>
      </c>
      <c r="C54" s="753">
        <v>0.61798791991157298</v>
      </c>
      <c r="D54" s="753">
        <v>1.80400570002229</v>
      </c>
      <c r="E54" s="753">
        <v>1.2089353293857501</v>
      </c>
      <c r="F54" s="753">
        <v>0.87717700333146598</v>
      </c>
      <c r="G54" s="753">
        <v>1.9480595397738401</v>
      </c>
      <c r="H54" s="753">
        <v>1.30515542359036</v>
      </c>
      <c r="I54" s="754">
        <v>1.8959066934831099</v>
      </c>
    </row>
    <row r="55" spans="1:9" x14ac:dyDescent="0.2">
      <c r="A55" s="747">
        <v>67</v>
      </c>
      <c r="B55" s="758">
        <v>0.94489749873988904</v>
      </c>
      <c r="C55" s="753">
        <v>0.55051417118727897</v>
      </c>
      <c r="D55" s="753">
        <v>1.7815795783589701</v>
      </c>
      <c r="E55" s="753">
        <v>1.19352527219562</v>
      </c>
      <c r="F55" s="753">
        <v>0.84149417278548999</v>
      </c>
      <c r="G55" s="753">
        <v>1.9778151843076699</v>
      </c>
      <c r="H55" s="753">
        <v>1.2939547016544599</v>
      </c>
      <c r="I55" s="754">
        <v>1.86704186677515</v>
      </c>
    </row>
    <row r="56" spans="1:9" x14ac:dyDescent="0.2">
      <c r="A56" s="747">
        <v>68</v>
      </c>
      <c r="B56" s="758">
        <v>0.85011064123633495</v>
      </c>
      <c r="C56" s="753">
        <v>0.45692159008472</v>
      </c>
      <c r="D56" s="753">
        <v>1.6842590699807201</v>
      </c>
      <c r="E56" s="753">
        <v>1.1024904696678399</v>
      </c>
      <c r="F56" s="753">
        <v>0.74361600305736297</v>
      </c>
      <c r="G56" s="753">
        <v>1.9020267161779301</v>
      </c>
      <c r="H56" s="753">
        <v>1.22058755231449</v>
      </c>
      <c r="I56" s="754">
        <v>1.7714867934512399</v>
      </c>
    </row>
    <row r="57" spans="1:9" x14ac:dyDescent="0.2">
      <c r="A57" s="747">
        <v>69</v>
      </c>
      <c r="B57" s="758">
        <v>0.860639348709062</v>
      </c>
      <c r="C57" s="753">
        <v>0.42171806096000802</v>
      </c>
      <c r="D57" s="753">
        <v>1.7918084681084401</v>
      </c>
      <c r="E57" s="753">
        <v>1.1327696970577901</v>
      </c>
      <c r="F57" s="753">
        <v>0.72913321352626004</v>
      </c>
      <c r="G57" s="753">
        <v>2.0320312189080201</v>
      </c>
      <c r="H57" s="753">
        <v>1.2455862781443301</v>
      </c>
      <c r="I57" s="754">
        <v>1.89154704212053</v>
      </c>
    </row>
    <row r="58" spans="1:9" x14ac:dyDescent="0.2">
      <c r="A58" s="747">
        <v>70</v>
      </c>
      <c r="B58" s="758">
        <v>0.76853915988355204</v>
      </c>
      <c r="C58" s="753">
        <v>0.31541889638262999</v>
      </c>
      <c r="D58" s="753">
        <v>1.7298313289419101</v>
      </c>
      <c r="E58" s="753">
        <v>1.05092210214518</v>
      </c>
      <c r="F58" s="753">
        <v>0.63356791100445198</v>
      </c>
      <c r="G58" s="753">
        <v>1.9807452979873901</v>
      </c>
      <c r="H58" s="753">
        <v>1.1776024102388201</v>
      </c>
      <c r="I58" s="754">
        <v>1.8453964566569601</v>
      </c>
    </row>
    <row r="59" spans="1:9" x14ac:dyDescent="0.2">
      <c r="A59" s="747">
        <v>71</v>
      </c>
      <c r="B59" s="758">
        <v>0.79115512574675495</v>
      </c>
      <c r="C59" s="753">
        <v>0.30479842873576501</v>
      </c>
      <c r="D59" s="753">
        <v>1.82295820732488</v>
      </c>
      <c r="E59" s="753">
        <v>1.0914491269294899</v>
      </c>
      <c r="F59" s="753">
        <v>0.64395611938233699</v>
      </c>
      <c r="G59" s="753">
        <v>2.0884185769240999</v>
      </c>
      <c r="H59" s="753">
        <v>1.21113293726575</v>
      </c>
      <c r="I59" s="754">
        <v>1.94862094918664</v>
      </c>
    </row>
    <row r="60" spans="1:9" x14ac:dyDescent="0.2">
      <c r="A60" s="747">
        <v>72</v>
      </c>
      <c r="B60" s="758">
        <v>0.76909909915433705</v>
      </c>
      <c r="C60" s="753">
        <v>0.27119744929731399</v>
      </c>
      <c r="D60" s="753">
        <v>1.82539473526378</v>
      </c>
      <c r="E60" s="753">
        <v>1.0701315650498799</v>
      </c>
      <c r="F60" s="753">
        <v>0.60819768396250495</v>
      </c>
      <c r="G60" s="753">
        <v>2.0992738300562102</v>
      </c>
      <c r="H60" s="753">
        <v>1.18891423441652</v>
      </c>
      <c r="I60" s="754">
        <v>1.9413514496387201</v>
      </c>
    </row>
    <row r="61" spans="1:9" x14ac:dyDescent="0.2">
      <c r="A61" s="747">
        <v>73</v>
      </c>
      <c r="B61" s="758">
        <v>0.69311980960429298</v>
      </c>
      <c r="C61" s="753">
        <v>0.208861592240698</v>
      </c>
      <c r="D61" s="753">
        <v>1.7204709780492999</v>
      </c>
      <c r="E61" s="753">
        <v>0.98974382995088706</v>
      </c>
      <c r="F61" s="753">
        <v>0.54162674531224198</v>
      </c>
      <c r="G61" s="753">
        <v>1.9881036609887299</v>
      </c>
      <c r="H61" s="753">
        <v>1.12391032097482</v>
      </c>
      <c r="I61" s="754">
        <v>1.84768265013341</v>
      </c>
    </row>
    <row r="62" spans="1:9" x14ac:dyDescent="0.2">
      <c r="A62" s="747">
        <v>74</v>
      </c>
      <c r="B62" s="758">
        <v>0.65155285580458</v>
      </c>
      <c r="C62" s="753">
        <v>0.20043837504749401</v>
      </c>
      <c r="D62" s="753">
        <v>1.6085897677054</v>
      </c>
      <c r="E62" s="753">
        <v>0.94006561164432101</v>
      </c>
      <c r="F62" s="753">
        <v>0.518693400831016</v>
      </c>
      <c r="G62" s="753">
        <v>1.87884055152603</v>
      </c>
      <c r="H62" s="753">
        <v>1.09270632881653</v>
      </c>
      <c r="I62" s="754">
        <v>1.7429729087277901</v>
      </c>
    </row>
    <row r="63" spans="1:9" x14ac:dyDescent="0.2">
      <c r="A63" s="747">
        <v>75</v>
      </c>
      <c r="B63" s="758">
        <v>0.61531939570508698</v>
      </c>
      <c r="C63" s="753">
        <v>0.15869196015116699</v>
      </c>
      <c r="D63" s="753">
        <v>1.5840520111562699</v>
      </c>
      <c r="E63" s="753">
        <v>0.89962836798086399</v>
      </c>
      <c r="F63" s="753">
        <v>0.47083319962814202</v>
      </c>
      <c r="G63" s="753">
        <v>1.8549409112901101</v>
      </c>
      <c r="H63" s="753">
        <v>1.0524217774738001</v>
      </c>
      <c r="I63" s="754">
        <v>1.7280123449118601</v>
      </c>
    </row>
    <row r="64" spans="1:9" x14ac:dyDescent="0.2">
      <c r="A64" s="747">
        <v>76</v>
      </c>
      <c r="B64" s="758">
        <v>0.64844468623975604</v>
      </c>
      <c r="C64" s="753">
        <v>0.16349114168409001</v>
      </c>
      <c r="D64" s="753">
        <v>1.67727098753251</v>
      </c>
      <c r="E64" s="753">
        <v>0.938564137596829</v>
      </c>
      <c r="F64" s="753">
        <v>0.48779528967195301</v>
      </c>
      <c r="G64" s="753">
        <v>1.94283183074738</v>
      </c>
      <c r="H64" s="753">
        <v>1.07606603897618</v>
      </c>
      <c r="I64" s="754">
        <v>1.8401219918399101</v>
      </c>
    </row>
    <row r="65" spans="1:9" x14ac:dyDescent="0.2">
      <c r="A65" s="747">
        <v>77</v>
      </c>
      <c r="B65" s="758">
        <v>0.63763669781078802</v>
      </c>
      <c r="C65" s="753">
        <v>0.14987870166092701</v>
      </c>
      <c r="D65" s="753">
        <v>1.67241262787356</v>
      </c>
      <c r="E65" s="753">
        <v>0.92546527743298901</v>
      </c>
      <c r="F65" s="753">
        <v>0.46342247141098902</v>
      </c>
      <c r="G65" s="753">
        <v>1.9548502162472501</v>
      </c>
      <c r="H65" s="753">
        <v>1.0776263796241901</v>
      </c>
      <c r="I65" s="754">
        <v>1.8371972893068</v>
      </c>
    </row>
    <row r="66" spans="1:9" x14ac:dyDescent="0.2">
      <c r="A66" s="747">
        <v>78</v>
      </c>
      <c r="B66" s="758">
        <v>0.63199491433315702</v>
      </c>
      <c r="C66" s="753">
        <v>0.13678411581959299</v>
      </c>
      <c r="D66" s="753">
        <v>1.6825819239852899</v>
      </c>
      <c r="E66" s="753">
        <v>0.91029843188340298</v>
      </c>
      <c r="F66" s="753">
        <v>0.44383178009711399</v>
      </c>
      <c r="G66" s="753">
        <v>1.94953925448601</v>
      </c>
      <c r="H66" s="753">
        <v>1.0562377948350501</v>
      </c>
      <c r="I66" s="754">
        <v>1.82961338315484</v>
      </c>
    </row>
    <row r="67" spans="1:9" x14ac:dyDescent="0.2">
      <c r="A67" s="748">
        <v>79</v>
      </c>
      <c r="B67" s="758">
        <v>0.611856383879674</v>
      </c>
      <c r="C67" s="753">
        <v>0.11796917833423801</v>
      </c>
      <c r="D67" s="753">
        <v>1.65963539826484</v>
      </c>
      <c r="E67" s="753">
        <v>0.89005557016627201</v>
      </c>
      <c r="F67" s="753">
        <v>0.421438318759221</v>
      </c>
      <c r="G67" s="753">
        <v>1.9340877125993801</v>
      </c>
      <c r="H67" s="753">
        <v>1.0468578651353799</v>
      </c>
      <c r="I67" s="754">
        <v>1.82099490496863</v>
      </c>
    </row>
    <row r="68" spans="1:9" x14ac:dyDescent="0.2">
      <c r="A68" s="748">
        <v>80</v>
      </c>
      <c r="B68" s="758">
        <v>0.59272176028266899</v>
      </c>
      <c r="C68" s="753">
        <v>8.6049541988166306E-2</v>
      </c>
      <c r="D68" s="753">
        <v>1.66762410952385</v>
      </c>
      <c r="E68" s="753">
        <v>0.87246442868591001</v>
      </c>
      <c r="F68" s="753">
        <v>0.39363050033400299</v>
      </c>
      <c r="G68" s="753">
        <v>1.9392583006269799</v>
      </c>
      <c r="H68" s="753">
        <v>1.03278188979809</v>
      </c>
      <c r="I68" s="754">
        <v>1.84906131623674</v>
      </c>
    </row>
    <row r="69" spans="1:9" x14ac:dyDescent="0.2">
      <c r="A69" s="748">
        <v>85</v>
      </c>
      <c r="B69" s="758">
        <v>0.51332142674336301</v>
      </c>
      <c r="C69" s="753">
        <v>5.7168471915204799E-2</v>
      </c>
      <c r="D69" s="753">
        <v>1.4810474339212401</v>
      </c>
      <c r="E69" s="753">
        <v>0.78036324286604897</v>
      </c>
      <c r="F69" s="753">
        <v>0.33828076174799698</v>
      </c>
      <c r="G69" s="753">
        <v>1.7652785837076399</v>
      </c>
      <c r="H69" s="753">
        <v>0.95999648304454199</v>
      </c>
      <c r="I69" s="754">
        <v>1.64594391675702</v>
      </c>
    </row>
    <row r="70" spans="1:9" x14ac:dyDescent="0.2">
      <c r="A70" s="748">
        <v>90</v>
      </c>
      <c r="B70" s="758">
        <v>0.95526872425771303</v>
      </c>
      <c r="C70" s="753">
        <v>8.4804195562078105E-2</v>
      </c>
      <c r="D70" s="753">
        <v>2.80195447698277</v>
      </c>
      <c r="E70" s="753">
        <v>1.30372325127325</v>
      </c>
      <c r="F70" s="753">
        <v>0.47423986724815498</v>
      </c>
      <c r="G70" s="753">
        <v>3.1517288719287899</v>
      </c>
      <c r="H70" s="753">
        <v>1.3927421005412901</v>
      </c>
      <c r="I70" s="754">
        <v>3.1419423886620899</v>
      </c>
    </row>
    <row r="71" spans="1:9" ht="17" thickBot="1" x14ac:dyDescent="0.25">
      <c r="A71" s="749">
        <v>94</v>
      </c>
      <c r="B71" s="759">
        <v>1.0599468696404899</v>
      </c>
      <c r="C71" s="755">
        <v>7.2851329356056593E-2</v>
      </c>
      <c r="D71" s="755">
        <v>3.1540646776954602</v>
      </c>
      <c r="E71" s="755">
        <v>1.43045367967225</v>
      </c>
      <c r="F71" s="755">
        <v>0.46384361680032099</v>
      </c>
      <c r="G71" s="755">
        <v>3.5839637602497101</v>
      </c>
      <c r="H71" s="755">
        <v>1.51945023938394</v>
      </c>
      <c r="I71" s="756">
        <v>3.4875470946950502</v>
      </c>
    </row>
    <row r="72" spans="1:9" ht="17" thickTop="1" x14ac:dyDescent="0.2">
      <c r="A72" s="213"/>
      <c r="B72" s="213"/>
    </row>
    <row r="73" spans="1:9" ht="17" thickBot="1" x14ac:dyDescent="0.25">
      <c r="A73" s="213"/>
      <c r="B73" s="213"/>
    </row>
    <row r="74" spans="1:9" x14ac:dyDescent="0.2">
      <c r="A74" s="1473" t="s">
        <v>241</v>
      </c>
      <c r="B74" s="1474"/>
      <c r="C74" s="1474"/>
      <c r="D74" s="1474"/>
      <c r="E74" s="1474"/>
      <c r="F74" s="1474"/>
      <c r="G74" s="1474"/>
      <c r="H74" s="1474"/>
      <c r="I74" s="1475"/>
    </row>
    <row r="75" spans="1:9" ht="17" thickBot="1" x14ac:dyDescent="0.25">
      <c r="A75" s="1476"/>
      <c r="B75" s="1477"/>
      <c r="C75" s="1477"/>
      <c r="D75" s="1477"/>
      <c r="E75" s="1477"/>
      <c r="F75" s="1477"/>
      <c r="G75" s="1477"/>
      <c r="H75" s="1477"/>
      <c r="I75" s="1478"/>
    </row>
    <row r="76" spans="1:9" x14ac:dyDescent="0.2">
      <c r="A76" s="213"/>
      <c r="B76" s="213"/>
    </row>
    <row r="77" spans="1:9" x14ac:dyDescent="0.2">
      <c r="A77" s="213"/>
      <c r="B77" s="213"/>
    </row>
    <row r="78" spans="1:9" x14ac:dyDescent="0.2">
      <c r="A78" s="213"/>
      <c r="B78" s="213"/>
    </row>
    <row r="79" spans="1:9" x14ac:dyDescent="0.2">
      <c r="A79" s="213"/>
      <c r="B79" s="213"/>
    </row>
    <row r="80" spans="1:9" x14ac:dyDescent="0.2">
      <c r="A80" s="213"/>
      <c r="B80" s="213"/>
    </row>
    <row r="81" spans="1:2" x14ac:dyDescent="0.2">
      <c r="A81" s="213"/>
      <c r="B81" s="213"/>
    </row>
    <row r="82" spans="1:2" x14ac:dyDescent="0.2">
      <c r="A82" s="213"/>
      <c r="B82" s="213"/>
    </row>
  </sheetData>
  <mergeCells count="4">
    <mergeCell ref="B5:I5"/>
    <mergeCell ref="A2:I2"/>
    <mergeCell ref="B6:I6"/>
    <mergeCell ref="A74:I75"/>
  </mergeCells>
  <pageMargins left="0.75" right="0.75" top="1" bottom="1" header="0.5" footer="0.5"/>
  <extLst>
    <ext xmlns:mx="http://schemas.microsoft.com/office/mac/excel/2008/main" uri="{64002731-A6B0-56B0-2670-7721B7C09600}">
      <mx:PLV Mode="0" OnePage="0" WScale="0"/>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theme="6" tint="-0.24994659260841701"/>
  </sheetPr>
  <dimension ref="A1"/>
  <sheetViews>
    <sheetView workbookViewId="0">
      <selection activeCell="B28" sqref="B28"/>
    </sheetView>
  </sheetViews>
  <sheetFormatPr baseColWidth="10" defaultRowHeight="16" x14ac:dyDescent="0.2"/>
  <sheetData/>
  <pageMargins left="0.75" right="0.75" top="1" bottom="1" header="0.5" footer="0.5"/>
  <extLst>
    <ext xmlns:mx="http://schemas.microsoft.com/office/mac/excel/2008/main" uri="{64002731-A6B0-56B0-2670-7721B7C09600}">
      <mx:PLV Mode="0" OnePage="0" WScale="0"/>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theme="6" tint="0.39997558519241921"/>
  </sheetPr>
  <dimension ref="A1:M123"/>
  <sheetViews>
    <sheetView workbookViewId="0">
      <pane xSplit="1" ySplit="9" topLeftCell="B109" activePane="bottomRight" state="frozen"/>
      <selection activeCell="D32" sqref="D32"/>
      <selection pane="topRight" activeCell="D32" sqref="D32"/>
      <selection pane="bottomLeft" activeCell="D32" sqref="D32"/>
      <selection pane="bottomRight"/>
    </sheetView>
  </sheetViews>
  <sheetFormatPr baseColWidth="10" defaultColWidth="10.83203125" defaultRowHeight="16" x14ac:dyDescent="0.2"/>
  <cols>
    <col min="1" max="2" width="10.83203125" style="4"/>
    <col min="3" max="4" width="10.83203125" style="4" customWidth="1"/>
    <col min="5" max="11" width="10.83203125" style="4"/>
    <col min="12" max="12" width="10.83203125" style="4" customWidth="1"/>
    <col min="13" max="16384" width="10.83203125" style="4"/>
  </cols>
  <sheetData>
    <row r="1" spans="1:13" x14ac:dyDescent="0.2">
      <c r="A1" s="52" t="s">
        <v>36</v>
      </c>
      <c r="B1" s="52"/>
      <c r="C1" s="52"/>
      <c r="D1" s="904"/>
      <c r="E1" s="198"/>
    </row>
    <row r="2" spans="1:13" x14ac:dyDescent="0.2">
      <c r="D2" s="51"/>
      <c r="E2" s="199"/>
    </row>
    <row r="3" spans="1:13" ht="17" thickBot="1" x14ac:dyDescent="0.25">
      <c r="E3" s="198"/>
    </row>
    <row r="4" spans="1:13" ht="25" customHeight="1" thickTop="1" x14ac:dyDescent="0.2">
      <c r="A4" s="1371" t="s">
        <v>413</v>
      </c>
      <c r="B4" s="1372"/>
      <c r="C4" s="1372"/>
      <c r="D4" s="1372"/>
      <c r="E4" s="1372"/>
      <c r="F4" s="1372"/>
      <c r="G4" s="1372"/>
      <c r="H4" s="1372"/>
      <c r="I4" s="1372"/>
      <c r="J4" s="1372"/>
      <c r="K4" s="1372"/>
      <c r="L4" s="1373"/>
    </row>
    <row r="5" spans="1:13" x14ac:dyDescent="0.2">
      <c r="A5" s="49"/>
      <c r="B5" s="50"/>
      <c r="C5" s="50"/>
      <c r="D5" s="50"/>
      <c r="E5" s="50"/>
      <c r="F5" s="50"/>
      <c r="G5" s="50"/>
      <c r="H5" s="50"/>
      <c r="I5" s="50"/>
      <c r="J5" s="50"/>
      <c r="K5" s="50"/>
      <c r="L5" s="704"/>
    </row>
    <row r="6" spans="1:13" x14ac:dyDescent="0.2">
      <c r="A6" s="49"/>
      <c r="B6" s="910" t="s">
        <v>35</v>
      </c>
      <c r="C6" s="45" t="s">
        <v>34</v>
      </c>
      <c r="D6" s="45" t="s">
        <v>33</v>
      </c>
      <c r="E6" s="45" t="s">
        <v>32</v>
      </c>
      <c r="F6" s="45" t="s">
        <v>31</v>
      </c>
      <c r="G6" s="45" t="s">
        <v>30</v>
      </c>
      <c r="H6" s="45" t="s">
        <v>29</v>
      </c>
      <c r="I6" s="48" t="s">
        <v>28</v>
      </c>
      <c r="J6" s="47" t="s">
        <v>27</v>
      </c>
      <c r="K6" s="47" t="s">
        <v>26</v>
      </c>
      <c r="L6" s="226" t="s">
        <v>25</v>
      </c>
    </row>
    <row r="7" spans="1:13" ht="35" customHeight="1" x14ac:dyDescent="0.2">
      <c r="A7" s="43"/>
      <c r="B7" s="1374" t="s">
        <v>305</v>
      </c>
      <c r="C7" s="1375"/>
      <c r="D7" s="1375"/>
      <c r="E7" s="1375"/>
      <c r="F7" s="1375"/>
      <c r="G7" s="1375"/>
      <c r="H7" s="1375"/>
      <c r="I7" s="1375"/>
      <c r="J7" s="1375"/>
      <c r="K7" s="1375"/>
      <c r="L7" s="1401"/>
    </row>
    <row r="8" spans="1:13" ht="23" customHeight="1" x14ac:dyDescent="0.2">
      <c r="A8" s="405"/>
      <c r="B8" s="1482" t="s">
        <v>405</v>
      </c>
      <c r="C8" s="1483"/>
      <c r="D8" s="1483"/>
      <c r="E8" s="1483"/>
      <c r="F8" s="1483"/>
      <c r="G8" s="1483"/>
      <c r="H8" s="1483"/>
      <c r="I8" s="1483"/>
      <c r="J8" s="1483"/>
      <c r="K8" s="1483"/>
      <c r="L8" s="1484"/>
    </row>
    <row r="9" spans="1:13" s="27" customFormat="1" ht="31" customHeight="1" x14ac:dyDescent="0.2">
      <c r="A9" s="42"/>
      <c r="B9" s="772" t="s">
        <v>37</v>
      </c>
      <c r="C9" s="911" t="s">
        <v>15</v>
      </c>
      <c r="D9" s="481" t="s">
        <v>14</v>
      </c>
      <c r="E9" s="481" t="s">
        <v>58</v>
      </c>
      <c r="F9" s="292" t="s">
        <v>13</v>
      </c>
      <c r="G9" s="41" t="s">
        <v>12</v>
      </c>
      <c r="H9" s="41" t="s">
        <v>11</v>
      </c>
      <c r="I9" s="41" t="s">
        <v>10</v>
      </c>
      <c r="J9" s="41" t="s">
        <v>9</v>
      </c>
      <c r="K9" s="41" t="s">
        <v>8</v>
      </c>
      <c r="L9" s="706" t="s">
        <v>106</v>
      </c>
      <c r="M9" s="1083"/>
    </row>
    <row r="10" spans="1:13" x14ac:dyDescent="0.2">
      <c r="A10" s="922">
        <v>1913</v>
      </c>
      <c r="B10" s="923">
        <f>taxrates!B2</f>
        <v>7.8590724787290137E-2</v>
      </c>
      <c r="C10" s="924">
        <f>taxrates!I2</f>
        <v>6.7522331470312405E-2</v>
      </c>
      <c r="D10" s="939">
        <f>'TG2'!I10</f>
        <v>7.1223004964708819E-2</v>
      </c>
      <c r="E10" s="925"/>
      <c r="F10" s="1045">
        <f>taxrates!AD2</f>
        <v>9.3937003008575048E-2</v>
      </c>
      <c r="G10" s="925">
        <f>taxrates!AK2</f>
        <v>0.10883592358225067</v>
      </c>
      <c r="H10" s="925">
        <f>taxrates!AR2</f>
        <v>0.12974011946864303</v>
      </c>
      <c r="I10" s="925">
        <f>taxrates!AY2</f>
        <v>0.13788479577604976</v>
      </c>
      <c r="J10" s="925">
        <f>taxrates!BF2</f>
        <v>0.16806521049585793</v>
      </c>
      <c r="K10" s="925">
        <f>taxrates!BM2</f>
        <v>0.24658768330629405</v>
      </c>
      <c r="L10" s="1048"/>
    </row>
    <row r="11" spans="1:13" x14ac:dyDescent="0.2">
      <c r="A11" s="16">
        <v>1914</v>
      </c>
      <c r="B11" s="298">
        <f>taxrates!B3</f>
        <v>7.9352298242798616E-2</v>
      </c>
      <c r="C11" s="294">
        <f>taxrates!I3</f>
        <v>6.2060403101975789E-2</v>
      </c>
      <c r="D11" s="940">
        <f>'TG2'!I11</f>
        <v>6.1553300639461905E-2</v>
      </c>
      <c r="E11" s="926"/>
      <c r="F11" s="645">
        <f>taxrates!AD3</f>
        <v>0.10242395809194116</v>
      </c>
      <c r="G11" s="25">
        <f>taxrates!AK3</f>
        <v>0.11927999214047656</v>
      </c>
      <c r="H11" s="25">
        <f>taxrates!AR3</f>
        <v>0.14397731356668564</v>
      </c>
      <c r="I11" s="25">
        <f>taxrates!AY3</f>
        <v>0.15294237710184572</v>
      </c>
      <c r="J11" s="25">
        <f>taxrates!BF3</f>
        <v>0.18869280301448688</v>
      </c>
      <c r="K11" s="25">
        <f>taxrates!BM3</f>
        <v>0.26791548615489053</v>
      </c>
      <c r="L11" s="638"/>
    </row>
    <row r="12" spans="1:13" x14ac:dyDescent="0.2">
      <c r="A12" s="16">
        <v>1915</v>
      </c>
      <c r="B12" s="298">
        <f>taxrates!B4</f>
        <v>7.966308188097973E-2</v>
      </c>
      <c r="C12" s="294">
        <f>taxrates!I4</f>
        <v>6.0257132900644897E-2</v>
      </c>
      <c r="D12" s="940">
        <f>'TG2'!I12</f>
        <v>5.8735611699765905E-2</v>
      </c>
      <c r="E12" s="926"/>
      <c r="F12" s="645">
        <f>taxrates!AD4</f>
        <v>0.1055215967944353</v>
      </c>
      <c r="G12" s="25">
        <f>taxrates!AK4</f>
        <v>0.1245403993581243</v>
      </c>
      <c r="H12" s="25">
        <f>taxrates!AR4</f>
        <v>0.15288376672056342</v>
      </c>
      <c r="I12" s="25">
        <f>taxrates!AY4</f>
        <v>0.16289809119959048</v>
      </c>
      <c r="J12" s="25">
        <f>taxrates!BF4</f>
        <v>0.19407443118992174</v>
      </c>
      <c r="K12" s="25">
        <f>taxrates!BM4</f>
        <v>0.24420587405391633</v>
      </c>
      <c r="L12" s="638"/>
    </row>
    <row r="13" spans="1:13" x14ac:dyDescent="0.2">
      <c r="A13" s="16">
        <v>1916</v>
      </c>
      <c r="B13" s="298">
        <f>taxrates!B5</f>
        <v>8.1304431776142022E-2</v>
      </c>
      <c r="C13" s="294">
        <f>taxrates!I5</f>
        <v>6.7894756391496877E-2</v>
      </c>
      <c r="D13" s="940">
        <f>'TG2'!I13</f>
        <v>6.9954784589634431E-2</v>
      </c>
      <c r="E13" s="926"/>
      <c r="F13" s="645">
        <f>taxrates!AD5</f>
        <v>9.8429230145498453E-2</v>
      </c>
      <c r="G13" s="25">
        <f>taxrates!AK5</f>
        <v>0.11556721090543293</v>
      </c>
      <c r="H13" s="25">
        <f>taxrates!AR5</f>
        <v>0.13681961894308445</v>
      </c>
      <c r="I13" s="25">
        <f>taxrates!AY5</f>
        <v>0.14451074207484704</v>
      </c>
      <c r="J13" s="25">
        <f>taxrates!BF5</f>
        <v>0.16755488199894195</v>
      </c>
      <c r="K13" s="25">
        <f>taxrates!BM5</f>
        <v>0.21341070715723837</v>
      </c>
      <c r="L13" s="638"/>
    </row>
    <row r="14" spans="1:13" x14ac:dyDescent="0.2">
      <c r="A14" s="16">
        <v>1917</v>
      </c>
      <c r="B14" s="298">
        <f>taxrates!B6</f>
        <v>8.8715771781913227E-2</v>
      </c>
      <c r="C14" s="294">
        <f>taxrates!I6</f>
        <v>7.3078676145134677E-2</v>
      </c>
      <c r="D14" s="940">
        <f>'TG2'!I14</f>
        <v>7.6926337046136439E-2</v>
      </c>
      <c r="E14" s="926"/>
      <c r="F14" s="645">
        <f>taxrates!AD6</f>
        <v>0.10995094136544779</v>
      </c>
      <c r="G14" s="25">
        <f>taxrates!AK6</f>
        <v>0.12806592666424929</v>
      </c>
      <c r="H14" s="25">
        <f>taxrates!AR6</f>
        <v>0.15899745424373934</v>
      </c>
      <c r="I14" s="25">
        <f>taxrates!AY6</f>
        <v>0.17325254942120025</v>
      </c>
      <c r="J14" s="25">
        <f>taxrates!BF6</f>
        <v>0.21167270718890091</v>
      </c>
      <c r="K14" s="25">
        <f>taxrates!BM6</f>
        <v>0.29870366638879087</v>
      </c>
      <c r="L14" s="638"/>
    </row>
    <row r="15" spans="1:13" x14ac:dyDescent="0.2">
      <c r="A15" s="16">
        <v>1918</v>
      </c>
      <c r="B15" s="298">
        <f>taxrates!B7</f>
        <v>0.10618240010168011</v>
      </c>
      <c r="C15" s="294">
        <f>taxrates!I7</f>
        <v>7.8447267709050292E-2</v>
      </c>
      <c r="D15" s="940">
        <f>'TG2'!I15</f>
        <v>8.3148931000901913E-2</v>
      </c>
      <c r="E15" s="926"/>
      <c r="F15" s="645">
        <f>taxrates!AD7</f>
        <v>0.14793097374870429</v>
      </c>
      <c r="G15" s="25">
        <f>taxrates!AK7</f>
        <v>0.17070454290928688</v>
      </c>
      <c r="H15" s="25">
        <f>taxrates!AR7</f>
        <v>0.22738535246993427</v>
      </c>
      <c r="I15" s="25">
        <f>taxrates!AY7</f>
        <v>0.25420111956354019</v>
      </c>
      <c r="J15" s="25">
        <f>taxrates!BF7</f>
        <v>0.3280114168615666</v>
      </c>
      <c r="K15" s="25">
        <f>taxrates!BM7</f>
        <v>0.48633133492650704</v>
      </c>
      <c r="L15" s="638"/>
    </row>
    <row r="16" spans="1:13" x14ac:dyDescent="0.2">
      <c r="A16" s="20">
        <v>1919</v>
      </c>
      <c r="B16" s="299">
        <f>taxrates!B8</f>
        <v>0.10873337748450704</v>
      </c>
      <c r="C16" s="632">
        <f>taxrates!I8</f>
        <v>8.2129719348721597E-2</v>
      </c>
      <c r="D16" s="941">
        <f>'TG2'!I16</f>
        <v>8.697541054138741E-2</v>
      </c>
      <c r="E16" s="927"/>
      <c r="F16" s="1046">
        <f>taxrates!AD8</f>
        <v>0.14816029262076408</v>
      </c>
      <c r="G16" s="28">
        <f>taxrates!AK8</f>
        <v>0.16543100237203817</v>
      </c>
      <c r="H16" s="28">
        <f>taxrates!AR8</f>
        <v>0.21021802629920097</v>
      </c>
      <c r="I16" s="28">
        <f>taxrates!AY8</f>
        <v>0.23445768027179431</v>
      </c>
      <c r="J16" s="28">
        <f>taxrates!BF8</f>
        <v>0.30577828947317759</v>
      </c>
      <c r="K16" s="28">
        <f>taxrates!BM8</f>
        <v>0.47286766904822375</v>
      </c>
      <c r="L16" s="639"/>
    </row>
    <row r="17" spans="1:12" x14ac:dyDescent="0.2">
      <c r="A17" s="16">
        <v>1920</v>
      </c>
      <c r="B17" s="298">
        <f>taxrates!B9</f>
        <v>0.10787403944146587</v>
      </c>
      <c r="C17" s="294">
        <f>taxrates!I9</f>
        <v>8.2345358179203049E-2</v>
      </c>
      <c r="D17" s="940">
        <f>'TG2'!I17</f>
        <v>8.8127486024167173E-2</v>
      </c>
      <c r="E17" s="926"/>
      <c r="F17" s="645">
        <f>taxrates!AD9</f>
        <v>0.1470124360523489</v>
      </c>
      <c r="G17" s="25">
        <f>taxrates!AK9</f>
        <v>0.16731198614751544</v>
      </c>
      <c r="H17" s="25">
        <f>taxrates!AR9</f>
        <v>0.22221145282942126</v>
      </c>
      <c r="I17" s="25">
        <f>taxrates!AY9</f>
        <v>0.25326421435115853</v>
      </c>
      <c r="J17" s="25">
        <f>taxrates!BF9</f>
        <v>0.35871722584555599</v>
      </c>
      <c r="K17" s="25">
        <f>taxrates!BM9</f>
        <v>0.62710276149827371</v>
      </c>
      <c r="L17" s="638"/>
    </row>
    <row r="18" spans="1:12" x14ac:dyDescent="0.2">
      <c r="A18" s="16">
        <v>1921</v>
      </c>
      <c r="B18" s="298">
        <f>taxrates!B10</f>
        <v>0.10559222511451642</v>
      </c>
      <c r="C18" s="294">
        <f>taxrates!I10</f>
        <v>7.8917784157154669E-2</v>
      </c>
      <c r="D18" s="940">
        <f>'TG2'!I18</f>
        <v>7.8085650735694359E-2</v>
      </c>
      <c r="E18" s="926"/>
      <c r="F18" s="645">
        <f>taxrates!AD10</f>
        <v>0.14058129208106818</v>
      </c>
      <c r="G18" s="25">
        <f>taxrates!AK10</f>
        <v>0.16663991133195696</v>
      </c>
      <c r="H18" s="25">
        <f>taxrates!AR10</f>
        <v>0.22800813680439502</v>
      </c>
      <c r="I18" s="25">
        <f>taxrates!AY10</f>
        <v>0.25832040374392784</v>
      </c>
      <c r="J18" s="25">
        <f>taxrates!BF10</f>
        <v>0.35004132571514496</v>
      </c>
      <c r="K18" s="25">
        <f>taxrates!BM10</f>
        <v>0.57897245931727115</v>
      </c>
      <c r="L18" s="638"/>
    </row>
    <row r="19" spans="1:12" x14ac:dyDescent="0.2">
      <c r="A19" s="16">
        <v>1922</v>
      </c>
      <c r="B19" s="298">
        <f>taxrates!B11</f>
        <v>9.9172197482817609E-2</v>
      </c>
      <c r="C19" s="294">
        <f>taxrates!I11</f>
        <v>7.3394812155977512E-2</v>
      </c>
      <c r="D19" s="940">
        <f>'TG2'!I19</f>
        <v>7.3539525734172467E-2</v>
      </c>
      <c r="E19" s="926"/>
      <c r="F19" s="645">
        <f>taxrates!AD11</f>
        <v>0.13465477174852</v>
      </c>
      <c r="G19" s="25">
        <f>taxrates!AK11</f>
        <v>0.15910106137228405</v>
      </c>
      <c r="H19" s="25">
        <f>taxrates!AR11</f>
        <v>0.22267397407558576</v>
      </c>
      <c r="I19" s="25">
        <f>taxrates!AY11</f>
        <v>0.25263226094091279</v>
      </c>
      <c r="J19" s="25">
        <f>taxrates!BF11</f>
        <v>0.33646557387511006</v>
      </c>
      <c r="K19" s="25">
        <f>taxrates!BM11</f>
        <v>0.50504617534682583</v>
      </c>
      <c r="L19" s="638"/>
    </row>
    <row r="20" spans="1:12" x14ac:dyDescent="0.2">
      <c r="A20" s="16">
        <v>1923</v>
      </c>
      <c r="B20" s="298">
        <f>taxrates!B12</f>
        <v>0.10396590715418318</v>
      </c>
      <c r="C20" s="294">
        <f>taxrates!I12</f>
        <v>7.3240567537333365E-2</v>
      </c>
      <c r="D20" s="940">
        <f>'TG2'!I20</f>
        <v>7.4962271131061659E-2</v>
      </c>
      <c r="E20" s="926"/>
      <c r="F20" s="645">
        <f>taxrates!AD12</f>
        <v>0.15109564686687463</v>
      </c>
      <c r="G20" s="25">
        <f>taxrates!AK12</f>
        <v>0.17278877522456659</v>
      </c>
      <c r="H20" s="25">
        <f>taxrates!AR12</f>
        <v>0.23438152574014887</v>
      </c>
      <c r="I20" s="25">
        <f>taxrates!AY12</f>
        <v>0.2645086163306784</v>
      </c>
      <c r="J20" s="25">
        <f>taxrates!BF12</f>
        <v>0.3581930275400711</v>
      </c>
      <c r="K20" s="25">
        <f>taxrates!BM12</f>
        <v>0.55095995618879856</v>
      </c>
      <c r="L20" s="638"/>
    </row>
    <row r="21" spans="1:12" x14ac:dyDescent="0.2">
      <c r="A21" s="16">
        <v>1924</v>
      </c>
      <c r="B21" s="298">
        <f>taxrates!B13</f>
        <v>9.9899564058909651E-2</v>
      </c>
      <c r="C21" s="294">
        <f>taxrates!I13</f>
        <v>7.1533419433588638E-2</v>
      </c>
      <c r="D21" s="940">
        <f>'TG2'!I21</f>
        <v>7.2253698546172376E-2</v>
      </c>
      <c r="E21" s="926"/>
      <c r="F21" s="645">
        <f>taxrates!AD13</f>
        <v>0.1418565505775311</v>
      </c>
      <c r="G21" s="25">
        <f>taxrates!AK13</f>
        <v>0.16120753847253841</v>
      </c>
      <c r="H21" s="25">
        <f>taxrates!AR13</f>
        <v>0.21604677616556353</v>
      </c>
      <c r="I21" s="25">
        <f>taxrates!AY13</f>
        <v>0.24287883271285096</v>
      </c>
      <c r="J21" s="25">
        <f>taxrates!BF13</f>
        <v>0.32036288069969221</v>
      </c>
      <c r="K21" s="25">
        <f>taxrates!BM13</f>
        <v>0.46670315314486815</v>
      </c>
      <c r="L21" s="638"/>
    </row>
    <row r="22" spans="1:12" x14ac:dyDescent="0.2">
      <c r="A22" s="16">
        <v>1925</v>
      </c>
      <c r="B22" s="298">
        <f>taxrates!B14</f>
        <v>0.1024436568963374</v>
      </c>
      <c r="C22" s="294">
        <f>taxrates!I14</f>
        <v>7.2794335060238552E-2</v>
      </c>
      <c r="D22" s="940">
        <f>'TG2'!I22</f>
        <v>7.3107588532167145E-2</v>
      </c>
      <c r="E22" s="926"/>
      <c r="F22" s="645">
        <f>taxrates!AD14</f>
        <v>0.14470897695917867</v>
      </c>
      <c r="G22" s="25">
        <f>taxrates!AK14</f>
        <v>0.16141949111695755</v>
      </c>
      <c r="H22" s="25">
        <f>taxrates!AR14</f>
        <v>0.21361775729326865</v>
      </c>
      <c r="I22" s="25">
        <f>taxrates!AY14</f>
        <v>0.24147491267251164</v>
      </c>
      <c r="J22" s="25">
        <f>taxrates!BF14</f>
        <v>0.31806327308300486</v>
      </c>
      <c r="K22" s="25">
        <f>taxrates!BM14</f>
        <v>0.42699548568440526</v>
      </c>
      <c r="L22" s="638"/>
    </row>
    <row r="23" spans="1:12" x14ac:dyDescent="0.2">
      <c r="A23" s="16">
        <v>1926</v>
      </c>
      <c r="B23" s="298">
        <f>taxrates!B15</f>
        <v>0.10617318219347165</v>
      </c>
      <c r="C23" s="294">
        <f>taxrates!I15</f>
        <v>7.7584216438176937E-2</v>
      </c>
      <c r="D23" s="940">
        <f>'TG2'!I23</f>
        <v>8.0750556925695896E-2</v>
      </c>
      <c r="E23" s="926"/>
      <c r="F23" s="645">
        <f>taxrates!AD15</f>
        <v>0.14792216194399216</v>
      </c>
      <c r="G23" s="25">
        <f>taxrates!AK15</f>
        <v>0.16289621198184573</v>
      </c>
      <c r="H23" s="25">
        <f>taxrates!AR15</f>
        <v>0.21226587108981321</v>
      </c>
      <c r="I23" s="25">
        <f>taxrates!AY15</f>
        <v>0.23897542596654009</v>
      </c>
      <c r="J23" s="25">
        <f>taxrates!BF15</f>
        <v>0.30600071835914144</v>
      </c>
      <c r="K23" s="25">
        <f>taxrates!BM15</f>
        <v>0.38062259962396794</v>
      </c>
      <c r="L23" s="638"/>
    </row>
    <row r="24" spans="1:12" x14ac:dyDescent="0.2">
      <c r="A24" s="16">
        <v>1927</v>
      </c>
      <c r="B24" s="298">
        <f>taxrates!B16</f>
        <v>0.10302947702739197</v>
      </c>
      <c r="C24" s="294">
        <f>taxrates!I16</f>
        <v>7.4909461898130844E-2</v>
      </c>
      <c r="D24" s="940">
        <f>'TG2'!I24</f>
        <v>7.7569593131324166E-2</v>
      </c>
      <c r="E24" s="926"/>
      <c r="F24" s="645">
        <f>taxrates!AD16</f>
        <v>0.14487957893400225</v>
      </c>
      <c r="G24" s="25">
        <f>taxrates!AK16</f>
        <v>0.16099557178565382</v>
      </c>
      <c r="H24" s="25">
        <f>taxrates!AR16</f>
        <v>0.21417971567390809</v>
      </c>
      <c r="I24" s="25">
        <f>taxrates!AY16</f>
        <v>0.24317728783746118</v>
      </c>
      <c r="J24" s="25">
        <f>taxrates!BF16</f>
        <v>0.31757232620854015</v>
      </c>
      <c r="K24" s="25">
        <f>taxrates!BM16</f>
        <v>0.40206878190516987</v>
      </c>
      <c r="L24" s="638"/>
    </row>
    <row r="25" spans="1:12" x14ac:dyDescent="0.2">
      <c r="A25" s="16">
        <v>1928</v>
      </c>
      <c r="B25" s="298">
        <f>taxrates!B17</f>
        <v>0.10243365559377877</v>
      </c>
      <c r="C25" s="294">
        <f>taxrates!I17</f>
        <v>7.3640159317509071E-2</v>
      </c>
      <c r="D25" s="940">
        <f>'TG2'!I25</f>
        <v>7.4160570459660763E-2</v>
      </c>
      <c r="E25" s="926"/>
      <c r="F25" s="645">
        <f>taxrates!AD17</f>
        <v>0.14265815292399595</v>
      </c>
      <c r="G25" s="25">
        <f>taxrates!AK17</f>
        <v>0.16044450906250221</v>
      </c>
      <c r="H25" s="25">
        <f>taxrates!AR17</f>
        <v>0.21337210180015936</v>
      </c>
      <c r="I25" s="25">
        <f>taxrates!AY17</f>
        <v>0.24131545783097347</v>
      </c>
      <c r="J25" s="25">
        <f>taxrates!BF17</f>
        <v>0.30617936956921177</v>
      </c>
      <c r="K25" s="25">
        <f>taxrates!BM17</f>
        <v>0.35945069801641677</v>
      </c>
      <c r="L25" s="638"/>
    </row>
    <row r="26" spans="1:12" x14ac:dyDescent="0.2">
      <c r="A26" s="20">
        <v>1929</v>
      </c>
      <c r="B26" s="299">
        <f>taxrates!B18</f>
        <v>0.10877177367813859</v>
      </c>
      <c r="C26" s="632">
        <f>taxrates!I18</f>
        <v>7.7162394636802467E-2</v>
      </c>
      <c r="D26" s="941">
        <f>'TG2'!I26</f>
        <v>7.8643662088382596E-2</v>
      </c>
      <c r="E26" s="927"/>
      <c r="F26" s="1046">
        <f>taxrates!AD18</f>
        <v>0.15470079583170634</v>
      </c>
      <c r="G26" s="28">
        <f>taxrates!AK18</f>
        <v>0.17287591949497608</v>
      </c>
      <c r="H26" s="28">
        <f>taxrates!AR18</f>
        <v>0.23017324647132995</v>
      </c>
      <c r="I26" s="28">
        <f>taxrates!AY18</f>
        <v>0.26120231213809136</v>
      </c>
      <c r="J26" s="28">
        <f>taxrates!BF18</f>
        <v>0.33256078669476791</v>
      </c>
      <c r="K26" s="28">
        <f>taxrates!BM18</f>
        <v>0.38502826977585553</v>
      </c>
      <c r="L26" s="639"/>
    </row>
    <row r="27" spans="1:12" x14ac:dyDescent="0.2">
      <c r="A27" s="16">
        <v>1930</v>
      </c>
      <c r="B27" s="298">
        <f>taxrates!B19</f>
        <v>0.11702525227944163</v>
      </c>
      <c r="C27" s="294">
        <f>taxrates!I19</f>
        <v>8.3814914082815967E-2</v>
      </c>
      <c r="D27" s="940">
        <f>'TG2'!I27</f>
        <v>8.6056458426988489E-2</v>
      </c>
      <c r="E27" s="926"/>
      <c r="F27" s="645">
        <f>taxrates!AD19</f>
        <v>0.16881478849079118</v>
      </c>
      <c r="G27" s="25">
        <f>taxrates!AK19</f>
        <v>0.19204212614777552</v>
      </c>
      <c r="H27" s="25">
        <f>taxrates!AR19</f>
        <v>0.26330947395977944</v>
      </c>
      <c r="I27" s="25">
        <f>taxrates!AY19</f>
        <v>0.3066832994075816</v>
      </c>
      <c r="J27" s="25">
        <f>taxrates!BF19</f>
        <v>0.42643973206081093</v>
      </c>
      <c r="K27" s="25">
        <f>taxrates!BM19</f>
        <v>0.57869773255924106</v>
      </c>
      <c r="L27" s="638"/>
    </row>
    <row r="28" spans="1:12" x14ac:dyDescent="0.2">
      <c r="A28" s="16">
        <v>1931</v>
      </c>
      <c r="B28" s="298">
        <f>taxrates!B20</f>
        <v>0.12536178105099724</v>
      </c>
      <c r="C28" s="294">
        <f>taxrates!I20</f>
        <v>9.6164926634002529E-2</v>
      </c>
      <c r="D28" s="940">
        <f>'TG2'!I28</f>
        <v>0.10029968056356525</v>
      </c>
      <c r="E28" s="926"/>
      <c r="F28" s="645">
        <f>taxrates!AD20</f>
        <v>0.17328628521697384</v>
      </c>
      <c r="G28" s="25">
        <f>taxrates!AK20</f>
        <v>0.19975788031732328</v>
      </c>
      <c r="H28" s="25">
        <f>taxrates!AR20</f>
        <v>0.27512393705036858</v>
      </c>
      <c r="I28" s="25">
        <f>taxrates!AY20</f>
        <v>0.32273072203158837</v>
      </c>
      <c r="J28" s="25">
        <f>taxrates!BF20</f>
        <v>0.46526277357055418</v>
      </c>
      <c r="K28" s="25">
        <f>taxrates!BM20</f>
        <v>0.6048416056417204</v>
      </c>
      <c r="L28" s="638"/>
    </row>
    <row r="29" spans="1:12" x14ac:dyDescent="0.2">
      <c r="A29" s="16">
        <v>1932</v>
      </c>
      <c r="B29" s="298">
        <f>taxrates!B21</f>
        <v>0.15485670797781198</v>
      </c>
      <c r="C29" s="294">
        <f>taxrates!I21</f>
        <v>0.12798506947515703</v>
      </c>
      <c r="D29" s="940">
        <f>'TG2'!I29</f>
        <v>0.13527518368260166</v>
      </c>
      <c r="E29" s="926"/>
      <c r="F29" s="645">
        <f>taxrates!AD21</f>
        <v>0.20258424621257307</v>
      </c>
      <c r="G29" s="25">
        <f>taxrates!AK21</f>
        <v>0.23264219769719188</v>
      </c>
      <c r="H29" s="25">
        <f>taxrates!AR21</f>
        <v>0.3219930912311858</v>
      </c>
      <c r="I29" s="25">
        <f>taxrates!AY21</f>
        <v>0.37191715085282351</v>
      </c>
      <c r="J29" s="25">
        <f>taxrates!BF21</f>
        <v>0.52677120087893203</v>
      </c>
      <c r="K29" s="25">
        <f>taxrates!BM21</f>
        <v>0.68480256114261162</v>
      </c>
      <c r="L29" s="638"/>
    </row>
    <row r="30" spans="1:12" x14ac:dyDescent="0.2">
      <c r="A30" s="16">
        <v>1933</v>
      </c>
      <c r="B30" s="298">
        <f>taxrates!B22</f>
        <v>0.17318193089654263</v>
      </c>
      <c r="C30" s="294">
        <f>taxrates!I22</f>
        <v>0.15094912498986782</v>
      </c>
      <c r="D30" s="940">
        <f>'TG2'!I30</f>
        <v>0.16503681062803593</v>
      </c>
      <c r="E30" s="926"/>
      <c r="F30" s="645">
        <f>taxrates!AD22</f>
        <v>0.21651399747698702</v>
      </c>
      <c r="G30" s="25">
        <f>taxrates!AK22</f>
        <v>0.24472203587720001</v>
      </c>
      <c r="H30" s="25">
        <f>taxrates!AR22</f>
        <v>0.33265047582226087</v>
      </c>
      <c r="I30" s="25">
        <f>taxrates!AY22</f>
        <v>0.37890730044470367</v>
      </c>
      <c r="J30" s="25">
        <f>taxrates!BF22</f>
        <v>0.50840891888925488</v>
      </c>
      <c r="K30" s="25">
        <f>taxrates!BM22</f>
        <v>0.66093159455603134</v>
      </c>
      <c r="L30" s="638"/>
    </row>
    <row r="31" spans="1:12" x14ac:dyDescent="0.2">
      <c r="A31" s="16">
        <v>1934</v>
      </c>
      <c r="B31" s="298">
        <f>taxrates!B23</f>
        <v>0.16460800196459696</v>
      </c>
      <c r="C31" s="294">
        <f>taxrates!I23</f>
        <v>0.15254204765620039</v>
      </c>
      <c r="D31" s="940">
        <f>'TG2'!I31</f>
        <v>0.16970094498240204</v>
      </c>
      <c r="E31" s="926"/>
      <c r="F31" s="645">
        <f>taxrates!AD23</f>
        <v>0.19010403178029925</v>
      </c>
      <c r="G31" s="25">
        <f>taxrates!AK23</f>
        <v>0.21660572925075378</v>
      </c>
      <c r="H31" s="25">
        <f>taxrates!AR23</f>
        <v>0.28880668550975802</v>
      </c>
      <c r="I31" s="25">
        <f>taxrates!AY23</f>
        <v>0.32691337107502455</v>
      </c>
      <c r="J31" s="25">
        <f>taxrates!BF23</f>
        <v>0.44055428298427984</v>
      </c>
      <c r="K31" s="25">
        <f>taxrates!BM23</f>
        <v>0.57272056787956382</v>
      </c>
      <c r="L31" s="638"/>
    </row>
    <row r="32" spans="1:12" x14ac:dyDescent="0.2">
      <c r="A32" s="16">
        <v>1935</v>
      </c>
      <c r="B32" s="298">
        <f>taxrates!B24</f>
        <v>0.15770244634639635</v>
      </c>
      <c r="C32" s="294">
        <f>taxrates!I24</f>
        <v>0.14085351136114638</v>
      </c>
      <c r="D32" s="940">
        <f>'TG2'!I32</f>
        <v>0.15615500233012392</v>
      </c>
      <c r="E32" s="926"/>
      <c r="F32" s="645">
        <f>taxrates!AD24</f>
        <v>0.18567984345216065</v>
      </c>
      <c r="G32" s="25">
        <f>taxrates!AK24</f>
        <v>0.2141710301156606</v>
      </c>
      <c r="H32" s="25">
        <f>taxrates!AR24</f>
        <v>0.28604944876372101</v>
      </c>
      <c r="I32" s="25">
        <f>taxrates!AY24</f>
        <v>0.32635480962080832</v>
      </c>
      <c r="J32" s="25">
        <f>taxrates!BF24</f>
        <v>0.44022660746460829</v>
      </c>
      <c r="K32" s="25">
        <f>taxrates!BM24</f>
        <v>0.57229458970399083</v>
      </c>
      <c r="L32" s="638"/>
    </row>
    <row r="33" spans="1:12" x14ac:dyDescent="0.2">
      <c r="A33" s="16">
        <v>1936</v>
      </c>
      <c r="B33" s="298">
        <f>taxrates!B25</f>
        <v>0.16029696863176165</v>
      </c>
      <c r="C33" s="294">
        <f>taxrates!I25</f>
        <v>0.14178668655643384</v>
      </c>
      <c r="D33" s="940">
        <f>'TG2'!I33</f>
        <v>0.15908590660070537</v>
      </c>
      <c r="E33" s="926"/>
      <c r="F33" s="645">
        <f>taxrates!AD25</f>
        <v>0.19160721068092704</v>
      </c>
      <c r="G33" s="25">
        <f>taxrates!AK25</f>
        <v>0.22163623809556066</v>
      </c>
      <c r="H33" s="25">
        <f>taxrates!AR25</f>
        <v>0.29129979715749932</v>
      </c>
      <c r="I33" s="25">
        <f>taxrates!AY25</f>
        <v>0.33122395891301376</v>
      </c>
      <c r="J33" s="25">
        <f>taxrates!BF25</f>
        <v>0.45146563902726511</v>
      </c>
      <c r="K33" s="25">
        <f>taxrates!BM25</f>
        <v>0.58690533073544471</v>
      </c>
      <c r="L33" s="638"/>
    </row>
    <row r="34" spans="1:12" x14ac:dyDescent="0.2">
      <c r="A34" s="16">
        <v>1937</v>
      </c>
      <c r="B34" s="298">
        <f>taxrates!B26</f>
        <v>0.17266940667567668</v>
      </c>
      <c r="C34" s="294">
        <f>taxrates!I26</f>
        <v>0.15684495235328447</v>
      </c>
      <c r="D34" s="940">
        <f>'TG2'!I34</f>
        <v>0.17415389120866964</v>
      </c>
      <c r="E34" s="926"/>
      <c r="F34" s="645">
        <f>taxrates!AD26</f>
        <v>0.20107180470889563</v>
      </c>
      <c r="G34" s="25">
        <f>taxrates!AK26</f>
        <v>0.23014043607221496</v>
      </c>
      <c r="H34" s="25">
        <f>taxrates!AR26</f>
        <v>0.31637766504534581</v>
      </c>
      <c r="I34" s="25">
        <f>taxrates!AY26</f>
        <v>0.36165571992153073</v>
      </c>
      <c r="J34" s="25">
        <f>taxrates!BF26</f>
        <v>0.49655371491010303</v>
      </c>
      <c r="K34" s="25">
        <f>taxrates!BM26</f>
        <v>0.6455198293831339</v>
      </c>
      <c r="L34" s="638"/>
    </row>
    <row r="35" spans="1:12" x14ac:dyDescent="0.2">
      <c r="A35" s="16">
        <v>1938</v>
      </c>
      <c r="B35" s="298">
        <f>taxrates!B27</f>
        <v>0.18206881220652102</v>
      </c>
      <c r="C35" s="294">
        <f>taxrates!I27</f>
        <v>0.16906807384704708</v>
      </c>
      <c r="D35" s="940">
        <f>'TG2'!I35</f>
        <v>0.18746496075419064</v>
      </c>
      <c r="E35" s="926"/>
      <c r="F35" s="645">
        <f>taxrates!AD27</f>
        <v>0.20745532118419377</v>
      </c>
      <c r="G35" s="25">
        <f>taxrates!AK27</f>
        <v>0.23791479484737132</v>
      </c>
      <c r="H35" s="25">
        <f>taxrates!AR27</f>
        <v>0.33523693402105564</v>
      </c>
      <c r="I35" s="25">
        <f>taxrates!AY27</f>
        <v>0.38824374084643193</v>
      </c>
      <c r="J35" s="25">
        <f>taxrates!BF27</f>
        <v>0.5421187017264234</v>
      </c>
      <c r="K35" s="25">
        <f>taxrates!BM27</f>
        <v>0.70475431224435048</v>
      </c>
      <c r="L35" s="638"/>
    </row>
    <row r="36" spans="1:12" x14ac:dyDescent="0.2">
      <c r="A36" s="20">
        <v>1939</v>
      </c>
      <c r="B36" s="299">
        <f>taxrates!B28</f>
        <v>0.17409214097773354</v>
      </c>
      <c r="C36" s="632">
        <f>taxrates!I28</f>
        <v>0.1683298600978092</v>
      </c>
      <c r="D36" s="941">
        <f>'TG2'!I36</f>
        <v>0.18717524127159635</v>
      </c>
      <c r="E36" s="927"/>
      <c r="F36" s="1046">
        <f>taxrates!AD28</f>
        <v>0.18851843722302775</v>
      </c>
      <c r="G36" s="28">
        <f>taxrates!AK28</f>
        <v>0.21480072386535115</v>
      </c>
      <c r="H36" s="28">
        <f>taxrates!AR28</f>
        <v>0.29273227335873386</v>
      </c>
      <c r="I36" s="28">
        <f>taxrates!AY28</f>
        <v>0.33360369151500113</v>
      </c>
      <c r="J36" s="28">
        <f>taxrates!BF28</f>
        <v>0.45656570888692405</v>
      </c>
      <c r="K36" s="28">
        <f>taxrates!BM28</f>
        <v>0.59353542155300132</v>
      </c>
      <c r="L36" s="639"/>
    </row>
    <row r="37" spans="1:12" x14ac:dyDescent="0.2">
      <c r="A37" s="16">
        <v>1940</v>
      </c>
      <c r="B37" s="298">
        <f>taxrates!B29</f>
        <v>0.18241271884288826</v>
      </c>
      <c r="C37" s="294">
        <f>taxrates!I29</f>
        <v>0.1716133960459747</v>
      </c>
      <c r="D37" s="940">
        <f>'TG2'!I37</f>
        <v>0.18992168771329052</v>
      </c>
      <c r="E37" s="926"/>
      <c r="F37" s="645">
        <f>taxrates!AD29</f>
        <v>0.20174887497565841</v>
      </c>
      <c r="G37" s="25">
        <f>taxrates!AK29</f>
        <v>0.23124936700635237</v>
      </c>
      <c r="H37" s="25">
        <f>taxrates!AR29</f>
        <v>0.30423233339050582</v>
      </c>
      <c r="I37" s="25">
        <f>taxrates!AY29</f>
        <v>0.34024296182647612</v>
      </c>
      <c r="J37" s="25">
        <f>taxrates!BF29</f>
        <v>0.44435990523500968</v>
      </c>
      <c r="K37" s="25">
        <f>taxrates!BM29</f>
        <v>0.57766787680551257</v>
      </c>
      <c r="L37" s="638"/>
    </row>
    <row r="38" spans="1:12" x14ac:dyDescent="0.2">
      <c r="A38" s="16">
        <v>1941</v>
      </c>
      <c r="B38" s="298">
        <f>taxrates!B30</f>
        <v>0.20408464894516676</v>
      </c>
      <c r="C38" s="294">
        <f>taxrates!I30</f>
        <v>0.16652982001294211</v>
      </c>
      <c r="D38" s="940">
        <f>'TG2'!I38</f>
        <v>0.18136799010443747</v>
      </c>
      <c r="E38" s="926"/>
      <c r="F38" s="645">
        <f>taxrates!AD30</f>
        <v>0.25656515158887483</v>
      </c>
      <c r="G38" s="25">
        <f>taxrates!AK30</f>
        <v>0.29601034458607656</v>
      </c>
      <c r="H38" s="25">
        <f>taxrates!AR30</f>
        <v>0.37203054790400103</v>
      </c>
      <c r="I38" s="25">
        <f>taxrates!AY30</f>
        <v>0.40746162356499416</v>
      </c>
      <c r="J38" s="25">
        <f>taxrates!BF30</f>
        <v>0.51258323210747281</v>
      </c>
      <c r="K38" s="25">
        <f>taxrates!BM30</f>
        <v>0.66912942396900887</v>
      </c>
      <c r="L38" s="638"/>
    </row>
    <row r="39" spans="1:12" x14ac:dyDescent="0.2">
      <c r="A39" s="16">
        <v>1942</v>
      </c>
      <c r="B39" s="298">
        <f>taxrates!B31</f>
        <v>0.20617046871856959</v>
      </c>
      <c r="C39" s="294">
        <f>taxrates!I31</f>
        <v>0.1421341390646251</v>
      </c>
      <c r="D39" s="940">
        <f>'TG2'!I39</f>
        <v>0.14943841212888756</v>
      </c>
      <c r="E39" s="926"/>
      <c r="F39" s="645">
        <f>taxrates!AD31</f>
        <v>0.3037187844581144</v>
      </c>
      <c r="G39" s="25">
        <f>taxrates!AK31</f>
        <v>0.34148601137135881</v>
      </c>
      <c r="H39" s="25">
        <f>taxrates!AR31</f>
        <v>0.41881068969694396</v>
      </c>
      <c r="I39" s="25">
        <f>taxrates!AY31</f>
        <v>0.446926041039033</v>
      </c>
      <c r="J39" s="25">
        <f>taxrates!BF31</f>
        <v>0.52011712450677594</v>
      </c>
      <c r="K39" s="25">
        <f>taxrates!BM31</f>
        <v>0.6105256219643721</v>
      </c>
      <c r="L39" s="638"/>
    </row>
    <row r="40" spans="1:12" x14ac:dyDescent="0.2">
      <c r="A40" s="16">
        <v>1943</v>
      </c>
      <c r="B40" s="298">
        <f>taxrates!B32</f>
        <v>0.25526089948197828</v>
      </c>
      <c r="C40" s="294">
        <f>taxrates!I32</f>
        <v>0.18144940058673389</v>
      </c>
      <c r="D40" s="940">
        <f>'TG2'!I40</f>
        <v>0.16529064790263542</v>
      </c>
      <c r="E40" s="926"/>
      <c r="F40" s="645">
        <f>taxrates!AD32</f>
        <v>0.37694449037016836</v>
      </c>
      <c r="G40" s="25">
        <f>taxrates!AK32</f>
        <v>0.41407352130643577</v>
      </c>
      <c r="H40" s="25">
        <f>taxrates!AR32</f>
        <v>0.48569553168128271</v>
      </c>
      <c r="I40" s="25">
        <f>taxrates!AY32</f>
        <v>0.51074460208296968</v>
      </c>
      <c r="J40" s="25">
        <f>taxrates!BF32</f>
        <v>0.57716466137358824</v>
      </c>
      <c r="K40" s="25">
        <f>taxrates!BM32</f>
        <v>0.68919978433183504</v>
      </c>
      <c r="L40" s="638"/>
    </row>
    <row r="41" spans="1:12" x14ac:dyDescent="0.2">
      <c r="A41" s="16">
        <v>1944</v>
      </c>
      <c r="B41" s="298">
        <f>taxrates!B33</f>
        <v>0.24645974845636726</v>
      </c>
      <c r="C41" s="294">
        <f>taxrates!I33</f>
        <v>0.18503075466913407</v>
      </c>
      <c r="D41" s="940">
        <f>'TG2'!I41</f>
        <v>0.16850106529362258</v>
      </c>
      <c r="E41" s="926"/>
      <c r="F41" s="645">
        <f>taxrates!AD33</f>
        <v>0.34953806171642199</v>
      </c>
      <c r="G41" s="25">
        <f>taxrates!AK33</f>
        <v>0.39381748951339074</v>
      </c>
      <c r="H41" s="25">
        <f>taxrates!AR33</f>
        <v>0.4731704367259813</v>
      </c>
      <c r="I41" s="25">
        <f>taxrates!AY33</f>
        <v>0.49866032133659</v>
      </c>
      <c r="J41" s="25">
        <f>taxrates!BF33</f>
        <v>0.56905384624609179</v>
      </c>
      <c r="K41" s="25">
        <f>taxrates!BM33</f>
        <v>0.65725156081425129</v>
      </c>
      <c r="L41" s="638"/>
    </row>
    <row r="42" spans="1:12" x14ac:dyDescent="0.2">
      <c r="A42" s="16">
        <v>1945</v>
      </c>
      <c r="B42" s="298">
        <f>taxrates!B34</f>
        <v>0.25599570230543295</v>
      </c>
      <c r="C42" s="294">
        <f>taxrates!I34</f>
        <v>0.19813468558177938</v>
      </c>
      <c r="D42" s="940">
        <f>'TG2'!I42</f>
        <v>0.18329433315368082</v>
      </c>
      <c r="E42" s="926"/>
      <c r="F42" s="645">
        <f>taxrates!AD34</f>
        <v>0.3563201769384996</v>
      </c>
      <c r="G42" s="25">
        <f>taxrates!AK34</f>
        <v>0.39953910072525584</v>
      </c>
      <c r="H42" s="25">
        <f>taxrates!AR34</f>
        <v>0.48451521670783526</v>
      </c>
      <c r="I42" s="25">
        <f>taxrates!AY34</f>
        <v>0.51735655232398337</v>
      </c>
      <c r="J42" s="25">
        <f>taxrates!BF34</f>
        <v>0.60771840058974125</v>
      </c>
      <c r="K42" s="25">
        <f>taxrates!BM34</f>
        <v>0.75764961001863751</v>
      </c>
      <c r="L42" s="638"/>
    </row>
    <row r="43" spans="1:12" x14ac:dyDescent="0.2">
      <c r="A43" s="16">
        <v>1946</v>
      </c>
      <c r="B43" s="298">
        <f>taxrates!B35</f>
        <v>0.25259764484829272</v>
      </c>
      <c r="C43" s="294">
        <f>taxrates!I35</f>
        <v>0.20613261002500685</v>
      </c>
      <c r="D43" s="940">
        <f>'TG2'!I43</f>
        <v>0.19941459275919457</v>
      </c>
      <c r="E43" s="926"/>
      <c r="F43" s="645">
        <f>taxrates!AD35</f>
        <v>0.32914070832039893</v>
      </c>
      <c r="G43" s="25">
        <f>taxrates!AK35</f>
        <v>0.36378545841797549</v>
      </c>
      <c r="H43" s="25">
        <f>taxrates!AR35</f>
        <v>0.45313227908396247</v>
      </c>
      <c r="I43" s="25">
        <f>taxrates!AY35</f>
        <v>0.49449260114845173</v>
      </c>
      <c r="J43" s="25">
        <f>taxrates!BF35</f>
        <v>0.60695315003417627</v>
      </c>
      <c r="K43" s="25">
        <f>taxrates!BM35</f>
        <v>0.76829530892546105</v>
      </c>
      <c r="L43" s="638"/>
    </row>
    <row r="44" spans="1:12" x14ac:dyDescent="0.2">
      <c r="A44" s="16">
        <v>1947</v>
      </c>
      <c r="B44" s="298">
        <f>taxrates!B36</f>
        <v>0.2563697248159999</v>
      </c>
      <c r="C44" s="294">
        <f>taxrates!I36</f>
        <v>0.20748994022489098</v>
      </c>
      <c r="D44" s="940">
        <f>'TG2'!I44</f>
        <v>0.19530335077906225</v>
      </c>
      <c r="E44" s="926"/>
      <c r="F44" s="645">
        <f>taxrates!AD36</f>
        <v>0.3396435991883745</v>
      </c>
      <c r="G44" s="25">
        <f>taxrates!AK36</f>
        <v>0.37515126570943558</v>
      </c>
      <c r="H44" s="25">
        <f>taxrates!AR36</f>
        <v>0.46209385053694296</v>
      </c>
      <c r="I44" s="25">
        <f>taxrates!AY36</f>
        <v>0.50092827804978313</v>
      </c>
      <c r="J44" s="25">
        <f>taxrates!BF36</f>
        <v>0.59644077459701927</v>
      </c>
      <c r="K44" s="25">
        <f>taxrates!BM36</f>
        <v>0.71006145552058109</v>
      </c>
      <c r="L44" s="638"/>
    </row>
    <row r="45" spans="1:12" x14ac:dyDescent="0.2">
      <c r="A45" s="16">
        <v>1948</v>
      </c>
      <c r="B45" s="298">
        <f>taxrates!B37</f>
        <v>0.23400956304667769</v>
      </c>
      <c r="C45" s="294">
        <f>taxrates!I37</f>
        <v>0.18741487082317973</v>
      </c>
      <c r="D45" s="940">
        <f>'TG2'!I45</f>
        <v>0.17966059067045465</v>
      </c>
      <c r="E45" s="926"/>
      <c r="F45" s="645">
        <f>taxrates!AD37</f>
        <v>0.30926828325777267</v>
      </c>
      <c r="G45" s="25">
        <f>taxrates!AK37</f>
        <v>0.34136876503466329</v>
      </c>
      <c r="H45" s="25">
        <f>taxrates!AR37</f>
        <v>0.41879608286877135</v>
      </c>
      <c r="I45" s="25">
        <f>taxrates!AY37</f>
        <v>0.45320832828271174</v>
      </c>
      <c r="J45" s="25">
        <f>taxrates!BF37</f>
        <v>0.54319418962696087</v>
      </c>
      <c r="K45" s="25">
        <f>taxrates!BM37</f>
        <v>0.651558284602753</v>
      </c>
      <c r="L45" s="638"/>
    </row>
    <row r="46" spans="1:12" x14ac:dyDescent="0.2">
      <c r="A46" s="16">
        <v>1949</v>
      </c>
      <c r="B46" s="298">
        <f>taxrates!B38</f>
        <v>0.22476038842304435</v>
      </c>
      <c r="C46" s="294">
        <f>taxrates!I38</f>
        <v>0.1865814743711974</v>
      </c>
      <c r="D46" s="940">
        <f>'TG2'!I46</f>
        <v>0.18256137366495218</v>
      </c>
      <c r="E46" s="926"/>
      <c r="F46" s="645">
        <f>taxrates!AD38</f>
        <v>0.28716735871392857</v>
      </c>
      <c r="G46" s="25">
        <f>taxrates!AK38</f>
        <v>0.31755042271203465</v>
      </c>
      <c r="H46" s="25">
        <f>taxrates!AR38</f>
        <v>0.38985536102875079</v>
      </c>
      <c r="I46" s="25">
        <f>taxrates!AY38</f>
        <v>0.42034798542882229</v>
      </c>
      <c r="J46" s="25">
        <f>taxrates!BF38</f>
        <v>0.50082657484812654</v>
      </c>
      <c r="K46" s="25">
        <f>taxrates!BM38</f>
        <v>0.59662491588054523</v>
      </c>
      <c r="L46" s="638"/>
    </row>
    <row r="47" spans="1:12" x14ac:dyDescent="0.2">
      <c r="A47" s="24">
        <v>1950</v>
      </c>
      <c r="B47" s="300">
        <f>taxrates!B39</f>
        <v>0.24890738244700295</v>
      </c>
      <c r="C47" s="633">
        <f>taxrates!I39</f>
        <v>0.19644588193801996</v>
      </c>
      <c r="D47" s="942">
        <f>'TG2'!I47</f>
        <v>0.19063239312571192</v>
      </c>
      <c r="E47" s="928"/>
      <c r="F47" s="845">
        <f>taxrates!AD39</f>
        <v>0.33228562592596056</v>
      </c>
      <c r="G47" s="26">
        <f>taxrates!AK39</f>
        <v>0.3681355264914325</v>
      </c>
      <c r="H47" s="26">
        <f>taxrates!AR39</f>
        <v>0.45285507011244269</v>
      </c>
      <c r="I47" s="26">
        <f>taxrates!AY39</f>
        <v>0.48503727656890894</v>
      </c>
      <c r="J47" s="26">
        <f>taxrates!BF39</f>
        <v>0.57402854877784248</v>
      </c>
      <c r="K47" s="26">
        <f>taxrates!BM39</f>
        <v>0.75270257606242008</v>
      </c>
      <c r="L47" s="640"/>
    </row>
    <row r="48" spans="1:12" x14ac:dyDescent="0.2">
      <c r="A48" s="16">
        <v>1951</v>
      </c>
      <c r="B48" s="298">
        <f>taxrates!B40</f>
        <v>0.26715235951441763</v>
      </c>
      <c r="C48" s="294">
        <f>taxrates!I40</f>
        <v>0.20827374137287236</v>
      </c>
      <c r="D48" s="940">
        <f>'TG2'!I48</f>
        <v>0.19350355330807006</v>
      </c>
      <c r="E48" s="926"/>
      <c r="F48" s="645">
        <f>taxrates!AD40</f>
        <v>0.36254914045901188</v>
      </c>
      <c r="G48" s="25">
        <f>taxrates!AK40</f>
        <v>0.40126935321326668</v>
      </c>
      <c r="H48" s="25">
        <f>taxrates!AR40</f>
        <v>0.48505357486731698</v>
      </c>
      <c r="I48" s="25">
        <f>taxrates!AY40</f>
        <v>0.51750876474014396</v>
      </c>
      <c r="J48" s="25">
        <f>taxrates!BF40</f>
        <v>0.60465112617922878</v>
      </c>
      <c r="K48" s="25">
        <f>taxrates!BM40</f>
        <v>0.70115488899864431</v>
      </c>
      <c r="L48" s="638"/>
    </row>
    <row r="49" spans="1:13" x14ac:dyDescent="0.2">
      <c r="A49" s="16">
        <v>1952</v>
      </c>
      <c r="B49" s="298">
        <f>taxrates!B41</f>
        <v>0.26627678689076639</v>
      </c>
      <c r="C49" s="294">
        <f>taxrates!I41</f>
        <v>0.21538948250012355</v>
      </c>
      <c r="D49" s="940">
        <f>'TG2'!I49</f>
        <v>0.1972276287103534</v>
      </c>
      <c r="E49" s="926"/>
      <c r="F49" s="645">
        <f>taxrates!AD41</f>
        <v>0.35200415408202995</v>
      </c>
      <c r="G49" s="25">
        <f>taxrates!AK41</f>
        <v>0.38642708482190247</v>
      </c>
      <c r="H49" s="25">
        <f>taxrates!AR41</f>
        <v>0.4653210784271985</v>
      </c>
      <c r="I49" s="25">
        <f>taxrates!AY41</f>
        <v>0.49415711446605615</v>
      </c>
      <c r="J49" s="25">
        <f>taxrates!BF41</f>
        <v>0.55928629824538156</v>
      </c>
      <c r="K49" s="25">
        <f>taxrates!BM41</f>
        <v>0.66492118996303928</v>
      </c>
      <c r="L49" s="638"/>
    </row>
    <row r="50" spans="1:13" x14ac:dyDescent="0.2">
      <c r="A50" s="16">
        <v>1953</v>
      </c>
      <c r="B50" s="298">
        <f>taxrates!B42</f>
        <v>0.26537942764074079</v>
      </c>
      <c r="C50" s="294">
        <f>taxrates!I42</f>
        <v>0.2153771619569729</v>
      </c>
      <c r="D50" s="940">
        <f>'TG2'!I50</f>
        <v>0.19668031364280486</v>
      </c>
      <c r="E50" s="926"/>
      <c r="F50" s="645">
        <f>taxrates!AD42</f>
        <v>0.35210890051064392</v>
      </c>
      <c r="G50" s="25">
        <f>taxrates!AK42</f>
        <v>0.38848874388900434</v>
      </c>
      <c r="H50" s="25">
        <f>taxrates!AR42</f>
        <v>0.4683344814318578</v>
      </c>
      <c r="I50" s="25">
        <f>taxrates!AY42</f>
        <v>0.49656353945102716</v>
      </c>
      <c r="J50" s="25">
        <f>taxrates!BF42</f>
        <v>0.58350776250568559</v>
      </c>
      <c r="K50" s="25">
        <f>taxrates!BM42</f>
        <v>0.66738188202639226</v>
      </c>
      <c r="L50" s="638"/>
    </row>
    <row r="51" spans="1:13" x14ac:dyDescent="0.2">
      <c r="A51" s="16">
        <v>1954</v>
      </c>
      <c r="B51" s="298">
        <f>taxrates!B43</f>
        <v>0.25111301876038689</v>
      </c>
      <c r="C51" s="294">
        <f>taxrates!I43</f>
        <v>0.20626078371749082</v>
      </c>
      <c r="D51" s="940">
        <f>'TG2'!I51</f>
        <v>0.19150560318279083</v>
      </c>
      <c r="E51" s="926"/>
      <c r="F51" s="645">
        <f>taxrates!AD43</f>
        <v>0.32808271440960673</v>
      </c>
      <c r="G51" s="25">
        <f>taxrates!AK43</f>
        <v>0.36239676719259245</v>
      </c>
      <c r="H51" s="25">
        <f>taxrates!AR43</f>
        <v>0.44004496907596929</v>
      </c>
      <c r="I51" s="25">
        <f>taxrates!AY43</f>
        <v>0.4698601960430927</v>
      </c>
      <c r="J51" s="25">
        <f>taxrates!BF43</f>
        <v>0.56309937080586536</v>
      </c>
      <c r="K51" s="25">
        <f>taxrates!BM43</f>
        <v>0.64966765400991644</v>
      </c>
      <c r="L51" s="638"/>
    </row>
    <row r="52" spans="1:13" x14ac:dyDescent="0.2">
      <c r="A52" s="16">
        <v>1955</v>
      </c>
      <c r="B52" s="298">
        <f>taxrates!B44</f>
        <v>0.25814654609099419</v>
      </c>
      <c r="C52" s="294">
        <f>taxrates!I44</f>
        <v>0.21170897976412742</v>
      </c>
      <c r="D52" s="940">
        <f>'TG2'!I52</f>
        <v>0.19634879813181477</v>
      </c>
      <c r="E52" s="926"/>
      <c r="F52" s="645">
        <f>taxrates!AD44</f>
        <v>0.33748607260642016</v>
      </c>
      <c r="G52" s="25">
        <f>taxrates!AK44</f>
        <v>0.36673505224117969</v>
      </c>
      <c r="H52" s="25">
        <f>taxrates!AR44</f>
        <v>0.44533284959471697</v>
      </c>
      <c r="I52" s="25">
        <f>taxrates!AY44</f>
        <v>0.47493626036216829</v>
      </c>
      <c r="J52" s="25">
        <f>taxrates!BF44</f>
        <v>0.56366609104746757</v>
      </c>
      <c r="K52" s="25">
        <f>taxrates!BM44</f>
        <v>0.6227043320001262</v>
      </c>
      <c r="L52" s="638"/>
    </row>
    <row r="53" spans="1:13" x14ac:dyDescent="0.2">
      <c r="A53" s="16">
        <v>1956</v>
      </c>
      <c r="B53" s="298">
        <f>taxrates!B45</f>
        <v>0.26200867526396193</v>
      </c>
      <c r="C53" s="294">
        <f>taxrates!I45</f>
        <v>0.21605965166358537</v>
      </c>
      <c r="D53" s="940">
        <f>'TG2'!I53</f>
        <v>0.19936273486081141</v>
      </c>
      <c r="E53" s="926"/>
      <c r="F53" s="645">
        <f>taxrates!AD45</f>
        <v>0.34066590539091485</v>
      </c>
      <c r="G53" s="25">
        <f>taxrates!AK45</f>
        <v>0.37227752131295244</v>
      </c>
      <c r="H53" s="25">
        <f>taxrates!AR45</f>
        <v>0.45814214955102966</v>
      </c>
      <c r="I53" s="25">
        <f>taxrates!AY45</f>
        <v>0.50567607340625431</v>
      </c>
      <c r="J53" s="25">
        <f>taxrates!BF45</f>
        <v>0.57953000272872146</v>
      </c>
      <c r="K53" s="25">
        <f>taxrates!BM45</f>
        <v>0.64896471499823938</v>
      </c>
      <c r="L53" s="638"/>
    </row>
    <row r="54" spans="1:13" x14ac:dyDescent="0.2">
      <c r="A54" s="16">
        <v>1957</v>
      </c>
      <c r="B54" s="298">
        <f>taxrates!B46</f>
        <v>0.26371159558805596</v>
      </c>
      <c r="C54" s="294">
        <f>taxrates!I46</f>
        <v>0.22022284722656402</v>
      </c>
      <c r="D54" s="940">
        <f>'TG2'!I54</f>
        <v>0.2031975037516934</v>
      </c>
      <c r="E54" s="926"/>
      <c r="F54" s="645">
        <f>taxrates!AD46</f>
        <v>0.33897812186720561</v>
      </c>
      <c r="G54" s="25">
        <f>taxrates!AK46</f>
        <v>0.37078948369964809</v>
      </c>
      <c r="H54" s="25">
        <f>taxrates!AR46</f>
        <v>0.44743715982342269</v>
      </c>
      <c r="I54" s="25">
        <f>taxrates!AY46</f>
        <v>0.49224254532274941</v>
      </c>
      <c r="J54" s="25">
        <f>taxrates!BF46</f>
        <v>0.567319714348273</v>
      </c>
      <c r="K54" s="25">
        <f>taxrates!BM46</f>
        <v>0.64376849371807132</v>
      </c>
      <c r="L54" s="638"/>
    </row>
    <row r="55" spans="1:13" x14ac:dyDescent="0.2">
      <c r="A55" s="16">
        <v>1958</v>
      </c>
      <c r="B55" s="298">
        <f>taxrates!B47</f>
        <v>0.25783897318883953</v>
      </c>
      <c r="C55" s="294">
        <f>taxrates!I47</f>
        <v>0.21760529883459603</v>
      </c>
      <c r="D55" s="940">
        <f>'TG2'!I55</f>
        <v>0.20121707620853541</v>
      </c>
      <c r="E55" s="926"/>
      <c r="F55" s="645">
        <f>taxrates!AD47</f>
        <v>0.3259974756195943</v>
      </c>
      <c r="G55" s="25">
        <f>taxrates!AK47</f>
        <v>0.35841757445748806</v>
      </c>
      <c r="H55" s="25">
        <f>taxrates!AR47</f>
        <v>0.4401832440027944</v>
      </c>
      <c r="I55" s="25">
        <f>taxrates!AY47</f>
        <v>0.48990855730871513</v>
      </c>
      <c r="J55" s="25">
        <f>taxrates!BF47</f>
        <v>0.57345198889633564</v>
      </c>
      <c r="K55" s="25">
        <f>taxrates!BM47</f>
        <v>0.65591320301550704</v>
      </c>
      <c r="L55" s="638"/>
    </row>
    <row r="56" spans="1:13" x14ac:dyDescent="0.2">
      <c r="A56" s="16">
        <v>1959</v>
      </c>
      <c r="B56" s="298">
        <f>taxrates!B48</f>
        <v>0.26877626778651509</v>
      </c>
      <c r="C56" s="294">
        <f>taxrates!I48</f>
        <v>0.22803087078080261</v>
      </c>
      <c r="D56" s="940">
        <f>'TG2'!I56</f>
        <v>0.21152296862568845</v>
      </c>
      <c r="E56" s="926"/>
      <c r="F56" s="645">
        <f>taxrates!AD48</f>
        <v>0.33855299321938648</v>
      </c>
      <c r="G56" s="25">
        <f>taxrates!AK48</f>
        <v>0.3704110718907111</v>
      </c>
      <c r="H56" s="25">
        <f>taxrates!AR48</f>
        <v>0.44518778215212013</v>
      </c>
      <c r="I56" s="25">
        <f>taxrates!AY48</f>
        <v>0.48389732482035902</v>
      </c>
      <c r="J56" s="25">
        <f>taxrates!BF48</f>
        <v>0.55843329366011529</v>
      </c>
      <c r="K56" s="25">
        <f>taxrates!BM48</f>
        <v>0.63093764800648489</v>
      </c>
      <c r="L56" s="638"/>
    </row>
    <row r="57" spans="1:13" x14ac:dyDescent="0.2">
      <c r="A57" s="24">
        <v>1960</v>
      </c>
      <c r="B57" s="300">
        <f>taxrates!B49</f>
        <v>0.2771670678034257</v>
      </c>
      <c r="C57" s="633">
        <f>taxrates!I49</f>
        <v>0.23862780835004171</v>
      </c>
      <c r="D57" s="942">
        <f>'TG2'!I57</f>
        <v>0.22117118776044392</v>
      </c>
      <c r="E57" s="928"/>
      <c r="F57" s="845">
        <f>taxrates!AD49</f>
        <v>0.34435292024865322</v>
      </c>
      <c r="G57" s="26">
        <f>taxrates!AK49</f>
        <v>0.37549072797665978</v>
      </c>
      <c r="H57" s="26">
        <f>taxrates!AR49</f>
        <v>0.45136503232648711</v>
      </c>
      <c r="I57" s="26">
        <f>taxrates!AY49</f>
        <v>0.49621549008592652</v>
      </c>
      <c r="J57" s="26">
        <f>taxrates!BF49</f>
        <v>0.5699664354078221</v>
      </c>
      <c r="K57" s="26">
        <f>taxrates!BM49</f>
        <v>0.63060684862075633</v>
      </c>
      <c r="L57" s="640"/>
    </row>
    <row r="58" spans="1:13" x14ac:dyDescent="0.2">
      <c r="A58" s="16">
        <v>1961</v>
      </c>
      <c r="B58" s="298">
        <f>taxrates!B50</f>
        <v>0.27665404399556992</v>
      </c>
      <c r="C58" s="294">
        <f>taxrates!I50</f>
        <v>0.23813316754832276</v>
      </c>
      <c r="D58" s="943">
        <f>'TG2'!I58</f>
        <v>0.22117895542506832</v>
      </c>
      <c r="E58" s="926"/>
      <c r="F58" s="645">
        <f>taxrates!AD50</f>
        <v>0.3415902199282575</v>
      </c>
      <c r="G58" s="25">
        <f>taxrates!AK50</f>
        <v>0.37318589181057521</v>
      </c>
      <c r="H58" s="25">
        <f>taxrates!AR50</f>
        <v>0.45935923384550448</v>
      </c>
      <c r="I58" s="25">
        <f>taxrates!AY50</f>
        <v>0.5062149410965664</v>
      </c>
      <c r="J58" s="25">
        <f>taxrates!BF50</f>
        <v>0.58071854664221512</v>
      </c>
      <c r="K58" s="25">
        <f>taxrates!BM50</f>
        <v>0.63767315797600155</v>
      </c>
      <c r="L58" s="638"/>
    </row>
    <row r="59" spans="1:13" x14ac:dyDescent="0.2">
      <c r="A59" s="16">
        <v>1962</v>
      </c>
      <c r="B59" s="773">
        <f>taxrates!B51</f>
        <v>0.27603009343147278</v>
      </c>
      <c r="C59" s="295">
        <f>taxrates!I51</f>
        <v>0.24461308121681213</v>
      </c>
      <c r="D59" s="483">
        <f>taxrates!P51</f>
        <v>0.22537331283092499</v>
      </c>
      <c r="E59" s="483">
        <f>taxrates!W51</f>
        <v>0.25295940041542053</v>
      </c>
      <c r="F59" s="301">
        <f>taxrates!AD51</f>
        <v>0.33150205016136169</v>
      </c>
      <c r="G59" s="14">
        <f>taxrates!AK51</f>
        <v>0.3567156195640564</v>
      </c>
      <c r="H59" s="14">
        <f>taxrates!AR51</f>
        <v>0.42751026153564453</v>
      </c>
      <c r="I59" s="14">
        <f>taxrates!AY51</f>
        <v>0.46073314547538757</v>
      </c>
      <c r="J59" s="14">
        <f>taxrates!BF51</f>
        <v>0.52017885446548462</v>
      </c>
      <c r="K59" s="14">
        <f>taxrates!BM51</f>
        <v>0.56563156843185425</v>
      </c>
      <c r="L59" s="641">
        <f>taxrates!BT51</f>
        <v>0.59170132875442505</v>
      </c>
    </row>
    <row r="60" spans="1:13" x14ac:dyDescent="0.2">
      <c r="A60" s="16">
        <v>1963</v>
      </c>
      <c r="B60" s="773">
        <f>taxrates!B52</f>
        <v>0.28087021888127339</v>
      </c>
      <c r="C60" s="295">
        <f>taxrates!I52</f>
        <v>0.24109857529401779</v>
      </c>
      <c r="D60" s="483">
        <f>taxrates!P52</f>
        <v>0.2274889275431633</v>
      </c>
      <c r="E60" s="483">
        <f>taxrates!W52</f>
        <v>0.24693641066551208</v>
      </c>
      <c r="F60" s="301">
        <f>taxrates!AD52</f>
        <v>0.32517130672931671</v>
      </c>
      <c r="G60" s="14">
        <f>taxrates!AK52</f>
        <v>0.35028116405010223</v>
      </c>
      <c r="H60" s="14">
        <f>taxrates!AR52</f>
        <v>0.42051249742507935</v>
      </c>
      <c r="I60" s="14">
        <f>taxrates!AY52</f>
        <v>0.45252089202404022</v>
      </c>
      <c r="J60" s="14">
        <f>taxrates!BF52</f>
        <v>0.51115962862968445</v>
      </c>
      <c r="K60" s="14">
        <f>taxrates!BM52</f>
        <v>0.55541804432868958</v>
      </c>
      <c r="L60" s="641">
        <f>taxrates!BT52</f>
        <v>0.57695809006690979</v>
      </c>
    </row>
    <row r="61" spans="1:13" x14ac:dyDescent="0.2">
      <c r="A61" s="16">
        <v>1964</v>
      </c>
      <c r="B61" s="773">
        <f>taxrates!B53</f>
        <v>0.26763924956321716</v>
      </c>
      <c r="C61" s="295">
        <f>taxrates!I53</f>
        <v>0.23758406937122345</v>
      </c>
      <c r="D61" s="483">
        <f>taxrates!P53</f>
        <v>0.22960454225540161</v>
      </c>
      <c r="E61" s="483">
        <f>taxrates!W53</f>
        <v>0.24091342091560364</v>
      </c>
      <c r="F61" s="301">
        <f>taxrates!AD53</f>
        <v>0.31884056329727173</v>
      </c>
      <c r="G61" s="14">
        <f>taxrates!AK53</f>
        <v>0.34384670853614807</v>
      </c>
      <c r="H61" s="14">
        <f>taxrates!AR53</f>
        <v>0.41351473331451416</v>
      </c>
      <c r="I61" s="14">
        <f>taxrates!AY53</f>
        <v>0.44430863857269287</v>
      </c>
      <c r="J61" s="14">
        <f>taxrates!BF53</f>
        <v>0.50214040279388428</v>
      </c>
      <c r="K61" s="14">
        <f>taxrates!BM53</f>
        <v>0.5452045202255249</v>
      </c>
      <c r="L61" s="641">
        <f>taxrates!BT53</f>
        <v>0.56221485137939453</v>
      </c>
    </row>
    <row r="62" spans="1:13" x14ac:dyDescent="0.2">
      <c r="A62" s="16">
        <v>1965</v>
      </c>
      <c r="B62" s="773">
        <f>taxrates!B54</f>
        <v>0.26707173246835647</v>
      </c>
      <c r="C62" s="295">
        <f>taxrates!I54</f>
        <v>0.24160756915807724</v>
      </c>
      <c r="D62" s="483">
        <f>taxrates!P54</f>
        <v>0.23273339867591858</v>
      </c>
      <c r="E62" s="483">
        <f>taxrates!W54</f>
        <v>0.24542486667633057</v>
      </c>
      <c r="F62" s="301">
        <f>taxrates!AD54</f>
        <v>0.32255646586418152</v>
      </c>
      <c r="G62" s="14">
        <f>taxrates!AK54</f>
        <v>0.34794329106807709</v>
      </c>
      <c r="H62" s="14">
        <f>taxrates!AR54</f>
        <v>0.41885124146938324</v>
      </c>
      <c r="I62" s="14">
        <f>taxrates!AY54</f>
        <v>0.44899500906467438</v>
      </c>
      <c r="J62" s="14">
        <f>taxrates!BF54</f>
        <v>0.50400659441947937</v>
      </c>
      <c r="K62" s="14">
        <f>taxrates!BM54</f>
        <v>0.54296582937240601</v>
      </c>
      <c r="L62" s="641">
        <f>taxrates!BT54</f>
        <v>0.56180289387702942</v>
      </c>
    </row>
    <row r="63" spans="1:13" x14ac:dyDescent="0.2">
      <c r="A63" s="16">
        <v>1966</v>
      </c>
      <c r="B63" s="773">
        <f>taxrates!B55</f>
        <v>0.27493870258331299</v>
      </c>
      <c r="C63" s="295">
        <f>taxrates!I55</f>
        <v>0.24563106894493103</v>
      </c>
      <c r="D63" s="483">
        <f>taxrates!P55</f>
        <v>0.23586225509643555</v>
      </c>
      <c r="E63" s="483">
        <f>taxrates!W55</f>
        <v>0.2499363124370575</v>
      </c>
      <c r="F63" s="301">
        <f>taxrates!AD55</f>
        <v>0.32627236843109131</v>
      </c>
      <c r="G63" s="14">
        <f>taxrates!AK55</f>
        <v>0.3520398736000061</v>
      </c>
      <c r="H63" s="14">
        <f>taxrates!AR55</f>
        <v>0.42418774962425232</v>
      </c>
      <c r="I63" s="14">
        <f>taxrates!AY55</f>
        <v>0.45368137955665588</v>
      </c>
      <c r="J63" s="14">
        <f>taxrates!BF55</f>
        <v>0.50587278604507446</v>
      </c>
      <c r="K63" s="14">
        <f>taxrates!BM55</f>
        <v>0.54072713851928711</v>
      </c>
      <c r="L63" s="641">
        <f>taxrates!BT55</f>
        <v>0.56139093637466431</v>
      </c>
      <c r="M63" s="1082"/>
    </row>
    <row r="64" spans="1:13" x14ac:dyDescent="0.2">
      <c r="A64" s="16">
        <v>1967</v>
      </c>
      <c r="B64" s="773">
        <f>taxrates!B56</f>
        <v>0.27822232246398926</v>
      </c>
      <c r="C64" s="295">
        <f>taxrates!I56</f>
        <v>0.24707639217376709</v>
      </c>
      <c r="D64" s="483">
        <f>taxrates!P56</f>
        <v>0.23276780545711517</v>
      </c>
      <c r="E64" s="483">
        <f>taxrates!W56</f>
        <v>0.25381582975387573</v>
      </c>
      <c r="F64" s="301">
        <f>taxrates!AD56</f>
        <v>0.33538562059402466</v>
      </c>
      <c r="G64" s="14">
        <f>taxrates!AK56</f>
        <v>0.36308640241622925</v>
      </c>
      <c r="H64" s="14">
        <f>taxrates!AR56</f>
        <v>0.43560546636581421</v>
      </c>
      <c r="I64" s="14">
        <f>taxrates!AY56</f>
        <v>0.46582886576652527</v>
      </c>
      <c r="J64" s="14">
        <f>taxrates!BF56</f>
        <v>0.5221676230430603</v>
      </c>
      <c r="K64" s="14">
        <f>taxrates!BM56</f>
        <v>0.55654746294021606</v>
      </c>
      <c r="L64" s="641">
        <f>taxrates!BT56</f>
        <v>0.56802302598953247</v>
      </c>
      <c r="M64" s="1082"/>
    </row>
    <row r="65" spans="1:13" x14ac:dyDescent="0.2">
      <c r="A65" s="16">
        <v>1968</v>
      </c>
      <c r="B65" s="773">
        <f>taxrates!B57</f>
        <v>0.29364103078842163</v>
      </c>
      <c r="C65" s="295">
        <f>taxrates!I57</f>
        <v>0.25907257199287415</v>
      </c>
      <c r="D65" s="483">
        <f>taxrates!P57</f>
        <v>0.24168519675731659</v>
      </c>
      <c r="E65" s="483">
        <f>taxrates!W57</f>
        <v>0.26723363995552063</v>
      </c>
      <c r="F65" s="301">
        <f>taxrates!AD57</f>
        <v>0.3564085066318512</v>
      </c>
      <c r="G65" s="14">
        <f>taxrates!AK57</f>
        <v>0.38549333810806274</v>
      </c>
      <c r="H65" s="14">
        <f>taxrates!AR57</f>
        <v>0.45731464028358459</v>
      </c>
      <c r="I65" s="14">
        <f>taxrates!AY57</f>
        <v>0.48804885149002075</v>
      </c>
      <c r="J65" s="14">
        <f>taxrates!BF57</f>
        <v>0.54284089803695679</v>
      </c>
      <c r="K65" s="14">
        <f>taxrates!BM57</f>
        <v>0.56316125392913818</v>
      </c>
      <c r="L65" s="641">
        <f>taxrates!BT57</f>
        <v>0.57356488704681396</v>
      </c>
      <c r="M65" s="1082"/>
    </row>
    <row r="66" spans="1:13" x14ac:dyDescent="0.2">
      <c r="A66" s="20">
        <v>1969</v>
      </c>
      <c r="B66" s="774">
        <f>taxrates!B58</f>
        <v>0.30563867092132568</v>
      </c>
      <c r="C66" s="296">
        <f>taxrates!I58</f>
        <v>0.27458363771438599</v>
      </c>
      <c r="D66" s="487">
        <f>taxrates!P58</f>
        <v>0.25713667273521423</v>
      </c>
      <c r="E66" s="487">
        <f>taxrates!W58</f>
        <v>0.28289562463760376</v>
      </c>
      <c r="F66" s="302">
        <f>taxrates!AD58</f>
        <v>0.3656400740146637</v>
      </c>
      <c r="G66" s="19">
        <f>taxrates!AK58</f>
        <v>0.39517608284950256</v>
      </c>
      <c r="H66" s="19">
        <f>taxrates!AR58</f>
        <v>0.4735112190246582</v>
      </c>
      <c r="I66" s="19">
        <f>taxrates!AY58</f>
        <v>0.50746810436248779</v>
      </c>
      <c r="J66" s="19">
        <f>taxrates!BF58</f>
        <v>0.56806743144989014</v>
      </c>
      <c r="K66" s="19">
        <f>taxrates!BM58</f>
        <v>0.60558426380157471</v>
      </c>
      <c r="L66" s="642">
        <f>taxrates!BT58</f>
        <v>0.60552328824996948</v>
      </c>
      <c r="M66" s="1082"/>
    </row>
    <row r="67" spans="1:13" x14ac:dyDescent="0.2">
      <c r="A67" s="24">
        <v>1970</v>
      </c>
      <c r="B67" s="775">
        <f>taxrates!B59</f>
        <v>0.29421678185462952</v>
      </c>
      <c r="C67" s="297">
        <f>taxrates!I59</f>
        <v>0.26817026734352112</v>
      </c>
      <c r="D67" s="489">
        <f>taxrates!P59</f>
        <v>0.2496446967124939</v>
      </c>
      <c r="E67" s="489">
        <f>taxrates!W59</f>
        <v>0.2768072783946991</v>
      </c>
      <c r="F67" s="303">
        <f>taxrates!AD59</f>
        <v>0.34580570459365845</v>
      </c>
      <c r="G67" s="23">
        <f>taxrates!AK59</f>
        <v>0.3716978132724762</v>
      </c>
      <c r="H67" s="23">
        <f>taxrates!AR59</f>
        <v>0.44378459453582764</v>
      </c>
      <c r="I67" s="23">
        <f>taxrates!AY59</f>
        <v>0.47573933005332947</v>
      </c>
      <c r="J67" s="23">
        <f>taxrates!BF59</f>
        <v>0.54108726978302002</v>
      </c>
      <c r="K67" s="23">
        <f>taxrates!BM59</f>
        <v>0.58578145503997803</v>
      </c>
      <c r="L67" s="643">
        <f>taxrates!BT59</f>
        <v>0.58642357587814331</v>
      </c>
      <c r="M67" s="1082"/>
    </row>
    <row r="68" spans="1:13" x14ac:dyDescent="0.2">
      <c r="A68" s="16">
        <v>1971</v>
      </c>
      <c r="B68" s="773">
        <f>taxrates!B60</f>
        <v>0.2884257435798645</v>
      </c>
      <c r="C68" s="295">
        <f>taxrates!I60</f>
        <v>0.26251673698425293</v>
      </c>
      <c r="D68" s="483">
        <f>taxrates!P60</f>
        <v>0.24369874596595764</v>
      </c>
      <c r="E68" s="483">
        <f>taxrates!W60</f>
        <v>0.27097013592720032</v>
      </c>
      <c r="F68" s="301">
        <f>taxrates!AD60</f>
        <v>0.33850425481796265</v>
      </c>
      <c r="G68" s="14">
        <f>taxrates!AK60</f>
        <v>0.36340031027793884</v>
      </c>
      <c r="H68" s="14">
        <f>taxrates!AR60</f>
        <v>0.43145164847373962</v>
      </c>
      <c r="I68" s="14">
        <f>taxrates!AY60</f>
        <v>0.46322250366210938</v>
      </c>
      <c r="J68" s="14">
        <f>taxrates!BF60</f>
        <v>0.52500873804092407</v>
      </c>
      <c r="K68" s="14">
        <f>taxrates!BM60</f>
        <v>0.57177281379699707</v>
      </c>
      <c r="L68" s="641">
        <f>taxrates!BT60</f>
        <v>0.57417494058609009</v>
      </c>
      <c r="M68" s="1082"/>
    </row>
    <row r="69" spans="1:13" x14ac:dyDescent="0.2">
      <c r="A69" s="16">
        <v>1972</v>
      </c>
      <c r="B69" s="773">
        <f>taxrates!B61</f>
        <v>0.29990896582603455</v>
      </c>
      <c r="C69" s="295">
        <f>taxrates!I61</f>
        <v>0.27407464385032654</v>
      </c>
      <c r="D69" s="483">
        <f>taxrates!P61</f>
        <v>0.24939507246017456</v>
      </c>
      <c r="E69" s="483">
        <f>taxrates!W61</f>
        <v>0.28506815433502197</v>
      </c>
      <c r="F69" s="301">
        <f>taxrates!AD61</f>
        <v>0.34913671016693115</v>
      </c>
      <c r="G69" s="14">
        <f>taxrates!AK61</f>
        <v>0.37316954135894775</v>
      </c>
      <c r="H69" s="14">
        <f>taxrates!AR61</f>
        <v>0.44084587693214417</v>
      </c>
      <c r="I69" s="14">
        <f>taxrates!AY61</f>
        <v>0.46926170587539673</v>
      </c>
      <c r="J69" s="14">
        <f>taxrates!BF61</f>
        <v>0.52433091402053833</v>
      </c>
      <c r="K69" s="14">
        <f>taxrates!BM61</f>
        <v>0.56847435235977173</v>
      </c>
      <c r="L69" s="641">
        <f>taxrates!BT61</f>
        <v>0.57614850997924805</v>
      </c>
      <c r="M69" s="1082"/>
    </row>
    <row r="70" spans="1:13" x14ac:dyDescent="0.2">
      <c r="A70" s="16">
        <v>1973</v>
      </c>
      <c r="B70" s="773">
        <f>taxrates!B62</f>
        <v>0.29955968260765076</v>
      </c>
      <c r="C70" s="295">
        <f>taxrates!I62</f>
        <v>0.27932783961296082</v>
      </c>
      <c r="D70" s="483">
        <f>taxrates!P62</f>
        <v>0.25588640570640564</v>
      </c>
      <c r="E70" s="483">
        <f>taxrates!W62</f>
        <v>0.28998786211013794</v>
      </c>
      <c r="F70" s="301">
        <f>taxrates!AD62</f>
        <v>0.33776408433914185</v>
      </c>
      <c r="G70" s="14">
        <f>taxrates!AK62</f>
        <v>0.356840580701828</v>
      </c>
      <c r="H70" s="14">
        <f>taxrates!AR62</f>
        <v>0.41394710540771484</v>
      </c>
      <c r="I70" s="14">
        <f>taxrates!AY62</f>
        <v>0.4404294490814209</v>
      </c>
      <c r="J70" s="14">
        <f>taxrates!BF62</f>
        <v>0.48714858293533325</v>
      </c>
      <c r="K70" s="14">
        <f>taxrates!BM62</f>
        <v>0.52347487211227417</v>
      </c>
      <c r="L70" s="641">
        <f>taxrates!BT62</f>
        <v>0.52919065952301025</v>
      </c>
      <c r="M70" s="1082"/>
    </row>
    <row r="71" spans="1:13" x14ac:dyDescent="0.2">
      <c r="A71" s="16">
        <v>1974</v>
      </c>
      <c r="B71" s="773">
        <f>taxrates!B63</f>
        <v>0.3061617910861969</v>
      </c>
      <c r="C71" s="295">
        <f>taxrates!I63</f>
        <v>0.28574234247207642</v>
      </c>
      <c r="D71" s="483">
        <f>taxrates!P63</f>
        <v>0.25851890444755554</v>
      </c>
      <c r="E71" s="483">
        <f>taxrates!W63</f>
        <v>0.29830864071846008</v>
      </c>
      <c r="F71" s="301">
        <f>taxrates!AD63</f>
        <v>0.3465823233127594</v>
      </c>
      <c r="G71" s="14">
        <f>taxrates!AK63</f>
        <v>0.36552348732948303</v>
      </c>
      <c r="H71" s="14">
        <f>taxrates!AR63</f>
        <v>0.42505967617034912</v>
      </c>
      <c r="I71" s="14">
        <f>taxrates!AY63</f>
        <v>0.45020481944084167</v>
      </c>
      <c r="J71" s="14">
        <f>taxrates!BF63</f>
        <v>0.50491452217102051</v>
      </c>
      <c r="K71" s="14">
        <f>taxrates!BM63</f>
        <v>0.55018287897109985</v>
      </c>
      <c r="L71" s="641">
        <f>taxrates!BT63</f>
        <v>0.55820834636688232</v>
      </c>
      <c r="M71" s="1082"/>
    </row>
    <row r="72" spans="1:13" x14ac:dyDescent="0.2">
      <c r="A72" s="16">
        <v>1975</v>
      </c>
      <c r="B72" s="773">
        <f>taxrates!B64</f>
        <v>0.2910359799861908</v>
      </c>
      <c r="C72" s="295">
        <f>taxrates!I64</f>
        <v>0.27258351445198059</v>
      </c>
      <c r="D72" s="483">
        <f>taxrates!P64</f>
        <v>0.2403964102268219</v>
      </c>
      <c r="E72" s="483">
        <f>taxrates!W64</f>
        <v>0.28699067234992981</v>
      </c>
      <c r="F72" s="301">
        <f>taxrates!AD64</f>
        <v>0.32691651582717896</v>
      </c>
      <c r="G72" s="14">
        <f>taxrates!AK64</f>
        <v>0.34141150116920471</v>
      </c>
      <c r="H72" s="14">
        <f>taxrates!AR64</f>
        <v>0.38988631963729858</v>
      </c>
      <c r="I72" s="14">
        <f>taxrates!AY64</f>
        <v>0.41037610173225403</v>
      </c>
      <c r="J72" s="14">
        <f>taxrates!BF64</f>
        <v>0.44447922706604004</v>
      </c>
      <c r="K72" s="14">
        <f>taxrates!BM64</f>
        <v>0.47183281183242798</v>
      </c>
      <c r="L72" s="641">
        <f>taxrates!BT64</f>
        <v>0.49042543768882751</v>
      </c>
      <c r="M72" s="1082"/>
    </row>
    <row r="73" spans="1:13" x14ac:dyDescent="0.2">
      <c r="A73" s="16">
        <v>1976</v>
      </c>
      <c r="B73" s="773">
        <f>taxrates!B65</f>
        <v>0.30114808678627014</v>
      </c>
      <c r="C73" s="295">
        <f>taxrates!I65</f>
        <v>0.28093433380126953</v>
      </c>
      <c r="D73" s="483">
        <f>taxrates!P65</f>
        <v>0.24704505503177643</v>
      </c>
      <c r="E73" s="483">
        <f>taxrates!W65</f>
        <v>0.29620662331581116</v>
      </c>
      <c r="F73" s="301">
        <f>taxrates!AD65</f>
        <v>0.34059935808181763</v>
      </c>
      <c r="G73" s="14">
        <f>taxrates!AK65</f>
        <v>0.35651516914367676</v>
      </c>
      <c r="H73" s="14">
        <f>taxrates!AR65</f>
        <v>0.40716785192489624</v>
      </c>
      <c r="I73" s="14">
        <f>taxrates!AY65</f>
        <v>0.42893046140670776</v>
      </c>
      <c r="J73" s="14">
        <f>taxrates!BF65</f>
        <v>0.4709511399269104</v>
      </c>
      <c r="K73" s="14">
        <f>taxrates!BM65</f>
        <v>0.50201958417892456</v>
      </c>
      <c r="L73" s="641">
        <f>taxrates!BT65</f>
        <v>0.51749026775360107</v>
      </c>
      <c r="M73" s="1082"/>
    </row>
    <row r="74" spans="1:13" x14ac:dyDescent="0.2">
      <c r="A74" s="16">
        <v>1977</v>
      </c>
      <c r="B74" s="773">
        <f>taxrates!B66</f>
        <v>0.30424231290817261</v>
      </c>
      <c r="C74" s="295">
        <f>taxrates!I66</f>
        <v>0.28340482711791992</v>
      </c>
      <c r="D74" s="483">
        <f>taxrates!P66</f>
        <v>0.24348519742488861</v>
      </c>
      <c r="E74" s="483">
        <f>taxrates!W66</f>
        <v>0.30119973421096802</v>
      </c>
      <c r="F74" s="301">
        <f>taxrates!AD66</f>
        <v>0.34417226910591125</v>
      </c>
      <c r="G74" s="14">
        <f>taxrates!AK66</f>
        <v>0.35957843065261841</v>
      </c>
      <c r="H74" s="14">
        <f>taxrates!AR66</f>
        <v>0.40703901648521423</v>
      </c>
      <c r="I74" s="14">
        <f>taxrates!AY66</f>
        <v>0.42848336696624756</v>
      </c>
      <c r="J74" s="14">
        <f>taxrates!BF66</f>
        <v>0.46713611483573914</v>
      </c>
      <c r="K74" s="14">
        <f>taxrates!BM66</f>
        <v>0.49999359250068665</v>
      </c>
      <c r="L74" s="641">
        <f>taxrates!BT66</f>
        <v>0.50933218002319336</v>
      </c>
      <c r="M74" s="1082"/>
    </row>
    <row r="75" spans="1:13" x14ac:dyDescent="0.2">
      <c r="A75" s="16">
        <v>1978</v>
      </c>
      <c r="B75" s="773">
        <f>taxrates!B67</f>
        <v>0.30379340052604675</v>
      </c>
      <c r="C75" s="295">
        <f>taxrates!I67</f>
        <v>0.28783342242240906</v>
      </c>
      <c r="D75" s="483">
        <f>taxrates!P67</f>
        <v>0.25117579102516174</v>
      </c>
      <c r="E75" s="483">
        <f>taxrates!W67</f>
        <v>0.30403569340705872</v>
      </c>
      <c r="F75" s="301">
        <f>taxrates!AD67</f>
        <v>0.33475556969642639</v>
      </c>
      <c r="G75" s="14">
        <f>taxrates!AK67</f>
        <v>0.34745806455612183</v>
      </c>
      <c r="H75" s="14">
        <f>taxrates!AR67</f>
        <v>0.39086022973060608</v>
      </c>
      <c r="I75" s="14">
        <f>taxrates!AY67</f>
        <v>0.40888234972953796</v>
      </c>
      <c r="J75" s="14">
        <f>taxrates!BF67</f>
        <v>0.44435545802116394</v>
      </c>
      <c r="K75" s="14">
        <f>taxrates!BM67</f>
        <v>0.45992690324783325</v>
      </c>
      <c r="L75" s="641">
        <f>taxrates!BT67</f>
        <v>0.46422260999679565</v>
      </c>
      <c r="M75" s="1082"/>
    </row>
    <row r="76" spans="1:13" x14ac:dyDescent="0.2">
      <c r="A76" s="20">
        <v>1979</v>
      </c>
      <c r="B76" s="774">
        <f>taxrates!B68</f>
        <v>0.30680501461029053</v>
      </c>
      <c r="C76" s="296">
        <f>taxrates!I68</f>
        <v>0.29032051563262939</v>
      </c>
      <c r="D76" s="487">
        <f>taxrates!P68</f>
        <v>0.25099146366119385</v>
      </c>
      <c r="E76" s="487">
        <f>taxrates!W68</f>
        <v>0.30797311663627625</v>
      </c>
      <c r="F76" s="302">
        <f>taxrates!AD68</f>
        <v>0.3383738100528717</v>
      </c>
      <c r="G76" s="19">
        <f>taxrates!AK68</f>
        <v>0.3500673770904541</v>
      </c>
      <c r="H76" s="19">
        <f>taxrates!AR68</f>
        <v>0.39394479990005493</v>
      </c>
      <c r="I76" s="19">
        <f>taxrates!AY68</f>
        <v>0.41239628195762634</v>
      </c>
      <c r="J76" s="19">
        <f>taxrates!BF68</f>
        <v>0.4430420994758606</v>
      </c>
      <c r="K76" s="19">
        <f>taxrates!BM68</f>
        <v>0.46247822046279907</v>
      </c>
      <c r="L76" s="642">
        <f>taxrates!BT68</f>
        <v>0.47376784682273865</v>
      </c>
      <c r="M76" s="1082"/>
    </row>
    <row r="77" spans="1:13" x14ac:dyDescent="0.2">
      <c r="A77" s="24">
        <v>1980</v>
      </c>
      <c r="B77" s="775">
        <f>taxrates!B69</f>
        <v>0.30836042761802673</v>
      </c>
      <c r="C77" s="297">
        <f>taxrates!I69</f>
        <v>0.29134523868560791</v>
      </c>
      <c r="D77" s="489">
        <f>taxrates!P69</f>
        <v>0.25134414434432983</v>
      </c>
      <c r="E77" s="489">
        <f>taxrates!W69</f>
        <v>0.30878758430480957</v>
      </c>
      <c r="F77" s="303">
        <f>taxrates!AD69</f>
        <v>0.34161227941513062</v>
      </c>
      <c r="G77" s="23">
        <f>taxrates!AK69</f>
        <v>0.35410606861114502</v>
      </c>
      <c r="H77" s="23">
        <f>taxrates!AR69</f>
        <v>0.39753827452659607</v>
      </c>
      <c r="I77" s="23">
        <f>taxrates!AY69</f>
        <v>0.41515743732452393</v>
      </c>
      <c r="J77" s="23">
        <f>taxrates!BF69</f>
        <v>0.44435679912567139</v>
      </c>
      <c r="K77" s="23">
        <f>taxrates!BM69</f>
        <v>0.45557713508605957</v>
      </c>
      <c r="L77" s="643">
        <f>taxrates!BT69</f>
        <v>0.4584064781665802</v>
      </c>
      <c r="M77" s="1082"/>
    </row>
    <row r="78" spans="1:13" x14ac:dyDescent="0.2">
      <c r="A78" s="16">
        <v>1981</v>
      </c>
      <c r="B78" s="773">
        <f>taxrates!B70</f>
        <v>0.31384545564651489</v>
      </c>
      <c r="C78" s="295">
        <f>taxrates!I70</f>
        <v>0.30457770824432373</v>
      </c>
      <c r="D78" s="483">
        <f>taxrates!P70</f>
        <v>0.26658043265342712</v>
      </c>
      <c r="E78" s="483">
        <f>taxrates!W70</f>
        <v>0.32085332274436951</v>
      </c>
      <c r="F78" s="301">
        <f>taxrates!AD70</f>
        <v>0.33158224821090698</v>
      </c>
      <c r="G78" s="14">
        <f>taxrates!AK70</f>
        <v>0.3379158079624176</v>
      </c>
      <c r="H78" s="14">
        <f>taxrates!AR70</f>
        <v>0.36669525504112244</v>
      </c>
      <c r="I78" s="14">
        <f>taxrates!AY70</f>
        <v>0.3788323700428009</v>
      </c>
      <c r="J78" s="14">
        <f>taxrates!BF70</f>
        <v>0.39664265513420105</v>
      </c>
      <c r="K78" s="14">
        <f>taxrates!BM70</f>
        <v>0.40013235807418823</v>
      </c>
      <c r="L78" s="641">
        <f>taxrates!BT70</f>
        <v>0.40172067284584045</v>
      </c>
      <c r="M78" s="1082"/>
    </row>
    <row r="79" spans="1:13" x14ac:dyDescent="0.2">
      <c r="A79" s="16">
        <v>1982</v>
      </c>
      <c r="B79" s="773">
        <f>taxrates!B71</f>
        <v>0.30430573225021362</v>
      </c>
      <c r="C79" s="295">
        <f>taxrates!I71</f>
        <v>0.29627999663352966</v>
      </c>
      <c r="D79" s="483">
        <f>taxrates!P71</f>
        <v>0.26086923480033875</v>
      </c>
      <c r="E79" s="483">
        <f>taxrates!W71</f>
        <v>0.31092053651809692</v>
      </c>
      <c r="F79" s="301">
        <f>taxrates!AD71</f>
        <v>0.31946814060211182</v>
      </c>
      <c r="G79" s="14">
        <f>taxrates!AK71</f>
        <v>0.32471522688865662</v>
      </c>
      <c r="H79" s="14">
        <f>taxrates!AR71</f>
        <v>0.35416051745414734</v>
      </c>
      <c r="I79" s="14">
        <f>taxrates!AY71</f>
        <v>0.36661848425865173</v>
      </c>
      <c r="J79" s="14">
        <f>taxrates!BF71</f>
        <v>0.38092908263206482</v>
      </c>
      <c r="K79" s="14">
        <f>taxrates!BM71</f>
        <v>0.38312339782714844</v>
      </c>
      <c r="L79" s="641">
        <f>taxrates!BT71</f>
        <v>0.36532238125801086</v>
      </c>
      <c r="M79" s="1082"/>
    </row>
    <row r="80" spans="1:13" x14ac:dyDescent="0.2">
      <c r="A80" s="16">
        <v>1983</v>
      </c>
      <c r="B80" s="773">
        <f>taxrates!B72</f>
        <v>0.29982742667198181</v>
      </c>
      <c r="C80" s="295">
        <f>taxrates!I72</f>
        <v>0.29447180032730103</v>
      </c>
      <c r="D80" s="483">
        <f>taxrates!P72</f>
        <v>0.26569211483001709</v>
      </c>
      <c r="E80" s="483">
        <f>taxrates!W72</f>
        <v>0.30586808919906616</v>
      </c>
      <c r="F80" s="301">
        <f>taxrates!AD72</f>
        <v>0.30962526798248291</v>
      </c>
      <c r="G80" s="14">
        <f>taxrates!AK72</f>
        <v>0.31509020924568176</v>
      </c>
      <c r="H80" s="14">
        <f>taxrates!AR72</f>
        <v>0.3423067033290863</v>
      </c>
      <c r="I80" s="14">
        <f>taxrates!AY72</f>
        <v>0.35289043188095093</v>
      </c>
      <c r="J80" s="14">
        <f>taxrates!BF72</f>
        <v>0.37166216969490051</v>
      </c>
      <c r="K80" s="14">
        <f>taxrates!BM72</f>
        <v>0.37623295187950134</v>
      </c>
      <c r="L80" s="641">
        <f>taxrates!BT72</f>
        <v>0.35887640714645386</v>
      </c>
      <c r="M80" s="1082"/>
    </row>
    <row r="81" spans="1:13" x14ac:dyDescent="0.2">
      <c r="A81" s="16">
        <v>1984</v>
      </c>
      <c r="B81" s="773">
        <f>taxrates!B73</f>
        <v>0.29532778263092041</v>
      </c>
      <c r="C81" s="295">
        <f>taxrates!I73</f>
        <v>0.29679939150810242</v>
      </c>
      <c r="D81" s="483">
        <f>taxrates!P73</f>
        <v>0.27677935361862183</v>
      </c>
      <c r="E81" s="483">
        <f>taxrates!W73</f>
        <v>0.30468404293060303</v>
      </c>
      <c r="F81" s="301">
        <f>taxrates!AD73</f>
        <v>0.29276672005653381</v>
      </c>
      <c r="G81" s="14">
        <f>taxrates!AK73</f>
        <v>0.29542672634124756</v>
      </c>
      <c r="H81" s="14">
        <f>taxrates!AR73</f>
        <v>0.32088181376457214</v>
      </c>
      <c r="I81" s="14">
        <f>taxrates!AY73</f>
        <v>0.33028075098991394</v>
      </c>
      <c r="J81" s="14">
        <f>taxrates!BF73</f>
        <v>0.34937012195587158</v>
      </c>
      <c r="K81" s="14">
        <f>taxrates!BM73</f>
        <v>0.36216413974761963</v>
      </c>
      <c r="L81" s="641">
        <f>taxrates!BT73</f>
        <v>0.34411922097206116</v>
      </c>
      <c r="M81" s="1082"/>
    </row>
    <row r="82" spans="1:13" x14ac:dyDescent="0.2">
      <c r="A82" s="16">
        <v>1985</v>
      </c>
      <c r="B82" s="773">
        <f>taxrates!B74</f>
        <v>0.2996596097946167</v>
      </c>
      <c r="C82" s="295">
        <f>taxrates!I74</f>
        <v>0.30007666349411011</v>
      </c>
      <c r="D82" s="483">
        <f>taxrates!P74</f>
        <v>0.28150862455368042</v>
      </c>
      <c r="E82" s="483">
        <f>taxrates!W74</f>
        <v>0.30733218789100647</v>
      </c>
      <c r="F82" s="301">
        <f>taxrates!AD74</f>
        <v>0.29893761873245239</v>
      </c>
      <c r="G82" s="14">
        <f>taxrates!AK74</f>
        <v>0.30170539021492004</v>
      </c>
      <c r="H82" s="14">
        <f>taxrates!AR74</f>
        <v>0.32831844687461853</v>
      </c>
      <c r="I82" s="14">
        <f>taxrates!AY74</f>
        <v>0.33835688233375549</v>
      </c>
      <c r="J82" s="14">
        <f>taxrates!BF74</f>
        <v>0.35729020833969116</v>
      </c>
      <c r="K82" s="14">
        <f>taxrates!BM74</f>
        <v>0.34603196382522583</v>
      </c>
      <c r="L82" s="641">
        <f>taxrates!BT74</f>
        <v>0.35155001282691956</v>
      </c>
      <c r="M82" s="1082"/>
    </row>
    <row r="83" spans="1:13" x14ac:dyDescent="0.2">
      <c r="A83" s="16">
        <v>1986</v>
      </c>
      <c r="B83" s="773">
        <f>taxrates!B75</f>
        <v>0.30012065172195435</v>
      </c>
      <c r="C83" s="295">
        <f>taxrates!I75</f>
        <v>0.29738646745681763</v>
      </c>
      <c r="D83" s="483">
        <f>taxrates!P75</f>
        <v>0.27859866619110107</v>
      </c>
      <c r="E83" s="483">
        <f>taxrates!W75</f>
        <v>0.30456897616386414</v>
      </c>
      <c r="F83" s="301">
        <f>taxrates!AD75</f>
        <v>0.30475786328315735</v>
      </c>
      <c r="G83" s="14">
        <f>taxrates!AK75</f>
        <v>0.31125602126121521</v>
      </c>
      <c r="H83" s="14">
        <f>taxrates!AR75</f>
        <v>0.3410165011882782</v>
      </c>
      <c r="I83" s="14">
        <f>taxrates!AY75</f>
        <v>0.3555416464805603</v>
      </c>
      <c r="J83" s="14">
        <f>taxrates!BF75</f>
        <v>0.38628575205802917</v>
      </c>
      <c r="K83" s="14">
        <f>taxrates!BM75</f>
        <v>0.41190952062606812</v>
      </c>
      <c r="L83" s="641">
        <f>taxrates!BT75</f>
        <v>0.40708258748054504</v>
      </c>
      <c r="M83" s="1082"/>
    </row>
    <row r="84" spans="1:13" x14ac:dyDescent="0.2">
      <c r="A84" s="16">
        <v>1987</v>
      </c>
      <c r="B84" s="773">
        <f>taxrates!B76</f>
        <v>0.31271171569824219</v>
      </c>
      <c r="C84" s="295">
        <f>taxrates!I76</f>
        <v>0.30549970269203186</v>
      </c>
      <c r="D84" s="483">
        <f>taxrates!P76</f>
        <v>0.28286793828010559</v>
      </c>
      <c r="E84" s="483">
        <f>taxrates!W76</f>
        <v>0.31419962644577026</v>
      </c>
      <c r="F84" s="301">
        <f>taxrates!AD76</f>
        <v>0.32467961311340332</v>
      </c>
      <c r="G84" s="14">
        <f>taxrates!AK76</f>
        <v>0.32881531119346619</v>
      </c>
      <c r="H84" s="14">
        <f>taxrates!AR76</f>
        <v>0.34697091579437256</v>
      </c>
      <c r="I84" s="14">
        <f>taxrates!AY76</f>
        <v>0.35606101155281067</v>
      </c>
      <c r="J84" s="14">
        <f>taxrates!BF76</f>
        <v>0.37019571661949158</v>
      </c>
      <c r="K84" s="14">
        <f>taxrates!BM76</f>
        <v>0.38483297824859619</v>
      </c>
      <c r="L84" s="641">
        <f>taxrates!BT76</f>
        <v>0.39118841290473938</v>
      </c>
      <c r="M84" s="1082"/>
    </row>
    <row r="85" spans="1:13" x14ac:dyDescent="0.2">
      <c r="A85" s="16">
        <v>1988</v>
      </c>
      <c r="B85" s="773">
        <f>taxrates!B77</f>
        <v>0.3079695999622345</v>
      </c>
      <c r="C85" s="295">
        <f>taxrates!I77</f>
        <v>0.30603718757629395</v>
      </c>
      <c r="D85" s="483">
        <f>taxrates!P77</f>
        <v>0.28601294755935669</v>
      </c>
      <c r="E85" s="483">
        <f>taxrates!W77</f>
        <v>0.31373834609985352</v>
      </c>
      <c r="F85" s="301">
        <f>taxrates!AD77</f>
        <v>0.31093958020210266</v>
      </c>
      <c r="G85" s="14">
        <f>taxrates!AK77</f>
        <v>0.31220608949661255</v>
      </c>
      <c r="H85" s="14">
        <f>taxrates!AR77</f>
        <v>0.32431110739707947</v>
      </c>
      <c r="I85" s="14">
        <f>taxrates!AY77</f>
        <v>0.32967868447303772</v>
      </c>
      <c r="J85" s="14">
        <f>taxrates!BF77</f>
        <v>0.34160551428794861</v>
      </c>
      <c r="K85" s="14">
        <f>taxrates!BM77</f>
        <v>0.3659110963344574</v>
      </c>
      <c r="L85" s="641">
        <f>taxrates!BT77</f>
        <v>0.38742458820343018</v>
      </c>
      <c r="M85" s="1082"/>
    </row>
    <row r="86" spans="1:13" x14ac:dyDescent="0.2">
      <c r="A86" s="20">
        <v>1989</v>
      </c>
      <c r="B86" s="774">
        <f>taxrates!B78</f>
        <v>0.31420570611953735</v>
      </c>
      <c r="C86" s="296">
        <f>taxrates!I78</f>
        <v>0.31021547317504883</v>
      </c>
      <c r="D86" s="487">
        <f>taxrates!P78</f>
        <v>0.28924313187599182</v>
      </c>
      <c r="E86" s="487">
        <f>taxrates!W78</f>
        <v>0.31826511025428772</v>
      </c>
      <c r="F86" s="302">
        <f>taxrates!AD78</f>
        <v>0.32049939036369324</v>
      </c>
      <c r="G86" s="19">
        <f>taxrates!AK78</f>
        <v>0.32244548201560974</v>
      </c>
      <c r="H86" s="19">
        <f>taxrates!AR78</f>
        <v>0.33254551887512207</v>
      </c>
      <c r="I86" s="19">
        <f>taxrates!AY78</f>
        <v>0.33844414353370667</v>
      </c>
      <c r="J86" s="19">
        <f>taxrates!BF78</f>
        <v>0.35116693377494812</v>
      </c>
      <c r="K86" s="19">
        <f>taxrates!BM78</f>
        <v>0.37901505827903748</v>
      </c>
      <c r="L86" s="642">
        <f>taxrates!BT78</f>
        <v>0.39672422409057617</v>
      </c>
      <c r="M86" s="1082"/>
    </row>
    <row r="87" spans="1:13" x14ac:dyDescent="0.2">
      <c r="A87" s="24">
        <v>1990</v>
      </c>
      <c r="B87" s="775">
        <f>taxrates!B79</f>
        <v>0.31335121393203735</v>
      </c>
      <c r="C87" s="297">
        <f>taxrates!I79</f>
        <v>0.31081178784370422</v>
      </c>
      <c r="D87" s="489">
        <f>taxrates!P79</f>
        <v>0.29162922501564026</v>
      </c>
      <c r="E87" s="489">
        <f>taxrates!W79</f>
        <v>0.31810244917869568</v>
      </c>
      <c r="F87" s="303">
        <f>taxrates!AD79</f>
        <v>0.31736242771148682</v>
      </c>
      <c r="G87" s="23">
        <f>taxrates!AK79</f>
        <v>0.31880143284797668</v>
      </c>
      <c r="H87" s="23">
        <f>taxrates!AR79</f>
        <v>0.32894912362098694</v>
      </c>
      <c r="I87" s="23">
        <f>taxrates!AY79</f>
        <v>0.33386200666427612</v>
      </c>
      <c r="J87" s="23">
        <f>taxrates!BF79</f>
        <v>0.34610924124717712</v>
      </c>
      <c r="K87" s="23">
        <f>taxrates!BM79</f>
        <v>0.36609750986099243</v>
      </c>
      <c r="L87" s="643">
        <f>taxrates!BT79</f>
        <v>0.37665799260139465</v>
      </c>
      <c r="M87" s="1082"/>
    </row>
    <row r="88" spans="1:13" x14ac:dyDescent="0.2">
      <c r="A88" s="16">
        <v>1991</v>
      </c>
      <c r="B88" s="773">
        <f>taxrates!B80</f>
        <v>0.31326311826705933</v>
      </c>
      <c r="C88" s="295">
        <f>taxrates!I80</f>
        <v>0.31005266308784485</v>
      </c>
      <c r="D88" s="483">
        <f>taxrates!P80</f>
        <v>0.29356458783149719</v>
      </c>
      <c r="E88" s="483">
        <f>taxrates!W80</f>
        <v>0.31618243455886841</v>
      </c>
      <c r="F88" s="301">
        <f>taxrates!AD80</f>
        <v>0.3184283971786499</v>
      </c>
      <c r="G88" s="14">
        <f>taxrates!AK80</f>
        <v>0.32083156704902649</v>
      </c>
      <c r="H88" s="14">
        <f>taxrates!AR80</f>
        <v>0.3379720151424408</v>
      </c>
      <c r="I88" s="14">
        <f>taxrates!AY80</f>
        <v>0.34619823098182678</v>
      </c>
      <c r="J88" s="14">
        <f>taxrates!BF80</f>
        <v>0.36378219723701477</v>
      </c>
      <c r="K88" s="14">
        <f>taxrates!BM80</f>
        <v>0.37932097911834717</v>
      </c>
      <c r="L88" s="641">
        <f>taxrates!BT80</f>
        <v>0.37591812014579773</v>
      </c>
      <c r="M88" s="1082"/>
    </row>
    <row r="89" spans="1:13" x14ac:dyDescent="0.2">
      <c r="A89" s="16">
        <v>1992</v>
      </c>
      <c r="B89" s="773">
        <f>taxrates!B81</f>
        <v>0.31218495965003967</v>
      </c>
      <c r="C89" s="295">
        <f>taxrates!I81</f>
        <v>0.30712586641311646</v>
      </c>
      <c r="D89" s="483">
        <f>taxrates!P81</f>
        <v>0.2891007661819458</v>
      </c>
      <c r="E89" s="483">
        <f>taxrates!W81</f>
        <v>0.31359350681304932</v>
      </c>
      <c r="F89" s="301">
        <f>taxrates!AD81</f>
        <v>0.3199557363986969</v>
      </c>
      <c r="G89" s="14">
        <f>taxrates!AK81</f>
        <v>0.32231682538986206</v>
      </c>
      <c r="H89" s="14">
        <f>taxrates!AR81</f>
        <v>0.33991348743438721</v>
      </c>
      <c r="I89" s="14">
        <f>taxrates!AY81</f>
        <v>0.34786903858184814</v>
      </c>
      <c r="J89" s="14">
        <f>taxrates!BF81</f>
        <v>0.36714142560958862</v>
      </c>
      <c r="K89" s="14">
        <f>taxrates!BM81</f>
        <v>0.37999871373176575</v>
      </c>
      <c r="L89" s="641">
        <f>taxrates!BT81</f>
        <v>0.36660242080688477</v>
      </c>
      <c r="M89" s="1082"/>
    </row>
    <row r="90" spans="1:13" x14ac:dyDescent="0.2">
      <c r="A90" s="16">
        <v>1993</v>
      </c>
      <c r="B90" s="773">
        <f>taxrates!B82</f>
        <v>0.31646305322647095</v>
      </c>
      <c r="C90" s="295">
        <f>taxrates!I82</f>
        <v>0.30778202414512634</v>
      </c>
      <c r="D90" s="483">
        <f>taxrates!P82</f>
        <v>0.28777900338172913</v>
      </c>
      <c r="E90" s="483">
        <f>taxrates!W82</f>
        <v>0.31498074531555176</v>
      </c>
      <c r="F90" s="301">
        <f>taxrates!AD82</f>
        <v>0.32998979091644287</v>
      </c>
      <c r="G90" s="14">
        <f>taxrates!AK82</f>
        <v>0.33685842156410217</v>
      </c>
      <c r="H90" s="14">
        <f>taxrates!AR82</f>
        <v>0.3638516366481781</v>
      </c>
      <c r="I90" s="14">
        <f>taxrates!AY82</f>
        <v>0.37658083438873291</v>
      </c>
      <c r="J90" s="14">
        <f>taxrates!BF82</f>
        <v>0.40468868613243103</v>
      </c>
      <c r="K90" s="14">
        <f>taxrates!BM82</f>
        <v>0.41675457358360291</v>
      </c>
      <c r="L90" s="641">
        <f>taxrates!BT82</f>
        <v>0.40452051162719727</v>
      </c>
      <c r="M90" s="1082"/>
    </row>
    <row r="91" spans="1:13" x14ac:dyDescent="0.2">
      <c r="A91" s="16">
        <v>1994</v>
      </c>
      <c r="B91" s="773">
        <f>taxrates!B83</f>
        <v>0.31924283504486084</v>
      </c>
      <c r="C91" s="295">
        <f>taxrates!I83</f>
        <v>0.30879223346710205</v>
      </c>
      <c r="D91" s="483">
        <f>taxrates!P83</f>
        <v>0.2886650562286377</v>
      </c>
      <c r="E91" s="483">
        <f>taxrates!W83</f>
        <v>0.31605237722396851</v>
      </c>
      <c r="F91" s="301">
        <f>taxrates!AD83</f>
        <v>0.33548328280448914</v>
      </c>
      <c r="G91" s="14">
        <f>taxrates!AK83</f>
        <v>0.34356126189231873</v>
      </c>
      <c r="H91" s="14">
        <f>taxrates!AR83</f>
        <v>0.37354341149330139</v>
      </c>
      <c r="I91" s="14">
        <f>taxrates!AY83</f>
        <v>0.38742798566818237</v>
      </c>
      <c r="J91" s="14">
        <f>taxrates!BF83</f>
        <v>0.41453906893730164</v>
      </c>
      <c r="K91" s="14">
        <f>taxrates!BM83</f>
        <v>0.42960101366043091</v>
      </c>
      <c r="L91" s="641">
        <f>taxrates!BT83</f>
        <v>0.41709104180335999</v>
      </c>
      <c r="M91" s="1082"/>
    </row>
    <row r="92" spans="1:13" x14ac:dyDescent="0.2">
      <c r="A92" s="16">
        <v>1995</v>
      </c>
      <c r="B92" s="773">
        <f>taxrates!B84</f>
        <v>0.32083165645599365</v>
      </c>
      <c r="C92" s="295">
        <f>taxrates!I84</f>
        <v>0.31001520156860352</v>
      </c>
      <c r="D92" s="483">
        <f>taxrates!P84</f>
        <v>0.29190465807914734</v>
      </c>
      <c r="E92" s="483">
        <f>taxrates!W84</f>
        <v>0.3164486289024353</v>
      </c>
      <c r="F92" s="301">
        <f>taxrates!AD84</f>
        <v>0.3371250331401825</v>
      </c>
      <c r="G92" s="14">
        <f>taxrates!AK84</f>
        <v>0.34598568081855774</v>
      </c>
      <c r="H92" s="14">
        <f>taxrates!AR84</f>
        <v>0.37741312384605408</v>
      </c>
      <c r="I92" s="14">
        <f>taxrates!AY84</f>
        <v>0.39111906290054321</v>
      </c>
      <c r="J92" s="14">
        <f>taxrates!BF84</f>
        <v>0.41782188415527344</v>
      </c>
      <c r="K92" s="14">
        <f>taxrates!BM84</f>
        <v>0.43052685260772705</v>
      </c>
      <c r="L92" s="641">
        <f>taxrates!BT84</f>
        <v>0.42475739121437073</v>
      </c>
      <c r="M92" s="1082"/>
    </row>
    <row r="93" spans="1:13" x14ac:dyDescent="0.2">
      <c r="A93" s="16">
        <v>1996</v>
      </c>
      <c r="B93" s="773">
        <f>taxrates!B85</f>
        <v>0.32203030586242676</v>
      </c>
      <c r="C93" s="295">
        <f>taxrates!I85</f>
        <v>0.30895790457725525</v>
      </c>
      <c r="D93" s="483">
        <f>taxrates!P85</f>
        <v>0.29039639234542847</v>
      </c>
      <c r="E93" s="483">
        <f>taxrates!W85</f>
        <v>0.3155350387096405</v>
      </c>
      <c r="F93" s="301">
        <f>taxrates!AD85</f>
        <v>0.34081432223320007</v>
      </c>
      <c r="G93" s="14">
        <f>taxrates!AK85</f>
        <v>0.35048830509185791</v>
      </c>
      <c r="H93" s="14">
        <f>taxrates!AR85</f>
        <v>0.38348963856697083</v>
      </c>
      <c r="I93" s="14">
        <f>taxrates!AY85</f>
        <v>0.39830213785171509</v>
      </c>
      <c r="J93" s="14">
        <f>taxrates!BF85</f>
        <v>0.42687052488327026</v>
      </c>
      <c r="K93" s="14">
        <f>taxrates!BM85</f>
        <v>0.44234761595726013</v>
      </c>
      <c r="L93" s="641">
        <f>taxrates!BT85</f>
        <v>0.43746623396873474</v>
      </c>
      <c r="M93" s="1082"/>
    </row>
    <row r="94" spans="1:13" x14ac:dyDescent="0.2">
      <c r="A94" s="16">
        <v>1997</v>
      </c>
      <c r="B94" s="773">
        <f>taxrates!B86</f>
        <v>0.32073655724525452</v>
      </c>
      <c r="C94" s="295">
        <f>taxrates!I86</f>
        <v>0.30857962369918823</v>
      </c>
      <c r="D94" s="483">
        <f>taxrates!P86</f>
        <v>0.29091799259185791</v>
      </c>
      <c r="E94" s="483">
        <f>taxrates!W86</f>
        <v>0.31481018662452698</v>
      </c>
      <c r="F94" s="301">
        <f>taxrates!AD86</f>
        <v>0.3373456597328186</v>
      </c>
      <c r="G94" s="14">
        <f>taxrates!AK86</f>
        <v>0.34519997239112854</v>
      </c>
      <c r="H94" s="14">
        <f>taxrates!AR86</f>
        <v>0.37180033326148987</v>
      </c>
      <c r="I94" s="14">
        <f>taxrates!AY86</f>
        <v>0.38294762372970581</v>
      </c>
      <c r="J94" s="14">
        <f>taxrates!BF86</f>
        <v>0.40218073129653931</v>
      </c>
      <c r="K94" s="14">
        <f>taxrates!BM86</f>
        <v>0.41283109784126282</v>
      </c>
      <c r="L94" s="641">
        <f>taxrates!BT86</f>
        <v>0.4138813316822052</v>
      </c>
      <c r="M94" s="1082"/>
    </row>
    <row r="95" spans="1:13" x14ac:dyDescent="0.2">
      <c r="A95" s="16">
        <v>1998</v>
      </c>
      <c r="B95" s="773">
        <f>taxrates!B87</f>
        <v>0.31952154636383057</v>
      </c>
      <c r="C95" s="295">
        <f>taxrates!I87</f>
        <v>0.30467575788497925</v>
      </c>
      <c r="D95" s="483">
        <f>taxrates!P87</f>
        <v>0.28374481201171875</v>
      </c>
      <c r="E95" s="483">
        <f>taxrates!W87</f>
        <v>0.31213000416755676</v>
      </c>
      <c r="F95" s="301">
        <f>taxrates!AD87</f>
        <v>0.33920693397521973</v>
      </c>
      <c r="G95" s="14">
        <f>taxrates!AK87</f>
        <v>0.34645172953605652</v>
      </c>
      <c r="H95" s="14">
        <f>taxrates!AR87</f>
        <v>0.37282195687294006</v>
      </c>
      <c r="I95" s="14">
        <f>taxrates!AY87</f>
        <v>0.38304808735847473</v>
      </c>
      <c r="J95" s="14">
        <f>taxrates!BF87</f>
        <v>0.39965948462486267</v>
      </c>
      <c r="K95" s="14">
        <f>taxrates!BM87</f>
        <v>0.40519091486930847</v>
      </c>
      <c r="L95" s="641">
        <f>taxrates!BT87</f>
        <v>0.40803065896034241</v>
      </c>
      <c r="M95" s="1082"/>
    </row>
    <row r="96" spans="1:13" x14ac:dyDescent="0.2">
      <c r="A96" s="20">
        <v>1999</v>
      </c>
      <c r="B96" s="774">
        <f>taxrates!B88</f>
        <v>0.31821957230567932</v>
      </c>
      <c r="C96" s="296">
        <f>taxrates!I88</f>
        <v>0.30198359489440918</v>
      </c>
      <c r="D96" s="487">
        <f>taxrates!P88</f>
        <v>0.28043240308761597</v>
      </c>
      <c r="E96" s="487">
        <f>taxrates!W88</f>
        <v>0.30964797735214233</v>
      </c>
      <c r="F96" s="302">
        <f>taxrates!AD88</f>
        <v>0.33917859196662903</v>
      </c>
      <c r="G96" s="19">
        <f>taxrates!AK88</f>
        <v>0.34650018811225891</v>
      </c>
      <c r="H96" s="19">
        <f>taxrates!AR88</f>
        <v>0.37108692526817322</v>
      </c>
      <c r="I96" s="19">
        <f>taxrates!AY88</f>
        <v>0.3804926872253418</v>
      </c>
      <c r="J96" s="19">
        <f>taxrates!BF88</f>
        <v>0.39510071277618408</v>
      </c>
      <c r="K96" s="19">
        <f>taxrates!BM88</f>
        <v>0.40046402812004089</v>
      </c>
      <c r="L96" s="642">
        <f>taxrates!BT88</f>
        <v>0.40996983647346497</v>
      </c>
      <c r="M96" s="1082"/>
    </row>
    <row r="97" spans="1:13" x14ac:dyDescent="0.2">
      <c r="A97" s="24">
        <v>2000</v>
      </c>
      <c r="B97" s="775">
        <f>taxrates!B89</f>
        <v>0.31788474321365356</v>
      </c>
      <c r="C97" s="297">
        <f>taxrates!I89</f>
        <v>0.30031371116638184</v>
      </c>
      <c r="D97" s="489">
        <f>taxrates!P89</f>
        <v>0.27882325649261475</v>
      </c>
      <c r="E97" s="489">
        <f>taxrates!W89</f>
        <v>0.30797293782234192</v>
      </c>
      <c r="F97" s="303">
        <f>taxrates!AD89</f>
        <v>0.33990424871444702</v>
      </c>
      <c r="G97" s="23">
        <f>taxrates!AK89</f>
        <v>0.34687548875808716</v>
      </c>
      <c r="H97" s="23">
        <f>taxrates!AR89</f>
        <v>0.36984828114509583</v>
      </c>
      <c r="I97" s="23">
        <f>taxrates!AY89</f>
        <v>0.37841525673866272</v>
      </c>
      <c r="J97" s="23">
        <f>taxrates!BF89</f>
        <v>0.39159920811653137</v>
      </c>
      <c r="K97" s="23">
        <f>taxrates!BM89</f>
        <v>0.39559602737426758</v>
      </c>
      <c r="L97" s="643">
        <f>taxrates!BT89</f>
        <v>0.40417289733886719</v>
      </c>
      <c r="M97" s="1082"/>
    </row>
    <row r="98" spans="1:13" x14ac:dyDescent="0.2">
      <c r="A98" s="16">
        <v>2001</v>
      </c>
      <c r="B98" s="773">
        <f>taxrates!B90</f>
        <v>0.31655189394950867</v>
      </c>
      <c r="C98" s="295">
        <f>taxrates!I90</f>
        <v>0.29871246218681335</v>
      </c>
      <c r="D98" s="483">
        <f>taxrates!P90</f>
        <v>0.2721821665763855</v>
      </c>
      <c r="E98" s="483">
        <f>taxrates!W90</f>
        <v>0.30819198489189148</v>
      </c>
      <c r="F98" s="301">
        <f>taxrates!AD90</f>
        <v>0.34100303053855896</v>
      </c>
      <c r="G98" s="14">
        <f>taxrates!AK90</f>
        <v>0.34901031851768494</v>
      </c>
      <c r="H98" s="14">
        <f>taxrates!AR90</f>
        <v>0.37327757477760315</v>
      </c>
      <c r="I98" s="14">
        <f>taxrates!AY90</f>
        <v>0.38382712006568909</v>
      </c>
      <c r="J98" s="14">
        <f>taxrates!BF90</f>
        <v>0.3985879123210907</v>
      </c>
      <c r="K98" s="14">
        <f>taxrates!BM90</f>
        <v>0.40261822938919067</v>
      </c>
      <c r="L98" s="641">
        <f>taxrates!BT90</f>
        <v>0.39757996797561646</v>
      </c>
      <c r="M98" s="1082"/>
    </row>
    <row r="99" spans="1:13" x14ac:dyDescent="0.2">
      <c r="A99" s="16">
        <v>2002</v>
      </c>
      <c r="B99" s="773">
        <f>taxrates!B91</f>
        <v>0.29428684711456299</v>
      </c>
      <c r="C99" s="295">
        <f>taxrates!I91</f>
        <v>0.28151345252990723</v>
      </c>
      <c r="D99" s="483">
        <f>taxrates!P91</f>
        <v>0.25681757926940918</v>
      </c>
      <c r="E99" s="483">
        <f>taxrates!W91</f>
        <v>0.29032415151596069</v>
      </c>
      <c r="F99" s="301">
        <f>taxrates!AD91</f>
        <v>0.3122885525226593</v>
      </c>
      <c r="G99" s="14">
        <f>taxrates!AK91</f>
        <v>0.31631428003311157</v>
      </c>
      <c r="H99" s="14">
        <f>taxrates!AR91</f>
        <v>0.33327001333236694</v>
      </c>
      <c r="I99" s="14">
        <f>taxrates!AY91</f>
        <v>0.34101715683937073</v>
      </c>
      <c r="J99" s="14">
        <f>taxrates!BF91</f>
        <v>0.3525511622428894</v>
      </c>
      <c r="K99" s="14">
        <f>taxrates!BM91</f>
        <v>0.35438510775566101</v>
      </c>
      <c r="L99" s="641">
        <f>taxrates!BT91</f>
        <v>0.34076762199401855</v>
      </c>
      <c r="M99" s="1082"/>
    </row>
    <row r="100" spans="1:13" x14ac:dyDescent="0.2">
      <c r="A100" s="16">
        <v>2003</v>
      </c>
      <c r="B100" s="773">
        <f>taxrates!B92</f>
        <v>0.28888887166976929</v>
      </c>
      <c r="C100" s="295">
        <f>taxrates!I92</f>
        <v>0.27746078372001648</v>
      </c>
      <c r="D100" s="483">
        <f>taxrates!P92</f>
        <v>0.25481751561164856</v>
      </c>
      <c r="E100" s="483">
        <f>taxrates!W92</f>
        <v>0.28535094857215881</v>
      </c>
      <c r="F100" s="301">
        <f>taxrates!AD92</f>
        <v>0.30490869283676147</v>
      </c>
      <c r="G100" s="14">
        <f>taxrates!AK92</f>
        <v>0.30932700634002686</v>
      </c>
      <c r="H100" s="14">
        <f>taxrates!AR92</f>
        <v>0.32313930988311768</v>
      </c>
      <c r="I100" s="14">
        <f>taxrates!AY92</f>
        <v>0.33051925897598267</v>
      </c>
      <c r="J100" s="14">
        <f>taxrates!BF92</f>
        <v>0.34325370192527771</v>
      </c>
      <c r="K100" s="14">
        <f>taxrates!BM92</f>
        <v>0.35184431076049805</v>
      </c>
      <c r="L100" s="641">
        <f>taxrates!BT92</f>
        <v>0.35613155364990234</v>
      </c>
      <c r="M100" s="1082"/>
    </row>
    <row r="101" spans="1:13" x14ac:dyDescent="0.2">
      <c r="A101" s="16">
        <v>2004</v>
      </c>
      <c r="B101" s="773">
        <f>taxrates!B93</f>
        <v>0.28687301278114319</v>
      </c>
      <c r="C101" s="295">
        <f>taxrates!I93</f>
        <v>0.27582880854606628</v>
      </c>
      <c r="D101" s="483">
        <f>taxrates!P93</f>
        <v>0.25516206026077271</v>
      </c>
      <c r="E101" s="483">
        <f>taxrates!W93</f>
        <v>0.28296878933906555</v>
      </c>
      <c r="F101" s="301">
        <f>taxrates!AD93</f>
        <v>0.30148723721504211</v>
      </c>
      <c r="G101" s="14">
        <f>taxrates!AK93</f>
        <v>0.30498698353767395</v>
      </c>
      <c r="H101" s="14">
        <f>taxrates!AR93</f>
        <v>0.31931608915328979</v>
      </c>
      <c r="I101" s="14">
        <f>taxrates!AY93</f>
        <v>0.3255399763584137</v>
      </c>
      <c r="J101" s="14">
        <f>taxrates!BF93</f>
        <v>0.33720415830612183</v>
      </c>
      <c r="K101" s="14">
        <f>taxrates!BM93</f>
        <v>0.34577605128288269</v>
      </c>
      <c r="L101" s="641">
        <f>taxrates!BT93</f>
        <v>0.34301990270614624</v>
      </c>
      <c r="M101" s="1082"/>
    </row>
    <row r="102" spans="1:13" x14ac:dyDescent="0.2">
      <c r="A102" s="16">
        <v>2005</v>
      </c>
      <c r="B102" s="773">
        <f>taxrates!B94</f>
        <v>0.29807829856872559</v>
      </c>
      <c r="C102" s="295">
        <f>taxrates!I94</f>
        <v>0.28610143065452576</v>
      </c>
      <c r="D102" s="483">
        <f>taxrates!P94</f>
        <v>0.26609298586845398</v>
      </c>
      <c r="E102" s="483">
        <f>taxrates!W94</f>
        <v>0.29290759563446045</v>
      </c>
      <c r="F102" s="301">
        <f>taxrates!AD94</f>
        <v>0.31283962726593018</v>
      </c>
      <c r="G102" s="14">
        <f>taxrates!AK94</f>
        <v>0.31726783514022827</v>
      </c>
      <c r="H102" s="14">
        <f>taxrates!AR94</f>
        <v>0.32942014932632446</v>
      </c>
      <c r="I102" s="14">
        <f>taxrates!AY94</f>
        <v>0.33373144268989563</v>
      </c>
      <c r="J102" s="14">
        <f>taxrates!BF94</f>
        <v>0.33900853991508484</v>
      </c>
      <c r="K102" s="14">
        <f>taxrates!BM94</f>
        <v>0.33736228942871094</v>
      </c>
      <c r="L102" s="641">
        <f>taxrates!BT94</f>
        <v>0.32727184891700745</v>
      </c>
      <c r="M102" s="1082"/>
    </row>
    <row r="103" spans="1:13" x14ac:dyDescent="0.2">
      <c r="A103" s="16">
        <v>2006</v>
      </c>
      <c r="B103" s="773">
        <f>taxrates!B95</f>
        <v>0.30256900191307068</v>
      </c>
      <c r="C103" s="295">
        <f>taxrates!I95</f>
        <v>0.28930914402008057</v>
      </c>
      <c r="D103" s="483">
        <f>taxrates!P95</f>
        <v>0.27063211798667908</v>
      </c>
      <c r="E103" s="483">
        <f>taxrates!W95</f>
        <v>0.29559764266014099</v>
      </c>
      <c r="F103" s="301">
        <f>taxrates!AD95</f>
        <v>0.31833752989768982</v>
      </c>
      <c r="G103" s="14">
        <f>taxrates!AK95</f>
        <v>0.32291930913925171</v>
      </c>
      <c r="H103" s="14">
        <f>taxrates!AR95</f>
        <v>0.33491054177284241</v>
      </c>
      <c r="I103" s="14">
        <f>taxrates!AY95</f>
        <v>0.33896955847740173</v>
      </c>
      <c r="J103" s="14">
        <f>taxrates!BF95</f>
        <v>0.34182986617088318</v>
      </c>
      <c r="K103" s="14">
        <f>taxrates!BM95</f>
        <v>0.33457231521606445</v>
      </c>
      <c r="L103" s="641">
        <f>taxrates!BT95</f>
        <v>0.31305626034736633</v>
      </c>
      <c r="M103" s="1082"/>
    </row>
    <row r="104" spans="1:13" x14ac:dyDescent="0.2">
      <c r="A104" s="16">
        <v>2007</v>
      </c>
      <c r="B104" s="773">
        <f>taxrates!B96</f>
        <v>0.30509445071220398</v>
      </c>
      <c r="C104" s="295">
        <f>taxrates!I96</f>
        <v>0.2907077968120575</v>
      </c>
      <c r="D104" s="483">
        <f>taxrates!P96</f>
        <v>0.27426949143409729</v>
      </c>
      <c r="E104" s="483">
        <f>taxrates!W96</f>
        <v>0.2963426411151886</v>
      </c>
      <c r="F104" s="301">
        <f>taxrates!AD96</f>
        <v>0.32218831777572632</v>
      </c>
      <c r="G104" s="14">
        <f>taxrates!AK96</f>
        <v>0.32740670442581177</v>
      </c>
      <c r="H104" s="14">
        <f>taxrates!AR96</f>
        <v>0.33932140469551086</v>
      </c>
      <c r="I104" s="14">
        <f>taxrates!AY96</f>
        <v>0.34227555990219116</v>
      </c>
      <c r="J104" s="14">
        <f>taxrates!BF96</f>
        <v>0.34346488118171692</v>
      </c>
      <c r="K104" s="14">
        <f>taxrates!BM96</f>
        <v>0.32950013875961304</v>
      </c>
      <c r="L104" s="641">
        <f>taxrates!BT96</f>
        <v>0.29103446006774902</v>
      </c>
      <c r="M104" s="1082"/>
    </row>
    <row r="105" spans="1:13" x14ac:dyDescent="0.2">
      <c r="A105" s="16">
        <v>2008</v>
      </c>
      <c r="B105" s="773">
        <f>taxrates!B97</f>
        <v>0.3065788745880127</v>
      </c>
      <c r="C105" s="295">
        <f>taxrates!I97</f>
        <v>0.28659898042678833</v>
      </c>
      <c r="D105" s="483">
        <f>taxrates!P97</f>
        <v>0.26721632480621338</v>
      </c>
      <c r="E105" s="483">
        <f>taxrates!W97</f>
        <v>0.29317900538444519</v>
      </c>
      <c r="F105" s="301">
        <f>taxrates!AD97</f>
        <v>0.33213412761688232</v>
      </c>
      <c r="G105" s="14">
        <f>taxrates!AK97</f>
        <v>0.33997845649719238</v>
      </c>
      <c r="H105" s="14">
        <f>taxrates!AR97</f>
        <v>0.36005765199661255</v>
      </c>
      <c r="I105" s="14">
        <f>taxrates!AY97</f>
        <v>0.3676394522190094</v>
      </c>
      <c r="J105" s="14">
        <f>taxrates!BF97</f>
        <v>0.37882852554321289</v>
      </c>
      <c r="K105" s="14">
        <f>taxrates!BM97</f>
        <v>0.37626075744628906</v>
      </c>
      <c r="L105" s="641">
        <f>taxrates!BT97</f>
        <v>0.35873889923095703</v>
      </c>
      <c r="M105" s="1082"/>
    </row>
    <row r="106" spans="1:13" x14ac:dyDescent="0.2">
      <c r="A106" s="20">
        <v>2009</v>
      </c>
      <c r="B106" s="774">
        <f>taxrates!B98</f>
        <v>0.27843984961509705</v>
      </c>
      <c r="C106" s="296">
        <f>taxrates!I98</f>
        <v>0.26234570145606995</v>
      </c>
      <c r="D106" s="487">
        <f>taxrates!P98</f>
        <v>0.24372223019599915</v>
      </c>
      <c r="E106" s="487">
        <f>taxrates!W98</f>
        <v>0.26847952604293823</v>
      </c>
      <c r="F106" s="302">
        <f>taxrates!AD98</f>
        <v>0.30023089051246643</v>
      </c>
      <c r="G106" s="19">
        <f>taxrates!AK98</f>
        <v>0.30479305982589722</v>
      </c>
      <c r="H106" s="19">
        <f>taxrates!AR98</f>
        <v>0.31734162569046021</v>
      </c>
      <c r="I106" s="19">
        <f>taxrates!AY98</f>
        <v>0.32269182801246643</v>
      </c>
      <c r="J106" s="19">
        <f>taxrates!BF98</f>
        <v>0.33183193206787109</v>
      </c>
      <c r="K106" s="19">
        <f>taxrates!BM98</f>
        <v>0.33717349171638489</v>
      </c>
      <c r="L106" s="642">
        <f>taxrates!BT98</f>
        <v>0.33495011925697327</v>
      </c>
      <c r="M106" s="1082"/>
    </row>
    <row r="107" spans="1:13" x14ac:dyDescent="0.2">
      <c r="A107" s="16">
        <v>2010</v>
      </c>
      <c r="B107" s="773">
        <f>taxrates!B99</f>
        <v>0.27824753522872925</v>
      </c>
      <c r="C107" s="295">
        <f>taxrates!I99</f>
        <v>0.26589453220367432</v>
      </c>
      <c r="D107" s="483">
        <f>taxrates!P99</f>
        <v>0.24622030556201935</v>
      </c>
      <c r="E107" s="483">
        <f>taxrates!W99</f>
        <v>0.27232241630554199</v>
      </c>
      <c r="F107" s="301">
        <f>taxrates!AD99</f>
        <v>0.29404178261756897</v>
      </c>
      <c r="G107" s="14">
        <f>taxrates!AK99</f>
        <v>0.2965671718120575</v>
      </c>
      <c r="H107" s="14">
        <f>taxrates!AR99</f>
        <v>0.30493816733360291</v>
      </c>
      <c r="I107" s="14">
        <f>taxrates!AY99</f>
        <v>0.30858126282691956</v>
      </c>
      <c r="J107" s="14">
        <f>taxrates!BF99</f>
        <v>0.31588837504386902</v>
      </c>
      <c r="K107" s="14">
        <f>taxrates!BM99</f>
        <v>0.3109498918056488</v>
      </c>
      <c r="L107" s="641">
        <f>taxrates!BT99</f>
        <v>0.31187111139297485</v>
      </c>
      <c r="M107" s="1082"/>
    </row>
    <row r="108" spans="1:13" x14ac:dyDescent="0.2">
      <c r="A108" s="16">
        <v>2011</v>
      </c>
      <c r="B108" s="773">
        <f>taxrates!B100</f>
        <v>0.28037437796592712</v>
      </c>
      <c r="C108" s="295">
        <f>taxrates!I100</f>
        <v>0.26593324542045593</v>
      </c>
      <c r="D108" s="483">
        <f>taxrates!P100</f>
        <v>0.24322190880775452</v>
      </c>
      <c r="E108" s="483">
        <f>taxrates!W100</f>
        <v>0.27322131395339966</v>
      </c>
      <c r="F108" s="301">
        <f>taxrates!AD100</f>
        <v>0.29851099848747253</v>
      </c>
      <c r="G108" s="14">
        <f>taxrates!AK100</f>
        <v>0.30190098285675049</v>
      </c>
      <c r="H108" s="14">
        <f>taxrates!AR100</f>
        <v>0.31127935647964478</v>
      </c>
      <c r="I108" s="14">
        <f>taxrates!AY100</f>
        <v>0.31532007455825806</v>
      </c>
      <c r="J108" s="14">
        <f>taxrates!BF100</f>
        <v>0.32421627640724182</v>
      </c>
      <c r="K108" s="14">
        <f>taxrates!BM100</f>
        <v>0.32025808095932007</v>
      </c>
      <c r="L108" s="641">
        <f>taxrates!BT100</f>
        <v>0.31188124418258667</v>
      </c>
      <c r="M108" s="1082"/>
    </row>
    <row r="109" spans="1:13" x14ac:dyDescent="0.2">
      <c r="A109" s="16">
        <v>2012</v>
      </c>
      <c r="B109" s="773">
        <f>taxrates!B101</f>
        <v>0.27523159980773926</v>
      </c>
      <c r="C109" s="295">
        <f>taxrates!I101</f>
        <v>0.26162448525428772</v>
      </c>
      <c r="D109" s="483">
        <f>taxrates!P101</f>
        <v>0.23794960975646973</v>
      </c>
      <c r="E109" s="483">
        <f>taxrates!W101</f>
        <v>0.26917040348052979</v>
      </c>
      <c r="F109" s="301">
        <f>taxrates!AD101</f>
        <v>0.29106351733207703</v>
      </c>
      <c r="G109" s="14">
        <f>taxrates!AK101</f>
        <v>0.2937646210193634</v>
      </c>
      <c r="H109" s="14">
        <f>taxrates!AR101</f>
        <v>0.30142796039581299</v>
      </c>
      <c r="I109" s="14">
        <f>taxrates!AY101</f>
        <v>0.30518621206283569</v>
      </c>
      <c r="J109" s="14">
        <f>taxrates!BF101</f>
        <v>0.31163808703422546</v>
      </c>
      <c r="K109" s="14">
        <f>taxrates!BM101</f>
        <v>0.30646169185638428</v>
      </c>
      <c r="L109" s="641">
        <f>taxrates!BT101</f>
        <v>0.29754012823104858</v>
      </c>
      <c r="M109" s="1082"/>
    </row>
    <row r="110" spans="1:13" x14ac:dyDescent="0.2">
      <c r="A110" s="16">
        <v>2013</v>
      </c>
      <c r="B110" s="773">
        <f>taxrates!B102</f>
        <v>0.29833003878593445</v>
      </c>
      <c r="C110" s="295">
        <f>taxrates!I102</f>
        <v>0.28061941266059875</v>
      </c>
      <c r="D110" s="483">
        <f>taxrates!P102</f>
        <v>0.24963021278381348</v>
      </c>
      <c r="E110" s="483">
        <f>taxrates!W102</f>
        <v>0.29061725735664368</v>
      </c>
      <c r="F110" s="301">
        <f>taxrates!AD102</f>
        <v>0.31993949413299561</v>
      </c>
      <c r="G110" s="14">
        <f>taxrates!AK102</f>
        <v>0.32587197422981262</v>
      </c>
      <c r="H110" s="14">
        <f>taxrates!AR102</f>
        <v>0.34533664584159851</v>
      </c>
      <c r="I110" s="14">
        <f>taxrates!AY102</f>
        <v>0.35497665405273438</v>
      </c>
      <c r="J110" s="14">
        <f>taxrates!BF102</f>
        <v>0.37238806486129761</v>
      </c>
      <c r="K110" s="14">
        <f>taxrates!BM102</f>
        <v>0.381185382604599</v>
      </c>
      <c r="L110" s="641">
        <f>taxrates!BT102</f>
        <v>0.37825155258178711</v>
      </c>
      <c r="M110" s="1082"/>
    </row>
    <row r="111" spans="1:13" x14ac:dyDescent="0.2">
      <c r="A111" s="16">
        <v>2014</v>
      </c>
      <c r="B111" s="773">
        <f>taxrates!B103</f>
        <v>0.29752817749977112</v>
      </c>
      <c r="C111" s="295">
        <f>taxrates!I103</f>
        <v>0.2817034125328064</v>
      </c>
      <c r="D111" s="483">
        <f>taxrates!P103</f>
        <v>0.2534465491771698</v>
      </c>
      <c r="E111" s="483">
        <f>taxrates!W103</f>
        <v>0.29066008329391479</v>
      </c>
      <c r="F111" s="301">
        <f>taxrates!AD103</f>
        <v>0.31594914197921753</v>
      </c>
      <c r="G111" s="14">
        <f>taxrates!AK103</f>
        <v>0.32162481546401978</v>
      </c>
      <c r="H111" s="14">
        <f>taxrates!AR103</f>
        <v>0.33907085657119751</v>
      </c>
      <c r="I111" s="14">
        <f>taxrates!AY103</f>
        <v>0.34800484776496887</v>
      </c>
      <c r="J111" s="14">
        <f>taxrates!BF103</f>
        <v>0.36435955762863159</v>
      </c>
      <c r="K111" s="14">
        <f>taxrates!BM103</f>
        <v>0.37641912698745728</v>
      </c>
      <c r="L111" s="641">
        <f>taxrates!BT103</f>
        <v>0.37182071805000305</v>
      </c>
      <c r="M111" s="1082"/>
    </row>
    <row r="112" spans="1:13" x14ac:dyDescent="0.2">
      <c r="A112" s="16">
        <v>2015</v>
      </c>
      <c r="B112" s="773">
        <f>taxrates!B104</f>
        <v>0.30286136269569397</v>
      </c>
      <c r="C112" s="295">
        <f>taxrates!I104</f>
        <v>0.28425365686416626</v>
      </c>
      <c r="D112" s="483">
        <f>taxrates!P104</f>
        <v>0.25502893328666687</v>
      </c>
      <c r="E112" s="483">
        <f>taxrates!W104</f>
        <v>0.29355925321578979</v>
      </c>
      <c r="F112" s="301">
        <f>taxrates!AD104</f>
        <v>0.32462233304977417</v>
      </c>
      <c r="G112" s="14">
        <f>taxrates!AK104</f>
        <v>0.33055669069290161</v>
      </c>
      <c r="H112" s="14">
        <f>taxrates!AR104</f>
        <v>0.34960958361625671</v>
      </c>
      <c r="I112" s="14">
        <f>taxrates!AY104</f>
        <v>0.35858148336410522</v>
      </c>
      <c r="J112" s="14">
        <f>taxrates!BF104</f>
        <v>0.37516933679580688</v>
      </c>
      <c r="K112" s="14">
        <f>taxrates!BM104</f>
        <v>0.38586926460266113</v>
      </c>
      <c r="L112" s="641">
        <f>taxrates!BT104</f>
        <v>0.38532456755638123</v>
      </c>
      <c r="M112" s="1082"/>
    </row>
    <row r="113" spans="1:13" x14ac:dyDescent="0.2">
      <c r="A113" s="16">
        <v>2016</v>
      </c>
      <c r="B113" s="773">
        <f>taxrates!B105</f>
        <v>0.30347752571105957</v>
      </c>
      <c r="C113" s="295">
        <f>taxrates!I105</f>
        <v>0.28536450862884521</v>
      </c>
      <c r="D113" s="483">
        <f>taxrates!P105</f>
        <v>0.25691568851470947</v>
      </c>
      <c r="E113" s="483">
        <f>taxrates!W105</f>
        <v>0.29425206780433655</v>
      </c>
      <c r="F113" s="301">
        <f>taxrates!AD105</f>
        <v>0.32503312826156616</v>
      </c>
      <c r="G113" s="14">
        <f>taxrates!AK105</f>
        <v>0.33103600144386292</v>
      </c>
      <c r="H113" s="14">
        <f>taxrates!AR105</f>
        <v>0.34832620620727539</v>
      </c>
      <c r="I113" s="14">
        <f>taxrates!AY105</f>
        <v>0.35676079988479614</v>
      </c>
      <c r="J113" s="14">
        <f>taxrates!BF105</f>
        <v>0.3714388906955719</v>
      </c>
      <c r="K113" s="14">
        <f>taxrates!BM105</f>
        <v>0.3840610682964325</v>
      </c>
      <c r="L113" s="641">
        <f>taxrates!BT105</f>
        <v>0.38163316249847412</v>
      </c>
      <c r="M113" s="1082"/>
    </row>
    <row r="114" spans="1:13" x14ac:dyDescent="0.2">
      <c r="A114" s="16">
        <v>2017</v>
      </c>
      <c r="B114" s="773">
        <f>taxrates!B106</f>
        <v>0.29458057880401611</v>
      </c>
      <c r="C114" s="295">
        <f>taxrates!I106</f>
        <v>0.28059989213943481</v>
      </c>
      <c r="D114" s="483">
        <f>taxrates!P106</f>
        <v>0.25509282946586609</v>
      </c>
      <c r="E114" s="483">
        <f>taxrates!W106</f>
        <v>0.28893736004829407</v>
      </c>
      <c r="F114" s="301">
        <f>taxrates!AD106</f>
        <v>0.31075260043144226</v>
      </c>
      <c r="G114" s="14">
        <f>taxrates!AK106</f>
        <v>0.31580269336700439</v>
      </c>
      <c r="H114" s="14">
        <f>taxrates!AR106</f>
        <v>0.33050373196601868</v>
      </c>
      <c r="I114" s="14">
        <f>taxrates!AY106</f>
        <v>0.33670526742935181</v>
      </c>
      <c r="J114" s="14">
        <f>taxrates!BF106</f>
        <v>0.34937059879302979</v>
      </c>
      <c r="K114" s="14">
        <f>taxrates!BM106</f>
        <v>0.34962046146392822</v>
      </c>
      <c r="L114" s="641">
        <f>taxrates!BT106</f>
        <v>0.32423645257949829</v>
      </c>
      <c r="M114" s="1082"/>
    </row>
    <row r="115" spans="1:13" x14ac:dyDescent="0.2">
      <c r="A115" s="16">
        <v>2018</v>
      </c>
      <c r="B115" s="773">
        <f>taxrates!B107</f>
        <v>0.28736627101898193</v>
      </c>
      <c r="C115" s="295">
        <f>taxrates!I107</f>
        <v>0.27884131669998169</v>
      </c>
      <c r="D115" s="14">
        <f>taxrates!P107</f>
        <v>0.25648611783981323</v>
      </c>
      <c r="E115" s="14">
        <f>taxrates!W107</f>
        <v>0.28610906004905701</v>
      </c>
      <c r="F115" s="301">
        <f>taxrates!AD107</f>
        <v>0.29704728722572327</v>
      </c>
      <c r="G115" s="14">
        <f>taxrates!AK107</f>
        <v>0.29991248250007629</v>
      </c>
      <c r="H115" s="14">
        <f>taxrates!AR107</f>
        <v>0.31556376814842224</v>
      </c>
      <c r="I115" s="14">
        <f>taxrates!AY107</f>
        <v>0.32279926538467407</v>
      </c>
      <c r="J115" s="14">
        <f>taxrates!BF107</f>
        <v>0.33717194199562073</v>
      </c>
      <c r="K115" s="14">
        <f>taxrates!BM107</f>
        <v>0.33888483047485352</v>
      </c>
      <c r="L115" s="641">
        <f>taxrates!BT107</f>
        <v>0.31288710236549377</v>
      </c>
      <c r="M115" s="1082"/>
    </row>
    <row r="116" spans="1:13" x14ac:dyDescent="0.2">
      <c r="A116" s="16">
        <v>2019</v>
      </c>
      <c r="B116" s="773">
        <f>taxrates!B108</f>
        <v>0.29380661249160767</v>
      </c>
      <c r="C116" s="295">
        <f>taxrates!I108</f>
        <v>0.28433480858802795</v>
      </c>
      <c r="D116" s="14">
        <f>taxrates!P108</f>
        <v>0.26013725996017456</v>
      </c>
      <c r="E116" s="14">
        <f>taxrates!W108</f>
        <v>0.29238107800483704</v>
      </c>
      <c r="F116" s="301">
        <f>taxrates!AD108</f>
        <v>0.30471587181091309</v>
      </c>
      <c r="G116" s="14">
        <f>taxrates!AK108</f>
        <v>0.30794495344161987</v>
      </c>
      <c r="H116" s="14">
        <f>taxrates!AR108</f>
        <v>0.3237268328666687</v>
      </c>
      <c r="I116" s="14">
        <f>taxrates!AY108</f>
        <v>0.33033183217048645</v>
      </c>
      <c r="J116" s="14">
        <f>taxrates!BF108</f>
        <v>0.3454873263835907</v>
      </c>
      <c r="K116" s="14">
        <f>taxrates!BM108</f>
        <v>0.35053184628486633</v>
      </c>
      <c r="L116" s="641">
        <f>taxrates!BT108</f>
        <v>0.32708749175071716</v>
      </c>
      <c r="M116" s="1082"/>
    </row>
    <row r="117" spans="1:13" ht="17" thickBot="1" x14ac:dyDescent="0.25">
      <c r="A117" s="10"/>
      <c r="B117" s="1036"/>
      <c r="C117" s="1035"/>
      <c r="D117" s="9"/>
      <c r="E117" s="7"/>
      <c r="F117" s="1047"/>
      <c r="G117" s="8"/>
      <c r="H117" s="8"/>
      <c r="I117" s="8"/>
      <c r="J117" s="7"/>
      <c r="K117" s="7"/>
      <c r="L117" s="644"/>
    </row>
    <row r="118" spans="1:13" ht="17" thickTop="1" x14ac:dyDescent="0.2">
      <c r="B118" s="987"/>
      <c r="D118" s="5"/>
      <c r="E118" s="5"/>
      <c r="F118" s="5"/>
      <c r="G118" s="5"/>
      <c r="H118" s="5"/>
      <c r="I118" s="5"/>
    </row>
    <row r="119" spans="1:13" ht="17" thickBot="1" x14ac:dyDescent="0.25">
      <c r="D119" s="5"/>
      <c r="E119" s="5"/>
      <c r="F119" s="5"/>
      <c r="G119" s="5"/>
      <c r="H119" s="5"/>
      <c r="I119" s="5"/>
      <c r="L119" s="987"/>
      <c r="M119" s="987"/>
    </row>
    <row r="120" spans="1:13" ht="15" customHeight="1" thickBot="1" x14ac:dyDescent="0.25">
      <c r="A120" s="1485" t="s">
        <v>412</v>
      </c>
      <c r="B120" s="1480"/>
      <c r="C120" s="1480"/>
      <c r="D120" s="1480"/>
      <c r="E120" s="1480"/>
      <c r="F120" s="1480"/>
      <c r="G120" s="1480"/>
      <c r="H120" s="1480"/>
      <c r="I120" s="1480"/>
      <c r="J120" s="1480"/>
      <c r="K120" s="1480"/>
      <c r="L120" s="1481"/>
    </row>
    <row r="121" spans="1:13" ht="22" customHeight="1" thickBot="1" x14ac:dyDescent="0.25">
      <c r="A121" s="1479"/>
      <c r="B121" s="1480"/>
      <c r="C121" s="1480"/>
      <c r="D121" s="1480"/>
      <c r="E121" s="1480"/>
      <c r="F121" s="1480"/>
      <c r="G121" s="1480"/>
      <c r="H121" s="1480"/>
      <c r="I121" s="1480"/>
      <c r="J121" s="1480"/>
      <c r="K121" s="1480"/>
      <c r="L121" s="1481"/>
    </row>
    <row r="122" spans="1:13" ht="15" customHeight="1" thickBot="1" x14ac:dyDescent="0.25">
      <c r="A122" s="1479" t="s">
        <v>354</v>
      </c>
      <c r="B122" s="1480"/>
      <c r="C122" s="1480"/>
      <c r="D122" s="1480"/>
      <c r="E122" s="1480"/>
      <c r="F122" s="1480"/>
      <c r="G122" s="1480"/>
      <c r="H122" s="1480"/>
      <c r="I122" s="1480"/>
      <c r="J122" s="1480"/>
      <c r="K122" s="1480"/>
      <c r="L122" s="1481"/>
    </row>
    <row r="123" spans="1:13" ht="17" thickBot="1" x14ac:dyDescent="0.25">
      <c r="A123" s="1479"/>
      <c r="B123" s="1480"/>
      <c r="C123" s="1480"/>
      <c r="D123" s="1480"/>
      <c r="E123" s="1480"/>
      <c r="F123" s="1480"/>
      <c r="G123" s="1480"/>
      <c r="H123" s="1480"/>
      <c r="I123" s="1480"/>
      <c r="J123" s="1480"/>
      <c r="K123" s="1480"/>
      <c r="L123" s="1481"/>
    </row>
  </sheetData>
  <mergeCells count="5">
    <mergeCell ref="A122:L123"/>
    <mergeCell ref="A4:L4"/>
    <mergeCell ref="B7:L7"/>
    <mergeCell ref="B8:L8"/>
    <mergeCell ref="A120:L121"/>
  </mergeCells>
  <hyperlinks>
    <hyperlink ref="A1" location="Index!A1" display="Back to index" xr:uid="{00000000-0004-0000-65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abColor theme="6" tint="0.39997558519241921"/>
    <pageSetUpPr fitToPage="1"/>
  </sheetPr>
  <dimension ref="A1:V119"/>
  <sheetViews>
    <sheetView workbookViewId="0">
      <pane xSplit="1" ySplit="9" topLeftCell="B110" activePane="bottomRight" state="frozen"/>
      <selection activeCell="A5" sqref="A5"/>
      <selection pane="topRight" activeCell="A5" sqref="A5"/>
      <selection pane="bottomLeft" activeCell="A5" sqref="A5"/>
      <selection pane="bottomRight" activeCell="A4" sqref="A4:V4"/>
    </sheetView>
  </sheetViews>
  <sheetFormatPr baseColWidth="10" defaultColWidth="10.83203125" defaultRowHeight="16" x14ac:dyDescent="0.2"/>
  <cols>
    <col min="1" max="1" width="10.83203125" style="131"/>
    <col min="2" max="2" width="10.83203125" style="102"/>
    <col min="3" max="8" width="10.83203125" style="131" customWidth="1"/>
    <col min="9" max="9" width="10.83203125" style="102"/>
    <col min="10" max="10" width="10.83203125" style="102" customWidth="1"/>
    <col min="11" max="13" width="10.83203125" style="102"/>
    <col min="14" max="14" width="10.83203125" style="102" customWidth="1"/>
    <col min="15" max="15" width="10.83203125" style="102"/>
    <col min="16" max="22" width="11.5" style="1" customWidth="1"/>
    <col min="23" max="16384" width="10.83203125" style="102"/>
  </cols>
  <sheetData>
    <row r="1" spans="1:22" x14ac:dyDescent="0.2">
      <c r="A1" s="169" t="s">
        <v>36</v>
      </c>
      <c r="C1" s="197"/>
    </row>
    <row r="2" spans="1:22" x14ac:dyDescent="0.2">
      <c r="C2" s="197"/>
    </row>
    <row r="3" spans="1:22" ht="17" thickBot="1" x14ac:dyDescent="0.25"/>
    <row r="4" spans="1:22" s="130" customFormat="1" ht="25" customHeight="1" thickTop="1" x14ac:dyDescent="0.2">
      <c r="A4" s="1383" t="s">
        <v>414</v>
      </c>
      <c r="B4" s="1384"/>
      <c r="C4" s="1384"/>
      <c r="D4" s="1384"/>
      <c r="E4" s="1384"/>
      <c r="F4" s="1384"/>
      <c r="G4" s="1384"/>
      <c r="H4" s="1384"/>
      <c r="I4" s="1384"/>
      <c r="J4" s="1384"/>
      <c r="K4" s="1384"/>
      <c r="L4" s="1384"/>
      <c r="M4" s="1384"/>
      <c r="N4" s="1384"/>
      <c r="O4" s="1384"/>
      <c r="P4" s="1384"/>
      <c r="Q4" s="1384"/>
      <c r="R4" s="1384"/>
      <c r="S4" s="1384"/>
      <c r="T4" s="1384"/>
      <c r="U4" s="1384"/>
      <c r="V4" s="1385"/>
    </row>
    <row r="5" spans="1:22" x14ac:dyDescent="0.2">
      <c r="A5" s="129"/>
      <c r="B5" s="128"/>
      <c r="C5" s="128"/>
      <c r="D5" s="128"/>
      <c r="E5" s="128"/>
      <c r="F5" s="128"/>
      <c r="G5" s="128"/>
      <c r="H5" s="128"/>
      <c r="I5" s="128"/>
      <c r="J5" s="128"/>
      <c r="K5" s="128"/>
      <c r="L5" s="128"/>
      <c r="M5" s="128"/>
      <c r="N5" s="128"/>
      <c r="O5" s="128"/>
      <c r="P5" s="101"/>
      <c r="Q5" s="101"/>
      <c r="R5" s="101"/>
      <c r="S5" s="101"/>
      <c r="T5" s="101"/>
      <c r="U5" s="101"/>
      <c r="V5" s="466"/>
    </row>
    <row r="6" spans="1:22" x14ac:dyDescent="0.2">
      <c r="A6" s="129"/>
      <c r="B6" s="45" t="s">
        <v>35</v>
      </c>
      <c r="C6" s="45" t="s">
        <v>34</v>
      </c>
      <c r="D6" s="45" t="s">
        <v>33</v>
      </c>
      <c r="E6" s="45" t="s">
        <v>32</v>
      </c>
      <c r="F6" s="45" t="s">
        <v>31</v>
      </c>
      <c r="G6" s="45" t="s">
        <v>30</v>
      </c>
      <c r="H6" s="913" t="s">
        <v>29</v>
      </c>
      <c r="I6" s="48" t="s">
        <v>28</v>
      </c>
      <c r="J6" s="225" t="s">
        <v>27</v>
      </c>
      <c r="K6" s="45" t="s">
        <v>26</v>
      </c>
      <c r="L6" s="45" t="s">
        <v>25</v>
      </c>
      <c r="M6" s="47" t="s">
        <v>24</v>
      </c>
      <c r="N6" s="45" t="s">
        <v>23</v>
      </c>
      <c r="O6" s="45" t="s">
        <v>22</v>
      </c>
      <c r="P6" s="914" t="s">
        <v>21</v>
      </c>
      <c r="Q6" s="914" t="s">
        <v>20</v>
      </c>
      <c r="R6" s="915" t="s">
        <v>53</v>
      </c>
      <c r="S6" s="915" t="s">
        <v>52</v>
      </c>
      <c r="T6" s="915" t="s">
        <v>51</v>
      </c>
      <c r="U6" s="916" t="s">
        <v>50</v>
      </c>
      <c r="V6" s="917" t="s">
        <v>49</v>
      </c>
    </row>
    <row r="7" spans="1:22" ht="35" customHeight="1" x14ac:dyDescent="0.2">
      <c r="A7" s="129"/>
      <c r="B7" s="1381" t="s">
        <v>305</v>
      </c>
      <c r="C7" s="1381"/>
      <c r="D7" s="1381"/>
      <c r="E7" s="1381"/>
      <c r="F7" s="1381"/>
      <c r="G7" s="1381"/>
      <c r="H7" s="1381"/>
      <c r="I7" s="1381"/>
      <c r="J7" s="1381"/>
      <c r="K7" s="1381"/>
      <c r="L7" s="1381"/>
      <c r="M7" s="1381"/>
      <c r="N7" s="1381"/>
      <c r="O7" s="1381"/>
      <c r="P7" s="1381"/>
      <c r="Q7" s="1381"/>
      <c r="R7" s="1381"/>
      <c r="S7" s="1381"/>
      <c r="T7" s="1381"/>
      <c r="U7" s="1381"/>
      <c r="V7" s="1382"/>
    </row>
    <row r="8" spans="1:22" s="125" customFormat="1" ht="21" customHeight="1" x14ac:dyDescent="0.2">
      <c r="A8" s="165"/>
      <c r="B8" s="1486" t="s">
        <v>404</v>
      </c>
      <c r="C8" s="1379"/>
      <c r="D8" s="1379"/>
      <c r="E8" s="1379"/>
      <c r="F8" s="1379"/>
      <c r="G8" s="1379"/>
      <c r="H8" s="1379"/>
      <c r="I8" s="1379"/>
      <c r="J8" s="1379"/>
      <c r="K8" s="1379"/>
      <c r="L8" s="1379"/>
      <c r="M8" s="1379"/>
      <c r="N8" s="1379"/>
      <c r="O8" s="1379"/>
      <c r="P8" s="1379"/>
      <c r="Q8" s="1379"/>
      <c r="R8" s="1379"/>
      <c r="S8" s="1379"/>
      <c r="T8" s="1379"/>
      <c r="U8" s="1379"/>
      <c r="V8" s="1380"/>
    </row>
    <row r="9" spans="1:22" ht="52" thickBot="1" x14ac:dyDescent="0.25">
      <c r="A9" s="129"/>
      <c r="B9" s="408" t="s">
        <v>15</v>
      </c>
      <c r="C9" s="588" t="s">
        <v>323</v>
      </c>
      <c r="D9" s="407" t="s">
        <v>319</v>
      </c>
      <c r="E9" s="588" t="s">
        <v>324</v>
      </c>
      <c r="F9" s="407" t="s">
        <v>320</v>
      </c>
      <c r="G9" s="912" t="s">
        <v>321</v>
      </c>
      <c r="H9" s="407" t="s">
        <v>322</v>
      </c>
      <c r="I9" s="408" t="s">
        <v>14</v>
      </c>
      <c r="J9" s="588" t="s">
        <v>323</v>
      </c>
      <c r="K9" s="407" t="s">
        <v>319</v>
      </c>
      <c r="L9" s="588" t="s">
        <v>324</v>
      </c>
      <c r="M9" s="407" t="s">
        <v>320</v>
      </c>
      <c r="N9" s="912" t="s">
        <v>321</v>
      </c>
      <c r="O9" s="407" t="s">
        <v>322</v>
      </c>
      <c r="P9" s="464" t="s">
        <v>58</v>
      </c>
      <c r="Q9" s="588" t="s">
        <v>323</v>
      </c>
      <c r="R9" s="407" t="s">
        <v>319</v>
      </c>
      <c r="S9" s="588" t="s">
        <v>324</v>
      </c>
      <c r="T9" s="407" t="s">
        <v>320</v>
      </c>
      <c r="U9" s="912" t="s">
        <v>321</v>
      </c>
      <c r="V9" s="162" t="s">
        <v>322</v>
      </c>
    </row>
    <row r="10" spans="1:22" x14ac:dyDescent="0.2">
      <c r="A10" s="155">
        <v>1913</v>
      </c>
      <c r="B10" s="410">
        <f>taxrates!I2</f>
        <v>6.7522331470312405E-2</v>
      </c>
      <c r="C10" s="501">
        <f>taxrates!J2</f>
        <v>3.3200699591948886E-2</v>
      </c>
      <c r="D10" s="501">
        <f>taxrates!K2</f>
        <v>1.9470144265618727E-2</v>
      </c>
      <c r="E10" s="501">
        <f>taxrates!L2</f>
        <v>0</v>
      </c>
      <c r="F10" s="501">
        <f>taxrates!M2</f>
        <v>9.8766416788889969E-4</v>
      </c>
      <c r="G10" s="501">
        <f>taxrates!N2</f>
        <v>1.3863823444855899E-2</v>
      </c>
      <c r="H10" s="502">
        <f>taxrates!O2</f>
        <v>0</v>
      </c>
      <c r="I10" s="186">
        <f t="shared" ref="I10:I57" si="0">J10+K10+L10+M10+N10+O10</f>
        <v>7.1223004964708819E-2</v>
      </c>
      <c r="J10" s="1000">
        <f t="shared" ref="J10:K57" si="1">J11*C10/C11</f>
        <v>4.2198329140703796E-2</v>
      </c>
      <c r="K10" s="1000">
        <f t="shared" si="1"/>
        <v>1.7999179563773057E-2</v>
      </c>
      <c r="L10" s="1000">
        <v>0</v>
      </c>
      <c r="M10" s="1000">
        <v>0</v>
      </c>
      <c r="N10" s="1000">
        <f t="shared" ref="L10:N57" si="2">N11*G10/G11</f>
        <v>1.1025496260231978E-2</v>
      </c>
      <c r="O10" s="936">
        <v>0</v>
      </c>
      <c r="P10" s="178"/>
      <c r="Q10" s="121"/>
      <c r="R10" s="121"/>
      <c r="S10" s="121"/>
      <c r="T10" s="121"/>
      <c r="U10" s="121"/>
      <c r="V10" s="177"/>
    </row>
    <row r="11" spans="1:22" x14ac:dyDescent="0.2">
      <c r="A11" s="155">
        <v>1914</v>
      </c>
      <c r="B11" s="135">
        <f>taxrates!I3</f>
        <v>6.2060403101975789E-2</v>
      </c>
      <c r="C11" s="503">
        <f>taxrates!J3</f>
        <v>2.121006403702869E-2</v>
      </c>
      <c r="D11" s="503">
        <f>taxrates!K3</f>
        <v>2.3378409684098839E-2</v>
      </c>
      <c r="E11" s="503">
        <f>taxrates!L3</f>
        <v>0</v>
      </c>
      <c r="F11" s="503">
        <f>taxrates!M3</f>
        <v>1.1467018321554081E-3</v>
      </c>
      <c r="G11" s="503">
        <f>taxrates!N3</f>
        <v>1.6325227548692846E-2</v>
      </c>
      <c r="H11" s="504">
        <f>taxrates!O3</f>
        <v>0</v>
      </c>
      <c r="I11" s="186">
        <f t="shared" si="0"/>
        <v>6.1553300639461905E-2</v>
      </c>
      <c r="J11" s="1000">
        <f t="shared" si="1"/>
        <v>2.6958144687619309E-2</v>
      </c>
      <c r="K11" s="1000">
        <f t="shared" si="1"/>
        <v>2.1612176472806114E-2</v>
      </c>
      <c r="L11" s="1000">
        <v>0</v>
      </c>
      <c r="M11" s="1000">
        <v>0</v>
      </c>
      <c r="N11" s="1000">
        <f t="shared" si="2"/>
        <v>1.2982979479036484E-2</v>
      </c>
      <c r="O11" s="936">
        <v>0</v>
      </c>
      <c r="P11" s="106"/>
      <c r="Q11" s="114"/>
      <c r="R11" s="114"/>
      <c r="S11" s="114"/>
      <c r="T11" s="114"/>
      <c r="U11" s="114"/>
      <c r="V11" s="154"/>
    </row>
    <row r="12" spans="1:22" x14ac:dyDescent="0.2">
      <c r="A12" s="155">
        <v>1915</v>
      </c>
      <c r="B12" s="135">
        <f>taxrates!I4</f>
        <v>6.0257132900644897E-2</v>
      </c>
      <c r="C12" s="503">
        <f>taxrates!J4</f>
        <v>1.8223007459072425E-2</v>
      </c>
      <c r="D12" s="503">
        <f>taxrates!K4</f>
        <v>2.3922316700468578E-2</v>
      </c>
      <c r="E12" s="503">
        <f>taxrates!L4</f>
        <v>0</v>
      </c>
      <c r="F12" s="503">
        <f>taxrates!M4</f>
        <v>1.1879593289992952E-3</v>
      </c>
      <c r="G12" s="503">
        <f>taxrates!N4</f>
        <v>1.6923849412104595E-2</v>
      </c>
      <c r="H12" s="504">
        <f>taxrates!O4</f>
        <v>0</v>
      </c>
      <c r="I12" s="186">
        <f t="shared" si="0"/>
        <v>5.8735611699765905E-2</v>
      </c>
      <c r="J12" s="1000">
        <f t="shared" si="1"/>
        <v>2.3161574187970276E-2</v>
      </c>
      <c r="K12" s="1000">
        <f t="shared" si="1"/>
        <v>2.2114991445313655E-2</v>
      </c>
      <c r="L12" s="1000">
        <v>0</v>
      </c>
      <c r="M12" s="1000">
        <v>0</v>
      </c>
      <c r="N12" s="1000">
        <f t="shared" si="2"/>
        <v>1.3459046066481975E-2</v>
      </c>
      <c r="O12" s="936">
        <v>0</v>
      </c>
      <c r="P12" s="106"/>
      <c r="Q12" s="114"/>
      <c r="R12" s="114"/>
      <c r="S12" s="114"/>
      <c r="T12" s="114"/>
      <c r="U12" s="114"/>
      <c r="V12" s="154"/>
    </row>
    <row r="13" spans="1:22" x14ac:dyDescent="0.2">
      <c r="A13" s="155">
        <v>1916</v>
      </c>
      <c r="B13" s="149">
        <f>taxrates!I5</f>
        <v>6.7894756391496877E-2</v>
      </c>
      <c r="C13" s="411">
        <f>taxrates!J5</f>
        <v>3.0047093232308458E-2</v>
      </c>
      <c r="D13" s="411">
        <f>taxrates!K5</f>
        <v>2.0842129901262389E-2</v>
      </c>
      <c r="E13" s="411">
        <f>taxrates!L5</f>
        <v>0</v>
      </c>
      <c r="F13" s="411">
        <f>taxrates!M5</f>
        <v>1.2911409977752781E-3</v>
      </c>
      <c r="G13" s="411">
        <f>taxrates!N5</f>
        <v>1.5714392260150756E-2</v>
      </c>
      <c r="H13" s="412">
        <f>taxrates!O5</f>
        <v>0</v>
      </c>
      <c r="I13" s="186">
        <f t="shared" si="0"/>
        <v>6.9954784589634431E-2</v>
      </c>
      <c r="J13" s="1000">
        <f t="shared" si="1"/>
        <v>3.8190072664789222E-2</v>
      </c>
      <c r="K13" s="1000">
        <f t="shared" si="1"/>
        <v>1.9267512015652955E-2</v>
      </c>
      <c r="L13" s="1000">
        <v>0</v>
      </c>
      <c r="M13" s="1000">
        <v>0</v>
      </c>
      <c r="N13" s="1000">
        <f t="shared" si="2"/>
        <v>1.2497199909192248E-2</v>
      </c>
      <c r="O13" s="936">
        <v>0</v>
      </c>
      <c r="P13" s="106"/>
      <c r="Q13" s="105"/>
      <c r="R13" s="105"/>
      <c r="S13" s="105"/>
      <c r="T13" s="105"/>
      <c r="U13" s="105"/>
      <c r="V13" s="134"/>
    </row>
    <row r="14" spans="1:22" x14ac:dyDescent="0.2">
      <c r="A14" s="155">
        <v>1917</v>
      </c>
      <c r="B14" s="186">
        <f>taxrates!I6</f>
        <v>7.3078676145134677E-2</v>
      </c>
      <c r="C14" s="503">
        <f>taxrates!J6</f>
        <v>3.7070908588992257E-2</v>
      </c>
      <c r="D14" s="503">
        <f>taxrates!K6</f>
        <v>1.9069115127815124E-2</v>
      </c>
      <c r="E14" s="503">
        <f>taxrates!L6</f>
        <v>0</v>
      </c>
      <c r="F14" s="503">
        <f>taxrates!M6</f>
        <v>1.6224938586994111E-3</v>
      </c>
      <c r="G14" s="503">
        <f>taxrates!N6</f>
        <v>1.5316158569627879E-2</v>
      </c>
      <c r="H14" s="504">
        <f>taxrates!O6</f>
        <v>0</v>
      </c>
      <c r="I14" s="186">
        <f t="shared" si="0"/>
        <v>7.6926337046136439E-2</v>
      </c>
      <c r="J14" s="1000">
        <f t="shared" si="1"/>
        <v>4.7117392748030715E-2</v>
      </c>
      <c r="K14" s="1000">
        <f t="shared" si="1"/>
        <v>1.7628448080577095E-2</v>
      </c>
      <c r="L14" s="1000">
        <v>0</v>
      </c>
      <c r="M14" s="1000">
        <v>0</v>
      </c>
      <c r="N14" s="1000">
        <f t="shared" si="2"/>
        <v>1.218049621752864E-2</v>
      </c>
      <c r="O14" s="936">
        <v>0</v>
      </c>
      <c r="P14" s="106"/>
      <c r="Q14" s="114"/>
      <c r="R14" s="114"/>
      <c r="S14" s="114"/>
      <c r="T14" s="114"/>
      <c r="U14" s="114"/>
      <c r="V14" s="154"/>
    </row>
    <row r="15" spans="1:22" x14ac:dyDescent="0.2">
      <c r="A15" s="155">
        <v>1918</v>
      </c>
      <c r="B15" s="135">
        <f>taxrates!I7</f>
        <v>7.8447267709050292E-2</v>
      </c>
      <c r="C15" s="503">
        <f>taxrates!J7</f>
        <v>4.4549975097366301E-2</v>
      </c>
      <c r="D15" s="503">
        <f>taxrates!K7</f>
        <v>1.6312068117980718E-2</v>
      </c>
      <c r="E15" s="503">
        <f>taxrates!L7</f>
        <v>0</v>
      </c>
      <c r="F15" s="503">
        <f>taxrates!M7</f>
        <v>3.1927773266355766E-3</v>
      </c>
      <c r="G15" s="503">
        <f>taxrates!N7</f>
        <v>1.4392447167067692E-2</v>
      </c>
      <c r="H15" s="504">
        <f>taxrates!O7</f>
        <v>0</v>
      </c>
      <c r="I15" s="186">
        <f t="shared" si="0"/>
        <v>8.3148931000901913E-2</v>
      </c>
      <c r="J15" s="1000">
        <f t="shared" si="1"/>
        <v>5.6623340335415766E-2</v>
      </c>
      <c r="K15" s="1000">
        <f t="shared" si="1"/>
        <v>1.5079695307162752E-2</v>
      </c>
      <c r="L15" s="1000">
        <v>0</v>
      </c>
      <c r="M15" s="1000">
        <v>0</v>
      </c>
      <c r="N15" s="1000">
        <f t="shared" si="2"/>
        <v>1.1445895358323393E-2</v>
      </c>
      <c r="O15" s="936">
        <v>0</v>
      </c>
      <c r="P15" s="106"/>
      <c r="Q15" s="114"/>
      <c r="R15" s="114"/>
      <c r="S15" s="114"/>
      <c r="T15" s="114"/>
      <c r="U15" s="114"/>
      <c r="V15" s="154"/>
    </row>
    <row r="16" spans="1:22" x14ac:dyDescent="0.2">
      <c r="A16" s="160">
        <v>1919</v>
      </c>
      <c r="B16" s="139">
        <f>taxrates!I8</f>
        <v>8.2129719348721597E-2</v>
      </c>
      <c r="C16" s="505">
        <f>taxrates!J8</f>
        <v>4.7877243967708545E-2</v>
      </c>
      <c r="D16" s="505">
        <f>taxrates!K8</f>
        <v>1.6395367839155635E-2</v>
      </c>
      <c r="E16" s="505">
        <f>taxrates!L8</f>
        <v>0</v>
      </c>
      <c r="F16" s="505">
        <f>taxrates!M8</f>
        <v>4.0676117079338934E-3</v>
      </c>
      <c r="G16" s="505">
        <f>taxrates!N8</f>
        <v>1.3789495833923537E-2</v>
      </c>
      <c r="H16" s="506">
        <f>taxrates!O8</f>
        <v>0</v>
      </c>
      <c r="I16" s="188">
        <f t="shared" si="0"/>
        <v>8.697541054138741E-2</v>
      </c>
      <c r="J16" s="1001">
        <f t="shared" si="1"/>
        <v>6.0852323117584844E-2</v>
      </c>
      <c r="K16" s="1001">
        <f t="shared" si="1"/>
        <v>1.5156701754500028E-2</v>
      </c>
      <c r="L16" s="1001">
        <v>0</v>
      </c>
      <c r="M16" s="1001">
        <v>0</v>
      </c>
      <c r="N16" s="1001">
        <f t="shared" si="2"/>
        <v>1.0966385669302546E-2</v>
      </c>
      <c r="O16" s="937">
        <v>0</v>
      </c>
      <c r="P16" s="109"/>
      <c r="Q16" s="116"/>
      <c r="R16" s="116"/>
      <c r="S16" s="116"/>
      <c r="T16" s="116"/>
      <c r="U16" s="116"/>
      <c r="V16" s="156"/>
    </row>
    <row r="17" spans="1:22" x14ac:dyDescent="0.2">
      <c r="A17" s="155">
        <v>1920</v>
      </c>
      <c r="B17" s="135">
        <f>taxrates!I9</f>
        <v>8.2345358179203049E-2</v>
      </c>
      <c r="C17" s="503">
        <f>taxrates!J9</f>
        <v>5.0501993483887703E-2</v>
      </c>
      <c r="D17" s="503">
        <f>taxrates!K9</f>
        <v>1.4674039078923548E-2</v>
      </c>
      <c r="E17" s="503">
        <f>taxrates!L9</f>
        <v>0</v>
      </c>
      <c r="F17" s="503">
        <f>taxrates!M9</f>
        <v>4.1251321518317686E-3</v>
      </c>
      <c r="G17" s="503">
        <f>taxrates!N9</f>
        <v>1.3044193464560032E-2</v>
      </c>
      <c r="H17" s="504">
        <f>taxrates!O9</f>
        <v>0</v>
      </c>
      <c r="I17" s="186">
        <f t="shared" si="0"/>
        <v>8.8127486024167173E-2</v>
      </c>
      <c r="J17" s="1000">
        <f t="shared" si="1"/>
        <v>6.4188398723126913E-2</v>
      </c>
      <c r="K17" s="1000">
        <f t="shared" si="1"/>
        <v>1.3565418966810853E-2</v>
      </c>
      <c r="L17" s="1000">
        <v>0</v>
      </c>
      <c r="M17" s="1000">
        <v>0</v>
      </c>
      <c r="N17" s="1000">
        <f t="shared" si="2"/>
        <v>1.0373668334229416E-2</v>
      </c>
      <c r="O17" s="936">
        <v>0</v>
      </c>
      <c r="P17" s="106"/>
      <c r="Q17" s="114"/>
      <c r="R17" s="114"/>
      <c r="S17" s="114"/>
      <c r="T17" s="114"/>
      <c r="U17" s="114"/>
      <c r="V17" s="154"/>
    </row>
    <row r="18" spans="1:22" x14ac:dyDescent="0.2">
      <c r="A18" s="155">
        <v>1921</v>
      </c>
      <c r="B18" s="135">
        <f>taxrates!I10</f>
        <v>7.8917784157154669E-2</v>
      </c>
      <c r="C18" s="503">
        <f>taxrates!J10</f>
        <v>3.6037859615821267E-2</v>
      </c>
      <c r="D18" s="503">
        <f>taxrates!K10</f>
        <v>2.0751396933760019E-2</v>
      </c>
      <c r="E18" s="503">
        <f>taxrates!L10</f>
        <v>0</v>
      </c>
      <c r="F18" s="503">
        <f>taxrates!M10</f>
        <v>5.6591261572681122E-3</v>
      </c>
      <c r="G18" s="503">
        <f>taxrates!N10</f>
        <v>1.6469401450305263E-2</v>
      </c>
      <c r="H18" s="504">
        <f>taxrates!O10</f>
        <v>0</v>
      </c>
      <c r="I18" s="186">
        <f t="shared" si="0"/>
        <v>7.8085650735694359E-2</v>
      </c>
      <c r="J18" s="1000">
        <f t="shared" si="1"/>
        <v>4.5804380036729091E-2</v>
      </c>
      <c r="K18" s="1000">
        <f t="shared" si="1"/>
        <v>1.9183633901954895E-2</v>
      </c>
      <c r="L18" s="1000">
        <v>0</v>
      </c>
      <c r="M18" s="1000">
        <v>0</v>
      </c>
      <c r="N18" s="1000">
        <f t="shared" si="2"/>
        <v>1.3097636797010375E-2</v>
      </c>
      <c r="O18" s="936">
        <v>0</v>
      </c>
      <c r="P18" s="106"/>
      <c r="Q18" s="114"/>
      <c r="R18" s="114"/>
      <c r="S18" s="114"/>
      <c r="T18" s="114"/>
      <c r="U18" s="114"/>
      <c r="V18" s="154"/>
    </row>
    <row r="19" spans="1:22" x14ac:dyDescent="0.2">
      <c r="A19" s="155">
        <v>1922</v>
      </c>
      <c r="B19" s="135">
        <f>taxrates!I11</f>
        <v>7.3394812155977512E-2</v>
      </c>
      <c r="C19" s="503">
        <f>taxrates!J11</f>
        <v>3.2708559286878575E-2</v>
      </c>
      <c r="D19" s="503">
        <f>taxrates!K11</f>
        <v>2.0896986150765517E-2</v>
      </c>
      <c r="E19" s="503">
        <f>taxrates!L11</f>
        <v>0</v>
      </c>
      <c r="F19" s="503">
        <f>taxrates!M11</f>
        <v>3.8846415856713858E-3</v>
      </c>
      <c r="G19" s="503">
        <f>taxrates!N11</f>
        <v>1.590462513266204E-2</v>
      </c>
      <c r="H19" s="504">
        <f>taxrates!O11</f>
        <v>0</v>
      </c>
      <c r="I19" s="186">
        <f t="shared" si="0"/>
        <v>7.3539525734172467E-2</v>
      </c>
      <c r="J19" s="1000">
        <f t="shared" si="1"/>
        <v>4.1572815255996397E-2</v>
      </c>
      <c r="K19" s="1000">
        <f t="shared" si="1"/>
        <v>1.9318223888740892E-2</v>
      </c>
      <c r="L19" s="1000">
        <v>0</v>
      </c>
      <c r="M19" s="1000">
        <v>0</v>
      </c>
      <c r="N19" s="1000">
        <f t="shared" si="2"/>
        <v>1.2648486589435175E-2</v>
      </c>
      <c r="O19" s="936">
        <v>0</v>
      </c>
      <c r="P19" s="106"/>
      <c r="Q19" s="114"/>
      <c r="R19" s="114"/>
      <c r="S19" s="114"/>
      <c r="T19" s="114"/>
      <c r="U19" s="114"/>
      <c r="V19" s="154"/>
    </row>
    <row r="20" spans="1:22" x14ac:dyDescent="0.2">
      <c r="A20" s="155">
        <v>1923</v>
      </c>
      <c r="B20" s="135">
        <f>taxrates!I12</f>
        <v>7.3240567537333365E-2</v>
      </c>
      <c r="C20" s="503">
        <f>taxrates!J12</f>
        <v>3.6042362023969654E-2</v>
      </c>
      <c r="D20" s="503">
        <f>taxrates!K12</f>
        <v>1.8752152336279995E-2</v>
      </c>
      <c r="E20" s="503">
        <f>taxrates!L12</f>
        <v>0</v>
      </c>
      <c r="F20" s="503">
        <f>taxrates!M12</f>
        <v>3.587297786526574E-3</v>
      </c>
      <c r="G20" s="503">
        <f>taxrates!N12</f>
        <v>1.485875539055714E-2</v>
      </c>
      <c r="H20" s="504">
        <f>taxrates!O12</f>
        <v>0</v>
      </c>
      <c r="I20" s="186">
        <f t="shared" si="0"/>
        <v>7.4962271131061659E-2</v>
      </c>
      <c r="J20" s="1000">
        <f t="shared" si="1"/>
        <v>4.5810102630027015E-2</v>
      </c>
      <c r="K20" s="1000">
        <f t="shared" si="1"/>
        <v>1.7335431751471106E-2</v>
      </c>
      <c r="L20" s="1000">
        <v>0</v>
      </c>
      <c r="M20" s="1000">
        <v>0</v>
      </c>
      <c r="N20" s="1000">
        <f t="shared" si="2"/>
        <v>1.1816736749563551E-2</v>
      </c>
      <c r="O20" s="936">
        <v>0</v>
      </c>
      <c r="P20" s="106"/>
      <c r="Q20" s="114"/>
      <c r="R20" s="114"/>
      <c r="S20" s="114"/>
      <c r="T20" s="114"/>
      <c r="U20" s="114"/>
      <c r="V20" s="154"/>
    </row>
    <row r="21" spans="1:22" x14ac:dyDescent="0.2">
      <c r="A21" s="155">
        <v>1924</v>
      </c>
      <c r="B21" s="135">
        <f>taxrates!I13</f>
        <v>7.1533419433588638E-2</v>
      </c>
      <c r="C21" s="503">
        <f>taxrates!J13</f>
        <v>3.2049334365763592E-2</v>
      </c>
      <c r="D21" s="503">
        <f>taxrates!K13</f>
        <v>2.0954982748632413E-2</v>
      </c>
      <c r="E21" s="503">
        <f>taxrates!L13</f>
        <v>0</v>
      </c>
      <c r="F21" s="503">
        <f>taxrates!M13</f>
        <v>3.2551584752600485E-3</v>
      </c>
      <c r="G21" s="503">
        <f>taxrates!N13</f>
        <v>1.5273943843932592E-2</v>
      </c>
      <c r="H21" s="504">
        <f>taxrates!O13</f>
        <v>0</v>
      </c>
      <c r="I21" s="186">
        <f t="shared" si="0"/>
        <v>7.2253698546172376E-2</v>
      </c>
      <c r="J21" s="1000">
        <f t="shared" si="1"/>
        <v>4.0734935616685709E-2</v>
      </c>
      <c r="K21" s="1000">
        <f t="shared" si="1"/>
        <v>1.9371838857631364E-2</v>
      </c>
      <c r="L21" s="1000">
        <v>0</v>
      </c>
      <c r="M21" s="1000">
        <v>0</v>
      </c>
      <c r="N21" s="1000">
        <f t="shared" si="2"/>
        <v>1.2146924071855299E-2</v>
      </c>
      <c r="O21" s="936">
        <v>0</v>
      </c>
      <c r="P21" s="106"/>
      <c r="Q21" s="114"/>
      <c r="R21" s="114"/>
      <c r="S21" s="114"/>
      <c r="T21" s="114"/>
      <c r="U21" s="114"/>
      <c r="V21" s="154"/>
    </row>
    <row r="22" spans="1:22" x14ac:dyDescent="0.2">
      <c r="A22" s="155">
        <v>1925</v>
      </c>
      <c r="B22" s="135">
        <f>taxrates!I14</f>
        <v>7.2794335060238552E-2</v>
      </c>
      <c r="C22" s="503">
        <f>taxrates!J14</f>
        <v>3.0987472978299763E-2</v>
      </c>
      <c r="D22" s="503">
        <f>taxrates!K14</f>
        <v>2.2188395363965441E-2</v>
      </c>
      <c r="E22" s="503">
        <f>taxrates!L14</f>
        <v>0</v>
      </c>
      <c r="F22" s="503">
        <f>taxrates!M14</f>
        <v>3.0075007268070037E-3</v>
      </c>
      <c r="G22" s="503">
        <f>taxrates!N14</f>
        <v>1.6610965991166345E-2</v>
      </c>
      <c r="H22" s="504">
        <f>taxrates!O14</f>
        <v>0</v>
      </c>
      <c r="I22" s="186">
        <f t="shared" si="0"/>
        <v>7.3107588532167145E-2</v>
      </c>
      <c r="J22" s="1000">
        <f t="shared" si="1"/>
        <v>3.938530211857505E-2</v>
      </c>
      <c r="K22" s="1000">
        <f t="shared" si="1"/>
        <v>2.051206744745258E-2</v>
      </c>
      <c r="L22" s="1000">
        <v>0</v>
      </c>
      <c r="M22" s="1000">
        <v>0</v>
      </c>
      <c r="N22" s="1000">
        <f t="shared" si="2"/>
        <v>1.3210218966139515E-2</v>
      </c>
      <c r="O22" s="936">
        <v>0</v>
      </c>
      <c r="P22" s="106"/>
      <c r="Q22" s="114"/>
      <c r="R22" s="114"/>
      <c r="S22" s="114"/>
      <c r="T22" s="114"/>
      <c r="U22" s="114"/>
      <c r="V22" s="154"/>
    </row>
    <row r="23" spans="1:22" x14ac:dyDescent="0.2">
      <c r="A23" s="155">
        <v>1926</v>
      </c>
      <c r="B23" s="135">
        <f>taxrates!I15</f>
        <v>7.7584216438176937E-2</v>
      </c>
      <c r="C23" s="503">
        <f>taxrates!J15</f>
        <v>3.8949962484254107E-2</v>
      </c>
      <c r="D23" s="503">
        <f>taxrates!K15</f>
        <v>2.013588076727417E-2</v>
      </c>
      <c r="E23" s="503">
        <f>taxrates!L15</f>
        <v>0</v>
      </c>
      <c r="F23" s="503">
        <f>taxrates!M15</f>
        <v>2.6166752419678396E-3</v>
      </c>
      <c r="G23" s="503">
        <f>taxrates!N15</f>
        <v>1.5881697944680813E-2</v>
      </c>
      <c r="H23" s="504">
        <f>taxrates!O15</f>
        <v>0</v>
      </c>
      <c r="I23" s="186">
        <f t="shared" si="0"/>
        <v>8.0750556925695896E-2</v>
      </c>
      <c r="J23" s="1000">
        <f t="shared" si="1"/>
        <v>4.9505683829843015E-2</v>
      </c>
      <c r="K23" s="1000">
        <f t="shared" si="1"/>
        <v>1.8614619833345884E-2</v>
      </c>
      <c r="L23" s="1000">
        <v>0</v>
      </c>
      <c r="M23" s="1000">
        <v>0</v>
      </c>
      <c r="N23" s="1000">
        <f t="shared" si="2"/>
        <v>1.2630253262506991E-2</v>
      </c>
      <c r="O23" s="936">
        <v>0</v>
      </c>
      <c r="P23" s="106"/>
      <c r="Q23" s="114"/>
      <c r="R23" s="114"/>
      <c r="S23" s="114"/>
      <c r="T23" s="114"/>
      <c r="U23" s="114"/>
      <c r="V23" s="154"/>
    </row>
    <row r="24" spans="1:22" x14ac:dyDescent="0.2">
      <c r="A24" s="155">
        <v>1927</v>
      </c>
      <c r="B24" s="135">
        <f>taxrates!I16</f>
        <v>7.4909461898130844E-2</v>
      </c>
      <c r="C24" s="503">
        <f>taxrates!J16</f>
        <v>3.6618545598857848E-2</v>
      </c>
      <c r="D24" s="503">
        <f>taxrates!K16</f>
        <v>2.0516436990662277E-2</v>
      </c>
      <c r="E24" s="503">
        <f>taxrates!L16</f>
        <v>0</v>
      </c>
      <c r="F24" s="503">
        <f>taxrates!M16</f>
        <v>2.6089163665483231E-3</v>
      </c>
      <c r="G24" s="503">
        <f>taxrates!N16</f>
        <v>1.5165562942062397E-2</v>
      </c>
      <c r="H24" s="504">
        <f>taxrates!O16</f>
        <v>0</v>
      </c>
      <c r="I24" s="186">
        <f t="shared" si="0"/>
        <v>7.7569593131324166E-2</v>
      </c>
      <c r="J24" s="1000">
        <f t="shared" si="1"/>
        <v>4.6542436118098919E-2</v>
      </c>
      <c r="K24" s="1000">
        <f t="shared" si="1"/>
        <v>1.8966425125871086E-2</v>
      </c>
      <c r="L24" s="1000">
        <v>0</v>
      </c>
      <c r="M24" s="1000">
        <v>0</v>
      </c>
      <c r="N24" s="1000">
        <f t="shared" si="2"/>
        <v>1.2060731887354147E-2</v>
      </c>
      <c r="O24" s="936">
        <v>0</v>
      </c>
      <c r="P24" s="106"/>
      <c r="Q24" s="114"/>
      <c r="R24" s="114"/>
      <c r="S24" s="114"/>
      <c r="T24" s="114"/>
      <c r="U24" s="114"/>
      <c r="V24" s="154"/>
    </row>
    <row r="25" spans="1:22" x14ac:dyDescent="0.2">
      <c r="A25" s="155">
        <v>1928</v>
      </c>
      <c r="B25" s="135">
        <f>taxrates!I17</f>
        <v>7.3640159317509071E-2</v>
      </c>
      <c r="C25" s="503">
        <f>taxrates!J17</f>
        <v>3.1362340323684491E-2</v>
      </c>
      <c r="D25" s="503">
        <f>taxrates!K17</f>
        <v>2.2728212881621527E-2</v>
      </c>
      <c r="E25" s="503">
        <f>taxrates!L17</f>
        <v>0</v>
      </c>
      <c r="F25" s="503">
        <f>taxrates!M17</f>
        <v>2.8412036609598468E-3</v>
      </c>
      <c r="G25" s="503">
        <f>taxrates!N17</f>
        <v>1.6708402451243203E-2</v>
      </c>
      <c r="H25" s="504">
        <f>taxrates!O17</f>
        <v>0</v>
      </c>
      <c r="I25" s="186">
        <f t="shared" si="0"/>
        <v>7.4160570459660763E-2</v>
      </c>
      <c r="J25" s="1000">
        <f t="shared" si="1"/>
        <v>3.986176122392724E-2</v>
      </c>
      <c r="K25" s="1000">
        <f t="shared" si="1"/>
        <v>2.1011101881887644E-2</v>
      </c>
      <c r="L25" s="1000">
        <f t="shared" si="2"/>
        <v>0</v>
      </c>
      <c r="M25" s="1000">
        <v>0</v>
      </c>
      <c r="N25" s="1000">
        <f t="shared" si="2"/>
        <v>1.3287707353845882E-2</v>
      </c>
      <c r="O25" s="936">
        <v>0</v>
      </c>
      <c r="P25" s="106"/>
      <c r="Q25" s="114"/>
      <c r="R25" s="114"/>
      <c r="S25" s="114"/>
      <c r="T25" s="114"/>
      <c r="U25" s="114"/>
      <c r="V25" s="154"/>
    </row>
    <row r="26" spans="1:22" x14ac:dyDescent="0.2">
      <c r="A26" s="155">
        <v>1929</v>
      </c>
      <c r="B26" s="135">
        <f>taxrates!I18</f>
        <v>7.7162394636802467E-2</v>
      </c>
      <c r="C26" s="503">
        <f>taxrates!J18</f>
        <v>3.5548904205797122E-2</v>
      </c>
      <c r="D26" s="503">
        <f>taxrates!K18</f>
        <v>2.0919049639786014E-2</v>
      </c>
      <c r="E26" s="503">
        <f>taxrates!L18</f>
        <v>1.2540069494859655E-3</v>
      </c>
      <c r="F26" s="503">
        <f>taxrates!M18</f>
        <v>3.3353625878320098E-3</v>
      </c>
      <c r="G26" s="503">
        <f>taxrates!N18</f>
        <v>1.6105071253901364E-2</v>
      </c>
      <c r="H26" s="504">
        <f>taxrates!O18</f>
        <v>0</v>
      </c>
      <c r="I26" s="186">
        <f t="shared" si="0"/>
        <v>7.8643662088382596E-2</v>
      </c>
      <c r="J26" s="1000">
        <f t="shared" si="1"/>
        <v>4.5182914176644322E-2</v>
      </c>
      <c r="K26" s="1000">
        <f t="shared" si="1"/>
        <v>1.9338620486488989E-2</v>
      </c>
      <c r="L26" s="1000">
        <f t="shared" si="2"/>
        <v>1.3142318553915938E-3</v>
      </c>
      <c r="M26" s="1000">
        <v>0</v>
      </c>
      <c r="N26" s="1000">
        <f t="shared" si="2"/>
        <v>1.2807895569857683E-2</v>
      </c>
      <c r="O26" s="936">
        <v>0</v>
      </c>
      <c r="P26" s="106"/>
      <c r="Q26" s="114"/>
      <c r="R26" s="114"/>
      <c r="S26" s="114"/>
      <c r="T26" s="114"/>
      <c r="U26" s="114"/>
      <c r="V26" s="154"/>
    </row>
    <row r="27" spans="1:22" x14ac:dyDescent="0.2">
      <c r="A27" s="159">
        <v>1930</v>
      </c>
      <c r="B27" s="146">
        <f>taxrates!I19</f>
        <v>8.3814914082815967E-2</v>
      </c>
      <c r="C27" s="507">
        <f>taxrates!J19</f>
        <v>3.9073238223164768E-2</v>
      </c>
      <c r="D27" s="507">
        <f>taxrates!K19</f>
        <v>2.4429146819268666E-2</v>
      </c>
      <c r="E27" s="507">
        <f>taxrates!L19</f>
        <v>1.3821230294253526E-3</v>
      </c>
      <c r="F27" s="507">
        <f>taxrates!M19</f>
        <v>3.3859447288619635E-3</v>
      </c>
      <c r="G27" s="507">
        <f>taxrates!N19</f>
        <v>1.5544461282095216E-2</v>
      </c>
      <c r="H27" s="508">
        <f>taxrates!O19</f>
        <v>0</v>
      </c>
      <c r="I27" s="190">
        <f t="shared" si="0"/>
        <v>8.6056458426988489E-2</v>
      </c>
      <c r="J27" s="1002">
        <f t="shared" si="1"/>
        <v>4.9662368184978635E-2</v>
      </c>
      <c r="K27" s="1002">
        <f t="shared" si="1"/>
        <v>2.2583530670917652E-2</v>
      </c>
      <c r="L27" s="1002">
        <f t="shared" si="2"/>
        <v>1.4485008349321437E-3</v>
      </c>
      <c r="M27" s="1002">
        <v>0</v>
      </c>
      <c r="N27" s="1002">
        <f t="shared" si="2"/>
        <v>1.236205873616006E-2</v>
      </c>
      <c r="O27" s="938">
        <v>0</v>
      </c>
      <c r="P27" s="112"/>
      <c r="Q27" s="118"/>
      <c r="R27" s="118"/>
      <c r="S27" s="118"/>
      <c r="T27" s="118"/>
      <c r="U27" s="118"/>
      <c r="V27" s="158"/>
    </row>
    <row r="28" spans="1:22" x14ac:dyDescent="0.2">
      <c r="A28" s="155">
        <v>1931</v>
      </c>
      <c r="B28" s="135">
        <f>taxrates!I20</f>
        <v>9.6164926634002529E-2</v>
      </c>
      <c r="C28" s="503">
        <f>taxrates!J20</f>
        <v>4.5472342406912954E-2</v>
      </c>
      <c r="D28" s="503">
        <f>taxrates!K20</f>
        <v>3.0088138590758391E-2</v>
      </c>
      <c r="E28" s="503">
        <f>taxrates!L20</f>
        <v>1.6249240019824249E-3</v>
      </c>
      <c r="F28" s="503">
        <f>taxrates!M20</f>
        <v>2.6504266088331519E-3</v>
      </c>
      <c r="G28" s="503">
        <f>taxrates!N20</f>
        <v>1.6329095025515602E-2</v>
      </c>
      <c r="H28" s="504">
        <f>taxrates!O20</f>
        <v>0</v>
      </c>
      <c r="I28" s="186">
        <f t="shared" si="0"/>
        <v>0.10029968056356525</v>
      </c>
      <c r="J28" s="1000">
        <f t="shared" si="1"/>
        <v>5.7795675852294864E-2</v>
      </c>
      <c r="K28" s="1000">
        <f t="shared" si="1"/>
        <v>2.7814986979375615E-2</v>
      </c>
      <c r="L28" s="1000">
        <f t="shared" si="2"/>
        <v>1.7029625608303669E-3</v>
      </c>
      <c r="M28" s="1000">
        <v>0</v>
      </c>
      <c r="N28" s="1000">
        <f t="shared" si="2"/>
        <v>1.29860551710644E-2</v>
      </c>
      <c r="O28" s="936">
        <v>0</v>
      </c>
      <c r="P28" s="106"/>
      <c r="Q28" s="114"/>
      <c r="R28" s="114"/>
      <c r="S28" s="114"/>
      <c r="T28" s="114"/>
      <c r="U28" s="114"/>
      <c r="V28" s="154"/>
    </row>
    <row r="29" spans="1:22" x14ac:dyDescent="0.2">
      <c r="A29" s="155">
        <v>1932</v>
      </c>
      <c r="B29" s="135">
        <f>taxrates!I21</f>
        <v>0.12798506947515703</v>
      </c>
      <c r="C29" s="503">
        <f>taxrates!J21</f>
        <v>6.2857829580732244E-2</v>
      </c>
      <c r="D29" s="503">
        <f>taxrates!K21</f>
        <v>3.960485425504795E-2</v>
      </c>
      <c r="E29" s="503">
        <f>taxrates!L21</f>
        <v>2.2612850054454983E-3</v>
      </c>
      <c r="F29" s="503">
        <f>taxrates!M21</f>
        <v>2.6394179734574611E-3</v>
      </c>
      <c r="G29" s="503">
        <f>taxrates!N21</f>
        <v>2.0621682660473897E-2</v>
      </c>
      <c r="H29" s="504">
        <f>taxrates!O21</f>
        <v>0</v>
      </c>
      <c r="I29" s="186">
        <f t="shared" si="0"/>
        <v>0.13527518368260166</v>
      </c>
      <c r="J29" s="1000">
        <f t="shared" si="1"/>
        <v>7.9892755704498247E-2</v>
      </c>
      <c r="K29" s="1000">
        <f t="shared" si="1"/>
        <v>3.6612717071257711E-2</v>
      </c>
      <c r="L29" s="1000">
        <f t="shared" si="2"/>
        <v>2.3698854216828947E-3</v>
      </c>
      <c r="M29" s="1000">
        <v>0</v>
      </c>
      <c r="N29" s="1000">
        <f t="shared" si="2"/>
        <v>1.6399825485162816E-2</v>
      </c>
      <c r="O29" s="936">
        <v>0</v>
      </c>
      <c r="P29" s="106"/>
      <c r="Q29" s="114"/>
      <c r="R29" s="114"/>
      <c r="S29" s="114"/>
      <c r="T29" s="114"/>
      <c r="U29" s="114"/>
      <c r="V29" s="154"/>
    </row>
    <row r="30" spans="1:22" x14ac:dyDescent="0.2">
      <c r="A30" s="155">
        <v>1933</v>
      </c>
      <c r="B30" s="135">
        <f>taxrates!I22</f>
        <v>0.15094912498986782</v>
      </c>
      <c r="C30" s="503">
        <f>taxrates!J22</f>
        <v>8.8748445761343928E-2</v>
      </c>
      <c r="D30" s="503">
        <f>taxrates!K22</f>
        <v>3.6270887460555706E-2</v>
      </c>
      <c r="E30" s="503">
        <f>taxrates!L22</f>
        <v>2.0949380656170077E-3</v>
      </c>
      <c r="F30" s="503">
        <f>taxrates!M22</f>
        <v>3.0737355783822446E-3</v>
      </c>
      <c r="G30" s="503">
        <f>taxrates!N22</f>
        <v>2.0761118123968938E-2</v>
      </c>
      <c r="H30" s="504">
        <f>taxrates!O22</f>
        <v>0</v>
      </c>
      <c r="I30" s="186">
        <f t="shared" si="0"/>
        <v>0.16503681062803593</v>
      </c>
      <c r="J30" s="1000">
        <f t="shared" si="1"/>
        <v>0.11279991599548268</v>
      </c>
      <c r="K30" s="1000">
        <f t="shared" si="1"/>
        <v>3.3530630663727141E-2</v>
      </c>
      <c r="L30" s="1000">
        <f t="shared" si="2"/>
        <v>2.1955495079472287E-3</v>
      </c>
      <c r="M30" s="1000">
        <v>0</v>
      </c>
      <c r="N30" s="1000">
        <f t="shared" si="2"/>
        <v>1.6510714460878873E-2</v>
      </c>
      <c r="O30" s="936">
        <v>0</v>
      </c>
      <c r="P30" s="106"/>
      <c r="Q30" s="114"/>
      <c r="R30" s="114"/>
      <c r="S30" s="114"/>
      <c r="T30" s="114"/>
      <c r="U30" s="114"/>
      <c r="V30" s="154"/>
    </row>
    <row r="31" spans="1:22" x14ac:dyDescent="0.2">
      <c r="A31" s="155">
        <v>1934</v>
      </c>
      <c r="B31" s="135">
        <f>taxrates!I23</f>
        <v>0.15254204765620039</v>
      </c>
      <c r="C31" s="503">
        <f>taxrates!J23</f>
        <v>9.7096684613938333E-2</v>
      </c>
      <c r="D31" s="503">
        <f>taxrates!K23</f>
        <v>3.1078484590757585E-2</v>
      </c>
      <c r="E31" s="503">
        <f>taxrates!L23</f>
        <v>1.9593471840043761E-3</v>
      </c>
      <c r="F31" s="503">
        <f>taxrates!M23</f>
        <v>2.9092741760116964E-3</v>
      </c>
      <c r="G31" s="503">
        <f>taxrates!N23</f>
        <v>1.9498257091488433E-2</v>
      </c>
      <c r="H31" s="504">
        <f>taxrates!O23</f>
        <v>0</v>
      </c>
      <c r="I31" s="186">
        <f t="shared" si="0"/>
        <v>0.16970094498240204</v>
      </c>
      <c r="J31" s="1000">
        <f t="shared" si="1"/>
        <v>0.12341058791434845</v>
      </c>
      <c r="K31" s="1000">
        <f t="shared" si="1"/>
        <v>2.8730512578008533E-2</v>
      </c>
      <c r="L31" s="1000">
        <f t="shared" si="2"/>
        <v>2.0534467420981269E-3</v>
      </c>
      <c r="M31" s="1000">
        <v>0</v>
      </c>
      <c r="N31" s="1000">
        <f t="shared" si="2"/>
        <v>1.5506397747946928E-2</v>
      </c>
      <c r="O31" s="936">
        <v>0</v>
      </c>
      <c r="P31" s="106"/>
      <c r="Q31" s="114"/>
      <c r="R31" s="114"/>
      <c r="S31" s="114"/>
      <c r="T31" s="114"/>
      <c r="U31" s="114"/>
      <c r="V31" s="154"/>
    </row>
    <row r="32" spans="1:22" x14ac:dyDescent="0.2">
      <c r="A32" s="155">
        <v>1935</v>
      </c>
      <c r="B32" s="135">
        <f>taxrates!I24</f>
        <v>0.14085351136114638</v>
      </c>
      <c r="C32" s="503">
        <f>taxrates!J24</f>
        <v>8.9325171190377667E-2</v>
      </c>
      <c r="D32" s="503">
        <f>taxrates!K24</f>
        <v>2.7578303556036601E-2</v>
      </c>
      <c r="E32" s="503">
        <f>taxrates!L24</f>
        <v>1.7628341039824203E-3</v>
      </c>
      <c r="F32" s="503">
        <f>taxrates!M24</f>
        <v>2.9738783761401421E-3</v>
      </c>
      <c r="G32" s="503">
        <f>taxrates!N24</f>
        <v>1.9213324134609522E-2</v>
      </c>
      <c r="H32" s="504">
        <f>taxrates!O24</f>
        <v>0</v>
      </c>
      <c r="I32" s="186">
        <f t="shared" si="0"/>
        <v>0.15615500233012392</v>
      </c>
      <c r="J32" s="1000">
        <f t="shared" si="1"/>
        <v>0.11353293818408984</v>
      </c>
      <c r="K32" s="1000">
        <f t="shared" si="1"/>
        <v>2.5494769375997189E-2</v>
      </c>
      <c r="L32" s="1000">
        <f t="shared" si="2"/>
        <v>1.8474959298862505E-3</v>
      </c>
      <c r="M32" s="1000">
        <v>0</v>
      </c>
      <c r="N32" s="1000">
        <f t="shared" si="2"/>
        <v>1.5279798840150616E-2</v>
      </c>
      <c r="O32" s="936">
        <v>0</v>
      </c>
      <c r="P32" s="106"/>
      <c r="Q32" s="114"/>
      <c r="R32" s="114"/>
      <c r="S32" s="114"/>
      <c r="T32" s="114"/>
      <c r="U32" s="114"/>
      <c r="V32" s="154"/>
    </row>
    <row r="33" spans="1:22" x14ac:dyDescent="0.2">
      <c r="A33" s="155">
        <v>1936</v>
      </c>
      <c r="B33" s="135">
        <f>taxrates!I25</f>
        <v>0.14178668655643384</v>
      </c>
      <c r="C33" s="503">
        <f>taxrates!J25</f>
        <v>8.8590549745211702E-2</v>
      </c>
      <c r="D33" s="503">
        <f>taxrates!K25</f>
        <v>2.405361582977349E-2</v>
      </c>
      <c r="E33" s="503">
        <f>taxrates!L25</f>
        <v>6.8259105994940361E-3</v>
      </c>
      <c r="F33" s="503">
        <f>taxrates!M25</f>
        <v>3.2251922426130963E-3</v>
      </c>
      <c r="G33" s="503">
        <f>taxrates!N25</f>
        <v>1.9091418139341503E-2</v>
      </c>
      <c r="H33" s="504">
        <f>taxrates!O25</f>
        <v>0</v>
      </c>
      <c r="I33" s="186">
        <f t="shared" si="0"/>
        <v>0.15908590660070537</v>
      </c>
      <c r="J33" s="1000">
        <f t="shared" si="1"/>
        <v>0.11259922901777908</v>
      </c>
      <c r="K33" s="1000">
        <f t="shared" si="1"/>
        <v>2.2236370957077173E-2</v>
      </c>
      <c r="L33" s="1000">
        <f t="shared" si="2"/>
        <v>7.1537316085747834E-3</v>
      </c>
      <c r="M33" s="1000">
        <f t="shared" si="2"/>
        <v>1.913724475713475E-3</v>
      </c>
      <c r="N33" s="1000">
        <f t="shared" si="2"/>
        <v>1.518285054156087E-2</v>
      </c>
      <c r="O33" s="936">
        <v>0</v>
      </c>
      <c r="P33" s="106"/>
      <c r="Q33" s="114"/>
      <c r="R33" s="114"/>
      <c r="S33" s="114"/>
      <c r="T33" s="114"/>
      <c r="U33" s="114"/>
      <c r="V33" s="154"/>
    </row>
    <row r="34" spans="1:22" x14ac:dyDescent="0.2">
      <c r="A34" s="155">
        <v>1937</v>
      </c>
      <c r="B34" s="135">
        <f>taxrates!I26</f>
        <v>0.15684495235328447</v>
      </c>
      <c r="C34" s="503">
        <f>taxrates!J26</f>
        <v>8.4698006541819734E-2</v>
      </c>
      <c r="D34" s="503">
        <f>taxrates!K26</f>
        <v>2.1693343791152661E-2</v>
      </c>
      <c r="E34" s="503">
        <f>taxrates!L26</f>
        <v>2.8386130554815182E-2</v>
      </c>
      <c r="F34" s="503">
        <f>taxrates!M26</f>
        <v>4.2164998569095193E-3</v>
      </c>
      <c r="G34" s="503">
        <f>taxrates!N26</f>
        <v>1.7850971608587386E-2</v>
      </c>
      <c r="H34" s="504">
        <f>taxrates!O26</f>
        <v>0</v>
      </c>
      <c r="I34" s="186">
        <f t="shared" si="0"/>
        <v>0.17415389120866964</v>
      </c>
      <c r="J34" s="1000">
        <f t="shared" si="1"/>
        <v>0.10765177847276175</v>
      </c>
      <c r="K34" s="1000">
        <f t="shared" si="1"/>
        <v>2.0054416901528271E-2</v>
      </c>
      <c r="L34" s="1000">
        <f t="shared" si="2"/>
        <v>2.9749402139864524E-2</v>
      </c>
      <c r="M34" s="1000">
        <f t="shared" si="2"/>
        <v>2.5019342634510114E-3</v>
      </c>
      <c r="N34" s="1000">
        <f t="shared" si="2"/>
        <v>1.4196359431064086E-2</v>
      </c>
      <c r="O34" s="936">
        <v>0</v>
      </c>
      <c r="P34" s="106"/>
      <c r="Q34" s="114"/>
      <c r="R34" s="114"/>
      <c r="S34" s="114"/>
      <c r="T34" s="114"/>
      <c r="U34" s="114"/>
      <c r="V34" s="154"/>
    </row>
    <row r="35" spans="1:22" x14ac:dyDescent="0.2">
      <c r="A35" s="155">
        <v>1938</v>
      </c>
      <c r="B35" s="135">
        <f>taxrates!I27</f>
        <v>0.16906807384704708</v>
      </c>
      <c r="C35" s="503">
        <f>taxrates!J27</f>
        <v>8.8918763659657979E-2</v>
      </c>
      <c r="D35" s="503">
        <f>taxrates!K27</f>
        <v>2.4201631025613651E-2</v>
      </c>
      <c r="E35" s="503">
        <f>taxrates!L27</f>
        <v>3.3585439884716906E-2</v>
      </c>
      <c r="F35" s="503">
        <f>taxrates!M27</f>
        <v>4.4926789919258591E-3</v>
      </c>
      <c r="G35" s="503">
        <f>taxrates!N27</f>
        <v>1.7869560285132688E-2</v>
      </c>
      <c r="H35" s="504">
        <f>taxrates!O27</f>
        <v>0</v>
      </c>
      <c r="I35" s="186">
        <f t="shared" si="0"/>
        <v>0.18746496075419064</v>
      </c>
      <c r="J35" s="1000">
        <f t="shared" si="1"/>
        <v>0.11301639127521902</v>
      </c>
      <c r="K35" s="1000">
        <f t="shared" si="1"/>
        <v>2.2373203640582175E-2</v>
      </c>
      <c r="L35" s="1000">
        <f t="shared" si="2"/>
        <v>3.5198413367587424E-2</v>
      </c>
      <c r="M35" s="1000">
        <f t="shared" si="2"/>
        <v>2.6658100049894201E-3</v>
      </c>
      <c r="N35" s="1000">
        <f t="shared" si="2"/>
        <v>1.4211142465812622E-2</v>
      </c>
      <c r="O35" s="936">
        <v>0</v>
      </c>
      <c r="P35" s="106"/>
      <c r="Q35" s="114"/>
      <c r="R35" s="114"/>
      <c r="S35" s="114"/>
      <c r="T35" s="114"/>
      <c r="U35" s="114"/>
      <c r="V35" s="154"/>
    </row>
    <row r="36" spans="1:22" x14ac:dyDescent="0.2">
      <c r="A36" s="157">
        <v>1939</v>
      </c>
      <c r="B36" s="139">
        <f>taxrates!I28</f>
        <v>0.1683298600978092</v>
      </c>
      <c r="C36" s="505">
        <f>taxrates!J28</f>
        <v>8.8770365641311966E-2</v>
      </c>
      <c r="D36" s="505">
        <f>taxrates!K28</f>
        <v>2.2998388145014547E-2</v>
      </c>
      <c r="E36" s="505">
        <f>taxrates!L28</f>
        <v>3.4789146984606355E-2</v>
      </c>
      <c r="F36" s="505">
        <f>taxrates!M28</f>
        <v>3.4072597073557405E-3</v>
      </c>
      <c r="G36" s="505">
        <f>taxrates!N28</f>
        <v>1.8364699619520614E-2</v>
      </c>
      <c r="H36" s="506">
        <f>taxrates!O28</f>
        <v>0</v>
      </c>
      <c r="I36" s="188">
        <f t="shared" si="0"/>
        <v>0.18717524127159635</v>
      </c>
      <c r="J36" s="1001">
        <f t="shared" si="1"/>
        <v>0.11282777632134883</v>
      </c>
      <c r="K36" s="1001">
        <f t="shared" si="1"/>
        <v>2.126086546931457E-2</v>
      </c>
      <c r="L36" s="1001">
        <f t="shared" si="2"/>
        <v>3.645992967408334E-2</v>
      </c>
      <c r="M36" s="1001">
        <f t="shared" si="2"/>
        <v>2.0217574043883864E-3</v>
      </c>
      <c r="N36" s="1001">
        <f t="shared" si="2"/>
        <v>1.4604912402461189E-2</v>
      </c>
      <c r="O36" s="937">
        <v>0</v>
      </c>
      <c r="P36" s="109"/>
      <c r="Q36" s="116"/>
      <c r="R36" s="116"/>
      <c r="S36" s="116"/>
      <c r="T36" s="116"/>
      <c r="U36" s="116"/>
      <c r="V36" s="156"/>
    </row>
    <row r="37" spans="1:22" x14ac:dyDescent="0.2">
      <c r="A37" s="155">
        <v>1940</v>
      </c>
      <c r="B37" s="135">
        <f>taxrates!I29</f>
        <v>0.1716133960459747</v>
      </c>
      <c r="C37" s="503">
        <f>taxrates!J29</f>
        <v>8.985179654548453E-2</v>
      </c>
      <c r="D37" s="503">
        <f>taxrates!K29</f>
        <v>2.240026074564198E-2</v>
      </c>
      <c r="E37" s="503">
        <f>taxrates!L29</f>
        <v>3.39084607086758E-2</v>
      </c>
      <c r="F37" s="503">
        <f>taxrates!M29</f>
        <v>3.8008475705469092E-3</v>
      </c>
      <c r="G37" s="503">
        <f>taxrates!N29</f>
        <v>2.1652030475625483E-2</v>
      </c>
      <c r="H37" s="504">
        <f>taxrates!O29</f>
        <v>0</v>
      </c>
      <c r="I37" s="186">
        <f t="shared" si="0"/>
        <v>0.18992168771329052</v>
      </c>
      <c r="J37" s="1000">
        <f t="shared" si="1"/>
        <v>0.11420228281663573</v>
      </c>
      <c r="K37" s="1000">
        <f t="shared" si="1"/>
        <v>2.0707926450658703E-2</v>
      </c>
      <c r="L37" s="1000">
        <f t="shared" si="2"/>
        <v>3.5536947581433401E-2</v>
      </c>
      <c r="M37" s="1000">
        <f t="shared" si="2"/>
        <v>2.2552996773669543E-3</v>
      </c>
      <c r="N37" s="1000">
        <f t="shared" si="2"/>
        <v>1.7219231187195694E-2</v>
      </c>
      <c r="O37" s="936">
        <v>0</v>
      </c>
      <c r="P37" s="106"/>
      <c r="Q37" s="114"/>
      <c r="R37" s="114"/>
      <c r="S37" s="114"/>
      <c r="T37" s="114"/>
      <c r="U37" s="114"/>
      <c r="V37" s="154"/>
    </row>
    <row r="38" spans="1:22" x14ac:dyDescent="0.2">
      <c r="A38" s="155">
        <v>1941</v>
      </c>
      <c r="B38" s="135">
        <f>taxrates!I30</f>
        <v>0.16652982001294211</v>
      </c>
      <c r="C38" s="503">
        <f>taxrates!J30</f>
        <v>8.3372076680545262E-2</v>
      </c>
      <c r="D38" s="503">
        <f>taxrates!K30</f>
        <v>1.7386433505990645E-2</v>
      </c>
      <c r="E38" s="503">
        <f>taxrates!L30</f>
        <v>3.2034351730356653E-2</v>
      </c>
      <c r="F38" s="503">
        <f>taxrates!M30</f>
        <v>5.3207154015477865E-3</v>
      </c>
      <c r="G38" s="503">
        <f>taxrates!N30</f>
        <v>2.841624269450177E-2</v>
      </c>
      <c r="H38" s="504">
        <f>taxrates!O30</f>
        <v>0</v>
      </c>
      <c r="I38" s="186">
        <f t="shared" si="0"/>
        <v>0.18136799010443747</v>
      </c>
      <c r="J38" s="1000">
        <f t="shared" si="1"/>
        <v>0.10596651203587269</v>
      </c>
      <c r="K38" s="1000">
        <f t="shared" si="1"/>
        <v>1.6072892649312949E-2</v>
      </c>
      <c r="L38" s="1000">
        <f t="shared" si="2"/>
        <v>3.3572832692921786E-2</v>
      </c>
      <c r="M38" s="1000">
        <f t="shared" si="2"/>
        <v>3.1571399551667467E-3</v>
      </c>
      <c r="N38" s="1000">
        <f t="shared" si="2"/>
        <v>2.2598612771163283E-2</v>
      </c>
      <c r="O38" s="936">
        <v>0</v>
      </c>
      <c r="P38" s="106"/>
      <c r="Q38" s="114"/>
      <c r="R38" s="114"/>
      <c r="S38" s="114"/>
      <c r="T38" s="114"/>
      <c r="U38" s="114"/>
      <c r="V38" s="154"/>
    </row>
    <row r="39" spans="1:22" x14ac:dyDescent="0.2">
      <c r="A39" s="155">
        <v>1942</v>
      </c>
      <c r="B39" s="135">
        <f>taxrates!I31</f>
        <v>0.1421341390646251</v>
      </c>
      <c r="C39" s="503">
        <f>taxrates!J31</f>
        <v>6.3309370475311419E-2</v>
      </c>
      <c r="D39" s="503">
        <f>taxrates!K31</f>
        <v>1.2704842345545883E-2</v>
      </c>
      <c r="E39" s="503">
        <f>taxrates!L31</f>
        <v>2.7980706108874404E-2</v>
      </c>
      <c r="F39" s="503">
        <f>taxrates!M31</f>
        <v>1.2029372108706915E-2</v>
      </c>
      <c r="G39" s="503">
        <f>taxrates!N31</f>
        <v>2.6109848026186488E-2</v>
      </c>
      <c r="H39" s="504">
        <f>taxrates!O31</f>
        <v>0</v>
      </c>
      <c r="I39" s="186">
        <f t="shared" si="0"/>
        <v>0.14943841212888756</v>
      </c>
      <c r="J39" s="1000">
        <f t="shared" si="1"/>
        <v>8.046666744503761E-2</v>
      </c>
      <c r="K39" s="1000">
        <f t="shared" si="1"/>
        <v>1.1744994571545925E-2</v>
      </c>
      <c r="L39" s="1000">
        <f t="shared" si="2"/>
        <v>2.9324506789780328E-2</v>
      </c>
      <c r="M39" s="1000">
        <f t="shared" si="2"/>
        <v>7.1378392666744039E-3</v>
      </c>
      <c r="N39" s="1000">
        <f t="shared" si="2"/>
        <v>2.0764404055849291E-2</v>
      </c>
      <c r="O39" s="936">
        <v>0</v>
      </c>
      <c r="P39" s="106"/>
      <c r="Q39" s="114"/>
      <c r="R39" s="114"/>
      <c r="S39" s="114"/>
      <c r="T39" s="114"/>
      <c r="U39" s="114"/>
      <c r="V39" s="154"/>
    </row>
    <row r="40" spans="1:22" x14ac:dyDescent="0.2">
      <c r="A40" s="155">
        <v>1943</v>
      </c>
      <c r="B40" s="135">
        <f>taxrates!I32</f>
        <v>0.18144940058673389</v>
      </c>
      <c r="C40" s="503">
        <f>taxrates!J32</f>
        <v>5.4083502981627812E-2</v>
      </c>
      <c r="D40" s="503">
        <f>taxrates!K32</f>
        <v>1.0025365605485694E-2</v>
      </c>
      <c r="E40" s="503">
        <f>taxrates!L32</f>
        <v>2.7992241543874988E-2</v>
      </c>
      <c r="F40" s="503">
        <f>taxrates!M32</f>
        <v>6.4934639577467437E-2</v>
      </c>
      <c r="G40" s="503">
        <f>taxrates!N32</f>
        <v>2.4413650878277963E-2</v>
      </c>
      <c r="H40" s="504">
        <f>taxrates!O32</f>
        <v>0</v>
      </c>
      <c r="I40" s="186">
        <f t="shared" si="0"/>
        <v>0.16529064790263542</v>
      </c>
      <c r="J40" s="1000">
        <f t="shared" si="1"/>
        <v>6.8740523180252616E-2</v>
      </c>
      <c r="K40" s="1000">
        <f t="shared" si="1"/>
        <v>9.2679516527391821E-3</v>
      </c>
      <c r="L40" s="1000">
        <f t="shared" si="2"/>
        <v>2.9336596225289262E-2</v>
      </c>
      <c r="M40" s="1000">
        <f t="shared" si="2"/>
        <v>3.8530109132455762E-2</v>
      </c>
      <c r="N40" s="1000">
        <f t="shared" si="2"/>
        <v>1.9415467711898612E-2</v>
      </c>
      <c r="O40" s="936">
        <v>0</v>
      </c>
      <c r="P40" s="106"/>
      <c r="Q40" s="114"/>
      <c r="R40" s="114"/>
      <c r="S40" s="114"/>
      <c r="T40" s="114"/>
      <c r="U40" s="114"/>
      <c r="V40" s="154"/>
    </row>
    <row r="41" spans="1:22" x14ac:dyDescent="0.2">
      <c r="A41" s="155">
        <v>1944</v>
      </c>
      <c r="B41" s="135">
        <f>taxrates!I33</f>
        <v>0.18503075466913407</v>
      </c>
      <c r="C41" s="503">
        <f>taxrates!J33</f>
        <v>5.5479955451466431E-2</v>
      </c>
      <c r="D41" s="503">
        <f>taxrates!K33</f>
        <v>9.3874652912056076E-3</v>
      </c>
      <c r="E41" s="503">
        <f>taxrates!L33</f>
        <v>2.8672254145244339E-2</v>
      </c>
      <c r="F41" s="503">
        <f>taxrates!M33</f>
        <v>6.6873912024619314E-2</v>
      </c>
      <c r="G41" s="503">
        <f>taxrates!N33</f>
        <v>2.4617167756598363E-2</v>
      </c>
      <c r="H41" s="504">
        <f>taxrates!O33</f>
        <v>0</v>
      </c>
      <c r="I41" s="186">
        <f t="shared" si="0"/>
        <v>0.16850106529362258</v>
      </c>
      <c r="J41" s="1000">
        <f t="shared" si="1"/>
        <v>7.0515424362331589E-2</v>
      </c>
      <c r="K41" s="1000">
        <f t="shared" si="1"/>
        <v>8.67824455330133E-3</v>
      </c>
      <c r="L41" s="1000">
        <f t="shared" si="2"/>
        <v>3.0049267094580414E-2</v>
      </c>
      <c r="M41" s="1000">
        <f t="shared" si="2"/>
        <v>3.9680810507138599E-2</v>
      </c>
      <c r="N41" s="1000">
        <f t="shared" si="2"/>
        <v>1.9577318776270631E-2</v>
      </c>
      <c r="O41" s="936">
        <v>0</v>
      </c>
      <c r="P41" s="106"/>
      <c r="Q41" s="114"/>
      <c r="R41" s="114"/>
      <c r="S41" s="114"/>
      <c r="T41" s="114"/>
      <c r="U41" s="114"/>
      <c r="V41" s="154"/>
    </row>
    <row r="42" spans="1:22" x14ac:dyDescent="0.2">
      <c r="A42" s="155">
        <v>1945</v>
      </c>
      <c r="B42" s="135">
        <f>taxrates!I34</f>
        <v>0.19813468558177938</v>
      </c>
      <c r="C42" s="503">
        <f>taxrates!J34</f>
        <v>6.2494409980066674E-2</v>
      </c>
      <c r="D42" s="503">
        <f>taxrates!K34</f>
        <v>9.4659750047412557E-3</v>
      </c>
      <c r="E42" s="503">
        <f>taxrates!L34</f>
        <v>3.4714328549802116E-2</v>
      </c>
      <c r="F42" s="503">
        <f>taxrates!M34</f>
        <v>6.9361461564179397E-2</v>
      </c>
      <c r="G42" s="503">
        <f>taxrates!N34</f>
        <v>2.2098510482989931E-2</v>
      </c>
      <c r="H42" s="504">
        <f>taxrates!O34</f>
        <v>0</v>
      </c>
      <c r="I42" s="186">
        <f t="shared" si="0"/>
        <v>0.18329433315368082</v>
      </c>
      <c r="J42" s="1000">
        <f t="shared" si="1"/>
        <v>7.9430846765423141E-2</v>
      </c>
      <c r="K42" s="1000">
        <f t="shared" si="1"/>
        <v>8.7508228769208329E-3</v>
      </c>
      <c r="L42" s="1000">
        <f t="shared" si="2"/>
        <v>3.6381518011029498E-2</v>
      </c>
      <c r="M42" s="1000">
        <f t="shared" si="2"/>
        <v>4.1156841726458691E-2</v>
      </c>
      <c r="N42" s="1000">
        <f t="shared" si="2"/>
        <v>1.7574303773848658E-2</v>
      </c>
      <c r="O42" s="936">
        <v>0</v>
      </c>
      <c r="P42" s="106"/>
      <c r="Q42" s="114"/>
      <c r="R42" s="114"/>
      <c r="S42" s="114"/>
      <c r="T42" s="114"/>
      <c r="U42" s="114"/>
      <c r="V42" s="154"/>
    </row>
    <row r="43" spans="1:22" x14ac:dyDescent="0.2">
      <c r="A43" s="155">
        <v>1946</v>
      </c>
      <c r="B43" s="135">
        <f>taxrates!I35</f>
        <v>0.20613261002500685</v>
      </c>
      <c r="C43" s="503">
        <f>taxrates!J35</f>
        <v>7.3663718272824114E-2</v>
      </c>
      <c r="D43" s="503">
        <f>taxrates!K35</f>
        <v>9.07002596642216E-3</v>
      </c>
      <c r="E43" s="503">
        <f>taxrates!L35</f>
        <v>4.4188700809117722E-2</v>
      </c>
      <c r="F43" s="503">
        <f>taxrates!M35</f>
        <v>5.8947813653944671E-2</v>
      </c>
      <c r="G43" s="503">
        <f>taxrates!N35</f>
        <v>2.0262351322698175E-2</v>
      </c>
      <c r="H43" s="504">
        <f>taxrates!O35</f>
        <v>0</v>
      </c>
      <c r="I43" s="186">
        <f t="shared" si="0"/>
        <v>0.19941459275919457</v>
      </c>
      <c r="J43" s="1000">
        <f t="shared" si="1"/>
        <v>9.3627118332124309E-2</v>
      </c>
      <c r="K43" s="1000">
        <f t="shared" si="1"/>
        <v>8.3847876929189664E-3</v>
      </c>
      <c r="L43" s="1000">
        <f t="shared" si="2"/>
        <v>4.6310906231832455E-2</v>
      </c>
      <c r="M43" s="1000">
        <f t="shared" si="2"/>
        <v>3.497772079717975E-2</v>
      </c>
      <c r="N43" s="1000">
        <f t="shared" si="2"/>
        <v>1.6114059705139093E-2</v>
      </c>
      <c r="O43" s="936">
        <v>0</v>
      </c>
      <c r="P43" s="106"/>
      <c r="Q43" s="114"/>
      <c r="R43" s="114"/>
      <c r="S43" s="114"/>
      <c r="T43" s="114"/>
      <c r="U43" s="114"/>
      <c r="V43" s="154"/>
    </row>
    <row r="44" spans="1:22" x14ac:dyDescent="0.2">
      <c r="A44" s="155">
        <v>1947</v>
      </c>
      <c r="B44" s="135">
        <f>taxrates!I36</f>
        <v>0.20748994022489098</v>
      </c>
      <c r="C44" s="503">
        <f>taxrates!J36</f>
        <v>7.2567420039722413E-2</v>
      </c>
      <c r="D44" s="503">
        <f>taxrates!K36</f>
        <v>8.9427559345944818E-3</v>
      </c>
      <c r="E44" s="503">
        <f>taxrates!L36</f>
        <v>3.4406890131846987E-2</v>
      </c>
      <c r="F44" s="503">
        <f>taxrates!M36</f>
        <v>6.9746523234379479E-2</v>
      </c>
      <c r="G44" s="503">
        <f>taxrates!N36</f>
        <v>2.1826350884347607E-2</v>
      </c>
      <c r="H44" s="504">
        <f>taxrates!O36</f>
        <v>0</v>
      </c>
      <c r="I44" s="186">
        <f t="shared" si="0"/>
        <v>0.19530335077906225</v>
      </c>
      <c r="J44" s="1000">
        <f t="shared" si="1"/>
        <v>9.2233715354314294E-2</v>
      </c>
      <c r="K44" s="1000">
        <f t="shared" si="1"/>
        <v>8.2671328812903427E-3</v>
      </c>
      <c r="L44" s="1000">
        <f t="shared" si="2"/>
        <v>3.6059314563422248E-2</v>
      </c>
      <c r="M44" s="1000">
        <f t="shared" si="2"/>
        <v>4.1385324833042116E-2</v>
      </c>
      <c r="N44" s="1000">
        <f t="shared" si="2"/>
        <v>1.7357863146993259E-2</v>
      </c>
      <c r="O44" s="936">
        <v>0</v>
      </c>
      <c r="P44" s="106"/>
      <c r="Q44" s="114"/>
      <c r="R44" s="114"/>
      <c r="S44" s="114"/>
      <c r="T44" s="114"/>
      <c r="U44" s="114"/>
      <c r="V44" s="154"/>
    </row>
    <row r="45" spans="1:22" x14ac:dyDescent="0.2">
      <c r="A45" s="155">
        <v>1948</v>
      </c>
      <c r="B45" s="135">
        <f>taxrates!I37</f>
        <v>0.18741487082317973</v>
      </c>
      <c r="C45" s="503">
        <f>taxrates!J37</f>
        <v>7.2373575762213593E-2</v>
      </c>
      <c r="D45" s="503">
        <f>taxrates!K37</f>
        <v>9.079515995067294E-3</v>
      </c>
      <c r="E45" s="503">
        <f>taxrates!L37</f>
        <v>2.6345827651349858E-2</v>
      </c>
      <c r="F45" s="503">
        <f>taxrates!M37</f>
        <v>5.7689342185947859E-2</v>
      </c>
      <c r="G45" s="503">
        <f>taxrates!N37</f>
        <v>2.1926609228601159E-2</v>
      </c>
      <c r="H45" s="504">
        <f>taxrates!O37</f>
        <v>0</v>
      </c>
      <c r="I45" s="186">
        <f t="shared" si="0"/>
        <v>0.17966059067045465</v>
      </c>
      <c r="J45" s="1000">
        <f t="shared" si="1"/>
        <v>9.19873378765836E-2</v>
      </c>
      <c r="K45" s="1000">
        <f t="shared" si="1"/>
        <v>8.3935607521895515E-3</v>
      </c>
      <c r="L45" s="1000">
        <f t="shared" si="2"/>
        <v>2.7611111700978803E-2</v>
      </c>
      <c r="M45" s="1000">
        <f t="shared" si="2"/>
        <v>3.4230984643448557E-2</v>
      </c>
      <c r="N45" s="1000">
        <f t="shared" si="2"/>
        <v>1.7437595697254112E-2</v>
      </c>
      <c r="O45" s="936">
        <v>0</v>
      </c>
      <c r="P45" s="106"/>
      <c r="Q45" s="114"/>
      <c r="R45" s="114"/>
      <c r="S45" s="114"/>
      <c r="T45" s="114"/>
      <c r="U45" s="114"/>
      <c r="V45" s="154"/>
    </row>
    <row r="46" spans="1:22" x14ac:dyDescent="0.2">
      <c r="A46" s="155">
        <v>1949</v>
      </c>
      <c r="B46" s="135">
        <f>taxrates!I38</f>
        <v>0.1865814743711974</v>
      </c>
      <c r="C46" s="503">
        <f>taxrates!J38</f>
        <v>7.5863470199612565E-2</v>
      </c>
      <c r="D46" s="503">
        <f>taxrates!K38</f>
        <v>1.0416014335284293E-2</v>
      </c>
      <c r="E46" s="503">
        <f>taxrates!L38</f>
        <v>2.8283192037377256E-2</v>
      </c>
      <c r="F46" s="503">
        <f>taxrates!M38</f>
        <v>5.1543020564056109E-2</v>
      </c>
      <c r="G46" s="503">
        <f>taxrates!N38</f>
        <v>2.0475777234867199E-2</v>
      </c>
      <c r="H46" s="504">
        <f>taxrates!O38</f>
        <v>0</v>
      </c>
      <c r="I46" s="186">
        <f t="shared" si="0"/>
        <v>0.18256137366495218</v>
      </c>
      <c r="J46" s="1000">
        <f t="shared" si="1"/>
        <v>9.6423018929864338E-2</v>
      </c>
      <c r="K46" s="1000">
        <f t="shared" si="1"/>
        <v>9.6290869652505082E-3</v>
      </c>
      <c r="L46" s="1000">
        <f t="shared" si="2"/>
        <v>2.9641519899802647E-2</v>
      </c>
      <c r="M46" s="1000">
        <f t="shared" si="2"/>
        <v>3.0583956733604912E-2</v>
      </c>
      <c r="N46" s="1000">
        <f t="shared" si="2"/>
        <v>1.6283791136429734E-2</v>
      </c>
      <c r="O46" s="936">
        <v>0</v>
      </c>
      <c r="P46" s="106"/>
      <c r="Q46" s="114"/>
      <c r="R46" s="114"/>
      <c r="S46" s="114"/>
      <c r="T46" s="114"/>
      <c r="U46" s="114"/>
      <c r="V46" s="154"/>
    </row>
    <row r="47" spans="1:22" x14ac:dyDescent="0.2">
      <c r="A47" s="159">
        <v>1950</v>
      </c>
      <c r="B47" s="146">
        <f>taxrates!I39</f>
        <v>0.19644588193801996</v>
      </c>
      <c r="C47" s="507">
        <f>taxrates!J39</f>
        <v>7.6560160276653813E-2</v>
      </c>
      <c r="D47" s="507">
        <f>taxrates!K39</f>
        <v>1.0148512634041009E-2</v>
      </c>
      <c r="E47" s="507">
        <f>taxrates!L39</f>
        <v>2.8870858788891875E-2</v>
      </c>
      <c r="F47" s="507">
        <f>taxrates!M39</f>
        <v>5.2629075803303622E-2</v>
      </c>
      <c r="G47" s="507">
        <f>taxrates!N39</f>
        <v>2.823727443512963E-2</v>
      </c>
      <c r="H47" s="508">
        <f>taxrates!O39</f>
        <v>0</v>
      </c>
      <c r="I47" s="190">
        <f t="shared" si="0"/>
        <v>0.19063239312571192</v>
      </c>
      <c r="J47" s="1002">
        <f t="shared" si="1"/>
        <v>9.7308517053138158E-2</v>
      </c>
      <c r="K47" s="1002">
        <f t="shared" si="1"/>
        <v>9.3817949529979416E-3</v>
      </c>
      <c r="L47" s="1002">
        <f t="shared" si="2"/>
        <v>3.0257409919799427E-2</v>
      </c>
      <c r="M47" s="1002">
        <f t="shared" si="2"/>
        <v>3.122838668908591E-2</v>
      </c>
      <c r="N47" s="1002">
        <f t="shared" si="2"/>
        <v>2.2456284510690518E-2</v>
      </c>
      <c r="O47" s="938">
        <v>0</v>
      </c>
      <c r="P47" s="112"/>
      <c r="Q47" s="118"/>
      <c r="R47" s="118"/>
      <c r="S47" s="118"/>
      <c r="T47" s="118"/>
      <c r="U47" s="118"/>
      <c r="V47" s="158"/>
    </row>
    <row r="48" spans="1:22" x14ac:dyDescent="0.2">
      <c r="A48" s="155">
        <v>1951</v>
      </c>
      <c r="B48" s="135">
        <f>taxrates!I40</f>
        <v>0.20827374137287236</v>
      </c>
      <c r="C48" s="503">
        <f>taxrates!J40</f>
        <v>7.007491977105644E-2</v>
      </c>
      <c r="D48" s="503">
        <f>taxrates!K40</f>
        <v>9.7441378042705095E-3</v>
      </c>
      <c r="E48" s="503">
        <f>taxrates!L40</f>
        <v>2.9653223868269723E-2</v>
      </c>
      <c r="F48" s="503">
        <f>taxrates!M40</f>
        <v>7.0436793822768989E-2</v>
      </c>
      <c r="G48" s="503">
        <f>taxrates!N40</f>
        <v>2.8364666106506689E-2</v>
      </c>
      <c r="H48" s="504">
        <f>taxrates!O40</f>
        <v>0</v>
      </c>
      <c r="I48" s="186">
        <f t="shared" si="0"/>
        <v>0.19350355330807006</v>
      </c>
      <c r="J48" s="1000">
        <f t="shared" si="1"/>
        <v>8.9065729498198021E-2</v>
      </c>
      <c r="K48" s="1000">
        <f t="shared" si="1"/>
        <v>9.0079705440559935E-3</v>
      </c>
      <c r="L48" s="1000">
        <f t="shared" si="2"/>
        <v>3.107734884460827E-2</v>
      </c>
      <c r="M48" s="1000">
        <f t="shared" si="2"/>
        <v>4.1794909012990364E-2</v>
      </c>
      <c r="N48" s="1000">
        <f t="shared" si="2"/>
        <v>2.2557595408217394E-2</v>
      </c>
      <c r="O48" s="936">
        <v>0</v>
      </c>
      <c r="P48" s="106"/>
      <c r="Q48" s="114"/>
      <c r="R48" s="114"/>
      <c r="S48" s="114"/>
      <c r="T48" s="114"/>
      <c r="U48" s="114"/>
      <c r="V48" s="154"/>
    </row>
    <row r="49" spans="1:22" x14ac:dyDescent="0.2">
      <c r="A49" s="155">
        <v>1952</v>
      </c>
      <c r="B49" s="135">
        <f>taxrates!I41</f>
        <v>0.21538948250012355</v>
      </c>
      <c r="C49" s="503">
        <f>taxrates!J41</f>
        <v>7.1226603563068563E-2</v>
      </c>
      <c r="D49" s="503">
        <f>taxrates!K41</f>
        <v>1.0099877131908743E-2</v>
      </c>
      <c r="E49" s="503">
        <f>taxrates!L41</f>
        <v>2.8617189547397264E-2</v>
      </c>
      <c r="F49" s="503">
        <f>taxrates!M41</f>
        <v>8.1664222197945877E-2</v>
      </c>
      <c r="G49" s="503">
        <f>taxrates!N41</f>
        <v>2.3781590059803105E-2</v>
      </c>
      <c r="H49" s="504">
        <f>taxrates!O41</f>
        <v>0</v>
      </c>
      <c r="I49" s="186">
        <f t="shared" si="0"/>
        <v>0.1972276287103534</v>
      </c>
      <c r="J49" s="1000">
        <f t="shared" si="1"/>
        <v>9.052952792168445E-2</v>
      </c>
      <c r="K49" s="1000">
        <f t="shared" si="1"/>
        <v>9.3368338513178297E-3</v>
      </c>
      <c r="L49" s="1000">
        <f t="shared" si="2"/>
        <v>2.999155796575571E-2</v>
      </c>
      <c r="M49" s="1000">
        <f t="shared" si="2"/>
        <v>4.8456900877229613E-2</v>
      </c>
      <c r="N49" s="1000">
        <f t="shared" si="2"/>
        <v>1.89128080943658E-2</v>
      </c>
      <c r="O49" s="936">
        <v>0</v>
      </c>
      <c r="P49" s="106"/>
      <c r="Q49" s="114"/>
      <c r="R49" s="114"/>
      <c r="S49" s="114"/>
      <c r="T49" s="114"/>
      <c r="U49" s="114"/>
      <c r="V49" s="154"/>
    </row>
    <row r="50" spans="1:22" x14ac:dyDescent="0.2">
      <c r="A50" s="155">
        <v>1953</v>
      </c>
      <c r="B50" s="135">
        <f>taxrates!I42</f>
        <v>0.2153771619569729</v>
      </c>
      <c r="C50" s="503">
        <f>taxrates!J42</f>
        <v>7.1119920368195283E-2</v>
      </c>
      <c r="D50" s="503">
        <f>taxrates!K42</f>
        <v>1.0405396034858011E-2</v>
      </c>
      <c r="E50" s="503">
        <f>taxrates!L42</f>
        <v>2.7465283037963955E-2</v>
      </c>
      <c r="F50" s="503">
        <f>taxrates!M42</f>
        <v>8.2828543381027853E-2</v>
      </c>
      <c r="G50" s="503">
        <f>taxrates!N42</f>
        <v>2.3558019134927791E-2</v>
      </c>
      <c r="H50" s="504">
        <f>taxrates!O42</f>
        <v>0</v>
      </c>
      <c r="I50" s="186">
        <f t="shared" si="0"/>
        <v>0.19668031364280486</v>
      </c>
      <c r="J50" s="1000">
        <f t="shared" si="1"/>
        <v>9.0393932809943608E-2</v>
      </c>
      <c r="K50" s="1000">
        <f t="shared" si="1"/>
        <v>9.6192708748596319E-3</v>
      </c>
      <c r="L50" s="1000">
        <f t="shared" si="2"/>
        <v>2.8784330023557507E-2</v>
      </c>
      <c r="M50" s="1000">
        <f t="shared" si="2"/>
        <v>4.9147771305421625E-2</v>
      </c>
      <c r="N50" s="1000">
        <f t="shared" si="2"/>
        <v>1.8735008629022491E-2</v>
      </c>
      <c r="O50" s="936">
        <v>0</v>
      </c>
      <c r="P50" s="106"/>
      <c r="Q50" s="114"/>
      <c r="R50" s="114"/>
      <c r="S50" s="114"/>
      <c r="T50" s="114"/>
      <c r="U50" s="114"/>
      <c r="V50" s="154"/>
    </row>
    <row r="51" spans="1:22" x14ac:dyDescent="0.2">
      <c r="A51" s="155">
        <v>1954</v>
      </c>
      <c r="B51" s="135">
        <f>taxrates!I43</f>
        <v>0.20626078371749082</v>
      </c>
      <c r="C51" s="503">
        <f>taxrates!J43</f>
        <v>6.8708235697948178E-2</v>
      </c>
      <c r="D51" s="503">
        <f>taxrates!K43</f>
        <v>1.1112825978879933E-2</v>
      </c>
      <c r="E51" s="503">
        <f>taxrates!L43</f>
        <v>3.1390760865846461E-2</v>
      </c>
      <c r="F51" s="503">
        <f>taxrates!M43</f>
        <v>7.2234185564190062E-2</v>
      </c>
      <c r="G51" s="503">
        <f>taxrates!N43</f>
        <v>2.2814775610626191E-2</v>
      </c>
      <c r="H51" s="504">
        <f>taxrates!O43</f>
        <v>0</v>
      </c>
      <c r="I51" s="186">
        <f t="shared" si="0"/>
        <v>0.19150560318279083</v>
      </c>
      <c r="J51" s="1000">
        <f t="shared" si="1"/>
        <v>8.7328664163515576E-2</v>
      </c>
      <c r="K51" s="1000">
        <f t="shared" si="1"/>
        <v>1.0273254657287238E-2</v>
      </c>
      <c r="L51" s="1000">
        <f t="shared" si="2"/>
        <v>3.2898332749899117E-2</v>
      </c>
      <c r="M51" s="1000">
        <f t="shared" si="2"/>
        <v>4.2861422978438792E-2</v>
      </c>
      <c r="N51" s="1000">
        <f t="shared" si="2"/>
        <v>1.8143928633650112E-2</v>
      </c>
      <c r="O51" s="936">
        <v>0</v>
      </c>
      <c r="P51" s="106"/>
      <c r="Q51" s="114"/>
      <c r="R51" s="114"/>
      <c r="S51" s="114"/>
      <c r="T51" s="114"/>
      <c r="U51" s="114"/>
      <c r="V51" s="154"/>
    </row>
    <row r="52" spans="1:22" x14ac:dyDescent="0.2">
      <c r="A52" s="155">
        <v>1955</v>
      </c>
      <c r="B52" s="135">
        <f>taxrates!I44</f>
        <v>0.21170897976412742</v>
      </c>
      <c r="C52" s="503">
        <f>taxrates!J44</f>
        <v>6.9512733500341553E-2</v>
      </c>
      <c r="D52" s="503">
        <f>taxrates!K44</f>
        <v>1.1638062678324382E-2</v>
      </c>
      <c r="E52" s="503">
        <f>taxrates!L44</f>
        <v>3.2691230305784448E-2</v>
      </c>
      <c r="F52" s="503">
        <f>taxrates!M44</f>
        <v>7.3565890840932818E-2</v>
      </c>
      <c r="G52" s="503">
        <f>taxrates!N44</f>
        <v>2.430106243874422E-2</v>
      </c>
      <c r="H52" s="504">
        <f>taxrates!O44</f>
        <v>0</v>
      </c>
      <c r="I52" s="186">
        <f t="shared" si="0"/>
        <v>0.19634879813181477</v>
      </c>
      <c r="J52" s="1000">
        <f t="shared" si="1"/>
        <v>8.8351186684896457E-2</v>
      </c>
      <c r="K52" s="1000">
        <f t="shared" si="1"/>
        <v>1.0758809850808744E-2</v>
      </c>
      <c r="L52" s="1000">
        <f t="shared" si="2"/>
        <v>3.4261258502129091E-2</v>
      </c>
      <c r="M52" s="1000">
        <f t="shared" si="2"/>
        <v>4.3651613699124188E-2</v>
      </c>
      <c r="N52" s="1000">
        <f t="shared" si="2"/>
        <v>1.9325929394856264E-2</v>
      </c>
      <c r="O52" s="936">
        <v>0</v>
      </c>
      <c r="P52" s="106"/>
      <c r="Q52" s="114"/>
      <c r="R52" s="114"/>
      <c r="S52" s="114"/>
      <c r="T52" s="114"/>
      <c r="U52" s="114"/>
      <c r="V52" s="154"/>
    </row>
    <row r="53" spans="1:22" x14ac:dyDescent="0.2">
      <c r="A53" s="155">
        <v>1956</v>
      </c>
      <c r="B53" s="135">
        <f>taxrates!I45</f>
        <v>0.21605965166358537</v>
      </c>
      <c r="C53" s="503">
        <f>taxrates!J45</f>
        <v>6.972314328557222E-2</v>
      </c>
      <c r="D53" s="503">
        <f>taxrates!K45</f>
        <v>1.1966893718057326E-2</v>
      </c>
      <c r="E53" s="503">
        <f>taxrates!L45</f>
        <v>3.3231452684598269E-2</v>
      </c>
      <c r="F53" s="503">
        <f>taxrates!M45</f>
        <v>7.7157449738437536E-2</v>
      </c>
      <c r="G53" s="503">
        <f>taxrates!N45</f>
        <v>2.3980712236920006E-2</v>
      </c>
      <c r="H53" s="504">
        <f>taxrates!O45</f>
        <v>0</v>
      </c>
      <c r="I53" s="186">
        <f t="shared" si="0"/>
        <v>0.19936273486081141</v>
      </c>
      <c r="J53" s="1000">
        <f t="shared" si="1"/>
        <v>8.8618619042669475E-2</v>
      </c>
      <c r="K53" s="1000">
        <f t="shared" si="1"/>
        <v>1.1062797784824567E-2</v>
      </c>
      <c r="L53" s="1000">
        <f t="shared" si="2"/>
        <v>3.482742558718678E-2</v>
      </c>
      <c r="M53" s="1000">
        <f t="shared" si="2"/>
        <v>4.5782728265663167E-2</v>
      </c>
      <c r="N53" s="1000">
        <f t="shared" si="2"/>
        <v>1.9071164180467445E-2</v>
      </c>
      <c r="O53" s="936">
        <v>0</v>
      </c>
      <c r="P53" s="106"/>
      <c r="Q53" s="114"/>
      <c r="R53" s="114"/>
      <c r="S53" s="114"/>
      <c r="T53" s="114"/>
      <c r="U53" s="114"/>
      <c r="V53" s="154"/>
    </row>
    <row r="54" spans="1:22" x14ac:dyDescent="0.2">
      <c r="A54" s="155">
        <v>1957</v>
      </c>
      <c r="B54" s="135">
        <f>taxrates!I46</f>
        <v>0.22022284722656402</v>
      </c>
      <c r="C54" s="503">
        <f>taxrates!J46</f>
        <v>7.0003731556465568E-2</v>
      </c>
      <c r="D54" s="503">
        <f>taxrates!K46</f>
        <v>1.2820623658539901E-2</v>
      </c>
      <c r="E54" s="503">
        <f>taxrates!L46</f>
        <v>3.6186818838697989E-2</v>
      </c>
      <c r="F54" s="503">
        <f>taxrates!M46</f>
        <v>7.9469711433015053E-2</v>
      </c>
      <c r="G54" s="503">
        <f>taxrates!N46</f>
        <v>2.1741961739845522E-2</v>
      </c>
      <c r="H54" s="504">
        <f>taxrates!O46</f>
        <v>0</v>
      </c>
      <c r="I54" s="186">
        <f t="shared" si="0"/>
        <v>0.2031975037516934</v>
      </c>
      <c r="J54" s="1000">
        <f t="shared" si="1"/>
        <v>8.897524876293747E-2</v>
      </c>
      <c r="K54" s="1000">
        <f t="shared" si="1"/>
        <v>1.1852028634276974E-2</v>
      </c>
      <c r="L54" s="1000">
        <f t="shared" si="2"/>
        <v>3.7924726081140274E-2</v>
      </c>
      <c r="M54" s="1000">
        <f t="shared" si="2"/>
        <v>4.715474936279395E-2</v>
      </c>
      <c r="N54" s="1000">
        <f t="shared" si="2"/>
        <v>1.7290750910544724E-2</v>
      </c>
      <c r="O54" s="936">
        <v>0</v>
      </c>
      <c r="P54" s="106"/>
      <c r="Q54" s="114"/>
      <c r="R54" s="114"/>
      <c r="S54" s="114"/>
      <c r="T54" s="114"/>
      <c r="U54" s="114"/>
      <c r="V54" s="154"/>
    </row>
    <row r="55" spans="1:22" x14ac:dyDescent="0.2">
      <c r="A55" s="155">
        <v>1958</v>
      </c>
      <c r="B55" s="135">
        <f>taxrates!I47</f>
        <v>0.21760529883459603</v>
      </c>
      <c r="C55" s="503">
        <f>taxrates!J47</f>
        <v>6.9201773783763382E-2</v>
      </c>
      <c r="D55" s="503">
        <f>taxrates!K47</f>
        <v>1.4087821184071697E-2</v>
      </c>
      <c r="E55" s="503">
        <f>taxrates!L47</f>
        <v>3.5757331419208213E-2</v>
      </c>
      <c r="F55" s="503">
        <f>taxrates!M47</f>
        <v>7.7351804903137256E-2</v>
      </c>
      <c r="G55" s="503">
        <f>taxrates!N47</f>
        <v>2.1206567544415481E-2</v>
      </c>
      <c r="H55" s="504">
        <f>taxrates!O47</f>
        <v>0</v>
      </c>
      <c r="I55" s="186">
        <f t="shared" si="0"/>
        <v>0.20121707620853541</v>
      </c>
      <c r="J55" s="1000">
        <f t="shared" si="1"/>
        <v>8.7955954637652267E-2</v>
      </c>
      <c r="K55" s="1000">
        <f t="shared" si="1"/>
        <v>1.3023489692482485E-2</v>
      </c>
      <c r="L55" s="1000">
        <f t="shared" si="2"/>
        <v>3.7474612109750588E-2</v>
      </c>
      <c r="M55" s="1000">
        <f t="shared" si="2"/>
        <v>4.5898052316971756E-2</v>
      </c>
      <c r="N55" s="1000">
        <f t="shared" si="2"/>
        <v>1.6864967451678325E-2</v>
      </c>
      <c r="O55" s="936">
        <v>0</v>
      </c>
      <c r="P55" s="106"/>
      <c r="Q55" s="114"/>
      <c r="R55" s="114"/>
      <c r="S55" s="114"/>
      <c r="T55" s="114"/>
      <c r="U55" s="114"/>
      <c r="V55" s="154"/>
    </row>
    <row r="56" spans="1:22" x14ac:dyDescent="0.2">
      <c r="A56" s="157">
        <v>1959</v>
      </c>
      <c r="B56" s="139">
        <f>taxrates!I48</f>
        <v>0.22803087078080261</v>
      </c>
      <c r="C56" s="505">
        <f>taxrates!J48</f>
        <v>7.1702698687783603E-2</v>
      </c>
      <c r="D56" s="505">
        <f>taxrates!K48</f>
        <v>1.4280991670851754E-2</v>
      </c>
      <c r="E56" s="505">
        <f>taxrates!L48</f>
        <v>4.0264982855015521E-2</v>
      </c>
      <c r="F56" s="505">
        <f>taxrates!M48</f>
        <v>7.9032450315297736E-2</v>
      </c>
      <c r="G56" s="505">
        <f>taxrates!N48</f>
        <v>2.2749747251854011E-2</v>
      </c>
      <c r="H56" s="506">
        <f>taxrates!O48</f>
        <v>0</v>
      </c>
      <c r="I56" s="188">
        <f t="shared" si="0"/>
        <v>0.21152296862568845</v>
      </c>
      <c r="J56" s="1001">
        <f t="shared" si="1"/>
        <v>9.1134648266193163E-2</v>
      </c>
      <c r="K56" s="1001">
        <f t="shared" si="1"/>
        <v>1.3202066195591163E-2</v>
      </c>
      <c r="L56" s="1001">
        <f t="shared" si="2"/>
        <v>4.2198747898924631E-2</v>
      </c>
      <c r="M56" s="1001">
        <f t="shared" si="2"/>
        <v>4.6895292797012468E-2</v>
      </c>
      <c r="N56" s="1001">
        <f t="shared" si="2"/>
        <v>1.8092213467967033E-2</v>
      </c>
      <c r="O56" s="937">
        <v>0</v>
      </c>
      <c r="P56" s="109"/>
      <c r="Q56" s="116"/>
      <c r="R56" s="116"/>
      <c r="S56" s="116"/>
      <c r="T56" s="116"/>
      <c r="U56" s="116"/>
      <c r="V56" s="156"/>
    </row>
    <row r="57" spans="1:22" x14ac:dyDescent="0.2">
      <c r="A57" s="155">
        <v>1960</v>
      </c>
      <c r="B57" s="135">
        <f>taxrates!I49</f>
        <v>0.23862780835004171</v>
      </c>
      <c r="C57" s="503">
        <f>taxrates!J49</f>
        <v>7.3265556499338774E-2</v>
      </c>
      <c r="D57" s="503">
        <f>taxrates!K49</f>
        <v>1.4975956950405456E-2</v>
      </c>
      <c r="E57" s="503">
        <f>taxrates!L49</f>
        <v>4.5524395394657045E-2</v>
      </c>
      <c r="F57" s="503">
        <f>taxrates!M49</f>
        <v>8.3697273965400901E-2</v>
      </c>
      <c r="G57" s="503">
        <f>taxrates!N49</f>
        <v>2.1164625540239519E-2</v>
      </c>
      <c r="H57" s="504">
        <f>taxrates!O49</f>
        <v>0</v>
      </c>
      <c r="I57" s="186">
        <f t="shared" si="0"/>
        <v>0.22117118776044392</v>
      </c>
      <c r="J57" s="1000">
        <f t="shared" si="1"/>
        <v>9.3121051840294899E-2</v>
      </c>
      <c r="K57" s="1000">
        <f t="shared" si="1"/>
        <v>1.3844527015943863E-2</v>
      </c>
      <c r="L57" s="1000">
        <f t="shared" si="2"/>
        <v>4.7710748851611744E-2</v>
      </c>
      <c r="M57" s="1000">
        <f t="shared" si="2"/>
        <v>4.9663247859082361E-2</v>
      </c>
      <c r="N57" s="1000">
        <f t="shared" si="2"/>
        <v>1.683161219351105E-2</v>
      </c>
      <c r="O57" s="936">
        <v>0</v>
      </c>
      <c r="P57" s="106"/>
      <c r="Q57" s="114"/>
      <c r="R57" s="114"/>
      <c r="S57" s="114"/>
      <c r="T57" s="114"/>
      <c r="U57" s="114"/>
      <c r="V57" s="154"/>
    </row>
    <row r="58" spans="1:22" x14ac:dyDescent="0.2">
      <c r="A58" s="155">
        <v>1961</v>
      </c>
      <c r="B58" s="135">
        <f>taxrates!I50</f>
        <v>0.23813316754832276</v>
      </c>
      <c r="C58" s="503">
        <f>taxrates!J50</f>
        <v>7.3051129828103134E-2</v>
      </c>
      <c r="D58" s="503">
        <f>taxrates!K50</f>
        <v>1.5972139475709139E-2</v>
      </c>
      <c r="E58" s="503">
        <f>taxrates!L50</f>
        <v>4.5442260732105166E-2</v>
      </c>
      <c r="F58" s="503">
        <f>taxrates!M50</f>
        <v>8.1739776025399127E-2</v>
      </c>
      <c r="G58" s="503">
        <f>taxrates!N50</f>
        <v>2.1927861487006213E-2</v>
      </c>
      <c r="H58" s="504">
        <f>taxrates!O50</f>
        <v>0</v>
      </c>
      <c r="I58" s="186">
        <f>J58+K58+L58+M58+N58+O58</f>
        <v>0.22117895542506832</v>
      </c>
      <c r="J58" s="1003">
        <f>J59*C58/C59</f>
        <v>9.2848513991377363E-2</v>
      </c>
      <c r="K58" s="1003">
        <f>K59*D58/D59</f>
        <v>1.4765448191802652E-2</v>
      </c>
      <c r="L58" s="1000">
        <f>L59*E58/E59</f>
        <v>4.7624669591842278E-2</v>
      </c>
      <c r="M58" s="1000">
        <f>M59*F58/F59</f>
        <v>4.8501732068040725E-2</v>
      </c>
      <c r="N58" s="1000">
        <f>N59*G58/G59</f>
        <v>1.7438591582005294E-2</v>
      </c>
      <c r="O58" s="936">
        <v>0</v>
      </c>
      <c r="P58" s="106"/>
      <c r="Q58" s="114"/>
      <c r="R58" s="114"/>
      <c r="S58" s="114"/>
      <c r="T58" s="114"/>
      <c r="U58" s="114"/>
      <c r="V58" s="154"/>
    </row>
    <row r="59" spans="1:22" x14ac:dyDescent="0.2">
      <c r="A59" s="137">
        <v>1962</v>
      </c>
      <c r="B59" s="135">
        <f>taxrates!I51</f>
        <v>0.24461308121681213</v>
      </c>
      <c r="C59" s="411">
        <f>taxrates!J51</f>
        <v>7.1964338421821594E-2</v>
      </c>
      <c r="D59" s="411">
        <f>taxrates!K51</f>
        <v>1.612250879406929E-2</v>
      </c>
      <c r="E59" s="411">
        <f>taxrates!L51</f>
        <v>4.7948341816663742E-2</v>
      </c>
      <c r="F59" s="411">
        <f>taxrates!M51</f>
        <v>8.6536355316638947E-2</v>
      </c>
      <c r="G59" s="411">
        <f>taxrates!N51</f>
        <v>2.1880269981920719E-2</v>
      </c>
      <c r="H59" s="412">
        <f>taxrates!O51</f>
        <v>1.6127253184095025E-4</v>
      </c>
      <c r="I59" s="170">
        <f>taxrates!P51</f>
        <v>0.22537331283092499</v>
      </c>
      <c r="J59" s="136">
        <f>taxrates!Q51</f>
        <v>9.1467194259166718E-2</v>
      </c>
      <c r="K59" s="136">
        <f>taxrates!R51</f>
        <v>1.490445714443922E-2</v>
      </c>
      <c r="L59" s="136">
        <f>taxrates!S51</f>
        <v>5.0251107662916183E-2</v>
      </c>
      <c r="M59" s="136">
        <f>taxrates!T51</f>
        <v>5.1347866654396057E-2</v>
      </c>
      <c r="N59" s="136">
        <f>taxrates!U51</f>
        <v>1.7400743439793587E-2</v>
      </c>
      <c r="O59" s="136">
        <f>taxrates!V51</f>
        <v>1.939086814672919E-6</v>
      </c>
      <c r="P59" s="106">
        <f>taxrates!W51</f>
        <v>0.25295940041542053</v>
      </c>
      <c r="Q59" s="105">
        <f>taxrates!X51</f>
        <v>6.3503876328468323E-2</v>
      </c>
      <c r="R59" s="105">
        <f>taxrates!Y51</f>
        <v>1.6650907695293427E-2</v>
      </c>
      <c r="S59" s="105">
        <f>taxrates!Z51</f>
        <v>4.6949386596679688E-2</v>
      </c>
      <c r="T59" s="105">
        <f>taxrates!AA51</f>
        <v>0.10180133581161499</v>
      </c>
      <c r="U59" s="105">
        <f>taxrates!AB51</f>
        <v>2.3823515512049198E-2</v>
      </c>
      <c r="V59" s="134">
        <f>taxrates!AC51</f>
        <v>2.3039235384203494E-4</v>
      </c>
    </row>
    <row r="60" spans="1:22" x14ac:dyDescent="0.2">
      <c r="A60" s="137">
        <v>1963</v>
      </c>
      <c r="B60" s="135">
        <f>taxrates!I52</f>
        <v>0.24109857529401779</v>
      </c>
      <c r="C60" s="411">
        <f>taxrates!J52</f>
        <v>7.2457332164049149E-2</v>
      </c>
      <c r="D60" s="411">
        <f>taxrates!K52</f>
        <v>1.6674080863595009E-2</v>
      </c>
      <c r="E60" s="411">
        <f>taxrates!L52</f>
        <v>4.9266168847680092E-2</v>
      </c>
      <c r="F60" s="411">
        <f>taxrates!M52</f>
        <v>8.0991290509700775E-2</v>
      </c>
      <c r="G60" s="411">
        <f>taxrates!N52</f>
        <v>2.1547248587012291E-2</v>
      </c>
      <c r="H60" s="412">
        <f>taxrates!O52</f>
        <v>1.6245634469669312E-4</v>
      </c>
      <c r="I60" s="170">
        <f>taxrates!P52</f>
        <v>0.2274889275431633</v>
      </c>
      <c r="J60" s="136">
        <f>taxrates!Q52</f>
        <v>9.2368710786104202E-2</v>
      </c>
      <c r="K60" s="136">
        <f>taxrates!R52</f>
        <v>1.5471076127141714E-2</v>
      </c>
      <c r="L60" s="136">
        <f>taxrates!S52</f>
        <v>5.4200030863285065E-2</v>
      </c>
      <c r="M60" s="136">
        <f>taxrates!T52</f>
        <v>4.899931512773037E-2</v>
      </c>
      <c r="N60" s="136">
        <f>taxrates!U52</f>
        <v>1.644692849367857E-2</v>
      </c>
      <c r="O60" s="136">
        <f>taxrates!V52</f>
        <v>2.8628799100260949E-6</v>
      </c>
      <c r="P60" s="106">
        <f>taxrates!W52</f>
        <v>0.24693641066551208</v>
      </c>
      <c r="Q60" s="105">
        <f>taxrates!X52</f>
        <v>6.3987981528043747E-2</v>
      </c>
      <c r="R60" s="105">
        <f>taxrates!Y52</f>
        <v>1.7186110839247704E-2</v>
      </c>
      <c r="S60" s="105">
        <f>taxrates!Z52</f>
        <v>4.7188496217131615E-2</v>
      </c>
      <c r="T60" s="105">
        <f>taxrates!AA52</f>
        <v>9.463106095790863E-2</v>
      </c>
      <c r="U60" s="105">
        <f>taxrates!AB52</f>
        <v>2.3712404537945986E-2</v>
      </c>
      <c r="V60" s="134">
        <f>taxrates!AC52</f>
        <v>2.303647343069315E-4</v>
      </c>
    </row>
    <row r="61" spans="1:22" x14ac:dyDescent="0.2">
      <c r="A61" s="137">
        <v>1964</v>
      </c>
      <c r="B61" s="135">
        <f>taxrates!I53</f>
        <v>0.23758406937122345</v>
      </c>
      <c r="C61" s="411">
        <f>taxrates!J53</f>
        <v>7.2950325906276703E-2</v>
      </c>
      <c r="D61" s="411">
        <f>taxrates!K53</f>
        <v>1.7225652933120728E-2</v>
      </c>
      <c r="E61" s="411">
        <f>taxrates!L53</f>
        <v>5.0583995878696442E-2</v>
      </c>
      <c r="F61" s="411">
        <f>taxrates!M53</f>
        <v>7.5446225702762604E-2</v>
      </c>
      <c r="G61" s="411">
        <f>taxrates!N53</f>
        <v>2.1214227192103863E-2</v>
      </c>
      <c r="H61" s="412">
        <f>taxrates!O53</f>
        <v>1.6364015755243599E-4</v>
      </c>
      <c r="I61" s="170">
        <f>taxrates!P53</f>
        <v>0.22960454225540161</v>
      </c>
      <c r="J61" s="136">
        <f>taxrates!Q53</f>
        <v>9.3270227313041687E-2</v>
      </c>
      <c r="K61" s="136">
        <f>taxrates!R53</f>
        <v>1.6037695109844208E-2</v>
      </c>
      <c r="L61" s="136">
        <f>taxrates!S53</f>
        <v>5.8148954063653946E-2</v>
      </c>
      <c r="M61" s="136">
        <f>taxrates!T53</f>
        <v>4.6650763601064682E-2</v>
      </c>
      <c r="N61" s="136">
        <f>taxrates!U53</f>
        <v>1.5493113547563553E-2</v>
      </c>
      <c r="O61" s="136">
        <f>taxrates!V53</f>
        <v>3.7866730053792708E-6</v>
      </c>
      <c r="P61" s="106">
        <f>taxrates!W53</f>
        <v>0.24091342091560364</v>
      </c>
      <c r="Q61" s="105">
        <f>taxrates!X53</f>
        <v>6.4472086727619171E-2</v>
      </c>
      <c r="R61" s="105">
        <f>taxrates!Y53</f>
        <v>1.7721313983201981E-2</v>
      </c>
      <c r="S61" s="105">
        <f>taxrates!Z53</f>
        <v>4.7427605837583542E-2</v>
      </c>
      <c r="T61" s="105">
        <f>taxrates!AA53</f>
        <v>8.7460786104202271E-2</v>
      </c>
      <c r="U61" s="105">
        <f>taxrates!AB53</f>
        <v>2.3601293563842773E-2</v>
      </c>
      <c r="V61" s="134">
        <f>taxrates!AC53</f>
        <v>2.3033711477182806E-4</v>
      </c>
    </row>
    <row r="62" spans="1:22" x14ac:dyDescent="0.2">
      <c r="A62" s="137">
        <v>1965</v>
      </c>
      <c r="B62" s="135">
        <f>taxrates!I54</f>
        <v>0.24160756915807724</v>
      </c>
      <c r="C62" s="411">
        <f>taxrates!J54</f>
        <v>6.9387476891279221E-2</v>
      </c>
      <c r="D62" s="411">
        <f>taxrates!K54</f>
        <v>1.7277054488658905E-2</v>
      </c>
      <c r="E62" s="411">
        <f>taxrates!L54</f>
        <v>5.486145056784153E-2</v>
      </c>
      <c r="F62" s="411">
        <f>taxrates!M54</f>
        <v>7.8083720058202744E-2</v>
      </c>
      <c r="G62" s="411">
        <f>taxrates!N54</f>
        <v>2.1799313835799694E-2</v>
      </c>
      <c r="H62" s="412">
        <f>taxrates!O54</f>
        <v>1.9855332357110456E-4</v>
      </c>
      <c r="I62" s="170">
        <f>taxrates!P54</f>
        <v>0.23273339867591858</v>
      </c>
      <c r="J62" s="136">
        <f>taxrates!Q54</f>
        <v>8.8251147419214249E-2</v>
      </c>
      <c r="K62" s="136">
        <f>taxrates!R54</f>
        <v>1.6098843887448311E-2</v>
      </c>
      <c r="L62" s="136">
        <f>taxrates!S54</f>
        <v>6.2110761180520058E-2</v>
      </c>
      <c r="M62" s="136">
        <f>taxrates!T54</f>
        <v>5.1001632586121559E-2</v>
      </c>
      <c r="N62" s="136">
        <f>taxrates!U54</f>
        <v>1.5265493653714657E-2</v>
      </c>
      <c r="O62" s="136">
        <f>taxrates!V54</f>
        <v>5.5172235988720786E-6</v>
      </c>
      <c r="P62" s="106">
        <f>taxrates!W54</f>
        <v>0.24542486667633057</v>
      </c>
      <c r="Q62" s="105">
        <f>taxrates!X54</f>
        <v>6.1312515288591385E-2</v>
      </c>
      <c r="R62" s="105">
        <f>taxrates!Y54</f>
        <v>1.77823631092906E-2</v>
      </c>
      <c r="S62" s="105">
        <f>taxrates!Z54</f>
        <v>5.1755374297499657E-2</v>
      </c>
      <c r="T62" s="105">
        <f>taxrates!AA54</f>
        <v>8.9681163430213928E-2</v>
      </c>
      <c r="U62" s="105">
        <f>taxrates!AB54</f>
        <v>2.4611703120172024E-2</v>
      </c>
      <c r="V62" s="134">
        <f>taxrates!AC54</f>
        <v>2.8175058832857758E-4</v>
      </c>
    </row>
    <row r="63" spans="1:22" x14ac:dyDescent="0.2">
      <c r="A63" s="137">
        <v>1966</v>
      </c>
      <c r="B63" s="135">
        <f>taxrates!I55</f>
        <v>0.24563106894493103</v>
      </c>
      <c r="C63" s="411">
        <f>taxrates!J55</f>
        <v>6.5824627876281738E-2</v>
      </c>
      <c r="D63" s="411">
        <f>taxrates!K55</f>
        <v>1.7328456044197083E-2</v>
      </c>
      <c r="E63" s="411">
        <f>taxrates!L55</f>
        <v>5.9138905256986618E-2</v>
      </c>
      <c r="F63" s="411">
        <f>taxrates!M55</f>
        <v>8.0721214413642883E-2</v>
      </c>
      <c r="G63" s="411">
        <f>taxrates!N55</f>
        <v>2.2384400479495525E-2</v>
      </c>
      <c r="H63" s="412">
        <f>taxrates!O55</f>
        <v>2.3346648958977312E-4</v>
      </c>
      <c r="I63" s="170">
        <f>taxrates!P55</f>
        <v>0.23586225509643555</v>
      </c>
      <c r="J63" s="136">
        <f>taxrates!Q55</f>
        <v>8.323206752538681E-2</v>
      </c>
      <c r="K63" s="136">
        <f>taxrates!R55</f>
        <v>1.6159992665052414E-2</v>
      </c>
      <c r="L63" s="136">
        <f>taxrates!S55</f>
        <v>6.6072568297386169E-2</v>
      </c>
      <c r="M63" s="136">
        <f>taxrates!T55</f>
        <v>5.5352501571178436E-2</v>
      </c>
      <c r="N63" s="136">
        <f>taxrates!U55</f>
        <v>1.5037873759865761E-2</v>
      </c>
      <c r="O63" s="136">
        <f>taxrates!V55</f>
        <v>7.2477741923648864E-6</v>
      </c>
      <c r="P63" s="106">
        <f>taxrates!W55</f>
        <v>0.2499363124370575</v>
      </c>
      <c r="Q63" s="105">
        <f>taxrates!X55</f>
        <v>5.8152943849563599E-2</v>
      </c>
      <c r="R63" s="105">
        <f>taxrates!Y55</f>
        <v>1.7843412235379219E-2</v>
      </c>
      <c r="S63" s="105">
        <f>taxrates!Z55</f>
        <v>5.6083142757415771E-2</v>
      </c>
      <c r="T63" s="105">
        <f>taxrates!AA55</f>
        <v>9.1901540756225586E-2</v>
      </c>
      <c r="U63" s="105">
        <f>taxrates!AB55</f>
        <v>2.5622112676501274E-2</v>
      </c>
      <c r="V63" s="134">
        <f>taxrates!AC55</f>
        <v>3.331640618853271E-4</v>
      </c>
    </row>
    <row r="64" spans="1:22" x14ac:dyDescent="0.2">
      <c r="A64" s="137">
        <v>1967</v>
      </c>
      <c r="B64" s="149">
        <f>taxrates!I56</f>
        <v>0.24707639217376709</v>
      </c>
      <c r="C64" s="411">
        <f>taxrates!J56</f>
        <v>6.5327785909175873E-2</v>
      </c>
      <c r="D64" s="411">
        <f>taxrates!K56</f>
        <v>1.8124895170331001E-2</v>
      </c>
      <c r="E64" s="411">
        <f>taxrates!L56</f>
        <v>6.0936622321605682E-2</v>
      </c>
      <c r="F64" s="411">
        <f>taxrates!M56</f>
        <v>8.0606222152709961E-2</v>
      </c>
      <c r="G64" s="411">
        <f>taxrates!N56</f>
        <v>2.1829936187714338E-2</v>
      </c>
      <c r="H64" s="412">
        <f>taxrates!O56</f>
        <v>2.5092007126659155E-4</v>
      </c>
      <c r="I64" s="170">
        <f>taxrates!P56</f>
        <v>0.23276780545711517</v>
      </c>
      <c r="J64" s="148">
        <f>taxrates!Q56</f>
        <v>8.219483494758606E-2</v>
      </c>
      <c r="K64" s="148">
        <f>taxrates!R56</f>
        <v>1.5171343460679054E-2</v>
      </c>
      <c r="L64" s="148">
        <f>taxrates!S56</f>
        <v>6.6847458481788635E-2</v>
      </c>
      <c r="M64" s="148">
        <f>taxrates!T56</f>
        <v>5.4127451032400131E-2</v>
      </c>
      <c r="N64" s="148">
        <f>taxrates!U56</f>
        <v>1.4418099075555801E-2</v>
      </c>
      <c r="O64" s="136">
        <f>taxrates!V56</f>
        <v>8.6242489487631246E-6</v>
      </c>
      <c r="P64" s="106">
        <f>taxrates!W56</f>
        <v>0.25381582975387573</v>
      </c>
      <c r="Q64" s="105">
        <f>taxrates!X56</f>
        <v>5.7383276522159576E-2</v>
      </c>
      <c r="R64" s="105">
        <f>taxrates!Y56</f>
        <v>1.9516041502356529E-2</v>
      </c>
      <c r="S64" s="105">
        <f>taxrates!Z56</f>
        <v>5.8152575045824051E-2</v>
      </c>
      <c r="T64" s="105">
        <f>taxrates!AA56</f>
        <v>9.307793527841568E-2</v>
      </c>
      <c r="U64" s="105">
        <f>taxrates!AB56</f>
        <v>2.5320968590676785E-2</v>
      </c>
      <c r="V64" s="134">
        <f>taxrates!AC56</f>
        <v>3.6504329182207584E-4</v>
      </c>
    </row>
    <row r="65" spans="1:22" x14ac:dyDescent="0.2">
      <c r="A65" s="137">
        <v>1968</v>
      </c>
      <c r="B65" s="149">
        <f>taxrates!I57</f>
        <v>0.25907257199287415</v>
      </c>
      <c r="C65" s="411">
        <f>taxrates!J57</f>
        <v>6.8197950720787048E-2</v>
      </c>
      <c r="D65" s="411">
        <f>taxrates!K57</f>
        <v>1.8597019836306572E-2</v>
      </c>
      <c r="E65" s="411">
        <f>taxrates!L57</f>
        <v>6.196478009223938E-2</v>
      </c>
      <c r="F65" s="411">
        <f>taxrates!M57</f>
        <v>8.8709346950054169E-2</v>
      </c>
      <c r="G65" s="411">
        <f>taxrates!N57</f>
        <v>2.1375404670834541E-2</v>
      </c>
      <c r="H65" s="412">
        <f>taxrates!O57</f>
        <v>2.280811604578048E-4</v>
      </c>
      <c r="I65" s="170">
        <f>taxrates!P57</f>
        <v>0.24168519675731659</v>
      </c>
      <c r="J65" s="148">
        <f>taxrates!Q57</f>
        <v>8.5833795368671417E-2</v>
      </c>
      <c r="K65" s="148">
        <f>taxrates!R57</f>
        <v>1.6051493585109711E-2</v>
      </c>
      <c r="L65" s="148">
        <f>taxrates!S57</f>
        <v>6.6232584416866302E-2</v>
      </c>
      <c r="M65" s="148">
        <f>taxrates!T57</f>
        <v>5.9331789612770081E-2</v>
      </c>
      <c r="N65" s="148">
        <f>taxrates!U57</f>
        <v>1.4228085987269878E-2</v>
      </c>
      <c r="O65" s="136">
        <f>taxrates!V57</f>
        <v>7.4522331487969495E-6</v>
      </c>
      <c r="P65" s="106">
        <f>taxrates!W57</f>
        <v>0.26723363995552063</v>
      </c>
      <c r="Q65" s="105">
        <f>taxrates!X57</f>
        <v>5.9920266270637512E-2</v>
      </c>
      <c r="R65" s="105">
        <f>taxrates!Y57</f>
        <v>1.9791806116700172E-2</v>
      </c>
      <c r="S65" s="105">
        <f>taxrates!Z57</f>
        <v>5.9961613267660141E-2</v>
      </c>
      <c r="T65" s="105">
        <f>taxrates!AA57</f>
        <v>0.10249820351600647</v>
      </c>
      <c r="U65" s="105">
        <f>taxrates!AB57</f>
        <v>2.4730120319873095E-2</v>
      </c>
      <c r="V65" s="134">
        <f>taxrates!AC57</f>
        <v>3.3163707121275365E-4</v>
      </c>
    </row>
    <row r="66" spans="1:22" x14ac:dyDescent="0.2">
      <c r="A66" s="137">
        <v>1969</v>
      </c>
      <c r="B66" s="149">
        <f>taxrates!I58</f>
        <v>0.27458363771438599</v>
      </c>
      <c r="C66" s="411">
        <f>taxrates!J58</f>
        <v>6.8091645836830139E-2</v>
      </c>
      <c r="D66" s="411">
        <f>taxrates!K58</f>
        <v>1.9137909635901451E-2</v>
      </c>
      <c r="E66" s="411">
        <f>taxrates!L58</f>
        <v>6.4078673720359802E-2</v>
      </c>
      <c r="F66" s="411">
        <f>taxrates!M58</f>
        <v>0.10056813061237335</v>
      </c>
      <c r="G66" s="411">
        <f>taxrates!N58</f>
        <v>2.2414674516767263E-2</v>
      </c>
      <c r="H66" s="412">
        <f>taxrates!O58</f>
        <v>2.9260289738886058E-4</v>
      </c>
      <c r="I66" s="170">
        <f>taxrates!P58</f>
        <v>0.25713667273521423</v>
      </c>
      <c r="J66" s="148">
        <f>taxrates!Q58</f>
        <v>8.5538879036903381E-2</v>
      </c>
      <c r="K66" s="148">
        <f>taxrates!R58</f>
        <v>1.736040785908699E-2</v>
      </c>
      <c r="L66" s="148">
        <f>taxrates!S58</f>
        <v>6.97207972407341E-2</v>
      </c>
      <c r="M66" s="148">
        <f>taxrates!T58</f>
        <v>6.8670943379402161E-2</v>
      </c>
      <c r="N66" s="148">
        <f>taxrates!U58</f>
        <v>1.5833622310310602E-2</v>
      </c>
      <c r="O66" s="136">
        <f>taxrates!V58</f>
        <v>1.2040884939779062E-5</v>
      </c>
      <c r="P66" s="106">
        <f>taxrates!W58</f>
        <v>0.28289562463760376</v>
      </c>
      <c r="Q66" s="105">
        <f>taxrates!X58</f>
        <v>5.9779517352581024E-2</v>
      </c>
      <c r="R66" s="105">
        <f>taxrates!Y58</f>
        <v>1.9984738901257515E-2</v>
      </c>
      <c r="S66" s="105">
        <f>taxrates!Z58</f>
        <v>6.1390679329633713E-2</v>
      </c>
      <c r="T66" s="105">
        <f>taxrates!AA58</f>
        <v>0.11576444655656815</v>
      </c>
      <c r="U66" s="105">
        <f>taxrates!AB58</f>
        <v>2.5549988262355328E-2</v>
      </c>
      <c r="V66" s="134">
        <f>taxrates!AC58</f>
        <v>4.2626695358194411E-4</v>
      </c>
    </row>
    <row r="67" spans="1:22" x14ac:dyDescent="0.2">
      <c r="A67" s="147">
        <v>1970</v>
      </c>
      <c r="B67" s="153">
        <f>taxrates!I59</f>
        <v>0.26817026734352112</v>
      </c>
      <c r="C67" s="509">
        <f>taxrates!J59</f>
        <v>6.7958466708660126E-2</v>
      </c>
      <c r="D67" s="509">
        <f>taxrates!K59</f>
        <v>1.9879588857293129E-2</v>
      </c>
      <c r="E67" s="509">
        <f>taxrates!L59</f>
        <v>6.3922204077243805E-2</v>
      </c>
      <c r="F67" s="509">
        <f>taxrates!M59</f>
        <v>9.5455199480056763E-2</v>
      </c>
      <c r="G67" s="509">
        <f>taxrates!N59</f>
        <v>2.0671076141297817E-2</v>
      </c>
      <c r="H67" s="510">
        <f>taxrates!O59</f>
        <v>2.8372972155921161E-4</v>
      </c>
      <c r="I67" s="173">
        <f>taxrates!P59</f>
        <v>0.2496446967124939</v>
      </c>
      <c r="J67" s="152">
        <f>taxrates!Q59</f>
        <v>8.6571365594863892E-2</v>
      </c>
      <c r="K67" s="152">
        <f>taxrates!R59</f>
        <v>1.6894079744815826E-2</v>
      </c>
      <c r="L67" s="152">
        <f>taxrates!S59</f>
        <v>7.035420835018158E-2</v>
      </c>
      <c r="M67" s="152">
        <f>taxrates!T59</f>
        <v>6.2626712024211884E-2</v>
      </c>
      <c r="N67" s="152">
        <f>taxrates!U59</f>
        <v>1.3181822840124369E-2</v>
      </c>
      <c r="O67" s="145">
        <f>taxrates!V59</f>
        <v>1.6516962205059826E-5</v>
      </c>
      <c r="P67" s="112">
        <f>taxrates!W59</f>
        <v>0.2768072783946991</v>
      </c>
      <c r="Q67" s="111">
        <f>taxrates!X59</f>
        <v>5.9280712157487869E-2</v>
      </c>
      <c r="R67" s="111">
        <f>taxrates!Y59</f>
        <v>2.1271500736474991E-2</v>
      </c>
      <c r="S67" s="111">
        <f>taxrates!Z59</f>
        <v>6.0923457145690918E-2</v>
      </c>
      <c r="T67" s="111">
        <f>taxrates!AA59</f>
        <v>0.11076057702302933</v>
      </c>
      <c r="U67" s="111">
        <f>taxrates!AB59</f>
        <v>2.4162734858691692E-2</v>
      </c>
      <c r="V67" s="172">
        <f>taxrates!AC59</f>
        <v>4.0831032674759626E-4</v>
      </c>
    </row>
    <row r="68" spans="1:22" x14ac:dyDescent="0.2">
      <c r="A68" s="137">
        <v>1971</v>
      </c>
      <c r="B68" s="149">
        <f>taxrates!I60</f>
        <v>0.26251673698425293</v>
      </c>
      <c r="C68" s="411">
        <f>taxrates!J60</f>
        <v>6.8734914064407349E-2</v>
      </c>
      <c r="D68" s="411">
        <f>taxrates!K60</f>
        <v>2.0713891834020615E-2</v>
      </c>
      <c r="E68" s="411">
        <f>taxrates!L60</f>
        <v>6.5782569348812103E-2</v>
      </c>
      <c r="F68" s="411">
        <f>taxrates!M60</f>
        <v>8.5391029715538025E-2</v>
      </c>
      <c r="G68" s="411">
        <f>taxrates!N60</f>
        <v>2.1537923254072666E-2</v>
      </c>
      <c r="H68" s="412">
        <f>taxrates!O60</f>
        <v>3.564174403436482E-4</v>
      </c>
      <c r="I68" s="170">
        <f>taxrates!P60</f>
        <v>0.24369874596595764</v>
      </c>
      <c r="J68" s="148">
        <f>taxrates!Q60</f>
        <v>8.8264808058738708E-2</v>
      </c>
      <c r="K68" s="148">
        <f>taxrates!R60</f>
        <v>1.7705844715237617E-2</v>
      </c>
      <c r="L68" s="148">
        <f>taxrates!S60</f>
        <v>7.3225580155849457E-2</v>
      </c>
      <c r="M68" s="148">
        <f>taxrates!T60</f>
        <v>5.1004394888877869E-2</v>
      </c>
      <c r="N68" s="148">
        <f>taxrates!U60</f>
        <v>1.3479046523571014E-2</v>
      </c>
      <c r="O68" s="136">
        <f>taxrates!V60</f>
        <v>1.907171645143535E-5</v>
      </c>
      <c r="P68" s="106">
        <f>taxrates!W60</f>
        <v>0.27097013592720032</v>
      </c>
      <c r="Q68" s="105">
        <f>taxrates!X60</f>
        <v>5.9961713850498199E-2</v>
      </c>
      <c r="R68" s="105">
        <f>taxrates!Y60</f>
        <v>2.2065164521336555E-2</v>
      </c>
      <c r="S68" s="105">
        <f>taxrates!Z60</f>
        <v>6.2439031898975372E-2</v>
      </c>
      <c r="T68" s="105">
        <f>taxrates!AA60</f>
        <v>0.10083814710378647</v>
      </c>
      <c r="U68" s="105">
        <f>taxrates!AB60</f>
        <v>2.515812311321497E-2</v>
      </c>
      <c r="V68" s="134">
        <f>taxrates!AC60</f>
        <v>5.0795951392501593E-4</v>
      </c>
    </row>
    <row r="69" spans="1:22" x14ac:dyDescent="0.2">
      <c r="A69" s="137">
        <v>1972</v>
      </c>
      <c r="B69" s="149">
        <f>taxrates!I61</f>
        <v>0.27407464385032654</v>
      </c>
      <c r="C69" s="411">
        <f>taxrates!J61</f>
        <v>6.8005189299583435E-2</v>
      </c>
      <c r="D69" s="411">
        <f>taxrates!K61</f>
        <v>1.9875090569257736E-2</v>
      </c>
      <c r="E69" s="411">
        <f>taxrates!L61</f>
        <v>6.9253385066986084E-2</v>
      </c>
      <c r="F69" s="411">
        <f>taxrates!M61</f>
        <v>9.4922356307506561E-2</v>
      </c>
      <c r="G69" s="411">
        <f>taxrates!N61</f>
        <v>2.161449333652854E-2</v>
      </c>
      <c r="H69" s="412">
        <f>taxrates!O61</f>
        <v>4.0413343231193721E-4</v>
      </c>
      <c r="I69" s="170">
        <f>taxrates!P61</f>
        <v>0.24939507246017456</v>
      </c>
      <c r="J69" s="148">
        <f>taxrates!Q61</f>
        <v>8.7689101696014404E-2</v>
      </c>
      <c r="K69" s="148">
        <f>taxrates!R61</f>
        <v>1.700497604906559E-2</v>
      </c>
      <c r="L69" s="148">
        <f>taxrates!S61</f>
        <v>7.5702019035816193E-2</v>
      </c>
      <c r="M69" s="148">
        <f>taxrates!T61</f>
        <v>5.5848833173513412E-2</v>
      </c>
      <c r="N69" s="148">
        <f>taxrates!U61</f>
        <v>1.3123691082000732E-2</v>
      </c>
      <c r="O69" s="136">
        <f>taxrates!V61</f>
        <v>2.6446763513376936E-5</v>
      </c>
      <c r="P69" s="106">
        <f>taxrates!W61</f>
        <v>0.28506815433502197</v>
      </c>
      <c r="Q69" s="105">
        <f>taxrates!X61</f>
        <v>5.9236988425254822E-2</v>
      </c>
      <c r="R69" s="105">
        <f>taxrates!Y61</f>
        <v>2.1153584122657776E-2</v>
      </c>
      <c r="S69" s="105">
        <f>taxrates!Z61</f>
        <v>6.6380836069583893E-2</v>
      </c>
      <c r="T69" s="105">
        <f>taxrates!AA61</f>
        <v>0.11232765018939972</v>
      </c>
      <c r="U69" s="105">
        <f>taxrates!AB61</f>
        <v>2.5396719574928284E-2</v>
      </c>
      <c r="V69" s="134">
        <f>taxrates!AC61</f>
        <v>5.7237391592934728E-4</v>
      </c>
    </row>
    <row r="70" spans="1:22" x14ac:dyDescent="0.2">
      <c r="A70" s="137">
        <v>1973</v>
      </c>
      <c r="B70" s="149">
        <f>taxrates!I62</f>
        <v>0.27932783961296082</v>
      </c>
      <c r="C70" s="411">
        <f>taxrates!J62</f>
        <v>6.574568897485733E-2</v>
      </c>
      <c r="D70" s="411">
        <f>taxrates!K62</f>
        <v>1.9292199984192848E-2</v>
      </c>
      <c r="E70" s="411">
        <f>taxrates!L62</f>
        <v>7.9135067760944366E-2</v>
      </c>
      <c r="F70" s="411">
        <f>taxrates!M62</f>
        <v>9.2147000133991241E-2</v>
      </c>
      <c r="G70" s="411">
        <f>taxrates!N62</f>
        <v>2.2665779106318951E-2</v>
      </c>
      <c r="H70" s="412">
        <f>taxrates!O62</f>
        <v>3.4211311140097678E-4</v>
      </c>
      <c r="I70" s="170">
        <f>taxrates!P62</f>
        <v>0.25588640570640564</v>
      </c>
      <c r="J70" s="148">
        <f>taxrates!Q62</f>
        <v>8.4570243954658508E-2</v>
      </c>
      <c r="K70" s="148">
        <f>taxrates!R62</f>
        <v>1.6542235389351845E-2</v>
      </c>
      <c r="L70" s="148">
        <f>taxrates!S62</f>
        <v>8.4705471992492676E-2</v>
      </c>
      <c r="M70" s="148">
        <f>taxrates!T62</f>
        <v>5.6771919131278992E-2</v>
      </c>
      <c r="N70" s="148">
        <f>taxrates!U62</f>
        <v>1.3278324622660875E-2</v>
      </c>
      <c r="O70" s="136">
        <f>taxrates!V62</f>
        <v>1.8215432646684349E-5</v>
      </c>
      <c r="P70" s="106">
        <f>taxrates!W62</f>
        <v>0.28998786211013794</v>
      </c>
      <c r="Q70" s="105">
        <f>taxrates!X62</f>
        <v>5.7185202836990356E-2</v>
      </c>
      <c r="R70" s="105">
        <f>taxrates!Y62</f>
        <v>2.0542750135064125E-2</v>
      </c>
      <c r="S70" s="105">
        <f>taxrates!Z62</f>
        <v>7.6601915061473846E-2</v>
      </c>
      <c r="T70" s="105">
        <f>taxrates!AA62</f>
        <v>0.10823385417461395</v>
      </c>
      <c r="U70" s="105">
        <f>taxrates!AB62</f>
        <v>2.6934734545648098E-2</v>
      </c>
      <c r="V70" s="134">
        <f>taxrates!AC62</f>
        <v>4.8940593842417002E-4</v>
      </c>
    </row>
    <row r="71" spans="1:22" x14ac:dyDescent="0.2">
      <c r="A71" s="137">
        <v>1974</v>
      </c>
      <c r="B71" s="149">
        <f>taxrates!I63</f>
        <v>0.28574234247207642</v>
      </c>
      <c r="C71" s="411">
        <f>taxrates!J63</f>
        <v>6.4798995852470398E-2</v>
      </c>
      <c r="D71" s="411">
        <f>taxrates!K63</f>
        <v>1.8869651481509209E-2</v>
      </c>
      <c r="E71" s="411">
        <f>taxrates!L63</f>
        <v>8.0887049436569214E-2</v>
      </c>
      <c r="F71" s="411">
        <f>taxrates!M63</f>
        <v>9.6250124275684357E-2</v>
      </c>
      <c r="G71" s="411">
        <f>taxrates!N63</f>
        <v>2.4511097930371761E-2</v>
      </c>
      <c r="H71" s="412">
        <f>taxrates!O63</f>
        <v>4.2541712173260748E-4</v>
      </c>
      <c r="I71" s="170">
        <f>taxrates!P63</f>
        <v>0.25851890444755554</v>
      </c>
      <c r="J71" s="148">
        <f>taxrates!Q63</f>
        <v>8.367137610912323E-2</v>
      </c>
      <c r="K71" s="148">
        <f>taxrates!R63</f>
        <v>1.5723347663879395E-2</v>
      </c>
      <c r="L71" s="148">
        <f>taxrates!S63</f>
        <v>8.435310423374176E-2</v>
      </c>
      <c r="M71" s="148">
        <f>taxrates!T63</f>
        <v>6.0374002903699875E-2</v>
      </c>
      <c r="N71" s="148">
        <f>taxrates!U63</f>
        <v>1.4361673500388861E-2</v>
      </c>
      <c r="O71" s="136">
        <f>taxrates!V63</f>
        <v>3.5386401577852666E-5</v>
      </c>
      <c r="P71" s="106">
        <f>taxrates!W63</f>
        <v>0.29830864071846008</v>
      </c>
      <c r="Q71" s="105">
        <f>taxrates!X63</f>
        <v>5.6087542325258255E-2</v>
      </c>
      <c r="R71" s="105">
        <f>taxrates!Y63</f>
        <v>2.0321980118751526E-2</v>
      </c>
      <c r="S71" s="105">
        <f>taxrates!Z63</f>
        <v>7.9287126660346985E-2</v>
      </c>
      <c r="T71" s="105">
        <f>taxrates!AA63</f>
        <v>0.11281047016382217</v>
      </c>
      <c r="U71" s="105">
        <f>taxrates!AB63</f>
        <v>2.9196052812039852E-2</v>
      </c>
      <c r="V71" s="134">
        <f>taxrates!AC63</f>
        <v>6.0545443557202816E-4</v>
      </c>
    </row>
    <row r="72" spans="1:22" x14ac:dyDescent="0.2">
      <c r="A72" s="137">
        <v>1975</v>
      </c>
      <c r="B72" s="149">
        <f>taxrates!I64</f>
        <v>0.27258351445198059</v>
      </c>
      <c r="C72" s="411">
        <f>taxrates!J64</f>
        <v>6.4090259373188019E-2</v>
      </c>
      <c r="D72" s="411">
        <f>taxrates!K64</f>
        <v>1.8852557986974716E-2</v>
      </c>
      <c r="E72" s="411">
        <f>taxrates!L64</f>
        <v>7.940317690372467E-2</v>
      </c>
      <c r="F72" s="411">
        <f>taxrates!M64</f>
        <v>8.668142557144165E-2</v>
      </c>
      <c r="G72" s="411">
        <f>taxrates!N64</f>
        <v>2.3155617527663708E-2</v>
      </c>
      <c r="H72" s="412">
        <f>taxrates!O64</f>
        <v>4.0047569200396538E-4</v>
      </c>
      <c r="I72" s="170">
        <f>taxrates!P64</f>
        <v>0.2403964102268219</v>
      </c>
      <c r="J72" s="148">
        <f>taxrates!Q64</f>
        <v>8.3473525941371918E-2</v>
      </c>
      <c r="K72" s="148">
        <f>taxrates!R64</f>
        <v>1.6257349401712418E-2</v>
      </c>
      <c r="L72" s="148">
        <f>taxrates!S64</f>
        <v>8.1464238464832306E-2</v>
      </c>
      <c r="M72" s="148">
        <f>taxrates!T64</f>
        <v>4.5611988753080368E-2</v>
      </c>
      <c r="N72" s="148">
        <f>taxrates!U64</f>
        <v>1.3546305242925882E-2</v>
      </c>
      <c r="O72" s="136">
        <f>taxrates!V64</f>
        <v>4.2998322896892205E-5</v>
      </c>
      <c r="P72" s="106">
        <f>taxrates!W64</f>
        <v>0.28699067234992981</v>
      </c>
      <c r="Q72" s="105">
        <f>taxrates!X64</f>
        <v>5.5414192378520966E-2</v>
      </c>
      <c r="R72" s="105">
        <f>taxrates!Y64</f>
        <v>2.0014189183712006E-2</v>
      </c>
      <c r="S72" s="105">
        <f>taxrates!Z64</f>
        <v>7.8480638563632965E-2</v>
      </c>
      <c r="T72" s="105">
        <f>taxrates!AA64</f>
        <v>0.10506435483694077</v>
      </c>
      <c r="U72" s="105">
        <f>taxrates!AB64</f>
        <v>2.7456803247332573E-2</v>
      </c>
      <c r="V72" s="134">
        <f>taxrates!AC64</f>
        <v>5.6048465194180608E-4</v>
      </c>
    </row>
    <row r="73" spans="1:22" x14ac:dyDescent="0.2">
      <c r="A73" s="137">
        <v>1976</v>
      </c>
      <c r="B73" s="149">
        <f>taxrates!I65</f>
        <v>0.28093433380126953</v>
      </c>
      <c r="C73" s="411">
        <f>taxrates!J65</f>
        <v>6.3451714813709259E-2</v>
      </c>
      <c r="D73" s="411">
        <f>taxrates!K65</f>
        <v>1.9049175083637238E-2</v>
      </c>
      <c r="E73" s="411">
        <f>taxrates!L65</f>
        <v>8.0943673849105835E-2</v>
      </c>
      <c r="F73" s="411">
        <f>taxrates!M65</f>
        <v>9.0776428580284119E-2</v>
      </c>
      <c r="G73" s="411">
        <f>taxrates!N65</f>
        <v>2.6267977897077799E-2</v>
      </c>
      <c r="H73" s="412">
        <f>taxrates!O65</f>
        <v>4.4537056237459183E-4</v>
      </c>
      <c r="I73" s="170">
        <f>taxrates!P65</f>
        <v>0.24704505503177643</v>
      </c>
      <c r="J73" s="148">
        <f>taxrates!Q65</f>
        <v>8.279784768819809E-2</v>
      </c>
      <c r="K73" s="148">
        <f>taxrates!R65</f>
        <v>1.58716831356287E-2</v>
      </c>
      <c r="L73" s="148">
        <f>taxrates!S65</f>
        <v>8.4027968347072601E-2</v>
      </c>
      <c r="M73" s="148">
        <f>taxrates!T65</f>
        <v>4.945770651102066E-2</v>
      </c>
      <c r="N73" s="148">
        <f>taxrates!U65</f>
        <v>1.4848984777927399E-2</v>
      </c>
      <c r="O73" s="136">
        <f>taxrates!V65</f>
        <v>4.0859991713659838E-5</v>
      </c>
      <c r="P73" s="106">
        <f>taxrates!W65</f>
        <v>0.29620662331581116</v>
      </c>
      <c r="Q73" s="105">
        <f>taxrates!X65</f>
        <v>5.4733343422412872E-2</v>
      </c>
      <c r="R73" s="105">
        <f>taxrates!Y65</f>
        <v>2.0481117069721222E-2</v>
      </c>
      <c r="S73" s="105">
        <f>taxrates!Z65</f>
        <v>7.9553738236427307E-2</v>
      </c>
      <c r="T73" s="105">
        <f>taxrates!AA65</f>
        <v>0.109396792948246</v>
      </c>
      <c r="U73" s="105">
        <f>taxrates!AB65</f>
        <v>3.141397051513195E-2</v>
      </c>
      <c r="V73" s="134">
        <f>taxrates!AC65</f>
        <v>6.2766409246250987E-4</v>
      </c>
    </row>
    <row r="74" spans="1:22" x14ac:dyDescent="0.2">
      <c r="A74" s="137">
        <v>1977</v>
      </c>
      <c r="B74" s="149">
        <f>taxrates!I66</f>
        <v>0.28340482711791992</v>
      </c>
      <c r="C74" s="411">
        <f>taxrates!J66</f>
        <v>6.2359906733036041E-2</v>
      </c>
      <c r="D74" s="411">
        <f>taxrates!K66</f>
        <v>1.7975807189941406E-2</v>
      </c>
      <c r="E74" s="411">
        <f>taxrates!L66</f>
        <v>8.1906333565711975E-2</v>
      </c>
      <c r="F74" s="411">
        <f>taxrates!M66</f>
        <v>9.4153471291065216E-2</v>
      </c>
      <c r="G74" s="411">
        <f>taxrates!N66</f>
        <v>2.6505803689360619E-2</v>
      </c>
      <c r="H74" s="412">
        <f>taxrates!O66</f>
        <v>5.0349964294582605E-4</v>
      </c>
      <c r="I74" s="170">
        <f>taxrates!P66</f>
        <v>0.24348519742488861</v>
      </c>
      <c r="J74" s="148">
        <f>taxrates!Q66</f>
        <v>8.1587105989456177E-2</v>
      </c>
      <c r="K74" s="148">
        <f>taxrates!R66</f>
        <v>1.4697459526360035E-2</v>
      </c>
      <c r="L74" s="148">
        <f>taxrates!S66</f>
        <v>8.5688032209873199E-2</v>
      </c>
      <c r="M74" s="148">
        <f>taxrates!T66</f>
        <v>4.6626374125480652E-2</v>
      </c>
      <c r="N74" s="148">
        <f>taxrates!U66</f>
        <v>1.4836301561444998E-2</v>
      </c>
      <c r="O74" s="136">
        <f>taxrates!V66</f>
        <v>4.9924994527827948E-5</v>
      </c>
      <c r="P74" s="106">
        <f>taxrates!W66</f>
        <v>0.30119973421096802</v>
      </c>
      <c r="Q74" s="105">
        <f>taxrates!X66</f>
        <v>5.3789027035236359E-2</v>
      </c>
      <c r="R74" s="105">
        <f>taxrates!Y66</f>
        <v>1.9437192007899284E-2</v>
      </c>
      <c r="S74" s="105">
        <f>taxrates!Z66</f>
        <v>8.0220572650432587E-2</v>
      </c>
      <c r="T74" s="105">
        <f>taxrates!AA66</f>
        <v>0.11533955484628677</v>
      </c>
      <c r="U74" s="105">
        <f>taxrates!AB66</f>
        <v>3.1707700341939926E-2</v>
      </c>
      <c r="V74" s="134">
        <f>taxrates!AC66</f>
        <v>7.0568890077993274E-4</v>
      </c>
    </row>
    <row r="75" spans="1:22" x14ac:dyDescent="0.2">
      <c r="A75" s="137">
        <v>1978</v>
      </c>
      <c r="B75" s="149">
        <f>taxrates!I67</f>
        <v>0.28783342242240906</v>
      </c>
      <c r="C75" s="411">
        <f>taxrates!J67</f>
        <v>6.1696138232946396E-2</v>
      </c>
      <c r="D75" s="411">
        <f>taxrates!K67</f>
        <v>1.6830522567033768E-2</v>
      </c>
      <c r="E75" s="411">
        <f>taxrates!L67</f>
        <v>8.3918862044811249E-2</v>
      </c>
      <c r="F75" s="411">
        <f>taxrates!M67</f>
        <v>9.7768820822238922E-2</v>
      </c>
      <c r="G75" s="411">
        <f>taxrates!N67</f>
        <v>2.745940163731575E-2</v>
      </c>
      <c r="H75" s="412">
        <f>taxrates!O67</f>
        <v>1.5968484512995929E-4</v>
      </c>
      <c r="I75" s="170">
        <f>taxrates!P67</f>
        <v>0.25117579102516174</v>
      </c>
      <c r="J75" s="148">
        <f>taxrates!Q67</f>
        <v>8.0975711345672607E-2</v>
      </c>
      <c r="K75" s="148">
        <f>taxrates!R67</f>
        <v>1.3712633401155472E-2</v>
      </c>
      <c r="L75" s="148">
        <f>taxrates!S67</f>
        <v>8.9334554970264435E-2</v>
      </c>
      <c r="M75" s="148">
        <f>taxrates!T67</f>
        <v>5.2162360399961472E-2</v>
      </c>
      <c r="N75" s="148">
        <f>taxrates!U67</f>
        <v>1.4977898914366961E-2</v>
      </c>
      <c r="O75" s="136">
        <f>taxrates!V67</f>
        <v>1.2627655451069586E-5</v>
      </c>
      <c r="P75" s="106">
        <f>taxrates!W67</f>
        <v>0.30403569340705872</v>
      </c>
      <c r="Q75" s="105">
        <f>taxrates!X67</f>
        <v>5.3174793720245361E-2</v>
      </c>
      <c r="R75" s="105">
        <f>taxrates!Y67</f>
        <v>1.8208593130111694E-2</v>
      </c>
      <c r="S75" s="105">
        <f>taxrates!Z67</f>
        <v>8.152519166469574E-2</v>
      </c>
      <c r="T75" s="105">
        <f>taxrates!AA67</f>
        <v>0.11792634427547455</v>
      </c>
      <c r="U75" s="105">
        <f>taxrates!AB67</f>
        <v>3.2976081594824791E-2</v>
      </c>
      <c r="V75" s="134">
        <f>taxrates!AC67</f>
        <v>2.2468241513706744E-4</v>
      </c>
    </row>
    <row r="76" spans="1:22" x14ac:dyDescent="0.2">
      <c r="A76" s="141">
        <v>1979</v>
      </c>
      <c r="B76" s="151">
        <f>taxrates!I68</f>
        <v>0.29032051563262939</v>
      </c>
      <c r="C76" s="511">
        <f>taxrates!J68</f>
        <v>6.0270823538303375E-2</v>
      </c>
      <c r="D76" s="511">
        <f>taxrates!K68</f>
        <v>1.5399974770843983E-2</v>
      </c>
      <c r="E76" s="511">
        <f>taxrates!L68</f>
        <v>8.7710179388523102E-2</v>
      </c>
      <c r="F76" s="511">
        <f>taxrates!M68</f>
        <v>0.10287919640541077</v>
      </c>
      <c r="G76" s="511">
        <f>taxrates!N68</f>
        <v>2.3904741276055574E-2</v>
      </c>
      <c r="H76" s="512">
        <f>taxrates!O68</f>
        <v>1.5558907762169838E-4</v>
      </c>
      <c r="I76" s="171">
        <f>taxrates!P68</f>
        <v>0.25099146366119385</v>
      </c>
      <c r="J76" s="150">
        <f>taxrates!Q68</f>
        <v>7.8653044998645782E-2</v>
      </c>
      <c r="K76" s="150">
        <f>taxrates!R68</f>
        <v>1.2686221860349178E-2</v>
      </c>
      <c r="L76" s="150">
        <f>taxrates!S68</f>
        <v>9.0170994400978088E-2</v>
      </c>
      <c r="M76" s="150">
        <f>taxrates!T68</f>
        <v>5.6859236210584641E-2</v>
      </c>
      <c r="N76" s="150">
        <f>taxrates!U68</f>
        <v>1.2608711840584874E-2</v>
      </c>
      <c r="O76" s="140">
        <f>taxrates!V68</f>
        <v>1.3260705600259826E-5</v>
      </c>
      <c r="P76" s="109">
        <f>taxrates!W68</f>
        <v>0.30797311663627625</v>
      </c>
      <c r="Q76" s="108">
        <f>taxrates!X68</f>
        <v>5.2020065486431122E-2</v>
      </c>
      <c r="R76" s="108">
        <f>taxrates!Y68</f>
        <v>1.6618028283119202E-2</v>
      </c>
      <c r="S76" s="108">
        <f>taxrates!Z68</f>
        <v>8.6605653166770935E-2</v>
      </c>
      <c r="T76" s="108">
        <f>taxrates!AA68</f>
        <v>0.12353500723838806</v>
      </c>
      <c r="U76" s="108">
        <f>taxrates!AB68</f>
        <v>2.8974901884794235E-2</v>
      </c>
      <c r="V76" s="138">
        <f>taxrates!AC68</f>
        <v>2.1947237837594002E-4</v>
      </c>
    </row>
    <row r="77" spans="1:22" x14ac:dyDescent="0.2">
      <c r="A77" s="137">
        <v>1980</v>
      </c>
      <c r="B77" s="149">
        <f>taxrates!I69</f>
        <v>0.29134523868560791</v>
      </c>
      <c r="C77" s="411">
        <f>taxrates!J69</f>
        <v>6.2460664659738541E-2</v>
      </c>
      <c r="D77" s="411">
        <f>taxrates!K69</f>
        <v>1.5198608860373497E-2</v>
      </c>
      <c r="E77" s="411">
        <f>taxrates!L69</f>
        <v>8.692043274641037E-2</v>
      </c>
      <c r="F77" s="411">
        <f>taxrates!M69</f>
        <v>0.10498559474945068</v>
      </c>
      <c r="G77" s="411">
        <f>taxrates!N69</f>
        <v>2.1615923382341862E-2</v>
      </c>
      <c r="H77" s="412">
        <f>taxrates!O69</f>
        <v>1.6400608001276851E-4</v>
      </c>
      <c r="I77" s="170">
        <f>taxrates!P69</f>
        <v>0.25134414434432983</v>
      </c>
      <c r="J77" s="148">
        <f>taxrates!Q69</f>
        <v>8.1964872777462006E-2</v>
      </c>
      <c r="K77" s="148">
        <f>taxrates!R69</f>
        <v>1.2798508629202843E-2</v>
      </c>
      <c r="L77" s="148">
        <f>taxrates!S69</f>
        <v>8.8141709566116333E-2</v>
      </c>
      <c r="M77" s="148">
        <f>taxrates!T69</f>
        <v>5.6674093008041382E-2</v>
      </c>
      <c r="N77" s="148">
        <f>taxrates!U69</f>
        <v>1.1750733479857445E-2</v>
      </c>
      <c r="O77" s="136">
        <f>taxrates!V69</f>
        <v>1.4230903616407886E-5</v>
      </c>
      <c r="P77" s="106">
        <f>taxrates!W69</f>
        <v>0.30878758430480957</v>
      </c>
      <c r="Q77" s="105">
        <f>taxrates!X69</f>
        <v>5.3955916315317154E-2</v>
      </c>
      <c r="R77" s="105">
        <f>taxrates!Y69</f>
        <v>1.6245165839791298E-2</v>
      </c>
      <c r="S77" s="105">
        <f>taxrates!Z69</f>
        <v>8.6387902498245239E-2</v>
      </c>
      <c r="T77" s="105">
        <f>taxrates!AA69</f>
        <v>0.12605167925357819</v>
      </c>
      <c r="U77" s="105">
        <f>taxrates!AB69</f>
        <v>2.5917608756572008E-2</v>
      </c>
      <c r="V77" s="134">
        <f>taxrates!AC69</f>
        <v>2.2931507555767894E-4</v>
      </c>
    </row>
    <row r="78" spans="1:22" x14ac:dyDescent="0.2">
      <c r="A78" s="137">
        <v>1981</v>
      </c>
      <c r="B78" s="149">
        <f>taxrates!I70</f>
        <v>0.30457770824432373</v>
      </c>
      <c r="C78" s="411">
        <f>taxrates!J70</f>
        <v>6.7559719085693359E-2</v>
      </c>
      <c r="D78" s="411">
        <f>taxrates!K70</f>
        <v>1.4996122568845749E-2</v>
      </c>
      <c r="E78" s="411">
        <f>taxrates!L70</f>
        <v>9.1713257133960724E-2</v>
      </c>
      <c r="F78" s="411">
        <f>taxrates!M70</f>
        <v>0.11112730950117111</v>
      </c>
      <c r="G78" s="411">
        <f>taxrates!N70</f>
        <v>1.9036927726119757E-2</v>
      </c>
      <c r="H78" s="412">
        <f>taxrates!O70</f>
        <v>1.44364865263924E-4</v>
      </c>
      <c r="I78" s="170">
        <f>taxrates!P70</f>
        <v>0.26658043265342712</v>
      </c>
      <c r="J78" s="148">
        <f>taxrates!Q70</f>
        <v>8.8890455663204193E-2</v>
      </c>
      <c r="K78" s="148">
        <f>taxrates!R70</f>
        <v>1.3183677569031715E-2</v>
      </c>
      <c r="L78" s="148">
        <f>taxrates!S70</f>
        <v>9.2748254537582397E-2</v>
      </c>
      <c r="M78" s="148">
        <f>taxrates!T70</f>
        <v>6.1139963567256927E-2</v>
      </c>
      <c r="N78" s="148">
        <f>taxrates!U70</f>
        <v>1.0602829046547413E-2</v>
      </c>
      <c r="O78" s="136">
        <f>taxrates!V70</f>
        <v>1.5255322978191543E-5</v>
      </c>
      <c r="P78" s="106">
        <f>taxrates!W70</f>
        <v>0.32085332274436951</v>
      </c>
      <c r="Q78" s="105">
        <f>taxrates!X70</f>
        <v>5.8422986418008804E-2</v>
      </c>
      <c r="R78" s="105">
        <f>taxrates!Y70</f>
        <v>1.5772458165884018E-2</v>
      </c>
      <c r="S78" s="105">
        <f>taxrates!Z70</f>
        <v>9.1269932687282562E-2</v>
      </c>
      <c r="T78" s="105">
        <f>taxrates!AA70</f>
        <v>0.13253872096538544</v>
      </c>
      <c r="U78" s="105">
        <f>taxrates!AB70</f>
        <v>2.2649562451988459E-2</v>
      </c>
      <c r="V78" s="134">
        <f>taxrates!AC70</f>
        <v>1.9966723630204797E-4</v>
      </c>
    </row>
    <row r="79" spans="1:22" x14ac:dyDescent="0.2">
      <c r="A79" s="137">
        <v>1982</v>
      </c>
      <c r="B79" s="135">
        <f>taxrates!I71</f>
        <v>0.29627999663352966</v>
      </c>
      <c r="C79" s="411">
        <f>taxrates!J71</f>
        <v>6.3983440399169922E-2</v>
      </c>
      <c r="D79" s="411">
        <f>taxrates!K71</f>
        <v>1.5911884605884552E-2</v>
      </c>
      <c r="E79" s="411">
        <f>taxrates!L71</f>
        <v>9.3002423644065857E-2</v>
      </c>
      <c r="F79" s="411">
        <f>taxrates!M71</f>
        <v>0.10748278349637985</v>
      </c>
      <c r="G79" s="411">
        <f>taxrates!N71</f>
        <v>1.5750893857330084E-2</v>
      </c>
      <c r="H79" s="412">
        <f>taxrates!O71</f>
        <v>1.4856748748570681E-4</v>
      </c>
      <c r="I79" s="170">
        <f>taxrates!P71</f>
        <v>0.26086923480033875</v>
      </c>
      <c r="J79" s="136">
        <f>taxrates!Q71</f>
        <v>8.4560796618461609E-2</v>
      </c>
      <c r="K79" s="136">
        <f>taxrates!R71</f>
        <v>1.4246556907892227E-2</v>
      </c>
      <c r="L79" s="136">
        <f>taxrates!S71</f>
        <v>9.4062872231006622E-2</v>
      </c>
      <c r="M79" s="136">
        <f>taxrates!T71</f>
        <v>5.8482199907302856E-2</v>
      </c>
      <c r="N79" s="136">
        <f>taxrates!U71</f>
        <v>9.5077301375567913E-3</v>
      </c>
      <c r="O79" s="136">
        <f>taxrates!V71</f>
        <v>9.0696248662425205E-6</v>
      </c>
      <c r="P79" s="106">
        <f>taxrates!W71</f>
        <v>0.31092053651809692</v>
      </c>
      <c r="Q79" s="105">
        <f>taxrates!X71</f>
        <v>5.547574907541275E-2</v>
      </c>
      <c r="R79" s="105">
        <f>taxrates!Y71</f>
        <v>1.6600411385297775E-2</v>
      </c>
      <c r="S79" s="105">
        <f>taxrates!Z71</f>
        <v>9.2563986778259277E-2</v>
      </c>
      <c r="T79" s="105">
        <f>taxrates!AA71</f>
        <v>0.12774202227592468</v>
      </c>
      <c r="U79" s="105">
        <f>taxrates!AB71</f>
        <v>1.8332123290747404E-2</v>
      </c>
      <c r="V79" s="134">
        <f>taxrates!AC71</f>
        <v>2.0624272292479873E-4</v>
      </c>
    </row>
    <row r="80" spans="1:22" x14ac:dyDescent="0.2">
      <c r="A80" s="137">
        <v>1983</v>
      </c>
      <c r="B80" s="135">
        <f>taxrates!I72</f>
        <v>0.29447180032730103</v>
      </c>
      <c r="C80" s="411">
        <f>taxrates!J72</f>
        <v>6.6542275249958038E-2</v>
      </c>
      <c r="D80" s="411">
        <f>taxrates!K72</f>
        <v>1.6033532097935677E-2</v>
      </c>
      <c r="E80" s="411">
        <f>taxrates!L72</f>
        <v>9.41329225897789E-2</v>
      </c>
      <c r="F80" s="411">
        <f>taxrates!M72</f>
        <v>9.9103778600692749E-2</v>
      </c>
      <c r="G80" s="411">
        <f>taxrates!N72</f>
        <v>1.8538089003413916E-2</v>
      </c>
      <c r="H80" s="412">
        <f>taxrates!O72</f>
        <v>1.2119347957195714E-4</v>
      </c>
      <c r="I80" s="170">
        <f>taxrates!P72</f>
        <v>0.26569211483001709</v>
      </c>
      <c r="J80" s="136">
        <f>taxrates!Q72</f>
        <v>8.9007683098316193E-2</v>
      </c>
      <c r="K80" s="136">
        <f>taxrates!R72</f>
        <v>1.4571596868336201E-2</v>
      </c>
      <c r="L80" s="136">
        <f>taxrates!S72</f>
        <v>9.6318386495113373E-2</v>
      </c>
      <c r="M80" s="136">
        <f>taxrates!T72</f>
        <v>5.5108129978179932E-2</v>
      </c>
      <c r="N80" s="136">
        <f>taxrates!U72</f>
        <v>1.068217633292079E-2</v>
      </c>
      <c r="O80" s="136">
        <f>taxrates!V72</f>
        <v>4.1369544305780437E-6</v>
      </c>
      <c r="P80" s="106">
        <f>taxrates!W72</f>
        <v>0.30586808919906616</v>
      </c>
      <c r="Q80" s="105">
        <f>taxrates!X72</f>
        <v>5.7646326720714569E-2</v>
      </c>
      <c r="R80" s="105">
        <f>taxrates!Y72</f>
        <v>1.661243662238121E-2</v>
      </c>
      <c r="S80" s="105">
        <f>taxrates!Z72</f>
        <v>9.3267515301704407E-2</v>
      </c>
      <c r="T80" s="105">
        <f>taxrates!AA72</f>
        <v>0.11652536690235138</v>
      </c>
      <c r="U80" s="105">
        <f>taxrates!AB72</f>
        <v>2.1648906636983156E-2</v>
      </c>
      <c r="V80" s="134">
        <f>taxrates!AC72</f>
        <v>1.6754602256696671E-4</v>
      </c>
    </row>
    <row r="81" spans="1:22" x14ac:dyDescent="0.2">
      <c r="A81" s="137">
        <v>1984</v>
      </c>
      <c r="B81" s="135">
        <f>taxrates!I73</f>
        <v>0.29679939150810242</v>
      </c>
      <c r="C81" s="411">
        <f>taxrates!J73</f>
        <v>6.6829942166805267E-2</v>
      </c>
      <c r="D81" s="411">
        <f>taxrates!K73</f>
        <v>1.579129695892334E-2</v>
      </c>
      <c r="E81" s="411">
        <f>taxrates!L73</f>
        <v>9.8330393433570862E-2</v>
      </c>
      <c r="F81" s="411">
        <f>taxrates!M73</f>
        <v>9.6629731357097626E-2</v>
      </c>
      <c r="G81" s="411">
        <f>taxrates!N73</f>
        <v>1.9138937350362539E-2</v>
      </c>
      <c r="H81" s="412">
        <f>taxrates!O73</f>
        <v>7.9108220234047621E-5</v>
      </c>
      <c r="I81" s="170">
        <f>taxrates!P73</f>
        <v>0.27677935361862183</v>
      </c>
      <c r="J81" s="136">
        <f>taxrates!Q73</f>
        <v>8.9637055993080139E-2</v>
      </c>
      <c r="K81" s="136">
        <f>taxrates!R73</f>
        <v>1.452972088009119E-2</v>
      </c>
      <c r="L81" s="136">
        <f>taxrates!S73</f>
        <v>0.10400914400815964</v>
      </c>
      <c r="M81" s="136">
        <f>taxrates!T73</f>
        <v>5.8585073798894882E-2</v>
      </c>
      <c r="N81" s="136">
        <f>taxrates!U73</f>
        <v>1.0011286940425634E-2</v>
      </c>
      <c r="O81" s="136">
        <f>taxrates!V73</f>
        <v>7.0613004936603829E-6</v>
      </c>
      <c r="P81" s="106">
        <f>taxrates!W73</f>
        <v>0.30468404293060303</v>
      </c>
      <c r="Q81" s="105">
        <f>taxrates!X73</f>
        <v>5.7847652584314346E-2</v>
      </c>
      <c r="R81" s="105">
        <f>taxrates!Y73</f>
        <v>1.6288153827190399E-2</v>
      </c>
      <c r="S81" s="105">
        <f>taxrates!Z73</f>
        <v>9.6093885600566864E-2</v>
      </c>
      <c r="T81" s="105">
        <f>taxrates!AA73</f>
        <v>0.11161313205957413</v>
      </c>
      <c r="U81" s="105">
        <f>taxrates!AB73</f>
        <v>2.2733747027814388E-2</v>
      </c>
      <c r="V81" s="134">
        <f>taxrates!AC73</f>
        <v>1.074829779099673E-4</v>
      </c>
    </row>
    <row r="82" spans="1:22" x14ac:dyDescent="0.2">
      <c r="A82" s="137">
        <v>1985</v>
      </c>
      <c r="B82" s="135">
        <f>taxrates!I74</f>
        <v>0.30007666349411011</v>
      </c>
      <c r="C82" s="411">
        <f>taxrates!J74</f>
        <v>6.6965997219085693E-2</v>
      </c>
      <c r="D82" s="411">
        <f>taxrates!K74</f>
        <v>1.5643177554011345E-2</v>
      </c>
      <c r="E82" s="411">
        <f>taxrates!L74</f>
        <v>0.10017902404069901</v>
      </c>
      <c r="F82" s="411">
        <f>taxrates!M74</f>
        <v>9.7864262759685516E-2</v>
      </c>
      <c r="G82" s="411">
        <f>taxrates!N74</f>
        <v>1.9354228861629963E-2</v>
      </c>
      <c r="H82" s="412">
        <f>taxrates!O74</f>
        <v>6.9964560680091381E-5</v>
      </c>
      <c r="I82" s="170">
        <f>taxrates!P74</f>
        <v>0.28150862455368042</v>
      </c>
      <c r="J82" s="136">
        <f>taxrates!Q74</f>
        <v>9.0220950543880463E-2</v>
      </c>
      <c r="K82" s="136">
        <f>taxrates!R74</f>
        <v>1.479659229516983E-2</v>
      </c>
      <c r="L82" s="136">
        <f>taxrates!S74</f>
        <v>0.10689736902713776</v>
      </c>
      <c r="M82" s="136">
        <f>taxrates!T74</f>
        <v>5.9515751898288727E-2</v>
      </c>
      <c r="N82" s="136">
        <f>taxrates!U74</f>
        <v>1.0074567049741745E-2</v>
      </c>
      <c r="O82" s="136">
        <f>taxrates!V74</f>
        <v>3.4012055039056577E-6</v>
      </c>
      <c r="P82" s="106">
        <f>taxrates!W74</f>
        <v>0.30733218789100647</v>
      </c>
      <c r="Q82" s="105">
        <f>taxrates!X74</f>
        <v>5.7879026979207993E-2</v>
      </c>
      <c r="R82" s="105">
        <f>taxrates!Y74</f>
        <v>1.5973985195159912E-2</v>
      </c>
      <c r="S82" s="105">
        <f>taxrates!Z74</f>
        <v>9.7553804516792297E-2</v>
      </c>
      <c r="T82" s="105">
        <f>taxrates!AA74</f>
        <v>0.11284910887479782</v>
      </c>
      <c r="U82" s="105">
        <f>taxrates!AB74</f>
        <v>2.2980297915637493E-2</v>
      </c>
      <c r="V82" s="134">
        <f>taxrates!AC74</f>
        <v>9.5974479336291552E-5</v>
      </c>
    </row>
    <row r="83" spans="1:22" x14ac:dyDescent="0.2">
      <c r="A83" s="137">
        <v>1986</v>
      </c>
      <c r="B83" s="135">
        <f>taxrates!I75</f>
        <v>0.29738646745681763</v>
      </c>
      <c r="C83" s="411">
        <f>taxrates!J75</f>
        <v>6.5960228443145752E-2</v>
      </c>
      <c r="D83" s="411">
        <f>taxrates!K75</f>
        <v>1.5612969174981117E-2</v>
      </c>
      <c r="E83" s="411">
        <f>taxrates!L75</f>
        <v>0.10186447948217392</v>
      </c>
      <c r="F83" s="411">
        <f>taxrates!M75</f>
        <v>9.2964060604572296E-2</v>
      </c>
      <c r="G83" s="411">
        <f>taxrates!N75</f>
        <v>2.0925648044794798E-2</v>
      </c>
      <c r="H83" s="412">
        <f>taxrates!O75</f>
        <v>5.9064575907541439E-5</v>
      </c>
      <c r="I83" s="170">
        <f>taxrates!P75</f>
        <v>0.27859866619110107</v>
      </c>
      <c r="J83" s="136">
        <f>taxrates!Q75</f>
        <v>8.9077368378639221E-2</v>
      </c>
      <c r="K83" s="136">
        <f>taxrates!R75</f>
        <v>1.5166054479777813E-2</v>
      </c>
      <c r="L83" s="136">
        <f>taxrates!S75</f>
        <v>0.10785927623510361</v>
      </c>
      <c r="M83" s="136">
        <f>taxrates!T75</f>
        <v>5.539587140083313E-2</v>
      </c>
      <c r="N83" s="136">
        <f>taxrates!U75</f>
        <v>1.1100083123892546E-2</v>
      </c>
      <c r="O83" s="136">
        <f>taxrates!V75</f>
        <v>4.9055892681337809E-9</v>
      </c>
      <c r="P83" s="106">
        <f>taxrates!W75</f>
        <v>0.30456897616386414</v>
      </c>
      <c r="Q83" s="105">
        <f>taxrates!X75</f>
        <v>5.7122610509395599E-2</v>
      </c>
      <c r="R83" s="105">
        <f>taxrates!Y75</f>
        <v>1.5783824026584625E-2</v>
      </c>
      <c r="S83" s="105">
        <f>taxrates!Z75</f>
        <v>9.9572688341140747E-2</v>
      </c>
      <c r="T83" s="105">
        <f>taxrates!AA75</f>
        <v>0.10732627660036087</v>
      </c>
      <c r="U83" s="105">
        <f>taxrates!AB75</f>
        <v>2.4681933224201202E-2</v>
      </c>
      <c r="V83" s="134">
        <f>taxrates!AC75</f>
        <v>8.1642923760227859E-5</v>
      </c>
    </row>
    <row r="84" spans="1:22" x14ac:dyDescent="0.2">
      <c r="A84" s="137">
        <v>1987</v>
      </c>
      <c r="B84" s="135">
        <f>taxrates!I76</f>
        <v>0.30549970269203186</v>
      </c>
      <c r="C84" s="411">
        <f>taxrates!J76</f>
        <v>6.6718511283397675E-2</v>
      </c>
      <c r="D84" s="411">
        <f>taxrates!K76</f>
        <v>1.6292009502649307E-2</v>
      </c>
      <c r="E84" s="411">
        <f>taxrates!L76</f>
        <v>0.10271356254816055</v>
      </c>
      <c r="F84" s="411">
        <f>taxrates!M76</f>
        <v>9.5758445560932159E-2</v>
      </c>
      <c r="G84" s="411">
        <f>taxrates!N76</f>
        <v>2.3967751767486334E-2</v>
      </c>
      <c r="H84" s="412">
        <f>taxrates!O76</f>
        <v>4.9405683967052028E-5</v>
      </c>
      <c r="I84" s="170">
        <f>taxrates!P76</f>
        <v>0.28286793828010559</v>
      </c>
      <c r="J84" s="136">
        <f>taxrates!Q76</f>
        <v>8.9968465268611908E-2</v>
      </c>
      <c r="K84" s="136">
        <f>taxrates!R76</f>
        <v>1.568182185292244E-2</v>
      </c>
      <c r="L84" s="136">
        <f>taxrates!S76</f>
        <v>0.10766154527664185</v>
      </c>
      <c r="M84" s="136">
        <f>taxrates!T76</f>
        <v>5.6949950754642487E-2</v>
      </c>
      <c r="N84" s="136">
        <f>taxrates!U76</f>
        <v>1.2605125550180674E-2</v>
      </c>
      <c r="O84" s="136">
        <f>taxrates!V76</f>
        <v>1.0234881528958795E-6</v>
      </c>
      <c r="P84" s="106">
        <f>taxrates!W76</f>
        <v>0.31419962644577026</v>
      </c>
      <c r="Q84" s="105">
        <f>taxrates!X76</f>
        <v>5.7780951261520386E-2</v>
      </c>
      <c r="R84" s="105">
        <f>taxrates!Y76</f>
        <v>1.6526574268937111E-2</v>
      </c>
      <c r="S84" s="105">
        <f>taxrates!Z76</f>
        <v>0.10081150382757187</v>
      </c>
      <c r="T84" s="105">
        <f>taxrates!AA76</f>
        <v>0.11067690700292587</v>
      </c>
      <c r="U84" s="105">
        <f>taxrates!AB76</f>
        <v>2.8335683047771454E-2</v>
      </c>
      <c r="V84" s="134">
        <f>taxrates!AC76</f>
        <v>6.8004388594999909E-5</v>
      </c>
    </row>
    <row r="85" spans="1:22" x14ac:dyDescent="0.2">
      <c r="A85" s="137">
        <v>1988</v>
      </c>
      <c r="B85" s="135">
        <f>taxrates!I77</f>
        <v>0.30603718757629395</v>
      </c>
      <c r="C85" s="411">
        <f>taxrates!J77</f>
        <v>6.7587047815322876E-2</v>
      </c>
      <c r="D85" s="411">
        <f>taxrates!K77</f>
        <v>1.6191322356462479E-2</v>
      </c>
      <c r="E85" s="411">
        <f>taxrates!L77</f>
        <v>0.10794650018215179</v>
      </c>
      <c r="F85" s="411">
        <f>taxrates!M77</f>
        <v>9.0406104922294617E-2</v>
      </c>
      <c r="G85" s="411">
        <f>taxrates!N77</f>
        <v>2.3871365003287792E-2</v>
      </c>
      <c r="H85" s="412">
        <f>taxrates!O77</f>
        <v>3.485680281301029E-5</v>
      </c>
      <c r="I85" s="170">
        <f>taxrates!P77</f>
        <v>0.28601294755935669</v>
      </c>
      <c r="J85" s="136">
        <f>taxrates!Q77</f>
        <v>9.1257631778717041E-2</v>
      </c>
      <c r="K85" s="136">
        <f>taxrates!R77</f>
        <v>1.5443255193531513E-2</v>
      </c>
      <c r="L85" s="136">
        <f>taxrates!S77</f>
        <v>0.11319153755903244</v>
      </c>
      <c r="M85" s="136">
        <f>taxrates!T77</f>
        <v>5.3196758031845093E-2</v>
      </c>
      <c r="N85" s="136">
        <f>taxrates!U77</f>
        <v>1.2923407834023237E-2</v>
      </c>
      <c r="O85" s="136">
        <f>taxrates!V77</f>
        <v>3.6103847378399223E-7</v>
      </c>
      <c r="P85" s="106">
        <f>taxrates!W77</f>
        <v>0.31373834609985352</v>
      </c>
      <c r="Q85" s="105">
        <f>taxrates!X77</f>
        <v>5.848357081413269E-2</v>
      </c>
      <c r="R85" s="105">
        <f>taxrates!Y77</f>
        <v>1.6479020938277245E-2</v>
      </c>
      <c r="S85" s="105">
        <f>taxrates!Z77</f>
        <v>0.10592930763959885</v>
      </c>
      <c r="T85" s="105">
        <f>taxrates!AA77</f>
        <v>0.1047164648771286</v>
      </c>
      <c r="U85" s="105">
        <f>taxrates!AB77</f>
        <v>2.8081844560801983E-2</v>
      </c>
      <c r="V85" s="134">
        <f>taxrates!AC77</f>
        <v>4.8123540182132274E-5</v>
      </c>
    </row>
    <row r="86" spans="1:22" x14ac:dyDescent="0.2">
      <c r="A86" s="137">
        <v>1989</v>
      </c>
      <c r="B86" s="135">
        <f>taxrates!I78</f>
        <v>0.31021547317504883</v>
      </c>
      <c r="C86" s="411">
        <f>taxrates!J78</f>
        <v>6.6579215228557587E-2</v>
      </c>
      <c r="D86" s="411">
        <f>taxrates!K78</f>
        <v>1.6479527577757835E-2</v>
      </c>
      <c r="E86" s="411">
        <f>taxrates!L78</f>
        <v>0.10705836117267609</v>
      </c>
      <c r="F86" s="411">
        <f>taxrates!M78</f>
        <v>9.6925042569637299E-2</v>
      </c>
      <c r="G86" s="411">
        <f>taxrates!N78</f>
        <v>2.3137121926993132E-2</v>
      </c>
      <c r="H86" s="412">
        <f>taxrates!O78</f>
        <v>3.62050486728549E-5</v>
      </c>
      <c r="I86" s="170">
        <f>taxrates!P78</f>
        <v>0.28924313187599182</v>
      </c>
      <c r="J86" s="136">
        <f>taxrates!Q78</f>
        <v>8.9949660003185272E-2</v>
      </c>
      <c r="K86" s="136">
        <f>taxrates!R78</f>
        <v>1.6143599525094032E-2</v>
      </c>
      <c r="L86" s="136">
        <f>taxrates!S78</f>
        <v>0.11208352446556091</v>
      </c>
      <c r="M86" s="136">
        <f>taxrates!T78</f>
        <v>5.8063585311174393E-2</v>
      </c>
      <c r="N86" s="136">
        <f>taxrates!U78</f>
        <v>1.3002427294850349E-2</v>
      </c>
      <c r="O86" s="136">
        <f>taxrates!V78</f>
        <v>3.4255651826242683E-7</v>
      </c>
      <c r="P86" s="106">
        <f>taxrates!W78</f>
        <v>0.31826511025428772</v>
      </c>
      <c r="Q86" s="105">
        <f>taxrates!X78</f>
        <v>5.7609137147665024E-2</v>
      </c>
      <c r="R86" s="105">
        <f>taxrates!Y78</f>
        <v>1.6608463600277901E-2</v>
      </c>
      <c r="S86" s="105">
        <f>taxrates!Z78</f>
        <v>0.10512959212064743</v>
      </c>
      <c r="T86" s="105">
        <f>taxrates!AA78</f>
        <v>0.11184089630842209</v>
      </c>
      <c r="U86" s="105">
        <f>taxrates!AB78</f>
        <v>2.7027033269405365E-2</v>
      </c>
      <c r="V86" s="134">
        <f>taxrates!AC78</f>
        <v>4.9969832616625354E-5</v>
      </c>
    </row>
    <row r="87" spans="1:22" x14ac:dyDescent="0.2">
      <c r="A87" s="147">
        <v>1990</v>
      </c>
      <c r="B87" s="146">
        <f>taxrates!I79</f>
        <v>0.31081178784370422</v>
      </c>
      <c r="C87" s="509">
        <f>taxrates!J79</f>
        <v>6.5898872911930084E-2</v>
      </c>
      <c r="D87" s="509">
        <f>taxrates!K79</f>
        <v>1.6633326187729836E-2</v>
      </c>
      <c r="E87" s="509">
        <f>taxrates!L79</f>
        <v>0.1076432541012764</v>
      </c>
      <c r="F87" s="509">
        <f>taxrates!M79</f>
        <v>9.7770608961582184E-2</v>
      </c>
      <c r="G87" s="509">
        <f>taxrates!N79</f>
        <v>2.2812687791883945E-2</v>
      </c>
      <c r="H87" s="510">
        <f>taxrates!O79</f>
        <v>5.3047286201035604E-5</v>
      </c>
      <c r="I87" s="173">
        <f>taxrates!P79</f>
        <v>0.29162922501564026</v>
      </c>
      <c r="J87" s="145">
        <f>taxrates!Q79</f>
        <v>8.925919234752655E-2</v>
      </c>
      <c r="K87" s="145">
        <f>taxrates!R79</f>
        <v>1.6579268500208855E-2</v>
      </c>
      <c r="L87" s="145">
        <f>taxrates!S79</f>
        <v>0.11378791928291321</v>
      </c>
      <c r="M87" s="145">
        <f>taxrates!T79</f>
        <v>5.9114318341016769E-2</v>
      </c>
      <c r="N87" s="145">
        <f>taxrates!U79</f>
        <v>1.287731109187007E-2</v>
      </c>
      <c r="O87" s="145">
        <f>taxrates!V79</f>
        <v>1.1224477930227295E-5</v>
      </c>
      <c r="P87" s="112">
        <f>taxrates!W79</f>
        <v>0.31810244917869568</v>
      </c>
      <c r="Q87" s="111">
        <f>taxrates!X79</f>
        <v>5.7020381093025208E-2</v>
      </c>
      <c r="R87" s="111">
        <f>taxrates!Y79</f>
        <v>1.6653873026371002E-2</v>
      </c>
      <c r="S87" s="111">
        <f>taxrates!Z79</f>
        <v>0.10530786216259003</v>
      </c>
      <c r="T87" s="111">
        <f>taxrates!AA79</f>
        <v>0.11246258765459061</v>
      </c>
      <c r="U87" s="111">
        <f>taxrates!AB79</f>
        <v>2.6588798500597477E-2</v>
      </c>
      <c r="V87" s="172">
        <f>taxrates!AC79</f>
        <v>6.8942761572543532E-5</v>
      </c>
    </row>
    <row r="88" spans="1:22" x14ac:dyDescent="0.2">
      <c r="A88" s="137">
        <v>1991</v>
      </c>
      <c r="B88" s="135">
        <f>taxrates!I80</f>
        <v>0.31005266308784485</v>
      </c>
      <c r="C88" s="411">
        <f>taxrates!J80</f>
        <v>6.898922473192215E-2</v>
      </c>
      <c r="D88" s="411">
        <f>taxrates!K80</f>
        <v>1.7216907814145088E-2</v>
      </c>
      <c r="E88" s="411">
        <f>taxrates!L80</f>
        <v>0.10823620855808258</v>
      </c>
      <c r="F88" s="411">
        <f>taxrates!M80</f>
        <v>9.2847876250743866E-2</v>
      </c>
      <c r="G88" s="411">
        <f>taxrates!N80</f>
        <v>2.2719540633261204E-2</v>
      </c>
      <c r="H88" s="412">
        <f>taxrates!O80</f>
        <v>4.2895244405372068E-5</v>
      </c>
      <c r="I88" s="170">
        <f>taxrates!P80</f>
        <v>0.29356458783149719</v>
      </c>
      <c r="J88" s="136">
        <f>taxrates!Q80</f>
        <v>9.4163946807384491E-2</v>
      </c>
      <c r="K88" s="136">
        <f>taxrates!R80</f>
        <v>1.7562283203005791E-2</v>
      </c>
      <c r="L88" s="136">
        <f>taxrates!S80</f>
        <v>0.1147371232509613</v>
      </c>
      <c r="M88" s="136">
        <f>taxrates!T80</f>
        <v>5.4149534553289413E-2</v>
      </c>
      <c r="N88" s="136">
        <f>taxrates!U80</f>
        <v>1.294750114902854E-2</v>
      </c>
      <c r="O88" s="136">
        <f>taxrates!V80</f>
        <v>4.1905182115442585E-6</v>
      </c>
      <c r="P88" s="106">
        <f>taxrates!W80</f>
        <v>0.31618243455886841</v>
      </c>
      <c r="Q88" s="105">
        <f>taxrates!X80</f>
        <v>5.9630002826452255E-2</v>
      </c>
      <c r="R88" s="105">
        <f>taxrates!Y80</f>
        <v>1.7088508233428001E-2</v>
      </c>
      <c r="S88" s="105">
        <f>taxrates!Z80</f>
        <v>0.10581935942173004</v>
      </c>
      <c r="T88" s="105">
        <f>taxrates!AA80</f>
        <v>0.10723477602005005</v>
      </c>
      <c r="U88" s="105">
        <f>taxrates!AB80</f>
        <v>2.6352496817708015E-2</v>
      </c>
      <c r="V88" s="134">
        <f>taxrates!AC80</f>
        <v>5.7284520153189078E-5</v>
      </c>
    </row>
    <row r="89" spans="1:22" x14ac:dyDescent="0.2">
      <c r="A89" s="137">
        <v>1992</v>
      </c>
      <c r="B89" s="135">
        <f>taxrates!I81</f>
        <v>0.30712586641311646</v>
      </c>
      <c r="C89" s="411">
        <f>taxrates!J81</f>
        <v>7.0114552974700928E-2</v>
      </c>
      <c r="D89" s="411">
        <f>taxrates!K81</f>
        <v>1.6976568847894669E-2</v>
      </c>
      <c r="E89" s="411">
        <f>taxrates!L81</f>
        <v>0.10899696499109268</v>
      </c>
      <c r="F89" s="411">
        <f>taxrates!M81</f>
        <v>8.7728433310985565E-2</v>
      </c>
      <c r="G89" s="411">
        <f>taxrates!N81</f>
        <v>2.3265192285180092E-2</v>
      </c>
      <c r="H89" s="412">
        <f>taxrates!O81</f>
        <v>4.4144715502625331E-5</v>
      </c>
      <c r="I89" s="170">
        <f>taxrates!P81</f>
        <v>0.2891007661819458</v>
      </c>
      <c r="J89" s="136">
        <f>taxrates!Q81</f>
        <v>9.655693918466568E-2</v>
      </c>
      <c r="K89" s="136">
        <f>taxrates!R81</f>
        <v>1.7467368394136429E-2</v>
      </c>
      <c r="L89" s="136">
        <f>taxrates!S81</f>
        <v>0.11445393413305283</v>
      </c>
      <c r="M89" s="136">
        <f>taxrates!T81</f>
        <v>4.7832023352384567E-2</v>
      </c>
      <c r="N89" s="136">
        <f>taxrates!U81</f>
        <v>1.2789175845682621E-2</v>
      </c>
      <c r="O89" s="136">
        <f>taxrates!V81</f>
        <v>1.3274478760649799E-6</v>
      </c>
      <c r="P89" s="106">
        <f>taxrates!W81</f>
        <v>0.31359350681304932</v>
      </c>
      <c r="Q89" s="105">
        <f>taxrates!X81</f>
        <v>6.0626678168773651E-2</v>
      </c>
      <c r="R89" s="105">
        <f>taxrates!Y81</f>
        <v>1.6800463199615479E-2</v>
      </c>
      <c r="S89" s="105">
        <f>taxrates!Z81</f>
        <v>0.10703893750905991</v>
      </c>
      <c r="T89" s="105">
        <f>taxrates!AA81</f>
        <v>0.10204378515481949</v>
      </c>
      <c r="U89" s="105">
        <f>taxrates!AB81</f>
        <v>2.7024123817682266E-2</v>
      </c>
      <c r="V89" s="134">
        <f>taxrates!AC81</f>
        <v>5.9508114645723253E-5</v>
      </c>
    </row>
    <row r="90" spans="1:22" x14ac:dyDescent="0.2">
      <c r="A90" s="137">
        <v>1993</v>
      </c>
      <c r="B90" s="135">
        <f>taxrates!I82</f>
        <v>0.30778202414512634</v>
      </c>
      <c r="C90" s="411">
        <f>taxrates!J82</f>
        <v>7.0749826729297638E-2</v>
      </c>
      <c r="D90" s="411">
        <f>taxrates!K82</f>
        <v>1.6102403402328491E-2</v>
      </c>
      <c r="E90" s="411">
        <f>taxrates!L82</f>
        <v>0.10882775485515594</v>
      </c>
      <c r="F90" s="411">
        <f>taxrates!M82</f>
        <v>8.6973883211612701E-2</v>
      </c>
      <c r="G90" s="411">
        <f>taxrates!N82</f>
        <v>2.5083459913730621E-2</v>
      </c>
      <c r="H90" s="412">
        <f>taxrates!O82</f>
        <v>4.4698874262394384E-5</v>
      </c>
      <c r="I90" s="170">
        <f>taxrates!P82</f>
        <v>0.28777900338172913</v>
      </c>
      <c r="J90" s="136">
        <f>taxrates!Q82</f>
        <v>9.7742602229118347E-2</v>
      </c>
      <c r="K90" s="136">
        <f>taxrates!R82</f>
        <v>1.6061434522271156E-2</v>
      </c>
      <c r="L90" s="136">
        <f>taxrates!S82</f>
        <v>0.11454125493764877</v>
      </c>
      <c r="M90" s="136">
        <f>taxrates!T82</f>
        <v>4.6647857874631882E-2</v>
      </c>
      <c r="N90" s="136">
        <f>taxrates!U82</f>
        <v>1.2785281985998154E-2</v>
      </c>
      <c r="O90" s="136">
        <f>taxrates!V82</f>
        <v>5.6932793768282863E-7</v>
      </c>
      <c r="P90" s="106">
        <f>taxrates!W82</f>
        <v>0.31498074531555176</v>
      </c>
      <c r="Q90" s="105">
        <f>taxrates!X82</f>
        <v>6.1035629361867905E-2</v>
      </c>
      <c r="R90" s="105">
        <f>taxrates!Y82</f>
        <v>1.6117148101329803E-2</v>
      </c>
      <c r="S90" s="105">
        <f>taxrates!Z82</f>
        <v>0.10677157342433929</v>
      </c>
      <c r="T90" s="105">
        <f>taxrates!AA82</f>
        <v>0.10148647427558899</v>
      </c>
      <c r="U90" s="105">
        <f>taxrates!AB82</f>
        <v>2.9509344138205051E-2</v>
      </c>
      <c r="V90" s="134">
        <f>taxrates!AC82</f>
        <v>6.0580277931876481E-5</v>
      </c>
    </row>
    <row r="91" spans="1:22" x14ac:dyDescent="0.2">
      <c r="A91" s="137">
        <v>1994</v>
      </c>
      <c r="B91" s="135">
        <f>taxrates!I83</f>
        <v>0.30879223346710205</v>
      </c>
      <c r="C91" s="411">
        <f>taxrates!J83</f>
        <v>7.2775505483150482E-2</v>
      </c>
      <c r="D91" s="411">
        <f>taxrates!K83</f>
        <v>1.5739360824227333E-2</v>
      </c>
      <c r="E91" s="411">
        <f>taxrates!L83</f>
        <v>0.10668332874774933</v>
      </c>
      <c r="F91" s="411">
        <f>taxrates!M83</f>
        <v>8.7303422391414642E-2</v>
      </c>
      <c r="G91" s="411">
        <f>taxrates!N83</f>
        <v>2.622557058930397E-2</v>
      </c>
      <c r="H91" s="412">
        <f>taxrates!O83</f>
        <v>6.5048770920839161E-5</v>
      </c>
      <c r="I91" s="170">
        <f>taxrates!P83</f>
        <v>0.2886650562286377</v>
      </c>
      <c r="J91" s="136">
        <f>taxrates!Q83</f>
        <v>0.10076852142810822</v>
      </c>
      <c r="K91" s="136">
        <f>taxrates!R83</f>
        <v>1.5482380986213684E-2</v>
      </c>
      <c r="L91" s="136">
        <f>taxrates!S83</f>
        <v>0.1123371496796608</v>
      </c>
      <c r="M91" s="136">
        <f>taxrates!T83</f>
        <v>4.6967025846242905E-2</v>
      </c>
      <c r="N91" s="136">
        <f>taxrates!U83</f>
        <v>1.3109557330608368E-2</v>
      </c>
      <c r="O91" s="136">
        <f>taxrates!V83</f>
        <v>4.2646433939808048E-7</v>
      </c>
      <c r="P91" s="106">
        <f>taxrates!W83</f>
        <v>0.31605237722396851</v>
      </c>
      <c r="Q91" s="105">
        <f>taxrates!X83</f>
        <v>6.2678046524524689E-2</v>
      </c>
      <c r="R91" s="105">
        <f>taxrates!Y83</f>
        <v>1.5832057222723961E-2</v>
      </c>
      <c r="S91" s="105">
        <f>taxrates!Z83</f>
        <v>0.10464392602443695</v>
      </c>
      <c r="T91" s="105">
        <f>taxrates!AA83</f>
        <v>0.10185330361127853</v>
      </c>
      <c r="U91" s="105">
        <f>taxrates!AB83</f>
        <v>3.0956693924963474E-2</v>
      </c>
      <c r="V91" s="134">
        <f>taxrates!AC83</f>
        <v>8.8358923676423728E-5</v>
      </c>
    </row>
    <row r="92" spans="1:22" x14ac:dyDescent="0.2">
      <c r="A92" s="137">
        <v>1995</v>
      </c>
      <c r="B92" s="135">
        <f>taxrates!I84</f>
        <v>0.31001520156860352</v>
      </c>
      <c r="C92" s="411">
        <f>taxrates!J84</f>
        <v>7.2016775608062744E-2</v>
      </c>
      <c r="D92" s="411">
        <f>taxrates!K84</f>
        <v>1.5264035202562809E-2</v>
      </c>
      <c r="E92" s="411">
        <f>taxrates!L84</f>
        <v>0.10727966576814651</v>
      </c>
      <c r="F92" s="411">
        <f>taxrates!M84</f>
        <v>8.8043414056301117E-2</v>
      </c>
      <c r="G92" s="411">
        <f>taxrates!N84</f>
        <v>2.7340653352439404E-2</v>
      </c>
      <c r="H92" s="412">
        <f>taxrates!O84</f>
        <v>7.0668880653101951E-5</v>
      </c>
      <c r="I92" s="170">
        <f>taxrates!P84</f>
        <v>0.29190465807914734</v>
      </c>
      <c r="J92" s="136">
        <f>taxrates!Q84</f>
        <v>0.10058598220348358</v>
      </c>
      <c r="K92" s="136">
        <f>taxrates!R84</f>
        <v>1.4885971322655678E-2</v>
      </c>
      <c r="L92" s="136">
        <f>taxrates!S84</f>
        <v>0.1151631772518158</v>
      </c>
      <c r="M92" s="136">
        <f>taxrates!T84</f>
        <v>4.8186309635639191E-2</v>
      </c>
      <c r="N92" s="136">
        <f>taxrates!U84</f>
        <v>1.3082843273878098E-2</v>
      </c>
      <c r="O92" s="136">
        <f>taxrates!V84</f>
        <v>3.8275533142950735E-7</v>
      </c>
      <c r="P92" s="106">
        <f>taxrates!W84</f>
        <v>0.3164486289024353</v>
      </c>
      <c r="Q92" s="105">
        <f>taxrates!X84</f>
        <v>6.1868138611316681E-2</v>
      </c>
      <c r="R92" s="105">
        <f>taxrates!Y84</f>
        <v>1.5398334711790085E-2</v>
      </c>
      <c r="S92" s="105">
        <f>taxrates!Z84</f>
        <v>0.10447920113801956</v>
      </c>
      <c r="T92" s="105">
        <f>taxrates!AA84</f>
        <v>0.10220185667276382</v>
      </c>
      <c r="U92" s="105">
        <f>taxrates!AB84</f>
        <v>3.2405455596745014E-2</v>
      </c>
      <c r="V92" s="134">
        <f>taxrates!AC84</f>
        <v>9.5636620244476944E-5</v>
      </c>
    </row>
    <row r="93" spans="1:22" x14ac:dyDescent="0.2">
      <c r="A93" s="137">
        <v>1996</v>
      </c>
      <c r="B93" s="135">
        <f>taxrates!I85</f>
        <v>0.30895790457725525</v>
      </c>
      <c r="C93" s="411">
        <f>taxrates!J85</f>
        <v>7.0635981857776642E-2</v>
      </c>
      <c r="D93" s="411">
        <f>taxrates!K85</f>
        <v>1.5104589983820915E-2</v>
      </c>
      <c r="E93" s="411">
        <f>taxrates!L85</f>
        <v>0.10639997571706772</v>
      </c>
      <c r="F93" s="411">
        <f>taxrates!M85</f>
        <v>8.9215077459812164E-2</v>
      </c>
      <c r="G93" s="411">
        <f>taxrates!N85</f>
        <v>2.7518996968865395E-2</v>
      </c>
      <c r="H93" s="412">
        <f>taxrates!O85</f>
        <v>8.3275866927579045E-5</v>
      </c>
      <c r="I93" s="170">
        <f>taxrates!P85</f>
        <v>0.29039639234542847</v>
      </c>
      <c r="J93" s="136">
        <f>taxrates!Q85</f>
        <v>9.9033549427986145E-2</v>
      </c>
      <c r="K93" s="136">
        <f>taxrates!R85</f>
        <v>1.4791039749979973E-2</v>
      </c>
      <c r="L93" s="136">
        <f>taxrates!S85</f>
        <v>0.11528252810239792</v>
      </c>
      <c r="M93" s="136">
        <f>taxrates!T85</f>
        <v>4.8548281192779541E-2</v>
      </c>
      <c r="N93" s="136">
        <f>taxrates!U85</f>
        <v>1.274079317227006E-2</v>
      </c>
      <c r="O93" s="136">
        <f>taxrates!V85</f>
        <v>1.9281829111150728E-7</v>
      </c>
      <c r="P93" s="106">
        <f>taxrates!W85</f>
        <v>0.3155350387096405</v>
      </c>
      <c r="Q93" s="105">
        <f>taxrates!X85</f>
        <v>6.0573488473892212E-2</v>
      </c>
      <c r="R93" s="105">
        <f>taxrates!Y85</f>
        <v>1.5215693973004818E-2</v>
      </c>
      <c r="S93" s="105">
        <f>taxrates!Z85</f>
        <v>0.10325250774621964</v>
      </c>
      <c r="T93" s="105">
        <f>taxrates!AA85</f>
        <v>0.10362508893013</v>
      </c>
      <c r="U93" s="105">
        <f>taxrates!AB85</f>
        <v>3.2755555585026741E-2</v>
      </c>
      <c r="V93" s="134">
        <f>taxrates!AC85</f>
        <v>1.1271579569438472E-4</v>
      </c>
    </row>
    <row r="94" spans="1:22" x14ac:dyDescent="0.2">
      <c r="A94" s="137">
        <v>1997</v>
      </c>
      <c r="B94" s="135">
        <f>taxrates!I86</f>
        <v>0.30857962369918823</v>
      </c>
      <c r="C94" s="411">
        <f>taxrates!J86</f>
        <v>6.9612562656402588E-2</v>
      </c>
      <c r="D94" s="411">
        <f>taxrates!K86</f>
        <v>1.4751764945685863E-2</v>
      </c>
      <c r="E94" s="411">
        <f>taxrates!L86</f>
        <v>0.10593272000551224</v>
      </c>
      <c r="F94" s="411">
        <f>taxrates!M86</f>
        <v>9.0701699256896973E-2</v>
      </c>
      <c r="G94" s="411">
        <f>taxrates!N86</f>
        <v>2.7475656941533089E-2</v>
      </c>
      <c r="H94" s="412">
        <f>taxrates!O86</f>
        <v>1.0520289652049541E-4</v>
      </c>
      <c r="I94" s="170">
        <f>taxrates!P86</f>
        <v>0.29091799259185791</v>
      </c>
      <c r="J94" s="136">
        <f>taxrates!Q86</f>
        <v>9.7884252667427063E-2</v>
      </c>
      <c r="K94" s="136">
        <f>taxrates!R86</f>
        <v>1.3815009035170078E-2</v>
      </c>
      <c r="L94" s="136">
        <f>taxrates!S86</f>
        <v>0.11655717343091965</v>
      </c>
      <c r="M94" s="136">
        <f>taxrates!T86</f>
        <v>5.0448540598154068E-2</v>
      </c>
      <c r="N94" s="136">
        <f>taxrates!U86</f>
        <v>1.2212776113301516E-2</v>
      </c>
      <c r="O94" s="136">
        <f>taxrates!V86</f>
        <v>2.4373733253924001E-7</v>
      </c>
      <c r="P94" s="106">
        <f>taxrates!W86</f>
        <v>0.31481018662452698</v>
      </c>
      <c r="Q94" s="105">
        <f>taxrates!X86</f>
        <v>5.9639006853103638E-2</v>
      </c>
      <c r="R94" s="105">
        <f>taxrates!Y86</f>
        <v>1.5082229860126972E-2</v>
      </c>
      <c r="S94" s="105">
        <f>taxrates!Z86</f>
        <v>0.10218467563390732</v>
      </c>
      <c r="T94" s="105">
        <f>taxrates!AA86</f>
        <v>0.10490202158689499</v>
      </c>
      <c r="U94" s="105">
        <f>taxrates!AB86</f>
        <v>3.2860025763511658E-2</v>
      </c>
      <c r="V94" s="134">
        <f>taxrates!AC86</f>
        <v>1.4222989557310939E-4</v>
      </c>
    </row>
    <row r="95" spans="1:22" x14ac:dyDescent="0.2">
      <c r="A95" s="137">
        <v>1998</v>
      </c>
      <c r="B95" s="135">
        <f>taxrates!I87</f>
        <v>0.30467575788497925</v>
      </c>
      <c r="C95" s="411">
        <f>taxrates!J87</f>
        <v>6.8535603582859039E-2</v>
      </c>
      <c r="D95" s="411">
        <f>taxrates!K87</f>
        <v>1.408837828785181E-2</v>
      </c>
      <c r="E95" s="411">
        <f>taxrates!L87</f>
        <v>0.1058485209941864</v>
      </c>
      <c r="F95" s="411">
        <f>taxrates!M87</f>
        <v>9.0440452098846436E-2</v>
      </c>
      <c r="G95" s="411">
        <f>taxrates!N87</f>
        <v>2.5632947683334351E-2</v>
      </c>
      <c r="H95" s="412">
        <f>taxrates!O87</f>
        <v>1.2985477223992348E-4</v>
      </c>
      <c r="I95" s="170">
        <f>taxrates!P87</f>
        <v>0.28374481201171875</v>
      </c>
      <c r="J95" s="136">
        <f>taxrates!Q87</f>
        <v>9.5791935920715332E-2</v>
      </c>
      <c r="K95" s="136">
        <f>taxrates!R87</f>
        <v>1.3123233802616596E-2</v>
      </c>
      <c r="L95" s="136">
        <f>taxrates!S87</f>
        <v>0.11617928743362427</v>
      </c>
      <c r="M95" s="136">
        <f>taxrates!T87</f>
        <v>4.7108940780162811E-2</v>
      </c>
      <c r="N95" s="136">
        <f>taxrates!U87</f>
        <v>1.1540981940925121E-2</v>
      </c>
      <c r="O95" s="136">
        <f>taxrates!V87</f>
        <v>4.217500588765688E-7</v>
      </c>
      <c r="P95" s="106">
        <f>taxrates!W87</f>
        <v>0.31213000416755676</v>
      </c>
      <c r="Q95" s="105">
        <f>taxrates!X87</f>
        <v>5.8828655630350113E-2</v>
      </c>
      <c r="R95" s="105">
        <f>taxrates!Y87</f>
        <v>1.4432099647819996E-2</v>
      </c>
      <c r="S95" s="105">
        <f>taxrates!Z87</f>
        <v>0.10216936469078064</v>
      </c>
      <c r="T95" s="105">
        <f>taxrates!AA87</f>
        <v>0.10587233304977417</v>
      </c>
      <c r="U95" s="105">
        <f>taxrates!AB87</f>
        <v>3.0651597306132317E-2</v>
      </c>
      <c r="V95" s="134">
        <f>taxrates!AC87</f>
        <v>1.7595045210327953E-4</v>
      </c>
    </row>
    <row r="96" spans="1:22" x14ac:dyDescent="0.2">
      <c r="A96" s="141">
        <v>1999</v>
      </c>
      <c r="B96" s="139">
        <f>taxrates!I88</f>
        <v>0.30198359489440918</v>
      </c>
      <c r="C96" s="511">
        <f>taxrates!J88</f>
        <v>6.810547411441803E-2</v>
      </c>
      <c r="D96" s="511">
        <f>taxrates!K88</f>
        <v>1.4046747237443924E-2</v>
      </c>
      <c r="E96" s="511">
        <f>taxrates!L88</f>
        <v>0.10545323044061661</v>
      </c>
      <c r="F96" s="511">
        <f>taxrates!M88</f>
        <v>8.8752619922161102E-2</v>
      </c>
      <c r="G96" s="511">
        <f>taxrates!N88</f>
        <v>2.5476241484284401E-2</v>
      </c>
      <c r="H96" s="512">
        <f>taxrates!O88</f>
        <v>1.4928790915291756E-4</v>
      </c>
      <c r="I96" s="171">
        <f>taxrates!P88</f>
        <v>0.28043240308761597</v>
      </c>
      <c r="J96" s="140">
        <f>taxrates!Q88</f>
        <v>9.471902996301651E-2</v>
      </c>
      <c r="K96" s="140">
        <f>taxrates!R88</f>
        <v>1.3549591414630413E-2</v>
      </c>
      <c r="L96" s="140">
        <f>taxrates!S88</f>
        <v>0.11515305936336517</v>
      </c>
      <c r="M96" s="140">
        <f>taxrates!T88</f>
        <v>4.5051917433738708E-2</v>
      </c>
      <c r="N96" s="140">
        <f>taxrates!U88</f>
        <v>1.1958007235080004E-2</v>
      </c>
      <c r="O96" s="140">
        <f>taxrates!V88</f>
        <v>7.88198576628929E-7</v>
      </c>
      <c r="P96" s="109">
        <f>taxrates!W88</f>
        <v>0.30964797735214233</v>
      </c>
      <c r="Q96" s="108">
        <f>taxrates!X88</f>
        <v>5.8640744537115097E-2</v>
      </c>
      <c r="R96" s="108">
        <f>taxrates!Y88</f>
        <v>1.4223553240299225E-2</v>
      </c>
      <c r="S96" s="108">
        <f>taxrates!Z88</f>
        <v>0.10200362652540207</v>
      </c>
      <c r="T96" s="108">
        <f>taxrates!AA88</f>
        <v>0.10429415106773376</v>
      </c>
      <c r="U96" s="108">
        <f>taxrates!AB88</f>
        <v>3.0283806845545769E-2</v>
      </c>
      <c r="V96" s="138">
        <f>taxrates!AC88</f>
        <v>2.0209970534779131E-4</v>
      </c>
    </row>
    <row r="97" spans="1:22" x14ac:dyDescent="0.2">
      <c r="A97" s="137">
        <v>2000</v>
      </c>
      <c r="B97" s="135">
        <f>taxrates!I89</f>
        <v>0.30031371116638184</v>
      </c>
      <c r="C97" s="411">
        <f>taxrates!J89</f>
        <v>6.6355131566524506E-2</v>
      </c>
      <c r="D97" s="411">
        <f>taxrates!K89</f>
        <v>1.3846165500581264E-2</v>
      </c>
      <c r="E97" s="411">
        <f>taxrates!L89</f>
        <v>0.10533297806978226</v>
      </c>
      <c r="F97" s="411">
        <f>taxrates!M89</f>
        <v>8.9908964931964874E-2</v>
      </c>
      <c r="G97" s="411">
        <f>taxrates!N89</f>
        <v>2.4738532491028309E-2</v>
      </c>
      <c r="H97" s="412">
        <f>taxrates!O89</f>
        <v>1.3193195627536625E-4</v>
      </c>
      <c r="I97" s="170">
        <f>taxrates!P89</f>
        <v>0.27882325649261475</v>
      </c>
      <c r="J97" s="136">
        <f>taxrates!Q89</f>
        <v>9.1970100998878479E-2</v>
      </c>
      <c r="K97" s="136">
        <f>taxrates!R89</f>
        <v>1.3804332353174686E-2</v>
      </c>
      <c r="L97" s="136">
        <f>taxrates!S89</f>
        <v>0.1155792623758316</v>
      </c>
      <c r="M97" s="136">
        <f>taxrates!T89</f>
        <v>4.5904930680990219E-2</v>
      </c>
      <c r="N97" s="136">
        <f>taxrates!U89</f>
        <v>1.1563746258616447E-2</v>
      </c>
      <c r="O97" s="136">
        <f>taxrates!V89</f>
        <v>8.8620220140001038E-7</v>
      </c>
      <c r="P97" s="106">
        <f>taxrates!W89</f>
        <v>0.30797293782234192</v>
      </c>
      <c r="Q97" s="105">
        <f>taxrates!X89</f>
        <v>5.7225920259952545E-2</v>
      </c>
      <c r="R97" s="105">
        <f>taxrates!Y89</f>
        <v>1.3861075043678284E-2</v>
      </c>
      <c r="S97" s="105">
        <f>taxrates!Z89</f>
        <v>0.101681187748909</v>
      </c>
      <c r="T97" s="105">
        <f>taxrates!AA89</f>
        <v>0.10559206455945969</v>
      </c>
      <c r="U97" s="105">
        <f>taxrates!AB89</f>
        <v>2.9434045776724815E-2</v>
      </c>
      <c r="V97" s="134">
        <f>taxrates!AC89</f>
        <v>1.7863685206975788E-4</v>
      </c>
    </row>
    <row r="98" spans="1:22" x14ac:dyDescent="0.2">
      <c r="A98" s="137">
        <v>2001</v>
      </c>
      <c r="B98" s="135">
        <f>taxrates!I90</f>
        <v>0.29871246218681335</v>
      </c>
      <c r="C98" s="411">
        <f>taxrates!J90</f>
        <v>6.4198702573776245E-2</v>
      </c>
      <c r="D98" s="411">
        <f>taxrates!K90</f>
        <v>1.4311098493635654E-2</v>
      </c>
      <c r="E98" s="411">
        <f>taxrates!L90</f>
        <v>0.10525193810462952</v>
      </c>
      <c r="F98" s="411">
        <f>taxrates!M90</f>
        <v>9.4013780355453491E-2</v>
      </c>
      <c r="G98" s="411">
        <f>taxrates!N90</f>
        <v>2.0792032591998577E-2</v>
      </c>
      <c r="H98" s="412">
        <f>taxrates!O90</f>
        <v>1.4492016634903848E-4</v>
      </c>
      <c r="I98" s="170">
        <f>taxrates!P90</f>
        <v>0.2721821665763855</v>
      </c>
      <c r="J98" s="136">
        <f>taxrates!Q90</f>
        <v>8.8155828416347504E-2</v>
      </c>
      <c r="K98" s="136">
        <f>taxrates!R90</f>
        <v>1.4572544023394585E-2</v>
      </c>
      <c r="L98" s="136">
        <f>taxrates!S90</f>
        <v>0.11452318727970123</v>
      </c>
      <c r="M98" s="136">
        <f>taxrates!T90</f>
        <v>4.4989503920078278E-2</v>
      </c>
      <c r="N98" s="136">
        <f>taxrates!U90</f>
        <v>9.9390069954097271E-3</v>
      </c>
      <c r="O98" s="136">
        <f>taxrates!V90</f>
        <v>2.084577999994508E-6</v>
      </c>
      <c r="P98" s="106">
        <f>taxrates!W90</f>
        <v>0.30819198489189148</v>
      </c>
      <c r="Q98" s="105">
        <f>taxrates!X90</f>
        <v>5.5638603866100311E-2</v>
      </c>
      <c r="R98" s="105">
        <f>taxrates!Y90</f>
        <v>1.4217682182788849E-2</v>
      </c>
      <c r="S98" s="105">
        <f>taxrates!Z90</f>
        <v>0.10193923115730286</v>
      </c>
      <c r="T98" s="105">
        <f>taxrates!AA90</f>
        <v>0.1115306094288826</v>
      </c>
      <c r="U98" s="105">
        <f>taxrates!AB90</f>
        <v>2.4669918231666088E-2</v>
      </c>
      <c r="V98" s="134">
        <f>taxrates!AC90</f>
        <v>1.9595662888605148E-4</v>
      </c>
    </row>
    <row r="99" spans="1:22" x14ac:dyDescent="0.2">
      <c r="A99" s="137">
        <v>2002</v>
      </c>
      <c r="B99" s="135">
        <f>taxrates!I91</f>
        <v>0.28151345252990723</v>
      </c>
      <c r="C99" s="411">
        <f>taxrates!J91</f>
        <v>6.412515789270401E-2</v>
      </c>
      <c r="D99" s="411">
        <f>taxrates!K91</f>
        <v>1.4964482747018337E-2</v>
      </c>
      <c r="E99" s="411">
        <f>taxrates!L91</f>
        <v>0.1039654016494751</v>
      </c>
      <c r="F99" s="411">
        <f>taxrates!M91</f>
        <v>7.7410072088241577E-2</v>
      </c>
      <c r="G99" s="411">
        <f>taxrates!N91</f>
        <v>2.0902682095766068E-2</v>
      </c>
      <c r="H99" s="412">
        <f>taxrates!O91</f>
        <v>1.4565710444003344E-4</v>
      </c>
      <c r="I99" s="170">
        <f>taxrates!P91</f>
        <v>0.25681757926940918</v>
      </c>
      <c r="J99" s="136">
        <f>taxrates!Q91</f>
        <v>8.8201403617858887E-2</v>
      </c>
      <c r="K99" s="136">
        <f>taxrates!R91</f>
        <v>1.4966020360589027E-2</v>
      </c>
      <c r="L99" s="136">
        <f>taxrates!S91</f>
        <v>0.11039550602436066</v>
      </c>
      <c r="M99" s="136">
        <f>taxrates!T91</f>
        <v>3.2838713377714157E-2</v>
      </c>
      <c r="N99" s="136">
        <f>taxrates!U91</f>
        <v>1.0412975680083036E-2</v>
      </c>
      <c r="O99" s="136">
        <f>taxrates!V91</f>
        <v>2.9546977202699054E-6</v>
      </c>
      <c r="P99" s="106">
        <f>taxrates!W91</f>
        <v>0.29032415151596069</v>
      </c>
      <c r="Q99" s="105">
        <f>taxrates!X91</f>
        <v>5.5535521358251572E-2</v>
      </c>
      <c r="R99" s="105">
        <f>taxrates!Y91</f>
        <v>1.4963933266699314E-2</v>
      </c>
      <c r="S99" s="105">
        <f>taxrates!Z91</f>
        <v>0.10167134553194046</v>
      </c>
      <c r="T99" s="105">
        <f>taxrates!AA91</f>
        <v>9.3311719596385956E-2</v>
      </c>
      <c r="U99" s="105">
        <f>taxrates!AB91</f>
        <v>2.4645077064633369E-2</v>
      </c>
      <c r="V99" s="134">
        <f>taxrates!AC91</f>
        <v>1.9656881340779364E-4</v>
      </c>
    </row>
    <row r="100" spans="1:22" x14ac:dyDescent="0.2">
      <c r="A100" s="137">
        <v>2003</v>
      </c>
      <c r="B100" s="135">
        <f>taxrates!I92</f>
        <v>0.27746078372001648</v>
      </c>
      <c r="C100" s="411">
        <f>taxrates!J92</f>
        <v>6.4653187990188599E-2</v>
      </c>
      <c r="D100" s="411">
        <f>taxrates!K92</f>
        <v>1.4955662190914154E-2</v>
      </c>
      <c r="E100" s="411">
        <f>taxrates!L92</f>
        <v>0.10305026918649673</v>
      </c>
      <c r="F100" s="411">
        <f>taxrates!M92</f>
        <v>7.0577539503574371E-2</v>
      </c>
      <c r="G100" s="411">
        <f>taxrates!N92</f>
        <v>2.4105195887386799E-2</v>
      </c>
      <c r="H100" s="412">
        <f>taxrates!O92</f>
        <v>1.1891993199242279E-4</v>
      </c>
      <c r="I100" s="170">
        <f>taxrates!P92</f>
        <v>0.25481751561164856</v>
      </c>
      <c r="J100" s="136">
        <f>taxrates!Q92</f>
        <v>8.9763790369033813E-2</v>
      </c>
      <c r="K100" s="136">
        <f>taxrates!R92</f>
        <v>1.4887433499097824E-2</v>
      </c>
      <c r="L100" s="136">
        <f>taxrates!S92</f>
        <v>0.1095479428768158</v>
      </c>
      <c r="M100" s="136">
        <f>taxrates!T92</f>
        <v>2.9139205813407898E-2</v>
      </c>
      <c r="N100" s="136">
        <f>taxrates!U92</f>
        <v>1.1475962121039629E-2</v>
      </c>
      <c r="O100" s="136">
        <f>taxrates!V92</f>
        <v>3.1778390621184371E-6</v>
      </c>
      <c r="P100" s="106">
        <f>taxrates!W92</f>
        <v>0.28535094857215881</v>
      </c>
      <c r="Q100" s="105">
        <f>taxrates!X92</f>
        <v>5.5903241038322449E-2</v>
      </c>
      <c r="R100" s="105">
        <f>taxrates!Y92</f>
        <v>1.4979436993598938E-2</v>
      </c>
      <c r="S100" s="105">
        <f>taxrates!Z92</f>
        <v>0.10078611969947815</v>
      </c>
      <c r="T100" s="105">
        <f>taxrates!AA92</f>
        <v>8.5016988217830658E-2</v>
      </c>
      <c r="U100" s="105">
        <f>taxrates!AB92</f>
        <v>2.8505929745733738E-2</v>
      </c>
      <c r="V100" s="134">
        <f>taxrates!AC92</f>
        <v>1.592509652255103E-4</v>
      </c>
    </row>
    <row r="101" spans="1:22" x14ac:dyDescent="0.2">
      <c r="A101" s="137">
        <v>2004</v>
      </c>
      <c r="B101" s="135">
        <f>taxrates!I93</f>
        <v>0.27582880854606628</v>
      </c>
      <c r="C101" s="411">
        <f>taxrates!J93</f>
        <v>6.5341301262378693E-2</v>
      </c>
      <c r="D101" s="411">
        <f>taxrates!K93</f>
        <v>1.5001701191067696E-2</v>
      </c>
      <c r="E101" s="411">
        <f>taxrates!L93</f>
        <v>0.10391861945390701</v>
      </c>
      <c r="F101" s="411">
        <f>taxrates!M93</f>
        <v>6.4312167465686798E-2</v>
      </c>
      <c r="G101" s="411">
        <f>taxrates!N93</f>
        <v>2.7156278491020203E-2</v>
      </c>
      <c r="H101" s="412">
        <f>taxrates!O93</f>
        <v>9.8740907560568303E-5</v>
      </c>
      <c r="I101" s="170">
        <f>taxrates!P93</f>
        <v>0.25516206026077271</v>
      </c>
      <c r="J101" s="136">
        <f>taxrates!Q93</f>
        <v>9.1289050877094269E-2</v>
      </c>
      <c r="K101" s="136">
        <f>taxrates!R93</f>
        <v>1.4597718603909016E-2</v>
      </c>
      <c r="L101" s="136">
        <f>taxrates!S93</f>
        <v>0.11140836030244827</v>
      </c>
      <c r="M101" s="136">
        <f>taxrates!T93</f>
        <v>2.4941053241491318E-2</v>
      </c>
      <c r="N101" s="136">
        <f>taxrates!U93</f>
        <v>1.292449003085494E-2</v>
      </c>
      <c r="O101" s="136">
        <f>taxrates!V93</f>
        <v>1.3851105222784099E-6</v>
      </c>
      <c r="P101" s="106">
        <f>taxrates!W93</f>
        <v>0.28296878933906555</v>
      </c>
      <c r="Q101" s="105">
        <f>taxrates!X93</f>
        <v>5.6376826018095016E-2</v>
      </c>
      <c r="R101" s="105">
        <f>taxrates!Y93</f>
        <v>1.5141270123422146E-2</v>
      </c>
      <c r="S101" s="105">
        <f>taxrates!Z93</f>
        <v>0.10133104771375656</v>
      </c>
      <c r="T101" s="105">
        <f>taxrates!AA93</f>
        <v>7.7914178371429443E-2</v>
      </c>
      <c r="U101" s="105">
        <f>taxrates!AB93</f>
        <v>3.2073103822767735E-2</v>
      </c>
      <c r="V101" s="134">
        <f>taxrates!AC93</f>
        <v>1.3237557141110301E-4</v>
      </c>
    </row>
    <row r="102" spans="1:22" x14ac:dyDescent="0.2">
      <c r="A102" s="137">
        <v>2005</v>
      </c>
      <c r="B102" s="135">
        <f>taxrates!I94</f>
        <v>0.28610143065452576</v>
      </c>
      <c r="C102" s="411">
        <f>taxrates!J94</f>
        <v>6.6870741546154022E-2</v>
      </c>
      <c r="D102" s="411">
        <f>taxrates!K94</f>
        <v>1.5556809492409229E-2</v>
      </c>
      <c r="E102" s="411">
        <f>taxrates!L94</f>
        <v>0.10493907332420349</v>
      </c>
      <c r="F102" s="411">
        <f>taxrates!M94</f>
        <v>6.6929429769515991E-2</v>
      </c>
      <c r="G102" s="411">
        <f>taxrates!N94</f>
        <v>3.1733123585581779E-2</v>
      </c>
      <c r="H102" s="412">
        <f>taxrates!O94</f>
        <v>7.2258597356267273E-5</v>
      </c>
      <c r="I102" s="170">
        <f>taxrates!P94</f>
        <v>0.26609298586845398</v>
      </c>
      <c r="J102" s="136">
        <f>taxrates!Q94</f>
        <v>9.4766736030578613E-2</v>
      </c>
      <c r="K102" s="136">
        <f>taxrates!R94</f>
        <v>1.5682362020015717E-2</v>
      </c>
      <c r="L102" s="136">
        <f>taxrates!S94</f>
        <v>0.11530899256467819</v>
      </c>
      <c r="M102" s="136">
        <f>taxrates!T94</f>
        <v>2.616553008556366E-2</v>
      </c>
      <c r="N102" s="136">
        <f>taxrates!U94</f>
        <v>1.416726503521204E-2</v>
      </c>
      <c r="O102" s="136">
        <f>taxrates!V94</f>
        <v>2.096373691529152E-6</v>
      </c>
      <c r="P102" s="106">
        <f>taxrates!W94</f>
        <v>0.29290759563446045</v>
      </c>
      <c r="Q102" s="105">
        <f>taxrates!X94</f>
        <v>5.7381507009267807E-2</v>
      </c>
      <c r="R102" s="105">
        <f>taxrates!Y94</f>
        <v>1.5514100901782513E-2</v>
      </c>
      <c r="S102" s="105">
        <f>taxrates!Z94</f>
        <v>0.1014115959405899</v>
      </c>
      <c r="T102" s="105">
        <f>taxrates!AA94</f>
        <v>8.079586923122406E-2</v>
      </c>
      <c r="U102" s="105">
        <f>taxrates!AB94</f>
        <v>3.7708410061895847E-2</v>
      </c>
      <c r="V102" s="134">
        <f>taxrates!AC94</f>
        <v>9.6125309937633574E-5</v>
      </c>
    </row>
    <row r="103" spans="1:22" x14ac:dyDescent="0.2">
      <c r="A103" s="137">
        <v>2006</v>
      </c>
      <c r="B103" s="135">
        <f>taxrates!I95</f>
        <v>0.28930914402008057</v>
      </c>
      <c r="C103" s="411">
        <f>taxrates!J95</f>
        <v>6.6032588481903076E-2</v>
      </c>
      <c r="D103" s="411">
        <f>taxrates!K95</f>
        <v>1.5907501801848412E-2</v>
      </c>
      <c r="E103" s="411">
        <f>taxrates!L95</f>
        <v>0.10469941049814224</v>
      </c>
      <c r="F103" s="411">
        <f>taxrates!M95</f>
        <v>7.0254556834697723E-2</v>
      </c>
      <c r="G103" s="411">
        <f>taxrates!N95</f>
        <v>3.2356761395931244E-2</v>
      </c>
      <c r="H103" s="412">
        <f>taxrates!O95</f>
        <v>5.8334622735856101E-5</v>
      </c>
      <c r="I103" s="170">
        <f>taxrates!P95</f>
        <v>0.27063211798667908</v>
      </c>
      <c r="J103" s="136">
        <f>taxrates!Q95</f>
        <v>9.4101540744304657E-2</v>
      </c>
      <c r="K103" s="136">
        <f>taxrates!R95</f>
        <v>1.6596226021647453E-2</v>
      </c>
      <c r="L103" s="136">
        <f>taxrates!S95</f>
        <v>0.11724898964166641</v>
      </c>
      <c r="M103" s="136">
        <f>taxrates!T95</f>
        <v>2.8814997524023056E-2</v>
      </c>
      <c r="N103" s="136">
        <f>taxrates!U95</f>
        <v>1.3867247849702835E-2</v>
      </c>
      <c r="O103" s="136">
        <f>taxrates!V95</f>
        <v>3.1333138394984417E-6</v>
      </c>
      <c r="P103" s="106">
        <f>taxrates!W95</f>
        <v>0.29559764266014099</v>
      </c>
      <c r="Q103" s="105">
        <f>taxrates!X95</f>
        <v>5.6581839919090271E-2</v>
      </c>
      <c r="R103" s="105">
        <f>taxrates!Y95</f>
        <v>1.5675611793994904E-2</v>
      </c>
      <c r="S103" s="105">
        <f>taxrates!Z95</f>
        <v>0.10047399252653122</v>
      </c>
      <c r="T103" s="105">
        <f>taxrates!AA95</f>
        <v>8.4207154810428619E-2</v>
      </c>
      <c r="U103" s="105">
        <f>taxrates!AB95</f>
        <v>3.8582135923206806E-2</v>
      </c>
      <c r="V103" s="134">
        <f>taxrates!AC95</f>
        <v>7.6920769060961902E-5</v>
      </c>
    </row>
    <row r="104" spans="1:22" x14ac:dyDescent="0.2">
      <c r="A104" s="137">
        <v>2007</v>
      </c>
      <c r="B104" s="135">
        <f>taxrates!I96</f>
        <v>0.2907077968120575</v>
      </c>
      <c r="C104" s="411">
        <f>taxrates!J96</f>
        <v>6.4458191394805908E-2</v>
      </c>
      <c r="D104" s="411">
        <f>taxrates!K96</f>
        <v>1.6843490302562714E-2</v>
      </c>
      <c r="E104" s="411">
        <f>taxrates!L96</f>
        <v>0.10565875470638275</v>
      </c>
      <c r="F104" s="411">
        <f>taxrates!M96</f>
        <v>7.4156574904918671E-2</v>
      </c>
      <c r="G104" s="411">
        <f>taxrates!N96</f>
        <v>2.9545888304710388E-2</v>
      </c>
      <c r="H104" s="412">
        <f>taxrates!O96</f>
        <v>4.4875265302835032E-5</v>
      </c>
      <c r="I104" s="170">
        <f>taxrates!P96</f>
        <v>0.27426949143409729</v>
      </c>
      <c r="J104" s="136">
        <f>taxrates!Q96</f>
        <v>9.172462671995163E-2</v>
      </c>
      <c r="K104" s="136">
        <f>taxrates!R96</f>
        <v>1.7868911847472191E-2</v>
      </c>
      <c r="L104" s="136">
        <f>taxrates!S96</f>
        <v>0.12053132057189941</v>
      </c>
      <c r="M104" s="136">
        <f>taxrates!T96</f>
        <v>3.167000412940979E-2</v>
      </c>
      <c r="N104" s="136">
        <f>taxrates!U96</f>
        <v>1.2473133858293295E-2</v>
      </c>
      <c r="O104" s="136">
        <f>taxrates!V96</f>
        <v>1.4857242831567419E-6</v>
      </c>
      <c r="P104" s="106">
        <f>taxrates!W96</f>
        <v>0.2963426411151886</v>
      </c>
      <c r="Q104" s="105">
        <f>taxrates!X96</f>
        <v>5.5111575871706009E-2</v>
      </c>
      <c r="R104" s="105">
        <f>taxrates!Y96</f>
        <v>1.6491986811161041E-2</v>
      </c>
      <c r="S104" s="105">
        <f>taxrates!Z96</f>
        <v>0.10056061297655106</v>
      </c>
      <c r="T104" s="105">
        <f>taxrates!AA96</f>
        <v>8.872048556804657E-2</v>
      </c>
      <c r="U104" s="105">
        <f>taxrates!AB96</f>
        <v>3.5398229956626892E-2</v>
      </c>
      <c r="V104" s="134">
        <f>taxrates!AC96</f>
        <v>5.9748697822215036E-5</v>
      </c>
    </row>
    <row r="105" spans="1:22" x14ac:dyDescent="0.2">
      <c r="A105" s="137">
        <v>2008</v>
      </c>
      <c r="B105" s="135">
        <f>taxrates!I97</f>
        <v>0.28659898042678833</v>
      </c>
      <c r="C105" s="411">
        <f>taxrates!J97</f>
        <v>6.4002238214015961E-2</v>
      </c>
      <c r="D105" s="411">
        <f>taxrates!K97</f>
        <v>1.6729038208723068E-2</v>
      </c>
      <c r="E105" s="411">
        <f>taxrates!L97</f>
        <v>0.10622404515743256</v>
      </c>
      <c r="F105" s="411">
        <f>taxrates!M97</f>
        <v>7.6443910598754883E-2</v>
      </c>
      <c r="G105" s="411">
        <f>taxrates!N97</f>
        <v>2.3154877126216888E-2</v>
      </c>
      <c r="H105" s="412">
        <f>taxrates!O97</f>
        <v>4.4868618715554476E-5</v>
      </c>
      <c r="I105" s="170">
        <f>taxrates!P97</f>
        <v>0.26721632480621338</v>
      </c>
      <c r="J105" s="136">
        <f>taxrates!Q97</f>
        <v>9.2566609382629395E-2</v>
      </c>
      <c r="K105" s="136">
        <f>taxrates!R97</f>
        <v>1.7417948693037033E-2</v>
      </c>
      <c r="L105" s="136">
        <f>taxrates!S97</f>
        <v>0.11803896725177765</v>
      </c>
      <c r="M105" s="136">
        <f>taxrates!T97</f>
        <v>2.8629424050450325E-2</v>
      </c>
      <c r="N105" s="136">
        <f>taxrates!U97</f>
        <v>1.0562910232692957E-2</v>
      </c>
      <c r="O105" s="136">
        <f>taxrates!V97</f>
        <v>4.5177591800893424E-7</v>
      </c>
      <c r="P105" s="106">
        <f>taxrates!W97</f>
        <v>0.29317900538444519</v>
      </c>
      <c r="Q105" s="105">
        <f>taxrates!X97</f>
        <v>5.4305180907249451E-2</v>
      </c>
      <c r="R105" s="105">
        <f>taxrates!Y97</f>
        <v>1.6495166346430779E-2</v>
      </c>
      <c r="S105" s="105">
        <f>taxrates!Z97</f>
        <v>0.10221309959888458</v>
      </c>
      <c r="T105" s="105">
        <f>taxrates!AA97</f>
        <v>9.2676006257534027E-2</v>
      </c>
      <c r="U105" s="105">
        <f>taxrates!AB97</f>
        <v>2.7429608628153801E-2</v>
      </c>
      <c r="V105" s="134">
        <f>taxrates!AC97</f>
        <v>5.9947280533378944E-5</v>
      </c>
    </row>
    <row r="106" spans="1:22" x14ac:dyDescent="0.2">
      <c r="A106" s="141">
        <v>2009</v>
      </c>
      <c r="B106" s="139">
        <f>taxrates!I98</f>
        <v>0.26234570145606995</v>
      </c>
      <c r="C106" s="513">
        <f>taxrates!J98</f>
        <v>5.9998124837875366E-2</v>
      </c>
      <c r="D106" s="513">
        <f>taxrates!K98</f>
        <v>1.7521332949399948E-2</v>
      </c>
      <c r="E106" s="513">
        <f>taxrates!L98</f>
        <v>0.10314137488603592</v>
      </c>
      <c r="F106" s="513">
        <f>taxrates!M98</f>
        <v>5.8856368064880371E-2</v>
      </c>
      <c r="G106" s="513">
        <f>taxrates!N98</f>
        <v>2.2793198004364967E-2</v>
      </c>
      <c r="H106" s="514">
        <f>taxrates!O98</f>
        <v>3.5304881748743355E-5</v>
      </c>
      <c r="I106" s="171">
        <f>taxrates!P98</f>
        <v>0.24372223019599915</v>
      </c>
      <c r="J106" s="108">
        <f>taxrates!Q98</f>
        <v>8.5828602313995361E-2</v>
      </c>
      <c r="K106" s="108">
        <f>taxrates!R98</f>
        <v>1.707087829709053E-2</v>
      </c>
      <c r="L106" s="108">
        <f>taxrates!S98</f>
        <v>0.11303754895925522</v>
      </c>
      <c r="M106" s="108">
        <f>taxrates!T98</f>
        <v>1.7491070553660393E-2</v>
      </c>
      <c r="N106" s="108">
        <f>taxrates!U98</f>
        <v>1.0294129606336355E-2</v>
      </c>
      <c r="O106" s="108">
        <f>taxrates!V98</f>
        <v>2.614672034439991E-9</v>
      </c>
      <c r="P106" s="109">
        <f>taxrates!W98</f>
        <v>0.26847952604293823</v>
      </c>
      <c r="Q106" s="108">
        <f>taxrates!X98</f>
        <v>5.1490597426891327E-2</v>
      </c>
      <c r="R106" s="108">
        <f>taxrates!Y98</f>
        <v>1.7669694498181343E-2</v>
      </c>
      <c r="S106" s="108">
        <f>taxrates!Z98</f>
        <v>9.9881976842880249E-2</v>
      </c>
      <c r="T106" s="108">
        <f>taxrates!AA98</f>
        <v>7.2480440139770508E-2</v>
      </c>
      <c r="U106" s="108">
        <f>taxrates!AB98</f>
        <v>2.6909890584647655E-2</v>
      </c>
      <c r="V106" s="138">
        <f>taxrates!AC98</f>
        <v>4.6932033001212403E-5</v>
      </c>
    </row>
    <row r="107" spans="1:22" x14ac:dyDescent="0.2">
      <c r="A107" s="137">
        <v>2010</v>
      </c>
      <c r="B107" s="135">
        <f>taxrates!I99</f>
        <v>0.26589453220367432</v>
      </c>
      <c r="C107" s="515">
        <f>taxrates!J99</f>
        <v>6.0900140553712845E-2</v>
      </c>
      <c r="D107" s="515">
        <f>taxrates!K99</f>
        <v>1.6927065327763557E-2</v>
      </c>
      <c r="E107" s="515">
        <f>taxrates!L99</f>
        <v>0.10239437222480774</v>
      </c>
      <c r="F107" s="515">
        <f>taxrates!M99</f>
        <v>6.1294354498386383E-2</v>
      </c>
      <c r="G107" s="515">
        <f>taxrates!N99</f>
        <v>2.4360226467251778E-2</v>
      </c>
      <c r="H107" s="516">
        <f>taxrates!O99</f>
        <v>1.8382384951109998E-5</v>
      </c>
      <c r="I107" s="170">
        <f>taxrates!P99</f>
        <v>0.24622030556201935</v>
      </c>
      <c r="J107" s="105">
        <f>taxrates!Q99</f>
        <v>8.9007742702960968E-2</v>
      </c>
      <c r="K107" s="105">
        <f>taxrates!R99</f>
        <v>1.5979889780282974E-2</v>
      </c>
      <c r="L107" s="105">
        <f>taxrates!S99</f>
        <v>0.11312875896692276</v>
      </c>
      <c r="M107" s="105">
        <f>taxrates!T99</f>
        <v>1.8330845981836319E-2</v>
      </c>
      <c r="N107" s="105">
        <f>taxrates!U99</f>
        <v>9.7730187699198723E-3</v>
      </c>
      <c r="O107" s="105">
        <f>taxrates!V99</f>
        <v>4.7160888527741918E-8</v>
      </c>
      <c r="P107" s="106">
        <f>taxrates!W99</f>
        <v>0.27232241630554199</v>
      </c>
      <c r="Q107" s="105">
        <f>taxrates!X99</f>
        <v>5.171697586774826E-2</v>
      </c>
      <c r="R107" s="105">
        <f>taxrates!Y99</f>
        <v>1.723652146756649E-2</v>
      </c>
      <c r="S107" s="105">
        <f>taxrates!Z99</f>
        <v>9.8887287080287933E-2</v>
      </c>
      <c r="T107" s="105">
        <f>taxrates!AA99</f>
        <v>7.5331166386604309E-2</v>
      </c>
      <c r="U107" s="105">
        <f>taxrates!AB99</f>
        <v>2.9126082547008991E-2</v>
      </c>
      <c r="V107" s="134">
        <f>taxrates!AC99</f>
        <v>2.437277180433739E-5</v>
      </c>
    </row>
    <row r="108" spans="1:22" x14ac:dyDescent="0.2">
      <c r="A108" s="137">
        <v>2011</v>
      </c>
      <c r="B108" s="135">
        <f>taxrates!I100</f>
        <v>0.26593324542045593</v>
      </c>
      <c r="C108" s="515">
        <f>taxrates!J100</f>
        <v>6.2258075922727585E-2</v>
      </c>
      <c r="D108" s="515">
        <f>taxrates!K100</f>
        <v>1.61780696362257E-2</v>
      </c>
      <c r="E108" s="515">
        <f>taxrates!L100</f>
        <v>9.1284878551959991E-2</v>
      </c>
      <c r="F108" s="515">
        <f>taxrates!M100</f>
        <v>7.2172351181507111E-2</v>
      </c>
      <c r="G108" s="515">
        <f>taxrates!N100</f>
        <v>2.4028741754591465E-2</v>
      </c>
      <c r="H108" s="516">
        <f>taxrates!O100</f>
        <v>1.1139893103973009E-5</v>
      </c>
      <c r="I108" s="170">
        <f>taxrates!P100</f>
        <v>0.24322190880775452</v>
      </c>
      <c r="J108" s="105">
        <f>taxrates!Q100</f>
        <v>9.1193810105323792E-2</v>
      </c>
      <c r="K108" s="105">
        <f>taxrates!R100</f>
        <v>1.5000171028077602E-2</v>
      </c>
      <c r="L108" s="105">
        <f>taxrates!S100</f>
        <v>0.10091464221477509</v>
      </c>
      <c r="M108" s="105">
        <f>taxrates!T100</f>
        <v>2.5869801640510559E-2</v>
      </c>
      <c r="N108" s="105">
        <f>taxrates!U100</f>
        <v>1.0243365075439215E-2</v>
      </c>
      <c r="O108" s="105">
        <f>taxrates!V100</f>
        <v>1.1933281029996579E-7</v>
      </c>
      <c r="P108" s="106">
        <f>taxrates!W100</f>
        <v>0.27322131395339966</v>
      </c>
      <c r="Q108" s="105">
        <f>taxrates!X100</f>
        <v>5.297262966632843E-2</v>
      </c>
      <c r="R108" s="105">
        <f>taxrates!Y100</f>
        <v>1.6556058079004288E-2</v>
      </c>
      <c r="S108" s="105">
        <f>taxrates!Z100</f>
        <v>8.8194698095321655E-2</v>
      </c>
      <c r="T108" s="105">
        <f>taxrates!AA100</f>
        <v>8.7030790746212006E-2</v>
      </c>
      <c r="U108" s="105">
        <f>taxrates!AB100</f>
        <v>2.8452454134821892E-2</v>
      </c>
      <c r="V108" s="134">
        <f>taxrates!AC100</f>
        <v>1.4676380487799179E-5</v>
      </c>
    </row>
    <row r="109" spans="1:22" x14ac:dyDescent="0.2">
      <c r="A109" s="137">
        <v>2012</v>
      </c>
      <c r="B109" s="135">
        <f>taxrates!I101</f>
        <v>0.26162448525428772</v>
      </c>
      <c r="C109" s="515">
        <f>taxrates!J101</f>
        <v>6.2363855540752411E-2</v>
      </c>
      <c r="D109" s="515">
        <f>taxrates!K101</f>
        <v>1.5533900819718838E-2</v>
      </c>
      <c r="E109" s="515">
        <f>taxrates!L101</f>
        <v>9.1362930834293365E-2</v>
      </c>
      <c r="F109" s="515">
        <f>taxrates!M101</f>
        <v>6.7597895860671997E-2</v>
      </c>
      <c r="G109" s="515">
        <f>taxrates!N101</f>
        <v>2.4757274426519871E-2</v>
      </c>
      <c r="H109" s="516">
        <f>taxrates!O101</f>
        <v>8.6151958385016769E-6</v>
      </c>
      <c r="I109" s="170">
        <f>taxrates!P101</f>
        <v>0.23794960975646973</v>
      </c>
      <c r="J109" s="105">
        <f>taxrates!Q101</f>
        <v>9.0233616530895233E-2</v>
      </c>
      <c r="K109" s="105">
        <f>taxrates!R101</f>
        <v>1.4066132716834545E-2</v>
      </c>
      <c r="L109" s="105">
        <f>taxrates!S101</f>
        <v>0.10086339712142944</v>
      </c>
      <c r="M109" s="105">
        <f>taxrates!T101</f>
        <v>2.2299835458397865E-2</v>
      </c>
      <c r="N109" s="105">
        <f>taxrates!U101</f>
        <v>1.048656739294529E-2</v>
      </c>
      <c r="O109" s="105">
        <f>taxrates!V101</f>
        <v>5.7488147575668336E-8</v>
      </c>
      <c r="P109" s="106">
        <f>taxrates!W101</f>
        <v>0.26917040348052979</v>
      </c>
      <c r="Q109" s="105">
        <f>taxrates!X101</f>
        <v>5.3480878472328186E-2</v>
      </c>
      <c r="R109" s="105">
        <f>taxrates!Y101</f>
        <v>1.6001725569367409E-2</v>
      </c>
      <c r="S109" s="105">
        <f>taxrates!Z101</f>
        <v>8.8334828615188599E-2</v>
      </c>
      <c r="T109" s="105">
        <f>taxrates!AA101</f>
        <v>8.2035824656486511E-2</v>
      </c>
      <c r="U109" s="105">
        <f>taxrates!AB101</f>
        <v>2.9305802658200264E-2</v>
      </c>
      <c r="V109" s="134">
        <f>taxrates!AC101</f>
        <v>1.1342809557390865E-5</v>
      </c>
    </row>
    <row r="110" spans="1:22" x14ac:dyDescent="0.2">
      <c r="A110" s="137">
        <v>2013</v>
      </c>
      <c r="B110" s="135">
        <f>taxrates!I102</f>
        <v>0.28061941266059875</v>
      </c>
      <c r="C110" s="515">
        <f>taxrates!J102</f>
        <v>6.3808441162109375E-2</v>
      </c>
      <c r="D110" s="515">
        <f>taxrates!K102</f>
        <v>1.5269231982529163E-2</v>
      </c>
      <c r="E110" s="515">
        <f>taxrates!L102</f>
        <v>0.10284525156021118</v>
      </c>
      <c r="F110" s="515">
        <f>taxrates!M102</f>
        <v>7.324894517660141E-2</v>
      </c>
      <c r="G110" s="515">
        <f>taxrates!N102</f>
        <v>2.5442171841859818E-2</v>
      </c>
      <c r="H110" s="516">
        <f>taxrates!O102</f>
        <v>5.3526882766163908E-6</v>
      </c>
      <c r="I110" s="170">
        <f>taxrates!P102</f>
        <v>0.24963021278381348</v>
      </c>
      <c r="J110" s="105">
        <f>taxrates!Q102</f>
        <v>9.1505445539951324E-2</v>
      </c>
      <c r="K110" s="105">
        <f>taxrates!R102</f>
        <v>1.2957540340721607E-2</v>
      </c>
      <c r="L110" s="105">
        <f>taxrates!S102</f>
        <v>0.11020558327436447</v>
      </c>
      <c r="M110" s="105">
        <f>taxrates!T102</f>
        <v>2.5686144828796387E-2</v>
      </c>
      <c r="N110" s="105">
        <f>taxrates!U102</f>
        <v>9.2755039222538471E-3</v>
      </c>
      <c r="O110" s="105">
        <f>taxrates!V102</f>
        <v>6.2445992821125174E-10</v>
      </c>
      <c r="P110" s="106">
        <f>taxrates!W102</f>
        <v>0.29061725735664368</v>
      </c>
      <c r="Q110" s="105">
        <f>taxrates!X102</f>
        <v>5.4872721433639526E-2</v>
      </c>
      <c r="R110" s="105">
        <f>taxrates!Y102</f>
        <v>1.6015039756894112E-2</v>
      </c>
      <c r="S110" s="105">
        <f>taxrates!Z102</f>
        <v>0.10047063231468201</v>
      </c>
      <c r="T110" s="105">
        <f>taxrates!AA102</f>
        <v>8.8593855500221252E-2</v>
      </c>
      <c r="U110" s="105">
        <f>taxrates!AB102</f>
        <v>3.0657929368317127E-2</v>
      </c>
      <c r="V110" s="134">
        <f>taxrates!AC102</f>
        <v>7.0793930717627518E-6</v>
      </c>
    </row>
    <row r="111" spans="1:22" x14ac:dyDescent="0.2">
      <c r="A111" s="137">
        <v>2014</v>
      </c>
      <c r="B111" s="135">
        <f>taxrates!I103</f>
        <v>0.2817034125328064</v>
      </c>
      <c r="C111" s="105">
        <f>taxrates!J103</f>
        <v>6.4449518918991089E-2</v>
      </c>
      <c r="D111" s="105">
        <f>taxrates!K103</f>
        <v>1.5129055827856064E-2</v>
      </c>
      <c r="E111" s="105">
        <f>taxrates!L103</f>
        <v>0.10354789346456528</v>
      </c>
      <c r="F111" s="105">
        <f>taxrates!M103</f>
        <v>7.2931744158267975E-2</v>
      </c>
      <c r="G111" s="105">
        <f>taxrates!N103</f>
        <v>2.564519178122282E-2</v>
      </c>
      <c r="H111" s="134">
        <f>taxrates!O103</f>
        <v>0</v>
      </c>
      <c r="I111" s="170">
        <f>taxrates!P103</f>
        <v>0.2534465491771698</v>
      </c>
      <c r="J111" s="105">
        <f>taxrates!Q103</f>
        <v>9.343855082988739E-2</v>
      </c>
      <c r="K111" s="105">
        <f>taxrates!R103</f>
        <v>1.3049990870058537E-2</v>
      </c>
      <c r="L111" s="105">
        <f>taxrates!S103</f>
        <v>0.1123402938246727</v>
      </c>
      <c r="M111" s="105">
        <f>taxrates!T103</f>
        <v>2.5435874238610268E-2</v>
      </c>
      <c r="N111" s="105">
        <f>taxrates!U103</f>
        <v>9.1818457003682852E-3</v>
      </c>
      <c r="O111" s="105">
        <f>taxrates!V103</f>
        <v>0</v>
      </c>
      <c r="P111" s="106">
        <f>taxrates!W103</f>
        <v>0.29066008329391479</v>
      </c>
      <c r="Q111" s="105">
        <f>taxrates!X103</f>
        <v>5.5260766297578812E-2</v>
      </c>
      <c r="R111" s="105">
        <f>taxrates!Y103</f>
        <v>1.5788065269589424E-2</v>
      </c>
      <c r="S111" s="105">
        <f>taxrates!Z103</f>
        <v>0.10076093673706055</v>
      </c>
      <c r="T111" s="105">
        <f>taxrates!AA103</f>
        <v>8.7986677885055542E-2</v>
      </c>
      <c r="U111" s="105">
        <f>taxrates!AB103</f>
        <v>3.086363710463047E-2</v>
      </c>
      <c r="V111" s="134">
        <f>taxrates!AC103</f>
        <v>0</v>
      </c>
    </row>
    <row r="112" spans="1:22" x14ac:dyDescent="0.2">
      <c r="A112" s="137">
        <v>2015</v>
      </c>
      <c r="B112" s="135">
        <f>taxrates!I104</f>
        <v>0.28425365686416626</v>
      </c>
      <c r="C112" s="515">
        <f>taxrates!J104</f>
        <v>6.4266294240951538E-2</v>
      </c>
      <c r="D112" s="515">
        <f>taxrates!K104</f>
        <v>1.4990758150815964E-2</v>
      </c>
      <c r="E112" s="515">
        <f>taxrates!L104</f>
        <v>0.10390362143516541</v>
      </c>
      <c r="F112" s="515">
        <f>taxrates!M104</f>
        <v>7.6362006366252899E-2</v>
      </c>
      <c r="G112" s="515">
        <f>taxrates!N104</f>
        <v>2.4730970151722431E-2</v>
      </c>
      <c r="H112" s="516">
        <f>taxrates!O104</f>
        <v>0</v>
      </c>
      <c r="I112" s="170">
        <f>taxrates!P104</f>
        <v>0.25502893328666687</v>
      </c>
      <c r="J112" s="105">
        <f>taxrates!Q104</f>
        <v>9.3141429126262665E-2</v>
      </c>
      <c r="K112" s="105">
        <f>taxrates!R104</f>
        <v>1.307133212685585E-2</v>
      </c>
      <c r="L112" s="105">
        <f>taxrates!S104</f>
        <v>0.11282481998205185</v>
      </c>
      <c r="M112" s="105">
        <f>taxrates!T104</f>
        <v>2.6781462132930756E-2</v>
      </c>
      <c r="N112" s="105">
        <f>taxrates!U104</f>
        <v>9.2098964378237724E-3</v>
      </c>
      <c r="O112" s="105">
        <f>taxrates!V104</f>
        <v>0</v>
      </c>
      <c r="P112" s="106">
        <f>taxrates!W104</f>
        <v>0.29355925321578979</v>
      </c>
      <c r="Q112" s="105">
        <f>taxrates!X104</f>
        <v>5.5072009563446045E-2</v>
      </c>
      <c r="R112" s="105">
        <f>taxrates!Y104</f>
        <v>1.5601933002471924E-2</v>
      </c>
      <c r="S112" s="105">
        <f>taxrates!Z104</f>
        <v>0.10106297582387924</v>
      </c>
      <c r="T112" s="105">
        <f>taxrates!AA104</f>
        <v>9.2149212956428528E-2</v>
      </c>
      <c r="U112" s="105">
        <f>taxrates!AB104</f>
        <v>2.9673120006918907E-2</v>
      </c>
      <c r="V112" s="134">
        <f>taxrates!AC104</f>
        <v>0</v>
      </c>
    </row>
    <row r="113" spans="1:22" x14ac:dyDescent="0.2">
      <c r="A113" s="137">
        <v>2016</v>
      </c>
      <c r="B113" s="135">
        <f>taxrates!I105</f>
        <v>0.28536450862884521</v>
      </c>
      <c r="C113" s="515">
        <f>taxrates!J105</f>
        <v>6.4300239086151123E-2</v>
      </c>
      <c r="D113" s="515">
        <f>taxrates!K105</f>
        <v>1.5290981158614159E-2</v>
      </c>
      <c r="E113" s="515">
        <f>taxrates!L105</f>
        <v>0.10459865629673004</v>
      </c>
      <c r="F113" s="515">
        <f>taxrates!M105</f>
        <v>7.7216736972332001E-2</v>
      </c>
      <c r="G113" s="515">
        <f>taxrates!N105</f>
        <v>2.3957902565598488E-2</v>
      </c>
      <c r="H113" s="516">
        <f>taxrates!O105</f>
        <v>0</v>
      </c>
      <c r="I113" s="170">
        <f>taxrates!P105</f>
        <v>0.25691568851470947</v>
      </c>
      <c r="J113" s="105">
        <f>taxrates!Q105</f>
        <v>9.3321762979030609E-2</v>
      </c>
      <c r="K113" s="105">
        <f>taxrates!R105</f>
        <v>1.3497861102223396E-2</v>
      </c>
      <c r="L113" s="105">
        <f>taxrates!S105</f>
        <v>0.11416923999786377</v>
      </c>
      <c r="M113" s="105">
        <f>taxrates!T105</f>
        <v>2.6829274371266365E-2</v>
      </c>
      <c r="N113" s="105">
        <f>taxrates!U105</f>
        <v>9.0975407510995865E-3</v>
      </c>
      <c r="O113" s="105">
        <f>taxrates!V105</f>
        <v>0</v>
      </c>
      <c r="P113" s="106">
        <f>taxrates!W105</f>
        <v>0.29425206780433655</v>
      </c>
      <c r="Q113" s="105">
        <f>taxrates!X105</f>
        <v>5.5233772844076157E-2</v>
      </c>
      <c r="R113" s="105">
        <f>taxrates!Y105</f>
        <v>1.5851160511374474E-2</v>
      </c>
      <c r="S113" s="105">
        <f>taxrates!Z105</f>
        <v>0.1016087606549263</v>
      </c>
      <c r="T113" s="105">
        <f>taxrates!AA105</f>
        <v>9.2958018183708191E-2</v>
      </c>
      <c r="U113" s="105">
        <f>taxrates!AB105</f>
        <v>2.8600350953638554E-2</v>
      </c>
      <c r="V113" s="134">
        <f>taxrates!AC105</f>
        <v>0</v>
      </c>
    </row>
    <row r="114" spans="1:22" x14ac:dyDescent="0.2">
      <c r="A114" s="137">
        <v>2017</v>
      </c>
      <c r="B114" s="135">
        <f>taxrates!I106</f>
        <v>0.28059989213943481</v>
      </c>
      <c r="C114" s="515">
        <f>taxrates!J106</f>
        <v>6.3699871301651001E-2</v>
      </c>
      <c r="D114" s="515">
        <f>taxrates!K106</f>
        <v>1.5349232591688633E-2</v>
      </c>
      <c r="E114" s="515">
        <f>taxrates!L106</f>
        <v>0.10508635640144348</v>
      </c>
      <c r="F114" s="515">
        <f>taxrates!M106</f>
        <v>7.5619295239448547E-2</v>
      </c>
      <c r="G114" s="515">
        <f>taxrates!N106</f>
        <v>2.0845145918428898E-2</v>
      </c>
      <c r="H114" s="516">
        <f>taxrates!O106</f>
        <v>0</v>
      </c>
      <c r="I114" s="170">
        <f>taxrates!P106</f>
        <v>0.25509282946586609</v>
      </c>
      <c r="J114" s="105">
        <f>taxrates!Q106</f>
        <v>9.1023735702037811E-2</v>
      </c>
      <c r="K114" s="105">
        <f>taxrates!R106</f>
        <v>1.3730317354202271E-2</v>
      </c>
      <c r="L114" s="105">
        <f>taxrates!S106</f>
        <v>0.11442457884550095</v>
      </c>
      <c r="M114" s="105">
        <f>taxrates!T106</f>
        <v>2.6110867038369179E-2</v>
      </c>
      <c r="N114" s="105">
        <f>taxrates!U106</f>
        <v>9.8033337853848934E-3</v>
      </c>
      <c r="O114" s="105">
        <f>taxrates!V106</f>
        <v>0</v>
      </c>
      <c r="P114" s="106">
        <f>taxrates!W106</f>
        <v>0.28893736004829407</v>
      </c>
      <c r="Q114" s="105">
        <f>taxrates!X106</f>
        <v>5.4768554866313934E-2</v>
      </c>
      <c r="R114" s="105">
        <f>taxrates!Y106</f>
        <v>1.5878405421972275E-2</v>
      </c>
      <c r="S114" s="105">
        <f>taxrates!Z106</f>
        <v>0.10203398019075394</v>
      </c>
      <c r="T114" s="105">
        <f>taxrates!AA106</f>
        <v>9.1802060604095459E-2</v>
      </c>
      <c r="U114" s="105">
        <f>taxrates!AB106</f>
        <v>2.4454370141029358E-2</v>
      </c>
      <c r="V114" s="134">
        <f>taxrates!AC106</f>
        <v>0</v>
      </c>
    </row>
    <row r="115" spans="1:22" x14ac:dyDescent="0.2">
      <c r="A115" s="137">
        <v>2018</v>
      </c>
      <c r="B115" s="135">
        <f>taxrates!I107</f>
        <v>0.27884131669998169</v>
      </c>
      <c r="C115" s="105">
        <f>taxrates!J107</f>
        <v>6.617061048746109E-2</v>
      </c>
      <c r="D115" s="105">
        <f>taxrates!K107</f>
        <v>1.541108638048172E-2</v>
      </c>
      <c r="E115" s="105">
        <f>taxrates!L107</f>
        <v>0.10567595809698105</v>
      </c>
      <c r="F115" s="105">
        <f>taxrates!M107</f>
        <v>7.2877056896686554E-2</v>
      </c>
      <c r="G115" s="105">
        <f>taxrates!N107</f>
        <v>1.8706594593822956E-2</v>
      </c>
      <c r="H115" s="134">
        <f>taxrates!O107</f>
        <v>0</v>
      </c>
      <c r="I115" s="170">
        <f>taxrates!P107</f>
        <v>0.25648611783981323</v>
      </c>
      <c r="J115" s="105">
        <f>taxrates!Q107</f>
        <v>9.4457745552062988E-2</v>
      </c>
      <c r="K115" s="105">
        <f>taxrates!R107</f>
        <v>1.3870831578969955E-2</v>
      </c>
      <c r="L115" s="105">
        <f>taxrates!S107</f>
        <v>0.11509338021278381</v>
      </c>
      <c r="M115" s="105">
        <f>taxrates!T107</f>
        <v>2.4008734151721001E-2</v>
      </c>
      <c r="N115" s="105">
        <f>taxrates!U107</f>
        <v>9.0554426424205303E-3</v>
      </c>
      <c r="O115" s="105">
        <f>taxrates!V107</f>
        <v>0</v>
      </c>
      <c r="P115" s="106">
        <f>taxrates!W107</f>
        <v>0.28610906004905701</v>
      </c>
      <c r="Q115" s="105">
        <f>taxrates!X107</f>
        <v>5.6974347680807114E-2</v>
      </c>
      <c r="R115" s="105">
        <f>taxrates!Y107</f>
        <v>1.5911830589175224E-2</v>
      </c>
      <c r="S115" s="105">
        <f>taxrates!Z107</f>
        <v>0.10261431336402893</v>
      </c>
      <c r="T115" s="105">
        <f>taxrates!AA107</f>
        <v>8.876434713602066E-2</v>
      </c>
      <c r="U115" s="105">
        <f>taxrates!AB107</f>
        <v>2.1844223141670227E-2</v>
      </c>
      <c r="V115" s="134">
        <f>taxrates!AC107</f>
        <v>0</v>
      </c>
    </row>
    <row r="116" spans="1:22" x14ac:dyDescent="0.2">
      <c r="A116" s="137">
        <v>2019</v>
      </c>
      <c r="B116" s="135">
        <f>taxrates!I108</f>
        <v>0.28433480858802795</v>
      </c>
      <c r="C116" s="515">
        <f>taxrates!J108</f>
        <v>6.5565600991249084E-2</v>
      </c>
      <c r="D116" s="515">
        <f>taxrates!K108</f>
        <v>1.6258468851447105E-2</v>
      </c>
      <c r="E116" s="515">
        <f>taxrates!L108</f>
        <v>0.10676425695419312</v>
      </c>
      <c r="F116" s="515">
        <f>taxrates!M108</f>
        <v>7.6529644429683685E-2</v>
      </c>
      <c r="G116" s="515">
        <f>taxrates!N108</f>
        <v>1.9216843880712986E-2</v>
      </c>
      <c r="H116" s="516">
        <f>taxrates!O108</f>
        <v>0</v>
      </c>
      <c r="I116" s="170">
        <f>taxrates!P108</f>
        <v>0.26013725996017456</v>
      </c>
      <c r="J116" s="105">
        <f>taxrates!Q108</f>
        <v>9.3136146664619446E-2</v>
      </c>
      <c r="K116" s="105">
        <f>taxrates!R108</f>
        <v>1.4496650546789169E-2</v>
      </c>
      <c r="L116" s="105">
        <f>taxrates!S108</f>
        <v>0.11638646572828293</v>
      </c>
      <c r="M116" s="105">
        <f>taxrates!T108</f>
        <v>2.6506455615162849E-2</v>
      </c>
      <c r="N116" s="105">
        <f>taxrates!U108</f>
        <v>9.6115497872233391E-3</v>
      </c>
      <c r="O116" s="105">
        <f>taxrates!V108</f>
        <v>0</v>
      </c>
      <c r="P116" s="106">
        <f>taxrates!W108</f>
        <v>0.29238107800483704</v>
      </c>
      <c r="Q116" s="105">
        <f>taxrates!X108</f>
        <v>5.6397739797830582E-2</v>
      </c>
      <c r="R116" s="105">
        <f>taxrates!Y108</f>
        <v>1.6844315454363823E-2</v>
      </c>
      <c r="S116" s="105">
        <f>taxrates!Z108</f>
        <v>0.10356464982032776</v>
      </c>
      <c r="T116" s="105">
        <f>taxrates!AA108</f>
        <v>9.3163549900054932E-2</v>
      </c>
      <c r="U116" s="105">
        <f>taxrates!AB108</f>
        <v>2.2410833276808262E-2</v>
      </c>
      <c r="V116" s="134">
        <f>taxrates!AC108</f>
        <v>0</v>
      </c>
    </row>
    <row r="117" spans="1:22" x14ac:dyDescent="0.2">
      <c r="A117" s="137"/>
      <c r="B117" s="135"/>
      <c r="C117" s="515"/>
      <c r="D117" s="515"/>
      <c r="E117" s="515"/>
      <c r="F117" s="515"/>
      <c r="G117" s="515"/>
      <c r="H117" s="516"/>
      <c r="I117" s="170"/>
      <c r="J117" s="105"/>
      <c r="K117" s="105"/>
      <c r="L117" s="105"/>
      <c r="M117" s="105"/>
      <c r="N117" s="105"/>
      <c r="O117" s="105"/>
      <c r="P117" s="106"/>
      <c r="Q117" s="105"/>
      <c r="R117" s="105"/>
      <c r="S117" s="105"/>
      <c r="T117" s="105"/>
      <c r="U117" s="105"/>
      <c r="V117" s="134"/>
    </row>
    <row r="118" spans="1:22" ht="17" thickBot="1" x14ac:dyDescent="0.25">
      <c r="A118" s="1182"/>
      <c r="B118" s="1208"/>
      <c r="C118" s="1185"/>
      <c r="D118" s="1185"/>
      <c r="E118" s="1185"/>
      <c r="F118" s="1185"/>
      <c r="G118" s="1185"/>
      <c r="H118" s="1209"/>
      <c r="I118" s="1210"/>
      <c r="J118" s="1188"/>
      <c r="K118" s="1188"/>
      <c r="L118" s="1188"/>
      <c r="M118" s="1188"/>
      <c r="N118" s="1188"/>
      <c r="O118" s="1188"/>
      <c r="P118" s="1193"/>
      <c r="Q118" s="1188"/>
      <c r="R118" s="1188"/>
      <c r="S118" s="1188"/>
      <c r="T118" s="1188"/>
      <c r="U118" s="1188"/>
      <c r="V118" s="1190"/>
    </row>
    <row r="119" spans="1:22" ht="17" thickTop="1" x14ac:dyDescent="0.2"/>
  </sheetData>
  <mergeCells count="3">
    <mergeCell ref="A4:V4"/>
    <mergeCell ref="B7:V7"/>
    <mergeCell ref="B8:V8"/>
  </mergeCells>
  <hyperlinks>
    <hyperlink ref="A1" location="Index!A1" display="Back to index" xr:uid="{00000000-0004-0000-6600-000000000000}"/>
  </hyperlinks>
  <pageMargins left="0.75" right="0.75" top="1" bottom="1" header="0.5" footer="0.5"/>
  <pageSetup paperSize="9" scale="49" fitToHeight="3" orientation="landscape" horizontalDpi="4294967292" verticalDpi="4294967292"/>
  <extLst>
    <ext xmlns:mx="http://schemas.microsoft.com/office/mac/excel/2008/main" uri="{64002731-A6B0-56B0-2670-7721B7C09600}">
      <mx:PLV Mode="0" OnePage="0" WScale="0"/>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tabColor theme="6" tint="0.39997558519241921"/>
    <pageSetUpPr fitToPage="1"/>
  </sheetPr>
  <dimension ref="A1:V119"/>
  <sheetViews>
    <sheetView workbookViewId="0">
      <pane xSplit="1" ySplit="9" topLeftCell="B106" activePane="bottomRight" state="frozen"/>
      <selection activeCell="A5" sqref="A5"/>
      <selection pane="topRight" activeCell="A5" sqref="A5"/>
      <selection pane="bottomLeft" activeCell="A5" sqref="A5"/>
      <selection pane="bottomRight" activeCell="A4" sqref="A4:V4"/>
    </sheetView>
  </sheetViews>
  <sheetFormatPr baseColWidth="10" defaultColWidth="10.83203125" defaultRowHeight="16" x14ac:dyDescent="0.2"/>
  <cols>
    <col min="1" max="1" width="10.83203125" style="131"/>
    <col min="2" max="2" width="10.83203125" style="102"/>
    <col min="3" max="8" width="10.83203125" style="131" customWidth="1"/>
    <col min="9" max="15" width="10.83203125" style="102"/>
    <col min="16" max="22" width="11.5" style="1" customWidth="1"/>
    <col min="23" max="16384" width="10.83203125" style="102"/>
  </cols>
  <sheetData>
    <row r="1" spans="1:22" x14ac:dyDescent="0.2">
      <c r="A1" s="169" t="s">
        <v>36</v>
      </c>
      <c r="C1" s="197"/>
    </row>
    <row r="2" spans="1:22" x14ac:dyDescent="0.2">
      <c r="C2" s="197"/>
    </row>
    <row r="3" spans="1:22" ht="17" thickBot="1" x14ac:dyDescent="0.25"/>
    <row r="4" spans="1:22" s="130" customFormat="1" ht="25" customHeight="1" thickTop="1" x14ac:dyDescent="0.2">
      <c r="A4" s="1383" t="s">
        <v>415</v>
      </c>
      <c r="B4" s="1384"/>
      <c r="C4" s="1384"/>
      <c r="D4" s="1384"/>
      <c r="E4" s="1384"/>
      <c r="F4" s="1384"/>
      <c r="G4" s="1384"/>
      <c r="H4" s="1384"/>
      <c r="I4" s="1384"/>
      <c r="J4" s="1384"/>
      <c r="K4" s="1384"/>
      <c r="L4" s="1384"/>
      <c r="M4" s="1384"/>
      <c r="N4" s="1384"/>
      <c r="O4" s="1384"/>
      <c r="P4" s="1384"/>
      <c r="Q4" s="1384"/>
      <c r="R4" s="1384"/>
      <c r="S4" s="1384"/>
      <c r="T4" s="1384"/>
      <c r="U4" s="1384"/>
      <c r="V4" s="1385"/>
    </row>
    <row r="5" spans="1:22" x14ac:dyDescent="0.2">
      <c r="A5" s="129"/>
      <c r="B5" s="128"/>
      <c r="C5" s="128"/>
      <c r="D5" s="128"/>
      <c r="E5" s="128"/>
      <c r="F5" s="128"/>
      <c r="G5" s="128"/>
      <c r="H5" s="128"/>
      <c r="I5" s="128"/>
      <c r="J5" s="128"/>
      <c r="K5" s="128"/>
      <c r="L5" s="128"/>
      <c r="M5" s="128"/>
      <c r="N5" s="128"/>
      <c r="O5" s="128"/>
      <c r="P5" s="101"/>
      <c r="Q5" s="101"/>
      <c r="R5" s="101"/>
      <c r="S5" s="101"/>
      <c r="T5" s="101"/>
      <c r="U5" s="101"/>
      <c r="V5" s="466"/>
    </row>
    <row r="6" spans="1:22" x14ac:dyDescent="0.2">
      <c r="A6" s="129"/>
      <c r="B6" s="45" t="s">
        <v>35</v>
      </c>
      <c r="C6" s="45" t="s">
        <v>34</v>
      </c>
      <c r="D6" s="45" t="s">
        <v>33</v>
      </c>
      <c r="E6" s="45" t="s">
        <v>32</v>
      </c>
      <c r="F6" s="45" t="s">
        <v>31</v>
      </c>
      <c r="G6" s="45" t="s">
        <v>30</v>
      </c>
      <c r="H6" s="913" t="s">
        <v>29</v>
      </c>
      <c r="I6" s="48" t="s">
        <v>28</v>
      </c>
      <c r="J6" s="225" t="s">
        <v>27</v>
      </c>
      <c r="K6" s="45" t="s">
        <v>26</v>
      </c>
      <c r="L6" s="45" t="s">
        <v>25</v>
      </c>
      <c r="M6" s="47" t="s">
        <v>24</v>
      </c>
      <c r="N6" s="45" t="s">
        <v>23</v>
      </c>
      <c r="O6" s="45" t="s">
        <v>22</v>
      </c>
      <c r="P6" s="914" t="s">
        <v>21</v>
      </c>
      <c r="Q6" s="914" t="s">
        <v>20</v>
      </c>
      <c r="R6" s="915" t="s">
        <v>53</v>
      </c>
      <c r="S6" s="915" t="s">
        <v>52</v>
      </c>
      <c r="T6" s="915" t="s">
        <v>51</v>
      </c>
      <c r="U6" s="916" t="s">
        <v>50</v>
      </c>
      <c r="V6" s="917" t="s">
        <v>49</v>
      </c>
    </row>
    <row r="7" spans="1:22" ht="35" customHeight="1" x14ac:dyDescent="0.2">
      <c r="A7" s="129"/>
      <c r="B7" s="1381" t="s">
        <v>305</v>
      </c>
      <c r="C7" s="1381"/>
      <c r="D7" s="1381"/>
      <c r="E7" s="1381"/>
      <c r="F7" s="1381"/>
      <c r="G7" s="1381"/>
      <c r="H7" s="1381"/>
      <c r="I7" s="1381"/>
      <c r="J7" s="1381"/>
      <c r="K7" s="1381"/>
      <c r="L7" s="1381"/>
      <c r="M7" s="1381"/>
      <c r="N7" s="1381"/>
      <c r="O7" s="1381"/>
      <c r="P7" s="1381"/>
      <c r="Q7" s="1381"/>
      <c r="R7" s="1381"/>
      <c r="S7" s="1381"/>
      <c r="T7" s="1381"/>
      <c r="U7" s="1381"/>
      <c r="V7" s="1382"/>
    </row>
    <row r="8" spans="1:22" s="125" customFormat="1" ht="21" customHeight="1" x14ac:dyDescent="0.2">
      <c r="A8" s="165"/>
      <c r="B8" s="1486" t="s">
        <v>403</v>
      </c>
      <c r="C8" s="1379"/>
      <c r="D8" s="1379"/>
      <c r="E8" s="1379"/>
      <c r="F8" s="1379"/>
      <c r="G8" s="1379"/>
      <c r="H8" s="1379"/>
      <c r="I8" s="1379"/>
      <c r="J8" s="1379"/>
      <c r="K8" s="1379"/>
      <c r="L8" s="1379"/>
      <c r="M8" s="1379"/>
      <c r="N8" s="1379"/>
      <c r="O8" s="1379"/>
      <c r="P8" s="1379"/>
      <c r="Q8" s="1379"/>
      <c r="R8" s="1379"/>
      <c r="S8" s="1379"/>
      <c r="T8" s="1379"/>
      <c r="U8" s="1379"/>
      <c r="V8" s="1380"/>
    </row>
    <row r="9" spans="1:22" ht="52" thickBot="1" x14ac:dyDescent="0.25">
      <c r="A9" s="129"/>
      <c r="B9" s="408" t="s">
        <v>13</v>
      </c>
      <c r="C9" s="588" t="s">
        <v>323</v>
      </c>
      <c r="D9" s="407" t="s">
        <v>319</v>
      </c>
      <c r="E9" s="588" t="s">
        <v>324</v>
      </c>
      <c r="F9" s="407" t="s">
        <v>320</v>
      </c>
      <c r="G9" s="912" t="s">
        <v>321</v>
      </c>
      <c r="H9" s="407" t="s">
        <v>322</v>
      </c>
      <c r="I9" s="408" t="s">
        <v>12</v>
      </c>
      <c r="J9" s="588" t="s">
        <v>323</v>
      </c>
      <c r="K9" s="407" t="s">
        <v>319</v>
      </c>
      <c r="L9" s="588" t="s">
        <v>324</v>
      </c>
      <c r="M9" s="407" t="s">
        <v>320</v>
      </c>
      <c r="N9" s="912" t="s">
        <v>321</v>
      </c>
      <c r="O9" s="407" t="s">
        <v>322</v>
      </c>
      <c r="P9" s="464" t="s">
        <v>11</v>
      </c>
      <c r="Q9" s="588" t="s">
        <v>323</v>
      </c>
      <c r="R9" s="407" t="s">
        <v>319</v>
      </c>
      <c r="S9" s="588" t="s">
        <v>324</v>
      </c>
      <c r="T9" s="407" t="s">
        <v>320</v>
      </c>
      <c r="U9" s="912" t="s">
        <v>321</v>
      </c>
      <c r="V9" s="162" t="s">
        <v>322</v>
      </c>
    </row>
    <row r="10" spans="1:22" x14ac:dyDescent="0.2">
      <c r="A10" s="155">
        <v>1913</v>
      </c>
      <c r="B10" s="410">
        <f>taxrates!AD2</f>
        <v>9.3937003008575048E-2</v>
      </c>
      <c r="C10" s="501">
        <f>taxrates!AE2</f>
        <v>1.3118095252575533E-2</v>
      </c>
      <c r="D10" s="501">
        <f>taxrates!AF2</f>
        <v>2.3217049620483612E-2</v>
      </c>
      <c r="E10" s="501">
        <f>taxrates!AG2</f>
        <v>0</v>
      </c>
      <c r="F10" s="501">
        <f>taxrates!AH2</f>
        <v>1.3709328673515618E-2</v>
      </c>
      <c r="G10" s="501">
        <f>taxrates!AI2</f>
        <v>4.3892529462000285E-2</v>
      </c>
      <c r="H10" s="502">
        <f>taxrates!AJ2</f>
        <v>0</v>
      </c>
      <c r="I10" s="174">
        <f>taxrates!AK2</f>
        <v>0.10883592358225067</v>
      </c>
      <c r="J10" s="114">
        <f>taxrates!AL2</f>
        <v>1.1069691164410238E-2</v>
      </c>
      <c r="K10" s="114">
        <f>taxrates!AM2</f>
        <v>2.2899800021167385E-2</v>
      </c>
      <c r="L10" s="114">
        <f>taxrates!AN2</f>
        <v>0</v>
      </c>
      <c r="M10" s="114">
        <f>taxrates!AO2</f>
        <v>1.8018299178428884E-2</v>
      </c>
      <c r="N10" s="114">
        <f>taxrates!AP2</f>
        <v>5.6848133218244161E-2</v>
      </c>
      <c r="O10" s="114">
        <f>taxrates!AQ2</f>
        <v>0</v>
      </c>
      <c r="P10" s="178">
        <f>taxrates!AR2</f>
        <v>0.12974011946864303</v>
      </c>
      <c r="Q10" s="121">
        <f>taxrates!AS2</f>
        <v>7.1358959244701347E-3</v>
      </c>
      <c r="R10" s="121">
        <f>taxrates!AT2</f>
        <v>1.8185021417045848E-2</v>
      </c>
      <c r="S10" s="121">
        <f>taxrates!AU2</f>
        <v>0</v>
      </c>
      <c r="T10" s="121">
        <f>taxrates!AV2</f>
        <v>2.9040022839409943E-2</v>
      </c>
      <c r="U10" s="121">
        <f>taxrates!AW2</f>
        <v>7.5379179287717091E-2</v>
      </c>
      <c r="V10" s="177">
        <f>taxrates!AX2</f>
        <v>0</v>
      </c>
    </row>
    <row r="11" spans="1:22" x14ac:dyDescent="0.2">
      <c r="A11" s="155">
        <v>1914</v>
      </c>
      <c r="B11" s="135">
        <f>taxrates!AD3</f>
        <v>0.10242395809194116</v>
      </c>
      <c r="C11" s="503">
        <f>taxrates!AE3</f>
        <v>8.1442497171498457E-3</v>
      </c>
      <c r="D11" s="503">
        <f>taxrates!AF3</f>
        <v>2.6997530841470548E-2</v>
      </c>
      <c r="E11" s="503">
        <f>taxrates!AG3</f>
        <v>0</v>
      </c>
      <c r="F11" s="503">
        <f>taxrates!AH3</f>
        <v>1.5468313080200283E-2</v>
      </c>
      <c r="G11" s="503">
        <f>taxrates!AI3</f>
        <v>5.1813864453120473E-2</v>
      </c>
      <c r="H11" s="504">
        <f>taxrates!AJ3</f>
        <v>0</v>
      </c>
      <c r="I11" s="174">
        <f>taxrates!AK3</f>
        <v>0.11927999214047656</v>
      </c>
      <c r="J11" s="114">
        <f>taxrates!AL3</f>
        <v>6.8232805641099386E-3</v>
      </c>
      <c r="K11" s="114">
        <f>taxrates!AM3</f>
        <v>2.6404678847549819E-2</v>
      </c>
      <c r="L11" s="114">
        <f>taxrates!AN3</f>
        <v>0</v>
      </c>
      <c r="M11" s="114">
        <f>taxrates!AO3</f>
        <v>2.0184499367822576E-2</v>
      </c>
      <c r="N11" s="114">
        <f>taxrates!AP3</f>
        <v>6.5867533360994227E-2</v>
      </c>
      <c r="O11" s="114">
        <f>taxrates!AQ3</f>
        <v>0</v>
      </c>
      <c r="P11" s="106">
        <f>taxrates!AR3</f>
        <v>0.14397731356668564</v>
      </c>
      <c r="Q11" s="114">
        <f>taxrates!AS3</f>
        <v>4.38275317455291E-3</v>
      </c>
      <c r="R11" s="114">
        <f>taxrates!AT3</f>
        <v>2.087838085012865E-2</v>
      </c>
      <c r="S11" s="114">
        <f>taxrates!AU3</f>
        <v>0</v>
      </c>
      <c r="T11" s="114">
        <f>taxrates!AV3</f>
        <v>3.2414693766073373E-2</v>
      </c>
      <c r="U11" s="114">
        <f>taxrates!AW3</f>
        <v>8.6301485775930706E-2</v>
      </c>
      <c r="V11" s="154">
        <f>taxrates!AX3</f>
        <v>0</v>
      </c>
    </row>
    <row r="12" spans="1:22" x14ac:dyDescent="0.2">
      <c r="A12" s="155">
        <v>1915</v>
      </c>
      <c r="B12" s="135">
        <f>taxrates!AD4</f>
        <v>0.1055215967944353</v>
      </c>
      <c r="C12" s="503">
        <f>taxrates!AE4</f>
        <v>7.1970135252501797E-3</v>
      </c>
      <c r="D12" s="503">
        <f>taxrates!AF4</f>
        <v>2.8338912199863557E-2</v>
      </c>
      <c r="E12" s="503">
        <f>taxrates!AG4</f>
        <v>0</v>
      </c>
      <c r="F12" s="503">
        <f>taxrates!AH4</f>
        <v>1.648227606076702E-2</v>
      </c>
      <c r="G12" s="503">
        <f>taxrates!AI4</f>
        <v>5.3503395008554548E-2</v>
      </c>
      <c r="H12" s="504">
        <f>taxrates!AJ4</f>
        <v>0</v>
      </c>
      <c r="I12" s="174">
        <f>taxrates!AK4</f>
        <v>0.1245403993581243</v>
      </c>
      <c r="J12" s="114">
        <f>taxrates!AL4</f>
        <v>6.0653548455660124E-3</v>
      </c>
      <c r="K12" s="114">
        <f>taxrates!AM4</f>
        <v>2.7802691122503373E-2</v>
      </c>
      <c r="L12" s="114">
        <f>taxrates!AN4</f>
        <v>0</v>
      </c>
      <c r="M12" s="114">
        <f>taxrates!AO4</f>
        <v>2.1634853535928946E-2</v>
      </c>
      <c r="N12" s="114">
        <f>taxrates!AP4</f>
        <v>6.9037499854125953E-2</v>
      </c>
      <c r="O12" s="114">
        <f>taxrates!AQ4</f>
        <v>0</v>
      </c>
      <c r="P12" s="106">
        <f>taxrates!AR4</f>
        <v>0.15288376672056342</v>
      </c>
      <c r="Q12" s="114">
        <f>taxrates!AS4</f>
        <v>3.928822224110313E-3</v>
      </c>
      <c r="R12" s="114">
        <f>taxrates!AT4</f>
        <v>2.1902362758916709E-2</v>
      </c>
      <c r="S12" s="114">
        <f>taxrates!AU4</f>
        <v>0</v>
      </c>
      <c r="T12" s="114">
        <f>taxrates!AV4</f>
        <v>3.5037271671236228E-2</v>
      </c>
      <c r="U12" s="114">
        <f>taxrates!AW4</f>
        <v>9.2015310066300177E-2</v>
      </c>
      <c r="V12" s="154">
        <f>taxrates!AX4</f>
        <v>0</v>
      </c>
    </row>
    <row r="13" spans="1:22" x14ac:dyDescent="0.2">
      <c r="A13" s="155">
        <v>1916</v>
      </c>
      <c r="B13" s="149">
        <f>taxrates!AD5</f>
        <v>9.8429230145498453E-2</v>
      </c>
      <c r="C13" s="411">
        <f>taxrates!AE5</f>
        <v>1.1180373650640158E-2</v>
      </c>
      <c r="D13" s="411">
        <f>taxrates!AF5</f>
        <v>2.4306139201729995E-2</v>
      </c>
      <c r="E13" s="411">
        <f>taxrates!AG5</f>
        <v>0</v>
      </c>
      <c r="F13" s="411">
        <f>taxrates!AH5</f>
        <v>1.6877607022061536E-2</v>
      </c>
      <c r="G13" s="411">
        <f>taxrates!AI5</f>
        <v>4.6065110271066773E-2</v>
      </c>
      <c r="H13" s="412">
        <f>taxrates!AJ5</f>
        <v>0</v>
      </c>
      <c r="I13" s="174">
        <f>taxrates!AK5</f>
        <v>0.11556721090543293</v>
      </c>
      <c r="J13" s="114">
        <f>taxrates!AL5</f>
        <v>9.1982298237966876E-3</v>
      </c>
      <c r="K13" s="114">
        <f>taxrates!AM5</f>
        <v>2.3837219701047831E-2</v>
      </c>
      <c r="L13" s="114">
        <f>taxrates!AN5</f>
        <v>0</v>
      </c>
      <c r="M13" s="114">
        <f>taxrates!AO5</f>
        <v>2.1626771403443622E-2</v>
      </c>
      <c r="N13" s="114">
        <f>taxrates!AP5</f>
        <v>6.0904989977144781E-2</v>
      </c>
      <c r="O13" s="114">
        <f>taxrates!AQ5</f>
        <v>0</v>
      </c>
      <c r="P13" s="106">
        <f>taxrates!AR5</f>
        <v>0.13681961894308445</v>
      </c>
      <c r="Q13" s="105">
        <f>taxrates!AS5</f>
        <v>5.9924080360196901E-3</v>
      </c>
      <c r="R13" s="105">
        <f>taxrates!AT5</f>
        <v>1.9947293740752985E-2</v>
      </c>
      <c r="S13" s="105">
        <f>taxrates!AU5</f>
        <v>0</v>
      </c>
      <c r="T13" s="105">
        <f>taxrates!AV5</f>
        <v>3.5225646142813337E-2</v>
      </c>
      <c r="U13" s="105">
        <f>taxrates!AW5</f>
        <v>7.5654271023498434E-2</v>
      </c>
      <c r="V13" s="134">
        <f>taxrates!AX5</f>
        <v>0</v>
      </c>
    </row>
    <row r="14" spans="1:22" x14ac:dyDescent="0.2">
      <c r="A14" s="155">
        <v>1917</v>
      </c>
      <c r="B14" s="186">
        <f>taxrates!AD6</f>
        <v>0.10995094136544779</v>
      </c>
      <c r="C14" s="503">
        <f>taxrates!AE6</f>
        <v>1.3546459832148415E-2</v>
      </c>
      <c r="D14" s="503">
        <f>taxrates!AF6</f>
        <v>2.1856252162521198E-2</v>
      </c>
      <c r="E14" s="503">
        <f>taxrates!AG6</f>
        <v>0</v>
      </c>
      <c r="F14" s="503">
        <f>taxrates!AH6</f>
        <v>2.082854774978515E-2</v>
      </c>
      <c r="G14" s="503">
        <f>taxrates!AI6</f>
        <v>5.1029617964871564E-2</v>
      </c>
      <c r="H14" s="504">
        <f>taxrates!AJ6</f>
        <v>2.6900636561214691E-3</v>
      </c>
      <c r="I14" s="174">
        <f>taxrates!AK6</f>
        <v>0.12806592666424929</v>
      </c>
      <c r="J14" s="114">
        <f>taxrates!AL6</f>
        <v>1.0997150059655897E-2</v>
      </c>
      <c r="K14" s="114">
        <f>taxrates!AM6</f>
        <v>2.1922180996563529E-2</v>
      </c>
      <c r="L14" s="114">
        <f>taxrates!AN6</f>
        <v>0</v>
      </c>
      <c r="M14" s="114">
        <f>taxrates!AO6</f>
        <v>2.6335781391478505E-2</v>
      </c>
      <c r="N14" s="114">
        <f>taxrates!AP6</f>
        <v>6.5409476339910025E-2</v>
      </c>
      <c r="O14" s="114">
        <f>taxrates!AQ6</f>
        <v>3.4013378766413133E-3</v>
      </c>
      <c r="P14" s="106">
        <f>taxrates!AR6</f>
        <v>0.15899745424373934</v>
      </c>
      <c r="Q14" s="114">
        <f>taxrates!AS6</f>
        <v>7.3871911923279378E-3</v>
      </c>
      <c r="R14" s="114">
        <f>taxrates!AT6</f>
        <v>1.6329489418659884E-2</v>
      </c>
      <c r="S14" s="114">
        <f>taxrates!AU6</f>
        <v>0</v>
      </c>
      <c r="T14" s="114">
        <f>taxrates!AV6</f>
        <v>4.4229858897824867E-2</v>
      </c>
      <c r="U14" s="114">
        <f>taxrates!AW6</f>
        <v>8.5337018080693022E-2</v>
      </c>
      <c r="V14" s="154">
        <f>taxrates!AX6</f>
        <v>5.713896654233646E-3</v>
      </c>
    </row>
    <row r="15" spans="1:22" x14ac:dyDescent="0.2">
      <c r="A15" s="155">
        <v>1918</v>
      </c>
      <c r="B15" s="135">
        <f>taxrates!AD7</f>
        <v>0.14793097374870429</v>
      </c>
      <c r="C15" s="503">
        <f>taxrates!AE7</f>
        <v>1.7056100119601778E-2</v>
      </c>
      <c r="D15" s="503">
        <f>taxrates!AF7</f>
        <v>1.9600938639524397E-2</v>
      </c>
      <c r="E15" s="503">
        <f>taxrates!AG7</f>
        <v>0</v>
      </c>
      <c r="F15" s="503">
        <f>taxrates!AH7</f>
        <v>4.2942195745363738E-2</v>
      </c>
      <c r="G15" s="503">
        <f>taxrates!AI7</f>
        <v>6.2795287800078647E-2</v>
      </c>
      <c r="H15" s="504">
        <f>taxrates!AJ7</f>
        <v>5.5364514441357295E-3</v>
      </c>
      <c r="I15" s="174">
        <f>taxrates!AK7</f>
        <v>0.17070454290928688</v>
      </c>
      <c r="J15" s="114">
        <f>taxrates!AL7</f>
        <v>1.3996892700738124E-2</v>
      </c>
      <c r="K15" s="114">
        <f>taxrates!AM7</f>
        <v>1.9432932255376956E-2</v>
      </c>
      <c r="L15" s="114">
        <f>taxrates!AN7</f>
        <v>0</v>
      </c>
      <c r="M15" s="114">
        <f>taxrates!AO7</f>
        <v>5.4886940696357953E-2</v>
      </c>
      <c r="N15" s="114">
        <f>taxrates!AP7</f>
        <v>7.5311313726991874E-2</v>
      </c>
      <c r="O15" s="114">
        <f>taxrates!AQ7</f>
        <v>7.0764635298219821E-3</v>
      </c>
      <c r="P15" s="106">
        <f>taxrates!AR7</f>
        <v>0.22738535246993427</v>
      </c>
      <c r="Q15" s="114">
        <f>taxrates!AS7</f>
        <v>9.7858089298796993E-3</v>
      </c>
      <c r="R15" s="114">
        <f>taxrates!AT7</f>
        <v>1.5246339625589475E-2</v>
      </c>
      <c r="S15" s="114">
        <f>taxrates!AU7</f>
        <v>0</v>
      </c>
      <c r="T15" s="114">
        <f>taxrates!AV7</f>
        <v>9.1524786862538607E-2</v>
      </c>
      <c r="U15" s="114">
        <f>taxrates!AW7</f>
        <v>9.8455708331395775E-2</v>
      </c>
      <c r="V15" s="154">
        <f>taxrates!AX7</f>
        <v>1.2372708720530739E-2</v>
      </c>
    </row>
    <row r="16" spans="1:22" x14ac:dyDescent="0.2">
      <c r="A16" s="160">
        <v>1919</v>
      </c>
      <c r="B16" s="139">
        <f>taxrates!AD8</f>
        <v>0.14816029262076408</v>
      </c>
      <c r="C16" s="505">
        <f>taxrates!AE8</f>
        <v>1.6976127569251136E-2</v>
      </c>
      <c r="D16" s="505">
        <f>taxrates!AF8</f>
        <v>1.8256183476339911E-2</v>
      </c>
      <c r="E16" s="505">
        <f>taxrates!AG8</f>
        <v>0</v>
      </c>
      <c r="F16" s="505">
        <f>taxrates!AH8</f>
        <v>4.9116275106974444E-2</v>
      </c>
      <c r="G16" s="505">
        <f>taxrates!AI8</f>
        <v>5.8496388590422874E-2</v>
      </c>
      <c r="H16" s="506">
        <f>taxrates!AJ8</f>
        <v>5.3153178777757236E-3</v>
      </c>
      <c r="I16" s="175">
        <f>taxrates!AK8</f>
        <v>0.16543100237203817</v>
      </c>
      <c r="J16" s="116">
        <f>taxrates!AL8</f>
        <v>1.3554531119607071E-2</v>
      </c>
      <c r="K16" s="116">
        <f>taxrates!AM8</f>
        <v>1.7839313655521528E-2</v>
      </c>
      <c r="L16" s="116">
        <f>taxrates!AN8</f>
        <v>0</v>
      </c>
      <c r="M16" s="116">
        <f>taxrates!AO8</f>
        <v>5.8451586931494055E-2</v>
      </c>
      <c r="N16" s="116">
        <f>taxrates!AP8</f>
        <v>6.8975471242567407E-2</v>
      </c>
      <c r="O16" s="116">
        <f>taxrates!AQ8</f>
        <v>6.6100994228481163E-3</v>
      </c>
      <c r="P16" s="109">
        <f>taxrates!AR8</f>
        <v>0.21021802629920097</v>
      </c>
      <c r="Q16" s="116">
        <f>taxrates!AS8</f>
        <v>9.2462154040661056E-3</v>
      </c>
      <c r="R16" s="116">
        <f>taxrates!AT8</f>
        <v>1.3735385222810438E-2</v>
      </c>
      <c r="S16" s="116">
        <f>taxrates!AU8</f>
        <v>0</v>
      </c>
      <c r="T16" s="116">
        <f>taxrates!AV8</f>
        <v>8.9113054106014486E-2</v>
      </c>
      <c r="U16" s="116">
        <f>taxrates!AW8</f>
        <v>8.6846960031994908E-2</v>
      </c>
      <c r="V16" s="156">
        <f>taxrates!AX8</f>
        <v>1.1276411534315052E-2</v>
      </c>
    </row>
    <row r="17" spans="1:22" x14ac:dyDescent="0.2">
      <c r="A17" s="155">
        <v>1920</v>
      </c>
      <c r="B17" s="135">
        <f>taxrates!AD9</f>
        <v>0.1470124360523489</v>
      </c>
      <c r="C17" s="503">
        <f>taxrates!AE9</f>
        <v>1.9244630501750109E-2</v>
      </c>
      <c r="D17" s="503">
        <f>taxrates!AF9</f>
        <v>1.7568805264997624E-2</v>
      </c>
      <c r="E17" s="503">
        <f>taxrates!AG9</f>
        <v>0</v>
      </c>
      <c r="F17" s="503">
        <f>taxrates!AH9</f>
        <v>4.9817288271607585E-2</v>
      </c>
      <c r="G17" s="503">
        <f>taxrates!AI9</f>
        <v>5.4846398272593549E-2</v>
      </c>
      <c r="H17" s="504">
        <f>taxrates!AJ9</f>
        <v>5.5353137414000412E-3</v>
      </c>
      <c r="I17" s="174">
        <f>taxrates!AK9</f>
        <v>0.16731198614751544</v>
      </c>
      <c r="J17" s="114">
        <f>taxrates!AL9</f>
        <v>1.5869704569549278E-2</v>
      </c>
      <c r="K17" s="114">
        <f>taxrates!AM9</f>
        <v>1.7343036104717487E-2</v>
      </c>
      <c r="L17" s="114">
        <f>taxrates!AN9</f>
        <v>0</v>
      </c>
      <c r="M17" s="114">
        <f>taxrates!AO9</f>
        <v>6.1975724738419967E-2</v>
      </c>
      <c r="N17" s="114">
        <f>taxrates!AP9</f>
        <v>6.50140972026437E-2</v>
      </c>
      <c r="O17" s="114">
        <f>taxrates!AQ9</f>
        <v>7.1094235321850054E-3</v>
      </c>
      <c r="P17" s="106">
        <f>taxrates!AR9</f>
        <v>0.22221145282942126</v>
      </c>
      <c r="Q17" s="114">
        <f>taxrates!AS9</f>
        <v>1.1384434711751606E-2</v>
      </c>
      <c r="R17" s="114">
        <f>taxrates!AT9</f>
        <v>1.4297262822382034E-2</v>
      </c>
      <c r="S17" s="114">
        <f>taxrates!AU9</f>
        <v>0</v>
      </c>
      <c r="T17" s="114">
        <f>taxrates!AV9</f>
        <v>0.10034565509333923</v>
      </c>
      <c r="U17" s="114">
        <f>taxrates!AW9</f>
        <v>8.3440422225690619E-2</v>
      </c>
      <c r="V17" s="154">
        <f>taxrates!AX9</f>
        <v>1.2743677976257774E-2</v>
      </c>
    </row>
    <row r="18" spans="1:22" x14ac:dyDescent="0.2">
      <c r="A18" s="155">
        <v>1921</v>
      </c>
      <c r="B18" s="135">
        <f>taxrates!AD10</f>
        <v>0.14058129208106818</v>
      </c>
      <c r="C18" s="503">
        <f>taxrates!AE10</f>
        <v>1.1969526401129207E-2</v>
      </c>
      <c r="D18" s="503">
        <f>taxrates!AF10</f>
        <v>2.1489907383081448E-2</v>
      </c>
      <c r="E18" s="503">
        <f>taxrates!AG10</f>
        <v>0</v>
      </c>
      <c r="F18" s="503">
        <f>taxrates!AH10</f>
        <v>4.6323422743039785E-2</v>
      </c>
      <c r="G18" s="503">
        <f>taxrates!AI10</f>
        <v>5.5694119228706929E-2</v>
      </c>
      <c r="H18" s="504">
        <f>taxrates!AJ10</f>
        <v>5.1043163251108361E-3</v>
      </c>
      <c r="I18" s="174">
        <f>taxrates!AK10</f>
        <v>0.16663991133195696</v>
      </c>
      <c r="J18" s="114">
        <f>taxrates!AL10</f>
        <v>1.0145399587672051E-2</v>
      </c>
      <c r="K18" s="114">
        <f>taxrates!AM10</f>
        <v>2.1309088980937894E-2</v>
      </c>
      <c r="L18" s="114">
        <f>taxrates!AN10</f>
        <v>0</v>
      </c>
      <c r="M18" s="114">
        <f>taxrates!AO10</f>
        <v>5.8651435557784994E-2</v>
      </c>
      <c r="N18" s="114">
        <f>taxrates!AP10</f>
        <v>6.9795496227428977E-2</v>
      </c>
      <c r="O18" s="114">
        <f>taxrates!AQ10</f>
        <v>6.7384909781330283E-3</v>
      </c>
      <c r="P18" s="106">
        <f>taxrates!AR10</f>
        <v>0.22800813680439502</v>
      </c>
      <c r="Q18" s="114">
        <f>taxrates!AS10</f>
        <v>7.5767350316522332E-3</v>
      </c>
      <c r="R18" s="114">
        <f>taxrates!AT10</f>
        <v>1.8114942406346472E-2</v>
      </c>
      <c r="S18" s="114">
        <f>taxrates!AU10</f>
        <v>0</v>
      </c>
      <c r="T18" s="114">
        <f>taxrates!AV10</f>
        <v>9.554706088275576E-2</v>
      </c>
      <c r="U18" s="114">
        <f>taxrates!AW10</f>
        <v>9.4205413369084057E-2</v>
      </c>
      <c r="V18" s="154">
        <f>taxrates!AX10</f>
        <v>1.2563985114556517E-2</v>
      </c>
    </row>
    <row r="19" spans="1:22" x14ac:dyDescent="0.2">
      <c r="A19" s="155">
        <v>1922</v>
      </c>
      <c r="B19" s="135">
        <f>taxrates!AD11</f>
        <v>0.13465477174852</v>
      </c>
      <c r="C19" s="503">
        <f>taxrates!AE11</f>
        <v>1.1421435439712609E-2</v>
      </c>
      <c r="D19" s="503">
        <f>taxrates!AF11</f>
        <v>2.2944875547221331E-2</v>
      </c>
      <c r="E19" s="503">
        <f>taxrates!AG11</f>
        <v>0</v>
      </c>
      <c r="F19" s="503">
        <f>taxrates!AH11</f>
        <v>3.5621373055144921E-2</v>
      </c>
      <c r="G19" s="503">
        <f>taxrates!AI11</f>
        <v>5.9433374332462853E-2</v>
      </c>
      <c r="H19" s="504">
        <f>taxrates!AJ11</f>
        <v>5.2337133739782937E-3</v>
      </c>
      <c r="I19" s="174">
        <f>taxrates!AK11</f>
        <v>0.15910106137228405</v>
      </c>
      <c r="J19" s="114">
        <f>taxrates!AL11</f>
        <v>9.683743358383106E-3</v>
      </c>
      <c r="K19" s="114">
        <f>taxrates!AM11</f>
        <v>2.3619768331085263E-2</v>
      </c>
      <c r="L19" s="114">
        <f>taxrates!AN11</f>
        <v>0</v>
      </c>
      <c r="M19" s="114">
        <f>taxrates!AO11</f>
        <v>4.5393534223846704E-2</v>
      </c>
      <c r="N19" s="114">
        <f>taxrates!AP11</f>
        <v>7.3492625507313766E-2</v>
      </c>
      <c r="O19" s="114">
        <f>taxrates!AQ11</f>
        <v>6.9113899516552099E-3</v>
      </c>
      <c r="P19" s="106">
        <f>taxrates!AR11</f>
        <v>0.22267397407558576</v>
      </c>
      <c r="Q19" s="114">
        <f>taxrates!AS11</f>
        <v>7.2672893121413186E-3</v>
      </c>
      <c r="R19" s="114">
        <f>taxrates!AT11</f>
        <v>2.2870924028333867E-2</v>
      </c>
      <c r="S19" s="114">
        <f>taxrates!AU11</f>
        <v>0</v>
      </c>
      <c r="T19" s="114">
        <f>taxrates!AV11</f>
        <v>7.7593107921905546E-2</v>
      </c>
      <c r="U19" s="114">
        <f>taxrates!AW11</f>
        <v>0.10200426593024259</v>
      </c>
      <c r="V19" s="154">
        <f>taxrates!AX11</f>
        <v>1.2938386882962461E-2</v>
      </c>
    </row>
    <row r="20" spans="1:22" x14ac:dyDescent="0.2">
      <c r="A20" s="155">
        <v>1923</v>
      </c>
      <c r="B20" s="135">
        <f>taxrates!AD12</f>
        <v>0.15109564686687463</v>
      </c>
      <c r="C20" s="503">
        <f>taxrates!AE12</f>
        <v>1.3900138588988161E-2</v>
      </c>
      <c r="D20" s="503">
        <f>taxrates!AF12</f>
        <v>2.2428446662527926E-2</v>
      </c>
      <c r="E20" s="503">
        <f>taxrates!AG12</f>
        <v>0</v>
      </c>
      <c r="F20" s="503">
        <f>taxrates!AH12</f>
        <v>3.8373538551337162E-2</v>
      </c>
      <c r="G20" s="503">
        <f>taxrates!AI12</f>
        <v>7.0850315557404522E-2</v>
      </c>
      <c r="H20" s="504">
        <f>taxrates!AJ12</f>
        <v>5.5432075066168505E-3</v>
      </c>
      <c r="I20" s="174">
        <f>taxrates!AK12</f>
        <v>0.17278877522456659</v>
      </c>
      <c r="J20" s="114">
        <f>taxrates!AL12</f>
        <v>1.1778461546076374E-2</v>
      </c>
      <c r="K20" s="114">
        <f>taxrates!AM12</f>
        <v>2.193318999111056E-2</v>
      </c>
      <c r="L20" s="114">
        <f>taxrates!AN12</f>
        <v>0</v>
      </c>
      <c r="M20" s="114">
        <f>taxrates!AO12</f>
        <v>4.9152840873378283E-2</v>
      </c>
      <c r="N20" s="114">
        <f>taxrates!AP12</f>
        <v>8.2608455338933864E-2</v>
      </c>
      <c r="O20" s="114">
        <f>taxrates!AQ12</f>
        <v>7.3158274750675057E-3</v>
      </c>
      <c r="P20" s="106">
        <f>taxrates!AR12</f>
        <v>0.23438152574014887</v>
      </c>
      <c r="Q20" s="114">
        <f>taxrates!AS12</f>
        <v>8.7814561230809569E-3</v>
      </c>
      <c r="R20" s="114">
        <f>taxrates!AT12</f>
        <v>1.856336464066697E-2</v>
      </c>
      <c r="S20" s="114">
        <f>taxrates!AU12</f>
        <v>0</v>
      </c>
      <c r="T20" s="114">
        <f>taxrates!AV12</f>
        <v>8.3735020528522788E-2</v>
      </c>
      <c r="U20" s="114">
        <f>taxrates!AW12</f>
        <v>0.10970727304527514</v>
      </c>
      <c r="V20" s="154">
        <f>taxrates!AX12</f>
        <v>1.3594411402603049E-2</v>
      </c>
    </row>
    <row r="21" spans="1:22" x14ac:dyDescent="0.2">
      <c r="A21" s="155">
        <v>1924</v>
      </c>
      <c r="B21" s="135">
        <f>taxrates!AD13</f>
        <v>0.1418565505775311</v>
      </c>
      <c r="C21" s="503">
        <f>taxrates!AE13</f>
        <v>1.1378455247650302E-2</v>
      </c>
      <c r="D21" s="503">
        <f>taxrates!AF13</f>
        <v>2.318188020932075E-2</v>
      </c>
      <c r="E21" s="503">
        <f>taxrates!AG13</f>
        <v>0</v>
      </c>
      <c r="F21" s="503">
        <f>taxrates!AH13</f>
        <v>3.0675284798310009E-2</v>
      </c>
      <c r="G21" s="503">
        <f>taxrates!AI13</f>
        <v>7.1336472855473981E-2</v>
      </c>
      <c r="H21" s="504">
        <f>taxrates!AJ13</f>
        <v>5.2844574667760547E-3</v>
      </c>
      <c r="I21" s="174">
        <f>taxrates!AK13</f>
        <v>0.16120753847253841</v>
      </c>
      <c r="J21" s="114">
        <f>taxrates!AL13</f>
        <v>9.6815859866494665E-3</v>
      </c>
      <c r="K21" s="114">
        <f>taxrates!AM13</f>
        <v>2.2920427906071374E-2</v>
      </c>
      <c r="L21" s="114">
        <f>taxrates!AN13</f>
        <v>0</v>
      </c>
      <c r="M21" s="114">
        <f>taxrates!AO13</f>
        <v>3.946269330758826E-2</v>
      </c>
      <c r="N21" s="114">
        <f>taxrates!AP13</f>
        <v>8.2139631927016163E-2</v>
      </c>
      <c r="O21" s="114">
        <f>taxrates!AQ13</f>
        <v>7.0031993452131149E-3</v>
      </c>
      <c r="P21" s="106">
        <f>taxrates!AR13</f>
        <v>0.21604677616556353</v>
      </c>
      <c r="Q21" s="114">
        <f>taxrates!AS13</f>
        <v>7.2061724362738489E-3</v>
      </c>
      <c r="R21" s="114">
        <f>taxrates!AT13</f>
        <v>1.8611882515217483E-2</v>
      </c>
      <c r="S21" s="114">
        <f>taxrates!AU13</f>
        <v>0</v>
      </c>
      <c r="T21" s="114">
        <f>taxrates!AV13</f>
        <v>6.6155155641075269E-2</v>
      </c>
      <c r="U21" s="114">
        <f>taxrates!AW13</f>
        <v>0.11109260779708366</v>
      </c>
      <c r="V21" s="154">
        <f>taxrates!AX13</f>
        <v>1.2980957775913267E-2</v>
      </c>
    </row>
    <row r="22" spans="1:22" x14ac:dyDescent="0.2">
      <c r="A22" s="155">
        <v>1925</v>
      </c>
      <c r="B22" s="135">
        <f>taxrates!AD14</f>
        <v>0.14470897695917867</v>
      </c>
      <c r="C22" s="503">
        <f>taxrates!AE14</f>
        <v>1.0348321102774106E-2</v>
      </c>
      <c r="D22" s="503">
        <f>taxrates!AF14</f>
        <v>2.2974074728607782E-2</v>
      </c>
      <c r="E22" s="503">
        <f>taxrates!AG14</f>
        <v>0</v>
      </c>
      <c r="F22" s="503">
        <f>taxrates!AH14</f>
        <v>3.0338466153026246E-2</v>
      </c>
      <c r="G22" s="503">
        <f>taxrates!AI14</f>
        <v>7.5935250541136548E-2</v>
      </c>
      <c r="H22" s="504">
        <f>taxrates!AJ14</f>
        <v>5.1128644336339906E-3</v>
      </c>
      <c r="I22" s="174">
        <f>taxrates!AK14</f>
        <v>0.16141949111695755</v>
      </c>
      <c r="J22" s="114">
        <f>taxrates!AL14</f>
        <v>8.5141482752614638E-3</v>
      </c>
      <c r="K22" s="114">
        <f>taxrates!AM14</f>
        <v>2.2545956554437672E-2</v>
      </c>
      <c r="L22" s="114">
        <f>taxrates!AN14</f>
        <v>0</v>
      </c>
      <c r="M22" s="114">
        <f>taxrates!AO14</f>
        <v>3.8126478065726097E-2</v>
      </c>
      <c r="N22" s="114">
        <f>taxrates!AP14</f>
        <v>8.5680989950166292E-2</v>
      </c>
      <c r="O22" s="114">
        <f>taxrates!AQ14</f>
        <v>6.5519182713660393E-3</v>
      </c>
      <c r="P22" s="106">
        <f>taxrates!AR14</f>
        <v>0.21361775729326865</v>
      </c>
      <c r="Q22" s="114">
        <f>taxrates!AS14</f>
        <v>6.0481787273635422E-3</v>
      </c>
      <c r="R22" s="114">
        <f>taxrates!AT14</f>
        <v>1.8610229704180848E-2</v>
      </c>
      <c r="S22" s="114">
        <f>taxrates!AU14</f>
        <v>0</v>
      </c>
      <c r="T22" s="114">
        <f>taxrates!AV14</f>
        <v>6.4126928858685706E-2</v>
      </c>
      <c r="U22" s="114">
        <f>taxrates!AW14</f>
        <v>0.11323207609407818</v>
      </c>
      <c r="V22" s="154">
        <f>taxrates!AX14</f>
        <v>1.1600343908960366E-2</v>
      </c>
    </row>
    <row r="23" spans="1:22" x14ac:dyDescent="0.2">
      <c r="A23" s="155">
        <v>1926</v>
      </c>
      <c r="B23" s="135">
        <f>taxrates!AD15</f>
        <v>0.14792216194399216</v>
      </c>
      <c r="C23" s="503">
        <f>taxrates!AE15</f>
        <v>1.2848059011376405E-2</v>
      </c>
      <c r="D23" s="503">
        <f>taxrates!AF15</f>
        <v>2.0497538057570718E-2</v>
      </c>
      <c r="E23" s="503">
        <f>taxrates!AG15</f>
        <v>0</v>
      </c>
      <c r="F23" s="503">
        <f>taxrates!AH15</f>
        <v>3.0322405398023673E-2</v>
      </c>
      <c r="G23" s="503">
        <f>taxrates!AI15</f>
        <v>7.9156248151264846E-2</v>
      </c>
      <c r="H23" s="504">
        <f>taxrates!AJ15</f>
        <v>5.0979113257565234E-3</v>
      </c>
      <c r="I23" s="174">
        <f>taxrates!AK15</f>
        <v>0.16289621198184573</v>
      </c>
      <c r="J23" s="114">
        <f>taxrates!AL15</f>
        <v>1.0403998859715064E-2</v>
      </c>
      <c r="K23" s="114">
        <f>taxrates!AM15</f>
        <v>1.9791350244412458E-2</v>
      </c>
      <c r="L23" s="114">
        <f>taxrates!AN15</f>
        <v>0</v>
      </c>
      <c r="M23" s="114">
        <f>taxrates!AO15</f>
        <v>3.7963218355899733E-2</v>
      </c>
      <c r="N23" s="114">
        <f>taxrates!AP15</f>
        <v>8.8307985663767255E-2</v>
      </c>
      <c r="O23" s="114">
        <f>taxrates!AQ15</f>
        <v>6.4296588580512069E-3</v>
      </c>
      <c r="P23" s="106">
        <f>taxrates!AR15</f>
        <v>0.21226587108981321</v>
      </c>
      <c r="Q23" s="114">
        <f>taxrates!AS15</f>
        <v>7.1525756445316021E-3</v>
      </c>
      <c r="R23" s="114">
        <f>taxrates!AT15</f>
        <v>1.5913490536521198E-2</v>
      </c>
      <c r="S23" s="114">
        <f>taxrates!AU15</f>
        <v>0</v>
      </c>
      <c r="T23" s="114">
        <f>taxrates!AV15</f>
        <v>6.3470144791883343E-2</v>
      </c>
      <c r="U23" s="114">
        <f>taxrates!AW15</f>
        <v>0.1147032116581326</v>
      </c>
      <c r="V23" s="154">
        <f>taxrates!AX15</f>
        <v>1.1026448458744445E-2</v>
      </c>
    </row>
    <row r="24" spans="1:22" x14ac:dyDescent="0.2">
      <c r="A24" s="155">
        <v>1927</v>
      </c>
      <c r="B24" s="135">
        <f>taxrates!AD16</f>
        <v>0.14487957893400225</v>
      </c>
      <c r="C24" s="503">
        <f>taxrates!AE16</f>
        <v>1.2325977042597825E-2</v>
      </c>
      <c r="D24" s="503">
        <f>taxrates!AF16</f>
        <v>2.1240282803435959E-2</v>
      </c>
      <c r="E24" s="503">
        <f>taxrates!AG16</f>
        <v>0</v>
      </c>
      <c r="F24" s="503">
        <f>taxrates!AH16</f>
        <v>3.0850610745650566E-2</v>
      </c>
      <c r="G24" s="503">
        <f>taxrates!AI16</f>
        <v>7.5319100833780489E-2</v>
      </c>
      <c r="H24" s="504">
        <f>taxrates!AJ16</f>
        <v>5.1436075085374055E-3</v>
      </c>
      <c r="I24" s="174">
        <f>taxrates!AK16</f>
        <v>0.16099557178565382</v>
      </c>
      <c r="J24" s="114">
        <f>taxrates!AL16</f>
        <v>1.0036911639910851E-2</v>
      </c>
      <c r="K24" s="114">
        <f>taxrates!AM16</f>
        <v>2.0796994723023106E-2</v>
      </c>
      <c r="L24" s="114">
        <f>taxrates!AN16</f>
        <v>0</v>
      </c>
      <c r="M24" s="114">
        <f>taxrates!AO16</f>
        <v>3.8834887719006103E-2</v>
      </c>
      <c r="N24" s="114">
        <f>taxrates!AP16</f>
        <v>8.4803296000223891E-2</v>
      </c>
      <c r="O24" s="114">
        <f>taxrates!AQ16</f>
        <v>6.5234817034898682E-3</v>
      </c>
      <c r="P24" s="106">
        <f>taxrates!AR16</f>
        <v>0.21417971567390809</v>
      </c>
      <c r="Q24" s="114">
        <f>taxrates!AS16</f>
        <v>7.0028470595857361E-3</v>
      </c>
      <c r="R24" s="114">
        <f>taxrates!AT16</f>
        <v>1.7748100968875195E-2</v>
      </c>
      <c r="S24" s="114">
        <f>taxrates!AU16</f>
        <v>0</v>
      </c>
      <c r="T24" s="114">
        <f>taxrates!AV16</f>
        <v>6.5822650456784496E-2</v>
      </c>
      <c r="U24" s="114">
        <f>taxrates!AW16</f>
        <v>0.11224278223299616</v>
      </c>
      <c r="V24" s="154">
        <f>taxrates!AX16</f>
        <v>1.1363334955666505E-2</v>
      </c>
    </row>
    <row r="25" spans="1:22" x14ac:dyDescent="0.2">
      <c r="A25" s="155">
        <v>1928</v>
      </c>
      <c r="B25" s="135">
        <f>taxrates!AD17</f>
        <v>0.14265815292399595</v>
      </c>
      <c r="C25" s="503">
        <f>taxrates!AE17</f>
        <v>1.0047725814680051E-2</v>
      </c>
      <c r="D25" s="503">
        <f>taxrates!AF17</f>
        <v>2.2508954058893669E-2</v>
      </c>
      <c r="E25" s="503">
        <f>taxrates!AG17</f>
        <v>0</v>
      </c>
      <c r="F25" s="503">
        <f>taxrates!AH17</f>
        <v>3.1977537974762077E-2</v>
      </c>
      <c r="G25" s="503">
        <f>taxrates!AI17</f>
        <v>7.312227090738227E-2</v>
      </c>
      <c r="H25" s="504">
        <f>taxrates!AJ17</f>
        <v>5.0016641682778789E-3</v>
      </c>
      <c r="I25" s="174">
        <f>taxrates!AK17</f>
        <v>0.16044450906250221</v>
      </c>
      <c r="J25" s="114">
        <f>taxrates!AL17</f>
        <v>8.1610846398742568E-3</v>
      </c>
      <c r="K25" s="114">
        <f>taxrates!AM17</f>
        <v>2.2232457807567548E-2</v>
      </c>
      <c r="L25" s="114">
        <f>taxrates!AN17</f>
        <v>0</v>
      </c>
      <c r="M25" s="114">
        <f>taxrates!AO17</f>
        <v>4.0238329684002677E-2</v>
      </c>
      <c r="N25" s="114">
        <f>taxrates!AP17</f>
        <v>8.3485204510614364E-2</v>
      </c>
      <c r="O25" s="114">
        <f>taxrates!AQ17</f>
        <v>6.3274324204433841E-3</v>
      </c>
      <c r="P25" s="106">
        <f>taxrates!AR17</f>
        <v>0.21337210180015936</v>
      </c>
      <c r="Q25" s="114">
        <f>taxrates!AS17</f>
        <v>5.5761526232907819E-3</v>
      </c>
      <c r="R25" s="114">
        <f>taxrates!AT17</f>
        <v>1.9251761305077966E-2</v>
      </c>
      <c r="S25" s="114">
        <f>taxrates!AU17</f>
        <v>0</v>
      </c>
      <c r="T25" s="114">
        <f>taxrates!AV17</f>
        <v>6.7030754839231904E-2</v>
      </c>
      <c r="U25" s="114">
        <f>taxrates!AW17</f>
        <v>0.11071073943789664</v>
      </c>
      <c r="V25" s="154">
        <f>taxrates!AX17</f>
        <v>1.0802693594662065E-2</v>
      </c>
    </row>
    <row r="26" spans="1:22" x14ac:dyDescent="0.2">
      <c r="A26" s="155">
        <v>1929</v>
      </c>
      <c r="B26" s="135">
        <f>taxrates!AD18</f>
        <v>0.15470079583170634</v>
      </c>
      <c r="C26" s="503">
        <f>taxrates!AE18</f>
        <v>1.1998499340391782E-2</v>
      </c>
      <c r="D26" s="503">
        <f>taxrates!AF18</f>
        <v>2.1881576075790683E-2</v>
      </c>
      <c r="E26" s="503">
        <f>taxrates!AG18</f>
        <v>2.3532173351560078E-4</v>
      </c>
      <c r="F26" s="503">
        <f>taxrates!AH18</f>
        <v>3.9548235572357572E-2</v>
      </c>
      <c r="G26" s="503">
        <f>taxrates!AI18</f>
        <v>7.589063158635373E-2</v>
      </c>
      <c r="H26" s="504">
        <f>taxrates!AJ18</f>
        <v>5.1465315232969659E-3</v>
      </c>
      <c r="I26" s="174">
        <f>taxrates!AK18</f>
        <v>0.17287591949497608</v>
      </c>
      <c r="J26" s="114">
        <f>taxrates!AL18</f>
        <v>9.6476792912516436E-3</v>
      </c>
      <c r="K26" s="114">
        <f>taxrates!AM18</f>
        <v>2.1303676311567956E-2</v>
      </c>
      <c r="L26" s="114">
        <f>taxrates!AN18</f>
        <v>1.2848749763061859E-4</v>
      </c>
      <c r="M26" s="114">
        <f>taxrates!AO18</f>
        <v>4.9303881921305671E-2</v>
      </c>
      <c r="N26" s="114">
        <f>taxrates!AP18</f>
        <v>8.6046889909349014E-2</v>
      </c>
      <c r="O26" s="114">
        <f>taxrates!AQ18</f>
        <v>6.4453045638711943E-3</v>
      </c>
      <c r="P26" s="106">
        <f>taxrates!AR18</f>
        <v>0.23017324647132995</v>
      </c>
      <c r="Q26" s="114">
        <f>taxrates!AS18</f>
        <v>6.5184639144477644E-3</v>
      </c>
      <c r="R26" s="114">
        <f>taxrates!AT18</f>
        <v>1.8164495405287594E-2</v>
      </c>
      <c r="S26" s="114">
        <f>taxrates!AU18</f>
        <v>3.627493327213336E-5</v>
      </c>
      <c r="T26" s="114">
        <f>taxrates!AV18</f>
        <v>8.1482977964118491E-2</v>
      </c>
      <c r="U26" s="114">
        <f>taxrates!AW18</f>
        <v>0.11308049789685037</v>
      </c>
      <c r="V26" s="154">
        <f>taxrates!AX18</f>
        <v>1.0890536357353594E-2</v>
      </c>
    </row>
    <row r="27" spans="1:22" x14ac:dyDescent="0.2">
      <c r="A27" s="159">
        <v>1930</v>
      </c>
      <c r="B27" s="146">
        <f>taxrates!AD19</f>
        <v>0.16881478849079118</v>
      </c>
      <c r="C27" s="507">
        <f>taxrates!AE19</f>
        <v>1.3594202567531187E-2</v>
      </c>
      <c r="D27" s="507">
        <f>taxrates!AF19</f>
        <v>2.6189742766667568E-2</v>
      </c>
      <c r="E27" s="507">
        <f>taxrates!AG19</f>
        <v>2.6735137200352898E-4</v>
      </c>
      <c r="F27" s="507">
        <f>taxrates!AH19</f>
        <v>4.13844837489733E-2</v>
      </c>
      <c r="G27" s="507">
        <f>taxrates!AI19</f>
        <v>8.1004058915786492E-2</v>
      </c>
      <c r="H27" s="508">
        <f>taxrates!AJ19</f>
        <v>6.3749491198291141E-3</v>
      </c>
      <c r="I27" s="176">
        <f>taxrates!AK19</f>
        <v>0.19204212614777552</v>
      </c>
      <c r="J27" s="118">
        <f>taxrates!AL19</f>
        <v>1.139026919733249E-2</v>
      </c>
      <c r="K27" s="118">
        <f>taxrates!AM19</f>
        <v>2.6287909334496529E-2</v>
      </c>
      <c r="L27" s="118">
        <f>taxrates!AN19</f>
        <v>1.5211273471869678E-4</v>
      </c>
      <c r="M27" s="118">
        <f>taxrates!AO19</f>
        <v>5.3915824824475711E-2</v>
      </c>
      <c r="N27" s="118">
        <f>taxrates!AP19</f>
        <v>9.1976651261847828E-2</v>
      </c>
      <c r="O27" s="118">
        <f>taxrates!AQ19</f>
        <v>8.3193587949042871E-3</v>
      </c>
      <c r="P27" s="112">
        <f>taxrates!AR19</f>
        <v>0.26330947395977944</v>
      </c>
      <c r="Q27" s="118">
        <f>taxrates!AS19</f>
        <v>8.3072891193163734E-3</v>
      </c>
      <c r="R27" s="118">
        <f>taxrates!AT19</f>
        <v>2.3092932375760055E-2</v>
      </c>
      <c r="S27" s="118">
        <f>taxrates!AU19</f>
        <v>4.6356886042925724E-5</v>
      </c>
      <c r="T27" s="118">
        <f>taxrates!AV19</f>
        <v>9.7438857563706266E-2</v>
      </c>
      <c r="U27" s="118">
        <f>taxrates!AW19</f>
        <v>0.11925008937877513</v>
      </c>
      <c r="V27" s="158">
        <f>taxrates!AX19</f>
        <v>1.5173948636178675E-2</v>
      </c>
    </row>
    <row r="28" spans="1:22" x14ac:dyDescent="0.2">
      <c r="A28" s="155">
        <v>1931</v>
      </c>
      <c r="B28" s="135">
        <f>taxrates!AD20</f>
        <v>0.17328628521697384</v>
      </c>
      <c r="C28" s="503">
        <f>taxrates!AE20</f>
        <v>1.5822227761412695E-2</v>
      </c>
      <c r="D28" s="503">
        <f>taxrates!AF20</f>
        <v>3.173138690482722E-2</v>
      </c>
      <c r="E28" s="503">
        <f>taxrates!AG20</f>
        <v>3.1435092385318186E-4</v>
      </c>
      <c r="F28" s="503">
        <f>taxrates!AH20</f>
        <v>3.2398091969232129E-2</v>
      </c>
      <c r="G28" s="503">
        <f>taxrates!AI20</f>
        <v>8.5817062643552128E-2</v>
      </c>
      <c r="H28" s="504">
        <f>taxrates!AJ20</f>
        <v>7.2031650140964784E-3</v>
      </c>
      <c r="I28" s="174">
        <f>taxrates!AK20</f>
        <v>0.19975788031732328</v>
      </c>
      <c r="J28" s="114">
        <f>taxrates!AL20</f>
        <v>1.3881233814548614E-2</v>
      </c>
      <c r="K28" s="114">
        <f>taxrates!AM20</f>
        <v>3.2769672275521876E-2</v>
      </c>
      <c r="L28" s="114">
        <f>taxrates!AN20</f>
        <v>1.8727425777089246E-4</v>
      </c>
      <c r="M28" s="114">
        <f>taxrates!AO20</f>
        <v>4.4065975063472783E-2</v>
      </c>
      <c r="N28" s="114">
        <f>taxrates!AP20</f>
        <v>9.9010969742748881E-2</v>
      </c>
      <c r="O28" s="114">
        <f>taxrates!AQ20</f>
        <v>9.842755163260216E-3</v>
      </c>
      <c r="P28" s="106">
        <f>taxrates!AR20</f>
        <v>0.27512393705036858</v>
      </c>
      <c r="Q28" s="114">
        <f>taxrates!AS20</f>
        <v>1.1132379636863025E-2</v>
      </c>
      <c r="R28" s="114">
        <f>taxrates!AT20</f>
        <v>2.9773701504049791E-2</v>
      </c>
      <c r="S28" s="114">
        <f>taxrates!AU20</f>
        <v>6.2756883282592054E-5</v>
      </c>
      <c r="T28" s="114">
        <f>taxrates!AV20</f>
        <v>8.5577601468000045E-2</v>
      </c>
      <c r="U28" s="114">
        <f>taxrates!AW20</f>
        <v>0.12883691164864139</v>
      </c>
      <c r="V28" s="154">
        <f>taxrates!AX20</f>
        <v>1.9740585909531719E-2</v>
      </c>
    </row>
    <row r="29" spans="1:22" x14ac:dyDescent="0.2">
      <c r="A29" s="155">
        <v>1932</v>
      </c>
      <c r="B29" s="135">
        <f>taxrates!AD21</f>
        <v>0.20258424621257307</v>
      </c>
      <c r="C29" s="503">
        <f>taxrates!AE21</f>
        <v>2.0260140965054619E-2</v>
      </c>
      <c r="D29" s="503">
        <f>taxrates!AF21</f>
        <v>3.7831804182664047E-2</v>
      </c>
      <c r="E29" s="503">
        <f>taxrates!AG21</f>
        <v>4.0522829884064737E-4</v>
      </c>
      <c r="F29" s="503">
        <f>taxrates!AH21</f>
        <v>2.9886468273082271E-2</v>
      </c>
      <c r="G29" s="503">
        <f>taxrates!AI21</f>
        <v>0.10734478004017771</v>
      </c>
      <c r="H29" s="504">
        <f>taxrates!AJ21</f>
        <v>6.8558244527537624E-3</v>
      </c>
      <c r="I29" s="174">
        <f>taxrates!AK21</f>
        <v>0.23264219769719188</v>
      </c>
      <c r="J29" s="114">
        <f>taxrates!AL21</f>
        <v>1.7743296862712549E-2</v>
      </c>
      <c r="K29" s="114">
        <f>taxrates!AM21</f>
        <v>4.0020935508558772E-2</v>
      </c>
      <c r="L29" s="114">
        <f>taxrates!AN21</f>
        <v>2.4098750662415158E-4</v>
      </c>
      <c r="M29" s="114">
        <f>taxrates!AO21</f>
        <v>4.0681924126396887E-2</v>
      </c>
      <c r="N29" s="114">
        <f>taxrates!AP21</f>
        <v>0.1246034859245703</v>
      </c>
      <c r="O29" s="114">
        <f>taxrates!AQ21</f>
        <v>9.3515677683292352E-3</v>
      </c>
      <c r="P29" s="106">
        <f>taxrates!AR21</f>
        <v>0.3219930912311858</v>
      </c>
      <c r="Q29" s="114">
        <f>taxrates!AS21</f>
        <v>1.5084064837204878E-2</v>
      </c>
      <c r="R29" s="114">
        <f>taxrates!AT21</f>
        <v>3.8423457840284114E-2</v>
      </c>
      <c r="S29" s="114">
        <f>taxrates!AU21</f>
        <v>8.5605554302796552E-5</v>
      </c>
      <c r="T29" s="114">
        <f>taxrates!AV21</f>
        <v>8.3459995589719616E-2</v>
      </c>
      <c r="U29" s="114">
        <f>taxrates!AW21</f>
        <v>0.16505834072872186</v>
      </c>
      <c r="V29" s="154">
        <f>taxrates!AX21</f>
        <v>1.9881626680952509E-2</v>
      </c>
    </row>
    <row r="30" spans="1:22" x14ac:dyDescent="0.2">
      <c r="A30" s="155">
        <v>1933</v>
      </c>
      <c r="B30" s="135">
        <f>taxrates!AD22</f>
        <v>0.21651399747698702</v>
      </c>
      <c r="C30" s="503">
        <f>taxrates!AE22</f>
        <v>2.9070237121928442E-2</v>
      </c>
      <c r="D30" s="503">
        <f>taxrates!AF22</f>
        <v>3.5761267281562169E-2</v>
      </c>
      <c r="E30" s="503">
        <f>taxrates!AG22</f>
        <v>3.8152270464443793E-4</v>
      </c>
      <c r="F30" s="503">
        <f>taxrates!AH22</f>
        <v>3.5370212404671607E-2</v>
      </c>
      <c r="G30" s="503">
        <f>taxrates!AI22</f>
        <v>0.10817718923507749</v>
      </c>
      <c r="H30" s="504">
        <f>taxrates!AJ22</f>
        <v>7.7535687291028881E-3</v>
      </c>
      <c r="I30" s="174">
        <f>taxrates!AK22</f>
        <v>0.24472203587720001</v>
      </c>
      <c r="J30" s="114">
        <f>taxrates!AL22</f>
        <v>2.478315647188176E-2</v>
      </c>
      <c r="K30" s="114">
        <f>taxrates!AM22</f>
        <v>3.8176074670642872E-2</v>
      </c>
      <c r="L30" s="114">
        <f>taxrates!AN22</f>
        <v>2.2086725752093513E-4</v>
      </c>
      <c r="M30" s="114">
        <f>taxrates!AO22</f>
        <v>4.5934163216427744E-2</v>
      </c>
      <c r="N30" s="114">
        <f>taxrates!AP22</f>
        <v>0.12531238986923071</v>
      </c>
      <c r="O30" s="114">
        <f>taxrates!AQ22</f>
        <v>1.0295384391495984E-2</v>
      </c>
      <c r="P30" s="106">
        <f>taxrates!AR22</f>
        <v>0.33265047582226087</v>
      </c>
      <c r="Q30" s="114">
        <f>taxrates!AS22</f>
        <v>2.0342646153616847E-2</v>
      </c>
      <c r="R30" s="114">
        <f>taxrates!AT22</f>
        <v>3.5738656689389289E-2</v>
      </c>
      <c r="S30" s="114">
        <f>taxrates!AU22</f>
        <v>7.5753989317853921E-5</v>
      </c>
      <c r="T30" s="114">
        <f>taxrates!AV22</f>
        <v>8.5675667728900659E-2</v>
      </c>
      <c r="U30" s="114">
        <f>taxrates!AW22</f>
        <v>0.16968398937875243</v>
      </c>
      <c r="V30" s="154">
        <f>taxrates!AX22</f>
        <v>2.1133761882283848E-2</v>
      </c>
    </row>
    <row r="31" spans="1:22" x14ac:dyDescent="0.2">
      <c r="A31" s="155">
        <v>1934</v>
      </c>
      <c r="B31" s="135">
        <f>taxrates!AD23</f>
        <v>0.19010403178029925</v>
      </c>
      <c r="C31" s="503">
        <f>taxrates!AE23</f>
        <v>3.03836823159154E-2</v>
      </c>
      <c r="D31" s="503">
        <f>taxrates!AF23</f>
        <v>2.9812502146958485E-2</v>
      </c>
      <c r="E31" s="503">
        <f>taxrates!AG23</f>
        <v>3.4088570098677863E-4</v>
      </c>
      <c r="F31" s="503">
        <f>taxrates!AH23</f>
        <v>3.1981880999035997E-2</v>
      </c>
      <c r="G31" s="503">
        <f>taxrates!AI23</f>
        <v>8.9625145790975858E-2</v>
      </c>
      <c r="H31" s="504">
        <f>taxrates!AJ23</f>
        <v>7.9599348264267344E-3</v>
      </c>
      <c r="I31" s="174">
        <f>taxrates!AK23</f>
        <v>0.21660572925075378</v>
      </c>
      <c r="J31" s="114">
        <f>taxrates!AL23</f>
        <v>2.5182188666154719E-2</v>
      </c>
      <c r="K31" s="114">
        <f>taxrates!AM23</f>
        <v>3.1515996444699601E-2</v>
      </c>
      <c r="L31" s="114">
        <f>taxrates!AN23</f>
        <v>1.9185130473425071E-4</v>
      </c>
      <c r="M31" s="114">
        <f>taxrates!AO23</f>
        <v>4.085845057763951E-2</v>
      </c>
      <c r="N31" s="114">
        <f>taxrates!AP23</f>
        <v>0.10858191980691149</v>
      </c>
      <c r="O31" s="114">
        <f>taxrates!AQ23</f>
        <v>1.027532245061418E-2</v>
      </c>
      <c r="P31" s="106">
        <f>taxrates!AR23</f>
        <v>0.28880668550975802</v>
      </c>
      <c r="Q31" s="114">
        <f>taxrates!AS23</f>
        <v>1.9920267104401455E-2</v>
      </c>
      <c r="R31" s="114">
        <f>taxrates!AT23</f>
        <v>2.8537715629243007E-2</v>
      </c>
      <c r="S31" s="114">
        <f>taxrates!AU23</f>
        <v>6.3414677017402941E-5</v>
      </c>
      <c r="T31" s="114">
        <f>taxrates!AV23</f>
        <v>7.5460774514205256E-2</v>
      </c>
      <c r="U31" s="114">
        <f>taxrates!AW23</f>
        <v>0.14449717312968605</v>
      </c>
      <c r="V31" s="154">
        <f>taxrates!AX23</f>
        <v>2.0327340455204866E-2</v>
      </c>
    </row>
    <row r="32" spans="1:22" x14ac:dyDescent="0.2">
      <c r="A32" s="155">
        <v>1935</v>
      </c>
      <c r="B32" s="135">
        <f>taxrates!AD24</f>
        <v>0.18567984345216065</v>
      </c>
      <c r="C32" s="503">
        <f>taxrates!AE24</f>
        <v>2.8890674739146568E-2</v>
      </c>
      <c r="D32" s="503">
        <f>taxrates!AF24</f>
        <v>2.7438785398747594E-2</v>
      </c>
      <c r="E32" s="503">
        <f>taxrates!AG24</f>
        <v>3.1699809577604592E-4</v>
      </c>
      <c r="F32" s="503">
        <f>taxrates!AH24</f>
        <v>3.3790169962768103E-2</v>
      </c>
      <c r="G32" s="503">
        <f>taxrates!AI24</f>
        <v>8.4032605914747704E-2</v>
      </c>
      <c r="H32" s="504">
        <f>taxrates!AJ24</f>
        <v>1.1210609340974611E-2</v>
      </c>
      <c r="I32" s="174">
        <f>taxrates!AK24</f>
        <v>0.2141710301156606</v>
      </c>
      <c r="J32" s="114">
        <f>taxrates!AL24</f>
        <v>2.4319708128513931E-2</v>
      </c>
      <c r="K32" s="114">
        <f>taxrates!AM24</f>
        <v>2.9169970630275606E-2</v>
      </c>
      <c r="L32" s="114">
        <f>taxrates!AN24</f>
        <v>1.8120085094021137E-4</v>
      </c>
      <c r="M32" s="114">
        <f>taxrates!AO24</f>
        <v>4.3782281774037327E-2</v>
      </c>
      <c r="N32" s="114">
        <f>taxrates!AP24</f>
        <v>0.10201971541684254</v>
      </c>
      <c r="O32" s="114">
        <f>taxrates!AQ24</f>
        <v>1.4698153315051017E-2</v>
      </c>
      <c r="P32" s="106">
        <f>taxrates!AR24</f>
        <v>0.28604944876372101</v>
      </c>
      <c r="Q32" s="114">
        <f>taxrates!AS24</f>
        <v>1.8335636030695948E-2</v>
      </c>
      <c r="R32" s="114">
        <f>taxrates!AT24</f>
        <v>2.5755117499798835E-2</v>
      </c>
      <c r="S32" s="114">
        <f>taxrates!AU24</f>
        <v>5.7084893812618013E-5</v>
      </c>
      <c r="T32" s="114">
        <f>taxrates!AV24</f>
        <v>7.834523755542612E-2</v>
      </c>
      <c r="U32" s="114">
        <f>taxrates!AW24</f>
        <v>0.1358642165353508</v>
      </c>
      <c r="V32" s="154">
        <f>taxrates!AX24</f>
        <v>2.7692156248636673E-2</v>
      </c>
    </row>
    <row r="33" spans="1:22" x14ac:dyDescent="0.2">
      <c r="A33" s="155">
        <v>1936</v>
      </c>
      <c r="B33" s="135">
        <f>taxrates!AD25</f>
        <v>0.19160721068092704</v>
      </c>
      <c r="C33" s="503">
        <f>taxrates!AE25</f>
        <v>2.8570348360172099E-2</v>
      </c>
      <c r="D33" s="503">
        <f>taxrates!AF25</f>
        <v>2.4140575929333722E-2</v>
      </c>
      <c r="E33" s="503">
        <f>taxrates!AG25</f>
        <v>1.2239117858822591E-3</v>
      </c>
      <c r="F33" s="503">
        <f>taxrates!AH25</f>
        <v>3.6539877848752789E-2</v>
      </c>
      <c r="G33" s="503">
        <f>taxrates!AI25</f>
        <v>8.7109084176994561E-2</v>
      </c>
      <c r="H33" s="504">
        <f>taxrates!AJ25</f>
        <v>1.4023412579791616E-2</v>
      </c>
      <c r="I33" s="174">
        <f>taxrates!AK25</f>
        <v>0.22163623809556066</v>
      </c>
      <c r="J33" s="114">
        <f>taxrates!AL25</f>
        <v>2.3897707366972151E-2</v>
      </c>
      <c r="K33" s="114">
        <f>taxrates!AM25</f>
        <v>2.5386581739332528E-2</v>
      </c>
      <c r="L33" s="114">
        <f>taxrates!AN25</f>
        <v>6.9517432804051544E-4</v>
      </c>
      <c r="M33" s="114">
        <f>taxrates!AO25</f>
        <v>4.6870330617301344E-2</v>
      </c>
      <c r="N33" s="114">
        <f>taxrates!AP25</f>
        <v>0.1065169173963969</v>
      </c>
      <c r="O33" s="114">
        <f>taxrates!AQ25</f>
        <v>1.8269526647517215E-2</v>
      </c>
      <c r="P33" s="106">
        <f>taxrates!AR25</f>
        <v>0.29129979715749932</v>
      </c>
      <c r="Q33" s="114">
        <f>taxrates!AS25</f>
        <v>1.6948938808811299E-2</v>
      </c>
      <c r="R33" s="114">
        <f>taxrates!AT25</f>
        <v>2.1243372552460078E-2</v>
      </c>
      <c r="S33" s="114">
        <f>taxrates!AU25</f>
        <v>2.0601713457545705E-4</v>
      </c>
      <c r="T33" s="114">
        <f>taxrates!AV25</f>
        <v>7.9188340275594613E-2</v>
      </c>
      <c r="U33" s="114">
        <f>taxrates!AW25</f>
        <v>0.14135803463368257</v>
      </c>
      <c r="V33" s="154">
        <f>taxrates!AX25</f>
        <v>3.2355093752375358E-2</v>
      </c>
    </row>
    <row r="34" spans="1:22" x14ac:dyDescent="0.2">
      <c r="A34" s="155">
        <v>1937</v>
      </c>
      <c r="B34" s="135">
        <f>taxrates!AD26</f>
        <v>0.20107180470889563</v>
      </c>
      <c r="C34" s="503">
        <f>taxrates!AE26</f>
        <v>2.832757479003474E-2</v>
      </c>
      <c r="D34" s="503">
        <f>taxrates!AF26</f>
        <v>2.2360516655114491E-2</v>
      </c>
      <c r="E34" s="503">
        <f>taxrates!AG26</f>
        <v>5.2784180550662059E-3</v>
      </c>
      <c r="F34" s="503">
        <f>taxrates!AH26</f>
        <v>4.953981274015589E-2</v>
      </c>
      <c r="G34" s="503">
        <f>taxrates!AI26</f>
        <v>8.2007702515138337E-2</v>
      </c>
      <c r="H34" s="504">
        <f>taxrates!AJ26</f>
        <v>1.3557779953385975E-2</v>
      </c>
      <c r="I34" s="174">
        <f>taxrates!AK26</f>
        <v>0.23014043607221496</v>
      </c>
      <c r="J34" s="114">
        <f>taxrates!AL26</f>
        <v>2.3703767830454296E-2</v>
      </c>
      <c r="K34" s="114">
        <f>taxrates!AM26</f>
        <v>2.1653013842933347E-2</v>
      </c>
      <c r="L34" s="114">
        <f>taxrates!AN26</f>
        <v>2.9992638946136317E-3</v>
      </c>
      <c r="M34" s="114">
        <f>taxrates!AO26</f>
        <v>6.3522276888760346E-2</v>
      </c>
      <c r="N34" s="114">
        <f>taxrates!AP26</f>
        <v>0.10059240240738561</v>
      </c>
      <c r="O34" s="114">
        <f>taxrates!AQ26</f>
        <v>1.7669711208067745E-2</v>
      </c>
      <c r="P34" s="106">
        <f>taxrates!AR26</f>
        <v>0.31637766504534581</v>
      </c>
      <c r="Q34" s="114">
        <f>taxrates!AS26</f>
        <v>1.6721113441057717E-2</v>
      </c>
      <c r="R34" s="114">
        <f>taxrates!AT26</f>
        <v>1.9678478209730267E-2</v>
      </c>
      <c r="S34" s="114">
        <f>taxrates!AU26</f>
        <v>8.8406832714334649E-4</v>
      </c>
      <c r="T34" s="114">
        <f>taxrates!AV26</f>
        <v>0.10653657821633733</v>
      </c>
      <c r="U34" s="114">
        <f>taxrates!AW26</f>
        <v>0.14145610677239076</v>
      </c>
      <c r="V34" s="154">
        <f>taxrates!AX26</f>
        <v>3.1101320078686392E-2</v>
      </c>
    </row>
    <row r="35" spans="1:22" x14ac:dyDescent="0.2">
      <c r="A35" s="155">
        <v>1938</v>
      </c>
      <c r="B35" s="135">
        <f>taxrates!AD27</f>
        <v>0.20745532118419377</v>
      </c>
      <c r="C35" s="503">
        <f>taxrates!AE27</f>
        <v>2.9991299523234392E-2</v>
      </c>
      <c r="D35" s="503">
        <f>taxrates!AF27</f>
        <v>2.5201620650489434E-2</v>
      </c>
      <c r="E35" s="503">
        <f>taxrates!AG27</f>
        <v>6.2981687294078664E-3</v>
      </c>
      <c r="F35" s="503">
        <f>taxrates!AH27</f>
        <v>5.1911387183395885E-2</v>
      </c>
      <c r="G35" s="503">
        <f>taxrates!AI27</f>
        <v>7.9428495032891178E-2</v>
      </c>
      <c r="H35" s="504">
        <f>taxrates!AJ27</f>
        <v>1.4624350064774987E-2</v>
      </c>
      <c r="I35" s="174">
        <f>taxrates!AK27</f>
        <v>0.23791479484737132</v>
      </c>
      <c r="J35" s="114">
        <f>taxrates!AL27</f>
        <v>2.5889884691696178E-2</v>
      </c>
      <c r="K35" s="114">
        <f>taxrates!AM27</f>
        <v>2.4905221564267277E-2</v>
      </c>
      <c r="L35" s="114">
        <f>taxrates!AN27</f>
        <v>3.6919178528872433E-3</v>
      </c>
      <c r="M35" s="114">
        <f>taxrates!AO27</f>
        <v>6.8115131420606517E-2</v>
      </c>
      <c r="N35" s="114">
        <f>taxrates!AP27</f>
        <v>9.5649887980815043E-2</v>
      </c>
      <c r="O35" s="114">
        <f>taxrates!AQ27</f>
        <v>1.9662751337099063E-2</v>
      </c>
      <c r="P35" s="106">
        <f>taxrates!AR27</f>
        <v>0.33523693402105564</v>
      </c>
      <c r="Q35" s="114">
        <f>taxrates!AS27</f>
        <v>1.9400944715259896E-2</v>
      </c>
      <c r="R35" s="114">
        <f>taxrates!AT27</f>
        <v>2.2890161523284002E-2</v>
      </c>
      <c r="S35" s="114">
        <f>taxrates!AU27</f>
        <v>1.1560274186694604E-3</v>
      </c>
      <c r="T35" s="114">
        <f>taxrates!AV27</f>
        <v>0.12047379827793951</v>
      </c>
      <c r="U35" s="114">
        <f>taxrates!AW27</f>
        <v>0.1345783977192927</v>
      </c>
      <c r="V35" s="154">
        <f>taxrates!AX27</f>
        <v>3.6737604366610069E-2</v>
      </c>
    </row>
    <row r="36" spans="1:22" x14ac:dyDescent="0.2">
      <c r="A36" s="157">
        <v>1939</v>
      </c>
      <c r="B36" s="139">
        <f>taxrates!AD28</f>
        <v>0.18851843722302775</v>
      </c>
      <c r="C36" s="505">
        <f>taxrates!AE28</f>
        <v>2.8150098749853095E-2</v>
      </c>
      <c r="D36" s="505">
        <f>taxrates!AF28</f>
        <v>2.2211639690682679E-2</v>
      </c>
      <c r="E36" s="505">
        <f>taxrates!AG28</f>
        <v>6.1336229608869629E-3</v>
      </c>
      <c r="F36" s="505">
        <f>taxrates!AH28</f>
        <v>3.738335927679276E-2</v>
      </c>
      <c r="G36" s="505">
        <f>taxrates!AI28</f>
        <v>8.2351054631334658E-2</v>
      </c>
      <c r="H36" s="506">
        <f>taxrates!AJ28</f>
        <v>1.2288661913477581E-2</v>
      </c>
      <c r="I36" s="175">
        <f>taxrates!AK28</f>
        <v>0.21480072386535115</v>
      </c>
      <c r="J36" s="116">
        <f>taxrates!AL28</f>
        <v>2.4149160093002883E-2</v>
      </c>
      <c r="K36" s="116">
        <f>taxrates!AM28</f>
        <v>2.2084472906318466E-2</v>
      </c>
      <c r="L36" s="116">
        <f>taxrates!AN28</f>
        <v>3.5730746502771506E-3</v>
      </c>
      <c r="M36" s="116">
        <f>taxrates!AO28</f>
        <v>4.8379105111349595E-2</v>
      </c>
      <c r="N36" s="116">
        <f>taxrates!AP28</f>
        <v>0.1001954240861615</v>
      </c>
      <c r="O36" s="116">
        <f>taxrates!AQ28</f>
        <v>1.6419487018241561E-2</v>
      </c>
      <c r="P36" s="109">
        <f>taxrates!AR28</f>
        <v>0.29273227335873386</v>
      </c>
      <c r="Q36" s="116">
        <f>taxrates!AS28</f>
        <v>1.7827257483971997E-2</v>
      </c>
      <c r="R36" s="116">
        <f>taxrates!AT28</f>
        <v>2.0354197765269567E-2</v>
      </c>
      <c r="S36" s="116">
        <f>taxrates!AU28</f>
        <v>1.1021683612089939E-3</v>
      </c>
      <c r="T36" s="116">
        <f>taxrates!AV28</f>
        <v>8.3793575062775558E-2</v>
      </c>
      <c r="U36" s="116">
        <f>taxrates!AW28</f>
        <v>0.13945640243169888</v>
      </c>
      <c r="V36" s="156">
        <f>taxrates!AX28</f>
        <v>3.0198672253808928E-2</v>
      </c>
    </row>
    <row r="37" spans="1:22" x14ac:dyDescent="0.2">
      <c r="A37" s="155">
        <v>1940</v>
      </c>
      <c r="B37" s="135">
        <f>taxrates!AD29</f>
        <v>0.20174887497565841</v>
      </c>
      <c r="C37" s="503">
        <f>taxrates!AE29</f>
        <v>2.7974641034435341E-2</v>
      </c>
      <c r="D37" s="503">
        <f>taxrates!AF29</f>
        <v>1.9917838310395591E-2</v>
      </c>
      <c r="E37" s="503">
        <f>taxrates!AG29</f>
        <v>5.8695825441781721E-3</v>
      </c>
      <c r="F37" s="503">
        <f>taxrates!AH29</f>
        <v>3.7642053254208163E-2</v>
      </c>
      <c r="G37" s="503">
        <f>taxrates!AI29</f>
        <v>0.10016250528751994</v>
      </c>
      <c r="H37" s="504">
        <f>taxrates!AJ29</f>
        <v>1.0182254544921224E-2</v>
      </c>
      <c r="I37" s="174">
        <f>taxrates!AK29</f>
        <v>0.23124936700635237</v>
      </c>
      <c r="J37" s="114">
        <f>taxrates!AL29</f>
        <v>2.3720411664034286E-2</v>
      </c>
      <c r="K37" s="114">
        <f>taxrates!AM29</f>
        <v>1.9351917286832818E-2</v>
      </c>
      <c r="L37" s="114">
        <f>taxrates!AN29</f>
        <v>3.379619597229325E-3</v>
      </c>
      <c r="M37" s="114">
        <f>taxrates!AO29</f>
        <v>4.7976647988395779E-2</v>
      </c>
      <c r="N37" s="114">
        <f>taxrates!AP29</f>
        <v>0.1233734879323726</v>
      </c>
      <c r="O37" s="114">
        <f>taxrates!AQ29</f>
        <v>1.3447282537487599E-2</v>
      </c>
      <c r="P37" s="106">
        <f>taxrates!AR29</f>
        <v>0.30423233339050582</v>
      </c>
      <c r="Q37" s="114">
        <f>taxrates!AS29</f>
        <v>1.6819707884593298E-2</v>
      </c>
      <c r="R37" s="114">
        <f>taxrates!AT29</f>
        <v>1.6344798646677192E-2</v>
      </c>
      <c r="S37" s="114">
        <f>taxrates!AU29</f>
        <v>1.0013534317575626E-3</v>
      </c>
      <c r="T37" s="114">
        <f>taxrates!AV29</f>
        <v>7.8628769238205401E-2</v>
      </c>
      <c r="U37" s="114">
        <f>taxrates!AW29</f>
        <v>0.16768527428427843</v>
      </c>
      <c r="V37" s="154">
        <f>taxrates!AX29</f>
        <v>2.3752429904993926E-2</v>
      </c>
    </row>
    <row r="38" spans="1:22" x14ac:dyDescent="0.2">
      <c r="A38" s="155">
        <v>1941</v>
      </c>
      <c r="B38" s="135">
        <f>taxrates!AD30</f>
        <v>0.25656515158887483</v>
      </c>
      <c r="C38" s="503">
        <f>taxrates!AE30</f>
        <v>2.8138876940665764E-2</v>
      </c>
      <c r="D38" s="503">
        <f>taxrates!AF30</f>
        <v>1.5972095852730506E-2</v>
      </c>
      <c r="E38" s="503">
        <f>taxrates!AG30</f>
        <v>6.0112316245646783E-3</v>
      </c>
      <c r="F38" s="503">
        <f>taxrates!AH30</f>
        <v>4.0346468012878035E-2</v>
      </c>
      <c r="G38" s="503">
        <f>taxrates!AI30</f>
        <v>0.15661154388242193</v>
      </c>
      <c r="H38" s="504">
        <f>taxrates!AJ30</f>
        <v>9.4849352756138771E-3</v>
      </c>
      <c r="I38" s="174">
        <f>taxrates!AK30</f>
        <v>0.29601034458607656</v>
      </c>
      <c r="J38" s="114">
        <f>taxrates!AL30</f>
        <v>2.328538480837701E-2</v>
      </c>
      <c r="K38" s="114">
        <f>taxrates!AM30</f>
        <v>1.4943663502824929E-2</v>
      </c>
      <c r="L38" s="114">
        <f>taxrates!AN30</f>
        <v>3.3778707478396347E-3</v>
      </c>
      <c r="M38" s="114">
        <f>taxrates!AO30</f>
        <v>5.0929262197236744E-2</v>
      </c>
      <c r="N38" s="114">
        <f>taxrates!AP30</f>
        <v>0.19124930284368474</v>
      </c>
      <c r="O38" s="114">
        <f>taxrates!AQ30</f>
        <v>1.2224860486113459E-2</v>
      </c>
      <c r="P38" s="106">
        <f>taxrates!AR30</f>
        <v>0.37203054790400103</v>
      </c>
      <c r="Q38" s="114">
        <f>taxrates!AS30</f>
        <v>1.575740563829196E-2</v>
      </c>
      <c r="R38" s="114">
        <f>taxrates!AT30</f>
        <v>1.114738797756684E-2</v>
      </c>
      <c r="S38" s="114">
        <f>taxrates!AU30</f>
        <v>9.5514139395621125E-4</v>
      </c>
      <c r="T38" s="114">
        <f>taxrates!AV30</f>
        <v>7.9146871376296557E-2</v>
      </c>
      <c r="U38" s="114">
        <f>taxrates!AW30</f>
        <v>0.24441962413614998</v>
      </c>
      <c r="V38" s="154">
        <f>taxrates!AX30</f>
        <v>2.0604117381739534E-2</v>
      </c>
    </row>
    <row r="39" spans="1:22" x14ac:dyDescent="0.2">
      <c r="A39" s="155">
        <v>1942</v>
      </c>
      <c r="B39" s="135">
        <f>taxrates!AD31</f>
        <v>0.3037187844581144</v>
      </c>
      <c r="C39" s="503">
        <f>taxrates!AE31</f>
        <v>2.5756645844704773E-2</v>
      </c>
      <c r="D39" s="503">
        <f>taxrates!AF31</f>
        <v>1.3988733257556977E-2</v>
      </c>
      <c r="E39" s="503">
        <f>taxrates!AG31</f>
        <v>6.3290913377843415E-3</v>
      </c>
      <c r="F39" s="503">
        <f>taxrates!AH31</f>
        <v>6.5491549421647394E-2</v>
      </c>
      <c r="G39" s="503">
        <f>taxrates!AI31</f>
        <v>0.18308568646927378</v>
      </c>
      <c r="H39" s="504">
        <f>taxrates!AJ31</f>
        <v>9.0670781271471098E-3</v>
      </c>
      <c r="I39" s="174">
        <f>taxrates!AK31</f>
        <v>0.34148601137135881</v>
      </c>
      <c r="J39" s="114">
        <f>taxrates!AL31</f>
        <v>2.088434984019797E-2</v>
      </c>
      <c r="K39" s="114">
        <f>taxrates!AM31</f>
        <v>1.2481628763683358E-2</v>
      </c>
      <c r="L39" s="114">
        <f>taxrates!AN31</f>
        <v>3.4847844665963413E-3</v>
      </c>
      <c r="M39" s="114">
        <f>taxrates!AO31</f>
        <v>7.4653318333179328E-2</v>
      </c>
      <c r="N39" s="114">
        <f>taxrates!AP31</f>
        <v>0.21853123378785089</v>
      </c>
      <c r="O39" s="114">
        <f>taxrates!AQ31</f>
        <v>1.1450696179850969E-2</v>
      </c>
      <c r="P39" s="106">
        <f>taxrates!AR31</f>
        <v>0.41881068969694396</v>
      </c>
      <c r="Q39" s="114">
        <f>taxrates!AS31</f>
        <v>1.3606075843598079E-2</v>
      </c>
      <c r="R39" s="114">
        <f>taxrates!AT31</f>
        <v>8.7949756979989815E-3</v>
      </c>
      <c r="S39" s="114">
        <f>taxrates!AU31</f>
        <v>9.4866132100866079E-4</v>
      </c>
      <c r="T39" s="114">
        <f>taxrates!AV31</f>
        <v>0.1000672537899901</v>
      </c>
      <c r="U39" s="114">
        <f>taxrates!AW31</f>
        <v>0.27681635706447028</v>
      </c>
      <c r="V39" s="154">
        <f>taxrates!AX31</f>
        <v>1.8577365979877931E-2</v>
      </c>
    </row>
    <row r="40" spans="1:22" x14ac:dyDescent="0.2">
      <c r="A40" s="155">
        <v>1943</v>
      </c>
      <c r="B40" s="135">
        <f>taxrates!AD32</f>
        <v>0.37694449037016836</v>
      </c>
      <c r="C40" s="503">
        <f>taxrates!AE32</f>
        <v>2.5378617719609149E-2</v>
      </c>
      <c r="D40" s="503">
        <f>taxrates!AF32</f>
        <v>1.3019144826052893E-2</v>
      </c>
      <c r="E40" s="503">
        <f>taxrates!AG32</f>
        <v>7.3030152885605404E-3</v>
      </c>
      <c r="F40" s="503">
        <f>taxrates!AH32</f>
        <v>0.13170359286674929</v>
      </c>
      <c r="G40" s="503">
        <f>taxrates!AI32</f>
        <v>0.19167041404615606</v>
      </c>
      <c r="H40" s="504">
        <f>taxrates!AJ32</f>
        <v>7.8697056230404502E-3</v>
      </c>
      <c r="I40" s="174">
        <f>taxrates!AK32</f>
        <v>0.41407352130643577</v>
      </c>
      <c r="J40" s="114">
        <f>taxrates!AL32</f>
        <v>2.0500200633474956E-2</v>
      </c>
      <c r="K40" s="114">
        <f>taxrates!AM32</f>
        <v>1.1555177590743523E-2</v>
      </c>
      <c r="L40" s="114">
        <f>taxrates!AN32</f>
        <v>4.0058553513313304E-3</v>
      </c>
      <c r="M40" s="114">
        <f>taxrates!AO32</f>
        <v>0.14195348757251824</v>
      </c>
      <c r="N40" s="114">
        <f>taxrates!AP32</f>
        <v>0.22615774419000295</v>
      </c>
      <c r="O40" s="114">
        <f>taxrates!AQ32</f>
        <v>9.9010559683647605E-3</v>
      </c>
      <c r="P40" s="106">
        <f>taxrates!AR32</f>
        <v>0.48569553168128271</v>
      </c>
      <c r="Q40" s="114">
        <f>taxrates!AS32</f>
        <v>1.3594203823971012E-2</v>
      </c>
      <c r="R40" s="114">
        <f>taxrates!AT32</f>
        <v>8.115615528801844E-3</v>
      </c>
      <c r="S40" s="114">
        <f>taxrates!AU32</f>
        <v>1.1099777483400493E-3</v>
      </c>
      <c r="T40" s="114">
        <f>taxrates!AV32</f>
        <v>0.16826872535727708</v>
      </c>
      <c r="U40" s="114">
        <f>taxrates!AW32</f>
        <v>0.27825959765014768</v>
      </c>
      <c r="V40" s="154">
        <f>taxrates!AX32</f>
        <v>1.6347411572745052E-2</v>
      </c>
    </row>
    <row r="41" spans="1:22" x14ac:dyDescent="0.2">
      <c r="A41" s="155">
        <v>1944</v>
      </c>
      <c r="B41" s="135">
        <f>taxrates!AD33</f>
        <v>0.34953806171642199</v>
      </c>
      <c r="C41" s="503">
        <f>taxrates!AE33</f>
        <v>2.9105277703121338E-2</v>
      </c>
      <c r="D41" s="503">
        <f>taxrates!AF33</f>
        <v>1.314746592615835E-2</v>
      </c>
      <c r="E41" s="503">
        <f>taxrates!AG33</f>
        <v>8.3629377307580712E-3</v>
      </c>
      <c r="F41" s="503">
        <f>taxrates!AH33</f>
        <v>0.12528564290303248</v>
      </c>
      <c r="G41" s="503">
        <f>taxrates!AI33</f>
        <v>0.1641992715095659</v>
      </c>
      <c r="H41" s="504">
        <f>taxrates!AJ33</f>
        <v>9.4374659437858593E-3</v>
      </c>
      <c r="I41" s="174">
        <f>taxrates!AK33</f>
        <v>0.39381748951339074</v>
      </c>
      <c r="J41" s="114">
        <f>taxrates!AL33</f>
        <v>2.4637526898900381E-2</v>
      </c>
      <c r="K41" s="114">
        <f>taxrates!AM33</f>
        <v>1.2346065881598377E-2</v>
      </c>
      <c r="L41" s="114">
        <f>taxrates!AN33</f>
        <v>4.8071440133630782E-3</v>
      </c>
      <c r="M41" s="114">
        <f>taxrates!AO33</f>
        <v>0.13720327578073249</v>
      </c>
      <c r="N41" s="114">
        <f>taxrates!AP33</f>
        <v>0.20238080524534491</v>
      </c>
      <c r="O41" s="114">
        <f>taxrates!AQ33</f>
        <v>1.2442671693451486E-2</v>
      </c>
      <c r="P41" s="106">
        <f>taxrates!AR33</f>
        <v>0.4731704367259813</v>
      </c>
      <c r="Q41" s="114">
        <f>taxrates!AS33</f>
        <v>1.7510409185509293E-2</v>
      </c>
      <c r="R41" s="114">
        <f>taxrates!AT33</f>
        <v>9.2170952124681974E-3</v>
      </c>
      <c r="S41" s="114">
        <f>taxrates!AU33</f>
        <v>1.427610258721717E-3</v>
      </c>
      <c r="T41" s="114">
        <f>taxrates!AV33</f>
        <v>0.16831018369281681</v>
      </c>
      <c r="U41" s="114">
        <f>taxrates!AW33</f>
        <v>0.25469026820033891</v>
      </c>
      <c r="V41" s="154">
        <f>taxrates!AX33</f>
        <v>2.2014870176126404E-2</v>
      </c>
    </row>
    <row r="42" spans="1:22" x14ac:dyDescent="0.2">
      <c r="A42" s="155">
        <v>1945</v>
      </c>
      <c r="B42" s="135">
        <f>taxrates!AD34</f>
        <v>0.3563201769384996</v>
      </c>
      <c r="C42" s="503">
        <f>taxrates!AE34</f>
        <v>3.3917241230860533E-2</v>
      </c>
      <c r="D42" s="503">
        <f>taxrates!AF34</f>
        <v>1.3950063896875933E-2</v>
      </c>
      <c r="E42" s="503">
        <f>taxrates!AG34</f>
        <v>1.0474890686504187E-2</v>
      </c>
      <c r="F42" s="503">
        <f>taxrates!AH34</f>
        <v>0.14793687942561468</v>
      </c>
      <c r="G42" s="503">
        <f>taxrates!AI34</f>
        <v>0.13882409004783611</v>
      </c>
      <c r="H42" s="504">
        <f>taxrates!AJ34</f>
        <v>1.121701165080813E-2</v>
      </c>
      <c r="I42" s="174">
        <f>taxrates!AK34</f>
        <v>0.39953910072525584</v>
      </c>
      <c r="J42" s="114">
        <f>taxrates!AL34</f>
        <v>2.8821892656406282E-2</v>
      </c>
      <c r="K42" s="114">
        <f>taxrates!AM34</f>
        <v>1.3259370007711995E-2</v>
      </c>
      <c r="L42" s="114">
        <f>taxrates!AN34</f>
        <v>6.0444164857058943E-3</v>
      </c>
      <c r="M42" s="114">
        <f>taxrates!AO34</f>
        <v>0.16553685511011446</v>
      </c>
      <c r="N42" s="114">
        <f>taxrates!AP34</f>
        <v>0.17103047855909362</v>
      </c>
      <c r="O42" s="114">
        <f>taxrates!AQ34</f>
        <v>1.4846087906223554E-2</v>
      </c>
      <c r="P42" s="106">
        <f>taxrates!AR34</f>
        <v>0.48451521670783526</v>
      </c>
      <c r="Q42" s="114">
        <f>taxrates!AS34</f>
        <v>2.1441050195684298E-2</v>
      </c>
      <c r="R42" s="114">
        <f>taxrates!AT34</f>
        <v>1.0431996512445843E-2</v>
      </c>
      <c r="S42" s="114">
        <f>taxrates!AU34</f>
        <v>1.8788896855126626E-3</v>
      </c>
      <c r="T42" s="114">
        <f>taxrates!AV34</f>
        <v>0.20991346426441129</v>
      </c>
      <c r="U42" s="114">
        <f>taxrates!AW34</f>
        <v>0.21336009298144529</v>
      </c>
      <c r="V42" s="154">
        <f>taxrates!AX34</f>
        <v>2.7489723068335917E-2</v>
      </c>
    </row>
    <row r="43" spans="1:22" x14ac:dyDescent="0.2">
      <c r="A43" s="155">
        <v>1946</v>
      </c>
      <c r="B43" s="135">
        <f>taxrates!AD35</f>
        <v>0.32914070832039893</v>
      </c>
      <c r="C43" s="503">
        <f>taxrates!AE35</f>
        <v>3.7257234095686195E-2</v>
      </c>
      <c r="D43" s="503">
        <f>taxrates!AF35</f>
        <v>1.2986251735770187E-2</v>
      </c>
      <c r="E43" s="503">
        <f>taxrates!AG35</f>
        <v>1.2425949631934573E-2</v>
      </c>
      <c r="F43" s="503">
        <f>taxrates!AH35</f>
        <v>0.13416258594742428</v>
      </c>
      <c r="G43" s="503">
        <f>taxrates!AI35</f>
        <v>0.12045102285857949</v>
      </c>
      <c r="H43" s="504">
        <f>taxrates!AJ35</f>
        <v>1.185766405100425E-2</v>
      </c>
      <c r="I43" s="174">
        <f>taxrates!AK35</f>
        <v>0.36378545841797549</v>
      </c>
      <c r="J43" s="114">
        <f>taxrates!AL35</f>
        <v>3.1425675758674769E-2</v>
      </c>
      <c r="K43" s="114">
        <f>taxrates!AM35</f>
        <v>1.2383072444018433E-2</v>
      </c>
      <c r="L43" s="114">
        <f>taxrates!AN35</f>
        <v>7.1171563972052404E-3</v>
      </c>
      <c r="M43" s="114">
        <f>taxrates!AO35</f>
        <v>0.15187994412432942</v>
      </c>
      <c r="N43" s="114">
        <f>taxrates!AP35</f>
        <v>0.14540181279705414</v>
      </c>
      <c r="O43" s="114">
        <f>taxrates!AQ35</f>
        <v>1.5577796896693471E-2</v>
      </c>
      <c r="P43" s="106">
        <f>taxrates!AR35</f>
        <v>0.45313227908396247</v>
      </c>
      <c r="Q43" s="114">
        <f>taxrates!AS35</f>
        <v>2.4567164803577873E-2</v>
      </c>
      <c r="R43" s="114">
        <f>taxrates!AT35</f>
        <v>1.0403637563652569E-2</v>
      </c>
      <c r="S43" s="114">
        <f>taxrates!AU35</f>
        <v>2.3248785311465658E-3</v>
      </c>
      <c r="T43" s="114">
        <f>taxrates!AV35</f>
        <v>0.20253897319937203</v>
      </c>
      <c r="U43" s="114">
        <f>taxrates!AW35</f>
        <v>0.18307175615806207</v>
      </c>
      <c r="V43" s="154">
        <f>taxrates!AX35</f>
        <v>3.0225868828151387E-2</v>
      </c>
    </row>
    <row r="44" spans="1:22" x14ac:dyDescent="0.2">
      <c r="A44" s="155">
        <v>1947</v>
      </c>
      <c r="B44" s="135">
        <f>taxrates!AD36</f>
        <v>0.3396435991883745</v>
      </c>
      <c r="C44" s="503">
        <f>taxrates!AE36</f>
        <v>3.7164774596039764E-2</v>
      </c>
      <c r="D44" s="503">
        <f>taxrates!AF36</f>
        <v>1.2591918567241457E-2</v>
      </c>
      <c r="E44" s="503">
        <f>taxrates!AG36</f>
        <v>9.7970792843650508E-3</v>
      </c>
      <c r="F44" s="503">
        <f>taxrates!AH36</f>
        <v>0.12956070332903222</v>
      </c>
      <c r="G44" s="503">
        <f>taxrates!AI36</f>
        <v>0.13791460602668618</v>
      </c>
      <c r="H44" s="504">
        <f>taxrates!AJ36</f>
        <v>1.2614517385009769E-2</v>
      </c>
      <c r="I44" s="174">
        <f>taxrates!AK36</f>
        <v>0.37515126570943558</v>
      </c>
      <c r="J44" s="114">
        <f>taxrates!AL36</f>
        <v>3.0984873536398738E-2</v>
      </c>
      <c r="K44" s="114">
        <f>taxrates!AM36</f>
        <v>1.1856280158988323E-2</v>
      </c>
      <c r="L44" s="114">
        <f>taxrates!AN36</f>
        <v>5.5464838565389141E-3</v>
      </c>
      <c r="M44" s="114">
        <f>taxrates!AO36</f>
        <v>0.14333609707711931</v>
      </c>
      <c r="N44" s="114">
        <f>taxrates!AP36</f>
        <v>0.16704723509215183</v>
      </c>
      <c r="O44" s="114">
        <f>taxrates!AQ36</f>
        <v>1.6380295988238473E-2</v>
      </c>
      <c r="P44" s="106">
        <f>taxrates!AR36</f>
        <v>0.46209385053694296</v>
      </c>
      <c r="Q44" s="114">
        <f>taxrates!AS36</f>
        <v>2.3454770089014591E-2</v>
      </c>
      <c r="R44" s="114">
        <f>taxrates!AT36</f>
        <v>9.6874541992453302E-3</v>
      </c>
      <c r="S44" s="114">
        <f>taxrates!AU36</f>
        <v>1.7543754818482398E-3</v>
      </c>
      <c r="T44" s="114">
        <f>taxrates!AV36</f>
        <v>0.18264924153440804</v>
      </c>
      <c r="U44" s="114">
        <f>taxrates!AW36</f>
        <v>0.21385993793703584</v>
      </c>
      <c r="V44" s="154">
        <f>taxrates!AX36</f>
        <v>3.0688071295390921E-2</v>
      </c>
    </row>
    <row r="45" spans="1:22" x14ac:dyDescent="0.2">
      <c r="A45" s="155">
        <v>1948</v>
      </c>
      <c r="B45" s="135">
        <f>taxrates!AD37</f>
        <v>0.30926828325777267</v>
      </c>
      <c r="C45" s="503">
        <f>taxrates!AE37</f>
        <v>3.4023969490358859E-2</v>
      </c>
      <c r="D45" s="503">
        <f>taxrates!AF37</f>
        <v>1.1097927990041345E-2</v>
      </c>
      <c r="E45" s="503">
        <f>taxrates!AG37</f>
        <v>6.8861769488814568E-3</v>
      </c>
      <c r="F45" s="503">
        <f>taxrates!AH37</f>
        <v>0.11604530781556564</v>
      </c>
      <c r="G45" s="503">
        <f>taxrates!AI37</f>
        <v>0.12975487955892975</v>
      </c>
      <c r="H45" s="504">
        <f>taxrates!AJ37</f>
        <v>1.1460021453995634E-2</v>
      </c>
      <c r="I45" s="174">
        <f>taxrates!AK37</f>
        <v>0.34136876503466329</v>
      </c>
      <c r="J45" s="114">
        <f>taxrates!AL37</f>
        <v>2.8321730316519286E-2</v>
      </c>
      <c r="K45" s="114">
        <f>taxrates!AM37</f>
        <v>1.0308345514252666E-2</v>
      </c>
      <c r="L45" s="114">
        <f>taxrates!AN37</f>
        <v>3.8923858659911572E-3</v>
      </c>
      <c r="M45" s="114">
        <f>taxrates!AO37</f>
        <v>0.12612126351754563</v>
      </c>
      <c r="N45" s="114">
        <f>taxrates!AP37</f>
        <v>0.15786728750744949</v>
      </c>
      <c r="O45" s="114">
        <f>taxrates!AQ37</f>
        <v>1.4857752312905015E-2</v>
      </c>
      <c r="P45" s="106">
        <f>taxrates!AR37</f>
        <v>0.41879608286877135</v>
      </c>
      <c r="Q45" s="114">
        <f>taxrates!AS37</f>
        <v>2.0835735704098291E-2</v>
      </c>
      <c r="R45" s="114">
        <f>taxrates!AT37</f>
        <v>8.2016256293340091E-3</v>
      </c>
      <c r="S45" s="114">
        <f>taxrates!AU37</f>
        <v>1.1965429366181434E-3</v>
      </c>
      <c r="T45" s="114">
        <f>taxrates!AV37</f>
        <v>0.15849646179028135</v>
      </c>
      <c r="U45" s="114">
        <f>taxrates!AW37</f>
        <v>0.20309024212710197</v>
      </c>
      <c r="V45" s="154">
        <f>taxrates!AX37</f>
        <v>2.6975474681337607E-2</v>
      </c>
    </row>
    <row r="46" spans="1:22" x14ac:dyDescent="0.2">
      <c r="A46" s="155">
        <v>1949</v>
      </c>
      <c r="B46" s="135">
        <f>taxrates!AD38</f>
        <v>0.28716735871392857</v>
      </c>
      <c r="C46" s="503">
        <f>taxrates!AE38</f>
        <v>3.6507488456749691E-2</v>
      </c>
      <c r="D46" s="503">
        <f>taxrates!AF38</f>
        <v>1.2553928547634784E-2</v>
      </c>
      <c r="E46" s="503">
        <f>taxrates!AG38</f>
        <v>7.567266973083916E-3</v>
      </c>
      <c r="F46" s="503">
        <f>taxrates!AH38</f>
        <v>0.1036465042055635</v>
      </c>
      <c r="G46" s="503">
        <f>taxrates!AI38</f>
        <v>0.11670735679258726</v>
      </c>
      <c r="H46" s="504">
        <f>taxrates!AJ38</f>
        <v>1.0184813738309413E-2</v>
      </c>
      <c r="I46" s="174">
        <f>taxrates!AK38</f>
        <v>0.31755042271203465</v>
      </c>
      <c r="J46" s="114">
        <f>taxrates!AL38</f>
        <v>3.0891994854025516E-2</v>
      </c>
      <c r="K46" s="114">
        <f>taxrates!AM38</f>
        <v>1.1723377493221812E-2</v>
      </c>
      <c r="L46" s="114">
        <f>taxrates!AN38</f>
        <v>4.3481644325987908E-3</v>
      </c>
      <c r="M46" s="114">
        <f>taxrates!AO38</f>
        <v>0.11262313829824451</v>
      </c>
      <c r="N46" s="114">
        <f>taxrates!AP38</f>
        <v>0.14454073592874345</v>
      </c>
      <c r="O46" s="114">
        <f>taxrates!AQ38</f>
        <v>1.3423011705200586E-2</v>
      </c>
      <c r="P46" s="106">
        <f>taxrates!AR38</f>
        <v>0.38985536102875079</v>
      </c>
      <c r="Q46" s="114">
        <f>taxrates!AS38</f>
        <v>2.2933515571689777E-2</v>
      </c>
      <c r="R46" s="114">
        <f>taxrates!AT38</f>
        <v>9.2163767681862421E-3</v>
      </c>
      <c r="S46" s="114">
        <f>taxrates!AU38</f>
        <v>1.3488199589123989E-3</v>
      </c>
      <c r="T46" s="114">
        <f>taxrates!AV38</f>
        <v>0.13985122716997392</v>
      </c>
      <c r="U46" s="114">
        <f>taxrates!AW38</f>
        <v>0.19198327101458507</v>
      </c>
      <c r="V46" s="154">
        <f>taxrates!AX38</f>
        <v>2.452215054540342E-2</v>
      </c>
    </row>
    <row r="47" spans="1:22" x14ac:dyDescent="0.2">
      <c r="A47" s="159">
        <v>1950</v>
      </c>
      <c r="B47" s="146">
        <f>taxrates!AD39</f>
        <v>0.33228562592596056</v>
      </c>
      <c r="C47" s="507">
        <f>taxrates!AE39</f>
        <v>3.5604543816355291E-2</v>
      </c>
      <c r="D47" s="507">
        <f>taxrates!AF39</f>
        <v>1.1525580323080247E-2</v>
      </c>
      <c r="E47" s="507">
        <f>taxrates!AG39</f>
        <v>7.4648945329549871E-3</v>
      </c>
      <c r="F47" s="507">
        <f>taxrates!AH39</f>
        <v>0.10389656659549421</v>
      </c>
      <c r="G47" s="507">
        <f>taxrates!AI39</f>
        <v>0.16571350049068928</v>
      </c>
      <c r="H47" s="508">
        <f>taxrates!AJ39</f>
        <v>8.0805401673865584E-3</v>
      </c>
      <c r="I47" s="176">
        <f>taxrates!AK39</f>
        <v>0.3681355264914325</v>
      </c>
      <c r="J47" s="118">
        <f>taxrates!AL39</f>
        <v>2.9795613664831067E-2</v>
      </c>
      <c r="K47" s="118">
        <f>taxrates!AM39</f>
        <v>1.0639815104535317E-2</v>
      </c>
      <c r="L47" s="118">
        <f>taxrates!AN39</f>
        <v>4.2420276095105061E-3</v>
      </c>
      <c r="M47" s="118">
        <f>taxrates!AO39</f>
        <v>0.11431338975100098</v>
      </c>
      <c r="N47" s="118">
        <f>taxrates!AP39</f>
        <v>0.19861245403948777</v>
      </c>
      <c r="O47" s="118">
        <f>taxrates!AQ39</f>
        <v>1.0532226322066832E-2</v>
      </c>
      <c r="P47" s="112">
        <f>taxrates!AR39</f>
        <v>0.45285507011244269</v>
      </c>
      <c r="Q47" s="118">
        <f>taxrates!AS39</f>
        <v>2.1397924683950922E-2</v>
      </c>
      <c r="R47" s="118">
        <f>taxrates!AT39</f>
        <v>8.2085240548496422E-3</v>
      </c>
      <c r="S47" s="118">
        <f>taxrates!AU39</f>
        <v>1.272964096150374E-3</v>
      </c>
      <c r="T47" s="118">
        <f>taxrates!AV39</f>
        <v>0.14098890641205439</v>
      </c>
      <c r="U47" s="118">
        <f>taxrates!AW39</f>
        <v>0.26242680010801456</v>
      </c>
      <c r="V47" s="158">
        <f>taxrates!AX39</f>
        <v>1.8559950757422786E-2</v>
      </c>
    </row>
    <row r="48" spans="1:22" x14ac:dyDescent="0.2">
      <c r="A48" s="155">
        <v>1951</v>
      </c>
      <c r="B48" s="135">
        <f>taxrates!AD40</f>
        <v>0.36254914045901188</v>
      </c>
      <c r="C48" s="503">
        <f>taxrates!AE40</f>
        <v>3.4145753736965781E-2</v>
      </c>
      <c r="D48" s="503">
        <f>taxrates!AF40</f>
        <v>1.1333478415318945E-2</v>
      </c>
      <c r="E48" s="503">
        <f>taxrates!AG40</f>
        <v>8.0335479983732767E-3</v>
      </c>
      <c r="F48" s="503">
        <f>taxrates!AH40</f>
        <v>0.11864921389572093</v>
      </c>
      <c r="G48" s="503">
        <f>taxrates!AI40</f>
        <v>0.18220068688495311</v>
      </c>
      <c r="H48" s="504">
        <f>taxrates!AJ40</f>
        <v>8.1864595276798131E-3</v>
      </c>
      <c r="I48" s="174">
        <f>taxrates!AK40</f>
        <v>0.40126935321326668</v>
      </c>
      <c r="J48" s="114">
        <f>taxrates!AL40</f>
        <v>2.8606732665626345E-2</v>
      </c>
      <c r="K48" s="114">
        <f>taxrates!AM40</f>
        <v>1.0405378106402767E-2</v>
      </c>
      <c r="L48" s="114">
        <f>taxrates!AN40</f>
        <v>4.5702699415410067E-3</v>
      </c>
      <c r="M48" s="114">
        <f>taxrates!AO40</f>
        <v>0.12580470188779422</v>
      </c>
      <c r="N48" s="114">
        <f>taxrates!AP40</f>
        <v>0.22120007433787731</v>
      </c>
      <c r="O48" s="114">
        <f>taxrates!AQ40</f>
        <v>1.0682196274025075E-2</v>
      </c>
      <c r="P48" s="106">
        <f>taxrates!AR40</f>
        <v>0.48505357486731698</v>
      </c>
      <c r="Q48" s="114">
        <f>taxrates!AS40</f>
        <v>2.0759126746060824E-2</v>
      </c>
      <c r="R48" s="114">
        <f>taxrates!AT40</f>
        <v>7.9331349900239236E-3</v>
      </c>
      <c r="S48" s="114">
        <f>taxrates!AU40</f>
        <v>1.3858174291447494E-3</v>
      </c>
      <c r="T48" s="114">
        <f>taxrates!AV40</f>
        <v>0.14854868963954593</v>
      </c>
      <c r="U48" s="114">
        <f>taxrates!AW40</f>
        <v>0.28746024835529638</v>
      </c>
      <c r="V48" s="154">
        <f>taxrates!AX40</f>
        <v>1.8966557707245278E-2</v>
      </c>
    </row>
    <row r="49" spans="1:22" x14ac:dyDescent="0.2">
      <c r="A49" s="155">
        <v>1952</v>
      </c>
      <c r="B49" s="135">
        <f>taxrates!AD41</f>
        <v>0.35200415408202995</v>
      </c>
      <c r="C49" s="503">
        <f>taxrates!AE41</f>
        <v>3.6753175418937793E-2</v>
      </c>
      <c r="D49" s="503">
        <f>taxrates!AF41</f>
        <v>1.2057590902686488E-2</v>
      </c>
      <c r="E49" s="503">
        <f>taxrates!AG41</f>
        <v>8.2099591057412692E-3</v>
      </c>
      <c r="F49" s="503">
        <f>taxrates!AH41</f>
        <v>0.12742536128882681</v>
      </c>
      <c r="G49" s="503">
        <f>taxrates!AI41</f>
        <v>0.15855892915686759</v>
      </c>
      <c r="H49" s="504">
        <f>taxrates!AJ41</f>
        <v>8.9991382089700412E-3</v>
      </c>
      <c r="I49" s="174">
        <f>taxrates!AK41</f>
        <v>0.38642708482190247</v>
      </c>
      <c r="J49" s="114">
        <f>taxrates!AL41</f>
        <v>3.1199669518252187E-2</v>
      </c>
      <c r="K49" s="114">
        <f>taxrates!AM41</f>
        <v>1.1103057112877759E-2</v>
      </c>
      <c r="L49" s="114">
        <f>taxrates!AN41</f>
        <v>4.732591573130795E-3</v>
      </c>
      <c r="M49" s="114">
        <f>taxrates!AO41</f>
        <v>0.1342413132026094</v>
      </c>
      <c r="N49" s="114">
        <f>taxrates!AP41</f>
        <v>0.19325204344550065</v>
      </c>
      <c r="O49" s="114">
        <f>taxrates!AQ41</f>
        <v>1.1898409969531645E-2</v>
      </c>
      <c r="P49" s="106">
        <f>taxrates!AR41</f>
        <v>0.4653210784271985</v>
      </c>
      <c r="Q49" s="114">
        <f>taxrates!AS41</f>
        <v>2.3132735224847181E-2</v>
      </c>
      <c r="R49" s="114">
        <f>taxrates!AT41</f>
        <v>8.6061338661746548E-3</v>
      </c>
      <c r="S49" s="114">
        <f>taxrates!AU41</f>
        <v>1.4662207554373607E-3</v>
      </c>
      <c r="T49" s="114">
        <f>taxrates!AV41</f>
        <v>0.15254704097141761</v>
      </c>
      <c r="U49" s="114">
        <f>taxrates!AW41</f>
        <v>0.25812139080742624</v>
      </c>
      <c r="V49" s="154">
        <f>taxrates!AX41</f>
        <v>2.1447556801895449E-2</v>
      </c>
    </row>
    <row r="50" spans="1:22" x14ac:dyDescent="0.2">
      <c r="A50" s="155">
        <v>1953</v>
      </c>
      <c r="B50" s="135">
        <f>taxrates!AD42</f>
        <v>0.35210890051064392</v>
      </c>
      <c r="C50" s="503">
        <f>taxrates!AE42</f>
        <v>3.8331498093631504E-2</v>
      </c>
      <c r="D50" s="503">
        <f>taxrates!AF42</f>
        <v>1.2608874291932665E-2</v>
      </c>
      <c r="E50" s="503">
        <f>taxrates!AG42</f>
        <v>8.2301924770894312E-3</v>
      </c>
      <c r="F50" s="503">
        <f>taxrates!AH42</f>
        <v>0.12127038861655261</v>
      </c>
      <c r="G50" s="503">
        <f>taxrates!AI42</f>
        <v>0.16210284520512858</v>
      </c>
      <c r="H50" s="504">
        <f>taxrates!AJ42</f>
        <v>9.5651018263091508E-3</v>
      </c>
      <c r="I50" s="174">
        <f>taxrates!AK42</f>
        <v>0.38848874388900434</v>
      </c>
      <c r="J50" s="114">
        <f>taxrates!AL42</f>
        <v>3.3005132997321704E-2</v>
      </c>
      <c r="K50" s="114">
        <f>taxrates!AM42</f>
        <v>1.1706098933303074E-2</v>
      </c>
      <c r="L50" s="114">
        <f>taxrates!AN42</f>
        <v>4.8121437480978255E-3</v>
      </c>
      <c r="M50" s="114">
        <f>taxrates!AO42</f>
        <v>0.12575467773033475</v>
      </c>
      <c r="N50" s="114">
        <f>taxrates!AP42</f>
        <v>0.20038300885134153</v>
      </c>
      <c r="O50" s="114">
        <f>taxrates!AQ42</f>
        <v>1.2827681628605541E-2</v>
      </c>
      <c r="P50" s="106">
        <f>taxrates!AR42</f>
        <v>0.4683344814318578</v>
      </c>
      <c r="Q50" s="114">
        <f>taxrates!AS42</f>
        <v>2.5039445778778834E-2</v>
      </c>
      <c r="R50" s="114">
        <f>taxrates!AT42</f>
        <v>8.9915658633125221E-3</v>
      </c>
      <c r="S50" s="114">
        <f>taxrates!AU42</f>
        <v>1.525475231794864E-3</v>
      </c>
      <c r="T50" s="114">
        <f>taxrates!AV42</f>
        <v>0.13981590207203826</v>
      </c>
      <c r="U50" s="114">
        <f>taxrates!AW42</f>
        <v>0.26945438824259887</v>
      </c>
      <c r="V50" s="154">
        <f>taxrates!AX42</f>
        <v>2.3507704243334409E-2</v>
      </c>
    </row>
    <row r="51" spans="1:22" x14ac:dyDescent="0.2">
      <c r="A51" s="155">
        <v>1954</v>
      </c>
      <c r="B51" s="135">
        <f>taxrates!AD43</f>
        <v>0.32808271440960673</v>
      </c>
      <c r="C51" s="503">
        <f>taxrates!AE43</f>
        <v>3.6513668406584703E-2</v>
      </c>
      <c r="D51" s="503">
        <f>taxrates!AF43</f>
        <v>1.3732323919779519E-2</v>
      </c>
      <c r="E51" s="503">
        <f>taxrates!AG43</f>
        <v>9.274914073824277E-3</v>
      </c>
      <c r="F51" s="503">
        <f>taxrates!AH43</f>
        <v>0.1166481202545831</v>
      </c>
      <c r="G51" s="503">
        <f>taxrates!AI43</f>
        <v>0.1423041463058479</v>
      </c>
      <c r="H51" s="504">
        <f>taxrates!AJ43</f>
        <v>9.6095414489872511E-3</v>
      </c>
      <c r="I51" s="174">
        <f>taxrates!AK43</f>
        <v>0.36239676719259245</v>
      </c>
      <c r="J51" s="114">
        <f>taxrates!AL43</f>
        <v>3.149975230231488E-2</v>
      </c>
      <c r="K51" s="114">
        <f>taxrates!AM43</f>
        <v>1.2943814142630161E-2</v>
      </c>
      <c r="L51" s="114">
        <f>taxrates!AN43</f>
        <v>5.4333098442763839E-3</v>
      </c>
      <c r="M51" s="114">
        <f>taxrates!AO43</f>
        <v>0.12271557033899168</v>
      </c>
      <c r="N51" s="114">
        <f>taxrates!AP43</f>
        <v>0.17689250789329347</v>
      </c>
      <c r="O51" s="114">
        <f>taxrates!AQ43</f>
        <v>1.2911812671085847E-2</v>
      </c>
      <c r="P51" s="106">
        <f>taxrates!AR43</f>
        <v>0.44004496907596929</v>
      </c>
      <c r="Q51" s="114">
        <f>taxrates!AS43</f>
        <v>2.423617409456701E-2</v>
      </c>
      <c r="R51" s="114">
        <f>taxrates!AT43</f>
        <v>1.0441665402510429E-2</v>
      </c>
      <c r="S51" s="114">
        <f>taxrates!AU43</f>
        <v>1.7468062639555098E-3</v>
      </c>
      <c r="T51" s="114">
        <f>taxrates!AV43</f>
        <v>0.14237287337651575</v>
      </c>
      <c r="U51" s="114">
        <f>taxrates!AW43</f>
        <v>0.23740494955368582</v>
      </c>
      <c r="V51" s="154">
        <f>taxrates!AX43</f>
        <v>2.3842500384734795E-2</v>
      </c>
    </row>
    <row r="52" spans="1:22" x14ac:dyDescent="0.2">
      <c r="A52" s="155">
        <v>1955</v>
      </c>
      <c r="B52" s="135">
        <f>taxrates!AD44</f>
        <v>0.33748607260642016</v>
      </c>
      <c r="C52" s="503">
        <f>taxrates!AE44</f>
        <v>3.5801346317664101E-2</v>
      </c>
      <c r="D52" s="503">
        <f>taxrates!AF44</f>
        <v>1.3242290943724503E-2</v>
      </c>
      <c r="E52" s="503">
        <f>taxrates!AG44</f>
        <v>9.3611162569282522E-3</v>
      </c>
      <c r="F52" s="503">
        <f>taxrates!AH44</f>
        <v>0.11222637734547046</v>
      </c>
      <c r="G52" s="503">
        <f>taxrates!AI44</f>
        <v>0.15757449565982742</v>
      </c>
      <c r="H52" s="504">
        <f>taxrates!AJ44</f>
        <v>9.2804460828054061E-3</v>
      </c>
      <c r="I52" s="174">
        <f>taxrates!AK44</f>
        <v>0.36673505224117969</v>
      </c>
      <c r="J52" s="114">
        <f>taxrates!AL44</f>
        <v>3.0733076301006294E-2</v>
      </c>
      <c r="K52" s="114">
        <f>taxrates!AM44</f>
        <v>1.2102692683028453E-2</v>
      </c>
      <c r="L52" s="114">
        <f>taxrates!AN44</f>
        <v>5.4567897427310599E-3</v>
      </c>
      <c r="M52" s="114">
        <f>taxrates!AO44</f>
        <v>0.11789382902456323</v>
      </c>
      <c r="N52" s="114">
        <f>taxrates!AP44</f>
        <v>0.18814047525735578</v>
      </c>
      <c r="O52" s="114">
        <f>taxrates!AQ44</f>
        <v>1.2408189232494943E-2</v>
      </c>
      <c r="P52" s="106">
        <f>taxrates!AR44</f>
        <v>0.44533284959471697</v>
      </c>
      <c r="Q52" s="114">
        <f>taxrates!AS44</f>
        <v>2.3134618886264932E-2</v>
      </c>
      <c r="R52" s="114">
        <f>taxrates!AT44</f>
        <v>8.6532398164650345E-3</v>
      </c>
      <c r="S52" s="114">
        <f>taxrates!AU44</f>
        <v>1.7163935709067664E-3</v>
      </c>
      <c r="T52" s="114">
        <f>taxrates!AV44</f>
        <v>0.13373430761193233</v>
      </c>
      <c r="U52" s="114">
        <f>taxrates!AW44</f>
        <v>0.2558231264416676</v>
      </c>
      <c r="V52" s="154">
        <f>taxrates!AX44</f>
        <v>2.227116326748025E-2</v>
      </c>
    </row>
    <row r="53" spans="1:22" x14ac:dyDescent="0.2">
      <c r="A53" s="155">
        <v>1956</v>
      </c>
      <c r="B53" s="135">
        <f>taxrates!AD45</f>
        <v>0.34066590539091485</v>
      </c>
      <c r="C53" s="503">
        <f>taxrates!AE45</f>
        <v>3.7396585674864737E-2</v>
      </c>
      <c r="D53" s="503">
        <f>taxrates!AF45</f>
        <v>1.413903855319394E-2</v>
      </c>
      <c r="E53" s="503">
        <f>taxrates!AG45</f>
        <v>9.9098185646665071E-3</v>
      </c>
      <c r="F53" s="503">
        <f>taxrates!AH45</f>
        <v>0.11735323326917937</v>
      </c>
      <c r="G53" s="503">
        <f>taxrates!AI45</f>
        <v>0.15041903963025327</v>
      </c>
      <c r="H53" s="504">
        <f>taxrates!AJ45</f>
        <v>1.1448189698757006E-2</v>
      </c>
      <c r="I53" s="174">
        <f>taxrates!AK45</f>
        <v>0.37227752131295244</v>
      </c>
      <c r="J53" s="114">
        <f>taxrates!AL45</f>
        <v>3.2359797425504468E-2</v>
      </c>
      <c r="K53" s="114">
        <f>taxrates!AM45</f>
        <v>1.3062560921723216E-2</v>
      </c>
      <c r="L53" s="114">
        <f>taxrates!AN45</f>
        <v>5.8229418159441836E-3</v>
      </c>
      <c r="M53" s="114">
        <f>taxrates!AO45</f>
        <v>0.12311441018870717</v>
      </c>
      <c r="N53" s="114">
        <f>taxrates!AP45</f>
        <v>0.18248860631543246</v>
      </c>
      <c r="O53" s="114">
        <f>taxrates!AQ45</f>
        <v>1.5429204645640963E-2</v>
      </c>
      <c r="P53" s="106">
        <f>taxrates!AR45</f>
        <v>0.45814214955102966</v>
      </c>
      <c r="Q53" s="114">
        <f>taxrates!AS45</f>
        <v>2.4892166633388474E-2</v>
      </c>
      <c r="R53" s="114">
        <f>taxrates!AT45</f>
        <v>1.0137583185973954E-2</v>
      </c>
      <c r="S53" s="114">
        <f>taxrates!AU45</f>
        <v>1.8716416437306734E-3</v>
      </c>
      <c r="T53" s="114">
        <f>taxrates!AV45</f>
        <v>0.14037711980568182</v>
      </c>
      <c r="U53" s="114">
        <f>taxrates!AW45</f>
        <v>0.25274912373367697</v>
      </c>
      <c r="V53" s="154">
        <f>taxrates!AX45</f>
        <v>2.8114514548577794E-2</v>
      </c>
    </row>
    <row r="54" spans="1:22" x14ac:dyDescent="0.2">
      <c r="A54" s="155">
        <v>1957</v>
      </c>
      <c r="B54" s="135">
        <f>taxrates!AD46</f>
        <v>0.33897812186720561</v>
      </c>
      <c r="C54" s="503">
        <f>taxrates!AE46</f>
        <v>3.7664828179847384E-2</v>
      </c>
      <c r="D54" s="503">
        <f>taxrates!AF46</f>
        <v>1.4516650613166433E-2</v>
      </c>
      <c r="E54" s="503">
        <f>taxrates!AG46</f>
        <v>1.0824967171729726E-2</v>
      </c>
      <c r="F54" s="503">
        <f>taxrates!AH46</f>
        <v>0.11616232930523918</v>
      </c>
      <c r="G54" s="503">
        <f>taxrates!AI46</f>
        <v>0.1476179594437938</v>
      </c>
      <c r="H54" s="504">
        <f>taxrates!AJ46</f>
        <v>1.219138715342908E-2</v>
      </c>
      <c r="I54" s="174">
        <f>taxrates!AK46</f>
        <v>0.37078948369964809</v>
      </c>
      <c r="J54" s="114">
        <f>taxrates!AL46</f>
        <v>3.257762857558219E-2</v>
      </c>
      <c r="K54" s="114">
        <f>taxrates!AM46</f>
        <v>1.3510493139349634E-2</v>
      </c>
      <c r="L54" s="114">
        <f>taxrates!AN46</f>
        <v>6.3578894283782819E-3</v>
      </c>
      <c r="M54" s="114">
        <f>taxrates!AO46</f>
        <v>0.12005652427814541</v>
      </c>
      <c r="N54" s="114">
        <f>taxrates!AP46</f>
        <v>0.18186330586620239</v>
      </c>
      <c r="O54" s="114">
        <f>taxrates!AQ46</f>
        <v>1.6423642411990205E-2</v>
      </c>
      <c r="P54" s="106">
        <f>taxrates!AR46</f>
        <v>0.44743715982342269</v>
      </c>
      <c r="Q54" s="114">
        <f>taxrates!AS46</f>
        <v>2.5493155779896529E-2</v>
      </c>
      <c r="R54" s="114">
        <f>taxrates!AT46</f>
        <v>1.0508603650219115E-2</v>
      </c>
      <c r="S54" s="114">
        <f>taxrates!AU46</f>
        <v>2.0789327780482841E-3</v>
      </c>
      <c r="T54" s="114">
        <f>taxrates!AV46</f>
        <v>0.13628212767662726</v>
      </c>
      <c r="U54" s="114">
        <f>taxrates!AW46</f>
        <v>0.24283050056127545</v>
      </c>
      <c r="V54" s="154">
        <f>taxrates!AX46</f>
        <v>3.0243839377356089E-2</v>
      </c>
    </row>
    <row r="55" spans="1:22" x14ac:dyDescent="0.2">
      <c r="A55" s="155">
        <v>1958</v>
      </c>
      <c r="B55" s="135">
        <f>taxrates!AD47</f>
        <v>0.3259974756195943</v>
      </c>
      <c r="C55" s="503">
        <f>taxrates!AE47</f>
        <v>3.743108438789515E-2</v>
      </c>
      <c r="D55" s="503">
        <f>taxrates!AF47</f>
        <v>1.5772322709294885E-2</v>
      </c>
      <c r="E55" s="503">
        <f>taxrates!AG47</f>
        <v>1.0753297574693881E-2</v>
      </c>
      <c r="F55" s="503">
        <f>taxrates!AH47</f>
        <v>0.11626358078542053</v>
      </c>
      <c r="G55" s="503">
        <f>taxrates!AI47</f>
        <v>0.13426074936164281</v>
      </c>
      <c r="H55" s="504">
        <f>taxrates!AJ47</f>
        <v>1.1516440800647031E-2</v>
      </c>
      <c r="I55" s="174">
        <f>taxrates!AK47</f>
        <v>0.35841757445748806</v>
      </c>
      <c r="J55" s="114">
        <f>taxrates!AL47</f>
        <v>3.2909203889157183E-2</v>
      </c>
      <c r="K55" s="114">
        <f>taxrates!AM47</f>
        <v>1.4892386690489456E-2</v>
      </c>
      <c r="L55" s="114">
        <f>taxrates!AN47</f>
        <v>6.4199188345179974E-3</v>
      </c>
      <c r="M55" s="114">
        <f>taxrates!AO47</f>
        <v>0.1199049062882175</v>
      </c>
      <c r="N55" s="114">
        <f>taxrates!AP47</f>
        <v>0.16852099773803073</v>
      </c>
      <c r="O55" s="114">
        <f>taxrates!AQ47</f>
        <v>1.5770161017075245E-2</v>
      </c>
      <c r="P55" s="106">
        <f>taxrates!AR47</f>
        <v>0.4401832440027944</v>
      </c>
      <c r="Q55" s="114">
        <f>taxrates!AS47</f>
        <v>2.6900333868958001E-2</v>
      </c>
      <c r="R55" s="114">
        <f>taxrates!AT47</f>
        <v>1.2095015590496761E-2</v>
      </c>
      <c r="S55" s="114">
        <f>taxrates!AU47</f>
        <v>2.1927704752952222E-3</v>
      </c>
      <c r="T55" s="114">
        <f>taxrates!AV47</f>
        <v>0.13988653183275157</v>
      </c>
      <c r="U55" s="114">
        <f>taxrates!AW47</f>
        <v>0.22914918442705715</v>
      </c>
      <c r="V55" s="154">
        <f>taxrates!AX47</f>
        <v>2.9959407808235687E-2</v>
      </c>
    </row>
    <row r="56" spans="1:22" x14ac:dyDescent="0.2">
      <c r="A56" s="157">
        <v>1959</v>
      </c>
      <c r="B56" s="139">
        <f>taxrates!AD48</f>
        <v>0.33855299321938648</v>
      </c>
      <c r="C56" s="505">
        <f>taxrates!AE48</f>
        <v>3.8127554911379299E-2</v>
      </c>
      <c r="D56" s="505">
        <f>taxrates!AF48</f>
        <v>1.5422842335620395E-2</v>
      </c>
      <c r="E56" s="505">
        <f>taxrates!AG48</f>
        <v>1.1903984535735169E-2</v>
      </c>
      <c r="F56" s="505">
        <f>taxrates!AH48</f>
        <v>0.11531132368405611</v>
      </c>
      <c r="G56" s="505">
        <f>taxrates!AI48</f>
        <v>0.14661466890322095</v>
      </c>
      <c r="H56" s="506">
        <f>taxrates!AJ48</f>
        <v>1.1172618849374545E-2</v>
      </c>
      <c r="I56" s="175">
        <f>taxrates!AK48</f>
        <v>0.3704110718907111</v>
      </c>
      <c r="J56" s="116">
        <f>taxrates!AL48</f>
        <v>3.3293118277582169E-2</v>
      </c>
      <c r="K56" s="116">
        <f>taxrates!AM48</f>
        <v>1.4396641344967345E-2</v>
      </c>
      <c r="L56" s="116">
        <f>taxrates!AN48</f>
        <v>7.0584733332994106E-3</v>
      </c>
      <c r="M56" s="116">
        <f>taxrates!AO48</f>
        <v>0.11646032753329892</v>
      </c>
      <c r="N56" s="116">
        <f>taxrates!AP48</f>
        <v>0.18400741770741597</v>
      </c>
      <c r="O56" s="116">
        <f>taxrates!AQ48</f>
        <v>1.5195093694147276E-2</v>
      </c>
      <c r="P56" s="109">
        <f>taxrates!AR48</f>
        <v>0.44518778215212013</v>
      </c>
      <c r="Q56" s="116">
        <f>taxrates!AS48</f>
        <v>2.6659382299114912E-2</v>
      </c>
      <c r="R56" s="116">
        <f>taxrates!AT48</f>
        <v>1.1282802745747658E-2</v>
      </c>
      <c r="S56" s="116">
        <f>taxrates!AU48</f>
        <v>2.3617271972434318E-3</v>
      </c>
      <c r="T56" s="116">
        <f>taxrates!AV48</f>
        <v>0.13625361406586506</v>
      </c>
      <c r="U56" s="116">
        <f>taxrates!AW48</f>
        <v>0.24070603056596812</v>
      </c>
      <c r="V56" s="156">
        <f>taxrates!AX48</f>
        <v>2.7924225278180878E-2</v>
      </c>
    </row>
    <row r="57" spans="1:22" x14ac:dyDescent="0.2">
      <c r="A57" s="155">
        <v>1960</v>
      </c>
      <c r="B57" s="135">
        <f>taxrates!AD49</f>
        <v>0.34435292024865322</v>
      </c>
      <c r="C57" s="503">
        <f>taxrates!AE49</f>
        <v>3.9784196135582504E-2</v>
      </c>
      <c r="D57" s="503">
        <f>taxrates!AF49</f>
        <v>1.6789344498764697E-2</v>
      </c>
      <c r="E57" s="503">
        <f>taxrates!AG49</f>
        <v>1.3744099898762742E-2</v>
      </c>
      <c r="F57" s="503">
        <f>taxrates!AH49</f>
        <v>0.11783570993073671</v>
      </c>
      <c r="G57" s="503">
        <f>taxrates!AI49</f>
        <v>0.14272092453193388</v>
      </c>
      <c r="H57" s="504">
        <f>taxrates!AJ49</f>
        <v>1.3478645252872602E-2</v>
      </c>
      <c r="I57" s="174">
        <f>taxrates!AK49</f>
        <v>0.37549072797665978</v>
      </c>
      <c r="J57" s="114">
        <f>taxrates!AL49</f>
        <v>3.5214116883485261E-2</v>
      </c>
      <c r="K57" s="114">
        <f>taxrates!AM49</f>
        <v>1.6173540069615477E-2</v>
      </c>
      <c r="L57" s="114">
        <f>taxrates!AN49</f>
        <v>8.2608630636170129E-3</v>
      </c>
      <c r="M57" s="114">
        <f>taxrates!AO49</f>
        <v>0.11762453363971447</v>
      </c>
      <c r="N57" s="114">
        <f>taxrates!AP49</f>
        <v>0.17963597886211194</v>
      </c>
      <c r="O57" s="114">
        <f>taxrates!AQ49</f>
        <v>1.8581695458115676E-2</v>
      </c>
      <c r="P57" s="106">
        <f>taxrates!AR49</f>
        <v>0.45136503232648711</v>
      </c>
      <c r="Q57" s="114">
        <f>taxrates!AS49</f>
        <v>2.8596733501741783E-2</v>
      </c>
      <c r="R57" s="114">
        <f>taxrates!AT49</f>
        <v>1.3456933352147064E-2</v>
      </c>
      <c r="S57" s="114">
        <f>taxrates!AU49</f>
        <v>2.8031632673550726E-3</v>
      </c>
      <c r="T57" s="114">
        <f>taxrates!AV49</f>
        <v>0.13456831315910392</v>
      </c>
      <c r="U57" s="114">
        <f>taxrates!AW49</f>
        <v>0.23774804293125096</v>
      </c>
      <c r="V57" s="154">
        <f>taxrates!AX49</f>
        <v>3.4191846114888361E-2</v>
      </c>
    </row>
    <row r="58" spans="1:22" x14ac:dyDescent="0.2">
      <c r="A58" s="155">
        <v>1961</v>
      </c>
      <c r="B58" s="135">
        <f>taxrates!AD50</f>
        <v>0.3415902199282575</v>
      </c>
      <c r="C58" s="503">
        <f>taxrates!AE50</f>
        <v>3.933265599238369E-2</v>
      </c>
      <c r="D58" s="503">
        <f>taxrates!AF50</f>
        <v>1.7849126174802832E-2</v>
      </c>
      <c r="E58" s="503">
        <f>taxrates!AG50</f>
        <v>1.3603405612136856E-2</v>
      </c>
      <c r="F58" s="503">
        <f>taxrates!AH50</f>
        <v>0.11821921735751793</v>
      </c>
      <c r="G58" s="503">
        <f>taxrates!AI50</f>
        <v>0.13814977953534011</v>
      </c>
      <c r="H58" s="504">
        <f>taxrates!AJ50</f>
        <v>1.4436035256076079E-2</v>
      </c>
      <c r="I58" s="174">
        <f>taxrates!AK50</f>
        <v>0.37318589181057521</v>
      </c>
      <c r="J58" s="114">
        <f>taxrates!AL50</f>
        <v>3.4806886109178523E-2</v>
      </c>
      <c r="K58" s="114">
        <f>taxrates!AM50</f>
        <v>1.7014966870449167E-2</v>
      </c>
      <c r="L58" s="114">
        <f>taxrates!AN50</f>
        <v>8.1745235984279057E-3</v>
      </c>
      <c r="M58" s="114">
        <f>taxrates!AO50</f>
        <v>0.12348872735105884</v>
      </c>
      <c r="N58" s="114">
        <f>taxrates!AP50</f>
        <v>0.16980355361912194</v>
      </c>
      <c r="O58" s="114">
        <f>taxrates!AQ50</f>
        <v>1.9897234262338824E-2</v>
      </c>
      <c r="P58" s="106">
        <f>taxrates!AR50</f>
        <v>0.45935923384550448</v>
      </c>
      <c r="Q58" s="114">
        <f>taxrates!AS50</f>
        <v>2.8677507050398243E-2</v>
      </c>
      <c r="R58" s="114">
        <f>taxrates!AT50</f>
        <v>1.4110811826390134E-2</v>
      </c>
      <c r="S58" s="114">
        <f>taxrates!AU50</f>
        <v>2.8142457480576778E-3</v>
      </c>
      <c r="T58" s="114">
        <f>taxrates!AV50</f>
        <v>0.14047945612075952</v>
      </c>
      <c r="U58" s="114">
        <f>taxrates!AW50</f>
        <v>0.236608956424783</v>
      </c>
      <c r="V58" s="154">
        <f>taxrates!AX50</f>
        <v>3.6668256675115994E-2</v>
      </c>
    </row>
    <row r="59" spans="1:22" x14ac:dyDescent="0.2">
      <c r="A59" s="137">
        <v>1962</v>
      </c>
      <c r="B59" s="135">
        <f>taxrates!AD51</f>
        <v>0.33150205016136169</v>
      </c>
      <c r="C59" s="411">
        <f>taxrates!AE51</f>
        <v>3.7761680781841278E-2</v>
      </c>
      <c r="D59" s="411">
        <f>taxrates!AF51</f>
        <v>1.7745822668075562E-2</v>
      </c>
      <c r="E59" s="411">
        <f>taxrates!AG51</f>
        <v>1.4358523301780224E-2</v>
      </c>
      <c r="F59" s="411">
        <f>taxrates!AH51</f>
        <v>0.11424226313829422</v>
      </c>
      <c r="G59" s="411">
        <f>taxrates!AI51</f>
        <v>0.13401460647583008</v>
      </c>
      <c r="H59" s="412">
        <f>taxrates!AJ51</f>
        <v>1.3379142619669437E-2</v>
      </c>
      <c r="I59" s="170">
        <f>taxrates!AK51</f>
        <v>0.3567156195640564</v>
      </c>
      <c r="J59" s="136">
        <f>taxrates!AL51</f>
        <v>3.3295389264822006E-2</v>
      </c>
      <c r="K59" s="136">
        <f>taxrates!AM51</f>
        <v>1.6994880512356758E-2</v>
      </c>
      <c r="L59" s="136">
        <f>taxrates!AN51</f>
        <v>8.6024496704339981E-3</v>
      </c>
      <c r="M59" s="136">
        <f>taxrates!AO51</f>
        <v>0.11629270017147064</v>
      </c>
      <c r="N59" s="136">
        <f>taxrates!AP51</f>
        <v>0.16355722025036812</v>
      </c>
      <c r="O59" s="136">
        <f>taxrates!AQ51</f>
        <v>1.7972985282540321E-2</v>
      </c>
      <c r="P59" s="106">
        <f>taxrates!AR51</f>
        <v>0.42751026153564453</v>
      </c>
      <c r="Q59" s="105">
        <f>taxrates!AS51</f>
        <v>2.7290025725960732E-2</v>
      </c>
      <c r="R59" s="105">
        <f>taxrates!AT51</f>
        <v>1.4320336282253265E-2</v>
      </c>
      <c r="S59" s="105">
        <f>taxrates!AU51</f>
        <v>2.95102852396667E-3</v>
      </c>
      <c r="T59" s="105">
        <f>taxrates!AV51</f>
        <v>0.12618651986122131</v>
      </c>
      <c r="U59" s="105">
        <f>taxrates!AW51</f>
        <v>0.22523785009980202</v>
      </c>
      <c r="V59" s="134">
        <f>taxrates!AX51</f>
        <v>3.1524486839771271E-2</v>
      </c>
    </row>
    <row r="60" spans="1:22" x14ac:dyDescent="0.2">
      <c r="A60" s="137">
        <v>1963</v>
      </c>
      <c r="B60" s="135">
        <f>taxrates!AD52</f>
        <v>0.32517130672931671</v>
      </c>
      <c r="C60" s="411">
        <f>taxrates!AE52</f>
        <v>3.7906782701611519E-2</v>
      </c>
      <c r="D60" s="411">
        <f>taxrates!AF52</f>
        <v>1.8047621473670006E-2</v>
      </c>
      <c r="E60" s="411">
        <f>taxrates!AG52</f>
        <v>1.3942639343440533E-2</v>
      </c>
      <c r="F60" s="411">
        <f>taxrates!AH52</f>
        <v>0.10880668833851814</v>
      </c>
      <c r="G60" s="411">
        <f>taxrates!AI52</f>
        <v>0.13255764730274677</v>
      </c>
      <c r="H60" s="412">
        <f>taxrates!AJ52</f>
        <v>1.3909916859120131E-2</v>
      </c>
      <c r="I60" s="170">
        <f>taxrates!AK52</f>
        <v>0.35028116405010223</v>
      </c>
      <c r="J60" s="136">
        <f>taxrates!AL52</f>
        <v>3.3449672162532806E-2</v>
      </c>
      <c r="K60" s="136">
        <f>taxrates!AM52</f>
        <v>1.706890482455492E-2</v>
      </c>
      <c r="L60" s="136">
        <f>taxrates!AN52</f>
        <v>8.3495951257646084E-3</v>
      </c>
      <c r="M60" s="136">
        <f>taxrates!AO52</f>
        <v>0.11146456375718117</v>
      </c>
      <c r="N60" s="136">
        <f>taxrates!AP52</f>
        <v>0.16134211607277393</v>
      </c>
      <c r="O60" s="136">
        <f>taxrates!AQ52</f>
        <v>1.8606320023536682E-2</v>
      </c>
      <c r="P60" s="106">
        <f>taxrates!AR52</f>
        <v>0.42051249742507935</v>
      </c>
      <c r="Q60" s="105">
        <f>taxrates!AS52</f>
        <v>2.7390236034989357E-2</v>
      </c>
      <c r="R60" s="105">
        <f>taxrates!AT52</f>
        <v>1.3683129567652941E-2</v>
      </c>
      <c r="S60" s="105">
        <f>taxrates!AU52</f>
        <v>2.8513501165434718E-3</v>
      </c>
      <c r="T60" s="105">
        <f>taxrates!AV52</f>
        <v>0.12211405113339424</v>
      </c>
      <c r="U60" s="105">
        <f>taxrates!AW52</f>
        <v>0.22213221900165081</v>
      </c>
      <c r="V60" s="134">
        <f>taxrates!AX52</f>
        <v>3.2341500744223595E-2</v>
      </c>
    </row>
    <row r="61" spans="1:22" x14ac:dyDescent="0.2">
      <c r="A61" s="137">
        <v>1964</v>
      </c>
      <c r="B61" s="135">
        <f>taxrates!AD53</f>
        <v>0.31884056329727173</v>
      </c>
      <c r="C61" s="411">
        <f>taxrates!AE53</f>
        <v>3.805188462138176E-2</v>
      </c>
      <c r="D61" s="411">
        <f>taxrates!AF53</f>
        <v>1.834942027926445E-2</v>
      </c>
      <c r="E61" s="411">
        <f>taxrates!AG53</f>
        <v>1.3526755385100842E-2</v>
      </c>
      <c r="F61" s="411">
        <f>taxrates!AH53</f>
        <v>0.10337111353874207</v>
      </c>
      <c r="G61" s="411">
        <f>taxrates!AI53</f>
        <v>0.13110068812966347</v>
      </c>
      <c r="H61" s="412">
        <f>taxrates!AJ53</f>
        <v>1.4440691098570824E-2</v>
      </c>
      <c r="I61" s="170">
        <f>taxrates!AK53</f>
        <v>0.34384670853614807</v>
      </c>
      <c r="J61" s="136">
        <f>taxrates!AL53</f>
        <v>3.3603955060243607E-2</v>
      </c>
      <c r="K61" s="136">
        <f>taxrates!AM53</f>
        <v>1.7142929136753082E-2</v>
      </c>
      <c r="L61" s="136">
        <f>taxrates!AN53</f>
        <v>8.0967405810952187E-3</v>
      </c>
      <c r="M61" s="136">
        <f>taxrates!AO53</f>
        <v>0.10663642734289169</v>
      </c>
      <c r="N61" s="136">
        <f>taxrates!AP53</f>
        <v>0.15912701189517975</v>
      </c>
      <c r="O61" s="136">
        <f>taxrates!AQ53</f>
        <v>1.9239654764533043E-2</v>
      </c>
      <c r="P61" s="106">
        <f>taxrates!AR53</f>
        <v>0.41351473331451416</v>
      </c>
      <c r="Q61" s="105">
        <f>taxrates!AS53</f>
        <v>2.7490446344017982E-2</v>
      </c>
      <c r="R61" s="105">
        <f>taxrates!AT53</f>
        <v>1.3045922853052616E-2</v>
      </c>
      <c r="S61" s="105">
        <f>taxrates!AU53</f>
        <v>2.7516717091202736E-3</v>
      </c>
      <c r="T61" s="105">
        <f>taxrates!AV53</f>
        <v>0.11804158240556717</v>
      </c>
      <c r="U61" s="105">
        <f>taxrates!AW53</f>
        <v>0.2190265879034996</v>
      </c>
      <c r="V61" s="134">
        <f>taxrates!AX53</f>
        <v>3.3158514648675919E-2</v>
      </c>
    </row>
    <row r="62" spans="1:22" x14ac:dyDescent="0.2">
      <c r="A62" s="137">
        <v>1965</v>
      </c>
      <c r="B62" s="135">
        <f>taxrates!AD54</f>
        <v>0.32255646586418152</v>
      </c>
      <c r="C62" s="411">
        <f>taxrates!AE54</f>
        <v>3.6220265552401543E-2</v>
      </c>
      <c r="D62" s="411">
        <f>taxrates!AF54</f>
        <v>1.8075725063681602E-2</v>
      </c>
      <c r="E62" s="411">
        <f>taxrates!AG54</f>
        <v>1.5006993431597948E-2</v>
      </c>
      <c r="F62" s="411">
        <f>taxrates!AH54</f>
        <v>0.10816409066319466</v>
      </c>
      <c r="G62" s="411">
        <f>taxrates!AI54</f>
        <v>0.13062840513885021</v>
      </c>
      <c r="H62" s="412">
        <f>taxrates!AJ54</f>
        <v>1.4460976701229811E-2</v>
      </c>
      <c r="I62" s="170">
        <f>taxrates!AK54</f>
        <v>0.34794329106807709</v>
      </c>
      <c r="J62" s="136">
        <f>taxrates!AL54</f>
        <v>3.1988203525543213E-2</v>
      </c>
      <c r="K62" s="136">
        <f>taxrates!AM54</f>
        <v>1.6782770864665508E-2</v>
      </c>
      <c r="L62" s="136">
        <f>taxrates!AN54</f>
        <v>9.047588799148798E-3</v>
      </c>
      <c r="M62" s="136">
        <f>taxrates!AO54</f>
        <v>0.11241893842816353</v>
      </c>
      <c r="N62" s="136">
        <f>taxrates!AP54</f>
        <v>0.15849750861525536</v>
      </c>
      <c r="O62" s="136">
        <f>taxrates!AQ54</f>
        <v>1.9208281300961971E-2</v>
      </c>
      <c r="P62" s="106">
        <f>taxrates!AR54</f>
        <v>0.41885124146938324</v>
      </c>
      <c r="Q62" s="105">
        <f>taxrates!AS54</f>
        <v>2.6241926476359367E-2</v>
      </c>
      <c r="R62" s="105">
        <f>taxrates!AT54</f>
        <v>1.2761750258505344E-2</v>
      </c>
      <c r="S62" s="105">
        <f>taxrates!AU54</f>
        <v>3.116954118013382E-3</v>
      </c>
      <c r="T62" s="105">
        <f>taxrates!AV54</f>
        <v>0.12561814114451408</v>
      </c>
      <c r="U62" s="105">
        <f>taxrates!AW54</f>
        <v>0.21831692010164261</v>
      </c>
      <c r="V62" s="134">
        <f>taxrates!AX54</f>
        <v>3.2795550301671028E-2</v>
      </c>
    </row>
    <row r="63" spans="1:22" x14ac:dyDescent="0.2">
      <c r="A63" s="137">
        <v>1966</v>
      </c>
      <c r="B63" s="135">
        <f>taxrates!AD55</f>
        <v>0.32627236843109131</v>
      </c>
      <c r="C63" s="411">
        <f>taxrates!AE55</f>
        <v>3.4388646483421326E-2</v>
      </c>
      <c r="D63" s="411">
        <f>taxrates!AF55</f>
        <v>1.7802029848098755E-2</v>
      </c>
      <c r="E63" s="411">
        <f>taxrates!AG55</f>
        <v>1.6487231478095055E-2</v>
      </c>
      <c r="F63" s="411">
        <f>taxrates!AH55</f>
        <v>0.11295706778764725</v>
      </c>
      <c r="G63" s="411">
        <f>taxrates!AI55</f>
        <v>0.13015612214803696</v>
      </c>
      <c r="H63" s="412">
        <f>taxrates!AJ55</f>
        <v>1.4481262303888798E-2</v>
      </c>
      <c r="I63" s="170">
        <f>taxrates!AK55</f>
        <v>0.3520398736000061</v>
      </c>
      <c r="J63" s="136">
        <f>taxrates!AL55</f>
        <v>3.0372451990842819E-2</v>
      </c>
      <c r="K63" s="136">
        <f>taxrates!AM55</f>
        <v>1.6422612592577934E-2</v>
      </c>
      <c r="L63" s="136">
        <f>taxrates!AN55</f>
        <v>9.9984370172023773E-3</v>
      </c>
      <c r="M63" s="136">
        <f>taxrates!AO55</f>
        <v>0.11820144951343536</v>
      </c>
      <c r="N63" s="136">
        <f>taxrates!AP55</f>
        <v>0.15786800533533096</v>
      </c>
      <c r="O63" s="136">
        <f>taxrates!AQ55</f>
        <v>1.91769078373909E-2</v>
      </c>
      <c r="P63" s="106">
        <f>taxrates!AR55</f>
        <v>0.42418774962425232</v>
      </c>
      <c r="Q63" s="105">
        <f>taxrates!AS55</f>
        <v>2.4993406608700752E-2</v>
      </c>
      <c r="R63" s="105">
        <f>taxrates!AT55</f>
        <v>1.2477577663958073E-2</v>
      </c>
      <c r="S63" s="105">
        <f>taxrates!AU55</f>
        <v>3.4822365269064903E-3</v>
      </c>
      <c r="T63" s="105">
        <f>taxrates!AV55</f>
        <v>0.133194699883461</v>
      </c>
      <c r="U63" s="105">
        <f>taxrates!AW55</f>
        <v>0.21760725229978561</v>
      </c>
      <c r="V63" s="134">
        <f>taxrates!AX55</f>
        <v>3.2432585954666138E-2</v>
      </c>
    </row>
    <row r="64" spans="1:22" x14ac:dyDescent="0.2">
      <c r="A64" s="137">
        <v>1967</v>
      </c>
      <c r="B64" s="149">
        <f>taxrates!AD56</f>
        <v>0.33538562059402466</v>
      </c>
      <c r="C64" s="411">
        <f>taxrates!AE56</f>
        <v>3.4314848482608795E-2</v>
      </c>
      <c r="D64" s="411">
        <f>taxrates!AF56</f>
        <v>1.9270647317171097E-2</v>
      </c>
      <c r="E64" s="411">
        <f>taxrates!AG56</f>
        <v>1.8508080393075943E-2</v>
      </c>
      <c r="F64" s="411">
        <f>taxrates!AH56</f>
        <v>0.12481886148452759</v>
      </c>
      <c r="G64" s="411">
        <f>taxrates!AI56</f>
        <v>0.12406228855252266</v>
      </c>
      <c r="H64" s="412">
        <f>taxrates!AJ56</f>
        <v>1.441088505089283E-2</v>
      </c>
      <c r="I64" s="170">
        <f>taxrates!AK56</f>
        <v>0.36308640241622925</v>
      </c>
      <c r="J64" s="148">
        <f>taxrates!AL56</f>
        <v>3.0316777527332306E-2</v>
      </c>
      <c r="K64" s="148">
        <f>taxrates!AM56</f>
        <v>1.8414516001939774E-2</v>
      </c>
      <c r="L64" s="148">
        <f>taxrates!AN56</f>
        <v>1.1638916097581387E-2</v>
      </c>
      <c r="M64" s="148">
        <f>taxrates!AO56</f>
        <v>0.13227406144142151</v>
      </c>
      <c r="N64" s="148">
        <f>taxrates!AP56</f>
        <v>0.15125619620084763</v>
      </c>
      <c r="O64" s="136">
        <f>taxrates!AQ56</f>
        <v>1.9185923039913177E-2</v>
      </c>
      <c r="P64" s="106">
        <f>taxrates!AR56</f>
        <v>0.43560546636581421</v>
      </c>
      <c r="Q64" s="105">
        <f>taxrates!AS56</f>
        <v>2.4934936314821243E-2</v>
      </c>
      <c r="R64" s="105">
        <f>taxrates!AT56</f>
        <v>1.4328150078654289E-2</v>
      </c>
      <c r="S64" s="105">
        <f>taxrates!AU56</f>
        <v>4.3603940866887569E-3</v>
      </c>
      <c r="T64" s="105">
        <f>taxrates!AV56</f>
        <v>0.15122251212596893</v>
      </c>
      <c r="U64" s="105">
        <f>taxrates!AW56</f>
        <v>0.20830697566270828</v>
      </c>
      <c r="V64" s="134">
        <f>taxrates!AX56</f>
        <v>3.245249018073082E-2</v>
      </c>
    </row>
    <row r="65" spans="1:22" x14ac:dyDescent="0.2">
      <c r="A65" s="137">
        <v>1968</v>
      </c>
      <c r="B65" s="149">
        <f>taxrates!AD57</f>
        <v>0.3564085066318512</v>
      </c>
      <c r="C65" s="411">
        <f>taxrates!AE57</f>
        <v>3.5446576774120331E-2</v>
      </c>
      <c r="D65" s="411">
        <f>taxrates!AF57</f>
        <v>1.9946541637182236E-2</v>
      </c>
      <c r="E65" s="411">
        <f>taxrates!AG57</f>
        <v>1.8720421940088272E-2</v>
      </c>
      <c r="F65" s="411">
        <f>taxrates!AH57</f>
        <v>0.13393960893154144</v>
      </c>
      <c r="G65" s="411">
        <f>taxrates!AI57</f>
        <v>0.13490520417690277</v>
      </c>
      <c r="H65" s="412">
        <f>taxrates!AJ57</f>
        <v>1.3450160622596741E-2</v>
      </c>
      <c r="I65" s="170">
        <f>taxrates!AK57</f>
        <v>0.38549333810806274</v>
      </c>
      <c r="J65" s="148">
        <f>taxrates!AL57</f>
        <v>3.1240638345479965E-2</v>
      </c>
      <c r="K65" s="148">
        <f>taxrates!AM57</f>
        <v>1.8643619492650032E-2</v>
      </c>
      <c r="L65" s="148">
        <f>taxrates!AN57</f>
        <v>1.1771244928240776E-2</v>
      </c>
      <c r="M65" s="148">
        <f>taxrates!AO57</f>
        <v>0.14192327857017517</v>
      </c>
      <c r="N65" s="148">
        <f>taxrates!AP57</f>
        <v>0.16415547206997871</v>
      </c>
      <c r="O65" s="136">
        <f>taxrates!AQ57</f>
        <v>1.775907538831234E-2</v>
      </c>
      <c r="P65" s="106">
        <f>taxrates!AR57</f>
        <v>0.45731464028358459</v>
      </c>
      <c r="Q65" s="105">
        <f>taxrates!AS57</f>
        <v>2.5670044124126434E-2</v>
      </c>
      <c r="R65" s="105">
        <f>taxrates!AT57</f>
        <v>1.5258153900504112E-2</v>
      </c>
      <c r="S65" s="105">
        <f>taxrates!AU57</f>
        <v>4.2073498480021954E-3</v>
      </c>
      <c r="T65" s="105">
        <f>taxrates!AV57</f>
        <v>0.15936632454395294</v>
      </c>
      <c r="U65" s="105">
        <f>taxrates!AW57</f>
        <v>0.22308206930756569</v>
      </c>
      <c r="V65" s="134">
        <f>taxrates!AX57</f>
        <v>2.9730694368481636E-2</v>
      </c>
    </row>
    <row r="66" spans="1:22" x14ac:dyDescent="0.2">
      <c r="A66" s="137">
        <v>1969</v>
      </c>
      <c r="B66" s="149">
        <f>taxrates!AD58</f>
        <v>0.3656400740146637</v>
      </c>
      <c r="C66" s="411">
        <f>taxrates!AE58</f>
        <v>3.5938486456871033E-2</v>
      </c>
      <c r="D66" s="411">
        <f>taxrates!AF58</f>
        <v>2.0688613876700401E-2</v>
      </c>
      <c r="E66" s="411">
        <f>taxrates!AG58</f>
        <v>2.0391985774040222E-2</v>
      </c>
      <c r="F66" s="411">
        <f>taxrates!AH58</f>
        <v>0.14720511436462402</v>
      </c>
      <c r="G66" s="411">
        <f>taxrates!AI58</f>
        <v>0.12686728686094284</v>
      </c>
      <c r="H66" s="412">
        <f>taxrates!AJ58</f>
        <v>1.45485894754529E-2</v>
      </c>
      <c r="I66" s="170">
        <f>taxrates!AK58</f>
        <v>0.39517608284950256</v>
      </c>
      <c r="J66" s="148">
        <f>taxrates!AL58</f>
        <v>3.182528167963028E-2</v>
      </c>
      <c r="K66" s="148">
        <f>taxrates!AM58</f>
        <v>1.9287040457129478E-2</v>
      </c>
      <c r="L66" s="148">
        <f>taxrates!AN58</f>
        <v>1.3060801662504673E-2</v>
      </c>
      <c r="M66" s="148">
        <f>taxrates!AO58</f>
        <v>0.15482713282108307</v>
      </c>
      <c r="N66" s="148">
        <f>taxrates!AP58</f>
        <v>0.15673048049211502</v>
      </c>
      <c r="O66" s="136">
        <f>taxrates!AQ58</f>
        <v>1.9445352256298065E-2</v>
      </c>
      <c r="P66" s="106">
        <f>taxrates!AR58</f>
        <v>0.4735112190246582</v>
      </c>
      <c r="Q66" s="105">
        <f>taxrates!AS58</f>
        <v>2.5992011651396751E-2</v>
      </c>
      <c r="R66" s="105">
        <f>taxrates!AT58</f>
        <v>1.6566470265388489E-2</v>
      </c>
      <c r="S66" s="105">
        <f>taxrates!AU58</f>
        <v>4.8834108747541904E-3</v>
      </c>
      <c r="T66" s="105">
        <f>taxrates!AV58</f>
        <v>0.17386968433856964</v>
      </c>
      <c r="U66" s="105">
        <f>taxrates!AW58</f>
        <v>0.21906511858105659</v>
      </c>
      <c r="V66" s="134">
        <f>taxrates!AX58</f>
        <v>3.3134512603282928E-2</v>
      </c>
    </row>
    <row r="67" spans="1:22" x14ac:dyDescent="0.2">
      <c r="A67" s="147">
        <v>1970</v>
      </c>
      <c r="B67" s="153">
        <f>taxrates!AD59</f>
        <v>0.34580570459365845</v>
      </c>
      <c r="C67" s="509">
        <f>taxrates!AE59</f>
        <v>3.6141462624073029E-2</v>
      </c>
      <c r="D67" s="509">
        <f>taxrates!AF59</f>
        <v>2.4427315220236778E-2</v>
      </c>
      <c r="E67" s="509">
        <f>taxrates!AG59</f>
        <v>2.07808967679739E-2</v>
      </c>
      <c r="F67" s="509">
        <f>taxrates!AH59</f>
        <v>0.13862518966197968</v>
      </c>
      <c r="G67" s="509">
        <f>taxrates!AI59</f>
        <v>0.11124673113226891</v>
      </c>
      <c r="H67" s="510">
        <f>taxrates!AJ59</f>
        <v>1.4584105461835861E-2</v>
      </c>
      <c r="I67" s="173">
        <f>taxrates!AK59</f>
        <v>0.3716978132724762</v>
      </c>
      <c r="J67" s="152">
        <f>taxrates!AL59</f>
        <v>3.2090581953525543E-2</v>
      </c>
      <c r="K67" s="152">
        <f>taxrates!AM59</f>
        <v>2.3786023259162903E-2</v>
      </c>
      <c r="L67" s="152">
        <f>taxrates!AN59</f>
        <v>1.3474269770085812E-2</v>
      </c>
      <c r="M67" s="152">
        <f>taxrates!AO59</f>
        <v>0.14492478966712952</v>
      </c>
      <c r="N67" s="152">
        <f>taxrates!AP59</f>
        <v>0.13762219995260239</v>
      </c>
      <c r="O67" s="145">
        <f>taxrates!AQ59</f>
        <v>1.9799958914518356E-2</v>
      </c>
      <c r="P67" s="112">
        <f>taxrates!AR59</f>
        <v>0.44378459453582764</v>
      </c>
      <c r="Q67" s="111">
        <f>taxrates!AS59</f>
        <v>2.6222309097647667E-2</v>
      </c>
      <c r="R67" s="111">
        <f>taxrates!AT59</f>
        <v>2.0418694242835045E-2</v>
      </c>
      <c r="S67" s="111">
        <f>taxrates!AU59</f>
        <v>5.4458207450807095E-3</v>
      </c>
      <c r="T67" s="111">
        <f>taxrates!AV59</f>
        <v>0.16551958024501801</v>
      </c>
      <c r="U67" s="111">
        <f>taxrates!AW59</f>
        <v>0.19203972816467285</v>
      </c>
      <c r="V67" s="172">
        <f>taxrates!AX59</f>
        <v>3.4138474613428116E-2</v>
      </c>
    </row>
    <row r="68" spans="1:22" x14ac:dyDescent="0.2">
      <c r="A68" s="137">
        <v>1971</v>
      </c>
      <c r="B68" s="149">
        <f>taxrates!AD60</f>
        <v>0.33850425481796265</v>
      </c>
      <c r="C68" s="411">
        <f>taxrates!AE60</f>
        <v>3.6443769931793213E-2</v>
      </c>
      <c r="D68" s="411">
        <f>taxrates!AF60</f>
        <v>2.3814775049686432E-2</v>
      </c>
      <c r="E68" s="411">
        <f>taxrates!AG60</f>
        <v>2.0871102809906006E-2</v>
      </c>
      <c r="F68" s="411">
        <f>taxrates!AH60</f>
        <v>0.12911899387836456</v>
      </c>
      <c r="G68" s="411">
        <f>taxrates!AI60</f>
        <v>0.11217748001217842</v>
      </c>
      <c r="H68" s="412">
        <f>taxrates!AJ60</f>
        <v>1.6078134998679161E-2</v>
      </c>
      <c r="I68" s="170">
        <f>taxrates!AK60</f>
        <v>0.36340031027793884</v>
      </c>
      <c r="J68" s="148">
        <f>taxrates!AL60</f>
        <v>3.2387562096118927E-2</v>
      </c>
      <c r="K68" s="148">
        <f>taxrates!AM60</f>
        <v>2.2721096873283386E-2</v>
      </c>
      <c r="L68" s="148">
        <f>taxrates!AN60</f>
        <v>1.3673304580152035E-2</v>
      </c>
      <c r="M68" s="148">
        <f>taxrates!AO60</f>
        <v>0.13572682440280914</v>
      </c>
      <c r="N68" s="148">
        <f>taxrates!AP60</f>
        <v>0.13740513473749161</v>
      </c>
      <c r="O68" s="136">
        <f>taxrates!AQ60</f>
        <v>2.1486403420567513E-2</v>
      </c>
      <c r="P68" s="106">
        <f>taxrates!AR60</f>
        <v>0.43145164847373962</v>
      </c>
      <c r="Q68" s="105">
        <f>taxrates!AS60</f>
        <v>2.6571813970804214E-2</v>
      </c>
      <c r="R68" s="105">
        <f>taxrates!AT60</f>
        <v>1.960047148168087E-2</v>
      </c>
      <c r="S68" s="105">
        <f>taxrates!AU60</f>
        <v>5.2386424504220486E-3</v>
      </c>
      <c r="T68" s="105">
        <f>taxrates!AV60</f>
        <v>0.15288038551807404</v>
      </c>
      <c r="U68" s="105">
        <f>taxrates!AW60</f>
        <v>0.19045821204781532</v>
      </c>
      <c r="V68" s="134">
        <f>taxrates!AX60</f>
        <v>3.6702103912830353E-2</v>
      </c>
    </row>
    <row r="69" spans="1:22" x14ac:dyDescent="0.2">
      <c r="A69" s="137">
        <v>1972</v>
      </c>
      <c r="B69" s="149">
        <f>taxrates!AD61</f>
        <v>0.34913671016693115</v>
      </c>
      <c r="C69" s="411">
        <f>taxrates!AE61</f>
        <v>3.5908319056034088E-2</v>
      </c>
      <c r="D69" s="411">
        <f>taxrates!AF61</f>
        <v>2.3845413699746132E-2</v>
      </c>
      <c r="E69" s="411">
        <f>taxrates!AG61</f>
        <v>2.1689824759960175E-2</v>
      </c>
      <c r="F69" s="411">
        <f>taxrates!AH61</f>
        <v>0.14001452922821045</v>
      </c>
      <c r="G69" s="411">
        <f>taxrates!AI61</f>
        <v>0.11078984662890434</v>
      </c>
      <c r="H69" s="412">
        <f>taxrates!AJ61</f>
        <v>1.6888758167624474E-2</v>
      </c>
      <c r="I69" s="170">
        <f>taxrates!AK61</f>
        <v>0.37316954135894775</v>
      </c>
      <c r="J69" s="148">
        <f>taxrates!AL61</f>
        <v>3.1989056617021561E-2</v>
      </c>
      <c r="K69" s="148">
        <f>taxrates!AM61</f>
        <v>2.3131581023335457E-2</v>
      </c>
      <c r="L69" s="148">
        <f>taxrates!AN61</f>
        <v>1.3635613024234772E-2</v>
      </c>
      <c r="M69" s="148">
        <f>taxrates!AO61</f>
        <v>0.14562249183654785</v>
      </c>
      <c r="N69" s="148">
        <f>taxrates!AP61</f>
        <v>0.13614897802472115</v>
      </c>
      <c r="O69" s="136">
        <f>taxrates!AQ61</f>
        <v>2.2641830146312714E-2</v>
      </c>
      <c r="P69" s="106">
        <f>taxrates!AR61</f>
        <v>0.44084587693214417</v>
      </c>
      <c r="Q69" s="105">
        <f>taxrates!AS61</f>
        <v>2.6346703991293907E-2</v>
      </c>
      <c r="R69" s="105">
        <f>taxrates!AT61</f>
        <v>1.9993744790554047E-2</v>
      </c>
      <c r="S69" s="105">
        <f>taxrates!AU61</f>
        <v>5.5922106839716434E-3</v>
      </c>
      <c r="T69" s="105">
        <f>taxrates!AV61</f>
        <v>0.16421055793762207</v>
      </c>
      <c r="U69" s="105">
        <f>taxrates!AW61</f>
        <v>0.18661129847168922</v>
      </c>
      <c r="V69" s="134">
        <f>taxrates!AX61</f>
        <v>3.8091368973255157E-2</v>
      </c>
    </row>
    <row r="70" spans="1:22" x14ac:dyDescent="0.2">
      <c r="A70" s="137">
        <v>1973</v>
      </c>
      <c r="B70" s="149">
        <f>taxrates!AD62</f>
        <v>0.33776408433914185</v>
      </c>
      <c r="C70" s="411">
        <f>taxrates!AE62</f>
        <v>3.466908261179924E-2</v>
      </c>
      <c r="D70" s="411">
        <f>taxrates!AF62</f>
        <v>2.3011432960629463E-2</v>
      </c>
      <c r="E70" s="411">
        <f>taxrates!AG62</f>
        <v>2.457200363278389E-2</v>
      </c>
      <c r="F70" s="411">
        <f>taxrates!AH62</f>
        <v>0.13117122650146484</v>
      </c>
      <c r="G70" s="411">
        <f>taxrates!AI62</f>
        <v>0.10977219417691231</v>
      </c>
      <c r="H70" s="412">
        <f>taxrates!AJ62</f>
        <v>1.45681481808424E-2</v>
      </c>
      <c r="I70" s="170">
        <f>taxrates!AK62</f>
        <v>0.356840580701828</v>
      </c>
      <c r="J70" s="148">
        <f>taxrates!AL62</f>
        <v>3.0870163813233376E-2</v>
      </c>
      <c r="K70" s="148">
        <f>taxrates!AM62</f>
        <v>2.2013647481799126E-2</v>
      </c>
      <c r="L70" s="148">
        <f>taxrates!AN62</f>
        <v>1.5446724370121956E-2</v>
      </c>
      <c r="M70" s="148">
        <f>taxrates!AO62</f>
        <v>0.13553401827812195</v>
      </c>
      <c r="N70" s="148">
        <f>taxrates!AP62</f>
        <v>0.13364346325397491</v>
      </c>
      <c r="O70" s="136">
        <f>taxrates!AQ62</f>
        <v>1.9332565367221832E-2</v>
      </c>
      <c r="P70" s="106">
        <f>taxrates!AR62</f>
        <v>0.41394710540771484</v>
      </c>
      <c r="Q70" s="105">
        <f>taxrates!AS62</f>
        <v>2.5795537978410721E-2</v>
      </c>
      <c r="R70" s="105">
        <f>taxrates!AT62</f>
        <v>1.908731646835804E-2</v>
      </c>
      <c r="S70" s="105">
        <f>taxrates!AU62</f>
        <v>6.4234132878482342E-3</v>
      </c>
      <c r="T70" s="105">
        <f>taxrates!AV62</f>
        <v>0.14875368773937225</v>
      </c>
      <c r="U70" s="105">
        <f>taxrates!AW62</f>
        <v>0.18140852451324463</v>
      </c>
      <c r="V70" s="134">
        <f>taxrates!AX62</f>
        <v>3.2478626817464828E-2</v>
      </c>
    </row>
    <row r="71" spans="1:22" x14ac:dyDescent="0.2">
      <c r="A71" s="137">
        <v>1974</v>
      </c>
      <c r="B71" s="149">
        <f>taxrates!AD63</f>
        <v>0.3465823233127594</v>
      </c>
      <c r="C71" s="411">
        <f>taxrates!AE63</f>
        <v>3.4327041357755661E-2</v>
      </c>
      <c r="D71" s="411">
        <f>taxrates!AF63</f>
        <v>2.36622653901577E-2</v>
      </c>
      <c r="E71" s="411">
        <f>taxrates!AG63</f>
        <v>2.8385138139128685E-2</v>
      </c>
      <c r="F71" s="411">
        <f>taxrates!AH63</f>
        <v>0.14373070001602173</v>
      </c>
      <c r="G71" s="411">
        <f>taxrates!AI63</f>
        <v>0.10338226705789566</v>
      </c>
      <c r="H71" s="412">
        <f>taxrates!AJ63</f>
        <v>1.3094923458993435E-2</v>
      </c>
      <c r="I71" s="170">
        <f>taxrates!AK63</f>
        <v>0.36552348732948303</v>
      </c>
      <c r="J71" s="148">
        <f>taxrates!AL63</f>
        <v>3.0605509877204895E-2</v>
      </c>
      <c r="K71" s="148">
        <f>taxrates!AM63</f>
        <v>2.2958483546972275E-2</v>
      </c>
      <c r="L71" s="148">
        <f>taxrates!AN63</f>
        <v>1.8598342314362526E-2</v>
      </c>
      <c r="M71" s="148">
        <f>taxrates!AO63</f>
        <v>0.15185339748859406</v>
      </c>
      <c r="N71" s="148">
        <f>taxrates!AP63</f>
        <v>0.12403994053602219</v>
      </c>
      <c r="O71" s="136">
        <f>taxrates!AQ63</f>
        <v>1.7467834055423737E-2</v>
      </c>
      <c r="P71" s="106">
        <f>taxrates!AR63</f>
        <v>0.42505967617034912</v>
      </c>
      <c r="Q71" s="105">
        <f>taxrates!AS63</f>
        <v>2.5403616949915886E-2</v>
      </c>
      <c r="R71" s="105">
        <f>taxrates!AT63</f>
        <v>2.0994283258914948E-2</v>
      </c>
      <c r="S71" s="105">
        <f>taxrates!AU63</f>
        <v>7.873164489865303E-3</v>
      </c>
      <c r="T71" s="105">
        <f>taxrates!AV63</f>
        <v>0.17348335683345795</v>
      </c>
      <c r="U71" s="105">
        <f>taxrates!AW63</f>
        <v>0.1680871993303299</v>
      </c>
      <c r="V71" s="134">
        <f>taxrates!AX63</f>
        <v>2.9218059033155441E-2</v>
      </c>
    </row>
    <row r="72" spans="1:22" x14ac:dyDescent="0.2">
      <c r="A72" s="137">
        <v>1975</v>
      </c>
      <c r="B72" s="149">
        <f>taxrates!AD64</f>
        <v>0.32691651582717896</v>
      </c>
      <c r="C72" s="411">
        <f>taxrates!AE64</f>
        <v>3.3877525478601456E-2</v>
      </c>
      <c r="D72" s="411">
        <f>taxrates!AF64</f>
        <v>2.5073839351534843E-2</v>
      </c>
      <c r="E72" s="411">
        <f>taxrates!AG64</f>
        <v>2.7455294504761696E-2</v>
      </c>
      <c r="F72" s="411">
        <f>taxrates!AH64</f>
        <v>0.13201092183589935</v>
      </c>
      <c r="G72" s="411">
        <f>taxrates!AI64</f>
        <v>9.6148043870925903E-2</v>
      </c>
      <c r="H72" s="412">
        <f>taxrates!AJ64</f>
        <v>1.2350886128842831E-2</v>
      </c>
      <c r="I72" s="170">
        <f>taxrates!AK64</f>
        <v>0.34141150116920471</v>
      </c>
      <c r="J72" s="148">
        <f>taxrates!AL64</f>
        <v>3.0358586460351944E-2</v>
      </c>
      <c r="K72" s="148">
        <f>taxrates!AM64</f>
        <v>2.4363897740840912E-2</v>
      </c>
      <c r="L72" s="148">
        <f>taxrates!AN64</f>
        <v>1.7796115949749947E-2</v>
      </c>
      <c r="M72" s="148">
        <f>taxrates!AO64</f>
        <v>0.13694986701011658</v>
      </c>
      <c r="N72" s="148">
        <f>taxrates!AP64</f>
        <v>0.11553806066513062</v>
      </c>
      <c r="O72" s="136">
        <f>taxrates!AQ64</f>
        <v>1.6404977068305016E-2</v>
      </c>
      <c r="P72" s="106">
        <f>taxrates!AR64</f>
        <v>0.38988631963729858</v>
      </c>
      <c r="Q72" s="105">
        <f>taxrates!AS64</f>
        <v>2.5344230234622955E-2</v>
      </c>
      <c r="R72" s="105">
        <f>taxrates!AT64</f>
        <v>2.2332267835736275E-2</v>
      </c>
      <c r="S72" s="105">
        <f>taxrates!AU64</f>
        <v>7.8073996119201183E-3</v>
      </c>
      <c r="T72" s="105">
        <f>taxrates!AV64</f>
        <v>0.15650279819965363</v>
      </c>
      <c r="U72" s="105">
        <f>taxrates!AW64</f>
        <v>0.15119045227766037</v>
      </c>
      <c r="V72" s="134">
        <f>taxrates!AX64</f>
        <v>2.6709163561463356E-2</v>
      </c>
    </row>
    <row r="73" spans="1:22" x14ac:dyDescent="0.2">
      <c r="A73" s="137">
        <v>1976</v>
      </c>
      <c r="B73" s="149">
        <f>taxrates!AD65</f>
        <v>0.34059935808181763</v>
      </c>
      <c r="C73" s="411">
        <f>taxrates!AE65</f>
        <v>3.3442802727222443E-2</v>
      </c>
      <c r="D73" s="411">
        <f>taxrates!AF65</f>
        <v>2.4016954004764557E-2</v>
      </c>
      <c r="E73" s="411">
        <f>taxrates!AG65</f>
        <v>2.7874674648046494E-2</v>
      </c>
      <c r="F73" s="411">
        <f>taxrates!AH65</f>
        <v>0.13952057063579559</v>
      </c>
      <c r="G73" s="411">
        <f>taxrates!AI65</f>
        <v>0.10334229096770287</v>
      </c>
      <c r="H73" s="412">
        <f>taxrates!AJ65</f>
        <v>1.2402045540511608E-2</v>
      </c>
      <c r="I73" s="170">
        <f>taxrates!AK65</f>
        <v>0.35651516914367676</v>
      </c>
      <c r="J73" s="148">
        <f>taxrates!AL65</f>
        <v>2.9974760487675667E-2</v>
      </c>
      <c r="K73" s="148">
        <f>taxrates!AM65</f>
        <v>2.36396174877882E-2</v>
      </c>
      <c r="L73" s="148">
        <f>taxrates!AN65</f>
        <v>1.8425019457936287E-2</v>
      </c>
      <c r="M73" s="148">
        <f>taxrates!AO65</f>
        <v>0.14552290737628937</v>
      </c>
      <c r="N73" s="148">
        <f>taxrates!AP65</f>
        <v>0.1225108876824379</v>
      </c>
      <c r="O73" s="136">
        <f>taxrates!AQ65</f>
        <v>1.6441969200968742E-2</v>
      </c>
      <c r="P73" s="106">
        <f>taxrates!AR65</f>
        <v>0.40716785192489624</v>
      </c>
      <c r="Q73" s="105">
        <f>taxrates!AS65</f>
        <v>2.5034496560692787E-2</v>
      </c>
      <c r="R73" s="105">
        <f>taxrates!AT65</f>
        <v>2.1359531208872795E-2</v>
      </c>
      <c r="S73" s="105">
        <f>taxrates!AU65</f>
        <v>7.9668797552585602E-3</v>
      </c>
      <c r="T73" s="105">
        <f>taxrates!AV65</f>
        <v>0.16579031944274902</v>
      </c>
      <c r="U73" s="105">
        <f>taxrates!AW65</f>
        <v>0.16029836237430573</v>
      </c>
      <c r="V73" s="134">
        <f>taxrates!AX65</f>
        <v>2.6718255132436752E-2</v>
      </c>
    </row>
    <row r="74" spans="1:22" x14ac:dyDescent="0.2">
      <c r="A74" s="137">
        <v>1977</v>
      </c>
      <c r="B74" s="149">
        <f>taxrates!AD66</f>
        <v>0.34417226910591125</v>
      </c>
      <c r="C74" s="411">
        <f>taxrates!AE66</f>
        <v>3.2600145787000656E-2</v>
      </c>
      <c r="D74" s="411">
        <f>taxrates!AF66</f>
        <v>2.501281350851059E-2</v>
      </c>
      <c r="E74" s="411">
        <f>taxrates!AG66</f>
        <v>2.7006193995475769E-2</v>
      </c>
      <c r="F74" s="411">
        <f>taxrates!AH66</f>
        <v>0.14144958555698395</v>
      </c>
      <c r="G74" s="411">
        <f>taxrates!AI66</f>
        <v>0.1039799377322197</v>
      </c>
      <c r="H74" s="412">
        <f>taxrates!AJ66</f>
        <v>1.4123590663075447E-2</v>
      </c>
      <c r="I74" s="170">
        <f>taxrates!AK66</f>
        <v>0.35957843065261841</v>
      </c>
      <c r="J74" s="148">
        <f>taxrates!AL66</f>
        <v>2.9275963082909584E-2</v>
      </c>
      <c r="K74" s="148">
        <f>taxrates!AM66</f>
        <v>2.4688649922609329E-2</v>
      </c>
      <c r="L74" s="148">
        <f>taxrates!AN66</f>
        <v>1.7600808292627335E-2</v>
      </c>
      <c r="M74" s="148">
        <f>taxrates!AO66</f>
        <v>0.14654342830181122</v>
      </c>
      <c r="N74" s="148">
        <f>taxrates!AP66</f>
        <v>0.12284788861870766</v>
      </c>
      <c r="O74" s="136">
        <f>taxrates!AQ66</f>
        <v>1.8621709197759628E-2</v>
      </c>
      <c r="P74" s="106">
        <f>taxrates!AR66</f>
        <v>0.40703901648521423</v>
      </c>
      <c r="Q74" s="105">
        <f>taxrates!AS66</f>
        <v>2.4505216628313065E-2</v>
      </c>
      <c r="R74" s="105">
        <f>taxrates!AT66</f>
        <v>2.2373715415596962E-2</v>
      </c>
      <c r="S74" s="105">
        <f>taxrates!AU66</f>
        <v>7.7927256934344769E-3</v>
      </c>
      <c r="T74" s="105">
        <f>taxrates!AV66</f>
        <v>0.16396167874336243</v>
      </c>
      <c r="U74" s="105">
        <f>taxrates!AW66</f>
        <v>0.15887477621436119</v>
      </c>
      <c r="V74" s="134">
        <f>taxrates!AX66</f>
        <v>2.9530907049775124E-2</v>
      </c>
    </row>
    <row r="75" spans="1:22" x14ac:dyDescent="0.2">
      <c r="A75" s="137">
        <v>1978</v>
      </c>
      <c r="B75" s="149">
        <f>taxrates!AD67</f>
        <v>0.33475556969642639</v>
      </c>
      <c r="C75" s="411">
        <f>taxrates!AE67</f>
        <v>3.2600179314613342E-2</v>
      </c>
      <c r="D75" s="411">
        <f>taxrates!AF67</f>
        <v>2.1492704749107361E-2</v>
      </c>
      <c r="E75" s="411">
        <f>taxrates!AG67</f>
        <v>2.7989283204078674E-2</v>
      </c>
      <c r="F75" s="411">
        <f>taxrates!AH67</f>
        <v>0.14412966370582581</v>
      </c>
      <c r="G75" s="411">
        <f>taxrates!AI67</f>
        <v>9.8404144868254662E-2</v>
      </c>
      <c r="H75" s="412">
        <f>taxrates!AJ67</f>
        <v>1.0139582678675652E-2</v>
      </c>
      <c r="I75" s="170">
        <f>taxrates!AK67</f>
        <v>0.34745806455612183</v>
      </c>
      <c r="J75" s="148">
        <f>taxrates!AL67</f>
        <v>2.9362356290221214E-2</v>
      </c>
      <c r="K75" s="148">
        <f>taxrates!AM67</f>
        <v>2.0834757015109062E-2</v>
      </c>
      <c r="L75" s="148">
        <f>taxrates!AN67</f>
        <v>1.8516369163990021E-2</v>
      </c>
      <c r="M75" s="148">
        <f>taxrates!AO67</f>
        <v>0.14952632784843445</v>
      </c>
      <c r="N75" s="148">
        <f>taxrates!AP67</f>
        <v>0.11545585654675961</v>
      </c>
      <c r="O75" s="136">
        <f>taxrates!AQ67</f>
        <v>1.3762409798800945E-2</v>
      </c>
      <c r="P75" s="106">
        <f>taxrates!AR67</f>
        <v>0.39086022973060608</v>
      </c>
      <c r="Q75" s="105">
        <f>taxrates!AS67</f>
        <v>2.4491917341947556E-2</v>
      </c>
      <c r="R75" s="105">
        <f>taxrates!AT67</f>
        <v>1.8987420946359634E-2</v>
      </c>
      <c r="S75" s="105">
        <f>taxrates!AU67</f>
        <v>8.3691757172346115E-3</v>
      </c>
      <c r="T75" s="105">
        <f>taxrates!AV67</f>
        <v>0.16771191358566284</v>
      </c>
      <c r="U75" s="105">
        <f>taxrates!AW67</f>
        <v>0.14759946241974831</v>
      </c>
      <c r="V75" s="134">
        <f>taxrates!AX67</f>
        <v>2.3700335994362831E-2</v>
      </c>
    </row>
    <row r="76" spans="1:22" x14ac:dyDescent="0.2">
      <c r="A76" s="141">
        <v>1979</v>
      </c>
      <c r="B76" s="151">
        <f>taxrates!AD68</f>
        <v>0.3383738100528717</v>
      </c>
      <c r="C76" s="511">
        <f>taxrates!AE68</f>
        <v>3.1609676778316498E-2</v>
      </c>
      <c r="D76" s="511">
        <f>taxrates!AF68</f>
        <v>1.9977651536464691E-2</v>
      </c>
      <c r="E76" s="511">
        <f>taxrates!AG68</f>
        <v>3.0783528462052345E-2</v>
      </c>
      <c r="F76" s="511">
        <f>taxrates!AH68</f>
        <v>0.15288412570953369</v>
      </c>
      <c r="G76" s="511">
        <f>taxrates!AI68</f>
        <v>9.3604607507586479E-2</v>
      </c>
      <c r="H76" s="512">
        <f>taxrates!AJ68</f>
        <v>9.5142312347888947E-3</v>
      </c>
      <c r="I76" s="171">
        <f>taxrates!AK68</f>
        <v>0.3500673770904541</v>
      </c>
      <c r="J76" s="150">
        <f>taxrates!AL68</f>
        <v>2.8481427580118179E-2</v>
      </c>
      <c r="K76" s="150">
        <f>taxrates!AM68</f>
        <v>1.9456470385193825E-2</v>
      </c>
      <c r="L76" s="150">
        <f>taxrates!AN68</f>
        <v>2.0461183041334152E-2</v>
      </c>
      <c r="M76" s="150">
        <f>taxrates!AO68</f>
        <v>0.15919899940490723</v>
      </c>
      <c r="N76" s="150">
        <f>taxrates!AP68</f>
        <v>0.10968835279345512</v>
      </c>
      <c r="O76" s="140">
        <f>taxrates!AQ68</f>
        <v>1.2780931778252125E-2</v>
      </c>
      <c r="P76" s="109">
        <f>taxrates!AR68</f>
        <v>0.39394479990005493</v>
      </c>
      <c r="Q76" s="108">
        <f>taxrates!AS68</f>
        <v>2.3959910497069359E-2</v>
      </c>
      <c r="R76" s="108">
        <f>taxrates!AT68</f>
        <v>1.7938319593667984E-2</v>
      </c>
      <c r="S76" s="108">
        <f>taxrates!AU68</f>
        <v>8.9111989364027977E-3</v>
      </c>
      <c r="T76" s="108">
        <f>taxrates!AV68</f>
        <v>0.17876914143562317</v>
      </c>
      <c r="U76" s="108">
        <f>taxrates!AW68</f>
        <v>0.14249510318040848</v>
      </c>
      <c r="V76" s="138">
        <f>taxrates!AX68</f>
        <v>2.1871117874979973E-2</v>
      </c>
    </row>
    <row r="77" spans="1:22" x14ac:dyDescent="0.2">
      <c r="A77" s="137">
        <v>1980</v>
      </c>
      <c r="B77" s="149">
        <f>taxrates!AD69</f>
        <v>0.34161227941513062</v>
      </c>
      <c r="C77" s="411">
        <f>taxrates!AE69</f>
        <v>3.3089030534029007E-2</v>
      </c>
      <c r="D77" s="411">
        <f>taxrates!AF69</f>
        <v>2.0402150228619576E-2</v>
      </c>
      <c r="E77" s="411">
        <f>taxrates!AG69</f>
        <v>3.3126801252365112E-2</v>
      </c>
      <c r="F77" s="411">
        <f>taxrates!AH69</f>
        <v>0.16067193448543549</v>
      </c>
      <c r="G77" s="411">
        <f>taxrates!AI69</f>
        <v>8.392096683382988E-2</v>
      </c>
      <c r="H77" s="412">
        <f>taxrates!AJ69</f>
        <v>1.0401398874819279E-2</v>
      </c>
      <c r="I77" s="170">
        <f>taxrates!AK69</f>
        <v>0.35410606861114502</v>
      </c>
      <c r="J77" s="148">
        <f>taxrates!AL69</f>
        <v>2.9857579618692398E-2</v>
      </c>
      <c r="K77" s="148">
        <f>taxrates!AM69</f>
        <v>2.0024599507451057E-2</v>
      </c>
      <c r="L77" s="148">
        <f>taxrates!AN69</f>
        <v>2.2623090073466301E-2</v>
      </c>
      <c r="M77" s="148">
        <f>taxrates!AO69</f>
        <v>0.16814720630645752</v>
      </c>
      <c r="N77" s="148">
        <f>taxrates!AP69</f>
        <v>9.9407387897372246E-2</v>
      </c>
      <c r="O77" s="136">
        <f>taxrates!AQ69</f>
        <v>1.4046205207705498E-2</v>
      </c>
      <c r="P77" s="106">
        <f>taxrates!AR69</f>
        <v>0.39753827452659607</v>
      </c>
      <c r="Q77" s="105">
        <f>taxrates!AS69</f>
        <v>2.4957828223705292E-2</v>
      </c>
      <c r="R77" s="105">
        <f>taxrates!AT69</f>
        <v>1.8584189936518669E-2</v>
      </c>
      <c r="S77" s="105">
        <f>taxrates!AU69</f>
        <v>1.0010830126702785E-2</v>
      </c>
      <c r="T77" s="105">
        <f>taxrates!AV69</f>
        <v>0.18859611451625824</v>
      </c>
      <c r="U77" s="105">
        <f>taxrates!AW69</f>
        <v>0.13109463080763817</v>
      </c>
      <c r="V77" s="134">
        <f>taxrates!AX69</f>
        <v>2.4294689297676086E-2</v>
      </c>
    </row>
    <row r="78" spans="1:22" x14ac:dyDescent="0.2">
      <c r="A78" s="137">
        <v>1981</v>
      </c>
      <c r="B78" s="149">
        <f>taxrates!AD70</f>
        <v>0.33158224821090698</v>
      </c>
      <c r="C78" s="411">
        <f>taxrates!AE70</f>
        <v>3.5836614668369293E-2</v>
      </c>
      <c r="D78" s="411">
        <f>taxrates!AF70</f>
        <v>2.0269077271223068E-2</v>
      </c>
      <c r="E78" s="411">
        <f>taxrates!AG70</f>
        <v>3.4535691142082214E-2</v>
      </c>
      <c r="F78" s="411">
        <f>taxrates!AH70</f>
        <v>0.15846969187259674</v>
      </c>
      <c r="G78" s="411">
        <f>taxrates!AI70</f>
        <v>7.2805991396307945E-2</v>
      </c>
      <c r="H78" s="412">
        <f>taxrates!AJ70</f>
        <v>9.6651762723922729E-3</v>
      </c>
      <c r="I78" s="170">
        <f>taxrates!AK70</f>
        <v>0.3379158079624176</v>
      </c>
      <c r="J78" s="148">
        <f>taxrates!AL70</f>
        <v>3.2269716262817383E-2</v>
      </c>
      <c r="K78" s="148">
        <f>taxrates!AM70</f>
        <v>2.0584018900990486E-2</v>
      </c>
      <c r="L78" s="148">
        <f>taxrates!AN70</f>
        <v>2.3521117866039276E-2</v>
      </c>
      <c r="M78" s="148">
        <f>taxrates!AO70</f>
        <v>0.1625455766916275</v>
      </c>
      <c r="N78" s="148">
        <f>taxrates!AP70</f>
        <v>8.5852647200226784E-2</v>
      </c>
      <c r="O78" s="136">
        <f>taxrates!AQ70</f>
        <v>1.3142724521458149E-2</v>
      </c>
      <c r="P78" s="106">
        <f>taxrates!AR70</f>
        <v>0.36669525504112244</v>
      </c>
      <c r="Q78" s="105">
        <f>taxrates!AS70</f>
        <v>2.7143292129039764E-2</v>
      </c>
      <c r="R78" s="105">
        <f>taxrates!AT70</f>
        <v>2.0530480891466141E-2</v>
      </c>
      <c r="S78" s="105">
        <f>taxrates!AU70</f>
        <v>1.0590105317533016E-2</v>
      </c>
      <c r="T78" s="105">
        <f>taxrates!AV70</f>
        <v>0.17428220808506012</v>
      </c>
      <c r="U78" s="105">
        <f>taxrates!AW70</f>
        <v>0.11150193586945534</v>
      </c>
      <c r="V78" s="134">
        <f>taxrates!AX70</f>
        <v>2.2647233679890633E-2</v>
      </c>
    </row>
    <row r="79" spans="1:22" x14ac:dyDescent="0.2">
      <c r="A79" s="137">
        <v>1982</v>
      </c>
      <c r="B79" s="135">
        <f>taxrates!AD71</f>
        <v>0.31946814060211182</v>
      </c>
      <c r="C79" s="411">
        <f>taxrates!AE71</f>
        <v>3.4276485443115234E-2</v>
      </c>
      <c r="D79" s="411">
        <f>taxrates!AF71</f>
        <v>2.0943216979503632E-2</v>
      </c>
      <c r="E79" s="411">
        <f>taxrates!AG71</f>
        <v>3.7225641310214996E-2</v>
      </c>
      <c r="F79" s="411">
        <f>taxrates!AH71</f>
        <v>0.15853473544120789</v>
      </c>
      <c r="G79" s="411">
        <f>taxrates!AI71</f>
        <v>5.8470631018280983E-2</v>
      </c>
      <c r="H79" s="412">
        <f>taxrates!AJ71</f>
        <v>1.0017440654337406E-2</v>
      </c>
      <c r="I79" s="170">
        <f>taxrates!AK71</f>
        <v>0.32471522688865662</v>
      </c>
      <c r="J79" s="136">
        <f>taxrates!AL71</f>
        <v>3.0795158818364143E-2</v>
      </c>
      <c r="K79" s="136">
        <f>taxrates!AM71</f>
        <v>2.1520063281059265E-2</v>
      </c>
      <c r="L79" s="136">
        <f>taxrates!AN71</f>
        <v>2.5141052901744843E-2</v>
      </c>
      <c r="M79" s="136">
        <f>taxrates!AO71</f>
        <v>0.1636403352022171</v>
      </c>
      <c r="N79" s="136">
        <f>taxrates!AP71</f>
        <v>7.0037972182035446E-2</v>
      </c>
      <c r="O79" s="136">
        <f>taxrates!AQ71</f>
        <v>1.3580641709268093E-2</v>
      </c>
      <c r="P79" s="106">
        <f>taxrates!AR71</f>
        <v>0.35416051745414734</v>
      </c>
      <c r="Q79" s="105">
        <f>taxrates!AS71</f>
        <v>2.5922290980815887E-2</v>
      </c>
      <c r="R79" s="105">
        <f>taxrates!AT71</f>
        <v>2.1116174757480621E-2</v>
      </c>
      <c r="S79" s="105">
        <f>taxrates!AU71</f>
        <v>1.1159450747072697E-2</v>
      </c>
      <c r="T79" s="105">
        <f>taxrates!AV71</f>
        <v>0.18026827275753021</v>
      </c>
      <c r="U79" s="105">
        <f>taxrates!AW71</f>
        <v>9.2832144349813461E-2</v>
      </c>
      <c r="V79" s="134">
        <f>taxrates!AX71</f>
        <v>2.2862192243337631E-2</v>
      </c>
    </row>
    <row r="80" spans="1:22" x14ac:dyDescent="0.2">
      <c r="A80" s="137">
        <v>1983</v>
      </c>
      <c r="B80" s="135">
        <f>taxrates!AD72</f>
        <v>0.30962526798248291</v>
      </c>
      <c r="C80" s="411">
        <f>taxrates!AE72</f>
        <v>3.5446085035800934E-2</v>
      </c>
      <c r="D80" s="411">
        <f>taxrates!AF72</f>
        <v>2.0310627296566963E-2</v>
      </c>
      <c r="E80" s="411">
        <f>taxrates!AG72</f>
        <v>3.729698434472084E-2</v>
      </c>
      <c r="F80" s="411">
        <f>taxrates!AH72</f>
        <v>0.1458897739648819</v>
      </c>
      <c r="G80" s="411">
        <f>taxrates!AI72</f>
        <v>6.3216902315616608E-2</v>
      </c>
      <c r="H80" s="412">
        <f>taxrates!AJ72</f>
        <v>7.4648917652666569E-3</v>
      </c>
      <c r="I80" s="170">
        <f>taxrates!AK72</f>
        <v>0.31509020924568176</v>
      </c>
      <c r="J80" s="136">
        <f>taxrates!AL72</f>
        <v>3.1947851181030273E-2</v>
      </c>
      <c r="K80" s="136">
        <f>taxrates!AM72</f>
        <v>2.0849158987402916E-2</v>
      </c>
      <c r="L80" s="136">
        <f>taxrates!AN72</f>
        <v>2.5670062750577927E-2</v>
      </c>
      <c r="M80" s="136">
        <f>taxrates!AO72</f>
        <v>0.1520020067691803</v>
      </c>
      <c r="N80" s="136">
        <f>taxrates!AP72</f>
        <v>7.451416552066803E-2</v>
      </c>
      <c r="O80" s="136">
        <f>taxrates!AQ72</f>
        <v>1.0106964968144894E-2</v>
      </c>
      <c r="P80" s="106">
        <f>taxrates!AR72</f>
        <v>0.3423067033290863</v>
      </c>
      <c r="Q80" s="105">
        <f>taxrates!AS72</f>
        <v>2.6801833882927895E-2</v>
      </c>
      <c r="R80" s="105">
        <f>taxrates!AT72</f>
        <v>1.9935676828026772E-2</v>
      </c>
      <c r="S80" s="105">
        <f>taxrates!AU72</f>
        <v>1.1439993977546692E-2</v>
      </c>
      <c r="T80" s="105">
        <f>taxrates!AV72</f>
        <v>0.17001190781593323</v>
      </c>
      <c r="U80" s="105">
        <f>taxrates!AW72</f>
        <v>9.7389277070760727E-2</v>
      </c>
      <c r="V80" s="134">
        <f>taxrates!AX72</f>
        <v>1.6728019341826439E-2</v>
      </c>
    </row>
    <row r="81" spans="1:22" x14ac:dyDescent="0.2">
      <c r="A81" s="137">
        <v>1984</v>
      </c>
      <c r="B81" s="135">
        <f>taxrates!AD73</f>
        <v>0.29276672005653381</v>
      </c>
      <c r="C81" s="411">
        <f>taxrates!AE73</f>
        <v>3.4684725105762482E-2</v>
      </c>
      <c r="D81" s="411">
        <f>taxrates!AF73</f>
        <v>1.8501404672861099E-2</v>
      </c>
      <c r="E81" s="411">
        <f>taxrates!AG73</f>
        <v>3.434024378657341E-2</v>
      </c>
      <c r="F81" s="411">
        <f>taxrates!AH73</f>
        <v>0.13341629505157471</v>
      </c>
      <c r="G81" s="411">
        <f>taxrates!AI73</f>
        <v>6.5290411934256554E-2</v>
      </c>
      <c r="H81" s="412">
        <f>taxrates!AJ73</f>
        <v>6.5336460247635841E-3</v>
      </c>
      <c r="I81" s="170">
        <f>taxrates!AK73</f>
        <v>0.29542672634124756</v>
      </c>
      <c r="J81" s="136">
        <f>taxrates!AL73</f>
        <v>3.1327757984399796E-2</v>
      </c>
      <c r="K81" s="136">
        <f>taxrates!AM73</f>
        <v>1.8299084156751633E-2</v>
      </c>
      <c r="L81" s="136">
        <f>taxrates!AN73</f>
        <v>2.2690068930387497E-2</v>
      </c>
      <c r="M81" s="136">
        <f>taxrates!AO73</f>
        <v>0.13849262893199921</v>
      </c>
      <c r="N81" s="136">
        <f>taxrates!AP73</f>
        <v>7.5805028900504112E-2</v>
      </c>
      <c r="O81" s="136">
        <f>taxrates!AQ73</f>
        <v>8.8121639564633369E-3</v>
      </c>
      <c r="P81" s="106">
        <f>taxrates!AR73</f>
        <v>0.32088181376457214</v>
      </c>
      <c r="Q81" s="105">
        <f>taxrates!AS73</f>
        <v>2.6627698913216591E-2</v>
      </c>
      <c r="R81" s="105">
        <f>taxrates!AT73</f>
        <v>1.7380435019731522E-2</v>
      </c>
      <c r="S81" s="105">
        <f>taxrates!AU73</f>
        <v>1.0235657915472984E-2</v>
      </c>
      <c r="T81" s="105">
        <f>taxrates!AV73</f>
        <v>0.15685121715068817</v>
      </c>
      <c r="U81" s="105">
        <f>taxrates!AW73</f>
        <v>9.5201902091503143E-2</v>
      </c>
      <c r="V81" s="134">
        <f>taxrates!AX73</f>
        <v>1.4584892429411411E-2</v>
      </c>
    </row>
    <row r="82" spans="1:22" x14ac:dyDescent="0.2">
      <c r="A82" s="137">
        <v>1985</v>
      </c>
      <c r="B82" s="135">
        <f>taxrates!AD74</f>
        <v>0.29893761873245239</v>
      </c>
      <c r="C82" s="411">
        <f>taxrates!AE74</f>
        <v>3.4780044108629227E-2</v>
      </c>
      <c r="D82" s="411">
        <f>taxrates!AF74</f>
        <v>1.857360452413559E-2</v>
      </c>
      <c r="E82" s="411">
        <f>taxrates!AG74</f>
        <v>3.5967264324426651E-2</v>
      </c>
      <c r="F82" s="411">
        <f>taxrates!AH74</f>
        <v>0.14151854813098907</v>
      </c>
      <c r="G82" s="411">
        <f>taxrates!AI74</f>
        <v>6.1570404097437859E-2</v>
      </c>
      <c r="H82" s="412">
        <f>taxrates!AJ74</f>
        <v>6.5277516841888428E-3</v>
      </c>
      <c r="I82" s="170">
        <f>taxrates!AK74</f>
        <v>0.30170539021492004</v>
      </c>
      <c r="J82" s="136">
        <f>taxrates!AL74</f>
        <v>3.1513012945652008E-2</v>
      </c>
      <c r="K82" s="136">
        <f>taxrates!AM74</f>
        <v>1.8744967877864838E-2</v>
      </c>
      <c r="L82" s="136">
        <f>taxrates!AN74</f>
        <v>2.3976050317287445E-2</v>
      </c>
      <c r="M82" s="136">
        <f>taxrates!AO74</f>
        <v>0.14747528731822968</v>
      </c>
      <c r="N82" s="136">
        <f>taxrates!AP74</f>
        <v>7.1100741624832153E-2</v>
      </c>
      <c r="O82" s="136">
        <f>taxrates!AQ74</f>
        <v>8.895333856344223E-3</v>
      </c>
      <c r="P82" s="106">
        <f>taxrates!AR74</f>
        <v>0.32831844687461853</v>
      </c>
      <c r="Q82" s="105">
        <f>taxrates!AS74</f>
        <v>2.6802068576216698E-2</v>
      </c>
      <c r="R82" s="105">
        <f>taxrates!AT74</f>
        <v>1.815093494951725E-2</v>
      </c>
      <c r="S82" s="105">
        <f>taxrates!AU74</f>
        <v>1.1082327924668789E-2</v>
      </c>
      <c r="T82" s="105">
        <f>taxrates!AV74</f>
        <v>0.16847904026508331</v>
      </c>
      <c r="U82" s="105">
        <f>taxrates!AW74</f>
        <v>8.8896904140710831E-2</v>
      </c>
      <c r="V82" s="134">
        <f>taxrates!AX74</f>
        <v>1.4907176606357098E-2</v>
      </c>
    </row>
    <row r="83" spans="1:22" x14ac:dyDescent="0.2">
      <c r="A83" s="137">
        <v>1986</v>
      </c>
      <c r="B83" s="135">
        <f>taxrates!AD75</f>
        <v>0.30475786328315735</v>
      </c>
      <c r="C83" s="411">
        <f>taxrates!AE75</f>
        <v>3.3308405429124832E-2</v>
      </c>
      <c r="D83" s="411">
        <f>taxrates!AF75</f>
        <v>1.8610851839184761E-2</v>
      </c>
      <c r="E83" s="411">
        <f>taxrates!AG75</f>
        <v>3.7254232913255692E-2</v>
      </c>
      <c r="F83" s="411">
        <f>taxrates!AH75</f>
        <v>0.14534872770309448</v>
      </c>
      <c r="G83" s="411">
        <f>taxrates!AI75</f>
        <v>6.3401421532034874E-2</v>
      </c>
      <c r="H83" s="412">
        <f>taxrates!AJ75</f>
        <v>6.8342187441885471E-3</v>
      </c>
      <c r="I83" s="170">
        <f>taxrates!AK75</f>
        <v>0.31125602126121521</v>
      </c>
      <c r="J83" s="136">
        <f>taxrates!AL75</f>
        <v>2.9850013554096222E-2</v>
      </c>
      <c r="K83" s="136">
        <f>taxrates!AM75</f>
        <v>1.8636735156178474E-2</v>
      </c>
      <c r="L83" s="136">
        <f>taxrates!AN75</f>
        <v>2.5458363816142082E-2</v>
      </c>
      <c r="M83" s="136">
        <f>taxrates!AO75</f>
        <v>0.15565666556358337</v>
      </c>
      <c r="N83" s="136">
        <f>taxrates!AP75</f>
        <v>7.2388945147395134E-2</v>
      </c>
      <c r="O83" s="136">
        <f>taxrates!AQ75</f>
        <v>9.2652766034007072E-3</v>
      </c>
      <c r="P83" s="106">
        <f>taxrates!AR75</f>
        <v>0.3410165011882782</v>
      </c>
      <c r="Q83" s="105">
        <f>taxrates!AS75</f>
        <v>2.4508923292160034E-2</v>
      </c>
      <c r="R83" s="105">
        <f>taxrates!AT75</f>
        <v>1.8294930458068848E-2</v>
      </c>
      <c r="S83" s="105">
        <f>taxrates!AU75</f>
        <v>1.1316784657537937E-2</v>
      </c>
      <c r="T83" s="105">
        <f>taxrates!AV75</f>
        <v>0.18321362137794495</v>
      </c>
      <c r="U83" s="105">
        <f>taxrates!AW75</f>
        <v>8.7948787957429886E-2</v>
      </c>
      <c r="V83" s="134">
        <f>taxrates!AX75</f>
        <v>1.5733450651168823E-2</v>
      </c>
    </row>
    <row r="84" spans="1:22" x14ac:dyDescent="0.2">
      <c r="A84" s="137">
        <v>1987</v>
      </c>
      <c r="B84" s="135">
        <f>taxrates!AD76</f>
        <v>0.32467961311340332</v>
      </c>
      <c r="C84" s="411">
        <f>taxrates!AE76</f>
        <v>3.4028202295303345E-2</v>
      </c>
      <c r="D84" s="411">
        <f>taxrates!AF76</f>
        <v>1.906980574131012E-2</v>
      </c>
      <c r="E84" s="411">
        <f>taxrates!AG76</f>
        <v>3.8462027907371521E-2</v>
      </c>
      <c r="F84" s="411">
        <f>taxrates!AH76</f>
        <v>0.15763668715953827</v>
      </c>
      <c r="G84" s="411">
        <f>taxrates!AI76</f>
        <v>6.8726973608136177E-2</v>
      </c>
      <c r="H84" s="412">
        <f>taxrates!AJ76</f>
        <v>6.7559219896793365E-3</v>
      </c>
      <c r="I84" s="170">
        <f>taxrates!AK76</f>
        <v>0.32881531119346619</v>
      </c>
      <c r="J84" s="136">
        <f>taxrates!AL76</f>
        <v>3.0857766047120094E-2</v>
      </c>
      <c r="K84" s="136">
        <f>taxrates!AM76</f>
        <v>1.8939321860671043E-2</v>
      </c>
      <c r="L84" s="136">
        <f>taxrates!AN76</f>
        <v>2.654360793530941E-2</v>
      </c>
      <c r="M84" s="136">
        <f>taxrates!AO76</f>
        <v>0.16612504422664642</v>
      </c>
      <c r="N84" s="136">
        <f>taxrates!AP76</f>
        <v>7.7181285247206688E-2</v>
      </c>
      <c r="O84" s="136">
        <f>taxrates!AQ76</f>
        <v>9.1682998463511467E-3</v>
      </c>
      <c r="P84" s="106">
        <f>taxrates!AR76</f>
        <v>0.34697091579437256</v>
      </c>
      <c r="Q84" s="105">
        <f>taxrates!AS76</f>
        <v>2.6033969596028328E-2</v>
      </c>
      <c r="R84" s="105">
        <f>taxrates!AT76</f>
        <v>1.7940783873200417E-2</v>
      </c>
      <c r="S84" s="105">
        <f>taxrates!AU76</f>
        <v>1.151882391422987E-2</v>
      </c>
      <c r="T84" s="105">
        <f>taxrates!AV76</f>
        <v>0.18241572380065918</v>
      </c>
      <c r="U84" s="105">
        <f>taxrates!AW76</f>
        <v>9.3525588512420654E-2</v>
      </c>
      <c r="V84" s="134">
        <f>taxrates!AX76</f>
        <v>1.5536033548414707E-2</v>
      </c>
    </row>
    <row r="85" spans="1:22" x14ac:dyDescent="0.2">
      <c r="A85" s="137">
        <v>1988</v>
      </c>
      <c r="B85" s="135">
        <f>taxrates!AD77</f>
        <v>0.31093958020210266</v>
      </c>
      <c r="C85" s="411">
        <f>taxrates!AE77</f>
        <v>3.3715412020683289E-2</v>
      </c>
      <c r="D85" s="411">
        <f>taxrates!AF77</f>
        <v>1.8251294270157814E-2</v>
      </c>
      <c r="E85" s="411">
        <f>taxrates!AG77</f>
        <v>3.8331542164087296E-2</v>
      </c>
      <c r="F85" s="411">
        <f>taxrates!AH77</f>
        <v>0.14690898358821869</v>
      </c>
      <c r="G85" s="411">
        <f>taxrates!AI77</f>
        <v>6.7506441846489906E-2</v>
      </c>
      <c r="H85" s="412">
        <f>taxrates!AJ77</f>
        <v>6.2258895486593246E-3</v>
      </c>
      <c r="I85" s="170">
        <f>taxrates!AK77</f>
        <v>0.31220608949661255</v>
      </c>
      <c r="J85" s="136">
        <f>taxrates!AL77</f>
        <v>3.0603144317865372E-2</v>
      </c>
      <c r="K85" s="136">
        <f>taxrates!AM77</f>
        <v>1.771455816924572E-2</v>
      </c>
      <c r="L85" s="136">
        <f>taxrates!AN77</f>
        <v>2.5970160961151123E-2</v>
      </c>
      <c r="M85" s="136">
        <f>taxrates!AO77</f>
        <v>0.15435791015625</v>
      </c>
      <c r="N85" s="136">
        <f>taxrates!AP77</f>
        <v>7.5257118791341782E-2</v>
      </c>
      <c r="O85" s="136">
        <f>taxrates!AQ77</f>
        <v>8.3031998947262764E-3</v>
      </c>
      <c r="P85" s="106">
        <f>taxrates!AR77</f>
        <v>0.32431110739707947</v>
      </c>
      <c r="Q85" s="105">
        <f>taxrates!AS77</f>
        <v>2.6010241359472275E-2</v>
      </c>
      <c r="R85" s="105">
        <f>taxrates!AT77</f>
        <v>1.5366033650934696E-2</v>
      </c>
      <c r="S85" s="105">
        <f>taxrates!AU77</f>
        <v>1.0959318839013577E-2</v>
      </c>
      <c r="T85" s="105">
        <f>taxrates!AV77</f>
        <v>0.16906337440013885</v>
      </c>
      <c r="U85" s="105">
        <f>taxrates!AW77</f>
        <v>8.9641433209180832E-2</v>
      </c>
      <c r="V85" s="134">
        <f>taxrates!AX77</f>
        <v>1.3270705007016659E-2</v>
      </c>
    </row>
    <row r="86" spans="1:22" x14ac:dyDescent="0.2">
      <c r="A86" s="137">
        <v>1989</v>
      </c>
      <c r="B86" s="135">
        <f>taxrates!AD78</f>
        <v>0.32049939036369324</v>
      </c>
      <c r="C86" s="411">
        <f>taxrates!AE78</f>
        <v>3.3707451075315475E-2</v>
      </c>
      <c r="D86" s="411">
        <f>taxrates!AF78</f>
        <v>1.8964314833283424E-2</v>
      </c>
      <c r="E86" s="411">
        <f>taxrates!AG78</f>
        <v>3.9674960076808929E-2</v>
      </c>
      <c r="F86" s="411">
        <f>taxrates!AH78</f>
        <v>0.15445175766944885</v>
      </c>
      <c r="G86" s="411">
        <f>taxrates!AI78</f>
        <v>6.7026648670434952E-2</v>
      </c>
      <c r="H86" s="412">
        <f>taxrates!AJ78</f>
        <v>6.6742608323693275E-3</v>
      </c>
      <c r="I86" s="170">
        <f>taxrates!AK78</f>
        <v>0.32244548201560974</v>
      </c>
      <c r="J86" s="136">
        <f>taxrates!AL78</f>
        <v>3.0657703056931496E-2</v>
      </c>
      <c r="K86" s="136">
        <f>taxrates!AM78</f>
        <v>1.8505236133933067E-2</v>
      </c>
      <c r="L86" s="136">
        <f>taxrates!AN78</f>
        <v>2.7366401627659798E-2</v>
      </c>
      <c r="M86" s="136">
        <f>taxrates!AO78</f>
        <v>0.16137298941612244</v>
      </c>
      <c r="N86" s="136">
        <f>taxrates!AP78</f>
        <v>7.5585540384054184E-2</v>
      </c>
      <c r="O86" s="136">
        <f>taxrates!AQ78</f>
        <v>8.9576281607151031E-3</v>
      </c>
      <c r="P86" s="106">
        <f>taxrates!AR78</f>
        <v>0.33254551887512207</v>
      </c>
      <c r="Q86" s="105">
        <f>taxrates!AS78</f>
        <v>2.6013543829321861E-2</v>
      </c>
      <c r="R86" s="105">
        <f>taxrates!AT78</f>
        <v>1.5977133065462112E-2</v>
      </c>
      <c r="S86" s="105">
        <f>taxrates!AU78</f>
        <v>1.152066420763731E-2</v>
      </c>
      <c r="T86" s="105">
        <f>taxrates!AV78</f>
        <v>0.17041051387786865</v>
      </c>
      <c r="U86" s="105">
        <f>taxrates!AW78</f>
        <v>9.3897372484207153E-2</v>
      </c>
      <c r="V86" s="134">
        <f>taxrates!AX78</f>
        <v>1.4726301655173302E-2</v>
      </c>
    </row>
    <row r="87" spans="1:22" x14ac:dyDescent="0.2">
      <c r="A87" s="147">
        <v>1990</v>
      </c>
      <c r="B87" s="146">
        <f>taxrates!AD79</f>
        <v>0.31736242771148682</v>
      </c>
      <c r="C87" s="509">
        <f>taxrates!AE79</f>
        <v>3.3374588936567307E-2</v>
      </c>
      <c r="D87" s="509">
        <f>taxrates!AF79</f>
        <v>1.9380563870072365E-2</v>
      </c>
      <c r="E87" s="509">
        <f>taxrates!AG79</f>
        <v>4.0970217436552048E-2</v>
      </c>
      <c r="F87" s="509">
        <f>taxrates!AH79</f>
        <v>0.1515205055475235</v>
      </c>
      <c r="G87" s="509">
        <f>taxrates!AI79</f>
        <v>6.4094413071870804E-2</v>
      </c>
      <c r="H87" s="510">
        <f>taxrates!AJ79</f>
        <v>8.0221276730298996E-3</v>
      </c>
      <c r="I87" s="173">
        <f>taxrates!AK79</f>
        <v>0.31880143284797668</v>
      </c>
      <c r="J87" s="145">
        <f>taxrates!AL79</f>
        <v>3.0366808176040649E-2</v>
      </c>
      <c r="K87" s="145">
        <f>taxrates!AM79</f>
        <v>1.903160847723484E-2</v>
      </c>
      <c r="L87" s="145">
        <f>taxrates!AN79</f>
        <v>2.8530215844511986E-2</v>
      </c>
      <c r="M87" s="145">
        <f>taxrates!AO79</f>
        <v>0.15787124633789062</v>
      </c>
      <c r="N87" s="145">
        <f>taxrates!AP79</f>
        <v>7.2222171351313591E-2</v>
      </c>
      <c r="O87" s="145">
        <f>taxrates!AQ79</f>
        <v>1.0779387317597866E-2</v>
      </c>
      <c r="P87" s="112">
        <f>taxrates!AR79</f>
        <v>0.32894912362098694</v>
      </c>
      <c r="Q87" s="111">
        <f>taxrates!AS79</f>
        <v>2.5716166943311691E-2</v>
      </c>
      <c r="R87" s="111">
        <f>taxrates!AT79</f>
        <v>1.6717458143830299E-2</v>
      </c>
      <c r="S87" s="111">
        <f>taxrates!AU79</f>
        <v>1.219627633690834E-2</v>
      </c>
      <c r="T87" s="111">
        <f>taxrates!AV79</f>
        <v>0.16793565452098846</v>
      </c>
      <c r="U87" s="111">
        <f>taxrates!AW79</f>
        <v>8.8876258581876755E-2</v>
      </c>
      <c r="V87" s="172">
        <f>taxrates!AX79</f>
        <v>1.7507297918200493E-2</v>
      </c>
    </row>
    <row r="88" spans="1:22" x14ac:dyDescent="0.2">
      <c r="A88" s="137">
        <v>1991</v>
      </c>
      <c r="B88" s="135">
        <f>taxrates!AD80</f>
        <v>0.3184283971786499</v>
      </c>
      <c r="C88" s="411">
        <f>taxrates!AE80</f>
        <v>3.5119146108627319E-2</v>
      </c>
      <c r="D88" s="411">
        <f>taxrates!AF80</f>
        <v>2.048979327082634E-2</v>
      </c>
      <c r="E88" s="411">
        <f>taxrates!AG80</f>
        <v>4.3176211416721344E-2</v>
      </c>
      <c r="F88" s="411">
        <f>taxrates!AH80</f>
        <v>0.14811433851718903</v>
      </c>
      <c r="G88" s="411">
        <f>taxrates!AI80</f>
        <v>6.3718782737851143E-2</v>
      </c>
      <c r="H88" s="412">
        <f>taxrates!AJ80</f>
        <v>7.8101302497088909E-3</v>
      </c>
      <c r="I88" s="170">
        <f>taxrates!AK80</f>
        <v>0.32083156704902649</v>
      </c>
      <c r="J88" s="136">
        <f>taxrates!AL80</f>
        <v>3.196180984377861E-2</v>
      </c>
      <c r="K88" s="136">
        <f>taxrates!AM80</f>
        <v>2.0333059132099152E-2</v>
      </c>
      <c r="L88" s="136">
        <f>taxrates!AN80</f>
        <v>3.0372558161616325E-2</v>
      </c>
      <c r="M88" s="136">
        <f>taxrates!AO80</f>
        <v>0.15533959865570068</v>
      </c>
      <c r="N88" s="136">
        <f>taxrates!AP80</f>
        <v>7.217724435031414E-2</v>
      </c>
      <c r="O88" s="136">
        <f>taxrates!AQ80</f>
        <v>1.0647284798324108E-2</v>
      </c>
      <c r="P88" s="106">
        <f>taxrates!AR80</f>
        <v>0.3379720151424408</v>
      </c>
      <c r="Q88" s="105">
        <f>taxrates!AS80</f>
        <v>2.7005951851606369E-2</v>
      </c>
      <c r="R88" s="105">
        <f>taxrates!AT80</f>
        <v>1.8530106171965599E-2</v>
      </c>
      <c r="S88" s="105">
        <f>taxrates!AU80</f>
        <v>1.3848062604665756E-2</v>
      </c>
      <c r="T88" s="105">
        <f>taxrates!AV80</f>
        <v>0.17074565589427948</v>
      </c>
      <c r="U88" s="105">
        <f>taxrates!AW80</f>
        <v>8.9771997183561325E-2</v>
      </c>
      <c r="V88" s="134">
        <f>taxrates!AX80</f>
        <v>1.807023212313652E-2</v>
      </c>
    </row>
    <row r="89" spans="1:22" x14ac:dyDescent="0.2">
      <c r="A89" s="137">
        <v>1992</v>
      </c>
      <c r="B89" s="135">
        <f>taxrates!AD81</f>
        <v>0.3199557363986969</v>
      </c>
      <c r="C89" s="411">
        <f>taxrates!AE81</f>
        <v>3.5491261631250381E-2</v>
      </c>
      <c r="D89" s="411">
        <f>taxrates!AF81</f>
        <v>1.9672531634569168E-2</v>
      </c>
      <c r="E89" s="411">
        <f>taxrates!AG81</f>
        <v>4.3303795158863068E-2</v>
      </c>
      <c r="F89" s="411">
        <f>taxrates!AH81</f>
        <v>0.14908549189567566</v>
      </c>
      <c r="G89" s="411">
        <f>taxrates!AI81</f>
        <v>6.5154567360877991E-2</v>
      </c>
      <c r="H89" s="412">
        <f>taxrates!AJ81</f>
        <v>7.2480952367186546E-3</v>
      </c>
      <c r="I89" s="170">
        <f>taxrates!AK81</f>
        <v>0.32231682538986206</v>
      </c>
      <c r="J89" s="136">
        <f>taxrates!AL81</f>
        <v>3.2262701541185379E-2</v>
      </c>
      <c r="K89" s="136">
        <f>taxrates!AM81</f>
        <v>1.9387554377317429E-2</v>
      </c>
      <c r="L89" s="136">
        <f>taxrates!AN81</f>
        <v>3.0227154493331909E-2</v>
      </c>
      <c r="M89" s="136">
        <f>taxrates!AO81</f>
        <v>0.15718379616737366</v>
      </c>
      <c r="N89" s="136">
        <f>taxrates!AP81</f>
        <v>7.3505915701389313E-2</v>
      </c>
      <c r="O89" s="136">
        <f>taxrates!AQ81</f>
        <v>9.749704971909523E-3</v>
      </c>
      <c r="P89" s="106">
        <f>taxrates!AR81</f>
        <v>0.33991348743438721</v>
      </c>
      <c r="Q89" s="105">
        <f>taxrates!AS81</f>
        <v>2.7438906952738762E-2</v>
      </c>
      <c r="R89" s="105">
        <f>taxrates!AT81</f>
        <v>1.7312593758106232E-2</v>
      </c>
      <c r="S89" s="105">
        <f>taxrates!AU81</f>
        <v>1.3750866055488586E-2</v>
      </c>
      <c r="T89" s="105">
        <f>taxrates!AV81</f>
        <v>0.17598822712898254</v>
      </c>
      <c r="U89" s="105">
        <f>taxrates!AW81</f>
        <v>8.9566636830568314E-2</v>
      </c>
      <c r="V89" s="134">
        <f>taxrates!AX81</f>
        <v>1.5856267884373665E-2</v>
      </c>
    </row>
    <row r="90" spans="1:22" x14ac:dyDescent="0.2">
      <c r="A90" s="137">
        <v>1993</v>
      </c>
      <c r="B90" s="135">
        <f>taxrates!AD82</f>
        <v>0.32998979091644287</v>
      </c>
      <c r="C90" s="411">
        <f>taxrates!AE82</f>
        <v>3.5875711590051651E-2</v>
      </c>
      <c r="D90" s="411">
        <f>taxrates!AF82</f>
        <v>1.9032275304198265E-2</v>
      </c>
      <c r="E90" s="411">
        <f>taxrates!AG82</f>
        <v>4.3564379215240479E-2</v>
      </c>
      <c r="F90" s="411">
        <f>taxrates!AH82</f>
        <v>0.15410423278808594</v>
      </c>
      <c r="G90" s="411">
        <f>taxrates!AI82</f>
        <v>6.9609060883522034E-2</v>
      </c>
      <c r="H90" s="412">
        <f>taxrates!AJ82</f>
        <v>7.804124616086483E-3</v>
      </c>
      <c r="I90" s="170">
        <f>taxrates!AK82</f>
        <v>0.33685842156410217</v>
      </c>
      <c r="J90" s="136">
        <f>taxrates!AL82</f>
        <v>3.2735247164964676E-2</v>
      </c>
      <c r="K90" s="136">
        <f>taxrates!AM82</f>
        <v>1.8721330910921097E-2</v>
      </c>
      <c r="L90" s="136">
        <f>taxrates!AN82</f>
        <v>3.1600717455148697E-2</v>
      </c>
      <c r="M90" s="136">
        <f>taxrates!AO82</f>
        <v>0.1654680073261261</v>
      </c>
      <c r="N90" s="136">
        <f>taxrates!AP82</f>
        <v>7.7787941321730614E-2</v>
      </c>
      <c r="O90" s="136">
        <f>taxrates!AQ82</f>
        <v>1.0545182973146439E-2</v>
      </c>
      <c r="P90" s="106">
        <f>taxrates!AR82</f>
        <v>0.3638516366481781</v>
      </c>
      <c r="Q90" s="105">
        <f>taxrates!AS82</f>
        <v>2.7592351660132408E-2</v>
      </c>
      <c r="R90" s="105">
        <f>taxrates!AT82</f>
        <v>1.6759771853685379E-2</v>
      </c>
      <c r="S90" s="105">
        <f>taxrates!AU82</f>
        <v>1.4339573681354523E-2</v>
      </c>
      <c r="T90" s="105">
        <f>taxrates!AV82</f>
        <v>0.19157841801643372</v>
      </c>
      <c r="U90" s="105">
        <f>taxrates!AW82</f>
        <v>9.6167247742414474E-2</v>
      </c>
      <c r="V90" s="134">
        <f>taxrates!AX82</f>
        <v>1.7414283007383347E-2</v>
      </c>
    </row>
    <row r="91" spans="1:22" x14ac:dyDescent="0.2">
      <c r="A91" s="137">
        <v>1994</v>
      </c>
      <c r="B91" s="135">
        <f>taxrates!AD83</f>
        <v>0.33548328280448914</v>
      </c>
      <c r="C91" s="411">
        <f>taxrates!AE83</f>
        <v>3.6661602556705475E-2</v>
      </c>
      <c r="D91" s="411">
        <f>taxrates!AF83</f>
        <v>1.8898103386163712E-2</v>
      </c>
      <c r="E91" s="411">
        <f>taxrates!AG83</f>
        <v>4.6473272144794464E-2</v>
      </c>
      <c r="F91" s="411">
        <f>taxrates!AH83</f>
        <v>0.15381777286529541</v>
      </c>
      <c r="G91" s="411">
        <f>taxrates!AI83</f>
        <v>7.1284595876932144E-2</v>
      </c>
      <c r="H91" s="412">
        <f>taxrates!AJ83</f>
        <v>8.3479238674044609E-3</v>
      </c>
      <c r="I91" s="170">
        <f>taxrates!AK83</f>
        <v>0.34356126189231873</v>
      </c>
      <c r="J91" s="136">
        <f>taxrates!AL83</f>
        <v>3.3422023057937622E-2</v>
      </c>
      <c r="K91" s="136">
        <f>taxrates!AM83</f>
        <v>1.8640503287315369E-2</v>
      </c>
      <c r="L91" s="136">
        <f>taxrates!AN83</f>
        <v>3.5545535385608673E-2</v>
      </c>
      <c r="M91" s="136">
        <f>taxrates!AO83</f>
        <v>0.16485452651977539</v>
      </c>
      <c r="N91" s="136">
        <f>taxrates!AP83</f>
        <v>7.9869842156767845E-2</v>
      </c>
      <c r="O91" s="136">
        <f>taxrates!AQ83</f>
        <v>1.1228838004171848E-2</v>
      </c>
      <c r="P91" s="106">
        <f>taxrates!AR83</f>
        <v>0.37354341149330139</v>
      </c>
      <c r="Q91" s="105">
        <f>taxrates!AS83</f>
        <v>2.8294073417782784E-2</v>
      </c>
      <c r="R91" s="105">
        <f>taxrates!AT83</f>
        <v>1.6583977267146111E-2</v>
      </c>
      <c r="S91" s="105">
        <f>taxrates!AU83</f>
        <v>2.0188719034194946E-2</v>
      </c>
      <c r="T91" s="105">
        <f>taxrates!AV83</f>
        <v>0.19090023636817932</v>
      </c>
      <c r="U91" s="105">
        <f>taxrates!AW83</f>
        <v>9.901842474937439E-2</v>
      </c>
      <c r="V91" s="134">
        <f>taxrates!AX83</f>
        <v>1.8557975068688393E-2</v>
      </c>
    </row>
    <row r="92" spans="1:22" x14ac:dyDescent="0.2">
      <c r="A92" s="137">
        <v>1995</v>
      </c>
      <c r="B92" s="135">
        <f>taxrates!AD84</f>
        <v>0.3371250331401825</v>
      </c>
      <c r="C92" s="411">
        <f>taxrates!AE84</f>
        <v>3.5952791571617126E-2</v>
      </c>
      <c r="D92" s="411">
        <f>taxrates!AF84</f>
        <v>1.746523380279541E-2</v>
      </c>
      <c r="E92" s="411">
        <f>taxrates!AG84</f>
        <v>4.5361310243606567E-2</v>
      </c>
      <c r="F92" s="411">
        <f>taxrates!AH84</f>
        <v>0.15808843076229095</v>
      </c>
      <c r="G92" s="411">
        <f>taxrates!AI84</f>
        <v>7.2579715400934219E-2</v>
      </c>
      <c r="H92" s="412">
        <f>taxrates!AJ84</f>
        <v>7.6775499619543552E-3</v>
      </c>
      <c r="I92" s="170">
        <f>taxrates!AK84</f>
        <v>0.34598568081855774</v>
      </c>
      <c r="J92" s="136">
        <f>taxrates!AL84</f>
        <v>3.2856319099664688E-2</v>
      </c>
      <c r="K92" s="136">
        <f>taxrates!AM84</f>
        <v>1.7037218436598778E-2</v>
      </c>
      <c r="L92" s="136">
        <f>taxrates!AN84</f>
        <v>3.4832559525966644E-2</v>
      </c>
      <c r="M92" s="136">
        <f>taxrates!AO84</f>
        <v>0.17054206132888794</v>
      </c>
      <c r="N92" s="136">
        <f>taxrates!AP84</f>
        <v>8.0512357875704765E-2</v>
      </c>
      <c r="O92" s="136">
        <f>taxrates!AQ84</f>
        <v>1.0205158963799477E-2</v>
      </c>
      <c r="P92" s="106">
        <f>taxrates!AR84</f>
        <v>0.37741312384605408</v>
      </c>
      <c r="Q92" s="105">
        <f>taxrates!AS84</f>
        <v>2.7999555692076683E-2</v>
      </c>
      <c r="R92" s="105">
        <f>taxrates!AT84</f>
        <v>1.4914387837052345E-2</v>
      </c>
      <c r="S92" s="105">
        <f>taxrates!AU84</f>
        <v>2.0457139238715172E-2</v>
      </c>
      <c r="T92" s="105">
        <f>taxrates!AV84</f>
        <v>0.19938361644744873</v>
      </c>
      <c r="U92" s="105">
        <f>taxrates!AW84</f>
        <v>9.8149288445711136E-2</v>
      </c>
      <c r="V92" s="134">
        <f>taxrates!AX84</f>
        <v>1.6509128734469414E-2</v>
      </c>
    </row>
    <row r="93" spans="1:22" x14ac:dyDescent="0.2">
      <c r="A93" s="137">
        <v>1996</v>
      </c>
      <c r="B93" s="135">
        <f>taxrates!AD85</f>
        <v>0.34081432223320007</v>
      </c>
      <c r="C93" s="411">
        <f>taxrates!AE85</f>
        <v>3.4690003842115402E-2</v>
      </c>
      <c r="D93" s="411">
        <f>taxrates!AF85</f>
        <v>1.6259694471955299E-2</v>
      </c>
      <c r="E93" s="411">
        <f>taxrates!AG85</f>
        <v>4.2874366044998169E-2</v>
      </c>
      <c r="F93" s="411">
        <f>taxrates!AH85</f>
        <v>0.16702423989772797</v>
      </c>
      <c r="G93" s="411">
        <f>taxrates!AI85</f>
        <v>7.1935348212718964E-2</v>
      </c>
      <c r="H93" s="412">
        <f>taxrates!AJ85</f>
        <v>8.0306679010391235E-3</v>
      </c>
      <c r="I93" s="170">
        <f>taxrates!AK85</f>
        <v>0.35048830509185791</v>
      </c>
      <c r="J93" s="136">
        <f>taxrates!AL85</f>
        <v>3.165103867650032E-2</v>
      </c>
      <c r="K93" s="136">
        <f>taxrates!AM85</f>
        <v>1.5578202903270721E-2</v>
      </c>
      <c r="L93" s="136">
        <f>taxrates!AN85</f>
        <v>3.2699458301067352E-2</v>
      </c>
      <c r="M93" s="136">
        <f>taxrates!AO85</f>
        <v>0.18106016516685486</v>
      </c>
      <c r="N93" s="136">
        <f>taxrates!AP85</f>
        <v>7.9033918678760529E-2</v>
      </c>
      <c r="O93" s="136">
        <f>taxrates!AQ85</f>
        <v>1.0465505532920361E-2</v>
      </c>
      <c r="P93" s="106">
        <f>taxrates!AR85</f>
        <v>0.38348963856697083</v>
      </c>
      <c r="Q93" s="105">
        <f>taxrates!AS85</f>
        <v>2.6910748332738876E-2</v>
      </c>
      <c r="R93" s="105">
        <f>taxrates!AT85</f>
        <v>1.3455777429044247E-2</v>
      </c>
      <c r="S93" s="105">
        <f>taxrates!AU85</f>
        <v>1.9008774310350418E-2</v>
      </c>
      <c r="T93" s="105">
        <f>taxrates!AV85</f>
        <v>0.21282237768173218</v>
      </c>
      <c r="U93" s="105">
        <f>taxrates!AW85</f>
        <v>9.4844110310077667E-2</v>
      </c>
      <c r="V93" s="134">
        <f>taxrates!AX85</f>
        <v>1.6447843983769417E-2</v>
      </c>
    </row>
    <row r="94" spans="1:22" x14ac:dyDescent="0.2">
      <c r="A94" s="137">
        <v>1997</v>
      </c>
      <c r="B94" s="135">
        <f>taxrates!AD86</f>
        <v>0.3373456597328186</v>
      </c>
      <c r="C94" s="411">
        <f>taxrates!AE86</f>
        <v>3.330615907907486E-2</v>
      </c>
      <c r="D94" s="411">
        <f>taxrates!AF86</f>
        <v>1.5147012658417225E-2</v>
      </c>
      <c r="E94" s="411">
        <f>taxrates!AG86</f>
        <v>4.0932938456535339E-2</v>
      </c>
      <c r="F94" s="411">
        <f>taxrates!AH86</f>
        <v>0.17068366706371307</v>
      </c>
      <c r="G94" s="411">
        <f>taxrates!AI86</f>
        <v>6.8891583010554314E-2</v>
      </c>
      <c r="H94" s="412">
        <f>taxrates!AJ86</f>
        <v>8.3843152970075607E-3</v>
      </c>
      <c r="I94" s="170">
        <f>taxrates!AK86</f>
        <v>0.34519997239112854</v>
      </c>
      <c r="J94" s="136">
        <f>taxrates!AL86</f>
        <v>3.017817810177803E-2</v>
      </c>
      <c r="K94" s="136">
        <f>taxrates!AM86</f>
        <v>1.4439927414059639E-2</v>
      </c>
      <c r="L94" s="136">
        <f>taxrates!AN86</f>
        <v>3.092338889837265E-2</v>
      </c>
      <c r="M94" s="136">
        <f>taxrates!AO86</f>
        <v>0.18395052850246429</v>
      </c>
      <c r="N94" s="136">
        <f>taxrates!AP86</f>
        <v>7.4996748939156532E-2</v>
      </c>
      <c r="O94" s="136">
        <f>taxrates!AQ86</f>
        <v>1.0711188428103924E-2</v>
      </c>
      <c r="P94" s="106">
        <f>taxrates!AR86</f>
        <v>0.37180033326148987</v>
      </c>
      <c r="Q94" s="105">
        <f>taxrates!AS86</f>
        <v>2.5401968508958817E-2</v>
      </c>
      <c r="R94" s="105">
        <f>taxrates!AT86</f>
        <v>1.1951620690524578E-2</v>
      </c>
      <c r="S94" s="105">
        <f>taxrates!AU86</f>
        <v>1.7912516370415688E-2</v>
      </c>
      <c r="T94" s="105">
        <f>taxrates!AV86</f>
        <v>0.21309246122837067</v>
      </c>
      <c r="U94" s="105">
        <f>taxrates!AW86</f>
        <v>8.7414462119340897E-2</v>
      </c>
      <c r="V94" s="134">
        <f>taxrates!AX86</f>
        <v>1.6027314588427544E-2</v>
      </c>
    </row>
    <row r="95" spans="1:22" x14ac:dyDescent="0.2">
      <c r="A95" s="137">
        <v>1998</v>
      </c>
      <c r="B95" s="135">
        <f>taxrates!AD87</f>
        <v>0.33920693397521973</v>
      </c>
      <c r="C95" s="411">
        <f>taxrates!AE87</f>
        <v>3.2238345593214035E-2</v>
      </c>
      <c r="D95" s="411">
        <f>taxrates!AF87</f>
        <v>1.4254918321967125E-2</v>
      </c>
      <c r="E95" s="411">
        <f>taxrates!AG87</f>
        <v>4.0452931076288223E-2</v>
      </c>
      <c r="F95" s="411">
        <f>taxrates!AH87</f>
        <v>0.17891399562358856</v>
      </c>
      <c r="G95" s="411">
        <f>taxrates!AI87</f>
        <v>6.4142690971493721E-2</v>
      </c>
      <c r="H95" s="412">
        <f>taxrates!AJ87</f>
        <v>9.2040561139583588E-3</v>
      </c>
      <c r="I95" s="170">
        <f>taxrates!AK87</f>
        <v>0.34645172953605652</v>
      </c>
      <c r="J95" s="136">
        <f>taxrates!AL87</f>
        <v>2.907647006213665E-2</v>
      </c>
      <c r="K95" s="136">
        <f>taxrates!AM87</f>
        <v>1.3267328962683678E-2</v>
      </c>
      <c r="L95" s="136">
        <f>taxrates!AN87</f>
        <v>3.0250588431954384E-2</v>
      </c>
      <c r="M95" s="136">
        <f>taxrates!AO87</f>
        <v>0.1926293820142746</v>
      </c>
      <c r="N95" s="136">
        <f>taxrates!AP87</f>
        <v>6.9646108895540237E-2</v>
      </c>
      <c r="O95" s="136">
        <f>taxrates!AQ87</f>
        <v>1.1581855826079845E-2</v>
      </c>
      <c r="P95" s="106">
        <f>taxrates!AR87</f>
        <v>0.37282195687294006</v>
      </c>
      <c r="Q95" s="105">
        <f>taxrates!AS87</f>
        <v>2.4263240396976471E-2</v>
      </c>
      <c r="R95" s="105">
        <f>taxrates!AT87</f>
        <v>1.0721201077103615E-2</v>
      </c>
      <c r="S95" s="105">
        <f>taxrates!AU87</f>
        <v>1.7542771995067596E-2</v>
      </c>
      <c r="T95" s="105">
        <f>taxrates!AV87</f>
        <v>0.22282552719116211</v>
      </c>
      <c r="U95" s="105">
        <f>taxrates!AW87</f>
        <v>8.0577751621603966E-2</v>
      </c>
      <c r="V95" s="134">
        <f>taxrates!AX87</f>
        <v>1.6891472041606903E-2</v>
      </c>
    </row>
    <row r="96" spans="1:22" x14ac:dyDescent="0.2">
      <c r="A96" s="141">
        <v>1999</v>
      </c>
      <c r="B96" s="139">
        <f>taxrates!AD88</f>
        <v>0.33917859196662903</v>
      </c>
      <c r="C96" s="511">
        <f>taxrates!AE88</f>
        <v>3.1712166965007782E-2</v>
      </c>
      <c r="D96" s="511">
        <f>taxrates!AF88</f>
        <v>1.3348809443414211E-2</v>
      </c>
      <c r="E96" s="511">
        <f>taxrates!AG88</f>
        <v>4.0606152266263962E-2</v>
      </c>
      <c r="F96" s="511">
        <f>taxrates!AH88</f>
        <v>0.18260066211223602</v>
      </c>
      <c r="G96" s="511">
        <f>taxrates!AI88</f>
        <v>6.1293685808777809E-2</v>
      </c>
      <c r="H96" s="512">
        <f>taxrates!AJ88</f>
        <v>9.6171088516712189E-3</v>
      </c>
      <c r="I96" s="171">
        <f>taxrates!AK88</f>
        <v>0.34650018811225891</v>
      </c>
      <c r="J96" s="140">
        <f>taxrates!AL88</f>
        <v>2.8477147221565247E-2</v>
      </c>
      <c r="K96" s="140">
        <f>taxrates!AM88</f>
        <v>1.2364893220365047E-2</v>
      </c>
      <c r="L96" s="140">
        <f>taxrates!AN88</f>
        <v>3.0427241697907448E-2</v>
      </c>
      <c r="M96" s="140">
        <f>taxrates!AO88</f>
        <v>0.19687612354755402</v>
      </c>
      <c r="N96" s="140">
        <f>taxrates!AP88</f>
        <v>6.6283546388149261E-2</v>
      </c>
      <c r="O96" s="140">
        <f>taxrates!AQ88</f>
        <v>1.2071254663169384E-2</v>
      </c>
      <c r="P96" s="109">
        <f>taxrates!AR88</f>
        <v>0.37108692526817322</v>
      </c>
      <c r="Q96" s="108">
        <f>taxrates!AS88</f>
        <v>2.3642081767320633E-2</v>
      </c>
      <c r="R96" s="108">
        <f>taxrates!AT88</f>
        <v>9.7569925710558891E-3</v>
      </c>
      <c r="S96" s="108">
        <f>taxrates!AU88</f>
        <v>1.7713025212287903E-2</v>
      </c>
      <c r="T96" s="108">
        <f>taxrates!AV88</f>
        <v>0.22695437073707581</v>
      </c>
      <c r="U96" s="108">
        <f>taxrates!AW88</f>
        <v>7.5630765408277512E-2</v>
      </c>
      <c r="V96" s="138">
        <f>taxrates!AX88</f>
        <v>1.7389688640832901E-2</v>
      </c>
    </row>
    <row r="97" spans="1:22" x14ac:dyDescent="0.2">
      <c r="A97" s="137">
        <v>2000</v>
      </c>
      <c r="B97" s="135">
        <f>taxrates!AD89</f>
        <v>0.33990424871444702</v>
      </c>
      <c r="C97" s="411">
        <f>taxrates!AE89</f>
        <v>3.0550677329301834E-2</v>
      </c>
      <c r="D97" s="411">
        <f>taxrates!AF89</f>
        <v>1.2425089254975319E-2</v>
      </c>
      <c r="E97" s="411">
        <f>taxrates!AG89</f>
        <v>4.0470145642757416E-2</v>
      </c>
      <c r="F97" s="411">
        <f>taxrates!AH89</f>
        <v>0.18942314386367798</v>
      </c>
      <c r="G97" s="411">
        <f>taxrates!AI89</f>
        <v>5.8491975069046021E-2</v>
      </c>
      <c r="H97" s="412">
        <f>taxrates!AJ89</f>
        <v>8.5432222113013268E-3</v>
      </c>
      <c r="I97" s="170">
        <f>taxrates!AK89</f>
        <v>0.34687548875808716</v>
      </c>
      <c r="J97" s="136">
        <f>taxrates!AL89</f>
        <v>2.739659883081913E-2</v>
      </c>
      <c r="K97" s="136">
        <f>taxrates!AM89</f>
        <v>1.1361111886799335E-2</v>
      </c>
      <c r="L97" s="136">
        <f>taxrates!AN89</f>
        <v>3.0326085165143013E-2</v>
      </c>
      <c r="M97" s="136">
        <f>taxrates!AO89</f>
        <v>0.20412550866603851</v>
      </c>
      <c r="N97" s="136">
        <f>taxrates!AP89</f>
        <v>6.2998881563544273E-2</v>
      </c>
      <c r="O97" s="136">
        <f>taxrates!AQ89</f>
        <v>1.066731009632349E-2</v>
      </c>
      <c r="P97" s="106">
        <f>taxrates!AR89</f>
        <v>0.36984828114509583</v>
      </c>
      <c r="Q97" s="105">
        <f>taxrates!AS89</f>
        <v>2.2591697052121162E-2</v>
      </c>
      <c r="R97" s="105">
        <f>taxrates!AT89</f>
        <v>8.6601050570607185E-3</v>
      </c>
      <c r="S97" s="105">
        <f>taxrates!AU89</f>
        <v>1.7733920365571976E-2</v>
      </c>
      <c r="T97" s="105">
        <f>taxrates!AV89</f>
        <v>0.23425468802452087</v>
      </c>
      <c r="U97" s="105">
        <f>taxrates!AW89</f>
        <v>7.1642661467194557E-2</v>
      </c>
      <c r="V97" s="134">
        <f>taxrates!AX89</f>
        <v>1.4965216629207134E-2</v>
      </c>
    </row>
    <row r="98" spans="1:22" x14ac:dyDescent="0.2">
      <c r="A98" s="137">
        <v>2001</v>
      </c>
      <c r="B98" s="135">
        <f>taxrates!AD90</f>
        <v>0.34100303053855896</v>
      </c>
      <c r="C98" s="411">
        <f>taxrates!AE90</f>
        <v>3.1946968287229538E-2</v>
      </c>
      <c r="D98" s="411">
        <f>taxrates!AF90</f>
        <v>1.3539622537791729E-2</v>
      </c>
      <c r="E98" s="411">
        <f>taxrates!AG90</f>
        <v>4.4721409678459167E-2</v>
      </c>
      <c r="F98" s="411">
        <f>taxrates!AH90</f>
        <v>0.19050787389278412</v>
      </c>
      <c r="G98" s="411">
        <f>taxrates!AI90</f>
        <v>5.1284847781062126E-2</v>
      </c>
      <c r="H98" s="412">
        <f>taxrates!AJ90</f>
        <v>9.0022971853613853E-3</v>
      </c>
      <c r="I98" s="170">
        <f>taxrates!AK90</f>
        <v>0.34901031851768494</v>
      </c>
      <c r="J98" s="136">
        <f>taxrates!AL90</f>
        <v>2.9157357290387154E-2</v>
      </c>
      <c r="K98" s="136">
        <f>taxrates!AM90</f>
        <v>1.2714545242488384E-2</v>
      </c>
      <c r="L98" s="136">
        <f>taxrates!AN90</f>
        <v>3.4149762243032455E-2</v>
      </c>
      <c r="M98" s="136">
        <f>taxrates!AO90</f>
        <v>0.20536428689956665</v>
      </c>
      <c r="N98" s="136">
        <f>taxrates!AP90</f>
        <v>5.6129807606339455E-2</v>
      </c>
      <c r="O98" s="136">
        <f>taxrates!AQ90</f>
        <v>1.149456761777401E-2</v>
      </c>
      <c r="P98" s="106">
        <f>taxrates!AR90</f>
        <v>0.37327757477760315</v>
      </c>
      <c r="Q98" s="105">
        <f>taxrates!AS90</f>
        <v>2.4900324642658234E-2</v>
      </c>
      <c r="R98" s="105">
        <f>taxrates!AT90</f>
        <v>1.0362004861235619E-2</v>
      </c>
      <c r="S98" s="105">
        <f>taxrates!AU90</f>
        <v>1.9824134185910225E-2</v>
      </c>
      <c r="T98" s="105">
        <f>taxrates!AV90</f>
        <v>0.23404422402381897</v>
      </c>
      <c r="U98" s="105">
        <f>taxrates!AW90</f>
        <v>6.7158933728933334E-2</v>
      </c>
      <c r="V98" s="134">
        <f>taxrates!AX90</f>
        <v>1.6987964510917664E-2</v>
      </c>
    </row>
    <row r="99" spans="1:22" x14ac:dyDescent="0.2">
      <c r="A99" s="137">
        <v>2002</v>
      </c>
      <c r="B99" s="135">
        <f>taxrates!AD91</f>
        <v>0.3122885525226593</v>
      </c>
      <c r="C99" s="411">
        <f>taxrates!AE91</f>
        <v>3.2318659126758575E-2</v>
      </c>
      <c r="D99" s="411">
        <f>taxrates!AF91</f>
        <v>1.4513066038489342E-2</v>
      </c>
      <c r="E99" s="411">
        <f>taxrates!AG91</f>
        <v>4.6213865280151367E-2</v>
      </c>
      <c r="F99" s="411">
        <f>taxrates!AH91</f>
        <v>0.16075363755226135</v>
      </c>
      <c r="G99" s="411">
        <f>taxrates!AI91</f>
        <v>5.0319923087954521E-2</v>
      </c>
      <c r="H99" s="412">
        <f>taxrates!AJ91</f>
        <v>8.1693921238183975E-3</v>
      </c>
      <c r="I99" s="170">
        <f>taxrates!AK91</f>
        <v>0.31631428003311157</v>
      </c>
      <c r="J99" s="136">
        <f>taxrates!AL91</f>
        <v>2.9656829312443733E-2</v>
      </c>
      <c r="K99" s="136">
        <f>taxrates!AM91</f>
        <v>1.3673066161572933E-2</v>
      </c>
      <c r="L99" s="136">
        <f>taxrates!AN91</f>
        <v>3.5006370395421982E-2</v>
      </c>
      <c r="M99" s="136">
        <f>taxrates!AO91</f>
        <v>0.17195287346839905</v>
      </c>
      <c r="N99" s="136">
        <f>taxrates!AP91</f>
        <v>5.5446118116378784E-2</v>
      </c>
      <c r="O99" s="136">
        <f>taxrates!AQ91</f>
        <v>1.0579037480056286E-2</v>
      </c>
      <c r="P99" s="106">
        <f>taxrates!AR91</f>
        <v>0.33327001333236694</v>
      </c>
      <c r="Q99" s="105">
        <f>taxrates!AS91</f>
        <v>2.5535149499773979E-2</v>
      </c>
      <c r="R99" s="105">
        <f>taxrates!AT91</f>
        <v>1.118423230946064E-2</v>
      </c>
      <c r="S99" s="105">
        <f>taxrates!AU91</f>
        <v>2.0088009536266327E-2</v>
      </c>
      <c r="T99" s="105">
        <f>taxrates!AV91</f>
        <v>0.1946261078119278</v>
      </c>
      <c r="U99" s="105">
        <f>taxrates!AW91</f>
        <v>6.604805588722229E-2</v>
      </c>
      <c r="V99" s="134">
        <f>taxrates!AX91</f>
        <v>1.5788450837135315E-2</v>
      </c>
    </row>
    <row r="100" spans="1:22" x14ac:dyDescent="0.2">
      <c r="A100" s="137">
        <v>2003</v>
      </c>
      <c r="B100" s="135">
        <f>taxrates!AD92</f>
        <v>0.30490869283676147</v>
      </c>
      <c r="C100" s="411">
        <f>taxrates!AE92</f>
        <v>3.2646190375089645E-2</v>
      </c>
      <c r="D100" s="411">
        <f>taxrates!AF92</f>
        <v>1.5098728239536285E-2</v>
      </c>
      <c r="E100" s="411">
        <f>taxrates!AG92</f>
        <v>4.6225395053625107E-2</v>
      </c>
      <c r="F100" s="411">
        <f>taxrates!AH92</f>
        <v>0.14661788940429688</v>
      </c>
      <c r="G100" s="411">
        <f>taxrates!AI92</f>
        <v>5.7551516219973564E-2</v>
      </c>
      <c r="H100" s="412">
        <f>taxrates!AJ92</f>
        <v>6.7689637653529644E-3</v>
      </c>
      <c r="I100" s="170">
        <f>taxrates!AK92</f>
        <v>0.30932700634002686</v>
      </c>
      <c r="J100" s="136">
        <f>taxrates!AL92</f>
        <v>2.9919620603322983E-2</v>
      </c>
      <c r="K100" s="136">
        <f>taxrates!AM92</f>
        <v>1.4228950254619122E-2</v>
      </c>
      <c r="L100" s="136">
        <f>taxrates!AN92</f>
        <v>3.5366661846637726E-2</v>
      </c>
      <c r="M100" s="136">
        <f>taxrates!AO92</f>
        <v>0.15777631103992462</v>
      </c>
      <c r="N100" s="136">
        <f>taxrates!AP92</f>
        <v>6.3273252919316292E-2</v>
      </c>
      <c r="O100" s="136">
        <f>taxrates!AQ92</f>
        <v>8.7621985003352165E-3</v>
      </c>
      <c r="P100" s="106">
        <f>taxrates!AR92</f>
        <v>0.32313930988311768</v>
      </c>
      <c r="Q100" s="105">
        <f>taxrates!AS92</f>
        <v>2.5790775194764137E-2</v>
      </c>
      <c r="R100" s="105">
        <f>taxrates!AT92</f>
        <v>1.134256087243557E-2</v>
      </c>
      <c r="S100" s="105">
        <f>taxrates!AU92</f>
        <v>1.9963318482041359E-2</v>
      </c>
      <c r="T100" s="105">
        <f>taxrates!AV92</f>
        <v>0.17724743485450745</v>
      </c>
      <c r="U100" s="105">
        <f>taxrates!AW92</f>
        <v>7.5837757438421249E-2</v>
      </c>
      <c r="V100" s="134">
        <f>taxrates!AX92</f>
        <v>1.2957450933754444E-2</v>
      </c>
    </row>
    <row r="101" spans="1:22" x14ac:dyDescent="0.2">
      <c r="A101" s="137">
        <v>2004</v>
      </c>
      <c r="B101" s="135">
        <f>taxrates!AD93</f>
        <v>0.30148723721504211</v>
      </c>
      <c r="C101" s="411">
        <f>taxrates!AE93</f>
        <v>3.1789433211088181E-2</v>
      </c>
      <c r="D101" s="411">
        <f>taxrates!AF93</f>
        <v>1.4330353587865829E-2</v>
      </c>
      <c r="E101" s="411">
        <f>taxrates!AG93</f>
        <v>4.3394681066274643E-2</v>
      </c>
      <c r="F101" s="411">
        <f>taxrates!AH93</f>
        <v>0.14369043707847595</v>
      </c>
      <c r="G101" s="411">
        <f>taxrates!AI93</f>
        <v>6.1790820211172104E-2</v>
      </c>
      <c r="H101" s="412">
        <f>taxrates!AJ93</f>
        <v>6.491505540907383E-3</v>
      </c>
      <c r="I101" s="170">
        <f>taxrates!AK93</f>
        <v>0.30498698353767395</v>
      </c>
      <c r="J101" s="136">
        <f>taxrates!AL93</f>
        <v>2.8911061584949493E-2</v>
      </c>
      <c r="K101" s="136">
        <f>taxrates!AM93</f>
        <v>1.308999489992857E-2</v>
      </c>
      <c r="L101" s="136">
        <f>taxrates!AN93</f>
        <v>3.2552585005760193E-2</v>
      </c>
      <c r="M101" s="136">
        <f>taxrates!AO93</f>
        <v>0.15510508418083191</v>
      </c>
      <c r="N101" s="136">
        <f>taxrates!AP93</f>
        <v>6.7030536010861397E-2</v>
      </c>
      <c r="O101" s="136">
        <f>taxrates!AQ93</f>
        <v>8.2977162674069405E-3</v>
      </c>
      <c r="P101" s="106">
        <f>taxrates!AR93</f>
        <v>0.31931608915328979</v>
      </c>
      <c r="Q101" s="105">
        <f>taxrates!AS93</f>
        <v>2.4676064029335976E-2</v>
      </c>
      <c r="R101" s="105">
        <f>taxrates!AT93</f>
        <v>1.020947378128767E-2</v>
      </c>
      <c r="S101" s="105">
        <f>taxrates!AU93</f>
        <v>1.8801745027303696E-2</v>
      </c>
      <c r="T101" s="105">
        <f>taxrates!AV93</f>
        <v>0.17704233527183533</v>
      </c>
      <c r="U101" s="105">
        <f>taxrates!AW93</f>
        <v>7.6445639133453369E-2</v>
      </c>
      <c r="V101" s="134">
        <f>taxrates!AX93</f>
        <v>1.2140830047428608E-2</v>
      </c>
    </row>
    <row r="102" spans="1:22" x14ac:dyDescent="0.2">
      <c r="A102" s="137">
        <v>2005</v>
      </c>
      <c r="B102" s="135">
        <f>taxrates!AD94</f>
        <v>0.31283962726593018</v>
      </c>
      <c r="C102" s="411">
        <f>taxrates!AE94</f>
        <v>3.1272146850824356E-2</v>
      </c>
      <c r="D102" s="411">
        <f>taxrates!AF94</f>
        <v>1.3536101207137108E-2</v>
      </c>
      <c r="E102" s="411">
        <f>taxrates!AG94</f>
        <v>3.9911080151796341E-2</v>
      </c>
      <c r="F102" s="411">
        <f>taxrates!AH94</f>
        <v>0.15247397124767303</v>
      </c>
      <c r="G102" s="411">
        <f>taxrates!AI94</f>
        <v>6.9839287549257278E-2</v>
      </c>
      <c r="H102" s="412">
        <f>taxrates!AJ94</f>
        <v>5.807049572467804E-3</v>
      </c>
      <c r="I102" s="170">
        <f>taxrates!AK94</f>
        <v>0.31726783514022827</v>
      </c>
      <c r="J102" s="136">
        <f>taxrates!AL94</f>
        <v>2.83360555768013E-2</v>
      </c>
      <c r="K102" s="136">
        <f>taxrates!AM94</f>
        <v>1.2394276447594166E-2</v>
      </c>
      <c r="L102" s="136">
        <f>taxrates!AN94</f>
        <v>3.0076634138822556E-2</v>
      </c>
      <c r="M102" s="136">
        <f>taxrates!AO94</f>
        <v>0.1652996838092804</v>
      </c>
      <c r="N102" s="136">
        <f>taxrates!AP94</f>
        <v>7.379382848739624E-2</v>
      </c>
      <c r="O102" s="136">
        <f>taxrates!AQ94</f>
        <v>7.3673645965754986E-3</v>
      </c>
      <c r="P102" s="106">
        <f>taxrates!AR94</f>
        <v>0.32942014932632446</v>
      </c>
      <c r="Q102" s="105">
        <f>taxrates!AS94</f>
        <v>2.3980490863323212E-2</v>
      </c>
      <c r="R102" s="105">
        <f>taxrates!AT94</f>
        <v>9.4339707866311073E-3</v>
      </c>
      <c r="S102" s="105">
        <f>taxrates!AU94</f>
        <v>1.7088539898395538E-2</v>
      </c>
      <c r="T102" s="105">
        <f>taxrates!AV94</f>
        <v>0.186801478266716</v>
      </c>
      <c r="U102" s="105">
        <f>taxrates!AW94</f>
        <v>8.1368729472160339E-2</v>
      </c>
      <c r="V102" s="134">
        <f>taxrates!AX94</f>
        <v>1.0746955871582031E-2</v>
      </c>
    </row>
    <row r="103" spans="1:22" x14ac:dyDescent="0.2">
      <c r="A103" s="137">
        <v>2006</v>
      </c>
      <c r="B103" s="135">
        <f>taxrates!AD95</f>
        <v>0.31833752989768982</v>
      </c>
      <c r="C103" s="411">
        <f>taxrates!AE95</f>
        <v>3.0584419146180153E-2</v>
      </c>
      <c r="D103" s="411">
        <f>taxrates!AF95</f>
        <v>1.3039505109190941E-2</v>
      </c>
      <c r="E103" s="411">
        <f>taxrates!AG95</f>
        <v>3.9197333157062531E-2</v>
      </c>
      <c r="F103" s="411">
        <f>taxrates!AH95</f>
        <v>0.15724813938140869</v>
      </c>
      <c r="G103" s="411">
        <f>taxrates!AI95</f>
        <v>7.2467794641852379E-2</v>
      </c>
      <c r="H103" s="412">
        <f>taxrates!AJ95</f>
        <v>5.800353828817606E-3</v>
      </c>
      <c r="I103" s="170">
        <f>taxrates!AK95</f>
        <v>0.32291930913925171</v>
      </c>
      <c r="J103" s="136">
        <f>taxrates!AL95</f>
        <v>2.7659613639116287E-2</v>
      </c>
      <c r="K103" s="136">
        <f>taxrates!AM95</f>
        <v>1.1879394762217999E-2</v>
      </c>
      <c r="L103" s="136">
        <f>taxrates!AN95</f>
        <v>2.9495945200324059E-2</v>
      </c>
      <c r="M103" s="136">
        <f>taxrates!AO95</f>
        <v>0.16966304183006287</v>
      </c>
      <c r="N103" s="136">
        <f>taxrates!AP95</f>
        <v>7.6865928247570992E-2</v>
      </c>
      <c r="O103" s="136">
        <f>taxrates!AQ95</f>
        <v>7.3553803376853466E-3</v>
      </c>
      <c r="P103" s="106">
        <f>taxrates!AR95</f>
        <v>0.33491054177284241</v>
      </c>
      <c r="Q103" s="105">
        <f>taxrates!AS95</f>
        <v>2.3313872516155243E-2</v>
      </c>
      <c r="R103" s="105">
        <f>taxrates!AT95</f>
        <v>8.9560281485319138E-3</v>
      </c>
      <c r="S103" s="105">
        <f>taxrates!AU95</f>
        <v>1.6625028103590012E-2</v>
      </c>
      <c r="T103" s="105">
        <f>taxrates!AV95</f>
        <v>0.1899244487285614</v>
      </c>
      <c r="U103" s="105">
        <f>taxrates!AW95</f>
        <v>8.5215095430612564E-2</v>
      </c>
      <c r="V103" s="134">
        <f>taxrates!AX95</f>
        <v>1.0876079089939594E-2</v>
      </c>
    </row>
    <row r="104" spans="1:22" x14ac:dyDescent="0.2">
      <c r="A104" s="137">
        <v>2007</v>
      </c>
      <c r="B104" s="135">
        <f>taxrates!AD96</f>
        <v>0.32218831777572632</v>
      </c>
      <c r="C104" s="411">
        <f>taxrates!AE96</f>
        <v>2.93621476739645E-2</v>
      </c>
      <c r="D104" s="411">
        <f>taxrates!AF96</f>
        <v>1.3146011158823967E-2</v>
      </c>
      <c r="E104" s="411">
        <f>taxrates!AG96</f>
        <v>3.902076929807663E-2</v>
      </c>
      <c r="F104" s="411">
        <f>taxrates!AH96</f>
        <v>0.16735418140888214</v>
      </c>
      <c r="G104" s="411">
        <f>taxrates!AI96</f>
        <v>6.7893665283918381E-2</v>
      </c>
      <c r="H104" s="412">
        <f>taxrates!AJ96</f>
        <v>5.4115359671413898E-3</v>
      </c>
      <c r="I104" s="170">
        <f>taxrates!AK96</f>
        <v>0.32740670442581177</v>
      </c>
      <c r="J104" s="136">
        <f>taxrates!AL96</f>
        <v>2.6475774124264717E-2</v>
      </c>
      <c r="K104" s="136">
        <f>taxrates!AM96</f>
        <v>1.1949978768825531E-2</v>
      </c>
      <c r="L104" s="136">
        <f>taxrates!AN96</f>
        <v>2.9523925855755806E-2</v>
      </c>
      <c r="M104" s="136">
        <f>taxrates!AO96</f>
        <v>0.18061275780200958</v>
      </c>
      <c r="N104" s="136">
        <f>taxrates!AP96</f>
        <v>7.1969583630561829E-2</v>
      </c>
      <c r="O104" s="136">
        <f>taxrates!AQ96</f>
        <v>6.8746753968298435E-3</v>
      </c>
      <c r="P104" s="106">
        <f>taxrates!AR96</f>
        <v>0.33932140469551086</v>
      </c>
      <c r="Q104" s="105">
        <f>taxrates!AS96</f>
        <v>2.2184712812304497E-2</v>
      </c>
      <c r="R104" s="105">
        <f>taxrates!AT96</f>
        <v>8.9714052155613899E-3</v>
      </c>
      <c r="S104" s="105">
        <f>taxrates!AU96</f>
        <v>1.696929894387722E-2</v>
      </c>
      <c r="T104" s="105">
        <f>taxrates!AV96</f>
        <v>0.20181527733802795</v>
      </c>
      <c r="U104" s="105">
        <f>taxrates!AW96</f>
        <v>7.9068265855312347E-2</v>
      </c>
      <c r="V104" s="134">
        <f>taxrates!AX96</f>
        <v>1.0312462225556374E-2</v>
      </c>
    </row>
    <row r="105" spans="1:22" x14ac:dyDescent="0.2">
      <c r="A105" s="137">
        <v>2008</v>
      </c>
      <c r="B105" s="135">
        <f>taxrates!AD97</f>
        <v>0.33213412761688232</v>
      </c>
      <c r="C105" s="411">
        <f>taxrates!AE97</f>
        <v>3.0871005728840828E-2</v>
      </c>
      <c r="D105" s="411">
        <f>taxrates!AF97</f>
        <v>1.4900987967848778E-2</v>
      </c>
      <c r="E105" s="411">
        <f>taxrates!AG97</f>
        <v>4.5054968446493149E-2</v>
      </c>
      <c r="F105" s="411">
        <f>taxrates!AH97</f>
        <v>0.17817506194114685</v>
      </c>
      <c r="G105" s="411">
        <f>taxrates!AI97</f>
        <v>5.7021576911211014E-2</v>
      </c>
      <c r="H105" s="412">
        <f>taxrates!AJ97</f>
        <v>6.110532209277153E-3</v>
      </c>
      <c r="I105" s="170">
        <f>taxrates!AK97</f>
        <v>0.33997845649719238</v>
      </c>
      <c r="J105" s="136">
        <f>taxrates!AL97</f>
        <v>2.822217158973217E-2</v>
      </c>
      <c r="K105" s="136">
        <f>taxrates!AM97</f>
        <v>1.378908846527338E-2</v>
      </c>
      <c r="L105" s="136">
        <f>taxrates!AN97</f>
        <v>3.4486815333366394E-2</v>
      </c>
      <c r="M105" s="136">
        <f>taxrates!AO97</f>
        <v>0.19299888610839844</v>
      </c>
      <c r="N105" s="136">
        <f>taxrates!AP97</f>
        <v>6.2537854537367821E-2</v>
      </c>
      <c r="O105" s="136">
        <f>taxrates!AQ97</f>
        <v>7.9436404630541801E-3</v>
      </c>
      <c r="P105" s="106">
        <f>taxrates!AR97</f>
        <v>0.36005765199661255</v>
      </c>
      <c r="Q105" s="105">
        <f>taxrates!AS97</f>
        <v>2.4279363453388214E-2</v>
      </c>
      <c r="R105" s="105">
        <f>taxrates!AT97</f>
        <v>1.0883783921599388E-2</v>
      </c>
      <c r="S105" s="105">
        <f>taxrates!AU97</f>
        <v>2.0046805962920189E-2</v>
      </c>
      <c r="T105" s="105">
        <f>taxrates!AV97</f>
        <v>0.21809281408786774</v>
      </c>
      <c r="U105" s="105">
        <f>taxrates!AW97</f>
        <v>7.4254054576158524E-2</v>
      </c>
      <c r="V105" s="134">
        <f>taxrates!AX97</f>
        <v>1.2500825338065624E-2</v>
      </c>
    </row>
    <row r="106" spans="1:22" x14ac:dyDescent="0.2">
      <c r="A106" s="141">
        <v>2009</v>
      </c>
      <c r="B106" s="139">
        <f>taxrates!AD98</f>
        <v>0.30023089051246643</v>
      </c>
      <c r="C106" s="513">
        <f>taxrates!AE98</f>
        <v>3.0293362215161324E-2</v>
      </c>
      <c r="D106" s="513">
        <f>taxrates!AF98</f>
        <v>1.6915766522288322E-2</v>
      </c>
      <c r="E106" s="513">
        <f>taxrates!AG98</f>
        <v>4.8645317554473877E-2</v>
      </c>
      <c r="F106" s="513">
        <f>taxrates!AH98</f>
        <v>0.14533810317516327</v>
      </c>
      <c r="G106" s="513">
        <f>taxrates!AI98</f>
        <v>5.4164094850420952E-2</v>
      </c>
      <c r="H106" s="514">
        <f>taxrates!AJ98</f>
        <v>4.8742457292973995E-3</v>
      </c>
      <c r="I106" s="171">
        <f>taxrates!AK98</f>
        <v>0.30479305982589722</v>
      </c>
      <c r="J106" s="108">
        <f>taxrates!AL98</f>
        <v>2.7764825150370598E-2</v>
      </c>
      <c r="K106" s="108">
        <f>taxrates!AM98</f>
        <v>1.5821626409888268E-2</v>
      </c>
      <c r="L106" s="108">
        <f>taxrates!AN98</f>
        <v>3.7771038711071014E-2</v>
      </c>
      <c r="M106" s="108">
        <f>taxrates!AO98</f>
        <v>0.15705521404743195</v>
      </c>
      <c r="N106" s="108">
        <f>taxrates!AP98</f>
        <v>5.9908606112003326E-2</v>
      </c>
      <c r="O106" s="108">
        <f>taxrates!AQ98</f>
        <v>6.471764761954546E-3</v>
      </c>
      <c r="P106" s="109">
        <f>taxrates!AR98</f>
        <v>0.31734162569046021</v>
      </c>
      <c r="Q106" s="108">
        <f>taxrates!AS98</f>
        <v>2.3993503302335739E-2</v>
      </c>
      <c r="R106" s="108">
        <f>taxrates!AT98</f>
        <v>1.2697845697402954E-2</v>
      </c>
      <c r="S106" s="108">
        <f>taxrates!AU98</f>
        <v>2.1412651985883713E-2</v>
      </c>
      <c r="T106" s="108">
        <f>taxrates!AV98</f>
        <v>0.17487518489360809</v>
      </c>
      <c r="U106" s="108">
        <f>taxrates!AW98</f>
        <v>7.3699034750461578E-2</v>
      </c>
      <c r="V106" s="138">
        <f>taxrates!AX98</f>
        <v>1.0663407854735851E-2</v>
      </c>
    </row>
    <row r="107" spans="1:22" x14ac:dyDescent="0.2">
      <c r="A107" s="137">
        <v>2010</v>
      </c>
      <c r="B107" s="135">
        <f>taxrates!AD99</f>
        <v>0.29404178261756897</v>
      </c>
      <c r="C107" s="515">
        <f>taxrates!AE99</f>
        <v>2.9884917661547661E-2</v>
      </c>
      <c r="D107" s="515">
        <f>taxrates!AF99</f>
        <v>1.5477449633181095E-2</v>
      </c>
      <c r="E107" s="515">
        <f>taxrates!AG99</f>
        <v>4.4459789991378784E-2</v>
      </c>
      <c r="F107" s="515">
        <f>taxrates!AH99</f>
        <v>0.14226898550987244</v>
      </c>
      <c r="G107" s="515">
        <f>taxrates!AI99</f>
        <v>5.8462286368012428E-2</v>
      </c>
      <c r="H107" s="516">
        <f>taxrates!AJ99</f>
        <v>3.4883664920926094E-3</v>
      </c>
      <c r="I107" s="170">
        <f>taxrates!AK99</f>
        <v>0.2965671718120575</v>
      </c>
      <c r="J107" s="105">
        <f>taxrates!AL99</f>
        <v>2.7409160509705544E-2</v>
      </c>
      <c r="K107" s="105">
        <f>taxrates!AM99</f>
        <v>1.4295256696641445E-2</v>
      </c>
      <c r="L107" s="105">
        <f>taxrates!AN99</f>
        <v>3.4201748669147491E-2</v>
      </c>
      <c r="M107" s="105">
        <f>taxrates!AO99</f>
        <v>0.15214008092880249</v>
      </c>
      <c r="N107" s="105">
        <f>taxrates!AP99</f>
        <v>6.393183209002018E-2</v>
      </c>
      <c r="O107" s="105">
        <f>taxrates!AQ99</f>
        <v>4.5890780165791512E-3</v>
      </c>
      <c r="P107" s="106">
        <f>taxrates!AR99</f>
        <v>0.30493816733360291</v>
      </c>
      <c r="Q107" s="105">
        <f>taxrates!AS99</f>
        <v>2.3928988724946976E-2</v>
      </c>
      <c r="R107" s="105">
        <f>taxrates!AT99</f>
        <v>1.1049963533878326E-2</v>
      </c>
      <c r="S107" s="105">
        <f>taxrates!AU99</f>
        <v>1.9706623628735542E-2</v>
      </c>
      <c r="T107" s="105">
        <f>taxrates!AV99</f>
        <v>0.16631802916526794</v>
      </c>
      <c r="U107" s="105">
        <f>taxrates!AW99</f>
        <v>7.6363071799278259E-2</v>
      </c>
      <c r="V107" s="134">
        <f>taxrates!AX99</f>
        <v>7.5714942067861557E-3</v>
      </c>
    </row>
    <row r="108" spans="1:22" x14ac:dyDescent="0.2">
      <c r="A108" s="137">
        <v>2011</v>
      </c>
      <c r="B108" s="135">
        <f>taxrates!AD100</f>
        <v>0.29851099848747253</v>
      </c>
      <c r="C108" s="515">
        <f>taxrates!AE100</f>
        <v>3.0609056353569031E-2</v>
      </c>
      <c r="D108" s="515">
        <f>taxrates!AF100</f>
        <v>1.5126313082873821E-2</v>
      </c>
      <c r="E108" s="515">
        <f>taxrates!AG100</f>
        <v>3.995664045214653E-2</v>
      </c>
      <c r="F108" s="515">
        <f>taxrates!AH100</f>
        <v>0.15453687310218811</v>
      </c>
      <c r="G108" s="515">
        <f>taxrates!AI100</f>
        <v>5.5813286453485489E-2</v>
      </c>
      <c r="H108" s="516">
        <f>taxrates!AJ100</f>
        <v>2.4688416160643101E-3</v>
      </c>
      <c r="I108" s="170">
        <f>taxrates!AK100</f>
        <v>0.30190098285675049</v>
      </c>
      <c r="J108" s="105">
        <f>taxrates!AL100</f>
        <v>2.8101922944188118E-2</v>
      </c>
      <c r="K108" s="105">
        <f>taxrates!AM100</f>
        <v>1.3968638144433498E-2</v>
      </c>
      <c r="L108" s="105">
        <f>taxrates!AN100</f>
        <v>3.0968474224209785E-2</v>
      </c>
      <c r="M108" s="105">
        <f>taxrates!AO100</f>
        <v>0.16458785533905029</v>
      </c>
      <c r="N108" s="105">
        <f>taxrates!AP100</f>
        <v>6.1022002249956131E-2</v>
      </c>
      <c r="O108" s="105">
        <f>taxrates!AQ100</f>
        <v>3.2520899549126625E-3</v>
      </c>
      <c r="P108" s="106">
        <f>taxrates!AR100</f>
        <v>0.31127935647964478</v>
      </c>
      <c r="Q108" s="105">
        <f>taxrates!AS100</f>
        <v>2.4459851905703545E-2</v>
      </c>
      <c r="R108" s="105">
        <f>taxrates!AT100</f>
        <v>1.1007498018443584E-2</v>
      </c>
      <c r="S108" s="105">
        <f>taxrates!AU100</f>
        <v>1.8229780718684196E-2</v>
      </c>
      <c r="T108" s="105">
        <f>taxrates!AV100</f>
        <v>0.1783907562494278</v>
      </c>
      <c r="U108" s="105">
        <f>taxrates!AW100</f>
        <v>7.3733385652303696E-2</v>
      </c>
      <c r="V108" s="134">
        <f>taxrates!AX100</f>
        <v>5.4581016302108765E-3</v>
      </c>
    </row>
    <row r="109" spans="1:22" x14ac:dyDescent="0.2">
      <c r="A109" s="137">
        <v>2012</v>
      </c>
      <c r="B109" s="135">
        <f>taxrates!AD101</f>
        <v>0.29106351733207703</v>
      </c>
      <c r="C109" s="515">
        <f>taxrates!AE101</f>
        <v>2.980719693005085E-2</v>
      </c>
      <c r="D109" s="515">
        <f>taxrates!AF101</f>
        <v>1.3932783156633377E-2</v>
      </c>
      <c r="E109" s="515">
        <f>taxrates!AG101</f>
        <v>3.7553243339061737E-2</v>
      </c>
      <c r="F109" s="515">
        <f>taxrates!AH101</f>
        <v>0.14980229735374451</v>
      </c>
      <c r="G109" s="515">
        <f>taxrates!AI101</f>
        <v>5.7066511362791061E-2</v>
      </c>
      <c r="H109" s="516">
        <f>taxrates!AJ101</f>
        <v>2.9014924075454473E-3</v>
      </c>
      <c r="I109" s="170">
        <f>taxrates!AK101</f>
        <v>0.2937646210193634</v>
      </c>
      <c r="J109" s="105">
        <f>taxrates!AL101</f>
        <v>2.7173826470971107E-2</v>
      </c>
      <c r="K109" s="105">
        <f>taxrates!AM101</f>
        <v>1.2549896724522114E-2</v>
      </c>
      <c r="L109" s="105">
        <f>taxrates!AN101</f>
        <v>2.8654644265770912E-2</v>
      </c>
      <c r="M109" s="105">
        <f>taxrates!AO101</f>
        <v>0.15976928174495697</v>
      </c>
      <c r="N109" s="105">
        <f>taxrates!AP101</f>
        <v>6.1855824664235115E-2</v>
      </c>
      <c r="O109" s="105">
        <f>taxrates!AQ101</f>
        <v>3.7611622828990221E-3</v>
      </c>
      <c r="P109" s="106">
        <f>taxrates!AR101</f>
        <v>0.30142796039581299</v>
      </c>
      <c r="Q109" s="105">
        <f>taxrates!AS101</f>
        <v>2.3280374705791473E-2</v>
      </c>
      <c r="R109" s="105">
        <f>taxrates!AT101</f>
        <v>9.5366258174180984E-3</v>
      </c>
      <c r="S109" s="105">
        <f>taxrates!AU101</f>
        <v>1.6324814409017563E-2</v>
      </c>
      <c r="T109" s="105">
        <f>taxrates!AV101</f>
        <v>0.17351661622524261</v>
      </c>
      <c r="U109" s="105">
        <f>taxrates!AW101</f>
        <v>7.2631210088729858E-2</v>
      </c>
      <c r="V109" s="134">
        <f>taxrates!AX101</f>
        <v>6.1383149586617947E-3</v>
      </c>
    </row>
    <row r="110" spans="1:22" x14ac:dyDescent="0.2">
      <c r="A110" s="137">
        <v>2013</v>
      </c>
      <c r="B110" s="135">
        <f>taxrates!AD102</f>
        <v>0.31993949413299561</v>
      </c>
      <c r="C110" s="515">
        <f>taxrates!AE102</f>
        <v>3.1350944191217422E-2</v>
      </c>
      <c r="D110" s="515">
        <f>taxrates!AF102</f>
        <v>1.4483736827969551E-2</v>
      </c>
      <c r="E110" s="515">
        <f>taxrates!AG102</f>
        <v>4.2955279350280762E-2</v>
      </c>
      <c r="F110" s="515">
        <f>taxrates!AH102</f>
        <v>0.16632929444313049</v>
      </c>
      <c r="G110" s="515">
        <f>taxrates!AI102</f>
        <v>6.0833744704723358E-2</v>
      </c>
      <c r="H110" s="516">
        <f>taxrates!AJ102</f>
        <v>3.9864974096417427E-3</v>
      </c>
      <c r="I110" s="170">
        <f>taxrates!AK102</f>
        <v>0.32587197422981262</v>
      </c>
      <c r="J110" s="105">
        <f>taxrates!AL102</f>
        <v>2.878105454146862E-2</v>
      </c>
      <c r="K110" s="105">
        <f>taxrates!AM102</f>
        <v>1.3377920724451542E-2</v>
      </c>
      <c r="L110" s="105">
        <f>taxrates!AN102</f>
        <v>3.2897613942623138E-2</v>
      </c>
      <c r="M110" s="105">
        <f>taxrates!AO102</f>
        <v>0.17988304793834686</v>
      </c>
      <c r="N110" s="105">
        <f>taxrates!AP102</f>
        <v>6.5663274377584457E-2</v>
      </c>
      <c r="O110" s="105">
        <f>taxrates!AQ102</f>
        <v>5.2690813317894936E-3</v>
      </c>
      <c r="P110" s="106">
        <f>taxrates!AR102</f>
        <v>0.34533664584159851</v>
      </c>
      <c r="Q110" s="105">
        <f>taxrates!AS102</f>
        <v>2.5031676515936852E-2</v>
      </c>
      <c r="R110" s="105">
        <f>taxrates!AT102</f>
        <v>1.0331453755497932E-2</v>
      </c>
      <c r="S110" s="105">
        <f>taxrates!AU102</f>
        <v>1.9027439877390862E-2</v>
      </c>
      <c r="T110" s="105">
        <f>taxrates!AV102</f>
        <v>0.20433422923088074</v>
      </c>
      <c r="U110" s="105">
        <f>taxrates!AW102</f>
        <v>7.7549338340759277E-2</v>
      </c>
      <c r="V110" s="134">
        <f>taxrates!AX102</f>
        <v>9.0625165030360222E-3</v>
      </c>
    </row>
    <row r="111" spans="1:22" x14ac:dyDescent="0.2">
      <c r="A111" s="137">
        <v>2014</v>
      </c>
      <c r="B111" s="135">
        <f>taxrates!AD103</f>
        <v>0.31594914197921753</v>
      </c>
      <c r="C111" s="515">
        <f>taxrates!AE103</f>
        <v>3.0665609985589981E-2</v>
      </c>
      <c r="D111" s="515">
        <f>taxrates!AF103</f>
        <v>1.3980726711452007E-2</v>
      </c>
      <c r="E111" s="515">
        <f>taxrates!AG103</f>
        <v>4.0969479829072952E-2</v>
      </c>
      <c r="F111" s="515">
        <f>taxrates!AH103</f>
        <v>0.16495616734027863</v>
      </c>
      <c r="G111" s="515">
        <f>taxrates!AI103</f>
        <v>6.2050173059105873E-2</v>
      </c>
      <c r="H111" s="516">
        <f>taxrates!AJ103</f>
        <v>3.3269794657826424E-3</v>
      </c>
      <c r="I111" s="170">
        <f>taxrates!AK103</f>
        <v>0.32162481546401978</v>
      </c>
      <c r="J111" s="105">
        <f>taxrates!AL103</f>
        <v>2.8025992214679718E-2</v>
      </c>
      <c r="K111" s="105">
        <f>taxrates!AM103</f>
        <v>1.2712489813566208E-2</v>
      </c>
      <c r="L111" s="105">
        <f>taxrates!AN103</f>
        <v>3.1360257416963577E-2</v>
      </c>
      <c r="M111" s="105">
        <f>taxrates!AO103</f>
        <v>0.1784166693687439</v>
      </c>
      <c r="N111" s="105">
        <f>taxrates!AP103</f>
        <v>6.6735638305544853E-2</v>
      </c>
      <c r="O111" s="105">
        <f>taxrates!AQ103</f>
        <v>4.3737669475376606E-3</v>
      </c>
      <c r="P111" s="106">
        <f>taxrates!AR103</f>
        <v>0.33907085657119751</v>
      </c>
      <c r="Q111" s="105">
        <f>taxrates!AS103</f>
        <v>2.4140374734997749E-2</v>
      </c>
      <c r="R111" s="105">
        <f>taxrates!AT103</f>
        <v>9.7723435610532761E-3</v>
      </c>
      <c r="S111" s="105">
        <f>taxrates!AU103</f>
        <v>1.7856581136584282E-2</v>
      </c>
      <c r="T111" s="105">
        <f>taxrates!AV103</f>
        <v>0.20165747404098511</v>
      </c>
      <c r="U111" s="105">
        <f>taxrates!AW103</f>
        <v>7.8061468899250031E-2</v>
      </c>
      <c r="V111" s="134">
        <f>taxrates!AX103</f>
        <v>7.5826155953109264E-3</v>
      </c>
    </row>
    <row r="112" spans="1:22" x14ac:dyDescent="0.2">
      <c r="A112" s="137">
        <v>2015</v>
      </c>
      <c r="B112" s="135">
        <f>taxrates!AD104</f>
        <v>0.32462233304977417</v>
      </c>
      <c r="C112" s="515">
        <f>taxrates!AE104</f>
        <v>3.0738649889826775E-2</v>
      </c>
      <c r="D112" s="515">
        <f>taxrates!AF104</f>
        <v>1.4097481966018677E-2</v>
      </c>
      <c r="E112" s="515">
        <f>taxrates!AG104</f>
        <v>4.2157430201768875E-2</v>
      </c>
      <c r="F112" s="515">
        <f>taxrates!AH104</f>
        <v>0.17424505949020386</v>
      </c>
      <c r="G112" s="515">
        <f>taxrates!AI104</f>
        <v>5.9908326715230942E-2</v>
      </c>
      <c r="H112" s="516">
        <f>taxrates!AJ104</f>
        <v>3.4753857180476189E-3</v>
      </c>
      <c r="I112" s="170">
        <f>taxrates!AK104</f>
        <v>0.33055669069290161</v>
      </c>
      <c r="J112" s="105">
        <f>taxrates!AL104</f>
        <v>2.8049062937498093E-2</v>
      </c>
      <c r="K112" s="105">
        <f>taxrates!AM104</f>
        <v>1.2869575992226601E-2</v>
      </c>
      <c r="L112" s="105">
        <f>taxrates!AN104</f>
        <v>3.1965292990207672E-2</v>
      </c>
      <c r="M112" s="105">
        <f>taxrates!AO104</f>
        <v>0.18807241320610046</v>
      </c>
      <c r="N112" s="105">
        <f>taxrates!AP104</f>
        <v>6.5027499571442604E-2</v>
      </c>
      <c r="O112" s="105">
        <f>taxrates!AQ104</f>
        <v>4.5728380791842937E-3</v>
      </c>
      <c r="P112" s="106">
        <f>taxrates!AR104</f>
        <v>0.34960958361625671</v>
      </c>
      <c r="Q112" s="105">
        <f>taxrates!AS104</f>
        <v>2.4156313389539719E-2</v>
      </c>
      <c r="R112" s="105">
        <f>taxrates!AT104</f>
        <v>9.8876282572746277E-3</v>
      </c>
      <c r="S112" s="105">
        <f>taxrates!AU104</f>
        <v>1.8402956426143646E-2</v>
      </c>
      <c r="T112" s="105">
        <f>taxrates!AV104</f>
        <v>0.21264240145683289</v>
      </c>
      <c r="U112" s="105">
        <f>taxrates!AW104</f>
        <v>7.658739760518074E-2</v>
      </c>
      <c r="V112" s="134">
        <f>taxrates!AX104</f>
        <v>7.9328706488013268E-3</v>
      </c>
    </row>
    <row r="113" spans="1:22" x14ac:dyDescent="0.2">
      <c r="A113" s="137">
        <v>2016</v>
      </c>
      <c r="B113" s="135">
        <f>taxrates!AD105</f>
        <v>0.32503312826156616</v>
      </c>
      <c r="C113" s="515">
        <f>taxrates!AE105</f>
        <v>3.1264893710613251E-2</v>
      </c>
      <c r="D113" s="515">
        <f>taxrates!AF105</f>
        <v>1.4661417342722416E-2</v>
      </c>
      <c r="E113" s="515">
        <f>taxrates!AG105</f>
        <v>4.3357331305742264E-2</v>
      </c>
      <c r="F113" s="515">
        <f>taxrates!AH105</f>
        <v>0.1734052300453186</v>
      </c>
      <c r="G113" s="515">
        <f>taxrates!AI105</f>
        <v>5.8904575183987617E-2</v>
      </c>
      <c r="H113" s="516">
        <f>taxrates!AJ105</f>
        <v>3.4396722912788391E-3</v>
      </c>
      <c r="I113" s="170">
        <f>taxrates!AK105</f>
        <v>0.33103600144386292</v>
      </c>
      <c r="J113" s="105">
        <f>taxrates!AL105</f>
        <v>2.864360623061657E-2</v>
      </c>
      <c r="K113" s="105">
        <f>taxrates!AM105</f>
        <v>1.3430756516754627E-2</v>
      </c>
      <c r="L113" s="105">
        <f>taxrates!AN105</f>
        <v>3.3331245183944702E-2</v>
      </c>
      <c r="M113" s="105">
        <f>taxrates!AO105</f>
        <v>0.1870625764131546</v>
      </c>
      <c r="N113" s="105">
        <f>taxrates!AP105</f>
        <v>6.4019041135907173E-2</v>
      </c>
      <c r="O113" s="105">
        <f>taxrates!AQ105</f>
        <v>4.5487703755497932E-3</v>
      </c>
      <c r="P113" s="106">
        <f>taxrates!AR105</f>
        <v>0.34832620620727539</v>
      </c>
      <c r="Q113" s="105">
        <f>taxrates!AS105</f>
        <v>2.4734918028116226E-2</v>
      </c>
      <c r="R113" s="105">
        <f>taxrates!AT105</f>
        <v>1.0506248101592064E-2</v>
      </c>
      <c r="S113" s="105">
        <f>taxrates!AU105</f>
        <v>1.900818757712841E-2</v>
      </c>
      <c r="T113" s="105">
        <f>taxrates!AV105</f>
        <v>0.20933720469474792</v>
      </c>
      <c r="U113" s="105">
        <f>taxrates!AW105</f>
        <v>7.6755080372095108E-2</v>
      </c>
      <c r="V113" s="134">
        <f>taxrates!AX105</f>
        <v>7.984585128724575E-3</v>
      </c>
    </row>
    <row r="114" spans="1:22" x14ac:dyDescent="0.2">
      <c r="A114" s="137">
        <v>2017</v>
      </c>
      <c r="B114" s="135">
        <f>taxrates!AD106</f>
        <v>0.31075260043144226</v>
      </c>
      <c r="C114" s="515">
        <f>taxrates!AE106</f>
        <v>2.9977219179272652E-2</v>
      </c>
      <c r="D114" s="515">
        <f>taxrates!AF106</f>
        <v>1.4204812236130238E-2</v>
      </c>
      <c r="E114" s="515">
        <f>taxrates!AG106</f>
        <v>4.1898846626281738E-2</v>
      </c>
      <c r="F114" s="515">
        <f>taxrates!AH106</f>
        <v>0.17040151357650757</v>
      </c>
      <c r="G114" s="515">
        <f>taxrates!AI106</f>
        <v>5.068514309823513E-2</v>
      </c>
      <c r="H114" s="516">
        <f>taxrates!AJ106</f>
        <v>3.5850664135068655E-3</v>
      </c>
      <c r="I114" s="170">
        <f>taxrates!AK106</f>
        <v>0.31580269336700439</v>
      </c>
      <c r="J114" s="105">
        <f>taxrates!AL106</f>
        <v>2.7321126312017441E-2</v>
      </c>
      <c r="K114" s="105">
        <f>taxrates!AM106</f>
        <v>1.2971910648047924E-2</v>
      </c>
      <c r="L114" s="105">
        <f>taxrates!AN106</f>
        <v>3.1734209507703781E-2</v>
      </c>
      <c r="M114" s="105">
        <f>taxrates!AO106</f>
        <v>0.18405967950820923</v>
      </c>
      <c r="N114" s="105">
        <f>taxrates!AP106</f>
        <v>5.5022453889250755E-2</v>
      </c>
      <c r="O114" s="105">
        <f>taxrates!AQ106</f>
        <v>4.6933209523558617E-3</v>
      </c>
      <c r="P114" s="106">
        <f>taxrates!AR106</f>
        <v>0.33050373196601868</v>
      </c>
      <c r="Q114" s="105">
        <f>taxrates!AS106</f>
        <v>2.3312292993068695E-2</v>
      </c>
      <c r="R114" s="105">
        <f>taxrates!AT106</f>
        <v>1.000659354031086E-2</v>
      </c>
      <c r="S114" s="105">
        <f>taxrates!AU106</f>
        <v>1.7879515886306763E-2</v>
      </c>
      <c r="T114" s="105">
        <f>taxrates!AV106</f>
        <v>0.20717775821685791</v>
      </c>
      <c r="U114" s="105">
        <f>taxrates!AW106</f>
        <v>6.4037242904305458E-2</v>
      </c>
      <c r="V114" s="134">
        <f>taxrates!AX106</f>
        <v>8.0903274938464165E-3</v>
      </c>
    </row>
    <row r="115" spans="1:22" x14ac:dyDescent="0.2">
      <c r="A115" s="137">
        <v>2018</v>
      </c>
      <c r="B115" s="135">
        <f>taxrates!AD107</f>
        <v>0.29704728722572327</v>
      </c>
      <c r="C115" s="515">
        <f>taxrates!AE107</f>
        <v>3.0852021649479866E-2</v>
      </c>
      <c r="D115" s="515">
        <f>taxrates!AF107</f>
        <v>1.3559456914663315E-2</v>
      </c>
      <c r="E115" s="515">
        <f>taxrates!AG107</f>
        <v>4.0563397109508514E-2</v>
      </c>
      <c r="F115" s="515">
        <f>taxrates!AH107</f>
        <v>0.16229352355003357</v>
      </c>
      <c r="G115" s="515">
        <f>taxrates!AI107</f>
        <v>4.6440068632364273E-2</v>
      </c>
      <c r="H115" s="516">
        <f>taxrates!AJ107</f>
        <v>3.3388168085366488E-3</v>
      </c>
      <c r="I115" s="170">
        <f>taxrates!AK107</f>
        <v>0.29991248250007629</v>
      </c>
      <c r="J115" s="105">
        <f>taxrates!AL107</f>
        <v>2.8073724359273911E-2</v>
      </c>
      <c r="K115" s="105">
        <f>taxrates!AM107</f>
        <v>1.2182513251900673E-2</v>
      </c>
      <c r="L115" s="105">
        <f>taxrates!AN107</f>
        <v>3.0372506007552147E-2</v>
      </c>
      <c r="M115" s="105">
        <f>taxrates!AO107</f>
        <v>0.17437218129634857</v>
      </c>
      <c r="N115" s="105">
        <f>taxrates!AP107</f>
        <v>5.0558211281895638E-2</v>
      </c>
      <c r="O115" s="105">
        <f>taxrates!AQ107</f>
        <v>4.3533602729439735E-3</v>
      </c>
      <c r="P115" s="106">
        <f>taxrates!AR107</f>
        <v>0.31556376814842224</v>
      </c>
      <c r="Q115" s="105">
        <f>taxrates!AS107</f>
        <v>2.3981612175703049E-2</v>
      </c>
      <c r="R115" s="105">
        <f>taxrates!AT107</f>
        <v>9.4031840562820435E-3</v>
      </c>
      <c r="S115" s="105">
        <f>taxrates!AU107</f>
        <v>1.7012204974889755E-2</v>
      </c>
      <c r="T115" s="105">
        <f>taxrates!AV107</f>
        <v>0.19865196943283081</v>
      </c>
      <c r="U115" s="105">
        <f>taxrates!AW107</f>
        <v>5.8806436136364937E-2</v>
      </c>
      <c r="V115" s="134">
        <f>taxrates!AX107</f>
        <v>7.7083720825612545E-3</v>
      </c>
    </row>
    <row r="116" spans="1:22" x14ac:dyDescent="0.2">
      <c r="A116" s="137">
        <v>2019</v>
      </c>
      <c r="B116" s="135">
        <f>taxrates!AD108</f>
        <v>0.30471587181091309</v>
      </c>
      <c r="C116" s="515">
        <f>taxrates!AE108</f>
        <v>3.0760988593101501E-2</v>
      </c>
      <c r="D116" s="515">
        <f>taxrates!AF108</f>
        <v>1.4097361825406551E-2</v>
      </c>
      <c r="E116" s="515">
        <f>taxrates!AG108</f>
        <v>4.1330292820930481E-2</v>
      </c>
      <c r="F116" s="515">
        <f>taxrates!AH108</f>
        <v>0.16673891246318817</v>
      </c>
      <c r="G116" s="515">
        <f>taxrates!AI108</f>
        <v>4.9274995923042297E-2</v>
      </c>
      <c r="H116" s="516">
        <f>taxrates!AJ108</f>
        <v>2.5133127346634865E-3</v>
      </c>
      <c r="I116" s="170">
        <f>taxrates!AK108</f>
        <v>0.30794495344161987</v>
      </c>
      <c r="J116" s="105">
        <f>taxrates!AL108</f>
        <v>2.807224914431572E-2</v>
      </c>
      <c r="K116" s="105">
        <f>taxrates!AM108</f>
        <v>1.277560368180275E-2</v>
      </c>
      <c r="L116" s="105">
        <f>taxrates!AN108</f>
        <v>3.1044885516166687E-2</v>
      </c>
      <c r="M116" s="105">
        <f>taxrates!AO108</f>
        <v>0.1788744330406189</v>
      </c>
      <c r="N116" s="105">
        <f>taxrates!AP108</f>
        <v>5.3887620568275452E-2</v>
      </c>
      <c r="O116" s="105">
        <f>taxrates!AQ108</f>
        <v>3.2901684753596783E-3</v>
      </c>
      <c r="P116" s="106">
        <f>taxrates!AR108</f>
        <v>0.3237268328666687</v>
      </c>
      <c r="Q116" s="105">
        <f>taxrates!AS108</f>
        <v>2.4078080430626869E-2</v>
      </c>
      <c r="R116" s="105">
        <f>taxrates!AT108</f>
        <v>1.0073105804622173E-2</v>
      </c>
      <c r="S116" s="105">
        <f>taxrates!AU108</f>
        <v>1.7477678135037422E-2</v>
      </c>
      <c r="T116" s="105">
        <f>taxrates!AV108</f>
        <v>0.20312632620334625</v>
      </c>
      <c r="U116" s="105">
        <f>taxrates!AW108</f>
        <v>6.3095347955822945E-2</v>
      </c>
      <c r="V116" s="134">
        <f>taxrates!AX108</f>
        <v>5.8762817643582821E-3</v>
      </c>
    </row>
    <row r="117" spans="1:22" x14ac:dyDescent="0.2">
      <c r="A117" s="137"/>
      <c r="B117" s="135"/>
      <c r="C117" s="515"/>
      <c r="D117" s="515"/>
      <c r="E117" s="515"/>
      <c r="F117" s="515"/>
      <c r="G117" s="515"/>
      <c r="H117" s="516"/>
      <c r="I117" s="170"/>
      <c r="J117" s="105"/>
      <c r="K117" s="105"/>
      <c r="L117" s="105"/>
      <c r="M117" s="105"/>
      <c r="N117" s="105"/>
      <c r="O117" s="105"/>
      <c r="P117" s="106"/>
      <c r="Q117" s="105"/>
      <c r="R117" s="105"/>
      <c r="S117" s="105"/>
      <c r="T117" s="105"/>
      <c r="U117" s="105"/>
      <c r="V117" s="134"/>
    </row>
    <row r="118" spans="1:22" ht="17" thickBot="1" x14ac:dyDescent="0.25">
      <c r="A118" s="1182"/>
      <c r="B118" s="1208"/>
      <c r="C118" s="1185"/>
      <c r="D118" s="1185"/>
      <c r="E118" s="1185"/>
      <c r="F118" s="1185"/>
      <c r="G118" s="1185"/>
      <c r="H118" s="1209"/>
      <c r="I118" s="1210"/>
      <c r="J118" s="1188"/>
      <c r="K118" s="1188"/>
      <c r="L118" s="1188"/>
      <c r="M118" s="1188"/>
      <c r="N118" s="1188"/>
      <c r="O118" s="1188"/>
      <c r="P118" s="1193"/>
      <c r="Q118" s="1188"/>
      <c r="R118" s="1188"/>
      <c r="S118" s="1188"/>
      <c r="T118" s="1188"/>
      <c r="U118" s="1188"/>
      <c r="V118" s="1190"/>
    </row>
    <row r="119" spans="1:22" ht="17" thickTop="1" x14ac:dyDescent="0.2"/>
  </sheetData>
  <mergeCells count="3">
    <mergeCell ref="A4:V4"/>
    <mergeCell ref="B7:V7"/>
    <mergeCell ref="B8:V8"/>
  </mergeCells>
  <hyperlinks>
    <hyperlink ref="A1" location="Index!A1" display="Back to index" xr:uid="{00000000-0004-0000-6700-000000000000}"/>
  </hyperlinks>
  <pageMargins left="0.75" right="0.75" top="1" bottom="1" header="0.5" footer="0.5"/>
  <pageSetup paperSize="9" scale="49" fitToHeight="3" orientation="landscape" horizontalDpi="4294967292" verticalDpi="4294967292"/>
  <extLst>
    <ext xmlns:mx="http://schemas.microsoft.com/office/mac/excel/2008/main" uri="{64002731-A6B0-56B0-2670-7721B7C09600}">
      <mx:PLV Mode="0" OnePage="0" WScale="0"/>
    </ext>
  </extLs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tabColor theme="6" tint="0.39997558519241921"/>
    <pageSetUpPr fitToPage="1"/>
  </sheetPr>
  <dimension ref="A1:V119"/>
  <sheetViews>
    <sheetView workbookViewId="0">
      <pane xSplit="1" ySplit="9" topLeftCell="B10" activePane="bottomRight" state="frozen"/>
      <selection activeCell="A5" sqref="A5"/>
      <selection pane="topRight" activeCell="A5" sqref="A5"/>
      <selection pane="bottomLeft" activeCell="A5" sqref="A5"/>
      <selection pane="bottomRight"/>
    </sheetView>
  </sheetViews>
  <sheetFormatPr baseColWidth="10" defaultColWidth="10.83203125" defaultRowHeight="16" x14ac:dyDescent="0.2"/>
  <cols>
    <col min="1" max="1" width="10.83203125" style="131"/>
    <col min="2" max="2" width="10.83203125" style="102"/>
    <col min="3" max="8" width="10.83203125" style="131" customWidth="1"/>
    <col min="9" max="15" width="10.83203125" style="102"/>
    <col min="16" max="22" width="11.5" style="1" customWidth="1"/>
    <col min="23" max="16384" width="10.83203125" style="102"/>
  </cols>
  <sheetData>
    <row r="1" spans="1:22" x14ac:dyDescent="0.2">
      <c r="A1" s="169" t="s">
        <v>36</v>
      </c>
      <c r="C1" s="197"/>
    </row>
    <row r="2" spans="1:22" x14ac:dyDescent="0.2">
      <c r="C2" s="197"/>
    </row>
    <row r="3" spans="1:22" ht="17" thickBot="1" x14ac:dyDescent="0.25"/>
    <row r="4" spans="1:22" s="130" customFormat="1" ht="25" customHeight="1" thickTop="1" x14ac:dyDescent="0.2">
      <c r="A4" s="1383" t="s">
        <v>416</v>
      </c>
      <c r="B4" s="1384"/>
      <c r="C4" s="1384"/>
      <c r="D4" s="1384"/>
      <c r="E4" s="1384"/>
      <c r="F4" s="1384"/>
      <c r="G4" s="1384"/>
      <c r="H4" s="1384"/>
      <c r="I4" s="1384"/>
      <c r="J4" s="1384"/>
      <c r="K4" s="1384"/>
      <c r="L4" s="1384"/>
      <c r="M4" s="1384"/>
      <c r="N4" s="1384"/>
      <c r="O4" s="1384"/>
      <c r="P4" s="1384"/>
      <c r="Q4" s="1384"/>
      <c r="R4" s="1384"/>
      <c r="S4" s="1384"/>
      <c r="T4" s="1384"/>
      <c r="U4" s="1384"/>
      <c r="V4" s="1385"/>
    </row>
    <row r="5" spans="1:22" x14ac:dyDescent="0.2">
      <c r="A5" s="129"/>
      <c r="B5" s="128"/>
      <c r="C5" s="128"/>
      <c r="D5" s="128"/>
      <c r="E5" s="128"/>
      <c r="F5" s="128"/>
      <c r="G5" s="128"/>
      <c r="H5" s="128"/>
      <c r="I5" s="128"/>
      <c r="J5" s="128"/>
      <c r="K5" s="128"/>
      <c r="L5" s="128"/>
      <c r="M5" s="128"/>
      <c r="N5" s="128"/>
      <c r="O5" s="128"/>
      <c r="P5" s="101"/>
      <c r="Q5" s="101"/>
      <c r="R5" s="101"/>
      <c r="S5" s="101"/>
      <c r="T5" s="101"/>
      <c r="U5" s="101"/>
      <c r="V5" s="466"/>
    </row>
    <row r="6" spans="1:22" x14ac:dyDescent="0.2">
      <c r="A6" s="129"/>
      <c r="B6" s="45" t="s">
        <v>35</v>
      </c>
      <c r="C6" s="45" t="s">
        <v>34</v>
      </c>
      <c r="D6" s="45" t="s">
        <v>33</v>
      </c>
      <c r="E6" s="45" t="s">
        <v>32</v>
      </c>
      <c r="F6" s="45" t="s">
        <v>31</v>
      </c>
      <c r="G6" s="45" t="s">
        <v>30</v>
      </c>
      <c r="H6" s="913" t="s">
        <v>29</v>
      </c>
      <c r="I6" s="48" t="s">
        <v>28</v>
      </c>
      <c r="J6" s="225" t="s">
        <v>27</v>
      </c>
      <c r="K6" s="45" t="s">
        <v>26</v>
      </c>
      <c r="L6" s="45" t="s">
        <v>25</v>
      </c>
      <c r="M6" s="47" t="s">
        <v>24</v>
      </c>
      <c r="N6" s="45" t="s">
        <v>23</v>
      </c>
      <c r="O6" s="45" t="s">
        <v>22</v>
      </c>
      <c r="P6" s="914" t="s">
        <v>21</v>
      </c>
      <c r="Q6" s="914" t="s">
        <v>20</v>
      </c>
      <c r="R6" s="915" t="s">
        <v>53</v>
      </c>
      <c r="S6" s="915" t="s">
        <v>52</v>
      </c>
      <c r="T6" s="915" t="s">
        <v>51</v>
      </c>
      <c r="U6" s="916" t="s">
        <v>50</v>
      </c>
      <c r="V6" s="917" t="s">
        <v>49</v>
      </c>
    </row>
    <row r="7" spans="1:22" ht="35" customHeight="1" x14ac:dyDescent="0.2">
      <c r="A7" s="129"/>
      <c r="B7" s="1381" t="s">
        <v>305</v>
      </c>
      <c r="C7" s="1381"/>
      <c r="D7" s="1381"/>
      <c r="E7" s="1381"/>
      <c r="F7" s="1381"/>
      <c r="G7" s="1381"/>
      <c r="H7" s="1381"/>
      <c r="I7" s="1381"/>
      <c r="J7" s="1381"/>
      <c r="K7" s="1381"/>
      <c r="L7" s="1381"/>
      <c r="M7" s="1381"/>
      <c r="N7" s="1381"/>
      <c r="O7" s="1381"/>
      <c r="P7" s="1381"/>
      <c r="Q7" s="1381"/>
      <c r="R7" s="1381"/>
      <c r="S7" s="1381"/>
      <c r="T7" s="1381"/>
      <c r="U7" s="1381"/>
      <c r="V7" s="1382"/>
    </row>
    <row r="8" spans="1:22" s="125" customFormat="1" ht="21" customHeight="1" x14ac:dyDescent="0.2">
      <c r="A8" s="165"/>
      <c r="B8" s="1486" t="s">
        <v>403</v>
      </c>
      <c r="C8" s="1379"/>
      <c r="D8" s="1379"/>
      <c r="E8" s="1379"/>
      <c r="F8" s="1379"/>
      <c r="G8" s="1379"/>
      <c r="H8" s="1379"/>
      <c r="I8" s="1379"/>
      <c r="J8" s="1379"/>
      <c r="K8" s="1379"/>
      <c r="L8" s="1379"/>
      <c r="M8" s="1379"/>
      <c r="N8" s="1379"/>
      <c r="O8" s="1379"/>
      <c r="P8" s="1379"/>
      <c r="Q8" s="1379"/>
      <c r="R8" s="1379"/>
      <c r="S8" s="1379"/>
      <c r="T8" s="1379"/>
      <c r="U8" s="1379"/>
      <c r="V8" s="1380"/>
    </row>
    <row r="9" spans="1:22" ht="52" thickBot="1" x14ac:dyDescent="0.25">
      <c r="A9" s="129"/>
      <c r="B9" s="408" t="s">
        <v>10</v>
      </c>
      <c r="C9" s="588" t="s">
        <v>323</v>
      </c>
      <c r="D9" s="407" t="s">
        <v>319</v>
      </c>
      <c r="E9" s="588" t="s">
        <v>324</v>
      </c>
      <c r="F9" s="407" t="s">
        <v>320</v>
      </c>
      <c r="G9" s="912" t="s">
        <v>321</v>
      </c>
      <c r="H9" s="407" t="s">
        <v>322</v>
      </c>
      <c r="I9" s="408" t="s">
        <v>9</v>
      </c>
      <c r="J9" s="588" t="s">
        <v>323</v>
      </c>
      <c r="K9" s="407" t="s">
        <v>319</v>
      </c>
      <c r="L9" s="588" t="s">
        <v>324</v>
      </c>
      <c r="M9" s="407" t="s">
        <v>320</v>
      </c>
      <c r="N9" s="912" t="s">
        <v>321</v>
      </c>
      <c r="O9" s="407" t="s">
        <v>322</v>
      </c>
      <c r="P9" s="464" t="s">
        <v>8</v>
      </c>
      <c r="Q9" s="588" t="s">
        <v>323</v>
      </c>
      <c r="R9" s="407" t="s">
        <v>319</v>
      </c>
      <c r="S9" s="588" t="s">
        <v>324</v>
      </c>
      <c r="T9" s="407" t="s">
        <v>320</v>
      </c>
      <c r="U9" s="912" t="s">
        <v>321</v>
      </c>
      <c r="V9" s="162" t="s">
        <v>322</v>
      </c>
    </row>
    <row r="10" spans="1:22" x14ac:dyDescent="0.2">
      <c r="A10" s="155">
        <v>1913</v>
      </c>
      <c r="B10" s="410">
        <f>taxrates!AY2</f>
        <v>0.13788479577604976</v>
      </c>
      <c r="C10" s="501">
        <f>taxrates!AZ2</f>
        <v>5.9082603007499599E-3</v>
      </c>
      <c r="D10" s="501">
        <f>taxrates!BA2</f>
        <v>1.5708572266236318E-2</v>
      </c>
      <c r="E10" s="501">
        <f>taxrates!BB2</f>
        <v>0</v>
      </c>
      <c r="F10" s="501">
        <f>taxrates!BC2</f>
        <v>3.3613732887652285E-2</v>
      </c>
      <c r="G10" s="501">
        <f>taxrates!BD2</f>
        <v>8.2654230321411185E-2</v>
      </c>
      <c r="H10" s="502">
        <f>taxrates!BE2</f>
        <v>0</v>
      </c>
      <c r="I10" s="174">
        <f>taxrates!BF2</f>
        <v>0.16806521049585793</v>
      </c>
      <c r="J10" s="114">
        <f>taxrates!BG2</f>
        <v>5.0279166377286419E-3</v>
      </c>
      <c r="K10" s="114">
        <f>taxrates!BH2</f>
        <v>1.2964455166646242E-2</v>
      </c>
      <c r="L10" s="114">
        <f>taxrates!BI2</f>
        <v>0</v>
      </c>
      <c r="M10" s="114">
        <f>taxrates!BJ2</f>
        <v>5.7070922572355298E-2</v>
      </c>
      <c r="N10" s="114">
        <f>taxrates!BK2</f>
        <v>9.3001916119127739E-2</v>
      </c>
      <c r="O10" s="114">
        <f>taxrates!BL2</f>
        <v>0</v>
      </c>
      <c r="P10" s="178">
        <f>taxrates!BM2</f>
        <v>0.24658768330629405</v>
      </c>
      <c r="Q10" s="121">
        <f>taxrates!BN2</f>
        <v>4.8892964015167569E-3</v>
      </c>
      <c r="R10" s="121">
        <f>taxrates!BO2</f>
        <v>8.8248142132100645E-3</v>
      </c>
      <c r="S10" s="121">
        <f>taxrates!BP2</f>
        <v>0</v>
      </c>
      <c r="T10" s="121">
        <f>taxrates!BQ2</f>
        <v>0.12397613472701934</v>
      </c>
      <c r="U10" s="121">
        <f>taxrates!BR2</f>
        <v>0.1088974379645479</v>
      </c>
      <c r="V10" s="177">
        <f>taxrates!BS2</f>
        <v>0</v>
      </c>
    </row>
    <row r="11" spans="1:22" x14ac:dyDescent="0.2">
      <c r="A11" s="155">
        <v>1914</v>
      </c>
      <c r="B11" s="135">
        <f>taxrates!AY3</f>
        <v>0.15294237710184572</v>
      </c>
      <c r="C11" s="503">
        <f>taxrates!AZ3</f>
        <v>3.6060592285680924E-3</v>
      </c>
      <c r="D11" s="503">
        <f>taxrates!BA3</f>
        <v>1.8063123682815804E-2</v>
      </c>
      <c r="E11" s="503">
        <f>taxrates!BB3</f>
        <v>0</v>
      </c>
      <c r="F11" s="503">
        <f>taxrates!BC3</f>
        <v>3.728519709492624E-2</v>
      </c>
      <c r="G11" s="503">
        <f>taxrates!BD3</f>
        <v>9.3987997095535583E-2</v>
      </c>
      <c r="H11" s="504">
        <f>taxrates!BE3</f>
        <v>0</v>
      </c>
      <c r="I11" s="174">
        <f>taxrates!BF3</f>
        <v>0.18869280301448688</v>
      </c>
      <c r="J11" s="114">
        <f>taxrates!BG3</f>
        <v>3.1163795530239906E-3</v>
      </c>
      <c r="K11" s="114">
        <f>taxrates!BH3</f>
        <v>1.4860009032852639E-2</v>
      </c>
      <c r="L11" s="114">
        <f>taxrates!BI3</f>
        <v>0</v>
      </c>
      <c r="M11" s="114">
        <f>taxrates!BJ3</f>
        <v>6.4287070316421807E-2</v>
      </c>
      <c r="N11" s="114">
        <f>taxrates!BK3</f>
        <v>0.10642934411218843</v>
      </c>
      <c r="O11" s="114">
        <f>taxrates!BL3</f>
        <v>0</v>
      </c>
      <c r="P11" s="106">
        <f>taxrates!BM3</f>
        <v>0.26791548615489053</v>
      </c>
      <c r="Q11" s="114">
        <f>taxrates!BN3</f>
        <v>2.8186242005875796E-3</v>
      </c>
      <c r="R11" s="114">
        <f>taxrates!BO3</f>
        <v>9.3083632669184561E-3</v>
      </c>
      <c r="S11" s="114">
        <f>taxrates!BP3</f>
        <v>0</v>
      </c>
      <c r="T11" s="114">
        <f>taxrates!BQ3</f>
        <v>0.12988989510857332</v>
      </c>
      <c r="U11" s="114">
        <f>taxrates!BR3</f>
        <v>0.12589860357881116</v>
      </c>
      <c r="V11" s="154">
        <f>taxrates!BS3</f>
        <v>0</v>
      </c>
    </row>
    <row r="12" spans="1:22" x14ac:dyDescent="0.2">
      <c r="A12" s="155">
        <v>1915</v>
      </c>
      <c r="B12" s="135">
        <f>taxrates!AY4</f>
        <v>0.16289809119959048</v>
      </c>
      <c r="C12" s="503">
        <f>taxrates!AZ4</f>
        <v>3.2275887450053027E-3</v>
      </c>
      <c r="D12" s="503">
        <f>taxrates!BA4</f>
        <v>1.8874693962734012E-2</v>
      </c>
      <c r="E12" s="503">
        <f>taxrates!BB4</f>
        <v>0</v>
      </c>
      <c r="F12" s="503">
        <f>taxrates!BC4</f>
        <v>4.0239703561280891E-2</v>
      </c>
      <c r="G12" s="503">
        <f>taxrates!BD4</f>
        <v>0.10055610493057028</v>
      </c>
      <c r="H12" s="504">
        <f>taxrates!BE4</f>
        <v>0</v>
      </c>
      <c r="I12" s="174">
        <f>taxrates!BF4</f>
        <v>0.19407443118992174</v>
      </c>
      <c r="J12" s="114">
        <f>taxrates!BG4</f>
        <v>2.6198990853954461E-3</v>
      </c>
      <c r="K12" s="114">
        <f>taxrates!BH4</f>
        <v>1.571633052569989E-2</v>
      </c>
      <c r="L12" s="114">
        <f>taxrates!BI4</f>
        <v>0</v>
      </c>
      <c r="M12" s="114">
        <f>taxrates!BJ4</f>
        <v>6.5167467556887057E-2</v>
      </c>
      <c r="N12" s="114">
        <f>taxrates!BK4</f>
        <v>0.11057073402193933</v>
      </c>
      <c r="O12" s="114">
        <f>taxrates!BL4</f>
        <v>0</v>
      </c>
      <c r="P12" s="106">
        <f>taxrates!BM4</f>
        <v>0.24420587405391633</v>
      </c>
      <c r="Q12" s="114">
        <f>taxrates!BN4</f>
        <v>1.9792515294633243E-3</v>
      </c>
      <c r="R12" s="114">
        <f>taxrates!BO4</f>
        <v>1.2064417717805183E-2</v>
      </c>
      <c r="S12" s="114">
        <f>taxrates!BP4</f>
        <v>0</v>
      </c>
      <c r="T12" s="114">
        <f>taxrates!BQ4</f>
        <v>0.10997960907292713</v>
      </c>
      <c r="U12" s="114">
        <f>taxrates!BR4</f>
        <v>0.12018259573372068</v>
      </c>
      <c r="V12" s="154">
        <f>taxrates!BS4</f>
        <v>0</v>
      </c>
    </row>
    <row r="13" spans="1:22" x14ac:dyDescent="0.2">
      <c r="A13" s="155">
        <v>1916</v>
      </c>
      <c r="B13" s="149">
        <f>taxrates!AY5</f>
        <v>0.14451074207484704</v>
      </c>
      <c r="C13" s="411">
        <f>taxrates!AZ5</f>
        <v>5.0049230408011312E-3</v>
      </c>
      <c r="D13" s="411">
        <f>taxrates!BA5</f>
        <v>1.7784905610763558E-2</v>
      </c>
      <c r="E13" s="411">
        <f>taxrates!BB5</f>
        <v>0</v>
      </c>
      <c r="F13" s="411">
        <f>taxrates!BC5</f>
        <v>4.1130469952333791E-2</v>
      </c>
      <c r="G13" s="411">
        <f>taxrates!BD5</f>
        <v>8.059044347094857E-2</v>
      </c>
      <c r="H13" s="412">
        <f>taxrates!BE5</f>
        <v>0</v>
      </c>
      <c r="I13" s="174">
        <f>taxrates!BF5</f>
        <v>0.16755488199894195</v>
      </c>
      <c r="J13" s="114">
        <f>taxrates!BG5</f>
        <v>3.5870734349414657E-3</v>
      </c>
      <c r="K13" s="114">
        <f>taxrates!BH5</f>
        <v>1.3394024526214309E-2</v>
      </c>
      <c r="L13" s="114">
        <f>taxrates!BI5</f>
        <v>0</v>
      </c>
      <c r="M13" s="114">
        <f>taxrates!BJ5</f>
        <v>5.8813393190064553E-2</v>
      </c>
      <c r="N13" s="114">
        <f>taxrates!BK5</f>
        <v>9.1760390847721612E-2</v>
      </c>
      <c r="O13" s="114">
        <f>taxrates!BL5</f>
        <v>0</v>
      </c>
      <c r="P13" s="106">
        <f>taxrates!BM5</f>
        <v>0.21341070715723837</v>
      </c>
      <c r="Q13" s="105">
        <f>taxrates!BN5</f>
        <v>2.7609710578915649E-3</v>
      </c>
      <c r="R13" s="105">
        <f>taxrates!BO5</f>
        <v>1.0216903447009743E-2</v>
      </c>
      <c r="S13" s="105">
        <f>taxrates!BP5</f>
        <v>0</v>
      </c>
      <c r="T13" s="105">
        <f>taxrates!BQ5</f>
        <v>0.10112597552340256</v>
      </c>
      <c r="U13" s="105">
        <f>taxrates!BR5</f>
        <v>9.9306857128934486E-2</v>
      </c>
      <c r="V13" s="134">
        <f>taxrates!BS5</f>
        <v>0</v>
      </c>
    </row>
    <row r="14" spans="1:22" x14ac:dyDescent="0.2">
      <c r="A14" s="155">
        <v>1917</v>
      </c>
      <c r="B14" s="186">
        <f>taxrates!AY6</f>
        <v>0.17325254942120025</v>
      </c>
      <c r="C14" s="503">
        <f>taxrates!AZ6</f>
        <v>6.366965804216136E-3</v>
      </c>
      <c r="D14" s="503">
        <f>taxrates!BA6</f>
        <v>1.4149094095284805E-2</v>
      </c>
      <c r="E14" s="503">
        <f>taxrates!BB6</f>
        <v>0</v>
      </c>
      <c r="F14" s="503">
        <f>taxrates!BC6</f>
        <v>5.3293888549081195E-2</v>
      </c>
      <c r="G14" s="503">
        <f>taxrates!BD6</f>
        <v>9.2536234901249237E-2</v>
      </c>
      <c r="H14" s="504">
        <f>taxrates!BE6</f>
        <v>6.9063660713688784E-3</v>
      </c>
      <c r="I14" s="174">
        <f>taxrates!BF6</f>
        <v>0.21167270718890091</v>
      </c>
      <c r="J14" s="114">
        <f>taxrates!BG6</f>
        <v>4.889836351806418E-3</v>
      </c>
      <c r="K14" s="114">
        <f>taxrates!BH6</f>
        <v>9.7466772852405174E-3</v>
      </c>
      <c r="L14" s="114">
        <f>taxrates!BI6</f>
        <v>0</v>
      </c>
      <c r="M14" s="114">
        <f>taxrates!BJ6</f>
        <v>8.16599138953676E-2</v>
      </c>
      <c r="N14" s="114">
        <f>taxrates!BK6</f>
        <v>0.10523991832393037</v>
      </c>
      <c r="O14" s="114">
        <f>taxrates!BL6</f>
        <v>1.0136361332556017E-2</v>
      </c>
      <c r="P14" s="106">
        <f>taxrates!BM6</f>
        <v>0.29870366638879087</v>
      </c>
      <c r="Q14" s="114">
        <f>taxrates!BN6</f>
        <v>4.2425039590665986E-3</v>
      </c>
      <c r="R14" s="114">
        <f>taxrates!BO6</f>
        <v>6.3864131349088832E-3</v>
      </c>
      <c r="S14" s="114">
        <f>taxrates!BP6</f>
        <v>0</v>
      </c>
      <c r="T14" s="114">
        <f>taxrates!BQ6</f>
        <v>0.15827114723567459</v>
      </c>
      <c r="U14" s="114">
        <f>taxrates!BR6</f>
        <v>0.11451448467312922</v>
      </c>
      <c r="V14" s="154">
        <f>taxrates!BS6</f>
        <v>1.5289117386011597E-2</v>
      </c>
    </row>
    <row r="15" spans="1:22" x14ac:dyDescent="0.2">
      <c r="A15" s="155">
        <v>1918</v>
      </c>
      <c r="B15" s="135">
        <f>taxrates!AY7</f>
        <v>0.25420111956354019</v>
      </c>
      <c r="C15" s="503">
        <f>taxrates!AZ7</f>
        <v>8.7697882060310782E-3</v>
      </c>
      <c r="D15" s="503">
        <f>taxrates!BA7</f>
        <v>1.3200624618819812E-2</v>
      </c>
      <c r="E15" s="503">
        <f>taxrates!BB7</f>
        <v>0</v>
      </c>
      <c r="F15" s="503">
        <f>taxrates!BC7</f>
        <v>0.11100981755115027</v>
      </c>
      <c r="G15" s="503">
        <f>taxrates!BD7</f>
        <v>0.1056712184470765</v>
      </c>
      <c r="H15" s="504">
        <f>taxrates!BE7</f>
        <v>1.5549670740462552E-2</v>
      </c>
      <c r="I15" s="174">
        <f>taxrates!BF7</f>
        <v>0.3280114168615666</v>
      </c>
      <c r="J15" s="114">
        <f>taxrates!BG7</f>
        <v>7.300898276938749E-3</v>
      </c>
      <c r="K15" s="114">
        <f>taxrates!BH7</f>
        <v>9.1109907689927768E-3</v>
      </c>
      <c r="L15" s="114">
        <f>taxrates!BI7</f>
        <v>0</v>
      </c>
      <c r="M15" s="114">
        <f>taxrates!BJ7</f>
        <v>0.1673838335337105</v>
      </c>
      <c r="N15" s="114">
        <f>taxrates!BK7</f>
        <v>0.11947686911037744</v>
      </c>
      <c r="O15" s="114">
        <f>taxrates!BL7</f>
        <v>2.4738825171547116E-2</v>
      </c>
      <c r="P15" s="106">
        <f>taxrates!BM7</f>
        <v>0.48633133492650704</v>
      </c>
      <c r="Q15" s="114">
        <f>taxrates!BN7</f>
        <v>7.0952039074932286E-3</v>
      </c>
      <c r="R15" s="114">
        <f>taxrates!BO7</f>
        <v>6.1659754287558361E-3</v>
      </c>
      <c r="S15" s="114">
        <f>taxrates!BP7</f>
        <v>0</v>
      </c>
      <c r="T15" s="114">
        <f>taxrates!BQ7</f>
        <v>0.30418006580636353</v>
      </c>
      <c r="U15" s="114">
        <f>taxrates!BR7</f>
        <v>0.1270935763794199</v>
      </c>
      <c r="V15" s="154">
        <f>taxrates!BS7</f>
        <v>4.1796513404474517E-2</v>
      </c>
    </row>
    <row r="16" spans="1:22" x14ac:dyDescent="0.2">
      <c r="A16" s="160">
        <v>1919</v>
      </c>
      <c r="B16" s="139">
        <f>taxrates!AY8</f>
        <v>0.23445768027179431</v>
      </c>
      <c r="C16" s="505">
        <f>taxrates!AZ8</f>
        <v>8.3391437435266988E-3</v>
      </c>
      <c r="D16" s="505">
        <f>taxrates!BA8</f>
        <v>1.2369093166643278E-2</v>
      </c>
      <c r="E16" s="505">
        <f>taxrates!BB8</f>
        <v>0</v>
      </c>
      <c r="F16" s="505">
        <f>taxrates!BC8</f>
        <v>0.10750611805148227</v>
      </c>
      <c r="G16" s="505">
        <f>taxrates!BD8</f>
        <v>9.1937768473877801E-2</v>
      </c>
      <c r="H16" s="506">
        <f>taxrates!BE8</f>
        <v>1.4305556836264258E-2</v>
      </c>
      <c r="I16" s="175">
        <f>taxrates!BF8</f>
        <v>0.30577828947317759</v>
      </c>
      <c r="J16" s="116">
        <f>taxrates!BG8</f>
        <v>7.1245445233971555E-3</v>
      </c>
      <c r="K16" s="116">
        <f>taxrates!BH8</f>
        <v>9.1892965880042872E-3</v>
      </c>
      <c r="L16" s="116">
        <f>taxrates!BI8</f>
        <v>0</v>
      </c>
      <c r="M16" s="116">
        <f>taxrates!BJ8</f>
        <v>0.16382653327700961</v>
      </c>
      <c r="N16" s="116">
        <f>taxrates!BK8</f>
        <v>0.10154771772952251</v>
      </c>
      <c r="O16" s="116">
        <f>taxrates!BL8</f>
        <v>2.4090197355244015E-2</v>
      </c>
      <c r="P16" s="109">
        <f>taxrates!BM8</f>
        <v>0.47286766904822375</v>
      </c>
      <c r="Q16" s="116">
        <f>taxrates!BN8</f>
        <v>7.3293088563660775E-3</v>
      </c>
      <c r="R16" s="116">
        <f>taxrates!BO8</f>
        <v>6.5374810969241115E-3</v>
      </c>
      <c r="S16" s="116">
        <f>taxrates!BP8</f>
        <v>0</v>
      </c>
      <c r="T16" s="116">
        <f>taxrates!BQ8</f>
        <v>0.30775920269018414</v>
      </c>
      <c r="U16" s="116">
        <f>taxrates!BR8</f>
        <v>0.10722100425712566</v>
      </c>
      <c r="V16" s="156">
        <f>taxrates!BS8</f>
        <v>4.4020672147623743E-2</v>
      </c>
    </row>
    <row r="17" spans="1:22" x14ac:dyDescent="0.2">
      <c r="A17" s="155">
        <v>1920</v>
      </c>
      <c r="B17" s="135">
        <f>taxrates!AY9</f>
        <v>0.25326421435115853</v>
      </c>
      <c r="C17" s="503">
        <f>taxrates!AZ9</f>
        <v>1.0595538815017031E-2</v>
      </c>
      <c r="D17" s="503">
        <f>taxrates!BA9</f>
        <v>1.3282413615771626E-2</v>
      </c>
      <c r="E17" s="503">
        <f>taxrates!BB9</f>
        <v>0</v>
      </c>
      <c r="F17" s="503">
        <f>taxrates!BC9</f>
        <v>0.12489952514658531</v>
      </c>
      <c r="G17" s="503">
        <f>taxrates!BD9</f>
        <v>8.787280308982838E-2</v>
      </c>
      <c r="H17" s="504">
        <f>taxrates!BE9</f>
        <v>1.6613933683956198E-2</v>
      </c>
      <c r="I17" s="174">
        <f>taxrates!BF9</f>
        <v>0.35871722584555599</v>
      </c>
      <c r="J17" s="114">
        <f>taxrates!BG9</f>
        <v>1.001360979101552E-2</v>
      </c>
      <c r="K17" s="114">
        <f>taxrates!BH9</f>
        <v>1.1182287723604249E-2</v>
      </c>
      <c r="L17" s="114">
        <f>taxrates!BI9</f>
        <v>0</v>
      </c>
      <c r="M17" s="114">
        <f>taxrates!BJ9</f>
        <v>0.20972974437714181</v>
      </c>
      <c r="N17" s="114">
        <f>taxrates!BK9</f>
        <v>9.7766856283113268E-2</v>
      </c>
      <c r="O17" s="114">
        <f>taxrates!BL9</f>
        <v>3.0024727670681178E-2</v>
      </c>
      <c r="P17" s="106">
        <f>taxrates!BM9</f>
        <v>0.62710276149827371</v>
      </c>
      <c r="Q17" s="114">
        <f>taxrates!BN9</f>
        <v>1.2064463650190036E-2</v>
      </c>
      <c r="R17" s="114">
        <f>taxrates!BO9</f>
        <v>9.4135131429645743E-3</v>
      </c>
      <c r="S17" s="114">
        <f>taxrates!BP9</f>
        <v>0</v>
      </c>
      <c r="T17" s="114">
        <f>taxrates!BQ9</f>
        <v>0.4371399861449759</v>
      </c>
      <c r="U17" s="114">
        <f>taxrates!BR9</f>
        <v>0.10397529521650752</v>
      </c>
      <c r="V17" s="154">
        <f>taxrates!BS9</f>
        <v>6.4509503343635713E-2</v>
      </c>
    </row>
    <row r="18" spans="1:22" x14ac:dyDescent="0.2">
      <c r="A18" s="155">
        <v>1921</v>
      </c>
      <c r="B18" s="135">
        <f>taxrates!AY10</f>
        <v>0.25832040374392784</v>
      </c>
      <c r="C18" s="503">
        <f>taxrates!AZ10</f>
        <v>7.0450053628940837E-3</v>
      </c>
      <c r="D18" s="503">
        <f>taxrates!BA10</f>
        <v>1.6871881666233022E-2</v>
      </c>
      <c r="E18" s="503">
        <f>taxrates!BB10</f>
        <v>0</v>
      </c>
      <c r="F18" s="503">
        <f>taxrates!BC10</f>
        <v>0.11612258803400516</v>
      </c>
      <c r="G18" s="503">
        <f>taxrates!BD10</f>
        <v>0.10193560934091007</v>
      </c>
      <c r="H18" s="504">
        <f>taxrates!BE10</f>
        <v>1.6345319339885499E-2</v>
      </c>
      <c r="I18" s="174">
        <f>taxrates!BF10</f>
        <v>0.35004132571514496</v>
      </c>
      <c r="J18" s="114">
        <f>taxrates!BG10</f>
        <v>6.6395465840695883E-3</v>
      </c>
      <c r="K18" s="114">
        <f>taxrates!BH10</f>
        <v>1.3664679292231131E-2</v>
      </c>
      <c r="L18" s="114">
        <f>taxrates!BI10</f>
        <v>0</v>
      </c>
      <c r="M18" s="114">
        <f>taxrates!BJ10</f>
        <v>0.18173831346813235</v>
      </c>
      <c r="N18" s="114">
        <f>taxrates!BK10</f>
        <v>0.11852345470635595</v>
      </c>
      <c r="O18" s="114">
        <f>taxrates!BL10</f>
        <v>2.9475331664355939E-2</v>
      </c>
      <c r="P18" s="106">
        <f>taxrates!BM10</f>
        <v>0.57897245931727115</v>
      </c>
      <c r="Q18" s="114">
        <f>taxrates!BN10</f>
        <v>8.0266991865851761E-3</v>
      </c>
      <c r="R18" s="114">
        <f>taxrates!BO10</f>
        <v>1.0647572052434707E-2</v>
      </c>
      <c r="S18" s="114">
        <f>taxrates!BP10</f>
        <v>0</v>
      </c>
      <c r="T18" s="114">
        <f>taxrates!BQ10</f>
        <v>0.36336958573704742</v>
      </c>
      <c r="U18" s="114">
        <f>taxrates!BR10</f>
        <v>0.13178163295981654</v>
      </c>
      <c r="V18" s="154">
        <f>taxrates!BS10</f>
        <v>6.514696938138731E-2</v>
      </c>
    </row>
    <row r="19" spans="1:22" x14ac:dyDescent="0.2">
      <c r="A19" s="155">
        <v>1922</v>
      </c>
      <c r="B19" s="135">
        <f>taxrates!AY11</f>
        <v>0.25263226094091279</v>
      </c>
      <c r="C19" s="503">
        <f>taxrates!AZ11</f>
        <v>6.7387218354994522E-3</v>
      </c>
      <c r="D19" s="503">
        <f>taxrates!BA11</f>
        <v>2.2290033050073477E-2</v>
      </c>
      <c r="E19" s="503">
        <f>taxrates!BB11</f>
        <v>0</v>
      </c>
      <c r="F19" s="503">
        <f>taxrates!BC11</f>
        <v>9.5098188977099679E-2</v>
      </c>
      <c r="G19" s="503">
        <f>taxrates!BD11</f>
        <v>0.1117384769720938</v>
      </c>
      <c r="H19" s="504">
        <f>taxrates!BE11</f>
        <v>1.6766840106146388E-2</v>
      </c>
      <c r="I19" s="174">
        <f>taxrates!BF11</f>
        <v>0.33646557387511006</v>
      </c>
      <c r="J19" s="114">
        <f>taxrates!BG11</f>
        <v>6.241623027990262E-3</v>
      </c>
      <c r="K19" s="114">
        <f>taxrates!BH11</f>
        <v>2.0169310611356486E-2</v>
      </c>
      <c r="L19" s="114">
        <f>taxrates!BI11</f>
        <v>0</v>
      </c>
      <c r="M19" s="114">
        <f>taxrates!BJ11</f>
        <v>0.1472692925236552</v>
      </c>
      <c r="N19" s="114">
        <f>taxrates!BK11</f>
        <v>0.13305160752973372</v>
      </c>
      <c r="O19" s="114">
        <f>taxrates!BL11</f>
        <v>2.9733740182374378E-2</v>
      </c>
      <c r="P19" s="106">
        <f>taxrates!BM11</f>
        <v>0.50504617534682583</v>
      </c>
      <c r="Q19" s="114">
        <f>taxrates!BN11</f>
        <v>6.8046684404244632E-3</v>
      </c>
      <c r="R19" s="114">
        <f>taxrates!BO11</f>
        <v>1.8943813380121403E-2</v>
      </c>
      <c r="S19" s="114">
        <f>taxrates!BP11</f>
        <v>0</v>
      </c>
      <c r="T19" s="114">
        <f>taxrates!BQ11</f>
        <v>0.26700374179031711</v>
      </c>
      <c r="U19" s="114">
        <f>taxrates!BR11</f>
        <v>0.15156836203468146</v>
      </c>
      <c r="V19" s="154">
        <f>taxrates!BS11</f>
        <v>6.0725589701281425E-2</v>
      </c>
    </row>
    <row r="20" spans="1:22" x14ac:dyDescent="0.2">
      <c r="A20" s="155">
        <v>1923</v>
      </c>
      <c r="B20" s="135">
        <f>taxrates!AY12</f>
        <v>0.2645086163306784</v>
      </c>
      <c r="C20" s="503">
        <f>taxrates!AZ12</f>
        <v>8.1049184005136631E-3</v>
      </c>
      <c r="D20" s="503">
        <f>taxrates!BA12</f>
        <v>1.7445811505282752E-2</v>
      </c>
      <c r="E20" s="503">
        <f>taxrates!BB12</f>
        <v>0</v>
      </c>
      <c r="F20" s="503">
        <f>taxrates!BC12</f>
        <v>0.10260418380939422</v>
      </c>
      <c r="G20" s="503">
        <f>taxrates!BD12</f>
        <v>0.11883885570600461</v>
      </c>
      <c r="H20" s="504">
        <f>taxrates!BE12</f>
        <v>1.7514846909483153E-2</v>
      </c>
      <c r="I20" s="174">
        <f>taxrates!BF12</f>
        <v>0.3581930275400711</v>
      </c>
      <c r="J20" s="114">
        <f>taxrates!BG12</f>
        <v>7.518124701667195E-3</v>
      </c>
      <c r="K20" s="114">
        <f>taxrates!BH12</f>
        <v>1.4654985759162777E-2</v>
      </c>
      <c r="L20" s="114">
        <f>taxrates!BI12</f>
        <v>0</v>
      </c>
      <c r="M20" s="114">
        <f>taxrates!BJ12</f>
        <v>0.16556551746249476</v>
      </c>
      <c r="N20" s="114">
        <f>taxrates!BK12</f>
        <v>0.13932888304140309</v>
      </c>
      <c r="O20" s="114">
        <f>taxrates!BL12</f>
        <v>3.112551657534322E-2</v>
      </c>
      <c r="P20" s="106">
        <f>taxrates!BM12</f>
        <v>0.55095995618879856</v>
      </c>
      <c r="Q20" s="114">
        <f>taxrates!BN12</f>
        <v>8.3481019621138765E-3</v>
      </c>
      <c r="R20" s="114">
        <f>taxrates!BO12</f>
        <v>1.2294668761834686E-2</v>
      </c>
      <c r="S20" s="114">
        <f>taxrates!BP12</f>
        <v>0</v>
      </c>
      <c r="T20" s="114">
        <f>taxrates!BQ12</f>
        <v>0.30638729684588567</v>
      </c>
      <c r="U20" s="114">
        <f>taxrates!BR12</f>
        <v>0.15762278768985313</v>
      </c>
      <c r="V20" s="154">
        <f>taxrates!BS12</f>
        <v>6.6307100929111296E-2</v>
      </c>
    </row>
    <row r="21" spans="1:22" x14ac:dyDescent="0.2">
      <c r="A21" s="155">
        <v>1924</v>
      </c>
      <c r="B21" s="135">
        <f>taxrates!AY13</f>
        <v>0.24287883271285096</v>
      </c>
      <c r="C21" s="503">
        <f>taxrates!AZ13</f>
        <v>6.6434554572642104E-3</v>
      </c>
      <c r="D21" s="503">
        <f>taxrates!BA13</f>
        <v>1.7459026140872896E-2</v>
      </c>
      <c r="E21" s="503">
        <f>taxrates!BB13</f>
        <v>0</v>
      </c>
      <c r="F21" s="503">
        <f>taxrates!BC13</f>
        <v>8.0270408507283869E-2</v>
      </c>
      <c r="G21" s="503">
        <f>taxrates!BD13</f>
        <v>0.12181978562405948</v>
      </c>
      <c r="H21" s="504">
        <f>taxrates!BE13</f>
        <v>1.6686156983370535E-2</v>
      </c>
      <c r="I21" s="174">
        <f>taxrates!BF13</f>
        <v>0.32036288069969221</v>
      </c>
      <c r="J21" s="114">
        <f>taxrates!BG13</f>
        <v>6.1436159168057032E-3</v>
      </c>
      <c r="K21" s="114">
        <f>taxrates!BH13</f>
        <v>1.4485318402423729E-2</v>
      </c>
      <c r="L21" s="114">
        <f>taxrates!BI13</f>
        <v>0</v>
      </c>
      <c r="M21" s="114">
        <f>taxrates!BJ13</f>
        <v>0.12521193166973152</v>
      </c>
      <c r="N21" s="114">
        <f>taxrates!BK13</f>
        <v>0.14494136924604314</v>
      </c>
      <c r="O21" s="114">
        <f>taxrates!BL13</f>
        <v>2.9580645464688093E-2</v>
      </c>
      <c r="P21" s="106">
        <f>taxrates!BM13</f>
        <v>0.46670315314486815</v>
      </c>
      <c r="Q21" s="114">
        <f>taxrates!BN13</f>
        <v>6.7812834797629177E-3</v>
      </c>
      <c r="R21" s="114">
        <f>taxrates!BO13</f>
        <v>1.2243841718170894E-2</v>
      </c>
      <c r="S21" s="114">
        <f>taxrates!BP13</f>
        <v>0</v>
      </c>
      <c r="T21" s="114">
        <f>taxrates!BQ13</f>
        <v>0.22025402542958883</v>
      </c>
      <c r="U21" s="114">
        <f>taxrates!BR13</f>
        <v>0.16330308120872983</v>
      </c>
      <c r="V21" s="154">
        <f>taxrates!BS13</f>
        <v>6.4120921308615686E-2</v>
      </c>
    </row>
    <row r="22" spans="1:22" x14ac:dyDescent="0.2">
      <c r="A22" s="155">
        <v>1925</v>
      </c>
      <c r="B22" s="135">
        <f>taxrates!AY14</f>
        <v>0.24147491267251164</v>
      </c>
      <c r="C22" s="503">
        <f>taxrates!AZ14</f>
        <v>5.5450139063387945E-3</v>
      </c>
      <c r="D22" s="503">
        <f>taxrates!BA14</f>
        <v>1.7449697956840784E-2</v>
      </c>
      <c r="E22" s="503">
        <f>taxrates!BB14</f>
        <v>0</v>
      </c>
      <c r="F22" s="503">
        <f>taxrates!BC14</f>
        <v>8.0490821054182357E-2</v>
      </c>
      <c r="G22" s="503">
        <f>taxrates!BD14</f>
        <v>0.12311400683933552</v>
      </c>
      <c r="H22" s="504">
        <f>taxrates!BE14</f>
        <v>1.4875372915814214E-2</v>
      </c>
      <c r="I22" s="174">
        <f>taxrates!BF14</f>
        <v>0.31806327308300486</v>
      </c>
      <c r="J22" s="114">
        <f>taxrates!BG14</f>
        <v>4.9417607529687792E-3</v>
      </c>
      <c r="K22" s="114">
        <f>taxrates!BH14</f>
        <v>1.4006712980306311E-2</v>
      </c>
      <c r="L22" s="114">
        <f>taxrates!BI14</f>
        <v>0</v>
      </c>
      <c r="M22" s="114">
        <f>taxrates!BJ14</f>
        <v>0.12974265635519303</v>
      </c>
      <c r="N22" s="114">
        <f>taxrates!BK14</f>
        <v>0.14371098970681057</v>
      </c>
      <c r="O22" s="114">
        <f>taxrates!BL14</f>
        <v>2.5661153287726148E-2</v>
      </c>
      <c r="P22" s="106">
        <f>taxrates!BM14</f>
        <v>0.42699548568440526</v>
      </c>
      <c r="Q22" s="114">
        <f>taxrates!BN14</f>
        <v>4.8460935985670042E-3</v>
      </c>
      <c r="R22" s="114">
        <f>taxrates!BO14</f>
        <v>9.5097301742777061E-3</v>
      </c>
      <c r="S22" s="114">
        <f>taxrates!BP14</f>
        <v>0</v>
      </c>
      <c r="T22" s="114">
        <f>taxrates!BQ14</f>
        <v>0.20365666729232415</v>
      </c>
      <c r="U22" s="114">
        <f>taxrates!BR14</f>
        <v>0.16065209079141182</v>
      </c>
      <c r="V22" s="154">
        <f>taxrates!BS14</f>
        <v>4.8330903827824567E-2</v>
      </c>
    </row>
    <row r="23" spans="1:22" x14ac:dyDescent="0.2">
      <c r="A23" s="155">
        <v>1926</v>
      </c>
      <c r="B23" s="135">
        <f>taxrates!AY15</f>
        <v>0.23897542596654009</v>
      </c>
      <c r="C23" s="503">
        <f>taxrates!AZ15</f>
        <v>6.5046170891338703E-3</v>
      </c>
      <c r="D23" s="503">
        <f>taxrates!BA15</f>
        <v>1.4871402099795655E-2</v>
      </c>
      <c r="E23" s="503">
        <f>taxrates!BB15</f>
        <v>0</v>
      </c>
      <c r="F23" s="503">
        <f>taxrates!BC15</f>
        <v>7.946592551531878E-2</v>
      </c>
      <c r="G23" s="503">
        <f>taxrates!BD15</f>
        <v>0.12406438679815116</v>
      </c>
      <c r="H23" s="504">
        <f>taxrates!BE15</f>
        <v>1.4069094464140614E-2</v>
      </c>
      <c r="I23" s="174">
        <f>taxrates!BF15</f>
        <v>0.30600071835914144</v>
      </c>
      <c r="J23" s="114">
        <f>taxrates!BG15</f>
        <v>5.5695086031578968E-3</v>
      </c>
      <c r="K23" s="114">
        <f>taxrates!BH15</f>
        <v>1.1523338562307507E-2</v>
      </c>
      <c r="L23" s="114">
        <f>taxrates!BI15</f>
        <v>0</v>
      </c>
      <c r="M23" s="114">
        <f>taxrates!BJ15</f>
        <v>0.12067064929033826</v>
      </c>
      <c r="N23" s="114">
        <f>taxrates!BK15</f>
        <v>0.14469619978194778</v>
      </c>
      <c r="O23" s="114">
        <f>taxrates!BL15</f>
        <v>2.354102212139E-2</v>
      </c>
      <c r="P23" s="106">
        <f>taxrates!BM15</f>
        <v>0.38062259962396794</v>
      </c>
      <c r="Q23" s="114">
        <f>taxrates!BN15</f>
        <v>5.1924827783282612E-3</v>
      </c>
      <c r="R23" s="114">
        <f>taxrates!BO15</f>
        <v>7.2829833196735626E-3</v>
      </c>
      <c r="S23" s="114">
        <f>taxrates!BP15</f>
        <v>0</v>
      </c>
      <c r="T23" s="114">
        <f>taxrates!BQ15</f>
        <v>0.16524235793719302</v>
      </c>
      <c r="U23" s="114">
        <f>taxrates!BR15</f>
        <v>0.16167564351554919</v>
      </c>
      <c r="V23" s="154">
        <f>taxrates!BS15</f>
        <v>4.1229132073223887E-2</v>
      </c>
    </row>
    <row r="24" spans="1:22" x14ac:dyDescent="0.2">
      <c r="A24" s="155">
        <v>1927</v>
      </c>
      <c r="B24" s="135">
        <f>taxrates!AY16</f>
        <v>0.24317728783746118</v>
      </c>
      <c r="C24" s="503">
        <f>taxrates!AZ16</f>
        <v>6.395480477303918E-3</v>
      </c>
      <c r="D24" s="503">
        <f>taxrates!BA16</f>
        <v>1.673715549133354E-2</v>
      </c>
      <c r="E24" s="503">
        <f>taxrates!BB16</f>
        <v>0</v>
      </c>
      <c r="F24" s="503">
        <f>taxrates!BC16</f>
        <v>8.2824294799841408E-2</v>
      </c>
      <c r="G24" s="503">
        <f>taxrates!BD16</f>
        <v>0.12261469194314514</v>
      </c>
      <c r="H24" s="504">
        <f>taxrates!BE16</f>
        <v>1.460566512583715E-2</v>
      </c>
      <c r="I24" s="174">
        <f>taxrates!BF16</f>
        <v>0.31757232620854015</v>
      </c>
      <c r="J24" s="114">
        <f>taxrates!BG16</f>
        <v>5.5124642052031695E-3</v>
      </c>
      <c r="K24" s="114">
        <f>taxrates!BH16</f>
        <v>1.319288534090542E-2</v>
      </c>
      <c r="L24" s="114">
        <f>taxrates!BI16</f>
        <v>0</v>
      </c>
      <c r="M24" s="114">
        <f>taxrates!BJ16</f>
        <v>0.12873957463158212</v>
      </c>
      <c r="N24" s="114">
        <f>taxrates!BK16</f>
        <v>0.14529483075722852</v>
      </c>
      <c r="O24" s="114">
        <f>taxrates!BL16</f>
        <v>2.4832571273620915E-2</v>
      </c>
      <c r="P24" s="106">
        <f>taxrates!BM16</f>
        <v>0.40206878190516987</v>
      </c>
      <c r="Q24" s="114">
        <f>taxrates!BN16</f>
        <v>5.1330069548389317E-3</v>
      </c>
      <c r="R24" s="114">
        <f>taxrates!BO16</f>
        <v>8.1591490875194822E-3</v>
      </c>
      <c r="S24" s="114">
        <f>taxrates!BP16</f>
        <v>0</v>
      </c>
      <c r="T24" s="114">
        <f>taxrates!BQ16</f>
        <v>0.18409196248803666</v>
      </c>
      <c r="U24" s="114">
        <f>taxrates!BR16</f>
        <v>0.1621938137746701</v>
      </c>
      <c r="V24" s="154">
        <f>taxrates!BS16</f>
        <v>4.2490849600104678E-2</v>
      </c>
    </row>
    <row r="25" spans="1:22" x14ac:dyDescent="0.2">
      <c r="A25" s="155">
        <v>1928</v>
      </c>
      <c r="B25" s="135">
        <f>taxrates!AY17</f>
        <v>0.24131545783097347</v>
      </c>
      <c r="C25" s="503">
        <f>taxrates!AZ17</f>
        <v>5.0304029794172103E-3</v>
      </c>
      <c r="D25" s="503">
        <f>taxrates!BA17</f>
        <v>1.7998771811531467E-2</v>
      </c>
      <c r="E25" s="503">
        <f>taxrates!BB17</f>
        <v>0</v>
      </c>
      <c r="F25" s="503">
        <f>taxrates!BC17</f>
        <v>8.3518567496218665E-2</v>
      </c>
      <c r="G25" s="503">
        <f>taxrates!BD17</f>
        <v>0.12100967640332541</v>
      </c>
      <c r="H25" s="504">
        <f>taxrates!BE17</f>
        <v>1.375803914048075E-2</v>
      </c>
      <c r="I25" s="174">
        <f>taxrates!BF17</f>
        <v>0.30617936956921177</v>
      </c>
      <c r="J25" s="114">
        <f>taxrates!BG17</f>
        <v>4.1359933622617667E-3</v>
      </c>
      <c r="K25" s="114">
        <f>taxrates!BH17</f>
        <v>1.3319959611882861E-2</v>
      </c>
      <c r="L25" s="114">
        <f>taxrates!BI17</f>
        <v>0</v>
      </c>
      <c r="M25" s="114">
        <f>taxrates!BJ17</f>
        <v>0.12513462848251938</v>
      </c>
      <c r="N25" s="114">
        <f>taxrates!BK17</f>
        <v>0.14106943140306319</v>
      </c>
      <c r="O25" s="114">
        <f>taxrates!BL17</f>
        <v>2.2519356709484548E-2</v>
      </c>
      <c r="P25" s="106">
        <f>taxrates!BM17</f>
        <v>0.35945069801641677</v>
      </c>
      <c r="Q25" s="114">
        <f>taxrates!BN17</f>
        <v>3.570382083220447E-3</v>
      </c>
      <c r="R25" s="114">
        <f>taxrates!BO17</f>
        <v>7.0708836583829567E-3</v>
      </c>
      <c r="S25" s="114">
        <f>taxrates!BP17</f>
        <v>0</v>
      </c>
      <c r="T25" s="114">
        <f>taxrates!BQ17</f>
        <v>0.16408503642726047</v>
      </c>
      <c r="U25" s="114">
        <f>taxrates!BR17</f>
        <v>0.14977756731146472</v>
      </c>
      <c r="V25" s="154">
        <f>taxrates!BS17</f>
        <v>3.4946828536088159E-2</v>
      </c>
    </row>
    <row r="26" spans="1:22" x14ac:dyDescent="0.2">
      <c r="A26" s="155">
        <v>1929</v>
      </c>
      <c r="B26" s="135">
        <f>taxrates!AY18</f>
        <v>0.26120231213809136</v>
      </c>
      <c r="C26" s="503">
        <f>taxrates!AZ18</f>
        <v>5.8454434129194942E-3</v>
      </c>
      <c r="D26" s="503">
        <f>taxrates!BA18</f>
        <v>1.7105129117146119E-2</v>
      </c>
      <c r="E26" s="503">
        <f>taxrates!BB18</f>
        <v>2.2622780403601043E-5</v>
      </c>
      <c r="F26" s="503">
        <f>taxrates!BC18</f>
        <v>0.10125514964784639</v>
      </c>
      <c r="G26" s="503">
        <f>taxrates!BD18</f>
        <v>0.12314432884073866</v>
      </c>
      <c r="H26" s="504">
        <f>taxrates!BE18</f>
        <v>1.3829638339037088E-2</v>
      </c>
      <c r="I26" s="174">
        <f>taxrates!BF18</f>
        <v>0.33256078669476791</v>
      </c>
      <c r="J26" s="114">
        <f>taxrates!BG18</f>
        <v>4.6651320573855163E-3</v>
      </c>
      <c r="K26" s="114">
        <f>taxrates!BH18</f>
        <v>1.2662720647855161E-2</v>
      </c>
      <c r="L26" s="114">
        <f>taxrates!BI18</f>
        <v>8.4966833855606321E-6</v>
      </c>
      <c r="M26" s="114">
        <f>taxrates!BJ18</f>
        <v>0.14871358691946385</v>
      </c>
      <c r="N26" s="114">
        <f>taxrates!BK18</f>
        <v>0.14433873381049872</v>
      </c>
      <c r="O26" s="114">
        <f>taxrates!BL18</f>
        <v>2.2172116576179113E-2</v>
      </c>
      <c r="P26" s="106">
        <f>taxrates!BM18</f>
        <v>0.38502826977585553</v>
      </c>
      <c r="Q26" s="114">
        <f>taxrates!BN18</f>
        <v>3.7982591537614146E-3</v>
      </c>
      <c r="R26" s="114">
        <f>taxrates!BO18</f>
        <v>6.6946386366813935E-3</v>
      </c>
      <c r="S26" s="114">
        <f>taxrates!BP18</f>
        <v>2.1441832861406772E-6</v>
      </c>
      <c r="T26" s="114">
        <f>taxrates!BQ18</f>
        <v>0.18680862811922544</v>
      </c>
      <c r="U26" s="114">
        <f>taxrates!BR18</f>
        <v>0.15597386664768065</v>
      </c>
      <c r="V26" s="154">
        <f>taxrates!BS18</f>
        <v>3.1750733035220545E-2</v>
      </c>
    </row>
    <row r="27" spans="1:22" x14ac:dyDescent="0.2">
      <c r="A27" s="159">
        <v>1930</v>
      </c>
      <c r="B27" s="146">
        <f>taxrates!AY19</f>
        <v>0.3066832994075816</v>
      </c>
      <c r="C27" s="507">
        <f>taxrates!AZ19</f>
        <v>7.717326772280369E-3</v>
      </c>
      <c r="D27" s="507">
        <f>taxrates!BA19</f>
        <v>2.237853891403652E-2</v>
      </c>
      <c r="E27" s="507">
        <f>taxrates!BB19</f>
        <v>2.994945902322692E-5</v>
      </c>
      <c r="F27" s="507">
        <f>taxrates!BC19</f>
        <v>0.12676357314058909</v>
      </c>
      <c r="G27" s="507">
        <f>taxrates!BD19</f>
        <v>0.12986534352742529</v>
      </c>
      <c r="H27" s="508">
        <f>taxrates!BE19</f>
        <v>1.9928567594227141E-2</v>
      </c>
      <c r="I27" s="176">
        <f>taxrates!BF19</f>
        <v>0.42643973206081093</v>
      </c>
      <c r="J27" s="118">
        <f>taxrates!BG19</f>
        <v>6.7976459162729045E-3</v>
      </c>
      <c r="K27" s="118">
        <f>taxrates!BH19</f>
        <v>1.8567922139661252E-2</v>
      </c>
      <c r="L27" s="118">
        <f>taxrates!BI19</f>
        <v>1.24147393310134E-5</v>
      </c>
      <c r="M27" s="118">
        <f>taxrates!BJ19</f>
        <v>0.21260856018668176</v>
      </c>
      <c r="N27" s="118">
        <f>taxrates!BK19</f>
        <v>0.15393634816188256</v>
      </c>
      <c r="O27" s="118">
        <f>taxrates!BL19</f>
        <v>3.4516840916981421E-2</v>
      </c>
      <c r="P27" s="112">
        <f>taxrates!BM19</f>
        <v>0.57869773255924106</v>
      </c>
      <c r="Q27" s="118">
        <f>taxrates!BN19</f>
        <v>6.4079504418840527E-3</v>
      </c>
      <c r="R27" s="118">
        <f>taxrates!BO19</f>
        <v>1.0708470056573752E-2</v>
      </c>
      <c r="S27" s="118">
        <f>taxrates!BP19</f>
        <v>3.6273547466272581E-6</v>
      </c>
      <c r="T27" s="118">
        <f>taxrates!BQ19</f>
        <v>0.32593395880508236</v>
      </c>
      <c r="U27" s="118">
        <f>taxrates!BR19</f>
        <v>0.17823692473965019</v>
      </c>
      <c r="V27" s="158">
        <f>taxrates!BS19</f>
        <v>5.7406801161304075E-2</v>
      </c>
    </row>
    <row r="28" spans="1:22" x14ac:dyDescent="0.2">
      <c r="A28" s="155">
        <v>1931</v>
      </c>
      <c r="B28" s="135">
        <f>taxrates!AY20</f>
        <v>0.32273072203158837</v>
      </c>
      <c r="C28" s="503">
        <f>taxrates!AZ20</f>
        <v>1.0686020558424048E-2</v>
      </c>
      <c r="D28" s="503">
        <f>taxrates!BA20</f>
        <v>2.9747861961921623E-2</v>
      </c>
      <c r="E28" s="503">
        <f>taxrates!BB20</f>
        <v>4.1894453226013085E-5</v>
      </c>
      <c r="F28" s="503">
        <f>taxrates!BC20</f>
        <v>0.11361826106123274</v>
      </c>
      <c r="G28" s="503">
        <f>taxrates!BD20</f>
        <v>0.14189201031544493</v>
      </c>
      <c r="H28" s="504">
        <f>taxrates!BE20</f>
        <v>2.6744673681338975E-2</v>
      </c>
      <c r="I28" s="174">
        <f>taxrates!BF20</f>
        <v>0.46526277357055418</v>
      </c>
      <c r="J28" s="114">
        <f>taxrates!BG20</f>
        <v>1.0155557030215411E-2</v>
      </c>
      <c r="K28" s="114">
        <f>taxrates!BH20</f>
        <v>2.6942394610710282E-2</v>
      </c>
      <c r="L28" s="114">
        <f>taxrates!BI20</f>
        <v>1.8737051255869483E-5</v>
      </c>
      <c r="M28" s="114">
        <f>taxrates!BJ20</f>
        <v>0.20601769102827516</v>
      </c>
      <c r="N28" s="114">
        <f>taxrates!BK20</f>
        <v>0.17323310389710569</v>
      </c>
      <c r="O28" s="114">
        <f>taxrates!BL20</f>
        <v>4.8895289952991784E-2</v>
      </c>
      <c r="P28" s="106">
        <f>taxrates!BM20</f>
        <v>0.6048416056417204</v>
      </c>
      <c r="Q28" s="114">
        <f>taxrates!BN20</f>
        <v>1.3202224139280034E-2</v>
      </c>
      <c r="R28" s="114">
        <f>taxrates!BO20</f>
        <v>3.5025112993923371E-2</v>
      </c>
      <c r="S28" s="114">
        <f>taxrates!BP20</f>
        <v>2.4358166632630328E-5</v>
      </c>
      <c r="T28" s="114">
        <f>taxrates!BQ20</f>
        <v>0.26782299833675771</v>
      </c>
      <c r="U28" s="114">
        <f>taxrates!BR20</f>
        <v>0.2252030350662374</v>
      </c>
      <c r="V28" s="154">
        <f>taxrates!BS20</f>
        <v>6.3563876938889319E-2</v>
      </c>
    </row>
    <row r="29" spans="1:22" x14ac:dyDescent="0.2">
      <c r="A29" s="155">
        <v>1932</v>
      </c>
      <c r="B29" s="135">
        <f>taxrates!AY21</f>
        <v>0.37191715085282351</v>
      </c>
      <c r="C29" s="503">
        <f>taxrates!AZ21</f>
        <v>1.4276798127910082E-2</v>
      </c>
      <c r="D29" s="503">
        <f>taxrates!BA21</f>
        <v>3.926739233050397E-2</v>
      </c>
      <c r="E29" s="503">
        <f>taxrates!BB21</f>
        <v>5.6348392953589423E-5</v>
      </c>
      <c r="F29" s="503">
        <f>taxrates!BC21</f>
        <v>0.10902996697201817</v>
      </c>
      <c r="G29" s="503">
        <f>taxrates!BD21</f>
        <v>0.18277163655167208</v>
      </c>
      <c r="H29" s="504">
        <f>taxrates!BE21</f>
        <v>2.6515008477765598E-2</v>
      </c>
      <c r="I29" s="174">
        <f>taxrates!BF21</f>
        <v>0.52677120087893203</v>
      </c>
      <c r="J29" s="114">
        <f>taxrates!BG21</f>
        <v>1.3519499151823561E-2</v>
      </c>
      <c r="K29" s="114">
        <f>taxrates!BH21</f>
        <v>3.7859996296787018E-2</v>
      </c>
      <c r="L29" s="114">
        <f>taxrates!BI21</f>
        <v>2.5111247749537432E-5</v>
      </c>
      <c r="M29" s="114">
        <f>taxrates!BJ21</f>
        <v>0.20122792925733179</v>
      </c>
      <c r="N29" s="114">
        <f>taxrates!BK21</f>
        <v>0.22691104938839851</v>
      </c>
      <c r="O29" s="114">
        <f>taxrates!BL21</f>
        <v>4.7227615536841579E-2</v>
      </c>
      <c r="P29" s="106">
        <f>taxrates!BM21</f>
        <v>0.68480256114261162</v>
      </c>
      <c r="Q29" s="114">
        <f>taxrates!BN21</f>
        <v>1.757534889737063E-2</v>
      </c>
      <c r="R29" s="114">
        <f>taxrates!BO21</f>
        <v>4.9217995185823128E-2</v>
      </c>
      <c r="S29" s="114">
        <f>taxrates!BP21</f>
        <v>3.2644622074398661E-5</v>
      </c>
      <c r="T29" s="114">
        <f>taxrates!BQ21</f>
        <v>0.26159630803453132</v>
      </c>
      <c r="U29" s="114">
        <f>taxrates!BR21</f>
        <v>0.29498436420491808</v>
      </c>
      <c r="V29" s="154">
        <f>taxrates!BS21</f>
        <v>6.1395900197894052E-2</v>
      </c>
    </row>
    <row r="30" spans="1:22" x14ac:dyDescent="0.2">
      <c r="A30" s="155">
        <v>1933</v>
      </c>
      <c r="B30" s="135">
        <f>taxrates!AY22</f>
        <v>0.37890730044470367</v>
      </c>
      <c r="C30" s="503">
        <f>taxrates!AZ22</f>
        <v>1.9077940271266768E-2</v>
      </c>
      <c r="D30" s="503">
        <f>taxrates!BA22</f>
        <v>3.5504587189956603E-2</v>
      </c>
      <c r="E30" s="503">
        <f>taxrates!BB22</f>
        <v>4.9407935901936343E-5</v>
      </c>
      <c r="F30" s="503">
        <f>taxrates!BC22</f>
        <v>0.10749129923000153</v>
      </c>
      <c r="G30" s="503">
        <f>taxrates!BD22</f>
        <v>0.18890326556040005</v>
      </c>
      <c r="H30" s="504">
        <f>taxrates!BE22</f>
        <v>2.7880800257176791E-2</v>
      </c>
      <c r="I30" s="174">
        <f>taxrates!BF22</f>
        <v>0.50840891888925488</v>
      </c>
      <c r="J30" s="114">
        <f>taxrates!BG22</f>
        <v>1.7416402277550178E-2</v>
      </c>
      <c r="K30" s="114">
        <f>taxrates!BH22</f>
        <v>3.2424879180109056E-2</v>
      </c>
      <c r="L30" s="114">
        <f>taxrates!BI22</f>
        <v>2.1226610339304212E-5</v>
      </c>
      <c r="M30" s="114">
        <f>taxrates!BJ22</f>
        <v>0.17464265270119533</v>
      </c>
      <c r="N30" s="114">
        <f>taxrates!BK22</f>
        <v>0.23712154953514011</v>
      </c>
      <c r="O30" s="114">
        <f>taxrates!BL22</f>
        <v>4.6782208584920923E-2</v>
      </c>
      <c r="P30" s="106">
        <f>taxrates!BM22</f>
        <v>0.66093159455603134</v>
      </c>
      <c r="Q30" s="114">
        <f>taxrates!BN22</f>
        <v>2.2641322960815231E-2</v>
      </c>
      <c r="R30" s="114">
        <f>taxrates!BO22</f>
        <v>4.2152342934141773E-2</v>
      </c>
      <c r="S30" s="114">
        <f>taxrates!BP22</f>
        <v>2.7594593441095476E-5</v>
      </c>
      <c r="T30" s="114">
        <f>taxrates!BQ22</f>
        <v>0.22703544851155394</v>
      </c>
      <c r="U30" s="114">
        <f>taxrates!BR22</f>
        <v>0.30825801439568212</v>
      </c>
      <c r="V30" s="154">
        <f>taxrates!BS22</f>
        <v>6.0816871160397204E-2</v>
      </c>
    </row>
    <row r="31" spans="1:22" x14ac:dyDescent="0.2">
      <c r="A31" s="155">
        <v>1934</v>
      </c>
      <c r="B31" s="135">
        <f>taxrates!AY23</f>
        <v>0.32691337107502455</v>
      </c>
      <c r="C31" s="503">
        <f>taxrates!AZ23</f>
        <v>1.8382787117769757E-2</v>
      </c>
      <c r="D31" s="503">
        <f>taxrates!BA23</f>
        <v>2.7825489605926196E-2</v>
      </c>
      <c r="E31" s="503">
        <f>taxrates!BB23</f>
        <v>4.0698007543422879E-5</v>
      </c>
      <c r="F31" s="503">
        <f>taxrates!BC23</f>
        <v>9.4243390019656162E-2</v>
      </c>
      <c r="G31" s="503">
        <f>taxrates!BD23</f>
        <v>0.16007729861706155</v>
      </c>
      <c r="H31" s="504">
        <f>taxrates!BE23</f>
        <v>2.6343707707067465E-2</v>
      </c>
      <c r="I31" s="174">
        <f>taxrates!BF23</f>
        <v>0.44055428298427984</v>
      </c>
      <c r="J31" s="114">
        <f>taxrates!BG23</f>
        <v>1.6854320344846446E-2</v>
      </c>
      <c r="K31" s="114">
        <f>taxrates!BH23</f>
        <v>2.4581235790330162E-2</v>
      </c>
      <c r="L31" s="114">
        <f>taxrates!BI23</f>
        <v>1.7560222254966175E-5</v>
      </c>
      <c r="M31" s="114">
        <f>taxrates!BJ23</f>
        <v>0.15859201274781118</v>
      </c>
      <c r="N31" s="114">
        <f>taxrates!BK23</f>
        <v>0.19715529449918284</v>
      </c>
      <c r="O31" s="114">
        <f>taxrates!BL23</f>
        <v>4.3353859379854261E-2</v>
      </c>
      <c r="P31" s="106">
        <f>taxrates!BM23</f>
        <v>0.57272056787956382</v>
      </c>
      <c r="Q31" s="114">
        <f>taxrates!BN23</f>
        <v>2.191061644830038E-2</v>
      </c>
      <c r="R31" s="114">
        <f>taxrates!BO23</f>
        <v>3.1955606527429209E-2</v>
      </c>
      <c r="S31" s="114">
        <f>taxrates!BP23</f>
        <v>2.282828893145603E-5</v>
      </c>
      <c r="T31" s="114">
        <f>taxrates!BQ23</f>
        <v>0.20616961657215455</v>
      </c>
      <c r="U31" s="114">
        <f>taxrates!BR23</f>
        <v>0.25630188284893768</v>
      </c>
      <c r="V31" s="154">
        <f>taxrates!BS23</f>
        <v>5.6360017193810542E-2</v>
      </c>
    </row>
    <row r="32" spans="1:22" x14ac:dyDescent="0.2">
      <c r="A32" s="155">
        <v>1935</v>
      </c>
      <c r="B32" s="135">
        <f>taxrates!AY24</f>
        <v>0.32635480962080832</v>
      </c>
      <c r="C32" s="503">
        <f>taxrates!AZ24</f>
        <v>1.6837394545842849E-2</v>
      </c>
      <c r="D32" s="503">
        <f>taxrates!BA24</f>
        <v>2.5108555168671491E-2</v>
      </c>
      <c r="E32" s="503">
        <f>taxrates!BB24</f>
        <v>3.6455853424688499E-5</v>
      </c>
      <c r="F32" s="503">
        <f>taxrates!BC24</f>
        <v>9.7976869400955791E-2</v>
      </c>
      <c r="G32" s="503">
        <f>taxrates!BD24</f>
        <v>0.15071653818616823</v>
      </c>
      <c r="H32" s="504">
        <f>taxrates!BE24</f>
        <v>3.5678996465745211E-2</v>
      </c>
      <c r="I32" s="174">
        <f>taxrates!BF24</f>
        <v>0.44022660746460829</v>
      </c>
      <c r="J32" s="114">
        <f>taxrates!BG24</f>
        <v>1.5226599265918458E-2</v>
      </c>
      <c r="K32" s="114">
        <f>taxrates!BH24</f>
        <v>2.1925265025804028E-2</v>
      </c>
      <c r="L32" s="114">
        <f>taxrates!BI24</f>
        <v>1.5515017613505879E-5</v>
      </c>
      <c r="M32" s="114">
        <f>taxrates!BJ24</f>
        <v>0.16215666959276503</v>
      </c>
      <c r="N32" s="114">
        <f>taxrates!BK24</f>
        <v>0.18283516916700976</v>
      </c>
      <c r="O32" s="114">
        <f>taxrates!BL24</f>
        <v>5.8067389395497493E-2</v>
      </c>
      <c r="P32" s="106">
        <f>taxrates!BM24</f>
        <v>0.57229458970399083</v>
      </c>
      <c r="Q32" s="114">
        <f>taxrates!BN24</f>
        <v>1.9794579045693997E-2</v>
      </c>
      <c r="R32" s="114">
        <f>taxrates!BO24</f>
        <v>2.8502844533545239E-2</v>
      </c>
      <c r="S32" s="114">
        <f>taxrates!BP24</f>
        <v>2.0169522897557643E-5</v>
      </c>
      <c r="T32" s="114">
        <f>taxrates!BQ24</f>
        <v>0.21080367047059456</v>
      </c>
      <c r="U32" s="114">
        <f>taxrates!BR24</f>
        <v>0.23768571991711274</v>
      </c>
      <c r="V32" s="154">
        <f>taxrates!BS24</f>
        <v>7.5487606214146741E-2</v>
      </c>
    </row>
    <row r="33" spans="1:22" x14ac:dyDescent="0.2">
      <c r="A33" s="155">
        <v>1936</v>
      </c>
      <c r="B33" s="135">
        <f>taxrates!AY25</f>
        <v>0.33122395891301376</v>
      </c>
      <c r="C33" s="503">
        <f>taxrates!AZ25</f>
        <v>1.5479617153542295E-2</v>
      </c>
      <c r="D33" s="503">
        <f>taxrates!BA25</f>
        <v>2.0412277334310662E-2</v>
      </c>
      <c r="E33" s="503">
        <f>taxrates!BB25</f>
        <v>1.3085436332217529E-4</v>
      </c>
      <c r="F33" s="503">
        <f>taxrates!BC25</f>
        <v>9.8504105271032233E-2</v>
      </c>
      <c r="G33" s="503">
        <f>taxrates!BD25</f>
        <v>0.15527490671268895</v>
      </c>
      <c r="H33" s="504">
        <f>taxrates!BE25</f>
        <v>4.1422198078117388E-2</v>
      </c>
      <c r="I33" s="174">
        <f>taxrates!BF25</f>
        <v>0.45146563902726511</v>
      </c>
      <c r="J33" s="114">
        <f>taxrates!BG25</f>
        <v>1.4222885276279341E-2</v>
      </c>
      <c r="K33" s="114">
        <f>taxrates!BH25</f>
        <v>1.7775887495952526E-2</v>
      </c>
      <c r="L33" s="114">
        <f>taxrates!BI25</f>
        <v>5.6581267810414408E-5</v>
      </c>
      <c r="M33" s="114">
        <f>taxrates!BJ25</f>
        <v>0.16584422790806139</v>
      </c>
      <c r="N33" s="114">
        <f>taxrates!BK25</f>
        <v>0.18489183024975966</v>
      </c>
      <c r="O33" s="114">
        <f>taxrates!BL25</f>
        <v>6.8674226829401747E-2</v>
      </c>
      <c r="P33" s="106">
        <f>taxrates!BM25</f>
        <v>0.58690533073544471</v>
      </c>
      <c r="Q33" s="114">
        <f>taxrates!BN25</f>
        <v>1.8489750859163143E-2</v>
      </c>
      <c r="R33" s="114">
        <f>taxrates!BO25</f>
        <v>2.3108653744738285E-2</v>
      </c>
      <c r="S33" s="114">
        <f>taxrates!BP25</f>
        <v>7.3555648153538731E-5</v>
      </c>
      <c r="T33" s="114">
        <f>taxrates!BQ25</f>
        <v>0.21559749628047981</v>
      </c>
      <c r="U33" s="114">
        <f>taxrates!BR25</f>
        <v>0.24035937932468757</v>
      </c>
      <c r="V33" s="154">
        <f>taxrates!BS25</f>
        <v>8.9276494878222271E-2</v>
      </c>
    </row>
    <row r="34" spans="1:22" x14ac:dyDescent="0.2">
      <c r="A34" s="155">
        <v>1937</v>
      </c>
      <c r="B34" s="135">
        <f>taxrates!AY26</f>
        <v>0.36165571992153073</v>
      </c>
      <c r="C34" s="503">
        <f>taxrates!AZ26</f>
        <v>1.532088271695102E-2</v>
      </c>
      <c r="D34" s="503">
        <f>taxrates!BA26</f>
        <v>1.8962229430711967E-2</v>
      </c>
      <c r="E34" s="503">
        <f>taxrates!BB26</f>
        <v>5.6334129670751649E-4</v>
      </c>
      <c r="F34" s="503">
        <f>taxrates!BC26</f>
        <v>0.13209884838597313</v>
      </c>
      <c r="G34" s="503">
        <f>taxrates!BD26</f>
        <v>0.15480195232256477</v>
      </c>
      <c r="H34" s="504">
        <f>taxrates!BE26</f>
        <v>3.9908465768622357E-2</v>
      </c>
      <c r="I34" s="174">
        <f>taxrates!BF26</f>
        <v>0.49655371491010303</v>
      </c>
      <c r="J34" s="114">
        <f>taxrates!BG26</f>
        <v>1.3959227013257414E-2</v>
      </c>
      <c r="K34" s="114">
        <f>taxrates!BH26</f>
        <v>1.6501216494206411E-2</v>
      </c>
      <c r="L34" s="114">
        <f>taxrates!BI26</f>
        <v>2.4154950134970375E-4</v>
      </c>
      <c r="M34" s="114">
        <f>taxrates!BJ26</f>
        <v>0.21488276736873599</v>
      </c>
      <c r="N34" s="114">
        <f>taxrates!BK26</f>
        <v>0.18518528252355382</v>
      </c>
      <c r="O34" s="114">
        <f>taxrates!BL26</f>
        <v>6.5783672008999719E-2</v>
      </c>
      <c r="P34" s="106">
        <f>taxrates!BM26</f>
        <v>0.6455198293831339</v>
      </c>
      <c r="Q34" s="114">
        <f>taxrates!BN26</f>
        <v>1.8146995117234638E-2</v>
      </c>
      <c r="R34" s="114">
        <f>taxrates!BO26</f>
        <v>2.1451581442468334E-2</v>
      </c>
      <c r="S34" s="114">
        <f>taxrates!BP26</f>
        <v>3.140143517546149E-4</v>
      </c>
      <c r="T34" s="114">
        <f>taxrates!BQ26</f>
        <v>0.27934759757935679</v>
      </c>
      <c r="U34" s="114">
        <f>taxrates!BR26</f>
        <v>0.24074086728062</v>
      </c>
      <c r="V34" s="154">
        <f>taxrates!BS26</f>
        <v>8.5518773611699642E-2</v>
      </c>
    </row>
    <row r="35" spans="1:22" x14ac:dyDescent="0.2">
      <c r="A35" s="155">
        <v>1938</v>
      </c>
      <c r="B35" s="135">
        <f>taxrates!AY27</f>
        <v>0.38824374084643193</v>
      </c>
      <c r="C35" s="503">
        <f>taxrates!AZ27</f>
        <v>1.8131782863636502E-2</v>
      </c>
      <c r="D35" s="503">
        <f>taxrates!BA27</f>
        <v>2.2009108878327233E-2</v>
      </c>
      <c r="E35" s="503">
        <f>taxrates!BB27</f>
        <v>7.513684047450802E-4</v>
      </c>
      <c r="F35" s="503">
        <f>taxrates!BC27</f>
        <v>0.15178568483667659</v>
      </c>
      <c r="G35" s="503">
        <f>taxrates!BD27</f>
        <v>0.14752724171256462</v>
      </c>
      <c r="H35" s="504">
        <f>taxrates!BE27</f>
        <v>4.8038554150481853E-2</v>
      </c>
      <c r="I35" s="174">
        <f>taxrates!BF27</f>
        <v>0.5421187017264234</v>
      </c>
      <c r="J35" s="114">
        <f>taxrates!BG27</f>
        <v>1.6639705757692691E-2</v>
      </c>
      <c r="K35" s="114">
        <f>taxrates!BH27</f>
        <v>1.8233417354828925E-2</v>
      </c>
      <c r="L35" s="114">
        <f>taxrates!BI27</f>
        <v>3.2450025006181688E-4</v>
      </c>
      <c r="M35" s="114">
        <f>taxrates!BJ27</f>
        <v>0.24750070554847772</v>
      </c>
      <c r="N35" s="114">
        <f>taxrates!BK27</f>
        <v>0.17945282807020474</v>
      </c>
      <c r="O35" s="114">
        <f>taxrates!BL27</f>
        <v>7.9967544745157534E-2</v>
      </c>
      <c r="P35" s="106">
        <f>taxrates!BM27</f>
        <v>0.70475431224435048</v>
      </c>
      <c r="Q35" s="114">
        <f>taxrates!BN27</f>
        <v>2.16316174850005E-2</v>
      </c>
      <c r="R35" s="114">
        <f>taxrates!BO27</f>
        <v>2.3703442561277602E-2</v>
      </c>
      <c r="S35" s="114">
        <f>taxrates!BP27</f>
        <v>4.2185032508036197E-4</v>
      </c>
      <c r="T35" s="114">
        <f>taxrates!BQ27</f>
        <v>0.32175091721302107</v>
      </c>
      <c r="U35" s="114">
        <f>taxrates!BR27</f>
        <v>0.23328867649126617</v>
      </c>
      <c r="V35" s="154">
        <f>taxrates!BS27</f>
        <v>0.1039578081687048</v>
      </c>
    </row>
    <row r="36" spans="1:22" x14ac:dyDescent="0.2">
      <c r="A36" s="157">
        <v>1939</v>
      </c>
      <c r="B36" s="139">
        <f>taxrates!AY28</f>
        <v>0.33360369151500113</v>
      </c>
      <c r="C36" s="505">
        <f>taxrates!AZ28</f>
        <v>1.6626666760184389E-2</v>
      </c>
      <c r="D36" s="505">
        <f>taxrates!BA28</f>
        <v>1.9657377708528913E-2</v>
      </c>
      <c r="E36" s="505">
        <f>taxrates!BB28</f>
        <v>7.1488429784124445E-4</v>
      </c>
      <c r="F36" s="505">
        <f>taxrates!BC28</f>
        <v>0.10496693901261284</v>
      </c>
      <c r="G36" s="505">
        <f>taxrates!BD28</f>
        <v>0.15226805883360894</v>
      </c>
      <c r="H36" s="506">
        <f>taxrates!BE28</f>
        <v>3.9369764902224783E-2</v>
      </c>
      <c r="I36" s="175">
        <f>taxrates!BF28</f>
        <v>0.45656570888692405</v>
      </c>
      <c r="J36" s="116">
        <f>taxrates!BG28</f>
        <v>1.546427604580275E-2</v>
      </c>
      <c r="K36" s="116">
        <f>taxrates!BH28</f>
        <v>1.6968265507650168E-2</v>
      </c>
      <c r="L36" s="116">
        <f>taxrates!BI28</f>
        <v>3.1290833603867896E-4</v>
      </c>
      <c r="M36" s="116">
        <f>taxrates!BJ28</f>
        <v>0.17359906875215636</v>
      </c>
      <c r="N36" s="116">
        <f>taxrates!BK28</f>
        <v>0.18362490805663881</v>
      </c>
      <c r="O36" s="116">
        <f>taxrates!BL28</f>
        <v>6.6596282188637265E-2</v>
      </c>
      <c r="P36" s="109">
        <f>taxrates!BM28</f>
        <v>0.59353542155300132</v>
      </c>
      <c r="Q36" s="116">
        <f>taxrates!BN28</f>
        <v>2.0103558859543576E-2</v>
      </c>
      <c r="R36" s="116">
        <f>taxrates!BO28</f>
        <v>2.2058745159945218E-2</v>
      </c>
      <c r="S36" s="116">
        <f>taxrates!BP28</f>
        <v>4.0678083685028268E-4</v>
      </c>
      <c r="T36" s="116">
        <f>taxrates!BQ28</f>
        <v>0.22567878937780328</v>
      </c>
      <c r="U36" s="116">
        <f>taxrates!BR28</f>
        <v>0.23871238047363047</v>
      </c>
      <c r="V36" s="156">
        <f>taxrates!BS28</f>
        <v>8.6575166845228452E-2</v>
      </c>
    </row>
    <row r="37" spans="1:22" x14ac:dyDescent="0.2">
      <c r="A37" s="155">
        <v>1940</v>
      </c>
      <c r="B37" s="135">
        <f>taxrates!AY29</f>
        <v>0.34024296182647612</v>
      </c>
      <c r="C37" s="503">
        <f>taxrates!AZ29</f>
        <v>1.5484873985313273E-2</v>
      </c>
      <c r="D37" s="503">
        <f>taxrates!BA29</f>
        <v>1.5454255805992162E-2</v>
      </c>
      <c r="E37" s="503">
        <f>taxrates!BB29</f>
        <v>6.4112657609567117E-4</v>
      </c>
      <c r="F37" s="503">
        <f>taxrates!BC29</f>
        <v>9.6987156357705065E-2</v>
      </c>
      <c r="G37" s="503">
        <f>taxrates!BD29</f>
        <v>0.18124863272047298</v>
      </c>
      <c r="H37" s="504">
        <f>taxrates!BE29</f>
        <v>3.0426916380896962E-2</v>
      </c>
      <c r="I37" s="174">
        <f>taxrates!BF29</f>
        <v>0.44435990523500968</v>
      </c>
      <c r="J37" s="114">
        <f>taxrates!BG29</f>
        <v>1.3966184840198766E-2</v>
      </c>
      <c r="K37" s="114">
        <f>taxrates!BH29</f>
        <v>1.2649847165955864E-2</v>
      </c>
      <c r="L37" s="114">
        <f>taxrates!BI29</f>
        <v>2.72126517534363E-4</v>
      </c>
      <c r="M37" s="114">
        <f>taxrates!BJ29</f>
        <v>0.15341386699577145</v>
      </c>
      <c r="N37" s="114">
        <f>taxrates!BK29</f>
        <v>0.2151762687646907</v>
      </c>
      <c r="O37" s="114">
        <f>taxrates!BL29</f>
        <v>4.8881610950858551E-2</v>
      </c>
      <c r="P37" s="106">
        <f>taxrates!BM29</f>
        <v>0.57766787680551257</v>
      </c>
      <c r="Q37" s="114">
        <f>taxrates!BN29</f>
        <v>1.8156040292258396E-2</v>
      </c>
      <c r="R37" s="114">
        <f>taxrates!BO29</f>
        <v>1.6444801315742625E-2</v>
      </c>
      <c r="S37" s="114">
        <f>taxrates!BP29</f>
        <v>3.5376447279467191E-4</v>
      </c>
      <c r="T37" s="114">
        <f>taxrates!BQ29</f>
        <v>0.1994380270945029</v>
      </c>
      <c r="U37" s="114">
        <f>taxrates!BR29</f>
        <v>0.27972914939409793</v>
      </c>
      <c r="V37" s="154">
        <f>taxrates!BS29</f>
        <v>6.3546094236116124E-2</v>
      </c>
    </row>
    <row r="38" spans="1:22" x14ac:dyDescent="0.2">
      <c r="A38" s="155">
        <v>1941</v>
      </c>
      <c r="B38" s="135">
        <f>taxrates!AY30</f>
        <v>0.40746162356499416</v>
      </c>
      <c r="C38" s="503">
        <f>taxrates!AZ30</f>
        <v>1.4468024921459797E-2</v>
      </c>
      <c r="D38" s="503">
        <f>taxrates!BA30</f>
        <v>1.0332412064348219E-2</v>
      </c>
      <c r="E38" s="503">
        <f>taxrates!BB30</f>
        <v>6.0990102425359136E-4</v>
      </c>
      <c r="F38" s="503">
        <f>taxrates!BC30</f>
        <v>9.7431606391099282E-2</v>
      </c>
      <c r="G38" s="503">
        <f>taxrates!BD30</f>
        <v>0.25841760071650222</v>
      </c>
      <c r="H38" s="504">
        <f>taxrates!BE30</f>
        <v>2.6202078447331141E-2</v>
      </c>
      <c r="I38" s="174">
        <f>taxrates!BF30</f>
        <v>0.51258323210747281</v>
      </c>
      <c r="J38" s="114">
        <f>taxrates!BG30</f>
        <v>1.284636889002662E-2</v>
      </c>
      <c r="K38" s="114">
        <f>taxrates!BH30</f>
        <v>8.054285911836925E-3</v>
      </c>
      <c r="L38" s="114">
        <f>taxrates!BI30</f>
        <v>2.5485166630139741E-4</v>
      </c>
      <c r="M38" s="114">
        <f>taxrates!BJ30</f>
        <v>0.1499304069942175</v>
      </c>
      <c r="N38" s="114">
        <f>taxrates!BK30</f>
        <v>0.30093737686401312</v>
      </c>
      <c r="O38" s="114">
        <f>taxrates!BL30</f>
        <v>4.0559941781077295E-2</v>
      </c>
      <c r="P38" s="106">
        <f>taxrates!BM30</f>
        <v>0.66912942396900887</v>
      </c>
      <c r="Q38" s="114">
        <f>taxrates!BN30</f>
        <v>1.2704968073322947E-2</v>
      </c>
      <c r="R38" s="114">
        <f>taxrates!BO30</f>
        <v>4.8171142461783415E-3</v>
      </c>
      <c r="S38" s="114">
        <f>taxrates!BP30</f>
        <v>7.812184412003939E-5</v>
      </c>
      <c r="T38" s="114">
        <f>taxrates!BQ30</f>
        <v>0.22748642931778856</v>
      </c>
      <c r="U38" s="114">
        <f>taxrates!BR30</f>
        <v>0.35702639278667214</v>
      </c>
      <c r="V38" s="154">
        <f>taxrates!BS30</f>
        <v>6.7016397700926864E-2</v>
      </c>
    </row>
    <row r="39" spans="1:22" x14ac:dyDescent="0.2">
      <c r="A39" s="155">
        <v>1942</v>
      </c>
      <c r="B39" s="135">
        <f>taxrates!AY31</f>
        <v>0.446926041039033</v>
      </c>
      <c r="C39" s="503">
        <f>taxrates!AZ31</f>
        <v>1.2368246241701547E-2</v>
      </c>
      <c r="D39" s="503">
        <f>taxrates!BA31</f>
        <v>7.9520023160124347E-3</v>
      </c>
      <c r="E39" s="503">
        <f>taxrates!BB31</f>
        <v>5.9972698709984812E-4</v>
      </c>
      <c r="F39" s="503">
        <f>taxrates!BC31</f>
        <v>0.11544375304874176</v>
      </c>
      <c r="G39" s="503">
        <f>taxrates!BD31</f>
        <v>0.28728122994996208</v>
      </c>
      <c r="H39" s="504">
        <f>taxrates!BE31</f>
        <v>2.3281082495515328E-2</v>
      </c>
      <c r="I39" s="174">
        <f>taxrates!BF31</f>
        <v>0.52011712450677594</v>
      </c>
      <c r="J39" s="114">
        <f>taxrates!BG31</f>
        <v>1.1050972658772411E-2</v>
      </c>
      <c r="K39" s="114">
        <f>taxrates!BH31</f>
        <v>5.860988366367139E-3</v>
      </c>
      <c r="L39" s="114">
        <f>taxrates!BI31</f>
        <v>2.5217553304826231E-4</v>
      </c>
      <c r="M39" s="114">
        <f>taxrates!BJ31</f>
        <v>0.15222158262899813</v>
      </c>
      <c r="N39" s="114">
        <f>taxrates!BK31</f>
        <v>0.31526136921532993</v>
      </c>
      <c r="O39" s="114">
        <f>taxrates!BL31</f>
        <v>3.5470036104260076E-2</v>
      </c>
      <c r="P39" s="106">
        <f>taxrates!BM31</f>
        <v>0.6105256219643721</v>
      </c>
      <c r="Q39" s="114">
        <f>taxrates!BN31</f>
        <v>1.1717690198763288E-2</v>
      </c>
      <c r="R39" s="114">
        <f>taxrates!BO31</f>
        <v>3.2834333281336974E-3</v>
      </c>
      <c r="S39" s="114">
        <f>taxrates!BP31</f>
        <v>8.2877429864146543E-5</v>
      </c>
      <c r="T39" s="114">
        <f>taxrates!BQ31</f>
        <v>0.19638755284914056</v>
      </c>
      <c r="U39" s="114">
        <f>taxrates!BR31</f>
        <v>0.33663946229950958</v>
      </c>
      <c r="V39" s="154">
        <f>taxrates!BS31</f>
        <v>6.2414605858960845E-2</v>
      </c>
    </row>
    <row r="40" spans="1:22" x14ac:dyDescent="0.2">
      <c r="A40" s="155">
        <v>1943</v>
      </c>
      <c r="B40" s="135">
        <f>taxrates!AY32</f>
        <v>0.51074460208296968</v>
      </c>
      <c r="C40" s="503">
        <f>taxrates!AZ32</f>
        <v>1.2612202000411497E-2</v>
      </c>
      <c r="D40" s="503">
        <f>taxrates!BA32</f>
        <v>7.3581590228245994E-3</v>
      </c>
      <c r="E40" s="503">
        <f>taxrates!BB32</f>
        <v>7.1617404227766724E-4</v>
      </c>
      <c r="F40" s="503">
        <f>taxrates!BC32</f>
        <v>0.18537559420458688</v>
      </c>
      <c r="G40" s="503">
        <f>taxrates!BD32</f>
        <v>0.28387082247386775</v>
      </c>
      <c r="H40" s="504">
        <f>taxrates!BE32</f>
        <v>2.0811650339001238E-2</v>
      </c>
      <c r="I40" s="174">
        <f>taxrates!BF32</f>
        <v>0.57716466137358824</v>
      </c>
      <c r="J40" s="114">
        <f>taxrates!BG32</f>
        <v>1.1740025318083533E-2</v>
      </c>
      <c r="K40" s="114">
        <f>taxrates!BH32</f>
        <v>5.6442147511694806E-3</v>
      </c>
      <c r="L40" s="114">
        <f>taxrates!BI32</f>
        <v>3.1372827794656012E-4</v>
      </c>
      <c r="M40" s="114">
        <f>taxrates!BJ32</f>
        <v>0.21571128871575898</v>
      </c>
      <c r="N40" s="114">
        <f>taxrates!BK32</f>
        <v>0.31146956474381865</v>
      </c>
      <c r="O40" s="114">
        <f>taxrates!BL32</f>
        <v>3.2285839566811067E-2</v>
      </c>
      <c r="P40" s="106">
        <f>taxrates!BM32</f>
        <v>0.68919978433183504</v>
      </c>
      <c r="Q40" s="114">
        <f>taxrates!BN32</f>
        <v>1.4326487185200704E-2</v>
      </c>
      <c r="R40" s="114">
        <f>taxrates!BO32</f>
        <v>3.4231605798912762E-3</v>
      </c>
      <c r="S40" s="114">
        <f>taxrates!BP32</f>
        <v>1.1866323056942907E-4</v>
      </c>
      <c r="T40" s="114">
        <f>taxrates!BQ32</f>
        <v>0.27105693743405196</v>
      </c>
      <c r="U40" s="114">
        <f>taxrates!BR32</f>
        <v>0.3353552444846255</v>
      </c>
      <c r="V40" s="154">
        <f>taxrates!BS32</f>
        <v>6.4919291417496208E-2</v>
      </c>
    </row>
    <row r="41" spans="1:22" x14ac:dyDescent="0.2">
      <c r="A41" s="155">
        <v>1944</v>
      </c>
      <c r="B41" s="135">
        <f>taxrates!AY33</f>
        <v>0.49866032133659</v>
      </c>
      <c r="C41" s="503">
        <f>taxrates!AZ33</f>
        <v>1.6602652409138791E-2</v>
      </c>
      <c r="D41" s="503">
        <f>taxrates!BA33</f>
        <v>8.6098802513856244E-3</v>
      </c>
      <c r="E41" s="503">
        <f>taxrates!BB33</f>
        <v>9.4136490551122891E-4</v>
      </c>
      <c r="F41" s="503">
        <f>taxrates!BC33</f>
        <v>0.18406767105245389</v>
      </c>
      <c r="G41" s="503">
        <f>taxrates!BD33</f>
        <v>0.25992960960364081</v>
      </c>
      <c r="H41" s="504">
        <f>taxrates!BE33</f>
        <v>2.8509143114459602E-2</v>
      </c>
      <c r="I41" s="174">
        <f>taxrates!BF33</f>
        <v>0.56905384624609179</v>
      </c>
      <c r="J41" s="114">
        <f>taxrates!BG33</f>
        <v>1.5935708550225382E-2</v>
      </c>
      <c r="K41" s="114">
        <f>taxrates!BH33</f>
        <v>6.7552761207348997E-3</v>
      </c>
      <c r="L41" s="114">
        <f>taxrates!BI33</f>
        <v>4.2521529756406269E-4</v>
      </c>
      <c r="M41" s="114">
        <f>taxrates!BJ33</f>
        <v>0.21377563374600428</v>
      </c>
      <c r="N41" s="114">
        <f>taxrates!BK33</f>
        <v>0.28762365182158389</v>
      </c>
      <c r="O41" s="114">
        <f>taxrates!BL33</f>
        <v>4.4538360709979158E-2</v>
      </c>
      <c r="P41" s="106">
        <f>taxrates!BM33</f>
        <v>0.65725156081425129</v>
      </c>
      <c r="Q41" s="114">
        <f>taxrates!BN33</f>
        <v>1.735777937806475E-2</v>
      </c>
      <c r="R41" s="114">
        <f>taxrates!BO33</f>
        <v>3.9995507645624439E-3</v>
      </c>
      <c r="S41" s="114">
        <f>taxrates!BP33</f>
        <v>1.4355670645151429E-4</v>
      </c>
      <c r="T41" s="114">
        <f>taxrates!BQ33</f>
        <v>0.22829082704675188</v>
      </c>
      <c r="U41" s="114">
        <f>taxrates!BR33</f>
        <v>0.32812699555336</v>
      </c>
      <c r="V41" s="154">
        <f>taxrates!BS33</f>
        <v>7.9332851365060658E-2</v>
      </c>
    </row>
    <row r="42" spans="1:22" x14ac:dyDescent="0.2">
      <c r="A42" s="155">
        <v>1945</v>
      </c>
      <c r="B42" s="135">
        <f>taxrates!AY34</f>
        <v>0.51735655232398337</v>
      </c>
      <c r="C42" s="503">
        <f>taxrates!AZ34</f>
        <v>2.0876018497849442E-2</v>
      </c>
      <c r="D42" s="503">
        <f>taxrates!BA34</f>
        <v>1.0036199170618739E-2</v>
      </c>
      <c r="E42" s="503">
        <f>taxrates!BB34</f>
        <v>1.2722429835539328E-3</v>
      </c>
      <c r="F42" s="503">
        <f>taxrates!BC34</f>
        <v>0.23068078867910377</v>
      </c>
      <c r="G42" s="503">
        <f>taxrates!BD34</f>
        <v>0.21810691305142427</v>
      </c>
      <c r="H42" s="504">
        <f>taxrates!BE34</f>
        <v>3.6384389941433226E-2</v>
      </c>
      <c r="I42" s="174">
        <f>taxrates!BF34</f>
        <v>0.60771840058974125</v>
      </c>
      <c r="J42" s="114">
        <f>taxrates!BG34</f>
        <v>2.1233837735613187E-2</v>
      </c>
      <c r="K42" s="114">
        <f>taxrates!BH34</f>
        <v>8.3527288822717091E-3</v>
      </c>
      <c r="L42" s="114">
        <f>taxrates!BI34</f>
        <v>6.0898677268044908E-4</v>
      </c>
      <c r="M42" s="114">
        <f>taxrates!BJ34</f>
        <v>0.26862860247567222</v>
      </c>
      <c r="N42" s="114">
        <f>taxrates!BK34</f>
        <v>0.25011444134683369</v>
      </c>
      <c r="O42" s="114">
        <f>taxrates!BL34</f>
        <v>5.8779803376670006E-2</v>
      </c>
      <c r="P42" s="106">
        <f>taxrates!BM34</f>
        <v>0.75764961001863751</v>
      </c>
      <c r="Q42" s="114">
        <f>taxrates!BN34</f>
        <v>2.6363182812844114E-2</v>
      </c>
      <c r="R42" s="114">
        <f>taxrates!BO34</f>
        <v>5.5220207598924596E-3</v>
      </c>
      <c r="S42" s="114">
        <f>taxrates!BP34</f>
        <v>2.3435219555964496E-4</v>
      </c>
      <c r="T42" s="114">
        <f>taxrates!BQ34</f>
        <v>0.30979838390035103</v>
      </c>
      <c r="U42" s="114">
        <f>taxrates!BR34</f>
        <v>0.29735259026119942</v>
      </c>
      <c r="V42" s="154">
        <f>taxrates!BS34</f>
        <v>0.11837908008879085</v>
      </c>
    </row>
    <row r="43" spans="1:22" x14ac:dyDescent="0.2">
      <c r="A43" s="155">
        <v>1946</v>
      </c>
      <c r="B43" s="135">
        <f>taxrates!AY35</f>
        <v>0.49449260114845173</v>
      </c>
      <c r="C43" s="503">
        <f>taxrates!AZ35</f>
        <v>2.4415130185071486E-2</v>
      </c>
      <c r="D43" s="503">
        <f>taxrates!BA35</f>
        <v>1.0266768510907019E-2</v>
      </c>
      <c r="E43" s="503">
        <f>taxrates!BB35</f>
        <v>1.6068355620622522E-3</v>
      </c>
      <c r="F43" s="503">
        <f>taxrates!BC35</f>
        <v>0.22878087537650335</v>
      </c>
      <c r="G43" s="503">
        <f>taxrates!BD35</f>
        <v>0.18878803909039191</v>
      </c>
      <c r="H43" s="504">
        <f>taxrates!BE35</f>
        <v>4.0634952423515738E-2</v>
      </c>
      <c r="I43" s="174">
        <f>taxrates!BF35</f>
        <v>0.60695315003417627</v>
      </c>
      <c r="J43" s="114">
        <f>taxrates!BG35</f>
        <v>2.5637030287205397E-2</v>
      </c>
      <c r="K43" s="114">
        <f>taxrates!BH35</f>
        <v>9.1264087056936068E-3</v>
      </c>
      <c r="L43" s="114">
        <f>taxrates!BI35</f>
        <v>7.9403031054134398E-4</v>
      </c>
      <c r="M43" s="114">
        <f>taxrates!BJ35</f>
        <v>0.27155665641369114</v>
      </c>
      <c r="N43" s="114">
        <f>taxrates!BK35</f>
        <v>0.2323403084792609</v>
      </c>
      <c r="O43" s="114">
        <f>taxrates!BL35</f>
        <v>6.7498715837783871E-2</v>
      </c>
      <c r="P43" s="106">
        <f>taxrates!BM35</f>
        <v>0.76829530892546105</v>
      </c>
      <c r="Q43" s="114">
        <f>taxrates!BN35</f>
        <v>2.9231571085966381E-2</v>
      </c>
      <c r="R43" s="114">
        <f>taxrates!BO35</f>
        <v>6.087070944599449E-3</v>
      </c>
      <c r="S43" s="114">
        <f>taxrates!BP35</f>
        <v>2.8061658954992925E-4</v>
      </c>
      <c r="T43" s="114">
        <f>taxrates!BQ35</f>
        <v>0.30097802818849007</v>
      </c>
      <c r="U43" s="114">
        <f>taxrates!BR35</f>
        <v>0.30942587408252292</v>
      </c>
      <c r="V43" s="154">
        <f>taxrates!BS35</f>
        <v>0.1222921480343323</v>
      </c>
    </row>
    <row r="44" spans="1:22" x14ac:dyDescent="0.2">
      <c r="A44" s="155">
        <v>1947</v>
      </c>
      <c r="B44" s="135">
        <f>taxrates!AY36</f>
        <v>0.50092827804978313</v>
      </c>
      <c r="C44" s="503">
        <f>taxrates!AZ36</f>
        <v>2.2873010038785453E-2</v>
      </c>
      <c r="D44" s="503">
        <f>taxrates!BA36</f>
        <v>9.4600472761027336E-3</v>
      </c>
      <c r="E44" s="503">
        <f>taxrates!BB36</f>
        <v>1.1898216094718274E-3</v>
      </c>
      <c r="F44" s="503">
        <f>taxrates!BC36</f>
        <v>0.20208542403290672</v>
      </c>
      <c r="G44" s="503">
        <f>taxrates!BD36</f>
        <v>0.22503622739994256</v>
      </c>
      <c r="H44" s="504">
        <f>taxrates!BE36</f>
        <v>4.0283747692573875E-2</v>
      </c>
      <c r="I44" s="174">
        <f>taxrates!BF36</f>
        <v>0.59644077459701927</v>
      </c>
      <c r="J44" s="114">
        <f>taxrates!BG36</f>
        <v>2.2407694175222866E-2</v>
      </c>
      <c r="K44" s="114">
        <f>taxrates!BH36</f>
        <v>8.0928714507159539E-3</v>
      </c>
      <c r="L44" s="114">
        <f>taxrates!BI36</f>
        <v>5.485455223180986E-4</v>
      </c>
      <c r="M44" s="114">
        <f>taxrates!BJ36</f>
        <v>0.2266557846652994</v>
      </c>
      <c r="N44" s="114">
        <f>taxrates!BK36</f>
        <v>0.27656154292822371</v>
      </c>
      <c r="O44" s="114">
        <f>taxrates!BL36</f>
        <v>6.2174335855239224E-2</v>
      </c>
      <c r="P44" s="106">
        <f>taxrates!BM36</f>
        <v>0.71006145552058109</v>
      </c>
      <c r="Q44" s="114">
        <f>taxrates!BN36</f>
        <v>2.3049943303963143E-2</v>
      </c>
      <c r="R44" s="114">
        <f>taxrates!BO36</f>
        <v>5.2143195887453236E-3</v>
      </c>
      <c r="S44" s="114">
        <f>taxrates!BP36</f>
        <v>1.7489491679812129E-4</v>
      </c>
      <c r="T44" s="114">
        <f>taxrates!BQ36</f>
        <v>0.23533790491785178</v>
      </c>
      <c r="U44" s="114">
        <f>taxrates!BR36</f>
        <v>0.34682777971212242</v>
      </c>
      <c r="V44" s="154">
        <f>taxrates!BS36</f>
        <v>9.945661308110032E-2</v>
      </c>
    </row>
    <row r="45" spans="1:22" x14ac:dyDescent="0.2">
      <c r="A45" s="155">
        <v>1948</v>
      </c>
      <c r="B45" s="135">
        <f>taxrates!AY37</f>
        <v>0.45320832828271174</v>
      </c>
      <c r="C45" s="503">
        <f>taxrates!AZ37</f>
        <v>1.9879231508365652E-2</v>
      </c>
      <c r="D45" s="503">
        <f>taxrates!BA37</f>
        <v>7.8720339905195332E-3</v>
      </c>
      <c r="E45" s="503">
        <f>taxrates!BB37</f>
        <v>7.9393729191474182E-4</v>
      </c>
      <c r="F45" s="503">
        <f>taxrates!BC37</f>
        <v>0.17500675595922227</v>
      </c>
      <c r="G45" s="503">
        <f>taxrates!BD37</f>
        <v>0.21518519393024055</v>
      </c>
      <c r="H45" s="504">
        <f>taxrates!BE37</f>
        <v>3.4471175602449007E-2</v>
      </c>
      <c r="I45" s="174">
        <f>taxrates!BF37</f>
        <v>0.54319418962696087</v>
      </c>
      <c r="J45" s="114">
        <f>taxrates!BG37</f>
        <v>1.8971494774764879E-2</v>
      </c>
      <c r="K45" s="114">
        <f>taxrates!BH37</f>
        <v>6.5423631461765039E-3</v>
      </c>
      <c r="L45" s="114">
        <f>taxrates!BI37</f>
        <v>3.5657027407006179E-4</v>
      </c>
      <c r="M45" s="114">
        <f>taxrates!BJ37</f>
        <v>0.20911658353574328</v>
      </c>
      <c r="N45" s="114">
        <f>taxrates!BK37</f>
        <v>0.25659522580762073</v>
      </c>
      <c r="O45" s="114">
        <f>taxrates!BL37</f>
        <v>5.1611952088585426E-2</v>
      </c>
      <c r="P45" s="106">
        <f>taxrates!BM37</f>
        <v>0.651558284602753</v>
      </c>
      <c r="Q45" s="114">
        <f>taxrates!BN37</f>
        <v>1.9949253008722575E-2</v>
      </c>
      <c r="R45" s="114">
        <f>taxrates!BO37</f>
        <v>4.2436993233557884E-3</v>
      </c>
      <c r="S45" s="114">
        <f>taxrates!BP37</f>
        <v>1.1621496146174115E-4</v>
      </c>
      <c r="T45" s="114">
        <f>taxrates!BQ37</f>
        <v>0.23885911056410714</v>
      </c>
      <c r="U45" s="114">
        <f>taxrates!BR37</f>
        <v>0.30587834914634393</v>
      </c>
      <c r="V45" s="154">
        <f>taxrates!BS37</f>
        <v>8.2511657598761903E-2</v>
      </c>
    </row>
    <row r="46" spans="1:22" x14ac:dyDescent="0.2">
      <c r="A46" s="155">
        <v>1949</v>
      </c>
      <c r="B46" s="135">
        <f>taxrates!AY38</f>
        <v>0.42034798542882229</v>
      </c>
      <c r="C46" s="503">
        <f>taxrates!AZ38</f>
        <v>2.1845167329350192E-2</v>
      </c>
      <c r="D46" s="503">
        <f>taxrates!BA38</f>
        <v>8.7567015351037881E-3</v>
      </c>
      <c r="E46" s="503">
        <f>taxrates!BB38</f>
        <v>8.9352331143426555E-4</v>
      </c>
      <c r="F46" s="503">
        <f>taxrates!BC38</f>
        <v>0.15367622989125596</v>
      </c>
      <c r="G46" s="503">
        <f>taxrates!BD38</f>
        <v>0.2040488665296098</v>
      </c>
      <c r="H46" s="504">
        <f>taxrates!BE38</f>
        <v>3.1127496832068273E-2</v>
      </c>
      <c r="I46" s="174">
        <f>taxrates!BF38</f>
        <v>0.50082657484812654</v>
      </c>
      <c r="J46" s="114">
        <f>taxrates!BG38</f>
        <v>2.0699362721736374E-2</v>
      </c>
      <c r="K46" s="114">
        <f>taxrates!BH38</f>
        <v>7.0908290924409098E-3</v>
      </c>
      <c r="L46" s="114">
        <f>taxrates!BI38</f>
        <v>3.9844140310504574E-4</v>
      </c>
      <c r="M46" s="114">
        <f>taxrates!BJ38</f>
        <v>0.1840248002338859</v>
      </c>
      <c r="N46" s="114">
        <f>taxrates!BK38</f>
        <v>0.24253593274020188</v>
      </c>
      <c r="O46" s="114">
        <f>taxrates!BL38</f>
        <v>4.6077208656756422E-2</v>
      </c>
      <c r="P46" s="106">
        <f>taxrates!BM38</f>
        <v>0.59662491588054523</v>
      </c>
      <c r="Q46" s="114">
        <f>taxrates!BN38</f>
        <v>2.1267830578736043E-2</v>
      </c>
      <c r="R46" s="114">
        <f>taxrates!BO38</f>
        <v>4.4023931732945663E-3</v>
      </c>
      <c r="S46" s="114">
        <f>taxrates!BP38</f>
        <v>1.2688856847378193E-4</v>
      </c>
      <c r="T46" s="114">
        <f>taxrates!BQ38</f>
        <v>0.21366379162274354</v>
      </c>
      <c r="U46" s="114">
        <f>taxrates!BR38</f>
        <v>0.28687187054708357</v>
      </c>
      <c r="V46" s="154">
        <f>taxrates!BS38</f>
        <v>7.0292141390213739E-2</v>
      </c>
    </row>
    <row r="47" spans="1:22" x14ac:dyDescent="0.2">
      <c r="A47" s="159">
        <v>1950</v>
      </c>
      <c r="B47" s="146">
        <f>taxrates!AY39</f>
        <v>0.48503727656890894</v>
      </c>
      <c r="C47" s="507">
        <f>taxrates!AZ39</f>
        <v>2.0438340023584536E-2</v>
      </c>
      <c r="D47" s="507">
        <f>taxrates!BA39</f>
        <v>7.8515065175225815E-3</v>
      </c>
      <c r="E47" s="507">
        <f>taxrates!BB39</f>
        <v>8.4558502412776656E-4</v>
      </c>
      <c r="F47" s="507">
        <f>taxrates!BC39</f>
        <v>0.15799486699399462</v>
      </c>
      <c r="G47" s="507">
        <f>taxrates!BD39</f>
        <v>0.27440348175227258</v>
      </c>
      <c r="H47" s="508">
        <f>taxrates!BE39</f>
        <v>2.3503496257406872E-2</v>
      </c>
      <c r="I47" s="176">
        <f>taxrates!BF39</f>
        <v>0.57402854877784248</v>
      </c>
      <c r="J47" s="118">
        <f>taxrates!BG39</f>
        <v>1.9035242437139499E-2</v>
      </c>
      <c r="K47" s="118">
        <f>taxrates!BH39</f>
        <v>6.3910632405478427E-3</v>
      </c>
      <c r="L47" s="118">
        <f>taxrates!BI39</f>
        <v>3.7061846180758628E-4</v>
      </c>
      <c r="M47" s="118">
        <f>taxrates!BJ39</f>
        <v>0.18595764108610496</v>
      </c>
      <c r="N47" s="118">
        <f>taxrates!BK39</f>
        <v>0.32822564193235065</v>
      </c>
      <c r="O47" s="118">
        <f>taxrates!BL39</f>
        <v>3.4048341619892036E-2</v>
      </c>
      <c r="P47" s="112">
        <f>taxrates!BM39</f>
        <v>0.75270257606242008</v>
      </c>
      <c r="Q47" s="118">
        <f>taxrates!BN39</f>
        <v>2.4810786215692507E-2</v>
      </c>
      <c r="R47" s="118">
        <f>taxrates!BO39</f>
        <v>4.5202907798824873E-3</v>
      </c>
      <c r="S47" s="118">
        <f>taxrates!BP39</f>
        <v>1.4972729661112281E-4</v>
      </c>
      <c r="T47" s="118">
        <f>taxrates!BQ39</f>
        <v>0.27456309343595653</v>
      </c>
      <c r="U47" s="118">
        <f>taxrates!BR39</f>
        <v>0.38438506712814552</v>
      </c>
      <c r="V47" s="158">
        <f>taxrates!BS39</f>
        <v>6.4273611206131884E-2</v>
      </c>
    </row>
    <row r="48" spans="1:22" x14ac:dyDescent="0.2">
      <c r="A48" s="155">
        <v>1951</v>
      </c>
      <c r="B48" s="135">
        <f>taxrates!AY40</f>
        <v>0.51750876474014396</v>
      </c>
      <c r="C48" s="503">
        <f>taxrates!AZ40</f>
        <v>1.9962303435090149E-2</v>
      </c>
      <c r="D48" s="503">
        <f>taxrates!BA40</f>
        <v>7.5374552276518004E-3</v>
      </c>
      <c r="E48" s="503">
        <f>taxrates!BB40</f>
        <v>9.2677594726334005E-4</v>
      </c>
      <c r="F48" s="503">
        <f>taxrates!BC40</f>
        <v>0.16433501870887102</v>
      </c>
      <c r="G48" s="503">
        <f>taxrates!BD40</f>
        <v>0.30069094277388753</v>
      </c>
      <c r="H48" s="504">
        <f>taxrates!BE40</f>
        <v>2.4056268647380159E-2</v>
      </c>
      <c r="I48" s="174">
        <f>taxrates!BF40</f>
        <v>0.60465112617922878</v>
      </c>
      <c r="J48" s="114">
        <f>taxrates!BG40</f>
        <v>1.9124367463656391E-2</v>
      </c>
      <c r="K48" s="114">
        <f>taxrates!BH40</f>
        <v>6.094251336830842E-3</v>
      </c>
      <c r="L48" s="114">
        <f>taxrates!BI40</f>
        <v>4.1783821270225568E-4</v>
      </c>
      <c r="M48" s="114">
        <f>taxrates!BJ40</f>
        <v>0.18836797625307805</v>
      </c>
      <c r="N48" s="114">
        <f>taxrates!BK40</f>
        <v>0.35495832036607577</v>
      </c>
      <c r="O48" s="114">
        <f>taxrates!BL40</f>
        <v>3.568837254688554E-2</v>
      </c>
      <c r="P48" s="106">
        <f>taxrates!BM40</f>
        <v>0.70115488899864431</v>
      </c>
      <c r="Q48" s="114">
        <f>taxrates!BN40</f>
        <v>1.971868770384852E-2</v>
      </c>
      <c r="R48" s="114">
        <f>taxrates!BO40</f>
        <v>3.9025029474133864E-3</v>
      </c>
      <c r="S48" s="114">
        <f>taxrates!BP40</f>
        <v>1.3353370655685241E-4</v>
      </c>
      <c r="T48" s="114">
        <f>taxrates!BQ40</f>
        <v>0.20177658085733685</v>
      </c>
      <c r="U48" s="114">
        <f>taxrates!BR40</f>
        <v>0.42370592033978421</v>
      </c>
      <c r="V48" s="154">
        <f>taxrates!BS40</f>
        <v>5.1917663443704562E-2</v>
      </c>
    </row>
    <row r="49" spans="1:22" x14ac:dyDescent="0.2">
      <c r="A49" s="155">
        <v>1952</v>
      </c>
      <c r="B49" s="135">
        <f>taxrates!AY41</f>
        <v>0.49415711446605615</v>
      </c>
      <c r="C49" s="503">
        <f>taxrates!AZ41</f>
        <v>2.2284360426409432E-2</v>
      </c>
      <c r="D49" s="503">
        <f>taxrates!BA41</f>
        <v>8.1218731153355102E-3</v>
      </c>
      <c r="E49" s="503">
        <f>taxrates!BB41</f>
        <v>9.8228997724234511E-4</v>
      </c>
      <c r="F49" s="503">
        <f>taxrates!BC41</f>
        <v>0.16231952720865744</v>
      </c>
      <c r="G49" s="503">
        <f>taxrates!BD41</f>
        <v>0.27333408670207465</v>
      </c>
      <c r="H49" s="504">
        <f>taxrates!BE41</f>
        <v>2.7114977036336731E-2</v>
      </c>
      <c r="I49" s="174">
        <f>taxrates!BF41</f>
        <v>0.55928629824538156</v>
      </c>
      <c r="J49" s="114">
        <f>taxrates!BG41</f>
        <v>2.1389289941779275E-2</v>
      </c>
      <c r="K49" s="114">
        <f>taxrates!BH41</f>
        <v>6.5960638418059731E-3</v>
      </c>
      <c r="L49" s="114">
        <f>taxrates!BI41</f>
        <v>4.4370352639737474E-4</v>
      </c>
      <c r="M49" s="114">
        <f>taxrates!BJ41</f>
        <v>0.15729896675367669</v>
      </c>
      <c r="N49" s="114">
        <f>taxrates!BK41</f>
        <v>0.33349283434054927</v>
      </c>
      <c r="O49" s="114">
        <f>taxrates!BL41</f>
        <v>4.0065439841172952E-2</v>
      </c>
      <c r="P49" s="106">
        <f>taxrates!BM41</f>
        <v>0.66492118996303928</v>
      </c>
      <c r="Q49" s="114">
        <f>taxrates!BN41</f>
        <v>2.2572567469787443E-2</v>
      </c>
      <c r="R49" s="114">
        <f>taxrates!BO41</f>
        <v>4.2729730453755959E-3</v>
      </c>
      <c r="S49" s="114">
        <f>taxrates!BP41</f>
        <v>1.4513404262626466E-4</v>
      </c>
      <c r="T49" s="114">
        <f>taxrates!BQ41</f>
        <v>0.18400871953965431</v>
      </c>
      <c r="U49" s="114">
        <f>taxrates!BR41</f>
        <v>0.39410084147880753</v>
      </c>
      <c r="V49" s="154">
        <f>taxrates!BS41</f>
        <v>5.9820954386788097E-2</v>
      </c>
    </row>
    <row r="50" spans="1:22" x14ac:dyDescent="0.2">
      <c r="A50" s="155">
        <v>1953</v>
      </c>
      <c r="B50" s="135">
        <f>taxrates!AY42</f>
        <v>0.49656353945102716</v>
      </c>
      <c r="C50" s="503">
        <f>taxrates!AZ42</f>
        <v>2.4196254009693236E-2</v>
      </c>
      <c r="D50" s="503">
        <f>taxrates!BA42</f>
        <v>8.4688776918467133E-3</v>
      </c>
      <c r="E50" s="503">
        <f>taxrates!BB42</f>
        <v>1.0251696638810767E-3</v>
      </c>
      <c r="F50" s="503">
        <f>taxrates!BC42</f>
        <v>0.14673177526375647</v>
      </c>
      <c r="G50" s="503">
        <f>taxrates!BD42</f>
        <v>0.28648136511844158</v>
      </c>
      <c r="H50" s="504">
        <f>taxrates!BE42</f>
        <v>2.9660097703408061E-2</v>
      </c>
      <c r="I50" s="174">
        <f>taxrates!BF42</f>
        <v>0.58350776250568559</v>
      </c>
      <c r="J50" s="114">
        <f>taxrates!BG42</f>
        <v>2.3420733466230609E-2</v>
      </c>
      <c r="K50" s="114">
        <f>taxrates!BH42</f>
        <v>6.8011788124575246E-3</v>
      </c>
      <c r="L50" s="114">
        <f>taxrates!BI42</f>
        <v>4.6698730789332789E-4</v>
      </c>
      <c r="M50" s="114">
        <f>taxrates!BJ42</f>
        <v>0.16489026040942173</v>
      </c>
      <c r="N50" s="114">
        <f>taxrates!BK42</f>
        <v>0.34399904982275209</v>
      </c>
      <c r="O50" s="114">
        <f>taxrates!BL42</f>
        <v>4.3929552686930294E-2</v>
      </c>
      <c r="P50" s="106">
        <f>taxrates!BM42</f>
        <v>0.66738188202639226</v>
      </c>
      <c r="Q50" s="114">
        <f>taxrates!BN42</f>
        <v>2.3976028691933961E-2</v>
      </c>
      <c r="R50" s="114">
        <f>taxrates!BO42</f>
        <v>4.4098493174456136E-3</v>
      </c>
      <c r="S50" s="114">
        <f>taxrates!BP42</f>
        <v>1.4817456296054244E-4</v>
      </c>
      <c r="T50" s="114">
        <f>taxrates!BQ42</f>
        <v>0.16369916639751939</v>
      </c>
      <c r="U50" s="114">
        <f>taxrates!BR42</f>
        <v>0.41134098929105134</v>
      </c>
      <c r="V50" s="154">
        <f>taxrates!BS42</f>
        <v>6.3807673765481493E-2</v>
      </c>
    </row>
    <row r="51" spans="1:22" x14ac:dyDescent="0.2">
      <c r="A51" s="155">
        <v>1954</v>
      </c>
      <c r="B51" s="135">
        <f>taxrates!AY43</f>
        <v>0.4698601960430927</v>
      </c>
      <c r="C51" s="503">
        <f>taxrates!AZ43</f>
        <v>2.3697204806173548E-2</v>
      </c>
      <c r="D51" s="503">
        <f>taxrates!BA43</f>
        <v>1.0049698655203308E-2</v>
      </c>
      <c r="E51" s="503">
        <f>taxrates!BB43</f>
        <v>1.1878044877644575E-3</v>
      </c>
      <c r="F51" s="503">
        <f>taxrates!BC43</f>
        <v>0.15308804215626509</v>
      </c>
      <c r="G51" s="503">
        <f>taxrates!BD43</f>
        <v>0.25155687527767528</v>
      </c>
      <c r="H51" s="504">
        <f>taxrates!BE43</f>
        <v>3.0280570660011021E-2</v>
      </c>
      <c r="I51" s="174">
        <f>taxrates!BF43</f>
        <v>0.56309937080586536</v>
      </c>
      <c r="J51" s="114">
        <f>taxrates!BG43</f>
        <v>2.2937910263443058E-2</v>
      </c>
      <c r="K51" s="114">
        <f>taxrates!BH43</f>
        <v>8.2804038968374589E-3</v>
      </c>
      <c r="L51" s="114">
        <f>taxrates!BI43</f>
        <v>5.4107648902459483E-4</v>
      </c>
      <c r="M51" s="114">
        <f>taxrates!BJ43</f>
        <v>0.17439934726729028</v>
      </c>
      <c r="N51" s="114">
        <f>taxrates!BK43</f>
        <v>0.31237074616029831</v>
      </c>
      <c r="O51" s="114">
        <f>taxrates!BL43</f>
        <v>4.4569886728971699E-2</v>
      </c>
      <c r="P51" s="106">
        <f>taxrates!BM43</f>
        <v>0.64966765400991644</v>
      </c>
      <c r="Q51" s="114">
        <f>taxrates!BN43</f>
        <v>2.4502698289225761E-2</v>
      </c>
      <c r="R51" s="114">
        <f>taxrates!BO43</f>
        <v>6.1837178548380433E-3</v>
      </c>
      <c r="S51" s="114">
        <f>taxrates!BP43</f>
        <v>1.7914741512115912E-4</v>
      </c>
      <c r="T51" s="114">
        <f>taxrates!BQ43</f>
        <v>0.18859663659696735</v>
      </c>
      <c r="U51" s="114">
        <f>taxrates!BR43</f>
        <v>0.36245337270329075</v>
      </c>
      <c r="V51" s="154">
        <f>taxrates!BS43</f>
        <v>6.7752081150473417E-2</v>
      </c>
    </row>
    <row r="52" spans="1:22" x14ac:dyDescent="0.2">
      <c r="A52" s="155">
        <v>1955</v>
      </c>
      <c r="B52" s="135">
        <f>taxrates!AY44</f>
        <v>0.47493626036216829</v>
      </c>
      <c r="C52" s="503">
        <f>taxrates!AZ44</f>
        <v>2.2465675939218544E-2</v>
      </c>
      <c r="D52" s="503">
        <f>taxrates!BA44</f>
        <v>7.6381897650711029E-3</v>
      </c>
      <c r="E52" s="503">
        <f>taxrates!BB44</f>
        <v>1.1591541178612836E-3</v>
      </c>
      <c r="F52" s="503">
        <f>taxrates!BC44</f>
        <v>0.14381017595333648</v>
      </c>
      <c r="G52" s="503">
        <f>taxrates!BD44</f>
        <v>0.27191975067337876</v>
      </c>
      <c r="H52" s="504">
        <f>taxrates!BE44</f>
        <v>2.794331391330215E-2</v>
      </c>
      <c r="I52" s="174">
        <f>taxrates!BF44</f>
        <v>0.56366609104746757</v>
      </c>
      <c r="J52" s="114">
        <f>taxrates!BG44</f>
        <v>2.0808042793877747E-2</v>
      </c>
      <c r="K52" s="114">
        <f>taxrates!BH44</f>
        <v>6.6357411879843778E-3</v>
      </c>
      <c r="L52" s="114">
        <f>taxrates!BI44</f>
        <v>5.052541610075658E-4</v>
      </c>
      <c r="M52" s="114">
        <f>taxrates!BJ44</f>
        <v>0.16103862996222862</v>
      </c>
      <c r="N52" s="114">
        <f>taxrates!BK44</f>
        <v>0.33557478013945685</v>
      </c>
      <c r="O52" s="114">
        <f>taxrates!BL44</f>
        <v>3.9103642802912487E-2</v>
      </c>
      <c r="P52" s="106">
        <f>taxrates!BM44</f>
        <v>0.6227043320001262</v>
      </c>
      <c r="Q52" s="114">
        <f>taxrates!BN44</f>
        <v>2.0805998155146044E-2</v>
      </c>
      <c r="R52" s="114">
        <f>taxrates!BO44</f>
        <v>3.962094761568509E-3</v>
      </c>
      <c r="S52" s="114">
        <f>taxrates!BP44</f>
        <v>1.5658820364493987E-4</v>
      </c>
      <c r="T52" s="114">
        <f>taxrates!BQ44</f>
        <v>0.16314763236407176</v>
      </c>
      <c r="U52" s="114">
        <f>taxrates!BR44</f>
        <v>0.37882093188952554</v>
      </c>
      <c r="V52" s="154">
        <f>taxrates!BS44</f>
        <v>5.5811086626169251E-2</v>
      </c>
    </row>
    <row r="53" spans="1:22" x14ac:dyDescent="0.2">
      <c r="A53" s="155">
        <v>1956</v>
      </c>
      <c r="B53" s="135">
        <f>taxrates!AY45</f>
        <v>0.50567607340625431</v>
      </c>
      <c r="C53" s="503">
        <f>taxrates!AZ45</f>
        <v>2.3745123509986546E-2</v>
      </c>
      <c r="D53" s="503">
        <f>taxrates!BA45</f>
        <v>9.2634704713632707E-3</v>
      </c>
      <c r="E53" s="503">
        <f>taxrates!BB45</f>
        <v>1.2416568694192907E-3</v>
      </c>
      <c r="F53" s="503">
        <f>taxrates!BC45</f>
        <v>0.15661396555807836</v>
      </c>
      <c r="G53" s="503">
        <f>taxrates!BD45</f>
        <v>0.2803470324315972</v>
      </c>
      <c r="H53" s="504">
        <f>taxrates!BE45</f>
        <v>3.446482456580964E-2</v>
      </c>
      <c r="I53" s="174">
        <f>taxrates!BF45</f>
        <v>0.57953000272872146</v>
      </c>
      <c r="J53" s="114">
        <f>taxrates!BG45</f>
        <v>2.2658141621862537E-2</v>
      </c>
      <c r="K53" s="114">
        <f>taxrates!BH45</f>
        <v>6.9497948303161071E-3</v>
      </c>
      <c r="L53" s="114">
        <f>taxrates!BI45</f>
        <v>5.5758158718594779E-4</v>
      </c>
      <c r="M53" s="114">
        <f>taxrates!BJ45</f>
        <v>0.15973938260920384</v>
      </c>
      <c r="N53" s="114">
        <f>taxrates!BK45</f>
        <v>0.34026518961391111</v>
      </c>
      <c r="O53" s="114">
        <f>taxrates!BL45</f>
        <v>4.9359912466241933E-2</v>
      </c>
      <c r="P53" s="106">
        <f>taxrates!BM45</f>
        <v>0.64896471499823938</v>
      </c>
      <c r="Q53" s="114">
        <f>taxrates!BN45</f>
        <v>2.3535390328448879E-2</v>
      </c>
      <c r="R53" s="114">
        <f>taxrates!BO45</f>
        <v>4.3369078609811172E-3</v>
      </c>
      <c r="S53" s="114">
        <f>taxrates!BP45</f>
        <v>1.795136023215684E-4</v>
      </c>
      <c r="T53" s="114">
        <f>taxrates!BQ45</f>
        <v>0.16497527455330785</v>
      </c>
      <c r="U53" s="114">
        <f>taxrates!BR45</f>
        <v>0.3825221262005814</v>
      </c>
      <c r="V53" s="154">
        <f>taxrates!BS45</f>
        <v>7.3415502452598563E-2</v>
      </c>
    </row>
    <row r="54" spans="1:22" x14ac:dyDescent="0.2">
      <c r="A54" s="155">
        <v>1957</v>
      </c>
      <c r="B54" s="135">
        <f>taxrates!AY46</f>
        <v>0.49224254532274941</v>
      </c>
      <c r="C54" s="503">
        <f>taxrates!AZ46</f>
        <v>2.4504004301978959E-2</v>
      </c>
      <c r="D54" s="503">
        <f>taxrates!BA46</f>
        <v>9.5295604657769754E-3</v>
      </c>
      <c r="E54" s="503">
        <f>taxrates!BB46</f>
        <v>1.3897000387210166E-3</v>
      </c>
      <c r="F54" s="503">
        <f>taxrates!BC46</f>
        <v>0.15085945566150219</v>
      </c>
      <c r="G54" s="503">
        <f>taxrates!BD46</f>
        <v>0.26880664500428031</v>
      </c>
      <c r="H54" s="504">
        <f>taxrates!BE46</f>
        <v>3.7153179850489979E-2</v>
      </c>
      <c r="I54" s="174">
        <f>taxrates!BF46</f>
        <v>0.567319714348273</v>
      </c>
      <c r="J54" s="114">
        <f>taxrates!BG46</f>
        <v>2.380021992589863E-2</v>
      </c>
      <c r="K54" s="114">
        <f>taxrates!BH46</f>
        <v>7.3301835131996925E-3</v>
      </c>
      <c r="L54" s="114">
        <f>taxrates!BI46</f>
        <v>6.3521676813422352E-4</v>
      </c>
      <c r="M54" s="114">
        <f>taxrates!BJ46</f>
        <v>0.15458441135090981</v>
      </c>
      <c r="N54" s="114">
        <f>taxrates!BK46</f>
        <v>0.32717749320518003</v>
      </c>
      <c r="O54" s="114">
        <f>taxrates!BL46</f>
        <v>5.3792189584950689E-2</v>
      </c>
      <c r="P54" s="106">
        <f>taxrates!BM46</f>
        <v>0.64376849371807132</v>
      </c>
      <c r="Q54" s="114">
        <f>taxrates!BN46</f>
        <v>2.5676472805485302E-2</v>
      </c>
      <c r="R54" s="114">
        <f>taxrates!BO46</f>
        <v>5.3737057852494838E-3</v>
      </c>
      <c r="S54" s="114">
        <f>taxrates!BP46</f>
        <v>2.1240667849893734E-4</v>
      </c>
      <c r="T54" s="114">
        <f>taxrates!BQ46</f>
        <v>0.15934779051620107</v>
      </c>
      <c r="U54" s="114">
        <f>taxrates!BR46</f>
        <v>0.36978845135026489</v>
      </c>
      <c r="V54" s="154">
        <f>taxrates!BS46</f>
        <v>8.3369666582371646E-2</v>
      </c>
    </row>
    <row r="55" spans="1:22" x14ac:dyDescent="0.2">
      <c r="A55" s="155">
        <v>1958</v>
      </c>
      <c r="B55" s="135">
        <f>taxrates!AY47</f>
        <v>0.48990855730871513</v>
      </c>
      <c r="C55" s="503">
        <f>taxrates!AZ47</f>
        <v>2.6264555597015536E-2</v>
      </c>
      <c r="D55" s="503">
        <f>taxrates!BA47</f>
        <v>1.1157483266905587E-2</v>
      </c>
      <c r="E55" s="503">
        <f>taxrates!BB47</f>
        <v>1.4889246647216356E-3</v>
      </c>
      <c r="F55" s="503">
        <f>taxrates!BC47</f>
        <v>0.15717671272145345</v>
      </c>
      <c r="G55" s="503">
        <f>taxrates!BD47</f>
        <v>0.25654125705924102</v>
      </c>
      <c r="H55" s="504">
        <f>taxrates!BE47</f>
        <v>3.7279623999377905E-2</v>
      </c>
      <c r="I55" s="174">
        <f>taxrates!BF47</f>
        <v>0.57345198889633564</v>
      </c>
      <c r="J55" s="114">
        <f>taxrates!BG47</f>
        <v>2.6377318764469106E-2</v>
      </c>
      <c r="K55" s="114">
        <f>taxrates!BH47</f>
        <v>8.9192118186346998E-3</v>
      </c>
      <c r="L55" s="114">
        <f>taxrates!BI47</f>
        <v>7.0370443688749567E-4</v>
      </c>
      <c r="M55" s="114">
        <f>taxrates!BJ47</f>
        <v>0.1653482868374043</v>
      </c>
      <c r="N55" s="114">
        <f>taxrates!BK47</f>
        <v>0.31696946465175652</v>
      </c>
      <c r="O55" s="114">
        <f>taxrates!BL47</f>
        <v>5.5134002387183495E-2</v>
      </c>
      <c r="P55" s="106">
        <f>taxrates!BM47</f>
        <v>0.65591320301550704</v>
      </c>
      <c r="Q55" s="114">
        <f>taxrates!BN47</f>
        <v>2.9023608983015099E-2</v>
      </c>
      <c r="R55" s="114">
        <f>taxrates!BO47</f>
        <v>6.6473452283190059E-3</v>
      </c>
      <c r="S55" s="114">
        <f>taxrates!BP47</f>
        <v>2.3999537690791203E-4</v>
      </c>
      <c r="T55" s="114">
        <f>taxrates!BQ47</f>
        <v>0.17130678524415147</v>
      </c>
      <c r="U55" s="114">
        <f>taxrates!BR47</f>
        <v>0.36385471698810329</v>
      </c>
      <c r="V55" s="154">
        <f>taxrates!BS47</f>
        <v>8.4840751195010278E-2</v>
      </c>
    </row>
    <row r="56" spans="1:22" x14ac:dyDescent="0.2">
      <c r="A56" s="157">
        <v>1959</v>
      </c>
      <c r="B56" s="139">
        <f>taxrates!AY48</f>
        <v>0.48389732482035902</v>
      </c>
      <c r="C56" s="505">
        <f>taxrates!AZ48</f>
        <v>2.5732561171394809E-2</v>
      </c>
      <c r="D56" s="505">
        <f>taxrates!BA48</f>
        <v>1.0354131111807583E-2</v>
      </c>
      <c r="E56" s="505">
        <f>taxrates!BB48</f>
        <v>1.5853670398060615E-3</v>
      </c>
      <c r="F56" s="505">
        <f>taxrates!BC48</f>
        <v>0.14594248667681944</v>
      </c>
      <c r="G56" s="505">
        <f>taxrates!BD48</f>
        <v>0.26603079189976647</v>
      </c>
      <c r="H56" s="506">
        <f>taxrates!BE48</f>
        <v>3.425198692076465E-2</v>
      </c>
      <c r="I56" s="175">
        <f>taxrates!BF48</f>
        <v>0.55843329366011529</v>
      </c>
      <c r="J56" s="116">
        <f>taxrates!BG48</f>
        <v>2.5652263537728093E-2</v>
      </c>
      <c r="K56" s="116">
        <f>taxrates!BH48</f>
        <v>7.7571338797361869E-3</v>
      </c>
      <c r="L56" s="116">
        <f>taxrates!BI48</f>
        <v>7.4375428028370782E-4</v>
      </c>
      <c r="M56" s="116">
        <f>taxrates!BJ48</f>
        <v>0.14806490941513206</v>
      </c>
      <c r="N56" s="116">
        <f>taxrates!BK48</f>
        <v>0.32656854329292917</v>
      </c>
      <c r="O56" s="116">
        <f>taxrates!BL48</f>
        <v>4.9646689254306098E-2</v>
      </c>
      <c r="P56" s="109">
        <f>taxrates!BM48</f>
        <v>0.63093764800648489</v>
      </c>
      <c r="Q56" s="116">
        <f>taxrates!BN48</f>
        <v>2.7965255644898965E-2</v>
      </c>
      <c r="R56" s="116">
        <f>taxrates!BO48</f>
        <v>5.462984130895584E-3</v>
      </c>
      <c r="S56" s="116">
        <f>taxrates!BP48</f>
        <v>2.5131267842599421E-4</v>
      </c>
      <c r="T56" s="116">
        <f>taxrates!BQ48</f>
        <v>0.15687297154489724</v>
      </c>
      <c r="U56" s="116">
        <f>taxrates!BR48</f>
        <v>0.36687307009662506</v>
      </c>
      <c r="V56" s="156">
        <f>taxrates!BS48</f>
        <v>7.351205391074199E-2</v>
      </c>
    </row>
    <row r="57" spans="1:22" x14ac:dyDescent="0.2">
      <c r="A57" s="155">
        <v>1960</v>
      </c>
      <c r="B57" s="135">
        <f>taxrates!AY49</f>
        <v>0.49621549008592652</v>
      </c>
      <c r="C57" s="503">
        <f>taxrates!AZ49</f>
        <v>2.7823724469775411E-2</v>
      </c>
      <c r="D57" s="503">
        <f>taxrates!BA49</f>
        <v>1.2536627299176914E-2</v>
      </c>
      <c r="E57" s="503">
        <f>taxrates!BB49</f>
        <v>1.8967687770761602E-3</v>
      </c>
      <c r="F57" s="503">
        <f>taxrates!BC49</f>
        <v>0.14498141811381846</v>
      </c>
      <c r="G57" s="503">
        <f>taxrates!BD49</f>
        <v>0.26682643687712321</v>
      </c>
      <c r="H57" s="504">
        <f>taxrates!BE49</f>
        <v>4.215051454895636E-2</v>
      </c>
      <c r="I57" s="174">
        <f>taxrates!BF49</f>
        <v>0.5699664354078221</v>
      </c>
      <c r="J57" s="114">
        <f>taxrates!BG49</f>
        <v>2.6774426182000103E-2</v>
      </c>
      <c r="K57" s="114">
        <f>taxrates!BH49</f>
        <v>9.8380695491670864E-3</v>
      </c>
      <c r="L57" s="114">
        <f>taxrates!BI49</f>
        <v>8.5896659425106639E-4</v>
      </c>
      <c r="M57" s="114">
        <f>taxrates!BJ49</f>
        <v>0.14719687098262682</v>
      </c>
      <c r="N57" s="114">
        <f>taxrates!BK49</f>
        <v>0.32710196994193297</v>
      </c>
      <c r="O57" s="114">
        <f>taxrates!BL49</f>
        <v>5.8196132157844006E-2</v>
      </c>
      <c r="P57" s="106">
        <f>taxrates!BM49</f>
        <v>0.63060684862075633</v>
      </c>
      <c r="Q57" s="114">
        <f>taxrates!BN49</f>
        <v>2.6301514260587872E-2</v>
      </c>
      <c r="R57" s="114">
        <f>taxrates!BO49</f>
        <v>5.7318636649891265E-3</v>
      </c>
      <c r="S57" s="114">
        <f>taxrates!BP49</f>
        <v>2.6153431245052705E-4</v>
      </c>
      <c r="T57" s="114">
        <f>taxrates!BQ49</f>
        <v>0.14543600859782216</v>
      </c>
      <c r="U57" s="114">
        <f>taxrates!BR49</f>
        <v>0.37766580860331533</v>
      </c>
      <c r="V57" s="154">
        <f>taxrates!BS49</f>
        <v>7.5210119181591359E-2</v>
      </c>
    </row>
    <row r="58" spans="1:22" x14ac:dyDescent="0.2">
      <c r="A58" s="155">
        <v>1961</v>
      </c>
      <c r="B58" s="135">
        <f>taxrates!AY50</f>
        <v>0.5062149410965664</v>
      </c>
      <c r="C58" s="503">
        <f>taxrates!AZ50</f>
        <v>2.8047151195902825E-2</v>
      </c>
      <c r="D58" s="503">
        <f>taxrates!BA50</f>
        <v>1.2924288688191515E-2</v>
      </c>
      <c r="E58" s="503">
        <f>taxrates!BB50</f>
        <v>1.9141525300020634E-3</v>
      </c>
      <c r="F58" s="503">
        <f>taxrates!BC50</f>
        <v>0.14930078968094559</v>
      </c>
      <c r="G58" s="503">
        <f>taxrates!BD50</f>
        <v>0.26872927636616784</v>
      </c>
      <c r="H58" s="504">
        <f>taxrates!BE50</f>
        <v>4.5299282635356576E-2</v>
      </c>
      <c r="I58" s="174">
        <f>taxrates!BF50</f>
        <v>0.58071854664221512</v>
      </c>
      <c r="J58" s="114">
        <f>taxrates!BG50</f>
        <v>2.6671940972455958E-2</v>
      </c>
      <c r="K58" s="114">
        <f>taxrates!BH50</f>
        <v>9.4979723391925806E-3</v>
      </c>
      <c r="L58" s="114">
        <f>taxrates!BI50</f>
        <v>8.5664203563544752E-4</v>
      </c>
      <c r="M58" s="114">
        <f>taxrates!BJ50</f>
        <v>0.1532164934968985</v>
      </c>
      <c r="N58" s="114">
        <f>taxrates!BK50</f>
        <v>0.3295217849824984</v>
      </c>
      <c r="O58" s="114">
        <f>taxrates!BL50</f>
        <v>6.0953712815534244E-2</v>
      </c>
      <c r="P58" s="106">
        <f>taxrates!BM50</f>
        <v>0.63767315797600155</v>
      </c>
      <c r="Q58" s="114">
        <f>taxrates!BN50</f>
        <v>2.5701775782242184E-2</v>
      </c>
      <c r="R58" s="114">
        <f>taxrates!BO50</f>
        <v>5.68828997504571E-3</v>
      </c>
      <c r="S58" s="114">
        <f>taxrates!BP50</f>
        <v>2.5585841819848401E-4</v>
      </c>
      <c r="T58" s="114">
        <f>taxrates!BQ50</f>
        <v>0.15261966335105315</v>
      </c>
      <c r="U58" s="114">
        <f>taxrates!BR50</f>
        <v>0.37879088286242713</v>
      </c>
      <c r="V58" s="154">
        <f>taxrates!BS50</f>
        <v>7.4616687587034894E-2</v>
      </c>
    </row>
    <row r="59" spans="1:22" x14ac:dyDescent="0.2">
      <c r="A59" s="137">
        <v>1962</v>
      </c>
      <c r="B59" s="135">
        <f>taxrates!AY51</f>
        <v>0.46073314547538757</v>
      </c>
      <c r="C59" s="411">
        <f>taxrates!AZ51</f>
        <v>2.6463910937309265E-2</v>
      </c>
      <c r="D59" s="411">
        <f>taxrates!BA51</f>
        <v>1.3449064455926418E-2</v>
      </c>
      <c r="E59" s="411">
        <f>taxrates!BB51</f>
        <v>1.9805268384516239E-3</v>
      </c>
      <c r="F59" s="411">
        <f>taxrates!BC51</f>
        <v>0.12724684178829193</v>
      </c>
      <c r="G59" s="411">
        <f>taxrates!BD51</f>
        <v>0.25326239690184593</v>
      </c>
      <c r="H59" s="412">
        <f>taxrates!BE51</f>
        <v>3.8330391049385071E-2</v>
      </c>
      <c r="I59" s="170">
        <f>taxrates!BF51</f>
        <v>0.52017885446548462</v>
      </c>
      <c r="J59" s="136">
        <f>taxrates!BG51</f>
        <v>2.5266971439123154E-2</v>
      </c>
      <c r="K59" s="136">
        <f>taxrates!BH51</f>
        <v>1.0294683277606964E-2</v>
      </c>
      <c r="L59" s="136">
        <f>taxrates!BI51</f>
        <v>8.8679615873843431E-4</v>
      </c>
      <c r="M59" s="136">
        <f>taxrates!BJ51</f>
        <v>0.12255305051803589</v>
      </c>
      <c r="N59" s="136">
        <f>taxrates!BK51</f>
        <v>0.30901841074228287</v>
      </c>
      <c r="O59" s="136">
        <f>taxrates!BL51</f>
        <v>5.2158959209918976E-2</v>
      </c>
      <c r="P59" s="106">
        <f>taxrates!BM51</f>
        <v>0.56563156843185425</v>
      </c>
      <c r="Q59" s="105">
        <f>taxrates!BN51</f>
        <v>2.4709483608603477E-2</v>
      </c>
      <c r="R59" s="105">
        <f>taxrates!BO51</f>
        <v>6.9103618152439594E-3</v>
      </c>
      <c r="S59" s="105">
        <f>taxrates!BP51</f>
        <v>2.7220768970437348E-4</v>
      </c>
      <c r="T59" s="105">
        <f>taxrates!BQ51</f>
        <v>0.12069463729858398</v>
      </c>
      <c r="U59" s="105">
        <f>taxrates!BR51</f>
        <v>0.34850452095270157</v>
      </c>
      <c r="V59" s="134">
        <f>taxrates!BS51</f>
        <v>6.4540363848209381E-2</v>
      </c>
    </row>
    <row r="60" spans="1:22" x14ac:dyDescent="0.2">
      <c r="A60" s="137">
        <v>1963</v>
      </c>
      <c r="B60" s="135">
        <f>taxrates!AY52</f>
        <v>0.45252089202404022</v>
      </c>
      <c r="C60" s="411">
        <f>taxrates!AZ52</f>
        <v>2.6597930118441582E-2</v>
      </c>
      <c r="D60" s="411">
        <f>taxrates!BA52</f>
        <v>1.2258171569555998E-2</v>
      </c>
      <c r="E60" s="411">
        <f>taxrates!BB52</f>
        <v>1.9361444865353405E-3</v>
      </c>
      <c r="F60" s="411">
        <f>taxrates!BC52</f>
        <v>0.12346282973885536</v>
      </c>
      <c r="G60" s="411">
        <f>taxrates!BD52</f>
        <v>0.24920557998120785</v>
      </c>
      <c r="H60" s="412">
        <f>taxrates!BE52</f>
        <v>3.9060229435563087E-2</v>
      </c>
      <c r="I60" s="170">
        <f>taxrates!BF52</f>
        <v>0.51115962862968445</v>
      </c>
      <c r="J60" s="136">
        <f>taxrates!BG52</f>
        <v>2.5488215498626232E-2</v>
      </c>
      <c r="K60" s="136">
        <f>taxrates!BH52</f>
        <v>8.7662932928651571E-3</v>
      </c>
      <c r="L60" s="136">
        <f>taxrates!BI52</f>
        <v>8.7684902246110141E-4</v>
      </c>
      <c r="M60" s="136">
        <f>taxrates!BJ52</f>
        <v>0.12089064717292786</v>
      </c>
      <c r="N60" s="136">
        <f>taxrates!BK52</f>
        <v>0.30292169749736786</v>
      </c>
      <c r="O60" s="136">
        <f>taxrates!BL52</f>
        <v>5.2215926349163055E-2</v>
      </c>
      <c r="P60" s="106">
        <f>taxrates!BM52</f>
        <v>0.55541804432868958</v>
      </c>
      <c r="Q60" s="105">
        <f>taxrates!BN52</f>
        <v>2.4970648810267448E-2</v>
      </c>
      <c r="R60" s="105">
        <f>taxrates!BO52</f>
        <v>5.7135936804115772E-3</v>
      </c>
      <c r="S60" s="105">
        <f>taxrates!BP52</f>
        <v>2.6296658325009048E-4</v>
      </c>
      <c r="T60" s="105">
        <f>taxrates!BQ52</f>
        <v>0.11938048154115677</v>
      </c>
      <c r="U60" s="105">
        <f>taxrates!BR52</f>
        <v>0.34244814515113831</v>
      </c>
      <c r="V60" s="134">
        <f>taxrates!BS52</f>
        <v>6.264219805598259E-2</v>
      </c>
    </row>
    <row r="61" spans="1:22" x14ac:dyDescent="0.2">
      <c r="A61" s="137">
        <v>1964</v>
      </c>
      <c r="B61" s="135">
        <f>taxrates!AY53</f>
        <v>0.44430863857269287</v>
      </c>
      <c r="C61" s="411">
        <f>taxrates!AZ53</f>
        <v>2.6731949299573898E-2</v>
      </c>
      <c r="D61" s="411">
        <f>taxrates!BA53</f>
        <v>1.1067278683185577E-2</v>
      </c>
      <c r="E61" s="411">
        <f>taxrates!BB53</f>
        <v>1.8917621346190572E-3</v>
      </c>
      <c r="F61" s="411">
        <f>taxrates!BC53</f>
        <v>0.11967881768941879</v>
      </c>
      <c r="G61" s="411">
        <f>taxrates!BD53</f>
        <v>0.24514876306056976</v>
      </c>
      <c r="H61" s="412">
        <f>taxrates!BE53</f>
        <v>3.9790067821741104E-2</v>
      </c>
      <c r="I61" s="170">
        <f>taxrates!BF53</f>
        <v>0.50214040279388428</v>
      </c>
      <c r="J61" s="136">
        <f>taxrates!BG53</f>
        <v>2.5709459558129311E-2</v>
      </c>
      <c r="K61" s="136">
        <f>taxrates!BH53</f>
        <v>7.2379033081233501E-3</v>
      </c>
      <c r="L61" s="136">
        <f>taxrates!BI53</f>
        <v>8.6690188618376851E-4</v>
      </c>
      <c r="M61" s="136">
        <f>taxrates!BJ53</f>
        <v>0.11922824382781982</v>
      </c>
      <c r="N61" s="136">
        <f>taxrates!BK53</f>
        <v>0.29682498425245285</v>
      </c>
      <c r="O61" s="136">
        <f>taxrates!BL53</f>
        <v>5.2272893488407135E-2</v>
      </c>
      <c r="P61" s="106">
        <f>taxrates!BM53</f>
        <v>0.5452045202255249</v>
      </c>
      <c r="Q61" s="105">
        <f>taxrates!BN53</f>
        <v>2.5231814011931419E-2</v>
      </c>
      <c r="R61" s="105">
        <f>taxrates!BO53</f>
        <v>4.516825545579195E-3</v>
      </c>
      <c r="S61" s="105">
        <f>taxrates!BP53</f>
        <v>2.5372547679580748E-4</v>
      </c>
      <c r="T61" s="105">
        <f>taxrates!BQ53</f>
        <v>0.11806632578372955</v>
      </c>
      <c r="U61" s="105">
        <f>taxrates!BR53</f>
        <v>0.33639176934957504</v>
      </c>
      <c r="V61" s="134">
        <f>taxrates!BS53</f>
        <v>6.0744032263755798E-2</v>
      </c>
    </row>
    <row r="62" spans="1:22" x14ac:dyDescent="0.2">
      <c r="A62" s="137">
        <v>1965</v>
      </c>
      <c r="B62" s="135">
        <f>taxrates!AY54</f>
        <v>0.44899500906467438</v>
      </c>
      <c r="C62" s="411">
        <f>taxrates!AZ54</f>
        <v>2.5548680685460567E-2</v>
      </c>
      <c r="D62" s="411">
        <f>taxrates!BA54</f>
        <v>1.1188867967575788E-2</v>
      </c>
      <c r="E62" s="411">
        <f>taxrates!BB54</f>
        <v>2.2006449871696532E-3</v>
      </c>
      <c r="F62" s="411">
        <f>taxrates!BC54</f>
        <v>0.12815762683749199</v>
      </c>
      <c r="G62" s="411">
        <f>taxrates!BD54</f>
        <v>0.24275428615510464</v>
      </c>
      <c r="H62" s="412">
        <f>taxrates!BE54</f>
        <v>3.9144899696111679E-2</v>
      </c>
      <c r="I62" s="170">
        <f>taxrates!BF54</f>
        <v>0.50400659441947937</v>
      </c>
      <c r="J62" s="136">
        <f>taxrates!BG54</f>
        <v>2.4572217836976051E-2</v>
      </c>
      <c r="K62" s="136">
        <f>taxrates!BH54</f>
        <v>8.2860954571515322E-3</v>
      </c>
      <c r="L62" s="136">
        <f>taxrates!BI54</f>
        <v>9.5137584139592946E-4</v>
      </c>
      <c r="M62" s="136">
        <f>taxrates!BJ54</f>
        <v>0.12593363225460052</v>
      </c>
      <c r="N62" s="136">
        <f>taxrates!BK54</f>
        <v>0.29306371510028839</v>
      </c>
      <c r="O62" s="136">
        <f>taxrates!BL54</f>
        <v>5.1199551671743393E-2</v>
      </c>
      <c r="P62" s="106">
        <f>taxrates!BM54</f>
        <v>0.54296582937240601</v>
      </c>
      <c r="Q62" s="105">
        <f>taxrates!BN54</f>
        <v>2.4139819666743279E-2</v>
      </c>
      <c r="R62" s="105">
        <f>taxrates!BO54</f>
        <v>5.1581664010882378E-3</v>
      </c>
      <c r="S62" s="105">
        <f>taxrates!BP54</f>
        <v>2.8369418578222394E-4</v>
      </c>
      <c r="T62" s="105">
        <f>taxrates!BQ54</f>
        <v>0.12304261326789856</v>
      </c>
      <c r="U62" s="105">
        <f>taxrates!BR54</f>
        <v>0.33122987300157547</v>
      </c>
      <c r="V62" s="134">
        <f>taxrates!BS54</f>
        <v>5.9111658483743668E-2</v>
      </c>
    </row>
    <row r="63" spans="1:22" x14ac:dyDescent="0.2">
      <c r="A63" s="137">
        <v>1966</v>
      </c>
      <c r="B63" s="135">
        <f>taxrates!AY55</f>
        <v>0.45368137955665588</v>
      </c>
      <c r="C63" s="411">
        <f>taxrates!AZ55</f>
        <v>2.4365412071347237E-2</v>
      </c>
      <c r="D63" s="411">
        <f>taxrates!BA55</f>
        <v>1.1310457251966E-2</v>
      </c>
      <c r="E63" s="411">
        <f>taxrates!BB55</f>
        <v>2.5095278397202492E-3</v>
      </c>
      <c r="F63" s="411">
        <f>taxrates!BC55</f>
        <v>0.13663643598556519</v>
      </c>
      <c r="G63" s="411">
        <f>taxrates!BD55</f>
        <v>0.24035980924963951</v>
      </c>
      <c r="H63" s="412">
        <f>taxrates!BE55</f>
        <v>3.8499731570482254E-2</v>
      </c>
      <c r="I63" s="170">
        <f>taxrates!BF55</f>
        <v>0.50587278604507446</v>
      </c>
      <c r="J63" s="136">
        <f>taxrates!BG55</f>
        <v>2.3434976115822792E-2</v>
      </c>
      <c r="K63" s="136">
        <f>taxrates!BH55</f>
        <v>9.3342876061797142E-3</v>
      </c>
      <c r="L63" s="136">
        <f>taxrates!BI55</f>
        <v>1.0358497966080904E-3</v>
      </c>
      <c r="M63" s="136">
        <f>taxrates!BJ55</f>
        <v>0.13263902068138123</v>
      </c>
      <c r="N63" s="136">
        <f>taxrates!BK55</f>
        <v>0.28930244594812393</v>
      </c>
      <c r="O63" s="136">
        <f>taxrates!BL55</f>
        <v>5.0126209855079651E-2</v>
      </c>
      <c r="P63" s="106">
        <f>taxrates!BM55</f>
        <v>0.54072713851928711</v>
      </c>
      <c r="Q63" s="105">
        <f>taxrates!BN55</f>
        <v>2.3047825321555138E-2</v>
      </c>
      <c r="R63" s="105">
        <f>taxrates!BO55</f>
        <v>5.7995072565972805E-3</v>
      </c>
      <c r="S63" s="105">
        <f>taxrates!BP55</f>
        <v>3.136628947686404E-4</v>
      </c>
      <c r="T63" s="105">
        <f>taxrates!BQ55</f>
        <v>0.12801890075206757</v>
      </c>
      <c r="U63" s="105">
        <f>taxrates!BR55</f>
        <v>0.3260679766535759</v>
      </c>
      <c r="V63" s="134">
        <f>taxrates!BS55</f>
        <v>5.7479284703731537E-2</v>
      </c>
    </row>
    <row r="64" spans="1:22" x14ac:dyDescent="0.2">
      <c r="A64" s="137">
        <v>1967</v>
      </c>
      <c r="B64" s="149">
        <f>taxrates!AY56</f>
        <v>0.46582886576652527</v>
      </c>
      <c r="C64" s="411">
        <f>taxrates!AZ56</f>
        <v>2.4300938472151756E-2</v>
      </c>
      <c r="D64" s="411">
        <f>taxrates!BA56</f>
        <v>1.2932708486914635E-2</v>
      </c>
      <c r="E64" s="411">
        <f>taxrates!BB56</f>
        <v>3.0038496479392052E-3</v>
      </c>
      <c r="F64" s="411">
        <f>taxrates!BC56</f>
        <v>0.15506012737751007</v>
      </c>
      <c r="G64" s="411">
        <f>taxrates!BD56</f>
        <v>0.23203408718109131</v>
      </c>
      <c r="H64" s="412">
        <f>taxrates!BE56</f>
        <v>3.849714994430542E-2</v>
      </c>
      <c r="I64" s="170">
        <f>taxrates!BF56</f>
        <v>0.5221676230430603</v>
      </c>
      <c r="J64" s="148">
        <f>taxrates!BG56</f>
        <v>2.3349786177277565E-2</v>
      </c>
      <c r="K64" s="148">
        <f>taxrates!BH56</f>
        <v>9.3794958665966988E-3</v>
      </c>
      <c r="L64" s="148">
        <f>taxrates!BI56</f>
        <v>1.2897900305688381E-3</v>
      </c>
      <c r="M64" s="148">
        <f>taxrates!BJ56</f>
        <v>0.15521895885467529</v>
      </c>
      <c r="N64" s="148">
        <f>taxrates!BK56</f>
        <v>0.28175864368677139</v>
      </c>
      <c r="O64" s="136">
        <f>taxrates!BL56</f>
        <v>5.1170960068702698E-2</v>
      </c>
      <c r="P64" s="106">
        <f>taxrates!BM56</f>
        <v>0.55654746294021606</v>
      </c>
      <c r="Q64" s="105">
        <f>taxrates!BN56</f>
        <v>2.2946707904338837E-2</v>
      </c>
      <c r="R64" s="105">
        <f>taxrates!BO56</f>
        <v>6.4739324152469635E-3</v>
      </c>
      <c r="S64" s="105">
        <f>taxrates!BP56</f>
        <v>4.1559801320545375E-4</v>
      </c>
      <c r="T64" s="105">
        <f>taxrates!BQ56</f>
        <v>0.14918828010559082</v>
      </c>
      <c r="U64" s="105">
        <f>taxrates!BR56</f>
        <v>0.31586625427007675</v>
      </c>
      <c r="V64" s="134">
        <f>taxrates!BS56</f>
        <v>6.1656679958105087E-2</v>
      </c>
    </row>
    <row r="65" spans="1:22" x14ac:dyDescent="0.2">
      <c r="A65" s="137">
        <v>1968</v>
      </c>
      <c r="B65" s="149">
        <f>taxrates!AY57</f>
        <v>0.48804885149002075</v>
      </c>
      <c r="C65" s="411">
        <f>taxrates!AZ57</f>
        <v>2.5017071515321732E-2</v>
      </c>
      <c r="D65" s="411">
        <f>taxrates!BA57</f>
        <v>1.4393351040780544E-2</v>
      </c>
      <c r="E65" s="411">
        <f>taxrates!BB57</f>
        <v>2.8387547936290503E-3</v>
      </c>
      <c r="F65" s="411">
        <f>taxrates!BC57</f>
        <v>0.16257841885089874</v>
      </c>
      <c r="G65" s="411">
        <f>taxrates!BD57</f>
        <v>0.24823380634188652</v>
      </c>
      <c r="H65" s="412">
        <f>taxrates!BE57</f>
        <v>3.4987449645996094E-2</v>
      </c>
      <c r="I65" s="170">
        <f>taxrates!BF57</f>
        <v>0.54284089803695679</v>
      </c>
      <c r="J65" s="148">
        <f>taxrates!BG57</f>
        <v>2.4037919938564301E-2</v>
      </c>
      <c r="K65" s="148">
        <f>taxrates!BH57</f>
        <v>1.1762970127165318E-2</v>
      </c>
      <c r="L65" s="148">
        <f>taxrates!BI57</f>
        <v>1.1760699562728405E-3</v>
      </c>
      <c r="M65" s="148">
        <f>taxrates!BJ57</f>
        <v>0.1578470766544342</v>
      </c>
      <c r="N65" s="148">
        <f>taxrates!BK57</f>
        <v>0.30200034379959106</v>
      </c>
      <c r="O65" s="136">
        <f>taxrates!BL57</f>
        <v>4.6016506850719452E-2</v>
      </c>
      <c r="P65" s="106">
        <f>taxrates!BM57</f>
        <v>0.56316125392913818</v>
      </c>
      <c r="Q65" s="105">
        <f>taxrates!BN57</f>
        <v>2.3602563887834549E-2</v>
      </c>
      <c r="R65" s="105">
        <f>taxrates!BO57</f>
        <v>9.1225719079375267E-3</v>
      </c>
      <c r="S65" s="105">
        <f>taxrates!BP57</f>
        <v>4.0475805872119963E-4</v>
      </c>
      <c r="T65" s="105">
        <f>taxrates!BQ57</f>
        <v>0.14614203572273254</v>
      </c>
      <c r="U65" s="105">
        <f>taxrates!BR57</f>
        <v>0.32906268537044525</v>
      </c>
      <c r="V65" s="134">
        <f>taxrates!BS57</f>
        <v>5.4826639592647552E-2</v>
      </c>
    </row>
    <row r="66" spans="1:22" x14ac:dyDescent="0.2">
      <c r="A66" s="137">
        <v>1969</v>
      </c>
      <c r="B66" s="149">
        <f>taxrates!AY58</f>
        <v>0.50746810436248779</v>
      </c>
      <c r="C66" s="411">
        <f>taxrates!AZ58</f>
        <v>2.5218488648533821E-2</v>
      </c>
      <c r="D66" s="411">
        <f>taxrates!BA58</f>
        <v>1.480769831687212E-2</v>
      </c>
      <c r="E66" s="411">
        <f>taxrates!BB58</f>
        <v>3.3651199191808701E-3</v>
      </c>
      <c r="F66" s="411">
        <f>taxrates!BC58</f>
        <v>0.17781989276409149</v>
      </c>
      <c r="G66" s="411">
        <f>taxrates!BD58</f>
        <v>0.24711370840668678</v>
      </c>
      <c r="H66" s="412">
        <f>taxrates!BE58</f>
        <v>3.914320096373558E-2</v>
      </c>
      <c r="I66" s="170">
        <f>taxrates!BF58</f>
        <v>0.56806743144989014</v>
      </c>
      <c r="J66" s="148">
        <f>taxrates!BG58</f>
        <v>2.4120066314935684E-2</v>
      </c>
      <c r="K66" s="148">
        <f>taxrates!BH58</f>
        <v>1.195254921913147E-2</v>
      </c>
      <c r="L66" s="148">
        <f>taxrates!BI58</f>
        <v>1.5078807482495904E-3</v>
      </c>
      <c r="M66" s="148">
        <f>taxrates!BJ58</f>
        <v>0.17608146369457245</v>
      </c>
      <c r="N66" s="148">
        <f>taxrates!BK58</f>
        <v>0.30271365493535995</v>
      </c>
      <c r="O66" s="136">
        <f>taxrates!BL58</f>
        <v>5.1691841334104538E-2</v>
      </c>
      <c r="P66" s="106">
        <f>taxrates!BM58</f>
        <v>0.60558426380157471</v>
      </c>
      <c r="Q66" s="105">
        <f>taxrates!BN58</f>
        <v>2.3599091917276382E-2</v>
      </c>
      <c r="R66" s="105">
        <f>taxrates!BO58</f>
        <v>7.7447784133255482E-3</v>
      </c>
      <c r="S66" s="105">
        <f>taxrates!BP58</f>
        <v>4.826244548894465E-4</v>
      </c>
      <c r="T66" s="105">
        <f>taxrates!BQ58</f>
        <v>0.16557399928569794</v>
      </c>
      <c r="U66" s="105">
        <f>taxrates!BR58</f>
        <v>0.34722473472356796</v>
      </c>
      <c r="V66" s="134">
        <f>taxrates!BS58</f>
        <v>6.0958996415138245E-2</v>
      </c>
    </row>
    <row r="67" spans="1:22" x14ac:dyDescent="0.2">
      <c r="A67" s="147">
        <v>1970</v>
      </c>
      <c r="B67" s="153">
        <f>taxrates!AY59</f>
        <v>0.47573933005332947</v>
      </c>
      <c r="C67" s="509">
        <f>taxrates!AZ59</f>
        <v>2.5507077574729919E-2</v>
      </c>
      <c r="D67" s="509">
        <f>taxrates!BA59</f>
        <v>1.9516602158546448E-2</v>
      </c>
      <c r="E67" s="509">
        <f>taxrates!BB59</f>
        <v>3.7830432411283255E-3</v>
      </c>
      <c r="F67" s="509">
        <f>taxrates!BC59</f>
        <v>0.16811856627464294</v>
      </c>
      <c r="G67" s="509">
        <f>taxrates!BD59</f>
        <v>0.21750295162200928</v>
      </c>
      <c r="H67" s="510">
        <f>taxrates!BE59</f>
        <v>4.1311085224151611E-2</v>
      </c>
      <c r="I67" s="173">
        <f>taxrates!BF59</f>
        <v>0.54108726978302002</v>
      </c>
      <c r="J67" s="152">
        <f>taxrates!BG59</f>
        <v>2.4358019232749939E-2</v>
      </c>
      <c r="K67" s="152">
        <f>taxrates!BH59</f>
        <v>1.6797821968793869E-2</v>
      </c>
      <c r="L67" s="152">
        <f>taxrates!BI59</f>
        <v>1.7165025928989053E-3</v>
      </c>
      <c r="M67" s="152">
        <f>taxrates!BJ59</f>
        <v>0.16722361743450165</v>
      </c>
      <c r="N67" s="152">
        <f>taxrates!BK59</f>
        <v>0.2746695950627327</v>
      </c>
      <c r="O67" s="145">
        <f>taxrates!BL59</f>
        <v>5.6321699172258377E-2</v>
      </c>
      <c r="P67" s="112">
        <f>taxrates!BM59</f>
        <v>0.58578145503997803</v>
      </c>
      <c r="Q67" s="111">
        <f>taxrates!BN59</f>
        <v>2.3730818182229996E-2</v>
      </c>
      <c r="R67" s="111">
        <f>taxrates!BO59</f>
        <v>1.1442788876593113E-2</v>
      </c>
      <c r="S67" s="111">
        <f>taxrates!BP59</f>
        <v>5.441804532893002E-4</v>
      </c>
      <c r="T67" s="111">
        <f>taxrates!BQ59</f>
        <v>0.15352556109428406</v>
      </c>
      <c r="U67" s="111">
        <f>taxrates!BR59</f>
        <v>0.32723525911569595</v>
      </c>
      <c r="V67" s="172">
        <f>taxrates!BS59</f>
        <v>6.9302864372730255E-2</v>
      </c>
    </row>
    <row r="68" spans="1:22" x14ac:dyDescent="0.2">
      <c r="A68" s="137">
        <v>1971</v>
      </c>
      <c r="B68" s="149">
        <f>taxrates!AY60</f>
        <v>0.46322250366210938</v>
      </c>
      <c r="C68" s="411">
        <f>taxrates!AZ60</f>
        <v>2.5855949148535728E-2</v>
      </c>
      <c r="D68" s="411">
        <f>taxrates!BA60</f>
        <v>1.8059171736240387E-2</v>
      </c>
      <c r="E68" s="411">
        <f>taxrates!BB60</f>
        <v>3.6978202406316996E-3</v>
      </c>
      <c r="F68" s="411">
        <f>taxrates!BC60</f>
        <v>0.1569526195526123</v>
      </c>
      <c r="G68" s="411">
        <f>taxrates!BD60</f>
        <v>0.2151344045996666</v>
      </c>
      <c r="H68" s="412">
        <f>taxrates!BE60</f>
        <v>4.3522536754608154E-2</v>
      </c>
      <c r="I68" s="170">
        <f>taxrates!BF60</f>
        <v>0.52500873804092407</v>
      </c>
      <c r="J68" s="148">
        <f>taxrates!BG60</f>
        <v>2.478138729929924E-2</v>
      </c>
      <c r="K68" s="148">
        <f>taxrates!BH60</f>
        <v>1.4267562888562679E-2</v>
      </c>
      <c r="L68" s="148">
        <f>taxrates!BI60</f>
        <v>1.6783807659521699E-3</v>
      </c>
      <c r="M68" s="148">
        <f>taxrates!BJ60</f>
        <v>0.15713746845722198</v>
      </c>
      <c r="N68" s="148">
        <f>taxrates!BK60</f>
        <v>0.26891949027776718</v>
      </c>
      <c r="O68" s="136">
        <f>taxrates!BL60</f>
        <v>5.8224447071552277E-2</v>
      </c>
      <c r="P68" s="106">
        <f>taxrates!BM60</f>
        <v>0.57177281379699707</v>
      </c>
      <c r="Q68" s="105">
        <f>taxrates!BN60</f>
        <v>2.4168860167264938E-2</v>
      </c>
      <c r="R68" s="105">
        <f>taxrates!BO60</f>
        <v>9.930778294801712E-3</v>
      </c>
      <c r="S68" s="105">
        <f>taxrates!BP60</f>
        <v>5.1939976401627064E-4</v>
      </c>
      <c r="T68" s="105">
        <f>taxrates!BQ60</f>
        <v>0.14845187962055206</v>
      </c>
      <c r="U68" s="105">
        <f>taxrates!BR60</f>
        <v>0.31541578471660614</v>
      </c>
      <c r="V68" s="134">
        <f>taxrates!BS60</f>
        <v>7.3286138474941254E-2</v>
      </c>
    </row>
    <row r="69" spans="1:22" x14ac:dyDescent="0.2">
      <c r="A69" s="137">
        <v>1972</v>
      </c>
      <c r="B69" s="149">
        <f>taxrates!AY61</f>
        <v>0.46926170587539673</v>
      </c>
      <c r="C69" s="411">
        <f>taxrates!AZ61</f>
        <v>2.5605753064155579E-2</v>
      </c>
      <c r="D69" s="411">
        <f>taxrates!BA61</f>
        <v>1.8751205876469612E-2</v>
      </c>
      <c r="E69" s="411">
        <f>taxrates!BB61</f>
        <v>3.9451047778129578E-3</v>
      </c>
      <c r="F69" s="411">
        <f>taxrates!BC61</f>
        <v>0.1660442054271698</v>
      </c>
      <c r="G69" s="411">
        <f>taxrates!BD61</f>
        <v>0.20955367386341095</v>
      </c>
      <c r="H69" s="412">
        <f>taxrates!BE61</f>
        <v>4.5361787080764771E-2</v>
      </c>
      <c r="I69" s="170">
        <f>taxrates!BF61</f>
        <v>0.52433091402053833</v>
      </c>
      <c r="J69" s="148">
        <f>taxrates!BG61</f>
        <v>2.4565931409597397E-2</v>
      </c>
      <c r="K69" s="148">
        <f>taxrates!BH61</f>
        <v>1.5772955492138863E-2</v>
      </c>
      <c r="L69" s="148">
        <f>taxrates!BI61</f>
        <v>1.7285076901316643E-3</v>
      </c>
      <c r="M69" s="148">
        <f>taxrates!BJ61</f>
        <v>0.16281434893608093</v>
      </c>
      <c r="N69" s="148">
        <f>taxrates!BK61</f>
        <v>0.25857006758451462</v>
      </c>
      <c r="O69" s="136">
        <f>taxrates!BL61</f>
        <v>6.0879118740558624E-2</v>
      </c>
      <c r="P69" s="106">
        <f>taxrates!BM61</f>
        <v>0.56847435235977173</v>
      </c>
      <c r="Q69" s="105">
        <f>taxrates!BN61</f>
        <v>2.4015758186578751E-2</v>
      </c>
      <c r="R69" s="105">
        <f>taxrates!BO61</f>
        <v>1.0399042628705502E-2</v>
      </c>
      <c r="S69" s="105">
        <f>taxrates!BP61</f>
        <v>5.9783528558909893E-4</v>
      </c>
      <c r="T69" s="105">
        <f>taxrates!BQ61</f>
        <v>0.15736086666584015</v>
      </c>
      <c r="U69" s="105">
        <f>taxrates!BR61</f>
        <v>0.30155964940786362</v>
      </c>
      <c r="V69" s="134">
        <f>taxrates!BS61</f>
        <v>7.454121857881546E-2</v>
      </c>
    </row>
    <row r="70" spans="1:22" x14ac:dyDescent="0.2">
      <c r="A70" s="137">
        <v>1973</v>
      </c>
      <c r="B70" s="149">
        <f>taxrates!AY62</f>
        <v>0.4404294490814209</v>
      </c>
      <c r="C70" s="411">
        <f>taxrates!AZ62</f>
        <v>2.5044146925210953E-2</v>
      </c>
      <c r="D70" s="411">
        <f>taxrates!BA62</f>
        <v>1.806868240237236E-2</v>
      </c>
      <c r="E70" s="411">
        <f>taxrates!BB62</f>
        <v>4.7131297178566456E-3</v>
      </c>
      <c r="F70" s="411">
        <f>taxrates!BC62</f>
        <v>0.1523238867521286</v>
      </c>
      <c r="G70" s="411">
        <f>taxrates!BD62</f>
        <v>0.20119195431470871</v>
      </c>
      <c r="H70" s="412">
        <f>taxrates!BE62</f>
        <v>3.9087653160095215E-2</v>
      </c>
      <c r="I70" s="170">
        <f>taxrates!BF62</f>
        <v>0.48714858293533325</v>
      </c>
      <c r="J70" s="148">
        <f>taxrates!BG62</f>
        <v>2.3946763947606087E-2</v>
      </c>
      <c r="K70" s="148">
        <f>taxrates!BH62</f>
        <v>1.4341745525598526E-2</v>
      </c>
      <c r="L70" s="148">
        <f>taxrates!BI62</f>
        <v>2.2093274164944887E-3</v>
      </c>
      <c r="M70" s="148">
        <f>taxrates!BJ62</f>
        <v>0.14694593846797943</v>
      </c>
      <c r="N70" s="148">
        <f>taxrates!BK62</f>
        <v>0.24674317240715027</v>
      </c>
      <c r="O70" s="136">
        <f>taxrates!BL62</f>
        <v>5.2961636334657669E-2</v>
      </c>
      <c r="P70" s="106">
        <f>taxrates!BM62</f>
        <v>0.52347487211227417</v>
      </c>
      <c r="Q70" s="105">
        <f>taxrates!BN62</f>
        <v>2.3417353630065918E-2</v>
      </c>
      <c r="R70" s="105">
        <f>taxrates!BO62</f>
        <v>9.9086929112672806E-3</v>
      </c>
      <c r="S70" s="105">
        <f>taxrates!BP62</f>
        <v>7.4727030005306005E-4</v>
      </c>
      <c r="T70" s="105">
        <f>taxrates!BQ62</f>
        <v>0.13273467123508453</v>
      </c>
      <c r="U70" s="105">
        <f>taxrates!BR62</f>
        <v>0.2887134775519371</v>
      </c>
      <c r="V70" s="134">
        <f>taxrates!BS62</f>
        <v>6.7953385412693024E-2</v>
      </c>
    </row>
    <row r="71" spans="1:22" x14ac:dyDescent="0.2">
      <c r="A71" s="137">
        <v>1974</v>
      </c>
      <c r="B71" s="149">
        <f>taxrates!AY63</f>
        <v>0.45020481944084167</v>
      </c>
      <c r="C71" s="411">
        <f>taxrates!AZ63</f>
        <v>2.4767331779003143E-2</v>
      </c>
      <c r="D71" s="411">
        <f>taxrates!BA63</f>
        <v>1.9686032086610794E-2</v>
      </c>
      <c r="E71" s="411">
        <f>taxrates!BB63</f>
        <v>5.6783272884786129E-3</v>
      </c>
      <c r="F71" s="411">
        <f>taxrates!BC63</f>
        <v>0.17756301164627075</v>
      </c>
      <c r="G71" s="411">
        <f>taxrates!BD63</f>
        <v>0.18778795748949051</v>
      </c>
      <c r="H71" s="412">
        <f>taxrates!BE63</f>
        <v>3.4722171723842621E-2</v>
      </c>
      <c r="I71" s="170">
        <f>taxrates!BF63</f>
        <v>0.50491452217102051</v>
      </c>
      <c r="J71" s="148">
        <f>taxrates!BG63</f>
        <v>2.382475882768631E-2</v>
      </c>
      <c r="K71" s="148">
        <f>taxrates!BH63</f>
        <v>1.5826895833015442E-2</v>
      </c>
      <c r="L71" s="148">
        <f>taxrates!BI63</f>
        <v>2.8373876120895147E-3</v>
      </c>
      <c r="M71" s="148">
        <f>taxrates!BJ63</f>
        <v>0.18195697665214539</v>
      </c>
      <c r="N71" s="148">
        <f>taxrates!BK63</f>
        <v>0.23445141315460205</v>
      </c>
      <c r="O71" s="136">
        <f>taxrates!BL63</f>
        <v>4.6017095446586609E-2</v>
      </c>
      <c r="P71" s="106">
        <f>taxrates!BM63</f>
        <v>0.55018287897109985</v>
      </c>
      <c r="Q71" s="105">
        <f>taxrates!BN63</f>
        <v>2.3265542462468147E-2</v>
      </c>
      <c r="R71" s="105">
        <f>taxrates!BO63</f>
        <v>1.0602207854390144E-2</v>
      </c>
      <c r="S71" s="105">
        <f>taxrates!BP63</f>
        <v>9.7949302289634943E-4</v>
      </c>
      <c r="T71" s="105">
        <f>taxrates!BQ63</f>
        <v>0.17475208640098572</v>
      </c>
      <c r="U71" s="105">
        <f>taxrates!BR63</f>
        <v>0.28037860244512558</v>
      </c>
      <c r="V71" s="134">
        <f>taxrates!BS63</f>
        <v>6.0204960405826569E-2</v>
      </c>
    </row>
    <row r="72" spans="1:22" x14ac:dyDescent="0.2">
      <c r="A72" s="137">
        <v>1975</v>
      </c>
      <c r="B72" s="149">
        <f>taxrates!AY64</f>
        <v>0.41037610173225403</v>
      </c>
      <c r="C72" s="411">
        <f>taxrates!AZ64</f>
        <v>2.4808429181575775E-2</v>
      </c>
      <c r="D72" s="411">
        <f>taxrates!BA64</f>
        <v>2.160516194999218E-2</v>
      </c>
      <c r="E72" s="411">
        <f>taxrates!BB64</f>
        <v>5.8095343410968781E-3</v>
      </c>
      <c r="F72" s="411">
        <f>taxrates!BC64</f>
        <v>0.16081298887729645</v>
      </c>
      <c r="G72" s="411">
        <f>taxrates!BD64</f>
        <v>0.16575758904218674</v>
      </c>
      <c r="H72" s="412">
        <f>taxrates!BE64</f>
        <v>3.1582392752170563E-2</v>
      </c>
      <c r="I72" s="170">
        <f>taxrates!BF64</f>
        <v>0.44447922706604004</v>
      </c>
      <c r="J72" s="148">
        <f>taxrates!BG64</f>
        <v>2.3870309814810753E-2</v>
      </c>
      <c r="K72" s="148">
        <f>taxrates!BH64</f>
        <v>1.6730671748518944E-2</v>
      </c>
      <c r="L72" s="148">
        <f>taxrates!BI64</f>
        <v>2.780599519610405E-3</v>
      </c>
      <c r="M72" s="148">
        <f>taxrates!BJ64</f>
        <v>0.15746453404426575</v>
      </c>
      <c r="N72" s="148">
        <f>taxrates!BK64</f>
        <v>0.20256630331277847</v>
      </c>
      <c r="O72" s="136">
        <f>taxrates!BL64</f>
        <v>4.1066799312829971E-2</v>
      </c>
      <c r="P72" s="106">
        <f>taxrates!BM64</f>
        <v>0.47183281183242798</v>
      </c>
      <c r="Q72" s="105">
        <f>taxrates!BN64</f>
        <v>2.3432517424225807E-2</v>
      </c>
      <c r="R72" s="105">
        <f>taxrates!BO64</f>
        <v>1.1534593999385834E-2</v>
      </c>
      <c r="S72" s="105">
        <f>taxrates!BP64</f>
        <v>9.5642992528155446E-4</v>
      </c>
      <c r="T72" s="105">
        <f>taxrates!BQ64</f>
        <v>0.14290064573287964</v>
      </c>
      <c r="U72" s="105">
        <f>taxrates!BR64</f>
        <v>0.24024005234241486</v>
      </c>
      <c r="V72" s="134">
        <f>taxrates!BS64</f>
        <v>5.2768576890230179E-2</v>
      </c>
    </row>
    <row r="73" spans="1:22" x14ac:dyDescent="0.2">
      <c r="A73" s="137">
        <v>1976</v>
      </c>
      <c r="B73" s="149">
        <f>taxrates!AY65</f>
        <v>0.42893046140670776</v>
      </c>
      <c r="C73" s="411">
        <f>taxrates!AZ65</f>
        <v>2.4425975978374481E-2</v>
      </c>
      <c r="D73" s="411">
        <f>taxrates!BA65</f>
        <v>2.0003128796815872E-2</v>
      </c>
      <c r="E73" s="411">
        <f>taxrates!BB65</f>
        <v>5.7341787032783031E-3</v>
      </c>
      <c r="F73" s="411">
        <f>taxrates!BC65</f>
        <v>0.16997535526752472</v>
      </c>
      <c r="G73" s="411">
        <f>taxrates!BD65</f>
        <v>0.17736333981156349</v>
      </c>
      <c r="H73" s="412">
        <f>taxrates!BE65</f>
        <v>3.1428493559360504E-2</v>
      </c>
      <c r="I73" s="170">
        <f>taxrates!BF65</f>
        <v>0.4709511399269104</v>
      </c>
      <c r="J73" s="148">
        <f>taxrates!BG65</f>
        <v>2.3600896820425987E-2</v>
      </c>
      <c r="K73" s="148">
        <f>taxrates!BH65</f>
        <v>1.6397366300225258E-2</v>
      </c>
      <c r="L73" s="148">
        <f>taxrates!BI65</f>
        <v>2.6888151187449694E-3</v>
      </c>
      <c r="M73" s="148">
        <f>taxrates!BJ65</f>
        <v>0.16999420523643494</v>
      </c>
      <c r="N73" s="148">
        <f>taxrates!BK65</f>
        <v>0.21734611690044403</v>
      </c>
      <c r="O73" s="136">
        <f>taxrates!BL65</f>
        <v>4.0923729538917542E-2</v>
      </c>
      <c r="P73" s="106">
        <f>taxrates!BM65</f>
        <v>0.50201958417892456</v>
      </c>
      <c r="Q73" s="105">
        <f>taxrates!BN65</f>
        <v>2.3184213787317276E-2</v>
      </c>
      <c r="R73" s="105">
        <f>taxrates!BO65</f>
        <v>1.1305035091936588E-2</v>
      </c>
      <c r="S73" s="105">
        <f>taxrates!BP65</f>
        <v>8.0336164683103561E-4</v>
      </c>
      <c r="T73" s="105">
        <f>taxrates!BQ65</f>
        <v>0.15819579362869263</v>
      </c>
      <c r="U73" s="105">
        <f>taxrates!BR65</f>
        <v>0.25635509565472603</v>
      </c>
      <c r="V73" s="134">
        <f>taxrates!BS65</f>
        <v>5.2176076918840408E-2</v>
      </c>
    </row>
    <row r="74" spans="1:22" x14ac:dyDescent="0.2">
      <c r="A74" s="137">
        <v>1977</v>
      </c>
      <c r="B74" s="149">
        <f>taxrates!AY66</f>
        <v>0.42848336696624756</v>
      </c>
      <c r="C74" s="411">
        <f>taxrates!AZ66</f>
        <v>2.3939555510878563E-2</v>
      </c>
      <c r="D74" s="411">
        <f>taxrates!BA66</f>
        <v>2.0868951454758644E-2</v>
      </c>
      <c r="E74" s="411">
        <f>taxrates!BB66</f>
        <v>5.7367552071809769E-3</v>
      </c>
      <c r="F74" s="411">
        <f>taxrates!BC66</f>
        <v>0.16846495866775513</v>
      </c>
      <c r="G74" s="411">
        <f>taxrates!BD66</f>
        <v>0.17513592541217804</v>
      </c>
      <c r="H74" s="412">
        <f>taxrates!BE66</f>
        <v>3.4337230026721954E-2</v>
      </c>
      <c r="I74" s="170">
        <f>taxrates!BF66</f>
        <v>0.46713611483573914</v>
      </c>
      <c r="J74" s="148">
        <f>taxrates!BG66</f>
        <v>2.3147061467170715E-2</v>
      </c>
      <c r="K74" s="148">
        <f>taxrates!BH66</f>
        <v>1.7734752967953682E-2</v>
      </c>
      <c r="L74" s="148">
        <f>taxrates!BI66</f>
        <v>2.724493620917201E-3</v>
      </c>
      <c r="M74" s="148">
        <f>taxrates!BJ66</f>
        <v>0.1658034473657608</v>
      </c>
      <c r="N74" s="148">
        <f>taxrates!BK66</f>
        <v>0.21356084942817688</v>
      </c>
      <c r="O74" s="136">
        <f>taxrates!BL66</f>
        <v>4.4165518134832382E-2</v>
      </c>
      <c r="P74" s="106">
        <f>taxrates!BM66</f>
        <v>0.49999359250068665</v>
      </c>
      <c r="Q74" s="105">
        <f>taxrates!BN66</f>
        <v>2.2764885798096657E-2</v>
      </c>
      <c r="R74" s="105">
        <f>taxrates!BO66</f>
        <v>1.2669414281845093E-2</v>
      </c>
      <c r="S74" s="105">
        <f>taxrates!BP66</f>
        <v>9.6723303431645036E-4</v>
      </c>
      <c r="T74" s="105">
        <f>taxrates!BQ66</f>
        <v>0.155732661485672</v>
      </c>
      <c r="U74" s="105">
        <f>taxrates!BR66</f>
        <v>0.25229411572217941</v>
      </c>
      <c r="V74" s="134">
        <f>taxrates!BS66</f>
        <v>5.5565282702445984E-2</v>
      </c>
    </row>
    <row r="75" spans="1:22" x14ac:dyDescent="0.2">
      <c r="A75" s="137">
        <v>1978</v>
      </c>
      <c r="B75" s="149">
        <f>taxrates!AY67</f>
        <v>0.40888234972953796</v>
      </c>
      <c r="C75" s="411">
        <f>taxrates!AZ67</f>
        <v>2.3975387215614319E-2</v>
      </c>
      <c r="D75" s="411">
        <f>taxrates!BA67</f>
        <v>1.7737004905939102E-2</v>
      </c>
      <c r="E75" s="411">
        <f>taxrates!BB67</f>
        <v>6.1080898158252239E-3</v>
      </c>
      <c r="F75" s="411">
        <f>taxrates!BC67</f>
        <v>0.17038655281066895</v>
      </c>
      <c r="G75" s="411">
        <f>taxrates!BD67</f>
        <v>0.16306068748235703</v>
      </c>
      <c r="H75" s="412">
        <f>taxrates!BE67</f>
        <v>2.761463075876236E-2</v>
      </c>
      <c r="I75" s="170">
        <f>taxrates!BF67</f>
        <v>0.44435545802116394</v>
      </c>
      <c r="J75" s="148">
        <f>taxrates!BG67</f>
        <v>2.3282190784811974E-2</v>
      </c>
      <c r="K75" s="148">
        <f>taxrates!BH67</f>
        <v>1.5266072005033493E-2</v>
      </c>
      <c r="L75" s="148">
        <f>taxrates!BI67</f>
        <v>2.8981105424463749E-3</v>
      </c>
      <c r="M75" s="148">
        <f>taxrates!BJ67</f>
        <v>0.16856364905834198</v>
      </c>
      <c r="N75" s="148">
        <f>taxrates!BK67</f>
        <v>0.19912325590848923</v>
      </c>
      <c r="O75" s="136">
        <f>taxrates!BL67</f>
        <v>3.5222180187702179E-2</v>
      </c>
      <c r="P75" s="106">
        <f>taxrates!BM67</f>
        <v>0.45992690324783325</v>
      </c>
      <c r="Q75" s="105">
        <f>taxrates!BN67</f>
        <v>2.3014683276414871E-2</v>
      </c>
      <c r="R75" s="105">
        <f>taxrates!BO67</f>
        <v>1.0473862290382385E-2</v>
      </c>
      <c r="S75" s="105">
        <f>taxrates!BP67</f>
        <v>1.0222434066236019E-3</v>
      </c>
      <c r="T75" s="105">
        <f>taxrates!BQ67</f>
        <v>0.15319739282131195</v>
      </c>
      <c r="U75" s="105">
        <f>taxrates!BR67</f>
        <v>0.23288271576166153</v>
      </c>
      <c r="V75" s="134">
        <f>taxrates!BS67</f>
        <v>3.9336003363132477E-2</v>
      </c>
    </row>
    <row r="76" spans="1:22" x14ac:dyDescent="0.2">
      <c r="A76" s="141">
        <v>1979</v>
      </c>
      <c r="B76" s="151">
        <f>taxrates!AY68</f>
        <v>0.41239628195762634</v>
      </c>
      <c r="C76" s="511">
        <f>taxrates!AZ68</f>
        <v>2.3403491824865341E-2</v>
      </c>
      <c r="D76" s="511">
        <f>taxrates!BA68</f>
        <v>1.6578992828726768E-2</v>
      </c>
      <c r="E76" s="511">
        <f>taxrates!BB68</f>
        <v>6.4404262229800224E-3</v>
      </c>
      <c r="F76" s="511">
        <f>taxrates!BC68</f>
        <v>0.18385876715183258</v>
      </c>
      <c r="G76" s="511">
        <f>taxrates!BD68</f>
        <v>0.15720807388424873</v>
      </c>
      <c r="H76" s="512">
        <f>taxrates!BE68</f>
        <v>2.4906549602746964E-2</v>
      </c>
      <c r="I76" s="171">
        <f>taxrates!BF68</f>
        <v>0.4430420994758606</v>
      </c>
      <c r="J76" s="150">
        <f>taxrates!BG68</f>
        <v>2.2804034873843193E-2</v>
      </c>
      <c r="K76" s="150">
        <f>taxrates!BH68</f>
        <v>1.3346884399652481E-2</v>
      </c>
      <c r="L76" s="150">
        <f>taxrates!BI68</f>
        <v>2.9522140976041555E-3</v>
      </c>
      <c r="M76" s="150">
        <f>taxrates!BJ68</f>
        <v>0.18259686231613159</v>
      </c>
      <c r="N76" s="150">
        <f>taxrates!BK68</f>
        <v>0.19118884205818176</v>
      </c>
      <c r="O76" s="140">
        <f>taxrates!BL68</f>
        <v>3.0153268948197365E-2</v>
      </c>
      <c r="P76" s="109">
        <f>taxrates!BM68</f>
        <v>0.46247822046279907</v>
      </c>
      <c r="Q76" s="108">
        <f>taxrates!BN68</f>
        <v>2.2604648023843765E-2</v>
      </c>
      <c r="R76" s="108">
        <f>taxrates!BO68</f>
        <v>8.7563032284379005E-3</v>
      </c>
      <c r="S76" s="108">
        <f>taxrates!BP68</f>
        <v>1.0122655658051372E-3</v>
      </c>
      <c r="T76" s="108">
        <f>taxrates!BQ68</f>
        <v>0.17547167837619781</v>
      </c>
      <c r="U76" s="108">
        <f>taxrates!BR68</f>
        <v>0.22241723909974098</v>
      </c>
      <c r="V76" s="138">
        <f>taxrates!BS68</f>
        <v>3.2216072082519531E-2</v>
      </c>
    </row>
    <row r="77" spans="1:22" x14ac:dyDescent="0.2">
      <c r="A77" s="137">
        <v>1980</v>
      </c>
      <c r="B77" s="149">
        <f>taxrates!AY69</f>
        <v>0.41515743732452393</v>
      </c>
      <c r="C77" s="411">
        <f>taxrates!AZ69</f>
        <v>2.4377133697271347E-2</v>
      </c>
      <c r="D77" s="411">
        <f>taxrates!BA69</f>
        <v>1.8017308786511421E-2</v>
      </c>
      <c r="E77" s="411">
        <f>taxrates!BB69</f>
        <v>7.276974618434906E-3</v>
      </c>
      <c r="F77" s="411">
        <f>taxrates!BC69</f>
        <v>0.19301916658878326</v>
      </c>
      <c r="G77" s="411">
        <f>taxrates!BD69</f>
        <v>0.14432547986507416</v>
      </c>
      <c r="H77" s="412">
        <f>taxrates!BE69</f>
        <v>2.8141388669610023E-2</v>
      </c>
      <c r="I77" s="170">
        <f>taxrates!BF69</f>
        <v>0.44435679912567139</v>
      </c>
      <c r="J77" s="148">
        <f>taxrates!BG69</f>
        <v>2.3762723430991173E-2</v>
      </c>
      <c r="K77" s="148">
        <f>taxrates!BH69</f>
        <v>1.5014744363725185E-2</v>
      </c>
      <c r="L77" s="148">
        <f>taxrates!BI69</f>
        <v>3.4814404789358377E-3</v>
      </c>
      <c r="M77" s="148">
        <f>taxrates!BJ69</f>
        <v>0.19273258745670319</v>
      </c>
      <c r="N77" s="148">
        <f>taxrates!BK69</f>
        <v>0.17456059902906418</v>
      </c>
      <c r="O77" s="136">
        <f>taxrates!BL69</f>
        <v>3.4804698079824448E-2</v>
      </c>
      <c r="P77" s="106">
        <f>taxrates!BM69</f>
        <v>0.45557713508605957</v>
      </c>
      <c r="Q77" s="105">
        <f>taxrates!BN69</f>
        <v>2.3530906066298485E-2</v>
      </c>
      <c r="R77" s="105">
        <f>taxrates!BO69</f>
        <v>1.0452209040522575E-2</v>
      </c>
      <c r="S77" s="105">
        <f>taxrates!BP69</f>
        <v>1.2330508325248957E-3</v>
      </c>
      <c r="T77" s="105">
        <f>taxrates!BQ69</f>
        <v>0.17835916578769684</v>
      </c>
      <c r="U77" s="105">
        <f>taxrates!BR69</f>
        <v>0.20355646684765816</v>
      </c>
      <c r="V77" s="134">
        <f>taxrates!BS69</f>
        <v>3.8445323705673218E-2</v>
      </c>
    </row>
    <row r="78" spans="1:22" x14ac:dyDescent="0.2">
      <c r="A78" s="137">
        <v>1981</v>
      </c>
      <c r="B78" s="149">
        <f>taxrates!AY70</f>
        <v>0.3788323700428009</v>
      </c>
      <c r="C78" s="411">
        <f>taxrates!AZ70</f>
        <v>2.6492739096283913E-2</v>
      </c>
      <c r="D78" s="411">
        <f>taxrates!BA70</f>
        <v>2.0490888506174088E-2</v>
      </c>
      <c r="E78" s="411">
        <f>taxrates!BB70</f>
        <v>7.7147921547293663E-3</v>
      </c>
      <c r="F78" s="411">
        <f>taxrates!BC70</f>
        <v>0.17620372772216797</v>
      </c>
      <c r="G78" s="411">
        <f>taxrates!BD70</f>
        <v>0.12196147814393044</v>
      </c>
      <c r="H78" s="412">
        <f>taxrates!BE70</f>
        <v>2.5968721136450768E-2</v>
      </c>
      <c r="I78" s="170">
        <f>taxrates!BF70</f>
        <v>0.39664265513420105</v>
      </c>
      <c r="J78" s="148">
        <f>taxrates!BG70</f>
        <v>2.600204199552536E-2</v>
      </c>
      <c r="K78" s="148">
        <f>taxrates!BH70</f>
        <v>1.8413495272397995E-2</v>
      </c>
      <c r="L78" s="148">
        <f>taxrates!BI70</f>
        <v>3.5320173483341932E-3</v>
      </c>
      <c r="M78" s="148">
        <f>taxrates!BJ70</f>
        <v>0.17148807644844055</v>
      </c>
      <c r="N78" s="148">
        <f>taxrates!BK70</f>
        <v>0.14549924433231354</v>
      </c>
      <c r="O78" s="136">
        <f>taxrates!BL70</f>
        <v>3.1707767397165298E-2</v>
      </c>
      <c r="P78" s="106">
        <f>taxrates!BM70</f>
        <v>0.40013235807418823</v>
      </c>
      <c r="Q78" s="105">
        <f>taxrates!BN70</f>
        <v>2.5913802906870842E-2</v>
      </c>
      <c r="R78" s="105">
        <f>taxrates!BO70</f>
        <v>1.5051401220262051E-2</v>
      </c>
      <c r="S78" s="105">
        <f>taxrates!BP70</f>
        <v>1.2414497323334217E-3</v>
      </c>
      <c r="T78" s="105">
        <f>taxrates!BQ70</f>
        <v>0.15558257699012756</v>
      </c>
      <c r="U78" s="105">
        <f>taxrates!BR70</f>
        <v>0.1680457629263401</v>
      </c>
      <c r="V78" s="134">
        <f>taxrates!BS70</f>
        <v>3.4297369420528412E-2</v>
      </c>
    </row>
    <row r="79" spans="1:22" x14ac:dyDescent="0.2">
      <c r="A79" s="137">
        <v>1982</v>
      </c>
      <c r="B79" s="135">
        <f>taxrates!AY71</f>
        <v>0.36661848425865173</v>
      </c>
      <c r="C79" s="411">
        <f>taxrates!AZ71</f>
        <v>2.5249062106013298E-2</v>
      </c>
      <c r="D79" s="411">
        <f>taxrates!BA71</f>
        <v>2.0784417167305946E-2</v>
      </c>
      <c r="E79" s="411">
        <f>taxrates!BB71</f>
        <v>8.1471335142850876E-3</v>
      </c>
      <c r="F79" s="411">
        <f>taxrates!BC71</f>
        <v>0.18342828750610352</v>
      </c>
      <c r="G79" s="411">
        <f>taxrates!BD71</f>
        <v>0.10308258607983589</v>
      </c>
      <c r="H79" s="412">
        <f>taxrates!BE71</f>
        <v>2.5927010923624039E-2</v>
      </c>
      <c r="I79" s="170">
        <f>taxrates!BF71</f>
        <v>0.38092908263206482</v>
      </c>
      <c r="J79" s="136">
        <f>taxrates!BG71</f>
        <v>2.4830542504787445E-2</v>
      </c>
      <c r="K79" s="136">
        <f>taxrates!BH71</f>
        <v>1.7506178468465805E-2</v>
      </c>
      <c r="L79" s="136">
        <f>taxrates!BI71</f>
        <v>3.7328675389289856E-3</v>
      </c>
      <c r="M79" s="136">
        <f>taxrates!BJ71</f>
        <v>0.17762093245983124</v>
      </c>
      <c r="N79" s="136">
        <f>taxrates!BK71</f>
        <v>0.12729920074343681</v>
      </c>
      <c r="O79" s="136">
        <f>taxrates!BL71</f>
        <v>2.9939372092485428E-2</v>
      </c>
      <c r="P79" s="106">
        <f>taxrates!BM71</f>
        <v>0.38312339782714844</v>
      </c>
      <c r="Q79" s="105">
        <f>taxrates!BN71</f>
        <v>2.4922661483287811E-2</v>
      </c>
      <c r="R79" s="105">
        <f>taxrates!BO71</f>
        <v>1.2410616502165794E-2</v>
      </c>
      <c r="S79" s="105">
        <f>taxrates!BP71</f>
        <v>1.1738064931705594E-3</v>
      </c>
      <c r="T79" s="105">
        <f>taxrates!BQ71</f>
        <v>0.15438923239707947</v>
      </c>
      <c r="U79" s="105">
        <f>taxrates!BR71</f>
        <v>0.16111347451806068</v>
      </c>
      <c r="V79" s="134">
        <f>taxrates!BS71</f>
        <v>2.9113616794347763E-2</v>
      </c>
    </row>
    <row r="80" spans="1:22" x14ac:dyDescent="0.2">
      <c r="A80" s="137">
        <v>1983</v>
      </c>
      <c r="B80" s="135">
        <f>taxrates!AY72</f>
        <v>0.35289043188095093</v>
      </c>
      <c r="C80" s="411">
        <f>taxrates!AZ72</f>
        <v>2.6106605306267738E-2</v>
      </c>
      <c r="D80" s="411">
        <f>taxrates!BA72</f>
        <v>1.8951002508401871E-2</v>
      </c>
      <c r="E80" s="411">
        <f>taxrates!BB72</f>
        <v>8.158581331372261E-3</v>
      </c>
      <c r="F80" s="411">
        <f>taxrates!BC72</f>
        <v>0.17365217208862305</v>
      </c>
      <c r="G80" s="411">
        <f>taxrates!BD72</f>
        <v>0.10736214369535446</v>
      </c>
      <c r="H80" s="412">
        <f>taxrates!BE72</f>
        <v>1.8659917637705803E-2</v>
      </c>
      <c r="I80" s="170">
        <f>taxrates!BF72</f>
        <v>0.37166216969490051</v>
      </c>
      <c r="J80" s="136">
        <f>taxrates!BG72</f>
        <v>2.5850135833024979E-2</v>
      </c>
      <c r="K80" s="136">
        <f>taxrates!BH72</f>
        <v>1.6466828063130379E-2</v>
      </c>
      <c r="L80" s="136">
        <f>taxrates!BI72</f>
        <v>3.6174473352730274E-3</v>
      </c>
      <c r="M80" s="136">
        <f>taxrates!BJ72</f>
        <v>0.17223435640335083</v>
      </c>
      <c r="N80" s="136">
        <f>taxrates!BK72</f>
        <v>0.13214793056249619</v>
      </c>
      <c r="O80" s="136">
        <f>taxrates!BL72</f>
        <v>2.1345486864447594E-2</v>
      </c>
      <c r="P80" s="106">
        <f>taxrates!BM72</f>
        <v>0.37623295187950134</v>
      </c>
      <c r="Q80" s="105">
        <f>taxrates!BN72</f>
        <v>2.5934148579835892E-2</v>
      </c>
      <c r="R80" s="105">
        <f>taxrates!BO72</f>
        <v>1.0991411283612251E-2</v>
      </c>
      <c r="S80" s="105">
        <f>taxrates!BP72</f>
        <v>1.1304656509310007E-3</v>
      </c>
      <c r="T80" s="105">
        <f>taxrates!BQ72</f>
        <v>0.14815495908260345</v>
      </c>
      <c r="U80" s="105">
        <f>taxrates!BR72</f>
        <v>0.17061464488506317</v>
      </c>
      <c r="V80" s="134">
        <f>taxrates!BS72</f>
        <v>1.9407337531447411E-2</v>
      </c>
    </row>
    <row r="81" spans="1:22" x14ac:dyDescent="0.2">
      <c r="A81" s="137">
        <v>1984</v>
      </c>
      <c r="B81" s="135">
        <f>taxrates!AY73</f>
        <v>0.33028075098991394</v>
      </c>
      <c r="C81" s="411">
        <f>taxrates!AZ73</f>
        <v>2.595515176653862E-2</v>
      </c>
      <c r="D81" s="411">
        <f>taxrates!BA73</f>
        <v>1.6348352655768394E-2</v>
      </c>
      <c r="E81" s="411">
        <f>taxrates!BB73</f>
        <v>7.4622873216867447E-3</v>
      </c>
      <c r="F81" s="411">
        <f>taxrates!BC73</f>
        <v>0.16109129786491394</v>
      </c>
      <c r="G81" s="411">
        <f>taxrates!BD73</f>
        <v>0.10308880731463432</v>
      </c>
      <c r="H81" s="412">
        <f>taxrates!BE73</f>
        <v>1.6334861516952515E-2</v>
      </c>
      <c r="I81" s="170">
        <f>taxrates!BF73</f>
        <v>0.34937012195587158</v>
      </c>
      <c r="J81" s="136">
        <f>taxrates!BG73</f>
        <v>2.584090456366539E-2</v>
      </c>
      <c r="K81" s="136">
        <f>taxrates!BH73</f>
        <v>1.3781556859612465E-2</v>
      </c>
      <c r="L81" s="136">
        <f>taxrates!BI73</f>
        <v>3.3976351842284203E-3</v>
      </c>
      <c r="M81" s="136">
        <f>taxrates!BJ73</f>
        <v>0.16316060721874237</v>
      </c>
      <c r="N81" s="136">
        <f>taxrates!BK73</f>
        <v>0.12453475594520569</v>
      </c>
      <c r="O81" s="136">
        <f>taxrates!BL73</f>
        <v>1.8654666841030121E-2</v>
      </c>
      <c r="P81" s="106">
        <f>taxrates!BM73</f>
        <v>0.36216413974761963</v>
      </c>
      <c r="Q81" s="105">
        <f>taxrates!BN73</f>
        <v>2.5942215695977211E-2</v>
      </c>
      <c r="R81" s="105">
        <f>taxrates!BO73</f>
        <v>9.1199548915028572E-3</v>
      </c>
      <c r="S81" s="105">
        <f>taxrates!BP73</f>
        <v>1.1180425062775612E-3</v>
      </c>
      <c r="T81" s="105">
        <f>taxrates!BQ73</f>
        <v>0.14578206837177277</v>
      </c>
      <c r="U81" s="105">
        <f>taxrates!BR73</f>
        <v>0.16256300359964371</v>
      </c>
      <c r="V81" s="134">
        <f>taxrates!BS73</f>
        <v>1.7638836055994034E-2</v>
      </c>
    </row>
    <row r="82" spans="1:22" x14ac:dyDescent="0.2">
      <c r="A82" s="137">
        <v>1985</v>
      </c>
      <c r="B82" s="135">
        <f>taxrates!AY74</f>
        <v>0.33835688233375549</v>
      </c>
      <c r="C82" s="411">
        <f>taxrates!AZ74</f>
        <v>2.6116592809557915E-2</v>
      </c>
      <c r="D82" s="411">
        <f>taxrates!BA74</f>
        <v>1.709497906267643E-2</v>
      </c>
      <c r="E82" s="411">
        <f>taxrates!BB74</f>
        <v>7.8500136733055115E-3</v>
      </c>
      <c r="F82" s="411">
        <f>taxrates!BC74</f>
        <v>0.17311085760593414</v>
      </c>
      <c r="G82" s="411">
        <f>taxrates!BD74</f>
        <v>9.7401205450296402E-2</v>
      </c>
      <c r="H82" s="412">
        <f>taxrates!BE74</f>
        <v>1.6783237457275391E-2</v>
      </c>
      <c r="I82" s="170">
        <f>taxrates!BF74</f>
        <v>0.35729020833969116</v>
      </c>
      <c r="J82" s="136">
        <f>taxrates!BG74</f>
        <v>2.6073070243000984E-2</v>
      </c>
      <c r="K82" s="136">
        <f>taxrates!BH74</f>
        <v>1.5632253140211105E-2</v>
      </c>
      <c r="L82" s="136">
        <f>taxrates!BI74</f>
        <v>3.527401015162468E-3</v>
      </c>
      <c r="M82" s="136">
        <f>taxrates!BJ74</f>
        <v>0.17671693861484528</v>
      </c>
      <c r="N82" s="136">
        <f>taxrates!BK74</f>
        <v>0.11595381051301956</v>
      </c>
      <c r="O82" s="136">
        <f>taxrates!BL74</f>
        <v>1.9386738538742065E-2</v>
      </c>
      <c r="P82" s="106">
        <f>taxrates!BM74</f>
        <v>0.34603196382522583</v>
      </c>
      <c r="Q82" s="105">
        <f>taxrates!BN74</f>
        <v>2.6116153225302696E-2</v>
      </c>
      <c r="R82" s="105">
        <f>taxrates!BO74</f>
        <v>1.0847261175513268E-2</v>
      </c>
      <c r="S82" s="105">
        <f>taxrates!BP74</f>
        <v>9.7296526655554771E-4</v>
      </c>
      <c r="T82" s="105">
        <f>taxrates!BQ74</f>
        <v>0.14066426455974579</v>
      </c>
      <c r="U82" s="105">
        <f>taxrates!BR74</f>
        <v>0.14827027171850204</v>
      </c>
      <c r="V82" s="134">
        <f>taxrates!BS74</f>
        <v>1.916104182600975E-2</v>
      </c>
    </row>
    <row r="83" spans="1:22" x14ac:dyDescent="0.2">
      <c r="A83" s="137">
        <v>1986</v>
      </c>
      <c r="B83" s="135">
        <f>taxrates!AY75</f>
        <v>0.3555416464805603</v>
      </c>
      <c r="C83" s="411">
        <f>taxrates!AZ75</f>
        <v>2.3416856303811073E-2</v>
      </c>
      <c r="D83" s="411">
        <f>taxrates!BA75</f>
        <v>1.6443630680441856E-2</v>
      </c>
      <c r="E83" s="411">
        <f>taxrates!BB75</f>
        <v>8.034982718527317E-3</v>
      </c>
      <c r="F83" s="411">
        <f>taxrates!BC75</f>
        <v>0.1946074515581131</v>
      </c>
      <c r="G83" s="411">
        <f>taxrates!BD75</f>
        <v>9.5554657280445099E-2</v>
      </c>
      <c r="H83" s="412">
        <f>taxrates!BE75</f>
        <v>1.7484061419963837E-2</v>
      </c>
      <c r="I83" s="170">
        <f>taxrates!BF75</f>
        <v>0.38628575205802917</v>
      </c>
      <c r="J83" s="136">
        <f>taxrates!BG75</f>
        <v>2.2452706471085548E-2</v>
      </c>
      <c r="K83" s="136">
        <f>taxrates!BH75</f>
        <v>1.2773154303431511E-2</v>
      </c>
      <c r="L83" s="136">
        <f>taxrates!BI75</f>
        <v>3.3596113789826632E-3</v>
      </c>
      <c r="M83" s="136">
        <f>taxrates!BJ75</f>
        <v>0.20943649113178253</v>
      </c>
      <c r="N83" s="136">
        <f>taxrates!BK75</f>
        <v>0.11853934451937675</v>
      </c>
      <c r="O83" s="136">
        <f>taxrates!BL75</f>
        <v>1.9724452868103981E-2</v>
      </c>
      <c r="P83" s="106">
        <f>taxrates!BM75</f>
        <v>0.41190952062606812</v>
      </c>
      <c r="Q83" s="105">
        <f>taxrates!BN75</f>
        <v>2.1866479888558388E-2</v>
      </c>
      <c r="R83" s="105">
        <f>taxrates!BO75</f>
        <v>8.3092181012034416E-3</v>
      </c>
      <c r="S83" s="105">
        <f>taxrates!BP75</f>
        <v>1.1867969296872616E-3</v>
      </c>
      <c r="T83" s="105">
        <f>taxrates!BQ75</f>
        <v>0.20825310051441193</v>
      </c>
      <c r="U83" s="105">
        <f>taxrates!BR75</f>
        <v>0.15220034122467041</v>
      </c>
      <c r="V83" s="134">
        <f>taxrates!BS75</f>
        <v>2.0093604922294617E-2</v>
      </c>
    </row>
    <row r="84" spans="1:22" x14ac:dyDescent="0.2">
      <c r="A84" s="137">
        <v>1987</v>
      </c>
      <c r="B84" s="135">
        <f>taxrates!AY76</f>
        <v>0.35606101155281067</v>
      </c>
      <c r="C84" s="411">
        <f>taxrates!AZ76</f>
        <v>2.5449108332395554E-2</v>
      </c>
      <c r="D84" s="411">
        <f>taxrates!BA76</f>
        <v>1.6401797533035278E-2</v>
      </c>
      <c r="E84" s="411">
        <f>taxrates!BB76</f>
        <v>8.4063736721873283E-3</v>
      </c>
      <c r="F84" s="411">
        <f>taxrates!BC76</f>
        <v>0.18733900785446167</v>
      </c>
      <c r="G84" s="411">
        <f>taxrates!BD76</f>
        <v>0.10108454152941704</v>
      </c>
      <c r="H84" s="412">
        <f>taxrates!BE76</f>
        <v>1.7380187287926674E-2</v>
      </c>
      <c r="I84" s="170">
        <f>taxrates!BF76</f>
        <v>0.37019571661949158</v>
      </c>
      <c r="J84" s="136">
        <f>taxrates!BG76</f>
        <v>2.5226077064871788E-2</v>
      </c>
      <c r="K84" s="136">
        <f>taxrates!BH76</f>
        <v>1.1977098882198334E-2</v>
      </c>
      <c r="L84" s="136">
        <f>taxrates!BI76</f>
        <v>3.8861867506057024E-3</v>
      </c>
      <c r="M84" s="136">
        <f>taxrates!BJ76</f>
        <v>0.18533101677894592</v>
      </c>
      <c r="N84" s="136">
        <f>taxrates!BK76</f>
        <v>0.12405350431799889</v>
      </c>
      <c r="O84" s="136">
        <f>taxrates!BL76</f>
        <v>1.9721817225217819E-2</v>
      </c>
      <c r="P84" s="106">
        <f>taxrates!BM76</f>
        <v>0.38483297824859619</v>
      </c>
      <c r="Q84" s="105">
        <f>taxrates!BN76</f>
        <v>2.5255722925066948E-2</v>
      </c>
      <c r="R84" s="105">
        <f>taxrates!BO76</f>
        <v>8.5998401045799255E-3</v>
      </c>
      <c r="S84" s="105">
        <f>taxrates!BP76</f>
        <v>1.2536291033029556E-3</v>
      </c>
      <c r="T84" s="105">
        <f>taxrates!BQ76</f>
        <v>0.1538749635219574</v>
      </c>
      <c r="U84" s="105">
        <f>taxrates!BR76</f>
        <v>0.17549067735671997</v>
      </c>
      <c r="V84" s="134">
        <f>taxrates!BS76</f>
        <v>2.0358139649033546E-2</v>
      </c>
    </row>
    <row r="85" spans="1:22" x14ac:dyDescent="0.2">
      <c r="A85" s="137">
        <v>1988</v>
      </c>
      <c r="B85" s="135">
        <f>taxrates!AY77</f>
        <v>0.32967868447303772</v>
      </c>
      <c r="C85" s="411">
        <f>taxrates!AZ77</f>
        <v>2.5451531633734703E-2</v>
      </c>
      <c r="D85" s="411">
        <f>taxrates!BA77</f>
        <v>1.3430500403046608E-2</v>
      </c>
      <c r="E85" s="411">
        <f>taxrates!BB77</f>
        <v>8.0278879031538963E-3</v>
      </c>
      <c r="F85" s="411">
        <f>taxrates!BC77</f>
        <v>0.17208413779735565</v>
      </c>
      <c r="G85" s="411">
        <f>taxrates!BD77</f>
        <v>9.6171673387289047E-2</v>
      </c>
      <c r="H85" s="412">
        <f>taxrates!BE77</f>
        <v>1.4512947760522366E-2</v>
      </c>
      <c r="I85" s="170">
        <f>taxrates!BF77</f>
        <v>0.34160551428794861</v>
      </c>
      <c r="J85" s="136">
        <f>taxrates!BG77</f>
        <v>2.5234382599592209E-2</v>
      </c>
      <c r="K85" s="136">
        <f>taxrates!BH77</f>
        <v>9.9025117233395576E-3</v>
      </c>
      <c r="L85" s="136">
        <f>taxrates!BI77</f>
        <v>3.8018182385712862E-3</v>
      </c>
      <c r="M85" s="136">
        <f>taxrates!BJ77</f>
        <v>0.17154508829116821</v>
      </c>
      <c r="N85" s="136">
        <f>taxrates!BK77</f>
        <v>0.11481059342622757</v>
      </c>
      <c r="O85" s="136">
        <f>taxrates!BL77</f>
        <v>1.6311114653944969E-2</v>
      </c>
      <c r="P85" s="106">
        <f>taxrates!BM77</f>
        <v>0.3659110963344574</v>
      </c>
      <c r="Q85" s="105">
        <f>taxrates!BN77</f>
        <v>2.5160353630781174E-2</v>
      </c>
      <c r="R85" s="105">
        <f>taxrates!BO77</f>
        <v>6.6030570305883884E-3</v>
      </c>
      <c r="S85" s="105">
        <f>taxrates!BP77</f>
        <v>1.6487176762893796E-3</v>
      </c>
      <c r="T85" s="105">
        <f>taxrates!BQ77</f>
        <v>0.1627129465341568</v>
      </c>
      <c r="U85" s="105">
        <f>taxrates!BR77</f>
        <v>0.15281051769852638</v>
      </c>
      <c r="V85" s="134">
        <f>taxrates!BS77</f>
        <v>1.6975522041320801E-2</v>
      </c>
    </row>
    <row r="86" spans="1:22" x14ac:dyDescent="0.2">
      <c r="A86" s="137">
        <v>1989</v>
      </c>
      <c r="B86" s="135">
        <f>taxrates!AY78</f>
        <v>0.33844414353370667</v>
      </c>
      <c r="C86" s="411">
        <f>taxrates!AZ78</f>
        <v>2.5445444509387016E-2</v>
      </c>
      <c r="D86" s="411">
        <f>taxrates!BA78</f>
        <v>1.4608976431190968E-2</v>
      </c>
      <c r="E86" s="411">
        <f>taxrates!BB78</f>
        <v>8.1915371119976044E-3</v>
      </c>
      <c r="F86" s="411">
        <f>taxrates!BC78</f>
        <v>0.17159537971019745</v>
      </c>
      <c r="G86" s="411">
        <f>taxrates!BD78</f>
        <v>0.10220136865973473</v>
      </c>
      <c r="H86" s="412">
        <f>taxrates!BE78</f>
        <v>1.6401432454586029E-2</v>
      </c>
      <c r="I86" s="170">
        <f>taxrates!BF78</f>
        <v>0.35116693377494812</v>
      </c>
      <c r="J86" s="136">
        <f>taxrates!BG78</f>
        <v>2.5262070819735527E-2</v>
      </c>
      <c r="K86" s="136">
        <f>taxrates!BH78</f>
        <v>1.0711920447647572E-2</v>
      </c>
      <c r="L86" s="136">
        <f>taxrates!BI78</f>
        <v>3.9452197961509228E-3</v>
      </c>
      <c r="M86" s="136">
        <f>taxrates!BJ78</f>
        <v>0.16776019334793091</v>
      </c>
      <c r="N86" s="136">
        <f>taxrates!BK78</f>
        <v>0.12497393786907196</v>
      </c>
      <c r="O86" s="136">
        <f>taxrates!BL78</f>
        <v>1.851360872387886E-2</v>
      </c>
      <c r="P86" s="106">
        <f>taxrates!BM78</f>
        <v>0.37901505827903748</v>
      </c>
      <c r="Q86" s="105">
        <f>taxrates!BN78</f>
        <v>2.5279281660914421E-2</v>
      </c>
      <c r="R86" s="105">
        <f>taxrates!BO78</f>
        <v>7.5509138405323029E-3</v>
      </c>
      <c r="S86" s="105">
        <f>taxrates!BP78</f>
        <v>1.5152465784922242E-3</v>
      </c>
      <c r="T86" s="105">
        <f>taxrates!BQ78</f>
        <v>0.15230067074298859</v>
      </c>
      <c r="U86" s="105">
        <f>taxrates!BR78</f>
        <v>0.173139289021492</v>
      </c>
      <c r="V86" s="134">
        <f>taxrates!BS78</f>
        <v>1.9229650497436523E-2</v>
      </c>
    </row>
    <row r="87" spans="1:22" x14ac:dyDescent="0.2">
      <c r="A87" s="147">
        <v>1990</v>
      </c>
      <c r="B87" s="146">
        <f>taxrates!AY79</f>
        <v>0.33386200666427612</v>
      </c>
      <c r="C87" s="509">
        <f>taxrates!AZ79</f>
        <v>2.5129541754722595E-2</v>
      </c>
      <c r="D87" s="509">
        <f>taxrates!BA79</f>
        <v>1.5276623889803886E-2</v>
      </c>
      <c r="E87" s="509">
        <f>taxrates!BB79</f>
        <v>8.6278794333338737E-3</v>
      </c>
      <c r="F87" s="509">
        <f>taxrates!BC79</f>
        <v>0.16808968782424927</v>
      </c>
      <c r="G87" s="509">
        <f>taxrates!BD79</f>
        <v>9.7129214555025101E-2</v>
      </c>
      <c r="H87" s="510">
        <f>taxrates!BE79</f>
        <v>1.9609067589044571E-2</v>
      </c>
      <c r="I87" s="173">
        <f>taxrates!BF79</f>
        <v>0.34610924124717712</v>
      </c>
      <c r="J87" s="145">
        <f>taxrates!BG79</f>
        <v>2.5015879422426224E-2</v>
      </c>
      <c r="K87" s="145">
        <f>taxrates!BH79</f>
        <v>1.1580006219446659E-2</v>
      </c>
      <c r="L87" s="145">
        <f>taxrates!BI79</f>
        <v>4.1352249681949615E-3</v>
      </c>
      <c r="M87" s="145">
        <f>taxrates!BJ79</f>
        <v>0.16481536626815796</v>
      </c>
      <c r="N87" s="145">
        <f>taxrates!BK79</f>
        <v>0.11818808689713478</v>
      </c>
      <c r="O87" s="145">
        <f>taxrates!BL79</f>
        <v>2.2374663501977921E-2</v>
      </c>
      <c r="P87" s="112">
        <f>taxrates!BM79</f>
        <v>0.36609750986099243</v>
      </c>
      <c r="Q87" s="111">
        <f>taxrates!BN79</f>
        <v>2.5071155279874802E-2</v>
      </c>
      <c r="R87" s="111">
        <f>taxrates!BO79</f>
        <v>6.898658350110054E-3</v>
      </c>
      <c r="S87" s="111">
        <f>taxrates!BP79</f>
        <v>1.659705420024693E-3</v>
      </c>
      <c r="T87" s="111">
        <f>taxrates!BQ79</f>
        <v>0.14750292897224426</v>
      </c>
      <c r="U87" s="111">
        <f>taxrates!BR79</f>
        <v>0.16210545599460602</v>
      </c>
      <c r="V87" s="172">
        <f>taxrates!BS79</f>
        <v>2.2859606891870499E-2</v>
      </c>
    </row>
    <row r="88" spans="1:22" x14ac:dyDescent="0.2">
      <c r="A88" s="137">
        <v>1991</v>
      </c>
      <c r="B88" s="135">
        <f>taxrates!AY80</f>
        <v>0.34619823098182678</v>
      </c>
      <c r="C88" s="411">
        <f>taxrates!AZ80</f>
        <v>2.6384398341178894E-2</v>
      </c>
      <c r="D88" s="411">
        <f>taxrates!BA80</f>
        <v>1.7662378028035164E-2</v>
      </c>
      <c r="E88" s="411">
        <f>taxrates!BB80</f>
        <v>9.9211083725094795E-3</v>
      </c>
      <c r="F88" s="411">
        <f>taxrates!BC80</f>
        <v>0.17347614467144012</v>
      </c>
      <c r="G88" s="411">
        <f>taxrates!BD80</f>
        <v>9.8065156489610672E-2</v>
      </c>
      <c r="H88" s="412">
        <f>taxrates!BE80</f>
        <v>2.0689046010375023E-2</v>
      </c>
      <c r="I88" s="170">
        <f>taxrates!BF80</f>
        <v>0.36378219723701477</v>
      </c>
      <c r="J88" s="136">
        <f>taxrates!BG80</f>
        <v>2.6301534846425056E-2</v>
      </c>
      <c r="K88" s="136">
        <f>taxrates!BH80</f>
        <v>1.4235558919608593E-2</v>
      </c>
      <c r="L88" s="136">
        <f>taxrates!BI80</f>
        <v>4.7165192663669586E-3</v>
      </c>
      <c r="M88" s="136">
        <f>taxrates!BJ80</f>
        <v>0.17379558086395264</v>
      </c>
      <c r="N88" s="136">
        <f>taxrates!BK80</f>
        <v>0.12017207220196724</v>
      </c>
      <c r="O88" s="136">
        <f>taxrates!BL80</f>
        <v>2.4560941383242607E-2</v>
      </c>
      <c r="P88" s="106">
        <f>taxrates!BM80</f>
        <v>0.37932097911834717</v>
      </c>
      <c r="Q88" s="105">
        <f>taxrates!BN80</f>
        <v>2.6366272941231728E-2</v>
      </c>
      <c r="R88" s="105">
        <f>taxrates!BO80</f>
        <v>9.0419119223952293E-3</v>
      </c>
      <c r="S88" s="105">
        <f>taxrates!BP80</f>
        <v>1.7962114652618766E-3</v>
      </c>
      <c r="T88" s="105">
        <f>taxrates!BQ80</f>
        <v>0.15473456680774689</v>
      </c>
      <c r="U88" s="105">
        <f>taxrates!BR80</f>
        <v>0.16241159290075302</v>
      </c>
      <c r="V88" s="134">
        <f>taxrates!BS80</f>
        <v>2.4970430880784988E-2</v>
      </c>
    </row>
    <row r="89" spans="1:22" x14ac:dyDescent="0.2">
      <c r="A89" s="137">
        <v>1992</v>
      </c>
      <c r="B89" s="135">
        <f>taxrates!AY81</f>
        <v>0.34786903858184814</v>
      </c>
      <c r="C89" s="411">
        <f>taxrates!AZ81</f>
        <v>2.6853950694203377E-2</v>
      </c>
      <c r="D89" s="411">
        <f>taxrates!BA81</f>
        <v>1.5942923724651337E-2</v>
      </c>
      <c r="E89" s="411">
        <f>taxrates!BB81</f>
        <v>9.8782004788517952E-3</v>
      </c>
      <c r="F89" s="411">
        <f>taxrates!BC81</f>
        <v>0.17982840538024902</v>
      </c>
      <c r="G89" s="411">
        <f>taxrates!BD81</f>
        <v>9.7475767135620117E-2</v>
      </c>
      <c r="H89" s="412">
        <f>taxrates!BE81</f>
        <v>1.7889807000756264E-2</v>
      </c>
      <c r="I89" s="170">
        <f>taxrates!BF81</f>
        <v>0.36714142560958862</v>
      </c>
      <c r="J89" s="136">
        <f>taxrates!BG81</f>
        <v>2.6852454990148544E-2</v>
      </c>
      <c r="K89" s="136">
        <f>taxrates!BH81</f>
        <v>1.247478649020195E-2</v>
      </c>
      <c r="L89" s="136">
        <f>taxrates!BI81</f>
        <v>4.9308910965919495E-3</v>
      </c>
      <c r="M89" s="136">
        <f>taxrates!BJ81</f>
        <v>0.18394246697425842</v>
      </c>
      <c r="N89" s="136">
        <f>taxrates!BK81</f>
        <v>0.11839929223060608</v>
      </c>
      <c r="O89" s="136">
        <f>taxrates!BL81</f>
        <v>2.0541520789265633E-2</v>
      </c>
      <c r="P89" s="106">
        <f>taxrates!BM81</f>
        <v>0.37999871373176575</v>
      </c>
      <c r="Q89" s="105">
        <f>taxrates!BN81</f>
        <v>2.6811378076672554E-2</v>
      </c>
      <c r="R89" s="105">
        <f>taxrates!BO81</f>
        <v>7.3412377387285233E-3</v>
      </c>
      <c r="S89" s="105">
        <f>taxrates!BP81</f>
        <v>2.3207268677651882E-3</v>
      </c>
      <c r="T89" s="105">
        <f>taxrates!BQ81</f>
        <v>0.16829045116901398</v>
      </c>
      <c r="U89" s="105">
        <f>taxrates!BR81</f>
        <v>0.15514778345823288</v>
      </c>
      <c r="V89" s="134">
        <f>taxrates!BS81</f>
        <v>2.008713036775589E-2</v>
      </c>
    </row>
    <row r="90" spans="1:22" x14ac:dyDescent="0.2">
      <c r="A90" s="137">
        <v>1993</v>
      </c>
      <c r="B90" s="135">
        <f>taxrates!AY82</f>
        <v>0.37658083438873291</v>
      </c>
      <c r="C90" s="411">
        <f>taxrates!AZ82</f>
        <v>2.6996484026312828E-2</v>
      </c>
      <c r="D90" s="411">
        <f>taxrates!BA82</f>
        <v>1.5710171312093735E-2</v>
      </c>
      <c r="E90" s="411">
        <f>taxrates!BB82</f>
        <v>1.0109678842127323E-2</v>
      </c>
      <c r="F90" s="411">
        <f>taxrates!BC82</f>
        <v>0.19878073036670685</v>
      </c>
      <c r="G90" s="411">
        <f>taxrates!BD82</f>
        <v>0.10514560341835022</v>
      </c>
      <c r="H90" s="412">
        <f>taxrates!BE82</f>
        <v>1.9838150590658188E-2</v>
      </c>
      <c r="I90" s="170">
        <f>taxrates!BF82</f>
        <v>0.40468868613243103</v>
      </c>
      <c r="J90" s="136">
        <f>taxrates!BG82</f>
        <v>2.6875982061028481E-2</v>
      </c>
      <c r="K90" s="136">
        <f>taxrates!BH82</f>
        <v>1.3117428869009018E-2</v>
      </c>
      <c r="L90" s="136">
        <f>taxrates!BI82</f>
        <v>4.9170996062457561E-3</v>
      </c>
      <c r="M90" s="136">
        <f>taxrates!BJ82</f>
        <v>0.2073240727186203</v>
      </c>
      <c r="N90" s="136">
        <f>taxrates!BK82</f>
        <v>0.12913038581609726</v>
      </c>
      <c r="O90" s="136">
        <f>taxrates!BL82</f>
        <v>2.3323729634284973E-2</v>
      </c>
      <c r="P90" s="106">
        <f>taxrates!BM82</f>
        <v>0.41675457358360291</v>
      </c>
      <c r="Q90" s="105">
        <f>taxrates!BN82</f>
        <v>2.6656894013285637E-2</v>
      </c>
      <c r="R90" s="105">
        <f>taxrates!BO82</f>
        <v>8.1860274076461792E-3</v>
      </c>
      <c r="S90" s="105">
        <f>taxrates!BP82</f>
        <v>2.0817308686673641E-3</v>
      </c>
      <c r="T90" s="105">
        <f>taxrates!BQ82</f>
        <v>0.18512031435966492</v>
      </c>
      <c r="U90" s="105">
        <f>taxrates!BR82</f>
        <v>0.17225508391857147</v>
      </c>
      <c r="V90" s="134">
        <f>taxrates!BS82</f>
        <v>2.2454505786299706E-2</v>
      </c>
    </row>
    <row r="91" spans="1:22" x14ac:dyDescent="0.2">
      <c r="A91" s="137">
        <v>1994</v>
      </c>
      <c r="B91" s="135">
        <f>taxrates!AY83</f>
        <v>0.38742798566818237</v>
      </c>
      <c r="C91" s="411">
        <f>taxrates!AZ83</f>
        <v>2.7742074802517891E-2</v>
      </c>
      <c r="D91" s="411">
        <f>taxrates!BA83</f>
        <v>1.5621005557477474E-2</v>
      </c>
      <c r="E91" s="411">
        <f>taxrates!BB83</f>
        <v>1.6325801610946655E-2</v>
      </c>
      <c r="F91" s="411">
        <f>taxrates!BC83</f>
        <v>0.19878272712230682</v>
      </c>
      <c r="G91" s="411">
        <f>taxrates!BD83</f>
        <v>0.10786131024360657</v>
      </c>
      <c r="H91" s="412">
        <f>taxrates!BE83</f>
        <v>2.1095069125294685E-2</v>
      </c>
      <c r="I91" s="170">
        <f>taxrates!BF83</f>
        <v>0.41453906893730164</v>
      </c>
      <c r="J91" s="136">
        <f>taxrates!BG83</f>
        <v>2.7690073475241661E-2</v>
      </c>
      <c r="K91" s="136">
        <f>taxrates!BH83</f>
        <v>1.2469658628106117E-2</v>
      </c>
      <c r="L91" s="136">
        <f>taxrates!BI83</f>
        <v>1.0241236537694931E-2</v>
      </c>
      <c r="M91" s="136">
        <f>taxrates!BJ83</f>
        <v>0.20655074715614319</v>
      </c>
      <c r="N91" s="136">
        <f>taxrates!BK83</f>
        <v>0.13268290087580681</v>
      </c>
      <c r="O91" s="136">
        <f>taxrates!BL83</f>
        <v>2.4904442951083183E-2</v>
      </c>
      <c r="P91" s="106">
        <f>taxrates!BM83</f>
        <v>0.42960101366043091</v>
      </c>
      <c r="Q91" s="105">
        <f>taxrates!BN83</f>
        <v>2.7620334178209305E-2</v>
      </c>
      <c r="R91" s="105">
        <f>taxrates!BO83</f>
        <v>7.6932171359658241E-3</v>
      </c>
      <c r="S91" s="105">
        <f>taxrates!BP83</f>
        <v>5.8711906895041466E-3</v>
      </c>
      <c r="T91" s="105">
        <f>taxrates!BQ83</f>
        <v>0.18613167107105255</v>
      </c>
      <c r="U91" s="105">
        <f>taxrates!BR83</f>
        <v>0.17737385630607605</v>
      </c>
      <c r="V91" s="134">
        <f>taxrates!BS83</f>
        <v>2.4910738691687584E-2</v>
      </c>
    </row>
    <row r="92" spans="1:22" x14ac:dyDescent="0.2">
      <c r="A92" s="137">
        <v>1995</v>
      </c>
      <c r="B92" s="135">
        <f>taxrates!AY84</f>
        <v>0.39111906290054321</v>
      </c>
      <c r="C92" s="411">
        <f>taxrates!AZ84</f>
        <v>2.7468413114547729E-2</v>
      </c>
      <c r="D92" s="411">
        <f>taxrates!BA84</f>
        <v>1.4122813008725643E-2</v>
      </c>
      <c r="E92" s="411">
        <f>taxrates!BB84</f>
        <v>1.6611704602837563E-2</v>
      </c>
      <c r="F92" s="411">
        <f>taxrates!BC84</f>
        <v>0.20758183300495148</v>
      </c>
      <c r="G92" s="411">
        <f>taxrates!BD84</f>
        <v>0.10666239634156227</v>
      </c>
      <c r="H92" s="412">
        <f>taxrates!BE84</f>
        <v>1.8671892583370209E-2</v>
      </c>
      <c r="I92" s="170">
        <f>taxrates!BF84</f>
        <v>0.41782188415527344</v>
      </c>
      <c r="J92" s="136">
        <f>taxrates!BG84</f>
        <v>2.7378691360354424E-2</v>
      </c>
      <c r="K92" s="136">
        <f>taxrates!BH84</f>
        <v>1.1501002125442028E-2</v>
      </c>
      <c r="L92" s="136">
        <f>taxrates!BI84</f>
        <v>1.0829218663275242E-2</v>
      </c>
      <c r="M92" s="136">
        <f>taxrates!BJ84</f>
        <v>0.21565744280815125</v>
      </c>
      <c r="N92" s="136">
        <f>taxrates!BK84</f>
        <v>0.13066990673542023</v>
      </c>
      <c r="O92" s="136">
        <f>taxrates!BL84</f>
        <v>2.1785624325275421E-2</v>
      </c>
      <c r="P92" s="106">
        <f>taxrates!BM84</f>
        <v>0.43052685260772705</v>
      </c>
      <c r="Q92" s="105">
        <f>taxrates!BN84</f>
        <v>2.7285140007734299E-2</v>
      </c>
      <c r="R92" s="105">
        <f>taxrates!BO84</f>
        <v>7.5331572443246841E-3</v>
      </c>
      <c r="S92" s="105">
        <f>taxrates!BP84</f>
        <v>6.3230986706912518E-3</v>
      </c>
      <c r="T92" s="105">
        <f>taxrates!BQ84</f>
        <v>0.1921476274728775</v>
      </c>
      <c r="U92" s="105">
        <f>taxrates!BR84</f>
        <v>0.17501964420080185</v>
      </c>
      <c r="V92" s="134">
        <f>taxrates!BS84</f>
        <v>2.2218193858861923E-2</v>
      </c>
    </row>
    <row r="93" spans="1:22" x14ac:dyDescent="0.2">
      <c r="A93" s="137">
        <v>1996</v>
      </c>
      <c r="B93" s="135">
        <f>taxrates!AY85</f>
        <v>0.39830213785171509</v>
      </c>
      <c r="C93" s="411">
        <f>taxrates!AZ85</f>
        <v>2.6313444599509239E-2</v>
      </c>
      <c r="D93" s="411">
        <f>taxrates!BA85</f>
        <v>1.2473716400563717E-2</v>
      </c>
      <c r="E93" s="411">
        <f>taxrates!BB85</f>
        <v>1.5587247908115387E-2</v>
      </c>
      <c r="F93" s="411">
        <f>taxrates!BC85</f>
        <v>0.22321072220802307</v>
      </c>
      <c r="G93" s="411">
        <f>taxrates!BD85</f>
        <v>0.10243827849626541</v>
      </c>
      <c r="H93" s="412">
        <f>taxrates!BE85</f>
        <v>1.827872171998024E-2</v>
      </c>
      <c r="I93" s="170">
        <f>taxrates!BF85</f>
        <v>0.42687052488327026</v>
      </c>
      <c r="J93" s="136">
        <f>taxrates!BG85</f>
        <v>2.6095893234014511E-2</v>
      </c>
      <c r="K93" s="136">
        <f>taxrates!BH85</f>
        <v>9.7692133858799934E-3</v>
      </c>
      <c r="L93" s="136">
        <f>taxrates!BI85</f>
        <v>1.0348632000386715E-2</v>
      </c>
      <c r="M93" s="136">
        <f>taxrates!BJ85</f>
        <v>0.23634234070777893</v>
      </c>
      <c r="N93" s="136">
        <f>taxrates!BK85</f>
        <v>0.12357567250728607</v>
      </c>
      <c r="O93" s="136">
        <f>taxrates!BL85</f>
        <v>2.0738786086440086E-2</v>
      </c>
      <c r="P93" s="106">
        <f>taxrates!BM85</f>
        <v>0.44234761595726013</v>
      </c>
      <c r="Q93" s="105">
        <f>taxrates!BN85</f>
        <v>2.59734857827425E-2</v>
      </c>
      <c r="R93" s="105">
        <f>taxrates!BO85</f>
        <v>6.5769129432737827E-3</v>
      </c>
      <c r="S93" s="105">
        <f>taxrates!BP85</f>
        <v>6.5532997250556946E-3</v>
      </c>
      <c r="T93" s="105">
        <f>taxrates!BQ85</f>
        <v>0.2203345000743866</v>
      </c>
      <c r="U93" s="105">
        <f>taxrates!BR85</f>
        <v>0.16201111301779747</v>
      </c>
      <c r="V93" s="134">
        <f>taxrates!BS85</f>
        <v>2.089829184114933E-2</v>
      </c>
    </row>
    <row r="94" spans="1:22" x14ac:dyDescent="0.2">
      <c r="A94" s="137">
        <v>1997</v>
      </c>
      <c r="B94" s="135">
        <f>taxrates!AY86</f>
        <v>0.38294762372970581</v>
      </c>
      <c r="C94" s="411">
        <f>taxrates!AZ86</f>
        <v>2.4688651785254478E-2</v>
      </c>
      <c r="D94" s="411">
        <f>taxrates!BA86</f>
        <v>1.0779676958918571E-2</v>
      </c>
      <c r="E94" s="411">
        <f>taxrates!BB86</f>
        <v>1.4656322076916695E-2</v>
      </c>
      <c r="F94" s="411">
        <f>taxrates!BC86</f>
        <v>0.22168944776058197</v>
      </c>
      <c r="G94" s="411">
        <f>taxrates!BD86</f>
        <v>9.361480176448822E-2</v>
      </c>
      <c r="H94" s="412">
        <f>taxrates!BE86</f>
        <v>1.7518725246191025E-2</v>
      </c>
      <c r="I94" s="170">
        <f>taxrates!BF86</f>
        <v>0.40218073129653931</v>
      </c>
      <c r="J94" s="136">
        <f>taxrates!BG86</f>
        <v>2.4041175842285156E-2</v>
      </c>
      <c r="K94" s="136">
        <f>taxrates!BH86</f>
        <v>8.1642074510455132E-3</v>
      </c>
      <c r="L94" s="136">
        <f>taxrates!BI86</f>
        <v>9.7335148602724075E-3</v>
      </c>
      <c r="M94" s="136">
        <f>taxrates!BJ86</f>
        <v>0.23051188886165619</v>
      </c>
      <c r="N94" s="136">
        <f>taxrates!BK86</f>
        <v>0.11050698906183243</v>
      </c>
      <c r="O94" s="136">
        <f>taxrates!BL86</f>
        <v>1.9222978502511978E-2</v>
      </c>
      <c r="P94" s="106">
        <f>taxrates!BM86</f>
        <v>0.41283109784126282</v>
      </c>
      <c r="Q94" s="105">
        <f>taxrates!BN86</f>
        <v>2.3664280772209167E-2</v>
      </c>
      <c r="R94" s="105">
        <f>taxrates!BO86</f>
        <v>5.1006479188799858E-3</v>
      </c>
      <c r="S94" s="105">
        <f>taxrates!BP86</f>
        <v>6.2701478600502014E-3</v>
      </c>
      <c r="T94" s="105">
        <f>taxrates!BQ86</f>
        <v>0.21396636962890625</v>
      </c>
      <c r="U94" s="105">
        <f>taxrates!BR86</f>
        <v>0.14453819021582603</v>
      </c>
      <c r="V94" s="134">
        <f>taxrates!BS86</f>
        <v>1.929146982729435E-2</v>
      </c>
    </row>
    <row r="95" spans="1:22" x14ac:dyDescent="0.2">
      <c r="A95" s="137">
        <v>1998</v>
      </c>
      <c r="B95" s="135">
        <f>taxrates!AY87</f>
        <v>0.38304808735847473</v>
      </c>
      <c r="C95" s="411">
        <f>taxrates!AZ87</f>
        <v>2.3475892841815948E-2</v>
      </c>
      <c r="D95" s="411">
        <f>taxrates!BA87</f>
        <v>9.6188485622406006E-3</v>
      </c>
      <c r="E95" s="411">
        <f>taxrates!BB87</f>
        <v>1.4397110790014267E-2</v>
      </c>
      <c r="F95" s="411">
        <f>taxrates!BC87</f>
        <v>0.23156820237636566</v>
      </c>
      <c r="G95" s="411">
        <f>taxrates!BD87</f>
        <v>8.5747238248586655E-2</v>
      </c>
      <c r="H95" s="412">
        <f>taxrates!BE87</f>
        <v>1.8240783363580704E-2</v>
      </c>
      <c r="I95" s="170">
        <f>taxrates!BF87</f>
        <v>0.39965948462486267</v>
      </c>
      <c r="J95" s="136">
        <f>taxrates!BG87</f>
        <v>2.2662870585918427E-2</v>
      </c>
      <c r="K95" s="136">
        <f>taxrates!BH87</f>
        <v>7.2331209667026997E-3</v>
      </c>
      <c r="L95" s="136">
        <f>taxrates!BI87</f>
        <v>1.0093705728650093E-2</v>
      </c>
      <c r="M95" s="136">
        <f>taxrates!BJ87</f>
        <v>0.24089255928993225</v>
      </c>
      <c r="N95" s="136">
        <f>taxrates!BK87</f>
        <v>9.923958033323288E-2</v>
      </c>
      <c r="O95" s="136">
        <f>taxrates!BL87</f>
        <v>1.9537648186087608E-2</v>
      </c>
      <c r="P95" s="106">
        <f>taxrates!BM87</f>
        <v>0.40519091486930847</v>
      </c>
      <c r="Q95" s="105">
        <f>taxrates!BN87</f>
        <v>2.1865926682949066E-2</v>
      </c>
      <c r="R95" s="105">
        <f>taxrates!BO87</f>
        <v>4.6524256467819214E-3</v>
      </c>
      <c r="S95" s="105">
        <f>taxrates!BP87</f>
        <v>7.120081689208746E-3</v>
      </c>
      <c r="T95" s="105">
        <f>taxrates!BQ87</f>
        <v>0.22481879591941833</v>
      </c>
      <c r="U95" s="105">
        <f>taxrates!BR87</f>
        <v>0.12684899196028709</v>
      </c>
      <c r="V95" s="134">
        <f>taxrates!BS87</f>
        <v>1.9884711131453514E-2</v>
      </c>
    </row>
    <row r="96" spans="1:22" x14ac:dyDescent="0.2">
      <c r="A96" s="141">
        <v>1999</v>
      </c>
      <c r="B96" s="139">
        <f>taxrates!AY88</f>
        <v>0.3804926872253418</v>
      </c>
      <c r="C96" s="511">
        <f>taxrates!AZ88</f>
        <v>2.2832706570625305E-2</v>
      </c>
      <c r="D96" s="511">
        <f>taxrates!BA88</f>
        <v>8.5491994395852089E-3</v>
      </c>
      <c r="E96" s="511">
        <f>taxrates!BB88</f>
        <v>1.4657273888587952E-2</v>
      </c>
      <c r="F96" s="511">
        <f>taxrates!BC88</f>
        <v>0.23566477000713348</v>
      </c>
      <c r="G96" s="511">
        <f>taxrates!BD88</f>
        <v>8.0196242779493332E-2</v>
      </c>
      <c r="H96" s="512">
        <f>taxrates!BE88</f>
        <v>1.8592488020658493E-2</v>
      </c>
      <c r="I96" s="171">
        <f>taxrates!BF88</f>
        <v>0.39510071277618408</v>
      </c>
      <c r="J96" s="140">
        <f>taxrates!BG88</f>
        <v>2.1962234750390053E-2</v>
      </c>
      <c r="K96" s="140">
        <f>taxrates!BH88</f>
        <v>6.3108163885772228E-3</v>
      </c>
      <c r="L96" s="140">
        <f>taxrates!BI88</f>
        <v>1.0657517239451408E-2</v>
      </c>
      <c r="M96" s="140">
        <f>taxrates!BJ88</f>
        <v>0.24515797197818756</v>
      </c>
      <c r="N96" s="140">
        <f>taxrates!BK88</f>
        <v>9.1596126556396484E-2</v>
      </c>
      <c r="O96" s="140">
        <f>taxrates!BL88</f>
        <v>1.941605843603611E-2</v>
      </c>
      <c r="P96" s="109">
        <f>taxrates!BM88</f>
        <v>0.40046402812004089</v>
      </c>
      <c r="Q96" s="108">
        <f>taxrates!BN88</f>
        <v>2.10726298391819E-2</v>
      </c>
      <c r="R96" s="108">
        <f>taxrates!BO88</f>
        <v>3.7059464957565069E-3</v>
      </c>
      <c r="S96" s="108">
        <f>taxrates!BP88</f>
        <v>8.0569451674818993E-3</v>
      </c>
      <c r="T96" s="108">
        <f>taxrates!BQ88</f>
        <v>0.22904315590858459</v>
      </c>
      <c r="U96" s="108">
        <f>taxrates!BR88</f>
        <v>0.11878670379519463</v>
      </c>
      <c r="V96" s="138">
        <f>taxrates!BS88</f>
        <v>1.979866623878479E-2</v>
      </c>
    </row>
    <row r="97" spans="1:22" x14ac:dyDescent="0.2">
      <c r="A97" s="137">
        <v>2000</v>
      </c>
      <c r="B97" s="135">
        <f>taxrates!AY89</f>
        <v>0.37841525673866272</v>
      </c>
      <c r="C97" s="411">
        <f>taxrates!AZ89</f>
        <v>2.1794769912958145E-2</v>
      </c>
      <c r="D97" s="411">
        <f>taxrates!BA89</f>
        <v>7.5048934668302536E-3</v>
      </c>
      <c r="E97" s="411">
        <f>taxrates!BB89</f>
        <v>1.4899044297635555E-2</v>
      </c>
      <c r="F97" s="411">
        <f>taxrates!BC89</f>
        <v>0.24278302490711212</v>
      </c>
      <c r="G97" s="411">
        <f>taxrates!BD89</f>
        <v>7.5671015307307243E-2</v>
      </c>
      <c r="H97" s="412">
        <f>taxrates!BE89</f>
        <v>1.5762500464916229E-2</v>
      </c>
      <c r="I97" s="170">
        <f>taxrates!BF89</f>
        <v>0.39159920811653137</v>
      </c>
      <c r="J97" s="136">
        <f>taxrates!BG89</f>
        <v>2.0751334726810455E-2</v>
      </c>
      <c r="K97" s="136">
        <f>taxrates!BH89</f>
        <v>5.2976030856370926E-3</v>
      </c>
      <c r="L97" s="136">
        <f>taxrates!BI89</f>
        <v>1.1161801405251026E-2</v>
      </c>
      <c r="M97" s="136">
        <f>taxrates!BJ89</f>
        <v>0.2512989342212677</v>
      </c>
      <c r="N97" s="136">
        <f>taxrates!BK89</f>
        <v>8.7099246680736542E-2</v>
      </c>
      <c r="O97" s="136">
        <f>taxrates!BL89</f>
        <v>1.5990285202860832E-2</v>
      </c>
      <c r="P97" s="106">
        <f>taxrates!BM89</f>
        <v>0.39559602737426758</v>
      </c>
      <c r="Q97" s="105">
        <f>taxrates!BN89</f>
        <v>1.9560560584068298E-2</v>
      </c>
      <c r="R97" s="105">
        <f>taxrates!BO89</f>
        <v>3.0689602717757225E-3</v>
      </c>
      <c r="S97" s="105">
        <f>taxrates!BP89</f>
        <v>8.4544084966182709E-3</v>
      </c>
      <c r="T97" s="105">
        <f>taxrates!BQ89</f>
        <v>0.23378266394138336</v>
      </c>
      <c r="U97" s="105">
        <f>taxrates!BR89</f>
        <v>0.11456359922885895</v>
      </c>
      <c r="V97" s="134">
        <f>taxrates!BS89</f>
        <v>1.6165835782885551E-2</v>
      </c>
    </row>
    <row r="98" spans="1:22" x14ac:dyDescent="0.2">
      <c r="A98" s="137">
        <v>2001</v>
      </c>
      <c r="B98" s="135">
        <f>taxrates!AY90</f>
        <v>0.38382712006568909</v>
      </c>
      <c r="C98" s="411">
        <f>taxrates!AZ90</f>
        <v>2.4425012990832329E-2</v>
      </c>
      <c r="D98" s="411">
        <f>taxrates!BA90</f>
        <v>9.4000743702054024E-3</v>
      </c>
      <c r="E98" s="411">
        <f>taxrates!BB90</f>
        <v>1.6361014917492867E-2</v>
      </c>
      <c r="F98" s="411">
        <f>taxrates!BC90</f>
        <v>0.24262674152851105</v>
      </c>
      <c r="G98" s="411">
        <f>taxrates!BD90</f>
        <v>7.2610966861248016E-2</v>
      </c>
      <c r="H98" s="412">
        <f>taxrates!BE90</f>
        <v>1.8403328955173492E-2</v>
      </c>
      <c r="I98" s="170">
        <f>taxrates!BF90</f>
        <v>0.3985879123210907</v>
      </c>
      <c r="J98" s="136">
        <f>taxrates!BG90</f>
        <v>2.4286041036248207E-2</v>
      </c>
      <c r="K98" s="136">
        <f>taxrates!BH90</f>
        <v>7.4541312642395496E-3</v>
      </c>
      <c r="L98" s="136">
        <f>taxrates!BI90</f>
        <v>1.162982452660799E-2</v>
      </c>
      <c r="M98" s="136">
        <f>taxrates!BJ90</f>
        <v>0.24768006801605225</v>
      </c>
      <c r="N98" s="136">
        <f>taxrates!BK90</f>
        <v>8.7418034672737122E-2</v>
      </c>
      <c r="O98" s="136">
        <f>taxrates!BL90</f>
        <v>2.011982724070549E-2</v>
      </c>
      <c r="P98" s="106">
        <f>taxrates!BM90</f>
        <v>0.40261822938919067</v>
      </c>
      <c r="Q98" s="105">
        <f>taxrates!BN90</f>
        <v>2.4037834256887436E-2</v>
      </c>
      <c r="R98" s="105">
        <f>taxrates!BO90</f>
        <v>5.3388201631605625E-3</v>
      </c>
      <c r="S98" s="105">
        <f>taxrates!BP90</f>
        <v>8.4754070267081261E-3</v>
      </c>
      <c r="T98" s="105">
        <f>taxrates!BQ90</f>
        <v>0.22667196393013</v>
      </c>
      <c r="U98" s="105">
        <f>taxrates!BR90</f>
        <v>0.11612750962376595</v>
      </c>
      <c r="V98" s="134">
        <f>taxrates!BS90</f>
        <v>2.1966680884361267E-2</v>
      </c>
    </row>
    <row r="99" spans="1:22" x14ac:dyDescent="0.2">
      <c r="A99" s="137">
        <v>2002</v>
      </c>
      <c r="B99" s="135">
        <f>taxrates!AY91</f>
        <v>0.34101715683937073</v>
      </c>
      <c r="C99" s="411">
        <f>taxrates!AZ91</f>
        <v>2.515859343111515E-2</v>
      </c>
      <c r="D99" s="411">
        <f>taxrates!BA91</f>
        <v>1.0134766809642315E-2</v>
      </c>
      <c r="E99" s="411">
        <f>taxrates!BB91</f>
        <v>1.6342246904969215E-2</v>
      </c>
      <c r="F99" s="411">
        <f>taxrates!BC91</f>
        <v>0.20028427243232727</v>
      </c>
      <c r="G99" s="411">
        <f>taxrates!BD91</f>
        <v>7.1898259222507477E-2</v>
      </c>
      <c r="H99" s="412">
        <f>taxrates!BE91</f>
        <v>1.7199017107486725E-2</v>
      </c>
      <c r="I99" s="170">
        <f>taxrates!BF91</f>
        <v>0.3525511622428894</v>
      </c>
      <c r="J99" s="136">
        <f>taxrates!BG91</f>
        <v>2.5128461420536041E-2</v>
      </c>
      <c r="K99" s="136">
        <f>taxrates!BH91</f>
        <v>8.0404831096529961E-3</v>
      </c>
      <c r="L99" s="136">
        <f>taxrates!BI91</f>
        <v>1.0853518731892109E-2</v>
      </c>
      <c r="M99" s="136">
        <f>taxrates!BJ91</f>
        <v>0.20127816498279572</v>
      </c>
      <c r="N99" s="136">
        <f>taxrates!BK91</f>
        <v>8.8008113205432892E-2</v>
      </c>
      <c r="O99" s="136">
        <f>taxrates!BL91</f>
        <v>1.9242437556385994E-2</v>
      </c>
      <c r="P99" s="106">
        <f>taxrates!BM91</f>
        <v>0.35438510775566101</v>
      </c>
      <c r="Q99" s="105">
        <f>taxrates!BN91</f>
        <v>2.5035751983523369E-2</v>
      </c>
      <c r="R99" s="105">
        <f>taxrates!BO91</f>
        <v>5.6242523714900017E-3</v>
      </c>
      <c r="S99" s="105">
        <f>taxrates!BP91</f>
        <v>6.9481544196605682E-3</v>
      </c>
      <c r="T99" s="105">
        <f>taxrates!BQ91</f>
        <v>0.17608895897865295</v>
      </c>
      <c r="U99" s="105">
        <f>taxrates!BR91</f>
        <v>0.11909924447536469</v>
      </c>
      <c r="V99" s="134">
        <f>taxrates!BS91</f>
        <v>2.1588735282421112E-2</v>
      </c>
    </row>
    <row r="100" spans="1:22" x14ac:dyDescent="0.2">
      <c r="A100" s="137">
        <v>2003</v>
      </c>
      <c r="B100" s="135">
        <f>taxrates!AY92</f>
        <v>0.33051925897598267</v>
      </c>
      <c r="C100" s="411">
        <f>taxrates!AZ92</f>
        <v>2.5386165827512741E-2</v>
      </c>
      <c r="D100" s="411">
        <f>taxrates!BA92</f>
        <v>1.0266785509884357E-2</v>
      </c>
      <c r="E100" s="411">
        <f>taxrates!BB92</f>
        <v>1.6131265088915825E-2</v>
      </c>
      <c r="F100" s="411">
        <f>taxrates!BC92</f>
        <v>0.18242968618869781</v>
      </c>
      <c r="G100" s="411">
        <f>taxrates!BD92</f>
        <v>8.2238689064979553E-2</v>
      </c>
      <c r="H100" s="412">
        <f>taxrates!BE92</f>
        <v>1.4066671952605247E-2</v>
      </c>
      <c r="I100" s="170">
        <f>taxrates!BF92</f>
        <v>0.34325370192527771</v>
      </c>
      <c r="J100" s="136">
        <f>taxrates!BG92</f>
        <v>2.540726400911808E-2</v>
      </c>
      <c r="K100" s="136">
        <f>taxrates!BH92</f>
        <v>7.8153228387236595E-3</v>
      </c>
      <c r="L100" s="136">
        <f>taxrates!BI92</f>
        <v>1.059294119477272E-2</v>
      </c>
      <c r="M100" s="136">
        <f>taxrates!BJ92</f>
        <v>0.18344171345233917</v>
      </c>
      <c r="N100" s="136">
        <f>taxrates!BK92</f>
        <v>0.10045028477907181</v>
      </c>
      <c r="O100" s="136">
        <f>taxrates!BL92</f>
        <v>1.5546169131994247E-2</v>
      </c>
      <c r="P100" s="106">
        <f>taxrates!BM92</f>
        <v>0.35184431076049805</v>
      </c>
      <c r="Q100" s="105">
        <f>taxrates!BN92</f>
        <v>2.5192493572831154E-2</v>
      </c>
      <c r="R100" s="105">
        <f>taxrates!BO92</f>
        <v>5.0461003556847572E-3</v>
      </c>
      <c r="S100" s="105">
        <f>taxrates!BP92</f>
        <v>6.6909901797771454E-3</v>
      </c>
      <c r="T100" s="105">
        <f>taxrates!BQ92</f>
        <v>0.16141420602798462</v>
      </c>
      <c r="U100" s="105">
        <f>taxrates!BR92</f>
        <v>0.13607183843851089</v>
      </c>
      <c r="V100" s="134">
        <f>taxrates!BS92</f>
        <v>1.7428673803806305E-2</v>
      </c>
    </row>
    <row r="101" spans="1:22" x14ac:dyDescent="0.2">
      <c r="A101" s="137">
        <v>2004</v>
      </c>
      <c r="B101" s="135">
        <f>taxrates!AY93</f>
        <v>0.3255399763584137</v>
      </c>
      <c r="C101" s="411">
        <f>taxrates!AZ93</f>
        <v>2.4131333455443382E-2</v>
      </c>
      <c r="D101" s="411">
        <f>taxrates!BA93</f>
        <v>9.0851131826639175E-3</v>
      </c>
      <c r="E101" s="411">
        <f>taxrates!BB93</f>
        <v>1.5105033293366432E-2</v>
      </c>
      <c r="F101" s="411">
        <f>taxrates!BC93</f>
        <v>0.18193994462490082</v>
      </c>
      <c r="G101" s="411">
        <f>taxrates!BD93</f>
        <v>8.1996113061904907E-2</v>
      </c>
      <c r="H101" s="412">
        <f>taxrates!BE93</f>
        <v>1.3282440602779388E-2</v>
      </c>
      <c r="I101" s="170">
        <f>taxrates!BF93</f>
        <v>0.33720415830612183</v>
      </c>
      <c r="J101" s="136">
        <f>taxrates!BG93</f>
        <v>2.3720951750874519E-2</v>
      </c>
      <c r="K101" s="136">
        <f>taxrates!BH93</f>
        <v>6.7428820766508579E-3</v>
      </c>
      <c r="L101" s="136">
        <f>taxrates!BI93</f>
        <v>1.0365483351051807E-2</v>
      </c>
      <c r="M101" s="136">
        <f>taxrates!BJ93</f>
        <v>0.18566207587718964</v>
      </c>
      <c r="N101" s="136">
        <f>taxrates!BK93</f>
        <v>9.6209131181240082E-2</v>
      </c>
      <c r="O101" s="136">
        <f>taxrates!BL93</f>
        <v>1.4503641985356808E-2</v>
      </c>
      <c r="P101" s="106">
        <f>taxrates!BM93</f>
        <v>0.34577605128288269</v>
      </c>
      <c r="Q101" s="105">
        <f>taxrates!BN93</f>
        <v>2.3227008059620857E-2</v>
      </c>
      <c r="R101" s="105">
        <f>taxrates!BO93</f>
        <v>4.3662460520863533E-3</v>
      </c>
      <c r="S101" s="105">
        <f>taxrates!BP93</f>
        <v>7.1854474954307079E-3</v>
      </c>
      <c r="T101" s="105">
        <f>taxrates!BQ93</f>
        <v>0.17340394854545593</v>
      </c>
      <c r="U101" s="105">
        <f>taxrates!BR93</f>
        <v>0.12163623049855232</v>
      </c>
      <c r="V101" s="134">
        <f>taxrates!BS93</f>
        <v>1.5957178547978401E-2</v>
      </c>
    </row>
    <row r="102" spans="1:22" x14ac:dyDescent="0.2">
      <c r="A102" s="137">
        <v>2005</v>
      </c>
      <c r="B102" s="135">
        <f>taxrates!AY94</f>
        <v>0.33373144268989563</v>
      </c>
      <c r="C102" s="411">
        <f>taxrates!AZ94</f>
        <v>2.3329732939600945E-2</v>
      </c>
      <c r="D102" s="411">
        <f>taxrates!BA94</f>
        <v>8.2782767713069916E-3</v>
      </c>
      <c r="E102" s="411">
        <f>taxrates!BB94</f>
        <v>1.384135615080595E-2</v>
      </c>
      <c r="F102" s="411">
        <f>taxrates!BC94</f>
        <v>0.19133482873439789</v>
      </c>
      <c r="G102" s="411">
        <f>taxrates!BD94</f>
        <v>8.5306812077760696E-2</v>
      </c>
      <c r="H102" s="412">
        <f>taxrates!BE94</f>
        <v>1.1640439741313457E-2</v>
      </c>
      <c r="I102" s="170">
        <f>taxrates!BF94</f>
        <v>0.33900853991508484</v>
      </c>
      <c r="J102" s="136">
        <f>taxrates!BG94</f>
        <v>2.264387346804142E-2</v>
      </c>
      <c r="K102" s="136">
        <f>taxrates!BH94</f>
        <v>5.8875139802694321E-3</v>
      </c>
      <c r="L102" s="136">
        <f>taxrates!BI94</f>
        <v>9.4373356550931931E-3</v>
      </c>
      <c r="M102" s="136">
        <f>taxrates!BJ94</f>
        <v>0.19315595924854279</v>
      </c>
      <c r="N102" s="136">
        <f>taxrates!BK94</f>
        <v>9.5326468348503113E-2</v>
      </c>
      <c r="O102" s="136">
        <f>taxrates!BL94</f>
        <v>1.2557383626699448E-2</v>
      </c>
      <c r="P102" s="106">
        <f>taxrates!BM94</f>
        <v>0.33736228942871094</v>
      </c>
      <c r="Q102" s="105">
        <f>taxrates!BN94</f>
        <v>2.2066628560423851E-2</v>
      </c>
      <c r="R102" s="105">
        <f>taxrates!BO94</f>
        <v>4.1647185571491718E-3</v>
      </c>
      <c r="S102" s="105">
        <f>taxrates!BP94</f>
        <v>6.3760769553482533E-3</v>
      </c>
      <c r="T102" s="105">
        <f>taxrates!BQ94</f>
        <v>0.1772053986787796</v>
      </c>
      <c r="U102" s="105">
        <f>taxrates!BR94</f>
        <v>0.11379808187484741</v>
      </c>
      <c r="V102" s="134">
        <f>taxrates!BS94</f>
        <v>1.3751402497291565E-2</v>
      </c>
    </row>
    <row r="103" spans="1:22" x14ac:dyDescent="0.2">
      <c r="A103" s="137">
        <v>2006</v>
      </c>
      <c r="B103" s="135">
        <f>taxrates!AY95</f>
        <v>0.33896955847740173</v>
      </c>
      <c r="C103" s="411">
        <f>taxrates!AZ95</f>
        <v>2.2648436948657036E-2</v>
      </c>
      <c r="D103" s="411">
        <f>taxrates!BA95</f>
        <v>7.9670120030641556E-3</v>
      </c>
      <c r="E103" s="411">
        <f>taxrates!BB95</f>
        <v>1.3426370918750763E-2</v>
      </c>
      <c r="F103" s="411">
        <f>taxrates!BC95</f>
        <v>0.19357576966285706</v>
      </c>
      <c r="G103" s="411">
        <f>taxrates!BD95</f>
        <v>8.9455526322126389E-2</v>
      </c>
      <c r="H103" s="412">
        <f>taxrates!BE95</f>
        <v>1.1896428652107716E-2</v>
      </c>
      <c r="I103" s="170">
        <f>taxrates!BF95</f>
        <v>0.34182986617088318</v>
      </c>
      <c r="J103" s="136">
        <f>taxrates!BG95</f>
        <v>2.1923955529928207E-2</v>
      </c>
      <c r="K103" s="136">
        <f>taxrates!BH95</f>
        <v>5.7587218470871449E-3</v>
      </c>
      <c r="L103" s="136">
        <f>taxrates!BI95</f>
        <v>9.0992944315075874E-3</v>
      </c>
      <c r="M103" s="136">
        <f>taxrates!BJ95</f>
        <v>0.19272162020206451</v>
      </c>
      <c r="N103" s="136">
        <f>taxrates!BK95</f>
        <v>9.9359601736068726E-2</v>
      </c>
      <c r="O103" s="136">
        <f>taxrates!BL95</f>
        <v>1.2966678477823734E-2</v>
      </c>
      <c r="P103" s="106">
        <f>taxrates!BM95</f>
        <v>0.33457231521606445</v>
      </c>
      <c r="Q103" s="105">
        <f>taxrates!BN95</f>
        <v>2.1410387009382248E-2</v>
      </c>
      <c r="R103" s="105">
        <f>taxrates!BO95</f>
        <v>3.6817372310906649E-3</v>
      </c>
      <c r="S103" s="105">
        <f>taxrates!BP95</f>
        <v>6.293092854321003E-3</v>
      </c>
      <c r="T103" s="105">
        <f>taxrates!BQ95</f>
        <v>0.17368674278259277</v>
      </c>
      <c r="U103" s="105">
        <f>taxrates!BR95</f>
        <v>0.11564423516392708</v>
      </c>
      <c r="V103" s="134">
        <f>taxrates!BS95</f>
        <v>1.3856121338903904E-2</v>
      </c>
    </row>
    <row r="104" spans="1:22" x14ac:dyDescent="0.2">
      <c r="A104" s="137">
        <v>2007</v>
      </c>
      <c r="B104" s="135">
        <f>taxrates!AY96</f>
        <v>0.34227555990219116</v>
      </c>
      <c r="C104" s="411">
        <f>taxrates!AZ96</f>
        <v>2.1473318338394165E-2</v>
      </c>
      <c r="D104" s="411">
        <f>taxrates!BA96</f>
        <v>7.8284218907356262E-3</v>
      </c>
      <c r="E104" s="411">
        <f>taxrates!BB96</f>
        <v>1.3796339742839336E-2</v>
      </c>
      <c r="F104" s="411">
        <f>taxrates!BC96</f>
        <v>0.20520436763763428</v>
      </c>
      <c r="G104" s="411">
        <f>taxrates!BD96</f>
        <v>8.2635600119829178E-2</v>
      </c>
      <c r="H104" s="412">
        <f>taxrates!BE96</f>
        <v>1.1337525211274624E-2</v>
      </c>
      <c r="I104" s="170">
        <f>taxrates!BF96</f>
        <v>0.34346488118171692</v>
      </c>
      <c r="J104" s="136">
        <f>taxrates!BG96</f>
        <v>2.0622054114937782E-2</v>
      </c>
      <c r="K104" s="136">
        <f>taxrates!BH96</f>
        <v>5.5840974673628807E-3</v>
      </c>
      <c r="L104" s="136">
        <f>taxrates!BI96</f>
        <v>9.5745231956243515E-3</v>
      </c>
      <c r="M104" s="136">
        <f>taxrates!BJ96</f>
        <v>0.20417755842208862</v>
      </c>
      <c r="N104" s="136">
        <f>taxrates!BK96</f>
        <v>9.1054562479257584E-2</v>
      </c>
      <c r="O104" s="136">
        <f>taxrates!BL96</f>
        <v>1.2452065013349056E-2</v>
      </c>
      <c r="P104" s="106">
        <f>taxrates!BM96</f>
        <v>0.32950013875961304</v>
      </c>
      <c r="Q104" s="105">
        <f>taxrates!BN96</f>
        <v>2.0110562443733215E-2</v>
      </c>
      <c r="R104" s="105">
        <f>taxrates!BO96</f>
        <v>3.5244983155280352E-3</v>
      </c>
      <c r="S104" s="105">
        <f>taxrates!BP96</f>
        <v>6.5377936698496342E-3</v>
      </c>
      <c r="T104" s="105">
        <f>taxrates!BQ96</f>
        <v>0.18128378689289093</v>
      </c>
      <c r="U104" s="105">
        <f>taxrates!BR96</f>
        <v>0.10480706766247749</v>
      </c>
      <c r="V104" s="134">
        <f>taxrates!BS96</f>
        <v>1.3236434198915958E-2</v>
      </c>
    </row>
    <row r="105" spans="1:22" x14ac:dyDescent="0.2">
      <c r="A105" s="137">
        <v>2008</v>
      </c>
      <c r="B105" s="135">
        <f>taxrates!AY97</f>
        <v>0.3676394522190094</v>
      </c>
      <c r="C105" s="411">
        <f>taxrates!AZ97</f>
        <v>2.3832798004150391E-2</v>
      </c>
      <c r="D105" s="411">
        <f>taxrates!BA97</f>
        <v>9.7337085753679276E-3</v>
      </c>
      <c r="E105" s="411">
        <f>taxrates!BB97</f>
        <v>1.6362272202968597E-2</v>
      </c>
      <c r="F105" s="411">
        <f>taxrates!BC97</f>
        <v>0.22344420850276947</v>
      </c>
      <c r="G105" s="411">
        <f>taxrates!BD97</f>
        <v>8.0205410718917847E-2</v>
      </c>
      <c r="H105" s="412">
        <f>taxrates!BE97</f>
        <v>1.4061066322028637E-2</v>
      </c>
      <c r="I105" s="170">
        <f>taxrates!BF97</f>
        <v>0.37882852554321289</v>
      </c>
      <c r="J105" s="136">
        <f>taxrates!BG97</f>
        <v>2.3656086996197701E-2</v>
      </c>
      <c r="K105" s="136">
        <f>taxrates!BH97</f>
        <v>7.3970346711575985E-3</v>
      </c>
      <c r="L105" s="136">
        <f>taxrates!BI97</f>
        <v>1.1290506459772587E-2</v>
      </c>
      <c r="M105" s="136">
        <f>taxrates!BJ97</f>
        <v>0.22533395886421204</v>
      </c>
      <c r="N105" s="136">
        <f>taxrates!BK97</f>
        <v>9.5129571855068207E-2</v>
      </c>
      <c r="O105" s="136">
        <f>taxrates!BL97</f>
        <v>1.6021376475691795E-2</v>
      </c>
      <c r="P105" s="106">
        <f>taxrates!BM97</f>
        <v>0.37626075744628906</v>
      </c>
      <c r="Q105" s="105">
        <f>taxrates!BN97</f>
        <v>2.3458912968635559E-2</v>
      </c>
      <c r="R105" s="105">
        <f>taxrates!BO97</f>
        <v>4.3344511650502682E-3</v>
      </c>
      <c r="S105" s="105">
        <f>taxrates!BP97</f>
        <v>7.8027951531112194E-3</v>
      </c>
      <c r="T105" s="105">
        <f>taxrates!BQ97</f>
        <v>0.20375524461269379</v>
      </c>
      <c r="U105" s="105">
        <f>taxrates!BR97</f>
        <v>0.12059572339057922</v>
      </c>
      <c r="V105" s="134">
        <f>taxrates!BS97</f>
        <v>1.6313638538122177E-2</v>
      </c>
    </row>
    <row r="106" spans="1:22" x14ac:dyDescent="0.2">
      <c r="A106" s="141">
        <v>2009</v>
      </c>
      <c r="B106" s="139">
        <f>taxrates!AY98</f>
        <v>0.32269182801246643</v>
      </c>
      <c r="C106" s="513">
        <f>taxrates!AZ98</f>
        <v>2.3629980161786079E-2</v>
      </c>
      <c r="D106" s="513">
        <f>taxrates!BA98</f>
        <v>1.1363799683749676E-2</v>
      </c>
      <c r="E106" s="513">
        <f>taxrates!BB98</f>
        <v>1.7229398712515831E-2</v>
      </c>
      <c r="F106" s="513">
        <f>taxrates!BC98</f>
        <v>0.17813597619533539</v>
      </c>
      <c r="G106" s="513">
        <f>taxrates!BD98</f>
        <v>8.0036811530590057E-2</v>
      </c>
      <c r="H106" s="514">
        <f>taxrates!BE98</f>
        <v>1.229584589600563E-2</v>
      </c>
      <c r="I106" s="171">
        <f>taxrates!BF98</f>
        <v>0.33183193206787109</v>
      </c>
      <c r="J106" s="108">
        <f>taxrates!BG98</f>
        <v>2.3631274700164795E-2</v>
      </c>
      <c r="K106" s="108">
        <f>taxrates!BH98</f>
        <v>8.6463075131177902E-3</v>
      </c>
      <c r="L106" s="108">
        <f>taxrates!BI98</f>
        <v>1.1250835843384266E-2</v>
      </c>
      <c r="M106" s="108">
        <f>taxrates!BJ98</f>
        <v>0.17804007232189178</v>
      </c>
      <c r="N106" s="108">
        <f>taxrates!BK98</f>
        <v>9.5523267984390259E-2</v>
      </c>
      <c r="O106" s="108">
        <f>taxrates!BL98</f>
        <v>1.474019605666399E-2</v>
      </c>
      <c r="P106" s="109">
        <f>taxrates!BM98</f>
        <v>0.33717349171638489</v>
      </c>
      <c r="Q106" s="108">
        <f>taxrates!BN98</f>
        <v>2.3470321670174599E-2</v>
      </c>
      <c r="R106" s="108">
        <f>taxrates!BO98</f>
        <v>5.6494390591979027E-3</v>
      </c>
      <c r="S106" s="108">
        <f>taxrates!BP98</f>
        <v>6.7440373823046684E-3</v>
      </c>
      <c r="T106" s="108">
        <f>taxrates!BQ98</f>
        <v>0.1615932285785675</v>
      </c>
      <c r="U106" s="108">
        <f>taxrates!BR98</f>
        <v>0.12434573471546173</v>
      </c>
      <c r="V106" s="138">
        <f>taxrates!BS98</f>
        <v>1.5370725654065609E-2</v>
      </c>
    </row>
    <row r="107" spans="1:22" x14ac:dyDescent="0.2">
      <c r="A107" s="137">
        <v>2010</v>
      </c>
      <c r="B107" s="135">
        <f>taxrates!AY99</f>
        <v>0.30858126282691956</v>
      </c>
      <c r="C107" s="515">
        <f>taxrates!AZ99</f>
        <v>2.3583786562085152E-2</v>
      </c>
      <c r="D107" s="515">
        <f>taxrates!BA99</f>
        <v>9.8140556365251541E-3</v>
      </c>
      <c r="E107" s="515">
        <f>taxrates!BB99</f>
        <v>1.5797687694430351E-2</v>
      </c>
      <c r="F107" s="515">
        <f>taxrates!BC99</f>
        <v>0.16800099611282349</v>
      </c>
      <c r="G107" s="515">
        <f>taxrates!BD99</f>
        <v>8.2567635923624039E-2</v>
      </c>
      <c r="H107" s="516">
        <f>taxrates!BE99</f>
        <v>8.8170943781733513E-3</v>
      </c>
      <c r="I107" s="170">
        <f>taxrates!BF99</f>
        <v>0.31588837504386902</v>
      </c>
      <c r="J107" s="105">
        <f>taxrates!BG99</f>
        <v>2.3627426475286484E-2</v>
      </c>
      <c r="K107" s="105">
        <f>taxrates!BH99</f>
        <v>7.2028646245598793E-3</v>
      </c>
      <c r="L107" s="105">
        <f>taxrates!BI99</f>
        <v>1.0433176532387733E-2</v>
      </c>
      <c r="M107" s="105">
        <f>taxrates!BJ99</f>
        <v>0.16568613052368164</v>
      </c>
      <c r="N107" s="105">
        <f>taxrates!BK99</f>
        <v>9.8174136132001877E-2</v>
      </c>
      <c r="O107" s="105">
        <f>taxrates!BL99</f>
        <v>1.0764631442725658E-2</v>
      </c>
      <c r="P107" s="106">
        <f>taxrates!BM99</f>
        <v>0.3109498918056488</v>
      </c>
      <c r="Q107" s="105">
        <f>taxrates!BN99</f>
        <v>2.3608222603797913E-2</v>
      </c>
      <c r="R107" s="105">
        <f>taxrates!BO99</f>
        <v>4.6024462208151817E-3</v>
      </c>
      <c r="S107" s="105">
        <f>taxrates!BP99</f>
        <v>6.2156422063708305E-3</v>
      </c>
      <c r="T107" s="105">
        <f>taxrates!BQ99</f>
        <v>0.14285463094711304</v>
      </c>
      <c r="U107" s="105">
        <f>taxrates!BR99</f>
        <v>0.12212323024868965</v>
      </c>
      <c r="V107" s="134">
        <f>taxrates!BS99</f>
        <v>1.1545704677700996E-2</v>
      </c>
    </row>
    <row r="108" spans="1:22" x14ac:dyDescent="0.2">
      <c r="A108" s="137">
        <v>2011</v>
      </c>
      <c r="B108" s="135">
        <f>taxrates!AY100</f>
        <v>0.31532007455825806</v>
      </c>
      <c r="C108" s="515">
        <f>taxrates!AZ100</f>
        <v>2.4152234196662903E-2</v>
      </c>
      <c r="D108" s="515">
        <f>taxrates!BA100</f>
        <v>9.8063526675105095E-3</v>
      </c>
      <c r="E108" s="515">
        <f>taxrates!BB100</f>
        <v>1.4732712879776955E-2</v>
      </c>
      <c r="F108" s="515">
        <f>taxrates!BC100</f>
        <v>0.18004877865314484</v>
      </c>
      <c r="G108" s="515">
        <f>taxrates!BD100</f>
        <v>8.016570657491684E-2</v>
      </c>
      <c r="H108" s="516">
        <f>taxrates!BE100</f>
        <v>6.4143040217459202E-3</v>
      </c>
      <c r="I108" s="170">
        <f>taxrates!BF100</f>
        <v>0.32421627640724182</v>
      </c>
      <c r="J108" s="105">
        <f>taxrates!BG100</f>
        <v>2.4194847792387009E-2</v>
      </c>
      <c r="K108" s="105">
        <f>taxrates!BH100</f>
        <v>7.4683786369860172E-3</v>
      </c>
      <c r="L108" s="105">
        <f>taxrates!BI100</f>
        <v>9.8044155165553093E-3</v>
      </c>
      <c r="M108" s="105">
        <f>taxrates!BJ100</f>
        <v>0.17794831097126007</v>
      </c>
      <c r="N108" s="105">
        <f>taxrates!BK100</f>
        <v>9.6768774092197418E-2</v>
      </c>
      <c r="O108" s="105">
        <f>taxrates!BL100</f>
        <v>8.0315358936786652E-3</v>
      </c>
      <c r="P108" s="106">
        <f>taxrates!BM100</f>
        <v>0.32025808095932007</v>
      </c>
      <c r="Q108" s="105">
        <f>taxrates!BN100</f>
        <v>2.4140642955899239E-2</v>
      </c>
      <c r="R108" s="105">
        <f>taxrates!BO100</f>
        <v>4.9776355735957623E-3</v>
      </c>
      <c r="S108" s="105">
        <f>taxrates!BP100</f>
        <v>5.5644507519900799E-3</v>
      </c>
      <c r="T108" s="105">
        <f>taxrates!BQ100</f>
        <v>0.14983657002449036</v>
      </c>
      <c r="U108" s="105">
        <f>taxrates!BR100</f>
        <v>0.1270778477191925</v>
      </c>
      <c r="V108" s="134">
        <f>taxrates!BS100</f>
        <v>8.6609357967972755E-3</v>
      </c>
    </row>
    <row r="109" spans="1:22" x14ac:dyDescent="0.2">
      <c r="A109" s="137">
        <v>2012</v>
      </c>
      <c r="B109" s="135">
        <f>taxrates!AY101</f>
        <v>0.30518621206283569</v>
      </c>
      <c r="C109" s="515">
        <f>taxrates!AZ101</f>
        <v>2.2798676043748856E-2</v>
      </c>
      <c r="D109" s="515">
        <f>taxrates!BA101</f>
        <v>8.3755245432257652E-3</v>
      </c>
      <c r="E109" s="515">
        <f>taxrates!BB101</f>
        <v>1.3116194866597652E-2</v>
      </c>
      <c r="F109" s="515">
        <f>taxrates!BC101</f>
        <v>0.17540834844112396</v>
      </c>
      <c r="G109" s="515">
        <f>taxrates!BD101</f>
        <v>7.8330956399440765E-2</v>
      </c>
      <c r="H109" s="516">
        <f>taxrates!BE101</f>
        <v>7.1565317921340466E-3</v>
      </c>
      <c r="I109" s="170">
        <f>taxrates!BF101</f>
        <v>0.31163808703422546</v>
      </c>
      <c r="J109" s="105">
        <f>taxrates!BG101</f>
        <v>2.2367082536220551E-2</v>
      </c>
      <c r="K109" s="105">
        <f>taxrates!BH101</f>
        <v>6.0368943959474564E-3</v>
      </c>
      <c r="L109" s="105">
        <f>taxrates!BI101</f>
        <v>8.6907586082816124E-3</v>
      </c>
      <c r="M109" s="105">
        <f>taxrates!BJ101</f>
        <v>0.1732160747051239</v>
      </c>
      <c r="N109" s="105">
        <f>taxrates!BK101</f>
        <v>9.2503875494003296E-2</v>
      </c>
      <c r="O109" s="105">
        <f>taxrates!BL101</f>
        <v>8.8233966380357742E-3</v>
      </c>
      <c r="P109" s="106">
        <f>taxrates!BM101</f>
        <v>0.30646169185638428</v>
      </c>
      <c r="Q109" s="105">
        <f>taxrates!BN101</f>
        <v>2.2045353427529335E-2</v>
      </c>
      <c r="R109" s="105">
        <f>taxrates!BO101</f>
        <v>3.7613334134221077E-3</v>
      </c>
      <c r="S109" s="105">
        <f>taxrates!BP101</f>
        <v>5.427447147667408E-3</v>
      </c>
      <c r="T109" s="105">
        <f>taxrates!BQ101</f>
        <v>0.14919303357601166</v>
      </c>
      <c r="U109" s="105">
        <f>taxrates!BR101</f>
        <v>0.11686451733112335</v>
      </c>
      <c r="V109" s="134">
        <f>taxrates!BS101</f>
        <v>9.1700172051787376E-3</v>
      </c>
    </row>
    <row r="110" spans="1:22" x14ac:dyDescent="0.2">
      <c r="A110" s="137">
        <v>2013</v>
      </c>
      <c r="B110" s="135">
        <f>taxrates!AY102</f>
        <v>0.35497665405273438</v>
      </c>
      <c r="C110" s="515">
        <f>taxrates!AZ102</f>
        <v>2.4671202525496483E-2</v>
      </c>
      <c r="D110" s="515">
        <f>taxrates!BA102</f>
        <v>9.1276569291949272E-3</v>
      </c>
      <c r="E110" s="515">
        <f>taxrates!BB102</f>
        <v>1.5353024937212467E-2</v>
      </c>
      <c r="F110" s="515">
        <f>taxrates!BC102</f>
        <v>0.21087174117565155</v>
      </c>
      <c r="G110" s="515">
        <f>taxrates!BD102</f>
        <v>8.4184914827346802E-2</v>
      </c>
      <c r="H110" s="516">
        <f>taxrates!BE102</f>
        <v>1.0768120177090168E-2</v>
      </c>
      <c r="I110" s="170">
        <f>taxrates!BF102</f>
        <v>0.37238806486129761</v>
      </c>
      <c r="J110" s="105">
        <f>taxrates!BG102</f>
        <v>2.4573270231485367E-2</v>
      </c>
      <c r="K110" s="105">
        <f>taxrates!BH102</f>
        <v>6.9308523088693619E-3</v>
      </c>
      <c r="L110" s="105">
        <f>taxrates!BI102</f>
        <v>1.0179514996707439E-2</v>
      </c>
      <c r="M110" s="105">
        <f>taxrates!BJ102</f>
        <v>0.21451251208782196</v>
      </c>
      <c r="N110" s="105">
        <f>taxrates!BK102</f>
        <v>0.10251824930310249</v>
      </c>
      <c r="O110" s="105">
        <f>taxrates!BL102</f>
        <v>1.3673684559762478E-2</v>
      </c>
      <c r="P110" s="106">
        <f>taxrates!BM102</f>
        <v>0.381185382604599</v>
      </c>
      <c r="Q110" s="105">
        <f>taxrates!BN102</f>
        <v>2.4242807179689407E-2</v>
      </c>
      <c r="R110" s="105">
        <f>taxrates!BO102</f>
        <v>4.160840529948473E-3</v>
      </c>
      <c r="S110" s="105">
        <f>taxrates!BP102</f>
        <v>6.100646685808897E-3</v>
      </c>
      <c r="T110" s="105">
        <f>taxrates!BQ102</f>
        <v>0.19480237364768982</v>
      </c>
      <c r="U110" s="105">
        <f>taxrates!BR102</f>
        <v>0.1374642625451088</v>
      </c>
      <c r="V110" s="134">
        <f>taxrates!BS102</f>
        <v>1.4414465986192226E-2</v>
      </c>
    </row>
    <row r="111" spans="1:22" x14ac:dyDescent="0.2">
      <c r="A111" s="137">
        <v>2014</v>
      </c>
      <c r="B111" s="135">
        <f>taxrates!AY103</f>
        <v>0.34800484776496887</v>
      </c>
      <c r="C111" s="105">
        <f>taxrates!AZ103</f>
        <v>2.3685028776526451E-2</v>
      </c>
      <c r="D111" s="105">
        <f>taxrates!BA103</f>
        <v>8.4234382957220078E-3</v>
      </c>
      <c r="E111" s="105">
        <f>taxrates!BB103</f>
        <v>1.4436723664402962E-2</v>
      </c>
      <c r="F111" s="105">
        <f>taxrates!BC103</f>
        <v>0.20850518345832825</v>
      </c>
      <c r="G111" s="105">
        <f>taxrates!BD103</f>
        <v>8.3930443972349167E-2</v>
      </c>
      <c r="H111" s="134">
        <f>taxrates!BE103</f>
        <v>9.0240389108657837E-3</v>
      </c>
      <c r="I111" s="170">
        <f>taxrates!BF103</f>
        <v>0.36435955762863159</v>
      </c>
      <c r="J111" s="105">
        <f>taxrates!BG103</f>
        <v>2.3311188444495201E-2</v>
      </c>
      <c r="K111" s="105">
        <f>taxrates!BH103</f>
        <v>6.1297868378460407E-3</v>
      </c>
      <c r="L111" s="105">
        <f>taxrates!BI103</f>
        <v>9.6228774636983871E-3</v>
      </c>
      <c r="M111" s="105">
        <f>taxrates!BJ103</f>
        <v>0.21396400034427643</v>
      </c>
      <c r="N111" s="105">
        <f>taxrates!BK103</f>
        <v>9.9864702671766281E-2</v>
      </c>
      <c r="O111" s="105">
        <f>taxrates!BL103</f>
        <v>1.1466988362371922E-2</v>
      </c>
      <c r="P111" s="106">
        <f>taxrates!BM103</f>
        <v>0.37641912698745728</v>
      </c>
      <c r="Q111" s="105">
        <f>taxrates!BN103</f>
        <v>2.2666359320282936E-2</v>
      </c>
      <c r="R111" s="105">
        <f>taxrates!BO103</f>
        <v>3.6198471207171679E-3</v>
      </c>
      <c r="S111" s="105">
        <f>taxrates!BP103</f>
        <v>5.7414593175053596E-3</v>
      </c>
      <c r="T111" s="105">
        <f>taxrates!BQ103</f>
        <v>0.20044043660163879</v>
      </c>
      <c r="U111" s="105">
        <f>taxrates!BR103</f>
        <v>0.13204769045114517</v>
      </c>
      <c r="V111" s="134">
        <f>taxrates!BS103</f>
        <v>1.1903331615030766E-2</v>
      </c>
    </row>
    <row r="112" spans="1:22" x14ac:dyDescent="0.2">
      <c r="A112" s="137">
        <v>2015</v>
      </c>
      <c r="B112" s="135">
        <f>taxrates!AY104</f>
        <v>0.35858148336410522</v>
      </c>
      <c r="C112" s="515">
        <f>taxrates!AZ104</f>
        <v>2.3677699267864227E-2</v>
      </c>
      <c r="D112" s="515">
        <f>taxrates!BA104</f>
        <v>8.6571350693702698E-3</v>
      </c>
      <c r="E112" s="515">
        <f>taxrates!BB104</f>
        <v>1.4851830899715424E-2</v>
      </c>
      <c r="F112" s="515">
        <f>taxrates!BC104</f>
        <v>0.21916624903678894</v>
      </c>
      <c r="G112" s="515">
        <f>taxrates!BD104</f>
        <v>8.2768376916646957E-2</v>
      </c>
      <c r="H112" s="516">
        <f>taxrates!BE104</f>
        <v>9.4601921737194061E-3</v>
      </c>
      <c r="I112" s="170">
        <f>taxrates!BF104</f>
        <v>0.37516933679580688</v>
      </c>
      <c r="J112" s="105">
        <f>taxrates!BG104</f>
        <v>2.3308305069804192E-2</v>
      </c>
      <c r="K112" s="105">
        <f>taxrates!BH104</f>
        <v>6.3982801511883736E-3</v>
      </c>
      <c r="L112" s="105">
        <f>taxrates!BI104</f>
        <v>1.0018682107329369E-2</v>
      </c>
      <c r="M112" s="105">
        <f>taxrates!BJ104</f>
        <v>0.22439563274383545</v>
      </c>
      <c r="N112" s="105">
        <f>taxrates!BK104</f>
        <v>9.8928425461053848E-2</v>
      </c>
      <c r="O112" s="105">
        <f>taxrates!BL104</f>
        <v>1.2119998224079609E-2</v>
      </c>
      <c r="P112" s="106">
        <f>taxrates!BM104</f>
        <v>0.38586926460266113</v>
      </c>
      <c r="Q112" s="105">
        <f>taxrates!BN104</f>
        <v>2.2696057334542274E-2</v>
      </c>
      <c r="R112" s="105">
        <f>taxrates!BO104</f>
        <v>3.72743746265769E-3</v>
      </c>
      <c r="S112" s="105">
        <f>taxrates!BP104</f>
        <v>6.288191769272089E-3</v>
      </c>
      <c r="T112" s="105">
        <f>taxrates!BQ104</f>
        <v>0.20935498178005219</v>
      </c>
      <c r="U112" s="105">
        <f>taxrates!BR104</f>
        <v>0.13105257228016853</v>
      </c>
      <c r="V112" s="134">
        <f>taxrates!BS104</f>
        <v>1.2750037014484406E-2</v>
      </c>
    </row>
    <row r="113" spans="1:22" x14ac:dyDescent="0.2">
      <c r="A113" s="137">
        <v>2016</v>
      </c>
      <c r="B113" s="135">
        <f>taxrates!AY105</f>
        <v>0.35676079988479614</v>
      </c>
      <c r="C113" s="105">
        <f>taxrates!AZ105</f>
        <v>2.4290489032864571E-2</v>
      </c>
      <c r="D113" s="105">
        <f>taxrates!BA105</f>
        <v>9.160725399851799E-3</v>
      </c>
      <c r="E113" s="105">
        <f>taxrates!BB105</f>
        <v>1.5370055101811886E-2</v>
      </c>
      <c r="F113" s="105">
        <f>taxrates!BC105</f>
        <v>0.21527184545993805</v>
      </c>
      <c r="G113" s="105">
        <f>taxrates!BD105</f>
        <v>8.3107765763998032E-2</v>
      </c>
      <c r="H113" s="134">
        <f>taxrates!BE105</f>
        <v>9.5599237829446793E-3</v>
      </c>
      <c r="I113" s="170">
        <f>taxrates!BF105</f>
        <v>0.3714388906955719</v>
      </c>
      <c r="J113" s="105">
        <f>taxrates!BG105</f>
        <v>2.4061083793640137E-2</v>
      </c>
      <c r="K113" s="105">
        <f>taxrates!BH105</f>
        <v>6.8663139827549458E-3</v>
      </c>
      <c r="L113" s="105">
        <f>taxrates!BI105</f>
        <v>1.0135914199054241E-2</v>
      </c>
      <c r="M113" s="105">
        <f>taxrates!BJ105</f>
        <v>0.21785369515419006</v>
      </c>
      <c r="N113" s="105">
        <f>taxrates!BK105</f>
        <v>0.10013870149850845</v>
      </c>
      <c r="O113" s="105">
        <f>taxrates!BL105</f>
        <v>1.2383190914988518E-2</v>
      </c>
      <c r="P113" s="106">
        <f>taxrates!BM105</f>
        <v>0.3840610682964325</v>
      </c>
      <c r="Q113" s="105">
        <f>taxrates!BN105</f>
        <v>2.3534525185823441E-2</v>
      </c>
      <c r="R113" s="105">
        <f>taxrates!BO105</f>
        <v>4.0460224263370037E-3</v>
      </c>
      <c r="S113" s="105">
        <f>taxrates!BP105</f>
        <v>6.2160310335457325E-3</v>
      </c>
      <c r="T113" s="105">
        <f>taxrates!BQ105</f>
        <v>0.20380906760692596</v>
      </c>
      <c r="U113" s="105">
        <f>taxrates!BR105</f>
        <v>0.13333176076412201</v>
      </c>
      <c r="V113" s="134">
        <f>taxrates!BS105</f>
        <v>1.3123668730258942E-2</v>
      </c>
    </row>
    <row r="114" spans="1:22" x14ac:dyDescent="0.2">
      <c r="A114" s="137">
        <v>2017</v>
      </c>
      <c r="B114" s="135">
        <f>taxrates!AY106</f>
        <v>0.33670526742935181</v>
      </c>
      <c r="C114" s="515">
        <f>taxrates!AZ106</f>
        <v>2.2795885801315308E-2</v>
      </c>
      <c r="D114" s="515">
        <f>taxrates!BA106</f>
        <v>8.851904422044754E-3</v>
      </c>
      <c r="E114" s="515">
        <f>taxrates!BB106</f>
        <v>1.4269255101680756E-2</v>
      </c>
      <c r="F114" s="515">
        <f>taxrates!BC106</f>
        <v>0.21267761290073395</v>
      </c>
      <c r="G114" s="515">
        <f>taxrates!BD106</f>
        <v>6.8431653082370758E-2</v>
      </c>
      <c r="H114" s="516">
        <f>taxrates!BE106</f>
        <v>9.678955189883709E-3</v>
      </c>
      <c r="I114" s="170">
        <f>taxrates!BF106</f>
        <v>0.34937059879302979</v>
      </c>
      <c r="J114" s="105">
        <f>taxrates!BG106</f>
        <v>2.2365037351846695E-2</v>
      </c>
      <c r="K114" s="105">
        <f>taxrates!BH106</f>
        <v>6.520178634673357E-3</v>
      </c>
      <c r="L114" s="105">
        <f>taxrates!BI106</f>
        <v>9.7291450947523117E-3</v>
      </c>
      <c r="M114" s="105">
        <f>taxrates!BJ106</f>
        <v>0.2199486643075943</v>
      </c>
      <c r="N114" s="105">
        <f>taxrates!BK106</f>
        <v>7.8516010195016861E-2</v>
      </c>
      <c r="O114" s="105">
        <f>taxrates!BL106</f>
        <v>1.2291560880839825E-2</v>
      </c>
      <c r="P114" s="106">
        <f>taxrates!BM106</f>
        <v>0.34962046146392822</v>
      </c>
      <c r="Q114" s="105">
        <f>taxrates!BN106</f>
        <v>2.1953660994768143E-2</v>
      </c>
      <c r="R114" s="105">
        <f>taxrates!BO106</f>
        <v>4.2568156495690346E-3</v>
      </c>
      <c r="S114" s="105">
        <f>taxrates!BP106</f>
        <v>6.1211613938212395E-3</v>
      </c>
      <c r="T114" s="105">
        <f>taxrates!BQ106</f>
        <v>0.20422211289405823</v>
      </c>
      <c r="U114" s="105">
        <f>taxrates!BR106</f>
        <v>0.10012256354093552</v>
      </c>
      <c r="V114" s="134">
        <f>taxrates!BS106</f>
        <v>1.2944142334163189E-2</v>
      </c>
    </row>
    <row r="115" spans="1:22" x14ac:dyDescent="0.2">
      <c r="A115" s="137">
        <v>2018</v>
      </c>
      <c r="B115" s="135">
        <f>taxrates!AY107</f>
        <v>0.32279926538467407</v>
      </c>
      <c r="C115" s="105">
        <f>taxrates!AZ107</f>
        <v>2.3456687107682228E-2</v>
      </c>
      <c r="D115" s="105">
        <f>taxrates!BA107</f>
        <v>8.3038602024316788E-3</v>
      </c>
      <c r="E115" s="105">
        <f>taxrates!BB107</f>
        <v>1.361113041639328E-2</v>
      </c>
      <c r="F115" s="105">
        <f>taxrates!BC107</f>
        <v>0.20487996935844421</v>
      </c>
      <c r="G115" s="105">
        <f>taxrates!BD107</f>
        <v>6.2817817553877831E-2</v>
      </c>
      <c r="H115" s="134">
        <f>taxrates!BE107</f>
        <v>9.7298026084899902E-3</v>
      </c>
      <c r="I115" s="170">
        <f>taxrates!BF107</f>
        <v>0.33717194199562073</v>
      </c>
      <c r="J115" s="105">
        <f>taxrates!BG107</f>
        <v>2.2992102429270744E-2</v>
      </c>
      <c r="K115" s="105">
        <f>taxrates!BH107</f>
        <v>6.086345762014389E-3</v>
      </c>
      <c r="L115" s="105">
        <f>taxrates!BI107</f>
        <v>9.2456601560115814E-3</v>
      </c>
      <c r="M115" s="105">
        <f>taxrates!BJ107</f>
        <v>0.21260419487953186</v>
      </c>
      <c r="N115" s="105">
        <f>taxrates!BK107</f>
        <v>7.2246655821800232E-2</v>
      </c>
      <c r="O115" s="105">
        <f>taxrates!BL107</f>
        <v>1.399698294699192E-2</v>
      </c>
      <c r="P115" s="106">
        <f>taxrates!BM107</f>
        <v>0.33888483047485352</v>
      </c>
      <c r="Q115" s="105">
        <f>taxrates!BN107</f>
        <v>2.2418610751628876E-2</v>
      </c>
      <c r="R115" s="105">
        <f>taxrates!BO107</f>
        <v>3.8610023912042379E-3</v>
      </c>
      <c r="S115" s="105">
        <f>taxrates!BP107</f>
        <v>5.9060552157461643E-3</v>
      </c>
      <c r="T115" s="105">
        <f>taxrates!BQ107</f>
        <v>0.19775360822677612</v>
      </c>
      <c r="U115" s="105">
        <f>taxrates!BR107</f>
        <v>9.352414682507515E-2</v>
      </c>
      <c r="V115" s="134">
        <f>taxrates!BS107</f>
        <v>1.542141567915678E-2</v>
      </c>
    </row>
    <row r="116" spans="1:22" x14ac:dyDescent="0.2">
      <c r="A116" s="137">
        <v>2019</v>
      </c>
      <c r="B116" s="135">
        <f>taxrates!AY108</f>
        <v>0.33033183217048645</v>
      </c>
      <c r="C116" s="515">
        <f>taxrates!AZ108</f>
        <v>2.3579912260174751E-2</v>
      </c>
      <c r="D116" s="515">
        <f>taxrates!BA108</f>
        <v>8.9439572766423225E-3</v>
      </c>
      <c r="E116" s="515">
        <f>taxrates!BB108</f>
        <v>1.3854891061782837E-2</v>
      </c>
      <c r="F116" s="515">
        <f>taxrates!BC108</f>
        <v>0.2087312638759613</v>
      </c>
      <c r="G116" s="515">
        <f>taxrates!BD108</f>
        <v>6.7767294123768806E-2</v>
      </c>
      <c r="H116" s="516">
        <f>taxrates!BE108</f>
        <v>7.4545159004628658E-3</v>
      </c>
      <c r="I116" s="170">
        <f>taxrates!BF108</f>
        <v>0.3454873263835907</v>
      </c>
      <c r="J116" s="105">
        <f>taxrates!BG108</f>
        <v>2.3175626993179321E-2</v>
      </c>
      <c r="K116" s="105">
        <f>taxrates!BH108</f>
        <v>6.7456881515681744E-3</v>
      </c>
      <c r="L116" s="105">
        <f>taxrates!BI108</f>
        <v>9.2713581398129463E-3</v>
      </c>
      <c r="M116" s="105">
        <f>taxrates!BJ108</f>
        <v>0.2165323942899704</v>
      </c>
      <c r="N116" s="105">
        <f>taxrates!BK108</f>
        <v>7.8841887414455414E-2</v>
      </c>
      <c r="O116" s="105">
        <f>taxrates!BL108</f>
        <v>1.0920369066298008E-2</v>
      </c>
      <c r="P116" s="106">
        <f>taxrates!BM108</f>
        <v>0.35053184628486633</v>
      </c>
      <c r="Q116" s="105">
        <f>taxrates!BN108</f>
        <v>2.2677561268210411E-2</v>
      </c>
      <c r="R116" s="105">
        <f>taxrates!BO108</f>
        <v>4.7868900001049042E-3</v>
      </c>
      <c r="S116" s="105">
        <f>taxrates!BP108</f>
        <v>5.7741929776966572E-3</v>
      </c>
      <c r="T116" s="105">
        <f>taxrates!BQ108</f>
        <v>0.20145283639431</v>
      </c>
      <c r="U116" s="105">
        <f>taxrates!BR108</f>
        <v>0.10348516702651978</v>
      </c>
      <c r="V116" s="134">
        <f>taxrates!BS108</f>
        <v>1.2355199083685875E-2</v>
      </c>
    </row>
    <row r="117" spans="1:22" x14ac:dyDescent="0.2">
      <c r="A117" s="137"/>
      <c r="B117" s="135"/>
      <c r="C117" s="105"/>
      <c r="D117" s="105"/>
      <c r="E117" s="105"/>
      <c r="F117" s="105"/>
      <c r="G117" s="105"/>
      <c r="H117" s="134"/>
      <c r="I117" s="170"/>
      <c r="J117" s="105"/>
      <c r="K117" s="105"/>
      <c r="L117" s="105"/>
      <c r="M117" s="105"/>
      <c r="N117" s="105"/>
      <c r="O117" s="105"/>
      <c r="P117" s="106"/>
      <c r="Q117" s="105"/>
      <c r="R117" s="105"/>
      <c r="S117" s="105"/>
      <c r="T117" s="105"/>
      <c r="U117" s="105"/>
      <c r="V117" s="134"/>
    </row>
    <row r="118" spans="1:22" ht="17" thickBot="1" x14ac:dyDescent="0.25">
      <c r="A118" s="1182"/>
      <c r="B118" s="1208"/>
      <c r="C118" s="1185"/>
      <c r="D118" s="1185"/>
      <c r="E118" s="1185"/>
      <c r="F118" s="1185"/>
      <c r="G118" s="1185"/>
      <c r="H118" s="1209"/>
      <c r="I118" s="1210"/>
      <c r="J118" s="1188"/>
      <c r="K118" s="1188"/>
      <c r="L118" s="1188"/>
      <c r="M118" s="1188"/>
      <c r="N118" s="1188"/>
      <c r="O118" s="1188"/>
      <c r="P118" s="1193"/>
      <c r="Q118" s="1188"/>
      <c r="R118" s="1188"/>
      <c r="S118" s="1188"/>
      <c r="T118" s="1188"/>
      <c r="U118" s="1188"/>
      <c r="V118" s="1190"/>
    </row>
    <row r="119" spans="1:22" ht="17" thickTop="1" x14ac:dyDescent="0.2"/>
  </sheetData>
  <mergeCells count="3">
    <mergeCell ref="A4:V4"/>
    <mergeCell ref="B7:V7"/>
    <mergeCell ref="B8:V8"/>
  </mergeCells>
  <hyperlinks>
    <hyperlink ref="A1" location="Index!A1" display="Back to index" xr:uid="{00000000-0004-0000-6800-000000000000}"/>
  </hyperlinks>
  <pageMargins left="0.75" right="0.75" top="1" bottom="1" header="0.5" footer="0.5"/>
  <pageSetup paperSize="9" scale="49" fitToHeight="3" orientation="landscape" horizontalDpi="4294967292" verticalDpi="4294967292"/>
  <extLst>
    <ext xmlns:mx="http://schemas.microsoft.com/office/mac/excel/2008/main" uri="{64002731-A6B0-56B0-2670-7721B7C09600}">
      <mx:PLV Mode="0" OnePage="0" WScale="0"/>
    </ext>
  </extLs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tabColor theme="6" tint="0.39997558519241921"/>
  </sheetPr>
  <dimension ref="A3:R137"/>
  <sheetViews>
    <sheetView workbookViewId="0">
      <pane xSplit="1" ySplit="9" topLeftCell="B10" activePane="bottomRight" state="frozen"/>
      <selection pane="topRight" activeCell="B1" sqref="B1"/>
      <selection pane="bottomLeft" activeCell="A10" sqref="A10"/>
      <selection pane="bottomRight" activeCell="A4" sqref="A4:Q4"/>
    </sheetView>
  </sheetViews>
  <sheetFormatPr baseColWidth="10" defaultColWidth="8.83203125" defaultRowHeight="16" x14ac:dyDescent="0.2"/>
  <cols>
    <col min="1" max="1" width="13" style="1211" customWidth="1"/>
    <col min="2" max="14" width="12.1640625" style="1211" customWidth="1"/>
    <col min="15" max="15" width="12.6640625" style="1211" customWidth="1"/>
    <col min="16" max="17" width="12.1640625" style="1211" customWidth="1"/>
    <col min="18" max="16384" width="8.83203125" style="1211"/>
  </cols>
  <sheetData>
    <row r="3" spans="1:18" ht="17" thickBot="1" x14ac:dyDescent="0.25"/>
    <row r="4" spans="1:18" ht="25" customHeight="1" thickTop="1" x14ac:dyDescent="0.2">
      <c r="A4" s="1487" t="s">
        <v>406</v>
      </c>
      <c r="B4" s="1488"/>
      <c r="C4" s="1488"/>
      <c r="D4" s="1488"/>
      <c r="E4" s="1488"/>
      <c r="F4" s="1488"/>
      <c r="G4" s="1488"/>
      <c r="H4" s="1488"/>
      <c r="I4" s="1488"/>
      <c r="J4" s="1488"/>
      <c r="K4" s="1488"/>
      <c r="L4" s="1488"/>
      <c r="M4" s="1488"/>
      <c r="N4" s="1488"/>
      <c r="O4" s="1488"/>
      <c r="P4" s="1488"/>
      <c r="Q4" s="1489"/>
    </row>
    <row r="5" spans="1:18" x14ac:dyDescent="0.2">
      <c r="A5" s="1212"/>
      <c r="B5" s="1213"/>
      <c r="C5" s="1213"/>
      <c r="D5" s="1213"/>
      <c r="E5" s="1213"/>
      <c r="F5" s="1213"/>
      <c r="G5" s="1213"/>
      <c r="H5" s="1213"/>
      <c r="I5" s="1213"/>
      <c r="J5" s="1213"/>
      <c r="K5" s="1213"/>
      <c r="L5" s="1213"/>
      <c r="M5" s="1213"/>
      <c r="N5" s="1213"/>
      <c r="O5" s="1213"/>
      <c r="P5" s="1213"/>
      <c r="Q5" s="1214"/>
    </row>
    <row r="6" spans="1:18" x14ac:dyDescent="0.2">
      <c r="A6" s="1215"/>
      <c r="B6" s="47" t="s">
        <v>35</v>
      </c>
      <c r="C6" s="47" t="s">
        <v>34</v>
      </c>
      <c r="D6" s="47" t="s">
        <v>33</v>
      </c>
      <c r="E6" s="47" t="s">
        <v>32</v>
      </c>
      <c r="F6" s="47" t="s">
        <v>31</v>
      </c>
      <c r="G6" s="47" t="s">
        <v>30</v>
      </c>
      <c r="H6" s="47" t="s">
        <v>29</v>
      </c>
      <c r="I6" s="47" t="s">
        <v>28</v>
      </c>
      <c r="J6" s="47" t="s">
        <v>27</v>
      </c>
      <c r="K6" s="45" t="s">
        <v>26</v>
      </c>
      <c r="L6" s="45" t="s">
        <v>25</v>
      </c>
      <c r="M6" s="47" t="s">
        <v>24</v>
      </c>
      <c r="N6" s="45" t="s">
        <v>23</v>
      </c>
      <c r="O6" s="1216" t="s">
        <v>22</v>
      </c>
      <c r="P6" s="1217" t="s">
        <v>21</v>
      </c>
      <c r="Q6" s="1218" t="s">
        <v>20</v>
      </c>
      <c r="R6" s="1219"/>
    </row>
    <row r="7" spans="1:18" ht="28" customHeight="1" x14ac:dyDescent="0.2">
      <c r="A7" s="1220"/>
      <c r="B7" s="1490" t="s">
        <v>411</v>
      </c>
      <c r="C7" s="1491"/>
      <c r="D7" s="1491"/>
      <c r="E7" s="1491"/>
      <c r="F7" s="1491"/>
      <c r="G7" s="1491"/>
      <c r="H7" s="1491"/>
      <c r="I7" s="1491"/>
      <c r="J7" s="1491"/>
      <c r="K7" s="1491"/>
      <c r="L7" s="1491"/>
      <c r="M7" s="1491"/>
      <c r="N7" s="1491"/>
      <c r="O7" s="1491"/>
      <c r="P7" s="1491"/>
      <c r="Q7" s="1492"/>
    </row>
    <row r="8" spans="1:18" s="1222" customFormat="1" ht="28" customHeight="1" x14ac:dyDescent="0.2">
      <c r="A8" s="1221"/>
      <c r="B8" s="1493">
        <v>1962</v>
      </c>
      <c r="C8" s="1494"/>
      <c r="D8" s="1494"/>
      <c r="E8" s="1495"/>
      <c r="F8" s="1493">
        <v>1980</v>
      </c>
      <c r="G8" s="1494"/>
      <c r="H8" s="1494"/>
      <c r="I8" s="1495"/>
      <c r="J8" s="1493">
        <v>2010</v>
      </c>
      <c r="K8" s="1494"/>
      <c r="L8" s="1494"/>
      <c r="M8" s="1495"/>
      <c r="N8" s="1493">
        <v>2018</v>
      </c>
      <c r="O8" s="1494"/>
      <c r="P8" s="1494"/>
      <c r="Q8" s="1496"/>
    </row>
    <row r="9" spans="1:18" s="1228" customFormat="1" ht="44" customHeight="1" x14ac:dyDescent="0.2">
      <c r="A9" s="1223" t="s">
        <v>407</v>
      </c>
      <c r="B9" s="1224" t="s">
        <v>408</v>
      </c>
      <c r="C9" s="1240" t="s">
        <v>417</v>
      </c>
      <c r="D9" s="1225" t="s">
        <v>409</v>
      </c>
      <c r="E9" s="1226" t="s">
        <v>410</v>
      </c>
      <c r="F9" s="1224" t="s">
        <v>408</v>
      </c>
      <c r="G9" s="1240" t="s">
        <v>417</v>
      </c>
      <c r="H9" s="1225" t="s">
        <v>409</v>
      </c>
      <c r="I9" s="1226" t="s">
        <v>410</v>
      </c>
      <c r="J9" s="1224" t="s">
        <v>408</v>
      </c>
      <c r="K9" s="1240" t="s">
        <v>417</v>
      </c>
      <c r="L9" s="1225" t="s">
        <v>409</v>
      </c>
      <c r="M9" s="1226" t="s">
        <v>410</v>
      </c>
      <c r="N9" s="1224" t="s">
        <v>408</v>
      </c>
      <c r="O9" s="1240" t="s">
        <v>417</v>
      </c>
      <c r="P9" s="1225" t="s">
        <v>409</v>
      </c>
      <c r="Q9" s="1227" t="s">
        <v>410</v>
      </c>
    </row>
    <row r="10" spans="1:18" x14ac:dyDescent="0.2">
      <c r="A10" s="1229">
        <v>0</v>
      </c>
      <c r="B10" s="1230">
        <v>958416</v>
      </c>
      <c r="C10" s="1231">
        <v>1226</v>
      </c>
      <c r="D10" s="1231">
        <v>240</v>
      </c>
      <c r="E10" s="1232">
        <v>0.19575856443719414</v>
      </c>
      <c r="F10" s="1230">
        <v>1390333</v>
      </c>
      <c r="G10" s="1231">
        <v>3327</v>
      </c>
      <c r="H10" s="1231">
        <v>654</v>
      </c>
      <c r="I10" s="1232">
        <v>0.19657348963029755</v>
      </c>
      <c r="J10" s="1230">
        <v>2000993</v>
      </c>
      <c r="K10" s="1231">
        <v>7854</v>
      </c>
      <c r="L10" s="1231">
        <v>2130</v>
      </c>
      <c r="M10" s="1232">
        <v>0.27119938884644768</v>
      </c>
      <c r="N10" s="1230">
        <v>2191287</v>
      </c>
      <c r="O10" s="1231">
        <v>8066</v>
      </c>
      <c r="P10" s="1231">
        <v>2385</v>
      </c>
      <c r="Q10" s="1232">
        <v>0.28902084343189532</v>
      </c>
    </row>
    <row r="11" spans="1:18" x14ac:dyDescent="0.2">
      <c r="A11" s="1229">
        <v>1</v>
      </c>
      <c r="B11" s="1230">
        <v>956564</v>
      </c>
      <c r="C11" s="1231">
        <v>1279</v>
      </c>
      <c r="D11" s="1231">
        <v>256</v>
      </c>
      <c r="E11" s="1232">
        <v>0.20015637216575449</v>
      </c>
      <c r="F11" s="1230">
        <v>1394432</v>
      </c>
      <c r="G11" s="1231">
        <v>3514</v>
      </c>
      <c r="H11" s="1231">
        <v>680</v>
      </c>
      <c r="I11" s="1232">
        <v>0.19351166761525326</v>
      </c>
      <c r="J11" s="1230">
        <v>2004878</v>
      </c>
      <c r="K11" s="1231">
        <v>8413</v>
      </c>
      <c r="L11" s="1231">
        <v>2171</v>
      </c>
      <c r="M11" s="1232">
        <v>0.25805301319386664</v>
      </c>
      <c r="N11" s="1230">
        <v>2189618</v>
      </c>
      <c r="O11" s="1231">
        <v>8950</v>
      </c>
      <c r="P11" s="1231">
        <v>2567</v>
      </c>
      <c r="Q11" s="1232">
        <v>0.27784392250243534</v>
      </c>
    </row>
    <row r="12" spans="1:18" x14ac:dyDescent="0.2">
      <c r="A12" s="1229">
        <v>2</v>
      </c>
      <c r="B12" s="1230">
        <v>958754</v>
      </c>
      <c r="C12" s="1231">
        <v>1329</v>
      </c>
      <c r="D12" s="1231">
        <v>258</v>
      </c>
      <c r="E12" s="1232">
        <v>0.19413092550790068</v>
      </c>
      <c r="F12" s="1230">
        <v>1392045</v>
      </c>
      <c r="G12" s="1231">
        <v>3700</v>
      </c>
      <c r="H12" s="1231">
        <v>736</v>
      </c>
      <c r="I12" s="1232">
        <v>0.19891891891891891</v>
      </c>
      <c r="J12" s="1230">
        <v>2003738</v>
      </c>
      <c r="K12" s="1231">
        <v>8931</v>
      </c>
      <c r="L12" s="1231">
        <v>2221</v>
      </c>
      <c r="M12" s="1232">
        <v>0.24868435785466353</v>
      </c>
      <c r="N12" s="1230">
        <v>2193518</v>
      </c>
      <c r="O12" s="1231">
        <v>9810</v>
      </c>
      <c r="P12" s="1231">
        <v>2708</v>
      </c>
      <c r="Q12" s="1232">
        <v>0.2737842483065413</v>
      </c>
    </row>
    <row r="13" spans="1:18" x14ac:dyDescent="0.2">
      <c r="A13" s="1229">
        <v>3</v>
      </c>
      <c r="B13" s="1230">
        <v>961167</v>
      </c>
      <c r="C13" s="1231">
        <v>1380</v>
      </c>
      <c r="D13" s="1231">
        <v>270</v>
      </c>
      <c r="E13" s="1232">
        <v>0.19565217391304349</v>
      </c>
      <c r="F13" s="1230">
        <v>1391585</v>
      </c>
      <c r="G13" s="1231">
        <v>3884</v>
      </c>
      <c r="H13" s="1231">
        <v>746</v>
      </c>
      <c r="I13" s="1232">
        <v>0.19207003089598351</v>
      </c>
      <c r="J13" s="1230">
        <v>2002573</v>
      </c>
      <c r="K13" s="1231">
        <v>9442</v>
      </c>
      <c r="L13" s="1231">
        <v>2336</v>
      </c>
      <c r="M13" s="1232">
        <v>0.24740521076043212</v>
      </c>
      <c r="N13" s="1230">
        <v>2191474</v>
      </c>
      <c r="O13" s="1231">
        <v>10579</v>
      </c>
      <c r="P13" s="1231">
        <v>2700</v>
      </c>
      <c r="Q13" s="1232">
        <v>0.25306964101602775</v>
      </c>
    </row>
    <row r="14" spans="1:18" x14ac:dyDescent="0.2">
      <c r="A14" s="1229">
        <v>4</v>
      </c>
      <c r="B14" s="1230">
        <v>956938</v>
      </c>
      <c r="C14" s="1231">
        <v>1427</v>
      </c>
      <c r="D14" s="1231">
        <v>256</v>
      </c>
      <c r="E14" s="1232">
        <v>0.17939733707077785</v>
      </c>
      <c r="F14" s="1230">
        <v>1393535</v>
      </c>
      <c r="G14" s="1231">
        <v>4055</v>
      </c>
      <c r="H14" s="1231">
        <v>797</v>
      </c>
      <c r="I14" s="1232">
        <v>0.19654747225647348</v>
      </c>
      <c r="J14" s="1230">
        <v>2002175</v>
      </c>
      <c r="K14" s="1231">
        <v>9942</v>
      </c>
      <c r="L14" s="1231">
        <v>2321</v>
      </c>
      <c r="M14" s="1232">
        <v>0.23345403339368337</v>
      </c>
      <c r="N14" s="1230">
        <v>2190885</v>
      </c>
      <c r="O14" s="1231">
        <v>11308</v>
      </c>
      <c r="P14" s="1231">
        <v>3014</v>
      </c>
      <c r="Q14" s="1232">
        <v>0.25984998706785067</v>
      </c>
    </row>
    <row r="15" spans="1:18" x14ac:dyDescent="0.2">
      <c r="A15" s="1229">
        <v>5</v>
      </c>
      <c r="B15" s="1230">
        <v>960809</v>
      </c>
      <c r="C15" s="1231">
        <v>1467</v>
      </c>
      <c r="D15" s="1231">
        <v>275</v>
      </c>
      <c r="E15" s="1232">
        <v>0.18745739604635311</v>
      </c>
      <c r="F15" s="1230">
        <v>1392230</v>
      </c>
      <c r="G15" s="1231">
        <v>4229</v>
      </c>
      <c r="H15" s="1231">
        <v>822</v>
      </c>
      <c r="I15" s="1232">
        <v>0.19437219200756681</v>
      </c>
      <c r="J15" s="1230">
        <v>2005494</v>
      </c>
      <c r="K15" s="1231">
        <v>10426</v>
      </c>
      <c r="L15" s="1231">
        <v>2579</v>
      </c>
      <c r="M15" s="1232">
        <v>0.24736236332246309</v>
      </c>
      <c r="N15" s="1230">
        <v>2192380</v>
      </c>
      <c r="O15" s="1231">
        <v>11997</v>
      </c>
      <c r="P15" s="1231">
        <v>3066</v>
      </c>
      <c r="Q15" s="1232">
        <v>0.2542499378057882</v>
      </c>
    </row>
    <row r="16" spans="1:18" x14ac:dyDescent="0.2">
      <c r="A16" s="1229">
        <v>6</v>
      </c>
      <c r="B16" s="1230">
        <v>958933</v>
      </c>
      <c r="C16" s="1231">
        <v>1511</v>
      </c>
      <c r="D16" s="1231">
        <v>284</v>
      </c>
      <c r="E16" s="1232">
        <v>0.18795499669093316</v>
      </c>
      <c r="F16" s="1230">
        <v>1392328</v>
      </c>
      <c r="G16" s="1231">
        <v>4403</v>
      </c>
      <c r="H16" s="1231">
        <v>881</v>
      </c>
      <c r="I16" s="1232">
        <v>0.20009084714967068</v>
      </c>
      <c r="J16" s="1230">
        <v>2001998</v>
      </c>
      <c r="K16" s="1231">
        <v>10935</v>
      </c>
      <c r="L16" s="1231">
        <v>2730</v>
      </c>
      <c r="M16" s="1232">
        <v>0.2496570644718793</v>
      </c>
      <c r="N16" s="1230">
        <v>2190428</v>
      </c>
      <c r="O16" s="1231">
        <v>12664</v>
      </c>
      <c r="P16" s="1231">
        <v>3270</v>
      </c>
      <c r="Q16" s="1232">
        <v>0.25649070515334538</v>
      </c>
    </row>
    <row r="17" spans="1:17" x14ac:dyDescent="0.2">
      <c r="A17" s="1229">
        <v>7</v>
      </c>
      <c r="B17" s="1230">
        <v>958774</v>
      </c>
      <c r="C17" s="1231">
        <v>1557</v>
      </c>
      <c r="D17" s="1231">
        <v>296</v>
      </c>
      <c r="E17" s="1232">
        <v>0.1901091843288375</v>
      </c>
      <c r="F17" s="1230">
        <v>1392211</v>
      </c>
      <c r="G17" s="1231">
        <v>4559</v>
      </c>
      <c r="H17" s="1231">
        <v>919</v>
      </c>
      <c r="I17" s="1232">
        <v>0.20157929370475983</v>
      </c>
      <c r="J17" s="1230">
        <v>2003713</v>
      </c>
      <c r="K17" s="1231">
        <v>11432</v>
      </c>
      <c r="L17" s="1231">
        <v>2706</v>
      </c>
      <c r="M17" s="1232">
        <v>0.23670398880335899</v>
      </c>
      <c r="N17" s="1230">
        <v>2192408</v>
      </c>
      <c r="O17" s="1231">
        <v>13327</v>
      </c>
      <c r="P17" s="1231">
        <v>3457</v>
      </c>
      <c r="Q17" s="1232">
        <v>0.25626389918458115</v>
      </c>
    </row>
    <row r="18" spans="1:17" x14ac:dyDescent="0.2">
      <c r="A18" s="1229">
        <v>8</v>
      </c>
      <c r="B18" s="1230">
        <v>959947</v>
      </c>
      <c r="C18" s="1231">
        <v>1607</v>
      </c>
      <c r="D18" s="1231">
        <v>314</v>
      </c>
      <c r="E18" s="1232">
        <v>0.19539514623522092</v>
      </c>
      <c r="F18" s="1230">
        <v>1392451</v>
      </c>
      <c r="G18" s="1231">
        <v>4728</v>
      </c>
      <c r="H18" s="1231">
        <v>974</v>
      </c>
      <c r="I18" s="1232">
        <v>0.2060067681895093</v>
      </c>
      <c r="J18" s="1230">
        <v>2003390</v>
      </c>
      <c r="K18" s="1231">
        <v>11916</v>
      </c>
      <c r="L18" s="1231">
        <v>2862</v>
      </c>
      <c r="M18" s="1232">
        <v>0.24018126888217523</v>
      </c>
      <c r="N18" s="1230">
        <v>2190818</v>
      </c>
      <c r="O18" s="1231">
        <v>13985</v>
      </c>
      <c r="P18" s="1231">
        <v>3505</v>
      </c>
      <c r="Q18" s="1232">
        <v>0.24989305575360046</v>
      </c>
    </row>
    <row r="19" spans="1:17" x14ac:dyDescent="0.2">
      <c r="A19" s="1229">
        <v>9</v>
      </c>
      <c r="B19" s="1230">
        <v>958871</v>
      </c>
      <c r="C19" s="1231">
        <v>1660</v>
      </c>
      <c r="D19" s="1231">
        <v>338</v>
      </c>
      <c r="E19" s="1232">
        <v>0.20361445783132531</v>
      </c>
      <c r="F19" s="1230">
        <v>1392667</v>
      </c>
      <c r="G19" s="1231">
        <v>4904</v>
      </c>
      <c r="H19" s="1231">
        <v>1009</v>
      </c>
      <c r="I19" s="1232">
        <v>0.20575040783034257</v>
      </c>
      <c r="J19" s="1230">
        <v>2001095</v>
      </c>
      <c r="K19" s="1231">
        <v>12377</v>
      </c>
      <c r="L19" s="1231">
        <v>2869</v>
      </c>
      <c r="M19" s="1232">
        <v>0.2318009210632625</v>
      </c>
      <c r="N19" s="1230">
        <v>2192437</v>
      </c>
      <c r="O19" s="1231">
        <v>14645</v>
      </c>
      <c r="P19" s="1231">
        <v>3593</v>
      </c>
      <c r="Q19" s="1232">
        <v>0.2434941718622933</v>
      </c>
    </row>
    <row r="20" spans="1:17" x14ac:dyDescent="0.2">
      <c r="A20" s="1229">
        <v>10</v>
      </c>
      <c r="B20" s="1230">
        <v>959255</v>
      </c>
      <c r="C20" s="1231">
        <v>1717</v>
      </c>
      <c r="D20" s="1231">
        <v>361</v>
      </c>
      <c r="E20" s="1232">
        <v>0.21025043680838673</v>
      </c>
      <c r="F20" s="1230">
        <v>1392583</v>
      </c>
      <c r="G20" s="1231">
        <v>5087</v>
      </c>
      <c r="H20" s="1231">
        <v>1052</v>
      </c>
      <c r="I20" s="1232">
        <v>0.20680165126793787</v>
      </c>
      <c r="J20" s="1230">
        <v>2005167</v>
      </c>
      <c r="K20" s="1231">
        <v>12839</v>
      </c>
      <c r="L20" s="1231">
        <v>3097</v>
      </c>
      <c r="M20" s="1232">
        <v>0.24121816340836513</v>
      </c>
      <c r="N20" s="1230">
        <v>2190646</v>
      </c>
      <c r="O20" s="1231">
        <v>15340</v>
      </c>
      <c r="P20" s="1231">
        <v>3850</v>
      </c>
      <c r="Q20" s="1232">
        <v>0.24912643975669729</v>
      </c>
    </row>
    <row r="21" spans="1:17" x14ac:dyDescent="0.2">
      <c r="A21" s="1229">
        <v>11</v>
      </c>
      <c r="B21" s="1230">
        <v>957478</v>
      </c>
      <c r="C21" s="1231">
        <v>1778</v>
      </c>
      <c r="D21" s="1231">
        <v>376</v>
      </c>
      <c r="E21" s="1232">
        <v>0.21147356580427445</v>
      </c>
      <c r="F21" s="1230">
        <v>1391839</v>
      </c>
      <c r="G21" s="1231">
        <v>5265</v>
      </c>
      <c r="H21" s="1231">
        <v>1079</v>
      </c>
      <c r="I21" s="1232">
        <v>0.20493827160493827</v>
      </c>
      <c r="J21" s="1230">
        <v>2003423</v>
      </c>
      <c r="K21" s="1231">
        <v>13336</v>
      </c>
      <c r="L21" s="1231">
        <v>3132</v>
      </c>
      <c r="M21" s="1232">
        <v>0.23485302939412117</v>
      </c>
      <c r="N21" s="1230">
        <v>2191970</v>
      </c>
      <c r="O21" s="1231">
        <v>16112</v>
      </c>
      <c r="P21" s="1231">
        <v>3782</v>
      </c>
      <c r="Q21" s="1232">
        <v>0.23351444801185478</v>
      </c>
    </row>
    <row r="22" spans="1:17" x14ac:dyDescent="0.2">
      <c r="A22" s="1229">
        <v>12</v>
      </c>
      <c r="B22" s="1230">
        <v>960195</v>
      </c>
      <c r="C22" s="1231">
        <v>1845</v>
      </c>
      <c r="D22" s="1231">
        <v>390</v>
      </c>
      <c r="E22" s="1232">
        <v>0.21138211382113822</v>
      </c>
      <c r="F22" s="1230">
        <v>1392797</v>
      </c>
      <c r="G22" s="1231">
        <v>5443</v>
      </c>
      <c r="H22" s="1231">
        <v>1157</v>
      </c>
      <c r="I22" s="1232">
        <v>0.21256659930185559</v>
      </c>
      <c r="J22" s="1230">
        <v>2003197</v>
      </c>
      <c r="K22" s="1231">
        <v>13821</v>
      </c>
      <c r="L22" s="1231">
        <v>3073</v>
      </c>
      <c r="M22" s="1232">
        <v>0.22234281166341074</v>
      </c>
      <c r="N22" s="1230">
        <v>2190661</v>
      </c>
      <c r="O22" s="1231">
        <v>16784</v>
      </c>
      <c r="P22" s="1231">
        <v>4109</v>
      </c>
      <c r="Q22" s="1232">
        <v>0.24329445201018415</v>
      </c>
    </row>
    <row r="23" spans="1:17" x14ac:dyDescent="0.2">
      <c r="A23" s="1229">
        <v>13</v>
      </c>
      <c r="B23" s="1230">
        <v>958193</v>
      </c>
      <c r="C23" s="1231">
        <v>1904</v>
      </c>
      <c r="D23" s="1231">
        <v>394</v>
      </c>
      <c r="E23" s="1232">
        <v>0.20693277310924368</v>
      </c>
      <c r="F23" s="1230">
        <v>1392329</v>
      </c>
      <c r="G23" s="1231">
        <v>5638</v>
      </c>
      <c r="H23" s="1231">
        <v>1202</v>
      </c>
      <c r="I23" s="1232">
        <v>0.21319616885420362</v>
      </c>
      <c r="J23" s="1230">
        <v>2003562</v>
      </c>
      <c r="K23" s="1231">
        <v>14300</v>
      </c>
      <c r="L23" s="1231">
        <v>3275</v>
      </c>
      <c r="M23" s="1232">
        <v>0.22902097902097901</v>
      </c>
      <c r="N23" s="1230">
        <v>2187137</v>
      </c>
      <c r="O23" s="1231">
        <v>17484</v>
      </c>
      <c r="P23" s="1231">
        <v>4017</v>
      </c>
      <c r="Q23" s="1232">
        <v>0.22950351368336858</v>
      </c>
    </row>
    <row r="24" spans="1:17" x14ac:dyDescent="0.2">
      <c r="A24" s="1229">
        <v>14</v>
      </c>
      <c r="B24" s="1230">
        <v>958409</v>
      </c>
      <c r="C24" s="1231">
        <v>1962</v>
      </c>
      <c r="D24" s="1231">
        <v>404</v>
      </c>
      <c r="E24" s="1232">
        <v>0.20591233435270132</v>
      </c>
      <c r="F24" s="1230">
        <v>1392376</v>
      </c>
      <c r="G24" s="1231">
        <v>5833</v>
      </c>
      <c r="H24" s="1231">
        <v>1271</v>
      </c>
      <c r="I24" s="1232">
        <v>0.2178981656094634</v>
      </c>
      <c r="J24" s="1230">
        <v>2003995</v>
      </c>
      <c r="K24" s="1231">
        <v>14805</v>
      </c>
      <c r="L24" s="1231">
        <v>3520</v>
      </c>
      <c r="M24" s="1232">
        <v>0.23775751435325904</v>
      </c>
      <c r="N24" s="1230">
        <v>2196141</v>
      </c>
      <c r="O24" s="1231">
        <v>18145</v>
      </c>
      <c r="P24" s="1231">
        <v>4274</v>
      </c>
      <c r="Q24" s="1232">
        <v>0.23369238339985784</v>
      </c>
    </row>
    <row r="25" spans="1:17" x14ac:dyDescent="0.2">
      <c r="A25" s="1229">
        <v>15</v>
      </c>
      <c r="B25" s="1230">
        <v>960088</v>
      </c>
      <c r="C25" s="1231">
        <v>2029</v>
      </c>
      <c r="D25" s="1231">
        <v>448</v>
      </c>
      <c r="E25" s="1232">
        <v>0.22079842286840809</v>
      </c>
      <c r="F25" s="1230">
        <v>1392913</v>
      </c>
      <c r="G25" s="1231">
        <v>6036</v>
      </c>
      <c r="H25" s="1231">
        <v>1281</v>
      </c>
      <c r="I25" s="1232">
        <v>0.21222664015904572</v>
      </c>
      <c r="J25" s="1230">
        <v>2003504</v>
      </c>
      <c r="K25" s="1231">
        <v>15285</v>
      </c>
      <c r="L25" s="1231">
        <v>3357</v>
      </c>
      <c r="M25" s="1232">
        <v>0.21962708537782138</v>
      </c>
      <c r="N25" s="1230">
        <v>2192668</v>
      </c>
      <c r="O25" s="1231">
        <v>18806</v>
      </c>
      <c r="P25" s="1231">
        <v>4572</v>
      </c>
      <c r="Q25" s="1232">
        <v>0.24168737114764496</v>
      </c>
    </row>
    <row r="26" spans="1:17" x14ac:dyDescent="0.2">
      <c r="A26" s="1229">
        <v>16</v>
      </c>
      <c r="B26" s="1230">
        <v>957661</v>
      </c>
      <c r="C26" s="1231">
        <v>2089</v>
      </c>
      <c r="D26" s="1231">
        <v>433</v>
      </c>
      <c r="E26" s="1232">
        <v>0.20727620871230254</v>
      </c>
      <c r="F26" s="1230">
        <v>1389150</v>
      </c>
      <c r="G26" s="1231">
        <v>6239</v>
      </c>
      <c r="H26" s="1231">
        <v>1340</v>
      </c>
      <c r="I26" s="1232">
        <v>0.21477800929636159</v>
      </c>
      <c r="J26" s="1230">
        <v>2003381</v>
      </c>
      <c r="K26" s="1231">
        <v>15787</v>
      </c>
      <c r="L26" s="1231">
        <v>3653</v>
      </c>
      <c r="M26" s="1232">
        <v>0.23139291822385508</v>
      </c>
      <c r="N26" s="1230">
        <v>2191043</v>
      </c>
      <c r="O26" s="1231">
        <v>19447</v>
      </c>
      <c r="P26" s="1231">
        <v>4550</v>
      </c>
      <c r="Q26" s="1232">
        <v>0.23328547990155865</v>
      </c>
    </row>
    <row r="27" spans="1:17" x14ac:dyDescent="0.2">
      <c r="A27" s="1229">
        <v>17</v>
      </c>
      <c r="B27" s="1230">
        <v>959527</v>
      </c>
      <c r="C27" s="1231">
        <v>2153</v>
      </c>
      <c r="D27" s="1231">
        <v>475</v>
      </c>
      <c r="E27" s="1232">
        <v>0.22062238736646539</v>
      </c>
      <c r="F27" s="1230">
        <v>1395658</v>
      </c>
      <c r="G27" s="1231">
        <v>6433</v>
      </c>
      <c r="H27" s="1231">
        <v>1435</v>
      </c>
      <c r="I27" s="1232">
        <v>0.22306855277475518</v>
      </c>
      <c r="J27" s="1230">
        <v>2002456</v>
      </c>
      <c r="K27" s="1231">
        <v>16319</v>
      </c>
      <c r="L27" s="1231">
        <v>3647</v>
      </c>
      <c r="M27" s="1232">
        <v>0.22348183099454624</v>
      </c>
      <c r="N27" s="1230">
        <v>2190529</v>
      </c>
      <c r="O27" s="1231">
        <v>20099</v>
      </c>
      <c r="P27" s="1231">
        <v>5056</v>
      </c>
      <c r="Q27" s="1232">
        <v>0.24856201759992133</v>
      </c>
    </row>
    <row r="28" spans="1:17" x14ac:dyDescent="0.2">
      <c r="A28" s="1229">
        <v>18</v>
      </c>
      <c r="B28" s="1230">
        <v>960209</v>
      </c>
      <c r="C28" s="1231">
        <v>2220</v>
      </c>
      <c r="D28" s="1231">
        <v>487</v>
      </c>
      <c r="E28" s="1232">
        <v>0.21936936936936938</v>
      </c>
      <c r="F28" s="1230">
        <v>1391756</v>
      </c>
      <c r="G28" s="1231">
        <v>6641</v>
      </c>
      <c r="H28" s="1231">
        <v>1515</v>
      </c>
      <c r="I28" s="1232">
        <v>0.22812829393163681</v>
      </c>
      <c r="J28" s="1230">
        <v>2003573</v>
      </c>
      <c r="K28" s="1231">
        <v>16822</v>
      </c>
      <c r="L28" s="1231">
        <v>3783</v>
      </c>
      <c r="M28" s="1232">
        <v>0.22488408037094282</v>
      </c>
      <c r="N28" s="1230">
        <v>2192038</v>
      </c>
      <c r="O28" s="1231">
        <v>20791</v>
      </c>
      <c r="P28" s="1231">
        <v>5072</v>
      </c>
      <c r="Q28" s="1232">
        <v>0.24257496771725096</v>
      </c>
    </row>
    <row r="29" spans="1:17" x14ac:dyDescent="0.2">
      <c r="A29" s="1229">
        <v>19</v>
      </c>
      <c r="B29" s="1230">
        <v>957227</v>
      </c>
      <c r="C29" s="1231">
        <v>2285</v>
      </c>
      <c r="D29" s="1231">
        <v>515</v>
      </c>
      <c r="E29" s="1232">
        <v>0.22538293216630198</v>
      </c>
      <c r="F29" s="1230">
        <v>1393939</v>
      </c>
      <c r="G29" s="1231">
        <v>6852</v>
      </c>
      <c r="H29" s="1231">
        <v>1590</v>
      </c>
      <c r="I29" s="1232">
        <v>0.23204903677758318</v>
      </c>
      <c r="J29" s="1230">
        <v>2003414</v>
      </c>
      <c r="K29" s="1231">
        <v>17358</v>
      </c>
      <c r="L29" s="1231">
        <v>4082</v>
      </c>
      <c r="M29" s="1232">
        <v>0.23516534162921995</v>
      </c>
      <c r="N29" s="1230">
        <v>2192676</v>
      </c>
      <c r="O29" s="1231">
        <v>21442</v>
      </c>
      <c r="P29" s="1231">
        <v>5468</v>
      </c>
      <c r="Q29" s="1232">
        <v>0.25445576806738329</v>
      </c>
    </row>
    <row r="30" spans="1:17" x14ac:dyDescent="0.2">
      <c r="A30" s="1229">
        <v>20</v>
      </c>
      <c r="B30" s="1230">
        <v>958836</v>
      </c>
      <c r="C30" s="1231">
        <v>2351</v>
      </c>
      <c r="D30" s="1231">
        <v>529</v>
      </c>
      <c r="E30" s="1232">
        <v>0.22501063377286262</v>
      </c>
      <c r="F30" s="1230">
        <v>1390635</v>
      </c>
      <c r="G30" s="1231">
        <v>7053</v>
      </c>
      <c r="H30" s="1231">
        <v>1695</v>
      </c>
      <c r="I30" s="1232">
        <v>0.24032326669502341</v>
      </c>
      <c r="J30" s="1230">
        <v>2002227</v>
      </c>
      <c r="K30" s="1231">
        <v>17906</v>
      </c>
      <c r="L30" s="1231">
        <v>4082</v>
      </c>
      <c r="M30" s="1232">
        <v>0.22796827878923265</v>
      </c>
      <c r="N30" s="1230">
        <v>2190311</v>
      </c>
      <c r="O30" s="1231">
        <v>22146</v>
      </c>
      <c r="P30" s="1231">
        <v>5631</v>
      </c>
      <c r="Q30" s="1232">
        <v>0.25265850047112665</v>
      </c>
    </row>
    <row r="31" spans="1:17" x14ac:dyDescent="0.2">
      <c r="A31" s="1229">
        <v>21</v>
      </c>
      <c r="B31" s="1230">
        <v>960614</v>
      </c>
      <c r="C31" s="1231">
        <v>2416</v>
      </c>
      <c r="D31" s="1231">
        <v>539</v>
      </c>
      <c r="E31" s="1232">
        <v>0.22309602649006621</v>
      </c>
      <c r="F31" s="1230">
        <v>1393046</v>
      </c>
      <c r="G31" s="1231">
        <v>7248</v>
      </c>
      <c r="H31" s="1231">
        <v>1705</v>
      </c>
      <c r="I31" s="1232">
        <v>0.2352373068432671</v>
      </c>
      <c r="J31" s="1230">
        <v>2003643</v>
      </c>
      <c r="K31" s="1231">
        <v>18476</v>
      </c>
      <c r="L31" s="1231">
        <v>4368</v>
      </c>
      <c r="M31" s="1232">
        <v>0.23641480840008661</v>
      </c>
      <c r="N31" s="1230">
        <v>2191332</v>
      </c>
      <c r="O31" s="1231">
        <v>22868</v>
      </c>
      <c r="P31" s="1231">
        <v>5877</v>
      </c>
      <c r="Q31" s="1232">
        <v>0.25482374365867405</v>
      </c>
    </row>
    <row r="32" spans="1:17" x14ac:dyDescent="0.2">
      <c r="A32" s="1229">
        <v>22</v>
      </c>
      <c r="B32" s="1230">
        <v>957756</v>
      </c>
      <c r="C32" s="1231">
        <v>2482</v>
      </c>
      <c r="D32" s="1231">
        <v>577</v>
      </c>
      <c r="E32" s="1232">
        <v>0.23247381144238519</v>
      </c>
      <c r="F32" s="1230">
        <v>1392195</v>
      </c>
      <c r="G32" s="1231">
        <v>7444</v>
      </c>
      <c r="H32" s="1231">
        <v>1852</v>
      </c>
      <c r="I32" s="1232">
        <v>0.24879097259537883</v>
      </c>
      <c r="J32" s="1230">
        <v>2004631</v>
      </c>
      <c r="K32" s="1231">
        <v>19059</v>
      </c>
      <c r="L32" s="1231">
        <v>4416</v>
      </c>
      <c r="M32" s="1232">
        <v>0.23170155831890446</v>
      </c>
      <c r="N32" s="1230">
        <v>2192861</v>
      </c>
      <c r="O32" s="1231">
        <v>23608</v>
      </c>
      <c r="P32" s="1231">
        <v>5960</v>
      </c>
      <c r="Q32" s="1232">
        <v>0.25081008290199047</v>
      </c>
    </row>
    <row r="33" spans="1:17" x14ac:dyDescent="0.2">
      <c r="A33" s="1229">
        <v>23</v>
      </c>
      <c r="B33" s="1230">
        <v>959101</v>
      </c>
      <c r="C33" s="1231">
        <v>2547</v>
      </c>
      <c r="D33" s="1231">
        <v>595</v>
      </c>
      <c r="E33" s="1232">
        <v>0.23360816647035729</v>
      </c>
      <c r="F33" s="1230">
        <v>1393675</v>
      </c>
      <c r="G33" s="1231">
        <v>7642</v>
      </c>
      <c r="H33" s="1231">
        <v>1920</v>
      </c>
      <c r="I33" s="1232">
        <v>0.25124313007066212</v>
      </c>
      <c r="J33" s="1230">
        <v>2002507</v>
      </c>
      <c r="K33" s="1231">
        <v>19620</v>
      </c>
      <c r="L33" s="1231">
        <v>4558</v>
      </c>
      <c r="M33" s="1232">
        <v>0.23231396534148827</v>
      </c>
      <c r="N33" s="1230">
        <v>2190330</v>
      </c>
      <c r="O33" s="1231">
        <v>24233</v>
      </c>
      <c r="P33" s="1231">
        <v>5958</v>
      </c>
      <c r="Q33" s="1232">
        <v>0.24495333634831229</v>
      </c>
    </row>
    <row r="34" spans="1:17" x14ac:dyDescent="0.2">
      <c r="A34" s="1229">
        <v>24</v>
      </c>
      <c r="B34" s="1230">
        <v>960227</v>
      </c>
      <c r="C34" s="1231">
        <v>2606</v>
      </c>
      <c r="D34" s="1231">
        <v>601</v>
      </c>
      <c r="E34" s="1232">
        <v>0.23062164236377591</v>
      </c>
      <c r="F34" s="1230">
        <v>1392461</v>
      </c>
      <c r="G34" s="1231">
        <v>7846</v>
      </c>
      <c r="H34" s="1231">
        <v>2005</v>
      </c>
      <c r="I34" s="1232">
        <v>0.25554422635737956</v>
      </c>
      <c r="J34" s="1230">
        <v>2003916</v>
      </c>
      <c r="K34" s="1231">
        <v>20224</v>
      </c>
      <c r="L34" s="1231">
        <v>4688</v>
      </c>
      <c r="M34" s="1232">
        <v>0.23180379746835442</v>
      </c>
      <c r="N34" s="1230">
        <v>2192679</v>
      </c>
      <c r="O34" s="1231">
        <v>24895</v>
      </c>
      <c r="P34" s="1231">
        <v>6202</v>
      </c>
      <c r="Q34" s="1232">
        <v>0.24785197618191265</v>
      </c>
    </row>
    <row r="35" spans="1:17" x14ac:dyDescent="0.2">
      <c r="A35" s="1229">
        <v>25</v>
      </c>
      <c r="B35" s="1230">
        <v>957776</v>
      </c>
      <c r="C35" s="1231">
        <v>2668</v>
      </c>
      <c r="D35" s="1231">
        <v>606</v>
      </c>
      <c r="E35" s="1232">
        <v>0.22713643178410794</v>
      </c>
      <c r="F35" s="1230">
        <v>1392313</v>
      </c>
      <c r="G35" s="1231">
        <v>8062</v>
      </c>
      <c r="H35" s="1231">
        <v>2049</v>
      </c>
      <c r="I35" s="1232">
        <v>0.25415529645249318</v>
      </c>
      <c r="J35" s="1230">
        <v>2003497</v>
      </c>
      <c r="K35" s="1231">
        <v>20853</v>
      </c>
      <c r="L35" s="1231">
        <v>4944</v>
      </c>
      <c r="M35" s="1232">
        <v>0.23708818874982018</v>
      </c>
      <c r="N35" s="1230">
        <v>2190564</v>
      </c>
      <c r="O35" s="1231">
        <v>25570</v>
      </c>
      <c r="P35" s="1231">
        <v>6384</v>
      </c>
      <c r="Q35" s="1232">
        <v>0.24834668948883529</v>
      </c>
    </row>
    <row r="36" spans="1:17" x14ac:dyDescent="0.2">
      <c r="A36" s="1229">
        <v>26</v>
      </c>
      <c r="B36" s="1230">
        <v>958850</v>
      </c>
      <c r="C36" s="1231">
        <v>2731</v>
      </c>
      <c r="D36" s="1231">
        <v>643</v>
      </c>
      <c r="E36" s="1232">
        <v>0.23544489198095936</v>
      </c>
      <c r="F36" s="1230">
        <v>1392814</v>
      </c>
      <c r="G36" s="1231">
        <v>8266</v>
      </c>
      <c r="H36" s="1231">
        <v>2141</v>
      </c>
      <c r="I36" s="1232">
        <v>0.25901282361480765</v>
      </c>
      <c r="J36" s="1230">
        <v>2003124</v>
      </c>
      <c r="K36" s="1231">
        <v>21461</v>
      </c>
      <c r="L36" s="1231">
        <v>5111</v>
      </c>
      <c r="M36" s="1232">
        <v>0.23815292856810027</v>
      </c>
      <c r="N36" s="1230">
        <v>2191636</v>
      </c>
      <c r="O36" s="1231">
        <v>26235</v>
      </c>
      <c r="P36" s="1231">
        <v>6643</v>
      </c>
      <c r="Q36" s="1232">
        <v>0.25246076084064911</v>
      </c>
    </row>
    <row r="37" spans="1:17" x14ac:dyDescent="0.2">
      <c r="A37" s="1229">
        <v>27</v>
      </c>
      <c r="B37" s="1230">
        <v>953625</v>
      </c>
      <c r="C37" s="1231">
        <v>2793</v>
      </c>
      <c r="D37" s="1231">
        <v>652</v>
      </c>
      <c r="E37" s="1232">
        <v>0.23344074471894022</v>
      </c>
      <c r="F37" s="1230">
        <v>1391451</v>
      </c>
      <c r="G37" s="1231">
        <v>8459</v>
      </c>
      <c r="H37" s="1231">
        <v>2231</v>
      </c>
      <c r="I37" s="1232">
        <v>0.26374275919139378</v>
      </c>
      <c r="J37" s="1230">
        <v>2002796</v>
      </c>
      <c r="K37" s="1231">
        <v>22050</v>
      </c>
      <c r="L37" s="1231">
        <v>5280</v>
      </c>
      <c r="M37" s="1232">
        <v>0.23945578231292516</v>
      </c>
      <c r="N37" s="1230">
        <v>2191500</v>
      </c>
      <c r="O37" s="1231">
        <v>26916</v>
      </c>
      <c r="P37" s="1231">
        <v>6715</v>
      </c>
      <c r="Q37" s="1232">
        <v>0.24838172739041983</v>
      </c>
    </row>
    <row r="38" spans="1:17" x14ac:dyDescent="0.2">
      <c r="A38" s="1229">
        <v>28</v>
      </c>
      <c r="B38" s="1230">
        <v>965110</v>
      </c>
      <c r="C38" s="1231">
        <v>2851</v>
      </c>
      <c r="D38" s="1231">
        <v>677</v>
      </c>
      <c r="E38" s="1232">
        <v>0.23746054016134691</v>
      </c>
      <c r="F38" s="1230">
        <v>1393478</v>
      </c>
      <c r="G38" s="1231">
        <v>8653</v>
      </c>
      <c r="H38" s="1231">
        <v>2239</v>
      </c>
      <c r="I38" s="1232">
        <v>0.25875418929850919</v>
      </c>
      <c r="J38" s="1230">
        <v>2003464</v>
      </c>
      <c r="K38" s="1231">
        <v>22695</v>
      </c>
      <c r="L38" s="1231">
        <v>5334</v>
      </c>
      <c r="M38" s="1232">
        <v>0.23502974223397224</v>
      </c>
      <c r="N38" s="1230">
        <v>2191756</v>
      </c>
      <c r="O38" s="1231">
        <v>27630</v>
      </c>
      <c r="P38" s="1231">
        <v>7169</v>
      </c>
      <c r="Q38" s="1232">
        <v>0.25747019106450225</v>
      </c>
    </row>
    <row r="39" spans="1:17" x14ac:dyDescent="0.2">
      <c r="A39" s="1229">
        <v>29</v>
      </c>
      <c r="B39" s="1230">
        <v>959340</v>
      </c>
      <c r="C39" s="1231">
        <v>2905</v>
      </c>
      <c r="D39" s="1231">
        <v>699</v>
      </c>
      <c r="E39" s="1232">
        <v>0.24061962134251291</v>
      </c>
      <c r="F39" s="1230">
        <v>1392069</v>
      </c>
      <c r="G39" s="1231">
        <v>8841</v>
      </c>
      <c r="H39" s="1231">
        <v>2347</v>
      </c>
      <c r="I39" s="1232">
        <v>0.26546770727293295</v>
      </c>
      <c r="J39" s="1230">
        <v>2002860</v>
      </c>
      <c r="K39" s="1231">
        <v>23386</v>
      </c>
      <c r="L39" s="1231">
        <v>5695</v>
      </c>
      <c r="M39" s="1232">
        <v>0.24352176515864193</v>
      </c>
      <c r="N39" s="1230">
        <v>2191139</v>
      </c>
      <c r="O39" s="1231">
        <v>28383</v>
      </c>
      <c r="P39" s="1231">
        <v>7206</v>
      </c>
      <c r="Q39" s="1232">
        <v>0.25158857621674463</v>
      </c>
    </row>
    <row r="40" spans="1:17" x14ac:dyDescent="0.2">
      <c r="A40" s="1229">
        <v>30</v>
      </c>
      <c r="B40" s="1230">
        <v>950652</v>
      </c>
      <c r="C40" s="1231">
        <v>2958</v>
      </c>
      <c r="D40" s="1231">
        <v>729</v>
      </c>
      <c r="E40" s="1232">
        <v>0.24645030425963488</v>
      </c>
      <c r="F40" s="1230">
        <v>1392953</v>
      </c>
      <c r="G40" s="1231">
        <v>9043</v>
      </c>
      <c r="H40" s="1231">
        <v>2425</v>
      </c>
      <c r="I40" s="1232">
        <v>0.26816322017029748</v>
      </c>
      <c r="J40" s="1230">
        <v>2003703</v>
      </c>
      <c r="K40" s="1231">
        <v>24067</v>
      </c>
      <c r="L40" s="1231">
        <v>5871</v>
      </c>
      <c r="M40" s="1232">
        <v>0.24394398969543357</v>
      </c>
      <c r="N40" s="1230">
        <v>2191978</v>
      </c>
      <c r="O40" s="1231">
        <v>29195</v>
      </c>
      <c r="P40" s="1231">
        <v>7297</v>
      </c>
      <c r="Q40" s="1232">
        <v>0.24959808448777152</v>
      </c>
    </row>
    <row r="41" spans="1:17" x14ac:dyDescent="0.2">
      <c r="A41" s="1229">
        <v>31</v>
      </c>
      <c r="B41" s="1230">
        <v>967149</v>
      </c>
      <c r="C41" s="1231">
        <v>3014</v>
      </c>
      <c r="D41" s="1231">
        <v>722</v>
      </c>
      <c r="E41" s="1232">
        <v>0.23954877239548772</v>
      </c>
      <c r="F41" s="1230">
        <v>1392333</v>
      </c>
      <c r="G41" s="1231">
        <v>9249</v>
      </c>
      <c r="H41" s="1231">
        <v>2467</v>
      </c>
      <c r="I41" s="1232">
        <v>0.26673153854470755</v>
      </c>
      <c r="J41" s="1230">
        <v>2003011</v>
      </c>
      <c r="K41" s="1231">
        <v>24749</v>
      </c>
      <c r="L41" s="1231">
        <v>5817</v>
      </c>
      <c r="M41" s="1232">
        <v>0.23503979958786214</v>
      </c>
      <c r="N41" s="1230">
        <v>2192178</v>
      </c>
      <c r="O41" s="1231">
        <v>30052</v>
      </c>
      <c r="P41" s="1231">
        <v>7578</v>
      </c>
      <c r="Q41" s="1232">
        <v>0.24987634780888318</v>
      </c>
    </row>
    <row r="42" spans="1:17" x14ac:dyDescent="0.2">
      <c r="A42" s="1229">
        <v>32</v>
      </c>
      <c r="B42" s="1230">
        <v>958532</v>
      </c>
      <c r="C42" s="1231">
        <v>3073</v>
      </c>
      <c r="D42" s="1231">
        <v>764</v>
      </c>
      <c r="E42" s="1232">
        <v>0.24861698665798893</v>
      </c>
      <c r="F42" s="1230">
        <v>1391821</v>
      </c>
      <c r="G42" s="1231">
        <v>9450</v>
      </c>
      <c r="H42" s="1231">
        <v>2584</v>
      </c>
      <c r="I42" s="1232">
        <v>0.27343915343915343</v>
      </c>
      <c r="J42" s="1230">
        <v>2003597</v>
      </c>
      <c r="K42" s="1231">
        <v>25449</v>
      </c>
      <c r="L42" s="1231">
        <v>6163</v>
      </c>
      <c r="M42" s="1232">
        <v>0.24217061574128648</v>
      </c>
      <c r="N42" s="1230">
        <v>2190974</v>
      </c>
      <c r="O42" s="1231">
        <v>30951</v>
      </c>
      <c r="P42" s="1231">
        <v>7799</v>
      </c>
      <c r="Q42" s="1232">
        <v>0.25094922453182317</v>
      </c>
    </row>
    <row r="43" spans="1:17" x14ac:dyDescent="0.2">
      <c r="A43" s="1229">
        <v>33</v>
      </c>
      <c r="B43" s="1230">
        <v>958125</v>
      </c>
      <c r="C43" s="1231">
        <v>3132</v>
      </c>
      <c r="D43" s="1231">
        <v>743</v>
      </c>
      <c r="E43" s="1232">
        <v>0.23722860791826308</v>
      </c>
      <c r="F43" s="1230">
        <v>1389347</v>
      </c>
      <c r="G43" s="1231">
        <v>9651</v>
      </c>
      <c r="H43" s="1231">
        <v>2579</v>
      </c>
      <c r="I43" s="1232">
        <v>0.26722619417676924</v>
      </c>
      <c r="J43" s="1230">
        <v>2001975</v>
      </c>
      <c r="K43" s="1231">
        <v>26136</v>
      </c>
      <c r="L43" s="1231">
        <v>6207</v>
      </c>
      <c r="M43" s="1232">
        <v>0.23748852157943068</v>
      </c>
      <c r="N43" s="1230">
        <v>2191348</v>
      </c>
      <c r="O43" s="1231">
        <v>31860</v>
      </c>
      <c r="P43" s="1231">
        <v>8205</v>
      </c>
      <c r="Q43" s="1232">
        <v>0.25444227369987904</v>
      </c>
    </row>
    <row r="44" spans="1:17" x14ac:dyDescent="0.2">
      <c r="A44" s="1229">
        <v>34</v>
      </c>
      <c r="B44" s="1230">
        <v>959373</v>
      </c>
      <c r="C44" s="1231">
        <v>3187</v>
      </c>
      <c r="D44" s="1231">
        <v>770</v>
      </c>
      <c r="E44" s="1232">
        <v>0.24160652651396297</v>
      </c>
      <c r="F44" s="1230">
        <v>1394970</v>
      </c>
      <c r="G44" s="1231">
        <v>9839</v>
      </c>
      <c r="H44" s="1231">
        <v>2729</v>
      </c>
      <c r="I44" s="1232">
        <v>0.27736558593352983</v>
      </c>
      <c r="J44" s="1230">
        <v>2005060</v>
      </c>
      <c r="K44" s="1231">
        <v>26829</v>
      </c>
      <c r="L44" s="1231">
        <v>6492</v>
      </c>
      <c r="M44" s="1232">
        <v>0.2419769652241977</v>
      </c>
      <c r="N44" s="1230">
        <v>2191509</v>
      </c>
      <c r="O44" s="1231">
        <v>32725</v>
      </c>
      <c r="P44" s="1231">
        <v>8209</v>
      </c>
      <c r="Q44" s="1232">
        <v>0.24893862202814168</v>
      </c>
    </row>
    <row r="45" spans="1:17" x14ac:dyDescent="0.2">
      <c r="A45" s="1229">
        <v>35</v>
      </c>
      <c r="B45" s="1230">
        <v>959983</v>
      </c>
      <c r="C45" s="1231">
        <v>3244</v>
      </c>
      <c r="D45" s="1231">
        <v>772</v>
      </c>
      <c r="E45" s="1232">
        <v>0.23797780517879161</v>
      </c>
      <c r="F45" s="1230">
        <v>1392254</v>
      </c>
      <c r="G45" s="1231">
        <v>10042</v>
      </c>
      <c r="H45" s="1231">
        <v>2654</v>
      </c>
      <c r="I45" s="1232">
        <v>0.26428998207528381</v>
      </c>
      <c r="J45" s="1230">
        <v>2003045</v>
      </c>
      <c r="K45" s="1231">
        <v>27498</v>
      </c>
      <c r="L45" s="1231">
        <v>6613</v>
      </c>
      <c r="M45" s="1232">
        <v>0.24049021747036148</v>
      </c>
      <c r="N45" s="1230">
        <v>2191196</v>
      </c>
      <c r="O45" s="1231">
        <v>33579</v>
      </c>
      <c r="P45" s="1231">
        <v>8638</v>
      </c>
      <c r="Q45" s="1232">
        <v>0.255804311774461</v>
      </c>
    </row>
    <row r="46" spans="1:17" x14ac:dyDescent="0.2">
      <c r="A46" s="1229">
        <v>36</v>
      </c>
      <c r="B46" s="1230">
        <v>958328</v>
      </c>
      <c r="C46" s="1231">
        <v>3302</v>
      </c>
      <c r="D46" s="1231">
        <v>780</v>
      </c>
      <c r="E46" s="1232">
        <v>0.23622047244094488</v>
      </c>
      <c r="F46" s="1230">
        <v>1393677</v>
      </c>
      <c r="G46" s="1231">
        <v>10247</v>
      </c>
      <c r="H46" s="1231">
        <v>2865</v>
      </c>
      <c r="I46" s="1232">
        <v>0.27959402752024981</v>
      </c>
      <c r="J46" s="1230">
        <v>2003736</v>
      </c>
      <c r="K46" s="1231">
        <v>28208</v>
      </c>
      <c r="L46" s="1231">
        <v>6807</v>
      </c>
      <c r="M46" s="1232">
        <v>0.24131452070334658</v>
      </c>
      <c r="N46" s="1230">
        <v>2192662</v>
      </c>
      <c r="O46" s="1231">
        <v>34472</v>
      </c>
      <c r="P46" s="1231">
        <v>8577</v>
      </c>
      <c r="Q46" s="1232">
        <v>0.24668526561016998</v>
      </c>
    </row>
    <row r="47" spans="1:17" x14ac:dyDescent="0.2">
      <c r="A47" s="1229">
        <v>37</v>
      </c>
      <c r="B47" s="1230">
        <v>959310</v>
      </c>
      <c r="C47" s="1231">
        <v>3356</v>
      </c>
      <c r="D47" s="1231">
        <v>807</v>
      </c>
      <c r="E47" s="1232">
        <v>0.24046483909415972</v>
      </c>
      <c r="F47" s="1230">
        <v>1391512</v>
      </c>
      <c r="G47" s="1231">
        <v>10448</v>
      </c>
      <c r="H47" s="1231">
        <v>2857</v>
      </c>
      <c r="I47" s="1232">
        <v>0.27344946401225118</v>
      </c>
      <c r="J47" s="1230">
        <v>2002455</v>
      </c>
      <c r="K47" s="1231">
        <v>28951</v>
      </c>
      <c r="L47" s="1231">
        <v>7130</v>
      </c>
      <c r="M47" s="1232">
        <v>0.2462781941901834</v>
      </c>
      <c r="N47" s="1230">
        <v>2190974</v>
      </c>
      <c r="O47" s="1231">
        <v>35375</v>
      </c>
      <c r="P47" s="1231">
        <v>8962</v>
      </c>
      <c r="Q47" s="1232">
        <v>0.25131095594627184</v>
      </c>
    </row>
    <row r="48" spans="1:17" x14ac:dyDescent="0.2">
      <c r="A48" s="1229">
        <v>38</v>
      </c>
      <c r="B48" s="1230">
        <v>957744</v>
      </c>
      <c r="C48" s="1231">
        <v>3412</v>
      </c>
      <c r="D48" s="1231">
        <v>821</v>
      </c>
      <c r="E48" s="1232">
        <v>0.24062133645955452</v>
      </c>
      <c r="F48" s="1230">
        <v>1393066</v>
      </c>
      <c r="G48" s="1231">
        <v>10646</v>
      </c>
      <c r="H48" s="1231">
        <v>2933</v>
      </c>
      <c r="I48" s="1232">
        <v>0.27550253616381737</v>
      </c>
      <c r="J48" s="1230">
        <v>2004185</v>
      </c>
      <c r="K48" s="1231">
        <v>29732</v>
      </c>
      <c r="L48" s="1231">
        <v>7307</v>
      </c>
      <c r="M48" s="1232">
        <v>0.24576214180008071</v>
      </c>
      <c r="N48" s="1230">
        <v>2191769</v>
      </c>
      <c r="O48" s="1231">
        <v>36293</v>
      </c>
      <c r="P48" s="1231">
        <v>9151</v>
      </c>
      <c r="Q48" s="1232">
        <v>0.25092544352737944</v>
      </c>
    </row>
    <row r="49" spans="1:17" x14ac:dyDescent="0.2">
      <c r="A49" s="1229">
        <v>39</v>
      </c>
      <c r="B49" s="1230">
        <v>960371</v>
      </c>
      <c r="C49" s="1231">
        <v>3468</v>
      </c>
      <c r="D49" s="1231">
        <v>834</v>
      </c>
      <c r="E49" s="1232">
        <v>0.24048442906574394</v>
      </c>
      <c r="F49" s="1230">
        <v>1391800</v>
      </c>
      <c r="G49" s="1231">
        <v>10853</v>
      </c>
      <c r="H49" s="1231">
        <v>3071</v>
      </c>
      <c r="I49" s="1232">
        <v>0.28296323597162076</v>
      </c>
      <c r="J49" s="1230">
        <v>2002504</v>
      </c>
      <c r="K49" s="1231">
        <v>30528</v>
      </c>
      <c r="L49" s="1231">
        <v>7562</v>
      </c>
      <c r="M49" s="1232">
        <v>0.24770702306079664</v>
      </c>
      <c r="N49" s="1230">
        <v>2191912</v>
      </c>
      <c r="O49" s="1231">
        <v>37227</v>
      </c>
      <c r="P49" s="1231">
        <v>9361</v>
      </c>
      <c r="Q49" s="1232">
        <v>0.24881056800361481</v>
      </c>
    </row>
    <row r="50" spans="1:17" x14ac:dyDescent="0.2">
      <c r="A50" s="1229">
        <v>40</v>
      </c>
      <c r="B50" s="1230">
        <v>958547</v>
      </c>
      <c r="C50" s="1231">
        <v>3530</v>
      </c>
      <c r="D50" s="1231">
        <v>868</v>
      </c>
      <c r="E50" s="1232">
        <v>0.24589235127478754</v>
      </c>
      <c r="F50" s="1230">
        <v>1393527</v>
      </c>
      <c r="G50" s="1231">
        <v>11051</v>
      </c>
      <c r="H50" s="1231">
        <v>3136</v>
      </c>
      <c r="I50" s="1232">
        <v>0.28377522396163241</v>
      </c>
      <c r="J50" s="1230">
        <v>2003741</v>
      </c>
      <c r="K50" s="1231">
        <v>31354</v>
      </c>
      <c r="L50" s="1231">
        <v>7777</v>
      </c>
      <c r="M50" s="1232">
        <v>0.24803852777954966</v>
      </c>
      <c r="N50" s="1230">
        <v>2190907</v>
      </c>
      <c r="O50" s="1231">
        <v>38150</v>
      </c>
      <c r="P50" s="1231">
        <v>9571</v>
      </c>
      <c r="Q50" s="1232">
        <v>0.24981728962205052</v>
      </c>
    </row>
    <row r="51" spans="1:17" x14ac:dyDescent="0.2">
      <c r="A51" s="1229">
        <v>41</v>
      </c>
      <c r="B51" s="1230">
        <v>959459</v>
      </c>
      <c r="C51" s="1231">
        <v>3590</v>
      </c>
      <c r="D51" s="1231">
        <v>874</v>
      </c>
      <c r="E51" s="1232">
        <v>0.24345403899721449</v>
      </c>
      <c r="F51" s="1230">
        <v>1391921</v>
      </c>
      <c r="G51" s="1231">
        <v>11258</v>
      </c>
      <c r="H51" s="1231">
        <v>3223</v>
      </c>
      <c r="I51" s="1232">
        <v>0.28628530822526205</v>
      </c>
      <c r="J51" s="1230">
        <v>2004001</v>
      </c>
      <c r="K51" s="1231">
        <v>32169</v>
      </c>
      <c r="L51" s="1231">
        <v>8044</v>
      </c>
      <c r="M51" s="1232">
        <v>0.25005440019894931</v>
      </c>
      <c r="N51" s="1230">
        <v>2192103</v>
      </c>
      <c r="O51" s="1231">
        <v>39093</v>
      </c>
      <c r="P51" s="1231">
        <v>9976</v>
      </c>
      <c r="Q51" s="1232">
        <v>0.25446383022140601</v>
      </c>
    </row>
    <row r="52" spans="1:17" x14ac:dyDescent="0.2">
      <c r="A52" s="1229">
        <v>42</v>
      </c>
      <c r="B52" s="1230">
        <v>958060</v>
      </c>
      <c r="C52" s="1231">
        <v>3646</v>
      </c>
      <c r="D52" s="1231">
        <v>874</v>
      </c>
      <c r="E52" s="1232">
        <v>0.2397147558968733</v>
      </c>
      <c r="F52" s="1230">
        <v>1391581</v>
      </c>
      <c r="G52" s="1231">
        <v>11462</v>
      </c>
      <c r="H52" s="1231">
        <v>3262</v>
      </c>
      <c r="I52" s="1232">
        <v>0.28459256674227884</v>
      </c>
      <c r="J52" s="1230">
        <v>2002505</v>
      </c>
      <c r="K52" s="1231">
        <v>32952</v>
      </c>
      <c r="L52" s="1231">
        <v>8165</v>
      </c>
      <c r="M52" s="1232">
        <v>0.24778465647001699</v>
      </c>
      <c r="N52" s="1230">
        <v>2190971</v>
      </c>
      <c r="O52" s="1231">
        <v>40007</v>
      </c>
      <c r="P52" s="1231">
        <v>10240</v>
      </c>
      <c r="Q52" s="1232">
        <v>0.25316455696202533</v>
      </c>
    </row>
    <row r="53" spans="1:17" x14ac:dyDescent="0.2">
      <c r="A53" s="1229">
        <v>43</v>
      </c>
      <c r="B53" s="1230">
        <v>959438</v>
      </c>
      <c r="C53" s="1231">
        <v>3698</v>
      </c>
      <c r="D53" s="1231">
        <v>895</v>
      </c>
      <c r="E53" s="1232">
        <v>0.24202271498107084</v>
      </c>
      <c r="F53" s="1230">
        <v>1392119</v>
      </c>
      <c r="G53" s="1231">
        <v>11676</v>
      </c>
      <c r="H53" s="1231">
        <v>3334</v>
      </c>
      <c r="I53" s="1232">
        <v>0.28554299417608769</v>
      </c>
      <c r="J53" s="1230">
        <v>2004130</v>
      </c>
      <c r="K53" s="1231">
        <v>33764</v>
      </c>
      <c r="L53" s="1231">
        <v>8394</v>
      </c>
      <c r="M53" s="1232">
        <v>0.24860798483591992</v>
      </c>
      <c r="N53" s="1230">
        <v>2191436</v>
      </c>
      <c r="O53" s="1231">
        <v>40918</v>
      </c>
      <c r="P53" s="1231">
        <v>10336</v>
      </c>
      <c r="Q53" s="1232">
        <v>0.24990933049638531</v>
      </c>
    </row>
    <row r="54" spans="1:17" x14ac:dyDescent="0.2">
      <c r="A54" s="1229">
        <v>44</v>
      </c>
      <c r="B54" s="1230">
        <v>957766</v>
      </c>
      <c r="C54" s="1231">
        <v>3752</v>
      </c>
      <c r="D54" s="1231">
        <v>899</v>
      </c>
      <c r="E54" s="1232">
        <v>0.23960554371002132</v>
      </c>
      <c r="F54" s="1230">
        <v>1392747</v>
      </c>
      <c r="G54" s="1231">
        <v>11884</v>
      </c>
      <c r="H54" s="1231">
        <v>3328</v>
      </c>
      <c r="I54" s="1232">
        <v>0.28004039044092899</v>
      </c>
      <c r="J54" s="1230">
        <v>2002653</v>
      </c>
      <c r="K54" s="1231">
        <v>34571</v>
      </c>
      <c r="L54" s="1231">
        <v>8682</v>
      </c>
      <c r="M54" s="1232">
        <v>0.25113534465303289</v>
      </c>
      <c r="N54" s="1230">
        <v>2191686</v>
      </c>
      <c r="O54" s="1231">
        <v>41869</v>
      </c>
      <c r="P54" s="1231">
        <v>10906</v>
      </c>
      <c r="Q54" s="1232">
        <v>0.25900066495677782</v>
      </c>
    </row>
    <row r="55" spans="1:17" x14ac:dyDescent="0.2">
      <c r="A55" s="1229">
        <v>45</v>
      </c>
      <c r="B55" s="1230">
        <v>959367</v>
      </c>
      <c r="C55" s="1231">
        <v>3810</v>
      </c>
      <c r="D55" s="1231">
        <v>937</v>
      </c>
      <c r="E55" s="1232">
        <v>0.24593175853018373</v>
      </c>
      <c r="F55" s="1230">
        <v>1393294</v>
      </c>
      <c r="G55" s="1231">
        <v>12098</v>
      </c>
      <c r="H55" s="1231">
        <v>3483</v>
      </c>
      <c r="I55" s="1232">
        <v>0.28789882625227309</v>
      </c>
      <c r="J55" s="1230">
        <v>2003698</v>
      </c>
      <c r="K55" s="1231">
        <v>35450</v>
      </c>
      <c r="L55" s="1231">
        <v>8778</v>
      </c>
      <c r="M55" s="1232">
        <v>0.2476163610719323</v>
      </c>
      <c r="N55" s="1230">
        <v>2191081</v>
      </c>
      <c r="O55" s="1231">
        <v>42840</v>
      </c>
      <c r="P55" s="1231">
        <v>11420</v>
      </c>
      <c r="Q55" s="1232">
        <v>0.26503898997400671</v>
      </c>
    </row>
    <row r="56" spans="1:17" x14ac:dyDescent="0.2">
      <c r="A56" s="1229">
        <v>46</v>
      </c>
      <c r="B56" s="1230">
        <v>958632</v>
      </c>
      <c r="C56" s="1231">
        <v>3866</v>
      </c>
      <c r="D56" s="1231">
        <v>961</v>
      </c>
      <c r="E56" s="1232">
        <v>0.24857734092084843</v>
      </c>
      <c r="F56" s="1230">
        <v>1392084</v>
      </c>
      <c r="G56" s="1231">
        <v>12305</v>
      </c>
      <c r="H56" s="1231">
        <v>3529</v>
      </c>
      <c r="I56" s="1232">
        <v>0.28679398618447788</v>
      </c>
      <c r="J56" s="1230">
        <v>2003426</v>
      </c>
      <c r="K56" s="1231">
        <v>36332</v>
      </c>
      <c r="L56" s="1231">
        <v>9163</v>
      </c>
      <c r="M56" s="1232">
        <v>0.25220191566662997</v>
      </c>
      <c r="N56" s="1230">
        <v>2191684</v>
      </c>
      <c r="O56" s="1231">
        <v>43865</v>
      </c>
      <c r="P56" s="1231">
        <v>11629</v>
      </c>
      <c r="Q56" s="1232">
        <v>0.26364234056541747</v>
      </c>
    </row>
    <row r="57" spans="1:17" x14ac:dyDescent="0.2">
      <c r="A57" s="1229">
        <v>47</v>
      </c>
      <c r="B57" s="1230">
        <v>959711</v>
      </c>
      <c r="C57" s="1231">
        <v>3929</v>
      </c>
      <c r="D57" s="1231">
        <v>970</v>
      </c>
      <c r="E57" s="1232">
        <v>0.24688215831000254</v>
      </c>
      <c r="F57" s="1230">
        <v>1392680</v>
      </c>
      <c r="G57" s="1231">
        <v>12515</v>
      </c>
      <c r="H57" s="1231">
        <v>3636</v>
      </c>
      <c r="I57" s="1232">
        <v>0.2905313623651618</v>
      </c>
      <c r="J57" s="1230">
        <v>2002633</v>
      </c>
      <c r="K57" s="1231">
        <v>37217</v>
      </c>
      <c r="L57" s="1231">
        <v>9365</v>
      </c>
      <c r="M57" s="1232">
        <v>0.25163231856409707</v>
      </c>
      <c r="N57" s="1230">
        <v>2191452</v>
      </c>
      <c r="O57" s="1231">
        <v>44888</v>
      </c>
      <c r="P57" s="1231">
        <v>11986</v>
      </c>
      <c r="Q57" s="1232">
        <v>0.26479035037334864</v>
      </c>
    </row>
    <row r="58" spans="1:17" x14ac:dyDescent="0.2">
      <c r="A58" s="1229">
        <v>48</v>
      </c>
      <c r="B58" s="1230">
        <v>958022</v>
      </c>
      <c r="C58" s="1231">
        <v>3989</v>
      </c>
      <c r="D58" s="1231">
        <v>994</v>
      </c>
      <c r="E58" s="1232">
        <v>0.24918525946352468</v>
      </c>
      <c r="F58" s="1230">
        <v>1393446</v>
      </c>
      <c r="G58" s="1231">
        <v>12727</v>
      </c>
      <c r="H58" s="1231">
        <v>3730</v>
      </c>
      <c r="I58" s="1232">
        <v>0.2930777088080459</v>
      </c>
      <c r="J58" s="1230">
        <v>2003941</v>
      </c>
      <c r="K58" s="1231">
        <v>38106</v>
      </c>
      <c r="L58" s="1231">
        <v>9371</v>
      </c>
      <c r="M58" s="1232">
        <v>0.24591927780402037</v>
      </c>
      <c r="N58" s="1230">
        <v>2192117</v>
      </c>
      <c r="O58" s="1231">
        <v>45957</v>
      </c>
      <c r="P58" s="1231">
        <v>12633</v>
      </c>
      <c r="Q58" s="1232">
        <v>0.27305148489171316</v>
      </c>
    </row>
    <row r="59" spans="1:17" x14ac:dyDescent="0.2">
      <c r="A59" s="1229">
        <v>49</v>
      </c>
      <c r="B59" s="1230">
        <v>960127</v>
      </c>
      <c r="C59" s="1231">
        <v>4048</v>
      </c>
      <c r="D59" s="1231">
        <v>1006</v>
      </c>
      <c r="E59" s="1232">
        <v>0.24851778656126483</v>
      </c>
      <c r="F59" s="1230">
        <v>1391130</v>
      </c>
      <c r="G59" s="1231">
        <v>12947</v>
      </c>
      <c r="H59" s="1231">
        <v>3766</v>
      </c>
      <c r="I59" s="1232">
        <v>0.29087819572101647</v>
      </c>
      <c r="J59" s="1230">
        <v>2002153</v>
      </c>
      <c r="K59" s="1231">
        <v>38985</v>
      </c>
      <c r="L59" s="1231">
        <v>9960</v>
      </c>
      <c r="M59" s="1232">
        <v>0.25548287803001152</v>
      </c>
      <c r="N59" s="1230">
        <v>2192015</v>
      </c>
      <c r="O59" s="1231">
        <v>47074</v>
      </c>
      <c r="P59" s="1231">
        <v>12740</v>
      </c>
      <c r="Q59" s="1232">
        <v>0.26883308714918758</v>
      </c>
    </row>
    <row r="60" spans="1:17" x14ac:dyDescent="0.2">
      <c r="A60" s="1229">
        <v>50</v>
      </c>
      <c r="B60" s="1230">
        <v>959089</v>
      </c>
      <c r="C60" s="1231">
        <v>4105</v>
      </c>
      <c r="D60" s="1231">
        <v>1004</v>
      </c>
      <c r="E60" s="1232">
        <v>0.24457978075517661</v>
      </c>
      <c r="F60" s="1230">
        <v>1393750</v>
      </c>
      <c r="G60" s="1231">
        <v>13148</v>
      </c>
      <c r="H60" s="1231">
        <v>3867</v>
      </c>
      <c r="I60" s="1232">
        <v>0.29411317310617585</v>
      </c>
      <c r="J60" s="1230">
        <v>2003802</v>
      </c>
      <c r="K60" s="1231">
        <v>39852</v>
      </c>
      <c r="L60" s="1231">
        <v>10133</v>
      </c>
      <c r="M60" s="1232">
        <v>0.25426578339857475</v>
      </c>
      <c r="N60" s="1230">
        <v>2191481</v>
      </c>
      <c r="O60" s="1231">
        <v>48222</v>
      </c>
      <c r="P60" s="1231">
        <v>13212</v>
      </c>
      <c r="Q60" s="1232">
        <v>0.27187982302706037</v>
      </c>
    </row>
    <row r="61" spans="1:17" x14ac:dyDescent="0.2">
      <c r="A61" s="1229">
        <v>51</v>
      </c>
      <c r="B61" s="1230">
        <v>958188</v>
      </c>
      <c r="C61" s="1231">
        <v>4163</v>
      </c>
      <c r="D61" s="1231">
        <v>1044</v>
      </c>
      <c r="E61" s="1232">
        <v>0.25078068700456402</v>
      </c>
      <c r="F61" s="1230">
        <v>1392043</v>
      </c>
      <c r="G61" s="1231">
        <v>13361</v>
      </c>
      <c r="H61" s="1231">
        <v>3972</v>
      </c>
      <c r="I61" s="1232">
        <v>0.29728313748970886</v>
      </c>
      <c r="J61" s="1230">
        <v>2003392</v>
      </c>
      <c r="K61" s="1231">
        <v>40759</v>
      </c>
      <c r="L61" s="1231">
        <v>10573</v>
      </c>
      <c r="M61" s="1232">
        <v>0.25940283127652786</v>
      </c>
      <c r="N61" s="1230">
        <v>2190855</v>
      </c>
      <c r="O61" s="1231">
        <v>49316</v>
      </c>
      <c r="P61" s="1231">
        <v>13476</v>
      </c>
      <c r="Q61" s="1232">
        <v>0.27145274353396182</v>
      </c>
    </row>
    <row r="62" spans="1:17" x14ac:dyDescent="0.2">
      <c r="A62" s="1229">
        <v>52</v>
      </c>
      <c r="B62" s="1230">
        <v>959300</v>
      </c>
      <c r="C62" s="1231">
        <v>4225</v>
      </c>
      <c r="D62" s="1231">
        <v>1048</v>
      </c>
      <c r="E62" s="1232">
        <v>0.24804733727810652</v>
      </c>
      <c r="F62" s="1230">
        <v>1393017</v>
      </c>
      <c r="G62" s="1231">
        <v>13584</v>
      </c>
      <c r="H62" s="1231">
        <v>4036</v>
      </c>
      <c r="I62" s="1232">
        <v>0.29711425206124853</v>
      </c>
      <c r="J62" s="1230">
        <v>2004104</v>
      </c>
      <c r="K62" s="1231">
        <v>41679</v>
      </c>
      <c r="L62" s="1231">
        <v>10619</v>
      </c>
      <c r="M62" s="1232">
        <v>0.25478058494685574</v>
      </c>
      <c r="N62" s="1230">
        <v>2191619</v>
      </c>
      <c r="O62" s="1231">
        <v>50358</v>
      </c>
      <c r="P62" s="1231">
        <v>13907</v>
      </c>
      <c r="Q62" s="1232">
        <v>0.27515729492303431</v>
      </c>
    </row>
    <row r="63" spans="1:17" x14ac:dyDescent="0.2">
      <c r="A63" s="1229">
        <v>53</v>
      </c>
      <c r="B63" s="1230">
        <v>959390</v>
      </c>
      <c r="C63" s="1231">
        <v>4287</v>
      </c>
      <c r="D63" s="1231">
        <v>1074</v>
      </c>
      <c r="E63" s="1232">
        <v>0.25052484254723584</v>
      </c>
      <c r="F63" s="1230">
        <v>1390654</v>
      </c>
      <c r="G63" s="1231">
        <v>13800</v>
      </c>
      <c r="H63" s="1231">
        <v>4103</v>
      </c>
      <c r="I63" s="1232">
        <v>0.29731884057971014</v>
      </c>
      <c r="J63" s="1230">
        <v>2003095</v>
      </c>
      <c r="K63" s="1231">
        <v>42621</v>
      </c>
      <c r="L63" s="1231">
        <v>10916</v>
      </c>
      <c r="M63" s="1232">
        <v>0.25611787616433213</v>
      </c>
      <c r="N63" s="1230">
        <v>2192259</v>
      </c>
      <c r="O63" s="1231">
        <v>51449</v>
      </c>
      <c r="P63" s="1231">
        <v>14210</v>
      </c>
      <c r="Q63" s="1232">
        <v>0.27492938126378519</v>
      </c>
    </row>
    <row r="64" spans="1:17" x14ac:dyDescent="0.2">
      <c r="A64" s="1229">
        <v>54</v>
      </c>
      <c r="B64" s="1230">
        <v>958771</v>
      </c>
      <c r="C64" s="1231">
        <v>4346</v>
      </c>
      <c r="D64" s="1231">
        <v>1079</v>
      </c>
      <c r="E64" s="1232">
        <v>0.24827427519558215</v>
      </c>
      <c r="F64" s="1230">
        <v>1394247</v>
      </c>
      <c r="G64" s="1231">
        <v>14025</v>
      </c>
      <c r="H64" s="1231">
        <v>4205</v>
      </c>
      <c r="I64" s="1232">
        <v>0.29982174688057039</v>
      </c>
      <c r="J64" s="1230">
        <v>2002473</v>
      </c>
      <c r="K64" s="1231">
        <v>43597</v>
      </c>
      <c r="L64" s="1231">
        <v>11240</v>
      </c>
      <c r="M64" s="1232">
        <v>0.25781590476408928</v>
      </c>
      <c r="N64" s="1230">
        <v>2190488</v>
      </c>
      <c r="O64" s="1231">
        <v>52541</v>
      </c>
      <c r="P64" s="1231">
        <v>14638</v>
      </c>
      <c r="Q64" s="1232">
        <v>0.27735566629402958</v>
      </c>
    </row>
    <row r="65" spans="1:17" x14ac:dyDescent="0.2">
      <c r="A65" s="1229">
        <v>55</v>
      </c>
      <c r="B65" s="1230">
        <v>958668</v>
      </c>
      <c r="C65" s="1231">
        <v>4408</v>
      </c>
      <c r="D65" s="1231">
        <v>1104</v>
      </c>
      <c r="E65" s="1232">
        <v>0.25045372050816694</v>
      </c>
      <c r="F65" s="1230">
        <v>1392453</v>
      </c>
      <c r="G65" s="1231">
        <v>14265</v>
      </c>
      <c r="H65" s="1231">
        <v>4291</v>
      </c>
      <c r="I65" s="1232">
        <v>0.3008061689449702</v>
      </c>
      <c r="J65" s="1230">
        <v>2003110</v>
      </c>
      <c r="K65" s="1231">
        <v>44560</v>
      </c>
      <c r="L65" s="1231">
        <v>11529</v>
      </c>
      <c r="M65" s="1232">
        <v>0.258729802513465</v>
      </c>
      <c r="N65" s="1230">
        <v>2191988</v>
      </c>
      <c r="O65" s="1231">
        <v>53645</v>
      </c>
      <c r="P65" s="1231">
        <v>14776</v>
      </c>
      <c r="Q65" s="1232">
        <v>0.27242892437036764</v>
      </c>
    </row>
    <row r="66" spans="1:17" x14ac:dyDescent="0.2">
      <c r="A66" s="1229">
        <v>56</v>
      </c>
      <c r="B66" s="1230">
        <v>958343</v>
      </c>
      <c r="C66" s="1231">
        <v>4468</v>
      </c>
      <c r="D66" s="1231">
        <v>1123</v>
      </c>
      <c r="E66" s="1232">
        <v>0.25134288272157562</v>
      </c>
      <c r="F66" s="1230">
        <v>1392209</v>
      </c>
      <c r="G66" s="1231">
        <v>14514</v>
      </c>
      <c r="H66" s="1231">
        <v>4356</v>
      </c>
      <c r="I66" s="1232">
        <v>0.30012401818933443</v>
      </c>
      <c r="J66" s="1230">
        <v>2003935</v>
      </c>
      <c r="K66" s="1231">
        <v>45505</v>
      </c>
      <c r="L66" s="1231">
        <v>11783</v>
      </c>
      <c r="M66" s="1232">
        <v>0.25893857817822219</v>
      </c>
      <c r="N66" s="1230">
        <v>2191429</v>
      </c>
      <c r="O66" s="1231">
        <v>54801</v>
      </c>
      <c r="P66" s="1231">
        <v>15128</v>
      </c>
      <c r="Q66" s="1232">
        <v>0.27411259490115786</v>
      </c>
    </row>
    <row r="67" spans="1:17" x14ac:dyDescent="0.2">
      <c r="A67" s="1229">
        <v>57</v>
      </c>
      <c r="B67" s="1230">
        <v>960671</v>
      </c>
      <c r="C67" s="1231">
        <v>4529</v>
      </c>
      <c r="D67" s="1231">
        <v>1156</v>
      </c>
      <c r="E67" s="1232">
        <v>0.25524398321925368</v>
      </c>
      <c r="F67" s="1230">
        <v>1392001</v>
      </c>
      <c r="G67" s="1231">
        <v>14760</v>
      </c>
      <c r="H67" s="1231">
        <v>4484</v>
      </c>
      <c r="I67" s="1232">
        <v>0.3037940379403794</v>
      </c>
      <c r="J67" s="1230">
        <v>2002768</v>
      </c>
      <c r="K67" s="1231">
        <v>46506</v>
      </c>
      <c r="L67" s="1231">
        <v>11912</v>
      </c>
      <c r="M67" s="1232">
        <v>0.25613899281813102</v>
      </c>
      <c r="N67" s="1230">
        <v>2191159</v>
      </c>
      <c r="O67" s="1231">
        <v>55997</v>
      </c>
      <c r="P67" s="1231">
        <v>15488</v>
      </c>
      <c r="Q67" s="1232">
        <v>0.2752443575617558</v>
      </c>
    </row>
    <row r="68" spans="1:17" x14ac:dyDescent="0.2">
      <c r="A68" s="1229">
        <v>58</v>
      </c>
      <c r="B68" s="1230">
        <v>958940</v>
      </c>
      <c r="C68" s="1231">
        <v>4592</v>
      </c>
      <c r="D68" s="1231">
        <v>1154</v>
      </c>
      <c r="E68" s="1232">
        <v>0.25130662020905925</v>
      </c>
      <c r="F68" s="1230">
        <v>1392886</v>
      </c>
      <c r="G68" s="1231">
        <v>15018</v>
      </c>
      <c r="H68" s="1231">
        <v>4564</v>
      </c>
      <c r="I68" s="1232">
        <v>0.30390198428552406</v>
      </c>
      <c r="J68" s="1230">
        <v>2003665</v>
      </c>
      <c r="K68" s="1231">
        <v>47519</v>
      </c>
      <c r="L68" s="1231">
        <v>12301</v>
      </c>
      <c r="M68" s="1232">
        <v>0.25886487510259054</v>
      </c>
      <c r="N68" s="1230">
        <v>2192625</v>
      </c>
      <c r="O68" s="1231">
        <v>57208</v>
      </c>
      <c r="P68" s="1231">
        <v>15980</v>
      </c>
      <c r="Q68" s="1232">
        <v>0.2775606621159224</v>
      </c>
    </row>
    <row r="69" spans="1:17" x14ac:dyDescent="0.2">
      <c r="A69" s="1229">
        <v>59</v>
      </c>
      <c r="B69" s="1230">
        <v>957989</v>
      </c>
      <c r="C69" s="1231">
        <v>4652</v>
      </c>
      <c r="D69" s="1231">
        <v>1168</v>
      </c>
      <c r="E69" s="1232">
        <v>0.25107480653482372</v>
      </c>
      <c r="F69" s="1230">
        <v>1392565</v>
      </c>
      <c r="G69" s="1231">
        <v>15267</v>
      </c>
      <c r="H69" s="1231">
        <v>4650</v>
      </c>
      <c r="I69" s="1232">
        <v>0.30457850265278053</v>
      </c>
      <c r="J69" s="1230">
        <v>2003841</v>
      </c>
      <c r="K69" s="1231">
        <v>48535</v>
      </c>
      <c r="L69" s="1231">
        <v>12491</v>
      </c>
      <c r="M69" s="1232">
        <v>0.25736066755949316</v>
      </c>
      <c r="N69" s="1230">
        <v>2190454</v>
      </c>
      <c r="O69" s="1231">
        <v>58419</v>
      </c>
      <c r="P69" s="1231">
        <v>16181</v>
      </c>
      <c r="Q69" s="1232">
        <v>0.27537909086267637</v>
      </c>
    </row>
    <row r="70" spans="1:17" x14ac:dyDescent="0.2">
      <c r="A70" s="1229">
        <v>60</v>
      </c>
      <c r="B70" s="1230">
        <v>959004</v>
      </c>
      <c r="C70" s="1231">
        <v>4724</v>
      </c>
      <c r="D70" s="1231">
        <v>1200</v>
      </c>
      <c r="E70" s="1232">
        <v>0.2540220152413209</v>
      </c>
      <c r="F70" s="1230">
        <v>1392686</v>
      </c>
      <c r="G70" s="1231">
        <v>15525</v>
      </c>
      <c r="H70" s="1231">
        <v>4664</v>
      </c>
      <c r="I70" s="1232">
        <v>0.30041867954911433</v>
      </c>
      <c r="J70" s="1230">
        <v>2002559</v>
      </c>
      <c r="K70" s="1231">
        <v>49592</v>
      </c>
      <c r="L70" s="1231">
        <v>12913</v>
      </c>
      <c r="M70" s="1232">
        <v>0.26038473947410873</v>
      </c>
      <c r="N70" s="1230">
        <v>2191761</v>
      </c>
      <c r="O70" s="1231">
        <v>59677</v>
      </c>
      <c r="P70" s="1231">
        <v>16294</v>
      </c>
      <c r="Q70" s="1232">
        <v>0.27172064169696158</v>
      </c>
    </row>
    <row r="71" spans="1:17" x14ac:dyDescent="0.2">
      <c r="A71" s="1229">
        <v>61</v>
      </c>
      <c r="B71" s="1230">
        <v>958581</v>
      </c>
      <c r="C71" s="1231">
        <v>4795</v>
      </c>
      <c r="D71" s="1231">
        <v>1227</v>
      </c>
      <c r="E71" s="1232">
        <v>0.25589155370177269</v>
      </c>
      <c r="F71" s="1230">
        <v>1391507</v>
      </c>
      <c r="G71" s="1231">
        <v>15777</v>
      </c>
      <c r="H71" s="1231">
        <v>4893</v>
      </c>
      <c r="I71" s="1232">
        <v>0.31013500665525767</v>
      </c>
      <c r="J71" s="1230">
        <v>2003845</v>
      </c>
      <c r="K71" s="1231">
        <v>50630</v>
      </c>
      <c r="L71" s="1231">
        <v>13108</v>
      </c>
      <c r="M71" s="1232">
        <v>0.25889788662848112</v>
      </c>
      <c r="N71" s="1230">
        <v>2191568</v>
      </c>
      <c r="O71" s="1231">
        <v>61007</v>
      </c>
      <c r="P71" s="1231">
        <v>16730</v>
      </c>
      <c r="Q71" s="1232">
        <v>0.27258211678832117</v>
      </c>
    </row>
    <row r="72" spans="1:17" x14ac:dyDescent="0.2">
      <c r="A72" s="1229">
        <v>62</v>
      </c>
      <c r="B72" s="1230">
        <v>958479</v>
      </c>
      <c r="C72" s="1231">
        <v>4871</v>
      </c>
      <c r="D72" s="1231">
        <v>1243</v>
      </c>
      <c r="E72" s="1232">
        <v>0.25518374050502979</v>
      </c>
      <c r="F72" s="1230">
        <v>1391921</v>
      </c>
      <c r="G72" s="1231">
        <v>16012</v>
      </c>
      <c r="H72" s="1231">
        <v>4863</v>
      </c>
      <c r="I72" s="1232">
        <v>0.30370971771171623</v>
      </c>
      <c r="J72" s="1230">
        <v>2002582</v>
      </c>
      <c r="K72" s="1231">
        <v>51720</v>
      </c>
      <c r="L72" s="1231">
        <v>13375</v>
      </c>
      <c r="M72" s="1232">
        <v>0.25860402165506574</v>
      </c>
      <c r="N72" s="1230">
        <v>2191410</v>
      </c>
      <c r="O72" s="1231">
        <v>62452</v>
      </c>
      <c r="P72" s="1231">
        <v>17000</v>
      </c>
      <c r="Q72" s="1232">
        <v>0.27115399952149294</v>
      </c>
    </row>
    <row r="73" spans="1:17" x14ac:dyDescent="0.2">
      <c r="A73" s="1229">
        <v>63</v>
      </c>
      <c r="B73" s="1230">
        <v>959994</v>
      </c>
      <c r="C73" s="1231">
        <v>4942</v>
      </c>
      <c r="D73" s="1231">
        <v>1258</v>
      </c>
      <c r="E73" s="1232">
        <v>0.25455281262646701</v>
      </c>
      <c r="F73" s="1230">
        <v>1392987</v>
      </c>
      <c r="G73" s="1231">
        <v>16279</v>
      </c>
      <c r="H73" s="1231">
        <v>4984</v>
      </c>
      <c r="I73" s="1232">
        <v>0.3061613121199091</v>
      </c>
      <c r="J73" s="1230">
        <v>2004302</v>
      </c>
      <c r="K73" s="1231">
        <v>52871</v>
      </c>
      <c r="L73" s="1231">
        <v>13797</v>
      </c>
      <c r="M73" s="1232">
        <v>0.26095591155832121</v>
      </c>
      <c r="N73" s="1230">
        <v>2191789</v>
      </c>
      <c r="O73" s="1231">
        <v>63843</v>
      </c>
      <c r="P73" s="1231">
        <v>17616</v>
      </c>
      <c r="Q73" s="1232">
        <v>0.27371037911746426</v>
      </c>
    </row>
    <row r="74" spans="1:17" x14ac:dyDescent="0.2">
      <c r="A74" s="1229">
        <v>64</v>
      </c>
      <c r="B74" s="1230">
        <v>957875</v>
      </c>
      <c r="C74" s="1231">
        <v>5014</v>
      </c>
      <c r="D74" s="1231">
        <v>1247</v>
      </c>
      <c r="E74" s="1232">
        <v>0.24870362983645791</v>
      </c>
      <c r="F74" s="1230">
        <v>1392292</v>
      </c>
      <c r="G74" s="1231">
        <v>16591</v>
      </c>
      <c r="H74" s="1231">
        <v>5030</v>
      </c>
      <c r="I74" s="1232">
        <v>0.30317642095111808</v>
      </c>
      <c r="J74" s="1230">
        <v>2003415</v>
      </c>
      <c r="K74" s="1231">
        <v>53940</v>
      </c>
      <c r="L74" s="1231">
        <v>14296</v>
      </c>
      <c r="M74" s="1232">
        <v>0.26503522432332222</v>
      </c>
      <c r="N74" s="1230">
        <v>2192032</v>
      </c>
      <c r="O74" s="1231">
        <v>65230</v>
      </c>
      <c r="P74" s="1231">
        <v>18139</v>
      </c>
      <c r="Q74" s="1232">
        <v>0.27477921015557544</v>
      </c>
    </row>
    <row r="75" spans="1:17" x14ac:dyDescent="0.2">
      <c r="A75" s="1229">
        <v>65</v>
      </c>
      <c r="B75" s="1230">
        <v>958998</v>
      </c>
      <c r="C75" s="1231">
        <v>5096</v>
      </c>
      <c r="D75" s="1231">
        <v>1269</v>
      </c>
      <c r="E75" s="1232">
        <v>0.2490188383045526</v>
      </c>
      <c r="F75" s="1230">
        <v>1392918</v>
      </c>
      <c r="G75" s="1231">
        <v>16909</v>
      </c>
      <c r="H75" s="1231">
        <v>5110</v>
      </c>
      <c r="I75" s="1232">
        <v>0.30220592583831096</v>
      </c>
      <c r="J75" s="1230">
        <v>2002526</v>
      </c>
      <c r="K75" s="1231">
        <v>55142</v>
      </c>
      <c r="L75" s="1231">
        <v>14861</v>
      </c>
      <c r="M75" s="1232">
        <v>0.26950418918428781</v>
      </c>
      <c r="N75" s="1230">
        <v>2190532</v>
      </c>
      <c r="O75" s="1231">
        <v>66627</v>
      </c>
      <c r="P75" s="1231">
        <v>18685</v>
      </c>
      <c r="Q75" s="1232">
        <v>0.27875578099358495</v>
      </c>
    </row>
    <row r="76" spans="1:17" x14ac:dyDescent="0.2">
      <c r="A76" s="1229">
        <v>66</v>
      </c>
      <c r="B76" s="1230">
        <v>959315</v>
      </c>
      <c r="C76" s="1231">
        <v>5171</v>
      </c>
      <c r="D76" s="1231">
        <v>1296</v>
      </c>
      <c r="E76" s="1232">
        <v>0.25062850512473411</v>
      </c>
      <c r="F76" s="1230">
        <v>1392954</v>
      </c>
      <c r="G76" s="1231">
        <v>17215</v>
      </c>
      <c r="H76" s="1231">
        <v>5299</v>
      </c>
      <c r="I76" s="1232">
        <v>0.30781295381934359</v>
      </c>
      <c r="J76" s="1230">
        <v>2004311</v>
      </c>
      <c r="K76" s="1231">
        <v>56349</v>
      </c>
      <c r="L76" s="1231">
        <v>15081</v>
      </c>
      <c r="M76" s="1232">
        <v>0.26763562796145451</v>
      </c>
      <c r="N76" s="1230">
        <v>2192222</v>
      </c>
      <c r="O76" s="1231">
        <v>68078</v>
      </c>
      <c r="P76" s="1231">
        <v>19131</v>
      </c>
      <c r="Q76" s="1232">
        <v>0.27947234639319835</v>
      </c>
    </row>
    <row r="77" spans="1:17" x14ac:dyDescent="0.2">
      <c r="A77" s="1229">
        <v>67</v>
      </c>
      <c r="B77" s="1230">
        <v>958540</v>
      </c>
      <c r="C77" s="1231">
        <v>5253</v>
      </c>
      <c r="D77" s="1231">
        <v>1309</v>
      </c>
      <c r="E77" s="1232">
        <v>0.24919093851132687</v>
      </c>
      <c r="F77" s="1230">
        <v>1392484</v>
      </c>
      <c r="G77" s="1231">
        <v>17529</v>
      </c>
      <c r="H77" s="1231">
        <v>5284</v>
      </c>
      <c r="I77" s="1232">
        <v>0.30144332249415257</v>
      </c>
      <c r="J77" s="1230">
        <v>2002224</v>
      </c>
      <c r="K77" s="1231">
        <v>57543</v>
      </c>
      <c r="L77" s="1231">
        <v>15299</v>
      </c>
      <c r="M77" s="1232">
        <v>0.26587074014215456</v>
      </c>
      <c r="N77" s="1230">
        <v>2191809</v>
      </c>
      <c r="O77" s="1231">
        <v>69636</v>
      </c>
      <c r="P77" s="1231">
        <v>19553</v>
      </c>
      <c r="Q77" s="1232">
        <v>0.27861214021088632</v>
      </c>
    </row>
    <row r="78" spans="1:17" x14ac:dyDescent="0.2">
      <c r="A78" s="1229">
        <v>68</v>
      </c>
      <c r="B78" s="1230">
        <v>960495</v>
      </c>
      <c r="C78" s="1231">
        <v>5336</v>
      </c>
      <c r="D78" s="1231">
        <v>1341</v>
      </c>
      <c r="E78" s="1232">
        <v>0.25131184407796103</v>
      </c>
      <c r="F78" s="1230">
        <v>1390792</v>
      </c>
      <c r="G78" s="1231">
        <v>17826</v>
      </c>
      <c r="H78" s="1231">
        <v>5455</v>
      </c>
      <c r="I78" s="1232">
        <v>0.30601368787164818</v>
      </c>
      <c r="J78" s="1230">
        <v>2003918</v>
      </c>
      <c r="K78" s="1231">
        <v>58774</v>
      </c>
      <c r="L78" s="1231">
        <v>15954</v>
      </c>
      <c r="M78" s="1232">
        <v>0.27144655800183753</v>
      </c>
      <c r="N78" s="1230">
        <v>2191489</v>
      </c>
      <c r="O78" s="1231">
        <v>71235</v>
      </c>
      <c r="P78" s="1231">
        <v>20399</v>
      </c>
      <c r="Q78" s="1232">
        <v>0.28440175110838467</v>
      </c>
    </row>
    <row r="79" spans="1:17" x14ac:dyDescent="0.2">
      <c r="A79" s="1229">
        <v>69</v>
      </c>
      <c r="B79" s="1230">
        <v>957834</v>
      </c>
      <c r="C79" s="1231">
        <v>5424</v>
      </c>
      <c r="D79" s="1231">
        <v>1356</v>
      </c>
      <c r="E79" s="1232">
        <v>0.25</v>
      </c>
      <c r="F79" s="1230">
        <v>1393263</v>
      </c>
      <c r="G79" s="1231">
        <v>18119</v>
      </c>
      <c r="H79" s="1231">
        <v>5600</v>
      </c>
      <c r="I79" s="1232">
        <v>0.30906782935040567</v>
      </c>
      <c r="J79" s="1230">
        <v>2003344</v>
      </c>
      <c r="K79" s="1231">
        <v>59990</v>
      </c>
      <c r="L79" s="1231">
        <v>16087</v>
      </c>
      <c r="M79" s="1232">
        <v>0.26816136022670445</v>
      </c>
      <c r="N79" s="1230">
        <v>2191737</v>
      </c>
      <c r="O79" s="1231">
        <v>73007</v>
      </c>
      <c r="P79" s="1231">
        <v>20717</v>
      </c>
      <c r="Q79" s="1232">
        <v>0.2823787585530082</v>
      </c>
    </row>
    <row r="80" spans="1:17" x14ac:dyDescent="0.2">
      <c r="A80" s="1229">
        <v>70</v>
      </c>
      <c r="B80" s="1230">
        <v>959182</v>
      </c>
      <c r="C80" s="1231">
        <v>5510</v>
      </c>
      <c r="D80" s="1231">
        <v>1404</v>
      </c>
      <c r="E80" s="1232">
        <v>0.25480943738656986</v>
      </c>
      <c r="F80" s="1230">
        <v>1392978</v>
      </c>
      <c r="G80" s="1231">
        <v>18430</v>
      </c>
      <c r="H80" s="1231">
        <v>5749</v>
      </c>
      <c r="I80" s="1232">
        <v>0.31193705914270209</v>
      </c>
      <c r="J80" s="1230">
        <v>2003571</v>
      </c>
      <c r="K80" s="1231">
        <v>61359</v>
      </c>
      <c r="L80" s="1231">
        <v>16340</v>
      </c>
      <c r="M80" s="1232">
        <v>0.26630160204696945</v>
      </c>
      <c r="N80" s="1230">
        <v>2191166</v>
      </c>
      <c r="O80" s="1231">
        <v>74756</v>
      </c>
      <c r="P80" s="1231">
        <v>21797</v>
      </c>
      <c r="Q80" s="1232">
        <v>0.28915774532043886</v>
      </c>
    </row>
    <row r="81" spans="1:17" x14ac:dyDescent="0.2">
      <c r="A81" s="1229">
        <v>71</v>
      </c>
      <c r="B81" s="1230">
        <v>959811</v>
      </c>
      <c r="C81" s="1231">
        <v>5599</v>
      </c>
      <c r="D81" s="1231">
        <v>1416</v>
      </c>
      <c r="E81" s="1232">
        <v>0.25290230398285407</v>
      </c>
      <c r="F81" s="1230">
        <v>1391946</v>
      </c>
      <c r="G81" s="1231">
        <v>18761</v>
      </c>
      <c r="H81" s="1231">
        <v>5844</v>
      </c>
      <c r="I81" s="1232">
        <v>0.31149725494376634</v>
      </c>
      <c r="J81" s="1230">
        <v>2003572</v>
      </c>
      <c r="K81" s="1231">
        <v>62818</v>
      </c>
      <c r="L81" s="1231">
        <v>17043</v>
      </c>
      <c r="M81" s="1232">
        <v>0.27130758699735746</v>
      </c>
      <c r="N81" s="1230">
        <v>2192247</v>
      </c>
      <c r="O81" s="1231">
        <v>76660</v>
      </c>
      <c r="P81" s="1231">
        <v>22295</v>
      </c>
      <c r="Q81" s="1232">
        <v>0.28876541291057922</v>
      </c>
    </row>
    <row r="82" spans="1:17" x14ac:dyDescent="0.2">
      <c r="A82" s="1229">
        <v>72</v>
      </c>
      <c r="B82" s="1230">
        <v>959133</v>
      </c>
      <c r="C82" s="1231">
        <v>5692</v>
      </c>
      <c r="D82" s="1231">
        <v>1407</v>
      </c>
      <c r="E82" s="1232">
        <v>0.24718903724525651</v>
      </c>
      <c r="F82" s="1230">
        <v>1393426</v>
      </c>
      <c r="G82" s="1231">
        <v>19087</v>
      </c>
      <c r="H82" s="1231">
        <v>5920</v>
      </c>
      <c r="I82" s="1232">
        <v>0.31015874679100958</v>
      </c>
      <c r="J82" s="1230">
        <v>2002813</v>
      </c>
      <c r="K82" s="1231">
        <v>64419</v>
      </c>
      <c r="L82" s="1231">
        <v>17297</v>
      </c>
      <c r="M82" s="1232">
        <v>0.26850773840016146</v>
      </c>
      <c r="N82" s="1230">
        <v>2191464</v>
      </c>
      <c r="O82" s="1231">
        <v>78576</v>
      </c>
      <c r="P82" s="1231">
        <v>22990</v>
      </c>
      <c r="Q82" s="1232">
        <v>0.29078076976588291</v>
      </c>
    </row>
    <row r="83" spans="1:17" x14ac:dyDescent="0.2">
      <c r="A83" s="1229">
        <v>73</v>
      </c>
      <c r="B83" s="1230">
        <v>959060</v>
      </c>
      <c r="C83" s="1231">
        <v>5783</v>
      </c>
      <c r="D83" s="1231">
        <v>1465</v>
      </c>
      <c r="E83" s="1232">
        <v>0.2533287221165485</v>
      </c>
      <c r="F83" s="1230">
        <v>1391082</v>
      </c>
      <c r="G83" s="1231">
        <v>19434</v>
      </c>
      <c r="H83" s="1231">
        <v>6040</v>
      </c>
      <c r="I83" s="1232">
        <v>0.31079551301842134</v>
      </c>
      <c r="J83" s="1230">
        <v>2003829</v>
      </c>
      <c r="K83" s="1231">
        <v>65989</v>
      </c>
      <c r="L83" s="1231">
        <v>18056</v>
      </c>
      <c r="M83" s="1232">
        <v>0.27362136113594693</v>
      </c>
      <c r="N83" s="1230">
        <v>2190794</v>
      </c>
      <c r="O83" s="1231">
        <v>80711</v>
      </c>
      <c r="P83" s="1231">
        <v>23798</v>
      </c>
      <c r="Q83" s="1232">
        <v>0.29253481825669014</v>
      </c>
    </row>
    <row r="84" spans="1:17" x14ac:dyDescent="0.2">
      <c r="A84" s="1229">
        <v>74</v>
      </c>
      <c r="B84" s="1230">
        <v>958959</v>
      </c>
      <c r="C84" s="1231">
        <v>5880</v>
      </c>
      <c r="D84" s="1231">
        <v>1499</v>
      </c>
      <c r="E84" s="1232">
        <v>0.25493197278911567</v>
      </c>
      <c r="F84" s="1230">
        <v>1393122</v>
      </c>
      <c r="G84" s="1231">
        <v>19789</v>
      </c>
      <c r="H84" s="1231">
        <v>6200</v>
      </c>
      <c r="I84" s="1232">
        <v>0.31330537167113043</v>
      </c>
      <c r="J84" s="1230">
        <v>2003204</v>
      </c>
      <c r="K84" s="1231">
        <v>67621</v>
      </c>
      <c r="L84" s="1231">
        <v>18595</v>
      </c>
      <c r="M84" s="1232">
        <v>0.27498853906330872</v>
      </c>
      <c r="N84" s="1230">
        <v>2191749</v>
      </c>
      <c r="O84" s="1231">
        <v>83045</v>
      </c>
      <c r="P84" s="1231">
        <v>24380</v>
      </c>
      <c r="Q84" s="1232">
        <v>0.29117053421074635</v>
      </c>
    </row>
    <row r="85" spans="1:17" x14ac:dyDescent="0.2">
      <c r="A85" s="1229">
        <v>75</v>
      </c>
      <c r="B85" s="1230">
        <v>959007</v>
      </c>
      <c r="C85" s="1231">
        <v>5985</v>
      </c>
      <c r="D85" s="1231">
        <v>1535</v>
      </c>
      <c r="E85" s="1232">
        <v>0.25647451963241436</v>
      </c>
      <c r="F85" s="1230">
        <v>1393095</v>
      </c>
      <c r="G85" s="1231">
        <v>20166</v>
      </c>
      <c r="H85" s="1231">
        <v>6305</v>
      </c>
      <c r="I85" s="1232">
        <v>0.31265496380045621</v>
      </c>
      <c r="J85" s="1230">
        <v>2002331</v>
      </c>
      <c r="K85" s="1231">
        <v>69453</v>
      </c>
      <c r="L85" s="1231">
        <v>18952</v>
      </c>
      <c r="M85" s="1232">
        <v>0.272875181777605</v>
      </c>
      <c r="N85" s="1230">
        <v>2192065</v>
      </c>
      <c r="O85" s="1231">
        <v>85394</v>
      </c>
      <c r="P85" s="1231">
        <v>24838</v>
      </c>
      <c r="Q85" s="1232">
        <v>0.2894534436545857</v>
      </c>
    </row>
    <row r="86" spans="1:17" x14ac:dyDescent="0.2">
      <c r="A86" s="1229">
        <v>76</v>
      </c>
      <c r="B86" s="1230">
        <v>958901</v>
      </c>
      <c r="C86" s="1231">
        <v>6093</v>
      </c>
      <c r="D86" s="1231">
        <v>1559</v>
      </c>
      <c r="E86" s="1232">
        <v>0.25586738880682752</v>
      </c>
      <c r="F86" s="1230">
        <v>1392076</v>
      </c>
      <c r="G86" s="1231">
        <v>20552</v>
      </c>
      <c r="H86" s="1231">
        <v>6390</v>
      </c>
      <c r="I86" s="1232">
        <v>0.31091864538731023</v>
      </c>
      <c r="J86" s="1230">
        <v>2004192</v>
      </c>
      <c r="K86" s="1231">
        <v>71306</v>
      </c>
      <c r="L86" s="1231">
        <v>19692</v>
      </c>
      <c r="M86" s="1232">
        <v>0.27616189380977757</v>
      </c>
      <c r="N86" s="1230">
        <v>2190318</v>
      </c>
      <c r="O86" s="1231">
        <v>87791</v>
      </c>
      <c r="P86" s="1231">
        <v>25771</v>
      </c>
      <c r="Q86" s="1232">
        <v>0.29142165731861769</v>
      </c>
    </row>
    <row r="87" spans="1:17" x14ac:dyDescent="0.2">
      <c r="A87" s="1229">
        <v>77</v>
      </c>
      <c r="B87" s="1230">
        <v>958256</v>
      </c>
      <c r="C87" s="1231">
        <v>6204</v>
      </c>
      <c r="D87" s="1231">
        <v>1587</v>
      </c>
      <c r="E87" s="1232">
        <v>0.25580270793036752</v>
      </c>
      <c r="F87" s="1230">
        <v>1392936</v>
      </c>
      <c r="G87" s="1231">
        <v>20979</v>
      </c>
      <c r="H87" s="1231">
        <v>6707</v>
      </c>
      <c r="I87" s="1232">
        <v>0.31970065303398637</v>
      </c>
      <c r="J87" s="1230">
        <v>2003191</v>
      </c>
      <c r="K87" s="1231">
        <v>73369</v>
      </c>
      <c r="L87" s="1231">
        <v>20992</v>
      </c>
      <c r="M87" s="1232">
        <v>0.28611538933336966</v>
      </c>
      <c r="N87" s="1230">
        <v>2192621</v>
      </c>
      <c r="O87" s="1231">
        <v>90337</v>
      </c>
      <c r="P87" s="1231">
        <v>26592</v>
      </c>
      <c r="Q87" s="1232">
        <v>0.29064836269837802</v>
      </c>
    </row>
    <row r="88" spans="1:17" x14ac:dyDescent="0.2">
      <c r="A88" s="1229">
        <v>78</v>
      </c>
      <c r="B88" s="1230">
        <v>959273</v>
      </c>
      <c r="C88" s="1231">
        <v>6326</v>
      </c>
      <c r="D88" s="1231">
        <v>1614</v>
      </c>
      <c r="E88" s="1232">
        <v>0.25513752766361047</v>
      </c>
      <c r="F88" s="1230">
        <v>1392448</v>
      </c>
      <c r="G88" s="1231">
        <v>21433</v>
      </c>
      <c r="H88" s="1231">
        <v>6779</v>
      </c>
      <c r="I88" s="1232">
        <v>0.31628796715345497</v>
      </c>
      <c r="J88" s="1230">
        <v>2003346</v>
      </c>
      <c r="K88" s="1231">
        <v>75424</v>
      </c>
      <c r="L88" s="1231">
        <v>21367</v>
      </c>
      <c r="M88" s="1232">
        <v>0.28329179041154007</v>
      </c>
      <c r="N88" s="1230">
        <v>2191072</v>
      </c>
      <c r="O88" s="1231">
        <v>92864</v>
      </c>
      <c r="P88" s="1231">
        <v>27912</v>
      </c>
      <c r="Q88" s="1232">
        <v>0.29724606504653789</v>
      </c>
    </row>
    <row r="89" spans="1:17" x14ac:dyDescent="0.2">
      <c r="A89" s="1229">
        <v>79</v>
      </c>
      <c r="B89" s="1230">
        <v>959442</v>
      </c>
      <c r="C89" s="1231">
        <v>6455</v>
      </c>
      <c r="D89" s="1231">
        <v>1644</v>
      </c>
      <c r="E89" s="1232">
        <v>0.25468628969790857</v>
      </c>
      <c r="F89" s="1230">
        <v>1392115</v>
      </c>
      <c r="G89" s="1231">
        <v>21874</v>
      </c>
      <c r="H89" s="1231">
        <v>6892</v>
      </c>
      <c r="I89" s="1232">
        <v>0.31507726067477371</v>
      </c>
      <c r="J89" s="1230">
        <v>2002453</v>
      </c>
      <c r="K89" s="1231">
        <v>77550</v>
      </c>
      <c r="L89" s="1231">
        <v>22141</v>
      </c>
      <c r="M89" s="1232">
        <v>0.28550612508059314</v>
      </c>
      <c r="N89" s="1230">
        <v>2191310</v>
      </c>
      <c r="O89" s="1231">
        <v>95559</v>
      </c>
      <c r="P89" s="1231">
        <v>28891</v>
      </c>
      <c r="Q89" s="1232">
        <v>0.29966186781728416</v>
      </c>
    </row>
    <row r="90" spans="1:17" x14ac:dyDescent="0.2">
      <c r="A90" s="1229">
        <v>80</v>
      </c>
      <c r="B90" s="1230">
        <v>957546</v>
      </c>
      <c r="C90" s="1231">
        <v>6585</v>
      </c>
      <c r="D90" s="1231">
        <v>1676</v>
      </c>
      <c r="E90" s="1232">
        <v>0.25451784358390284</v>
      </c>
      <c r="F90" s="1230">
        <v>1392840</v>
      </c>
      <c r="G90" s="1231">
        <v>22318</v>
      </c>
      <c r="H90" s="1231">
        <v>7098</v>
      </c>
      <c r="I90" s="1232">
        <v>0.31803925082892731</v>
      </c>
      <c r="J90" s="1230">
        <v>2004374</v>
      </c>
      <c r="K90" s="1231">
        <v>79724</v>
      </c>
      <c r="L90" s="1231">
        <v>23002</v>
      </c>
      <c r="M90" s="1232">
        <v>0.28852039536400581</v>
      </c>
      <c r="N90" s="1230">
        <v>2191548</v>
      </c>
      <c r="O90" s="1231">
        <v>98396</v>
      </c>
      <c r="P90" s="1231">
        <v>29758</v>
      </c>
      <c r="Q90" s="1232">
        <v>0.30003730553230962</v>
      </c>
    </row>
    <row r="91" spans="1:17" x14ac:dyDescent="0.2">
      <c r="A91" s="1229">
        <v>81</v>
      </c>
      <c r="B91" s="1230">
        <v>958571</v>
      </c>
      <c r="C91" s="1231">
        <v>6731</v>
      </c>
      <c r="D91" s="1231">
        <v>1725</v>
      </c>
      <c r="E91" s="1232">
        <v>0.25627692764819493</v>
      </c>
      <c r="F91" s="1230">
        <v>1391356</v>
      </c>
      <c r="G91" s="1231">
        <v>22809</v>
      </c>
      <c r="H91" s="1231">
        <v>7221</v>
      </c>
      <c r="I91" s="1232">
        <v>0.31658555833223728</v>
      </c>
      <c r="J91" s="1230">
        <v>2003016</v>
      </c>
      <c r="K91" s="1231">
        <v>81968</v>
      </c>
      <c r="L91" s="1231">
        <v>23853</v>
      </c>
      <c r="M91" s="1232">
        <v>0.29100380636345891</v>
      </c>
      <c r="N91" s="1230">
        <v>2192289</v>
      </c>
      <c r="O91" s="1231">
        <v>101348</v>
      </c>
      <c r="P91" s="1231">
        <v>31037</v>
      </c>
      <c r="Q91" s="1232">
        <v>0.30376909751108416</v>
      </c>
    </row>
    <row r="92" spans="1:17" x14ac:dyDescent="0.2">
      <c r="A92" s="1229">
        <v>82</v>
      </c>
      <c r="B92" s="1230">
        <v>960250</v>
      </c>
      <c r="C92" s="1231">
        <v>6885</v>
      </c>
      <c r="D92" s="1231">
        <v>1774</v>
      </c>
      <c r="E92" s="1232">
        <v>0.25766158315177923</v>
      </c>
      <c r="F92" s="1230">
        <v>1392943</v>
      </c>
      <c r="G92" s="1231">
        <v>23350</v>
      </c>
      <c r="H92" s="1231">
        <v>7479</v>
      </c>
      <c r="I92" s="1232">
        <v>0.32029978586723767</v>
      </c>
      <c r="J92" s="1230">
        <v>2003560</v>
      </c>
      <c r="K92" s="1231">
        <v>84389</v>
      </c>
      <c r="L92" s="1231">
        <v>23781</v>
      </c>
      <c r="M92" s="1232">
        <v>0.28180213060943959</v>
      </c>
      <c r="N92" s="1230">
        <v>2190298</v>
      </c>
      <c r="O92" s="1231">
        <v>104458</v>
      </c>
      <c r="P92" s="1231">
        <v>31329</v>
      </c>
      <c r="Q92" s="1232">
        <v>0.29714041826717885</v>
      </c>
    </row>
    <row r="93" spans="1:17" x14ac:dyDescent="0.2">
      <c r="A93" s="1229">
        <v>83</v>
      </c>
      <c r="B93" s="1230">
        <v>959570</v>
      </c>
      <c r="C93" s="1231">
        <v>7050</v>
      </c>
      <c r="D93" s="1231">
        <v>1795</v>
      </c>
      <c r="E93" s="1232">
        <v>0.25460992907801416</v>
      </c>
      <c r="F93" s="1230">
        <v>1392889</v>
      </c>
      <c r="G93" s="1231">
        <v>23923</v>
      </c>
      <c r="H93" s="1231">
        <v>7577</v>
      </c>
      <c r="I93" s="1232">
        <v>0.31672449107553402</v>
      </c>
      <c r="J93" s="1230">
        <v>2002950</v>
      </c>
      <c r="K93" s="1231">
        <v>87081</v>
      </c>
      <c r="L93" s="1231">
        <v>24500</v>
      </c>
      <c r="M93" s="1232">
        <v>0.28134725140960715</v>
      </c>
      <c r="N93" s="1230">
        <v>2192330</v>
      </c>
      <c r="O93" s="1231">
        <v>107863</v>
      </c>
      <c r="P93" s="1231">
        <v>32817</v>
      </c>
      <c r="Q93" s="1232">
        <v>0.30146336086129766</v>
      </c>
    </row>
    <row r="94" spans="1:17" x14ac:dyDescent="0.2">
      <c r="A94" s="1229">
        <v>84</v>
      </c>
      <c r="B94" s="1230">
        <v>958847</v>
      </c>
      <c r="C94" s="1231">
        <v>7230</v>
      </c>
      <c r="D94" s="1231">
        <v>1886</v>
      </c>
      <c r="E94" s="1232">
        <v>0.26085753803596129</v>
      </c>
      <c r="F94" s="1230">
        <v>1392158</v>
      </c>
      <c r="G94" s="1231">
        <v>24562</v>
      </c>
      <c r="H94" s="1231">
        <v>7890</v>
      </c>
      <c r="I94" s="1232">
        <v>0.32122791303639769</v>
      </c>
      <c r="J94" s="1230">
        <v>2002811</v>
      </c>
      <c r="K94" s="1231">
        <v>89988</v>
      </c>
      <c r="L94" s="1231">
        <v>25871</v>
      </c>
      <c r="M94" s="1232">
        <v>0.28749388807396542</v>
      </c>
      <c r="N94" s="1230">
        <v>2191208</v>
      </c>
      <c r="O94" s="1231">
        <v>111851</v>
      </c>
      <c r="P94" s="1231">
        <v>33598</v>
      </c>
      <c r="Q94" s="1232">
        <v>0.29669204005580968</v>
      </c>
    </row>
    <row r="95" spans="1:17" x14ac:dyDescent="0.2">
      <c r="A95" s="1229">
        <v>85</v>
      </c>
      <c r="B95" s="1230">
        <v>959096</v>
      </c>
      <c r="C95" s="1231">
        <v>7432</v>
      </c>
      <c r="D95" s="1231">
        <v>1941</v>
      </c>
      <c r="E95" s="1232">
        <v>0.26116792249730891</v>
      </c>
      <c r="F95" s="1230">
        <v>1392416</v>
      </c>
      <c r="G95" s="1231">
        <v>25244</v>
      </c>
      <c r="H95" s="1231">
        <v>8119</v>
      </c>
      <c r="I95" s="1232">
        <v>0.32162097924259231</v>
      </c>
      <c r="J95" s="1230">
        <v>2003257</v>
      </c>
      <c r="K95" s="1231">
        <v>93149</v>
      </c>
      <c r="L95" s="1231">
        <v>27068</v>
      </c>
      <c r="M95" s="1232">
        <v>0.29058819740415892</v>
      </c>
      <c r="N95" s="1230">
        <v>2192250</v>
      </c>
      <c r="O95" s="1231">
        <v>116311</v>
      </c>
      <c r="P95" s="1231">
        <v>34562</v>
      </c>
      <c r="Q95" s="1232">
        <v>0.2939870537499043</v>
      </c>
    </row>
    <row r="96" spans="1:17" x14ac:dyDescent="0.2">
      <c r="A96" s="1229">
        <v>86</v>
      </c>
      <c r="B96" s="1230">
        <v>957948</v>
      </c>
      <c r="C96" s="1231">
        <v>7653</v>
      </c>
      <c r="D96" s="1231">
        <v>2008</v>
      </c>
      <c r="E96" s="1232">
        <v>0.2623807657127924</v>
      </c>
      <c r="F96" s="1230">
        <v>1392991</v>
      </c>
      <c r="G96" s="1231">
        <v>25976</v>
      </c>
      <c r="H96" s="1231">
        <v>8395</v>
      </c>
      <c r="I96" s="1232">
        <v>0.32318293809670467</v>
      </c>
      <c r="J96" s="1230">
        <v>2003865</v>
      </c>
      <c r="K96" s="1231">
        <v>96543</v>
      </c>
      <c r="L96" s="1231">
        <v>28241</v>
      </c>
      <c r="M96" s="1232">
        <v>0.29252250292615728</v>
      </c>
      <c r="N96" s="1230">
        <v>2190791</v>
      </c>
      <c r="O96" s="1231">
        <v>120982</v>
      </c>
      <c r="P96" s="1231">
        <v>36796</v>
      </c>
      <c r="Q96" s="1232">
        <v>0.29955631538242355</v>
      </c>
    </row>
    <row r="97" spans="1:17" x14ac:dyDescent="0.2">
      <c r="A97" s="1229">
        <v>87</v>
      </c>
      <c r="B97" s="1230">
        <v>959369</v>
      </c>
      <c r="C97" s="1231">
        <v>7887</v>
      </c>
      <c r="D97" s="1231">
        <v>2092</v>
      </c>
      <c r="E97" s="1232">
        <v>0.26524660834284264</v>
      </c>
      <c r="F97" s="1230">
        <v>1392512</v>
      </c>
      <c r="G97" s="1231">
        <v>26812</v>
      </c>
      <c r="H97" s="1231">
        <v>8549</v>
      </c>
      <c r="I97" s="1232">
        <v>0.31884976876025661</v>
      </c>
      <c r="J97" s="1230">
        <v>2003398</v>
      </c>
      <c r="K97" s="1231">
        <v>100407</v>
      </c>
      <c r="L97" s="1231">
        <v>29258</v>
      </c>
      <c r="M97" s="1232">
        <v>0.29139402631290645</v>
      </c>
      <c r="N97" s="1230">
        <v>2191690</v>
      </c>
      <c r="O97" s="1231">
        <v>126362</v>
      </c>
      <c r="P97" s="1231">
        <v>37417</v>
      </c>
      <c r="Q97" s="1232">
        <v>0.29306671679433555</v>
      </c>
    </row>
    <row r="98" spans="1:17" x14ac:dyDescent="0.2">
      <c r="A98" s="1229">
        <v>88</v>
      </c>
      <c r="B98" s="1230">
        <v>959494</v>
      </c>
      <c r="C98" s="1231">
        <v>8157</v>
      </c>
      <c r="D98" s="1231">
        <v>2187</v>
      </c>
      <c r="E98" s="1232">
        <v>0.26811327694005149</v>
      </c>
      <c r="F98" s="1230">
        <v>1391464</v>
      </c>
      <c r="G98" s="1231">
        <v>27778</v>
      </c>
      <c r="H98" s="1231">
        <v>8920</v>
      </c>
      <c r="I98" s="1232">
        <v>0.32111743106055152</v>
      </c>
      <c r="J98" s="1230">
        <v>2003910</v>
      </c>
      <c r="K98" s="1231">
        <v>104580</v>
      </c>
      <c r="L98" s="1231">
        <v>30511</v>
      </c>
      <c r="M98" s="1232">
        <v>0.29174794415758271</v>
      </c>
      <c r="N98" s="1230">
        <v>2191026</v>
      </c>
      <c r="O98" s="1231">
        <v>132526</v>
      </c>
      <c r="P98" s="1231">
        <v>39249</v>
      </c>
      <c r="Q98" s="1232">
        <v>0.29383712399119588</v>
      </c>
    </row>
    <row r="99" spans="1:17" x14ac:dyDescent="0.2">
      <c r="A99" s="1229">
        <v>89</v>
      </c>
      <c r="B99" s="1230">
        <v>958858</v>
      </c>
      <c r="C99" s="1231">
        <v>8497</v>
      </c>
      <c r="D99" s="1231">
        <v>2272</v>
      </c>
      <c r="E99" s="1232">
        <v>0.26738849005531362</v>
      </c>
      <c r="F99" s="1230">
        <v>1393452</v>
      </c>
      <c r="G99" s="1231">
        <v>28843</v>
      </c>
      <c r="H99" s="1231">
        <v>9170</v>
      </c>
      <c r="I99" s="1232">
        <v>0.31792809347155288</v>
      </c>
      <c r="J99" s="1230">
        <v>2002578</v>
      </c>
      <c r="K99" s="1231">
        <v>109610</v>
      </c>
      <c r="L99" s="1231">
        <v>31922</v>
      </c>
      <c r="M99" s="1232">
        <v>0.29123255177447316</v>
      </c>
      <c r="N99" s="1230">
        <v>2191894</v>
      </c>
      <c r="O99" s="1231">
        <v>139072</v>
      </c>
      <c r="P99" s="1231">
        <v>41167</v>
      </c>
      <c r="Q99" s="1232">
        <v>0.2913075475169476</v>
      </c>
    </row>
    <row r="100" spans="1:17" x14ac:dyDescent="0.2">
      <c r="A100" s="1229">
        <v>90</v>
      </c>
      <c r="B100" s="1230">
        <v>958580</v>
      </c>
      <c r="C100" s="1231">
        <v>8886</v>
      </c>
      <c r="D100" s="1231">
        <v>2333</v>
      </c>
      <c r="E100" s="1232">
        <v>0.26254782804411436</v>
      </c>
      <c r="F100" s="1230">
        <v>1392308</v>
      </c>
      <c r="G100" s="1231">
        <v>30100</v>
      </c>
      <c r="H100" s="1231">
        <v>9469</v>
      </c>
      <c r="I100" s="1232">
        <v>0.31458471760797341</v>
      </c>
      <c r="J100" s="1230">
        <v>2003889</v>
      </c>
      <c r="K100" s="1231">
        <v>115499</v>
      </c>
      <c r="L100" s="1231">
        <v>32835</v>
      </c>
      <c r="M100" s="1232">
        <v>0.28428817565520048</v>
      </c>
      <c r="N100" s="1230">
        <v>2191951</v>
      </c>
      <c r="O100" s="1231">
        <v>146406</v>
      </c>
      <c r="P100" s="1231">
        <v>44003</v>
      </c>
      <c r="Q100" s="1232">
        <v>0.2960493561365502</v>
      </c>
    </row>
    <row r="101" spans="1:17" x14ac:dyDescent="0.2">
      <c r="A101" s="1229">
        <v>91</v>
      </c>
      <c r="B101" s="1230">
        <v>959299</v>
      </c>
      <c r="C101" s="1231">
        <v>9324</v>
      </c>
      <c r="D101" s="1231">
        <v>2439</v>
      </c>
      <c r="E101" s="1232">
        <v>0.26158301158301156</v>
      </c>
      <c r="F101" s="1230">
        <v>1392518</v>
      </c>
      <c r="G101" s="1231">
        <v>31572</v>
      </c>
      <c r="H101" s="1231">
        <v>9931</v>
      </c>
      <c r="I101" s="1232">
        <v>0.31455086785759534</v>
      </c>
      <c r="J101" s="1230">
        <v>2002697</v>
      </c>
      <c r="K101" s="1231">
        <v>122175</v>
      </c>
      <c r="L101" s="1231">
        <v>34999</v>
      </c>
      <c r="M101" s="1232">
        <v>0.28646613464293025</v>
      </c>
      <c r="N101" s="1230">
        <v>2191972</v>
      </c>
      <c r="O101" s="1231">
        <v>155440</v>
      </c>
      <c r="P101" s="1231">
        <v>46064</v>
      </c>
      <c r="Q101" s="1232">
        <v>0.29209151321462995</v>
      </c>
    </row>
    <row r="102" spans="1:17" x14ac:dyDescent="0.2">
      <c r="A102" s="1229">
        <v>92</v>
      </c>
      <c r="B102" s="1230">
        <v>959169</v>
      </c>
      <c r="C102" s="1231">
        <v>9845</v>
      </c>
      <c r="D102" s="1231">
        <v>2547</v>
      </c>
      <c r="E102" s="1232">
        <v>0.25871000507872016</v>
      </c>
      <c r="F102" s="1230">
        <v>1392081</v>
      </c>
      <c r="G102" s="1231">
        <v>33301</v>
      </c>
      <c r="H102" s="1231">
        <v>10350</v>
      </c>
      <c r="I102" s="1232">
        <v>0.3108014774331101</v>
      </c>
      <c r="J102" s="1230">
        <v>2004131</v>
      </c>
      <c r="K102" s="1231">
        <v>130086</v>
      </c>
      <c r="L102" s="1231">
        <v>37568</v>
      </c>
      <c r="M102" s="1232">
        <v>0.2887935673323801</v>
      </c>
      <c r="N102" s="1230">
        <v>2191155</v>
      </c>
      <c r="O102" s="1231">
        <v>166469</v>
      </c>
      <c r="P102" s="1231">
        <v>48350</v>
      </c>
      <c r="Q102" s="1232">
        <v>0.28655417859407689</v>
      </c>
    </row>
    <row r="103" spans="1:17" x14ac:dyDescent="0.2">
      <c r="A103" s="1229">
        <v>93</v>
      </c>
      <c r="B103" s="1230">
        <v>958569</v>
      </c>
      <c r="C103" s="1231">
        <v>10520</v>
      </c>
      <c r="D103" s="1231">
        <v>2815</v>
      </c>
      <c r="E103" s="1232">
        <v>0.26758555133079848</v>
      </c>
      <c r="F103" s="1230">
        <v>1392928</v>
      </c>
      <c r="G103" s="1231">
        <v>35380</v>
      </c>
      <c r="H103" s="1231">
        <v>10941</v>
      </c>
      <c r="I103" s="1232">
        <v>0.30924250989259466</v>
      </c>
      <c r="J103" s="1230">
        <v>2002183</v>
      </c>
      <c r="K103" s="1231">
        <v>139949</v>
      </c>
      <c r="L103" s="1231">
        <v>39694</v>
      </c>
      <c r="M103" s="1232">
        <v>0.28363189447584475</v>
      </c>
      <c r="N103" s="1230">
        <v>2192037</v>
      </c>
      <c r="O103" s="1231">
        <v>180055</v>
      </c>
      <c r="P103" s="1231">
        <v>51910</v>
      </c>
      <c r="Q103" s="1232">
        <v>0.2819020104050135</v>
      </c>
    </row>
    <row r="104" spans="1:17" x14ac:dyDescent="0.2">
      <c r="A104" s="1229">
        <v>94</v>
      </c>
      <c r="B104" s="1230">
        <v>957677</v>
      </c>
      <c r="C104" s="1231">
        <v>11385</v>
      </c>
      <c r="D104" s="1231">
        <v>3039</v>
      </c>
      <c r="E104" s="1232">
        <v>0.26693017127799734</v>
      </c>
      <c r="F104" s="1230">
        <v>1392208</v>
      </c>
      <c r="G104" s="1231">
        <v>38013</v>
      </c>
      <c r="H104" s="1231">
        <v>11744</v>
      </c>
      <c r="I104" s="1232">
        <v>0.30894693920500882</v>
      </c>
      <c r="J104" s="1230">
        <v>2004215</v>
      </c>
      <c r="K104" s="1231">
        <v>151622</v>
      </c>
      <c r="L104" s="1231">
        <v>43064</v>
      </c>
      <c r="M104" s="1232">
        <v>0.28402210760971364</v>
      </c>
      <c r="N104" s="1230">
        <v>2190724</v>
      </c>
      <c r="O104" s="1231">
        <v>197010</v>
      </c>
      <c r="P104" s="1231">
        <v>56789</v>
      </c>
      <c r="Q104" s="1232">
        <v>0.28319029785621319</v>
      </c>
    </row>
    <row r="105" spans="1:17" x14ac:dyDescent="0.2">
      <c r="A105" s="1229">
        <v>95</v>
      </c>
      <c r="B105" s="1230">
        <v>960615</v>
      </c>
      <c r="C105" s="1231">
        <v>12681</v>
      </c>
      <c r="D105" s="1231">
        <v>3483</v>
      </c>
      <c r="E105" s="1232">
        <v>0.27466288147622425</v>
      </c>
      <c r="F105" s="1230">
        <v>1392176</v>
      </c>
      <c r="G105" s="1231">
        <v>41639</v>
      </c>
      <c r="H105" s="1231">
        <v>12990</v>
      </c>
      <c r="I105" s="1232">
        <v>0.31196714618506688</v>
      </c>
      <c r="J105" s="1230">
        <v>2002783</v>
      </c>
      <c r="K105" s="1231">
        <v>168611</v>
      </c>
      <c r="L105" s="1231">
        <v>47730</v>
      </c>
      <c r="M105" s="1232">
        <v>0.2830776165256122</v>
      </c>
      <c r="N105" s="1230">
        <v>2191617</v>
      </c>
      <c r="O105" s="1231">
        <v>219237</v>
      </c>
      <c r="P105" s="1231">
        <v>62939</v>
      </c>
      <c r="Q105" s="1232">
        <v>0.28062939744424331</v>
      </c>
    </row>
    <row r="106" spans="1:17" x14ac:dyDescent="0.2">
      <c r="A106" s="1229">
        <v>96</v>
      </c>
      <c r="B106" s="1230">
        <v>958994</v>
      </c>
      <c r="C106" s="1231">
        <v>14563</v>
      </c>
      <c r="D106" s="1231">
        <v>4092</v>
      </c>
      <c r="E106" s="1232">
        <v>0.28098606056444414</v>
      </c>
      <c r="F106" s="1230">
        <v>1392941</v>
      </c>
      <c r="G106" s="1231">
        <v>46900</v>
      </c>
      <c r="H106" s="1231">
        <v>14807</v>
      </c>
      <c r="I106" s="1232">
        <v>0.31571428571428573</v>
      </c>
      <c r="J106" s="1230">
        <v>2003542</v>
      </c>
      <c r="K106" s="1231">
        <v>192964</v>
      </c>
      <c r="L106" s="1231">
        <v>55655</v>
      </c>
      <c r="M106" s="1232">
        <v>0.28842167450923489</v>
      </c>
      <c r="N106" s="1230">
        <v>2191986</v>
      </c>
      <c r="O106" s="1231">
        <v>252414</v>
      </c>
      <c r="P106" s="1231">
        <v>72290</v>
      </c>
      <c r="Q106" s="1232">
        <v>0.2786149802283186</v>
      </c>
    </row>
    <row r="107" spans="1:17" x14ac:dyDescent="0.2">
      <c r="A107" s="1229">
        <v>97</v>
      </c>
      <c r="B107" s="1230">
        <v>958943</v>
      </c>
      <c r="C107" s="1231">
        <v>17891</v>
      </c>
      <c r="D107" s="1231">
        <v>5268</v>
      </c>
      <c r="E107" s="1232">
        <v>0.29444972332457658</v>
      </c>
      <c r="F107" s="1230">
        <v>1392556</v>
      </c>
      <c r="G107" s="1231">
        <v>55000</v>
      </c>
      <c r="H107" s="1231">
        <v>17625</v>
      </c>
      <c r="I107" s="1232">
        <v>0.32045454545454544</v>
      </c>
      <c r="J107" s="1230">
        <v>2003862</v>
      </c>
      <c r="K107" s="1231">
        <v>231965</v>
      </c>
      <c r="L107" s="1231">
        <v>67012</v>
      </c>
      <c r="M107" s="1232">
        <v>0.28888840988942299</v>
      </c>
      <c r="N107" s="1230">
        <v>2191415</v>
      </c>
      <c r="O107" s="1231">
        <v>306598</v>
      </c>
      <c r="P107" s="1231">
        <v>89556</v>
      </c>
      <c r="Q107" s="1232">
        <v>0.28359711956831524</v>
      </c>
    </row>
    <row r="108" spans="1:17" x14ac:dyDescent="0.2">
      <c r="A108" s="1229">
        <v>98</v>
      </c>
      <c r="B108" s="1230">
        <v>957497</v>
      </c>
      <c r="C108" s="1231">
        <v>24523</v>
      </c>
      <c r="D108" s="1231">
        <v>7758</v>
      </c>
      <c r="E108" s="1232">
        <v>0.31635607388981773</v>
      </c>
      <c r="F108" s="1230">
        <v>1392112</v>
      </c>
      <c r="G108" s="1231">
        <v>71322</v>
      </c>
      <c r="H108" s="1231">
        <v>23642</v>
      </c>
      <c r="I108" s="1232">
        <v>0.33148257199742015</v>
      </c>
      <c r="J108" s="1230">
        <v>2003249</v>
      </c>
      <c r="K108" s="1231">
        <v>312719</v>
      </c>
      <c r="L108" s="1231">
        <v>89919</v>
      </c>
      <c r="M108" s="1232">
        <v>0.28753929246384136</v>
      </c>
      <c r="N108" s="1230">
        <v>2191930</v>
      </c>
      <c r="O108" s="1231">
        <v>419273</v>
      </c>
      <c r="P108" s="1231">
        <v>122903</v>
      </c>
      <c r="Q108" s="1232">
        <v>0.28387211515364291</v>
      </c>
    </row>
    <row r="109" spans="1:17" x14ac:dyDescent="0.2">
      <c r="A109" s="1229">
        <v>99</v>
      </c>
      <c r="B109" s="1230">
        <v>97396</v>
      </c>
      <c r="C109" s="1231">
        <v>31593</v>
      </c>
      <c r="D109" s="1231">
        <v>10519</v>
      </c>
      <c r="E109" s="1232">
        <v>0.33295350235811733</v>
      </c>
      <c r="F109" s="1230">
        <v>139510</v>
      </c>
      <c r="G109" s="1231">
        <v>87477</v>
      </c>
      <c r="H109" s="1231">
        <v>30362</v>
      </c>
      <c r="I109" s="1232">
        <v>0.34708551962230072</v>
      </c>
      <c r="J109" s="1230">
        <v>200434</v>
      </c>
      <c r="K109" s="1231">
        <v>401490</v>
      </c>
      <c r="L109" s="1231">
        <v>116859</v>
      </c>
      <c r="M109" s="1232">
        <v>0.29106328924755287</v>
      </c>
      <c r="N109" s="1230">
        <v>219281</v>
      </c>
      <c r="O109" s="1231">
        <v>542803</v>
      </c>
      <c r="P109" s="1231">
        <v>158643</v>
      </c>
      <c r="Q109" s="1232">
        <v>0.28218199540733652</v>
      </c>
    </row>
    <row r="110" spans="1:17" x14ac:dyDescent="0.2">
      <c r="A110" s="1233">
        <v>99.099998474121094</v>
      </c>
      <c r="B110" s="1230">
        <v>95767</v>
      </c>
      <c r="C110" s="1231">
        <v>33692</v>
      </c>
      <c r="D110" s="1231">
        <v>11481</v>
      </c>
      <c r="E110" s="1232">
        <v>0.34076338596699512</v>
      </c>
      <c r="F110" s="1230">
        <v>139259</v>
      </c>
      <c r="G110" s="1231">
        <v>92171</v>
      </c>
      <c r="H110" s="1231">
        <v>32333</v>
      </c>
      <c r="I110" s="1232">
        <v>0.35079363357238175</v>
      </c>
      <c r="J110" s="1230">
        <v>200309</v>
      </c>
      <c r="K110" s="1231">
        <v>428046</v>
      </c>
      <c r="L110" s="1231">
        <v>124212</v>
      </c>
      <c r="M110" s="1232">
        <v>0.29018376529625323</v>
      </c>
      <c r="N110" s="1230">
        <v>219045</v>
      </c>
      <c r="O110" s="1231">
        <v>582454</v>
      </c>
      <c r="P110" s="1231">
        <v>178551</v>
      </c>
      <c r="Q110" s="1232">
        <v>0.29408393080378098</v>
      </c>
    </row>
    <row r="111" spans="1:17" x14ac:dyDescent="0.2">
      <c r="A111" s="1233">
        <v>99.199996948242188</v>
      </c>
      <c r="B111" s="1230">
        <v>95827</v>
      </c>
      <c r="C111" s="1231">
        <v>36099</v>
      </c>
      <c r="D111" s="1231">
        <v>12477</v>
      </c>
      <c r="E111" s="1232">
        <v>0.34563284301504199</v>
      </c>
      <c r="F111" s="1230">
        <v>139254</v>
      </c>
      <c r="G111" s="1231">
        <v>97916</v>
      </c>
      <c r="H111" s="1231">
        <v>34946</v>
      </c>
      <c r="I111" s="1232">
        <v>0.35689774909105765</v>
      </c>
      <c r="J111" s="1230">
        <v>200355</v>
      </c>
      <c r="K111" s="1231">
        <v>461571</v>
      </c>
      <c r="L111" s="1231">
        <v>133757</v>
      </c>
      <c r="M111" s="1232">
        <v>0.28978640339189421</v>
      </c>
      <c r="N111" s="1230">
        <v>218088</v>
      </c>
      <c r="O111" s="1231">
        <v>625654</v>
      </c>
      <c r="P111" s="1231">
        <v>190230</v>
      </c>
      <c r="Q111" s="1232">
        <v>0.29042083005732694</v>
      </c>
    </row>
    <row r="112" spans="1:17" x14ac:dyDescent="0.2">
      <c r="A112" s="1233">
        <v>99.300003051757812</v>
      </c>
      <c r="B112" s="1230">
        <v>95883</v>
      </c>
      <c r="C112" s="1231">
        <v>38999</v>
      </c>
      <c r="D112" s="1231">
        <v>13764</v>
      </c>
      <c r="E112" s="1232">
        <v>0.35293212646478117</v>
      </c>
      <c r="F112" s="1230">
        <v>139169</v>
      </c>
      <c r="G112" s="1231">
        <v>104896</v>
      </c>
      <c r="H112" s="1231">
        <v>38454</v>
      </c>
      <c r="I112" s="1232">
        <v>0.36659167175106772</v>
      </c>
      <c r="J112" s="1230">
        <v>200315</v>
      </c>
      <c r="K112" s="1231">
        <v>503667</v>
      </c>
      <c r="L112" s="1231">
        <v>145907</v>
      </c>
      <c r="M112" s="1232">
        <v>0.28968941780978308</v>
      </c>
      <c r="N112" s="1230">
        <v>220326</v>
      </c>
      <c r="O112" s="1231">
        <v>685008</v>
      </c>
      <c r="P112" s="1231">
        <v>210999</v>
      </c>
      <c r="Q112" s="1232">
        <v>0.29497972878512513</v>
      </c>
    </row>
    <row r="113" spans="1:17" x14ac:dyDescent="0.2">
      <c r="A113" s="1233">
        <v>99.400001525878906</v>
      </c>
      <c r="B113" s="1230">
        <v>95891</v>
      </c>
      <c r="C113" s="1231">
        <v>42852</v>
      </c>
      <c r="D113" s="1231">
        <v>16423</v>
      </c>
      <c r="E113" s="1232">
        <v>0.38324932325212357</v>
      </c>
      <c r="F113" s="1230">
        <v>139376</v>
      </c>
      <c r="G113" s="1231">
        <v>113769</v>
      </c>
      <c r="H113" s="1231">
        <v>42538</v>
      </c>
      <c r="I113" s="1232">
        <v>0.37389798627042514</v>
      </c>
      <c r="J113" s="1230">
        <v>200333</v>
      </c>
      <c r="K113" s="1231">
        <v>558924</v>
      </c>
      <c r="L113" s="1231">
        <v>164227</v>
      </c>
      <c r="M113" s="1232">
        <v>0.293827067722982</v>
      </c>
      <c r="N113" s="1230">
        <v>218709</v>
      </c>
      <c r="O113" s="1231">
        <v>761784</v>
      </c>
      <c r="P113" s="1231">
        <v>232340</v>
      </c>
      <c r="Q113" s="1232">
        <v>0.29141544825475585</v>
      </c>
    </row>
    <row r="114" spans="1:17" x14ac:dyDescent="0.2">
      <c r="A114" s="1233">
        <v>99.5</v>
      </c>
      <c r="B114" s="1230">
        <v>96109</v>
      </c>
      <c r="C114" s="1231">
        <v>47614</v>
      </c>
      <c r="D114" s="1231">
        <v>18190</v>
      </c>
      <c r="E114" s="1232">
        <v>0.38203049523249466</v>
      </c>
      <c r="F114" s="1230">
        <v>139250</v>
      </c>
      <c r="G114" s="1231">
        <v>125290</v>
      </c>
      <c r="H114" s="1231">
        <v>47241</v>
      </c>
      <c r="I114" s="1232">
        <v>0.37705323649134009</v>
      </c>
      <c r="J114" s="1230">
        <v>200335</v>
      </c>
      <c r="K114" s="1231">
        <v>634939</v>
      </c>
      <c r="L114" s="1231">
        <v>184703</v>
      </c>
      <c r="M114" s="1232">
        <v>0.290898810751899</v>
      </c>
      <c r="N114" s="1230">
        <v>219601</v>
      </c>
      <c r="O114" s="1231">
        <v>863354</v>
      </c>
      <c r="P114" s="1231">
        <v>269774</v>
      </c>
      <c r="Q114" s="1232">
        <v>0.29775492341839704</v>
      </c>
    </row>
    <row r="115" spans="1:17" x14ac:dyDescent="0.2">
      <c r="A115" s="1233">
        <v>99.599998474121094</v>
      </c>
      <c r="B115" s="1230">
        <v>95887</v>
      </c>
      <c r="C115" s="1231">
        <v>54318</v>
      </c>
      <c r="D115" s="1231">
        <v>21575</v>
      </c>
      <c r="E115" s="1232">
        <v>0.39719798225266029</v>
      </c>
      <c r="F115" s="1230">
        <v>139251</v>
      </c>
      <c r="G115" s="1231">
        <v>142294</v>
      </c>
      <c r="H115" s="1231">
        <v>54318</v>
      </c>
      <c r="I115" s="1232">
        <v>0.38173078274558309</v>
      </c>
      <c r="J115" s="1230">
        <v>200338</v>
      </c>
      <c r="K115" s="1231">
        <v>741071</v>
      </c>
      <c r="L115" s="1231">
        <v>220069</v>
      </c>
      <c r="M115" s="1232">
        <v>0.29696075004959038</v>
      </c>
      <c r="N115" s="1230">
        <v>219154</v>
      </c>
      <c r="O115" s="1231">
        <v>1014299</v>
      </c>
      <c r="P115" s="1231">
        <v>318609</v>
      </c>
      <c r="Q115" s="1232">
        <v>0.29804898492210347</v>
      </c>
    </row>
    <row r="116" spans="1:17" x14ac:dyDescent="0.2">
      <c r="A116" s="1233">
        <v>99.699996948242188</v>
      </c>
      <c r="B116" s="1230">
        <v>95907</v>
      </c>
      <c r="C116" s="1231">
        <v>64699</v>
      </c>
      <c r="D116" s="1231">
        <v>27051</v>
      </c>
      <c r="E116" s="1232">
        <v>0.41810538029954097</v>
      </c>
      <c r="F116" s="1230">
        <v>139066</v>
      </c>
      <c r="G116" s="1231">
        <v>167413</v>
      </c>
      <c r="H116" s="1231">
        <v>65092</v>
      </c>
      <c r="I116" s="1232">
        <v>0.38881090476844687</v>
      </c>
      <c r="J116" s="1230">
        <v>200342</v>
      </c>
      <c r="K116" s="1231">
        <v>919760</v>
      </c>
      <c r="L116" s="1231">
        <v>275008</v>
      </c>
      <c r="M116" s="1232">
        <v>0.2989997390623641</v>
      </c>
      <c r="N116" s="1230">
        <v>219155</v>
      </c>
      <c r="O116" s="1231">
        <v>1265846</v>
      </c>
      <c r="P116" s="1231">
        <v>406265</v>
      </c>
      <c r="Q116" s="1232">
        <v>0.30394655825495853</v>
      </c>
    </row>
    <row r="117" spans="1:17" x14ac:dyDescent="0.2">
      <c r="A117" s="1233">
        <v>99.800003051757812</v>
      </c>
      <c r="B117" s="1230">
        <v>95799</v>
      </c>
      <c r="C117" s="1231">
        <v>86258</v>
      </c>
      <c r="D117" s="1231">
        <v>38264</v>
      </c>
      <c r="E117" s="1232">
        <v>0.4435994342553734</v>
      </c>
      <c r="F117" s="1230">
        <v>139424</v>
      </c>
      <c r="G117" s="1231">
        <v>217966</v>
      </c>
      <c r="H117" s="1231">
        <v>89639</v>
      </c>
      <c r="I117" s="1232">
        <v>0.41125221364800013</v>
      </c>
      <c r="J117" s="1230">
        <v>200334</v>
      </c>
      <c r="K117" s="1231">
        <v>1306318</v>
      </c>
      <c r="L117" s="1231">
        <v>398143</v>
      </c>
      <c r="M117" s="1232">
        <v>0.30478260270470131</v>
      </c>
      <c r="N117" s="1230">
        <v>219154</v>
      </c>
      <c r="O117" s="1231">
        <v>1790928</v>
      </c>
      <c r="P117" s="1231">
        <v>597075</v>
      </c>
      <c r="Q117" s="1232">
        <v>0.31271702821013203</v>
      </c>
    </row>
    <row r="118" spans="1:17" x14ac:dyDescent="0.2">
      <c r="A118" s="1233">
        <v>99.900001525878906</v>
      </c>
      <c r="B118" s="1230">
        <v>9687</v>
      </c>
      <c r="C118" s="1231">
        <v>108960</v>
      </c>
      <c r="D118" s="1231">
        <v>51123</v>
      </c>
      <c r="E118" s="1232">
        <v>0.46919052863436123</v>
      </c>
      <c r="F118" s="1230">
        <v>13926</v>
      </c>
      <c r="G118" s="1231">
        <v>273090</v>
      </c>
      <c r="H118" s="1231">
        <v>117493</v>
      </c>
      <c r="I118" s="1232">
        <v>0.43023545351349374</v>
      </c>
      <c r="J118" s="1230">
        <v>20025</v>
      </c>
      <c r="K118" s="1231">
        <v>1731719</v>
      </c>
      <c r="L118" s="1231">
        <v>541512</v>
      </c>
      <c r="M118" s="1232">
        <v>0.31270200303859924</v>
      </c>
      <c r="N118" s="1230">
        <v>21917</v>
      </c>
      <c r="O118" s="1231">
        <v>2385188</v>
      </c>
      <c r="P118" s="1231">
        <v>856462</v>
      </c>
      <c r="Q118" s="1232">
        <v>0.33075412196235299</v>
      </c>
    </row>
    <row r="119" spans="1:17" x14ac:dyDescent="0.2">
      <c r="A119" s="1234">
        <v>99.910003662109375</v>
      </c>
      <c r="B119" s="1230">
        <v>9593</v>
      </c>
      <c r="C119" s="1231">
        <v>115638</v>
      </c>
      <c r="D119" s="1231">
        <v>55687</v>
      </c>
      <c r="E119" s="1232">
        <v>0.48156315398052546</v>
      </c>
      <c r="F119" s="1230">
        <v>13915</v>
      </c>
      <c r="G119" s="1231">
        <v>291667</v>
      </c>
      <c r="H119" s="1231">
        <v>123078</v>
      </c>
      <c r="I119" s="1232">
        <v>0.4219812320214491</v>
      </c>
      <c r="J119" s="1230">
        <v>20051</v>
      </c>
      <c r="K119" s="1231">
        <v>1863528</v>
      </c>
      <c r="L119" s="1231">
        <v>592190</v>
      </c>
      <c r="M119" s="1232">
        <v>0.31777896548911527</v>
      </c>
      <c r="N119" s="1230">
        <v>21927</v>
      </c>
      <c r="O119" s="1231">
        <v>2570821</v>
      </c>
      <c r="P119" s="1231">
        <v>905773</v>
      </c>
      <c r="Q119" s="1232">
        <v>0.32240477421026631</v>
      </c>
    </row>
    <row r="120" spans="1:17" x14ac:dyDescent="0.2">
      <c r="A120" s="1234">
        <v>99.919998168945312</v>
      </c>
      <c r="B120" s="1230">
        <v>9580</v>
      </c>
      <c r="C120" s="1231">
        <v>123281</v>
      </c>
      <c r="D120" s="1231">
        <v>60553</v>
      </c>
      <c r="E120" s="1232">
        <v>0.49117868933574516</v>
      </c>
      <c r="F120" s="1230">
        <v>13923</v>
      </c>
      <c r="G120" s="1231">
        <v>311226</v>
      </c>
      <c r="H120" s="1231">
        <v>130356</v>
      </c>
      <c r="I120" s="1232">
        <v>0.41884675444853581</v>
      </c>
      <c r="J120" s="1230">
        <v>20012</v>
      </c>
      <c r="K120" s="1231">
        <v>2030869</v>
      </c>
      <c r="L120" s="1231">
        <v>631356</v>
      </c>
      <c r="M120" s="1232">
        <v>0.31087972685584347</v>
      </c>
      <c r="N120" s="1230">
        <v>21888</v>
      </c>
      <c r="O120" s="1231">
        <v>2785135</v>
      </c>
      <c r="P120" s="1231">
        <v>971911</v>
      </c>
      <c r="Q120" s="1232">
        <v>0.3262064787451312</v>
      </c>
    </row>
    <row r="121" spans="1:17" x14ac:dyDescent="0.2">
      <c r="A121" s="1234">
        <v>99.930000305175781</v>
      </c>
      <c r="B121" s="1230">
        <v>9599</v>
      </c>
      <c r="C121" s="1231">
        <v>134321</v>
      </c>
      <c r="D121" s="1231">
        <v>64955</v>
      </c>
      <c r="E121" s="1232">
        <v>0.4835803783473917</v>
      </c>
      <c r="F121" s="1230">
        <v>13929</v>
      </c>
      <c r="G121" s="1231">
        <v>334623</v>
      </c>
      <c r="H121" s="1231">
        <v>144130</v>
      </c>
      <c r="I121" s="1232">
        <v>0.43072353065987695</v>
      </c>
      <c r="J121" s="1230">
        <v>20041</v>
      </c>
      <c r="K121" s="1231">
        <v>2247184</v>
      </c>
      <c r="L121" s="1231">
        <v>713917</v>
      </c>
      <c r="M121" s="1232">
        <v>0.31769405620545538</v>
      </c>
      <c r="N121" s="1230">
        <v>21931</v>
      </c>
      <c r="O121" s="1231">
        <v>3060727</v>
      </c>
      <c r="P121" s="1231">
        <v>1083292</v>
      </c>
      <c r="Q121" s="1232">
        <v>0.32586237755253977</v>
      </c>
    </row>
    <row r="122" spans="1:17" x14ac:dyDescent="0.2">
      <c r="A122" s="1234">
        <v>99.94000244140625</v>
      </c>
      <c r="B122" s="1230">
        <v>9490</v>
      </c>
      <c r="C122" s="1231">
        <v>148077</v>
      </c>
      <c r="D122" s="1231">
        <v>72649</v>
      </c>
      <c r="E122" s="1232">
        <v>0.4906163685109774</v>
      </c>
      <c r="F122" s="1230">
        <v>13937</v>
      </c>
      <c r="G122" s="1231">
        <v>363674</v>
      </c>
      <c r="H122" s="1231">
        <v>160313</v>
      </c>
      <c r="I122" s="1232">
        <v>0.44081512563449682</v>
      </c>
      <c r="J122" s="1230">
        <v>20012</v>
      </c>
      <c r="K122" s="1231">
        <v>2529916</v>
      </c>
      <c r="L122" s="1231">
        <v>800902</v>
      </c>
      <c r="M122" s="1232">
        <v>0.31657256604567108</v>
      </c>
      <c r="N122" s="1230">
        <v>21928</v>
      </c>
      <c r="O122" s="1231">
        <v>3440345</v>
      </c>
      <c r="P122" s="1231">
        <v>1195571</v>
      </c>
      <c r="Q122" s="1232">
        <v>0.32220665708683188</v>
      </c>
    </row>
    <row r="123" spans="1:17" x14ac:dyDescent="0.2">
      <c r="A123" s="1234">
        <v>99.949996948242188</v>
      </c>
      <c r="B123" s="1230">
        <v>9664</v>
      </c>
      <c r="C123" s="1231">
        <v>163997</v>
      </c>
      <c r="D123" s="1231">
        <v>83383</v>
      </c>
      <c r="E123" s="1232">
        <v>0.50844222760172442</v>
      </c>
      <c r="F123" s="1230">
        <v>13908</v>
      </c>
      <c r="G123" s="1231">
        <v>402477</v>
      </c>
      <c r="H123" s="1231">
        <v>181112</v>
      </c>
      <c r="I123" s="1232">
        <v>0.44999341577282675</v>
      </c>
      <c r="J123" s="1230">
        <v>20068</v>
      </c>
      <c r="K123" s="1231">
        <v>2895111</v>
      </c>
      <c r="L123" s="1231">
        <v>905746</v>
      </c>
      <c r="M123" s="1232">
        <v>0.31285363497289048</v>
      </c>
      <c r="N123" s="1230">
        <v>21914</v>
      </c>
      <c r="O123" s="1231">
        <v>3937009</v>
      </c>
      <c r="P123" s="1231">
        <v>1440493</v>
      </c>
      <c r="Q123" s="1232">
        <v>0.33454735557667953</v>
      </c>
    </row>
    <row r="124" spans="1:17" x14ac:dyDescent="0.2">
      <c r="A124" s="1234">
        <v>99.959999084472656</v>
      </c>
      <c r="B124" s="1230">
        <v>9619</v>
      </c>
      <c r="C124" s="1231">
        <v>184538</v>
      </c>
      <c r="D124" s="1231">
        <v>93442</v>
      </c>
      <c r="E124" s="1232">
        <v>0.50635641439703472</v>
      </c>
      <c r="F124" s="1230">
        <v>13924</v>
      </c>
      <c r="G124" s="1231">
        <v>460034</v>
      </c>
      <c r="H124" s="1231">
        <v>207314</v>
      </c>
      <c r="I124" s="1232">
        <v>0.45064929983436008</v>
      </c>
      <c r="J124" s="1230">
        <v>20024</v>
      </c>
      <c r="K124" s="1231">
        <v>3434190</v>
      </c>
      <c r="L124" s="1231">
        <v>1081291</v>
      </c>
      <c r="M124" s="1232">
        <v>0.3148605639175468</v>
      </c>
      <c r="N124" s="1230">
        <v>21896</v>
      </c>
      <c r="O124" s="1231">
        <v>4664017</v>
      </c>
      <c r="P124" s="1231">
        <v>1713111</v>
      </c>
      <c r="Q124" s="1232">
        <v>0.33635641810104644</v>
      </c>
    </row>
    <row r="125" spans="1:17" x14ac:dyDescent="0.2">
      <c r="A125" s="1234">
        <v>99.970001220703125</v>
      </c>
      <c r="B125" s="1230">
        <v>9572</v>
      </c>
      <c r="C125" s="1231">
        <v>221212</v>
      </c>
      <c r="D125" s="1231">
        <v>115097</v>
      </c>
      <c r="E125" s="1232">
        <v>0.52030179194618742</v>
      </c>
      <c r="F125" s="1230">
        <v>13939</v>
      </c>
      <c r="G125" s="1231">
        <v>554009</v>
      </c>
      <c r="H125" s="1231">
        <v>247713</v>
      </c>
      <c r="I125" s="1232">
        <v>0.44712811524722523</v>
      </c>
      <c r="J125" s="1230">
        <v>20028</v>
      </c>
      <c r="K125" s="1231">
        <v>4347122</v>
      </c>
      <c r="L125" s="1231">
        <v>1424869</v>
      </c>
      <c r="M125" s="1232">
        <v>0.32777294955145037</v>
      </c>
      <c r="N125" s="1230">
        <v>21914</v>
      </c>
      <c r="O125" s="1231">
        <v>5864135</v>
      </c>
      <c r="P125" s="1231">
        <v>2182958</v>
      </c>
      <c r="Q125" s="1232">
        <v>0.34190996176893801</v>
      </c>
    </row>
    <row r="126" spans="1:17" x14ac:dyDescent="0.2">
      <c r="A126" s="1234">
        <v>99.980003356933594</v>
      </c>
      <c r="B126" s="1230">
        <v>9605</v>
      </c>
      <c r="C126" s="1231">
        <v>288598</v>
      </c>
      <c r="D126" s="1231">
        <v>151970</v>
      </c>
      <c r="E126" s="1232">
        <v>0.52658022578119046</v>
      </c>
      <c r="F126" s="1230">
        <v>13929</v>
      </c>
      <c r="G126" s="1231">
        <v>738340</v>
      </c>
      <c r="H126" s="1231">
        <v>331258</v>
      </c>
      <c r="I126" s="1232">
        <v>0.44865238237126526</v>
      </c>
      <c r="J126" s="1230">
        <v>20028</v>
      </c>
      <c r="K126" s="1231">
        <v>6406050</v>
      </c>
      <c r="L126" s="1231">
        <v>2151362</v>
      </c>
      <c r="M126" s="1232">
        <v>0.33583284551322579</v>
      </c>
      <c r="N126" s="1230">
        <v>21935</v>
      </c>
      <c r="O126" s="1231">
        <v>8347824</v>
      </c>
      <c r="P126" s="1231">
        <v>3182481</v>
      </c>
      <c r="Q126" s="1232">
        <v>0.34970623951081053</v>
      </c>
    </row>
    <row r="127" spans="1:17" x14ac:dyDescent="0.2">
      <c r="A127" s="1234">
        <v>99.989997863769531</v>
      </c>
      <c r="B127" s="1230">
        <v>965</v>
      </c>
      <c r="C127" s="1231">
        <v>362064</v>
      </c>
      <c r="D127" s="1231">
        <v>198972</v>
      </c>
      <c r="E127" s="1232">
        <v>0.54954925096115603</v>
      </c>
      <c r="F127" s="1230">
        <v>1395</v>
      </c>
      <c r="G127" s="1231">
        <v>942573</v>
      </c>
      <c r="H127" s="1231">
        <v>412951</v>
      </c>
      <c r="I127" s="1232">
        <v>0.4381103638657165</v>
      </c>
      <c r="J127" s="1230">
        <v>2022</v>
      </c>
      <c r="K127" s="1231">
        <v>8787774</v>
      </c>
      <c r="L127" s="1231">
        <v>2825667</v>
      </c>
      <c r="M127" s="1232">
        <v>0.32154525139130796</v>
      </c>
      <c r="N127" s="1230">
        <v>2191</v>
      </c>
      <c r="O127" s="1231">
        <v>11053181</v>
      </c>
      <c r="P127" s="1231">
        <v>4499563</v>
      </c>
      <c r="Q127" s="1232">
        <v>0.36731582302082444</v>
      </c>
    </row>
    <row r="128" spans="1:17" x14ac:dyDescent="0.2">
      <c r="A128" s="1235">
        <v>99.990997314453125</v>
      </c>
      <c r="B128" s="1230">
        <v>953</v>
      </c>
      <c r="C128" s="1231">
        <v>385485</v>
      </c>
      <c r="D128" s="1231">
        <v>212884</v>
      </c>
      <c r="E128" s="1232">
        <v>0.55224976328521214</v>
      </c>
      <c r="F128" s="1230">
        <v>1384</v>
      </c>
      <c r="G128" s="1231">
        <v>1003648</v>
      </c>
      <c r="H128" s="1231">
        <v>433422</v>
      </c>
      <c r="I128" s="1232">
        <v>0.43184662351740849</v>
      </c>
      <c r="J128" s="1230">
        <v>1992</v>
      </c>
      <c r="K128" s="1231">
        <v>9578383</v>
      </c>
      <c r="L128" s="1231">
        <v>3249300</v>
      </c>
      <c r="M128" s="1232">
        <v>0.33923262412872818</v>
      </c>
      <c r="N128" s="1230">
        <v>2173</v>
      </c>
      <c r="O128" s="1231">
        <v>11944035</v>
      </c>
      <c r="P128" s="1231">
        <v>4355819</v>
      </c>
      <c r="Q128" s="1232">
        <v>0.33827526188687779</v>
      </c>
    </row>
    <row r="129" spans="1:17" x14ac:dyDescent="0.2">
      <c r="A129" s="1235">
        <v>99.991996765136719</v>
      </c>
      <c r="B129" s="1230">
        <v>955</v>
      </c>
      <c r="C129" s="1231">
        <v>413622</v>
      </c>
      <c r="D129" s="1231">
        <v>226807</v>
      </c>
      <c r="E129" s="1232">
        <v>0.54834365676874053</v>
      </c>
      <c r="F129" s="1230">
        <v>1395</v>
      </c>
      <c r="G129" s="1231">
        <v>1075870</v>
      </c>
      <c r="H129" s="1231">
        <v>495731</v>
      </c>
      <c r="I129" s="1232">
        <v>0.46077221225612758</v>
      </c>
      <c r="J129" s="1230">
        <v>2009</v>
      </c>
      <c r="K129" s="1231">
        <v>10507542</v>
      </c>
      <c r="L129" s="1231">
        <v>3529669</v>
      </c>
      <c r="M129" s="1232">
        <v>0.33591766751919716</v>
      </c>
      <c r="N129" s="1230">
        <v>2206</v>
      </c>
      <c r="O129" s="1231">
        <v>13035443</v>
      </c>
      <c r="P129" s="1231">
        <v>5117452</v>
      </c>
      <c r="Q129" s="1232">
        <v>0.3524760443186562</v>
      </c>
    </row>
    <row r="130" spans="1:17" x14ac:dyDescent="0.2">
      <c r="A130" s="1235">
        <v>99.992996215820312</v>
      </c>
      <c r="B130" s="1230">
        <v>964</v>
      </c>
      <c r="C130" s="1231">
        <v>446242</v>
      </c>
      <c r="D130" s="1231">
        <v>246743</v>
      </c>
      <c r="E130" s="1232">
        <v>0.55293540276352293</v>
      </c>
      <c r="F130" s="1230">
        <v>1383</v>
      </c>
      <c r="G130" s="1231">
        <v>1172143</v>
      </c>
      <c r="H130" s="1231">
        <v>524720</v>
      </c>
      <c r="I130" s="1232">
        <v>0.44765869010863008</v>
      </c>
      <c r="J130" s="1230">
        <v>1993</v>
      </c>
      <c r="K130" s="1231">
        <v>11644972</v>
      </c>
      <c r="L130" s="1231">
        <v>3817084</v>
      </c>
      <c r="M130" s="1232">
        <v>0.3277881647117743</v>
      </c>
      <c r="N130" s="1230">
        <v>2198</v>
      </c>
      <c r="O130" s="1231">
        <v>14181812</v>
      </c>
      <c r="P130" s="1231">
        <v>5211268</v>
      </c>
      <c r="Q130" s="1232">
        <v>0.35213416385241858</v>
      </c>
    </row>
    <row r="131" spans="1:17" x14ac:dyDescent="0.2">
      <c r="A131" s="1235">
        <v>99.994003295898438</v>
      </c>
      <c r="B131" s="1230">
        <v>955</v>
      </c>
      <c r="C131" s="1231">
        <v>484757</v>
      </c>
      <c r="D131" s="1231">
        <v>273073</v>
      </c>
      <c r="E131" s="1232">
        <v>0.56331935382057396</v>
      </c>
      <c r="F131" s="1230">
        <v>1396</v>
      </c>
      <c r="G131" s="1231">
        <v>1296374</v>
      </c>
      <c r="H131" s="1231">
        <v>590017</v>
      </c>
      <c r="I131" s="1232">
        <v>0.45512868971454223</v>
      </c>
      <c r="J131" s="1230">
        <v>2015</v>
      </c>
      <c r="K131" s="1231">
        <v>13107393</v>
      </c>
      <c r="L131" s="1231">
        <v>4170652</v>
      </c>
      <c r="M131" s="1232">
        <v>0.31819081033123825</v>
      </c>
      <c r="N131" s="1230">
        <v>2184</v>
      </c>
      <c r="O131" s="1231">
        <v>15571651</v>
      </c>
      <c r="P131" s="1231">
        <v>5275543</v>
      </c>
      <c r="Q131" s="1232">
        <v>0.30496315614957487</v>
      </c>
    </row>
    <row r="132" spans="1:17" x14ac:dyDescent="0.2">
      <c r="A132" s="1235">
        <v>99.995002746582031</v>
      </c>
      <c r="B132" s="1230">
        <v>945</v>
      </c>
      <c r="C132" s="1231">
        <v>540164</v>
      </c>
      <c r="D132" s="1231">
        <v>302701</v>
      </c>
      <c r="E132" s="1232">
        <v>0.56038721573448069</v>
      </c>
      <c r="F132" s="1230">
        <v>1395</v>
      </c>
      <c r="G132" s="1231">
        <v>1457580</v>
      </c>
      <c r="H132" s="1231">
        <v>667751</v>
      </c>
      <c r="I132" s="1232">
        <v>0.45812305328009439</v>
      </c>
      <c r="J132" s="1230">
        <v>1989</v>
      </c>
      <c r="K132" s="1231">
        <v>15689483</v>
      </c>
      <c r="L132" s="1231">
        <v>5173778</v>
      </c>
      <c r="M132" s="1232">
        <v>0.32976089779376416</v>
      </c>
      <c r="N132" s="1230">
        <v>2186</v>
      </c>
      <c r="O132" s="1231">
        <v>17914028</v>
      </c>
      <c r="P132" s="1231">
        <v>7045114</v>
      </c>
      <c r="Q132" s="1232">
        <v>0.36812020850576443</v>
      </c>
    </row>
    <row r="133" spans="1:17" x14ac:dyDescent="0.2">
      <c r="A133" s="1235">
        <v>99.996002197265625</v>
      </c>
      <c r="B133" s="1230">
        <v>974</v>
      </c>
      <c r="C133" s="1231">
        <v>620298</v>
      </c>
      <c r="D133" s="1231">
        <v>345033</v>
      </c>
      <c r="E133" s="1232">
        <v>0.55623748585357358</v>
      </c>
      <c r="F133" s="1230">
        <v>1394</v>
      </c>
      <c r="G133" s="1231">
        <v>1709089</v>
      </c>
      <c r="H133" s="1231">
        <v>791449</v>
      </c>
      <c r="I133" s="1232">
        <v>0.46308237897499777</v>
      </c>
      <c r="J133" s="1230">
        <v>2017</v>
      </c>
      <c r="K133" s="1231">
        <v>19021724</v>
      </c>
      <c r="L133" s="1231">
        <v>5887426</v>
      </c>
      <c r="M133" s="1232">
        <v>0.30951064162217895</v>
      </c>
      <c r="N133" s="1230">
        <v>2196</v>
      </c>
      <c r="O133" s="1231">
        <v>21900064</v>
      </c>
      <c r="P133" s="1231">
        <v>8557797</v>
      </c>
      <c r="Q133" s="1232">
        <v>0.35391602189947652</v>
      </c>
    </row>
    <row r="134" spans="1:17" x14ac:dyDescent="0.2">
      <c r="A134" s="1235">
        <v>99.997001647949219</v>
      </c>
      <c r="B134" s="1230">
        <v>955</v>
      </c>
      <c r="C134" s="1231">
        <v>771670</v>
      </c>
      <c r="D134" s="1231">
        <v>430777</v>
      </c>
      <c r="E134" s="1232">
        <v>0.55823992120984356</v>
      </c>
      <c r="F134" s="1230">
        <v>1384</v>
      </c>
      <c r="G134" s="1231">
        <v>2062390</v>
      </c>
      <c r="H134" s="1231">
        <v>980550</v>
      </c>
      <c r="I134" s="1232">
        <v>0.4754435388069182</v>
      </c>
      <c r="J134" s="1230">
        <v>1644</v>
      </c>
      <c r="K134" s="1231">
        <v>22085444</v>
      </c>
      <c r="L134" s="1231">
        <v>5967487</v>
      </c>
      <c r="M134" s="1232">
        <v>0.27020000141269518</v>
      </c>
      <c r="N134" s="1230">
        <v>2185</v>
      </c>
      <c r="O134" s="1231">
        <v>28091704</v>
      </c>
      <c r="P134" s="1231">
        <v>11407689</v>
      </c>
      <c r="Q134" s="1232">
        <v>0.36565522375228771</v>
      </c>
    </row>
    <row r="135" spans="1:17" x14ac:dyDescent="0.2">
      <c r="A135" s="1235">
        <v>99.998001098632812</v>
      </c>
      <c r="B135" s="1230">
        <v>965</v>
      </c>
      <c r="C135" s="1231">
        <v>1040453</v>
      </c>
      <c r="D135" s="1231">
        <v>572292</v>
      </c>
      <c r="E135" s="1232">
        <v>0.55004118398428381</v>
      </c>
      <c r="F135" s="1230">
        <v>1395</v>
      </c>
      <c r="G135" s="1231">
        <v>2707866</v>
      </c>
      <c r="H135" s="1231">
        <v>1233141</v>
      </c>
      <c r="I135" s="1232">
        <v>0.45539217967211082</v>
      </c>
      <c r="J135" s="1230">
        <v>2358</v>
      </c>
      <c r="K135" s="1231">
        <v>24749096</v>
      </c>
      <c r="L135" s="1231">
        <v>6986590</v>
      </c>
      <c r="M135" s="1232">
        <v>0.28229677560748079</v>
      </c>
      <c r="N135" s="1230">
        <v>2200</v>
      </c>
      <c r="O135" s="1231">
        <v>36502008</v>
      </c>
      <c r="P135" s="1231">
        <v>13520553</v>
      </c>
      <c r="Q135" s="1232">
        <v>0.34021659134230486</v>
      </c>
    </row>
    <row r="136" spans="1:17" ht="17" thickBot="1" x14ac:dyDescent="0.25">
      <c r="A136" s="1236">
        <v>99.999000549316406</v>
      </c>
      <c r="B136" s="1237">
        <v>955</v>
      </c>
      <c r="C136" s="1238">
        <v>2576957</v>
      </c>
      <c r="D136" s="1238">
        <v>1530430</v>
      </c>
      <c r="E136" s="1239">
        <v>0.59389039087575002</v>
      </c>
      <c r="F136" s="1237">
        <v>1402</v>
      </c>
      <c r="G136" s="1238">
        <v>5935439</v>
      </c>
      <c r="H136" s="1238">
        <v>2720257</v>
      </c>
      <c r="I136" s="1239">
        <v>0.45830763318433565</v>
      </c>
      <c r="J136" s="1237">
        <v>1999</v>
      </c>
      <c r="K136" s="1238">
        <v>90581232</v>
      </c>
      <c r="L136" s="1238">
        <v>28348742</v>
      </c>
      <c r="M136" s="1239">
        <v>0.31296485346986669</v>
      </c>
      <c r="N136" s="1237">
        <v>2206</v>
      </c>
      <c r="O136" s="1238">
        <v>139715280</v>
      </c>
      <c r="P136" s="1238">
        <v>47326032</v>
      </c>
      <c r="Q136" s="1239">
        <v>0.30790598670952546</v>
      </c>
    </row>
    <row r="137" spans="1:17" ht="17" thickTop="1" x14ac:dyDescent="0.2"/>
  </sheetData>
  <mergeCells count="6">
    <mergeCell ref="A4:Q4"/>
    <mergeCell ref="B7:Q7"/>
    <mergeCell ref="B8:E8"/>
    <mergeCell ref="F8:I8"/>
    <mergeCell ref="J8:M8"/>
    <mergeCell ref="N8:Q8"/>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tabColor theme="6" tint="0.39997558519241921"/>
  </sheetPr>
  <dimension ref="A1:AD72"/>
  <sheetViews>
    <sheetView workbookViewId="0">
      <pane xSplit="1" ySplit="9" topLeftCell="D10" activePane="bottomRight" state="frozen"/>
      <selection activeCell="D32" sqref="D32"/>
      <selection pane="topRight" activeCell="D32" sqref="D32"/>
      <selection pane="bottomLeft" activeCell="D32" sqref="D32"/>
      <selection pane="bottomRight" activeCell="A4" sqref="A4:W4"/>
    </sheetView>
  </sheetViews>
  <sheetFormatPr baseColWidth="10" defaultColWidth="10.83203125" defaultRowHeight="16" x14ac:dyDescent="0.2"/>
  <cols>
    <col min="1" max="1" width="10.83203125" style="4"/>
    <col min="2" max="3" width="10.83203125" style="4" hidden="1" customWidth="1"/>
    <col min="4" max="4" width="10.83203125" style="4"/>
    <col min="5" max="5" width="10.83203125" style="4" customWidth="1"/>
    <col min="6" max="24" width="10.83203125" style="4"/>
    <col min="25" max="27" width="11" style="4" customWidth="1"/>
    <col min="28" max="16384" width="10.83203125" style="4"/>
  </cols>
  <sheetData>
    <row r="1" spans="1:30" x14ac:dyDescent="0.2">
      <c r="A1" s="52" t="s">
        <v>36</v>
      </c>
      <c r="B1" s="52"/>
      <c r="C1" s="52"/>
      <c r="D1" s="52"/>
      <c r="G1" s="198"/>
    </row>
    <row r="2" spans="1:30" x14ac:dyDescent="0.2">
      <c r="E2" s="51"/>
      <c r="F2" s="51"/>
      <c r="G2" s="199"/>
    </row>
    <row r="3" spans="1:30" ht="17" thickBot="1" x14ac:dyDescent="0.25">
      <c r="G3" s="198"/>
    </row>
    <row r="4" spans="1:30" ht="25" customHeight="1" thickTop="1" x14ac:dyDescent="0.2">
      <c r="A4" s="1371" t="s">
        <v>325</v>
      </c>
      <c r="B4" s="1372"/>
      <c r="C4" s="1372"/>
      <c r="D4" s="1372"/>
      <c r="E4" s="1372"/>
      <c r="F4" s="1372"/>
      <c r="G4" s="1372"/>
      <c r="H4" s="1372"/>
      <c r="I4" s="1372"/>
      <c r="J4" s="1372"/>
      <c r="K4" s="1372"/>
      <c r="L4" s="1372"/>
      <c r="M4" s="1372"/>
      <c r="N4" s="1372"/>
      <c r="O4" s="1372"/>
      <c r="P4" s="1372"/>
      <c r="Q4" s="1372"/>
      <c r="R4" s="1372"/>
      <c r="S4" s="1372"/>
      <c r="T4" s="1372"/>
      <c r="U4" s="1372"/>
      <c r="V4" s="1372"/>
      <c r="W4" s="1373"/>
      <c r="X4" s="496"/>
    </row>
    <row r="5" spans="1:30" x14ac:dyDescent="0.2">
      <c r="A5" s="49"/>
      <c r="B5" s="50"/>
      <c r="C5" s="50"/>
      <c r="D5" s="50"/>
      <c r="E5" s="50"/>
      <c r="F5" s="50"/>
      <c r="G5" s="50"/>
      <c r="H5" s="50"/>
      <c r="I5" s="50"/>
      <c r="J5" s="50"/>
      <c r="K5" s="50"/>
      <c r="L5" s="50"/>
      <c r="M5" s="50"/>
      <c r="N5" s="50"/>
      <c r="O5" s="50"/>
      <c r="P5" s="50"/>
      <c r="Q5" s="50"/>
      <c r="R5" s="50"/>
      <c r="S5" s="50"/>
      <c r="T5" s="50"/>
      <c r="U5" s="50"/>
      <c r="V5" s="50"/>
      <c r="W5" s="704"/>
      <c r="X5" s="495"/>
    </row>
    <row r="6" spans="1:30" x14ac:dyDescent="0.2">
      <c r="A6" s="49"/>
      <c r="B6" s="50"/>
      <c r="C6" s="50"/>
      <c r="D6" s="45" t="s">
        <v>35</v>
      </c>
      <c r="E6" s="45" t="s">
        <v>34</v>
      </c>
      <c r="F6" s="45" t="s">
        <v>33</v>
      </c>
      <c r="G6" s="45" t="s">
        <v>32</v>
      </c>
      <c r="H6" s="45" t="s">
        <v>31</v>
      </c>
      <c r="I6" s="45" t="s">
        <v>30</v>
      </c>
      <c r="J6" s="913" t="s">
        <v>29</v>
      </c>
      <c r="K6" s="48" t="s">
        <v>28</v>
      </c>
      <c r="L6" s="225" t="s">
        <v>27</v>
      </c>
      <c r="M6" s="45" t="s">
        <v>26</v>
      </c>
      <c r="N6" s="45" t="s">
        <v>25</v>
      </c>
      <c r="O6" s="47" t="s">
        <v>24</v>
      </c>
      <c r="P6" s="45" t="s">
        <v>23</v>
      </c>
      <c r="Q6" s="45" t="s">
        <v>22</v>
      </c>
      <c r="R6" s="914" t="s">
        <v>21</v>
      </c>
      <c r="S6" s="914" t="s">
        <v>20</v>
      </c>
      <c r="T6" s="915" t="s">
        <v>53</v>
      </c>
      <c r="U6" s="915" t="s">
        <v>52</v>
      </c>
      <c r="V6" s="915" t="s">
        <v>51</v>
      </c>
      <c r="W6" s="917" t="s">
        <v>50</v>
      </c>
      <c r="X6" s="46"/>
      <c r="Z6" s="480"/>
    </row>
    <row r="7" spans="1:30" ht="35" customHeight="1" x14ac:dyDescent="0.2">
      <c r="A7" s="43"/>
      <c r="B7" s="860"/>
      <c r="C7" s="860"/>
      <c r="D7" s="1463" t="s">
        <v>305</v>
      </c>
      <c r="E7" s="1464"/>
      <c r="F7" s="1464"/>
      <c r="G7" s="1464"/>
      <c r="H7" s="1464"/>
      <c r="I7" s="1464"/>
      <c r="J7" s="1464"/>
      <c r="K7" s="1464"/>
      <c r="L7" s="1464"/>
      <c r="M7" s="1464"/>
      <c r="N7" s="1464"/>
      <c r="O7" s="1464"/>
      <c r="P7" s="1464"/>
      <c r="Q7" s="1464"/>
      <c r="R7" s="1464"/>
      <c r="S7" s="1464"/>
      <c r="T7" s="1464"/>
      <c r="U7" s="1464"/>
      <c r="V7" s="1464"/>
      <c r="W7" s="1465"/>
      <c r="X7" s="50"/>
      <c r="Z7" s="1409"/>
      <c r="AA7" s="1409"/>
      <c r="AB7" s="1409"/>
      <c r="AC7" s="1409"/>
      <c r="AD7" s="1409"/>
    </row>
    <row r="8" spans="1:30" ht="21" customHeight="1" x14ac:dyDescent="0.2">
      <c r="A8" s="405"/>
      <c r="B8" s="495"/>
      <c r="C8" s="495"/>
      <c r="D8" s="1497" t="s">
        <v>375</v>
      </c>
      <c r="E8" s="1498"/>
      <c r="F8" s="1498"/>
      <c r="G8" s="1498"/>
      <c r="H8" s="1498"/>
      <c r="I8" s="1498"/>
      <c r="J8" s="1498"/>
      <c r="K8" s="1498"/>
      <c r="L8" s="1498"/>
      <c r="M8" s="1498"/>
      <c r="N8" s="1499" t="s">
        <v>300</v>
      </c>
      <c r="O8" s="1498"/>
      <c r="P8" s="1498"/>
      <c r="Q8" s="1498"/>
      <c r="R8" s="1498"/>
      <c r="S8" s="1498"/>
      <c r="T8" s="1498"/>
      <c r="U8" s="1498"/>
      <c r="V8" s="1498"/>
      <c r="W8" s="1500"/>
      <c r="X8" s="497"/>
      <c r="Z8" s="1409"/>
      <c r="AA8" s="1409"/>
      <c r="AB8" s="1409"/>
      <c r="AC8" s="1409"/>
      <c r="AD8" s="1409"/>
    </row>
    <row r="9" spans="1:30" s="27" customFormat="1" ht="31" customHeight="1" x14ac:dyDescent="0.2">
      <c r="A9" s="42"/>
      <c r="B9" s="864" t="s">
        <v>301</v>
      </c>
      <c r="C9" s="1249" t="s">
        <v>418</v>
      </c>
      <c r="D9" s="772" t="s">
        <v>37</v>
      </c>
      <c r="E9" s="292" t="s">
        <v>15</v>
      </c>
      <c r="F9" s="481" t="s">
        <v>14</v>
      </c>
      <c r="G9" s="481" t="s">
        <v>58</v>
      </c>
      <c r="H9" s="292" t="s">
        <v>13</v>
      </c>
      <c r="I9" s="41" t="s">
        <v>12</v>
      </c>
      <c r="J9" s="41" t="s">
        <v>11</v>
      </c>
      <c r="K9" s="41" t="s">
        <v>10</v>
      </c>
      <c r="L9" s="41" t="s">
        <v>9</v>
      </c>
      <c r="M9" s="41" t="s">
        <v>8</v>
      </c>
      <c r="N9" s="772" t="s">
        <v>37</v>
      </c>
      <c r="O9" s="292" t="s">
        <v>15</v>
      </c>
      <c r="P9" s="481" t="s">
        <v>14</v>
      </c>
      <c r="Q9" s="481" t="s">
        <v>58</v>
      </c>
      <c r="R9" s="292" t="s">
        <v>13</v>
      </c>
      <c r="S9" s="41" t="s">
        <v>12</v>
      </c>
      <c r="T9" s="41" t="s">
        <v>11</v>
      </c>
      <c r="U9" s="41" t="s">
        <v>10</v>
      </c>
      <c r="V9" s="41" t="s">
        <v>9</v>
      </c>
      <c r="W9" s="635" t="s">
        <v>8</v>
      </c>
      <c r="X9" s="498"/>
      <c r="Y9" s="918" t="s">
        <v>38</v>
      </c>
      <c r="Z9" s="1409"/>
      <c r="AA9" s="1409"/>
      <c r="AB9" s="1409"/>
      <c r="AC9" s="1409"/>
      <c r="AD9" s="1409"/>
    </row>
    <row r="10" spans="1:30" x14ac:dyDescent="0.2">
      <c r="A10" s="24">
        <v>1960</v>
      </c>
      <c r="B10" s="865">
        <v>111313.60000000001</v>
      </c>
      <c r="C10" s="865">
        <v>3346.3139343590392</v>
      </c>
      <c r="D10" s="867">
        <v>586.67867145714843</v>
      </c>
      <c r="E10" s="887"/>
      <c r="G10" s="869"/>
      <c r="H10" s="870"/>
      <c r="I10" s="871"/>
      <c r="J10" s="871"/>
      <c r="K10" s="871"/>
      <c r="L10" s="871"/>
      <c r="M10" s="871"/>
      <c r="N10" s="888">
        <v>1.9515597234489947E-2</v>
      </c>
      <c r="O10" s="857"/>
      <c r="P10" s="22"/>
      <c r="Q10" s="22"/>
      <c r="R10" s="857"/>
      <c r="S10" s="22"/>
      <c r="T10" s="22"/>
      <c r="U10" s="22"/>
      <c r="V10" s="22"/>
      <c r="W10" s="21"/>
      <c r="X10" s="13"/>
      <c r="Y10" s="11"/>
      <c r="Z10" s="2"/>
      <c r="AA10" s="2"/>
      <c r="AB10" s="2"/>
      <c r="AC10" s="2"/>
      <c r="AD10" s="2"/>
    </row>
    <row r="11" spans="1:30" x14ac:dyDescent="0.2">
      <c r="A11" s="16">
        <v>1961</v>
      </c>
      <c r="B11" s="862">
        <v>112450.2</v>
      </c>
      <c r="C11" s="866">
        <v>3424.4126962372293</v>
      </c>
      <c r="D11" s="872">
        <v>625.08958114474376</v>
      </c>
      <c r="E11" s="873"/>
      <c r="F11" s="869"/>
      <c r="G11" s="869"/>
      <c r="H11" s="874"/>
      <c r="I11" s="875"/>
      <c r="J11" s="875"/>
      <c r="K11" s="875"/>
      <c r="L11" s="875"/>
      <c r="M11" s="875"/>
      <c r="N11" s="889">
        <v>2.0526570437867913E-2</v>
      </c>
      <c r="O11" s="858"/>
      <c r="P11" s="13"/>
      <c r="Q11" s="13"/>
      <c r="R11" s="858"/>
      <c r="S11" s="13"/>
      <c r="T11" s="13"/>
      <c r="U11" s="13"/>
      <c r="V11" s="13"/>
      <c r="W11" s="12"/>
      <c r="X11" s="13"/>
      <c r="Y11" s="11"/>
      <c r="Z11" s="2"/>
      <c r="AA11" s="2"/>
      <c r="AB11" s="2"/>
      <c r="AC11" s="2"/>
      <c r="AD11" s="2"/>
    </row>
    <row r="12" spans="1:30" x14ac:dyDescent="0.2">
      <c r="A12" s="16">
        <v>1962</v>
      </c>
      <c r="B12" s="862">
        <v>113753.9</v>
      </c>
      <c r="C12" s="866">
        <v>3638.2929616306947</v>
      </c>
      <c r="D12" s="872">
        <v>618.11489067701223</v>
      </c>
      <c r="E12" s="873">
        <v>543.26490037791905</v>
      </c>
      <c r="F12" s="877">
        <v>473.5701569586455</v>
      </c>
      <c r="G12" s="877">
        <f>(E12-F12*0.5)/0.4</f>
        <v>766.19955474649066</v>
      </c>
      <c r="H12" s="873">
        <v>1283.3786539085756</v>
      </c>
      <c r="I12" s="878">
        <v>1257.5864667671522</v>
      </c>
      <c r="J12" s="878">
        <v>316.2767531818813</v>
      </c>
      <c r="K12" s="878">
        <v>254.05814676771104</v>
      </c>
      <c r="L12" s="878">
        <v>152.72053239519053</v>
      </c>
      <c r="M12" s="878">
        <v>157.69674373368579</v>
      </c>
      <c r="N12" s="889">
        <v>1.9325815761430401E-2</v>
      </c>
      <c r="O12" s="858">
        <v>1.6985575873857468E-2</v>
      </c>
      <c r="P12" s="13">
        <v>1.4806518564000724E-2</v>
      </c>
      <c r="Q12" s="13">
        <v>2.3955791479642757E-2</v>
      </c>
      <c r="R12" s="858">
        <v>4.0125775631167926E-2</v>
      </c>
      <c r="S12" s="13">
        <v>3.9319363968388643E-2</v>
      </c>
      <c r="T12" s="13">
        <v>9.8886248395046988E-3</v>
      </c>
      <c r="U12" s="13">
        <v>7.9433144406948469E-3</v>
      </c>
      <c r="V12" s="13">
        <v>4.7749195442037262E-3</v>
      </c>
      <c r="W12" s="12">
        <v>4.9305044443059831E-3</v>
      </c>
      <c r="X12" s="13"/>
      <c r="Y12" s="920">
        <f>O12*0.9+0.1*'TG4'!R12-N12</f>
        <v>-2.6219911841887655E-5</v>
      </c>
      <c r="Z12" s="2"/>
      <c r="AA12" s="2"/>
      <c r="AB12" s="2"/>
      <c r="AC12" s="2"/>
      <c r="AD12" s="2"/>
    </row>
    <row r="13" spans="1:30" x14ac:dyDescent="0.2">
      <c r="A13" s="16">
        <v>1963</v>
      </c>
      <c r="B13" s="862">
        <v>115096.3</v>
      </c>
      <c r="C13" s="866">
        <v>3805.184516853933</v>
      </c>
      <c r="D13" s="872">
        <v>637.1512621082411</v>
      </c>
      <c r="E13" s="873">
        <f>(E12+E14)/2</f>
        <v>575.43554385014602</v>
      </c>
      <c r="F13" s="877">
        <f t="shared" ref="F13:J13" si="0">(F12+F14)/2</f>
        <v>510.00636471645936</v>
      </c>
      <c r="G13" s="877">
        <f t="shared" si="0"/>
        <v>801.08090372979086</v>
      </c>
      <c r="H13" s="873">
        <f t="shared" si="0"/>
        <v>1114.8875486599763</v>
      </c>
      <c r="I13" s="878">
        <f t="shared" si="0"/>
        <v>945.72647864698115</v>
      </c>
      <c r="J13" s="878">
        <f t="shared" si="0"/>
        <v>292.88740540281356</v>
      </c>
      <c r="K13" s="878">
        <f t="shared" ref="K13" si="1">(K12+K14)/2</f>
        <v>192.89531062465372</v>
      </c>
      <c r="L13" s="878">
        <f t="shared" ref="L13" si="2">(L12+L14)/2</f>
        <v>162.87722599569156</v>
      </c>
      <c r="M13" s="878">
        <f t="shared" ref="M13" si="3">(M12+M14)/2</f>
        <v>152.54102126799444</v>
      </c>
      <c r="N13" s="889">
        <v>1.9272062230932221E-2</v>
      </c>
      <c r="O13" s="858">
        <v>1.7405332564634186E-2</v>
      </c>
      <c r="P13" s="13">
        <v>1.5426280984620197E-2</v>
      </c>
      <c r="Q13" s="13">
        <v>2.4230480180810216E-2</v>
      </c>
      <c r="R13" s="858">
        <v>3.3722262665182329E-2</v>
      </c>
      <c r="S13" s="13">
        <v>2.8605608485522717E-2</v>
      </c>
      <c r="T13" s="13">
        <v>8.8590333869893283E-3</v>
      </c>
      <c r="U13" s="13">
        <v>5.8345492687445844E-3</v>
      </c>
      <c r="V13" s="13">
        <v>4.9265852899736074E-3</v>
      </c>
      <c r="W13" s="12">
        <v>4.6139437045442525E-3</v>
      </c>
      <c r="X13" s="13"/>
      <c r="Y13" s="920">
        <f>O13*0.9+0.1*'TG4'!R13-N13</f>
        <v>-2.3503665624322045E-4</v>
      </c>
      <c r="Z13" s="2"/>
      <c r="AA13" s="2"/>
      <c r="AB13" s="2"/>
      <c r="AC13" s="2"/>
      <c r="AD13" s="2"/>
    </row>
    <row r="14" spans="1:30" x14ac:dyDescent="0.2">
      <c r="A14" s="16">
        <v>1964</v>
      </c>
      <c r="B14" s="862">
        <v>116795.9</v>
      </c>
      <c r="C14" s="866">
        <v>4019.9078283733706</v>
      </c>
      <c r="D14" s="872">
        <v>643.0738229756322</v>
      </c>
      <c r="E14" s="873">
        <v>607.60618732237299</v>
      </c>
      <c r="F14" s="877">
        <v>546.44257247427322</v>
      </c>
      <c r="G14" s="877">
        <f t="shared" ref="G14:G63" si="4">(E14-F14*0.5)/0.4</f>
        <v>835.96225271309095</v>
      </c>
      <c r="H14" s="873">
        <v>946.39644341137694</v>
      </c>
      <c r="I14" s="878">
        <v>633.86649052681003</v>
      </c>
      <c r="J14" s="878">
        <v>269.49805762374581</v>
      </c>
      <c r="K14" s="878">
        <v>131.7324744815964</v>
      </c>
      <c r="L14" s="878">
        <v>173.03391959619262</v>
      </c>
      <c r="M14" s="878">
        <v>147.38529880230311</v>
      </c>
      <c r="N14" s="889">
        <v>1.8684106483921985E-2</v>
      </c>
      <c r="O14" s="858">
        <v>1.7653616581204311E-2</v>
      </c>
      <c r="P14" s="13">
        <v>1.5876546123763546E-2</v>
      </c>
      <c r="Q14" s="13">
        <v>2.4288358798306344E-2</v>
      </c>
      <c r="R14" s="858">
        <v>2.7496954926391485E-2</v>
      </c>
      <c r="S14" s="13">
        <v>1.8416593215988541E-2</v>
      </c>
      <c r="T14" s="13">
        <v>7.8300969903466466E-3</v>
      </c>
      <c r="U14" s="13">
        <v>3.8274044015906838E-3</v>
      </c>
      <c r="V14" s="13">
        <v>5.027391978273954E-3</v>
      </c>
      <c r="W14" s="12">
        <v>4.2821873921794484E-3</v>
      </c>
      <c r="X14" s="13"/>
      <c r="Y14" s="920">
        <f>O14*0.9+0.1*'TG4'!R14-N14</f>
        <v>-4.6156068198955486E-5</v>
      </c>
      <c r="Z14" s="2"/>
      <c r="AA14" s="2"/>
      <c r="AB14" s="2"/>
      <c r="AC14" s="2"/>
      <c r="AD14" s="2"/>
    </row>
    <row r="15" spans="1:30" x14ac:dyDescent="0.2">
      <c r="A15" s="16">
        <v>1964</v>
      </c>
      <c r="B15" s="862">
        <v>118275.3</v>
      </c>
      <c r="C15" s="866">
        <v>4281.1838084208057</v>
      </c>
      <c r="D15" s="872">
        <v>676.55459762394889</v>
      </c>
      <c r="E15" s="873">
        <f>(E14+E16)/2</f>
        <v>668.68014995316116</v>
      </c>
      <c r="F15" s="877">
        <f t="shared" ref="F15" si="5">(F14+F16)/2</f>
        <v>596.28728787909381</v>
      </c>
      <c r="G15" s="877">
        <f t="shared" ref="G15" si="6">(G14+G16)/2</f>
        <v>926.3412650340357</v>
      </c>
      <c r="H15" s="873">
        <f t="shared" ref="H15" si="7">(H14+H16)/2</f>
        <v>1029.4092781655243</v>
      </c>
      <c r="I15" s="878">
        <f t="shared" ref="I15:J15" si="8">(I14+I16)/2</f>
        <v>598.98421397846005</v>
      </c>
      <c r="J15" s="878">
        <f t="shared" si="8"/>
        <v>301.13113011089786</v>
      </c>
      <c r="K15" s="878">
        <f t="shared" ref="K15" si="9">(K14+K16)/2</f>
        <v>199.62019309715942</v>
      </c>
      <c r="L15" s="878">
        <f t="shared" ref="L15" si="10">(L14+L16)/2</f>
        <v>225.96792349447148</v>
      </c>
      <c r="M15" s="878">
        <f t="shared" ref="M15" si="11">(M14+M16)/2</f>
        <v>219.46400717049886</v>
      </c>
      <c r="N15" s="889">
        <v>1.8691021357914693E-2</v>
      </c>
      <c r="O15" s="858">
        <v>1.8473475767191674E-2</v>
      </c>
      <c r="P15" s="13">
        <v>1.6473494485652797E-2</v>
      </c>
      <c r="Q15" s="13">
        <v>2.5591821310913195E-2</v>
      </c>
      <c r="R15" s="858">
        <v>2.8439258075845603E-2</v>
      </c>
      <c r="S15" s="13">
        <v>1.6548001855052112E-2</v>
      </c>
      <c r="T15" s="13">
        <v>8.3192818498356511E-3</v>
      </c>
      <c r="U15" s="13">
        <v>5.5148620758083029E-3</v>
      </c>
      <c r="V15" s="13">
        <v>6.2427648841230669E-3</v>
      </c>
      <c r="W15" s="12">
        <v>6.0630826539698817E-3</v>
      </c>
      <c r="X15" s="13"/>
      <c r="Y15" s="920">
        <f>O15*0.9+0.1*'TG4'!R15-N15</f>
        <v>7.7903264014237555E-4</v>
      </c>
      <c r="Z15" s="2"/>
      <c r="AA15" s="2"/>
      <c r="AB15" s="2"/>
      <c r="AC15" s="2"/>
      <c r="AD15" s="2"/>
    </row>
    <row r="16" spans="1:30" x14ac:dyDescent="0.2">
      <c r="A16" s="16">
        <v>1966</v>
      </c>
      <c r="B16" s="862">
        <v>119724.2</v>
      </c>
      <c r="C16" s="866">
        <v>4535.2677670124249</v>
      </c>
      <c r="D16" s="872">
        <v>768.01557612284307</v>
      </c>
      <c r="E16" s="873">
        <v>729.75411258394945</v>
      </c>
      <c r="F16" s="877">
        <v>646.13200328391451</v>
      </c>
      <c r="G16" s="877">
        <f t="shared" si="4"/>
        <v>1016.7202773549805</v>
      </c>
      <c r="H16" s="873">
        <v>1112.4221129196717</v>
      </c>
      <c r="I16" s="878">
        <v>564.10193743011018</v>
      </c>
      <c r="J16" s="878">
        <v>332.76420259804991</v>
      </c>
      <c r="K16" s="878">
        <v>267.50791171272243</v>
      </c>
      <c r="L16" s="878">
        <v>278.90192739275034</v>
      </c>
      <c r="M16" s="878">
        <v>291.54271553869461</v>
      </c>
      <c r="N16" s="889">
        <v>2.0274447984670579E-2</v>
      </c>
      <c r="O16" s="858">
        <v>1.9264403297487576E-2</v>
      </c>
      <c r="P16" s="13">
        <v>1.7056906264770078E-2</v>
      </c>
      <c r="Q16" s="13">
        <v>2.6839875412756342E-2</v>
      </c>
      <c r="R16" s="858">
        <v>2.9366258923086974E-2</v>
      </c>
      <c r="S16" s="13">
        <v>1.4891436767747736E-2</v>
      </c>
      <c r="T16" s="13">
        <v>8.7844709488749135E-3</v>
      </c>
      <c r="U16" s="13">
        <v>7.0618037057101901E-3</v>
      </c>
      <c r="V16" s="13">
        <v>7.3625884624561886E-3</v>
      </c>
      <c r="W16" s="12">
        <v>7.6962861239593386E-3</v>
      </c>
      <c r="X16" s="13"/>
      <c r="Y16" s="920">
        <f>O16*0.9+0.1*'TG4'!R16-N16</f>
        <v>1.408753769367721E-7</v>
      </c>
      <c r="Z16" s="2"/>
      <c r="AA16" s="2"/>
      <c r="AB16" s="2"/>
      <c r="AC16" s="2"/>
      <c r="AD16" s="2"/>
    </row>
    <row r="17" spans="1:30" x14ac:dyDescent="0.2">
      <c r="A17" s="16">
        <v>1967</v>
      </c>
      <c r="B17" s="862">
        <v>121142.6</v>
      </c>
      <c r="C17" s="866">
        <v>4652.9478024137743</v>
      </c>
      <c r="D17" s="872">
        <v>1068.2446344937048</v>
      </c>
      <c r="E17" s="873">
        <v>1039.4139142005013</v>
      </c>
      <c r="F17" s="877">
        <v>1031.2486909017232</v>
      </c>
      <c r="G17" s="877">
        <f t="shared" si="4"/>
        <v>1309.473921874099</v>
      </c>
      <c r="H17" s="873">
        <v>1327.7773253634325</v>
      </c>
      <c r="I17" s="878">
        <v>988.45446960265679</v>
      </c>
      <c r="J17" s="878">
        <v>679.18974916706679</v>
      </c>
      <c r="K17" s="878">
        <v>610.93996731538959</v>
      </c>
      <c r="L17" s="878">
        <v>736.85478200673913</v>
      </c>
      <c r="M17" s="878">
        <v>840.13875874213602</v>
      </c>
      <c r="N17" s="889">
        <v>2.7812461681062505E-2</v>
      </c>
      <c r="O17" s="858">
        <v>2.7061834645362774E-2</v>
      </c>
      <c r="P17" s="13">
        <v>2.6849247609789021E-2</v>
      </c>
      <c r="Q17" s="13">
        <v>3.4093027101170653E-2</v>
      </c>
      <c r="R17" s="858">
        <v>3.4569568421147778E-2</v>
      </c>
      <c r="S17" s="13">
        <v>2.5735071510402108E-2</v>
      </c>
      <c r="T17" s="13">
        <v>1.7683158204517824E-2</v>
      </c>
      <c r="U17" s="13">
        <v>1.590622960483401E-2</v>
      </c>
      <c r="V17" s="13">
        <v>1.9184505802627431E-2</v>
      </c>
      <c r="W17" s="12">
        <v>2.1873573037289873E-2</v>
      </c>
      <c r="X17" s="13"/>
      <c r="Y17" s="920">
        <f>O17*0.9+0.1*'TG4'!R17-N17</f>
        <v>1.4634187876783056E-7</v>
      </c>
      <c r="Z17" s="2"/>
      <c r="AA17" s="2"/>
      <c r="AB17" s="2"/>
      <c r="AC17" s="2"/>
      <c r="AD17" s="2"/>
    </row>
    <row r="18" spans="1:30" x14ac:dyDescent="0.2">
      <c r="A18" s="16">
        <v>1968</v>
      </c>
      <c r="B18" s="862">
        <v>123507</v>
      </c>
      <c r="C18" s="866">
        <v>4882.3934040012728</v>
      </c>
      <c r="D18" s="876">
        <v>1188.5385192296972</v>
      </c>
      <c r="E18" s="873">
        <v>1167.4665704872405</v>
      </c>
      <c r="F18" s="877">
        <v>1149.528071674612</v>
      </c>
      <c r="G18" s="877">
        <f t="shared" si="4"/>
        <v>1481.7563366248362</v>
      </c>
      <c r="H18" s="873">
        <v>1378.2148152898121</v>
      </c>
      <c r="I18" s="878">
        <v>1093.904619503649</v>
      </c>
      <c r="J18" s="878">
        <v>715.41604631403754</v>
      </c>
      <c r="K18" s="878">
        <v>706.80099537739341</v>
      </c>
      <c r="L18" s="878">
        <v>896.32628956878932</v>
      </c>
      <c r="M18" s="878">
        <v>894.30660904385013</v>
      </c>
      <c r="N18" s="889">
        <v>3.0065751517319543E-2</v>
      </c>
      <c r="O18" s="858">
        <v>2.9532706971748566E-2</v>
      </c>
      <c r="P18" s="13">
        <v>2.9078927444061261E-2</v>
      </c>
      <c r="Q18" s="13">
        <v>3.7483108124294839E-2</v>
      </c>
      <c r="R18" s="858">
        <v>3.4863879885733688E-2</v>
      </c>
      <c r="S18" s="13">
        <v>2.7671854080892892E-2</v>
      </c>
      <c r="T18" s="13">
        <v>1.8097453916698925E-2</v>
      </c>
      <c r="U18" s="13">
        <v>1.7879524100727906E-2</v>
      </c>
      <c r="V18" s="13">
        <v>2.2673832664743539E-2</v>
      </c>
      <c r="W18" s="12">
        <v>2.2622742008593374E-2</v>
      </c>
      <c r="X18" s="13"/>
      <c r="Y18" s="920">
        <f>O18*0.9+0.1*'TG4'!R18-N18</f>
        <v>7.2745827535414254E-8</v>
      </c>
      <c r="Z18" s="2"/>
      <c r="AA18" s="2"/>
      <c r="AB18" s="2"/>
      <c r="AC18" s="2"/>
      <c r="AD18" s="2"/>
    </row>
    <row r="19" spans="1:30" x14ac:dyDescent="0.2">
      <c r="A19" s="20">
        <v>1969</v>
      </c>
      <c r="B19" s="863">
        <v>125542.6</v>
      </c>
      <c r="C19" s="886">
        <v>5028.760263756828</v>
      </c>
      <c r="D19" s="879">
        <v>1278.6303465182748</v>
      </c>
      <c r="E19" s="880">
        <v>1273.8638467010494</v>
      </c>
      <c r="F19" s="881">
        <v>1254.5930219633403</v>
      </c>
      <c r="G19" s="881">
        <f t="shared" si="4"/>
        <v>1616.418339298448</v>
      </c>
      <c r="H19" s="880">
        <v>1321.5288704033524</v>
      </c>
      <c r="I19" s="882">
        <v>1197.1516783556312</v>
      </c>
      <c r="J19" s="882">
        <v>701.07820630511719</v>
      </c>
      <c r="K19" s="882">
        <v>660.29691276955032</v>
      </c>
      <c r="L19" s="882">
        <v>841.3234543631205</v>
      </c>
      <c r="M19" s="882">
        <v>1021.2427530968189</v>
      </c>
      <c r="N19" s="890">
        <v>3.1920904899308884E-2</v>
      </c>
      <c r="O19" s="859">
        <v>3.1801909610496497E-2</v>
      </c>
      <c r="P19" s="18">
        <v>3.1320815003709868E-2</v>
      </c>
      <c r="Q19" s="18">
        <v>4.0353755271603904E-2</v>
      </c>
      <c r="R19" s="859">
        <v>3.2991863135976011E-2</v>
      </c>
      <c r="S19" s="18">
        <v>2.9886796429394732E-2</v>
      </c>
      <c r="T19" s="18">
        <v>1.7502361657051324E-2</v>
      </c>
      <c r="U19" s="18">
        <v>1.6484259907656448E-2</v>
      </c>
      <c r="V19" s="18">
        <v>2.1003573119793284E-2</v>
      </c>
      <c r="W19" s="17">
        <v>2.5495244102002875E-2</v>
      </c>
      <c r="X19" s="13"/>
      <c r="Y19" s="920">
        <f>O19*0.9+0.1*'TG4'!R19-N19</f>
        <v>6.373556543648462E-11</v>
      </c>
      <c r="Z19" s="2"/>
      <c r="AA19" s="2"/>
      <c r="AB19" s="2"/>
      <c r="AC19" s="2"/>
      <c r="AD19" s="2"/>
    </row>
    <row r="20" spans="1:30" x14ac:dyDescent="0.2">
      <c r="A20" s="24">
        <v>1970</v>
      </c>
      <c r="B20" s="861">
        <v>127673.60000000001</v>
      </c>
      <c r="C20" s="865">
        <v>4989.5063120737686</v>
      </c>
      <c r="D20" s="883">
        <v>1430.9468595740382</v>
      </c>
      <c r="E20" s="868">
        <v>1499.8005942796042</v>
      </c>
      <c r="F20" s="884">
        <v>1714.8175629779507</v>
      </c>
      <c r="G20" s="884">
        <f t="shared" si="4"/>
        <v>1605.9795319765719</v>
      </c>
      <c r="H20" s="868">
        <v>811.24766796690972</v>
      </c>
      <c r="I20" s="885">
        <v>807.56214455570102</v>
      </c>
      <c r="J20" s="885">
        <v>841.9911521696082</v>
      </c>
      <c r="K20" s="885">
        <v>769.41788866644868</v>
      </c>
      <c r="L20" s="885">
        <v>954.6191090830597</v>
      </c>
      <c r="M20" s="885">
        <v>1149.0072017033069</v>
      </c>
      <c r="N20" s="888">
        <v>3.6615674085514784E-2</v>
      </c>
      <c r="O20" s="857">
        <v>3.8377532600861734E-2</v>
      </c>
      <c r="P20" s="22">
        <v>4.387947783106938E-2</v>
      </c>
      <c r="Q20" s="22">
        <v>4.1094484213317607E-2</v>
      </c>
      <c r="R20" s="857">
        <v>2.0758548798767151E-2</v>
      </c>
      <c r="S20" s="22">
        <v>2.0664242065322469E-2</v>
      </c>
      <c r="T20" s="22">
        <v>2.154522608890375E-2</v>
      </c>
      <c r="U20" s="22">
        <v>1.9688190695887897E-2</v>
      </c>
      <c r="V20" s="22">
        <v>2.442719793549486E-2</v>
      </c>
      <c r="W20" s="21">
        <v>2.9401282750640686E-2</v>
      </c>
      <c r="X20" s="13"/>
      <c r="Y20" s="920">
        <f>O20*0.9+0.1*'TG4'!R20-N20</f>
        <v>-3.986486250828758E-8</v>
      </c>
      <c r="Z20" s="2"/>
      <c r="AA20" s="2"/>
      <c r="AB20" s="2"/>
      <c r="AC20" s="2"/>
      <c r="AD20" s="2"/>
    </row>
    <row r="21" spans="1:30" x14ac:dyDescent="0.2">
      <c r="A21" s="16">
        <v>1971</v>
      </c>
      <c r="B21" s="862">
        <v>130774.16039999999</v>
      </c>
      <c r="C21" s="866">
        <v>5136.5204248948612</v>
      </c>
      <c r="D21" s="876">
        <v>1570.2967329843204</v>
      </c>
      <c r="E21" s="873">
        <v>1661.5426664292829</v>
      </c>
      <c r="F21" s="877">
        <v>1895.4624113004238</v>
      </c>
      <c r="G21" s="877">
        <f t="shared" si="4"/>
        <v>1784.5286519476774</v>
      </c>
      <c r="H21" s="873">
        <v>749.0833800525786</v>
      </c>
      <c r="I21" s="878">
        <v>734.5613221159216</v>
      </c>
      <c r="J21" s="878">
        <v>701.261491797693</v>
      </c>
      <c r="K21" s="878">
        <v>752.5118540452072</v>
      </c>
      <c r="L21" s="878">
        <v>921.2893417951417</v>
      </c>
      <c r="M21" s="878">
        <v>1099.6160160497832</v>
      </c>
      <c r="N21" s="889">
        <v>3.997925051355964E-2</v>
      </c>
      <c r="O21" s="858">
        <v>4.2302342675005392E-2</v>
      </c>
      <c r="P21" s="13">
        <v>4.8257864254992448E-2</v>
      </c>
      <c r="Q21" s="13">
        <v>4.543352636877291E-2</v>
      </c>
      <c r="R21" s="858">
        <v>1.9071422284469005E-2</v>
      </c>
      <c r="S21" s="13">
        <v>1.8701695353229294E-2</v>
      </c>
      <c r="T21" s="13">
        <v>1.7853892367725162E-2</v>
      </c>
      <c r="U21" s="13">
        <v>1.9158710131250697E-2</v>
      </c>
      <c r="V21" s="13">
        <v>2.345573076567575E-2</v>
      </c>
      <c r="W21" s="12">
        <v>2.7995870621744242E-2</v>
      </c>
      <c r="X21" s="13"/>
      <c r="Y21" s="920">
        <f>O21*0.9+0.1*'TG4'!R21-N21</f>
        <v>1.2239211727438359E-10</v>
      </c>
      <c r="Z21" s="2"/>
      <c r="AA21" s="2"/>
      <c r="AB21" s="2"/>
      <c r="AC21" s="2"/>
      <c r="AD21" s="2"/>
    </row>
    <row r="22" spans="1:30" x14ac:dyDescent="0.2">
      <c r="A22" s="16">
        <v>1972</v>
      </c>
      <c r="B22" s="862">
        <v>133501.5618</v>
      </c>
      <c r="C22" s="866">
        <v>5435.144397371304</v>
      </c>
      <c r="D22" s="876">
        <v>1658.7848308444741</v>
      </c>
      <c r="E22" s="873">
        <v>1743.3053457979643</v>
      </c>
      <c r="F22" s="877">
        <v>1967.2851129365406</v>
      </c>
      <c r="G22" s="877">
        <f t="shared" si="4"/>
        <v>1899.1569733242347</v>
      </c>
      <c r="H22" s="873">
        <v>898.02615567829059</v>
      </c>
      <c r="I22" s="878">
        <v>908.39270272235467</v>
      </c>
      <c r="J22" s="878">
        <v>891.31661977406156</v>
      </c>
      <c r="K22" s="878">
        <v>986.30666727008872</v>
      </c>
      <c r="L22" s="878">
        <v>1175.7494845626436</v>
      </c>
      <c r="M22" s="878">
        <v>1220.8946505055444</v>
      </c>
      <c r="N22" s="889">
        <v>4.0744154969459524E-2</v>
      </c>
      <c r="O22" s="858">
        <v>4.282020298685691E-2</v>
      </c>
      <c r="P22" s="13">
        <v>4.8321740119718022E-2</v>
      </c>
      <c r="Q22" s="13">
        <v>4.664833231749474E-2</v>
      </c>
      <c r="R22" s="858">
        <v>2.2057904179746405E-2</v>
      </c>
      <c r="S22" s="13">
        <v>2.2312534069897083E-2</v>
      </c>
      <c r="T22" s="13">
        <v>2.1893100182523998E-2</v>
      </c>
      <c r="U22" s="13">
        <v>2.4226307687058579E-2</v>
      </c>
      <c r="V22" s="13">
        <v>2.8879525730829417E-2</v>
      </c>
      <c r="W22" s="12">
        <v>2.9988410742975983E-2</v>
      </c>
      <c r="X22" s="13"/>
      <c r="Y22" s="920">
        <f>O22*0.9+0.1*'TG4'!R22-N22</f>
        <v>-1.818633136654868E-7</v>
      </c>
      <c r="Z22" s="2"/>
      <c r="AA22" s="2"/>
      <c r="AB22" s="2"/>
      <c r="AC22" s="2"/>
      <c r="AD22" s="2"/>
    </row>
    <row r="23" spans="1:30" x14ac:dyDescent="0.2">
      <c r="A23" s="16">
        <v>1973</v>
      </c>
      <c r="B23" s="862">
        <v>136006.38620000001</v>
      </c>
      <c r="C23" s="866">
        <v>5768.92154681788</v>
      </c>
      <c r="D23" s="876">
        <v>1720.0979954536781</v>
      </c>
      <c r="E23" s="873">
        <v>1801.1077389740926</v>
      </c>
      <c r="F23" s="877">
        <v>2009.0706017100238</v>
      </c>
      <c r="G23" s="877">
        <f t="shared" si="4"/>
        <v>1991.4310952977019</v>
      </c>
      <c r="H23" s="873">
        <v>990.99667136786286</v>
      </c>
      <c r="I23" s="878">
        <v>918.1627560184337</v>
      </c>
      <c r="J23" s="878">
        <v>930.17906656838045</v>
      </c>
      <c r="K23" s="878">
        <v>985.08857948820128</v>
      </c>
      <c r="L23" s="878">
        <v>1120.389304253192</v>
      </c>
      <c r="M23" s="878">
        <v>1131.5270250267033</v>
      </c>
      <c r="N23" s="889">
        <v>4.0552521016785505E-2</v>
      </c>
      <c r="O23" s="858">
        <v>4.2462382742895793E-2</v>
      </c>
      <c r="P23" s="13">
        <v>4.736525361659006E-2</v>
      </c>
      <c r="Q23" s="13">
        <v>4.6949389836501917E-2</v>
      </c>
      <c r="R23" s="858">
        <v>2.3363444088317916E-2</v>
      </c>
      <c r="S23" s="13">
        <v>2.164633326628973E-2</v>
      </c>
      <c r="T23" s="13">
        <v>2.1929626245764666E-2</v>
      </c>
      <c r="U23" s="13">
        <v>2.3224156663559373E-2</v>
      </c>
      <c r="V23" s="13">
        <v>2.6413966487837118E-2</v>
      </c>
      <c r="W23" s="12">
        <v>2.6676546094894785E-2</v>
      </c>
      <c r="X23" s="13"/>
      <c r="Y23" s="920">
        <f>O23*0.9+0.1*'TG4'!R23-N23</f>
        <v>-3.2139347495852011E-8</v>
      </c>
      <c r="Z23" s="2"/>
      <c r="AA23" s="2"/>
      <c r="AB23" s="2"/>
      <c r="AC23" s="2"/>
      <c r="AD23" s="2"/>
    </row>
    <row r="24" spans="1:30" x14ac:dyDescent="0.2">
      <c r="A24" s="16">
        <v>1974</v>
      </c>
      <c r="B24" s="862">
        <v>138443.58360000001</v>
      </c>
      <c r="C24" s="866">
        <v>5704.9704318816202</v>
      </c>
      <c r="D24" s="876">
        <v>1874.6072727268515</v>
      </c>
      <c r="E24" s="873">
        <v>1968.8345011486144</v>
      </c>
      <c r="F24" s="877">
        <v>2147.6792564977522</v>
      </c>
      <c r="G24" s="877">
        <f t="shared" si="4"/>
        <v>2237.4871822493456</v>
      </c>
      <c r="H24" s="873">
        <v>1026.5340513566341</v>
      </c>
      <c r="I24" s="878">
        <v>964.88517076221137</v>
      </c>
      <c r="J24" s="878">
        <v>867.64234489512216</v>
      </c>
      <c r="K24" s="878">
        <v>885.17943733398943</v>
      </c>
      <c r="L24" s="878">
        <v>972.91214375622576</v>
      </c>
      <c r="M24" s="878">
        <v>1179.7464569890958</v>
      </c>
      <c r="N24" s="889">
        <v>4.5491445008827201E-2</v>
      </c>
      <c r="O24" s="858">
        <v>4.777807476986911E-2</v>
      </c>
      <c r="P24" s="13">
        <v>5.2118133869953447E-2</v>
      </c>
      <c r="Q24" s="13">
        <v>5.4297519587230954E-2</v>
      </c>
      <c r="R24" s="858">
        <v>2.4911093660193721E-2</v>
      </c>
      <c r="S24" s="13">
        <v>2.3415048754031886E-2</v>
      </c>
      <c r="T24" s="13">
        <v>2.1055238926237504E-2</v>
      </c>
      <c r="U24" s="13">
        <v>2.1480814825736161E-2</v>
      </c>
      <c r="V24" s="13">
        <v>2.3609840807736756E-2</v>
      </c>
      <c r="W24" s="12">
        <v>2.8629127739598914E-2</v>
      </c>
      <c r="X24" s="13"/>
      <c r="Y24" s="920">
        <f>O24*0.9+0.1*'TG4'!R24-N24</f>
        <v>-6.8349925629040964E-8</v>
      </c>
      <c r="Z24" s="2"/>
      <c r="AA24" s="2"/>
      <c r="AB24" s="2"/>
      <c r="AC24" s="2"/>
      <c r="AD24" s="2"/>
    </row>
    <row r="25" spans="1:30" x14ac:dyDescent="0.2">
      <c r="A25" s="16">
        <v>1975</v>
      </c>
      <c r="B25" s="862">
        <v>141054.91199999998</v>
      </c>
      <c r="C25" s="866">
        <v>5625.72476583345</v>
      </c>
      <c r="D25" s="876">
        <v>2105.695879742696</v>
      </c>
      <c r="E25" s="873">
        <v>2208.5967784153304</v>
      </c>
      <c r="F25" s="877">
        <v>2355.8913114511656</v>
      </c>
      <c r="G25" s="877">
        <f t="shared" si="4"/>
        <v>2576.6278067243688</v>
      </c>
      <c r="H25" s="873">
        <v>1179.5010893965357</v>
      </c>
      <c r="I25" s="878">
        <v>1170.7016821786851</v>
      </c>
      <c r="J25" s="878">
        <v>1113.2199091912078</v>
      </c>
      <c r="K25" s="878">
        <v>1097.7870352499785</v>
      </c>
      <c r="L25" s="878">
        <v>1200.8467884935026</v>
      </c>
      <c r="M25" s="878">
        <v>1453.0976272433238</v>
      </c>
      <c r="N25" s="889">
        <v>5.2796530114616311E-2</v>
      </c>
      <c r="O25" s="858">
        <v>5.5376584740669282E-2</v>
      </c>
      <c r="P25" s="13">
        <v>5.906972975935787E-2</v>
      </c>
      <c r="Q25" s="13">
        <v>6.4604299652475869E-2</v>
      </c>
      <c r="R25" s="858">
        <v>2.9573864576377673E-2</v>
      </c>
      <c r="S25" s="13">
        <v>2.9353235295275226E-2</v>
      </c>
      <c r="T25" s="13">
        <v>2.7911983409012464E-2</v>
      </c>
      <c r="U25" s="13">
        <v>2.7525031902086994E-2</v>
      </c>
      <c r="V25" s="13">
        <v>3.0109069520278812E-2</v>
      </c>
      <c r="W25" s="12">
        <v>3.6433804793123407E-2</v>
      </c>
      <c r="X25" s="13"/>
      <c r="Y25" s="920">
        <f>O25*0.9+0.1*'TG4'!R25-N25</f>
        <v>-2.1739037618651036E-7</v>
      </c>
      <c r="Z25" s="2"/>
      <c r="AA25" s="2"/>
      <c r="AB25" s="2"/>
      <c r="AC25" s="2"/>
      <c r="AD25" s="2"/>
    </row>
    <row r="26" spans="1:30" x14ac:dyDescent="0.2">
      <c r="A26" s="16">
        <v>1976</v>
      </c>
      <c r="B26" s="862">
        <v>143608.93439999997</v>
      </c>
      <c r="C26" s="866">
        <v>5937.041173474483</v>
      </c>
      <c r="D26" s="876">
        <v>2156.6940091412807</v>
      </c>
      <c r="E26" s="873">
        <v>2261.4651914696005</v>
      </c>
      <c r="F26" s="877">
        <v>2502.0506425881836</v>
      </c>
      <c r="G26" s="877">
        <f t="shared" si="4"/>
        <v>2526.0996754387716</v>
      </c>
      <c r="H26" s="873">
        <v>1213.6598321643773</v>
      </c>
      <c r="I26" s="878">
        <v>1188.6037773560365</v>
      </c>
      <c r="J26" s="878">
        <v>1101.9873090406884</v>
      </c>
      <c r="K26" s="878">
        <v>1175.4141767032099</v>
      </c>
      <c r="L26" s="878">
        <v>1318.2512109093896</v>
      </c>
      <c r="M26" s="878">
        <v>1518.0099616353259</v>
      </c>
      <c r="N26" s="889">
        <v>5.2167488725429895E-2</v>
      </c>
      <c r="O26" s="858">
        <v>5.4701760833432277E-2</v>
      </c>
      <c r="P26" s="13">
        <v>6.0521195002365871E-2</v>
      </c>
      <c r="Q26" s="13">
        <v>6.1102908330623346E-2</v>
      </c>
      <c r="R26" s="858">
        <v>2.9356777244515797E-2</v>
      </c>
      <c r="S26" s="13">
        <v>2.8750705427569304E-2</v>
      </c>
      <c r="T26" s="13">
        <v>2.6655571108502588E-2</v>
      </c>
      <c r="U26" s="13">
        <v>2.8431666963868455E-2</v>
      </c>
      <c r="V26" s="13">
        <v>3.1886700148892055E-2</v>
      </c>
      <c r="W26" s="12">
        <v>3.6718592077988887E-2</v>
      </c>
      <c r="X26" s="13"/>
      <c r="Y26" s="920">
        <f>O26*0.9+0.1*'TG4'!R26-N26</f>
        <v>-2.2625088926669923E-7</v>
      </c>
      <c r="Z26" s="2"/>
      <c r="AA26" s="2"/>
      <c r="AB26" s="2"/>
      <c r="AC26" s="2"/>
      <c r="AD26" s="2"/>
    </row>
    <row r="27" spans="1:30" x14ac:dyDescent="0.2">
      <c r="A27" s="16">
        <v>1977</v>
      </c>
      <c r="B27" s="862">
        <v>146305.25279999999</v>
      </c>
      <c r="C27" s="866">
        <v>6236.4178861788614</v>
      </c>
      <c r="D27" s="876">
        <v>2138.4599721580771</v>
      </c>
      <c r="E27" s="873">
        <v>2232.0069999076022</v>
      </c>
      <c r="F27" s="877">
        <v>2549.5488521136199</v>
      </c>
      <c r="G27" s="877">
        <f t="shared" si="4"/>
        <v>2393.0814346269804</v>
      </c>
      <c r="H27" s="873">
        <v>1296.4888279436157</v>
      </c>
      <c r="I27" s="878">
        <v>1315.3229158839342</v>
      </c>
      <c r="J27" s="878">
        <v>1282.7595542647434</v>
      </c>
      <c r="K27" s="878">
        <v>1180.9020210445885</v>
      </c>
      <c r="L27" s="878">
        <v>1304.6596389535662</v>
      </c>
      <c r="M27" s="878">
        <v>1415.58805012937</v>
      </c>
      <c r="N27" s="889">
        <v>5.0167890051538364E-2</v>
      </c>
      <c r="O27" s="858">
        <v>5.236248666026061E-2</v>
      </c>
      <c r="P27" s="13">
        <v>5.9811961953528218E-2</v>
      </c>
      <c r="Q27" s="13">
        <v>5.6141264208741236E-2</v>
      </c>
      <c r="R27" s="858">
        <v>3.0415396977332417E-2</v>
      </c>
      <c r="S27" s="13">
        <v>3.085724132574796E-2</v>
      </c>
      <c r="T27" s="13">
        <v>3.0093310662238078E-2</v>
      </c>
      <c r="U27" s="13">
        <v>2.7703751075414111E-2</v>
      </c>
      <c r="V27" s="13">
        <v>3.060708274826851E-2</v>
      </c>
      <c r="W27" s="12">
        <v>3.3209443516257764E-2</v>
      </c>
      <c r="X27" s="13"/>
      <c r="Y27" s="920">
        <f>O27*0.9+0.1*'TG4'!R27-N27</f>
        <v>-1.1235957057126322E-7</v>
      </c>
      <c r="Z27" s="2"/>
      <c r="AA27" s="2"/>
      <c r="AB27" s="2"/>
      <c r="AC27" s="2"/>
      <c r="AD27" s="2"/>
    </row>
    <row r="28" spans="1:30" x14ac:dyDescent="0.2">
      <c r="A28" s="16">
        <v>1978</v>
      </c>
      <c r="B28" s="862">
        <v>149142.4302</v>
      </c>
      <c r="C28" s="866">
        <v>6583.287182864864</v>
      </c>
      <c r="D28" s="876">
        <v>2164.88352162103</v>
      </c>
      <c r="E28" s="873">
        <v>2262.8043084426604</v>
      </c>
      <c r="F28" s="877">
        <v>2597.0474641552955</v>
      </c>
      <c r="G28" s="877">
        <f t="shared" si="4"/>
        <v>2410.7014409125313</v>
      </c>
      <c r="H28" s="873">
        <v>1283.5642624893874</v>
      </c>
      <c r="I28" s="878">
        <v>1342.7833147017268</v>
      </c>
      <c r="J28" s="878">
        <v>1219.3453052089615</v>
      </c>
      <c r="K28" s="878">
        <v>1236.520422497415</v>
      </c>
      <c r="L28" s="878">
        <v>1372.8407682192301</v>
      </c>
      <c r="M28" s="878">
        <v>1473.6587021719777</v>
      </c>
      <c r="N28" s="889">
        <v>4.9044797917199165E-2</v>
      </c>
      <c r="O28" s="858">
        <v>5.1263164472996108E-2</v>
      </c>
      <c r="P28" s="13">
        <v>5.8835344621911645E-2</v>
      </c>
      <c r="Q28" s="13">
        <v>5.4613730405100709E-2</v>
      </c>
      <c r="R28" s="858">
        <v>2.9078769937882491E-2</v>
      </c>
      <c r="S28" s="13">
        <v>3.042036010640458E-2</v>
      </c>
      <c r="T28" s="13">
        <v>2.762390839414763E-2</v>
      </c>
      <c r="U28" s="13">
        <v>2.8013005612637084E-2</v>
      </c>
      <c r="V28" s="13">
        <v>3.1101302854108497E-2</v>
      </c>
      <c r="W28" s="12">
        <v>3.3385303424005024E-2</v>
      </c>
      <c r="X28" s="13"/>
      <c r="Y28" s="920">
        <f>O28*0.9+0.1*'TG4'!R28-N28</f>
        <v>-7.2897714420427917E-8</v>
      </c>
      <c r="Z28" s="2"/>
      <c r="AA28" s="2"/>
      <c r="AB28" s="2"/>
      <c r="AC28" s="2"/>
      <c r="AD28" s="2"/>
    </row>
    <row r="29" spans="1:30" x14ac:dyDescent="0.2">
      <c r="A29" s="20">
        <v>1979</v>
      </c>
      <c r="B29" s="863">
        <v>152105.4296</v>
      </c>
      <c r="C29" s="886">
        <v>6739.2684623215155</v>
      </c>
      <c r="D29" s="879">
        <v>2201.6414490800207</v>
      </c>
      <c r="E29" s="880">
        <v>2296.7407561911677</v>
      </c>
      <c r="F29" s="881">
        <v>2687.585081800994</v>
      </c>
      <c r="G29" s="881">
        <f t="shared" si="4"/>
        <v>2382.3705382266767</v>
      </c>
      <c r="H29" s="880">
        <v>1345.7374133850626</v>
      </c>
      <c r="I29" s="882">
        <v>1371.0957682508695</v>
      </c>
      <c r="J29" s="882">
        <v>1287.4462411077072</v>
      </c>
      <c r="K29" s="882">
        <v>1305.0420050146297</v>
      </c>
      <c r="L29" s="882">
        <v>1311.4948492101523</v>
      </c>
      <c r="M29" s="882">
        <v>1346.1220108822108</v>
      </c>
      <c r="N29" s="890">
        <v>4.9691093374565537E-2</v>
      </c>
      <c r="O29" s="859">
        <v>5.1837486717355809E-2</v>
      </c>
      <c r="P29" s="18">
        <v>6.0658851289190359E-2</v>
      </c>
      <c r="Q29" s="18">
        <v>5.3770152681901572E-2</v>
      </c>
      <c r="R29" s="859">
        <v>3.0373321457091151E-2</v>
      </c>
      <c r="S29" s="18">
        <v>3.0945660054726435E-2</v>
      </c>
      <c r="T29" s="18">
        <v>2.9057688484357417E-2</v>
      </c>
      <c r="U29" s="18">
        <v>2.9454825242325455E-2</v>
      </c>
      <c r="V29" s="18">
        <v>2.9600466070256463E-2</v>
      </c>
      <c r="W29" s="17">
        <v>3.0382001830614461E-2</v>
      </c>
      <c r="X29" s="13"/>
      <c r="Y29" s="920">
        <f>O29*0.9+0.1*'TG4'!R29-N29</f>
        <v>-2.3183236191881562E-8</v>
      </c>
      <c r="Z29" s="2"/>
      <c r="AA29" s="2"/>
      <c r="AB29" s="2"/>
      <c r="AC29" s="2"/>
      <c r="AD29" s="2"/>
    </row>
    <row r="30" spans="1:30" x14ac:dyDescent="0.2">
      <c r="A30" s="24">
        <v>1980</v>
      </c>
      <c r="B30" s="861">
        <v>155268</v>
      </c>
      <c r="C30" s="865">
        <v>6678.9585929128561</v>
      </c>
      <c r="D30" s="883">
        <v>2361.0359435899982</v>
      </c>
      <c r="E30" s="868">
        <v>2462.1594520654808</v>
      </c>
      <c r="F30" s="884">
        <v>2846.5016909018682</v>
      </c>
      <c r="G30" s="884">
        <f t="shared" si="4"/>
        <v>2597.2715165363666</v>
      </c>
      <c r="H30" s="868">
        <v>1450.8362488838595</v>
      </c>
      <c r="I30" s="885">
        <v>1455.6419666254483</v>
      </c>
      <c r="J30" s="885">
        <v>1451.9417440916579</v>
      </c>
      <c r="K30" s="885">
        <v>1340.6273176408051</v>
      </c>
      <c r="L30" s="885">
        <v>1344.2810337502333</v>
      </c>
      <c r="M30" s="885">
        <v>1400.4563105443485</v>
      </c>
      <c r="N30" s="888">
        <v>5.4887797819008724E-2</v>
      </c>
      <c r="O30" s="857">
        <v>5.7238650080711932E-2</v>
      </c>
      <c r="P30" s="22">
        <v>6.6173583560157567E-2</v>
      </c>
      <c r="Q30" s="22">
        <v>6.0379645751582861E-2</v>
      </c>
      <c r="R30" s="857">
        <v>3.3728078944932349E-2</v>
      </c>
      <c r="S30" s="22">
        <v>3.38397990839212E-2</v>
      </c>
      <c r="T30" s="22">
        <v>3.3753778764378246E-2</v>
      </c>
      <c r="U30" s="22">
        <v>3.1166014800021454E-2</v>
      </c>
      <c r="V30" s="22">
        <v>3.1250953969053086E-2</v>
      </c>
      <c r="W30" s="21">
        <v>3.2556879549505695E-2</v>
      </c>
      <c r="X30" s="13"/>
      <c r="Y30" s="920">
        <f>O30*0.9+0.1*'TG4'!R30-N30</f>
        <v>-2.0485187474800215E-7</v>
      </c>
      <c r="Z30" s="2"/>
      <c r="AA30" s="2"/>
      <c r="AB30" s="2"/>
      <c r="AC30" s="2"/>
      <c r="AD30" s="2"/>
    </row>
    <row r="31" spans="1:30" x14ac:dyDescent="0.2">
      <c r="A31" s="16">
        <v>1981</v>
      </c>
      <c r="B31" s="862">
        <v>158033.20000000001</v>
      </c>
      <c r="C31" s="866">
        <v>6850.1586122053968</v>
      </c>
      <c r="D31" s="876">
        <v>2379.2395545584641</v>
      </c>
      <c r="E31" s="873">
        <v>2465.7692989927714</v>
      </c>
      <c r="F31" s="877">
        <v>2809.7001756763452</v>
      </c>
      <c r="G31" s="877">
        <f t="shared" si="4"/>
        <v>2652.2980278864966</v>
      </c>
      <c r="H31" s="873">
        <v>1600.4109659179092</v>
      </c>
      <c r="I31" s="878">
        <v>1607.8881223684632</v>
      </c>
      <c r="J31" s="878">
        <v>1370.9420663786516</v>
      </c>
      <c r="K31" s="878">
        <v>1297.2991364948239</v>
      </c>
      <c r="L31" s="878">
        <v>1351.351957234775</v>
      </c>
      <c r="M31" s="878">
        <v>1419.294373752537</v>
      </c>
      <c r="N31" s="889">
        <v>5.4889070700276314E-2</v>
      </c>
      <c r="O31" s="858">
        <v>5.688531241996013E-2</v>
      </c>
      <c r="P31" s="13">
        <v>6.4819799794349819E-2</v>
      </c>
      <c r="Q31" s="13">
        <v>6.1188531306963029E-2</v>
      </c>
      <c r="R31" s="858">
        <v>3.6921490519716833E-2</v>
      </c>
      <c r="S31" s="13">
        <v>3.709398856358348E-2</v>
      </c>
      <c r="T31" s="13">
        <v>3.1627641640064048E-2</v>
      </c>
      <c r="U31" s="13">
        <v>2.9928698808845418E-2</v>
      </c>
      <c r="V31" s="13">
        <v>3.1175697705387858E-2</v>
      </c>
      <c r="W31" s="12">
        <v>3.2743129659285053E-2</v>
      </c>
      <c r="X31" s="13"/>
      <c r="Y31" s="920">
        <f>O31*0.9+0.1*'TG4'!R31-N31</f>
        <v>-1.4047034051223317E-7</v>
      </c>
      <c r="Z31" s="2"/>
      <c r="AA31" s="2"/>
      <c r="AB31" s="2"/>
      <c r="AC31" s="2"/>
      <c r="AD31" s="2"/>
    </row>
    <row r="32" spans="1:30" x14ac:dyDescent="0.2">
      <c r="A32" s="16">
        <v>1982</v>
      </c>
      <c r="B32" s="862">
        <v>160665.4</v>
      </c>
      <c r="C32" s="866">
        <v>6735.356373110325</v>
      </c>
      <c r="D32" s="876">
        <v>2351.8251742251273</v>
      </c>
      <c r="E32" s="873">
        <v>2415.5881102663848</v>
      </c>
      <c r="F32" s="877">
        <v>2712.1725091706394</v>
      </c>
      <c r="G32" s="877">
        <f t="shared" si="4"/>
        <v>2648.7546392026625</v>
      </c>
      <c r="H32" s="873">
        <v>1777.950522670383</v>
      </c>
      <c r="I32" s="878">
        <v>1853.8189441448621</v>
      </c>
      <c r="J32" s="878">
        <v>1673.3942618691972</v>
      </c>
      <c r="K32" s="878">
        <v>1548.8550903801006</v>
      </c>
      <c r="L32" s="878">
        <v>1516.1607178438742</v>
      </c>
      <c r="M32" s="878">
        <v>1465.6512922716636</v>
      </c>
      <c r="N32" s="889">
        <v>5.6100510710238624E-2</v>
      </c>
      <c r="O32" s="858">
        <v>5.7621513765866432E-2</v>
      </c>
      <c r="P32" s="13">
        <v>6.4696247223764658E-2</v>
      </c>
      <c r="Q32" s="13">
        <v>6.3183475384960261E-2</v>
      </c>
      <c r="R32" s="858">
        <v>4.2411286958099481E-2</v>
      </c>
      <c r="S32" s="13">
        <v>4.4221054639024253E-2</v>
      </c>
      <c r="T32" s="13">
        <v>3.9917198667360765E-2</v>
      </c>
      <c r="U32" s="13">
        <v>3.6946437404772325E-2</v>
      </c>
      <c r="V32" s="13">
        <v>3.6166544827409552E-2</v>
      </c>
      <c r="W32" s="12">
        <v>3.4961691421919745E-2</v>
      </c>
      <c r="X32" s="13"/>
      <c r="Y32" s="920">
        <f>O32*0.9+0.1*'TG4'!R32-N32</f>
        <v>-1.9625148887925103E-8</v>
      </c>
      <c r="Z32" s="2"/>
      <c r="AA32" s="2"/>
      <c r="AB32" s="2"/>
      <c r="AC32" s="2"/>
      <c r="AD32" s="2"/>
    </row>
    <row r="33" spans="1:30" x14ac:dyDescent="0.2">
      <c r="A33" s="16">
        <v>1983</v>
      </c>
      <c r="B33" s="862">
        <v>163134.6</v>
      </c>
      <c r="C33" s="866">
        <v>6946.0994428239828</v>
      </c>
      <c r="D33" s="876">
        <v>2426.6083657269596</v>
      </c>
      <c r="E33" s="873">
        <v>2495.6335988143205</v>
      </c>
      <c r="F33" s="877">
        <v>2845.9674673755176</v>
      </c>
      <c r="G33" s="877">
        <f t="shared" si="4"/>
        <v>2681.624662816404</v>
      </c>
      <c r="H33" s="873">
        <v>1805.3249937750995</v>
      </c>
      <c r="I33" s="878">
        <v>1888.5390365793</v>
      </c>
      <c r="J33" s="878">
        <v>1679.2518526688036</v>
      </c>
      <c r="K33" s="878">
        <v>1604.8356521238231</v>
      </c>
      <c r="L33" s="878">
        <v>1611.0418314531776</v>
      </c>
      <c r="M33" s="878">
        <v>1586.6368236079045</v>
      </c>
      <c r="N33" s="889">
        <v>5.6990803019454063E-2</v>
      </c>
      <c r="O33" s="858">
        <v>5.8611914822171846E-2</v>
      </c>
      <c r="P33" s="13">
        <v>6.6839780833106488E-2</v>
      </c>
      <c r="Q33" s="13">
        <v>6.2980061014046504E-2</v>
      </c>
      <c r="R33" s="858">
        <v>4.2399475152024017E-2</v>
      </c>
      <c r="S33" s="13">
        <v>4.4353822293032856E-2</v>
      </c>
      <c r="T33" s="13">
        <v>3.9438548431292027E-2</v>
      </c>
      <c r="U33" s="13">
        <v>3.7690825524450133E-2</v>
      </c>
      <c r="V33" s="13">
        <v>3.7836582519545914E-2</v>
      </c>
      <c r="W33" s="12">
        <v>3.7263411745702676E-2</v>
      </c>
      <c r="X33" s="13"/>
      <c r="Y33" s="920">
        <f>O33*0.9+0.1*'TG4'!R33-N33</f>
        <v>-1.3216429699952625E-7</v>
      </c>
      <c r="Z33" s="2"/>
      <c r="AA33" s="2"/>
      <c r="AB33" s="2"/>
      <c r="AC33" s="2"/>
      <c r="AD33" s="2"/>
    </row>
    <row r="34" spans="1:30" x14ac:dyDescent="0.2">
      <c r="A34" s="16">
        <v>1984</v>
      </c>
      <c r="B34" s="862">
        <v>165649.79999999999</v>
      </c>
      <c r="C34" s="866">
        <v>7523.1271832308566</v>
      </c>
      <c r="D34" s="876">
        <v>2454.3283959768023</v>
      </c>
      <c r="E34" s="873">
        <v>2511.412983935531</v>
      </c>
      <c r="F34" s="877">
        <v>2886.3307651637156</v>
      </c>
      <c r="G34" s="877">
        <f t="shared" si="4"/>
        <v>2670.6190033841826</v>
      </c>
      <c r="H34" s="873">
        <v>1940.4746587803031</v>
      </c>
      <c r="I34" s="878">
        <v>1976.7815345925314</v>
      </c>
      <c r="J34" s="878">
        <v>1654.197526031727</v>
      </c>
      <c r="K34" s="878">
        <v>1492.8333388643273</v>
      </c>
      <c r="L34" s="878">
        <v>1455.1497097328738</v>
      </c>
      <c r="M34" s="878">
        <v>1317.4658480373671</v>
      </c>
      <c r="N34" s="889">
        <v>5.4041224882400381E-2</v>
      </c>
      <c r="O34" s="858">
        <v>5.5298155723543602E-2</v>
      </c>
      <c r="P34" s="13">
        <v>6.3553373795002699E-2</v>
      </c>
      <c r="Q34" s="13">
        <v>5.880367206510563E-2</v>
      </c>
      <c r="R34" s="858">
        <v>4.2726811776958584E-2</v>
      </c>
      <c r="S34" s="13">
        <v>4.3526243525278119E-2</v>
      </c>
      <c r="T34" s="13">
        <v>3.6423349316549995E-2</v>
      </c>
      <c r="U34" s="13">
        <v>3.2870312835786557E-2</v>
      </c>
      <c r="V34" s="13">
        <v>3.2040566710689333E-2</v>
      </c>
      <c r="W34" s="12">
        <v>2.9008941218044981E-2</v>
      </c>
      <c r="X34" s="13"/>
      <c r="Y34" s="920">
        <f>O34*0.9+0.1*'TG4'!R34-N34</f>
        <v>-2.035535152794532E-7</v>
      </c>
      <c r="Z34" s="2"/>
      <c r="AA34" s="2"/>
      <c r="AB34" s="2"/>
      <c r="AC34" s="2"/>
      <c r="AD34" s="2"/>
    </row>
    <row r="35" spans="1:30" x14ac:dyDescent="0.2">
      <c r="A35" s="16">
        <v>1985</v>
      </c>
      <c r="B35" s="862">
        <v>168205</v>
      </c>
      <c r="C35" s="866">
        <v>7770.9320487637096</v>
      </c>
      <c r="D35" s="876">
        <v>2486.2386833644387</v>
      </c>
      <c r="E35" s="873">
        <v>2533.4246308171187</v>
      </c>
      <c r="F35" s="877">
        <v>2881.4206430236472</v>
      </c>
      <c r="G35" s="877">
        <f t="shared" si="4"/>
        <v>2731.7857732632374</v>
      </c>
      <c r="H35" s="873">
        <v>2061.5791187053246</v>
      </c>
      <c r="I35" s="878">
        <v>2155.1161337761896</v>
      </c>
      <c r="J35" s="878">
        <v>1763.2108671554686</v>
      </c>
      <c r="K35" s="878">
        <v>1564.1454886463048</v>
      </c>
      <c r="L35" s="878">
        <v>1617.5300763433293</v>
      </c>
      <c r="M35" s="878">
        <v>2255.4417014189767</v>
      </c>
      <c r="N35" s="889">
        <v>5.3815652371049516E-2</v>
      </c>
      <c r="O35" s="858">
        <v>5.4837011487494335E-2</v>
      </c>
      <c r="P35" s="13">
        <v>6.2369527389819275E-2</v>
      </c>
      <c r="Q35" s="13">
        <v>5.9130619481461748E-2</v>
      </c>
      <c r="R35" s="858">
        <v>4.4623722545225064E-2</v>
      </c>
      <c r="S35" s="13">
        <v>4.6648369462900519E-2</v>
      </c>
      <c r="T35" s="13">
        <v>3.8165419804059297E-2</v>
      </c>
      <c r="U35" s="13">
        <v>3.3856568332701897E-2</v>
      </c>
      <c r="V35" s="13">
        <v>3.5012099550479896E-2</v>
      </c>
      <c r="W35" s="12">
        <v>4.8819957375323415E-2</v>
      </c>
      <c r="X35" s="13"/>
      <c r="Y35" s="920">
        <f>O35*0.9+0.1*'TG4'!R35-N35</f>
        <v>3.02222178949485E-8</v>
      </c>
      <c r="Z35" s="2"/>
      <c r="AA35" s="2"/>
      <c r="AB35" s="2"/>
      <c r="AC35" s="2"/>
      <c r="AD35" s="2"/>
    </row>
    <row r="36" spans="1:30" x14ac:dyDescent="0.2">
      <c r="A36" s="16">
        <v>1986</v>
      </c>
      <c r="B36" s="862">
        <v>170555.8</v>
      </c>
      <c r="C36" s="866">
        <v>7949.3495468843612</v>
      </c>
      <c r="D36" s="876">
        <v>2577.1144777836353</v>
      </c>
      <c r="E36" s="873">
        <v>2635.3368366782543</v>
      </c>
      <c r="F36" s="877">
        <v>2986.3762569047467</v>
      </c>
      <c r="G36" s="877">
        <f t="shared" si="4"/>
        <v>2855.3717705647023</v>
      </c>
      <c r="H36" s="873">
        <v>2053.1201444256099</v>
      </c>
      <c r="I36" s="878">
        <v>2140.2638404872509</v>
      </c>
      <c r="J36" s="878">
        <v>1804.4628824368099</v>
      </c>
      <c r="K36" s="878">
        <v>1646.53566660869</v>
      </c>
      <c r="L36" s="878">
        <v>1434.7450207735617</v>
      </c>
      <c r="M36" s="878">
        <v>1268.324806597745</v>
      </c>
      <c r="N36" s="889">
        <v>5.5292803374364451E-2</v>
      </c>
      <c r="O36" s="858">
        <v>5.6541982434939395E-2</v>
      </c>
      <c r="P36" s="13">
        <v>6.4073643836309216E-2</v>
      </c>
      <c r="Q36" s="13">
        <v>6.126290129196197E-2</v>
      </c>
      <c r="R36" s="858">
        <v>4.4050339799923677E-2</v>
      </c>
      <c r="S36" s="13">
        <v>4.5920035264828137E-2</v>
      </c>
      <c r="T36" s="13">
        <v>3.8715319872295588E-2</v>
      </c>
      <c r="U36" s="13">
        <v>3.5326941681290691E-2</v>
      </c>
      <c r="V36" s="13">
        <v>3.0782906622839331E-2</v>
      </c>
      <c r="W36" s="12">
        <v>2.721230847546607E-2</v>
      </c>
      <c r="X36" s="13"/>
      <c r="Y36" s="920">
        <f>O36*0.9+0.1*'TG4'!R36-N36</f>
        <v>1.4797073372152525E-8</v>
      </c>
      <c r="Z36" s="2"/>
      <c r="AA36" s="2"/>
      <c r="AB36" s="2"/>
      <c r="AC36" s="2"/>
      <c r="AD36" s="2"/>
    </row>
    <row r="37" spans="1:30" x14ac:dyDescent="0.2">
      <c r="A37" s="16">
        <v>1987</v>
      </c>
      <c r="B37" s="862">
        <v>172551.6</v>
      </c>
      <c r="C37" s="866">
        <v>8285.7390775166932</v>
      </c>
      <c r="D37" s="876">
        <v>2637.7227936076865</v>
      </c>
      <c r="E37" s="873">
        <v>2701.5268384061806</v>
      </c>
      <c r="F37" s="877">
        <v>3097.7009756157017</v>
      </c>
      <c r="G37" s="877">
        <f t="shared" si="4"/>
        <v>2881.6908764958239</v>
      </c>
      <c r="H37" s="873">
        <v>2063.4919792035566</v>
      </c>
      <c r="I37" s="878">
        <v>2136.3495345188599</v>
      </c>
      <c r="J37" s="878">
        <v>1690.2676080963245</v>
      </c>
      <c r="K37" s="878">
        <v>1498.7200826282719</v>
      </c>
      <c r="L37" s="878">
        <v>1293.2489026719063</v>
      </c>
      <c r="M37" s="878">
        <v>1482.2666795214316</v>
      </c>
      <c r="N37" s="889">
        <v>5.4930922170661256E-2</v>
      </c>
      <c r="O37" s="858">
        <v>5.6259649748666464E-2</v>
      </c>
      <c r="P37" s="13">
        <v>6.451002797257388E-2</v>
      </c>
      <c r="Q37" s="13">
        <v>6.0011589405948806E-2</v>
      </c>
      <c r="R37" s="858">
        <v>4.2972490355737136E-2</v>
      </c>
      <c r="S37" s="13">
        <v>4.4489758474384182E-2</v>
      </c>
      <c r="T37" s="13">
        <v>3.5200044012562152E-2</v>
      </c>
      <c r="U37" s="13">
        <v>3.1211041741752158E-2</v>
      </c>
      <c r="V37" s="13">
        <v>2.693207754511651E-2</v>
      </c>
      <c r="W37" s="12">
        <v>3.0868397470074083E-2</v>
      </c>
      <c r="X37" s="13"/>
      <c r="Y37" s="920">
        <f>O37*0.9+0.1*'TG4'!R37-N37</f>
        <v>1.1638712278660979E-8</v>
      </c>
      <c r="Z37" s="2"/>
      <c r="AA37" s="2"/>
      <c r="AB37" s="2"/>
      <c r="AC37" s="2"/>
      <c r="AD37" s="2"/>
    </row>
    <row r="38" spans="1:30" x14ac:dyDescent="0.2">
      <c r="A38" s="16">
        <v>1988</v>
      </c>
      <c r="B38" s="862">
        <v>174344.4</v>
      </c>
      <c r="C38" s="866">
        <v>8723.6349202492856</v>
      </c>
      <c r="D38" s="876">
        <v>2709.303052331672</v>
      </c>
      <c r="E38" s="873">
        <v>2800.472016859761</v>
      </c>
      <c r="F38" s="877">
        <v>3240.3607969491336</v>
      </c>
      <c r="G38" s="877">
        <f t="shared" si="4"/>
        <v>2950.7290459629853</v>
      </c>
      <c r="H38" s="873">
        <v>1888.7941783478429</v>
      </c>
      <c r="I38" s="878">
        <v>1928.8322133418903</v>
      </c>
      <c r="J38" s="878">
        <v>1675.2045697441683</v>
      </c>
      <c r="K38" s="878">
        <v>1320.1934517601385</v>
      </c>
      <c r="L38" s="878">
        <v>1212.2396998952011</v>
      </c>
      <c r="M38" s="878">
        <v>1330.0773446890448</v>
      </c>
      <c r="N38" s="889">
        <v>5.4146215355770078E-2</v>
      </c>
      <c r="O38" s="858">
        <v>5.5968253825350686E-2</v>
      </c>
      <c r="P38" s="13">
        <v>6.4759559987578541E-2</v>
      </c>
      <c r="Q38" s="13">
        <v>5.8971184578903539E-2</v>
      </c>
      <c r="R38" s="858">
        <v>3.7748105091282021E-2</v>
      </c>
      <c r="S38" s="13">
        <v>3.8548276952212752E-2</v>
      </c>
      <c r="T38" s="13">
        <v>3.3479454179285995E-2</v>
      </c>
      <c r="U38" s="13">
        <v>2.638445296430092E-2</v>
      </c>
      <c r="V38" s="13">
        <v>2.4226965601670255E-2</v>
      </c>
      <c r="W38" s="12">
        <v>2.6581985460572003E-2</v>
      </c>
      <c r="X38" s="13"/>
      <c r="Y38" s="920">
        <f>O38*0.9+0.1*'TG4'!R38-N38</f>
        <v>2.3596173744089288E-8</v>
      </c>
      <c r="Z38" s="2"/>
      <c r="AA38" s="2"/>
      <c r="AB38" s="2"/>
      <c r="AC38" s="2"/>
      <c r="AD38" s="2"/>
    </row>
    <row r="39" spans="1:30" x14ac:dyDescent="0.2">
      <c r="A39" s="20">
        <v>1989</v>
      </c>
      <c r="B39" s="863">
        <v>176060.2</v>
      </c>
      <c r="C39" s="886">
        <v>8915.6281764556752</v>
      </c>
      <c r="D39" s="879">
        <v>2892.2469762433029</v>
      </c>
      <c r="E39" s="880">
        <v>2991.0832684870247</v>
      </c>
      <c r="F39" s="881">
        <v>3474.1504316855726</v>
      </c>
      <c r="G39" s="881">
        <f t="shared" si="4"/>
        <v>3135.0201316105959</v>
      </c>
      <c r="H39" s="880">
        <v>2002.7506905095856</v>
      </c>
      <c r="I39" s="882">
        <v>1980.8403057460357</v>
      </c>
      <c r="J39" s="882">
        <v>1749.7650733439471</v>
      </c>
      <c r="K39" s="882">
        <v>1417.6038414359623</v>
      </c>
      <c r="L39" s="882">
        <v>1396.1025136177318</v>
      </c>
      <c r="M39" s="882">
        <v>1359.8972095370368</v>
      </c>
      <c r="N39" s="890">
        <v>5.711426845183025E-2</v>
      </c>
      <c r="O39" s="859">
        <v>5.9066025191264596E-2</v>
      </c>
      <c r="P39" s="18">
        <v>6.8605330743594095E-2</v>
      </c>
      <c r="Q39" s="18">
        <v>6.1908399548668863E-2</v>
      </c>
      <c r="R39" s="859">
        <v>3.9549057020167311E-2</v>
      </c>
      <c r="S39" s="18">
        <v>3.9116384566000306E-2</v>
      </c>
      <c r="T39" s="18">
        <v>3.4553256671188144E-2</v>
      </c>
      <c r="U39" s="18">
        <v>2.7993946237359069E-2</v>
      </c>
      <c r="V39" s="18">
        <v>2.7569351581657745E-2</v>
      </c>
      <c r="W39" s="17">
        <v>2.6854392080055689E-2</v>
      </c>
      <c r="X39" s="13"/>
      <c r="Y39" s="920">
        <f>O39*0.9+0.1*'TG4'!R39-N39</f>
        <v>5.9922324616157319E-8</v>
      </c>
      <c r="Z39" s="2"/>
      <c r="AA39" s="2"/>
      <c r="AB39" s="2"/>
      <c r="AC39" s="2"/>
      <c r="AD39" s="2"/>
    </row>
    <row r="40" spans="1:30" x14ac:dyDescent="0.2">
      <c r="A40" s="24">
        <v>1990</v>
      </c>
      <c r="B40" s="861">
        <v>178365</v>
      </c>
      <c r="C40" s="865">
        <v>9024.4567388656069</v>
      </c>
      <c r="D40" s="883">
        <v>3079.5781914602439</v>
      </c>
      <c r="E40" s="868">
        <v>3191.8566292058663</v>
      </c>
      <c r="F40" s="884">
        <v>3578.7050607970168</v>
      </c>
      <c r="G40" s="884">
        <f t="shared" si="4"/>
        <v>3506.2602470183947</v>
      </c>
      <c r="H40" s="868">
        <v>2069.1213795715157</v>
      </c>
      <c r="I40" s="885">
        <v>1990.8553853113738</v>
      </c>
      <c r="J40" s="885">
        <v>1644.6745687189971</v>
      </c>
      <c r="K40" s="885">
        <v>1443.287764279153</v>
      </c>
      <c r="L40" s="885">
        <v>1349.1327457726038</v>
      </c>
      <c r="M40" s="885">
        <v>1240.9599238704225</v>
      </c>
      <c r="N40" s="888">
        <v>6.0866706995689281E-2</v>
      </c>
      <c r="O40" s="857">
        <v>6.3085848172603529E-2</v>
      </c>
      <c r="P40" s="22">
        <v>7.0731762214563801E-2</v>
      </c>
      <c r="Q40" s="22">
        <v>6.9299917663304067E-2</v>
      </c>
      <c r="R40" s="857">
        <v>4.0895407396419621E-2</v>
      </c>
      <c r="S40" s="22">
        <v>3.9348509397996174E-2</v>
      </c>
      <c r="T40" s="22">
        <v>3.2506375501384362E-2</v>
      </c>
      <c r="U40" s="22">
        <v>2.8526040904708342E-2</v>
      </c>
      <c r="V40" s="22">
        <v>2.6665102306200342E-2</v>
      </c>
      <c r="W40" s="21">
        <v>2.4527107085337008E-2</v>
      </c>
      <c r="X40" s="13"/>
      <c r="Y40" s="920">
        <f>O40*0.9+0.1*'TG4'!R40-N40</f>
        <v>9.7099295860714196E-8</v>
      </c>
      <c r="Z40" s="2"/>
      <c r="AA40" s="2"/>
      <c r="AB40" s="2"/>
      <c r="AC40" s="2"/>
      <c r="AD40" s="2"/>
    </row>
    <row r="41" spans="1:30" x14ac:dyDescent="0.2">
      <c r="A41" s="16">
        <v>1991</v>
      </c>
      <c r="B41" s="862">
        <v>180978</v>
      </c>
      <c r="C41" s="866">
        <v>8969.1930503400927</v>
      </c>
      <c r="D41" s="876">
        <v>3371.3818147947463</v>
      </c>
      <c r="E41" s="873">
        <v>3494.1455135538999</v>
      </c>
      <c r="F41" s="877">
        <v>3725.4853991177856</v>
      </c>
      <c r="G41" s="877">
        <f t="shared" si="4"/>
        <v>4078.5070349875177</v>
      </c>
      <c r="H41" s="873">
        <v>2266.5287574918971</v>
      </c>
      <c r="I41" s="878">
        <v>2198.174615151192</v>
      </c>
      <c r="J41" s="878">
        <v>1892.8095819311063</v>
      </c>
      <c r="K41" s="878">
        <v>1778.288042884993</v>
      </c>
      <c r="L41" s="878">
        <v>1522.2613726113186</v>
      </c>
      <c r="M41" s="878">
        <v>1535.2961217579805</v>
      </c>
      <c r="N41" s="889">
        <v>6.8026848642173898E-2</v>
      </c>
      <c r="O41" s="858">
        <v>7.0503942016052354E-2</v>
      </c>
      <c r="P41" s="13">
        <v>7.5171856908127666E-2</v>
      </c>
      <c r="Q41" s="13">
        <v>8.2295033904971296E-2</v>
      </c>
      <c r="R41" s="858">
        <v>4.5733416503708199E-2</v>
      </c>
      <c r="S41" s="13">
        <v>4.4354184737471769E-2</v>
      </c>
      <c r="T41" s="13">
        <v>3.8192610037057761E-2</v>
      </c>
      <c r="U41" s="13">
        <v>3.5881824777206361E-2</v>
      </c>
      <c r="V41" s="13">
        <v>3.071578648672357E-2</v>
      </c>
      <c r="W41" s="12">
        <v>3.0978798200020915E-2</v>
      </c>
      <c r="X41" s="13"/>
      <c r="Y41" s="920">
        <f>O41*0.9+0.1*'TG4'!R41-N41</f>
        <v>4.0822644042926015E-8</v>
      </c>
      <c r="Z41" s="2"/>
      <c r="AA41" s="2"/>
      <c r="AB41" s="2"/>
      <c r="AC41" s="2"/>
      <c r="AD41" s="2"/>
    </row>
    <row r="42" spans="1:30" x14ac:dyDescent="0.2">
      <c r="A42" s="16">
        <v>1992</v>
      </c>
      <c r="B42" s="862">
        <v>183443</v>
      </c>
      <c r="C42" s="866">
        <v>9267.2625675489908</v>
      </c>
      <c r="D42" s="876">
        <v>3702.8673442987624</v>
      </c>
      <c r="E42" s="873">
        <v>3831.9466843975579</v>
      </c>
      <c r="F42" s="877">
        <v>4079.9495067777457</v>
      </c>
      <c r="G42" s="877">
        <f t="shared" si="4"/>
        <v>4479.9298275217125</v>
      </c>
      <c r="H42" s="873">
        <v>2541.1873789992269</v>
      </c>
      <c r="I42" s="878">
        <v>2451.8834391128353</v>
      </c>
      <c r="J42" s="878">
        <v>2109.3222063407534</v>
      </c>
      <c r="K42" s="878">
        <v>1770.7593641061258</v>
      </c>
      <c r="L42" s="878">
        <v>1529.3920430406845</v>
      </c>
      <c r="M42" s="878">
        <v>1573.8600949735205</v>
      </c>
      <c r="N42" s="889">
        <v>7.3297275143446181E-2</v>
      </c>
      <c r="O42" s="858">
        <v>7.5852366381354841E-2</v>
      </c>
      <c r="P42" s="13">
        <v>8.0761516350321486E-2</v>
      </c>
      <c r="Q42" s="13">
        <v>8.8679020515485263E-2</v>
      </c>
      <c r="R42" s="858">
        <v>5.0302128915404865E-2</v>
      </c>
      <c r="S42" s="13">
        <v>4.8534381155462838E-2</v>
      </c>
      <c r="T42" s="13">
        <v>4.1753472579131312E-2</v>
      </c>
      <c r="U42" s="13">
        <v>3.505171108102445E-2</v>
      </c>
      <c r="V42" s="13">
        <v>3.0273909097378034E-2</v>
      </c>
      <c r="W42" s="12">
        <v>3.1154142369205218E-2</v>
      </c>
      <c r="X42" s="13"/>
      <c r="Y42" s="920">
        <f>O42*0.9+0.1*'TG4'!R42-N42</f>
        <v>6.749131366279304E-8</v>
      </c>
      <c r="Z42" s="2"/>
      <c r="AA42" s="2"/>
      <c r="AB42" s="2"/>
      <c r="AC42" s="2"/>
      <c r="AD42" s="2"/>
    </row>
    <row r="43" spans="1:30" x14ac:dyDescent="0.2">
      <c r="A43" s="16">
        <v>1993</v>
      </c>
      <c r="B43" s="862">
        <v>185685</v>
      </c>
      <c r="C43" s="866">
        <v>9460.2410386156753</v>
      </c>
      <c r="D43" s="876">
        <v>3888.4944823464552</v>
      </c>
      <c r="E43" s="873">
        <v>4024.9947949169978</v>
      </c>
      <c r="F43" s="877">
        <v>4255.7142361572887</v>
      </c>
      <c r="G43" s="877">
        <f t="shared" si="4"/>
        <v>4742.844192095883</v>
      </c>
      <c r="H43" s="873">
        <v>2659.958224513452</v>
      </c>
      <c r="I43" s="878">
        <v>2570.0122508870882</v>
      </c>
      <c r="J43" s="878">
        <v>2026.6495148923066</v>
      </c>
      <c r="K43" s="878">
        <v>1883.8001976682381</v>
      </c>
      <c r="L43" s="878">
        <v>1627.2415019238667</v>
      </c>
      <c r="M43" s="878">
        <v>1569.3769668057064</v>
      </c>
      <c r="N43" s="889">
        <v>7.6323118513284466E-2</v>
      </c>
      <c r="O43" s="858">
        <v>7.9002337830868588E-2</v>
      </c>
      <c r="P43" s="13">
        <v>8.3530884119682014E-2</v>
      </c>
      <c r="Q43" s="13">
        <v>9.309223942756896E-2</v>
      </c>
      <c r="R43" s="858">
        <v>5.2209488204653105E-2</v>
      </c>
      <c r="S43" s="13">
        <v>5.0444034444581121E-2</v>
      </c>
      <c r="T43" s="13">
        <v>3.9778945762236617E-2</v>
      </c>
      <c r="U43" s="13">
        <v>3.697510859144159E-2</v>
      </c>
      <c r="V43" s="13">
        <v>3.1939391084367941E-2</v>
      </c>
      <c r="W43" s="12">
        <v>3.0803629726960935E-2</v>
      </c>
      <c r="X43" s="13"/>
      <c r="Y43" s="920">
        <f>O43*0.9+0.1*'TG4'!R43-N43</f>
        <v>-6.5645037419792551E-8</v>
      </c>
      <c r="Z43" s="2"/>
      <c r="AA43" s="2"/>
      <c r="AB43" s="2"/>
      <c r="AC43" s="2"/>
      <c r="AD43" s="2"/>
    </row>
    <row r="44" spans="1:30" x14ac:dyDescent="0.2">
      <c r="A44" s="16">
        <v>1994</v>
      </c>
      <c r="B44" s="862">
        <v>187757</v>
      </c>
      <c r="C44" s="866">
        <v>9878.3315575706347</v>
      </c>
      <c r="D44" s="876">
        <v>4054.4821332172041</v>
      </c>
      <c r="E44" s="873">
        <v>4174.5194499909485</v>
      </c>
      <c r="F44" s="877">
        <v>4374.2509353038813</v>
      </c>
      <c r="G44" s="877">
        <f t="shared" si="4"/>
        <v>4968.4849558475189</v>
      </c>
      <c r="H44" s="873">
        <v>2974.153436030223</v>
      </c>
      <c r="I44" s="878">
        <v>2834.9878446343869</v>
      </c>
      <c r="J44" s="878">
        <v>2171.5339213239799</v>
      </c>
      <c r="K44" s="878">
        <v>1947.9562861075672</v>
      </c>
      <c r="L44" s="878">
        <v>2061.6247927830659</v>
      </c>
      <c r="M44" s="878">
        <v>2020.4038904771337</v>
      </c>
      <c r="N44" s="889">
        <v>7.706335806303688E-2</v>
      </c>
      <c r="O44" s="858">
        <v>7.9344901900084461E-2</v>
      </c>
      <c r="P44" s="13">
        <v>8.314118918497114E-2</v>
      </c>
      <c r="Q44" s="13">
        <v>9.4435768268997203E-2</v>
      </c>
      <c r="R44" s="858">
        <v>5.6529599501118348E-2</v>
      </c>
      <c r="S44" s="13">
        <v>5.388448541566504E-2</v>
      </c>
      <c r="T44" s="13">
        <v>4.127424677839997E-2</v>
      </c>
      <c r="U44" s="13">
        <v>3.7024716803557567E-2</v>
      </c>
      <c r="V44" s="13">
        <v>3.9185208955849753E-2</v>
      </c>
      <c r="W44" s="12">
        <v>3.8401725134806775E-2</v>
      </c>
      <c r="X44" s="13"/>
      <c r="Y44" s="920">
        <f>O44*0.9+0.1*'TG4'!R44-N44</f>
        <v>1.3597150974598016E-8</v>
      </c>
      <c r="Z44" s="2"/>
      <c r="AA44" s="2"/>
      <c r="AB44" s="2"/>
      <c r="AC44" s="2"/>
      <c r="AD44" s="2"/>
    </row>
    <row r="45" spans="1:30" x14ac:dyDescent="0.2">
      <c r="A45" s="16">
        <v>1995</v>
      </c>
      <c r="B45" s="862">
        <v>189911</v>
      </c>
      <c r="C45" s="866">
        <v>10211.112529454609</v>
      </c>
      <c r="D45" s="876">
        <v>4222.1676969694463</v>
      </c>
      <c r="E45" s="873">
        <v>4342.2213788284607</v>
      </c>
      <c r="F45" s="877">
        <v>4514.3449205602974</v>
      </c>
      <c r="G45" s="877">
        <f t="shared" si="4"/>
        <v>5212.6222963707796</v>
      </c>
      <c r="H45" s="873">
        <v>3141.6911374727715</v>
      </c>
      <c r="I45" s="878">
        <v>2851.2628266937618</v>
      </c>
      <c r="J45" s="878">
        <v>2155.0095528338284</v>
      </c>
      <c r="K45" s="878">
        <v>2099.3479587112929</v>
      </c>
      <c r="L45" s="878">
        <v>2038.4032344276623</v>
      </c>
      <c r="M45" s="878">
        <v>2131.3736323240923</v>
      </c>
      <c r="N45" s="889">
        <v>7.8525830284037798E-2</v>
      </c>
      <c r="O45" s="858">
        <v>8.0758644260943896E-2</v>
      </c>
      <c r="P45" s="13">
        <v>8.3959877607412636E-2</v>
      </c>
      <c r="Q45" s="13">
        <v>9.6946763643093944E-2</v>
      </c>
      <c r="R45" s="858">
        <v>5.843062681833544E-2</v>
      </c>
      <c r="S45" s="13">
        <v>5.3029106585427144E-2</v>
      </c>
      <c r="T45" s="13">
        <v>4.0079865735265223E-2</v>
      </c>
      <c r="U45" s="13">
        <v>3.9044645628649725E-2</v>
      </c>
      <c r="V45" s="13">
        <v>3.7911167420467962E-2</v>
      </c>
      <c r="W45" s="12">
        <v>3.9640273938879034E-2</v>
      </c>
      <c r="X45" s="13"/>
      <c r="Y45" s="920">
        <f>O45*0.9+0.1*'TG4'!R45-N45</f>
        <v>1.2232645257848063E-8</v>
      </c>
      <c r="Z45" s="2"/>
      <c r="AA45" s="2"/>
      <c r="AB45" s="2"/>
      <c r="AC45" s="2"/>
      <c r="AD45" s="2"/>
    </row>
    <row r="46" spans="1:30" x14ac:dyDescent="0.2">
      <c r="A46" s="16">
        <v>1996</v>
      </c>
      <c r="B46" s="862">
        <v>192043</v>
      </c>
      <c r="C46" s="866">
        <v>10651.597518152184</v>
      </c>
      <c r="D46" s="876">
        <v>4309.8000127667274</v>
      </c>
      <c r="E46" s="873">
        <v>4414.0353111635559</v>
      </c>
      <c r="F46" s="877">
        <v>4548.8391413381723</v>
      </c>
      <c r="G46" s="877">
        <f t="shared" si="4"/>
        <v>5349.0393512361743</v>
      </c>
      <c r="H46" s="873">
        <v>3371.6940287048574</v>
      </c>
      <c r="I46" s="878">
        <v>3193.5257708918061</v>
      </c>
      <c r="J46" s="878">
        <v>2631.7967672173436</v>
      </c>
      <c r="K46" s="878">
        <v>2566.4155527293869</v>
      </c>
      <c r="L46" s="878">
        <v>2559.8659203649281</v>
      </c>
      <c r="M46" s="878">
        <v>2220.5285005223955</v>
      </c>
      <c r="N46" s="889">
        <v>7.7703548452827995E-2</v>
      </c>
      <c r="O46" s="858">
        <v>7.9582858985910804E-2</v>
      </c>
      <c r="P46" s="13">
        <v>8.2013304927386343E-2</v>
      </c>
      <c r="Q46" s="13">
        <v>9.6440516305544094E-2</v>
      </c>
      <c r="R46" s="858">
        <v>6.0789964627474546E-2</v>
      </c>
      <c r="S46" s="13">
        <v>5.7577679646101394E-2</v>
      </c>
      <c r="T46" s="13">
        <v>4.7449985385328304E-2</v>
      </c>
      <c r="U46" s="13">
        <v>4.6271194640323803E-2</v>
      </c>
      <c r="V46" s="13">
        <v>4.6153108029745038E-2</v>
      </c>
      <c r="W46" s="12">
        <v>4.0035023300410977E-2</v>
      </c>
      <c r="X46" s="13"/>
      <c r="Y46" s="920">
        <f>O46*0.9+0.1*'TG4'!R46-N46</f>
        <v>2.1097239191747441E-8</v>
      </c>
      <c r="Z46" s="2"/>
      <c r="AA46" s="2"/>
      <c r="AB46" s="2"/>
      <c r="AC46" s="2"/>
      <c r="AD46" s="2"/>
    </row>
    <row r="47" spans="1:30" x14ac:dyDescent="0.2">
      <c r="A47" s="16">
        <v>1997</v>
      </c>
      <c r="B47" s="862">
        <v>194426</v>
      </c>
      <c r="C47" s="866">
        <v>11175.531805889053</v>
      </c>
      <c r="D47" s="876">
        <v>4305.8118700835921</v>
      </c>
      <c r="E47" s="873">
        <v>4411.3048140058117</v>
      </c>
      <c r="F47" s="877">
        <v>4495.7165238166108</v>
      </c>
      <c r="G47" s="877">
        <f t="shared" si="4"/>
        <v>5408.6163802437659</v>
      </c>
      <c r="H47" s="873">
        <v>3356.3818824542109</v>
      </c>
      <c r="I47" s="878">
        <v>3012.2160170457673</v>
      </c>
      <c r="J47" s="878">
        <v>2414.5219298098536</v>
      </c>
      <c r="K47" s="878">
        <v>2247.6427568679328</v>
      </c>
      <c r="L47" s="878">
        <v>2184.3712389062321</v>
      </c>
      <c r="M47" s="878">
        <v>2086.5674795913287</v>
      </c>
      <c r="N47" s="889">
        <v>7.4910240800506872E-2</v>
      </c>
      <c r="O47" s="858">
        <v>7.6745551322750946E-2</v>
      </c>
      <c r="P47" s="13">
        <v>7.8214101667981595E-2</v>
      </c>
      <c r="Q47" s="13">
        <v>9.4096251221900379E-2</v>
      </c>
      <c r="R47" s="858">
        <v>5.8392559317326224E-2</v>
      </c>
      <c r="S47" s="13">
        <v>5.2404943362205351E-2</v>
      </c>
      <c r="T47" s="13">
        <v>4.2006577304699866E-2</v>
      </c>
      <c r="U47" s="13">
        <v>3.9103301591117412E-2</v>
      </c>
      <c r="V47" s="13">
        <v>3.8002537138481778E-2</v>
      </c>
      <c r="W47" s="12">
        <v>3.6300998988991751E-2</v>
      </c>
      <c r="X47" s="13"/>
      <c r="Y47" s="920">
        <f>O47*0.9+0.1*'TG4'!R47-N47</f>
        <v>1.1321701604005696E-8</v>
      </c>
      <c r="Z47" s="2"/>
      <c r="AA47" s="2"/>
      <c r="AB47" s="2"/>
      <c r="AC47" s="2"/>
      <c r="AD47" s="2"/>
    </row>
    <row r="48" spans="1:30" x14ac:dyDescent="0.2">
      <c r="A48" s="16">
        <v>1998</v>
      </c>
      <c r="B48" s="862">
        <v>196795</v>
      </c>
      <c r="C48" s="866">
        <v>11744.736134375255</v>
      </c>
      <c r="D48" s="876">
        <v>4276.1805582692559</v>
      </c>
      <c r="E48" s="873">
        <v>4401.7471155522035</v>
      </c>
      <c r="F48" s="877">
        <v>4463.8056009745751</v>
      </c>
      <c r="G48" s="877">
        <f t="shared" si="4"/>
        <v>5424.6107876622891</v>
      </c>
      <c r="H48" s="873">
        <v>3146.1043586869087</v>
      </c>
      <c r="I48" s="878">
        <v>2879.5087411837835</v>
      </c>
      <c r="J48" s="878">
        <v>2451.964099480791</v>
      </c>
      <c r="K48" s="878">
        <v>2391.7218333417327</v>
      </c>
      <c r="L48" s="878">
        <v>2293.6629523082129</v>
      </c>
      <c r="M48" s="878">
        <v>2038.5641318716166</v>
      </c>
      <c r="N48" s="889">
        <v>7.1651754738154647E-2</v>
      </c>
      <c r="O48" s="858">
        <v>7.3755750124493924E-2</v>
      </c>
      <c r="P48" s="13">
        <v>7.4795603170059621E-2</v>
      </c>
      <c r="Q48" s="13">
        <v>9.0894871348660256E-2</v>
      </c>
      <c r="R48" s="858">
        <v>5.2716178565788134E-2</v>
      </c>
      <c r="S48" s="13">
        <v>4.824909782882969E-2</v>
      </c>
      <c r="T48" s="13">
        <v>4.1085152483333338E-2</v>
      </c>
      <c r="U48" s="13">
        <v>4.0075732039213108E-2</v>
      </c>
      <c r="V48" s="13">
        <v>3.8432655747655531E-2</v>
      </c>
      <c r="W48" s="12">
        <v>3.4158215539425996E-2</v>
      </c>
      <c r="X48" s="13"/>
      <c r="Y48" s="920">
        <f>O48*0.9+0.1*'TG4'!R48-N48</f>
        <v>3.8230468707434184E-8</v>
      </c>
      <c r="Z48" s="2"/>
      <c r="AA48" s="2"/>
      <c r="AB48" s="2"/>
      <c r="AC48" s="2"/>
      <c r="AD48" s="2"/>
    </row>
    <row r="49" spans="1:30" x14ac:dyDescent="0.2">
      <c r="A49" s="20">
        <v>1999</v>
      </c>
      <c r="B49" s="863">
        <v>199255</v>
      </c>
      <c r="C49" s="886">
        <v>12252.530382450994</v>
      </c>
      <c r="D49" s="879">
        <v>4327.8947848571643</v>
      </c>
      <c r="E49" s="880">
        <v>4467.3676464357322</v>
      </c>
      <c r="F49" s="881">
        <v>4488.6725365546226</v>
      </c>
      <c r="G49" s="881">
        <f t="shared" si="4"/>
        <v>5557.5784453960523</v>
      </c>
      <c r="H49" s="880">
        <v>3072.5034683512999</v>
      </c>
      <c r="I49" s="882">
        <v>2712.2276859974631</v>
      </c>
      <c r="J49" s="882">
        <v>2093.890568607188</v>
      </c>
      <c r="K49" s="882">
        <v>2105.8266759282083</v>
      </c>
      <c r="L49" s="882">
        <v>1989.6870302558289</v>
      </c>
      <c r="M49" s="882">
        <v>1758.8773737183462</v>
      </c>
      <c r="N49" s="890">
        <v>7.0381761843402099E-2</v>
      </c>
      <c r="O49" s="859">
        <v>7.2649919045741418E-2</v>
      </c>
      <c r="P49" s="18">
        <v>7.2996386734303087E-2</v>
      </c>
      <c r="Q49" s="18">
        <v>9.0379314196474672E-2</v>
      </c>
      <c r="R49" s="859">
        <v>4.9966142460107207E-2</v>
      </c>
      <c r="S49" s="18">
        <v>4.4107209752155534E-2</v>
      </c>
      <c r="T49" s="18">
        <v>3.4051591975270419E-2</v>
      </c>
      <c r="U49" s="18">
        <v>3.4245701191082382E-2</v>
      </c>
      <c r="V49" s="18">
        <v>3.235699703152406E-2</v>
      </c>
      <c r="W49" s="17">
        <v>2.8603488435516296E-2</v>
      </c>
      <c r="X49" s="13"/>
      <c r="Y49" s="920">
        <f>O49*0.9+0.1*'TG4'!R49-N49</f>
        <v>-2.204562240953889E-7</v>
      </c>
      <c r="Z49" s="2"/>
      <c r="AA49" s="2"/>
      <c r="AB49" s="2"/>
      <c r="AC49" s="2"/>
      <c r="AD49" s="2"/>
    </row>
    <row r="50" spans="1:30" x14ac:dyDescent="0.2">
      <c r="A50" s="24">
        <v>2000</v>
      </c>
      <c r="B50" s="861">
        <v>201646.4407831867</v>
      </c>
      <c r="C50" s="865">
        <v>12806.411527339986</v>
      </c>
      <c r="D50" s="883">
        <v>4396.2289230078895</v>
      </c>
      <c r="E50" s="868">
        <v>4521.5948600436632</v>
      </c>
      <c r="F50" s="884">
        <v>4549.2093936353058</v>
      </c>
      <c r="G50" s="884">
        <f t="shared" si="4"/>
        <v>5617.4754080650255</v>
      </c>
      <c r="H50" s="868">
        <v>3267.8661527952731</v>
      </c>
      <c r="I50" s="885">
        <v>3049.1713750384547</v>
      </c>
      <c r="J50" s="885">
        <v>2349.1086938793478</v>
      </c>
      <c r="K50" s="885">
        <v>2169.9322514238311</v>
      </c>
      <c r="L50" s="885">
        <v>2067.9015631539683</v>
      </c>
      <c r="M50" s="885">
        <v>2031.7495172647498</v>
      </c>
      <c r="N50" s="888">
        <v>6.9221882593739695E-2</v>
      </c>
      <c r="O50" s="857">
        <v>7.1195862185504666E-2</v>
      </c>
      <c r="P50" s="22">
        <v>7.1630673483014093E-2</v>
      </c>
      <c r="Q50" s="22">
        <v>8.8451313609994031E-2</v>
      </c>
      <c r="R50" s="857">
        <v>5.1454974507123559E-2</v>
      </c>
      <c r="S50" s="22">
        <v>4.8011463148895928E-2</v>
      </c>
      <c r="T50" s="22">
        <v>3.6988457392794778E-2</v>
      </c>
      <c r="U50" s="22">
        <v>3.416719151232428E-2</v>
      </c>
      <c r="V50" s="22">
        <v>3.2560642706958028E-2</v>
      </c>
      <c r="W50" s="21">
        <v>3.1991401950870475E-2</v>
      </c>
      <c r="X50" s="13"/>
      <c r="Y50" s="920">
        <f>O50*0.9+0.1*'TG4'!R50-N50</f>
        <v>-1.0917607314031574E-7</v>
      </c>
      <c r="Z50" s="2"/>
      <c r="AA50" s="2"/>
      <c r="AB50" s="2"/>
      <c r="AC50" s="2"/>
      <c r="AD50" s="2"/>
    </row>
    <row r="51" spans="1:30" x14ac:dyDescent="0.2">
      <c r="A51" s="16">
        <v>2001</v>
      </c>
      <c r="B51" s="862">
        <v>203775.64568079551</v>
      </c>
      <c r="C51" s="866">
        <v>12873.092673872181</v>
      </c>
      <c r="D51" s="876">
        <v>4696.4154660762515</v>
      </c>
      <c r="E51" s="873">
        <v>4819.5540723341383</v>
      </c>
      <c r="F51" s="877">
        <v>4721.2736854922332</v>
      </c>
      <c r="G51" s="877">
        <f t="shared" si="4"/>
        <v>6147.2930739700541</v>
      </c>
      <c r="H51" s="873">
        <v>3588.1579873588221</v>
      </c>
      <c r="I51" s="878">
        <v>3344.7334765198084</v>
      </c>
      <c r="J51" s="878">
        <v>3087.945829901174</v>
      </c>
      <c r="K51" s="878">
        <v>3014.3054577101557</v>
      </c>
      <c r="L51" s="878">
        <v>2651.3544795389512</v>
      </c>
      <c r="M51" s="878">
        <v>2683.7772433986611</v>
      </c>
      <c r="N51" s="889">
        <v>7.434228263790596E-2</v>
      </c>
      <c r="O51" s="858">
        <v>7.6291515012295946E-2</v>
      </c>
      <c r="P51" s="13">
        <v>7.4735777801834033E-2</v>
      </c>
      <c r="Q51" s="13">
        <v>9.7309065278447321E-2</v>
      </c>
      <c r="R51" s="858">
        <v>5.679903261807339E-2</v>
      </c>
      <c r="S51" s="13">
        <v>5.2945724937671905E-2</v>
      </c>
      <c r="T51" s="13">
        <v>4.8880884435220651E-2</v>
      </c>
      <c r="U51" s="13">
        <v>4.7715188298980138E-2</v>
      </c>
      <c r="V51" s="13">
        <v>4.1969826884979966E-2</v>
      </c>
      <c r="W51" s="12">
        <v>4.2483065607612495E-2</v>
      </c>
      <c r="X51" s="13"/>
      <c r="Y51" s="920">
        <f>O51*0.9+0.1*'TG4'!R51-N51</f>
        <v>-1.5865032260142797E-8</v>
      </c>
      <c r="Z51" s="2"/>
      <c r="AA51" s="2"/>
      <c r="AB51" s="2"/>
      <c r="AC51" s="2"/>
      <c r="AD51" s="2"/>
    </row>
    <row r="52" spans="1:30" x14ac:dyDescent="0.2">
      <c r="A52" s="16">
        <v>2002</v>
      </c>
      <c r="B52" s="862">
        <v>206200.68043331249</v>
      </c>
      <c r="C52" s="866">
        <v>12994.278055271237</v>
      </c>
      <c r="D52" s="876">
        <v>4966.7233493201256</v>
      </c>
      <c r="E52" s="873">
        <v>5109.8283508422273</v>
      </c>
      <c r="F52" s="877">
        <v>5095.6753508033562</v>
      </c>
      <c r="G52" s="877">
        <f t="shared" si="4"/>
        <v>6404.9766886013731</v>
      </c>
      <c r="H52" s="873">
        <v>3678.7534261122378</v>
      </c>
      <c r="I52" s="878">
        <v>3439.5409436899308</v>
      </c>
      <c r="J52" s="878">
        <v>2787.198140727834</v>
      </c>
      <c r="K52" s="878">
        <v>2665.7832764830109</v>
      </c>
      <c r="L52" s="878">
        <v>2634.3683807768134</v>
      </c>
      <c r="M52" s="878">
        <v>2808.3083519681754</v>
      </c>
      <c r="N52" s="889">
        <v>7.8814823709146276E-2</v>
      </c>
      <c r="O52" s="858">
        <v>8.108569620869982E-2</v>
      </c>
      <c r="P52" s="13">
        <v>8.0861108261160553E-2</v>
      </c>
      <c r="Q52" s="13">
        <v>0.10163785519529886</v>
      </c>
      <c r="R52" s="858">
        <v>5.8376575934744303E-2</v>
      </c>
      <c r="S52" s="13">
        <v>5.4580614632868667E-2</v>
      </c>
      <c r="T52" s="13">
        <v>4.4228863710316091E-2</v>
      </c>
      <c r="U52" s="13">
        <v>4.2302182788489524E-2</v>
      </c>
      <c r="V52" s="13">
        <v>4.1803673148876896E-2</v>
      </c>
      <c r="W52" s="12">
        <v>4.4563852688028753E-2</v>
      </c>
      <c r="X52" s="13"/>
      <c r="Y52" s="920">
        <f>O52*0.9+0.1*'TG4'!R52-N52</f>
        <v>-3.9527841999564828E-8</v>
      </c>
      <c r="Z52" s="2"/>
      <c r="AA52" s="2"/>
      <c r="AB52" s="2"/>
      <c r="AC52" s="2"/>
      <c r="AD52" s="2"/>
    </row>
    <row r="53" spans="1:30" x14ac:dyDescent="0.2">
      <c r="A53" s="16">
        <v>2003</v>
      </c>
      <c r="B53" s="862">
        <v>208605.71414694539</v>
      </c>
      <c r="C53" s="866">
        <v>13275.572081222917</v>
      </c>
      <c r="D53" s="876">
        <v>5141.246327191503</v>
      </c>
      <c r="E53" s="873">
        <v>5311.6981594000963</v>
      </c>
      <c r="F53" s="877">
        <v>5320.1696675104404</v>
      </c>
      <c r="G53" s="877">
        <f t="shared" si="4"/>
        <v>6629.0333141121901</v>
      </c>
      <c r="H53" s="873">
        <v>3607.1629688748867</v>
      </c>
      <c r="I53" s="878">
        <v>3401.8017814183377</v>
      </c>
      <c r="J53" s="878">
        <v>2631.471632513299</v>
      </c>
      <c r="K53" s="878">
        <v>2633.2116796960145</v>
      </c>
      <c r="L53" s="878">
        <v>2592.6767305236863</v>
      </c>
      <c r="M53" s="878">
        <v>2727.1560564879537</v>
      </c>
      <c r="N53" s="889">
        <v>8.0786978905872345E-2</v>
      </c>
      <c r="O53" s="858">
        <v>8.346537392854872E-2</v>
      </c>
      <c r="P53" s="13">
        <v>8.3598490979056805E-2</v>
      </c>
      <c r="Q53" s="13">
        <v>0.10416532109755078</v>
      </c>
      <c r="R53" s="858">
        <v>5.6681158639548826E-2</v>
      </c>
      <c r="S53" s="13">
        <v>5.3454215430974727E-2</v>
      </c>
      <c r="T53" s="13">
        <v>4.1349631925413632E-2</v>
      </c>
      <c r="U53" s="13">
        <v>4.1376974158424673E-2</v>
      </c>
      <c r="V53" s="13">
        <v>4.0740028197205902E-2</v>
      </c>
      <c r="W53" s="12">
        <v>4.2853169209822184E-2</v>
      </c>
      <c r="X53" s="13"/>
      <c r="Y53" s="920">
        <f>O53*0.9+0.1*'TG4'!R53-N53</f>
        <v>-2.6506223618771863E-8</v>
      </c>
      <c r="Z53" s="2"/>
      <c r="AA53" s="2"/>
      <c r="AB53" s="2"/>
      <c r="AC53" s="2"/>
      <c r="AD53" s="2"/>
    </row>
    <row r="54" spans="1:30" x14ac:dyDescent="0.2">
      <c r="A54" s="16">
        <v>2004</v>
      </c>
      <c r="B54" s="862">
        <v>210950.91872463207</v>
      </c>
      <c r="C54" s="866">
        <v>13817.40592158097</v>
      </c>
      <c r="D54" s="876">
        <v>5432.9415998747081</v>
      </c>
      <c r="E54" s="873">
        <v>5608.5463903070086</v>
      </c>
      <c r="F54" s="877">
        <v>5532.5306796056402</v>
      </c>
      <c r="G54" s="877">
        <f t="shared" si="4"/>
        <v>7105.7026262604704</v>
      </c>
      <c r="H54" s="873">
        <v>3852.4923920433366</v>
      </c>
      <c r="I54" s="878">
        <v>3609.2410369910399</v>
      </c>
      <c r="J54" s="878">
        <v>2715.7832776364094</v>
      </c>
      <c r="K54" s="878">
        <v>2549.7530363873097</v>
      </c>
      <c r="L54" s="878">
        <v>2690.9099617226389</v>
      </c>
      <c r="M54" s="878">
        <v>2729.7722629504092</v>
      </c>
      <c r="N54" s="889">
        <v>8.2944948449463263E-2</v>
      </c>
      <c r="O54" s="858">
        <v>8.5625914188211832E-2</v>
      </c>
      <c r="P54" s="13">
        <v>8.4465379128232598E-2</v>
      </c>
      <c r="Q54" s="13">
        <v>0.10848306156023883</v>
      </c>
      <c r="R54" s="858">
        <v>5.8816163764277007E-2</v>
      </c>
      <c r="S54" s="13">
        <v>5.5102435071603388E-2</v>
      </c>
      <c r="T54" s="13">
        <v>4.1461977792778264E-2</v>
      </c>
      <c r="U54" s="13">
        <v>3.8927187100057381E-2</v>
      </c>
      <c r="V54" s="13">
        <v>4.1082235830103293E-2</v>
      </c>
      <c r="W54" s="12">
        <v>4.1675548221320469E-2</v>
      </c>
      <c r="X54" s="13"/>
      <c r="Y54" s="920">
        <f>O54*0.9+0.1*'TG4'!R54-N54</f>
        <v>-9.3036449100303287E-9</v>
      </c>
      <c r="Z54" s="2"/>
      <c r="AA54" s="2"/>
      <c r="AB54" s="2"/>
      <c r="AC54" s="2"/>
      <c r="AD54" s="2"/>
    </row>
    <row r="55" spans="1:30" x14ac:dyDescent="0.2">
      <c r="A55" s="16">
        <v>2005</v>
      </c>
      <c r="B55" s="862">
        <v>213348.60569152678</v>
      </c>
      <c r="C55" s="866">
        <v>14313.898870409472</v>
      </c>
      <c r="D55" s="876">
        <v>5595.8280980226173</v>
      </c>
      <c r="E55" s="873">
        <v>5758.6560874409206</v>
      </c>
      <c r="F55" s="877">
        <v>5653.861833427155</v>
      </c>
      <c r="G55" s="877">
        <f t="shared" si="4"/>
        <v>7329.3129268183575</v>
      </c>
      <c r="H55" s="873">
        <v>4130.3521225386194</v>
      </c>
      <c r="I55" s="878">
        <v>3846.1389582652387</v>
      </c>
      <c r="J55" s="878">
        <v>2921.1106132383061</v>
      </c>
      <c r="K55" s="878">
        <v>2794.6204384798029</v>
      </c>
      <c r="L55" s="878">
        <v>2844.7349069504576</v>
      </c>
      <c r="M55" s="878">
        <v>2648.3063116778908</v>
      </c>
      <c r="N55" s="889">
        <v>8.3405795528611382E-2</v>
      </c>
      <c r="O55" s="858">
        <v>8.5832746062806109E-2</v>
      </c>
      <c r="P55" s="13">
        <v>8.4270788123831167E-2</v>
      </c>
      <c r="Q55" s="13">
        <v>0.10924338000222632</v>
      </c>
      <c r="R55" s="858">
        <v>6.156288194688387E-2</v>
      </c>
      <c r="S55" s="13">
        <v>5.7326685864609324E-2</v>
      </c>
      <c r="T55" s="13">
        <v>4.3539142063764302E-2</v>
      </c>
      <c r="U55" s="13">
        <v>4.1653806512442763E-2</v>
      </c>
      <c r="V55" s="13">
        <v>4.2400762465533155E-2</v>
      </c>
      <c r="W55" s="12">
        <v>3.947299503481716E-2</v>
      </c>
      <c r="X55" s="13"/>
      <c r="Y55" s="920">
        <f>O55*0.9+0.1*'TG4'!R55-N55</f>
        <v>-3.5877397497330321E-8</v>
      </c>
      <c r="Z55" s="2"/>
      <c r="AA55" s="2"/>
      <c r="AB55" s="2"/>
      <c r="AC55" s="2"/>
      <c r="AD55" s="2"/>
    </row>
    <row r="56" spans="1:30" x14ac:dyDescent="0.2">
      <c r="A56" s="16">
        <v>2006</v>
      </c>
      <c r="B56" s="862">
        <v>215896.60788327493</v>
      </c>
      <c r="C56" s="866">
        <v>14816.847394643737</v>
      </c>
      <c r="D56" s="876">
        <v>5816.0081574275255</v>
      </c>
      <c r="E56" s="873">
        <v>5949.3470596291709</v>
      </c>
      <c r="F56" s="877">
        <v>5715.8128108694609</v>
      </c>
      <c r="G56" s="877">
        <f t="shared" si="4"/>
        <v>7728.6016354861003</v>
      </c>
      <c r="H56" s="873">
        <v>4615.9508161035174</v>
      </c>
      <c r="I56" s="878">
        <v>4297.1232977349473</v>
      </c>
      <c r="J56" s="878">
        <v>3344.6046166641281</v>
      </c>
      <c r="K56" s="878">
        <v>3180.6584592534437</v>
      </c>
      <c r="L56" s="878">
        <v>3215.8130699450876</v>
      </c>
      <c r="M56" s="878">
        <v>2956.0137702675415</v>
      </c>
      <c r="N56" s="889">
        <v>8.4745182235188329E-2</v>
      </c>
      <c r="O56" s="858">
        <v>8.668806629935312E-2</v>
      </c>
      <c r="P56" s="13">
        <v>8.3285233646165593E-2</v>
      </c>
      <c r="Q56" s="13">
        <v>0.1126136236906758</v>
      </c>
      <c r="R56" s="858">
        <v>6.725912043293647E-2</v>
      </c>
      <c r="S56" s="13">
        <v>6.2613477680315555E-2</v>
      </c>
      <c r="T56" s="13">
        <v>4.8734307117825899E-2</v>
      </c>
      <c r="U56" s="13">
        <v>4.6345444067696917E-2</v>
      </c>
      <c r="V56" s="13">
        <v>4.6857682669987362E-2</v>
      </c>
      <c r="W56" s="12">
        <v>4.3072141384659084E-2</v>
      </c>
      <c r="X56" s="13"/>
      <c r="Y56" s="920">
        <f>O56*0.9+0.1*'TG4'!R56-N56</f>
        <v>-1.0522476875940434E-8</v>
      </c>
      <c r="Z56" s="2"/>
      <c r="AA56" s="2"/>
      <c r="AB56" s="2"/>
      <c r="AC56" s="2"/>
      <c r="AD56" s="2"/>
    </row>
    <row r="57" spans="1:30" x14ac:dyDescent="0.2">
      <c r="A57" s="16">
        <v>2007</v>
      </c>
      <c r="B57" s="862">
        <v>218456.65775859603</v>
      </c>
      <c r="C57" s="866">
        <v>14837.224195546847</v>
      </c>
      <c r="D57" s="876">
        <v>5942.2161299652789</v>
      </c>
      <c r="E57" s="873">
        <v>6044.3787768553366</v>
      </c>
      <c r="F57" s="877">
        <v>5625.8247521721478</v>
      </c>
      <c r="G57" s="877">
        <f t="shared" si="4"/>
        <v>8078.6660019231567</v>
      </c>
      <c r="H57" s="873">
        <v>5022.749792603815</v>
      </c>
      <c r="I57" s="878">
        <v>4681.5708184711975</v>
      </c>
      <c r="J57" s="878">
        <v>3466.2570624421514</v>
      </c>
      <c r="K57" s="878">
        <v>3337.4143377915657</v>
      </c>
      <c r="L57" s="878">
        <v>3177.8891957223327</v>
      </c>
      <c r="M57" s="878">
        <v>3153.6835738568625</v>
      </c>
      <c r="N57" s="889">
        <v>8.7490534504495981E-2</v>
      </c>
      <c r="O57" s="858">
        <v>8.8994731657092221E-2</v>
      </c>
      <c r="P57" s="13">
        <v>8.2832129264716073E-2</v>
      </c>
      <c r="Q57" s="13">
        <v>0.11894666756183547</v>
      </c>
      <c r="R57" s="858">
        <v>7.3952723096226705E-2</v>
      </c>
      <c r="S57" s="13">
        <v>6.8929356366425054E-2</v>
      </c>
      <c r="T57" s="13">
        <v>5.1035619790695826E-2</v>
      </c>
      <c r="U57" s="13">
        <v>4.9138597097453392E-2</v>
      </c>
      <c r="V57" s="13">
        <v>4.6789820203230192E-2</v>
      </c>
      <c r="W57" s="12">
        <v>4.6433427445258246E-2</v>
      </c>
      <c r="X57" s="13"/>
      <c r="Y57" s="920">
        <f>O57*0.9+0.1*'TG4'!R57-N57</f>
        <v>-3.7034903060950697E-9</v>
      </c>
      <c r="Z57" s="2"/>
      <c r="AA57" s="2"/>
      <c r="AB57" s="2"/>
      <c r="AC57" s="2"/>
      <c r="AD57" s="2"/>
    </row>
    <row r="58" spans="1:30" x14ac:dyDescent="0.2">
      <c r="A58" s="16">
        <v>2008</v>
      </c>
      <c r="B58" s="862">
        <v>220883.80606717154</v>
      </c>
      <c r="C58" s="866">
        <v>14624.740076455702</v>
      </c>
      <c r="D58" s="876">
        <v>6701.3255810875417</v>
      </c>
      <c r="E58" s="873">
        <v>6873.1826999798759</v>
      </c>
      <c r="F58" s="877">
        <v>6114.5178492763798</v>
      </c>
      <c r="G58" s="877">
        <f t="shared" si="4"/>
        <v>9539.8094383542139</v>
      </c>
      <c r="H58" s="873">
        <v>5154.6147969413078</v>
      </c>
      <c r="I58" s="878">
        <v>4767.8149542070141</v>
      </c>
      <c r="J58" s="878">
        <v>3690.9129490990986</v>
      </c>
      <c r="K58" s="878">
        <v>3617.5930290327155</v>
      </c>
      <c r="L58" s="878">
        <v>3365.9042129456711</v>
      </c>
      <c r="M58" s="878">
        <v>3565.3037849267057</v>
      </c>
      <c r="N58" s="889">
        <v>0.10121303300486728</v>
      </c>
      <c r="O58" s="858">
        <v>0.10380866576977292</v>
      </c>
      <c r="P58" s="13">
        <v>9.2350220773369074E-2</v>
      </c>
      <c r="Q58" s="13">
        <v>0.14408388845772097</v>
      </c>
      <c r="R58" s="858">
        <v>7.7852387748862384E-2</v>
      </c>
      <c r="S58" s="13">
        <v>7.2010381600193796E-2</v>
      </c>
      <c r="T58" s="13">
        <v>5.5745462537970518E-2</v>
      </c>
      <c r="U58" s="13">
        <v>5.4638079916458089E-2</v>
      </c>
      <c r="V58" s="13">
        <v>5.0836714329705046E-2</v>
      </c>
      <c r="W58" s="12">
        <v>5.3848332735029203E-2</v>
      </c>
      <c r="X58" s="13"/>
      <c r="Y58" s="920">
        <f>O58*0.9+0.1*'TG4'!R58-N58</f>
        <v>4.9628145898372722E-9</v>
      </c>
      <c r="Z58" s="2"/>
      <c r="AA58" s="2"/>
      <c r="AB58" s="2"/>
      <c r="AC58" s="2"/>
      <c r="AD58" s="2"/>
    </row>
    <row r="59" spans="1:30" x14ac:dyDescent="0.2">
      <c r="A59" s="20">
        <v>2009</v>
      </c>
      <c r="B59" s="863">
        <v>223261.82783409781</v>
      </c>
      <c r="C59" s="886">
        <v>14123.593947062369</v>
      </c>
      <c r="D59" s="879">
        <v>6816.2950099264881</v>
      </c>
      <c r="E59" s="880">
        <v>6979.738519374615</v>
      </c>
      <c r="F59" s="881">
        <v>6430.0586260692717</v>
      </c>
      <c r="G59" s="881">
        <f t="shared" si="4"/>
        <v>9411.7730158499471</v>
      </c>
      <c r="H59" s="880">
        <v>5345.275696276758</v>
      </c>
      <c r="I59" s="882">
        <v>5110.5684587807073</v>
      </c>
      <c r="J59" s="882">
        <v>4238.1638667128682</v>
      </c>
      <c r="K59" s="882">
        <v>3898.9457225955271</v>
      </c>
      <c r="L59" s="882">
        <v>3685.91064881681</v>
      </c>
      <c r="M59" s="882">
        <v>3684.0764949321933</v>
      </c>
      <c r="N59" s="890">
        <v>0.1077500874548406</v>
      </c>
      <c r="O59" s="859">
        <v>0.11033375679592913</v>
      </c>
      <c r="P59" s="18">
        <v>0.10164457058999686</v>
      </c>
      <c r="Q59" s="18">
        <v>0.14877867875232673</v>
      </c>
      <c r="R59" s="859">
        <v>8.4496625058818609E-2</v>
      </c>
      <c r="S59" s="18">
        <v>8.0786438611539779E-2</v>
      </c>
      <c r="T59" s="18">
        <v>6.6995710517403495E-2</v>
      </c>
      <c r="U59" s="18">
        <v>6.163344485230482E-2</v>
      </c>
      <c r="V59" s="18">
        <v>5.8265845915173031E-2</v>
      </c>
      <c r="W59" s="17">
        <v>5.8236852122917078E-2</v>
      </c>
      <c r="X59" s="13"/>
      <c r="Y59" s="920">
        <f>O59*0.9+0.1*'TG4'!R59-N59</f>
        <v>-4.3832622517725461E-8</v>
      </c>
      <c r="Z59" s="2"/>
      <c r="AA59" s="2"/>
      <c r="AB59" s="2"/>
      <c r="AC59" s="2"/>
      <c r="AD59" s="2"/>
    </row>
    <row r="60" spans="1:30" x14ac:dyDescent="0.2">
      <c r="A60" s="16">
        <v>2010</v>
      </c>
      <c r="B60" s="862">
        <v>225678.51719646383</v>
      </c>
      <c r="C60" s="866">
        <v>14753.263523728676</v>
      </c>
      <c r="D60" s="876">
        <v>7358.9235740095455</v>
      </c>
      <c r="E60" s="873">
        <v>7511.9725895481633</v>
      </c>
      <c r="F60" s="877">
        <v>6634.6125114183696</v>
      </c>
      <c r="G60" s="877">
        <f t="shared" si="4"/>
        <v>10486.665834597447</v>
      </c>
      <c r="H60" s="873">
        <v>5981.4962821069839</v>
      </c>
      <c r="I60" s="878">
        <v>5525.3116618621307</v>
      </c>
      <c r="J60" s="878">
        <v>4235.2750044584964</v>
      </c>
      <c r="K60" s="878">
        <v>4068.4213032654075</v>
      </c>
      <c r="L60" s="878">
        <v>3895.6228587432702</v>
      </c>
      <c r="M60" s="878">
        <v>3740.3516136098319</v>
      </c>
      <c r="N60" s="889">
        <v>0.11256837903515231</v>
      </c>
      <c r="O60" s="858">
        <v>0.11490954747083984</v>
      </c>
      <c r="P60" s="13">
        <v>0.10148869850672783</v>
      </c>
      <c r="Q60" s="13">
        <v>0.16041299554368982</v>
      </c>
      <c r="R60" s="858">
        <v>9.1498074943956453E-2</v>
      </c>
      <c r="S60" s="13">
        <v>8.4519885440386133E-2</v>
      </c>
      <c r="T60" s="13">
        <v>6.4786383120463156E-2</v>
      </c>
      <c r="U60" s="13">
        <v>6.2234046424691769E-2</v>
      </c>
      <c r="V60" s="13">
        <v>5.9590773858531065E-2</v>
      </c>
      <c r="W60" s="12">
        <v>5.7215612301320114E-2</v>
      </c>
      <c r="X60" s="13"/>
      <c r="Y60" s="920">
        <f>O60*0.9+0.1*'TG4'!R60-N60</f>
        <v>2.118299920195188E-8</v>
      </c>
      <c r="Z60" s="2"/>
      <c r="AA60" s="2"/>
      <c r="AB60" s="2"/>
      <c r="AC60" s="2"/>
      <c r="AD60" s="2"/>
    </row>
    <row r="61" spans="1:30" x14ac:dyDescent="0.2">
      <c r="A61" s="16">
        <v>2011</v>
      </c>
      <c r="B61" s="862">
        <v>227455.29</v>
      </c>
      <c r="C61" s="866">
        <v>15110.687758996839</v>
      </c>
      <c r="D61" s="876">
        <v>7331.7256562825532</v>
      </c>
      <c r="E61" s="873">
        <v>7505.5928245683444</v>
      </c>
      <c r="F61" s="877">
        <v>6661.4152054287324</v>
      </c>
      <c r="G61" s="877">
        <f t="shared" si="4"/>
        <v>10437.213054634944</v>
      </c>
      <c r="H61" s="873">
        <v>5766.9147698033194</v>
      </c>
      <c r="I61" s="878">
        <v>5337.3208399173682</v>
      </c>
      <c r="J61" s="878">
        <v>4208.5201461942124</v>
      </c>
      <c r="K61" s="878">
        <v>3890.0645686414923</v>
      </c>
      <c r="L61" s="878">
        <v>3931.8328397676346</v>
      </c>
      <c r="M61" s="878">
        <v>3835.357498457498</v>
      </c>
      <c r="N61" s="889">
        <v>0.11036160709212477</v>
      </c>
      <c r="O61" s="858">
        <v>0.11297876177195576</v>
      </c>
      <c r="P61" s="13">
        <v>0.10027168528176844</v>
      </c>
      <c r="Q61" s="13">
        <v>0.15710729782767879</v>
      </c>
      <c r="R61" s="858">
        <v>8.6807119059812976E-2</v>
      </c>
      <c r="S61" s="13">
        <v>8.0340609165432397E-2</v>
      </c>
      <c r="T61" s="13">
        <v>6.3349212530283694E-2</v>
      </c>
      <c r="U61" s="13">
        <v>5.8555624912060004E-2</v>
      </c>
      <c r="V61" s="13">
        <v>5.9184346408613912E-2</v>
      </c>
      <c r="W61" s="12">
        <v>5.7732140719135565E-2</v>
      </c>
      <c r="X61" s="13"/>
      <c r="Y61" s="920">
        <f>O61*0.9+0.1*'TG4'!R61-N61</f>
        <v>-9.5913832848237845E-9</v>
      </c>
      <c r="Z61" s="2"/>
      <c r="AA61" s="2"/>
      <c r="AB61" s="2"/>
      <c r="AC61" s="2"/>
      <c r="AD61" s="2"/>
    </row>
    <row r="62" spans="1:30" x14ac:dyDescent="0.2">
      <c r="A62" s="16">
        <v>2012</v>
      </c>
      <c r="B62" s="862">
        <v>230631.60800000001</v>
      </c>
      <c r="C62" s="866">
        <v>15624.4695237</v>
      </c>
      <c r="D62" s="876">
        <v>7029.0805460628799</v>
      </c>
      <c r="E62" s="873">
        <v>7155.617220080755</v>
      </c>
      <c r="F62" s="877">
        <v>6230.1061761110413</v>
      </c>
      <c r="G62" s="877">
        <f t="shared" si="4"/>
        <v>10101.410330063085</v>
      </c>
      <c r="H62" s="873">
        <v>5890.2550889685799</v>
      </c>
      <c r="I62" s="878">
        <v>5386.3190605680365</v>
      </c>
      <c r="J62" s="878">
        <v>3874.8537813395869</v>
      </c>
      <c r="K62" s="878">
        <v>3703.0401386950975</v>
      </c>
      <c r="L62" s="878">
        <v>3754.7792348298535</v>
      </c>
      <c r="M62" s="878">
        <v>3513.3298799297008</v>
      </c>
      <c r="N62" s="889">
        <v>0.10375572409936794</v>
      </c>
      <c r="O62" s="858">
        <v>0.10562352233440227</v>
      </c>
      <c r="P62" s="13">
        <v>9.1962124104611576E-2</v>
      </c>
      <c r="Q62" s="13">
        <v>0.14910615070524119</v>
      </c>
      <c r="R62" s="858">
        <v>8.694560801814076E-2</v>
      </c>
      <c r="S62" s="13">
        <v>7.9507046575599816E-2</v>
      </c>
      <c r="T62" s="13">
        <v>5.719642238091182E-2</v>
      </c>
      <c r="U62" s="13">
        <v>5.4660294250652441E-2</v>
      </c>
      <c r="V62" s="13">
        <v>5.5424011119242778E-2</v>
      </c>
      <c r="W62" s="12">
        <v>5.185999552903553E-2</v>
      </c>
      <c r="X62" s="13"/>
      <c r="Y62" s="920">
        <f>O62*0.9+0.1*'TG4'!R62-N62</f>
        <v>6.8034081840417926E-9</v>
      </c>
      <c r="Z62" s="2"/>
      <c r="AA62" s="2"/>
      <c r="AB62" s="2"/>
      <c r="AC62" s="2"/>
      <c r="AD62" s="2"/>
    </row>
    <row r="63" spans="1:30" x14ac:dyDescent="0.2">
      <c r="A63" s="16">
        <v>2013</v>
      </c>
      <c r="B63" s="862">
        <v>232522.39499999999</v>
      </c>
      <c r="C63" s="866">
        <v>15780.642534553162</v>
      </c>
      <c r="D63" s="876">
        <v>7068.9590623147087</v>
      </c>
      <c r="E63" s="873">
        <v>7219.51646733093</v>
      </c>
      <c r="F63" s="877">
        <v>6447.9591680049098</v>
      </c>
      <c r="G63" s="877">
        <f t="shared" si="4"/>
        <v>9988.8422083211881</v>
      </c>
      <c r="H63" s="873">
        <v>5713.9323353593409</v>
      </c>
      <c r="I63" s="878">
        <v>5367.8473009663639</v>
      </c>
      <c r="J63" s="878">
        <v>4417.1266518019838</v>
      </c>
      <c r="K63" s="878">
        <v>4032.7095098064715</v>
      </c>
      <c r="L63" s="878">
        <v>4272.1991654115473</v>
      </c>
      <c r="M63" s="878">
        <v>4705.7716806521848</v>
      </c>
      <c r="N63" s="889">
        <v>0.10415870505445883</v>
      </c>
      <c r="O63" s="858">
        <v>0.10637711715793963</v>
      </c>
      <c r="P63" s="13">
        <v>9.500848304014653E-2</v>
      </c>
      <c r="Q63" s="13">
        <v>0.14718218909466593</v>
      </c>
      <c r="R63" s="858">
        <v>8.4192847571102888E-2</v>
      </c>
      <c r="S63" s="13">
        <v>7.9093402418948258E-2</v>
      </c>
      <c r="T63" s="13">
        <v>6.5084857340025337E-2</v>
      </c>
      <c r="U63" s="13">
        <v>5.94206016330645E-2</v>
      </c>
      <c r="V63" s="13">
        <v>6.2949400170708728E-2</v>
      </c>
      <c r="W63" s="12">
        <v>6.9337943566782911E-2</v>
      </c>
      <c r="X63" s="13"/>
      <c r="Y63" s="920">
        <f>O63*0.9+0.1*'TG4'!R63-N63</f>
        <v>-1.4855202873365059E-8</v>
      </c>
      <c r="Z63" s="2"/>
      <c r="AA63" s="2"/>
      <c r="AB63" s="2"/>
      <c r="AC63" s="2"/>
      <c r="AD63" s="2"/>
    </row>
    <row r="64" spans="1:30" x14ac:dyDescent="0.2">
      <c r="A64" s="16">
        <v>2014</v>
      </c>
      <c r="B64" s="862">
        <v>235468.30900000001</v>
      </c>
      <c r="C64" s="866">
        <v>16269.434108530493</v>
      </c>
      <c r="D64" s="876">
        <v>7319.3794683674769</v>
      </c>
      <c r="E64" s="873">
        <v>7457.185792964844</v>
      </c>
      <c r="F64" s="877">
        <v>6553.1280890363332</v>
      </c>
      <c r="G64" s="877">
        <f t="shared" ref="G64:G65" si="12">(E64-F64*0.5)/0.4</f>
        <v>10451.554371116694</v>
      </c>
      <c r="H64" s="873">
        <v>6079.1313338168511</v>
      </c>
      <c r="I64" s="878">
        <v>5550.4850699374874</v>
      </c>
      <c r="J64" s="878">
        <v>4510.4749954351091</v>
      </c>
      <c r="K64" s="878">
        <v>4341.1635715463408</v>
      </c>
      <c r="L64" s="878">
        <v>4549.0003754800773</v>
      </c>
      <c r="M64" s="878">
        <v>4874.3311758130658</v>
      </c>
      <c r="N64" s="889">
        <v>0.10593373407143535</v>
      </c>
      <c r="O64" s="858">
        <v>0.10792821169161472</v>
      </c>
      <c r="P64" s="13">
        <v>9.4843740691430881E-2</v>
      </c>
      <c r="Q64" s="13">
        <v>0.15126585336474821</v>
      </c>
      <c r="R64" s="858">
        <v>8.7983562661975157E-2</v>
      </c>
      <c r="S64" s="13">
        <v>8.0332439642916142E-2</v>
      </c>
      <c r="T64" s="13">
        <v>6.5280323389060882E-2</v>
      </c>
      <c r="U64" s="13">
        <v>6.2829870938685431E-2</v>
      </c>
      <c r="V64" s="13">
        <v>6.5837903083121319E-2</v>
      </c>
      <c r="W64" s="12">
        <v>7.0546431536477883E-2</v>
      </c>
      <c r="X64" s="13"/>
      <c r="Y64" s="920">
        <f>O64*0.9+0.1*'TG4'!R64-N64</f>
        <v>1.2717215419622008E-8</v>
      </c>
      <c r="Z64" s="2"/>
      <c r="AA64" s="2"/>
      <c r="AB64" s="2"/>
      <c r="AC64" s="2"/>
      <c r="AD64" s="2"/>
    </row>
    <row r="65" spans="1:30" x14ac:dyDescent="0.2">
      <c r="A65" s="16">
        <v>2015</v>
      </c>
      <c r="B65" s="862">
        <v>237479.32</v>
      </c>
      <c r="C65" s="866">
        <v>16657.920177862405</v>
      </c>
      <c r="D65" s="876">
        <v>7636.834661723743</v>
      </c>
      <c r="E65" s="873">
        <v>7762.2709131563861</v>
      </c>
      <c r="F65" s="877">
        <v>6592.8313982040709</v>
      </c>
      <c r="G65" s="877">
        <f t="shared" si="12"/>
        <v>11164.638035135877</v>
      </c>
      <c r="H65" s="873">
        <v>6507.9079330141076</v>
      </c>
      <c r="I65" s="878">
        <v>5953.5168124676293</v>
      </c>
      <c r="J65" s="878">
        <v>4750.3947094298419</v>
      </c>
      <c r="K65" s="878">
        <v>4546.7805665958367</v>
      </c>
      <c r="L65" s="878">
        <v>4869.0987897171071</v>
      </c>
      <c r="M65" s="878">
        <v>5330.1301992778826</v>
      </c>
      <c r="N65" s="889">
        <v>0.10887255329922646</v>
      </c>
      <c r="O65" s="858">
        <v>0.11066080269504003</v>
      </c>
      <c r="P65" s="13">
        <v>9.3988991458900273E-2</v>
      </c>
      <c r="Q65" s="13">
        <v>0.15916576741397473</v>
      </c>
      <c r="R65" s="858">
        <v>9.2778302096121479E-2</v>
      </c>
      <c r="S65" s="13">
        <v>8.487476882692134E-2</v>
      </c>
      <c r="T65" s="13">
        <v>6.7722770506861693E-2</v>
      </c>
      <c r="U65" s="13">
        <v>6.4819998272014345E-2</v>
      </c>
      <c r="V65" s="13">
        <v>6.9415044450238383E-2</v>
      </c>
      <c r="W65" s="12">
        <v>7.598761920579733E-2</v>
      </c>
      <c r="X65" s="13"/>
      <c r="Y65" s="920">
        <f>O65*0.9+0.1*'TG4'!R65-N65</f>
        <v>-6.6407827847836387E-10</v>
      </c>
      <c r="Z65" s="2"/>
      <c r="AA65" s="2"/>
      <c r="AB65" s="2"/>
      <c r="AC65" s="2"/>
      <c r="AD65" s="2"/>
    </row>
    <row r="66" spans="1:30" x14ac:dyDescent="0.2">
      <c r="A66" s="16">
        <v>2016</v>
      </c>
      <c r="B66" s="862">
        <v>240450.38399999999</v>
      </c>
      <c r="C66" s="866">
        <v>16757.608684049195</v>
      </c>
      <c r="D66" s="876">
        <v>7712.785410265692</v>
      </c>
      <c r="E66" s="873">
        <v>7816.866690838362</v>
      </c>
      <c r="F66" s="877">
        <v>6536.9448746472444</v>
      </c>
      <c r="G66" s="877">
        <f t="shared" ref="G66:G69" si="13">(E66-F66*0.5)/0.4</f>
        <v>11370.98563378685</v>
      </c>
      <c r="H66" s="873">
        <v>6776.0537948554893</v>
      </c>
      <c r="I66" s="878">
        <v>6222.4090527401349</v>
      </c>
      <c r="J66" s="878">
        <v>4942.4794350483253</v>
      </c>
      <c r="K66" s="878">
        <v>4858.4851693985729</v>
      </c>
      <c r="L66" s="878">
        <v>5131.7603241861143</v>
      </c>
      <c r="M66" s="878">
        <v>5755.7005220738483</v>
      </c>
      <c r="N66" s="889">
        <v>0.11066866690670712</v>
      </c>
      <c r="O66" s="858">
        <v>0.1121621009850868</v>
      </c>
      <c r="P66" s="13">
        <v>9.3796849832870066E-2</v>
      </c>
      <c r="Q66" s="13">
        <v>0.16315919017162941</v>
      </c>
      <c r="R66" s="858">
        <v>9.7227758906228701E-2</v>
      </c>
      <c r="S66" s="13">
        <v>8.9283660595356182E-2</v>
      </c>
      <c r="T66" s="13">
        <v>7.091829750152101E-2</v>
      </c>
      <c r="U66" s="13">
        <v>6.9713086554656911E-2</v>
      </c>
      <c r="V66" s="13">
        <v>7.363423766548749E-2</v>
      </c>
      <c r="W66" s="12">
        <v>8.2586986414057165E-2</v>
      </c>
      <c r="X66" s="13"/>
      <c r="Y66" s="920">
        <f>O66*0.9+0.1*'TG4'!R66-N66</f>
        <v>-1.2950612804374373E-10</v>
      </c>
      <c r="Z66" s="2"/>
      <c r="AA66" s="2"/>
      <c r="AB66" s="2"/>
      <c r="AC66" s="2"/>
      <c r="AD66" s="2"/>
    </row>
    <row r="67" spans="1:30" x14ac:dyDescent="0.2">
      <c r="A67" s="16">
        <v>2017</v>
      </c>
      <c r="B67" s="862">
        <v>241963.68</v>
      </c>
      <c r="C67" s="866">
        <v>17191.461757144178</v>
      </c>
      <c r="D67" s="876">
        <v>7783.9609813767665</v>
      </c>
      <c r="E67" s="873">
        <v>7850.6702621938639</v>
      </c>
      <c r="F67" s="877">
        <v>6239.967450279144</v>
      </c>
      <c r="G67" s="877">
        <f t="shared" si="13"/>
        <v>11826.716342635729</v>
      </c>
      <c r="H67" s="873">
        <v>7183.5795775883371</v>
      </c>
      <c r="I67" s="878">
        <v>6597.6328512560858</v>
      </c>
      <c r="J67" s="878">
        <v>4532.045383177845</v>
      </c>
      <c r="K67" s="878">
        <v>4366.5334172882503</v>
      </c>
      <c r="L67" s="878">
        <v>4108.9403525135021</v>
      </c>
      <c r="M67" s="878">
        <v>4067.9137068926179</v>
      </c>
      <c r="N67" s="889">
        <v>0.10955646882369634</v>
      </c>
      <c r="O67" s="858">
        <v>0.11049537810928693</v>
      </c>
      <c r="P67" s="13">
        <v>8.7825311697088182E-2</v>
      </c>
      <c r="Q67" s="13">
        <v>0.16645680565185708</v>
      </c>
      <c r="R67" s="858">
        <v>0.10110631514180568</v>
      </c>
      <c r="S67" s="13">
        <v>9.2859324386154171E-2</v>
      </c>
      <c r="T67" s="13">
        <v>6.378691901431921E-2</v>
      </c>
      <c r="U67" s="13">
        <v>6.1457397248432244E-2</v>
      </c>
      <c r="V67" s="13">
        <v>5.7831866925539543E-2</v>
      </c>
      <c r="W67" s="12">
        <v>5.7254431551356788E-2</v>
      </c>
      <c r="X67" s="13"/>
      <c r="Y67" s="920">
        <f>O67*0.9+0.1*'TG4'!R67-N67</f>
        <v>2.9888424651902668E-9</v>
      </c>
      <c r="Z67" s="2"/>
      <c r="AA67" s="2"/>
      <c r="AB67" s="2"/>
      <c r="AC67" s="2"/>
      <c r="AD67" s="2"/>
    </row>
    <row r="68" spans="1:30" x14ac:dyDescent="0.2">
      <c r="A68" s="16">
        <v>2018</v>
      </c>
      <c r="B68" s="862">
        <v>244230.90299999999</v>
      </c>
      <c r="C68" s="866">
        <v>17673.338</v>
      </c>
      <c r="D68" s="876">
        <v>7827.1708310393478</v>
      </c>
      <c r="E68" s="873">
        <v>7866.0812189896033</v>
      </c>
      <c r="F68" s="877">
        <v>6295.752211473432</v>
      </c>
      <c r="G68" s="877">
        <f t="shared" si="13"/>
        <v>11795.512783132217</v>
      </c>
      <c r="H68" s="873">
        <v>7476.9677998558018</v>
      </c>
      <c r="I68" s="878">
        <v>6676.862588784943</v>
      </c>
      <c r="J68" s="878">
        <v>4815.9936251397176</v>
      </c>
      <c r="K68" s="878">
        <v>4533.6498583317243</v>
      </c>
      <c r="L68" s="878">
        <v>4179.7801991642582</v>
      </c>
      <c r="M68" s="878">
        <v>4064.6567480199888</v>
      </c>
      <c r="N68" s="889">
        <v>0.10816502236306465</v>
      </c>
      <c r="O68" s="858">
        <v>0.10870273171854528</v>
      </c>
      <c r="P68" s="13">
        <v>8.7002084590494633E-2</v>
      </c>
      <c r="Q68" s="13">
        <v>0.16300422355824487</v>
      </c>
      <c r="R68" s="858">
        <v>0.10332550633393113</v>
      </c>
      <c r="S68" s="13">
        <v>9.2268714561214424E-2</v>
      </c>
      <c r="T68" s="13">
        <v>6.6553045718364956E-2</v>
      </c>
      <c r="U68" s="13">
        <v>6.2651288556025975E-2</v>
      </c>
      <c r="V68" s="13">
        <v>5.7761102763009831E-2</v>
      </c>
      <c r="W68" s="12">
        <v>5.617019195547357E-2</v>
      </c>
      <c r="X68" s="13"/>
      <c r="Y68" s="920">
        <f>O68*0.9+0.1*'TG4'!R68-N68</f>
        <v>-1.3182980790338306E-8</v>
      </c>
      <c r="Z68" s="2"/>
      <c r="AA68" s="2"/>
      <c r="AB68" s="2"/>
      <c r="AC68" s="2"/>
      <c r="AD68" s="2"/>
    </row>
    <row r="69" spans="1:30" x14ac:dyDescent="0.2">
      <c r="A69" s="16">
        <v>2019</v>
      </c>
      <c r="B69" s="862">
        <v>246395.25</v>
      </c>
      <c r="C69" s="866">
        <v>17953.891900297025</v>
      </c>
      <c r="D69" s="876">
        <v>8013.489796335276</v>
      </c>
      <c r="E69" s="873">
        <v>8034.3844771344438</v>
      </c>
      <c r="F69" s="877">
        <v>6329.9227080810751</v>
      </c>
      <c r="G69" s="877">
        <f t="shared" si="13"/>
        <v>12173.557807734764</v>
      </c>
      <c r="H69" s="873">
        <v>7825.4457403575079</v>
      </c>
      <c r="I69" s="878">
        <v>7100.2389366250854</v>
      </c>
      <c r="J69" s="878">
        <v>4940.8677811238085</v>
      </c>
      <c r="K69" s="878">
        <v>4543.1202289759985</v>
      </c>
      <c r="L69" s="878">
        <v>4466.9900948574623</v>
      </c>
      <c r="M69" s="878">
        <v>4503.2922780881208</v>
      </c>
      <c r="N69" s="889">
        <v>0.10997536538068463</v>
      </c>
      <c r="O69" s="858">
        <v>0.11026211936849806</v>
      </c>
      <c r="P69" s="13">
        <v>8.6870462226215764E-2</v>
      </c>
      <c r="Q69" s="13">
        <v>0.1670672206384754</v>
      </c>
      <c r="R69" s="858">
        <v>0.10739469025793369</v>
      </c>
      <c r="S69" s="13">
        <v>9.7442112137287054E-2</v>
      </c>
      <c r="T69" s="13">
        <v>6.7807378974293911E-2</v>
      </c>
      <c r="U69" s="13">
        <v>6.2348779351850694E-2</v>
      </c>
      <c r="V69" s="13">
        <v>6.1303986193195222E-2</v>
      </c>
      <c r="W69" s="12">
        <v>6.1802189343929122E-2</v>
      </c>
      <c r="X69" s="13"/>
      <c r="Y69" s="920">
        <f>O69*0.9+0.1*'TG4'!R69-N69</f>
        <v>1.1076756997741022E-8</v>
      </c>
      <c r="Z69" s="2"/>
      <c r="AA69" s="2"/>
      <c r="AB69" s="2"/>
      <c r="AC69" s="2"/>
      <c r="AD69" s="2"/>
    </row>
    <row r="70" spans="1:30" ht="17" thickBot="1" x14ac:dyDescent="0.25">
      <c r="A70" s="10"/>
      <c r="B70" s="1241"/>
      <c r="C70" s="1242"/>
      <c r="D70" s="1243"/>
      <c r="E70" s="1244"/>
      <c r="F70" s="1245"/>
      <c r="G70" s="1245"/>
      <c r="H70" s="1244"/>
      <c r="I70" s="1246"/>
      <c r="J70" s="1246"/>
      <c r="K70" s="1246"/>
      <c r="L70" s="1246"/>
      <c r="M70" s="1246"/>
      <c r="N70" s="1247"/>
      <c r="O70" s="1248"/>
      <c r="P70" s="1090"/>
      <c r="Q70" s="1090"/>
      <c r="R70" s="1248"/>
      <c r="S70" s="1090"/>
      <c r="T70" s="1090"/>
      <c r="U70" s="1090"/>
      <c r="V70" s="1090"/>
      <c r="W70" s="6"/>
      <c r="X70" s="13"/>
      <c r="Y70" s="920"/>
    </row>
    <row r="71" spans="1:30" ht="17" thickTop="1" x14ac:dyDescent="0.2">
      <c r="E71" s="5"/>
      <c r="F71" s="5"/>
      <c r="G71" s="5"/>
      <c r="H71" s="5"/>
      <c r="I71" s="5"/>
      <c r="J71" s="5"/>
      <c r="K71" s="5"/>
    </row>
    <row r="72" spans="1:30" x14ac:dyDescent="0.2">
      <c r="E72" s="5"/>
      <c r="F72" s="5"/>
      <c r="G72" s="5"/>
      <c r="H72" s="5"/>
      <c r="I72" s="5"/>
      <c r="J72" s="5"/>
      <c r="K72" s="5"/>
    </row>
  </sheetData>
  <mergeCells count="9">
    <mergeCell ref="AD7:AD9"/>
    <mergeCell ref="D8:M8"/>
    <mergeCell ref="N8:W8"/>
    <mergeCell ref="A4:W4"/>
    <mergeCell ref="D7:W7"/>
    <mergeCell ref="Z7:Z9"/>
    <mergeCell ref="AA7:AA9"/>
    <mergeCell ref="AB7:AB9"/>
    <mergeCell ref="AC7:AC9"/>
  </mergeCells>
  <hyperlinks>
    <hyperlink ref="A1" location="Index!A1" display="Back to index" xr:uid="{00000000-0004-0000-6A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tabColor theme="6" tint="0.39997558519241921"/>
  </sheetPr>
  <dimension ref="A1:AD72"/>
  <sheetViews>
    <sheetView workbookViewId="0">
      <pane xSplit="1" ySplit="9" topLeftCell="D10" activePane="bottomRight" state="frozen"/>
      <selection activeCell="D32" sqref="D32"/>
      <selection pane="topRight" activeCell="D32" sqref="D32"/>
      <selection pane="bottomLeft" activeCell="D32" sqref="D32"/>
      <selection pane="bottomRight"/>
    </sheetView>
  </sheetViews>
  <sheetFormatPr baseColWidth="10" defaultColWidth="10.83203125" defaultRowHeight="16" x14ac:dyDescent="0.2"/>
  <cols>
    <col min="1" max="1" width="10.83203125" style="4"/>
    <col min="2" max="3" width="0" style="4" hidden="1" customWidth="1"/>
    <col min="4" max="4" width="10.83203125" style="4"/>
    <col min="5" max="5" width="10.83203125" style="4" customWidth="1"/>
    <col min="6" max="24" width="10.83203125" style="4"/>
    <col min="25" max="27" width="11" style="4" customWidth="1"/>
    <col min="28" max="16384" width="10.83203125" style="4"/>
  </cols>
  <sheetData>
    <row r="1" spans="1:30" x14ac:dyDescent="0.2">
      <c r="A1" s="52" t="s">
        <v>36</v>
      </c>
      <c r="B1" s="52"/>
      <c r="C1" s="52"/>
      <c r="D1" s="52"/>
      <c r="G1" s="198"/>
    </row>
    <row r="2" spans="1:30" x14ac:dyDescent="0.2">
      <c r="E2" s="51"/>
      <c r="F2" s="51"/>
      <c r="G2" s="199"/>
    </row>
    <row r="3" spans="1:30" ht="17" thickBot="1" x14ac:dyDescent="0.25">
      <c r="G3" s="198"/>
    </row>
    <row r="4" spans="1:30" ht="25" customHeight="1" thickTop="1" x14ac:dyDescent="0.2">
      <c r="A4" s="1371" t="s">
        <v>326</v>
      </c>
      <c r="B4" s="1372"/>
      <c r="C4" s="1372"/>
      <c r="D4" s="1372"/>
      <c r="E4" s="1372"/>
      <c r="F4" s="1372"/>
      <c r="G4" s="1372"/>
      <c r="H4" s="1372"/>
      <c r="I4" s="1372"/>
      <c r="J4" s="1372"/>
      <c r="K4" s="1372"/>
      <c r="L4" s="1372"/>
      <c r="M4" s="1372"/>
      <c r="N4" s="1372"/>
      <c r="O4" s="1372"/>
      <c r="P4" s="1372"/>
      <c r="Q4" s="1372"/>
      <c r="R4" s="1372"/>
      <c r="S4" s="1372"/>
      <c r="T4" s="1372"/>
      <c r="U4" s="1372"/>
      <c r="V4" s="1372"/>
      <c r="W4" s="1373"/>
      <c r="X4" s="496"/>
    </row>
    <row r="5" spans="1:30" x14ac:dyDescent="0.2">
      <c r="A5" s="49"/>
      <c r="B5" s="50"/>
      <c r="C5" s="50"/>
      <c r="D5" s="50"/>
      <c r="E5" s="50"/>
      <c r="F5" s="50"/>
      <c r="G5" s="50"/>
      <c r="H5" s="50"/>
      <c r="I5" s="50"/>
      <c r="J5" s="50"/>
      <c r="K5" s="50"/>
      <c r="L5" s="50"/>
      <c r="M5" s="50"/>
      <c r="N5" s="50"/>
      <c r="O5" s="50"/>
      <c r="P5" s="50"/>
      <c r="Q5" s="50"/>
      <c r="R5" s="50"/>
      <c r="S5" s="50"/>
      <c r="T5" s="50"/>
      <c r="U5" s="50"/>
      <c r="V5" s="50"/>
      <c r="W5" s="704"/>
      <c r="X5" s="495"/>
    </row>
    <row r="6" spans="1:30" x14ac:dyDescent="0.2">
      <c r="A6" s="49"/>
      <c r="B6" s="50"/>
      <c r="C6" s="50"/>
      <c r="D6" s="45" t="s">
        <v>35</v>
      </c>
      <c r="E6" s="45" t="s">
        <v>34</v>
      </c>
      <c r="F6" s="45" t="s">
        <v>33</v>
      </c>
      <c r="G6" s="45" t="s">
        <v>32</v>
      </c>
      <c r="H6" s="45" t="s">
        <v>31</v>
      </c>
      <c r="I6" s="45" t="s">
        <v>30</v>
      </c>
      <c r="J6" s="913" t="s">
        <v>29</v>
      </c>
      <c r="K6" s="48" t="s">
        <v>28</v>
      </c>
      <c r="L6" s="225" t="s">
        <v>27</v>
      </c>
      <c r="M6" s="45" t="s">
        <v>26</v>
      </c>
      <c r="N6" s="45" t="s">
        <v>25</v>
      </c>
      <c r="O6" s="47" t="s">
        <v>24</v>
      </c>
      <c r="P6" s="45" t="s">
        <v>23</v>
      </c>
      <c r="Q6" s="45" t="s">
        <v>22</v>
      </c>
      <c r="R6" s="914" t="s">
        <v>21</v>
      </c>
      <c r="S6" s="914" t="s">
        <v>20</v>
      </c>
      <c r="T6" s="915" t="s">
        <v>53</v>
      </c>
      <c r="U6" s="915" t="s">
        <v>52</v>
      </c>
      <c r="V6" s="915" t="s">
        <v>51</v>
      </c>
      <c r="W6" s="917" t="s">
        <v>50</v>
      </c>
      <c r="X6" s="46"/>
      <c r="Z6" s="480"/>
    </row>
    <row r="7" spans="1:30" ht="35" customHeight="1" x14ac:dyDescent="0.2">
      <c r="A7" s="43"/>
      <c r="B7" s="860"/>
      <c r="C7" s="860"/>
      <c r="D7" s="1463" t="s">
        <v>305</v>
      </c>
      <c r="E7" s="1464"/>
      <c r="F7" s="1464"/>
      <c r="G7" s="1464"/>
      <c r="H7" s="1464"/>
      <c r="I7" s="1464"/>
      <c r="J7" s="1464"/>
      <c r="K7" s="1464"/>
      <c r="L7" s="1464"/>
      <c r="M7" s="1464"/>
      <c r="N7" s="1464"/>
      <c r="O7" s="1464"/>
      <c r="P7" s="1464"/>
      <c r="Q7" s="1464"/>
      <c r="R7" s="1464"/>
      <c r="S7" s="1464"/>
      <c r="T7" s="1464"/>
      <c r="U7" s="1464"/>
      <c r="V7" s="1464"/>
      <c r="W7" s="1465"/>
      <c r="X7" s="50"/>
      <c r="Z7" s="1409"/>
      <c r="AA7" s="1409"/>
      <c r="AB7" s="1409"/>
      <c r="AC7" s="1409"/>
      <c r="AD7" s="1409"/>
    </row>
    <row r="8" spans="1:30" ht="21" customHeight="1" x14ac:dyDescent="0.2">
      <c r="A8" s="405"/>
      <c r="B8" s="495"/>
      <c r="C8" s="495"/>
      <c r="D8" s="1497" t="s">
        <v>375</v>
      </c>
      <c r="E8" s="1498"/>
      <c r="F8" s="1498"/>
      <c r="G8" s="1498"/>
      <c r="H8" s="1498"/>
      <c r="I8" s="1498"/>
      <c r="J8" s="1498"/>
      <c r="K8" s="1498"/>
      <c r="L8" s="1498"/>
      <c r="M8" s="1498"/>
      <c r="N8" s="1499" t="s">
        <v>300</v>
      </c>
      <c r="O8" s="1498"/>
      <c r="P8" s="1498"/>
      <c r="Q8" s="1498"/>
      <c r="R8" s="1498"/>
      <c r="S8" s="1498"/>
      <c r="T8" s="1498"/>
      <c r="U8" s="1498"/>
      <c r="V8" s="1498"/>
      <c r="W8" s="1500"/>
      <c r="X8" s="497"/>
      <c r="Z8" s="1409"/>
      <c r="AA8" s="1409"/>
      <c r="AB8" s="1409"/>
      <c r="AC8" s="1409"/>
      <c r="AD8" s="1409"/>
    </row>
    <row r="9" spans="1:30" s="27" customFormat="1" ht="31" customHeight="1" x14ac:dyDescent="0.2">
      <c r="A9" s="42"/>
      <c r="B9" s="864" t="s">
        <v>301</v>
      </c>
      <c r="C9" s="864" t="s">
        <v>302</v>
      </c>
      <c r="D9" s="772" t="s">
        <v>37</v>
      </c>
      <c r="E9" s="292" t="s">
        <v>15</v>
      </c>
      <c r="F9" s="481" t="s">
        <v>14</v>
      </c>
      <c r="G9" s="481" t="s">
        <v>58</v>
      </c>
      <c r="H9" s="292" t="s">
        <v>13</v>
      </c>
      <c r="I9" s="41" t="s">
        <v>12</v>
      </c>
      <c r="J9" s="41" t="s">
        <v>11</v>
      </c>
      <c r="K9" s="41" t="s">
        <v>10</v>
      </c>
      <c r="L9" s="41" t="s">
        <v>9</v>
      </c>
      <c r="M9" s="41" t="s">
        <v>8</v>
      </c>
      <c r="N9" s="772" t="s">
        <v>37</v>
      </c>
      <c r="O9" s="292" t="s">
        <v>15</v>
      </c>
      <c r="P9" s="481" t="s">
        <v>14</v>
      </c>
      <c r="Q9" s="481" t="s">
        <v>58</v>
      </c>
      <c r="R9" s="292" t="s">
        <v>13</v>
      </c>
      <c r="S9" s="41" t="s">
        <v>12</v>
      </c>
      <c r="T9" s="41" t="s">
        <v>11</v>
      </c>
      <c r="U9" s="41" t="s">
        <v>10</v>
      </c>
      <c r="V9" s="41" t="s">
        <v>9</v>
      </c>
      <c r="W9" s="635" t="s">
        <v>8</v>
      </c>
      <c r="X9" s="498"/>
      <c r="Y9" s="918" t="s">
        <v>38</v>
      </c>
      <c r="Z9" s="1409"/>
      <c r="AA9" s="1409"/>
      <c r="AB9" s="1409"/>
      <c r="AC9" s="1409"/>
      <c r="AD9" s="1409"/>
    </row>
    <row r="10" spans="1:30" x14ac:dyDescent="0.2">
      <c r="A10" s="24">
        <v>1960</v>
      </c>
      <c r="B10" s="865">
        <v>111313.60000000001</v>
      </c>
      <c r="C10" s="865">
        <v>3346.3139343590392</v>
      </c>
      <c r="D10" s="867">
        <v>1554.0770243167797</v>
      </c>
      <c r="E10" s="887"/>
      <c r="G10" s="869"/>
      <c r="H10" s="870"/>
      <c r="I10" s="871"/>
      <c r="J10" s="871"/>
      <c r="K10" s="871"/>
      <c r="L10" s="871"/>
      <c r="M10" s="871"/>
      <c r="N10" s="888">
        <v>5.1695660254041043E-2</v>
      </c>
      <c r="O10" s="857"/>
      <c r="P10" s="22"/>
      <c r="Q10" s="22"/>
      <c r="R10" s="857"/>
      <c r="S10" s="22"/>
      <c r="T10" s="22"/>
      <c r="U10" s="22"/>
      <c r="V10" s="22"/>
      <c r="W10" s="21"/>
      <c r="X10" s="13"/>
      <c r="Y10" s="11"/>
      <c r="Z10" s="2"/>
      <c r="AA10" s="2"/>
      <c r="AB10" s="2"/>
      <c r="AC10" s="2"/>
      <c r="AD10" s="2"/>
    </row>
    <row r="11" spans="1:30" x14ac:dyDescent="0.2">
      <c r="A11" s="16">
        <v>1961</v>
      </c>
      <c r="B11" s="862">
        <v>112450.2</v>
      </c>
      <c r="C11" s="866">
        <v>3424.4126962372293</v>
      </c>
      <c r="D11" s="872">
        <v>1748.8019847268877</v>
      </c>
      <c r="E11" s="873"/>
      <c r="F11" s="869"/>
      <c r="G11" s="869"/>
      <c r="H11" s="874"/>
      <c r="I11" s="875"/>
      <c r="J11" s="875"/>
      <c r="K11" s="875"/>
      <c r="L11" s="875"/>
      <c r="M11" s="875"/>
      <c r="N11" s="889">
        <v>5.7426820417708246E-2</v>
      </c>
      <c r="O11" s="858"/>
      <c r="P11" s="13"/>
      <c r="Q11" s="13"/>
      <c r="R11" s="858"/>
      <c r="S11" s="13"/>
      <c r="T11" s="13"/>
      <c r="U11" s="13"/>
      <c r="V11" s="13"/>
      <c r="W11" s="12"/>
      <c r="X11" s="13"/>
      <c r="Y11" s="11"/>
      <c r="Z11" s="2"/>
      <c r="AA11" s="2"/>
      <c r="AB11" s="2"/>
      <c r="AC11" s="2"/>
      <c r="AD11" s="2"/>
    </row>
    <row r="12" spans="1:30" x14ac:dyDescent="0.2">
      <c r="A12" s="16">
        <v>1962</v>
      </c>
      <c r="B12" s="862">
        <v>113753.9</v>
      </c>
      <c r="C12" s="866">
        <v>3638.2929616306947</v>
      </c>
      <c r="D12" s="872">
        <v>1748.3205072381002</v>
      </c>
      <c r="E12" s="873">
        <v>1726.3903272753009</v>
      </c>
      <c r="F12" s="877">
        <v>2231.7059401264842</v>
      </c>
      <c r="G12" s="877">
        <f>(E12-F12*0.5)/0.4</f>
        <v>1526.3433930301471</v>
      </c>
      <c r="H12" s="873">
        <v>1937.3055296242392</v>
      </c>
      <c r="I12" s="878">
        <v>2090.5308454566616</v>
      </c>
      <c r="J12" s="878">
        <v>1663.2152726539209</v>
      </c>
      <c r="K12" s="878">
        <v>1777.8266066962879</v>
      </c>
      <c r="L12" s="878">
        <v>2166.1861428417242</v>
      </c>
      <c r="M12" s="878">
        <v>2835.6022612677612</v>
      </c>
      <c r="N12" s="889">
        <v>5.4662523948916471E-2</v>
      </c>
      <c r="O12" s="858">
        <v>5.3976860775340654E-2</v>
      </c>
      <c r="P12" s="13">
        <v>6.977592431940137E-2</v>
      </c>
      <c r="Q12" s="13">
        <v>4.772224653909992E-2</v>
      </c>
      <c r="R12" s="858">
        <v>6.0571279391297132E-2</v>
      </c>
      <c r="S12" s="13">
        <v>6.5361981360183563E-2</v>
      </c>
      <c r="T12" s="13">
        <v>5.2001646321286898E-2</v>
      </c>
      <c r="U12" s="13">
        <v>5.5585053806339602E-2</v>
      </c>
      <c r="V12" s="13">
        <v>6.7727399764905258E-2</v>
      </c>
      <c r="W12" s="12">
        <v>8.8657186067681013E-2</v>
      </c>
      <c r="X12" s="13"/>
      <c r="Y12" s="919">
        <f>O12*0.9+R12*0.1-N12</f>
        <v>-2.6221311980163808E-5</v>
      </c>
      <c r="Z12" s="2"/>
      <c r="AA12" s="2"/>
      <c r="AB12" s="2"/>
      <c r="AC12" s="2"/>
      <c r="AD12" s="2"/>
    </row>
    <row r="13" spans="1:30" x14ac:dyDescent="0.2">
      <c r="A13" s="16">
        <v>1963</v>
      </c>
      <c r="B13" s="862">
        <v>115096.3</v>
      </c>
      <c r="C13" s="866">
        <v>3805.184516853933</v>
      </c>
      <c r="D13" s="872">
        <v>1794.2100014011717</v>
      </c>
      <c r="E13" s="873">
        <f>(E12+E14)/2</f>
        <v>1651.796360538279</v>
      </c>
      <c r="F13" s="877">
        <f t="shared" ref="F13:M13" si="0">(F12+F14)/2</f>
        <v>1976.6187526515796</v>
      </c>
      <c r="G13" s="877">
        <f t="shared" si="0"/>
        <v>1658.717460531223</v>
      </c>
      <c r="H13" s="873">
        <f t="shared" si="0"/>
        <v>2846.3087027607526</v>
      </c>
      <c r="I13" s="878">
        <f t="shared" si="0"/>
        <v>3294.4031348172875</v>
      </c>
      <c r="J13" s="878">
        <f t="shared" si="0"/>
        <v>4283.0310818396792</v>
      </c>
      <c r="K13" s="878">
        <f t="shared" si="0"/>
        <v>5030.7961514070366</v>
      </c>
      <c r="L13" s="878">
        <f t="shared" si="0"/>
        <v>6183.7773958836515</v>
      </c>
      <c r="M13" s="878">
        <f t="shared" si="0"/>
        <v>7738.825857833448</v>
      </c>
      <c r="N13" s="889">
        <v>5.4269886695272891E-2</v>
      </c>
      <c r="O13" s="858">
        <v>4.996226821836397E-2</v>
      </c>
      <c r="P13" s="13">
        <v>5.978724656666759E-2</v>
      </c>
      <c r="Q13" s="13">
        <v>5.017161233757543E-2</v>
      </c>
      <c r="R13" s="858">
        <v>8.6092960510734076E-2</v>
      </c>
      <c r="S13" s="13">
        <v>9.9646576886464833E-2</v>
      </c>
      <c r="T13" s="13">
        <v>0.12954983605166057</v>
      </c>
      <c r="U13" s="13">
        <v>0.1521676598116507</v>
      </c>
      <c r="V13" s="13">
        <v>0.1870421513431077</v>
      </c>
      <c r="W13" s="12">
        <v>0.23407806339898102</v>
      </c>
      <c r="X13" s="13"/>
      <c r="Y13" s="919">
        <f t="shared" ref="Y13:Y64" si="1">O13*0.9+R13*0.1-N13</f>
        <v>-6.9454924767190646E-4</v>
      </c>
      <c r="Z13" s="2"/>
      <c r="AA13" s="2"/>
      <c r="AB13" s="2"/>
      <c r="AC13" s="2"/>
      <c r="AD13" s="2"/>
    </row>
    <row r="14" spans="1:30" x14ac:dyDescent="0.2">
      <c r="A14" s="16">
        <v>1964</v>
      </c>
      <c r="B14" s="862">
        <v>116795.9</v>
      </c>
      <c r="C14" s="866">
        <v>4019.9078283733706</v>
      </c>
      <c r="D14" s="872">
        <v>1796.6037937426252</v>
      </c>
      <c r="E14" s="873">
        <v>1577.2023938012571</v>
      </c>
      <c r="F14" s="877">
        <v>1721.531565176675</v>
      </c>
      <c r="G14" s="877">
        <f t="shared" ref="G14:G64" si="2">(E14-F14*0.5)/0.4</f>
        <v>1791.091528032299</v>
      </c>
      <c r="H14" s="873">
        <v>3755.3118758972655</v>
      </c>
      <c r="I14" s="878">
        <v>4498.2754241779139</v>
      </c>
      <c r="J14" s="878">
        <v>6902.8468910254378</v>
      </c>
      <c r="K14" s="878">
        <v>8283.7656961177854</v>
      </c>
      <c r="L14" s="878">
        <v>10201.36864892558</v>
      </c>
      <c r="M14" s="878">
        <v>12642.049454399135</v>
      </c>
      <c r="N14" s="889">
        <v>5.2199196099103853E-2</v>
      </c>
      <c r="O14" s="858">
        <v>4.5824626068780273E-2</v>
      </c>
      <c r="P14" s="13">
        <v>5.0018019595881931E-2</v>
      </c>
      <c r="Q14" s="13">
        <v>5.2039040677098268E-2</v>
      </c>
      <c r="R14" s="858">
        <v>0.10910823059930409</v>
      </c>
      <c r="S14" s="13">
        <v>0.13069457038454857</v>
      </c>
      <c r="T14" s="13">
        <v>0.20055788580748413</v>
      </c>
      <c r="U14" s="13">
        <v>0.24067961534797175</v>
      </c>
      <c r="V14" s="13">
        <v>0.29639436610295888</v>
      </c>
      <c r="W14" s="12">
        <v>0.3673068157059034</v>
      </c>
      <c r="X14" s="13"/>
      <c r="Y14" s="919">
        <f t="shared" si="1"/>
        <v>-4.6209577271201507E-5</v>
      </c>
      <c r="Z14" s="2"/>
      <c r="AA14" s="2"/>
      <c r="AB14" s="2"/>
      <c r="AC14" s="2"/>
      <c r="AD14" s="2"/>
    </row>
    <row r="15" spans="1:30" x14ac:dyDescent="0.2">
      <c r="A15" s="16">
        <v>1964</v>
      </c>
      <c r="B15" s="862">
        <v>118275.3</v>
      </c>
      <c r="C15" s="866">
        <v>4281.1838084208057</v>
      </c>
      <c r="D15" s="872">
        <v>1889.452055569888</v>
      </c>
      <c r="E15" s="873">
        <f>(E14+E16)/2</f>
        <v>1670.5708043065767</v>
      </c>
      <c r="F15" s="877">
        <f t="shared" ref="F15:M15" si="3">(F14+F16)/2</f>
        <v>1792.0280085329796</v>
      </c>
      <c r="G15" s="877">
        <f t="shared" si="3"/>
        <v>1936.392000100217</v>
      </c>
      <c r="H15" s="873">
        <f t="shared" si="3"/>
        <v>3960.7588248552947</v>
      </c>
      <c r="I15" s="878">
        <f t="shared" si="3"/>
        <v>4643.661479617771</v>
      </c>
      <c r="J15" s="878">
        <f t="shared" si="3"/>
        <v>6994.2426848408741</v>
      </c>
      <c r="K15" s="878">
        <f t="shared" si="3"/>
        <v>7535.2038926046953</v>
      </c>
      <c r="L15" s="878">
        <f t="shared" si="3"/>
        <v>8736.5812391353702</v>
      </c>
      <c r="M15" s="878">
        <f t="shared" si="3"/>
        <v>10972.467746744902</v>
      </c>
      <c r="N15" s="889">
        <v>5.2199466014185986E-2</v>
      </c>
      <c r="O15" s="858">
        <v>4.6152483026297673E-2</v>
      </c>
      <c r="P15" s="13">
        <v>4.9507953828271486E-2</v>
      </c>
      <c r="Q15" s="13">
        <v>5.3496265280404812E-2</v>
      </c>
      <c r="R15" s="858">
        <v>0.10942299121004281</v>
      </c>
      <c r="S15" s="13">
        <v>0.12828938891152858</v>
      </c>
      <c r="T15" s="13">
        <v>0.19322836599428908</v>
      </c>
      <c r="U15" s="13">
        <v>0.20817337933634164</v>
      </c>
      <c r="V15" s="13">
        <v>0.24136356047143598</v>
      </c>
      <c r="W15" s="12">
        <v>0.30313389299799409</v>
      </c>
      <c r="X15" s="13"/>
      <c r="Y15" s="919">
        <f t="shared" si="1"/>
        <v>2.8006783048620254E-4</v>
      </c>
      <c r="Z15" s="2"/>
      <c r="AA15" s="2"/>
      <c r="AB15" s="2"/>
      <c r="AC15" s="2"/>
      <c r="AD15" s="2"/>
    </row>
    <row r="16" spans="1:30" x14ac:dyDescent="0.2">
      <c r="A16" s="16">
        <v>1966</v>
      </c>
      <c r="B16" s="862">
        <v>119724.2</v>
      </c>
      <c r="C16" s="866">
        <v>4535.2677670124249</v>
      </c>
      <c r="D16" s="872">
        <v>2004.1519175808126</v>
      </c>
      <c r="E16" s="873">
        <v>1763.9392148118964</v>
      </c>
      <c r="F16" s="877">
        <v>1862.5244518892844</v>
      </c>
      <c r="G16" s="877">
        <f t="shared" si="2"/>
        <v>2081.6924721681353</v>
      </c>
      <c r="H16" s="873">
        <v>4166.2057738133244</v>
      </c>
      <c r="I16" s="878">
        <v>4789.0475350576271</v>
      </c>
      <c r="J16" s="878">
        <v>7085.6384786563103</v>
      </c>
      <c r="K16" s="878">
        <v>6786.6420890916061</v>
      </c>
      <c r="L16" s="878">
        <v>7271.7938293451598</v>
      </c>
      <c r="M16" s="878">
        <v>9302.8860390906684</v>
      </c>
      <c r="N16" s="889">
        <v>5.2906575165437494E-2</v>
      </c>
      <c r="O16" s="858">
        <v>4.6565323634926159E-2</v>
      </c>
      <c r="P16" s="13">
        <v>4.9167824578034917E-2</v>
      </c>
      <c r="Q16" s="13">
        <v>5.4953528364771735E-2</v>
      </c>
      <c r="R16" s="858">
        <v>0.1099815223553513</v>
      </c>
      <c r="S16" s="13">
        <v>0.12642360150532994</v>
      </c>
      <c r="T16" s="13">
        <v>0.1870501240338385</v>
      </c>
      <c r="U16" s="13">
        <v>0.17915707220481636</v>
      </c>
      <c r="V16" s="13">
        <v>0.19196434334389778</v>
      </c>
      <c r="W16" s="12">
        <v>0.24558210141911729</v>
      </c>
      <c r="X16" s="13"/>
      <c r="Y16" s="919">
        <f t="shared" si="1"/>
        <v>3.6834153117892843E-7</v>
      </c>
      <c r="Z16" s="2"/>
      <c r="AA16" s="2"/>
      <c r="AB16" s="2"/>
      <c r="AC16" s="2"/>
      <c r="AD16" s="2"/>
    </row>
    <row r="17" spans="1:30" x14ac:dyDescent="0.2">
      <c r="A17" s="16">
        <v>1967</v>
      </c>
      <c r="B17" s="862">
        <v>121142.6</v>
      </c>
      <c r="C17" s="866">
        <v>4652.9478024137743</v>
      </c>
      <c r="D17" s="872">
        <v>2346.8565872621252</v>
      </c>
      <c r="E17" s="873">
        <v>2348.1468712358487</v>
      </c>
      <c r="F17" s="877">
        <v>2779.1332214720187</v>
      </c>
      <c r="G17" s="877">
        <f t="shared" si="2"/>
        <v>2396.4506512495982</v>
      </c>
      <c r="H17" s="873">
        <v>2335.3672336210443</v>
      </c>
      <c r="I17" s="878">
        <v>2081.4133668323484</v>
      </c>
      <c r="J17" s="878">
        <v>1774.3564342399779</v>
      </c>
      <c r="K17" s="878">
        <v>1854.7452222128361</v>
      </c>
      <c r="L17" s="878">
        <v>2249.3143458024506</v>
      </c>
      <c r="M17" s="878">
        <v>2791.5711200207033</v>
      </c>
      <c r="N17" s="889">
        <v>6.1101976828662113E-2</v>
      </c>
      <c r="O17" s="858">
        <v>6.113557023266164E-2</v>
      </c>
      <c r="P17" s="13">
        <v>7.2356587370450129E-2</v>
      </c>
      <c r="Q17" s="13">
        <v>6.2393191368591436E-2</v>
      </c>
      <c r="R17" s="858">
        <v>6.0802843842111529E-2</v>
      </c>
      <c r="S17" s="13">
        <v>5.4190985508588696E-2</v>
      </c>
      <c r="T17" s="13">
        <v>4.6196553432009686E-2</v>
      </c>
      <c r="U17" s="13">
        <v>4.8289529153944237E-2</v>
      </c>
      <c r="V17" s="13">
        <v>5.856239950219333E-2</v>
      </c>
      <c r="W17" s="12">
        <v>7.2680416356440958E-2</v>
      </c>
      <c r="X17" s="13"/>
      <c r="Y17" s="919">
        <f t="shared" si="1"/>
        <v>3.2076494451555027E-7</v>
      </c>
      <c r="Z17" s="2"/>
      <c r="AA17" s="2"/>
      <c r="AB17" s="2"/>
      <c r="AC17" s="2"/>
      <c r="AD17" s="2"/>
    </row>
    <row r="18" spans="1:30" x14ac:dyDescent="0.2">
      <c r="A18" s="16">
        <v>1968</v>
      </c>
      <c r="B18" s="862">
        <v>123507</v>
      </c>
      <c r="C18" s="866">
        <v>4882.3934040012728</v>
      </c>
      <c r="D18" s="876">
        <v>2566.9137132518313</v>
      </c>
      <c r="E18" s="873">
        <v>2573.936229317037</v>
      </c>
      <c r="F18" s="877">
        <v>2983.8726884516582</v>
      </c>
      <c r="G18" s="877">
        <f t="shared" si="2"/>
        <v>2704.9997127280199</v>
      </c>
      <c r="H18" s="873">
        <v>2503.7729031733297</v>
      </c>
      <c r="I18" s="878">
        <v>2301.7969729437859</v>
      </c>
      <c r="J18" s="878">
        <v>1988.6041501403995</v>
      </c>
      <c r="K18" s="878">
        <v>2237.2092984337492</v>
      </c>
      <c r="L18" s="878">
        <v>2695.7595105191253</v>
      </c>
      <c r="M18" s="878">
        <v>2792.9959832670102</v>
      </c>
      <c r="N18" s="889">
        <v>6.4933688408389312E-2</v>
      </c>
      <c r="O18" s="858">
        <v>6.5111332817574891E-2</v>
      </c>
      <c r="P18" s="13">
        <v>7.5481251435121521E-2</v>
      </c>
      <c r="Q18" s="13">
        <v>6.8426767750035339E-2</v>
      </c>
      <c r="R18" s="858">
        <v>6.3336452916473704E-2</v>
      </c>
      <c r="S18" s="13">
        <v>5.8227188023067804E-2</v>
      </c>
      <c r="T18" s="13">
        <v>5.0304535593159727E-2</v>
      </c>
      <c r="U18" s="13">
        <v>5.6593352062783715E-2</v>
      </c>
      <c r="V18" s="13">
        <v>6.8193023854412615E-2</v>
      </c>
      <c r="W18" s="12">
        <v>7.0652757031552937E-2</v>
      </c>
      <c r="X18" s="13"/>
      <c r="Y18" s="919">
        <f t="shared" si="1"/>
        <v>1.5641907545604905E-7</v>
      </c>
      <c r="Z18" s="2"/>
      <c r="AA18" s="2"/>
      <c r="AB18" s="2"/>
      <c r="AC18" s="2"/>
      <c r="AD18" s="2"/>
    </row>
    <row r="19" spans="1:30" x14ac:dyDescent="0.2">
      <c r="A19" s="20">
        <v>1969</v>
      </c>
      <c r="B19" s="863">
        <v>125542.6</v>
      </c>
      <c r="C19" s="886">
        <v>5028.760263756828</v>
      </c>
      <c r="D19" s="879">
        <v>2662.217221951897</v>
      </c>
      <c r="E19" s="880">
        <v>2688.8673823627882</v>
      </c>
      <c r="F19" s="881">
        <v>3059.657932626752</v>
      </c>
      <c r="G19" s="881">
        <f t="shared" si="2"/>
        <v>2897.5960401235307</v>
      </c>
      <c r="H19" s="880">
        <v>2422.3662928701092</v>
      </c>
      <c r="I19" s="882">
        <v>2309.4309937501621</v>
      </c>
      <c r="J19" s="882">
        <v>1824.0166805555821</v>
      </c>
      <c r="K19" s="882">
        <v>1746.5081361992916</v>
      </c>
      <c r="L19" s="882">
        <v>2248.2211196386074</v>
      </c>
      <c r="M19" s="882">
        <v>2810.9726399273177</v>
      </c>
      <c r="N19" s="890">
        <v>6.6462041194807683E-2</v>
      </c>
      <c r="O19" s="859">
        <v>6.7127360329727201E-2</v>
      </c>
      <c r="P19" s="18">
        <v>7.6384116924600676E-2</v>
      </c>
      <c r="Q19" s="18">
        <v>7.2338254668567151E-2</v>
      </c>
      <c r="R19" s="859">
        <v>6.0474181827885325E-2</v>
      </c>
      <c r="S19" s="18">
        <v>5.7654761068164362E-2</v>
      </c>
      <c r="T19" s="18">
        <v>4.5536431348836004E-2</v>
      </c>
      <c r="U19" s="18">
        <v>4.3601436703966094E-2</v>
      </c>
      <c r="V19" s="18">
        <v>5.6126661429567459E-2</v>
      </c>
      <c r="W19" s="17">
        <v>7.0175708372643961E-2</v>
      </c>
      <c r="X19" s="13"/>
      <c r="Y19" s="919">
        <f t="shared" si="1"/>
        <v>1.2847353320077914E-9</v>
      </c>
      <c r="Z19" s="2"/>
      <c r="AA19" s="2"/>
      <c r="AB19" s="2"/>
      <c r="AC19" s="2"/>
      <c r="AD19" s="2"/>
    </row>
    <row r="20" spans="1:30" x14ac:dyDescent="0.2">
      <c r="A20" s="24">
        <v>1970</v>
      </c>
      <c r="B20" s="861">
        <v>127673.60000000001</v>
      </c>
      <c r="C20" s="865">
        <v>4989.5063120737686</v>
      </c>
      <c r="D20" s="883">
        <v>3023.7964691651346</v>
      </c>
      <c r="E20" s="868">
        <v>3118.5876504200874</v>
      </c>
      <c r="F20" s="884">
        <v>3730.5433330635256</v>
      </c>
      <c r="G20" s="884">
        <f t="shared" si="2"/>
        <v>3133.2899597208111</v>
      </c>
      <c r="H20" s="868">
        <v>2170.6438490066666</v>
      </c>
      <c r="I20" s="885">
        <v>2275.8518016583284</v>
      </c>
      <c r="J20" s="885">
        <v>2265.5222972050069</v>
      </c>
      <c r="K20" s="885">
        <v>2282.6983113866554</v>
      </c>
      <c r="L20" s="885">
        <v>2979.5016983182404</v>
      </c>
      <c r="M20" s="885">
        <v>3624.4533259653826</v>
      </c>
      <c r="N20" s="888">
        <v>7.7374184285808736E-2</v>
      </c>
      <c r="O20" s="857">
        <v>7.9799741165010749E-2</v>
      </c>
      <c r="P20" s="22">
        <v>9.5458722265902907E-2</v>
      </c>
      <c r="Q20" s="22">
        <v>8.0175950080148231E-2</v>
      </c>
      <c r="R20" s="857">
        <v>5.5543353828397798E-2</v>
      </c>
      <c r="S20" s="22">
        <v>5.8235459464412997E-2</v>
      </c>
      <c r="T20" s="22">
        <v>5.7971143731094799E-2</v>
      </c>
      <c r="U20" s="22">
        <v>5.8410650854057167E-2</v>
      </c>
      <c r="V20" s="22">
        <v>7.6240750935596679E-2</v>
      </c>
      <c r="W20" s="21">
        <v>9.2744046247261722E-2</v>
      </c>
      <c r="X20" s="13"/>
      <c r="Y20" s="919">
        <f t="shared" si="1"/>
        <v>-8.1854459280106262E-8</v>
      </c>
      <c r="Z20" s="2"/>
      <c r="AA20" s="2"/>
      <c r="AB20" s="2"/>
      <c r="AC20" s="2"/>
      <c r="AD20" s="2"/>
    </row>
    <row r="21" spans="1:30" x14ac:dyDescent="0.2">
      <c r="A21" s="16">
        <v>1971</v>
      </c>
      <c r="B21" s="862">
        <v>130774.16039999999</v>
      </c>
      <c r="C21" s="866">
        <v>5136.5204248948612</v>
      </c>
      <c r="D21" s="876">
        <v>3342.4826732089346</v>
      </c>
      <c r="E21" s="873">
        <v>3476.7551658405937</v>
      </c>
      <c r="F21" s="877">
        <v>4168.1269586497756</v>
      </c>
      <c r="G21" s="877">
        <f t="shared" si="2"/>
        <v>3481.7292162892645</v>
      </c>
      <c r="H21" s="873">
        <v>2134.030559113362</v>
      </c>
      <c r="I21" s="878">
        <v>2158.8763066073602</v>
      </c>
      <c r="J21" s="878">
        <v>2234.5025137413022</v>
      </c>
      <c r="K21" s="878">
        <v>2312.0191285209362</v>
      </c>
      <c r="L21" s="878">
        <v>2871.3167336795896</v>
      </c>
      <c r="M21" s="878">
        <v>3256.8089096056251</v>
      </c>
      <c r="N21" s="889">
        <v>8.509853540578359E-2</v>
      </c>
      <c r="O21" s="858">
        <v>8.8517069945939705E-2</v>
      </c>
      <c r="P21" s="13">
        <v>0.10611917375354096</v>
      </c>
      <c r="Q21" s="13">
        <v>8.8643707672923039E-2</v>
      </c>
      <c r="R21" s="858">
        <v>5.4331732681021087E-2</v>
      </c>
      <c r="S21" s="13">
        <v>5.4964297432888984E-2</v>
      </c>
      <c r="T21" s="13">
        <v>5.6889716378805119E-2</v>
      </c>
      <c r="U21" s="13">
        <v>5.886326449626722E-2</v>
      </c>
      <c r="V21" s="13">
        <v>7.3102801902535916E-2</v>
      </c>
      <c r="W21" s="12">
        <v>8.2917308898977637E-2</v>
      </c>
      <c r="X21" s="13"/>
      <c r="Y21" s="919">
        <f t="shared" si="1"/>
        <v>8.1366426096796118E-10</v>
      </c>
      <c r="Z21" s="2"/>
      <c r="AA21" s="2"/>
      <c r="AB21" s="2"/>
      <c r="AC21" s="2"/>
      <c r="AD21" s="2"/>
    </row>
    <row r="22" spans="1:30" x14ac:dyDescent="0.2">
      <c r="A22" s="16">
        <v>1972</v>
      </c>
      <c r="B22" s="862">
        <v>133501.5618</v>
      </c>
      <c r="C22" s="866">
        <v>5435.144397371304</v>
      </c>
      <c r="D22" s="876">
        <v>3485.4737584159543</v>
      </c>
      <c r="E22" s="873">
        <v>3594.2705737425822</v>
      </c>
      <c r="F22" s="877">
        <v>4239.6360779336001</v>
      </c>
      <c r="G22" s="877">
        <f t="shared" si="2"/>
        <v>3686.1313369394552</v>
      </c>
      <c r="H22" s="873">
        <v>2506.1460908824415</v>
      </c>
      <c r="I22" s="878">
        <v>2631.1530440732936</v>
      </c>
      <c r="J22" s="878">
        <v>2523.1174292943333</v>
      </c>
      <c r="K22" s="878">
        <v>2719.3034599425778</v>
      </c>
      <c r="L22" s="878">
        <v>3523.5126450577814</v>
      </c>
      <c r="M22" s="878">
        <v>3811.1409809377042</v>
      </c>
      <c r="N22" s="889">
        <v>8.5612479879374495E-2</v>
      </c>
      <c r="O22" s="858">
        <v>8.8284818220927264E-2</v>
      </c>
      <c r="P22" s="13">
        <v>0.10413670667912814</v>
      </c>
      <c r="Q22" s="13">
        <v>9.0541162203407979E-2</v>
      </c>
      <c r="R22" s="858">
        <v>6.1557594935948139E-2</v>
      </c>
      <c r="S22" s="13">
        <v>6.4628097256900219E-2</v>
      </c>
      <c r="T22" s="13">
        <v>6.1974456019697761E-2</v>
      </c>
      <c r="U22" s="13">
        <v>6.6793305268220138E-2</v>
      </c>
      <c r="V22" s="13">
        <v>8.6546815824206647E-2</v>
      </c>
      <c r="W22" s="12">
        <v>9.361173061772643E-2</v>
      </c>
      <c r="X22" s="13"/>
      <c r="Y22" s="919">
        <f t="shared" si="1"/>
        <v>-3.8398694514329978E-7</v>
      </c>
      <c r="Z22" s="2"/>
      <c r="AA22" s="2"/>
      <c r="AB22" s="2"/>
      <c r="AC22" s="2"/>
      <c r="AD22" s="2"/>
    </row>
    <row r="23" spans="1:30" x14ac:dyDescent="0.2">
      <c r="A23" s="16">
        <v>1973</v>
      </c>
      <c r="B23" s="862">
        <v>136006.38620000001</v>
      </c>
      <c r="C23" s="866">
        <v>5768.92154681788</v>
      </c>
      <c r="D23" s="876">
        <v>3720.7582271637862</v>
      </c>
      <c r="E23" s="873">
        <v>3823.4491240638163</v>
      </c>
      <c r="F23" s="877">
        <v>4526.4415397672838</v>
      </c>
      <c r="G23" s="877">
        <f t="shared" si="2"/>
        <v>3900.570885450436</v>
      </c>
      <c r="H23" s="873">
        <v>2796.5107758280692</v>
      </c>
      <c r="I23" s="878">
        <v>2871.9767134052349</v>
      </c>
      <c r="J23" s="878">
        <v>3172.2796154492848</v>
      </c>
      <c r="K23" s="878">
        <v>3105.1660585407708</v>
      </c>
      <c r="L23" s="878">
        <v>3635.9354156412196</v>
      </c>
      <c r="M23" s="878">
        <v>3851.4721002069632</v>
      </c>
      <c r="N23" s="889">
        <v>8.771949424058284E-2</v>
      </c>
      <c r="O23" s="858">
        <v>9.0140504418943446E-2</v>
      </c>
      <c r="P23" s="13">
        <v>0.10671404545428233</v>
      </c>
      <c r="Q23" s="13">
        <v>9.1958704229505708E-2</v>
      </c>
      <c r="R23" s="858">
        <v>6.5929709999181782E-2</v>
      </c>
      <c r="S23" s="13">
        <v>6.7708872597904701E-2</v>
      </c>
      <c r="T23" s="13">
        <v>7.4788724896279732E-2</v>
      </c>
      <c r="U23" s="13">
        <v>7.320647555104641E-2</v>
      </c>
      <c r="V23" s="13">
        <v>8.5719736752309927E-2</v>
      </c>
      <c r="W23" s="12">
        <v>9.0801165806841944E-2</v>
      </c>
      <c r="X23" s="13"/>
      <c r="Y23" s="919">
        <f t="shared" si="1"/>
        <v>-6.9263615551373725E-8</v>
      </c>
      <c r="Z23" s="2"/>
      <c r="AA23" s="2"/>
      <c r="AB23" s="2"/>
      <c r="AC23" s="2"/>
      <c r="AD23" s="2"/>
    </row>
    <row r="24" spans="1:30" x14ac:dyDescent="0.2">
      <c r="A24" s="16">
        <v>1974</v>
      </c>
      <c r="B24" s="862">
        <v>138443.58360000001</v>
      </c>
      <c r="C24" s="866">
        <v>5704.9704318816202</v>
      </c>
      <c r="D24" s="876">
        <v>3983.1349272569887</v>
      </c>
      <c r="E24" s="873">
        <v>4091.8346814245306</v>
      </c>
      <c r="F24" s="877">
        <v>4703.6178293433395</v>
      </c>
      <c r="G24" s="877">
        <f t="shared" si="2"/>
        <v>4350.0644168821518</v>
      </c>
      <c r="H24" s="873">
        <v>3004.777184854669</v>
      </c>
      <c r="I24" s="878">
        <v>3066.4002765800547</v>
      </c>
      <c r="J24" s="878">
        <v>3174.9698267074814</v>
      </c>
      <c r="K24" s="878">
        <v>3380.5994240458454</v>
      </c>
      <c r="L24" s="878">
        <v>3381.0589697382511</v>
      </c>
      <c r="M24" s="878">
        <v>4454.7458076790317</v>
      </c>
      <c r="N24" s="889">
        <v>9.6659479637286466E-2</v>
      </c>
      <c r="O24" s="858">
        <v>9.9297316885187878E-2</v>
      </c>
      <c r="P24" s="13">
        <v>0.11414357286412269</v>
      </c>
      <c r="Q24" s="13">
        <v>0.10556382613281633</v>
      </c>
      <c r="R24" s="858">
        <v>7.2917489469546126E-2</v>
      </c>
      <c r="S24" s="13">
        <v>7.4412908552403678E-2</v>
      </c>
      <c r="T24" s="13">
        <v>7.7047586114531441E-2</v>
      </c>
      <c r="U24" s="13">
        <v>8.2037637980647546E-2</v>
      </c>
      <c r="V24" s="13">
        <v>8.2048789861843829E-2</v>
      </c>
      <c r="W24" s="12">
        <v>0.10810414900586095</v>
      </c>
      <c r="X24" s="13"/>
      <c r="Y24" s="919">
        <f t="shared" si="1"/>
        <v>-1.4549366275651288E-7</v>
      </c>
      <c r="Z24" s="2"/>
      <c r="AA24" s="2"/>
      <c r="AB24" s="2"/>
      <c r="AC24" s="2"/>
      <c r="AD24" s="2"/>
    </row>
    <row r="25" spans="1:30" x14ac:dyDescent="0.2">
      <c r="A25" s="16">
        <v>1975</v>
      </c>
      <c r="B25" s="862">
        <v>141054.91199999998</v>
      </c>
      <c r="C25" s="866">
        <v>5625.72476583345</v>
      </c>
      <c r="D25" s="876">
        <v>4558.8566783154356</v>
      </c>
      <c r="E25" s="873">
        <v>4696.830172846503</v>
      </c>
      <c r="F25" s="877">
        <v>5072.8494646747076</v>
      </c>
      <c r="G25" s="877">
        <f t="shared" si="2"/>
        <v>5401.0136012728726</v>
      </c>
      <c r="H25" s="873">
        <v>3316.9066476623179</v>
      </c>
      <c r="I25" s="878">
        <v>3536.3078829326214</v>
      </c>
      <c r="J25" s="878">
        <v>3210.4297888260517</v>
      </c>
      <c r="K25" s="878">
        <v>3317.6487475133099</v>
      </c>
      <c r="L25" s="878">
        <v>3497.9552112666256</v>
      </c>
      <c r="M25" s="878">
        <v>3836.8842399827145</v>
      </c>
      <c r="N25" s="889">
        <v>0.11430511700213411</v>
      </c>
      <c r="O25" s="858">
        <v>0.11776455377508276</v>
      </c>
      <c r="P25" s="13">
        <v>0.12719256000127643</v>
      </c>
      <c r="Q25" s="13">
        <v>0.13542068443611135</v>
      </c>
      <c r="R25" s="858">
        <v>8.3165457745053573E-2</v>
      </c>
      <c r="S25" s="13">
        <v>8.866654839948751E-2</v>
      </c>
      <c r="T25" s="13">
        <v>8.0495742361108569E-2</v>
      </c>
      <c r="U25" s="13">
        <v>8.3184064561692139E-2</v>
      </c>
      <c r="V25" s="13">
        <v>8.7704924261799988E-2</v>
      </c>
      <c r="W25" s="12">
        <v>9.6202958970170713E-2</v>
      </c>
      <c r="X25" s="13"/>
      <c r="Y25" s="919">
        <f t="shared" si="1"/>
        <v>-4.7283005427667391E-7</v>
      </c>
      <c r="Z25" s="2"/>
      <c r="AA25" s="2"/>
      <c r="AB25" s="2"/>
      <c r="AC25" s="2"/>
      <c r="AD25" s="2"/>
    </row>
    <row r="26" spans="1:30" x14ac:dyDescent="0.2">
      <c r="A26" s="16">
        <v>1976</v>
      </c>
      <c r="B26" s="862">
        <v>143608.93439999997</v>
      </c>
      <c r="C26" s="866">
        <v>5937.041173474483</v>
      </c>
      <c r="D26" s="876">
        <v>4628.0926683533107</v>
      </c>
      <c r="E26" s="873">
        <v>4758.8554943884874</v>
      </c>
      <c r="F26" s="877">
        <v>5243.602807799195</v>
      </c>
      <c r="G26" s="877">
        <f t="shared" si="2"/>
        <v>5342.6352262222244</v>
      </c>
      <c r="H26" s="873">
        <v>3451.0265719549925</v>
      </c>
      <c r="I26" s="878">
        <v>3557.703680528728</v>
      </c>
      <c r="J26" s="878">
        <v>3229.6241397150648</v>
      </c>
      <c r="K26" s="878">
        <v>3320.6596364287548</v>
      </c>
      <c r="L26" s="878">
        <v>3687.9838001083422</v>
      </c>
      <c r="M26" s="878">
        <v>4191.5046522353059</v>
      </c>
      <c r="N26" s="889">
        <v>0.11194725402547827</v>
      </c>
      <c r="O26" s="858">
        <v>0.11511022857076925</v>
      </c>
      <c r="P26" s="13">
        <v>0.12683560542063788</v>
      </c>
      <c r="Q26" s="13">
        <v>0.12923106465112577</v>
      </c>
      <c r="R26" s="858">
        <v>8.3475629375584517E-2</v>
      </c>
      <c r="S26" s="13">
        <v>8.6056003241878898E-2</v>
      </c>
      <c r="T26" s="13">
        <v>7.8120206288812014E-2</v>
      </c>
      <c r="U26" s="13">
        <v>8.0322230882146073E-2</v>
      </c>
      <c r="V26" s="13">
        <v>8.9207301775889883E-2</v>
      </c>
      <c r="W26" s="12">
        <v>0.10138678494087117</v>
      </c>
      <c r="X26" s="13"/>
      <c r="Y26" s="919">
        <f t="shared" si="1"/>
        <v>-4.8537422749073134E-7</v>
      </c>
      <c r="Z26" s="2"/>
      <c r="AA26" s="2"/>
      <c r="AB26" s="2"/>
      <c r="AC26" s="2"/>
      <c r="AD26" s="2"/>
    </row>
    <row r="27" spans="1:30" x14ac:dyDescent="0.2">
      <c r="A27" s="16">
        <v>1977</v>
      </c>
      <c r="B27" s="862">
        <v>146305.25279999999</v>
      </c>
      <c r="C27" s="866">
        <v>6236.4178861788614</v>
      </c>
      <c r="D27" s="876">
        <v>4567.221538215068</v>
      </c>
      <c r="E27" s="873">
        <v>4660.8892202963161</v>
      </c>
      <c r="F27" s="877">
        <v>5254.3980292301239</v>
      </c>
      <c r="G27" s="877">
        <f t="shared" si="2"/>
        <v>5084.2255142031354</v>
      </c>
      <c r="H27" s="873">
        <v>3724.1111023250864</v>
      </c>
      <c r="I27" s="878">
        <v>3973.0904020187845</v>
      </c>
      <c r="J27" s="878">
        <v>3794.1699859699138</v>
      </c>
      <c r="K27" s="878">
        <v>3534.6870936560795</v>
      </c>
      <c r="L27" s="878">
        <v>3781.115590055816</v>
      </c>
      <c r="M27" s="878">
        <v>4085.197989986184</v>
      </c>
      <c r="N27" s="889">
        <v>0.10714620378840277</v>
      </c>
      <c r="O27" s="858">
        <v>0.10934363092625669</v>
      </c>
      <c r="P27" s="13">
        <v>0.1232672418700531</v>
      </c>
      <c r="Q27" s="13">
        <v>0.11927502497807536</v>
      </c>
      <c r="R27" s="858">
        <v>8.7366983134415918E-2</v>
      </c>
      <c r="S27" s="13">
        <v>9.3207993157875521E-2</v>
      </c>
      <c r="T27" s="13">
        <v>8.90105520660711E-2</v>
      </c>
      <c r="U27" s="13">
        <v>8.2923129630607662E-2</v>
      </c>
      <c r="V27" s="13">
        <v>8.870429826313142E-2</v>
      </c>
      <c r="W27" s="12">
        <v>9.5838017203364601E-2</v>
      </c>
      <c r="X27" s="13"/>
      <c r="Y27" s="919">
        <f t="shared" si="1"/>
        <v>-2.3764133015580224E-7</v>
      </c>
      <c r="Z27" s="2"/>
      <c r="AA27" s="2"/>
      <c r="AB27" s="2"/>
      <c r="AC27" s="2"/>
      <c r="AD27" s="2"/>
    </row>
    <row r="28" spans="1:30" x14ac:dyDescent="0.2">
      <c r="A28" s="16">
        <v>1978</v>
      </c>
      <c r="B28" s="862">
        <v>149142.4302</v>
      </c>
      <c r="C28" s="866">
        <v>6583.287182864864</v>
      </c>
      <c r="D28" s="876">
        <v>4499.9225539534355</v>
      </c>
      <c r="E28" s="873">
        <v>4596.778590438852</v>
      </c>
      <c r="F28" s="877">
        <v>5203.1861094881142</v>
      </c>
      <c r="G28" s="877">
        <f t="shared" si="2"/>
        <v>4987.963839236987</v>
      </c>
      <c r="H28" s="873">
        <v>3628.1517723889006</v>
      </c>
      <c r="I28" s="878">
        <v>3902.9379107058589</v>
      </c>
      <c r="J28" s="878">
        <v>3581.3239643448737</v>
      </c>
      <c r="K28" s="878">
        <v>3753.162356534564</v>
      </c>
      <c r="L28" s="878">
        <v>4150.8047783777956</v>
      </c>
      <c r="M28" s="878">
        <v>4470.7177989852999</v>
      </c>
      <c r="N28" s="889">
        <v>0.1019444187632035</v>
      </c>
      <c r="O28" s="858">
        <v>0.10413866371405017</v>
      </c>
      <c r="P28" s="13">
        <v>0.11787664727307856</v>
      </c>
      <c r="Q28" s="13">
        <v>0.11300085019377724</v>
      </c>
      <c r="R28" s="858">
        <v>8.219470872802502E-2</v>
      </c>
      <c r="S28" s="13">
        <v>8.8419907677348406E-2</v>
      </c>
      <c r="T28" s="13">
        <v>8.1133838542868361E-2</v>
      </c>
      <c r="U28" s="13">
        <v>8.5026786655406625E-2</v>
      </c>
      <c r="V28" s="13">
        <v>9.4035258486724352E-2</v>
      </c>
      <c r="W28" s="12">
        <v>0.10128279364973734</v>
      </c>
      <c r="X28" s="13"/>
      <c r="Y28" s="919">
        <f t="shared" si="1"/>
        <v>-1.5054775583112079E-7</v>
      </c>
      <c r="Z28" s="2"/>
      <c r="AA28" s="2"/>
      <c r="AB28" s="2"/>
      <c r="AC28" s="2"/>
      <c r="AD28" s="2"/>
    </row>
    <row r="29" spans="1:30" x14ac:dyDescent="0.2">
      <c r="A29" s="20">
        <v>1979</v>
      </c>
      <c r="B29" s="863">
        <v>152105.4296</v>
      </c>
      <c r="C29" s="886">
        <v>6739.2684623215155</v>
      </c>
      <c r="D29" s="879">
        <v>4556.7712680201794</v>
      </c>
      <c r="E29" s="880">
        <v>4632.6420116761974</v>
      </c>
      <c r="F29" s="881">
        <v>5245.413585140579</v>
      </c>
      <c r="G29" s="881">
        <f t="shared" si="2"/>
        <v>5024.8380477647697</v>
      </c>
      <c r="H29" s="880">
        <v>3873.9143994076253</v>
      </c>
      <c r="I29" s="882">
        <v>4002.8244227198538</v>
      </c>
      <c r="J29" s="882">
        <v>3793.283472445009</v>
      </c>
      <c r="K29" s="882">
        <v>3834.8588620652595</v>
      </c>
      <c r="L29" s="882">
        <v>4051.6795305355718</v>
      </c>
      <c r="M29" s="882">
        <v>4111.6311196430188</v>
      </c>
      <c r="N29" s="890">
        <v>0.10284642245463933</v>
      </c>
      <c r="O29" s="859">
        <v>0.10455882671964094</v>
      </c>
      <c r="P29" s="18">
        <v>0.11838909389916809</v>
      </c>
      <c r="Q29" s="18">
        <v>0.11341069942514222</v>
      </c>
      <c r="R29" s="859">
        <v>8.7434328703466249E-2</v>
      </c>
      <c r="S29" s="18">
        <v>9.0343830615324805E-2</v>
      </c>
      <c r="T29" s="18">
        <v>8.5614487002061437E-2</v>
      </c>
      <c r="U29" s="18">
        <v>8.6552844411968977E-2</v>
      </c>
      <c r="V29" s="18">
        <v>9.1446491416569131E-2</v>
      </c>
      <c r="W29" s="17">
        <v>9.2799600031751042E-2</v>
      </c>
      <c r="X29" s="13"/>
      <c r="Y29" s="919">
        <f t="shared" si="1"/>
        <v>-4.55366158669257E-8</v>
      </c>
      <c r="Z29" s="2"/>
      <c r="AA29" s="2"/>
      <c r="AB29" s="2"/>
      <c r="AC29" s="2"/>
      <c r="AD29" s="2"/>
    </row>
    <row r="30" spans="1:30" x14ac:dyDescent="0.2">
      <c r="A30" s="24">
        <v>1980</v>
      </c>
      <c r="B30" s="861">
        <v>155268</v>
      </c>
      <c r="C30" s="865">
        <v>6678.9585929128561</v>
      </c>
      <c r="D30" s="883">
        <v>4892.0804186992609</v>
      </c>
      <c r="E30" s="868">
        <v>4961.1995509024491</v>
      </c>
      <c r="F30" s="884">
        <v>5482.3181556695981</v>
      </c>
      <c r="G30" s="884">
        <f t="shared" si="2"/>
        <v>5550.1011826691247</v>
      </c>
      <c r="H30" s="868">
        <v>4269.8257502023716</v>
      </c>
      <c r="I30" s="885">
        <v>4343.0162033969591</v>
      </c>
      <c r="J30" s="885">
        <v>4234.6565323528839</v>
      </c>
      <c r="K30" s="885">
        <v>3915.1641596550185</v>
      </c>
      <c r="L30" s="885">
        <v>3903.9957564224933</v>
      </c>
      <c r="M30" s="885">
        <v>4023.1051438218892</v>
      </c>
      <c r="N30" s="888">
        <v>0.11372784123210503</v>
      </c>
      <c r="O30" s="857">
        <v>0.11533467697897019</v>
      </c>
      <c r="P30" s="22">
        <v>0.12744929670589045</v>
      </c>
      <c r="Q30" s="22">
        <v>0.1290250715650624</v>
      </c>
      <c r="R30" s="857">
        <v>9.9262077367257007E-2</v>
      </c>
      <c r="S30" s="22">
        <v>0.10096356048450164</v>
      </c>
      <c r="T30" s="22">
        <v>9.8444486714299714E-2</v>
      </c>
      <c r="U30" s="22">
        <v>9.101713991555016E-2</v>
      </c>
      <c r="V30" s="22">
        <v>9.075750428388929E-2</v>
      </c>
      <c r="W30" s="21">
        <v>9.3526480330896611E-2</v>
      </c>
      <c r="X30" s="13"/>
      <c r="Y30" s="919">
        <f t="shared" si="1"/>
        <v>-4.2421430615502409E-7</v>
      </c>
      <c r="Z30" s="2"/>
      <c r="AA30" s="2"/>
      <c r="AB30" s="2"/>
      <c r="AC30" s="2"/>
      <c r="AD30" s="2"/>
    </row>
    <row r="31" spans="1:30" x14ac:dyDescent="0.2">
      <c r="A31" s="16">
        <v>1981</v>
      </c>
      <c r="B31" s="862">
        <v>158033.20000000001</v>
      </c>
      <c r="C31" s="866">
        <v>6850.1586122053968</v>
      </c>
      <c r="D31" s="876">
        <v>4983.764776545976</v>
      </c>
      <c r="E31" s="873">
        <v>5013.6331969994653</v>
      </c>
      <c r="F31" s="877">
        <v>5392.0402243262824</v>
      </c>
      <c r="G31" s="877">
        <f t="shared" si="2"/>
        <v>5794.0327120908096</v>
      </c>
      <c r="H31" s="873">
        <v>4714.8210753736157</v>
      </c>
      <c r="I31" s="878">
        <v>4834.9561405648283</v>
      </c>
      <c r="J31" s="878">
        <v>4245.5441936128182</v>
      </c>
      <c r="K31" s="878">
        <v>3867.8845206917767</v>
      </c>
      <c r="L31" s="878">
        <v>4020.9303934532172</v>
      </c>
      <c r="M31" s="878">
        <v>4541.9837024078861</v>
      </c>
      <c r="N31" s="889">
        <v>0.11497548309049724</v>
      </c>
      <c r="O31" s="858">
        <v>0.11566454772832914</v>
      </c>
      <c r="P31" s="13">
        <v>0.12439440010348335</v>
      </c>
      <c r="Q31" s="13">
        <v>0.13366836919146866</v>
      </c>
      <c r="R31" s="858">
        <v>0.1087709503019596</v>
      </c>
      <c r="S31" s="13">
        <v>0.11154246697174131</v>
      </c>
      <c r="T31" s="13">
        <v>9.7944729843568737E-2</v>
      </c>
      <c r="U31" s="13">
        <v>8.9232118939008856E-2</v>
      </c>
      <c r="V31" s="13">
        <v>9.2762888135533558E-2</v>
      </c>
      <c r="W31" s="12">
        <v>0.104783591077795</v>
      </c>
      <c r="X31" s="13"/>
      <c r="Y31" s="919">
        <f t="shared" si="1"/>
        <v>-2.9510480505090531E-7</v>
      </c>
      <c r="Z31" s="2"/>
      <c r="AA31" s="2"/>
      <c r="AB31" s="2"/>
      <c r="AC31" s="2"/>
      <c r="AD31" s="2"/>
    </row>
    <row r="32" spans="1:30" x14ac:dyDescent="0.2">
      <c r="A32" s="16">
        <v>1982</v>
      </c>
      <c r="B32" s="862">
        <v>160665.4</v>
      </c>
      <c r="C32" s="866">
        <v>6735.356373110325</v>
      </c>
      <c r="D32" s="876">
        <v>5135.0707107543421</v>
      </c>
      <c r="E32" s="873">
        <v>5123.2725094921425</v>
      </c>
      <c r="F32" s="877">
        <v>5290.0953406352983</v>
      </c>
      <c r="G32" s="877">
        <f t="shared" si="2"/>
        <v>6195.5620979362329</v>
      </c>
      <c r="H32" s="873">
        <v>5241.2365414237465</v>
      </c>
      <c r="I32" s="878">
        <v>5480.8092696833291</v>
      </c>
      <c r="J32" s="878">
        <v>5163.757910454905</v>
      </c>
      <c r="K32" s="878">
        <v>4743.7104393552454</v>
      </c>
      <c r="L32" s="878">
        <v>4605.9399556418675</v>
      </c>
      <c r="M32" s="878">
        <v>4125.9280305270777</v>
      </c>
      <c r="N32" s="889">
        <v>0.12249213613483087</v>
      </c>
      <c r="O32" s="858">
        <v>0.12221070147568804</v>
      </c>
      <c r="P32" s="13">
        <v>0.12619009846821427</v>
      </c>
      <c r="Q32" s="13">
        <v>0.14778913060395224</v>
      </c>
      <c r="R32" s="858">
        <v>0.1250246191551696</v>
      </c>
      <c r="S32" s="13">
        <v>0.13073939445177982</v>
      </c>
      <c r="T32" s="13">
        <v>0.12317644148698292</v>
      </c>
      <c r="U32" s="13">
        <v>0.11315661607245177</v>
      </c>
      <c r="V32" s="13">
        <v>0.10987023467734502</v>
      </c>
      <c r="W32" s="12">
        <v>9.8420015315348025E-2</v>
      </c>
      <c r="X32" s="13"/>
      <c r="Y32" s="919">
        <f t="shared" si="1"/>
        <v>-4.2891194679262057E-8</v>
      </c>
      <c r="Z32" s="2"/>
      <c r="AA32" s="2"/>
      <c r="AB32" s="2"/>
      <c r="AC32" s="2"/>
      <c r="AD32" s="2"/>
    </row>
    <row r="33" spans="1:30" x14ac:dyDescent="0.2">
      <c r="A33" s="16">
        <v>1983</v>
      </c>
      <c r="B33" s="862">
        <v>163134.6</v>
      </c>
      <c r="C33" s="866">
        <v>6946.0994428239828</v>
      </c>
      <c r="D33" s="876">
        <v>5220.5218813555721</v>
      </c>
      <c r="E33" s="873">
        <v>5192.7485010446599</v>
      </c>
      <c r="F33" s="877">
        <v>5279.1797427901356</v>
      </c>
      <c r="G33" s="877">
        <f t="shared" si="2"/>
        <v>6382.8965741239799</v>
      </c>
      <c r="H33" s="873">
        <v>5470.3606732526914</v>
      </c>
      <c r="I33" s="878">
        <v>5701.8699396945967</v>
      </c>
      <c r="J33" s="878">
        <v>5168.361881023261</v>
      </c>
      <c r="K33" s="878">
        <v>4929.1358957662733</v>
      </c>
      <c r="L33" s="878">
        <v>4898.2114266030167</v>
      </c>
      <c r="M33" s="878">
        <v>4913.9803822256008</v>
      </c>
      <c r="N33" s="889">
        <v>0.12260805591921466</v>
      </c>
      <c r="O33" s="858">
        <v>0.12195577627292348</v>
      </c>
      <c r="P33" s="13">
        <v>0.12398568185744806</v>
      </c>
      <c r="Q33" s="13">
        <v>0.1499073383604986</v>
      </c>
      <c r="R33" s="858">
        <v>0.12847571613860961</v>
      </c>
      <c r="S33" s="13">
        <v>0.13391289305900497</v>
      </c>
      <c r="T33" s="13">
        <v>0.1213830373515634</v>
      </c>
      <c r="U33" s="13">
        <v>0.11576462723006385</v>
      </c>
      <c r="V33" s="13">
        <v>0.11503834178760995</v>
      </c>
      <c r="W33" s="12">
        <v>0.11540868809334355</v>
      </c>
      <c r="X33" s="13"/>
      <c r="Y33" s="919">
        <f t="shared" si="1"/>
        <v>-2.8565972255700789E-7</v>
      </c>
      <c r="Z33" s="2"/>
      <c r="AA33" s="2"/>
      <c r="AB33" s="2"/>
      <c r="AC33" s="2"/>
      <c r="AD33" s="2"/>
    </row>
    <row r="34" spans="1:30" x14ac:dyDescent="0.2">
      <c r="A34" s="16">
        <v>1984</v>
      </c>
      <c r="B34" s="862">
        <v>165649.79999999999</v>
      </c>
      <c r="C34" s="866">
        <v>7523.1271832308566</v>
      </c>
      <c r="D34" s="876">
        <v>5086.5166429499614</v>
      </c>
      <c r="E34" s="873">
        <v>4920.765534753712</v>
      </c>
      <c r="F34" s="877">
        <v>5098.0519583189171</v>
      </c>
      <c r="G34" s="877">
        <f t="shared" si="2"/>
        <v>5929.3488889856335</v>
      </c>
      <c r="H34" s="873">
        <v>6578.0838989988333</v>
      </c>
      <c r="I34" s="878">
        <v>7108.0986019132652</v>
      </c>
      <c r="J34" s="878">
        <v>6446.5334684372474</v>
      </c>
      <c r="K34" s="878">
        <v>6230.9780791212715</v>
      </c>
      <c r="L34" s="878">
        <v>5526.7199818977606</v>
      </c>
      <c r="M34" s="878">
        <v>5812.3421026601281</v>
      </c>
      <c r="N34" s="889">
        <v>0.11199870001924926</v>
      </c>
      <c r="O34" s="858">
        <v>0.10834906905412504</v>
      </c>
      <c r="P34" s="13">
        <v>0.11225269315764305</v>
      </c>
      <c r="Q34" s="13">
        <v>0.13055680618825879</v>
      </c>
      <c r="R34" s="858">
        <v>0.14484113530357942</v>
      </c>
      <c r="S34" s="13">
        <v>0.15651139255119517</v>
      </c>
      <c r="T34" s="13">
        <v>0.1419445602515168</v>
      </c>
      <c r="U34" s="13">
        <v>0.13719830164662386</v>
      </c>
      <c r="V34" s="13">
        <v>0.12169142397300267</v>
      </c>
      <c r="W34" s="12">
        <v>0.12798046389317361</v>
      </c>
      <c r="X34" s="13"/>
      <c r="Y34" s="919">
        <f t="shared" si="1"/>
        <v>-4.2434017877290842E-7</v>
      </c>
      <c r="Z34" s="2"/>
      <c r="AA34" s="2"/>
      <c r="AB34" s="2"/>
      <c r="AC34" s="2"/>
      <c r="AD34" s="2"/>
    </row>
    <row r="35" spans="1:30" x14ac:dyDescent="0.2">
      <c r="A35" s="16">
        <v>1985</v>
      </c>
      <c r="B35" s="862">
        <v>168205</v>
      </c>
      <c r="C35" s="866">
        <v>7770.9320487637096</v>
      </c>
      <c r="D35" s="876">
        <v>5125.4534299199904</v>
      </c>
      <c r="E35" s="873">
        <v>4943.9603894870133</v>
      </c>
      <c r="F35" s="877">
        <v>5038.369297875849</v>
      </c>
      <c r="G35" s="877">
        <f t="shared" si="2"/>
        <v>6061.9393513727218</v>
      </c>
      <c r="H35" s="873">
        <v>6758.9192826405324</v>
      </c>
      <c r="I35" s="878">
        <v>7308.0277231115351</v>
      </c>
      <c r="J35" s="878">
        <v>6689.8610592242821</v>
      </c>
      <c r="K35" s="878">
        <v>6192.8227235044815</v>
      </c>
      <c r="L35" s="878">
        <v>5738.8360121824617</v>
      </c>
      <c r="M35" s="878">
        <v>11891.267263945689</v>
      </c>
      <c r="N35" s="889">
        <v>0.11094253414773446</v>
      </c>
      <c r="O35" s="858">
        <v>0.10701404311545402</v>
      </c>
      <c r="P35" s="13">
        <v>0.10905756252032008</v>
      </c>
      <c r="Q35" s="13">
        <v>0.13121315463823496</v>
      </c>
      <c r="R35" s="858">
        <v>0.14629957009049122</v>
      </c>
      <c r="S35" s="13">
        <v>0.15818524669271025</v>
      </c>
      <c r="T35" s="13">
        <v>0.14480477662210947</v>
      </c>
      <c r="U35" s="13">
        <v>0.13404617871710656</v>
      </c>
      <c r="V35" s="13">
        <v>0.1242194508164207</v>
      </c>
      <c r="W35" s="12">
        <v>0.25739133962060512</v>
      </c>
      <c r="X35" s="13"/>
      <c r="Y35" s="919">
        <f t="shared" si="1"/>
        <v>6.1665223288764892E-8</v>
      </c>
      <c r="Z35" s="2"/>
      <c r="AA35" s="2"/>
      <c r="AB35" s="2"/>
      <c r="AC35" s="2"/>
      <c r="AD35" s="2"/>
    </row>
    <row r="36" spans="1:30" x14ac:dyDescent="0.2">
      <c r="A36" s="16">
        <v>1986</v>
      </c>
      <c r="B36" s="862">
        <v>170555.8</v>
      </c>
      <c r="C36" s="866">
        <v>7949.3495468843612</v>
      </c>
      <c r="D36" s="876">
        <v>5267.8171253136152</v>
      </c>
      <c r="E36" s="873">
        <v>5101.4902936790313</v>
      </c>
      <c r="F36" s="877">
        <v>5180.9034178438687</v>
      </c>
      <c r="G36" s="877">
        <f t="shared" si="2"/>
        <v>6277.5964618927419</v>
      </c>
      <c r="H36" s="873">
        <v>6764.7726613420737</v>
      </c>
      <c r="I36" s="878">
        <v>7117.1295165531774</v>
      </c>
      <c r="J36" s="878">
        <v>6596.8903308086428</v>
      </c>
      <c r="K36" s="878">
        <v>6245.0160303207349</v>
      </c>
      <c r="L36" s="878">
        <v>4967.7143314700988</v>
      </c>
      <c r="M36" s="878">
        <v>5514.1758167723983</v>
      </c>
      <c r="N36" s="889">
        <v>0.11302267673129328</v>
      </c>
      <c r="O36" s="858">
        <v>0.10945408213577443</v>
      </c>
      <c r="P36" s="13">
        <v>0.11115791574411558</v>
      </c>
      <c r="Q36" s="13">
        <v>0.13468781065929156</v>
      </c>
      <c r="R36" s="858">
        <v>0.14514032956640222</v>
      </c>
      <c r="S36" s="13">
        <v>0.1527002569505953</v>
      </c>
      <c r="T36" s="13">
        <v>0.14153836125174732</v>
      </c>
      <c r="U36" s="13">
        <v>0.13398878723123175</v>
      </c>
      <c r="V36" s="13">
        <v>0.10658387670314796</v>
      </c>
      <c r="W36" s="12">
        <v>0.11830838010373766</v>
      </c>
      <c r="X36" s="13"/>
      <c r="Y36" s="919">
        <f t="shared" si="1"/>
        <v>3.0147543933489729E-8</v>
      </c>
      <c r="Z36" s="2"/>
      <c r="AA36" s="2"/>
      <c r="AB36" s="2"/>
      <c r="AC36" s="2"/>
      <c r="AD36" s="2"/>
    </row>
    <row r="37" spans="1:30" x14ac:dyDescent="0.2">
      <c r="A37" s="16">
        <v>1987</v>
      </c>
      <c r="B37" s="862">
        <v>172551.6</v>
      </c>
      <c r="C37" s="866">
        <v>8285.7390775166932</v>
      </c>
      <c r="D37" s="876">
        <v>5298.139933920972</v>
      </c>
      <c r="E37" s="873">
        <v>5167.4912891953691</v>
      </c>
      <c r="F37" s="877">
        <v>5299.4358575328752</v>
      </c>
      <c r="G37" s="877">
        <f t="shared" si="2"/>
        <v>6294.4334010723287</v>
      </c>
      <c r="H37" s="873">
        <v>6473.9901991821498</v>
      </c>
      <c r="I37" s="878">
        <v>6935.2598234998813</v>
      </c>
      <c r="J37" s="878">
        <v>6308.9615702447345</v>
      </c>
      <c r="K37" s="878">
        <v>6245.9097587533761</v>
      </c>
      <c r="L37" s="878">
        <v>5589.5478890530949</v>
      </c>
      <c r="M37" s="878">
        <v>6581.8323684621055</v>
      </c>
      <c r="N37" s="889">
        <v>0.11033445707971198</v>
      </c>
      <c r="O37" s="858">
        <v>0.10761368196546704</v>
      </c>
      <c r="P37" s="13">
        <v>0.11036144485842668</v>
      </c>
      <c r="Q37" s="13">
        <v>0.13108239884063425</v>
      </c>
      <c r="R37" s="858">
        <v>0.13482169264591448</v>
      </c>
      <c r="S37" s="13">
        <v>0.14442769290283763</v>
      </c>
      <c r="T37" s="13">
        <v>0.13138494986382199</v>
      </c>
      <c r="U37" s="13">
        <v>0.13007188764282418</v>
      </c>
      <c r="V37" s="13">
        <v>0.11640306585924964</v>
      </c>
      <c r="W37" s="12">
        <v>0.1370675199260929</v>
      </c>
      <c r="X37" s="13"/>
      <c r="Y37" s="919">
        <f t="shared" si="1"/>
        <v>2.5953799803746236E-8</v>
      </c>
      <c r="Z37" s="2"/>
      <c r="AA37" s="2"/>
      <c r="AB37" s="2"/>
      <c r="AC37" s="2"/>
      <c r="AD37" s="2"/>
    </row>
    <row r="38" spans="1:30" x14ac:dyDescent="0.2">
      <c r="A38" s="16">
        <v>1988</v>
      </c>
      <c r="B38" s="862">
        <v>174344.4</v>
      </c>
      <c r="C38" s="866">
        <v>8723.6349202492856</v>
      </c>
      <c r="D38" s="876">
        <v>5387.4533717305358</v>
      </c>
      <c r="E38" s="873">
        <v>5304.9697222644636</v>
      </c>
      <c r="F38" s="877">
        <v>5531.857555892132</v>
      </c>
      <c r="G38" s="877">
        <f t="shared" si="2"/>
        <v>6347.6023607959933</v>
      </c>
      <c r="H38" s="873">
        <v>6129.8291416907659</v>
      </c>
      <c r="I38" s="878">
        <v>6455.2880800106168</v>
      </c>
      <c r="J38" s="878">
        <v>6133.2798303787195</v>
      </c>
      <c r="K38" s="878">
        <v>5229.517590610506</v>
      </c>
      <c r="L38" s="878">
        <v>4939.0179266195555</v>
      </c>
      <c r="M38" s="878">
        <v>5220.523717605226</v>
      </c>
      <c r="N38" s="889">
        <v>0.10766983421579232</v>
      </c>
      <c r="O38" s="858">
        <v>0.10602137431261681</v>
      </c>
      <c r="P38" s="13">
        <v>0.11055579414824024</v>
      </c>
      <c r="Q38" s="13">
        <v>0.12685869309624168</v>
      </c>
      <c r="R38" s="858">
        <v>0.12250643150252928</v>
      </c>
      <c r="S38" s="13">
        <v>0.12901082374781939</v>
      </c>
      <c r="T38" s="13">
        <v>0.12257539452704691</v>
      </c>
      <c r="U38" s="13">
        <v>0.10451344135322671</v>
      </c>
      <c r="V38" s="13">
        <v>9.8707720448842906E-2</v>
      </c>
      <c r="W38" s="12">
        <v>0.10433369616591472</v>
      </c>
      <c r="X38" s="13"/>
      <c r="Y38" s="919">
        <f t="shared" si="1"/>
        <v>4.5815815738481369E-8</v>
      </c>
      <c r="Z38" s="2"/>
      <c r="AA38" s="2"/>
      <c r="AB38" s="2"/>
      <c r="AC38" s="2"/>
      <c r="AD38" s="2"/>
    </row>
    <row r="39" spans="1:30" x14ac:dyDescent="0.2">
      <c r="A39" s="20">
        <v>1989</v>
      </c>
      <c r="B39" s="863">
        <v>176060.2</v>
      </c>
      <c r="C39" s="886">
        <v>8915.6281764556752</v>
      </c>
      <c r="D39" s="879">
        <v>5598.0257193922616</v>
      </c>
      <c r="E39" s="880">
        <v>5524.8261004914693</v>
      </c>
      <c r="F39" s="881">
        <v>5747.5835466037606</v>
      </c>
      <c r="G39" s="881">
        <f t="shared" si="2"/>
        <v>6627.5858179739726</v>
      </c>
      <c r="H39" s="880">
        <v>6256.8802622224784</v>
      </c>
      <c r="I39" s="882">
        <v>6467.3151187965786</v>
      </c>
      <c r="J39" s="882">
        <v>6472.242352802642</v>
      </c>
      <c r="K39" s="882">
        <v>5534.4677703194593</v>
      </c>
      <c r="L39" s="882">
        <v>5721.4485953321109</v>
      </c>
      <c r="M39" s="882">
        <v>5775.4480782117462</v>
      </c>
      <c r="N39" s="890">
        <v>0.1105462798868265</v>
      </c>
      <c r="O39" s="859">
        <v>0.1091007799973593</v>
      </c>
      <c r="P39" s="18">
        <v>0.11349965349654668</v>
      </c>
      <c r="Q39" s="18">
        <v>0.13087738312271491</v>
      </c>
      <c r="R39" s="859">
        <v>0.12355692370078941</v>
      </c>
      <c r="S39" s="18">
        <v>0.12771245847659429</v>
      </c>
      <c r="T39" s="18">
        <v>0.12780975838495579</v>
      </c>
      <c r="U39" s="18">
        <v>0.1092911776098049</v>
      </c>
      <c r="V39" s="18">
        <v>0.11298355696842677</v>
      </c>
      <c r="W39" s="17">
        <v>0.11404990468588673</v>
      </c>
      <c r="X39" s="13"/>
      <c r="Y39" s="919">
        <f t="shared" si="1"/>
        <v>1.1448087582077715E-7</v>
      </c>
      <c r="Z39" s="2"/>
      <c r="AA39" s="2"/>
      <c r="AB39" s="2"/>
      <c r="AC39" s="2"/>
      <c r="AD39" s="2"/>
    </row>
    <row r="40" spans="1:30" x14ac:dyDescent="0.2">
      <c r="A40" s="24">
        <v>1990</v>
      </c>
      <c r="B40" s="861">
        <v>178365</v>
      </c>
      <c r="C40" s="865">
        <v>9024.4567388656069</v>
      </c>
      <c r="D40" s="883">
        <v>5861.5330845050521</v>
      </c>
      <c r="E40" s="868">
        <v>5790.3887878091946</v>
      </c>
      <c r="F40" s="884">
        <v>5881.7532293188215</v>
      </c>
      <c r="G40" s="884">
        <f t="shared" si="2"/>
        <v>7123.7804328744596</v>
      </c>
      <c r="H40" s="868">
        <v>6501.9259458678816</v>
      </c>
      <c r="I40" s="885">
        <v>6616.8194036102432</v>
      </c>
      <c r="J40" s="885">
        <v>6187.1653606631035</v>
      </c>
      <c r="K40" s="885">
        <v>5683.0205230398633</v>
      </c>
      <c r="L40" s="885">
        <v>5641.5462787518927</v>
      </c>
      <c r="M40" s="885">
        <v>5365.6369927898013</v>
      </c>
      <c r="N40" s="888">
        <v>0.11585100121485699</v>
      </c>
      <c r="O40" s="857">
        <v>0.1144448608955726</v>
      </c>
      <c r="P40" s="22">
        <v>0.11625064478721471</v>
      </c>
      <c r="Q40" s="22">
        <v>0.14079884625491312</v>
      </c>
      <c r="R40" s="857">
        <v>0.12850812574015438</v>
      </c>
      <c r="S40" s="22">
        <v>0.13077895180572344</v>
      </c>
      <c r="T40" s="22">
        <v>0.12228700092293823</v>
      </c>
      <c r="U40" s="22">
        <v>0.11232276744443938</v>
      </c>
      <c r="V40" s="22">
        <v>0.11150304457396842</v>
      </c>
      <c r="W40" s="21">
        <v>0.10604980110295871</v>
      </c>
      <c r="X40" s="13"/>
      <c r="Y40" s="919">
        <f t="shared" si="1"/>
        <v>1.8616517379055342E-7</v>
      </c>
      <c r="Z40" s="2"/>
      <c r="AA40" s="2"/>
      <c r="AB40" s="2"/>
      <c r="AC40" s="2"/>
      <c r="AD40" s="2"/>
    </row>
    <row r="41" spans="1:30" x14ac:dyDescent="0.2">
      <c r="A41" s="16">
        <v>1991</v>
      </c>
      <c r="B41" s="862">
        <v>180978</v>
      </c>
      <c r="C41" s="866">
        <v>8969.1930503400927</v>
      </c>
      <c r="D41" s="876">
        <v>6302.8809043242418</v>
      </c>
      <c r="E41" s="873">
        <v>6225.6942176900102</v>
      </c>
      <c r="F41" s="877">
        <v>6039.7625792260578</v>
      </c>
      <c r="G41" s="877">
        <f t="shared" si="2"/>
        <v>8014.532320192453</v>
      </c>
      <c r="H41" s="873">
        <v>6997.5983497857569</v>
      </c>
      <c r="I41" s="878">
        <v>7253.5668539000808</v>
      </c>
      <c r="J41" s="878">
        <v>7167.2285466239273</v>
      </c>
      <c r="K41" s="878">
        <v>7025.3365277704752</v>
      </c>
      <c r="L41" s="878">
        <v>6958.0691685486008</v>
      </c>
      <c r="M41" s="878">
        <v>7083.1361335945867</v>
      </c>
      <c r="N41" s="889">
        <v>0.12717786024903771</v>
      </c>
      <c r="O41" s="858">
        <v>0.1256204077451962</v>
      </c>
      <c r="P41" s="13">
        <v>0.1218687284272164</v>
      </c>
      <c r="Q41" s="13">
        <v>0.16171510882897</v>
      </c>
      <c r="R41" s="858">
        <v>0.14119568472210628</v>
      </c>
      <c r="S41" s="13">
        <v>0.14636054935124321</v>
      </c>
      <c r="T41" s="13">
        <v>0.14461843787181292</v>
      </c>
      <c r="U41" s="13">
        <v>0.14175537832521454</v>
      </c>
      <c r="V41" s="13">
        <v>0.14039807538068769</v>
      </c>
      <c r="W41" s="12">
        <v>0.14292164345119926</v>
      </c>
      <c r="X41" s="13"/>
      <c r="Y41" s="919">
        <f t="shared" si="1"/>
        <v>7.5193849508048416E-8</v>
      </c>
      <c r="Z41" s="2"/>
      <c r="AA41" s="2"/>
      <c r="AB41" s="2"/>
      <c r="AC41" s="2"/>
      <c r="AD41" s="2"/>
    </row>
    <row r="42" spans="1:30" x14ac:dyDescent="0.2">
      <c r="A42" s="16">
        <v>1992</v>
      </c>
      <c r="B42" s="862">
        <v>183443</v>
      </c>
      <c r="C42" s="866">
        <v>9267.2625675489908</v>
      </c>
      <c r="D42" s="876">
        <v>6809.2349690687442</v>
      </c>
      <c r="E42" s="873">
        <v>6739.59638386395</v>
      </c>
      <c r="F42" s="877">
        <v>6671.0794221383267</v>
      </c>
      <c r="G42" s="877">
        <f t="shared" si="2"/>
        <v>8510.1416819869664</v>
      </c>
      <c r="H42" s="873">
        <v>7436.0455327502768</v>
      </c>
      <c r="I42" s="878">
        <v>7628.9452956352261</v>
      </c>
      <c r="J42" s="878">
        <v>7141.6492048455602</v>
      </c>
      <c r="K42" s="878">
        <v>6430.6252579234033</v>
      </c>
      <c r="L42" s="878">
        <v>6411.6324914043735</v>
      </c>
      <c r="M42" s="878">
        <v>6624.5902019603882</v>
      </c>
      <c r="N42" s="889">
        <v>0.13478699684250361</v>
      </c>
      <c r="O42" s="858">
        <v>0.13340851955294714</v>
      </c>
      <c r="P42" s="13">
        <v>0.13205224450211972</v>
      </c>
      <c r="Q42" s="13">
        <v>0.16845599325471819</v>
      </c>
      <c r="R42" s="858">
        <v>0.14719454539260823</v>
      </c>
      <c r="S42" s="13">
        <v>0.15101294494101583</v>
      </c>
      <c r="T42" s="13">
        <v>0.14136704830960414</v>
      </c>
      <c r="U42" s="13">
        <v>0.12729251821568255</v>
      </c>
      <c r="V42" s="13">
        <v>0.1269165614492529</v>
      </c>
      <c r="W42" s="12">
        <v>0.13113200274195158</v>
      </c>
      <c r="X42" s="13"/>
      <c r="Y42" s="919">
        <f t="shared" si="1"/>
        <v>1.2529440962527616E-7</v>
      </c>
      <c r="Z42" s="2"/>
      <c r="AA42" s="2"/>
      <c r="AB42" s="2"/>
      <c r="AC42" s="2"/>
      <c r="AD42" s="2"/>
    </row>
    <row r="43" spans="1:30" x14ac:dyDescent="0.2">
      <c r="A43" s="16">
        <v>1993</v>
      </c>
      <c r="B43" s="862">
        <v>185685</v>
      </c>
      <c r="C43" s="866">
        <v>9460.2410386156753</v>
      </c>
      <c r="D43" s="876">
        <v>6980.7381178795831</v>
      </c>
      <c r="E43" s="873">
        <v>6903.8499739813233</v>
      </c>
      <c r="F43" s="877">
        <v>6785.6034926531966</v>
      </c>
      <c r="G43" s="877">
        <f t="shared" si="2"/>
        <v>8777.6205691368123</v>
      </c>
      <c r="H43" s="873">
        <v>7672.6718632131779</v>
      </c>
      <c r="I43" s="878">
        <v>7788.8526233675138</v>
      </c>
      <c r="J43" s="878">
        <v>7364.294759556873</v>
      </c>
      <c r="K43" s="878">
        <v>7164.9528650653983</v>
      </c>
      <c r="L43" s="878">
        <v>6860.596516053788</v>
      </c>
      <c r="M43" s="878">
        <v>6615.9191711695212</v>
      </c>
      <c r="N43" s="889">
        <v>0.13701747684096505</v>
      </c>
      <c r="O43" s="858">
        <v>0.13550832131929585</v>
      </c>
      <c r="P43" s="13">
        <v>0.1331873870221898</v>
      </c>
      <c r="Q43" s="13">
        <v>0.17228656952050236</v>
      </c>
      <c r="R43" s="858">
        <v>0.15059870769732697</v>
      </c>
      <c r="S43" s="13">
        <v>0.15287909615267384</v>
      </c>
      <c r="T43" s="13">
        <v>0.14454590182708668</v>
      </c>
      <c r="U43" s="13">
        <v>0.1406332319989545</v>
      </c>
      <c r="V43" s="13">
        <v>0.13465934524115042</v>
      </c>
      <c r="W43" s="12">
        <v>0.12985683412125582</v>
      </c>
      <c r="X43" s="13"/>
      <c r="Y43" s="919">
        <f t="shared" si="1"/>
        <v>-1.1688386608588175E-7</v>
      </c>
      <c r="Z43" s="2"/>
      <c r="AA43" s="2"/>
      <c r="AB43" s="2"/>
      <c r="AC43" s="2"/>
      <c r="AD43" s="2"/>
    </row>
    <row r="44" spans="1:30" x14ac:dyDescent="0.2">
      <c r="A44" s="16">
        <v>1994</v>
      </c>
      <c r="B44" s="862">
        <v>187757</v>
      </c>
      <c r="C44" s="866">
        <v>9878.3315575706347</v>
      </c>
      <c r="D44" s="876">
        <v>7077.4446075555261</v>
      </c>
      <c r="E44" s="873">
        <v>7000.2812600586594</v>
      </c>
      <c r="F44" s="877">
        <v>6845.9002166095725</v>
      </c>
      <c r="G44" s="877">
        <f t="shared" si="2"/>
        <v>8943.3278793846821</v>
      </c>
      <c r="H44" s="873">
        <v>7771.9269990636749</v>
      </c>
      <c r="I44" s="878">
        <v>7891.7076263220779</v>
      </c>
      <c r="J44" s="878">
        <v>7125.6445636031631</v>
      </c>
      <c r="K44" s="878">
        <v>6678.9176337981871</v>
      </c>
      <c r="L44" s="878">
        <v>7565.9463697380024</v>
      </c>
      <c r="M44" s="878">
        <v>7481.1724964499517</v>
      </c>
      <c r="N44" s="889">
        <v>0.13452066874212135</v>
      </c>
      <c r="O44" s="858">
        <v>0.13305402849507822</v>
      </c>
      <c r="P44" s="13">
        <v>0.13011971500236541</v>
      </c>
      <c r="Q44" s="13">
        <v>0.16998542748473877</v>
      </c>
      <c r="R44" s="858">
        <v>0.14772066406749218</v>
      </c>
      <c r="S44" s="13">
        <v>0.14999732901856078</v>
      </c>
      <c r="T44" s="13">
        <v>0.13543680312118056</v>
      </c>
      <c r="U44" s="13">
        <v>0.12694588462238698</v>
      </c>
      <c r="V44" s="13">
        <v>0.14380559958571126</v>
      </c>
      <c r="W44" s="12">
        <v>0.14219430642004038</v>
      </c>
      <c r="X44" s="13"/>
      <c r="Y44" s="919">
        <f t="shared" si="1"/>
        <v>2.3310198271619953E-8</v>
      </c>
      <c r="Z44" s="2"/>
      <c r="AA44" s="2"/>
      <c r="AB44" s="2"/>
      <c r="AC44" s="2"/>
      <c r="AD44" s="2"/>
    </row>
    <row r="45" spans="1:30" x14ac:dyDescent="0.2">
      <c r="A45" s="16">
        <v>1995</v>
      </c>
      <c r="B45" s="862">
        <v>189911</v>
      </c>
      <c r="C45" s="866">
        <v>10211.112529454609</v>
      </c>
      <c r="D45" s="876">
        <v>7262.5737608032778</v>
      </c>
      <c r="E45" s="873">
        <v>7162.4656150721221</v>
      </c>
      <c r="F45" s="877">
        <v>6966.1097748171233</v>
      </c>
      <c r="G45" s="877">
        <f t="shared" si="2"/>
        <v>9198.5268191589003</v>
      </c>
      <c r="H45" s="873">
        <v>8163.5585618013965</v>
      </c>
      <c r="I45" s="878">
        <v>7885.8844155985571</v>
      </c>
      <c r="J45" s="878">
        <v>6741.8596268454648</v>
      </c>
      <c r="K45" s="878">
        <v>6860.3857069231317</v>
      </c>
      <c r="L45" s="878">
        <v>7169.511743353034</v>
      </c>
      <c r="M45" s="878">
        <v>7561.602012876072</v>
      </c>
      <c r="N45" s="889">
        <v>0.13507271039364196</v>
      </c>
      <c r="O45" s="858">
        <v>0.13321085273522237</v>
      </c>
      <c r="P45" s="13">
        <v>0.12955893587786707</v>
      </c>
      <c r="Q45" s="13">
        <v>0.17107846199072205</v>
      </c>
      <c r="R45" s="858">
        <v>0.1518296430049304</v>
      </c>
      <c r="S45" s="13">
        <v>0.14666533063177667</v>
      </c>
      <c r="T45" s="13">
        <v>0.12538822776662073</v>
      </c>
      <c r="U45" s="13">
        <v>0.12759263069810345</v>
      </c>
      <c r="V45" s="13">
        <v>0.13334189989233636</v>
      </c>
      <c r="W45" s="12">
        <v>0.14063417631771102</v>
      </c>
      <c r="X45" s="13"/>
      <c r="Y45" s="919">
        <f t="shared" si="1"/>
        <v>2.136855123402448E-8</v>
      </c>
      <c r="Z45" s="2"/>
      <c r="AA45" s="2"/>
      <c r="AB45" s="2"/>
      <c r="AC45" s="2"/>
      <c r="AD45" s="2"/>
    </row>
    <row r="46" spans="1:30" x14ac:dyDescent="0.2">
      <c r="A46" s="16">
        <v>1996</v>
      </c>
      <c r="B46" s="862">
        <v>192043</v>
      </c>
      <c r="C46" s="866">
        <v>10651.597518152184</v>
      </c>
      <c r="D46" s="876">
        <v>7377.7605407077153</v>
      </c>
      <c r="E46" s="873">
        <v>7251.964274890589</v>
      </c>
      <c r="F46" s="877">
        <v>6937.3186691315505</v>
      </c>
      <c r="G46" s="877">
        <f t="shared" si="2"/>
        <v>9458.2623508120341</v>
      </c>
      <c r="H46" s="873">
        <v>8509.9482433705252</v>
      </c>
      <c r="I46" s="878">
        <v>8435.8440811837554</v>
      </c>
      <c r="J46" s="878">
        <v>7527.7873647686829</v>
      </c>
      <c r="K46" s="878">
        <v>7350.8810017838014</v>
      </c>
      <c r="L46" s="878">
        <v>7841.2597444303919</v>
      </c>
      <c r="M46" s="878">
        <v>7451.4700546860122</v>
      </c>
      <c r="N46" s="889">
        <v>0.13301734928536085</v>
      </c>
      <c r="O46" s="858">
        <v>0.13074930524453521</v>
      </c>
      <c r="P46" s="13">
        <v>0.12507640162948522</v>
      </c>
      <c r="Q46" s="13">
        <v>0.17052776107448148</v>
      </c>
      <c r="R46" s="858">
        <v>0.15343012986704707</v>
      </c>
      <c r="S46" s="13">
        <v>0.15209406871804276</v>
      </c>
      <c r="T46" s="13">
        <v>0.13572225822733322</v>
      </c>
      <c r="U46" s="13">
        <v>0.13253272458143561</v>
      </c>
      <c r="V46" s="13">
        <v>0.141374009159978</v>
      </c>
      <c r="W46" s="12">
        <v>0.13434629512365515</v>
      </c>
      <c r="X46" s="13"/>
      <c r="Y46" s="919">
        <f t="shared" si="1"/>
        <v>3.8421425541113052E-8</v>
      </c>
      <c r="Z46" s="2"/>
      <c r="AA46" s="2"/>
      <c r="AB46" s="2"/>
      <c r="AC46" s="2"/>
      <c r="AD46" s="2"/>
    </row>
    <row r="47" spans="1:30" x14ac:dyDescent="0.2">
      <c r="A47" s="16">
        <v>1997</v>
      </c>
      <c r="B47" s="862">
        <v>194426</v>
      </c>
      <c r="C47" s="866">
        <v>11175.531805889053</v>
      </c>
      <c r="D47" s="876">
        <v>7376.8190680054349</v>
      </c>
      <c r="E47" s="873">
        <v>7251.7358714693646</v>
      </c>
      <c r="F47" s="877">
        <v>6899.7383033621481</v>
      </c>
      <c r="G47" s="877">
        <f t="shared" si="2"/>
        <v>9504.6667994707259</v>
      </c>
      <c r="H47" s="873">
        <v>8502.5776392477765</v>
      </c>
      <c r="I47" s="878">
        <v>8113.2933444297087</v>
      </c>
      <c r="J47" s="878">
        <v>7195.1577279562916</v>
      </c>
      <c r="K47" s="878">
        <v>6778.1168635170698</v>
      </c>
      <c r="L47" s="878">
        <v>7028.9627975099756</v>
      </c>
      <c r="M47" s="878">
        <v>7139.3450255592707</v>
      </c>
      <c r="N47" s="889">
        <v>0.12833800207702289</v>
      </c>
      <c r="O47" s="858">
        <v>0.126161870686398</v>
      </c>
      <c r="P47" s="13">
        <v>0.12003800290403888</v>
      </c>
      <c r="Q47" s="13">
        <v>0.16535717308594639</v>
      </c>
      <c r="R47" s="858">
        <v>0.14792335512993302</v>
      </c>
      <c r="S47" s="13">
        <v>0.14115079256924901</v>
      </c>
      <c r="T47" s="13">
        <v>0.12517755402731284</v>
      </c>
      <c r="U47" s="13">
        <v>0.11792209732799654</v>
      </c>
      <c r="V47" s="13">
        <v>0.12228618240328613</v>
      </c>
      <c r="W47" s="12">
        <v>0.1242065541084969</v>
      </c>
      <c r="X47" s="13"/>
      <c r="Y47" s="919">
        <f t="shared" si="1"/>
        <v>1.7053728595950446E-8</v>
      </c>
      <c r="Z47" s="2"/>
      <c r="AA47" s="2"/>
      <c r="AB47" s="2"/>
      <c r="AC47" s="2"/>
      <c r="AD47" s="2"/>
    </row>
    <row r="48" spans="1:30" x14ac:dyDescent="0.2">
      <c r="A48" s="16">
        <v>1998</v>
      </c>
      <c r="B48" s="862">
        <v>196795</v>
      </c>
      <c r="C48" s="866">
        <v>11744.736134375255</v>
      </c>
      <c r="D48" s="876">
        <v>7367.8467399309011</v>
      </c>
      <c r="E48" s="873">
        <v>7277.9670521824582</v>
      </c>
      <c r="F48" s="877">
        <v>6903.030082915483</v>
      </c>
      <c r="G48" s="877">
        <f t="shared" si="2"/>
        <v>9566.130026811792</v>
      </c>
      <c r="H48" s="873">
        <v>8176.8035091369729</v>
      </c>
      <c r="I48" s="878">
        <v>7945.2853012501328</v>
      </c>
      <c r="J48" s="878">
        <v>7244.6402928994739</v>
      </c>
      <c r="K48" s="878">
        <v>7088.1741502543855</v>
      </c>
      <c r="L48" s="878">
        <v>7035.2424004625555</v>
      </c>
      <c r="M48" s="878">
        <v>6899.0109855226074</v>
      </c>
      <c r="N48" s="889">
        <v>0.12345576627650905</v>
      </c>
      <c r="O48" s="858">
        <v>0.12194974068784684</v>
      </c>
      <c r="P48" s="13">
        <v>0.11566729040350766</v>
      </c>
      <c r="Q48" s="13">
        <v>0.16029023871523251</v>
      </c>
      <c r="R48" s="858">
        <v>0.13701065976874818</v>
      </c>
      <c r="S48" s="13">
        <v>0.13313133670862953</v>
      </c>
      <c r="T48" s="13">
        <v>0.12139131693800209</v>
      </c>
      <c r="U48" s="13">
        <v>0.1187695675696432</v>
      </c>
      <c r="V48" s="13">
        <v>0.11788264226275658</v>
      </c>
      <c r="W48" s="12">
        <v>0.11559994633869584</v>
      </c>
      <c r="X48" s="13"/>
      <c r="Y48" s="919">
        <f t="shared" si="1"/>
        <v>6.6319427921568419E-8</v>
      </c>
      <c r="Z48" s="2"/>
      <c r="AA48" s="2"/>
      <c r="AB48" s="2"/>
      <c r="AC48" s="2"/>
      <c r="AD48" s="2"/>
    </row>
    <row r="49" spans="1:30" x14ac:dyDescent="0.2">
      <c r="A49" s="20">
        <v>1999</v>
      </c>
      <c r="B49" s="863">
        <v>199255</v>
      </c>
      <c r="C49" s="886">
        <v>12252.530382450994</v>
      </c>
      <c r="D49" s="879">
        <v>7423.2710033968415</v>
      </c>
      <c r="E49" s="880">
        <v>7367.5768123687021</v>
      </c>
      <c r="F49" s="881">
        <v>6908.9844550675862</v>
      </c>
      <c r="G49" s="881">
        <f t="shared" si="2"/>
        <v>9782.7114620872726</v>
      </c>
      <c r="H49" s="880">
        <v>7924.2851789658935</v>
      </c>
      <c r="I49" s="882">
        <v>7589.2310679178054</v>
      </c>
      <c r="J49" s="882">
        <v>6208.7523237378309</v>
      </c>
      <c r="K49" s="882">
        <v>6468.7041331817045</v>
      </c>
      <c r="L49" s="882">
        <v>6495.4967528278858</v>
      </c>
      <c r="M49" s="882">
        <v>6561.9872747809886</v>
      </c>
      <c r="N49" s="890">
        <v>0.12071986908927411</v>
      </c>
      <c r="O49" s="859">
        <v>0.11981415037755343</v>
      </c>
      <c r="P49" s="18">
        <v>0.11235635861521585</v>
      </c>
      <c r="Q49" s="18">
        <v>0.15908992767486377</v>
      </c>
      <c r="R49" s="859">
        <v>0.12886753952443539</v>
      </c>
      <c r="S49" s="18">
        <v>0.12341877059157012</v>
      </c>
      <c r="T49" s="18">
        <v>0.10096893504041303</v>
      </c>
      <c r="U49" s="18">
        <v>0.10519636367547491</v>
      </c>
      <c r="V49" s="18">
        <v>0.10563207477032321</v>
      </c>
      <c r="W49" s="17">
        <v>0.10671336724936421</v>
      </c>
      <c r="X49" s="13"/>
      <c r="Y49" s="919">
        <f t="shared" si="1"/>
        <v>-3.79797032476481E-7</v>
      </c>
      <c r="Z49" s="2"/>
      <c r="AA49" s="2"/>
      <c r="AB49" s="2"/>
      <c r="AC49" s="2"/>
      <c r="AD49" s="2"/>
    </row>
    <row r="50" spans="1:30" x14ac:dyDescent="0.2">
      <c r="A50" s="24">
        <v>2000</v>
      </c>
      <c r="B50" s="861">
        <v>201646.4407831867</v>
      </c>
      <c r="C50" s="865">
        <v>12806.411527339986</v>
      </c>
      <c r="D50" s="883">
        <v>7543.0085089969034</v>
      </c>
      <c r="E50" s="868">
        <v>7457.1216138766958</v>
      </c>
      <c r="F50" s="884">
        <v>6973.1023012459364</v>
      </c>
      <c r="G50" s="884">
        <f t="shared" si="2"/>
        <v>9926.426158134318</v>
      </c>
      <c r="H50" s="868">
        <v>8315.8712777184464</v>
      </c>
      <c r="I50" s="885">
        <v>8203.2269383292132</v>
      </c>
      <c r="J50" s="885">
        <v>7004.3734055580653</v>
      </c>
      <c r="K50" s="885">
        <v>6777.2338161140087</v>
      </c>
      <c r="L50" s="885">
        <v>6844.0450868920016</v>
      </c>
      <c r="M50" s="885">
        <v>7136.4004653131469</v>
      </c>
      <c r="N50" s="888">
        <v>0.11877025936495483</v>
      </c>
      <c r="O50" s="857">
        <v>0.11741790654746687</v>
      </c>
      <c r="P50" s="22">
        <v>0.10979666374623777</v>
      </c>
      <c r="Q50" s="22">
        <v>0.15629893668586994</v>
      </c>
      <c r="R50" s="857">
        <v>0.13093955645445021</v>
      </c>
      <c r="S50" s="22">
        <v>0.12916588784605665</v>
      </c>
      <c r="T50" s="22">
        <v>0.11028905045975534</v>
      </c>
      <c r="U50" s="22">
        <v>0.10671256928276307</v>
      </c>
      <c r="V50" s="22">
        <v>0.10776456225736197</v>
      </c>
      <c r="W50" s="21">
        <v>0.11236791436552983</v>
      </c>
      <c r="X50" s="13"/>
      <c r="Y50" s="919">
        <f t="shared" si="1"/>
        <v>-1.8782678963547017E-7</v>
      </c>
      <c r="Z50" s="2"/>
      <c r="AA50" s="2"/>
      <c r="AB50" s="2"/>
      <c r="AC50" s="2"/>
      <c r="AD50" s="2"/>
    </row>
    <row r="51" spans="1:30" x14ac:dyDescent="0.2">
      <c r="A51" s="16">
        <v>2001</v>
      </c>
      <c r="B51" s="862">
        <v>203775.64568079551</v>
      </c>
      <c r="C51" s="866">
        <v>12873.092673872181</v>
      </c>
      <c r="D51" s="876">
        <v>7981.6878483732189</v>
      </c>
      <c r="E51" s="873">
        <v>7871.9507010403477</v>
      </c>
      <c r="F51" s="877">
        <v>7210.8616411125104</v>
      </c>
      <c r="G51" s="877">
        <f t="shared" si="2"/>
        <v>10666.299701210231</v>
      </c>
      <c r="H51" s="873">
        <v>8969.3038666608809</v>
      </c>
      <c r="I51" s="878">
        <v>8850.8010935641869</v>
      </c>
      <c r="J51" s="878">
        <v>8250.4446177907175</v>
      </c>
      <c r="K51" s="878">
        <v>8188.666715632995</v>
      </c>
      <c r="L51" s="878">
        <v>7890.2598377217646</v>
      </c>
      <c r="M51" s="878">
        <v>8765.790721348405</v>
      </c>
      <c r="N51" s="889">
        <v>0.1263467634491576</v>
      </c>
      <c r="O51" s="858">
        <v>0.12460967053609942</v>
      </c>
      <c r="P51" s="13">
        <v>0.11414490861352533</v>
      </c>
      <c r="Q51" s="13">
        <v>0.1688430405733419</v>
      </c>
      <c r="R51" s="858">
        <v>0.1419803098633565</v>
      </c>
      <c r="S51" s="13">
        <v>0.14010446077918456</v>
      </c>
      <c r="T51" s="13">
        <v>0.13060107013416197</v>
      </c>
      <c r="U51" s="13">
        <v>0.12962315191202833</v>
      </c>
      <c r="V51" s="13">
        <v>0.12489949647331855</v>
      </c>
      <c r="W51" s="12">
        <v>0.13875878232205704</v>
      </c>
      <c r="X51" s="13"/>
      <c r="Y51" s="919">
        <f t="shared" si="1"/>
        <v>-2.8980332467121173E-8</v>
      </c>
      <c r="Z51" s="2"/>
      <c r="AA51" s="2"/>
      <c r="AB51" s="2"/>
      <c r="AC51" s="2"/>
      <c r="AD51" s="2"/>
    </row>
    <row r="52" spans="1:30" x14ac:dyDescent="0.2">
      <c r="A52" s="16">
        <v>2002</v>
      </c>
      <c r="B52" s="862">
        <v>206200.68043331249</v>
      </c>
      <c r="C52" s="866">
        <v>12994.278055271237</v>
      </c>
      <c r="D52" s="876">
        <v>8458.5417193563644</v>
      </c>
      <c r="E52" s="873">
        <v>8381.7128003568596</v>
      </c>
      <c r="F52" s="877">
        <v>7871.8404779462471</v>
      </c>
      <c r="G52" s="877">
        <f t="shared" si="2"/>
        <v>11114.48140345934</v>
      </c>
      <c r="H52" s="873">
        <v>9149.9589644786829</v>
      </c>
      <c r="I52" s="878">
        <v>9196.932330781121</v>
      </c>
      <c r="J52" s="878">
        <v>8125.887673100031</v>
      </c>
      <c r="K52" s="878">
        <v>7980.3759017028415</v>
      </c>
      <c r="L52" s="878">
        <v>8117.7352771083642</v>
      </c>
      <c r="M52" s="878">
        <v>9181.480610958597</v>
      </c>
      <c r="N52" s="889">
        <v>0.13422500662107284</v>
      </c>
      <c r="O52" s="858">
        <v>0.1330058411309033</v>
      </c>
      <c r="P52" s="13">
        <v>0.12491489376407117</v>
      </c>
      <c r="Q52" s="13">
        <v>0.17637098562216932</v>
      </c>
      <c r="R52" s="858">
        <v>0.14519681327328723</v>
      </c>
      <c r="S52" s="13">
        <v>0.14594221367588034</v>
      </c>
      <c r="T52" s="13">
        <v>0.12894626082271546</v>
      </c>
      <c r="U52" s="13">
        <v>0.12663719631404999</v>
      </c>
      <c r="V52" s="13">
        <v>0.12881689391264217</v>
      </c>
      <c r="W52" s="12">
        <v>0.14569701689559619</v>
      </c>
      <c r="X52" s="13"/>
      <c r="Y52" s="919">
        <f t="shared" si="1"/>
        <v>-6.8275931158767733E-8</v>
      </c>
      <c r="Z52" s="2"/>
      <c r="AA52" s="2"/>
      <c r="AB52" s="2"/>
      <c r="AC52" s="2"/>
      <c r="AD52" s="2"/>
    </row>
    <row r="53" spans="1:30" x14ac:dyDescent="0.2">
      <c r="A53" s="16">
        <v>2003</v>
      </c>
      <c r="B53" s="862">
        <v>208605.71414694539</v>
      </c>
      <c r="C53" s="866">
        <v>13275.572081222917</v>
      </c>
      <c r="D53" s="876">
        <v>8631.773343288929</v>
      </c>
      <c r="E53" s="873">
        <v>8597.4466043305074</v>
      </c>
      <c r="F53" s="877">
        <v>8180.0521142953758</v>
      </c>
      <c r="G53" s="877">
        <f t="shared" si="2"/>
        <v>11268.551367957047</v>
      </c>
      <c r="H53" s="873">
        <v>8940.6873403569443</v>
      </c>
      <c r="I53" s="878">
        <v>8864.4447284004837</v>
      </c>
      <c r="J53" s="878">
        <v>7741.8998532170381</v>
      </c>
      <c r="K53" s="878">
        <v>7785.5937914169726</v>
      </c>
      <c r="L53" s="878">
        <v>8385.9875318337781</v>
      </c>
      <c r="M53" s="878">
        <v>8967.1720116575489</v>
      </c>
      <c r="N53" s="889">
        <v>0.13563537839383888</v>
      </c>
      <c r="O53" s="858">
        <v>0.1350959851495443</v>
      </c>
      <c r="P53" s="13">
        <v>0.12853725644527003</v>
      </c>
      <c r="Q53" s="13">
        <v>0.17706839231727317</v>
      </c>
      <c r="R53" s="858">
        <v>0.14048949877178529</v>
      </c>
      <c r="S53" s="13">
        <v>0.13929146041846255</v>
      </c>
      <c r="T53" s="13">
        <v>0.1216523504865563</v>
      </c>
      <c r="U53" s="13">
        <v>0.12233893522477499</v>
      </c>
      <c r="V53" s="13">
        <v>0.13177322281876516</v>
      </c>
      <c r="W53" s="12">
        <v>0.1409056656787033</v>
      </c>
      <c r="X53" s="13"/>
      <c r="Y53" s="919">
        <f t="shared" si="1"/>
        <v>-4.1882070478393985E-8</v>
      </c>
      <c r="Z53" s="2"/>
      <c r="AA53" s="2"/>
      <c r="AB53" s="2"/>
      <c r="AC53" s="2"/>
      <c r="AD53" s="2"/>
    </row>
    <row r="54" spans="1:30" x14ac:dyDescent="0.2">
      <c r="A54" s="16">
        <v>2004</v>
      </c>
      <c r="B54" s="862">
        <v>210950.91872463207</v>
      </c>
      <c r="C54" s="866">
        <v>13817.40592158097</v>
      </c>
      <c r="D54" s="876">
        <v>8833.7074873561123</v>
      </c>
      <c r="E54" s="873">
        <v>8812.109141618108</v>
      </c>
      <c r="F54" s="877">
        <v>8245.4539525192831</v>
      </c>
      <c r="G54" s="877">
        <f t="shared" si="2"/>
        <v>11723.455413396165</v>
      </c>
      <c r="H54" s="873">
        <v>9028.0835476578432</v>
      </c>
      <c r="I54" s="878">
        <v>8795.8839542429596</v>
      </c>
      <c r="J54" s="878">
        <v>7396.243906233517</v>
      </c>
      <c r="K54" s="878">
        <v>7272.8484570686405</v>
      </c>
      <c r="L54" s="878">
        <v>7968.4443079873554</v>
      </c>
      <c r="M54" s="878">
        <v>8610.375886220274</v>
      </c>
      <c r="N54" s="889">
        <v>0.13486458462452233</v>
      </c>
      <c r="O54" s="858">
        <v>0.13453484176958833</v>
      </c>
      <c r="P54" s="13">
        <v>0.12588369310833514</v>
      </c>
      <c r="Q54" s="13">
        <v>0.17898248803855188</v>
      </c>
      <c r="R54" s="858">
        <v>0.1378321321317344</v>
      </c>
      <c r="S54" s="13">
        <v>0.13428713114990384</v>
      </c>
      <c r="T54" s="13">
        <v>0.11291876753034556</v>
      </c>
      <c r="U54" s="13">
        <v>0.11103488400578954</v>
      </c>
      <c r="V54" s="13">
        <v>0.1216545751869802</v>
      </c>
      <c r="W54" s="12">
        <v>0.13145497165467643</v>
      </c>
      <c r="X54" s="13"/>
      <c r="Y54" s="919">
        <f t="shared" si="1"/>
        <v>-1.3818719390989997E-8</v>
      </c>
      <c r="Z54" s="2"/>
      <c r="AA54" s="2"/>
      <c r="AB54" s="2"/>
      <c r="AC54" s="2"/>
      <c r="AD54" s="2"/>
    </row>
    <row r="55" spans="1:30" x14ac:dyDescent="0.2">
      <c r="A55" s="16">
        <v>2005</v>
      </c>
      <c r="B55" s="862">
        <v>213348.60569152678</v>
      </c>
      <c r="C55" s="866">
        <v>14313.898870409472</v>
      </c>
      <c r="D55" s="876">
        <v>9004.2248320016351</v>
      </c>
      <c r="E55" s="873">
        <v>8944.0897857063901</v>
      </c>
      <c r="F55" s="877">
        <v>8292.799450681965</v>
      </c>
      <c r="G55" s="877">
        <f t="shared" si="2"/>
        <v>11994.225150913519</v>
      </c>
      <c r="H55" s="873">
        <v>9545.3998056068795</v>
      </c>
      <c r="I55" s="878">
        <v>9345.8236099406931</v>
      </c>
      <c r="J55" s="878">
        <v>7642.205401274322</v>
      </c>
      <c r="K55" s="878">
        <v>7652.2390763668618</v>
      </c>
      <c r="L55" s="878">
        <v>8281.4934675504519</v>
      </c>
      <c r="M55" s="878">
        <v>8487.4542369690153</v>
      </c>
      <c r="N55" s="889">
        <v>0.13420793528252842</v>
      </c>
      <c r="O55" s="858">
        <v>0.13331162265684623</v>
      </c>
      <c r="P55" s="13">
        <v>0.12360414280556141</v>
      </c>
      <c r="Q55" s="13">
        <v>0.17877387813516379</v>
      </c>
      <c r="R55" s="858">
        <v>0.14227414611013955</v>
      </c>
      <c r="S55" s="13">
        <v>0.13929946370808469</v>
      </c>
      <c r="T55" s="13">
        <v>0.11390704108862339</v>
      </c>
      <c r="U55" s="13">
        <v>0.11405659297594184</v>
      </c>
      <c r="V55" s="13">
        <v>0.12343562717198608</v>
      </c>
      <c r="W55" s="12">
        <v>0.12650547162040837</v>
      </c>
      <c r="X55" s="13"/>
      <c r="Y55" s="919">
        <f t="shared" si="1"/>
        <v>-6.0280352848218755E-8</v>
      </c>
      <c r="Z55" s="2"/>
      <c r="AA55" s="2"/>
      <c r="AB55" s="2"/>
      <c r="AC55" s="2"/>
      <c r="AD55" s="2"/>
    </row>
    <row r="56" spans="1:30" x14ac:dyDescent="0.2">
      <c r="A56" s="16">
        <v>2006</v>
      </c>
      <c r="B56" s="862">
        <v>215896.60788327493</v>
      </c>
      <c r="C56" s="866">
        <v>14816.847394643737</v>
      </c>
      <c r="D56" s="876">
        <v>9226.2938973845266</v>
      </c>
      <c r="E56" s="873">
        <v>9142.1313588854955</v>
      </c>
      <c r="F56" s="877">
        <v>8112.9837881559051</v>
      </c>
      <c r="G56" s="877">
        <f t="shared" si="2"/>
        <v>12714.098662018856</v>
      </c>
      <c r="H56" s="873">
        <v>9983.7425827811749</v>
      </c>
      <c r="I56" s="878">
        <v>9765.1712679662996</v>
      </c>
      <c r="J56" s="878">
        <v>8150.9698566571406</v>
      </c>
      <c r="K56" s="878">
        <v>7888.5326180861603</v>
      </c>
      <c r="L56" s="878">
        <v>8350.3044801096185</v>
      </c>
      <c r="M56" s="878">
        <v>7969.3203586647469</v>
      </c>
      <c r="N56" s="889">
        <v>0.13443653043896214</v>
      </c>
      <c r="O56" s="858">
        <v>0.13321019624729361</v>
      </c>
      <c r="P56" s="13">
        <v>0.11821446445537731</v>
      </c>
      <c r="Q56" s="13">
        <v>0.18525741004901239</v>
      </c>
      <c r="R56" s="858">
        <v>0.14547333182235889</v>
      </c>
      <c r="S56" s="13">
        <v>0.14228852440737683</v>
      </c>
      <c r="T56" s="13">
        <v>0.11876796029142156</v>
      </c>
      <c r="U56" s="13">
        <v>0.11494398154070495</v>
      </c>
      <c r="V56" s="13">
        <v>0.12167246945526955</v>
      </c>
      <c r="W56" s="12">
        <v>0.11612114147796503</v>
      </c>
      <c r="X56" s="13"/>
      <c r="Y56" s="919">
        <f t="shared" si="1"/>
        <v>-2.063416199016288E-8</v>
      </c>
      <c r="Z56" s="2"/>
      <c r="AA56" s="2"/>
      <c r="AB56" s="2"/>
      <c r="AC56" s="2"/>
      <c r="AD56" s="2"/>
    </row>
    <row r="57" spans="1:30" x14ac:dyDescent="0.2">
      <c r="A57" s="16">
        <v>2007</v>
      </c>
      <c r="B57" s="862">
        <v>218456.65775859603</v>
      </c>
      <c r="C57" s="866">
        <v>14837.224195546847</v>
      </c>
      <c r="D57" s="876">
        <v>9448.0781920717709</v>
      </c>
      <c r="E57" s="873">
        <v>9271.0978126267692</v>
      </c>
      <c r="F57" s="877">
        <v>7948.8657635111213</v>
      </c>
      <c r="G57" s="877">
        <f t="shared" si="2"/>
        <v>13241.662327178021</v>
      </c>
      <c r="H57" s="873">
        <v>11040.897450161048</v>
      </c>
      <c r="I57" s="878">
        <v>10679.321614203383</v>
      </c>
      <c r="J57" s="878">
        <v>8537.4668418039546</v>
      </c>
      <c r="K57" s="878">
        <v>8365.0611365079913</v>
      </c>
      <c r="L57" s="878">
        <v>8410.6188701756819</v>
      </c>
      <c r="M57" s="878">
        <v>9048.5593265476382</v>
      </c>
      <c r="N57" s="889">
        <v>0.13910928060933073</v>
      </c>
      <c r="O57" s="858">
        <v>0.13650350060136893</v>
      </c>
      <c r="P57" s="13">
        <v>0.11703554686391728</v>
      </c>
      <c r="Q57" s="13">
        <v>0.19496431792352573</v>
      </c>
      <c r="R57" s="858">
        <v>0.16256123947641757</v>
      </c>
      <c r="S57" s="13">
        <v>0.1572375584692054</v>
      </c>
      <c r="T57" s="13">
        <v>0.12570184607341164</v>
      </c>
      <c r="U57" s="13">
        <v>0.12316342152303154</v>
      </c>
      <c r="V57" s="13">
        <v>0.12383419323214186</v>
      </c>
      <c r="W57" s="12">
        <v>0.13322694339290564</v>
      </c>
      <c r="X57" s="13"/>
      <c r="Y57" s="919">
        <f t="shared" si="1"/>
        <v>-6.1204569190564939E-9</v>
      </c>
      <c r="Z57" s="2"/>
      <c r="AA57" s="2"/>
      <c r="AB57" s="2"/>
      <c r="AC57" s="2"/>
      <c r="AD57" s="2"/>
    </row>
    <row r="58" spans="1:30" x14ac:dyDescent="0.2">
      <c r="A58" s="16">
        <v>2008</v>
      </c>
      <c r="B58" s="862">
        <v>220883.80606717154</v>
      </c>
      <c r="C58" s="866">
        <v>14624.740076455702</v>
      </c>
      <c r="D58" s="876">
        <v>10365.221968202297</v>
      </c>
      <c r="E58" s="873">
        <v>10280.618788546064</v>
      </c>
      <c r="F58" s="877">
        <v>8642.8592778165785</v>
      </c>
      <c r="G58" s="877">
        <f t="shared" si="2"/>
        <v>14897.972874094436</v>
      </c>
      <c r="H58" s="873">
        <v>11126.657619716052</v>
      </c>
      <c r="I58" s="878">
        <v>10853.267070436734</v>
      </c>
      <c r="J58" s="878">
        <v>9036.8600777540487</v>
      </c>
      <c r="K58" s="878">
        <v>8911.5655999886094</v>
      </c>
      <c r="L58" s="878">
        <v>8707.1898140822959</v>
      </c>
      <c r="M58" s="878">
        <v>9001.4994091997505</v>
      </c>
      <c r="N58" s="889">
        <v>0.15655045266434872</v>
      </c>
      <c r="O58" s="858">
        <v>0.15527265406894405</v>
      </c>
      <c r="P58" s="13">
        <v>0.1305368603207171</v>
      </c>
      <c r="Q58" s="13">
        <v>0.22501055977146378</v>
      </c>
      <c r="R58" s="858">
        <v>0.1680507462697278</v>
      </c>
      <c r="S58" s="13">
        <v>0.16392160997384053</v>
      </c>
      <c r="T58" s="13">
        <v>0.13648762565594552</v>
      </c>
      <c r="U58" s="13">
        <v>0.13459524869858794</v>
      </c>
      <c r="V58" s="13">
        <v>0.13150847237142216</v>
      </c>
      <c r="W58" s="12">
        <v>0.13595355810913645</v>
      </c>
      <c r="X58" s="13"/>
      <c r="Y58" s="919">
        <f t="shared" si="1"/>
        <v>1.062467372414666E-8</v>
      </c>
      <c r="Z58" s="2"/>
      <c r="AA58" s="2"/>
      <c r="AB58" s="2"/>
      <c r="AC58" s="2"/>
      <c r="AD58" s="2"/>
    </row>
    <row r="59" spans="1:30" x14ac:dyDescent="0.2">
      <c r="A59" s="20">
        <v>2009</v>
      </c>
      <c r="B59" s="863">
        <v>223261.82783409781</v>
      </c>
      <c r="C59" s="886">
        <v>14123.593947062369</v>
      </c>
      <c r="D59" s="879">
        <v>11145.053369216192</v>
      </c>
      <c r="E59" s="880">
        <v>11080.878871104072</v>
      </c>
      <c r="F59" s="881">
        <v>9576.5375855432867</v>
      </c>
      <c r="G59" s="881">
        <f t="shared" si="2"/>
        <v>15731.525195831073</v>
      </c>
      <c r="H59" s="880">
        <v>11722.576121018159</v>
      </c>
      <c r="I59" s="882">
        <v>11552.299068587306</v>
      </c>
      <c r="J59" s="882">
        <v>10120.576134233572</v>
      </c>
      <c r="K59" s="882">
        <v>9371.8715689282453</v>
      </c>
      <c r="L59" s="882">
        <v>9480.6385291970018</v>
      </c>
      <c r="M59" s="882">
        <v>10112.430521064818</v>
      </c>
      <c r="N59" s="890">
        <v>0.17617789040425669</v>
      </c>
      <c r="O59" s="859">
        <v>0.17516343786458793</v>
      </c>
      <c r="P59" s="18">
        <v>0.15138323104474696</v>
      </c>
      <c r="Q59" s="18">
        <v>0.24867955585553617</v>
      </c>
      <c r="R59" s="859">
        <v>0.18530720873968673</v>
      </c>
      <c r="S59" s="18">
        <v>0.18261551666000742</v>
      </c>
      <c r="T59" s="18">
        <v>0.15998324045085613</v>
      </c>
      <c r="U59" s="18">
        <v>0.14814792782544828</v>
      </c>
      <c r="V59" s="18">
        <v>0.14986728555044238</v>
      </c>
      <c r="W59" s="17">
        <v>0.15985447687327792</v>
      </c>
      <c r="X59" s="13"/>
      <c r="Y59" s="919">
        <f t="shared" si="1"/>
        <v>-7.5452158854183438E-8</v>
      </c>
      <c r="Z59" s="2"/>
      <c r="AA59" s="2"/>
      <c r="AB59" s="2"/>
      <c r="AC59" s="2"/>
      <c r="AD59" s="2"/>
    </row>
    <row r="60" spans="1:30" x14ac:dyDescent="0.2">
      <c r="A60" s="16">
        <v>2010</v>
      </c>
      <c r="B60" s="862">
        <v>225678.51719646383</v>
      </c>
      <c r="C60" s="866">
        <v>14753.263523728676</v>
      </c>
      <c r="D60" s="876">
        <v>11753.747962827372</v>
      </c>
      <c r="E60" s="873">
        <v>11625.383814572921</v>
      </c>
      <c r="F60" s="877">
        <v>9810.7293474049056</v>
      </c>
      <c r="G60" s="877">
        <f t="shared" si="2"/>
        <v>16800.047852176169</v>
      </c>
      <c r="H60" s="873">
        <v>12909.046832556669</v>
      </c>
      <c r="I60" s="878">
        <v>12561.027439816995</v>
      </c>
      <c r="J60" s="878">
        <v>10283.752942646674</v>
      </c>
      <c r="K60" s="878">
        <v>9908.4383303403993</v>
      </c>
      <c r="L60" s="878">
        <v>9947.4214088369972</v>
      </c>
      <c r="M60" s="878">
        <v>10391.924987005184</v>
      </c>
      <c r="N60" s="889">
        <v>0.17979536578368122</v>
      </c>
      <c r="O60" s="858">
        <v>0.17783179815726019</v>
      </c>
      <c r="P60" s="13">
        <v>0.15007329382933682</v>
      </c>
      <c r="Q60" s="13">
        <v>0.25698787810647949</v>
      </c>
      <c r="R60" s="858">
        <v>0.19746780384593876</v>
      </c>
      <c r="S60" s="13">
        <v>0.19214420202843027</v>
      </c>
      <c r="T60" s="13">
        <v>0.1573090666738608</v>
      </c>
      <c r="U60" s="13">
        <v>0.15156793386950088</v>
      </c>
      <c r="V60" s="13">
        <v>0.15216425232722486</v>
      </c>
      <c r="W60" s="12">
        <v>0.15896375863633239</v>
      </c>
      <c r="X60" s="13"/>
      <c r="Y60" s="919">
        <f t="shared" si="1"/>
        <v>3.2942446825945382E-8</v>
      </c>
      <c r="Z60" s="2"/>
      <c r="AA60" s="2"/>
      <c r="AB60" s="2"/>
      <c r="AC60" s="2"/>
      <c r="AD60" s="2"/>
    </row>
    <row r="61" spans="1:30" x14ac:dyDescent="0.2">
      <c r="A61" s="16">
        <v>2011</v>
      </c>
      <c r="B61" s="862">
        <v>227455.29</v>
      </c>
      <c r="C61" s="866">
        <v>15110.687758996839</v>
      </c>
      <c r="D61" s="876">
        <v>11559.208336105761</v>
      </c>
      <c r="E61" s="873">
        <v>11462.227529500671</v>
      </c>
      <c r="F61" s="877">
        <v>9626.9567495424944</v>
      </c>
      <c r="G61" s="877">
        <f t="shared" si="2"/>
        <v>16621.872886823559</v>
      </c>
      <c r="H61" s="873">
        <v>12432.024782218949</v>
      </c>
      <c r="I61" s="878">
        <v>12165.526965396244</v>
      </c>
      <c r="J61" s="878">
        <v>10074.630835222013</v>
      </c>
      <c r="K61" s="878">
        <v>9537.7402565245266</v>
      </c>
      <c r="L61" s="878">
        <v>10010.049689420519</v>
      </c>
      <c r="M61" s="878">
        <v>10757.32440629675</v>
      </c>
      <c r="N61" s="889">
        <v>0.17399625524615431</v>
      </c>
      <c r="O61" s="858">
        <v>0.17253644098471138</v>
      </c>
      <c r="P61" s="13">
        <v>0.14491082564927635</v>
      </c>
      <c r="Q61" s="13">
        <v>0.25020257040018296</v>
      </c>
      <c r="R61" s="858">
        <v>0.18713442083026163</v>
      </c>
      <c r="S61" s="13">
        <v>0.18312293312192193</v>
      </c>
      <c r="T61" s="13">
        <v>0.15164948907795406</v>
      </c>
      <c r="U61" s="13">
        <v>0.1435678845723487</v>
      </c>
      <c r="V61" s="13">
        <v>0.1506773742754319</v>
      </c>
      <c r="W61" s="12">
        <v>0.16192580916785104</v>
      </c>
      <c r="X61" s="13"/>
      <c r="Y61" s="919">
        <f t="shared" si="1"/>
        <v>-1.6276887893074132E-8</v>
      </c>
      <c r="Z61" s="2"/>
      <c r="AA61" s="2"/>
      <c r="AB61" s="2"/>
      <c r="AC61" s="2"/>
      <c r="AD61" s="2"/>
    </row>
    <row r="62" spans="1:30" x14ac:dyDescent="0.2">
      <c r="A62" s="16">
        <v>2012</v>
      </c>
      <c r="B62" s="862">
        <v>230631.60800000001</v>
      </c>
      <c r="C62" s="866">
        <v>15624.4695237</v>
      </c>
      <c r="D62" s="876">
        <v>11246.378001448962</v>
      </c>
      <c r="E62" s="873">
        <v>11108.156430203819</v>
      </c>
      <c r="F62" s="877">
        <v>9030.4587287277427</v>
      </c>
      <c r="G62" s="877">
        <f t="shared" si="2"/>
        <v>16482.317664599868</v>
      </c>
      <c r="H62" s="873">
        <v>12490.378626221609</v>
      </c>
      <c r="I62" s="878">
        <v>12117.199420579544</v>
      </c>
      <c r="J62" s="878">
        <v>9473.6988975525619</v>
      </c>
      <c r="K62" s="878">
        <v>9236.3868076020917</v>
      </c>
      <c r="L62" s="878">
        <v>9651.2671148635454</v>
      </c>
      <c r="M62" s="878">
        <v>10137.317818337164</v>
      </c>
      <c r="N62" s="889">
        <v>0.16600693154514054</v>
      </c>
      <c r="O62" s="858">
        <v>0.1639666534295732</v>
      </c>
      <c r="P62" s="13">
        <v>0.13329791545402259</v>
      </c>
      <c r="Q62" s="13">
        <v>0.24329423925640475</v>
      </c>
      <c r="R62" s="858">
        <v>0.18436953028867717</v>
      </c>
      <c r="S62" s="13">
        <v>0.17886106037622085</v>
      </c>
      <c r="T62" s="13">
        <v>0.13984054992306483</v>
      </c>
      <c r="U62" s="13">
        <v>0.1363376041865649</v>
      </c>
      <c r="V62" s="13">
        <v>0.1424616208929308</v>
      </c>
      <c r="W62" s="12">
        <v>0.14963617841257104</v>
      </c>
      <c r="X62" s="13"/>
      <c r="Y62" s="919">
        <f t="shared" si="1"/>
        <v>9.5703430735838424E-9</v>
      </c>
      <c r="Z62" s="2"/>
      <c r="AA62" s="2"/>
      <c r="AB62" s="2"/>
      <c r="AC62" s="2"/>
      <c r="AD62" s="2"/>
    </row>
    <row r="63" spans="1:30" x14ac:dyDescent="0.2">
      <c r="A63" s="16">
        <v>2013</v>
      </c>
      <c r="B63" s="862">
        <v>232522.39499999999</v>
      </c>
      <c r="C63" s="866">
        <v>15780.642534553162</v>
      </c>
      <c r="D63" s="876">
        <v>11250.457262121534</v>
      </c>
      <c r="E63" s="873">
        <v>11127.752738766338</v>
      </c>
      <c r="F63" s="877">
        <v>9470.1134252648826</v>
      </c>
      <c r="G63" s="877">
        <f t="shared" si="2"/>
        <v>15981.740065334739</v>
      </c>
      <c r="H63" s="873">
        <v>12354.782954548378</v>
      </c>
      <c r="I63" s="878">
        <v>11983.383817021104</v>
      </c>
      <c r="J63" s="878">
        <v>9962.0059410650574</v>
      </c>
      <c r="K63" s="878">
        <v>9355.0040392221708</v>
      </c>
      <c r="L63" s="878">
        <v>10013.107306094273</v>
      </c>
      <c r="M63" s="878">
        <v>11395.576118228828</v>
      </c>
      <c r="N63" s="889">
        <v>0.16577165737742977</v>
      </c>
      <c r="O63" s="858">
        <v>0.16396364800231017</v>
      </c>
      <c r="P63" s="13">
        <v>0.13953889708500361</v>
      </c>
      <c r="Q63" s="13">
        <v>0.23548549864952087</v>
      </c>
      <c r="R63" s="858">
        <v>0.18204352047177963</v>
      </c>
      <c r="S63" s="13">
        <v>0.1765710806284915</v>
      </c>
      <c r="T63" s="13">
        <v>0.14678676583343986</v>
      </c>
      <c r="U63" s="13">
        <v>0.13784279947230973</v>
      </c>
      <c r="V63" s="13">
        <v>0.14753972704895091</v>
      </c>
      <c r="W63" s="12">
        <v>0.16790993431436971</v>
      </c>
      <c r="X63" s="13"/>
      <c r="Y63" s="919">
        <f t="shared" si="1"/>
        <v>-2.2128172655344613E-8</v>
      </c>
      <c r="Z63" s="2"/>
      <c r="AA63" s="2"/>
      <c r="AB63" s="2"/>
      <c r="AC63" s="2"/>
      <c r="AD63" s="2"/>
    </row>
    <row r="64" spans="1:30" x14ac:dyDescent="0.2">
      <c r="A64" s="16">
        <v>2014</v>
      </c>
      <c r="B64" s="862">
        <v>235468.30900000001</v>
      </c>
      <c r="C64" s="866">
        <v>16269.434108530493</v>
      </c>
      <c r="D64" s="876">
        <v>11425.918297785494</v>
      </c>
      <c r="E64" s="873">
        <v>11275.818556014035</v>
      </c>
      <c r="F64" s="877">
        <v>9499.7237424750692</v>
      </c>
      <c r="G64" s="877">
        <f t="shared" si="2"/>
        <v>16314.891711941251</v>
      </c>
      <c r="H64" s="873">
        <v>12776.829112303172</v>
      </c>
      <c r="I64" s="878">
        <v>12092.122973847656</v>
      </c>
      <c r="J64" s="878">
        <v>10058.417870301393</v>
      </c>
      <c r="K64" s="878">
        <v>9790.7369150338836</v>
      </c>
      <c r="L64" s="878">
        <v>10422.999571257464</v>
      </c>
      <c r="M64" s="878">
        <v>11615.765090158813</v>
      </c>
      <c r="N64" s="889">
        <v>0.16536786973684842</v>
      </c>
      <c r="O64" s="858">
        <v>0.16319546889361747</v>
      </c>
      <c r="P64" s="13">
        <v>0.13748996250797063</v>
      </c>
      <c r="Q64" s="13">
        <v>0.23612621909908033</v>
      </c>
      <c r="R64" s="858">
        <v>0.18491966748115371</v>
      </c>
      <c r="S64" s="13">
        <v>0.17500988232768577</v>
      </c>
      <c r="T64" s="13">
        <v>0.14557596971940259</v>
      </c>
      <c r="U64" s="13">
        <v>0.14170181026997855</v>
      </c>
      <c r="V64" s="13">
        <v>0.15085257836133792</v>
      </c>
      <c r="W64" s="12">
        <v>0.16811553157136672</v>
      </c>
      <c r="X64" s="13"/>
      <c r="Y64" s="919">
        <f t="shared" si="1"/>
        <v>1.9015522684240338E-8</v>
      </c>
      <c r="Z64" s="2"/>
      <c r="AA64" s="2"/>
      <c r="AB64" s="2"/>
      <c r="AC64" s="2"/>
      <c r="AD64" s="2"/>
    </row>
    <row r="65" spans="1:30" x14ac:dyDescent="0.2">
      <c r="A65" s="16">
        <v>2015</v>
      </c>
      <c r="B65" s="862">
        <v>237479.32</v>
      </c>
      <c r="C65" s="866">
        <v>16657.920177862405</v>
      </c>
      <c r="D65" s="876">
        <v>11827.593617386876</v>
      </c>
      <c r="E65" s="873">
        <v>11646.340768858679</v>
      </c>
      <c r="F65" s="877">
        <v>9508.620919275334</v>
      </c>
      <c r="G65" s="877">
        <f t="shared" ref="G65:G69" si="4">(E65-F65*0.5)/0.4</f>
        <v>17230.075773052529</v>
      </c>
      <c r="H65" s="873">
        <v>13458.869726498442</v>
      </c>
      <c r="I65" s="878">
        <v>12854.862475783813</v>
      </c>
      <c r="J65" s="878">
        <v>10538.404958817824</v>
      </c>
      <c r="K65" s="878">
        <v>10136.690087049044</v>
      </c>
      <c r="L65" s="878">
        <v>10822.976227714655</v>
      </c>
      <c r="M65" s="878">
        <v>12365.090091299822</v>
      </c>
      <c r="N65" s="889">
        <v>0.1686170217831966</v>
      </c>
      <c r="O65" s="858">
        <v>0.16603303754285054</v>
      </c>
      <c r="P65" s="13">
        <v>0.13555718876887113</v>
      </c>
      <c r="Q65" s="13">
        <v>0.24563610789603746</v>
      </c>
      <c r="R65" s="858">
        <v>0.19187288668035762</v>
      </c>
      <c r="S65" s="13">
        <v>0.18326201391573702</v>
      </c>
      <c r="T65" s="13">
        <v>0.15023803792928445</v>
      </c>
      <c r="U65" s="13">
        <v>0.14451109401534268</v>
      </c>
      <c r="V65" s="13">
        <v>0.15429495444152511</v>
      </c>
      <c r="W65" s="12">
        <v>0.17627970090305922</v>
      </c>
      <c r="X65" s="13"/>
      <c r="Y65" s="919">
        <f t="shared" ref="Y65:Y69" si="5">O65*0.9+R65*0.1-N65</f>
        <v>6.7340466536336407E-10</v>
      </c>
      <c r="Z65" s="2"/>
      <c r="AA65" s="2"/>
      <c r="AB65" s="2"/>
      <c r="AC65" s="2"/>
      <c r="AD65" s="2"/>
    </row>
    <row r="66" spans="1:30" x14ac:dyDescent="0.2">
      <c r="A66" s="16">
        <v>2016</v>
      </c>
      <c r="B66" s="862">
        <v>240450.38399999999</v>
      </c>
      <c r="C66" s="866">
        <v>16757.608684049195</v>
      </c>
      <c r="D66" s="876">
        <v>11902.609917564496</v>
      </c>
      <c r="E66" s="873">
        <v>11684.474889196812</v>
      </c>
      <c r="F66" s="877">
        <v>9380.1368248138624</v>
      </c>
      <c r="G66" s="877">
        <f t="shared" si="4"/>
        <v>17486.016191974701</v>
      </c>
      <c r="H66" s="873">
        <v>13865.825512343963</v>
      </c>
      <c r="I66" s="878">
        <v>13392.360792513946</v>
      </c>
      <c r="J66" s="878">
        <v>10961.951672617819</v>
      </c>
      <c r="K66" s="878">
        <v>10691.589173746012</v>
      </c>
      <c r="L66" s="878">
        <v>11420.210056384502</v>
      </c>
      <c r="M66" s="878">
        <v>13034.578209412834</v>
      </c>
      <c r="N66" s="889">
        <v>0.17078732289558632</v>
      </c>
      <c r="O66" s="858">
        <v>0.16765736251020114</v>
      </c>
      <c r="P66" s="13">
        <v>0.13459304033312947</v>
      </c>
      <c r="Q66" s="13">
        <v>0.25090210585909101</v>
      </c>
      <c r="R66" s="858">
        <v>0.19895697123502032</v>
      </c>
      <c r="S66" s="13">
        <v>0.19216335432702175</v>
      </c>
      <c r="T66" s="13">
        <v>0.15729007275240292</v>
      </c>
      <c r="U66" s="13">
        <v>0.15341071455168276</v>
      </c>
      <c r="V66" s="13">
        <v>0.16386549806668427</v>
      </c>
      <c r="W66" s="12">
        <v>0.18702962903738296</v>
      </c>
      <c r="X66" s="13"/>
      <c r="Y66" s="919">
        <f t="shared" si="5"/>
        <v>4.8709675182223577E-10</v>
      </c>
      <c r="Z66" s="2"/>
      <c r="AA66" s="2"/>
      <c r="AB66" s="2"/>
      <c r="AC66" s="2"/>
      <c r="AD66" s="2"/>
    </row>
    <row r="67" spans="1:30" x14ac:dyDescent="0.2">
      <c r="A67" s="16">
        <v>2017</v>
      </c>
      <c r="B67" s="862">
        <v>241963.68</v>
      </c>
      <c r="C67" s="866">
        <v>17191.461757144178</v>
      </c>
      <c r="D67" s="876">
        <v>11984.353968739391</v>
      </c>
      <c r="E67" s="873">
        <v>11653.070266821698</v>
      </c>
      <c r="F67" s="877">
        <v>8792.1014629709152</v>
      </c>
      <c r="G67" s="877">
        <f t="shared" si="4"/>
        <v>18142.548838340601</v>
      </c>
      <c r="H67" s="873">
        <v>14965.909947690006</v>
      </c>
      <c r="I67" s="878">
        <v>14575.172728179421</v>
      </c>
      <c r="J67" s="878">
        <v>10664.830408283173</v>
      </c>
      <c r="K67" s="878">
        <v>10205.263655458983</v>
      </c>
      <c r="L67" s="878">
        <v>9730.2196510093927</v>
      </c>
      <c r="M67" s="878">
        <v>10521.979939024784</v>
      </c>
      <c r="N67" s="889">
        <v>0.16867549889954764</v>
      </c>
      <c r="O67" s="858">
        <v>0.16401279919591616</v>
      </c>
      <c r="P67" s="13">
        <v>0.12374568579252809</v>
      </c>
      <c r="Q67" s="13">
        <v>0.25534989074913028</v>
      </c>
      <c r="R67" s="858">
        <v>0.2106398336945858</v>
      </c>
      <c r="S67" s="13">
        <v>0.20514034697953321</v>
      </c>
      <c r="T67" s="13">
        <v>0.15010367638410571</v>
      </c>
      <c r="U67" s="13">
        <v>0.14363543858735284</v>
      </c>
      <c r="V67" s="13">
        <v>0.13694936400554525</v>
      </c>
      <c r="W67" s="12">
        <v>0.14809310708407963</v>
      </c>
      <c r="X67" s="13"/>
      <c r="Y67" s="919">
        <f t="shared" si="5"/>
        <v>3.7462354884887361E-9</v>
      </c>
      <c r="Z67" s="2"/>
      <c r="AA67" s="2"/>
      <c r="AB67" s="2"/>
      <c r="AC67" s="2"/>
      <c r="AD67" s="2"/>
    </row>
    <row r="68" spans="1:30" x14ac:dyDescent="0.2">
      <c r="A68" s="16">
        <v>2018</v>
      </c>
      <c r="B68" s="862">
        <v>244230.90299999999</v>
      </c>
      <c r="C68" s="866">
        <v>17673.338</v>
      </c>
      <c r="D68" s="876">
        <v>12074.643150297816</v>
      </c>
      <c r="E68" s="873">
        <v>11676.585651117803</v>
      </c>
      <c r="F68" s="877">
        <v>8900.5961528811331</v>
      </c>
      <c r="G68" s="877">
        <f t="shared" si="4"/>
        <v>18065.718936693091</v>
      </c>
      <c r="H68" s="873">
        <v>15657.14663580842</v>
      </c>
      <c r="I68" s="878">
        <v>14994.82813693774</v>
      </c>
      <c r="J68" s="878">
        <v>11523.225222433613</v>
      </c>
      <c r="K68" s="878">
        <v>10755.603089315317</v>
      </c>
      <c r="L68" s="878">
        <v>10114.070220186828</v>
      </c>
      <c r="M68" s="878">
        <v>10731.593631989343</v>
      </c>
      <c r="N68" s="889">
        <v>0.16686157419724559</v>
      </c>
      <c r="O68" s="858">
        <v>0.16136074902937655</v>
      </c>
      <c r="P68" s="13">
        <v>0.12299887184053658</v>
      </c>
      <c r="Q68" s="13">
        <v>0.24965328277277068</v>
      </c>
      <c r="R68" s="858">
        <v>0.21636880714140716</v>
      </c>
      <c r="S68" s="13">
        <v>0.20721611368571755</v>
      </c>
      <c r="T68" s="13">
        <v>0.15924143484085107</v>
      </c>
      <c r="U68" s="13">
        <v>0.14863353231930887</v>
      </c>
      <c r="V68" s="13">
        <v>0.13976807906246336</v>
      </c>
      <c r="W68" s="12">
        <v>0.14830174149160769</v>
      </c>
      <c r="X68" s="13"/>
      <c r="Y68" s="919">
        <f t="shared" si="5"/>
        <v>-1.9356665964531672E-8</v>
      </c>
      <c r="Z68" s="2"/>
      <c r="AA68" s="2"/>
      <c r="AB68" s="2"/>
      <c r="AC68" s="2"/>
      <c r="AD68" s="2"/>
    </row>
    <row r="69" spans="1:30" x14ac:dyDescent="0.2">
      <c r="A69" s="16">
        <v>2019</v>
      </c>
      <c r="B69" s="862">
        <v>246395.25</v>
      </c>
      <c r="C69" s="866">
        <v>17953.891900297025</v>
      </c>
      <c r="D69" s="876">
        <v>12390.440300160728</v>
      </c>
      <c r="E69" s="873">
        <v>11921.199477439179</v>
      </c>
      <c r="F69" s="877">
        <v>8921.3500374708146</v>
      </c>
      <c r="G69" s="877">
        <f t="shared" si="4"/>
        <v>18651.311146759428</v>
      </c>
      <c r="H69" s="873">
        <v>16613.620577323662</v>
      </c>
      <c r="I69" s="878">
        <v>16036.073257140624</v>
      </c>
      <c r="J69" s="878">
        <v>11916.136204205148</v>
      </c>
      <c r="K69" s="878">
        <v>10819.71922639576</v>
      </c>
      <c r="L69" s="878">
        <v>10595.892199821878</v>
      </c>
      <c r="M69" s="878">
        <v>11585.371822507337</v>
      </c>
      <c r="N69" s="889">
        <v>0.17004366809837318</v>
      </c>
      <c r="O69" s="858">
        <v>0.16360391060920346</v>
      </c>
      <c r="P69" s="13">
        <v>0.12243463896447794</v>
      </c>
      <c r="Q69" s="13">
        <v>0.25596647781741116</v>
      </c>
      <c r="R69" s="858">
        <v>0.22800166216256912</v>
      </c>
      <c r="S69" s="13">
        <v>0.22007553020557682</v>
      </c>
      <c r="T69" s="13">
        <v>0.16353442336480845</v>
      </c>
      <c r="U69" s="13">
        <v>0.14848743874154027</v>
      </c>
      <c r="V69" s="13">
        <v>0.14541568602766122</v>
      </c>
      <c r="W69" s="12">
        <v>0.15899508599037659</v>
      </c>
      <c r="X69" s="13"/>
      <c r="Y69" s="919">
        <f t="shared" si="5"/>
        <v>1.7666166834962027E-8</v>
      </c>
      <c r="Z69" s="2"/>
      <c r="AA69" s="2"/>
      <c r="AB69" s="2"/>
      <c r="AC69" s="2"/>
      <c r="AD69" s="2"/>
    </row>
    <row r="70" spans="1:30" ht="17" thickBot="1" x14ac:dyDescent="0.25">
      <c r="A70" s="10"/>
      <c r="B70" s="1241"/>
      <c r="C70" s="1242"/>
      <c r="D70" s="1243"/>
      <c r="E70" s="1244"/>
      <c r="F70" s="1245"/>
      <c r="G70" s="1245"/>
      <c r="H70" s="1244"/>
      <c r="I70" s="1246"/>
      <c r="J70" s="1246"/>
      <c r="K70" s="1246"/>
      <c r="L70" s="1246"/>
      <c r="M70" s="1246"/>
      <c r="N70" s="1247"/>
      <c r="O70" s="1248"/>
      <c r="P70" s="1090"/>
      <c r="Q70" s="1090"/>
      <c r="R70" s="1248"/>
      <c r="S70" s="1090"/>
      <c r="T70" s="1090"/>
      <c r="U70" s="1090"/>
      <c r="V70" s="1090"/>
      <c r="W70" s="6"/>
      <c r="X70" s="13"/>
      <c r="Y70" s="919"/>
    </row>
    <row r="71" spans="1:30" ht="17" thickTop="1" x14ac:dyDescent="0.2">
      <c r="E71" s="5"/>
      <c r="F71" s="5"/>
      <c r="G71" s="5"/>
      <c r="H71" s="5"/>
      <c r="I71" s="5"/>
      <c r="J71" s="5"/>
      <c r="K71" s="5"/>
    </row>
    <row r="72" spans="1:30" x14ac:dyDescent="0.2">
      <c r="E72" s="5"/>
      <c r="F72" s="5"/>
      <c r="G72" s="5"/>
      <c r="H72" s="5"/>
      <c r="I72" s="5"/>
      <c r="J72" s="5"/>
      <c r="K72" s="5"/>
    </row>
  </sheetData>
  <mergeCells count="9">
    <mergeCell ref="AD7:AD9"/>
    <mergeCell ref="D8:M8"/>
    <mergeCell ref="N8:W8"/>
    <mergeCell ref="A4:W4"/>
    <mergeCell ref="D7:W7"/>
    <mergeCell ref="Z7:Z9"/>
    <mergeCell ref="AA7:AA9"/>
    <mergeCell ref="AB7:AB9"/>
    <mergeCell ref="AC7:AC9"/>
  </mergeCells>
  <hyperlinks>
    <hyperlink ref="A1" location="Index!A1" display="Back to index" xr:uid="{00000000-0004-0000-6B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tabColor theme="6" tint="0.39997558519241921"/>
  </sheetPr>
  <dimension ref="A1:AD72"/>
  <sheetViews>
    <sheetView workbookViewId="0">
      <pane xSplit="1" ySplit="9" topLeftCell="D53" activePane="bottomRight" state="frozen"/>
      <selection activeCell="D32" sqref="D32"/>
      <selection pane="topRight" activeCell="D32" sqref="D32"/>
      <selection pane="bottomLeft" activeCell="D32" sqref="D32"/>
      <selection pane="bottomRight"/>
    </sheetView>
  </sheetViews>
  <sheetFormatPr baseColWidth="10" defaultColWidth="10.83203125" defaultRowHeight="16" x14ac:dyDescent="0.2"/>
  <cols>
    <col min="1" max="1" width="10.83203125" style="4"/>
    <col min="2" max="3" width="0" style="4" hidden="1" customWidth="1"/>
    <col min="4" max="4" width="10.83203125" style="4"/>
    <col min="5" max="5" width="10.83203125" style="4" customWidth="1"/>
    <col min="6" max="24" width="10.83203125" style="4"/>
    <col min="25" max="27" width="11" style="4" customWidth="1"/>
    <col min="28" max="16384" width="10.83203125" style="4"/>
  </cols>
  <sheetData>
    <row r="1" spans="1:30" x14ac:dyDescent="0.2">
      <c r="A1" s="52" t="s">
        <v>36</v>
      </c>
      <c r="B1" s="52"/>
      <c r="C1" s="52"/>
      <c r="D1" s="52"/>
      <c r="G1" s="198"/>
    </row>
    <row r="2" spans="1:30" x14ac:dyDescent="0.2">
      <c r="E2" s="51"/>
      <c r="F2" s="51"/>
      <c r="G2" s="199"/>
    </row>
    <row r="3" spans="1:30" ht="17" thickBot="1" x14ac:dyDescent="0.25">
      <c r="G3" s="198"/>
    </row>
    <row r="4" spans="1:30" ht="25" customHeight="1" thickTop="1" x14ac:dyDescent="0.2">
      <c r="A4" s="1371" t="s">
        <v>326</v>
      </c>
      <c r="B4" s="1372"/>
      <c r="C4" s="1372"/>
      <c r="D4" s="1372"/>
      <c r="E4" s="1372"/>
      <c r="F4" s="1372"/>
      <c r="G4" s="1372"/>
      <c r="H4" s="1372"/>
      <c r="I4" s="1372"/>
      <c r="J4" s="1372"/>
      <c r="K4" s="1372"/>
      <c r="L4" s="1372"/>
      <c r="M4" s="1372"/>
      <c r="N4" s="1372"/>
      <c r="O4" s="1372"/>
      <c r="P4" s="1372"/>
      <c r="Q4" s="1372"/>
      <c r="R4" s="1372"/>
      <c r="S4" s="1372"/>
      <c r="T4" s="1372"/>
      <c r="U4" s="1372"/>
      <c r="V4" s="1372"/>
      <c r="W4" s="1373"/>
      <c r="X4" s="496"/>
    </row>
    <row r="5" spans="1:30" x14ac:dyDescent="0.2">
      <c r="A5" s="49"/>
      <c r="B5" s="50"/>
      <c r="C5" s="50"/>
      <c r="D5" s="50"/>
      <c r="E5" s="50"/>
      <c r="F5" s="50"/>
      <c r="G5" s="50"/>
      <c r="H5" s="50"/>
      <c r="I5" s="50"/>
      <c r="J5" s="50"/>
      <c r="K5" s="50"/>
      <c r="L5" s="50"/>
      <c r="M5" s="50"/>
      <c r="N5" s="50"/>
      <c r="O5" s="50"/>
      <c r="P5" s="50"/>
      <c r="Q5" s="50"/>
      <c r="R5" s="50"/>
      <c r="S5" s="50"/>
      <c r="T5" s="50"/>
      <c r="U5" s="50"/>
      <c r="V5" s="50"/>
      <c r="W5" s="704"/>
      <c r="X5" s="495"/>
    </row>
    <row r="6" spans="1:30" x14ac:dyDescent="0.2">
      <c r="A6" s="49"/>
      <c r="B6" s="50"/>
      <c r="C6" s="50"/>
      <c r="D6" s="45" t="s">
        <v>35</v>
      </c>
      <c r="E6" s="45" t="s">
        <v>34</v>
      </c>
      <c r="F6" s="45" t="s">
        <v>33</v>
      </c>
      <c r="G6" s="45" t="s">
        <v>32</v>
      </c>
      <c r="H6" s="45" t="s">
        <v>31</v>
      </c>
      <c r="I6" s="45" t="s">
        <v>30</v>
      </c>
      <c r="J6" s="913" t="s">
        <v>29</v>
      </c>
      <c r="K6" s="48" t="s">
        <v>28</v>
      </c>
      <c r="L6" s="225" t="s">
        <v>27</v>
      </c>
      <c r="M6" s="45" t="s">
        <v>26</v>
      </c>
      <c r="N6" s="45" t="s">
        <v>25</v>
      </c>
      <c r="O6" s="47" t="s">
        <v>24</v>
      </c>
      <c r="P6" s="45" t="s">
        <v>23</v>
      </c>
      <c r="Q6" s="45" t="s">
        <v>22</v>
      </c>
      <c r="R6" s="914" t="s">
        <v>21</v>
      </c>
      <c r="S6" s="914" t="s">
        <v>20</v>
      </c>
      <c r="T6" s="915" t="s">
        <v>53</v>
      </c>
      <c r="U6" s="915" t="s">
        <v>52</v>
      </c>
      <c r="V6" s="915" t="s">
        <v>51</v>
      </c>
      <c r="W6" s="917" t="s">
        <v>50</v>
      </c>
      <c r="X6" s="46"/>
      <c r="Z6" s="480"/>
    </row>
    <row r="7" spans="1:30" ht="35" customHeight="1" x14ac:dyDescent="0.2">
      <c r="A7" s="43"/>
      <c r="B7" s="860"/>
      <c r="C7" s="860"/>
      <c r="D7" s="1463" t="s">
        <v>327</v>
      </c>
      <c r="E7" s="1464"/>
      <c r="F7" s="1464"/>
      <c r="G7" s="1464"/>
      <c r="H7" s="1464"/>
      <c r="I7" s="1464"/>
      <c r="J7" s="1464"/>
      <c r="K7" s="1464"/>
      <c r="L7" s="1464"/>
      <c r="M7" s="1464"/>
      <c r="N7" s="1464"/>
      <c r="O7" s="1464"/>
      <c r="P7" s="1464"/>
      <c r="Q7" s="1464"/>
      <c r="R7" s="1464"/>
      <c r="S7" s="1464"/>
      <c r="T7" s="1464"/>
      <c r="U7" s="1464"/>
      <c r="V7" s="1464"/>
      <c r="W7" s="1465"/>
      <c r="X7" s="50"/>
      <c r="Z7" s="1409"/>
      <c r="AA7" s="1409"/>
      <c r="AB7" s="1409"/>
      <c r="AC7" s="1409"/>
      <c r="AD7" s="1409"/>
    </row>
    <row r="8" spans="1:30" ht="21" customHeight="1" x14ac:dyDescent="0.2">
      <c r="A8" s="405"/>
      <c r="B8" s="495"/>
      <c r="C8" s="495"/>
      <c r="D8" s="1497" t="s">
        <v>375</v>
      </c>
      <c r="E8" s="1498"/>
      <c r="F8" s="1498"/>
      <c r="G8" s="1498"/>
      <c r="H8" s="1498"/>
      <c r="I8" s="1498"/>
      <c r="J8" s="1498"/>
      <c r="K8" s="1498"/>
      <c r="L8" s="1498"/>
      <c r="M8" s="1498"/>
      <c r="N8" s="1499" t="s">
        <v>300</v>
      </c>
      <c r="O8" s="1498"/>
      <c r="P8" s="1498"/>
      <c r="Q8" s="1498"/>
      <c r="R8" s="1498"/>
      <c r="S8" s="1498"/>
      <c r="T8" s="1498"/>
      <c r="U8" s="1498"/>
      <c r="V8" s="1498"/>
      <c r="W8" s="1500"/>
      <c r="X8" s="497"/>
      <c r="Z8" s="1409"/>
      <c r="AA8" s="1409"/>
      <c r="AB8" s="1409"/>
      <c r="AC8" s="1409"/>
      <c r="AD8" s="1409"/>
    </row>
    <row r="9" spans="1:30" s="27" customFormat="1" ht="31" customHeight="1" x14ac:dyDescent="0.2">
      <c r="A9" s="42"/>
      <c r="B9" s="864" t="s">
        <v>301</v>
      </c>
      <c r="C9" s="864" t="s">
        <v>302</v>
      </c>
      <c r="D9" s="772" t="s">
        <v>37</v>
      </c>
      <c r="E9" s="292" t="s">
        <v>15</v>
      </c>
      <c r="F9" s="481" t="s">
        <v>14</v>
      </c>
      <c r="G9" s="481" t="s">
        <v>58</v>
      </c>
      <c r="H9" s="292" t="s">
        <v>13</v>
      </c>
      <c r="I9" s="41" t="s">
        <v>12</v>
      </c>
      <c r="J9" s="41" t="s">
        <v>11</v>
      </c>
      <c r="K9" s="41" t="s">
        <v>10</v>
      </c>
      <c r="L9" s="41" t="s">
        <v>9</v>
      </c>
      <c r="M9" s="41" t="s">
        <v>8</v>
      </c>
      <c r="N9" s="772" t="s">
        <v>37</v>
      </c>
      <c r="O9" s="292" t="s">
        <v>15</v>
      </c>
      <c r="P9" s="481" t="s">
        <v>14</v>
      </c>
      <c r="Q9" s="481" t="s">
        <v>58</v>
      </c>
      <c r="R9" s="292" t="s">
        <v>13</v>
      </c>
      <c r="S9" s="41" t="s">
        <v>12</v>
      </c>
      <c r="T9" s="41" t="s">
        <v>11</v>
      </c>
      <c r="U9" s="41" t="s">
        <v>10</v>
      </c>
      <c r="V9" s="41" t="s">
        <v>9</v>
      </c>
      <c r="W9" s="635" t="s">
        <v>8</v>
      </c>
      <c r="X9" s="498"/>
      <c r="Y9" s="918" t="s">
        <v>38</v>
      </c>
      <c r="Z9" s="1409"/>
      <c r="AA9" s="1409"/>
      <c r="AB9" s="1409"/>
      <c r="AC9" s="1409"/>
      <c r="AD9" s="1409"/>
    </row>
    <row r="10" spans="1:30" x14ac:dyDescent="0.2">
      <c r="A10" s="24">
        <v>1960</v>
      </c>
      <c r="B10" s="865">
        <v>111313.60000000001</v>
      </c>
      <c r="C10" s="865">
        <v>3346.3139343590392</v>
      </c>
      <c r="D10" s="867"/>
      <c r="E10" s="887"/>
      <c r="G10" s="869"/>
      <c r="H10" s="870"/>
      <c r="I10" s="871"/>
      <c r="J10" s="871"/>
      <c r="K10" s="871"/>
      <c r="L10" s="871"/>
      <c r="M10" s="871"/>
      <c r="N10" s="888"/>
      <c r="O10" s="857"/>
      <c r="P10" s="22"/>
      <c r="Q10" s="22"/>
      <c r="R10" s="857"/>
      <c r="S10" s="22"/>
      <c r="T10" s="22"/>
      <c r="U10" s="22"/>
      <c r="V10" s="22"/>
      <c r="W10" s="21"/>
      <c r="X10" s="13"/>
      <c r="Y10" s="11"/>
      <c r="Z10" s="2"/>
      <c r="AA10" s="2"/>
      <c r="AB10" s="2"/>
      <c r="AC10" s="2"/>
      <c r="AD10" s="2"/>
    </row>
    <row r="11" spans="1:30" x14ac:dyDescent="0.2">
      <c r="A11" s="16">
        <v>1961</v>
      </c>
      <c r="B11" s="862">
        <v>112450.2</v>
      </c>
      <c r="C11" s="866">
        <v>3424.4126962372293</v>
      </c>
      <c r="D11" s="872"/>
      <c r="E11" s="873"/>
      <c r="F11" s="869"/>
      <c r="G11" s="869"/>
      <c r="H11" s="874"/>
      <c r="I11" s="875"/>
      <c r="J11" s="875"/>
      <c r="K11" s="875"/>
      <c r="L11" s="875"/>
      <c r="M11" s="875"/>
      <c r="N11" s="889"/>
      <c r="O11" s="858"/>
      <c r="P11" s="13"/>
      <c r="Q11" s="13"/>
      <c r="R11" s="858"/>
      <c r="S11" s="13"/>
      <c r="T11" s="13"/>
      <c r="U11" s="13"/>
      <c r="V11" s="13"/>
      <c r="W11" s="12"/>
      <c r="X11" s="13"/>
      <c r="Y11" s="11"/>
      <c r="Z11" s="2"/>
      <c r="AA11" s="2"/>
      <c r="AB11" s="2"/>
      <c r="AC11" s="2"/>
      <c r="AD11" s="2"/>
    </row>
    <row r="12" spans="1:30" x14ac:dyDescent="0.2">
      <c r="A12" s="16">
        <v>1962</v>
      </c>
      <c r="B12" s="862">
        <v>113753.9</v>
      </c>
      <c r="C12" s="866">
        <v>3638.2929616306947</v>
      </c>
      <c r="D12" s="872">
        <v>909.41512874309308</v>
      </c>
      <c r="E12" s="873">
        <v>837.49444232977112</v>
      </c>
      <c r="F12" s="877">
        <v>747.71496271657713</v>
      </c>
      <c r="G12" s="877">
        <f>(E12-F12*0.5)/0.4</f>
        <v>1159.0924024287062</v>
      </c>
      <c r="H12" s="873">
        <v>1556.7008968872731</v>
      </c>
      <c r="I12" s="878">
        <v>1565.2195382886166</v>
      </c>
      <c r="J12" s="878">
        <v>486.04481515631664</v>
      </c>
      <c r="K12" s="878">
        <v>497.91061935847688</v>
      </c>
      <c r="L12" s="878">
        <v>525.90622537026547</v>
      </c>
      <c r="M12" s="878">
        <v>554.45199916327886</v>
      </c>
      <c r="N12" s="889">
        <v>2.8433531522750854E-2</v>
      </c>
      <c r="O12" s="858">
        <v>2.618487847131392E-2</v>
      </c>
      <c r="P12" s="13">
        <v>2.3377857141895216E-2</v>
      </c>
      <c r="Q12" s="13">
        <v>3.6239874750915772E-2</v>
      </c>
      <c r="R12" s="858">
        <v>4.8671396179997821E-2</v>
      </c>
      <c r="S12" s="13">
        <v>4.8937737756205024E-2</v>
      </c>
      <c r="T12" s="13">
        <v>1.5196547909113177E-2</v>
      </c>
      <c r="U12" s="13">
        <v>1.5567540987149185E-2</v>
      </c>
      <c r="V12" s="13">
        <v>1.64428441582487E-2</v>
      </c>
      <c r="W12" s="12">
        <v>1.7335348728858557E-2</v>
      </c>
      <c r="X12" s="13"/>
      <c r="Y12" s="919">
        <f>O12*0.9+R12*0.1-N12</f>
        <v>-1.2805685435657299E-9</v>
      </c>
      <c r="Z12" s="2"/>
      <c r="AA12" s="2"/>
      <c r="AB12" s="2"/>
      <c r="AC12" s="2"/>
      <c r="AD12" s="2"/>
    </row>
    <row r="13" spans="1:30" x14ac:dyDescent="0.2">
      <c r="A13" s="16">
        <v>1963</v>
      </c>
      <c r="B13" s="862">
        <v>115096.3</v>
      </c>
      <c r="C13" s="866">
        <v>3805.184516853933</v>
      </c>
      <c r="D13" s="872">
        <v>921.94358161610864</v>
      </c>
      <c r="E13" s="873">
        <f>(E12+E14)/2</f>
        <v>858.09317229401995</v>
      </c>
      <c r="F13" s="877">
        <f t="shared" ref="F13:N13" si="0">(F12+F14)/2</f>
        <v>750.18603824503816</v>
      </c>
      <c r="G13" s="877">
        <f t="shared" si="0"/>
        <v>1207.5003829287521</v>
      </c>
      <c r="H13" s="873">
        <f t="shared" si="0"/>
        <v>1529.0260687005766</v>
      </c>
      <c r="I13" s="878">
        <f t="shared" si="0"/>
        <v>1442.0874325312266</v>
      </c>
      <c r="J13" s="878">
        <f t="shared" si="0"/>
        <v>727.00965288523412</v>
      </c>
      <c r="K13" s="878">
        <f t="shared" si="0"/>
        <v>731.98225299681815</v>
      </c>
      <c r="L13" s="878">
        <f t="shared" si="0"/>
        <v>821.16595836750173</v>
      </c>
      <c r="M13" s="878">
        <f t="shared" si="0"/>
        <v>974.45426613615496</v>
      </c>
      <c r="N13" s="889">
        <f t="shared" si="0"/>
        <v>2.7886241674423218E-2</v>
      </c>
      <c r="O13" s="858">
        <v>2.5954943511638219E-2</v>
      </c>
      <c r="P13" s="13">
        <v>2.2691051361958644E-2</v>
      </c>
      <c r="Q13" s="13">
        <v>3.6523544576647242E-2</v>
      </c>
      <c r="R13" s="858">
        <v>4.6248806682437575E-2</v>
      </c>
      <c r="S13" s="13">
        <v>4.3619153558963966E-2</v>
      </c>
      <c r="T13" s="13">
        <v>2.1990029850262525E-2</v>
      </c>
      <c r="U13" s="13">
        <v>2.2140437240939101E-2</v>
      </c>
      <c r="V13" s="13">
        <v>2.4837997494059891E-2</v>
      </c>
      <c r="W13" s="12">
        <v>2.9474544546979189E-2</v>
      </c>
      <c r="X13" s="13"/>
      <c r="Y13" s="919">
        <f t="shared" ref="Y13:Y64" si="1">O13*0.9+R13*0.1-N13</f>
        <v>9.8088154294937585E-5</v>
      </c>
      <c r="Z13" s="2"/>
      <c r="AA13" s="2"/>
      <c r="AB13" s="2"/>
      <c r="AC13" s="2"/>
      <c r="AD13" s="2"/>
    </row>
    <row r="14" spans="1:30" x14ac:dyDescent="0.2">
      <c r="A14" s="16">
        <v>1964</v>
      </c>
      <c r="B14" s="862">
        <v>116795.9</v>
      </c>
      <c r="C14" s="866">
        <v>4019.9078283733706</v>
      </c>
      <c r="D14" s="872">
        <v>940.95825679877532</v>
      </c>
      <c r="E14" s="873">
        <v>878.6919022582689</v>
      </c>
      <c r="F14" s="877">
        <v>752.65711377349919</v>
      </c>
      <c r="G14" s="877">
        <f t="shared" ref="G14:G64" si="2">(E14-F14*0.5)/0.4</f>
        <v>1255.9083634287981</v>
      </c>
      <c r="H14" s="873">
        <v>1501.3512405138802</v>
      </c>
      <c r="I14" s="878">
        <v>1318.9553267738368</v>
      </c>
      <c r="J14" s="878">
        <v>967.9744906141517</v>
      </c>
      <c r="K14" s="878">
        <v>966.05388663515942</v>
      </c>
      <c r="L14" s="878">
        <v>1116.425691364738</v>
      </c>
      <c r="M14" s="878">
        <v>1394.4565331090309</v>
      </c>
      <c r="N14" s="889">
        <v>2.7338951826095581E-2</v>
      </c>
      <c r="O14" s="858">
        <v>2.5529841958713304E-2</v>
      </c>
      <c r="P14" s="13">
        <v>2.1867980249226097E-2</v>
      </c>
      <c r="Q14" s="13">
        <v>3.6489629585250635E-2</v>
      </c>
      <c r="R14" s="858">
        <v>4.3620818396448158E-2</v>
      </c>
      <c r="S14" s="13">
        <v>3.8321419551721192E-2</v>
      </c>
      <c r="T14" s="13">
        <v>2.8123891550535515E-2</v>
      </c>
      <c r="U14" s="13">
        <v>2.8068089606847479E-2</v>
      </c>
      <c r="V14" s="13">
        <v>3.2437048055111717E-2</v>
      </c>
      <c r="W14" s="12">
        <v>4.0515059734902444E-2</v>
      </c>
      <c r="X14" s="13"/>
      <c r="Y14" s="919">
        <f t="shared" si="1"/>
        <v>-1.2223608791828156E-8</v>
      </c>
      <c r="Z14" s="2"/>
      <c r="AA14" s="2"/>
      <c r="AB14" s="2"/>
      <c r="AC14" s="2"/>
      <c r="AD14" s="2"/>
    </row>
    <row r="15" spans="1:30" x14ac:dyDescent="0.2">
      <c r="A15" s="16">
        <v>1964</v>
      </c>
      <c r="B15" s="862">
        <v>118275.3</v>
      </c>
      <c r="C15" s="866">
        <v>4281.1838084208057</v>
      </c>
      <c r="D15" s="872">
        <v>955.76354186225126</v>
      </c>
      <c r="E15" s="873">
        <f>(E14+E16)/2</f>
        <v>882.09607774418237</v>
      </c>
      <c r="F15" s="877">
        <f t="shared" ref="F15:N15" si="3">(F14+F16)/2</f>
        <v>732.11283605981851</v>
      </c>
      <c r="G15" s="877">
        <f t="shared" si="3"/>
        <v>1290.0991492856826</v>
      </c>
      <c r="H15" s="873">
        <f t="shared" si="3"/>
        <v>1590.1373128725859</v>
      </c>
      <c r="I15" s="878">
        <f t="shared" si="3"/>
        <v>1284.3410033894918</v>
      </c>
      <c r="J15" s="878">
        <f t="shared" si="3"/>
        <v>975.32203711556122</v>
      </c>
      <c r="K15" s="878">
        <f t="shared" si="3"/>
        <v>933.47116593909811</v>
      </c>
      <c r="L15" s="878">
        <f t="shared" si="3"/>
        <v>1142.7220327008508</v>
      </c>
      <c r="M15" s="878">
        <f t="shared" si="3"/>
        <v>1418.7946357143455</v>
      </c>
      <c r="N15" s="889">
        <f t="shared" si="3"/>
        <v>2.6404663920402527E-2</v>
      </c>
      <c r="O15" s="858">
        <v>2.436946949551802E-2</v>
      </c>
      <c r="P15" s="13">
        <v>2.0225916287104361E-2</v>
      </c>
      <c r="Q15" s="13">
        <v>3.5641278379914598E-2</v>
      </c>
      <c r="R15" s="858">
        <v>4.393036508997112E-2</v>
      </c>
      <c r="S15" s="13">
        <v>3.5482199381256289E-2</v>
      </c>
      <c r="T15" s="13">
        <v>2.6945002059840437E-2</v>
      </c>
      <c r="U15" s="13">
        <v>2.5788797475977124E-2</v>
      </c>
      <c r="V15" s="13">
        <v>3.1569724002146422E-2</v>
      </c>
      <c r="W15" s="12">
        <v>3.9196719572618437E-2</v>
      </c>
      <c r="X15" s="13"/>
      <c r="Y15" s="919">
        <f t="shared" si="1"/>
        <v>-7.9104865439195982E-5</v>
      </c>
      <c r="Z15" s="2"/>
      <c r="AA15" s="2"/>
      <c r="AB15" s="2"/>
      <c r="AC15" s="2"/>
      <c r="AD15" s="2"/>
    </row>
    <row r="16" spans="1:30" x14ac:dyDescent="0.2">
      <c r="A16" s="16">
        <v>1966</v>
      </c>
      <c r="B16" s="862">
        <v>119724.2</v>
      </c>
      <c r="C16" s="866">
        <v>4535.2677670124249</v>
      </c>
      <c r="D16" s="872">
        <v>964.84232388437977</v>
      </c>
      <c r="E16" s="873">
        <v>885.50025323009572</v>
      </c>
      <c r="F16" s="877">
        <v>711.56855834613782</v>
      </c>
      <c r="G16" s="877">
        <f t="shared" si="2"/>
        <v>1324.2899351425672</v>
      </c>
      <c r="H16" s="873">
        <v>1678.9233852312916</v>
      </c>
      <c r="I16" s="878">
        <v>1249.7266800051468</v>
      </c>
      <c r="J16" s="878">
        <v>982.66958361697073</v>
      </c>
      <c r="K16" s="878">
        <v>900.88844524303681</v>
      </c>
      <c r="L16" s="878">
        <v>1169.0183740369635</v>
      </c>
      <c r="M16" s="878">
        <v>1443.1327383196601</v>
      </c>
      <c r="N16" s="889">
        <v>2.5470376014709473E-2</v>
      </c>
      <c r="O16" s="858">
        <v>2.3375865519756903E-2</v>
      </c>
      <c r="P16" s="13">
        <v>1.8784332209179411E-2</v>
      </c>
      <c r="Q16" s="13">
        <v>3.4959248537918E-2</v>
      </c>
      <c r="R16" s="858">
        <v>4.4321034497709626E-2</v>
      </c>
      <c r="S16" s="13">
        <v>3.2990891534687698E-2</v>
      </c>
      <c r="T16" s="13">
        <v>2.5940988670747345E-2</v>
      </c>
      <c r="U16" s="13">
        <v>2.3782090482171721E-2</v>
      </c>
      <c r="V16" s="13">
        <v>3.0860314496727881E-2</v>
      </c>
      <c r="W16" s="12">
        <v>3.8096518544250557E-2</v>
      </c>
      <c r="X16" s="13"/>
      <c r="Y16" s="919">
        <f t="shared" si="1"/>
        <v>6.4028427039508617E-9</v>
      </c>
      <c r="Z16" s="2"/>
      <c r="AA16" s="2"/>
      <c r="AB16" s="2"/>
      <c r="AC16" s="2"/>
      <c r="AD16" s="2"/>
    </row>
    <row r="17" spans="1:30" x14ac:dyDescent="0.2">
      <c r="A17" s="16">
        <v>1967</v>
      </c>
      <c r="B17" s="862">
        <v>121142.6</v>
      </c>
      <c r="C17" s="866">
        <v>4652.9478024137743</v>
      </c>
      <c r="D17" s="872">
        <v>1328.0603653597482</v>
      </c>
      <c r="E17" s="873">
        <v>1312.1300003504459</v>
      </c>
      <c r="F17" s="877">
        <v>1288.854821318625</v>
      </c>
      <c r="G17" s="877">
        <f t="shared" si="2"/>
        <v>1669.2564742278335</v>
      </c>
      <c r="H17" s="873">
        <v>1471.43408640287</v>
      </c>
      <c r="I17" s="878">
        <v>1269.4027515807497</v>
      </c>
      <c r="J17" s="878">
        <v>489.97612176157196</v>
      </c>
      <c r="K17" s="878">
        <v>491.06664953029156</v>
      </c>
      <c r="L17" s="878">
        <v>529.83239419906329</v>
      </c>
      <c r="M17" s="878">
        <v>536.94521578873912</v>
      </c>
      <c r="N17" s="889">
        <v>3.4576937556266785E-2</v>
      </c>
      <c r="O17" s="858">
        <v>3.4162179876162407E-2</v>
      </c>
      <c r="P17" s="13">
        <v>3.3556195063283667E-2</v>
      </c>
      <c r="Q17" s="13">
        <v>4.3460205861301435E-2</v>
      </c>
      <c r="R17" s="858">
        <v>3.8309768027700031E-2</v>
      </c>
      <c r="S17" s="13">
        <v>3.3049747451254774E-2</v>
      </c>
      <c r="T17" s="13">
        <v>1.2756855191309311E-2</v>
      </c>
      <c r="U17" s="13">
        <v>1.2785247809254942E-2</v>
      </c>
      <c r="V17" s="13">
        <v>1.3794539832190368E-2</v>
      </c>
      <c r="W17" s="12">
        <v>1.3979726887214381E-2</v>
      </c>
      <c r="X17" s="13"/>
      <c r="Y17" s="919">
        <f t="shared" si="1"/>
        <v>1.1350493878126144E-9</v>
      </c>
      <c r="Z17" s="2"/>
      <c r="AA17" s="2"/>
      <c r="AB17" s="2"/>
      <c r="AC17" s="2"/>
      <c r="AD17" s="2"/>
    </row>
    <row r="18" spans="1:30" x14ac:dyDescent="0.2">
      <c r="A18" s="16">
        <v>1968</v>
      </c>
      <c r="B18" s="862">
        <v>123507</v>
      </c>
      <c r="C18" s="866">
        <v>4882.3934040012728</v>
      </c>
      <c r="D18" s="876">
        <v>1434.5972927960484</v>
      </c>
      <c r="E18" s="873">
        <v>1423.8133734001633</v>
      </c>
      <c r="F18" s="877">
        <v>1380.3908318330787</v>
      </c>
      <c r="G18" s="877">
        <f t="shared" si="2"/>
        <v>1834.0448937090598</v>
      </c>
      <c r="H18" s="873">
        <v>1531.6560764221986</v>
      </c>
      <c r="I18" s="878">
        <v>1284.0867342637302</v>
      </c>
      <c r="J18" s="878">
        <v>620.72489497107631</v>
      </c>
      <c r="K18" s="878">
        <v>570.65694481349783</v>
      </c>
      <c r="L18" s="878">
        <v>606.23559783295104</v>
      </c>
      <c r="M18" s="878">
        <v>627.7085776889013</v>
      </c>
      <c r="N18" s="889">
        <v>3.6290153861045837E-2</v>
      </c>
      <c r="O18" s="858">
        <v>3.6017359470545462E-2</v>
      </c>
      <c r="P18" s="13">
        <v>3.4918925281090189E-2</v>
      </c>
      <c r="Q18" s="13">
        <v>4.6394742075000925E-2</v>
      </c>
      <c r="R18" s="858">
        <v>3.8745392142232042E-2</v>
      </c>
      <c r="S18" s="13">
        <v>3.2482777843902966E-2</v>
      </c>
      <c r="T18" s="13">
        <v>1.5702108220194688E-2</v>
      </c>
      <c r="U18" s="13">
        <v>1.4435569084891853E-2</v>
      </c>
      <c r="V18" s="13">
        <v>1.5335581094344514E-2</v>
      </c>
      <c r="W18" s="12">
        <v>1.5878770285304711E-2</v>
      </c>
      <c r="X18" s="13"/>
      <c r="Y18" s="919">
        <f t="shared" si="1"/>
        <v>8.8766682823648857E-9</v>
      </c>
      <c r="Z18" s="2"/>
      <c r="AA18" s="2"/>
      <c r="AB18" s="2"/>
      <c r="AC18" s="2"/>
      <c r="AD18" s="2"/>
    </row>
    <row r="19" spans="1:30" x14ac:dyDescent="0.2">
      <c r="A19" s="20">
        <v>1969</v>
      </c>
      <c r="B19" s="863">
        <v>125542.6</v>
      </c>
      <c r="C19" s="886">
        <v>5028.760263756828</v>
      </c>
      <c r="D19" s="879">
        <v>1506.4426595179725</v>
      </c>
      <c r="E19" s="880">
        <v>1517.694046609761</v>
      </c>
      <c r="F19" s="881">
        <v>1466.2310657964292</v>
      </c>
      <c r="G19" s="881">
        <f t="shared" si="2"/>
        <v>1961.446284278866</v>
      </c>
      <c r="H19" s="880">
        <v>1405.1792896922118</v>
      </c>
      <c r="I19" s="882">
        <v>1264.6626076345453</v>
      </c>
      <c r="J19" s="882">
        <v>546.78766939353022</v>
      </c>
      <c r="K19" s="882">
        <v>564.27446616511475</v>
      </c>
      <c r="L19" s="882">
        <v>632.34398454969573</v>
      </c>
      <c r="M19" s="882">
        <v>634.1072391864343</v>
      </c>
      <c r="N19" s="890">
        <v>3.7608221173286438E-2</v>
      </c>
      <c r="O19" s="859">
        <v>3.7889111157104097E-2</v>
      </c>
      <c r="P19" s="18">
        <v>3.6604341934435063E-2</v>
      </c>
      <c r="Q19" s="18">
        <v>4.8967350474716419E-2</v>
      </c>
      <c r="R19" s="859">
        <v>3.5080189200016314E-2</v>
      </c>
      <c r="S19" s="18">
        <v>3.1572201409062466E-2</v>
      </c>
      <c r="T19" s="18">
        <v>1.3650510675233818E-2</v>
      </c>
      <c r="U19" s="18">
        <v>1.4087067165746701E-2</v>
      </c>
      <c r="V19" s="18">
        <v>1.5786417278007558E-2</v>
      </c>
      <c r="W19" s="17">
        <v>1.5830436789765479E-2</v>
      </c>
      <c r="X19" s="13"/>
      <c r="Y19" s="919">
        <f t="shared" si="1"/>
        <v>-2.2118911147117615E-9</v>
      </c>
      <c r="Z19" s="2"/>
      <c r="AA19" s="2"/>
      <c r="AB19" s="2"/>
      <c r="AC19" s="2"/>
      <c r="AD19" s="2"/>
    </row>
    <row r="20" spans="1:30" x14ac:dyDescent="0.2">
      <c r="A20" s="24">
        <v>1970</v>
      </c>
      <c r="B20" s="861">
        <v>127673.60000000001</v>
      </c>
      <c r="C20" s="865">
        <v>4989.5063120737686</v>
      </c>
      <c r="D20" s="883">
        <v>1726.3083471899681</v>
      </c>
      <c r="E20" s="868">
        <v>1827.7792427293532</v>
      </c>
      <c r="F20" s="884">
        <v>2063.6867196720964</v>
      </c>
      <c r="G20" s="884">
        <f t="shared" si="2"/>
        <v>1989.8397072332625</v>
      </c>
      <c r="H20" s="868">
        <v>813.0666932061215</v>
      </c>
      <c r="I20" s="885">
        <v>789.51706197305771</v>
      </c>
      <c r="J20" s="885">
        <v>679.15633347370158</v>
      </c>
      <c r="K20" s="885">
        <v>631.94855536649436</v>
      </c>
      <c r="L20" s="885">
        <v>780.76282420340237</v>
      </c>
      <c r="M20" s="885">
        <v>727.5340946353175</v>
      </c>
      <c r="N20" s="888">
        <v>4.4173508882522583E-2</v>
      </c>
      <c r="O20" s="857">
        <v>4.6769989118931529E-2</v>
      </c>
      <c r="P20" s="22">
        <v>5.2806489518843584E-2</v>
      </c>
      <c r="Q20" s="22">
        <v>5.0916860898774348E-2</v>
      </c>
      <c r="R20" s="857">
        <v>2.0805094786737751E-2</v>
      </c>
      <c r="S20" s="22">
        <v>2.0202496852164131E-2</v>
      </c>
      <c r="T20" s="22">
        <v>1.7378539806145454E-2</v>
      </c>
      <c r="U20" s="22">
        <v>1.6170567192830273E-2</v>
      </c>
      <c r="V20" s="22">
        <v>1.9978489709693292E-2</v>
      </c>
      <c r="W20" s="21">
        <v>1.8616450441211178E-2</v>
      </c>
      <c r="X20" s="13"/>
      <c r="Y20" s="919">
        <f t="shared" si="1"/>
        <v>-9.1968104312667442E-9</v>
      </c>
      <c r="Z20" s="2"/>
      <c r="AA20" s="2"/>
      <c r="AB20" s="2"/>
      <c r="AC20" s="2"/>
      <c r="AD20" s="2"/>
    </row>
    <row r="21" spans="1:30" x14ac:dyDescent="0.2">
      <c r="A21" s="16">
        <v>1971</v>
      </c>
      <c r="B21" s="862">
        <v>130774.16039999999</v>
      </c>
      <c r="C21" s="866">
        <v>5136.5204248948612</v>
      </c>
      <c r="D21" s="876">
        <v>2064.8932977046002</v>
      </c>
      <c r="E21" s="873">
        <v>2190.7317088043974</v>
      </c>
      <c r="F21" s="877">
        <v>2529.3228538471676</v>
      </c>
      <c r="G21" s="877">
        <f t="shared" si="2"/>
        <v>2315.1757047020337</v>
      </c>
      <c r="H21" s="873">
        <v>932.34677474977536</v>
      </c>
      <c r="I21" s="878">
        <v>833.73592497270056</v>
      </c>
      <c r="J21" s="878">
        <v>703.53007405758615</v>
      </c>
      <c r="K21" s="878">
        <v>694.1188118960938</v>
      </c>
      <c r="L21" s="878">
        <v>801.67320342457174</v>
      </c>
      <c r="M21" s="878">
        <v>778.92185889222685</v>
      </c>
      <c r="N21" s="889">
        <v>5.2571520209312439E-2</v>
      </c>
      <c r="O21" s="858">
        <v>5.5775325742312504E-2</v>
      </c>
      <c r="P21" s="13">
        <v>6.4395747554954128E-2</v>
      </c>
      <c r="Q21" s="13">
        <v>5.8943629912088596E-2</v>
      </c>
      <c r="R21" s="858">
        <v>2.3737249457553844E-2</v>
      </c>
      <c r="S21" s="13">
        <v>2.1226648891570218E-2</v>
      </c>
      <c r="T21" s="13">
        <v>1.7911649743496124E-2</v>
      </c>
      <c r="U21" s="13">
        <v>1.7672042031335874E-2</v>
      </c>
      <c r="V21" s="13">
        <v>2.0410342298049496E-2</v>
      </c>
      <c r="W21" s="12">
        <v>1.9831100372957877E-2</v>
      </c>
      <c r="X21" s="13"/>
      <c r="Y21" s="919">
        <f t="shared" si="1"/>
        <v>-2.0954757998237206E-9</v>
      </c>
      <c r="Z21" s="2"/>
      <c r="AA21" s="2"/>
      <c r="AB21" s="2"/>
      <c r="AC21" s="2"/>
      <c r="AD21" s="2"/>
    </row>
    <row r="22" spans="1:30" x14ac:dyDescent="0.2">
      <c r="A22" s="16">
        <v>1972</v>
      </c>
      <c r="B22" s="862">
        <v>133501.5618</v>
      </c>
      <c r="C22" s="866">
        <v>5435.144397371304</v>
      </c>
      <c r="D22" s="876">
        <v>2082.883988627711</v>
      </c>
      <c r="E22" s="873">
        <v>2201.9321919364133</v>
      </c>
      <c r="F22" s="877">
        <v>2445.5190833248266</v>
      </c>
      <c r="G22" s="877">
        <f t="shared" si="2"/>
        <v>2447.9316256849997</v>
      </c>
      <c r="H22" s="873">
        <v>1011.4485948059078</v>
      </c>
      <c r="I22" s="878">
        <v>932.16901942255572</v>
      </c>
      <c r="J22" s="878">
        <v>728.46760974674214</v>
      </c>
      <c r="K22" s="878">
        <v>731.46826994842706</v>
      </c>
      <c r="L22" s="878">
        <v>814.37897247359933</v>
      </c>
      <c r="M22" s="878">
        <v>810.02543042422872</v>
      </c>
      <c r="N22" s="889">
        <v>5.1161155104637146E-2</v>
      </c>
      <c r="O22" s="858">
        <v>5.4085294724346672E-2</v>
      </c>
      <c r="P22" s="13">
        <v>6.0068434831919162E-2</v>
      </c>
      <c r="Q22" s="13">
        <v>6.0127693270967723E-2</v>
      </c>
      <c r="R22" s="858">
        <v>2.4843860110195234E-2</v>
      </c>
      <c r="S22" s="13">
        <v>2.2896543468959866E-2</v>
      </c>
      <c r="T22" s="13">
        <v>1.789309657880267E-2</v>
      </c>
      <c r="U22" s="13">
        <v>1.7966800751878512E-2</v>
      </c>
      <c r="V22" s="13">
        <v>2.0003307506399892E-2</v>
      </c>
      <c r="W22" s="12">
        <v>1.9896372966954345E-2</v>
      </c>
      <c r="X22" s="13"/>
      <c r="Y22" s="919">
        <f t="shared" si="1"/>
        <v>-3.841705613349955E-9</v>
      </c>
      <c r="Z22" s="2"/>
      <c r="AA22" s="2"/>
      <c r="AB22" s="2"/>
      <c r="AC22" s="2"/>
      <c r="AD22" s="2"/>
    </row>
    <row r="23" spans="1:30" x14ac:dyDescent="0.2">
      <c r="A23" s="16">
        <v>1973</v>
      </c>
      <c r="B23" s="862">
        <v>136006.38620000001</v>
      </c>
      <c r="C23" s="866">
        <v>5768.92154681788</v>
      </c>
      <c r="D23" s="876">
        <v>2163.2047719314132</v>
      </c>
      <c r="E23" s="873">
        <v>2286.464406388016</v>
      </c>
      <c r="F23" s="877">
        <v>2614.792624569081</v>
      </c>
      <c r="G23" s="877">
        <f t="shared" si="2"/>
        <v>2447.6702352586885</v>
      </c>
      <c r="H23" s="873">
        <v>1053.8708270662644</v>
      </c>
      <c r="I23" s="878">
        <v>912.72562320393433</v>
      </c>
      <c r="J23" s="878">
        <v>827.34957477839703</v>
      </c>
      <c r="K23" s="878">
        <v>918.03049395174821</v>
      </c>
      <c r="L23" s="878">
        <v>960.94509466804311</v>
      </c>
      <c r="M23" s="878">
        <v>899.41508225787868</v>
      </c>
      <c r="N23" s="889">
        <v>5.0999075174331665E-2</v>
      </c>
      <c r="O23" s="858">
        <v>5.390500781888679E-2</v>
      </c>
      <c r="P23" s="13">
        <v>6.1645576672162875E-2</v>
      </c>
      <c r="Q23" s="13">
        <v>5.7705548707013374E-2</v>
      </c>
      <c r="R23" s="858">
        <v>2.4845746565915761E-2</v>
      </c>
      <c r="S23" s="13">
        <v>2.1518149032999645E-2</v>
      </c>
      <c r="T23" s="13">
        <v>1.9505348595316715E-2</v>
      </c>
      <c r="U23" s="13">
        <v>2.1643215094968582E-2</v>
      </c>
      <c r="V23" s="13">
        <v>2.2654957014367483E-2</v>
      </c>
      <c r="W23" s="12">
        <v>2.1204343660929936E-2</v>
      </c>
      <c r="X23" s="13"/>
      <c r="Y23" s="919">
        <f t="shared" si="1"/>
        <v>6.5192580223083496E-9</v>
      </c>
      <c r="Z23" s="2"/>
      <c r="AA23" s="2"/>
      <c r="AB23" s="2"/>
      <c r="AC23" s="2"/>
      <c r="AD23" s="2"/>
    </row>
    <row r="24" spans="1:30" x14ac:dyDescent="0.2">
      <c r="A24" s="16">
        <v>1974</v>
      </c>
      <c r="B24" s="862">
        <v>138443.58360000001</v>
      </c>
      <c r="C24" s="866">
        <v>5704.9704318816202</v>
      </c>
      <c r="D24" s="876">
        <v>2352.8406625217558</v>
      </c>
      <c r="E24" s="873">
        <v>2492.5444272471941</v>
      </c>
      <c r="F24" s="877">
        <v>2745.519673180208</v>
      </c>
      <c r="G24" s="877">
        <f t="shared" si="2"/>
        <v>2799.4614766427253</v>
      </c>
      <c r="H24" s="873">
        <v>1095.5050050170282</v>
      </c>
      <c r="I24" s="878">
        <v>967.69974201267962</v>
      </c>
      <c r="J24" s="878">
        <v>803.59085439849355</v>
      </c>
      <c r="K24" s="878">
        <v>793.99298789398233</v>
      </c>
      <c r="L24" s="878">
        <v>873.35705825930052</v>
      </c>
      <c r="M24" s="878">
        <v>858.73787322209387</v>
      </c>
      <c r="N24" s="889">
        <v>5.7096824049949646E-2</v>
      </c>
      <c r="O24" s="858">
        <v>6.0487041416005624E-2</v>
      </c>
      <c r="P24" s="13">
        <v>6.6626038984395564E-2</v>
      </c>
      <c r="Q24" s="13">
        <v>6.7935054809519599E-2</v>
      </c>
      <c r="R24" s="858">
        <v>2.6584824681776805E-2</v>
      </c>
      <c r="S24" s="13">
        <v>2.3483350480546505E-2</v>
      </c>
      <c r="T24" s="13">
        <v>1.9500889436585563E-2</v>
      </c>
      <c r="U24" s="13">
        <v>1.9267976216497115E-2</v>
      </c>
      <c r="V24" s="13">
        <v>2.1193918943396284E-2</v>
      </c>
      <c r="W24" s="12">
        <v>2.0839152448104414E-2</v>
      </c>
      <c r="X24" s="13"/>
      <c r="Y24" s="919">
        <f t="shared" si="1"/>
        <v>-4.3073669006576942E-9</v>
      </c>
      <c r="Z24" s="2"/>
      <c r="AA24" s="2"/>
      <c r="AB24" s="2"/>
      <c r="AC24" s="2"/>
      <c r="AD24" s="2"/>
    </row>
    <row r="25" spans="1:30" x14ac:dyDescent="0.2">
      <c r="A25" s="16">
        <v>1975</v>
      </c>
      <c r="B25" s="862">
        <v>141054.91199999998</v>
      </c>
      <c r="C25" s="866">
        <v>5625.72476583345</v>
      </c>
      <c r="D25" s="876">
        <v>2965.3759838164669</v>
      </c>
      <c r="E25" s="873">
        <v>3140.1929257533652</v>
      </c>
      <c r="F25" s="877">
        <v>3392.3988016903263</v>
      </c>
      <c r="G25" s="877">
        <f t="shared" si="2"/>
        <v>3609.983812270505</v>
      </c>
      <c r="H25" s="873">
        <v>1392.0276386708017</v>
      </c>
      <c r="I25" s="878">
        <v>1289.9367708507039</v>
      </c>
      <c r="J25" s="878">
        <v>1101.850419550253</v>
      </c>
      <c r="K25" s="878">
        <v>1027.8579952322473</v>
      </c>
      <c r="L25" s="878">
        <v>1071.4201298377091</v>
      </c>
      <c r="M25" s="878">
        <v>1194.716805125302</v>
      </c>
      <c r="N25" s="889">
        <v>7.4351459741592407E-2</v>
      </c>
      <c r="O25" s="858">
        <v>7.8734679573244634E-2</v>
      </c>
      <c r="P25" s="13">
        <v>8.5058287484571338E-2</v>
      </c>
      <c r="Q25" s="13">
        <v>9.051383957739742E-2</v>
      </c>
      <c r="R25" s="858">
        <v>3.4902584866358666E-2</v>
      </c>
      <c r="S25" s="13">
        <v>3.234284030440903E-2</v>
      </c>
      <c r="T25" s="13">
        <v>2.7626913941958257E-2</v>
      </c>
      <c r="U25" s="13">
        <v>2.577168722268652E-2</v>
      </c>
      <c r="V25" s="13">
        <v>2.6863929257103795E-2</v>
      </c>
      <c r="W25" s="12">
        <v>2.9955371232404097E-2</v>
      </c>
      <c r="X25" s="13"/>
      <c r="Y25" s="919">
        <f t="shared" si="1"/>
        <v>1.0360963628719411E-8</v>
      </c>
      <c r="Z25" s="2"/>
      <c r="AA25" s="2"/>
      <c r="AB25" s="2"/>
      <c r="AC25" s="2"/>
      <c r="AD25" s="2"/>
    </row>
    <row r="26" spans="1:30" x14ac:dyDescent="0.2">
      <c r="A26" s="16">
        <v>1976</v>
      </c>
      <c r="B26" s="862">
        <v>143608.93439999997</v>
      </c>
      <c r="C26" s="866">
        <v>5937.041173474483</v>
      </c>
      <c r="D26" s="876">
        <v>2936.902210236658</v>
      </c>
      <c r="E26" s="873">
        <v>3119.8960861083733</v>
      </c>
      <c r="F26" s="877">
        <v>3479.9506517071181</v>
      </c>
      <c r="G26" s="877">
        <f t="shared" si="2"/>
        <v>3449.8019006370355</v>
      </c>
      <c r="H26" s="873">
        <v>1289.9536696553971</v>
      </c>
      <c r="I26" s="878">
        <v>1206.8674415570547</v>
      </c>
      <c r="J26" s="878">
        <v>1011.8123093984963</v>
      </c>
      <c r="K26" s="878">
        <v>1012.3681867301453</v>
      </c>
      <c r="L26" s="878">
        <v>1068.0989278272762</v>
      </c>
      <c r="M26" s="878">
        <v>1098.7209347152536</v>
      </c>
      <c r="N26" s="889">
        <v>7.1039661765098572E-2</v>
      </c>
      <c r="O26" s="858">
        <v>7.546603422029978E-2</v>
      </c>
      <c r="P26" s="13">
        <v>8.4175263444194584E-2</v>
      </c>
      <c r="Q26" s="13">
        <v>8.344600624550623E-2</v>
      </c>
      <c r="R26" s="858">
        <v>3.1202221192643268E-2</v>
      </c>
      <c r="S26" s="13">
        <v>2.9192478573065735E-2</v>
      </c>
      <c r="T26" s="13">
        <v>2.4474360766557627E-2</v>
      </c>
      <c r="U26" s="13">
        <v>2.4487806681605665E-2</v>
      </c>
      <c r="V26" s="13">
        <v>2.5835857353384561E-2</v>
      </c>
      <c r="W26" s="12">
        <v>2.6576561965308002E-2</v>
      </c>
      <c r="X26" s="13"/>
      <c r="Y26" s="919">
        <f t="shared" si="1"/>
        <v>-8.8475644449692581E-9</v>
      </c>
      <c r="Z26" s="2"/>
      <c r="AA26" s="2"/>
      <c r="AB26" s="2"/>
      <c r="AC26" s="2"/>
      <c r="AD26" s="2"/>
    </row>
    <row r="27" spans="1:30" x14ac:dyDescent="0.2">
      <c r="A27" s="16">
        <v>1977</v>
      </c>
      <c r="B27" s="862">
        <v>146305.25279999999</v>
      </c>
      <c r="C27" s="866">
        <v>6236.4178861788614</v>
      </c>
      <c r="D27" s="876">
        <v>2804.6288023714715</v>
      </c>
      <c r="E27" s="873">
        <v>2978.9014803128439</v>
      </c>
      <c r="F27" s="877">
        <v>3456.4253977646849</v>
      </c>
      <c r="G27" s="877">
        <f t="shared" si="2"/>
        <v>3126.7219535762533</v>
      </c>
      <c r="H27" s="873">
        <v>1236.1747257107536</v>
      </c>
      <c r="I27" s="878">
        <v>1159.8390520804805</v>
      </c>
      <c r="J27" s="878">
        <v>961.65391233044897</v>
      </c>
      <c r="K27" s="878">
        <v>940.59503044842529</v>
      </c>
      <c r="L27" s="878">
        <v>1010.3407331563228</v>
      </c>
      <c r="M27" s="878">
        <v>1001.2019140492469</v>
      </c>
      <c r="N27" s="889">
        <v>6.579609215259552E-2</v>
      </c>
      <c r="O27" s="858">
        <v>6.9884498136237497E-2</v>
      </c>
      <c r="P27" s="13">
        <v>8.1087124184705317E-2</v>
      </c>
      <c r="Q27" s="13">
        <v>7.3352340109712089E-2</v>
      </c>
      <c r="R27" s="858">
        <v>2.900043888189429E-2</v>
      </c>
      <c r="S27" s="13">
        <v>2.7209617575181252E-2</v>
      </c>
      <c r="T27" s="13">
        <v>2.2560229496715319E-2</v>
      </c>
      <c r="U27" s="13">
        <v>2.2066191878700181E-2</v>
      </c>
      <c r="V27" s="13">
        <v>2.3702413641357722E-2</v>
      </c>
      <c r="W27" s="12">
        <v>2.3488018572881408E-2</v>
      </c>
      <c r="X27" s="13"/>
      <c r="Y27" s="919">
        <f t="shared" si="1"/>
        <v>5.8207660913467407E-11</v>
      </c>
      <c r="Z27" s="2"/>
      <c r="AA27" s="2"/>
      <c r="AB27" s="2"/>
      <c r="AC27" s="2"/>
      <c r="AD27" s="2"/>
    </row>
    <row r="28" spans="1:30" x14ac:dyDescent="0.2">
      <c r="A28" s="16">
        <v>1978</v>
      </c>
      <c r="B28" s="862">
        <v>149142.4302</v>
      </c>
      <c r="C28" s="866">
        <v>6583.287182864864</v>
      </c>
      <c r="D28" s="876">
        <v>2630.2190839180994</v>
      </c>
      <c r="E28" s="873">
        <v>2796.7821877082415</v>
      </c>
      <c r="F28" s="877">
        <v>3254.0922042625289</v>
      </c>
      <c r="G28" s="877">
        <f t="shared" si="2"/>
        <v>2924.3402139424425</v>
      </c>
      <c r="H28" s="873">
        <v>1131.1567766634198</v>
      </c>
      <c r="I28" s="878">
        <v>1075.9510508928245</v>
      </c>
      <c r="J28" s="878">
        <v>989.99481196301099</v>
      </c>
      <c r="K28" s="878">
        <v>901.41240412564628</v>
      </c>
      <c r="L28" s="878">
        <v>907.90749080067769</v>
      </c>
      <c r="M28" s="878">
        <v>1001.0294186795724</v>
      </c>
      <c r="N28" s="889">
        <v>5.9586837887763977E-2</v>
      </c>
      <c r="O28" s="858">
        <v>6.3360275896905516E-2</v>
      </c>
      <c r="P28" s="13">
        <v>7.372049949481152E-2</v>
      </c>
      <c r="Q28" s="13">
        <v>6.6250065373749403E-2</v>
      </c>
      <c r="R28" s="858">
        <v>2.5626023280267411E-2</v>
      </c>
      <c r="S28" s="13">
        <v>2.4375353839047872E-2</v>
      </c>
      <c r="T28" s="13">
        <v>2.2428040588273742E-2</v>
      </c>
      <c r="U28" s="13">
        <v>2.0421232255163343E-2</v>
      </c>
      <c r="V28" s="13">
        <v>2.0568376528862228E-2</v>
      </c>
      <c r="W28" s="12">
        <v>2.2678026350142488E-2</v>
      </c>
      <c r="X28" s="13"/>
      <c r="Y28" s="919">
        <f t="shared" si="1"/>
        <v>1.2747477733110468E-8</v>
      </c>
      <c r="Z28" s="2"/>
      <c r="AA28" s="2"/>
      <c r="AB28" s="2"/>
      <c r="AC28" s="2"/>
      <c r="AD28" s="2"/>
    </row>
    <row r="29" spans="1:30" x14ac:dyDescent="0.2">
      <c r="A29" s="20">
        <v>1979</v>
      </c>
      <c r="B29" s="863">
        <v>152105.4296</v>
      </c>
      <c r="C29" s="886">
        <v>6739.2684623215155</v>
      </c>
      <c r="D29" s="879">
        <v>2635.1164042605578</v>
      </c>
      <c r="E29" s="880">
        <v>2792.3048548141924</v>
      </c>
      <c r="F29" s="881">
        <v>3287.1027936215792</v>
      </c>
      <c r="G29" s="881">
        <f t="shared" si="2"/>
        <v>2871.8836450085068</v>
      </c>
      <c r="H29" s="880">
        <v>1220.4195497936571</v>
      </c>
      <c r="I29" s="882">
        <v>1115.3006821327085</v>
      </c>
      <c r="J29" s="882">
        <v>836.99540391540495</v>
      </c>
      <c r="K29" s="882">
        <v>810.10293502914283</v>
      </c>
      <c r="L29" s="882">
        <v>788.54284190152941</v>
      </c>
      <c r="M29" s="882">
        <v>863.03573733077155</v>
      </c>
      <c r="N29" s="890">
        <v>5.9474632143974304E-2</v>
      </c>
      <c r="O29" s="859">
        <v>6.3022378747821989E-2</v>
      </c>
      <c r="P29" s="18">
        <v>7.4189978535287096E-2</v>
      </c>
      <c r="Q29" s="18">
        <v>6.4818473700446091E-2</v>
      </c>
      <c r="R29" s="859">
        <v>2.7544894664970346E-2</v>
      </c>
      <c r="S29" s="18">
        <v>2.5172359631824293E-2</v>
      </c>
      <c r="T29" s="18">
        <v>1.8891003704268883E-2</v>
      </c>
      <c r="U29" s="18">
        <v>1.8284040121230308E-2</v>
      </c>
      <c r="V29" s="18">
        <v>1.7797428370158744E-2</v>
      </c>
      <c r="W29" s="17">
        <v>1.947873457197602E-2</v>
      </c>
      <c r="X29" s="13"/>
      <c r="Y29" s="919">
        <f t="shared" si="1"/>
        <v>-1.8044374813785957E-9</v>
      </c>
      <c r="Z29" s="2"/>
      <c r="AA29" s="2"/>
      <c r="AB29" s="2"/>
      <c r="AC29" s="2"/>
      <c r="AD29" s="2"/>
    </row>
    <row r="30" spans="1:30" x14ac:dyDescent="0.2">
      <c r="A30" s="24">
        <v>1980</v>
      </c>
      <c r="B30" s="861">
        <v>155268</v>
      </c>
      <c r="C30" s="865">
        <v>6678.9585929128561</v>
      </c>
      <c r="D30" s="883">
        <v>2925.3830407679225</v>
      </c>
      <c r="E30" s="868">
        <v>3112.3326936725616</v>
      </c>
      <c r="F30" s="884">
        <v>3615.4032299292703</v>
      </c>
      <c r="G30" s="884">
        <f t="shared" si="2"/>
        <v>3261.5776967698162</v>
      </c>
      <c r="H30" s="868">
        <v>1242.8344620135304</v>
      </c>
      <c r="I30" s="885">
        <v>1042.3763130583911</v>
      </c>
      <c r="J30" s="885">
        <v>936.3640660255362</v>
      </c>
      <c r="K30" s="885">
        <v>859.62251890411085</v>
      </c>
      <c r="L30" s="885">
        <v>864.16279699189545</v>
      </c>
      <c r="M30" s="885">
        <v>864.58931314614472</v>
      </c>
      <c r="N30" s="888">
        <v>6.8007364869117737E-2</v>
      </c>
      <c r="O30" s="857">
        <v>7.2353446418118333E-2</v>
      </c>
      <c r="P30" s="22">
        <v>8.4048496617469937E-2</v>
      </c>
      <c r="Q30" s="22">
        <v>7.5822995273458399E-2</v>
      </c>
      <c r="R30" s="857">
        <v>2.8892591346902911E-2</v>
      </c>
      <c r="S30" s="22">
        <v>2.4232473240317631E-2</v>
      </c>
      <c r="T30" s="22">
        <v>2.1767970826758187E-2</v>
      </c>
      <c r="U30" s="22">
        <v>1.9983934232925549E-2</v>
      </c>
      <c r="V30" s="22">
        <v>2.0089483606877678E-2</v>
      </c>
      <c r="W30" s="21">
        <v>2.0099398971573642E-2</v>
      </c>
      <c r="X30" s="13"/>
      <c r="Y30" s="919">
        <f t="shared" si="1"/>
        <v>-3.9581209421157837E-9</v>
      </c>
      <c r="Z30" s="2"/>
      <c r="AA30" s="2"/>
      <c r="AB30" s="2"/>
      <c r="AC30" s="2"/>
      <c r="AD30" s="2"/>
    </row>
    <row r="31" spans="1:30" x14ac:dyDescent="0.2">
      <c r="A31" s="16">
        <v>1981</v>
      </c>
      <c r="B31" s="862">
        <v>158033.20000000001</v>
      </c>
      <c r="C31" s="866">
        <v>6850.1586122053968</v>
      </c>
      <c r="D31" s="876">
        <v>2931.8353261554944</v>
      </c>
      <c r="E31" s="873">
        <v>3112.7091328168863</v>
      </c>
      <c r="F31" s="877">
        <v>3613.3295786961939</v>
      </c>
      <c r="G31" s="877">
        <f t="shared" si="2"/>
        <v>3265.1108586719729</v>
      </c>
      <c r="H31" s="873">
        <v>1303.9681646514869</v>
      </c>
      <c r="I31" s="878">
        <v>1221.5826441174238</v>
      </c>
      <c r="J31" s="878">
        <v>967.91959972367113</v>
      </c>
      <c r="K31" s="878">
        <v>851.985822355035</v>
      </c>
      <c r="L31" s="878">
        <v>887.14488560648044</v>
      </c>
      <c r="M31" s="878">
        <v>1022.6209514204118</v>
      </c>
      <c r="N31" s="889">
        <v>6.7637458443641663E-2</v>
      </c>
      <c r="O31" s="858">
        <v>7.1810218241049981E-2</v>
      </c>
      <c r="P31" s="13">
        <v>8.3359534910414368E-2</v>
      </c>
      <c r="Q31" s="13">
        <v>7.5326126964606985E-2</v>
      </c>
      <c r="R31" s="858">
        <v>3.0082553328156795E-2</v>
      </c>
      <c r="S31" s="13">
        <v>2.8181918878544824E-2</v>
      </c>
      <c r="T31" s="13">
        <v>2.2329910932938905E-2</v>
      </c>
      <c r="U31" s="13">
        <v>1.9655317998257264E-2</v>
      </c>
      <c r="V31" s="13">
        <v>2.0466437796962111E-2</v>
      </c>
      <c r="W31" s="12">
        <v>2.359187144251873E-2</v>
      </c>
      <c r="X31" s="13"/>
      <c r="Y31" s="919">
        <f t="shared" si="1"/>
        <v>-6.6938810050487518E-9</v>
      </c>
      <c r="Z31" s="2"/>
      <c r="AA31" s="2"/>
      <c r="AB31" s="2"/>
      <c r="AC31" s="2"/>
      <c r="AD31" s="2"/>
    </row>
    <row r="32" spans="1:30" x14ac:dyDescent="0.2">
      <c r="A32" s="16">
        <v>1982</v>
      </c>
      <c r="B32" s="862">
        <v>160665.4</v>
      </c>
      <c r="C32" s="866">
        <v>6735.356373110325</v>
      </c>
      <c r="D32" s="876">
        <v>2995.9028575018688</v>
      </c>
      <c r="E32" s="873">
        <v>3177.0916276830476</v>
      </c>
      <c r="F32" s="877">
        <v>3637.2209760154492</v>
      </c>
      <c r="G32" s="877">
        <f t="shared" si="2"/>
        <v>3396.2028491883075</v>
      </c>
      <c r="H32" s="873">
        <v>1365.2004852451582</v>
      </c>
      <c r="I32" s="878">
        <v>1275.8053279580624</v>
      </c>
      <c r="J32" s="878">
        <v>1047.9247802098403</v>
      </c>
      <c r="K32" s="878">
        <v>980.71043433400973</v>
      </c>
      <c r="L32" s="878">
        <v>1048.5781853139597</v>
      </c>
      <c r="M32" s="878">
        <v>943.08274737054035</v>
      </c>
      <c r="N32" s="889">
        <v>7.1464359760284424E-2</v>
      </c>
      <c r="O32" s="858">
        <v>7.5786442308564503E-2</v>
      </c>
      <c r="P32" s="13">
        <v>8.6762382066808641E-2</v>
      </c>
      <c r="Q32" s="13">
        <v>8.1013128187900463E-2</v>
      </c>
      <c r="R32" s="858">
        <v>3.256553475296186E-2</v>
      </c>
      <c r="S32" s="13">
        <v>3.0433099896072232E-2</v>
      </c>
      <c r="T32" s="13">
        <v>2.4997230236323272E-2</v>
      </c>
      <c r="U32" s="13">
        <v>2.3393897143364484E-2</v>
      </c>
      <c r="V32" s="13">
        <v>2.5012816581959637E-2</v>
      </c>
      <c r="W32" s="12">
        <v>2.2496325130516578E-2</v>
      </c>
      <c r="X32" s="13"/>
      <c r="Y32" s="919">
        <f t="shared" si="1"/>
        <v>-8.2072801887989044E-9</v>
      </c>
      <c r="Z32" s="2"/>
      <c r="AA32" s="2"/>
      <c r="AB32" s="2"/>
      <c r="AC32" s="2"/>
      <c r="AD32" s="2"/>
    </row>
    <row r="33" spans="1:30" x14ac:dyDescent="0.2">
      <c r="A33" s="16">
        <v>1983</v>
      </c>
      <c r="B33" s="862">
        <v>163134.6</v>
      </c>
      <c r="C33" s="866">
        <v>6946.0994428239828</v>
      </c>
      <c r="D33" s="876">
        <v>3000.9186514191915</v>
      </c>
      <c r="E33" s="873">
        <v>3175.2065956974707</v>
      </c>
      <c r="F33" s="877">
        <v>3684.2311236478304</v>
      </c>
      <c r="G33" s="877">
        <f t="shared" si="2"/>
        <v>3332.7275846838884</v>
      </c>
      <c r="H33" s="873">
        <v>1432.3247736306196</v>
      </c>
      <c r="I33" s="878">
        <v>1360.2520553155641</v>
      </c>
      <c r="J33" s="878">
        <v>1023.5189610600574</v>
      </c>
      <c r="K33" s="878">
        <v>882.15427538080542</v>
      </c>
      <c r="L33" s="878">
        <v>963.3825990228122</v>
      </c>
      <c r="M33" s="878">
        <v>901.31187908298034</v>
      </c>
      <c r="N33" s="889">
        <v>7.0478931069374084E-2</v>
      </c>
      <c r="O33" s="858">
        <v>7.4572220304389689E-2</v>
      </c>
      <c r="P33" s="13">
        <v>8.652706106659025E-2</v>
      </c>
      <c r="Q33" s="13">
        <v>7.8271724427736417E-2</v>
      </c>
      <c r="R33" s="858">
        <v>3.3639272074879038E-2</v>
      </c>
      <c r="S33" s="13">
        <v>3.194658768848057E-2</v>
      </c>
      <c r="T33" s="13">
        <v>2.403814654243774E-2</v>
      </c>
      <c r="U33" s="13">
        <v>2.0718085889370741E-2</v>
      </c>
      <c r="V33" s="13">
        <v>2.262579685652355E-2</v>
      </c>
      <c r="W33" s="12">
        <v>2.116801725626782E-2</v>
      </c>
      <c r="X33" s="13"/>
      <c r="Y33" s="919">
        <f t="shared" si="1"/>
        <v>-5.5879354615706589E-9</v>
      </c>
      <c r="Z33" s="2"/>
      <c r="AA33" s="2"/>
      <c r="AB33" s="2"/>
      <c r="AC33" s="2"/>
      <c r="AD33" s="2"/>
    </row>
    <row r="34" spans="1:30" x14ac:dyDescent="0.2">
      <c r="A34" s="16">
        <v>1984</v>
      </c>
      <c r="B34" s="862">
        <v>165649.79999999999</v>
      </c>
      <c r="C34" s="866">
        <v>7523.1271832308566</v>
      </c>
      <c r="D34" s="876">
        <v>2742.6266963512244</v>
      </c>
      <c r="E34" s="873">
        <v>2878.3896226519896</v>
      </c>
      <c r="F34" s="877">
        <v>3443.5564823237687</v>
      </c>
      <c r="G34" s="877">
        <f t="shared" si="2"/>
        <v>2891.5284537252628</v>
      </c>
      <c r="H34" s="873">
        <v>1520.7582183683076</v>
      </c>
      <c r="I34" s="878">
        <v>1508.8498337655215</v>
      </c>
      <c r="J34" s="878">
        <v>1559.8692958343054</v>
      </c>
      <c r="K34" s="878">
        <v>1976.6038729544537</v>
      </c>
      <c r="L34" s="878">
        <v>2529.3534312516786</v>
      </c>
      <c r="M34" s="878">
        <v>2220.9500912768176</v>
      </c>
      <c r="N34" s="889">
        <v>6.0389190912246704E-2</v>
      </c>
      <c r="O34" s="858">
        <v>6.3378519823136983E-2</v>
      </c>
      <c r="P34" s="13">
        <v>7.5822783357580192E-2</v>
      </c>
      <c r="Q34" s="13">
        <v>6.3667820360867197E-2</v>
      </c>
      <c r="R34" s="858">
        <v>3.3485183566028802E-2</v>
      </c>
      <c r="S34" s="13">
        <v>3.3222975912252643E-2</v>
      </c>
      <c r="T34" s="13">
        <v>3.4346360308390445E-2</v>
      </c>
      <c r="U34" s="13">
        <v>4.352233163942288E-2</v>
      </c>
      <c r="V34" s="13">
        <v>5.5693181812754837E-2</v>
      </c>
      <c r="W34" s="12">
        <v>4.8902528093641706E-2</v>
      </c>
      <c r="X34" s="13"/>
      <c r="Y34" s="919">
        <f t="shared" si="1"/>
        <v>-4.71482053399086E-9</v>
      </c>
      <c r="Z34" s="2"/>
      <c r="AA34" s="2"/>
      <c r="AB34" s="2"/>
      <c r="AC34" s="2"/>
      <c r="AD34" s="2"/>
    </row>
    <row r="35" spans="1:30" x14ac:dyDescent="0.2">
      <c r="A35" s="16">
        <v>1985</v>
      </c>
      <c r="B35" s="862">
        <v>168205</v>
      </c>
      <c r="C35" s="866">
        <v>7770.9320487637096</v>
      </c>
      <c r="D35" s="876">
        <v>2753.4265038357448</v>
      </c>
      <c r="E35" s="873">
        <v>2890.6561216429577</v>
      </c>
      <c r="F35" s="877">
        <v>3402.6262337071416</v>
      </c>
      <c r="G35" s="877">
        <f t="shared" si="2"/>
        <v>2973.3575119734669</v>
      </c>
      <c r="H35" s="873">
        <v>1518.3551568912144</v>
      </c>
      <c r="I35" s="878">
        <v>1668.0250521866083</v>
      </c>
      <c r="J35" s="878">
        <v>1557.0993186141525</v>
      </c>
      <c r="K35" s="878">
        <v>1890.4836681047152</v>
      </c>
      <c r="L35" s="878">
        <v>2052.0711915625648</v>
      </c>
      <c r="M35" s="878">
        <v>2331.4832677560839</v>
      </c>
      <c r="N35" s="889">
        <v>5.9599041938781738E-2</v>
      </c>
      <c r="O35" s="858">
        <v>6.2569433098865881E-2</v>
      </c>
      <c r="P35" s="13">
        <v>7.3651235405122875E-2</v>
      </c>
      <c r="Q35" s="13">
        <v>6.4359538490761106E-2</v>
      </c>
      <c r="R35" s="858">
        <v>3.2865417888388038E-2</v>
      </c>
      <c r="S35" s="13">
        <v>3.6105083938764437E-2</v>
      </c>
      <c r="T35" s="13">
        <v>3.3704051102745325E-2</v>
      </c>
      <c r="U35" s="13">
        <v>4.0920291594126468E-2</v>
      </c>
      <c r="V35" s="13">
        <v>4.4417919576544833E-2</v>
      </c>
      <c r="W35" s="12">
        <v>5.0465908155161728E-2</v>
      </c>
      <c r="X35" s="13"/>
      <c r="Y35" s="919">
        <f t="shared" si="1"/>
        <v>-1.0360963642597198E-8</v>
      </c>
      <c r="Z35" s="2"/>
      <c r="AA35" s="2"/>
      <c r="AB35" s="2"/>
      <c r="AC35" s="2"/>
      <c r="AD35" s="2"/>
    </row>
    <row r="36" spans="1:30" x14ac:dyDescent="0.2">
      <c r="A36" s="16">
        <v>1986</v>
      </c>
      <c r="B36" s="862">
        <v>170555.8</v>
      </c>
      <c r="C36" s="866">
        <v>7949.3495468843612</v>
      </c>
      <c r="D36" s="876">
        <v>2772.8330439496749</v>
      </c>
      <c r="E36" s="873">
        <v>2914.7163569007707</v>
      </c>
      <c r="F36" s="877">
        <v>3439.2425252769258</v>
      </c>
      <c r="G36" s="877">
        <f t="shared" si="2"/>
        <v>2987.7377356557695</v>
      </c>
      <c r="H36" s="873">
        <v>1495.8857775831216</v>
      </c>
      <c r="I36" s="878">
        <v>1582.2584391789765</v>
      </c>
      <c r="J36" s="878">
        <v>1551.5110997339625</v>
      </c>
      <c r="K36" s="878">
        <v>1597.3267367775936</v>
      </c>
      <c r="L36" s="878">
        <v>1796.5632659999935</v>
      </c>
      <c r="M36" s="878">
        <v>2133.4136818469005</v>
      </c>
      <c r="N36" s="889">
        <v>5.9492006897926331E-2</v>
      </c>
      <c r="O36" s="858">
        <v>6.2536158095996233E-2</v>
      </c>
      <c r="P36" s="13">
        <v>7.3790032358374447E-2</v>
      </c>
      <c r="Q36" s="13">
        <v>6.4102854792022532E-2</v>
      </c>
      <c r="R36" s="858">
        <v>3.2094700830498368E-2</v>
      </c>
      <c r="S36" s="13">
        <v>3.3947853507925174E-2</v>
      </c>
      <c r="T36" s="13">
        <v>3.3288159649202953E-2</v>
      </c>
      <c r="U36" s="13">
        <v>3.4271148582121214E-2</v>
      </c>
      <c r="V36" s="13">
        <v>3.8545831111846951E-2</v>
      </c>
      <c r="W36" s="12">
        <v>4.5773062952170207E-2</v>
      </c>
      <c r="X36" s="13"/>
      <c r="Y36" s="919">
        <f t="shared" si="1"/>
        <v>5.4715201189270424E-9</v>
      </c>
      <c r="Z36" s="2"/>
      <c r="AA36" s="2"/>
      <c r="AB36" s="2"/>
      <c r="AC36" s="2"/>
      <c r="AD36" s="2"/>
    </row>
    <row r="37" spans="1:30" x14ac:dyDescent="0.2">
      <c r="A37" s="16">
        <v>1987</v>
      </c>
      <c r="B37" s="862">
        <v>172551.6</v>
      </c>
      <c r="C37" s="866">
        <v>8285.7390775166932</v>
      </c>
      <c r="D37" s="876">
        <v>2714.6482329265209</v>
      </c>
      <c r="E37" s="873">
        <v>2847.3810241576734</v>
      </c>
      <c r="F37" s="877">
        <v>3508.132332334189</v>
      </c>
      <c r="G37" s="877">
        <f t="shared" si="2"/>
        <v>2733.2871449764471</v>
      </c>
      <c r="H37" s="873">
        <v>1520.0519379175043</v>
      </c>
      <c r="I37" s="878">
        <v>1614.4861394173367</v>
      </c>
      <c r="J37" s="878">
        <v>1628.2061026486067</v>
      </c>
      <c r="K37" s="878">
        <v>1868.0259961465058</v>
      </c>
      <c r="L37" s="878">
        <v>2254.6307915662783</v>
      </c>
      <c r="M37" s="878">
        <v>2997.9844486653092</v>
      </c>
      <c r="N37" s="889">
        <v>5.6532904505729675E-2</v>
      </c>
      <c r="O37" s="858">
        <v>5.9297082243542971E-2</v>
      </c>
      <c r="P37" s="13">
        <v>7.3057314657489769E-2</v>
      </c>
      <c r="Q37" s="13">
        <v>5.6921062286995207E-2</v>
      </c>
      <c r="R37" s="858">
        <v>3.165528041819244E-2</v>
      </c>
      <c r="S37" s="13">
        <v>3.3621885015691078E-2</v>
      </c>
      <c r="T37" s="13">
        <v>3.3907605044447564E-2</v>
      </c>
      <c r="U37" s="13">
        <v>3.8901885693132243E-2</v>
      </c>
      <c r="V37" s="13">
        <v>4.6952981122672099E-2</v>
      </c>
      <c r="W37" s="12">
        <v>6.2433418256679925E-2</v>
      </c>
      <c r="X37" s="13"/>
      <c r="Y37" s="919">
        <f t="shared" si="1"/>
        <v>-2.4447217583656311E-9</v>
      </c>
      <c r="Z37" s="2"/>
      <c r="AA37" s="2"/>
      <c r="AB37" s="2"/>
      <c r="AC37" s="2"/>
      <c r="AD37" s="2"/>
    </row>
    <row r="38" spans="1:30" x14ac:dyDescent="0.2">
      <c r="A38" s="16">
        <v>1988</v>
      </c>
      <c r="B38" s="862">
        <v>174344.4</v>
      </c>
      <c r="C38" s="866">
        <v>8723.6349202492856</v>
      </c>
      <c r="D38" s="876">
        <v>2738.6486248892206</v>
      </c>
      <c r="E38" s="873">
        <v>2880.7479978028355</v>
      </c>
      <c r="F38" s="877">
        <v>3540.636644038168</v>
      </c>
      <c r="G38" s="877">
        <f t="shared" si="2"/>
        <v>2776.0741894593784</v>
      </c>
      <c r="H38" s="873">
        <v>1459.7514143924175</v>
      </c>
      <c r="I38" s="878">
        <v>1574.0043072858282</v>
      </c>
      <c r="J38" s="878">
        <v>1860.8957504596533</v>
      </c>
      <c r="K38" s="878">
        <v>1904.3528828046303</v>
      </c>
      <c r="L38" s="878">
        <v>2144.8432046444577</v>
      </c>
      <c r="M38" s="878">
        <v>2089.9039765253128</v>
      </c>
      <c r="N38" s="889">
        <v>5.473269522190094E-2</v>
      </c>
      <c r="O38" s="858">
        <v>5.7572592826223477E-2</v>
      </c>
      <c r="P38" s="13">
        <v>7.0760660775704309E-2</v>
      </c>
      <c r="Q38" s="13">
        <v>5.5480656095928317E-2</v>
      </c>
      <c r="R38" s="858">
        <v>2.9173559739490432E-2</v>
      </c>
      <c r="S38" s="13">
        <v>3.1456937281291175E-2</v>
      </c>
      <c r="T38" s="13">
        <v>3.7190546835397249E-2</v>
      </c>
      <c r="U38" s="13">
        <v>3.8059050358718587E-2</v>
      </c>
      <c r="V38" s="13">
        <v>4.2865319906937309E-2</v>
      </c>
      <c r="W38" s="12">
        <v>4.176734333519172E-2</v>
      </c>
      <c r="X38" s="13"/>
      <c r="Y38" s="919">
        <f t="shared" si="1"/>
        <v>-5.7043507695198059E-9</v>
      </c>
      <c r="Z38" s="2"/>
      <c r="AA38" s="2"/>
      <c r="AB38" s="2"/>
      <c r="AC38" s="2"/>
      <c r="AD38" s="2"/>
    </row>
    <row r="39" spans="1:30" x14ac:dyDescent="0.2">
      <c r="A39" s="20">
        <v>1989</v>
      </c>
      <c r="B39" s="863">
        <v>176060.2</v>
      </c>
      <c r="C39" s="886">
        <v>8915.6281764556752</v>
      </c>
      <c r="D39" s="879">
        <v>2880.6401235576195</v>
      </c>
      <c r="E39" s="880">
        <v>3025.3653047529369</v>
      </c>
      <c r="F39" s="881">
        <v>3769.5809794412671</v>
      </c>
      <c r="G39" s="881">
        <f t="shared" si="2"/>
        <v>2851.4370375807584</v>
      </c>
      <c r="H39" s="880">
        <v>1578.1151434647197</v>
      </c>
      <c r="I39" s="882">
        <v>1614.9547932572718</v>
      </c>
      <c r="J39" s="882">
        <v>1804.7118076811616</v>
      </c>
      <c r="K39" s="882">
        <v>2026.8273873035394</v>
      </c>
      <c r="L39" s="882">
        <v>2391.7432756023331</v>
      </c>
      <c r="M39" s="882">
        <v>2407.2883716673259</v>
      </c>
      <c r="N39" s="890">
        <v>5.6885063648223877E-2</v>
      </c>
      <c r="O39" s="859">
        <v>5.9743005213527392E-2</v>
      </c>
      <c r="P39" s="18">
        <v>7.4439306801650687E-2</v>
      </c>
      <c r="Q39" s="18">
        <v>5.6308379531755118E-2</v>
      </c>
      <c r="R39" s="859">
        <v>3.116362215678237E-2</v>
      </c>
      <c r="S39" s="18">
        <v>3.1891108317267935E-2</v>
      </c>
      <c r="T39" s="18">
        <v>3.5638310112773304E-2</v>
      </c>
      <c r="U39" s="18">
        <v>4.0024508437497282E-2</v>
      </c>
      <c r="V39" s="18">
        <v>4.7230637159501043E-2</v>
      </c>
      <c r="W39" s="17">
        <v>4.7537611908565765E-2</v>
      </c>
      <c r="X39" s="13"/>
      <c r="Y39" s="919">
        <f t="shared" si="1"/>
        <v>3.2596290111541748E-9</v>
      </c>
      <c r="Z39" s="2"/>
      <c r="AA39" s="2"/>
      <c r="AB39" s="2"/>
      <c r="AC39" s="2"/>
      <c r="AD39" s="2"/>
    </row>
    <row r="40" spans="1:30" x14ac:dyDescent="0.2">
      <c r="A40" s="24">
        <v>1990</v>
      </c>
      <c r="B40" s="861">
        <v>178365</v>
      </c>
      <c r="C40" s="865">
        <v>9024.4567388656069</v>
      </c>
      <c r="D40" s="883">
        <v>3106.1289522465327</v>
      </c>
      <c r="E40" s="868">
        <v>3279.1568245012504</v>
      </c>
      <c r="F40" s="884">
        <v>3908.9597018571703</v>
      </c>
      <c r="G40" s="884">
        <f t="shared" si="2"/>
        <v>3311.6924339316629</v>
      </c>
      <c r="H40" s="868">
        <v>1548.8726241748986</v>
      </c>
      <c r="I40" s="885">
        <v>1625.8139347213312</v>
      </c>
      <c r="J40" s="885">
        <v>1928.5364139574056</v>
      </c>
      <c r="K40" s="885">
        <v>2084.9874612505614</v>
      </c>
      <c r="L40" s="885">
        <v>2786.6220767051354</v>
      </c>
      <c r="M40" s="885">
        <v>2335.0451635392269</v>
      </c>
      <c r="N40" s="888">
        <v>6.1391472816467285E-2</v>
      </c>
      <c r="O40" s="857">
        <v>6.4811303763387215E-2</v>
      </c>
      <c r="P40" s="22">
        <v>7.7259121229872121E-2</v>
      </c>
      <c r="Q40" s="22">
        <v>6.5454357871127883E-2</v>
      </c>
      <c r="R40" s="857">
        <v>3.0612886027938661E-2</v>
      </c>
      <c r="S40" s="22">
        <v>3.2133602149997387E-2</v>
      </c>
      <c r="T40" s="22">
        <v>3.8116798321397034E-2</v>
      </c>
      <c r="U40" s="22">
        <v>4.1208994545272055E-2</v>
      </c>
      <c r="V40" s="22">
        <v>5.5076539352327814E-2</v>
      </c>
      <c r="W40" s="21">
        <v>4.6151291168694548E-2</v>
      </c>
      <c r="X40" s="13"/>
      <c r="Y40" s="919">
        <f t="shared" si="1"/>
        <v>-1.0826624922966044E-8</v>
      </c>
      <c r="Z40" s="2"/>
      <c r="AA40" s="2"/>
      <c r="AB40" s="2"/>
      <c r="AC40" s="2"/>
      <c r="AD40" s="2"/>
    </row>
    <row r="41" spans="1:30" x14ac:dyDescent="0.2">
      <c r="A41" s="16">
        <v>1991</v>
      </c>
      <c r="B41" s="862">
        <v>180978</v>
      </c>
      <c r="C41" s="866">
        <v>8969.1930503400927</v>
      </c>
      <c r="D41" s="876">
        <v>3497.9565505683709</v>
      </c>
      <c r="E41" s="873">
        <v>3680.5323507603707</v>
      </c>
      <c r="F41" s="877">
        <v>4157.8610255547819</v>
      </c>
      <c r="G41" s="877">
        <f t="shared" si="2"/>
        <v>4004.0045949574492</v>
      </c>
      <c r="H41" s="873">
        <v>1854.7712910085177</v>
      </c>
      <c r="I41" s="878">
        <v>1973.6781115486997</v>
      </c>
      <c r="J41" s="878">
        <v>2291.6491973017219</v>
      </c>
      <c r="K41" s="878">
        <v>2723.2179331320217</v>
      </c>
      <c r="L41" s="878">
        <v>3279.8821904376559</v>
      </c>
      <c r="M41" s="878">
        <v>3241.9176880678192</v>
      </c>
      <c r="N41" s="889">
        <v>7.0580840110778809E-2</v>
      </c>
      <c r="O41" s="858">
        <v>7.4264806213603957E-2</v>
      </c>
      <c r="P41" s="13">
        <v>8.3896217693109051E-2</v>
      </c>
      <c r="Q41" s="13">
        <v>8.079174341762356E-2</v>
      </c>
      <c r="R41" s="858">
        <v>3.7425083485231873E-2</v>
      </c>
      <c r="S41" s="13">
        <v>3.9824353792710099E-2</v>
      </c>
      <c r="T41" s="13">
        <v>4.6240290079779804E-2</v>
      </c>
      <c r="U41" s="13">
        <v>5.4948369639973287E-2</v>
      </c>
      <c r="V41" s="13">
        <v>6.6180593474740576E-2</v>
      </c>
      <c r="W41" s="12">
        <v>6.5414555808773756E-2</v>
      </c>
      <c r="X41" s="13"/>
      <c r="Y41" s="919">
        <f t="shared" si="1"/>
        <v>-6.1700120568275452E-9</v>
      </c>
      <c r="Z41" s="2"/>
      <c r="AA41" s="2"/>
      <c r="AB41" s="2"/>
      <c r="AC41" s="2"/>
      <c r="AD41" s="2"/>
    </row>
    <row r="42" spans="1:30" x14ac:dyDescent="0.2">
      <c r="A42" s="16">
        <v>1992</v>
      </c>
      <c r="B42" s="862">
        <v>183443</v>
      </c>
      <c r="C42" s="866">
        <v>9267.2625675489908</v>
      </c>
      <c r="D42" s="876">
        <v>3936.1740544500703</v>
      </c>
      <c r="E42" s="873">
        <v>4154.4029797254088</v>
      </c>
      <c r="F42" s="877">
        <v>4600.1384743653216</v>
      </c>
      <c r="G42" s="877">
        <f t="shared" si="2"/>
        <v>4635.8343563568696</v>
      </c>
      <c r="H42" s="873">
        <v>1972.1197257203019</v>
      </c>
      <c r="I42" s="878">
        <v>1996.8420434206814</v>
      </c>
      <c r="J42" s="878">
        <v>2209.2830770110236</v>
      </c>
      <c r="K42" s="878">
        <v>2485.3163395774686</v>
      </c>
      <c r="L42" s="878">
        <v>3140.1998405769814</v>
      </c>
      <c r="M42" s="878">
        <v>2999.0354846654404</v>
      </c>
      <c r="N42" s="889">
        <v>7.791551947593689E-2</v>
      </c>
      <c r="O42" s="858">
        <v>8.2235303063321719E-2</v>
      </c>
      <c r="P42" s="13">
        <v>9.1058518737554564E-2</v>
      </c>
      <c r="Q42" s="13">
        <v>9.1765109236361095E-2</v>
      </c>
      <c r="R42" s="858">
        <v>3.9037585933101582E-2</v>
      </c>
      <c r="S42" s="13">
        <v>3.9526957642692651E-2</v>
      </c>
      <c r="T42" s="13">
        <v>4.3732171452148805E-2</v>
      </c>
      <c r="U42" s="13">
        <v>4.9196176536270286E-2</v>
      </c>
      <c r="V42" s="13">
        <v>6.2159421420959753E-2</v>
      </c>
      <c r="W42" s="12">
        <v>5.9365110506304219E-2</v>
      </c>
      <c r="X42" s="13"/>
      <c r="Y42" s="919">
        <f t="shared" si="1"/>
        <v>1.1874362812469563E-8</v>
      </c>
      <c r="Z42" s="2"/>
      <c r="AA42" s="2"/>
      <c r="AB42" s="2"/>
      <c r="AC42" s="2"/>
      <c r="AD42" s="2"/>
    </row>
    <row r="43" spans="1:30" x14ac:dyDescent="0.2">
      <c r="A43" s="16">
        <v>1993</v>
      </c>
      <c r="B43" s="862">
        <v>185685</v>
      </c>
      <c r="C43" s="866">
        <v>9460.2410386156753</v>
      </c>
      <c r="D43" s="876">
        <v>3963.8555383899479</v>
      </c>
      <c r="E43" s="873">
        <v>4192.8949580991093</v>
      </c>
      <c r="F43" s="877">
        <v>4578.164950378231</v>
      </c>
      <c r="G43" s="877">
        <f t="shared" si="2"/>
        <v>4759.5312072749839</v>
      </c>
      <c r="H43" s="873">
        <v>1902.4955416361747</v>
      </c>
      <c r="I43" s="878">
        <v>1876.1298054882868</v>
      </c>
      <c r="J43" s="878">
        <v>2283.3215582825446</v>
      </c>
      <c r="K43" s="878">
        <v>2736.5638819655642</v>
      </c>
      <c r="L43" s="878">
        <v>3213.3017742321504</v>
      </c>
      <c r="M43" s="878">
        <v>3100.8702810175469</v>
      </c>
      <c r="N43" s="889">
        <v>7.7802300453186035E-2</v>
      </c>
      <c r="O43" s="858">
        <v>8.2297871387911281E-2</v>
      </c>
      <c r="P43" s="13">
        <v>8.9859925908967866E-2</v>
      </c>
      <c r="Q43" s="13">
        <v>9.3419771083568359E-2</v>
      </c>
      <c r="R43" s="858">
        <v>3.734205959517567E-2</v>
      </c>
      <c r="S43" s="13">
        <v>3.6824554629220067E-2</v>
      </c>
      <c r="T43" s="13">
        <v>4.4816888049581394E-2</v>
      </c>
      <c r="U43" s="13">
        <v>5.3713099100605177E-2</v>
      </c>
      <c r="V43" s="13">
        <v>6.3070479654037115E-2</v>
      </c>
      <c r="W43" s="12">
        <v>6.0863681567990817E-2</v>
      </c>
      <c r="X43" s="13"/>
      <c r="Y43" s="919">
        <f t="shared" si="1"/>
        <v>-1.0244548306892476E-8</v>
      </c>
      <c r="Z43" s="2"/>
      <c r="AA43" s="2"/>
      <c r="AB43" s="2"/>
      <c r="AC43" s="2"/>
      <c r="AD43" s="2"/>
    </row>
    <row r="44" spans="1:30" x14ac:dyDescent="0.2">
      <c r="A44" s="16">
        <v>1994</v>
      </c>
      <c r="B44" s="862">
        <v>187757</v>
      </c>
      <c r="C44" s="866">
        <v>9878.3315575706347</v>
      </c>
      <c r="D44" s="876">
        <v>3889.4059939262211</v>
      </c>
      <c r="E44" s="873">
        <v>4085.8292847199168</v>
      </c>
      <c r="F44" s="877">
        <v>4499.0271863104845</v>
      </c>
      <c r="G44" s="877">
        <f t="shared" si="2"/>
        <v>4590.7892289116862</v>
      </c>
      <c r="H44" s="873">
        <v>2121.6010316919678</v>
      </c>
      <c r="I44" s="878">
        <v>2074.3919493203998</v>
      </c>
      <c r="J44" s="878">
        <v>2398.3391558509525</v>
      </c>
      <c r="K44" s="878">
        <v>2701.4445993864124</v>
      </c>
      <c r="L44" s="878">
        <v>3188.7500741296572</v>
      </c>
      <c r="M44" s="878">
        <v>3442.180185377551</v>
      </c>
      <c r="N44" s="889">
        <v>7.3925763368606567E-2</v>
      </c>
      <c r="O44" s="858">
        <v>7.7659171950270098E-2</v>
      </c>
      <c r="P44" s="13">
        <v>8.5512805730104433E-2</v>
      </c>
      <c r="Q44" s="13">
        <v>8.7256922713044707E-2</v>
      </c>
      <c r="R44" s="858">
        <v>4.0325174609279202E-2</v>
      </c>
      <c r="S44" s="13">
        <v>3.9427873721251672E-2</v>
      </c>
      <c r="T44" s="13">
        <v>4.558512358698863E-2</v>
      </c>
      <c r="U44" s="13">
        <v>5.1346235008509211E-2</v>
      </c>
      <c r="V44" s="13">
        <v>6.0608428070985099E-2</v>
      </c>
      <c r="W44" s="12">
        <v>6.5425362704152334E-2</v>
      </c>
      <c r="X44" s="13"/>
      <c r="Y44" s="919">
        <f t="shared" si="1"/>
        <v>8.8475644449692581E-9</v>
      </c>
      <c r="Z44" s="2"/>
      <c r="AA44" s="2"/>
      <c r="AB44" s="2"/>
      <c r="AC44" s="2"/>
      <c r="AD44" s="2"/>
    </row>
    <row r="45" spans="1:30" x14ac:dyDescent="0.2">
      <c r="A45" s="16">
        <v>1995</v>
      </c>
      <c r="B45" s="862">
        <v>189911</v>
      </c>
      <c r="C45" s="866">
        <v>10211.112529454609</v>
      </c>
      <c r="D45" s="876">
        <v>4008.9142475044296</v>
      </c>
      <c r="E45" s="873">
        <v>4210.7965138943773</v>
      </c>
      <c r="F45" s="877">
        <v>4653.0968047242986</v>
      </c>
      <c r="G45" s="877">
        <f t="shared" si="2"/>
        <v>4710.62027883057</v>
      </c>
      <c r="H45" s="873">
        <v>2191.9677157775432</v>
      </c>
      <c r="I45" s="878">
        <v>2088.5426177956356</v>
      </c>
      <c r="J45" s="878">
        <v>2513.8393308632699</v>
      </c>
      <c r="K45" s="878">
        <v>2910.0523171083873</v>
      </c>
      <c r="L45" s="878">
        <v>3310.3413542002027</v>
      </c>
      <c r="M45" s="878">
        <v>3263.3393389747257</v>
      </c>
      <c r="N45" s="889">
        <v>7.4559643864631653E-2</v>
      </c>
      <c r="O45" s="858">
        <v>7.83143437547551E-2</v>
      </c>
      <c r="P45" s="13">
        <v>8.654044941067697E-2</v>
      </c>
      <c r="Q45" s="13">
        <v>8.7610297623541541E-2</v>
      </c>
      <c r="R45" s="858">
        <v>4.0767230766505236E-2</v>
      </c>
      <c r="S45" s="13">
        <v>3.8843682893912046E-2</v>
      </c>
      <c r="T45" s="13">
        <v>4.6753548135569652E-2</v>
      </c>
      <c r="U45" s="13">
        <v>5.4122500755937601E-2</v>
      </c>
      <c r="V45" s="13">
        <v>6.1567261657735635E-2</v>
      </c>
      <c r="W45" s="12">
        <v>6.0693096410047165E-2</v>
      </c>
      <c r="X45" s="13"/>
      <c r="Y45" s="919">
        <f t="shared" si="1"/>
        <v>-1.1408701539039612E-8</v>
      </c>
      <c r="Z45" s="2"/>
      <c r="AA45" s="2"/>
      <c r="AB45" s="2"/>
      <c r="AC45" s="2"/>
      <c r="AD45" s="2"/>
    </row>
    <row r="46" spans="1:30" x14ac:dyDescent="0.2">
      <c r="A46" s="16">
        <v>1996</v>
      </c>
      <c r="B46" s="862">
        <v>192043</v>
      </c>
      <c r="C46" s="866">
        <v>10651.597518152184</v>
      </c>
      <c r="D46" s="876">
        <v>4057.1263135395379</v>
      </c>
      <c r="E46" s="873">
        <v>4293.9299948723892</v>
      </c>
      <c r="F46" s="877">
        <v>4692.3366618691107</v>
      </c>
      <c r="G46" s="877">
        <f t="shared" si="2"/>
        <v>4869.4041598445847</v>
      </c>
      <c r="H46" s="873">
        <v>1925.9006715883845</v>
      </c>
      <c r="I46" s="878">
        <v>1726.9508101439073</v>
      </c>
      <c r="J46" s="878">
        <v>1659.1547514672177</v>
      </c>
      <c r="K46" s="878">
        <v>1496.0021614303955</v>
      </c>
      <c r="L46" s="878">
        <v>1449.1738961485257</v>
      </c>
      <c r="M46" s="878">
        <v>1411.3229565149165</v>
      </c>
      <c r="N46" s="889">
        <v>7.3147967457771301E-2</v>
      </c>
      <c r="O46" s="858">
        <v>7.741741993160961E-2</v>
      </c>
      <c r="P46" s="13">
        <v>8.460049377754332E-2</v>
      </c>
      <c r="Q46" s="13">
        <v>8.7792932607094865E-2</v>
      </c>
      <c r="R46" s="858">
        <v>3.4723030234999896E-2</v>
      </c>
      <c r="S46" s="13">
        <v>3.1136063286965065E-2</v>
      </c>
      <c r="T46" s="13">
        <v>2.9913734103548251E-2</v>
      </c>
      <c r="U46" s="13">
        <v>2.6972174136130622E-2</v>
      </c>
      <c r="V46" s="13">
        <v>2.6127883828108711E-2</v>
      </c>
      <c r="W46" s="12">
        <v>2.5445450231864623E-2</v>
      </c>
      <c r="X46" s="13"/>
      <c r="Y46" s="919">
        <f t="shared" si="1"/>
        <v>1.3504177345802226E-8</v>
      </c>
      <c r="Z46" s="2"/>
      <c r="AA46" s="2"/>
      <c r="AB46" s="2"/>
      <c r="AC46" s="2"/>
      <c r="AD46" s="2"/>
    </row>
    <row r="47" spans="1:30" x14ac:dyDescent="0.2">
      <c r="A47" s="16">
        <v>1997</v>
      </c>
      <c r="B47" s="862">
        <v>194426</v>
      </c>
      <c r="C47" s="866">
        <v>11175.531805889053</v>
      </c>
      <c r="D47" s="876">
        <v>4009.8984732431222</v>
      </c>
      <c r="E47" s="873">
        <v>4251.6896747583323</v>
      </c>
      <c r="F47" s="877">
        <v>4671.7430585558222</v>
      </c>
      <c r="G47" s="877">
        <f t="shared" si="2"/>
        <v>4789.5453637010523</v>
      </c>
      <c r="H47" s="873">
        <v>1833.7745815125602</v>
      </c>
      <c r="I47" s="878">
        <v>1663.9411570222283</v>
      </c>
      <c r="J47" s="878">
        <v>1574.0229267622551</v>
      </c>
      <c r="K47" s="878">
        <v>1442.2107513361991</v>
      </c>
      <c r="L47" s="878">
        <v>1373.2593614953244</v>
      </c>
      <c r="M47" s="878">
        <v>1454.022456513113</v>
      </c>
      <c r="N47" s="889">
        <v>6.9762095808982849E-2</v>
      </c>
      <c r="O47" s="858">
        <v>7.3968651430883867E-2</v>
      </c>
      <c r="P47" s="13">
        <v>8.1276518350932747E-2</v>
      </c>
      <c r="Q47" s="13">
        <v>8.3325980638543726E-2</v>
      </c>
      <c r="R47" s="858">
        <v>3.1903041660825693E-2</v>
      </c>
      <c r="S47" s="13">
        <v>2.8948369439092399E-2</v>
      </c>
      <c r="T47" s="13">
        <v>2.7384019559356654E-2</v>
      </c>
      <c r="U47" s="13">
        <v>2.5090820947915038E-2</v>
      </c>
      <c r="V47" s="13">
        <v>2.3891241084150746E-2</v>
      </c>
      <c r="W47" s="12">
        <v>2.5296314756229062E-2</v>
      </c>
      <c r="X47" s="13"/>
      <c r="Y47" s="919">
        <f t="shared" si="1"/>
        <v>-5.3551048040390015E-9</v>
      </c>
      <c r="Z47" s="2"/>
      <c r="AA47" s="2"/>
      <c r="AB47" s="2"/>
      <c r="AC47" s="2"/>
      <c r="AD47" s="2"/>
    </row>
    <row r="48" spans="1:30" x14ac:dyDescent="0.2">
      <c r="A48" s="16">
        <v>1998</v>
      </c>
      <c r="B48" s="862">
        <v>196795</v>
      </c>
      <c r="C48" s="866">
        <v>11744.736134375255</v>
      </c>
      <c r="D48" s="876">
        <v>3981.4250560640953</v>
      </c>
      <c r="E48" s="873">
        <v>4223.108311698209</v>
      </c>
      <c r="F48" s="877">
        <v>4497.1095372516993</v>
      </c>
      <c r="G48" s="877">
        <f t="shared" si="2"/>
        <v>4936.3838576808985</v>
      </c>
      <c r="H48" s="873">
        <v>1806.2754774501693</v>
      </c>
      <c r="I48" s="878">
        <v>1632.317315948449</v>
      </c>
      <c r="J48" s="878">
        <v>1306.5030868555184</v>
      </c>
      <c r="K48" s="878">
        <v>1337.6544224691784</v>
      </c>
      <c r="L48" s="878">
        <v>1319.6920871383847</v>
      </c>
      <c r="M48" s="878">
        <v>1300.0726032364926</v>
      </c>
      <c r="N48" s="889">
        <v>6.6712826490402222E-2</v>
      </c>
      <c r="O48" s="858">
        <v>7.0762475264827027E-2</v>
      </c>
      <c r="P48" s="13">
        <v>7.5353644497226924E-2</v>
      </c>
      <c r="Q48" s="13">
        <v>8.2714132540533891E-2</v>
      </c>
      <c r="R48" s="858">
        <v>3.0265982863966201E-2</v>
      </c>
      <c r="S48" s="13">
        <v>2.7351136927791227E-2</v>
      </c>
      <c r="T48" s="13">
        <v>2.1891788119887678E-2</v>
      </c>
      <c r="U48" s="13">
        <v>2.2413760433437346E-2</v>
      </c>
      <c r="V48" s="13">
        <v>2.2112783234717881E-2</v>
      </c>
      <c r="W48" s="12">
        <v>2.1784038826133664E-2</v>
      </c>
      <c r="X48" s="13"/>
      <c r="Y48" s="919">
        <f t="shared" si="1"/>
        <v>-4.6566127342995145E-10</v>
      </c>
      <c r="Z48" s="2"/>
      <c r="AA48" s="2"/>
      <c r="AB48" s="2"/>
      <c r="AC48" s="2"/>
      <c r="AD48" s="2"/>
    </row>
    <row r="49" spans="1:30" x14ac:dyDescent="0.2">
      <c r="A49" s="20">
        <v>1999</v>
      </c>
      <c r="B49" s="863">
        <v>199255</v>
      </c>
      <c r="C49" s="886">
        <v>12252.530382450994</v>
      </c>
      <c r="D49" s="879">
        <v>4023.2925592428205</v>
      </c>
      <c r="E49" s="880">
        <v>4262.8243522074308</v>
      </c>
      <c r="F49" s="881">
        <v>4533.4243379549825</v>
      </c>
      <c r="G49" s="881">
        <f t="shared" si="2"/>
        <v>4990.2804580748489</v>
      </c>
      <c r="H49" s="880">
        <v>1867.5050624316864</v>
      </c>
      <c r="I49" s="882">
        <v>1632.0371057584646</v>
      </c>
      <c r="J49" s="882">
        <v>1331.6180486869434</v>
      </c>
      <c r="K49" s="882">
        <v>1276.0117067095332</v>
      </c>
      <c r="L49" s="882">
        <v>1402.7888015879751</v>
      </c>
      <c r="M49" s="882">
        <v>1207.8265080110132</v>
      </c>
      <c r="N49" s="890">
        <v>6.5428212285041809E-2</v>
      </c>
      <c r="O49" s="859">
        <v>6.9323563360891655E-2</v>
      </c>
      <c r="P49" s="18">
        <v>7.3724156420212239E-2</v>
      </c>
      <c r="Q49" s="18">
        <v>8.1153712876963838E-2</v>
      </c>
      <c r="R49" s="859">
        <v>3.0370030483481966E-2</v>
      </c>
      <c r="S49" s="18">
        <v>2.654076695648655E-2</v>
      </c>
      <c r="T49" s="18">
        <v>2.165524557042886E-2</v>
      </c>
      <c r="U49" s="18">
        <v>2.0750955491166678E-2</v>
      </c>
      <c r="V49" s="18">
        <v>2.2812649627113046E-2</v>
      </c>
      <c r="W49" s="17">
        <v>1.9642103577105493E-2</v>
      </c>
      <c r="X49" s="13"/>
      <c r="Y49" s="919">
        <f t="shared" si="1"/>
        <v>-2.2118911147117615E-9</v>
      </c>
      <c r="Z49" s="2"/>
      <c r="AA49" s="2"/>
      <c r="AB49" s="2"/>
      <c r="AC49" s="2"/>
      <c r="AD49" s="2"/>
    </row>
    <row r="50" spans="1:30" x14ac:dyDescent="0.2">
      <c r="A50" s="24">
        <v>2000</v>
      </c>
      <c r="B50" s="861">
        <v>201646.4407831867</v>
      </c>
      <c r="C50" s="865">
        <v>12806.411527339986</v>
      </c>
      <c r="D50" s="883">
        <v>4202.188023613875</v>
      </c>
      <c r="E50" s="868">
        <v>4461.3531791273908</v>
      </c>
      <c r="F50" s="884">
        <v>4710.511883857148</v>
      </c>
      <c r="G50" s="884">
        <f t="shared" si="2"/>
        <v>5265.2430929970415</v>
      </c>
      <c r="H50" s="868">
        <v>1869.6938608715934</v>
      </c>
      <c r="I50" s="885">
        <v>1733.9893227547873</v>
      </c>
      <c r="J50" s="885">
        <v>1432.3415814235516</v>
      </c>
      <c r="K50" s="885">
        <v>1440.3994531713211</v>
      </c>
      <c r="L50" s="885">
        <v>1441.9894513618076</v>
      </c>
      <c r="M50" s="885">
        <v>1514.6421958199583</v>
      </c>
      <c r="N50" s="888">
        <v>6.616656482219696E-2</v>
      </c>
      <c r="O50" s="857">
        <v>7.0247312272234311E-2</v>
      </c>
      <c r="P50" s="22">
        <v>7.4170500738546252E-2</v>
      </c>
      <c r="Q50" s="22">
        <v>8.2905154757402968E-2</v>
      </c>
      <c r="R50" s="857">
        <v>2.9439715535772851E-2</v>
      </c>
      <c r="S50" s="22">
        <v>2.7302947007683539E-2</v>
      </c>
      <c r="T50" s="22">
        <v>2.2553279758597E-2</v>
      </c>
      <c r="U50" s="22">
        <v>2.2680156921239814E-2</v>
      </c>
      <c r="V50" s="22">
        <v>2.2705192621153003E-2</v>
      </c>
      <c r="W50" s="21">
        <v>2.3849163928169052E-2</v>
      </c>
      <c r="X50" s="13"/>
      <c r="Y50" s="919">
        <f t="shared" si="1"/>
        <v>-1.2223608791828156E-8</v>
      </c>
      <c r="Z50" s="2"/>
      <c r="AA50" s="2"/>
      <c r="AB50" s="2"/>
      <c r="AC50" s="2"/>
      <c r="AD50" s="2"/>
    </row>
    <row r="51" spans="1:30" x14ac:dyDescent="0.2">
      <c r="A51" s="16">
        <v>2001</v>
      </c>
      <c r="B51" s="862">
        <v>203775.64568079551</v>
      </c>
      <c r="C51" s="866">
        <v>12873.092673872181</v>
      </c>
      <c r="D51" s="876">
        <v>4603.5248884720122</v>
      </c>
      <c r="E51" s="873">
        <v>4863.8591745555241</v>
      </c>
      <c r="F51" s="877">
        <v>5032.5927351462688</v>
      </c>
      <c r="G51" s="877">
        <f t="shared" si="2"/>
        <v>5868.9070174559738</v>
      </c>
      <c r="H51" s="873">
        <v>2260.5223442383344</v>
      </c>
      <c r="I51" s="878">
        <v>1971.0070979075449</v>
      </c>
      <c r="J51" s="878">
        <v>1766.2376879868721</v>
      </c>
      <c r="K51" s="878">
        <v>1690.2915576632715</v>
      </c>
      <c r="L51" s="878">
        <v>1751.2641042710886</v>
      </c>
      <c r="M51" s="878">
        <v>2076.3457949374933</v>
      </c>
      <c r="N51" s="889">
        <v>7.2871863842010498E-2</v>
      </c>
      <c r="O51" s="858">
        <v>7.6992846156321709E-2</v>
      </c>
      <c r="P51" s="13">
        <v>7.9663827491458492E-2</v>
      </c>
      <c r="Q51" s="13">
        <v>9.2902331026481155E-2</v>
      </c>
      <c r="R51" s="858">
        <v>3.5783118473773357E-2</v>
      </c>
      <c r="S51" s="13">
        <v>3.1200213825286476E-2</v>
      </c>
      <c r="T51" s="13">
        <v>2.795880014332397E-2</v>
      </c>
      <c r="U51" s="13">
        <v>2.6756604825095565E-2</v>
      </c>
      <c r="V51" s="13">
        <v>2.7721774607414314E-2</v>
      </c>
      <c r="W51" s="12">
        <v>3.2867681118986518E-2</v>
      </c>
      <c r="X51" s="13"/>
      <c r="Y51" s="919">
        <f t="shared" si="1"/>
        <v>9.546056375930867E-9</v>
      </c>
      <c r="Z51" s="2"/>
      <c r="AA51" s="2"/>
      <c r="AB51" s="2"/>
      <c r="AC51" s="2"/>
      <c r="AD51" s="2"/>
    </row>
    <row r="52" spans="1:30" x14ac:dyDescent="0.2">
      <c r="A52" s="16">
        <v>2002</v>
      </c>
      <c r="B52" s="862">
        <v>206200.68043331249</v>
      </c>
      <c r="C52" s="866">
        <v>12994.278055271237</v>
      </c>
      <c r="D52" s="876">
        <v>5050.1451483775672</v>
      </c>
      <c r="E52" s="873">
        <v>5335.8425367943464</v>
      </c>
      <c r="F52" s="877">
        <v>5567.6780506816885</v>
      </c>
      <c r="G52" s="877">
        <f t="shared" si="2"/>
        <v>6380.0087786337554</v>
      </c>
      <c r="H52" s="873">
        <v>2478.8720272866426</v>
      </c>
      <c r="I52" s="878">
        <v>2157.9008213275811</v>
      </c>
      <c r="J52" s="878">
        <v>1877.2196605141198</v>
      </c>
      <c r="K52" s="878">
        <v>1717.8306735688493</v>
      </c>
      <c r="L52" s="878">
        <v>1639.8190326075435</v>
      </c>
      <c r="M52" s="878">
        <v>1850.932850484814</v>
      </c>
      <c r="N52" s="889">
        <v>8.0138608813285828E-2</v>
      </c>
      <c r="O52" s="858">
        <v>8.4672219348552347E-2</v>
      </c>
      <c r="P52" s="13">
        <v>8.8351118669379503E-2</v>
      </c>
      <c r="Q52" s="13">
        <v>0.10124165003465649</v>
      </c>
      <c r="R52" s="858">
        <v>3.933616754693503E-2</v>
      </c>
      <c r="S52" s="13">
        <v>3.4242811780131881E-2</v>
      </c>
      <c r="T52" s="13">
        <v>2.9788801630559192E-2</v>
      </c>
      <c r="U52" s="13">
        <v>2.7259525481326822E-2</v>
      </c>
      <c r="V52" s="13">
        <v>2.6021591878588875E-2</v>
      </c>
      <c r="W52" s="12">
        <v>2.9371667404909367E-2</v>
      </c>
      <c r="X52" s="13"/>
      <c r="Y52" s="919">
        <f t="shared" si="1"/>
        <v>5.3551047901612137E-9</v>
      </c>
      <c r="Z52" s="2"/>
      <c r="AA52" s="2"/>
      <c r="AB52" s="2"/>
      <c r="AC52" s="2"/>
      <c r="AD52" s="2"/>
    </row>
    <row r="53" spans="1:30" x14ac:dyDescent="0.2">
      <c r="A53" s="16">
        <v>2003</v>
      </c>
      <c r="B53" s="862">
        <v>208605.71414694539</v>
      </c>
      <c r="C53" s="866">
        <v>13275.572081222917</v>
      </c>
      <c r="D53" s="876">
        <v>5206.9026779700489</v>
      </c>
      <c r="E53" s="873">
        <v>5529.9907936280233</v>
      </c>
      <c r="F53" s="877">
        <v>5794.6949533640482</v>
      </c>
      <c r="G53" s="877">
        <f t="shared" si="2"/>
        <v>6581.6082923649974</v>
      </c>
      <c r="H53" s="873">
        <v>2299.1146749083555</v>
      </c>
      <c r="I53" s="878">
        <v>2206.7545965184395</v>
      </c>
      <c r="J53" s="878">
        <v>1817.9034451560251</v>
      </c>
      <c r="K53" s="878">
        <v>1757.2216028915589</v>
      </c>
      <c r="L53" s="878">
        <v>2205.4963699802488</v>
      </c>
      <c r="M53" s="878">
        <v>1985.0881658927603</v>
      </c>
      <c r="N53" s="889">
        <v>8.1818670034408569E-2</v>
      </c>
      <c r="O53" s="858">
        <v>8.6895515437896004E-2</v>
      </c>
      <c r="P53" s="13">
        <v>9.1054944496136173E-2</v>
      </c>
      <c r="Q53" s="13">
        <v>0.10342010797456977</v>
      </c>
      <c r="R53" s="858">
        <v>3.6127140565440641E-2</v>
      </c>
      <c r="S53" s="13">
        <v>3.4675840388445067E-2</v>
      </c>
      <c r="T53" s="13">
        <v>2.856562746273994E-2</v>
      </c>
      <c r="U53" s="13">
        <v>2.7612103278329411E-2</v>
      </c>
      <c r="V53" s="13">
        <v>3.4656069244576315E-2</v>
      </c>
      <c r="W53" s="12">
        <v>3.1192684726288888E-2</v>
      </c>
      <c r="X53" s="13"/>
      <c r="Y53" s="919">
        <f t="shared" si="1"/>
        <v>7.9162418981093552E-9</v>
      </c>
      <c r="Z53" s="2"/>
      <c r="AA53" s="2"/>
      <c r="AB53" s="2"/>
      <c r="AC53" s="2"/>
      <c r="AD53" s="2"/>
    </row>
    <row r="54" spans="1:30" x14ac:dyDescent="0.2">
      <c r="A54" s="16">
        <v>2004</v>
      </c>
      <c r="B54" s="862">
        <v>210950.91872463207</v>
      </c>
      <c r="C54" s="866">
        <v>13817.40592158097</v>
      </c>
      <c r="D54" s="876">
        <v>5303.2888107916733</v>
      </c>
      <c r="E54" s="873">
        <v>5629.2917531398107</v>
      </c>
      <c r="F54" s="877">
        <v>5795.2149819449332</v>
      </c>
      <c r="G54" s="877">
        <f t="shared" si="2"/>
        <v>6829.2106554183601</v>
      </c>
      <c r="H54" s="873">
        <v>2369.2635497016672</v>
      </c>
      <c r="I54" s="878">
        <v>2069.9726624484028</v>
      </c>
      <c r="J54" s="878">
        <v>1687.9951521236112</v>
      </c>
      <c r="K54" s="878">
        <v>1538.5773487641047</v>
      </c>
      <c r="L54" s="878">
        <v>1710.7269216720026</v>
      </c>
      <c r="M54" s="878">
        <v>1930.8861372546494</v>
      </c>
      <c r="N54" s="889">
        <v>8.0965533852577209E-2</v>
      </c>
      <c r="O54" s="858">
        <v>8.5942634517171726E-2</v>
      </c>
      <c r="P54" s="13">
        <v>8.8475791446398944E-2</v>
      </c>
      <c r="Q54" s="13">
        <v>0.10426184698493064</v>
      </c>
      <c r="R54" s="858">
        <v>3.6171646497678005E-2</v>
      </c>
      <c r="S54" s="13">
        <v>3.1602359904354671E-2</v>
      </c>
      <c r="T54" s="13">
        <v>2.5770693150661824E-2</v>
      </c>
      <c r="U54" s="13">
        <v>2.3489525247555317E-2</v>
      </c>
      <c r="V54" s="13">
        <v>2.611774003469236E-2</v>
      </c>
      <c r="W54" s="12">
        <v>2.9478920060554969E-2</v>
      </c>
      <c r="X54" s="13"/>
      <c r="Y54" s="919">
        <f t="shared" si="1"/>
        <v>1.862645149230957E-9</v>
      </c>
      <c r="Z54" s="2"/>
      <c r="AA54" s="2"/>
      <c r="AB54" s="2"/>
      <c r="AC54" s="2"/>
      <c r="AD54" s="2"/>
    </row>
    <row r="55" spans="1:30" x14ac:dyDescent="0.2">
      <c r="A55" s="16">
        <v>2005</v>
      </c>
      <c r="B55" s="862">
        <v>213348.60569152678</v>
      </c>
      <c r="C55" s="866">
        <v>14313.898870409472</v>
      </c>
      <c r="D55" s="876">
        <v>5405.8607973207909</v>
      </c>
      <c r="E55" s="873">
        <v>5755.8056313651014</v>
      </c>
      <c r="F55" s="877">
        <v>5902.3097857692601</v>
      </c>
      <c r="G55" s="877">
        <f t="shared" si="2"/>
        <v>7011.6268462011776</v>
      </c>
      <c r="H55" s="873">
        <v>2256.3668197197512</v>
      </c>
      <c r="I55" s="878">
        <v>2053.6679486727094</v>
      </c>
      <c r="J55" s="878">
        <v>1659.3757575221105</v>
      </c>
      <c r="K55" s="878">
        <v>1668.070251173001</v>
      </c>
      <c r="L55" s="878">
        <v>1796.6186765992395</v>
      </c>
      <c r="M55" s="878">
        <v>2317.2742981986812</v>
      </c>
      <c r="N55" s="889">
        <v>8.0574333667755127E-2</v>
      </c>
      <c r="O55" s="858">
        <v>8.5790260026341367E-2</v>
      </c>
      <c r="P55" s="13">
        <v>8.7973903864622116E-2</v>
      </c>
      <c r="Q55" s="13">
        <v>0.10450827023507575</v>
      </c>
      <c r="R55" s="858">
        <v>3.3631138467171702E-2</v>
      </c>
      <c r="S55" s="13">
        <v>3.0609912600993994E-2</v>
      </c>
      <c r="T55" s="13">
        <v>2.47329890612491E-2</v>
      </c>
      <c r="U55" s="13">
        <v>2.4862580454509956E-2</v>
      </c>
      <c r="V55" s="13">
        <v>2.6778594223841878E-2</v>
      </c>
      <c r="W55" s="12">
        <v>3.4538964191477284E-2</v>
      </c>
      <c r="X55" s="13"/>
      <c r="Y55" s="919">
        <f t="shared" si="1"/>
        <v>1.4202669276763835E-8</v>
      </c>
      <c r="Z55" s="2"/>
      <c r="AA55" s="2"/>
      <c r="AB55" s="2"/>
      <c r="AC55" s="2"/>
      <c r="AD55" s="2"/>
    </row>
    <row r="56" spans="1:30" x14ac:dyDescent="0.2">
      <c r="A56" s="16">
        <v>2006</v>
      </c>
      <c r="B56" s="862">
        <v>215896.60788327493</v>
      </c>
      <c r="C56" s="866">
        <v>14816.847394643737</v>
      </c>
      <c r="D56" s="876">
        <v>5415.6082795718849</v>
      </c>
      <c r="E56" s="873">
        <v>5741.317851391048</v>
      </c>
      <c r="F56" s="877">
        <v>5979.043512823785</v>
      </c>
      <c r="G56" s="877">
        <f t="shared" si="2"/>
        <v>6879.4902374478879</v>
      </c>
      <c r="H56" s="873">
        <v>2484.2149426406213</v>
      </c>
      <c r="I56" s="878">
        <v>2151.7131276929213</v>
      </c>
      <c r="J56" s="878">
        <v>1798.4298367341944</v>
      </c>
      <c r="K56" s="878">
        <v>1746.0293577791922</v>
      </c>
      <c r="L56" s="878">
        <v>1826.8184059122004</v>
      </c>
      <c r="M56" s="878">
        <v>1334.8773750596388</v>
      </c>
      <c r="N56" s="889">
        <v>7.8910946846008301E-2</v>
      </c>
      <c r="O56" s="858">
        <v>8.3656868150178004E-2</v>
      </c>
      <c r="P56" s="13">
        <v>8.7120773969218121E-2</v>
      </c>
      <c r="Q56" s="13">
        <v>0.10024120291392236</v>
      </c>
      <c r="R56" s="858">
        <v>3.6197550334691179E-2</v>
      </c>
      <c r="S56" s="13">
        <v>3.1352659107142238E-2</v>
      </c>
      <c r="T56" s="13">
        <v>2.6204960537512534E-2</v>
      </c>
      <c r="U56" s="13">
        <v>2.5441432011064084E-2</v>
      </c>
      <c r="V56" s="13">
        <v>2.6618611000728265E-2</v>
      </c>
      <c r="W56" s="12">
        <v>1.945052746643583E-2</v>
      </c>
      <c r="X56" s="13"/>
      <c r="Y56" s="919">
        <f t="shared" si="1"/>
        <v>-1.0477378978301921E-8</v>
      </c>
      <c r="Z56" s="2"/>
      <c r="AA56" s="2"/>
      <c r="AB56" s="2"/>
      <c r="AC56" s="2"/>
      <c r="AD56" s="2"/>
    </row>
    <row r="57" spans="1:30" x14ac:dyDescent="0.2">
      <c r="A57" s="16">
        <v>2007</v>
      </c>
      <c r="B57" s="862">
        <v>218456.65775859603</v>
      </c>
      <c r="C57" s="866">
        <v>14837.224195546847</v>
      </c>
      <c r="D57" s="876">
        <v>5566.8436540975435</v>
      </c>
      <c r="E57" s="873">
        <v>5886.4511961878852</v>
      </c>
      <c r="F57" s="877">
        <v>5925.2794492785324</v>
      </c>
      <c r="G57" s="877">
        <f t="shared" si="2"/>
        <v>7309.5286788715475</v>
      </c>
      <c r="H57" s="873">
        <v>2690.3820216099334</v>
      </c>
      <c r="I57" s="878">
        <v>2503.0400209458558</v>
      </c>
      <c r="J57" s="878">
        <v>1921.3231540160002</v>
      </c>
      <c r="K57" s="878">
        <v>1902.7086175263792</v>
      </c>
      <c r="L57" s="878">
        <v>1945.1976697941623</v>
      </c>
      <c r="M57" s="878">
        <v>2622.4632329290525</v>
      </c>
      <c r="N57" s="889">
        <v>8.1963717937469482E-2</v>
      </c>
      <c r="O57" s="858">
        <v>8.6669476542940396E-2</v>
      </c>
      <c r="P57" s="13">
        <v>8.7241166387684643E-2</v>
      </c>
      <c r="Q57" s="13">
        <v>0.10762223337274521</v>
      </c>
      <c r="R57" s="858">
        <v>3.9611982456335681E-2</v>
      </c>
      <c r="S57" s="13">
        <v>3.6853642568530631E-2</v>
      </c>
      <c r="T57" s="13">
        <v>2.8288703410339625E-2</v>
      </c>
      <c r="U57" s="13">
        <v>2.8014631294581711E-2</v>
      </c>
      <c r="V57" s="13">
        <v>2.8640221110265433E-2</v>
      </c>
      <c r="W57" s="12">
        <v>3.8611976567182182E-2</v>
      </c>
      <c r="X57" s="13"/>
      <c r="Y57" s="919">
        <f t="shared" si="1"/>
        <v>9.1968104382056381E-9</v>
      </c>
      <c r="Z57" s="2"/>
      <c r="AA57" s="2"/>
      <c r="AB57" s="2"/>
      <c r="AC57" s="2"/>
      <c r="AD57" s="2"/>
    </row>
    <row r="58" spans="1:30" x14ac:dyDescent="0.2">
      <c r="A58" s="16">
        <v>2008</v>
      </c>
      <c r="B58" s="862">
        <v>220883.80606717154</v>
      </c>
      <c r="C58" s="866">
        <v>14624.740076455702</v>
      </c>
      <c r="D58" s="876">
        <v>6570.5165605293114</v>
      </c>
      <c r="E58" s="873">
        <v>6992.0436122274295</v>
      </c>
      <c r="F58" s="877">
        <v>6671.8689174034362</v>
      </c>
      <c r="G58" s="877">
        <f t="shared" si="2"/>
        <v>9140.2728838142775</v>
      </c>
      <c r="H58" s="873">
        <v>2776.7815739040393</v>
      </c>
      <c r="I58" s="878">
        <v>2470.8283401055178</v>
      </c>
      <c r="J58" s="878">
        <v>1980.8206555785996</v>
      </c>
      <c r="K58" s="878">
        <v>2004.7331611745947</v>
      </c>
      <c r="L58" s="878">
        <v>1950.7479050964873</v>
      </c>
      <c r="M58" s="878">
        <v>1379.3499925112421</v>
      </c>
      <c r="N58" s="889">
        <v>9.9237367510795593E-2</v>
      </c>
      <c r="O58" s="858">
        <v>0.105603873790743</v>
      </c>
      <c r="P58" s="13">
        <v>0.10076813620980829</v>
      </c>
      <c r="Q58" s="13">
        <v>0.13804951421459713</v>
      </c>
      <c r="R58" s="858">
        <v>4.1938939048122847E-2</v>
      </c>
      <c r="S58" s="13">
        <v>3.7317994374461705E-2</v>
      </c>
      <c r="T58" s="13">
        <v>2.9917195331563555E-2</v>
      </c>
      <c r="U58" s="13">
        <v>3.027835629723085E-2</v>
      </c>
      <c r="V58" s="13">
        <v>2.9462993509810076E-2</v>
      </c>
      <c r="W58" s="12">
        <v>2.0832922476010651E-2</v>
      </c>
      <c r="X58" s="13"/>
      <c r="Y58" s="919">
        <f t="shared" si="1"/>
        <v>1.2805685387085042E-8</v>
      </c>
      <c r="Z58" s="2"/>
      <c r="AA58" s="2"/>
      <c r="AB58" s="2"/>
      <c r="AC58" s="2"/>
      <c r="AD58" s="2"/>
    </row>
    <row r="59" spans="1:30" x14ac:dyDescent="0.2">
      <c r="A59" s="20">
        <v>2009</v>
      </c>
      <c r="B59" s="863">
        <v>223261.82783409781</v>
      </c>
      <c r="C59" s="886">
        <v>14123.593947062369</v>
      </c>
      <c r="D59" s="879">
        <v>7190.2842233648935</v>
      </c>
      <c r="E59" s="880">
        <v>7599.5004287946613</v>
      </c>
      <c r="F59" s="881">
        <v>7505.0198373918392</v>
      </c>
      <c r="G59" s="881">
        <f t="shared" si="2"/>
        <v>9617.4762752468541</v>
      </c>
      <c r="H59" s="880">
        <v>3507.3413202808674</v>
      </c>
      <c r="I59" s="882">
        <v>3192.1270635516807</v>
      </c>
      <c r="J59" s="882">
        <v>2661.8895454882268</v>
      </c>
      <c r="K59" s="882">
        <v>2366.1991397036013</v>
      </c>
      <c r="L59" s="882">
        <v>2290.0252675151951</v>
      </c>
      <c r="M59" s="882">
        <v>2401.8951940208972</v>
      </c>
      <c r="N59" s="890">
        <v>0.1136620044708252</v>
      </c>
      <c r="O59" s="859">
        <v>0.12013077993591045</v>
      </c>
      <c r="P59" s="18">
        <v>0.1186372571391985</v>
      </c>
      <c r="Q59" s="18">
        <v>0.15203037841577799</v>
      </c>
      <c r="R59" s="859">
        <v>5.5443071851186694E-2</v>
      </c>
      <c r="S59" s="18">
        <v>5.0460252932680298E-2</v>
      </c>
      <c r="T59" s="18">
        <v>4.2078406363543763E-2</v>
      </c>
      <c r="U59" s="18">
        <v>3.740421502698154E-2</v>
      </c>
      <c r="V59" s="18">
        <v>3.6200079733816885E-2</v>
      </c>
      <c r="W59" s="17">
        <v>3.7968488282302815E-2</v>
      </c>
      <c r="X59" s="13"/>
      <c r="Y59" s="919">
        <f t="shared" si="1"/>
        <v>4.6566128869551804E-9</v>
      </c>
      <c r="Z59" s="2"/>
      <c r="AA59" s="2"/>
      <c r="AB59" s="2"/>
      <c r="AC59" s="2"/>
      <c r="AD59" s="2"/>
    </row>
    <row r="60" spans="1:30" x14ac:dyDescent="0.2">
      <c r="A60" s="16">
        <v>2010</v>
      </c>
      <c r="B60" s="862">
        <v>225678.51719646383</v>
      </c>
      <c r="C60" s="866">
        <v>14753.263523728676</v>
      </c>
      <c r="D60" s="876">
        <v>7951.0508953715453</v>
      </c>
      <c r="E60" s="873">
        <v>8422.0101416904636</v>
      </c>
      <c r="F60" s="877">
        <v>7963.6760471499165</v>
      </c>
      <c r="G60" s="877">
        <f t="shared" si="2"/>
        <v>11100.430295288763</v>
      </c>
      <c r="H60" s="873">
        <v>3712.4191244790727</v>
      </c>
      <c r="I60" s="878">
        <v>3363.3594672492177</v>
      </c>
      <c r="J60" s="878">
        <v>2569.6438705620367</v>
      </c>
      <c r="K60" s="878">
        <v>2461.6617596159249</v>
      </c>
      <c r="L60" s="878">
        <v>2579.581978932039</v>
      </c>
      <c r="M60" s="878">
        <v>3152.1951985153178</v>
      </c>
      <c r="N60" s="889">
        <v>0.12162606418132782</v>
      </c>
      <c r="O60" s="858">
        <v>0.12883025898190681</v>
      </c>
      <c r="P60" s="13">
        <v>0.12181918928399683</v>
      </c>
      <c r="Q60" s="13">
        <v>0.16980166084977094</v>
      </c>
      <c r="R60" s="858">
        <v>5.6788333095028072E-2</v>
      </c>
      <c r="S60" s="13">
        <v>5.1448818503558869E-2</v>
      </c>
      <c r="T60" s="13">
        <v>3.9307466954596748E-2</v>
      </c>
      <c r="U60" s="13">
        <v>3.7655680375792144E-2</v>
      </c>
      <c r="V60" s="13">
        <v>3.9459488746729221E-2</v>
      </c>
      <c r="W60" s="12">
        <v>4.8218669528310443E-2</v>
      </c>
      <c r="X60" s="13"/>
      <c r="Y60" s="919">
        <f t="shared" si="1"/>
        <v>2.2118911147117615E-9</v>
      </c>
      <c r="Z60" s="2"/>
      <c r="AA60" s="2"/>
      <c r="AB60" s="2"/>
      <c r="AC60" s="2"/>
      <c r="AD60" s="2"/>
    </row>
    <row r="61" spans="1:30" x14ac:dyDescent="0.2">
      <c r="A61" s="16">
        <v>2011</v>
      </c>
      <c r="B61" s="862">
        <v>227455.29</v>
      </c>
      <c r="C61" s="866">
        <v>15110.687758996839</v>
      </c>
      <c r="D61" s="876">
        <v>7622.9823703733327</v>
      </c>
      <c r="E61" s="873">
        <v>8080.8499954546414</v>
      </c>
      <c r="F61" s="877">
        <v>7746.1166148011007</v>
      </c>
      <c r="G61" s="877">
        <f t="shared" si="2"/>
        <v>10519.479220135227</v>
      </c>
      <c r="H61" s="873">
        <v>3502.1714244727182</v>
      </c>
      <c r="I61" s="878">
        <v>3118.9252825536137</v>
      </c>
      <c r="J61" s="878">
        <v>2649.5543625765872</v>
      </c>
      <c r="K61" s="878">
        <v>2499.5786612624815</v>
      </c>
      <c r="L61" s="878">
        <v>2638.375178912127</v>
      </c>
      <c r="M61" s="878">
        <v>3137.9986926863467</v>
      </c>
      <c r="N61" s="889">
        <v>0.11474578082561493</v>
      </c>
      <c r="O61" s="858">
        <v>0.12163788362765141</v>
      </c>
      <c r="P61" s="13">
        <v>0.11659927258733659</v>
      </c>
      <c r="Q61" s="13">
        <v>0.15834561833495775</v>
      </c>
      <c r="R61" s="858">
        <v>5.2716820682689999E-2</v>
      </c>
      <c r="S61" s="13">
        <v>4.6947965965955511E-2</v>
      </c>
      <c r="T61" s="13">
        <v>3.9882708551886026E-2</v>
      </c>
      <c r="U61" s="13">
        <v>3.7625182807232697E-2</v>
      </c>
      <c r="V61" s="13">
        <v>3.9714432659820886E-2</v>
      </c>
      <c r="W61" s="12">
        <v>4.7235070570472708E-2</v>
      </c>
      <c r="X61" s="13"/>
      <c r="Y61" s="919">
        <f t="shared" si="1"/>
        <v>-3.4924596548080444E-9</v>
      </c>
      <c r="Z61" s="2"/>
      <c r="AA61" s="2"/>
      <c r="AB61" s="2"/>
      <c r="AC61" s="2"/>
      <c r="AD61" s="2"/>
    </row>
    <row r="62" spans="1:30" x14ac:dyDescent="0.2">
      <c r="A62" s="16">
        <v>2012</v>
      </c>
      <c r="B62" s="862">
        <v>230631.60800000001</v>
      </c>
      <c r="C62" s="866">
        <v>15624.4695237</v>
      </c>
      <c r="D62" s="876">
        <v>7343.0566460777027</v>
      </c>
      <c r="E62" s="873">
        <v>7752.1938934425352</v>
      </c>
      <c r="F62" s="877">
        <v>7430.4428007456481</v>
      </c>
      <c r="G62" s="877">
        <f t="shared" si="2"/>
        <v>10092.431232674277</v>
      </c>
      <c r="H62" s="873">
        <v>3660.8227605371339</v>
      </c>
      <c r="I62" s="878">
        <v>3170.9566006878031</v>
      </c>
      <c r="J62" s="878">
        <v>2503.6197182809442</v>
      </c>
      <c r="K62" s="878">
        <v>2430.0093801191661</v>
      </c>
      <c r="L62" s="878">
        <v>2532.289359345868</v>
      </c>
      <c r="M62" s="878">
        <v>2814.0112564170045</v>
      </c>
      <c r="N62" s="889">
        <v>0.10839030146598816</v>
      </c>
      <c r="O62" s="858">
        <v>0.11442954530139102</v>
      </c>
      <c r="P62" s="13">
        <v>0.10968020185828208</v>
      </c>
      <c r="Q62" s="13">
        <v>0.14897361093062494</v>
      </c>
      <c r="R62" s="858">
        <v>5.4037126737966894E-2</v>
      </c>
      <c r="S62" s="13">
        <v>4.6806249556539108E-2</v>
      </c>
      <c r="T62" s="13">
        <v>3.6955740517896629E-2</v>
      </c>
      <c r="U62" s="13">
        <v>3.5869183906811479E-2</v>
      </c>
      <c r="V62" s="13">
        <v>3.7378930912268522E-2</v>
      </c>
      <c r="W62" s="12">
        <v>4.1537406438862931E-2</v>
      </c>
      <c r="X62" s="13"/>
      <c r="Y62" s="919">
        <f t="shared" si="1"/>
        <v>1.9790604433023162E-9</v>
      </c>
      <c r="Z62" s="2"/>
      <c r="AA62" s="2"/>
      <c r="AB62" s="2"/>
      <c r="AC62" s="2"/>
      <c r="AD62" s="2"/>
    </row>
    <row r="63" spans="1:30" x14ac:dyDescent="0.2">
      <c r="A63" s="16">
        <v>2013</v>
      </c>
      <c r="B63" s="862">
        <v>232522.39499999999</v>
      </c>
      <c r="C63" s="866">
        <v>15780.642534553162</v>
      </c>
      <c r="D63" s="876">
        <v>6987.2759851662704</v>
      </c>
      <c r="E63" s="873">
        <v>7347.5080645666176</v>
      </c>
      <c r="F63" s="877">
        <v>6835.1164033713239</v>
      </c>
      <c r="G63" s="877">
        <f t="shared" si="2"/>
        <v>9824.8746572023883</v>
      </c>
      <c r="H63" s="873">
        <v>3745.1989637194001</v>
      </c>
      <c r="I63" s="878">
        <v>3318.7300290851067</v>
      </c>
      <c r="J63" s="878">
        <v>2809.2937075630102</v>
      </c>
      <c r="K63" s="878">
        <v>2587.8373181594698</v>
      </c>
      <c r="L63" s="878">
        <v>2674.004916455182</v>
      </c>
      <c r="M63" s="878">
        <v>2860.0920447012086</v>
      </c>
      <c r="N63" s="889">
        <v>0.10295513272285461</v>
      </c>
      <c r="O63" s="858">
        <v>0.10826302976662798</v>
      </c>
      <c r="P63" s="13">
        <v>0.10071311309002341</v>
      </c>
      <c r="Q63" s="13">
        <v>0.14476618305404068</v>
      </c>
      <c r="R63" s="858">
        <v>5.5184231623570675E-2</v>
      </c>
      <c r="S63" s="13">
        <v>4.8900357069214813E-2</v>
      </c>
      <c r="T63" s="13">
        <v>4.1393986316506926E-2</v>
      </c>
      <c r="U63" s="13">
        <v>3.813090181665757E-2</v>
      </c>
      <c r="V63" s="13">
        <v>3.9400552040547154E-2</v>
      </c>
      <c r="W63" s="12">
        <v>4.2142482519214035E-2</v>
      </c>
      <c r="X63" s="13"/>
      <c r="Y63" s="919">
        <f t="shared" si="1"/>
        <v>1.7229467630386353E-8</v>
      </c>
      <c r="Z63" s="2"/>
      <c r="AA63" s="2"/>
      <c r="AB63" s="2"/>
      <c r="AC63" s="2"/>
      <c r="AD63" s="2"/>
    </row>
    <row r="64" spans="1:30" x14ac:dyDescent="0.2">
      <c r="A64" s="16">
        <v>2014</v>
      </c>
      <c r="B64" s="862">
        <v>235468.30900000001</v>
      </c>
      <c r="C64" s="866">
        <v>16269.434108530493</v>
      </c>
      <c r="D64" s="876">
        <v>7106.4957325693031</v>
      </c>
      <c r="E64" s="873">
        <v>7448.1602915243684</v>
      </c>
      <c r="F64" s="877">
        <v>6777.5701572173821</v>
      </c>
      <c r="G64" s="877">
        <f t="shared" si="2"/>
        <v>10148.438032289192</v>
      </c>
      <c r="H64" s="873">
        <v>4031.5076236112595</v>
      </c>
      <c r="I64" s="878">
        <v>3519.5149754368381</v>
      </c>
      <c r="J64" s="878">
        <v>2996.1461595742771</v>
      </c>
      <c r="K64" s="878">
        <v>2872.2129154285267</v>
      </c>
      <c r="L64" s="878">
        <v>3047.8750515533916</v>
      </c>
      <c r="M64" s="878">
        <v>3285.6771259370671</v>
      </c>
      <c r="N64" s="889">
        <v>0.10285265743732452</v>
      </c>
      <c r="O64" s="858">
        <v>0.10779758517148569</v>
      </c>
      <c r="P64" s="13">
        <v>9.8092101630754769E-2</v>
      </c>
      <c r="Q64" s="13">
        <v>0.14687883589027076</v>
      </c>
      <c r="R64" s="858">
        <v>5.8348205384390901E-2</v>
      </c>
      <c r="S64" s="13">
        <v>5.0938110953211442E-2</v>
      </c>
      <c r="T64" s="13">
        <v>4.3363368695281686E-2</v>
      </c>
      <c r="U64" s="13">
        <v>4.1569676841390901E-2</v>
      </c>
      <c r="V64" s="13">
        <v>4.4112043458000023E-2</v>
      </c>
      <c r="W64" s="12">
        <v>4.755376441512027E-2</v>
      </c>
      <c r="X64" s="13"/>
      <c r="Y64" s="919">
        <f t="shared" si="1"/>
        <v>-1.0244548306892476E-8</v>
      </c>
      <c r="Z64" s="2"/>
      <c r="AA64" s="2"/>
      <c r="AB64" s="2"/>
      <c r="AC64" s="2"/>
      <c r="AD64" s="2"/>
    </row>
    <row r="65" spans="1:30" x14ac:dyDescent="0.2">
      <c r="A65" s="16">
        <v>2015</v>
      </c>
      <c r="B65" s="862">
        <v>237479.32</v>
      </c>
      <c r="C65" s="866">
        <v>16657.920177862405</v>
      </c>
      <c r="D65" s="876">
        <v>7439.1933988599212</v>
      </c>
      <c r="E65" s="873">
        <v>7787.2396397401044</v>
      </c>
      <c r="F65" s="877">
        <v>6886.3779973387655</v>
      </c>
      <c r="G65" s="877">
        <f t="shared" ref="G65:G69" si="4">(E65-F65*0.5)/0.4</f>
        <v>10860.126602676804</v>
      </c>
      <c r="H65" s="873">
        <v>4306.7783741670683</v>
      </c>
      <c r="I65" s="878">
        <v>3849.0361664594175</v>
      </c>
      <c r="J65" s="878">
        <v>3125.9774161102796</v>
      </c>
      <c r="K65" s="878">
        <v>2970.5787671355579</v>
      </c>
      <c r="L65" s="878">
        <v>3196.3576264650351</v>
      </c>
      <c r="M65" s="878">
        <v>3241.2088498346307</v>
      </c>
      <c r="N65" s="889">
        <v>0.10605493187904358</v>
      </c>
      <c r="O65" s="858">
        <v>0.1110167628717641</v>
      </c>
      <c r="P65" s="13">
        <v>9.8173862439580248E-2</v>
      </c>
      <c r="Q65" s="13">
        <v>0.15482457912993494</v>
      </c>
      <c r="R65" s="858">
        <v>6.1398469242703861E-2</v>
      </c>
      <c r="S65" s="13">
        <v>5.4872786140549572E-2</v>
      </c>
      <c r="T65" s="13">
        <v>4.4564686538706148E-2</v>
      </c>
      <c r="U65" s="13">
        <v>4.2349285990894707E-2</v>
      </c>
      <c r="V65" s="13">
        <v>4.5568043759658387E-2</v>
      </c>
      <c r="W65" s="12">
        <v>4.6207453596736052E-2</v>
      </c>
      <c r="X65" s="13"/>
      <c r="Y65" s="919">
        <f t="shared" ref="Y65:Y70" si="5">O65*0.9+R65*0.1-N65</f>
        <v>1.6298144916992996E-9</v>
      </c>
      <c r="Z65" s="2"/>
      <c r="AA65" s="2"/>
      <c r="AB65" s="2"/>
      <c r="AC65" s="2"/>
      <c r="AD65" s="2"/>
    </row>
    <row r="66" spans="1:30" x14ac:dyDescent="0.2">
      <c r="A66" s="16">
        <v>2016</v>
      </c>
      <c r="B66" s="862">
        <v>240450.38399999999</v>
      </c>
      <c r="C66" s="866">
        <v>16757.608684049195</v>
      </c>
      <c r="D66" s="876">
        <v>7485.1850416828165</v>
      </c>
      <c r="E66" s="873">
        <v>7816.3858695601239</v>
      </c>
      <c r="F66" s="877">
        <v>6851.9029739411453</v>
      </c>
      <c r="G66" s="877">
        <f t="shared" si="4"/>
        <v>10976.085956473877</v>
      </c>
      <c r="H66" s="873">
        <v>4504.3874889943163</v>
      </c>
      <c r="I66" s="878">
        <v>3860.4966620264013</v>
      </c>
      <c r="J66" s="878">
        <v>3226.851051310718</v>
      </c>
      <c r="K66" s="878">
        <v>3114.2758952077706</v>
      </c>
      <c r="L66" s="878">
        <v>3364.4703580339838</v>
      </c>
      <c r="M66" s="878">
        <v>3594.5383188004944</v>
      </c>
      <c r="N66" s="889">
        <v>0.10740289092063904</v>
      </c>
      <c r="O66" s="858">
        <v>0.11215520181091658</v>
      </c>
      <c r="P66" s="13">
        <v>9.8316098214127123E-2</v>
      </c>
      <c r="Q66" s="13">
        <v>0.1574928817596325</v>
      </c>
      <c r="R66" s="858">
        <v>6.4632234934833818E-2</v>
      </c>
      <c r="S66" s="13">
        <v>5.5393220018231645E-2</v>
      </c>
      <c r="T66" s="13">
        <v>4.6301210932142567E-2</v>
      </c>
      <c r="U66" s="13">
        <v>4.4685900536478584E-2</v>
      </c>
      <c r="V66" s="13">
        <v>4.8275873055558804E-2</v>
      </c>
      <c r="W66" s="12">
        <v>5.1577055852902738E-2</v>
      </c>
      <c r="X66" s="13"/>
      <c r="Y66" s="919">
        <f t="shared" si="5"/>
        <v>1.4202669262886047E-8</v>
      </c>
      <c r="Z66" s="2"/>
      <c r="AA66" s="2"/>
      <c r="AB66" s="2"/>
      <c r="AC66" s="2"/>
      <c r="AD66" s="2"/>
    </row>
    <row r="67" spans="1:30" x14ac:dyDescent="0.2">
      <c r="A67" s="16">
        <v>2017</v>
      </c>
      <c r="B67" s="862">
        <v>241963.68</v>
      </c>
      <c r="C67" s="866">
        <v>17191.461757144178</v>
      </c>
      <c r="D67" s="876">
        <v>7624.7170770919984</v>
      </c>
      <c r="E67" s="873">
        <v>7943.2678336184135</v>
      </c>
      <c r="F67" s="877">
        <v>7125.4895210020222</v>
      </c>
      <c r="G67" s="877">
        <f t="shared" si="4"/>
        <v>10951.307682793506</v>
      </c>
      <c r="H67" s="873">
        <v>4757.7668026661377</v>
      </c>
      <c r="I67" s="878">
        <v>4119.224956135733</v>
      </c>
      <c r="J67" s="878">
        <v>3088.2597096882337</v>
      </c>
      <c r="K67" s="878">
        <v>2946.8347495675598</v>
      </c>
      <c r="L67" s="878">
        <v>2909.3235700799887</v>
      </c>
      <c r="M67" s="878">
        <v>3218.9668862694634</v>
      </c>
      <c r="N67" s="889">
        <v>0.10731516778469086</v>
      </c>
      <c r="O67" s="858">
        <v>0.11179865583269727</v>
      </c>
      <c r="P67" s="13">
        <v>0.10028871835675092</v>
      </c>
      <c r="Q67" s="13">
        <v>0.15413574163580454</v>
      </c>
      <c r="R67" s="858">
        <v>6.6963867320737322E-2</v>
      </c>
      <c r="S67" s="13">
        <v>5.7976619045803091E-2</v>
      </c>
      <c r="T67" s="13">
        <v>4.3466151669235849E-2</v>
      </c>
      <c r="U67" s="13">
        <v>4.1475645900845855E-2</v>
      </c>
      <c r="V67" s="13">
        <v>4.0947689456061198E-2</v>
      </c>
      <c r="W67" s="12">
        <v>4.5305808464846109E-2</v>
      </c>
      <c r="X67" s="13"/>
      <c r="Y67" s="919">
        <f t="shared" si="5"/>
        <v>9.1968104243278503E-9</v>
      </c>
      <c r="Z67" s="2"/>
      <c r="AA67" s="2"/>
      <c r="AB67" s="2"/>
      <c r="AC67" s="2"/>
      <c r="AD67" s="2"/>
    </row>
    <row r="68" spans="1:30" x14ac:dyDescent="0.2">
      <c r="A68" s="16">
        <v>2018</v>
      </c>
      <c r="B68" s="862">
        <v>244230.90299999999</v>
      </c>
      <c r="C68" s="866">
        <v>17673.338</v>
      </c>
      <c r="D68" s="876">
        <v>7585.4397060547844</v>
      </c>
      <c r="E68" s="873">
        <v>7894.0697445437318</v>
      </c>
      <c r="F68" s="877">
        <v>7191.7834278323635</v>
      </c>
      <c r="G68" s="877">
        <f t="shared" si="4"/>
        <v>10745.445076568876</v>
      </c>
      <c r="H68" s="873">
        <v>4807.754448839406</v>
      </c>
      <c r="I68" s="878">
        <v>4261.3529530445921</v>
      </c>
      <c r="J68" s="878">
        <v>3243.3190101665923</v>
      </c>
      <c r="K68" s="878">
        <v>3041.3983264123349</v>
      </c>
      <c r="L68" s="878">
        <v>2924.3321260003095</v>
      </c>
      <c r="M68" s="878">
        <v>3208.1602565374278</v>
      </c>
      <c r="N68" s="889">
        <v>0.104824498295784</v>
      </c>
      <c r="O68" s="858">
        <v>0.1090895099756987</v>
      </c>
      <c r="P68" s="13">
        <v>9.9384494358673692E-2</v>
      </c>
      <c r="Q68" s="13">
        <v>0.14849315699090465</v>
      </c>
      <c r="R68" s="858">
        <v>6.6439187121432042E-2</v>
      </c>
      <c r="S68" s="13">
        <v>5.888837070415319E-2</v>
      </c>
      <c r="T68" s="13">
        <v>4.481998423671029E-2</v>
      </c>
      <c r="U68" s="13">
        <v>4.2029607516269607E-2</v>
      </c>
      <c r="V68" s="13">
        <v>4.0411849521859729E-2</v>
      </c>
      <c r="W68" s="12">
        <v>4.4334119362332551E-2</v>
      </c>
      <c r="X68" s="13"/>
      <c r="Y68" s="919">
        <f t="shared" si="5"/>
        <v>-2.0605511963367462E-8</v>
      </c>
      <c r="Z68" s="2"/>
      <c r="AA68" s="2"/>
      <c r="AB68" s="2"/>
      <c r="AC68" s="2"/>
      <c r="AD68" s="2"/>
    </row>
    <row r="69" spans="1:30" x14ac:dyDescent="0.2">
      <c r="A69" s="16">
        <v>2019</v>
      </c>
      <c r="B69" s="862">
        <v>246395.25</v>
      </c>
      <c r="C69" s="866">
        <v>17953.891900297025</v>
      </c>
      <c r="D69" s="876">
        <v>7734.2635183606762</v>
      </c>
      <c r="E69" s="873">
        <v>8030.904406209138</v>
      </c>
      <c r="F69" s="877">
        <v>7264.7158460792252</v>
      </c>
      <c r="G69" s="877">
        <f t="shared" si="4"/>
        <v>10996.366207923813</v>
      </c>
      <c r="H69" s="873">
        <v>5064.4847546382352</v>
      </c>
      <c r="I69" s="878">
        <v>4418.2226713478931</v>
      </c>
      <c r="J69" s="878">
        <v>3315.885534941342</v>
      </c>
      <c r="K69" s="878">
        <v>2964.7531221505324</v>
      </c>
      <c r="L69" s="878">
        <v>3212.963283679454</v>
      </c>
      <c r="M69" s="878">
        <v>3786.1806391949467</v>
      </c>
      <c r="N69" s="889">
        <v>0.10614332556724548</v>
      </c>
      <c r="O69" s="858">
        <v>0.11021435964317386</v>
      </c>
      <c r="P69" s="13">
        <v>9.9699356942437603E-2</v>
      </c>
      <c r="Q69" s="13">
        <v>0.15091170292988762</v>
      </c>
      <c r="R69" s="858">
        <v>6.9503871036431519E-2</v>
      </c>
      <c r="S69" s="13">
        <v>6.0634712835963001E-2</v>
      </c>
      <c r="T69" s="13">
        <v>4.550648126269153E-2</v>
      </c>
      <c r="U69" s="13">
        <v>4.0687617524781679E-2</v>
      </c>
      <c r="V69" s="13">
        <v>4.4093999001404427E-2</v>
      </c>
      <c r="W69" s="12">
        <v>5.1960707478926352E-2</v>
      </c>
      <c r="X69" s="13"/>
      <c r="Y69" s="919">
        <f t="shared" si="5"/>
        <v>-1.4784745858142934E-8</v>
      </c>
      <c r="Z69" s="2"/>
      <c r="AA69" s="2"/>
      <c r="AB69" s="2"/>
      <c r="AC69" s="2"/>
      <c r="AD69" s="2"/>
    </row>
    <row r="70" spans="1:30" ht="17" thickBot="1" x14ac:dyDescent="0.25">
      <c r="A70" s="10"/>
      <c r="B70" s="1241"/>
      <c r="C70" s="1242"/>
      <c r="D70" s="1243"/>
      <c r="E70" s="1244"/>
      <c r="F70" s="1245"/>
      <c r="G70" s="1245"/>
      <c r="H70" s="1244"/>
      <c r="I70" s="1246"/>
      <c r="J70" s="1246"/>
      <c r="K70" s="1246"/>
      <c r="L70" s="1246"/>
      <c r="M70" s="1246"/>
      <c r="N70" s="1247"/>
      <c r="O70" s="1248"/>
      <c r="P70" s="1090"/>
      <c r="Q70" s="1090"/>
      <c r="R70" s="1248"/>
      <c r="S70" s="1090"/>
      <c r="T70" s="1090"/>
      <c r="U70" s="1090"/>
      <c r="V70" s="1090"/>
      <c r="W70" s="6"/>
      <c r="X70" s="13"/>
      <c r="Y70" s="919">
        <f t="shared" si="5"/>
        <v>0</v>
      </c>
    </row>
    <row r="71" spans="1:30" ht="17" thickTop="1" x14ac:dyDescent="0.2">
      <c r="E71" s="5"/>
      <c r="F71" s="5"/>
      <c r="G71" s="5"/>
      <c r="H71" s="5"/>
      <c r="I71" s="5"/>
      <c r="J71" s="5"/>
      <c r="K71" s="5"/>
    </row>
    <row r="72" spans="1:30" x14ac:dyDescent="0.2">
      <c r="E72" s="5"/>
      <c r="F72" s="5"/>
      <c r="G72" s="5"/>
      <c r="H72" s="5"/>
      <c r="I72" s="5"/>
      <c r="J72" s="5"/>
      <c r="K72" s="5"/>
    </row>
  </sheetData>
  <mergeCells count="9">
    <mergeCell ref="AD7:AD9"/>
    <mergeCell ref="D8:M8"/>
    <mergeCell ref="N8:W8"/>
    <mergeCell ref="A4:W4"/>
    <mergeCell ref="D7:W7"/>
    <mergeCell ref="Z7:Z9"/>
    <mergeCell ref="AA7:AA9"/>
    <mergeCell ref="AB7:AB9"/>
    <mergeCell ref="AC7:AC9"/>
  </mergeCells>
  <hyperlinks>
    <hyperlink ref="A1" location="Index!A1" display="Back to index" xr:uid="{00000000-0004-0000-6C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39997558519241921"/>
  </sheetPr>
  <dimension ref="A1:M120"/>
  <sheetViews>
    <sheetView workbookViewId="0">
      <pane xSplit="1" ySplit="8" topLeftCell="B90" activePane="bottomRight" state="frozen"/>
      <selection activeCell="D32" sqref="D32"/>
      <selection pane="topRight" activeCell="D32" sqref="D32"/>
      <selection pane="bottomLeft" activeCell="D32" sqref="D32"/>
      <selection pane="bottomRight" activeCell="B102" sqref="B102"/>
    </sheetView>
  </sheetViews>
  <sheetFormatPr baseColWidth="10" defaultColWidth="10.83203125" defaultRowHeight="16" x14ac:dyDescent="0.2"/>
  <cols>
    <col min="1" max="1" width="10.83203125" style="56"/>
    <col min="2" max="13" width="12" style="56" customWidth="1"/>
    <col min="14" max="16384" width="10.83203125" style="56"/>
  </cols>
  <sheetData>
    <row r="1" spans="1:13" x14ac:dyDescent="0.2">
      <c r="A1" s="52" t="s">
        <v>36</v>
      </c>
      <c r="B1" s="52"/>
      <c r="C1" s="52"/>
      <c r="G1" s="100"/>
      <c r="H1" s="100"/>
      <c r="I1" s="100"/>
      <c r="J1" s="100"/>
      <c r="K1" s="100"/>
      <c r="L1" s="100"/>
      <c r="M1" s="100"/>
    </row>
    <row r="2" spans="1:13" x14ac:dyDescent="0.2">
      <c r="H2" s="98"/>
      <c r="I2" s="98"/>
    </row>
    <row r="3" spans="1:13" ht="17" thickBot="1" x14ac:dyDescent="0.25"/>
    <row r="4" spans="1:13" ht="25" customHeight="1" thickTop="1" x14ac:dyDescent="0.2">
      <c r="A4" s="1391" t="s">
        <v>97</v>
      </c>
      <c r="B4" s="1392"/>
      <c r="C4" s="1392"/>
      <c r="D4" s="1392"/>
      <c r="E4" s="1392"/>
      <c r="F4" s="1392"/>
      <c r="G4" s="1392"/>
      <c r="H4" s="1392"/>
      <c r="I4" s="1392"/>
      <c r="J4" s="1392"/>
      <c r="K4" s="1392"/>
      <c r="L4" s="1392"/>
      <c r="M4" s="1393"/>
    </row>
    <row r="5" spans="1:13" x14ac:dyDescent="0.2">
      <c r="A5" s="96"/>
      <c r="B5" s="97"/>
      <c r="C5" s="97"/>
      <c r="D5" s="59"/>
      <c r="E5" s="59"/>
      <c r="F5" s="59"/>
      <c r="G5" s="59"/>
      <c r="H5" s="59"/>
      <c r="I5" s="59"/>
      <c r="J5" s="59"/>
      <c r="K5" s="59"/>
      <c r="L5" s="59"/>
      <c r="M5" s="208"/>
    </row>
    <row r="6" spans="1:13" x14ac:dyDescent="0.2">
      <c r="A6" s="96"/>
      <c r="B6" s="45" t="s">
        <v>35</v>
      </c>
      <c r="C6" s="45" t="s">
        <v>34</v>
      </c>
      <c r="D6" s="45" t="s">
        <v>33</v>
      </c>
      <c r="E6" s="45" t="s">
        <v>32</v>
      </c>
      <c r="F6" s="45" t="s">
        <v>31</v>
      </c>
      <c r="G6" s="45" t="s">
        <v>30</v>
      </c>
      <c r="H6" s="48" t="s">
        <v>29</v>
      </c>
      <c r="I6" s="468" t="s">
        <v>28</v>
      </c>
      <c r="J6" s="468" t="s">
        <v>27</v>
      </c>
      <c r="K6" s="468" t="s">
        <v>26</v>
      </c>
      <c r="L6" s="468" t="s">
        <v>25</v>
      </c>
      <c r="M6" s="433" t="s">
        <v>24</v>
      </c>
    </row>
    <row r="7" spans="1:13" ht="20" customHeight="1" x14ac:dyDescent="0.2">
      <c r="A7" s="96"/>
      <c r="B7" s="1378" t="s">
        <v>374</v>
      </c>
      <c r="C7" s="1379"/>
      <c r="D7" s="1387"/>
      <c r="E7" s="1387"/>
      <c r="F7" s="1387"/>
      <c r="G7" s="1387"/>
      <c r="H7" s="1379" t="s">
        <v>90</v>
      </c>
      <c r="I7" s="1379"/>
      <c r="J7" s="1387"/>
      <c r="K7" s="1387"/>
      <c r="L7" s="1387"/>
      <c r="M7" s="1390"/>
    </row>
    <row r="8" spans="1:13" s="87" customFormat="1" ht="52" customHeight="1" x14ac:dyDescent="0.2">
      <c r="A8" s="95"/>
      <c r="B8" s="424" t="s">
        <v>306</v>
      </c>
      <c r="C8" s="352" t="s">
        <v>309</v>
      </c>
      <c r="D8" s="352" t="s">
        <v>87</v>
      </c>
      <c r="E8" s="352" t="s">
        <v>88</v>
      </c>
      <c r="F8" s="352" t="s">
        <v>89</v>
      </c>
      <c r="G8" s="352" t="s">
        <v>56</v>
      </c>
      <c r="H8" s="424" t="s">
        <v>306</v>
      </c>
      <c r="I8" s="352" t="s">
        <v>309</v>
      </c>
      <c r="J8" s="352" t="s">
        <v>87</v>
      </c>
      <c r="K8" s="352" t="s">
        <v>88</v>
      </c>
      <c r="L8" s="352" t="s">
        <v>89</v>
      </c>
      <c r="M8" s="359" t="s">
        <v>56</v>
      </c>
    </row>
    <row r="9" spans="1:13" s="87" customFormat="1" ht="15" hidden="1" customHeight="1" x14ac:dyDescent="0.2">
      <c r="A9" s="93">
        <v>1913</v>
      </c>
      <c r="B9" s="425"/>
      <c r="C9" s="317"/>
      <c r="D9" s="317"/>
      <c r="E9" s="85"/>
      <c r="F9" s="85"/>
      <c r="G9" s="84"/>
      <c r="H9" s="434"/>
      <c r="I9" s="443"/>
      <c r="J9" s="442"/>
      <c r="K9" s="443"/>
      <c r="L9" s="442"/>
      <c r="M9" s="444"/>
    </row>
    <row r="10" spans="1:13" s="87" customFormat="1" ht="15" hidden="1" customHeight="1" x14ac:dyDescent="0.2">
      <c r="A10" s="92">
        <v>1914</v>
      </c>
      <c r="B10" s="425"/>
      <c r="C10" s="317"/>
      <c r="D10" s="317"/>
      <c r="E10" s="85"/>
      <c r="F10" s="85"/>
      <c r="G10" s="84"/>
      <c r="H10" s="434"/>
      <c r="I10" s="443"/>
      <c r="J10" s="442"/>
      <c r="K10" s="443"/>
      <c r="L10" s="442"/>
      <c r="M10" s="444"/>
    </row>
    <row r="11" spans="1:13" s="87" customFormat="1" ht="15" hidden="1" customHeight="1" x14ac:dyDescent="0.2">
      <c r="A11" s="92">
        <v>1915</v>
      </c>
      <c r="B11" s="425"/>
      <c r="C11" s="317"/>
      <c r="D11" s="317"/>
      <c r="E11" s="85"/>
      <c r="F11" s="85"/>
      <c r="G11" s="84"/>
      <c r="H11" s="434"/>
      <c r="I11" s="443"/>
      <c r="J11" s="442"/>
      <c r="K11" s="443"/>
      <c r="L11" s="442"/>
      <c r="M11" s="444"/>
    </row>
    <row r="12" spans="1:13" s="87" customFormat="1" ht="15" hidden="1" customHeight="1" x14ac:dyDescent="0.2">
      <c r="A12" s="92">
        <v>1916</v>
      </c>
      <c r="B12" s="425"/>
      <c r="C12" s="317"/>
      <c r="D12" s="317"/>
      <c r="E12" s="85"/>
      <c r="F12" s="85"/>
      <c r="G12" s="84"/>
      <c r="H12" s="434"/>
      <c r="I12" s="443"/>
      <c r="J12" s="442"/>
      <c r="K12" s="443"/>
      <c r="L12" s="442"/>
      <c r="M12" s="444"/>
    </row>
    <row r="13" spans="1:13" s="87" customFormat="1" ht="15" hidden="1" customHeight="1" x14ac:dyDescent="0.2">
      <c r="A13" s="92">
        <v>1917</v>
      </c>
      <c r="B13" s="425"/>
      <c r="C13" s="317"/>
      <c r="D13" s="317"/>
      <c r="E13" s="85"/>
      <c r="F13" s="85"/>
      <c r="G13" s="84"/>
      <c r="H13" s="434"/>
      <c r="I13" s="443"/>
      <c r="J13" s="442"/>
      <c r="K13" s="443"/>
      <c r="L13" s="442"/>
      <c r="M13" s="444"/>
    </row>
    <row r="14" spans="1:13" s="87" customFormat="1" ht="15" hidden="1" customHeight="1" x14ac:dyDescent="0.2">
      <c r="A14" s="92">
        <v>1918</v>
      </c>
      <c r="B14" s="425"/>
      <c r="C14" s="317"/>
      <c r="D14" s="353"/>
      <c r="E14" s="314"/>
      <c r="F14" s="314"/>
      <c r="G14" s="84"/>
      <c r="H14" s="434"/>
      <c r="I14" s="443"/>
      <c r="J14" s="442"/>
      <c r="K14" s="443"/>
      <c r="L14" s="442"/>
      <c r="M14" s="444"/>
    </row>
    <row r="15" spans="1:13" s="87" customFormat="1" ht="15" hidden="1" customHeight="1" x14ac:dyDescent="0.2">
      <c r="A15" s="91">
        <v>1919</v>
      </c>
      <c r="B15" s="426"/>
      <c r="C15" s="316"/>
      <c r="D15" s="354"/>
      <c r="E15" s="315"/>
      <c r="F15" s="315"/>
      <c r="G15" s="88"/>
      <c r="H15" s="435"/>
      <c r="I15" s="446"/>
      <c r="J15" s="445"/>
      <c r="K15" s="446"/>
      <c r="L15" s="445"/>
      <c r="M15" s="447"/>
    </row>
    <row r="16" spans="1:13" s="87" customFormat="1" ht="15" hidden="1" customHeight="1" x14ac:dyDescent="0.2">
      <c r="A16" s="92">
        <v>1920</v>
      </c>
      <c r="B16" s="425"/>
      <c r="C16" s="317"/>
      <c r="D16" s="353"/>
      <c r="E16" s="314"/>
      <c r="F16" s="314"/>
      <c r="G16" s="84"/>
      <c r="H16" s="434"/>
      <c r="I16" s="443"/>
      <c r="J16" s="442"/>
      <c r="K16" s="443"/>
      <c r="L16" s="442"/>
      <c r="M16" s="444"/>
    </row>
    <row r="17" spans="1:13" s="87" customFormat="1" ht="15" hidden="1" customHeight="1" x14ac:dyDescent="0.2">
      <c r="A17" s="92">
        <v>1921</v>
      </c>
      <c r="B17" s="425"/>
      <c r="C17" s="317"/>
      <c r="D17" s="353"/>
      <c r="E17" s="314"/>
      <c r="F17" s="314"/>
      <c r="G17" s="84"/>
      <c r="H17" s="434"/>
      <c r="I17" s="443"/>
      <c r="J17" s="442"/>
      <c r="K17" s="443"/>
      <c r="L17" s="442"/>
      <c r="M17" s="444"/>
    </row>
    <row r="18" spans="1:13" s="87" customFormat="1" ht="15" hidden="1" customHeight="1" x14ac:dyDescent="0.2">
      <c r="A18" s="92">
        <v>1922</v>
      </c>
      <c r="B18" s="425"/>
      <c r="C18" s="317"/>
      <c r="D18" s="353"/>
      <c r="E18" s="314"/>
      <c r="F18" s="314"/>
      <c r="G18" s="84"/>
      <c r="H18" s="434"/>
      <c r="I18" s="443"/>
      <c r="J18" s="442"/>
      <c r="K18" s="443"/>
      <c r="L18" s="442"/>
      <c r="M18" s="444"/>
    </row>
    <row r="19" spans="1:13" s="87" customFormat="1" ht="15" hidden="1" customHeight="1" x14ac:dyDescent="0.2">
      <c r="A19" s="92">
        <v>1923</v>
      </c>
      <c r="B19" s="425"/>
      <c r="C19" s="317"/>
      <c r="D19" s="353"/>
      <c r="E19" s="314"/>
      <c r="F19" s="314"/>
      <c r="G19" s="84"/>
      <c r="H19" s="434"/>
      <c r="I19" s="443"/>
      <c r="J19" s="442"/>
      <c r="K19" s="443"/>
      <c r="L19" s="442"/>
      <c r="M19" s="444"/>
    </row>
    <row r="20" spans="1:13" s="87" customFormat="1" ht="15" hidden="1" customHeight="1" x14ac:dyDescent="0.2">
      <c r="A20" s="92">
        <v>1924</v>
      </c>
      <c r="B20" s="425"/>
      <c r="C20" s="317"/>
      <c r="D20" s="353"/>
      <c r="E20" s="314"/>
      <c r="F20" s="314"/>
      <c r="G20" s="84"/>
      <c r="H20" s="434"/>
      <c r="I20" s="443"/>
      <c r="J20" s="442"/>
      <c r="K20" s="443"/>
      <c r="L20" s="442"/>
      <c r="M20" s="444"/>
    </row>
    <row r="21" spans="1:13" s="87" customFormat="1" ht="15" hidden="1" customHeight="1" x14ac:dyDescent="0.2">
      <c r="A21" s="92">
        <v>1925</v>
      </c>
      <c r="B21" s="425"/>
      <c r="C21" s="317"/>
      <c r="D21" s="353"/>
      <c r="E21" s="314"/>
      <c r="F21" s="314"/>
      <c r="G21" s="84"/>
      <c r="H21" s="434"/>
      <c r="I21" s="443"/>
      <c r="J21" s="442"/>
      <c r="K21" s="443"/>
      <c r="L21" s="442"/>
      <c r="M21" s="444"/>
    </row>
    <row r="22" spans="1:13" s="87" customFormat="1" ht="15" hidden="1" customHeight="1" x14ac:dyDescent="0.2">
      <c r="A22" s="92">
        <v>1926</v>
      </c>
      <c r="B22" s="425"/>
      <c r="C22" s="317"/>
      <c r="D22" s="353"/>
      <c r="E22" s="314"/>
      <c r="F22" s="314"/>
      <c r="G22" s="84"/>
      <c r="H22" s="434"/>
      <c r="I22" s="443"/>
      <c r="J22" s="442"/>
      <c r="K22" s="443"/>
      <c r="L22" s="442"/>
      <c r="M22" s="444"/>
    </row>
    <row r="23" spans="1:13" s="87" customFormat="1" ht="15" hidden="1" customHeight="1" x14ac:dyDescent="0.2">
      <c r="A23" s="92">
        <v>1927</v>
      </c>
      <c r="B23" s="425"/>
      <c r="C23" s="317"/>
      <c r="D23" s="353"/>
      <c r="E23" s="314"/>
      <c r="F23" s="314"/>
      <c r="G23" s="84"/>
      <c r="H23" s="434"/>
      <c r="I23" s="443"/>
      <c r="J23" s="442"/>
      <c r="K23" s="443"/>
      <c r="L23" s="442"/>
      <c r="M23" s="444"/>
    </row>
    <row r="24" spans="1:13" s="87" customFormat="1" ht="15" hidden="1" customHeight="1" x14ac:dyDescent="0.2">
      <c r="A24" s="92">
        <v>1928</v>
      </c>
      <c r="B24" s="425"/>
      <c r="C24" s="317"/>
      <c r="D24" s="353"/>
      <c r="E24" s="314"/>
      <c r="F24" s="314"/>
      <c r="G24" s="84"/>
      <c r="H24" s="434"/>
      <c r="I24" s="443"/>
      <c r="J24" s="442"/>
      <c r="K24" s="443"/>
      <c r="L24" s="442"/>
      <c r="M24" s="444"/>
    </row>
    <row r="25" spans="1:13" s="87" customFormat="1" ht="15" hidden="1" customHeight="1" x14ac:dyDescent="0.2">
      <c r="A25" s="91">
        <v>1929</v>
      </c>
      <c r="B25" s="426"/>
      <c r="C25" s="316"/>
      <c r="D25" s="354"/>
      <c r="E25" s="315"/>
      <c r="F25" s="315"/>
      <c r="G25" s="88"/>
      <c r="H25" s="435"/>
      <c r="I25" s="446"/>
      <c r="J25" s="445"/>
      <c r="K25" s="446"/>
      <c r="L25" s="445"/>
      <c r="M25" s="447"/>
    </row>
    <row r="26" spans="1:13" s="87" customFormat="1" ht="15" hidden="1" customHeight="1" x14ac:dyDescent="0.2">
      <c r="A26" s="92">
        <v>1930</v>
      </c>
      <c r="B26" s="425"/>
      <c r="C26" s="317"/>
      <c r="D26" s="353"/>
      <c r="E26" s="314"/>
      <c r="F26" s="314"/>
      <c r="G26" s="84"/>
      <c r="H26" s="434"/>
      <c r="I26" s="443"/>
      <c r="J26" s="442"/>
      <c r="K26" s="443"/>
      <c r="L26" s="442"/>
      <c r="M26" s="444"/>
    </row>
    <row r="27" spans="1:13" s="87" customFormat="1" ht="15" hidden="1" customHeight="1" x14ac:dyDescent="0.2">
      <c r="A27" s="92">
        <v>1931</v>
      </c>
      <c r="B27" s="425"/>
      <c r="C27" s="317"/>
      <c r="D27" s="353"/>
      <c r="E27" s="314"/>
      <c r="F27" s="314"/>
      <c r="G27" s="84"/>
      <c r="H27" s="434"/>
      <c r="I27" s="443"/>
      <c r="J27" s="442"/>
      <c r="K27" s="443"/>
      <c r="L27" s="442"/>
      <c r="M27" s="444"/>
    </row>
    <row r="28" spans="1:13" s="87" customFormat="1" ht="15" hidden="1" customHeight="1" x14ac:dyDescent="0.2">
      <c r="A28" s="92">
        <v>1932</v>
      </c>
      <c r="B28" s="425"/>
      <c r="C28" s="317"/>
      <c r="D28" s="353"/>
      <c r="E28" s="314"/>
      <c r="F28" s="314"/>
      <c r="G28" s="84"/>
      <c r="H28" s="434"/>
      <c r="I28" s="443"/>
      <c r="J28" s="442"/>
      <c r="K28" s="443"/>
      <c r="L28" s="442"/>
      <c r="M28" s="444"/>
    </row>
    <row r="29" spans="1:13" s="87" customFormat="1" ht="15" hidden="1" customHeight="1" x14ac:dyDescent="0.2">
      <c r="A29" s="92">
        <v>1933</v>
      </c>
      <c r="B29" s="425"/>
      <c r="C29" s="317"/>
      <c r="D29" s="353"/>
      <c r="E29" s="314"/>
      <c r="F29" s="314"/>
      <c r="G29" s="84"/>
      <c r="H29" s="434"/>
      <c r="I29" s="443"/>
      <c r="J29" s="442"/>
      <c r="K29" s="443"/>
      <c r="L29" s="442"/>
      <c r="M29" s="444"/>
    </row>
    <row r="30" spans="1:13" s="87" customFormat="1" ht="15" hidden="1" customHeight="1" x14ac:dyDescent="0.2">
      <c r="A30" s="92">
        <v>1934</v>
      </c>
      <c r="B30" s="425"/>
      <c r="C30" s="317"/>
      <c r="D30" s="353"/>
      <c r="E30" s="314"/>
      <c r="F30" s="314"/>
      <c r="G30" s="84"/>
      <c r="H30" s="434"/>
      <c r="I30" s="443"/>
      <c r="J30" s="442"/>
      <c r="K30" s="443"/>
      <c r="L30" s="442"/>
      <c r="M30" s="444"/>
    </row>
    <row r="31" spans="1:13" s="87" customFormat="1" ht="15" hidden="1" customHeight="1" x14ac:dyDescent="0.2">
      <c r="A31" s="92">
        <v>1935</v>
      </c>
      <c r="B31" s="425"/>
      <c r="C31" s="317"/>
      <c r="D31" s="353"/>
      <c r="E31" s="314"/>
      <c r="F31" s="314"/>
      <c r="G31" s="84"/>
      <c r="H31" s="434"/>
      <c r="I31" s="443"/>
      <c r="J31" s="442"/>
      <c r="K31" s="443"/>
      <c r="L31" s="442"/>
      <c r="M31" s="444"/>
    </row>
    <row r="32" spans="1:13" s="87" customFormat="1" ht="15" hidden="1" customHeight="1" x14ac:dyDescent="0.2">
      <c r="A32" s="92">
        <v>1936</v>
      </c>
      <c r="B32" s="425"/>
      <c r="C32" s="317"/>
      <c r="D32" s="353"/>
      <c r="E32" s="314"/>
      <c r="F32" s="314"/>
      <c r="G32" s="84"/>
      <c r="H32" s="434"/>
      <c r="I32" s="443"/>
      <c r="J32" s="442"/>
      <c r="K32" s="443"/>
      <c r="L32" s="442"/>
      <c r="M32" s="444"/>
    </row>
    <row r="33" spans="1:13" s="87" customFormat="1" ht="15" hidden="1" customHeight="1" x14ac:dyDescent="0.2">
      <c r="A33" s="92">
        <v>1937</v>
      </c>
      <c r="B33" s="425"/>
      <c r="C33" s="317"/>
      <c r="D33" s="353"/>
      <c r="E33" s="314"/>
      <c r="F33" s="314"/>
      <c r="G33" s="84"/>
      <c r="H33" s="434"/>
      <c r="I33" s="443"/>
      <c r="J33" s="442"/>
      <c r="K33" s="443"/>
      <c r="L33" s="442"/>
      <c r="M33" s="444"/>
    </row>
    <row r="34" spans="1:13" s="87" customFormat="1" ht="15" hidden="1" customHeight="1" x14ac:dyDescent="0.2">
      <c r="A34" s="92">
        <v>1938</v>
      </c>
      <c r="B34" s="425"/>
      <c r="C34" s="317"/>
      <c r="D34" s="353"/>
      <c r="E34" s="314"/>
      <c r="F34" s="314"/>
      <c r="G34" s="84"/>
      <c r="H34" s="434"/>
      <c r="I34" s="443"/>
      <c r="J34" s="442"/>
      <c r="K34" s="443"/>
      <c r="L34" s="442"/>
      <c r="M34" s="444"/>
    </row>
    <row r="35" spans="1:13" s="87" customFormat="1" ht="15" hidden="1" customHeight="1" x14ac:dyDescent="0.2">
      <c r="A35" s="91">
        <v>1939</v>
      </c>
      <c r="B35" s="426"/>
      <c r="C35" s="316"/>
      <c r="D35" s="354"/>
      <c r="E35" s="315"/>
      <c r="F35" s="315"/>
      <c r="G35" s="88"/>
      <c r="H35" s="435"/>
      <c r="I35" s="446"/>
      <c r="J35" s="445"/>
      <c r="K35" s="446"/>
      <c r="L35" s="445"/>
      <c r="M35" s="447"/>
    </row>
    <row r="36" spans="1:13" s="87" customFormat="1" ht="15" hidden="1" customHeight="1" x14ac:dyDescent="0.2">
      <c r="A36" s="92">
        <v>1940</v>
      </c>
      <c r="B36" s="425"/>
      <c r="C36" s="317"/>
      <c r="D36" s="353"/>
      <c r="E36" s="314"/>
      <c r="F36" s="314"/>
      <c r="G36" s="84"/>
      <c r="H36" s="434"/>
      <c r="I36" s="443"/>
      <c r="J36" s="442"/>
      <c r="K36" s="443"/>
      <c r="L36" s="442"/>
      <c r="M36" s="444"/>
    </row>
    <row r="37" spans="1:13" s="87" customFormat="1" ht="15" hidden="1" customHeight="1" x14ac:dyDescent="0.2">
      <c r="A37" s="92">
        <v>1941</v>
      </c>
      <c r="B37" s="425"/>
      <c r="C37" s="317"/>
      <c r="D37" s="353"/>
      <c r="E37" s="314"/>
      <c r="F37" s="314"/>
      <c r="G37" s="84"/>
      <c r="H37" s="434"/>
      <c r="I37" s="443"/>
      <c r="J37" s="442"/>
      <c r="K37" s="443"/>
      <c r="L37" s="442"/>
      <c r="M37" s="444"/>
    </row>
    <row r="38" spans="1:13" s="87" customFormat="1" ht="15" hidden="1" customHeight="1" x14ac:dyDescent="0.2">
      <c r="A38" s="92">
        <v>1942</v>
      </c>
      <c r="B38" s="425"/>
      <c r="C38" s="317"/>
      <c r="D38" s="353"/>
      <c r="E38" s="314"/>
      <c r="F38" s="314"/>
      <c r="G38" s="84"/>
      <c r="H38" s="434"/>
      <c r="I38" s="443"/>
      <c r="J38" s="442"/>
      <c r="K38" s="443"/>
      <c r="L38" s="442"/>
      <c r="M38" s="444"/>
    </row>
    <row r="39" spans="1:13" s="87" customFormat="1" ht="15" hidden="1" customHeight="1" x14ac:dyDescent="0.2">
      <c r="A39" s="92">
        <v>1943</v>
      </c>
      <c r="B39" s="425"/>
      <c r="C39" s="317"/>
      <c r="D39" s="353"/>
      <c r="E39" s="314"/>
      <c r="F39" s="314"/>
      <c r="G39" s="84"/>
      <c r="H39" s="434"/>
      <c r="I39" s="443"/>
      <c r="J39" s="442"/>
      <c r="K39" s="443"/>
      <c r="L39" s="442"/>
      <c r="M39" s="444"/>
    </row>
    <row r="40" spans="1:13" s="87" customFormat="1" ht="15" hidden="1" customHeight="1" x14ac:dyDescent="0.2">
      <c r="A40" s="92">
        <v>1944</v>
      </c>
      <c r="B40" s="425"/>
      <c r="C40" s="317"/>
      <c r="D40" s="353"/>
      <c r="E40" s="314"/>
      <c r="F40" s="314"/>
      <c r="G40" s="84"/>
      <c r="H40" s="434"/>
      <c r="I40" s="443"/>
      <c r="J40" s="442"/>
      <c r="K40" s="443"/>
      <c r="L40" s="442"/>
      <c r="M40" s="444"/>
    </row>
    <row r="41" spans="1:13" s="87" customFormat="1" ht="15" hidden="1" customHeight="1" x14ac:dyDescent="0.2">
      <c r="A41" s="92">
        <v>1945</v>
      </c>
      <c r="B41" s="425"/>
      <c r="C41" s="317"/>
      <c r="D41" s="353"/>
      <c r="E41" s="314"/>
      <c r="F41" s="314"/>
      <c r="G41" s="84"/>
      <c r="H41" s="434"/>
      <c r="I41" s="443"/>
      <c r="J41" s="442"/>
      <c r="K41" s="443"/>
      <c r="L41" s="442"/>
      <c r="M41" s="444"/>
    </row>
    <row r="42" spans="1:13" s="87" customFormat="1" ht="15" customHeight="1" x14ac:dyDescent="0.2">
      <c r="A42" s="92">
        <v>1946</v>
      </c>
      <c r="B42" s="425">
        <f>B58*'TA6'!B42/'TA6'!B58</f>
        <v>7455.0838595482755</v>
      </c>
      <c r="C42" s="317"/>
      <c r="D42" s="353"/>
      <c r="E42" s="314"/>
      <c r="F42" s="314"/>
      <c r="G42" s="84"/>
      <c r="H42" s="434"/>
      <c r="I42" s="443"/>
      <c r="J42" s="442"/>
      <c r="K42" s="443"/>
      <c r="L42" s="442"/>
      <c r="M42" s="444"/>
    </row>
    <row r="43" spans="1:13" s="87" customFormat="1" ht="15" customHeight="1" x14ac:dyDescent="0.2">
      <c r="A43" s="92">
        <v>1947</v>
      </c>
      <c r="B43" s="425"/>
      <c r="C43" s="317"/>
      <c r="D43" s="353"/>
      <c r="E43" s="314"/>
      <c r="F43" s="314"/>
      <c r="G43" s="84"/>
      <c r="H43" s="434"/>
      <c r="I43" s="443"/>
      <c r="J43" s="442"/>
      <c r="K43" s="443"/>
      <c r="L43" s="442"/>
      <c r="M43" s="444"/>
    </row>
    <row r="44" spans="1:13" s="87" customFormat="1" ht="15" customHeight="1" x14ac:dyDescent="0.2">
      <c r="A44" s="92">
        <v>1948</v>
      </c>
      <c r="B44" s="425"/>
      <c r="C44" s="317"/>
      <c r="D44" s="353"/>
      <c r="E44" s="314"/>
      <c r="F44" s="314"/>
      <c r="G44" s="84"/>
      <c r="H44" s="434"/>
      <c r="I44" s="443"/>
      <c r="J44" s="442"/>
      <c r="K44" s="443"/>
      <c r="L44" s="442"/>
      <c r="M44" s="444"/>
    </row>
    <row r="45" spans="1:13" s="87" customFormat="1" ht="15" customHeight="1" x14ac:dyDescent="0.2">
      <c r="A45" s="91">
        <v>1949</v>
      </c>
      <c r="B45" s="426"/>
      <c r="C45" s="316"/>
      <c r="D45" s="354"/>
      <c r="E45" s="315"/>
      <c r="F45" s="315"/>
      <c r="G45" s="88"/>
      <c r="H45" s="435"/>
      <c r="I45" s="446"/>
      <c r="J45" s="445"/>
      <c r="K45" s="446"/>
      <c r="L45" s="445"/>
      <c r="M45" s="447"/>
    </row>
    <row r="46" spans="1:13" s="87" customFormat="1" ht="15" customHeight="1" x14ac:dyDescent="0.2">
      <c r="A46" s="92">
        <v>1950</v>
      </c>
      <c r="B46" s="425"/>
      <c r="C46" s="317"/>
      <c r="D46" s="353"/>
      <c r="E46" s="314"/>
      <c r="F46" s="314"/>
      <c r="G46" s="84"/>
      <c r="H46" s="434"/>
      <c r="I46" s="443"/>
      <c r="J46" s="442"/>
      <c r="K46" s="443"/>
      <c r="L46" s="442"/>
      <c r="M46" s="444"/>
    </row>
    <row r="47" spans="1:13" s="87" customFormat="1" ht="15" customHeight="1" x14ac:dyDescent="0.2">
      <c r="A47" s="92">
        <v>1951</v>
      </c>
      <c r="B47" s="425"/>
      <c r="C47" s="317"/>
      <c r="D47" s="353"/>
      <c r="E47" s="314"/>
      <c r="F47" s="314"/>
      <c r="G47" s="84"/>
      <c r="H47" s="434"/>
      <c r="I47" s="443"/>
      <c r="J47" s="442"/>
      <c r="K47" s="443"/>
      <c r="L47" s="442"/>
      <c r="M47" s="444"/>
    </row>
    <row r="48" spans="1:13" s="87" customFormat="1" ht="15" customHeight="1" x14ac:dyDescent="0.2">
      <c r="A48" s="92">
        <v>1952</v>
      </c>
      <c r="B48" s="425"/>
      <c r="C48" s="317"/>
      <c r="D48" s="353"/>
      <c r="E48" s="314"/>
      <c r="F48" s="314"/>
      <c r="G48" s="84"/>
      <c r="H48" s="434"/>
      <c r="I48" s="443"/>
      <c r="J48" s="442"/>
      <c r="K48" s="443"/>
      <c r="L48" s="442"/>
      <c r="M48" s="444"/>
    </row>
    <row r="49" spans="1:13" s="87" customFormat="1" ht="15" customHeight="1" x14ac:dyDescent="0.2">
      <c r="A49" s="92">
        <v>1953</v>
      </c>
      <c r="B49" s="425"/>
      <c r="C49" s="317"/>
      <c r="D49" s="353"/>
      <c r="E49" s="314"/>
      <c r="F49" s="314"/>
      <c r="G49" s="84"/>
      <c r="H49" s="434"/>
      <c r="I49" s="443"/>
      <c r="J49" s="442"/>
      <c r="K49" s="443"/>
      <c r="L49" s="442"/>
      <c r="M49" s="444"/>
    </row>
    <row r="50" spans="1:13" s="87" customFormat="1" ht="15" customHeight="1" x14ac:dyDescent="0.2">
      <c r="A50" s="92">
        <v>1954</v>
      </c>
      <c r="B50" s="425"/>
      <c r="C50" s="317"/>
      <c r="D50" s="353"/>
      <c r="E50" s="314"/>
      <c r="F50" s="314"/>
      <c r="G50" s="84"/>
      <c r="H50" s="434"/>
      <c r="I50" s="443"/>
      <c r="J50" s="442"/>
      <c r="K50" s="443"/>
      <c r="L50" s="442"/>
      <c r="M50" s="444"/>
    </row>
    <row r="51" spans="1:13" s="87" customFormat="1" ht="15" customHeight="1" x14ac:dyDescent="0.2">
      <c r="A51" s="92">
        <v>1955</v>
      </c>
      <c r="B51" s="425"/>
      <c r="C51" s="317"/>
      <c r="D51" s="353"/>
      <c r="E51" s="314"/>
      <c r="F51" s="314"/>
      <c r="G51" s="84"/>
      <c r="H51" s="434"/>
      <c r="I51" s="443"/>
      <c r="J51" s="442"/>
      <c r="K51" s="443"/>
      <c r="L51" s="442"/>
      <c r="M51" s="444"/>
    </row>
    <row r="52" spans="1:13" s="87" customFormat="1" ht="15" customHeight="1" x14ac:dyDescent="0.2">
      <c r="A52" s="92">
        <v>1956</v>
      </c>
      <c r="B52" s="425"/>
      <c r="C52" s="317"/>
      <c r="D52" s="353"/>
      <c r="E52" s="314"/>
      <c r="F52" s="314"/>
      <c r="G52" s="84"/>
      <c r="H52" s="434"/>
      <c r="I52" s="443"/>
      <c r="J52" s="442"/>
      <c r="K52" s="443"/>
      <c r="L52" s="442"/>
      <c r="M52" s="444"/>
    </row>
    <row r="53" spans="1:13" s="87" customFormat="1" ht="15" customHeight="1" x14ac:dyDescent="0.2">
      <c r="A53" s="92">
        <v>1957</v>
      </c>
      <c r="B53" s="425"/>
      <c r="C53" s="317"/>
      <c r="D53" s="353"/>
      <c r="E53" s="314"/>
      <c r="F53" s="314"/>
      <c r="G53" s="84"/>
      <c r="H53" s="434"/>
      <c r="I53" s="443"/>
      <c r="J53" s="442"/>
      <c r="K53" s="443"/>
      <c r="L53" s="442"/>
      <c r="M53" s="444"/>
    </row>
    <row r="54" spans="1:13" s="87" customFormat="1" ht="15" customHeight="1" x14ac:dyDescent="0.2">
      <c r="A54" s="92">
        <v>1958</v>
      </c>
      <c r="B54" s="425"/>
      <c r="C54" s="317"/>
      <c r="D54" s="353"/>
      <c r="E54" s="314"/>
      <c r="F54" s="314"/>
      <c r="G54" s="84"/>
      <c r="H54" s="434"/>
      <c r="I54" s="443"/>
      <c r="J54" s="442"/>
      <c r="K54" s="443"/>
      <c r="L54" s="442"/>
      <c r="M54" s="444"/>
    </row>
    <row r="55" spans="1:13" s="87" customFormat="1" ht="15" customHeight="1" x14ac:dyDescent="0.2">
      <c r="A55" s="91">
        <v>1959</v>
      </c>
      <c r="B55" s="426"/>
      <c r="C55" s="316"/>
      <c r="D55" s="354"/>
      <c r="E55" s="315"/>
      <c r="F55" s="315"/>
      <c r="G55" s="88"/>
      <c r="H55" s="435"/>
      <c r="I55" s="446"/>
      <c r="J55" s="445"/>
      <c r="K55" s="446"/>
      <c r="L55" s="445"/>
      <c r="M55" s="447"/>
    </row>
    <row r="56" spans="1:13" x14ac:dyDescent="0.2">
      <c r="A56" s="67">
        <v>1960</v>
      </c>
      <c r="B56" s="425"/>
      <c r="C56" s="317"/>
      <c r="D56" s="353"/>
      <c r="E56" s="314"/>
      <c r="F56" s="314"/>
      <c r="G56" s="84"/>
      <c r="H56" s="434"/>
      <c r="I56" s="443"/>
      <c r="J56" s="442"/>
      <c r="K56" s="443"/>
      <c r="L56" s="442"/>
      <c r="M56" s="444"/>
    </row>
    <row r="57" spans="1:13" x14ac:dyDescent="0.2">
      <c r="A57" s="67">
        <v>1961</v>
      </c>
      <c r="B57" s="425"/>
      <c r="C57" s="317"/>
      <c r="D57" s="353"/>
      <c r="E57" s="314"/>
      <c r="F57" s="314"/>
      <c r="G57" s="84"/>
      <c r="H57" s="434"/>
      <c r="I57" s="443"/>
      <c r="J57" s="442"/>
      <c r="K57" s="443"/>
      <c r="L57" s="442"/>
      <c r="M57" s="444"/>
    </row>
    <row r="58" spans="1:13" x14ac:dyDescent="0.2">
      <c r="A58" s="67">
        <v>1962</v>
      </c>
      <c r="B58" s="563">
        <f>avgprinc!AW51</f>
        <v>11043.367233606226</v>
      </c>
      <c r="C58" s="523">
        <f>avgprinc!AX51</f>
        <v>4967.0350432793612</v>
      </c>
      <c r="D58" s="522">
        <f>avgprinc!AY51</f>
        <v>14472.684675421266</v>
      </c>
      <c r="E58" s="522">
        <f>avgprinc!AZ51</f>
        <v>14644.273682137182</v>
      </c>
      <c r="F58" s="522">
        <f>avgprinc!BA51</f>
        <v>1833.8188789795506</v>
      </c>
      <c r="G58" s="523">
        <f>avgprinc!BB51</f>
        <v>12579.408978078389</v>
      </c>
      <c r="H58" s="532">
        <f>B58*0.5/'TA5'!B58</f>
        <v>0.17263948917388916</v>
      </c>
      <c r="I58" s="543">
        <f>C58*0.5/'TA5'!B58</f>
        <v>7.764899730682373E-2</v>
      </c>
      <c r="J58" s="549">
        <f>D58*0.5/'TA5'!C58</f>
        <v>0.21547615528106689</v>
      </c>
      <c r="K58" s="543">
        <f>E58*0.5/'TA5'!D58</f>
        <v>0.15876024961471558</v>
      </c>
      <c r="L58" s="549">
        <f>F58*0.5/'TA5'!E58</f>
        <v>4.9165427684783929E-2</v>
      </c>
      <c r="M58" s="550">
        <f>G58*0.5/'TA5'!F58</f>
        <v>0.1273810863494873</v>
      </c>
    </row>
    <row r="59" spans="1:13" x14ac:dyDescent="0.2">
      <c r="A59" s="67">
        <v>1963</v>
      </c>
      <c r="B59" s="564">
        <f>avgprinc!AW52</f>
        <v>11559.662730310141</v>
      </c>
      <c r="C59" s="525">
        <f>avgprinc!AX52</f>
        <v>5258.9593598906959</v>
      </c>
      <c r="D59" s="524">
        <f>avgprinc!AY52</f>
        <v>15090.229371247589</v>
      </c>
      <c r="E59" s="524">
        <f>avgprinc!AZ52</f>
        <v>15361.339677848113</v>
      </c>
      <c r="F59" s="524">
        <f>avgprinc!BA52</f>
        <v>1910.8540973599302</v>
      </c>
      <c r="G59" s="525">
        <f>avgprinc!BB52</f>
        <v>13125.773442861277</v>
      </c>
      <c r="H59" s="533">
        <f>B59*0.5/'TA5'!B59</f>
        <v>0.17482482957052664</v>
      </c>
      <c r="I59" s="544">
        <f>C59*0.5/'TA5'!B59</f>
        <v>7.9534904716597188E-2</v>
      </c>
      <c r="J59" s="551">
        <f>D59*0.5/'TA5'!C59</f>
        <v>0.21708886234081451</v>
      </c>
      <c r="K59" s="544">
        <f>E59*0.5/'TA5'!D59</f>
        <v>0.1607298496614584</v>
      </c>
      <c r="L59" s="551">
        <f>F59*0.5/'TA5'!E59</f>
        <v>4.9258431493339007E-2</v>
      </c>
      <c r="M59" s="552">
        <f>G59*0.5/'TA5'!F59</f>
        <v>0.12861495015395563</v>
      </c>
    </row>
    <row r="60" spans="1:13" x14ac:dyDescent="0.2">
      <c r="A60" s="67">
        <v>1964</v>
      </c>
      <c r="B60" s="564">
        <f>avgprinc!AW53</f>
        <v>12075.958227014058</v>
      </c>
      <c r="C60" s="525">
        <f>avgprinc!AX53</f>
        <v>5550.8836765020296</v>
      </c>
      <c r="D60" s="524">
        <f>avgprinc!AY53</f>
        <v>15707.774067073913</v>
      </c>
      <c r="E60" s="524">
        <f>avgprinc!AZ53</f>
        <v>16078.405673559044</v>
      </c>
      <c r="F60" s="524">
        <f>avgprinc!BA53</f>
        <v>1987.8893157403099</v>
      </c>
      <c r="G60" s="525">
        <f>avgprinc!BB53</f>
        <v>13672.137907644164</v>
      </c>
      <c r="H60" s="533">
        <f>B60*0.5/'TA5'!B60</f>
        <v>0.17542940378189087</v>
      </c>
      <c r="I60" s="544">
        <f>C60*0.5/'TA5'!B60</f>
        <v>8.0638587474822984E-2</v>
      </c>
      <c r="J60" s="551">
        <f>D60*0.5/'TA5'!C60</f>
        <v>0.21859627962112427</v>
      </c>
      <c r="K60" s="544">
        <f>E60*0.5/'TA5'!D60</f>
        <v>0.16256678104400635</v>
      </c>
      <c r="L60" s="551">
        <f>F60*0.5/'TA5'!E60</f>
        <v>4.9344539642333984E-2</v>
      </c>
      <c r="M60" s="552">
        <f>G60*0.5/'TA5'!F60</f>
        <v>0.12822210788726807</v>
      </c>
    </row>
    <row r="61" spans="1:13" x14ac:dyDescent="0.2">
      <c r="A61" s="67">
        <v>1965</v>
      </c>
      <c r="B61" s="564">
        <f>avgprinc!AW54</f>
        <v>13036.046014224261</v>
      </c>
      <c r="C61" s="525">
        <f>avgprinc!AX54</f>
        <v>6068.9429156056631</v>
      </c>
      <c r="D61" s="524">
        <f>avgprinc!AY54</f>
        <v>16886.004791136726</v>
      </c>
      <c r="E61" s="524">
        <f>avgprinc!AZ54</f>
        <v>17387.053784280855</v>
      </c>
      <c r="F61" s="524">
        <f>avgprinc!BA54</f>
        <v>2196.1381924236612</v>
      </c>
      <c r="G61" s="525">
        <f>avgprinc!BB54</f>
        <v>14637.346436066011</v>
      </c>
      <c r="H61" s="533">
        <f>B61*0.5/'TA5'!B61</f>
        <v>0.18007085901344211</v>
      </c>
      <c r="I61" s="544">
        <f>C61*0.5/'TA5'!B61</f>
        <v>8.3832149942107081E-2</v>
      </c>
      <c r="J61" s="551">
        <f>D61*0.5/'TA5'!C61</f>
        <v>0.22341008956597352</v>
      </c>
      <c r="K61" s="544">
        <f>E61*0.5/'TA5'!D61</f>
        <v>0.16715004545499398</v>
      </c>
      <c r="L61" s="551">
        <f>F61*0.5/'TA5'!E61</f>
        <v>5.2066270879877773E-2</v>
      </c>
      <c r="M61" s="552">
        <f>G61*0.5/'TA5'!F61</f>
        <v>0.13091509325722708</v>
      </c>
    </row>
    <row r="62" spans="1:13" x14ac:dyDescent="0.2">
      <c r="A62" s="67">
        <v>1966</v>
      </c>
      <c r="B62" s="564">
        <f>avgprinc!AW55</f>
        <v>13996.133801434464</v>
      </c>
      <c r="C62" s="525">
        <f>avgprinc!AX55</f>
        <v>6587.0021547092965</v>
      </c>
      <c r="D62" s="524">
        <f>avgprinc!AY55</f>
        <v>18064.23551519954</v>
      </c>
      <c r="E62" s="524">
        <f>avgprinc!AZ55</f>
        <v>18695.701895002669</v>
      </c>
      <c r="F62" s="524">
        <f>avgprinc!BA55</f>
        <v>2404.3870691070128</v>
      </c>
      <c r="G62" s="525">
        <f>avgprinc!BB55</f>
        <v>15602.554964487856</v>
      </c>
      <c r="H62" s="533">
        <f>B62*0.5/'TA5'!B62</f>
        <v>0.18473964929580686</v>
      </c>
      <c r="I62" s="544">
        <f>C62*0.5/'TA5'!B62</f>
        <v>8.6944043636322021E-2</v>
      </c>
      <c r="J62" s="551">
        <f>D62*0.5/'TA5'!C62</f>
        <v>0.2277716398239136</v>
      </c>
      <c r="K62" s="544">
        <f>E62*0.5/'TA5'!D62</f>
        <v>0.17130351066589355</v>
      </c>
      <c r="L62" s="551">
        <f>F62*0.5/'TA5'!E62</f>
        <v>5.4554104804992683E-2</v>
      </c>
      <c r="M62" s="552">
        <f>G62*0.5/'TA5'!F62</f>
        <v>0.13364046812057495</v>
      </c>
    </row>
    <row r="63" spans="1:13" x14ac:dyDescent="0.2">
      <c r="A63" s="67">
        <v>1967</v>
      </c>
      <c r="B63" s="564">
        <f>avgprinc!AW56</f>
        <v>14516.429150446815</v>
      </c>
      <c r="C63" s="525">
        <f>avgprinc!AX56</f>
        <v>7236.9088912028919</v>
      </c>
      <c r="D63" s="524">
        <f>avgprinc!AY56</f>
        <v>18700.414474428275</v>
      </c>
      <c r="E63" s="524">
        <f>avgprinc!AZ56</f>
        <v>18801.768189616956</v>
      </c>
      <c r="F63" s="524">
        <f>avgprinc!BA56</f>
        <v>2861.4737971891468</v>
      </c>
      <c r="G63" s="525">
        <f>avgprinc!BB56</f>
        <v>17059.171284759032</v>
      </c>
      <c r="H63" s="534">
        <f>B63*0.5/'TA5'!B63</f>
        <v>0.18897345662117004</v>
      </c>
      <c r="I63" s="545">
        <f>C63*0.5/'TA5'!B63</f>
        <v>9.4209372997283936E-2</v>
      </c>
      <c r="J63" s="551">
        <f>D63*0.5/'TA5'!C63</f>
        <v>0.23131100833415985</v>
      </c>
      <c r="K63" s="544">
        <f>E63*0.5/'TA5'!D63</f>
        <v>0.17259460687637329</v>
      </c>
      <c r="L63" s="551">
        <f>F63*0.5/'TA5'!E63</f>
        <v>6.1965927481651299E-2</v>
      </c>
      <c r="M63" s="552">
        <f>G63*0.5/'TA5'!F63</f>
        <v>0.14166085422039029</v>
      </c>
    </row>
    <row r="64" spans="1:13" x14ac:dyDescent="0.2">
      <c r="A64" s="67">
        <v>1968</v>
      </c>
      <c r="B64" s="564">
        <f>avgprinc!AW57</f>
        <v>15070.325648055612</v>
      </c>
      <c r="C64" s="525">
        <f>avgprinc!AX57</f>
        <v>7658.7327951870357</v>
      </c>
      <c r="D64" s="524">
        <f>avgprinc!AY57</f>
        <v>19260.318875572761</v>
      </c>
      <c r="E64" s="524">
        <f>avgprinc!AZ57</f>
        <v>19252.969870348752</v>
      </c>
      <c r="F64" s="524">
        <f>avgprinc!BA57</f>
        <v>3057.8284796734079</v>
      </c>
      <c r="G64" s="525">
        <f>avgprinc!BB57</f>
        <v>17691.945175098805</v>
      </c>
      <c r="H64" s="534">
        <f>B64*0.5/'TA5'!B64</f>
        <v>0.19061299413442614</v>
      </c>
      <c r="I64" s="545">
        <f>C64*0.5/'TA5'!B64</f>
        <v>9.6869438886642456E-2</v>
      </c>
      <c r="J64" s="551">
        <f>D64*0.5/'TA5'!C64</f>
        <v>0.2319556288421154</v>
      </c>
      <c r="K64" s="544">
        <f>E64*0.5/'TA5'!D64</f>
        <v>0.17266437411308289</v>
      </c>
      <c r="L64" s="551">
        <f>F64*0.5/'TA5'!E64</f>
        <v>6.4110185950994492E-2</v>
      </c>
      <c r="M64" s="552">
        <f>G64*0.5/'TA5'!F64</f>
        <v>0.14371275529265407</v>
      </c>
    </row>
    <row r="65" spans="1:13" x14ac:dyDescent="0.2">
      <c r="A65" s="72">
        <v>1969</v>
      </c>
      <c r="B65" s="565">
        <f>avgprinc!AW58</f>
        <v>15496.386893845391</v>
      </c>
      <c r="C65" s="527">
        <f>avgprinc!AX58</f>
        <v>7960.633778973669</v>
      </c>
      <c r="D65" s="526">
        <f>avgprinc!AY58</f>
        <v>19794.517122289777</v>
      </c>
      <c r="E65" s="526">
        <f>avgprinc!AZ58</f>
        <v>19853.124477349673</v>
      </c>
      <c r="F65" s="526">
        <f>avgprinc!BA58</f>
        <v>3211.6093199911793</v>
      </c>
      <c r="G65" s="527">
        <f>avgprinc!BB58</f>
        <v>18322.520863110611</v>
      </c>
      <c r="H65" s="535">
        <f>B65*0.5/'TA5'!B65</f>
        <v>0.19343303702771664</v>
      </c>
      <c r="I65" s="546">
        <f>C65*0.5/'TA5'!B65</f>
        <v>9.9368296563625336E-2</v>
      </c>
      <c r="J65" s="553">
        <f>D65*0.5/'TA5'!C65</f>
        <v>0.23397048842161894</v>
      </c>
      <c r="K65" s="547">
        <f>E65*0.5/'TA5'!D65</f>
        <v>0.17424008995294571</v>
      </c>
      <c r="L65" s="553">
        <f>F65*0.5/'TA5'!E65</f>
        <v>6.730163749307394E-2</v>
      </c>
      <c r="M65" s="554">
        <f>G65*0.5/'TA5'!F65</f>
        <v>0.14627820160239935</v>
      </c>
    </row>
    <row r="66" spans="1:13" x14ac:dyDescent="0.2">
      <c r="A66" s="67">
        <v>1970</v>
      </c>
      <c r="B66" s="564">
        <f>avgprinc!AW59</f>
        <v>14852.351588876403</v>
      </c>
      <c r="C66" s="525">
        <f>avgprinc!AX59</f>
        <v>7626.5713606985128</v>
      </c>
      <c r="D66" s="524">
        <f>avgprinc!AY59</f>
        <v>19085.724613535909</v>
      </c>
      <c r="E66" s="524">
        <f>avgprinc!AZ59</f>
        <v>19039.616723247931</v>
      </c>
      <c r="F66" s="524">
        <f>avgprinc!BA59</f>
        <v>2998.7645419990417</v>
      </c>
      <c r="G66" s="525">
        <f>avgprinc!BB59</f>
        <v>17277.051312537871</v>
      </c>
      <c r="H66" s="534">
        <f>B66*0.5/'TA5'!B66</f>
        <v>0.19002392655238509</v>
      </c>
      <c r="I66" s="545">
        <f>C66*0.5/'TA5'!B66</f>
        <v>9.7575863823294653E-2</v>
      </c>
      <c r="J66" s="551">
        <f>D66*0.5/'TA5'!C66</f>
        <v>0.23040280374698344</v>
      </c>
      <c r="K66" s="544">
        <f>E66*0.5/'TA5'!D66</f>
        <v>0.17103617824614048</v>
      </c>
      <c r="L66" s="551">
        <f>F66*0.5/'TA5'!E66</f>
        <v>6.5226332983002067E-2</v>
      </c>
      <c r="M66" s="552">
        <f>G66*0.5/'TA5'!F66</f>
        <v>0.14240099466405809</v>
      </c>
    </row>
    <row r="67" spans="1:13" x14ac:dyDescent="0.2">
      <c r="A67" s="67">
        <v>1971</v>
      </c>
      <c r="B67" s="564">
        <f>avgprinc!AW60</f>
        <v>14470.563217229066</v>
      </c>
      <c r="C67" s="525">
        <f>avgprinc!AX60</f>
        <v>7491.9203261912362</v>
      </c>
      <c r="D67" s="524">
        <f>avgprinc!AY60</f>
        <v>18733.412193019391</v>
      </c>
      <c r="E67" s="524">
        <f>avgprinc!AZ60</f>
        <v>18427.523241086968</v>
      </c>
      <c r="F67" s="524">
        <f>avgprinc!BA60</f>
        <v>2961.6673785929902</v>
      </c>
      <c r="G67" s="525">
        <f>avgprinc!BB60</f>
        <v>16572.469557407301</v>
      </c>
      <c r="H67" s="534">
        <f>B67*0.5/'TA5'!B67</f>
        <v>0.18420793802943078</v>
      </c>
      <c r="I67" s="545">
        <f>C67*0.5/'TA5'!B67</f>
        <v>9.5370938535779715E-2</v>
      </c>
      <c r="J67" s="551">
        <f>D67*0.5/'TA5'!C67</f>
        <v>0.22457211621804166</v>
      </c>
      <c r="K67" s="544">
        <f>E67*0.5/'TA5'!D67</f>
        <v>0.1652486608363688</v>
      </c>
      <c r="L67" s="551">
        <f>F67*0.5/'TA5'!E67</f>
        <v>6.356798525666818E-2</v>
      </c>
      <c r="M67" s="552">
        <f>G67*0.5/'TA5'!F67</f>
        <v>0.13599819311639294</v>
      </c>
    </row>
    <row r="68" spans="1:13" x14ac:dyDescent="0.2">
      <c r="A68" s="67">
        <v>1972</v>
      </c>
      <c r="B68" s="564">
        <f>avgprinc!AW61</f>
        <v>14838.659942420523</v>
      </c>
      <c r="C68" s="525">
        <f>avgprinc!AX61</f>
        <v>7840.5410609315986</v>
      </c>
      <c r="D68" s="524">
        <f>avgprinc!AY61</f>
        <v>19143.444181457035</v>
      </c>
      <c r="E68" s="524">
        <f>avgprinc!AZ61</f>
        <v>18989.016923752584</v>
      </c>
      <c r="F68" s="524">
        <f>avgprinc!BA61</f>
        <v>3214.181392941774</v>
      </c>
      <c r="G68" s="525">
        <f>avgprinc!BB61</f>
        <v>16539.955123662668</v>
      </c>
      <c r="H68" s="534">
        <f>B68*0.5/'TA5'!B68</f>
        <v>0.18223760076216422</v>
      </c>
      <c r="I68" s="545">
        <f>C68*0.5/'TA5'!B68</f>
        <v>9.6291807829402387E-2</v>
      </c>
      <c r="J68" s="551">
        <f>D68*0.5/'TA5'!C68</f>
        <v>0.2224970892275451</v>
      </c>
      <c r="K68" s="544">
        <f>E68*0.5/'TA5'!D68</f>
        <v>0.16476888174656779</v>
      </c>
      <c r="L68" s="551">
        <f>F68*0.5/'TA5'!E68</f>
        <v>6.5603611161350286E-2</v>
      </c>
      <c r="M68" s="552">
        <f>G68*0.5/'TA5'!F68</f>
        <v>0.13321125599031805</v>
      </c>
    </row>
    <row r="69" spans="1:13" x14ac:dyDescent="0.2">
      <c r="A69" s="67">
        <v>1973</v>
      </c>
      <c r="B69" s="564">
        <f>avgprinc!AW62</f>
        <v>15537.100121790441</v>
      </c>
      <c r="C69" s="525">
        <f>avgprinc!AX62</f>
        <v>8421.2330977565289</v>
      </c>
      <c r="D69" s="524">
        <f>avgprinc!AY62</f>
        <v>20208.289311920664</v>
      </c>
      <c r="E69" s="524">
        <f>avgprinc!AZ62</f>
        <v>20058.916626717801</v>
      </c>
      <c r="F69" s="524">
        <f>avgprinc!BA62</f>
        <v>3560.5585762386572</v>
      </c>
      <c r="G69" s="525">
        <f>avgprinc!BB62</f>
        <v>17328.591619800802</v>
      </c>
      <c r="H69" s="534">
        <f>B69*0.5/'TA5'!B69</f>
        <v>0.18314889954490354</v>
      </c>
      <c r="I69" s="545">
        <f>C69*0.5/'TA5'!B69</f>
        <v>9.9268175050383434E-2</v>
      </c>
      <c r="J69" s="551">
        <f>D69*0.5/'TA5'!C69</f>
        <v>0.22417693920942838</v>
      </c>
      <c r="K69" s="544">
        <f>E69*0.5/'TA5'!D69</f>
        <v>0.16597111700684763</v>
      </c>
      <c r="L69" s="551">
        <f>F69*0.5/'TA5'!E69</f>
        <v>7.0358230990677839E-2</v>
      </c>
      <c r="M69" s="552">
        <f>G69*0.5/'TA5'!F69</f>
        <v>0.13395617925198164</v>
      </c>
    </row>
    <row r="70" spans="1:13" x14ac:dyDescent="0.2">
      <c r="A70" s="67">
        <v>1974</v>
      </c>
      <c r="B70" s="564">
        <f>avgprinc!AW63</f>
        <v>15082.652266570256</v>
      </c>
      <c r="C70" s="525">
        <f>avgprinc!AX63</f>
        <v>8374.1910097229866</v>
      </c>
      <c r="D70" s="524">
        <f>avgprinc!AY63</f>
        <v>19627.857192985994</v>
      </c>
      <c r="E70" s="524">
        <f>avgprinc!AZ63</f>
        <v>19204.227400702137</v>
      </c>
      <c r="F70" s="524">
        <f>avgprinc!BA63</f>
        <v>3674.3758326125512</v>
      </c>
      <c r="G70" s="525">
        <f>avgprinc!BB63</f>
        <v>16835.902105577774</v>
      </c>
      <c r="H70" s="534">
        <f>B70*0.5/'TA5'!B70</f>
        <v>0.18300650489072723</v>
      </c>
      <c r="I70" s="545">
        <f>C70*0.5/'TA5'!B70</f>
        <v>0.10160888157406589</v>
      </c>
      <c r="J70" s="551">
        <f>D70*0.5/'TA5'!C70</f>
        <v>0.22238699989520683</v>
      </c>
      <c r="K70" s="544">
        <f>E70*0.5/'TA5'!D70</f>
        <v>0.16349196850933367</v>
      </c>
      <c r="L70" s="551">
        <f>F70*0.5/'TA5'!E70</f>
        <v>7.4730340223140956E-2</v>
      </c>
      <c r="M70" s="552">
        <f>G70*0.5/'TA5'!F70</f>
        <v>0.13436427345641277</v>
      </c>
    </row>
    <row r="71" spans="1:13" x14ac:dyDescent="0.2">
      <c r="A71" s="67">
        <v>1975</v>
      </c>
      <c r="B71" s="564">
        <f>avgprinc!AW64</f>
        <v>14258.908537623067</v>
      </c>
      <c r="C71" s="525">
        <f>avgprinc!AX64</f>
        <v>8143.7638744390351</v>
      </c>
      <c r="D71" s="524">
        <f>avgprinc!AY64</f>
        <v>18053.925688977786</v>
      </c>
      <c r="E71" s="524">
        <f>avgprinc!AZ64</f>
        <v>17401.069329599461</v>
      </c>
      <c r="F71" s="524">
        <f>avgprinc!BA64</f>
        <v>3875.327292894845</v>
      </c>
      <c r="G71" s="525">
        <f>avgprinc!BB64</f>
        <v>15860.025761641866</v>
      </c>
      <c r="H71" s="534">
        <f>B71*0.5/'TA5'!B71</f>
        <v>0.17875748369033315</v>
      </c>
      <c r="I71" s="545">
        <f>C71*0.5/'TA5'!B71</f>
        <v>0.10209468236098472</v>
      </c>
      <c r="J71" s="551">
        <f>D71*0.5/'TA5'!C71</f>
        <v>0.21373554666092787</v>
      </c>
      <c r="K71" s="544">
        <f>E71*0.5/'TA5'!D71</f>
        <v>0.1563609997920139</v>
      </c>
      <c r="L71" s="551">
        <f>F71*0.5/'TA5'!E71</f>
        <v>7.8353808219389975E-2</v>
      </c>
      <c r="M71" s="552">
        <f>G71*0.5/'TA5'!F71</f>
        <v>0.13150534687133586</v>
      </c>
    </row>
    <row r="72" spans="1:13" x14ac:dyDescent="0.2">
      <c r="A72" s="67">
        <v>1976</v>
      </c>
      <c r="B72" s="564">
        <f>avgprinc!AW65</f>
        <v>14754.055355166753</v>
      </c>
      <c r="C72" s="525">
        <f>avgprinc!AX65</f>
        <v>8670.4069608341506</v>
      </c>
      <c r="D72" s="524">
        <f>avgprinc!AY65</f>
        <v>18617.487330347274</v>
      </c>
      <c r="E72" s="524">
        <f>avgprinc!AZ65</f>
        <v>17816.242482520855</v>
      </c>
      <c r="F72" s="524">
        <f>avgprinc!BA65</f>
        <v>4314.2415388462296</v>
      </c>
      <c r="G72" s="525">
        <f>avgprinc!BB65</f>
        <v>16312.719132919094</v>
      </c>
      <c r="H72" s="534">
        <f>B72*0.5/'TA5'!B72</f>
        <v>0.17843946688606138</v>
      </c>
      <c r="I72" s="545">
        <f>C72*0.5/'TA5'!B72</f>
        <v>0.10486220625671194</v>
      </c>
      <c r="J72" s="551">
        <f>D72*0.5/'TA5'!C72</f>
        <v>0.2124687348784278</v>
      </c>
      <c r="K72" s="544">
        <f>E72*0.5/'TA5'!D72</f>
        <v>0.15519962113330621</v>
      </c>
      <c r="L72" s="551">
        <f>F72*0.5/'TA5'!E72</f>
        <v>8.2824986650336996E-2</v>
      </c>
      <c r="M72" s="552">
        <f>G72*0.5/'TA5'!F72</f>
        <v>0.13108370616458842</v>
      </c>
    </row>
    <row r="73" spans="1:13" x14ac:dyDescent="0.2">
      <c r="A73" s="67">
        <v>1977</v>
      </c>
      <c r="B73" s="564">
        <f>avgprinc!AW66</f>
        <v>15173.77098265606</v>
      </c>
      <c r="C73" s="525">
        <f>avgprinc!AX66</f>
        <v>9142.0829433923045</v>
      </c>
      <c r="D73" s="524">
        <f>avgprinc!AY66</f>
        <v>19026.940258965202</v>
      </c>
      <c r="E73" s="524">
        <f>avgprinc!AZ66</f>
        <v>18224.948882856217</v>
      </c>
      <c r="F73" s="524">
        <f>avgprinc!BA66</f>
        <v>4727.7689753941631</v>
      </c>
      <c r="G73" s="525">
        <f>avgprinc!BB66</f>
        <v>16479.456631469555</v>
      </c>
      <c r="H73" s="534">
        <f>B73*0.5/'TA5'!B73</f>
        <v>0.17798658428895919</v>
      </c>
      <c r="I73" s="545">
        <f>C73*0.5/'TA5'!B73</f>
        <v>0.1072355789632411</v>
      </c>
      <c r="J73" s="551">
        <f>D73*0.5/'TA5'!C73</f>
        <v>0.21164479640576417</v>
      </c>
      <c r="K73" s="544">
        <f>E73*0.5/'TA5'!D73</f>
        <v>0.15485853801476424</v>
      </c>
      <c r="L73" s="551">
        <f>F73*0.5/'TA5'!E73</f>
        <v>8.6932535338846151E-2</v>
      </c>
      <c r="M73" s="552">
        <f>G73*0.5/'TA5'!F73</f>
        <v>0.12989001948243128</v>
      </c>
    </row>
    <row r="74" spans="1:13" x14ac:dyDescent="0.2">
      <c r="A74" s="67">
        <v>1978</v>
      </c>
      <c r="B74" s="564">
        <f>avgprinc!AW67</f>
        <v>15772.171138890786</v>
      </c>
      <c r="C74" s="525">
        <f>avgprinc!AX67</f>
        <v>9765.6354220530429</v>
      </c>
      <c r="D74" s="524">
        <f>avgprinc!AY67</f>
        <v>19925.534742947893</v>
      </c>
      <c r="E74" s="524">
        <f>avgprinc!AZ67</f>
        <v>18896.851039172263</v>
      </c>
      <c r="F74" s="524">
        <f>avgprinc!BA67</f>
        <v>5232.7730831274866</v>
      </c>
      <c r="G74" s="525">
        <f>avgprinc!BB67</f>
        <v>16958.099604952477</v>
      </c>
      <c r="H74" s="534">
        <f>B74*0.5/'TA5'!B74</f>
        <v>0.17865667298016066</v>
      </c>
      <c r="I74" s="545">
        <f>C74*0.5/'TA5'!B74</f>
        <v>0.11061862813161837</v>
      </c>
      <c r="J74" s="551">
        <f>D74*0.5/'TA5'!C74</f>
        <v>0.21278535521888031</v>
      </c>
      <c r="K74" s="544">
        <f>E74*0.5/'TA5'!D74</f>
        <v>0.15577553423818813</v>
      </c>
      <c r="L74" s="551">
        <f>F74*0.5/'TA5'!E74</f>
        <v>9.2125355047098609E-2</v>
      </c>
      <c r="M74" s="552">
        <f>G74*0.5/'TA5'!F74</f>
        <v>0.12988906969280475</v>
      </c>
    </row>
    <row r="75" spans="1:13" x14ac:dyDescent="0.2">
      <c r="A75" s="72">
        <v>1979</v>
      </c>
      <c r="B75" s="565">
        <f>avgprinc!AW68</f>
        <v>15872.749641574705</v>
      </c>
      <c r="C75" s="527">
        <f>avgprinc!AX68</f>
        <v>9975.9276265275603</v>
      </c>
      <c r="D75" s="526">
        <f>avgprinc!AY68</f>
        <v>20136.956296640459</v>
      </c>
      <c r="E75" s="526">
        <f>avgprinc!AZ68</f>
        <v>18927.922694597582</v>
      </c>
      <c r="F75" s="526">
        <f>avgprinc!BA68</f>
        <v>5439.0383400709015</v>
      </c>
      <c r="G75" s="527">
        <f>avgprinc!BB68</f>
        <v>17113.771769996238</v>
      </c>
      <c r="H75" s="536">
        <f>B75*0.5/'TA5'!B75</f>
        <v>0.17912405729293823</v>
      </c>
      <c r="I75" s="547">
        <f>C75*0.5/'TA5'!B75</f>
        <v>0.11257839202880858</v>
      </c>
      <c r="J75" s="553">
        <f>D75*0.5/'TA5'!C75</f>
        <v>0.21418505907058716</v>
      </c>
      <c r="K75" s="547">
        <f>E75*0.5/'TA5'!D75</f>
        <v>0.1555968523025513</v>
      </c>
      <c r="L75" s="553">
        <f>F75*0.5/'TA5'!E75</f>
        <v>9.4770431518554688E-2</v>
      </c>
      <c r="M75" s="554">
        <f>G75*0.5/'TA5'!F75</f>
        <v>0.13115781545639038</v>
      </c>
    </row>
    <row r="76" spans="1:13" x14ac:dyDescent="0.2">
      <c r="A76" s="67">
        <v>1980</v>
      </c>
      <c r="B76" s="564">
        <f>avgprinc!AW69</f>
        <v>14960.688843175189</v>
      </c>
      <c r="C76" s="525">
        <f>avgprinc!AX69</f>
        <v>9479.7359804116768</v>
      </c>
      <c r="D76" s="524">
        <f>avgprinc!AY69</f>
        <v>18942.228319459773</v>
      </c>
      <c r="E76" s="524">
        <f>avgprinc!AZ69</f>
        <v>17672.985258645145</v>
      </c>
      <c r="F76" s="524">
        <f>avgprinc!BA69</f>
        <v>5190.41038208998</v>
      </c>
      <c r="G76" s="525">
        <f>avgprinc!BB69</f>
        <v>16003.971650466547</v>
      </c>
      <c r="H76" s="533">
        <f>B76*0.5/'TA5'!B76</f>
        <v>0.17389744520187378</v>
      </c>
      <c r="I76" s="544">
        <f>C76*0.5/'TA5'!B76</f>
        <v>0.11018890142440796</v>
      </c>
      <c r="J76" s="551">
        <f>D76*0.5/'TA5'!C76</f>
        <v>0.20767110586166379</v>
      </c>
      <c r="K76" s="544">
        <f>E76*0.5/'TA5'!D76</f>
        <v>0.15064388513565066</v>
      </c>
      <c r="L76" s="551">
        <f>F76*0.5/'TA5'!E76</f>
        <v>9.164130687713623E-2</v>
      </c>
      <c r="M76" s="552">
        <f>G76*0.5/'TA5'!F76</f>
        <v>0.12702763080596924</v>
      </c>
    </row>
    <row r="77" spans="1:13" x14ac:dyDescent="0.2">
      <c r="A77" s="67">
        <v>1981</v>
      </c>
      <c r="B77" s="564">
        <f>avgprinc!AW70</f>
        <v>14736.503354209148</v>
      </c>
      <c r="C77" s="525">
        <f>avgprinc!AX70</f>
        <v>9462.1596558830097</v>
      </c>
      <c r="D77" s="524">
        <f>avgprinc!AY70</f>
        <v>18427.663112409427</v>
      </c>
      <c r="E77" s="524">
        <f>avgprinc!AZ70</f>
        <v>17152.047705776273</v>
      </c>
      <c r="F77" s="524">
        <f>avgprinc!BA70</f>
        <v>5419.2682679245863</v>
      </c>
      <c r="G77" s="525">
        <f>avgprinc!BB70</f>
        <v>15754.772602292727</v>
      </c>
      <c r="H77" s="533">
        <f>B77*0.5/'TA5'!B77</f>
        <v>0.16998517513275149</v>
      </c>
      <c r="I77" s="544">
        <f>C77*0.5/'TA5'!B77</f>
        <v>0.10914576053619385</v>
      </c>
      <c r="J77" s="551">
        <f>D77*0.5/'TA5'!C77</f>
        <v>0.20135343074798584</v>
      </c>
      <c r="K77" s="544">
        <f>E77*0.5/'TA5'!D77</f>
        <v>0.14638763666152951</v>
      </c>
      <c r="L77" s="551">
        <f>F77*0.5/'TA5'!E77</f>
        <v>9.323418140411377E-2</v>
      </c>
      <c r="M77" s="552">
        <f>G77*0.5/'TA5'!F77</f>
        <v>0.12460690736770631</v>
      </c>
    </row>
    <row r="78" spans="1:13" x14ac:dyDescent="0.2">
      <c r="A78" s="67">
        <v>1982</v>
      </c>
      <c r="B78" s="564">
        <f>avgprinc!AW71</f>
        <v>13551.095445169749</v>
      </c>
      <c r="C78" s="525">
        <f>avgprinc!AX71</f>
        <v>8689.69101566059</v>
      </c>
      <c r="D78" s="524">
        <f>avgprinc!AY71</f>
        <v>16785.184229388313</v>
      </c>
      <c r="E78" s="524">
        <f>avgprinc!AZ71</f>
        <v>15422.498676806486</v>
      </c>
      <c r="F78" s="524">
        <f>avgprinc!BA71</f>
        <v>5165.9862320294151</v>
      </c>
      <c r="G78" s="525">
        <f>avgprinc!BB71</f>
        <v>14403.619813718851</v>
      </c>
      <c r="H78" s="533">
        <f>B78*0.5/'TA5'!B78</f>
        <v>0.16162407398223877</v>
      </c>
      <c r="I78" s="544">
        <f>C78*0.5/'TA5'!B78</f>
        <v>0.10364204645156859</v>
      </c>
      <c r="J78" s="551">
        <f>D78*0.5/'TA5'!C78</f>
        <v>0.19000750780105588</v>
      </c>
      <c r="K78" s="544">
        <f>E78*0.5/'TA5'!D78</f>
        <v>0.13630449771881104</v>
      </c>
      <c r="L78" s="551">
        <f>F78*0.5/'TA5'!E78</f>
        <v>9.0504884719848619E-2</v>
      </c>
      <c r="M78" s="552">
        <f>G78*0.5/'TA5'!F78</f>
        <v>0.11806315183639526</v>
      </c>
    </row>
    <row r="79" spans="1:13" x14ac:dyDescent="0.2">
      <c r="A79" s="67">
        <v>1983</v>
      </c>
      <c r="B79" s="564">
        <f>avgprinc!AW72</f>
        <v>13220.439255471016</v>
      </c>
      <c r="C79" s="525">
        <f>avgprinc!AX72</f>
        <v>8691.3023475782975</v>
      </c>
      <c r="D79" s="524">
        <f>avgprinc!AY72</f>
        <v>16253.226640664889</v>
      </c>
      <c r="E79" s="524">
        <f>avgprinc!AZ72</f>
        <v>14668.100673719919</v>
      </c>
      <c r="F79" s="524">
        <f>avgprinc!BA72</f>
        <v>5392.795310474974</v>
      </c>
      <c r="G79" s="525">
        <f>avgprinc!BB72</f>
        <v>13883.890613065576</v>
      </c>
      <c r="H79" s="533">
        <f>B79*0.5/'TA5'!B79</f>
        <v>0.15524584054946899</v>
      </c>
      <c r="I79" s="544">
        <f>C79*0.5/'TA5'!B79</f>
        <v>0.10206079483032228</v>
      </c>
      <c r="J79" s="551">
        <f>D79*0.5/'TA5'!C79</f>
        <v>0.18204635381698608</v>
      </c>
      <c r="K79" s="544">
        <f>E79*0.5/'TA5'!D79</f>
        <v>0.12955409288406372</v>
      </c>
      <c r="L79" s="551">
        <f>F79*0.5/'TA5'!E79</f>
        <v>9.0588808059692383E-2</v>
      </c>
      <c r="M79" s="552">
        <f>G79*0.5/'TA5'!F79</f>
        <v>0.11258065700531004</v>
      </c>
    </row>
    <row r="80" spans="1:13" x14ac:dyDescent="0.2">
      <c r="A80" s="67">
        <v>1984</v>
      </c>
      <c r="B80" s="564">
        <f>avgprinc!AW73</f>
        <v>14313.814945305041</v>
      </c>
      <c r="C80" s="525">
        <f>avgprinc!AX73</f>
        <v>9534.3356541188678</v>
      </c>
      <c r="D80" s="524">
        <f>avgprinc!AY73</f>
        <v>17260.228712114302</v>
      </c>
      <c r="E80" s="524">
        <f>avgprinc!AZ73</f>
        <v>16201.988429991367</v>
      </c>
      <c r="F80" s="524">
        <f>avgprinc!BA73</f>
        <v>5876.4795430800277</v>
      </c>
      <c r="G80" s="525">
        <f>avgprinc!BB73</f>
        <v>15012.173032505472</v>
      </c>
      <c r="H80" s="533">
        <f>B80*0.5/'TA5'!B80</f>
        <v>0.1575855016708374</v>
      </c>
      <c r="I80" s="544">
        <f>C80*0.5/'TA5'!B80</f>
        <v>0.10496664047241211</v>
      </c>
      <c r="J80" s="551">
        <f>D80*0.5/'TA5'!C80</f>
        <v>0.18193536996841433</v>
      </c>
      <c r="K80" s="544">
        <f>E80*0.5/'TA5'!D80</f>
        <v>0.1349220871925354</v>
      </c>
      <c r="L80" s="551">
        <f>F80*0.5/'TA5'!E80</f>
        <v>9.1932475566864E-2</v>
      </c>
      <c r="M80" s="552">
        <f>G80*0.5/'TA5'!F80</f>
        <v>0.11420023441314696</v>
      </c>
    </row>
    <row r="81" spans="1:13" x14ac:dyDescent="0.2">
      <c r="A81" s="67">
        <v>1985</v>
      </c>
      <c r="B81" s="564">
        <f>avgprinc!AW74</f>
        <v>14501.047692994296</v>
      </c>
      <c r="C81" s="525">
        <f>avgprinc!AX74</f>
        <v>9655.4783935082123</v>
      </c>
      <c r="D81" s="524">
        <f>avgprinc!AY74</f>
        <v>17409.695307790986</v>
      </c>
      <c r="E81" s="524">
        <f>avgprinc!AZ74</f>
        <v>16397.454176570303</v>
      </c>
      <c r="F81" s="524">
        <f>avgprinc!BA74</f>
        <v>5935.7554555899633</v>
      </c>
      <c r="G81" s="525">
        <f>avgprinc!BB74</f>
        <v>15146.508741086633</v>
      </c>
      <c r="H81" s="533">
        <f>B81*0.5/'TA5'!B81</f>
        <v>0.15694063901901242</v>
      </c>
      <c r="I81" s="544">
        <f>C81*0.5/'TA5'!B81</f>
        <v>0.1044984459877014</v>
      </c>
      <c r="J81" s="551">
        <f>D81*0.5/'TA5'!C81</f>
        <v>0.18059557676315308</v>
      </c>
      <c r="K81" s="544">
        <f>E81*0.5/'TA5'!D81</f>
        <v>0.13441449403762817</v>
      </c>
      <c r="L81" s="551">
        <f>F81*0.5/'TA5'!E81</f>
        <v>9.0802669525146484E-2</v>
      </c>
      <c r="M81" s="552">
        <f>G81*0.5/'TA5'!F81</f>
        <v>0.11377006769180298</v>
      </c>
    </row>
    <row r="82" spans="1:13" x14ac:dyDescent="0.2">
      <c r="A82" s="67">
        <v>1986</v>
      </c>
      <c r="B82" s="564">
        <f>avgprinc!AW75</f>
        <v>14301.18923511962</v>
      </c>
      <c r="C82" s="525">
        <f>avgprinc!AX75</f>
        <v>9569.4707702745382</v>
      </c>
      <c r="D82" s="524">
        <f>avgprinc!AY75</f>
        <v>17334.974463749018</v>
      </c>
      <c r="E82" s="524">
        <f>avgprinc!AZ75</f>
        <v>16215.891442958058</v>
      </c>
      <c r="F82" s="524">
        <f>avgprinc!BA75</f>
        <v>5906.6451040022284</v>
      </c>
      <c r="G82" s="525">
        <f>avgprinc!BB75</f>
        <v>14651.056839870042</v>
      </c>
      <c r="H82" s="533">
        <f>B82*0.5/'TA5'!B82</f>
        <v>0.15341830253601074</v>
      </c>
      <c r="I82" s="544">
        <f>C82*0.5/'TA5'!B82</f>
        <v>0.10265803337097168</v>
      </c>
      <c r="J82" s="551">
        <f>D82*0.5/'TA5'!C82</f>
        <v>0.17684870958328247</v>
      </c>
      <c r="K82" s="544">
        <f>E82*0.5/'TA5'!D82</f>
        <v>0.1312900185585022</v>
      </c>
      <c r="L82" s="551">
        <f>F82*0.5/'TA5'!E82</f>
        <v>8.9778482913970947E-2</v>
      </c>
      <c r="M82" s="552">
        <f>G82*0.5/'TA5'!F82</f>
        <v>0.10992068052291872</v>
      </c>
    </row>
    <row r="83" spans="1:13" x14ac:dyDescent="0.2">
      <c r="A83" s="67">
        <v>1987</v>
      </c>
      <c r="B83" s="564">
        <f>avgprinc!AW76</f>
        <v>14427.715585050495</v>
      </c>
      <c r="C83" s="525">
        <f>avgprinc!AX76</f>
        <v>9934.4964744138488</v>
      </c>
      <c r="D83" s="524">
        <f>avgprinc!AY76</f>
        <v>17922.21559451022</v>
      </c>
      <c r="E83" s="524">
        <f>avgprinc!AZ76</f>
        <v>16199.68279362559</v>
      </c>
      <c r="F83" s="524">
        <f>avgprinc!BA76</f>
        <v>6270.3044680269741</v>
      </c>
      <c r="G83" s="525">
        <f>avgprinc!BB76</f>
        <v>14739.885806567187</v>
      </c>
      <c r="H83" s="533">
        <f>B83*0.5/'TA5'!B83</f>
        <v>0.15022957324981687</v>
      </c>
      <c r="I83" s="544">
        <f>C83*0.5/'TA5'!B83</f>
        <v>0.10344362258911131</v>
      </c>
      <c r="J83" s="551">
        <f>D83*0.5/'TA5'!C83</f>
        <v>0.17495560646057129</v>
      </c>
      <c r="K83" s="544">
        <f>E83*0.5/'TA5'!D83</f>
        <v>0.12764227390289307</v>
      </c>
      <c r="L83" s="551">
        <f>F83*0.5/'TA5'!E83</f>
        <v>9.2646300792694092E-2</v>
      </c>
      <c r="M83" s="552">
        <f>G83*0.5/'TA5'!F83</f>
        <v>0.10817807912826537</v>
      </c>
    </row>
    <row r="84" spans="1:13" x14ac:dyDescent="0.2">
      <c r="A84" s="67">
        <v>1988</v>
      </c>
      <c r="B84" s="564">
        <f>avgprinc!AW77</f>
        <v>14661.118826920498</v>
      </c>
      <c r="C84" s="525">
        <f>avgprinc!AX77</f>
        <v>10234.062436447679</v>
      </c>
      <c r="D84" s="524">
        <f>avgprinc!AY77</f>
        <v>18309.808179923028</v>
      </c>
      <c r="E84" s="524">
        <f>avgprinc!AZ77</f>
        <v>16553.303744284916</v>
      </c>
      <c r="F84" s="524">
        <f>avgprinc!BA77</f>
        <v>6478.8771222153318</v>
      </c>
      <c r="G84" s="525">
        <f>avgprinc!BB77</f>
        <v>15042.98801311896</v>
      </c>
      <c r="H84" s="533">
        <f>B84*0.5/'TA5'!B84</f>
        <v>0.14650344848632812</v>
      </c>
      <c r="I84" s="544">
        <f>C84*0.5/'TA5'!B84</f>
        <v>0.10226541757583618</v>
      </c>
      <c r="J84" s="551">
        <f>D84*0.5/'TA5'!C84</f>
        <v>0.17066150903701782</v>
      </c>
      <c r="K84" s="544">
        <f>E84*0.5/'TA5'!D84</f>
        <v>0.1250159740447998</v>
      </c>
      <c r="L84" s="551">
        <f>F84*0.5/'TA5'!E84</f>
        <v>9.2328369617462158E-2</v>
      </c>
      <c r="M84" s="552">
        <f>G84*0.5/'TA5'!F84</f>
        <v>0.10622715950012207</v>
      </c>
    </row>
    <row r="85" spans="1:13" x14ac:dyDescent="0.2">
      <c r="A85" s="72">
        <v>1989</v>
      </c>
      <c r="B85" s="565">
        <f>avgprinc!AW78</f>
        <v>14912.445810836005</v>
      </c>
      <c r="C85" s="527">
        <f>avgprinc!AX78</f>
        <v>10551.990352548062</v>
      </c>
      <c r="D85" s="526">
        <f>avgprinc!AY78</f>
        <v>18624.96358992207</v>
      </c>
      <c r="E85" s="526">
        <f>avgprinc!AZ78</f>
        <v>16718.94860356834</v>
      </c>
      <c r="F85" s="526">
        <f>avgprinc!BA78</f>
        <v>6878.5834797186553</v>
      </c>
      <c r="G85" s="527">
        <f>avgprinc!BB78</f>
        <v>15360.173174306343</v>
      </c>
      <c r="H85" s="536">
        <f>B85*0.5/'TA5'!B85</f>
        <v>0.14724093675613403</v>
      </c>
      <c r="I85" s="547">
        <f>C85*0.5/'TA5'!B85</f>
        <v>0.10418713092803955</v>
      </c>
      <c r="J85" s="553">
        <f>D85*0.5/'TA5'!C85</f>
        <v>0.17160981893539429</v>
      </c>
      <c r="K85" s="547">
        <f>E85*0.5/'TA5'!D85</f>
        <v>0.12595552206039429</v>
      </c>
      <c r="L85" s="553">
        <f>F85*0.5/'TA5'!E85</f>
        <v>9.5044374465942369E-2</v>
      </c>
      <c r="M85" s="554">
        <f>G85*0.5/'TA5'!F85</f>
        <v>0.10767644643783569</v>
      </c>
    </row>
    <row r="86" spans="1:13" x14ac:dyDescent="0.2">
      <c r="A86" s="67">
        <v>1990</v>
      </c>
      <c r="B86" s="564">
        <f>avgprinc!AW79</f>
        <v>14728.438331706047</v>
      </c>
      <c r="C86" s="525">
        <f>avgprinc!AX79</f>
        <v>10480.207482092115</v>
      </c>
      <c r="D86" s="524">
        <f>avgprinc!AY79</f>
        <v>18417.765491519858</v>
      </c>
      <c r="E86" s="524">
        <f>avgprinc!AZ79</f>
        <v>16401.6079137495</v>
      </c>
      <c r="F86" s="524">
        <f>avgprinc!BA79</f>
        <v>6908.6169907450494</v>
      </c>
      <c r="G86" s="525">
        <f>avgprinc!BB79</f>
        <v>15042.933839086889</v>
      </c>
      <c r="H86" s="533">
        <f>B86*0.5/'TA5'!B86</f>
        <v>0.14555126428604126</v>
      </c>
      <c r="I86" s="544">
        <f>C86*0.5/'TA5'!B86</f>
        <v>0.10356885194778442</v>
      </c>
      <c r="J86" s="551">
        <f>D86*0.5/'TA5'!C86</f>
        <v>0.16931205987930298</v>
      </c>
      <c r="K86" s="544">
        <f>E86*0.5/'TA5'!D86</f>
        <v>0.12379962205886841</v>
      </c>
      <c r="L86" s="551">
        <f>F86*0.5/'TA5'!E86</f>
        <v>9.5447540283203139E-2</v>
      </c>
      <c r="M86" s="552">
        <f>G86*0.5/'TA5'!F86</f>
        <v>0.10585677623748781</v>
      </c>
    </row>
    <row r="87" spans="1:13" x14ac:dyDescent="0.2">
      <c r="A87" s="67">
        <v>1991</v>
      </c>
      <c r="B87" s="564">
        <f>avgprinc!AW80</f>
        <v>14153.471882567253</v>
      </c>
      <c r="C87" s="525">
        <f>avgprinc!AX80</f>
        <v>10173.516501378148</v>
      </c>
      <c r="D87" s="524">
        <f>avgprinc!AY80</f>
        <v>17699.543102029787</v>
      </c>
      <c r="E87" s="524">
        <f>avgprinc!AZ80</f>
        <v>15409.228003911454</v>
      </c>
      <c r="F87" s="524">
        <f>avgprinc!BA80</f>
        <v>6876.8398796064857</v>
      </c>
      <c r="G87" s="525">
        <f>avgprinc!BB80</f>
        <v>14383.245650286786</v>
      </c>
      <c r="H87" s="533">
        <f>B87*0.5/'TA5'!B87</f>
        <v>0.14279258251190186</v>
      </c>
      <c r="I87" s="544">
        <f>C87*0.5/'TA5'!B87</f>
        <v>0.10263931751251221</v>
      </c>
      <c r="J87" s="551">
        <f>D87*0.5/'TA5'!C87</f>
        <v>0.16622000932693484</v>
      </c>
      <c r="K87" s="544">
        <f>E87*0.5/'TA5'!D87</f>
        <v>0.12016481161117555</v>
      </c>
      <c r="L87" s="551">
        <f>F87*0.5/'TA5'!E87</f>
        <v>9.512484073638916E-2</v>
      </c>
      <c r="M87" s="552">
        <f>G87*0.5/'TA5'!F87</f>
        <v>0.1036509871482849</v>
      </c>
    </row>
    <row r="88" spans="1:13" x14ac:dyDescent="0.2">
      <c r="A88" s="67">
        <v>1992</v>
      </c>
      <c r="B88" s="564">
        <f>avgprinc!AW81</f>
        <v>13493.534741610047</v>
      </c>
      <c r="C88" s="525">
        <f>avgprinc!AX81</f>
        <v>9673.8935057885046</v>
      </c>
      <c r="D88" s="524">
        <f>avgprinc!AY81</f>
        <v>17127.924423852633</v>
      </c>
      <c r="E88" s="524">
        <f>avgprinc!AZ81</f>
        <v>14671.499996565346</v>
      </c>
      <c r="F88" s="524">
        <f>avgprinc!BA81</f>
        <v>6552.0687408435106</v>
      </c>
      <c r="G88" s="525">
        <f>avgprinc!BB81</f>
        <v>13557.008850758248</v>
      </c>
      <c r="H88" s="533">
        <f>B88*0.5/'TA5'!B88</f>
        <v>0.13355058431625366</v>
      </c>
      <c r="I88" s="544">
        <f>C88*0.5/'TA5'!B88</f>
        <v>9.5746159553527832E-2</v>
      </c>
      <c r="J88" s="551">
        <f>D88*0.5/'TA5'!C88</f>
        <v>0.15728610754013062</v>
      </c>
      <c r="K88" s="544">
        <f>E88*0.5/'TA5'!D88</f>
        <v>0.11210173368453982</v>
      </c>
      <c r="L88" s="551">
        <f>F88*0.5/'TA5'!E88</f>
        <v>8.8793516159057617E-2</v>
      </c>
      <c r="M88" s="552">
        <f>G88*0.5/'TA5'!F88</f>
        <v>9.6329569816589369E-2</v>
      </c>
    </row>
    <row r="89" spans="1:13" x14ac:dyDescent="0.2">
      <c r="A89" s="67">
        <v>1993</v>
      </c>
      <c r="B89" s="564">
        <f>avgprinc!AW82</f>
        <v>13765.037791072735</v>
      </c>
      <c r="C89" s="525">
        <f>avgprinc!AX82</f>
        <v>9874.3638824277732</v>
      </c>
      <c r="D89" s="524">
        <f>avgprinc!AY82</f>
        <v>17711.702272542272</v>
      </c>
      <c r="E89" s="524">
        <f>avgprinc!AZ82</f>
        <v>15314.240102205085</v>
      </c>
      <c r="F89" s="524">
        <f>avgprinc!BA82</f>
        <v>6585.4284292419561</v>
      </c>
      <c r="G89" s="525">
        <f>avgprinc!BB82</f>
        <v>13746.899963032336</v>
      </c>
      <c r="H89" s="533">
        <f>B89*0.5/'TA5'!B89</f>
        <v>0.13508951663970944</v>
      </c>
      <c r="I89" s="544">
        <f>C89*0.5/'TA5'!B89</f>
        <v>9.6906602382659912E-2</v>
      </c>
      <c r="J89" s="551">
        <f>D89*0.5/'TA5'!C89</f>
        <v>0.16077083349227908</v>
      </c>
      <c r="K89" s="544">
        <f>E89*0.5/'TA5'!D89</f>
        <v>0.11531162261962892</v>
      </c>
      <c r="L89" s="551">
        <f>F89*0.5/'TA5'!E89</f>
        <v>8.9092910289764404E-2</v>
      </c>
      <c r="M89" s="552">
        <f>G89*0.5/'TA5'!F89</f>
        <v>9.6972227096557631E-2</v>
      </c>
    </row>
    <row r="90" spans="1:13" x14ac:dyDescent="0.2">
      <c r="A90" s="67">
        <v>1994</v>
      </c>
      <c r="B90" s="564">
        <f>avgprinc!AW83</f>
        <v>14403.238389373226</v>
      </c>
      <c r="C90" s="525">
        <f>avgprinc!AX83</f>
        <v>10546.52996882013</v>
      </c>
      <c r="D90" s="524">
        <f>avgprinc!AY83</f>
        <v>18503.907432037198</v>
      </c>
      <c r="E90" s="524">
        <f>avgprinc!AZ83</f>
        <v>16137.206111904194</v>
      </c>
      <c r="F90" s="524">
        <f>avgprinc!BA83</f>
        <v>7136.8623755751933</v>
      </c>
      <c r="G90" s="525">
        <f>avgprinc!BB83</f>
        <v>14382.883844099078</v>
      </c>
      <c r="H90" s="533">
        <f>B90*0.5/'TA5'!B90</f>
        <v>0.13688087463378906</v>
      </c>
      <c r="I90" s="544">
        <f>C90*0.5/'TA5'!B90</f>
        <v>0.10022872686386108</v>
      </c>
      <c r="J90" s="551">
        <f>D90*0.5/'TA5'!C90</f>
        <v>0.16273850202560422</v>
      </c>
      <c r="K90" s="544">
        <f>E90*0.5/'TA5'!D90</f>
        <v>0.1179080605506897</v>
      </c>
      <c r="L90" s="551">
        <f>F90*0.5/'TA5'!E90</f>
        <v>9.3559980392456055E-2</v>
      </c>
      <c r="M90" s="552">
        <f>G90*0.5/'TA5'!F90</f>
        <v>9.8505198955535889E-2</v>
      </c>
    </row>
    <row r="91" spans="1:13" x14ac:dyDescent="0.2">
      <c r="A91" s="67">
        <v>1995</v>
      </c>
      <c r="B91" s="564">
        <f>avgprinc!AW84</f>
        <v>14516.889768566503</v>
      </c>
      <c r="C91" s="525">
        <f>avgprinc!AX84</f>
        <v>10897.60225347599</v>
      </c>
      <c r="D91" s="524">
        <f>avgprinc!AY84</f>
        <v>18436.174050866055</v>
      </c>
      <c r="E91" s="524">
        <f>avgprinc!AZ84</f>
        <v>16598.932566206291</v>
      </c>
      <c r="F91" s="524">
        <f>avgprinc!BA84</f>
        <v>7390.8364940863685</v>
      </c>
      <c r="G91" s="525">
        <f>avgprinc!BB84</f>
        <v>14410.116633207434</v>
      </c>
      <c r="H91" s="533">
        <f>B91*0.5/'TA5'!B91</f>
        <v>0.13499593734741211</v>
      </c>
      <c r="I91" s="544">
        <f>C91*0.5/'TA5'!B91</f>
        <v>0.10133934020996092</v>
      </c>
      <c r="J91" s="551">
        <f>D91*0.5/'TA5'!C91</f>
        <v>0.15901374816894531</v>
      </c>
      <c r="K91" s="544">
        <f>E91*0.5/'TA5'!D91</f>
        <v>0.11937433481216429</v>
      </c>
      <c r="L91" s="551">
        <f>F91*0.5/'TA5'!E91</f>
        <v>9.3503355979919447E-2</v>
      </c>
      <c r="M91" s="552">
        <f>G91*0.5/'TA5'!F91</f>
        <v>9.6691012382507324E-2</v>
      </c>
    </row>
    <row r="92" spans="1:13" x14ac:dyDescent="0.2">
      <c r="A92" s="67">
        <v>1996</v>
      </c>
      <c r="B92" s="564">
        <f>avgprinc!AW85</f>
        <v>14828.606096752983</v>
      </c>
      <c r="C92" s="525">
        <f>avgprinc!AX85</f>
        <v>11206.66707982644</v>
      </c>
      <c r="D92" s="524">
        <f>avgprinc!AY85</f>
        <v>18411.32622372892</v>
      </c>
      <c r="E92" s="524">
        <f>avgprinc!AZ85</f>
        <v>16442.40320009366</v>
      </c>
      <c r="F92" s="524">
        <f>avgprinc!BA85</f>
        <v>7852.9801785916443</v>
      </c>
      <c r="G92" s="525">
        <f>avgprinc!BB85</f>
        <v>14580.799543274832</v>
      </c>
      <c r="H92" s="533">
        <f>B92*0.5/'TA5'!B92</f>
        <v>0.13367623090744019</v>
      </c>
      <c r="I92" s="544">
        <f>C92*0.5/'TA5'!B92</f>
        <v>0.10102534294128418</v>
      </c>
      <c r="J92" s="551">
        <f>D92*0.5/'TA5'!C92</f>
        <v>0.155567467212677</v>
      </c>
      <c r="K92" s="544">
        <f>E92*0.5/'TA5'!D92</f>
        <v>0.11596411466598512</v>
      </c>
      <c r="L92" s="551">
        <f>F92*0.5/'TA5'!E92</f>
        <v>9.5248579978942857E-2</v>
      </c>
      <c r="M92" s="552">
        <f>G92*0.5/'TA5'!F92</f>
        <v>9.5482170581817627E-2</v>
      </c>
    </row>
    <row r="93" spans="1:13" x14ac:dyDescent="0.2">
      <c r="A93" s="67">
        <v>1997</v>
      </c>
      <c r="B93" s="564">
        <f>avgprinc!AW86</f>
        <v>15271.51587821562</v>
      </c>
      <c r="C93" s="525">
        <f>avgprinc!AX86</f>
        <v>11443.389587987345</v>
      </c>
      <c r="D93" s="524">
        <f>avgprinc!AY86</f>
        <v>18904.503914662269</v>
      </c>
      <c r="E93" s="524">
        <f>avgprinc!AZ86</f>
        <v>16763.365014858395</v>
      </c>
      <c r="F93" s="524">
        <f>avgprinc!BA86</f>
        <v>8102.7345011882644</v>
      </c>
      <c r="G93" s="525">
        <f>avgprinc!BB86</f>
        <v>15096.125803270384</v>
      </c>
      <c r="H93" s="533">
        <f>B93*0.5/'TA5'!B93</f>
        <v>0.13284289836883545</v>
      </c>
      <c r="I93" s="544">
        <f>C93*0.5/'TA5'!B93</f>
        <v>9.9543035030365004E-2</v>
      </c>
      <c r="J93" s="551">
        <f>D93*0.5/'TA5'!C93</f>
        <v>0.15402454137802124</v>
      </c>
      <c r="K93" s="544">
        <f>E93*0.5/'TA5'!D93</f>
        <v>0.11326020956039429</v>
      </c>
      <c r="L93" s="551">
        <f>F93*0.5/'TA5'!E93</f>
        <v>9.5402836799621582E-2</v>
      </c>
      <c r="M93" s="552">
        <f>G93*0.5/'TA5'!F93</f>
        <v>9.54781174659729E-2</v>
      </c>
    </row>
    <row r="94" spans="1:13" x14ac:dyDescent="0.2">
      <c r="A94" s="67">
        <v>1998</v>
      </c>
      <c r="B94" s="564">
        <f>avgprinc!AW87</f>
        <v>15908.126746038293</v>
      </c>
      <c r="C94" s="525">
        <f>avgprinc!AX87</f>
        <v>12046.878577337598</v>
      </c>
      <c r="D94" s="524">
        <f>avgprinc!AY87</f>
        <v>19732.536449797732</v>
      </c>
      <c r="E94" s="524">
        <f>avgprinc!AZ87</f>
        <v>17510.895435580125</v>
      </c>
      <c r="F94" s="524">
        <f>avgprinc!BA87</f>
        <v>8530.3941027949913</v>
      </c>
      <c r="G94" s="525">
        <f>avgprinc!BB87</f>
        <v>15751.05137929392</v>
      </c>
      <c r="H94" s="533">
        <f>B94*0.5/'TA5'!B94</f>
        <v>0.133278489112854</v>
      </c>
      <c r="I94" s="544">
        <f>C94*0.5/'TA5'!B94</f>
        <v>0.1009289026260376</v>
      </c>
      <c r="J94" s="551">
        <f>D94*0.5/'TA5'!C94</f>
        <v>0.15436220169067383</v>
      </c>
      <c r="K94" s="544">
        <f>E94*0.5/'TA5'!D94</f>
        <v>0.114144504070282</v>
      </c>
      <c r="L94" s="551">
        <f>F94*0.5/'TA5'!E94</f>
        <v>9.6603751182556152E-2</v>
      </c>
      <c r="M94" s="552">
        <f>G94*0.5/'TA5'!F94</f>
        <v>9.6240937709808336E-2</v>
      </c>
    </row>
    <row r="95" spans="1:13" x14ac:dyDescent="0.2">
      <c r="A95" s="72">
        <v>1999</v>
      </c>
      <c r="B95" s="565">
        <f>avgprinc!AW88</f>
        <v>16165.611728339145</v>
      </c>
      <c r="C95" s="527">
        <f>avgprinc!AX88</f>
        <v>12283.802723808085</v>
      </c>
      <c r="D95" s="526">
        <f>avgprinc!AY88</f>
        <v>19879.602661792498</v>
      </c>
      <c r="E95" s="526">
        <f>avgprinc!AZ88</f>
        <v>17721.121286382771</v>
      </c>
      <c r="F95" s="526">
        <f>avgprinc!BA88</f>
        <v>8860.9139808731525</v>
      </c>
      <c r="G95" s="527">
        <f>avgprinc!BB88</f>
        <v>15932.745715441806</v>
      </c>
      <c r="H95" s="536">
        <f>B95*0.5/'TA5'!B95</f>
        <v>0.13144505023956302</v>
      </c>
      <c r="I95" s="547">
        <f>C95*0.5/'TA5'!B95</f>
        <v>9.9881470203399672E-2</v>
      </c>
      <c r="J95" s="553">
        <f>D95*0.5/'TA5'!C95</f>
        <v>0.15053385496139526</v>
      </c>
      <c r="K95" s="547">
        <f>E95*0.5/'TA5'!D95</f>
        <v>0.11169224977493286</v>
      </c>
      <c r="L95" s="553">
        <f>F95*0.5/'TA5'!E95</f>
        <v>9.7900390625000014E-2</v>
      </c>
      <c r="M95" s="554">
        <f>G95*0.5/'TA5'!F95</f>
        <v>9.4884514808654785E-2</v>
      </c>
    </row>
    <row r="96" spans="1:13" x14ac:dyDescent="0.2">
      <c r="A96" s="77">
        <v>2000</v>
      </c>
      <c r="B96" s="566">
        <f>avgprinc!AW89</f>
        <v>16725.858484211189</v>
      </c>
      <c r="C96" s="529">
        <f>avgprinc!AX89</f>
        <v>12804.478986960736</v>
      </c>
      <c r="D96" s="528">
        <f>avgprinc!AY89</f>
        <v>20252.716231803493</v>
      </c>
      <c r="E96" s="528">
        <f>avgprinc!AZ89</f>
        <v>18071.215320028816</v>
      </c>
      <c r="F96" s="528">
        <f>avgprinc!BA89</f>
        <v>9424.4516681953191</v>
      </c>
      <c r="G96" s="529">
        <f>avgprinc!BB89</f>
        <v>16560.623865361504</v>
      </c>
      <c r="H96" s="537">
        <f>B96*0.5/'TA5'!B96</f>
        <v>0.13168030977249146</v>
      </c>
      <c r="I96" s="548">
        <f>C96*0.5/'TA5'!B96</f>
        <v>0.10080784559249878</v>
      </c>
      <c r="J96" s="555">
        <f>D96*0.5/'TA5'!C96</f>
        <v>0.14958053827285764</v>
      </c>
      <c r="K96" s="548">
        <f>E96*0.5/'TA5'!D96</f>
        <v>0.11074697971343994</v>
      </c>
      <c r="L96" s="555">
        <f>F96*0.5/'TA5'!E96</f>
        <v>0.10042107105255127</v>
      </c>
      <c r="M96" s="556">
        <f>G96*0.5/'TA5'!F96</f>
        <v>9.5648586750030531E-2</v>
      </c>
    </row>
    <row r="97" spans="1:13" x14ac:dyDescent="0.2">
      <c r="A97" s="67">
        <v>2001</v>
      </c>
      <c r="B97" s="564">
        <f>avgprinc!AW90</f>
        <v>16677.539603974357</v>
      </c>
      <c r="C97" s="525">
        <f>avgprinc!AX90</f>
        <v>12678.604825560029</v>
      </c>
      <c r="D97" s="524">
        <f>avgprinc!AY90</f>
        <v>20207.93782006545</v>
      </c>
      <c r="E97" s="524">
        <f>avgprinc!AZ90</f>
        <v>18037.537963827013</v>
      </c>
      <c r="F97" s="524">
        <f>avgprinc!BA90</f>
        <v>9184.8824639555878</v>
      </c>
      <c r="G97" s="525">
        <f>avgprinc!BB90</f>
        <v>16650.65284615539</v>
      </c>
      <c r="H97" s="533">
        <f>B97*0.5/'TA5'!B97</f>
        <v>0.13199919462203979</v>
      </c>
      <c r="I97" s="544">
        <f>C97*0.5/'TA5'!B97</f>
        <v>0.10034847259521484</v>
      </c>
      <c r="J97" s="551">
        <f>D97*0.5/'TA5'!C97</f>
        <v>0.15010786056518557</v>
      </c>
      <c r="K97" s="544">
        <f>E97*0.5/'TA5'!D97</f>
        <v>0.11125969886779785</v>
      </c>
      <c r="L97" s="551">
        <f>F97*0.5/'TA5'!E97</f>
        <v>9.8196327686309828E-2</v>
      </c>
      <c r="M97" s="552">
        <f>G97*0.5/'TA5'!F97</f>
        <v>9.6459090709686265E-2</v>
      </c>
    </row>
    <row r="98" spans="1:13" x14ac:dyDescent="0.2">
      <c r="A98" s="67">
        <v>2002</v>
      </c>
      <c r="B98" s="564">
        <f>avgprinc!AW91</f>
        <v>16520.053130556651</v>
      </c>
      <c r="C98" s="525">
        <f>avgprinc!AX91</f>
        <v>12507.002458119166</v>
      </c>
      <c r="D98" s="524">
        <f>avgprinc!AY91</f>
        <v>20157.157326909713</v>
      </c>
      <c r="E98" s="524">
        <f>avgprinc!AZ91</f>
        <v>17757.55224446367</v>
      </c>
      <c r="F98" s="524">
        <f>avgprinc!BA91</f>
        <v>9122.2506847219756</v>
      </c>
      <c r="G98" s="525">
        <f>avgprinc!BB91</f>
        <v>16477.697455377762</v>
      </c>
      <c r="H98" s="533">
        <f>B98*0.5/'TA5'!B98</f>
        <v>0.13107478618621826</v>
      </c>
      <c r="I98" s="544">
        <f>C98*0.5/'TA5'!B98</f>
        <v>9.9234104156494141E-2</v>
      </c>
      <c r="J98" s="551">
        <f>D98*0.5/'TA5'!C98</f>
        <v>0.15015798807144165</v>
      </c>
      <c r="K98" s="544">
        <f>E98*0.5/'TA5'!D98</f>
        <v>0.11081570386886597</v>
      </c>
      <c r="L98" s="551">
        <f>F98*0.5/'TA5'!E98</f>
        <v>9.6398830413818359E-2</v>
      </c>
      <c r="M98" s="552">
        <f>G98*0.5/'TA5'!F98</f>
        <v>9.5900297164916992E-2</v>
      </c>
    </row>
    <row r="99" spans="1:13" x14ac:dyDescent="0.2">
      <c r="A99" s="67">
        <v>2003</v>
      </c>
      <c r="B99" s="564">
        <f>avgprinc!AW92</f>
        <v>16302.852170178923</v>
      </c>
      <c r="C99" s="525">
        <f>avgprinc!AX92</f>
        <v>12358.9039839211</v>
      </c>
      <c r="D99" s="524">
        <f>avgprinc!AY92</f>
        <v>19859.088784752941</v>
      </c>
      <c r="E99" s="524">
        <f>avgprinc!AZ92</f>
        <v>17224.516554421072</v>
      </c>
      <c r="F99" s="524">
        <f>avgprinc!BA92</f>
        <v>9176.8999171236137</v>
      </c>
      <c r="G99" s="525">
        <f>avgprinc!BB92</f>
        <v>16268.728083961492</v>
      </c>
      <c r="H99" s="533">
        <f>B99*0.5/'TA5'!B99</f>
        <v>0.12808740139007568</v>
      </c>
      <c r="I99" s="544">
        <f>C99*0.5/'TA5'!B99</f>
        <v>9.7100794315338135E-2</v>
      </c>
      <c r="J99" s="551">
        <f>D99*0.5/'TA5'!C99</f>
        <v>0.14643567800521851</v>
      </c>
      <c r="K99" s="544">
        <f>E99*0.5/'TA5'!D99</f>
        <v>0.10745745897293091</v>
      </c>
      <c r="L99" s="551">
        <f>F99*0.5/'TA5'!E99</f>
        <v>9.4660818576812744E-2</v>
      </c>
      <c r="M99" s="552">
        <f>G99*0.5/'TA5'!F99</f>
        <v>9.3716621398925781E-2</v>
      </c>
    </row>
    <row r="100" spans="1:13" x14ac:dyDescent="0.2">
      <c r="A100" s="67">
        <v>2004</v>
      </c>
      <c r="B100" s="564">
        <f>avgprinc!AW93</f>
        <v>16594.237604731607</v>
      </c>
      <c r="C100" s="525">
        <f>avgprinc!AX93</f>
        <v>12546.894954972793</v>
      </c>
      <c r="D100" s="524">
        <f>avgprinc!AY93</f>
        <v>20159.848008659035</v>
      </c>
      <c r="E100" s="524">
        <f>avgprinc!AZ93</f>
        <v>17530.143071823786</v>
      </c>
      <c r="F100" s="524">
        <f>avgprinc!BA93</f>
        <v>9312.5967914386874</v>
      </c>
      <c r="G100" s="525">
        <f>avgprinc!BB93</f>
        <v>16590.423325110598</v>
      </c>
      <c r="H100" s="533">
        <f>B100*0.5/'TA5'!B100</f>
        <v>0.12667244672775269</v>
      </c>
      <c r="I100" s="544">
        <f>C100*0.5/'TA5'!B100</f>
        <v>9.5776975154876723E-2</v>
      </c>
      <c r="J100" s="551">
        <f>D100*0.5/'TA5'!C100</f>
        <v>0.14452946186065671</v>
      </c>
      <c r="K100" s="544">
        <f>E100*0.5/'TA5'!D100</f>
        <v>0.10608798265457155</v>
      </c>
      <c r="L100" s="551">
        <f>F100*0.5/'TA5'!E100</f>
        <v>9.3454957008361803E-2</v>
      </c>
      <c r="M100" s="552">
        <f>G100*0.5/'TA5'!F100</f>
        <v>9.292852878570558E-2</v>
      </c>
    </row>
    <row r="101" spans="1:13" x14ac:dyDescent="0.2">
      <c r="A101" s="67">
        <v>2005</v>
      </c>
      <c r="B101" s="564">
        <f>avgprinc!AW94</f>
        <v>16672.996904388048</v>
      </c>
      <c r="C101" s="525">
        <f>avgprinc!AX94</f>
        <v>12697.282218445946</v>
      </c>
      <c r="D101" s="524">
        <f>avgprinc!AY94</f>
        <v>19947.812384819055</v>
      </c>
      <c r="E101" s="524">
        <f>avgprinc!AZ94</f>
        <v>17490.554734770943</v>
      </c>
      <c r="F101" s="524">
        <f>avgprinc!BA94</f>
        <v>9533.8291837248817</v>
      </c>
      <c r="G101" s="525">
        <f>avgprinc!BB94</f>
        <v>16507.707164179577</v>
      </c>
      <c r="H101" s="533">
        <f>B101*0.5/'TA5'!B101</f>
        <v>0.12425541877746583</v>
      </c>
      <c r="I101" s="544">
        <f>C101*0.5/'TA5'!B101</f>
        <v>9.4626426696777358E-2</v>
      </c>
      <c r="J101" s="551">
        <f>D101*0.5/'TA5'!C101</f>
        <v>0.14024555683135989</v>
      </c>
      <c r="K101" s="544">
        <f>E101*0.5/'TA5'!D101</f>
        <v>0.10317021608352661</v>
      </c>
      <c r="L101" s="551">
        <f>F101*0.5/'TA5'!E101</f>
        <v>9.3768239021301256E-2</v>
      </c>
      <c r="M101" s="552">
        <f>G101*0.5/'TA5'!F101</f>
        <v>9.067630767822267E-2</v>
      </c>
    </row>
    <row r="102" spans="1:13" x14ac:dyDescent="0.2">
      <c r="A102" s="67">
        <v>2006</v>
      </c>
      <c r="B102" s="564">
        <f>avgprinc!AW95</f>
        <v>16867.089851409597</v>
      </c>
      <c r="C102" s="525">
        <f>avgprinc!AX95</f>
        <v>12923.542819067841</v>
      </c>
      <c r="D102" s="524">
        <f>avgprinc!AY95</f>
        <v>19679.728357129075</v>
      </c>
      <c r="E102" s="524">
        <f>avgprinc!AZ95</f>
        <v>17429.609039009891</v>
      </c>
      <c r="F102" s="524">
        <f>avgprinc!BA95</f>
        <v>9858.9599726843535</v>
      </c>
      <c r="G102" s="525">
        <f>avgprinc!BB95</f>
        <v>16864.100691752352</v>
      </c>
      <c r="H102" s="533">
        <f>B102*0.5/'TA5'!B102</f>
        <v>0.12288534641265869</v>
      </c>
      <c r="I102" s="544">
        <f>C102*0.5/'TA5'!B102</f>
        <v>9.4154596328735352E-2</v>
      </c>
      <c r="J102" s="551">
        <f>D102*0.5/'TA5'!C102</f>
        <v>0.13608312606811523</v>
      </c>
      <c r="K102" s="544">
        <f>E102*0.5/'TA5'!D102</f>
        <v>0.10132116079330444</v>
      </c>
      <c r="L102" s="551">
        <f>F102*0.5/'TA5'!E102</f>
        <v>9.3520343303680406E-2</v>
      </c>
      <c r="M102" s="552">
        <f>G102*0.5/'TA5'!F102</f>
        <v>9.0561747550964355E-2</v>
      </c>
    </row>
    <row r="103" spans="1:13" x14ac:dyDescent="0.2">
      <c r="A103" s="67">
        <v>2007</v>
      </c>
      <c r="B103" s="564">
        <f>avgprinc!AW96</f>
        <v>17131.528873187759</v>
      </c>
      <c r="C103" s="525">
        <f>avgprinc!AX96</f>
        <v>13194.126472814274</v>
      </c>
      <c r="D103" s="524">
        <f>avgprinc!AY96</f>
        <v>19843.719861458831</v>
      </c>
      <c r="E103" s="524">
        <f>avgprinc!AZ96</f>
        <v>18045.635363194411</v>
      </c>
      <c r="F103" s="524">
        <f>avgprinc!BA96</f>
        <v>9971.0758610930243</v>
      </c>
      <c r="G103" s="525">
        <f>avgprinc!BB96</f>
        <v>17263.612429600631</v>
      </c>
      <c r="H103" s="533">
        <f>B103*0.5/'TA5'!B103</f>
        <v>0.12611848115921021</v>
      </c>
      <c r="I103" s="544">
        <f>C103*0.5/'TA5'!B103</f>
        <v>9.713220596313478E-2</v>
      </c>
      <c r="J103" s="551">
        <f>D103*0.5/'TA5'!C103</f>
        <v>0.13835453987121582</v>
      </c>
      <c r="K103" s="544">
        <f>E103*0.5/'TA5'!D103</f>
        <v>0.10571843385696411</v>
      </c>
      <c r="L103" s="551">
        <f>F103*0.5/'TA5'!E103</f>
        <v>9.5884799957275391E-2</v>
      </c>
      <c r="M103" s="552">
        <f>G103*0.5/'TA5'!F103</f>
        <v>9.3874692916870117E-2</v>
      </c>
    </row>
    <row r="104" spans="1:13" x14ac:dyDescent="0.2">
      <c r="A104" s="67">
        <v>2008</v>
      </c>
      <c r="B104" s="564">
        <f>avgprinc!AW97</f>
        <v>16184.749476402807</v>
      </c>
      <c r="C104" s="525">
        <f>avgprinc!AX97</f>
        <v>12519.542520651696</v>
      </c>
      <c r="D104" s="524">
        <f>avgprinc!AY97</f>
        <v>18792.887909049976</v>
      </c>
      <c r="E104" s="524">
        <f>avgprinc!AZ97</f>
        <v>16424.941872527619</v>
      </c>
      <c r="F104" s="524">
        <f>avgprinc!BA97</f>
        <v>9819.591002351066</v>
      </c>
      <c r="G104" s="525">
        <f>avgprinc!BB97</f>
        <v>16175.912284565717</v>
      </c>
      <c r="H104" s="533">
        <f>B104*0.5/'TA5'!B104</f>
        <v>0.12222266197204591</v>
      </c>
      <c r="I104" s="544">
        <f>C104*0.5/'TA5'!B104</f>
        <v>9.454405307769774E-2</v>
      </c>
      <c r="J104" s="551">
        <f>D104*0.5/'TA5'!C104</f>
        <v>0.13416492938995361</v>
      </c>
      <c r="K104" s="544">
        <f>E104*0.5/'TA5'!D104</f>
        <v>9.958493709564209E-2</v>
      </c>
      <c r="L104" s="551">
        <f>F104*0.5/'TA5'!E104</f>
        <v>9.5856845378875732E-2</v>
      </c>
      <c r="M104" s="552">
        <f>G104*0.5/'TA5'!F104</f>
        <v>9.0524315834045396E-2</v>
      </c>
    </row>
    <row r="105" spans="1:13" x14ac:dyDescent="0.2">
      <c r="A105" s="72">
        <v>2009</v>
      </c>
      <c r="B105" s="567">
        <f>avgprinc!AW98</f>
        <v>14787.332339647754</v>
      </c>
      <c r="C105" s="568">
        <f>avgprinc!AX98</f>
        <v>11409.858183979248</v>
      </c>
      <c r="D105" s="526">
        <f>avgprinc!AY98</f>
        <v>17476.4682992616</v>
      </c>
      <c r="E105" s="526">
        <f>avgprinc!AZ98</f>
        <v>14620.791816362485</v>
      </c>
      <c r="F105" s="526">
        <f>avgprinc!BA98</f>
        <v>9172.4030835108988</v>
      </c>
      <c r="G105" s="527">
        <f>avgprinc!BB98</f>
        <v>14752.014330295606</v>
      </c>
      <c r="H105" s="536">
        <f>B105*0.5/'TA5'!B105</f>
        <v>0.11687695980072021</v>
      </c>
      <c r="I105" s="547">
        <f>C105*0.5/'TA5'!B105</f>
        <v>9.0181887149810777E-2</v>
      </c>
      <c r="J105" s="557">
        <f>D105*0.5/'TA5'!C105</f>
        <v>0.12988823652267456</v>
      </c>
      <c r="K105" s="558">
        <f>E105*0.5/'TA5'!D105</f>
        <v>9.4182074069976821E-2</v>
      </c>
      <c r="L105" s="553">
        <f>F105*0.5/'TA5'!E105</f>
        <v>9.163057804107666E-2</v>
      </c>
      <c r="M105" s="554">
        <f>G105*0.5/'TA5'!F105</f>
        <v>8.6304068565368638E-2</v>
      </c>
    </row>
    <row r="106" spans="1:13" x14ac:dyDescent="0.2">
      <c r="A106" s="67">
        <v>2010</v>
      </c>
      <c r="B106" s="569">
        <f>avgprinc!AW99</f>
        <v>14987.98363998608</v>
      </c>
      <c r="C106" s="570">
        <f>avgprinc!AX99</f>
        <v>11672.715362448602</v>
      </c>
      <c r="D106" s="524">
        <f>avgprinc!AY99</f>
        <v>16989.358916004381</v>
      </c>
      <c r="E106" s="524">
        <f>avgprinc!AZ99</f>
        <v>14524.111854167906</v>
      </c>
      <c r="F106" s="524">
        <f>avgprinc!BA99</f>
        <v>9591.3290730510198</v>
      </c>
      <c r="G106" s="525">
        <f>avgprinc!BB99</f>
        <v>14817.542299740564</v>
      </c>
      <c r="H106" s="533">
        <f>B106*0.5/'TA5'!B106</f>
        <v>0.11463451385498047</v>
      </c>
      <c r="I106" s="544">
        <f>C106*0.5/'TA5'!B106</f>
        <v>8.9277923107147217E-2</v>
      </c>
      <c r="J106" s="559">
        <f>D106*0.5/'TA5'!C106</f>
        <v>0.12351268529891968</v>
      </c>
      <c r="K106" s="560">
        <f>E106*0.5/'TA5'!D106</f>
        <v>9.1122746467590332E-2</v>
      </c>
      <c r="L106" s="551">
        <f>F106*0.5/'TA5'!E106</f>
        <v>9.2243015766143799E-2</v>
      </c>
      <c r="M106" s="552">
        <f>G106*0.5/'TA5'!F106</f>
        <v>8.4316432476043701E-2</v>
      </c>
    </row>
    <row r="107" spans="1:13" x14ac:dyDescent="0.2">
      <c r="A107" s="67">
        <v>2011</v>
      </c>
      <c r="B107" s="569">
        <f>avgprinc!AW100</f>
        <v>14951.686666388237</v>
      </c>
      <c r="C107" s="570">
        <f>avgprinc!AX100</f>
        <v>11551.484589761209</v>
      </c>
      <c r="D107" s="524">
        <f>avgprinc!AY100</f>
        <v>17120.212332609786</v>
      </c>
      <c r="E107" s="524">
        <f>avgprinc!AZ100</f>
        <v>14865.166099346427</v>
      </c>
      <c r="F107" s="524">
        <f>avgprinc!BA100</f>
        <v>9305.3328131905473</v>
      </c>
      <c r="G107" s="525">
        <f>avgprinc!BB100</f>
        <v>14710.37921164249</v>
      </c>
      <c r="H107" s="533">
        <f>B107*0.5/'TA5'!B107</f>
        <v>0.11253094673156737</v>
      </c>
      <c r="I107" s="544">
        <f>C107*0.5/'TA5'!B107</f>
        <v>8.6939990520477281E-2</v>
      </c>
      <c r="J107" s="559">
        <f>D107*0.5/'TA5'!C107</f>
        <v>0.12187463045120241</v>
      </c>
      <c r="K107" s="560">
        <f>E107*0.5/'TA5'!D107</f>
        <v>9.0100646018981934E-2</v>
      </c>
      <c r="L107" s="551">
        <f>F107*0.5/'TA5'!E107</f>
        <v>9.0208113193511963E-2</v>
      </c>
      <c r="M107" s="552">
        <f>G107*0.5/'TA5'!F107</f>
        <v>8.2647860050201416E-2</v>
      </c>
    </row>
    <row r="108" spans="1:13" x14ac:dyDescent="0.2">
      <c r="A108" s="67">
        <v>2012</v>
      </c>
      <c r="B108" s="569">
        <f>avgprinc!AW101</f>
        <v>14862.278223785568</v>
      </c>
      <c r="C108" s="570">
        <f>avgprinc!AX101</f>
        <v>11590.761690375262</v>
      </c>
      <c r="D108" s="524">
        <f>avgprinc!AY101</f>
        <v>16237.404390183356</v>
      </c>
      <c r="E108" s="524">
        <f>avgprinc!AZ101</f>
        <v>14557.754386912389</v>
      </c>
      <c r="F108" s="524">
        <f>avgprinc!BA101</f>
        <v>9543.4950208106329</v>
      </c>
      <c r="G108" s="525">
        <f>avgprinc!BB101</f>
        <v>14518.476428648693</v>
      </c>
      <c r="H108" s="533">
        <f>B108*0.5/'TA5'!B108</f>
        <v>0.10969048738479614</v>
      </c>
      <c r="I108" s="544">
        <f>C108*0.5/'TA5'!B108</f>
        <v>8.5545182228088379E-2</v>
      </c>
      <c r="J108" s="559">
        <f>D108*0.5/'TA5'!C108</f>
        <v>0.11434280872344972</v>
      </c>
      <c r="K108" s="560">
        <f>E108*0.5/'TA5'!D108</f>
        <v>8.6856484413146987E-2</v>
      </c>
      <c r="L108" s="551">
        <f>F108*0.5/'TA5'!E108</f>
        <v>9.0278923511505127E-2</v>
      </c>
      <c r="M108" s="552">
        <f>G108*0.5/'TA5'!F108</f>
        <v>8.0210626125335693E-2</v>
      </c>
    </row>
    <row r="109" spans="1:13" x14ac:dyDescent="0.2">
      <c r="A109" s="67">
        <v>2013</v>
      </c>
      <c r="B109" s="569">
        <f>avgprinc!AW102</f>
        <v>15128.022291407839</v>
      </c>
      <c r="C109" s="570">
        <f>avgprinc!AX102</f>
        <v>11803.069761898436</v>
      </c>
      <c r="D109" s="524">
        <f>avgprinc!AY102</f>
        <v>18714.664327797174</v>
      </c>
      <c r="E109" s="524">
        <f>avgprinc!AZ102</f>
        <v>15717.60266943185</v>
      </c>
      <c r="F109" s="524">
        <f>avgprinc!BA102</f>
        <v>9163.872818187785</v>
      </c>
      <c r="G109" s="525">
        <f>avgprinc!BB102</f>
        <v>14895.168246143454</v>
      </c>
      <c r="H109" s="533">
        <f>B109*0.5/'TA5'!B109</f>
        <v>0.11145311594009398</v>
      </c>
      <c r="I109" s="544">
        <f>C109*0.5/'TA5'!B109</f>
        <v>8.6957097053527818E-2</v>
      </c>
      <c r="J109" s="559">
        <f>D109*0.5/'TA5'!C109</f>
        <v>0.12951600551605225</v>
      </c>
      <c r="K109" s="560">
        <f>E109*0.5/'TA5'!D109</f>
        <v>9.294813871383667E-2</v>
      </c>
      <c r="L109" s="551">
        <f>F109*0.5/'TA5'!E109</f>
        <v>8.7174534797668457E-2</v>
      </c>
      <c r="M109" s="552">
        <f>G109*0.5/'TA5'!F109</f>
        <v>8.2057595252990723E-2</v>
      </c>
    </row>
    <row r="110" spans="1:13" x14ac:dyDescent="0.2">
      <c r="A110" s="67">
        <v>2014</v>
      </c>
      <c r="B110" s="569">
        <f>avgprinc!AW103</f>
        <v>15147.00601076987</v>
      </c>
      <c r="C110" s="570">
        <f>avgprinc!AX103</f>
        <v>11823.225686164735</v>
      </c>
      <c r="D110" s="524">
        <f>avgprinc!AY103</f>
        <v>18969.773718716257</v>
      </c>
      <c r="E110" s="524">
        <f>avgprinc!AZ103</f>
        <v>15829.141732093463</v>
      </c>
      <c r="F110" s="524">
        <f>avgprinc!BA103</f>
        <v>9138.2113753304293</v>
      </c>
      <c r="G110" s="525">
        <f>avgprinc!BB103</f>
        <v>14809.684483827501</v>
      </c>
      <c r="H110" s="533">
        <f>B110*0.5/'TA5'!B110</f>
        <v>0.10961169004440308</v>
      </c>
      <c r="I110" s="544">
        <f>C110*0.5/'TA5'!B110</f>
        <v>8.5559070110321059E-2</v>
      </c>
      <c r="J110" s="559">
        <f>D110*0.5/'TA5'!C110</f>
        <v>0.12873679399490354</v>
      </c>
      <c r="K110" s="560">
        <f>E110*0.5/'TA5'!D110</f>
        <v>9.1760993003845215E-2</v>
      </c>
      <c r="L110" s="551">
        <f>F110*0.5/'TA5'!E110</f>
        <v>8.5588276386260986E-2</v>
      </c>
      <c r="M110" s="552">
        <f>G110*0.5/'TA5'!F110</f>
        <v>8.0467522144317627E-2</v>
      </c>
    </row>
    <row r="111" spans="1:13" x14ac:dyDescent="0.2">
      <c r="A111" s="67">
        <v>2015</v>
      </c>
      <c r="B111" s="569">
        <f>avgprinc!AW104</f>
        <v>15412.013842764994</v>
      </c>
      <c r="C111" s="570">
        <f>avgprinc!AX104</f>
        <v>12109.865307608488</v>
      </c>
      <c r="D111" s="524">
        <f>avgprinc!AY104</f>
        <v>19022.371959655884</v>
      </c>
      <c r="E111" s="524">
        <f>avgprinc!AZ104</f>
        <v>16030.42147556051</v>
      </c>
      <c r="F111" s="524">
        <f>avgprinc!BA104</f>
        <v>9435.6606164849218</v>
      </c>
      <c r="G111" s="525">
        <f>avgprinc!BB104</f>
        <v>15165.550253826892</v>
      </c>
      <c r="H111" s="533">
        <f>B111*0.5/'TA5'!B111</f>
        <v>0.10985869169235231</v>
      </c>
      <c r="I111" s="544">
        <f>C111*0.5/'TA5'!B111</f>
        <v>8.6320579051971449E-2</v>
      </c>
      <c r="J111" s="559">
        <f>D111*0.5/'TA5'!C111</f>
        <v>0.12756913900375363</v>
      </c>
      <c r="K111" s="560">
        <f>E111*0.5/'TA5'!D111</f>
        <v>9.1814279556274414E-2</v>
      </c>
      <c r="L111" s="551">
        <f>F111*0.5/'TA5'!E111</f>
        <v>8.6678266525268555E-2</v>
      </c>
      <c r="M111" s="552">
        <f>G111*0.5/'TA5'!F111</f>
        <v>8.1280529499053955E-2</v>
      </c>
    </row>
    <row r="112" spans="1:13" x14ac:dyDescent="0.2">
      <c r="A112" s="67">
        <v>2016</v>
      </c>
      <c r="B112" s="569">
        <f>avgprinc!AW105</f>
        <v>15110.838002912842</v>
      </c>
      <c r="C112" s="570">
        <f>avgprinc!AX105</f>
        <v>11893.447270546008</v>
      </c>
      <c r="D112" s="524">
        <f>avgprinc!AY105</f>
        <v>18527.604306396563</v>
      </c>
      <c r="E112" s="524">
        <f>avgprinc!AZ105</f>
        <v>15512.52923342026</v>
      </c>
      <c r="F112" s="524">
        <f>avgprinc!BA105</f>
        <v>9477.7474916195715</v>
      </c>
      <c r="G112" s="525">
        <f>avgprinc!BB105</f>
        <v>14750.348197594329</v>
      </c>
      <c r="H112" s="533">
        <f>B112*0.5/'TA5'!B112</f>
        <v>0.10841065645217896</v>
      </c>
      <c r="I112" s="544">
        <f>C112*0.5/'TA5'!B112</f>
        <v>8.5327923297882094E-2</v>
      </c>
      <c r="J112" s="559">
        <f>D112*0.5/'TA5'!C112</f>
        <v>0.12544602155685425</v>
      </c>
      <c r="K112" s="560">
        <f>E112*0.5/'TA5'!D112</f>
        <v>8.9701950550079332E-2</v>
      </c>
      <c r="L112" s="551">
        <f>F112*0.5/'TA5'!E112</f>
        <v>8.7103724479675293E-2</v>
      </c>
      <c r="M112" s="552">
        <f>G112*0.5/'TA5'!F112</f>
        <v>7.992869615554811E-2</v>
      </c>
    </row>
    <row r="113" spans="1:13" x14ac:dyDescent="0.2">
      <c r="A113" s="67">
        <v>2017</v>
      </c>
      <c r="B113" s="569">
        <f>avgprinc!AW106</f>
        <v>16096.76242071762</v>
      </c>
      <c r="C113" s="570">
        <f>avgprinc!AX106</f>
        <v>12471.640861793285</v>
      </c>
      <c r="D113" s="524">
        <f>avgprinc!AY106</f>
        <v>18030.461877306621</v>
      </c>
      <c r="E113" s="524">
        <f>avgprinc!AZ106</f>
        <v>15772.715650183083</v>
      </c>
      <c r="F113" s="524">
        <f>avgprinc!BA106</f>
        <v>10207.538320243151</v>
      </c>
      <c r="G113" s="525">
        <f>avgprinc!BB106</f>
        <v>16091.748695845386</v>
      </c>
      <c r="H113" s="533">
        <f>B113*0.5/'TA5'!B113</f>
        <v>0.1132780909538269</v>
      </c>
      <c r="I113" s="544">
        <f>C113*0.5/'TA5'!B113</f>
        <v>8.7766945362091064E-2</v>
      </c>
      <c r="J113" s="559">
        <f>D113*0.5/'TA5'!C113</f>
        <v>0.12018084526062012</v>
      </c>
      <c r="K113" s="560">
        <f>E113*0.5/'TA5'!D113</f>
        <v>8.9569211006164551E-2</v>
      </c>
      <c r="L113" s="551">
        <f>F113*0.5/'TA5'!E113</f>
        <v>9.2334985733032227E-2</v>
      </c>
      <c r="M113" s="552">
        <f>G113*0.5/'TA5'!F113</f>
        <v>8.4541738033294678E-2</v>
      </c>
    </row>
    <row r="114" spans="1:13" x14ac:dyDescent="0.2">
      <c r="A114" s="67">
        <v>2018</v>
      </c>
      <c r="B114" s="569">
        <f>avgprinc!AW107</f>
        <v>16249.848632598958</v>
      </c>
      <c r="C114" s="570">
        <f>avgprinc!AX107</f>
        <v>12541.389015561888</v>
      </c>
      <c r="D114" s="524">
        <f>avgprinc!AY107</f>
        <v>18297.369046982083</v>
      </c>
      <c r="E114" s="524">
        <f>avgprinc!AZ107</f>
        <v>15917.205186239577</v>
      </c>
      <c r="F114" s="524">
        <f>avgprinc!BA107</f>
        <v>10237.603605197181</v>
      </c>
      <c r="G114" s="525">
        <f>avgprinc!BB107</f>
        <v>16214.352156813724</v>
      </c>
      <c r="H114" s="533">
        <f>B114*0.5/'TA5'!B114</f>
        <v>0.11227971315383911</v>
      </c>
      <c r="I114" s="544">
        <f>C114*0.5/'TA5'!B114</f>
        <v>8.6655795574188232E-2</v>
      </c>
      <c r="J114" s="559">
        <f>D114*0.5/'TA5'!C114</f>
        <v>0.1197432279586792</v>
      </c>
      <c r="K114" s="560">
        <f>E114*0.5/'TA5'!D114</f>
        <v>8.8828146457672119E-2</v>
      </c>
      <c r="L114" s="551">
        <f>F114*0.5/'TA5'!E114</f>
        <v>9.0799331665039062E-2</v>
      </c>
      <c r="M114" s="552">
        <f>G114*0.5/'TA5'!F114</f>
        <v>8.3721697330474854E-2</v>
      </c>
    </row>
    <row r="115" spans="1:13" x14ac:dyDescent="0.2">
      <c r="A115" s="67">
        <v>2019</v>
      </c>
      <c r="B115" s="569">
        <f>avgprinc!AW108</f>
        <v>16662.518889152099</v>
      </c>
      <c r="C115" s="570">
        <f>avgprinc!AX108</f>
        <v>12817.836052287443</v>
      </c>
      <c r="D115" s="524">
        <f>avgprinc!AY108</f>
        <v>18831.949633114258</v>
      </c>
      <c r="E115" s="524">
        <f>avgprinc!AZ108</f>
        <v>16334.027042642343</v>
      </c>
      <c r="F115" s="524">
        <f>avgprinc!BA108</f>
        <v>10421.13115273465</v>
      </c>
      <c r="G115" s="525">
        <f>avgprinc!BB108</f>
        <v>16920.534386434341</v>
      </c>
      <c r="H115" s="533">
        <f>B115*0.5/'TA5'!B115</f>
        <v>0.11433637142181398</v>
      </c>
      <c r="I115" s="544">
        <f>C115*0.5/'TA5'!B115</f>
        <v>8.7954580783843994E-2</v>
      </c>
      <c r="J115" s="559">
        <f>D115*0.5/'TA5'!C115</f>
        <v>0.12234908342361452</v>
      </c>
      <c r="K115" s="560">
        <f>E115*0.5/'TA5'!D115</f>
        <v>9.0515315532684326E-2</v>
      </c>
      <c r="L115" s="551">
        <f>F115*0.5/'TA5'!E115</f>
        <v>9.1841161251068115E-2</v>
      </c>
      <c r="M115" s="552">
        <f>G115*0.5/'TA5'!F115</f>
        <v>8.6323082447052002E-2</v>
      </c>
    </row>
    <row r="116" spans="1:13" ht="17" thickBot="1" x14ac:dyDescent="0.25">
      <c r="A116" s="1105">
        <v>2020</v>
      </c>
      <c r="B116" s="1124"/>
      <c r="C116" s="1125"/>
      <c r="D116" s="1107"/>
      <c r="E116" s="1107"/>
      <c r="F116" s="1107"/>
      <c r="G116" s="1108"/>
      <c r="H116" s="1115"/>
      <c r="I116" s="1116"/>
      <c r="J116" s="1117"/>
      <c r="K116" s="1118"/>
      <c r="L116" s="1119"/>
      <c r="M116" s="1120"/>
    </row>
    <row r="117" spans="1:13" ht="17" thickTop="1" x14ac:dyDescent="0.2">
      <c r="A117" s="61"/>
      <c r="B117" s="60"/>
      <c r="C117" s="60"/>
      <c r="D117" s="60"/>
      <c r="E117" s="60"/>
      <c r="F117" s="60"/>
      <c r="G117" s="59"/>
      <c r="H117" s="60"/>
      <c r="I117" s="60"/>
      <c r="J117" s="60"/>
      <c r="K117" s="60"/>
      <c r="L117" s="60"/>
      <c r="M117" s="59"/>
    </row>
    <row r="118" spans="1:13" x14ac:dyDescent="0.2">
      <c r="D118" s="57"/>
      <c r="E118" s="57"/>
      <c r="F118" s="57"/>
      <c r="H118" s="57"/>
      <c r="I118" s="57"/>
      <c r="J118" s="57"/>
      <c r="K118" s="57"/>
      <c r="L118" s="57"/>
    </row>
    <row r="120" spans="1:13" x14ac:dyDescent="0.2">
      <c r="B120" s="212">
        <f t="shared" ref="B120:C120" si="0">(B110/B76)-1</f>
        <v>1.2453782679911596E-2</v>
      </c>
      <c r="C120" s="212">
        <f t="shared" si="0"/>
        <v>0.24721044031136485</v>
      </c>
      <c r="D120" s="212">
        <f>(D110/D76)-1</f>
        <v>1.454179455127047E-3</v>
      </c>
      <c r="E120" s="212">
        <f t="shared" ref="E120:G120" si="1">(E110/E76)-1</f>
        <v>-0.10433118681235387</v>
      </c>
      <c r="F120" s="212">
        <f t="shared" si="1"/>
        <v>0.76059515580169235</v>
      </c>
      <c r="G120" s="212">
        <f t="shared" si="1"/>
        <v>-7.4624424031907721E-2</v>
      </c>
    </row>
  </sheetData>
  <mergeCells count="3">
    <mergeCell ref="A4:M4"/>
    <mergeCell ref="B7:G7"/>
    <mergeCell ref="H7:M7"/>
  </mergeCells>
  <hyperlinks>
    <hyperlink ref="A1" location="Index!A1" display="Back to index" xr:uid="{00000000-0004-0000-0A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tabColor theme="6" tint="0.39997558519241921"/>
  </sheetPr>
  <dimension ref="A1:AD72"/>
  <sheetViews>
    <sheetView workbookViewId="0">
      <pane xSplit="1" ySplit="9" topLeftCell="D54" activePane="bottomRight" state="frozen"/>
      <selection activeCell="D32" sqref="D32"/>
      <selection pane="topRight" activeCell="D32" sqref="D32"/>
      <selection pane="bottomLeft" activeCell="D32" sqref="D32"/>
      <selection pane="bottomRight" activeCell="O61" sqref="O61"/>
    </sheetView>
  </sheetViews>
  <sheetFormatPr baseColWidth="10" defaultColWidth="10.83203125" defaultRowHeight="16" x14ac:dyDescent="0.2"/>
  <cols>
    <col min="1" max="1" width="10.83203125" style="4"/>
    <col min="2" max="3" width="10.83203125" style="4" hidden="1" customWidth="1"/>
    <col min="4" max="4" width="10.83203125" style="4"/>
    <col min="5" max="5" width="10.83203125" style="4" customWidth="1"/>
    <col min="6" max="24" width="10.83203125" style="4"/>
    <col min="25" max="27" width="11" style="4" customWidth="1"/>
    <col min="28" max="16384" width="10.83203125" style="4"/>
  </cols>
  <sheetData>
    <row r="1" spans="1:30" x14ac:dyDescent="0.2">
      <c r="A1" s="52" t="s">
        <v>36</v>
      </c>
      <c r="B1" s="52"/>
      <c r="C1" s="52"/>
      <c r="D1" s="52"/>
      <c r="G1" s="198"/>
    </row>
    <row r="2" spans="1:30" x14ac:dyDescent="0.2">
      <c r="E2" s="51"/>
      <c r="F2" s="51"/>
      <c r="G2" s="199"/>
    </row>
    <row r="3" spans="1:30" ht="17" thickBot="1" x14ac:dyDescent="0.25">
      <c r="G3" s="198"/>
    </row>
    <row r="4" spans="1:30" ht="25" customHeight="1" thickTop="1" x14ac:dyDescent="0.2">
      <c r="A4" s="1371" t="s">
        <v>353</v>
      </c>
      <c r="B4" s="1372"/>
      <c r="C4" s="1372"/>
      <c r="D4" s="1372"/>
      <c r="E4" s="1372"/>
      <c r="F4" s="1372"/>
      <c r="G4" s="1372"/>
      <c r="H4" s="1372"/>
      <c r="I4" s="1372"/>
      <c r="J4" s="1372"/>
      <c r="K4" s="1372"/>
      <c r="L4" s="1372"/>
      <c r="M4" s="1372"/>
      <c r="N4" s="1372"/>
      <c r="O4" s="1372"/>
      <c r="P4" s="1372"/>
      <c r="Q4" s="1372"/>
      <c r="R4" s="1372"/>
      <c r="S4" s="1372"/>
      <c r="T4" s="1372"/>
      <c r="U4" s="1372"/>
      <c r="V4" s="1372"/>
      <c r="W4" s="1373"/>
      <c r="X4" s="496"/>
    </row>
    <row r="5" spans="1:30" x14ac:dyDescent="0.2">
      <c r="A5" s="49"/>
      <c r="B5" s="50"/>
      <c r="C5" s="50"/>
      <c r="D5" s="50"/>
      <c r="E5" s="50"/>
      <c r="F5" s="50"/>
      <c r="G5" s="50"/>
      <c r="H5" s="50"/>
      <c r="I5" s="50"/>
      <c r="J5" s="50"/>
      <c r="K5" s="50"/>
      <c r="L5" s="50"/>
      <c r="M5" s="50"/>
      <c r="N5" s="50"/>
      <c r="O5" s="50"/>
      <c r="P5" s="50"/>
      <c r="Q5" s="50"/>
      <c r="R5" s="50"/>
      <c r="S5" s="50"/>
      <c r="T5" s="50"/>
      <c r="U5" s="50"/>
      <c r="V5" s="50"/>
      <c r="W5" s="704"/>
      <c r="X5" s="495"/>
    </row>
    <row r="6" spans="1:30" x14ac:dyDescent="0.2">
      <c r="A6" s="49"/>
      <c r="B6" s="50"/>
      <c r="C6" s="50"/>
      <c r="D6" s="45" t="s">
        <v>35</v>
      </c>
      <c r="E6" s="45" t="s">
        <v>34</v>
      </c>
      <c r="F6" s="45" t="s">
        <v>33</v>
      </c>
      <c r="G6" s="45" t="s">
        <v>32</v>
      </c>
      <c r="H6" s="45" t="s">
        <v>31</v>
      </c>
      <c r="I6" s="45" t="s">
        <v>30</v>
      </c>
      <c r="J6" s="913" t="s">
        <v>29</v>
      </c>
      <c r="K6" s="48" t="s">
        <v>28</v>
      </c>
      <c r="L6" s="225" t="s">
        <v>27</v>
      </c>
      <c r="M6" s="45" t="s">
        <v>26</v>
      </c>
      <c r="N6" s="45" t="s">
        <v>25</v>
      </c>
      <c r="O6" s="47" t="s">
        <v>24</v>
      </c>
      <c r="P6" s="45" t="s">
        <v>23</v>
      </c>
      <c r="Q6" s="45" t="s">
        <v>22</v>
      </c>
      <c r="R6" s="914" t="s">
        <v>21</v>
      </c>
      <c r="S6" s="914" t="s">
        <v>20</v>
      </c>
      <c r="T6" s="915" t="s">
        <v>53</v>
      </c>
      <c r="U6" s="915" t="s">
        <v>52</v>
      </c>
      <c r="V6" s="915" t="s">
        <v>51</v>
      </c>
      <c r="W6" s="917" t="s">
        <v>50</v>
      </c>
      <c r="X6" s="46"/>
      <c r="Z6" s="480"/>
    </row>
    <row r="7" spans="1:30" ht="35" customHeight="1" x14ac:dyDescent="0.2">
      <c r="A7" s="43"/>
      <c r="B7" s="860"/>
      <c r="C7" s="860"/>
      <c r="D7" s="1463" t="s">
        <v>305</v>
      </c>
      <c r="E7" s="1464"/>
      <c r="F7" s="1464"/>
      <c r="G7" s="1464"/>
      <c r="H7" s="1464"/>
      <c r="I7" s="1464"/>
      <c r="J7" s="1464"/>
      <c r="K7" s="1464"/>
      <c r="L7" s="1464"/>
      <c r="M7" s="1464"/>
      <c r="N7" s="1464"/>
      <c r="O7" s="1464"/>
      <c r="P7" s="1464"/>
      <c r="Q7" s="1464"/>
      <c r="R7" s="1464"/>
      <c r="S7" s="1464"/>
      <c r="T7" s="1464"/>
      <c r="U7" s="1464"/>
      <c r="V7" s="1464"/>
      <c r="W7" s="1465"/>
      <c r="X7" s="50"/>
      <c r="Z7" s="1409"/>
      <c r="AA7" s="1409"/>
      <c r="AB7" s="1409"/>
      <c r="AC7" s="1409"/>
      <c r="AD7" s="1409"/>
    </row>
    <row r="8" spans="1:30" ht="21" customHeight="1" x14ac:dyDescent="0.2">
      <c r="A8" s="405"/>
      <c r="B8" s="495"/>
      <c r="C8" s="495"/>
      <c r="D8" s="1497" t="s">
        <v>375</v>
      </c>
      <c r="E8" s="1498"/>
      <c r="F8" s="1498"/>
      <c r="G8" s="1498"/>
      <c r="H8" s="1498"/>
      <c r="I8" s="1498"/>
      <c r="J8" s="1498"/>
      <c r="K8" s="1498"/>
      <c r="L8" s="1498"/>
      <c r="M8" s="1498"/>
      <c r="N8" s="1499" t="s">
        <v>300</v>
      </c>
      <c r="O8" s="1498"/>
      <c r="P8" s="1498"/>
      <c r="Q8" s="1498"/>
      <c r="R8" s="1498"/>
      <c r="S8" s="1498"/>
      <c r="T8" s="1498"/>
      <c r="U8" s="1498"/>
      <c r="V8" s="1498"/>
      <c r="W8" s="1500"/>
      <c r="X8" s="497"/>
      <c r="Z8" s="1409"/>
      <c r="AA8" s="1409"/>
      <c r="AB8" s="1409"/>
      <c r="AC8" s="1409"/>
      <c r="AD8" s="1409"/>
    </row>
    <row r="9" spans="1:30" s="27" customFormat="1" ht="31" customHeight="1" x14ac:dyDescent="0.2">
      <c r="A9" s="42"/>
      <c r="B9" s="864" t="s">
        <v>301</v>
      </c>
      <c r="C9" s="864" t="s">
        <v>302</v>
      </c>
      <c r="D9" s="772" t="s">
        <v>37</v>
      </c>
      <c r="E9" s="292" t="s">
        <v>15</v>
      </c>
      <c r="F9" s="481" t="s">
        <v>14</v>
      </c>
      <c r="G9" s="481" t="s">
        <v>58</v>
      </c>
      <c r="H9" s="292" t="s">
        <v>13</v>
      </c>
      <c r="I9" s="41" t="s">
        <v>12</v>
      </c>
      <c r="J9" s="41" t="s">
        <v>11</v>
      </c>
      <c r="K9" s="41" t="s">
        <v>10</v>
      </c>
      <c r="L9" s="41" t="s">
        <v>9</v>
      </c>
      <c r="M9" s="41" t="s">
        <v>8</v>
      </c>
      <c r="N9" s="772" t="s">
        <v>37</v>
      </c>
      <c r="O9" s="292" t="s">
        <v>15</v>
      </c>
      <c r="P9" s="481" t="s">
        <v>14</v>
      </c>
      <c r="Q9" s="481" t="s">
        <v>58</v>
      </c>
      <c r="R9" s="292" t="s">
        <v>13</v>
      </c>
      <c r="S9" s="41" t="s">
        <v>12</v>
      </c>
      <c r="T9" s="41" t="s">
        <v>11</v>
      </c>
      <c r="U9" s="41" t="s">
        <v>10</v>
      </c>
      <c r="V9" s="41" t="s">
        <v>9</v>
      </c>
      <c r="W9" s="635" t="s">
        <v>8</v>
      </c>
      <c r="X9" s="498"/>
      <c r="Y9" s="918" t="s">
        <v>38</v>
      </c>
      <c r="Z9" s="1409"/>
      <c r="AA9" s="1409"/>
      <c r="AB9" s="1409"/>
      <c r="AC9" s="1409"/>
      <c r="AD9" s="1409"/>
    </row>
    <row r="10" spans="1:30" x14ac:dyDescent="0.2">
      <c r="A10" s="24">
        <v>1960</v>
      </c>
      <c r="B10" s="865">
        <v>111313.60000000001</v>
      </c>
      <c r="C10" s="865">
        <v>3346.3139343590392</v>
      </c>
      <c r="D10" s="867">
        <v>586.67867145714843</v>
      </c>
      <c r="E10" s="887"/>
      <c r="G10" s="869"/>
      <c r="H10" s="870"/>
      <c r="I10" s="871"/>
      <c r="J10" s="871"/>
      <c r="K10" s="871"/>
      <c r="L10" s="871"/>
      <c r="M10" s="871"/>
      <c r="N10" s="888">
        <v>1.9515597234489947E-2</v>
      </c>
      <c r="O10" s="857"/>
      <c r="P10" s="22"/>
      <c r="Q10" s="22"/>
      <c r="R10" s="857"/>
      <c r="S10" s="22"/>
      <c r="T10" s="22"/>
      <c r="U10" s="22"/>
      <c r="V10" s="22"/>
      <c r="W10" s="21"/>
      <c r="X10" s="13"/>
      <c r="Y10" s="11"/>
      <c r="Z10" s="2"/>
      <c r="AA10" s="2"/>
      <c r="AB10" s="2"/>
      <c r="AC10" s="2"/>
      <c r="AD10" s="2"/>
    </row>
    <row r="11" spans="1:30" x14ac:dyDescent="0.2">
      <c r="A11" s="16">
        <v>1961</v>
      </c>
      <c r="B11" s="862">
        <v>112450.2</v>
      </c>
      <c r="C11" s="866">
        <v>3424.4126962372293</v>
      </c>
      <c r="D11" s="872">
        <v>625.08958114474376</v>
      </c>
      <c r="E11" s="873"/>
      <c r="F11" s="869"/>
      <c r="G11" s="869"/>
      <c r="H11" s="874"/>
      <c r="I11" s="875"/>
      <c r="J11" s="875"/>
      <c r="K11" s="875"/>
      <c r="L11" s="875"/>
      <c r="M11" s="875"/>
      <c r="N11" s="889">
        <v>2.0526570437867913E-2</v>
      </c>
      <c r="O11" s="858"/>
      <c r="P11" s="13"/>
      <c r="Q11" s="13"/>
      <c r="R11" s="858"/>
      <c r="S11" s="13"/>
      <c r="T11" s="13"/>
      <c r="U11" s="13"/>
      <c r="V11" s="13"/>
      <c r="W11" s="12"/>
      <c r="X11" s="13"/>
      <c r="Y11" s="11"/>
      <c r="Z11" s="2"/>
      <c r="AA11" s="2"/>
      <c r="AB11" s="2"/>
      <c r="AC11" s="2"/>
      <c r="AD11" s="2"/>
    </row>
    <row r="12" spans="1:30" x14ac:dyDescent="0.2">
      <c r="A12" s="16">
        <v>1962</v>
      </c>
      <c r="B12" s="862">
        <v>113753.9</v>
      </c>
      <c r="C12" s="866">
        <v>3638.2929616306947</v>
      </c>
      <c r="D12" s="872">
        <v>618.11489067701223</v>
      </c>
      <c r="E12" s="873">
        <v>663.64764479219173</v>
      </c>
      <c r="F12" s="877">
        <v>935.50032984258905</v>
      </c>
      <c r="G12" s="877">
        <f>(E12-F12*0.5)/0.4</f>
        <v>489.743699677243</v>
      </c>
      <c r="H12" s="873">
        <v>199.93395418012082</v>
      </c>
      <c r="I12" s="878">
        <v>184.72090009139791</v>
      </c>
      <c r="J12" s="878">
        <v>164.00046657229899</v>
      </c>
      <c r="K12" s="878">
        <v>175.10353799698726</v>
      </c>
      <c r="L12" s="878">
        <v>142.7287240722012</v>
      </c>
      <c r="M12" s="878">
        <v>148.87373885454957</v>
      </c>
      <c r="N12" s="889">
        <v>1.9325815761430401E-2</v>
      </c>
      <c r="O12" s="858">
        <v>2.0749430740478497E-2</v>
      </c>
      <c r="P12" s="13">
        <v>2.924910448200535E-2</v>
      </c>
      <c r="Q12" s="13">
        <v>1.5312196248689552E-2</v>
      </c>
      <c r="R12" s="858">
        <v>6.2510818315786301E-3</v>
      </c>
      <c r="S12" s="13">
        <v>5.7754345289140474E-3</v>
      </c>
      <c r="T12" s="13">
        <v>5.1275949658702302E-3</v>
      </c>
      <c r="U12" s="13">
        <v>5.4747406437627433E-3</v>
      </c>
      <c r="V12" s="13">
        <v>4.4625183228674805E-3</v>
      </c>
      <c r="W12" s="12">
        <v>4.6546467205588185E-3</v>
      </c>
      <c r="X12" s="13"/>
      <c r="Y12" s="920">
        <f>O12*0.9+0.1*TG4d!R12-N12</f>
        <v>-2.6219911841891125E-5</v>
      </c>
      <c r="Z12" s="2"/>
      <c r="AA12" s="2"/>
      <c r="AB12" s="2"/>
      <c r="AC12" s="2"/>
      <c r="AD12" s="2"/>
    </row>
    <row r="13" spans="1:30" x14ac:dyDescent="0.2">
      <c r="A13" s="16">
        <v>1963</v>
      </c>
      <c r="B13" s="862">
        <v>115096.3</v>
      </c>
      <c r="C13" s="866">
        <v>3805.184516853933</v>
      </c>
      <c r="D13" s="872">
        <v>637.1512621082411</v>
      </c>
      <c r="E13" s="873">
        <f>(E12+E14)/2</f>
        <v>677.93708454222292</v>
      </c>
      <c r="F13" s="877">
        <f t="shared" ref="F13:M13" si="0">(F12+F14)/2</f>
        <v>964.21825974975718</v>
      </c>
      <c r="G13" s="877">
        <f t="shared" si="0"/>
        <v>489.56988666836082</v>
      </c>
      <c r="H13" s="873">
        <f t="shared" si="0"/>
        <v>192.37368243128344</v>
      </c>
      <c r="I13" s="878">
        <f t="shared" si="0"/>
        <v>172.19516920853886</v>
      </c>
      <c r="J13" s="878">
        <f t="shared" si="0"/>
        <v>134.21593030788432</v>
      </c>
      <c r="K13" s="878">
        <f t="shared" si="0"/>
        <v>142.55933753301906</v>
      </c>
      <c r="L13" s="878">
        <f t="shared" si="0"/>
        <v>150.5315003296283</v>
      </c>
      <c r="M13" s="878">
        <f t="shared" si="0"/>
        <v>152.81784271891411</v>
      </c>
      <c r="N13" s="889">
        <v>1.9272062230932221E-2</v>
      </c>
      <c r="O13" s="858">
        <v>2.0505720476364554E-2</v>
      </c>
      <c r="P13" s="13">
        <v>2.9164933684054515E-2</v>
      </c>
      <c r="Q13" s="13">
        <v>1.4808134085843238E-2</v>
      </c>
      <c r="R13" s="858">
        <v>5.8187714596089997E-3</v>
      </c>
      <c r="S13" s="13">
        <v>5.2084272828280117E-3</v>
      </c>
      <c r="T13" s="13">
        <v>4.0596604214786693E-3</v>
      </c>
      <c r="U13" s="13">
        <v>4.3120253979345904E-3</v>
      </c>
      <c r="V13" s="13">
        <v>4.5531612579233207E-3</v>
      </c>
      <c r="W13" s="12">
        <v>4.6223167872739774E-3</v>
      </c>
      <c r="X13" s="13"/>
      <c r="Y13" s="920">
        <f>O13*0.9+0.1*TG4d!R13-N13</f>
        <v>-2.3503665624322045E-4</v>
      </c>
      <c r="Z13" s="2"/>
      <c r="AA13" s="2"/>
      <c r="AB13" s="2"/>
      <c r="AC13" s="2"/>
      <c r="AD13" s="2"/>
    </row>
    <row r="14" spans="1:30" x14ac:dyDescent="0.2">
      <c r="A14" s="16">
        <v>1964</v>
      </c>
      <c r="B14" s="862">
        <v>116795.9</v>
      </c>
      <c r="C14" s="866">
        <v>4019.9078283733706</v>
      </c>
      <c r="D14" s="872">
        <v>643.0738229756322</v>
      </c>
      <c r="E14" s="873">
        <v>692.22652429225411</v>
      </c>
      <c r="F14" s="877">
        <v>992.93618965692531</v>
      </c>
      <c r="G14" s="877">
        <f t="shared" ref="G14:G64" si="1">(E14-F14*0.5)/0.4</f>
        <v>489.39607365947865</v>
      </c>
      <c r="H14" s="873">
        <v>184.81341068244606</v>
      </c>
      <c r="I14" s="878">
        <v>159.66943832567983</v>
      </c>
      <c r="J14" s="878">
        <v>104.43139404346962</v>
      </c>
      <c r="K14" s="878">
        <v>110.01513706905087</v>
      </c>
      <c r="L14" s="878">
        <v>158.3342765870554</v>
      </c>
      <c r="M14" s="878">
        <v>156.76194658327864</v>
      </c>
      <c r="N14" s="889">
        <v>1.8684106483921985E-2</v>
      </c>
      <c r="O14" s="858">
        <v>2.0112207383944123E-2</v>
      </c>
      <c r="P14" s="13">
        <v>2.8849138056102681E-2</v>
      </c>
      <c r="Q14" s="13">
        <v>1.4219095889731956E-2</v>
      </c>
      <c r="R14" s="858">
        <v>5.3696377017331551E-3</v>
      </c>
      <c r="S14" s="13">
        <v>4.6390953593800086E-3</v>
      </c>
      <c r="T14" s="13">
        <v>3.0341886372298181E-3</v>
      </c>
      <c r="U14" s="13">
        <v>3.1964207877877016E-3</v>
      </c>
      <c r="V14" s="13">
        <v>4.6003030726993188E-3</v>
      </c>
      <c r="W14" s="12">
        <v>4.5546200108659294E-3</v>
      </c>
      <c r="X14" s="13"/>
      <c r="Y14" s="920">
        <f>O14*0.9+0.1*TG4d!R14-N14</f>
        <v>-4.6156068198958955E-5</v>
      </c>
      <c r="Z14" s="2"/>
      <c r="AA14" s="2"/>
      <c r="AB14" s="2"/>
      <c r="AC14" s="2"/>
      <c r="AD14" s="2"/>
    </row>
    <row r="15" spans="1:30" x14ac:dyDescent="0.2">
      <c r="A15" s="16">
        <v>1964</v>
      </c>
      <c r="B15" s="862">
        <v>118275.3</v>
      </c>
      <c r="C15" s="866">
        <v>4281.1838084208057</v>
      </c>
      <c r="D15" s="872">
        <v>676.55459762394889</v>
      </c>
      <c r="E15" s="873">
        <f>(E14+E16)/2</f>
        <v>758.29069715324715</v>
      </c>
      <c r="F15" s="877">
        <f t="shared" ref="F15:M15" si="2">(F14+F16)/2</f>
        <v>1080.0793486032335</v>
      </c>
      <c r="G15" s="877">
        <f t="shared" si="2"/>
        <v>545.62755712907619</v>
      </c>
      <c r="H15" s="873">
        <f t="shared" si="2"/>
        <v>222.91435336475064</v>
      </c>
      <c r="I15" s="878">
        <f t="shared" si="2"/>
        <v>198.96328763073561</v>
      </c>
      <c r="J15" s="878">
        <f t="shared" si="2"/>
        <v>174.68179195048572</v>
      </c>
      <c r="K15" s="878">
        <f t="shared" si="2"/>
        <v>185.6586564474442</v>
      </c>
      <c r="L15" s="878">
        <f t="shared" si="2"/>
        <v>213.01357944582628</v>
      </c>
      <c r="M15" s="878">
        <f t="shared" si="2"/>
        <v>227.62148786972435</v>
      </c>
      <c r="N15" s="889">
        <v>1.8691021357914693E-2</v>
      </c>
      <c r="O15" s="858">
        <v>2.0949126154453105E-2</v>
      </c>
      <c r="P15" s="13">
        <v>2.9839108689653244E-2</v>
      </c>
      <c r="Q15" s="13">
        <v>1.5073929524066216E-2</v>
      </c>
      <c r="R15" s="858">
        <v>6.1584045904927425E-3</v>
      </c>
      <c r="S15" s="13">
        <v>5.496713896568698E-3</v>
      </c>
      <c r="T15" s="13">
        <v>4.8258944890063734E-3</v>
      </c>
      <c r="U15" s="13">
        <v>5.129149850031392E-3</v>
      </c>
      <c r="V15" s="13">
        <v>5.8848781412920237E-3</v>
      </c>
      <c r="W15" s="12">
        <v>6.2884475343675302E-3</v>
      </c>
      <c r="X15" s="13"/>
      <c r="Y15" s="920">
        <f>O15*0.9+0.1*TG4d!R15-N15</f>
        <v>7.7903264014237555E-4</v>
      </c>
      <c r="Z15" s="2"/>
      <c r="AA15" s="2"/>
      <c r="AB15" s="2"/>
      <c r="AC15" s="2"/>
      <c r="AD15" s="2"/>
    </row>
    <row r="16" spans="1:30" x14ac:dyDescent="0.2">
      <c r="A16" s="16">
        <v>1966</v>
      </c>
      <c r="B16" s="862">
        <v>119724.2</v>
      </c>
      <c r="C16" s="866">
        <v>4535.2677670124249</v>
      </c>
      <c r="D16" s="872">
        <v>768.01557612284307</v>
      </c>
      <c r="E16" s="873">
        <v>824.35487001424019</v>
      </c>
      <c r="F16" s="877">
        <v>1167.2225075495414</v>
      </c>
      <c r="G16" s="877">
        <f t="shared" si="1"/>
        <v>601.85904059867369</v>
      </c>
      <c r="H16" s="873">
        <v>261.01529604705519</v>
      </c>
      <c r="I16" s="878">
        <v>238.25713693579138</v>
      </c>
      <c r="J16" s="878">
        <v>244.93218985750184</v>
      </c>
      <c r="K16" s="878">
        <v>261.30217582583754</v>
      </c>
      <c r="L16" s="878">
        <v>267.69288230459716</v>
      </c>
      <c r="M16" s="878">
        <v>298.48102915617005</v>
      </c>
      <c r="N16" s="889">
        <v>2.0274447984670579E-2</v>
      </c>
      <c r="O16" s="858">
        <v>2.1761720012746604E-2</v>
      </c>
      <c r="P16" s="13">
        <v>3.0812906341452621E-2</v>
      </c>
      <c r="Q16" s="13">
        <v>1.5888167105050737E-2</v>
      </c>
      <c r="R16" s="858">
        <v>6.890408485755728E-3</v>
      </c>
      <c r="S16" s="13">
        <v>6.2896275543877769E-3</v>
      </c>
      <c r="T16" s="13">
        <v>6.4658388415850254E-3</v>
      </c>
      <c r="U16" s="13">
        <v>6.8979816774117344E-3</v>
      </c>
      <c r="V16" s="13">
        <v>7.0666866491819746E-3</v>
      </c>
      <c r="W16" s="12">
        <v>7.8794470947940471E-3</v>
      </c>
      <c r="X16" s="13"/>
      <c r="Y16" s="920">
        <f>O16*0.9+0.1*TG4d!R16-N16</f>
        <v>1.408753769367721E-7</v>
      </c>
      <c r="Z16" s="2"/>
      <c r="AA16" s="2"/>
      <c r="AB16" s="2"/>
      <c r="AC16" s="2"/>
      <c r="AD16" s="2"/>
    </row>
    <row r="17" spans="1:30" x14ac:dyDescent="0.2">
      <c r="A17" s="16">
        <v>1967</v>
      </c>
      <c r="B17" s="862">
        <v>121142.6</v>
      </c>
      <c r="C17" s="866">
        <v>4652.9478024137743</v>
      </c>
      <c r="D17" s="872">
        <v>1068.2446344937048</v>
      </c>
      <c r="E17" s="873">
        <v>1131.50528111938</v>
      </c>
      <c r="F17" s="877">
        <v>1601.9063372579542</v>
      </c>
      <c r="G17" s="877">
        <f t="shared" si="1"/>
        <v>826.38028122600724</v>
      </c>
      <c r="H17" s="873">
        <v>498.95502309352514</v>
      </c>
      <c r="I17" s="878">
        <v>569.10686950079548</v>
      </c>
      <c r="J17" s="878">
        <v>560.29298784349044</v>
      </c>
      <c r="K17" s="878">
        <v>618.08296628871028</v>
      </c>
      <c r="L17" s="878">
        <v>743.09236400635291</v>
      </c>
      <c r="M17" s="878">
        <v>838.70129679756894</v>
      </c>
      <c r="N17" s="889">
        <v>2.7812461681062505E-2</v>
      </c>
      <c r="O17" s="858">
        <v>2.9459494816903822E-2</v>
      </c>
      <c r="P17" s="13">
        <v>4.1706700116264983E-2</v>
      </c>
      <c r="Q17" s="13">
        <v>2.1515361896928327E-2</v>
      </c>
      <c r="R17" s="858">
        <v>1.2990626877278366E-2</v>
      </c>
      <c r="S17" s="13">
        <v>1.4817076996527232E-2</v>
      </c>
      <c r="T17" s="13">
        <v>1.4587601707871652E-2</v>
      </c>
      <c r="U17" s="13">
        <v>1.6092202348172439E-2</v>
      </c>
      <c r="V17" s="13">
        <v>1.9346905411055108E-2</v>
      </c>
      <c r="W17" s="12">
        <v>2.1836147756637555E-2</v>
      </c>
      <c r="X17" s="13"/>
      <c r="Y17" s="920">
        <f>O17*0.9+0.1*TG4d!R17-N17</f>
        <v>1.463418787713E-7</v>
      </c>
      <c r="Z17" s="2"/>
      <c r="AA17" s="2"/>
      <c r="AB17" s="2"/>
      <c r="AC17" s="2"/>
      <c r="AD17" s="2"/>
    </row>
    <row r="18" spans="1:30" x14ac:dyDescent="0.2">
      <c r="A18" s="16">
        <v>1968</v>
      </c>
      <c r="B18" s="862">
        <v>123507</v>
      </c>
      <c r="C18" s="866">
        <v>4882.3934040012728</v>
      </c>
      <c r="D18" s="876">
        <v>1188.5385192296972</v>
      </c>
      <c r="E18" s="873">
        <v>1257.2685870448383</v>
      </c>
      <c r="F18" s="877">
        <v>1783.2919485368234</v>
      </c>
      <c r="G18" s="877">
        <f t="shared" si="1"/>
        <v>914.05653194106662</v>
      </c>
      <c r="H18" s="873">
        <v>569.99666627143188</v>
      </c>
      <c r="I18" s="878">
        <v>586.16438508143733</v>
      </c>
      <c r="J18" s="878">
        <v>685.24714341644085</v>
      </c>
      <c r="K18" s="878">
        <v>741.17212300939707</v>
      </c>
      <c r="L18" s="878">
        <v>891.77268555137687</v>
      </c>
      <c r="M18" s="878">
        <v>913.36324244654759</v>
      </c>
      <c r="N18" s="889">
        <v>3.0065751517319543E-2</v>
      </c>
      <c r="O18" s="858">
        <v>3.1804375135540873E-2</v>
      </c>
      <c r="P18" s="13">
        <v>4.5110875028512964E-2</v>
      </c>
      <c r="Q18" s="13">
        <v>2.3122344053210973E-2</v>
      </c>
      <c r="R18" s="858">
        <v>1.4418866411602947E-2</v>
      </c>
      <c r="S18" s="13">
        <v>1.4827851571510562E-2</v>
      </c>
      <c r="T18" s="13">
        <v>1.7334289136261557E-2</v>
      </c>
      <c r="U18" s="13">
        <v>1.8748990059158643E-2</v>
      </c>
      <c r="V18" s="13">
        <v>2.2558642854164642E-2</v>
      </c>
      <c r="W18" s="12">
        <v>2.3104806321505578E-2</v>
      </c>
      <c r="X18" s="13"/>
      <c r="Y18" s="920">
        <f>O18*0.9+0.1*TG4d!R18-N18</f>
        <v>7.2745827538883701E-8</v>
      </c>
      <c r="Z18" s="2"/>
      <c r="AA18" s="2"/>
      <c r="AB18" s="2"/>
      <c r="AC18" s="2"/>
      <c r="AD18" s="2"/>
    </row>
    <row r="19" spans="1:30" x14ac:dyDescent="0.2">
      <c r="A19" s="20">
        <v>1969</v>
      </c>
      <c r="B19" s="863">
        <v>125542.6</v>
      </c>
      <c r="C19" s="886">
        <v>5028.760263756828</v>
      </c>
      <c r="D19" s="879">
        <v>1278.6303465182748</v>
      </c>
      <c r="E19" s="880">
        <v>1352.5979167466726</v>
      </c>
      <c r="F19" s="881">
        <v>1951.0675786953127</v>
      </c>
      <c r="G19" s="881">
        <f t="shared" si="1"/>
        <v>942.66031849754052</v>
      </c>
      <c r="H19" s="880">
        <v>612.92223999274222</v>
      </c>
      <c r="I19" s="882">
        <v>614.38567695972381</v>
      </c>
      <c r="J19" s="882">
        <v>667.37639273699347</v>
      </c>
      <c r="K19" s="882">
        <v>714.28544382441498</v>
      </c>
      <c r="L19" s="882">
        <v>856.61907892578461</v>
      </c>
      <c r="M19" s="882">
        <v>1062.0931605888384</v>
      </c>
      <c r="N19" s="890">
        <v>3.1920904899308884E-2</v>
      </c>
      <c r="O19" s="859">
        <v>3.3767499406722988E-2</v>
      </c>
      <c r="P19" s="18">
        <v>4.8708246915339259E-2</v>
      </c>
      <c r="Q19" s="18">
        <v>2.3533439872633389E-2</v>
      </c>
      <c r="R19" s="859">
        <v>1.5301554969937566E-2</v>
      </c>
      <c r="S19" s="18">
        <v>1.533808955741733E-2</v>
      </c>
      <c r="T19" s="18">
        <v>1.6660998561945917E-2</v>
      </c>
      <c r="U19" s="18">
        <v>1.7832079291224542E-2</v>
      </c>
      <c r="V19" s="18">
        <v>2.1385427170395044E-2</v>
      </c>
      <c r="W19" s="17">
        <v>2.6515071275823306E-2</v>
      </c>
      <c r="X19" s="13"/>
      <c r="Y19" s="920">
        <f>O19*0.9+0.1*TG4d!R19-N19</f>
        <v>6.3735558497590716E-11</v>
      </c>
      <c r="Z19" s="2"/>
      <c r="AA19" s="2"/>
      <c r="AB19" s="2"/>
      <c r="AC19" s="2"/>
      <c r="AD19" s="2"/>
    </row>
    <row r="20" spans="1:30" x14ac:dyDescent="0.2">
      <c r="A20" s="24">
        <v>1970</v>
      </c>
      <c r="B20" s="861">
        <v>127673.60000000001</v>
      </c>
      <c r="C20" s="865">
        <v>4989.5063120737686</v>
      </c>
      <c r="D20" s="883">
        <v>1430.9468595740382</v>
      </c>
      <c r="E20" s="868">
        <v>1515.6641431344708</v>
      </c>
      <c r="F20" s="884">
        <v>2230.899403442952</v>
      </c>
      <c r="G20" s="884">
        <f t="shared" si="1"/>
        <v>1000.536103532487</v>
      </c>
      <c r="H20" s="868">
        <v>668.47572827310898</v>
      </c>
      <c r="I20" s="885">
        <v>746.14497646114251</v>
      </c>
      <c r="J20" s="885">
        <v>792.46364924927968</v>
      </c>
      <c r="K20" s="885">
        <v>802.23053938995872</v>
      </c>
      <c r="L20" s="885">
        <v>944.89685146731983</v>
      </c>
      <c r="M20" s="885">
        <v>1116.3085988624796</v>
      </c>
      <c r="N20" s="888">
        <v>3.6615674085514784E-2</v>
      </c>
      <c r="O20" s="857">
        <v>3.878345580536309E-2</v>
      </c>
      <c r="P20" s="22">
        <v>5.708519846666605E-2</v>
      </c>
      <c r="Q20" s="22">
        <v>2.5602141430075154E-2</v>
      </c>
      <c r="R20" s="857">
        <v>1.7105239958254966E-2</v>
      </c>
      <c r="S20" s="22">
        <v>1.9092673564955476E-2</v>
      </c>
      <c r="T20" s="22">
        <v>2.0277895374931628E-2</v>
      </c>
      <c r="U20" s="22">
        <v>2.0527814695014964E-2</v>
      </c>
      <c r="V20" s="22">
        <v>2.4178420691356447E-2</v>
      </c>
      <c r="W20" s="21">
        <v>2.8564577057021971E-2</v>
      </c>
      <c r="X20" s="13"/>
      <c r="Y20" s="920">
        <f>O20*0.9+0.1*TG4d!R20-N20</f>
        <v>-3.9864862501348686E-8</v>
      </c>
      <c r="Z20" s="2"/>
      <c r="AA20" s="2"/>
      <c r="AB20" s="2"/>
      <c r="AC20" s="2"/>
      <c r="AD20" s="2"/>
    </row>
    <row r="21" spans="1:30" x14ac:dyDescent="0.2">
      <c r="A21" s="16">
        <v>1971</v>
      </c>
      <c r="B21" s="862">
        <v>130774.16039999999</v>
      </c>
      <c r="C21" s="866">
        <v>5136.5204248948612</v>
      </c>
      <c r="D21" s="876">
        <v>1570.2967329843204</v>
      </c>
      <c r="E21" s="873">
        <v>1675.9711970524954</v>
      </c>
      <c r="F21" s="877">
        <v>2440.1135673583021</v>
      </c>
      <c r="G21" s="877">
        <f t="shared" si="1"/>
        <v>1139.7860334333609</v>
      </c>
      <c r="H21" s="873">
        <v>619.22660444366443</v>
      </c>
      <c r="I21" s="878">
        <v>673.26474893220438</v>
      </c>
      <c r="J21" s="878">
        <v>735.53459508634853</v>
      </c>
      <c r="K21" s="878">
        <v>791.5705033771435</v>
      </c>
      <c r="L21" s="878">
        <v>982.07483833397293</v>
      </c>
      <c r="M21" s="878">
        <v>1144.9414056158541</v>
      </c>
      <c r="N21" s="889">
        <v>3.997925051355964E-2</v>
      </c>
      <c r="O21" s="858">
        <v>4.2669688430881543E-2</v>
      </c>
      <c r="P21" s="13">
        <v>6.2124507770931807E-2</v>
      </c>
      <c r="Q21" s="13">
        <v>2.9018586363539101E-2</v>
      </c>
      <c r="R21" s="858">
        <v>1.5765310481583583E-2</v>
      </c>
      <c r="S21" s="13">
        <v>1.714110428565618E-2</v>
      </c>
      <c r="T21" s="13">
        <v>1.8726474570485149E-2</v>
      </c>
      <c r="U21" s="13">
        <v>2.0153130799371866E-2</v>
      </c>
      <c r="V21" s="13">
        <v>2.5003309986004748E-2</v>
      </c>
      <c r="W21" s="12">
        <v>2.9149840483633224E-2</v>
      </c>
      <c r="X21" s="13"/>
      <c r="Y21" s="920">
        <f>O21*0.9+0.1*TG4d!R21-N21</f>
        <v>1.2239211033548969E-10</v>
      </c>
      <c r="Z21" s="2"/>
      <c r="AA21" s="2"/>
      <c r="AB21" s="2"/>
      <c r="AC21" s="2"/>
      <c r="AD21" s="2"/>
    </row>
    <row r="22" spans="1:30" x14ac:dyDescent="0.2">
      <c r="A22" s="16">
        <v>1972</v>
      </c>
      <c r="B22" s="862">
        <v>133501.5618</v>
      </c>
      <c r="C22" s="866">
        <v>5435.144397371304</v>
      </c>
      <c r="D22" s="876">
        <v>1658.7848308444741</v>
      </c>
      <c r="E22" s="873">
        <v>1760.6286397072565</v>
      </c>
      <c r="F22" s="877">
        <v>2586.7753580343028</v>
      </c>
      <c r="G22" s="877">
        <f t="shared" si="1"/>
        <v>1168.1024017252628</v>
      </c>
      <c r="H22" s="873">
        <v>742.11651049466036</v>
      </c>
      <c r="I22" s="878">
        <v>810.74957060707732</v>
      </c>
      <c r="J22" s="878">
        <v>935.1713402401889</v>
      </c>
      <c r="K22" s="878">
        <v>1018.3769108501415</v>
      </c>
      <c r="L22" s="878">
        <v>1222.2853266907214</v>
      </c>
      <c r="M22" s="878">
        <v>1310.4117216278466</v>
      </c>
      <c r="N22" s="889">
        <v>4.0744154969459524E-2</v>
      </c>
      <c r="O22" s="858">
        <v>4.3245709031099172E-2</v>
      </c>
      <c r="P22" s="13">
        <v>6.3538063586747739E-2</v>
      </c>
      <c r="Q22" s="13">
        <v>2.8691693094313252E-2</v>
      </c>
      <c r="R22" s="858">
        <v>1.822834978156607E-2</v>
      </c>
      <c r="S22" s="13">
        <v>1.9914159770451079E-2</v>
      </c>
      <c r="T22" s="13">
        <v>2.2970288431167774E-2</v>
      </c>
      <c r="U22" s="13">
        <v>2.5014037927917347E-2</v>
      </c>
      <c r="V22" s="13">
        <v>3.0022569438514779E-2</v>
      </c>
      <c r="W22" s="12">
        <v>3.2187187432031188E-2</v>
      </c>
      <c r="X22" s="13"/>
      <c r="Y22" s="920">
        <f>O22*0.9+0.1*TG4d!R22-N22</f>
        <v>-1.8186331365854791E-7</v>
      </c>
      <c r="Z22" s="2"/>
      <c r="AA22" s="2"/>
      <c r="AB22" s="2"/>
      <c r="AC22" s="2"/>
      <c r="AD22" s="2"/>
    </row>
    <row r="23" spans="1:30" x14ac:dyDescent="0.2">
      <c r="A23" s="16">
        <v>1973</v>
      </c>
      <c r="B23" s="862">
        <v>136006.38620000001</v>
      </c>
      <c r="C23" s="866">
        <v>5768.92154681788</v>
      </c>
      <c r="D23" s="876">
        <v>1720.0979954536781</v>
      </c>
      <c r="E23" s="873">
        <v>1825.5313786107813</v>
      </c>
      <c r="F23" s="877">
        <v>2671.5397744425322</v>
      </c>
      <c r="G23" s="877">
        <f t="shared" si="1"/>
        <v>1224.4037284737879</v>
      </c>
      <c r="H23" s="873">
        <v>771.18391463766682</v>
      </c>
      <c r="I23" s="878">
        <v>853.05398821312986</v>
      </c>
      <c r="J23" s="878">
        <v>906.0600579864705</v>
      </c>
      <c r="K23" s="878">
        <v>1045.7397985260568</v>
      </c>
      <c r="L23" s="878">
        <v>1058.3600461942854</v>
      </c>
      <c r="M23" s="878">
        <v>1263.4555815374263</v>
      </c>
      <c r="N23" s="889">
        <v>4.0552521016785505E-2</v>
      </c>
      <c r="O23" s="858">
        <v>4.3038187239087873E-2</v>
      </c>
      <c r="P23" s="13">
        <v>6.2983430674648858E-2</v>
      </c>
      <c r="Q23" s="13">
        <v>2.8866179754408621E-2</v>
      </c>
      <c r="R23" s="858">
        <v>1.8181203622589241E-2</v>
      </c>
      <c r="S23" s="13">
        <v>2.0111348235332116E-2</v>
      </c>
      <c r="T23" s="13">
        <v>2.1361003641118259E-2</v>
      </c>
      <c r="U23" s="13">
        <v>2.4654051844663627E-2</v>
      </c>
      <c r="V23" s="13">
        <v>2.4951583066812333E-2</v>
      </c>
      <c r="W23" s="12">
        <v>2.9786854678914839E-2</v>
      </c>
      <c r="X23" s="13"/>
      <c r="Y23" s="920">
        <f>O23*0.9+0.1*TG4d!R23-N23</f>
        <v>-3.2139347495852011E-8</v>
      </c>
      <c r="Z23" s="2"/>
      <c r="AA23" s="2"/>
      <c r="AB23" s="2"/>
      <c r="AC23" s="2"/>
      <c r="AD23" s="2"/>
    </row>
    <row r="24" spans="1:30" x14ac:dyDescent="0.2">
      <c r="A24" s="16">
        <v>1974</v>
      </c>
      <c r="B24" s="862">
        <v>138443.58360000001</v>
      </c>
      <c r="C24" s="866">
        <v>5704.9704318816202</v>
      </c>
      <c r="D24" s="876">
        <v>1874.6072727268515</v>
      </c>
      <c r="E24" s="873">
        <v>1994.9080521868698</v>
      </c>
      <c r="F24" s="877">
        <v>2948.6665944232468</v>
      </c>
      <c r="G24" s="877">
        <f t="shared" si="1"/>
        <v>1301.4368874381159</v>
      </c>
      <c r="H24" s="873">
        <v>791.87209201233702</v>
      </c>
      <c r="I24" s="878">
        <v>839.8611972754037</v>
      </c>
      <c r="J24" s="878">
        <v>885.4854635990821</v>
      </c>
      <c r="K24" s="878">
        <v>922.97304926953734</v>
      </c>
      <c r="L24" s="878">
        <v>1045.7986952748161</v>
      </c>
      <c r="M24" s="878">
        <v>1285.1700306282141</v>
      </c>
      <c r="N24" s="889">
        <v>4.5491445008827201E-2</v>
      </c>
      <c r="O24" s="858">
        <v>4.8410806505469535E-2</v>
      </c>
      <c r="P24" s="13">
        <v>7.1555843285750584E-2</v>
      </c>
      <c r="Q24" s="13">
        <v>3.1582212156485601E-2</v>
      </c>
      <c r="R24" s="858">
        <v>1.9216508039789911E-2</v>
      </c>
      <c r="S24" s="13">
        <v>2.0381068625283657E-2</v>
      </c>
      <c r="T24" s="13">
        <v>2.148824122230053E-2</v>
      </c>
      <c r="U24" s="13">
        <v>2.2397959469344642E-2</v>
      </c>
      <c r="V24" s="13">
        <v>2.537859237428108E-2</v>
      </c>
      <c r="W24" s="12">
        <v>3.1187461302373265E-2</v>
      </c>
      <c r="X24" s="13"/>
      <c r="Y24" s="920">
        <f>O24*0.9+0.1*TG4d!R24-N24</f>
        <v>-6.8349925629040964E-8</v>
      </c>
      <c r="Z24" s="2"/>
      <c r="AA24" s="2"/>
      <c r="AB24" s="2"/>
      <c r="AC24" s="2"/>
      <c r="AD24" s="2"/>
    </row>
    <row r="25" spans="1:30" x14ac:dyDescent="0.2">
      <c r="A25" s="16">
        <v>1975</v>
      </c>
      <c r="B25" s="862">
        <v>141054.91199999998</v>
      </c>
      <c r="C25" s="866">
        <v>5625.72476583345</v>
      </c>
      <c r="D25" s="876">
        <v>2105.695879742696</v>
      </c>
      <c r="E25" s="873">
        <v>2238.4217184542258</v>
      </c>
      <c r="F25" s="877">
        <v>3263.8010412816066</v>
      </c>
      <c r="G25" s="877">
        <f t="shared" si="1"/>
        <v>1516.3029945335563</v>
      </c>
      <c r="H25" s="873">
        <v>911.07662904647498</v>
      </c>
      <c r="I25" s="878">
        <v>1028.2375772709233</v>
      </c>
      <c r="J25" s="878">
        <v>1047.3435541274227</v>
      </c>
      <c r="K25" s="878">
        <v>1096.0016572690947</v>
      </c>
      <c r="L25" s="878">
        <v>1267.6559758970939</v>
      </c>
      <c r="M25" s="878">
        <v>1541.5947406587245</v>
      </c>
      <c r="N25" s="889">
        <v>5.2796530114616311E-2</v>
      </c>
      <c r="O25" s="858">
        <v>5.6124391373183841E-2</v>
      </c>
      <c r="P25" s="13">
        <v>8.1833930351422168E-2</v>
      </c>
      <c r="Q25" s="13">
        <v>3.8018565493681891E-2</v>
      </c>
      <c r="R25" s="858">
        <v>2.2843604883746593E-2</v>
      </c>
      <c r="S25" s="13">
        <v>2.5781204558370522E-2</v>
      </c>
      <c r="T25" s="13">
        <v>2.6260252502652293E-2</v>
      </c>
      <c r="U25" s="13">
        <v>2.7480266766133354E-2</v>
      </c>
      <c r="V25" s="13">
        <v>3.1784189516770311E-2</v>
      </c>
      <c r="W25" s="12">
        <v>3.8652710456776866E-2</v>
      </c>
      <c r="X25" s="13"/>
      <c r="Y25" s="920">
        <f>O25*0.9+0.1*TG4d!R25-N25</f>
        <v>-2.1739037619344925E-7</v>
      </c>
      <c r="Z25" s="2"/>
      <c r="AA25" s="2"/>
      <c r="AB25" s="2"/>
      <c r="AC25" s="2"/>
      <c r="AD25" s="2"/>
    </row>
    <row r="26" spans="1:30" x14ac:dyDescent="0.2">
      <c r="A26" s="16">
        <v>1976</v>
      </c>
      <c r="B26" s="862">
        <v>143608.93439999997</v>
      </c>
      <c r="C26" s="866">
        <v>5937.041173474483</v>
      </c>
      <c r="D26" s="876">
        <v>2156.6940091412807</v>
      </c>
      <c r="E26" s="873">
        <v>2289.3404408068213</v>
      </c>
      <c r="F26" s="877">
        <v>3370.4016666581474</v>
      </c>
      <c r="G26" s="877">
        <f t="shared" si="1"/>
        <v>1510.3490186943691</v>
      </c>
      <c r="H26" s="873">
        <v>962.78258812939475</v>
      </c>
      <c r="I26" s="878">
        <v>1023.003551349832</v>
      </c>
      <c r="J26" s="878">
        <v>1106.4776554306084</v>
      </c>
      <c r="K26" s="878">
        <v>1167.3078558762081</v>
      </c>
      <c r="L26" s="878">
        <v>1409.0951334321571</v>
      </c>
      <c r="M26" s="878">
        <v>1604.7962852056392</v>
      </c>
      <c r="N26" s="889">
        <v>5.2167488725429895E-2</v>
      </c>
      <c r="O26" s="858">
        <v>5.5376025123755508E-2</v>
      </c>
      <c r="P26" s="13">
        <v>8.1525422800041297E-2</v>
      </c>
      <c r="Q26" s="13">
        <v>3.6533284309337159E-2</v>
      </c>
      <c r="R26" s="858">
        <v>2.3288398631606814E-2</v>
      </c>
      <c r="S26" s="13">
        <v>2.4745061656830106E-2</v>
      </c>
      <c r="T26" s="13">
        <v>2.6764186467787002E-2</v>
      </c>
      <c r="U26" s="13">
        <v>2.8235586111158287E-2</v>
      </c>
      <c r="V26" s="13">
        <v>3.4084090823643942E-2</v>
      </c>
      <c r="W26" s="12">
        <v>3.8817834964177685E-2</v>
      </c>
      <c r="X26" s="13"/>
      <c r="Y26" s="920">
        <f>O26*0.9+0.1*TG4d!R26-N26</f>
        <v>-2.2625088925282144E-7</v>
      </c>
      <c r="Z26" s="2"/>
      <c r="AA26" s="2"/>
      <c r="AB26" s="2"/>
      <c r="AC26" s="2"/>
      <c r="AD26" s="2"/>
    </row>
    <row r="27" spans="1:30" x14ac:dyDescent="0.2">
      <c r="A27" s="16">
        <v>1977</v>
      </c>
      <c r="B27" s="862">
        <v>146305.25279999999</v>
      </c>
      <c r="C27" s="866">
        <v>6236.4178861788614</v>
      </c>
      <c r="D27" s="876">
        <v>2138.4599721580771</v>
      </c>
      <c r="E27" s="873">
        <v>2261.8843829655411</v>
      </c>
      <c r="F27" s="877">
        <v>3341.5669557903225</v>
      </c>
      <c r="G27" s="877">
        <f t="shared" si="1"/>
        <v>1477.7522626759496</v>
      </c>
      <c r="H27" s="873">
        <v>1027.5923804221691</v>
      </c>
      <c r="I27" s="878">
        <v>1129.9912338607614</v>
      </c>
      <c r="J27" s="878">
        <v>1193.6455812693798</v>
      </c>
      <c r="K27" s="878">
        <v>1205.9458915716607</v>
      </c>
      <c r="L27" s="878">
        <v>1384.1530428221963</v>
      </c>
      <c r="M27" s="878">
        <v>1476.4416950688776</v>
      </c>
      <c r="N27" s="889">
        <v>5.0167890051538364E-2</v>
      </c>
      <c r="O27" s="858">
        <v>5.3063404745140978E-2</v>
      </c>
      <c r="P27" s="13">
        <v>7.8392565594185726E-2</v>
      </c>
      <c r="Q27" s="13">
        <v>3.4667804870120285E-2</v>
      </c>
      <c r="R27" s="858">
        <v>2.410713421340915E-2</v>
      </c>
      <c r="S27" s="13">
        <v>2.6509393076139524E-2</v>
      </c>
      <c r="T27" s="13">
        <v>2.8002712728447673E-2</v>
      </c>
      <c r="U27" s="13">
        <v>2.8291275817249328E-2</v>
      </c>
      <c r="V27" s="13">
        <v>3.2471983843929131E-2</v>
      </c>
      <c r="W27" s="12">
        <v>3.4637059187492263E-2</v>
      </c>
      <c r="X27" s="13"/>
      <c r="Y27" s="920">
        <f>O27*0.9+0.1*TG4d!R27-N27</f>
        <v>-1.1235957056432433E-7</v>
      </c>
      <c r="Z27" s="2"/>
      <c r="AA27" s="2"/>
      <c r="AB27" s="2"/>
      <c r="AC27" s="2"/>
      <c r="AD27" s="2"/>
    </row>
    <row r="28" spans="1:30" x14ac:dyDescent="0.2">
      <c r="A28" s="16">
        <v>1978</v>
      </c>
      <c r="B28" s="862">
        <v>149142.4302</v>
      </c>
      <c r="C28" s="866">
        <v>6583.287182864864</v>
      </c>
      <c r="D28" s="876">
        <v>2164.88352162103</v>
      </c>
      <c r="E28" s="873">
        <v>2290.3996943493485</v>
      </c>
      <c r="F28" s="877">
        <v>3377.1590579216804</v>
      </c>
      <c r="G28" s="877">
        <f t="shared" si="1"/>
        <v>1504.5504134712705</v>
      </c>
      <c r="H28" s="873">
        <v>1035.2057893291958</v>
      </c>
      <c r="I28" s="878">
        <v>1135.5469548043902</v>
      </c>
      <c r="J28" s="878">
        <v>1176.8421188351388</v>
      </c>
      <c r="K28" s="878">
        <v>1290.8129382598197</v>
      </c>
      <c r="L28" s="878">
        <v>1470.5566412836574</v>
      </c>
      <c r="M28" s="878">
        <v>1603.6102013236625</v>
      </c>
      <c r="N28" s="889">
        <v>4.9044797917199165E-2</v>
      </c>
      <c r="O28" s="858">
        <v>5.1888329804859891E-2</v>
      </c>
      <c r="P28" s="13">
        <v>7.6508542781084529E-2</v>
      </c>
      <c r="Q28" s="13">
        <v>3.4085146035794045E-2</v>
      </c>
      <c r="R28" s="858">
        <v>2.3452281951108486E-2</v>
      </c>
      <c r="S28" s="13">
        <v>2.5725481471710051E-2</v>
      </c>
      <c r="T28" s="13">
        <v>2.6661011237916192E-2</v>
      </c>
      <c r="U28" s="13">
        <v>2.9242986550359614E-2</v>
      </c>
      <c r="V28" s="13">
        <v>3.3315027149150023E-2</v>
      </c>
      <c r="W28" s="12">
        <v>3.6329316324135157E-2</v>
      </c>
      <c r="X28" s="13"/>
      <c r="Y28" s="920">
        <f>O28*0.9+0.1*TG4d!R28-N28</f>
        <v>-7.2897714413489023E-8</v>
      </c>
      <c r="Z28" s="2"/>
      <c r="AA28" s="2"/>
      <c r="AB28" s="2"/>
      <c r="AC28" s="2"/>
      <c r="AD28" s="2"/>
    </row>
    <row r="29" spans="1:30" x14ac:dyDescent="0.2">
      <c r="A29" s="20">
        <v>1979</v>
      </c>
      <c r="B29" s="863">
        <v>152105.4296</v>
      </c>
      <c r="C29" s="886">
        <v>6739.2684623215155</v>
      </c>
      <c r="D29" s="879">
        <v>2201.6414490800207</v>
      </c>
      <c r="E29" s="880">
        <v>2327.5446664001743</v>
      </c>
      <c r="F29" s="881">
        <v>3443.5483915367436</v>
      </c>
      <c r="G29" s="881">
        <f t="shared" si="1"/>
        <v>1514.4261765795061</v>
      </c>
      <c r="H29" s="880">
        <v>1068.5022215040071</v>
      </c>
      <c r="I29" s="882">
        <v>1161.9348259607818</v>
      </c>
      <c r="J29" s="882">
        <v>1251.9886226910207</v>
      </c>
      <c r="K29" s="882">
        <v>1304.9465073563115</v>
      </c>
      <c r="L29" s="882">
        <v>1432.6116179206235</v>
      </c>
      <c r="M29" s="882">
        <v>1531.8073309112008</v>
      </c>
      <c r="N29" s="890">
        <v>4.9691093374565537E-2</v>
      </c>
      <c r="O29" s="859">
        <v>5.2532731612539393E-2</v>
      </c>
      <c r="P29" s="18">
        <v>7.7720958939607968E-2</v>
      </c>
      <c r="Q29" s="18">
        <v>3.4180630356838521E-2</v>
      </c>
      <c r="R29" s="859">
        <v>2.4116117400438956E-2</v>
      </c>
      <c r="S29" s="18">
        <v>2.6224893229596091E-2</v>
      </c>
      <c r="T29" s="18">
        <v>2.8257409297971495E-2</v>
      </c>
      <c r="U29" s="18">
        <v>2.9452669858187622E-2</v>
      </c>
      <c r="V29" s="18">
        <v>3.2334074063389291E-2</v>
      </c>
      <c r="W29" s="17">
        <v>3.4572923372222508E-2</v>
      </c>
      <c r="X29" s="13"/>
      <c r="Y29" s="920">
        <f>O29*0.9+0.1*TG4d!R29-N29</f>
        <v>-2.3183236184942668E-8</v>
      </c>
      <c r="Z29" s="2"/>
      <c r="AA29" s="2"/>
      <c r="AB29" s="2"/>
      <c r="AC29" s="2"/>
      <c r="AD29" s="2"/>
    </row>
    <row r="30" spans="1:30" x14ac:dyDescent="0.2">
      <c r="A30" s="24">
        <v>1980</v>
      </c>
      <c r="B30" s="861">
        <v>155268</v>
      </c>
      <c r="C30" s="865">
        <v>6678.9585929128561</v>
      </c>
      <c r="D30" s="883">
        <v>2361.0359435899982</v>
      </c>
      <c r="E30" s="868">
        <v>2501.1859357040903</v>
      </c>
      <c r="F30" s="884">
        <v>3709.8539003950168</v>
      </c>
      <c r="G30" s="884">
        <f t="shared" si="1"/>
        <v>1615.6474637664546</v>
      </c>
      <c r="H30" s="868">
        <v>1099.5978961363735</v>
      </c>
      <c r="I30" s="885">
        <v>1194.280956472722</v>
      </c>
      <c r="J30" s="885">
        <v>1360.6753871324411</v>
      </c>
      <c r="K30" s="885">
        <v>1385.1115962930655</v>
      </c>
      <c r="L30" s="885">
        <v>1515.7191958773988</v>
      </c>
      <c r="M30" s="885">
        <v>1601.0590636649183</v>
      </c>
      <c r="N30" s="888">
        <v>5.4887797819008724E-2</v>
      </c>
      <c r="O30" s="857">
        <v>5.8145911890663787E-2</v>
      </c>
      <c r="P30" s="22">
        <v>8.6244223166431766E-2</v>
      </c>
      <c r="Q30" s="22">
        <v>3.7559500768619747E-2</v>
      </c>
      <c r="R30" s="857">
        <v>2.5562722655365636E-2</v>
      </c>
      <c r="S30" s="22">
        <v>2.7763851649922341E-2</v>
      </c>
      <c r="T30" s="22">
        <v>3.163207902403542E-2</v>
      </c>
      <c r="U30" s="22">
        <v>3.220015580893687E-2</v>
      </c>
      <c r="V30" s="22">
        <v>3.5236434667407231E-2</v>
      </c>
      <c r="W30" s="21">
        <v>3.7220359317829965E-2</v>
      </c>
      <c r="X30" s="13"/>
      <c r="Y30" s="920">
        <f>O30*0.9+0.1*TG4d!R30-N30</f>
        <v>-2.0485187474800215E-7</v>
      </c>
      <c r="Z30" s="2"/>
      <c r="AA30" s="2"/>
      <c r="AB30" s="2"/>
      <c r="AC30" s="2"/>
      <c r="AD30" s="2"/>
    </row>
    <row r="31" spans="1:30" x14ac:dyDescent="0.2">
      <c r="A31" s="16">
        <v>1981</v>
      </c>
      <c r="B31" s="862">
        <v>158033.20000000001</v>
      </c>
      <c r="C31" s="866">
        <v>6850.1586122053968</v>
      </c>
      <c r="D31" s="876">
        <v>2379.2395545584641</v>
      </c>
      <c r="E31" s="873">
        <v>2513.2740320498883</v>
      </c>
      <c r="F31" s="877">
        <v>3699.6448701444697</v>
      </c>
      <c r="G31" s="877">
        <f t="shared" si="1"/>
        <v>1658.6289924441337</v>
      </c>
      <c r="H31" s="873">
        <v>1172.8683684038581</v>
      </c>
      <c r="I31" s="878">
        <v>1291.4978977209034</v>
      </c>
      <c r="J31" s="878">
        <v>1318.9886014140325</v>
      </c>
      <c r="K31" s="878">
        <v>1315.0830081968479</v>
      </c>
      <c r="L31" s="878">
        <v>1479.4288511705454</v>
      </c>
      <c r="M31" s="878">
        <v>1564.0606529551933</v>
      </c>
      <c r="N31" s="889">
        <v>5.4889070700276314E-2</v>
      </c>
      <c r="O31" s="858">
        <v>5.798124689464304E-2</v>
      </c>
      <c r="P31" s="13">
        <v>8.5350829198432621E-2</v>
      </c>
      <c r="Q31" s="13">
        <v>3.8264580738566832E-2</v>
      </c>
      <c r="R31" s="858">
        <v>2.7058080247570618E-2</v>
      </c>
      <c r="S31" s="13">
        <v>2.97948641957646E-2</v>
      </c>
      <c r="T31" s="13">
        <v>3.0429074893767449E-2</v>
      </c>
      <c r="U31" s="13">
        <v>3.0338972834975664E-2</v>
      </c>
      <c r="V31" s="13">
        <v>3.4130432411627609E-2</v>
      </c>
      <c r="W31" s="12">
        <v>3.6082888583074957E-2</v>
      </c>
      <c r="X31" s="13"/>
      <c r="Y31" s="920">
        <f>O31*0.9+0.1*TG4d!R31-N31</f>
        <v>-1.4047034051223317E-7</v>
      </c>
      <c r="Z31" s="2"/>
      <c r="AA31" s="2"/>
      <c r="AB31" s="2"/>
      <c r="AC31" s="2"/>
      <c r="AD31" s="2"/>
    </row>
    <row r="32" spans="1:30" x14ac:dyDescent="0.2">
      <c r="A32" s="16">
        <v>1982</v>
      </c>
      <c r="B32" s="862">
        <v>160665.4</v>
      </c>
      <c r="C32" s="866">
        <v>6735.356373110325</v>
      </c>
      <c r="D32" s="876">
        <v>2351.8251742251273</v>
      </c>
      <c r="E32" s="873">
        <v>2469.0323672596851</v>
      </c>
      <c r="F32" s="877">
        <v>3557.946895734688</v>
      </c>
      <c r="G32" s="877">
        <f t="shared" si="1"/>
        <v>1725.1472984808527</v>
      </c>
      <c r="H32" s="873">
        <v>1296.9522097306838</v>
      </c>
      <c r="I32" s="878">
        <v>1430.6728464603282</v>
      </c>
      <c r="J32" s="878">
        <v>1525.1537602351032</v>
      </c>
      <c r="K32" s="878">
        <v>1494.3568453008704</v>
      </c>
      <c r="L32" s="878">
        <v>1592.9207590562783</v>
      </c>
      <c r="M32" s="878">
        <v>1558.7036227959723</v>
      </c>
      <c r="N32" s="889">
        <v>5.6100510710238624E-2</v>
      </c>
      <c r="O32" s="858">
        <v>5.8896374731176593E-2</v>
      </c>
      <c r="P32" s="13">
        <v>8.4871375695001916E-2</v>
      </c>
      <c r="Q32" s="13">
        <v>4.1151717209189087E-2</v>
      </c>
      <c r="R32" s="858">
        <v>3.0937538270308092E-2</v>
      </c>
      <c r="S32" s="13">
        <v>3.4127314489751363E-2</v>
      </c>
      <c r="T32" s="13">
        <v>3.6381065139767799E-2</v>
      </c>
      <c r="U32" s="13">
        <v>3.564643457494298E-2</v>
      </c>
      <c r="V32" s="13">
        <v>3.7997581233240034E-2</v>
      </c>
      <c r="W32" s="12">
        <v>3.7181364602734135E-2</v>
      </c>
      <c r="X32" s="13"/>
      <c r="Y32" s="920">
        <f>O32*0.9+0.1*TG4d!R32-N32</f>
        <v>-1.962514888098621E-8</v>
      </c>
      <c r="Z32" s="2"/>
      <c r="AA32" s="2"/>
      <c r="AB32" s="2"/>
      <c r="AC32" s="2"/>
      <c r="AD32" s="2"/>
    </row>
    <row r="33" spans="1:30" x14ac:dyDescent="0.2">
      <c r="A33" s="16">
        <v>1983</v>
      </c>
      <c r="B33" s="862">
        <v>163134.6</v>
      </c>
      <c r="C33" s="866">
        <v>6946.0994428239828</v>
      </c>
      <c r="D33" s="876">
        <v>2426.6083657269596</v>
      </c>
      <c r="E33" s="873">
        <v>2544.7654350694879</v>
      </c>
      <c r="F33" s="877">
        <v>3696.4862804888126</v>
      </c>
      <c r="G33" s="877">
        <f t="shared" si="1"/>
        <v>1741.3057370627041</v>
      </c>
      <c r="H33" s="873">
        <v>1363.1384674785918</v>
      </c>
      <c r="I33" s="878">
        <v>1476.373889899646</v>
      </c>
      <c r="J33" s="878">
        <v>1523.0800794106044</v>
      </c>
      <c r="K33" s="878">
        <v>1555.4385413995049</v>
      </c>
      <c r="L33" s="878">
        <v>1650.7474713200731</v>
      </c>
      <c r="M33" s="878">
        <v>1683.194684860207</v>
      </c>
      <c r="N33" s="889">
        <v>5.6990803019454063E-2</v>
      </c>
      <c r="O33" s="858">
        <v>5.9765814578535491E-2</v>
      </c>
      <c r="P33" s="13">
        <v>8.6814883048646138E-2</v>
      </c>
      <c r="Q33" s="13">
        <v>4.0895932635531054E-2</v>
      </c>
      <c r="R33" s="858">
        <v>3.2014377344751203E-2</v>
      </c>
      <c r="S33" s="13">
        <v>3.467380016104471E-2</v>
      </c>
      <c r="T33" s="13">
        <v>3.577073169882538E-2</v>
      </c>
      <c r="U33" s="13">
        <v>3.6530695588865569E-2</v>
      </c>
      <c r="V33" s="13">
        <v>3.8769100651592212E-2</v>
      </c>
      <c r="W33" s="12">
        <v>3.9531148941507326E-2</v>
      </c>
      <c r="X33" s="13"/>
      <c r="Y33" s="920">
        <f>O33*0.9+0.1*TG4d!R33-N33</f>
        <v>-1.3216429699952625E-7</v>
      </c>
      <c r="Z33" s="2"/>
      <c r="AA33" s="2"/>
      <c r="AB33" s="2"/>
      <c r="AC33" s="2"/>
      <c r="AD33" s="2"/>
    </row>
    <row r="34" spans="1:30" x14ac:dyDescent="0.2">
      <c r="A34" s="16">
        <v>1984</v>
      </c>
      <c r="B34" s="862">
        <v>165649.79999999999</v>
      </c>
      <c r="C34" s="866">
        <v>7523.1271832308566</v>
      </c>
      <c r="D34" s="876">
        <v>2454.3283959768023</v>
      </c>
      <c r="E34" s="873">
        <v>2560.6869033656194</v>
      </c>
      <c r="F34" s="877">
        <v>3690.8191020227655</v>
      </c>
      <c r="G34" s="877">
        <f t="shared" si="1"/>
        <v>1788.1933808855915</v>
      </c>
      <c r="H34" s="873">
        <v>1497.0093839095039</v>
      </c>
      <c r="I34" s="878">
        <v>1656.822056242215</v>
      </c>
      <c r="J34" s="878">
        <v>1637.0005258967622</v>
      </c>
      <c r="K34" s="878">
        <v>1436.2871915471467</v>
      </c>
      <c r="L34" s="878">
        <v>1364.957392770317</v>
      </c>
      <c r="M34" s="878">
        <v>1377.4702461997135</v>
      </c>
      <c r="N34" s="889">
        <v>5.4041224882400381E-2</v>
      </c>
      <c r="O34" s="858">
        <v>5.6383105465853414E-2</v>
      </c>
      <c r="P34" s="13">
        <v>8.1267195302643813E-2</v>
      </c>
      <c r="Q34" s="13">
        <v>3.9373769536328776E-2</v>
      </c>
      <c r="R34" s="858">
        <v>3.2962264096170202E-2</v>
      </c>
      <c r="S34" s="13">
        <v>3.6481138171353671E-2</v>
      </c>
      <c r="T34" s="13">
        <v>3.604469299935964E-2</v>
      </c>
      <c r="U34" s="13">
        <v>3.1625237780463777E-2</v>
      </c>
      <c r="V34" s="13">
        <v>3.0054645310917394E-2</v>
      </c>
      <c r="W34" s="12">
        <v>3.0330162608116492E-2</v>
      </c>
      <c r="X34" s="13"/>
      <c r="Y34" s="920">
        <f>O34*0.9+0.1*TG4d!R34-N34</f>
        <v>-2.0355351528639209E-7</v>
      </c>
      <c r="Z34" s="2"/>
      <c r="AA34" s="2"/>
      <c r="AB34" s="2"/>
      <c r="AC34" s="2"/>
      <c r="AD34" s="2"/>
    </row>
    <row r="35" spans="1:30" x14ac:dyDescent="0.2">
      <c r="A35" s="16">
        <v>1985</v>
      </c>
      <c r="B35" s="862">
        <v>168205</v>
      </c>
      <c r="C35" s="866">
        <v>7770.9320487637096</v>
      </c>
      <c r="D35" s="876">
        <v>2486.2386833644387</v>
      </c>
      <c r="E35" s="873">
        <v>2587.3085000477854</v>
      </c>
      <c r="F35" s="877">
        <v>3716.7086471599291</v>
      </c>
      <c r="G35" s="877">
        <f t="shared" si="1"/>
        <v>1822.385441169552</v>
      </c>
      <c r="H35" s="873">
        <v>1576.6242956293213</v>
      </c>
      <c r="I35" s="878">
        <v>1756.7427254407326</v>
      </c>
      <c r="J35" s="878">
        <v>1657.2349290129901</v>
      </c>
      <c r="K35" s="878">
        <v>1521.4413353199475</v>
      </c>
      <c r="L35" s="878">
        <v>1678.3794708354601</v>
      </c>
      <c r="M35" s="878">
        <v>2310.4210785376335</v>
      </c>
      <c r="N35" s="889">
        <v>5.3815652371049516E-2</v>
      </c>
      <c r="O35" s="858">
        <v>5.6003349858113116E-2</v>
      </c>
      <c r="P35" s="13">
        <v>8.0449677602700831E-2</v>
      </c>
      <c r="Q35" s="13">
        <v>3.9446277641906745E-2</v>
      </c>
      <c r="R35" s="858">
        <v>3.4126677209656009E-2</v>
      </c>
      <c r="S35" s="13">
        <v>3.8025414233260328E-2</v>
      </c>
      <c r="T35" s="13">
        <v>3.5871527312991702E-2</v>
      </c>
      <c r="U35" s="13">
        <v>3.2932219481729419E-2</v>
      </c>
      <c r="V35" s="13">
        <v>3.6329209562036002E-2</v>
      </c>
      <c r="W35" s="12">
        <v>5.0010008461887086E-2</v>
      </c>
      <c r="X35" s="13"/>
      <c r="Y35" s="920">
        <f>O35*0.9+0.1*TG4d!R35-N35</f>
        <v>3.0222217888009606E-8</v>
      </c>
      <c r="Z35" s="2"/>
      <c r="AA35" s="2"/>
      <c r="AB35" s="2"/>
      <c r="AC35" s="2"/>
      <c r="AD35" s="2"/>
    </row>
    <row r="36" spans="1:30" x14ac:dyDescent="0.2">
      <c r="A36" s="16">
        <v>1986</v>
      </c>
      <c r="B36" s="862">
        <v>170555.8</v>
      </c>
      <c r="C36" s="866">
        <v>7949.3495468843612</v>
      </c>
      <c r="D36" s="876">
        <v>2577.1144777836353</v>
      </c>
      <c r="E36" s="873">
        <v>2686.082408495356</v>
      </c>
      <c r="F36" s="877">
        <v>3829.4110711481194</v>
      </c>
      <c r="G36" s="877">
        <f t="shared" si="1"/>
        <v>1928.4421823032408</v>
      </c>
      <c r="H36" s="873">
        <v>1596.4099980716978</v>
      </c>
      <c r="I36" s="878">
        <v>1737.919225173219</v>
      </c>
      <c r="J36" s="878">
        <v>1629.583356686687</v>
      </c>
      <c r="K36" s="878">
        <v>1566.1510979962538</v>
      </c>
      <c r="L36" s="878">
        <v>1482.8794173381057</v>
      </c>
      <c r="M36" s="878">
        <v>1328.1076292916377</v>
      </c>
      <c r="N36" s="889">
        <v>5.5292803374364451E-2</v>
      </c>
      <c r="O36" s="858">
        <v>5.763074467223659E-2</v>
      </c>
      <c r="P36" s="13">
        <v>8.2161221483147528E-2</v>
      </c>
      <c r="Q36" s="13">
        <v>4.1375334826657062E-2</v>
      </c>
      <c r="R36" s="858">
        <v>3.4251479664249018E-2</v>
      </c>
      <c r="S36" s="13">
        <v>3.7287604732512136E-2</v>
      </c>
      <c r="T36" s="13">
        <v>3.4963224528894443E-2</v>
      </c>
      <c r="U36" s="13">
        <v>3.3602265426146971E-2</v>
      </c>
      <c r="V36" s="13">
        <v>3.1815645272104121E-2</v>
      </c>
      <c r="W36" s="12">
        <v>2.849496777868055E-2</v>
      </c>
      <c r="X36" s="13"/>
      <c r="Y36" s="920">
        <f>O36*0.9+0.1*TG4d!R36-N36</f>
        <v>1.4797073386030313E-8</v>
      </c>
      <c r="Z36" s="2"/>
      <c r="AA36" s="2"/>
      <c r="AB36" s="2"/>
      <c r="AC36" s="2"/>
      <c r="AD36" s="2"/>
    </row>
    <row r="37" spans="1:30" x14ac:dyDescent="0.2">
      <c r="A37" s="16">
        <v>1987</v>
      </c>
      <c r="B37" s="862">
        <v>172551.6</v>
      </c>
      <c r="C37" s="866">
        <v>8285.7390775166932</v>
      </c>
      <c r="D37" s="876">
        <v>2637.7227936076865</v>
      </c>
      <c r="E37" s="873">
        <v>2757.4692254109309</v>
      </c>
      <c r="F37" s="877">
        <v>3942.5408739177806</v>
      </c>
      <c r="G37" s="877">
        <f t="shared" si="1"/>
        <v>1965.4969711301014</v>
      </c>
      <c r="H37" s="873">
        <v>1560.010496160804</v>
      </c>
      <c r="I37" s="878">
        <v>1639.6668877573211</v>
      </c>
      <c r="J37" s="878">
        <v>1582.722845509124</v>
      </c>
      <c r="K37" s="878">
        <v>1354.7391825469517</v>
      </c>
      <c r="L37" s="878">
        <v>1270.8852464389142</v>
      </c>
      <c r="M37" s="878">
        <v>1406.572773278471</v>
      </c>
      <c r="N37" s="889">
        <v>5.4930922170661256E-2</v>
      </c>
      <c r="O37" s="858">
        <v>5.7424657274872795E-2</v>
      </c>
      <c r="P37" s="13">
        <v>8.2103929353252156E-2</v>
      </c>
      <c r="Q37" s="13">
        <v>4.093173149561679E-2</v>
      </c>
      <c r="R37" s="858">
        <v>3.2487422619880135E-2</v>
      </c>
      <c r="S37" s="13">
        <v>3.4146277393318769E-2</v>
      </c>
      <c r="T37" s="13">
        <v>3.2960410265658879E-2</v>
      </c>
      <c r="U37" s="13">
        <v>2.8212620665968302E-2</v>
      </c>
      <c r="V37" s="13">
        <v>2.6466351479070838E-2</v>
      </c>
      <c r="W37" s="12">
        <v>2.9292061972385763E-2</v>
      </c>
      <c r="X37" s="13"/>
      <c r="Y37" s="920">
        <f>O37*0.9+0.1*TG4d!R37-N37</f>
        <v>1.1638712271722085E-8</v>
      </c>
      <c r="Z37" s="2"/>
      <c r="AA37" s="2"/>
      <c r="AB37" s="2"/>
      <c r="AC37" s="2"/>
      <c r="AD37" s="2"/>
    </row>
    <row r="38" spans="1:30" x14ac:dyDescent="0.2">
      <c r="A38" s="16">
        <v>1988</v>
      </c>
      <c r="B38" s="862">
        <v>174344.4</v>
      </c>
      <c r="C38" s="866">
        <v>8723.6349202492856</v>
      </c>
      <c r="D38" s="876">
        <v>2709.303052331672</v>
      </c>
      <c r="E38" s="873">
        <v>2844.8395371468087</v>
      </c>
      <c r="F38" s="877">
        <v>4078.702377774046</v>
      </c>
      <c r="G38" s="877">
        <f t="shared" si="1"/>
        <v>2013.7208706494641</v>
      </c>
      <c r="H38" s="873">
        <v>1489.4864957644127</v>
      </c>
      <c r="I38" s="878">
        <v>1588.2132657520397</v>
      </c>
      <c r="J38" s="878">
        <v>1473.8708059490759</v>
      </c>
      <c r="K38" s="878">
        <v>1300.493220944632</v>
      </c>
      <c r="L38" s="878">
        <v>1195.4652093189272</v>
      </c>
      <c r="M38" s="878">
        <v>1289.315442226796</v>
      </c>
      <c r="N38" s="889">
        <v>5.4146215355770078E-2</v>
      </c>
      <c r="O38" s="858">
        <v>5.6854951718447767E-2</v>
      </c>
      <c r="P38" s="13">
        <v>8.1514062123460462E-2</v>
      </c>
      <c r="Q38" s="13">
        <v>4.024480164179383E-2</v>
      </c>
      <c r="R38" s="858">
        <v>2.9767824053408276E-2</v>
      </c>
      <c r="S38" s="13">
        <v>3.1740907479616005E-2</v>
      </c>
      <c r="T38" s="13">
        <v>2.9455739916883772E-2</v>
      </c>
      <c r="U38" s="13">
        <v>2.5990738079073601E-2</v>
      </c>
      <c r="V38" s="13">
        <v>2.3891722492397346E-2</v>
      </c>
      <c r="W38" s="12">
        <v>2.5767346896188315E-2</v>
      </c>
      <c r="X38" s="13"/>
      <c r="Y38" s="920">
        <f>O38*0.9+0.1*TG4d!R38-N38</f>
        <v>2.3596173744089288E-8</v>
      </c>
      <c r="Z38" s="2"/>
      <c r="AA38" s="2"/>
      <c r="AB38" s="2"/>
      <c r="AC38" s="2"/>
      <c r="AD38" s="2"/>
    </row>
    <row r="39" spans="1:30" x14ac:dyDescent="0.2">
      <c r="A39" s="20">
        <v>1989</v>
      </c>
      <c r="B39" s="863">
        <v>176060.2</v>
      </c>
      <c r="C39" s="886">
        <v>8915.6281764556752</v>
      </c>
      <c r="D39" s="879">
        <v>2892.2469762433029</v>
      </c>
      <c r="E39" s="880">
        <v>3040.1993322259605</v>
      </c>
      <c r="F39" s="881">
        <v>4369.9425519118231</v>
      </c>
      <c r="G39" s="881">
        <f t="shared" si="1"/>
        <v>2138.0701406751223</v>
      </c>
      <c r="H39" s="880">
        <v>1560.7061168591626</v>
      </c>
      <c r="I39" s="882">
        <v>1629.9521512526251</v>
      </c>
      <c r="J39" s="882">
        <v>1639.386324277079</v>
      </c>
      <c r="K39" s="882">
        <v>1439.3528934718195</v>
      </c>
      <c r="L39" s="882">
        <v>1341.8480670368758</v>
      </c>
      <c r="M39" s="882">
        <v>1326.4952497611619</v>
      </c>
      <c r="N39" s="890">
        <v>5.711426845183025E-2</v>
      </c>
      <c r="O39" s="859">
        <v>6.0035938228679697E-2</v>
      </c>
      <c r="P39" s="18">
        <v>8.6294868342520217E-2</v>
      </c>
      <c r="Q39" s="18">
        <v>4.2221260143548975E-2</v>
      </c>
      <c r="R39" s="859">
        <v>3.0819839683431383E-2</v>
      </c>
      <c r="S39" s="18">
        <v>3.2187266680523414E-2</v>
      </c>
      <c r="T39" s="18">
        <v>3.2373566777010865E-2</v>
      </c>
      <c r="U39" s="18">
        <v>2.8423432794610907E-2</v>
      </c>
      <c r="V39" s="18">
        <v>2.6497969001892944E-2</v>
      </c>
      <c r="W39" s="17">
        <v>2.6194791253042474E-2</v>
      </c>
      <c r="X39" s="13"/>
      <c r="Y39" s="920">
        <f>O39*0.9+0.1*TG4d!R39-N39</f>
        <v>5.9922324616157319E-8</v>
      </c>
      <c r="Z39" s="2"/>
      <c r="AA39" s="2"/>
      <c r="AB39" s="2"/>
      <c r="AC39" s="2"/>
      <c r="AD39" s="2"/>
    </row>
    <row r="40" spans="1:30" x14ac:dyDescent="0.2">
      <c r="A40" s="24">
        <v>1990</v>
      </c>
      <c r="B40" s="861">
        <v>178365</v>
      </c>
      <c r="C40" s="865">
        <v>9024.4567388656069</v>
      </c>
      <c r="D40" s="883">
        <v>3079.5781914602439</v>
      </c>
      <c r="E40" s="868">
        <v>3244.0114023101187</v>
      </c>
      <c r="F40" s="884">
        <v>4654.0546165970236</v>
      </c>
      <c r="G40" s="884">
        <f t="shared" si="1"/>
        <v>2292.460235029017</v>
      </c>
      <c r="H40" s="868">
        <v>1599.7284216332491</v>
      </c>
      <c r="I40" s="885">
        <v>1643.9208458941062</v>
      </c>
      <c r="J40" s="885">
        <v>1559.1276875360581</v>
      </c>
      <c r="K40" s="885">
        <v>1397.2969777177689</v>
      </c>
      <c r="L40" s="885">
        <v>1194.3589628723907</v>
      </c>
      <c r="M40" s="885">
        <v>1238.2657774841734</v>
      </c>
      <c r="N40" s="888">
        <v>6.0866706995689281E-2</v>
      </c>
      <c r="O40" s="857">
        <v>6.4116667686057061E-2</v>
      </c>
      <c r="P40" s="22">
        <v>9.1985642538929838E-2</v>
      </c>
      <c r="Q40" s="22">
        <v>4.5309616041480365E-2</v>
      </c>
      <c r="R40" s="857">
        <v>3.1618031775337847E-2</v>
      </c>
      <c r="S40" s="22">
        <v>3.249147845266976E-2</v>
      </c>
      <c r="T40" s="22">
        <v>3.0815573505904581E-2</v>
      </c>
      <c r="U40" s="22">
        <v>2.7617050271544485E-2</v>
      </c>
      <c r="V40" s="22">
        <v>2.3606056583469485E-2</v>
      </c>
      <c r="W40" s="21">
        <v>2.4473858293294629E-2</v>
      </c>
      <c r="X40" s="13"/>
      <c r="Y40" s="920">
        <f>O40*0.9+0.1*TG4d!R40-N40</f>
        <v>9.7099295860714196E-8</v>
      </c>
      <c r="Z40" s="2"/>
      <c r="AA40" s="2"/>
      <c r="AB40" s="2"/>
      <c r="AC40" s="2"/>
      <c r="AD40" s="2"/>
    </row>
    <row r="41" spans="1:30" x14ac:dyDescent="0.2">
      <c r="A41" s="16">
        <v>1991</v>
      </c>
      <c r="B41" s="862">
        <v>180978</v>
      </c>
      <c r="C41" s="866">
        <v>8969.1930503400927</v>
      </c>
      <c r="D41" s="876">
        <v>3371.3818147947463</v>
      </c>
      <c r="E41" s="873">
        <v>3557.2457134076531</v>
      </c>
      <c r="F41" s="877">
        <v>5125.1709035920812</v>
      </c>
      <c r="G41" s="877">
        <f t="shared" si="1"/>
        <v>2486.6506540290311</v>
      </c>
      <c r="H41" s="873">
        <v>1698.6269588081179</v>
      </c>
      <c r="I41" s="878">
        <v>1785.4355589093263</v>
      </c>
      <c r="J41" s="878">
        <v>1675.4763708696444</v>
      </c>
      <c r="K41" s="878">
        <v>1595.9663241553246</v>
      </c>
      <c r="L41" s="878">
        <v>1471.5129634361331</v>
      </c>
      <c r="M41" s="878">
        <v>1465.3000793841773</v>
      </c>
      <c r="N41" s="889">
        <v>6.8026848642173898E-2</v>
      </c>
      <c r="O41" s="858">
        <v>7.1777161123394398E-2</v>
      </c>
      <c r="P41" s="13">
        <v>0.10341434001747984</v>
      </c>
      <c r="Q41" s="13">
        <v>5.0174977786636203E-2</v>
      </c>
      <c r="R41" s="858">
        <v>3.4274444537629727E-2</v>
      </c>
      <c r="S41" s="13">
        <v>3.6026045461028382E-2</v>
      </c>
      <c r="T41" s="13">
        <v>3.3807318110490314E-2</v>
      </c>
      <c r="U41" s="13">
        <v>3.2202985462781435E-2</v>
      </c>
      <c r="V41" s="13">
        <v>2.9691798537734283E-2</v>
      </c>
      <c r="W41" s="12">
        <v>2.9566436610117815E-2</v>
      </c>
      <c r="X41" s="13"/>
      <c r="Y41" s="920">
        <f>O41*0.9+0.1*TG4d!R41-N41</f>
        <v>4.0822644029048227E-8</v>
      </c>
      <c r="Z41" s="2"/>
      <c r="AA41" s="2"/>
      <c r="AB41" s="2"/>
      <c r="AC41" s="2"/>
      <c r="AD41" s="2"/>
    </row>
    <row r="42" spans="1:30" x14ac:dyDescent="0.2">
      <c r="A42" s="16">
        <v>1992</v>
      </c>
      <c r="B42" s="862">
        <v>183443</v>
      </c>
      <c r="C42" s="866">
        <v>9267.2625675489908</v>
      </c>
      <c r="D42" s="876">
        <v>3702.8673442987624</v>
      </c>
      <c r="E42" s="873">
        <v>3906.4878689089637</v>
      </c>
      <c r="F42" s="877">
        <v>5630.4389152815747</v>
      </c>
      <c r="G42" s="877">
        <f t="shared" si="1"/>
        <v>2728.1710281704409</v>
      </c>
      <c r="H42" s="873">
        <v>1870.316718396567</v>
      </c>
      <c r="I42" s="878">
        <v>1982.9478325206308</v>
      </c>
      <c r="J42" s="878">
        <v>1825.7236172372482</v>
      </c>
      <c r="K42" s="878">
        <v>1577.8629252848648</v>
      </c>
      <c r="L42" s="878">
        <v>1495.0347129783313</v>
      </c>
      <c r="M42" s="878">
        <v>1492.011183733028</v>
      </c>
      <c r="N42" s="889">
        <v>7.3297275143446181E-2</v>
      </c>
      <c r="O42" s="858">
        <v>7.7327889321452389E-2</v>
      </c>
      <c r="P42" s="13">
        <v>0.11145304219098763</v>
      </c>
      <c r="Q42" s="13">
        <v>5.4003420564896445E-2</v>
      </c>
      <c r="R42" s="858">
        <v>3.7022422454526804E-2</v>
      </c>
      <c r="S42" s="13">
        <v>3.925192542993728E-2</v>
      </c>
      <c r="T42" s="13">
        <v>3.6139713866489842E-2</v>
      </c>
      <c r="U42" s="13">
        <v>3.1233377331574275E-2</v>
      </c>
      <c r="V42" s="13">
        <v>2.9593814878325905E-2</v>
      </c>
      <c r="W42" s="12">
        <v>2.9533964920336331E-2</v>
      </c>
      <c r="X42" s="13"/>
      <c r="Y42" s="920">
        <f>O42*0.9+0.1*TG4d!R42-N42</f>
        <v>6.7491313648915252E-8</v>
      </c>
      <c r="Z42" s="2"/>
      <c r="AA42" s="2"/>
      <c r="AB42" s="2"/>
      <c r="AC42" s="2"/>
      <c r="AD42" s="2"/>
    </row>
    <row r="43" spans="1:30" x14ac:dyDescent="0.2">
      <c r="A43" s="16">
        <v>1993</v>
      </c>
      <c r="B43" s="862">
        <v>185685</v>
      </c>
      <c r="C43" s="866">
        <v>9460.2410386156753</v>
      </c>
      <c r="D43" s="876">
        <v>3888.4944823464552</v>
      </c>
      <c r="E43" s="873">
        <v>4095.9774545367732</v>
      </c>
      <c r="F43" s="877">
        <v>5898.3750831778862</v>
      </c>
      <c r="G43" s="877">
        <f t="shared" si="1"/>
        <v>2866.9747823695752</v>
      </c>
      <c r="H43" s="873">
        <v>2021.1142879354688</v>
      </c>
      <c r="I43" s="878">
        <v>1989.413970712149</v>
      </c>
      <c r="J43" s="878">
        <v>1699.7865488270638</v>
      </c>
      <c r="K43" s="878">
        <v>1678.9659145274084</v>
      </c>
      <c r="L43" s="878">
        <v>1544.046240110521</v>
      </c>
      <c r="M43" s="878">
        <v>1438.3910581220143</v>
      </c>
      <c r="N43" s="889">
        <v>7.6323118513284466E-2</v>
      </c>
      <c r="O43" s="858">
        <v>8.0395580888597981E-2</v>
      </c>
      <c r="P43" s="13">
        <v>0.11577292511356065</v>
      </c>
      <c r="Q43" s="13">
        <v>5.6272795829544149E-2</v>
      </c>
      <c r="R43" s="858">
        <v>3.9670300685088478E-2</v>
      </c>
      <c r="S43" s="13">
        <v>3.9048088906383789E-2</v>
      </c>
      <c r="T43" s="13">
        <v>3.336330057877035E-2</v>
      </c>
      <c r="U43" s="13">
        <v>3.2954634513693293E-2</v>
      </c>
      <c r="V43" s="13">
        <v>3.0306439859684172E-2</v>
      </c>
      <c r="W43" s="12">
        <v>2.8232646772652359E-2</v>
      </c>
      <c r="X43" s="13"/>
      <c r="Y43" s="920">
        <f>O43*0.9+0.1*TG4d!R43-N43</f>
        <v>-6.5645037433670339E-8</v>
      </c>
      <c r="Z43" s="2"/>
      <c r="AA43" s="2"/>
      <c r="AB43" s="2"/>
      <c r="AC43" s="2"/>
      <c r="AD43" s="2"/>
    </row>
    <row r="44" spans="1:30" x14ac:dyDescent="0.2">
      <c r="A44" s="16">
        <v>1994</v>
      </c>
      <c r="B44" s="862">
        <v>187757</v>
      </c>
      <c r="C44" s="866">
        <v>9878.3315575706347</v>
      </c>
      <c r="D44" s="876">
        <v>4054.4821332172041</v>
      </c>
      <c r="E44" s="873">
        <v>4253.8156425921779</v>
      </c>
      <c r="F44" s="877">
        <v>5973.5533157416021</v>
      </c>
      <c r="G44" s="877">
        <f t="shared" si="1"/>
        <v>3167.597461803442</v>
      </c>
      <c r="H44" s="873">
        <v>2260.4877026191552</v>
      </c>
      <c r="I44" s="878">
        <v>2276.145682427466</v>
      </c>
      <c r="J44" s="878">
        <v>1932.0824713909831</v>
      </c>
      <c r="K44" s="878">
        <v>1773.7230904630067</v>
      </c>
      <c r="L44" s="878">
        <v>1807.8793530163364</v>
      </c>
      <c r="M44" s="878">
        <v>1861.9452766812888</v>
      </c>
      <c r="N44" s="889">
        <v>7.706335806303688E-2</v>
      </c>
      <c r="O44" s="858">
        <v>8.0852081037316267E-2</v>
      </c>
      <c r="P44" s="13">
        <v>0.11353905701253095</v>
      </c>
      <c r="Q44" s="13">
        <v>6.0206381327626964E-2</v>
      </c>
      <c r="R44" s="858">
        <v>4.2964987266032033E-2</v>
      </c>
      <c r="S44" s="13">
        <v>4.3262597778266354E-2</v>
      </c>
      <c r="T44" s="13">
        <v>3.6723003927008335E-2</v>
      </c>
      <c r="U44" s="13">
        <v>3.3713074354224666E-2</v>
      </c>
      <c r="V44" s="13">
        <v>3.4362280887823005E-2</v>
      </c>
      <c r="W44" s="12">
        <v>3.5389909447403056E-2</v>
      </c>
      <c r="X44" s="13"/>
      <c r="Y44" s="920">
        <f>O44*0.9+0.1*TG4d!R44-N44</f>
        <v>1.3597150960720228E-8</v>
      </c>
      <c r="Z44" s="2"/>
      <c r="AA44" s="2"/>
      <c r="AB44" s="2"/>
      <c r="AC44" s="2"/>
      <c r="AD44" s="2"/>
    </row>
    <row r="45" spans="1:30" x14ac:dyDescent="0.2">
      <c r="A45" s="16">
        <v>1995</v>
      </c>
      <c r="B45" s="862">
        <v>189911</v>
      </c>
      <c r="C45" s="866">
        <v>10211.112529454609</v>
      </c>
      <c r="D45" s="876">
        <v>4222.1676969694463</v>
      </c>
      <c r="E45" s="873">
        <v>4424.6677575969588</v>
      </c>
      <c r="F45" s="877">
        <v>6155.2534338681298</v>
      </c>
      <c r="G45" s="877">
        <f t="shared" si="1"/>
        <v>3367.6026016572346</v>
      </c>
      <c r="H45" s="873">
        <v>2399.6737285562813</v>
      </c>
      <c r="I45" s="878">
        <v>2347.748656489995</v>
      </c>
      <c r="J45" s="878">
        <v>1936.2117401799251</v>
      </c>
      <c r="K45" s="878">
        <v>1914.3305484145901</v>
      </c>
      <c r="L45" s="878">
        <v>1918.5118460529177</v>
      </c>
      <c r="M45" s="878">
        <v>1942.2907719837535</v>
      </c>
      <c r="N45" s="889">
        <v>7.8525830284037798E-2</v>
      </c>
      <c r="O45" s="858">
        <v>8.2292020197516857E-2</v>
      </c>
      <c r="P45" s="13">
        <v>0.11447825410868974</v>
      </c>
      <c r="Q45" s="13">
        <v>6.2632232857929945E-2</v>
      </c>
      <c r="R45" s="858">
        <v>4.4630243389178759E-2</v>
      </c>
      <c r="S45" s="13">
        <v>4.3664516850299144E-2</v>
      </c>
      <c r="T45" s="13">
        <v>3.6010562681454417E-2</v>
      </c>
      <c r="U45" s="13">
        <v>3.5603606142942106E-2</v>
      </c>
      <c r="V45" s="13">
        <v>3.5681371852946953E-2</v>
      </c>
      <c r="W45" s="12">
        <v>3.6123623330386323E-2</v>
      </c>
      <c r="X45" s="13"/>
      <c r="Y45" s="920">
        <f>O45*0.9+0.1*TG4d!R45-N45</f>
        <v>1.2232645257848063E-8</v>
      </c>
      <c r="Z45" s="2"/>
      <c r="AA45" s="2"/>
      <c r="AB45" s="2"/>
      <c r="AC45" s="2"/>
      <c r="AD45" s="2"/>
    </row>
    <row r="46" spans="1:30" x14ac:dyDescent="0.2">
      <c r="A46" s="16">
        <v>1996</v>
      </c>
      <c r="B46" s="862">
        <v>192043</v>
      </c>
      <c r="C46" s="866">
        <v>10651.597518152184</v>
      </c>
      <c r="D46" s="876">
        <v>4309.8000127667274</v>
      </c>
      <c r="E46" s="873">
        <v>4496.4689102308612</v>
      </c>
      <c r="F46" s="877">
        <v>6213.0274328921405</v>
      </c>
      <c r="G46" s="877">
        <f t="shared" si="1"/>
        <v>3474.8879844619773</v>
      </c>
      <c r="H46" s="873">
        <v>2629.791637099112</v>
      </c>
      <c r="I46" s="878">
        <v>2616.6719136453958</v>
      </c>
      <c r="J46" s="878">
        <v>2463.0698754190148</v>
      </c>
      <c r="K46" s="878">
        <v>2390.7332153969223</v>
      </c>
      <c r="L46" s="878">
        <v>2377.698847428132</v>
      </c>
      <c r="M46" s="878">
        <v>2008.5500424129511</v>
      </c>
      <c r="N46" s="889">
        <v>7.7703548452827995E-2</v>
      </c>
      <c r="O46" s="858">
        <v>8.1069095734783839E-2</v>
      </c>
      <c r="P46" s="13">
        <v>0.11201779125258327</v>
      </c>
      <c r="Q46" s="13">
        <v>6.2650500271230508E-2</v>
      </c>
      <c r="R46" s="858">
        <v>4.7413833887617343E-2</v>
      </c>
      <c r="S46" s="13">
        <v>4.7177291805837754E-2</v>
      </c>
      <c r="T46" s="13">
        <v>4.4407923532502336E-2</v>
      </c>
      <c r="U46" s="13">
        <v>4.3103729567517395E-2</v>
      </c>
      <c r="V46" s="13">
        <v>4.286872640263395E-2</v>
      </c>
      <c r="W46" s="12">
        <v>3.6213157241227194E-2</v>
      </c>
      <c r="X46" s="13"/>
      <c r="Y46" s="920">
        <f>O46*0.9+0.1*TG4d!R46-N46</f>
        <v>2.1097239191747441E-8</v>
      </c>
      <c r="Z46" s="2"/>
      <c r="AA46" s="2"/>
      <c r="AB46" s="2"/>
      <c r="AC46" s="2"/>
      <c r="AD46" s="2"/>
    </row>
    <row r="47" spans="1:30" x14ac:dyDescent="0.2">
      <c r="A47" s="16">
        <v>1997</v>
      </c>
      <c r="B47" s="862">
        <v>194426</v>
      </c>
      <c r="C47" s="866">
        <v>11175.531805889053</v>
      </c>
      <c r="D47" s="876">
        <v>4305.8118700835921</v>
      </c>
      <c r="E47" s="873">
        <v>4501.1372314895998</v>
      </c>
      <c r="F47" s="877">
        <v>6173.9226081092611</v>
      </c>
      <c r="G47" s="877">
        <f t="shared" si="1"/>
        <v>3535.4398185874229</v>
      </c>
      <c r="H47" s="873">
        <v>2547.8901251001125</v>
      </c>
      <c r="I47" s="878">
        <v>2512.0918471911609</v>
      </c>
      <c r="J47" s="878">
        <v>2258.2451850385573</v>
      </c>
      <c r="K47" s="878">
        <v>2111.9632928004767</v>
      </c>
      <c r="L47" s="878">
        <v>2047.3853876585815</v>
      </c>
      <c r="M47" s="878">
        <v>1975.8089601637807</v>
      </c>
      <c r="N47" s="889">
        <v>7.4910240800506872E-2</v>
      </c>
      <c r="O47" s="858">
        <v>7.8308408277128663E-2</v>
      </c>
      <c r="P47" s="13">
        <v>0.10741064477770124</v>
      </c>
      <c r="Q47" s="13">
        <v>6.1507714720695085E-2</v>
      </c>
      <c r="R47" s="858">
        <v>4.432684672792675E-2</v>
      </c>
      <c r="S47" s="13">
        <v>4.3704047195732842E-2</v>
      </c>
      <c r="T47" s="13">
        <v>3.9287757036755855E-2</v>
      </c>
      <c r="U47" s="13">
        <v>3.6742821934401815E-2</v>
      </c>
      <c r="V47" s="13">
        <v>3.561932964757375E-2</v>
      </c>
      <c r="W47" s="12">
        <v>3.4374080765120496E-2</v>
      </c>
      <c r="X47" s="13"/>
      <c r="Y47" s="920">
        <f>O47*0.9+0.1*TG4d!R47-N47</f>
        <v>1.1321701604005696E-8</v>
      </c>
      <c r="Z47" s="2"/>
      <c r="AA47" s="2"/>
      <c r="AB47" s="2"/>
      <c r="AC47" s="2"/>
      <c r="AD47" s="2"/>
    </row>
    <row r="48" spans="1:30" x14ac:dyDescent="0.2">
      <c r="A48" s="16">
        <v>1998</v>
      </c>
      <c r="B48" s="862">
        <v>196795</v>
      </c>
      <c r="C48" s="866">
        <v>11744.736134375255</v>
      </c>
      <c r="D48" s="876">
        <v>4276.1805582692559</v>
      </c>
      <c r="E48" s="873">
        <v>4483.2451253114677</v>
      </c>
      <c r="F48" s="877">
        <v>6157.542239054671</v>
      </c>
      <c r="G48" s="877">
        <f t="shared" si="1"/>
        <v>3511.1850144603304</v>
      </c>
      <c r="H48" s="873">
        <v>2412.6222708535311</v>
      </c>
      <c r="I48" s="878">
        <v>2444.8939358796788</v>
      </c>
      <c r="J48" s="878">
        <v>2201.8692170455929</v>
      </c>
      <c r="K48" s="878">
        <v>2214.5539067028653</v>
      </c>
      <c r="L48" s="878">
        <v>2160.8263035334294</v>
      </c>
      <c r="M48" s="878">
        <v>1821.9955101925736</v>
      </c>
      <c r="N48" s="889">
        <v>7.1651754738154647E-2</v>
      </c>
      <c r="O48" s="858">
        <v>7.5121332173087765E-2</v>
      </c>
      <c r="P48" s="13">
        <v>0.1031758833123604</v>
      </c>
      <c r="Q48" s="13">
        <v>5.8833476292268927E-2</v>
      </c>
      <c r="R48" s="858">
        <v>4.0425940128443472E-2</v>
      </c>
      <c r="S48" s="13">
        <v>4.0966684700833866E-2</v>
      </c>
      <c r="T48" s="13">
        <v>3.6894558346034494E-2</v>
      </c>
      <c r="U48" s="13">
        <v>3.7107103223377173E-2</v>
      </c>
      <c r="V48" s="13">
        <v>3.6206842583652588E-2</v>
      </c>
      <c r="W48" s="12">
        <v>3.0529388002076271E-2</v>
      </c>
      <c r="X48" s="13"/>
      <c r="Y48" s="920">
        <f>O48*0.9+0.1*TG4d!R48-N48</f>
        <v>3.8230468693556396E-8</v>
      </c>
      <c r="Z48" s="2"/>
      <c r="AA48" s="2"/>
      <c r="AB48" s="2"/>
      <c r="AC48" s="2"/>
      <c r="AD48" s="2"/>
    </row>
    <row r="49" spans="1:30" x14ac:dyDescent="0.2">
      <c r="A49" s="20">
        <v>1999</v>
      </c>
      <c r="B49" s="863">
        <v>199255</v>
      </c>
      <c r="C49" s="886">
        <v>12252.530382450994</v>
      </c>
      <c r="D49" s="879">
        <v>4327.8947848571643</v>
      </c>
      <c r="E49" s="880">
        <v>4546.7465082778308</v>
      </c>
      <c r="F49" s="881">
        <v>6192.1885777098969</v>
      </c>
      <c r="G49" s="881">
        <f t="shared" si="1"/>
        <v>3626.6305485572057</v>
      </c>
      <c r="H49" s="880">
        <v>2358.0937117724161</v>
      </c>
      <c r="I49" s="882">
        <v>2316.2711895118573</v>
      </c>
      <c r="J49" s="882">
        <v>2004.7571550943533</v>
      </c>
      <c r="K49" s="882">
        <v>2093.2602496291374</v>
      </c>
      <c r="L49" s="882">
        <v>1883.6551093018327</v>
      </c>
      <c r="M49" s="882">
        <v>1568.79102519358</v>
      </c>
      <c r="N49" s="890">
        <v>7.0381761843402099E-2</v>
      </c>
      <c r="O49" s="859">
        <v>7.394080628475623E-2</v>
      </c>
      <c r="P49" s="18">
        <v>0.10069956952065695</v>
      </c>
      <c r="Q49" s="18">
        <v>5.897755381106938E-2</v>
      </c>
      <c r="R49" s="859">
        <v>3.8348157308973889E-2</v>
      </c>
      <c r="S49" s="18">
        <v>3.7668024600634453E-2</v>
      </c>
      <c r="T49" s="18">
        <v>3.2602072753107336E-2</v>
      </c>
      <c r="U49" s="18">
        <v>3.4041341504220668E-2</v>
      </c>
      <c r="V49" s="18">
        <v>3.0632668280627936E-2</v>
      </c>
      <c r="W49" s="17">
        <v>2.5512236735414359E-2</v>
      </c>
      <c r="X49" s="13"/>
      <c r="Y49" s="920">
        <f>O49*0.9+0.1*TG4d!R49-N49</f>
        <v>-2.204562240953889E-7</v>
      </c>
      <c r="Z49" s="2"/>
      <c r="AA49" s="2"/>
      <c r="AB49" s="2"/>
      <c r="AC49" s="2"/>
      <c r="AD49" s="2"/>
    </row>
    <row r="50" spans="1:30" x14ac:dyDescent="0.2">
      <c r="A50" s="24">
        <v>2000</v>
      </c>
      <c r="B50" s="861">
        <v>201646.4407831867</v>
      </c>
      <c r="C50" s="865">
        <v>12806.411527339986</v>
      </c>
      <c r="D50" s="883">
        <v>4396.2289230078895</v>
      </c>
      <c r="E50" s="868">
        <v>4606.7447098128341</v>
      </c>
      <c r="F50" s="884">
        <v>6227.2988785878415</v>
      </c>
      <c r="G50" s="884">
        <f t="shared" si="1"/>
        <v>3732.7381762972832</v>
      </c>
      <c r="H50" s="868">
        <v>2501.5175048727388</v>
      </c>
      <c r="I50" s="885">
        <v>2477.9659065295205</v>
      </c>
      <c r="J50" s="885">
        <v>2235.1236252264393</v>
      </c>
      <c r="K50" s="885">
        <v>2126.5902780297733</v>
      </c>
      <c r="L50" s="885">
        <v>1971.2018847067002</v>
      </c>
      <c r="M50" s="885">
        <v>1877.7885652692858</v>
      </c>
      <c r="N50" s="888">
        <v>6.9221882593739695E-2</v>
      </c>
      <c r="O50" s="857">
        <v>7.2536609677690142E-2</v>
      </c>
      <c r="P50" s="22">
        <v>9.8053436115151271E-2</v>
      </c>
      <c r="Q50" s="22">
        <v>5.8774729050286273E-2</v>
      </c>
      <c r="R50" s="857">
        <v>3.9388247077454253E-2</v>
      </c>
      <c r="S50" s="22">
        <v>3.901740970661649E-2</v>
      </c>
      <c r="T50" s="22">
        <v>3.5193678008482714E-2</v>
      </c>
      <c r="U50" s="22">
        <v>3.3484740018963073E-2</v>
      </c>
      <c r="V50" s="22">
        <v>3.1038034602248743E-2</v>
      </c>
      <c r="W50" s="21">
        <v>2.9567172655786681E-2</v>
      </c>
      <c r="X50" s="13"/>
      <c r="Y50" s="920">
        <f>O50*0.9+0.1*TG4d!R50-N50</f>
        <v>-1.0917607314031574E-7</v>
      </c>
      <c r="Z50" s="2"/>
      <c r="AA50" s="2"/>
      <c r="AB50" s="2"/>
      <c r="AC50" s="2"/>
      <c r="AD50" s="2"/>
    </row>
    <row r="51" spans="1:30" x14ac:dyDescent="0.2">
      <c r="A51" s="16">
        <v>2001</v>
      </c>
      <c r="B51" s="862">
        <v>203775.64568079551</v>
      </c>
      <c r="C51" s="866">
        <v>12873.092673872181</v>
      </c>
      <c r="D51" s="876">
        <v>4696.4154660762515</v>
      </c>
      <c r="E51" s="873">
        <v>4914.0175652712924</v>
      </c>
      <c r="F51" s="877">
        <v>6567.4838303801798</v>
      </c>
      <c r="G51" s="877">
        <f t="shared" si="1"/>
        <v>4075.6891252030059</v>
      </c>
      <c r="H51" s="873">
        <v>2737.9865509244351</v>
      </c>
      <c r="I51" s="878">
        <v>2708.918859245412</v>
      </c>
      <c r="J51" s="878">
        <v>2652.5972439300212</v>
      </c>
      <c r="K51" s="878">
        <v>2723.0331069933109</v>
      </c>
      <c r="L51" s="878">
        <v>2349.2213442157513</v>
      </c>
      <c r="M51" s="878">
        <v>2397.2820660610573</v>
      </c>
      <c r="N51" s="889">
        <v>7.434228263790596E-2</v>
      </c>
      <c r="O51" s="858">
        <v>7.778683239671913E-2</v>
      </c>
      <c r="P51" s="13">
        <v>0.103960508320597</v>
      </c>
      <c r="Q51" s="13">
        <v>6.4516445591051574E-2</v>
      </c>
      <c r="R51" s="858">
        <v>4.3341176158264709E-2</v>
      </c>
      <c r="S51" s="13">
        <v>4.2881046817910821E-2</v>
      </c>
      <c r="T51" s="13">
        <v>4.1989499322880874E-2</v>
      </c>
      <c r="U51" s="13">
        <v>4.3104469426680225E-2</v>
      </c>
      <c r="V51" s="13">
        <v>3.7187186357812145E-2</v>
      </c>
      <c r="W51" s="12">
        <v>3.7947967381768408E-2</v>
      </c>
      <c r="X51" s="13"/>
      <c r="Y51" s="920">
        <f>O51*0.9+0.1*TG4d!R51-N51</f>
        <v>-1.5865032274020585E-8</v>
      </c>
      <c r="Z51" s="2"/>
      <c r="AA51" s="2"/>
      <c r="AB51" s="2"/>
      <c r="AC51" s="2"/>
      <c r="AD51" s="2"/>
    </row>
    <row r="52" spans="1:30" x14ac:dyDescent="0.2">
      <c r="A52" s="16">
        <v>2002</v>
      </c>
      <c r="B52" s="862">
        <v>206200.68043331249</v>
      </c>
      <c r="C52" s="866">
        <v>12994.278055271237</v>
      </c>
      <c r="D52" s="876">
        <v>4966.7233493201256</v>
      </c>
      <c r="E52" s="873">
        <v>5212.5937468607417</v>
      </c>
      <c r="F52" s="877">
        <v>6983.7760868423429</v>
      </c>
      <c r="G52" s="877">
        <f t="shared" si="1"/>
        <v>4301.7642585989252</v>
      </c>
      <c r="H52" s="873">
        <v>2753.8648619456108</v>
      </c>
      <c r="I52" s="878">
        <v>2826.3919394262093</v>
      </c>
      <c r="J52" s="878">
        <v>2560.7423484306478</v>
      </c>
      <c r="K52" s="878">
        <v>2563.1757371526519</v>
      </c>
      <c r="L52" s="878">
        <v>2546.4820156199212</v>
      </c>
      <c r="M52" s="878">
        <v>2633.0954433644474</v>
      </c>
      <c r="N52" s="889">
        <v>7.8814823709146276E-2</v>
      </c>
      <c r="O52" s="858">
        <v>8.2716436638747837E-2</v>
      </c>
      <c r="P52" s="13">
        <v>0.11082257705857043</v>
      </c>
      <c r="Q52" s="13">
        <v>6.8262870273656531E-2</v>
      </c>
      <c r="R52" s="858">
        <v>4.3699912064312223E-2</v>
      </c>
      <c r="S52" s="13">
        <v>4.4850813458197074E-2</v>
      </c>
      <c r="T52" s="13">
        <v>4.0635332906902022E-2</v>
      </c>
      <c r="U52" s="13">
        <v>4.0673947319191932E-2</v>
      </c>
      <c r="V52" s="13">
        <v>4.0409041741185085E-2</v>
      </c>
      <c r="W52" s="12">
        <v>4.1783473445633483E-2</v>
      </c>
      <c r="X52" s="13"/>
      <c r="Y52" s="920">
        <f>O52*0.9+0.1*TG4d!R52-N52</f>
        <v>-3.9527841999564828E-8</v>
      </c>
      <c r="Z52" s="2"/>
      <c r="AA52" s="2"/>
      <c r="AB52" s="2"/>
      <c r="AC52" s="2"/>
      <c r="AD52" s="2"/>
    </row>
    <row r="53" spans="1:30" x14ac:dyDescent="0.2">
      <c r="A53" s="16">
        <v>2003</v>
      </c>
      <c r="B53" s="862">
        <v>208605.71414694539</v>
      </c>
      <c r="C53" s="866">
        <v>13275.572081222917</v>
      </c>
      <c r="D53" s="876">
        <v>5141.246327191503</v>
      </c>
      <c r="E53" s="873">
        <v>5405.2312782264571</v>
      </c>
      <c r="F53" s="877">
        <v>7230.5402940861422</v>
      </c>
      <c r="G53" s="877">
        <f t="shared" si="1"/>
        <v>4474.9028279584645</v>
      </c>
      <c r="H53" s="873">
        <v>2765.3648994376476</v>
      </c>
      <c r="I53" s="878">
        <v>2762.5628511016844</v>
      </c>
      <c r="J53" s="878">
        <v>2532.8300263227925</v>
      </c>
      <c r="K53" s="878">
        <v>2510.7298245727111</v>
      </c>
      <c r="L53" s="878">
        <v>2487.9837068432998</v>
      </c>
      <c r="M53" s="878">
        <v>2580.6952359560851</v>
      </c>
      <c r="N53" s="889">
        <v>8.0786978905872345E-2</v>
      </c>
      <c r="O53" s="858">
        <v>8.4935106677524658E-2</v>
      </c>
      <c r="P53" s="13">
        <v>0.11361710158234928</v>
      </c>
      <c r="Q53" s="13">
        <v>7.0316389715875047E-2</v>
      </c>
      <c r="R53" s="858">
        <v>4.3453563898765424E-2</v>
      </c>
      <c r="S53" s="13">
        <v>4.3409533909652964E-2</v>
      </c>
      <c r="T53" s="13">
        <v>3.9799626955527856E-2</v>
      </c>
      <c r="U53" s="13">
        <v>3.9452355414937294E-2</v>
      </c>
      <c r="V53" s="13">
        <v>3.9094934273009585E-2</v>
      </c>
      <c r="W53" s="12">
        <v>4.0551756971263224E-2</v>
      </c>
      <c r="X53" s="13"/>
      <c r="Y53" s="920">
        <f>O53*0.9+0.1*TG4d!R53-N53</f>
        <v>-2.6506223604894075E-8</v>
      </c>
      <c r="Z53" s="2"/>
      <c r="AA53" s="2"/>
      <c r="AB53" s="2"/>
      <c r="AC53" s="2"/>
      <c r="AD53" s="2"/>
    </row>
    <row r="54" spans="1:30" x14ac:dyDescent="0.2">
      <c r="A54" s="16">
        <v>2004</v>
      </c>
      <c r="B54" s="862">
        <v>210950.91872463207</v>
      </c>
      <c r="C54" s="866">
        <v>13817.40592158097</v>
      </c>
      <c r="D54" s="876">
        <v>5432.9415998747081</v>
      </c>
      <c r="E54" s="873">
        <v>5708.1163609267178</v>
      </c>
      <c r="F54" s="877">
        <v>7536.9732031471376</v>
      </c>
      <c r="G54" s="877">
        <f t="shared" si="1"/>
        <v>4849.0743983828725</v>
      </c>
      <c r="H54" s="873">
        <v>2956.362656465953</v>
      </c>
      <c r="I54" s="878">
        <v>2991.7268728438034</v>
      </c>
      <c r="J54" s="878">
        <v>2597.0490587896925</v>
      </c>
      <c r="K54" s="878">
        <v>2563.0461597124267</v>
      </c>
      <c r="L54" s="878">
        <v>2621.9927321790733</v>
      </c>
      <c r="M54" s="878">
        <v>2679.0567341320952</v>
      </c>
      <c r="N54" s="889">
        <v>8.2944948449463263E-2</v>
      </c>
      <c r="O54" s="858">
        <v>8.7146053127374529E-2</v>
      </c>
      <c r="P54" s="13">
        <v>0.11506728763924912</v>
      </c>
      <c r="Q54" s="13">
        <v>7.4031023269374913E-2</v>
      </c>
      <c r="R54" s="858">
        <v>4.5134913311812845E-2</v>
      </c>
      <c r="S54" s="13">
        <v>4.5674820294152603E-2</v>
      </c>
      <c r="T54" s="13">
        <v>3.9649257467999632E-2</v>
      </c>
      <c r="U54" s="13">
        <v>3.9130133774278875E-2</v>
      </c>
      <c r="V54" s="13">
        <v>4.0030073581220904E-2</v>
      </c>
      <c r="W54" s="12">
        <v>4.0901272104765241E-2</v>
      </c>
      <c r="X54" s="13"/>
      <c r="Y54" s="920">
        <f>O54*0.9+0.1*TG4d!R54-N54</f>
        <v>-9.3036448961525409E-9</v>
      </c>
      <c r="Z54" s="2"/>
      <c r="AA54" s="2"/>
      <c r="AB54" s="2"/>
      <c r="AC54" s="2"/>
      <c r="AD54" s="2"/>
    </row>
    <row r="55" spans="1:30" x14ac:dyDescent="0.2">
      <c r="A55" s="16">
        <v>2005</v>
      </c>
      <c r="B55" s="862">
        <v>213348.60569152678</v>
      </c>
      <c r="C55" s="866">
        <v>14313.898870409472</v>
      </c>
      <c r="D55" s="876">
        <v>5595.8280980226173</v>
      </c>
      <c r="E55" s="873">
        <v>5857.4881545216549</v>
      </c>
      <c r="F55" s="877">
        <v>7734.5143055062954</v>
      </c>
      <c r="G55" s="877">
        <f t="shared" si="1"/>
        <v>4975.5775044212678</v>
      </c>
      <c r="H55" s="873">
        <v>3240.8635188120061</v>
      </c>
      <c r="I55" s="878">
        <v>3265.0733848798363</v>
      </c>
      <c r="J55" s="878">
        <v>2735.4340952356779</v>
      </c>
      <c r="K55" s="878">
        <v>2728.3266950523398</v>
      </c>
      <c r="L55" s="878">
        <v>2818.5549621562996</v>
      </c>
      <c r="M55" s="878">
        <v>2556.380391854711</v>
      </c>
      <c r="N55" s="889">
        <v>8.3405795528611382E-2</v>
      </c>
      <c r="O55" s="858">
        <v>8.730583762927481E-2</v>
      </c>
      <c r="P55" s="13">
        <v>0.11528290493879469</v>
      </c>
      <c r="Q55" s="13">
        <v>7.4160962899693678E-2</v>
      </c>
      <c r="R55" s="858">
        <v>4.8305057848665463E-2</v>
      </c>
      <c r="S55" s="13">
        <v>4.8665905806046794E-2</v>
      </c>
      <c r="T55" s="13">
        <v>4.0771634301961512E-2</v>
      </c>
      <c r="U55" s="13">
        <v>4.0665698530517609E-2</v>
      </c>
      <c r="V55" s="13">
        <v>4.2010550492577181E-2</v>
      </c>
      <c r="W55" s="12">
        <v>3.8102839565734577E-2</v>
      </c>
      <c r="X55" s="13"/>
      <c r="Y55" s="920">
        <f>O55*0.9+0.1*TG4d!R55-N55</f>
        <v>-3.5877397511208109E-8</v>
      </c>
      <c r="Z55" s="2"/>
      <c r="AA55" s="2"/>
      <c r="AB55" s="2"/>
      <c r="AC55" s="2"/>
      <c r="AD55" s="2"/>
    </row>
    <row r="56" spans="1:30" x14ac:dyDescent="0.2">
      <c r="A56" s="16">
        <v>2006</v>
      </c>
      <c r="B56" s="862">
        <v>215896.60788327493</v>
      </c>
      <c r="C56" s="866">
        <v>14816.847394643737</v>
      </c>
      <c r="D56" s="876">
        <v>5816.0081574275255</v>
      </c>
      <c r="E56" s="873">
        <v>6056.4238630616128</v>
      </c>
      <c r="F56" s="877">
        <v>7740.884111221153</v>
      </c>
      <c r="G56" s="877">
        <f t="shared" si="1"/>
        <v>5464.95451862759</v>
      </c>
      <c r="H56" s="873">
        <v>3652.2595852115342</v>
      </c>
      <c r="I56" s="878">
        <v>3629.7508446680777</v>
      </c>
      <c r="J56" s="878">
        <v>3229.4667786903315</v>
      </c>
      <c r="K56" s="878">
        <v>3195.752456403673</v>
      </c>
      <c r="L56" s="878">
        <v>3187.2347021821929</v>
      </c>
      <c r="M56" s="878">
        <v>2984.1466559930122</v>
      </c>
      <c r="N56" s="889">
        <v>8.4745182235188329E-2</v>
      </c>
      <c r="O56" s="858">
        <v>8.8248284747199549E-2</v>
      </c>
      <c r="P56" s="13">
        <v>0.11279259191360325</v>
      </c>
      <c r="Q56" s="13">
        <v>7.9629971975994807E-2</v>
      </c>
      <c r="R56" s="858">
        <v>5.3217154402318542E-2</v>
      </c>
      <c r="S56" s="13">
        <v>5.2889179050907842E-2</v>
      </c>
      <c r="T56" s="13">
        <v>4.7056631159136948E-2</v>
      </c>
      <c r="U56" s="13">
        <v>4.6565379030738541E-2</v>
      </c>
      <c r="V56" s="13">
        <v>4.6441266647434538E-2</v>
      </c>
      <c r="W56" s="12">
        <v>4.3482066278688336E-2</v>
      </c>
      <c r="X56" s="13"/>
      <c r="Y56" s="920">
        <f>O56*0.9+0.1*TG4d!R56-N56</f>
        <v>-1.0522476875940434E-8</v>
      </c>
      <c r="Z56" s="2"/>
      <c r="AA56" s="2"/>
      <c r="AB56" s="2"/>
      <c r="AC56" s="2"/>
      <c r="AD56" s="2"/>
    </row>
    <row r="57" spans="1:30" x14ac:dyDescent="0.2">
      <c r="A57" s="16">
        <v>2007</v>
      </c>
      <c r="B57" s="862">
        <v>218456.65775859603</v>
      </c>
      <c r="C57" s="866">
        <v>14837.224195546847</v>
      </c>
      <c r="D57" s="876">
        <v>5942.2161299652789</v>
      </c>
      <c r="E57" s="873">
        <v>6169.4204716338982</v>
      </c>
      <c r="F57" s="877">
        <v>7813.5346236597943</v>
      </c>
      <c r="G57" s="877">
        <f t="shared" si="1"/>
        <v>5656.6328995100021</v>
      </c>
      <c r="H57" s="873">
        <v>3897.3745395967539</v>
      </c>
      <c r="I57" s="878">
        <v>3938.7967389005994</v>
      </c>
      <c r="J57" s="878">
        <v>3304.9811837421385</v>
      </c>
      <c r="K57" s="878">
        <v>3159.1062800080922</v>
      </c>
      <c r="L57" s="878">
        <v>3142.1615958867333</v>
      </c>
      <c r="M57" s="878">
        <v>3040.9534644439309</v>
      </c>
      <c r="N57" s="889">
        <v>8.7490534504495981E-2</v>
      </c>
      <c r="O57" s="858">
        <v>9.0835789685317858E-2</v>
      </c>
      <c r="P57" s="13">
        <v>0.11504299164516854</v>
      </c>
      <c r="Q57" s="13">
        <v>8.3285734656833962E-2</v>
      </c>
      <c r="R57" s="858">
        <v>5.7383200842195947E-2</v>
      </c>
      <c r="S57" s="13">
        <v>5.7993082791654153E-2</v>
      </c>
      <c r="T57" s="13">
        <v>4.866106583278907E-2</v>
      </c>
      <c r="U57" s="13">
        <v>4.6513268947023796E-2</v>
      </c>
      <c r="V57" s="13">
        <v>4.626378299121825E-2</v>
      </c>
      <c r="W57" s="12">
        <v>4.4773639697459629E-2</v>
      </c>
      <c r="X57" s="13"/>
      <c r="Y57" s="920">
        <f>O57*0.9+0.1*TG4d!R57-N57</f>
        <v>-3.7034903060950697E-9</v>
      </c>
      <c r="Z57" s="2"/>
      <c r="AA57" s="2"/>
      <c r="AB57" s="2"/>
      <c r="AC57" s="2"/>
      <c r="AD57" s="2"/>
    </row>
    <row r="58" spans="1:30" x14ac:dyDescent="0.2">
      <c r="A58" s="16">
        <v>2008</v>
      </c>
      <c r="B58" s="862">
        <v>220883.80606717154</v>
      </c>
      <c r="C58" s="866">
        <v>14624.740076455702</v>
      </c>
      <c r="D58" s="876">
        <v>6701.3255810875417</v>
      </c>
      <c r="E58" s="873">
        <v>7019.7411406654455</v>
      </c>
      <c r="F58" s="877">
        <v>9114.7316936607258</v>
      </c>
      <c r="G58" s="877">
        <f t="shared" si="1"/>
        <v>6155.9382345877066</v>
      </c>
      <c r="H58" s="873">
        <v>3835.5888307711898</v>
      </c>
      <c r="I58" s="878">
        <v>3831.1191063897527</v>
      </c>
      <c r="J58" s="878">
        <v>3384.9905949576732</v>
      </c>
      <c r="K58" s="878">
        <v>3366.9077445003504</v>
      </c>
      <c r="L58" s="878">
        <v>3267.0810768735641</v>
      </c>
      <c r="M58" s="878">
        <v>3489.1214057897523</v>
      </c>
      <c r="N58" s="889">
        <v>0.10121303300486728</v>
      </c>
      <c r="O58" s="858">
        <v>0.10602220160156624</v>
      </c>
      <c r="P58" s="13">
        <v>0.13766375451814383</v>
      </c>
      <c r="Q58" s="13">
        <v>9.2975810856235824E-2</v>
      </c>
      <c r="R58" s="858">
        <v>5.7930565262722666E-2</v>
      </c>
      <c r="S58" s="13">
        <v>5.7863057072609088E-2</v>
      </c>
      <c r="T58" s="13">
        <v>5.1124984253192444E-2</v>
      </c>
      <c r="U58" s="13">
        <v>5.0851871102963735E-2</v>
      </c>
      <c r="V58" s="13">
        <v>4.9344145551799549E-2</v>
      </c>
      <c r="W58" s="12">
        <v>5.2697717149996486E-2</v>
      </c>
      <c r="X58" s="13"/>
      <c r="Y58" s="920">
        <f>O58*0.9+0.1*TG4d!R58-N58</f>
        <v>4.96281460371506E-9</v>
      </c>
      <c r="Z58" s="2"/>
      <c r="AA58" s="2"/>
      <c r="AB58" s="2"/>
      <c r="AC58" s="2"/>
      <c r="AD58" s="2"/>
    </row>
    <row r="59" spans="1:30" x14ac:dyDescent="0.2">
      <c r="A59" s="20">
        <v>2009</v>
      </c>
      <c r="B59" s="863">
        <v>223261.82783409781</v>
      </c>
      <c r="C59" s="886">
        <v>14123.593947062369</v>
      </c>
      <c r="D59" s="879">
        <v>6816.2950099264881</v>
      </c>
      <c r="E59" s="880">
        <v>7133.3072530536483</v>
      </c>
      <c r="F59" s="881">
        <v>9134.5563770075751</v>
      </c>
      <c r="G59" s="881">
        <f t="shared" si="1"/>
        <v>6415.0726613746519</v>
      </c>
      <c r="H59" s="880">
        <v>3963.1570931654655</v>
      </c>
      <c r="I59" s="882">
        <v>3982.1934091103662</v>
      </c>
      <c r="J59" s="882">
        <v>3704.7441330318738</v>
      </c>
      <c r="K59" s="882">
        <v>3659.2817860152086</v>
      </c>
      <c r="L59" s="882">
        <v>3492.9861190901565</v>
      </c>
      <c r="M59" s="882">
        <v>3348.1924000788681</v>
      </c>
      <c r="N59" s="890">
        <v>0.1077500874548406</v>
      </c>
      <c r="O59" s="859">
        <v>0.11276132844007712</v>
      </c>
      <c r="P59" s="18">
        <v>0.14439651556313041</v>
      </c>
      <c r="Q59" s="18">
        <v>0.1014076766462798</v>
      </c>
      <c r="R59" s="859">
        <v>6.2648480261486839E-2</v>
      </c>
      <c r="S59" s="18">
        <v>6.2949401026344276E-2</v>
      </c>
      <c r="T59" s="18">
        <v>5.8563560372704174E-2</v>
      </c>
      <c r="U59" s="18">
        <v>5.7844904290504928E-2</v>
      </c>
      <c r="V59" s="18">
        <v>5.5216148840742107E-2</v>
      </c>
      <c r="W59" s="17">
        <v>5.2927290177251514E-2</v>
      </c>
      <c r="X59" s="13"/>
      <c r="Y59" s="920">
        <f>O59*0.9+0.1*TG4d!R59-N59</f>
        <v>-4.3832622503847674E-8</v>
      </c>
      <c r="Z59" s="2"/>
      <c r="AA59" s="2"/>
      <c r="AB59" s="2"/>
      <c r="AC59" s="2"/>
      <c r="AD59" s="2"/>
    </row>
    <row r="60" spans="1:30" x14ac:dyDescent="0.2">
      <c r="A60" s="16">
        <v>2010</v>
      </c>
      <c r="B60" s="862">
        <v>225678.51719646383</v>
      </c>
      <c r="C60" s="866">
        <v>14753.263523728676</v>
      </c>
      <c r="D60" s="876">
        <v>7358.9235740095455</v>
      </c>
      <c r="E60" s="873">
        <v>7682.5302105971814</v>
      </c>
      <c r="F60" s="877">
        <v>9765.9866276822595</v>
      </c>
      <c r="G60" s="877">
        <f t="shared" si="1"/>
        <v>6998.8422418901291</v>
      </c>
      <c r="H60" s="873">
        <v>4446.4776926658178</v>
      </c>
      <c r="I60" s="878">
        <v>4339.771827170197</v>
      </c>
      <c r="J60" s="878">
        <v>3814.199304068427</v>
      </c>
      <c r="K60" s="878">
        <v>3740.2094986891075</v>
      </c>
      <c r="L60" s="878">
        <v>3742.5023653023495</v>
      </c>
      <c r="M60" s="878">
        <v>3499.4427395704806</v>
      </c>
      <c r="N60" s="889">
        <v>0.11256837903515231</v>
      </c>
      <c r="O60" s="858">
        <v>0.11751854248763668</v>
      </c>
      <c r="P60" s="13">
        <v>0.14938887098105627</v>
      </c>
      <c r="Q60" s="13">
        <v>0.10706026749277139</v>
      </c>
      <c r="R60" s="858">
        <v>6.8017119792784797E-2</v>
      </c>
      <c r="S60" s="13">
        <v>6.6384855754222372E-2</v>
      </c>
      <c r="T60" s="13">
        <v>5.8345249635749497E-2</v>
      </c>
      <c r="U60" s="13">
        <v>5.7213438390135714E-2</v>
      </c>
      <c r="V60" s="13">
        <v>5.7248512035812382E-2</v>
      </c>
      <c r="W60" s="12">
        <v>5.3530464443340975E-2</v>
      </c>
      <c r="X60" s="13"/>
      <c r="Y60" s="920">
        <f>O60*0.9+0.1*TG4d!R60-N60</f>
        <v>2.1182999188074092E-8</v>
      </c>
      <c r="Z60" s="2"/>
      <c r="AA60" s="2"/>
      <c r="AB60" s="2"/>
      <c r="AC60" s="2"/>
      <c r="AD60" s="2"/>
    </row>
    <row r="61" spans="1:30" x14ac:dyDescent="0.2">
      <c r="A61" s="16">
        <v>2011</v>
      </c>
      <c r="B61" s="862">
        <v>227455.29</v>
      </c>
      <c r="C61" s="866">
        <v>15110.687758996839</v>
      </c>
      <c r="D61" s="876">
        <v>7331.7256562825532</v>
      </c>
      <c r="E61" s="873">
        <v>7667.7266787607296</v>
      </c>
      <c r="F61" s="877">
        <v>9744.705851185654</v>
      </c>
      <c r="G61" s="877">
        <f t="shared" si="1"/>
        <v>6988.434382919756</v>
      </c>
      <c r="H61" s="873">
        <v>4307.710082071856</v>
      </c>
      <c r="I61" s="878">
        <v>4219.0440786843628</v>
      </c>
      <c r="J61" s="878">
        <v>3705.1543590720803</v>
      </c>
      <c r="K61" s="878">
        <v>3641.7117789587769</v>
      </c>
      <c r="L61" s="878">
        <v>3732.0603434976588</v>
      </c>
      <c r="M61" s="878">
        <v>3576.3204355555904</v>
      </c>
      <c r="N61" s="889">
        <v>0.11036160709212477</v>
      </c>
      <c r="O61" s="858">
        <v>0.11541929945047337</v>
      </c>
      <c r="P61" s="13">
        <v>0.14668325695674864</v>
      </c>
      <c r="Q61" s="13">
        <v>0.1051941774302476</v>
      </c>
      <c r="R61" s="858">
        <v>6.4842279953154502E-2</v>
      </c>
      <c r="S61" s="13">
        <v>6.3507625181955504E-2</v>
      </c>
      <c r="T61" s="13">
        <v>5.577224363833011E-2</v>
      </c>
      <c r="U61" s="13">
        <v>5.4817267221096692E-2</v>
      </c>
      <c r="V61" s="13">
        <v>5.6177248929145655E-2</v>
      </c>
      <c r="W61" s="12">
        <v>5.3832956830035528E-2</v>
      </c>
      <c r="X61" s="13"/>
      <c r="Y61" s="920">
        <f>O61*0.9+0.1*TG4d!R61-N61</f>
        <v>-9.5913832848237845E-9</v>
      </c>
      <c r="Z61" s="2"/>
      <c r="AA61" s="2"/>
      <c r="AB61" s="2"/>
      <c r="AC61" s="2"/>
      <c r="AD61" s="2"/>
    </row>
    <row r="62" spans="1:30" x14ac:dyDescent="0.2">
      <c r="A62" s="16">
        <v>2012</v>
      </c>
      <c r="B62" s="862">
        <v>230631.60800000001</v>
      </c>
      <c r="C62" s="866">
        <v>15624.4695237</v>
      </c>
      <c r="D62" s="876">
        <v>7029.0805460628799</v>
      </c>
      <c r="E62" s="873">
        <v>7308.5591456272468</v>
      </c>
      <c r="F62" s="877">
        <v>8990.5262657757885</v>
      </c>
      <c r="G62" s="877">
        <f t="shared" si="1"/>
        <v>7033.2400318483815</v>
      </c>
      <c r="H62" s="873">
        <v>4513.7777590501455</v>
      </c>
      <c r="I62" s="878">
        <v>4363.7768890378002</v>
      </c>
      <c r="J62" s="878">
        <v>3578.1654190420295</v>
      </c>
      <c r="K62" s="878">
        <v>3517.884980479153</v>
      </c>
      <c r="L62" s="878">
        <v>3654.8559378075456</v>
      </c>
      <c r="M62" s="878">
        <v>3334.3392187455352</v>
      </c>
      <c r="N62" s="889">
        <v>0.10375572409936794</v>
      </c>
      <c r="O62" s="858">
        <v>0.10788108648183777</v>
      </c>
      <c r="P62" s="13">
        <v>0.13270847540115935</v>
      </c>
      <c r="Q62" s="13">
        <v>0.1038171219531452</v>
      </c>
      <c r="R62" s="858">
        <v>6.6627530691221168E-2</v>
      </c>
      <c r="S62" s="13">
        <v>6.4413379241159405E-2</v>
      </c>
      <c r="T62" s="13">
        <v>5.2817027997775767E-2</v>
      </c>
      <c r="U62" s="13">
        <v>5.1927233022297507E-2</v>
      </c>
      <c r="V62" s="13">
        <v>5.3949050920820689E-2</v>
      </c>
      <c r="W62" s="12">
        <v>4.9217927973188573E-2</v>
      </c>
      <c r="X62" s="13"/>
      <c r="Y62" s="920">
        <f>O62*0.9+0.1*TG4d!R62-N62</f>
        <v>6.8034081701640048E-9</v>
      </c>
      <c r="Z62" s="2"/>
      <c r="AA62" s="2"/>
      <c r="AB62" s="2"/>
      <c r="AC62" s="2"/>
      <c r="AD62" s="2"/>
    </row>
    <row r="63" spans="1:30" x14ac:dyDescent="0.2">
      <c r="A63" s="16">
        <v>2013</v>
      </c>
      <c r="B63" s="862">
        <v>232522.39499999999</v>
      </c>
      <c r="C63" s="866">
        <v>15780.642534553162</v>
      </c>
      <c r="D63" s="876">
        <v>7068.9590623147087</v>
      </c>
      <c r="E63" s="873">
        <v>7371.5403274617356</v>
      </c>
      <c r="F63" s="877">
        <v>9397.8674430408846</v>
      </c>
      <c r="G63" s="877">
        <f t="shared" si="1"/>
        <v>6681.5165148532333</v>
      </c>
      <c r="H63" s="873">
        <v>4345.7175941820833</v>
      </c>
      <c r="I63" s="878">
        <v>4350.5803386341877</v>
      </c>
      <c r="J63" s="878">
        <v>3916.008247707221</v>
      </c>
      <c r="K63" s="878">
        <v>3844.5073298872103</v>
      </c>
      <c r="L63" s="878">
        <v>4170.7154020347671</v>
      </c>
      <c r="M63" s="878">
        <v>4572.7911198641996</v>
      </c>
      <c r="N63" s="889">
        <v>0.10415870505445883</v>
      </c>
      <c r="O63" s="858">
        <v>0.10861713697825812</v>
      </c>
      <c r="P63" s="13">
        <v>0.13847437713411637</v>
      </c>
      <c r="Q63" s="13">
        <v>9.8449871027999819E-2</v>
      </c>
      <c r="R63" s="858">
        <v>6.4032669188236468E-2</v>
      </c>
      <c r="S63" s="13">
        <v>6.4104320072146961E-2</v>
      </c>
      <c r="T63" s="13">
        <v>5.7701048268654631E-2</v>
      </c>
      <c r="U63" s="13">
        <v>5.6647506588092263E-2</v>
      </c>
      <c r="V63" s="13">
        <v>6.1454071468958218E-2</v>
      </c>
      <c r="W63" s="12">
        <v>6.7378520278715825E-2</v>
      </c>
      <c r="X63" s="13"/>
      <c r="Y63" s="920">
        <f>O63*0.9+0.1*TG4d!R63-N63</f>
        <v>-1.4855202873365059E-8</v>
      </c>
      <c r="Z63" s="2"/>
      <c r="AA63" s="2"/>
      <c r="AB63" s="2"/>
      <c r="AC63" s="2"/>
      <c r="AD63" s="2"/>
    </row>
    <row r="64" spans="1:30" x14ac:dyDescent="0.2">
      <c r="A64" s="16">
        <v>2014</v>
      </c>
      <c r="B64" s="862">
        <v>235468.30900000001</v>
      </c>
      <c r="C64" s="866">
        <v>16269.434108530493</v>
      </c>
      <c r="D64" s="876">
        <v>7319.3794683674769</v>
      </c>
      <c r="E64" s="873">
        <v>7619.1655236275592</v>
      </c>
      <c r="F64" s="877">
        <v>9734.2540979446549</v>
      </c>
      <c r="G64" s="877">
        <f t="shared" si="1"/>
        <v>6880.0961866380794</v>
      </c>
      <c r="H64" s="873">
        <v>4621.3137578524093</v>
      </c>
      <c r="I64" s="878">
        <v>4506.4552571619861</v>
      </c>
      <c r="J64" s="878">
        <v>4227.3086781330476</v>
      </c>
      <c r="K64" s="878">
        <v>4140.7053729660629</v>
      </c>
      <c r="L64" s="878">
        <v>4377.1791637732567</v>
      </c>
      <c r="M64" s="878">
        <v>4715.1586028844422</v>
      </c>
      <c r="N64" s="889">
        <v>0.10593373407143535</v>
      </c>
      <c r="O64" s="858">
        <v>0.11027255219030647</v>
      </c>
      <c r="P64" s="13">
        <v>0.14088433171855289</v>
      </c>
      <c r="Q64" s="13">
        <v>9.9575965827575094E-2</v>
      </c>
      <c r="R64" s="858">
        <v>6.6884498173749307E-2</v>
      </c>
      <c r="S64" s="13">
        <v>6.5222145522056976E-2</v>
      </c>
      <c r="T64" s="13">
        <v>6.1182043543794869E-2</v>
      </c>
      <c r="U64" s="13">
        <v>5.9928629707428641E-2</v>
      </c>
      <c r="V64" s="13">
        <v>6.3351126351918197E-2</v>
      </c>
      <c r="W64" s="12">
        <v>6.8242719167832533E-2</v>
      </c>
      <c r="X64" s="13"/>
      <c r="Y64" s="920">
        <f>O64*0.9+0.1*TG4d!R64-N64</f>
        <v>1.2717215419622008E-8</v>
      </c>
      <c r="Z64" s="2"/>
      <c r="AA64" s="2"/>
      <c r="AB64" s="2"/>
      <c r="AC64" s="2"/>
      <c r="AD64" s="2"/>
    </row>
    <row r="65" spans="1:30" x14ac:dyDescent="0.2">
      <c r="A65" s="16">
        <v>2015</v>
      </c>
      <c r="B65" s="862">
        <v>237479.32</v>
      </c>
      <c r="C65" s="866">
        <v>16657.920177862405</v>
      </c>
      <c r="D65" s="876">
        <v>7636.834661723743</v>
      </c>
      <c r="E65" s="873">
        <v>7939.6673430049505</v>
      </c>
      <c r="F65" s="877">
        <v>10034.909837872341</v>
      </c>
      <c r="G65" s="877">
        <f t="shared" ref="G65:G69" si="3">(E65-F65*0.5)/0.4</f>
        <v>7305.5310601719493</v>
      </c>
      <c r="H65" s="873">
        <v>4911.3400643770237</v>
      </c>
      <c r="I65" s="878">
        <v>4816.225437642177</v>
      </c>
      <c r="J65" s="878">
        <v>4373.6136965902415</v>
      </c>
      <c r="K65" s="878">
        <v>4310.6996128460532</v>
      </c>
      <c r="L65" s="878">
        <v>4725.6022403608958</v>
      </c>
      <c r="M65" s="878">
        <v>5140.9574107640037</v>
      </c>
      <c r="N65" s="889">
        <v>0.10887255329922646</v>
      </c>
      <c r="O65" s="858">
        <v>0.11318980890236061</v>
      </c>
      <c r="P65" s="13">
        <v>0.14306009028223343</v>
      </c>
      <c r="Q65" s="13">
        <v>0.1041494094031097</v>
      </c>
      <c r="R65" s="858">
        <v>7.0017246230236196E-2</v>
      </c>
      <c r="S65" s="13">
        <v>6.8661269215226639E-2</v>
      </c>
      <c r="T65" s="13">
        <v>6.2351289687967437E-2</v>
      </c>
      <c r="U65" s="13">
        <v>6.145437136524378E-2</v>
      </c>
      <c r="V65" s="13">
        <v>6.7369323099697453E-2</v>
      </c>
      <c r="W65" s="12">
        <v>7.3290726394503722E-2</v>
      </c>
      <c r="X65" s="13"/>
      <c r="Y65" s="920">
        <f>O65*0.9+0.1*TG4d!R65-N65</f>
        <v>-6.6407829235615168E-10</v>
      </c>
      <c r="Z65" s="2"/>
      <c r="AA65" s="2"/>
      <c r="AB65" s="2"/>
      <c r="AC65" s="2"/>
      <c r="AD65" s="2"/>
    </row>
    <row r="66" spans="1:30" x14ac:dyDescent="0.2">
      <c r="A66" s="16">
        <v>2016</v>
      </c>
      <c r="B66" s="862">
        <v>240450.38399999999</v>
      </c>
      <c r="C66" s="866">
        <v>16757.608684049195</v>
      </c>
      <c r="D66" s="876">
        <v>7712.785410265692</v>
      </c>
      <c r="E66" s="873">
        <v>8010.1607824504608</v>
      </c>
      <c r="F66" s="877">
        <v>10074.606506535958</v>
      </c>
      <c r="G66" s="877">
        <f t="shared" si="3"/>
        <v>7432.1438229562045</v>
      </c>
      <c r="H66" s="873">
        <v>5036.4069703465993</v>
      </c>
      <c r="I66" s="878">
        <v>4850.8417643676075</v>
      </c>
      <c r="J66" s="878">
        <v>4514.6427776834307</v>
      </c>
      <c r="K66" s="878">
        <v>4586.9689943314643</v>
      </c>
      <c r="L66" s="878">
        <v>4898.4931311026166</v>
      </c>
      <c r="M66" s="878">
        <v>5464.1891236083602</v>
      </c>
      <c r="N66" s="889">
        <v>0.11066866690670712</v>
      </c>
      <c r="O66" s="858">
        <v>0.11493562550337325</v>
      </c>
      <c r="P66" s="13">
        <v>0.14455779752461237</v>
      </c>
      <c r="Q66" s="13">
        <v>0.10664181685266766</v>
      </c>
      <c r="R66" s="858">
        <v>7.2266038241650662E-2</v>
      </c>
      <c r="S66" s="13">
        <v>6.9603413408003675E-2</v>
      </c>
      <c r="T66" s="13">
        <v>6.4779385292013103E-2</v>
      </c>
      <c r="U66" s="13">
        <v>6.5817174566973349E-2</v>
      </c>
      <c r="V66" s="13">
        <v>7.0287149950942762E-2</v>
      </c>
      <c r="W66" s="12">
        <v>7.8404168386558823E-2</v>
      </c>
      <c r="X66" s="13"/>
      <c r="Y66" s="920">
        <f>O66*0.9+0.1*TG4d!R66-N66</f>
        <v>-1.2950612804374373E-10</v>
      </c>
      <c r="Z66" s="2"/>
      <c r="AA66" s="2"/>
      <c r="AB66" s="2"/>
      <c r="AC66" s="2"/>
      <c r="AD66" s="2"/>
    </row>
    <row r="67" spans="1:30" x14ac:dyDescent="0.2">
      <c r="A67" s="16">
        <v>2017</v>
      </c>
      <c r="B67" s="862">
        <v>241963.68</v>
      </c>
      <c r="C67" s="866">
        <v>17191.461757144178</v>
      </c>
      <c r="D67" s="876">
        <v>7783.9609813767665</v>
      </c>
      <c r="E67" s="873">
        <v>8057.9037295585013</v>
      </c>
      <c r="F67" s="877">
        <v>9749.9546771328278</v>
      </c>
      <c r="G67" s="877">
        <f t="shared" si="3"/>
        <v>7957.315977480218</v>
      </c>
      <c r="H67" s="873">
        <v>5318.478371306599</v>
      </c>
      <c r="I67" s="878">
        <v>5083.1770880205013</v>
      </c>
      <c r="J67" s="878">
        <v>4171.8214342294195</v>
      </c>
      <c r="K67" s="878">
        <v>4073.3009959903729</v>
      </c>
      <c r="L67" s="878">
        <v>3994.8636441507861</v>
      </c>
      <c r="M67" s="878">
        <v>3871.6502685805453</v>
      </c>
      <c r="N67" s="889">
        <v>0.10955646882369634</v>
      </c>
      <c r="O67" s="858">
        <v>0.11341211509716231</v>
      </c>
      <c r="P67" s="13">
        <v>0.13722712744493037</v>
      </c>
      <c r="Q67" s="13">
        <v>0.1119963784367428</v>
      </c>
      <c r="R67" s="858">
        <v>7.4855682250927202E-2</v>
      </c>
      <c r="S67" s="13">
        <v>7.1543900785400169E-2</v>
      </c>
      <c r="T67" s="13">
        <v>5.8716895676980137E-2</v>
      </c>
      <c r="U67" s="13">
        <v>5.7330255719989509E-2</v>
      </c>
      <c r="V67" s="13">
        <v>5.6226278026372256E-2</v>
      </c>
      <c r="W67" s="12">
        <v>5.4492093801705721E-2</v>
      </c>
      <c r="X67" s="13"/>
      <c r="Y67" s="920">
        <f>O67*0.9+0.1*TG4d!R67-N67</f>
        <v>2.9888424651902668E-9</v>
      </c>
      <c r="Z67" s="2"/>
      <c r="AA67" s="2"/>
      <c r="AB67" s="2"/>
      <c r="AC67" s="2"/>
      <c r="AD67" s="2"/>
    </row>
    <row r="68" spans="1:30" x14ac:dyDescent="0.2">
      <c r="A68" s="16">
        <v>2018</v>
      </c>
      <c r="B68" s="862">
        <v>244230.90299999999</v>
      </c>
      <c r="C68" s="866">
        <v>17673.338</v>
      </c>
      <c r="D68" s="876">
        <v>7827.1708310393478</v>
      </c>
      <c r="E68" s="873">
        <v>8087.345506419354</v>
      </c>
      <c r="F68" s="877">
        <v>9769.7707571743522</v>
      </c>
      <c r="G68" s="877">
        <f t="shared" si="3"/>
        <v>8006.1503195804444</v>
      </c>
      <c r="H68" s="873">
        <v>5485.5892129880513</v>
      </c>
      <c r="I68" s="878">
        <v>5299.6251176663618</v>
      </c>
      <c r="J68" s="878">
        <v>4375.5821292599276</v>
      </c>
      <c r="K68" s="878">
        <v>4114.7001879668642</v>
      </c>
      <c r="L68" s="878">
        <v>4060.4960923229155</v>
      </c>
      <c r="M68" s="878">
        <v>3913.221448404046</v>
      </c>
      <c r="N68" s="889">
        <v>0.10816502236306465</v>
      </c>
      <c r="O68" s="858">
        <v>0.11176042103114822</v>
      </c>
      <c r="P68" s="13">
        <v>0.13501014545909129</v>
      </c>
      <c r="Q68" s="13">
        <v>0.11063837075400643</v>
      </c>
      <c r="R68" s="858">
        <v>7.5806302520504673E-2</v>
      </c>
      <c r="S68" s="13">
        <v>7.3236432644989691E-2</v>
      </c>
      <c r="T68" s="13">
        <v>6.0466923372359815E-2</v>
      </c>
      <c r="U68" s="13">
        <v>5.6861750874759309E-2</v>
      </c>
      <c r="V68" s="13">
        <v>5.6112695137500168E-2</v>
      </c>
      <c r="W68" s="12">
        <v>5.4077481457248659E-2</v>
      </c>
      <c r="X68" s="13"/>
      <c r="Y68" s="920">
        <f>O68*0.9+0.1*TG4d!R68-N68</f>
        <v>-1.3182980776460518E-8</v>
      </c>
      <c r="Z68" s="2"/>
      <c r="AA68" s="2"/>
      <c r="AB68" s="2"/>
      <c r="AC68" s="2"/>
      <c r="AD68" s="2"/>
    </row>
    <row r="69" spans="1:30" x14ac:dyDescent="0.2">
      <c r="A69" s="16">
        <v>2019</v>
      </c>
      <c r="B69" s="862">
        <v>246395.25</v>
      </c>
      <c r="C69" s="866">
        <v>17953.891900297025</v>
      </c>
      <c r="D69" s="876">
        <v>8013.489796335276</v>
      </c>
      <c r="E69" s="873">
        <v>8268.6362422557231</v>
      </c>
      <c r="F69" s="877">
        <v>9969.3071921586652</v>
      </c>
      <c r="G69" s="877">
        <f t="shared" si="3"/>
        <v>8209.9566154409749</v>
      </c>
      <c r="H69" s="873">
        <v>5717.1798542659926</v>
      </c>
      <c r="I69" s="878">
        <v>5527.1037682915867</v>
      </c>
      <c r="J69" s="878">
        <v>4471.0396709124607</v>
      </c>
      <c r="K69" s="878">
        <v>4279.780043097152</v>
      </c>
      <c r="L69" s="878">
        <v>4322.9007353295992</v>
      </c>
      <c r="M69" s="878">
        <v>4454.7285878609473</v>
      </c>
      <c r="N69" s="889">
        <v>0.10997536538068463</v>
      </c>
      <c r="O69" s="858">
        <v>0.11347693889345264</v>
      </c>
      <c r="P69" s="13">
        <v>0.13681657167035158</v>
      </c>
      <c r="Q69" s="13">
        <v>0.11267163264569209</v>
      </c>
      <c r="R69" s="858">
        <v>7.8461314533342374E-2</v>
      </c>
      <c r="S69" s="13">
        <v>7.5852752279388383E-2</v>
      </c>
      <c r="T69" s="13">
        <v>6.1359561681229031E-2</v>
      </c>
      <c r="U69" s="13">
        <v>5.8734756760259209E-2</v>
      </c>
      <c r="V69" s="13">
        <v>5.9326535623682751E-2</v>
      </c>
      <c r="W69" s="12">
        <v>6.1135711977300389E-2</v>
      </c>
      <c r="X69" s="13"/>
      <c r="Y69" s="920">
        <f>O69*0.9+0.1*TG4d!R69-N69</f>
        <v>1.1076756997741022E-8</v>
      </c>
      <c r="Z69" s="2"/>
      <c r="AA69" s="2"/>
      <c r="AB69" s="2"/>
      <c r="AC69" s="2"/>
      <c r="AD69" s="2"/>
    </row>
    <row r="70" spans="1:30" ht="17" thickBot="1" x14ac:dyDescent="0.25">
      <c r="A70" s="10"/>
      <c r="B70" s="1241"/>
      <c r="C70" s="1242"/>
      <c r="D70" s="1243"/>
      <c r="E70" s="1244"/>
      <c r="F70" s="1245"/>
      <c r="G70" s="1245"/>
      <c r="H70" s="1244"/>
      <c r="I70" s="1246"/>
      <c r="J70" s="1246"/>
      <c r="K70" s="1246"/>
      <c r="L70" s="1246"/>
      <c r="M70" s="1246"/>
      <c r="N70" s="1247"/>
      <c r="O70" s="1248"/>
      <c r="P70" s="1090"/>
      <c r="Q70" s="1090"/>
      <c r="R70" s="1248"/>
      <c r="S70" s="1090"/>
      <c r="T70" s="1090"/>
      <c r="U70" s="1090"/>
      <c r="V70" s="1090"/>
      <c r="W70" s="6"/>
      <c r="X70" s="13"/>
      <c r="Y70" s="920"/>
    </row>
    <row r="71" spans="1:30" ht="17" thickTop="1" x14ac:dyDescent="0.2">
      <c r="E71" s="5"/>
      <c r="F71" s="5"/>
      <c r="G71" s="5"/>
      <c r="H71" s="5"/>
      <c r="I71" s="5"/>
      <c r="J71" s="5"/>
      <c r="K71" s="5"/>
    </row>
    <row r="72" spans="1:30" x14ac:dyDescent="0.2">
      <c r="E72" s="5"/>
      <c r="F72" s="5"/>
      <c r="G72" s="5"/>
      <c r="H72" s="5"/>
      <c r="I72" s="5"/>
      <c r="J72" s="5"/>
      <c r="K72" s="5"/>
    </row>
  </sheetData>
  <mergeCells count="9">
    <mergeCell ref="AD7:AD9"/>
    <mergeCell ref="D8:M8"/>
    <mergeCell ref="N8:W8"/>
    <mergeCell ref="A4:W4"/>
    <mergeCell ref="D7:W7"/>
    <mergeCell ref="Z7:Z9"/>
    <mergeCell ref="AA7:AA9"/>
    <mergeCell ref="AB7:AB9"/>
    <mergeCell ref="AC7:AC9"/>
  </mergeCells>
  <hyperlinks>
    <hyperlink ref="A1" location="Index!A1" display="Back to index" xr:uid="{00000000-0004-0000-6D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tabColor theme="1" tint="4.88906521805475E-2"/>
  </sheetPr>
  <dimension ref="A1"/>
  <sheetViews>
    <sheetView workbookViewId="0">
      <selection activeCell="D32" sqref="D32"/>
    </sheetView>
  </sheetViews>
  <sheetFormatPr baseColWidth="10" defaultRowHeight="15" x14ac:dyDescent="0.2"/>
  <cols>
    <col min="1" max="16384" width="10.83203125" style="1"/>
  </cols>
  <sheetData>
    <row r="1" spans="1:1" x14ac:dyDescent="0.2">
      <c r="A1" s="1" t="s">
        <v>55</v>
      </c>
    </row>
  </sheetData>
  <pageMargins left="0.75" right="0.75" top="1" bottom="1" header="0.5" footer="0.5"/>
  <extLst>
    <ext xmlns:mx="http://schemas.microsoft.com/office/mac/excel/2008/main" uri="{64002731-A6B0-56B0-2670-7721B7C09600}">
      <mx:PLV Mode="0" OnePage="0" WScale="0"/>
    </ext>
  </extLs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tabColor theme="9" tint="0.39997558519241921"/>
  </sheetPr>
  <dimension ref="A1:CK108"/>
  <sheetViews>
    <sheetView workbookViewId="0">
      <pane xSplit="1" ySplit="1" topLeftCell="G25" activePane="bottomRight" state="frozen"/>
      <selection activeCell="D32" sqref="D32"/>
      <selection pane="topRight" activeCell="D32" sqref="D32"/>
      <selection pane="bottomLeft" activeCell="D32" sqref="D32"/>
      <selection pane="bottomRight" activeCell="Y51" sqref="S51:Y51"/>
    </sheetView>
  </sheetViews>
  <sheetFormatPr baseColWidth="10" defaultColWidth="8.83203125" defaultRowHeight="16" x14ac:dyDescent="0.2"/>
  <sheetData>
    <row r="1" spans="1:89" x14ac:dyDescent="0.2">
      <c r="A1" t="s">
        <v>473</v>
      </c>
      <c r="B1" t="s">
        <v>474</v>
      </c>
      <c r="C1" t="s">
        <v>475</v>
      </c>
      <c r="D1" t="s">
        <v>476</v>
      </c>
      <c r="E1" t="s">
        <v>477</v>
      </c>
      <c r="F1" t="s">
        <v>478</v>
      </c>
      <c r="G1" t="s">
        <v>479</v>
      </c>
      <c r="H1" t="s">
        <v>480</v>
      </c>
      <c r="I1" t="s">
        <v>481</v>
      </c>
      <c r="J1" t="s">
        <v>482</v>
      </c>
      <c r="K1" t="s">
        <v>483</v>
      </c>
      <c r="L1" t="s">
        <v>484</v>
      </c>
      <c r="M1" t="s">
        <v>485</v>
      </c>
      <c r="N1" t="s">
        <v>486</v>
      </c>
      <c r="O1" t="s">
        <v>487</v>
      </c>
      <c r="P1" t="s">
        <v>488</v>
      </c>
      <c r="Q1" t="s">
        <v>489</v>
      </c>
      <c r="R1" t="s">
        <v>490</v>
      </c>
      <c r="S1" t="s">
        <v>491</v>
      </c>
      <c r="T1" t="s">
        <v>492</v>
      </c>
      <c r="U1" t="s">
        <v>493</v>
      </c>
      <c r="V1" t="s">
        <v>494</v>
      </c>
      <c r="W1" t="s">
        <v>495</v>
      </c>
      <c r="X1" t="s">
        <v>496</v>
      </c>
      <c r="Y1" t="s">
        <v>497</v>
      </c>
      <c r="Z1" t="s">
        <v>498</v>
      </c>
      <c r="AA1" t="s">
        <v>499</v>
      </c>
      <c r="AB1" t="s">
        <v>500</v>
      </c>
      <c r="AC1" t="s">
        <v>501</v>
      </c>
      <c r="AD1" t="s">
        <v>502</v>
      </c>
      <c r="AE1" t="s">
        <v>503</v>
      </c>
      <c r="AF1" t="s">
        <v>504</v>
      </c>
      <c r="AG1" t="s">
        <v>505</v>
      </c>
      <c r="AH1" t="s">
        <v>506</v>
      </c>
      <c r="AI1" t="s">
        <v>507</v>
      </c>
      <c r="AJ1" t="s">
        <v>508</v>
      </c>
      <c r="AK1" t="s">
        <v>509</v>
      </c>
      <c r="AL1" t="s">
        <v>510</v>
      </c>
      <c r="AM1" t="s">
        <v>511</v>
      </c>
      <c r="AN1" t="s">
        <v>512</v>
      </c>
      <c r="AO1" t="s">
        <v>513</v>
      </c>
      <c r="AP1" t="s">
        <v>514</v>
      </c>
      <c r="AQ1" t="s">
        <v>515</v>
      </c>
      <c r="AR1" t="s">
        <v>516</v>
      </c>
      <c r="AS1" t="s">
        <v>517</v>
      </c>
      <c r="AT1" t="s">
        <v>518</v>
      </c>
      <c r="AU1" t="s">
        <v>519</v>
      </c>
      <c r="AV1" t="s">
        <v>520</v>
      </c>
      <c r="AW1" t="s">
        <v>521</v>
      </c>
      <c r="AX1" t="s">
        <v>522</v>
      </c>
      <c r="AY1" t="s">
        <v>523</v>
      </c>
      <c r="AZ1" t="s">
        <v>524</v>
      </c>
      <c r="BA1" t="s">
        <v>525</v>
      </c>
      <c r="BB1" t="s">
        <v>526</v>
      </c>
      <c r="BC1" t="s">
        <v>527</v>
      </c>
      <c r="BD1" t="s">
        <v>528</v>
      </c>
      <c r="BE1" t="s">
        <v>529</v>
      </c>
      <c r="BF1" t="s">
        <v>530</v>
      </c>
      <c r="BG1" t="s">
        <v>531</v>
      </c>
      <c r="BH1" t="s">
        <v>532</v>
      </c>
      <c r="BI1" t="s">
        <v>533</v>
      </c>
      <c r="BJ1" t="s">
        <v>534</v>
      </c>
      <c r="BK1" t="s">
        <v>535</v>
      </c>
      <c r="BL1" t="s">
        <v>536</v>
      </c>
      <c r="BM1" t="s">
        <v>537</v>
      </c>
      <c r="BN1" t="s">
        <v>538</v>
      </c>
      <c r="BO1" t="s">
        <v>539</v>
      </c>
      <c r="BP1" t="s">
        <v>540</v>
      </c>
      <c r="BQ1" t="s">
        <v>541</v>
      </c>
      <c r="BR1" t="s">
        <v>542</v>
      </c>
      <c r="BS1" t="s">
        <v>543</v>
      </c>
      <c r="BT1" t="s">
        <v>544</v>
      </c>
      <c r="BU1" t="s">
        <v>545</v>
      </c>
      <c r="BV1" t="s">
        <v>546</v>
      </c>
      <c r="BW1" t="s">
        <v>547</v>
      </c>
      <c r="BX1" t="s">
        <v>548</v>
      </c>
      <c r="BY1" t="s">
        <v>549</v>
      </c>
      <c r="BZ1" t="s">
        <v>550</v>
      </c>
      <c r="CA1" t="s">
        <v>551</v>
      </c>
      <c r="CB1" t="s">
        <v>552</v>
      </c>
      <c r="CC1" t="s">
        <v>553</v>
      </c>
      <c r="CD1" t="s">
        <v>554</v>
      </c>
      <c r="CE1" t="s">
        <v>555</v>
      </c>
      <c r="CF1" t="s">
        <v>556</v>
      </c>
      <c r="CG1" t="s">
        <v>557</v>
      </c>
      <c r="CH1" t="s">
        <v>558</v>
      </c>
      <c r="CI1" t="s">
        <v>559</v>
      </c>
      <c r="CJ1" t="s">
        <v>560</v>
      </c>
      <c r="CK1" t="s">
        <v>561</v>
      </c>
    </row>
    <row r="2" spans="1:89" x14ac:dyDescent="0.2">
      <c r="A2" s="1365">
        <v>1913</v>
      </c>
      <c r="B2" s="1365">
        <v>0.99403291940689087</v>
      </c>
      <c r="C2" s="1365">
        <v>6.7005882982769466E-2</v>
      </c>
      <c r="D2" s="1365">
        <v>3.8573728047555066E-2</v>
      </c>
      <c r="E2" s="1365">
        <v>8.7583631965113332E-2</v>
      </c>
      <c r="F2" s="1365">
        <v>7.2787655536506776E-2</v>
      </c>
      <c r="G2" s="1365">
        <v>6.6569560002977231E-3</v>
      </c>
      <c r="H2" s="1365">
        <v>0.54858040386079343</v>
      </c>
      <c r="I2" s="1365">
        <v>0.17284450252862779</v>
      </c>
      <c r="J2" s="1365"/>
      <c r="K2" s="1365"/>
      <c r="L2" s="1365"/>
      <c r="M2" s="1365"/>
      <c r="N2" s="1365"/>
      <c r="O2" s="1365"/>
      <c r="P2" s="1365"/>
      <c r="Q2" s="1365"/>
      <c r="R2" s="1365">
        <v>0.43033084474914579</v>
      </c>
      <c r="S2" s="1365">
        <v>6.3655588833630983E-2</v>
      </c>
      <c r="T2" s="1365">
        <v>3.7753295083231497E-2</v>
      </c>
      <c r="U2" s="1365">
        <v>4.6742788275813067E-2</v>
      </c>
      <c r="V2" s="1365">
        <v>5.3450074561030451E-2</v>
      </c>
      <c r="W2" s="1365">
        <v>3.3637881633936609E-3</v>
      </c>
      <c r="X2" s="1365">
        <v>0.10990843612990869</v>
      </c>
      <c r="Y2" s="1365">
        <v>0.11545687370213747</v>
      </c>
      <c r="Z2" s="1365">
        <v>0.32795599690989835</v>
      </c>
      <c r="AA2" s="1365">
        <v>6.3655588833630983E-2</v>
      </c>
      <c r="AB2" s="1365">
        <v>2.9389316149859932E-2</v>
      </c>
      <c r="AC2" s="1365">
        <v>3.404885617265533E-2</v>
      </c>
      <c r="AD2" s="1365">
        <v>4.8309073208480054E-2</v>
      </c>
      <c r="AE2" s="1365">
        <v>2.058247439860968E-3</v>
      </c>
      <c r="AF2" s="1365">
        <v>4.7348594029050575E-2</v>
      </c>
      <c r="AG2" s="1365">
        <v>0.10314632107636043</v>
      </c>
      <c r="AH2" s="1365">
        <v>0.20291553162015172</v>
      </c>
      <c r="AI2" s="1365">
        <v>6.3655588833630983E-2</v>
      </c>
      <c r="AJ2" s="1365">
        <v>2.0336513015265349E-2</v>
      </c>
      <c r="AK2" s="1365">
        <v>1.663039738123381E-2</v>
      </c>
      <c r="AL2" s="1365">
        <v>2.7986478358950989E-2</v>
      </c>
      <c r="AM2" s="1365">
        <v>7.4039263247571653E-4</v>
      </c>
      <c r="AN2" s="1365">
        <v>1.7715375755529172E-2</v>
      </c>
      <c r="AO2" s="1365">
        <v>5.5850785643065726E-2</v>
      </c>
      <c r="AP2" s="1365">
        <v>0.17238609226914639</v>
      </c>
      <c r="AQ2" s="1365">
        <v>6.3655588833630983E-2</v>
      </c>
      <c r="AR2" s="1365">
        <v>1.7102751126430279E-2</v>
      </c>
      <c r="AS2" s="1365">
        <v>1.2267218720926213E-2</v>
      </c>
      <c r="AT2" s="1365">
        <v>2.2113769044296128E-2</v>
      </c>
      <c r="AU2" s="1365">
        <v>5.1340647466533503E-4</v>
      </c>
      <c r="AV2" s="1365">
        <v>1.2960317062742597E-2</v>
      </c>
      <c r="AW2" s="1365">
        <v>4.3773041006454891E-2</v>
      </c>
      <c r="AX2" s="1365">
        <v>9.1392163543049326E-2</v>
      </c>
      <c r="AY2" s="1365">
        <v>3.7488536822742037E-2</v>
      </c>
      <c r="AZ2" s="1365">
        <v>1.0065286859183342E-2</v>
      </c>
      <c r="BA2" s="1365">
        <v>5.3724123276405779E-3</v>
      </c>
      <c r="BB2" s="1365">
        <v>1.1434093510989734E-2</v>
      </c>
      <c r="BC2" s="1365">
        <v>1.9327697037320858E-4</v>
      </c>
      <c r="BD2" s="1365">
        <v>5.0514108927063013E-3</v>
      </c>
      <c r="BE2" s="1365">
        <v>2.1787146159414142E-2</v>
      </c>
      <c r="BF2" s="1365">
        <v>3.1419863728453776E-2</v>
      </c>
      <c r="BG2" s="1365">
        <v>1.6583176211119474E-2</v>
      </c>
      <c r="BH2" s="1365">
        <v>3.1014099646622362E-3</v>
      </c>
      <c r="BI2" s="1365">
        <v>1.2754464505701961E-3</v>
      </c>
      <c r="BJ2" s="1365">
        <v>3.4048415906437002E-3</v>
      </c>
      <c r="BK2" s="1365">
        <v>3.2821730915982717E-5</v>
      </c>
      <c r="BL2" s="1365">
        <v>8.5032151004139065E-4</v>
      </c>
      <c r="BM2" s="1365">
        <v>6.1718462705008048E-3</v>
      </c>
      <c r="BN2" s="1365"/>
      <c r="BO2" s="1365"/>
      <c r="BP2" s="1365"/>
      <c r="BQ2" s="1365"/>
      <c r="BR2" s="1365"/>
      <c r="BS2" s="1365"/>
      <c r="BT2" s="1365"/>
      <c r="BU2" s="1365"/>
      <c r="BV2" s="1365">
        <v>0.56370207465774502</v>
      </c>
      <c r="BW2" s="1365">
        <v>3.350294149138483E-3</v>
      </c>
      <c r="BX2" s="1365">
        <v>8.2043296432357093E-4</v>
      </c>
      <c r="BY2" s="1365">
        <v>4.0840843689300264E-2</v>
      </c>
      <c r="BZ2" s="1365">
        <v>1.9337580975476325E-2</v>
      </c>
      <c r="CA2" s="1365">
        <v>3.2931678369040622E-3</v>
      </c>
      <c r="CB2" s="1365">
        <v>0.43867196773088474</v>
      </c>
      <c r="CC2" s="1365">
        <v>5.7387628826490317E-2</v>
      </c>
      <c r="CD2" s="1365"/>
      <c r="CE2" s="1365"/>
      <c r="CF2" s="1365"/>
      <c r="CG2" s="1365"/>
      <c r="CH2" s="1365"/>
      <c r="CI2" s="1365"/>
      <c r="CJ2" s="1365"/>
      <c r="CK2" s="1365"/>
    </row>
    <row r="3" spans="1:89" x14ac:dyDescent="0.2">
      <c r="A3" s="1365">
        <v>1914</v>
      </c>
      <c r="B3" s="1365">
        <v>0.99618858098983765</v>
      </c>
      <c r="C3" s="1365">
        <v>6.6819278104948213E-2</v>
      </c>
      <c r="D3" s="1365">
        <v>3.8122716675111724E-2</v>
      </c>
      <c r="E3" s="1365">
        <v>9.3632140047874901E-2</v>
      </c>
      <c r="F3" s="1365">
        <v>7.7703241157530994E-2</v>
      </c>
      <c r="G3" s="1365">
        <v>6.8182897455967527E-3</v>
      </c>
      <c r="H3" s="1365">
        <v>0.53725486365578834</v>
      </c>
      <c r="I3" s="1365">
        <v>0.17583808273293622</v>
      </c>
      <c r="J3" s="1365"/>
      <c r="K3" s="1365"/>
      <c r="L3" s="1365"/>
      <c r="M3" s="1365"/>
      <c r="N3" s="1365"/>
      <c r="O3" s="1365"/>
      <c r="P3" s="1365"/>
      <c r="Q3" s="1365"/>
      <c r="R3" s="1365">
        <v>0.43814297604855729</v>
      </c>
      <c r="S3" s="1365">
        <v>6.3478314199700805E-2</v>
      </c>
      <c r="T3" s="1365">
        <v>3.9997482625305128E-2</v>
      </c>
      <c r="U3" s="1365">
        <v>4.9906699701348513E-2</v>
      </c>
      <c r="V3" s="1365">
        <v>5.7193421895623403E-2</v>
      </c>
      <c r="W3" s="1365">
        <v>3.4120841893299698E-3</v>
      </c>
      <c r="X3" s="1365">
        <v>0.10632035516277073</v>
      </c>
      <c r="Y3" s="1365">
        <v>0.11783461827447876</v>
      </c>
      <c r="Z3" s="1365">
        <v>0.33630270760437264</v>
      </c>
      <c r="AA3" s="1365">
        <v>6.3478314199700805E-2</v>
      </c>
      <c r="AB3" s="1365">
        <v>3.1314416620814953E-2</v>
      </c>
      <c r="AC3" s="1365">
        <v>3.637837611650506E-2</v>
      </c>
      <c r="AD3" s="1365">
        <v>5.1757523998201438E-2</v>
      </c>
      <c r="AE3" s="1365">
        <v>2.0959570784565618E-3</v>
      </c>
      <c r="AF3" s="1365">
        <v>4.5840712878618364E-2</v>
      </c>
      <c r="AG3" s="1365">
        <v>0.10543740671207545</v>
      </c>
      <c r="AH3" s="1365">
        <v>0.20890193414353447</v>
      </c>
      <c r="AI3" s="1365">
        <v>6.3478314199700805E-2</v>
      </c>
      <c r="AJ3" s="1365">
        <v>2.1992299145362926E-2</v>
      </c>
      <c r="AK3" s="1365">
        <v>1.78219383192952E-2</v>
      </c>
      <c r="AL3" s="1365">
        <v>3.0124878538091735E-2</v>
      </c>
      <c r="AM3" s="1365">
        <v>7.5690121746863482E-4</v>
      </c>
      <c r="AN3" s="1365">
        <v>1.7291392464402425E-2</v>
      </c>
      <c r="AO3" s="1365">
        <v>5.7436210259212743E-2</v>
      </c>
      <c r="AP3" s="1365">
        <v>0.17859238863622615</v>
      </c>
      <c r="AQ3" s="1365">
        <v>6.3478314199700805E-2</v>
      </c>
      <c r="AR3" s="1365">
        <v>1.8735771111475657E-2</v>
      </c>
      <c r="AS3" s="1365">
        <v>1.3292293792193653E-2</v>
      </c>
      <c r="AT3" s="1365">
        <v>2.4049680887228413E-2</v>
      </c>
      <c r="AU3" s="1365">
        <v>5.3101284312070832E-4</v>
      </c>
      <c r="AV3" s="1365">
        <v>1.2900077002324744E-2</v>
      </c>
      <c r="AW3" s="1365">
        <v>4.5605238800182135E-2</v>
      </c>
      <c r="AX3" s="1365">
        <v>9.3239842026329678E-2</v>
      </c>
      <c r="AY3" s="1365">
        <v>3.7384134887835749E-2</v>
      </c>
      <c r="AZ3" s="1365">
        <v>1.0801576525758817E-2</v>
      </c>
      <c r="BA3" s="1365">
        <v>5.6930517772198555E-3</v>
      </c>
      <c r="BB3" s="1365">
        <v>1.2190852491482169E-2</v>
      </c>
      <c r="BC3" s="1365">
        <v>1.9542501324920977E-4</v>
      </c>
      <c r="BD3" s="1365">
        <v>4.8464976186335983E-3</v>
      </c>
      <c r="BE3" s="1365">
        <v>2.2128303712150292E-2</v>
      </c>
      <c r="BF3" s="1365">
        <v>3.4462071964488583E-2</v>
      </c>
      <c r="BG3" s="1365">
        <v>1.9149790740749545E-2</v>
      </c>
      <c r="BH3" s="1365">
        <v>3.3092902806783155E-3</v>
      </c>
      <c r="BI3" s="1365">
        <v>1.3369957486929294E-3</v>
      </c>
      <c r="BJ3" s="1365">
        <v>3.6085782529328421E-3</v>
      </c>
      <c r="BK3" s="1365">
        <v>3.293172872038584E-5</v>
      </c>
      <c r="BL3" s="1365">
        <v>8.0573088377670422E-4</v>
      </c>
      <c r="BM3" s="1365">
        <v>6.2187543289378673E-3</v>
      </c>
      <c r="BN3" s="1365"/>
      <c r="BO3" s="1365"/>
      <c r="BP3" s="1365"/>
      <c r="BQ3" s="1365"/>
      <c r="BR3" s="1365"/>
      <c r="BS3" s="1365"/>
      <c r="BT3" s="1365"/>
      <c r="BU3" s="1365"/>
      <c r="BV3" s="1365">
        <v>0.5580456049412803</v>
      </c>
      <c r="BW3" s="1365">
        <v>3.3409639052474072E-3</v>
      </c>
      <c r="BX3" s="1365">
        <v>-1.8747659501933962E-3</v>
      </c>
      <c r="BY3" s="1365">
        <v>4.3725440346526395E-2</v>
      </c>
      <c r="BZ3" s="1365">
        <v>2.0509819261907591E-2</v>
      </c>
      <c r="CA3" s="1365">
        <v>3.4062055562667829E-3</v>
      </c>
      <c r="CB3" s="1365">
        <v>0.43093450849301762</v>
      </c>
      <c r="CC3" s="1365">
        <v>5.8003464458457457E-2</v>
      </c>
      <c r="CD3" s="1365"/>
      <c r="CE3" s="1365"/>
      <c r="CF3" s="1365"/>
      <c r="CG3" s="1365"/>
      <c r="CH3" s="1365"/>
      <c r="CI3" s="1365"/>
      <c r="CJ3" s="1365"/>
      <c r="CK3" s="1365"/>
    </row>
    <row r="4" spans="1:89" x14ac:dyDescent="0.2">
      <c r="A4" s="1365">
        <v>1915</v>
      </c>
      <c r="B4" s="1365">
        <v>0.99668997526168823</v>
      </c>
      <c r="C4" s="1365">
        <v>6.7319059436615147E-2</v>
      </c>
      <c r="D4" s="1365">
        <v>3.9669848868240376E-2</v>
      </c>
      <c r="E4" s="1365">
        <v>9.4415250267827849E-2</v>
      </c>
      <c r="F4" s="1365">
        <v>7.5978841365536662E-2</v>
      </c>
      <c r="G4" s="1365">
        <v>6.9359934265261812E-3</v>
      </c>
      <c r="H4" s="1365">
        <v>0.54146098632104966</v>
      </c>
      <c r="I4" s="1365">
        <v>0.17090993402432611</v>
      </c>
      <c r="J4" s="1365"/>
      <c r="K4" s="1365"/>
      <c r="L4" s="1365"/>
      <c r="M4" s="1365"/>
      <c r="N4" s="1365"/>
      <c r="O4" s="1365"/>
      <c r="P4" s="1365"/>
      <c r="Q4" s="1365"/>
      <c r="R4" s="1365">
        <v>0.43141428819545091</v>
      </c>
      <c r="S4" s="1365">
        <v>6.3953106464784387E-2</v>
      </c>
      <c r="T4" s="1365">
        <v>3.9382820709773711E-2</v>
      </c>
      <c r="U4" s="1365">
        <v>5.0083921555960371E-2</v>
      </c>
      <c r="V4" s="1365">
        <v>5.5540911365765465E-2</v>
      </c>
      <c r="W4" s="1365">
        <v>3.430696806581081E-3</v>
      </c>
      <c r="X4" s="1365">
        <v>0.10556816370152308</v>
      </c>
      <c r="Y4" s="1365">
        <v>0.11345466759106287</v>
      </c>
      <c r="Z4" s="1365">
        <v>0.3292237729457661</v>
      </c>
      <c r="AA4" s="1365">
        <v>6.3953106464784387E-2</v>
      </c>
      <c r="AB4" s="1365">
        <v>3.0636298194579057E-2</v>
      </c>
      <c r="AC4" s="1365">
        <v>3.6368667916090815E-2</v>
      </c>
      <c r="AD4" s="1365">
        <v>5.0075736543418931E-2</v>
      </c>
      <c r="AE4" s="1365">
        <v>2.1052850391620865E-3</v>
      </c>
      <c r="AF4" s="1365">
        <v>4.5040411476573332E-2</v>
      </c>
      <c r="AG4" s="1365">
        <v>0.10104426731115741</v>
      </c>
      <c r="AH4" s="1365">
        <v>0.20278938720647444</v>
      </c>
      <c r="AI4" s="1365">
        <v>6.3953106464784387E-2</v>
      </c>
      <c r="AJ4" s="1365">
        <v>2.1057109532069577E-2</v>
      </c>
      <c r="AK4" s="1365">
        <v>1.7570284670607596E-2</v>
      </c>
      <c r="AL4" s="1365">
        <v>2.8744276590717488E-2</v>
      </c>
      <c r="AM4" s="1365">
        <v>7.506244627246652E-4</v>
      </c>
      <c r="AN4" s="1365">
        <v>1.6648970353555385E-2</v>
      </c>
      <c r="AO4" s="1365">
        <v>5.406501513201533E-2</v>
      </c>
      <c r="AP4" s="1365">
        <v>0.17363685442221871</v>
      </c>
      <c r="AQ4" s="1365">
        <v>6.3953106464784387E-2</v>
      </c>
      <c r="AR4" s="1365">
        <v>1.7897445416132095E-2</v>
      </c>
      <c r="AS4" s="1365">
        <v>1.3084051366777137E-2</v>
      </c>
      <c r="AT4" s="1365">
        <v>2.2901187743586762E-2</v>
      </c>
      <c r="AU4" s="1365">
        <v>5.2586025886661115E-4</v>
      </c>
      <c r="AV4" s="1365">
        <v>1.2431471018243895E-2</v>
      </c>
      <c r="AW4" s="1365">
        <v>4.2843732153827786E-2</v>
      </c>
      <c r="AX4" s="1365">
        <v>9.6506602083985468E-2</v>
      </c>
      <c r="AY4" s="1365">
        <v>3.7663753184341633E-2</v>
      </c>
      <c r="AZ4" s="1365">
        <v>1.1313094488307343E-2</v>
      </c>
      <c r="BA4" s="1365">
        <v>6.1463620507764376E-3</v>
      </c>
      <c r="BB4" s="1365">
        <v>1.2619920784548325E-2</v>
      </c>
      <c r="BC4" s="1365">
        <v>2.122056806082539E-4</v>
      </c>
      <c r="BD4" s="1365">
        <v>5.4114661762738646E-3</v>
      </c>
      <c r="BE4" s="1365">
        <v>2.313979971912962E-2</v>
      </c>
      <c r="BF4" s="1365">
        <v>4.2702013177180038E-2</v>
      </c>
      <c r="BG4" s="1365">
        <v>1.8955010049377184E-2</v>
      </c>
      <c r="BH4" s="1365">
        <v>5.0685461824550564E-3</v>
      </c>
      <c r="BI4" s="1365">
        <v>2.2112314885938122E-3</v>
      </c>
      <c r="BJ4" s="1365">
        <v>5.1478854378203837E-3</v>
      </c>
      <c r="BK4" s="1365">
        <v>5.2072557549971096E-5</v>
      </c>
      <c r="BL4" s="1365">
        <v>1.5377784655332917E-3</v>
      </c>
      <c r="BM4" s="1365">
        <v>9.7294889958503394E-3</v>
      </c>
      <c r="BN4" s="1365"/>
      <c r="BO4" s="1365"/>
      <c r="BP4" s="1365"/>
      <c r="BQ4" s="1365"/>
      <c r="BR4" s="1365"/>
      <c r="BS4" s="1365"/>
      <c r="BT4" s="1365"/>
      <c r="BU4" s="1365"/>
      <c r="BV4" s="1365">
        <v>0.56527568706623732</v>
      </c>
      <c r="BW4" s="1365">
        <v>3.3659529718307601E-3</v>
      </c>
      <c r="BX4" s="1365">
        <v>2.8702815846666941E-4</v>
      </c>
      <c r="BY4" s="1365">
        <v>4.4331328711867492E-2</v>
      </c>
      <c r="BZ4" s="1365">
        <v>2.0437929999771197E-2</v>
      </c>
      <c r="CA4" s="1365">
        <v>3.5052966199451002E-3</v>
      </c>
      <c r="CB4" s="1365">
        <v>0.43589282261952655</v>
      </c>
      <c r="CC4" s="1365">
        <v>5.7455266433263236E-2</v>
      </c>
      <c r="CD4" s="1365"/>
      <c r="CE4" s="1365"/>
      <c r="CF4" s="1365"/>
      <c r="CG4" s="1365"/>
      <c r="CH4" s="1365"/>
      <c r="CI4" s="1365"/>
      <c r="CJ4" s="1365"/>
      <c r="CK4" s="1365"/>
    </row>
    <row r="5" spans="1:89" x14ac:dyDescent="0.2">
      <c r="A5" s="1365">
        <v>1916</v>
      </c>
      <c r="B5" s="1365">
        <v>0.99437910318374634</v>
      </c>
      <c r="C5" s="1365">
        <v>9.6127549886747224E-2</v>
      </c>
      <c r="D5" s="1365">
        <v>3.5833952422620406E-2</v>
      </c>
      <c r="E5" s="1365">
        <v>8.49865296400861E-2</v>
      </c>
      <c r="F5" s="1365">
        <v>6.7854133450263171E-2</v>
      </c>
      <c r="G5" s="1365">
        <v>6.1252998027436284E-3</v>
      </c>
      <c r="H5" s="1365">
        <v>0.54543599923614305</v>
      </c>
      <c r="I5" s="1365">
        <v>0.15801558168802321</v>
      </c>
      <c r="J5" s="1365"/>
      <c r="K5" s="1365"/>
      <c r="L5" s="1365"/>
      <c r="M5" s="1365"/>
      <c r="N5" s="1365"/>
      <c r="O5" s="1365"/>
      <c r="P5" s="1365"/>
      <c r="Q5" s="1365"/>
      <c r="R5" s="1365">
        <v>0.44471712276160658</v>
      </c>
      <c r="S5" s="1365">
        <v>8.3694787075082377E-2</v>
      </c>
      <c r="T5" s="1365">
        <v>3.7355932137474034E-2</v>
      </c>
      <c r="U5" s="1365">
        <v>4.8327636273832325E-2</v>
      </c>
      <c r="V5" s="1365">
        <v>5.0188884645946591E-2</v>
      </c>
      <c r="W5" s="1365">
        <v>3.2297281058439463E-3</v>
      </c>
      <c r="X5" s="1365">
        <v>0.11531623674249863</v>
      </c>
      <c r="Y5" s="1365">
        <v>0.10660391778092863</v>
      </c>
      <c r="Z5" s="1365">
        <v>0.34783746959143547</v>
      </c>
      <c r="AA5" s="1365">
        <v>8.909532901509927E-2</v>
      </c>
      <c r="AB5" s="1365">
        <v>2.9303589168118087E-2</v>
      </c>
      <c r="AC5" s="1365">
        <v>3.5749235588392096E-2</v>
      </c>
      <c r="AD5" s="1365">
        <v>4.553778945348845E-2</v>
      </c>
      <c r="AE5" s="1365">
        <v>1.9631102075628442E-3</v>
      </c>
      <c r="AF5" s="1365">
        <v>5.0486600262079406E-2</v>
      </c>
      <c r="AG5" s="1365">
        <v>9.5701815896695366E-2</v>
      </c>
      <c r="AH5" s="1365">
        <v>0.21295258311034662</v>
      </c>
      <c r="AI5" s="1365">
        <v>7.4642834113036891E-2</v>
      </c>
      <c r="AJ5" s="1365">
        <v>2.0739756863141719E-2</v>
      </c>
      <c r="AK5" s="1365">
        <v>1.8101197316137609E-2</v>
      </c>
      <c r="AL5" s="1365">
        <v>2.6761446328792477E-2</v>
      </c>
      <c r="AM5" s="1365">
        <v>7.1609317104600993E-4</v>
      </c>
      <c r="AN5" s="1365">
        <v>1.9211452682469522E-2</v>
      </c>
      <c r="AO5" s="1365">
        <v>5.2779802635722392E-2</v>
      </c>
      <c r="AP5" s="1365">
        <v>0.17933373693952254</v>
      </c>
      <c r="AQ5" s="1365">
        <v>6.8834559702491124E-2</v>
      </c>
      <c r="AR5" s="1365">
        <v>1.7852728887713932E-2</v>
      </c>
      <c r="AS5" s="1365">
        <v>1.3660899378183612E-2</v>
      </c>
      <c r="AT5" s="1365">
        <v>2.1572929427620607E-2</v>
      </c>
      <c r="AU5" s="1365">
        <v>5.0784506858429605E-4</v>
      </c>
      <c r="AV5" s="1365">
        <v>1.449414220343515E-2</v>
      </c>
      <c r="AW5" s="1365">
        <v>4.2410632271493838E-2</v>
      </c>
      <c r="AX5" s="1365">
        <v>0.11295645995817366</v>
      </c>
      <c r="AY5" s="1365">
        <v>5.378156414319591E-2</v>
      </c>
      <c r="AZ5" s="1365">
        <v>1.1318924228432488E-2</v>
      </c>
      <c r="BA5" s="1365">
        <v>6.5235039493088485E-3</v>
      </c>
      <c r="BB5" s="1365">
        <v>1.1927878506622367E-2</v>
      </c>
      <c r="BC5" s="1365">
        <v>2.0451811985976742E-4</v>
      </c>
      <c r="BD5" s="1365">
        <v>6.2186352851536838E-3</v>
      </c>
      <c r="BE5" s="1365">
        <v>2.2981435725600602E-2</v>
      </c>
      <c r="BF5" s="1365">
        <v>4.9057233241773864E-2</v>
      </c>
      <c r="BG5" s="1365">
        <v>2.658394645808021E-2</v>
      </c>
      <c r="BH5" s="1365">
        <v>4.8204077750980071E-3</v>
      </c>
      <c r="BI5" s="1365">
        <v>2.2516395260806388E-3</v>
      </c>
      <c r="BJ5" s="1365">
        <v>4.6369320500517985E-3</v>
      </c>
      <c r="BK5" s="1365">
        <v>4.7756656822616168E-5</v>
      </c>
      <c r="BL5" s="1365">
        <v>1.6279820853160334E-3</v>
      </c>
      <c r="BM5" s="1365">
        <v>9.0885686903245666E-3</v>
      </c>
      <c r="BN5" s="1365"/>
      <c r="BO5" s="1365"/>
      <c r="BP5" s="1365"/>
      <c r="BQ5" s="1365"/>
      <c r="BR5" s="1365"/>
      <c r="BS5" s="1365"/>
      <c r="BT5" s="1365"/>
      <c r="BU5" s="1365"/>
      <c r="BV5" s="1365">
        <v>0.54966198042213976</v>
      </c>
      <c r="BW5" s="1365">
        <v>1.2432762811664846E-2</v>
      </c>
      <c r="BX5" s="1365">
        <v>-1.5219797148536217E-3</v>
      </c>
      <c r="BY5" s="1365">
        <v>3.6658893366253768E-2</v>
      </c>
      <c r="BZ5" s="1365">
        <v>1.766524880431658E-2</v>
      </c>
      <c r="CA5" s="1365">
        <v>2.8955716968996821E-3</v>
      </c>
      <c r="CB5" s="1365">
        <v>0.43011976249364442</v>
      </c>
      <c r="CC5" s="1365">
        <v>5.1411663907094576E-2</v>
      </c>
      <c r="CD5" s="1365"/>
      <c r="CE5" s="1365"/>
      <c r="CF5" s="1365"/>
      <c r="CG5" s="1365"/>
      <c r="CH5" s="1365"/>
      <c r="CI5" s="1365"/>
      <c r="CJ5" s="1365"/>
      <c r="CK5" s="1365"/>
    </row>
    <row r="6" spans="1:89" x14ac:dyDescent="0.2">
      <c r="A6" s="1365">
        <v>1917</v>
      </c>
      <c r="B6" s="1365">
        <v>0.99296486377716064</v>
      </c>
      <c r="C6" s="1365">
        <v>0.10781716031172901</v>
      </c>
      <c r="D6" s="1365">
        <v>3.2516384227404493E-2</v>
      </c>
      <c r="E6" s="1365">
        <v>7.7060367908012087E-2</v>
      </c>
      <c r="F6" s="1365">
        <v>6.9155804423490549E-2</v>
      </c>
      <c r="G6" s="1365">
        <v>5.6551475580277205E-3</v>
      </c>
      <c r="H6" s="1365">
        <v>0.53629416364817895</v>
      </c>
      <c r="I6" s="1365">
        <v>0.16446591049124712</v>
      </c>
      <c r="J6" s="1365"/>
      <c r="K6" s="1365"/>
      <c r="L6" s="1365"/>
      <c r="M6" s="1365"/>
      <c r="N6" s="1365"/>
      <c r="O6" s="1365"/>
      <c r="P6" s="1365"/>
      <c r="Q6" s="1365"/>
      <c r="R6" s="1365">
        <v>0.44869115420806993</v>
      </c>
      <c r="S6" s="1365">
        <v>9.6772144920672099E-2</v>
      </c>
      <c r="T6" s="1365">
        <v>3.6230405525627014E-2</v>
      </c>
      <c r="U6" s="1365">
        <v>4.6268749460748673E-2</v>
      </c>
      <c r="V6" s="1365">
        <v>5.0566321845532752E-2</v>
      </c>
      <c r="W6" s="1365">
        <v>2.8439004736796917E-3</v>
      </c>
      <c r="X6" s="1365">
        <v>0.1067937941528333</v>
      </c>
      <c r="Y6" s="1365">
        <v>0.10921583782897645</v>
      </c>
      <c r="Z6" s="1365">
        <v>0.35572384926616663</v>
      </c>
      <c r="AA6" s="1365">
        <v>0.10242630229614255</v>
      </c>
      <c r="AB6" s="1365">
        <v>2.8341587217814657E-2</v>
      </c>
      <c r="AC6" s="1365">
        <v>3.4603233387622459E-2</v>
      </c>
      <c r="AD6" s="1365">
        <v>4.5597047428361424E-2</v>
      </c>
      <c r="AE6" s="1365">
        <v>1.7378835355496005E-3</v>
      </c>
      <c r="AF6" s="1365">
        <v>4.5731416828939005E-2</v>
      </c>
      <c r="AG6" s="1365">
        <v>9.7286378571737012E-2</v>
      </c>
      <c r="AH6" s="1365">
        <v>0.211266358623527</v>
      </c>
      <c r="AI6" s="1365">
        <v>9.3358199393910671E-2</v>
      </c>
      <c r="AJ6" s="1365">
        <v>2.3888141069559558E-2</v>
      </c>
      <c r="AK6" s="1365">
        <v>1.4076087052362589E-2</v>
      </c>
      <c r="AL6" s="1365">
        <v>1.9855979668644223E-2</v>
      </c>
      <c r="AM6" s="1365">
        <v>7.6154746281384769E-4</v>
      </c>
      <c r="AN6" s="1365">
        <v>2.379462674037109E-2</v>
      </c>
      <c r="AO6" s="1365">
        <v>3.5531777235865016E-2</v>
      </c>
      <c r="AP6" s="1365">
        <v>0.17239879137727177</v>
      </c>
      <c r="AQ6" s="1365">
        <v>8.5168081227968012E-2</v>
      </c>
      <c r="AR6" s="1365">
        <v>2.0494272386422624E-2</v>
      </c>
      <c r="AS6" s="1365">
        <v>9.9125909770454625E-3</v>
      </c>
      <c r="AT6" s="1365">
        <v>1.4129884387441911E-2</v>
      </c>
      <c r="AU6" s="1365">
        <v>5.4741497435619162E-4</v>
      </c>
      <c r="AV6" s="1365">
        <v>1.8046901490685125E-2</v>
      </c>
      <c r="AW6" s="1365">
        <v>2.4099645933352409E-2</v>
      </c>
      <c r="AX6" s="1365">
        <v>0.10128184317613836</v>
      </c>
      <c r="AY6" s="1365">
        <v>5.8382107605257631E-2</v>
      </c>
      <c r="AZ6" s="1365">
        <v>1.292455883837452E-2</v>
      </c>
      <c r="BA6" s="1365">
        <v>3.9639018294419341E-3</v>
      </c>
      <c r="BB6" s="1365">
        <v>6.8288120529763144E-3</v>
      </c>
      <c r="BC6" s="1365">
        <v>2.3183269134786913E-4</v>
      </c>
      <c r="BD6" s="1365">
        <v>8.1683761244845925E-3</v>
      </c>
      <c r="BE6" s="1365">
        <v>1.0782254034255504E-2</v>
      </c>
      <c r="BF6" s="1365">
        <v>3.9019844718483514E-2</v>
      </c>
      <c r="BG6" s="1365">
        <v>2.4039130620736482E-2</v>
      </c>
      <c r="BH6" s="1365">
        <v>5.6181438834753067E-3</v>
      </c>
      <c r="BI6" s="1365">
        <v>1.0396600575243115E-3</v>
      </c>
      <c r="BJ6" s="1365">
        <v>2.4584219024436269E-3</v>
      </c>
      <c r="BK6" s="1365">
        <v>4.8531354623584756E-5</v>
      </c>
      <c r="BL6" s="1365">
        <v>1.8114750303065063E-3</v>
      </c>
      <c r="BM6" s="1365">
        <v>4.0044818693736944E-3</v>
      </c>
      <c r="BN6" s="1365"/>
      <c r="BO6" s="1365"/>
      <c r="BP6" s="1365"/>
      <c r="BQ6" s="1365"/>
      <c r="BR6" s="1365"/>
      <c r="BS6" s="1365"/>
      <c r="BT6" s="1365"/>
      <c r="BU6" s="1365"/>
      <c r="BV6" s="1365">
        <v>0.54427370956909071</v>
      </c>
      <c r="BW6" s="1365">
        <v>1.1045015391056914E-2</v>
      </c>
      <c r="BX6" s="1365">
        <v>-3.7140212982225266E-3</v>
      </c>
      <c r="BY6" s="1365">
        <v>3.0791618447263417E-2</v>
      </c>
      <c r="BZ6" s="1365">
        <v>1.8589482577957797E-2</v>
      </c>
      <c r="CA6" s="1365">
        <v>2.8112470843480288E-3</v>
      </c>
      <c r="CB6" s="1365">
        <v>0.42950036949534565</v>
      </c>
      <c r="CC6" s="1365">
        <v>5.5250072662270666E-2</v>
      </c>
      <c r="CD6" s="1365"/>
      <c r="CE6" s="1365"/>
      <c r="CF6" s="1365"/>
      <c r="CG6" s="1365"/>
      <c r="CH6" s="1365"/>
      <c r="CI6" s="1365"/>
      <c r="CJ6" s="1365"/>
      <c r="CK6" s="1365"/>
    </row>
    <row r="7" spans="1:89" x14ac:dyDescent="0.2">
      <c r="A7" s="1365">
        <v>1918</v>
      </c>
      <c r="B7" s="1365">
        <v>0.99159663915634155</v>
      </c>
      <c r="C7" s="1365">
        <v>0.11043838812534611</v>
      </c>
      <c r="D7" s="1365">
        <v>3.026049714851848E-2</v>
      </c>
      <c r="E7" s="1365">
        <v>6.9848514521099581E-2</v>
      </c>
      <c r="F7" s="1365">
        <v>6.3091997565175695E-2</v>
      </c>
      <c r="G7" s="1365">
        <v>5.2701395948673473E-3</v>
      </c>
      <c r="H7" s="1365">
        <v>0.56190507556047964</v>
      </c>
      <c r="I7" s="1365">
        <v>0.15078195687306842</v>
      </c>
      <c r="J7" s="1365"/>
      <c r="K7" s="1365"/>
      <c r="L7" s="1365"/>
      <c r="M7" s="1365"/>
      <c r="N7" s="1365"/>
      <c r="O7" s="1365"/>
      <c r="P7" s="1365"/>
      <c r="Q7" s="1365"/>
      <c r="R7" s="1365">
        <v>0.43739221578732446</v>
      </c>
      <c r="S7" s="1365">
        <v>0.10281055148387389</v>
      </c>
      <c r="T7" s="1365">
        <v>3.7131714813779651E-2</v>
      </c>
      <c r="U7" s="1365">
        <v>4.1800773052887916E-2</v>
      </c>
      <c r="V7" s="1365">
        <v>4.5922245475910027E-2</v>
      </c>
      <c r="W7" s="1365">
        <v>2.5713674496279787E-3</v>
      </c>
      <c r="X7" s="1365">
        <v>0.10765471669134341</v>
      </c>
      <c r="Y7" s="1365">
        <v>9.9500846819901595E-2</v>
      </c>
      <c r="Z7" s="1365">
        <v>0.34244443090818483</v>
      </c>
      <c r="AA7" s="1365">
        <v>9.8090176061794543E-2</v>
      </c>
      <c r="AB7" s="1365">
        <v>3.2794087890350009E-2</v>
      </c>
      <c r="AC7" s="1365">
        <v>2.9978784259580091E-2</v>
      </c>
      <c r="AD7" s="1365">
        <v>3.8529070074180272E-2</v>
      </c>
      <c r="AE7" s="1365">
        <v>1.8384393861731328E-3</v>
      </c>
      <c r="AF7" s="1365">
        <v>6.0818934700024148E-2</v>
      </c>
      <c r="AG7" s="1365">
        <v>8.0394938536082622E-2</v>
      </c>
      <c r="AH7" s="1365">
        <v>0.19536140029683294</v>
      </c>
      <c r="AI7" s="1365">
        <v>8.0152670130588771E-2</v>
      </c>
      <c r="AJ7" s="1365">
        <v>2.2351183747608354E-2</v>
      </c>
      <c r="AK7" s="1365">
        <v>1.2510742801547093E-2</v>
      </c>
      <c r="AL7" s="1365">
        <v>1.9160379514040426E-2</v>
      </c>
      <c r="AM7" s="1365">
        <v>7.1368420394324339E-4</v>
      </c>
      <c r="AN7" s="1365">
        <v>2.5149724072033919E-2</v>
      </c>
      <c r="AO7" s="1365">
        <v>3.5323015827071119E-2</v>
      </c>
      <c r="AP7" s="1365">
        <v>0.15332470633841122</v>
      </c>
      <c r="AQ7" s="1365">
        <v>6.8616413486602662E-2</v>
      </c>
      <c r="AR7" s="1365">
        <v>1.8329573078273303E-2</v>
      </c>
      <c r="AS7" s="1365">
        <v>8.3568570118081331E-3</v>
      </c>
      <c r="AT7" s="1365">
        <v>1.3798169839713331E-2</v>
      </c>
      <c r="AU7" s="1365">
        <v>5.1709865489865203E-4</v>
      </c>
      <c r="AV7" s="1365">
        <v>1.9286440402085915E-2</v>
      </c>
      <c r="AW7" s="1365">
        <v>2.4420153865029232E-2</v>
      </c>
      <c r="AX7" s="1365">
        <v>8.313074643275592E-2</v>
      </c>
      <c r="AY7" s="1365">
        <v>4.2167918830585079E-2</v>
      </c>
      <c r="AZ7" s="1365">
        <v>1.1048607421981856E-2</v>
      </c>
      <c r="BA7" s="1365">
        <v>3.030204829513211E-3</v>
      </c>
      <c r="BB7" s="1365">
        <v>6.8392792644744972E-3</v>
      </c>
      <c r="BC7" s="1365">
        <v>2.137720728794636E-4</v>
      </c>
      <c r="BD7" s="1365">
        <v>8.4361992328418102E-3</v>
      </c>
      <c r="BE7" s="1365">
        <v>1.1394764780479997E-2</v>
      </c>
      <c r="BF7" s="1365">
        <v>2.8590764612661038E-2</v>
      </c>
      <c r="BG7" s="1365">
        <v>1.4415193001749104E-2</v>
      </c>
      <c r="BH7" s="1365">
        <v>4.5309320937091165E-3</v>
      </c>
      <c r="BI7" s="1365">
        <v>7.3007470414507855E-4</v>
      </c>
      <c r="BJ7" s="1365">
        <v>2.6373170443372285E-3</v>
      </c>
      <c r="BK7" s="1365">
        <v>3.9876654312166361E-5</v>
      </c>
      <c r="BL7" s="1365">
        <v>1.6124193756956063E-3</v>
      </c>
      <c r="BM7" s="1365">
        <v>4.6249517387127407E-3</v>
      </c>
      <c r="BN7" s="1365"/>
      <c r="BO7" s="1365"/>
      <c r="BP7" s="1365"/>
      <c r="BQ7" s="1365"/>
      <c r="BR7" s="1365"/>
      <c r="BS7" s="1365"/>
      <c r="BT7" s="1365"/>
      <c r="BU7" s="1365"/>
      <c r="BV7" s="1365">
        <v>0.5542044233690171</v>
      </c>
      <c r="BW7" s="1365">
        <v>7.6278366414722215E-3</v>
      </c>
      <c r="BX7" s="1365">
        <v>-6.871217665261168E-3</v>
      </c>
      <c r="BY7" s="1365">
        <v>2.8047741468211658E-2</v>
      </c>
      <c r="BZ7" s="1365">
        <v>1.7169752089265668E-2</v>
      </c>
      <c r="CA7" s="1365">
        <v>2.6987721452393686E-3</v>
      </c>
      <c r="CB7" s="1365">
        <v>0.45425035886913623</v>
      </c>
      <c r="CC7" s="1365">
        <v>5.1281110053166823E-2</v>
      </c>
      <c r="CD7" s="1365"/>
      <c r="CE7" s="1365"/>
      <c r="CF7" s="1365"/>
      <c r="CG7" s="1365"/>
      <c r="CH7" s="1365"/>
      <c r="CI7" s="1365"/>
      <c r="CJ7" s="1365"/>
      <c r="CK7" s="1365"/>
    </row>
    <row r="8" spans="1:89" x14ac:dyDescent="0.2">
      <c r="A8" s="1365">
        <v>1919</v>
      </c>
      <c r="B8" s="1365">
        <v>0.99081945419311523</v>
      </c>
      <c r="C8" s="1365">
        <v>0.11696076362704334</v>
      </c>
      <c r="D8" s="1365">
        <v>3.3877119581676524E-2</v>
      </c>
      <c r="E8" s="1365">
        <v>6.7632012462192193E-2</v>
      </c>
      <c r="F8" s="1365">
        <v>6.3787889936117115E-2</v>
      </c>
      <c r="G8" s="1365">
        <v>5.7042518287180157E-3</v>
      </c>
      <c r="H8" s="1365">
        <v>0.54743415571199272</v>
      </c>
      <c r="I8" s="1365">
        <v>0.15542315992341429</v>
      </c>
      <c r="J8" s="1365"/>
      <c r="K8" s="1365"/>
      <c r="L8" s="1365"/>
      <c r="M8" s="1365"/>
      <c r="N8" s="1365"/>
      <c r="O8" s="1365"/>
      <c r="P8" s="1365"/>
      <c r="Q8" s="1365"/>
      <c r="R8" s="1365">
        <v>0.45586734370799326</v>
      </c>
      <c r="S8" s="1365">
        <v>0.10980369842148191</v>
      </c>
      <c r="T8" s="1365">
        <v>4.3079310252138306E-2</v>
      </c>
      <c r="U8" s="1365">
        <v>4.046551976691249E-2</v>
      </c>
      <c r="V8" s="1365">
        <v>4.8331035214851346E-2</v>
      </c>
      <c r="W8" s="1365">
        <v>2.7460172169029777E-3</v>
      </c>
      <c r="X8" s="1365">
        <v>0.10308564637638293</v>
      </c>
      <c r="Y8" s="1365">
        <v>0.1083561164593233</v>
      </c>
      <c r="Z8" s="1365">
        <v>0.36666506007816158</v>
      </c>
      <c r="AA8" s="1365">
        <v>0.10457659225575501</v>
      </c>
      <c r="AB8" s="1365">
        <v>3.9674746747374069E-2</v>
      </c>
      <c r="AC8" s="1365">
        <v>2.9713497413331253E-2</v>
      </c>
      <c r="AD8" s="1365">
        <v>4.1441382472186802E-2</v>
      </c>
      <c r="AE8" s="1365">
        <v>1.9876527006285239E-3</v>
      </c>
      <c r="AF8" s="1365">
        <v>5.9134695894195753E-2</v>
      </c>
      <c r="AG8" s="1365">
        <v>9.0136492594690171E-2</v>
      </c>
      <c r="AH8" s="1365">
        <v>0.21441932729753468</v>
      </c>
      <c r="AI8" s="1365">
        <v>8.3484385982189172E-2</v>
      </c>
      <c r="AJ8" s="1365">
        <v>2.805846535965207E-2</v>
      </c>
      <c r="AK8" s="1365">
        <v>1.2428205926330078E-2</v>
      </c>
      <c r="AL8" s="1365">
        <v>2.1891178760657711E-2</v>
      </c>
      <c r="AM8" s="1365">
        <v>7.7487912850019672E-4</v>
      </c>
      <c r="AN8" s="1365">
        <v>2.4621033954709545E-2</v>
      </c>
      <c r="AO8" s="1365">
        <v>4.3161178185495905E-2</v>
      </c>
      <c r="AP8" s="1365">
        <v>0.16722379381522551</v>
      </c>
      <c r="AQ8" s="1365">
        <v>6.9299501380824524E-2</v>
      </c>
      <c r="AR8" s="1365">
        <v>2.3119715932987485E-2</v>
      </c>
      <c r="AS8" s="1365">
        <v>8.6654026571688116E-3</v>
      </c>
      <c r="AT8" s="1365">
        <v>1.6323309234693127E-2</v>
      </c>
      <c r="AU8" s="1365">
        <v>5.4151413178040158E-4</v>
      </c>
      <c r="AV8" s="1365">
        <v>1.7900776932982559E-2</v>
      </c>
      <c r="AW8" s="1365">
        <v>3.1373573544788577E-2</v>
      </c>
      <c r="AX8" s="1365">
        <v>8.8386579078717373E-2</v>
      </c>
      <c r="AY8" s="1365">
        <v>3.9958047263722152E-2</v>
      </c>
      <c r="AZ8" s="1365">
        <v>1.3344006460266218E-2</v>
      </c>
      <c r="BA8" s="1365">
        <v>3.3307256513436887E-3</v>
      </c>
      <c r="BB8" s="1365">
        <v>8.479356507468153E-3</v>
      </c>
      <c r="BC8" s="1365">
        <v>2.1365958151584459E-4</v>
      </c>
      <c r="BD8" s="1365">
        <v>7.3625532284880132E-3</v>
      </c>
      <c r="BE8" s="1365">
        <v>1.5698230385913302E-2</v>
      </c>
      <c r="BF8" s="1365">
        <v>2.8716810704387249E-2</v>
      </c>
      <c r="BG8" s="1365">
        <v>1.2573349184029192E-2</v>
      </c>
      <c r="BH8" s="1365">
        <v>5.0356530939293298E-3</v>
      </c>
      <c r="BI8" s="1365">
        <v>7.8941443936918557E-4</v>
      </c>
      <c r="BJ8" s="1365">
        <v>3.1113273617765147E-3</v>
      </c>
      <c r="BK8" s="1365">
        <v>3.7635734011577079E-5</v>
      </c>
      <c r="BL8" s="1365">
        <v>1.3054508612455103E-3</v>
      </c>
      <c r="BM8" s="1365">
        <v>5.8639800300259344E-3</v>
      </c>
      <c r="BN8" s="1365"/>
      <c r="BO8" s="1365"/>
      <c r="BP8" s="1365"/>
      <c r="BQ8" s="1365"/>
      <c r="BR8" s="1365"/>
      <c r="BS8" s="1365"/>
      <c r="BT8" s="1365"/>
      <c r="BU8" s="1365"/>
      <c r="BV8" s="1365">
        <v>0.53495211048512203</v>
      </c>
      <c r="BW8" s="1365">
        <v>7.1570652055614331E-3</v>
      </c>
      <c r="BX8" s="1365">
        <v>-9.2021906704617754E-3</v>
      </c>
      <c r="BY8" s="1365">
        <v>2.7166492695279709E-2</v>
      </c>
      <c r="BZ8" s="1365">
        <v>1.5456854721265768E-2</v>
      </c>
      <c r="CA8" s="1365">
        <v>2.958234611815038E-3</v>
      </c>
      <c r="CB8" s="1365">
        <v>0.44434850933560976</v>
      </c>
      <c r="CC8" s="1365">
        <v>4.7067043464090991E-2</v>
      </c>
      <c r="CD8" s="1365"/>
      <c r="CE8" s="1365"/>
      <c r="CF8" s="1365"/>
      <c r="CG8" s="1365"/>
      <c r="CH8" s="1365"/>
      <c r="CI8" s="1365"/>
      <c r="CJ8" s="1365"/>
      <c r="CK8" s="1365"/>
    </row>
    <row r="9" spans="1:89" x14ac:dyDescent="0.2">
      <c r="A9" s="1365">
        <v>1920</v>
      </c>
      <c r="B9" s="1365">
        <v>0.99039930105209351</v>
      </c>
      <c r="C9" s="1365">
        <v>0.11069228471511712</v>
      </c>
      <c r="D9" s="1365">
        <v>3.2999651005130373E-2</v>
      </c>
      <c r="E9" s="1365">
        <v>6.3181653501508575E-2</v>
      </c>
      <c r="F9" s="1365">
        <v>6.2109971318386595E-2</v>
      </c>
      <c r="G9" s="1365">
        <v>5.5590464643553352E-3</v>
      </c>
      <c r="H9" s="1365">
        <v>0.56224722227935042</v>
      </c>
      <c r="I9" s="1365">
        <v>0.15360951868067663</v>
      </c>
      <c r="J9" s="1365"/>
      <c r="K9" s="1365"/>
      <c r="L9" s="1365"/>
      <c r="M9" s="1365"/>
      <c r="N9" s="1365"/>
      <c r="O9" s="1365"/>
      <c r="P9" s="1365"/>
      <c r="Q9" s="1365"/>
      <c r="R9" s="1365">
        <v>0.43791990881244819</v>
      </c>
      <c r="S9" s="1365">
        <v>0.10492515674102737</v>
      </c>
      <c r="T9" s="1365">
        <v>4.1813777699019339E-2</v>
      </c>
      <c r="U9" s="1365">
        <v>3.6563012793626982E-2</v>
      </c>
      <c r="V9" s="1365">
        <v>4.3855904842754416E-2</v>
      </c>
      <c r="W9" s="1365">
        <v>2.7727693525362862E-3</v>
      </c>
      <c r="X9" s="1365">
        <v>0.11079998190754001</v>
      </c>
      <c r="Y9" s="1365">
        <v>9.7189305475943885E-2</v>
      </c>
      <c r="Z9" s="1365">
        <v>0.34117576264198285</v>
      </c>
      <c r="AA9" s="1365">
        <v>9.6330555244855495E-2</v>
      </c>
      <c r="AB9" s="1365">
        <v>3.5714569102512264E-2</v>
      </c>
      <c r="AC9" s="1365">
        <v>2.6610365362975803E-2</v>
      </c>
      <c r="AD9" s="1365">
        <v>3.6977985438374952E-2</v>
      </c>
      <c r="AE9" s="1365">
        <v>2.0036195549788943E-3</v>
      </c>
      <c r="AF9" s="1365">
        <v>6.4457404027560644E-2</v>
      </c>
      <c r="AG9" s="1365">
        <v>7.9081263910724744E-2</v>
      </c>
      <c r="AH9" s="1365">
        <v>0.1897321738846717</v>
      </c>
      <c r="AI9" s="1365">
        <v>7.3518809487118295E-2</v>
      </c>
      <c r="AJ9" s="1365">
        <v>2.2931257966231147E-2</v>
      </c>
      <c r="AK9" s="1365">
        <v>1.1523047264203385E-2</v>
      </c>
      <c r="AL9" s="1365">
        <v>1.9139232659830377E-2</v>
      </c>
      <c r="AM9" s="1365">
        <v>7.5211046306010627E-4</v>
      </c>
      <c r="AN9" s="1365">
        <v>2.5128694712706724E-2</v>
      </c>
      <c r="AO9" s="1365">
        <v>3.6739021331521619E-2</v>
      </c>
      <c r="AP9" s="1365">
        <v>0.1433876797066779</v>
      </c>
      <c r="AQ9" s="1365">
        <v>5.8096386206516297E-2</v>
      </c>
      <c r="AR9" s="1365">
        <v>1.8392616411726227E-2</v>
      </c>
      <c r="AS9" s="1365">
        <v>8.0325365457157329E-3</v>
      </c>
      <c r="AT9" s="1365">
        <v>1.4209643816513236E-2</v>
      </c>
      <c r="AU9" s="1365">
        <v>5.1258223834658989E-4</v>
      </c>
      <c r="AV9" s="1365">
        <v>1.7604520484837599E-2</v>
      </c>
      <c r="AW9" s="1365">
        <v>2.6539394003022243E-2</v>
      </c>
      <c r="AX9" s="1365">
        <v>6.8503566251600478E-2</v>
      </c>
      <c r="AY9" s="1365">
        <v>3.0174139253862083E-2</v>
      </c>
      <c r="AZ9" s="1365">
        <v>9.6450451291753142E-3</v>
      </c>
      <c r="BA9" s="1365">
        <v>3.1833877489708669E-3</v>
      </c>
      <c r="BB9" s="1365">
        <v>6.8233486515066203E-3</v>
      </c>
      <c r="BC9" s="1365">
        <v>1.9025546277350459E-4</v>
      </c>
      <c r="BD9" s="1365">
        <v>6.6468199605839934E-3</v>
      </c>
      <c r="BE9" s="1365">
        <v>1.1840570044728113E-2</v>
      </c>
      <c r="BF9" s="1365">
        <v>1.9004647786571998E-2</v>
      </c>
      <c r="BG9" s="1365">
        <v>7.8769046819336299E-3</v>
      </c>
      <c r="BH9" s="1365">
        <v>3.0822682535492714E-3</v>
      </c>
      <c r="BI9" s="1365">
        <v>7.6266153467410055E-4</v>
      </c>
      <c r="BJ9" s="1365">
        <v>2.2702947524746429E-3</v>
      </c>
      <c r="BK9" s="1365">
        <v>3.1620988994844474E-5</v>
      </c>
      <c r="BL9" s="1365">
        <v>1.0847690106466469E-3</v>
      </c>
      <c r="BM9" s="1365">
        <v>3.896128564298862E-3</v>
      </c>
      <c r="BN9" s="1365"/>
      <c r="BO9" s="1365"/>
      <c r="BP9" s="1365"/>
      <c r="BQ9" s="1365"/>
      <c r="BR9" s="1365"/>
      <c r="BS9" s="1365"/>
      <c r="BT9" s="1365"/>
      <c r="BU9" s="1365"/>
      <c r="BV9" s="1365">
        <v>0.55247939223964537</v>
      </c>
      <c r="BW9" s="1365">
        <v>5.7671279740897502E-3</v>
      </c>
      <c r="BX9" s="1365">
        <v>-8.8141266938889622E-3</v>
      </c>
      <c r="BY9" s="1365">
        <v>2.6618640707881593E-2</v>
      </c>
      <c r="BZ9" s="1365">
        <v>1.8254066475632179E-2</v>
      </c>
      <c r="CA9" s="1365">
        <v>2.786277111819049E-3</v>
      </c>
      <c r="CB9" s="1365">
        <v>0.45144724037181039</v>
      </c>
      <c r="CC9" s="1365">
        <v>5.6420213204732741E-2</v>
      </c>
      <c r="CD9" s="1365"/>
      <c r="CE9" s="1365"/>
      <c r="CF9" s="1365"/>
      <c r="CG9" s="1365"/>
      <c r="CH9" s="1365"/>
      <c r="CI9" s="1365"/>
      <c r="CJ9" s="1365"/>
      <c r="CK9" s="1365"/>
    </row>
    <row r="10" spans="1:89" x14ac:dyDescent="0.2">
      <c r="A10" s="1365">
        <v>1921</v>
      </c>
      <c r="B10" s="1365">
        <v>0.9935944676399231</v>
      </c>
      <c r="C10" s="1365">
        <v>8.2061242786765798E-2</v>
      </c>
      <c r="D10" s="1365">
        <v>4.4241456866480344E-2</v>
      </c>
      <c r="E10" s="1365">
        <v>8.2676480996301566E-2</v>
      </c>
      <c r="F10" s="1365">
        <v>6.5210787454975008E-2</v>
      </c>
      <c r="G10" s="1365">
        <v>7.2622930189442884E-3</v>
      </c>
      <c r="H10" s="1365">
        <v>0.56205327613036193</v>
      </c>
      <c r="I10" s="1365">
        <v>0.15008894600936526</v>
      </c>
      <c r="J10" s="1365"/>
      <c r="K10" s="1365"/>
      <c r="L10" s="1365"/>
      <c r="M10" s="1365"/>
      <c r="N10" s="1365"/>
      <c r="O10" s="1365"/>
      <c r="P10" s="1365"/>
      <c r="Q10" s="1365"/>
      <c r="R10" s="1365">
        <v>0.47277541231177772</v>
      </c>
      <c r="S10" s="1365">
        <v>7.7958180647427502E-2</v>
      </c>
      <c r="T10" s="1365">
        <v>5.2302045453407164E-2</v>
      </c>
      <c r="U10" s="1365">
        <v>4.5963479054445075E-2</v>
      </c>
      <c r="V10" s="1365">
        <v>4.5593034553426171E-2</v>
      </c>
      <c r="W10" s="1365">
        <v>4.6954275488059966E-3</v>
      </c>
      <c r="X10" s="1365">
        <v>0.15260257984100395</v>
      </c>
      <c r="Y10" s="1365">
        <v>9.3660665213261871E-2</v>
      </c>
      <c r="Z10" s="1365">
        <v>0.35854513695256496</v>
      </c>
      <c r="AA10" s="1365">
        <v>7.539866131529524E-2</v>
      </c>
      <c r="AB10" s="1365">
        <v>4.5583768592110448E-2</v>
      </c>
      <c r="AC10" s="1365">
        <v>3.3081269514337756E-2</v>
      </c>
      <c r="AD10" s="1365">
        <v>3.8717454372679878E-2</v>
      </c>
      <c r="AE10" s="1365">
        <v>3.1138550700139517E-3</v>
      </c>
      <c r="AF10" s="1365">
        <v>8.5675630433006369E-2</v>
      </c>
      <c r="AG10" s="1365">
        <v>7.6974497655121252E-2</v>
      </c>
      <c r="AH10" s="1365">
        <v>0.19164036747494972</v>
      </c>
      <c r="AI10" s="1365">
        <v>5.9874424961474965E-2</v>
      </c>
      <c r="AJ10" s="1365">
        <v>2.8475204738404772E-2</v>
      </c>
      <c r="AK10" s="1365">
        <v>1.4324489511822806E-2</v>
      </c>
      <c r="AL10" s="1365">
        <v>2.0123334588975247E-2</v>
      </c>
      <c r="AM10" s="1365">
        <v>1.1482453435010199E-3</v>
      </c>
      <c r="AN10" s="1365">
        <v>3.1725321580976483E-2</v>
      </c>
      <c r="AO10" s="1365">
        <v>3.5969346749794406E-2</v>
      </c>
      <c r="AP10" s="1365">
        <v>0.14500994464554162</v>
      </c>
      <c r="AQ10" s="1365">
        <v>4.9391580528716353E-2</v>
      </c>
      <c r="AR10" s="1365">
        <v>2.2553898622177569E-2</v>
      </c>
      <c r="AS10" s="1365">
        <v>1.0058600171909805E-2</v>
      </c>
      <c r="AT10" s="1365">
        <v>1.4908353778893935E-2</v>
      </c>
      <c r="AU10" s="1365">
        <v>7.6669382778980224E-4</v>
      </c>
      <c r="AV10" s="1365">
        <v>2.1426097459042833E-2</v>
      </c>
      <c r="AW10" s="1365">
        <v>2.5904720257011338E-2</v>
      </c>
      <c r="AX10" s="1365">
        <v>6.9438289370508444E-2</v>
      </c>
      <c r="AY10" s="1365">
        <v>2.7735085244706744E-2</v>
      </c>
      <c r="AZ10" s="1365">
        <v>1.1364402231684228E-2</v>
      </c>
      <c r="BA10" s="1365">
        <v>3.8169774235789333E-3</v>
      </c>
      <c r="BB10" s="1365">
        <v>7.0687355288444808E-3</v>
      </c>
      <c r="BC10" s="1365">
        <v>2.7902402871465539E-4</v>
      </c>
      <c r="BD10" s="1365">
        <v>7.8322066404010217E-3</v>
      </c>
      <c r="BE10" s="1365">
        <v>1.1341858272578394E-2</v>
      </c>
      <c r="BF10" s="1365">
        <v>1.9201952882802843E-2</v>
      </c>
      <c r="BG10" s="1365">
        <v>7.9356386415445467E-3</v>
      </c>
      <c r="BH10" s="1365">
        <v>3.1797449350719769E-3</v>
      </c>
      <c r="BI10" s="1365">
        <v>8.3412108423733266E-4</v>
      </c>
      <c r="BJ10" s="1365">
        <v>2.2844680844792339E-3</v>
      </c>
      <c r="BK10" s="1365">
        <v>4.8011549688800281E-5</v>
      </c>
      <c r="BL10" s="1365">
        <v>1.3440360101056145E-3</v>
      </c>
      <c r="BM10" s="1365">
        <v>3.5759325776753303E-3</v>
      </c>
      <c r="BN10" s="1365"/>
      <c r="BO10" s="1365"/>
      <c r="BP10" s="1365"/>
      <c r="BQ10" s="1365"/>
      <c r="BR10" s="1365"/>
      <c r="BS10" s="1365"/>
      <c r="BT10" s="1365"/>
      <c r="BU10" s="1365"/>
      <c r="BV10" s="1365">
        <v>0.52081905532814532</v>
      </c>
      <c r="BW10" s="1365">
        <v>4.1030621393382954E-3</v>
      </c>
      <c r="BX10" s="1365">
        <v>-8.0605885869268167E-3</v>
      </c>
      <c r="BY10" s="1365">
        <v>3.6713001941856491E-2</v>
      </c>
      <c r="BZ10" s="1365">
        <v>1.9617752901548838E-2</v>
      </c>
      <c r="CA10" s="1365">
        <v>2.5668654701382918E-3</v>
      </c>
      <c r="CB10" s="1365">
        <v>0.40945069628935798</v>
      </c>
      <c r="CC10" s="1365">
        <v>5.6428280796103389E-2</v>
      </c>
      <c r="CD10" s="1365"/>
      <c r="CE10" s="1365"/>
      <c r="CF10" s="1365"/>
      <c r="CG10" s="1365"/>
      <c r="CH10" s="1365"/>
      <c r="CI10" s="1365"/>
      <c r="CJ10" s="1365"/>
      <c r="CK10" s="1365"/>
    </row>
    <row r="11" spans="1:89" x14ac:dyDescent="0.2">
      <c r="A11" s="1365">
        <v>1922</v>
      </c>
      <c r="B11" s="1365">
        <v>0.99439221620559692</v>
      </c>
      <c r="C11" s="1365">
        <v>6.350007785069231E-2</v>
      </c>
      <c r="D11" s="1365">
        <v>4.3986356056712757E-2</v>
      </c>
      <c r="E11" s="1365">
        <v>8.7671651456860261E-2</v>
      </c>
      <c r="F11" s="1365">
        <v>6.5882070335195594E-2</v>
      </c>
      <c r="G11" s="1365">
        <v>7.1552446262687407E-3</v>
      </c>
      <c r="H11" s="1365">
        <v>0.57135940481894987</v>
      </c>
      <c r="I11" s="1365">
        <v>0.15483739908706926</v>
      </c>
      <c r="J11" s="1365"/>
      <c r="K11" s="1365"/>
      <c r="L11" s="1365"/>
      <c r="M11" s="1365"/>
      <c r="N11" s="1365"/>
      <c r="O11" s="1365"/>
      <c r="P11" s="1365"/>
      <c r="Q11" s="1365"/>
      <c r="R11" s="1365">
        <v>0.46079665525364727</v>
      </c>
      <c r="S11" s="1365">
        <v>5.9235836598286712E-2</v>
      </c>
      <c r="T11" s="1365">
        <v>5.4912184195635816E-2</v>
      </c>
      <c r="U11" s="1365">
        <v>5.0752592096627733E-2</v>
      </c>
      <c r="V11" s="1365">
        <v>4.6948670038838611E-2</v>
      </c>
      <c r="W11" s="1365">
        <v>4.3828145849824293E-3</v>
      </c>
      <c r="X11" s="1365">
        <v>0.14533749755085673</v>
      </c>
      <c r="Y11" s="1365">
        <v>9.9227060188419244E-2</v>
      </c>
      <c r="Z11" s="1365">
        <v>0.34945703800325911</v>
      </c>
      <c r="AA11" s="1365">
        <v>5.6761480406560101E-2</v>
      </c>
      <c r="AB11" s="1365">
        <v>4.8195591080344213E-2</v>
      </c>
      <c r="AC11" s="1365">
        <v>3.7842883657141085E-2</v>
      </c>
      <c r="AD11" s="1365">
        <v>3.9698095601726262E-2</v>
      </c>
      <c r="AE11" s="1365">
        <v>2.9737596425313726E-3</v>
      </c>
      <c r="AF11" s="1365">
        <v>8.2935116315016016E-2</v>
      </c>
      <c r="AG11" s="1365">
        <v>8.1050111299939956E-2</v>
      </c>
      <c r="AH11" s="1365">
        <v>0.18584820957658144</v>
      </c>
      <c r="AI11" s="1365">
        <v>4.6332413734163365E-2</v>
      </c>
      <c r="AJ11" s="1365">
        <v>3.1418502122152248E-2</v>
      </c>
      <c r="AK11" s="1365">
        <v>1.9045644664179365E-2</v>
      </c>
      <c r="AL11" s="1365">
        <v>2.0283548182623977E-2</v>
      </c>
      <c r="AM11" s="1365">
        <v>1.0933463634884358E-3</v>
      </c>
      <c r="AN11" s="1365">
        <v>3.0688734787662923E-2</v>
      </c>
      <c r="AO11" s="1365">
        <v>3.6986019722311136E-2</v>
      </c>
      <c r="AP11" s="1365">
        <v>0.14100657620955553</v>
      </c>
      <c r="AQ11" s="1365">
        <v>3.9081961171052004E-2</v>
      </c>
      <c r="AR11" s="1365">
        <v>2.5020890085273098E-2</v>
      </c>
      <c r="AS11" s="1365">
        <v>1.4060988425248536E-2</v>
      </c>
      <c r="AT11" s="1365">
        <v>1.4941280973613457E-2</v>
      </c>
      <c r="AU11" s="1365">
        <v>7.3008075067998457E-4</v>
      </c>
      <c r="AV11" s="1365">
        <v>2.0750961883485075E-2</v>
      </c>
      <c r="AW11" s="1365">
        <v>2.6420412920203386E-2</v>
      </c>
      <c r="AX11" s="1365">
        <v>6.8674959213696096E-2</v>
      </c>
      <c r="AY11" s="1365">
        <v>2.3336040240236413E-2</v>
      </c>
      <c r="AZ11" s="1365">
        <v>1.283292511468105E-2</v>
      </c>
      <c r="BA11" s="1365">
        <v>6.1535619704477873E-3</v>
      </c>
      <c r="BB11" s="1365">
        <v>7.0151857264236046E-3</v>
      </c>
      <c r="BC11" s="1365">
        <v>2.6781467768263777E-4</v>
      </c>
      <c r="BD11" s="1365">
        <v>7.6765452340156089E-3</v>
      </c>
      <c r="BE11" s="1365">
        <v>1.1392886250208999E-2</v>
      </c>
      <c r="BF11" s="1365">
        <v>2.1059264450204413E-2</v>
      </c>
      <c r="BG11" s="1365">
        <v>8.1085608619195018E-3</v>
      </c>
      <c r="BH11" s="1365">
        <v>3.8707046798511363E-3</v>
      </c>
      <c r="BI11" s="1365">
        <v>1.8319548613995862E-3</v>
      </c>
      <c r="BJ11" s="1365">
        <v>2.2610896787095104E-3</v>
      </c>
      <c r="BK11" s="1365">
        <v>4.7201026550401015E-5</v>
      </c>
      <c r="BL11" s="1365">
        <v>1.3621800085251276E-3</v>
      </c>
      <c r="BM11" s="1365">
        <v>3.5775733332491502E-3</v>
      </c>
      <c r="BN11" s="1365"/>
      <c r="BO11" s="1365"/>
      <c r="BP11" s="1365"/>
      <c r="BQ11" s="1365"/>
      <c r="BR11" s="1365"/>
      <c r="BS11" s="1365"/>
      <c r="BT11" s="1365"/>
      <c r="BU11" s="1365"/>
      <c r="BV11" s="1365">
        <v>0.5335955609519496</v>
      </c>
      <c r="BW11" s="1365">
        <v>4.2642412524055984E-3</v>
      </c>
      <c r="BX11" s="1365">
        <v>-1.0925828138923064E-2</v>
      </c>
      <c r="BY11" s="1365">
        <v>3.6919059360232528E-2</v>
      </c>
      <c r="BZ11" s="1365">
        <v>1.8933400296356984E-2</v>
      </c>
      <c r="CA11" s="1365">
        <v>2.7724300412863114E-3</v>
      </c>
      <c r="CB11" s="1365">
        <v>0.42602190726809314</v>
      </c>
      <c r="CC11" s="1365">
        <v>5.5610338898650011E-2</v>
      </c>
      <c r="CD11" s="1365"/>
      <c r="CE11" s="1365"/>
      <c r="CF11" s="1365"/>
      <c r="CG11" s="1365"/>
      <c r="CH11" s="1365"/>
      <c r="CI11" s="1365"/>
      <c r="CJ11" s="1365"/>
      <c r="CK11" s="1365"/>
    </row>
    <row r="12" spans="1:89" x14ac:dyDescent="0.2">
      <c r="A12" s="1365">
        <v>1923</v>
      </c>
      <c r="B12" s="1365">
        <v>0.99302917718887329</v>
      </c>
      <c r="C12" s="1365">
        <v>0.10150360647991138</v>
      </c>
      <c r="D12" s="1365">
        <v>3.9186965713939044E-2</v>
      </c>
      <c r="E12" s="1365">
        <v>7.9134558740418873E-2</v>
      </c>
      <c r="F12" s="1365">
        <v>5.8710920242085136E-2</v>
      </c>
      <c r="G12" s="1365">
        <v>6.8924881147105236E-3</v>
      </c>
      <c r="H12" s="1365">
        <v>0.56905197840074939</v>
      </c>
      <c r="I12" s="1365">
        <v>0.13854869269874942</v>
      </c>
      <c r="J12" s="1365"/>
      <c r="K12" s="1365"/>
      <c r="L12" s="1365"/>
      <c r="M12" s="1365"/>
      <c r="N12" s="1365"/>
      <c r="O12" s="1365"/>
      <c r="P12" s="1365"/>
      <c r="Q12" s="1365"/>
      <c r="R12" s="1365">
        <v>0.43605356983587101</v>
      </c>
      <c r="S12" s="1365">
        <v>9.5135288222725184E-2</v>
      </c>
      <c r="T12" s="1365">
        <v>4.6693882047015446E-2</v>
      </c>
      <c r="U12" s="1365">
        <v>4.4035887422757755E-2</v>
      </c>
      <c r="V12" s="1365">
        <v>4.3166864983777746E-2</v>
      </c>
      <c r="W12" s="1365">
        <v>3.40820373901262E-3</v>
      </c>
      <c r="X12" s="1365">
        <v>0.11090702673664632</v>
      </c>
      <c r="Y12" s="1365">
        <v>9.2706416683936005E-2</v>
      </c>
      <c r="Z12" s="1365">
        <v>0.33054827868008463</v>
      </c>
      <c r="AA12" s="1365">
        <v>8.7623652182344233E-2</v>
      </c>
      <c r="AB12" s="1365">
        <v>3.8845161067048703E-2</v>
      </c>
      <c r="AC12" s="1365">
        <v>3.0958192732213934E-2</v>
      </c>
      <c r="AD12" s="1365">
        <v>3.4890262835742397E-2</v>
      </c>
      <c r="AE12" s="1365">
        <v>2.4705678765374107E-3</v>
      </c>
      <c r="AF12" s="1365">
        <v>6.4614036258862848E-2</v>
      </c>
      <c r="AG12" s="1365">
        <v>7.1146405727335105E-2</v>
      </c>
      <c r="AH12" s="1365">
        <v>0.17693804225164042</v>
      </c>
      <c r="AI12" s="1365">
        <v>6.9488842272932116E-2</v>
      </c>
      <c r="AJ12" s="1365">
        <v>2.2774440893517468E-2</v>
      </c>
      <c r="AK12" s="1365">
        <v>1.3480736726093703E-2</v>
      </c>
      <c r="AL12" s="1365">
        <v>1.5204663641228897E-2</v>
      </c>
      <c r="AM12" s="1365">
        <v>1.0239491524779213E-3</v>
      </c>
      <c r="AN12" s="1365">
        <v>2.9321030523892892E-2</v>
      </c>
      <c r="AO12" s="1365">
        <v>2.5644379041497391E-2</v>
      </c>
      <c r="AP12" s="1365">
        <v>0.1348608248557478</v>
      </c>
      <c r="AQ12" s="1365">
        <v>5.7820591210227597E-2</v>
      </c>
      <c r="AR12" s="1365">
        <v>1.7870452862140167E-2</v>
      </c>
      <c r="AS12" s="1365">
        <v>9.6967460061261716E-3</v>
      </c>
      <c r="AT12" s="1365">
        <v>1.1107666276756847E-2</v>
      </c>
      <c r="AU12" s="1365">
        <v>6.7868348171412683E-4</v>
      </c>
      <c r="AV12" s="1365">
        <v>1.9632807153593248E-2</v>
      </c>
      <c r="AW12" s="1365">
        <v>1.8053877865189628E-2</v>
      </c>
      <c r="AX12" s="1365">
        <v>6.5623797781067125E-2</v>
      </c>
      <c r="AY12" s="1365">
        <v>3.3774944172886671E-2</v>
      </c>
      <c r="AZ12" s="1365">
        <v>8.8944422325972668E-3</v>
      </c>
      <c r="BA12" s="1365">
        <v>3.9368397789789102E-3</v>
      </c>
      <c r="BB12" s="1365">
        <v>4.8699319201003831E-3</v>
      </c>
      <c r="BC12" s="1365">
        <v>2.4459874642246518E-4</v>
      </c>
      <c r="BD12" s="1365">
        <v>7.0892422171618327E-3</v>
      </c>
      <c r="BE12" s="1365">
        <v>6.8137987129195977E-3</v>
      </c>
      <c r="BF12" s="1365">
        <v>1.9754534485382978E-2</v>
      </c>
      <c r="BG12" s="1365">
        <v>1.1450856962129226E-2</v>
      </c>
      <c r="BH12" s="1365">
        <v>2.645152328069186E-3</v>
      </c>
      <c r="BI12" s="1365">
        <v>1.0357600966129036E-3</v>
      </c>
      <c r="BJ12" s="1365">
        <v>1.4269148031310077E-3</v>
      </c>
      <c r="BK12" s="1365">
        <v>4.5381035684298064E-5</v>
      </c>
      <c r="BL12" s="1365">
        <v>1.3530973149344686E-3</v>
      </c>
      <c r="BM12" s="1365">
        <v>1.797371944821889E-3</v>
      </c>
      <c r="BN12" s="1365"/>
      <c r="BO12" s="1365"/>
      <c r="BP12" s="1365"/>
      <c r="BQ12" s="1365"/>
      <c r="BR12" s="1365"/>
      <c r="BS12" s="1365"/>
      <c r="BT12" s="1365"/>
      <c r="BU12" s="1365"/>
      <c r="BV12" s="1365">
        <v>0.55697560735300233</v>
      </c>
      <c r="BW12" s="1365">
        <v>6.3683182571862007E-3</v>
      </c>
      <c r="BX12" s="1365">
        <v>-7.5069163330764039E-3</v>
      </c>
      <c r="BY12" s="1365">
        <v>3.5098671317661118E-2</v>
      </c>
      <c r="BZ12" s="1365">
        <v>1.554405525830739E-2</v>
      </c>
      <c r="CA12" s="1365">
        <v>3.4842843756979036E-3</v>
      </c>
      <c r="CB12" s="1365">
        <v>0.45814495166410307</v>
      </c>
      <c r="CC12" s="1365">
        <v>4.5842276014813416E-2</v>
      </c>
      <c r="CD12" s="1365"/>
      <c r="CE12" s="1365"/>
      <c r="CF12" s="1365"/>
      <c r="CG12" s="1365"/>
      <c r="CH12" s="1365"/>
      <c r="CI12" s="1365"/>
      <c r="CJ12" s="1365"/>
      <c r="CK12" s="1365"/>
    </row>
    <row r="13" spans="1:89" x14ac:dyDescent="0.2">
      <c r="A13" s="1365">
        <v>1924</v>
      </c>
      <c r="B13" s="1365">
        <v>0.99405252933502197</v>
      </c>
      <c r="C13" s="1365">
        <v>9.3910673528691299E-2</v>
      </c>
      <c r="D13" s="1365">
        <v>3.9584135094475767E-2</v>
      </c>
      <c r="E13" s="1365">
        <v>8.538783498550892E-2</v>
      </c>
      <c r="F13" s="1365">
        <v>6.1316185152412717E-2</v>
      </c>
      <c r="G13" s="1365">
        <v>7.7342936979830261E-3</v>
      </c>
      <c r="H13" s="1365">
        <v>0.56142264525714469</v>
      </c>
      <c r="I13" s="1365">
        <v>0.14469675087135464</v>
      </c>
      <c r="J13" s="1365"/>
      <c r="K13" s="1365"/>
      <c r="L13" s="1365"/>
      <c r="M13" s="1365"/>
      <c r="N13" s="1365"/>
      <c r="O13" s="1365"/>
      <c r="P13" s="1365"/>
      <c r="Q13" s="1365"/>
      <c r="R13" s="1365">
        <v>0.45678540021117303</v>
      </c>
      <c r="S13" s="1365">
        <v>8.7206556690286333E-2</v>
      </c>
      <c r="T13" s="1365">
        <v>5.0109477670885964E-2</v>
      </c>
      <c r="U13" s="1365">
        <v>4.9522485173813434E-2</v>
      </c>
      <c r="V13" s="1365">
        <v>4.6597272290976141E-2</v>
      </c>
      <c r="W13" s="1365">
        <v>4.0591457557383965E-3</v>
      </c>
      <c r="X13" s="1365">
        <v>0.11800250193903659</v>
      </c>
      <c r="Y13" s="1365">
        <v>0.10128796069043615</v>
      </c>
      <c r="Z13" s="1365">
        <v>0.3447668480094222</v>
      </c>
      <c r="AA13" s="1365">
        <v>8.0220429382841116E-2</v>
      </c>
      <c r="AB13" s="1365">
        <v>4.112373031941069E-2</v>
      </c>
      <c r="AC13" s="1365">
        <v>3.4459706088780663E-2</v>
      </c>
      <c r="AD13" s="1365">
        <v>3.741954615192862E-2</v>
      </c>
      <c r="AE13" s="1365">
        <v>2.96541546677709E-3</v>
      </c>
      <c r="AF13" s="1365">
        <v>7.1498568919380556E-2</v>
      </c>
      <c r="AG13" s="1365">
        <v>7.7079451680303529E-2</v>
      </c>
      <c r="AH13" s="1365">
        <v>0.18493066274696612</v>
      </c>
      <c r="AI13" s="1365">
        <v>6.5751362022739443E-2</v>
      </c>
      <c r="AJ13" s="1365">
        <v>2.4242325319978043E-2</v>
      </c>
      <c r="AK13" s="1365">
        <v>1.4112223190454404E-2</v>
      </c>
      <c r="AL13" s="1365">
        <v>1.7204870968858414E-2</v>
      </c>
      <c r="AM13" s="1365">
        <v>1.2355092593316979E-3</v>
      </c>
      <c r="AN13" s="1365">
        <v>3.2162165143348007E-2</v>
      </c>
      <c r="AO13" s="1365">
        <v>3.0222206842256134E-2</v>
      </c>
      <c r="AP13" s="1365">
        <v>0.14113431642203972</v>
      </c>
      <c r="AQ13" s="1365">
        <v>5.5873752280543511E-2</v>
      </c>
      <c r="AR13" s="1365">
        <v>1.9443599712623827E-2</v>
      </c>
      <c r="AS13" s="1365">
        <v>1.0172770603721987E-2</v>
      </c>
      <c r="AT13" s="1365">
        <v>1.2330441107939034E-2</v>
      </c>
      <c r="AU13" s="1365">
        <v>8.2686058360604414E-4</v>
      </c>
      <c r="AV13" s="1365">
        <v>2.1784388070768552E-2</v>
      </c>
      <c r="AW13" s="1365">
        <v>2.070250406283675E-2</v>
      </c>
      <c r="AX13" s="1365">
        <v>6.8878353780832832E-2</v>
      </c>
      <c r="AY13" s="1365">
        <v>3.3582580630561715E-2</v>
      </c>
      <c r="AZ13" s="1365">
        <v>9.8329577473965264E-3</v>
      </c>
      <c r="BA13" s="1365">
        <v>4.0939239396365458E-3</v>
      </c>
      <c r="BB13" s="1365">
        <v>5.2880624342128337E-3</v>
      </c>
      <c r="BC13" s="1365">
        <v>3.0647326058963736E-4</v>
      </c>
      <c r="BD13" s="1365">
        <v>8.1638818375108536E-3</v>
      </c>
      <c r="BE13" s="1365">
        <v>7.6104739309247335E-3</v>
      </c>
      <c r="BF13" s="1365">
        <v>2.08589863465625E-2</v>
      </c>
      <c r="BG13" s="1365">
        <v>1.1381546374499922E-2</v>
      </c>
      <c r="BH13" s="1365">
        <v>2.9504498198335192E-3</v>
      </c>
      <c r="BI13" s="1365">
        <v>1.0975999854893048E-3</v>
      </c>
      <c r="BJ13" s="1365">
        <v>1.5905128074761691E-3</v>
      </c>
      <c r="BK13" s="1365">
        <v>5.9935925654492992E-5</v>
      </c>
      <c r="BL13" s="1365">
        <v>1.6624193334844907E-3</v>
      </c>
      <c r="BM13" s="1365">
        <v>2.1165221001245996E-3</v>
      </c>
      <c r="BN13" s="1365"/>
      <c r="BO13" s="1365"/>
      <c r="BP13" s="1365"/>
      <c r="BQ13" s="1365"/>
      <c r="BR13" s="1365"/>
      <c r="BS13" s="1365"/>
      <c r="BT13" s="1365"/>
      <c r="BU13" s="1365"/>
      <c r="BV13" s="1365">
        <v>0.53726712912384889</v>
      </c>
      <c r="BW13" s="1365">
        <v>6.7041168384049665E-3</v>
      </c>
      <c r="BX13" s="1365">
        <v>-1.0525342576410201E-2</v>
      </c>
      <c r="BY13" s="1365">
        <v>3.5865349811695493E-2</v>
      </c>
      <c r="BZ13" s="1365">
        <v>1.4718912861436576E-2</v>
      </c>
      <c r="CA13" s="1365">
        <v>3.6751479422446297E-3</v>
      </c>
      <c r="CB13" s="1365">
        <v>0.44342014331810808</v>
      </c>
      <c r="CC13" s="1365">
        <v>4.3408790180918491E-2</v>
      </c>
      <c r="CD13" s="1365"/>
      <c r="CE13" s="1365"/>
      <c r="CF13" s="1365"/>
      <c r="CG13" s="1365"/>
      <c r="CH13" s="1365"/>
      <c r="CI13" s="1365"/>
      <c r="CJ13" s="1365"/>
      <c r="CK13" s="1365"/>
    </row>
    <row r="14" spans="1:89" x14ac:dyDescent="0.2">
      <c r="A14" s="1365">
        <v>1925</v>
      </c>
      <c r="B14" s="1365">
        <v>0.99418818950653076</v>
      </c>
      <c r="C14" s="1365">
        <v>0.11236564501636528</v>
      </c>
      <c r="D14" s="1365">
        <v>3.8361421265231427E-2</v>
      </c>
      <c r="E14" s="1365">
        <v>8.0896173763717966E-2</v>
      </c>
      <c r="F14" s="1365">
        <v>5.9721078082752198E-2</v>
      </c>
      <c r="G14" s="1365">
        <v>8.2094599931284481E-3</v>
      </c>
      <c r="H14" s="1365">
        <v>0.55259486654108103</v>
      </c>
      <c r="I14" s="1365">
        <v>0.14203963715016671</v>
      </c>
      <c r="J14" s="1365"/>
      <c r="K14" s="1365"/>
      <c r="L14" s="1365"/>
      <c r="M14" s="1365"/>
      <c r="N14" s="1365"/>
      <c r="O14" s="1365"/>
      <c r="P14" s="1365"/>
      <c r="Q14" s="1365"/>
      <c r="R14" s="1365">
        <v>0.47204252046674944</v>
      </c>
      <c r="S14" s="1365">
        <v>0.10116671322310261</v>
      </c>
      <c r="T14" s="1365">
        <v>5.0124042868570515E-2</v>
      </c>
      <c r="U14" s="1365">
        <v>4.9345445333344194E-2</v>
      </c>
      <c r="V14" s="1365">
        <v>4.7724646058471147E-2</v>
      </c>
      <c r="W14" s="1365">
        <v>4.2181271420904777E-3</v>
      </c>
      <c r="X14" s="1365">
        <v>0.11308152506439442</v>
      </c>
      <c r="Y14" s="1365">
        <v>0.1063820207767761</v>
      </c>
      <c r="Z14" s="1365">
        <v>0.36820715353691669</v>
      </c>
      <c r="AA14" s="1365">
        <v>9.3666313329626258E-2</v>
      </c>
      <c r="AB14" s="1365">
        <v>4.1842069862762246E-2</v>
      </c>
      <c r="AC14" s="1365">
        <v>3.4776071158805343E-2</v>
      </c>
      <c r="AD14" s="1365">
        <v>3.8692957814271831E-2</v>
      </c>
      <c r="AE14" s="1365">
        <v>3.2427393414034443E-3</v>
      </c>
      <c r="AF14" s="1365">
        <v>7.3915385228818242E-2</v>
      </c>
      <c r="AG14" s="1365">
        <v>8.2071616801229347E-2</v>
      </c>
      <c r="AH14" s="1365">
        <v>0.20696049752437973</v>
      </c>
      <c r="AI14" s="1365">
        <v>7.7096210792854045E-2</v>
      </c>
      <c r="AJ14" s="1365">
        <v>2.6399789340350536E-2</v>
      </c>
      <c r="AK14" s="1365">
        <v>1.5438761389786414E-2</v>
      </c>
      <c r="AL14" s="1365">
        <v>1.905568966748868E-2</v>
      </c>
      <c r="AM14" s="1365">
        <v>1.3204824528099636E-3</v>
      </c>
      <c r="AN14" s="1365">
        <v>3.1970853628770647E-2</v>
      </c>
      <c r="AO14" s="1365">
        <v>3.5678710252319411E-2</v>
      </c>
      <c r="AP14" s="1365">
        <v>0.15881883798036031</v>
      </c>
      <c r="AQ14" s="1365">
        <v>6.537801565945936E-2</v>
      </c>
      <c r="AR14" s="1365">
        <v>2.1035700537083049E-2</v>
      </c>
      <c r="AS14" s="1365">
        <v>1.1133695913921897E-2</v>
      </c>
      <c r="AT14" s="1365">
        <v>1.3856537695085751E-2</v>
      </c>
      <c r="AU14" s="1365">
        <v>8.7940127255756466E-4</v>
      </c>
      <c r="AV14" s="1365">
        <v>2.1501580851159465E-2</v>
      </c>
      <c r="AW14" s="1365">
        <v>2.5033906051093242E-2</v>
      </c>
      <c r="AX14" s="1365">
        <v>8.0476177974687743E-2</v>
      </c>
      <c r="AY14" s="1365">
        <v>4.0173651358847443E-2</v>
      </c>
      <c r="AZ14" s="1365">
        <v>1.0482368905025201E-2</v>
      </c>
      <c r="BA14" s="1365">
        <v>4.4760597804926732E-3</v>
      </c>
      <c r="BB14" s="1365">
        <v>6.3887971552970954E-3</v>
      </c>
      <c r="BC14" s="1365">
        <v>3.2731257406581519E-4</v>
      </c>
      <c r="BD14" s="1365">
        <v>8.1036666798616399E-3</v>
      </c>
      <c r="BE14" s="1365">
        <v>1.0524321521097871E-2</v>
      </c>
      <c r="BF14" s="1365">
        <v>2.7429257881425393E-2</v>
      </c>
      <c r="BG14" s="1365">
        <v>1.5533716445529826E-2</v>
      </c>
      <c r="BH14" s="1365">
        <v>3.2371689170087267E-3</v>
      </c>
      <c r="BI14" s="1365">
        <v>1.0567381079653816E-3</v>
      </c>
      <c r="BJ14" s="1365">
        <v>2.2198954803242781E-3</v>
      </c>
      <c r="BK14" s="1365">
        <v>6.3339614739034482E-5</v>
      </c>
      <c r="BL14" s="1365">
        <v>1.6268941176400811E-3</v>
      </c>
      <c r="BM14" s="1365">
        <v>3.6915051982180655E-3</v>
      </c>
      <c r="BN14" s="1365"/>
      <c r="BO14" s="1365"/>
      <c r="BP14" s="1365"/>
      <c r="BQ14" s="1365"/>
      <c r="BR14" s="1365"/>
      <c r="BS14" s="1365"/>
      <c r="BT14" s="1365"/>
      <c r="BU14" s="1365"/>
      <c r="BV14" s="1365">
        <v>0.52214566903978132</v>
      </c>
      <c r="BW14" s="1365">
        <v>1.1198931793262673E-2</v>
      </c>
      <c r="BX14" s="1365">
        <v>-1.176262160333909E-2</v>
      </c>
      <c r="BY14" s="1365">
        <v>3.1550728430373765E-2</v>
      </c>
      <c r="BZ14" s="1365">
        <v>1.1996432024281051E-2</v>
      </c>
      <c r="CA14" s="1365">
        <v>3.9913328510379703E-3</v>
      </c>
      <c r="CB14" s="1365">
        <v>0.43951334147668664</v>
      </c>
      <c r="CC14" s="1365">
        <v>3.5657616373390613E-2</v>
      </c>
      <c r="CD14" s="1365"/>
      <c r="CE14" s="1365"/>
      <c r="CF14" s="1365"/>
      <c r="CG14" s="1365"/>
      <c r="CH14" s="1365"/>
      <c r="CI14" s="1365"/>
      <c r="CJ14" s="1365"/>
      <c r="CK14" s="1365"/>
    </row>
    <row r="15" spans="1:89" x14ac:dyDescent="0.2">
      <c r="A15" s="1365">
        <v>1926</v>
      </c>
      <c r="B15" s="1365">
        <v>0.9924246072769165</v>
      </c>
      <c r="C15" s="1365">
        <v>0.13756633557287468</v>
      </c>
      <c r="D15" s="1365">
        <v>3.562736017905252E-2</v>
      </c>
      <c r="E15" s="1365">
        <v>7.1490671265502195E-2</v>
      </c>
      <c r="F15" s="1365">
        <v>5.4011312422258151E-2</v>
      </c>
      <c r="G15" s="1365">
        <v>8.3798795381936318E-3</v>
      </c>
      <c r="H15" s="1365">
        <v>0.55339306406601796</v>
      </c>
      <c r="I15" s="1365">
        <v>0.13195590601019583</v>
      </c>
      <c r="J15" s="1365"/>
      <c r="K15" s="1365"/>
      <c r="L15" s="1365"/>
      <c r="M15" s="1365"/>
      <c r="N15" s="1365"/>
      <c r="O15" s="1365"/>
      <c r="P15" s="1365"/>
      <c r="Q15" s="1365"/>
      <c r="R15" s="1365">
        <v>0.47424863684797869</v>
      </c>
      <c r="S15" s="1365">
        <v>0.12557545606743373</v>
      </c>
      <c r="T15" s="1365">
        <v>4.7478275442694118E-2</v>
      </c>
      <c r="U15" s="1365">
        <v>4.4304164349414983E-2</v>
      </c>
      <c r="V15" s="1365">
        <v>4.2621978050079709E-2</v>
      </c>
      <c r="W15" s="1365">
        <v>4.2921742935106613E-3</v>
      </c>
      <c r="X15" s="1365">
        <v>0.11279517039664638</v>
      </c>
      <c r="Y15" s="1365">
        <v>9.7181418248199147E-2</v>
      </c>
      <c r="Z15" s="1365">
        <v>0.37579456616629064</v>
      </c>
      <c r="AA15" s="1365">
        <v>0.11589975103634075</v>
      </c>
      <c r="AB15" s="1365">
        <v>3.9871863847505684E-2</v>
      </c>
      <c r="AC15" s="1365">
        <v>3.1316003892121386E-2</v>
      </c>
      <c r="AD15" s="1365">
        <v>3.4887108249689922E-2</v>
      </c>
      <c r="AE15" s="1365">
        <v>3.3248364738401727E-3</v>
      </c>
      <c r="AF15" s="1365">
        <v>7.4561897695731169E-2</v>
      </c>
      <c r="AG15" s="1365">
        <v>7.5933104971061496E-2</v>
      </c>
      <c r="AH15" s="1365">
        <v>0.21822374718029855</v>
      </c>
      <c r="AI15" s="1365">
        <v>9.5330085548382987E-2</v>
      </c>
      <c r="AJ15" s="1365">
        <v>2.5593463293231172E-2</v>
      </c>
      <c r="AK15" s="1365">
        <v>1.4099662857940995E-2</v>
      </c>
      <c r="AL15" s="1365">
        <v>1.6967253706698458E-2</v>
      </c>
      <c r="AM15" s="1365">
        <v>1.3604248725403449E-3</v>
      </c>
      <c r="AN15" s="1365">
        <v>3.2443269417902251E-2</v>
      </c>
      <c r="AO15" s="1365">
        <v>3.2429587483602342E-2</v>
      </c>
      <c r="AP15" s="1365">
        <v>0.1688093284301069</v>
      </c>
      <c r="AQ15" s="1365">
        <v>8.1131627305700588E-2</v>
      </c>
      <c r="AR15" s="1365">
        <v>2.0303063871746699E-2</v>
      </c>
      <c r="AS15" s="1365">
        <v>1.0241992660214267E-2</v>
      </c>
      <c r="AT15" s="1365">
        <v>1.2109590135130669E-2</v>
      </c>
      <c r="AU15" s="1365">
        <v>9.1042352415299775E-4</v>
      </c>
      <c r="AV15" s="1365">
        <v>2.1962239206349758E-2</v>
      </c>
      <c r="AW15" s="1365">
        <v>2.2150391726811925E-2</v>
      </c>
      <c r="AX15" s="1365">
        <v>8.9070849679926067E-2</v>
      </c>
      <c r="AY15" s="1365">
        <v>5.2034063852057957E-2</v>
      </c>
      <c r="AZ15" s="1365">
        <v>1.0250923244665054E-2</v>
      </c>
      <c r="BA15" s="1365">
        <v>4.1457126388763227E-3</v>
      </c>
      <c r="BB15" s="1365">
        <v>5.3442591030204486E-3</v>
      </c>
      <c r="BC15" s="1365">
        <v>3.3900865209675628E-4</v>
      </c>
      <c r="BD15" s="1365">
        <v>8.278360872718311E-3</v>
      </c>
      <c r="BE15" s="1365">
        <v>8.6785213164912167E-3</v>
      </c>
      <c r="BF15" s="1365">
        <v>3.1931351345168307E-2</v>
      </c>
      <c r="BG15" s="1365">
        <v>2.1492020118215712E-2</v>
      </c>
      <c r="BH15" s="1365">
        <v>3.0471288314369602E-3</v>
      </c>
      <c r="BI15" s="1365">
        <v>9.5386755098392966E-4</v>
      </c>
      <c r="BJ15" s="1365">
        <v>1.7187187864594212E-3</v>
      </c>
      <c r="BK15" s="1365">
        <v>7.3768546605128309E-5</v>
      </c>
      <c r="BL15" s="1365">
        <v>1.9305198497092588E-3</v>
      </c>
      <c r="BM15" s="1365">
        <v>2.7153276617578972E-3</v>
      </c>
      <c r="BN15" s="1365"/>
      <c r="BO15" s="1365"/>
      <c r="BP15" s="1365"/>
      <c r="BQ15" s="1365"/>
      <c r="BR15" s="1365"/>
      <c r="BS15" s="1365"/>
      <c r="BT15" s="1365"/>
      <c r="BU15" s="1365"/>
      <c r="BV15" s="1365">
        <v>0.51817597042893782</v>
      </c>
      <c r="BW15" s="1365">
        <v>1.1990879505440949E-2</v>
      </c>
      <c r="BX15" s="1365">
        <v>-1.1850915263641591E-2</v>
      </c>
      <c r="BY15" s="1365">
        <v>2.718650691608723E-2</v>
      </c>
      <c r="BZ15" s="1365">
        <v>1.1389334372178442E-2</v>
      </c>
      <c r="CA15" s="1365">
        <v>4.0877052446829706E-3</v>
      </c>
      <c r="CB15" s="1365">
        <v>0.44059789366937158</v>
      </c>
      <c r="CC15" s="1365">
        <v>3.4774487761996681E-2</v>
      </c>
      <c r="CD15" s="1365"/>
      <c r="CE15" s="1365"/>
      <c r="CF15" s="1365"/>
      <c r="CG15" s="1365"/>
      <c r="CH15" s="1365"/>
      <c r="CI15" s="1365"/>
      <c r="CJ15" s="1365"/>
      <c r="CK15" s="1365"/>
    </row>
    <row r="16" spans="1:89" x14ac:dyDescent="0.2">
      <c r="A16" s="1365">
        <v>1927</v>
      </c>
      <c r="B16" s="1365">
        <v>0.99328649044036865</v>
      </c>
      <c r="C16" s="1365">
        <v>0.1160140735839172</v>
      </c>
      <c r="D16" s="1365">
        <v>3.7755086968420906E-2</v>
      </c>
      <c r="E16" s="1365">
        <v>7.2358057243898474E-2</v>
      </c>
      <c r="F16" s="1365">
        <v>5.4586145410638845E-2</v>
      </c>
      <c r="G16" s="1365">
        <v>9.2176662237952959E-3</v>
      </c>
      <c r="H16" s="1365">
        <v>0.56769146112162372</v>
      </c>
      <c r="I16" s="1365">
        <v>0.13566410675425414</v>
      </c>
      <c r="J16" s="1365"/>
      <c r="K16" s="1365"/>
      <c r="L16" s="1365"/>
      <c r="M16" s="1365"/>
      <c r="N16" s="1365"/>
      <c r="O16" s="1365"/>
      <c r="P16" s="1365"/>
      <c r="Q16" s="1365"/>
      <c r="R16" s="1365">
        <v>0.46968109256718682</v>
      </c>
      <c r="S16" s="1365">
        <v>0.10535037785180237</v>
      </c>
      <c r="T16" s="1365">
        <v>5.049805842653473E-2</v>
      </c>
      <c r="U16" s="1365">
        <v>4.5352430731635099E-2</v>
      </c>
      <c r="V16" s="1365">
        <v>4.2804769843550972E-2</v>
      </c>
      <c r="W16" s="1365">
        <v>4.9140428413454937E-3</v>
      </c>
      <c r="X16" s="1365">
        <v>0.12169020605704356</v>
      </c>
      <c r="Y16" s="1365">
        <v>9.9071206815274565E-2</v>
      </c>
      <c r="Z16" s="1365">
        <v>0.37015270235248809</v>
      </c>
      <c r="AA16" s="1365">
        <v>9.7454565017593267E-2</v>
      </c>
      <c r="AB16" s="1365">
        <v>4.3143448984387787E-2</v>
      </c>
      <c r="AC16" s="1365">
        <v>3.2663526512020973E-2</v>
      </c>
      <c r="AD16" s="1365">
        <v>3.5067771641735884E-2</v>
      </c>
      <c r="AE16" s="1365">
        <v>3.7764523337245883E-3</v>
      </c>
      <c r="AF16" s="1365">
        <v>8.0548068773975315E-2</v>
      </c>
      <c r="AG16" s="1365">
        <v>7.7498869089050321E-2</v>
      </c>
      <c r="AH16" s="1365">
        <v>0.21177570649936767</v>
      </c>
      <c r="AI16" s="1365">
        <v>8.0316437102650462E-2</v>
      </c>
      <c r="AJ16" s="1365">
        <v>2.7797459717761458E-2</v>
      </c>
      <c r="AK16" s="1365">
        <v>1.5637995557171547E-2</v>
      </c>
      <c r="AL16" s="1365">
        <v>1.753444312654626E-2</v>
      </c>
      <c r="AM16" s="1365">
        <v>1.5365852550456528E-3</v>
      </c>
      <c r="AN16" s="1365">
        <v>3.4555218860611837E-2</v>
      </c>
      <c r="AO16" s="1365">
        <v>3.4397566879580448E-2</v>
      </c>
      <c r="AP16" s="1365">
        <v>0.16313357505469786</v>
      </c>
      <c r="AQ16" s="1365">
        <v>6.8782101881316601E-2</v>
      </c>
      <c r="AR16" s="1365">
        <v>2.2037882457240039E-2</v>
      </c>
      <c r="AS16" s="1365">
        <v>1.1393223423016277E-2</v>
      </c>
      <c r="AT16" s="1365">
        <v>1.2681714156292401E-2</v>
      </c>
      <c r="AU16" s="1365">
        <v>1.0246994214965057E-3</v>
      </c>
      <c r="AV16" s="1365">
        <v>2.3259487958303075E-2</v>
      </c>
      <c r="AW16" s="1365">
        <v>2.3954465757032931E-2</v>
      </c>
      <c r="AX16" s="1365">
        <v>8.5484299217767304E-2</v>
      </c>
      <c r="AY16" s="1365">
        <v>4.4598893417927873E-2</v>
      </c>
      <c r="AZ16" s="1365">
        <v>1.1022669262101813E-2</v>
      </c>
      <c r="BA16" s="1365">
        <v>4.6569523199872856E-3</v>
      </c>
      <c r="BB16" s="1365">
        <v>5.8954131060539377E-3</v>
      </c>
      <c r="BC16" s="1365">
        <v>3.8068416411408387E-4</v>
      </c>
      <c r="BD16" s="1365">
        <v>8.7336152289722527E-3</v>
      </c>
      <c r="BE16" s="1365">
        <v>1.0196071718610065E-2</v>
      </c>
      <c r="BF16" s="1365">
        <v>3.0685729309871457E-2</v>
      </c>
      <c r="BG16" s="1365">
        <v>1.8210985094025613E-2</v>
      </c>
      <c r="BH16" s="1365">
        <v>3.4223658788001647E-3</v>
      </c>
      <c r="BI16" s="1365">
        <v>1.0418940546674156E-3</v>
      </c>
      <c r="BJ16" s="1365">
        <v>2.1590365150203515E-3</v>
      </c>
      <c r="BK16" s="1365">
        <v>7.9171171826111422E-5</v>
      </c>
      <c r="BL16" s="1365">
        <v>1.919592821580308E-3</v>
      </c>
      <c r="BM16" s="1365">
        <v>3.8526837739514888E-3</v>
      </c>
      <c r="BN16" s="1365"/>
      <c r="BO16" s="1365"/>
      <c r="BP16" s="1365"/>
      <c r="BQ16" s="1365"/>
      <c r="BR16" s="1365"/>
      <c r="BS16" s="1365"/>
      <c r="BT16" s="1365"/>
      <c r="BU16" s="1365"/>
      <c r="BV16" s="1365">
        <v>0.52360539787318183</v>
      </c>
      <c r="BW16" s="1365">
        <v>1.0663695732114828E-2</v>
      </c>
      <c r="BX16" s="1365">
        <v>-1.2742971458113825E-2</v>
      </c>
      <c r="BY16" s="1365">
        <v>2.7005626512263389E-2</v>
      </c>
      <c r="BZ16" s="1365">
        <v>1.1781375567087873E-2</v>
      </c>
      <c r="CA16" s="1365">
        <v>4.3036233824498022E-3</v>
      </c>
      <c r="CB16" s="1365">
        <v>0.44600125506458016</v>
      </c>
      <c r="CC16" s="1365">
        <v>3.6592899938979573E-2</v>
      </c>
      <c r="CD16" s="1365"/>
      <c r="CE16" s="1365"/>
      <c r="CF16" s="1365"/>
      <c r="CG16" s="1365"/>
      <c r="CH16" s="1365"/>
      <c r="CI16" s="1365"/>
      <c r="CJ16" s="1365"/>
      <c r="CK16" s="1365"/>
    </row>
    <row r="17" spans="1:89" x14ac:dyDescent="0.2">
      <c r="A17" s="1365">
        <v>1928</v>
      </c>
      <c r="B17" s="1365">
        <v>0.99434781074523926</v>
      </c>
      <c r="C17" s="1365">
        <v>0.12015550069945351</v>
      </c>
      <c r="D17" s="1365">
        <v>3.9639727742989225E-2</v>
      </c>
      <c r="E17" s="1365">
        <v>7.1753853612880378E-2</v>
      </c>
      <c r="F17" s="1365">
        <v>5.3903896665588841E-2</v>
      </c>
      <c r="G17" s="1365">
        <v>9.8209742452272965E-3</v>
      </c>
      <c r="H17" s="1365">
        <v>0.56468554848271901</v>
      </c>
      <c r="I17" s="1365">
        <v>0.13438841881735869</v>
      </c>
      <c r="J17" s="1365"/>
      <c r="K17" s="1365"/>
      <c r="L17" s="1365"/>
      <c r="M17" s="1365"/>
      <c r="N17" s="1365"/>
      <c r="O17" s="1365"/>
      <c r="P17" s="1365"/>
      <c r="Q17" s="1365"/>
      <c r="R17" s="1365">
        <v>0.48212533272598512</v>
      </c>
      <c r="S17" s="1365">
        <v>0.10731696328667858</v>
      </c>
      <c r="T17" s="1365">
        <v>5.2796010524595295E-2</v>
      </c>
      <c r="U17" s="1365">
        <v>4.5386006888061485E-2</v>
      </c>
      <c r="V17" s="1365">
        <v>4.1467614193978507E-2</v>
      </c>
      <c r="W17" s="1365">
        <v>5.6773860184074773E-3</v>
      </c>
      <c r="X17" s="1365">
        <v>0.1338410458964413</v>
      </c>
      <c r="Y17" s="1365">
        <v>9.5640305917822438E-2</v>
      </c>
      <c r="Z17" s="1365">
        <v>0.38106254204596313</v>
      </c>
      <c r="AA17" s="1365">
        <v>0.10003079035436438</v>
      </c>
      <c r="AB17" s="1365">
        <v>4.5300747926473491E-2</v>
      </c>
      <c r="AC17" s="1365">
        <v>3.338960009461945E-2</v>
      </c>
      <c r="AD17" s="1365">
        <v>3.426004606370419E-2</v>
      </c>
      <c r="AE17" s="1365">
        <v>4.2758264816083729E-3</v>
      </c>
      <c r="AF17" s="1365">
        <v>8.8139762907312874E-2</v>
      </c>
      <c r="AG17" s="1365">
        <v>7.5665768217880416E-2</v>
      </c>
      <c r="AH17" s="1365">
        <v>0.22265994754521939</v>
      </c>
      <c r="AI17" s="1365">
        <v>8.2807823471733905E-2</v>
      </c>
      <c r="AJ17" s="1365">
        <v>3.0076855209854932E-2</v>
      </c>
      <c r="AK17" s="1365">
        <v>1.6699606326238393E-2</v>
      </c>
      <c r="AL17" s="1365">
        <v>1.8376901669232434E-2</v>
      </c>
      <c r="AM17" s="1365">
        <v>1.6928336800406756E-3</v>
      </c>
      <c r="AN17" s="1365">
        <v>3.6021203181840607E-2</v>
      </c>
      <c r="AO17" s="1365">
        <v>3.6984724006278509E-2</v>
      </c>
      <c r="AP17" s="1365">
        <v>0.1736344933881826</v>
      </c>
      <c r="AQ17" s="1365">
        <v>7.1701587033396158E-2</v>
      </c>
      <c r="AR17" s="1365">
        <v>2.4188923610437018E-2</v>
      </c>
      <c r="AS17" s="1365">
        <v>1.2182719299975681E-2</v>
      </c>
      <c r="AT17" s="1365">
        <v>1.3617945433604008E-2</v>
      </c>
      <c r="AU17" s="1365">
        <v>1.12670342668578E-3</v>
      </c>
      <c r="AV17" s="1365">
        <v>2.4159887412634608E-2</v>
      </c>
      <c r="AW17" s="1365">
        <v>2.6656727171449367E-2</v>
      </c>
      <c r="AX17" s="1365">
        <v>9.5400063629359586E-2</v>
      </c>
      <c r="AY17" s="1365">
        <v>4.754400667614337E-2</v>
      </c>
      <c r="AZ17" s="1365">
        <v>1.2564456698809238E-2</v>
      </c>
      <c r="BA17" s="1365">
        <v>4.8688963179536115E-3</v>
      </c>
      <c r="BB17" s="1365">
        <v>7.2000153835028568E-3</v>
      </c>
      <c r="BC17" s="1365">
        <v>4.2118393962908179E-4</v>
      </c>
      <c r="BD17" s="1365">
        <v>9.1385586356650273E-3</v>
      </c>
      <c r="BE17" s="1365">
        <v>1.3662945977656386E-2</v>
      </c>
      <c r="BF17" s="1365">
        <v>3.6939646693145249E-2</v>
      </c>
      <c r="BG17" s="1365">
        <v>1.9358134029172563E-2</v>
      </c>
      <c r="BH17" s="1365">
        <v>4.435369511811958E-3</v>
      </c>
      <c r="BI17" s="1365">
        <v>9.9444971744451342E-4</v>
      </c>
      <c r="BJ17" s="1365">
        <v>3.2757979226851115E-3</v>
      </c>
      <c r="BK17" s="1365">
        <v>9.0432558369762391E-5</v>
      </c>
      <c r="BL17" s="1365">
        <v>2.0844045003715114E-3</v>
      </c>
      <c r="BM17" s="1365">
        <v>6.7010584532898199E-3</v>
      </c>
      <c r="BN17" s="1365"/>
      <c r="BO17" s="1365"/>
      <c r="BP17" s="1365"/>
      <c r="BQ17" s="1365"/>
      <c r="BR17" s="1365"/>
      <c r="BS17" s="1365"/>
      <c r="BT17" s="1365"/>
      <c r="BU17" s="1365"/>
      <c r="BV17" s="1365">
        <v>0.51222247801925413</v>
      </c>
      <c r="BW17" s="1365">
        <v>1.2838537412774922E-2</v>
      </c>
      <c r="BX17" s="1365">
        <v>-1.3156282781606075E-2</v>
      </c>
      <c r="BY17" s="1365">
        <v>2.6367846724818896E-2</v>
      </c>
      <c r="BZ17" s="1365">
        <v>1.2436282471610334E-2</v>
      </c>
      <c r="CA17" s="1365">
        <v>4.1435882268198191E-3</v>
      </c>
      <c r="CB17" s="1365">
        <v>0.43084450258627771</v>
      </c>
      <c r="CC17" s="1365">
        <v>3.8748112899536252E-2</v>
      </c>
      <c r="CD17" s="1365"/>
      <c r="CE17" s="1365"/>
      <c r="CF17" s="1365"/>
      <c r="CG17" s="1365"/>
      <c r="CH17" s="1365"/>
      <c r="CI17" s="1365"/>
      <c r="CJ17" s="1365"/>
      <c r="CK17" s="1365"/>
    </row>
    <row r="18" spans="1:89" x14ac:dyDescent="0.2">
      <c r="A18" s="1365">
        <v>1929</v>
      </c>
      <c r="B18" s="1365">
        <v>0.99371927976608276</v>
      </c>
      <c r="C18" s="1365">
        <v>0.13469185191662397</v>
      </c>
      <c r="D18" s="1365">
        <v>4.1369219762506286E-2</v>
      </c>
      <c r="E18" s="1365">
        <v>6.4821991696839068E-2</v>
      </c>
      <c r="F18" s="1365">
        <v>5.1555429118241597E-2</v>
      </c>
      <c r="G18" s="1365">
        <v>1.0135805931161484E-2</v>
      </c>
      <c r="H18" s="1365">
        <v>0.55998110625535957</v>
      </c>
      <c r="I18" s="1365">
        <v>0.13116387518863498</v>
      </c>
      <c r="J18" s="1365"/>
      <c r="K18" s="1365"/>
      <c r="L18" s="1365"/>
      <c r="M18" s="1365"/>
      <c r="N18" s="1365"/>
      <c r="O18" s="1365"/>
      <c r="P18" s="1365"/>
      <c r="Q18" s="1365"/>
      <c r="R18" s="1365">
        <v>0.46878555966836843</v>
      </c>
      <c r="S18" s="1365">
        <v>0.12070974583995338</v>
      </c>
      <c r="T18" s="1365">
        <v>5.285733672858655E-2</v>
      </c>
      <c r="U18" s="1365">
        <v>4.161351125382759E-2</v>
      </c>
      <c r="V18" s="1365">
        <v>3.8515199683865985E-2</v>
      </c>
      <c r="W18" s="1365">
        <v>5.4016512972364346E-3</v>
      </c>
      <c r="X18" s="1365">
        <v>0.11998558228388517</v>
      </c>
      <c r="Y18" s="1365">
        <v>8.970253258101335E-2</v>
      </c>
      <c r="Z18" s="1365">
        <v>0.37428113053473877</v>
      </c>
      <c r="AA18" s="1365">
        <v>0.11233455020434129</v>
      </c>
      <c r="AB18" s="1365">
        <v>4.5273206780721956E-2</v>
      </c>
      <c r="AC18" s="1365">
        <v>3.0406256278156039E-2</v>
      </c>
      <c r="AD18" s="1365">
        <v>3.1743302975083994E-2</v>
      </c>
      <c r="AE18" s="1365">
        <v>4.1586658998198087E-3</v>
      </c>
      <c r="AF18" s="1365">
        <v>7.9639019669888123E-2</v>
      </c>
      <c r="AG18" s="1365">
        <v>7.0726128726727538E-2</v>
      </c>
      <c r="AH18" s="1365">
        <v>0.22117363733999085</v>
      </c>
      <c r="AI18" s="1365">
        <v>9.2495578257375421E-2</v>
      </c>
      <c r="AJ18" s="1365">
        <v>2.9963542839681258E-2</v>
      </c>
      <c r="AK18" s="1365">
        <v>1.5200983574172803E-2</v>
      </c>
      <c r="AL18" s="1365">
        <v>1.6561018748983112E-2</v>
      </c>
      <c r="AM18" s="1365">
        <v>1.6190328270346672E-3</v>
      </c>
      <c r="AN18" s="1365">
        <v>3.2076615722363352E-2</v>
      </c>
      <c r="AO18" s="1365">
        <v>3.3256865370380195E-2</v>
      </c>
      <c r="AP18" s="1365">
        <v>0.17350156198986472</v>
      </c>
      <c r="AQ18" s="1365">
        <v>8.0127484582442912E-2</v>
      </c>
      <c r="AR18" s="1365">
        <v>2.4226832772613914E-2</v>
      </c>
      <c r="AS18" s="1365">
        <v>1.1295294247840242E-2</v>
      </c>
      <c r="AT18" s="1365">
        <v>1.2066237513408396E-2</v>
      </c>
      <c r="AU18" s="1365">
        <v>1.068918040855116E-3</v>
      </c>
      <c r="AV18" s="1365">
        <v>2.1315070277100577E-2</v>
      </c>
      <c r="AW18" s="1365">
        <v>2.3401724555603548E-2</v>
      </c>
      <c r="AX18" s="1365">
        <v>9.8221184552131885E-2</v>
      </c>
      <c r="AY18" s="1365">
        <v>5.5157068325512142E-2</v>
      </c>
      <c r="AZ18" s="1365">
        <v>1.3000552818558223E-2</v>
      </c>
      <c r="BA18" s="1365">
        <v>4.685192917029647E-3</v>
      </c>
      <c r="BB18" s="1365">
        <v>6.0572557295502172E-3</v>
      </c>
      <c r="BC18" s="1365">
        <v>3.8873929933185773E-4</v>
      </c>
      <c r="BD18" s="1365">
        <v>7.7841976237991231E-3</v>
      </c>
      <c r="BE18" s="1365">
        <v>1.1148177838350658E-2</v>
      </c>
      <c r="BF18" s="1365">
        <v>4.0322567952663445E-2</v>
      </c>
      <c r="BG18" s="1365">
        <v>2.4655371726242069E-2</v>
      </c>
      <c r="BH18" s="1365">
        <v>4.8185457454373477E-3</v>
      </c>
      <c r="BI18" s="1365">
        <v>1.0195490660745809E-3</v>
      </c>
      <c r="BJ18" s="1365">
        <v>2.6658963434562041E-3</v>
      </c>
      <c r="BK18" s="1365">
        <v>8.1638625313191113E-5</v>
      </c>
      <c r="BL18" s="1365">
        <v>1.7436729896431592E-3</v>
      </c>
      <c r="BM18" s="1365">
        <v>5.3378934564968861E-3</v>
      </c>
      <c r="BN18" s="1365"/>
      <c r="BO18" s="1365"/>
      <c r="BP18" s="1365"/>
      <c r="BQ18" s="1365"/>
      <c r="BR18" s="1365"/>
      <c r="BS18" s="1365"/>
      <c r="BT18" s="1365"/>
      <c r="BU18" s="1365"/>
      <c r="BV18" s="1365">
        <v>0.52493372009771433</v>
      </c>
      <c r="BW18" s="1365">
        <v>1.3982106076670595E-2</v>
      </c>
      <c r="BX18" s="1365">
        <v>-1.1488116966080266E-2</v>
      </c>
      <c r="BY18" s="1365">
        <v>2.3208480443011475E-2</v>
      </c>
      <c r="BZ18" s="1365">
        <v>1.3040229434375612E-2</v>
      </c>
      <c r="CA18" s="1365">
        <v>4.7341546339250496E-3</v>
      </c>
      <c r="CB18" s="1365">
        <v>0.4399955239714744</v>
      </c>
      <c r="CC18" s="1365">
        <v>4.1461342607621632E-2</v>
      </c>
      <c r="CD18" s="1365"/>
      <c r="CE18" s="1365"/>
      <c r="CF18" s="1365"/>
      <c r="CG18" s="1365"/>
      <c r="CH18" s="1365"/>
      <c r="CI18" s="1365"/>
      <c r="CJ18" s="1365"/>
      <c r="CK18" s="1365"/>
    </row>
    <row r="19" spans="1:89" x14ac:dyDescent="0.2">
      <c r="A19" s="1365">
        <v>1930</v>
      </c>
      <c r="B19" s="1365">
        <v>0.99379211664199829</v>
      </c>
      <c r="C19" s="1365">
        <v>0.11958097441325262</v>
      </c>
      <c r="D19" s="1365">
        <v>4.1999622815417068E-2</v>
      </c>
      <c r="E19" s="1365">
        <v>6.9253910950661857E-2</v>
      </c>
      <c r="F19" s="1365">
        <v>4.9290536515441741E-2</v>
      </c>
      <c r="G19" s="1365">
        <v>1.1553655666237631E-2</v>
      </c>
      <c r="H19" s="1365">
        <v>0.58416468030861113</v>
      </c>
      <c r="I19" s="1365">
        <v>0.11794882720798565</v>
      </c>
      <c r="J19" s="1365"/>
      <c r="K19" s="1365"/>
      <c r="L19" s="1365"/>
      <c r="M19" s="1365"/>
      <c r="N19" s="1365"/>
      <c r="O19" s="1365"/>
      <c r="P19" s="1365"/>
      <c r="Q19" s="1365"/>
      <c r="R19" s="1365">
        <v>0.46165502396418623</v>
      </c>
      <c r="S19" s="1365">
        <v>0.11194247750684913</v>
      </c>
      <c r="T19" s="1365">
        <v>5.5194963481342042E-2</v>
      </c>
      <c r="U19" s="1365">
        <v>4.5501519124030353E-2</v>
      </c>
      <c r="V19" s="1365">
        <v>3.5231275214062843E-2</v>
      </c>
      <c r="W19" s="1365">
        <v>6.4049177507041199E-3</v>
      </c>
      <c r="X19" s="1365">
        <v>0.131475707064764</v>
      </c>
      <c r="Y19" s="1365">
        <v>7.5904163822433854E-2</v>
      </c>
      <c r="Z19" s="1365">
        <v>0.35358441031410837</v>
      </c>
      <c r="AA19" s="1365">
        <v>0.10341733560691536</v>
      </c>
      <c r="AB19" s="1365">
        <v>4.4922120844545457E-2</v>
      </c>
      <c r="AC19" s="1365">
        <v>3.2727035590154573E-2</v>
      </c>
      <c r="AD19" s="1365">
        <v>2.7863029945379068E-2</v>
      </c>
      <c r="AE19" s="1365">
        <v>4.7531121319820792E-3</v>
      </c>
      <c r="AF19" s="1365">
        <v>8.3433685751278658E-2</v>
      </c>
      <c r="AG19" s="1365">
        <v>5.6468090443853126E-2</v>
      </c>
      <c r="AH19" s="1365">
        <v>0.19349671603149471</v>
      </c>
      <c r="AI19" s="1365">
        <v>7.8738565822658507E-2</v>
      </c>
      <c r="AJ19" s="1365">
        <v>2.6684071530600928E-2</v>
      </c>
      <c r="AK19" s="1365">
        <v>1.5535682074865673E-2</v>
      </c>
      <c r="AL19" s="1365">
        <v>1.3673454568798716E-2</v>
      </c>
      <c r="AM19" s="1365">
        <v>1.8209396758217997E-3</v>
      </c>
      <c r="AN19" s="1365">
        <v>3.2821953735090968E-2</v>
      </c>
      <c r="AO19" s="1365">
        <v>2.4222048623658107E-2</v>
      </c>
      <c r="AP19" s="1365">
        <v>0.14654186621889803</v>
      </c>
      <c r="AQ19" s="1365">
        <v>6.5680664050958529E-2</v>
      </c>
      <c r="AR19" s="1365">
        <v>2.1128441203842864E-2</v>
      </c>
      <c r="AS19" s="1365">
        <v>1.1528302727237094E-2</v>
      </c>
      <c r="AT19" s="1365">
        <v>9.5844551491912726E-3</v>
      </c>
      <c r="AU19" s="1365">
        <v>1.1859919048615622E-3</v>
      </c>
      <c r="AV19" s="1365">
        <v>2.1399520949301722E-2</v>
      </c>
      <c r="AW19" s="1365">
        <v>1.6034490233505026E-2</v>
      </c>
      <c r="AX19" s="1365">
        <v>7.5159919883586154E-2</v>
      </c>
      <c r="AY19" s="1365">
        <v>4.1713484742282571E-2</v>
      </c>
      <c r="AZ19" s="1365">
        <v>1.0644156808723205E-2</v>
      </c>
      <c r="BA19" s="1365">
        <v>4.9074303752759656E-3</v>
      </c>
      <c r="BB19" s="1365">
        <v>4.0050877951358244E-3</v>
      </c>
      <c r="BC19" s="1365">
        <v>4.3301245240958856E-4</v>
      </c>
      <c r="BD19" s="1365">
        <v>7.8630786222796227E-3</v>
      </c>
      <c r="BE19" s="1365">
        <v>5.5936690874793761E-3</v>
      </c>
      <c r="BF19" s="1365">
        <v>2.6650444452161005E-2</v>
      </c>
      <c r="BG19" s="1365">
        <v>1.7880488762207575E-2</v>
      </c>
      <c r="BH19" s="1365">
        <v>3.1420468852516605E-3</v>
      </c>
      <c r="BI19" s="1365">
        <v>9.9447476218994719E-4</v>
      </c>
      <c r="BJ19" s="1365">
        <v>1.1528427592286498E-3</v>
      </c>
      <c r="BK19" s="1365">
        <v>9.8670569507347818E-5</v>
      </c>
      <c r="BL19" s="1365">
        <v>1.9610066181234538E-3</v>
      </c>
      <c r="BM19" s="1365">
        <v>1.4209140956523711E-3</v>
      </c>
      <c r="BN19" s="1365"/>
      <c r="BO19" s="1365"/>
      <c r="BP19" s="1365"/>
      <c r="BQ19" s="1365"/>
      <c r="BR19" s="1365"/>
      <c r="BS19" s="1365"/>
      <c r="BT19" s="1365"/>
      <c r="BU19" s="1365"/>
      <c r="BV19" s="1365">
        <v>0.53213709267781206</v>
      </c>
      <c r="BW19" s="1365">
        <v>7.6384969064034886E-3</v>
      </c>
      <c r="BX19" s="1365">
        <v>-1.3195340665924976E-2</v>
      </c>
      <c r="BY19" s="1365">
        <v>2.3752391826631504E-2</v>
      </c>
      <c r="BZ19" s="1365">
        <v>1.4059261301378898E-2</v>
      </c>
      <c r="CA19" s="1365">
        <v>5.1487379155335106E-3</v>
      </c>
      <c r="CB19" s="1365">
        <v>0.45268897324384716</v>
      </c>
      <c r="CC19" s="1365">
        <v>4.2044663385551795E-2</v>
      </c>
      <c r="CD19" s="1365"/>
      <c r="CE19" s="1365"/>
      <c r="CF19" s="1365"/>
      <c r="CG19" s="1365"/>
      <c r="CH19" s="1365"/>
      <c r="CI19" s="1365"/>
      <c r="CJ19" s="1365"/>
      <c r="CK19" s="1365"/>
    </row>
    <row r="20" spans="1:89" x14ac:dyDescent="0.2">
      <c r="A20" s="1365">
        <v>1931</v>
      </c>
      <c r="B20" s="1365">
        <v>0.99467206001281738</v>
      </c>
      <c r="C20" s="1365">
        <v>7.8673040398807376E-2</v>
      </c>
      <c r="D20" s="1365">
        <v>4.8776605693212405E-2</v>
      </c>
      <c r="E20" s="1365">
        <v>7.8752494272411488E-2</v>
      </c>
      <c r="F20" s="1365">
        <v>5.021447073170901E-2</v>
      </c>
      <c r="G20" s="1365">
        <v>1.5403653481496284E-2</v>
      </c>
      <c r="H20" s="1365">
        <v>0.61263517263665579</v>
      </c>
      <c r="I20" s="1365">
        <v>0.11021653963059697</v>
      </c>
      <c r="J20" s="1365"/>
      <c r="K20" s="1365"/>
      <c r="L20" s="1365"/>
      <c r="M20" s="1365"/>
      <c r="N20" s="1365"/>
      <c r="O20" s="1365"/>
      <c r="P20" s="1365"/>
      <c r="Q20" s="1365"/>
      <c r="R20" s="1365">
        <v>0.46239999068201371</v>
      </c>
      <c r="S20" s="1365">
        <v>7.4739388378866997E-2</v>
      </c>
      <c r="T20" s="1365">
        <v>6.5751074754428207E-2</v>
      </c>
      <c r="U20" s="1365">
        <v>5.3562192639428546E-2</v>
      </c>
      <c r="V20" s="1365">
        <v>3.6311279845898707E-2</v>
      </c>
      <c r="W20" s="1365">
        <v>9.1825663893075268E-3</v>
      </c>
      <c r="X20" s="1365">
        <v>0.15077431228483093</v>
      </c>
      <c r="Y20" s="1365">
        <v>7.2079176389252778E-2</v>
      </c>
      <c r="Z20" s="1365">
        <v>0.33791139443992446</v>
      </c>
      <c r="AA20" s="1365">
        <v>6.8198256498230261E-2</v>
      </c>
      <c r="AB20" s="1365">
        <v>5.2820369760626637E-2</v>
      </c>
      <c r="AC20" s="1365">
        <v>3.752374261022947E-2</v>
      </c>
      <c r="AD20" s="1365">
        <v>2.8175090561685899E-2</v>
      </c>
      <c r="AE20" s="1365">
        <v>6.5607131597695597E-3</v>
      </c>
      <c r="AF20" s="1365">
        <v>9.2420236065145461E-2</v>
      </c>
      <c r="AG20" s="1365">
        <v>5.2212985784237192E-2</v>
      </c>
      <c r="AH20" s="1365">
        <v>0.16817885727944107</v>
      </c>
      <c r="AI20" s="1365">
        <v>4.8164545393648721E-2</v>
      </c>
      <c r="AJ20" s="1365">
        <v>2.9105903907611332E-2</v>
      </c>
      <c r="AK20" s="1365">
        <v>1.6642849858392039E-2</v>
      </c>
      <c r="AL20" s="1365">
        <v>1.3571214501003891E-2</v>
      </c>
      <c r="AM20" s="1365">
        <v>2.5243624098066388E-3</v>
      </c>
      <c r="AN20" s="1365">
        <v>3.6401278247508724E-2</v>
      </c>
      <c r="AO20" s="1365">
        <v>2.1768702961469731E-2</v>
      </c>
      <c r="AP20" s="1365">
        <v>0.12331295963465926</v>
      </c>
      <c r="AQ20" s="1365">
        <v>3.9258439945509267E-2</v>
      </c>
      <c r="AR20" s="1365">
        <v>2.2861462267077363E-2</v>
      </c>
      <c r="AS20" s="1365">
        <v>1.246711217415831E-2</v>
      </c>
      <c r="AT20" s="1365">
        <v>9.5524074139123338E-3</v>
      </c>
      <c r="AU20" s="1365">
        <v>1.6124663351531241E-3</v>
      </c>
      <c r="AV20" s="1365">
        <v>2.3076165074993032E-2</v>
      </c>
      <c r="AW20" s="1365">
        <v>1.4484906423855843E-2</v>
      </c>
      <c r="AX20" s="1365">
        <v>5.8588054090236173E-2</v>
      </c>
      <c r="AY20" s="1365">
        <v>2.4092193988518144E-2</v>
      </c>
      <c r="AZ20" s="1365">
        <v>1.1329690442740813E-2</v>
      </c>
      <c r="BA20" s="1365">
        <v>5.4492446620041934E-3</v>
      </c>
      <c r="BB20" s="1365">
        <v>3.9663660224113859E-3</v>
      </c>
      <c r="BC20" s="1365">
        <v>5.7535208103143038E-4</v>
      </c>
      <c r="BD20" s="1365">
        <v>8.2072072897853496E-3</v>
      </c>
      <c r="BE20" s="1365">
        <v>4.9679996037448586E-3</v>
      </c>
      <c r="BF20" s="1365">
        <v>1.8698582855598469E-2</v>
      </c>
      <c r="BG20" s="1365">
        <v>1.0053623920599771E-2</v>
      </c>
      <c r="BH20" s="1365">
        <v>3.2493374067878544E-3</v>
      </c>
      <c r="BI20" s="1365">
        <v>1.0800698106553097E-3</v>
      </c>
      <c r="BJ20" s="1365">
        <v>1.1378352729970159E-3</v>
      </c>
      <c r="BK20" s="1365">
        <v>1.1926460740703326E-4</v>
      </c>
      <c r="BL20" s="1365">
        <v>1.8119925092193422E-3</v>
      </c>
      <c r="BM20" s="1365">
        <v>1.2464593279321423E-3</v>
      </c>
      <c r="BN20" s="1365"/>
      <c r="BO20" s="1365"/>
      <c r="BP20" s="1365"/>
      <c r="BQ20" s="1365"/>
      <c r="BR20" s="1365"/>
      <c r="BS20" s="1365"/>
      <c r="BT20" s="1365"/>
      <c r="BU20" s="1365"/>
      <c r="BV20" s="1365">
        <v>0.53227206933080362</v>
      </c>
      <c r="BW20" s="1365">
        <v>3.9336520199403785E-3</v>
      </c>
      <c r="BX20" s="1365">
        <v>-1.6974469061215795E-2</v>
      </c>
      <c r="BY20" s="1365">
        <v>2.5190301632982953E-2</v>
      </c>
      <c r="BZ20" s="1365">
        <v>1.3903190885810303E-2</v>
      </c>
      <c r="CA20" s="1365">
        <v>6.2210870921887568E-3</v>
      </c>
      <c r="CB20" s="1365">
        <v>0.46186086035182483</v>
      </c>
      <c r="CC20" s="1365">
        <v>3.8137363241344188E-2</v>
      </c>
      <c r="CD20" s="1365"/>
      <c r="CE20" s="1365"/>
      <c r="CF20" s="1365"/>
      <c r="CG20" s="1365"/>
      <c r="CH20" s="1365"/>
      <c r="CI20" s="1365"/>
      <c r="CJ20" s="1365"/>
      <c r="CK20" s="1365"/>
    </row>
    <row r="21" spans="1:89" x14ac:dyDescent="0.2">
      <c r="A21" s="1365">
        <v>1932</v>
      </c>
      <c r="B21" s="1365">
        <v>0.99320924282073975</v>
      </c>
      <c r="C21" s="1365">
        <v>3.9997954955112526E-2</v>
      </c>
      <c r="D21" s="1365">
        <v>5.706940423700245E-2</v>
      </c>
      <c r="E21" s="1365">
        <v>9.2462213554363709E-2</v>
      </c>
      <c r="F21" s="1365">
        <v>5.1362410486665983E-2</v>
      </c>
      <c r="G21" s="1365">
        <v>2.0478080150570625E-2</v>
      </c>
      <c r="H21" s="1365">
        <v>0.6398545082479159</v>
      </c>
      <c r="I21" s="1365">
        <v>9.1984572682086943E-2</v>
      </c>
      <c r="J21" s="1365"/>
      <c r="K21" s="1365"/>
      <c r="L21" s="1365"/>
      <c r="M21" s="1365"/>
      <c r="N21" s="1365"/>
      <c r="O21" s="1365"/>
      <c r="P21" s="1365"/>
      <c r="Q21" s="1365"/>
      <c r="R21" s="1365">
        <v>0.48060531398363127</v>
      </c>
      <c r="S21" s="1365">
        <v>3.7998057207356897E-2</v>
      </c>
      <c r="T21" s="1365">
        <v>7.9174272341622873E-2</v>
      </c>
      <c r="U21" s="1365">
        <v>6.5099791082810249E-2</v>
      </c>
      <c r="V21" s="1365">
        <v>3.7783791379590079E-2</v>
      </c>
      <c r="W21" s="1365">
        <v>1.3956223361244382E-2</v>
      </c>
      <c r="X21" s="1365">
        <v>0.18499950158531564</v>
      </c>
      <c r="Y21" s="1365">
        <v>6.1593677025691129E-2</v>
      </c>
      <c r="Z21" s="1365">
        <v>0.35179512604017732</v>
      </c>
      <c r="AA21" s="1365">
        <v>3.5365814980268195E-2</v>
      </c>
      <c r="AB21" s="1365">
        <v>6.7938610210919334E-2</v>
      </c>
      <c r="AC21" s="1365">
        <v>4.8705639513423438E-2</v>
      </c>
      <c r="AD21" s="1365">
        <v>2.9772110620864076E-2</v>
      </c>
      <c r="AE21" s="1365">
        <v>9.7693468597736012E-3</v>
      </c>
      <c r="AF21" s="1365">
        <v>0.11462139991550452</v>
      </c>
      <c r="AG21" s="1365">
        <v>4.5622203939424059E-2</v>
      </c>
      <c r="AH21" s="1365">
        <v>0.16514306150349156</v>
      </c>
      <c r="AI21" s="1365">
        <v>2.5046455191752696E-2</v>
      </c>
      <c r="AJ21" s="1365">
        <v>3.6101878107935526E-2</v>
      </c>
      <c r="AK21" s="1365">
        <v>2.142000691122576E-2</v>
      </c>
      <c r="AL21" s="1365">
        <v>1.4492003961862763E-2</v>
      </c>
      <c r="AM21" s="1365">
        <v>3.7852288206711095E-3</v>
      </c>
      <c r="AN21" s="1365">
        <v>4.4927323184959317E-2</v>
      </c>
      <c r="AO21" s="1365">
        <v>1.9370165325084409E-2</v>
      </c>
      <c r="AP21" s="1365">
        <v>0.12283992706619627</v>
      </c>
      <c r="AQ21" s="1365">
        <v>2.0743498975433414E-2</v>
      </c>
      <c r="AR21" s="1365">
        <v>2.9772556866284092E-2</v>
      </c>
      <c r="AS21" s="1365">
        <v>1.6915851030522688E-2</v>
      </c>
      <c r="AT21" s="1365">
        <v>1.0753860702677354E-2</v>
      </c>
      <c r="AU21" s="1365">
        <v>2.4055676914010492E-3</v>
      </c>
      <c r="AV21" s="1365">
        <v>2.8271320071226368E-2</v>
      </c>
      <c r="AW21" s="1365">
        <v>1.3977271728651319E-2</v>
      </c>
      <c r="AX21" s="1365">
        <v>5.8558243638587436E-2</v>
      </c>
      <c r="AY21" s="1365">
        <v>1.3279013671074051E-2</v>
      </c>
      <c r="AZ21" s="1365">
        <v>1.5693176939550035E-2</v>
      </c>
      <c r="BA21" s="1365">
        <v>8.0151092599701369E-3</v>
      </c>
      <c r="BB21" s="1365">
        <v>4.785646058552002E-3</v>
      </c>
      <c r="BC21" s="1365">
        <v>8.8138892734891693E-4</v>
      </c>
      <c r="BD21" s="1365">
        <v>1.0404810489201515E-2</v>
      </c>
      <c r="BE21" s="1365">
        <v>5.4990982928907802E-3</v>
      </c>
      <c r="BF21" s="1365">
        <v>1.5188936530478338E-2</v>
      </c>
      <c r="BG21" s="1365">
        <v>5.0907576134282453E-3</v>
      </c>
      <c r="BH21" s="1365">
        <v>3.8172383204610992E-3</v>
      </c>
      <c r="BI21" s="1365">
        <v>1.4723593662696983E-3</v>
      </c>
      <c r="BJ21" s="1365">
        <v>1.2901043447403734E-3</v>
      </c>
      <c r="BK21" s="1365">
        <v>1.7047757452653804E-4</v>
      </c>
      <c r="BL21" s="1365">
        <v>2.0789893936370017E-3</v>
      </c>
      <c r="BM21" s="1365">
        <v>1.2690099174153841E-3</v>
      </c>
      <c r="BN21" s="1365"/>
      <c r="BO21" s="1365"/>
      <c r="BP21" s="1365"/>
      <c r="BQ21" s="1365"/>
      <c r="BR21" s="1365"/>
      <c r="BS21" s="1365"/>
      <c r="BT21" s="1365"/>
      <c r="BU21" s="1365"/>
      <c r="BV21" s="1365">
        <v>0.51260392883710848</v>
      </c>
      <c r="BW21" s="1365">
        <v>1.9998977477556287E-3</v>
      </c>
      <c r="BX21" s="1365">
        <v>-2.2104868104620423E-2</v>
      </c>
      <c r="BY21" s="1365">
        <v>2.7362422471553467E-2</v>
      </c>
      <c r="BZ21" s="1365">
        <v>1.3578619107075904E-2</v>
      </c>
      <c r="CA21" s="1365">
        <v>6.5218567893262427E-3</v>
      </c>
      <c r="CB21" s="1365">
        <v>0.45485500666260026</v>
      </c>
      <c r="CC21" s="1365">
        <v>3.0390895656395814E-2</v>
      </c>
      <c r="CD21" s="1365"/>
      <c r="CE21" s="1365"/>
      <c r="CF21" s="1365"/>
      <c r="CG21" s="1365"/>
      <c r="CH21" s="1365"/>
      <c r="CI21" s="1365"/>
      <c r="CJ21" s="1365"/>
      <c r="CK21" s="1365"/>
    </row>
    <row r="22" spans="1:89" x14ac:dyDescent="0.2">
      <c r="A22" s="1365">
        <v>1933</v>
      </c>
      <c r="B22" s="1365">
        <v>0.99124646186828613</v>
      </c>
      <c r="C22" s="1365">
        <v>3.8163058775555696E-2</v>
      </c>
      <c r="D22" s="1365">
        <v>5.1622719068714629E-2</v>
      </c>
      <c r="E22" s="1365">
        <v>7.8978027593254979E-2</v>
      </c>
      <c r="F22" s="1365">
        <v>5.17482457937673E-2</v>
      </c>
      <c r="G22" s="1365">
        <v>2.0520140899519843E-2</v>
      </c>
      <c r="H22" s="1365">
        <v>0.64967749037373301</v>
      </c>
      <c r="I22" s="1365">
        <v>0.10053675737327433</v>
      </c>
      <c r="J22" s="1365"/>
      <c r="K22" s="1365"/>
      <c r="L22" s="1365"/>
      <c r="M22" s="1365"/>
      <c r="N22" s="1365"/>
      <c r="O22" s="1365"/>
      <c r="P22" s="1365"/>
      <c r="Q22" s="1365"/>
      <c r="R22" s="1365">
        <v>0.47578648916417993</v>
      </c>
      <c r="S22" s="1365">
        <v>3.5793646214896634E-2</v>
      </c>
      <c r="T22" s="1365">
        <v>7.4523642676710647E-2</v>
      </c>
      <c r="U22" s="1365">
        <v>5.6933006714949261E-2</v>
      </c>
      <c r="V22" s="1365">
        <v>4.0718414150152447E-2</v>
      </c>
      <c r="W22" s="1365">
        <v>1.3526899773594727E-2</v>
      </c>
      <c r="X22" s="1365">
        <v>0.18053448286203058</v>
      </c>
      <c r="Y22" s="1365">
        <v>7.3756396771845673E-2</v>
      </c>
      <c r="Z22" s="1365">
        <v>0.35778242274179878</v>
      </c>
      <c r="AA22" s="1365">
        <v>3.3761795133668331E-2</v>
      </c>
      <c r="AB22" s="1365">
        <v>6.4952020137175825E-2</v>
      </c>
      <c r="AC22" s="1365">
        <v>4.5749185129247666E-2</v>
      </c>
      <c r="AD22" s="1365">
        <v>3.2636528346357246E-2</v>
      </c>
      <c r="AE22" s="1365">
        <v>9.7081869786058428E-3</v>
      </c>
      <c r="AF22" s="1365">
        <v>0.11495909231228633</v>
      </c>
      <c r="AG22" s="1365">
        <v>5.6015614704457546E-2</v>
      </c>
      <c r="AH22" s="1365">
        <v>0.17391325572342559</v>
      </c>
      <c r="AI22" s="1365">
        <v>2.5475782640841684E-2</v>
      </c>
      <c r="AJ22" s="1365">
        <v>3.6270825679601139E-2</v>
      </c>
      <c r="AK22" s="1365">
        <v>2.0030941307764893E-2</v>
      </c>
      <c r="AL22" s="1365">
        <v>1.6324543097360266E-2</v>
      </c>
      <c r="AM22" s="1365">
        <v>3.882406630082564E-3</v>
      </c>
      <c r="AN22" s="1365">
        <v>4.7075021713299435E-2</v>
      </c>
      <c r="AO22" s="1365">
        <v>2.4853734654475625E-2</v>
      </c>
      <c r="AP22" s="1365">
        <v>0.13052978013882624</v>
      </c>
      <c r="AQ22" s="1365">
        <v>2.1691593024099932E-2</v>
      </c>
      <c r="AR22" s="1365">
        <v>2.934368600574979E-2</v>
      </c>
      <c r="AS22" s="1365">
        <v>1.5325335473169119E-2</v>
      </c>
      <c r="AT22" s="1365">
        <v>1.2619122406553109E-2</v>
      </c>
      <c r="AU22" s="1365">
        <v>2.4944844143302354E-3</v>
      </c>
      <c r="AV22" s="1365">
        <v>3.0060083137041668E-2</v>
      </c>
      <c r="AW22" s="1365">
        <v>1.8995475677882376E-2</v>
      </c>
      <c r="AX22" s="1365">
        <v>6.4546189883584001E-2</v>
      </c>
      <c r="AY22" s="1365">
        <v>1.4632665679133513E-2</v>
      </c>
      <c r="AZ22" s="1365">
        <v>1.5526693007596151E-2</v>
      </c>
      <c r="BA22" s="1365">
        <v>7.0857267698957605E-3</v>
      </c>
      <c r="BB22" s="1365">
        <v>6.1941638125571127E-3</v>
      </c>
      <c r="BC22" s="1365">
        <v>9.3537575253896095E-4</v>
      </c>
      <c r="BD22" s="1365">
        <v>1.139636972146767E-2</v>
      </c>
      <c r="BE22" s="1365">
        <v>8.775195140394829E-3</v>
      </c>
      <c r="BF22" s="1365">
        <v>1.882291073007868E-2</v>
      </c>
      <c r="BG22" s="1365">
        <v>6.2341642054655469E-3</v>
      </c>
      <c r="BH22" s="1365">
        <v>4.1724363530832144E-3</v>
      </c>
      <c r="BI22" s="1365">
        <v>1.2932228505752007E-3</v>
      </c>
      <c r="BJ22" s="1365">
        <v>1.985178214060461E-3</v>
      </c>
      <c r="BK22" s="1365">
        <v>1.7807795903788422E-4</v>
      </c>
      <c r="BL22" s="1365">
        <v>2.2258072511990223E-3</v>
      </c>
      <c r="BM22" s="1365">
        <v>2.7340238966573538E-3</v>
      </c>
      <c r="BN22" s="1365"/>
      <c r="BO22" s="1365"/>
      <c r="BP22" s="1365"/>
      <c r="BQ22" s="1365"/>
      <c r="BR22" s="1365"/>
      <c r="BS22" s="1365"/>
      <c r="BT22" s="1365"/>
      <c r="BU22" s="1365"/>
      <c r="BV22" s="1365">
        <v>0.51545997270410626</v>
      </c>
      <c r="BW22" s="1365">
        <v>2.3694125606590621E-3</v>
      </c>
      <c r="BX22" s="1365">
        <v>-2.2900923607996008E-2</v>
      </c>
      <c r="BY22" s="1365">
        <v>2.2045020878305725E-2</v>
      </c>
      <c r="BZ22" s="1365">
        <v>1.1029831643614853E-2</v>
      </c>
      <c r="CA22" s="1365">
        <v>6.9932411259251166E-3</v>
      </c>
      <c r="CB22" s="1365">
        <v>0.46914300751170246</v>
      </c>
      <c r="CC22" s="1365">
        <v>2.678036060142866E-2</v>
      </c>
      <c r="CD22" s="1365"/>
      <c r="CE22" s="1365"/>
      <c r="CF22" s="1365"/>
      <c r="CG22" s="1365"/>
      <c r="CH22" s="1365"/>
      <c r="CI22" s="1365"/>
      <c r="CJ22" s="1365"/>
      <c r="CK22" s="1365"/>
    </row>
    <row r="23" spans="1:89" x14ac:dyDescent="0.2">
      <c r="A23" s="1365">
        <v>1934</v>
      </c>
      <c r="B23" s="1365">
        <v>0.99375522136688232</v>
      </c>
      <c r="C23" s="1365">
        <v>7.6988136017050735E-2</v>
      </c>
      <c r="D23" s="1365">
        <v>4.4397770250423366E-2</v>
      </c>
      <c r="E23" s="1365">
        <v>5.8393534327436214E-2</v>
      </c>
      <c r="F23" s="1365">
        <v>5.0403996753477245E-2</v>
      </c>
      <c r="G23" s="1365">
        <v>1.8718359243750003E-2</v>
      </c>
      <c r="H23" s="1365">
        <v>0.63515410181834653</v>
      </c>
      <c r="I23" s="1365">
        <v>0.10969932831089742</v>
      </c>
      <c r="J23" s="1365"/>
      <c r="K23" s="1365"/>
      <c r="L23" s="1365"/>
      <c r="M23" s="1365"/>
      <c r="N23" s="1365"/>
      <c r="O23" s="1365"/>
      <c r="P23" s="1365"/>
      <c r="Q23" s="1365"/>
      <c r="R23" s="1365">
        <v>0.48833810795236787</v>
      </c>
      <c r="S23" s="1365">
        <v>7.3138729216198198E-2</v>
      </c>
      <c r="T23" s="1365">
        <v>6.3221489722886992E-2</v>
      </c>
      <c r="U23" s="1365">
        <v>4.224019897048361E-2</v>
      </c>
      <c r="V23" s="1365">
        <v>3.7840636331263042E-2</v>
      </c>
      <c r="W23" s="1365">
        <v>1.2755375782810878E-2</v>
      </c>
      <c r="X23" s="1365">
        <v>0.18361377605524412</v>
      </c>
      <c r="Y23" s="1365">
        <v>7.5527901873481032E-2</v>
      </c>
      <c r="Z23" s="1365">
        <v>0.37786200193690694</v>
      </c>
      <c r="AA23" s="1365">
        <v>7.1436723896539933E-2</v>
      </c>
      <c r="AB23" s="1365">
        <v>5.8323209303065227E-2</v>
      </c>
      <c r="AC23" s="1365">
        <v>3.4971897983875323E-2</v>
      </c>
      <c r="AD23" s="1365">
        <v>3.1291067530305222E-2</v>
      </c>
      <c r="AE23" s="1365">
        <v>8.8948279777665649E-3</v>
      </c>
      <c r="AF23" s="1365">
        <v>0.11312232204160114</v>
      </c>
      <c r="AG23" s="1365">
        <v>5.9821953203753497E-2</v>
      </c>
      <c r="AH23" s="1365">
        <v>0.19057203346423909</v>
      </c>
      <c r="AI23" s="1365">
        <v>5.5007731935199623E-2</v>
      </c>
      <c r="AJ23" s="1365">
        <v>3.1064579132238337E-2</v>
      </c>
      <c r="AK23" s="1365">
        <v>1.5206587693572013E-2</v>
      </c>
      <c r="AL23" s="1365">
        <v>1.5408342092318469E-2</v>
      </c>
      <c r="AM23" s="1365">
        <v>3.4538211986278634E-3</v>
      </c>
      <c r="AN23" s="1365">
        <v>4.4490046279894974E-2</v>
      </c>
      <c r="AO23" s="1365">
        <v>2.5940925132387826E-2</v>
      </c>
      <c r="AP23" s="1365">
        <v>0.14531400231578781</v>
      </c>
      <c r="AQ23" s="1365">
        <v>4.713672056520947E-2</v>
      </c>
      <c r="AR23" s="1365">
        <v>2.6393751310959685E-2</v>
      </c>
      <c r="AS23" s="1365">
        <v>1.1549541295085751E-2</v>
      </c>
      <c r="AT23" s="1365">
        <v>1.1372785005475524E-2</v>
      </c>
      <c r="AU23" s="1365">
        <v>2.1997460895113378E-3</v>
      </c>
      <c r="AV23" s="1365">
        <v>2.8079085521444731E-2</v>
      </c>
      <c r="AW23" s="1365">
        <v>1.8582372528101295E-2</v>
      </c>
      <c r="AX23" s="1365">
        <v>7.158104179944931E-2</v>
      </c>
      <c r="AY23" s="1365">
        <v>3.1023334066258703E-2</v>
      </c>
      <c r="AZ23" s="1365">
        <v>1.2991669339274405E-2</v>
      </c>
      <c r="BA23" s="1365">
        <v>5.0805103551295003E-3</v>
      </c>
      <c r="BB23" s="1365">
        <v>4.7620539514610406E-3</v>
      </c>
      <c r="BC23" s="1365">
        <v>7.9918279367266454E-4</v>
      </c>
      <c r="BD23" s="1365">
        <v>1.0217883680821639E-2</v>
      </c>
      <c r="BE23" s="1365">
        <v>6.7064076128313492E-3</v>
      </c>
      <c r="BF23" s="1365">
        <v>2.1675640321514401E-2</v>
      </c>
      <c r="BG23" s="1365">
        <v>1.2503420092113287E-2</v>
      </c>
      <c r="BH23" s="1365">
        <v>3.1303810559681613E-3</v>
      </c>
      <c r="BI23" s="1365">
        <v>9.5413451981208209E-4</v>
      </c>
      <c r="BJ23" s="1365">
        <v>1.303683080678342E-3</v>
      </c>
      <c r="BK23" s="1365">
        <v>1.5405876778642127E-4</v>
      </c>
      <c r="BL23" s="1365">
        <v>2.0336646648925491E-3</v>
      </c>
      <c r="BM23" s="1365">
        <v>1.5962981402635602E-3</v>
      </c>
      <c r="BN23" s="1365"/>
      <c r="BO23" s="1365"/>
      <c r="BP23" s="1365"/>
      <c r="BQ23" s="1365"/>
      <c r="BR23" s="1365"/>
      <c r="BS23" s="1365"/>
      <c r="BT23" s="1365"/>
      <c r="BU23" s="1365"/>
      <c r="BV23" s="1365">
        <v>0.50541711341451445</v>
      </c>
      <c r="BW23" s="1365">
        <v>3.8494068008525367E-3</v>
      </c>
      <c r="BX23" s="1365">
        <v>-1.8823719472463626E-2</v>
      </c>
      <c r="BY23" s="1365">
        <v>1.6153335356952604E-2</v>
      </c>
      <c r="BZ23" s="1365">
        <v>1.2563360422214204E-2</v>
      </c>
      <c r="CA23" s="1365">
        <v>5.9629834609391252E-3</v>
      </c>
      <c r="CB23" s="1365">
        <v>0.45154032576310243</v>
      </c>
      <c r="CC23" s="1365">
        <v>3.4171426437416386E-2</v>
      </c>
      <c r="CD23" s="1365"/>
      <c r="CE23" s="1365"/>
      <c r="CF23" s="1365"/>
      <c r="CG23" s="1365"/>
      <c r="CH23" s="1365"/>
      <c r="CI23" s="1365"/>
      <c r="CJ23" s="1365"/>
      <c r="CK23" s="1365"/>
    </row>
    <row r="24" spans="1:89" x14ac:dyDescent="0.2">
      <c r="A24" s="1365">
        <v>1935</v>
      </c>
      <c r="B24" s="1365">
        <v>0.99513024091720581</v>
      </c>
      <c r="C24" s="1365">
        <v>9.0133757389780633E-2</v>
      </c>
      <c r="D24" s="1365">
        <v>3.9036958998903713E-2</v>
      </c>
      <c r="E24" s="1365">
        <v>5.2734728336247962E-2</v>
      </c>
      <c r="F24" s="1365">
        <v>5.6326461949495081E-2</v>
      </c>
      <c r="G24" s="1365">
        <v>1.7278254333833953E-2</v>
      </c>
      <c r="H24" s="1365">
        <v>0.60544546483781103</v>
      </c>
      <c r="I24" s="1365">
        <v>0.1341746360934937</v>
      </c>
      <c r="J24" s="1365"/>
      <c r="K24" s="1365"/>
      <c r="L24" s="1365"/>
      <c r="M24" s="1365"/>
      <c r="N24" s="1365"/>
      <c r="O24" s="1365"/>
      <c r="P24" s="1365"/>
      <c r="Q24" s="1365"/>
      <c r="R24" s="1365">
        <v>0.48001999586467853</v>
      </c>
      <c r="S24" s="1365">
        <v>8.4148180480006426E-2</v>
      </c>
      <c r="T24" s="1365">
        <v>5.4821870004055945E-2</v>
      </c>
      <c r="U24" s="1365">
        <v>3.7504019075648251E-2</v>
      </c>
      <c r="V24" s="1365">
        <v>3.9632376180443199E-2</v>
      </c>
      <c r="W24" s="1365">
        <v>1.137933293778466E-2</v>
      </c>
      <c r="X24" s="1365">
        <v>0.16805757854161871</v>
      </c>
      <c r="Y24" s="1365">
        <v>8.4476638645121324E-2</v>
      </c>
      <c r="Z24" s="1365">
        <v>0.36618774556424238</v>
      </c>
      <c r="AA24" s="1365">
        <v>8.0886731109267529E-2</v>
      </c>
      <c r="AB24" s="1365">
        <v>4.8258055198728299E-2</v>
      </c>
      <c r="AC24" s="1365">
        <v>3.0321948682749369E-2</v>
      </c>
      <c r="AD24" s="1365">
        <v>3.2679247745759872E-2</v>
      </c>
      <c r="AE24" s="1365">
        <v>7.7868400063112698E-3</v>
      </c>
      <c r="AF24" s="1365">
        <v>9.9622499342828852E-2</v>
      </c>
      <c r="AG24" s="1365">
        <v>6.6632423478597241E-2</v>
      </c>
      <c r="AH24" s="1365">
        <v>0.19391897044918288</v>
      </c>
      <c r="AI24" s="1365">
        <v>6.3712760403835542E-2</v>
      </c>
      <c r="AJ24" s="1365">
        <v>2.6222394963590499E-2</v>
      </c>
      <c r="AK24" s="1365">
        <v>1.3652682567326446E-2</v>
      </c>
      <c r="AL24" s="1365">
        <v>1.6420112615258102E-2</v>
      </c>
      <c r="AM24" s="1365">
        <v>3.1186721571204007E-3</v>
      </c>
      <c r="AN24" s="1365">
        <v>4.1155961937009426E-2</v>
      </c>
      <c r="AO24" s="1365">
        <v>2.9636385805042523E-2</v>
      </c>
      <c r="AP24" s="1365">
        <v>0.14858244684265245</v>
      </c>
      <c r="AQ24" s="1365">
        <v>5.4909014087662869E-2</v>
      </c>
      <c r="AR24" s="1365">
        <v>2.2521363817803539E-2</v>
      </c>
      <c r="AS24" s="1365">
        <v>1.040752521366667E-2</v>
      </c>
      <c r="AT24" s="1365">
        <v>1.1861731383573127E-2</v>
      </c>
      <c r="AU24" s="1365">
        <v>2.005226398332156E-3</v>
      </c>
      <c r="AV24" s="1365">
        <v>2.6314318605734854E-2</v>
      </c>
      <c r="AW24" s="1365">
        <v>2.0563267335879251E-2</v>
      </c>
      <c r="AX24" s="1365">
        <v>7.4187754637715986E-2</v>
      </c>
      <c r="AY24" s="1365">
        <v>3.5436028696354482E-2</v>
      </c>
      <c r="AZ24" s="1365">
        <v>1.0966958992828563E-2</v>
      </c>
      <c r="BA24" s="1365">
        <v>4.5762592648246328E-3</v>
      </c>
      <c r="BB24" s="1365">
        <v>5.1634166670479192E-3</v>
      </c>
      <c r="BC24" s="1365">
        <v>7.245792624853112E-4</v>
      </c>
      <c r="BD24" s="1365">
        <v>9.5084886861266024E-3</v>
      </c>
      <c r="BE24" s="1365">
        <v>7.8120230680484622E-3</v>
      </c>
      <c r="BF24" s="1365">
        <v>2.3005003749331877E-2</v>
      </c>
      <c r="BG24" s="1365">
        <v>1.3886308330479163E-2</v>
      </c>
      <c r="BH24" s="1365">
        <v>2.5756955067416129E-3</v>
      </c>
      <c r="BI24" s="1365">
        <v>9.1566849863647447E-4</v>
      </c>
      <c r="BJ24" s="1365">
        <v>1.5455354116986309E-3</v>
      </c>
      <c r="BK24" s="1365">
        <v>1.3330239487725721E-4</v>
      </c>
      <c r="BL24" s="1365">
        <v>1.7823691081749683E-3</v>
      </c>
      <c r="BM24" s="1365">
        <v>2.1661244987237686E-3</v>
      </c>
      <c r="BN24" s="1365"/>
      <c r="BO24" s="1365"/>
      <c r="BP24" s="1365"/>
      <c r="BQ24" s="1365"/>
      <c r="BR24" s="1365"/>
      <c r="BS24" s="1365"/>
      <c r="BT24" s="1365"/>
      <c r="BU24" s="1365"/>
      <c r="BV24" s="1365">
        <v>0.51511024505252734</v>
      </c>
      <c r="BW24" s="1365">
        <v>5.9855769097742068E-3</v>
      </c>
      <c r="BX24" s="1365">
        <v>-1.5784911005152225E-2</v>
      </c>
      <c r="BY24" s="1365">
        <v>1.5230709260599721E-2</v>
      </c>
      <c r="BZ24" s="1365">
        <v>1.6694085769051882E-2</v>
      </c>
      <c r="CA24" s="1365">
        <v>5.8989213960492937E-3</v>
      </c>
      <c r="CB24" s="1365">
        <v>0.4373878862961923</v>
      </c>
      <c r="CC24" s="1365">
        <v>4.9697997448372375E-2</v>
      </c>
      <c r="CD24" s="1365"/>
      <c r="CE24" s="1365"/>
      <c r="CF24" s="1365"/>
      <c r="CG24" s="1365"/>
      <c r="CH24" s="1365"/>
      <c r="CI24" s="1365"/>
      <c r="CJ24" s="1365"/>
      <c r="CK24" s="1365"/>
    </row>
    <row r="25" spans="1:89" x14ac:dyDescent="0.2">
      <c r="A25" s="1365">
        <v>1936</v>
      </c>
      <c r="B25" s="1365">
        <v>0.98999744653701782</v>
      </c>
      <c r="C25" s="1365">
        <v>0.10925383743290518</v>
      </c>
      <c r="D25" s="1365">
        <v>3.2809143884045579E-2</v>
      </c>
      <c r="E25" s="1365">
        <v>4.7930341237401648E-2</v>
      </c>
      <c r="F25" s="1365">
        <v>5.0041435684753853E-2</v>
      </c>
      <c r="G25" s="1365">
        <v>1.5087796980641142E-2</v>
      </c>
      <c r="H25" s="1365">
        <v>0.61374022258198169</v>
      </c>
      <c r="I25" s="1365">
        <v>0.12113461761048884</v>
      </c>
      <c r="J25" s="1365"/>
      <c r="K25" s="1365"/>
      <c r="L25" s="1365"/>
      <c r="M25" s="1365"/>
      <c r="N25" s="1365"/>
      <c r="O25" s="1365"/>
      <c r="P25" s="1365"/>
      <c r="Q25" s="1365"/>
      <c r="R25" s="1365">
        <v>0.47861680197325429</v>
      </c>
      <c r="S25" s="1365">
        <v>0.10167457251419397</v>
      </c>
      <c r="T25" s="1365">
        <v>4.6330795747733133E-2</v>
      </c>
      <c r="U25" s="1365">
        <v>3.3906307728386514E-2</v>
      </c>
      <c r="V25" s="1365">
        <v>3.718963286112361E-2</v>
      </c>
      <c r="W25" s="1365">
        <v>9.7954453079963175E-3</v>
      </c>
      <c r="X25" s="1365">
        <v>0.16746494720118763</v>
      </c>
      <c r="Y25" s="1365">
        <v>8.2255100612633067E-2</v>
      </c>
      <c r="Z25" s="1365">
        <v>0.36728702180013817</v>
      </c>
      <c r="AA25" s="1365">
        <v>9.8402652815577946E-2</v>
      </c>
      <c r="AB25" s="1365">
        <v>3.9546306490324604E-2</v>
      </c>
      <c r="AC25" s="1365">
        <v>2.7040971965794275E-2</v>
      </c>
      <c r="AD25" s="1365">
        <v>3.1062700103124927E-2</v>
      </c>
      <c r="AE25" s="1365">
        <v>6.6889440410822882E-3</v>
      </c>
      <c r="AF25" s="1365">
        <v>9.8497068973840279E-2</v>
      </c>
      <c r="AG25" s="1365">
        <v>6.6048377410393849E-2</v>
      </c>
      <c r="AH25" s="1365">
        <v>0.20660820141634345</v>
      </c>
      <c r="AI25" s="1365">
        <v>8.0539036144157763E-2</v>
      </c>
      <c r="AJ25" s="1365">
        <v>2.1705216694618161E-2</v>
      </c>
      <c r="AK25" s="1365">
        <v>1.2297596041201536E-2</v>
      </c>
      <c r="AL25" s="1365">
        <v>1.6400667045555983E-2</v>
      </c>
      <c r="AM25" s="1365">
        <v>2.7069418251201762E-3</v>
      </c>
      <c r="AN25" s="1365">
        <v>4.1377034505107733E-2</v>
      </c>
      <c r="AO25" s="1365">
        <v>3.1581709160582082E-2</v>
      </c>
      <c r="AP25" s="1365">
        <v>0.15915410972932537</v>
      </c>
      <c r="AQ25" s="1365">
        <v>6.8941303982797617E-2</v>
      </c>
      <c r="AR25" s="1365">
        <v>1.8866518528744755E-2</v>
      </c>
      <c r="AS25" s="1365">
        <v>9.2519175690182892E-3</v>
      </c>
      <c r="AT25" s="1365">
        <v>1.1793313493206973E-2</v>
      </c>
      <c r="AU25" s="1365">
        <v>1.7533818507111767E-3</v>
      </c>
      <c r="AV25" s="1365">
        <v>2.6723930558210957E-2</v>
      </c>
      <c r="AW25" s="1365">
        <v>2.1823743746635611E-2</v>
      </c>
      <c r="AX25" s="1365">
        <v>7.8258906503490558E-2</v>
      </c>
      <c r="AY25" s="1365">
        <v>4.2279811882763293E-2</v>
      </c>
      <c r="AZ25" s="1365">
        <v>8.7789698999400766E-3</v>
      </c>
      <c r="BA25" s="1365">
        <v>3.9740124044197432E-3</v>
      </c>
      <c r="BB25" s="1365">
        <v>5.0388776589557231E-3</v>
      </c>
      <c r="BC25" s="1365">
        <v>6.2012969395059509E-4</v>
      </c>
      <c r="BD25" s="1365">
        <v>9.3808580348745813E-3</v>
      </c>
      <c r="BE25" s="1365">
        <v>8.1862469285865803E-3</v>
      </c>
      <c r="BF25" s="1365">
        <v>2.2913594862450551E-2</v>
      </c>
      <c r="BG25" s="1365">
        <v>1.4651385653192569E-2</v>
      </c>
      <c r="BH25" s="1365">
        <v>2.0412025556956499E-3</v>
      </c>
      <c r="BI25" s="1365">
        <v>8.0310541951879907E-4</v>
      </c>
      <c r="BJ25" s="1365">
        <v>1.5000277526620587E-3</v>
      </c>
      <c r="BK25" s="1365">
        <v>1.036797405080761E-4</v>
      </c>
      <c r="BL25" s="1365">
        <v>1.5477218299409733E-3</v>
      </c>
      <c r="BM25" s="1365">
        <v>2.2664719109324223E-3</v>
      </c>
      <c r="BN25" s="1365"/>
      <c r="BO25" s="1365"/>
      <c r="BP25" s="1365"/>
      <c r="BQ25" s="1365"/>
      <c r="BR25" s="1365"/>
      <c r="BS25" s="1365"/>
      <c r="BT25" s="1365"/>
      <c r="BU25" s="1365"/>
      <c r="BV25" s="1365">
        <v>0.51138064456376353</v>
      </c>
      <c r="BW25" s="1365">
        <v>7.5792649187112066E-3</v>
      </c>
      <c r="BX25" s="1365">
        <v>-1.3521651863687555E-2</v>
      </c>
      <c r="BY25" s="1365">
        <v>1.4024033509015123E-2</v>
      </c>
      <c r="BZ25" s="1365">
        <v>1.2851802823630243E-2</v>
      </c>
      <c r="CA25" s="1365">
        <v>5.2923516726448242E-3</v>
      </c>
      <c r="CB25" s="1365">
        <v>0.44627527538079403</v>
      </c>
      <c r="CC25" s="1365">
        <v>3.8879516997855773E-2</v>
      </c>
      <c r="CD25" s="1365"/>
      <c r="CE25" s="1365"/>
      <c r="CF25" s="1365"/>
      <c r="CG25" s="1365"/>
      <c r="CH25" s="1365"/>
      <c r="CI25" s="1365"/>
      <c r="CJ25" s="1365"/>
      <c r="CK25" s="1365"/>
    </row>
    <row r="26" spans="1:89" x14ac:dyDescent="0.2">
      <c r="A26" s="1365">
        <v>1937</v>
      </c>
      <c r="B26" s="1365">
        <v>0.99089187383651733</v>
      </c>
      <c r="C26" s="1365">
        <v>0.10655923695398493</v>
      </c>
      <c r="D26" s="1365">
        <v>2.7853227384797279E-2</v>
      </c>
      <c r="E26" s="1365">
        <v>4.6311460711766742E-2</v>
      </c>
      <c r="F26" s="1365">
        <v>5.2180525883371319E-2</v>
      </c>
      <c r="G26" s="1365">
        <v>1.4901911213573503E-2</v>
      </c>
      <c r="H26" s="1365">
        <v>0.61375653037484901</v>
      </c>
      <c r="I26" s="1365">
        <v>0.12932908383530056</v>
      </c>
      <c r="J26" s="1365"/>
      <c r="K26" s="1365"/>
      <c r="L26" s="1365"/>
      <c r="M26" s="1365"/>
      <c r="N26" s="1365"/>
      <c r="O26" s="1365"/>
      <c r="P26" s="1365"/>
      <c r="Q26" s="1365"/>
      <c r="R26" s="1365">
        <v>0.47009583180506531</v>
      </c>
      <c r="S26" s="1365">
        <v>0.10123127510628568</v>
      </c>
      <c r="T26" s="1365">
        <v>4.1388079557092089E-2</v>
      </c>
      <c r="U26" s="1365">
        <v>2.9377574863545832E-2</v>
      </c>
      <c r="V26" s="1365">
        <v>3.6599085066943662E-2</v>
      </c>
      <c r="W26" s="1365">
        <v>9.8260073034865635E-3</v>
      </c>
      <c r="X26" s="1365">
        <v>0.17060765333254832</v>
      </c>
      <c r="Y26" s="1365">
        <v>8.1066156575163237E-2</v>
      </c>
      <c r="Z26" s="1365">
        <v>0.36044596244703853</v>
      </c>
      <c r="AA26" s="1365">
        <v>9.7094244357867884E-2</v>
      </c>
      <c r="AB26" s="1365">
        <v>3.4193488499996358E-2</v>
      </c>
      <c r="AC26" s="1365">
        <v>2.1324896426912703E-2</v>
      </c>
      <c r="AD26" s="1365">
        <v>2.9895255065091199E-2</v>
      </c>
      <c r="AE26" s="1365">
        <v>7.0158524164669889E-3</v>
      </c>
      <c r="AF26" s="1365">
        <v>0.10782135079356965</v>
      </c>
      <c r="AG26" s="1365">
        <v>6.3100874887133715E-2</v>
      </c>
      <c r="AH26" s="1365">
        <v>0.2039434240186149</v>
      </c>
      <c r="AI26" s="1365">
        <v>8.3133413873311579E-2</v>
      </c>
      <c r="AJ26" s="1365">
        <v>2.3401091475482576E-2</v>
      </c>
      <c r="AK26" s="1365">
        <v>1.1658035773989746E-2</v>
      </c>
      <c r="AL26" s="1365">
        <v>1.5719933525112299E-2</v>
      </c>
      <c r="AM26" s="1365">
        <v>2.4947604219223698E-3</v>
      </c>
      <c r="AN26" s="1365">
        <v>3.7584302089207988E-2</v>
      </c>
      <c r="AO26" s="1365">
        <v>2.9951886859588359E-2</v>
      </c>
      <c r="AP26" s="1365">
        <v>0.15659170748404358</v>
      </c>
      <c r="AQ26" s="1365">
        <v>7.1500075612883143E-2</v>
      </c>
      <c r="AR26" s="1365">
        <v>1.8361646056615315E-2</v>
      </c>
      <c r="AS26" s="1365">
        <v>8.770076111766131E-3</v>
      </c>
      <c r="AT26" s="1365">
        <v>1.1121696959559866E-2</v>
      </c>
      <c r="AU26" s="1365">
        <v>1.6502486767133084E-3</v>
      </c>
      <c r="AV26" s="1365">
        <v>2.5013590522026747E-2</v>
      </c>
      <c r="AW26" s="1365">
        <v>2.0174373544479079E-2</v>
      </c>
      <c r="AX26" s="1365">
        <v>7.7632662039476497E-2</v>
      </c>
      <c r="AY26" s="1365">
        <v>4.4690310432310691E-2</v>
      </c>
      <c r="AZ26" s="1365">
        <v>8.4078992138290828E-3</v>
      </c>
      <c r="BA26" s="1365">
        <v>3.8033648995517595E-3</v>
      </c>
      <c r="BB26" s="1365">
        <v>4.4137431296027724E-3</v>
      </c>
      <c r="BC26" s="1365">
        <v>6.0069861573306435E-4</v>
      </c>
      <c r="BD26" s="1365">
        <v>9.1365721061395667E-3</v>
      </c>
      <c r="BE26" s="1365">
        <v>6.580073642309562E-3</v>
      </c>
      <c r="BF26" s="1365">
        <v>2.3547097915804741E-2</v>
      </c>
      <c r="BG26" s="1365">
        <v>1.6616424321136837E-2</v>
      </c>
      <c r="BH26" s="1365">
        <v>1.9493756416174588E-3</v>
      </c>
      <c r="BI26" s="1365">
        <v>8.0961687056794096E-4</v>
      </c>
      <c r="BJ26" s="1365">
        <v>1.1268622353175566E-3</v>
      </c>
      <c r="BK26" s="1365">
        <v>1.0569888266359231E-4</v>
      </c>
      <c r="BL26" s="1365">
        <v>1.6157245827156429E-3</v>
      </c>
      <c r="BM26" s="1365">
        <v>1.3233953817857148E-3</v>
      </c>
      <c r="BN26" s="1365"/>
      <c r="BO26" s="1365"/>
      <c r="BP26" s="1365"/>
      <c r="BQ26" s="1365"/>
      <c r="BR26" s="1365"/>
      <c r="BS26" s="1365"/>
      <c r="BT26" s="1365"/>
      <c r="BU26" s="1365"/>
      <c r="BV26" s="1365">
        <v>0.52079604203145202</v>
      </c>
      <c r="BW26" s="1365">
        <v>5.3279618476992502E-3</v>
      </c>
      <c r="BX26" s="1365">
        <v>-1.3534852172294814E-2</v>
      </c>
      <c r="BY26" s="1365">
        <v>1.6933885848220899E-2</v>
      </c>
      <c r="BZ26" s="1365">
        <v>1.5581440816427657E-2</v>
      </c>
      <c r="CA26" s="1365">
        <v>5.0759039100869395E-3</v>
      </c>
      <c r="CB26" s="1365">
        <v>0.44314887704230066</v>
      </c>
      <c r="CC26" s="1365">
        <v>4.8262927260137325E-2</v>
      </c>
      <c r="CD26" s="1365"/>
      <c r="CE26" s="1365"/>
      <c r="CF26" s="1365"/>
      <c r="CG26" s="1365"/>
      <c r="CH26" s="1365"/>
      <c r="CI26" s="1365"/>
      <c r="CJ26" s="1365"/>
      <c r="CK26" s="1365"/>
    </row>
    <row r="27" spans="1:89" x14ac:dyDescent="0.2">
      <c r="A27" s="1365">
        <v>1938</v>
      </c>
      <c r="B27" s="1365">
        <v>0.99279898405075073</v>
      </c>
      <c r="C27" s="1365">
        <v>8.9104217666302971E-2</v>
      </c>
      <c r="D27" s="1365">
        <v>2.8478693760504121E-2</v>
      </c>
      <c r="E27" s="1365">
        <v>5.6383752337419477E-2</v>
      </c>
      <c r="F27" s="1365">
        <v>5.1558471508146603E-2</v>
      </c>
      <c r="G27" s="1365">
        <v>1.6933440460018261E-2</v>
      </c>
      <c r="H27" s="1365">
        <v>0.6291355241282669</v>
      </c>
      <c r="I27" s="1365">
        <v>0.12120473479955027</v>
      </c>
      <c r="J27" s="1365"/>
      <c r="K27" s="1365"/>
      <c r="L27" s="1365"/>
      <c r="M27" s="1365"/>
      <c r="N27" s="1365"/>
      <c r="O27" s="1365"/>
      <c r="P27" s="1365"/>
      <c r="Q27" s="1365"/>
      <c r="R27" s="1365">
        <v>0.46876494221967291</v>
      </c>
      <c r="S27" s="1365">
        <v>8.3420103124551906E-2</v>
      </c>
      <c r="T27" s="1365">
        <v>4.2904821968494419E-2</v>
      </c>
      <c r="U27" s="1365">
        <v>3.546428341880959E-2</v>
      </c>
      <c r="V27" s="1365">
        <v>3.7206758478048309E-2</v>
      </c>
      <c r="W27" s="1365">
        <v>1.1402908143032759E-2</v>
      </c>
      <c r="X27" s="1365">
        <v>0.17932531136718921</v>
      </c>
      <c r="Y27" s="1365">
        <v>7.9040755719546774E-2</v>
      </c>
      <c r="Z27" s="1365">
        <v>0.3481989192829984</v>
      </c>
      <c r="AA27" s="1365">
        <v>7.8608516663313421E-2</v>
      </c>
      <c r="AB27" s="1365">
        <v>3.4684471582220502E-2</v>
      </c>
      <c r="AC27" s="1365">
        <v>2.5096056285079271E-2</v>
      </c>
      <c r="AD27" s="1365">
        <v>2.9825003086430171E-2</v>
      </c>
      <c r="AE27" s="1365">
        <v>8.0440644753538102E-3</v>
      </c>
      <c r="AF27" s="1365">
        <v>0.11199733408869438</v>
      </c>
      <c r="AG27" s="1365">
        <v>5.9943473101906862E-2</v>
      </c>
      <c r="AH27" s="1365">
        <v>0.18546909389296723</v>
      </c>
      <c r="AI27" s="1365">
        <v>6.4358366826697183E-2</v>
      </c>
      <c r="AJ27" s="1365">
        <v>2.2647372449903096E-2</v>
      </c>
      <c r="AK27" s="1365">
        <v>1.2848855115044178E-2</v>
      </c>
      <c r="AL27" s="1365">
        <v>1.5521624891763652E-2</v>
      </c>
      <c r="AM27" s="1365">
        <v>2.8691189346509286E-3</v>
      </c>
      <c r="AN27" s="1365">
        <v>3.9181622169075475E-2</v>
      </c>
      <c r="AO27" s="1365">
        <v>2.8042133505832723E-2</v>
      </c>
      <c r="AP27" s="1365">
        <v>0.13965004462566244</v>
      </c>
      <c r="AQ27" s="1365">
        <v>5.4511958101690974E-2</v>
      </c>
      <c r="AR27" s="1365">
        <v>1.7552269632843776E-2</v>
      </c>
      <c r="AS27" s="1365">
        <v>9.4370846694181235E-3</v>
      </c>
      <c r="AT27" s="1365">
        <v>1.1075156419152923E-2</v>
      </c>
      <c r="AU27" s="1365">
        <v>1.8969961061574548E-3</v>
      </c>
      <c r="AV27" s="1365">
        <v>2.6052581242176635E-2</v>
      </c>
      <c r="AW27" s="1365">
        <v>1.9123998454222593E-2</v>
      </c>
      <c r="AX27" s="1365">
        <v>6.8742994158269788E-2</v>
      </c>
      <c r="AY27" s="1365">
        <v>3.5089474990492579E-2</v>
      </c>
      <c r="AZ27" s="1365">
        <v>7.8792109220973683E-3</v>
      </c>
      <c r="BA27" s="1365">
        <v>3.8333568172373E-3</v>
      </c>
      <c r="BB27" s="1365">
        <v>4.5616435518369735E-3</v>
      </c>
      <c r="BC27" s="1365">
        <v>7.1687728831921409E-4</v>
      </c>
      <c r="BD27" s="1365">
        <v>1.0006973831078523E-2</v>
      </c>
      <c r="BE27" s="1365">
        <v>6.6554567572078213E-3</v>
      </c>
      <c r="BF27" s="1365">
        <v>2.3546688898520459E-2</v>
      </c>
      <c r="BG27" s="1365">
        <v>1.6145597467254691E-2</v>
      </c>
      <c r="BH27" s="1365">
        <v>1.7820761343228997E-3</v>
      </c>
      <c r="BI27" s="1365">
        <v>7.9132733431195093E-4</v>
      </c>
      <c r="BJ27" s="1365">
        <v>1.1761237873518056E-3</v>
      </c>
      <c r="BK27" s="1365">
        <v>1.4490183212248649E-4</v>
      </c>
      <c r="BL27" s="1365">
        <v>2.1173049890980638E-3</v>
      </c>
      <c r="BM27" s="1365">
        <v>1.3893573540585569E-3</v>
      </c>
      <c r="BN27" s="1365"/>
      <c r="BO27" s="1365"/>
      <c r="BP27" s="1365"/>
      <c r="BQ27" s="1365"/>
      <c r="BR27" s="1365"/>
      <c r="BS27" s="1365"/>
      <c r="BT27" s="1365"/>
      <c r="BU27" s="1365"/>
      <c r="BV27" s="1365">
        <v>0.52403404183107782</v>
      </c>
      <c r="BW27" s="1365">
        <v>5.6841145417510647E-3</v>
      </c>
      <c r="BX27" s="1365">
        <v>-1.4426128207990295E-2</v>
      </c>
      <c r="BY27" s="1365">
        <v>2.0919468918609886E-2</v>
      </c>
      <c r="BZ27" s="1365">
        <v>1.4351713030098294E-2</v>
      </c>
      <c r="CA27" s="1365">
        <v>5.5305323169855015E-3</v>
      </c>
      <c r="CB27" s="1365">
        <v>0.44981021276107769</v>
      </c>
      <c r="CC27" s="1365">
        <v>4.2163979080003494E-2</v>
      </c>
      <c r="CD27" s="1365"/>
      <c r="CE27" s="1365"/>
      <c r="CF27" s="1365"/>
      <c r="CG27" s="1365"/>
      <c r="CH27" s="1365"/>
      <c r="CI27" s="1365"/>
      <c r="CJ27" s="1365"/>
      <c r="CK27" s="1365"/>
    </row>
    <row r="28" spans="1:89" x14ac:dyDescent="0.2">
      <c r="A28" s="1365">
        <v>1939</v>
      </c>
      <c r="B28" s="1365">
        <v>0.9960792064666748</v>
      </c>
      <c r="C28" s="1365">
        <v>0.10157905375884006</v>
      </c>
      <c r="D28" s="1365">
        <v>2.6384213646917769E-2</v>
      </c>
      <c r="E28" s="1365">
        <v>5.4104228599162772E-2</v>
      </c>
      <c r="F28" s="1365">
        <v>5.0310444829652613E-2</v>
      </c>
      <c r="G28" s="1365">
        <v>1.6690796652534732E-2</v>
      </c>
      <c r="H28" s="1365">
        <v>0.62725208134550936</v>
      </c>
      <c r="I28" s="1365">
        <v>0.11975834230784649</v>
      </c>
      <c r="J28" s="1365"/>
      <c r="K28" s="1365"/>
      <c r="L28" s="1365"/>
      <c r="M28" s="1365"/>
      <c r="N28" s="1365"/>
      <c r="O28" s="1365"/>
      <c r="P28" s="1365"/>
      <c r="Q28" s="1365"/>
      <c r="R28" s="1365">
        <v>0.48602196300475564</v>
      </c>
      <c r="S28" s="1365">
        <v>9.6500101070898056E-2</v>
      </c>
      <c r="T28" s="1365">
        <v>3.9774326469903483E-2</v>
      </c>
      <c r="U28" s="1365">
        <v>3.3075412249455427E-2</v>
      </c>
      <c r="V28" s="1365">
        <v>3.7247935091459697E-2</v>
      </c>
      <c r="W28" s="1365">
        <v>1.166578821043723E-2</v>
      </c>
      <c r="X28" s="1365">
        <v>0.18685914002803652</v>
      </c>
      <c r="Y28" s="1365">
        <v>8.0899259884565256E-2</v>
      </c>
      <c r="Z28" s="1365">
        <v>0.36302706128714662</v>
      </c>
      <c r="AA28" s="1365">
        <v>9.018563473893465E-2</v>
      </c>
      <c r="AB28" s="1365">
        <v>3.3102146580555991E-2</v>
      </c>
      <c r="AC28" s="1365">
        <v>2.4217222925217607E-2</v>
      </c>
      <c r="AD28" s="1365">
        <v>3.0612489671375209E-2</v>
      </c>
      <c r="AE28" s="1365">
        <v>8.0106337499127218E-3</v>
      </c>
      <c r="AF28" s="1365">
        <v>0.11336256762980025</v>
      </c>
      <c r="AG28" s="1365">
        <v>6.3536365991350249E-2</v>
      </c>
      <c r="AH28" s="1365">
        <v>0.1962640075211794</v>
      </c>
      <c r="AI28" s="1365">
        <v>7.3523624055387454E-2</v>
      </c>
      <c r="AJ28" s="1365">
        <v>2.1939795062676608E-2</v>
      </c>
      <c r="AK28" s="1365">
        <v>1.2682679651396966E-2</v>
      </c>
      <c r="AL28" s="1365">
        <v>1.6307083037184481E-2</v>
      </c>
      <c r="AM28" s="1365">
        <v>2.7873024145348606E-3</v>
      </c>
      <c r="AN28" s="1365">
        <v>3.8276399919961034E-2</v>
      </c>
      <c r="AO28" s="1365">
        <v>3.0747123380037975E-2</v>
      </c>
      <c r="AP28" s="1365">
        <v>0.14807575363432759</v>
      </c>
      <c r="AQ28" s="1365">
        <v>6.2052341836212249E-2</v>
      </c>
      <c r="AR28" s="1365">
        <v>1.7045215491632154E-2</v>
      </c>
      <c r="AS28" s="1365">
        <v>9.3767442214906412E-3</v>
      </c>
      <c r="AT28" s="1365">
        <v>1.1590763403542955E-2</v>
      </c>
      <c r="AU28" s="1365">
        <v>1.8335604864123916E-3</v>
      </c>
      <c r="AV28" s="1365">
        <v>2.528037058272109E-2</v>
      </c>
      <c r="AW28" s="1365">
        <v>2.089675761231612E-2</v>
      </c>
      <c r="AX28" s="1365">
        <v>7.1942021540998213E-2</v>
      </c>
      <c r="AY28" s="1365">
        <v>3.8704469654049854E-2</v>
      </c>
      <c r="AZ28" s="1365">
        <v>7.6406625588327035E-3</v>
      </c>
      <c r="BA28" s="1365">
        <v>3.9370841399084464E-3</v>
      </c>
      <c r="BB28" s="1365">
        <v>4.5749453994167215E-3</v>
      </c>
      <c r="BC28" s="1365">
        <v>6.8250576786233147E-4</v>
      </c>
      <c r="BD28" s="1365">
        <v>9.5209712871318526E-3</v>
      </c>
      <c r="BE28" s="1365">
        <v>6.8813827337962982E-3</v>
      </c>
      <c r="BF28" s="1365">
        <v>2.194925059171976E-2</v>
      </c>
      <c r="BG28" s="1365">
        <v>1.5124288790039207E-2</v>
      </c>
      <c r="BH28" s="1365">
        <v>1.6915604517306825E-3</v>
      </c>
      <c r="BI28" s="1365">
        <v>8.1576878268102744E-4</v>
      </c>
      <c r="BJ28" s="1365">
        <v>1.0873858968389733E-3</v>
      </c>
      <c r="BK28" s="1365">
        <v>1.3014622123438838E-4</v>
      </c>
      <c r="BL28" s="1365">
        <v>1.8724516154739876E-3</v>
      </c>
      <c r="BM28" s="1365">
        <v>1.2276488337214929E-3</v>
      </c>
      <c r="BN28" s="1365"/>
      <c r="BO28" s="1365"/>
      <c r="BP28" s="1365"/>
      <c r="BQ28" s="1365"/>
      <c r="BR28" s="1365"/>
      <c r="BS28" s="1365"/>
      <c r="BT28" s="1365"/>
      <c r="BU28" s="1365"/>
      <c r="BV28" s="1365">
        <v>0.51005724346191916</v>
      </c>
      <c r="BW28" s="1365">
        <v>5.0789526879420066E-3</v>
      </c>
      <c r="BX28" s="1365">
        <v>-1.3390112822985712E-2</v>
      </c>
      <c r="BY28" s="1365">
        <v>2.1028816349707331E-2</v>
      </c>
      <c r="BZ28" s="1365">
        <v>1.3062509738192916E-2</v>
      </c>
      <c r="CA28" s="1365">
        <v>5.0250084420975019E-3</v>
      </c>
      <c r="CB28" s="1365">
        <v>0.44039294131747286</v>
      </c>
      <c r="CC28" s="1365">
        <v>3.8859082423281233E-2</v>
      </c>
      <c r="CD28" s="1365"/>
      <c r="CE28" s="1365"/>
      <c r="CF28" s="1365"/>
      <c r="CG28" s="1365"/>
      <c r="CH28" s="1365"/>
      <c r="CI28" s="1365"/>
      <c r="CJ28" s="1365"/>
      <c r="CK28" s="1365"/>
    </row>
    <row r="29" spans="1:89" x14ac:dyDescent="0.2">
      <c r="A29" s="1365">
        <v>1940</v>
      </c>
      <c r="B29" s="1365">
        <v>0.99349510669708252</v>
      </c>
      <c r="C29" s="1365">
        <v>0.1267049601984821</v>
      </c>
      <c r="D29" s="1365">
        <v>2.1042839096858744E-2</v>
      </c>
      <c r="E29" s="1365">
        <v>4.9695751444770966E-2</v>
      </c>
      <c r="F29" s="1365">
        <v>4.9112277946358487E-2</v>
      </c>
      <c r="G29" s="1365">
        <v>1.5868109174722513E-2</v>
      </c>
      <c r="H29" s="1365">
        <v>0.61332757608811983</v>
      </c>
      <c r="I29" s="1365">
        <v>0.11774368612213208</v>
      </c>
      <c r="J29" s="1365"/>
      <c r="K29" s="1365"/>
      <c r="L29" s="1365"/>
      <c r="M29" s="1365"/>
      <c r="N29" s="1365"/>
      <c r="O29" s="1365"/>
      <c r="P29" s="1365"/>
      <c r="Q29" s="1365"/>
      <c r="R29" s="1365">
        <v>0.48848880676280426</v>
      </c>
      <c r="S29" s="1365">
        <v>0.11921942614430892</v>
      </c>
      <c r="T29" s="1365">
        <v>2.7852150631539722E-2</v>
      </c>
      <c r="U29" s="1365">
        <v>2.6391498695149306E-2</v>
      </c>
      <c r="V29" s="1365">
        <v>3.5963327896699211E-2</v>
      </c>
      <c r="W29" s="1365">
        <v>1.1428472594557799E-2</v>
      </c>
      <c r="X29" s="1365">
        <v>0.18928667937386687</v>
      </c>
      <c r="Y29" s="1365">
        <v>7.8347251426682432E-2</v>
      </c>
      <c r="Z29" s="1365">
        <v>0.36962258808574577</v>
      </c>
      <c r="AA29" s="1365">
        <v>0.11275631482470504</v>
      </c>
      <c r="AB29" s="1365">
        <v>2.4756253502096103E-2</v>
      </c>
      <c r="AC29" s="1365">
        <v>1.9605710768278141E-2</v>
      </c>
      <c r="AD29" s="1365">
        <v>3.0596820376610413E-2</v>
      </c>
      <c r="AE29" s="1365">
        <v>7.5678491781307209E-3</v>
      </c>
      <c r="AF29" s="1365">
        <v>0.10982140351710765</v>
      </c>
      <c r="AG29" s="1365">
        <v>6.4518235918817654E-2</v>
      </c>
      <c r="AH29" s="1365">
        <v>0.20807891550895802</v>
      </c>
      <c r="AI29" s="1365">
        <v>9.2036586584471267E-2</v>
      </c>
      <c r="AJ29" s="1365">
        <v>1.5860855348518769E-2</v>
      </c>
      <c r="AK29" s="1365">
        <v>9.9237438793145765E-3</v>
      </c>
      <c r="AL29" s="1365">
        <v>1.6564644116552667E-2</v>
      </c>
      <c r="AM29" s="1365">
        <v>2.730439435822663E-3</v>
      </c>
      <c r="AN29" s="1365">
        <v>3.9029818027459959E-2</v>
      </c>
      <c r="AO29" s="1365">
        <v>3.1932828116818093E-2</v>
      </c>
      <c r="AP29" s="1365">
        <v>0.15903611894716882</v>
      </c>
      <c r="AQ29" s="1365">
        <v>7.7594722385238915E-2</v>
      </c>
      <c r="AR29" s="1365">
        <v>1.2282198502641492E-2</v>
      </c>
      <c r="AS29" s="1365">
        <v>7.3285050540453991E-3</v>
      </c>
      <c r="AT29" s="1365">
        <v>1.1828932343642691E-2</v>
      </c>
      <c r="AU29" s="1365">
        <v>1.8239715498773869E-3</v>
      </c>
      <c r="AV29" s="1365">
        <v>2.6310256012422272E-2</v>
      </c>
      <c r="AW29" s="1365">
        <v>2.1867533099300653E-2</v>
      </c>
      <c r="AX29" s="1365">
        <v>7.9712804168331819E-2</v>
      </c>
      <c r="AY29" s="1365">
        <v>4.8399269204580021E-2</v>
      </c>
      <c r="AZ29" s="1365">
        <v>5.4715866262009553E-3</v>
      </c>
      <c r="BA29" s="1365">
        <v>3.0177429357573088E-3</v>
      </c>
      <c r="BB29" s="1365">
        <v>4.7171299810803945E-3</v>
      </c>
      <c r="BC29" s="1365">
        <v>6.8594284969290906E-4</v>
      </c>
      <c r="BD29" s="1365">
        <v>1.0031252330916819E-2</v>
      </c>
      <c r="BE29" s="1365">
        <v>7.3898802401034039E-3</v>
      </c>
      <c r="BF29" s="1365">
        <v>2.6142807304936483E-2</v>
      </c>
      <c r="BG29" s="1365">
        <v>1.9675808928150646E-2</v>
      </c>
      <c r="BH29" s="1365">
        <v>1.2598044717608576E-3</v>
      </c>
      <c r="BI29" s="1365">
        <v>6.0598820431232499E-4</v>
      </c>
      <c r="BJ29" s="1365">
        <v>1.1486905505957903E-3</v>
      </c>
      <c r="BK29" s="1365">
        <v>1.2763428268097518E-4</v>
      </c>
      <c r="BL29" s="1365">
        <v>1.9063967725662734E-3</v>
      </c>
      <c r="BM29" s="1365">
        <v>1.4184840948696141E-3</v>
      </c>
      <c r="BN29" s="1365"/>
      <c r="BO29" s="1365"/>
      <c r="BP29" s="1365"/>
      <c r="BQ29" s="1365"/>
      <c r="BR29" s="1365"/>
      <c r="BS29" s="1365"/>
      <c r="BT29" s="1365"/>
      <c r="BU29" s="1365"/>
      <c r="BV29" s="1365">
        <v>0.50500629993427826</v>
      </c>
      <c r="BW29" s="1365">
        <v>7.4855340541731819E-3</v>
      </c>
      <c r="BX29" s="1365">
        <v>-6.8093115346809768E-3</v>
      </c>
      <c r="BY29" s="1365">
        <v>2.3304252749621668E-2</v>
      </c>
      <c r="BZ29" s="1365">
        <v>1.3148950049659276E-2</v>
      </c>
      <c r="CA29" s="1365">
        <v>4.4396365801647134E-3</v>
      </c>
      <c r="CB29" s="1365">
        <v>0.42404089671425294</v>
      </c>
      <c r="CC29" s="1365">
        <v>3.939643469544965E-2</v>
      </c>
      <c r="CD29" s="1365"/>
      <c r="CE29" s="1365"/>
      <c r="CF29" s="1365"/>
      <c r="CG29" s="1365"/>
      <c r="CH29" s="1365"/>
      <c r="CI29" s="1365"/>
      <c r="CJ29" s="1365"/>
      <c r="CK29" s="1365"/>
    </row>
    <row r="30" spans="1:89" x14ac:dyDescent="0.2">
      <c r="A30" s="1365">
        <v>1941</v>
      </c>
      <c r="B30" s="1365">
        <v>0.98922461271286011</v>
      </c>
      <c r="C30" s="1365">
        <v>0.14579409508643904</v>
      </c>
      <c r="D30" s="1365">
        <v>1.6775521509416871E-2</v>
      </c>
      <c r="E30" s="1365">
        <v>4.1425211344423236E-2</v>
      </c>
      <c r="F30" s="1365">
        <v>4.9443413715644008E-2</v>
      </c>
      <c r="G30" s="1365">
        <v>1.3294612175546627E-2</v>
      </c>
      <c r="H30" s="1365">
        <v>0.59852635412611255</v>
      </c>
      <c r="I30" s="1365">
        <v>0.12396540900082814</v>
      </c>
      <c r="J30" s="1365"/>
      <c r="K30" s="1365"/>
      <c r="L30" s="1365"/>
      <c r="M30" s="1365"/>
      <c r="N30" s="1365"/>
      <c r="O30" s="1365"/>
      <c r="P30" s="1365"/>
      <c r="Q30" s="1365"/>
      <c r="R30" s="1365">
        <v>0.46635718399933918</v>
      </c>
      <c r="S30" s="1365">
        <v>0.13328834605284284</v>
      </c>
      <c r="T30" s="1365">
        <v>2.0057001808278786E-2</v>
      </c>
      <c r="U30" s="1365">
        <v>1.9552976783877508E-2</v>
      </c>
      <c r="V30" s="1365">
        <v>3.8411910837521317E-2</v>
      </c>
      <c r="W30" s="1365">
        <v>8.3653159761927637E-3</v>
      </c>
      <c r="X30" s="1365">
        <v>0.15728189897933606</v>
      </c>
      <c r="Y30" s="1365">
        <v>8.9399733561289857E-2</v>
      </c>
      <c r="Z30" s="1365">
        <v>0.36170052023186039</v>
      </c>
      <c r="AA30" s="1365">
        <v>0.12689868566645032</v>
      </c>
      <c r="AB30" s="1365">
        <v>1.8290750228217828E-2</v>
      </c>
      <c r="AC30" s="1365">
        <v>1.4522667177999774E-2</v>
      </c>
      <c r="AD30" s="1365">
        <v>3.3116675470060461E-2</v>
      </c>
      <c r="AE30" s="1365">
        <v>5.5865371779356505E-3</v>
      </c>
      <c r="AF30" s="1365">
        <v>8.8402540662402981E-2</v>
      </c>
      <c r="AG30" s="1365">
        <v>7.4882663848793385E-2</v>
      </c>
      <c r="AH30" s="1365">
        <v>0.21332043984035429</v>
      </c>
      <c r="AI30" s="1365">
        <v>9.9773141622584716E-2</v>
      </c>
      <c r="AJ30" s="1365">
        <v>1.1040967303561725E-2</v>
      </c>
      <c r="AK30" s="1365">
        <v>6.6821809906247179E-3</v>
      </c>
      <c r="AL30" s="1365">
        <v>1.9118913382189344E-2</v>
      </c>
      <c r="AM30" s="1365">
        <v>2.1212125361849059E-3</v>
      </c>
      <c r="AN30" s="1365">
        <v>3.4229148878880893E-2</v>
      </c>
      <c r="AO30" s="1365">
        <v>4.0354875126327953E-2</v>
      </c>
      <c r="AP30" s="1365">
        <v>0.16346814177804722</v>
      </c>
      <c r="AQ30" s="1365">
        <v>8.2052537693226082E-2</v>
      </c>
      <c r="AR30" s="1365">
        <v>8.354721327320366E-3</v>
      </c>
      <c r="AS30" s="1365">
        <v>4.877017003243971E-3</v>
      </c>
      <c r="AT30" s="1365">
        <v>1.4058090501680357E-2</v>
      </c>
      <c r="AU30" s="1365">
        <v>1.4495814945562585E-3</v>
      </c>
      <c r="AV30" s="1365">
        <v>2.3872751694157413E-2</v>
      </c>
      <c r="AW30" s="1365">
        <v>2.8803442063862761E-2</v>
      </c>
      <c r="AX30" s="1365">
        <v>8.3255442338092261E-2</v>
      </c>
      <c r="AY30" s="1365">
        <v>5.0127093498256274E-2</v>
      </c>
      <c r="AZ30" s="1365">
        <v>3.6460263537209285E-3</v>
      </c>
      <c r="BA30" s="1365">
        <v>1.9441119605902923E-3</v>
      </c>
      <c r="BB30" s="1365">
        <v>6.1438566797009835E-3</v>
      </c>
      <c r="BC30" s="1365">
        <v>5.5880948311008889E-4</v>
      </c>
      <c r="BD30" s="1365">
        <v>9.4290200850142038E-3</v>
      </c>
      <c r="BE30" s="1365">
        <v>1.1406524277699504E-2</v>
      </c>
      <c r="BF30" s="1365">
        <v>2.814770996166082E-2</v>
      </c>
      <c r="BG30" s="1365">
        <v>2.0547025749659668E-2</v>
      </c>
      <c r="BH30" s="1365">
        <v>8.7582317088689065E-4</v>
      </c>
      <c r="BI30" s="1365">
        <v>3.8826766239483037E-4</v>
      </c>
      <c r="BJ30" s="1365">
        <v>1.6852996505172474E-3</v>
      </c>
      <c r="BK30" s="1365">
        <v>1.0052512744869315E-4</v>
      </c>
      <c r="BL30" s="1365">
        <v>1.7159532154590637E-3</v>
      </c>
      <c r="BM30" s="1365">
        <v>2.834815385294424E-3</v>
      </c>
      <c r="BN30" s="1365"/>
      <c r="BO30" s="1365"/>
      <c r="BP30" s="1365"/>
      <c r="BQ30" s="1365"/>
      <c r="BR30" s="1365"/>
      <c r="BS30" s="1365"/>
      <c r="BT30" s="1365"/>
      <c r="BU30" s="1365"/>
      <c r="BV30" s="1365">
        <v>0.52286742871352088</v>
      </c>
      <c r="BW30" s="1365">
        <v>1.2505749033596192E-2</v>
      </c>
      <c r="BX30" s="1365">
        <v>-3.2814802988619133E-3</v>
      </c>
      <c r="BY30" s="1365">
        <v>2.1872234560545729E-2</v>
      </c>
      <c r="BZ30" s="1365">
        <v>1.1031502878122691E-2</v>
      </c>
      <c r="CA30" s="1365">
        <v>4.929296199353863E-3</v>
      </c>
      <c r="CB30" s="1365">
        <v>0.44124445514677646</v>
      </c>
      <c r="CC30" s="1365">
        <v>3.4565675439538285E-2</v>
      </c>
      <c r="CD30" s="1365"/>
      <c r="CE30" s="1365"/>
      <c r="CF30" s="1365"/>
      <c r="CG30" s="1365"/>
      <c r="CH30" s="1365"/>
      <c r="CI30" s="1365"/>
      <c r="CJ30" s="1365"/>
      <c r="CK30" s="1365"/>
    </row>
    <row r="31" spans="1:89" x14ac:dyDescent="0.2">
      <c r="A31" s="1365">
        <v>1942</v>
      </c>
      <c r="B31" s="1365">
        <v>0.99170929193496704</v>
      </c>
      <c r="C31" s="1365">
        <v>0.14634909307956959</v>
      </c>
      <c r="D31" s="1365">
        <v>1.1418719099395418E-2</v>
      </c>
      <c r="E31" s="1365">
        <v>3.6236307191472888E-2</v>
      </c>
      <c r="F31" s="1365">
        <v>4.9858593471976007E-2</v>
      </c>
      <c r="G31" s="1365">
        <v>1.0298457010763644E-2</v>
      </c>
      <c r="H31" s="1365">
        <v>0.6065930815597198</v>
      </c>
      <c r="I31" s="1365">
        <v>0.13095502362503569</v>
      </c>
      <c r="J31" s="1365"/>
      <c r="K31" s="1365"/>
      <c r="L31" s="1365"/>
      <c r="M31" s="1365"/>
      <c r="N31" s="1365"/>
      <c r="O31" s="1365"/>
      <c r="P31" s="1365"/>
      <c r="Q31" s="1365"/>
      <c r="R31" s="1365">
        <v>0.42211720661675761</v>
      </c>
      <c r="S31" s="1365">
        <v>0.13427455604461294</v>
      </c>
      <c r="T31" s="1365">
        <v>1.4064738616230867E-2</v>
      </c>
      <c r="U31" s="1365">
        <v>1.6754403506110422E-2</v>
      </c>
      <c r="V31" s="1365">
        <v>3.7894867369092179E-2</v>
      </c>
      <c r="W31" s="1365">
        <v>5.2269676948466211E-3</v>
      </c>
      <c r="X31" s="1365">
        <v>0.12221719198680428</v>
      </c>
      <c r="Y31" s="1365">
        <v>9.1684481399060325E-2</v>
      </c>
      <c r="Z31" s="1365">
        <v>0.33409411738622941</v>
      </c>
      <c r="AA31" s="1365">
        <v>0.12670499134669255</v>
      </c>
      <c r="AB31" s="1365">
        <v>1.3125518118824325E-2</v>
      </c>
      <c r="AC31" s="1365">
        <v>1.1613620749719755E-2</v>
      </c>
      <c r="AD31" s="1365">
        <v>3.2569404580953955E-2</v>
      </c>
      <c r="AE31" s="1365">
        <v>3.7214122368206936E-3</v>
      </c>
      <c r="AF31" s="1365">
        <v>6.9853672853381621E-2</v>
      </c>
      <c r="AG31" s="1365">
        <v>7.6505497499836483E-2</v>
      </c>
      <c r="AH31" s="1365">
        <v>0.20451044189458556</v>
      </c>
      <c r="AI31" s="1365">
        <v>0.10126816770305751</v>
      </c>
      <c r="AJ31" s="1365">
        <v>8.6123792651217768E-3</v>
      </c>
      <c r="AK31" s="1365">
        <v>5.2681595622286123E-3</v>
      </c>
      <c r="AL31" s="1365">
        <v>1.9660025633289897E-2</v>
      </c>
      <c r="AM31" s="1365">
        <v>1.312543598920155E-3</v>
      </c>
      <c r="AN31" s="1365">
        <v>2.4659701429314181E-2</v>
      </c>
      <c r="AO31" s="1365">
        <v>4.3729464702653396E-2</v>
      </c>
      <c r="AP31" s="1365">
        <v>0.15826979716901726</v>
      </c>
      <c r="AQ31" s="1365">
        <v>8.2442841932114291E-2</v>
      </c>
      <c r="AR31" s="1365">
        <v>6.5425200893731526E-3</v>
      </c>
      <c r="AS31" s="1365">
        <v>3.7744935328312568E-3</v>
      </c>
      <c r="AT31" s="1365">
        <v>1.4870717376270307E-2</v>
      </c>
      <c r="AU31" s="1365">
        <v>8.9516919223773465E-4</v>
      </c>
      <c r="AV31" s="1365">
        <v>1.7359743516897348E-2</v>
      </c>
      <c r="AW31" s="1365">
        <v>3.2384311529293185E-2</v>
      </c>
      <c r="AX31" s="1365">
        <v>8.0101967929204085E-2</v>
      </c>
      <c r="AY31" s="1365">
        <v>4.6971143534990004E-2</v>
      </c>
      <c r="AZ31" s="1365">
        <v>2.7948088983860185E-3</v>
      </c>
      <c r="BA31" s="1365">
        <v>1.3788314594174479E-3</v>
      </c>
      <c r="BB31" s="1365">
        <v>7.209857985917844E-3</v>
      </c>
      <c r="BC31" s="1365">
        <v>3.3326932370871952E-4</v>
      </c>
      <c r="BD31" s="1365">
        <v>6.6019042277075226E-3</v>
      </c>
      <c r="BE31" s="1365">
        <v>1.4812152499076527E-2</v>
      </c>
      <c r="BF31" s="1365">
        <v>2.526122866177069E-2</v>
      </c>
      <c r="BG31" s="1365">
        <v>1.6129290567049648E-2</v>
      </c>
      <c r="BH31" s="1365">
        <v>6.1661669127472459E-4</v>
      </c>
      <c r="BI31" s="1365">
        <v>2.252280867464727E-4</v>
      </c>
      <c r="BJ31" s="1365">
        <v>2.4131246997293196E-3</v>
      </c>
      <c r="BK31" s="1365">
        <v>5.0613347941837151E-5</v>
      </c>
      <c r="BL31" s="1365">
        <v>9.3544972812501686E-4</v>
      </c>
      <c r="BM31" s="1365">
        <v>4.8909055409036735E-3</v>
      </c>
      <c r="BN31" s="1365"/>
      <c r="BO31" s="1365"/>
      <c r="BP31" s="1365"/>
      <c r="BQ31" s="1365"/>
      <c r="BR31" s="1365"/>
      <c r="BS31" s="1365"/>
      <c r="BT31" s="1365"/>
      <c r="BU31" s="1365"/>
      <c r="BV31" s="1365">
        <v>0.56959208531820948</v>
      </c>
      <c r="BW31" s="1365">
        <v>1.2074537034956645E-2</v>
      </c>
      <c r="BX31" s="1365">
        <v>-2.6460195168354506E-3</v>
      </c>
      <c r="BY31" s="1365">
        <v>1.9481903685362473E-2</v>
      </c>
      <c r="BZ31" s="1365">
        <v>1.1963726102883827E-2</v>
      </c>
      <c r="CA31" s="1365">
        <v>5.0714893159170228E-3</v>
      </c>
      <c r="CB31" s="1365">
        <v>0.48437588957291555</v>
      </c>
      <c r="CC31" s="1365">
        <v>3.9270542225975369E-2</v>
      </c>
      <c r="CD31" s="1365"/>
      <c r="CE31" s="1365"/>
      <c r="CF31" s="1365"/>
      <c r="CG31" s="1365"/>
      <c r="CH31" s="1365"/>
      <c r="CI31" s="1365"/>
      <c r="CJ31" s="1365"/>
      <c r="CK31" s="1365"/>
    </row>
    <row r="32" spans="1:89" x14ac:dyDescent="0.2">
      <c r="A32" s="1365">
        <v>1943</v>
      </c>
      <c r="B32" s="1365">
        <v>0.99310755729675293</v>
      </c>
      <c r="C32" s="1365">
        <v>0.14243350335552091</v>
      </c>
      <c r="D32" s="1365">
        <v>6.9141603176760234E-3</v>
      </c>
      <c r="E32" s="1365">
        <v>3.1878638961593937E-2</v>
      </c>
      <c r="F32" s="1365">
        <v>4.7467706962043596E-2</v>
      </c>
      <c r="G32" s="1365">
        <v>8.1082445562557174E-3</v>
      </c>
      <c r="H32" s="1365">
        <v>0.62892130674765745</v>
      </c>
      <c r="I32" s="1365">
        <v>0.12738393740925938</v>
      </c>
      <c r="J32" s="1365"/>
      <c r="K32" s="1365"/>
      <c r="L32" s="1365"/>
      <c r="M32" s="1365"/>
      <c r="N32" s="1365"/>
      <c r="O32" s="1365"/>
      <c r="P32" s="1365"/>
      <c r="Q32" s="1365"/>
      <c r="R32" s="1365">
        <v>0.38916818433970907</v>
      </c>
      <c r="S32" s="1365">
        <v>0.12889005200876247</v>
      </c>
      <c r="T32" s="1365">
        <v>1.1654523657699558E-2</v>
      </c>
      <c r="U32" s="1365">
        <v>1.4836188603376222E-2</v>
      </c>
      <c r="V32" s="1365">
        <v>3.7319739850914017E-2</v>
      </c>
      <c r="W32" s="1365">
        <v>3.4238278978758955E-3</v>
      </c>
      <c r="X32" s="1365">
        <v>9.969397510885368E-2</v>
      </c>
      <c r="Y32" s="1365">
        <v>9.3349877212227247E-2</v>
      </c>
      <c r="Z32" s="1365">
        <v>0.30906539306445308</v>
      </c>
      <c r="AA32" s="1365">
        <v>0.12055907931337885</v>
      </c>
      <c r="AB32" s="1365">
        <v>1.1095818175617559E-2</v>
      </c>
      <c r="AC32" s="1365">
        <v>1.0060256818548103E-2</v>
      </c>
      <c r="AD32" s="1365">
        <v>3.2539249666083583E-2</v>
      </c>
      <c r="AE32" s="1365">
        <v>2.4767411440612501E-3</v>
      </c>
      <c r="AF32" s="1365">
        <v>5.2986515695723435E-2</v>
      </c>
      <c r="AG32" s="1365">
        <v>7.9347732251040248E-2</v>
      </c>
      <c r="AH32" s="1365">
        <v>0.18562816075885594</v>
      </c>
      <c r="AI32" s="1365">
        <v>9.1956676657539677E-2</v>
      </c>
      <c r="AJ32" s="1365">
        <v>7.4977404759263644E-3</v>
      </c>
      <c r="AK32" s="1365">
        <v>4.3073819203566458E-3</v>
      </c>
      <c r="AL32" s="1365">
        <v>1.9814893271560802E-2</v>
      </c>
      <c r="AM32" s="1365">
        <v>7.812675066708112E-4</v>
      </c>
      <c r="AN32" s="1365">
        <v>1.5493940787075647E-2</v>
      </c>
      <c r="AO32" s="1365">
        <v>4.5776260139725994E-2</v>
      </c>
      <c r="AP32" s="1365">
        <v>0.14073147127810809</v>
      </c>
      <c r="AQ32" s="1365">
        <v>7.2205276304171825E-2</v>
      </c>
      <c r="AR32" s="1365">
        <v>5.7196269361513129E-3</v>
      </c>
      <c r="AS32" s="1365">
        <v>2.9900849829130973E-3</v>
      </c>
      <c r="AT32" s="1365">
        <v>1.487365607591795E-2</v>
      </c>
      <c r="AU32" s="1365">
        <v>5.2407948404533354E-4</v>
      </c>
      <c r="AV32" s="1365">
        <v>1.085643038667705E-2</v>
      </c>
      <c r="AW32" s="1365">
        <v>3.3562317108231536E-2</v>
      </c>
      <c r="AX32" s="1365">
        <v>6.8374601621222594E-2</v>
      </c>
      <c r="AY32" s="1365">
        <v>3.9529695881807145E-2</v>
      </c>
      <c r="AZ32" s="1365">
        <v>2.5381465460282645E-3</v>
      </c>
      <c r="BA32" s="1365">
        <v>1.0917273938581852E-3</v>
      </c>
      <c r="BB32" s="1365">
        <v>6.7824056897759421E-3</v>
      </c>
      <c r="BC32" s="1365">
        <v>1.9110623893843915E-4</v>
      </c>
      <c r="BD32" s="1365">
        <v>4.0606539777379045E-3</v>
      </c>
      <c r="BE32" s="1365">
        <v>1.4180865893076712E-2</v>
      </c>
      <c r="BF32" s="1365">
        <v>1.8738104603665016E-2</v>
      </c>
      <c r="BG32" s="1365">
        <v>1.2017381609440568E-2</v>
      </c>
      <c r="BH32" s="1365">
        <v>6.0073593938551135E-4</v>
      </c>
      <c r="BI32" s="1365">
        <v>1.6662090856669614E-4</v>
      </c>
      <c r="BJ32" s="1365">
        <v>1.8754709599529812E-3</v>
      </c>
      <c r="BK32" s="1365">
        <v>2.6192015602049389E-5</v>
      </c>
      <c r="BL32" s="1365">
        <v>4.3962525355018954E-4</v>
      </c>
      <c r="BM32" s="1365">
        <v>3.6120779171670177E-3</v>
      </c>
      <c r="BN32" s="1365"/>
      <c r="BO32" s="1365"/>
      <c r="BP32" s="1365"/>
      <c r="BQ32" s="1365"/>
      <c r="BR32" s="1365"/>
      <c r="BS32" s="1365"/>
      <c r="BT32" s="1365"/>
      <c r="BU32" s="1365"/>
      <c r="BV32" s="1365">
        <v>0.60393937295704392</v>
      </c>
      <c r="BW32" s="1365">
        <v>1.3543451346758439E-2</v>
      </c>
      <c r="BX32" s="1365">
        <v>-4.7403633400235337E-3</v>
      </c>
      <c r="BY32" s="1365">
        <v>1.7042450358217713E-2</v>
      </c>
      <c r="BZ32" s="1365">
        <v>1.0147967111129579E-2</v>
      </c>
      <c r="CA32" s="1365">
        <v>4.6844166583798214E-3</v>
      </c>
      <c r="CB32" s="1365">
        <v>0.52922733163880376</v>
      </c>
      <c r="CC32" s="1365">
        <v>3.4034060197032132E-2</v>
      </c>
      <c r="CD32" s="1365"/>
      <c r="CE32" s="1365"/>
      <c r="CF32" s="1365"/>
      <c r="CG32" s="1365"/>
      <c r="CH32" s="1365"/>
      <c r="CI32" s="1365"/>
      <c r="CJ32" s="1365"/>
      <c r="CK32" s="1365"/>
    </row>
    <row r="33" spans="1:89" x14ac:dyDescent="0.2">
      <c r="A33" s="1365">
        <v>1944</v>
      </c>
      <c r="B33" s="1365">
        <v>0.9949755072593689</v>
      </c>
      <c r="C33" s="1365">
        <v>0.13413783560136186</v>
      </c>
      <c r="D33" s="1365">
        <v>4.5605410769093309E-3</v>
      </c>
      <c r="E33" s="1365">
        <v>3.1444130296272695E-2</v>
      </c>
      <c r="F33" s="1365">
        <v>4.5589220530138697E-2</v>
      </c>
      <c r="G33" s="1365">
        <v>7.1049641168529397E-3</v>
      </c>
      <c r="H33" s="1365">
        <v>0.64849668935949467</v>
      </c>
      <c r="I33" s="1365">
        <v>0.12364216043860732</v>
      </c>
      <c r="J33" s="1365"/>
      <c r="K33" s="1365"/>
      <c r="L33" s="1365"/>
      <c r="M33" s="1365"/>
      <c r="N33" s="1365"/>
      <c r="O33" s="1365"/>
      <c r="P33" s="1365"/>
      <c r="Q33" s="1365"/>
      <c r="R33" s="1365">
        <v>0.36338196221522678</v>
      </c>
      <c r="S33" s="1365">
        <v>0.11456248508871825</v>
      </c>
      <c r="T33" s="1365">
        <v>1.2027856269290696E-2</v>
      </c>
      <c r="U33" s="1365">
        <v>1.3015264569762394E-2</v>
      </c>
      <c r="V33" s="1365">
        <v>3.1002516015892104E-2</v>
      </c>
      <c r="W33" s="1365">
        <v>3.2720758866113409E-3</v>
      </c>
      <c r="X33" s="1365">
        <v>0.11529976754743906</v>
      </c>
      <c r="Y33" s="1365">
        <v>7.4201996837512982E-2</v>
      </c>
      <c r="Z33" s="1365">
        <v>0.27584651312274311</v>
      </c>
      <c r="AA33" s="1365">
        <v>0.10613253229412327</v>
      </c>
      <c r="AB33" s="1365">
        <v>1.1407351761505207E-2</v>
      </c>
      <c r="AC33" s="1365">
        <v>9.1759054972965545E-3</v>
      </c>
      <c r="AD33" s="1365">
        <v>2.7354672524235644E-2</v>
      </c>
      <c r="AE33" s="1365">
        <v>2.1824309962801118E-3</v>
      </c>
      <c r="AF33" s="1365">
        <v>5.5249011737367681E-2</v>
      </c>
      <c r="AG33" s="1365">
        <v>6.4344608311934628E-2</v>
      </c>
      <c r="AH33" s="1365">
        <v>0.15452808913406055</v>
      </c>
      <c r="AI33" s="1365">
        <v>7.7226344095711608E-2</v>
      </c>
      <c r="AJ33" s="1365">
        <v>7.5939308896312164E-3</v>
      </c>
      <c r="AK33" s="1365">
        <v>3.8603891008528934E-3</v>
      </c>
      <c r="AL33" s="1365">
        <v>1.5605202797200284E-2</v>
      </c>
      <c r="AM33" s="1365">
        <v>6.7140151813864773E-4</v>
      </c>
      <c r="AN33" s="1365">
        <v>1.5355836527085028E-2</v>
      </c>
      <c r="AO33" s="1365">
        <v>3.421498420544087E-2</v>
      </c>
      <c r="AP33" s="1365">
        <v>0.11461099543356301</v>
      </c>
      <c r="AQ33" s="1365">
        <v>5.936321298209498E-2</v>
      </c>
      <c r="AR33" s="1365">
        <v>5.7864314045260531E-3</v>
      </c>
      <c r="AS33" s="1365">
        <v>2.7038893672144846E-3</v>
      </c>
      <c r="AT33" s="1365">
        <v>1.1458211525835097E-2</v>
      </c>
      <c r="AU33" s="1365">
        <v>4.4434313726854959E-4</v>
      </c>
      <c r="AV33" s="1365">
        <v>1.0501879754817546E-2</v>
      </c>
      <c r="AW33" s="1365">
        <v>2.4353027261806305E-2</v>
      </c>
      <c r="AX33" s="1365">
        <v>5.3995563153671634E-2</v>
      </c>
      <c r="AY33" s="1365">
        <v>3.1774561120554955E-2</v>
      </c>
      <c r="AZ33" s="1365">
        <v>2.6290322145733434E-3</v>
      </c>
      <c r="BA33" s="1365">
        <v>9.7595861375098512E-4</v>
      </c>
      <c r="BB33" s="1365">
        <v>5.0215552117546759E-3</v>
      </c>
      <c r="BC33" s="1365">
        <v>1.6048186131438686E-4</v>
      </c>
      <c r="BD33" s="1365">
        <v>3.8663444828865904E-3</v>
      </c>
      <c r="BE33" s="1365">
        <v>9.5676296488366903E-3</v>
      </c>
      <c r="BF33" s="1365">
        <v>1.6577314987325124E-2</v>
      </c>
      <c r="BG33" s="1365">
        <v>1.1313834752453246E-2</v>
      </c>
      <c r="BH33" s="1365">
        <v>7.1121070178203167E-4</v>
      </c>
      <c r="BI33" s="1365">
        <v>1.7606772050642004E-4</v>
      </c>
      <c r="BJ33" s="1365">
        <v>1.4067253530374777E-3</v>
      </c>
      <c r="BK33" s="1365">
        <v>2.444307909703733E-5</v>
      </c>
      <c r="BL33" s="1365">
        <v>5.2147309459915094E-4</v>
      </c>
      <c r="BM33" s="1365">
        <v>2.4235602858497592E-3</v>
      </c>
      <c r="BN33" s="1365"/>
      <c r="BO33" s="1365"/>
      <c r="BP33" s="1365"/>
      <c r="BQ33" s="1365"/>
      <c r="BR33" s="1365"/>
      <c r="BS33" s="1365"/>
      <c r="BT33" s="1365"/>
      <c r="BU33" s="1365"/>
      <c r="BV33" s="1365">
        <v>0.63159354504414211</v>
      </c>
      <c r="BW33" s="1365">
        <v>1.9575350512643613E-2</v>
      </c>
      <c r="BX33" s="1365">
        <v>-7.4673151923813647E-3</v>
      </c>
      <c r="BY33" s="1365">
        <v>1.8428865726510306E-2</v>
      </c>
      <c r="BZ33" s="1365">
        <v>1.4586704514246592E-2</v>
      </c>
      <c r="CA33" s="1365">
        <v>3.8328882302415988E-3</v>
      </c>
      <c r="CB33" s="1365">
        <v>0.53319692181205558</v>
      </c>
      <c r="CC33" s="1365">
        <v>4.9440163601094336E-2</v>
      </c>
      <c r="CD33" s="1365"/>
      <c r="CE33" s="1365"/>
      <c r="CF33" s="1365"/>
      <c r="CG33" s="1365"/>
      <c r="CH33" s="1365"/>
      <c r="CI33" s="1365"/>
      <c r="CJ33" s="1365"/>
      <c r="CK33" s="1365"/>
    </row>
    <row r="34" spans="1:89" x14ac:dyDescent="0.2">
      <c r="A34" s="1365">
        <v>1945</v>
      </c>
      <c r="B34" s="1365">
        <v>0.99504595994949341</v>
      </c>
      <c r="C34" s="1365">
        <v>0.11084073659926791</v>
      </c>
      <c r="D34" s="1365">
        <v>5.4487060834588208E-3</v>
      </c>
      <c r="E34" s="1365">
        <v>3.2259987185409261E-2</v>
      </c>
      <c r="F34" s="1365">
        <v>4.7297626463789197E-2</v>
      </c>
      <c r="G34" s="1365">
        <v>6.8084944222978989E-3</v>
      </c>
      <c r="H34" s="1365">
        <v>0.66181890423197332</v>
      </c>
      <c r="I34" s="1365">
        <v>0.13057147691150309</v>
      </c>
      <c r="J34" s="1365"/>
      <c r="K34" s="1365"/>
      <c r="L34" s="1365"/>
      <c r="M34" s="1365"/>
      <c r="N34" s="1365"/>
      <c r="O34" s="1365"/>
      <c r="P34" s="1365"/>
      <c r="Q34" s="1365"/>
      <c r="R34" s="1365">
        <v>0.35604243033166139</v>
      </c>
      <c r="S34" s="1365">
        <v>9.2712618915036321E-2</v>
      </c>
      <c r="T34" s="1365">
        <v>1.3771174985512752E-2</v>
      </c>
      <c r="U34" s="1365">
        <v>1.3342740820133739E-2</v>
      </c>
      <c r="V34" s="1365">
        <v>3.4193876009605072E-2</v>
      </c>
      <c r="W34" s="1365">
        <v>3.0526020336577335E-3</v>
      </c>
      <c r="X34" s="1365">
        <v>0.11360673017750667</v>
      </c>
      <c r="Y34" s="1365">
        <v>8.536268739020908E-2</v>
      </c>
      <c r="Z34" s="1365">
        <v>0.26900581828537939</v>
      </c>
      <c r="AA34" s="1365">
        <v>8.5148339662062755E-2</v>
      </c>
      <c r="AB34" s="1365">
        <v>1.3251918612995756E-2</v>
      </c>
      <c r="AC34" s="1365">
        <v>9.4033895439672062E-3</v>
      </c>
      <c r="AD34" s="1365">
        <v>3.0348155433978067E-2</v>
      </c>
      <c r="AE34" s="1365">
        <v>2.0532316241995171E-3</v>
      </c>
      <c r="AF34" s="1365">
        <v>5.4334422310892437E-2</v>
      </c>
      <c r="AG34" s="1365">
        <v>7.446636109728369E-2</v>
      </c>
      <c r="AH34" s="1365">
        <v>0.14390606425739233</v>
      </c>
      <c r="AI34" s="1365">
        <v>5.8862374460623527E-2</v>
      </c>
      <c r="AJ34" s="1365">
        <v>8.843039909259217E-3</v>
      </c>
      <c r="AK34" s="1365">
        <v>3.8976754152004493E-3</v>
      </c>
      <c r="AL34" s="1365">
        <v>1.6967931709654147E-2</v>
      </c>
      <c r="AM34" s="1365">
        <v>6.5368806183145232E-4</v>
      </c>
      <c r="AN34" s="1365">
        <v>1.6187115533453471E-2</v>
      </c>
      <c r="AO34" s="1365">
        <v>3.8494239167370048E-2</v>
      </c>
      <c r="AP34" s="1365">
        <v>0.10394517824678659</v>
      </c>
      <c r="AQ34" s="1365">
        <v>4.4143833108953333E-2</v>
      </c>
      <c r="AR34" s="1365">
        <v>6.7717564384234541E-3</v>
      </c>
      <c r="AS34" s="1365">
        <v>2.717394042354747E-3</v>
      </c>
      <c r="AT34" s="1365">
        <v>1.2222384656512575E-2</v>
      </c>
      <c r="AU34" s="1365">
        <v>4.3049577388879547E-4</v>
      </c>
      <c r="AV34" s="1365">
        <v>1.095010887373855E-2</v>
      </c>
      <c r="AW34" s="1365">
        <v>2.6709205352915141E-2</v>
      </c>
      <c r="AX34" s="1365">
        <v>4.619394806037181E-2</v>
      </c>
      <c r="AY34" s="1365">
        <v>2.3123696555617027E-2</v>
      </c>
      <c r="AZ34" s="1365">
        <v>3.1852450279352437E-3</v>
      </c>
      <c r="BA34" s="1365">
        <v>9.8126049625365153E-4</v>
      </c>
      <c r="BB34" s="1365">
        <v>5.0959561911130165E-3</v>
      </c>
      <c r="BC34" s="1365">
        <v>1.5238517257276372E-4</v>
      </c>
      <c r="BD34" s="1365">
        <v>3.8772337048042223E-3</v>
      </c>
      <c r="BE34" s="1365">
        <v>9.7781709120758793E-3</v>
      </c>
      <c r="BF34" s="1365">
        <v>1.2447242573317804E-2</v>
      </c>
      <c r="BG34" s="1365">
        <v>7.5727824617108268E-3</v>
      </c>
      <c r="BH34" s="1365">
        <v>8.9557560011804425E-4</v>
      </c>
      <c r="BI34" s="1365">
        <v>1.7842580972403488E-4</v>
      </c>
      <c r="BJ34" s="1365">
        <v>1.2599818755331743E-3</v>
      </c>
      <c r="BK34" s="1365">
        <v>2.3070949812341765E-5</v>
      </c>
      <c r="BL34" s="1365">
        <v>5.1504938006625511E-4</v>
      </c>
      <c r="BM34" s="1365">
        <v>2.0023564963531286E-3</v>
      </c>
      <c r="BN34" s="1365"/>
      <c r="BO34" s="1365"/>
      <c r="BP34" s="1365"/>
      <c r="BQ34" s="1365"/>
      <c r="BR34" s="1365"/>
      <c r="BS34" s="1365"/>
      <c r="BT34" s="1365"/>
      <c r="BU34" s="1365"/>
      <c r="BV34" s="1365">
        <v>0.63900352961783202</v>
      </c>
      <c r="BW34" s="1365">
        <v>1.8128117684231587E-2</v>
      </c>
      <c r="BX34" s="1365">
        <v>-8.3224689020539311E-3</v>
      </c>
      <c r="BY34" s="1365">
        <v>1.8917246365275517E-2</v>
      </c>
      <c r="BZ34" s="1365">
        <v>1.3103750454184125E-2</v>
      </c>
      <c r="CA34" s="1365">
        <v>3.7558923886401654E-3</v>
      </c>
      <c r="CB34" s="1365">
        <v>0.54821217405446665</v>
      </c>
      <c r="CC34" s="1365">
        <v>4.5208789521294007E-2</v>
      </c>
      <c r="CD34" s="1365"/>
      <c r="CE34" s="1365"/>
      <c r="CF34" s="1365"/>
      <c r="CG34" s="1365"/>
      <c r="CH34" s="1365"/>
      <c r="CI34" s="1365"/>
      <c r="CJ34" s="1365"/>
      <c r="CK34" s="1365"/>
    </row>
    <row r="35" spans="1:89" x14ac:dyDescent="0.2">
      <c r="A35" s="1365">
        <v>1946</v>
      </c>
      <c r="B35" s="1365">
        <v>0.99466609954833984</v>
      </c>
      <c r="C35" s="1365">
        <v>9.8164302578403972E-2</v>
      </c>
      <c r="D35" s="1365">
        <v>3.3826818009543291E-3</v>
      </c>
      <c r="E35" s="1365">
        <v>3.3334327053024887E-2</v>
      </c>
      <c r="F35" s="1365">
        <v>5.4374166228713619E-2</v>
      </c>
      <c r="G35" s="1365">
        <v>7.5010212656860141E-3</v>
      </c>
      <c r="H35" s="1365">
        <v>0.64711575806884924</v>
      </c>
      <c r="I35" s="1365">
        <v>0.15079379488754613</v>
      </c>
      <c r="J35" s="1365"/>
      <c r="K35" s="1365"/>
      <c r="L35" s="1365"/>
      <c r="M35" s="1365"/>
      <c r="N35" s="1365"/>
      <c r="O35" s="1365"/>
      <c r="P35" s="1365"/>
      <c r="Q35" s="1365"/>
      <c r="R35" s="1365">
        <v>0.37224311916814962</v>
      </c>
      <c r="S35" s="1365">
        <v>8.3735270746279414E-2</v>
      </c>
      <c r="T35" s="1365">
        <v>1.2365872772777182E-2</v>
      </c>
      <c r="U35" s="1365">
        <v>1.4338387495021953E-2</v>
      </c>
      <c r="V35" s="1365">
        <v>4.0800951265712822E-2</v>
      </c>
      <c r="W35" s="1365">
        <v>3.4261978284434516E-3</v>
      </c>
      <c r="X35" s="1365">
        <v>0.11382530550839229</v>
      </c>
      <c r="Y35" s="1365">
        <v>0.1037511335515225</v>
      </c>
      <c r="Z35" s="1365">
        <v>0.28282403302565218</v>
      </c>
      <c r="AA35" s="1365">
        <v>7.580819708532692E-2</v>
      </c>
      <c r="AB35" s="1365">
        <v>1.2153293301331606E-2</v>
      </c>
      <c r="AC35" s="1365">
        <v>1.0198084808961632E-2</v>
      </c>
      <c r="AD35" s="1365">
        <v>3.5687019170934239E-2</v>
      </c>
      <c r="AE35" s="1365">
        <v>2.3633906226961259E-3</v>
      </c>
      <c r="AF35" s="1365">
        <v>5.79602473397152E-2</v>
      </c>
      <c r="AG35" s="1365">
        <v>8.8653800696686477E-2</v>
      </c>
      <c r="AH35" s="1365">
        <v>0.14412148071077494</v>
      </c>
      <c r="AI35" s="1365">
        <v>5.0677424988238726E-2</v>
      </c>
      <c r="AJ35" s="1365">
        <v>7.9906493880723545E-3</v>
      </c>
      <c r="AK35" s="1365">
        <v>4.2748946628424662E-3</v>
      </c>
      <c r="AL35" s="1365">
        <v>1.8595308502767166E-2</v>
      </c>
      <c r="AM35" s="1365">
        <v>8.1610870785736719E-4</v>
      </c>
      <c r="AN35" s="1365">
        <v>2.0090346709559052E-2</v>
      </c>
      <c r="AO35" s="1365">
        <v>4.1676747751437808E-2</v>
      </c>
      <c r="AP35" s="1365">
        <v>0.10201145918786261</v>
      </c>
      <c r="AQ35" s="1365">
        <v>3.7527126604810987E-2</v>
      </c>
      <c r="AR35" s="1365">
        <v>6.1937719640868518E-3</v>
      </c>
      <c r="AS35" s="1365">
        <v>2.9932325195418186E-3</v>
      </c>
      <c r="AT35" s="1365">
        <v>1.3154918305186954E-2</v>
      </c>
      <c r="AU35" s="1365">
        <v>5.361450589756163E-4</v>
      </c>
      <c r="AV35" s="1365">
        <v>1.3426197926914784E-2</v>
      </c>
      <c r="AW35" s="1365">
        <v>2.8180066808345589E-2</v>
      </c>
      <c r="AX35" s="1365">
        <v>4.3894959841125174E-2</v>
      </c>
      <c r="AY35" s="1365">
        <v>2.0397195953121474E-2</v>
      </c>
      <c r="AZ35" s="1365">
        <v>3.0613298021176533E-3</v>
      </c>
      <c r="BA35" s="1365">
        <v>1.1241020023592169E-3</v>
      </c>
      <c r="BB35" s="1365">
        <v>5.1403395982228799E-3</v>
      </c>
      <c r="BC35" s="1365">
        <v>1.9005222164872118E-4</v>
      </c>
      <c r="BD35" s="1365">
        <v>4.7540637189925766E-3</v>
      </c>
      <c r="BE35" s="1365">
        <v>9.2278765446626391E-3</v>
      </c>
      <c r="BF35" s="1365">
        <v>1.2881230993654024E-2</v>
      </c>
      <c r="BG35" s="1365">
        <v>8.0619722454919242E-3</v>
      </c>
      <c r="BH35" s="1365">
        <v>9.8865528226903688E-4</v>
      </c>
      <c r="BI35" s="1365">
        <v>2.2644546587240714E-4</v>
      </c>
      <c r="BJ35" s="1365">
        <v>1.2042021174682642E-3</v>
      </c>
      <c r="BK35" s="1365">
        <v>3.0935975633705207E-5</v>
      </c>
      <c r="BL35" s="1365">
        <v>7.4190886878374069E-4</v>
      </c>
      <c r="BM35" s="1365">
        <v>1.627111038134948E-3</v>
      </c>
      <c r="BN35" s="1365"/>
      <c r="BO35" s="1365"/>
      <c r="BP35" s="1365"/>
      <c r="BQ35" s="1365"/>
      <c r="BR35" s="1365"/>
      <c r="BS35" s="1365"/>
      <c r="BT35" s="1365"/>
      <c r="BU35" s="1365"/>
      <c r="BV35" s="1365">
        <v>0.62242298038019017</v>
      </c>
      <c r="BW35" s="1365">
        <v>1.4429031832124559E-2</v>
      </c>
      <c r="BX35" s="1365">
        <v>-8.9831909718228534E-3</v>
      </c>
      <c r="BY35" s="1365">
        <v>1.8995939558002932E-2</v>
      </c>
      <c r="BZ35" s="1365">
        <v>1.3573214963000797E-2</v>
      </c>
      <c r="CA35" s="1365">
        <v>4.0748234372425625E-3</v>
      </c>
      <c r="CB35" s="1365">
        <v>0.53329045256045693</v>
      </c>
      <c r="CC35" s="1365">
        <v>4.7042661336023625E-2</v>
      </c>
      <c r="CD35" s="1365"/>
      <c r="CE35" s="1365"/>
      <c r="CF35" s="1365"/>
      <c r="CG35" s="1365"/>
      <c r="CH35" s="1365"/>
      <c r="CI35" s="1365"/>
      <c r="CJ35" s="1365"/>
      <c r="CK35" s="1365"/>
    </row>
    <row r="36" spans="1:89" x14ac:dyDescent="0.2">
      <c r="A36" s="1365">
        <v>1947</v>
      </c>
      <c r="B36" s="1365">
        <v>0.98912274837493896</v>
      </c>
      <c r="C36" s="1365">
        <v>0.11694184733868691</v>
      </c>
      <c r="D36" s="1365">
        <v>4.6789452978535755E-3</v>
      </c>
      <c r="E36" s="1365">
        <v>3.0670695747978226E-2</v>
      </c>
      <c r="F36" s="1365">
        <v>5.0456802741613085E-2</v>
      </c>
      <c r="G36" s="1365">
        <v>8.5144692822013233E-3</v>
      </c>
      <c r="H36" s="1365">
        <v>0.64281158591717746</v>
      </c>
      <c r="I36" s="1365">
        <v>0.13504841968773576</v>
      </c>
      <c r="J36" s="1365"/>
      <c r="K36" s="1365"/>
      <c r="L36" s="1365"/>
      <c r="M36" s="1365"/>
      <c r="N36" s="1365"/>
      <c r="O36" s="1365"/>
      <c r="P36" s="1365"/>
      <c r="Q36" s="1365"/>
      <c r="R36" s="1365">
        <v>0.36709127869286146</v>
      </c>
      <c r="S36" s="1365">
        <v>0.10089936417787783</v>
      </c>
      <c r="T36" s="1365">
        <v>1.2544260578242067E-2</v>
      </c>
      <c r="U36" s="1365">
        <v>1.3334499553521726E-2</v>
      </c>
      <c r="V36" s="1365">
        <v>3.7485538105094834E-2</v>
      </c>
      <c r="W36" s="1365">
        <v>3.7407739783389062E-3</v>
      </c>
      <c r="X36" s="1365">
        <v>0.10742649883322315</v>
      </c>
      <c r="Y36" s="1365">
        <v>9.1660343466562974E-2</v>
      </c>
      <c r="Z36" s="1365">
        <v>0.28234933110773192</v>
      </c>
      <c r="AA36" s="1365">
        <v>9.2952291997219674E-2</v>
      </c>
      <c r="AB36" s="1365">
        <v>1.2200945259460689E-2</v>
      </c>
      <c r="AC36" s="1365">
        <v>9.5822804473547456E-3</v>
      </c>
      <c r="AD36" s="1365">
        <v>3.2568327880902602E-2</v>
      </c>
      <c r="AE36" s="1365">
        <v>2.6159984587677968E-3</v>
      </c>
      <c r="AF36" s="1365">
        <v>5.4790127762160315E-2</v>
      </c>
      <c r="AG36" s="1365">
        <v>7.7639359301866009E-2</v>
      </c>
      <c r="AH36" s="1365">
        <v>0.14860190588649086</v>
      </c>
      <c r="AI36" s="1365">
        <v>6.5436441370559331E-2</v>
      </c>
      <c r="AJ36" s="1365">
        <v>7.8570235194084653E-3</v>
      </c>
      <c r="AK36" s="1365">
        <v>4.094085752722432E-3</v>
      </c>
      <c r="AL36" s="1365">
        <v>1.6288038165441238E-2</v>
      </c>
      <c r="AM36" s="1365">
        <v>9.1549505542444531E-4</v>
      </c>
      <c r="AN36" s="1365">
        <v>1.9533763710425766E-2</v>
      </c>
      <c r="AO36" s="1365">
        <v>3.4477058312509155E-2</v>
      </c>
      <c r="AP36" s="1365">
        <v>0.10718085960290388</v>
      </c>
      <c r="AQ36" s="1365">
        <v>5.0434032703829283E-2</v>
      </c>
      <c r="AR36" s="1365">
        <v>6.0260056944338985E-3</v>
      </c>
      <c r="AS36" s="1365">
        <v>2.9120171979049475E-3</v>
      </c>
      <c r="AT36" s="1365">
        <v>1.1361932353447899E-2</v>
      </c>
      <c r="AU36" s="1365">
        <v>6.0073862720018336E-4</v>
      </c>
      <c r="AV36" s="1365">
        <v>1.3035147639594936E-2</v>
      </c>
      <c r="AW36" s="1365">
        <v>2.2810985386492726E-2</v>
      </c>
      <c r="AX36" s="1365">
        <v>4.9453934931035365E-2</v>
      </c>
      <c r="AY36" s="1365">
        <v>2.9313403578558998E-2</v>
      </c>
      <c r="AZ36" s="1365">
        <v>2.9437943994074967E-3</v>
      </c>
      <c r="BA36" s="1365">
        <v>1.1436189244236872E-3</v>
      </c>
      <c r="BB36" s="1365">
        <v>4.289598591061608E-3</v>
      </c>
      <c r="BC36" s="1365">
        <v>2.1301752910004004E-4</v>
      </c>
      <c r="BD36" s="1365">
        <v>4.6193334282384558E-3</v>
      </c>
      <c r="BE36" s="1365">
        <v>6.9311684802450795E-3</v>
      </c>
      <c r="BF36" s="1365">
        <v>1.6081193632532919E-2</v>
      </c>
      <c r="BG36" s="1365">
        <v>1.2094404560225308E-2</v>
      </c>
      <c r="BH36" s="1365">
        <v>9.0867118444793566E-4</v>
      </c>
      <c r="BI36" s="1365">
        <v>2.4776464085657352E-4</v>
      </c>
      <c r="BJ36" s="1365">
        <v>9.940889546419297E-4</v>
      </c>
      <c r="BK36" s="1365">
        <v>3.3593699255276012E-5</v>
      </c>
      <c r="BL36" s="1365">
        <v>6.7945810877173757E-4</v>
      </c>
      <c r="BM36" s="1365">
        <v>1.1232124843341565E-3</v>
      </c>
      <c r="BN36" s="1365"/>
      <c r="BO36" s="1365"/>
      <c r="BP36" s="1365"/>
      <c r="BQ36" s="1365"/>
      <c r="BR36" s="1365"/>
      <c r="BS36" s="1365"/>
      <c r="BT36" s="1365"/>
      <c r="BU36" s="1365"/>
      <c r="BV36" s="1365">
        <v>0.62203146968207745</v>
      </c>
      <c r="BW36" s="1365">
        <v>1.6042483160809085E-2</v>
      </c>
      <c r="BX36" s="1365">
        <v>-7.8653152803884949E-3</v>
      </c>
      <c r="BY36" s="1365">
        <v>1.7336196194456498E-2</v>
      </c>
      <c r="BZ36" s="1365">
        <v>1.2971264636518251E-2</v>
      </c>
      <c r="CA36" s="1365">
        <v>4.7736953038624175E-3</v>
      </c>
      <c r="CB36" s="1365">
        <v>0.53538508708395427</v>
      </c>
      <c r="CC36" s="1365">
        <v>4.3388076221172786E-2</v>
      </c>
      <c r="CD36" s="1365"/>
      <c r="CE36" s="1365"/>
      <c r="CF36" s="1365"/>
      <c r="CG36" s="1365"/>
      <c r="CH36" s="1365"/>
      <c r="CI36" s="1365"/>
      <c r="CJ36" s="1365"/>
      <c r="CK36" s="1365"/>
    </row>
    <row r="37" spans="1:89" x14ac:dyDescent="0.2">
      <c r="A37" s="1365">
        <v>1948</v>
      </c>
      <c r="B37" s="1365">
        <v>0.98905491828918457</v>
      </c>
      <c r="C37" s="1365">
        <v>0.133721371391893</v>
      </c>
      <c r="D37" s="1365">
        <v>4.2063598612865766E-3</v>
      </c>
      <c r="E37" s="1365">
        <v>3.0022585348520925E-2</v>
      </c>
      <c r="F37" s="1365">
        <v>5.1354890167084104E-2</v>
      </c>
      <c r="G37" s="1365">
        <v>8.8323392289528582E-3</v>
      </c>
      <c r="H37" s="1365">
        <v>0.6248388431752685</v>
      </c>
      <c r="I37" s="1365">
        <v>0.13607855004361852</v>
      </c>
      <c r="J37" s="1365"/>
      <c r="K37" s="1365"/>
      <c r="L37" s="1365"/>
      <c r="M37" s="1365"/>
      <c r="N37" s="1365"/>
      <c r="O37" s="1365"/>
      <c r="P37" s="1365"/>
      <c r="Q37" s="1365"/>
      <c r="R37" s="1365">
        <v>0.38647072148438805</v>
      </c>
      <c r="S37" s="1365">
        <v>0.11632769729787197</v>
      </c>
      <c r="T37" s="1365">
        <v>1.1488070268394882E-2</v>
      </c>
      <c r="U37" s="1365">
        <v>1.2954564917624502E-2</v>
      </c>
      <c r="V37" s="1365">
        <v>3.6258051836717681E-2</v>
      </c>
      <c r="W37" s="1365">
        <v>4.2912766208085731E-3</v>
      </c>
      <c r="X37" s="1365">
        <v>0.11906585231211096</v>
      </c>
      <c r="Y37" s="1365">
        <v>8.6085208230859495E-2</v>
      </c>
      <c r="Z37" s="1365">
        <v>0.29802343522720814</v>
      </c>
      <c r="AA37" s="1365">
        <v>0.10801739036411306</v>
      </c>
      <c r="AB37" s="1365">
        <v>1.1036139842780446E-2</v>
      </c>
      <c r="AC37" s="1365">
        <v>9.2925645034680066E-3</v>
      </c>
      <c r="AD37" s="1365">
        <v>3.1555584647762334E-2</v>
      </c>
      <c r="AE37" s="1365">
        <v>2.9374484605632603E-3</v>
      </c>
      <c r="AF37" s="1365">
        <v>6.2012206353406499E-2</v>
      </c>
      <c r="AG37" s="1365">
        <v>7.3172101055114611E-2</v>
      </c>
      <c r="AH37" s="1365">
        <v>0.16151428306472077</v>
      </c>
      <c r="AI37" s="1365">
        <v>7.8417902310006338E-2</v>
      </c>
      <c r="AJ37" s="1365">
        <v>7.3047671862563968E-3</v>
      </c>
      <c r="AK37" s="1365">
        <v>4.0968360482051486E-3</v>
      </c>
      <c r="AL37" s="1365">
        <v>1.6210142950508381E-2</v>
      </c>
      <c r="AM37" s="1365">
        <v>9.998630243310859E-4</v>
      </c>
      <c r="AN37" s="1365">
        <v>2.0816504364165257E-2</v>
      </c>
      <c r="AO37" s="1365">
        <v>3.3668267181248164E-2</v>
      </c>
      <c r="AP37" s="1365">
        <v>0.11906995486923853</v>
      </c>
      <c r="AQ37" s="1365">
        <v>6.2145220065411698E-2</v>
      </c>
      <c r="AR37" s="1365">
        <v>5.6601859746390334E-3</v>
      </c>
      <c r="AS37" s="1365">
        <v>2.9557354487641718E-3</v>
      </c>
      <c r="AT37" s="1365">
        <v>1.1336583219978977E-2</v>
      </c>
      <c r="AU37" s="1365">
        <v>6.593415617431698E-4</v>
      </c>
      <c r="AV37" s="1365">
        <v>1.3974739018347594E-2</v>
      </c>
      <c r="AW37" s="1365">
        <v>2.2338149580353892E-2</v>
      </c>
      <c r="AX37" s="1365">
        <v>5.6407841026131805E-2</v>
      </c>
      <c r="AY37" s="1365">
        <v>3.6045419881458152E-2</v>
      </c>
      <c r="AZ37" s="1365">
        <v>2.6783710209166843E-3</v>
      </c>
      <c r="BA37" s="1365">
        <v>1.1642863469311787E-3</v>
      </c>
      <c r="BB37" s="1365">
        <v>4.3285182153842885E-3</v>
      </c>
      <c r="BC37" s="1365">
        <v>2.3732301665453469E-4</v>
      </c>
      <c r="BD37" s="1365">
        <v>5.0727211272182634E-3</v>
      </c>
      <c r="BE37" s="1365">
        <v>6.8812014175686984E-3</v>
      </c>
      <c r="BF37" s="1365">
        <v>1.793966893823893E-2</v>
      </c>
      <c r="BG37" s="1365">
        <v>1.3885095849680992E-2</v>
      </c>
      <c r="BH37" s="1365">
        <v>7.772207010867528E-4</v>
      </c>
      <c r="BI37" s="1365">
        <v>2.4393906559819781E-4</v>
      </c>
      <c r="BJ37" s="1365">
        <v>1.0316721850285343E-3</v>
      </c>
      <c r="BK37" s="1365">
        <v>3.8180236543302954E-5</v>
      </c>
      <c r="BL37" s="1365">
        <v>7.7846660291195236E-4</v>
      </c>
      <c r="BM37" s="1365">
        <v>1.1850942973891945E-3</v>
      </c>
      <c r="BN37" s="1365"/>
      <c r="BO37" s="1365"/>
      <c r="BP37" s="1365"/>
      <c r="BQ37" s="1365"/>
      <c r="BR37" s="1365"/>
      <c r="BS37" s="1365"/>
      <c r="BT37" s="1365"/>
      <c r="BU37" s="1365"/>
      <c r="BV37" s="1365">
        <v>0.60258419680479647</v>
      </c>
      <c r="BW37" s="1365">
        <v>1.7393674094021025E-2</v>
      </c>
      <c r="BX37" s="1365">
        <v>-7.2817104071083074E-3</v>
      </c>
      <c r="BY37" s="1365">
        <v>1.7068020430896419E-2</v>
      </c>
      <c r="BZ37" s="1365">
        <v>1.5096838330366423E-2</v>
      </c>
      <c r="CA37" s="1365">
        <v>4.5410626081442852E-3</v>
      </c>
      <c r="CB37" s="1365">
        <v>0.50577299086315752</v>
      </c>
      <c r="CC37" s="1365">
        <v>4.9993341812759023E-2</v>
      </c>
      <c r="CD37" s="1365"/>
      <c r="CE37" s="1365"/>
      <c r="CF37" s="1365"/>
      <c r="CG37" s="1365"/>
      <c r="CH37" s="1365"/>
      <c r="CI37" s="1365"/>
      <c r="CJ37" s="1365"/>
      <c r="CK37" s="1365"/>
    </row>
    <row r="38" spans="1:89" x14ac:dyDescent="0.2">
      <c r="A38" s="1365">
        <v>1949</v>
      </c>
      <c r="B38" s="1365">
        <v>0.98847311735153198</v>
      </c>
      <c r="C38" s="1365">
        <v>0.12740678119074136</v>
      </c>
      <c r="D38" s="1365">
        <v>4.3466592656949202E-3</v>
      </c>
      <c r="E38" s="1365">
        <v>3.4505917147421863E-2</v>
      </c>
      <c r="F38" s="1365">
        <v>4.8383615896380502E-2</v>
      </c>
      <c r="G38" s="1365">
        <v>1.0152314473164519E-2</v>
      </c>
      <c r="H38" s="1365">
        <v>0.64056742460447602</v>
      </c>
      <c r="I38" s="1365">
        <v>0.12311042495057203</v>
      </c>
      <c r="J38" s="1365"/>
      <c r="K38" s="1365"/>
      <c r="L38" s="1365"/>
      <c r="M38" s="1365"/>
      <c r="N38" s="1365"/>
      <c r="O38" s="1365"/>
      <c r="P38" s="1365"/>
      <c r="Q38" s="1365"/>
      <c r="R38" s="1365">
        <v>0.38082565066707774</v>
      </c>
      <c r="S38" s="1365">
        <v>0.11123441699257276</v>
      </c>
      <c r="T38" s="1365">
        <v>1.1906777950735067E-2</v>
      </c>
      <c r="U38" s="1365">
        <v>1.4671117434747727E-2</v>
      </c>
      <c r="V38" s="1365">
        <v>3.283215082269178E-2</v>
      </c>
      <c r="W38" s="1365">
        <v>5.2231812928634483E-3</v>
      </c>
      <c r="X38" s="1365">
        <v>0.13129983776314361</v>
      </c>
      <c r="Y38" s="1365">
        <v>7.3658168410323382E-2</v>
      </c>
      <c r="Z38" s="1365">
        <v>0.28863947337171691</v>
      </c>
      <c r="AA38" s="1365">
        <v>0.10337547593801781</v>
      </c>
      <c r="AB38" s="1365">
        <v>1.1029906838468315E-2</v>
      </c>
      <c r="AC38" s="1365">
        <v>1.0430092677499336E-2</v>
      </c>
      <c r="AD38" s="1365">
        <v>2.8274788907451217E-2</v>
      </c>
      <c r="AE38" s="1365">
        <v>3.5664789109218194E-3</v>
      </c>
      <c r="AF38" s="1365">
        <v>7.0203156116449797E-2</v>
      </c>
      <c r="AG38" s="1365">
        <v>6.1759573982908607E-2</v>
      </c>
      <c r="AH38" s="1365">
        <v>0.15498034906398567</v>
      </c>
      <c r="AI38" s="1365">
        <v>7.6922690320798834E-2</v>
      </c>
      <c r="AJ38" s="1365">
        <v>7.3358234197444978E-3</v>
      </c>
      <c r="AK38" s="1365">
        <v>4.5396514551273477E-3</v>
      </c>
      <c r="AL38" s="1365">
        <v>1.4433188429650572E-2</v>
      </c>
      <c r="AM38" s="1365">
        <v>1.1835396833968488E-3</v>
      </c>
      <c r="AN38" s="1365">
        <v>2.2453592245025036E-2</v>
      </c>
      <c r="AO38" s="1365">
        <v>2.8111863510242485E-2</v>
      </c>
      <c r="AP38" s="1365">
        <v>0.11444506369544162</v>
      </c>
      <c r="AQ38" s="1365">
        <v>6.1281031082513572E-2</v>
      </c>
      <c r="AR38" s="1365">
        <v>5.6506841259474404E-3</v>
      </c>
      <c r="AS38" s="1365">
        <v>3.2587908379334363E-3</v>
      </c>
      <c r="AT38" s="1365">
        <v>1.0077430155422848E-2</v>
      </c>
      <c r="AU38" s="1365">
        <v>7.7386041927328603E-4</v>
      </c>
      <c r="AV38" s="1365">
        <v>1.4840327742160403E-2</v>
      </c>
      <c r="AW38" s="1365">
        <v>1.8562939332190644E-2</v>
      </c>
      <c r="AX38" s="1365">
        <v>5.4617233175433981E-2</v>
      </c>
      <c r="AY38" s="1365">
        <v>3.5804898819222906E-2</v>
      </c>
      <c r="AZ38" s="1365">
        <v>2.6624999272374609E-3</v>
      </c>
      <c r="BA38" s="1365">
        <v>1.260840314106699E-3</v>
      </c>
      <c r="BB38" s="1365">
        <v>3.7612213232861885E-3</v>
      </c>
      <c r="BC38" s="1365">
        <v>2.8087862335748334E-4</v>
      </c>
      <c r="BD38" s="1365">
        <v>5.4573869323401173E-3</v>
      </c>
      <c r="BE38" s="1365">
        <v>5.3895072358831125E-3</v>
      </c>
      <c r="BF38" s="1365">
        <v>1.7782132967462186E-2</v>
      </c>
      <c r="BG38" s="1365">
        <v>1.4060689213877394E-2</v>
      </c>
      <c r="BH38" s="1365">
        <v>7.1964744003308908E-4</v>
      </c>
      <c r="BI38" s="1365">
        <v>2.5582412811369704E-4</v>
      </c>
      <c r="BJ38" s="1365">
        <v>9.0366780729045912E-4</v>
      </c>
      <c r="BK38" s="1365">
        <v>4.7079301511327842E-5</v>
      </c>
      <c r="BL38" s="1365">
        <v>8.9891073417340441E-4</v>
      </c>
      <c r="BM38" s="1365">
        <v>8.9631434246281413E-4</v>
      </c>
      <c r="BN38" s="1365"/>
      <c r="BO38" s="1365"/>
      <c r="BP38" s="1365"/>
      <c r="BQ38" s="1365"/>
      <c r="BR38" s="1365"/>
      <c r="BS38" s="1365"/>
      <c r="BT38" s="1365"/>
      <c r="BU38" s="1365"/>
      <c r="BV38" s="1365">
        <v>0.60764746668445424</v>
      </c>
      <c r="BW38" s="1365">
        <v>1.6172364198168601E-2</v>
      </c>
      <c r="BX38" s="1365">
        <v>-7.5601186850401481E-3</v>
      </c>
      <c r="BY38" s="1365">
        <v>1.9834799712674135E-2</v>
      </c>
      <c r="BZ38" s="1365">
        <v>1.5551465073688722E-2</v>
      </c>
      <c r="CA38" s="1365">
        <v>4.9291331803010706E-3</v>
      </c>
      <c r="CB38" s="1365">
        <v>0.50926758684133244</v>
      </c>
      <c r="CC38" s="1365">
        <v>4.9452256540248651E-2</v>
      </c>
      <c r="CD38" s="1365"/>
      <c r="CE38" s="1365"/>
      <c r="CF38" s="1365"/>
      <c r="CG38" s="1365"/>
      <c r="CH38" s="1365"/>
      <c r="CI38" s="1365"/>
      <c r="CJ38" s="1365"/>
      <c r="CK38" s="1365"/>
    </row>
    <row r="39" spans="1:89" x14ac:dyDescent="0.2">
      <c r="A39" s="1365">
        <v>1950</v>
      </c>
      <c r="B39" s="1365">
        <v>0.98880589008331299</v>
      </c>
      <c r="C39" s="1365">
        <v>0.14162259881223258</v>
      </c>
      <c r="D39" s="1365">
        <v>3.925162283973653E-3</v>
      </c>
      <c r="E39" s="1365">
        <v>3.4687240961550722E-2</v>
      </c>
      <c r="F39" s="1365">
        <v>4.6750083663187954E-2</v>
      </c>
      <c r="G39" s="1365">
        <v>1.0813617258301982E-2</v>
      </c>
      <c r="H39" s="1365">
        <v>0.63140981868977875</v>
      </c>
      <c r="I39" s="1365">
        <v>0.11959740313729703</v>
      </c>
      <c r="J39" s="1365"/>
      <c r="K39" s="1365"/>
      <c r="L39" s="1365"/>
      <c r="M39" s="1365"/>
      <c r="N39" s="1365"/>
      <c r="O39" s="1365"/>
      <c r="P39" s="1365"/>
      <c r="Q39" s="1365"/>
      <c r="R39" s="1365">
        <v>0.38859791971592794</v>
      </c>
      <c r="S39" s="1365">
        <v>0.12135099354217993</v>
      </c>
      <c r="T39" s="1365">
        <v>1.2157051080730522E-2</v>
      </c>
      <c r="U39" s="1365">
        <v>1.4656564963891705E-2</v>
      </c>
      <c r="V39" s="1365">
        <v>3.218640024003111E-2</v>
      </c>
      <c r="W39" s="1365">
        <v>5.5708080710306328E-3</v>
      </c>
      <c r="X39" s="1365">
        <v>0.12964040452363224</v>
      </c>
      <c r="Y39" s="1365">
        <v>7.3035697294431726E-2</v>
      </c>
      <c r="Z39" s="1365">
        <v>0.2979282321253558</v>
      </c>
      <c r="AA39" s="1365">
        <v>0.11125052826766858</v>
      </c>
      <c r="AB39" s="1365">
        <v>1.1695286397357476E-2</v>
      </c>
      <c r="AC39" s="1365">
        <v>1.0492909146911696E-2</v>
      </c>
      <c r="AD39" s="1365">
        <v>2.8167396617497332E-2</v>
      </c>
      <c r="AE39" s="1365">
        <v>3.8206559917764527E-3</v>
      </c>
      <c r="AF39" s="1365">
        <v>6.9905412222989405E-2</v>
      </c>
      <c r="AG39" s="1365">
        <v>6.2596043481154912E-2</v>
      </c>
      <c r="AH39" s="1365">
        <v>0.16545269734585644</v>
      </c>
      <c r="AI39" s="1365">
        <v>8.4491520679123563E-2</v>
      </c>
      <c r="AJ39" s="1365">
        <v>7.9400578777766191E-3</v>
      </c>
      <c r="AK39" s="1365">
        <v>4.6927030510305924E-3</v>
      </c>
      <c r="AL39" s="1365">
        <v>1.5018291809466075E-2</v>
      </c>
      <c r="AM39" s="1365">
        <v>1.2474479501867553E-3</v>
      </c>
      <c r="AN39" s="1365">
        <v>2.1736031904200634E-2</v>
      </c>
      <c r="AO39" s="1365">
        <v>3.0326644074072245E-2</v>
      </c>
      <c r="AP39" s="1365">
        <v>0.12184680480089455</v>
      </c>
      <c r="AQ39" s="1365">
        <v>6.6057944146515807E-2</v>
      </c>
      <c r="AR39" s="1365">
        <v>6.1355680494855069E-3</v>
      </c>
      <c r="AS39" s="1365">
        <v>3.3850459233957806E-3</v>
      </c>
      <c r="AT39" s="1365">
        <v>1.0620380812104003E-2</v>
      </c>
      <c r="AU39" s="1365">
        <v>8.1577179358503402E-4</v>
      </c>
      <c r="AV39" s="1365">
        <v>1.437537717474119E-2</v>
      </c>
      <c r="AW39" s="1365">
        <v>2.0456716901067214E-2</v>
      </c>
      <c r="AX39" s="1365">
        <v>5.918658885606333E-2</v>
      </c>
      <c r="AY39" s="1365">
        <v>3.9305242636218089E-2</v>
      </c>
      <c r="AZ39" s="1365">
        <v>2.9032152406841235E-3</v>
      </c>
      <c r="BA39" s="1365">
        <v>1.3503000427872271E-3</v>
      </c>
      <c r="BB39" s="1365">
        <v>4.0449507347684096E-3</v>
      </c>
      <c r="BC39" s="1365">
        <v>2.8533436822230442E-4</v>
      </c>
      <c r="BD39" s="1365">
        <v>4.9724360947575501E-3</v>
      </c>
      <c r="BE39" s="1365">
        <v>6.3251097386256257E-3</v>
      </c>
      <c r="BF39" s="1365">
        <v>1.5191149676723553E-2</v>
      </c>
      <c r="BG39" s="1365">
        <v>1.2187421839317356E-2</v>
      </c>
      <c r="BH39" s="1365">
        <v>6.4726625670258428E-4</v>
      </c>
      <c r="BI39" s="1365">
        <v>2.3741942139602782E-4</v>
      </c>
      <c r="BJ39" s="1365">
        <v>8.6965067337770865E-4</v>
      </c>
      <c r="BK39" s="1365">
        <v>3.2001247494392087E-5</v>
      </c>
      <c r="BL39" s="1365">
        <v>3.5572968124826016E-4</v>
      </c>
      <c r="BM39" s="1365">
        <v>8.616605571872231E-4</v>
      </c>
      <c r="BN39" s="1365"/>
      <c r="BO39" s="1365"/>
      <c r="BP39" s="1365"/>
      <c r="BQ39" s="1365"/>
      <c r="BR39" s="1365"/>
      <c r="BS39" s="1365"/>
      <c r="BT39" s="1365"/>
      <c r="BU39" s="1365"/>
      <c r="BV39" s="1365">
        <v>0.60020797036738505</v>
      </c>
      <c r="BW39" s="1365">
        <v>2.0271605270052645E-2</v>
      </c>
      <c r="BX39" s="1365">
        <v>-8.2318887967568685E-3</v>
      </c>
      <c r="BY39" s="1365">
        <v>2.0030675997659019E-2</v>
      </c>
      <c r="BZ39" s="1365">
        <v>1.4563683423156844E-2</v>
      </c>
      <c r="CA39" s="1365">
        <v>5.2428091872713488E-3</v>
      </c>
      <c r="CB39" s="1365">
        <v>0.50176941416614651</v>
      </c>
      <c r="CC39" s="1365">
        <v>4.65617058428653E-2</v>
      </c>
      <c r="CD39" s="1365"/>
      <c r="CE39" s="1365"/>
      <c r="CF39" s="1365"/>
      <c r="CG39" s="1365"/>
      <c r="CH39" s="1365"/>
      <c r="CI39" s="1365"/>
      <c r="CJ39" s="1365"/>
      <c r="CK39" s="1365"/>
    </row>
    <row r="40" spans="1:89" x14ac:dyDescent="0.2">
      <c r="A40" s="1365">
        <v>1951</v>
      </c>
      <c r="B40" s="1365">
        <v>0.99029070138931274</v>
      </c>
      <c r="C40" s="1365">
        <v>0.14041247605676338</v>
      </c>
      <c r="D40" s="1365">
        <v>4.4181958673374655E-3</v>
      </c>
      <c r="E40" s="1365">
        <v>3.3393360985060266E-2</v>
      </c>
      <c r="F40" s="1365">
        <v>4.5082321054416674E-2</v>
      </c>
      <c r="G40" s="1365">
        <v>1.055119196732762E-2</v>
      </c>
      <c r="H40" s="1365">
        <v>0.63941071039742881</v>
      </c>
      <c r="I40" s="1365">
        <v>0.1170224378141537</v>
      </c>
      <c r="J40" s="1365"/>
      <c r="K40" s="1365"/>
      <c r="L40" s="1365"/>
      <c r="M40" s="1365"/>
      <c r="N40" s="1365"/>
      <c r="O40" s="1365"/>
      <c r="P40" s="1365"/>
      <c r="Q40" s="1365"/>
      <c r="R40" s="1365">
        <v>0.37837369380093172</v>
      </c>
      <c r="S40" s="1365">
        <v>0.12055551114762494</v>
      </c>
      <c r="T40" s="1365">
        <v>1.1301947896585483E-2</v>
      </c>
      <c r="U40" s="1365">
        <v>1.401040688781174E-2</v>
      </c>
      <c r="V40" s="1365">
        <v>3.1406679884256536E-2</v>
      </c>
      <c r="W40" s="1365">
        <v>5.1730681067081894E-3</v>
      </c>
      <c r="X40" s="1365">
        <v>0.12326745507624988</v>
      </c>
      <c r="Y40" s="1365">
        <v>7.2658624801694882E-2</v>
      </c>
      <c r="Z40" s="1365">
        <v>0.28972407691637952</v>
      </c>
      <c r="AA40" s="1365">
        <v>0.11203000233404191</v>
      </c>
      <c r="AB40" s="1365">
        <v>1.0822183662124323E-2</v>
      </c>
      <c r="AC40" s="1365">
        <v>9.9234255507110562E-3</v>
      </c>
      <c r="AD40" s="1365">
        <v>2.7440444612257964E-2</v>
      </c>
      <c r="AE40" s="1365">
        <v>3.521483974537267E-3</v>
      </c>
      <c r="AF40" s="1365">
        <v>6.3873283563890743E-2</v>
      </c>
      <c r="AG40" s="1365">
        <v>6.2113253218816229E-2</v>
      </c>
      <c r="AH40" s="1365">
        <v>0.15914872522824244</v>
      </c>
      <c r="AI40" s="1365">
        <v>8.3060977819795115E-2</v>
      </c>
      <c r="AJ40" s="1365">
        <v>6.9212374204327704E-3</v>
      </c>
      <c r="AK40" s="1365">
        <v>4.3051075287241086E-3</v>
      </c>
      <c r="AL40" s="1365">
        <v>1.4473311259055615E-2</v>
      </c>
      <c r="AM40" s="1365">
        <v>1.1399450931151018E-3</v>
      </c>
      <c r="AN40" s="1365">
        <v>1.9600756288947696E-2</v>
      </c>
      <c r="AO40" s="1365">
        <v>2.9647389818172033E-2</v>
      </c>
      <c r="AP40" s="1365">
        <v>0.11641390137032342</v>
      </c>
      <c r="AQ40" s="1365">
        <v>6.4598511839190728E-2</v>
      </c>
      <c r="AR40" s="1365">
        <v>5.2419005631446748E-3</v>
      </c>
      <c r="AS40" s="1365">
        <v>3.0532590453470417E-3</v>
      </c>
      <c r="AT40" s="1365">
        <v>1.0185367354051351E-2</v>
      </c>
      <c r="AU40" s="1365">
        <v>7.3704531910530845E-4</v>
      </c>
      <c r="AV40" s="1365">
        <v>1.2737853427740625E-2</v>
      </c>
      <c r="AW40" s="1365">
        <v>1.9859963821743681E-2</v>
      </c>
      <c r="AX40" s="1365">
        <v>5.4981684302194314E-2</v>
      </c>
      <c r="AY40" s="1365">
        <v>3.6917216986661082E-2</v>
      </c>
      <c r="AZ40" s="1365">
        <v>2.3355219240678553E-3</v>
      </c>
      <c r="BA40" s="1365">
        <v>1.1701673288915045E-3</v>
      </c>
      <c r="BB40" s="1365">
        <v>3.8054181068013894E-3</v>
      </c>
      <c r="BC40" s="1365">
        <v>2.6276291721380847E-4</v>
      </c>
      <c r="BD40" s="1365">
        <v>4.5579723263238321E-3</v>
      </c>
      <c r="BE40" s="1365">
        <v>5.9326247122348337E-3</v>
      </c>
      <c r="BF40" s="1365">
        <v>1.783904069118912E-2</v>
      </c>
      <c r="BG40" s="1365">
        <v>1.4477412768786549E-2</v>
      </c>
      <c r="BH40" s="1365">
        <v>5.9007430172535271E-4</v>
      </c>
      <c r="BI40" s="1365">
        <v>2.4729056257043034E-4</v>
      </c>
      <c r="BJ40" s="1365">
        <v>8.8740900084704848E-4</v>
      </c>
      <c r="BK40" s="1365">
        <v>3.9974989022265304E-5</v>
      </c>
      <c r="BL40" s="1365">
        <v>6.256732046044512E-4</v>
      </c>
      <c r="BM40" s="1365">
        <v>9.7120586363302409E-4</v>
      </c>
      <c r="BN40" s="1365"/>
      <c r="BO40" s="1365"/>
      <c r="BP40" s="1365"/>
      <c r="BQ40" s="1365"/>
      <c r="BR40" s="1365"/>
      <c r="BS40" s="1365"/>
      <c r="BT40" s="1365"/>
      <c r="BU40" s="1365"/>
      <c r="BV40" s="1365">
        <v>0.61191700758838108</v>
      </c>
      <c r="BW40" s="1365">
        <v>1.9856964909138436E-2</v>
      </c>
      <c r="BX40" s="1365">
        <v>-6.8837520292480154E-3</v>
      </c>
      <c r="BY40" s="1365">
        <v>1.9382954097248523E-2</v>
      </c>
      <c r="BZ40" s="1365">
        <v>1.3675641170160138E-2</v>
      </c>
      <c r="CA40" s="1365">
        <v>5.378123860619431E-3</v>
      </c>
      <c r="CB40" s="1365">
        <v>0.51614325532117888</v>
      </c>
      <c r="CC40" s="1365">
        <v>4.4363813012458814E-2</v>
      </c>
      <c r="CD40" s="1365"/>
      <c r="CE40" s="1365"/>
      <c r="CF40" s="1365"/>
      <c r="CG40" s="1365"/>
      <c r="CH40" s="1365"/>
      <c r="CI40" s="1365"/>
      <c r="CJ40" s="1365"/>
      <c r="CK40" s="1365"/>
    </row>
    <row r="41" spans="1:89" x14ac:dyDescent="0.2">
      <c r="A41" s="1365">
        <v>1952</v>
      </c>
      <c r="B41" s="1365">
        <v>0.98944950103759766</v>
      </c>
      <c r="C41" s="1365">
        <v>0.12761045378060273</v>
      </c>
      <c r="D41" s="1365">
        <v>4.6278012502258686E-3</v>
      </c>
      <c r="E41" s="1365">
        <v>3.6027057856713562E-2</v>
      </c>
      <c r="F41" s="1365">
        <v>4.3438263301552621E-2</v>
      </c>
      <c r="G41" s="1365">
        <v>1.1417184521817876E-2</v>
      </c>
      <c r="H41" s="1365">
        <v>0.65465404718239839</v>
      </c>
      <c r="I41" s="1365">
        <v>0.11167466043217902</v>
      </c>
      <c r="J41" s="1365"/>
      <c r="K41" s="1365"/>
      <c r="L41" s="1365"/>
      <c r="M41" s="1365"/>
      <c r="N41" s="1365"/>
      <c r="O41" s="1365"/>
      <c r="P41" s="1365"/>
      <c r="Q41" s="1365"/>
      <c r="R41" s="1365">
        <v>0.36501998051069878</v>
      </c>
      <c r="S41" s="1365">
        <v>0.10984849249544118</v>
      </c>
      <c r="T41" s="1365">
        <v>1.1130201263894059E-2</v>
      </c>
      <c r="U41" s="1365">
        <v>1.4780432115956961E-2</v>
      </c>
      <c r="V41" s="1365">
        <v>3.0494072418754119E-2</v>
      </c>
      <c r="W41" s="1365">
        <v>5.4931591705439185E-3</v>
      </c>
      <c r="X41" s="1365">
        <v>0.12318766703568786</v>
      </c>
      <c r="Y41" s="1365">
        <v>7.0085956010420725E-2</v>
      </c>
      <c r="Z41" s="1365">
        <v>0.27565092113638717</v>
      </c>
      <c r="AA41" s="1365">
        <v>0.1012198954749246</v>
      </c>
      <c r="AB41" s="1365">
        <v>1.0634330594191603E-2</v>
      </c>
      <c r="AC41" s="1365">
        <v>1.0325618907184428E-2</v>
      </c>
      <c r="AD41" s="1365">
        <v>2.6430352370728886E-2</v>
      </c>
      <c r="AE41" s="1365">
        <v>3.7673503543629375E-3</v>
      </c>
      <c r="AF41" s="1365">
        <v>6.4027583878528346E-2</v>
      </c>
      <c r="AG41" s="1365">
        <v>5.924578955646638E-2</v>
      </c>
      <c r="AH41" s="1365">
        <v>0.14813230535551006</v>
      </c>
      <c r="AI41" s="1365">
        <v>7.5643866979283728E-2</v>
      </c>
      <c r="AJ41" s="1365">
        <v>6.8666494469182124E-3</v>
      </c>
      <c r="AK41" s="1365">
        <v>4.4867870991560001E-3</v>
      </c>
      <c r="AL41" s="1365">
        <v>1.3988443909244331E-2</v>
      </c>
      <c r="AM41" s="1365">
        <v>1.1493750516514659E-3</v>
      </c>
      <c r="AN41" s="1365">
        <v>1.7583229799035763E-2</v>
      </c>
      <c r="AO41" s="1365">
        <v>2.841395307022054E-2</v>
      </c>
      <c r="AP41" s="1365">
        <v>0.1081673414876608</v>
      </c>
      <c r="AQ41" s="1365">
        <v>5.9490817058827125E-2</v>
      </c>
      <c r="AR41" s="1365">
        <v>5.101521362023049E-3</v>
      </c>
      <c r="AS41" s="1365">
        <v>3.1484306413369165E-3</v>
      </c>
      <c r="AT41" s="1365">
        <v>9.6637100138119367E-3</v>
      </c>
      <c r="AU41" s="1365">
        <v>7.4411390022043175E-4</v>
      </c>
      <c r="AV41" s="1365">
        <v>1.1480601147383668E-2</v>
      </c>
      <c r="AW41" s="1365">
        <v>1.8538147364057692E-2</v>
      </c>
      <c r="AX41" s="1365">
        <v>5.0986112997123009E-2</v>
      </c>
      <c r="AY41" s="1365">
        <v>3.5157617524304331E-2</v>
      </c>
      <c r="AZ41" s="1365">
        <v>2.2544174475416998E-3</v>
      </c>
      <c r="BA41" s="1365">
        <v>1.2165106279576786E-3</v>
      </c>
      <c r="BB41" s="1365">
        <v>3.3597832299549751E-3</v>
      </c>
      <c r="BC41" s="1365">
        <v>2.5765836555503179E-4</v>
      </c>
      <c r="BD41" s="1365">
        <v>3.8965624908386684E-3</v>
      </c>
      <c r="BE41" s="1365">
        <v>4.8435633109706229E-3</v>
      </c>
      <c r="BF41" s="1365">
        <v>1.6167396473253482E-2</v>
      </c>
      <c r="BG41" s="1365">
        <v>1.3377724301904474E-2</v>
      </c>
      <c r="BH41" s="1365">
        <v>5.8982413912569845E-4</v>
      </c>
      <c r="BI41" s="1365">
        <v>2.5461875169508901E-4</v>
      </c>
      <c r="BJ41" s="1365">
        <v>7.4402111504795899E-4</v>
      </c>
      <c r="BK41" s="1365">
        <v>3.9191872179082718E-5</v>
      </c>
      <c r="BL41" s="1365">
        <v>5.2394281647934193E-4</v>
      </c>
      <c r="BM41" s="1365">
        <v>6.3807347682183903E-4</v>
      </c>
      <c r="BN41" s="1365"/>
      <c r="BO41" s="1365"/>
      <c r="BP41" s="1365"/>
      <c r="BQ41" s="1365"/>
      <c r="BR41" s="1365"/>
      <c r="BS41" s="1365"/>
      <c r="BT41" s="1365"/>
      <c r="BU41" s="1365"/>
      <c r="BV41" s="1365">
        <v>0.62442952052689882</v>
      </c>
      <c r="BW41" s="1365">
        <v>1.7761961285161554E-2</v>
      </c>
      <c r="BX41" s="1365">
        <v>-6.5024000136681892E-3</v>
      </c>
      <c r="BY41" s="1365">
        <v>2.1246625740756607E-2</v>
      </c>
      <c r="BZ41" s="1365">
        <v>1.2944190882798502E-2</v>
      </c>
      <c r="CA41" s="1365">
        <v>5.9240253512739573E-3</v>
      </c>
      <c r="CB41" s="1365">
        <v>0.53146638014671055</v>
      </c>
      <c r="CC41" s="1365">
        <v>4.1588704421758299E-2</v>
      </c>
      <c r="CD41" s="1365"/>
      <c r="CE41" s="1365"/>
      <c r="CF41" s="1365"/>
      <c r="CG41" s="1365"/>
      <c r="CH41" s="1365"/>
      <c r="CI41" s="1365"/>
      <c r="CJ41" s="1365"/>
      <c r="CK41" s="1365"/>
    </row>
    <row r="42" spans="1:89" x14ac:dyDescent="0.2">
      <c r="A42" s="1365">
        <v>1953</v>
      </c>
      <c r="B42" s="1365">
        <v>0.98863452672958374</v>
      </c>
      <c r="C42" s="1365">
        <v>0.12193680852012795</v>
      </c>
      <c r="D42" s="1365">
        <v>5.1634877674925517E-3</v>
      </c>
      <c r="E42" s="1365">
        <v>3.9265812771204868E-2</v>
      </c>
      <c r="F42" s="1365">
        <v>4.096030183122961E-2</v>
      </c>
      <c r="G42" s="1365">
        <v>1.2898492843120104E-2</v>
      </c>
      <c r="H42" s="1365">
        <v>0.66524756518410277</v>
      </c>
      <c r="I42" s="1365">
        <v>0.103162127651694</v>
      </c>
      <c r="J42" s="1365"/>
      <c r="K42" s="1365"/>
      <c r="L42" s="1365"/>
      <c r="M42" s="1365"/>
      <c r="N42" s="1365"/>
      <c r="O42" s="1365"/>
      <c r="P42" s="1365"/>
      <c r="Q42" s="1365"/>
      <c r="R42" s="1365">
        <v>0.35481339177523896</v>
      </c>
      <c r="S42" s="1365">
        <v>0.1047379033503187</v>
      </c>
      <c r="T42" s="1365">
        <v>1.1323944427313281E-2</v>
      </c>
      <c r="U42" s="1365">
        <v>1.5794025823871453E-2</v>
      </c>
      <c r="V42" s="1365">
        <v>2.8198048089192913E-2</v>
      </c>
      <c r="W42" s="1365">
        <v>6.2199633601160266E-3</v>
      </c>
      <c r="X42" s="1365">
        <v>0.12554746983773354</v>
      </c>
      <c r="Y42" s="1365">
        <v>6.299203688669304E-2</v>
      </c>
      <c r="Z42" s="1365">
        <v>0.26403211747219718</v>
      </c>
      <c r="AA42" s="1365">
        <v>9.6647434741577776E-2</v>
      </c>
      <c r="AB42" s="1365">
        <v>1.0562179775663438E-2</v>
      </c>
      <c r="AC42" s="1365">
        <v>1.0993821654276644E-2</v>
      </c>
      <c r="AD42" s="1365">
        <v>2.4410780463088623E-2</v>
      </c>
      <c r="AE42" s="1365">
        <v>4.2193525790765645E-3</v>
      </c>
      <c r="AF42" s="1365">
        <v>6.4014541715790116E-2</v>
      </c>
      <c r="AG42" s="1365">
        <v>5.3184006542723976E-2</v>
      </c>
      <c r="AH42" s="1365">
        <v>0.13863014234262053</v>
      </c>
      <c r="AI42" s="1365">
        <v>7.1298281047094639E-2</v>
      </c>
      <c r="AJ42" s="1365">
        <v>6.6772098259377036E-3</v>
      </c>
      <c r="AK42" s="1365">
        <v>4.593757262942034E-3</v>
      </c>
      <c r="AL42" s="1365">
        <v>1.2634116611617804E-2</v>
      </c>
      <c r="AM42" s="1365">
        <v>1.2822970286263588E-3</v>
      </c>
      <c r="AN42" s="1365">
        <v>1.7437331162712677E-2</v>
      </c>
      <c r="AO42" s="1365">
        <v>2.4707149403689295E-2</v>
      </c>
      <c r="AP42" s="1365">
        <v>0.10091626975323897</v>
      </c>
      <c r="AQ42" s="1365">
        <v>5.6125751990319828E-2</v>
      </c>
      <c r="AR42" s="1365">
        <v>5.0053648224316627E-3</v>
      </c>
      <c r="AS42" s="1365">
        <v>3.2171086161410954E-3</v>
      </c>
      <c r="AT42" s="1365">
        <v>8.6336044960020931E-3</v>
      </c>
      <c r="AU42" s="1365">
        <v>8.2584577398472025E-4</v>
      </c>
      <c r="AV42" s="1365">
        <v>1.1277108450233287E-2</v>
      </c>
      <c r="AW42" s="1365">
        <v>1.5831485604126297E-2</v>
      </c>
      <c r="AX42" s="1365">
        <v>4.7176261413105797E-2</v>
      </c>
      <c r="AY42" s="1365">
        <v>3.2378412920020236E-2</v>
      </c>
      <c r="AZ42" s="1365">
        <v>2.2226198985199602E-3</v>
      </c>
      <c r="BA42" s="1365">
        <v>1.220383075885733E-3</v>
      </c>
      <c r="BB42" s="1365">
        <v>3.0761710142026182E-3</v>
      </c>
      <c r="BC42" s="1365">
        <v>2.8343995960731572E-4</v>
      </c>
      <c r="BD42" s="1365">
        <v>3.7609927901212019E-3</v>
      </c>
      <c r="BE42" s="1365">
        <v>4.2342417547487372E-3</v>
      </c>
      <c r="BF42" s="1365">
        <v>1.542409777540708E-2</v>
      </c>
      <c r="BG42" s="1365">
        <v>1.2830736330511397E-2</v>
      </c>
      <c r="BH42" s="1365">
        <v>5.8076590450725036E-4</v>
      </c>
      <c r="BI42" s="1365">
        <v>2.6548772086057128E-4</v>
      </c>
      <c r="BJ42" s="1365">
        <v>6.8623151972794453E-4</v>
      </c>
      <c r="BK42" s="1365">
        <v>4.1809765530256718E-5</v>
      </c>
      <c r="BL42" s="1365">
        <v>4.6873127499053296E-4</v>
      </c>
      <c r="BM42" s="1365">
        <v>5.5033525927912323E-4</v>
      </c>
      <c r="BN42" s="1365"/>
      <c r="BO42" s="1365"/>
      <c r="BP42" s="1365"/>
      <c r="BQ42" s="1365"/>
      <c r="BR42" s="1365"/>
      <c r="BS42" s="1365"/>
      <c r="BT42" s="1365"/>
      <c r="BU42" s="1365"/>
      <c r="BV42" s="1365">
        <v>0.63382113495434478</v>
      </c>
      <c r="BW42" s="1365">
        <v>1.719890516980925E-2</v>
      </c>
      <c r="BX42" s="1365">
        <v>-6.1604566598207327E-3</v>
      </c>
      <c r="BY42" s="1365">
        <v>2.3471786947333411E-2</v>
      </c>
      <c r="BZ42" s="1365">
        <v>1.2762253742036697E-2</v>
      </c>
      <c r="CA42" s="1365">
        <v>6.6785294830040776E-3</v>
      </c>
      <c r="CB42" s="1365">
        <v>0.5397000953463692</v>
      </c>
      <c r="CC42" s="1365">
        <v>4.0170090765000957E-2</v>
      </c>
      <c r="CD42" s="1365"/>
      <c r="CE42" s="1365"/>
      <c r="CF42" s="1365"/>
      <c r="CG42" s="1365"/>
      <c r="CH42" s="1365"/>
      <c r="CI42" s="1365"/>
      <c r="CJ42" s="1365"/>
      <c r="CK42" s="1365"/>
    </row>
    <row r="43" spans="1:89" x14ac:dyDescent="0.2">
      <c r="A43" s="1365">
        <v>1954</v>
      </c>
      <c r="B43" s="1365">
        <v>0.98841309547424316</v>
      </c>
      <c r="C43" s="1365">
        <v>0.11942243195288091</v>
      </c>
      <c r="D43" s="1365">
        <v>6.4870777886900256E-3</v>
      </c>
      <c r="E43" s="1365">
        <v>4.3307132426095407E-2</v>
      </c>
      <c r="F43" s="1365">
        <v>4.1112826391477834E-2</v>
      </c>
      <c r="G43" s="1365">
        <v>1.4259190772820056E-2</v>
      </c>
      <c r="H43" s="1365">
        <v>0.6604354714374937</v>
      </c>
      <c r="I43" s="1365">
        <v>0.10338898192356945</v>
      </c>
      <c r="J43" s="1365"/>
      <c r="K43" s="1365"/>
      <c r="L43" s="1365"/>
      <c r="M43" s="1365"/>
      <c r="N43" s="1365"/>
      <c r="O43" s="1365"/>
      <c r="P43" s="1365"/>
      <c r="Q43" s="1365"/>
      <c r="R43" s="1365">
        <v>0.35775030507052363</v>
      </c>
      <c r="S43" s="1365">
        <v>0.10077703592468155</v>
      </c>
      <c r="T43" s="1365">
        <v>1.1397684275592537E-2</v>
      </c>
      <c r="U43" s="1365">
        <v>1.9317178907673472E-2</v>
      </c>
      <c r="V43" s="1365">
        <v>2.8546363798218982E-2</v>
      </c>
      <c r="W43" s="1365">
        <v>6.9706982124013083E-3</v>
      </c>
      <c r="X43" s="1365">
        <v>0.12684610203868649</v>
      </c>
      <c r="Y43" s="1365">
        <v>6.3895241913269327E-2</v>
      </c>
      <c r="Z43" s="1365">
        <v>0.26547872950064805</v>
      </c>
      <c r="AA43" s="1365">
        <v>9.3541005704579794E-2</v>
      </c>
      <c r="AB43" s="1365">
        <v>1.0169223048805293E-2</v>
      </c>
      <c r="AC43" s="1365">
        <v>1.3449429890937547E-2</v>
      </c>
      <c r="AD43" s="1365">
        <v>2.4091540328237321E-2</v>
      </c>
      <c r="AE43" s="1365">
        <v>4.8128021283564389E-3</v>
      </c>
      <c r="AF43" s="1365">
        <v>6.7350472516650925E-2</v>
      </c>
      <c r="AG43" s="1365">
        <v>5.206425588308071E-2</v>
      </c>
      <c r="AH43" s="1365">
        <v>0.13749477229388626</v>
      </c>
      <c r="AI43" s="1365">
        <v>6.7674511293551884E-2</v>
      </c>
      <c r="AJ43" s="1365">
        <v>7.3824807996369056E-3</v>
      </c>
      <c r="AK43" s="1365">
        <v>5.746869583044871E-3</v>
      </c>
      <c r="AL43" s="1365">
        <v>1.270560275711E-2</v>
      </c>
      <c r="AM43" s="1365">
        <v>1.4347672730082538E-3</v>
      </c>
      <c r="AN43" s="1365">
        <v>1.7721470631090121E-2</v>
      </c>
      <c r="AO43" s="1365">
        <v>2.4829069956444277E-2</v>
      </c>
      <c r="AP43" s="1365">
        <v>9.8926842621742395E-2</v>
      </c>
      <c r="AQ43" s="1365">
        <v>5.2498573100734108E-2</v>
      </c>
      <c r="AR43" s="1365">
        <v>5.5441655721412018E-3</v>
      </c>
      <c r="AS43" s="1365">
        <v>4.045355157646438E-3</v>
      </c>
      <c r="AT43" s="1365">
        <v>8.6742297996356531E-3</v>
      </c>
      <c r="AU43" s="1365">
        <v>9.1974911197923381E-4</v>
      </c>
      <c r="AV43" s="1365">
        <v>1.1355607017522416E-2</v>
      </c>
      <c r="AW43" s="1365">
        <v>1.5889162862083347E-2</v>
      </c>
      <c r="AX43" s="1365">
        <v>4.6260191542557422E-2</v>
      </c>
      <c r="AY43" s="1365">
        <v>3.1428532698218693E-2</v>
      </c>
      <c r="AZ43" s="1365">
        <v>2.376332165626291E-3</v>
      </c>
      <c r="BA43" s="1365">
        <v>1.5727670608834648E-3</v>
      </c>
      <c r="BB43" s="1365">
        <v>2.9418851959197461E-3</v>
      </c>
      <c r="BC43" s="1365">
        <v>3.1457390992185397E-4</v>
      </c>
      <c r="BD43" s="1365">
        <v>3.7625460206624217E-3</v>
      </c>
      <c r="BE43" s="1365">
        <v>3.8635544913249611E-3</v>
      </c>
      <c r="BF43" s="1365">
        <v>1.4498712817492774E-2</v>
      </c>
      <c r="BG43" s="1365">
        <v>1.1611295418894189E-2</v>
      </c>
      <c r="BH43" s="1365">
        <v>6.1395875816611415E-4</v>
      </c>
      <c r="BI43" s="1365">
        <v>3.7950026682290135E-4</v>
      </c>
      <c r="BJ43" s="1365">
        <v>6.9589228118427447E-4</v>
      </c>
      <c r="BK43" s="1365">
        <v>5.1053456899690859E-5</v>
      </c>
      <c r="BL43" s="1365">
        <v>5.7739120392366887E-4</v>
      </c>
      <c r="BM43" s="1365">
        <v>5.6962143160193559E-4</v>
      </c>
      <c r="BN43" s="1365"/>
      <c r="BO43" s="1365"/>
      <c r="BP43" s="1365"/>
      <c r="BQ43" s="1365"/>
      <c r="BR43" s="1365"/>
      <c r="BS43" s="1365"/>
      <c r="BT43" s="1365"/>
      <c r="BU43" s="1365"/>
      <c r="BV43" s="1365">
        <v>0.63066279040371953</v>
      </c>
      <c r="BW43" s="1365">
        <v>1.8645396028199354E-2</v>
      </c>
      <c r="BX43" s="1365">
        <v>-4.9106064869025101E-3</v>
      </c>
      <c r="BY43" s="1365">
        <v>2.3989953518421935E-2</v>
      </c>
      <c r="BZ43" s="1365">
        <v>1.2566462593258852E-2</v>
      </c>
      <c r="CA43" s="1365">
        <v>7.2884925604187476E-3</v>
      </c>
      <c r="CB43" s="1365">
        <v>0.53358936939880719</v>
      </c>
      <c r="CC43" s="1365">
        <v>3.9493740010300121E-2</v>
      </c>
      <c r="CD43" s="1365"/>
      <c r="CE43" s="1365"/>
      <c r="CF43" s="1365"/>
      <c r="CG43" s="1365"/>
      <c r="CH43" s="1365"/>
      <c r="CI43" s="1365"/>
      <c r="CJ43" s="1365"/>
      <c r="CK43" s="1365"/>
    </row>
    <row r="44" spans="1:89" x14ac:dyDescent="0.2">
      <c r="A44" s="1365">
        <v>1955</v>
      </c>
      <c r="B44" s="1365">
        <v>0.98711991310119629</v>
      </c>
      <c r="C44" s="1365">
        <v>0.13758392355353044</v>
      </c>
      <c r="D44" s="1365">
        <v>6.7114930392938379E-3</v>
      </c>
      <c r="E44" s="1365">
        <v>4.1904347503090959E-2</v>
      </c>
      <c r="F44" s="1365">
        <v>3.8483701952128815E-2</v>
      </c>
      <c r="G44" s="1365">
        <v>1.553160083865973E-2</v>
      </c>
      <c r="H44" s="1365">
        <v>0.64852160440651818</v>
      </c>
      <c r="I44" s="1365">
        <v>9.8383200574805152E-2</v>
      </c>
      <c r="J44" s="1365"/>
      <c r="K44" s="1365"/>
      <c r="L44" s="1365"/>
      <c r="M44" s="1365"/>
      <c r="N44" s="1365"/>
      <c r="O44" s="1365"/>
      <c r="P44" s="1365"/>
      <c r="Q44" s="1365"/>
      <c r="R44" s="1365">
        <v>0.36418328699385927</v>
      </c>
      <c r="S44" s="1365">
        <v>0.11699270733556588</v>
      </c>
      <c r="T44" s="1365">
        <v>1.1087748083474871E-2</v>
      </c>
      <c r="U44" s="1365">
        <v>1.7588132311885933E-2</v>
      </c>
      <c r="V44" s="1365">
        <v>2.6657425995912927E-2</v>
      </c>
      <c r="W44" s="1365">
        <v>7.5522308762852319E-3</v>
      </c>
      <c r="X44" s="1365">
        <v>0.12370605723000468</v>
      </c>
      <c r="Y44" s="1365">
        <v>6.0598985160729806E-2</v>
      </c>
      <c r="Z44" s="1365">
        <v>0.27150860507966201</v>
      </c>
      <c r="AA44" s="1365">
        <v>0.10559032017568794</v>
      </c>
      <c r="AB44" s="1365">
        <v>9.6560453550398155E-3</v>
      </c>
      <c r="AC44" s="1365">
        <v>1.1909931504767299E-2</v>
      </c>
      <c r="AD44" s="1365">
        <v>2.2292199790784721E-2</v>
      </c>
      <c r="AE44" s="1365">
        <v>5.3224715414733675E-3</v>
      </c>
      <c r="AF44" s="1365">
        <v>6.7987214987978925E-2</v>
      </c>
      <c r="AG44" s="1365">
        <v>4.8750421723929911E-2</v>
      </c>
      <c r="AH44" s="1365">
        <v>0.14384208856903161</v>
      </c>
      <c r="AI44" s="1365">
        <v>7.8710195626389062E-2</v>
      </c>
      <c r="AJ44" s="1365">
        <v>7.1248361345483471E-3</v>
      </c>
      <c r="AK44" s="1365">
        <v>4.5681332535646279E-3</v>
      </c>
      <c r="AL44" s="1365">
        <v>1.1874911566245046E-2</v>
      </c>
      <c r="AM44" s="1365">
        <v>1.5194175076191825E-3</v>
      </c>
      <c r="AN44" s="1365">
        <v>1.6468785177232804E-2</v>
      </c>
      <c r="AO44" s="1365">
        <v>2.3575809303432581E-2</v>
      </c>
      <c r="AP44" s="1365">
        <v>0.10421115097492793</v>
      </c>
      <c r="AQ44" s="1365">
        <v>6.1688976345159283E-2</v>
      </c>
      <c r="AR44" s="1365">
        <v>5.2785693855060753E-3</v>
      </c>
      <c r="AS44" s="1365">
        <v>2.9324851332814747E-3</v>
      </c>
      <c r="AT44" s="1365">
        <v>7.9380201713102304E-3</v>
      </c>
      <c r="AU44" s="1365">
        <v>9.8379261872094345E-4</v>
      </c>
      <c r="AV44" s="1365">
        <v>1.0767154456802194E-2</v>
      </c>
      <c r="AW44" s="1365">
        <v>1.4622152864147735E-2</v>
      </c>
      <c r="AX44" s="1365">
        <v>5.095274889824275E-2</v>
      </c>
      <c r="AY44" s="1365">
        <v>3.820686063141196E-2</v>
      </c>
      <c r="AZ44" s="1365">
        <v>2.1561391733585017E-3</v>
      </c>
      <c r="BA44" s="1365">
        <v>1.3263126848987979E-3</v>
      </c>
      <c r="BB44" s="1365">
        <v>2.5186207492902722E-3</v>
      </c>
      <c r="BC44" s="1365">
        <v>3.2694741798158756E-4</v>
      </c>
      <c r="BD44" s="1365">
        <v>3.364627011597635E-3</v>
      </c>
      <c r="BE44" s="1365">
        <v>3.0532412297039906E-3</v>
      </c>
      <c r="BF44" s="1365">
        <v>1.705707477814751E-2</v>
      </c>
      <c r="BG44" s="1365">
        <v>1.4605995627273913E-2</v>
      </c>
      <c r="BH44" s="1365">
        <v>5.5844602209144942E-4</v>
      </c>
      <c r="BI44" s="1365">
        <v>2.6866345063778087E-4</v>
      </c>
      <c r="BJ44" s="1365">
        <v>6.1174493521953788E-4</v>
      </c>
      <c r="BK44" s="1365">
        <v>5.3332057152394373E-5</v>
      </c>
      <c r="BL44" s="1365">
        <v>5.19381571742392E-4</v>
      </c>
      <c r="BM44" s="1365">
        <v>4.3951111403004155E-4</v>
      </c>
      <c r="BN44" s="1365"/>
      <c r="BO44" s="1365"/>
      <c r="BP44" s="1365"/>
      <c r="BQ44" s="1365"/>
      <c r="BR44" s="1365"/>
      <c r="BS44" s="1365"/>
      <c r="BT44" s="1365"/>
      <c r="BU44" s="1365"/>
      <c r="BV44" s="1365">
        <v>0.62293662610733702</v>
      </c>
      <c r="BW44" s="1365">
        <v>2.0591216217964559E-2</v>
      </c>
      <c r="BX44" s="1365">
        <v>-4.3762550441810363E-3</v>
      </c>
      <c r="BY44" s="1365">
        <v>2.4316215191205019E-2</v>
      </c>
      <c r="BZ44" s="1365">
        <v>1.1826275956215888E-2</v>
      </c>
      <c r="CA44" s="1365">
        <v>7.9793699623744978E-3</v>
      </c>
      <c r="CB44" s="1365">
        <v>0.52481554717651346</v>
      </c>
      <c r="CC44" s="1365">
        <v>3.7784215414075346E-2</v>
      </c>
      <c r="CD44" s="1365"/>
      <c r="CE44" s="1365"/>
      <c r="CF44" s="1365"/>
      <c r="CG44" s="1365"/>
      <c r="CH44" s="1365"/>
      <c r="CI44" s="1365"/>
      <c r="CJ44" s="1365"/>
      <c r="CK44" s="1365"/>
    </row>
    <row r="45" spans="1:89" x14ac:dyDescent="0.2">
      <c r="A45" s="1365">
        <v>1956</v>
      </c>
      <c r="B45" s="1365">
        <v>0.98873692750930786</v>
      </c>
      <c r="C45" s="1365">
        <v>0.12915975862005566</v>
      </c>
      <c r="D45" s="1365">
        <v>7.08391472906909E-3</v>
      </c>
      <c r="E45" s="1365">
        <v>4.1339109176942293E-2</v>
      </c>
      <c r="F45" s="1365">
        <v>3.7513514069143647E-2</v>
      </c>
      <c r="G45" s="1365">
        <v>1.634759764985937E-2</v>
      </c>
      <c r="H45" s="1365">
        <v>0.66138116641087663</v>
      </c>
      <c r="I45" s="1365">
        <v>9.5911876962705339E-2</v>
      </c>
      <c r="J45" s="1365"/>
      <c r="K45" s="1365"/>
      <c r="L45" s="1365"/>
      <c r="M45" s="1365"/>
      <c r="N45" s="1365"/>
      <c r="O45" s="1365"/>
      <c r="P45" s="1365"/>
      <c r="Q45" s="1365"/>
      <c r="R45" s="1365">
        <v>0.35549820055817788</v>
      </c>
      <c r="S45" s="1365">
        <v>0.10746417980543703</v>
      </c>
      <c r="T45" s="1365">
        <v>1.1501931175803325E-2</v>
      </c>
      <c r="U45" s="1365">
        <v>1.8045254511618754E-2</v>
      </c>
      <c r="V45" s="1365">
        <v>2.603049157174522E-2</v>
      </c>
      <c r="W45" s="1365">
        <v>7.9081990179128096E-3</v>
      </c>
      <c r="X45" s="1365">
        <v>0.12532723408880478</v>
      </c>
      <c r="Y45" s="1365">
        <v>5.9220910386856014E-2</v>
      </c>
      <c r="Z45" s="1365">
        <v>0.26288784806967264</v>
      </c>
      <c r="AA45" s="1365">
        <v>9.7474976466397828E-2</v>
      </c>
      <c r="AB45" s="1365">
        <v>1.0798993479026299E-2</v>
      </c>
      <c r="AC45" s="1365">
        <v>1.2273779749145456E-2</v>
      </c>
      <c r="AD45" s="1365">
        <v>2.1894095943890177E-2</v>
      </c>
      <c r="AE45" s="1365">
        <v>5.4942870939597727E-3</v>
      </c>
      <c r="AF45" s="1365">
        <v>6.6923443123827919E-2</v>
      </c>
      <c r="AG45" s="1365">
        <v>4.8028272213425191E-2</v>
      </c>
      <c r="AH45" s="1365">
        <v>0.13625799812029729</v>
      </c>
      <c r="AI45" s="1365">
        <v>7.2850775830080094E-2</v>
      </c>
      <c r="AJ45" s="1365">
        <v>7.299811104617842E-3</v>
      </c>
      <c r="AK45" s="1365">
        <v>5.142536223801091E-3</v>
      </c>
      <c r="AL45" s="1365">
        <v>1.1069405571809169E-2</v>
      </c>
      <c r="AM45" s="1365">
        <v>1.5965131010583652E-3</v>
      </c>
      <c r="AN45" s="1365">
        <v>1.6738427081549979E-2</v>
      </c>
      <c r="AO45" s="1365">
        <v>2.156052920738076E-2</v>
      </c>
      <c r="AP45" s="1365">
        <v>0.10050465185199672</v>
      </c>
      <c r="AQ45" s="1365">
        <v>6.0588608994871056E-2</v>
      </c>
      <c r="AR45" s="1365">
        <v>5.298840352810627E-3</v>
      </c>
      <c r="AS45" s="1365">
        <v>3.5327454362216793E-3</v>
      </c>
      <c r="AT45" s="1365">
        <v>7.1147166471760212E-3</v>
      </c>
      <c r="AU45" s="1365">
        <v>1.0080802453550993E-3</v>
      </c>
      <c r="AV45" s="1365">
        <v>1.0415832050699464E-2</v>
      </c>
      <c r="AW45" s="1365">
        <v>1.2545828124862773E-2</v>
      </c>
      <c r="AX45" s="1365">
        <v>4.7692027033832088E-2</v>
      </c>
      <c r="AY45" s="1365">
        <v>3.5874361498179075E-2</v>
      </c>
      <c r="AZ45" s="1365">
        <v>2.2100800450666949E-3</v>
      </c>
      <c r="BA45" s="1365">
        <v>1.2679886414562311E-3</v>
      </c>
      <c r="BB45" s="1365">
        <v>2.2468114660140017E-3</v>
      </c>
      <c r="BC45" s="1365">
        <v>3.3911730221132812E-4</v>
      </c>
      <c r="BD45" s="1365">
        <v>3.3293361427882118E-3</v>
      </c>
      <c r="BE45" s="1365">
        <v>2.424331938116548E-3</v>
      </c>
      <c r="BF45" s="1365">
        <v>1.5372564349128912E-2</v>
      </c>
      <c r="BG45" s="1365">
        <v>1.3163503774298802E-2</v>
      </c>
      <c r="BH45" s="1365">
        <v>5.7953761631124908E-4</v>
      </c>
      <c r="BI45" s="1365">
        <v>2.5871094196004446E-4</v>
      </c>
      <c r="BJ45" s="1365">
        <v>5.3391879939902471E-4</v>
      </c>
      <c r="BK45" s="1365">
        <v>5.5381609111082174E-5</v>
      </c>
      <c r="BL45" s="1365">
        <v>5.1444331560330158E-4</v>
      </c>
      <c r="BM45" s="1365">
        <v>2.6706829244540705E-4</v>
      </c>
      <c r="BN45" s="1365"/>
      <c r="BO45" s="1365"/>
      <c r="BP45" s="1365"/>
      <c r="BQ45" s="1365"/>
      <c r="BR45" s="1365"/>
      <c r="BS45" s="1365"/>
      <c r="BT45" s="1365"/>
      <c r="BU45" s="1365"/>
      <c r="BV45" s="1365">
        <v>0.63323872695112993</v>
      </c>
      <c r="BW45" s="1365">
        <v>2.169557881461863E-2</v>
      </c>
      <c r="BX45" s="1365">
        <v>-4.4180164467342358E-3</v>
      </c>
      <c r="BY45" s="1365">
        <v>2.3293854665323532E-2</v>
      </c>
      <c r="BZ45" s="1365">
        <v>1.1483022497398427E-2</v>
      </c>
      <c r="CA45" s="1365">
        <v>8.4393986319465601E-3</v>
      </c>
      <c r="CB45" s="1365">
        <v>0.53605393232207188</v>
      </c>
      <c r="CC45" s="1365">
        <v>3.6690966575849325E-2</v>
      </c>
      <c r="CD45" s="1365"/>
      <c r="CE45" s="1365"/>
      <c r="CF45" s="1365"/>
      <c r="CG45" s="1365"/>
      <c r="CH45" s="1365"/>
      <c r="CI45" s="1365"/>
      <c r="CJ45" s="1365"/>
      <c r="CK45" s="1365"/>
    </row>
    <row r="46" spans="1:89" x14ac:dyDescent="0.2">
      <c r="A46" s="1365">
        <v>1957</v>
      </c>
      <c r="B46" s="1365">
        <v>0.98972803354263306</v>
      </c>
      <c r="C46" s="1365">
        <v>0.12277509844020255</v>
      </c>
      <c r="D46" s="1365">
        <v>8.3381627598523699E-3</v>
      </c>
      <c r="E46" s="1365">
        <v>4.2445977846377346E-2</v>
      </c>
      <c r="F46" s="1365">
        <v>3.7752202219600843E-2</v>
      </c>
      <c r="G46" s="1365">
        <v>1.7282788087994844E-2</v>
      </c>
      <c r="H46" s="1365">
        <v>0.66622261636280766</v>
      </c>
      <c r="I46" s="1365">
        <v>9.4911147287960615E-2</v>
      </c>
      <c r="J46" s="1365"/>
      <c r="K46" s="1365"/>
      <c r="L46" s="1365"/>
      <c r="M46" s="1365"/>
      <c r="N46" s="1365"/>
      <c r="O46" s="1365"/>
      <c r="P46" s="1365"/>
      <c r="Q46" s="1365"/>
      <c r="R46" s="1365">
        <v>0.35531863325436297</v>
      </c>
      <c r="S46" s="1365">
        <v>0.10423771128519747</v>
      </c>
      <c r="T46" s="1365">
        <v>1.3972574237247629E-2</v>
      </c>
      <c r="U46" s="1365">
        <v>1.7720573415152787E-2</v>
      </c>
      <c r="V46" s="1365">
        <v>2.6045357222706268E-2</v>
      </c>
      <c r="W46" s="1365">
        <v>8.3903655617288287E-3</v>
      </c>
      <c r="X46" s="1365">
        <v>0.12682271421069846</v>
      </c>
      <c r="Y46" s="1365">
        <v>5.8129337321631482E-2</v>
      </c>
      <c r="Z46" s="1365">
        <v>0.26261794643622755</v>
      </c>
      <c r="AA46" s="1365">
        <v>9.6185131428136866E-2</v>
      </c>
      <c r="AB46" s="1365">
        <v>1.2889094251828659E-2</v>
      </c>
      <c r="AC46" s="1365">
        <v>1.2625459441656012E-2</v>
      </c>
      <c r="AD46" s="1365">
        <v>2.2537800779498365E-2</v>
      </c>
      <c r="AE46" s="1365">
        <v>5.6343130791630912E-3</v>
      </c>
      <c r="AF46" s="1365">
        <v>6.3698495345650738E-2</v>
      </c>
      <c r="AG46" s="1365">
        <v>4.904765211029382E-2</v>
      </c>
      <c r="AH46" s="1365">
        <v>0.13374202291159565</v>
      </c>
      <c r="AI46" s="1365">
        <v>6.9037564988394279E-2</v>
      </c>
      <c r="AJ46" s="1365">
        <v>7.4409846571771698E-3</v>
      </c>
      <c r="AK46" s="1365">
        <v>5.2757898608333468E-3</v>
      </c>
      <c r="AL46" s="1365">
        <v>1.1377958076792928E-2</v>
      </c>
      <c r="AM46" s="1365">
        <v>1.6910576373715773E-3</v>
      </c>
      <c r="AN46" s="1365">
        <v>1.6924761451898421E-2</v>
      </c>
      <c r="AO46" s="1365">
        <v>2.1993906239127912E-2</v>
      </c>
      <c r="AP46" s="1365">
        <v>9.7910667756118314E-2</v>
      </c>
      <c r="AQ46" s="1365">
        <v>5.6923687373712804E-2</v>
      </c>
      <c r="AR46" s="1365">
        <v>5.504744592720383E-3</v>
      </c>
      <c r="AS46" s="1365">
        <v>3.5742182372429537E-3</v>
      </c>
      <c r="AT46" s="1365">
        <v>7.4398021101827489E-3</v>
      </c>
      <c r="AU46" s="1365">
        <v>1.0531970023538945E-3</v>
      </c>
      <c r="AV46" s="1365">
        <v>1.0245526992684479E-2</v>
      </c>
      <c r="AW46" s="1365">
        <v>1.3169491447221043E-2</v>
      </c>
      <c r="AX46" s="1365">
        <v>4.5653863831036041E-2</v>
      </c>
      <c r="AY46" s="1365">
        <v>3.3289425921009488E-2</v>
      </c>
      <c r="AZ46" s="1365">
        <v>2.3535858926577134E-3</v>
      </c>
      <c r="BA46" s="1365">
        <v>1.305152050897877E-3</v>
      </c>
      <c r="BB46" s="1365">
        <v>2.4201380572114392E-3</v>
      </c>
      <c r="BC46" s="1365">
        <v>3.4674716943747908E-4</v>
      </c>
      <c r="BD46" s="1365">
        <v>3.1252437736773646E-3</v>
      </c>
      <c r="BE46" s="1365">
        <v>2.8135709661446743E-3</v>
      </c>
      <c r="BF46" s="1365">
        <v>1.4173146732157721E-2</v>
      </c>
      <c r="BG46" s="1365">
        <v>1.185299811444704E-2</v>
      </c>
      <c r="BH46" s="1365">
        <v>6.2257024976833993E-4</v>
      </c>
      <c r="BI46" s="1365">
        <v>3.0547088854169141E-4</v>
      </c>
      <c r="BJ46" s="1365">
        <v>5.5255688020636943E-4</v>
      </c>
      <c r="BK46" s="1365">
        <v>5.6566550778256655E-5</v>
      </c>
      <c r="BL46" s="1365">
        <v>4.7994083607307215E-4</v>
      </c>
      <c r="BM46" s="1365">
        <v>3.0304321234295303E-4</v>
      </c>
      <c r="BN46" s="1365"/>
      <c r="BO46" s="1365"/>
      <c r="BP46" s="1365"/>
      <c r="BQ46" s="1365"/>
      <c r="BR46" s="1365"/>
      <c r="BS46" s="1365"/>
      <c r="BT46" s="1365"/>
      <c r="BU46" s="1365"/>
      <c r="BV46" s="1365">
        <v>0.63440940028827009</v>
      </c>
      <c r="BW46" s="1365">
        <v>1.8537387155005081E-2</v>
      </c>
      <c r="BX46" s="1365">
        <v>-5.6344114773952533E-3</v>
      </c>
      <c r="BY46" s="1365">
        <v>2.4725404431224562E-2</v>
      </c>
      <c r="BZ46" s="1365">
        <v>1.1706844996894575E-2</v>
      </c>
      <c r="CA46" s="1365">
        <v>8.8924225262660157E-3</v>
      </c>
      <c r="CB46" s="1365">
        <v>0.5393999021521092</v>
      </c>
      <c r="CC46" s="1365">
        <v>3.6781809966329133E-2</v>
      </c>
      <c r="CD46" s="1365"/>
      <c r="CE46" s="1365"/>
      <c r="CF46" s="1365"/>
      <c r="CG46" s="1365"/>
      <c r="CH46" s="1365"/>
      <c r="CI46" s="1365"/>
      <c r="CJ46" s="1365"/>
      <c r="CK46" s="1365"/>
    </row>
    <row r="47" spans="1:89" x14ac:dyDescent="0.2">
      <c r="A47" s="1365">
        <v>1958</v>
      </c>
      <c r="B47" s="1365">
        <v>0.99081975221633911</v>
      </c>
      <c r="C47" s="1365">
        <v>0.10985874800658839</v>
      </c>
      <c r="D47" s="1365">
        <v>1.107310039240314E-2</v>
      </c>
      <c r="E47" s="1365">
        <v>4.5463403968095534E-2</v>
      </c>
      <c r="F47" s="1365">
        <v>3.9426225013797445E-2</v>
      </c>
      <c r="G47" s="1365">
        <v>1.8373780678418307E-2</v>
      </c>
      <c r="H47" s="1365">
        <v>0.66780168636139159</v>
      </c>
      <c r="I47" s="1365">
        <v>9.8822891709953689E-2</v>
      </c>
      <c r="J47" s="1365"/>
      <c r="K47" s="1365"/>
      <c r="L47" s="1365"/>
      <c r="M47" s="1365"/>
      <c r="N47" s="1365"/>
      <c r="O47" s="1365"/>
      <c r="P47" s="1365"/>
      <c r="Q47" s="1365"/>
      <c r="R47" s="1365">
        <v>0.35449200777334722</v>
      </c>
      <c r="S47" s="1365">
        <v>9.1894923006034301E-2</v>
      </c>
      <c r="T47" s="1365">
        <v>1.5335100797651708E-2</v>
      </c>
      <c r="U47" s="1365">
        <v>1.9156211539525562E-2</v>
      </c>
      <c r="V47" s="1365">
        <v>2.6623062123152359E-2</v>
      </c>
      <c r="W47" s="1365">
        <v>9.2681325750576145E-3</v>
      </c>
      <c r="X47" s="1365">
        <v>0.13349755476595696</v>
      </c>
      <c r="Y47" s="1365">
        <v>5.8717022965968729E-2</v>
      </c>
      <c r="Z47" s="1365">
        <v>0.25744821402307355</v>
      </c>
      <c r="AA47" s="1365">
        <v>8.5031999349046525E-2</v>
      </c>
      <c r="AB47" s="1365">
        <v>1.3865829159663575E-2</v>
      </c>
      <c r="AC47" s="1365">
        <v>1.3739557042837592E-2</v>
      </c>
      <c r="AD47" s="1365">
        <v>2.2897208594704826E-2</v>
      </c>
      <c r="AE47" s="1365">
        <v>6.1287933611643263E-3</v>
      </c>
      <c r="AF47" s="1365">
        <v>6.6639089987874253E-2</v>
      </c>
      <c r="AG47" s="1365">
        <v>4.9145736527782501E-2</v>
      </c>
      <c r="AH47" s="1365">
        <v>0.12550134805762217</v>
      </c>
      <c r="AI47" s="1365">
        <v>5.9683574558740536E-2</v>
      </c>
      <c r="AJ47" s="1365">
        <v>7.8952806702066447E-3</v>
      </c>
      <c r="AK47" s="1365">
        <v>5.8080640479936125E-3</v>
      </c>
      <c r="AL47" s="1365">
        <v>1.1470967253480277E-2</v>
      </c>
      <c r="AM47" s="1365">
        <v>1.8036242016610748E-3</v>
      </c>
      <c r="AN47" s="1365">
        <v>1.7073775122857439E-2</v>
      </c>
      <c r="AO47" s="1365">
        <v>2.1766062202682578E-2</v>
      </c>
      <c r="AP47" s="1365">
        <v>9.0457881928913172E-2</v>
      </c>
      <c r="AQ47" s="1365">
        <v>4.9089167724444764E-2</v>
      </c>
      <c r="AR47" s="1365">
        <v>5.7746538212678335E-3</v>
      </c>
      <c r="AS47" s="1365">
        <v>3.957582276742231E-3</v>
      </c>
      <c r="AT47" s="1365">
        <v>7.4447170724591264E-3</v>
      </c>
      <c r="AU47" s="1365">
        <v>1.1178234314359076E-3</v>
      </c>
      <c r="AV47" s="1365">
        <v>1.0235407733023344E-2</v>
      </c>
      <c r="AW47" s="1365">
        <v>1.2838529869539971E-2</v>
      </c>
      <c r="AX47" s="1365">
        <v>4.0790658890550724E-2</v>
      </c>
      <c r="AY47" s="1365">
        <v>2.8241374155855335E-2</v>
      </c>
      <c r="AZ47" s="1365">
        <v>2.5092951479535504E-3</v>
      </c>
      <c r="BA47" s="1365">
        <v>1.4596780067303162E-3</v>
      </c>
      <c r="BB47" s="1365">
        <v>2.4031748902716408E-3</v>
      </c>
      <c r="BC47" s="1365">
        <v>3.7222598293676617E-4</v>
      </c>
      <c r="BD47" s="1365">
        <v>3.1983550815155542E-3</v>
      </c>
      <c r="BE47" s="1365">
        <v>2.6065556252875622E-3</v>
      </c>
      <c r="BF47" s="1365">
        <v>1.2422292908454945E-2</v>
      </c>
      <c r="BG47" s="1365">
        <v>1.0000767645909313E-2</v>
      </c>
      <c r="BH47" s="1365">
        <v>6.7317461521213971E-4</v>
      </c>
      <c r="BI47" s="1365">
        <v>3.3755753749086783E-4</v>
      </c>
      <c r="BJ47" s="1365">
        <v>5.7060654587357191E-4</v>
      </c>
      <c r="BK47" s="1365">
        <v>6.0126829532561958E-5</v>
      </c>
      <c r="BL47" s="1365">
        <v>4.8088664646890291E-4</v>
      </c>
      <c r="BM47" s="1365">
        <v>2.991730879675895E-4</v>
      </c>
      <c r="BN47" s="1365"/>
      <c r="BO47" s="1365"/>
      <c r="BP47" s="1365"/>
      <c r="BQ47" s="1365"/>
      <c r="BR47" s="1365"/>
      <c r="BS47" s="1365"/>
      <c r="BT47" s="1365"/>
      <c r="BU47" s="1365"/>
      <c r="BV47" s="1365">
        <v>0.63632774444299189</v>
      </c>
      <c r="BW47" s="1365">
        <v>1.7963825000554087E-2</v>
      </c>
      <c r="BX47" s="1365">
        <v>-4.2620004052485623E-3</v>
      </c>
      <c r="BY47" s="1365">
        <v>2.6307192428569978E-2</v>
      </c>
      <c r="BZ47" s="1365">
        <v>1.2803162890645085E-2</v>
      </c>
      <c r="CA47" s="1365">
        <v>9.1056481033606924E-3</v>
      </c>
      <c r="CB47" s="1365">
        <v>0.53430413159543466</v>
      </c>
      <c r="CC47" s="1365">
        <v>4.010586874398496E-2</v>
      </c>
      <c r="CD47" s="1365"/>
      <c r="CE47" s="1365"/>
      <c r="CF47" s="1365"/>
      <c r="CG47" s="1365"/>
      <c r="CH47" s="1365"/>
      <c r="CI47" s="1365"/>
      <c r="CJ47" s="1365"/>
      <c r="CK47" s="1365"/>
    </row>
    <row r="48" spans="1:89" x14ac:dyDescent="0.2">
      <c r="A48" s="1365">
        <v>1959</v>
      </c>
      <c r="B48" s="1365">
        <v>0.98870718479156494</v>
      </c>
      <c r="C48" s="1365">
        <v>0.12425743152185864</v>
      </c>
      <c r="D48" s="1365">
        <v>1.0326038381075417E-2</v>
      </c>
      <c r="E48" s="1365">
        <v>4.6077153456821882E-2</v>
      </c>
      <c r="F48" s="1365">
        <v>3.5804971353516589E-2</v>
      </c>
      <c r="G48" s="1365">
        <v>1.9869180143192781E-2</v>
      </c>
      <c r="H48" s="1365">
        <v>0.66246074841558034</v>
      </c>
      <c r="I48" s="1365">
        <v>8.991157880707315E-2</v>
      </c>
      <c r="J48" s="1365"/>
      <c r="K48" s="1365"/>
      <c r="L48" s="1365"/>
      <c r="M48" s="1365"/>
      <c r="N48" s="1365"/>
      <c r="O48" s="1365"/>
      <c r="P48" s="1365"/>
      <c r="Q48" s="1365"/>
      <c r="R48" s="1365">
        <v>0.35741039858751578</v>
      </c>
      <c r="S48" s="1365">
        <v>0.10403222936062029</v>
      </c>
      <c r="T48" s="1365">
        <v>1.4615554455036721E-2</v>
      </c>
      <c r="U48" s="1365">
        <v>1.9439934413431458E-2</v>
      </c>
      <c r="V48" s="1365">
        <v>2.4808081950045878E-2</v>
      </c>
      <c r="W48" s="1365">
        <v>9.8348823867301597E-3</v>
      </c>
      <c r="X48" s="1365">
        <v>0.12927936784878577</v>
      </c>
      <c r="Y48" s="1365">
        <v>5.5400348172865488E-2</v>
      </c>
      <c r="Z48" s="1365">
        <v>0.26133933466151055</v>
      </c>
      <c r="AA48" s="1365">
        <v>9.69137816295116E-2</v>
      </c>
      <c r="AB48" s="1365">
        <v>1.3178473664446969E-2</v>
      </c>
      <c r="AC48" s="1365">
        <v>1.3970368922711734E-2</v>
      </c>
      <c r="AD48" s="1365">
        <v>2.1557453768009559E-2</v>
      </c>
      <c r="AE48" s="1365">
        <v>6.4204112077212681E-3</v>
      </c>
      <c r="AF48" s="1365">
        <v>6.2286431717804944E-2</v>
      </c>
      <c r="AG48" s="1365">
        <v>4.7012413751304466E-2</v>
      </c>
      <c r="AH48" s="1365">
        <v>0.13009090518647129</v>
      </c>
      <c r="AI48" s="1365">
        <v>6.6747122916714169E-2</v>
      </c>
      <c r="AJ48" s="1365">
        <v>7.408194316329629E-3</v>
      </c>
      <c r="AK48" s="1365">
        <v>5.8557004852655874E-3</v>
      </c>
      <c r="AL48" s="1365">
        <v>1.0865323611992847E-2</v>
      </c>
      <c r="AM48" s="1365">
        <v>1.91116123977097E-3</v>
      </c>
      <c r="AN48" s="1365">
        <v>1.6263060509302055E-2</v>
      </c>
      <c r="AO48" s="1365">
        <v>2.1040342107096037E-2</v>
      </c>
      <c r="AP48" s="1365">
        <v>9.4855685166405315E-2</v>
      </c>
      <c r="AQ48" s="1365">
        <v>5.4696211615897425E-2</v>
      </c>
      <c r="AR48" s="1365">
        <v>5.4567073411413702E-3</v>
      </c>
      <c r="AS48" s="1365">
        <v>4.0499811983996589E-3</v>
      </c>
      <c r="AT48" s="1365">
        <v>7.1428436322819519E-3</v>
      </c>
      <c r="AU48" s="1365">
        <v>1.1775632604880874E-3</v>
      </c>
      <c r="AV48" s="1365">
        <v>9.6228601721768774E-3</v>
      </c>
      <c r="AW48" s="1365">
        <v>1.270951794601996E-2</v>
      </c>
      <c r="AX48" s="1365">
        <v>4.3119486066336608E-2</v>
      </c>
      <c r="AY48" s="1365">
        <v>3.146923761865851E-2</v>
      </c>
      <c r="AZ48" s="1365">
        <v>2.3008002430827596E-3</v>
      </c>
      <c r="BA48" s="1365">
        <v>1.3924988251207285E-3</v>
      </c>
      <c r="BB48" s="1365">
        <v>2.2648045398554971E-3</v>
      </c>
      <c r="BC48" s="1365">
        <v>3.7615057460618052E-4</v>
      </c>
      <c r="BD48" s="1365">
        <v>2.7300539459056195E-3</v>
      </c>
      <c r="BE48" s="1365">
        <v>2.5859403191073166E-3</v>
      </c>
      <c r="BF48" s="1365">
        <v>1.3251841609468596E-2</v>
      </c>
      <c r="BG48" s="1365">
        <v>1.1007374823963577E-2</v>
      </c>
      <c r="BH48" s="1365">
        <v>5.952916239154477E-4</v>
      </c>
      <c r="BI48" s="1365">
        <v>3.0159895897650696E-4</v>
      </c>
      <c r="BJ48" s="1365">
        <v>5.4042980316856804E-4</v>
      </c>
      <c r="BK48" s="1365">
        <v>6.1425671804534151E-5</v>
      </c>
      <c r="BL48" s="1365">
        <v>4.1704717983146583E-4</v>
      </c>
      <c r="BM48" s="1365">
        <v>3.2867354780849375E-4</v>
      </c>
      <c r="BN48" s="1365"/>
      <c r="BO48" s="1365"/>
      <c r="BP48" s="1365"/>
      <c r="BQ48" s="1365"/>
      <c r="BR48" s="1365"/>
      <c r="BS48" s="1365"/>
      <c r="BT48" s="1365"/>
      <c r="BU48" s="1365"/>
      <c r="BV48" s="1365">
        <v>0.63129678620404917</v>
      </c>
      <c r="BW48" s="1365">
        <v>2.0225202161238354E-2</v>
      </c>
      <c r="BX48" s="1365">
        <v>-4.2895160739613069E-3</v>
      </c>
      <c r="BY48" s="1365">
        <v>2.6637219043390423E-2</v>
      </c>
      <c r="BZ48" s="1365">
        <v>1.0996889403470711E-2</v>
      </c>
      <c r="CA48" s="1365">
        <v>1.0034297756462621E-2</v>
      </c>
      <c r="CB48" s="1365">
        <v>0.53318138056679454</v>
      </c>
      <c r="CC48" s="1365">
        <v>3.4511230634207662E-2</v>
      </c>
      <c r="CD48" s="1365"/>
      <c r="CE48" s="1365"/>
      <c r="CF48" s="1365"/>
      <c r="CG48" s="1365"/>
      <c r="CH48" s="1365"/>
      <c r="CI48" s="1365"/>
      <c r="CJ48" s="1365"/>
      <c r="CK48" s="1365"/>
    </row>
    <row r="49" spans="1:89" x14ac:dyDescent="0.2">
      <c r="A49" s="1365">
        <v>1960</v>
      </c>
      <c r="B49" s="1365">
        <v>0.98855757713317871</v>
      </c>
      <c r="C49" s="1365">
        <v>0.11753235197178387</v>
      </c>
      <c r="D49" s="1365">
        <v>1.0787676226920747E-2</v>
      </c>
      <c r="E49" s="1365">
        <v>4.7717586724604868E-2</v>
      </c>
      <c r="F49" s="1365">
        <v>3.7027153699761776E-2</v>
      </c>
      <c r="G49" s="1365">
        <v>2.1222982136719019E-2</v>
      </c>
      <c r="H49" s="1365">
        <v>0.67021094474084486</v>
      </c>
      <c r="I49" s="1365">
        <v>8.4058853305450293E-2</v>
      </c>
      <c r="J49" s="1365"/>
      <c r="K49" s="1365"/>
      <c r="L49" s="1365"/>
      <c r="M49" s="1365"/>
      <c r="N49" s="1365"/>
      <c r="O49" s="1365"/>
      <c r="P49" s="1365"/>
      <c r="Q49" s="1365"/>
      <c r="R49" s="1365">
        <v>0.3525894706360781</v>
      </c>
      <c r="S49" s="1365">
        <v>9.9357349128210579E-2</v>
      </c>
      <c r="T49" s="1365">
        <v>1.4969923657593788E-2</v>
      </c>
      <c r="U49" s="1365">
        <v>2.1072198584063055E-2</v>
      </c>
      <c r="V49" s="1365">
        <v>2.5096972245193475E-2</v>
      </c>
      <c r="W49" s="1365">
        <v>1.0539586023375054E-2</v>
      </c>
      <c r="X49" s="1365">
        <v>0.13134223423398877</v>
      </c>
      <c r="Y49" s="1365">
        <v>5.0211206763653406E-2</v>
      </c>
      <c r="Z49" s="1365">
        <v>0.25418051313322204</v>
      </c>
      <c r="AA49" s="1365">
        <v>9.1929702641076555E-2</v>
      </c>
      <c r="AB49" s="1365">
        <v>1.3425182228450898E-2</v>
      </c>
      <c r="AC49" s="1365">
        <v>1.5503434127968197E-2</v>
      </c>
      <c r="AD49" s="1365">
        <v>2.1718659743798462E-2</v>
      </c>
      <c r="AE49" s="1365">
        <v>6.8222612379506987E-3</v>
      </c>
      <c r="AF49" s="1365">
        <v>6.2393325977912438E-2</v>
      </c>
      <c r="AG49" s="1365">
        <v>4.2387947176064804E-2</v>
      </c>
      <c r="AH49" s="1365">
        <v>0.12474106655972349</v>
      </c>
      <c r="AI49" s="1365">
        <v>6.3405500130768302E-2</v>
      </c>
      <c r="AJ49" s="1365">
        <v>7.3233698310190727E-3</v>
      </c>
      <c r="AK49" s="1365">
        <v>6.783092564054901E-3</v>
      </c>
      <c r="AL49" s="1365">
        <v>1.0691380078168685E-2</v>
      </c>
      <c r="AM49" s="1365">
        <v>2.0258847229518845E-3</v>
      </c>
      <c r="AN49" s="1365">
        <v>1.6201279582453241E-2</v>
      </c>
      <c r="AO49" s="1365">
        <v>1.8310559650307395E-2</v>
      </c>
      <c r="AP49" s="1365">
        <v>9.0236211898595764E-2</v>
      </c>
      <c r="AQ49" s="1365">
        <v>5.2438150203730591E-2</v>
      </c>
      <c r="AR49" s="1365">
        <v>5.365139255275873E-3</v>
      </c>
      <c r="AS49" s="1365">
        <v>4.688986121323604E-3</v>
      </c>
      <c r="AT49" s="1365">
        <v>6.8275174309793893E-3</v>
      </c>
      <c r="AU49" s="1365">
        <v>1.2228400413029806E-3</v>
      </c>
      <c r="AV49" s="1365">
        <v>9.1729294145430247E-3</v>
      </c>
      <c r="AW49" s="1365">
        <v>1.0520649431440305E-2</v>
      </c>
      <c r="AX49" s="1365">
        <v>4.2504958471852275E-2</v>
      </c>
      <c r="AY49" s="1365">
        <v>3.1172508491631903E-2</v>
      </c>
      <c r="AZ49" s="1365">
        <v>2.3156098197264761E-3</v>
      </c>
      <c r="BA49" s="1365">
        <v>1.7739783426818727E-3</v>
      </c>
      <c r="BB49" s="1365">
        <v>2.1462699940358793E-3</v>
      </c>
      <c r="BC49" s="1365">
        <v>4.0037054935442175E-4</v>
      </c>
      <c r="BD49" s="1365">
        <v>2.7395822134529241E-3</v>
      </c>
      <c r="BE49" s="1365">
        <v>1.9566390609687965E-3</v>
      </c>
      <c r="BF49" s="1365">
        <v>1.4502886431319069E-2</v>
      </c>
      <c r="BG49" s="1365">
        <v>1.2397749670545811E-2</v>
      </c>
      <c r="BH49" s="1365">
        <v>6.1976727139137781E-4</v>
      </c>
      <c r="BI49" s="1365">
        <v>3.4609511984077179E-4</v>
      </c>
      <c r="BJ49" s="1365">
        <v>5.0029669567788618E-4</v>
      </c>
      <c r="BK49" s="1365">
        <v>6.4343361844488146E-5</v>
      </c>
      <c r="BL49" s="1365">
        <v>4.0188883844972039E-4</v>
      </c>
      <c r="BM49" s="1365">
        <v>1.7274547356901422E-4</v>
      </c>
      <c r="BN49" s="1365"/>
      <c r="BO49" s="1365"/>
      <c r="BP49" s="1365"/>
      <c r="BQ49" s="1365"/>
      <c r="BR49" s="1365"/>
      <c r="BS49" s="1365"/>
      <c r="BT49" s="1365"/>
      <c r="BU49" s="1365"/>
      <c r="BV49" s="1365">
        <v>0.63596810649710056</v>
      </c>
      <c r="BW49" s="1365">
        <v>1.817500284357329E-2</v>
      </c>
      <c r="BX49" s="1365">
        <v>-4.1822474306730389E-3</v>
      </c>
      <c r="BY49" s="1365">
        <v>2.6645388140541817E-2</v>
      </c>
      <c r="BZ49" s="1365">
        <v>1.1930181454568301E-2</v>
      </c>
      <c r="CA49" s="1365">
        <v>1.0683396113343966E-2</v>
      </c>
      <c r="CB49" s="1365">
        <v>0.53886871050685614</v>
      </c>
      <c r="CC49" s="1365">
        <v>3.3847646541796887E-2</v>
      </c>
      <c r="CD49" s="1365"/>
      <c r="CE49" s="1365"/>
      <c r="CF49" s="1365"/>
      <c r="CG49" s="1365"/>
      <c r="CH49" s="1365"/>
      <c r="CI49" s="1365"/>
      <c r="CJ49" s="1365"/>
      <c r="CK49" s="1365"/>
    </row>
    <row r="50" spans="1:89" x14ac:dyDescent="0.2">
      <c r="A50" s="1365">
        <v>1961</v>
      </c>
      <c r="B50" s="1365">
        <v>0.9901772141456604</v>
      </c>
      <c r="C50" s="1365">
        <v>0.11647476166514302</v>
      </c>
      <c r="D50" s="1365">
        <v>1.3017909188471838E-2</v>
      </c>
      <c r="E50" s="1365">
        <v>4.9264271559292715E-2</v>
      </c>
      <c r="F50" s="1365">
        <v>3.7012434610418844E-2</v>
      </c>
      <c r="G50" s="1365">
        <v>2.246373711005633E-2</v>
      </c>
      <c r="H50" s="1365">
        <v>0.66662090943045504</v>
      </c>
      <c r="I50" s="1365">
        <v>8.5323328142209207E-2</v>
      </c>
      <c r="J50" s="1365"/>
      <c r="K50" s="1365"/>
      <c r="L50" s="1365"/>
      <c r="M50" s="1365"/>
      <c r="N50" s="1365"/>
      <c r="O50" s="1365"/>
      <c r="P50" s="1365"/>
      <c r="Q50" s="1365"/>
      <c r="R50" s="1365">
        <v>0.35492866790247735</v>
      </c>
      <c r="S50" s="1365">
        <v>9.6561802861839491E-2</v>
      </c>
      <c r="T50" s="1365">
        <v>1.5919416415498905E-2</v>
      </c>
      <c r="U50" s="1365">
        <v>2.1660176849506083E-2</v>
      </c>
      <c r="V50" s="1365">
        <v>2.481260688252571E-2</v>
      </c>
      <c r="W50" s="1365">
        <v>1.1406801213358181E-2</v>
      </c>
      <c r="X50" s="1365">
        <v>0.1343918484459628</v>
      </c>
      <c r="Y50" s="1365">
        <v>5.0176015233786168E-2</v>
      </c>
      <c r="Z50" s="1365">
        <v>0.25570949638626134</v>
      </c>
      <c r="AA50" s="1365">
        <v>8.7494722511176515E-2</v>
      </c>
      <c r="AB50" s="1365">
        <v>1.381450955025415E-2</v>
      </c>
      <c r="AC50" s="1365">
        <v>1.5540646973293097E-2</v>
      </c>
      <c r="AD50" s="1365">
        <v>2.1261304570118357E-2</v>
      </c>
      <c r="AE50" s="1365">
        <v>7.5963714261356365E-3</v>
      </c>
      <c r="AF50" s="1365">
        <v>6.821668548726223E-2</v>
      </c>
      <c r="AG50" s="1365">
        <v>4.1785255868021308E-2</v>
      </c>
      <c r="AH50" s="1365">
        <v>0.12374365106697834</v>
      </c>
      <c r="AI50" s="1365">
        <v>6.2483583138318685E-2</v>
      </c>
      <c r="AJ50" s="1365">
        <v>7.4038637213729164E-3</v>
      </c>
      <c r="AK50" s="1365">
        <v>6.6623092506573889E-3</v>
      </c>
      <c r="AL50" s="1365">
        <v>1.0676890988914577E-2</v>
      </c>
      <c r="AM50" s="1365">
        <v>2.1257880715250567E-3</v>
      </c>
      <c r="AN50" s="1365">
        <v>1.5831172395419042E-2</v>
      </c>
      <c r="AO50" s="1365">
        <v>1.8560043500770673E-2</v>
      </c>
      <c r="AP50" s="1365">
        <v>8.9059437613244807E-2</v>
      </c>
      <c r="AQ50" s="1365">
        <v>5.2086459226006597E-2</v>
      </c>
      <c r="AR50" s="1365">
        <v>5.2761685284059131E-3</v>
      </c>
      <c r="AS50" s="1365">
        <v>4.4795112384680997E-3</v>
      </c>
      <c r="AT50" s="1365">
        <v>6.7630630018912169E-3</v>
      </c>
      <c r="AU50" s="1365">
        <v>1.2639274114352285E-3</v>
      </c>
      <c r="AV50" s="1365">
        <v>8.6640637133812443E-3</v>
      </c>
      <c r="AW50" s="1365">
        <v>1.052624449365651E-2</v>
      </c>
      <c r="AX50" s="1365">
        <v>4.2460511470950056E-2</v>
      </c>
      <c r="AY50" s="1365">
        <v>3.1303278815007995E-2</v>
      </c>
      <c r="AZ50" s="1365">
        <v>2.2695622005377142E-3</v>
      </c>
      <c r="BA50" s="1365">
        <v>1.5951506180280337E-3</v>
      </c>
      <c r="BB50" s="1365">
        <v>2.2038499184462092E-3</v>
      </c>
      <c r="BC50" s="1365">
        <v>4.1212637732512651E-4</v>
      </c>
      <c r="BD50" s="1365">
        <v>2.5508076240162267E-3</v>
      </c>
      <c r="BE50" s="1365">
        <v>2.1257359175887542E-3</v>
      </c>
      <c r="BF50" s="1365">
        <v>1.4772375230057097E-2</v>
      </c>
      <c r="BG50" s="1365">
        <v>1.2624407089351638E-2</v>
      </c>
      <c r="BH50" s="1365">
        <v>6.1349779730629863E-4</v>
      </c>
      <c r="BI50" s="1365">
        <v>3.3296785160890041E-4</v>
      </c>
      <c r="BJ50" s="1365">
        <v>5.382223119454509E-4</v>
      </c>
      <c r="BK50" s="1365">
        <v>6.3764749907198331E-5</v>
      </c>
      <c r="BL50" s="1365">
        <v>3.3526380186171134E-4</v>
      </c>
      <c r="BM50" s="1365">
        <v>2.6425162807590087E-4</v>
      </c>
      <c r="BN50" s="1365"/>
      <c r="BO50" s="1365"/>
      <c r="BP50" s="1365"/>
      <c r="BQ50" s="1365"/>
      <c r="BR50" s="1365"/>
      <c r="BS50" s="1365"/>
      <c r="BT50" s="1365"/>
      <c r="BU50" s="1365"/>
      <c r="BV50" s="1365">
        <v>0.63524854624318305</v>
      </c>
      <c r="BW50" s="1365">
        <v>1.9912958803303529E-2</v>
      </c>
      <c r="BX50" s="1365">
        <v>-2.9015072270270701E-3</v>
      </c>
      <c r="BY50" s="1365">
        <v>2.7604094709786631E-2</v>
      </c>
      <c r="BZ50" s="1365">
        <v>1.2199827727893135E-2</v>
      </c>
      <c r="CA50" s="1365">
        <v>1.1056935896698148E-2</v>
      </c>
      <c r="CB50" s="1365">
        <v>0.53222906098449219</v>
      </c>
      <c r="CC50" s="1365">
        <v>3.5147312908423038E-2</v>
      </c>
      <c r="CD50" s="1365"/>
      <c r="CE50" s="1365"/>
      <c r="CF50" s="1365"/>
      <c r="CG50" s="1365"/>
      <c r="CH50" s="1365"/>
      <c r="CI50" s="1365"/>
      <c r="CJ50" s="1365"/>
      <c r="CK50" s="1365"/>
    </row>
    <row r="51" spans="1:89" x14ac:dyDescent="0.2">
      <c r="A51" s="1365">
        <v>1962</v>
      </c>
      <c r="B51" s="1365">
        <v>1</v>
      </c>
      <c r="C51" s="1365">
        <v>0.13038437068462372</v>
      </c>
      <c r="D51" s="1365">
        <v>1.4815325383096933E-2</v>
      </c>
      <c r="E51" s="1365">
        <v>5.1599921658635139E-2</v>
      </c>
      <c r="F51" s="1365">
        <v>3.7756960839033127E-2</v>
      </c>
      <c r="G51" s="1365">
        <v>2.5158669799566269E-2</v>
      </c>
      <c r="H51" s="1365">
        <v>0.65860825777053833</v>
      </c>
      <c r="I51" s="1365">
        <v>8.1676505506038666E-2</v>
      </c>
      <c r="J51" s="1365">
        <v>0.82736051082611084</v>
      </c>
      <c r="K51" s="1365">
        <v>0.12387994676828384</v>
      </c>
      <c r="L51" s="1365">
        <v>1.6013687709346414E-2</v>
      </c>
      <c r="M51" s="1365">
        <v>4.2852325364947319E-2</v>
      </c>
      <c r="N51" s="1365">
        <v>3.3623374998569489E-2</v>
      </c>
      <c r="O51" s="1365">
        <v>2.3723730817437172E-2</v>
      </c>
      <c r="P51" s="1365">
        <v>0.51669466495513916</v>
      </c>
      <c r="Q51" s="1365">
        <v>7.0572748780250549E-2</v>
      </c>
      <c r="R51" s="1365">
        <v>0.36378473043441772</v>
      </c>
      <c r="S51" s="1365">
        <v>0.10477689653635025</v>
      </c>
      <c r="T51" s="1365">
        <v>1.6010610153898597E-2</v>
      </c>
      <c r="U51" s="1365">
        <v>2.2237357683479786E-2</v>
      </c>
      <c r="V51" s="1365">
        <v>2.4704491719603539E-2</v>
      </c>
      <c r="W51" s="1365">
        <v>1.2585276737809181E-2</v>
      </c>
      <c r="X51" s="1365">
        <v>0.1350986510515213</v>
      </c>
      <c r="Y51" s="1365">
        <v>4.8371452838182449E-2</v>
      </c>
      <c r="Z51" s="1365">
        <v>0.26276159286499023</v>
      </c>
      <c r="AA51" s="1365">
        <v>9.4863086938858032E-2</v>
      </c>
      <c r="AB51" s="1365">
        <v>1.3623060600366443E-2</v>
      </c>
      <c r="AC51" s="1365">
        <v>1.6097280429676175E-2</v>
      </c>
      <c r="AD51" s="1365">
        <v>2.1205347031354904E-2</v>
      </c>
      <c r="AE51" s="1365">
        <v>8.2523981109261513E-3</v>
      </c>
      <c r="AF51" s="1365">
        <v>6.8268075585365295E-2</v>
      </c>
      <c r="AG51" s="1365">
        <v>4.0452342480421066E-2</v>
      </c>
      <c r="AH51" s="1365">
        <v>0.12797033786773682</v>
      </c>
      <c r="AI51" s="1365">
        <v>6.7598789930343628E-2</v>
      </c>
      <c r="AJ51" s="1365">
        <v>7.1736476966179907E-3</v>
      </c>
      <c r="AK51" s="1365">
        <v>7.0232717553153634E-3</v>
      </c>
      <c r="AL51" s="1365">
        <v>1.0461661033332348E-2</v>
      </c>
      <c r="AM51" s="1365">
        <v>2.3090678732842207E-3</v>
      </c>
      <c r="AN51" s="1365">
        <v>1.573491096496582E-2</v>
      </c>
      <c r="AO51" s="1365">
        <v>1.7668994143605232E-2</v>
      </c>
      <c r="AP51" s="1365">
        <v>9.2712655663490295E-2</v>
      </c>
      <c r="AQ51" s="1365">
        <v>5.6218273937702179E-2</v>
      </c>
      <c r="AR51" s="1365">
        <v>5.1510907942429185E-3</v>
      </c>
      <c r="AS51" s="1365">
        <v>4.8454606148879975E-3</v>
      </c>
      <c r="AT51" s="1365">
        <v>6.5655801445245743E-3</v>
      </c>
      <c r="AU51" s="1365">
        <v>1.3989239232614636E-3</v>
      </c>
      <c r="AV51" s="1365">
        <v>8.6505040526390076E-3</v>
      </c>
      <c r="AW51" s="1365">
        <v>9.8828254267573357E-3</v>
      </c>
      <c r="AX51" s="1365">
        <v>4.374685138463974E-2</v>
      </c>
      <c r="AY51" s="1365">
        <v>3.333214670419693E-2</v>
      </c>
      <c r="AZ51" s="1365">
        <v>2.1730602675233968E-3</v>
      </c>
      <c r="BA51" s="1365">
        <v>1.7905340864672326E-3</v>
      </c>
      <c r="BB51" s="1365">
        <v>2.0461657550185919E-3</v>
      </c>
      <c r="BC51" s="1365">
        <v>4.3291415204294026E-4</v>
      </c>
      <c r="BD51" s="1365">
        <v>2.2201742976903915E-3</v>
      </c>
      <c r="BE51" s="1365">
        <v>1.7518543172627687E-3</v>
      </c>
      <c r="BF51" s="1365">
        <v>1.4829965308308601E-2</v>
      </c>
      <c r="BG51" s="1365">
        <v>1.2835304252803326E-2</v>
      </c>
      <c r="BH51" s="1365">
        <v>5.8542281112750061E-4</v>
      </c>
      <c r="BI51" s="1365">
        <v>4.1890971169777913E-4</v>
      </c>
      <c r="BJ51" s="1365">
        <v>4.7523897956125438E-4</v>
      </c>
      <c r="BK51" s="1365">
        <v>6.8405963247641921E-5</v>
      </c>
      <c r="BL51" s="1365">
        <v>3.0410345061682165E-4</v>
      </c>
      <c r="BM51" s="1365">
        <v>1.4258091687224805E-4</v>
      </c>
      <c r="BN51" s="1365">
        <v>0.17263948917388916</v>
      </c>
      <c r="BO51" s="1365">
        <v>6.5044239163398743E-3</v>
      </c>
      <c r="BP51" s="1365">
        <v>-1.1983623262494802E-3</v>
      </c>
      <c r="BQ51" s="1365">
        <v>8.7475962936878204E-3</v>
      </c>
      <c r="BR51" s="1365">
        <v>4.1335858404636383E-3</v>
      </c>
      <c r="BS51" s="1365">
        <v>1.434938982129097E-3</v>
      </c>
      <c r="BT51" s="1365">
        <v>0.14191359281539917</v>
      </c>
      <c r="BU51" s="1365">
        <v>1.1103756725788116E-2</v>
      </c>
      <c r="BV51" s="1365">
        <v>0.63621526956558228</v>
      </c>
      <c r="BW51" s="1365">
        <v>2.5607474148273468E-2</v>
      </c>
      <c r="BX51" s="1365">
        <v>-1.1952847708016634E-3</v>
      </c>
      <c r="BY51" s="1365">
        <v>2.9362563975155354E-2</v>
      </c>
      <c r="BZ51" s="1365">
        <v>1.3052469119429588E-2</v>
      </c>
      <c r="CA51" s="1365">
        <v>1.2573393061757088E-2</v>
      </c>
      <c r="CB51" s="1365">
        <v>0.52350960671901703</v>
      </c>
      <c r="CC51" s="1365">
        <v>3.3305052667856216E-2</v>
      </c>
      <c r="CD51" s="1365">
        <v>0.46357578039169312</v>
      </c>
      <c r="CE51" s="1365">
        <v>1.9103050231933594E-2</v>
      </c>
      <c r="CF51" s="1365">
        <v>3.0775554478168488E-6</v>
      </c>
      <c r="CG51" s="1365">
        <v>2.0614967681467533E-2</v>
      </c>
      <c r="CH51" s="1365">
        <v>8.91888327896595E-3</v>
      </c>
      <c r="CI51" s="1365">
        <v>1.1138454079627991E-2</v>
      </c>
      <c r="CJ51" s="1365">
        <v>0.38159601390361786</v>
      </c>
      <c r="CK51" s="1365">
        <v>2.22012959420681E-2</v>
      </c>
    </row>
    <row r="52" spans="1:89" x14ac:dyDescent="0.2">
      <c r="A52" s="1365">
        <v>1963</v>
      </c>
      <c r="B52" s="1365">
        <v>1</v>
      </c>
      <c r="C52" s="1365">
        <v>0.12709590516758815</v>
      </c>
      <c r="D52" s="1365">
        <v>1.3997146109708418E-2</v>
      </c>
      <c r="E52" s="1365">
        <v>4.8666814061463615E-2</v>
      </c>
      <c r="F52" s="1365">
        <v>3.4706368558985616E-2</v>
      </c>
      <c r="G52" s="1365">
        <v>2.5336087802498949E-2</v>
      </c>
      <c r="H52" s="1365">
        <v>0.66029862530757422</v>
      </c>
      <c r="I52" s="1365">
        <v>7.9169980738807155E-2</v>
      </c>
      <c r="J52" s="1365">
        <v>0.82596555352210999</v>
      </c>
      <c r="K52" s="1365">
        <v>0.12704354152083397</v>
      </c>
      <c r="L52" s="1365">
        <v>1.674485404510051E-2</v>
      </c>
      <c r="M52" s="1365">
        <v>4.203743813559413E-2</v>
      </c>
      <c r="N52" s="1365">
        <v>3.2847018912434578E-2</v>
      </c>
      <c r="O52" s="1365">
        <v>2.5100665166974068E-2</v>
      </c>
      <c r="P52" s="1365">
        <v>0.51339772343635559</v>
      </c>
      <c r="Q52" s="1365">
        <v>6.8794302642345428E-2</v>
      </c>
      <c r="R52" s="1365">
        <v>0.36483484506607056</v>
      </c>
      <c r="S52" s="1365">
        <v>0.10765327885746956</v>
      </c>
      <c r="T52" s="1365">
        <v>1.6136059362906963E-2</v>
      </c>
      <c r="U52" s="1365">
        <v>2.1985718747600913E-2</v>
      </c>
      <c r="V52" s="1365">
        <v>2.4322333745658398E-2</v>
      </c>
      <c r="W52" s="1365">
        <v>1.3286356348544359E-2</v>
      </c>
      <c r="X52" s="1365">
        <v>0.13380496948957443</v>
      </c>
      <c r="Y52" s="1365">
        <v>4.7646138817071915E-2</v>
      </c>
      <c r="Z52" s="1365">
        <v>0.2638477236032486</v>
      </c>
      <c r="AA52" s="1365">
        <v>9.7370706498622894E-2</v>
      </c>
      <c r="AB52" s="1365">
        <v>1.3621899241115898E-2</v>
      </c>
      <c r="AC52" s="1365">
        <v>1.572535140439868E-2</v>
      </c>
      <c r="AD52" s="1365">
        <v>2.0886790007352829E-2</v>
      </c>
      <c r="AE52" s="1365">
        <v>8.8900956325232983E-3</v>
      </c>
      <c r="AF52" s="1365">
        <v>6.7637279629707336E-2</v>
      </c>
      <c r="AG52" s="1365">
        <v>3.9715593680739403E-2</v>
      </c>
      <c r="AH52" s="1365">
        <v>0.1285281628370285</v>
      </c>
      <c r="AI52" s="1365">
        <v>6.9248482584953308E-2</v>
      </c>
      <c r="AJ52" s="1365">
        <v>6.8343559396453202E-3</v>
      </c>
      <c r="AK52" s="1365">
        <v>6.557572545716539E-3</v>
      </c>
      <c r="AL52" s="1365">
        <v>1.0554318781942129E-2</v>
      </c>
      <c r="AM52" s="1365">
        <v>2.4414855288341641E-3</v>
      </c>
      <c r="AN52" s="1365">
        <v>1.5205898322165012E-2</v>
      </c>
      <c r="AO52" s="1365">
        <v>1.7686048522591591E-2</v>
      </c>
      <c r="AP52" s="1365">
        <v>9.3367338180541992E-2</v>
      </c>
      <c r="AQ52" s="1365">
        <v>5.7454776018857956E-2</v>
      </c>
      <c r="AR52" s="1365">
        <v>4.8719218975747935E-3</v>
      </c>
      <c r="AS52" s="1365">
        <v>4.4176766386954114E-3</v>
      </c>
      <c r="AT52" s="1365">
        <v>6.6984144505113363E-3</v>
      </c>
      <c r="AU52" s="1365">
        <v>1.4362555230036378E-3</v>
      </c>
      <c r="AV52" s="1365">
        <v>8.4109082818031311E-3</v>
      </c>
      <c r="AW52" s="1365">
        <v>1.0077388491481543E-2</v>
      </c>
      <c r="AX52" s="1365">
        <v>4.4495504349470139E-2</v>
      </c>
      <c r="AY52" s="1365">
        <v>3.4207602962851524E-2</v>
      </c>
      <c r="AZ52" s="1365">
        <v>2.0400039375090273E-3</v>
      </c>
      <c r="BA52" s="1365">
        <v>1.5246093535097316E-3</v>
      </c>
      <c r="BB52" s="1365">
        <v>2.1118120057508349E-3</v>
      </c>
      <c r="BC52" s="1365">
        <v>4.4948150753043592E-4</v>
      </c>
      <c r="BD52" s="1365">
        <v>2.247335622087121E-3</v>
      </c>
      <c r="BE52" s="1365">
        <v>1.9146582344546914E-3</v>
      </c>
      <c r="BF52" s="1365">
        <v>1.5390386804938316E-2</v>
      </c>
      <c r="BG52" s="1365">
        <v>1.3496899511665106E-2</v>
      </c>
      <c r="BH52" s="1365">
        <v>5.3829787088943704E-4</v>
      </c>
      <c r="BI52" s="1365">
        <v>3.5017651271118666E-4</v>
      </c>
      <c r="BJ52" s="1365">
        <v>4.846453812206164E-4</v>
      </c>
      <c r="BK52" s="1365">
        <v>7.0445854362333193E-5</v>
      </c>
      <c r="BL52" s="1365">
        <v>3.0055418028496206E-4</v>
      </c>
      <c r="BM52" s="1365">
        <v>1.4936728985048831E-4</v>
      </c>
      <c r="BN52" s="1365">
        <v>0.17403444647789001</v>
      </c>
      <c r="BO52" s="1365">
        <v>6.2884949147701263E-3</v>
      </c>
      <c r="BP52" s="1365">
        <v>-7.2321970947086811E-4</v>
      </c>
      <c r="BQ52" s="1365">
        <v>8.6490618996322155E-3</v>
      </c>
      <c r="BR52" s="1365">
        <v>3.8384143263101578E-3</v>
      </c>
      <c r="BS52" s="1365">
        <v>1.8152259290218353E-3</v>
      </c>
      <c r="BT52" s="1365">
        <v>0.14379808306694031</v>
      </c>
      <c r="BU52" s="1365">
        <v>1.0368429124355316E-2</v>
      </c>
      <c r="BV52" s="1365">
        <v>0.63516515493392944</v>
      </c>
      <c r="BW52" s="1365">
        <v>1.9442626310118588E-2</v>
      </c>
      <c r="BX52" s="1365">
        <v>-2.1389132531985464E-3</v>
      </c>
      <c r="BY52" s="1365">
        <v>2.6681095313862702E-2</v>
      </c>
      <c r="BZ52" s="1365">
        <v>1.0384034813327218E-2</v>
      </c>
      <c r="CA52" s="1365">
        <v>1.204973145395459E-2</v>
      </c>
      <c r="CB52" s="1365">
        <v>0.52649365581799978</v>
      </c>
      <c r="CC52" s="1365">
        <v>3.1523841921735241E-2</v>
      </c>
      <c r="CD52" s="1365">
        <v>0.46113070845603943</v>
      </c>
      <c r="CE52" s="1365">
        <v>1.939026266336441E-2</v>
      </c>
      <c r="CF52" s="1365">
        <v>6.0879468219354749E-4</v>
      </c>
      <c r="CG52" s="1365">
        <v>2.0051719387993217E-2</v>
      </c>
      <c r="CH52" s="1365">
        <v>8.5246851667761803E-3</v>
      </c>
      <c r="CI52" s="1365">
        <v>1.1814308818429708E-2</v>
      </c>
      <c r="CJ52" s="1365">
        <v>0.37959275394678116</v>
      </c>
      <c r="CK52" s="1365">
        <v>2.1148163825273514E-2</v>
      </c>
    </row>
    <row r="53" spans="1:89" x14ac:dyDescent="0.2">
      <c r="A53" s="1365">
        <v>1964</v>
      </c>
      <c r="B53" s="1365">
        <v>1</v>
      </c>
      <c r="C53" s="1365">
        <v>0.13627970218658447</v>
      </c>
      <c r="D53" s="1365">
        <v>1.7227943288162351E-2</v>
      </c>
      <c r="E53" s="1365">
        <v>4.9773078411817551E-2</v>
      </c>
      <c r="F53" s="1365">
        <v>3.5613905638456345E-2</v>
      </c>
      <c r="G53" s="1365">
        <v>2.8673112392425537E-2</v>
      </c>
      <c r="H53" s="1365">
        <v>0.65578335523605347</v>
      </c>
      <c r="I53" s="1365">
        <v>7.6648958027362823E-2</v>
      </c>
      <c r="J53" s="1365">
        <v>0.82457059621810913</v>
      </c>
      <c r="K53" s="1365">
        <v>0.13020713627338409</v>
      </c>
      <c r="L53" s="1365">
        <v>1.7476020380854607E-2</v>
      </c>
      <c r="M53" s="1365">
        <v>4.122255090624094E-2</v>
      </c>
      <c r="N53" s="1365">
        <v>3.2070662826299667E-2</v>
      </c>
      <c r="O53" s="1365">
        <v>2.6477599516510963E-2</v>
      </c>
      <c r="P53" s="1365">
        <v>0.51010078191757202</v>
      </c>
      <c r="Q53" s="1365">
        <v>6.7015856504440308E-2</v>
      </c>
      <c r="R53" s="1365">
        <v>0.36588495969772339</v>
      </c>
      <c r="S53" s="1365">
        <v>0.11052966117858887</v>
      </c>
      <c r="T53" s="1365">
        <v>1.6261508571915329E-2</v>
      </c>
      <c r="U53" s="1365">
        <v>2.173407981172204E-2</v>
      </c>
      <c r="V53" s="1365">
        <v>2.3940175771713257E-2</v>
      </c>
      <c r="W53" s="1365">
        <v>1.3987435959279537E-2</v>
      </c>
      <c r="X53" s="1365">
        <v>0.13251128792762756</v>
      </c>
      <c r="Y53" s="1365">
        <v>4.692082479596138E-2</v>
      </c>
      <c r="Z53" s="1365">
        <v>0.26493385434150696</v>
      </c>
      <c r="AA53" s="1365">
        <v>9.9878326058387756E-2</v>
      </c>
      <c r="AB53" s="1365">
        <v>1.3620737881865352E-2</v>
      </c>
      <c r="AC53" s="1365">
        <v>1.5353422379121184E-2</v>
      </c>
      <c r="AD53" s="1365">
        <v>2.0568232983350754E-2</v>
      </c>
      <c r="AE53" s="1365">
        <v>9.5277931541204453E-3</v>
      </c>
      <c r="AF53" s="1365">
        <v>6.7006483674049377E-2</v>
      </c>
      <c r="AG53" s="1365">
        <v>3.8978844881057739E-2</v>
      </c>
      <c r="AH53" s="1365">
        <v>0.12908598780632019</v>
      </c>
      <c r="AI53" s="1365">
        <v>7.0898175239562988E-2</v>
      </c>
      <c r="AJ53" s="1365">
        <v>6.4950641826726496E-3</v>
      </c>
      <c r="AK53" s="1365">
        <v>6.0918733361177146E-3</v>
      </c>
      <c r="AL53" s="1365">
        <v>1.064697653055191E-2</v>
      </c>
      <c r="AM53" s="1365">
        <v>2.5739031843841076E-3</v>
      </c>
      <c r="AN53" s="1365">
        <v>1.4676885679364204E-2</v>
      </c>
      <c r="AO53" s="1365">
        <v>1.770310290157795E-2</v>
      </c>
      <c r="AP53" s="1365">
        <v>9.4022020697593689E-2</v>
      </c>
      <c r="AQ53" s="1365">
        <v>5.8691278100013733E-2</v>
      </c>
      <c r="AR53" s="1365">
        <v>4.5927530009066686E-3</v>
      </c>
      <c r="AS53" s="1365">
        <v>3.9898926625028253E-3</v>
      </c>
      <c r="AT53" s="1365">
        <v>6.8312487564980984E-3</v>
      </c>
      <c r="AU53" s="1365">
        <v>1.4735871227458119E-3</v>
      </c>
      <c r="AV53" s="1365">
        <v>8.1713125109672546E-3</v>
      </c>
      <c r="AW53" s="1365">
        <v>1.027195155620575E-2</v>
      </c>
      <c r="AX53" s="1365">
        <v>4.5244157314300537E-2</v>
      </c>
      <c r="AY53" s="1365">
        <v>3.5083059221506119E-2</v>
      </c>
      <c r="AZ53" s="1365">
        <v>1.9069476074946579E-3</v>
      </c>
      <c r="BA53" s="1365">
        <v>1.2586846205522306E-3</v>
      </c>
      <c r="BB53" s="1365">
        <v>2.177458256483078E-3</v>
      </c>
      <c r="BC53" s="1365">
        <v>4.6604886301793158E-4</v>
      </c>
      <c r="BD53" s="1365">
        <v>2.2744969464838505E-3</v>
      </c>
      <c r="BE53" s="1365">
        <v>2.0774621516466141E-3</v>
      </c>
      <c r="BF53" s="1365">
        <v>1.5950808301568031E-2</v>
      </c>
      <c r="BG53" s="1365">
        <v>1.4158494770526886E-2</v>
      </c>
      <c r="BH53" s="1365">
        <v>4.9117293065137346E-4</v>
      </c>
      <c r="BI53" s="1365">
        <v>2.8144331372459419E-4</v>
      </c>
      <c r="BJ53" s="1365">
        <v>4.9405178287997842E-4</v>
      </c>
      <c r="BK53" s="1365">
        <v>7.2485745477024466E-5</v>
      </c>
      <c r="BL53" s="1365">
        <v>2.9700490995310247E-4</v>
      </c>
      <c r="BM53" s="1365">
        <v>1.5615366282872856E-4</v>
      </c>
      <c r="BN53" s="1365">
        <v>0.17542940378189087</v>
      </c>
      <c r="BO53" s="1365">
        <v>6.0725659132003784E-3</v>
      </c>
      <c r="BP53" s="1365">
        <v>-2.4807709269225597E-4</v>
      </c>
      <c r="BQ53" s="1365">
        <v>8.5505275055766106E-3</v>
      </c>
      <c r="BR53" s="1365">
        <v>3.5432428121566772E-3</v>
      </c>
      <c r="BS53" s="1365">
        <v>2.1955128759145737E-3</v>
      </c>
      <c r="BT53" s="1365">
        <v>0.14568257331848145</v>
      </c>
      <c r="BU53" s="1365">
        <v>9.6331015229225159E-3</v>
      </c>
      <c r="BV53" s="1365">
        <v>0.63411504030227661</v>
      </c>
      <c r="BW53" s="1365">
        <v>2.5750041007995605E-2</v>
      </c>
      <c r="BX53" s="1365">
        <v>9.6643471624702215E-4</v>
      </c>
      <c r="BY53" s="1365">
        <v>2.803899860009551E-2</v>
      </c>
      <c r="BZ53" s="1365">
        <v>1.1673729866743088E-2</v>
      </c>
      <c r="CA53" s="1365">
        <v>1.4685676433146E-2</v>
      </c>
      <c r="CB53" s="1365">
        <v>0.5232720673084259</v>
      </c>
      <c r="CC53" s="1365">
        <v>2.9728133231401443E-2</v>
      </c>
      <c r="CD53" s="1365">
        <v>0.45868563652038574</v>
      </c>
      <c r="CE53" s="1365">
        <v>1.9677475094795227E-2</v>
      </c>
      <c r="CF53" s="1365">
        <v>1.2145118089392781E-3</v>
      </c>
      <c r="CG53" s="1365">
        <v>1.94884710945189E-2</v>
      </c>
      <c r="CH53" s="1365">
        <v>8.1304870545864105E-3</v>
      </c>
      <c r="CI53" s="1365">
        <v>1.2490163557231426E-2</v>
      </c>
      <c r="CJ53" s="1365">
        <v>0.37758949398994446</v>
      </c>
      <c r="CK53" s="1365">
        <v>2.0095031708478928E-2</v>
      </c>
    </row>
    <row r="54" spans="1:89" x14ac:dyDescent="0.2">
      <c r="A54" s="1365">
        <v>1965</v>
      </c>
      <c r="B54" s="1365">
        <v>1</v>
      </c>
      <c r="C54" s="1365">
        <v>0.13581643964040319</v>
      </c>
      <c r="D54" s="1365">
        <v>1.6607572277875491E-2</v>
      </c>
      <c r="E54" s="1365">
        <v>4.5432536508288268E-2</v>
      </c>
      <c r="F54" s="1365">
        <v>3.2576470519162459E-2</v>
      </c>
      <c r="G54" s="1365">
        <v>2.8428951681291354E-2</v>
      </c>
      <c r="H54" s="1365">
        <v>0.65423290919325205</v>
      </c>
      <c r="I54" s="1365">
        <v>7.6750557858543955E-2</v>
      </c>
      <c r="J54" s="1365">
        <v>0.81991547346115112</v>
      </c>
      <c r="K54" s="1365">
        <v>0.13116492331027985</v>
      </c>
      <c r="L54" s="1365">
        <v>1.7759040114469826E-2</v>
      </c>
      <c r="M54" s="1365">
        <v>3.9275015238672495E-2</v>
      </c>
      <c r="N54" s="1365">
        <v>3.1188016757369041E-2</v>
      </c>
      <c r="O54" s="1365">
        <v>2.6898939162492752E-2</v>
      </c>
      <c r="P54" s="1365">
        <v>0.50744953751564026</v>
      </c>
      <c r="Q54" s="1365">
        <v>6.6180005669593811E-2</v>
      </c>
      <c r="R54" s="1365">
        <v>0.36251187324523926</v>
      </c>
      <c r="S54" s="1365">
        <v>0.11052636802196503</v>
      </c>
      <c r="T54" s="1365">
        <v>1.6090174263808876E-2</v>
      </c>
      <c r="U54" s="1365">
        <v>2.0337732974439859E-2</v>
      </c>
      <c r="V54" s="1365">
        <v>2.3271763697266579E-2</v>
      </c>
      <c r="W54" s="1365">
        <v>1.3501401524990797E-2</v>
      </c>
      <c r="X54" s="1365">
        <v>0.13257467001676559</v>
      </c>
      <c r="Y54" s="1365">
        <v>4.6209767460823059E-2</v>
      </c>
      <c r="Z54" s="1365">
        <v>0.26258459687232971</v>
      </c>
      <c r="AA54" s="1365">
        <v>0.10032457485795021</v>
      </c>
      <c r="AB54" s="1365">
        <v>1.348299632081762E-2</v>
      </c>
      <c r="AC54" s="1365">
        <v>1.4417028054594994E-2</v>
      </c>
      <c r="AD54" s="1365">
        <v>1.9928501918911934E-2</v>
      </c>
      <c r="AE54" s="1365">
        <v>8.8872923515737057E-3</v>
      </c>
      <c r="AF54" s="1365">
        <v>6.7326251417398453E-2</v>
      </c>
      <c r="AG54" s="1365">
        <v>3.8217941299080849E-2</v>
      </c>
      <c r="AH54" s="1365">
        <v>0.12816087901592255</v>
      </c>
      <c r="AI54" s="1365">
        <v>7.1050200611352921E-2</v>
      </c>
      <c r="AJ54" s="1365">
        <v>6.5960958745563403E-3</v>
      </c>
      <c r="AK54" s="1365">
        <v>5.732671037549153E-3</v>
      </c>
      <c r="AL54" s="1365">
        <v>1.0256475768983364E-2</v>
      </c>
      <c r="AM54" s="1365">
        <v>2.3858431959524751E-3</v>
      </c>
      <c r="AN54" s="1365">
        <v>1.4939602930098772E-2</v>
      </c>
      <c r="AO54" s="1365">
        <v>1.7199983820319176E-2</v>
      </c>
      <c r="AP54" s="1365">
        <v>9.3683190643787384E-2</v>
      </c>
      <c r="AQ54" s="1365">
        <v>5.8550270274281502E-2</v>
      </c>
      <c r="AR54" s="1365">
        <v>4.7236486643669195E-3</v>
      </c>
      <c r="AS54" s="1365">
        <v>3.8081227830844E-3</v>
      </c>
      <c r="AT54" s="1365">
        <v>6.6809703130275011E-3</v>
      </c>
      <c r="AU54" s="1365">
        <v>1.3438374153338373E-3</v>
      </c>
      <c r="AV54" s="1365">
        <v>8.4899342618882656E-3</v>
      </c>
      <c r="AW54" s="1365">
        <v>1.0086410213261843E-2</v>
      </c>
      <c r="AX54" s="1365">
        <v>4.5347113162279129E-2</v>
      </c>
      <c r="AY54" s="1365">
        <v>3.4967627376317978E-2</v>
      </c>
      <c r="AZ54" s="1365">
        <v>2.0530610636342317E-3</v>
      </c>
      <c r="BA54" s="1365">
        <v>1.3837284677720163E-3</v>
      </c>
      <c r="BB54" s="1365">
        <v>2.2361109731718898E-3</v>
      </c>
      <c r="BC54" s="1365">
        <v>4.1919080831576139E-4</v>
      </c>
      <c r="BD54" s="1365">
        <v>2.3004562826827168E-3</v>
      </c>
      <c r="BE54" s="1365">
        <v>1.986936607863754E-3</v>
      </c>
      <c r="BF54" s="1365">
        <v>1.6042943112552166E-2</v>
      </c>
      <c r="BG54" s="1365">
        <v>1.4086773619055748E-2</v>
      </c>
      <c r="BH54" s="1365">
        <v>5.7051497014981578E-4</v>
      </c>
      <c r="BI54" s="1365">
        <v>3.1100817864171404E-4</v>
      </c>
      <c r="BJ54" s="1365">
        <v>5.4407349671237171E-4</v>
      </c>
      <c r="BK54" s="1365">
        <v>6.1531247411039658E-5</v>
      </c>
      <c r="BL54" s="1365">
        <v>3.1177600612863898E-4</v>
      </c>
      <c r="BM54" s="1365">
        <v>1.5726499987067655E-4</v>
      </c>
      <c r="BN54" s="1365">
        <v>0.18008452653884888</v>
      </c>
      <c r="BO54" s="1365">
        <v>6.4545199275016785E-3</v>
      </c>
      <c r="BP54" s="1365">
        <v>1.6429298557341099E-4</v>
      </c>
      <c r="BQ54" s="1365">
        <v>8.6233117617666721E-3</v>
      </c>
      <c r="BR54" s="1365">
        <v>3.3947993069887161E-3</v>
      </c>
      <c r="BS54" s="1365">
        <v>2.7616145089268684E-3</v>
      </c>
      <c r="BT54" s="1365">
        <v>0.14933291077613831</v>
      </c>
      <c r="BU54" s="1365">
        <v>9.3531049787998199E-3</v>
      </c>
      <c r="BV54" s="1365">
        <v>0.63748812675476074</v>
      </c>
      <c r="BW54" s="1365">
        <v>2.5290071618438159E-2</v>
      </c>
      <c r="BX54" s="1365">
        <v>5.1739801406661297E-4</v>
      </c>
      <c r="BY54" s="1365">
        <v>2.5094803533848409E-2</v>
      </c>
      <c r="BZ54" s="1365">
        <v>9.3047068218958806E-3</v>
      </c>
      <c r="CA54" s="1365">
        <v>1.4927550156300557E-2</v>
      </c>
      <c r="CB54" s="1365">
        <v>0.52165823917648646</v>
      </c>
      <c r="CC54" s="1365">
        <v>3.0540790397720896E-2</v>
      </c>
      <c r="CD54" s="1365">
        <v>0.45740360021591187</v>
      </c>
      <c r="CE54" s="1365">
        <v>2.0638555288314819E-2</v>
      </c>
      <c r="CF54" s="1365">
        <v>1.6688658506609499E-3</v>
      </c>
      <c r="CG54" s="1365">
        <v>1.8937282264232635E-2</v>
      </c>
      <c r="CH54" s="1365">
        <v>7.9162530601024628E-3</v>
      </c>
      <c r="CI54" s="1365">
        <v>1.3397537637501955E-2</v>
      </c>
      <c r="CJ54" s="1365">
        <v>0.37487486749887466</v>
      </c>
      <c r="CK54" s="1365">
        <v>1.9970238208770752E-2</v>
      </c>
    </row>
    <row r="55" spans="1:89" x14ac:dyDescent="0.2">
      <c r="A55" s="1365">
        <v>1966</v>
      </c>
      <c r="B55" s="1365">
        <v>1</v>
      </c>
      <c r="C55" s="1365">
        <v>0.13895918428897858</v>
      </c>
      <c r="D55" s="1365">
        <v>1.8618722911924124E-2</v>
      </c>
      <c r="E55" s="1365">
        <v>4.6023575589060783E-2</v>
      </c>
      <c r="F55" s="1365">
        <v>3.3551726490259171E-2</v>
      </c>
      <c r="G55" s="1365">
        <v>3.0647994950413704E-2</v>
      </c>
      <c r="H55" s="1365">
        <v>0.65778154134750366</v>
      </c>
      <c r="I55" s="1365">
        <v>7.4417263269424438E-2</v>
      </c>
      <c r="J55" s="1365">
        <v>0.81526035070419312</v>
      </c>
      <c r="K55" s="1365">
        <v>0.1321227103471756</v>
      </c>
      <c r="L55" s="1365">
        <v>1.8042059848085046E-2</v>
      </c>
      <c r="M55" s="1365">
        <v>3.732747957110405E-2</v>
      </c>
      <c r="N55" s="1365">
        <v>3.0305370688438416E-2</v>
      </c>
      <c r="O55" s="1365">
        <v>2.7320278808474541E-2</v>
      </c>
      <c r="P55" s="1365">
        <v>0.5047982931137085</v>
      </c>
      <c r="Q55" s="1365">
        <v>6.5344154834747314E-2</v>
      </c>
      <c r="R55" s="1365">
        <v>0.35913878679275513</v>
      </c>
      <c r="S55" s="1365">
        <v>0.11052307486534119</v>
      </c>
      <c r="T55" s="1365">
        <v>1.5918839955702424E-2</v>
      </c>
      <c r="U55" s="1365">
        <v>1.8941386137157679E-2</v>
      </c>
      <c r="V55" s="1365">
        <v>2.2603351622819901E-2</v>
      </c>
      <c r="W55" s="1365">
        <v>1.3015367090702057E-2</v>
      </c>
      <c r="X55" s="1365">
        <v>0.13263805210590363</v>
      </c>
      <c r="Y55" s="1365">
        <v>4.5498710125684738E-2</v>
      </c>
      <c r="Z55" s="1365">
        <v>0.26023533940315247</v>
      </c>
      <c r="AA55" s="1365">
        <v>0.10077082365751266</v>
      </c>
      <c r="AB55" s="1365">
        <v>1.3345254759769887E-2</v>
      </c>
      <c r="AC55" s="1365">
        <v>1.3480633730068803E-2</v>
      </c>
      <c r="AD55" s="1365">
        <v>1.9288770854473114E-2</v>
      </c>
      <c r="AE55" s="1365">
        <v>8.2467915490269661E-3</v>
      </c>
      <c r="AF55" s="1365">
        <v>6.7646019160747528E-2</v>
      </c>
      <c r="AG55" s="1365">
        <v>3.7457037717103958E-2</v>
      </c>
      <c r="AH55" s="1365">
        <v>0.1272357702255249</v>
      </c>
      <c r="AI55" s="1365">
        <v>7.1202225983142853E-2</v>
      </c>
      <c r="AJ55" s="1365">
        <v>6.6971275664400309E-3</v>
      </c>
      <c r="AK55" s="1365">
        <v>5.3734687389805913E-3</v>
      </c>
      <c r="AL55" s="1365">
        <v>9.8659750074148178E-3</v>
      </c>
      <c r="AM55" s="1365">
        <v>2.1977832075208426E-3</v>
      </c>
      <c r="AN55" s="1365">
        <v>1.520232018083334E-2</v>
      </c>
      <c r="AO55" s="1365">
        <v>1.6696864739060402E-2</v>
      </c>
      <c r="AP55" s="1365">
        <v>9.3344360589981079E-2</v>
      </c>
      <c r="AQ55" s="1365">
        <v>5.8409262448549271E-2</v>
      </c>
      <c r="AR55" s="1365">
        <v>4.8545443278271705E-3</v>
      </c>
      <c r="AS55" s="1365">
        <v>3.6263529036659747E-3</v>
      </c>
      <c r="AT55" s="1365">
        <v>6.5306918695569038E-3</v>
      </c>
      <c r="AU55" s="1365">
        <v>1.2140877079218626E-3</v>
      </c>
      <c r="AV55" s="1365">
        <v>8.8085560128092766E-3</v>
      </c>
      <c r="AW55" s="1365">
        <v>9.9008688703179359E-3</v>
      </c>
      <c r="AX55" s="1365">
        <v>4.5450069010257721E-2</v>
      </c>
      <c r="AY55" s="1365">
        <v>3.4852195531129837E-2</v>
      </c>
      <c r="AZ55" s="1365">
        <v>2.1991745197738055E-3</v>
      </c>
      <c r="BA55" s="1365">
        <v>1.508772314991802E-3</v>
      </c>
      <c r="BB55" s="1365">
        <v>2.2947636898607016E-3</v>
      </c>
      <c r="BC55" s="1365">
        <v>3.7233275361359119E-4</v>
      </c>
      <c r="BD55" s="1365">
        <v>2.3264156188815832E-3</v>
      </c>
      <c r="BE55" s="1365">
        <v>1.896411064080894E-3</v>
      </c>
      <c r="BF55" s="1365">
        <v>1.6135077923536301E-2</v>
      </c>
      <c r="BG55" s="1365">
        <v>1.401505246758461E-2</v>
      </c>
      <c r="BH55" s="1365">
        <v>6.498570096482581E-4</v>
      </c>
      <c r="BI55" s="1365">
        <v>3.4057304355883389E-4</v>
      </c>
      <c r="BJ55" s="1365">
        <v>5.94095210544765E-4</v>
      </c>
      <c r="BK55" s="1365">
        <v>5.057674934505485E-5</v>
      </c>
      <c r="BL55" s="1365">
        <v>3.265471023041755E-4</v>
      </c>
      <c r="BM55" s="1365">
        <v>1.5837633691262454E-4</v>
      </c>
      <c r="BN55" s="1365">
        <v>0.18473964929580688</v>
      </c>
      <c r="BO55" s="1365">
        <v>6.8364739418029785E-3</v>
      </c>
      <c r="BP55" s="1365">
        <v>5.7666306383907795E-4</v>
      </c>
      <c r="BQ55" s="1365">
        <v>8.6960960179567337E-3</v>
      </c>
      <c r="BR55" s="1365">
        <v>3.246355801820755E-3</v>
      </c>
      <c r="BS55" s="1365">
        <v>3.3277161419391632E-3</v>
      </c>
      <c r="BT55" s="1365">
        <v>0.15298324823379517</v>
      </c>
      <c r="BU55" s="1365">
        <v>9.073108434677124E-3</v>
      </c>
      <c r="BV55" s="1365">
        <v>0.64086121320724487</v>
      </c>
      <c r="BW55" s="1365">
        <v>2.843610942363739E-2</v>
      </c>
      <c r="BX55" s="1365">
        <v>2.6998829562216997E-3</v>
      </c>
      <c r="BY55" s="1365">
        <v>2.7082189451903105E-2</v>
      </c>
      <c r="BZ55" s="1365">
        <v>1.094837486743927E-2</v>
      </c>
      <c r="CA55" s="1365">
        <v>1.7632627859711647E-2</v>
      </c>
      <c r="CB55" s="1365">
        <v>0.52514348924160004</v>
      </c>
      <c r="CC55" s="1365">
        <v>2.89185531437397E-2</v>
      </c>
      <c r="CD55" s="1365">
        <v>0.45612156391143799</v>
      </c>
      <c r="CE55" s="1365">
        <v>2.1599635481834412E-2</v>
      </c>
      <c r="CF55" s="1365">
        <v>2.1232198923826218E-3</v>
      </c>
      <c r="CG55" s="1365">
        <v>1.8386093433946371E-2</v>
      </c>
      <c r="CH55" s="1365">
        <v>7.702019065618515E-3</v>
      </c>
      <c r="CI55" s="1365">
        <v>1.4304911717772484E-2</v>
      </c>
      <c r="CJ55" s="1365">
        <v>0.37216024100780487</v>
      </c>
      <c r="CK55" s="1365">
        <v>1.9845444709062576E-2</v>
      </c>
    </row>
    <row r="56" spans="1:89" x14ac:dyDescent="0.2">
      <c r="A56" s="1365">
        <v>1967</v>
      </c>
      <c r="B56" s="1365">
        <v>1</v>
      </c>
      <c r="C56" s="1365">
        <v>0.13100256398320198</v>
      </c>
      <c r="D56" s="1365">
        <v>2.0676753716543317E-2</v>
      </c>
      <c r="E56" s="1365">
        <v>4.6047244220972061E-2</v>
      </c>
      <c r="F56" s="1365">
        <v>3.2635693438351154E-2</v>
      </c>
      <c r="G56" s="1365">
        <v>3.0811781529337168E-2</v>
      </c>
      <c r="H56" s="1365">
        <v>0.66706299781799316</v>
      </c>
      <c r="I56" s="1365">
        <v>7.1762979030609131E-2</v>
      </c>
      <c r="J56" s="1365">
        <v>0.81102654337882996</v>
      </c>
      <c r="K56" s="1365">
        <v>0.12415638752281666</v>
      </c>
      <c r="L56" s="1365">
        <v>1.9461379502899945E-2</v>
      </c>
      <c r="M56" s="1365">
        <v>3.7679012631997466E-2</v>
      </c>
      <c r="N56" s="1365">
        <v>2.9535699635744095E-2</v>
      </c>
      <c r="O56" s="1365">
        <v>2.7158120181411505E-2</v>
      </c>
      <c r="P56" s="1365">
        <v>0.50988386571407318</v>
      </c>
      <c r="Q56" s="1365">
        <v>6.3152071088552475E-2</v>
      </c>
      <c r="R56" s="1365">
        <v>0.35489881783723831</v>
      </c>
      <c r="S56" s="1365">
        <v>0.10398569516837597</v>
      </c>
      <c r="T56" s="1365">
        <v>1.6713325137970969E-2</v>
      </c>
      <c r="U56" s="1365">
        <v>1.8831933615729213E-2</v>
      </c>
      <c r="V56" s="1365">
        <v>2.2125039249658585E-2</v>
      </c>
      <c r="W56" s="1365">
        <v>1.2535547837615013E-2</v>
      </c>
      <c r="X56" s="1365">
        <v>0.1363200731575489</v>
      </c>
      <c r="Y56" s="1365">
        <v>4.4387206435203552E-2</v>
      </c>
      <c r="Z56" s="1365">
        <v>0.25624170899391174</v>
      </c>
      <c r="AA56" s="1365">
        <v>9.4535369426012039E-2</v>
      </c>
      <c r="AB56" s="1365">
        <v>1.3882881263270974E-2</v>
      </c>
      <c r="AC56" s="1365">
        <v>1.3504456845112145E-2</v>
      </c>
      <c r="AD56" s="1365">
        <v>1.8919746857136488E-2</v>
      </c>
      <c r="AE56" s="1365">
        <v>8.1472231540828943E-3</v>
      </c>
      <c r="AF56" s="1365">
        <v>7.0564951747655869E-2</v>
      </c>
      <c r="AG56" s="1365">
        <v>3.6687078885734081E-2</v>
      </c>
      <c r="AH56" s="1365">
        <v>0.1243831180036068</v>
      </c>
      <c r="AI56" s="1365">
        <v>6.6523149609565735E-2</v>
      </c>
      <c r="AJ56" s="1365">
        <v>7.1475330041721463E-3</v>
      </c>
      <c r="AK56" s="1365">
        <v>5.5907970672706142E-3</v>
      </c>
      <c r="AL56" s="1365">
        <v>1.0071603348478675E-2</v>
      </c>
      <c r="AM56" s="1365">
        <v>2.3292315891012549E-3</v>
      </c>
      <c r="AN56" s="1365">
        <v>1.5889251371845603E-2</v>
      </c>
      <c r="AO56" s="1365">
        <v>1.6831547487527132E-2</v>
      </c>
      <c r="AP56" s="1365">
        <v>9.0592548251152039E-2</v>
      </c>
      <c r="AQ56" s="1365">
        <v>5.4626066237688065E-2</v>
      </c>
      <c r="AR56" s="1365">
        <v>5.1562810185714625E-3</v>
      </c>
      <c r="AS56" s="1365">
        <v>3.7910009050392546E-3</v>
      </c>
      <c r="AT56" s="1365">
        <v>6.6961493575945497E-3</v>
      </c>
      <c r="AU56" s="1365">
        <v>1.3641896948684007E-3</v>
      </c>
      <c r="AV56" s="1365">
        <v>9.087295038625598E-3</v>
      </c>
      <c r="AW56" s="1365">
        <v>9.8715650383383036E-3</v>
      </c>
      <c r="AX56" s="1365">
        <v>4.3189254589378834E-2</v>
      </c>
      <c r="AY56" s="1365">
        <v>3.224391583353281E-2</v>
      </c>
      <c r="AZ56" s="1365">
        <v>2.321394093996787E-3</v>
      </c>
      <c r="BA56" s="1365">
        <v>1.4427256501221564E-3</v>
      </c>
      <c r="BB56" s="1365">
        <v>2.5013149133883417E-3</v>
      </c>
      <c r="BC56" s="1365">
        <v>4.1431904537603259E-4</v>
      </c>
      <c r="BD56" s="1365">
        <v>2.3299776948988438E-3</v>
      </c>
      <c r="BE56" s="1365">
        <v>1.9356071134097874E-3</v>
      </c>
      <c r="BF56" s="1365">
        <v>1.4782644808292389E-2</v>
      </c>
      <c r="BG56" s="1365">
        <v>1.2355934828519821E-2</v>
      </c>
      <c r="BH56" s="1365">
        <v>6.9049679677846143E-4</v>
      </c>
      <c r="BI56" s="1365">
        <v>3.5165803376457916E-4</v>
      </c>
      <c r="BJ56" s="1365">
        <v>7.8790106636006385E-4</v>
      </c>
      <c r="BK56" s="1365">
        <v>9.6500080871919636E-5</v>
      </c>
      <c r="BL56" s="1365">
        <v>3.3871308551169932E-4</v>
      </c>
      <c r="BM56" s="1365">
        <v>1.6144106120918877E-4</v>
      </c>
      <c r="BN56" s="1365">
        <v>0.18897345662117004</v>
      </c>
      <c r="BO56" s="1365">
        <v>6.8461764603853226E-3</v>
      </c>
      <c r="BP56" s="1365">
        <v>1.2153742136433721E-3</v>
      </c>
      <c r="BQ56" s="1365">
        <v>8.3682315889745951E-3</v>
      </c>
      <c r="BR56" s="1365">
        <v>3.0999938026070595E-3</v>
      </c>
      <c r="BS56" s="1365">
        <v>3.653661347925663E-3</v>
      </c>
      <c r="BT56" s="1365">
        <v>0.15717913210391998</v>
      </c>
      <c r="BU56" s="1365">
        <v>8.6109079420566559E-3</v>
      </c>
      <c r="BV56" s="1365">
        <v>0.64510118216276169</v>
      </c>
      <c r="BW56" s="1365">
        <v>2.7016868814826012E-2</v>
      </c>
      <c r="BX56" s="1365">
        <v>3.9634285785723478E-3</v>
      </c>
      <c r="BY56" s="1365">
        <v>2.7215310605242848E-2</v>
      </c>
      <c r="BZ56" s="1365">
        <v>1.051065418869257E-2</v>
      </c>
      <c r="CA56" s="1365">
        <v>1.8276233691722155E-2</v>
      </c>
      <c r="CB56" s="1365">
        <v>0.53074292466044426</v>
      </c>
      <c r="CC56" s="1365">
        <v>2.7375772595405579E-2</v>
      </c>
      <c r="CD56" s="1365">
        <v>0.45612772554159164</v>
      </c>
      <c r="CE56" s="1365">
        <v>2.0170692354440689E-2</v>
      </c>
      <c r="CF56" s="1365">
        <v>2.7480543649289757E-3</v>
      </c>
      <c r="CG56" s="1365">
        <v>1.8847079016268253E-2</v>
      </c>
      <c r="CH56" s="1365">
        <v>7.4106603860855103E-3</v>
      </c>
      <c r="CI56" s="1365">
        <v>1.4622572343796492E-2</v>
      </c>
      <c r="CJ56" s="1365">
        <v>0.37356379255652428</v>
      </c>
      <c r="CK56" s="1365">
        <v>1.8764864653348923E-2</v>
      </c>
    </row>
    <row r="57" spans="1:89" x14ac:dyDescent="0.2">
      <c r="A57" s="1365">
        <v>1968</v>
      </c>
      <c r="B57" s="1365">
        <v>1</v>
      </c>
      <c r="C57" s="1365">
        <v>0.12549809459596872</v>
      </c>
      <c r="D57" s="1365">
        <v>2.2006315877661109E-2</v>
      </c>
      <c r="E57" s="1365">
        <v>4.4866709504276514E-2</v>
      </c>
      <c r="F57" s="1365">
        <v>3.1516018090769649E-2</v>
      </c>
      <c r="G57" s="1365">
        <v>3.1050865189172328E-2</v>
      </c>
      <c r="H57" s="1365">
        <v>0.67556269466876984</v>
      </c>
      <c r="I57" s="1365">
        <v>6.949932873249054E-2</v>
      </c>
      <c r="J57" s="1365">
        <v>0.80938700586557388</v>
      </c>
      <c r="K57" s="1365">
        <v>0.11861499818041921</v>
      </c>
      <c r="L57" s="1365">
        <v>2.0328981656348333E-2</v>
      </c>
      <c r="M57" s="1365">
        <v>3.6461210518609732E-2</v>
      </c>
      <c r="N57" s="1365">
        <v>2.8556916397064924E-2</v>
      </c>
      <c r="O57" s="1365">
        <v>2.6673449552617967E-2</v>
      </c>
      <c r="P57" s="1365">
        <v>0.517472755163908</v>
      </c>
      <c r="Q57" s="1365">
        <v>6.1278689652681351E-2</v>
      </c>
      <c r="R57" s="1365">
        <v>0.35154634155333042</v>
      </c>
      <c r="S57" s="1365">
        <v>9.9835251923650503E-2</v>
      </c>
      <c r="T57" s="1365">
        <v>1.7110964538005646E-2</v>
      </c>
      <c r="U57" s="1365">
        <v>1.8261371122207493E-2</v>
      </c>
      <c r="V57" s="1365">
        <v>2.158726891502738E-2</v>
      </c>
      <c r="W57" s="1365">
        <v>1.2189961271360517E-2</v>
      </c>
      <c r="X57" s="1365">
        <v>0.13905833754688501</v>
      </c>
      <c r="Y57" s="1365">
        <v>4.3503189459443092E-2</v>
      </c>
      <c r="Z57" s="1365">
        <v>0.25281859561800957</v>
      </c>
      <c r="AA57" s="1365">
        <v>9.1019614599645138E-2</v>
      </c>
      <c r="AB57" s="1365">
        <v>1.4264559824368916E-2</v>
      </c>
      <c r="AC57" s="1365">
        <v>1.3029888708842918E-2</v>
      </c>
      <c r="AD57" s="1365">
        <v>1.8518588854931295E-2</v>
      </c>
      <c r="AE57" s="1365">
        <v>8.1517679500393569E-3</v>
      </c>
      <c r="AF57" s="1365">
        <v>7.1759180165827274E-2</v>
      </c>
      <c r="AG57" s="1365">
        <v>3.6074992036446929E-2</v>
      </c>
      <c r="AH57" s="1365">
        <v>0.12215415667742491</v>
      </c>
      <c r="AI57" s="1365">
        <v>6.3692580908536911E-2</v>
      </c>
      <c r="AJ57" s="1365">
        <v>7.4144688915112056E-3</v>
      </c>
      <c r="AK57" s="1365">
        <v>5.6542960701335687E-3</v>
      </c>
      <c r="AL57" s="1365">
        <v>9.8841559956781566E-3</v>
      </c>
      <c r="AM57" s="1365">
        <v>2.5824594486039132E-3</v>
      </c>
      <c r="AN57" s="1365">
        <v>1.6255258989986032E-2</v>
      </c>
      <c r="AO57" s="1365">
        <v>1.6670931247062981E-2</v>
      </c>
      <c r="AP57" s="1365">
        <v>8.8831640779972076E-2</v>
      </c>
      <c r="AQ57" s="1365">
        <v>5.2536135539412498E-2</v>
      </c>
      <c r="AR57" s="1365">
        <v>5.4054145603004145E-3</v>
      </c>
      <c r="AS57" s="1365">
        <v>3.9009459815133596E-3</v>
      </c>
      <c r="AT57" s="1365">
        <v>6.6114437358919531E-3</v>
      </c>
      <c r="AU57" s="1365">
        <v>1.4700301180710085E-3</v>
      </c>
      <c r="AV57" s="1365">
        <v>9.0965239214710891E-3</v>
      </c>
      <c r="AW57" s="1365">
        <v>9.8111448460258543E-3</v>
      </c>
      <c r="AX57" s="1365">
        <v>4.221951519139111E-2</v>
      </c>
      <c r="AY57" s="1365">
        <v>3.1056300504133105E-2</v>
      </c>
      <c r="AZ57" s="1365">
        <v>2.4462160361053975E-3</v>
      </c>
      <c r="BA57" s="1365">
        <v>1.533078772808949E-3</v>
      </c>
      <c r="BB57" s="1365">
        <v>2.4663046206114814E-3</v>
      </c>
      <c r="BC57" s="1365">
        <v>4.5661788317374885E-4</v>
      </c>
      <c r="BD57" s="1365">
        <v>2.3615677491761744E-3</v>
      </c>
      <c r="BE57" s="1365">
        <v>1.8994301935890689E-3</v>
      </c>
      <c r="BF57" s="1365">
        <v>1.4385409187525511E-2</v>
      </c>
      <c r="BG57" s="1365">
        <v>1.1760850204154849E-2</v>
      </c>
      <c r="BH57" s="1365">
        <v>7.5411083025755943E-4</v>
      </c>
      <c r="BI57" s="1365">
        <v>3.8873110204917793E-4</v>
      </c>
      <c r="BJ57" s="1365">
        <v>8.0930452168104239E-4</v>
      </c>
      <c r="BK57" s="1365">
        <v>1.5473601001758652E-4</v>
      </c>
      <c r="BL57" s="1365">
        <v>3.556843294063583E-4</v>
      </c>
      <c r="BM57" s="1365">
        <v>1.6199194305954734E-4</v>
      </c>
      <c r="BN57" s="1365">
        <v>0.19061299413442612</v>
      </c>
      <c r="BO57" s="1365">
        <v>6.8830964155495167E-3</v>
      </c>
      <c r="BP57" s="1365">
        <v>1.6773342213127762E-3</v>
      </c>
      <c r="BQ57" s="1365">
        <v>8.4054989856667817E-3</v>
      </c>
      <c r="BR57" s="1365">
        <v>2.9591016937047243E-3</v>
      </c>
      <c r="BS57" s="1365">
        <v>4.3774156365543604E-3</v>
      </c>
      <c r="BT57" s="1365">
        <v>0.15808993950486183</v>
      </c>
      <c r="BU57" s="1365">
        <v>8.2206390798091888E-3</v>
      </c>
      <c r="BV57" s="1365">
        <v>0.64845365844666958</v>
      </c>
      <c r="BW57" s="1365">
        <v>2.566284267231822E-2</v>
      </c>
      <c r="BX57" s="1365">
        <v>4.8953513396554627E-3</v>
      </c>
      <c r="BY57" s="1365">
        <v>2.6605338382069021E-2</v>
      </c>
      <c r="BZ57" s="1365">
        <v>9.9287491757422686E-3</v>
      </c>
      <c r="CA57" s="1365">
        <v>1.8860903917811811E-2</v>
      </c>
      <c r="CB57" s="1365">
        <v>0.53650435712188482</v>
      </c>
      <c r="CC57" s="1365">
        <v>2.5996139273047447E-2</v>
      </c>
      <c r="CD57" s="1365">
        <v>0.45784066431224346</v>
      </c>
      <c r="CE57" s="1365">
        <v>1.8779746256768703E-2</v>
      </c>
      <c r="CF57" s="1365">
        <v>3.2180171183426864E-3</v>
      </c>
      <c r="CG57" s="1365">
        <v>1.819983939640224E-2</v>
      </c>
      <c r="CH57" s="1365">
        <v>6.9696474820375443E-3</v>
      </c>
      <c r="CI57" s="1365">
        <v>1.4483488281257451E-2</v>
      </c>
      <c r="CJ57" s="1365">
        <v>0.37841441761702299</v>
      </c>
      <c r="CK57" s="1365">
        <v>1.7775500193238258E-2</v>
      </c>
    </row>
    <row r="58" spans="1:89" x14ac:dyDescent="0.2">
      <c r="A58" s="1365">
        <v>1969</v>
      </c>
      <c r="B58" s="1365">
        <v>1</v>
      </c>
      <c r="C58" s="1365">
        <v>0.11260541551746428</v>
      </c>
      <c r="D58" s="1365">
        <v>2.4714490573387593E-2</v>
      </c>
      <c r="E58" s="1365">
        <v>4.4436430209316313E-2</v>
      </c>
      <c r="F58" s="1365">
        <v>3.0720605689566582E-2</v>
      </c>
      <c r="G58" s="1365">
        <v>3.2261271175229922E-2</v>
      </c>
      <c r="H58" s="1365">
        <v>0.68785080686211586</v>
      </c>
      <c r="I58" s="1365">
        <v>6.7410992458462715E-2</v>
      </c>
      <c r="J58" s="1365">
        <v>0.80656696297228336</v>
      </c>
      <c r="K58" s="1365">
        <v>0.10599687427747995</v>
      </c>
      <c r="L58" s="1365">
        <v>2.256052285520127E-2</v>
      </c>
      <c r="M58" s="1365">
        <v>3.5991334516438656E-2</v>
      </c>
      <c r="N58" s="1365">
        <v>2.7654482866637409E-2</v>
      </c>
      <c r="O58" s="1365">
        <v>2.7289171324810013E-2</v>
      </c>
      <c r="P58" s="1365">
        <v>0.5279585300013423</v>
      </c>
      <c r="Q58" s="1365">
        <v>5.9116030111908913E-2</v>
      </c>
      <c r="R58" s="1365">
        <v>0.34267260739579797</v>
      </c>
      <c r="S58" s="1365">
        <v>8.8076367392204702E-2</v>
      </c>
      <c r="T58" s="1365">
        <v>1.8458431271938025E-2</v>
      </c>
      <c r="U58" s="1365">
        <v>1.8024909179075621E-2</v>
      </c>
      <c r="V58" s="1365">
        <v>2.0829781773500144E-2</v>
      </c>
      <c r="W58" s="1365">
        <v>1.2053388461936265E-2</v>
      </c>
      <c r="X58" s="1365">
        <v>0.14324146532453597</v>
      </c>
      <c r="Y58" s="1365">
        <v>4.198825778439641E-2</v>
      </c>
      <c r="Z58" s="1365">
        <v>0.24316203501075506</v>
      </c>
      <c r="AA58" s="1365">
        <v>8.0114450072869658E-2</v>
      </c>
      <c r="AB58" s="1365">
        <v>1.5296088193281321E-2</v>
      </c>
      <c r="AC58" s="1365">
        <v>1.2727889923553448E-2</v>
      </c>
      <c r="AD58" s="1365">
        <v>1.7994445137446746E-2</v>
      </c>
      <c r="AE58" s="1365">
        <v>7.6809081219835207E-3</v>
      </c>
      <c r="AF58" s="1365">
        <v>7.418535859324038E-2</v>
      </c>
      <c r="AG58" s="1365">
        <v>3.5162897722329944E-2</v>
      </c>
      <c r="AH58" s="1365">
        <v>0.11459743673913181</v>
      </c>
      <c r="AI58" s="1365">
        <v>5.5825117975473404E-2</v>
      </c>
      <c r="AJ58" s="1365">
        <v>7.9578055756428512E-3</v>
      </c>
      <c r="AK58" s="1365">
        <v>5.5459257682741736E-3</v>
      </c>
      <c r="AL58" s="1365">
        <v>9.6441553178010508E-3</v>
      </c>
      <c r="AM58" s="1365">
        <v>2.1846122035640292E-3</v>
      </c>
      <c r="AN58" s="1365">
        <v>1.6901986076845787E-2</v>
      </c>
      <c r="AO58" s="1365">
        <v>1.6537831194000319E-2</v>
      </c>
      <c r="AP58" s="1365">
        <v>8.2481948658823967E-2</v>
      </c>
      <c r="AQ58" s="1365">
        <v>4.5991265680640936E-2</v>
      </c>
      <c r="AR58" s="1365">
        <v>5.8857568442363117E-3</v>
      </c>
      <c r="AS58" s="1365">
        <v>3.80917424126892E-3</v>
      </c>
      <c r="AT58" s="1365">
        <v>6.4376509180874564E-3</v>
      </c>
      <c r="AU58" s="1365">
        <v>1.2304554275033297E-3</v>
      </c>
      <c r="AV58" s="1365">
        <v>9.2767719615949318E-3</v>
      </c>
      <c r="AW58" s="1365">
        <v>9.850871647358872E-3</v>
      </c>
      <c r="AX58" s="1365">
        <v>3.8541353133041412E-2</v>
      </c>
      <c r="AY58" s="1365">
        <v>2.7025469287764281E-2</v>
      </c>
      <c r="AZ58" s="1365">
        <v>2.7538581034036724E-3</v>
      </c>
      <c r="BA58" s="1365">
        <v>1.5118342491859948E-3</v>
      </c>
      <c r="BB58" s="1365">
        <v>2.2959234593145084E-3</v>
      </c>
      <c r="BC58" s="1365">
        <v>3.9048489998094738E-4</v>
      </c>
      <c r="BD58" s="1365">
        <v>2.5209292216459289E-3</v>
      </c>
      <c r="BE58" s="1365">
        <v>2.0428527823241893E-3</v>
      </c>
      <c r="BF58" s="1365">
        <v>1.3230818440206349E-2</v>
      </c>
      <c r="BG58" s="1365">
        <v>1.0632587072905153E-2</v>
      </c>
      <c r="BH58" s="1365">
        <v>8.7583352717501839E-4</v>
      </c>
      <c r="BI58" s="1365">
        <v>3.6076179043931234E-4</v>
      </c>
      <c r="BJ58" s="1365">
        <v>7.2043352429318475E-4</v>
      </c>
      <c r="BK58" s="1365">
        <v>7.924299785599942E-5</v>
      </c>
      <c r="BL58" s="1365">
        <v>3.8689816938131116E-4</v>
      </c>
      <c r="BM58" s="1365">
        <v>1.7506103017694841E-4</v>
      </c>
      <c r="BN58" s="1365">
        <v>0.19343303702771664</v>
      </c>
      <c r="BO58" s="1365">
        <v>6.6085412399843335E-3</v>
      </c>
      <c r="BP58" s="1365">
        <v>2.1539677181863226E-3</v>
      </c>
      <c r="BQ58" s="1365">
        <v>8.4450956928776577E-3</v>
      </c>
      <c r="BR58" s="1365">
        <v>3.0661228229291737E-3</v>
      </c>
      <c r="BS58" s="1365">
        <v>4.9720998504199088E-3</v>
      </c>
      <c r="BT58" s="1365">
        <v>0.15989227686077356</v>
      </c>
      <c r="BU58" s="1365">
        <v>8.2949623465538025E-3</v>
      </c>
      <c r="BV58" s="1365">
        <v>0.65732739260420203</v>
      </c>
      <c r="BW58" s="1365">
        <v>2.4529048125259578E-2</v>
      </c>
      <c r="BX58" s="1365">
        <v>6.256059301449568E-3</v>
      </c>
      <c r="BY58" s="1365">
        <v>2.6411521030240692E-2</v>
      </c>
      <c r="BZ58" s="1365">
        <v>9.890823916066438E-3</v>
      </c>
      <c r="CA58" s="1365">
        <v>2.0207882713293657E-2</v>
      </c>
      <c r="CB58" s="1365">
        <v>0.54460934153757989</v>
      </c>
      <c r="CC58" s="1365">
        <v>2.5422734674066305E-2</v>
      </c>
      <c r="CD58" s="1365">
        <v>0.4638943555764854</v>
      </c>
      <c r="CE58" s="1365">
        <v>1.7920506885275245E-2</v>
      </c>
      <c r="CF58" s="1365">
        <v>4.1020915832632454E-3</v>
      </c>
      <c r="CG58" s="1365">
        <v>1.7966425337363034E-2</v>
      </c>
      <c r="CH58" s="1365">
        <v>6.8247010931372643E-3</v>
      </c>
      <c r="CI58" s="1365">
        <v>1.5235782862873748E-2</v>
      </c>
      <c r="CJ58" s="1365">
        <v>0.38471706467680633</v>
      </c>
      <c r="CK58" s="1365">
        <v>1.7127772327512503E-2</v>
      </c>
    </row>
    <row r="59" spans="1:89" x14ac:dyDescent="0.2">
      <c r="A59" s="1365">
        <v>1970</v>
      </c>
      <c r="B59" s="1365">
        <v>1</v>
      </c>
      <c r="C59" s="1365">
        <v>0.10080435691634193</v>
      </c>
      <c r="D59" s="1365">
        <v>2.7648468545521609E-2</v>
      </c>
      <c r="E59" s="1365">
        <v>4.4792022468755022E-2</v>
      </c>
      <c r="F59" s="1365">
        <v>3.0620497462223284E-2</v>
      </c>
      <c r="G59" s="1365">
        <v>3.4363118968030903E-2</v>
      </c>
      <c r="H59" s="1365">
        <v>0.69586131814867258</v>
      </c>
      <c r="I59" s="1365">
        <v>6.5910196397453547E-2</v>
      </c>
      <c r="J59" s="1365">
        <v>0.80997607344761491</v>
      </c>
      <c r="K59" s="1365">
        <v>9.4931983650894836E-2</v>
      </c>
      <c r="L59" s="1365">
        <v>2.5591320407329476E-2</v>
      </c>
      <c r="M59" s="1365">
        <v>3.6761770064913435E-2</v>
      </c>
      <c r="N59" s="1365">
        <v>2.769214820000343E-2</v>
      </c>
      <c r="O59" s="1365">
        <v>2.9396724094112869E-2</v>
      </c>
      <c r="P59" s="1365">
        <v>0.53748767520301044</v>
      </c>
      <c r="Q59" s="1365">
        <v>5.8114420156925917E-2</v>
      </c>
      <c r="R59" s="1365">
        <v>0.33956771122757345</v>
      </c>
      <c r="S59" s="1365">
        <v>7.7830424386775121E-2</v>
      </c>
      <c r="T59" s="1365">
        <v>2.0755799612288683E-2</v>
      </c>
      <c r="U59" s="1365">
        <v>1.8761015813652193E-2</v>
      </c>
      <c r="V59" s="1365">
        <v>2.091174662928097E-2</v>
      </c>
      <c r="W59" s="1365">
        <v>1.2992843592655845E-2</v>
      </c>
      <c r="X59" s="1365">
        <v>0.14691892272094265</v>
      </c>
      <c r="Y59" s="1365">
        <v>4.1396952350623906E-2</v>
      </c>
      <c r="Z59" s="1365">
        <v>0.23835742077790201</v>
      </c>
      <c r="AA59" s="1365">
        <v>7.0215509214904159E-2</v>
      </c>
      <c r="AB59" s="1365">
        <v>1.7093124234634161E-2</v>
      </c>
      <c r="AC59" s="1365">
        <v>1.3276455980303581E-2</v>
      </c>
      <c r="AD59" s="1365">
        <v>1.826051118405303E-2</v>
      </c>
      <c r="AE59" s="1365">
        <v>7.989031797478674E-3</v>
      </c>
      <c r="AF59" s="1365">
        <v>7.6388720946852118E-2</v>
      </c>
      <c r="AG59" s="1365">
        <v>3.5134064484736882E-2</v>
      </c>
      <c r="AH59" s="1365">
        <v>0.10928206070093438</v>
      </c>
      <c r="AI59" s="1365">
        <v>4.8032744787633419E-2</v>
      </c>
      <c r="AJ59" s="1365">
        <v>8.736008382129512E-3</v>
      </c>
      <c r="AK59" s="1365">
        <v>5.7449898042705172E-3</v>
      </c>
      <c r="AL59" s="1365">
        <v>1.0179621614952339E-2</v>
      </c>
      <c r="AM59" s="1365">
        <v>2.1525836182263447E-3</v>
      </c>
      <c r="AN59" s="1365">
        <v>1.7090420555177843E-2</v>
      </c>
      <c r="AO59" s="1365">
        <v>1.7345690874208231E-2</v>
      </c>
      <c r="AP59" s="1365">
        <v>7.7764063607901335E-2</v>
      </c>
      <c r="AQ59" s="1365">
        <v>3.9440384483896196E-2</v>
      </c>
      <c r="AR59" s="1365">
        <v>6.4199868739933663E-3</v>
      </c>
      <c r="AS59" s="1365">
        <v>3.9559761086138678E-3</v>
      </c>
      <c r="AT59" s="1365">
        <v>6.8927506308682496E-3</v>
      </c>
      <c r="AU59" s="1365">
        <v>1.1669688869915262E-3</v>
      </c>
      <c r="AV59" s="1365">
        <v>9.3375716933223885E-3</v>
      </c>
      <c r="AW59" s="1365">
        <v>1.0550421637162799E-2</v>
      </c>
      <c r="AX59" s="1365">
        <v>3.5500335230608471E-2</v>
      </c>
      <c r="AY59" s="1365">
        <v>2.3189830753835849E-2</v>
      </c>
      <c r="AZ59" s="1365">
        <v>3.0768230221696058E-3</v>
      </c>
      <c r="BA59" s="1365">
        <v>1.5699139622142866E-3</v>
      </c>
      <c r="BB59" s="1365">
        <v>2.4992058270072448E-3</v>
      </c>
      <c r="BC59" s="1365">
        <v>3.5140583349857479E-4</v>
      </c>
      <c r="BD59" s="1365">
        <v>2.482068524841452E-3</v>
      </c>
      <c r="BE59" s="1365">
        <v>2.3310862534344778E-3</v>
      </c>
      <c r="BF59" s="1365">
        <v>1.1989600287051871E-2</v>
      </c>
      <c r="BG59" s="1365">
        <v>9.1907154856016859E-3</v>
      </c>
      <c r="BH59" s="1365">
        <v>9.7923946398736916E-4</v>
      </c>
      <c r="BI59" s="1365">
        <v>3.7297888012410851E-4</v>
      </c>
      <c r="BJ59" s="1365">
        <v>8.3002697942902159E-4</v>
      </c>
      <c r="BK59" s="1365">
        <v>5.8770965907228856E-5</v>
      </c>
      <c r="BL59" s="1365">
        <v>3.5119269796268782E-4</v>
      </c>
      <c r="BM59" s="1365">
        <v>2.0667584755074131E-4</v>
      </c>
      <c r="BN59" s="1365">
        <v>0.19002392655238509</v>
      </c>
      <c r="BO59" s="1365">
        <v>5.872373265447095E-3</v>
      </c>
      <c r="BP59" s="1365">
        <v>2.057148138192133E-3</v>
      </c>
      <c r="BQ59" s="1365">
        <v>8.0302524038415868E-3</v>
      </c>
      <c r="BR59" s="1365">
        <v>2.9283492622198537E-3</v>
      </c>
      <c r="BS59" s="1365">
        <v>4.9663948739180341E-3</v>
      </c>
      <c r="BT59" s="1365">
        <v>0.15837364294566214</v>
      </c>
      <c r="BU59" s="1365">
        <v>7.7957762405276299E-3</v>
      </c>
      <c r="BV59" s="1365">
        <v>0.66043228877242655</v>
      </c>
      <c r="BW59" s="1365">
        <v>2.297393252956681E-2</v>
      </c>
      <c r="BX59" s="1365">
        <v>6.8926689332329261E-3</v>
      </c>
      <c r="BY59" s="1365">
        <v>2.6031006655102829E-2</v>
      </c>
      <c r="BZ59" s="1365">
        <v>9.7087508329423144E-3</v>
      </c>
      <c r="CA59" s="1365">
        <v>2.1370275375375059E-2</v>
      </c>
      <c r="CB59" s="1365">
        <v>0.54894239542772993</v>
      </c>
      <c r="CC59" s="1365">
        <v>2.4513244046829641E-2</v>
      </c>
      <c r="CD59" s="1365">
        <v>0.47040836222004145</v>
      </c>
      <c r="CE59" s="1365">
        <v>1.7101559264119714E-2</v>
      </c>
      <c r="CF59" s="1365">
        <v>4.835520795040793E-3</v>
      </c>
      <c r="CG59" s="1365">
        <v>1.8000754251261242E-2</v>
      </c>
      <c r="CH59" s="1365">
        <v>6.7804015707224607E-3</v>
      </c>
      <c r="CI59" s="1365">
        <v>1.6403880501457024E-2</v>
      </c>
      <c r="CJ59" s="1365">
        <v>0.39056875248206779</v>
      </c>
      <c r="CK59" s="1365">
        <v>1.6717467806302011E-2</v>
      </c>
    </row>
    <row r="60" spans="1:89" x14ac:dyDescent="0.2">
      <c r="A60" s="1365">
        <v>1971</v>
      </c>
      <c r="B60" s="1365">
        <v>1</v>
      </c>
      <c r="C60" s="1365">
        <v>0.10116198986361269</v>
      </c>
      <c r="D60" s="1365">
        <v>2.888309415357071E-2</v>
      </c>
      <c r="E60" s="1365">
        <v>4.3982450828480069E-2</v>
      </c>
      <c r="F60" s="1365">
        <v>3.0607658158260165E-2</v>
      </c>
      <c r="G60" s="1365">
        <v>3.6792676439290517E-2</v>
      </c>
      <c r="H60" s="1365">
        <v>0.69236406148411334</v>
      </c>
      <c r="I60" s="1365">
        <v>6.6208053031004965E-2</v>
      </c>
      <c r="J60" s="1365">
        <v>0.81579206197056919</v>
      </c>
      <c r="K60" s="1365">
        <v>9.5149871260218788E-2</v>
      </c>
      <c r="L60" s="1365">
        <v>2.7057168377268681E-2</v>
      </c>
      <c r="M60" s="1365">
        <v>3.6324479860013525E-2</v>
      </c>
      <c r="N60" s="1365">
        <v>2.7888490752957296E-2</v>
      </c>
      <c r="O60" s="1365">
        <v>3.2098008354296326E-2</v>
      </c>
      <c r="P60" s="1365">
        <v>0.5382989767822437</v>
      </c>
      <c r="Q60" s="1365">
        <v>5.89750463841483E-2</v>
      </c>
      <c r="R60" s="1365">
        <v>0.34272645172313787</v>
      </c>
      <c r="S60" s="1365">
        <v>7.8173182402679231E-2</v>
      </c>
      <c r="T60" s="1365">
        <v>2.1291935469321288E-2</v>
      </c>
      <c r="U60" s="1365">
        <v>1.8542695520409325E-2</v>
      </c>
      <c r="V60" s="1365">
        <v>2.1078210083942395E-2</v>
      </c>
      <c r="W60" s="1365">
        <v>1.3952457713457989E-2</v>
      </c>
      <c r="X60" s="1365">
        <v>0.14779670910502318</v>
      </c>
      <c r="Y60" s="1365">
        <v>4.189125428092666E-2</v>
      </c>
      <c r="Z60" s="1365">
        <v>0.24049702560296282</v>
      </c>
      <c r="AA60" s="1365">
        <v>7.0336785385734402E-2</v>
      </c>
      <c r="AB60" s="1365">
        <v>1.7533253649844482E-2</v>
      </c>
      <c r="AC60" s="1365">
        <v>1.3018679586366488E-2</v>
      </c>
      <c r="AD60" s="1365">
        <v>1.8427272463668487E-2</v>
      </c>
      <c r="AE60" s="1365">
        <v>8.4157172996128793E-3</v>
      </c>
      <c r="AF60" s="1365">
        <v>7.7163812835351564E-2</v>
      </c>
      <c r="AG60" s="1365">
        <v>3.5601502862846246E-2</v>
      </c>
      <c r="AH60" s="1365">
        <v>0.10990981738723349</v>
      </c>
      <c r="AI60" s="1365">
        <v>4.7925795195624232E-2</v>
      </c>
      <c r="AJ60" s="1365">
        <v>8.928932667117806E-3</v>
      </c>
      <c r="AK60" s="1365">
        <v>5.665499794133666E-3</v>
      </c>
      <c r="AL60" s="1365">
        <v>1.033180683862156E-2</v>
      </c>
      <c r="AM60" s="1365">
        <v>2.1317404020919639E-3</v>
      </c>
      <c r="AN60" s="1365">
        <v>1.7295830729381123E-2</v>
      </c>
      <c r="AO60" s="1365">
        <v>1.7630209624257986E-2</v>
      </c>
      <c r="AP60" s="1365">
        <v>7.8228372964076698E-2</v>
      </c>
      <c r="AQ60" s="1365">
        <v>3.9362044626614079E-2</v>
      </c>
      <c r="AR60" s="1365">
        <v>6.4317315577966383E-3</v>
      </c>
      <c r="AS60" s="1365">
        <v>3.8732554682212594E-3</v>
      </c>
      <c r="AT60" s="1365">
        <v>7.0870926451789273E-3</v>
      </c>
      <c r="AU60" s="1365">
        <v>1.1327863149972472E-3</v>
      </c>
      <c r="AV60" s="1365">
        <v>9.49301646596723E-3</v>
      </c>
      <c r="AW60" s="1365">
        <v>1.0848443715985923E-2</v>
      </c>
      <c r="AX60" s="1365">
        <v>3.5706813145225169E-2</v>
      </c>
      <c r="AY60" s="1365">
        <v>2.3017022565909429E-2</v>
      </c>
      <c r="AZ60" s="1365">
        <v>3.0644924003091489E-3</v>
      </c>
      <c r="BA60" s="1365">
        <v>1.5073531449303346E-3</v>
      </c>
      <c r="BB60" s="1365">
        <v>2.7214250465021905E-3</v>
      </c>
      <c r="BC60" s="1365">
        <v>3.5009823113796301E-4</v>
      </c>
      <c r="BD60" s="1365">
        <v>2.5004376157085062E-3</v>
      </c>
      <c r="BE60" s="1365">
        <v>2.5459836017489579E-3</v>
      </c>
      <c r="BF60" s="1365">
        <v>1.1957320915826131E-2</v>
      </c>
      <c r="BG60" s="1365">
        <v>9.0208313449693378E-3</v>
      </c>
      <c r="BH60" s="1365">
        <v>9.6517390898753774E-4</v>
      </c>
      <c r="BI60" s="1365">
        <v>3.5637487613060514E-4</v>
      </c>
      <c r="BJ60" s="1365">
        <v>9.5284433228925991E-4</v>
      </c>
      <c r="BK60" s="1365">
        <v>5.3112618932260602E-5</v>
      </c>
      <c r="BL60" s="1365">
        <v>3.6027524924975296E-4</v>
      </c>
      <c r="BM60" s="1365">
        <v>2.4870845699354049E-4</v>
      </c>
      <c r="BN60" s="1365">
        <v>0.18420793802943081</v>
      </c>
      <c r="BO60" s="1365">
        <v>6.0121186033939011E-3</v>
      </c>
      <c r="BP60" s="1365">
        <v>1.8259257763020287E-3</v>
      </c>
      <c r="BQ60" s="1365">
        <v>7.6579709684665431E-3</v>
      </c>
      <c r="BR60" s="1365">
        <v>2.7191674053028692E-3</v>
      </c>
      <c r="BS60" s="1365">
        <v>4.6946680849941913E-3</v>
      </c>
      <c r="BT60" s="1365">
        <v>0.15406508470186964</v>
      </c>
      <c r="BU60" s="1365">
        <v>7.2330066468566656E-3</v>
      </c>
      <c r="BV60" s="1365">
        <v>0.65727354827686213</v>
      </c>
      <c r="BW60" s="1365">
        <v>2.2988807460933458E-2</v>
      </c>
      <c r="BX60" s="1365">
        <v>7.5911586842494216E-3</v>
      </c>
      <c r="BY60" s="1365">
        <v>2.5439755308070744E-2</v>
      </c>
      <c r="BZ60" s="1365">
        <v>9.5294480743177701E-3</v>
      </c>
      <c r="CA60" s="1365">
        <v>2.2840218725832528E-2</v>
      </c>
      <c r="CB60" s="1365">
        <v>0.54456735237909015</v>
      </c>
      <c r="CC60" s="1365">
        <v>2.4316798750078306E-2</v>
      </c>
      <c r="CD60" s="1365">
        <v>0.47306561024743132</v>
      </c>
      <c r="CE60" s="1365">
        <v>1.6976688857539557E-2</v>
      </c>
      <c r="CF60" s="1365">
        <v>5.765232907947393E-3</v>
      </c>
      <c r="CG60" s="1365">
        <v>1.7781784339604201E-2</v>
      </c>
      <c r="CH60" s="1365">
        <v>6.8102806690149009E-3</v>
      </c>
      <c r="CI60" s="1365">
        <v>1.8145550640838337E-2</v>
      </c>
      <c r="CJ60" s="1365">
        <v>0.39050226767722052</v>
      </c>
      <c r="CK60" s="1365">
        <v>1.708379210322164E-2</v>
      </c>
    </row>
    <row r="61" spans="1:89" x14ac:dyDescent="0.2">
      <c r="A61" s="1365">
        <v>1972</v>
      </c>
      <c r="B61" s="1365">
        <v>1</v>
      </c>
      <c r="C61" s="1365">
        <v>0.10289561085301102</v>
      </c>
      <c r="D61" s="1365">
        <v>2.9197488317549869E-2</v>
      </c>
      <c r="E61" s="1365">
        <v>4.1397827671971754E-2</v>
      </c>
      <c r="F61" s="1365">
        <v>3.0906705814231827E-2</v>
      </c>
      <c r="G61" s="1365">
        <v>3.8701912274063943E-2</v>
      </c>
      <c r="H61" s="1365">
        <v>0.68809359386796132</v>
      </c>
      <c r="I61" s="1365">
        <v>6.8806840950855985E-2</v>
      </c>
      <c r="J61" s="1365">
        <v>0.81776239923783578</v>
      </c>
      <c r="K61" s="1365">
        <v>9.6818407140744966E-2</v>
      </c>
      <c r="L61" s="1365">
        <v>2.7395095344559195E-2</v>
      </c>
      <c r="M61" s="1365">
        <v>3.4455188145102511E-2</v>
      </c>
      <c r="N61" s="1365">
        <v>2.828018854597758E-2</v>
      </c>
      <c r="O61" s="1365">
        <v>3.4027442810383945E-2</v>
      </c>
      <c r="P61" s="1365">
        <v>0.53506951341114473</v>
      </c>
      <c r="Q61" s="1365">
        <v>6.1716552329016849E-2</v>
      </c>
      <c r="R61" s="1365">
        <v>0.34485734566260362</v>
      </c>
      <c r="S61" s="1365">
        <v>7.9187163957612938E-2</v>
      </c>
      <c r="T61" s="1365">
        <v>2.1425430212360652E-2</v>
      </c>
      <c r="U61" s="1365">
        <v>1.8148588996837134E-2</v>
      </c>
      <c r="V61" s="1365">
        <v>2.144498604866385E-2</v>
      </c>
      <c r="W61" s="1365">
        <v>1.4909694063135248E-2</v>
      </c>
      <c r="X61" s="1365">
        <v>0.14565435517943115</v>
      </c>
      <c r="Y61" s="1365">
        <v>4.4087120280892123E-2</v>
      </c>
      <c r="Z61" s="1365">
        <v>0.2419838353380328</v>
      </c>
      <c r="AA61" s="1365">
        <v>7.1100204306276282E-2</v>
      </c>
      <c r="AB61" s="1365">
        <v>1.7525424294206005E-2</v>
      </c>
      <c r="AC61" s="1365">
        <v>1.2939744574282486E-2</v>
      </c>
      <c r="AD61" s="1365">
        <v>1.8698468605634844E-2</v>
      </c>
      <c r="AE61" s="1365">
        <v>8.9584490385732352E-3</v>
      </c>
      <c r="AF61" s="1365">
        <v>7.5519462381635094E-2</v>
      </c>
      <c r="AG61" s="1365">
        <v>3.7242077901282755E-2</v>
      </c>
      <c r="AH61" s="1365">
        <v>0.10959394643941778</v>
      </c>
      <c r="AI61" s="1365">
        <v>4.7929506457876414E-2</v>
      </c>
      <c r="AJ61" s="1365">
        <v>8.6876773955566478E-3</v>
      </c>
      <c r="AK61" s="1365">
        <v>5.5916852044930465E-3</v>
      </c>
      <c r="AL61" s="1365">
        <v>1.0128295309868918E-2</v>
      </c>
      <c r="AM61" s="1365">
        <v>2.0173946285240163E-3</v>
      </c>
      <c r="AN61" s="1365">
        <v>1.7654410292152534E-2</v>
      </c>
      <c r="AO61" s="1365">
        <v>1.758497940363668E-2</v>
      </c>
      <c r="AP61" s="1365">
        <v>7.766695783357136E-2</v>
      </c>
      <c r="AQ61" s="1365">
        <v>3.8939432612096425E-2</v>
      </c>
      <c r="AR61" s="1365">
        <v>6.2048069127129679E-3</v>
      </c>
      <c r="AS61" s="1365">
        <v>3.8460549878109873E-3</v>
      </c>
      <c r="AT61" s="1365">
        <v>6.9661519452210996E-3</v>
      </c>
      <c r="AU61" s="1365">
        <v>1.1331150992930361E-3</v>
      </c>
      <c r="AV61" s="1365">
        <v>9.6929790022386442E-3</v>
      </c>
      <c r="AW61" s="1365">
        <v>1.0884415764166988E-2</v>
      </c>
      <c r="AX61" s="1365">
        <v>3.5311170545355708E-2</v>
      </c>
      <c r="AY61" s="1365">
        <v>2.2473457686828624E-2</v>
      </c>
      <c r="AZ61" s="1365">
        <v>2.9311574979535848E-3</v>
      </c>
      <c r="BA61" s="1365">
        <v>1.5152350529241687E-3</v>
      </c>
      <c r="BB61" s="1365">
        <v>2.7245511634532704E-3</v>
      </c>
      <c r="BC61" s="1365">
        <v>3.3908483328559669E-4</v>
      </c>
      <c r="BD61" s="1365">
        <v>2.5991925961079687E-3</v>
      </c>
      <c r="BE61" s="1365">
        <v>2.7284912826530672E-3</v>
      </c>
      <c r="BF61" s="1365">
        <v>1.1729643812941504E-2</v>
      </c>
      <c r="BG61" s="1365">
        <v>8.7450851924586459E-3</v>
      </c>
      <c r="BH61" s="1365">
        <v>9.1402058939316078E-4</v>
      </c>
      <c r="BI61" s="1365">
        <v>3.488087943771534E-4</v>
      </c>
      <c r="BJ61" s="1365">
        <v>9.3115036698065978E-4</v>
      </c>
      <c r="BK61" s="1365">
        <v>5.4001835928296771E-5</v>
      </c>
      <c r="BL61" s="1365">
        <v>4.0795716125785475E-4</v>
      </c>
      <c r="BM61" s="1365">
        <v>3.2861995359567686E-4</v>
      </c>
      <c r="BN61" s="1365">
        <v>0.18223760076216422</v>
      </c>
      <c r="BO61" s="1365">
        <v>6.0772037122660549E-3</v>
      </c>
      <c r="BP61" s="1365">
        <v>1.802392972990674E-3</v>
      </c>
      <c r="BQ61" s="1365">
        <v>6.9426395268692431E-3</v>
      </c>
      <c r="BR61" s="1365">
        <v>2.626517268254247E-3</v>
      </c>
      <c r="BS61" s="1365">
        <v>4.6744694636799977E-3</v>
      </c>
      <c r="BT61" s="1365">
        <v>0.15302408045681659</v>
      </c>
      <c r="BU61" s="1365">
        <v>7.0902886218391359E-3</v>
      </c>
      <c r="BV61" s="1365">
        <v>0.65514265433739638</v>
      </c>
      <c r="BW61" s="1365">
        <v>2.3708446895398083E-2</v>
      </c>
      <c r="BX61" s="1365">
        <v>7.7720581051892168E-3</v>
      </c>
      <c r="BY61" s="1365">
        <v>2.324923867513462E-2</v>
      </c>
      <c r="BZ61" s="1365">
        <v>9.4617197655679774E-3</v>
      </c>
      <c r="CA61" s="1365">
        <v>2.3792218210928695E-2</v>
      </c>
      <c r="CB61" s="1365">
        <v>0.54243923868853017</v>
      </c>
      <c r="CC61" s="1365">
        <v>2.4719720669963863E-2</v>
      </c>
      <c r="CD61" s="1365">
        <v>0.47290505357523216</v>
      </c>
      <c r="CE61" s="1365">
        <v>1.7631243183132028E-2</v>
      </c>
      <c r="CF61" s="1365">
        <v>5.9696651321985428E-3</v>
      </c>
      <c r="CG61" s="1365">
        <v>1.6306599148265377E-2</v>
      </c>
      <c r="CH61" s="1365">
        <v>6.8352024973137304E-3</v>
      </c>
      <c r="CI61" s="1365">
        <v>1.9117748747248697E-2</v>
      </c>
      <c r="CJ61" s="1365">
        <v>0.38941515823171358</v>
      </c>
      <c r="CK61" s="1365">
        <v>1.7629432048124727E-2</v>
      </c>
    </row>
    <row r="62" spans="1:89" x14ac:dyDescent="0.2">
      <c r="A62" s="1365">
        <v>1973</v>
      </c>
      <c r="B62" s="1365">
        <v>1</v>
      </c>
      <c r="C62" s="1365">
        <v>9.873797206182644E-2</v>
      </c>
      <c r="D62" s="1365">
        <v>3.1565902489774089E-2</v>
      </c>
      <c r="E62" s="1365">
        <v>3.8145924916989316E-2</v>
      </c>
      <c r="F62" s="1365">
        <v>3.1865984824207771E-2</v>
      </c>
      <c r="G62" s="1365">
        <v>4.1282058199271887E-2</v>
      </c>
      <c r="H62" s="1365">
        <v>0.68752617914287839</v>
      </c>
      <c r="I62" s="1365">
        <v>7.0875975980015937E-2</v>
      </c>
      <c r="J62" s="1365">
        <v>0.81685110045509646</v>
      </c>
      <c r="K62" s="1365">
        <v>9.2606815760973404E-2</v>
      </c>
      <c r="L62" s="1365">
        <v>2.9267395356185943E-2</v>
      </c>
      <c r="M62" s="1365">
        <v>3.1788145789221289E-2</v>
      </c>
      <c r="N62" s="1365">
        <v>2.9248925678530213E-2</v>
      </c>
      <c r="O62" s="1365">
        <v>3.6007542281708993E-2</v>
      </c>
      <c r="P62" s="1365">
        <v>0.53390545847287285</v>
      </c>
      <c r="Q62" s="1365">
        <v>6.4026782165456098E-2</v>
      </c>
      <c r="R62" s="1365">
        <v>0.3438236441816116</v>
      </c>
      <c r="S62" s="1365">
        <v>7.4788667695884214E-2</v>
      </c>
      <c r="T62" s="1365">
        <v>2.2327634655219697E-2</v>
      </c>
      <c r="U62" s="1365">
        <v>1.6922221880520283E-2</v>
      </c>
      <c r="V62" s="1365">
        <v>2.2354326777985989E-2</v>
      </c>
      <c r="W62" s="1365">
        <v>1.5330811286958124E-2</v>
      </c>
      <c r="X62" s="1365">
        <v>0.14559570443907432</v>
      </c>
      <c r="Y62" s="1365">
        <v>4.6504278887368855E-2</v>
      </c>
      <c r="Z62" s="1365">
        <v>0.2407584462162049</v>
      </c>
      <c r="AA62" s="1365">
        <v>6.6854322109975328E-2</v>
      </c>
      <c r="AB62" s="1365">
        <v>1.8391263391364987E-2</v>
      </c>
      <c r="AC62" s="1365">
        <v>1.2209564899393399E-2</v>
      </c>
      <c r="AD62" s="1365">
        <v>1.9367995156585494E-2</v>
      </c>
      <c r="AE62" s="1365">
        <v>9.1435719306787178E-3</v>
      </c>
      <c r="AF62" s="1365">
        <v>7.5696851426073408E-2</v>
      </c>
      <c r="AG62" s="1365">
        <v>3.9094875719229094E-2</v>
      </c>
      <c r="AH62" s="1365">
        <v>0.10728712658146833</v>
      </c>
      <c r="AI62" s="1365">
        <v>4.4422483930247836E-2</v>
      </c>
      <c r="AJ62" s="1365">
        <v>9.0748913959899369E-3</v>
      </c>
      <c r="AK62" s="1365">
        <v>5.209463478696108E-3</v>
      </c>
      <c r="AL62" s="1365">
        <v>1.0286312382675078E-2</v>
      </c>
      <c r="AM62" s="1365">
        <v>2.0495228791048703E-3</v>
      </c>
      <c r="AN62" s="1365">
        <v>1.8095932134599479E-2</v>
      </c>
      <c r="AO62" s="1365">
        <v>1.8148523257082161E-2</v>
      </c>
      <c r="AP62" s="1365">
        <v>7.5416668543766718E-2</v>
      </c>
      <c r="AQ62" s="1365">
        <v>3.5565077187129646E-2</v>
      </c>
      <c r="AR62" s="1365">
        <v>6.5198759704419018E-3</v>
      </c>
      <c r="AS62" s="1365">
        <v>3.5659041687186033E-3</v>
      </c>
      <c r="AT62" s="1365">
        <v>7.0636079637154126E-3</v>
      </c>
      <c r="AU62" s="1365">
        <v>1.1821711839914428E-3</v>
      </c>
      <c r="AV62" s="1365">
        <v>1.0147147102713916E-2</v>
      </c>
      <c r="AW62" s="1365">
        <v>1.1372882974285403E-2</v>
      </c>
      <c r="AX62" s="1365">
        <v>3.3868844776634432E-2</v>
      </c>
      <c r="AY62" s="1365">
        <v>2.0412632135730746E-2</v>
      </c>
      <c r="AZ62" s="1365">
        <v>3.0991957437078721E-3</v>
      </c>
      <c r="BA62" s="1365">
        <v>1.3653094537184884E-3</v>
      </c>
      <c r="BB62" s="1365">
        <v>2.7843198123918E-3</v>
      </c>
      <c r="BC62" s="1365">
        <v>3.6059915987607383E-4</v>
      </c>
      <c r="BD62" s="1365">
        <v>2.829198504116448E-3</v>
      </c>
      <c r="BE62" s="1365">
        <v>3.0175906039318079E-3</v>
      </c>
      <c r="BF62" s="1365">
        <v>1.0951119275432575E-2</v>
      </c>
      <c r="BG62" s="1365">
        <v>7.7900799749386351E-3</v>
      </c>
      <c r="BH62" s="1365">
        <v>9.7432299971034197E-4</v>
      </c>
      <c r="BI62" s="1365">
        <v>3.1100427242750084E-4</v>
      </c>
      <c r="BJ62" s="1365">
        <v>9.4008910666687484E-4</v>
      </c>
      <c r="BK62" s="1365">
        <v>5.5431526226223937E-5</v>
      </c>
      <c r="BL62" s="1365">
        <v>4.4013521493013741E-4</v>
      </c>
      <c r="BM62" s="1365">
        <v>4.4005595284435373E-4</v>
      </c>
      <c r="BN62" s="1365">
        <v>0.18314889954490354</v>
      </c>
      <c r="BO62" s="1365">
        <v>6.1311563008530356E-3</v>
      </c>
      <c r="BP62" s="1365">
        <v>2.2985071335881457E-3</v>
      </c>
      <c r="BQ62" s="1365">
        <v>6.3577791277680262E-3</v>
      </c>
      <c r="BR62" s="1365">
        <v>2.6170591456775583E-3</v>
      </c>
      <c r="BS62" s="1365">
        <v>5.2745159175628942E-3</v>
      </c>
      <c r="BT62" s="1365">
        <v>0.15362072067000554</v>
      </c>
      <c r="BU62" s="1365">
        <v>6.8491938145598397E-3</v>
      </c>
      <c r="BV62" s="1365">
        <v>0.6561763558183884</v>
      </c>
      <c r="BW62" s="1365">
        <v>2.3949304365942226E-2</v>
      </c>
      <c r="BX62" s="1365">
        <v>9.2382678345543923E-3</v>
      </c>
      <c r="BY62" s="1365">
        <v>2.1223703036469033E-2</v>
      </c>
      <c r="BZ62" s="1365">
        <v>9.5116580462217826E-3</v>
      </c>
      <c r="CA62" s="1365">
        <v>2.5951246912313763E-2</v>
      </c>
      <c r="CB62" s="1365">
        <v>0.54193047470380407</v>
      </c>
      <c r="CC62" s="1365">
        <v>2.4371697092647082E-2</v>
      </c>
      <c r="CD62" s="1365">
        <v>0.47302745627348486</v>
      </c>
      <c r="CE62" s="1365">
        <v>1.781814806508919E-2</v>
      </c>
      <c r="CF62" s="1365">
        <v>6.9397607009662465E-3</v>
      </c>
      <c r="CG62" s="1365">
        <v>1.4865923908701006E-2</v>
      </c>
      <c r="CH62" s="1365">
        <v>6.8945989005442243E-3</v>
      </c>
      <c r="CI62" s="1365">
        <v>2.0676730994750869E-2</v>
      </c>
      <c r="CJ62" s="1365">
        <v>0.38830975403379853</v>
      </c>
      <c r="CK62" s="1365">
        <v>1.7522503278087243E-2</v>
      </c>
    </row>
    <row r="63" spans="1:89" x14ac:dyDescent="0.2">
      <c r="A63" s="1365">
        <v>1974</v>
      </c>
      <c r="B63" s="1365">
        <v>1</v>
      </c>
      <c r="C63" s="1365">
        <v>8.9294996629405432E-2</v>
      </c>
      <c r="D63" s="1365">
        <v>3.5954795478744472E-2</v>
      </c>
      <c r="E63" s="1365">
        <v>3.5949717042626617E-2</v>
      </c>
      <c r="F63" s="1365">
        <v>3.2584538838989374E-2</v>
      </c>
      <c r="G63" s="1365">
        <v>4.56462391813659E-2</v>
      </c>
      <c r="H63" s="1365">
        <v>0.69217878897688934</v>
      </c>
      <c r="I63" s="1365">
        <v>6.8390934664421366E-2</v>
      </c>
      <c r="J63" s="1365">
        <v>0.81699349510927277</v>
      </c>
      <c r="K63" s="1365">
        <v>8.3286938087553608E-2</v>
      </c>
      <c r="L63" s="1365">
        <v>3.3188153459569492E-2</v>
      </c>
      <c r="M63" s="1365">
        <v>3.0067907329950572E-2</v>
      </c>
      <c r="N63" s="1365">
        <v>2.9976429140219807E-2</v>
      </c>
      <c r="O63" s="1365">
        <v>3.976936361922867E-2</v>
      </c>
      <c r="P63" s="1365">
        <v>0.53873065412608412</v>
      </c>
      <c r="Q63" s="1365">
        <v>6.1974031354111503E-2</v>
      </c>
      <c r="R63" s="1365">
        <v>0.34027955747160377</v>
      </c>
      <c r="S63" s="1365">
        <v>6.5795997266263839E-2</v>
      </c>
      <c r="T63" s="1365">
        <v>2.3976218778477332E-2</v>
      </c>
      <c r="U63" s="1365">
        <v>1.6242056244081482E-2</v>
      </c>
      <c r="V63" s="1365">
        <v>2.2914810946417674E-2</v>
      </c>
      <c r="W63" s="1365">
        <v>1.6141578386225319E-2</v>
      </c>
      <c r="X63" s="1365">
        <v>0.15002423647115393</v>
      </c>
      <c r="Y63" s="1365">
        <v>4.518466192212145E-2</v>
      </c>
      <c r="Z63" s="1365">
        <v>0.23643030160656053</v>
      </c>
      <c r="AA63" s="1365">
        <v>5.8234321364352581E-2</v>
      </c>
      <c r="AB63" s="1365">
        <v>1.9857458292857899E-2</v>
      </c>
      <c r="AC63" s="1365">
        <v>1.1780398079501708E-2</v>
      </c>
      <c r="AD63" s="1365">
        <v>1.9783368903830478E-2</v>
      </c>
      <c r="AE63" s="1365">
        <v>9.6267342108120602E-3</v>
      </c>
      <c r="AF63" s="1365">
        <v>7.9066405846106136E-2</v>
      </c>
      <c r="AG63" s="1365">
        <v>3.8081611311952202E-2</v>
      </c>
      <c r="AH63" s="1365">
        <v>0.10446266899521106</v>
      </c>
      <c r="AI63" s="1365">
        <v>3.8633311847661389E-2</v>
      </c>
      <c r="AJ63" s="1365">
        <v>9.8115380393881679E-3</v>
      </c>
      <c r="AK63" s="1365">
        <v>5.1309364656164647E-3</v>
      </c>
      <c r="AL63" s="1365">
        <v>1.0740763233044959E-2</v>
      </c>
      <c r="AM63" s="1365">
        <v>2.3514593915408E-3</v>
      </c>
      <c r="AN63" s="1365">
        <v>1.9576323027067133E-2</v>
      </c>
      <c r="AO63" s="1365">
        <v>1.8218338132129475E-2</v>
      </c>
      <c r="AP63" s="1365">
        <v>7.3270615013825591E-2</v>
      </c>
      <c r="AQ63" s="1365">
        <v>3.1107135780530371E-2</v>
      </c>
      <c r="AR63" s="1365">
        <v>6.996338976286598E-3</v>
      </c>
      <c r="AS63" s="1365">
        <v>3.5157706900101893E-3</v>
      </c>
      <c r="AT63" s="1365">
        <v>7.4397384419526702E-3</v>
      </c>
      <c r="AU63" s="1365">
        <v>1.3428921563036766E-3</v>
      </c>
      <c r="AV63" s="1365">
        <v>1.1201362879589283E-2</v>
      </c>
      <c r="AW63" s="1365">
        <v>1.1667374314029644E-2</v>
      </c>
      <c r="AX63" s="1365">
        <v>3.2653462879181916E-2</v>
      </c>
      <c r="AY63" s="1365">
        <v>1.8062628540690184E-2</v>
      </c>
      <c r="AZ63" s="1365">
        <v>3.344821457394731E-3</v>
      </c>
      <c r="BA63" s="1365">
        <v>1.3247672258958065E-3</v>
      </c>
      <c r="BB63" s="1365">
        <v>2.9668521331522868E-3</v>
      </c>
      <c r="BC63" s="1365">
        <v>4.8248458762145674E-4</v>
      </c>
      <c r="BD63" s="1365">
        <v>3.1892851140042922E-3</v>
      </c>
      <c r="BE63" s="1365">
        <v>3.2826249928099571E-3</v>
      </c>
      <c r="BF63" s="1365">
        <v>1.0545917503918645E-2</v>
      </c>
      <c r="BG63" s="1365">
        <v>6.9855392634394775E-3</v>
      </c>
      <c r="BH63" s="1365">
        <v>1.0637959230487271E-3</v>
      </c>
      <c r="BI63" s="1365">
        <v>3.0220927779329304E-4</v>
      </c>
      <c r="BJ63" s="1365">
        <v>1.0406311466626406E-3</v>
      </c>
      <c r="BK63" s="1365">
        <v>6.3033397880440933E-5</v>
      </c>
      <c r="BL63" s="1365">
        <v>5.1195511209911615E-4</v>
      </c>
      <c r="BM63" s="1365">
        <v>5.7875328207601662E-4</v>
      </c>
      <c r="BN63" s="1365">
        <v>0.18300650489072723</v>
      </c>
      <c r="BO63" s="1365">
        <v>6.008058541851824E-3</v>
      </c>
      <c r="BP63" s="1365">
        <v>2.7666420191749808E-3</v>
      </c>
      <c r="BQ63" s="1365">
        <v>5.8818097126760449E-3</v>
      </c>
      <c r="BR63" s="1365">
        <v>2.6081096987695673E-3</v>
      </c>
      <c r="BS63" s="1365">
        <v>5.8768755621372293E-3</v>
      </c>
      <c r="BT63" s="1365">
        <v>0.15344813485080522</v>
      </c>
      <c r="BU63" s="1365">
        <v>6.4169033103098627E-3</v>
      </c>
      <c r="BV63" s="1365">
        <v>0.65972044252839623</v>
      </c>
      <c r="BW63" s="1365">
        <v>2.3498999363141593E-2</v>
      </c>
      <c r="BX63" s="1365">
        <v>1.1978576700267141E-2</v>
      </c>
      <c r="BY63" s="1365">
        <v>1.9707660798545135E-2</v>
      </c>
      <c r="BZ63" s="1365">
        <v>9.6697278925717001E-3</v>
      </c>
      <c r="CA63" s="1365">
        <v>2.950466079514058E-2</v>
      </c>
      <c r="CB63" s="1365">
        <v>0.54215455250573541</v>
      </c>
      <c r="CC63" s="1365">
        <v>2.3206272742299916E-2</v>
      </c>
      <c r="CD63" s="1365">
        <v>0.47671393763766901</v>
      </c>
      <c r="CE63" s="1365">
        <v>1.7490940821289769E-2</v>
      </c>
      <c r="CF63" s="1365">
        <v>9.2119346810921598E-3</v>
      </c>
      <c r="CG63" s="1365">
        <v>1.382585108586909E-2</v>
      </c>
      <c r="CH63" s="1365">
        <v>7.0616181938021327E-3</v>
      </c>
      <c r="CI63" s="1365">
        <v>2.3627785233003351E-2</v>
      </c>
      <c r="CJ63" s="1365">
        <v>0.38870641765493019</v>
      </c>
      <c r="CK63" s="1365">
        <v>1.6789369431990053E-2</v>
      </c>
    </row>
    <row r="64" spans="1:89" x14ac:dyDescent="0.2">
      <c r="A64" s="1365">
        <v>1975</v>
      </c>
      <c r="B64" s="1365">
        <v>1</v>
      </c>
      <c r="C64" s="1365">
        <v>8.8792300912302835E-2</v>
      </c>
      <c r="D64" s="1365">
        <v>3.6997881293970636E-2</v>
      </c>
      <c r="E64" s="1365">
        <v>3.3844305144071996E-2</v>
      </c>
      <c r="F64" s="1365">
        <v>3.3034001050324946E-2</v>
      </c>
      <c r="G64" s="1365">
        <v>5.0964034189782126E-2</v>
      </c>
      <c r="H64" s="1365">
        <v>0.68950718720680015</v>
      </c>
      <c r="I64" s="1365">
        <v>6.6860291858120036E-2</v>
      </c>
      <c r="J64" s="1365">
        <v>0.82124251630966683</v>
      </c>
      <c r="K64" s="1365">
        <v>8.2818786803983357E-2</v>
      </c>
      <c r="L64" s="1365">
        <v>3.4214818019156823E-2</v>
      </c>
      <c r="M64" s="1365">
        <v>2.8379394593724072E-2</v>
      </c>
      <c r="N64" s="1365">
        <v>3.0563161173375875E-2</v>
      </c>
      <c r="O64" s="1365">
        <v>4.4498395414983349E-2</v>
      </c>
      <c r="P64" s="1365">
        <v>0.53994567021868534</v>
      </c>
      <c r="Q64" s="1365">
        <v>6.0822302817086893E-2</v>
      </c>
      <c r="R64" s="1365">
        <v>0.34181376749404535</v>
      </c>
      <c r="S64" s="1365">
        <v>6.4842971534602611E-2</v>
      </c>
      <c r="T64" s="1365">
        <v>2.4690530468669092E-2</v>
      </c>
      <c r="U64" s="1365">
        <v>1.5976055547834989E-2</v>
      </c>
      <c r="V64" s="1365">
        <v>2.3463555356073584E-2</v>
      </c>
      <c r="W64" s="1365">
        <v>1.8143158829460049E-2</v>
      </c>
      <c r="X64" s="1365">
        <v>0.15023395449685495</v>
      </c>
      <c r="Y64" s="1365">
        <v>4.446354818276177E-2</v>
      </c>
      <c r="Z64" s="1365">
        <v>0.23650732247529049</v>
      </c>
      <c r="AA64" s="1365">
        <v>5.6877663927423328E-2</v>
      </c>
      <c r="AB64" s="1365">
        <v>1.9925808385568011E-2</v>
      </c>
      <c r="AC64" s="1365">
        <v>1.1653986671317895E-2</v>
      </c>
      <c r="AD64" s="1365">
        <v>2.0342014872390735E-2</v>
      </c>
      <c r="AE64" s="1365">
        <v>1.0647232679342977E-2</v>
      </c>
      <c r="AF64" s="1365">
        <v>7.9526195961591384E-2</v>
      </c>
      <c r="AG64" s="1365">
        <v>3.7534416371713064E-2</v>
      </c>
      <c r="AH64" s="1365">
        <v>0.10421626473470269</v>
      </c>
      <c r="AI64" s="1365">
        <v>3.7432126405292365E-2</v>
      </c>
      <c r="AJ64" s="1365">
        <v>9.7036674198247574E-3</v>
      </c>
      <c r="AK64" s="1365">
        <v>5.1336265645034462E-3</v>
      </c>
      <c r="AL64" s="1365">
        <v>1.1170178117463792E-2</v>
      </c>
      <c r="AM64" s="1365">
        <v>2.5744860284344639E-3</v>
      </c>
      <c r="AN64" s="1365">
        <v>2.0018462742282139E-2</v>
      </c>
      <c r="AO64" s="1365">
        <v>1.8183719277438115E-2</v>
      </c>
      <c r="AP64" s="1365">
        <v>7.2924480729398056E-2</v>
      </c>
      <c r="AQ64" s="1365">
        <v>2.9970275404025415E-2</v>
      </c>
      <c r="AR64" s="1365">
        <v>6.8341761489795205E-3</v>
      </c>
      <c r="AS64" s="1365">
        <v>3.5348502793249859E-3</v>
      </c>
      <c r="AT64" s="1365">
        <v>7.8145177859685333E-3</v>
      </c>
      <c r="AU64" s="1365">
        <v>1.5349316756112508E-3</v>
      </c>
      <c r="AV64" s="1365">
        <v>1.1496470498297384E-2</v>
      </c>
      <c r="AW64" s="1365">
        <v>1.1739259068210828E-2</v>
      </c>
      <c r="AX64" s="1365">
        <v>3.2550137674391522E-2</v>
      </c>
      <c r="AY64" s="1365">
        <v>1.7358775184376896E-2</v>
      </c>
      <c r="AZ64" s="1365">
        <v>3.178651040170774E-3</v>
      </c>
      <c r="BA64" s="1365">
        <v>1.3295182418389673E-3</v>
      </c>
      <c r="BB64" s="1365">
        <v>3.2313797788203757E-3</v>
      </c>
      <c r="BC64" s="1365">
        <v>6.2456964367640921E-4</v>
      </c>
      <c r="BD64" s="1365">
        <v>3.3193295974207615E-3</v>
      </c>
      <c r="BE64" s="1365">
        <v>3.5079161746631726E-3</v>
      </c>
      <c r="BF64" s="1365">
        <v>1.0785564243889212E-2</v>
      </c>
      <c r="BG64" s="1365">
        <v>6.9440905168534073E-3</v>
      </c>
      <c r="BH64" s="1365">
        <v>1.0457112626847398E-3</v>
      </c>
      <c r="BI64" s="1365">
        <v>3.192616661534687E-4</v>
      </c>
      <c r="BJ64" s="1365">
        <v>1.1938397506086051E-3</v>
      </c>
      <c r="BK64" s="1365">
        <v>6.6715620484450455E-5</v>
      </c>
      <c r="BL64" s="1365">
        <v>5.5217755804104485E-4</v>
      </c>
      <c r="BM64" s="1365">
        <v>6.6376784053684412E-4</v>
      </c>
      <c r="BN64" s="1365">
        <v>0.17875748369033317</v>
      </c>
      <c r="BO64" s="1365">
        <v>5.9735141083194776E-3</v>
      </c>
      <c r="BP64" s="1365">
        <v>2.7830632748138129E-3</v>
      </c>
      <c r="BQ64" s="1365">
        <v>5.4649105503479234E-3</v>
      </c>
      <c r="BR64" s="1365">
        <v>2.4708398769490714E-3</v>
      </c>
      <c r="BS64" s="1365">
        <v>6.4656387747987765E-3</v>
      </c>
      <c r="BT64" s="1365">
        <v>0.14956151698811482</v>
      </c>
      <c r="BU64" s="1365">
        <v>6.0379890410331427E-3</v>
      </c>
      <c r="BV64" s="1365">
        <v>0.65818623250595465</v>
      </c>
      <c r="BW64" s="1365">
        <v>2.3949329377700224E-2</v>
      </c>
      <c r="BX64" s="1365">
        <v>1.2307350825301544E-2</v>
      </c>
      <c r="BY64" s="1365">
        <v>1.7868249596237007E-2</v>
      </c>
      <c r="BZ64" s="1365">
        <v>9.5704456942513616E-3</v>
      </c>
      <c r="CA64" s="1365">
        <v>3.2820875360322077E-2</v>
      </c>
      <c r="CB64" s="1365">
        <v>0.5392732327099452</v>
      </c>
      <c r="CC64" s="1365">
        <v>2.2396743675358266E-2</v>
      </c>
      <c r="CD64" s="1365">
        <v>0.47942874881562147</v>
      </c>
      <c r="CE64" s="1365">
        <v>1.7975815269380746E-2</v>
      </c>
      <c r="CF64" s="1365">
        <v>9.5242875504877311E-3</v>
      </c>
      <c r="CG64" s="1365">
        <v>1.2403339045889084E-2</v>
      </c>
      <c r="CH64" s="1365">
        <v>7.0996058173022902E-3</v>
      </c>
      <c r="CI64" s="1365">
        <v>2.6355236585523301E-2</v>
      </c>
      <c r="CJ64" s="1365">
        <v>0.38971171572183039</v>
      </c>
      <c r="CK64" s="1365">
        <v>1.6358754634325123E-2</v>
      </c>
    </row>
    <row r="65" spans="1:89" x14ac:dyDescent="0.2">
      <c r="A65" s="1365">
        <v>1976</v>
      </c>
      <c r="B65" s="1365">
        <v>1</v>
      </c>
      <c r="C65" s="1365">
        <v>9.3922501229386057E-2</v>
      </c>
      <c r="D65" s="1365">
        <v>3.6139951097947431E-2</v>
      </c>
      <c r="E65" s="1365">
        <v>3.1190266585305437E-2</v>
      </c>
      <c r="F65" s="1365">
        <v>3.2541246279560454E-2</v>
      </c>
      <c r="G65" s="1365">
        <v>5.4331939441462751E-2</v>
      </c>
      <c r="H65" s="1365">
        <v>0.68605199476064627</v>
      </c>
      <c r="I65" s="1365">
        <v>6.5822082509498614E-2</v>
      </c>
      <c r="J65" s="1365">
        <v>0.82156053311393862</v>
      </c>
      <c r="K65" s="1365">
        <v>8.7582561002200521E-2</v>
      </c>
      <c r="L65" s="1365">
        <v>3.34308498091338E-2</v>
      </c>
      <c r="M65" s="1365">
        <v>2.6273278034078196E-2</v>
      </c>
      <c r="N65" s="1365">
        <v>3.0050638696529575E-2</v>
      </c>
      <c r="O65" s="1365">
        <v>4.7124953069248576E-2</v>
      </c>
      <c r="P65" s="1365">
        <v>0.53733989801293092</v>
      </c>
      <c r="Q65" s="1365">
        <v>5.9758348941500117E-2</v>
      </c>
      <c r="R65" s="1365">
        <v>0.34228144450517561</v>
      </c>
      <c r="S65" s="1365">
        <v>6.7991493858663432E-2</v>
      </c>
      <c r="T65" s="1365">
        <v>2.3944341265237035E-2</v>
      </c>
      <c r="U65" s="1365">
        <v>1.5479509957194715E-2</v>
      </c>
      <c r="V65" s="1365">
        <v>2.3011437786173872E-2</v>
      </c>
      <c r="W65" s="1365">
        <v>1.8906553381743407E-2</v>
      </c>
      <c r="X65" s="1365">
        <v>0.14940616496097903</v>
      </c>
      <c r="Y65" s="1365">
        <v>4.3541948154398824E-2</v>
      </c>
      <c r="Z65" s="1365">
        <v>0.23673789850994353</v>
      </c>
      <c r="AA65" s="1365">
        <v>5.9288759392288171E-2</v>
      </c>
      <c r="AB65" s="1365">
        <v>1.9054389943623518E-2</v>
      </c>
      <c r="AC65" s="1365">
        <v>1.1415881897633096E-2</v>
      </c>
      <c r="AD65" s="1365">
        <v>1.9902824459810731E-2</v>
      </c>
      <c r="AE65" s="1365">
        <v>1.0938612287321625E-2</v>
      </c>
      <c r="AF65" s="1365">
        <v>7.9520542804985439E-2</v>
      </c>
      <c r="AG65" s="1365">
        <v>3.6616889922353124E-2</v>
      </c>
      <c r="AH65" s="1365">
        <v>0.10419828495632544</v>
      </c>
      <c r="AI65" s="1365">
        <v>3.8700591698898279E-2</v>
      </c>
      <c r="AJ65" s="1365">
        <v>9.1700257017165443E-3</v>
      </c>
      <c r="AK65" s="1365">
        <v>5.0347554616408385E-3</v>
      </c>
      <c r="AL65" s="1365">
        <v>1.0774436273204735E-2</v>
      </c>
      <c r="AM65" s="1365">
        <v>2.6155351833518914E-3</v>
      </c>
      <c r="AN65" s="1365">
        <v>2.0265059242624339E-2</v>
      </c>
      <c r="AO65" s="1365">
        <v>1.7637880962356078E-2</v>
      </c>
      <c r="AP65" s="1365">
        <v>7.303365155883057E-2</v>
      </c>
      <c r="AQ65" s="1365">
        <v>3.1117989257467116E-2</v>
      </c>
      <c r="AR65" s="1365">
        <v>6.3817364348488781E-3</v>
      </c>
      <c r="AS65" s="1365">
        <v>3.447161512796143E-3</v>
      </c>
      <c r="AT65" s="1365">
        <v>7.4521964604934432E-3</v>
      </c>
      <c r="AU65" s="1365">
        <v>1.5003619394465817E-3</v>
      </c>
      <c r="AV65" s="1365">
        <v>1.1768484302424831E-2</v>
      </c>
      <c r="AW65" s="1365">
        <v>1.1365725296621498E-2</v>
      </c>
      <c r="AX65" s="1365">
        <v>3.2739956909313861E-2</v>
      </c>
      <c r="AY65" s="1365">
        <v>1.8054695084895656E-2</v>
      </c>
      <c r="AZ65" s="1365">
        <v>2.9394459596255827E-3</v>
      </c>
      <c r="BA65" s="1365">
        <v>1.3618832813886567E-3</v>
      </c>
      <c r="BB65" s="1365">
        <v>2.9963633552536617E-3</v>
      </c>
      <c r="BC65" s="1365">
        <v>4.969572586510651E-4</v>
      </c>
      <c r="BD65" s="1365">
        <v>3.4456129107605094E-3</v>
      </c>
      <c r="BE65" s="1365">
        <v>3.4450004603299167E-3</v>
      </c>
      <c r="BF65" s="1365">
        <v>1.0944222664484471E-2</v>
      </c>
      <c r="BG65" s="1365">
        <v>7.265608156469483E-3</v>
      </c>
      <c r="BH65" s="1365">
        <v>9.8933366476062351E-4</v>
      </c>
      <c r="BI65" s="1365">
        <v>3.3150641871517979E-4</v>
      </c>
      <c r="BJ65" s="1365">
        <v>1.05386804705071E-3</v>
      </c>
      <c r="BK65" s="1365">
        <v>7.0068890744765661E-5</v>
      </c>
      <c r="BL65" s="1365">
        <v>5.7761026565983364E-4</v>
      </c>
      <c r="BM65" s="1365">
        <v>6.5622738721095308E-4</v>
      </c>
      <c r="BN65" s="1365">
        <v>0.17843946688606138</v>
      </c>
      <c r="BO65" s="1365">
        <v>6.3399402271855365E-3</v>
      </c>
      <c r="BP65" s="1365">
        <v>2.7091012888136312E-3</v>
      </c>
      <c r="BQ65" s="1365">
        <v>4.9169885512272415E-3</v>
      </c>
      <c r="BR65" s="1365">
        <v>2.4906075830308794E-3</v>
      </c>
      <c r="BS65" s="1365">
        <v>7.2069863722141747E-3</v>
      </c>
      <c r="BT65" s="1365">
        <v>0.14871209674771535</v>
      </c>
      <c r="BU65" s="1365">
        <v>6.0637335679984972E-3</v>
      </c>
      <c r="BV65" s="1365">
        <v>0.65771855549482439</v>
      </c>
      <c r="BW65" s="1365">
        <v>2.5931007370722625E-2</v>
      </c>
      <c r="BX65" s="1365">
        <v>1.2195609832710397E-2</v>
      </c>
      <c r="BY65" s="1365">
        <v>1.5710756628110722E-2</v>
      </c>
      <c r="BZ65" s="1365">
        <v>9.5298084933865823E-3</v>
      </c>
      <c r="CA65" s="1365">
        <v>3.5425386059719344E-2</v>
      </c>
      <c r="CB65" s="1365">
        <v>0.53664582979966724</v>
      </c>
      <c r="CC65" s="1365">
        <v>2.228013435509979E-2</v>
      </c>
      <c r="CD65" s="1365">
        <v>0.479279088608763</v>
      </c>
      <c r="CE65" s="1365">
        <v>1.9591067143537089E-2</v>
      </c>
      <c r="CF65" s="1365">
        <v>9.4865085438967656E-3</v>
      </c>
      <c r="CG65" s="1365">
        <v>1.0793768076883481E-2</v>
      </c>
      <c r="CH65" s="1365">
        <v>7.0392009103557029E-3</v>
      </c>
      <c r="CI65" s="1365">
        <v>2.8218399687505169E-2</v>
      </c>
      <c r="CJ65" s="1365">
        <v>0.38793373305195189</v>
      </c>
      <c r="CK65" s="1365">
        <v>1.6216400787101293E-2</v>
      </c>
    </row>
    <row r="66" spans="1:89" x14ac:dyDescent="0.2">
      <c r="A66" s="1365">
        <v>1977</v>
      </c>
      <c r="B66" s="1365">
        <v>1</v>
      </c>
      <c r="C66" s="1365">
        <v>9.5611186182285479E-2</v>
      </c>
      <c r="D66" s="1365">
        <v>3.6635767903919536E-2</v>
      </c>
      <c r="E66" s="1365">
        <v>2.8147512752179082E-2</v>
      </c>
      <c r="F66" s="1365">
        <v>3.2051611956080528E-2</v>
      </c>
      <c r="G66" s="1365">
        <v>5.834064161342889E-2</v>
      </c>
      <c r="H66" s="1365">
        <v>0.68395533417657361</v>
      </c>
      <c r="I66" s="1365">
        <v>6.5257922497863774E-2</v>
      </c>
      <c r="J66" s="1365">
        <v>0.82201341571104081</v>
      </c>
      <c r="K66" s="1365">
        <v>8.9220977109180311E-2</v>
      </c>
      <c r="L66" s="1365">
        <v>3.4058259719034978E-2</v>
      </c>
      <c r="M66" s="1365">
        <v>2.3915448570337672E-2</v>
      </c>
      <c r="N66" s="1365">
        <v>2.9606285879010485E-2</v>
      </c>
      <c r="O66" s="1365">
        <v>5.0628106357643698E-2</v>
      </c>
      <c r="P66" s="1365">
        <v>0.53527333638639618</v>
      </c>
      <c r="Q66" s="1365">
        <v>5.9311018928809744E-2</v>
      </c>
      <c r="R66" s="1365">
        <v>0.34296225349985576</v>
      </c>
      <c r="S66" s="1365">
        <v>6.9098377281866519E-2</v>
      </c>
      <c r="T66" s="1365">
        <v>2.4201877278884426E-2</v>
      </c>
      <c r="U66" s="1365">
        <v>1.5072005394861199E-2</v>
      </c>
      <c r="V66" s="1365">
        <v>2.262581772668959E-2</v>
      </c>
      <c r="W66" s="1365">
        <v>1.9939288756266826E-2</v>
      </c>
      <c r="X66" s="1365">
        <v>0.14887349681976403</v>
      </c>
      <c r="Y66" s="1365">
        <v>4.3151387672828889E-2</v>
      </c>
      <c r="Z66" s="1365">
        <v>0.23755070356558861</v>
      </c>
      <c r="AA66" s="1365">
        <v>6.0170449468440523E-2</v>
      </c>
      <c r="AB66" s="1365">
        <v>1.9153124967304425E-2</v>
      </c>
      <c r="AC66" s="1365">
        <v>1.1193642940216963E-2</v>
      </c>
      <c r="AD66" s="1365">
        <v>1.9576396103536009E-2</v>
      </c>
      <c r="AE66" s="1365">
        <v>1.1716935436571374E-2</v>
      </c>
      <c r="AF66" s="1365">
        <v>7.9468439490742782E-2</v>
      </c>
      <c r="AG66" s="1365">
        <v>3.6271718836956346E-2</v>
      </c>
      <c r="AH66" s="1365">
        <v>0.10464102601322267</v>
      </c>
      <c r="AI66" s="1365">
        <v>3.8969117198291769E-2</v>
      </c>
      <c r="AJ66" s="1365">
        <v>9.0348828303017659E-3</v>
      </c>
      <c r="AK66" s="1365">
        <v>5.0934606145080635E-3</v>
      </c>
      <c r="AL66" s="1365">
        <v>1.0604930542540414E-2</v>
      </c>
      <c r="AM66" s="1365">
        <v>2.8136296939357264E-3</v>
      </c>
      <c r="AN66" s="1365">
        <v>2.0688547677044644E-2</v>
      </c>
      <c r="AO66" s="1365">
        <v>1.7436458840038416E-2</v>
      </c>
      <c r="AP66" s="1365">
        <v>7.3515928871501046E-2</v>
      </c>
      <c r="AQ66" s="1365">
        <v>3.144598625240036E-2</v>
      </c>
      <c r="AR66" s="1365">
        <v>6.3613030960182407E-3</v>
      </c>
      <c r="AS66" s="1365">
        <v>3.4934794507856318E-3</v>
      </c>
      <c r="AT66" s="1365">
        <v>7.3106223764588529E-3</v>
      </c>
      <c r="AU66" s="1365">
        <v>1.6040716123584542E-3</v>
      </c>
      <c r="AV66" s="1365">
        <v>1.2100290693482618E-2</v>
      </c>
      <c r="AW66" s="1365">
        <v>1.1200179721013948E-2</v>
      </c>
      <c r="AX66" s="1365">
        <v>3.3041679544720814E-2</v>
      </c>
      <c r="AY66" s="1365">
        <v>1.8242916844836365E-2</v>
      </c>
      <c r="AZ66" s="1365">
        <v>2.9928998146323263E-3</v>
      </c>
      <c r="BA66" s="1365">
        <v>1.431543490880486E-3</v>
      </c>
      <c r="BB66" s="1365">
        <v>2.9173924481581959E-3</v>
      </c>
      <c r="BC66" s="1365">
        <v>4.9865935134096873E-4</v>
      </c>
      <c r="BD66" s="1365">
        <v>3.5080307143735556E-3</v>
      </c>
      <c r="BE66" s="1365">
        <v>3.4502379894152946E-3</v>
      </c>
      <c r="BF66" s="1365">
        <v>1.1077043741481774E-2</v>
      </c>
      <c r="BG66" s="1365">
        <v>7.3400035860009538E-3</v>
      </c>
      <c r="BH66" s="1365">
        <v>1.0036303354251114E-3</v>
      </c>
      <c r="BI66" s="1365">
        <v>3.5105259577442656E-4</v>
      </c>
      <c r="BJ66" s="1365">
        <v>1.0181909192110289E-3</v>
      </c>
      <c r="BK66" s="1365">
        <v>7.3750536130145518E-5</v>
      </c>
      <c r="BL66" s="1365">
        <v>5.9488159318238365E-4</v>
      </c>
      <c r="BM66" s="1365">
        <v>6.9553407472619858E-4</v>
      </c>
      <c r="BN66" s="1365">
        <v>0.17798658428895919</v>
      </c>
      <c r="BO66" s="1365">
        <v>6.3902090731051686E-3</v>
      </c>
      <c r="BP66" s="1365">
        <v>2.5775081848845582E-3</v>
      </c>
      <c r="BQ66" s="1365">
        <v>4.2320641818414106E-3</v>
      </c>
      <c r="BR66" s="1365">
        <v>2.4453260770700425E-3</v>
      </c>
      <c r="BS66" s="1365">
        <v>7.7125352557851912E-3</v>
      </c>
      <c r="BT66" s="1365">
        <v>0.14868199779017743</v>
      </c>
      <c r="BU66" s="1365">
        <v>5.9469035690540295E-3</v>
      </c>
      <c r="BV66" s="1365">
        <v>0.65703774650014424</v>
      </c>
      <c r="BW66" s="1365">
        <v>2.651280890041896E-2</v>
      </c>
      <c r="BX66" s="1365">
        <v>1.243389062503511E-2</v>
      </c>
      <c r="BY66" s="1365">
        <v>1.3075507357317884E-2</v>
      </c>
      <c r="BZ66" s="1365">
        <v>9.425794229390938E-3</v>
      </c>
      <c r="CA66" s="1365">
        <v>3.8401352857162063E-2</v>
      </c>
      <c r="CB66" s="1365">
        <v>0.53508183735680959</v>
      </c>
      <c r="CC66" s="1365">
        <v>2.2106534825034885E-2</v>
      </c>
      <c r="CD66" s="1365">
        <v>0.47905116221118504</v>
      </c>
      <c r="CE66" s="1365">
        <v>2.0122599827313792E-2</v>
      </c>
      <c r="CF66" s="1365">
        <v>9.8563824401505518E-3</v>
      </c>
      <c r="CG66" s="1365">
        <v>8.8434431754764731E-3</v>
      </c>
      <c r="CH66" s="1365">
        <v>6.9804681523208956E-3</v>
      </c>
      <c r="CI66" s="1365">
        <v>3.0688817601376872E-2</v>
      </c>
      <c r="CJ66" s="1365">
        <v>0.38639983956663215</v>
      </c>
      <c r="CK66" s="1365">
        <v>1.6159631255980855E-2</v>
      </c>
    </row>
    <row r="67" spans="1:89" x14ac:dyDescent="0.2">
      <c r="A67" s="1365">
        <v>1978</v>
      </c>
      <c r="B67" s="1365">
        <v>1</v>
      </c>
      <c r="C67" s="1365">
        <v>9.2406131663865132E-2</v>
      </c>
      <c r="D67" s="1365">
        <v>3.7465117232127865E-2</v>
      </c>
      <c r="E67" s="1365">
        <v>2.5183451055453165E-2</v>
      </c>
      <c r="F67" s="1365">
        <v>3.1600728231450104E-2</v>
      </c>
      <c r="G67" s="1365">
        <v>6.2369608073340133E-2</v>
      </c>
      <c r="H67" s="1365">
        <v>0.68559013867128726</v>
      </c>
      <c r="I67" s="1365">
        <v>6.5384831450252534E-2</v>
      </c>
      <c r="J67" s="1365">
        <v>0.82134332701983936</v>
      </c>
      <c r="K67" s="1365">
        <v>8.6151703889545406E-2</v>
      </c>
      <c r="L67" s="1365">
        <v>3.45268964099191E-2</v>
      </c>
      <c r="M67" s="1365">
        <v>2.1383682584784125E-2</v>
      </c>
      <c r="N67" s="1365">
        <v>2.9262335831670594E-2</v>
      </c>
      <c r="O67" s="1365">
        <v>5.4232292637723112E-2</v>
      </c>
      <c r="P67" s="1365">
        <v>0.53619699751727623</v>
      </c>
      <c r="Q67" s="1365">
        <v>5.9589438524078275E-2</v>
      </c>
      <c r="R67" s="1365">
        <v>0.3420093552293455</v>
      </c>
      <c r="S67" s="1365">
        <v>6.6546803726365678E-2</v>
      </c>
      <c r="T67" s="1365">
        <v>2.4618040154141728E-2</v>
      </c>
      <c r="U67" s="1365">
        <v>1.3620941681791121E-2</v>
      </c>
      <c r="V67" s="1365">
        <v>2.2236450294812027E-2</v>
      </c>
      <c r="W67" s="1365">
        <v>2.1557989129427968E-2</v>
      </c>
      <c r="X67" s="1365">
        <v>0.15037341136962912</v>
      </c>
      <c r="Y67" s="1365">
        <v>4.3055718231004292E-2</v>
      </c>
      <c r="Z67" s="1365">
        <v>0.23677493579196707</v>
      </c>
      <c r="AA67" s="1365">
        <v>5.7865600139634488E-2</v>
      </c>
      <c r="AB67" s="1365">
        <v>1.9529724586800065E-2</v>
      </c>
      <c r="AC67" s="1365">
        <v>1.0073386385998057E-2</v>
      </c>
      <c r="AD67" s="1365">
        <v>1.9184379666009277E-2</v>
      </c>
      <c r="AE67" s="1365">
        <v>1.3080344681477729E-2</v>
      </c>
      <c r="AF67" s="1365">
        <v>8.1035935126529957E-2</v>
      </c>
      <c r="AG67" s="1365">
        <v>3.6005564393384537E-2</v>
      </c>
      <c r="AH67" s="1365">
        <v>0.10459102088042282</v>
      </c>
      <c r="AI67" s="1365">
        <v>3.7816188992039201E-2</v>
      </c>
      <c r="AJ67" s="1365">
        <v>9.3884161123038504E-3</v>
      </c>
      <c r="AK67" s="1365">
        <v>4.679188496827625E-3</v>
      </c>
      <c r="AL67" s="1365">
        <v>1.0514432905274596E-2</v>
      </c>
      <c r="AM67" s="1365">
        <v>3.1176358763191636E-3</v>
      </c>
      <c r="AN67" s="1365">
        <v>2.1693751429827157E-2</v>
      </c>
      <c r="AO67" s="1365">
        <v>1.7381406184053927E-2</v>
      </c>
      <c r="AP67" s="1365">
        <v>7.3920825393763323E-2</v>
      </c>
      <c r="AQ67" s="1365">
        <v>3.0733049529635181E-2</v>
      </c>
      <c r="AR67" s="1365">
        <v>6.7772314364173154E-3</v>
      </c>
      <c r="AS67" s="1365">
        <v>3.2468538842147874E-3</v>
      </c>
      <c r="AT67" s="1365">
        <v>7.3879130662125869E-3</v>
      </c>
      <c r="AU67" s="1365">
        <v>1.7744434366189846E-3</v>
      </c>
      <c r="AV67" s="1365">
        <v>1.28239212092362E-2</v>
      </c>
      <c r="AW67" s="1365">
        <v>1.1177413957838278E-2</v>
      </c>
      <c r="AX67" s="1365">
        <v>3.3763839225837033E-2</v>
      </c>
      <c r="AY67" s="1365">
        <v>1.8107808383194479E-2</v>
      </c>
      <c r="AZ67" s="1365">
        <v>3.2708605283362151E-3</v>
      </c>
      <c r="BA67" s="1365">
        <v>1.356246501447945E-3</v>
      </c>
      <c r="BB67" s="1365">
        <v>3.1469293843510576E-3</v>
      </c>
      <c r="BC67" s="1365">
        <v>5.2052892603993151E-4</v>
      </c>
      <c r="BD67" s="1365">
        <v>3.7758475630310095E-3</v>
      </c>
      <c r="BE67" s="1365">
        <v>3.5856178337682204E-3</v>
      </c>
      <c r="BF67" s="1365">
        <v>1.1523140862469194E-2</v>
      </c>
      <c r="BG67" s="1365">
        <v>7.3166368153410044E-3</v>
      </c>
      <c r="BH67" s="1365">
        <v>1.1258473348990804E-3</v>
      </c>
      <c r="BI67" s="1365">
        <v>3.2806776448863497E-4</v>
      </c>
      <c r="BJ67" s="1365">
        <v>1.2293990118833927E-3</v>
      </c>
      <c r="BK67" s="1365">
        <v>8.8296116707581177E-5</v>
      </c>
      <c r="BL67" s="1365">
        <v>6.5759637728977915E-4</v>
      </c>
      <c r="BM67" s="1365">
        <v>7.7729736828493438E-4</v>
      </c>
      <c r="BN67" s="1365">
        <v>0.17865667298016064</v>
      </c>
      <c r="BO67" s="1365">
        <v>6.2544277743197263E-3</v>
      </c>
      <c r="BP67" s="1365">
        <v>2.9382208222087647E-3</v>
      </c>
      <c r="BQ67" s="1365">
        <v>3.7997684706690404E-3</v>
      </c>
      <c r="BR67" s="1365">
        <v>2.3383923997795097E-3</v>
      </c>
      <c r="BS67" s="1365">
        <v>8.1373154356170208E-3</v>
      </c>
      <c r="BT67" s="1365">
        <v>0.14939314115401103</v>
      </c>
      <c r="BU67" s="1365">
        <v>5.7953929261742587E-3</v>
      </c>
      <c r="BV67" s="1365">
        <v>0.6579906447706545</v>
      </c>
      <c r="BW67" s="1365">
        <v>2.5859327937499454E-2</v>
      </c>
      <c r="BX67" s="1365">
        <v>1.2847077077986137E-2</v>
      </c>
      <c r="BY67" s="1365">
        <v>1.1562509373662044E-2</v>
      </c>
      <c r="BZ67" s="1365">
        <v>9.3642779366380768E-3</v>
      </c>
      <c r="CA67" s="1365">
        <v>4.0811618943912165E-2</v>
      </c>
      <c r="CB67" s="1365">
        <v>0.53521672730165815</v>
      </c>
      <c r="CC67" s="1365">
        <v>2.2329113219248242E-2</v>
      </c>
      <c r="CD67" s="1365">
        <v>0.47933397179049386</v>
      </c>
      <c r="CE67" s="1365">
        <v>1.9604900163179728E-2</v>
      </c>
      <c r="CF67" s="1365">
        <v>9.9088562557773721E-3</v>
      </c>
      <c r="CG67" s="1365">
        <v>7.7627409029930039E-3</v>
      </c>
      <c r="CH67" s="1365">
        <v>7.0258855368585671E-3</v>
      </c>
      <c r="CI67" s="1365">
        <v>3.2674303508295144E-2</v>
      </c>
      <c r="CJ67" s="1365">
        <v>0.38582358614764711</v>
      </c>
      <c r="CK67" s="1365">
        <v>1.6533720293073983E-2</v>
      </c>
    </row>
    <row r="68" spans="1:89" x14ac:dyDescent="0.2">
      <c r="A68" s="1365">
        <v>1979</v>
      </c>
      <c r="B68" s="1365">
        <v>1</v>
      </c>
      <c r="C68" s="1365">
        <v>8.6131572723388672E-2</v>
      </c>
      <c r="D68" s="1365">
        <v>4.0539215318858624E-2</v>
      </c>
      <c r="E68" s="1365">
        <v>2.2163498215377331E-2</v>
      </c>
      <c r="F68" s="1365">
        <v>3.0684659257531166E-2</v>
      </c>
      <c r="G68" s="1365">
        <v>6.4476877450942993E-2</v>
      </c>
      <c r="H68" s="1365">
        <v>0.69163483381271362</v>
      </c>
      <c r="I68" s="1365">
        <v>6.4369350671768188E-2</v>
      </c>
      <c r="J68" s="1365">
        <v>0.82087594270706177</v>
      </c>
      <c r="K68" s="1365">
        <v>8.071909099817276E-2</v>
      </c>
      <c r="L68" s="1365">
        <v>3.7174179218709469E-2</v>
      </c>
      <c r="M68" s="1365">
        <v>1.8753360956907272E-2</v>
      </c>
      <c r="N68" s="1365">
        <v>2.8524197638034821E-2</v>
      </c>
      <c r="O68" s="1365">
        <v>5.6010574102401733E-2</v>
      </c>
      <c r="P68" s="1365">
        <v>0.54088586568832397</v>
      </c>
      <c r="Q68" s="1365">
        <v>5.8808714151382446E-2</v>
      </c>
      <c r="R68" s="1365">
        <v>0.34344521164894104</v>
      </c>
      <c r="S68" s="1365">
        <v>6.3719525933265686E-2</v>
      </c>
      <c r="T68" s="1365">
        <v>2.6646811282262206E-2</v>
      </c>
      <c r="U68" s="1365">
        <v>1.2464000377804041E-2</v>
      </c>
      <c r="V68" s="1365">
        <v>2.1862644702196121E-2</v>
      </c>
      <c r="W68" s="1365">
        <v>2.2917347028851509E-2</v>
      </c>
      <c r="X68" s="1365">
        <v>0.15319898724555969</v>
      </c>
      <c r="Y68" s="1365">
        <v>4.2635906487703323E-2</v>
      </c>
      <c r="Z68" s="1365">
        <v>0.23926469683647156</v>
      </c>
      <c r="AA68" s="1365">
        <v>5.6021358817815781E-2</v>
      </c>
      <c r="AB68" s="1365">
        <v>2.1502268908079714E-2</v>
      </c>
      <c r="AC68" s="1365">
        <v>9.4128507189452648E-3</v>
      </c>
      <c r="AD68" s="1365">
        <v>1.9067112356424332E-2</v>
      </c>
      <c r="AE68" s="1365">
        <v>1.3815897516906261E-2</v>
      </c>
      <c r="AF68" s="1365">
        <v>8.3543546497821808E-2</v>
      </c>
      <c r="AG68" s="1365">
        <v>3.590165451169014E-2</v>
      </c>
      <c r="AH68" s="1365">
        <v>0.10773736238479614</v>
      </c>
      <c r="AI68" s="1365">
        <v>3.7967335432767868E-2</v>
      </c>
      <c r="AJ68" s="1365">
        <v>1.08721268188674E-2</v>
      </c>
      <c r="AK68" s="1365">
        <v>4.6340733533725142E-3</v>
      </c>
      <c r="AL68" s="1365">
        <v>1.0787246748805046E-2</v>
      </c>
      <c r="AM68" s="1365">
        <v>3.3634484279900789E-3</v>
      </c>
      <c r="AN68" s="1365">
        <v>2.265792153775692E-2</v>
      </c>
      <c r="AO68" s="1365">
        <v>1.7455205321311951E-2</v>
      </c>
      <c r="AP68" s="1365">
        <v>7.7132537961006165E-2</v>
      </c>
      <c r="AQ68" s="1365">
        <v>3.1212452799081802E-2</v>
      </c>
      <c r="AR68" s="1365">
        <v>7.9592972761020064E-3</v>
      </c>
      <c r="AS68" s="1365">
        <v>3.2321356702595949E-3</v>
      </c>
      <c r="AT68" s="1365">
        <v>7.8582018613815308E-3</v>
      </c>
      <c r="AU68" s="1365">
        <v>1.9717288669198751E-3</v>
      </c>
      <c r="AV68" s="1365">
        <v>1.3507835566997528E-2</v>
      </c>
      <c r="AW68" s="1365">
        <v>1.1390883475542068E-2</v>
      </c>
      <c r="AX68" s="1365">
        <v>3.6540210247039795E-2</v>
      </c>
      <c r="AY68" s="1365">
        <v>1.8877798691391945E-2</v>
      </c>
      <c r="AZ68" s="1365">
        <v>3.8446060025307816E-3</v>
      </c>
      <c r="BA68" s="1365">
        <v>1.3354097027331591E-3</v>
      </c>
      <c r="BB68" s="1365">
        <v>3.8305944763123989E-3</v>
      </c>
      <c r="BC68" s="1365">
        <v>5.8928754879161716E-4</v>
      </c>
      <c r="BD68" s="1365">
        <v>4.1107297874987125E-3</v>
      </c>
      <c r="BE68" s="1365">
        <v>3.9517823606729507E-3</v>
      </c>
      <c r="BF68" s="1365">
        <v>1.3025777414441109E-2</v>
      </c>
      <c r="BG68" s="1365">
        <v>7.836843840777874E-3</v>
      </c>
      <c r="BH68" s="1365">
        <v>1.3186738337935822E-3</v>
      </c>
      <c r="BI68" s="1365">
        <v>3.2944668782874942E-4</v>
      </c>
      <c r="BJ68" s="1365">
        <v>1.7705800710245967E-3</v>
      </c>
      <c r="BK68" s="1365">
        <v>1.1288550012977794E-4</v>
      </c>
      <c r="BL68" s="1365">
        <v>7.3536211857572198E-4</v>
      </c>
      <c r="BM68" s="1365">
        <v>9.2198525089770555E-4</v>
      </c>
      <c r="BN68" s="1365">
        <v>0.17912405729293823</v>
      </c>
      <c r="BO68" s="1365">
        <v>5.4124817252159119E-3</v>
      </c>
      <c r="BP68" s="1365">
        <v>3.3650361001491547E-3</v>
      </c>
      <c r="BQ68" s="1365">
        <v>3.4101372584700584E-3</v>
      </c>
      <c r="BR68" s="1365">
        <v>2.1604616194963455E-3</v>
      </c>
      <c r="BS68" s="1365">
        <v>8.4663033485412598E-3</v>
      </c>
      <c r="BT68" s="1365">
        <v>0.15074896812438965</v>
      </c>
      <c r="BU68" s="1365">
        <v>5.5606365203857422E-3</v>
      </c>
      <c r="BV68" s="1365">
        <v>0.65655478835105896</v>
      </c>
      <c r="BW68" s="1365">
        <v>2.2412046790122986E-2</v>
      </c>
      <c r="BX68" s="1365">
        <v>1.3892404036596417E-2</v>
      </c>
      <c r="BY68" s="1365">
        <v>9.6994978375732899E-3</v>
      </c>
      <c r="BZ68" s="1365">
        <v>8.8220145553350449E-3</v>
      </c>
      <c r="CA68" s="1365">
        <v>4.1559530422091484E-2</v>
      </c>
      <c r="CB68" s="1365">
        <v>0.53843584656715393</v>
      </c>
      <c r="CC68" s="1365">
        <v>2.1733444184064865E-2</v>
      </c>
      <c r="CD68" s="1365">
        <v>0.47743073105812073</v>
      </c>
      <c r="CE68" s="1365">
        <v>1.6999565064907074E-2</v>
      </c>
      <c r="CF68" s="1365">
        <v>1.0527367936447263E-2</v>
      </c>
      <c r="CG68" s="1365">
        <v>6.2893605791032314E-3</v>
      </c>
      <c r="CH68" s="1365">
        <v>6.6615529358386993E-3</v>
      </c>
      <c r="CI68" s="1365">
        <v>3.3093227073550224E-2</v>
      </c>
      <c r="CJ68" s="1365">
        <v>0.38768687844276428</v>
      </c>
      <c r="CK68" s="1365">
        <v>1.6172807663679123E-2</v>
      </c>
    </row>
    <row r="69" spans="1:89" x14ac:dyDescent="0.2">
      <c r="A69" s="1365">
        <v>1980</v>
      </c>
      <c r="B69" s="1365">
        <v>1</v>
      </c>
      <c r="C69" s="1365">
        <v>7.3654621839523315E-2</v>
      </c>
      <c r="D69" s="1365">
        <v>5.0250323954969645E-2</v>
      </c>
      <c r="E69" s="1365">
        <v>2.2759516723453999E-2</v>
      </c>
      <c r="F69" s="1365">
        <v>2.8207661584019661E-2</v>
      </c>
      <c r="G69" s="1365">
        <v>6.3299000263214111E-2</v>
      </c>
      <c r="H69" s="1365">
        <v>0.70489239692687988</v>
      </c>
      <c r="I69" s="1365">
        <v>5.693652480840683E-2</v>
      </c>
      <c r="J69" s="1365">
        <v>0.82610255479812622</v>
      </c>
      <c r="K69" s="1365">
        <v>6.8962790071964264E-2</v>
      </c>
      <c r="L69" s="1365">
        <v>4.5954327564686537E-2</v>
      </c>
      <c r="M69" s="1365">
        <v>1.9389516673982143E-2</v>
      </c>
      <c r="N69" s="1365">
        <v>2.5929367169737816E-2</v>
      </c>
      <c r="O69" s="1365">
        <v>5.4838959127664566E-2</v>
      </c>
      <c r="P69" s="1365">
        <v>0.55971360206604004</v>
      </c>
      <c r="Q69" s="1365">
        <v>5.1313981413841248E-2</v>
      </c>
      <c r="R69" s="1365">
        <v>0.34071299433708191</v>
      </c>
      <c r="S69" s="1365">
        <v>5.3647778928279877E-2</v>
      </c>
      <c r="T69" s="1365">
        <v>3.1789777101948857E-2</v>
      </c>
      <c r="U69" s="1365">
        <v>1.2934538535773754E-2</v>
      </c>
      <c r="V69" s="1365">
        <v>1.9361084327101707E-2</v>
      </c>
      <c r="W69" s="1365">
        <v>2.1961206570267677E-2</v>
      </c>
      <c r="X69" s="1365">
        <v>0.16511803865432739</v>
      </c>
      <c r="Y69" s="1365">
        <v>3.5900581628084183E-2</v>
      </c>
      <c r="Z69" s="1365">
        <v>0.23462602496147156</v>
      </c>
      <c r="AA69" s="1365">
        <v>4.7079358249902725E-2</v>
      </c>
      <c r="AB69" s="1365">
        <v>2.5027342431712896E-2</v>
      </c>
      <c r="AC69" s="1365">
        <v>9.9117630161345005E-3</v>
      </c>
      <c r="AD69" s="1365">
        <v>1.6744663938879967E-2</v>
      </c>
      <c r="AE69" s="1365">
        <v>1.3477519154548645E-2</v>
      </c>
      <c r="AF69" s="1365">
        <v>9.2371158301830292E-2</v>
      </c>
      <c r="AG69" s="1365">
        <v>3.0014218762516975E-2</v>
      </c>
      <c r="AH69" s="1365">
        <v>0.10371050983667374</v>
      </c>
      <c r="AI69" s="1365">
        <v>3.159496933221817E-2</v>
      </c>
      <c r="AJ69" s="1365">
        <v>1.2716118129901588E-2</v>
      </c>
      <c r="AK69" s="1365">
        <v>4.9711990868672729E-3</v>
      </c>
      <c r="AL69" s="1365">
        <v>9.7625385969877243E-3</v>
      </c>
      <c r="AM69" s="1365">
        <v>3.6872189957648516E-3</v>
      </c>
      <c r="AN69" s="1365">
        <v>2.5884697213768959E-2</v>
      </c>
      <c r="AO69" s="1365">
        <v>1.5093770809471607E-2</v>
      </c>
      <c r="AP69" s="1365">
        <v>7.3679789900779724E-2</v>
      </c>
      <c r="AQ69" s="1365">
        <v>2.5685748085379601E-2</v>
      </c>
      <c r="AR69" s="1365">
        <v>9.368610437377356E-3</v>
      </c>
      <c r="AS69" s="1365">
        <v>3.5548326559364796E-3</v>
      </c>
      <c r="AT69" s="1365">
        <v>7.1816686540842056E-3</v>
      </c>
      <c r="AU69" s="1365">
        <v>2.0821427460759878E-3</v>
      </c>
      <c r="AV69" s="1365">
        <v>1.572340726852417E-2</v>
      </c>
      <c r="AW69" s="1365">
        <v>1.008338201791048E-2</v>
      </c>
      <c r="AX69" s="1365">
        <v>3.4210674464702606E-2</v>
      </c>
      <c r="AY69" s="1365">
        <v>1.5171477571129799E-2</v>
      </c>
      <c r="AZ69" s="1365">
        <v>4.564411432511406E-3</v>
      </c>
      <c r="BA69" s="1365">
        <v>1.5224072121782228E-3</v>
      </c>
      <c r="BB69" s="1365">
        <v>3.5437906626611948E-3</v>
      </c>
      <c r="BC69" s="1365">
        <v>6.8988051498308778E-4</v>
      </c>
      <c r="BD69" s="1365">
        <v>4.9278773367404938E-3</v>
      </c>
      <c r="BE69" s="1365">
        <v>3.7908300291746855E-3</v>
      </c>
      <c r="BF69" s="1365">
        <v>1.1728585697710514E-2</v>
      </c>
      <c r="BG69" s="1365">
        <v>6.0851369053125381E-3</v>
      </c>
      <c r="BH69" s="1365">
        <v>1.6041382227740542E-3</v>
      </c>
      <c r="BI69" s="1365">
        <v>3.8662715269310866E-4</v>
      </c>
      <c r="BJ69" s="1365">
        <v>1.6000892501324415E-3</v>
      </c>
      <c r="BK69" s="1365">
        <v>1.3801126624457538E-4</v>
      </c>
      <c r="BL69" s="1365">
        <v>9.1984379105269909E-4</v>
      </c>
      <c r="BM69" s="1365">
        <v>9.9473877344280481E-4</v>
      </c>
      <c r="BN69" s="1365">
        <v>0.17389744520187378</v>
      </c>
      <c r="BO69" s="1365">
        <v>4.6918317675590515E-3</v>
      </c>
      <c r="BP69" s="1365">
        <v>4.2959963902831078E-3</v>
      </c>
      <c r="BQ69" s="1365">
        <v>3.3700000494718552E-3</v>
      </c>
      <c r="BR69" s="1365">
        <v>2.2782944142818451E-3</v>
      </c>
      <c r="BS69" s="1365">
        <v>8.4600411355495453E-3</v>
      </c>
      <c r="BT69" s="1365">
        <v>0.14517879486083984</v>
      </c>
      <c r="BU69" s="1365">
        <v>5.6225433945655823E-3</v>
      </c>
      <c r="BV69" s="1365">
        <v>0.65928700566291809</v>
      </c>
      <c r="BW69" s="1365">
        <v>2.0006842911243439E-2</v>
      </c>
      <c r="BX69" s="1365">
        <v>1.8460546853020787E-2</v>
      </c>
      <c r="BY69" s="1365">
        <v>9.8249781876802444E-3</v>
      </c>
      <c r="BZ69" s="1365">
        <v>8.8465772569179535E-3</v>
      </c>
      <c r="CA69" s="1365">
        <v>4.1337793692946434E-2</v>
      </c>
      <c r="CB69" s="1365">
        <v>0.53977435827255249</v>
      </c>
      <c r="CC69" s="1365">
        <v>2.1035943180322647E-2</v>
      </c>
      <c r="CD69" s="1365">
        <v>0.48538956046104431</v>
      </c>
      <c r="CE69" s="1365">
        <v>1.5315011143684387E-2</v>
      </c>
      <c r="CF69" s="1365">
        <v>1.4164550462737679E-2</v>
      </c>
      <c r="CG69" s="1365">
        <v>6.4549781382083893E-3</v>
      </c>
      <c r="CH69" s="1365">
        <v>6.5682828426361084E-3</v>
      </c>
      <c r="CI69" s="1365">
        <v>3.2877752557396889E-2</v>
      </c>
      <c r="CJ69" s="1365">
        <v>0.39459556341171265</v>
      </c>
      <c r="CK69" s="1365">
        <v>1.5413399785757065E-2</v>
      </c>
    </row>
    <row r="70" spans="1:89" x14ac:dyDescent="0.2">
      <c r="A70" s="1365">
        <v>1981</v>
      </c>
      <c r="B70" s="1365">
        <v>1</v>
      </c>
      <c r="C70" s="1365">
        <v>7.2598762810230255E-2</v>
      </c>
      <c r="D70" s="1365">
        <v>5.6649533100426197E-2</v>
      </c>
      <c r="E70" s="1365">
        <v>2.3734879679977894E-2</v>
      </c>
      <c r="F70" s="1365">
        <v>2.7655092999339104E-2</v>
      </c>
      <c r="G70" s="1365">
        <v>6.9593951106071472E-2</v>
      </c>
      <c r="H70" s="1365">
        <v>0.69685959815979004</v>
      </c>
      <c r="I70" s="1365">
        <v>5.2908163517713547E-2</v>
      </c>
      <c r="J70" s="1365">
        <v>0.83001482486724854</v>
      </c>
      <c r="K70" s="1365">
        <v>6.7958258092403412E-2</v>
      </c>
      <c r="L70" s="1365">
        <v>5.1264131208881736E-2</v>
      </c>
      <c r="M70" s="1365">
        <v>2.0122787915170193E-2</v>
      </c>
      <c r="N70" s="1365">
        <v>2.5400707498192787E-2</v>
      </c>
      <c r="O70" s="1365">
        <v>6.0950677841901779E-2</v>
      </c>
      <c r="P70" s="1365">
        <v>0.55679428577423096</v>
      </c>
      <c r="Q70" s="1365">
        <v>4.7523997724056244E-2</v>
      </c>
      <c r="R70" s="1365">
        <v>0.3447241485118866</v>
      </c>
      <c r="S70" s="1365">
        <v>5.3050186485052109E-2</v>
      </c>
      <c r="T70" s="1365">
        <v>3.5857290611602366E-2</v>
      </c>
      <c r="U70" s="1365">
        <v>1.4038585126399994E-2</v>
      </c>
      <c r="V70" s="1365">
        <v>1.9015876576304436E-2</v>
      </c>
      <c r="W70" s="1365">
        <v>2.5146933272480965E-2</v>
      </c>
      <c r="X70" s="1365">
        <v>0.16462862491607666</v>
      </c>
      <c r="Y70" s="1365">
        <v>3.2986637204885483E-2</v>
      </c>
      <c r="Z70" s="1365">
        <v>0.23777900636196136</v>
      </c>
      <c r="AA70" s="1365">
        <v>4.669666662812233E-2</v>
      </c>
      <c r="AB70" s="1365">
        <v>2.9473670409061015E-2</v>
      </c>
      <c r="AC70" s="1365">
        <v>1.112550450488925E-2</v>
      </c>
      <c r="AD70" s="1365">
        <v>1.6364367678761482E-2</v>
      </c>
      <c r="AE70" s="1365">
        <v>1.5699137002229691E-2</v>
      </c>
      <c r="AF70" s="1365">
        <v>9.1024979948997498E-2</v>
      </c>
      <c r="AG70" s="1365">
        <v>2.7394682168960571E-2</v>
      </c>
      <c r="AH70" s="1365">
        <v>0.1059466227889061</v>
      </c>
      <c r="AI70" s="1365">
        <v>3.1149446964263916E-2</v>
      </c>
      <c r="AJ70" s="1365">
        <v>1.504623141954653E-2</v>
      </c>
      <c r="AK70" s="1365">
        <v>6.0427226126194E-3</v>
      </c>
      <c r="AL70" s="1365">
        <v>9.6836239099502563E-3</v>
      </c>
      <c r="AM70" s="1365">
        <v>4.2566731572151184E-3</v>
      </c>
      <c r="AN70" s="1365">
        <v>2.5828864425420761E-2</v>
      </c>
      <c r="AO70" s="1365">
        <v>1.393906120210886E-2</v>
      </c>
      <c r="AP70" s="1365">
        <v>7.5674571096897125E-2</v>
      </c>
      <c r="AQ70" s="1365">
        <v>2.5397444143891335E-2</v>
      </c>
      <c r="AR70" s="1365">
        <v>1.0893164639128372E-2</v>
      </c>
      <c r="AS70" s="1365">
        <v>4.5584909385070205E-3</v>
      </c>
      <c r="AT70" s="1365">
        <v>7.0375371724367142E-3</v>
      </c>
      <c r="AU70" s="1365">
        <v>2.7073388919234276E-3</v>
      </c>
      <c r="AV70" s="1365">
        <v>1.5789013355970383E-2</v>
      </c>
      <c r="AW70" s="1365">
        <v>9.2915836721658707E-3</v>
      </c>
      <c r="AX70" s="1365">
        <v>3.5441573709249496E-2</v>
      </c>
      <c r="AY70" s="1365">
        <v>1.4959747903048992E-2</v>
      </c>
      <c r="AZ70" s="1365">
        <v>5.5929224799911026E-3</v>
      </c>
      <c r="BA70" s="1365">
        <v>2.0774801523657516E-3</v>
      </c>
      <c r="BB70" s="1365">
        <v>3.5976050421595573E-3</v>
      </c>
      <c r="BC70" s="1365">
        <v>7.9020782141014934E-4</v>
      </c>
      <c r="BD70" s="1365">
        <v>4.8144436441361904E-3</v>
      </c>
      <c r="BE70" s="1365">
        <v>3.6091662477701902E-3</v>
      </c>
      <c r="BF70" s="1365">
        <v>1.2293337844312191E-2</v>
      </c>
      <c r="BG70" s="1365">
        <v>5.9733027592301369E-3</v>
      </c>
      <c r="BH70" s="1365">
        <v>1.9923359759559389E-3</v>
      </c>
      <c r="BI70" s="1365">
        <v>6.1665424072998576E-4</v>
      </c>
      <c r="BJ70" s="1365">
        <v>1.6421693144366145E-3</v>
      </c>
      <c r="BK70" s="1365">
        <v>1.6502538346685469E-4</v>
      </c>
      <c r="BL70" s="1365">
        <v>9.1139605501666665E-4</v>
      </c>
      <c r="BM70" s="1365">
        <v>9.9245400633662939E-4</v>
      </c>
      <c r="BN70" s="1365">
        <v>0.16998517513275146</v>
      </c>
      <c r="BO70" s="1365">
        <v>4.6405047178268433E-3</v>
      </c>
      <c r="BP70" s="1365">
        <v>5.3854018915444613E-3</v>
      </c>
      <c r="BQ70" s="1365">
        <v>3.6120917648077011E-3</v>
      </c>
      <c r="BR70" s="1365">
        <v>2.2543855011463165E-3</v>
      </c>
      <c r="BS70" s="1365">
        <v>8.643273264169693E-3</v>
      </c>
      <c r="BT70" s="1365">
        <v>0.14006531238555908</v>
      </c>
      <c r="BU70" s="1365">
        <v>5.3841657936573029E-3</v>
      </c>
      <c r="BV70" s="1365">
        <v>0.6552758514881134</v>
      </c>
      <c r="BW70" s="1365">
        <v>1.9548576325178146E-2</v>
      </c>
      <c r="BX70" s="1365">
        <v>2.0792242488823831E-2</v>
      </c>
      <c r="BY70" s="1365">
        <v>9.6962945535778999E-3</v>
      </c>
      <c r="BZ70" s="1365">
        <v>8.639216423034668E-3</v>
      </c>
      <c r="CA70" s="1365">
        <v>4.4447017833590508E-2</v>
      </c>
      <c r="CB70" s="1365">
        <v>0.53223097324371338</v>
      </c>
      <c r="CC70" s="1365">
        <v>1.9921526312828064E-2</v>
      </c>
      <c r="CD70" s="1365">
        <v>0.48529067635536194</v>
      </c>
      <c r="CE70" s="1365">
        <v>1.4908071607351303E-2</v>
      </c>
      <c r="CF70" s="1365">
        <v>1.540684059727937E-2</v>
      </c>
      <c r="CG70" s="1365">
        <v>6.0842027887701988E-3</v>
      </c>
      <c r="CH70" s="1365">
        <v>6.3848309218883514E-3</v>
      </c>
      <c r="CI70" s="1365">
        <v>3.5803744569420815E-2</v>
      </c>
      <c r="CJ70" s="1365">
        <v>0.3921656608581543</v>
      </c>
      <c r="CK70" s="1365">
        <v>1.4537360519170761E-2</v>
      </c>
    </row>
    <row r="71" spans="1:89" x14ac:dyDescent="0.2">
      <c r="A71" s="1365">
        <v>1982</v>
      </c>
      <c r="B71" s="1365">
        <v>1</v>
      </c>
      <c r="C71" s="1365">
        <v>6.207294762134552E-2</v>
      </c>
      <c r="D71" s="1365">
        <v>6.1232829932123423E-2</v>
      </c>
      <c r="E71" s="1365">
        <v>2.5032198056578636E-2</v>
      </c>
      <c r="F71" s="1365">
        <v>2.5808708742260933E-2</v>
      </c>
      <c r="G71" s="1365">
        <v>7.6189808547496796E-2</v>
      </c>
      <c r="H71" s="1365">
        <v>0.70181024074554443</v>
      </c>
      <c r="I71" s="1365">
        <v>4.7853231430053711E-2</v>
      </c>
      <c r="J71" s="1365">
        <v>0.83837592601776123</v>
      </c>
      <c r="K71" s="1365">
        <v>5.8240350335836411E-2</v>
      </c>
      <c r="L71" s="1365">
        <v>5.4960905574262142E-2</v>
      </c>
      <c r="M71" s="1365">
        <v>2.1385304629802704E-2</v>
      </c>
      <c r="N71" s="1365">
        <v>2.3386603221297264E-2</v>
      </c>
      <c r="O71" s="1365">
        <v>6.7253075540065765E-2</v>
      </c>
      <c r="P71" s="1365">
        <v>0.57062745094299316</v>
      </c>
      <c r="Q71" s="1365">
        <v>4.2522229254245758E-2</v>
      </c>
      <c r="R71" s="1365">
        <v>0.34930956363677979</v>
      </c>
      <c r="S71" s="1365">
        <v>4.6256691217422485E-2</v>
      </c>
      <c r="T71" s="1365">
        <v>3.7763348896987736E-2</v>
      </c>
      <c r="U71" s="1365">
        <v>1.4895222149789333E-2</v>
      </c>
      <c r="V71" s="1365">
        <v>1.6885904595255852E-2</v>
      </c>
      <c r="W71" s="1365">
        <v>2.8907608240842819E-2</v>
      </c>
      <c r="X71" s="1365">
        <v>0.17641632258892059</v>
      </c>
      <c r="Y71" s="1365">
        <v>2.8184454888105392E-2</v>
      </c>
      <c r="Z71" s="1365">
        <v>0.24094085395336151</v>
      </c>
      <c r="AA71" s="1365">
        <v>4.1637260466814041E-2</v>
      </c>
      <c r="AB71" s="1365">
        <v>3.1309122685343027E-2</v>
      </c>
      <c r="AC71" s="1365">
        <v>1.2315327301621437E-2</v>
      </c>
      <c r="AD71" s="1365">
        <v>1.4722710475325584E-2</v>
      </c>
      <c r="AE71" s="1365">
        <v>1.868823729455471E-2</v>
      </c>
      <c r="AF71" s="1365">
        <v>9.8682865500450134E-2</v>
      </c>
      <c r="AG71" s="1365">
        <v>2.3585334420204163E-2</v>
      </c>
      <c r="AH71" s="1365">
        <v>0.10885132104158401</v>
      </c>
      <c r="AI71" s="1365">
        <v>2.9462132602930069E-2</v>
      </c>
      <c r="AJ71" s="1365">
        <v>1.6996381775243208E-2</v>
      </c>
      <c r="AK71" s="1365">
        <v>6.8205581046640873E-3</v>
      </c>
      <c r="AL71" s="1365">
        <v>8.9503787457942963E-3</v>
      </c>
      <c r="AM71" s="1365">
        <v>5.7080322876572609E-3</v>
      </c>
      <c r="AN71" s="1365">
        <v>2.8627701103687286E-2</v>
      </c>
      <c r="AO71" s="1365">
        <v>1.2286139652132988E-2</v>
      </c>
      <c r="AP71" s="1365">
        <v>7.9097375273704529E-2</v>
      </c>
      <c r="AQ71" s="1365">
        <v>2.5067668408155441E-2</v>
      </c>
      <c r="AR71" s="1365">
        <v>1.2488136300817132E-2</v>
      </c>
      <c r="AS71" s="1365">
        <v>5.1585726905614138E-3</v>
      </c>
      <c r="AT71" s="1365">
        <v>6.8359840661287308E-3</v>
      </c>
      <c r="AU71" s="1365">
        <v>3.5762900952249765E-3</v>
      </c>
      <c r="AV71" s="1365">
        <v>1.7462661489844322E-2</v>
      </c>
      <c r="AW71" s="1365">
        <v>8.5080675780773163E-3</v>
      </c>
      <c r="AX71" s="1365">
        <v>3.9673540741205215E-2</v>
      </c>
      <c r="AY71" s="1365">
        <v>1.6733214259147644E-2</v>
      </c>
      <c r="AZ71" s="1365">
        <v>6.4613928443577606E-3</v>
      </c>
      <c r="BA71" s="1365">
        <v>2.402402606094256E-3</v>
      </c>
      <c r="BB71" s="1365">
        <v>3.5963635891675949E-3</v>
      </c>
      <c r="BC71" s="1365">
        <v>1.5026904875412583E-3</v>
      </c>
      <c r="BD71" s="1365">
        <v>5.6494586169719696E-3</v>
      </c>
      <c r="BE71" s="1365">
        <v>3.3280209172517061E-3</v>
      </c>
      <c r="BF71" s="1365">
        <v>1.5660375356674194E-2</v>
      </c>
      <c r="BG71" s="1365">
        <v>8.5604079067707062E-3</v>
      </c>
      <c r="BH71" s="1365">
        <v>2.3319953302234353E-3</v>
      </c>
      <c r="BI71" s="1365">
        <v>7.0653301008860581E-4</v>
      </c>
      <c r="BJ71" s="1365">
        <v>1.8274046014994383E-3</v>
      </c>
      <c r="BK71" s="1365">
        <v>1.7112588102463633E-4</v>
      </c>
      <c r="BL71" s="1365">
        <v>1.0648448951542377E-3</v>
      </c>
      <c r="BM71" s="1365">
        <v>9.9806301295757294E-4</v>
      </c>
      <c r="BN71" s="1365">
        <v>0.16162407398223877</v>
      </c>
      <c r="BO71" s="1365">
        <v>3.8325972855091095E-3</v>
      </c>
      <c r="BP71" s="1365">
        <v>6.2719243578612804E-3</v>
      </c>
      <c r="BQ71" s="1365">
        <v>3.6468934267759323E-3</v>
      </c>
      <c r="BR71" s="1365">
        <v>2.4221055209636688E-3</v>
      </c>
      <c r="BS71" s="1365">
        <v>8.9367330074310303E-3</v>
      </c>
      <c r="BT71" s="1365">
        <v>0.13118278980255127</v>
      </c>
      <c r="BU71" s="1365">
        <v>5.3310021758079529E-3</v>
      </c>
      <c r="BV71" s="1365">
        <v>0.65069043636322021</v>
      </c>
      <c r="BW71" s="1365">
        <v>1.5816256403923035E-2</v>
      </c>
      <c r="BX71" s="1365">
        <v>2.3469481035135686E-2</v>
      </c>
      <c r="BY71" s="1365">
        <v>1.0136975906789303E-2</v>
      </c>
      <c r="BZ71" s="1365">
        <v>8.9228041470050812E-3</v>
      </c>
      <c r="CA71" s="1365">
        <v>4.7282200306653976E-2</v>
      </c>
      <c r="CB71" s="1365">
        <v>0.52539391815662384</v>
      </c>
      <c r="CC71" s="1365">
        <v>1.9668776541948318E-2</v>
      </c>
      <c r="CD71" s="1365">
        <v>0.48906636238098145</v>
      </c>
      <c r="CE71" s="1365">
        <v>1.1983659118413925E-2</v>
      </c>
      <c r="CF71" s="1365">
        <v>1.7197556677274406E-2</v>
      </c>
      <c r="CG71" s="1365">
        <v>6.4900824800133705E-3</v>
      </c>
      <c r="CH71" s="1365">
        <v>6.5006986260414124E-3</v>
      </c>
      <c r="CI71" s="1365">
        <v>3.8345467299222946E-2</v>
      </c>
      <c r="CJ71" s="1365">
        <v>0.39421112835407257</v>
      </c>
      <c r="CK71" s="1365">
        <v>1.4337774366140366E-2</v>
      </c>
    </row>
    <row r="72" spans="1:89" x14ac:dyDescent="0.2">
      <c r="A72" s="1365">
        <v>1983</v>
      </c>
      <c r="B72" s="1365">
        <v>1</v>
      </c>
      <c r="C72" s="1365">
        <v>6.697285920381546E-2</v>
      </c>
      <c r="D72" s="1365">
        <v>5.5948906578123569E-2</v>
      </c>
      <c r="E72" s="1365">
        <v>2.4773230776190758E-2</v>
      </c>
      <c r="F72" s="1365">
        <v>2.5226740166544914E-2</v>
      </c>
      <c r="G72" s="1365">
        <v>8.5730880498886108E-2</v>
      </c>
      <c r="H72" s="1365">
        <v>0.69316428899765015</v>
      </c>
      <c r="I72" s="1365">
        <v>4.8183038830757141E-2</v>
      </c>
      <c r="J72" s="1365">
        <v>0.84475415945053101</v>
      </c>
      <c r="K72" s="1365">
        <v>6.3205160200595856E-2</v>
      </c>
      <c r="L72" s="1365">
        <v>5.0958058098331094E-2</v>
      </c>
      <c r="M72" s="1365">
        <v>2.1097231656312943E-2</v>
      </c>
      <c r="N72" s="1365">
        <v>2.2733531892299652E-2</v>
      </c>
      <c r="O72" s="1365">
        <v>7.6074607670307159E-2</v>
      </c>
      <c r="P72" s="1365">
        <v>0.56824988126754761</v>
      </c>
      <c r="Q72" s="1365">
        <v>4.2435683310031891E-2</v>
      </c>
      <c r="R72" s="1365">
        <v>0.35630330443382263</v>
      </c>
      <c r="S72" s="1365">
        <v>5.0127390772104263E-2</v>
      </c>
      <c r="T72" s="1365">
        <v>3.5576294059865177E-2</v>
      </c>
      <c r="U72" s="1365">
        <v>1.4719792641699314E-2</v>
      </c>
      <c r="V72" s="1365">
        <v>1.6168726608157158E-2</v>
      </c>
      <c r="W72" s="1365">
        <v>3.2279577106237411E-2</v>
      </c>
      <c r="X72" s="1365">
        <v>0.17974856495857239</v>
      </c>
      <c r="Y72" s="1365">
        <v>2.7682960033416748E-2</v>
      </c>
      <c r="Z72" s="1365">
        <v>0.24621699750423431</v>
      </c>
      <c r="AA72" s="1365">
        <v>4.490351676940918E-2</v>
      </c>
      <c r="AB72" s="1365">
        <v>2.9407072812318802E-2</v>
      </c>
      <c r="AC72" s="1365">
        <v>1.2010183185338974E-2</v>
      </c>
      <c r="AD72" s="1365">
        <v>1.3838216662406921E-2</v>
      </c>
      <c r="AE72" s="1365">
        <v>2.1052561700344086E-2</v>
      </c>
      <c r="AF72" s="1365">
        <v>0.10233516246080399</v>
      </c>
      <c r="AG72" s="1365">
        <v>2.2670282050967216E-2</v>
      </c>
      <c r="AH72" s="1365">
        <v>0.11317627131938934</v>
      </c>
      <c r="AI72" s="1365">
        <v>3.2540217041969299E-2</v>
      </c>
      <c r="AJ72" s="1365">
        <v>1.5675306029152125E-2</v>
      </c>
      <c r="AK72" s="1365">
        <v>6.7457468248903751E-3</v>
      </c>
      <c r="AL72" s="1365">
        <v>8.3898138254880905E-3</v>
      </c>
      <c r="AM72" s="1365">
        <v>7.5993095524609089E-3</v>
      </c>
      <c r="AN72" s="1365">
        <v>3.0546868219971657E-2</v>
      </c>
      <c r="AO72" s="1365">
        <v>1.1679008603096008E-2</v>
      </c>
      <c r="AP72" s="1365">
        <v>8.2894250750541687E-2</v>
      </c>
      <c r="AQ72" s="1365">
        <v>2.7777997776865959E-2</v>
      </c>
      <c r="AR72" s="1365">
        <v>1.1790488526457921E-2</v>
      </c>
      <c r="AS72" s="1365">
        <v>5.0687657203525305E-3</v>
      </c>
      <c r="AT72" s="1365">
        <v>6.3214125111699104E-3</v>
      </c>
      <c r="AU72" s="1365">
        <v>5.1484275609254837E-3</v>
      </c>
      <c r="AV72" s="1365">
        <v>1.8915344029664993E-2</v>
      </c>
      <c r="AW72" s="1365">
        <v>7.8718187287449837E-3</v>
      </c>
      <c r="AX72" s="1365">
        <v>4.2356289923191071E-2</v>
      </c>
      <c r="AY72" s="1365">
        <v>1.8951015546917915E-2</v>
      </c>
      <c r="AZ72" s="1365">
        <v>6.2493486911989748E-3</v>
      </c>
      <c r="BA72" s="1365">
        <v>2.5145322433672845E-3</v>
      </c>
      <c r="BB72" s="1365">
        <v>3.4497433807700872E-3</v>
      </c>
      <c r="BC72" s="1365">
        <v>1.7440490191802382E-3</v>
      </c>
      <c r="BD72" s="1365">
        <v>6.2415944412350655E-3</v>
      </c>
      <c r="BE72" s="1365">
        <v>3.2060074154287577E-3</v>
      </c>
      <c r="BF72" s="1365">
        <v>1.7949026077985764E-2</v>
      </c>
      <c r="BG72" s="1365">
        <v>1.0621997527778149E-2</v>
      </c>
      <c r="BH72" s="1365">
        <v>2.231988843959698E-3</v>
      </c>
      <c r="BI72" s="1365">
        <v>7.4915185177815147E-4</v>
      </c>
      <c r="BJ72" s="1365">
        <v>1.8110322998836637E-3</v>
      </c>
      <c r="BK72" s="1365">
        <v>3.0306639382615685E-4</v>
      </c>
      <c r="BL72" s="1365">
        <v>1.2861491413787007E-3</v>
      </c>
      <c r="BM72" s="1365">
        <v>9.4564055325463414E-4</v>
      </c>
      <c r="BN72" s="1365">
        <v>0.15524584054946899</v>
      </c>
      <c r="BO72" s="1365">
        <v>3.7676990032196045E-3</v>
      </c>
      <c r="BP72" s="1365">
        <v>4.9908484797924757E-3</v>
      </c>
      <c r="BQ72" s="1365">
        <v>3.6759991198778152E-3</v>
      </c>
      <c r="BR72" s="1365">
        <v>2.4932082742452621E-3</v>
      </c>
      <c r="BS72" s="1365">
        <v>9.656272828578949E-3</v>
      </c>
      <c r="BT72" s="1365">
        <v>0.12491440773010254</v>
      </c>
      <c r="BU72" s="1365">
        <v>5.7473555207252502E-3</v>
      </c>
      <c r="BV72" s="1365">
        <v>0.64369669556617737</v>
      </c>
      <c r="BW72" s="1365">
        <v>1.6845468431711197E-2</v>
      </c>
      <c r="BX72" s="1365">
        <v>2.0372612518258393E-2</v>
      </c>
      <c r="BY72" s="1365">
        <v>1.0053438134491444E-2</v>
      </c>
      <c r="BZ72" s="1365">
        <v>9.0580135583877563E-3</v>
      </c>
      <c r="CA72" s="1365">
        <v>5.3451303392648697E-2</v>
      </c>
      <c r="CB72" s="1365">
        <v>0.51341572403907776</v>
      </c>
      <c r="CC72" s="1365">
        <v>2.0500078797340393E-2</v>
      </c>
      <c r="CD72" s="1365">
        <v>0.48845085501670837</v>
      </c>
      <c r="CE72" s="1365">
        <v>1.3077769428491592E-2</v>
      </c>
      <c r="CF72" s="1365">
        <v>1.5381764038465917E-2</v>
      </c>
      <c r="CG72" s="1365">
        <v>6.3774390146136284E-3</v>
      </c>
      <c r="CH72" s="1365">
        <v>6.5648052841424942E-3</v>
      </c>
      <c r="CI72" s="1365">
        <v>4.3795030564069748E-2</v>
      </c>
      <c r="CJ72" s="1365">
        <v>0.38850131630897522</v>
      </c>
      <c r="CK72" s="1365">
        <v>1.4752723276615143E-2</v>
      </c>
    </row>
    <row r="73" spans="1:89" x14ac:dyDescent="0.2">
      <c r="A73" s="1365">
        <v>1984</v>
      </c>
      <c r="B73" s="1365">
        <v>1</v>
      </c>
      <c r="C73" s="1365">
        <v>6.9004051387310028E-2</v>
      </c>
      <c r="D73" s="1365">
        <v>5.5040153674781322E-2</v>
      </c>
      <c r="E73" s="1365">
        <v>2.2522719576954842E-2</v>
      </c>
      <c r="F73" s="1365">
        <v>2.6109993457794189E-2</v>
      </c>
      <c r="G73" s="1365">
        <v>9.562702476978302E-2</v>
      </c>
      <c r="H73" s="1365">
        <v>0.67851459980010986</v>
      </c>
      <c r="I73" s="1365">
        <v>5.3181450814008713E-2</v>
      </c>
      <c r="J73" s="1365">
        <v>0.8424144983291626</v>
      </c>
      <c r="K73" s="1365">
        <v>6.5102577209472656E-2</v>
      </c>
      <c r="L73" s="1365">
        <v>5.1253502489998937E-2</v>
      </c>
      <c r="M73" s="1365">
        <v>1.8971739336848259E-2</v>
      </c>
      <c r="N73" s="1365">
        <v>2.3853898048400879E-2</v>
      </c>
      <c r="O73" s="1365">
        <v>8.5327953100204468E-2</v>
      </c>
      <c r="P73" s="1365">
        <v>0.55024570226669312</v>
      </c>
      <c r="Q73" s="1365">
        <v>4.7659106552600861E-2</v>
      </c>
      <c r="R73" s="1365">
        <v>0.36138236522674561</v>
      </c>
      <c r="S73" s="1365">
        <v>5.1944572478532791E-2</v>
      </c>
      <c r="T73" s="1365">
        <v>3.6704776110127568E-2</v>
      </c>
      <c r="U73" s="1365">
        <v>1.3538443483412266E-2</v>
      </c>
      <c r="V73" s="1365">
        <v>1.7353568226099014E-2</v>
      </c>
      <c r="W73" s="1365">
        <v>4.0022440254688263E-2</v>
      </c>
      <c r="X73" s="1365">
        <v>0.16983184218406677</v>
      </c>
      <c r="Y73" s="1365">
        <v>3.198670968413353E-2</v>
      </c>
      <c r="Z73" s="1365">
        <v>0.25253891944885254</v>
      </c>
      <c r="AA73" s="1365">
        <v>4.6476401388645172E-2</v>
      </c>
      <c r="AB73" s="1365">
        <v>3.0488257529214025E-2</v>
      </c>
      <c r="AC73" s="1365">
        <v>1.1084649711847305E-2</v>
      </c>
      <c r="AD73" s="1365">
        <v>1.5114224515855312E-2</v>
      </c>
      <c r="AE73" s="1365">
        <v>2.6271982118487358E-2</v>
      </c>
      <c r="AF73" s="1365">
        <v>9.6373200416564941E-2</v>
      </c>
      <c r="AG73" s="1365">
        <v>2.6730217039585114E-2</v>
      </c>
      <c r="AH73" s="1365">
        <v>0.11825402826070786</v>
      </c>
      <c r="AI73" s="1365">
        <v>3.3768229186534882E-2</v>
      </c>
      <c r="AJ73" s="1365">
        <v>1.6318842099281028E-2</v>
      </c>
      <c r="AK73" s="1365">
        <v>6.450987420976162E-3</v>
      </c>
      <c r="AL73" s="1365">
        <v>9.120577946305275E-3</v>
      </c>
      <c r="AM73" s="1365">
        <v>9.449138306081295E-3</v>
      </c>
      <c r="AN73" s="1365">
        <v>2.9494812712073326E-2</v>
      </c>
      <c r="AO73" s="1365">
        <v>1.3651440851390362E-2</v>
      </c>
      <c r="AP73" s="1365">
        <v>8.7565600872039795E-2</v>
      </c>
      <c r="AQ73" s="1365">
        <v>2.8930898755788803E-2</v>
      </c>
      <c r="AR73" s="1365">
        <v>1.2556201574625447E-2</v>
      </c>
      <c r="AS73" s="1365">
        <v>4.7940127551555634E-3</v>
      </c>
      <c r="AT73" s="1365">
        <v>6.9864531978964806E-3</v>
      </c>
      <c r="AU73" s="1365">
        <v>6.0498728416860104E-3</v>
      </c>
      <c r="AV73" s="1365">
        <v>1.8874092027544975E-2</v>
      </c>
      <c r="AW73" s="1365">
        <v>9.3740690499544144E-3</v>
      </c>
      <c r="AX73" s="1365">
        <v>4.5758344233036041E-2</v>
      </c>
      <c r="AY73" s="1365">
        <v>2.0229088142514229E-2</v>
      </c>
      <c r="AZ73" s="1365">
        <v>6.8337041630002204E-3</v>
      </c>
      <c r="BA73" s="1365">
        <v>2.3894972400739789E-3</v>
      </c>
      <c r="BB73" s="1365">
        <v>3.7924060598015785E-3</v>
      </c>
      <c r="BC73" s="1365">
        <v>1.9645222928375006E-3</v>
      </c>
      <c r="BD73" s="1365">
        <v>6.9348681718111038E-3</v>
      </c>
      <c r="BE73" s="1365">
        <v>3.6142594181001186E-3</v>
      </c>
      <c r="BF73" s="1365">
        <v>1.9222762435674667E-2</v>
      </c>
      <c r="BG73" s="1365">
        <v>1.1383249424397945E-2</v>
      </c>
      <c r="BH73" s="1365">
        <v>2.289385512995068E-3</v>
      </c>
      <c r="BI73" s="1365">
        <v>6.8554392419173382E-4</v>
      </c>
      <c r="BJ73" s="1365">
        <v>2.0748167298734188E-3</v>
      </c>
      <c r="BK73" s="1365">
        <v>3.7554098526015878E-4</v>
      </c>
      <c r="BL73" s="1365">
        <v>1.3943644007667899E-3</v>
      </c>
      <c r="BM73" s="1365">
        <v>1.0198617819696665E-3</v>
      </c>
      <c r="BN73" s="1365">
        <v>0.1575855016708374</v>
      </c>
      <c r="BO73" s="1365">
        <v>3.9014741778373718E-3</v>
      </c>
      <c r="BP73" s="1365">
        <v>3.7866511847823858E-3</v>
      </c>
      <c r="BQ73" s="1365">
        <v>3.5509802401065826E-3</v>
      </c>
      <c r="BR73" s="1365">
        <v>2.2560954093933105E-3</v>
      </c>
      <c r="BS73" s="1365">
        <v>1.0299071669578552E-2</v>
      </c>
      <c r="BT73" s="1365">
        <v>0.12826889753341675</v>
      </c>
      <c r="BU73" s="1365">
        <v>5.5223442614078522E-3</v>
      </c>
      <c r="BV73" s="1365">
        <v>0.63861763477325439</v>
      </c>
      <c r="BW73" s="1365">
        <v>1.7059478908777237E-2</v>
      </c>
      <c r="BX73" s="1365">
        <v>1.8335377564653754E-2</v>
      </c>
      <c r="BY73" s="1365">
        <v>8.9842760935425758E-3</v>
      </c>
      <c r="BZ73" s="1365">
        <v>8.7564252316951752E-3</v>
      </c>
      <c r="CA73" s="1365">
        <v>5.5604584515094757E-2</v>
      </c>
      <c r="CB73" s="1365">
        <v>0.50868275761604309</v>
      </c>
      <c r="CC73" s="1365">
        <v>2.1194741129875183E-2</v>
      </c>
      <c r="CD73" s="1365">
        <v>0.48103213310241699</v>
      </c>
      <c r="CE73" s="1365">
        <v>1.3158004730939865E-2</v>
      </c>
      <c r="CF73" s="1365">
        <v>1.4548726379871368E-2</v>
      </c>
      <c r="CG73" s="1365">
        <v>5.4332958534359932E-3</v>
      </c>
      <c r="CH73" s="1365">
        <v>6.5003298223018646E-3</v>
      </c>
      <c r="CI73" s="1365">
        <v>4.5305512845516205E-2</v>
      </c>
      <c r="CJ73" s="1365">
        <v>0.38041386008262634</v>
      </c>
      <c r="CK73" s="1365">
        <v>1.5672396868467331E-2</v>
      </c>
    </row>
    <row r="74" spans="1:89" x14ac:dyDescent="0.2">
      <c r="A74" s="1365">
        <v>1985</v>
      </c>
      <c r="B74" s="1365">
        <v>1</v>
      </c>
      <c r="C74" s="1365">
        <v>6.3361704349517822E-2</v>
      </c>
      <c r="D74" s="1365">
        <v>5.1140219438821077E-2</v>
      </c>
      <c r="E74" s="1365">
        <v>2.2547129541635513E-2</v>
      </c>
      <c r="F74" s="1365">
        <v>2.5581983849406242E-2</v>
      </c>
      <c r="G74" s="1365">
        <v>0.10046954452991486</v>
      </c>
      <c r="H74" s="1365">
        <v>0.68428599834442139</v>
      </c>
      <c r="I74" s="1365">
        <v>5.2613411098718643E-2</v>
      </c>
      <c r="J74" s="1365">
        <v>0.84305936098098755</v>
      </c>
      <c r="K74" s="1365">
        <v>6.0012709349393845E-2</v>
      </c>
      <c r="L74" s="1365">
        <v>4.8483212245628238E-2</v>
      </c>
      <c r="M74" s="1365">
        <v>1.9586589187383652E-2</v>
      </c>
      <c r="N74" s="1365">
        <v>2.3157645016908646E-2</v>
      </c>
      <c r="O74" s="1365">
        <v>8.9133612811565399E-2</v>
      </c>
      <c r="P74" s="1365">
        <v>0.55611610412597656</v>
      </c>
      <c r="Q74" s="1365">
        <v>4.6569474041461945E-2</v>
      </c>
      <c r="R74" s="1365">
        <v>0.36309045553207397</v>
      </c>
      <c r="S74" s="1365">
        <v>4.7888059169054031E-2</v>
      </c>
      <c r="T74" s="1365">
        <v>3.7314945715479553E-2</v>
      </c>
      <c r="U74" s="1365">
        <v>1.4867833815515041E-2</v>
      </c>
      <c r="V74" s="1365">
        <v>1.6832396388053894E-2</v>
      </c>
      <c r="W74" s="1365">
        <v>4.0166705846786499E-2</v>
      </c>
      <c r="X74" s="1365">
        <v>0.17504242062568665</v>
      </c>
      <c r="Y74" s="1365">
        <v>3.0978096649050713E-2</v>
      </c>
      <c r="Z74" s="1365">
        <v>0.25377562642097473</v>
      </c>
      <c r="AA74" s="1365">
        <v>4.2997628450393677E-2</v>
      </c>
      <c r="AB74" s="1365">
        <v>3.1087117968127131E-2</v>
      </c>
      <c r="AC74" s="1365">
        <v>1.2585881166160107E-2</v>
      </c>
      <c r="AD74" s="1365">
        <v>1.4638124965131283E-2</v>
      </c>
      <c r="AE74" s="1365">
        <v>2.6442669332027435E-2</v>
      </c>
      <c r="AF74" s="1365">
        <v>0.10020039975643158</v>
      </c>
      <c r="AG74" s="1365">
        <v>2.5823814794421196E-2</v>
      </c>
      <c r="AH74" s="1365">
        <v>0.12025885283946991</v>
      </c>
      <c r="AI74" s="1365">
        <v>3.2100431621074677E-2</v>
      </c>
      <c r="AJ74" s="1365">
        <v>1.8311016843654215E-2</v>
      </c>
      <c r="AK74" s="1365">
        <v>7.7226613648235798E-3</v>
      </c>
      <c r="AL74" s="1365">
        <v>8.9847734197974205E-3</v>
      </c>
      <c r="AM74" s="1365">
        <v>9.3945693224668503E-3</v>
      </c>
      <c r="AN74" s="1365">
        <v>3.0369766056537628E-2</v>
      </c>
      <c r="AO74" s="1365">
        <v>1.3375633396208286E-2</v>
      </c>
      <c r="AP74" s="1365">
        <v>8.9514084160327911E-2</v>
      </c>
      <c r="AQ74" s="1365">
        <v>2.7893316000699997E-2</v>
      </c>
      <c r="AR74" s="1365">
        <v>1.436466135783121E-2</v>
      </c>
      <c r="AS74" s="1365">
        <v>5.9260063571855426E-3</v>
      </c>
      <c r="AT74" s="1365">
        <v>6.9907107390463352E-3</v>
      </c>
      <c r="AU74" s="1365">
        <v>5.9243179857730865E-3</v>
      </c>
      <c r="AV74" s="1365">
        <v>1.907731406390667E-2</v>
      </c>
      <c r="AW74" s="1365">
        <v>9.3377577140927315E-3</v>
      </c>
      <c r="AX74" s="1365">
        <v>4.7051470726728439E-2</v>
      </c>
      <c r="AY74" s="1365">
        <v>1.9334042444825172E-2</v>
      </c>
      <c r="AZ74" s="1365">
        <v>8.260728107416071E-3</v>
      </c>
      <c r="BA74" s="1365">
        <v>3.1901059846859425E-3</v>
      </c>
      <c r="BB74" s="1365">
        <v>3.8202735595405102E-3</v>
      </c>
      <c r="BC74" s="1365">
        <v>2.1786047145724297E-3</v>
      </c>
      <c r="BD74" s="1365">
        <v>6.6967611201107502E-3</v>
      </c>
      <c r="BE74" s="1365">
        <v>3.5709557123482227E-3</v>
      </c>
      <c r="BF74" s="1365">
        <v>1.9320104271173477E-2</v>
      </c>
      <c r="BG74" s="1365">
        <v>1.0372774675488472E-2</v>
      </c>
      <c r="BH74" s="1365">
        <v>3.4788022630891646E-3</v>
      </c>
      <c r="BI74" s="1365">
        <v>9.7462582198204473E-4</v>
      </c>
      <c r="BJ74" s="1365">
        <v>1.947346143424511E-3</v>
      </c>
      <c r="BK74" s="1365">
        <v>4.3271723552607E-4</v>
      </c>
      <c r="BL74" s="1365">
        <v>1.2716959463432431E-3</v>
      </c>
      <c r="BM74" s="1365">
        <v>8.4214203525334597E-4</v>
      </c>
      <c r="BN74" s="1365">
        <v>0.15694063901901245</v>
      </c>
      <c r="BO74" s="1365">
        <v>3.3489950001239777E-3</v>
      </c>
      <c r="BP74" s="1365">
        <v>2.6570071931928396E-3</v>
      </c>
      <c r="BQ74" s="1365">
        <v>2.9605403542518616E-3</v>
      </c>
      <c r="BR74" s="1365">
        <v>2.4243388324975967E-3</v>
      </c>
      <c r="BS74" s="1365">
        <v>1.1335931718349457E-2</v>
      </c>
      <c r="BT74" s="1365">
        <v>0.12816989421844482</v>
      </c>
      <c r="BU74" s="1365">
        <v>6.0439370572566986E-3</v>
      </c>
      <c r="BV74" s="1365">
        <v>0.63690954446792603</v>
      </c>
      <c r="BW74" s="1365">
        <v>1.5473645180463791E-2</v>
      </c>
      <c r="BX74" s="1365">
        <v>1.3825273723341525E-2</v>
      </c>
      <c r="BY74" s="1365">
        <v>7.679295726120472E-3</v>
      </c>
      <c r="BZ74" s="1365">
        <v>8.7495874613523483E-3</v>
      </c>
      <c r="CA74" s="1365">
        <v>6.0302838683128357E-2</v>
      </c>
      <c r="CB74" s="1365">
        <v>0.50924357771873474</v>
      </c>
      <c r="CC74" s="1365">
        <v>2.1635314449667931E-2</v>
      </c>
      <c r="CD74" s="1365">
        <v>0.47996890544891357</v>
      </c>
      <c r="CE74" s="1365">
        <v>1.2124650180339813E-2</v>
      </c>
      <c r="CF74" s="1365">
        <v>1.1168266530148685E-2</v>
      </c>
      <c r="CG74" s="1365">
        <v>4.7187553718686104E-3</v>
      </c>
      <c r="CH74" s="1365">
        <v>6.3252486288547516E-3</v>
      </c>
      <c r="CI74" s="1365">
        <v>4.89669069647789E-2</v>
      </c>
      <c r="CJ74" s="1365">
        <v>0.38107368350028992</v>
      </c>
      <c r="CK74" s="1365">
        <v>1.5591377392411232E-2</v>
      </c>
    </row>
    <row r="75" spans="1:89" x14ac:dyDescent="0.2">
      <c r="A75" s="1365">
        <v>1986</v>
      </c>
      <c r="B75" s="1365">
        <v>1</v>
      </c>
      <c r="C75" s="1365">
        <v>5.7676378637552261E-2</v>
      </c>
      <c r="D75" s="1365">
        <v>4.8472593538463116E-2</v>
      </c>
      <c r="E75" s="1365">
        <v>2.1657660603523254E-2</v>
      </c>
      <c r="F75" s="1365">
        <v>2.4451838806271553E-2</v>
      </c>
      <c r="G75" s="1365">
        <v>9.641573578119278E-2</v>
      </c>
      <c r="H75" s="1365">
        <v>0.6971474289894104</v>
      </c>
      <c r="I75" s="1365">
        <v>5.4178379476070404E-2</v>
      </c>
      <c r="J75" s="1365">
        <v>0.84658169746398926</v>
      </c>
      <c r="K75" s="1365">
        <v>5.4265391081571579E-2</v>
      </c>
      <c r="L75" s="1365">
        <v>4.6340141212567687E-2</v>
      </c>
      <c r="M75" s="1365">
        <v>1.8819702789187431E-2</v>
      </c>
      <c r="N75" s="1365">
        <v>2.2039661183953285E-2</v>
      </c>
      <c r="O75" s="1365">
        <v>8.3849772810935974E-2</v>
      </c>
      <c r="P75" s="1365">
        <v>0.57337683439254761</v>
      </c>
      <c r="Q75" s="1365">
        <v>4.789019376039505E-2</v>
      </c>
      <c r="R75" s="1365">
        <v>0.36210426688194275</v>
      </c>
      <c r="S75" s="1365">
        <v>4.2998306453227997E-2</v>
      </c>
      <c r="T75" s="1365">
        <v>3.6010784329846501E-2</v>
      </c>
      <c r="U75" s="1365">
        <v>1.5777295455336571E-2</v>
      </c>
      <c r="V75" s="1365">
        <v>1.5592015348374844E-2</v>
      </c>
      <c r="W75" s="1365">
        <v>3.6783989518880844E-2</v>
      </c>
      <c r="X75" s="1365">
        <v>0.18390509486198425</v>
      </c>
      <c r="Y75" s="1365">
        <v>3.1036777421832085E-2</v>
      </c>
      <c r="Z75" s="1365">
        <v>0.25132158398628235</v>
      </c>
      <c r="AA75" s="1365">
        <v>3.8454394787549973E-2</v>
      </c>
      <c r="AB75" s="1365">
        <v>3.0733007122762501E-2</v>
      </c>
      <c r="AC75" s="1365">
        <v>1.3421136885881424E-2</v>
      </c>
      <c r="AD75" s="1365">
        <v>1.3400796800851822E-2</v>
      </c>
      <c r="AE75" s="1365">
        <v>2.4100815877318382E-2</v>
      </c>
      <c r="AF75" s="1365">
        <v>0.10551922768354416</v>
      </c>
      <c r="AG75" s="1365">
        <v>2.569221518933773E-2</v>
      </c>
      <c r="AH75" s="1365">
        <v>0.11664935201406479</v>
      </c>
      <c r="AI75" s="1365">
        <v>2.7984833344817162E-2</v>
      </c>
      <c r="AJ75" s="1365">
        <v>1.8321139737963676E-2</v>
      </c>
      <c r="AK75" s="1365">
        <v>8.7773527484387159E-3</v>
      </c>
      <c r="AL75" s="1365">
        <v>7.9967565834522247E-3</v>
      </c>
      <c r="AM75" s="1365">
        <v>8.449869230389595E-3</v>
      </c>
      <c r="AN75" s="1365">
        <v>3.2006651163101196E-2</v>
      </c>
      <c r="AO75" s="1365">
        <v>1.3112746179103851E-2</v>
      </c>
      <c r="AP75" s="1365">
        <v>8.5946649312973022E-2</v>
      </c>
      <c r="AQ75" s="1365">
        <v>2.4107636883854866E-2</v>
      </c>
      <c r="AR75" s="1365">
        <v>1.4415463694604114E-2</v>
      </c>
      <c r="AS75" s="1365">
        <v>6.3723375787958503E-3</v>
      </c>
      <c r="AT75" s="1365">
        <v>6.0551399365067482E-3</v>
      </c>
      <c r="AU75" s="1365">
        <v>5.5765816941857338E-3</v>
      </c>
      <c r="AV75" s="1365">
        <v>2.0535612478852272E-2</v>
      </c>
      <c r="AW75" s="1365">
        <v>8.8838785886764526E-3</v>
      </c>
      <c r="AX75" s="1365">
        <v>4.3582003563642502E-2</v>
      </c>
      <c r="AY75" s="1365">
        <v>1.7358971759676933E-2</v>
      </c>
      <c r="AZ75" s="1365">
        <v>7.6092330491519533E-3</v>
      </c>
      <c r="BA75" s="1365">
        <v>2.9864510288462043E-3</v>
      </c>
      <c r="BB75" s="1365">
        <v>3.1919344328343868E-3</v>
      </c>
      <c r="BC75" s="1365">
        <v>1.9906261004507542E-3</v>
      </c>
      <c r="BD75" s="1365">
        <v>7.3356470093131065E-3</v>
      </c>
      <c r="BE75" s="1365">
        <v>3.1091375276446342E-3</v>
      </c>
      <c r="BF75" s="1365">
        <v>1.8053172156214714E-2</v>
      </c>
      <c r="BG75" s="1365">
        <v>9.7526758909225464E-3</v>
      </c>
      <c r="BH75" s="1365">
        <v>2.7462878488222486E-3</v>
      </c>
      <c r="BI75" s="1365">
        <v>8.8444205903215334E-4</v>
      </c>
      <c r="BJ75" s="1365">
        <v>1.7357809701934457E-3</v>
      </c>
      <c r="BK75" s="1365">
        <v>3.815751988440752E-4</v>
      </c>
      <c r="BL75" s="1365">
        <v>1.7708298983052373E-3</v>
      </c>
      <c r="BM75" s="1365">
        <v>7.8158039832487702E-4</v>
      </c>
      <c r="BN75" s="1365">
        <v>0.15341830253601074</v>
      </c>
      <c r="BO75" s="1365">
        <v>3.4109875559806824E-3</v>
      </c>
      <c r="BP75" s="1365">
        <v>2.1324523258954287E-3</v>
      </c>
      <c r="BQ75" s="1365">
        <v>2.8379578143358231E-3</v>
      </c>
      <c r="BR75" s="1365">
        <v>2.4121776223182678E-3</v>
      </c>
      <c r="BS75" s="1365">
        <v>1.2565962970256805E-2</v>
      </c>
      <c r="BT75" s="1365">
        <v>0.12377059459686279</v>
      </c>
      <c r="BU75" s="1365">
        <v>6.288185715675354E-3</v>
      </c>
      <c r="BV75" s="1365">
        <v>0.63789573311805725</v>
      </c>
      <c r="BW75" s="1365">
        <v>1.4678072184324265E-2</v>
      </c>
      <c r="BX75" s="1365">
        <v>1.2461809208616614E-2</v>
      </c>
      <c r="BY75" s="1365">
        <v>5.8803651481866837E-3</v>
      </c>
      <c r="BZ75" s="1365">
        <v>8.8598234578967094E-3</v>
      </c>
      <c r="CA75" s="1365">
        <v>5.9631746262311935E-2</v>
      </c>
      <c r="CB75" s="1365">
        <v>0.51324233412742615</v>
      </c>
      <c r="CC75" s="1365">
        <v>2.3141602054238319E-2</v>
      </c>
      <c r="CD75" s="1365">
        <v>0.48447743058204651</v>
      </c>
      <c r="CE75" s="1365">
        <v>1.1267084628343582E-2</v>
      </c>
      <c r="CF75" s="1365">
        <v>1.0329356882721186E-2</v>
      </c>
      <c r="CG75" s="1365">
        <v>3.0424073338508606E-3</v>
      </c>
      <c r="CH75" s="1365">
        <v>6.4476458355784416E-3</v>
      </c>
      <c r="CI75" s="1365">
        <v>4.706578329205513E-2</v>
      </c>
      <c r="CJ75" s="1365">
        <v>0.38947173953056335</v>
      </c>
      <c r="CK75" s="1365">
        <v>1.6853416338562965E-2</v>
      </c>
    </row>
    <row r="76" spans="1:89" x14ac:dyDescent="0.2">
      <c r="A76" s="1365">
        <v>1987</v>
      </c>
      <c r="B76" s="1365">
        <v>1</v>
      </c>
      <c r="C76" s="1365">
        <v>6.1074722558259964E-2</v>
      </c>
      <c r="D76" s="1365">
        <v>4.2649899143725634E-2</v>
      </c>
      <c r="E76" s="1365">
        <v>2.1288109943270683E-2</v>
      </c>
      <c r="F76" s="1365">
        <v>2.4907546117901802E-2</v>
      </c>
      <c r="G76" s="1365">
        <v>9.5993690192699432E-2</v>
      </c>
      <c r="H76" s="1365">
        <v>0.69717609882354736</v>
      </c>
      <c r="I76" s="1365">
        <v>5.6909941136837006E-2</v>
      </c>
      <c r="J76" s="1365">
        <v>0.84977042675018311</v>
      </c>
      <c r="K76" s="1365">
        <v>5.7360202074050903E-2</v>
      </c>
      <c r="L76" s="1365">
        <v>4.0794248227030039E-2</v>
      </c>
      <c r="M76" s="1365">
        <v>1.8488194793462753E-2</v>
      </c>
      <c r="N76" s="1365">
        <v>2.2623825818300247E-2</v>
      </c>
      <c r="O76" s="1365">
        <v>8.1971831619739532E-2</v>
      </c>
      <c r="P76" s="1365">
        <v>0.5781136155128479</v>
      </c>
      <c r="Q76" s="1365">
        <v>5.0418417900800705E-2</v>
      </c>
      <c r="R76" s="1365">
        <v>0.37363684177398682</v>
      </c>
      <c r="S76" s="1365">
        <v>4.5529119670391083E-2</v>
      </c>
      <c r="T76" s="1365">
        <v>3.5187358502298594E-2</v>
      </c>
      <c r="U76" s="1365">
        <v>1.5225066803395748E-2</v>
      </c>
      <c r="V76" s="1365">
        <v>1.6412384808063507E-2</v>
      </c>
      <c r="W76" s="1365">
        <v>3.5835374146699905E-2</v>
      </c>
      <c r="X76" s="1365">
        <v>0.19227764010429382</v>
      </c>
      <c r="Y76" s="1365">
        <v>3.3169899135828018E-2</v>
      </c>
      <c r="Z76" s="1365">
        <v>0.26471823453903198</v>
      </c>
      <c r="AA76" s="1365">
        <v>4.0964178740978241E-2</v>
      </c>
      <c r="AB76" s="1365">
        <v>3.1300363596528769E-2</v>
      </c>
      <c r="AC76" s="1365">
        <v>1.3119712471961975E-2</v>
      </c>
      <c r="AD76" s="1365">
        <v>1.419384591281414E-2</v>
      </c>
      <c r="AE76" s="1365">
        <v>2.4550378322601318E-2</v>
      </c>
      <c r="AF76" s="1365">
        <v>0.11337706446647644</v>
      </c>
      <c r="AG76" s="1365">
        <v>2.7212684974074364E-2</v>
      </c>
      <c r="AH76" s="1365">
        <v>0.12880611419677734</v>
      </c>
      <c r="AI76" s="1365">
        <v>3.0897980555891991E-2</v>
      </c>
      <c r="AJ76" s="1365">
        <v>2.0320363400969654E-2</v>
      </c>
      <c r="AK76" s="1365">
        <v>8.5564563050866127E-3</v>
      </c>
      <c r="AL76" s="1365">
        <v>8.6338231340050697E-3</v>
      </c>
      <c r="AM76" s="1365">
        <v>9.1907382011413574E-3</v>
      </c>
      <c r="AN76" s="1365">
        <v>3.774130716919899E-2</v>
      </c>
      <c r="AO76" s="1365">
        <v>1.346543338149786E-2</v>
      </c>
      <c r="AP76" s="1365">
        <v>9.6441060304641724E-2</v>
      </c>
      <c r="AQ76" s="1365">
        <v>2.6928890496492386E-2</v>
      </c>
      <c r="AR76" s="1365">
        <v>1.6265698010101914E-2</v>
      </c>
      <c r="AS76" s="1365">
        <v>6.2300518620759249E-3</v>
      </c>
      <c r="AT76" s="1365">
        <v>6.5834745764732361E-3</v>
      </c>
      <c r="AU76" s="1365">
        <v>6.099094171077013E-3</v>
      </c>
      <c r="AV76" s="1365">
        <v>2.5362672284245491E-2</v>
      </c>
      <c r="AW76" s="1365">
        <v>8.9711770415306091E-3</v>
      </c>
      <c r="AX76" s="1365">
        <v>5.0665732473134995E-2</v>
      </c>
      <c r="AY76" s="1365">
        <v>1.9344519823789597E-2</v>
      </c>
      <c r="AZ76" s="1365">
        <v>9.6178726380458102E-3</v>
      </c>
      <c r="BA76" s="1365">
        <v>2.6763860660139471E-3</v>
      </c>
      <c r="BB76" s="1365">
        <v>3.5639165434986353E-3</v>
      </c>
      <c r="BC76" s="1365">
        <v>2.4348422884941101E-3</v>
      </c>
      <c r="BD76" s="1365">
        <v>9.5991455018520355E-3</v>
      </c>
      <c r="BE76" s="1365">
        <v>3.4290512558072805E-3</v>
      </c>
      <c r="BF76" s="1365">
        <v>2.181699313223362E-2</v>
      </c>
      <c r="BG76" s="1365">
        <v>1.1711356230080128E-2</v>
      </c>
      <c r="BH76" s="1365">
        <v>4.1745647572497546E-3</v>
      </c>
      <c r="BI76" s="1365">
        <v>9.103855409193784E-4</v>
      </c>
      <c r="BJ76" s="1365">
        <v>1.6706318128854036E-3</v>
      </c>
      <c r="BK76" s="1365">
        <v>3.3251187414862216E-4</v>
      </c>
      <c r="BL76" s="1365">
        <v>2.1019980777055025E-3</v>
      </c>
      <c r="BM76" s="1365">
        <v>9.1554579557850957E-4</v>
      </c>
      <c r="BN76" s="1365">
        <v>0.15022957324981689</v>
      </c>
      <c r="BO76" s="1365">
        <v>3.7145204842090607E-3</v>
      </c>
      <c r="BP76" s="1365">
        <v>1.8556509166955948E-3</v>
      </c>
      <c r="BQ76" s="1365">
        <v>2.79991514980793E-3</v>
      </c>
      <c r="BR76" s="1365">
        <v>2.2837202996015549E-3</v>
      </c>
      <c r="BS76" s="1365">
        <v>1.40218585729599E-2</v>
      </c>
      <c r="BT76" s="1365">
        <v>0.11906248331069946</v>
      </c>
      <c r="BU76" s="1365">
        <v>6.4915232360363007E-3</v>
      </c>
      <c r="BV76" s="1365">
        <v>0.62636315822601318</v>
      </c>
      <c r="BW76" s="1365">
        <v>1.5545602887868881E-2</v>
      </c>
      <c r="BX76" s="1365">
        <v>7.4625406414270401E-3</v>
      </c>
      <c r="BY76" s="1365">
        <v>6.0630431398749352E-3</v>
      </c>
      <c r="BZ76" s="1365">
        <v>8.495161309838295E-3</v>
      </c>
      <c r="CA76" s="1365">
        <v>6.0158316045999527E-2</v>
      </c>
      <c r="CB76" s="1365">
        <v>0.50489845871925354</v>
      </c>
      <c r="CC76" s="1365">
        <v>2.3740042001008987E-2</v>
      </c>
      <c r="CD76" s="1365">
        <v>0.47613358497619629</v>
      </c>
      <c r="CE76" s="1365">
        <v>1.1831082403659821E-2</v>
      </c>
      <c r="CF76" s="1365">
        <v>5.6068897247314453E-3</v>
      </c>
      <c r="CG76" s="1365">
        <v>3.2631279900670052E-3</v>
      </c>
      <c r="CH76" s="1365">
        <v>6.2114410102367401E-3</v>
      </c>
      <c r="CI76" s="1365">
        <v>4.6136457473039627E-2</v>
      </c>
      <c r="CJ76" s="1365">
        <v>0.38583597540855408</v>
      </c>
      <c r="CK76" s="1365">
        <v>1.7248518764972687E-2</v>
      </c>
    </row>
    <row r="77" spans="1:89" x14ac:dyDescent="0.2">
      <c r="A77" s="1365">
        <v>1988</v>
      </c>
      <c r="B77" s="1365">
        <v>1</v>
      </c>
      <c r="C77" s="1365">
        <v>6.6140390932559967E-2</v>
      </c>
      <c r="D77" s="1365">
        <v>4.0106160100549459E-2</v>
      </c>
      <c r="E77" s="1365">
        <v>2.1975681185722351E-2</v>
      </c>
      <c r="F77" s="1365">
        <v>2.5802776217460632E-2</v>
      </c>
      <c r="G77" s="1365">
        <v>9.5181062817573547E-2</v>
      </c>
      <c r="H77" s="1365">
        <v>0.69241064786911011</v>
      </c>
      <c r="I77" s="1365">
        <v>5.8383237570524216E-2</v>
      </c>
      <c r="J77" s="1365">
        <v>0.85349655151367188</v>
      </c>
      <c r="K77" s="1365">
        <v>6.26116544008255E-2</v>
      </c>
      <c r="L77" s="1365">
        <v>3.8512117229402065E-2</v>
      </c>
      <c r="M77" s="1365">
        <v>1.8912265077233315E-2</v>
      </c>
      <c r="N77" s="1365">
        <v>2.3406388238072395E-2</v>
      </c>
      <c r="O77" s="1365">
        <v>8.0390974879264832E-2</v>
      </c>
      <c r="P77" s="1365">
        <v>0.57820868492126465</v>
      </c>
      <c r="Q77" s="1365">
        <v>5.1454510539770126E-2</v>
      </c>
      <c r="R77" s="1365">
        <v>0.39043331146240234</v>
      </c>
      <c r="S77" s="1365">
        <v>5.2277360111474991E-2</v>
      </c>
      <c r="T77" s="1365">
        <v>3.4392070141620934E-2</v>
      </c>
      <c r="U77" s="1365">
        <v>1.5418653376400471E-2</v>
      </c>
      <c r="V77" s="1365">
        <v>1.7417144030332565E-2</v>
      </c>
      <c r="W77" s="1365">
        <v>3.6701962351799011E-2</v>
      </c>
      <c r="X77" s="1365">
        <v>0.199618861079216</v>
      </c>
      <c r="Y77" s="1365">
        <v>3.4607250243425369E-2</v>
      </c>
      <c r="Z77" s="1365">
        <v>0.28339296579360962</v>
      </c>
      <c r="AA77" s="1365">
        <v>4.8276450484991074E-2</v>
      </c>
      <c r="AB77" s="1365">
        <v>3.1098393606953323E-2</v>
      </c>
      <c r="AC77" s="1365">
        <v>1.317894458770752E-2</v>
      </c>
      <c r="AD77" s="1365">
        <v>1.5296466648578644E-2</v>
      </c>
      <c r="AE77" s="1365">
        <v>2.5916790589690208E-2</v>
      </c>
      <c r="AF77" s="1365">
        <v>0.12068865448236465</v>
      </c>
      <c r="AG77" s="1365">
        <v>2.8937270864844322E-2</v>
      </c>
      <c r="AH77" s="1365">
        <v>0.14766931533813477</v>
      </c>
      <c r="AI77" s="1365">
        <v>3.8388080894947052E-2</v>
      </c>
      <c r="AJ77" s="1365">
        <v>2.0260555844288319E-2</v>
      </c>
      <c r="AK77" s="1365">
        <v>8.3637337666004896E-3</v>
      </c>
      <c r="AL77" s="1365">
        <v>9.7079146653413773E-3</v>
      </c>
      <c r="AM77" s="1365">
        <v>1.0926888324320316E-2</v>
      </c>
      <c r="AN77" s="1365">
        <v>4.5080393552780151E-2</v>
      </c>
      <c r="AO77" s="1365">
        <v>1.4941752888262272E-2</v>
      </c>
      <c r="AP77" s="1365">
        <v>0.113809734582901</v>
      </c>
      <c r="AQ77" s="1365">
        <v>3.4002747386693954E-2</v>
      </c>
      <c r="AR77" s="1365">
        <v>1.6450784431071952E-2</v>
      </c>
      <c r="AS77" s="1365">
        <v>5.9470554115250707E-3</v>
      </c>
      <c r="AT77" s="1365">
        <v>7.5847473926842213E-3</v>
      </c>
      <c r="AU77" s="1365">
        <v>8.100803941488266E-3</v>
      </c>
      <c r="AV77" s="1365">
        <v>3.1572628766298294E-2</v>
      </c>
      <c r="AW77" s="1365">
        <v>1.0150967165827751E-2</v>
      </c>
      <c r="AX77" s="1365">
        <v>6.2551997601985931E-2</v>
      </c>
      <c r="AY77" s="1365">
        <v>2.455781027674675E-2</v>
      </c>
      <c r="AZ77" s="1365">
        <v>9.9924805763293989E-3</v>
      </c>
      <c r="BA77" s="1365">
        <v>2.8348697233013809E-3</v>
      </c>
      <c r="BB77" s="1365">
        <v>4.2487927712500095E-3</v>
      </c>
      <c r="BC77" s="1365">
        <v>3.7166113033890724E-3</v>
      </c>
      <c r="BD77" s="1365">
        <v>1.3122845441102982E-2</v>
      </c>
      <c r="BE77" s="1365">
        <v>4.0785837918519974E-3</v>
      </c>
      <c r="BF77" s="1365">
        <v>2.602623775601387E-2</v>
      </c>
      <c r="BG77" s="1365">
        <v>1.3087077066302299E-2</v>
      </c>
      <c r="BH77" s="1365">
        <v>4.140297925005143E-3</v>
      </c>
      <c r="BI77" s="1365">
        <v>8.6522281708312221E-4</v>
      </c>
      <c r="BJ77" s="1365">
        <v>2.0486772991716862E-3</v>
      </c>
      <c r="BK77" s="1365">
        <v>8.8849995518103242E-4</v>
      </c>
      <c r="BL77" s="1365">
        <v>3.8852677680552006E-3</v>
      </c>
      <c r="BM77" s="1365">
        <v>1.1111941421404481E-3</v>
      </c>
      <c r="BN77" s="1365">
        <v>0.14650344848632812</v>
      </c>
      <c r="BO77" s="1365">
        <v>3.5287365317344666E-3</v>
      </c>
      <c r="BP77" s="1365">
        <v>1.5940428711473942E-3</v>
      </c>
      <c r="BQ77" s="1365">
        <v>3.0634161084890366E-3</v>
      </c>
      <c r="BR77" s="1365">
        <v>2.396387979388237E-3</v>
      </c>
      <c r="BS77" s="1365">
        <v>1.4790087938308716E-2</v>
      </c>
      <c r="BT77" s="1365">
        <v>0.11420196294784546</v>
      </c>
      <c r="BU77" s="1365">
        <v>6.9287270307540894E-3</v>
      </c>
      <c r="BV77" s="1365">
        <v>0.60956668853759766</v>
      </c>
      <c r="BW77" s="1365">
        <v>1.3863030821084976E-2</v>
      </c>
      <c r="BX77" s="1365">
        <v>5.7140899589285254E-3</v>
      </c>
      <c r="BY77" s="1365">
        <v>6.5570278093218803E-3</v>
      </c>
      <c r="BZ77" s="1365">
        <v>8.385632187128067E-3</v>
      </c>
      <c r="CA77" s="1365">
        <v>5.8479100465774536E-2</v>
      </c>
      <c r="CB77" s="1365">
        <v>0.4927917867898941</v>
      </c>
      <c r="CC77" s="1365">
        <v>2.3775987327098846E-2</v>
      </c>
      <c r="CD77" s="1365">
        <v>0.46306324005126953</v>
      </c>
      <c r="CE77" s="1365">
        <v>1.033429428935051E-2</v>
      </c>
      <c r="CF77" s="1365">
        <v>4.1200470877811313E-3</v>
      </c>
      <c r="CG77" s="1365">
        <v>3.4936117008328438E-3</v>
      </c>
      <c r="CH77" s="1365">
        <v>5.98924420773983E-3</v>
      </c>
      <c r="CI77" s="1365">
        <v>4.368901252746582E-2</v>
      </c>
      <c r="CJ77" s="1365">
        <v>0.37858982384204865</v>
      </c>
      <c r="CK77" s="1365">
        <v>1.6847260296344757E-2</v>
      </c>
    </row>
    <row r="78" spans="1:89" x14ac:dyDescent="0.2">
      <c r="A78" s="1365">
        <v>1989</v>
      </c>
      <c r="B78" s="1365">
        <v>1</v>
      </c>
      <c r="C78" s="1365">
        <v>6.5841235220432281E-2</v>
      </c>
      <c r="D78" s="1365">
        <v>4.2652465868741274E-2</v>
      </c>
      <c r="E78" s="1365">
        <v>2.1581074222922325E-2</v>
      </c>
      <c r="F78" s="1365">
        <v>2.5074783712625504E-2</v>
      </c>
      <c r="G78" s="1365">
        <v>9.4497531652450562E-2</v>
      </c>
      <c r="H78" s="1365">
        <v>0.69287210702896118</v>
      </c>
      <c r="I78" s="1365">
        <v>5.7480797171592712E-2</v>
      </c>
      <c r="J78" s="1365">
        <v>0.85275906324386597</v>
      </c>
      <c r="K78" s="1365">
        <v>6.2267668545246124E-2</v>
      </c>
      <c r="L78" s="1365">
        <v>4.1738317813724279E-2</v>
      </c>
      <c r="M78" s="1365">
        <v>1.8249122425913811E-2</v>
      </c>
      <c r="N78" s="1365">
        <v>2.2633109241724014E-2</v>
      </c>
      <c r="O78" s="1365">
        <v>7.9706571996212006E-2</v>
      </c>
      <c r="P78" s="1365">
        <v>0.57784253358840942</v>
      </c>
      <c r="Q78" s="1365">
        <v>5.0321754068136215E-2</v>
      </c>
      <c r="R78" s="1365">
        <v>0.38653981685638428</v>
      </c>
      <c r="S78" s="1365">
        <v>5.1387514919042587E-2</v>
      </c>
      <c r="T78" s="1365">
        <v>3.69232720695436E-2</v>
      </c>
      <c r="U78" s="1365">
        <v>1.5021040104329586E-2</v>
      </c>
      <c r="V78" s="1365">
        <v>1.6581038013100624E-2</v>
      </c>
      <c r="W78" s="1365">
        <v>3.5468835383653641E-2</v>
      </c>
      <c r="X78" s="1365">
        <v>0.19801494479179382</v>
      </c>
      <c r="Y78" s="1365">
        <v>3.3143159002065659E-2</v>
      </c>
      <c r="Z78" s="1365">
        <v>0.27877050638198853</v>
      </c>
      <c r="AA78" s="1365">
        <v>4.7290917485952377E-2</v>
      </c>
      <c r="AB78" s="1365">
        <v>3.3291486441157758E-2</v>
      </c>
      <c r="AC78" s="1365">
        <v>1.2901022098958492E-2</v>
      </c>
      <c r="AD78" s="1365">
        <v>1.4580004848539829E-2</v>
      </c>
      <c r="AE78" s="1365">
        <v>2.4860156700015068E-2</v>
      </c>
      <c r="AF78" s="1365">
        <v>0.11797576397657394</v>
      </c>
      <c r="AG78" s="1365">
        <v>2.7871161699295044E-2</v>
      </c>
      <c r="AH78" s="1365">
        <v>0.14228413999080658</v>
      </c>
      <c r="AI78" s="1365">
        <v>3.7510491907596588E-2</v>
      </c>
      <c r="AJ78" s="1365">
        <v>2.2323629644233733E-2</v>
      </c>
      <c r="AK78" s="1365">
        <v>7.9143831972032785E-3</v>
      </c>
      <c r="AL78" s="1365">
        <v>9.1165127232670784E-3</v>
      </c>
      <c r="AM78" s="1365">
        <v>1.0639672167599201E-2</v>
      </c>
      <c r="AN78" s="1365">
        <v>4.057278111577034E-2</v>
      </c>
      <c r="AO78" s="1365">
        <v>1.4206665568053722E-2</v>
      </c>
      <c r="AP78" s="1365">
        <v>0.10863099247217178</v>
      </c>
      <c r="AQ78" s="1365">
        <v>3.3210698515176773E-2</v>
      </c>
      <c r="AR78" s="1365">
        <v>1.8058697285596281E-2</v>
      </c>
      <c r="AS78" s="1365">
        <v>6.0045152204111218E-3</v>
      </c>
      <c r="AT78" s="1365">
        <v>7.0547531358897686E-3</v>
      </c>
      <c r="AU78" s="1365">
        <v>7.5520160607993603E-3</v>
      </c>
      <c r="AV78" s="1365">
        <v>2.7007719501852989E-2</v>
      </c>
      <c r="AW78" s="1365">
        <v>9.7425933927297592E-3</v>
      </c>
      <c r="AX78" s="1365">
        <v>5.8421004563570023E-2</v>
      </c>
      <c r="AY78" s="1365">
        <v>2.3911718279123306E-2</v>
      </c>
      <c r="AZ78" s="1365">
        <v>1.0548396283411421E-2</v>
      </c>
      <c r="BA78" s="1365">
        <v>2.7395536017138511E-3</v>
      </c>
      <c r="BB78" s="1365">
        <v>3.873524721711874E-3</v>
      </c>
      <c r="BC78" s="1365">
        <v>2.9847507830709219E-3</v>
      </c>
      <c r="BD78" s="1365">
        <v>1.0674922727048397E-2</v>
      </c>
      <c r="BE78" s="1365">
        <v>3.6881372798234224E-3</v>
      </c>
      <c r="BF78" s="1365">
        <v>2.4606268852949142E-2</v>
      </c>
      <c r="BG78" s="1365">
        <v>1.3495483435690403E-2</v>
      </c>
      <c r="BH78" s="1365">
        <v>4.2689879737736192E-3</v>
      </c>
      <c r="BI78" s="1365">
        <v>8.6742216080892831E-4</v>
      </c>
      <c r="BJ78" s="1365">
        <v>1.7788918921723962E-3</v>
      </c>
      <c r="BK78" s="1365">
        <v>5.2954291459172964E-4</v>
      </c>
      <c r="BL78" s="1365">
        <v>2.6736650615930557E-3</v>
      </c>
      <c r="BM78" s="1365">
        <v>9.9227519240230322E-4</v>
      </c>
      <c r="BN78" s="1365">
        <v>0.14724093675613403</v>
      </c>
      <c r="BO78" s="1365">
        <v>3.5735666751861572E-3</v>
      </c>
      <c r="BP78" s="1365">
        <v>9.1414805501699448E-4</v>
      </c>
      <c r="BQ78" s="1365">
        <v>3.3319517970085144E-3</v>
      </c>
      <c r="BR78" s="1365">
        <v>2.4416744709014893E-3</v>
      </c>
      <c r="BS78" s="1365">
        <v>1.4790959656238556E-2</v>
      </c>
      <c r="BT78" s="1365">
        <v>0.11502957344055176</v>
      </c>
      <c r="BU78" s="1365">
        <v>7.1590431034564972E-3</v>
      </c>
      <c r="BV78" s="1365">
        <v>0.61346018314361572</v>
      </c>
      <c r="BW78" s="1365">
        <v>1.4453720301389694E-2</v>
      </c>
      <c r="BX78" s="1365">
        <v>5.7291937991976738E-3</v>
      </c>
      <c r="BY78" s="1365">
        <v>6.5600341185927391E-3</v>
      </c>
      <c r="BZ78" s="1365">
        <v>8.4937456995248795E-3</v>
      </c>
      <c r="CA78" s="1365">
        <v>5.9028696268796921E-2</v>
      </c>
      <c r="CB78" s="1365">
        <v>0.49485716223716736</v>
      </c>
      <c r="CC78" s="1365">
        <v>2.4337638169527054E-2</v>
      </c>
      <c r="CD78" s="1365">
        <v>0.46621924638748169</v>
      </c>
      <c r="CE78" s="1365">
        <v>1.0880153626203537E-2</v>
      </c>
      <c r="CF78" s="1365">
        <v>4.8150457441806793E-3</v>
      </c>
      <c r="CG78" s="1365">
        <v>3.2280823215842247E-3</v>
      </c>
      <c r="CH78" s="1365">
        <v>6.0520712286233902E-3</v>
      </c>
      <c r="CI78" s="1365">
        <v>4.4237736612558365E-2</v>
      </c>
      <c r="CJ78" s="1365">
        <v>0.3798275887966156</v>
      </c>
      <c r="CK78" s="1365">
        <v>1.7178595066070557E-2</v>
      </c>
    </row>
    <row r="79" spans="1:89" x14ac:dyDescent="0.2">
      <c r="A79" s="1365">
        <v>1990</v>
      </c>
      <c r="B79" s="1365">
        <v>1</v>
      </c>
      <c r="C79" s="1365">
        <v>6.2488846480846405E-2</v>
      </c>
      <c r="D79" s="1365">
        <v>3.8105659652501345E-2</v>
      </c>
      <c r="E79" s="1365">
        <v>2.3051975294947624E-2</v>
      </c>
      <c r="F79" s="1365">
        <v>2.4767616763710976E-2</v>
      </c>
      <c r="G79" s="1365">
        <v>9.5268271863460541E-2</v>
      </c>
      <c r="H79" s="1365">
        <v>0.69976556301116943</v>
      </c>
      <c r="I79" s="1365">
        <v>5.6552048772573471E-2</v>
      </c>
      <c r="J79" s="1365">
        <v>0.85444873571395874</v>
      </c>
      <c r="K79" s="1365">
        <v>5.8933887630701065E-2</v>
      </c>
      <c r="L79" s="1365">
        <v>3.8899557199329138E-2</v>
      </c>
      <c r="M79" s="1365">
        <v>2.0039582625031471E-2</v>
      </c>
      <c r="N79" s="1365">
        <v>2.233068086206913E-2</v>
      </c>
      <c r="O79" s="1365">
        <v>7.9611539840698242E-2</v>
      </c>
      <c r="P79" s="1365">
        <v>0.58502298593521118</v>
      </c>
      <c r="Q79" s="1365">
        <v>4.9610476940870285E-2</v>
      </c>
      <c r="R79" s="1365">
        <v>0.38749626278877258</v>
      </c>
      <c r="S79" s="1365">
        <v>4.8627082258462906E-2</v>
      </c>
      <c r="T79" s="1365">
        <v>3.5010679392144084E-2</v>
      </c>
      <c r="U79" s="1365">
        <v>1.5547041781246662E-2</v>
      </c>
      <c r="V79" s="1365">
        <v>1.6450878232717514E-2</v>
      </c>
      <c r="W79" s="1365">
        <v>3.528280183672905E-2</v>
      </c>
      <c r="X79" s="1365">
        <v>0.20345714688301086</v>
      </c>
      <c r="Y79" s="1365">
        <v>3.3120632171630859E-2</v>
      </c>
      <c r="Z79" s="1365">
        <v>0.27896073460578918</v>
      </c>
      <c r="AA79" s="1365">
        <v>4.4559929519891739E-2</v>
      </c>
      <c r="AB79" s="1365">
        <v>3.1516719958744943E-2</v>
      </c>
      <c r="AC79" s="1365">
        <v>1.3009849935770035E-2</v>
      </c>
      <c r="AD79" s="1365">
        <v>1.4489958994090557E-2</v>
      </c>
      <c r="AE79" s="1365">
        <v>2.46408861130476E-2</v>
      </c>
      <c r="AF79" s="1365">
        <v>0.12277080863714218</v>
      </c>
      <c r="AG79" s="1365">
        <v>2.7972577139735222E-2</v>
      </c>
      <c r="AH79" s="1365">
        <v>0.14250735938549042</v>
      </c>
      <c r="AI79" s="1365">
        <v>3.497759997844696E-2</v>
      </c>
      <c r="AJ79" s="1365">
        <v>2.1218068606685847E-2</v>
      </c>
      <c r="AK79" s="1365">
        <v>7.7761970460414886E-3</v>
      </c>
      <c r="AL79" s="1365">
        <v>9.2389164492487907E-3</v>
      </c>
      <c r="AM79" s="1365">
        <v>1.0985150933265686E-2</v>
      </c>
      <c r="AN79" s="1365">
        <v>4.3431837111711502E-2</v>
      </c>
      <c r="AO79" s="1365">
        <v>1.4879590831696987E-2</v>
      </c>
      <c r="AP79" s="1365">
        <v>0.10854106396436691</v>
      </c>
      <c r="AQ79" s="1365">
        <v>3.1061423942446709E-2</v>
      </c>
      <c r="AR79" s="1365">
        <v>1.7456611793022603E-2</v>
      </c>
      <c r="AS79" s="1365">
        <v>5.9528546407818794E-3</v>
      </c>
      <c r="AT79" s="1365">
        <v>7.0446347817778587E-3</v>
      </c>
      <c r="AU79" s="1365">
        <v>7.852562703192234E-3</v>
      </c>
      <c r="AV79" s="1365">
        <v>2.9093706980347633E-2</v>
      </c>
      <c r="AW79" s="1365">
        <v>1.0079267434775829E-2</v>
      </c>
      <c r="AX79" s="1365">
        <v>5.7781461626291275E-2</v>
      </c>
      <c r="AY79" s="1365">
        <v>2.2044774144887924E-2</v>
      </c>
      <c r="AZ79" s="1365">
        <v>1.0446730451803887E-2</v>
      </c>
      <c r="BA79" s="1365">
        <v>2.7001019916497171E-3</v>
      </c>
      <c r="BB79" s="1365">
        <v>3.8011858705431223E-3</v>
      </c>
      <c r="BC79" s="1365">
        <v>3.224377753213048E-3</v>
      </c>
      <c r="BD79" s="1365">
        <v>1.1745584197342396E-2</v>
      </c>
      <c r="BE79" s="1365">
        <v>3.8187075406312943E-3</v>
      </c>
      <c r="BF79" s="1365">
        <v>2.4209791794419289E-2</v>
      </c>
      <c r="BG79" s="1365">
        <v>1.2266783975064754E-2</v>
      </c>
      <c r="BH79" s="1365">
        <v>4.4964368780711084E-3</v>
      </c>
      <c r="BI79" s="1365">
        <v>7.414182327920571E-4</v>
      </c>
      <c r="BJ79" s="1365">
        <v>1.7847259296104312E-3</v>
      </c>
      <c r="BK79" s="1365">
        <v>6.5001798793673515E-4</v>
      </c>
      <c r="BL79" s="1365">
        <v>3.169328672811389E-3</v>
      </c>
      <c r="BM79" s="1365">
        <v>1.101079978980124E-3</v>
      </c>
      <c r="BN79" s="1365">
        <v>0.14555126428604126</v>
      </c>
      <c r="BO79" s="1365">
        <v>3.55495885014534E-3</v>
      </c>
      <c r="BP79" s="1365">
        <v>-7.9389754682779312E-4</v>
      </c>
      <c r="BQ79" s="1365">
        <v>3.012392669916153E-3</v>
      </c>
      <c r="BR79" s="1365">
        <v>2.4369359016418457E-3</v>
      </c>
      <c r="BS79" s="1365">
        <v>1.5656732022762299E-2</v>
      </c>
      <c r="BT79" s="1365">
        <v>0.11474257707595825</v>
      </c>
      <c r="BU79" s="1365">
        <v>6.941571831703186E-3</v>
      </c>
      <c r="BV79" s="1365">
        <v>0.61250373721122742</v>
      </c>
      <c r="BW79" s="1365">
        <v>1.3861764222383499E-2</v>
      </c>
      <c r="BX79" s="1365">
        <v>3.0949802603572607E-3</v>
      </c>
      <c r="BY79" s="1365">
        <v>7.5049335137009621E-3</v>
      </c>
      <c r="BZ79" s="1365">
        <v>8.3167385309934616E-3</v>
      </c>
      <c r="CA79" s="1365">
        <v>5.9985470026731491E-2</v>
      </c>
      <c r="CB79" s="1365">
        <v>0.49630841612815857</v>
      </c>
      <c r="CC79" s="1365">
        <v>2.3431416600942612E-2</v>
      </c>
      <c r="CD79" s="1365">
        <v>0.46695247292518616</v>
      </c>
      <c r="CE79" s="1365">
        <v>1.0306805372238159E-2</v>
      </c>
      <c r="CF79" s="1365">
        <v>3.8888778071850538E-3</v>
      </c>
      <c r="CG79" s="1365">
        <v>4.4925408437848091E-3</v>
      </c>
      <c r="CH79" s="1365">
        <v>5.8798026293516159E-3</v>
      </c>
      <c r="CI79" s="1365">
        <v>4.4328738003969193E-2</v>
      </c>
      <c r="CJ79" s="1365">
        <v>0.38156583905220032</v>
      </c>
      <c r="CK79" s="1365">
        <v>1.6489844769239426E-2</v>
      </c>
    </row>
    <row r="80" spans="1:89" x14ac:dyDescent="0.2">
      <c r="A80" s="1365">
        <v>1991</v>
      </c>
      <c r="B80" s="1365">
        <v>1</v>
      </c>
      <c r="C80" s="1365">
        <v>6.1039883643388748E-2</v>
      </c>
      <c r="D80" s="1365">
        <v>2.9201478231698275E-2</v>
      </c>
      <c r="E80" s="1365">
        <v>2.6263382285833359E-2</v>
      </c>
      <c r="F80" s="1365">
        <v>2.4198932573199272E-2</v>
      </c>
      <c r="G80" s="1365">
        <v>0.10065492987632751</v>
      </c>
      <c r="H80" s="1365">
        <v>0.70381277799606323</v>
      </c>
      <c r="I80" s="1365">
        <v>5.4828613996505737E-2</v>
      </c>
      <c r="J80" s="1365">
        <v>0.85720741748809814</v>
      </c>
      <c r="K80" s="1365">
        <v>5.6852348148822784E-2</v>
      </c>
      <c r="L80" s="1365">
        <v>3.2356302253901958E-2</v>
      </c>
      <c r="M80" s="1365">
        <v>2.2541539743542671E-2</v>
      </c>
      <c r="N80" s="1365">
        <v>2.1870294585824013E-2</v>
      </c>
      <c r="O80" s="1365">
        <v>8.427121490240097E-2</v>
      </c>
      <c r="P80" s="1365">
        <v>0.59123331308364868</v>
      </c>
      <c r="Q80" s="1365">
        <v>4.8082415014505386E-2</v>
      </c>
      <c r="R80" s="1365">
        <v>0.38408970832824707</v>
      </c>
      <c r="S80" s="1365">
        <v>4.4292036443948746E-2</v>
      </c>
      <c r="T80" s="1365">
        <v>3.1147537287324667E-2</v>
      </c>
      <c r="U80" s="1365">
        <v>1.7224032431840897E-2</v>
      </c>
      <c r="V80" s="1365">
        <v>1.6244182363152504E-2</v>
      </c>
      <c r="W80" s="1365">
        <v>3.6775358021259308E-2</v>
      </c>
      <c r="X80" s="1365">
        <v>0.20620737969875336</v>
      </c>
      <c r="Y80" s="1365">
        <v>3.2199200242757797E-2</v>
      </c>
      <c r="Z80" s="1365">
        <v>0.27292197942733765</v>
      </c>
      <c r="AA80" s="1365">
        <v>3.9685554802417755E-2</v>
      </c>
      <c r="AB80" s="1365">
        <v>2.8665023972280324E-2</v>
      </c>
      <c r="AC80" s="1365">
        <v>1.4381217770278454E-2</v>
      </c>
      <c r="AD80" s="1365">
        <v>1.4263803139328957E-2</v>
      </c>
      <c r="AE80" s="1365">
        <v>2.5648098438978195E-2</v>
      </c>
      <c r="AF80" s="1365">
        <v>0.12328159064054489</v>
      </c>
      <c r="AG80" s="1365">
        <v>2.6996707543730736E-2</v>
      </c>
      <c r="AH80" s="1365">
        <v>0.13281470537185669</v>
      </c>
      <c r="AI80" s="1365">
        <v>2.9747840017080307E-2</v>
      </c>
      <c r="AJ80" s="1365">
        <v>2.0042399351950735E-2</v>
      </c>
      <c r="AK80" s="1365">
        <v>8.4777215961366892E-3</v>
      </c>
      <c r="AL80" s="1365">
        <v>8.9871371164917946E-3</v>
      </c>
      <c r="AM80" s="1365">
        <v>1.0101455263793468E-2</v>
      </c>
      <c r="AN80" s="1365">
        <v>4.1355032473802567E-2</v>
      </c>
      <c r="AO80" s="1365">
        <v>1.4103122055530548E-2</v>
      </c>
      <c r="AP80" s="1365">
        <v>9.9213875830173492E-2</v>
      </c>
      <c r="AQ80" s="1365">
        <v>2.5711210444569588E-2</v>
      </c>
      <c r="AR80" s="1365">
        <v>1.6650703910272568E-2</v>
      </c>
      <c r="AS80" s="1365">
        <v>6.5617177169770002E-3</v>
      </c>
      <c r="AT80" s="1365">
        <v>6.8773878738284111E-3</v>
      </c>
      <c r="AU80" s="1365">
        <v>6.8212267942726612E-3</v>
      </c>
      <c r="AV80" s="1365">
        <v>2.7194706723093987E-2</v>
      </c>
      <c r="AW80" s="1365">
        <v>9.396921843290329E-3</v>
      </c>
      <c r="AX80" s="1365">
        <v>5.1194675266742706E-2</v>
      </c>
      <c r="AY80" s="1365">
        <v>1.754293218255043E-2</v>
      </c>
      <c r="AZ80" s="1365">
        <v>1.0253553053189535E-2</v>
      </c>
      <c r="BA80" s="1365">
        <v>3.0608268571086228E-3</v>
      </c>
      <c r="BB80" s="1365">
        <v>3.8145747967064381E-3</v>
      </c>
      <c r="BC80" s="1365">
        <v>2.5139113422483206E-3</v>
      </c>
      <c r="BD80" s="1365">
        <v>1.0450158268213272E-2</v>
      </c>
      <c r="BE80" s="1365">
        <v>3.5587172023952007E-3</v>
      </c>
      <c r="BF80" s="1365">
        <v>2.1199636161327362E-2</v>
      </c>
      <c r="BG80" s="1365">
        <v>9.7819911316037178E-3</v>
      </c>
      <c r="BH80" s="1365">
        <v>4.5026678826616262E-3</v>
      </c>
      <c r="BI80" s="1365">
        <v>8.6048300727270544E-4</v>
      </c>
      <c r="BJ80" s="1365">
        <v>1.9284557783976197E-3</v>
      </c>
      <c r="BK80" s="1365">
        <v>4.4045667164027691E-4</v>
      </c>
      <c r="BL80" s="1365">
        <v>2.6855636388063431E-3</v>
      </c>
      <c r="BM80" s="1365">
        <v>1.0000168113037944E-3</v>
      </c>
      <c r="BN80" s="1365">
        <v>0.14279258251190186</v>
      </c>
      <c r="BO80" s="1365">
        <v>4.1875354945659637E-3</v>
      </c>
      <c r="BP80" s="1365">
        <v>-3.1548240222036839E-3</v>
      </c>
      <c r="BQ80" s="1365">
        <v>3.7218425422906876E-3</v>
      </c>
      <c r="BR80" s="1365">
        <v>2.3286379873752594E-3</v>
      </c>
      <c r="BS80" s="1365">
        <v>1.6383714973926544E-2</v>
      </c>
      <c r="BT80" s="1365">
        <v>0.11257946491241455</v>
      </c>
      <c r="BU80" s="1365">
        <v>6.746198982000351E-3</v>
      </c>
      <c r="BV80" s="1365">
        <v>0.61591029167175293</v>
      </c>
      <c r="BW80" s="1365">
        <v>1.6747847199440002E-2</v>
      </c>
      <c r="BX80" s="1365">
        <v>-1.9460590556263924E-3</v>
      </c>
      <c r="BY80" s="1365">
        <v>9.0393498539924622E-3</v>
      </c>
      <c r="BZ80" s="1365">
        <v>7.9547502100467682E-3</v>
      </c>
      <c r="CA80" s="1365">
        <v>6.3879571855068207E-2</v>
      </c>
      <c r="CB80" s="1365">
        <v>0.49760539829730988</v>
      </c>
      <c r="CC80" s="1365">
        <v>2.262941375374794E-2</v>
      </c>
      <c r="CD80" s="1365">
        <v>0.47311770915985107</v>
      </c>
      <c r="CE80" s="1365">
        <v>1.2560311704874039E-2</v>
      </c>
      <c r="CF80" s="1365">
        <v>1.2087649665772915E-3</v>
      </c>
      <c r="CG80" s="1365">
        <v>5.3175073117017746E-3</v>
      </c>
      <c r="CH80" s="1365">
        <v>5.6261122226715088E-3</v>
      </c>
      <c r="CI80" s="1365">
        <v>4.7495856881141663E-2</v>
      </c>
      <c r="CJ80" s="1365">
        <v>0.38502593338489532</v>
      </c>
      <c r="CK80" s="1365">
        <v>1.5883214771747589E-2</v>
      </c>
    </row>
    <row r="81" spans="1:89" x14ac:dyDescent="0.2">
      <c r="A81" s="1365">
        <v>1992</v>
      </c>
      <c r="B81" s="1365">
        <v>1</v>
      </c>
      <c r="C81" s="1365">
        <v>6.4671345055103302E-2</v>
      </c>
      <c r="D81" s="1365">
        <v>2.1483465563505888E-2</v>
      </c>
      <c r="E81" s="1365">
        <v>3.0330248177051544E-2</v>
      </c>
      <c r="F81" s="1365">
        <v>2.4896150454878807E-2</v>
      </c>
      <c r="G81" s="1365">
        <v>9.5329828560352325E-2</v>
      </c>
      <c r="H81" s="1365">
        <v>0.70595246553421021</v>
      </c>
      <c r="I81" s="1365">
        <v>5.7336535304784775E-2</v>
      </c>
      <c r="J81" s="1365">
        <v>0.86644941568374634</v>
      </c>
      <c r="K81" s="1365">
        <v>6.0658752918243408E-2</v>
      </c>
      <c r="L81" s="1365">
        <v>2.681667311117053E-2</v>
      </c>
      <c r="M81" s="1365">
        <v>2.5937687605619431E-2</v>
      </c>
      <c r="N81" s="1365">
        <v>2.2716939449310303E-2</v>
      </c>
      <c r="O81" s="1365">
        <v>7.9807780683040619E-2</v>
      </c>
      <c r="P81" s="1365">
        <v>0.59981095790863037</v>
      </c>
      <c r="Q81" s="1365">
        <v>5.0700653344392776E-2</v>
      </c>
      <c r="R81" s="1365">
        <v>0.39636591076850891</v>
      </c>
      <c r="S81" s="1365">
        <v>4.8410706222057343E-2</v>
      </c>
      <c r="T81" s="1365">
        <v>2.6958462549373507E-2</v>
      </c>
      <c r="U81" s="1365">
        <v>1.9259653054177761E-2</v>
      </c>
      <c r="V81" s="1365">
        <v>1.7115294933319092E-2</v>
      </c>
      <c r="W81" s="1365">
        <v>3.5256586968898773E-2</v>
      </c>
      <c r="X81" s="1365">
        <v>0.21506036818027496</v>
      </c>
      <c r="Y81" s="1365">
        <v>3.4304842352867126E-2</v>
      </c>
      <c r="Z81" s="1365">
        <v>0.285085529088974</v>
      </c>
      <c r="AA81" s="1365">
        <v>4.3516490608453751E-2</v>
      </c>
      <c r="AB81" s="1365">
        <v>2.4799994425848126E-2</v>
      </c>
      <c r="AC81" s="1365">
        <v>1.6029275953769684E-2</v>
      </c>
      <c r="AD81" s="1365">
        <v>1.5380929224193096E-2</v>
      </c>
      <c r="AE81" s="1365">
        <v>2.4770235642790794E-2</v>
      </c>
      <c r="AF81" s="1365">
        <v>0.13104379177093506</v>
      </c>
      <c r="AG81" s="1365">
        <v>2.9544826596975327E-2</v>
      </c>
      <c r="AH81" s="1365">
        <v>0.14342382550239563</v>
      </c>
      <c r="AI81" s="1365">
        <v>3.2835721969604492E-2</v>
      </c>
      <c r="AJ81" s="1365">
        <v>1.6969700780464336E-2</v>
      </c>
      <c r="AK81" s="1365">
        <v>9.4111484941095114E-3</v>
      </c>
      <c r="AL81" s="1365">
        <v>1.0030431672930717E-2</v>
      </c>
      <c r="AM81" s="1365">
        <v>1.0057278908789158E-2</v>
      </c>
      <c r="AN81" s="1365">
        <v>4.8054952174425125E-2</v>
      </c>
      <c r="AO81" s="1365">
        <v>1.6064586117863655E-2</v>
      </c>
      <c r="AP81" s="1365">
        <v>0.10834433138370514</v>
      </c>
      <c r="AQ81" s="1365">
        <v>2.8644440695643425E-2</v>
      </c>
      <c r="AR81" s="1365">
        <v>1.437040492601227E-2</v>
      </c>
      <c r="AS81" s="1365">
        <v>7.0755281485617161E-3</v>
      </c>
      <c r="AT81" s="1365">
        <v>7.8117013908922672E-3</v>
      </c>
      <c r="AU81" s="1365">
        <v>6.7733745090663433E-3</v>
      </c>
      <c r="AV81" s="1365">
        <v>3.2687932252883911E-2</v>
      </c>
      <c r="AW81" s="1365">
        <v>1.0980946011841297E-2</v>
      </c>
      <c r="AX81" s="1365">
        <v>5.7847604155540466E-2</v>
      </c>
      <c r="AY81" s="1365">
        <v>1.997590996325016E-2</v>
      </c>
      <c r="AZ81" s="1365">
        <v>8.9594528435554821E-3</v>
      </c>
      <c r="BA81" s="1365">
        <v>3.301939694210887E-3</v>
      </c>
      <c r="BB81" s="1365">
        <v>4.2188991792500019E-3</v>
      </c>
      <c r="BC81" s="1365">
        <v>2.6727872900664806E-3</v>
      </c>
      <c r="BD81" s="1365">
        <v>1.4568982645869255E-2</v>
      </c>
      <c r="BE81" s="1365">
        <v>4.1496329940855503E-3</v>
      </c>
      <c r="BF81" s="1365">
        <v>2.4393027648329735E-2</v>
      </c>
      <c r="BG81" s="1365">
        <v>1.0818262584507465E-2</v>
      </c>
      <c r="BH81" s="1365">
        <v>3.9110276475184946E-3</v>
      </c>
      <c r="BI81" s="1365">
        <v>8.7327698565786704E-4</v>
      </c>
      <c r="BJ81" s="1365">
        <v>2.1149285603314638E-3</v>
      </c>
      <c r="BK81" s="1365">
        <v>6.4670864958316088E-4</v>
      </c>
      <c r="BL81" s="1365">
        <v>4.7603538259863853E-3</v>
      </c>
      <c r="BM81" s="1365">
        <v>1.2684690300375223E-3</v>
      </c>
      <c r="BN81" s="1365">
        <v>0.13355058431625366</v>
      </c>
      <c r="BO81" s="1365">
        <v>4.0125921368598938E-3</v>
      </c>
      <c r="BP81" s="1365">
        <v>-5.3332075476646423E-3</v>
      </c>
      <c r="BQ81" s="1365">
        <v>4.3925605714321136E-3</v>
      </c>
      <c r="BR81" s="1365">
        <v>2.1792110055685043E-3</v>
      </c>
      <c r="BS81" s="1365">
        <v>1.5522047877311707E-2</v>
      </c>
      <c r="BT81" s="1365">
        <v>0.10614150762557983</v>
      </c>
      <c r="BU81" s="1365">
        <v>6.6358819603919983E-3</v>
      </c>
      <c r="BV81" s="1365">
        <v>0.60363408923149109</v>
      </c>
      <c r="BW81" s="1365">
        <v>1.6260638833045959E-2</v>
      </c>
      <c r="BX81" s="1365">
        <v>-5.4749969858676195E-3</v>
      </c>
      <c r="BY81" s="1365">
        <v>1.1070595122873783E-2</v>
      </c>
      <c r="BZ81" s="1365">
        <v>7.7808555215597153E-3</v>
      </c>
      <c r="CA81" s="1365">
        <v>6.0073241591453552E-2</v>
      </c>
      <c r="CB81" s="1365">
        <v>0.49089209735393524</v>
      </c>
      <c r="CC81" s="1365">
        <v>2.3031692951917648E-2</v>
      </c>
      <c r="CD81" s="1365">
        <v>0.47008350491523743</v>
      </c>
      <c r="CE81" s="1365">
        <v>1.2248046696186066E-2</v>
      </c>
      <c r="CF81" s="1365">
        <v>-1.4178943820297718E-4</v>
      </c>
      <c r="CG81" s="1365">
        <v>6.6780345514416695E-3</v>
      </c>
      <c r="CH81" s="1365">
        <v>5.6016445159912109E-3</v>
      </c>
      <c r="CI81" s="1365">
        <v>4.4551193714141846E-2</v>
      </c>
      <c r="CJ81" s="1365">
        <v>0.38475058972835541</v>
      </c>
      <c r="CK81" s="1365">
        <v>1.639581099152565E-2</v>
      </c>
    </row>
    <row r="82" spans="1:89" x14ac:dyDescent="0.2">
      <c r="A82" s="1365">
        <v>1993</v>
      </c>
      <c r="B82" s="1365">
        <v>1</v>
      </c>
      <c r="C82" s="1365">
        <v>6.6180117428302765E-2</v>
      </c>
      <c r="D82" s="1365">
        <v>1.7655727919191122E-2</v>
      </c>
      <c r="E82" s="1365">
        <v>3.5479998216032982E-2</v>
      </c>
      <c r="F82" s="1365">
        <v>2.4702440947294235E-2</v>
      </c>
      <c r="G82" s="1365">
        <v>9.6318081021308899E-2</v>
      </c>
      <c r="H82" s="1365">
        <v>0.70175206661224365</v>
      </c>
      <c r="I82" s="1365">
        <v>5.7911530137062073E-2</v>
      </c>
      <c r="J82" s="1365">
        <v>0.86491048336029053</v>
      </c>
      <c r="K82" s="1365">
        <v>6.1979807913303375E-2</v>
      </c>
      <c r="L82" s="1365">
        <v>2.3229252547025681E-2</v>
      </c>
      <c r="M82" s="1365">
        <v>3.015611506998539E-2</v>
      </c>
      <c r="N82" s="1365">
        <v>2.2455098107457161E-2</v>
      </c>
      <c r="O82" s="1365">
        <v>8.0664120614528656E-2</v>
      </c>
      <c r="P82" s="1365">
        <v>0.59552764892578125</v>
      </c>
      <c r="Q82" s="1365">
        <v>5.0898440182209015E-2</v>
      </c>
      <c r="R82" s="1365">
        <v>0.39324423670768738</v>
      </c>
      <c r="S82" s="1365">
        <v>4.8788715153932571E-2</v>
      </c>
      <c r="T82" s="1365">
        <v>2.5032981066033244E-2</v>
      </c>
      <c r="U82" s="1365">
        <v>2.0995037630200386E-2</v>
      </c>
      <c r="V82" s="1365">
        <v>1.7088063061237335E-2</v>
      </c>
      <c r="W82" s="1365">
        <v>3.4935601055622101E-2</v>
      </c>
      <c r="X82" s="1365">
        <v>0.21143609285354614</v>
      </c>
      <c r="Y82" s="1365">
        <v>3.4967735409736633E-2</v>
      </c>
      <c r="Z82" s="1365">
        <v>0.28108301758766174</v>
      </c>
      <c r="AA82" s="1365">
        <v>4.3631128966808319E-2</v>
      </c>
      <c r="AB82" s="1365">
        <v>2.3136354167945683E-2</v>
      </c>
      <c r="AC82" s="1365">
        <v>1.6922198235988617E-2</v>
      </c>
      <c r="AD82" s="1365">
        <v>1.5114997513592243E-2</v>
      </c>
      <c r="AE82" s="1365">
        <v>2.4367759004235268E-2</v>
      </c>
      <c r="AF82" s="1365">
        <v>0.12842497229576111</v>
      </c>
      <c r="AG82" s="1365">
        <v>2.9485601931810379E-2</v>
      </c>
      <c r="AH82" s="1365">
        <v>0.13792404532432556</v>
      </c>
      <c r="AI82" s="1365">
        <v>3.2627526670694351E-2</v>
      </c>
      <c r="AJ82" s="1365">
        <v>1.6269211162580177E-2</v>
      </c>
      <c r="AK82" s="1365">
        <v>9.5651510637253523E-3</v>
      </c>
      <c r="AL82" s="1365">
        <v>9.900800883769989E-3</v>
      </c>
      <c r="AM82" s="1365">
        <v>1.0001283138990402E-2</v>
      </c>
      <c r="AN82" s="1365">
        <v>4.3879877775907516E-2</v>
      </c>
      <c r="AO82" s="1365">
        <v>1.5680195763707161E-2</v>
      </c>
      <c r="AP82" s="1365">
        <v>0.10337261855602264</v>
      </c>
      <c r="AQ82" s="1365">
        <v>2.8142362833023071E-2</v>
      </c>
      <c r="AR82" s="1365">
        <v>1.3651025627041236E-2</v>
      </c>
      <c r="AS82" s="1365">
        <v>7.2071019094437361E-3</v>
      </c>
      <c r="AT82" s="1365">
        <v>7.7168731950223446E-3</v>
      </c>
      <c r="AU82" s="1365">
        <v>6.6047599539160728E-3</v>
      </c>
      <c r="AV82" s="1365">
        <v>2.9435425996780396E-2</v>
      </c>
      <c r="AW82" s="1365">
        <v>1.0615072213113308E-2</v>
      </c>
      <c r="AX82" s="1365">
        <v>5.4477810859680176E-2</v>
      </c>
      <c r="AY82" s="1365">
        <v>1.9614312797784805E-2</v>
      </c>
      <c r="AZ82" s="1365">
        <v>8.4615847808890976E-3</v>
      </c>
      <c r="BA82" s="1365">
        <v>3.4646168351173401E-3</v>
      </c>
      <c r="BB82" s="1365">
        <v>4.3135201558470726E-3</v>
      </c>
      <c r="BC82" s="1365">
        <v>2.5302416179329157E-3</v>
      </c>
      <c r="BD82" s="1365">
        <v>1.217279676347971E-2</v>
      </c>
      <c r="BE82" s="1365">
        <v>3.9207362569868565E-3</v>
      </c>
      <c r="BF82" s="1365">
        <v>2.2769564762711525E-2</v>
      </c>
      <c r="BG82" s="1365">
        <v>1.0592437349259853E-2</v>
      </c>
      <c r="BH82" s="1365">
        <v>3.5924563467233384E-3</v>
      </c>
      <c r="BI82" s="1365">
        <v>9.5861358568072319E-4</v>
      </c>
      <c r="BJ82" s="1365">
        <v>2.2416042629629374E-3</v>
      </c>
      <c r="BK82" s="1365">
        <v>7.9718523193150759E-4</v>
      </c>
      <c r="BL82" s="1365">
        <v>3.4585115499794483E-3</v>
      </c>
      <c r="BM82" s="1365">
        <v>1.1287563247606158E-3</v>
      </c>
      <c r="BN82" s="1365">
        <v>0.13508951663970947</v>
      </c>
      <c r="BO82" s="1365">
        <v>4.2003095149993896E-3</v>
      </c>
      <c r="BP82" s="1365">
        <v>-5.5735246278345585E-3</v>
      </c>
      <c r="BQ82" s="1365">
        <v>5.3238831460475922E-3</v>
      </c>
      <c r="BR82" s="1365">
        <v>2.2473428398370743E-3</v>
      </c>
      <c r="BS82" s="1365">
        <v>1.5653960406780243E-2</v>
      </c>
      <c r="BT82" s="1365">
        <v>0.1062244176864624</v>
      </c>
      <c r="BU82" s="1365">
        <v>7.0130899548530579E-3</v>
      </c>
      <c r="BV82" s="1365">
        <v>0.60675576329231262</v>
      </c>
      <c r="BW82" s="1365">
        <v>1.7391402274370193E-2</v>
      </c>
      <c r="BX82" s="1365">
        <v>-7.3772531468421221E-3</v>
      </c>
      <c r="BY82" s="1365">
        <v>1.4484960585832596E-2</v>
      </c>
      <c r="BZ82" s="1365">
        <v>7.6143778860569E-3</v>
      </c>
      <c r="CA82" s="1365">
        <v>6.1382479965686798E-2</v>
      </c>
      <c r="CB82" s="1365">
        <v>0.49031597375869751</v>
      </c>
      <c r="CC82" s="1365">
        <v>2.2943794727325439E-2</v>
      </c>
      <c r="CD82" s="1365">
        <v>0.47166624665260315</v>
      </c>
      <c r="CE82" s="1365">
        <v>1.3191092759370804E-2</v>
      </c>
      <c r="CF82" s="1365">
        <v>-1.8037285190075636E-3</v>
      </c>
      <c r="CG82" s="1365">
        <v>9.1610774397850037E-3</v>
      </c>
      <c r="CH82" s="1365">
        <v>5.3670350462198257E-3</v>
      </c>
      <c r="CI82" s="1365">
        <v>4.5728519558906555E-2</v>
      </c>
      <c r="CJ82" s="1365">
        <v>0.38409155607223511</v>
      </c>
      <c r="CK82" s="1365">
        <v>1.5930704772472382E-2</v>
      </c>
    </row>
    <row r="83" spans="1:89" x14ac:dyDescent="0.2">
      <c r="A83" s="1365">
        <v>1994</v>
      </c>
      <c r="B83" s="1365">
        <v>1</v>
      </c>
      <c r="C83" s="1365">
        <v>7.0480920374393463E-2</v>
      </c>
      <c r="D83" s="1365">
        <v>1.5187105163931847E-2</v>
      </c>
      <c r="E83" s="1365">
        <v>3.8753371685743332E-2</v>
      </c>
      <c r="F83" s="1365">
        <v>2.4172928184270859E-2</v>
      </c>
      <c r="G83" s="1365">
        <v>0.10103403031826019</v>
      </c>
      <c r="H83" s="1365">
        <v>0.69207936525344849</v>
      </c>
      <c r="I83" s="1365">
        <v>5.8292284607887268E-2</v>
      </c>
      <c r="J83" s="1365">
        <v>0.86311912536621094</v>
      </c>
      <c r="K83" s="1365">
        <v>6.625792384147644E-2</v>
      </c>
      <c r="L83" s="1365">
        <v>2.0981044508516788E-2</v>
      </c>
      <c r="M83" s="1365">
        <v>3.2615460455417633E-2</v>
      </c>
      <c r="N83" s="1365">
        <v>2.1944299340248108E-2</v>
      </c>
      <c r="O83" s="1365">
        <v>8.498692512512207E-2</v>
      </c>
      <c r="P83" s="1365">
        <v>0.58501756191253662</v>
      </c>
      <c r="Q83" s="1365">
        <v>5.1315862685441971E-2</v>
      </c>
      <c r="R83" s="1365">
        <v>0.39275112748146057</v>
      </c>
      <c r="S83" s="1365">
        <v>5.3357008844614029E-2</v>
      </c>
      <c r="T83" s="1365">
        <v>2.3474715184420347E-2</v>
      </c>
      <c r="U83" s="1365">
        <v>2.1358754485845566E-2</v>
      </c>
      <c r="V83" s="1365">
        <v>1.6480376943945885E-2</v>
      </c>
      <c r="W83" s="1365">
        <v>3.7059206515550613E-2</v>
      </c>
      <c r="X83" s="1365">
        <v>0.20610274374485016</v>
      </c>
      <c r="Y83" s="1365">
        <v>3.4918326884508133E-2</v>
      </c>
      <c r="Z83" s="1365">
        <v>0.28052619099617004</v>
      </c>
      <c r="AA83" s="1365">
        <v>4.8183832317590714E-2</v>
      </c>
      <c r="AB83" s="1365">
        <v>2.1679625730030239E-2</v>
      </c>
      <c r="AC83" s="1365">
        <v>1.6791648231446743E-2</v>
      </c>
      <c r="AD83" s="1365">
        <v>1.4475956559181213E-2</v>
      </c>
      <c r="AE83" s="1365">
        <v>2.5463160127401352E-2</v>
      </c>
      <c r="AF83" s="1365">
        <v>0.12465459853410721</v>
      </c>
      <c r="AG83" s="1365">
        <v>2.9277358204126358E-2</v>
      </c>
      <c r="AH83" s="1365">
        <v>0.13731242716312408</v>
      </c>
      <c r="AI83" s="1365">
        <v>3.6792661994695663E-2</v>
      </c>
      <c r="AJ83" s="1365">
        <v>1.5772824815940112E-2</v>
      </c>
      <c r="AK83" s="1365">
        <v>8.6317823734134436E-3</v>
      </c>
      <c r="AL83" s="1365">
        <v>9.2086745426058769E-3</v>
      </c>
      <c r="AM83" s="1365">
        <v>9.6625285223126411E-3</v>
      </c>
      <c r="AN83" s="1365">
        <v>4.2032457888126373E-2</v>
      </c>
      <c r="AO83" s="1365">
        <v>1.521149929612875E-2</v>
      </c>
      <c r="AP83" s="1365">
        <v>0.10265696793794632</v>
      </c>
      <c r="AQ83" s="1365">
        <v>3.203098475933075E-2</v>
      </c>
      <c r="AR83" s="1365">
        <v>1.3459308131132275E-2</v>
      </c>
      <c r="AS83" s="1365">
        <v>6.3442883547395468E-3</v>
      </c>
      <c r="AT83" s="1365">
        <v>7.0344503037631512E-3</v>
      </c>
      <c r="AU83" s="1365">
        <v>6.015487015247345E-3</v>
      </c>
      <c r="AV83" s="1365">
        <v>2.7534214779734612E-2</v>
      </c>
      <c r="AW83" s="1365">
        <v>1.0238233953714371E-2</v>
      </c>
      <c r="AX83" s="1365">
        <v>5.3839396685361862E-2</v>
      </c>
      <c r="AY83" s="1365">
        <v>2.2406969219446182E-2</v>
      </c>
      <c r="AZ83" s="1365">
        <v>8.5259810221032239E-3</v>
      </c>
      <c r="BA83" s="1365">
        <v>2.6238263817504048E-3</v>
      </c>
      <c r="BB83" s="1365">
        <v>3.8031239528208971E-3</v>
      </c>
      <c r="BC83" s="1365">
        <v>2.1040851715952158E-3</v>
      </c>
      <c r="BD83" s="1365">
        <v>1.0721601545810699E-2</v>
      </c>
      <c r="BE83" s="1365">
        <v>3.6538089625537395E-3</v>
      </c>
      <c r="BF83" s="1365">
        <v>2.2327637299895287E-2</v>
      </c>
      <c r="BG83" s="1365">
        <v>1.2090915814042091E-2</v>
      </c>
      <c r="BH83" s="1365">
        <v>3.8146192709973548E-3</v>
      </c>
      <c r="BI83" s="1365">
        <v>5.0252633809577674E-4</v>
      </c>
      <c r="BJ83" s="1365">
        <v>1.7391288420185447E-3</v>
      </c>
      <c r="BK83" s="1365">
        <v>3.9866589941084385E-4</v>
      </c>
      <c r="BL83" s="1365">
        <v>2.8352984227240086E-3</v>
      </c>
      <c r="BM83" s="1365">
        <v>9.4648182857781649E-4</v>
      </c>
      <c r="BN83" s="1365">
        <v>0.13688087463378906</v>
      </c>
      <c r="BO83" s="1365">
        <v>4.2229965329170227E-3</v>
      </c>
      <c r="BP83" s="1365">
        <v>-5.7939393445849419E-3</v>
      </c>
      <c r="BQ83" s="1365">
        <v>6.1379112303256989E-3</v>
      </c>
      <c r="BR83" s="1365">
        <v>2.2286288440227509E-3</v>
      </c>
      <c r="BS83" s="1365">
        <v>1.6047105193138123E-2</v>
      </c>
      <c r="BT83" s="1365">
        <v>0.10706180334091187</v>
      </c>
      <c r="BU83" s="1365">
        <v>6.9764219224452972E-3</v>
      </c>
      <c r="BV83" s="1365">
        <v>0.60724887251853943</v>
      </c>
      <c r="BW83" s="1365">
        <v>1.7123911529779434E-2</v>
      </c>
      <c r="BX83" s="1365">
        <v>-8.2876100204885006E-3</v>
      </c>
      <c r="BY83" s="1365">
        <v>1.7394617199897766E-2</v>
      </c>
      <c r="BZ83" s="1365">
        <v>7.6925512403249741E-3</v>
      </c>
      <c r="CA83" s="1365">
        <v>6.3974823802709579E-2</v>
      </c>
      <c r="CB83" s="1365">
        <v>0.48597662150859833</v>
      </c>
      <c r="CC83" s="1365">
        <v>2.3373957723379135E-2</v>
      </c>
      <c r="CD83" s="1365">
        <v>0.47036799788475037</v>
      </c>
      <c r="CE83" s="1365">
        <v>1.2900914996862411E-2</v>
      </c>
      <c r="CF83" s="1365">
        <v>-2.4936706759035587E-3</v>
      </c>
      <c r="CG83" s="1365">
        <v>1.1256705969572067E-2</v>
      </c>
      <c r="CH83" s="1365">
        <v>5.4639223963022232E-3</v>
      </c>
      <c r="CI83" s="1365">
        <v>4.7927718609571457E-2</v>
      </c>
      <c r="CJ83" s="1365">
        <v>0.37891481816768646</v>
      </c>
      <c r="CK83" s="1365">
        <v>1.6397535800933838E-2</v>
      </c>
    </row>
    <row r="84" spans="1:89" x14ac:dyDescent="0.2">
      <c r="A84" s="1365">
        <v>1995</v>
      </c>
      <c r="B84" s="1365">
        <v>1</v>
      </c>
      <c r="C84" s="1365">
        <v>7.2758153080940247E-2</v>
      </c>
      <c r="D84" s="1365">
        <v>1.2934711761772633E-2</v>
      </c>
      <c r="E84" s="1365">
        <v>3.9230687543749809E-2</v>
      </c>
      <c r="F84" s="1365">
        <v>2.3867486044764519E-2</v>
      </c>
      <c r="G84" s="1365">
        <v>0.10747268050909042</v>
      </c>
      <c r="H84" s="1365">
        <v>0.68649053573608398</v>
      </c>
      <c r="I84" s="1365">
        <v>5.7245749980211258E-2</v>
      </c>
      <c r="J84" s="1365">
        <v>0.86500406265258789</v>
      </c>
      <c r="K84" s="1365">
        <v>6.8671874701976776E-2</v>
      </c>
      <c r="L84" s="1365">
        <v>2.007129555568099E-2</v>
      </c>
      <c r="M84" s="1365">
        <v>3.3350979909300804E-2</v>
      </c>
      <c r="N84" s="1365">
        <v>2.1701784804463387E-2</v>
      </c>
      <c r="O84" s="1365">
        <v>9.1927498579025269E-2</v>
      </c>
      <c r="P84" s="1365">
        <v>0.57888710498809814</v>
      </c>
      <c r="Q84" s="1365">
        <v>5.0393473356962204E-2</v>
      </c>
      <c r="R84" s="1365">
        <v>0.39952746033668518</v>
      </c>
      <c r="S84" s="1365">
        <v>5.536545068025589E-2</v>
      </c>
      <c r="T84" s="1365">
        <v>2.2813622839748859E-2</v>
      </c>
      <c r="U84" s="1365">
        <v>2.1808184683322906E-2</v>
      </c>
      <c r="V84" s="1365">
        <v>1.6310675069689751E-2</v>
      </c>
      <c r="W84" s="1365">
        <v>4.0203675627708435E-2</v>
      </c>
      <c r="X84" s="1365">
        <v>0.20908260345458984</v>
      </c>
      <c r="Y84" s="1365">
        <v>3.3943265676498413E-2</v>
      </c>
      <c r="Z84" s="1365">
        <v>0.28689214587211609</v>
      </c>
      <c r="AA84" s="1365">
        <v>5.0117868930101395E-2</v>
      </c>
      <c r="AB84" s="1365">
        <v>2.1523754810914397E-2</v>
      </c>
      <c r="AC84" s="1365">
        <v>1.6904956661164761E-2</v>
      </c>
      <c r="AD84" s="1365">
        <v>1.4449738897383213E-2</v>
      </c>
      <c r="AE84" s="1365">
        <v>2.7286157011985779E-2</v>
      </c>
      <c r="AF84" s="1365">
        <v>0.12775775790214539</v>
      </c>
      <c r="AG84" s="1365">
        <v>2.885192446410656E-2</v>
      </c>
      <c r="AH84" s="1365">
        <v>0.14225444197654724</v>
      </c>
      <c r="AI84" s="1365">
        <v>3.7939850240945816E-2</v>
      </c>
      <c r="AJ84" s="1365">
        <v>1.5674846537876874E-2</v>
      </c>
      <c r="AK84" s="1365">
        <v>8.5660251788794994E-3</v>
      </c>
      <c r="AL84" s="1365">
        <v>9.3013681471347809E-3</v>
      </c>
      <c r="AM84" s="1365">
        <v>1.0399481281638145E-2</v>
      </c>
      <c r="AN84" s="1365">
        <v>4.505370557308197E-2</v>
      </c>
      <c r="AO84" s="1365">
        <v>1.5319166705012321E-2</v>
      </c>
      <c r="AP84" s="1365">
        <v>0.10690464079380035</v>
      </c>
      <c r="AQ84" s="1365">
        <v>3.2989118248224258E-2</v>
      </c>
      <c r="AR84" s="1365">
        <v>1.3096652459353209E-2</v>
      </c>
      <c r="AS84" s="1365">
        <v>6.3156792894005775E-3</v>
      </c>
      <c r="AT84" s="1365">
        <v>7.1821217425167561E-3</v>
      </c>
      <c r="AU84" s="1365">
        <v>6.8863136693835258E-3</v>
      </c>
      <c r="AV84" s="1365">
        <v>3.0055718496441841E-2</v>
      </c>
      <c r="AW84" s="1365">
        <v>1.0379034094512463E-2</v>
      </c>
      <c r="AX84" s="1365">
        <v>5.6433379650115967E-2</v>
      </c>
      <c r="AY84" s="1365">
        <v>2.2903820499777794E-2</v>
      </c>
      <c r="AZ84" s="1365">
        <v>8.394915159442462E-3</v>
      </c>
      <c r="BA84" s="1365">
        <v>2.7723907260224223E-3</v>
      </c>
      <c r="BB84" s="1365">
        <v>3.9386763237416744E-3</v>
      </c>
      <c r="BC84" s="1365">
        <v>2.4360986426472664E-3</v>
      </c>
      <c r="BD84" s="1365">
        <v>1.2215582653880119E-2</v>
      </c>
      <c r="BE84" s="1365">
        <v>3.7718967068940401E-3</v>
      </c>
      <c r="BF84" s="1365">
        <v>2.3417932912707329E-2</v>
      </c>
      <c r="BG84" s="1365">
        <v>1.2397203594446182E-2</v>
      </c>
      <c r="BH84" s="1365">
        <v>3.7199479788796452E-3</v>
      </c>
      <c r="BI84" s="1365">
        <v>6.8395417474675924E-4</v>
      </c>
      <c r="BJ84" s="1365">
        <v>1.9198110094293952E-3</v>
      </c>
      <c r="BK84" s="1365">
        <v>4.7114433255046606E-4</v>
      </c>
      <c r="BL84" s="1365">
        <v>3.2459113281220198E-3</v>
      </c>
      <c r="BM84" s="1365">
        <v>9.7995961550623178E-4</v>
      </c>
      <c r="BN84" s="1365">
        <v>0.13499593734741211</v>
      </c>
      <c r="BO84" s="1365">
        <v>4.0862783789634705E-3</v>
      </c>
      <c r="BP84" s="1365">
        <v>-7.1365837939083576E-3</v>
      </c>
      <c r="BQ84" s="1365">
        <v>5.8797076344490051E-3</v>
      </c>
      <c r="BR84" s="1365">
        <v>2.1657012403011322E-3</v>
      </c>
      <c r="BS84" s="1365">
        <v>1.5545181930065155E-2</v>
      </c>
      <c r="BT84" s="1365">
        <v>0.10760343074798584</v>
      </c>
      <c r="BU84" s="1365">
        <v>6.852276623249054E-3</v>
      </c>
      <c r="BV84" s="1365">
        <v>0.60047253966331482</v>
      </c>
      <c r="BW84" s="1365">
        <v>1.7392702400684357E-2</v>
      </c>
      <c r="BX84" s="1365">
        <v>-9.8789110779762268E-3</v>
      </c>
      <c r="BY84" s="1365">
        <v>1.7422502860426903E-2</v>
      </c>
      <c r="BZ84" s="1365">
        <v>7.5568109750747681E-3</v>
      </c>
      <c r="CA84" s="1365">
        <v>6.7269004881381989E-2</v>
      </c>
      <c r="CB84" s="1365">
        <v>0.47740793228149414</v>
      </c>
      <c r="CC84" s="1365">
        <v>2.3302484303712845E-2</v>
      </c>
      <c r="CD84" s="1365">
        <v>0.46547660231590271</v>
      </c>
      <c r="CE84" s="1365">
        <v>1.3306424021720886E-2</v>
      </c>
      <c r="CF84" s="1365">
        <v>-2.7423272840678692E-3</v>
      </c>
      <c r="CG84" s="1365">
        <v>1.1542795225977898E-2</v>
      </c>
      <c r="CH84" s="1365">
        <v>5.3911097347736359E-3</v>
      </c>
      <c r="CI84" s="1365">
        <v>5.1723822951316833E-2</v>
      </c>
      <c r="CJ84" s="1365">
        <v>0.3698045015335083</v>
      </c>
      <c r="CK84" s="1365">
        <v>1.6450207680463791E-2</v>
      </c>
    </row>
    <row r="85" spans="1:89" x14ac:dyDescent="0.2">
      <c r="A85" s="1365">
        <v>1996</v>
      </c>
      <c r="B85" s="1365">
        <v>1</v>
      </c>
      <c r="C85" s="1365">
        <v>7.7029235661029816E-2</v>
      </c>
      <c r="D85" s="1365">
        <v>1.0501273907721043E-2</v>
      </c>
      <c r="E85" s="1365">
        <v>3.9624366909265518E-2</v>
      </c>
      <c r="F85" s="1365">
        <v>2.53626499325037E-2</v>
      </c>
      <c r="G85" s="1365">
        <v>0.10945653170347214</v>
      </c>
      <c r="H85" s="1365">
        <v>0.6774788498878479</v>
      </c>
      <c r="I85" s="1365">
        <v>6.0547079890966415E-2</v>
      </c>
      <c r="J85" s="1365">
        <v>0.86632376909255981</v>
      </c>
      <c r="K85" s="1365">
        <v>7.3210678994655609E-2</v>
      </c>
      <c r="L85" s="1365">
        <v>1.7979435622692108E-2</v>
      </c>
      <c r="M85" s="1365">
        <v>3.3389488235116005E-2</v>
      </c>
      <c r="N85" s="1365">
        <v>2.3245999589562416E-2</v>
      </c>
      <c r="O85" s="1365">
        <v>9.3991614878177643E-2</v>
      </c>
      <c r="P85" s="1365">
        <v>0.57088643312454224</v>
      </c>
      <c r="Q85" s="1365">
        <v>5.3620174527168274E-2</v>
      </c>
      <c r="R85" s="1365">
        <v>0.40766572952270508</v>
      </c>
      <c r="S85" s="1365">
        <v>5.9626705944538116E-2</v>
      </c>
      <c r="T85" s="1365">
        <v>2.1711803739890456E-2</v>
      </c>
      <c r="U85" s="1365">
        <v>2.1247684024274349E-2</v>
      </c>
      <c r="V85" s="1365">
        <v>1.7850147560238838E-2</v>
      </c>
      <c r="W85" s="1365">
        <v>4.1216500103473663E-2</v>
      </c>
      <c r="X85" s="1365">
        <v>0.20927442610263824</v>
      </c>
      <c r="Y85" s="1365">
        <v>3.6738451570272446E-2</v>
      </c>
      <c r="Z85" s="1365">
        <v>0.29590636491775513</v>
      </c>
      <c r="AA85" s="1365">
        <v>5.4247595369815826E-2</v>
      </c>
      <c r="AB85" s="1365">
        <v>2.0559860509820282E-2</v>
      </c>
      <c r="AC85" s="1365">
        <v>1.6330073587596416E-2</v>
      </c>
      <c r="AD85" s="1365">
        <v>1.5908109024167061E-2</v>
      </c>
      <c r="AE85" s="1365">
        <v>2.8630034998059273E-2</v>
      </c>
      <c r="AF85" s="1365">
        <v>0.12905579805374146</v>
      </c>
      <c r="AG85" s="1365">
        <v>3.1174883246421814E-2</v>
      </c>
      <c r="AH85" s="1365">
        <v>0.14932720363140106</v>
      </c>
      <c r="AI85" s="1365">
        <v>4.1271701455116272E-2</v>
      </c>
      <c r="AJ85" s="1365">
        <v>1.4956113474909216E-2</v>
      </c>
      <c r="AK85" s="1365">
        <v>8.2715926691889763E-3</v>
      </c>
      <c r="AL85" s="1365">
        <v>1.048622839152813E-2</v>
      </c>
      <c r="AM85" s="1365">
        <v>1.0763931088149548E-2</v>
      </c>
      <c r="AN85" s="1365">
        <v>4.6761259436607361E-2</v>
      </c>
      <c r="AO85" s="1365">
        <v>1.6816370189189911E-2</v>
      </c>
      <c r="AP85" s="1365">
        <v>0.1130412295460701</v>
      </c>
      <c r="AQ85" s="1365">
        <v>3.5981040447950363E-2</v>
      </c>
      <c r="AR85" s="1365">
        <v>1.2618894223123789E-2</v>
      </c>
      <c r="AS85" s="1365">
        <v>6.0221189633011818E-3</v>
      </c>
      <c r="AT85" s="1365">
        <v>8.1193428486585617E-3</v>
      </c>
      <c r="AU85" s="1365">
        <v>6.9863060489296913E-3</v>
      </c>
      <c r="AV85" s="1365">
        <v>3.1952746212482452E-2</v>
      </c>
      <c r="AW85" s="1365">
        <v>1.1360779404640198E-2</v>
      </c>
      <c r="AX85" s="1365">
        <v>6.1032555997371674E-2</v>
      </c>
      <c r="AY85" s="1365">
        <v>2.5192566215991974E-2</v>
      </c>
      <c r="AZ85" s="1365">
        <v>8.1764727547124494E-3</v>
      </c>
      <c r="BA85" s="1365">
        <v>2.5510392151772976E-3</v>
      </c>
      <c r="BB85" s="1365">
        <v>4.679068922996521E-3</v>
      </c>
      <c r="BC85" s="1365">
        <v>2.5499132461845875E-3</v>
      </c>
      <c r="BD85" s="1365">
        <v>1.3535690493881702E-2</v>
      </c>
      <c r="BE85" s="1365">
        <v>4.3478077277541161E-3</v>
      </c>
      <c r="BF85" s="1365">
        <v>2.6115799322724342E-2</v>
      </c>
      <c r="BG85" s="1365">
        <v>1.3643326237797737E-2</v>
      </c>
      <c r="BH85" s="1365">
        <v>3.6728416584992374E-3</v>
      </c>
      <c r="BI85" s="1365">
        <v>6.5858305606525391E-4</v>
      </c>
      <c r="BJ85" s="1365">
        <v>2.39032250829041E-3</v>
      </c>
      <c r="BK85" s="1365">
        <v>5.7031359756365418E-4</v>
      </c>
      <c r="BL85" s="1365">
        <v>4.0518925525248051E-3</v>
      </c>
      <c r="BM85" s="1365">
        <v>1.1285188375040889E-3</v>
      </c>
      <c r="BN85" s="1365">
        <v>0.13367623090744019</v>
      </c>
      <c r="BO85" s="1365">
        <v>3.8185566663742065E-3</v>
      </c>
      <c r="BP85" s="1365">
        <v>-7.4781617149710655E-3</v>
      </c>
      <c r="BQ85" s="1365">
        <v>6.2348786741495132E-3</v>
      </c>
      <c r="BR85" s="1365">
        <v>2.1166503429412842E-3</v>
      </c>
      <c r="BS85" s="1365">
        <v>1.5464916825294495E-2</v>
      </c>
      <c r="BT85" s="1365">
        <v>0.10659241676330566</v>
      </c>
      <c r="BU85" s="1365">
        <v>6.9269053637981415E-3</v>
      </c>
      <c r="BV85" s="1365">
        <v>0.59233427047729492</v>
      </c>
      <c r="BW85" s="1365">
        <v>1.7402529716491699E-2</v>
      </c>
      <c r="BX85" s="1365">
        <v>-1.1210529832169414E-2</v>
      </c>
      <c r="BY85" s="1365">
        <v>1.8376682884991169E-2</v>
      </c>
      <c r="BZ85" s="1365">
        <v>7.5125023722648621E-3</v>
      </c>
      <c r="CA85" s="1365">
        <v>6.8240031599998474E-2</v>
      </c>
      <c r="CB85" s="1365">
        <v>0.46820442378520966</v>
      </c>
      <c r="CC85" s="1365">
        <v>2.380862832069397E-2</v>
      </c>
      <c r="CD85" s="1365">
        <v>0.45865803956985474</v>
      </c>
      <c r="CE85" s="1365">
        <v>1.3583973050117493E-2</v>
      </c>
      <c r="CF85" s="1365">
        <v>-3.732368117198348E-3</v>
      </c>
      <c r="CG85" s="1365">
        <v>1.2141804210841656E-2</v>
      </c>
      <c r="CH85" s="1365">
        <v>5.3958520293235779E-3</v>
      </c>
      <c r="CI85" s="1365">
        <v>5.2775114774703979E-2</v>
      </c>
      <c r="CJ85" s="1365">
        <v>0.36161200702190399</v>
      </c>
      <c r="CK85" s="1365">
        <v>1.6881722956895828E-2</v>
      </c>
    </row>
    <row r="86" spans="1:89" x14ac:dyDescent="0.2">
      <c r="A86" s="1365">
        <v>1997</v>
      </c>
      <c r="B86" s="1365">
        <v>1</v>
      </c>
      <c r="C86" s="1365">
        <v>7.9091459512710571E-2</v>
      </c>
      <c r="D86" s="1365">
        <v>1.1408073827624321E-2</v>
      </c>
      <c r="E86" s="1365">
        <v>3.8709947839379311E-2</v>
      </c>
      <c r="F86" s="1365">
        <v>2.5914700701832771E-2</v>
      </c>
      <c r="G86" s="1365">
        <v>0.10955975949764252</v>
      </c>
      <c r="H86" s="1365">
        <v>0.67484915256500244</v>
      </c>
      <c r="I86" s="1365">
        <v>6.0466896742582321E-2</v>
      </c>
      <c r="J86" s="1365">
        <v>0.86715710163116455</v>
      </c>
      <c r="K86" s="1365">
        <v>7.5232997536659241E-2</v>
      </c>
      <c r="L86" s="1365">
        <v>1.8467086832970381E-2</v>
      </c>
      <c r="M86" s="1365">
        <v>3.2723888754844666E-2</v>
      </c>
      <c r="N86" s="1365">
        <v>2.3809077218174934E-2</v>
      </c>
      <c r="O86" s="1365">
        <v>9.4112366437911987E-2</v>
      </c>
      <c r="P86" s="1365">
        <v>0.56932896375656128</v>
      </c>
      <c r="Q86" s="1365">
        <v>5.3482759743928909E-2</v>
      </c>
      <c r="R86" s="1365">
        <v>0.41462612152099609</v>
      </c>
      <c r="S86" s="1365">
        <v>6.1687856912612915E-2</v>
      </c>
      <c r="T86" s="1365">
        <v>2.1965058054775E-2</v>
      </c>
      <c r="U86" s="1365">
        <v>2.0553743466734886E-2</v>
      </c>
      <c r="V86" s="1365">
        <v>1.8484434112906456E-2</v>
      </c>
      <c r="W86" s="1365">
        <v>4.2080208659172058E-2</v>
      </c>
      <c r="X86" s="1365">
        <v>0.21297970414161682</v>
      </c>
      <c r="Y86" s="1365">
        <v>3.6875121295452118E-2</v>
      </c>
      <c r="Z86" s="1365">
        <v>0.30362316966056824</v>
      </c>
      <c r="AA86" s="1365">
        <v>5.6348331272602081E-2</v>
      </c>
      <c r="AB86" s="1365">
        <v>2.094436134211719E-2</v>
      </c>
      <c r="AC86" s="1365">
        <v>1.5733298845589161E-2</v>
      </c>
      <c r="AD86" s="1365">
        <v>1.6574528068304062E-2</v>
      </c>
      <c r="AE86" s="1365">
        <v>2.9171155765652657E-2</v>
      </c>
      <c r="AF86" s="1365">
        <v>0.1334594190120697</v>
      </c>
      <c r="AG86" s="1365">
        <v>3.1392090022563934E-2</v>
      </c>
      <c r="AH86" s="1365">
        <v>0.15646354854106903</v>
      </c>
      <c r="AI86" s="1365">
        <v>4.2960062623023987E-2</v>
      </c>
      <c r="AJ86" s="1365">
        <v>1.5078718308359385E-2</v>
      </c>
      <c r="AK86" s="1365">
        <v>7.8498220536857843E-3</v>
      </c>
      <c r="AL86" s="1365">
        <v>1.1174706742167473E-2</v>
      </c>
      <c r="AM86" s="1365">
        <v>1.1575259268283844E-2</v>
      </c>
      <c r="AN86" s="1365">
        <v>5.0796501338481903E-2</v>
      </c>
      <c r="AO86" s="1365">
        <v>1.7028475180268288E-2</v>
      </c>
      <c r="AP86" s="1365">
        <v>0.11964888870716095</v>
      </c>
      <c r="AQ86" s="1365">
        <v>3.7573114037513733E-2</v>
      </c>
      <c r="AR86" s="1365">
        <v>1.2827069382183254E-2</v>
      </c>
      <c r="AS86" s="1365">
        <v>5.6192274205386639E-3</v>
      </c>
      <c r="AT86" s="1365">
        <v>8.8881077244877815E-3</v>
      </c>
      <c r="AU86" s="1365">
        <v>7.9515641555190086E-3</v>
      </c>
      <c r="AV86" s="1365">
        <v>3.4850850701332092E-2</v>
      </c>
      <c r="AW86" s="1365">
        <v>1.1938952840864658E-2</v>
      </c>
      <c r="AX86" s="1365">
        <v>6.5684430301189423E-2</v>
      </c>
      <c r="AY86" s="1365">
        <v>2.6336142793297768E-2</v>
      </c>
      <c r="AZ86" s="1365">
        <v>8.2838858870672993E-3</v>
      </c>
      <c r="BA86" s="1365">
        <v>2.3734803544357419E-3</v>
      </c>
      <c r="BB86" s="1365">
        <v>5.1622842438519001E-3</v>
      </c>
      <c r="BC86" s="1365">
        <v>3.2337328884750605E-3</v>
      </c>
      <c r="BD86" s="1365">
        <v>1.5721824020147324E-2</v>
      </c>
      <c r="BE86" s="1365">
        <v>4.5730802230536938E-3</v>
      </c>
      <c r="BF86" s="1365">
        <v>2.8346005827188492E-2</v>
      </c>
      <c r="BG86" s="1365">
        <v>1.435956172645092E-2</v>
      </c>
      <c r="BH86" s="1365">
        <v>3.787168687722442E-3</v>
      </c>
      <c r="BI86" s="1365">
        <v>5.5245379917323589E-4</v>
      </c>
      <c r="BJ86" s="1365">
        <v>2.6425675023347139E-3</v>
      </c>
      <c r="BK86" s="1365">
        <v>7.4659025995060802E-4</v>
      </c>
      <c r="BL86" s="1365">
        <v>5.0175995565950871E-3</v>
      </c>
      <c r="BM86" s="1365">
        <v>1.2400642735883594E-3</v>
      </c>
      <c r="BN86" s="1365">
        <v>0.13284289836883545</v>
      </c>
      <c r="BO86" s="1365">
        <v>3.8584619760513306E-3</v>
      </c>
      <c r="BP86" s="1365">
        <v>-7.0590130053460598E-3</v>
      </c>
      <c r="BQ86" s="1365">
        <v>5.9860590845346451E-3</v>
      </c>
      <c r="BR86" s="1365">
        <v>2.1056234836578369E-3</v>
      </c>
      <c r="BS86" s="1365">
        <v>1.544739305973053E-2</v>
      </c>
      <c r="BT86" s="1365">
        <v>0.10552018880844116</v>
      </c>
      <c r="BU86" s="1365">
        <v>6.9841369986534119E-3</v>
      </c>
      <c r="BV86" s="1365">
        <v>0.58537387847900391</v>
      </c>
      <c r="BW86" s="1365">
        <v>1.7403602600097656E-2</v>
      </c>
      <c r="BX86" s="1365">
        <v>-1.0556984227150679E-2</v>
      </c>
      <c r="BY86" s="1365">
        <v>1.8156204372644424E-2</v>
      </c>
      <c r="BZ86" s="1365">
        <v>7.4302665889263153E-3</v>
      </c>
      <c r="CA86" s="1365">
        <v>6.7479550838470459E-2</v>
      </c>
      <c r="CB86" s="1365">
        <v>0.46186944842338562</v>
      </c>
      <c r="CC86" s="1365">
        <v>2.3591775447130203E-2</v>
      </c>
      <c r="CD86" s="1365">
        <v>0.45253098011016846</v>
      </c>
      <c r="CE86" s="1365">
        <v>1.3545140624046326E-2</v>
      </c>
      <c r="CF86" s="1365">
        <v>-3.4979712218046188E-3</v>
      </c>
      <c r="CG86" s="1365">
        <v>1.2170145288109779E-2</v>
      </c>
      <c r="CH86" s="1365">
        <v>5.3246431052684784E-3</v>
      </c>
      <c r="CI86" s="1365">
        <v>5.2032157778739929E-2</v>
      </c>
      <c r="CJ86" s="1365">
        <v>0.35634925961494446</v>
      </c>
      <c r="CK86" s="1365">
        <v>1.6607638448476791E-2</v>
      </c>
    </row>
    <row r="87" spans="1:89" x14ac:dyDescent="0.2">
      <c r="A87" s="1365">
        <v>1998</v>
      </c>
      <c r="B87" s="1365">
        <v>1</v>
      </c>
      <c r="C87" s="1365">
        <v>7.3189273476600647E-2</v>
      </c>
      <c r="D87" s="1365">
        <v>1.4035176020115614E-2</v>
      </c>
      <c r="E87" s="1365">
        <v>3.8570478558540344E-2</v>
      </c>
      <c r="F87" s="1365">
        <v>2.6776673272252083E-2</v>
      </c>
      <c r="G87" s="1365">
        <v>0.10398850589990616</v>
      </c>
      <c r="H87" s="1365">
        <v>0.68190240859985352</v>
      </c>
      <c r="I87" s="1365">
        <v>6.1537448316812515E-2</v>
      </c>
      <c r="J87" s="1365">
        <v>0.866721510887146</v>
      </c>
      <c r="K87" s="1365">
        <v>6.9883048534393311E-2</v>
      </c>
      <c r="L87" s="1365">
        <v>2.038924302905798E-2</v>
      </c>
      <c r="M87" s="1365">
        <v>3.21979820728302E-2</v>
      </c>
      <c r="N87" s="1365">
        <v>2.4688864126801491E-2</v>
      </c>
      <c r="O87" s="1365">
        <v>8.8057495653629303E-2</v>
      </c>
      <c r="P87" s="1365">
        <v>0.57699680328369141</v>
      </c>
      <c r="Q87" s="1365">
        <v>5.4508019238710403E-2</v>
      </c>
      <c r="R87" s="1365">
        <v>0.41795551776885986</v>
      </c>
      <c r="S87" s="1365">
        <v>5.8064468204975128E-2</v>
      </c>
      <c r="T87" s="1365">
        <v>2.3740944801829755E-2</v>
      </c>
      <c r="U87" s="1365">
        <v>2.0289582200348377E-2</v>
      </c>
      <c r="V87" s="1365">
        <v>1.945842057466507E-2</v>
      </c>
      <c r="W87" s="1365">
        <v>4.015028104186058E-2</v>
      </c>
      <c r="X87" s="1365">
        <v>0.21791628003120422</v>
      </c>
      <c r="Y87" s="1365">
        <v>3.8335539400577545E-2</v>
      </c>
      <c r="Z87" s="1365">
        <v>0.30726772546768188</v>
      </c>
      <c r="AA87" s="1365">
        <v>5.3231436759233475E-2</v>
      </c>
      <c r="AB87" s="1365">
        <v>2.2510543349198997E-2</v>
      </c>
      <c r="AC87" s="1365">
        <v>1.5403497964143753E-2</v>
      </c>
      <c r="AD87" s="1365">
        <v>1.7598003149032593E-2</v>
      </c>
      <c r="AE87" s="1365">
        <v>2.7779901400208473E-2</v>
      </c>
      <c r="AF87" s="1365">
        <v>0.13775971531867981</v>
      </c>
      <c r="AG87" s="1365">
        <v>3.2984629273414612E-2</v>
      </c>
      <c r="AH87" s="1365">
        <v>0.15995754301548004</v>
      </c>
      <c r="AI87" s="1365">
        <v>4.0995769202709198E-2</v>
      </c>
      <c r="AJ87" s="1365">
        <v>1.6759631398599595E-2</v>
      </c>
      <c r="AK87" s="1365">
        <v>7.5091244652867317E-3</v>
      </c>
      <c r="AL87" s="1365">
        <v>1.1882453225553036E-2</v>
      </c>
      <c r="AM87" s="1365">
        <v>1.0655530728399754E-2</v>
      </c>
      <c r="AN87" s="1365">
        <v>5.419887974858284E-2</v>
      </c>
      <c r="AO87" s="1365">
        <v>1.795615628361702E-2</v>
      </c>
      <c r="AP87" s="1365">
        <v>0.12287678569555283</v>
      </c>
      <c r="AQ87" s="1365">
        <v>3.5994958132505417E-2</v>
      </c>
      <c r="AR87" s="1365">
        <v>1.4193018345395103E-2</v>
      </c>
      <c r="AS87" s="1365">
        <v>5.3767720237374306E-3</v>
      </c>
      <c r="AT87" s="1365">
        <v>9.4245662912726402E-3</v>
      </c>
      <c r="AU87" s="1365">
        <v>7.0390910841524601E-3</v>
      </c>
      <c r="AV87" s="1365">
        <v>3.8303647190332413E-2</v>
      </c>
      <c r="AW87" s="1365">
        <v>1.2544725090265274E-2</v>
      </c>
      <c r="AX87" s="1365">
        <v>6.8030782043933868E-2</v>
      </c>
      <c r="AY87" s="1365">
        <v>2.4826154112815857E-2</v>
      </c>
      <c r="AZ87" s="1365">
        <v>9.2888448853045702E-3</v>
      </c>
      <c r="BA87" s="1365">
        <v>2.2873673588037491E-3</v>
      </c>
      <c r="BB87" s="1365">
        <v>5.4319929331541061E-3</v>
      </c>
      <c r="BC87" s="1365">
        <v>2.8111182618886232E-3</v>
      </c>
      <c r="BD87" s="1365">
        <v>1.841948926448822E-2</v>
      </c>
      <c r="BE87" s="1365">
        <v>4.9658175557851791E-3</v>
      </c>
      <c r="BF87" s="1365">
        <v>2.9020832851529121E-2</v>
      </c>
      <c r="BG87" s="1365">
        <v>1.2872680090367794E-2</v>
      </c>
      <c r="BH87" s="1365">
        <v>4.1636070359345467E-3</v>
      </c>
      <c r="BI87" s="1365">
        <v>5.4906180594116449E-4</v>
      </c>
      <c r="BJ87" s="1365">
        <v>2.6853578165173531E-3</v>
      </c>
      <c r="BK87" s="1365">
        <v>8.0620287917554379E-4</v>
      </c>
      <c r="BL87" s="1365">
        <v>6.625377107411623E-3</v>
      </c>
      <c r="BM87" s="1365">
        <v>1.3185447314754128E-3</v>
      </c>
      <c r="BN87" s="1365">
        <v>0.133278489112854</v>
      </c>
      <c r="BO87" s="1365">
        <v>3.3062249422073364E-3</v>
      </c>
      <c r="BP87" s="1365">
        <v>-6.3540670089423656E-3</v>
      </c>
      <c r="BQ87" s="1365">
        <v>6.372496485710144E-3</v>
      </c>
      <c r="BR87" s="1365">
        <v>2.087809145450592E-3</v>
      </c>
      <c r="BS87" s="1365">
        <v>1.5931010246276855E-2</v>
      </c>
      <c r="BT87" s="1365">
        <v>0.10490560531616211</v>
      </c>
      <c r="BU87" s="1365">
        <v>7.0294290781021118E-3</v>
      </c>
      <c r="BV87" s="1365">
        <v>0.58204448223114014</v>
      </c>
      <c r="BW87" s="1365">
        <v>1.5124805271625519E-2</v>
      </c>
      <c r="BX87" s="1365">
        <v>-9.7057687817141414E-3</v>
      </c>
      <c r="BY87" s="1365">
        <v>1.8280896358191967E-2</v>
      </c>
      <c r="BZ87" s="1365">
        <v>7.3182526975870132E-3</v>
      </c>
      <c r="CA87" s="1365">
        <v>6.3838224858045578E-2</v>
      </c>
      <c r="CB87" s="1365">
        <v>0.46398612856864929</v>
      </c>
      <c r="CC87" s="1365">
        <v>2.320190891623497E-2</v>
      </c>
      <c r="CD87" s="1365">
        <v>0.44876599311828613</v>
      </c>
      <c r="CE87" s="1365">
        <v>1.1818580329418182E-2</v>
      </c>
      <c r="CF87" s="1365">
        <v>-3.3517017727717757E-3</v>
      </c>
      <c r="CG87" s="1365">
        <v>1.1908399872481823E-2</v>
      </c>
      <c r="CH87" s="1365">
        <v>5.2304435521364212E-3</v>
      </c>
      <c r="CI87" s="1365">
        <v>4.7907214611768723E-2</v>
      </c>
      <c r="CJ87" s="1365">
        <v>0.35908052325248718</v>
      </c>
      <c r="CK87" s="1365">
        <v>1.6172479838132858E-2</v>
      </c>
    </row>
    <row r="88" spans="1:89" x14ac:dyDescent="0.2">
      <c r="A88" s="1365">
        <v>1999</v>
      </c>
      <c r="B88" s="1365">
        <v>1</v>
      </c>
      <c r="C88" s="1365">
        <v>7.2561644017696381E-2</v>
      </c>
      <c r="D88" s="1365">
        <v>1.300905691459775E-2</v>
      </c>
      <c r="E88" s="1365">
        <v>3.8597684353590012E-2</v>
      </c>
      <c r="F88" s="1365">
        <v>2.7792982757091522E-2</v>
      </c>
      <c r="G88" s="1365">
        <v>0.10050919651985168</v>
      </c>
      <c r="H88" s="1365">
        <v>0.68483096361160278</v>
      </c>
      <c r="I88" s="1365">
        <v>6.2698490917682648E-2</v>
      </c>
      <c r="J88" s="1365">
        <v>0.86855494976043701</v>
      </c>
      <c r="K88" s="1365">
        <v>6.9065488874912262E-2</v>
      </c>
      <c r="L88" s="1365">
        <v>1.9066875334829092E-2</v>
      </c>
      <c r="M88" s="1365">
        <v>3.1910540536046028E-2</v>
      </c>
      <c r="N88" s="1365">
        <v>2.577623538672924E-2</v>
      </c>
      <c r="O88" s="1365">
        <v>8.4332771599292755E-2</v>
      </c>
      <c r="P88" s="1365">
        <v>0.58259588479995728</v>
      </c>
      <c r="Q88" s="1365">
        <v>5.580713227391243E-2</v>
      </c>
      <c r="R88" s="1365">
        <v>0.42263182997703552</v>
      </c>
      <c r="S88" s="1365">
        <v>5.7120952755212784E-2</v>
      </c>
      <c r="T88" s="1365">
        <v>2.2017937269993126E-2</v>
      </c>
      <c r="U88" s="1365">
        <v>1.9247334450483322E-2</v>
      </c>
      <c r="V88" s="1365">
        <v>2.0638791844248772E-2</v>
      </c>
      <c r="W88" s="1365">
        <v>3.8418099284172058E-2</v>
      </c>
      <c r="X88" s="1365">
        <v>0.22540554404258728</v>
      </c>
      <c r="Y88" s="1365">
        <v>3.9783164858818054E-2</v>
      </c>
      <c r="Z88" s="1365">
        <v>0.31182783842086792</v>
      </c>
      <c r="AA88" s="1365">
        <v>5.2392579615116119E-2</v>
      </c>
      <c r="AB88" s="1365">
        <v>2.1090057911351323E-2</v>
      </c>
      <c r="AC88" s="1365">
        <v>1.454687025398016E-2</v>
      </c>
      <c r="AD88" s="1365">
        <v>1.8573770299553871E-2</v>
      </c>
      <c r="AE88" s="1365">
        <v>2.6842277497053146E-2</v>
      </c>
      <c r="AF88" s="1365">
        <v>0.14456889033317566</v>
      </c>
      <c r="AG88" s="1365">
        <v>3.3813387155532837E-2</v>
      </c>
      <c r="AH88" s="1365">
        <v>0.16421596705913544</v>
      </c>
      <c r="AI88" s="1365">
        <v>4.0313377976417542E-2</v>
      </c>
      <c r="AJ88" s="1365">
        <v>1.587759586982429E-2</v>
      </c>
      <c r="AK88" s="1365">
        <v>6.9239414297044277E-3</v>
      </c>
      <c r="AL88" s="1365">
        <v>1.2718722224235535E-2</v>
      </c>
      <c r="AM88" s="1365">
        <v>1.0652943514287472E-2</v>
      </c>
      <c r="AN88" s="1365">
        <v>5.8714155107736588E-2</v>
      </c>
      <c r="AO88" s="1365">
        <v>1.9015222787857056E-2</v>
      </c>
      <c r="AP88" s="1365">
        <v>0.12694106996059418</v>
      </c>
      <c r="AQ88" s="1365">
        <v>3.5305045545101166E-2</v>
      </c>
      <c r="AR88" s="1365">
        <v>1.3503955473424867E-2</v>
      </c>
      <c r="AS88" s="1365">
        <v>4.8534260131418705E-3</v>
      </c>
      <c r="AT88" s="1365">
        <v>1.0239226743578911E-2</v>
      </c>
      <c r="AU88" s="1365">
        <v>7.1515846066176891E-3</v>
      </c>
      <c r="AV88" s="1365">
        <v>4.233483225107193E-2</v>
      </c>
      <c r="AW88" s="1365">
        <v>1.3552999123930931E-2</v>
      </c>
      <c r="AX88" s="1365">
        <v>7.1365304291248322E-2</v>
      </c>
      <c r="AY88" s="1365">
        <v>2.4385582655668259E-2</v>
      </c>
      <c r="AZ88" s="1365">
        <v>8.7646870888420381E-3</v>
      </c>
      <c r="BA88" s="1365">
        <v>2.0074394997209311E-3</v>
      </c>
      <c r="BB88" s="1365">
        <v>6.0199415311217308E-3</v>
      </c>
      <c r="BC88" s="1365">
        <v>3.0358964577317238E-3</v>
      </c>
      <c r="BD88" s="1365">
        <v>2.1518362686038017E-2</v>
      </c>
      <c r="BE88" s="1365">
        <v>5.6333933025598526E-3</v>
      </c>
      <c r="BF88" s="1365">
        <v>3.1033888459205627E-2</v>
      </c>
      <c r="BG88" s="1365">
        <v>1.2778513133525848E-2</v>
      </c>
      <c r="BH88" s="1365">
        <v>3.8184892032404605E-3</v>
      </c>
      <c r="BI88" s="1365">
        <v>4.287612100597471E-4</v>
      </c>
      <c r="BJ88" s="1365">
        <v>3.0325921252369881E-3</v>
      </c>
      <c r="BK88" s="1365">
        <v>1.0154152987524867E-3</v>
      </c>
      <c r="BL88" s="1365">
        <v>8.3473334088921547E-3</v>
      </c>
      <c r="BM88" s="1365">
        <v>1.6127843409776688E-3</v>
      </c>
      <c r="BN88" s="1365">
        <v>0.13144505023956299</v>
      </c>
      <c r="BO88" s="1365">
        <v>3.4961551427841187E-3</v>
      </c>
      <c r="BP88" s="1365">
        <v>-6.0578184202313423E-3</v>
      </c>
      <c r="BQ88" s="1365">
        <v>6.6871438175439835E-3</v>
      </c>
      <c r="BR88" s="1365">
        <v>2.0167473703622818E-3</v>
      </c>
      <c r="BS88" s="1365">
        <v>1.6176424920558929E-2</v>
      </c>
      <c r="BT88" s="1365">
        <v>0.10223507881164551</v>
      </c>
      <c r="BU88" s="1365">
        <v>6.8913586437702179E-3</v>
      </c>
      <c r="BV88" s="1365">
        <v>0.57736817002296448</v>
      </c>
      <c r="BW88" s="1365">
        <v>1.5440691262483597E-2</v>
      </c>
      <c r="BX88" s="1365">
        <v>-9.0088803553953767E-3</v>
      </c>
      <c r="BY88" s="1365">
        <v>1.9350349903106689E-2</v>
      </c>
      <c r="BZ88" s="1365">
        <v>7.1541909128427505E-3</v>
      </c>
      <c r="CA88" s="1365">
        <v>6.2091097235679626E-2</v>
      </c>
      <c r="CB88" s="1365">
        <v>0.4594254195690155</v>
      </c>
      <c r="CC88" s="1365">
        <v>2.2915326058864594E-2</v>
      </c>
      <c r="CD88" s="1365">
        <v>0.44592311978340149</v>
      </c>
      <c r="CE88" s="1365">
        <v>1.1944536119699478E-2</v>
      </c>
      <c r="CF88" s="1365">
        <v>-2.9510619351640344E-3</v>
      </c>
      <c r="CG88" s="1365">
        <v>1.2663206085562706E-2</v>
      </c>
      <c r="CH88" s="1365">
        <v>5.1374435424804688E-3</v>
      </c>
      <c r="CI88" s="1365">
        <v>4.5914672315120697E-2</v>
      </c>
      <c r="CJ88" s="1365">
        <v>0.35719034075737</v>
      </c>
      <c r="CK88" s="1365">
        <v>1.6023967415094376E-2</v>
      </c>
    </row>
    <row r="89" spans="1:89" x14ac:dyDescent="0.2">
      <c r="A89" s="1365">
        <v>2000</v>
      </c>
      <c r="B89" s="1365">
        <v>1</v>
      </c>
      <c r="C89" s="1365">
        <v>6.5518990159034729E-2</v>
      </c>
      <c r="D89" s="1365">
        <v>1.5194162726402283E-2</v>
      </c>
      <c r="E89" s="1365">
        <v>3.6686232313513756E-2</v>
      </c>
      <c r="F89" s="1365">
        <v>2.8652442619204521E-2</v>
      </c>
      <c r="G89" s="1365">
        <v>9.9171221256256104E-2</v>
      </c>
      <c r="H89" s="1365">
        <v>0.69172817468643188</v>
      </c>
      <c r="I89" s="1365">
        <v>6.3048742711544037E-2</v>
      </c>
      <c r="J89" s="1365">
        <v>0.86831969022750854</v>
      </c>
      <c r="K89" s="1365">
        <v>6.2483996152877808E-2</v>
      </c>
      <c r="L89" s="1365">
        <v>2.12203124538064E-2</v>
      </c>
      <c r="M89" s="1365">
        <v>3.0033723451197147E-2</v>
      </c>
      <c r="N89" s="1365">
        <v>2.665754035115242E-2</v>
      </c>
      <c r="O89" s="1365">
        <v>8.2712471485137939E-2</v>
      </c>
      <c r="P89" s="1365">
        <v>0.58889555931091309</v>
      </c>
      <c r="Q89" s="1365">
        <v>5.6316066533327103E-2</v>
      </c>
      <c r="R89" s="1365">
        <v>0.42755627632141113</v>
      </c>
      <c r="S89" s="1365">
        <v>5.2484896034002304E-2</v>
      </c>
      <c r="T89" s="1365">
        <v>2.4199598119594157E-2</v>
      </c>
      <c r="U89" s="1365">
        <v>1.7872032709419727E-2</v>
      </c>
      <c r="V89" s="1365">
        <v>2.148870937526226E-2</v>
      </c>
      <c r="W89" s="1365">
        <v>3.7989623844623566E-2</v>
      </c>
      <c r="X89" s="1365">
        <v>0.23342515528202057</v>
      </c>
      <c r="Y89" s="1365">
        <v>4.0096249431371689E-2</v>
      </c>
      <c r="Z89" s="1365">
        <v>0.31713983416557312</v>
      </c>
      <c r="AA89" s="1365">
        <v>4.8207599669694901E-2</v>
      </c>
      <c r="AB89" s="1365">
        <v>2.2875702823512256E-2</v>
      </c>
      <c r="AC89" s="1365">
        <v>1.3183171860873699E-2</v>
      </c>
      <c r="AD89" s="1365">
        <v>1.9477322697639465E-2</v>
      </c>
      <c r="AE89" s="1365">
        <v>2.6333559304475784E-2</v>
      </c>
      <c r="AF89" s="1365">
        <v>0.15242941677570343</v>
      </c>
      <c r="AG89" s="1365">
        <v>3.463306650519371E-2</v>
      </c>
      <c r="AH89" s="1365">
        <v>0.1702275425195694</v>
      </c>
      <c r="AI89" s="1365">
        <v>3.7621013820171356E-2</v>
      </c>
      <c r="AJ89" s="1365">
        <v>1.7225188261363655E-2</v>
      </c>
      <c r="AK89" s="1365">
        <v>6.1515315901488066E-3</v>
      </c>
      <c r="AL89" s="1365">
        <v>1.358436793088913E-2</v>
      </c>
      <c r="AM89" s="1365">
        <v>1.0752747766673565E-2</v>
      </c>
      <c r="AN89" s="1365">
        <v>6.4806856215000153E-2</v>
      </c>
      <c r="AO89" s="1365">
        <v>2.0085845142602921E-2</v>
      </c>
      <c r="AP89" s="1365">
        <v>0.13277429342269897</v>
      </c>
      <c r="AQ89" s="1365">
        <v>3.3207803964614868E-2</v>
      </c>
      <c r="AR89" s="1365">
        <v>1.4844984980300069E-2</v>
      </c>
      <c r="AS89" s="1365">
        <v>4.2919307015836239E-3</v>
      </c>
      <c r="AT89" s="1365">
        <v>1.0974422097206116E-2</v>
      </c>
      <c r="AU89" s="1365">
        <v>7.3305382393300533E-3</v>
      </c>
      <c r="AV89" s="1365">
        <v>4.7638975083827972E-2</v>
      </c>
      <c r="AW89" s="1365">
        <v>1.4485639519989491E-2</v>
      </c>
      <c r="AX89" s="1365">
        <v>7.6346464455127716E-2</v>
      </c>
      <c r="AY89" s="1365">
        <v>2.3451313376426697E-2</v>
      </c>
      <c r="AZ89" s="1365">
        <v>9.6570528367010411E-3</v>
      </c>
      <c r="BA89" s="1365">
        <v>1.6920083435252309E-3</v>
      </c>
      <c r="BB89" s="1365">
        <v>6.4284857362508774E-3</v>
      </c>
      <c r="BC89" s="1365">
        <v>3.3142284955829382E-3</v>
      </c>
      <c r="BD89" s="1365">
        <v>2.5639250874519348E-2</v>
      </c>
      <c r="BE89" s="1365">
        <v>6.1641228385269642E-3</v>
      </c>
      <c r="BF89" s="1365">
        <v>3.412984311580658E-2</v>
      </c>
      <c r="BG89" s="1365">
        <v>1.30837457254529E-2</v>
      </c>
      <c r="BH89" s="1365">
        <v>4.2861980105044495E-3</v>
      </c>
      <c r="BI89" s="1365">
        <v>3.1335408857557923E-4</v>
      </c>
      <c r="BJ89" s="1365">
        <v>3.156398655846715E-3</v>
      </c>
      <c r="BK89" s="1365">
        <v>1.0855080327019095E-3</v>
      </c>
      <c r="BL89" s="1365">
        <v>1.0340225882828236E-2</v>
      </c>
      <c r="BM89" s="1365">
        <v>1.8644127994775772E-3</v>
      </c>
      <c r="BN89" s="1365">
        <v>0.13168030977249146</v>
      </c>
      <c r="BO89" s="1365">
        <v>3.0349940061569214E-3</v>
      </c>
      <c r="BP89" s="1365">
        <v>-6.0261497274041176E-3</v>
      </c>
      <c r="BQ89" s="1365">
        <v>6.6525088623166084E-3</v>
      </c>
      <c r="BR89" s="1365">
        <v>1.9949022680521011E-3</v>
      </c>
      <c r="BS89" s="1365">
        <v>1.6458749771118164E-2</v>
      </c>
      <c r="BT89" s="1365">
        <v>0.1028326153755188</v>
      </c>
      <c r="BU89" s="1365">
        <v>6.7326761782169342E-3</v>
      </c>
      <c r="BV89" s="1365">
        <v>0.57244372367858887</v>
      </c>
      <c r="BW89" s="1365">
        <v>1.3034094125032425E-2</v>
      </c>
      <c r="BX89" s="1365">
        <v>-9.005435393191874E-3</v>
      </c>
      <c r="BY89" s="1365">
        <v>1.8814199604094028E-2</v>
      </c>
      <c r="BZ89" s="1365">
        <v>7.1637332439422607E-3</v>
      </c>
      <c r="CA89" s="1365">
        <v>6.1181597411632538E-2</v>
      </c>
      <c r="CB89" s="1365">
        <v>0.45830301940441132</v>
      </c>
      <c r="CC89" s="1365">
        <v>2.2952493280172348E-2</v>
      </c>
      <c r="CD89" s="1365">
        <v>0.44076341390609741</v>
      </c>
      <c r="CE89" s="1365">
        <v>9.9991001188755035E-3</v>
      </c>
      <c r="CF89" s="1365">
        <v>-2.9792856657877564E-3</v>
      </c>
      <c r="CG89" s="1365">
        <v>1.216169074177742E-2</v>
      </c>
      <c r="CH89" s="1365">
        <v>5.1688309758901596E-3</v>
      </c>
      <c r="CI89" s="1365">
        <v>4.4722847640514374E-2</v>
      </c>
      <c r="CJ89" s="1365">
        <v>0.35547040402889252</v>
      </c>
      <c r="CK89" s="1365">
        <v>1.6219817101955414E-2</v>
      </c>
    </row>
    <row r="90" spans="1:89" x14ac:dyDescent="0.2">
      <c r="A90" s="1365">
        <v>2001</v>
      </c>
      <c r="B90" s="1365">
        <v>1</v>
      </c>
      <c r="C90" s="1365">
        <v>6.1526667326688766E-2</v>
      </c>
      <c r="D90" s="1365">
        <v>1.5739512629806995E-2</v>
      </c>
      <c r="E90" s="1365">
        <v>3.8156324997544289E-2</v>
      </c>
      <c r="F90" s="1365">
        <v>3.1745303422212601E-2</v>
      </c>
      <c r="G90" s="1365">
        <v>9.5370188355445862E-2</v>
      </c>
      <c r="H90" s="1365">
        <v>0.69089120626449585</v>
      </c>
      <c r="I90" s="1365">
        <v>6.6570766270160675E-2</v>
      </c>
      <c r="J90" s="1365">
        <v>0.86800080537796021</v>
      </c>
      <c r="K90" s="1365">
        <v>5.8816660195589066E-2</v>
      </c>
      <c r="L90" s="1365">
        <v>2.1765425568446517E-2</v>
      </c>
      <c r="M90" s="1365">
        <v>3.1449808739125729E-2</v>
      </c>
      <c r="N90" s="1365">
        <v>2.9650606215000153E-2</v>
      </c>
      <c r="O90" s="1365">
        <v>7.8926697373390198E-2</v>
      </c>
      <c r="P90" s="1365">
        <v>0.58787143230438232</v>
      </c>
      <c r="Q90" s="1365">
        <v>5.95201775431633E-2</v>
      </c>
      <c r="R90" s="1365">
        <v>0.42161822319030762</v>
      </c>
      <c r="S90" s="1365">
        <v>4.9330830574035645E-2</v>
      </c>
      <c r="T90" s="1365">
        <v>2.460127102676779E-2</v>
      </c>
      <c r="U90" s="1365">
        <v>1.8629381433129311E-2</v>
      </c>
      <c r="V90" s="1365">
        <v>2.4275025352835655E-2</v>
      </c>
      <c r="W90" s="1365">
        <v>3.4654546529054642E-2</v>
      </c>
      <c r="X90" s="1365">
        <v>0.22730109095573425</v>
      </c>
      <c r="Y90" s="1365">
        <v>4.2826056480407715E-2</v>
      </c>
      <c r="Z90" s="1365">
        <v>0.31029805541038513</v>
      </c>
      <c r="AA90" s="1365">
        <v>4.5439247041940689E-2</v>
      </c>
      <c r="AB90" s="1365">
        <v>2.3313248646445572E-2</v>
      </c>
      <c r="AC90" s="1365">
        <v>1.3970625586807728E-2</v>
      </c>
      <c r="AD90" s="1365">
        <v>2.2163419052958488E-2</v>
      </c>
      <c r="AE90" s="1365">
        <v>2.400897815823555E-2</v>
      </c>
      <c r="AF90" s="1365">
        <v>0.14456725120544434</v>
      </c>
      <c r="AG90" s="1365">
        <v>3.6835275590419769E-2</v>
      </c>
      <c r="AH90" s="1365">
        <v>0.16349966824054718</v>
      </c>
      <c r="AI90" s="1365">
        <v>3.5522293299436569E-2</v>
      </c>
      <c r="AJ90" s="1365">
        <v>1.7755427805241197E-2</v>
      </c>
      <c r="AK90" s="1365">
        <v>6.8079689517617226E-3</v>
      </c>
      <c r="AL90" s="1365">
        <v>1.616036519408226E-2</v>
      </c>
      <c r="AM90" s="1365">
        <v>8.9350016787648201E-3</v>
      </c>
      <c r="AN90" s="1365">
        <v>5.6154318153858185E-2</v>
      </c>
      <c r="AO90" s="1365">
        <v>2.2164294496178627E-2</v>
      </c>
      <c r="AP90" s="1365">
        <v>0.12654216587543488</v>
      </c>
      <c r="AQ90" s="1365">
        <v>3.1360097229480743E-2</v>
      </c>
      <c r="AR90" s="1365">
        <v>1.5296813828172162E-2</v>
      </c>
      <c r="AS90" s="1365">
        <v>4.9029034562408924E-3</v>
      </c>
      <c r="AT90" s="1365">
        <v>1.3370786793529987E-2</v>
      </c>
      <c r="AU90" s="1365">
        <v>6.162373349070549E-3</v>
      </c>
      <c r="AV90" s="1365">
        <v>3.9598606526851654E-2</v>
      </c>
      <c r="AW90" s="1365">
        <v>1.5850592404603958E-2</v>
      </c>
      <c r="AX90" s="1365">
        <v>7.1050785481929779E-2</v>
      </c>
      <c r="AY90" s="1365">
        <v>2.1875470876693726E-2</v>
      </c>
      <c r="AZ90" s="1365">
        <v>1.016968727344647E-2</v>
      </c>
      <c r="BA90" s="1365">
        <v>2.170575549826026E-3</v>
      </c>
      <c r="BB90" s="1365">
        <v>8.4191663190722466E-3</v>
      </c>
      <c r="BC90" s="1365">
        <v>2.4385454598814249E-3</v>
      </c>
      <c r="BD90" s="1365">
        <v>1.9011881202459335E-2</v>
      </c>
      <c r="BE90" s="1365">
        <v>6.9654593244194984E-3</v>
      </c>
      <c r="BF90" s="1365">
        <v>3.0819818377494812E-2</v>
      </c>
      <c r="BG90" s="1365">
        <v>1.169850118458271E-2</v>
      </c>
      <c r="BH90" s="1365">
        <v>4.7958974246284924E-3</v>
      </c>
      <c r="BI90" s="1365">
        <v>5.7534199731890112E-4</v>
      </c>
      <c r="BJ90" s="1365">
        <v>4.2109065689146519E-3</v>
      </c>
      <c r="BK90" s="1365">
        <v>7.3742424137890339E-4</v>
      </c>
      <c r="BL90" s="1365">
        <v>6.823565810918808E-3</v>
      </c>
      <c r="BM90" s="1365">
        <v>1.9781815353780985E-3</v>
      </c>
      <c r="BN90" s="1365">
        <v>0.13199919462203979</v>
      </c>
      <c r="BO90" s="1365">
        <v>2.7100071310997009E-3</v>
      </c>
      <c r="BP90" s="1365">
        <v>-6.0259129386395216E-3</v>
      </c>
      <c r="BQ90" s="1365">
        <v>6.70651625841856E-3</v>
      </c>
      <c r="BR90" s="1365">
        <v>2.0946972072124481E-3</v>
      </c>
      <c r="BS90" s="1365">
        <v>1.6443490982055664E-2</v>
      </c>
      <c r="BT90" s="1365">
        <v>0.10301977396011353</v>
      </c>
      <c r="BU90" s="1365">
        <v>7.0505887269973755E-3</v>
      </c>
      <c r="BV90" s="1365">
        <v>0.57838177680969238</v>
      </c>
      <c r="BW90" s="1365">
        <v>1.2195836752653122E-2</v>
      </c>
      <c r="BX90" s="1365">
        <v>-8.8617583969607949E-3</v>
      </c>
      <c r="BY90" s="1365">
        <v>1.9526943564414978E-2</v>
      </c>
      <c r="BZ90" s="1365">
        <v>7.4702780693769455E-3</v>
      </c>
      <c r="CA90" s="1365">
        <v>6.071564182639122E-2</v>
      </c>
      <c r="CB90" s="1365">
        <v>0.4635901153087616</v>
      </c>
      <c r="CC90" s="1365">
        <v>2.374470978975296E-2</v>
      </c>
      <c r="CD90" s="1365">
        <v>0.44638258218765259</v>
      </c>
      <c r="CE90" s="1365">
        <v>9.485829621553421E-3</v>
      </c>
      <c r="CF90" s="1365">
        <v>-2.8358454583212733E-3</v>
      </c>
      <c r="CG90" s="1365">
        <v>1.2820427305996418E-2</v>
      </c>
      <c r="CH90" s="1365">
        <v>5.3755808621644974E-3</v>
      </c>
      <c r="CI90" s="1365">
        <v>4.4272150844335556E-2</v>
      </c>
      <c r="CJ90" s="1365">
        <v>0.36057034134864807</v>
      </c>
      <c r="CK90" s="1365">
        <v>1.6694121062755585E-2</v>
      </c>
    </row>
    <row r="91" spans="1:89" x14ac:dyDescent="0.2">
      <c r="A91" s="1365">
        <v>2002</v>
      </c>
      <c r="B91" s="1365">
        <v>1</v>
      </c>
      <c r="C91" s="1365">
        <v>6.5825089812278748E-2</v>
      </c>
      <c r="D91" s="1365">
        <v>1.1878547258675098E-2</v>
      </c>
      <c r="E91" s="1365">
        <v>3.9947599172592163E-2</v>
      </c>
      <c r="F91" s="1365">
        <v>3.275100514292717E-2</v>
      </c>
      <c r="G91" s="1365">
        <v>9.7025923430919647E-2</v>
      </c>
      <c r="H91" s="1365">
        <v>0.68493223190307617</v>
      </c>
      <c r="I91" s="1365">
        <v>6.7639641463756561E-2</v>
      </c>
      <c r="J91" s="1365">
        <v>0.86892521381378174</v>
      </c>
      <c r="K91" s="1365">
        <v>6.2663912773132324E-2</v>
      </c>
      <c r="L91" s="1365">
        <v>1.7908182693645358E-2</v>
      </c>
      <c r="M91" s="1365">
        <v>3.3037127926945686E-2</v>
      </c>
      <c r="N91" s="1365">
        <v>3.0624391511082649E-2</v>
      </c>
      <c r="O91" s="1365">
        <v>8.0218188464641571E-2</v>
      </c>
      <c r="P91" s="1365">
        <v>0.58399695158004761</v>
      </c>
      <c r="Q91" s="1365">
        <v>6.0476426035165787E-2</v>
      </c>
      <c r="R91" s="1365">
        <v>0.41814729571342468</v>
      </c>
      <c r="S91" s="1365">
        <v>5.2248522639274597E-2</v>
      </c>
      <c r="T91" s="1365">
        <v>2.1494299522601068E-2</v>
      </c>
      <c r="U91" s="1365">
        <v>1.9379999488592148E-2</v>
      </c>
      <c r="V91" s="1365">
        <v>2.508736215531826E-2</v>
      </c>
      <c r="W91" s="1365">
        <v>3.4522596746683121E-2</v>
      </c>
      <c r="X91" s="1365">
        <v>0.22166170179843903</v>
      </c>
      <c r="Y91" s="1365">
        <v>4.3752815574407578E-2</v>
      </c>
      <c r="Z91" s="1365">
        <v>0.30602166056632996</v>
      </c>
      <c r="AA91" s="1365">
        <v>4.7958489507436752E-2</v>
      </c>
      <c r="AB91" s="1365">
        <v>2.0724408444948494E-2</v>
      </c>
      <c r="AC91" s="1365">
        <v>1.4582997187972069E-2</v>
      </c>
      <c r="AD91" s="1365">
        <v>2.3089760914444923E-2</v>
      </c>
      <c r="AE91" s="1365">
        <v>2.3130949586629868E-2</v>
      </c>
      <c r="AF91" s="1365">
        <v>0.13844124972820282</v>
      </c>
      <c r="AG91" s="1365">
        <v>3.8093816488981247E-2</v>
      </c>
      <c r="AH91" s="1365">
        <v>0.15908767282962799</v>
      </c>
      <c r="AI91" s="1365">
        <v>3.7439517676830292E-2</v>
      </c>
      <c r="AJ91" s="1365">
        <v>1.5869888244196773E-2</v>
      </c>
      <c r="AK91" s="1365">
        <v>7.0678130723536015E-3</v>
      </c>
      <c r="AL91" s="1365">
        <v>1.7089361324906349E-2</v>
      </c>
      <c r="AM91" s="1365">
        <v>8.3515793085098267E-3</v>
      </c>
      <c r="AN91" s="1365">
        <v>5.0105467438697815E-2</v>
      </c>
      <c r="AO91" s="1365">
        <v>2.3164037615060806E-2</v>
      </c>
      <c r="AP91" s="1365">
        <v>0.1221064031124115</v>
      </c>
      <c r="AQ91" s="1365">
        <v>3.2995197921991348E-2</v>
      </c>
      <c r="AR91" s="1365">
        <v>1.365892932517454E-2</v>
      </c>
      <c r="AS91" s="1365">
        <v>4.96140425093472E-3</v>
      </c>
      <c r="AT91" s="1365">
        <v>1.4164576306939125E-2</v>
      </c>
      <c r="AU91" s="1365">
        <v>5.4828445427119732E-3</v>
      </c>
      <c r="AV91" s="1365">
        <v>3.4017249941825867E-2</v>
      </c>
      <c r="AW91" s="1365">
        <v>1.6826195642352104E-2</v>
      </c>
      <c r="AX91" s="1365">
        <v>6.7994475364685059E-2</v>
      </c>
      <c r="AY91" s="1365">
        <v>2.3435488343238831E-2</v>
      </c>
      <c r="AZ91" s="1365">
        <v>9.0047795456484891E-3</v>
      </c>
      <c r="BA91" s="1365">
        <v>2.2508756956085563E-3</v>
      </c>
      <c r="BB91" s="1365">
        <v>8.8869277387857437E-3</v>
      </c>
      <c r="BC91" s="1365">
        <v>2.1039664279669523E-3</v>
      </c>
      <c r="BD91" s="1365">
        <v>1.5163254924118519E-2</v>
      </c>
      <c r="BE91" s="1365">
        <v>7.1491817943751812E-3</v>
      </c>
      <c r="BF91" s="1365">
        <v>2.9840582981705666E-2</v>
      </c>
      <c r="BG91" s="1365">
        <v>1.3098441995680332E-2</v>
      </c>
      <c r="BH91" s="1365">
        <v>4.2297925328966812E-3</v>
      </c>
      <c r="BI91" s="1365">
        <v>6.4236846810672432E-4</v>
      </c>
      <c r="BJ91" s="1365">
        <v>4.618021659553051E-3</v>
      </c>
      <c r="BK91" s="1365">
        <v>5.5205391254276037E-4</v>
      </c>
      <c r="BL91" s="1365">
        <v>4.8705227673053741E-3</v>
      </c>
      <c r="BM91" s="1365">
        <v>1.8293824978172779E-3</v>
      </c>
      <c r="BN91" s="1365">
        <v>0.13107478618621826</v>
      </c>
      <c r="BO91" s="1365">
        <v>3.1611770391464233E-3</v>
      </c>
      <c r="BP91" s="1365">
        <v>-6.0296354349702597E-3</v>
      </c>
      <c r="BQ91" s="1365">
        <v>6.9104712456464767E-3</v>
      </c>
      <c r="BR91" s="1365">
        <v>2.1266136318445206E-3</v>
      </c>
      <c r="BS91" s="1365">
        <v>1.6807734966278076E-2</v>
      </c>
      <c r="BT91" s="1365">
        <v>0.10093528032302856</v>
      </c>
      <c r="BU91" s="1365">
        <v>7.1632154285907745E-3</v>
      </c>
      <c r="BV91" s="1365">
        <v>0.58185270428657532</v>
      </c>
      <c r="BW91" s="1365">
        <v>1.357656717300415E-2</v>
      </c>
      <c r="BX91" s="1365">
        <v>-9.6157522639259696E-3</v>
      </c>
      <c r="BY91" s="1365">
        <v>2.0567599684000015E-2</v>
      </c>
      <c r="BZ91" s="1365">
        <v>7.6636429876089096E-3</v>
      </c>
      <c r="CA91" s="1365">
        <v>6.2503326684236526E-2</v>
      </c>
      <c r="CB91" s="1365">
        <v>0.46327053010463715</v>
      </c>
      <c r="CC91" s="1365">
        <v>2.3886825889348984E-2</v>
      </c>
      <c r="CD91" s="1365">
        <v>0.45077791810035706</v>
      </c>
      <c r="CE91" s="1365">
        <v>1.0415390133857727E-2</v>
      </c>
      <c r="CF91" s="1365">
        <v>-3.5861168289557099E-3</v>
      </c>
      <c r="CG91" s="1365">
        <v>1.3657128438353539E-2</v>
      </c>
      <c r="CH91" s="1365">
        <v>5.537029355764389E-3</v>
      </c>
      <c r="CI91" s="1365">
        <v>4.569559171795845E-2</v>
      </c>
      <c r="CJ91" s="1365">
        <v>0.36233524978160858</v>
      </c>
      <c r="CK91" s="1365">
        <v>1.6723610460758209E-2</v>
      </c>
    </row>
    <row r="92" spans="1:89" x14ac:dyDescent="0.2">
      <c r="A92" s="1365">
        <v>2003</v>
      </c>
      <c r="B92" s="1365">
        <v>1</v>
      </c>
      <c r="C92" s="1365">
        <v>6.9072656333446503E-2</v>
      </c>
      <c r="D92" s="1365">
        <v>1.1674551758915186E-2</v>
      </c>
      <c r="E92" s="1365">
        <v>4.0729885920882225E-2</v>
      </c>
      <c r="F92" s="1365">
        <v>3.3255662769079208E-2</v>
      </c>
      <c r="G92" s="1365">
        <v>9.9641866981983185E-2</v>
      </c>
      <c r="H92" s="1365">
        <v>0.67873072624206543</v>
      </c>
      <c r="I92" s="1365">
        <v>6.6894702613353729E-2</v>
      </c>
      <c r="J92" s="1365">
        <v>0.87191259860992432</v>
      </c>
      <c r="K92" s="1365">
        <v>6.6494986414909363E-2</v>
      </c>
      <c r="L92" s="1365">
        <v>1.741134817712009E-2</v>
      </c>
      <c r="M92" s="1365">
        <v>3.4067818894982338E-2</v>
      </c>
      <c r="N92" s="1365">
        <v>3.1015710905194283E-2</v>
      </c>
      <c r="O92" s="1365">
        <v>8.294302225112915E-2</v>
      </c>
      <c r="P92" s="1365">
        <v>0.58050543069839478</v>
      </c>
      <c r="Q92" s="1365">
        <v>5.9474289417266846E-2</v>
      </c>
      <c r="R92" s="1365">
        <v>0.42076376080513</v>
      </c>
      <c r="S92" s="1365">
        <v>5.6337460875511169E-2</v>
      </c>
      <c r="T92" s="1365">
        <v>2.0140252076089382E-2</v>
      </c>
      <c r="U92" s="1365">
        <v>2.0066143944859505E-2</v>
      </c>
      <c r="V92" s="1365">
        <v>2.5667237117886543E-2</v>
      </c>
      <c r="W92" s="1365">
        <v>3.4441176801919937E-2</v>
      </c>
      <c r="X92" s="1365">
        <v>0.2208726704120636</v>
      </c>
      <c r="Y92" s="1365">
        <v>4.3238814920186996E-2</v>
      </c>
      <c r="Z92" s="1365">
        <v>0.30843430757522583</v>
      </c>
      <c r="AA92" s="1365">
        <v>5.207366868853569E-2</v>
      </c>
      <c r="AB92" s="1365">
        <v>1.9208463258109987E-2</v>
      </c>
      <c r="AC92" s="1365">
        <v>1.4915192499756813E-2</v>
      </c>
      <c r="AD92" s="1365">
        <v>2.3425357416272163E-2</v>
      </c>
      <c r="AE92" s="1365">
        <v>2.3136159405112267E-2</v>
      </c>
      <c r="AF92" s="1365">
        <v>0.13856127858161926</v>
      </c>
      <c r="AG92" s="1365">
        <v>3.7114199250936508E-2</v>
      </c>
      <c r="AH92" s="1365">
        <v>0.16155646741390228</v>
      </c>
      <c r="AI92" s="1365">
        <v>4.0883362293243408E-2</v>
      </c>
      <c r="AJ92" s="1365">
        <v>1.503814704483375E-2</v>
      </c>
      <c r="AK92" s="1365">
        <v>7.0561822503805161E-3</v>
      </c>
      <c r="AL92" s="1365">
        <v>1.7530716955661774E-2</v>
      </c>
      <c r="AM92" s="1365">
        <v>8.5759609937667847E-3</v>
      </c>
      <c r="AN92" s="1365">
        <v>4.9724932760000229E-2</v>
      </c>
      <c r="AO92" s="1365">
        <v>2.2747160866856575E-2</v>
      </c>
      <c r="AP92" s="1365">
        <v>0.12466956675052643</v>
      </c>
      <c r="AQ92" s="1365">
        <v>3.6221228539943695E-2</v>
      </c>
      <c r="AR92" s="1365">
        <v>1.2954834746778943E-2</v>
      </c>
      <c r="AS92" s="1365">
        <v>4.9953217385336757E-3</v>
      </c>
      <c r="AT92" s="1365">
        <v>1.4616016298532486E-2</v>
      </c>
      <c r="AU92" s="1365">
        <v>5.6959232315421104E-3</v>
      </c>
      <c r="AV92" s="1365">
        <v>3.3551245927810669E-2</v>
      </c>
      <c r="AW92" s="1365">
        <v>1.6635000705718994E-2</v>
      </c>
      <c r="AX92" s="1365">
        <v>7.0240594446659088E-2</v>
      </c>
      <c r="AY92" s="1365">
        <v>2.5840409100055695E-2</v>
      </c>
      <c r="AZ92" s="1365">
        <v>8.570650803449098E-3</v>
      </c>
      <c r="BA92" s="1365">
        <v>2.1313363104127347E-3</v>
      </c>
      <c r="BB92" s="1365">
        <v>9.4956271350383759E-3</v>
      </c>
      <c r="BC92" s="1365">
        <v>2.0596873946487904E-3</v>
      </c>
      <c r="BD92" s="1365">
        <v>1.4892952516674995E-2</v>
      </c>
      <c r="BE92" s="1365">
        <v>7.2499332018196583E-3</v>
      </c>
      <c r="BF92" s="1365">
        <v>3.1619623303413391E-2</v>
      </c>
      <c r="BG92" s="1365">
        <v>1.4832695946097374E-2</v>
      </c>
      <c r="BH92" s="1365">
        <v>4.0889467277338554E-3</v>
      </c>
      <c r="BI92" s="1365">
        <v>5.4731837008148432E-4</v>
      </c>
      <c r="BJ92" s="1365">
        <v>4.9163997173309326E-3</v>
      </c>
      <c r="BK92" s="1365">
        <v>5.8043893659487367E-4</v>
      </c>
      <c r="BL92" s="1365">
        <v>4.9045151099562645E-3</v>
      </c>
      <c r="BM92" s="1365">
        <v>1.7493076156824827E-3</v>
      </c>
      <c r="BN92" s="1365">
        <v>0.12808740139007568</v>
      </c>
      <c r="BO92" s="1365">
        <v>2.5776699185371399E-3</v>
      </c>
      <c r="BP92" s="1365">
        <v>-5.7367964182049036E-3</v>
      </c>
      <c r="BQ92" s="1365">
        <v>6.6620670258998871E-3</v>
      </c>
      <c r="BR92" s="1365">
        <v>2.2399518638849258E-3</v>
      </c>
      <c r="BS92" s="1365">
        <v>1.6698844730854034E-2</v>
      </c>
      <c r="BT92" s="1365">
        <v>9.8225295543670654E-2</v>
      </c>
      <c r="BU92" s="1365">
        <v>7.4204131960868835E-3</v>
      </c>
      <c r="BV92" s="1365">
        <v>0.57923623919487</v>
      </c>
      <c r="BW92" s="1365">
        <v>1.2735195457935333E-2</v>
      </c>
      <c r="BX92" s="1365">
        <v>-8.4657003171741962E-3</v>
      </c>
      <c r="BY92" s="1365">
        <v>2.066374197602272E-2</v>
      </c>
      <c r="BZ92" s="1365">
        <v>7.5884256511926651E-3</v>
      </c>
      <c r="CA92" s="1365">
        <v>6.5200690180063248E-2</v>
      </c>
      <c r="CB92" s="1365">
        <v>0.45785805583000183</v>
      </c>
      <c r="CC92" s="1365">
        <v>2.3655887693166733E-2</v>
      </c>
      <c r="CD92" s="1365">
        <v>0.45114883780479431</v>
      </c>
      <c r="CE92" s="1365">
        <v>1.0157525539398193E-2</v>
      </c>
      <c r="CF92" s="1365">
        <v>-2.7289038989692926E-3</v>
      </c>
      <c r="CG92" s="1365">
        <v>1.4001674950122833E-2</v>
      </c>
      <c r="CH92" s="1365">
        <v>5.3484737873077393E-3</v>
      </c>
      <c r="CI92" s="1365">
        <v>4.8501845449209213E-2</v>
      </c>
      <c r="CJ92" s="1365">
        <v>0.35963276028633118</v>
      </c>
      <c r="CK92" s="1365">
        <v>1.6235474497079849E-2</v>
      </c>
    </row>
    <row r="93" spans="1:89" x14ac:dyDescent="0.2">
      <c r="A93" s="1365">
        <v>2004</v>
      </c>
      <c r="B93" s="1365">
        <v>1</v>
      </c>
      <c r="C93" s="1365">
        <v>7.9293780028820038E-2</v>
      </c>
      <c r="D93" s="1365">
        <v>7.1736411191523075E-3</v>
      </c>
      <c r="E93" s="1365">
        <v>4.0601177141070366E-2</v>
      </c>
      <c r="F93" s="1365">
        <v>3.3533409237861633E-2</v>
      </c>
      <c r="G93" s="1365">
        <v>0.10046513378620148</v>
      </c>
      <c r="H93" s="1365">
        <v>0.67193841934204102</v>
      </c>
      <c r="I93" s="1365">
        <v>6.6994406282901764E-2</v>
      </c>
      <c r="J93" s="1365">
        <v>0.87332755327224731</v>
      </c>
      <c r="K93" s="1365">
        <v>7.632116973400116E-2</v>
      </c>
      <c r="L93" s="1365">
        <v>1.3577831443399191E-2</v>
      </c>
      <c r="M93" s="1365">
        <v>3.4090031869709492E-2</v>
      </c>
      <c r="N93" s="1365">
        <v>3.13587486743927E-2</v>
      </c>
      <c r="O93" s="1365">
        <v>8.3891645073890686E-2</v>
      </c>
      <c r="P93" s="1365">
        <v>0.57444626092910767</v>
      </c>
      <c r="Q93" s="1365">
        <v>5.9641849249601364E-2</v>
      </c>
      <c r="R93" s="1365">
        <v>0.42728367447853088</v>
      </c>
      <c r="S93" s="1365">
        <v>6.4788751304149628E-2</v>
      </c>
      <c r="T93" s="1365">
        <v>1.821467955596745E-2</v>
      </c>
      <c r="U93" s="1365">
        <v>1.9799225032329559E-2</v>
      </c>
      <c r="V93" s="1365">
        <v>2.5687374174594879E-2</v>
      </c>
      <c r="W93" s="1365">
        <v>3.5521555691957474E-2</v>
      </c>
      <c r="X93" s="1365">
        <v>0.2204282134771347</v>
      </c>
      <c r="Y93" s="1365">
        <v>4.2843874543905258E-2</v>
      </c>
      <c r="Z93" s="1365">
        <v>0.31589275598526001</v>
      </c>
      <c r="AA93" s="1365">
        <v>5.9974171221256256E-2</v>
      </c>
      <c r="AB93" s="1365">
        <v>1.7547983094118536E-2</v>
      </c>
      <c r="AC93" s="1365">
        <v>1.4585173688828945E-2</v>
      </c>
      <c r="AD93" s="1365">
        <v>2.3383805528283119E-2</v>
      </c>
      <c r="AE93" s="1365">
        <v>2.3994017392396927E-2</v>
      </c>
      <c r="AF93" s="1365">
        <v>0.13941928744316101</v>
      </c>
      <c r="AG93" s="1365">
        <v>3.6988310515880585E-2</v>
      </c>
      <c r="AH93" s="1365">
        <v>0.16877192258834839</v>
      </c>
      <c r="AI93" s="1365">
        <v>4.696359857916832E-2</v>
      </c>
      <c r="AJ93" s="1365">
        <v>1.3725024851737544E-2</v>
      </c>
      <c r="AK93" s="1365">
        <v>6.899992935359478E-3</v>
      </c>
      <c r="AL93" s="1365">
        <v>1.7171502113342285E-2</v>
      </c>
      <c r="AM93" s="1365">
        <v>8.9042643085122108E-3</v>
      </c>
      <c r="AN93" s="1365">
        <v>5.2753660827875137E-2</v>
      </c>
      <c r="AO93" s="1365">
        <v>2.2353887557983398E-2</v>
      </c>
      <c r="AP93" s="1365">
        <v>0.1311669796705246</v>
      </c>
      <c r="AQ93" s="1365">
        <v>4.1415467858314514E-2</v>
      </c>
      <c r="AR93" s="1365">
        <v>1.2068975192960352E-2</v>
      </c>
      <c r="AS93" s="1365">
        <v>4.8392495373263955E-3</v>
      </c>
      <c r="AT93" s="1365">
        <v>1.4246163889765739E-2</v>
      </c>
      <c r="AU93" s="1365">
        <v>5.7001439854502678E-3</v>
      </c>
      <c r="AV93" s="1365">
        <v>3.6372892558574677E-2</v>
      </c>
      <c r="AW93" s="1365">
        <v>1.6524095088243484E-2</v>
      </c>
      <c r="AX93" s="1365">
        <v>7.4613951146602631E-2</v>
      </c>
      <c r="AY93" s="1365">
        <v>2.9184633865952492E-2</v>
      </c>
      <c r="AZ93" s="1365">
        <v>8.1144666073669214E-3</v>
      </c>
      <c r="BA93" s="1365">
        <v>2.0444378606043756E-3</v>
      </c>
      <c r="BB93" s="1365">
        <v>8.7117869406938553E-3</v>
      </c>
      <c r="BC93" s="1365">
        <v>2.3229802027344704E-3</v>
      </c>
      <c r="BD93" s="1365">
        <v>1.7194906249642372E-2</v>
      </c>
      <c r="BE93" s="1365">
        <v>7.0407344028353691E-3</v>
      </c>
      <c r="BF93" s="1365">
        <v>3.3138252794742584E-2</v>
      </c>
      <c r="BG93" s="1365">
        <v>1.56586654484272E-2</v>
      </c>
      <c r="BH93" s="1365">
        <v>3.9440379682673665E-3</v>
      </c>
      <c r="BI93" s="1365">
        <v>5.2073267579544336E-4</v>
      </c>
      <c r="BJ93" s="1365">
        <v>4.4464967213571072E-3</v>
      </c>
      <c r="BK93" s="1365">
        <v>7.1204669075086713E-4</v>
      </c>
      <c r="BL93" s="1365">
        <v>6.1717173084616661E-3</v>
      </c>
      <c r="BM93" s="1365">
        <v>1.6845556674525142E-3</v>
      </c>
      <c r="BN93" s="1365">
        <v>0.12667244672775269</v>
      </c>
      <c r="BO93" s="1365">
        <v>2.9726102948188782E-3</v>
      </c>
      <c r="BP93" s="1365">
        <v>-6.4041903242468834E-3</v>
      </c>
      <c r="BQ93" s="1365">
        <v>6.5111452713608742E-3</v>
      </c>
      <c r="BR93" s="1365">
        <v>2.1746605634689331E-3</v>
      </c>
      <c r="BS93" s="1365">
        <v>1.6573488712310791E-2</v>
      </c>
      <c r="BT93" s="1365">
        <v>9.749215841293335E-2</v>
      </c>
      <c r="BU93" s="1365">
        <v>7.3525570333003998E-3</v>
      </c>
      <c r="BV93" s="1365">
        <v>0.57271632552146912</v>
      </c>
      <c r="BW93" s="1365">
        <v>1.450502872467041E-2</v>
      </c>
      <c r="BX93" s="1365">
        <v>-1.1041038436815143E-2</v>
      </c>
      <c r="BY93" s="1365">
        <v>2.0801952108740807E-2</v>
      </c>
      <c r="BZ93" s="1365">
        <v>7.8460350632667542E-3</v>
      </c>
      <c r="CA93" s="1365">
        <v>6.4943578094244003E-2</v>
      </c>
      <c r="CB93" s="1365">
        <v>0.45151020586490631</v>
      </c>
      <c r="CC93" s="1365">
        <v>2.4150531738996506E-2</v>
      </c>
      <c r="CD93" s="1365">
        <v>0.44604387879371643</v>
      </c>
      <c r="CE93" s="1365">
        <v>1.1532418429851532E-2</v>
      </c>
      <c r="CF93" s="1365">
        <v>-4.6368481125682592E-3</v>
      </c>
      <c r="CG93" s="1365">
        <v>1.4290806837379932E-2</v>
      </c>
      <c r="CH93" s="1365">
        <v>5.671374499797821E-3</v>
      </c>
      <c r="CI93" s="1365">
        <v>4.8370089381933212E-2</v>
      </c>
      <c r="CJ93" s="1365">
        <v>0.35401804745197296</v>
      </c>
      <c r="CK93" s="1365">
        <v>1.6797974705696106E-2</v>
      </c>
    </row>
    <row r="94" spans="1:89" x14ac:dyDescent="0.2">
      <c r="A94" s="1365">
        <v>2005</v>
      </c>
      <c r="B94" s="1365">
        <v>1</v>
      </c>
      <c r="C94" s="1365">
        <v>8.7517186999320984E-2</v>
      </c>
      <c r="D94" s="1365">
        <v>1.1462674476206303E-2</v>
      </c>
      <c r="E94" s="1365">
        <v>3.7136015482246876E-2</v>
      </c>
      <c r="F94" s="1365">
        <v>3.2801561057567596E-2</v>
      </c>
      <c r="G94" s="1365">
        <v>0.10481017827987671</v>
      </c>
      <c r="H94" s="1365">
        <v>0.66225606203079224</v>
      </c>
      <c r="I94" s="1365">
        <v>6.4016290009021759E-2</v>
      </c>
      <c r="J94" s="1365">
        <v>0.87574458122253418</v>
      </c>
      <c r="K94" s="1365">
        <v>8.4640316665172577E-2</v>
      </c>
      <c r="L94" s="1365">
        <v>1.8670178018510342E-2</v>
      </c>
      <c r="M94" s="1365">
        <v>3.1003766693174839E-2</v>
      </c>
      <c r="N94" s="1365">
        <v>3.0575381591916084E-2</v>
      </c>
      <c r="O94" s="1365">
        <v>8.8788487017154694E-2</v>
      </c>
      <c r="P94" s="1365">
        <v>0.56553739309310913</v>
      </c>
      <c r="Q94" s="1365">
        <v>5.6529063731431961E-2</v>
      </c>
      <c r="R94" s="1365">
        <v>0.43806874752044678</v>
      </c>
      <c r="S94" s="1365">
        <v>7.2469025850296021E-2</v>
      </c>
      <c r="T94" s="1365">
        <v>2.3288829368539155E-2</v>
      </c>
      <c r="U94" s="1365">
        <v>1.8567218445241451E-2</v>
      </c>
      <c r="V94" s="1365">
        <v>2.5210043415427208E-2</v>
      </c>
      <c r="W94" s="1365">
        <v>3.7992473691701889E-2</v>
      </c>
      <c r="X94" s="1365">
        <v>0.21989886462688446</v>
      </c>
      <c r="Y94" s="1365">
        <v>4.0642306208610535E-2</v>
      </c>
      <c r="Z94" s="1365">
        <v>0.3275638222694397</v>
      </c>
      <c r="AA94" s="1365">
        <v>6.7406758666038513E-2</v>
      </c>
      <c r="AB94" s="1365">
        <v>2.2211201838217676E-2</v>
      </c>
      <c r="AC94" s="1365">
        <v>1.3991499319672585E-2</v>
      </c>
      <c r="AD94" s="1365">
        <v>2.2978590801358223E-2</v>
      </c>
      <c r="AE94" s="1365">
        <v>2.5558805093169212E-2</v>
      </c>
      <c r="AF94" s="1365">
        <v>0.14053545892238617</v>
      </c>
      <c r="AG94" s="1365">
        <v>3.4881509840488434E-2</v>
      </c>
      <c r="AH94" s="1365">
        <v>0.17880766093730927</v>
      </c>
      <c r="AI94" s="1365">
        <v>5.2576050162315369E-2</v>
      </c>
      <c r="AJ94" s="1365">
        <v>1.7503002687590197E-2</v>
      </c>
      <c r="AK94" s="1365">
        <v>6.576951127499342E-3</v>
      </c>
      <c r="AL94" s="1365">
        <v>1.6800364479422569E-2</v>
      </c>
      <c r="AM94" s="1365">
        <v>9.7744893282651901E-3</v>
      </c>
      <c r="AN94" s="1365">
        <v>5.5075056850910187E-2</v>
      </c>
      <c r="AO94" s="1365">
        <v>2.0501749590039253E-2</v>
      </c>
      <c r="AP94" s="1365">
        <v>0.14022400975227356</v>
      </c>
      <c r="AQ94" s="1365">
        <v>4.6329744160175323E-2</v>
      </c>
      <c r="AR94" s="1365">
        <v>1.5322308929171413E-2</v>
      </c>
      <c r="AS94" s="1365">
        <v>4.6474032569676638E-3</v>
      </c>
      <c r="AT94" s="1365">
        <v>1.4061188325285912E-2</v>
      </c>
      <c r="AU94" s="1365">
        <v>6.33955467492342E-3</v>
      </c>
      <c r="AV94" s="1365">
        <v>3.8452733308076859E-2</v>
      </c>
      <c r="AW94" s="1365">
        <v>1.5071076340973377E-2</v>
      </c>
      <c r="AX94" s="1365">
        <v>8.1066466867923737E-2</v>
      </c>
      <c r="AY94" s="1365">
        <v>3.2028280198574066E-2</v>
      </c>
      <c r="AZ94" s="1365">
        <v>1.0479708780621877E-2</v>
      </c>
      <c r="BA94" s="1365">
        <v>1.9048879039473832E-3</v>
      </c>
      <c r="BB94" s="1365">
        <v>8.9834993705153465E-3</v>
      </c>
      <c r="BC94" s="1365">
        <v>2.5646265130490065E-3</v>
      </c>
      <c r="BD94" s="1365">
        <v>1.8492983654141426E-2</v>
      </c>
      <c r="BE94" s="1365">
        <v>6.6124787554144859E-3</v>
      </c>
      <c r="BF94" s="1365">
        <v>3.5434022545814514E-2</v>
      </c>
      <c r="BG94" s="1365">
        <v>1.617765985429287E-2</v>
      </c>
      <c r="BH94" s="1365">
        <v>5.2110667998022109E-3</v>
      </c>
      <c r="BI94" s="1365">
        <v>5.1896100922022015E-4</v>
      </c>
      <c r="BJ94" s="1365">
        <v>4.8405700363218784E-3</v>
      </c>
      <c r="BK94" s="1365">
        <v>7.6432310743257403E-4</v>
      </c>
      <c r="BL94" s="1365">
        <v>6.2324418686330318E-3</v>
      </c>
      <c r="BM94" s="1365">
        <v>1.6890011029317975E-3</v>
      </c>
      <c r="BN94" s="1365">
        <v>0.12425541877746582</v>
      </c>
      <c r="BO94" s="1365">
        <v>2.876870334148407E-3</v>
      </c>
      <c r="BP94" s="1365">
        <v>-7.207503542304039E-3</v>
      </c>
      <c r="BQ94" s="1365">
        <v>6.1322487890720367E-3</v>
      </c>
      <c r="BR94" s="1365">
        <v>2.2261794656515121E-3</v>
      </c>
      <c r="BS94" s="1365">
        <v>1.6021691262722015E-2</v>
      </c>
      <c r="BT94" s="1365">
        <v>9.6718668937683105E-2</v>
      </c>
      <c r="BU94" s="1365">
        <v>7.487226277589798E-3</v>
      </c>
      <c r="BV94" s="1365">
        <v>0.56193125247955322</v>
      </c>
      <c r="BW94" s="1365">
        <v>1.5048161149024963E-2</v>
      </c>
      <c r="BX94" s="1365">
        <v>-1.1826154892332852E-2</v>
      </c>
      <c r="BY94" s="1365">
        <v>1.8568797037005424E-2</v>
      </c>
      <c r="BZ94" s="1365">
        <v>7.5915176421403885E-3</v>
      </c>
      <c r="CA94" s="1365">
        <v>6.681770458817482E-2</v>
      </c>
      <c r="CB94" s="1365">
        <v>0.44235719740390778</v>
      </c>
      <c r="CC94" s="1365">
        <v>2.3373983800411224E-2</v>
      </c>
      <c r="CD94" s="1365">
        <v>0.4376758337020874</v>
      </c>
      <c r="CE94" s="1365">
        <v>1.2171290814876556E-2</v>
      </c>
      <c r="CF94" s="1365">
        <v>-4.6186513500288129E-3</v>
      </c>
      <c r="CG94" s="1365">
        <v>1.2436548247933388E-2</v>
      </c>
      <c r="CH94" s="1365">
        <v>5.3653381764888763E-3</v>
      </c>
      <c r="CI94" s="1365">
        <v>5.0796013325452805E-2</v>
      </c>
      <c r="CJ94" s="1365">
        <v>0.34563852846622467</v>
      </c>
      <c r="CK94" s="1365">
        <v>1.5886757522821426E-2</v>
      </c>
    </row>
    <row r="95" spans="1:89" x14ac:dyDescent="0.2">
      <c r="A95" s="1365">
        <v>2006</v>
      </c>
      <c r="B95" s="1365">
        <v>1</v>
      </c>
      <c r="C95" s="1365">
        <v>9.0824522078037262E-2</v>
      </c>
      <c r="D95" s="1365">
        <v>1.4473217073827982E-2</v>
      </c>
      <c r="E95" s="1365">
        <v>3.1677882187068462E-2</v>
      </c>
      <c r="F95" s="1365">
        <v>3.3193293958902359E-2</v>
      </c>
      <c r="G95" s="1365">
        <v>0.10793646425008774</v>
      </c>
      <c r="H95" s="1365">
        <v>0.65733116865158081</v>
      </c>
      <c r="I95" s="1365">
        <v>6.4563453197479248E-2</v>
      </c>
      <c r="J95" s="1365">
        <v>0.87711465358734131</v>
      </c>
      <c r="K95" s="1365">
        <v>8.79020094871521E-2</v>
      </c>
      <c r="L95" s="1365">
        <v>2.1636971738189459E-2</v>
      </c>
      <c r="M95" s="1365">
        <v>2.6284218765795231E-2</v>
      </c>
      <c r="N95" s="1365">
        <v>3.0883355066180229E-2</v>
      </c>
      <c r="O95" s="1365">
        <v>9.1894812881946564E-2</v>
      </c>
      <c r="P95" s="1365">
        <v>0.56179600954055786</v>
      </c>
      <c r="Q95" s="1365">
        <v>5.6717265397310257E-2</v>
      </c>
      <c r="R95" s="1365">
        <v>0.44448572397232056</v>
      </c>
      <c r="S95" s="1365">
        <v>7.5844541192054749E-2</v>
      </c>
      <c r="T95" s="1365">
        <v>2.5606771465390921E-2</v>
      </c>
      <c r="U95" s="1365">
        <v>1.6403906047344208E-2</v>
      </c>
      <c r="V95" s="1365">
        <v>2.5567973032593727E-2</v>
      </c>
      <c r="W95" s="1365">
        <v>4.0183912962675095E-2</v>
      </c>
      <c r="X95" s="1365">
        <v>0.22007495164871216</v>
      </c>
      <c r="Y95" s="1365">
        <v>4.0803670883178711E-2</v>
      </c>
      <c r="Z95" s="1365">
        <v>0.33344948291778564</v>
      </c>
      <c r="AA95" s="1365">
        <v>7.0048429071903229E-2</v>
      </c>
      <c r="AB95" s="1365">
        <v>2.4054521345533431E-2</v>
      </c>
      <c r="AC95" s="1365">
        <v>1.2155468109995127E-2</v>
      </c>
      <c r="AD95" s="1365">
        <v>2.3473408073186874E-2</v>
      </c>
      <c r="AE95" s="1365">
        <v>2.6587231084704399E-2</v>
      </c>
      <c r="AF95" s="1365">
        <v>0.14183817803859711</v>
      </c>
      <c r="AG95" s="1365">
        <v>3.5292245447635651E-2</v>
      </c>
      <c r="AH95" s="1365">
        <v>0.18355676531791687</v>
      </c>
      <c r="AI95" s="1365">
        <v>5.4950352758169174E-2</v>
      </c>
      <c r="AJ95" s="1365">
        <v>1.8740907165920362E-2</v>
      </c>
      <c r="AK95" s="1365">
        <v>5.7446002028882504E-3</v>
      </c>
      <c r="AL95" s="1365">
        <v>1.7472786828875542E-2</v>
      </c>
      <c r="AM95" s="1365">
        <v>1.0068261064589024E-2</v>
      </c>
      <c r="AN95" s="1365">
        <v>5.5247366428375244E-2</v>
      </c>
      <c r="AO95" s="1365">
        <v>2.1332494914531708E-2</v>
      </c>
      <c r="AP95" s="1365">
        <v>0.14447706937789917</v>
      </c>
      <c r="AQ95" s="1365">
        <v>4.8335999250411987E-2</v>
      </c>
      <c r="AR95" s="1365">
        <v>1.6235982446232811E-2</v>
      </c>
      <c r="AS95" s="1365">
        <v>4.0985154919326305E-3</v>
      </c>
      <c r="AT95" s="1365">
        <v>1.4688614755868912E-2</v>
      </c>
      <c r="AU95" s="1365">
        <v>6.6243815235793591E-3</v>
      </c>
      <c r="AV95" s="1365">
        <v>3.872004896402359E-2</v>
      </c>
      <c r="AW95" s="1365">
        <v>1.5773531049489975E-2</v>
      </c>
      <c r="AX95" s="1365">
        <v>8.3795763552188873E-2</v>
      </c>
      <c r="AY95" s="1365">
        <v>3.3017780631780624E-2</v>
      </c>
      <c r="AZ95" s="1365">
        <v>1.1027721786376787E-2</v>
      </c>
      <c r="BA95" s="1365">
        <v>1.6457631718367338E-3</v>
      </c>
      <c r="BB95" s="1365">
        <v>9.6629029139876366E-3</v>
      </c>
      <c r="BC95" s="1365">
        <v>2.6684722397476435E-3</v>
      </c>
      <c r="BD95" s="1365">
        <v>1.8197240307927132E-2</v>
      </c>
      <c r="BE95" s="1365">
        <v>7.5758821330964565E-3</v>
      </c>
      <c r="BF95" s="1365">
        <v>3.668714314699173E-2</v>
      </c>
      <c r="BG95" s="1365">
        <v>1.6239302232861519E-2</v>
      </c>
      <c r="BH95" s="1365">
        <v>5.4737302652938524E-3</v>
      </c>
      <c r="BI95" s="1365">
        <v>2.8728150937240571E-4</v>
      </c>
      <c r="BJ95" s="1365">
        <v>5.4183765314519405E-3</v>
      </c>
      <c r="BK95" s="1365">
        <v>7.7225407585501671E-4</v>
      </c>
      <c r="BL95" s="1365">
        <v>6.1668166890740395E-3</v>
      </c>
      <c r="BM95" s="1365">
        <v>2.3293830454349518E-3</v>
      </c>
      <c r="BN95" s="1365">
        <v>0.12288534641265869</v>
      </c>
      <c r="BO95" s="1365">
        <v>2.9225125908851624E-3</v>
      </c>
      <c r="BP95" s="1365">
        <v>-7.1637546643614769E-3</v>
      </c>
      <c r="BQ95" s="1365">
        <v>5.3936634212732315E-3</v>
      </c>
      <c r="BR95" s="1365">
        <v>2.3099388927221298E-3</v>
      </c>
      <c r="BS95" s="1365">
        <v>1.6041651368141174E-2</v>
      </c>
      <c r="BT95" s="1365">
        <v>9.5535159111022949E-2</v>
      </c>
      <c r="BU95" s="1365">
        <v>7.8461878001689911E-3</v>
      </c>
      <c r="BV95" s="1365">
        <v>0.55551427602767944</v>
      </c>
      <c r="BW95" s="1365">
        <v>1.4979980885982513E-2</v>
      </c>
      <c r="BX95" s="1365">
        <v>-1.1133554391562939E-2</v>
      </c>
      <c r="BY95" s="1365">
        <v>1.5273976139724255E-2</v>
      </c>
      <c r="BZ95" s="1365">
        <v>7.6253209263086319E-3</v>
      </c>
      <c r="CA95" s="1365">
        <v>6.7752551287412643E-2</v>
      </c>
      <c r="CB95" s="1365">
        <v>0.43725621700286865</v>
      </c>
      <c r="CC95" s="1365">
        <v>2.3759782314300537E-2</v>
      </c>
      <c r="CD95" s="1365">
        <v>0.43262892961502075</v>
      </c>
      <c r="CE95" s="1365">
        <v>1.2057468295097351E-2</v>
      </c>
      <c r="CF95" s="1365">
        <v>-3.9697997272014618E-3</v>
      </c>
      <c r="CG95" s="1365">
        <v>9.8803127184510231E-3</v>
      </c>
      <c r="CH95" s="1365">
        <v>5.3153820335865021E-3</v>
      </c>
      <c r="CI95" s="1365">
        <v>5.1710899919271469E-2</v>
      </c>
      <c r="CJ95" s="1365">
        <v>0.3417210578918457</v>
      </c>
      <c r="CK95" s="1365">
        <v>1.5913594514131546E-2</v>
      </c>
    </row>
    <row r="96" spans="1:89" x14ac:dyDescent="0.2">
      <c r="A96" s="1365">
        <v>2007</v>
      </c>
      <c r="B96" s="1365">
        <v>1</v>
      </c>
      <c r="C96" s="1365">
        <v>8.4773778915405273E-2</v>
      </c>
      <c r="D96" s="1365">
        <v>1.58625403419137E-2</v>
      </c>
      <c r="E96" s="1365">
        <v>3.1934826634824276E-2</v>
      </c>
      <c r="F96" s="1365">
        <v>3.2327085733413696E-2</v>
      </c>
      <c r="G96" s="1365">
        <v>0.10554169863462448</v>
      </c>
      <c r="H96" s="1365">
        <v>0.67148590087890625</v>
      </c>
      <c r="I96" s="1365">
        <v>5.8074161410331726E-2</v>
      </c>
      <c r="J96" s="1365">
        <v>0.87388151884078979</v>
      </c>
      <c r="K96" s="1365">
        <v>8.2011543214321136E-2</v>
      </c>
      <c r="L96" s="1365">
        <v>2.3798048961907625E-2</v>
      </c>
      <c r="M96" s="1365">
        <v>2.6098812930285931E-2</v>
      </c>
      <c r="N96" s="1365">
        <v>2.9915777966380119E-2</v>
      </c>
      <c r="O96" s="1365">
        <v>8.9027099311351776E-2</v>
      </c>
      <c r="P96" s="1365">
        <v>0.57307982444763184</v>
      </c>
      <c r="Q96" s="1365">
        <v>4.9950432032346725E-2</v>
      </c>
      <c r="R96" s="1365">
        <v>0.44185164570808411</v>
      </c>
      <c r="S96" s="1365">
        <v>7.0294022560119629E-2</v>
      </c>
      <c r="T96" s="1365">
        <v>2.7916493709199131E-2</v>
      </c>
      <c r="U96" s="1365">
        <v>1.6078251414000988E-2</v>
      </c>
      <c r="V96" s="1365">
        <v>2.5106171146035194E-2</v>
      </c>
      <c r="W96" s="1365">
        <v>3.8476288318634033E-2</v>
      </c>
      <c r="X96" s="1365">
        <v>0.22799788415431976</v>
      </c>
      <c r="Y96" s="1365">
        <v>3.5982545465230942E-2</v>
      </c>
      <c r="Z96" s="1365">
        <v>0.33144932985305786</v>
      </c>
      <c r="AA96" s="1365">
        <v>6.5189629793167114E-2</v>
      </c>
      <c r="AB96" s="1365">
        <v>2.625130326487124E-2</v>
      </c>
      <c r="AC96" s="1365">
        <v>1.2041924521327019E-2</v>
      </c>
      <c r="AD96" s="1365">
        <v>2.3240841925144196E-2</v>
      </c>
      <c r="AE96" s="1365">
        <v>2.5658665224909782E-2</v>
      </c>
      <c r="AF96" s="1365">
        <v>0.14763417840003967</v>
      </c>
      <c r="AG96" s="1365">
        <v>3.143276646733284E-2</v>
      </c>
      <c r="AH96" s="1365">
        <v>0.1824382096529007</v>
      </c>
      <c r="AI96" s="1365">
        <v>5.0796978175640106E-2</v>
      </c>
      <c r="AJ96" s="1365">
        <v>2.0535463641863316E-2</v>
      </c>
      <c r="AK96" s="1365">
        <v>5.5547968950122595E-3</v>
      </c>
      <c r="AL96" s="1365">
        <v>1.7543192952871323E-2</v>
      </c>
      <c r="AM96" s="1365">
        <v>9.6559440717101097E-3</v>
      </c>
      <c r="AN96" s="1365">
        <v>5.934341624379158E-2</v>
      </c>
      <c r="AO96" s="1365">
        <v>1.9008425995707512E-2</v>
      </c>
      <c r="AP96" s="1365">
        <v>0.14356273412704468</v>
      </c>
      <c r="AQ96" s="1365">
        <v>4.4415321201086044E-2</v>
      </c>
      <c r="AR96" s="1365">
        <v>1.7909386457176879E-2</v>
      </c>
      <c r="AS96" s="1365">
        <v>3.8203340955078602E-3</v>
      </c>
      <c r="AT96" s="1365">
        <v>1.4842730015516281E-2</v>
      </c>
      <c r="AU96" s="1365">
        <v>6.5214037895202637E-3</v>
      </c>
      <c r="AV96" s="1365">
        <v>4.213608056306839E-2</v>
      </c>
      <c r="AW96" s="1365">
        <v>1.3917472213506699E-2</v>
      </c>
      <c r="AX96" s="1365">
        <v>8.319149911403656E-2</v>
      </c>
      <c r="AY96" s="1365">
        <v>3.0014317482709885E-2</v>
      </c>
      <c r="AZ96" s="1365">
        <v>1.2255597099283477E-2</v>
      </c>
      <c r="BA96" s="1365">
        <v>1.453135977499187E-3</v>
      </c>
      <c r="BB96" s="1365">
        <v>9.8880315199494362E-3</v>
      </c>
      <c r="BC96" s="1365">
        <v>2.6740508619695902E-3</v>
      </c>
      <c r="BD96" s="1365">
        <v>2.067437581717968E-2</v>
      </c>
      <c r="BE96" s="1365">
        <v>6.2319901771843433E-3</v>
      </c>
      <c r="BF96" s="1365">
        <v>3.6871030926704407E-2</v>
      </c>
      <c r="BG96" s="1365">
        <v>1.4426127076148987E-2</v>
      </c>
      <c r="BH96" s="1365">
        <v>6.3482377124728373E-3</v>
      </c>
      <c r="BI96" s="1365">
        <v>1.630718179512769E-4</v>
      </c>
      <c r="BJ96" s="1365">
        <v>5.9104221872985363E-3</v>
      </c>
      <c r="BK96" s="1365">
        <v>8.7806762894615531E-4</v>
      </c>
      <c r="BL96" s="1365">
        <v>7.4967416003346443E-3</v>
      </c>
      <c r="BM96" s="1365">
        <v>1.6483629588037729E-3</v>
      </c>
      <c r="BN96" s="1365">
        <v>0.12611848115921021</v>
      </c>
      <c r="BO96" s="1365">
        <v>2.762235701084137E-3</v>
      </c>
      <c r="BP96" s="1365">
        <v>-7.9355086199939251E-3</v>
      </c>
      <c r="BQ96" s="1365">
        <v>5.8360137045383453E-3</v>
      </c>
      <c r="BR96" s="1365">
        <v>2.411307767033577E-3</v>
      </c>
      <c r="BS96" s="1365">
        <v>1.6514599323272705E-2</v>
      </c>
      <c r="BT96" s="1365">
        <v>9.8406076431274414E-2</v>
      </c>
      <c r="BU96" s="1365">
        <v>8.1237293779850006E-3</v>
      </c>
      <c r="BV96" s="1365">
        <v>0.55814835429191589</v>
      </c>
      <c r="BW96" s="1365">
        <v>1.4479756355285645E-2</v>
      </c>
      <c r="BX96" s="1365">
        <v>-1.205395336728543E-2</v>
      </c>
      <c r="BY96" s="1365">
        <v>1.5856575220823288E-2</v>
      </c>
      <c r="BZ96" s="1365">
        <v>7.2209145873785019E-3</v>
      </c>
      <c r="CA96" s="1365">
        <v>6.7065410315990448E-2</v>
      </c>
      <c r="CB96" s="1365">
        <v>0.44348801672458649</v>
      </c>
      <c r="CC96" s="1365">
        <v>2.2091615945100784E-2</v>
      </c>
      <c r="CD96" s="1365">
        <v>0.43202987313270569</v>
      </c>
      <c r="CE96" s="1365">
        <v>1.1717520654201508E-2</v>
      </c>
      <c r="CF96" s="1365">
        <v>-4.1184447472915053E-3</v>
      </c>
      <c r="CG96" s="1365">
        <v>1.0020561516284943E-2</v>
      </c>
      <c r="CH96" s="1365">
        <v>4.8096068203449249E-3</v>
      </c>
      <c r="CI96" s="1365">
        <v>5.0550810992717743E-2</v>
      </c>
      <c r="CJ96" s="1365">
        <v>0.34508194029331207</v>
      </c>
      <c r="CK96" s="1365">
        <v>1.3967886567115784E-2</v>
      </c>
    </row>
    <row r="97" spans="1:89" x14ac:dyDescent="0.2">
      <c r="A97" s="1365">
        <v>2008</v>
      </c>
      <c r="B97" s="1365">
        <v>1</v>
      </c>
      <c r="C97" s="1365">
        <v>7.3376640677452087E-2</v>
      </c>
      <c r="D97" s="1365">
        <v>1.7257801722735167E-2</v>
      </c>
      <c r="E97" s="1365">
        <v>3.9750687777996063E-2</v>
      </c>
      <c r="F97" s="1365">
        <v>3.3331535756587982E-2</v>
      </c>
      <c r="G97" s="1365">
        <v>9.8814688622951508E-2</v>
      </c>
      <c r="H97" s="1365">
        <v>0.68301510810852051</v>
      </c>
      <c r="I97" s="1365">
        <v>5.4453574120998383E-2</v>
      </c>
      <c r="J97" s="1365">
        <v>0.8777773380279541</v>
      </c>
      <c r="K97" s="1365">
        <v>7.1133293211460114E-2</v>
      </c>
      <c r="L97" s="1365">
        <v>2.4805793073028326E-2</v>
      </c>
      <c r="M97" s="1365">
        <v>3.2631024718284607E-2</v>
      </c>
      <c r="N97" s="1365">
        <v>3.1019767746329308E-2</v>
      </c>
      <c r="O97" s="1365">
        <v>8.2674242556095123E-2</v>
      </c>
      <c r="P97" s="1365">
        <v>0.58852046728134155</v>
      </c>
      <c r="Q97" s="1365">
        <v>4.6992741525173187E-2</v>
      </c>
      <c r="R97" s="1365">
        <v>0.44044876098632812</v>
      </c>
      <c r="S97" s="1365">
        <v>6.1704233288764954E-2</v>
      </c>
      <c r="T97" s="1365">
        <v>2.6865775929763913E-2</v>
      </c>
      <c r="U97" s="1365">
        <v>1.9759302027523518E-2</v>
      </c>
      <c r="V97" s="1365">
        <v>2.6479054242372513E-2</v>
      </c>
      <c r="W97" s="1365">
        <v>3.5422720015048981E-2</v>
      </c>
      <c r="X97" s="1365">
        <v>0.23579829931259155</v>
      </c>
      <c r="Y97" s="1365">
        <v>3.4419368952512741E-2</v>
      </c>
      <c r="Z97" s="1365">
        <v>0.32773283123970032</v>
      </c>
      <c r="AA97" s="1365">
        <v>5.7467561215162277E-2</v>
      </c>
      <c r="AB97" s="1365">
        <v>2.5132024311460555E-2</v>
      </c>
      <c r="AC97" s="1365">
        <v>1.4794565737247467E-2</v>
      </c>
      <c r="AD97" s="1365">
        <v>2.46628038585186E-2</v>
      </c>
      <c r="AE97" s="1365">
        <v>2.389175072312355E-2</v>
      </c>
      <c r="AF97" s="1365">
        <v>0.15171515941619873</v>
      </c>
      <c r="AG97" s="1365">
        <v>3.0068976804614067E-2</v>
      </c>
      <c r="AH97" s="1365">
        <v>0.17788082361221313</v>
      </c>
      <c r="AI97" s="1365">
        <v>4.5812532305717468E-2</v>
      </c>
      <c r="AJ97" s="1365">
        <v>1.9497276691254228E-2</v>
      </c>
      <c r="AK97" s="1365">
        <v>7.1614370681345463E-3</v>
      </c>
      <c r="AL97" s="1365">
        <v>1.9162319600582123E-2</v>
      </c>
      <c r="AM97" s="1365">
        <v>9.161745198071003E-3</v>
      </c>
      <c r="AN97" s="1365">
        <v>5.8404486626386642E-2</v>
      </c>
      <c r="AO97" s="1365">
        <v>1.8681030720472336E-2</v>
      </c>
      <c r="AP97" s="1365">
        <v>0.1399054080247879</v>
      </c>
      <c r="AQ97" s="1365">
        <v>4.0689826011657715E-2</v>
      </c>
      <c r="AR97" s="1365">
        <v>1.7006396927172318E-2</v>
      </c>
      <c r="AS97" s="1365">
        <v>5.1290544215589762E-3</v>
      </c>
      <c r="AT97" s="1365">
        <v>1.6554318368434906E-2</v>
      </c>
      <c r="AU97" s="1365">
        <v>6.0022738762199879E-3</v>
      </c>
      <c r="AV97" s="1365">
        <v>4.0594827383756638E-2</v>
      </c>
      <c r="AW97" s="1365">
        <v>1.392871979624033E-2</v>
      </c>
      <c r="AX97" s="1365">
        <v>8.2387968897819519E-2</v>
      </c>
      <c r="AY97" s="1365">
        <v>2.8988594189286232E-2</v>
      </c>
      <c r="AZ97" s="1365">
        <v>1.1583495921513531E-2</v>
      </c>
      <c r="BA97" s="1365">
        <v>2.2239130921661854E-3</v>
      </c>
      <c r="BB97" s="1365">
        <v>1.1615252122282982E-2</v>
      </c>
      <c r="BC97" s="1365">
        <v>2.4399009998887777E-3</v>
      </c>
      <c r="BD97" s="1365">
        <v>1.9016608595848083E-2</v>
      </c>
      <c r="BE97" s="1365">
        <v>6.5202070400118828E-3</v>
      </c>
      <c r="BF97" s="1365">
        <v>3.8877688348293304E-2</v>
      </c>
      <c r="BG97" s="1365">
        <v>1.5970489010214806E-2</v>
      </c>
      <c r="BH97" s="1365">
        <v>5.9567822463577613E-3</v>
      </c>
      <c r="BI97" s="1365">
        <v>4.1397579479962587E-4</v>
      </c>
      <c r="BJ97" s="1365">
        <v>7.3620942421257496E-3</v>
      </c>
      <c r="BK97" s="1365">
        <v>7.5242429738864303E-4</v>
      </c>
      <c r="BL97" s="1365">
        <v>6.7166336812078953E-3</v>
      </c>
      <c r="BM97" s="1365">
        <v>1.7052885377779603E-3</v>
      </c>
      <c r="BN97" s="1365">
        <v>0.1222226619720459</v>
      </c>
      <c r="BO97" s="1365">
        <v>2.2433474659919739E-3</v>
      </c>
      <c r="BP97" s="1365">
        <v>-7.5479913502931595E-3</v>
      </c>
      <c r="BQ97" s="1365">
        <v>7.1196630597114563E-3</v>
      </c>
      <c r="BR97" s="1365">
        <v>2.3117680102586746E-3</v>
      </c>
      <c r="BS97" s="1365">
        <v>1.6140446066856384E-2</v>
      </c>
      <c r="BT97" s="1365">
        <v>9.4494640827178955E-2</v>
      </c>
      <c r="BU97" s="1365">
        <v>7.4608325958251953E-3</v>
      </c>
      <c r="BV97" s="1365">
        <v>0.55955123901367188</v>
      </c>
      <c r="BW97" s="1365">
        <v>1.1672407388687134E-2</v>
      </c>
      <c r="BX97" s="1365">
        <v>-9.6079742070287466E-3</v>
      </c>
      <c r="BY97" s="1365">
        <v>1.9991385750472546E-2</v>
      </c>
      <c r="BZ97" s="1365">
        <v>6.8524815142154694E-3</v>
      </c>
      <c r="CA97" s="1365">
        <v>6.3391968607902527E-2</v>
      </c>
      <c r="CB97" s="1365">
        <v>0.44721680879592896</v>
      </c>
      <c r="CC97" s="1365">
        <v>2.0034205168485641E-2</v>
      </c>
      <c r="CD97" s="1365">
        <v>0.43732857704162598</v>
      </c>
      <c r="CE97" s="1365">
        <v>9.4290599226951599E-3</v>
      </c>
      <c r="CF97" s="1365">
        <v>-2.0599828567355871E-3</v>
      </c>
      <c r="CG97" s="1365">
        <v>1.2871722690761089E-2</v>
      </c>
      <c r="CH97" s="1365">
        <v>4.5407135039567947E-3</v>
      </c>
      <c r="CI97" s="1365">
        <v>4.7251522541046143E-2</v>
      </c>
      <c r="CJ97" s="1365">
        <v>0.35272216796875</v>
      </c>
      <c r="CK97" s="1365">
        <v>1.2573372572660446E-2</v>
      </c>
    </row>
    <row r="98" spans="1:89" x14ac:dyDescent="0.2">
      <c r="A98" s="1365">
        <v>2009</v>
      </c>
      <c r="B98" s="1365">
        <v>1</v>
      </c>
      <c r="C98" s="1365">
        <v>7.4023261666297913E-2</v>
      </c>
      <c r="D98" s="1365">
        <v>1.611788896843791E-2</v>
      </c>
      <c r="E98" s="1365">
        <v>4.8675710335373878E-2</v>
      </c>
      <c r="F98" s="1365">
        <v>3.2531354576349258E-2</v>
      </c>
      <c r="G98" s="1365">
        <v>0.10245342552661896</v>
      </c>
      <c r="H98" s="1365">
        <v>0.67224222421646118</v>
      </c>
      <c r="I98" s="1365">
        <v>5.3956147283315659E-2</v>
      </c>
      <c r="J98" s="1365">
        <v>0.88312304019927979</v>
      </c>
      <c r="K98" s="1365">
        <v>7.1418881416320801E-2</v>
      </c>
      <c r="L98" s="1365">
        <v>2.2995001636445522E-2</v>
      </c>
      <c r="M98" s="1365">
        <v>4.0421292185783386E-2</v>
      </c>
      <c r="N98" s="1365">
        <v>3.0150370672345161E-2</v>
      </c>
      <c r="O98" s="1365">
        <v>8.6257860064506531E-2</v>
      </c>
      <c r="P98" s="1365">
        <v>0.58550626039505005</v>
      </c>
      <c r="Q98" s="1365">
        <v>4.6373363584280014E-2</v>
      </c>
      <c r="R98" s="1365">
        <v>0.43578439950942993</v>
      </c>
      <c r="S98" s="1365">
        <v>6.0382533818483353E-2</v>
      </c>
      <c r="T98" s="1365">
        <v>2.3976517142727971E-2</v>
      </c>
      <c r="U98" s="1365">
        <v>2.3230857215821743E-2</v>
      </c>
      <c r="V98" s="1365">
        <v>2.556150034070015E-2</v>
      </c>
      <c r="W98" s="1365">
        <v>3.551836684346199E-2</v>
      </c>
      <c r="X98" s="1365">
        <v>0.23339571058750153</v>
      </c>
      <c r="Y98" s="1365">
        <v>3.3718913793563843E-2</v>
      </c>
      <c r="Z98" s="1365">
        <v>0.31931388378143311</v>
      </c>
      <c r="AA98" s="1365">
        <v>5.5796027183532715E-2</v>
      </c>
      <c r="AB98" s="1365">
        <v>2.213466924149543E-2</v>
      </c>
      <c r="AC98" s="1365">
        <v>1.7212945967912674E-2</v>
      </c>
      <c r="AD98" s="1365">
        <v>2.3674009367823601E-2</v>
      </c>
      <c r="AE98" s="1365">
        <v>2.3704517632722855E-2</v>
      </c>
      <c r="AF98" s="1365">
        <v>0.14736567437648773</v>
      </c>
      <c r="AG98" s="1365">
        <v>2.9426068067550659E-2</v>
      </c>
      <c r="AH98" s="1365">
        <v>0.16797915101051331</v>
      </c>
      <c r="AI98" s="1365">
        <v>4.4821623712778091E-2</v>
      </c>
      <c r="AJ98" s="1365">
        <v>1.6761828097514808E-2</v>
      </c>
      <c r="AK98" s="1365">
        <v>8.1700521986931562E-3</v>
      </c>
      <c r="AL98" s="1365">
        <v>1.8575754016637802E-2</v>
      </c>
      <c r="AM98" s="1365">
        <v>8.8714314624667168E-3</v>
      </c>
      <c r="AN98" s="1365">
        <v>5.2357178181409836E-2</v>
      </c>
      <c r="AO98" s="1365">
        <v>1.8421286717057228E-2</v>
      </c>
      <c r="AP98" s="1365">
        <v>0.13080678880214691</v>
      </c>
      <c r="AQ98" s="1365">
        <v>3.969302773475647E-2</v>
      </c>
      <c r="AR98" s="1365">
        <v>1.4504902035696432E-2</v>
      </c>
      <c r="AS98" s="1365">
        <v>5.8878557756543159E-3</v>
      </c>
      <c r="AT98" s="1365">
        <v>1.6051055863499641E-2</v>
      </c>
      <c r="AU98" s="1365">
        <v>5.7459860108792782E-3</v>
      </c>
      <c r="AV98" s="1365">
        <v>3.4799978137016296E-2</v>
      </c>
      <c r="AW98" s="1365">
        <v>1.4123979024589062E-2</v>
      </c>
      <c r="AX98" s="1365">
        <v>7.5811982154846191E-2</v>
      </c>
      <c r="AY98" s="1365">
        <v>2.8151113539934158E-2</v>
      </c>
      <c r="AZ98" s="1365">
        <v>9.8856234108097851E-3</v>
      </c>
      <c r="BA98" s="1365">
        <v>2.6128423633053899E-3</v>
      </c>
      <c r="BB98" s="1365">
        <v>1.0914298705756664E-2</v>
      </c>
      <c r="BC98" s="1365">
        <v>2.3455899208784103E-3</v>
      </c>
      <c r="BD98" s="1365">
        <v>1.5361062251031399E-2</v>
      </c>
      <c r="BE98" s="1365">
        <v>6.5414533019065857E-3</v>
      </c>
      <c r="BF98" s="1365">
        <v>3.5653077065944672E-2</v>
      </c>
      <c r="BG98" s="1365">
        <v>1.5993531793355942E-2</v>
      </c>
      <c r="BH98" s="1365">
        <v>4.9293332649540389E-3</v>
      </c>
      <c r="BI98" s="1365">
        <v>7.3069173959083855E-4</v>
      </c>
      <c r="BJ98" s="1365">
        <v>6.7149759270250797E-3</v>
      </c>
      <c r="BK98" s="1365">
        <v>8.0240471288561821E-4</v>
      </c>
      <c r="BL98" s="1365">
        <v>4.7325030900537968E-3</v>
      </c>
      <c r="BM98" s="1365">
        <v>1.7496346263214946E-3</v>
      </c>
      <c r="BN98" s="1365">
        <v>0.11687695980072021</v>
      </c>
      <c r="BO98" s="1365">
        <v>2.6043802499771118E-3</v>
      </c>
      <c r="BP98" s="1365">
        <v>-6.8771126680076122E-3</v>
      </c>
      <c r="BQ98" s="1365">
        <v>8.2544181495904922E-3</v>
      </c>
      <c r="BR98" s="1365">
        <v>2.380983904004097E-3</v>
      </c>
      <c r="BS98" s="1365">
        <v>1.6195565462112427E-2</v>
      </c>
      <c r="BT98" s="1365">
        <v>8.6735963821411133E-2</v>
      </c>
      <c r="BU98" s="1365">
        <v>7.5827836990356445E-3</v>
      </c>
      <c r="BV98" s="1365">
        <v>0.56421560049057007</v>
      </c>
      <c r="BW98" s="1365">
        <v>1.364072784781456E-2</v>
      </c>
      <c r="BX98" s="1365">
        <v>-7.858628174290061E-3</v>
      </c>
      <c r="BY98" s="1365">
        <v>2.5444853119552135E-2</v>
      </c>
      <c r="BZ98" s="1365">
        <v>6.9698542356491089E-3</v>
      </c>
      <c r="CA98" s="1365">
        <v>6.6935058683156967E-2</v>
      </c>
      <c r="CB98" s="1365">
        <v>0.43884651362895966</v>
      </c>
      <c r="CC98" s="1365">
        <v>2.0237233489751816E-2</v>
      </c>
      <c r="CD98" s="1365">
        <v>0.44733864068984985</v>
      </c>
      <c r="CE98" s="1365">
        <v>1.1036347597837448E-2</v>
      </c>
      <c r="CF98" s="1365">
        <v>-9.8151550628244877E-4</v>
      </c>
      <c r="CG98" s="1365">
        <v>1.7190434969961643E-2</v>
      </c>
      <c r="CH98" s="1365">
        <v>4.5888703316450119E-3</v>
      </c>
      <c r="CI98" s="1365">
        <v>5.073949322104454E-2</v>
      </c>
      <c r="CJ98" s="1365">
        <v>0.35211054980754852</v>
      </c>
      <c r="CK98" s="1365">
        <v>1.2654449790716171E-2</v>
      </c>
    </row>
    <row r="99" spans="1:89" x14ac:dyDescent="0.2">
      <c r="A99" s="1365">
        <v>2010</v>
      </c>
      <c r="B99" s="1365">
        <v>1</v>
      </c>
      <c r="C99" s="1365">
        <v>8.5483141243457794E-2</v>
      </c>
      <c r="D99" s="1365">
        <v>1.2566762510687113E-2</v>
      </c>
      <c r="E99" s="1365">
        <v>5.2953463047742844E-2</v>
      </c>
      <c r="F99" s="1365">
        <v>3.4194774925708771E-2</v>
      </c>
      <c r="G99" s="1365">
        <v>0.10643423348665237</v>
      </c>
      <c r="H99" s="1365">
        <v>0.64789170026779175</v>
      </c>
      <c r="I99" s="1365">
        <v>6.0475911945104599E-2</v>
      </c>
      <c r="J99" s="1365">
        <v>0.88536548614501953</v>
      </c>
      <c r="K99" s="1365">
        <v>8.2905158400535583E-2</v>
      </c>
      <c r="L99" s="1365">
        <v>1.9593915669247508E-2</v>
      </c>
      <c r="M99" s="1365">
        <v>4.4013159349560738E-2</v>
      </c>
      <c r="N99" s="1365">
        <v>3.1923606991767883E-2</v>
      </c>
      <c r="O99" s="1365">
        <v>9.0464606881141663E-2</v>
      </c>
      <c r="P99" s="1365">
        <v>0.56376373767852783</v>
      </c>
      <c r="Q99" s="1365">
        <v>5.2701327949762344E-2</v>
      </c>
      <c r="R99" s="1365">
        <v>0.44683808088302612</v>
      </c>
      <c r="S99" s="1365">
        <v>7.06825852394104E-2</v>
      </c>
      <c r="T99" s="1365">
        <v>2.1363972686231136E-2</v>
      </c>
      <c r="U99" s="1365">
        <v>2.4347965605556965E-2</v>
      </c>
      <c r="V99" s="1365">
        <v>2.6782691478729248E-2</v>
      </c>
      <c r="W99" s="1365">
        <v>3.8590509444475174E-2</v>
      </c>
      <c r="X99" s="1365">
        <v>0.22744622826576233</v>
      </c>
      <c r="Y99" s="1365">
        <v>3.7624143064022064E-2</v>
      </c>
      <c r="Z99" s="1365">
        <v>0.33177027106285095</v>
      </c>
      <c r="AA99" s="1365">
        <v>6.5339952707290649E-2</v>
      </c>
      <c r="AB99" s="1365">
        <v>2.0189484872389585E-2</v>
      </c>
      <c r="AC99" s="1365">
        <v>1.7887834459543228E-2</v>
      </c>
      <c r="AD99" s="1365">
        <v>2.4944715201854706E-2</v>
      </c>
      <c r="AE99" s="1365">
        <v>2.6335544884204865E-2</v>
      </c>
      <c r="AF99" s="1365">
        <v>0.1439637690782547</v>
      </c>
      <c r="AG99" s="1365">
        <v>3.3108979463577271E-2</v>
      </c>
      <c r="AH99" s="1365">
        <v>0.1790420264005661</v>
      </c>
      <c r="AI99" s="1365">
        <v>5.2701592445373535E-2</v>
      </c>
      <c r="AJ99" s="1365">
        <v>1.592709418036975E-2</v>
      </c>
      <c r="AK99" s="1365">
        <v>8.3908885717391968E-3</v>
      </c>
      <c r="AL99" s="1365">
        <v>1.9026326015591621E-2</v>
      </c>
      <c r="AM99" s="1365">
        <v>1.0197397321462631E-2</v>
      </c>
      <c r="AN99" s="1365">
        <v>5.2397124469280243E-2</v>
      </c>
      <c r="AO99" s="1365">
        <v>2.0401606336236E-2</v>
      </c>
      <c r="AP99" s="1365">
        <v>0.14041218161582947</v>
      </c>
      <c r="AQ99" s="1365">
        <v>4.6815443783998489E-2</v>
      </c>
      <c r="AR99" s="1365">
        <v>1.3976505157188512E-2</v>
      </c>
      <c r="AS99" s="1365">
        <v>5.9781093150377274E-3</v>
      </c>
      <c r="AT99" s="1365">
        <v>1.6238050535321236E-2</v>
      </c>
      <c r="AU99" s="1365">
        <v>6.7505356855690479E-3</v>
      </c>
      <c r="AV99" s="1365">
        <v>3.5310152918100357E-2</v>
      </c>
      <c r="AW99" s="1365">
        <v>1.5343387611210346E-2</v>
      </c>
      <c r="AX99" s="1365">
        <v>8.1784561276435852E-2</v>
      </c>
      <c r="AY99" s="1365">
        <v>3.3366601914167404E-2</v>
      </c>
      <c r="AZ99" s="1365">
        <v>9.6012587055156473E-3</v>
      </c>
      <c r="BA99" s="1365">
        <v>2.5369617505930364E-3</v>
      </c>
      <c r="BB99" s="1365">
        <v>1.0886304080486298E-2</v>
      </c>
      <c r="BC99" s="1365">
        <v>2.7760984376072884E-3</v>
      </c>
      <c r="BD99" s="1365">
        <v>1.5547105111181736E-2</v>
      </c>
      <c r="BE99" s="1365">
        <v>7.070234976708889E-3</v>
      </c>
      <c r="BF99" s="1365">
        <v>3.7195440381765366E-2</v>
      </c>
      <c r="BG99" s="1365">
        <v>1.7683865502476692E-2</v>
      </c>
      <c r="BH99" s="1365">
        <v>4.9862915839185007E-3</v>
      </c>
      <c r="BI99" s="1365">
        <v>6.5467203967273235E-4</v>
      </c>
      <c r="BJ99" s="1365">
        <v>6.4962198957800865E-3</v>
      </c>
      <c r="BK99" s="1365">
        <v>7.6729501597583294E-4</v>
      </c>
      <c r="BL99" s="1365">
        <v>4.5807287096977234E-3</v>
      </c>
      <c r="BM99" s="1365">
        <v>2.026369096711278E-3</v>
      </c>
      <c r="BN99" s="1365">
        <v>0.11463451385498047</v>
      </c>
      <c r="BO99" s="1365">
        <v>2.5779828429222107E-3</v>
      </c>
      <c r="BP99" s="1365">
        <v>-7.0271531585603952E-3</v>
      </c>
      <c r="BQ99" s="1365">
        <v>8.940303698182106E-3</v>
      </c>
      <c r="BR99" s="1365">
        <v>2.2711679339408875E-3</v>
      </c>
      <c r="BS99" s="1365">
        <v>1.5969626605510712E-2</v>
      </c>
      <c r="BT99" s="1365">
        <v>8.4127962589263916E-2</v>
      </c>
      <c r="BU99" s="1365">
        <v>7.7745839953422546E-3</v>
      </c>
      <c r="BV99" s="1365">
        <v>0.55316191911697388</v>
      </c>
      <c r="BW99" s="1365">
        <v>1.4800556004047394E-2</v>
      </c>
      <c r="BX99" s="1365">
        <v>-8.7972101755440235E-3</v>
      </c>
      <c r="BY99" s="1365">
        <v>2.8605497442185879E-2</v>
      </c>
      <c r="BZ99" s="1365">
        <v>7.4120834469795227E-3</v>
      </c>
      <c r="CA99" s="1365">
        <v>6.78437240421772E-2</v>
      </c>
      <c r="CB99" s="1365">
        <v>0.42044547200202942</v>
      </c>
      <c r="CC99" s="1365">
        <v>2.2851768881082535E-2</v>
      </c>
      <c r="CD99" s="1365">
        <v>0.43852740526199341</v>
      </c>
      <c r="CE99" s="1365">
        <v>1.2222573161125183E-2</v>
      </c>
      <c r="CF99" s="1365">
        <v>-1.7700570169836283E-3</v>
      </c>
      <c r="CG99" s="1365">
        <v>1.9665193744003773E-2</v>
      </c>
      <c r="CH99" s="1365">
        <v>5.1409155130386353E-3</v>
      </c>
      <c r="CI99" s="1365">
        <v>5.1874097436666489E-2</v>
      </c>
      <c r="CJ99" s="1365">
        <v>0.3363175094127655</v>
      </c>
      <c r="CK99" s="1365">
        <v>1.507718488574028E-2</v>
      </c>
    </row>
    <row r="100" spans="1:89" x14ac:dyDescent="0.2">
      <c r="A100" s="1365">
        <v>2011</v>
      </c>
      <c r="B100" s="1365">
        <v>1</v>
      </c>
      <c r="C100" s="1365">
        <v>8.6162835359573364E-2</v>
      </c>
      <c r="D100" s="1365">
        <v>9.4298182521015406E-3</v>
      </c>
      <c r="E100" s="1365">
        <v>5.5971108376979828E-2</v>
      </c>
      <c r="F100" s="1365">
        <v>3.6853119730949402E-2</v>
      </c>
      <c r="G100" s="1365">
        <v>0.10506295412778854</v>
      </c>
      <c r="H100" s="1365">
        <v>0.64315038919448853</v>
      </c>
      <c r="I100" s="1365">
        <v>6.3369788229465485E-2</v>
      </c>
      <c r="J100" s="1365">
        <v>0.88746905326843262</v>
      </c>
      <c r="K100" s="1365">
        <v>8.3411701023578644E-2</v>
      </c>
      <c r="L100" s="1365">
        <v>1.6839670948684216E-2</v>
      </c>
      <c r="M100" s="1365">
        <v>4.6887882053852081E-2</v>
      </c>
      <c r="N100" s="1365">
        <v>3.4610975533723831E-2</v>
      </c>
      <c r="O100" s="1365">
        <v>8.8889241218566895E-2</v>
      </c>
      <c r="P100" s="1365">
        <v>0.56113606691360474</v>
      </c>
      <c r="Q100" s="1365">
        <v>5.5693503469228745E-2</v>
      </c>
      <c r="R100" s="1365">
        <v>0.45181572437286377</v>
      </c>
      <c r="S100" s="1365">
        <v>7.1319475769996643E-2</v>
      </c>
      <c r="T100" s="1365">
        <v>1.992898341268301E-2</v>
      </c>
      <c r="U100" s="1365">
        <v>2.6021198369562626E-2</v>
      </c>
      <c r="V100" s="1365">
        <v>2.9276778921484947E-2</v>
      </c>
      <c r="W100" s="1365">
        <v>3.804493322968483E-2</v>
      </c>
      <c r="X100" s="1365">
        <v>0.22705510258674622</v>
      </c>
      <c r="Y100" s="1365">
        <v>4.0169257670640945E-2</v>
      </c>
      <c r="Z100" s="1365">
        <v>0.33650419116020203</v>
      </c>
      <c r="AA100" s="1365">
        <v>6.6234350204467773E-2</v>
      </c>
      <c r="AB100" s="1365">
        <v>1.8676934763789177E-2</v>
      </c>
      <c r="AC100" s="1365">
        <v>1.8996226601302624E-2</v>
      </c>
      <c r="AD100" s="1365">
        <v>2.7090834453701973E-2</v>
      </c>
      <c r="AE100" s="1365">
        <v>2.5891486555337906E-2</v>
      </c>
      <c r="AF100" s="1365">
        <v>0.1445002555847168</v>
      </c>
      <c r="AG100" s="1365">
        <v>3.51141057908535E-2</v>
      </c>
      <c r="AH100" s="1365">
        <v>0.18207548558712006</v>
      </c>
      <c r="AI100" s="1365">
        <v>5.3181681782007217E-2</v>
      </c>
      <c r="AJ100" s="1365">
        <v>1.473742668167688E-2</v>
      </c>
      <c r="AK100" s="1365">
        <v>8.9200972579419613E-3</v>
      </c>
      <c r="AL100" s="1365">
        <v>2.062259241938591E-2</v>
      </c>
      <c r="AM100" s="1365">
        <v>1.0206263512372971E-2</v>
      </c>
      <c r="AN100" s="1365">
        <v>5.253320187330246E-2</v>
      </c>
      <c r="AO100" s="1365">
        <v>2.187422476708889E-2</v>
      </c>
      <c r="AP100" s="1365">
        <v>0.14276660978794098</v>
      </c>
      <c r="AQ100" s="1365">
        <v>4.7301486134529114E-2</v>
      </c>
      <c r="AR100" s="1365">
        <v>1.2936025130329654E-2</v>
      </c>
      <c r="AS100" s="1365">
        <v>6.4346166327595711E-3</v>
      </c>
      <c r="AT100" s="1365">
        <v>1.7575044184923172E-2</v>
      </c>
      <c r="AU100" s="1365">
        <v>6.8093515001237392E-3</v>
      </c>
      <c r="AV100" s="1365">
        <v>3.5111796110868454E-2</v>
      </c>
      <c r="AW100" s="1365">
        <v>1.6598284244537354E-2</v>
      </c>
      <c r="AX100" s="1365">
        <v>8.278956264257431E-2</v>
      </c>
      <c r="AY100" s="1365">
        <v>3.4035846590995789E-2</v>
      </c>
      <c r="AZ100" s="1365">
        <v>8.8939838969963603E-3</v>
      </c>
      <c r="BA100" s="1365">
        <v>2.8868944500572979E-3</v>
      </c>
      <c r="BB100" s="1365">
        <v>1.1309264227747917E-2</v>
      </c>
      <c r="BC100" s="1365">
        <v>2.684801584109664E-3</v>
      </c>
      <c r="BD100" s="1365">
        <v>1.5211925841867924E-2</v>
      </c>
      <c r="BE100" s="1365">
        <v>7.7668442390859127E-3</v>
      </c>
      <c r="BF100" s="1365">
        <v>3.7966180592775345E-2</v>
      </c>
      <c r="BG100" s="1365">
        <v>1.9593933597207069E-2</v>
      </c>
      <c r="BH100" s="1365">
        <v>4.3922199834014464E-3</v>
      </c>
      <c r="BI100" s="1365">
        <v>8.2443299470469356E-4</v>
      </c>
      <c r="BJ100" s="1365">
        <v>6.0597741976380348E-3</v>
      </c>
      <c r="BK100" s="1365">
        <v>6.74610142596066E-4</v>
      </c>
      <c r="BL100" s="1365">
        <v>4.3486952781677246E-3</v>
      </c>
      <c r="BM100" s="1365">
        <v>2.072515431791544E-3</v>
      </c>
      <c r="BN100" s="1365">
        <v>0.11253094673156738</v>
      </c>
      <c r="BO100" s="1365">
        <v>2.7511343359947205E-3</v>
      </c>
      <c r="BP100" s="1365">
        <v>-7.409852696582675E-3</v>
      </c>
      <c r="BQ100" s="1365">
        <v>9.0832263231277466E-3</v>
      </c>
      <c r="BR100" s="1365">
        <v>2.2421441972255707E-3</v>
      </c>
      <c r="BS100" s="1365">
        <v>1.6173712909221649E-2</v>
      </c>
      <c r="BT100" s="1365">
        <v>8.2014322280883789E-2</v>
      </c>
      <c r="BU100" s="1365">
        <v>7.6762847602367401E-3</v>
      </c>
      <c r="BV100" s="1365">
        <v>0.54818427562713623</v>
      </c>
      <c r="BW100" s="1365">
        <v>1.4843359589576721E-2</v>
      </c>
      <c r="BX100" s="1365">
        <v>-1.049916516058147E-2</v>
      </c>
      <c r="BY100" s="1365">
        <v>2.9949910007417202E-2</v>
      </c>
      <c r="BZ100" s="1365">
        <v>7.5763408094644547E-3</v>
      </c>
      <c r="CA100" s="1365">
        <v>6.7018020898103714E-2</v>
      </c>
      <c r="CB100" s="1365">
        <v>0.41609528660774231</v>
      </c>
      <c r="CC100" s="1365">
        <v>2.3200530558824539E-2</v>
      </c>
      <c r="CD100" s="1365">
        <v>0.43565332889556885</v>
      </c>
      <c r="CE100" s="1365">
        <v>1.2092225253582001E-2</v>
      </c>
      <c r="CF100" s="1365">
        <v>-3.0893124639987946E-3</v>
      </c>
      <c r="CG100" s="1365">
        <v>2.0866683684289455E-2</v>
      </c>
      <c r="CH100" s="1365">
        <v>5.334196612238884E-3</v>
      </c>
      <c r="CI100" s="1365">
        <v>5.0844307988882065E-2</v>
      </c>
      <c r="CJ100" s="1365">
        <v>0.33408096432685852</v>
      </c>
      <c r="CK100" s="1365">
        <v>1.5524245798587799E-2</v>
      </c>
    </row>
    <row r="101" spans="1:89" x14ac:dyDescent="0.2">
      <c r="A101" s="1365">
        <v>2012</v>
      </c>
      <c r="B101" s="1365">
        <v>1</v>
      </c>
      <c r="C101" s="1365">
        <v>9.0423695743083954E-2</v>
      </c>
      <c r="D101" s="1365">
        <v>1.2518319301307201E-2</v>
      </c>
      <c r="E101" s="1365">
        <v>5.6778334081172943E-2</v>
      </c>
      <c r="F101" s="1365">
        <v>3.8759652525186539E-2</v>
      </c>
      <c r="G101" s="1365">
        <v>0.10136960446834564</v>
      </c>
      <c r="H101" s="1365">
        <v>0.63550287485122681</v>
      </c>
      <c r="I101" s="1365">
        <v>6.4647465944290161E-2</v>
      </c>
      <c r="J101" s="1365">
        <v>0.89030951261520386</v>
      </c>
      <c r="K101" s="1365">
        <v>8.8197708129882812E-2</v>
      </c>
      <c r="L101" s="1365">
        <v>1.9033638294786215E-2</v>
      </c>
      <c r="M101" s="1365">
        <v>4.8037854954600334E-2</v>
      </c>
      <c r="N101" s="1365">
        <v>3.6545984447002411E-2</v>
      </c>
      <c r="O101" s="1365">
        <v>8.6195044219493866E-2</v>
      </c>
      <c r="P101" s="1365">
        <v>0.55521112680435181</v>
      </c>
      <c r="Q101" s="1365">
        <v>5.7088166475296021E-2</v>
      </c>
      <c r="R101" s="1365">
        <v>0.46390482783317566</v>
      </c>
      <c r="S101" s="1365">
        <v>7.8070364892482758E-2</v>
      </c>
      <c r="T101" s="1365">
        <v>2.149974531494081E-2</v>
      </c>
      <c r="U101" s="1365">
        <v>2.6393197476863861E-2</v>
      </c>
      <c r="V101" s="1365">
        <v>3.1306613236665726E-2</v>
      </c>
      <c r="W101" s="1365">
        <v>3.7350356578826904E-2</v>
      </c>
      <c r="X101" s="1365">
        <v>0.22748872637748718</v>
      </c>
      <c r="Y101" s="1365">
        <v>4.1795838624238968E-2</v>
      </c>
      <c r="Z101" s="1365">
        <v>0.34995359182357788</v>
      </c>
      <c r="AA101" s="1365">
        <v>7.2967365384101868E-2</v>
      </c>
      <c r="AB101" s="1365">
        <v>2.0142807275988162E-2</v>
      </c>
      <c r="AC101" s="1365">
        <v>1.929470943287015E-2</v>
      </c>
      <c r="AD101" s="1365">
        <v>2.9159853234887123E-2</v>
      </c>
      <c r="AE101" s="1365">
        <v>2.5478249415755272E-2</v>
      </c>
      <c r="AF101" s="1365">
        <v>0.14638765156269073</v>
      </c>
      <c r="AG101" s="1365">
        <v>3.6522958427667618E-2</v>
      </c>
      <c r="AH101" s="1365">
        <v>0.19515909254550934</v>
      </c>
      <c r="AI101" s="1365">
        <v>5.9815894812345505E-2</v>
      </c>
      <c r="AJ101" s="1365">
        <v>1.5640985395293683E-2</v>
      </c>
      <c r="AK101" s="1365">
        <v>8.9739130344241858E-3</v>
      </c>
      <c r="AL101" s="1365">
        <v>2.2516785189509392E-2</v>
      </c>
      <c r="AM101" s="1365">
        <v>1.0346323251724243E-2</v>
      </c>
      <c r="AN101" s="1365">
        <v>5.4651230573654175E-2</v>
      </c>
      <c r="AO101" s="1365">
        <v>2.3213952779769897E-2</v>
      </c>
      <c r="AP101" s="1365">
        <v>0.15457087755203247</v>
      </c>
      <c r="AQ101" s="1365">
        <v>5.3395051509141922E-2</v>
      </c>
      <c r="AR101" s="1365">
        <v>1.3713604756048881E-2</v>
      </c>
      <c r="AS101" s="1365">
        <v>6.4881525468081236E-3</v>
      </c>
      <c r="AT101" s="1365">
        <v>1.9238229840993881E-2</v>
      </c>
      <c r="AU101" s="1365">
        <v>7.1001295000314713E-3</v>
      </c>
      <c r="AV101" s="1365">
        <v>3.7106581032276154E-2</v>
      </c>
      <c r="AW101" s="1365">
        <v>1.7529133707284927E-2</v>
      </c>
      <c r="AX101" s="1365">
        <v>9.1480754315853119E-2</v>
      </c>
      <c r="AY101" s="1365">
        <v>3.8070190697908401E-2</v>
      </c>
      <c r="AZ101" s="1365">
        <v>9.5088928337645484E-3</v>
      </c>
      <c r="BA101" s="1365">
        <v>2.7948649367317557E-3</v>
      </c>
      <c r="BB101" s="1365">
        <v>1.2951945886015892E-2</v>
      </c>
      <c r="BC101" s="1365">
        <v>2.9928102158010006E-3</v>
      </c>
      <c r="BD101" s="1365">
        <v>1.6748692840337753E-2</v>
      </c>
      <c r="BE101" s="1365">
        <v>8.4133557975292206E-3</v>
      </c>
      <c r="BF101" s="1365">
        <v>4.2876385152339935E-2</v>
      </c>
      <c r="BG101" s="1365">
        <v>2.1074093878269196E-2</v>
      </c>
      <c r="BH101" s="1365">
        <v>4.8573267833944556E-3</v>
      </c>
      <c r="BI101" s="1365">
        <v>7.2710021049715579E-4</v>
      </c>
      <c r="BJ101" s="1365">
        <v>7.4414522387087345E-3</v>
      </c>
      <c r="BK101" s="1365">
        <v>8.4837788017466664E-4</v>
      </c>
      <c r="BL101" s="1365">
        <v>5.4285181686282158E-3</v>
      </c>
      <c r="BM101" s="1365">
        <v>2.4995149578899145E-3</v>
      </c>
      <c r="BN101" s="1365">
        <v>0.10969048738479614</v>
      </c>
      <c r="BO101" s="1365">
        <v>2.2259876132011414E-3</v>
      </c>
      <c r="BP101" s="1365">
        <v>-6.5153189934790134E-3</v>
      </c>
      <c r="BQ101" s="1365">
        <v>8.7404791265726089E-3</v>
      </c>
      <c r="BR101" s="1365">
        <v>2.2136680781841278E-3</v>
      </c>
      <c r="BS101" s="1365">
        <v>1.5174560248851776E-2</v>
      </c>
      <c r="BT101" s="1365">
        <v>8.0291748046875E-2</v>
      </c>
      <c r="BU101" s="1365">
        <v>7.5592994689941406E-3</v>
      </c>
      <c r="BV101" s="1365">
        <v>0.53609517216682434</v>
      </c>
      <c r="BW101" s="1365">
        <v>1.2353330850601196E-2</v>
      </c>
      <c r="BX101" s="1365">
        <v>-8.9814260136336088E-3</v>
      </c>
      <c r="BY101" s="1365">
        <v>3.0385136604309082E-2</v>
      </c>
      <c r="BZ101" s="1365">
        <v>7.453039288520813E-3</v>
      </c>
      <c r="CA101" s="1365">
        <v>6.4019247889518738E-2</v>
      </c>
      <c r="CB101" s="1365">
        <v>0.40801414847373962</v>
      </c>
      <c r="CC101" s="1365">
        <v>2.2851627320051193E-2</v>
      </c>
      <c r="CD101" s="1365">
        <v>0.4264046847820282</v>
      </c>
      <c r="CE101" s="1365">
        <v>1.0127343237400055E-2</v>
      </c>
      <c r="CF101" s="1365">
        <v>-2.4661070201545954E-3</v>
      </c>
      <c r="CG101" s="1365">
        <v>2.1644657477736473E-2</v>
      </c>
      <c r="CH101" s="1365">
        <v>5.2393712103366852E-3</v>
      </c>
      <c r="CI101" s="1365">
        <v>4.8844687640666962E-2</v>
      </c>
      <c r="CJ101" s="1365">
        <v>0.32772240042686462</v>
      </c>
      <c r="CK101" s="1365">
        <v>1.5292327851057053E-2</v>
      </c>
    </row>
    <row r="102" spans="1:89" x14ac:dyDescent="0.2">
      <c r="A102" s="1365">
        <v>2013</v>
      </c>
      <c r="B102" s="1365">
        <v>1</v>
      </c>
      <c r="C102" s="1365">
        <v>8.8049069046974182E-2</v>
      </c>
      <c r="D102" s="1365">
        <v>1.7792587634176016E-2</v>
      </c>
      <c r="E102" s="1365">
        <v>5.9155628085136414E-2</v>
      </c>
      <c r="F102" s="1365">
        <v>3.8859568536281586E-2</v>
      </c>
      <c r="G102" s="1365">
        <v>9.2436082661151886E-2</v>
      </c>
      <c r="H102" s="1365">
        <v>0.63786804676055908</v>
      </c>
      <c r="I102" s="1365">
        <v>6.5838955342769623E-2</v>
      </c>
      <c r="J102" s="1365">
        <v>0.88854688405990601</v>
      </c>
      <c r="K102" s="1365">
        <v>8.574974536895752E-2</v>
      </c>
      <c r="L102" s="1365">
        <v>2.2236425196751952E-2</v>
      </c>
      <c r="M102" s="1365">
        <v>5.0346773117780685E-2</v>
      </c>
      <c r="N102" s="1365">
        <v>3.6631990224123001E-2</v>
      </c>
      <c r="O102" s="1365">
        <v>7.9227432608604431E-2</v>
      </c>
      <c r="P102" s="1365">
        <v>0.55626308917999268</v>
      </c>
      <c r="Q102" s="1365">
        <v>5.809146910905838E-2</v>
      </c>
      <c r="R102" s="1365">
        <v>0.45669779181480408</v>
      </c>
      <c r="S102" s="1365">
        <v>7.4882380664348602E-2</v>
      </c>
      <c r="T102" s="1365">
        <v>2.1921442123129964E-2</v>
      </c>
      <c r="U102" s="1365">
        <v>2.7530196122825146E-2</v>
      </c>
      <c r="V102" s="1365">
        <v>3.1459368765354156E-2</v>
      </c>
      <c r="W102" s="1365">
        <v>3.2549597322940826E-2</v>
      </c>
      <c r="X102" s="1365">
        <v>0.22548128664493561</v>
      </c>
      <c r="Y102" s="1365">
        <v>4.2873520404100418E-2</v>
      </c>
      <c r="Z102" s="1365">
        <v>0.3413412868976593</v>
      </c>
      <c r="AA102" s="1365">
        <v>6.9741517305374146E-2</v>
      </c>
      <c r="AB102" s="1365">
        <v>2.0078405854292214E-2</v>
      </c>
      <c r="AC102" s="1365">
        <v>2.0115681458264589E-2</v>
      </c>
      <c r="AD102" s="1365">
        <v>2.9207728803157806E-2</v>
      </c>
      <c r="AE102" s="1365">
        <v>2.1599134430289268E-2</v>
      </c>
      <c r="AF102" s="1365">
        <v>0.14315040409564972</v>
      </c>
      <c r="AG102" s="1365">
        <v>3.7448421120643616E-2</v>
      </c>
      <c r="AH102" s="1365">
        <v>0.18532991409301758</v>
      </c>
      <c r="AI102" s="1365">
        <v>5.519929900765419E-2</v>
      </c>
      <c r="AJ102" s="1365">
        <v>1.4866317709675059E-2</v>
      </c>
      <c r="AK102" s="1365">
        <v>9.2036941787227988E-3</v>
      </c>
      <c r="AL102" s="1365">
        <v>2.2459788247942924E-2</v>
      </c>
      <c r="AM102" s="1365">
        <v>7.7610891312360764E-3</v>
      </c>
      <c r="AN102" s="1365">
        <v>5.2856501191854477E-2</v>
      </c>
      <c r="AO102" s="1365">
        <v>2.2983217611908913E-2</v>
      </c>
      <c r="AP102" s="1365">
        <v>0.14563988149166107</v>
      </c>
      <c r="AQ102" s="1365">
        <v>4.9329075962305069E-2</v>
      </c>
      <c r="AR102" s="1365">
        <v>1.2904966424684972E-2</v>
      </c>
      <c r="AS102" s="1365">
        <v>6.5609983867034316E-3</v>
      </c>
      <c r="AT102" s="1365">
        <v>1.8914572894573212E-2</v>
      </c>
      <c r="AU102" s="1365">
        <v>4.940397571772337E-3</v>
      </c>
      <c r="AV102" s="1365">
        <v>3.5903755575418472E-2</v>
      </c>
      <c r="AW102" s="1365">
        <v>1.7086120322346687E-2</v>
      </c>
      <c r="AX102" s="1365">
        <v>8.6100943386554718E-2</v>
      </c>
      <c r="AY102" s="1365">
        <v>3.5955466330051422E-2</v>
      </c>
      <c r="AZ102" s="1365">
        <v>8.8371075398754328E-3</v>
      </c>
      <c r="BA102" s="1365">
        <v>3.0171450925990939E-3</v>
      </c>
      <c r="BB102" s="1365">
        <v>1.2432824820280075E-2</v>
      </c>
      <c r="BC102" s="1365">
        <v>1.9188548903912306E-3</v>
      </c>
      <c r="BD102" s="1365">
        <v>1.6035305336117744E-2</v>
      </c>
      <c r="BE102" s="1365">
        <v>7.9042417928576469E-3</v>
      </c>
      <c r="BF102" s="1365">
        <v>4.0987011045217514E-2</v>
      </c>
      <c r="BG102" s="1365">
        <v>2.1072721108794212E-2</v>
      </c>
      <c r="BH102" s="1365">
        <v>4.5607419526731974E-3</v>
      </c>
      <c r="BI102" s="1365">
        <v>8.2825752906501293E-4</v>
      </c>
      <c r="BJ102" s="1365">
        <v>6.7923637107014656E-3</v>
      </c>
      <c r="BK102" s="1365">
        <v>5.6476605823263526E-4</v>
      </c>
      <c r="BL102" s="1365">
        <v>5.172892939299345E-3</v>
      </c>
      <c r="BM102" s="1365">
        <v>1.9952678121626377E-3</v>
      </c>
      <c r="BN102" s="1365">
        <v>0.11145311594009399</v>
      </c>
      <c r="BO102" s="1365">
        <v>2.2993236780166626E-3</v>
      </c>
      <c r="BP102" s="1365">
        <v>-4.4438375625759363E-3</v>
      </c>
      <c r="BQ102" s="1365">
        <v>8.8088549673557281E-3</v>
      </c>
      <c r="BR102" s="1365">
        <v>2.2275783121585846E-3</v>
      </c>
      <c r="BS102" s="1365">
        <v>1.3208650052547455E-2</v>
      </c>
      <c r="BT102" s="1365">
        <v>8.1604957580566406E-2</v>
      </c>
      <c r="BU102" s="1365">
        <v>7.7474862337112427E-3</v>
      </c>
      <c r="BV102" s="1365">
        <v>0.54330220818519592</v>
      </c>
      <c r="BW102" s="1365">
        <v>1.316668838262558E-2</v>
      </c>
      <c r="BX102" s="1365">
        <v>-4.128854488953948E-3</v>
      </c>
      <c r="BY102" s="1365">
        <v>3.1625431962311268E-2</v>
      </c>
      <c r="BZ102" s="1365">
        <v>7.4001997709274292E-3</v>
      </c>
      <c r="CA102" s="1365">
        <v>5.988648533821106E-2</v>
      </c>
      <c r="CB102" s="1365">
        <v>0.41238676011562347</v>
      </c>
      <c r="CC102" s="1365">
        <v>2.2965434938669205E-2</v>
      </c>
      <c r="CD102" s="1365">
        <v>0.43184909224510193</v>
      </c>
      <c r="CE102" s="1365">
        <v>1.0867364704608917E-2</v>
      </c>
      <c r="CF102" s="1365">
        <v>3.149830736219883E-4</v>
      </c>
      <c r="CG102" s="1365">
        <v>2.281657699495554E-2</v>
      </c>
      <c r="CH102" s="1365">
        <v>5.1726214587688446E-3</v>
      </c>
      <c r="CI102" s="1365">
        <v>4.6677835285663605E-2</v>
      </c>
      <c r="CJ102" s="1365">
        <v>0.33078180253505707</v>
      </c>
      <c r="CK102" s="1365">
        <v>1.5217948704957962E-2</v>
      </c>
    </row>
    <row r="103" spans="1:89" x14ac:dyDescent="0.2">
      <c r="A103" s="1365">
        <v>2014</v>
      </c>
      <c r="B103" s="1365">
        <v>1</v>
      </c>
      <c r="C103" s="1365">
        <v>9.4652093946933746E-2</v>
      </c>
      <c r="D103" s="1365">
        <v>1.2231320608407259E-2</v>
      </c>
      <c r="E103" s="1365">
        <v>5.8230068534612656E-2</v>
      </c>
      <c r="F103" s="1365">
        <v>3.8666989654302597E-2</v>
      </c>
      <c r="G103" s="1365">
        <v>9.5339186489582062E-2</v>
      </c>
      <c r="H103" s="1365">
        <v>0.63657248020172119</v>
      </c>
      <c r="I103" s="1365">
        <v>6.4307898283004761E-2</v>
      </c>
      <c r="J103" s="1365">
        <v>0.89038830995559692</v>
      </c>
      <c r="K103" s="1365">
        <v>9.237246960401535E-2</v>
      </c>
      <c r="L103" s="1365">
        <v>1.8082344206050038E-2</v>
      </c>
      <c r="M103" s="1365">
        <v>4.9712160602211952E-2</v>
      </c>
      <c r="N103" s="1365">
        <v>3.6502394825220108E-2</v>
      </c>
      <c r="O103" s="1365">
        <v>8.2157626748085022E-2</v>
      </c>
      <c r="P103" s="1365">
        <v>0.554801344871521</v>
      </c>
      <c r="Q103" s="1365">
        <v>5.6759938597679138E-2</v>
      </c>
      <c r="R103" s="1365">
        <v>0.46201547980308533</v>
      </c>
      <c r="S103" s="1365">
        <v>8.1002503633499146E-2</v>
      </c>
      <c r="T103" s="1365">
        <v>2.0234498777426779E-2</v>
      </c>
      <c r="U103" s="1365">
        <v>2.7297013439238071E-2</v>
      </c>
      <c r="V103" s="1365">
        <v>3.1385801732540131E-2</v>
      </c>
      <c r="W103" s="1365">
        <v>3.4287393093109131E-2</v>
      </c>
      <c r="X103" s="1365">
        <v>0.22636106610298157</v>
      </c>
      <c r="Y103" s="1365">
        <v>4.1447203606367111E-2</v>
      </c>
      <c r="Z103" s="1365">
        <v>0.34691411256790161</v>
      </c>
      <c r="AA103" s="1365">
        <v>7.5468003749847412E-2</v>
      </c>
      <c r="AB103" s="1365">
        <v>1.8761475221253932E-2</v>
      </c>
      <c r="AC103" s="1365">
        <v>1.987609826028347E-2</v>
      </c>
      <c r="AD103" s="1365">
        <v>2.9155552387237549E-2</v>
      </c>
      <c r="AE103" s="1365">
        <v>2.2886049002408981E-2</v>
      </c>
      <c r="AF103" s="1365">
        <v>0.1447153240442276</v>
      </c>
      <c r="AG103" s="1365">
        <v>3.6051612347364426E-2</v>
      </c>
      <c r="AH103" s="1365">
        <v>0.18985608220100403</v>
      </c>
      <c r="AI103" s="1365">
        <v>5.9989903122186661E-2</v>
      </c>
      <c r="AJ103" s="1365">
        <v>1.4315487147541717E-2</v>
      </c>
      <c r="AK103" s="1365">
        <v>9.23836266156286E-3</v>
      </c>
      <c r="AL103" s="1365">
        <v>2.2411298006772995E-2</v>
      </c>
      <c r="AM103" s="1365">
        <v>8.242306299507618E-3</v>
      </c>
      <c r="AN103" s="1365">
        <v>5.4004982113838196E-2</v>
      </c>
      <c r="AO103" s="1365">
        <v>2.1653741598129272E-2</v>
      </c>
      <c r="AP103" s="1365">
        <v>0.14975732564926147</v>
      </c>
      <c r="AQ103" s="1365">
        <v>5.331113189458847E-2</v>
      </c>
      <c r="AR103" s="1365">
        <v>1.2415130855515599E-2</v>
      </c>
      <c r="AS103" s="1365">
        <v>6.4824580913409591E-3</v>
      </c>
      <c r="AT103" s="1365">
        <v>1.8927427008748055E-2</v>
      </c>
      <c r="AU103" s="1365">
        <v>5.2582239732146263E-3</v>
      </c>
      <c r="AV103" s="1365">
        <v>3.7170466035604477E-2</v>
      </c>
      <c r="AW103" s="1365">
        <v>1.6192490234971046E-2</v>
      </c>
      <c r="AX103" s="1365">
        <v>8.8796645402908325E-2</v>
      </c>
      <c r="AY103" s="1365">
        <v>3.829554095864296E-2</v>
      </c>
      <c r="AZ103" s="1365">
        <v>8.5433474032470258E-3</v>
      </c>
      <c r="BA103" s="1365">
        <v>2.8624713886529207E-3</v>
      </c>
      <c r="BB103" s="1365">
        <v>1.2680932879447937E-2</v>
      </c>
      <c r="BC103" s="1365">
        <v>2.0419645588845015E-3</v>
      </c>
      <c r="BD103" s="1365">
        <v>1.6761505976319313E-2</v>
      </c>
      <c r="BE103" s="1365">
        <v>7.6108817011117935E-3</v>
      </c>
      <c r="BF103" s="1365">
        <v>4.2128078639507294E-2</v>
      </c>
      <c r="BG103" s="1365">
        <v>2.1902855485677719E-2</v>
      </c>
      <c r="BH103" s="1365">
        <v>4.2320294830915373E-3</v>
      </c>
      <c r="BI103" s="1365">
        <v>7.8955947537906468E-4</v>
      </c>
      <c r="BJ103" s="1365">
        <v>7.1953749284148216E-3</v>
      </c>
      <c r="BK103" s="1365">
        <v>6.0857698554173112E-4</v>
      </c>
      <c r="BL103" s="1365">
        <v>5.4264497011899948E-3</v>
      </c>
      <c r="BM103" s="1365">
        <v>1.9732329528778791E-3</v>
      </c>
      <c r="BN103" s="1365">
        <v>0.10961169004440308</v>
      </c>
      <c r="BO103" s="1365">
        <v>2.279624342918396E-3</v>
      </c>
      <c r="BP103" s="1365">
        <v>-5.8510235976427794E-3</v>
      </c>
      <c r="BQ103" s="1365">
        <v>8.5179079324007034E-3</v>
      </c>
      <c r="BR103" s="1365">
        <v>2.164594829082489E-3</v>
      </c>
      <c r="BS103" s="1365">
        <v>1.318155974149704E-2</v>
      </c>
      <c r="BT103" s="1365">
        <v>8.1771135330200195E-2</v>
      </c>
      <c r="BU103" s="1365">
        <v>7.5479596853256226E-3</v>
      </c>
      <c r="BV103" s="1365">
        <v>0.53798452019691467</v>
      </c>
      <c r="BW103" s="1365">
        <v>1.3649590313434601E-2</v>
      </c>
      <c r="BX103" s="1365">
        <v>-8.0031781690195203E-3</v>
      </c>
      <c r="BY103" s="1365">
        <v>3.0933055095374584E-2</v>
      </c>
      <c r="BZ103" s="1365">
        <v>7.2811879217624664E-3</v>
      </c>
      <c r="CA103" s="1365">
        <v>6.1051793396472931E-2</v>
      </c>
      <c r="CB103" s="1365">
        <v>0.41021141409873962</v>
      </c>
      <c r="CC103" s="1365">
        <v>2.286069467663765E-2</v>
      </c>
      <c r="CD103" s="1365">
        <v>0.4283728301525116</v>
      </c>
      <c r="CE103" s="1365">
        <v>1.1369965970516205E-2</v>
      </c>
      <c r="CF103" s="1365">
        <v>-2.1521545713767409E-3</v>
      </c>
      <c r="CG103" s="1365">
        <v>2.2415147162973881E-2</v>
      </c>
      <c r="CH103" s="1365">
        <v>5.1165930926799774E-3</v>
      </c>
      <c r="CI103" s="1365">
        <v>4.7870233654975891E-2</v>
      </c>
      <c r="CJ103" s="1365">
        <v>0.32844027876853943</v>
      </c>
      <c r="CK103" s="1365">
        <v>1.5312734991312027E-2</v>
      </c>
    </row>
    <row r="104" spans="1:89" x14ac:dyDescent="0.2">
      <c r="A104" s="1365">
        <v>2015</v>
      </c>
      <c r="B104" s="1365">
        <v>1</v>
      </c>
      <c r="C104" s="1365">
        <v>9.4635732471942902E-2</v>
      </c>
      <c r="D104" s="1365">
        <v>1.3756291009485722E-2</v>
      </c>
      <c r="E104" s="1365">
        <v>5.8193758130073547E-2</v>
      </c>
      <c r="F104" s="1365">
        <v>3.6009158939123154E-2</v>
      </c>
      <c r="G104" s="1365">
        <v>9.1129928827285767E-2</v>
      </c>
      <c r="H104" s="1365">
        <v>0.64545619487762451</v>
      </c>
      <c r="I104" s="1365">
        <v>6.081891804933548E-2</v>
      </c>
      <c r="J104" s="1365">
        <v>0.89014130830764771</v>
      </c>
      <c r="K104" s="1365">
        <v>9.2474855482578278E-2</v>
      </c>
      <c r="L104" s="1365">
        <v>1.9740739138796926E-2</v>
      </c>
      <c r="M104" s="1365">
        <v>4.9653584137558937E-2</v>
      </c>
      <c r="N104" s="1365">
        <v>3.3659376204013824E-2</v>
      </c>
      <c r="O104" s="1365">
        <v>7.7791944146156311E-2</v>
      </c>
      <c r="P104" s="1365">
        <v>0.5641627311706543</v>
      </c>
      <c r="Q104" s="1365">
        <v>5.2658095955848694E-2</v>
      </c>
      <c r="R104" s="1365">
        <v>0.46259352564811707</v>
      </c>
      <c r="S104" s="1365">
        <v>8.1712275743484497E-2</v>
      </c>
      <c r="T104" s="1365">
        <v>2.1580455941148102E-2</v>
      </c>
      <c r="U104" s="1365">
        <v>2.7472111396491528E-2</v>
      </c>
      <c r="V104" s="1365">
        <v>2.8803436085581779E-2</v>
      </c>
      <c r="W104" s="1365">
        <v>3.2319262623786926E-2</v>
      </c>
      <c r="X104" s="1365">
        <v>0.2322632372379303</v>
      </c>
      <c r="Y104" s="1365">
        <v>3.8442768156528473E-2</v>
      </c>
      <c r="Z104" s="1365">
        <v>0.34671086072921753</v>
      </c>
      <c r="AA104" s="1365">
        <v>7.6440751552581787E-2</v>
      </c>
      <c r="AB104" s="1365">
        <v>1.9873206736519933E-2</v>
      </c>
      <c r="AC104" s="1365">
        <v>2.0029658917337656E-2</v>
      </c>
      <c r="AD104" s="1365">
        <v>2.6798708364367485E-2</v>
      </c>
      <c r="AE104" s="1365">
        <v>2.1547924727201462E-2</v>
      </c>
      <c r="AF104" s="1365">
        <v>0.14842553436756134</v>
      </c>
      <c r="AG104" s="1365">
        <v>3.359508141875267E-2</v>
      </c>
      <c r="AH104" s="1365">
        <v>0.18943339586257935</v>
      </c>
      <c r="AI104" s="1365">
        <v>6.1312198638916016E-2</v>
      </c>
      <c r="AJ104" s="1365">
        <v>1.5003338776296005E-2</v>
      </c>
      <c r="AK104" s="1365">
        <v>9.309368091635406E-3</v>
      </c>
      <c r="AL104" s="1365">
        <v>2.0244499668478966E-2</v>
      </c>
      <c r="AM104" s="1365">
        <v>7.7247065491974354E-3</v>
      </c>
      <c r="AN104" s="1365">
        <v>5.580144003033638E-2</v>
      </c>
      <c r="AO104" s="1365">
        <v>2.003784105181694E-2</v>
      </c>
      <c r="AP104" s="1365">
        <v>0.1493724137544632</v>
      </c>
      <c r="AQ104" s="1365">
        <v>5.4223928600549698E-2</v>
      </c>
      <c r="AR104" s="1365">
        <v>1.293393770174589E-2</v>
      </c>
      <c r="AS104" s="1365">
        <v>6.6471596946939826E-3</v>
      </c>
      <c r="AT104" s="1365">
        <v>1.7167989164590836E-2</v>
      </c>
      <c r="AU104" s="1365">
        <v>4.9718138761818409E-3</v>
      </c>
      <c r="AV104" s="1365">
        <v>3.8381993770599365E-2</v>
      </c>
      <c r="AW104" s="1365">
        <v>1.5045585110783577E-2</v>
      </c>
      <c r="AX104" s="1365">
        <v>8.8202632963657379E-2</v>
      </c>
      <c r="AY104" s="1365">
        <v>3.8505874574184418E-2</v>
      </c>
      <c r="AZ104" s="1365">
        <v>8.9926392029155977E-3</v>
      </c>
      <c r="BA104" s="1365">
        <v>3.0104198958724737E-3</v>
      </c>
      <c r="BB104" s="1365">
        <v>1.1260813102126122E-2</v>
      </c>
      <c r="BC104" s="1365">
        <v>1.9515168387442827E-3</v>
      </c>
      <c r="BD104" s="1365">
        <v>1.7451299354434013E-2</v>
      </c>
      <c r="BE104" s="1365">
        <v>7.030075415968895E-3</v>
      </c>
      <c r="BF104" s="1365">
        <v>4.1197948157787323E-2</v>
      </c>
      <c r="BG104" s="1365">
        <v>2.1531853824853897E-2</v>
      </c>
      <c r="BH104" s="1365">
        <v>4.5767932399485289E-3</v>
      </c>
      <c r="BI104" s="1365">
        <v>7.920975040178746E-4</v>
      </c>
      <c r="BJ104" s="1365">
        <v>6.0270428657531738E-3</v>
      </c>
      <c r="BK104" s="1365">
        <v>5.9830449754372239E-4</v>
      </c>
      <c r="BL104" s="1365">
        <v>5.8871307410299778E-3</v>
      </c>
      <c r="BM104" s="1365">
        <v>1.7847273265942931E-3</v>
      </c>
      <c r="BN104" s="1365">
        <v>0.10985869169235229</v>
      </c>
      <c r="BO104" s="1365">
        <v>2.160876989364624E-3</v>
      </c>
      <c r="BP104" s="1365">
        <v>-5.984448129311204E-3</v>
      </c>
      <c r="BQ104" s="1365">
        <v>8.5401739925146103E-3</v>
      </c>
      <c r="BR104" s="1365">
        <v>2.3497827351093292E-3</v>
      </c>
      <c r="BS104" s="1365">
        <v>1.3337984681129456E-2</v>
      </c>
      <c r="BT104" s="1365">
        <v>8.1293463706970215E-2</v>
      </c>
      <c r="BU104" s="1365">
        <v>8.1608220934867859E-3</v>
      </c>
      <c r="BV104" s="1365">
        <v>0.53740647435188293</v>
      </c>
      <c r="BW104" s="1365">
        <v>1.2923456728458405E-2</v>
      </c>
      <c r="BX104" s="1365">
        <v>-7.8241649316623807E-3</v>
      </c>
      <c r="BY104" s="1365">
        <v>3.072164673358202E-2</v>
      </c>
      <c r="BZ104" s="1365">
        <v>7.2057228535413742E-3</v>
      </c>
      <c r="CA104" s="1365">
        <v>5.881066620349884E-2</v>
      </c>
      <c r="CB104" s="1365">
        <v>0.41319295763969421</v>
      </c>
      <c r="CC104" s="1365">
        <v>2.2376149892807007E-2</v>
      </c>
      <c r="CD104" s="1365">
        <v>0.42754778265953064</v>
      </c>
      <c r="CE104" s="1365">
        <v>1.0762579739093781E-2</v>
      </c>
      <c r="CF104" s="1365">
        <v>-1.8397168023511767E-3</v>
      </c>
      <c r="CG104" s="1365">
        <v>2.218147274106741E-2</v>
      </c>
      <c r="CH104" s="1365">
        <v>4.855940118432045E-3</v>
      </c>
      <c r="CI104" s="1365">
        <v>4.5472681522369385E-2</v>
      </c>
      <c r="CJ104" s="1365">
        <v>0.331899493932724</v>
      </c>
      <c r="CK104" s="1365">
        <v>1.4215327799320221E-2</v>
      </c>
    </row>
    <row r="105" spans="1:89" x14ac:dyDescent="0.2">
      <c r="A105" s="1365">
        <v>2016</v>
      </c>
      <c r="B105" s="1365">
        <v>1</v>
      </c>
      <c r="C105" s="1365">
        <v>9.3981876969337463E-2</v>
      </c>
      <c r="D105" s="1365">
        <v>9.9543994292616844E-3</v>
      </c>
      <c r="E105" s="1365">
        <v>5.9345941990613937E-2</v>
      </c>
      <c r="F105" s="1365">
        <v>3.5885397344827652E-2</v>
      </c>
      <c r="G105" s="1365">
        <v>9.0785078704357147E-2</v>
      </c>
      <c r="H105" s="1365">
        <v>0.6513981819152832</v>
      </c>
      <c r="I105" s="1365">
        <v>5.8649100363254547E-2</v>
      </c>
      <c r="J105" s="1365">
        <v>0.89158934354782104</v>
      </c>
      <c r="K105" s="1365">
        <v>9.185626357793808E-2</v>
      </c>
      <c r="L105" s="1365">
        <v>1.6846942948177457E-2</v>
      </c>
      <c r="M105" s="1365">
        <v>5.056372657418251E-2</v>
      </c>
      <c r="N105" s="1365">
        <v>3.3639088273048401E-2</v>
      </c>
      <c r="O105" s="1365">
        <v>7.7208399772644043E-2</v>
      </c>
      <c r="P105" s="1365">
        <v>0.57064926624298096</v>
      </c>
      <c r="Q105" s="1365">
        <v>5.082567036151886E-2</v>
      </c>
      <c r="R105" s="1365">
        <v>0.46186080574989319</v>
      </c>
      <c r="S105" s="1365">
        <v>8.1053033471107483E-2</v>
      </c>
      <c r="T105" s="1365">
        <v>2.00758510036394E-2</v>
      </c>
      <c r="U105" s="1365">
        <v>2.7932013384997845E-2</v>
      </c>
      <c r="V105" s="1365">
        <v>2.8811821714043617E-2</v>
      </c>
      <c r="W105" s="1365">
        <v>3.1649146229028702E-2</v>
      </c>
      <c r="X105" s="1365">
        <v>0.23558700084686279</v>
      </c>
      <c r="Y105" s="1365">
        <v>3.6751933395862579E-2</v>
      </c>
      <c r="Z105" s="1365">
        <v>0.34532901644706726</v>
      </c>
      <c r="AA105" s="1365">
        <v>7.554655522108078E-2</v>
      </c>
      <c r="AB105" s="1365">
        <v>1.8743512453511357E-2</v>
      </c>
      <c r="AC105" s="1365">
        <v>2.050088020041585E-2</v>
      </c>
      <c r="AD105" s="1365">
        <v>2.6740163564682007E-2</v>
      </c>
      <c r="AE105" s="1365">
        <v>2.1299595013260841E-2</v>
      </c>
      <c r="AF105" s="1365">
        <v>0.15057933330535889</v>
      </c>
      <c r="AG105" s="1365">
        <v>3.1918987631797791E-2</v>
      </c>
      <c r="AH105" s="1365">
        <v>0.18704202771186829</v>
      </c>
      <c r="AI105" s="1365">
        <v>6.0476101934909821E-2</v>
      </c>
      <c r="AJ105" s="1365">
        <v>1.4354714250657707E-2</v>
      </c>
      <c r="AK105" s="1365">
        <v>9.5917173894122243E-3</v>
      </c>
      <c r="AL105" s="1365">
        <v>2.0361367613077164E-2</v>
      </c>
      <c r="AM105" s="1365">
        <v>7.6288385316729546E-3</v>
      </c>
      <c r="AN105" s="1365">
        <v>5.5371120572090149E-2</v>
      </c>
      <c r="AO105" s="1365">
        <v>1.9258158281445503E-2</v>
      </c>
      <c r="AP105" s="1365">
        <v>0.14696489274501801</v>
      </c>
      <c r="AQ105" s="1365">
        <v>5.3493116050958633E-2</v>
      </c>
      <c r="AR105" s="1365">
        <v>1.2447374334442429E-2</v>
      </c>
      <c r="AS105" s="1365">
        <v>6.7697057966142893E-3</v>
      </c>
      <c r="AT105" s="1365">
        <v>1.7283197492361069E-2</v>
      </c>
      <c r="AU105" s="1365">
        <v>4.8646186478435993E-3</v>
      </c>
      <c r="AV105" s="1365">
        <v>3.7403084337711334E-2</v>
      </c>
      <c r="AW105" s="1365">
        <v>1.4703799970448017E-2</v>
      </c>
      <c r="AX105" s="1365">
        <v>8.6517170071601868E-2</v>
      </c>
      <c r="AY105" s="1365">
        <v>3.8034722208976746E-2</v>
      </c>
      <c r="AZ105" s="1365">
        <v>8.7409607385779964E-3</v>
      </c>
      <c r="BA105" s="1365">
        <v>3.0824094428680837E-3</v>
      </c>
      <c r="BB105" s="1365">
        <v>1.1469520628452301E-2</v>
      </c>
      <c r="BC105" s="1365">
        <v>1.8353647319599986E-3</v>
      </c>
      <c r="BD105" s="1365">
        <v>1.6251824796199799E-2</v>
      </c>
      <c r="BE105" s="1365">
        <v>7.1023646742105484E-3</v>
      </c>
      <c r="BF105" s="1365">
        <v>4.0264017879962921E-2</v>
      </c>
      <c r="BG105" s="1365">
        <v>2.1361175924539566E-2</v>
      </c>
      <c r="BH105" s="1365">
        <v>4.5273420025750966E-3</v>
      </c>
      <c r="BI105" s="1365">
        <v>7.9351130989380181E-4</v>
      </c>
      <c r="BJ105" s="1365">
        <v>5.9781908057630062E-3</v>
      </c>
      <c r="BK105" s="1365">
        <v>5.5091467220336199E-4</v>
      </c>
      <c r="BL105" s="1365">
        <v>5.2814912050962448E-3</v>
      </c>
      <c r="BM105" s="1365">
        <v>1.7713927663862705E-3</v>
      </c>
      <c r="BN105" s="1365">
        <v>0.10841065645217896</v>
      </c>
      <c r="BO105" s="1365">
        <v>2.1256133913993835E-3</v>
      </c>
      <c r="BP105" s="1365">
        <v>-6.8925435189157724E-3</v>
      </c>
      <c r="BQ105" s="1365">
        <v>8.782215416431427E-3</v>
      </c>
      <c r="BR105" s="1365">
        <v>2.2463090717792511E-3</v>
      </c>
      <c r="BS105" s="1365">
        <v>1.3576678931713104E-2</v>
      </c>
      <c r="BT105" s="1365">
        <v>8.0748915672302246E-2</v>
      </c>
      <c r="BU105" s="1365">
        <v>7.8234300017356873E-3</v>
      </c>
      <c r="BV105" s="1365">
        <v>0.53813919425010681</v>
      </c>
      <c r="BW105" s="1365">
        <v>1.292884349822998E-2</v>
      </c>
      <c r="BX105" s="1365">
        <v>-1.0121451574377716E-2</v>
      </c>
      <c r="BY105" s="1365">
        <v>3.1413928605616093E-2</v>
      </c>
      <c r="BZ105" s="1365">
        <v>7.0735756307840347E-3</v>
      </c>
      <c r="CA105" s="1365">
        <v>5.9135932475328445E-2</v>
      </c>
      <c r="CB105" s="1365">
        <v>0.41581118106842041</v>
      </c>
      <c r="CC105" s="1365">
        <v>2.1897166967391968E-2</v>
      </c>
      <c r="CD105" s="1365">
        <v>0.42972853779792786</v>
      </c>
      <c r="CE105" s="1365">
        <v>1.0803230106830597E-2</v>
      </c>
      <c r="CF105" s="1365">
        <v>-3.2289080554619431E-3</v>
      </c>
      <c r="CG105" s="1365">
        <v>2.2631713189184666E-2</v>
      </c>
      <c r="CH105" s="1365">
        <v>4.8272665590047836E-3</v>
      </c>
      <c r="CI105" s="1365">
        <v>4.5559253543615341E-2</v>
      </c>
      <c r="CJ105" s="1365">
        <v>0.33506226539611816</v>
      </c>
      <c r="CK105" s="1365">
        <v>1.4073736965656281E-2</v>
      </c>
    </row>
    <row r="106" spans="1:89" x14ac:dyDescent="0.2">
      <c r="A106" s="1365">
        <v>2017</v>
      </c>
      <c r="B106" s="1365">
        <v>1</v>
      </c>
      <c r="C106" s="1365">
        <v>9.4164244830608368E-2</v>
      </c>
      <c r="D106" s="1365">
        <v>9.1776917688548565E-3</v>
      </c>
      <c r="E106" s="1365">
        <v>5.854497104883194E-2</v>
      </c>
      <c r="F106" s="1365">
        <v>3.7562612444162369E-2</v>
      </c>
      <c r="G106" s="1365">
        <v>9.0513452887535095E-2</v>
      </c>
      <c r="H106" s="1365">
        <v>0.65118074417114258</v>
      </c>
      <c r="I106" s="1365">
        <v>5.88562972843647E-2</v>
      </c>
      <c r="J106" s="1365">
        <v>0.8867219090461731</v>
      </c>
      <c r="K106" s="1365">
        <v>9.1650620102882385E-2</v>
      </c>
      <c r="L106" s="1365">
        <v>1.5955161303281784E-2</v>
      </c>
      <c r="M106" s="1365">
        <v>4.9331242218613625E-2</v>
      </c>
      <c r="N106" s="1365">
        <v>3.520694375038147E-2</v>
      </c>
      <c r="O106" s="1365">
        <v>7.50860795378685E-2</v>
      </c>
      <c r="P106" s="1365">
        <v>0.56875544786453247</v>
      </c>
      <c r="Q106" s="1365">
        <v>5.07364422082901E-2</v>
      </c>
      <c r="R106" s="1365">
        <v>0.46075993776321411</v>
      </c>
      <c r="S106" s="1365">
        <v>8.0771349370479584E-2</v>
      </c>
      <c r="T106" s="1365">
        <v>2.0395929808728397E-2</v>
      </c>
      <c r="U106" s="1365">
        <v>2.7244782075285912E-2</v>
      </c>
      <c r="V106" s="1365">
        <v>3.0429262667894363E-2</v>
      </c>
      <c r="W106" s="1365">
        <v>3.2002054154872894E-2</v>
      </c>
      <c r="X106" s="1365">
        <v>0.23301132023334503</v>
      </c>
      <c r="Y106" s="1365">
        <v>3.6905232816934586E-2</v>
      </c>
      <c r="Z106" s="1365">
        <v>0.34658506512641907</v>
      </c>
      <c r="AA106" s="1365">
        <v>7.5130313634872437E-2</v>
      </c>
      <c r="AB106" s="1365">
        <v>1.9240854890085757E-2</v>
      </c>
      <c r="AC106" s="1365">
        <v>1.9889292307198048E-2</v>
      </c>
      <c r="AD106" s="1365">
        <v>2.8353461995720863E-2</v>
      </c>
      <c r="AE106" s="1365">
        <v>2.1607192233204842E-2</v>
      </c>
      <c r="AF106" s="1365">
        <v>0.15041583776473999</v>
      </c>
      <c r="AG106" s="1365">
        <v>3.1948104500770569E-2</v>
      </c>
      <c r="AH106" s="1365">
        <v>0.18996718525886536</v>
      </c>
      <c r="AI106" s="1365">
        <v>5.986347422003746E-2</v>
      </c>
      <c r="AJ106" s="1365">
        <v>1.5185113035840914E-2</v>
      </c>
      <c r="AK106" s="1365">
        <v>9.3202975112944841E-3</v>
      </c>
      <c r="AL106" s="1365">
        <v>2.1834708750247955E-2</v>
      </c>
      <c r="AM106" s="1365">
        <v>8.5361097007989883E-3</v>
      </c>
      <c r="AN106" s="1365">
        <v>5.5596761405467987E-2</v>
      </c>
      <c r="AO106" s="1365">
        <v>1.9630728289484978E-2</v>
      </c>
      <c r="AP106" s="1365">
        <v>0.14940202236175537</v>
      </c>
      <c r="AQ106" s="1365">
        <v>5.2657570689916611E-2</v>
      </c>
      <c r="AR106" s="1365">
        <v>1.3292887146235444E-2</v>
      </c>
      <c r="AS106" s="1365">
        <v>6.7237959010526538E-3</v>
      </c>
      <c r="AT106" s="1365">
        <v>1.8684031441807747E-2</v>
      </c>
      <c r="AU106" s="1365">
        <v>5.6049278937280178E-3</v>
      </c>
      <c r="AV106" s="1365">
        <v>3.7514597177505493E-2</v>
      </c>
      <c r="AW106" s="1365">
        <v>1.4924208633601665E-2</v>
      </c>
      <c r="AX106" s="1365">
        <v>8.7578214704990387E-2</v>
      </c>
      <c r="AY106" s="1365">
        <v>3.5931605845689774E-2</v>
      </c>
      <c r="AZ106" s="1365">
        <v>9.3371069942804752E-3</v>
      </c>
      <c r="BA106" s="1365">
        <v>2.9489800217561424E-3</v>
      </c>
      <c r="BB106" s="1365">
        <v>1.2570758350193501E-2</v>
      </c>
      <c r="BC106" s="1365">
        <v>2.1577985025942326E-3</v>
      </c>
      <c r="BD106" s="1365">
        <v>1.7262313514947891E-2</v>
      </c>
      <c r="BE106" s="1365">
        <v>7.369654718786478E-3</v>
      </c>
      <c r="BF106" s="1365">
        <v>4.1120097041130066E-2</v>
      </c>
      <c r="BG106" s="1365">
        <v>1.9510079175233841E-2</v>
      </c>
      <c r="BH106" s="1365">
        <v>5.0040236883432954E-3</v>
      </c>
      <c r="BI106" s="1365">
        <v>8.7665193132124841E-4</v>
      </c>
      <c r="BJ106" s="1365">
        <v>7.2656851261854172E-3</v>
      </c>
      <c r="BK106" s="1365">
        <v>6.1642297077924013E-4</v>
      </c>
      <c r="BL106" s="1365">
        <v>5.7485448196530342E-3</v>
      </c>
      <c r="BM106" s="1365">
        <v>2.0986890885978937E-3</v>
      </c>
      <c r="BN106" s="1365">
        <v>0.1132780909538269</v>
      </c>
      <c r="BO106" s="1365">
        <v>2.5136247277259827E-3</v>
      </c>
      <c r="BP106" s="1365">
        <v>-6.7774695344269276E-3</v>
      </c>
      <c r="BQ106" s="1365">
        <v>9.2137288302183151E-3</v>
      </c>
      <c r="BR106" s="1365">
        <v>2.355668693780899E-3</v>
      </c>
      <c r="BS106" s="1365">
        <v>1.5427373349666595E-2</v>
      </c>
      <c r="BT106" s="1365">
        <v>8.2425296306610107E-2</v>
      </c>
      <c r="BU106" s="1365">
        <v>8.1198550760746002E-3</v>
      </c>
      <c r="BV106" s="1365">
        <v>0.53924006223678589</v>
      </c>
      <c r="BW106" s="1365">
        <v>1.3392895460128784E-2</v>
      </c>
      <c r="BX106" s="1365">
        <v>-1.121823803987354E-2</v>
      </c>
      <c r="BY106" s="1365">
        <v>3.1300188973546028E-2</v>
      </c>
      <c r="BZ106" s="1365">
        <v>7.1333497762680054E-3</v>
      </c>
      <c r="CA106" s="1365">
        <v>5.8511398732662201E-2</v>
      </c>
      <c r="CB106" s="1365">
        <v>0.41816942393779755</v>
      </c>
      <c r="CC106" s="1365">
        <v>2.1951064467430115E-2</v>
      </c>
      <c r="CD106" s="1365">
        <v>0.42596197128295898</v>
      </c>
      <c r="CE106" s="1365">
        <v>1.0879270732402802E-2</v>
      </c>
      <c r="CF106" s="1365">
        <v>-4.4407685054466128E-3</v>
      </c>
      <c r="CG106" s="1365">
        <v>2.2086460143327713E-2</v>
      </c>
      <c r="CH106" s="1365">
        <v>4.7776810824871063E-3</v>
      </c>
      <c r="CI106" s="1365">
        <v>4.3084025382995605E-2</v>
      </c>
      <c r="CJ106" s="1365">
        <v>0.33574412763118744</v>
      </c>
      <c r="CK106" s="1365">
        <v>1.3831209391355515E-2</v>
      </c>
    </row>
    <row r="107" spans="1:89" x14ac:dyDescent="0.2">
      <c r="A107" s="1365">
        <v>2018</v>
      </c>
      <c r="B107" s="1365">
        <v>1</v>
      </c>
      <c r="C107" s="1365">
        <v>9.7714066505432129E-2</v>
      </c>
      <c r="D107" s="1365">
        <v>4.0900884196162224E-3</v>
      </c>
      <c r="E107" s="1365">
        <v>5.7240860536694527E-2</v>
      </c>
      <c r="F107" s="1365">
        <v>3.8610644638538361E-2</v>
      </c>
      <c r="G107" s="1365">
        <v>9.3508809804916382E-2</v>
      </c>
      <c r="H107" s="1365">
        <v>0.65085780620574951</v>
      </c>
      <c r="I107" s="1365">
        <v>5.7977735996246338E-2</v>
      </c>
      <c r="J107" s="1365">
        <v>0.88772028684616089</v>
      </c>
      <c r="K107" s="1365">
        <v>9.5164768397808075E-2</v>
      </c>
      <c r="L107" s="1365">
        <v>1.2164772255346179E-2</v>
      </c>
      <c r="M107" s="1365">
        <v>4.8185655847191811E-2</v>
      </c>
      <c r="N107" s="1365">
        <v>3.6230787634849548E-2</v>
      </c>
      <c r="O107" s="1365">
        <v>7.802986353635788E-2</v>
      </c>
      <c r="P107" s="1365">
        <v>0.5681304931640625</v>
      </c>
      <c r="Q107" s="1365">
        <v>4.9813978374004364E-2</v>
      </c>
      <c r="R107" s="1365">
        <v>0.4626692533493042</v>
      </c>
      <c r="S107" s="1365">
        <v>8.4337793290615082E-2</v>
      </c>
      <c r="T107" s="1365">
        <v>1.892583561129868E-2</v>
      </c>
      <c r="U107" s="1365">
        <v>2.6300903409719467E-2</v>
      </c>
      <c r="V107" s="1365">
        <v>3.1552888453006744E-2</v>
      </c>
      <c r="W107" s="1365">
        <v>3.3928308635950089E-2</v>
      </c>
      <c r="X107" s="1365">
        <v>0.23096337914466858</v>
      </c>
      <c r="Y107" s="1365">
        <v>3.6660164594650269E-2</v>
      </c>
      <c r="Z107" s="1365">
        <v>0.34859266877174377</v>
      </c>
      <c r="AA107" s="1365">
        <v>7.8770123422145844E-2</v>
      </c>
      <c r="AB107" s="1365">
        <v>1.8307034973986447E-2</v>
      </c>
      <c r="AC107" s="1365">
        <v>1.915957173332572E-2</v>
      </c>
      <c r="AD107" s="1365">
        <v>2.9501542448997498E-2</v>
      </c>
      <c r="AE107" s="1365">
        <v>2.3073576390743256E-2</v>
      </c>
      <c r="AF107" s="1365">
        <v>0.14801044762134552</v>
      </c>
      <c r="AG107" s="1365">
        <v>3.1770370900630951E-2</v>
      </c>
      <c r="AH107" s="1365">
        <v>0.19155903160572052</v>
      </c>
      <c r="AI107" s="1365">
        <v>6.2356479465961456E-2</v>
      </c>
      <c r="AJ107" s="1365">
        <v>1.4866705663735047E-2</v>
      </c>
      <c r="AK107" s="1365">
        <v>8.9220063528046012E-3</v>
      </c>
      <c r="AL107" s="1365">
        <v>2.2847374901175499E-2</v>
      </c>
      <c r="AM107" s="1365">
        <v>8.7709156796336174E-3</v>
      </c>
      <c r="AN107" s="1365">
        <v>5.3946733474731445E-2</v>
      </c>
      <c r="AO107" s="1365">
        <v>1.9848814234137535E-2</v>
      </c>
      <c r="AP107" s="1365">
        <v>0.15046127140522003</v>
      </c>
      <c r="AQ107" s="1365">
        <v>5.4868966341018677E-2</v>
      </c>
      <c r="AR107" s="1365">
        <v>1.3140405717422254E-2</v>
      </c>
      <c r="AS107" s="1365">
        <v>6.4034531824290752E-3</v>
      </c>
      <c r="AT107" s="1365">
        <v>1.9196078181266785E-2</v>
      </c>
      <c r="AU107" s="1365">
        <v>5.6586163118481636E-3</v>
      </c>
      <c r="AV107" s="1365">
        <v>3.6108445376157761E-2</v>
      </c>
      <c r="AW107" s="1365">
        <v>1.5085300430655479E-2</v>
      </c>
      <c r="AX107" s="1365">
        <v>8.7750859558582306E-2</v>
      </c>
      <c r="AY107" s="1365">
        <v>3.7252828478813171E-2</v>
      </c>
      <c r="AZ107" s="1365">
        <v>9.3307742918113945E-3</v>
      </c>
      <c r="BA107" s="1365">
        <v>2.7954666875302792E-3</v>
      </c>
      <c r="BB107" s="1365">
        <v>1.2536852620542049E-2</v>
      </c>
      <c r="BC107" s="1365">
        <v>2.0846223924309015E-3</v>
      </c>
      <c r="BD107" s="1365">
        <v>1.6383688896894455E-2</v>
      </c>
      <c r="BE107" s="1365">
        <v>7.3666321113705635E-3</v>
      </c>
      <c r="BF107" s="1365">
        <v>4.0160771459341049E-2</v>
      </c>
      <c r="BG107" s="1365">
        <v>1.9633233547210693E-2</v>
      </c>
      <c r="BH107" s="1365">
        <v>5.0875761733095715E-3</v>
      </c>
      <c r="BI107" s="1365">
        <v>7.5757747981697321E-4</v>
      </c>
      <c r="BJ107" s="1365">
        <v>6.5713608637452126E-3</v>
      </c>
      <c r="BK107" s="1365">
        <v>6.1486312188208103E-4</v>
      </c>
      <c r="BL107" s="1365">
        <v>5.583249032497406E-3</v>
      </c>
      <c r="BM107" s="1365">
        <v>1.9129121210426092E-3</v>
      </c>
      <c r="BN107" s="1365">
        <v>0.11227971315383911</v>
      </c>
      <c r="BO107" s="1365">
        <v>2.549298107624054E-3</v>
      </c>
      <c r="BP107" s="1365">
        <v>-8.0746838357299566E-3</v>
      </c>
      <c r="BQ107" s="1365">
        <v>9.0552046895027161E-3</v>
      </c>
      <c r="BR107" s="1365">
        <v>2.3798570036888123E-3</v>
      </c>
      <c r="BS107" s="1365">
        <v>1.5478946268558502E-2</v>
      </c>
      <c r="BT107" s="1365">
        <v>8.2727313041687012E-2</v>
      </c>
      <c r="BU107" s="1365">
        <v>8.1637576222419739E-3</v>
      </c>
      <c r="BV107" s="1365">
        <v>0.5373307466506958</v>
      </c>
      <c r="BW107" s="1365">
        <v>1.3376273214817047E-2</v>
      </c>
      <c r="BX107" s="1365">
        <v>-1.4835747191682458E-2</v>
      </c>
      <c r="BY107" s="1365">
        <v>3.093995712697506E-2</v>
      </c>
      <c r="BZ107" s="1365">
        <v>7.0577561855316162E-3</v>
      </c>
      <c r="CA107" s="1365">
        <v>5.9580501168966293E-2</v>
      </c>
      <c r="CB107" s="1365">
        <v>0.41989442706108093</v>
      </c>
      <c r="CC107" s="1365">
        <v>2.1317571401596069E-2</v>
      </c>
      <c r="CD107" s="1365">
        <v>0.42505103349685669</v>
      </c>
      <c r="CE107" s="1365">
        <v>1.0826975107192993E-2</v>
      </c>
      <c r="CF107" s="1365">
        <v>-6.7610633559525013E-3</v>
      </c>
      <c r="CG107" s="1365">
        <v>2.1884752437472343E-2</v>
      </c>
      <c r="CH107" s="1365">
        <v>4.677899181842804E-3</v>
      </c>
      <c r="CI107" s="1365">
        <v>4.4101554900407791E-2</v>
      </c>
      <c r="CJ107" s="1365">
        <v>0.33716711401939392</v>
      </c>
      <c r="CK107" s="1365">
        <v>1.3153813779354095E-2</v>
      </c>
    </row>
    <row r="108" spans="1:89" x14ac:dyDescent="0.2">
      <c r="A108" s="1365">
        <v>2019</v>
      </c>
      <c r="B108" s="1365">
        <v>1</v>
      </c>
      <c r="C108" s="1365">
        <v>9.9152654409408569E-2</v>
      </c>
      <c r="D108" s="1365">
        <v>9.4022229313850403E-4</v>
      </c>
      <c r="E108" s="1365">
        <v>5.7497810572385788E-2</v>
      </c>
      <c r="F108" s="1365">
        <v>3.8520161062479019E-2</v>
      </c>
      <c r="G108" s="1365">
        <v>9.1470904648303986E-2</v>
      </c>
      <c r="H108" s="1365">
        <v>0.65691155195236206</v>
      </c>
      <c r="I108" s="1365">
        <v>5.5506706237792969E-2</v>
      </c>
      <c r="J108" s="1365">
        <v>0.88566362857818604</v>
      </c>
      <c r="K108" s="1365">
        <v>9.6540197730064392E-2</v>
      </c>
      <c r="L108" s="1365">
        <v>9.7053227946162224E-3</v>
      </c>
      <c r="M108" s="1365">
        <v>4.8136821016669273E-2</v>
      </c>
      <c r="N108" s="1365">
        <v>3.6158721894025803E-2</v>
      </c>
      <c r="O108" s="1365">
        <v>7.5637198984622955E-2</v>
      </c>
      <c r="P108" s="1365">
        <v>0.57201039791107178</v>
      </c>
      <c r="Q108" s="1365">
        <v>4.7474972903728485E-2</v>
      </c>
      <c r="R108" s="1365">
        <v>0.46127656102180481</v>
      </c>
      <c r="S108" s="1365">
        <v>8.5457108914852142E-2</v>
      </c>
      <c r="T108" s="1365">
        <v>1.7448075581341982E-2</v>
      </c>
      <c r="U108" s="1365">
        <v>2.6239823549985886E-2</v>
      </c>
      <c r="V108" s="1365">
        <v>3.1623855233192444E-2</v>
      </c>
      <c r="W108" s="1365">
        <v>3.3263776451349258E-2</v>
      </c>
      <c r="X108" s="1365">
        <v>0.23226845264434814</v>
      </c>
      <c r="Y108" s="1365">
        <v>3.4975472837686539E-2</v>
      </c>
      <c r="Z108" s="1365">
        <v>0.3472537100315094</v>
      </c>
      <c r="AA108" s="1365">
        <v>7.9405531287193298E-2</v>
      </c>
      <c r="AB108" s="1365">
        <v>1.6952425357885659E-2</v>
      </c>
      <c r="AC108" s="1365">
        <v>1.9153308589011431E-2</v>
      </c>
      <c r="AD108" s="1365">
        <v>2.9632275924086571E-2</v>
      </c>
      <c r="AE108" s="1365">
        <v>2.2340970113873482E-2</v>
      </c>
      <c r="AF108" s="1365">
        <v>0.14920248091220856</v>
      </c>
      <c r="AG108" s="1365">
        <v>3.0566716566681862E-2</v>
      </c>
      <c r="AH108" s="1365">
        <v>0.18995386362075806</v>
      </c>
      <c r="AI108" s="1365">
        <v>6.2653891742229462E-2</v>
      </c>
      <c r="AJ108" s="1365">
        <v>1.3721144903684035E-2</v>
      </c>
      <c r="AK108" s="1365">
        <v>9.0822014026343822E-3</v>
      </c>
      <c r="AL108" s="1365">
        <v>2.2825933992862701E-2</v>
      </c>
      <c r="AM108" s="1365">
        <v>8.5960328578948975E-3</v>
      </c>
      <c r="AN108" s="1365">
        <v>5.4073411971330643E-2</v>
      </c>
      <c r="AO108" s="1365">
        <v>1.9001258537173271E-2</v>
      </c>
      <c r="AP108" s="1365">
        <v>0.14855197072029114</v>
      </c>
      <c r="AQ108" s="1365">
        <v>5.4923694580793381E-2</v>
      </c>
      <c r="AR108" s="1365">
        <v>1.2131586016039364E-2</v>
      </c>
      <c r="AS108" s="1365">
        <v>6.5079559572041035E-3</v>
      </c>
      <c r="AT108" s="1365">
        <v>1.9289527088403702E-2</v>
      </c>
      <c r="AU108" s="1365">
        <v>5.5562243796885014E-3</v>
      </c>
      <c r="AV108" s="1365">
        <v>3.5480104386806488E-2</v>
      </c>
      <c r="AW108" s="1365">
        <v>1.4662878587841988E-2</v>
      </c>
      <c r="AX108" s="1365">
        <v>8.516295999288559E-2</v>
      </c>
      <c r="AY108" s="1365">
        <v>3.6793369799852371E-2</v>
      </c>
      <c r="AZ108" s="1365">
        <v>8.4441064827842638E-3</v>
      </c>
      <c r="BA108" s="1365">
        <v>2.871849515940994E-3</v>
      </c>
      <c r="BB108" s="1365">
        <v>1.2371523305773735E-2</v>
      </c>
      <c r="BC108" s="1365">
        <v>2.045066561549902E-3</v>
      </c>
      <c r="BD108" s="1365">
        <v>1.5444818884134293E-2</v>
      </c>
      <c r="BE108" s="1365">
        <v>7.1922251954674721E-3</v>
      </c>
      <c r="BF108" s="1365">
        <v>3.8124557584524155E-2</v>
      </c>
      <c r="BG108" s="1365">
        <v>1.8997533246874809E-2</v>
      </c>
      <c r="BH108" s="1365">
        <v>4.4878877295104758E-3</v>
      </c>
      <c r="BI108" s="1365">
        <v>8.6581971845589578E-4</v>
      </c>
      <c r="BJ108" s="1365">
        <v>6.3686617650091648E-3</v>
      </c>
      <c r="BK108" s="1365">
        <v>5.5427668849006295E-4</v>
      </c>
      <c r="BL108" s="1365">
        <v>4.9909451045095921E-3</v>
      </c>
      <c r="BM108" s="1365">
        <v>1.8594348803162575E-3</v>
      </c>
      <c r="BN108" s="1365">
        <v>0.11433637142181396</v>
      </c>
      <c r="BO108" s="1365">
        <v>2.6124566793441772E-3</v>
      </c>
      <c r="BP108" s="1365">
        <v>-8.7651005014777184E-3</v>
      </c>
      <c r="BQ108" s="1365">
        <v>9.3609895557165146E-3</v>
      </c>
      <c r="BR108" s="1365">
        <v>2.3614391684532166E-3</v>
      </c>
      <c r="BS108" s="1365">
        <v>1.583370566368103E-2</v>
      </c>
      <c r="BT108" s="1365">
        <v>8.4901154041290283E-2</v>
      </c>
      <c r="BU108" s="1365">
        <v>8.0317333340644836E-3</v>
      </c>
      <c r="BV108" s="1365">
        <v>0.53872343897819519</v>
      </c>
      <c r="BW108" s="1365">
        <v>1.3695545494556427E-2</v>
      </c>
      <c r="BX108" s="1365">
        <v>-1.6507853288203478E-2</v>
      </c>
      <c r="BY108" s="1365">
        <v>3.1257987022399902E-2</v>
      </c>
      <c r="BZ108" s="1365">
        <v>6.8963058292865753E-3</v>
      </c>
      <c r="CA108" s="1365">
        <v>5.8207128196954727E-2</v>
      </c>
      <c r="CB108" s="1365">
        <v>0.42464309930801392</v>
      </c>
      <c r="CC108" s="1365">
        <v>2.053123340010643E-2</v>
      </c>
      <c r="CD108" s="1365">
        <v>0.42438706755638123</v>
      </c>
      <c r="CE108" s="1365">
        <v>1.108308881521225E-2</v>
      </c>
      <c r="CF108" s="1365">
        <v>-7.7427527867257595E-3</v>
      </c>
      <c r="CG108" s="1365">
        <v>2.1896997466683388E-2</v>
      </c>
      <c r="CH108" s="1365">
        <v>4.5348666608333588E-3</v>
      </c>
      <c r="CI108" s="1365">
        <v>4.2373422533273697E-2</v>
      </c>
      <c r="CJ108" s="1365">
        <v>0.33974194526672363</v>
      </c>
      <c r="CK108" s="1365">
        <v>1.2499500066041946E-2</v>
      </c>
    </row>
  </sheetData>
  <pageMargins left="0.75" right="0.75" top="1" bottom="1" header="0.5" footer="0.5"/>
  <extLst>
    <ext xmlns:mx="http://schemas.microsoft.com/office/mac/excel/2008/main" uri="{64002731-A6B0-56B0-2670-7721B7C09600}">
      <mx:PLV Mode="0" OnePage="0" WScale="0"/>
    </ext>
  </extLs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tabColor theme="9" tint="0.39997558519241921"/>
  </sheetPr>
  <dimension ref="A1:BN108"/>
  <sheetViews>
    <sheetView workbookViewId="0">
      <pane xSplit="1" ySplit="1" topLeftCell="AY27" activePane="bottomRight" state="frozen"/>
      <selection activeCell="D32" sqref="D32"/>
      <selection pane="topRight" activeCell="D32" sqref="D32"/>
      <selection pane="bottomLeft" activeCell="D32" sqref="D32"/>
      <selection pane="bottomRight" activeCell="D32" sqref="D32"/>
    </sheetView>
  </sheetViews>
  <sheetFormatPr baseColWidth="10" defaultColWidth="8.83203125" defaultRowHeight="16" x14ac:dyDescent="0.2"/>
  <sheetData>
    <row r="1" spans="1:66" x14ac:dyDescent="0.2">
      <c r="A1" t="s">
        <v>562</v>
      </c>
      <c r="B1" t="s">
        <v>563</v>
      </c>
      <c r="C1" t="s">
        <v>564</v>
      </c>
      <c r="D1" t="s">
        <v>565</v>
      </c>
      <c r="E1" t="s">
        <v>566</v>
      </c>
      <c r="F1" t="s">
        <v>567</v>
      </c>
      <c r="G1" t="s">
        <v>568</v>
      </c>
      <c r="H1" t="s">
        <v>569</v>
      </c>
      <c r="I1" t="s">
        <v>570</v>
      </c>
      <c r="J1" t="s">
        <v>571</v>
      </c>
      <c r="K1" t="s">
        <v>572</v>
      </c>
      <c r="L1" t="s">
        <v>573</v>
      </c>
      <c r="M1" t="s">
        <v>574</v>
      </c>
      <c r="N1" t="s">
        <v>575</v>
      </c>
      <c r="O1" t="s">
        <v>576</v>
      </c>
      <c r="P1" t="s">
        <v>577</v>
      </c>
      <c r="Q1" t="s">
        <v>578</v>
      </c>
      <c r="R1" t="s">
        <v>579</v>
      </c>
      <c r="S1" t="s">
        <v>580</v>
      </c>
      <c r="T1" t="s">
        <v>581</v>
      </c>
      <c r="U1" t="s">
        <v>582</v>
      </c>
      <c r="V1" t="s">
        <v>583</v>
      </c>
      <c r="W1" t="s">
        <v>584</v>
      </c>
      <c r="X1" t="s">
        <v>585</v>
      </c>
      <c r="Y1" t="s">
        <v>586</v>
      </c>
      <c r="Z1" t="s">
        <v>587</v>
      </c>
      <c r="AA1" t="s">
        <v>588</v>
      </c>
      <c r="AB1" t="s">
        <v>589</v>
      </c>
      <c r="AC1" t="s">
        <v>590</v>
      </c>
      <c r="AD1" t="s">
        <v>591</v>
      </c>
      <c r="AE1" t="s">
        <v>592</v>
      </c>
      <c r="AF1" t="s">
        <v>593</v>
      </c>
      <c r="AG1" t="s">
        <v>594</v>
      </c>
      <c r="AH1" t="s">
        <v>595</v>
      </c>
      <c r="AI1" t="s">
        <v>596</v>
      </c>
      <c r="AJ1" t="s">
        <v>597</v>
      </c>
      <c r="AK1" t="s">
        <v>598</v>
      </c>
      <c r="AL1" t="s">
        <v>599</v>
      </c>
      <c r="AM1" t="s">
        <v>600</v>
      </c>
      <c r="AN1" t="s">
        <v>601</v>
      </c>
      <c r="AO1" t="s">
        <v>602</v>
      </c>
      <c r="AP1" t="s">
        <v>603</v>
      </c>
      <c r="AQ1" t="s">
        <v>604</v>
      </c>
      <c r="AR1" t="s">
        <v>605</v>
      </c>
      <c r="AS1" t="s">
        <v>606</v>
      </c>
      <c r="AT1" t="s">
        <v>607</v>
      </c>
      <c r="AU1" t="s">
        <v>608</v>
      </c>
      <c r="AV1" t="s">
        <v>609</v>
      </c>
      <c r="AW1" t="s">
        <v>610</v>
      </c>
      <c r="AX1" t="s">
        <v>611</v>
      </c>
      <c r="AY1" t="s">
        <v>612</v>
      </c>
      <c r="AZ1" t="s">
        <v>613</v>
      </c>
      <c r="BA1" t="s">
        <v>614</v>
      </c>
      <c r="BB1" t="s">
        <v>615</v>
      </c>
      <c r="BC1" t="s">
        <v>616</v>
      </c>
      <c r="BD1" t="s">
        <v>617</v>
      </c>
      <c r="BE1" t="s">
        <v>618</v>
      </c>
      <c r="BF1" t="s">
        <v>619</v>
      </c>
      <c r="BG1" t="s">
        <v>620</v>
      </c>
      <c r="BH1" t="s">
        <v>621</v>
      </c>
      <c r="BI1" t="s">
        <v>622</v>
      </c>
      <c r="BJ1" t="s">
        <v>623</v>
      </c>
      <c r="BK1" t="s">
        <v>624</v>
      </c>
      <c r="BL1" t="s">
        <v>625</v>
      </c>
      <c r="BM1" t="s">
        <v>626</v>
      </c>
      <c r="BN1" t="s">
        <v>627</v>
      </c>
    </row>
    <row r="2" spans="1:66" x14ac:dyDescent="0.2">
      <c r="A2" s="1365">
        <v>1913</v>
      </c>
      <c r="B2" s="1365">
        <v>12404.911701280485</v>
      </c>
      <c r="C2" s="1365"/>
      <c r="D2" s="1365"/>
      <c r="E2" s="1365"/>
      <c r="F2" s="1365">
        <v>18652.159278415958</v>
      </c>
      <c r="G2" s="1365"/>
      <c r="H2" s="1365"/>
      <c r="I2" s="1365"/>
      <c r="J2" s="1365"/>
      <c r="K2" s="1365"/>
      <c r="L2" s="1365"/>
      <c r="M2" s="1365">
        <v>53702.609111132297</v>
      </c>
      <c r="N2" s="1365">
        <v>60390.990798535364</v>
      </c>
      <c r="O2" s="1365"/>
      <c r="P2" s="1365"/>
      <c r="Q2" s="1365"/>
      <c r="R2" s="1365">
        <v>86191.896133011978</v>
      </c>
      <c r="S2" s="1365">
        <v>81853.731484066215</v>
      </c>
      <c r="T2" s="1365">
        <v>89994.566941759069</v>
      </c>
      <c r="U2" s="1365"/>
      <c r="V2" s="1365"/>
      <c r="W2" s="1365"/>
      <c r="X2" s="1365">
        <v>130612.90863487149</v>
      </c>
      <c r="Y2" s="1365">
        <v>253225.94487799017</v>
      </c>
      <c r="Z2" s="1365">
        <v>273939.58322004625</v>
      </c>
      <c r="AA2" s="1365"/>
      <c r="AB2" s="1365"/>
      <c r="AC2" s="1365"/>
      <c r="AD2" s="1365">
        <v>402099.43868173304</v>
      </c>
      <c r="AE2" s="1365">
        <v>430254.21218514367</v>
      </c>
      <c r="AF2" s="1365">
        <v>461086.15585849661</v>
      </c>
      <c r="AG2" s="1365"/>
      <c r="AH2" s="1365"/>
      <c r="AI2" s="1365"/>
      <c r="AJ2" s="1365">
        <v>677959.33980263444</v>
      </c>
      <c r="AK2" s="1365">
        <v>1140517.2774529071</v>
      </c>
      <c r="AL2" s="1365">
        <v>1178586.5091208839</v>
      </c>
      <c r="AM2" s="1365"/>
      <c r="AN2" s="1365"/>
      <c r="AO2" s="1365"/>
      <c r="AP2" s="1365">
        <v>1765327.9951955988</v>
      </c>
      <c r="AQ2" s="1365">
        <v>3921003.2948435228</v>
      </c>
      <c r="AR2" s="1365">
        <v>3940386.3316861684</v>
      </c>
      <c r="AS2" s="1365"/>
      <c r="AT2" s="1365"/>
      <c r="AU2" s="1365"/>
      <c r="AV2" s="1365">
        <v>5972942.7848611167</v>
      </c>
      <c r="AW2" s="1365"/>
      <c r="AX2" s="1365"/>
      <c r="AY2" s="1365"/>
      <c r="AZ2" s="1365"/>
      <c r="BA2" s="1365"/>
      <c r="BB2" s="1365"/>
      <c r="BC2" s="1365">
        <v>7816.278655741392</v>
      </c>
      <c r="BD2" s="1365">
        <v>7073.1251349188287</v>
      </c>
      <c r="BE2" s="1365"/>
      <c r="BF2" s="1365"/>
      <c r="BG2" s="1365"/>
      <c r="BH2" s="1365">
        <v>11147.744072349733</v>
      </c>
      <c r="BI2" s="1365"/>
      <c r="BJ2" s="1365"/>
      <c r="BK2" s="1365"/>
      <c r="BL2" s="1365"/>
      <c r="BM2" s="1365"/>
      <c r="BN2" s="1365"/>
    </row>
    <row r="3" spans="1:66" x14ac:dyDescent="0.2">
      <c r="A3" s="1365">
        <v>1914</v>
      </c>
      <c r="B3" s="1365">
        <v>11231.958975216483</v>
      </c>
      <c r="C3" s="1365"/>
      <c r="D3" s="1365"/>
      <c r="E3" s="1365"/>
      <c r="F3" s="1365">
        <v>16910.948582549401</v>
      </c>
      <c r="G3" s="1365"/>
      <c r="H3" s="1365"/>
      <c r="I3" s="1365"/>
      <c r="J3" s="1365"/>
      <c r="K3" s="1365"/>
      <c r="L3" s="1365"/>
      <c r="M3" s="1365">
        <v>49400.324659080332</v>
      </c>
      <c r="N3" s="1365">
        <v>55287.410853551228</v>
      </c>
      <c r="O3" s="1365"/>
      <c r="P3" s="1365"/>
      <c r="Q3" s="1365"/>
      <c r="R3" s="1365">
        <v>79293.789162040455</v>
      </c>
      <c r="S3" s="1365">
        <v>75835.806335247893</v>
      </c>
      <c r="T3" s="1365">
        <v>82945.864423156774</v>
      </c>
      <c r="U3" s="1365"/>
      <c r="V3" s="1365"/>
      <c r="W3" s="1365"/>
      <c r="X3" s="1365">
        <v>121002.10234944902</v>
      </c>
      <c r="Y3" s="1365">
        <v>235535.51997274809</v>
      </c>
      <c r="Z3" s="1365">
        <v>254044.34853644052</v>
      </c>
      <c r="AA3" s="1365"/>
      <c r="AB3" s="1365"/>
      <c r="AC3" s="1365"/>
      <c r="AD3" s="1365">
        <v>374311.94155587745</v>
      </c>
      <c r="AE3" s="1365">
        <v>402723.4242044526</v>
      </c>
      <c r="AF3" s="1365">
        <v>430406.77147554781</v>
      </c>
      <c r="AG3" s="1365"/>
      <c r="AH3" s="1365"/>
      <c r="AI3" s="1365"/>
      <c r="AJ3" s="1365">
        <v>634832.08325672359</v>
      </c>
      <c r="AK3" s="1365">
        <v>1051272.9220955444</v>
      </c>
      <c r="AL3" s="1365">
        <v>1085947.6001425989</v>
      </c>
      <c r="AM3" s="1365"/>
      <c r="AN3" s="1365"/>
      <c r="AO3" s="1365"/>
      <c r="AP3" s="1365">
        <v>1629672.9462525393</v>
      </c>
      <c r="AQ3" s="1365">
        <v>3885575.3407802065</v>
      </c>
      <c r="AR3" s="1365">
        <v>3903347.1367915263</v>
      </c>
      <c r="AS3" s="1365"/>
      <c r="AT3" s="1365"/>
      <c r="AU3" s="1365"/>
      <c r="AV3" s="1365">
        <v>5922380.7749238685</v>
      </c>
      <c r="AW3" s="1365"/>
      <c r="AX3" s="1365"/>
      <c r="AY3" s="1365"/>
      <c r="AZ3" s="1365"/>
      <c r="BA3" s="1365"/>
      <c r="BB3" s="1365"/>
      <c r="BC3" s="1365">
        <v>6991.0294547871626</v>
      </c>
      <c r="BD3" s="1365">
        <v>6336.9087665126217</v>
      </c>
      <c r="BE3" s="1365"/>
      <c r="BF3" s="1365"/>
      <c r="BG3" s="1365"/>
      <c r="BH3" s="1365">
        <v>9979.5218514948374</v>
      </c>
      <c r="BI3" s="1365"/>
      <c r="BJ3" s="1365"/>
      <c r="BK3" s="1365"/>
      <c r="BL3" s="1365"/>
      <c r="BM3" s="1365"/>
      <c r="BN3" s="1365"/>
    </row>
    <row r="4" spans="1:66" x14ac:dyDescent="0.2">
      <c r="A4" s="1365">
        <v>1915</v>
      </c>
      <c r="B4" s="1365">
        <v>11460.796056400037</v>
      </c>
      <c r="C4" s="1365"/>
      <c r="D4" s="1365"/>
      <c r="E4" s="1365"/>
      <c r="F4" s="1365">
        <v>17277.992907462998</v>
      </c>
      <c r="G4" s="1365"/>
      <c r="H4" s="1365"/>
      <c r="I4" s="1365"/>
      <c r="J4" s="1365"/>
      <c r="K4" s="1365"/>
      <c r="L4" s="1365"/>
      <c r="M4" s="1365">
        <v>49607.714490424936</v>
      </c>
      <c r="N4" s="1365">
        <v>55606.375662381477</v>
      </c>
      <c r="O4" s="1365"/>
      <c r="P4" s="1365"/>
      <c r="Q4" s="1365"/>
      <c r="R4" s="1365">
        <v>79820.692468946625</v>
      </c>
      <c r="S4" s="1365">
        <v>75713.945405326347</v>
      </c>
      <c r="T4" s="1365">
        <v>82942.293259092563</v>
      </c>
      <c r="U4" s="1365"/>
      <c r="V4" s="1365"/>
      <c r="W4" s="1365"/>
      <c r="X4" s="1365">
        <v>121123.64804793657</v>
      </c>
      <c r="Y4" s="1365">
        <v>233184.62780420008</v>
      </c>
      <c r="Z4" s="1365">
        <v>251857.88585865192</v>
      </c>
      <c r="AA4" s="1365"/>
      <c r="AB4" s="1365"/>
      <c r="AC4" s="1365"/>
      <c r="AD4" s="1365">
        <v>371534.90563398285</v>
      </c>
      <c r="AE4" s="1365">
        <v>399325.0912121149</v>
      </c>
      <c r="AF4" s="1365">
        <v>427143.24863421044</v>
      </c>
      <c r="AG4" s="1365"/>
      <c r="AH4" s="1365"/>
      <c r="AI4" s="1365"/>
      <c r="AJ4" s="1365">
        <v>630773.91170515562</v>
      </c>
      <c r="AK4" s="1365">
        <v>1109715.670903892</v>
      </c>
      <c r="AL4" s="1365">
        <v>1143778.7686291933</v>
      </c>
      <c r="AM4" s="1365"/>
      <c r="AN4" s="1365"/>
      <c r="AO4" s="1365"/>
      <c r="AP4" s="1365">
        <v>1719757.5813438916</v>
      </c>
      <c r="AQ4" s="1365">
        <v>4910243.6702332832</v>
      </c>
      <c r="AR4" s="1365">
        <v>4927740.1656085141</v>
      </c>
      <c r="AS4" s="1365"/>
      <c r="AT4" s="1365"/>
      <c r="AU4" s="1365"/>
      <c r="AV4" s="1365">
        <v>7474229.1181729957</v>
      </c>
      <c r="AW4" s="1365"/>
      <c r="AX4" s="1365"/>
      <c r="AY4" s="1365"/>
      <c r="AZ4" s="1365"/>
      <c r="BA4" s="1365"/>
      <c r="BB4" s="1365"/>
      <c r="BC4" s="1365">
        <v>7222.2495637306019</v>
      </c>
      <c r="BD4" s="1365">
        <v>6555.7316557354297</v>
      </c>
      <c r="BE4" s="1365"/>
      <c r="BF4" s="1365"/>
      <c r="BG4" s="1365"/>
      <c r="BH4" s="1365">
        <v>10328.804067298146</v>
      </c>
      <c r="BI4" s="1365"/>
      <c r="BJ4" s="1365"/>
      <c r="BK4" s="1365"/>
      <c r="BL4" s="1365"/>
      <c r="BM4" s="1365"/>
      <c r="BN4" s="1365"/>
    </row>
    <row r="5" spans="1:66" x14ac:dyDescent="0.2">
      <c r="A5" s="1365">
        <v>1916</v>
      </c>
      <c r="B5" s="1365">
        <v>13038.60136793948</v>
      </c>
      <c r="C5" s="1365"/>
      <c r="D5" s="1365"/>
      <c r="E5" s="1365"/>
      <c r="F5" s="1365">
        <v>19681.78856295353</v>
      </c>
      <c r="G5" s="1365"/>
      <c r="H5" s="1365"/>
      <c r="I5" s="1365"/>
      <c r="J5" s="1365"/>
      <c r="K5" s="1365"/>
      <c r="L5" s="1365"/>
      <c r="M5" s="1365">
        <v>58312.662309780251</v>
      </c>
      <c r="N5" s="1365">
        <v>64708.04431823091</v>
      </c>
      <c r="O5" s="1365"/>
      <c r="P5" s="1365"/>
      <c r="Q5" s="1365"/>
      <c r="R5" s="1365">
        <v>93363.731047875845</v>
      </c>
      <c r="S5" s="1365">
        <v>91219.014806618274</v>
      </c>
      <c r="T5" s="1365">
        <v>99315.962928571826</v>
      </c>
      <c r="U5" s="1365"/>
      <c r="V5" s="1365"/>
      <c r="W5" s="1365"/>
      <c r="X5" s="1365">
        <v>145191.19506654932</v>
      </c>
      <c r="Y5" s="1365">
        <v>279229.9066381061</v>
      </c>
      <c r="Z5" s="1365">
        <v>297911.4343346578</v>
      </c>
      <c r="AA5" s="1365"/>
      <c r="AB5" s="1365"/>
      <c r="AC5" s="1365"/>
      <c r="AD5" s="1365">
        <v>442196.33583980997</v>
      </c>
      <c r="AE5" s="1365">
        <v>470295.70518745744</v>
      </c>
      <c r="AF5" s="1365">
        <v>497019.19866911747</v>
      </c>
      <c r="AG5" s="1365"/>
      <c r="AH5" s="1365"/>
      <c r="AI5" s="1365"/>
      <c r="AJ5" s="1365">
        <v>739255.61297908449</v>
      </c>
      <c r="AK5" s="1365">
        <v>1481119.4730588521</v>
      </c>
      <c r="AL5" s="1365">
        <v>1515168.3669498893</v>
      </c>
      <c r="AM5" s="1365"/>
      <c r="AN5" s="1365"/>
      <c r="AO5" s="1365"/>
      <c r="AP5" s="1365">
        <v>2285058.0040232665</v>
      </c>
      <c r="AQ5" s="1365">
        <v>6432533.6926888674</v>
      </c>
      <c r="AR5" s="1365">
        <v>6449510.2849911172</v>
      </c>
      <c r="AS5" s="1365"/>
      <c r="AT5" s="1365"/>
      <c r="AU5" s="1365"/>
      <c r="AV5" s="1365">
        <v>9788532.4134730343</v>
      </c>
      <c r="AW5" s="1365"/>
      <c r="AX5" s="1365"/>
      <c r="AY5" s="1365"/>
      <c r="AZ5" s="1365"/>
      <c r="BA5" s="1365"/>
      <c r="BB5" s="1365"/>
      <c r="BC5" s="1365">
        <v>8008.1501521793934</v>
      </c>
      <c r="BD5" s="1365">
        <v>7297.5521512404321</v>
      </c>
      <c r="BE5" s="1365"/>
      <c r="BF5" s="1365"/>
      <c r="BG5" s="1365"/>
      <c r="BH5" s="1365">
        <v>11494.906064628827</v>
      </c>
      <c r="BI5" s="1365"/>
      <c r="BJ5" s="1365"/>
      <c r="BK5" s="1365"/>
      <c r="BL5" s="1365"/>
      <c r="BM5" s="1365"/>
      <c r="BN5" s="1365"/>
    </row>
    <row r="6" spans="1:66" x14ac:dyDescent="0.2">
      <c r="A6" s="1365">
        <v>1917</v>
      </c>
      <c r="B6" s="1365">
        <v>12816.369071541354</v>
      </c>
      <c r="C6" s="1365"/>
      <c r="D6" s="1365"/>
      <c r="E6" s="1365"/>
      <c r="F6" s="1365">
        <v>19330.264830928798</v>
      </c>
      <c r="G6" s="1365"/>
      <c r="H6" s="1365"/>
      <c r="I6" s="1365"/>
      <c r="J6" s="1365"/>
      <c r="K6" s="1365"/>
      <c r="L6" s="1365"/>
      <c r="M6" s="1365">
        <v>57913.342568756139</v>
      </c>
      <c r="N6" s="1365">
        <v>64490.992663392077</v>
      </c>
      <c r="O6" s="1365"/>
      <c r="P6" s="1365"/>
      <c r="Q6" s="1365"/>
      <c r="R6" s="1365">
        <v>92683.683495824938</v>
      </c>
      <c r="S6" s="1365">
        <v>91827.783762702762</v>
      </c>
      <c r="T6" s="1365">
        <v>100372.13903463205</v>
      </c>
      <c r="U6" s="1365"/>
      <c r="V6" s="1365"/>
      <c r="W6" s="1365"/>
      <c r="X6" s="1365">
        <v>146081.76521885907</v>
      </c>
      <c r="Y6" s="1365">
        <v>272685.13955468469</v>
      </c>
      <c r="Z6" s="1365">
        <v>294432.73664482596</v>
      </c>
      <c r="AA6" s="1365"/>
      <c r="AB6" s="1365"/>
      <c r="AC6" s="1365"/>
      <c r="AD6" s="1365">
        <v>434632.54647808807</v>
      </c>
      <c r="AE6" s="1365">
        <v>445036.19783159503</v>
      </c>
      <c r="AF6" s="1365">
        <v>476524.05160702678</v>
      </c>
      <c r="AG6" s="1365"/>
      <c r="AH6" s="1365"/>
      <c r="AI6" s="1365"/>
      <c r="AJ6" s="1365">
        <v>704813.14056028402</v>
      </c>
      <c r="AK6" s="1365">
        <v>1307262.2504019144</v>
      </c>
      <c r="AL6" s="1365">
        <v>1344071.8083576891</v>
      </c>
      <c r="AM6" s="1365"/>
      <c r="AN6" s="1365"/>
      <c r="AO6" s="1365"/>
      <c r="AP6" s="1365">
        <v>2023836.5316805218</v>
      </c>
      <c r="AQ6" s="1365">
        <v>5036358.7803500379</v>
      </c>
      <c r="AR6" s="1365">
        <v>5052511.805284054</v>
      </c>
      <c r="AS6" s="1365"/>
      <c r="AT6" s="1365"/>
      <c r="AU6" s="1365"/>
      <c r="AV6" s="1365">
        <v>7677294.4391044239</v>
      </c>
      <c r="AW6" s="1365"/>
      <c r="AX6" s="1365"/>
      <c r="AY6" s="1365"/>
      <c r="AZ6" s="1365"/>
      <c r="BA6" s="1365"/>
      <c r="BB6" s="1365"/>
      <c r="BC6" s="1365">
        <v>7805.5942385174858</v>
      </c>
      <c r="BD6" s="1365">
        <v>7074.7442280023834</v>
      </c>
      <c r="BE6" s="1365"/>
      <c r="BF6" s="1365"/>
      <c r="BG6" s="1365"/>
      <c r="BH6" s="1365">
        <v>11179.884979273669</v>
      </c>
      <c r="BI6" s="1365"/>
      <c r="BJ6" s="1365"/>
      <c r="BK6" s="1365"/>
      <c r="BL6" s="1365"/>
      <c r="BM6" s="1365"/>
      <c r="BN6" s="1365"/>
    </row>
    <row r="7" spans="1:66" x14ac:dyDescent="0.2">
      <c r="A7" s="1365">
        <v>1918</v>
      </c>
      <c r="B7" s="1365">
        <v>13541.603517807991</v>
      </c>
      <c r="C7" s="1365"/>
      <c r="D7" s="1365"/>
      <c r="E7" s="1365"/>
      <c r="F7" s="1365">
        <v>20245.619980593976</v>
      </c>
      <c r="G7" s="1365"/>
      <c r="H7" s="1365"/>
      <c r="I7" s="1365"/>
      <c r="J7" s="1365"/>
      <c r="K7" s="1365"/>
      <c r="L7" s="1365"/>
      <c r="M7" s="1365">
        <v>59731.868121364285</v>
      </c>
      <c r="N7" s="1365">
        <v>67398.608470373598</v>
      </c>
      <c r="O7" s="1365"/>
      <c r="P7" s="1365"/>
      <c r="Q7" s="1365"/>
      <c r="R7" s="1365">
        <v>95079.828986036126</v>
      </c>
      <c r="S7" s="1365">
        <v>93530.908176240642</v>
      </c>
      <c r="T7" s="1365">
        <v>102324.46022500122</v>
      </c>
      <c r="U7" s="1365"/>
      <c r="V7" s="1365"/>
      <c r="W7" s="1365"/>
      <c r="X7" s="1365">
        <v>147817.55041112835</v>
      </c>
      <c r="Y7" s="1365">
        <v>266792.6171829612</v>
      </c>
      <c r="Z7" s="1365">
        <v>287343.07135046629</v>
      </c>
      <c r="AA7" s="1365"/>
      <c r="AB7" s="1365"/>
      <c r="AC7" s="1365"/>
      <c r="AD7" s="1365">
        <v>421381.10017279477</v>
      </c>
      <c r="AE7" s="1365">
        <v>418771.56511655939</v>
      </c>
      <c r="AF7" s="1365">
        <v>447520.09026968747</v>
      </c>
      <c r="AG7" s="1365"/>
      <c r="AH7" s="1365"/>
      <c r="AI7" s="1365"/>
      <c r="AJ7" s="1365">
        <v>657993.14267053513</v>
      </c>
      <c r="AK7" s="1365">
        <v>1135263.6383374454</v>
      </c>
      <c r="AL7" s="1365">
        <v>1167798.0752529441</v>
      </c>
      <c r="AM7" s="1365"/>
      <c r="AN7" s="1365"/>
      <c r="AO7" s="1365"/>
      <c r="AP7" s="1365">
        <v>1748839.4738445003</v>
      </c>
      <c r="AQ7" s="1365">
        <v>3904458.5607413291</v>
      </c>
      <c r="AR7" s="1365">
        <v>3919604.4788126582</v>
      </c>
      <c r="AS7" s="1365"/>
      <c r="AT7" s="1365"/>
      <c r="AU7" s="1365"/>
      <c r="AV7" s="1365">
        <v>5919716.1522095781</v>
      </c>
      <c r="AW7" s="1365"/>
      <c r="AX7" s="1365"/>
      <c r="AY7" s="1365"/>
      <c r="AZ7" s="1365"/>
      <c r="BA7" s="1365"/>
      <c r="BB7" s="1365"/>
      <c r="BC7" s="1365">
        <v>8409.3518951906244</v>
      </c>
      <c r="BD7" s="1365">
        <v>7557.4918564118097</v>
      </c>
      <c r="BE7" s="1365"/>
      <c r="BF7" s="1365"/>
      <c r="BG7" s="1365"/>
      <c r="BH7" s="1365">
        <v>11930.707868878177</v>
      </c>
      <c r="BI7" s="1365"/>
      <c r="BJ7" s="1365"/>
      <c r="BK7" s="1365"/>
      <c r="BL7" s="1365"/>
      <c r="BM7" s="1365"/>
      <c r="BN7" s="1365"/>
    </row>
    <row r="8" spans="1:66" x14ac:dyDescent="0.2">
      <c r="A8" s="1365">
        <v>1919</v>
      </c>
      <c r="B8" s="1365">
        <v>12821.454770122933</v>
      </c>
      <c r="C8" s="1365"/>
      <c r="D8" s="1365"/>
      <c r="E8" s="1365"/>
      <c r="F8" s="1365">
        <v>19288.077201826814</v>
      </c>
      <c r="G8" s="1365"/>
      <c r="H8" s="1365"/>
      <c r="I8" s="1365"/>
      <c r="J8" s="1365"/>
      <c r="K8" s="1365"/>
      <c r="L8" s="1365"/>
      <c r="M8" s="1365">
        <v>58990.389256012</v>
      </c>
      <c r="N8" s="1365">
        <v>66067.680747399208</v>
      </c>
      <c r="O8" s="1365"/>
      <c r="P8" s="1365"/>
      <c r="Q8" s="1365"/>
      <c r="R8" s="1365">
        <v>94029.966401174053</v>
      </c>
      <c r="S8" s="1365">
        <v>94894.775504887788</v>
      </c>
      <c r="T8" s="1365">
        <v>102956.09887947951</v>
      </c>
      <c r="U8" s="1365"/>
      <c r="V8" s="1365"/>
      <c r="W8" s="1365"/>
      <c r="X8" s="1365">
        <v>149989.01902553532</v>
      </c>
      <c r="Y8" s="1365">
        <v>277464.042026137</v>
      </c>
      <c r="Z8" s="1365">
        <v>296034.54453297064</v>
      </c>
      <c r="AA8" s="1365"/>
      <c r="AB8" s="1365"/>
      <c r="AC8" s="1365"/>
      <c r="AD8" s="1365">
        <v>438087.74371687497</v>
      </c>
      <c r="AE8" s="1365">
        <v>432783.65191896836</v>
      </c>
      <c r="AF8" s="1365">
        <v>458587.71516232163</v>
      </c>
      <c r="AG8" s="1365"/>
      <c r="AH8" s="1365"/>
      <c r="AI8" s="1365"/>
      <c r="AJ8" s="1365">
        <v>680499.23263240687</v>
      </c>
      <c r="AK8" s="1365">
        <v>1143744.7267994341</v>
      </c>
      <c r="AL8" s="1365">
        <v>1172598.0934164589</v>
      </c>
      <c r="AM8" s="1365"/>
      <c r="AN8" s="1365"/>
      <c r="AO8" s="1365"/>
      <c r="AP8" s="1365">
        <v>1769548.6140620138</v>
      </c>
      <c r="AQ8" s="1365">
        <v>3716028.061725169</v>
      </c>
      <c r="AR8" s="1365">
        <v>3729400.5424473067</v>
      </c>
      <c r="AS8" s="1365"/>
      <c r="AT8" s="1365"/>
      <c r="AU8" s="1365"/>
      <c r="AV8" s="1365">
        <v>5669938.7651169756</v>
      </c>
      <c r="AW8" s="1365"/>
      <c r="AX8" s="1365"/>
      <c r="AY8" s="1365"/>
      <c r="AZ8" s="1365"/>
      <c r="BA8" s="1365"/>
      <c r="BB8" s="1365"/>
      <c r="BC8" s="1365">
        <v>7691.5731605797064</v>
      </c>
      <c r="BD8" s="1365">
        <v>6905.2074393144585</v>
      </c>
      <c r="BE8" s="1365"/>
      <c r="BF8" s="1365"/>
      <c r="BG8" s="1365"/>
      <c r="BH8" s="1365">
        <v>10983.422846343788</v>
      </c>
      <c r="BI8" s="1365"/>
      <c r="BJ8" s="1365"/>
      <c r="BK8" s="1365"/>
      <c r="BL8" s="1365"/>
      <c r="BM8" s="1365"/>
      <c r="BN8" s="1365"/>
    </row>
    <row r="9" spans="1:66" x14ac:dyDescent="0.2">
      <c r="A9" s="1365">
        <v>1920</v>
      </c>
      <c r="B9" s="1365">
        <v>12537.819687089248</v>
      </c>
      <c r="C9" s="1365"/>
      <c r="D9" s="1365"/>
      <c r="E9" s="1365"/>
      <c r="F9" s="1365">
        <v>18882.598462668659</v>
      </c>
      <c r="G9" s="1365"/>
      <c r="H9" s="1365"/>
      <c r="I9" s="1365"/>
      <c r="J9" s="1365"/>
      <c r="K9" s="1365"/>
      <c r="L9" s="1365"/>
      <c r="M9" s="1365">
        <v>55437.850655230279</v>
      </c>
      <c r="N9" s="1365">
        <v>62506.402194754752</v>
      </c>
      <c r="O9" s="1365"/>
      <c r="P9" s="1365"/>
      <c r="Q9" s="1365"/>
      <c r="R9" s="1365">
        <v>88921.477691549604</v>
      </c>
      <c r="S9" s="1365">
        <v>86381.324967945329</v>
      </c>
      <c r="T9" s="1365">
        <v>94402.66684272862</v>
      </c>
      <c r="U9" s="1365"/>
      <c r="V9" s="1365"/>
      <c r="W9" s="1365"/>
      <c r="X9" s="1365">
        <v>137540.29073878488</v>
      </c>
      <c r="Y9" s="1365">
        <v>240188.7584612052</v>
      </c>
      <c r="Z9" s="1365">
        <v>258824.95775447084</v>
      </c>
      <c r="AA9" s="1365"/>
      <c r="AB9" s="1365"/>
      <c r="AC9" s="1365"/>
      <c r="AD9" s="1365">
        <v>382572.67470324051</v>
      </c>
      <c r="AE9" s="1365">
        <v>363039.20481419523</v>
      </c>
      <c r="AF9" s="1365">
        <v>388535.50316759408</v>
      </c>
      <c r="AG9" s="1365"/>
      <c r="AH9" s="1365"/>
      <c r="AI9" s="1365"/>
      <c r="AJ9" s="1365">
        <v>576108.88428319443</v>
      </c>
      <c r="AK9" s="1365">
        <v>867211.19519445533</v>
      </c>
      <c r="AL9" s="1365">
        <v>895608.34341370815</v>
      </c>
      <c r="AM9" s="1365"/>
      <c r="AN9" s="1365"/>
      <c r="AO9" s="1365"/>
      <c r="AP9" s="1365">
        <v>1354543.143375803</v>
      </c>
      <c r="AQ9" s="1365">
        <v>2405866.4713470601</v>
      </c>
      <c r="AR9" s="1365">
        <v>2419395.5205057547</v>
      </c>
      <c r="AS9" s="1365"/>
      <c r="AT9" s="1365"/>
      <c r="AU9" s="1365"/>
      <c r="AV9" s="1365">
        <v>3700956.559068182</v>
      </c>
      <c r="AW9" s="1365"/>
      <c r="AX9" s="1365"/>
      <c r="AY9" s="1365"/>
      <c r="AZ9" s="1365"/>
      <c r="BA9" s="1365"/>
      <c r="BB9" s="1365"/>
      <c r="BC9" s="1365">
        <v>7771.1495795180226</v>
      </c>
      <c r="BD9" s="1365">
        <v>6985.7549640153047</v>
      </c>
      <c r="BE9" s="1365"/>
      <c r="BF9" s="1365"/>
      <c r="BG9" s="1365"/>
      <c r="BH9" s="1365">
        <v>11100.500770570776</v>
      </c>
      <c r="BI9" s="1365"/>
      <c r="BJ9" s="1365"/>
      <c r="BK9" s="1365"/>
      <c r="BL9" s="1365"/>
      <c r="BM9" s="1365"/>
      <c r="BN9" s="1365"/>
    </row>
    <row r="10" spans="1:66" x14ac:dyDescent="0.2">
      <c r="A10" s="1365">
        <v>1921</v>
      </c>
      <c r="B10" s="1365">
        <v>11340.432913817385</v>
      </c>
      <c r="C10" s="1365"/>
      <c r="D10" s="1365"/>
      <c r="E10" s="1365"/>
      <c r="F10" s="1365">
        <v>17039.032127322746</v>
      </c>
      <c r="G10" s="1365"/>
      <c r="H10" s="1365"/>
      <c r="I10" s="1365"/>
      <c r="J10" s="1365"/>
      <c r="K10" s="1365"/>
      <c r="L10" s="1365"/>
      <c r="M10" s="1365">
        <v>53960.423706455847</v>
      </c>
      <c r="N10" s="1365">
        <v>59528.293951372209</v>
      </c>
      <c r="O10" s="1365"/>
      <c r="P10" s="1365"/>
      <c r="Q10" s="1365"/>
      <c r="R10" s="1365">
        <v>85724.930284446324</v>
      </c>
      <c r="S10" s="1365">
        <v>81845.404832901331</v>
      </c>
      <c r="T10" s="1365">
        <v>88654.838862364137</v>
      </c>
      <c r="U10" s="1365"/>
      <c r="V10" s="1365"/>
      <c r="W10" s="1365"/>
      <c r="X10" s="1365">
        <v>129647.93339961239</v>
      </c>
      <c r="Y10" s="1365">
        <v>218729.55231837835</v>
      </c>
      <c r="Z10" s="1365">
        <v>235480.97914749672</v>
      </c>
      <c r="AA10" s="1365"/>
      <c r="AB10" s="1365"/>
      <c r="AC10" s="1365"/>
      <c r="AD10" s="1365">
        <v>347631.50680318999</v>
      </c>
      <c r="AE10" s="1365">
        <v>331015.43992998404</v>
      </c>
      <c r="AF10" s="1365">
        <v>354649.57258529856</v>
      </c>
      <c r="AG10" s="1365"/>
      <c r="AH10" s="1365"/>
      <c r="AI10" s="1365"/>
      <c r="AJ10" s="1365">
        <v>524076.664086156</v>
      </c>
      <c r="AK10" s="1365">
        <v>792536.88290650188</v>
      </c>
      <c r="AL10" s="1365">
        <v>820547.13795400294</v>
      </c>
      <c r="AM10" s="1365"/>
      <c r="AN10" s="1365"/>
      <c r="AO10" s="1365"/>
      <c r="AP10" s="1365">
        <v>1235456.4613609307</v>
      </c>
      <c r="AQ10" s="1365">
        <v>2191623.0974891381</v>
      </c>
      <c r="AR10" s="1365">
        <v>2205844.0895627043</v>
      </c>
      <c r="AS10" s="1365"/>
      <c r="AT10" s="1365"/>
      <c r="AU10" s="1365"/>
      <c r="AV10" s="1365">
        <v>3362344.9374078061</v>
      </c>
      <c r="AW10" s="1365"/>
      <c r="AX10" s="1365"/>
      <c r="AY10" s="1365"/>
      <c r="AZ10" s="1365"/>
      <c r="BA10" s="1365"/>
      <c r="BB10" s="1365"/>
      <c r="BC10" s="1365">
        <v>6604.8783813019991</v>
      </c>
      <c r="BD10" s="1365">
        <v>5986.2261318668488</v>
      </c>
      <c r="BE10" s="1365"/>
      <c r="BF10" s="1365"/>
      <c r="BG10" s="1365"/>
      <c r="BH10" s="1365">
        <v>9407.2656654201237</v>
      </c>
      <c r="BI10" s="1365"/>
      <c r="BJ10" s="1365"/>
      <c r="BK10" s="1365"/>
      <c r="BL10" s="1365"/>
      <c r="BM10" s="1365"/>
      <c r="BN10" s="1365"/>
    </row>
    <row r="11" spans="1:66" x14ac:dyDescent="0.2">
      <c r="A11" s="1365">
        <v>1922</v>
      </c>
      <c r="B11" s="1365">
        <v>12318.645918316743</v>
      </c>
      <c r="C11" s="1365"/>
      <c r="D11" s="1365"/>
      <c r="E11" s="1365"/>
      <c r="F11" s="1365">
        <v>18456.138731927655</v>
      </c>
      <c r="G11" s="1365"/>
      <c r="H11" s="1365"/>
      <c r="I11" s="1365"/>
      <c r="J11" s="1365"/>
      <c r="K11" s="1365"/>
      <c r="L11" s="1365"/>
      <c r="M11" s="1365">
        <v>57084.023224501172</v>
      </c>
      <c r="N11" s="1365">
        <v>63452.584366622956</v>
      </c>
      <c r="O11" s="1365"/>
      <c r="P11" s="1365"/>
      <c r="Q11" s="1365"/>
      <c r="R11" s="1365">
        <v>90688.333685903563</v>
      </c>
      <c r="S11" s="1365">
        <v>86582.285031399588</v>
      </c>
      <c r="T11" s="1365">
        <v>94311.669353209058</v>
      </c>
      <c r="U11" s="1365"/>
      <c r="V11" s="1365"/>
      <c r="W11" s="1365"/>
      <c r="X11" s="1365">
        <v>137102.97745882801</v>
      </c>
      <c r="Y11" s="1365">
        <v>230230.9140213223</v>
      </c>
      <c r="Z11" s="1365">
        <v>249566.76683034791</v>
      </c>
      <c r="AA11" s="1365"/>
      <c r="AB11" s="1365"/>
      <c r="AC11" s="1365"/>
      <c r="AD11" s="1365">
        <v>366008.70154649497</v>
      </c>
      <c r="AE11" s="1365">
        <v>349361.15874030977</v>
      </c>
      <c r="AF11" s="1365">
        <v>377060.02570414811</v>
      </c>
      <c r="AG11" s="1365"/>
      <c r="AH11" s="1365"/>
      <c r="AI11" s="1365"/>
      <c r="AJ11" s="1365">
        <v>553482.63736421557</v>
      </c>
      <c r="AK11" s="1365">
        <v>850753.34683980851</v>
      </c>
      <c r="AL11" s="1365">
        <v>884788.33347385877</v>
      </c>
      <c r="AM11" s="1365"/>
      <c r="AN11" s="1365"/>
      <c r="AO11" s="1365"/>
      <c r="AP11" s="1365">
        <v>1323686.0978910939</v>
      </c>
      <c r="AQ11" s="1365">
        <v>2608846.0653097709</v>
      </c>
      <c r="AR11" s="1365">
        <v>2626562.226487352</v>
      </c>
      <c r="AS11" s="1365"/>
      <c r="AT11" s="1365"/>
      <c r="AU11" s="1365"/>
      <c r="AV11" s="1365">
        <v>3982431.1872153962</v>
      </c>
      <c r="AW11" s="1365"/>
      <c r="AX11" s="1365"/>
      <c r="AY11" s="1365"/>
      <c r="AZ11" s="1365"/>
      <c r="BA11" s="1365"/>
      <c r="BB11" s="1365"/>
      <c r="BC11" s="1365">
        <v>7344.7151065184698</v>
      </c>
      <c r="BD11" s="1365">
        <v>6637.0972018382727</v>
      </c>
      <c r="BE11" s="1365"/>
      <c r="BF11" s="1365"/>
      <c r="BG11" s="1365"/>
      <c r="BH11" s="1365">
        <v>10430.339292597</v>
      </c>
      <c r="BI11" s="1365"/>
      <c r="BJ11" s="1365"/>
      <c r="BK11" s="1365"/>
      <c r="BL11" s="1365"/>
      <c r="BM11" s="1365"/>
      <c r="BN11" s="1365"/>
    </row>
    <row r="12" spans="1:66" x14ac:dyDescent="0.2">
      <c r="A12" s="1365">
        <v>1923</v>
      </c>
      <c r="B12" s="1365">
        <v>13843.782723492088</v>
      </c>
      <c r="C12" s="1365"/>
      <c r="D12" s="1365"/>
      <c r="E12" s="1365"/>
      <c r="F12" s="1365">
        <v>20729.817162163788</v>
      </c>
      <c r="G12" s="1365"/>
      <c r="H12" s="1365"/>
      <c r="I12" s="1365"/>
      <c r="J12" s="1365"/>
      <c r="K12" s="1365"/>
      <c r="L12" s="1365"/>
      <c r="M12" s="1365">
        <v>60790.065541676624</v>
      </c>
      <c r="N12" s="1365">
        <v>68306.629328912633</v>
      </c>
      <c r="O12" s="1365"/>
      <c r="P12" s="1365"/>
      <c r="Q12" s="1365"/>
      <c r="R12" s="1365">
        <v>96810.563203794271</v>
      </c>
      <c r="S12" s="1365">
        <v>92163.224501127537</v>
      </c>
      <c r="T12" s="1365">
        <v>100567.87278149799</v>
      </c>
      <c r="U12" s="1365"/>
      <c r="V12" s="1365"/>
      <c r="W12" s="1365"/>
      <c r="X12" s="1365">
        <v>146011.91698001933</v>
      </c>
      <c r="Y12" s="1365">
        <v>246668.6648005592</v>
      </c>
      <c r="Z12" s="1365">
        <v>266487.7272841644</v>
      </c>
      <c r="AA12" s="1365"/>
      <c r="AB12" s="1365"/>
      <c r="AC12" s="1365"/>
      <c r="AD12" s="1365">
        <v>392163.51939823636</v>
      </c>
      <c r="AE12" s="1365">
        <v>376017.94591757399</v>
      </c>
      <c r="AF12" s="1365">
        <v>403160.4458229749</v>
      </c>
      <c r="AG12" s="1365"/>
      <c r="AH12" s="1365"/>
      <c r="AI12" s="1365"/>
      <c r="AJ12" s="1365">
        <v>594376.53472003748</v>
      </c>
      <c r="AK12" s="1365">
        <v>914858.91738172295</v>
      </c>
      <c r="AL12" s="1365">
        <v>945224.1143134489</v>
      </c>
      <c r="AM12" s="1365"/>
      <c r="AN12" s="1365"/>
      <c r="AO12" s="1365"/>
      <c r="AP12" s="1365">
        <v>1422237.4873204457</v>
      </c>
      <c r="AQ12" s="1365">
        <v>2753972.2850193586</v>
      </c>
      <c r="AR12" s="1365">
        <v>2769061.9959099949</v>
      </c>
      <c r="AS12" s="1365"/>
      <c r="AT12" s="1365"/>
      <c r="AU12" s="1365"/>
      <c r="AV12" s="1365">
        <v>4206049.4483947894</v>
      </c>
      <c r="AW12" s="1365"/>
      <c r="AX12" s="1365"/>
      <c r="AY12" s="1365"/>
      <c r="AZ12" s="1365"/>
      <c r="BA12" s="1365"/>
      <c r="BB12" s="1365"/>
      <c r="BC12" s="1365">
        <v>8627.5290770271404</v>
      </c>
      <c r="BD12" s="1365">
        <v>7792.3553228898072</v>
      </c>
      <c r="BE12" s="1365"/>
      <c r="BF12" s="1365"/>
      <c r="BG12" s="1365"/>
      <c r="BH12" s="1365">
        <v>12276.40093531596</v>
      </c>
      <c r="BI12" s="1365"/>
      <c r="BJ12" s="1365"/>
      <c r="BK12" s="1365"/>
      <c r="BL12" s="1365"/>
      <c r="BM12" s="1365"/>
      <c r="BN12" s="1365"/>
    </row>
    <row r="13" spans="1:66" x14ac:dyDescent="0.2">
      <c r="A13" s="1365">
        <v>1924</v>
      </c>
      <c r="B13" s="1365">
        <v>13680.509129307693</v>
      </c>
      <c r="C13" s="1365"/>
      <c r="D13" s="1365"/>
      <c r="E13" s="1365"/>
      <c r="F13" s="1365">
        <v>20481.180800854385</v>
      </c>
      <c r="G13" s="1365"/>
      <c r="H13" s="1365"/>
      <c r="I13" s="1365"/>
      <c r="J13" s="1365"/>
      <c r="K13" s="1365"/>
      <c r="L13" s="1365"/>
      <c r="M13" s="1365">
        <v>62864.452866527776</v>
      </c>
      <c r="N13" s="1365">
        <v>70066.786341315965</v>
      </c>
      <c r="O13" s="1365"/>
      <c r="P13" s="1365"/>
      <c r="Q13" s="1365"/>
      <c r="R13" s="1365">
        <v>99661.494990905529</v>
      </c>
      <c r="S13" s="1365">
        <v>94896.112076305042</v>
      </c>
      <c r="T13" s="1365">
        <v>102937.31354022129</v>
      </c>
      <c r="U13" s="1365"/>
      <c r="V13" s="1365"/>
      <c r="W13" s="1365"/>
      <c r="X13" s="1365">
        <v>149882.8207513096</v>
      </c>
      <c r="Y13" s="1365">
        <v>254508.2423049832</v>
      </c>
      <c r="Z13" s="1365">
        <v>274299.51606546174</v>
      </c>
      <c r="AA13" s="1365"/>
      <c r="AB13" s="1365"/>
      <c r="AC13" s="1365"/>
      <c r="AD13" s="1365">
        <v>403796.36569355498</v>
      </c>
      <c r="AE13" s="1365">
        <v>388468.264461221</v>
      </c>
      <c r="AF13" s="1365">
        <v>416319.89109608904</v>
      </c>
      <c r="AG13" s="1365"/>
      <c r="AH13" s="1365"/>
      <c r="AI13" s="1365"/>
      <c r="AJ13" s="1365">
        <v>613248.86278900749</v>
      </c>
      <c r="AK13" s="1365">
        <v>947928.72600074811</v>
      </c>
      <c r="AL13" s="1365">
        <v>980261.19686770346</v>
      </c>
      <c r="AM13" s="1365"/>
      <c r="AN13" s="1365"/>
      <c r="AO13" s="1365"/>
      <c r="AP13" s="1365">
        <v>1472238.5775646225</v>
      </c>
      <c r="AQ13" s="1365">
        <v>2870688.8692607349</v>
      </c>
      <c r="AR13" s="1365">
        <v>2886686.4418755914</v>
      </c>
      <c r="AS13" s="1365"/>
      <c r="AT13" s="1365"/>
      <c r="AU13" s="1365"/>
      <c r="AV13" s="1365">
        <v>4379985.7113393322</v>
      </c>
      <c r="AW13" s="1365"/>
      <c r="AX13" s="1365"/>
      <c r="AY13" s="1365"/>
      <c r="AZ13" s="1365"/>
      <c r="BA13" s="1365"/>
      <c r="BB13" s="1365"/>
      <c r="BC13" s="1365">
        <v>8215.6264918387933</v>
      </c>
      <c r="BD13" s="1365">
        <v>7415.367216862328</v>
      </c>
      <c r="BE13" s="1365"/>
      <c r="BF13" s="1365"/>
      <c r="BG13" s="1365"/>
      <c r="BH13" s="1365">
        <v>11683.368113070926</v>
      </c>
      <c r="BI13" s="1365"/>
      <c r="BJ13" s="1365"/>
      <c r="BK13" s="1365"/>
      <c r="BL13" s="1365"/>
      <c r="BM13" s="1365"/>
      <c r="BN13" s="1365"/>
    </row>
    <row r="14" spans="1:66" x14ac:dyDescent="0.2">
      <c r="A14" s="1365">
        <v>1925</v>
      </c>
      <c r="B14" s="1365">
        <v>13929.152023628254</v>
      </c>
      <c r="C14" s="1365"/>
      <c r="D14" s="1365"/>
      <c r="E14" s="1365"/>
      <c r="F14" s="1365">
        <v>20849.090459536616</v>
      </c>
      <c r="G14" s="1365"/>
      <c r="H14" s="1365"/>
      <c r="I14" s="1365"/>
      <c r="J14" s="1365"/>
      <c r="K14" s="1365"/>
      <c r="L14" s="1365"/>
      <c r="M14" s="1365">
        <v>66135.889548855019</v>
      </c>
      <c r="N14" s="1365">
        <v>73342.344744946429</v>
      </c>
      <c r="O14" s="1365"/>
      <c r="P14" s="1365"/>
      <c r="Q14" s="1365"/>
      <c r="R14" s="1365">
        <v>104330.6679898687</v>
      </c>
      <c r="S14" s="1365">
        <v>103175.90717606188</v>
      </c>
      <c r="T14" s="1365">
        <v>110893.49715976752</v>
      </c>
      <c r="U14" s="1365"/>
      <c r="V14" s="1365"/>
      <c r="W14" s="1365"/>
      <c r="X14" s="1365">
        <v>161831.52126170817</v>
      </c>
      <c r="Y14" s="1365">
        <v>289963.63699851494</v>
      </c>
      <c r="Z14" s="1365">
        <v>308521.64688190049</v>
      </c>
      <c r="AA14" s="1365"/>
      <c r="AB14" s="1365"/>
      <c r="AC14" s="1365"/>
      <c r="AD14" s="1365">
        <v>455703.89871946839</v>
      </c>
      <c r="AE14" s="1365">
        <v>445028.77056756505</v>
      </c>
      <c r="AF14" s="1365">
        <v>470898.37081331393</v>
      </c>
      <c r="AG14" s="1365"/>
      <c r="AH14" s="1365"/>
      <c r="AI14" s="1365"/>
      <c r="AJ14" s="1365">
        <v>696452.18593950861</v>
      </c>
      <c r="AK14" s="1365">
        <v>1127517.8372883154</v>
      </c>
      <c r="AL14" s="1365">
        <v>1156737.1608058435</v>
      </c>
      <c r="AM14" s="1365"/>
      <c r="AN14" s="1365"/>
      <c r="AO14" s="1365"/>
      <c r="AP14" s="1365">
        <v>1739978.1677688127</v>
      </c>
      <c r="AQ14" s="1365">
        <v>3842997.8042217325</v>
      </c>
      <c r="AR14" s="1365">
        <v>3857220.0751865082</v>
      </c>
      <c r="AS14" s="1365"/>
      <c r="AT14" s="1365"/>
      <c r="AU14" s="1365"/>
      <c r="AV14" s="1365">
        <v>5835781.1138676303</v>
      </c>
      <c r="AW14" s="1365"/>
      <c r="AX14" s="1365"/>
      <c r="AY14" s="1365"/>
      <c r="AZ14" s="1365"/>
      <c r="BA14" s="1365"/>
      <c r="BB14" s="1365"/>
      <c r="BC14" s="1365">
        <v>8128.4034097141712</v>
      </c>
      <c r="BD14" s="1365">
        <v>7327.6861657040135</v>
      </c>
      <c r="BE14" s="1365"/>
      <c r="BF14" s="1365"/>
      <c r="BG14" s="1365"/>
      <c r="BH14" s="1365">
        <v>11573.359622833053</v>
      </c>
      <c r="BI14" s="1365"/>
      <c r="BJ14" s="1365"/>
      <c r="BK14" s="1365"/>
      <c r="BL14" s="1365"/>
      <c r="BM14" s="1365"/>
      <c r="BN14" s="1365"/>
    </row>
    <row r="15" spans="1:66" x14ac:dyDescent="0.2">
      <c r="A15" s="1365">
        <v>1926</v>
      </c>
      <c r="B15" s="1365">
        <v>14554.494974278627</v>
      </c>
      <c r="C15" s="1365"/>
      <c r="D15" s="1365"/>
      <c r="E15" s="1365"/>
      <c r="F15" s="1365">
        <v>21812.417702426821</v>
      </c>
      <c r="G15" s="1365"/>
      <c r="H15" s="1365"/>
      <c r="I15" s="1365"/>
      <c r="J15" s="1365"/>
      <c r="K15" s="1365"/>
      <c r="L15" s="1365"/>
      <c r="M15" s="1365">
        <v>69551.372980379965</v>
      </c>
      <c r="N15" s="1365">
        <v>77125.692851461674</v>
      </c>
      <c r="O15" s="1365"/>
      <c r="P15" s="1365"/>
      <c r="Q15" s="1365"/>
      <c r="R15" s="1365">
        <v>109738.47953827065</v>
      </c>
      <c r="S15" s="1365">
        <v>110225.00015665848</v>
      </c>
      <c r="T15" s="1365">
        <v>118203.83511869051</v>
      </c>
      <c r="U15" s="1365"/>
      <c r="V15" s="1365"/>
      <c r="W15" s="1365"/>
      <c r="X15" s="1365">
        <v>172631.20886877194</v>
      </c>
      <c r="Y15" s="1365">
        <v>320038.0571294789</v>
      </c>
      <c r="Z15" s="1365">
        <v>338185.19481411029</v>
      </c>
      <c r="AA15" s="1365"/>
      <c r="AB15" s="1365"/>
      <c r="AC15" s="1365"/>
      <c r="AD15" s="1365">
        <v>500965.49580817448</v>
      </c>
      <c r="AE15" s="1365">
        <v>495137.76749023754</v>
      </c>
      <c r="AF15" s="1365">
        <v>519750.32370864635</v>
      </c>
      <c r="AG15" s="1365"/>
      <c r="AH15" s="1365"/>
      <c r="AI15" s="1365"/>
      <c r="AJ15" s="1365">
        <v>771704.66475304088</v>
      </c>
      <c r="AK15" s="1365">
        <v>1306276.7937388327</v>
      </c>
      <c r="AL15" s="1365">
        <v>1332325.2820696447</v>
      </c>
      <c r="AM15" s="1365"/>
      <c r="AN15" s="1365"/>
      <c r="AO15" s="1365"/>
      <c r="AP15" s="1365">
        <v>2009723.8687271031</v>
      </c>
      <c r="AQ15" s="1365">
        <v>4682921.8992299652</v>
      </c>
      <c r="AR15" s="1365">
        <v>4694885.5672229743</v>
      </c>
      <c r="AS15" s="1365"/>
      <c r="AT15" s="1365"/>
      <c r="AU15" s="1365"/>
      <c r="AV15" s="1365">
        <v>7103972.0273407763</v>
      </c>
      <c r="AW15" s="1365"/>
      <c r="AX15" s="1365"/>
      <c r="AY15" s="1365"/>
      <c r="AZ15" s="1365"/>
      <c r="BA15" s="1365"/>
      <c r="BB15" s="1365"/>
      <c r="BC15" s="1365">
        <v>8443.7307513784745</v>
      </c>
      <c r="BD15" s="1365">
        <v>7602.1396545916186</v>
      </c>
      <c r="BE15" s="1365"/>
      <c r="BF15" s="1365"/>
      <c r="BG15" s="1365"/>
      <c r="BH15" s="1365">
        <v>12042.855276221948</v>
      </c>
      <c r="BI15" s="1365"/>
      <c r="BJ15" s="1365"/>
      <c r="BK15" s="1365"/>
      <c r="BL15" s="1365"/>
      <c r="BM15" s="1365"/>
      <c r="BN15" s="1365"/>
    </row>
    <row r="16" spans="1:66" x14ac:dyDescent="0.2">
      <c r="A16" s="1365">
        <v>1927</v>
      </c>
      <c r="B16" s="1365">
        <v>14299.21343257704</v>
      </c>
      <c r="C16" s="1365"/>
      <c r="D16" s="1365"/>
      <c r="E16" s="1365"/>
      <c r="F16" s="1365">
        <v>21458.008571768103</v>
      </c>
      <c r="G16" s="1365"/>
      <c r="H16" s="1365"/>
      <c r="I16" s="1365"/>
      <c r="J16" s="1365"/>
      <c r="K16" s="1365"/>
      <c r="L16" s="1365"/>
      <c r="M16" s="1365">
        <v>67614.633366116163</v>
      </c>
      <c r="N16" s="1365">
        <v>75235.453393557123</v>
      </c>
      <c r="O16" s="1365"/>
      <c r="P16" s="1365"/>
      <c r="Q16" s="1365"/>
      <c r="R16" s="1365">
        <v>106984.48153872331</v>
      </c>
      <c r="S16" s="1365">
        <v>106573.3309477875</v>
      </c>
      <c r="T16" s="1365">
        <v>114794.92593168504</v>
      </c>
      <c r="U16" s="1365"/>
      <c r="V16" s="1365"/>
      <c r="W16" s="1365"/>
      <c r="X16" s="1365">
        <v>167446.91428284004</v>
      </c>
      <c r="Y16" s="1365">
        <v>304869.34597557061</v>
      </c>
      <c r="Z16" s="1365">
        <v>323725.56204771652</v>
      </c>
      <c r="AA16" s="1365"/>
      <c r="AB16" s="1365"/>
      <c r="AC16" s="1365"/>
      <c r="AD16" s="1365">
        <v>478808.54636164499</v>
      </c>
      <c r="AE16" s="1365">
        <v>469689.62734855426</v>
      </c>
      <c r="AF16" s="1365">
        <v>495672.23771596386</v>
      </c>
      <c r="AG16" s="1365"/>
      <c r="AH16" s="1365"/>
      <c r="AI16" s="1365"/>
      <c r="AJ16" s="1365">
        <v>734741.78580838896</v>
      </c>
      <c r="AK16" s="1365">
        <v>1230620.0189103617</v>
      </c>
      <c r="AL16" s="1365">
        <v>1259615.0242172799</v>
      </c>
      <c r="AM16" s="1365"/>
      <c r="AN16" s="1365"/>
      <c r="AO16" s="1365"/>
      <c r="AP16" s="1365">
        <v>1898467.9989089936</v>
      </c>
      <c r="AQ16" s="1365">
        <v>4417474.6858945517</v>
      </c>
      <c r="AR16" s="1365">
        <v>4431693.1887690295</v>
      </c>
      <c r="AS16" s="1365"/>
      <c r="AT16" s="1365"/>
      <c r="AU16" s="1365"/>
      <c r="AV16" s="1365">
        <v>6711742.0720677665</v>
      </c>
      <c r="AW16" s="1365"/>
      <c r="AX16" s="1365"/>
      <c r="AY16" s="1365"/>
      <c r="AZ16" s="1365"/>
      <c r="BA16" s="1365"/>
      <c r="BB16" s="1365"/>
      <c r="BC16" s="1365">
        <v>8375.2778844060267</v>
      </c>
      <c r="BD16" s="1365">
        <v>7528.5201035792525</v>
      </c>
      <c r="BE16" s="1365"/>
      <c r="BF16" s="1365"/>
      <c r="BG16" s="1365"/>
      <c r="BH16" s="1365">
        <v>11955.0671309953</v>
      </c>
      <c r="BI16" s="1365"/>
      <c r="BJ16" s="1365"/>
      <c r="BK16" s="1365"/>
      <c r="BL16" s="1365"/>
      <c r="BM16" s="1365"/>
      <c r="BN16" s="1365"/>
    </row>
    <row r="17" spans="1:66" x14ac:dyDescent="0.2">
      <c r="A17" s="1365">
        <v>1928</v>
      </c>
      <c r="B17" s="1365">
        <v>14469.261794041549</v>
      </c>
      <c r="C17" s="1365"/>
      <c r="D17" s="1365"/>
      <c r="E17" s="1365"/>
      <c r="F17" s="1365">
        <v>21768.01082000458</v>
      </c>
      <c r="G17" s="1365"/>
      <c r="H17" s="1365"/>
      <c r="I17" s="1365"/>
      <c r="J17" s="1365"/>
      <c r="K17" s="1365"/>
      <c r="L17" s="1365"/>
      <c r="M17" s="1365">
        <v>70156.514464725653</v>
      </c>
      <c r="N17" s="1365">
        <v>77495.990702558178</v>
      </c>
      <c r="O17" s="1365"/>
      <c r="P17" s="1365"/>
      <c r="Q17" s="1365"/>
      <c r="R17" s="1365">
        <v>110992.66071401622</v>
      </c>
      <c r="S17" s="1365">
        <v>110900.70539067467</v>
      </c>
      <c r="T17" s="1365">
        <v>118932.23965931685</v>
      </c>
      <c r="U17" s="1365"/>
      <c r="V17" s="1365"/>
      <c r="W17" s="1365"/>
      <c r="X17" s="1365">
        <v>174331.93868106129</v>
      </c>
      <c r="Y17" s="1365">
        <v>324003.83822082682</v>
      </c>
      <c r="Z17" s="1365">
        <v>342333.24578517</v>
      </c>
      <c r="AA17" s="1365"/>
      <c r="AB17" s="1365"/>
      <c r="AC17" s="1365"/>
      <c r="AD17" s="1365">
        <v>508342.22155585093</v>
      </c>
      <c r="AE17" s="1365">
        <v>505328.80228829302</v>
      </c>
      <c r="AF17" s="1365">
        <v>530522.10279765492</v>
      </c>
      <c r="AG17" s="1365"/>
      <c r="AH17" s="1365"/>
      <c r="AI17" s="1365"/>
      <c r="AJ17" s="1365">
        <v>789554.75133345358</v>
      </c>
      <c r="AK17" s="1365">
        <v>1388214.9494419594</v>
      </c>
      <c r="AL17" s="1365">
        <v>1415871.5613130354</v>
      </c>
      <c r="AM17" s="1365"/>
      <c r="AN17" s="1365"/>
      <c r="AO17" s="1365"/>
      <c r="AP17" s="1365">
        <v>2139664.663216149</v>
      </c>
      <c r="AQ17" s="1365">
        <v>5375276.2645691661</v>
      </c>
      <c r="AR17" s="1365">
        <v>5388836.45593228</v>
      </c>
      <c r="AS17" s="1365"/>
      <c r="AT17" s="1365"/>
      <c r="AU17" s="1365"/>
      <c r="AV17" s="1365">
        <v>8169547.0404609414</v>
      </c>
      <c r="AW17" s="1365"/>
      <c r="AX17" s="1365"/>
      <c r="AY17" s="1365"/>
      <c r="AZ17" s="1365"/>
      <c r="BA17" s="1365"/>
      <c r="BB17" s="1365"/>
      <c r="BC17" s="1365">
        <v>8281.7892750766478</v>
      </c>
      <c r="BD17" s="1365">
        <v>7466.291915317478</v>
      </c>
      <c r="BE17" s="1365"/>
      <c r="BF17" s="1365"/>
      <c r="BG17" s="1365"/>
      <c r="BH17" s="1365">
        <v>11854.160831781064</v>
      </c>
      <c r="BI17" s="1365"/>
      <c r="BJ17" s="1365"/>
      <c r="BK17" s="1365"/>
      <c r="BL17" s="1365"/>
      <c r="BM17" s="1365"/>
      <c r="BN17" s="1365"/>
    </row>
    <row r="18" spans="1:66" x14ac:dyDescent="0.2">
      <c r="A18" s="1365">
        <v>1929</v>
      </c>
      <c r="B18" s="1365">
        <v>15180.977652587037</v>
      </c>
      <c r="C18" s="1365"/>
      <c r="D18" s="1365"/>
      <c r="E18" s="1365"/>
      <c r="F18" s="1365">
        <v>22921.442088950367</v>
      </c>
      <c r="G18" s="1365"/>
      <c r="H18" s="1365"/>
      <c r="I18" s="1365"/>
      <c r="J18" s="1365"/>
      <c r="K18" s="1365"/>
      <c r="L18" s="1365"/>
      <c r="M18" s="1365">
        <v>71616.031308723614</v>
      </c>
      <c r="N18" s="1365">
        <v>79515.706462477028</v>
      </c>
      <c r="O18" s="1365"/>
      <c r="P18" s="1365"/>
      <c r="Q18" s="1365"/>
      <c r="R18" s="1365">
        <v>113988.27330816415</v>
      </c>
      <c r="S18" s="1365">
        <v>114357.31587637884</v>
      </c>
      <c r="T18" s="1365">
        <v>122852.66517854029</v>
      </c>
      <c r="U18" s="1365"/>
      <c r="V18" s="1365"/>
      <c r="W18" s="1365"/>
      <c r="X18" s="1365">
        <v>180585.83877334773</v>
      </c>
      <c r="Y18" s="1365">
        <v>337885.36804782151</v>
      </c>
      <c r="Z18" s="1365">
        <v>356903.43109051016</v>
      </c>
      <c r="AA18" s="1365"/>
      <c r="AB18" s="1365"/>
      <c r="AC18" s="1365"/>
      <c r="AD18" s="1365">
        <v>532049.80404769373</v>
      </c>
      <c r="AE18" s="1365">
        <v>530114.16581896134</v>
      </c>
      <c r="AF18" s="1365">
        <v>555913.55647500861</v>
      </c>
      <c r="AG18" s="1365"/>
      <c r="AH18" s="1365"/>
      <c r="AI18" s="1365"/>
      <c r="AJ18" s="1365">
        <v>830984.5699845762</v>
      </c>
      <c r="AK18" s="1365">
        <v>1500517.9410905037</v>
      </c>
      <c r="AL18" s="1365">
        <v>1528097.732215133</v>
      </c>
      <c r="AM18" s="1365"/>
      <c r="AN18" s="1365"/>
      <c r="AO18" s="1365"/>
      <c r="AP18" s="1365">
        <v>2318899.050802811</v>
      </c>
      <c r="AQ18" s="1365">
        <v>6160049.5778687121</v>
      </c>
      <c r="AR18" s="1365">
        <v>6172971.6600262141</v>
      </c>
      <c r="AS18" s="1365"/>
      <c r="AT18" s="1365"/>
      <c r="AU18" s="1365"/>
      <c r="AV18" s="1365">
        <v>9387888.2800306845</v>
      </c>
      <c r="AW18" s="1365"/>
      <c r="AX18" s="1365"/>
      <c r="AY18" s="1365"/>
      <c r="AZ18" s="1365"/>
      <c r="BA18" s="1365"/>
      <c r="BB18" s="1365"/>
      <c r="BC18" s="1365">
        <v>8910.4161352385236</v>
      </c>
      <c r="BD18" s="1365">
        <v>8032.6744514881457</v>
      </c>
      <c r="BE18" s="1365"/>
      <c r="BF18" s="1365"/>
      <c r="BG18" s="1365"/>
      <c r="BH18" s="1365">
        <v>12802.905286815505</v>
      </c>
      <c r="BI18" s="1365"/>
      <c r="BJ18" s="1365"/>
      <c r="BK18" s="1365"/>
      <c r="BL18" s="1365"/>
      <c r="BM18" s="1365"/>
      <c r="BN18" s="1365"/>
    </row>
    <row r="19" spans="1:66" x14ac:dyDescent="0.2">
      <c r="A19" s="1365">
        <v>1930</v>
      </c>
      <c r="B19" s="1365">
        <v>13670.783595827303</v>
      </c>
      <c r="C19" s="1365"/>
      <c r="D19" s="1365"/>
      <c r="E19" s="1365"/>
      <c r="F19" s="1365">
        <v>20747.90782246958</v>
      </c>
      <c r="G19" s="1365"/>
      <c r="H19" s="1365"/>
      <c r="I19" s="1365"/>
      <c r="J19" s="1365"/>
      <c r="K19" s="1365"/>
      <c r="L19" s="1365"/>
      <c r="M19" s="1365">
        <v>63506.097732654736</v>
      </c>
      <c r="N19" s="1365">
        <v>71085.154382166278</v>
      </c>
      <c r="O19" s="1365"/>
      <c r="P19" s="1365"/>
      <c r="Q19" s="1365"/>
      <c r="R19" s="1365">
        <v>101928.37279565762</v>
      </c>
      <c r="S19" s="1365">
        <v>97279.418407857869</v>
      </c>
      <c r="T19" s="1365">
        <v>105401.17005059207</v>
      </c>
      <c r="U19" s="1365"/>
      <c r="V19" s="1365"/>
      <c r="W19" s="1365"/>
      <c r="X19" s="1365">
        <v>155163.59283516297</v>
      </c>
      <c r="Y19" s="1365">
        <v>266177.57245932467</v>
      </c>
      <c r="Z19" s="1365">
        <v>282850.7004837445</v>
      </c>
      <c r="AA19" s="1365"/>
      <c r="AB19" s="1365"/>
      <c r="AC19" s="1365"/>
      <c r="AD19" s="1365">
        <v>423733.16499636468</v>
      </c>
      <c r="AE19" s="1365">
        <v>403171.268368777</v>
      </c>
      <c r="AF19" s="1365">
        <v>425274.9373542844</v>
      </c>
      <c r="AG19" s="1365"/>
      <c r="AH19" s="1365"/>
      <c r="AI19" s="1365"/>
      <c r="AJ19" s="1365">
        <v>638889.6101238319</v>
      </c>
      <c r="AK19" s="1365">
        <v>1033913.413682639</v>
      </c>
      <c r="AL19" s="1365">
        <v>1057254.1922235608</v>
      </c>
      <c r="AM19" s="1365"/>
      <c r="AN19" s="1365"/>
      <c r="AO19" s="1365"/>
      <c r="AP19" s="1365">
        <v>1617161.9733966403</v>
      </c>
      <c r="AQ19" s="1365">
        <v>3666083.2053003274</v>
      </c>
      <c r="AR19" s="1365">
        <v>3678260.2876975108</v>
      </c>
      <c r="AS19" s="1365"/>
      <c r="AT19" s="1365"/>
      <c r="AU19" s="1365"/>
      <c r="AV19" s="1365">
        <v>5641704.4967785226</v>
      </c>
      <c r="AW19" s="1365"/>
      <c r="AX19" s="1365"/>
      <c r="AY19" s="1365"/>
      <c r="AZ19" s="1365"/>
      <c r="BA19" s="1365"/>
      <c r="BB19" s="1365"/>
      <c r="BC19" s="1365">
        <v>8133.52646951314</v>
      </c>
      <c r="BD19" s="1365">
        <v>7291.4090640118575</v>
      </c>
      <c r="BE19" s="1365"/>
      <c r="BF19" s="1365"/>
      <c r="BG19" s="1365"/>
      <c r="BH19" s="1365">
        <v>11727.856158782019</v>
      </c>
      <c r="BI19" s="1365"/>
      <c r="BJ19" s="1365"/>
      <c r="BK19" s="1365"/>
      <c r="BL19" s="1365"/>
      <c r="BM19" s="1365"/>
      <c r="BN19" s="1365"/>
    </row>
    <row r="20" spans="1:66" x14ac:dyDescent="0.2">
      <c r="A20" s="1365">
        <v>1931</v>
      </c>
      <c r="B20" s="1365">
        <v>12233.286487446834</v>
      </c>
      <c r="C20" s="1365"/>
      <c r="D20" s="1365"/>
      <c r="E20" s="1365"/>
      <c r="F20" s="1365">
        <v>18574.708687060262</v>
      </c>
      <c r="G20" s="1365"/>
      <c r="H20" s="1365"/>
      <c r="I20" s="1365"/>
      <c r="J20" s="1365"/>
      <c r="K20" s="1365"/>
      <c r="L20" s="1365"/>
      <c r="M20" s="1365">
        <v>56869.714001345608</v>
      </c>
      <c r="N20" s="1365">
        <v>63830.895454603953</v>
      </c>
      <c r="O20" s="1365"/>
      <c r="P20" s="1365"/>
      <c r="Q20" s="1365"/>
      <c r="R20" s="1365">
        <v>91395.334411747899</v>
      </c>
      <c r="S20" s="1365">
        <v>83118.186621286557</v>
      </c>
      <c r="T20" s="1365">
        <v>90530.343875334962</v>
      </c>
      <c r="U20" s="1365"/>
      <c r="V20" s="1365"/>
      <c r="W20" s="1365"/>
      <c r="X20" s="1365">
        <v>133058.86611154268</v>
      </c>
      <c r="Y20" s="1365">
        <v>206840.04557284183</v>
      </c>
      <c r="Z20" s="1365">
        <v>221575.63128606559</v>
      </c>
      <c r="AA20" s="1365"/>
      <c r="AB20" s="1365"/>
      <c r="AC20" s="1365"/>
      <c r="AD20" s="1365">
        <v>331729.80656218104</v>
      </c>
      <c r="AE20" s="1365">
        <v>303320.62666087452</v>
      </c>
      <c r="AF20" s="1365">
        <v>323146.53827403655</v>
      </c>
      <c r="AG20" s="1365"/>
      <c r="AH20" s="1365"/>
      <c r="AI20" s="1365"/>
      <c r="AJ20" s="1365">
        <v>484406.10614297393</v>
      </c>
      <c r="AK20" s="1365">
        <v>720563.56988518883</v>
      </c>
      <c r="AL20" s="1365">
        <v>743326.99683280243</v>
      </c>
      <c r="AM20" s="1365"/>
      <c r="AN20" s="1365"/>
      <c r="AO20" s="1365"/>
      <c r="AP20" s="1365">
        <v>1137437.6599305882</v>
      </c>
      <c r="AQ20" s="1365">
        <v>2299703.8941543223</v>
      </c>
      <c r="AR20" s="1365">
        <v>2313449.8731808914</v>
      </c>
      <c r="AS20" s="1365"/>
      <c r="AT20" s="1365"/>
      <c r="AU20" s="1365"/>
      <c r="AV20" s="1365">
        <v>3559323.7136323983</v>
      </c>
      <c r="AW20" s="1365"/>
      <c r="AX20" s="1365"/>
      <c r="AY20" s="1365"/>
      <c r="AZ20" s="1365"/>
      <c r="BA20" s="1365"/>
      <c r="BB20" s="1365"/>
      <c r="BC20" s="1365">
        <v>7273.6834303469705</v>
      </c>
      <c r="BD20" s="1365">
        <v>6500.2188244293775</v>
      </c>
      <c r="BE20" s="1365"/>
      <c r="BF20" s="1365"/>
      <c r="BG20" s="1365"/>
      <c r="BH20" s="1365">
        <v>10483.528050983856</v>
      </c>
      <c r="BI20" s="1365"/>
      <c r="BJ20" s="1365"/>
      <c r="BK20" s="1365"/>
      <c r="BL20" s="1365"/>
      <c r="BM20" s="1365"/>
      <c r="BN20" s="1365"/>
    </row>
    <row r="21" spans="1:66" x14ac:dyDescent="0.2">
      <c r="A21" s="1365">
        <v>1932</v>
      </c>
      <c r="B21" s="1365">
        <v>10322.192570919357</v>
      </c>
      <c r="C21" s="1365"/>
      <c r="D21" s="1365"/>
      <c r="E21" s="1365"/>
      <c r="F21" s="1365">
        <v>15686.547708350206</v>
      </c>
      <c r="G21" s="1365"/>
      <c r="H21" s="1365"/>
      <c r="I21" s="1365"/>
      <c r="J21" s="1365"/>
      <c r="K21" s="1365"/>
      <c r="L21" s="1365"/>
      <c r="M21" s="1365">
        <v>49948.19205927966</v>
      </c>
      <c r="N21" s="1365">
        <v>55658.868444841697</v>
      </c>
      <c r="O21" s="1365"/>
      <c r="P21" s="1365"/>
      <c r="Q21" s="1365"/>
      <c r="R21" s="1365">
        <v>79997.521896252685</v>
      </c>
      <c r="S21" s="1365">
        <v>73122.497857240625</v>
      </c>
      <c r="T21" s="1365">
        <v>79271.090121907342</v>
      </c>
      <c r="U21" s="1365"/>
      <c r="V21" s="1365"/>
      <c r="W21" s="1365"/>
      <c r="X21" s="1365">
        <v>116722.82213618871</v>
      </c>
      <c r="Y21" s="1365">
        <v>171629.34144158807</v>
      </c>
      <c r="Z21" s="1365">
        <v>183023.52059205834</v>
      </c>
      <c r="AA21" s="1365"/>
      <c r="AB21" s="1365"/>
      <c r="AC21" s="1365"/>
      <c r="AD21" s="1365">
        <v>274861.64161169855</v>
      </c>
      <c r="AE21" s="1365">
        <v>255329.35617350446</v>
      </c>
      <c r="AF21" s="1365">
        <v>270785.05057278607</v>
      </c>
      <c r="AG21" s="1365"/>
      <c r="AH21" s="1365"/>
      <c r="AI21" s="1365"/>
      <c r="AJ21" s="1365">
        <v>406622.76231582451</v>
      </c>
      <c r="AK21" s="1365">
        <v>608582.20140567853</v>
      </c>
      <c r="AL21" s="1365">
        <v>627771.03618079261</v>
      </c>
      <c r="AM21" s="1365"/>
      <c r="AN21" s="1365"/>
      <c r="AO21" s="1365"/>
      <c r="AP21" s="1365">
        <v>960306.9644627003</v>
      </c>
      <c r="AQ21" s="1365">
        <v>1578550.8335564923</v>
      </c>
      <c r="AR21" s="1365">
        <v>1591891.7980044556</v>
      </c>
      <c r="AS21" s="1365"/>
      <c r="AT21" s="1365"/>
      <c r="AU21" s="1365"/>
      <c r="AV21" s="1365">
        <v>2453998.8934425334</v>
      </c>
      <c r="AW21" s="1365"/>
      <c r="AX21" s="1365"/>
      <c r="AY21" s="1365"/>
      <c r="AZ21" s="1365"/>
      <c r="BA21" s="1365"/>
      <c r="BB21" s="1365"/>
      <c r="BC21" s="1365">
        <v>5919.3037388793227</v>
      </c>
      <c r="BD21" s="1365">
        <v>5284.7841404835399</v>
      </c>
      <c r="BE21" s="1365"/>
      <c r="BF21" s="1365"/>
      <c r="BG21" s="1365"/>
      <c r="BH21" s="1365">
        <v>8540.8839096943739</v>
      </c>
      <c r="BI21" s="1365"/>
      <c r="BJ21" s="1365"/>
      <c r="BK21" s="1365"/>
      <c r="BL21" s="1365"/>
      <c r="BM21" s="1365"/>
      <c r="BN21" s="1365"/>
    </row>
    <row r="22" spans="1:66" x14ac:dyDescent="0.2">
      <c r="A22" s="1365">
        <v>1933</v>
      </c>
      <c r="B22" s="1365">
        <v>9981.164602519355</v>
      </c>
      <c r="C22" s="1365"/>
      <c r="D22" s="1365"/>
      <c r="E22" s="1365"/>
      <c r="F22" s="1365">
        <v>15189.363071037698</v>
      </c>
      <c r="G22" s="1365"/>
      <c r="H22" s="1365"/>
      <c r="I22" s="1365"/>
      <c r="J22" s="1365"/>
      <c r="K22" s="1365"/>
      <c r="L22" s="1365"/>
      <c r="M22" s="1365">
        <v>47908.400651961085</v>
      </c>
      <c r="N22" s="1365">
        <v>53577.313563040421</v>
      </c>
      <c r="O22" s="1365"/>
      <c r="P22" s="1365"/>
      <c r="Q22" s="1365"/>
      <c r="R22" s="1365">
        <v>76805.085391793589</v>
      </c>
      <c r="S22" s="1365">
        <v>72052.418659701056</v>
      </c>
      <c r="T22" s="1365">
        <v>78365.82834370996</v>
      </c>
      <c r="U22" s="1365"/>
      <c r="V22" s="1365"/>
      <c r="W22" s="1365"/>
      <c r="X22" s="1365">
        <v>114986.23011917462</v>
      </c>
      <c r="Y22" s="1365">
        <v>175118.59045265449</v>
      </c>
      <c r="Z22" s="1365">
        <v>187026.62182873083</v>
      </c>
      <c r="AA22" s="1365"/>
      <c r="AB22" s="1365"/>
      <c r="AC22" s="1365"/>
      <c r="AD22" s="1365">
        <v>280087.68394359987</v>
      </c>
      <c r="AE22" s="1365">
        <v>262868.87695734424</v>
      </c>
      <c r="AF22" s="1365">
        <v>279081.55769207951</v>
      </c>
      <c r="AG22" s="1365"/>
      <c r="AH22" s="1365"/>
      <c r="AI22" s="1365"/>
      <c r="AJ22" s="1365">
        <v>418438.36880619091</v>
      </c>
      <c r="AK22" s="1365">
        <v>649935.3798239606</v>
      </c>
      <c r="AL22" s="1365">
        <v>670369.52145934117</v>
      </c>
      <c r="AM22" s="1365"/>
      <c r="AN22" s="1365"/>
      <c r="AO22" s="1365"/>
      <c r="AP22" s="1365">
        <v>1023320.1992277569</v>
      </c>
      <c r="AQ22" s="1365">
        <v>1895336.6041916553</v>
      </c>
      <c r="AR22" s="1365">
        <v>1909102.6608771449</v>
      </c>
      <c r="AS22" s="1365"/>
      <c r="AT22" s="1365"/>
      <c r="AU22" s="1365"/>
      <c r="AV22" s="1365">
        <v>2937083.0100609483</v>
      </c>
      <c r="AW22" s="1365"/>
      <c r="AX22" s="1365"/>
      <c r="AY22" s="1365"/>
      <c r="AZ22" s="1365"/>
      <c r="BA22" s="1365"/>
      <c r="BB22" s="1365"/>
      <c r="BC22" s="1365">
        <v>5767.0272636924965</v>
      </c>
      <c r="BD22" s="1365">
        <v>5137.1480513503475</v>
      </c>
      <c r="BE22" s="1365"/>
      <c r="BF22" s="1365"/>
      <c r="BG22" s="1365"/>
      <c r="BH22" s="1365">
        <v>8343.1717020648193</v>
      </c>
      <c r="BI22" s="1365"/>
      <c r="BJ22" s="1365"/>
      <c r="BK22" s="1365"/>
      <c r="BL22" s="1365"/>
      <c r="BM22" s="1365"/>
      <c r="BN22" s="1365"/>
    </row>
    <row r="23" spans="1:66" x14ac:dyDescent="0.2">
      <c r="A23" s="1365">
        <v>1934</v>
      </c>
      <c r="B23" s="1365">
        <v>11233.107887987893</v>
      </c>
      <c r="C23" s="1365"/>
      <c r="D23" s="1365"/>
      <c r="E23" s="1365"/>
      <c r="F23" s="1365">
        <v>17121.84332857035</v>
      </c>
      <c r="G23" s="1365"/>
      <c r="H23" s="1365"/>
      <c r="I23" s="1365"/>
      <c r="J23" s="1365"/>
      <c r="K23" s="1365"/>
      <c r="L23" s="1365"/>
      <c r="M23" s="1365">
        <v>55200.259928190375</v>
      </c>
      <c r="N23" s="1365">
        <v>61425.888779760382</v>
      </c>
      <c r="O23" s="1365"/>
      <c r="P23" s="1365"/>
      <c r="Q23" s="1365"/>
      <c r="R23" s="1365">
        <v>88479.251893986308</v>
      </c>
      <c r="S23" s="1365">
        <v>85424.751352553125</v>
      </c>
      <c r="T23" s="1365">
        <v>92759.094254157215</v>
      </c>
      <c r="U23" s="1365"/>
      <c r="V23" s="1365"/>
      <c r="W23" s="1365"/>
      <c r="X23" s="1365">
        <v>136211.58213527457</v>
      </c>
      <c r="Y23" s="1365">
        <v>215416.85178695639</v>
      </c>
      <c r="Z23" s="1365">
        <v>229489.85258386613</v>
      </c>
      <c r="AA23" s="1365"/>
      <c r="AB23" s="1365"/>
      <c r="AC23" s="1365"/>
      <c r="AD23" s="1365">
        <v>343881.91055301024</v>
      </c>
      <c r="AE23" s="1365">
        <v>328517.08963165927</v>
      </c>
      <c r="AF23" s="1365">
        <v>347615.31265183561</v>
      </c>
      <c r="AG23" s="1365"/>
      <c r="AH23" s="1365"/>
      <c r="AI23" s="1365"/>
      <c r="AJ23" s="1365">
        <v>522366.4728699447</v>
      </c>
      <c r="AK23" s="1365">
        <v>809130.40553568024</v>
      </c>
      <c r="AL23" s="1365">
        <v>831672.08550553932</v>
      </c>
      <c r="AM23" s="1365"/>
      <c r="AN23" s="1365"/>
      <c r="AO23" s="1365"/>
      <c r="AP23" s="1365">
        <v>1272085.7949551723</v>
      </c>
      <c r="AQ23" s="1365">
        <v>2450148.6989712147</v>
      </c>
      <c r="AR23" s="1365">
        <v>2463452.9268316706</v>
      </c>
      <c r="AS23" s="1365"/>
      <c r="AT23" s="1365"/>
      <c r="AU23" s="1365"/>
      <c r="AV23" s="1365">
        <v>3795962.5147268856</v>
      </c>
      <c r="AW23" s="1365"/>
      <c r="AX23" s="1365"/>
      <c r="AY23" s="1365"/>
      <c r="AZ23" s="1365"/>
      <c r="BA23" s="1365"/>
      <c r="BB23" s="1365"/>
      <c r="BC23" s="1365">
        <v>6347.8687724098409</v>
      </c>
      <c r="BD23" s="1365">
        <v>5656.1322333465068</v>
      </c>
      <c r="BE23" s="1365"/>
      <c r="BF23" s="1365"/>
      <c r="BG23" s="1365"/>
      <c r="BH23" s="1365">
        <v>9193.2423768574645</v>
      </c>
      <c r="BI23" s="1365"/>
      <c r="BJ23" s="1365"/>
      <c r="BK23" s="1365"/>
      <c r="BL23" s="1365"/>
      <c r="BM23" s="1365"/>
      <c r="BN23" s="1365"/>
    </row>
    <row r="24" spans="1:66" x14ac:dyDescent="0.2">
      <c r="A24" s="1365">
        <v>1935</v>
      </c>
      <c r="B24" s="1365">
        <v>12342.318615459011</v>
      </c>
      <c r="C24" s="1365"/>
      <c r="D24" s="1365"/>
      <c r="E24" s="1365"/>
      <c r="F24" s="1365">
        <v>18825.444021156549</v>
      </c>
      <c r="G24" s="1365"/>
      <c r="H24" s="1365"/>
      <c r="I24" s="1365"/>
      <c r="J24" s="1365"/>
      <c r="K24" s="1365"/>
      <c r="L24" s="1365"/>
      <c r="M24" s="1365">
        <v>59535.520951433922</v>
      </c>
      <c r="N24" s="1365">
        <v>66224.586714525387</v>
      </c>
      <c r="O24" s="1365"/>
      <c r="P24" s="1365"/>
      <c r="Q24" s="1365"/>
      <c r="R24" s="1365">
        <v>95763.362026003495</v>
      </c>
      <c r="S24" s="1365">
        <v>90834.458505950373</v>
      </c>
      <c r="T24" s="1365">
        <v>98800.151764125869</v>
      </c>
      <c r="U24" s="1365"/>
      <c r="V24" s="1365"/>
      <c r="W24" s="1365"/>
      <c r="X24" s="1365">
        <v>145590.00740463912</v>
      </c>
      <c r="Y24" s="1365">
        <v>240512.20839792825</v>
      </c>
      <c r="Z24" s="1365">
        <v>257995.14811655556</v>
      </c>
      <c r="AA24" s="1365"/>
      <c r="AB24" s="1365"/>
      <c r="AC24" s="1365"/>
      <c r="AD24" s="1365">
        <v>386054.71525569435</v>
      </c>
      <c r="AE24" s="1365">
        <v>368565.20366746513</v>
      </c>
      <c r="AF24" s="1365">
        <v>392994.60330569826</v>
      </c>
      <c r="AG24" s="1365"/>
      <c r="AH24" s="1365"/>
      <c r="AI24" s="1365"/>
      <c r="AJ24" s="1365">
        <v>589502.62700942322</v>
      </c>
      <c r="AK24" s="1365">
        <v>920129.71514184831</v>
      </c>
      <c r="AL24" s="1365">
        <v>948721.25466611772</v>
      </c>
      <c r="AM24" s="1365"/>
      <c r="AN24" s="1365"/>
      <c r="AO24" s="1365"/>
      <c r="AP24" s="1365">
        <v>1449611.176176952</v>
      </c>
      <c r="AQ24" s="1365">
        <v>2853245.478324343</v>
      </c>
      <c r="AR24" s="1365">
        <v>2868171.5732257101</v>
      </c>
      <c r="AS24" s="1365"/>
      <c r="AT24" s="1365"/>
      <c r="AU24" s="1365"/>
      <c r="AV24" s="1365">
        <v>4424065.7689754963</v>
      </c>
      <c r="AW24" s="1365"/>
      <c r="AX24" s="1365"/>
      <c r="AY24" s="1365"/>
      <c r="AZ24" s="1365"/>
      <c r="BA24" s="1365"/>
      <c r="BB24" s="1365"/>
      <c r="BC24" s="1365">
        <v>7098.6294670173547</v>
      </c>
      <c r="BD24" s="1365">
        <v>6355.3999377849686</v>
      </c>
      <c r="BE24" s="1365"/>
      <c r="BF24" s="1365"/>
      <c r="BG24" s="1365"/>
      <c r="BH24" s="1365">
        <v>10276.786465062438</v>
      </c>
      <c r="BI24" s="1365"/>
      <c r="BJ24" s="1365"/>
      <c r="BK24" s="1365"/>
      <c r="BL24" s="1365"/>
      <c r="BM24" s="1365"/>
      <c r="BN24" s="1365"/>
    </row>
    <row r="25" spans="1:66" x14ac:dyDescent="0.2">
      <c r="A25" s="1365">
        <v>1936</v>
      </c>
      <c r="B25" s="1365">
        <v>13566.416347704622</v>
      </c>
      <c r="C25" s="1365"/>
      <c r="D25" s="1365"/>
      <c r="E25" s="1365"/>
      <c r="F25" s="1365">
        <v>20699.700337169299</v>
      </c>
      <c r="G25" s="1365"/>
      <c r="H25" s="1365"/>
      <c r="I25" s="1365"/>
      <c r="J25" s="1365"/>
      <c r="K25" s="1365"/>
      <c r="L25" s="1365"/>
      <c r="M25" s="1365">
        <v>65587.187414359374</v>
      </c>
      <c r="N25" s="1365">
        <v>73044.577209682437</v>
      </c>
      <c r="O25" s="1365"/>
      <c r="P25" s="1365"/>
      <c r="Q25" s="1365"/>
      <c r="R25" s="1365">
        <v>105339.714896183</v>
      </c>
      <c r="S25" s="1365">
        <v>100662.25270133204</v>
      </c>
      <c r="T25" s="1365">
        <v>109485.49542651747</v>
      </c>
      <c r="U25" s="1365"/>
      <c r="V25" s="1365"/>
      <c r="W25" s="1365"/>
      <c r="X25" s="1365">
        <v>160910.74658510188</v>
      </c>
      <c r="Y25" s="1365">
        <v>283125.26371346798</v>
      </c>
      <c r="Z25" s="1365">
        <v>300871.45530040958</v>
      </c>
      <c r="AA25" s="1365"/>
      <c r="AB25" s="1365"/>
      <c r="AC25" s="1365"/>
      <c r="AD25" s="1365">
        <v>450981.51914429315</v>
      </c>
      <c r="AE25" s="1365">
        <v>436193.22930355865</v>
      </c>
      <c r="AF25" s="1365">
        <v>460326.51775451296</v>
      </c>
      <c r="AG25" s="1365"/>
      <c r="AH25" s="1365"/>
      <c r="AI25" s="1365"/>
      <c r="AJ25" s="1365">
        <v>692565.53148011828</v>
      </c>
      <c r="AK25" s="1365">
        <v>1072419.8453806248</v>
      </c>
      <c r="AL25" s="1365">
        <v>1099086.1401738476</v>
      </c>
      <c r="AM25" s="1365"/>
      <c r="AN25" s="1365"/>
      <c r="AO25" s="1365"/>
      <c r="AP25" s="1365">
        <v>1683403.5294307277</v>
      </c>
      <c r="AQ25" s="1365">
        <v>3139961.3101426954</v>
      </c>
      <c r="AR25" s="1365">
        <v>3153772.5894412375</v>
      </c>
      <c r="AS25" s="1365"/>
      <c r="AT25" s="1365"/>
      <c r="AU25" s="1365"/>
      <c r="AV25" s="1365">
        <v>4867697.3902007174</v>
      </c>
      <c r="AW25" s="1365"/>
      <c r="AX25" s="1365"/>
      <c r="AY25" s="1365"/>
      <c r="AZ25" s="1365"/>
      <c r="BA25" s="1365"/>
      <c r="BB25" s="1365"/>
      <c r="BC25" s="1365">
        <v>7786.3306736318709</v>
      </c>
      <c r="BD25" s="1365">
        <v>6957.7318074848636</v>
      </c>
      <c r="BE25" s="1365"/>
      <c r="BF25" s="1365"/>
      <c r="BG25" s="1365"/>
      <c r="BH25" s="1365">
        <v>11295.254275056664</v>
      </c>
      <c r="BI25" s="1365"/>
      <c r="BJ25" s="1365"/>
      <c r="BK25" s="1365"/>
      <c r="BL25" s="1365"/>
      <c r="BM25" s="1365"/>
      <c r="BN25" s="1365"/>
    </row>
    <row r="26" spans="1:66" x14ac:dyDescent="0.2">
      <c r="A26" s="1365">
        <v>1937</v>
      </c>
      <c r="B26" s="1365">
        <v>14468.485355399251</v>
      </c>
      <c r="C26" s="1365"/>
      <c r="D26" s="1365"/>
      <c r="E26" s="1365"/>
      <c r="F26" s="1365">
        <v>22075.997517230291</v>
      </c>
      <c r="G26" s="1365"/>
      <c r="H26" s="1365"/>
      <c r="I26" s="1365"/>
      <c r="J26" s="1365"/>
      <c r="K26" s="1365"/>
      <c r="L26" s="1365"/>
      <c r="M26" s="1365">
        <v>68640.936894270839</v>
      </c>
      <c r="N26" s="1365">
        <v>76855.475108507948</v>
      </c>
      <c r="O26" s="1365"/>
      <c r="P26" s="1365"/>
      <c r="Q26" s="1365"/>
      <c r="R26" s="1365">
        <v>110675.75243833601</v>
      </c>
      <c r="S26" s="1365">
        <v>105260.87188274151</v>
      </c>
      <c r="T26" s="1365">
        <v>114652.59738661317</v>
      </c>
      <c r="U26" s="1365"/>
      <c r="V26" s="1365"/>
      <c r="W26" s="1365"/>
      <c r="X26" s="1365">
        <v>168805.46408549036</v>
      </c>
      <c r="Y26" s="1365">
        <v>297787.53077453736</v>
      </c>
      <c r="Z26" s="1365">
        <v>318850.42653074348</v>
      </c>
      <c r="AA26" s="1365"/>
      <c r="AB26" s="1365"/>
      <c r="AC26" s="1365"/>
      <c r="AD26" s="1365">
        <v>476052.6594909241</v>
      </c>
      <c r="AE26" s="1365">
        <v>457294.05726938997</v>
      </c>
      <c r="AF26" s="1365">
        <v>486062.46717430168</v>
      </c>
      <c r="AG26" s="1365"/>
      <c r="AH26" s="1365"/>
      <c r="AI26" s="1365"/>
      <c r="AJ26" s="1365">
        <v>728779.407509916</v>
      </c>
      <c r="AK26" s="1365">
        <v>1133551.5644809306</v>
      </c>
      <c r="AL26" s="1365">
        <v>1165874.2340303615</v>
      </c>
      <c r="AM26" s="1365"/>
      <c r="AN26" s="1365"/>
      <c r="AO26" s="1365"/>
      <c r="AP26" s="1365">
        <v>1781607.4033348374</v>
      </c>
      <c r="AQ26" s="1365">
        <v>3438224.1933006519</v>
      </c>
      <c r="AR26" s="1365">
        <v>3454369.1038042661</v>
      </c>
      <c r="AS26" s="1365"/>
      <c r="AT26" s="1365"/>
      <c r="AU26" s="1365"/>
      <c r="AV26" s="1365">
        <v>5328977.8482973389</v>
      </c>
      <c r="AW26" s="1365"/>
      <c r="AX26" s="1365"/>
      <c r="AY26" s="1365"/>
      <c r="AZ26" s="1365"/>
      <c r="BA26" s="1365"/>
      <c r="BB26" s="1365"/>
      <c r="BC26" s="1365">
        <v>8449.3240733024068</v>
      </c>
      <c r="BD26" s="1365">
        <v>7536.5976050538384</v>
      </c>
      <c r="BE26" s="1365"/>
      <c r="BF26" s="1365"/>
      <c r="BG26" s="1365"/>
      <c r="BH26" s="1365">
        <v>12231.580303774097</v>
      </c>
      <c r="BI26" s="1365"/>
      <c r="BJ26" s="1365"/>
      <c r="BK26" s="1365"/>
      <c r="BL26" s="1365"/>
      <c r="BM26" s="1365"/>
      <c r="BN26" s="1365"/>
    </row>
    <row r="27" spans="1:66" x14ac:dyDescent="0.2">
      <c r="A27" s="1365">
        <v>1938</v>
      </c>
      <c r="B27" s="1365">
        <v>13464.966360845103</v>
      </c>
      <c r="C27" s="1365"/>
      <c r="D27" s="1365"/>
      <c r="E27" s="1365"/>
      <c r="F27" s="1365">
        <v>20521.087730232321</v>
      </c>
      <c r="G27" s="1365"/>
      <c r="H27" s="1365"/>
      <c r="I27" s="1365"/>
      <c r="J27" s="1365"/>
      <c r="K27" s="1365"/>
      <c r="L27" s="1365"/>
      <c r="M27" s="1365">
        <v>63576.859762466644</v>
      </c>
      <c r="N27" s="1365">
        <v>70947.500719052929</v>
      </c>
      <c r="O27" s="1365"/>
      <c r="P27" s="1365"/>
      <c r="Q27" s="1365"/>
      <c r="R27" s="1365">
        <v>102280.32598684634</v>
      </c>
      <c r="S27" s="1365">
        <v>94449.869718813541</v>
      </c>
      <c r="T27" s="1365">
        <v>103002.08966081144</v>
      </c>
      <c r="U27" s="1365"/>
      <c r="V27" s="1365"/>
      <c r="W27" s="1365"/>
      <c r="X27" s="1365">
        <v>151505.62622990838</v>
      </c>
      <c r="Y27" s="1365">
        <v>251544.88978783687</v>
      </c>
      <c r="Z27" s="1365">
        <v>270086.30840323505</v>
      </c>
      <c r="AA27" s="1365"/>
      <c r="AB27" s="1365"/>
      <c r="AC27" s="1365"/>
      <c r="AD27" s="1365">
        <v>403082.25161709398</v>
      </c>
      <c r="AE27" s="1365">
        <v>378804.40721299913</v>
      </c>
      <c r="AF27" s="1365">
        <v>403986.38995938015</v>
      </c>
      <c r="AG27" s="1365"/>
      <c r="AH27" s="1365"/>
      <c r="AI27" s="1365"/>
      <c r="AJ27" s="1365">
        <v>604983.3818145215</v>
      </c>
      <c r="AK27" s="1365">
        <v>932335.86935012159</v>
      </c>
      <c r="AL27" s="1365">
        <v>961650.77178362478</v>
      </c>
      <c r="AM27" s="1365"/>
      <c r="AN27" s="1365"/>
      <c r="AO27" s="1365"/>
      <c r="AP27" s="1365">
        <v>1468573.7215704606</v>
      </c>
      <c r="AQ27" s="1365">
        <v>3193550.5477074026</v>
      </c>
      <c r="AR27" s="1365">
        <v>3209892.6933940412</v>
      </c>
      <c r="AS27" s="1365"/>
      <c r="AT27" s="1365"/>
      <c r="AU27" s="1365"/>
      <c r="AV27" s="1365">
        <v>4941893.6005628081</v>
      </c>
      <c r="AW27" s="1365"/>
      <c r="AX27" s="1365"/>
      <c r="AY27" s="1365"/>
      <c r="AZ27" s="1365"/>
      <c r="BA27" s="1365"/>
      <c r="BB27" s="1365"/>
      <c r="BC27" s="1365">
        <v>7896.9782051093753</v>
      </c>
      <c r="BD27" s="1365">
        <v>7078.01809882201</v>
      </c>
      <c r="BE27" s="1365"/>
      <c r="BF27" s="1365"/>
      <c r="BG27" s="1365"/>
      <c r="BH27" s="1365">
        <v>11436.727923941871</v>
      </c>
      <c r="BI27" s="1365"/>
      <c r="BJ27" s="1365"/>
      <c r="BK27" s="1365"/>
      <c r="BL27" s="1365"/>
      <c r="BM27" s="1365"/>
      <c r="BN27" s="1365"/>
    </row>
    <row r="28" spans="1:66" x14ac:dyDescent="0.2">
      <c r="A28" s="1365">
        <v>1939</v>
      </c>
      <c r="B28" s="1365">
        <v>14456.64051576895</v>
      </c>
      <c r="C28" s="1365"/>
      <c r="D28" s="1365"/>
      <c r="E28" s="1365"/>
      <c r="F28" s="1365">
        <v>21997.311691762399</v>
      </c>
      <c r="G28" s="1365"/>
      <c r="H28" s="1365"/>
      <c r="I28" s="1365"/>
      <c r="J28" s="1365"/>
      <c r="K28" s="1365"/>
      <c r="L28" s="1365"/>
      <c r="M28" s="1365">
        <v>70539.016940749469</v>
      </c>
      <c r="N28" s="1365">
        <v>78281.438673597324</v>
      </c>
      <c r="O28" s="1365"/>
      <c r="P28" s="1365"/>
      <c r="Q28" s="1365"/>
      <c r="R28" s="1365">
        <v>112975.86648959362</v>
      </c>
      <c r="S28" s="1365">
        <v>105376.19274556926</v>
      </c>
      <c r="T28" s="1365">
        <v>114463.78912705011</v>
      </c>
      <c r="U28" s="1365"/>
      <c r="V28" s="1365"/>
      <c r="W28" s="1365"/>
      <c r="X28" s="1365">
        <v>168147.41808738862</v>
      </c>
      <c r="Y28" s="1365">
        <v>284848.65304863587</v>
      </c>
      <c r="Z28" s="1365">
        <v>304030.5516486878</v>
      </c>
      <c r="AA28" s="1365"/>
      <c r="AB28" s="1365"/>
      <c r="AC28" s="1365"/>
      <c r="AD28" s="1365">
        <v>453723.48926850507</v>
      </c>
      <c r="AE28" s="1365">
        <v>429820.82659601438</v>
      </c>
      <c r="AF28" s="1365">
        <v>455676.29722632805</v>
      </c>
      <c r="AG28" s="1365"/>
      <c r="AH28" s="1365"/>
      <c r="AI28" s="1365"/>
      <c r="AJ28" s="1365">
        <v>682650.16562686092</v>
      </c>
      <c r="AK28" s="1365">
        <v>1044133.776354173</v>
      </c>
      <c r="AL28" s="1365">
        <v>1073583.5712905508</v>
      </c>
      <c r="AM28" s="1365"/>
      <c r="AN28" s="1365"/>
      <c r="AO28" s="1365"/>
      <c r="AP28" s="1365">
        <v>1638895.116332619</v>
      </c>
      <c r="AQ28" s="1365">
        <v>3185614.3902511788</v>
      </c>
      <c r="AR28" s="1365">
        <v>3201543.8042764296</v>
      </c>
      <c r="AS28" s="1365"/>
      <c r="AT28" s="1365"/>
      <c r="AU28" s="1365"/>
      <c r="AV28" s="1365">
        <v>4927915.2544166027</v>
      </c>
      <c r="AW28" s="1365"/>
      <c r="AX28" s="1365"/>
      <c r="AY28" s="1365"/>
      <c r="AZ28" s="1365"/>
      <c r="BA28" s="1365"/>
      <c r="BB28" s="1365"/>
      <c r="BC28" s="1365">
        <v>8225.2653574377782</v>
      </c>
      <c r="BD28" s="1365">
        <v>7364.9962760102389</v>
      </c>
      <c r="BE28" s="1365"/>
      <c r="BF28" s="1365"/>
      <c r="BG28" s="1365"/>
      <c r="BH28" s="1365">
        <v>11888.58338089226</v>
      </c>
      <c r="BI28" s="1365"/>
      <c r="BJ28" s="1365"/>
      <c r="BK28" s="1365"/>
      <c r="BL28" s="1365"/>
      <c r="BM28" s="1365"/>
      <c r="BN28" s="1365"/>
    </row>
    <row r="29" spans="1:66" x14ac:dyDescent="0.2">
      <c r="A29" s="1365">
        <v>1940</v>
      </c>
      <c r="B29" s="1365">
        <v>15649.841098680357</v>
      </c>
      <c r="C29" s="1365"/>
      <c r="D29" s="1365"/>
      <c r="E29" s="1365"/>
      <c r="F29" s="1365">
        <v>23792.553571442571</v>
      </c>
      <c r="G29" s="1365"/>
      <c r="H29" s="1365"/>
      <c r="I29" s="1365"/>
      <c r="J29" s="1365"/>
      <c r="K29" s="1365"/>
      <c r="L29" s="1365"/>
      <c r="M29" s="1365">
        <v>76948.262279189643</v>
      </c>
      <c r="N29" s="1365">
        <v>84549.669515100628</v>
      </c>
      <c r="O29" s="1365"/>
      <c r="P29" s="1365"/>
      <c r="Q29" s="1365"/>
      <c r="R29" s="1365">
        <v>122719.11947228231</v>
      </c>
      <c r="S29" s="1365">
        <v>116448.17837615407</v>
      </c>
      <c r="T29" s="1365">
        <v>125753.33058826464</v>
      </c>
      <c r="U29" s="1365"/>
      <c r="V29" s="1365"/>
      <c r="W29" s="1365"/>
      <c r="X29" s="1365">
        <v>185135.79252731975</v>
      </c>
      <c r="Y29" s="1365">
        <v>327772.32034156442</v>
      </c>
      <c r="Z29" s="1365">
        <v>347181.16848557169</v>
      </c>
      <c r="AA29" s="1365"/>
      <c r="AB29" s="1365"/>
      <c r="AC29" s="1365"/>
      <c r="AD29" s="1365">
        <v>519479.20892852038</v>
      </c>
      <c r="AE29" s="1365">
        <v>501037.19156673917</v>
      </c>
      <c r="AF29" s="1365">
        <v>526776.65956803155</v>
      </c>
      <c r="AG29" s="1365"/>
      <c r="AH29" s="1365"/>
      <c r="AI29" s="1365"/>
      <c r="AJ29" s="1365">
        <v>791388.98051438178</v>
      </c>
      <c r="AK29" s="1365">
        <v>1255660.6573654518</v>
      </c>
      <c r="AL29" s="1365">
        <v>1283527.3225122292</v>
      </c>
      <c r="AM29" s="1365"/>
      <c r="AN29" s="1365"/>
      <c r="AO29" s="1365"/>
      <c r="AP29" s="1365">
        <v>1962077.9812533159</v>
      </c>
      <c r="AQ29" s="1365">
        <v>4118095.5742786597</v>
      </c>
      <c r="AR29" s="1365">
        <v>4132446.9579369221</v>
      </c>
      <c r="AS29" s="1365"/>
      <c r="AT29" s="1365"/>
      <c r="AU29" s="1365"/>
      <c r="AV29" s="1365">
        <v>6349285.5748317596</v>
      </c>
      <c r="AW29" s="1365"/>
      <c r="AX29" s="1365"/>
      <c r="AY29" s="1365"/>
      <c r="AZ29" s="1365"/>
      <c r="BA29" s="1365"/>
      <c r="BB29" s="1365"/>
      <c r="BC29" s="1365">
        <v>8838.9054119571047</v>
      </c>
      <c r="BD29" s="1365">
        <v>7994.3046079669966</v>
      </c>
      <c r="BE29" s="1365"/>
      <c r="BF29" s="1365"/>
      <c r="BG29" s="1365"/>
      <c r="BH29" s="1365">
        <v>12800.712915793712</v>
      </c>
      <c r="BI29" s="1365"/>
      <c r="BJ29" s="1365"/>
      <c r="BK29" s="1365"/>
      <c r="BL29" s="1365"/>
      <c r="BM29" s="1365"/>
      <c r="BN29" s="1365"/>
    </row>
    <row r="30" spans="1:66" x14ac:dyDescent="0.2">
      <c r="A30" s="1365">
        <v>1941</v>
      </c>
      <c r="B30" s="1365">
        <v>18480.752155181821</v>
      </c>
      <c r="C30" s="1365"/>
      <c r="D30" s="1365"/>
      <c r="E30" s="1365"/>
      <c r="F30" s="1365">
        <v>28392.406582574829</v>
      </c>
      <c r="G30" s="1365"/>
      <c r="H30" s="1365"/>
      <c r="I30" s="1365"/>
      <c r="J30" s="1365"/>
      <c r="K30" s="1365"/>
      <c r="L30" s="1365"/>
      <c r="M30" s="1365">
        <v>87125.122267676736</v>
      </c>
      <c r="N30" s="1365">
        <v>96240.312065773309</v>
      </c>
      <c r="O30" s="1365"/>
      <c r="P30" s="1365"/>
      <c r="Q30" s="1365"/>
      <c r="R30" s="1365">
        <v>140660.9820800194</v>
      </c>
      <c r="S30" s="1365">
        <v>135146.20608708271</v>
      </c>
      <c r="T30" s="1365">
        <v>146160.50855232682</v>
      </c>
      <c r="U30" s="1365"/>
      <c r="V30" s="1365"/>
      <c r="W30" s="1365"/>
      <c r="X30" s="1365">
        <v>217053.2723885912</v>
      </c>
      <c r="Y30" s="1365">
        <v>398526.49516195263</v>
      </c>
      <c r="Z30" s="1365">
        <v>420142.98382994533</v>
      </c>
      <c r="AA30" s="1365"/>
      <c r="AB30" s="1365"/>
      <c r="AC30" s="1365"/>
      <c r="AD30" s="1365">
        <v>636649.04054429918</v>
      </c>
      <c r="AE30" s="1365">
        <v>610784.27985800966</v>
      </c>
      <c r="AF30" s="1365">
        <v>638990.26356413553</v>
      </c>
      <c r="AG30" s="1365"/>
      <c r="AH30" s="1365"/>
      <c r="AI30" s="1365"/>
      <c r="AJ30" s="1365">
        <v>972658.94293413637</v>
      </c>
      <c r="AK30" s="1365">
        <v>1555383.0501657028</v>
      </c>
      <c r="AL30" s="1365">
        <v>1585239.2470228649</v>
      </c>
      <c r="AM30" s="1365"/>
      <c r="AN30" s="1365"/>
      <c r="AO30" s="1365"/>
      <c r="AP30" s="1365">
        <v>2452310.6025097175</v>
      </c>
      <c r="AQ30" s="1365">
        <v>5258571.6616049316</v>
      </c>
      <c r="AR30" s="1365">
        <v>5273352.1230275752</v>
      </c>
      <c r="AS30" s="1365"/>
      <c r="AT30" s="1365"/>
      <c r="AU30" s="1365"/>
      <c r="AV30" s="1365">
        <v>8186759.0462670727</v>
      </c>
      <c r="AW30" s="1365"/>
      <c r="AX30" s="1365"/>
      <c r="AY30" s="1365"/>
      <c r="AZ30" s="1365"/>
      <c r="BA30" s="1365"/>
      <c r="BB30" s="1365"/>
      <c r="BC30" s="1365">
        <v>10853.599920460159</v>
      </c>
      <c r="BD30" s="1365">
        <v>9840.8010540049836</v>
      </c>
      <c r="BE30" s="1365"/>
      <c r="BF30" s="1365"/>
      <c r="BG30" s="1365"/>
      <c r="BH30" s="1365">
        <v>15918.120416192094</v>
      </c>
      <c r="BI30" s="1365"/>
      <c r="BJ30" s="1365"/>
      <c r="BK30" s="1365"/>
      <c r="BL30" s="1365"/>
      <c r="BM30" s="1365"/>
      <c r="BN30" s="1365"/>
    </row>
    <row r="31" spans="1:66" x14ac:dyDescent="0.2">
      <c r="A31" s="1365">
        <v>1942</v>
      </c>
      <c r="B31" s="1365">
        <v>21909.852929094159</v>
      </c>
      <c r="C31" s="1365"/>
      <c r="D31" s="1365"/>
      <c r="E31" s="1365"/>
      <c r="F31" s="1365">
        <v>33986.514089623335</v>
      </c>
      <c r="G31" s="1365"/>
      <c r="H31" s="1365"/>
      <c r="I31" s="1365"/>
      <c r="J31" s="1365"/>
      <c r="K31" s="1365"/>
      <c r="L31" s="1365"/>
      <c r="M31" s="1365">
        <v>93258.437639199794</v>
      </c>
      <c r="N31" s="1365">
        <v>105557.66056392572</v>
      </c>
      <c r="O31" s="1365"/>
      <c r="P31" s="1365"/>
      <c r="Q31" s="1365"/>
      <c r="R31" s="1365">
        <v>153691.58552821216</v>
      </c>
      <c r="S31" s="1365">
        <v>147622.95837977939</v>
      </c>
      <c r="T31" s="1365">
        <v>161873.67269302829</v>
      </c>
      <c r="U31" s="1365"/>
      <c r="V31" s="1365"/>
      <c r="W31" s="1365"/>
      <c r="X31" s="1365">
        <v>241024.771376082</v>
      </c>
      <c r="Y31" s="1365">
        <v>451825.32228086272</v>
      </c>
      <c r="Z31" s="1365">
        <v>479456.15954469208</v>
      </c>
      <c r="AA31" s="1365"/>
      <c r="AB31" s="1365"/>
      <c r="AC31" s="1365"/>
      <c r="AD31" s="1365">
        <v>730784.23128704331</v>
      </c>
      <c r="AE31" s="1365">
        <v>699331.54953601654</v>
      </c>
      <c r="AF31" s="1365">
        <v>735055.49171893031</v>
      </c>
      <c r="AG31" s="1365"/>
      <c r="AH31" s="1365"/>
      <c r="AI31" s="1365"/>
      <c r="AJ31" s="1365">
        <v>1126931.0090775164</v>
      </c>
      <c r="AK31" s="1365">
        <v>1769694.3559292243</v>
      </c>
      <c r="AL31" s="1365">
        <v>1806598.374448373</v>
      </c>
      <c r="AM31" s="1365"/>
      <c r="AN31" s="1365"/>
      <c r="AO31" s="1365"/>
      <c r="AP31" s="1365">
        <v>2819941.5393458842</v>
      </c>
      <c r="AQ31" s="1365">
        <v>5580968.2261594525</v>
      </c>
      <c r="AR31" s="1365">
        <v>5598819.2282151924</v>
      </c>
      <c r="AS31" s="1365"/>
      <c r="AT31" s="1365"/>
      <c r="AU31" s="1365"/>
      <c r="AV31" s="1365">
        <v>8786275.3313550055</v>
      </c>
      <c r="AW31" s="1365"/>
      <c r="AX31" s="1365"/>
      <c r="AY31" s="1365"/>
      <c r="AZ31" s="1365"/>
      <c r="BA31" s="1365"/>
      <c r="BB31" s="1365"/>
      <c r="BC31" s="1365">
        <v>13982.232405749088</v>
      </c>
      <c r="BD31" s="1365">
        <v>12615.65208077954</v>
      </c>
      <c r="BE31" s="1365"/>
      <c r="BF31" s="1365"/>
      <c r="BG31" s="1365"/>
      <c r="BH31" s="1365">
        <v>20685.950596446801</v>
      </c>
      <c r="BI31" s="1365"/>
      <c r="BJ31" s="1365"/>
      <c r="BK31" s="1365"/>
      <c r="BL31" s="1365"/>
      <c r="BM31" s="1365"/>
      <c r="BN31" s="1365"/>
    </row>
    <row r="32" spans="1:66" x14ac:dyDescent="0.2">
      <c r="A32" s="1365">
        <v>1943</v>
      </c>
      <c r="B32" s="1365">
        <v>25308.170606222651</v>
      </c>
      <c r="C32" s="1365"/>
      <c r="D32" s="1365"/>
      <c r="E32" s="1365"/>
      <c r="F32" s="1365">
        <v>39536.904648034826</v>
      </c>
      <c r="G32" s="1365"/>
      <c r="H32" s="1365"/>
      <c r="I32" s="1365"/>
      <c r="J32" s="1365"/>
      <c r="K32" s="1365"/>
      <c r="L32" s="1365"/>
      <c r="M32" s="1365">
        <v>99174.905390838932</v>
      </c>
      <c r="N32" s="1365">
        <v>114856.37034283282</v>
      </c>
      <c r="O32" s="1365"/>
      <c r="P32" s="1365"/>
      <c r="Q32" s="1365"/>
      <c r="R32" s="1365">
        <v>165979.62274444898</v>
      </c>
      <c r="S32" s="1365">
        <v>157523.31434161396</v>
      </c>
      <c r="T32" s="1365">
        <v>175234.52457652372</v>
      </c>
      <c r="U32" s="1365"/>
      <c r="V32" s="1365"/>
      <c r="W32" s="1365"/>
      <c r="X32" s="1365">
        <v>260236.66507838157</v>
      </c>
      <c r="Y32" s="1365">
        <v>473051.39582183806</v>
      </c>
      <c r="Z32" s="1365">
        <v>504345.24632831139</v>
      </c>
      <c r="AA32" s="1365"/>
      <c r="AB32" s="1365"/>
      <c r="AC32" s="1365"/>
      <c r="AD32" s="1365">
        <v>772458.70406026265</v>
      </c>
      <c r="AE32" s="1365">
        <v>717274.99375111796</v>
      </c>
      <c r="AF32" s="1365">
        <v>757004.66692708794</v>
      </c>
      <c r="AG32" s="1365"/>
      <c r="AH32" s="1365"/>
      <c r="AI32" s="1365"/>
      <c r="AJ32" s="1365">
        <v>1167871.4678935204</v>
      </c>
      <c r="AK32" s="1365">
        <v>1742445.7907385889</v>
      </c>
      <c r="AL32" s="1365">
        <v>1784160.2975327787</v>
      </c>
      <c r="AM32" s="1365"/>
      <c r="AN32" s="1365"/>
      <c r="AO32" s="1365"/>
      <c r="AP32" s="1365">
        <v>2806925.722669329</v>
      </c>
      <c r="AQ32" s="1365">
        <v>4775184.1647207933</v>
      </c>
      <c r="AR32" s="1365">
        <v>4796382.0775493272</v>
      </c>
      <c r="AS32" s="1365"/>
      <c r="AT32" s="1365"/>
      <c r="AU32" s="1365"/>
      <c r="AV32" s="1365">
        <v>7606966.8929487159</v>
      </c>
      <c r="AW32" s="1365"/>
      <c r="AX32" s="1365"/>
      <c r="AY32" s="1365"/>
      <c r="AZ32" s="1365"/>
      <c r="BA32" s="1365"/>
      <c r="BB32" s="1365"/>
      <c r="BC32" s="1365">
        <v>17100.755630154174</v>
      </c>
      <c r="BD32" s="1365">
        <v>15358.370635488182</v>
      </c>
      <c r="BE32" s="1365"/>
      <c r="BF32" s="1365"/>
      <c r="BG32" s="1365"/>
      <c r="BH32" s="1365">
        <v>25487.713748433252</v>
      </c>
      <c r="BI32" s="1365"/>
      <c r="BJ32" s="1365"/>
      <c r="BK32" s="1365"/>
      <c r="BL32" s="1365"/>
      <c r="BM32" s="1365"/>
      <c r="BN32" s="1365"/>
    </row>
    <row r="33" spans="1:66" x14ac:dyDescent="0.2">
      <c r="A33" s="1365">
        <v>1944</v>
      </c>
      <c r="B33" s="1365">
        <v>26166.068102028967</v>
      </c>
      <c r="C33" s="1365"/>
      <c r="D33" s="1365"/>
      <c r="E33" s="1365"/>
      <c r="F33" s="1365">
        <v>41208.157674499271</v>
      </c>
      <c r="G33" s="1365"/>
      <c r="H33" s="1365"/>
      <c r="I33" s="1365"/>
      <c r="J33" s="1365"/>
      <c r="K33" s="1365"/>
      <c r="L33" s="1365"/>
      <c r="M33" s="1365">
        <v>95562.926936390752</v>
      </c>
      <c r="N33" s="1365">
        <v>111670.81015789312</v>
      </c>
      <c r="O33" s="1365"/>
      <c r="P33" s="1365"/>
      <c r="Q33" s="1365"/>
      <c r="R33" s="1365">
        <v>162662.52739563398</v>
      </c>
      <c r="S33" s="1365">
        <v>145085.35326579431</v>
      </c>
      <c r="T33" s="1365">
        <v>163838.29153291503</v>
      </c>
      <c r="U33" s="1365"/>
      <c r="V33" s="1365"/>
      <c r="W33" s="1365"/>
      <c r="X33" s="1365">
        <v>244315.59870337709</v>
      </c>
      <c r="Y33" s="1365">
        <v>406381.10932957911</v>
      </c>
      <c r="Z33" s="1365">
        <v>440432.9785804791</v>
      </c>
      <c r="AA33" s="1365"/>
      <c r="AB33" s="1365"/>
      <c r="AC33" s="1365"/>
      <c r="AD33" s="1365">
        <v>677166.87377193908</v>
      </c>
      <c r="AE33" s="1365">
        <v>602812.65013575577</v>
      </c>
      <c r="AF33" s="1365">
        <v>645821.97387848562</v>
      </c>
      <c r="AG33" s="1365"/>
      <c r="AH33" s="1365"/>
      <c r="AI33" s="1365"/>
      <c r="AJ33" s="1365">
        <v>1001068.7042923223</v>
      </c>
      <c r="AK33" s="1365">
        <v>1419986.2935099141</v>
      </c>
      <c r="AL33" s="1365">
        <v>1464685.3519636546</v>
      </c>
      <c r="AM33" s="1365"/>
      <c r="AN33" s="1365"/>
      <c r="AO33" s="1365"/>
      <c r="AP33" s="1365">
        <v>2324989.4761046837</v>
      </c>
      <c r="AQ33" s="1365">
        <v>4359535.9859854504</v>
      </c>
      <c r="AR33" s="1365">
        <v>4383277.4507582942</v>
      </c>
      <c r="AS33" s="1365"/>
      <c r="AT33" s="1365"/>
      <c r="AU33" s="1365"/>
      <c r="AV33" s="1365">
        <v>7014802.8265153542</v>
      </c>
      <c r="AW33" s="1365"/>
      <c r="AX33" s="1365"/>
      <c r="AY33" s="1365"/>
      <c r="AZ33" s="1365"/>
      <c r="BA33" s="1365"/>
      <c r="BB33" s="1365"/>
      <c r="BC33" s="1365">
        <v>18455.306009322099</v>
      </c>
      <c r="BD33" s="1365">
        <v>16665.541206932947</v>
      </c>
      <c r="BE33" s="1365"/>
      <c r="BF33" s="1365"/>
      <c r="BG33" s="1365"/>
      <c r="BH33" s="1365">
        <v>27713.2277054843</v>
      </c>
      <c r="BI33" s="1365"/>
      <c r="BJ33" s="1365"/>
      <c r="BK33" s="1365"/>
      <c r="BL33" s="1365"/>
      <c r="BM33" s="1365"/>
      <c r="BN33" s="1365"/>
    </row>
    <row r="34" spans="1:66" x14ac:dyDescent="0.2">
      <c r="A34" s="1365">
        <v>1945</v>
      </c>
      <c r="B34" s="1365">
        <v>25139.227562079872</v>
      </c>
      <c r="C34" s="1365"/>
      <c r="D34" s="1365"/>
      <c r="E34" s="1365"/>
      <c r="F34" s="1365">
        <v>39924.800005284036</v>
      </c>
      <c r="G34" s="1365"/>
      <c r="H34" s="1365"/>
      <c r="I34" s="1365"/>
      <c r="J34" s="1365"/>
      <c r="K34" s="1365"/>
      <c r="L34" s="1365"/>
      <c r="M34" s="1365">
        <v>89951.942303428063</v>
      </c>
      <c r="N34" s="1365">
        <v>106007.64861141444</v>
      </c>
      <c r="O34" s="1365"/>
      <c r="P34" s="1365"/>
      <c r="Q34" s="1365"/>
      <c r="R34" s="1365">
        <v>154784.72802267128</v>
      </c>
      <c r="S34" s="1365">
        <v>135925.34925206698</v>
      </c>
      <c r="T34" s="1365">
        <v>154630.89413633983</v>
      </c>
      <c r="U34" s="1365"/>
      <c r="V34" s="1365"/>
      <c r="W34" s="1365"/>
      <c r="X34" s="1365">
        <v>231306.46187662141</v>
      </c>
      <c r="Y34" s="1365">
        <v>363569.8693870884</v>
      </c>
      <c r="Z34" s="1365">
        <v>398162.17553819029</v>
      </c>
      <c r="AA34" s="1365"/>
      <c r="AB34" s="1365"/>
      <c r="AC34" s="1365"/>
      <c r="AD34" s="1365">
        <v>614324.71692804119</v>
      </c>
      <c r="AE34" s="1365">
        <v>525222.27014711115</v>
      </c>
      <c r="AF34" s="1365">
        <v>570616.46682837687</v>
      </c>
      <c r="AG34" s="1365"/>
      <c r="AH34" s="1365"/>
      <c r="AI34" s="1365"/>
      <c r="AJ34" s="1365">
        <v>886791.40186489129</v>
      </c>
      <c r="AK34" s="1365">
        <v>1167061.8433941775</v>
      </c>
      <c r="AL34" s="1365">
        <v>1218554.5774677286</v>
      </c>
      <c r="AM34" s="1365"/>
      <c r="AN34" s="1365"/>
      <c r="AO34" s="1365"/>
      <c r="AP34" s="1365">
        <v>1942094.2345913316</v>
      </c>
      <c r="AQ34" s="1365">
        <v>3144719.7030670596</v>
      </c>
      <c r="AR34" s="1365">
        <v>3172844.721842445</v>
      </c>
      <c r="AS34" s="1365"/>
      <c r="AT34" s="1365"/>
      <c r="AU34" s="1365"/>
      <c r="AV34" s="1365">
        <v>5137266.8502891846</v>
      </c>
      <c r="AW34" s="1365"/>
      <c r="AX34" s="1365"/>
      <c r="AY34" s="1365"/>
      <c r="AZ34" s="1365"/>
      <c r="BA34" s="1365"/>
      <c r="BB34" s="1365"/>
      <c r="BC34" s="1365">
        <v>17937.814813041179</v>
      </c>
      <c r="BD34" s="1365">
        <v>16153.847445487134</v>
      </c>
      <c r="BE34" s="1365"/>
      <c r="BF34" s="1365"/>
      <c r="BG34" s="1365"/>
      <c r="BH34" s="1365">
        <v>27162.585781129896</v>
      </c>
      <c r="BI34" s="1365"/>
      <c r="BJ34" s="1365"/>
      <c r="BK34" s="1365"/>
      <c r="BL34" s="1365"/>
      <c r="BM34" s="1365"/>
      <c r="BN34" s="1365"/>
    </row>
    <row r="35" spans="1:66" x14ac:dyDescent="0.2">
      <c r="A35" s="1365">
        <v>1946</v>
      </c>
      <c r="B35" s="1365">
        <v>21952.20658156231</v>
      </c>
      <c r="C35" s="1365"/>
      <c r="D35" s="1365"/>
      <c r="E35" s="1365"/>
      <c r="F35" s="1365">
        <v>35144.798106077913</v>
      </c>
      <c r="G35" s="1365"/>
      <c r="H35" s="1365"/>
      <c r="I35" s="1365"/>
      <c r="J35" s="1365"/>
      <c r="K35" s="1365"/>
      <c r="L35" s="1365"/>
      <c r="M35" s="1365">
        <v>82153.778582128172</v>
      </c>
      <c r="N35" s="1365">
        <v>95901.574551261685</v>
      </c>
      <c r="O35" s="1365"/>
      <c r="P35" s="1365"/>
      <c r="Q35" s="1365"/>
      <c r="R35" s="1365">
        <v>141881.56997963446</v>
      </c>
      <c r="S35" s="1365">
        <v>124838.10601424816</v>
      </c>
      <c r="T35" s="1365">
        <v>140903.66462401429</v>
      </c>
      <c r="U35" s="1365"/>
      <c r="V35" s="1365"/>
      <c r="W35" s="1365"/>
      <c r="X35" s="1365">
        <v>213565.45037007998</v>
      </c>
      <c r="Y35" s="1365">
        <v>318075.03229879827</v>
      </c>
      <c r="Z35" s="1365">
        <v>351574.06205854035</v>
      </c>
      <c r="AA35" s="1365"/>
      <c r="AB35" s="1365"/>
      <c r="AC35" s="1365"/>
      <c r="AD35" s="1365">
        <v>545425.43944237428</v>
      </c>
      <c r="AE35" s="1365">
        <v>450277.05815960426</v>
      </c>
      <c r="AF35" s="1365">
        <v>496256.25600730762</v>
      </c>
      <c r="AG35" s="1365"/>
      <c r="AH35" s="1365"/>
      <c r="AI35" s="1365"/>
      <c r="AJ35" s="1365">
        <v>773504.22736162331</v>
      </c>
      <c r="AK35" s="1365">
        <v>968758.48765662266</v>
      </c>
      <c r="AL35" s="1365">
        <v>1024177.0654510583</v>
      </c>
      <c r="AM35" s="1365"/>
      <c r="AN35" s="1365"/>
      <c r="AO35" s="1365"/>
      <c r="AP35" s="1365">
        <v>1636795.7215243378</v>
      </c>
      <c r="AQ35" s="1365">
        <v>2842878.0665785</v>
      </c>
      <c r="AR35" s="1365">
        <v>2871862.2942275293</v>
      </c>
      <c r="AS35" s="1365"/>
      <c r="AT35" s="1365"/>
      <c r="AU35" s="1365"/>
      <c r="AV35" s="1365">
        <v>4683642.8128274083</v>
      </c>
      <c r="AW35" s="1365"/>
      <c r="AX35" s="1365"/>
      <c r="AY35" s="1365"/>
      <c r="AZ35" s="1365"/>
      <c r="BA35" s="1365"/>
      <c r="BB35" s="1365"/>
      <c r="BC35" s="1365">
        <v>15263.143025943878</v>
      </c>
      <c r="BD35" s="1365">
        <v>13735.610140484601</v>
      </c>
      <c r="BE35" s="1365"/>
      <c r="BF35" s="1365"/>
      <c r="BG35" s="1365"/>
      <c r="BH35" s="1365">
        <v>23285.156786793847</v>
      </c>
      <c r="BI35" s="1365"/>
      <c r="BJ35" s="1365"/>
      <c r="BK35" s="1365"/>
      <c r="BL35" s="1365"/>
      <c r="BM35" s="1365"/>
      <c r="BN35" s="1365"/>
    </row>
    <row r="36" spans="1:66" x14ac:dyDescent="0.2">
      <c r="A36" s="1365">
        <v>1947</v>
      </c>
      <c r="B36" s="1365">
        <v>21141.365946422757</v>
      </c>
      <c r="C36" s="1365"/>
      <c r="D36" s="1365"/>
      <c r="E36" s="1365"/>
      <c r="F36" s="1365">
        <v>33823.958734974287</v>
      </c>
      <c r="G36" s="1365"/>
      <c r="H36" s="1365"/>
      <c r="I36" s="1365"/>
      <c r="J36" s="1365"/>
      <c r="K36" s="1365"/>
      <c r="L36" s="1365"/>
      <c r="M36" s="1365">
        <v>78461.556680771217</v>
      </c>
      <c r="N36" s="1365">
        <v>91607.464366285814</v>
      </c>
      <c r="O36" s="1365"/>
      <c r="P36" s="1365"/>
      <c r="Q36" s="1365"/>
      <c r="R36" s="1365">
        <v>135378.18155446654</v>
      </c>
      <c r="S36" s="1365">
        <v>120697.87179565566</v>
      </c>
      <c r="T36" s="1365">
        <v>135864.63068486497</v>
      </c>
      <c r="U36" s="1365"/>
      <c r="V36" s="1365"/>
      <c r="W36" s="1365"/>
      <c r="X36" s="1365">
        <v>205975.8161649048</v>
      </c>
      <c r="Y36" s="1365">
        <v>317619.55508997134</v>
      </c>
      <c r="Z36" s="1365">
        <v>347590.23563040147</v>
      </c>
      <c r="AA36" s="1365"/>
      <c r="AB36" s="1365"/>
      <c r="AC36" s="1365"/>
      <c r="AD36" s="1365">
        <v>541274.90042215888</v>
      </c>
      <c r="AE36" s="1365">
        <v>458173.62486909766</v>
      </c>
      <c r="AF36" s="1365">
        <v>498132.89097271563</v>
      </c>
      <c r="AG36" s="1365"/>
      <c r="AH36" s="1365"/>
      <c r="AI36" s="1365"/>
      <c r="AJ36" s="1365">
        <v>780494.85431314341</v>
      </c>
      <c r="AK36" s="1365">
        <v>1057021.2216687179</v>
      </c>
      <c r="AL36" s="1365">
        <v>1102511.0092567608</v>
      </c>
      <c r="AM36" s="1365"/>
      <c r="AN36" s="1365"/>
      <c r="AO36" s="1365"/>
      <c r="AP36" s="1365">
        <v>1769660.3841172673</v>
      </c>
      <c r="AQ36" s="1365">
        <v>3437170.9679028532</v>
      </c>
      <c r="AR36" s="1365">
        <v>3460684.6044255262</v>
      </c>
      <c r="AS36" s="1365"/>
      <c r="AT36" s="1365"/>
      <c r="AU36" s="1365"/>
      <c r="AV36" s="1365">
        <v>5624827.5177731132</v>
      </c>
      <c r="AW36" s="1365"/>
      <c r="AX36" s="1365"/>
      <c r="AY36" s="1365"/>
      <c r="AZ36" s="1365"/>
      <c r="BA36" s="1365"/>
      <c r="BB36" s="1365"/>
      <c r="BC36" s="1365">
        <v>14772.455864828486</v>
      </c>
      <c r="BD36" s="1365">
        <v>13311.799455326862</v>
      </c>
      <c r="BE36" s="1365"/>
      <c r="BF36" s="1365"/>
      <c r="BG36" s="1365"/>
      <c r="BH36" s="1365">
        <v>22540.156199475146</v>
      </c>
      <c r="BI36" s="1365"/>
      <c r="BJ36" s="1365"/>
      <c r="BK36" s="1365"/>
      <c r="BL36" s="1365"/>
      <c r="BM36" s="1365"/>
      <c r="BN36" s="1365"/>
    </row>
    <row r="37" spans="1:66" x14ac:dyDescent="0.2">
      <c r="A37" s="1365">
        <v>1948</v>
      </c>
      <c r="B37" s="1365">
        <v>22133.327358867704</v>
      </c>
      <c r="C37" s="1365"/>
      <c r="D37" s="1365"/>
      <c r="E37" s="1365"/>
      <c r="F37" s="1365">
        <v>35497.327890180335</v>
      </c>
      <c r="G37" s="1365"/>
      <c r="H37" s="1365"/>
      <c r="I37" s="1365"/>
      <c r="J37" s="1365"/>
      <c r="K37" s="1365"/>
      <c r="L37" s="1365"/>
      <c r="M37" s="1365">
        <v>86485.41992013756</v>
      </c>
      <c r="N37" s="1365">
        <v>99416.51424976805</v>
      </c>
      <c r="O37" s="1365"/>
      <c r="P37" s="1365"/>
      <c r="Q37" s="1365"/>
      <c r="R37" s="1365">
        <v>148802.15680452142</v>
      </c>
      <c r="S37" s="1365">
        <v>133384.91383083057</v>
      </c>
      <c r="T37" s="1365">
        <v>148512.43895997171</v>
      </c>
      <c r="U37" s="1365"/>
      <c r="V37" s="1365"/>
      <c r="W37" s="1365"/>
      <c r="X37" s="1365">
        <v>227364.75618105091</v>
      </c>
      <c r="Y37" s="1365">
        <v>361440.84965351294</v>
      </c>
      <c r="Z37" s="1365">
        <v>392149.20655619953</v>
      </c>
      <c r="AA37" s="1365"/>
      <c r="AB37" s="1365"/>
      <c r="AC37" s="1365"/>
      <c r="AD37" s="1365">
        <v>614603.61847007065</v>
      </c>
      <c r="AE37" s="1365">
        <v>532915.66342646815</v>
      </c>
      <c r="AF37" s="1365">
        <v>573691.83687704278</v>
      </c>
      <c r="AG37" s="1365"/>
      <c r="AH37" s="1365"/>
      <c r="AI37" s="1365"/>
      <c r="AJ37" s="1365">
        <v>904545.93877873395</v>
      </c>
      <c r="AK37" s="1365">
        <v>1262309.2893546512</v>
      </c>
      <c r="AL37" s="1365">
        <v>1306889.5298547314</v>
      </c>
      <c r="AM37" s="1365"/>
      <c r="AN37" s="1365"/>
      <c r="AO37" s="1365"/>
      <c r="AP37" s="1365">
        <v>2107292.3050038945</v>
      </c>
      <c r="AQ37" s="1365">
        <v>4014585.6208528276</v>
      </c>
      <c r="AR37" s="1365">
        <v>4036256.4749382325</v>
      </c>
      <c r="AS37" s="1365"/>
      <c r="AT37" s="1365"/>
      <c r="AU37" s="1365"/>
      <c r="AV37" s="1365">
        <v>6574359.0282912916</v>
      </c>
      <c r="AW37" s="1365"/>
      <c r="AX37" s="1365"/>
      <c r="AY37" s="1365"/>
      <c r="AZ37" s="1365"/>
      <c r="BA37" s="1365"/>
      <c r="BB37" s="1365"/>
      <c r="BC37" s="1365">
        <v>14983.094852059943</v>
      </c>
      <c r="BD37" s="1365">
        <v>13546.306593212114</v>
      </c>
      <c r="BE37" s="1365"/>
      <c r="BF37" s="1365"/>
      <c r="BG37" s="1365"/>
      <c r="BH37" s="1365">
        <v>22907.902455253548</v>
      </c>
      <c r="BI37" s="1365"/>
      <c r="BJ37" s="1365"/>
      <c r="BK37" s="1365"/>
      <c r="BL37" s="1365"/>
      <c r="BM37" s="1365"/>
      <c r="BN37" s="1365"/>
    </row>
    <row r="38" spans="1:66" x14ac:dyDescent="0.2">
      <c r="A38" s="1365">
        <v>1949</v>
      </c>
      <c r="B38" s="1365">
        <v>21424.114062296612</v>
      </c>
      <c r="C38" s="1365"/>
      <c r="D38" s="1365"/>
      <c r="E38" s="1365"/>
      <c r="F38" s="1365">
        <v>34446.510545826102</v>
      </c>
      <c r="G38" s="1365"/>
      <c r="H38" s="1365"/>
      <c r="I38" s="1365"/>
      <c r="J38" s="1365"/>
      <c r="K38" s="1365"/>
      <c r="L38" s="1365"/>
      <c r="M38" s="1365">
        <v>82539.950095964567</v>
      </c>
      <c r="N38" s="1365">
        <v>95053.845353699828</v>
      </c>
      <c r="O38" s="1365"/>
      <c r="P38" s="1365"/>
      <c r="Q38" s="1365"/>
      <c r="R38" s="1365">
        <v>142604.97830769469</v>
      </c>
      <c r="S38" s="1365">
        <v>125119.13357776668</v>
      </c>
      <c r="T38" s="1365">
        <v>139791.66936447713</v>
      </c>
      <c r="U38" s="1365"/>
      <c r="V38" s="1365"/>
      <c r="W38" s="1365"/>
      <c r="X38" s="1365">
        <v>214330.93623624017</v>
      </c>
      <c r="Y38" s="1365">
        <v>335903.58882573078</v>
      </c>
      <c r="Z38" s="1365">
        <v>364808.44815847132</v>
      </c>
      <c r="AA38" s="1365"/>
      <c r="AB38" s="1365"/>
      <c r="AC38" s="1365"/>
      <c r="AD38" s="1365">
        <v>572874.32486488705</v>
      </c>
      <c r="AE38" s="1365">
        <v>496095.25144141586</v>
      </c>
      <c r="AF38" s="1365">
        <v>533793.26421341498</v>
      </c>
      <c r="AG38" s="1365"/>
      <c r="AH38" s="1365"/>
      <c r="AI38" s="1365"/>
      <c r="AJ38" s="1365">
        <v>843770.07420911023</v>
      </c>
      <c r="AK38" s="1365">
        <v>1183771.02298212</v>
      </c>
      <c r="AL38" s="1365">
        <v>1224343.3525849609</v>
      </c>
      <c r="AM38" s="1365"/>
      <c r="AN38" s="1365"/>
      <c r="AO38" s="1365"/>
      <c r="AP38" s="1365">
        <v>1980544.2858988096</v>
      </c>
      <c r="AQ38" s="1365">
        <v>3854090.0938872094</v>
      </c>
      <c r="AR38" s="1365">
        <v>3874889.540286337</v>
      </c>
      <c r="AS38" s="1365"/>
      <c r="AT38" s="1365"/>
      <c r="AU38" s="1365"/>
      <c r="AV38" s="1365">
        <v>6323909.5734141115</v>
      </c>
      <c r="AW38" s="1365"/>
      <c r="AX38" s="1365"/>
      <c r="AY38" s="1365"/>
      <c r="AZ38" s="1365"/>
      <c r="BA38" s="1365"/>
      <c r="BB38" s="1365"/>
      <c r="BC38" s="1365">
        <v>14633.465614111283</v>
      </c>
      <c r="BD38" s="1365">
        <v>13243.032807696254</v>
      </c>
      <c r="BE38" s="1365"/>
      <c r="BF38" s="1365"/>
      <c r="BG38" s="1365"/>
      <c r="BH38" s="1365">
        <v>22428.90301672959</v>
      </c>
      <c r="BI38" s="1365"/>
      <c r="BJ38" s="1365"/>
      <c r="BK38" s="1365"/>
      <c r="BL38" s="1365"/>
      <c r="BM38" s="1365"/>
      <c r="BN38" s="1365"/>
    </row>
    <row r="39" spans="1:66" x14ac:dyDescent="0.2">
      <c r="A39" s="1365">
        <v>1950</v>
      </c>
      <c r="B39" s="1365">
        <v>23328.116054329184</v>
      </c>
      <c r="C39" s="1365"/>
      <c r="D39" s="1365"/>
      <c r="E39" s="1365"/>
      <c r="F39" s="1365">
        <v>37440.942629297118</v>
      </c>
      <c r="G39" s="1365"/>
      <c r="H39" s="1365"/>
      <c r="I39" s="1365"/>
      <c r="J39" s="1365"/>
      <c r="K39" s="1365"/>
      <c r="L39" s="1365"/>
      <c r="M39" s="1365">
        <v>91678.836670767167</v>
      </c>
      <c r="N39" s="1365">
        <v>104738.16536423337</v>
      </c>
      <c r="O39" s="1365"/>
      <c r="P39" s="1365"/>
      <c r="Q39" s="1365"/>
      <c r="R39" s="1365">
        <v>157533.93122536564</v>
      </c>
      <c r="S39" s="1365">
        <v>140575.70741808249</v>
      </c>
      <c r="T39" s="1365">
        <v>155616.16796892608</v>
      </c>
      <c r="U39" s="1365"/>
      <c r="V39" s="1365"/>
      <c r="W39" s="1365"/>
      <c r="X39" s="1365">
        <v>239268.63742284363</v>
      </c>
      <c r="Y39" s="1365">
        <v>390339.47551230073</v>
      </c>
      <c r="Z39" s="1365">
        <v>419431.16915002116</v>
      </c>
      <c r="AA39" s="1365"/>
      <c r="AB39" s="1365"/>
      <c r="AC39" s="1365"/>
      <c r="AD39" s="1365">
        <v>660355.08942658431</v>
      </c>
      <c r="AE39" s="1365">
        <v>574927.07754905615</v>
      </c>
      <c r="AF39" s="1365">
        <v>611916.05179211101</v>
      </c>
      <c r="AG39" s="1365"/>
      <c r="AH39" s="1365"/>
      <c r="AI39" s="1365"/>
      <c r="AJ39" s="1365">
        <v>970107.10021321406</v>
      </c>
      <c r="AK39" s="1365">
        <v>1396342.4242727542</v>
      </c>
      <c r="AL39" s="1365">
        <v>1434960.3941645904</v>
      </c>
      <c r="AM39" s="1365"/>
      <c r="AN39" s="1365"/>
      <c r="AO39" s="1365"/>
      <c r="AP39" s="1365">
        <v>2322998.2184294271</v>
      </c>
      <c r="AQ39" s="1365">
        <v>3583927.9095256343</v>
      </c>
      <c r="AR39" s="1365">
        <v>3602887.5056878389</v>
      </c>
      <c r="AS39" s="1365"/>
      <c r="AT39" s="1365"/>
      <c r="AU39" s="1365"/>
      <c r="AV39" s="1365">
        <v>5891732.3785884976</v>
      </c>
      <c r="AW39" s="1365"/>
      <c r="AX39" s="1365"/>
      <c r="AY39" s="1365"/>
      <c r="AZ39" s="1365"/>
      <c r="BA39" s="1365"/>
      <c r="BB39" s="1365"/>
      <c r="BC39" s="1365">
        <v>15733.591541391628</v>
      </c>
      <c r="BD39" s="1365">
        <v>14282.555019895382</v>
      </c>
      <c r="BE39" s="1365"/>
      <c r="BF39" s="1365"/>
      <c r="BG39" s="1365"/>
      <c r="BH39" s="1365">
        <v>24097.277229733951</v>
      </c>
      <c r="BI39" s="1365"/>
      <c r="BJ39" s="1365"/>
      <c r="BK39" s="1365"/>
      <c r="BL39" s="1365"/>
      <c r="BM39" s="1365"/>
      <c r="BN39" s="1365"/>
    </row>
    <row r="40" spans="1:66" x14ac:dyDescent="0.2">
      <c r="A40" s="1365">
        <v>1951</v>
      </c>
      <c r="B40" s="1365">
        <v>25006.821496519431</v>
      </c>
      <c r="C40" s="1365"/>
      <c r="D40" s="1365"/>
      <c r="E40" s="1365"/>
      <c r="F40" s="1365">
        <v>40231.39026283483</v>
      </c>
      <c r="G40" s="1365"/>
      <c r="H40" s="1365"/>
      <c r="I40" s="1365"/>
      <c r="J40" s="1365"/>
      <c r="K40" s="1365"/>
      <c r="L40" s="1365"/>
      <c r="M40" s="1365">
        <v>95546.927852439127</v>
      </c>
      <c r="N40" s="1365">
        <v>110079.3051340392</v>
      </c>
      <c r="O40" s="1365"/>
      <c r="P40" s="1365"/>
      <c r="Q40" s="1365"/>
      <c r="R40" s="1365">
        <v>165067.79095298928</v>
      </c>
      <c r="S40" s="1365">
        <v>146322.25193122384</v>
      </c>
      <c r="T40" s="1365">
        <v>163170.93072070053</v>
      </c>
      <c r="U40" s="1365"/>
      <c r="V40" s="1365"/>
      <c r="W40" s="1365"/>
      <c r="X40" s="1365">
        <v>250233.98608752302</v>
      </c>
      <c r="Y40" s="1365">
        <v>401882.37227693596</v>
      </c>
      <c r="Z40" s="1365">
        <v>433104.69553444569</v>
      </c>
      <c r="AA40" s="1365"/>
      <c r="AB40" s="1365"/>
      <c r="AC40" s="1365"/>
      <c r="AD40" s="1365">
        <v>682487.6583693896</v>
      </c>
      <c r="AE40" s="1365">
        <v>587936.78405683441</v>
      </c>
      <c r="AF40" s="1365">
        <v>627379.81677994248</v>
      </c>
      <c r="AG40" s="1365"/>
      <c r="AH40" s="1365"/>
      <c r="AI40" s="1365"/>
      <c r="AJ40" s="1365">
        <v>996133.32740270172</v>
      </c>
      <c r="AK40" s="1365">
        <v>1388397.5311431678</v>
      </c>
      <c r="AL40" s="1365">
        <v>1428932.5224197258</v>
      </c>
      <c r="AM40" s="1365"/>
      <c r="AN40" s="1365"/>
      <c r="AO40" s="1365"/>
      <c r="AP40" s="1365">
        <v>2320389.581164299</v>
      </c>
      <c r="AQ40" s="1365">
        <v>4504714.6823439542</v>
      </c>
      <c r="AR40" s="1365">
        <v>4525607.2916483628</v>
      </c>
      <c r="AS40" s="1365"/>
      <c r="AT40" s="1365"/>
      <c r="AU40" s="1365"/>
      <c r="AV40" s="1365">
        <v>7393763.0429910095</v>
      </c>
      <c r="AW40" s="1365"/>
      <c r="AX40" s="1365"/>
      <c r="AY40" s="1365"/>
      <c r="AZ40" s="1365"/>
      <c r="BA40" s="1365"/>
      <c r="BB40" s="1365"/>
      <c r="BC40" s="1365">
        <v>17169.031901417246</v>
      </c>
      <c r="BD40" s="1365">
        <v>15554.323314572792</v>
      </c>
      <c r="BE40" s="1365"/>
      <c r="BF40" s="1365"/>
      <c r="BG40" s="1365"/>
      <c r="BH40" s="1365">
        <v>26360.679075039894</v>
      </c>
      <c r="BI40" s="1365"/>
      <c r="BJ40" s="1365"/>
      <c r="BK40" s="1365"/>
      <c r="BL40" s="1365"/>
      <c r="BM40" s="1365"/>
      <c r="BN40" s="1365"/>
    </row>
    <row r="41" spans="1:66" x14ac:dyDescent="0.2">
      <c r="A41" s="1365">
        <v>1952</v>
      </c>
      <c r="B41" s="1365">
        <v>25628.864813308763</v>
      </c>
      <c r="C41" s="1365"/>
      <c r="D41" s="1365"/>
      <c r="E41" s="1365"/>
      <c r="F41" s="1365">
        <v>41300.361994118924</v>
      </c>
      <c r="G41" s="1365"/>
      <c r="H41" s="1365"/>
      <c r="I41" s="1365"/>
      <c r="J41" s="1365"/>
      <c r="K41" s="1365"/>
      <c r="L41" s="1365"/>
      <c r="M41" s="1365">
        <v>94548.005985702344</v>
      </c>
      <c r="N41" s="1365">
        <v>110019.54896911091</v>
      </c>
      <c r="O41" s="1365"/>
      <c r="P41" s="1365"/>
      <c r="Q41" s="1365"/>
      <c r="R41" s="1365">
        <v>164291.70812220415</v>
      </c>
      <c r="S41" s="1365">
        <v>142799.00461943954</v>
      </c>
      <c r="T41" s="1365">
        <v>160626.31228105526</v>
      </c>
      <c r="U41" s="1365"/>
      <c r="V41" s="1365"/>
      <c r="W41" s="1365"/>
      <c r="X41" s="1365">
        <v>245566.66351419469</v>
      </c>
      <c r="Y41" s="1365">
        <v>383694.4507485159</v>
      </c>
      <c r="Z41" s="1365">
        <v>416093.77740422997</v>
      </c>
      <c r="AA41" s="1365"/>
      <c r="AB41" s="1365"/>
      <c r="AC41" s="1365"/>
      <c r="AD41" s="1365">
        <v>654637.88907057315</v>
      </c>
      <c r="AE41" s="1365">
        <v>560353.24072530377</v>
      </c>
      <c r="AF41" s="1365">
        <v>601635.84063571761</v>
      </c>
      <c r="AG41" s="1365"/>
      <c r="AH41" s="1365"/>
      <c r="AI41" s="1365"/>
      <c r="AJ41" s="1365">
        <v>954044.23348675994</v>
      </c>
      <c r="AK41" s="1365">
        <v>1320649.7107624467</v>
      </c>
      <c r="AL41" s="1365">
        <v>1364643.2917381427</v>
      </c>
      <c r="AM41" s="1365"/>
      <c r="AN41" s="1365"/>
      <c r="AO41" s="1365"/>
      <c r="AP41" s="1365">
        <v>2215797.7533132923</v>
      </c>
      <c r="AQ41" s="1365">
        <v>4187702.5372357392</v>
      </c>
      <c r="AR41" s="1365">
        <v>4211202.4325216422</v>
      </c>
      <c r="AS41" s="1365"/>
      <c r="AT41" s="1365"/>
      <c r="AU41" s="1365"/>
      <c r="AV41" s="1365">
        <v>6894079.5702869864</v>
      </c>
      <c r="AW41" s="1365"/>
      <c r="AX41" s="1365"/>
      <c r="AY41" s="1365"/>
      <c r="AZ41" s="1365"/>
      <c r="BA41" s="1365"/>
      <c r="BB41" s="1365"/>
      <c r="BC41" s="1365">
        <v>17971.182460820582</v>
      </c>
      <c r="BD41" s="1365">
        <v>16252.122129330743</v>
      </c>
      <c r="BE41" s="1365"/>
      <c r="BF41" s="1365"/>
      <c r="BG41" s="1365"/>
      <c r="BH41" s="1365">
        <v>27634.656868776121</v>
      </c>
      <c r="BI41" s="1365"/>
      <c r="BJ41" s="1365"/>
      <c r="BK41" s="1365"/>
      <c r="BL41" s="1365"/>
      <c r="BM41" s="1365"/>
      <c r="BN41" s="1365"/>
    </row>
    <row r="42" spans="1:66" x14ac:dyDescent="0.2">
      <c r="A42" s="1365">
        <v>1953</v>
      </c>
      <c r="B42" s="1365">
        <v>26398.766165420624</v>
      </c>
      <c r="C42" s="1365"/>
      <c r="D42" s="1365"/>
      <c r="E42" s="1365"/>
      <c r="F42" s="1365">
        <v>42555.83011049209</v>
      </c>
      <c r="G42" s="1365"/>
      <c r="H42" s="1365"/>
      <c r="I42" s="1365"/>
      <c r="J42" s="1365"/>
      <c r="K42" s="1365"/>
      <c r="L42" s="1365"/>
      <c r="M42" s="1365">
        <v>94743.158453298864</v>
      </c>
      <c r="N42" s="1365">
        <v>110863.61550123374</v>
      </c>
      <c r="O42" s="1365"/>
      <c r="P42" s="1365"/>
      <c r="Q42" s="1365"/>
      <c r="R42" s="1365">
        <v>165186.90643910732</v>
      </c>
      <c r="S42" s="1365">
        <v>141005.03150272646</v>
      </c>
      <c r="T42" s="1365">
        <v>159598.95089069605</v>
      </c>
      <c r="U42" s="1365"/>
      <c r="V42" s="1365"/>
      <c r="W42" s="1365"/>
      <c r="X42" s="1365">
        <v>243336.25765696887</v>
      </c>
      <c r="Y42" s="1365">
        <v>370173.67007078294</v>
      </c>
      <c r="Z42" s="1365">
        <v>402751.67547867907</v>
      </c>
      <c r="AA42" s="1365"/>
      <c r="AB42" s="1365"/>
      <c r="AC42" s="1365"/>
      <c r="AD42" s="1365">
        <v>633254.98241844308</v>
      </c>
      <c r="AE42" s="1365">
        <v>538938.29023249436</v>
      </c>
      <c r="AF42" s="1365">
        <v>579982.79876392416</v>
      </c>
      <c r="AG42" s="1365"/>
      <c r="AH42" s="1365"/>
      <c r="AI42" s="1365"/>
      <c r="AJ42" s="1365">
        <v>919628.73581389419</v>
      </c>
      <c r="AK42" s="1365">
        <v>1259712.3203082127</v>
      </c>
      <c r="AL42" s="1365">
        <v>1302506.9804328247</v>
      </c>
      <c r="AM42" s="1365"/>
      <c r="AN42" s="1365"/>
      <c r="AO42" s="1365"/>
      <c r="AP42" s="1365">
        <v>2118169.5368583365</v>
      </c>
      <c r="AQ42" s="1365">
        <v>4118581.1285845265</v>
      </c>
      <c r="AR42" s="1365">
        <v>4142830.1348756826</v>
      </c>
      <c r="AS42" s="1365"/>
      <c r="AT42" s="1365"/>
      <c r="AU42" s="1365"/>
      <c r="AV42" s="1365">
        <v>6784802.9111748431</v>
      </c>
      <c r="AW42" s="1365"/>
      <c r="AX42" s="1365"/>
      <c r="AY42" s="1365"/>
      <c r="AZ42" s="1365"/>
      <c r="BA42" s="1365"/>
      <c r="BB42" s="1365"/>
      <c r="BC42" s="1365">
        <v>18804.944800100817</v>
      </c>
      <c r="BD42" s="1365">
        <v>17013.782905885826</v>
      </c>
      <c r="BE42" s="1365"/>
      <c r="BF42" s="1365"/>
      <c r="BG42" s="1365"/>
      <c r="BH42" s="1365">
        <v>28930.154962868179</v>
      </c>
      <c r="BI42" s="1365"/>
      <c r="BJ42" s="1365"/>
      <c r="BK42" s="1365"/>
      <c r="BL42" s="1365"/>
      <c r="BM42" s="1365"/>
      <c r="BN42" s="1365"/>
    </row>
    <row r="43" spans="1:66" x14ac:dyDescent="0.2">
      <c r="A43" s="1365">
        <v>1954</v>
      </c>
      <c r="B43" s="1365">
        <v>25845.991860995018</v>
      </c>
      <c r="C43" s="1365"/>
      <c r="D43" s="1365"/>
      <c r="E43" s="1365"/>
      <c r="F43" s="1365">
        <v>41647.336013846696</v>
      </c>
      <c r="G43" s="1365"/>
      <c r="H43" s="1365"/>
      <c r="I43" s="1365"/>
      <c r="J43" s="1365"/>
      <c r="K43" s="1365"/>
      <c r="L43" s="1365"/>
      <c r="M43" s="1365">
        <v>93548.047020611193</v>
      </c>
      <c r="N43" s="1365">
        <v>108874.30519720083</v>
      </c>
      <c r="O43" s="1365"/>
      <c r="P43" s="1365"/>
      <c r="Q43" s="1365"/>
      <c r="R43" s="1365">
        <v>162748.46039980973</v>
      </c>
      <c r="S43" s="1365">
        <v>138839.94684730179</v>
      </c>
      <c r="T43" s="1365">
        <v>156547.67057710772</v>
      </c>
      <c r="U43" s="1365"/>
      <c r="V43" s="1365"/>
      <c r="W43" s="1365"/>
      <c r="X43" s="1365">
        <v>239371.72162301926</v>
      </c>
      <c r="Y43" s="1365">
        <v>359534.77163635503</v>
      </c>
      <c r="Z43" s="1365">
        <v>390910.99774799595</v>
      </c>
      <c r="AA43" s="1365"/>
      <c r="AB43" s="1365"/>
      <c r="AC43" s="1365"/>
      <c r="AD43" s="1365">
        <v>615112.73928929307</v>
      </c>
      <c r="AE43" s="1365">
        <v>517367.15770822519</v>
      </c>
      <c r="AF43" s="1365">
        <v>556933.07121843938</v>
      </c>
      <c r="AG43" s="1365"/>
      <c r="AH43" s="1365"/>
      <c r="AI43" s="1365"/>
      <c r="AJ43" s="1365">
        <v>883468.7656206853</v>
      </c>
      <c r="AK43" s="1365">
        <v>1209656.7109153266</v>
      </c>
      <c r="AL43" s="1365">
        <v>1251874.1557428329</v>
      </c>
      <c r="AM43" s="1365"/>
      <c r="AN43" s="1365"/>
      <c r="AO43" s="1365"/>
      <c r="AP43" s="1365">
        <v>2035542.8733943636</v>
      </c>
      <c r="AQ43" s="1365">
        <v>3791265.16222475</v>
      </c>
      <c r="AR43" s="1365">
        <v>3814984.7302889815</v>
      </c>
      <c r="AS43" s="1365"/>
      <c r="AT43" s="1365"/>
      <c r="AU43" s="1365"/>
      <c r="AV43" s="1365">
        <v>6251736.010559978</v>
      </c>
      <c r="AW43" s="1365"/>
      <c r="AX43" s="1365"/>
      <c r="AY43" s="1365"/>
      <c r="AZ43" s="1365"/>
      <c r="BA43" s="1365"/>
      <c r="BB43" s="1365"/>
      <c r="BC43" s="1365">
        <v>18323.541287704327</v>
      </c>
      <c r="BD43" s="1365">
        <v>16620.623712527704</v>
      </c>
      <c r="BE43" s="1365"/>
      <c r="BF43" s="1365"/>
      <c r="BG43" s="1365"/>
      <c r="BH43" s="1365">
        <v>28191.655526517468</v>
      </c>
      <c r="BI43" s="1365"/>
      <c r="BJ43" s="1365"/>
      <c r="BK43" s="1365"/>
      <c r="BL43" s="1365"/>
      <c r="BM43" s="1365"/>
      <c r="BN43" s="1365"/>
    </row>
    <row r="44" spans="1:66" x14ac:dyDescent="0.2">
      <c r="A44" s="1365">
        <v>1955</v>
      </c>
      <c r="B44" s="1365">
        <v>27653.704330782999</v>
      </c>
      <c r="C44" s="1365"/>
      <c r="D44" s="1365"/>
      <c r="E44" s="1365"/>
      <c r="F44" s="1365">
        <v>44524.017841319248</v>
      </c>
      <c r="G44" s="1365"/>
      <c r="H44" s="1365"/>
      <c r="I44" s="1365"/>
      <c r="J44" s="1365"/>
      <c r="K44" s="1365"/>
      <c r="L44" s="1365"/>
      <c r="M44" s="1365">
        <v>102024.25062119505</v>
      </c>
      <c r="N44" s="1365">
        <v>117874.06457476903</v>
      </c>
      <c r="O44" s="1365"/>
      <c r="P44" s="1365"/>
      <c r="Q44" s="1365"/>
      <c r="R44" s="1365">
        <v>176758.69490725867</v>
      </c>
      <c r="S44" s="1365">
        <v>152123.74076312614</v>
      </c>
      <c r="T44" s="1365">
        <v>169844.34356996292</v>
      </c>
      <c r="U44" s="1365"/>
      <c r="V44" s="1365"/>
      <c r="W44" s="1365"/>
      <c r="X44" s="1365">
        <v>261012.02362010779</v>
      </c>
      <c r="Y44" s="1365">
        <v>402966.9075475852</v>
      </c>
      <c r="Z44" s="1365">
        <v>434020.18749619665</v>
      </c>
      <c r="AA44" s="1365"/>
      <c r="AB44" s="1365"/>
      <c r="AC44" s="1365"/>
      <c r="AD44" s="1365">
        <v>685466.76860428054</v>
      </c>
      <c r="AE44" s="1365">
        <v>583885.36565482302</v>
      </c>
      <c r="AF44" s="1365">
        <v>622012.11094375106</v>
      </c>
      <c r="AG44" s="1365"/>
      <c r="AH44" s="1365"/>
      <c r="AI44" s="1365"/>
      <c r="AJ44" s="1365">
        <v>990574.52589961037</v>
      </c>
      <c r="AK44" s="1365">
        <v>1427417.5145002722</v>
      </c>
      <c r="AL44" s="1365">
        <v>1465738.9400348503</v>
      </c>
      <c r="AM44" s="1365"/>
      <c r="AN44" s="1365"/>
      <c r="AO44" s="1365"/>
      <c r="AP44" s="1365">
        <v>2388191.694646562</v>
      </c>
      <c r="AQ44" s="1365">
        <v>4778460.0067589851</v>
      </c>
      <c r="AR44" s="1365">
        <v>4799283.2135929456</v>
      </c>
      <c r="AS44" s="1365"/>
      <c r="AT44" s="1365"/>
      <c r="AU44" s="1365"/>
      <c r="AV44" s="1365">
        <v>7846058.5685348539</v>
      </c>
      <c r="AW44" s="1365"/>
      <c r="AX44" s="1365"/>
      <c r="AY44" s="1365"/>
      <c r="AZ44" s="1365"/>
      <c r="BA44" s="1365"/>
      <c r="BB44" s="1365"/>
      <c r="BC44" s="1365">
        <v>19390.310298514993</v>
      </c>
      <c r="BD44" s="1365">
        <v>17629.219859228993</v>
      </c>
      <c r="BE44" s="1365"/>
      <c r="BF44" s="1365"/>
      <c r="BG44" s="1365"/>
      <c r="BH44" s="1365">
        <v>29831.27594510376</v>
      </c>
      <c r="BI44" s="1365"/>
      <c r="BJ44" s="1365"/>
      <c r="BK44" s="1365"/>
      <c r="BL44" s="1365"/>
      <c r="BM44" s="1365"/>
      <c r="BN44" s="1365"/>
    </row>
    <row r="45" spans="1:66" x14ac:dyDescent="0.2">
      <c r="A45" s="1365">
        <v>1956</v>
      </c>
      <c r="B45" s="1365">
        <v>28227.854710203741</v>
      </c>
      <c r="C45" s="1365"/>
      <c r="D45" s="1365"/>
      <c r="E45" s="1365"/>
      <c r="F45" s="1365">
        <v>45452.294304943185</v>
      </c>
      <c r="G45" s="1365"/>
      <c r="H45" s="1365"/>
      <c r="I45" s="1365"/>
      <c r="J45" s="1365"/>
      <c r="K45" s="1365"/>
      <c r="L45" s="1365"/>
      <c r="M45" s="1365">
        <v>101492.63445003319</v>
      </c>
      <c r="N45" s="1365">
        <v>117910.85208516153</v>
      </c>
      <c r="O45" s="1365"/>
      <c r="P45" s="1365"/>
      <c r="Q45" s="1365"/>
      <c r="R45" s="1365">
        <v>176270.87998332505</v>
      </c>
      <c r="S45" s="1365">
        <v>150105.85270810523</v>
      </c>
      <c r="T45" s="1365">
        <v>168680.28684053273</v>
      </c>
      <c r="U45" s="1365"/>
      <c r="V45" s="1365"/>
      <c r="W45" s="1365"/>
      <c r="X45" s="1365">
        <v>258220.80119819916</v>
      </c>
      <c r="Y45" s="1365">
        <v>389008.52866211545</v>
      </c>
      <c r="Z45" s="1365">
        <v>421428.00070921093</v>
      </c>
      <c r="AA45" s="1365"/>
      <c r="AB45" s="1365"/>
      <c r="AC45" s="1365"/>
      <c r="AD45" s="1365">
        <v>663855.23402618279</v>
      </c>
      <c r="AE45" s="1365">
        <v>573869.67781701777</v>
      </c>
      <c r="AF45" s="1365">
        <v>614974.56075970083</v>
      </c>
      <c r="AG45" s="1365"/>
      <c r="AH45" s="1365"/>
      <c r="AI45" s="1365"/>
      <c r="AJ45" s="1365">
        <v>976247.52019237552</v>
      </c>
      <c r="AK45" s="1365">
        <v>1361579.1748947778</v>
      </c>
      <c r="AL45" s="1365">
        <v>1402475.6841337895</v>
      </c>
      <c r="AM45" s="1365"/>
      <c r="AN45" s="1365"/>
      <c r="AO45" s="1365"/>
      <c r="AP45" s="1365">
        <v>2283519.5907287528</v>
      </c>
      <c r="AQ45" s="1365">
        <v>4388776.2345801899</v>
      </c>
      <c r="AR45" s="1365">
        <v>4411616.3675499819</v>
      </c>
      <c r="AS45" s="1365"/>
      <c r="AT45" s="1365"/>
      <c r="AU45" s="1365"/>
      <c r="AV45" s="1365">
        <v>7219359.7085753419</v>
      </c>
      <c r="AW45" s="1365"/>
      <c r="AX45" s="1365"/>
      <c r="AY45" s="1365"/>
      <c r="AZ45" s="1365"/>
      <c r="BA45" s="1365"/>
      <c r="BB45" s="1365"/>
      <c r="BC45" s="1365">
        <v>20087.323628000468</v>
      </c>
      <c r="BD45" s="1365">
        <v>18263.077224097317</v>
      </c>
      <c r="BE45" s="1365"/>
      <c r="BF45" s="1365"/>
      <c r="BG45" s="1365"/>
      <c r="BH45" s="1365">
        <v>30916.895896234091</v>
      </c>
      <c r="BI45" s="1365"/>
      <c r="BJ45" s="1365"/>
      <c r="BK45" s="1365"/>
      <c r="BL45" s="1365"/>
      <c r="BM45" s="1365"/>
      <c r="BN45" s="1365"/>
    </row>
    <row r="46" spans="1:66" x14ac:dyDescent="0.2">
      <c r="A46" s="1365">
        <v>1957</v>
      </c>
      <c r="B46" s="1365">
        <v>28310.96598342168</v>
      </c>
      <c r="C46" s="1365"/>
      <c r="D46" s="1365"/>
      <c r="E46" s="1365"/>
      <c r="F46" s="1365">
        <v>45564.887405328205</v>
      </c>
      <c r="G46" s="1365"/>
      <c r="H46" s="1365"/>
      <c r="I46" s="1365"/>
      <c r="J46" s="1365"/>
      <c r="K46" s="1365"/>
      <c r="L46" s="1365"/>
      <c r="M46" s="1365">
        <v>101638.16117578767</v>
      </c>
      <c r="N46" s="1365">
        <v>118439.39149582079</v>
      </c>
      <c r="O46" s="1365"/>
      <c r="P46" s="1365"/>
      <c r="Q46" s="1365"/>
      <c r="R46" s="1365">
        <v>176643.63010359768</v>
      </c>
      <c r="S46" s="1365">
        <v>150242.64234649122</v>
      </c>
      <c r="T46" s="1365">
        <v>169564.88684692408</v>
      </c>
      <c r="U46" s="1365"/>
      <c r="V46" s="1365"/>
      <c r="W46" s="1365"/>
      <c r="X46" s="1365">
        <v>258526.14218520178</v>
      </c>
      <c r="Y46" s="1365">
        <v>382566.29426280549</v>
      </c>
      <c r="Z46" s="1365">
        <v>415024.68829134566</v>
      </c>
      <c r="AA46" s="1365"/>
      <c r="AB46" s="1365"/>
      <c r="AC46" s="1365"/>
      <c r="AD46" s="1365">
        <v>653086.07860385545</v>
      </c>
      <c r="AE46" s="1365">
        <v>560142.88578563638</v>
      </c>
      <c r="AF46" s="1365">
        <v>601254.71415899182</v>
      </c>
      <c r="AG46" s="1365"/>
      <c r="AH46" s="1365"/>
      <c r="AI46" s="1365"/>
      <c r="AJ46" s="1365">
        <v>953495.23083172296</v>
      </c>
      <c r="AK46" s="1365">
        <v>1305919.3456467367</v>
      </c>
      <c r="AL46" s="1365">
        <v>1347586.9597775699</v>
      </c>
      <c r="AM46" s="1365"/>
      <c r="AN46" s="1365"/>
      <c r="AO46" s="1365"/>
      <c r="AP46" s="1365">
        <v>2193098.9727413729</v>
      </c>
      <c r="AQ46" s="1365">
        <v>4054199.3498548013</v>
      </c>
      <c r="AR46" s="1365">
        <v>4078148.9119938621</v>
      </c>
      <c r="AS46" s="1365"/>
      <c r="AT46" s="1365"/>
      <c r="AU46" s="1365"/>
      <c r="AV46" s="1365">
        <v>6677173.9207358398</v>
      </c>
      <c r="AW46" s="1365"/>
      <c r="AX46" s="1365"/>
      <c r="AY46" s="1365"/>
      <c r="AZ46" s="1365"/>
      <c r="BA46" s="1365"/>
      <c r="BB46" s="1365"/>
      <c r="BC46" s="1365">
        <v>20163.499850936569</v>
      </c>
      <c r="BD46" s="1365">
        <v>18296.696482044001</v>
      </c>
      <c r="BE46" s="1365"/>
      <c r="BF46" s="1365"/>
      <c r="BG46" s="1365"/>
      <c r="BH46" s="1365">
        <v>31000.582661076041</v>
      </c>
      <c r="BI46" s="1365"/>
      <c r="BJ46" s="1365"/>
      <c r="BK46" s="1365"/>
      <c r="BL46" s="1365"/>
      <c r="BM46" s="1365"/>
      <c r="BN46" s="1365"/>
    </row>
    <row r="47" spans="1:66" x14ac:dyDescent="0.2">
      <c r="A47" s="1365">
        <v>1958</v>
      </c>
      <c r="B47" s="1365">
        <v>27550.409399544093</v>
      </c>
      <c r="C47" s="1365"/>
      <c r="D47" s="1365"/>
      <c r="E47" s="1365"/>
      <c r="F47" s="1365">
        <v>44340.299616898796</v>
      </c>
      <c r="G47" s="1365"/>
      <c r="H47" s="1365"/>
      <c r="I47" s="1365"/>
      <c r="J47" s="1365"/>
      <c r="K47" s="1365"/>
      <c r="L47" s="1365"/>
      <c r="M47" s="1365">
        <v>98568.886229567725</v>
      </c>
      <c r="N47" s="1365">
        <v>114710.37679835572</v>
      </c>
      <c r="O47" s="1365"/>
      <c r="P47" s="1365"/>
      <c r="Q47" s="1365"/>
      <c r="R47" s="1365">
        <v>171442.92515916037</v>
      </c>
      <c r="S47" s="1365">
        <v>143170.41378417044</v>
      </c>
      <c r="T47" s="1365">
        <v>162043.62388325168</v>
      </c>
      <c r="U47" s="1365"/>
      <c r="V47" s="1365"/>
      <c r="W47" s="1365"/>
      <c r="X47" s="1365">
        <v>247076.38025972471</v>
      </c>
      <c r="Y47" s="1365">
        <v>348964.93650312501</v>
      </c>
      <c r="Z47" s="1365">
        <v>382007.72077398578</v>
      </c>
      <c r="AA47" s="1365"/>
      <c r="AB47" s="1365"/>
      <c r="AC47" s="1365"/>
      <c r="AD47" s="1365">
        <v>599492.73126617388</v>
      </c>
      <c r="AE47" s="1365">
        <v>503048.44548820291</v>
      </c>
      <c r="AF47" s="1365">
        <v>545771.51498080324</v>
      </c>
      <c r="AG47" s="1365"/>
      <c r="AH47" s="1365"/>
      <c r="AI47" s="1365"/>
      <c r="AJ47" s="1365">
        <v>862532.45573140914</v>
      </c>
      <c r="AK47" s="1365">
        <v>1134211.6965250517</v>
      </c>
      <c r="AL47" s="1365">
        <v>1179494.7108768269</v>
      </c>
      <c r="AM47" s="1365"/>
      <c r="AN47" s="1365"/>
      <c r="AO47" s="1365"/>
      <c r="AP47" s="1365">
        <v>1916957.6016892572</v>
      </c>
      <c r="AQ47" s="1365">
        <v>3454102.0659251176</v>
      </c>
      <c r="AR47" s="1365">
        <v>3480390.228531512</v>
      </c>
      <c r="AS47" s="1365"/>
      <c r="AT47" s="1365"/>
      <c r="AU47" s="1365"/>
      <c r="AV47" s="1365">
        <v>5707472.637965369</v>
      </c>
      <c r="AW47" s="1365"/>
      <c r="AX47" s="1365"/>
      <c r="AY47" s="1365"/>
      <c r="AZ47" s="1365"/>
      <c r="BA47" s="1365"/>
      <c r="BB47" s="1365"/>
      <c r="BC47" s="1365">
        <v>19659.467529541464</v>
      </c>
      <c r="BD47" s="1365">
        <v>17865.96857745391</v>
      </c>
      <c r="BE47" s="1365"/>
      <c r="BF47" s="1365"/>
      <c r="BG47" s="1365"/>
      <c r="BH47" s="1365">
        <v>30217.785667758624</v>
      </c>
      <c r="BI47" s="1365"/>
      <c r="BJ47" s="1365"/>
      <c r="BK47" s="1365"/>
      <c r="BL47" s="1365"/>
      <c r="BM47" s="1365"/>
      <c r="BN47" s="1365"/>
    </row>
    <row r="48" spans="1:66" x14ac:dyDescent="0.2">
      <c r="A48" s="1365">
        <v>1959</v>
      </c>
      <c r="B48" s="1365">
        <v>29182.197123530514</v>
      </c>
      <c r="C48" s="1365"/>
      <c r="D48" s="1365"/>
      <c r="E48" s="1365"/>
      <c r="F48" s="1365">
        <v>47202.258124457279</v>
      </c>
      <c r="G48" s="1365"/>
      <c r="H48" s="1365"/>
      <c r="I48" s="1365"/>
      <c r="J48" s="1365"/>
      <c r="K48" s="1365"/>
      <c r="L48" s="1365"/>
      <c r="M48" s="1365">
        <v>105491.50310644609</v>
      </c>
      <c r="N48" s="1365">
        <v>122153.30978853963</v>
      </c>
      <c r="O48" s="1365"/>
      <c r="P48" s="1365"/>
      <c r="Q48" s="1365"/>
      <c r="R48" s="1365">
        <v>183844.69196783425</v>
      </c>
      <c r="S48" s="1365">
        <v>154271.27662336722</v>
      </c>
      <c r="T48" s="1365">
        <v>173612.40422379892</v>
      </c>
      <c r="U48" s="1365"/>
      <c r="V48" s="1365"/>
      <c r="W48" s="1365"/>
      <c r="X48" s="1365">
        <v>266502.16704720876</v>
      </c>
      <c r="Y48" s="1365">
        <v>383969.94555374357</v>
      </c>
      <c r="Z48" s="1365">
        <v>415196.10951061588</v>
      </c>
      <c r="AA48" s="1365"/>
      <c r="AB48" s="1365"/>
      <c r="AC48" s="1365"/>
      <c r="AD48" s="1365">
        <v>658498.97430749424</v>
      </c>
      <c r="AE48" s="1365">
        <v>559942.79102910473</v>
      </c>
      <c r="AF48" s="1365">
        <v>598828.82782123401</v>
      </c>
      <c r="AG48" s="1365"/>
      <c r="AH48" s="1365"/>
      <c r="AI48" s="1365"/>
      <c r="AJ48" s="1365">
        <v>957045.38698206318</v>
      </c>
      <c r="AK48" s="1365">
        <v>1272693.6363049045</v>
      </c>
      <c r="AL48" s="1365">
        <v>1311128.5485534486</v>
      </c>
      <c r="AM48" s="1365"/>
      <c r="AN48" s="1365"/>
      <c r="AO48" s="1365"/>
      <c r="AP48" s="1365">
        <v>2151665.3203913583</v>
      </c>
      <c r="AQ48" s="1365">
        <v>3911348.678818821</v>
      </c>
      <c r="AR48" s="1365">
        <v>3934337.7790302807</v>
      </c>
      <c r="AS48" s="1365"/>
      <c r="AT48" s="1365"/>
      <c r="AU48" s="1365"/>
      <c r="AV48" s="1365">
        <v>6482528.2888300586</v>
      </c>
      <c r="AW48" s="1365"/>
      <c r="AX48" s="1365"/>
      <c r="AY48" s="1365"/>
      <c r="AZ48" s="1365"/>
      <c r="BA48" s="1365"/>
      <c r="BB48" s="1365"/>
      <c r="BC48" s="1365">
        <v>20703.385347650998</v>
      </c>
      <c r="BD48" s="1365">
        <v>18852.073494085053</v>
      </c>
      <c r="BE48" s="1365"/>
      <c r="BF48" s="1365"/>
      <c r="BG48" s="1365"/>
      <c r="BH48" s="1365">
        <v>32019.765475193173</v>
      </c>
      <c r="BI48" s="1365"/>
      <c r="BJ48" s="1365"/>
      <c r="BK48" s="1365"/>
      <c r="BL48" s="1365"/>
      <c r="BM48" s="1365"/>
      <c r="BN48" s="1365"/>
    </row>
    <row r="49" spans="1:66" x14ac:dyDescent="0.2">
      <c r="A49" s="1365">
        <v>1960</v>
      </c>
      <c r="B49" s="1365">
        <v>29718.181878932275</v>
      </c>
      <c r="C49" s="1365"/>
      <c r="D49" s="1365"/>
      <c r="E49" s="1365"/>
      <c r="F49" s="1365">
        <v>48165.254006183888</v>
      </c>
      <c r="G49" s="1365"/>
      <c r="H49" s="1365"/>
      <c r="I49" s="1365"/>
      <c r="J49" s="1365"/>
      <c r="K49" s="1365"/>
      <c r="L49" s="1365"/>
      <c r="M49" s="1365">
        <v>105996.03158519696</v>
      </c>
      <c r="N49" s="1365">
        <v>123175.0311501432</v>
      </c>
      <c r="O49" s="1365"/>
      <c r="P49" s="1365"/>
      <c r="Q49" s="1365"/>
      <c r="R49" s="1365">
        <v>185484.19663785302</v>
      </c>
      <c r="S49" s="1365">
        <v>152824.33505349135</v>
      </c>
      <c r="T49" s="1365">
        <v>172660.69514305241</v>
      </c>
      <c r="U49" s="1365"/>
      <c r="V49" s="1365"/>
      <c r="W49" s="1365"/>
      <c r="X49" s="1365">
        <v>265231.67915347364</v>
      </c>
      <c r="Y49" s="1365">
        <v>374998.66366351669</v>
      </c>
      <c r="Z49" s="1365">
        <v>406337.43635818141</v>
      </c>
      <c r="AA49" s="1365"/>
      <c r="AB49" s="1365"/>
      <c r="AC49" s="1365"/>
      <c r="AD49" s="1365">
        <v>645846.96650648094</v>
      </c>
      <c r="AE49" s="1365">
        <v>542539.19433709781</v>
      </c>
      <c r="AF49" s="1365">
        <v>581684.54464647733</v>
      </c>
      <c r="AG49" s="1365"/>
      <c r="AH49" s="1365"/>
      <c r="AI49" s="1365"/>
      <c r="AJ49" s="1365">
        <v>931761.37830560433</v>
      </c>
      <c r="AK49" s="1365">
        <v>1277791.1128719156</v>
      </c>
      <c r="AL49" s="1365">
        <v>1316963.9554915328</v>
      </c>
      <c r="AM49" s="1365"/>
      <c r="AN49" s="1365"/>
      <c r="AO49" s="1365"/>
      <c r="AP49" s="1365">
        <v>2165065.9650251521</v>
      </c>
      <c r="AQ49" s="1365">
        <v>4359881.7783111753</v>
      </c>
      <c r="AR49" s="1365">
        <v>4384391.1716881385</v>
      </c>
      <c r="AS49" s="1365"/>
      <c r="AT49" s="1365"/>
      <c r="AU49" s="1365"/>
      <c r="AV49" s="1365">
        <v>7224393.4018779276</v>
      </c>
      <c r="AW49" s="1365"/>
      <c r="AX49" s="1365"/>
      <c r="AY49" s="1365"/>
      <c r="AZ49" s="1365"/>
      <c r="BA49" s="1365"/>
      <c r="BB49" s="1365"/>
      <c r="BC49" s="1365">
        <v>21242.865244902863</v>
      </c>
      <c r="BD49" s="1365">
        <v>19334.087515464398</v>
      </c>
      <c r="BE49" s="1365"/>
      <c r="BF49" s="1365"/>
      <c r="BG49" s="1365"/>
      <c r="BH49" s="1365">
        <v>32907.593713776208</v>
      </c>
      <c r="BI49" s="1365"/>
      <c r="BJ49" s="1365"/>
      <c r="BK49" s="1365"/>
      <c r="BL49" s="1365"/>
      <c r="BM49" s="1365"/>
      <c r="BN49" s="1365"/>
    </row>
    <row r="50" spans="1:66" x14ac:dyDescent="0.2">
      <c r="A50" s="1365">
        <v>1961</v>
      </c>
      <c r="B50" s="1365">
        <v>30153.51318144122</v>
      </c>
      <c r="C50" s="1365"/>
      <c r="D50" s="1365"/>
      <c r="E50" s="1365"/>
      <c r="F50" s="1365">
        <v>48441.435255094999</v>
      </c>
      <c r="G50" s="1365"/>
      <c r="H50" s="1365"/>
      <c r="I50" s="1365"/>
      <c r="J50" s="1365"/>
      <c r="K50" s="1365"/>
      <c r="L50" s="1365"/>
      <c r="M50" s="1365">
        <v>108085.16004180996</v>
      </c>
      <c r="N50" s="1365">
        <v>125020.033288144</v>
      </c>
      <c r="O50" s="1365"/>
      <c r="P50" s="1365"/>
      <c r="Q50" s="1365"/>
      <c r="R50" s="1365">
        <v>187267.22721705525</v>
      </c>
      <c r="S50" s="1365">
        <v>155740.59996029286</v>
      </c>
      <c r="T50" s="1365">
        <v>175001.55480121417</v>
      </c>
      <c r="U50" s="1365"/>
      <c r="V50" s="1365"/>
      <c r="W50" s="1365"/>
      <c r="X50" s="1365">
        <v>267671.73119345098</v>
      </c>
      <c r="Y50" s="1365">
        <v>376832.12260011659</v>
      </c>
      <c r="Z50" s="1365">
        <v>408665.49190957524</v>
      </c>
      <c r="AA50" s="1365"/>
      <c r="AB50" s="1365"/>
      <c r="AC50" s="1365"/>
      <c r="AD50" s="1365">
        <v>643899.50999537378</v>
      </c>
      <c r="AE50" s="1365">
        <v>542419.05138561886</v>
      </c>
      <c r="AF50" s="1365">
        <v>582527.0938848519</v>
      </c>
      <c r="AG50" s="1365"/>
      <c r="AH50" s="1365"/>
      <c r="AI50" s="1365"/>
      <c r="AJ50" s="1365">
        <v>924541.79349712993</v>
      </c>
      <c r="AK50" s="1365">
        <v>1293034.796235661</v>
      </c>
      <c r="AL50" s="1365">
        <v>1333439.4702558306</v>
      </c>
      <c r="AM50" s="1365"/>
      <c r="AN50" s="1365"/>
      <c r="AO50" s="1365"/>
      <c r="AP50" s="1365">
        <v>2172541.8352136584</v>
      </c>
      <c r="AQ50" s="1365">
        <v>4498578.687301483</v>
      </c>
      <c r="AR50" s="1365">
        <v>4523713.8259600354</v>
      </c>
      <c r="AS50" s="1365"/>
      <c r="AT50" s="1365"/>
      <c r="AU50" s="1365"/>
      <c r="AV50" s="1365">
        <v>7385877.9233495072</v>
      </c>
      <c r="AW50" s="1365"/>
      <c r="AX50" s="1365"/>
      <c r="AY50" s="1365"/>
      <c r="AZ50" s="1365"/>
      <c r="BA50" s="1365"/>
      <c r="BB50" s="1365"/>
      <c r="BC50" s="1365">
        <v>21494.441308066915</v>
      </c>
      <c r="BD50" s="1365">
        <v>19612.788725140908</v>
      </c>
      <c r="BE50" s="1365"/>
      <c r="BF50" s="1365"/>
      <c r="BG50" s="1365"/>
      <c r="BH50" s="1365">
        <v>33016.347259321643</v>
      </c>
      <c r="BI50" s="1365"/>
      <c r="BJ50" s="1365"/>
      <c r="BK50" s="1365"/>
      <c r="BL50" s="1365"/>
      <c r="BM50" s="1365"/>
      <c r="BN50" s="1365"/>
    </row>
    <row r="51" spans="1:66" x14ac:dyDescent="0.2">
      <c r="A51" s="1365">
        <v>1962</v>
      </c>
      <c r="B51" s="1365">
        <v>31983.896866385305</v>
      </c>
      <c r="C51" s="1365">
        <v>33583.030699018898</v>
      </c>
      <c r="D51" s="1365">
        <v>46120.718875399762</v>
      </c>
      <c r="E51" s="1365">
        <v>18649.475508855321</v>
      </c>
      <c r="F51" s="1365">
        <v>49377.067422572742</v>
      </c>
      <c r="G51" s="1365">
        <v>52924.426499164387</v>
      </c>
      <c r="H51" s="1365">
        <v>59000.758689491253</v>
      </c>
      <c r="I51" s="1365">
        <v>52693.376722616529</v>
      </c>
      <c r="J51" s="1365">
        <v>77597.164068662343</v>
      </c>
      <c r="K51" s="1365">
        <v>35465.132138731089</v>
      </c>
      <c r="L51" s="1365">
        <v>86174.7258670671</v>
      </c>
      <c r="M51" s="1365">
        <v>116352.53299780193</v>
      </c>
      <c r="N51" s="1365">
        <v>133254.81449697798</v>
      </c>
      <c r="O51" s="1365">
        <v>109487.8979053716</v>
      </c>
      <c r="P51" s="1365">
        <v>159439.72180127699</v>
      </c>
      <c r="Q51" s="1365">
        <v>92728.379227290818</v>
      </c>
      <c r="R51" s="1365">
        <v>193096.57660581067</v>
      </c>
      <c r="S51" s="1365">
        <v>168082.79373281944</v>
      </c>
      <c r="T51" s="1365">
        <v>187134.17593475385</v>
      </c>
      <c r="U51" s="1365">
        <v>154496.54645304196</v>
      </c>
      <c r="V51" s="1365">
        <v>222619.68858362761</v>
      </c>
      <c r="W51" s="1365">
        <v>135737.17655303748</v>
      </c>
      <c r="X51" s="1365">
        <v>276752.29510233935</v>
      </c>
      <c r="Y51" s="1365">
        <v>409299.00883181766</v>
      </c>
      <c r="Z51" s="1365">
        <v>439388.87791200145</v>
      </c>
      <c r="AA51" s="1365">
        <v>357641.71118587017</v>
      </c>
      <c r="AB51" s="1365">
        <v>497175.53950112994</v>
      </c>
      <c r="AC51" s="1365">
        <v>355810.30961856304</v>
      </c>
      <c r="AD51" s="1365">
        <v>669018.86419558828</v>
      </c>
      <c r="AE51" s="1365">
        <v>593062.40338995343</v>
      </c>
      <c r="AF51" s="1365">
        <v>630229.50263331493</v>
      </c>
      <c r="AG51" s="1365">
        <v>506559.87719143584</v>
      </c>
      <c r="AH51" s="1365">
        <v>690944.66658982064</v>
      </c>
      <c r="AI51" s="1365">
        <v>540899.07998621592</v>
      </c>
      <c r="AJ51" s="1365">
        <v>966606.11812251725</v>
      </c>
      <c r="AK51" s="1365">
        <v>1399194.7829154024</v>
      </c>
      <c r="AL51" s="1365">
        <v>1434230.3964886216</v>
      </c>
      <c r="AM51" s="1365">
        <v>1132789.5379971929</v>
      </c>
      <c r="AN51" s="1365">
        <v>1477051.5050940893</v>
      </c>
      <c r="AO51" s="1365">
        <v>1374009.4023860644</v>
      </c>
      <c r="AP51" s="1365">
        <v>2252053.6203791988</v>
      </c>
      <c r="AQ51" s="1365">
        <v>4743200.8095301418</v>
      </c>
      <c r="AR51" s="1365">
        <v>4766048.5815597652</v>
      </c>
      <c r="AS51" s="1365">
        <v>3628287.9090875606</v>
      </c>
      <c r="AT51" s="1365">
        <v>4644223.5931347823</v>
      </c>
      <c r="AU51" s="1365">
        <v>4887530.9244198259</v>
      </c>
      <c r="AV51" s="1365">
        <v>7463183.8615840562</v>
      </c>
      <c r="AW51" s="1365">
        <v>11043.367233606226</v>
      </c>
      <c r="AX51" s="1365">
        <v>4967.0350432793612</v>
      </c>
      <c r="AY51" s="1365">
        <v>14472.684675421266</v>
      </c>
      <c r="AZ51" s="1365">
        <v>14644.273682137182</v>
      </c>
      <c r="BA51" s="1365">
        <v>1833.8188789795506</v>
      </c>
      <c r="BB51" s="1365">
        <v>12579.408978078389</v>
      </c>
      <c r="BC51" s="1365">
        <v>22609.603962894569</v>
      </c>
      <c r="BD51" s="1365">
        <v>20731.572685208339</v>
      </c>
      <c r="BE51" s="1365">
        <v>25149.156564979708</v>
      </c>
      <c r="BF51" s="1365">
        <v>33529.718550302292</v>
      </c>
      <c r="BG51" s="1365">
        <v>10418.486206806932</v>
      </c>
      <c r="BH51" s="1365">
        <v>33408.233068879628</v>
      </c>
      <c r="BI51" s="1365">
        <v>37067.399874504983</v>
      </c>
      <c r="BJ51" s="1365">
        <v>40437.244737619556</v>
      </c>
      <c r="BK51" s="1365">
        <v>38494.746426927748</v>
      </c>
      <c r="BL51" s="1365">
        <v>57136.524635508686</v>
      </c>
      <c r="BM51" s="1365">
        <v>21149.320366591157</v>
      </c>
      <c r="BN51" s="1365">
        <v>59444.26318238119</v>
      </c>
    </row>
    <row r="52" spans="1:66" x14ac:dyDescent="0.2">
      <c r="A52" s="1365">
        <v>1963</v>
      </c>
      <c r="B52" s="1365">
        <v>33060.700698829569</v>
      </c>
      <c r="C52" s="1365">
        <v>34755.881090659022</v>
      </c>
      <c r="D52" s="1365">
        <v>47786.206825313879</v>
      </c>
      <c r="E52" s="1365">
        <v>19396.213393623042</v>
      </c>
      <c r="F52" s="1365">
        <v>51027.401663451121</v>
      </c>
      <c r="G52" s="1365">
        <v>54613.999905075136</v>
      </c>
      <c r="H52" s="1365">
        <v>60888.302932852494</v>
      </c>
      <c r="I52" s="1365">
        <v>54421.532810070465</v>
      </c>
      <c r="J52" s="1365">
        <v>80211.073972779646</v>
      </c>
      <c r="K52" s="1365">
        <v>36881.572689886147</v>
      </c>
      <c r="L52" s="1365">
        <v>89012.036468122213</v>
      </c>
      <c r="M52" s="1365">
        <v>120616.95617233215</v>
      </c>
      <c r="N52" s="1365">
        <v>138004.13457905152</v>
      </c>
      <c r="O52" s="1365">
        <v>113397.94012984305</v>
      </c>
      <c r="P52" s="1365">
        <v>165642.41549238798</v>
      </c>
      <c r="Q52" s="1365">
        <v>96784.419924026966</v>
      </c>
      <c r="R52" s="1365">
        <v>199719.4452293654</v>
      </c>
      <c r="S52" s="1365">
        <v>174459.8124022902</v>
      </c>
      <c r="T52" s="1365">
        <v>193925.00753147612</v>
      </c>
      <c r="U52" s="1365">
        <v>160125.66888082933</v>
      </c>
      <c r="V52" s="1365">
        <v>231390.10491543432</v>
      </c>
      <c r="W52" s="1365">
        <v>141982.23478193866</v>
      </c>
      <c r="X52" s="1365">
        <v>286545.82954273303</v>
      </c>
      <c r="Y52" s="1365">
        <v>424923.11229254294</v>
      </c>
      <c r="Z52" s="1365">
        <v>456297.24336485862</v>
      </c>
      <c r="AA52" s="1365">
        <v>370027.94347764924</v>
      </c>
      <c r="AB52" s="1365">
        <v>519121.45246323419</v>
      </c>
      <c r="AC52" s="1365">
        <v>370454.84343053034</v>
      </c>
      <c r="AD52" s="1365">
        <v>694869.55384763493</v>
      </c>
      <c r="AE52" s="1365">
        <v>617357.92452666024</v>
      </c>
      <c r="AF52" s="1365">
        <v>655636.39560127479</v>
      </c>
      <c r="AG52" s="1365">
        <v>525013.70587001205</v>
      </c>
      <c r="AH52" s="1365">
        <v>723583.21606065822</v>
      </c>
      <c r="AI52" s="1365">
        <v>563955.34733083891</v>
      </c>
      <c r="AJ52" s="1365">
        <v>1005727.2685826273</v>
      </c>
      <c r="AK52" s="1365">
        <v>1471052.5517413013</v>
      </c>
      <c r="AL52" s="1365">
        <v>1506768.110071661</v>
      </c>
      <c r="AM52" s="1365">
        <v>1188027.6233212282</v>
      </c>
      <c r="AN52" s="1365">
        <v>1568873.1678744103</v>
      </c>
      <c r="AO52" s="1365">
        <v>1441575.4004941869</v>
      </c>
      <c r="AP52" s="1365">
        <v>2371586.0642944044</v>
      </c>
      <c r="AQ52" s="1365">
        <v>5088169.717972815</v>
      </c>
      <c r="AR52" s="1365">
        <v>5110288.3033968601</v>
      </c>
      <c r="AS52" s="1365">
        <v>3929039.2952809986</v>
      </c>
      <c r="AT52" s="1365">
        <v>5002297.311732145</v>
      </c>
      <c r="AU52" s="1365">
        <v>5269855.3330816375</v>
      </c>
      <c r="AV52" s="1365">
        <v>8043556.549475885</v>
      </c>
      <c r="AW52" s="1365">
        <v>11559.662730310141</v>
      </c>
      <c r="AX52" s="1365">
        <v>5258.9593598906959</v>
      </c>
      <c r="AY52" s="1365">
        <v>15090.229371247589</v>
      </c>
      <c r="AZ52" s="1365">
        <v>15361.339677848113</v>
      </c>
      <c r="BA52" s="1365">
        <v>1910.8540973599302</v>
      </c>
      <c r="BB52" s="1365">
        <v>13125.773442861277</v>
      </c>
      <c r="BC52" s="1365">
        <v>23332.227868440394</v>
      </c>
      <c r="BD52" s="1365">
        <v>21400.319156582682</v>
      </c>
      <c r="BE52" s="1365">
        <v>26017.874530749694</v>
      </c>
      <c r="BF52" s="1365">
        <v>34691.072528972312</v>
      </c>
      <c r="BG52" s="1365">
        <v>10797.523779133715</v>
      </c>
      <c r="BH52" s="1365">
        <v>34506.063489460641</v>
      </c>
      <c r="BI52" s="1365">
        <v>38267.665803794822</v>
      </c>
      <c r="BJ52" s="1365">
        <v>41779.066623838837</v>
      </c>
      <c r="BK52" s="1365">
        <v>39677.430980127319</v>
      </c>
      <c r="BL52" s="1365">
        <v>58853.238592877562</v>
      </c>
      <c r="BM52" s="1365">
        <v>21905.860881350942</v>
      </c>
      <c r="BN52" s="1365">
        <v>61714.04753597884</v>
      </c>
    </row>
    <row r="53" spans="1:66" x14ac:dyDescent="0.2">
      <c r="A53" s="1365">
        <v>1964</v>
      </c>
      <c r="B53" s="1365">
        <v>34418.284411511602</v>
      </c>
      <c r="C53" s="1365">
        <v>35928.731482299154</v>
      </c>
      <c r="D53" s="1365">
        <v>49451.694775227996</v>
      </c>
      <c r="E53" s="1365">
        <v>20142.951278390763</v>
      </c>
      <c r="F53" s="1365">
        <v>53314.276815916201</v>
      </c>
      <c r="G53" s="1365">
        <v>56760.610596009152</v>
      </c>
      <c r="H53" s="1365">
        <v>63285.685146521173</v>
      </c>
      <c r="I53" s="1365">
        <v>56149.6888975244</v>
      </c>
      <c r="J53" s="1365">
        <v>82824.983876896949</v>
      </c>
      <c r="K53" s="1365">
        <v>38298.013241041212</v>
      </c>
      <c r="L53" s="1365">
        <v>92956.415724188235</v>
      </c>
      <c r="M53" s="1365">
        <v>125931.32604770703</v>
      </c>
      <c r="N53" s="1365">
        <v>143944.87169237336</v>
      </c>
      <c r="O53" s="1365">
        <v>117307.98235431447</v>
      </c>
      <c r="P53" s="1365">
        <v>171845.10918349898</v>
      </c>
      <c r="Q53" s="1365">
        <v>100840.46062076313</v>
      </c>
      <c r="R53" s="1365">
        <v>208846.75106263522</v>
      </c>
      <c r="S53" s="1365">
        <v>182371.37497927947</v>
      </c>
      <c r="T53" s="1365">
        <v>202398.93978223376</v>
      </c>
      <c r="U53" s="1365">
        <v>165754.7913086167</v>
      </c>
      <c r="V53" s="1365">
        <v>240160.52124724106</v>
      </c>
      <c r="W53" s="1365">
        <v>148227.29301083984</v>
      </c>
      <c r="X53" s="1365">
        <v>299955.82243779977</v>
      </c>
      <c r="Y53" s="1365">
        <v>444291.82418588473</v>
      </c>
      <c r="Z53" s="1365">
        <v>477236.64464401995</v>
      </c>
      <c r="AA53" s="1365">
        <v>382414.17576942837</v>
      </c>
      <c r="AB53" s="1365">
        <v>541067.36542533839</v>
      </c>
      <c r="AC53" s="1365">
        <v>385099.37724249763</v>
      </c>
      <c r="AD53" s="1365">
        <v>729657.67296520225</v>
      </c>
      <c r="AE53" s="1365">
        <v>647215.32986296213</v>
      </c>
      <c r="AF53" s="1365">
        <v>686919.96246795543</v>
      </c>
      <c r="AG53" s="1365">
        <v>543467.53454858821</v>
      </c>
      <c r="AH53" s="1365">
        <v>756221.76553149568</v>
      </c>
      <c r="AI53" s="1365">
        <v>587011.61467546178</v>
      </c>
      <c r="AJ53" s="1365">
        <v>1057920.1296686395</v>
      </c>
      <c r="AK53" s="1365">
        <v>1557226.274402769</v>
      </c>
      <c r="AL53" s="1365">
        <v>1593888.3171144649</v>
      </c>
      <c r="AM53" s="1365">
        <v>1243265.7086452637</v>
      </c>
      <c r="AN53" s="1365">
        <v>1660694.8306547313</v>
      </c>
      <c r="AO53" s="1365">
        <v>1509141.3986023094</v>
      </c>
      <c r="AP53" s="1365">
        <v>2524118.0275083291</v>
      </c>
      <c r="AQ53" s="1365">
        <v>5489994.5671686884</v>
      </c>
      <c r="AR53" s="1365">
        <v>5511461.4827299369</v>
      </c>
      <c r="AS53" s="1365">
        <v>4229790.681474437</v>
      </c>
      <c r="AT53" s="1365">
        <v>5360371.0303295068</v>
      </c>
      <c r="AU53" s="1365">
        <v>5652179.7417434491</v>
      </c>
      <c r="AV53" s="1365">
        <v>8749802.6574722622</v>
      </c>
      <c r="AW53" s="1365">
        <v>12075.958227014058</v>
      </c>
      <c r="AX53" s="1365">
        <v>5550.8836765020296</v>
      </c>
      <c r="AY53" s="1365">
        <v>15707.774067073913</v>
      </c>
      <c r="AZ53" s="1365">
        <v>16078.405673559044</v>
      </c>
      <c r="BA53" s="1365">
        <v>1987.8893157403099</v>
      </c>
      <c r="BB53" s="1365">
        <v>13672.137907644164</v>
      </c>
      <c r="BC53" s="1365">
        <v>24250.16867415655</v>
      </c>
      <c r="BD53" s="1365">
        <v>22248.663602526962</v>
      </c>
      <c r="BE53" s="1365">
        <v>26886.592496519679</v>
      </c>
      <c r="BF53" s="1365">
        <v>35852.426507642333</v>
      </c>
      <c r="BG53" s="1365">
        <v>11176.561351460497</v>
      </c>
      <c r="BH53" s="1365">
        <v>36032.890788502977</v>
      </c>
      <c r="BI53" s="1365">
        <v>39467.931733084668</v>
      </c>
      <c r="BJ53" s="1365">
        <v>43120.888510058125</v>
      </c>
      <c r="BK53" s="1365">
        <v>40860.115533326891</v>
      </c>
      <c r="BL53" s="1365">
        <v>60569.952550246446</v>
      </c>
      <c r="BM53" s="1365">
        <v>22662.40139611073</v>
      </c>
      <c r="BN53" s="1365">
        <v>63983.831889576497</v>
      </c>
    </row>
    <row r="54" spans="1:66" x14ac:dyDescent="0.2">
      <c r="A54" s="1365">
        <v>1965</v>
      </c>
      <c r="B54" s="1365">
        <v>36196.989578561217</v>
      </c>
      <c r="C54" s="1365">
        <v>37791.499980913461</v>
      </c>
      <c r="D54" s="1365">
        <v>52010.317248051273</v>
      </c>
      <c r="E54" s="1365">
        <v>21089.835658581898</v>
      </c>
      <c r="F54" s="1365">
        <v>55903.968258671215</v>
      </c>
      <c r="G54" s="1365">
        <v>59356.943696348746</v>
      </c>
      <c r="H54" s="1365">
        <v>66327.99240524444</v>
      </c>
      <c r="I54" s="1365">
        <v>58696.995170690207</v>
      </c>
      <c r="J54" s="1365">
        <v>86633.580711821676</v>
      </c>
      <c r="K54" s="1365">
        <v>39983.533124740134</v>
      </c>
      <c r="L54" s="1365">
        <v>97168.779380066087</v>
      </c>
      <c r="M54" s="1365">
        <v>131218.38497962631</v>
      </c>
      <c r="N54" s="1365">
        <v>149991.48311850056</v>
      </c>
      <c r="O54" s="1365">
        <v>122309.85421644902</v>
      </c>
      <c r="P54" s="1365">
        <v>178902.21046033967</v>
      </c>
      <c r="Q54" s="1365">
        <v>104453.84604150301</v>
      </c>
      <c r="R54" s="1365">
        <v>217414.87091929387</v>
      </c>
      <c r="S54" s="1365">
        <v>190095.43832956837</v>
      </c>
      <c r="T54" s="1365">
        <v>211090.68413503608</v>
      </c>
      <c r="U54" s="1365">
        <v>172883.14775898444</v>
      </c>
      <c r="V54" s="1365">
        <v>250225.20540591865</v>
      </c>
      <c r="W54" s="1365">
        <v>153721.41218189138</v>
      </c>
      <c r="X54" s="1365">
        <v>312107.99974652694</v>
      </c>
      <c r="Y54" s="1365">
        <v>463903.80021185934</v>
      </c>
      <c r="Z54" s="1365">
        <v>497873.04662499874</v>
      </c>
      <c r="AA54" s="1365">
        <v>401900.67844179214</v>
      </c>
      <c r="AB54" s="1365">
        <v>564713.40495047811</v>
      </c>
      <c r="AC54" s="1365">
        <v>401352.08132345002</v>
      </c>
      <c r="AD54" s="1365">
        <v>760121.32167942787</v>
      </c>
      <c r="AE54" s="1365">
        <v>678209.89508390718</v>
      </c>
      <c r="AF54" s="1365">
        <v>718792.63383941562</v>
      </c>
      <c r="AG54" s="1365">
        <v>574655.16925472871</v>
      </c>
      <c r="AH54" s="1365">
        <v>792683.32322126476</v>
      </c>
      <c r="AI54" s="1365">
        <v>611144.28338288609</v>
      </c>
      <c r="AJ54" s="1365">
        <v>1104031.0957431018</v>
      </c>
      <c r="AK54" s="1365">
        <v>1641428.9825528539</v>
      </c>
      <c r="AL54" s="1365">
        <v>1679946.041566883</v>
      </c>
      <c r="AM54" s="1365">
        <v>1331753.0524305552</v>
      </c>
      <c r="AN54" s="1365">
        <v>1748098.414582063</v>
      </c>
      <c r="AO54" s="1365">
        <v>1585818.1577381</v>
      </c>
      <c r="AP54" s="1365">
        <v>2655617.1447676155</v>
      </c>
      <c r="AQ54" s="1365">
        <v>5807062.4465450114</v>
      </c>
      <c r="AR54" s="1365">
        <v>5832490.035085436</v>
      </c>
      <c r="AS54" s="1365">
        <v>4525780.7680426668</v>
      </c>
      <c r="AT54" s="1365">
        <v>5644887.1285690628</v>
      </c>
      <c r="AU54" s="1365">
        <v>5997189.3082490545</v>
      </c>
      <c r="AV54" s="1365">
        <v>9207924.0856751315</v>
      </c>
      <c r="AW54" s="1365">
        <v>13036.046014224261</v>
      </c>
      <c r="AX54" s="1365">
        <v>6068.9429156056631</v>
      </c>
      <c r="AY54" s="1365">
        <v>16886.004791136726</v>
      </c>
      <c r="AZ54" s="1365">
        <v>17387.053784280855</v>
      </c>
      <c r="BA54" s="1365">
        <v>2196.1381924236612</v>
      </c>
      <c r="BB54" s="1365">
        <v>14637.346436066011</v>
      </c>
      <c r="BC54" s="1365">
        <v>25639.056756220652</v>
      </c>
      <c r="BD54" s="1365">
        <v>23553.156963012407</v>
      </c>
      <c r="BE54" s="1365">
        <v>28400.571732520628</v>
      </c>
      <c r="BF54" s="1365">
        <v>37911.21800224144</v>
      </c>
      <c r="BG54" s="1365">
        <v>11827.16783825733</v>
      </c>
      <c r="BH54" s="1365">
        <v>37958.312407490914</v>
      </c>
      <c r="BI54" s="1365">
        <v>41331.719998365181</v>
      </c>
      <c r="BJ54" s="1365">
        <v>45355.531982460641</v>
      </c>
      <c r="BK54" s="1365">
        <v>42793.78040925051</v>
      </c>
      <c r="BL54" s="1365">
        <v>63566.423274692177</v>
      </c>
      <c r="BM54" s="1365">
        <v>23865.954895549414</v>
      </c>
      <c r="BN54" s="1365">
        <v>67036.805071659415</v>
      </c>
    </row>
    <row r="55" spans="1:66" x14ac:dyDescent="0.2">
      <c r="A55" s="1365">
        <v>1966</v>
      </c>
      <c r="B55" s="1365">
        <v>37880.698200914419</v>
      </c>
      <c r="C55" s="1365">
        <v>39654.268479527775</v>
      </c>
      <c r="D55" s="1365">
        <v>54568.939720874543</v>
      </c>
      <c r="E55" s="1365">
        <v>22036.720038773034</v>
      </c>
      <c r="F55" s="1365">
        <v>58375.113406556993</v>
      </c>
      <c r="G55" s="1365">
        <v>61765.262600394373</v>
      </c>
      <c r="H55" s="1365">
        <v>69174.394247119533</v>
      </c>
      <c r="I55" s="1365">
        <v>61244.30144385602</v>
      </c>
      <c r="J55" s="1365">
        <v>90442.177546746418</v>
      </c>
      <c r="K55" s="1365">
        <v>41669.053008439056</v>
      </c>
      <c r="L55" s="1365">
        <v>101147.67184862614</v>
      </c>
      <c r="M55" s="1365">
        <v>136044.27994738906</v>
      </c>
      <c r="N55" s="1365">
        <v>155511.26941614508</v>
      </c>
      <c r="O55" s="1365">
        <v>127311.72607858358</v>
      </c>
      <c r="P55" s="1365">
        <v>185959.3117371804</v>
      </c>
      <c r="Q55" s="1365">
        <v>108067.23146224288</v>
      </c>
      <c r="R55" s="1365">
        <v>225379.24622816136</v>
      </c>
      <c r="S55" s="1365">
        <v>197157.92706286701</v>
      </c>
      <c r="T55" s="1365">
        <v>219059.31331054945</v>
      </c>
      <c r="U55" s="1365">
        <v>180011.50420935219</v>
      </c>
      <c r="V55" s="1365">
        <v>260289.8895645962</v>
      </c>
      <c r="W55" s="1365">
        <v>159215.5313529429</v>
      </c>
      <c r="X55" s="1365">
        <v>323379.45543538948</v>
      </c>
      <c r="Y55" s="1365">
        <v>481977.98122740013</v>
      </c>
      <c r="Z55" s="1365">
        <v>516817.63707283238</v>
      </c>
      <c r="AA55" s="1365">
        <v>421387.18111415592</v>
      </c>
      <c r="AB55" s="1365">
        <v>588359.44447561796</v>
      </c>
      <c r="AC55" s="1365">
        <v>417604.78540440241</v>
      </c>
      <c r="AD55" s="1365">
        <v>788522.38994327688</v>
      </c>
      <c r="AE55" s="1365">
        <v>707189.91045328055</v>
      </c>
      <c r="AF55" s="1365">
        <v>748431.96988095879</v>
      </c>
      <c r="AG55" s="1365">
        <v>605842.80396086921</v>
      </c>
      <c r="AH55" s="1365">
        <v>829144.88091103383</v>
      </c>
      <c r="AI55" s="1365">
        <v>635276.95209031028</v>
      </c>
      <c r="AJ55" s="1365">
        <v>1147323.2564462693</v>
      </c>
      <c r="AK55" s="1365">
        <v>1721680.3473883055</v>
      </c>
      <c r="AL55" s="1365">
        <v>1761947.5451370873</v>
      </c>
      <c r="AM55" s="1365">
        <v>1420240.396215847</v>
      </c>
      <c r="AN55" s="1365">
        <v>1835501.9985093945</v>
      </c>
      <c r="AO55" s="1365">
        <v>1662494.9168738907</v>
      </c>
      <c r="AP55" s="1365">
        <v>2782289.9420776265</v>
      </c>
      <c r="AQ55" s="1365">
        <v>6112080.1726971539</v>
      </c>
      <c r="AR55" s="1365">
        <v>6141674.4399432987</v>
      </c>
      <c r="AS55" s="1365">
        <v>4821770.8546108957</v>
      </c>
      <c r="AT55" s="1365">
        <v>5929403.2268086188</v>
      </c>
      <c r="AU55" s="1365">
        <v>6342198.8747546589</v>
      </c>
      <c r="AV55" s="1365">
        <v>9649516.9621954802</v>
      </c>
      <c r="AW55" s="1365">
        <v>13996.133801434464</v>
      </c>
      <c r="AX55" s="1365">
        <v>6587.0021547092965</v>
      </c>
      <c r="AY55" s="1365">
        <v>18064.23551519954</v>
      </c>
      <c r="AZ55" s="1365">
        <v>18695.701895002669</v>
      </c>
      <c r="BA55" s="1365">
        <v>2404.3870691070128</v>
      </c>
      <c r="BB55" s="1365">
        <v>15602.554964487856</v>
      </c>
      <c r="BC55" s="1365">
        <v>26973.633562417235</v>
      </c>
      <c r="BD55" s="1365">
        <v>24810.634732555453</v>
      </c>
      <c r="BE55" s="1365">
        <v>29914.550968521573</v>
      </c>
      <c r="BF55" s="1365">
        <v>39970.009496840554</v>
      </c>
      <c r="BG55" s="1365">
        <v>12477.774325054163</v>
      </c>
      <c r="BH55" s="1365">
        <v>39819.098648600964</v>
      </c>
      <c r="BI55" s="1365">
        <v>43195.508263645694</v>
      </c>
      <c r="BJ55" s="1365">
        <v>47590.175454863158</v>
      </c>
      <c r="BK55" s="1365">
        <v>44727.445285174123</v>
      </c>
      <c r="BL55" s="1365">
        <v>66562.893999137901</v>
      </c>
      <c r="BM55" s="1365">
        <v>25069.508394988097</v>
      </c>
      <c r="BN55" s="1365">
        <v>70089.778253742334</v>
      </c>
    </row>
    <row r="56" spans="1:66" x14ac:dyDescent="0.2">
      <c r="A56" s="1365">
        <v>1967</v>
      </c>
      <c r="B56" s="1365">
        <v>38408.645875456219</v>
      </c>
      <c r="C56" s="1365">
        <v>40422.664293203488</v>
      </c>
      <c r="D56" s="1365">
        <v>54468.006068939212</v>
      </c>
      <c r="E56" s="1365">
        <v>23089.090355635009</v>
      </c>
      <c r="F56" s="1365">
        <v>60211.310240368359</v>
      </c>
      <c r="G56" s="1365">
        <v>62300.862600465618</v>
      </c>
      <c r="H56" s="1365">
        <v>69580.382859709542</v>
      </c>
      <c r="I56" s="1365">
        <v>62144.914111978695</v>
      </c>
      <c r="J56" s="1365">
        <v>90134.243948261472</v>
      </c>
      <c r="K56" s="1365">
        <v>43316.706914080874</v>
      </c>
      <c r="L56" s="1365">
        <v>103363.44919597769</v>
      </c>
      <c r="M56" s="1365">
        <v>136311.83015928531</v>
      </c>
      <c r="N56" s="1365">
        <v>155840.98837181422</v>
      </c>
      <c r="O56" s="1365">
        <v>128620.73735981456</v>
      </c>
      <c r="P56" s="1365">
        <v>186010.68329689137</v>
      </c>
      <c r="Q56" s="1365">
        <v>109679.88859133613</v>
      </c>
      <c r="R56" s="1365">
        <v>229101.49407542715</v>
      </c>
      <c r="S56" s="1365">
        <v>196837.94118537719</v>
      </c>
      <c r="T56" s="1365">
        <v>219482.2444032788</v>
      </c>
      <c r="U56" s="1365">
        <v>181365.13279646932</v>
      </c>
      <c r="V56" s="1365">
        <v>260158.21000620149</v>
      </c>
      <c r="W56" s="1365">
        <v>160610.34522247815</v>
      </c>
      <c r="X56" s="1365">
        <v>327995.60662784154</v>
      </c>
      <c r="Y56" s="1365">
        <v>477738.71322856151</v>
      </c>
      <c r="Z56" s="1365">
        <v>514777.17056732863</v>
      </c>
      <c r="AA56" s="1365">
        <v>418650.73244039487</v>
      </c>
      <c r="AB56" s="1365">
        <v>582876.5365184379</v>
      </c>
      <c r="AC56" s="1365">
        <v>419014.83765998093</v>
      </c>
      <c r="AD56" s="1365">
        <v>792012.08576924598</v>
      </c>
      <c r="AE56" s="1365">
        <v>695907.42094673577</v>
      </c>
      <c r="AF56" s="1365">
        <v>741717.05969955761</v>
      </c>
      <c r="AG56" s="1365">
        <v>596459.3981294859</v>
      </c>
      <c r="AH56" s="1365">
        <v>815218.39183900075</v>
      </c>
      <c r="AI56" s="1365">
        <v>636403.19771101791</v>
      </c>
      <c r="AJ56" s="1365">
        <v>1145622.5610724732</v>
      </c>
      <c r="AK56" s="1365">
        <v>1658840.7851483738</v>
      </c>
      <c r="AL56" s="1365">
        <v>1703956.8273336792</v>
      </c>
      <c r="AM56" s="1365">
        <v>1363074.2893463983</v>
      </c>
      <c r="AN56" s="1365">
        <v>1766122.7814298011</v>
      </c>
      <c r="AO56" s="1365">
        <v>1626840.0409759236</v>
      </c>
      <c r="AP56" s="1365">
        <v>2709814.7395899249</v>
      </c>
      <c r="AQ56" s="1365">
        <v>5677813.6954435371</v>
      </c>
      <c r="AR56" s="1365">
        <v>5710669.3004592741</v>
      </c>
      <c r="AS56" s="1365">
        <v>4522563.4346534815</v>
      </c>
      <c r="AT56" s="1365">
        <v>5551438.3163080467</v>
      </c>
      <c r="AU56" s="1365">
        <v>5894091.8582552215</v>
      </c>
      <c r="AV56" s="1365">
        <v>9069494.0441850815</v>
      </c>
      <c r="AW56" s="1365">
        <v>14516.429150446815</v>
      </c>
      <c r="AX56" s="1365">
        <v>7236.9088912028919</v>
      </c>
      <c r="AY56" s="1365">
        <v>18700.414474428275</v>
      </c>
      <c r="AZ56" s="1365">
        <v>18801.768189616956</v>
      </c>
      <c r="BA56" s="1365">
        <v>2861.4737971891468</v>
      </c>
      <c r="BB56" s="1365">
        <v>17059.171284759032</v>
      </c>
      <c r="BC56" s="1365">
        <v>27530.514288364091</v>
      </c>
      <c r="BD56" s="1365">
        <v>25360.607820305322</v>
      </c>
      <c r="BE56" s="1365">
        <v>30622.878396913366</v>
      </c>
      <c r="BF56" s="1365">
        <v>39852.153043611201</v>
      </c>
      <c r="BG56" s="1365">
        <v>13467.890551668219</v>
      </c>
      <c r="BH56" s="1365">
        <v>41445.734258695171</v>
      </c>
      <c r="BI56" s="1365">
        <v>43798.120710760697</v>
      </c>
      <c r="BJ56" s="1365">
        <v>48015.23148168336</v>
      </c>
      <c r="BK56" s="1365">
        <v>45525.958300019716</v>
      </c>
      <c r="BL56" s="1365">
        <v>66165.134111104009</v>
      </c>
      <c r="BM56" s="1365">
        <v>26725.911494767061</v>
      </c>
      <c r="BN56" s="1365">
        <v>71928.93797611534</v>
      </c>
    </row>
    <row r="57" spans="1:66" x14ac:dyDescent="0.2">
      <c r="A57" s="1365">
        <v>1968</v>
      </c>
      <c r="B57" s="1365">
        <v>39531.212749922903</v>
      </c>
      <c r="C57" s="1365">
        <v>41517.248302438544</v>
      </c>
      <c r="D57" s="1365">
        <v>55752.583499765344</v>
      </c>
      <c r="E57" s="1365">
        <v>23848.226567388188</v>
      </c>
      <c r="F57" s="1365">
        <v>61553.148636915517</v>
      </c>
      <c r="G57" s="1365">
        <v>63992.099851790197</v>
      </c>
      <c r="H57" s="1365">
        <v>71403.692704658766</v>
      </c>
      <c r="I57" s="1365">
        <v>63774.177729304327</v>
      </c>
      <c r="J57" s="1365">
        <v>92252.197129181935</v>
      </c>
      <c r="K57" s="1365">
        <v>44638.624655102969</v>
      </c>
      <c r="L57" s="1365">
        <v>105414.35209873223</v>
      </c>
      <c r="M57" s="1365">
        <v>138970.53219401769</v>
      </c>
      <c r="N57" s="1365">
        <v>159313.06591715923</v>
      </c>
      <c r="O57" s="1365">
        <v>131199.29983841948</v>
      </c>
      <c r="P57" s="1365">
        <v>189963.41643179522</v>
      </c>
      <c r="Q57" s="1365">
        <v>111586.112092639</v>
      </c>
      <c r="R57" s="1365">
        <v>232310.71474506924</v>
      </c>
      <c r="S57" s="1365">
        <v>199884.51381024526</v>
      </c>
      <c r="T57" s="1365">
        <v>223540.00965250965</v>
      </c>
      <c r="U57" s="1365">
        <v>184301.19930713039</v>
      </c>
      <c r="V57" s="1365">
        <v>265051.84491539065</v>
      </c>
      <c r="W57" s="1365">
        <v>162489.16770645764</v>
      </c>
      <c r="X57" s="1365">
        <v>331446.47772088571</v>
      </c>
      <c r="Y57" s="1365">
        <v>482890.19559026993</v>
      </c>
      <c r="Z57" s="1365">
        <v>521457.14041460428</v>
      </c>
      <c r="AA57" s="1365">
        <v>422913.3448516354</v>
      </c>
      <c r="AB57" s="1365">
        <v>590873.92545942357</v>
      </c>
      <c r="AC57" s="1365">
        <v>419679.10510738409</v>
      </c>
      <c r="AD57" s="1365">
        <v>795578.82151516643</v>
      </c>
      <c r="AE57" s="1365">
        <v>702324.49811956077</v>
      </c>
      <c r="AF57" s="1365">
        <v>749947.4749037443</v>
      </c>
      <c r="AG57" s="1365">
        <v>601847.60775349592</v>
      </c>
      <c r="AH57" s="1365">
        <v>825169.19811205787</v>
      </c>
      <c r="AI57" s="1365">
        <v>637230.84750957787</v>
      </c>
      <c r="AJ57" s="1365">
        <v>1150647.900787713</v>
      </c>
      <c r="AK57" s="1365">
        <v>1668988.6372294843</v>
      </c>
      <c r="AL57" s="1365">
        <v>1716691.3839143559</v>
      </c>
      <c r="AM57" s="1365">
        <v>1372908.8139672026</v>
      </c>
      <c r="AN57" s="1365">
        <v>1780932.7182687754</v>
      </c>
      <c r="AO57" s="1365">
        <v>1630602.1531340603</v>
      </c>
      <c r="AP57" s="1365">
        <v>2704610.2105652709</v>
      </c>
      <c r="AQ57" s="1365">
        <v>5686726.7108676657</v>
      </c>
      <c r="AR57" s="1365">
        <v>5720077.7094563581</v>
      </c>
      <c r="AS57" s="1365">
        <v>4536746.3294125581</v>
      </c>
      <c r="AT57" s="1365">
        <v>5594886.4320561104</v>
      </c>
      <c r="AU57" s="1365">
        <v>5849585.2779540457</v>
      </c>
      <c r="AV57" s="1365">
        <v>9007052.5783715807</v>
      </c>
      <c r="AW57" s="1365">
        <v>15070.325648055612</v>
      </c>
      <c r="AX57" s="1365">
        <v>7658.7327951870357</v>
      </c>
      <c r="AY57" s="1365">
        <v>19260.318875572761</v>
      </c>
      <c r="AZ57" s="1365">
        <v>19252.969870348752</v>
      </c>
      <c r="BA57" s="1365">
        <v>3057.8284796734079</v>
      </c>
      <c r="BB57" s="1365">
        <v>17691.945175098805</v>
      </c>
      <c r="BC57" s="1365">
        <v>28482.399478356823</v>
      </c>
      <c r="BD57" s="1365">
        <v>26222.11795356332</v>
      </c>
      <c r="BE57" s="1365">
        <v>31552.575909551775</v>
      </c>
      <c r="BF57" s="1365">
        <v>40840.268729539806</v>
      </c>
      <c r="BG57" s="1365">
        <v>14099.572620138097</v>
      </c>
      <c r="BH57" s="1365">
        <v>42580.08573600954</v>
      </c>
      <c r="BI57" s="1365">
        <v>45247.491766233332</v>
      </c>
      <c r="BJ57" s="1365">
        <v>49426.349401533676</v>
      </c>
      <c r="BK57" s="1365">
        <v>46917.897202025539</v>
      </c>
      <c r="BL57" s="1365">
        <v>67824.392303528628</v>
      </c>
      <c r="BM57" s="1365">
        <v>27901.752795718963</v>
      </c>
      <c r="BN57" s="1365">
        <v>73690.261437147958</v>
      </c>
    </row>
    <row r="58" spans="1:66" x14ac:dyDescent="0.2">
      <c r="A58" s="1365">
        <v>1969</v>
      </c>
      <c r="B58" s="1365">
        <v>40056.205320358342</v>
      </c>
      <c r="C58" s="1365">
        <v>42301.311707781941</v>
      </c>
      <c r="D58" s="1365">
        <v>56970.598679991199</v>
      </c>
      <c r="E58" s="1365">
        <v>23859.815597515651</v>
      </c>
      <c r="F58" s="1365">
        <v>62629.020121922505</v>
      </c>
      <c r="G58" s="1365">
        <v>64616.023746871288</v>
      </c>
      <c r="H58" s="1365">
        <v>72151.776861743012</v>
      </c>
      <c r="I58" s="1365">
        <v>64808.106293274104</v>
      </c>
      <c r="J58" s="1365">
        <v>94088.07288263271</v>
      </c>
      <c r="K58" s="1365">
        <v>44508.021875040125</v>
      </c>
      <c r="L58" s="1365">
        <v>106935.51938073439</v>
      </c>
      <c r="M58" s="1365">
        <v>137261.64319508628</v>
      </c>
      <c r="N58" s="1365">
        <v>158729.03989545387</v>
      </c>
      <c r="O58" s="1365">
        <v>130930.27900942393</v>
      </c>
      <c r="P58" s="1365">
        <v>191343.80584453998</v>
      </c>
      <c r="Q58" s="1365">
        <v>108466.4873416023</v>
      </c>
      <c r="R58" s="1365">
        <v>231224.96696633159</v>
      </c>
      <c r="S58" s="1365">
        <v>194802.96801013939</v>
      </c>
      <c r="T58" s="1365">
        <v>220090.27309871223</v>
      </c>
      <c r="U58" s="1365">
        <v>181834.37484486323</v>
      </c>
      <c r="V58" s="1365">
        <v>264152.24098171148</v>
      </c>
      <c r="W58" s="1365">
        <v>155465.28367555951</v>
      </c>
      <c r="X58" s="1365">
        <v>325716.76401942904</v>
      </c>
      <c r="Y58" s="1365">
        <v>459033.84552094393</v>
      </c>
      <c r="Z58" s="1365">
        <v>500512.00756579998</v>
      </c>
      <c r="AA58" s="1365">
        <v>408023.37693114817</v>
      </c>
      <c r="AB58" s="1365">
        <v>575987.65449193702</v>
      </c>
      <c r="AC58" s="1365">
        <v>388432.07164553594</v>
      </c>
      <c r="AD58" s="1365">
        <v>762668.61899649096</v>
      </c>
      <c r="AE58" s="1365">
        <v>660782.77414022153</v>
      </c>
      <c r="AF58" s="1365">
        <v>711937.95116059342</v>
      </c>
      <c r="AG58" s="1365">
        <v>574701.44207650353</v>
      </c>
      <c r="AH58" s="1365">
        <v>795954.65599796595</v>
      </c>
      <c r="AI58" s="1365">
        <v>585879.18219072162</v>
      </c>
      <c r="AJ58" s="1365">
        <v>1092771.1848091201</v>
      </c>
      <c r="AK58" s="1365">
        <v>1543820.3544215432</v>
      </c>
      <c r="AL58" s="1365">
        <v>1601468.9379807336</v>
      </c>
      <c r="AM58" s="1365">
        <v>1279408.6105776471</v>
      </c>
      <c r="AN58" s="1365">
        <v>1683752.2066813121</v>
      </c>
      <c r="AO58" s="1365">
        <v>1487553.8551835995</v>
      </c>
      <c r="AP58" s="1365">
        <v>2516724.1043667616</v>
      </c>
      <c r="AQ58" s="1365">
        <v>5299763.7999728872</v>
      </c>
      <c r="AR58" s="1365">
        <v>5338642.6360736312</v>
      </c>
      <c r="AS58" s="1365">
        <v>4231234.4582058135</v>
      </c>
      <c r="AT58" s="1365">
        <v>5245995.2138486747</v>
      </c>
      <c r="AU58" s="1365">
        <v>5431476.6073502973</v>
      </c>
      <c r="AV58" s="1365">
        <v>8465325.0497618653</v>
      </c>
      <c r="AW58" s="1365">
        <v>15496.386893845391</v>
      </c>
      <c r="AX58" s="1365">
        <v>7960.633778973669</v>
      </c>
      <c r="AY58" s="1365">
        <v>19794.517122289777</v>
      </c>
      <c r="AZ58" s="1365">
        <v>19853.124477349673</v>
      </c>
      <c r="BA58" s="1365">
        <v>3211.6093199911793</v>
      </c>
      <c r="BB58" s="1365">
        <v>18322.520863110611</v>
      </c>
      <c r="BC58" s="1365">
        <v>29255.601112055239</v>
      </c>
      <c r="BD58" s="1365">
        <v>26870.334812014393</v>
      </c>
      <c r="BE58" s="1365">
        <v>32453.648674266169</v>
      </c>
      <c r="BF58" s="1365">
        <v>42040.242328374661</v>
      </c>
      <c r="BG58" s="1365">
        <v>14459.074292617132</v>
      </c>
      <c r="BH58" s="1365">
        <v>43896.137139210376</v>
      </c>
      <c r="BI58" s="1365">
        <v>46454.618884817544</v>
      </c>
      <c r="BJ58" s="1365">
        <v>50507.461103315305</v>
      </c>
      <c r="BK58" s="1365">
        <v>48277.563114236655</v>
      </c>
      <c r="BL58" s="1365">
        <v>69774.139642155904</v>
      </c>
      <c r="BM58" s="1365">
        <v>28518.405508399566</v>
      </c>
      <c r="BN58" s="1365">
        <v>75863.157484335068</v>
      </c>
    </row>
    <row r="59" spans="1:66" x14ac:dyDescent="0.2">
      <c r="A59" s="1365">
        <v>1970</v>
      </c>
      <c r="B59" s="1365">
        <v>39080.214419161479</v>
      </c>
      <c r="C59" s="1365">
        <v>41418.169187070474</v>
      </c>
      <c r="D59" s="1365">
        <v>55659.618095090271</v>
      </c>
      <c r="E59" s="1365">
        <v>22987.37645408119</v>
      </c>
      <c r="F59" s="1365">
        <v>60663.380032199268</v>
      </c>
      <c r="G59" s="1365">
        <v>63308.077249446564</v>
      </c>
      <c r="H59" s="1365">
        <v>70533.85747762445</v>
      </c>
      <c r="I59" s="1365">
        <v>63750.61376060504</v>
      </c>
      <c r="J59" s="1365">
        <v>92279.619466932621</v>
      </c>
      <c r="K59" s="1365">
        <v>42975.988366163336</v>
      </c>
      <c r="L59" s="1365">
        <v>104049.70875186066</v>
      </c>
      <c r="M59" s="1365">
        <v>132703.78964597476</v>
      </c>
      <c r="N59" s="1365">
        <v>154035.05860259861</v>
      </c>
      <c r="O59" s="1365">
        <v>127352.61133498677</v>
      </c>
      <c r="P59" s="1365">
        <v>186698.23430963099</v>
      </c>
      <c r="Q59" s="1365">
        <v>103215.27438640436</v>
      </c>
      <c r="R59" s="1365">
        <v>223276.34227168464</v>
      </c>
      <c r="S59" s="1365">
        <v>186301.18224797409</v>
      </c>
      <c r="T59" s="1365">
        <v>211790.90307326359</v>
      </c>
      <c r="U59" s="1365">
        <v>175243.36995261387</v>
      </c>
      <c r="V59" s="1365">
        <v>255946.77232687557</v>
      </c>
      <c r="W59" s="1365">
        <v>145601.96912015218</v>
      </c>
      <c r="X59" s="1365">
        <v>311331.60582989646</v>
      </c>
      <c r="Y59" s="1365">
        <v>427076.63643603353</v>
      </c>
      <c r="Z59" s="1365">
        <v>470145.28078629699</v>
      </c>
      <c r="AA59" s="1365">
        <v>382957.30026084115</v>
      </c>
      <c r="AB59" s="1365">
        <v>546476.78022416227</v>
      </c>
      <c r="AC59" s="1365">
        <v>351808.94680101692</v>
      </c>
      <c r="AD59" s="1365">
        <v>709288.99251684337</v>
      </c>
      <c r="AE59" s="1365">
        <v>607807.25598041923</v>
      </c>
      <c r="AF59" s="1365">
        <v>662371.53711843782</v>
      </c>
      <c r="AG59" s="1365">
        <v>533076.18177129712</v>
      </c>
      <c r="AH59" s="1365">
        <v>747257.31622540799</v>
      </c>
      <c r="AI59" s="1365">
        <v>526205.03621409636</v>
      </c>
      <c r="AJ59" s="1365">
        <v>1005032.552546719</v>
      </c>
      <c r="AK59" s="1365">
        <v>1387360.7127642913</v>
      </c>
      <c r="AL59" s="1365">
        <v>1452617.806647442</v>
      </c>
      <c r="AM59" s="1365">
        <v>1156887.913863125</v>
      </c>
      <c r="AN59" s="1365">
        <v>1540272.0953883482</v>
      </c>
      <c r="AO59" s="1365">
        <v>1318852.489088964</v>
      </c>
      <c r="AP59" s="1365">
        <v>2258682.7693537413</v>
      </c>
      <c r="AQ59" s="1365">
        <v>4685561.5001802705</v>
      </c>
      <c r="AR59" s="1365">
        <v>4729819.3966416437</v>
      </c>
      <c r="AS59" s="1365">
        <v>3751854.6804182688</v>
      </c>
      <c r="AT59" s="1365">
        <v>4656408.2097162902</v>
      </c>
      <c r="AU59" s="1365">
        <v>4775293.8120542401</v>
      </c>
      <c r="AV59" s="1365">
        <v>7455436.6637656838</v>
      </c>
      <c r="AW59" s="1365">
        <v>14852.351588876403</v>
      </c>
      <c r="AX59" s="1365">
        <v>7626.5713606985128</v>
      </c>
      <c r="AY59" s="1365">
        <v>19085.724613535909</v>
      </c>
      <c r="AZ59" s="1365">
        <v>19039.616723247931</v>
      </c>
      <c r="BA59" s="1365">
        <v>2998.7645419990417</v>
      </c>
      <c r="BB59" s="1365">
        <v>17277.051312537871</v>
      </c>
      <c r="BC59" s="1365">
        <v>28677.594949515562</v>
      </c>
      <c r="BD59" s="1365">
        <v>26307.453954335131</v>
      </c>
      <c r="BE59" s="1365">
        <v>31869.897837302004</v>
      </c>
      <c r="BF59" s="1365">
        <v>41099.7718490302</v>
      </c>
      <c r="BG59" s="1365">
        <v>14073.165572711949</v>
      </c>
      <c r="BH59" s="1365">
        <v>42595.273116700882</v>
      </c>
      <c r="BI59" s="1365">
        <v>45959.149150314486</v>
      </c>
      <c r="BJ59" s="1365">
        <v>49658.557196380891</v>
      </c>
      <c r="BK59" s="1365">
        <v>47850.114367009628</v>
      </c>
      <c r="BL59" s="1365">
        <v>68674.965756258025</v>
      </c>
      <c r="BM59" s="1365">
        <v>27916.166861103084</v>
      </c>
      <c r="BN59" s="1365">
        <v>74243.050371904654</v>
      </c>
    </row>
    <row r="60" spans="1:66" x14ac:dyDescent="0.2">
      <c r="A60" s="1365">
        <v>1971</v>
      </c>
      <c r="B60" s="1365">
        <v>39277.794898602886</v>
      </c>
      <c r="C60" s="1365">
        <v>41709.123350894413</v>
      </c>
      <c r="D60" s="1365">
        <v>55756.951819821777</v>
      </c>
      <c r="E60" s="1365">
        <v>23295.274867015829</v>
      </c>
      <c r="F60" s="1365">
        <v>60929.00639945962</v>
      </c>
      <c r="G60" s="1365">
        <v>64085.0265799767</v>
      </c>
      <c r="H60" s="1365">
        <v>71063.669471014524</v>
      </c>
      <c r="I60" s="1365">
        <v>64684.834508769447</v>
      </c>
      <c r="J60" s="1365">
        <v>93086.38039855659</v>
      </c>
      <c r="K60" s="1365">
        <v>43628.882355438662</v>
      </c>
      <c r="L60" s="1365">
        <v>105285.54324151194</v>
      </c>
      <c r="M60" s="1365">
        <v>134615.39277107333</v>
      </c>
      <c r="N60" s="1365">
        <v>155920.69857283329</v>
      </c>
      <c r="O60" s="1365">
        <v>129340.38089331433</v>
      </c>
      <c r="P60" s="1365">
        <v>188918.79460350517</v>
      </c>
      <c r="Q60" s="1365">
        <v>104524.66022029132</v>
      </c>
      <c r="R60" s="1365">
        <v>227036.827018576</v>
      </c>
      <c r="S60" s="1365">
        <v>188923.85690714439</v>
      </c>
      <c r="T60" s="1365">
        <v>214444.28218490447</v>
      </c>
      <c r="U60" s="1365">
        <v>177790.70222841119</v>
      </c>
      <c r="V60" s="1365">
        <v>259224.4744259158</v>
      </c>
      <c r="W60" s="1365">
        <v>147232.07029579231</v>
      </c>
      <c r="X60" s="1365">
        <v>315960.12136644428</v>
      </c>
      <c r="Y60" s="1365">
        <v>431701.52646786533</v>
      </c>
      <c r="Z60" s="1365">
        <v>475390.8572752297</v>
      </c>
      <c r="AA60" s="1365">
        <v>387805.77141130925</v>
      </c>
      <c r="AB60" s="1365">
        <v>554179.47120718891</v>
      </c>
      <c r="AC60" s="1365">
        <v>356313.02709953801</v>
      </c>
      <c r="AD60" s="1365">
        <v>719192.2760319513</v>
      </c>
      <c r="AE60" s="1365">
        <v>614527.5977068831</v>
      </c>
      <c r="AF60" s="1365">
        <v>670280.67175305658</v>
      </c>
      <c r="AG60" s="1365">
        <v>539988.64048916369</v>
      </c>
      <c r="AH60" s="1365">
        <v>758079.72671076411</v>
      </c>
      <c r="AI60" s="1365">
        <v>529864.28567783593</v>
      </c>
      <c r="AJ60" s="1365">
        <v>1019703.3040412953</v>
      </c>
      <c r="AK60" s="1365">
        <v>1402484.8832008913</v>
      </c>
      <c r="AL60" s="1365">
        <v>1470167.9459442412</v>
      </c>
      <c r="AM60" s="1365">
        <v>1172014.0704441837</v>
      </c>
      <c r="AN60" s="1365">
        <v>1564618.068380422</v>
      </c>
      <c r="AO60" s="1365">
        <v>1328184.2171114383</v>
      </c>
      <c r="AP60" s="1365">
        <v>2282020.4764891304</v>
      </c>
      <c r="AQ60" s="1365">
        <v>4696571.9846859314</v>
      </c>
      <c r="AR60" s="1365">
        <v>4747786.690067823</v>
      </c>
      <c r="AS60" s="1365">
        <v>3785151.0844985736</v>
      </c>
      <c r="AT60" s="1365">
        <v>4722921.8243512036</v>
      </c>
      <c r="AU60" s="1365">
        <v>4752495.0668434547</v>
      </c>
      <c r="AV60" s="1365">
        <v>7495682.3045060765</v>
      </c>
      <c r="AW60" s="1365">
        <v>14470.563217229066</v>
      </c>
      <c r="AX60" s="1365">
        <v>7491.9203261912362</v>
      </c>
      <c r="AY60" s="1365">
        <v>18733.412193019391</v>
      </c>
      <c r="AZ60" s="1365">
        <v>18427.523241086968</v>
      </c>
      <c r="BA60" s="1365">
        <v>2961.6673785929902</v>
      </c>
      <c r="BB60" s="1365">
        <v>16572.469557407301</v>
      </c>
      <c r="BC60" s="1365">
        <v>28684.728468328391</v>
      </c>
      <c r="BD60" s="1365">
        <v>26317.472268132835</v>
      </c>
      <c r="BE60" s="1365">
        <v>31972.316957292209</v>
      </c>
      <c r="BF60" s="1365">
        <v>40961.191510523618</v>
      </c>
      <c r="BG60" s="1365">
        <v>14269.787605540771</v>
      </c>
      <c r="BH60" s="1365">
        <v>42472.581886224456</v>
      </c>
      <c r="BI60" s="1365">
        <v>46452.435032202542</v>
      </c>
      <c r="BJ60" s="1365">
        <v>49849.412195559831</v>
      </c>
      <c r="BK60" s="1365">
        <v>48520.947912633223</v>
      </c>
      <c r="BL60" s="1365">
        <v>69128.27684731943</v>
      </c>
      <c r="BM60" s="1365">
        <v>28404.937889225494</v>
      </c>
      <c r="BN60" s="1365">
        <v>74847.722297245913</v>
      </c>
    </row>
    <row r="61" spans="1:66" x14ac:dyDescent="0.2">
      <c r="A61" s="1365">
        <v>1972</v>
      </c>
      <c r="B61" s="1365">
        <v>40712.399308269683</v>
      </c>
      <c r="C61" s="1365">
        <v>43019.538475578134</v>
      </c>
      <c r="D61" s="1365">
        <v>57623.18928934569</v>
      </c>
      <c r="E61" s="1365">
        <v>24496.985272934009</v>
      </c>
      <c r="F61" s="1365">
        <v>62081.672455910229</v>
      </c>
      <c r="G61" s="1365">
        <v>66586.138674118847</v>
      </c>
      <c r="H61" s="1365">
        <v>73584.257555607765</v>
      </c>
      <c r="I61" s="1365">
        <v>66895.632769699238</v>
      </c>
      <c r="J61" s="1365">
        <v>96257.36165493881</v>
      </c>
      <c r="K61" s="1365">
        <v>45779.789152926249</v>
      </c>
      <c r="L61" s="1365">
        <v>107623.3897881578</v>
      </c>
      <c r="M61" s="1365">
        <v>140399.69961005903</v>
      </c>
      <c r="N61" s="1365">
        <v>161893.33587024437</v>
      </c>
      <c r="O61" s="1365">
        <v>134337.92937477588</v>
      </c>
      <c r="P61" s="1365">
        <v>196105.26609764315</v>
      </c>
      <c r="Q61" s="1365">
        <v>109671.14409017682</v>
      </c>
      <c r="R61" s="1365">
        <v>233268.15784231445</v>
      </c>
      <c r="S61" s="1365">
        <v>197034.85060857143</v>
      </c>
      <c r="T61" s="1365">
        <v>222720.61957088771</v>
      </c>
      <c r="U61" s="1365">
        <v>184796.8673870241</v>
      </c>
      <c r="V61" s="1365">
        <v>269599.95523787837</v>
      </c>
      <c r="W61" s="1365">
        <v>154374.69989073343</v>
      </c>
      <c r="X61" s="1365">
        <v>324918.85217315867</v>
      </c>
      <c r="Y61" s="1365">
        <v>446183.2509210697</v>
      </c>
      <c r="Z61" s="1365">
        <v>491687.47277671366</v>
      </c>
      <c r="AA61" s="1365">
        <v>401165.11915139272</v>
      </c>
      <c r="AB61" s="1365">
        <v>574472.55308515776</v>
      </c>
      <c r="AC61" s="1365">
        <v>369310.44733002392</v>
      </c>
      <c r="AD61" s="1365">
        <v>734251.02638224547</v>
      </c>
      <c r="AE61" s="1365">
        <v>632401.64007578022</v>
      </c>
      <c r="AF61" s="1365">
        <v>690045.39660279092</v>
      </c>
      <c r="AG61" s="1365">
        <v>556829.39901836647</v>
      </c>
      <c r="AH61" s="1365">
        <v>783609.23547049309</v>
      </c>
      <c r="AI61" s="1365">
        <v>544665.33895123354</v>
      </c>
      <c r="AJ61" s="1365">
        <v>1038249.8367605421</v>
      </c>
      <c r="AK61" s="1365">
        <v>1437602.4752849329</v>
      </c>
      <c r="AL61" s="1365">
        <v>1508676.989121024</v>
      </c>
      <c r="AM61" s="1365">
        <v>1210249.8631845748</v>
      </c>
      <c r="AN61" s="1365">
        <v>1618639.3628479573</v>
      </c>
      <c r="AO61" s="1365">
        <v>1352595.0003964449</v>
      </c>
      <c r="AP61" s="1365">
        <v>2306925.714364077</v>
      </c>
      <c r="AQ61" s="1365">
        <v>4775419.4265624955</v>
      </c>
      <c r="AR61" s="1365">
        <v>4843212.7000691975</v>
      </c>
      <c r="AS61" s="1365">
        <v>3863435.8785196561</v>
      </c>
      <c r="AT61" s="1365">
        <v>4892653.8006365104</v>
      </c>
      <c r="AU61" s="1365">
        <v>4792169.4294123109</v>
      </c>
      <c r="AV61" s="1365">
        <v>7547036.8963393318</v>
      </c>
      <c r="AW61" s="1365">
        <v>14838.659942420523</v>
      </c>
      <c r="AX61" s="1365">
        <v>7840.5410609315986</v>
      </c>
      <c r="AY61" s="1365">
        <v>19143.444181457035</v>
      </c>
      <c r="AZ61" s="1365">
        <v>18989.016923752584</v>
      </c>
      <c r="BA61" s="1365">
        <v>3214.181392941774</v>
      </c>
      <c r="BB61" s="1365">
        <v>16539.955123662668</v>
      </c>
      <c r="BC61" s="1365">
        <v>29636.032608070869</v>
      </c>
      <c r="BD61" s="1365">
        <v>27247.850801383611</v>
      </c>
      <c r="BE61" s="1365">
        <v>32873.050597889494</v>
      </c>
      <c r="BF61" s="1365">
        <v>42236.291866201536</v>
      </c>
      <c r="BG61" s="1365">
        <v>15033.189848795921</v>
      </c>
      <c r="BH61" s="1365">
        <v>43060.951857420863</v>
      </c>
      <c r="BI61" s="1365">
        <v>48132.748440133793</v>
      </c>
      <c r="BJ61" s="1365">
        <v>51506.987976948622</v>
      </c>
      <c r="BK61" s="1365">
        <v>50035.058618430056</v>
      </c>
      <c r="BL61" s="1365">
        <v>71295.385544262725</v>
      </c>
      <c r="BM61" s="1365">
        <v>29806.950418613607</v>
      </c>
      <c r="BN61" s="1365">
        <v>76212.197774618617</v>
      </c>
    </row>
    <row r="62" spans="1:66" x14ac:dyDescent="0.2">
      <c r="A62" s="1365">
        <v>1973</v>
      </c>
      <c r="B62" s="1365">
        <v>42416.580608449498</v>
      </c>
      <c r="C62" s="1365">
        <v>45072.185799275889</v>
      </c>
      <c r="D62" s="1365">
        <v>60428.937843113425</v>
      </c>
      <c r="E62" s="1365">
        <v>25303.07062943649</v>
      </c>
      <c r="F62" s="1365">
        <v>64680.075665656368</v>
      </c>
      <c r="G62" s="1365">
        <v>69296.061095108555</v>
      </c>
      <c r="H62" s="1365">
        <v>76411.928119142467</v>
      </c>
      <c r="I62" s="1365">
        <v>69936.082286631106</v>
      </c>
      <c r="J62" s="1365">
        <v>100798.95905950904</v>
      </c>
      <c r="K62" s="1365">
        <v>47045.582682634325</v>
      </c>
      <c r="L62" s="1365">
        <v>112031.55971151193</v>
      </c>
      <c r="M62" s="1365">
        <v>145838.23318520185</v>
      </c>
      <c r="N62" s="1365">
        <v>168242.24031485192</v>
      </c>
      <c r="O62" s="1365">
        <v>140570.07916395503</v>
      </c>
      <c r="P62" s="1365">
        <v>206010.23589765065</v>
      </c>
      <c r="Q62" s="1365">
        <v>111710.14163558256</v>
      </c>
      <c r="R62" s="1365">
        <v>242860.04407800362</v>
      </c>
      <c r="S62" s="1365">
        <v>204243.00082189415</v>
      </c>
      <c r="T62" s="1365">
        <v>231185.03976153568</v>
      </c>
      <c r="U62" s="1365">
        <v>193330.4386008615</v>
      </c>
      <c r="V62" s="1365">
        <v>283019.06320358254</v>
      </c>
      <c r="W62" s="1365">
        <v>156568.98529513361</v>
      </c>
      <c r="X62" s="1365">
        <v>337756.23130931624</v>
      </c>
      <c r="Y62" s="1365">
        <v>455075.30528917757</v>
      </c>
      <c r="Z62" s="1365">
        <v>504004.02948450961</v>
      </c>
      <c r="AA62" s="1365">
        <v>415437.37487389473</v>
      </c>
      <c r="AB62" s="1365">
        <v>596425.83533898729</v>
      </c>
      <c r="AC62" s="1365">
        <v>367089.79614350176</v>
      </c>
      <c r="AD62" s="1365">
        <v>750670.61298503028</v>
      </c>
      <c r="AE62" s="1365">
        <v>639783.44010147965</v>
      </c>
      <c r="AF62" s="1365">
        <v>701675.29544591228</v>
      </c>
      <c r="AG62" s="1365">
        <v>574362.76021388033</v>
      </c>
      <c r="AH62" s="1365">
        <v>810423.02613160608</v>
      </c>
      <c r="AI62" s="1365">
        <v>535935.22001171845</v>
      </c>
      <c r="AJ62" s="1365">
        <v>1056060.6469346865</v>
      </c>
      <c r="AK62" s="1365">
        <v>1436600.5845831779</v>
      </c>
      <c r="AL62" s="1365">
        <v>1515801.2987328458</v>
      </c>
      <c r="AM62" s="1365">
        <v>1239149.322179063</v>
      </c>
      <c r="AN62" s="1365">
        <v>1659646.4355923145</v>
      </c>
      <c r="AO62" s="1365">
        <v>1312668.9313385864</v>
      </c>
      <c r="AP62" s="1365">
        <v>2325530.0658396245</v>
      </c>
      <c r="AQ62" s="1365">
        <v>4645090.3349913089</v>
      </c>
      <c r="AR62" s="1365">
        <v>4731779.900436054</v>
      </c>
      <c r="AS62" s="1365">
        <v>3831429.3919135001</v>
      </c>
      <c r="AT62" s="1365">
        <v>4871364.9286936922</v>
      </c>
      <c r="AU62" s="1365">
        <v>4568589.2445459021</v>
      </c>
      <c r="AV62" s="1365">
        <v>7372728.496317558</v>
      </c>
      <c r="AW62" s="1365">
        <v>15537.100121790441</v>
      </c>
      <c r="AX62" s="1365">
        <v>8421.2330977565289</v>
      </c>
      <c r="AY62" s="1365">
        <v>20208.289311920664</v>
      </c>
      <c r="AZ62" s="1365">
        <v>20058.916626717801</v>
      </c>
      <c r="BA62" s="1365">
        <v>3560.5585762386572</v>
      </c>
      <c r="BB62" s="1365">
        <v>17328.591619800802</v>
      </c>
      <c r="BC62" s="1365">
        <v>30925.285877699233</v>
      </c>
      <c r="BD62" s="1365">
        <v>28435.951752182562</v>
      </c>
      <c r="BE62" s="1365">
        <v>34461.308758755971</v>
      </c>
      <c r="BF62" s="1365">
        <v>44253.238059275944</v>
      </c>
      <c r="BG62" s="1365">
        <v>15702.284962086926</v>
      </c>
      <c r="BH62" s="1365">
        <v>44882.30139761779</v>
      </c>
      <c r="BI62" s="1365">
        <v>50160.518072585219</v>
      </c>
      <c r="BJ62" s="1365">
        <v>53454.3500702151</v>
      </c>
      <c r="BK62" s="1365">
        <v>52277.583067300126</v>
      </c>
      <c r="BL62" s="1365">
        <v>74496.139849973624</v>
      </c>
      <c r="BM62" s="1365">
        <v>30879.442944397266</v>
      </c>
      <c r="BN62" s="1365">
        <v>79324.438619889013</v>
      </c>
    </row>
    <row r="63" spans="1:66" x14ac:dyDescent="0.2">
      <c r="A63" s="1365">
        <v>1974</v>
      </c>
      <c r="B63" s="1365">
        <v>41207.967650046303</v>
      </c>
      <c r="C63" s="1365">
        <v>44129.956342400925</v>
      </c>
      <c r="D63" s="1365">
        <v>58731.409181135947</v>
      </c>
      <c r="E63" s="1365">
        <v>24584.230592561558</v>
      </c>
      <c r="F63" s="1365">
        <v>62650.218218309616</v>
      </c>
      <c r="G63" s="1365">
        <v>67333.283033522355</v>
      </c>
      <c r="H63" s="1365">
        <v>74041.744290369621</v>
      </c>
      <c r="I63" s="1365">
        <v>68632.05549181586</v>
      </c>
      <c r="J63" s="1365">
        <v>98258.59096156976</v>
      </c>
      <c r="K63" s="1365">
        <v>45494.08535251057</v>
      </c>
      <c r="L63" s="1365">
        <v>108464.53433104146</v>
      </c>
      <c r="M63" s="1365">
        <v>140222.28996261919</v>
      </c>
      <c r="N63" s="1365">
        <v>162129.77068602174</v>
      </c>
      <c r="O63" s="1365">
        <v>136957.89459605032</v>
      </c>
      <c r="P63" s="1365">
        <v>200557.585221149</v>
      </c>
      <c r="Q63" s="1365">
        <v>105469.15321768919</v>
      </c>
      <c r="R63" s="1365">
        <v>233924.95000731503</v>
      </c>
      <c r="S63" s="1365">
        <v>194856.24440187676</v>
      </c>
      <c r="T63" s="1365">
        <v>221710.12973476082</v>
      </c>
      <c r="U63" s="1365">
        <v>187240.69106234913</v>
      </c>
      <c r="V63" s="1365">
        <v>274536.6319198648</v>
      </c>
      <c r="W63" s="1365">
        <v>146171.40349112879</v>
      </c>
      <c r="X63" s="1365">
        <v>323123.3695345567</v>
      </c>
      <c r="Y63" s="1365">
        <v>430469.42845921533</v>
      </c>
      <c r="Z63" s="1365">
        <v>479526.37187985633</v>
      </c>
      <c r="AA63" s="1365">
        <v>400375.95898277947</v>
      </c>
      <c r="AB63" s="1365">
        <v>577515.89219807088</v>
      </c>
      <c r="AC63" s="1365">
        <v>334100.38812596869</v>
      </c>
      <c r="AD63" s="1365">
        <v>711893.29897856619</v>
      </c>
      <c r="AE63" s="1365">
        <v>603866.62663774448</v>
      </c>
      <c r="AF63" s="1365">
        <v>666240.80575684831</v>
      </c>
      <c r="AG63" s="1365">
        <v>553252.44574414403</v>
      </c>
      <c r="AH63" s="1365">
        <v>785663.09755115572</v>
      </c>
      <c r="AI63" s="1365">
        <v>485490.85820949153</v>
      </c>
      <c r="AJ63" s="1365">
        <v>999170.1190665185</v>
      </c>
      <c r="AK63" s="1365">
        <v>1345582.8419873163</v>
      </c>
      <c r="AL63" s="1365">
        <v>1432137.4527119941</v>
      </c>
      <c r="AM63" s="1365">
        <v>1182191.3373179077</v>
      </c>
      <c r="AN63" s="1365">
        <v>1599889.2839458149</v>
      </c>
      <c r="AO63" s="1365">
        <v>1185207.5951825723</v>
      </c>
      <c r="AP63" s="1365">
        <v>2191790.0859673559</v>
      </c>
      <c r="AQ63" s="1365">
        <v>4345758.2734153662</v>
      </c>
      <c r="AR63" s="1365">
        <v>4448275.4303679643</v>
      </c>
      <c r="AS63" s="1365">
        <v>3639650.5316962125</v>
      </c>
      <c r="AT63" s="1365">
        <v>4673227.264438672</v>
      </c>
      <c r="AU63" s="1365">
        <v>4169734.6065337169</v>
      </c>
      <c r="AV63" s="1365">
        <v>6907301.5142199378</v>
      </c>
      <c r="AW63" s="1365">
        <v>15082.652266570256</v>
      </c>
      <c r="AX63" s="1365">
        <v>8374.1910097229866</v>
      </c>
      <c r="AY63" s="1365">
        <v>19627.857192985994</v>
      </c>
      <c r="AZ63" s="1365">
        <v>19204.227400702137</v>
      </c>
      <c r="BA63" s="1365">
        <v>3674.3758326125512</v>
      </c>
      <c r="BB63" s="1365">
        <v>16835.902105577774</v>
      </c>
      <c r="BC63" s="1365">
        <v>30206.376281982652</v>
      </c>
      <c r="BD63" s="1365">
        <v>27772.211757160145</v>
      </c>
      <c r="BE63" s="1365">
        <v>33815.740980884329</v>
      </c>
      <c r="BF63" s="1365">
        <v>42972.945176690046</v>
      </c>
      <c r="BG63" s="1365">
        <v>15597.016967547377</v>
      </c>
      <c r="BH63" s="1365">
        <v>43619.692463975683</v>
      </c>
      <c r="BI63" s="1365">
        <v>49111.031301248142</v>
      </c>
      <c r="BJ63" s="1365">
        <v>52019.737691456598</v>
      </c>
      <c r="BK63" s="1365">
        <v>51550.595715757241</v>
      </c>
      <c r="BL63" s="1365">
        <v>72683.842396674954</v>
      </c>
      <c r="BM63" s="1365">
        <v>30500.318386215909</v>
      </c>
      <c r="BN63" s="1365">
        <v>77099.430411973066</v>
      </c>
    </row>
    <row r="64" spans="1:66" x14ac:dyDescent="0.2">
      <c r="A64" s="1365">
        <v>1975</v>
      </c>
      <c r="B64" s="1365">
        <v>39883.38905666236</v>
      </c>
      <c r="C64" s="1365">
        <v>42234.260915005187</v>
      </c>
      <c r="D64" s="1365">
        <v>55643.892507549106</v>
      </c>
      <c r="E64" s="1365">
        <v>24729.667778520492</v>
      </c>
      <c r="F64" s="1365">
        <v>60301.828552869534</v>
      </c>
      <c r="G64" s="1365">
        <v>65507.869575701639</v>
      </c>
      <c r="H64" s="1365">
        <v>71623.014238885677</v>
      </c>
      <c r="I64" s="1365">
        <v>66414.596141032598</v>
      </c>
      <c r="J64" s="1365">
        <v>93886.715685498755</v>
      </c>
      <c r="K64" s="1365">
        <v>45584.008264146141</v>
      </c>
      <c r="L64" s="1365">
        <v>104743.6313440972</v>
      </c>
      <c r="M64" s="1365">
        <v>136326.91473888539</v>
      </c>
      <c r="N64" s="1365">
        <v>156957.82059305746</v>
      </c>
      <c r="O64" s="1365">
        <v>132454.20121854803</v>
      </c>
      <c r="P64" s="1365">
        <v>191821.95642966731</v>
      </c>
      <c r="Q64" s="1365">
        <v>104957.30944416912</v>
      </c>
      <c r="R64" s="1365">
        <v>226697.44070041069</v>
      </c>
      <c r="S64" s="1365">
        <v>188654.27114063033</v>
      </c>
      <c r="T64" s="1365">
        <v>214091.26654820421</v>
      </c>
      <c r="U64" s="1365">
        <v>180352.27139550797</v>
      </c>
      <c r="V64" s="1365">
        <v>262213.05469432997</v>
      </c>
      <c r="W64" s="1365">
        <v>144669.16554717714</v>
      </c>
      <c r="X64" s="1365">
        <v>312077.83524928306</v>
      </c>
      <c r="Y64" s="1365">
        <v>415649.78324462695</v>
      </c>
      <c r="Z64" s="1365">
        <v>462324.06964845018</v>
      </c>
      <c r="AA64" s="1365">
        <v>383691.24162518937</v>
      </c>
      <c r="AB64" s="1365">
        <v>551461.05354196671</v>
      </c>
      <c r="AC64" s="1365">
        <v>327871.52570966783</v>
      </c>
      <c r="AD64" s="1365">
        <v>685427.46224785398</v>
      </c>
      <c r="AE64" s="1365">
        <v>581695.08733713196</v>
      </c>
      <c r="AF64" s="1365">
        <v>642174.07742860483</v>
      </c>
      <c r="AG64" s="1365">
        <v>528986.21309922799</v>
      </c>
      <c r="AH64" s="1365">
        <v>750439.219749743</v>
      </c>
      <c r="AI64" s="1365">
        <v>476790.54424832127</v>
      </c>
      <c r="AJ64" s="1365">
        <v>960175.38495344354</v>
      </c>
      <c r="AK64" s="1365">
        <v>1298209.80471568</v>
      </c>
      <c r="AL64" s="1365">
        <v>1384497.5721323045</v>
      </c>
      <c r="AM64" s="1365">
        <v>1130388.5917372096</v>
      </c>
      <c r="AN64" s="1365">
        <v>1538804.5909618863</v>
      </c>
      <c r="AO64" s="1365">
        <v>1156150.2036943489</v>
      </c>
      <c r="AP64" s="1365">
        <v>2104148.2560852533</v>
      </c>
      <c r="AQ64" s="1365">
        <v>4301648.5493465979</v>
      </c>
      <c r="AR64" s="1365">
        <v>4404124.2354153721</v>
      </c>
      <c r="AS64" s="1365">
        <v>3588681.4716893011</v>
      </c>
      <c r="AT64" s="1365">
        <v>4624458.3035199409</v>
      </c>
      <c r="AU64" s="1365">
        <v>4137551.7776000933</v>
      </c>
      <c r="AV64" s="1365">
        <v>6830410.8745154263</v>
      </c>
      <c r="AW64" s="1365">
        <v>14258.908537623067</v>
      </c>
      <c r="AX64" s="1365">
        <v>8143.7638744390351</v>
      </c>
      <c r="AY64" s="1365">
        <v>18053.925688977786</v>
      </c>
      <c r="AZ64" s="1365">
        <v>17401.069329599461</v>
      </c>
      <c r="BA64" s="1365">
        <v>3875.327292894845</v>
      </c>
      <c r="BB64" s="1365">
        <v>15860.025761641866</v>
      </c>
      <c r="BC64" s="1365">
        <v>29167.441758637578</v>
      </c>
      <c r="BD64" s="1365">
        <v>26875.118885951797</v>
      </c>
      <c r="BE64" s="1365">
        <v>32209.823103500425</v>
      </c>
      <c r="BF64" s="1365">
        <v>40512.996516202627</v>
      </c>
      <c r="BG64" s="1365">
        <v>15815.485371226199</v>
      </c>
      <c r="BH64" s="1365">
        <v>41813.427203142724</v>
      </c>
      <c r="BI64" s="1365">
        <v>47803.108284905713</v>
      </c>
      <c r="BJ64" s="1365">
        <v>50289.312650342734</v>
      </c>
      <c r="BK64" s="1365">
        <v>49904.694871653723</v>
      </c>
      <c r="BL64" s="1365">
        <v>69402.905499456596</v>
      </c>
      <c r="BM64" s="1365">
        <v>30740.682969140391</v>
      </c>
      <c r="BN64" s="1365">
        <v>74255.179005018799</v>
      </c>
    </row>
    <row r="65" spans="1:66" x14ac:dyDescent="0.2">
      <c r="A65" s="1365">
        <v>1976</v>
      </c>
      <c r="B65" s="1365">
        <v>41341.906061027497</v>
      </c>
      <c r="C65" s="1365">
        <v>43812.298644786468</v>
      </c>
      <c r="D65" s="1365">
        <v>57397.828526971338</v>
      </c>
      <c r="E65" s="1365">
        <v>26044.323780332754</v>
      </c>
      <c r="F65" s="1365">
        <v>62222.527918293978</v>
      </c>
      <c r="G65" s="1365">
        <v>67929.75676688824</v>
      </c>
      <c r="H65" s="1365">
        <v>74013.405161220842</v>
      </c>
      <c r="I65" s="1365">
        <v>69007.109959225665</v>
      </c>
      <c r="J65" s="1365">
        <v>96979.414571421818</v>
      </c>
      <c r="K65" s="1365">
        <v>47774.406021819275</v>
      </c>
      <c r="L65" s="1365">
        <v>108132.33670366886</v>
      </c>
      <c r="M65" s="1365">
        <v>141505.67325165769</v>
      </c>
      <c r="N65" s="1365">
        <v>162198.36788624289</v>
      </c>
      <c r="O65" s="1365">
        <v>137627.22291492854</v>
      </c>
      <c r="P65" s="1365">
        <v>198369.72523816879</v>
      </c>
      <c r="Q65" s="1365">
        <v>109177.68969704941</v>
      </c>
      <c r="R65" s="1365">
        <v>234629.19754444333</v>
      </c>
      <c r="S65" s="1365">
        <v>195743.91922566295</v>
      </c>
      <c r="T65" s="1365">
        <v>221312.97694299227</v>
      </c>
      <c r="U65" s="1365">
        <v>187249.46240221444</v>
      </c>
      <c r="V65" s="1365">
        <v>271170.29546416656</v>
      </c>
      <c r="W65" s="1365">
        <v>150559.70697751717</v>
      </c>
      <c r="X65" s="1365">
        <v>323108.61436140421</v>
      </c>
      <c r="Y65" s="1365">
        <v>430775.57083845802</v>
      </c>
      <c r="Z65" s="1365">
        <v>477939.28627270431</v>
      </c>
      <c r="AA65" s="1365">
        <v>397490.05846985069</v>
      </c>
      <c r="AB65" s="1365">
        <v>570584.85352052259</v>
      </c>
      <c r="AC65" s="1365">
        <v>341132.50039903825</v>
      </c>
      <c r="AD65" s="1365">
        <v>708664.46603323624</v>
      </c>
      <c r="AE65" s="1365">
        <v>603870.07240779756</v>
      </c>
      <c r="AF65" s="1365">
        <v>665263.85395832162</v>
      </c>
      <c r="AG65" s="1365">
        <v>547963.1778695418</v>
      </c>
      <c r="AH65" s="1365">
        <v>776907.02570017369</v>
      </c>
      <c r="AI65" s="1365">
        <v>495752.22952753253</v>
      </c>
      <c r="AJ65" s="1365">
        <v>991744.0981784527</v>
      </c>
      <c r="AK65" s="1365">
        <v>1353532.2229869419</v>
      </c>
      <c r="AL65" s="1365">
        <v>1440116.9246854424</v>
      </c>
      <c r="AM65" s="1365">
        <v>1174577.6835840368</v>
      </c>
      <c r="AN65" s="1365">
        <v>1602073.1556458354</v>
      </c>
      <c r="AO65" s="1365">
        <v>1207884.067618988</v>
      </c>
      <c r="AP65" s="1365">
        <v>2184654.4914491586</v>
      </c>
      <c r="AQ65" s="1365">
        <v>4524550.2530608503</v>
      </c>
      <c r="AR65" s="1365">
        <v>4631209.751951281</v>
      </c>
      <c r="AS65" s="1365">
        <v>3759681.5909125968</v>
      </c>
      <c r="AT65" s="1365">
        <v>4834226.3278927682</v>
      </c>
      <c r="AU65" s="1365">
        <v>4381394.5365180662</v>
      </c>
      <c r="AV65" s="1365">
        <v>7156178.6423596945</v>
      </c>
      <c r="AW65" s="1365">
        <v>14754.055355166753</v>
      </c>
      <c r="AX65" s="1365">
        <v>8670.4069608341506</v>
      </c>
      <c r="AY65" s="1365">
        <v>18617.487330347274</v>
      </c>
      <c r="AZ65" s="1365">
        <v>17816.242482520855</v>
      </c>
      <c r="BA65" s="1365">
        <v>4314.2415388462296</v>
      </c>
      <c r="BB65" s="1365">
        <v>16312.719132919094</v>
      </c>
      <c r="BC65" s="1365">
        <v>30212.598595401923</v>
      </c>
      <c r="BD65" s="1365">
        <v>27913.410302670229</v>
      </c>
      <c r="BE65" s="1365">
        <v>33388.418170326229</v>
      </c>
      <c r="BF65" s="1365">
        <v>41734.284447949394</v>
      </c>
      <c r="BG65" s="1365">
        <v>16807.283122919787</v>
      </c>
      <c r="BH65" s="1365">
        <v>43066.231293166275</v>
      </c>
      <c r="BI65" s="1365">
        <v>49535.777645695889</v>
      </c>
      <c r="BJ65" s="1365">
        <v>51967.164479965337</v>
      </c>
      <c r="BK65" s="1365">
        <v>51852.081720299939</v>
      </c>
      <c r="BL65" s="1365">
        <v>71631.836904735086</v>
      </c>
      <c r="BM65" s="1365">
        <v>32423.585103011734</v>
      </c>
      <c r="BN65" s="1365">
        <v>76508.121493475235</v>
      </c>
    </row>
    <row r="66" spans="1:66" x14ac:dyDescent="0.2">
      <c r="A66" s="1365">
        <v>1977</v>
      </c>
      <c r="B66" s="1365">
        <v>42626.164896848677</v>
      </c>
      <c r="C66" s="1365">
        <v>44950.172605441388</v>
      </c>
      <c r="D66" s="1365">
        <v>58843.862006235162</v>
      </c>
      <c r="E66" s="1365">
        <v>27192.172395330686</v>
      </c>
      <c r="F66" s="1365">
        <v>63436.192777300101</v>
      </c>
      <c r="G66" s="1365">
        <v>70078.558811041294</v>
      </c>
      <c r="H66" s="1365">
        <v>76110.246850305062</v>
      </c>
      <c r="I66" s="1365">
        <v>70873.404951917575</v>
      </c>
      <c r="J66" s="1365">
        <v>99462.775129614092</v>
      </c>
      <c r="K66" s="1365">
        <v>49656.575815267213</v>
      </c>
      <c r="L66" s="1365">
        <v>110392.92892313066</v>
      </c>
      <c r="M66" s="1365">
        <v>146191.65571079668</v>
      </c>
      <c r="N66" s="1365">
        <v>166817.91814903743</v>
      </c>
      <c r="O66" s="1365">
        <v>141410.54243530196</v>
      </c>
      <c r="P66" s="1365">
        <v>203928.77221234376</v>
      </c>
      <c r="Q66" s="1365">
        <v>113037.14643588586</v>
      </c>
      <c r="R66" s="1365">
        <v>240426.08060703971</v>
      </c>
      <c r="S66" s="1365">
        <v>202517.509230984</v>
      </c>
      <c r="T66" s="1365">
        <v>227914.26539302818</v>
      </c>
      <c r="U66" s="1365">
        <v>192637.17116575173</v>
      </c>
      <c r="V66" s="1365">
        <v>279375.40094352147</v>
      </c>
      <c r="W66" s="1365">
        <v>155929.95745681552</v>
      </c>
      <c r="X66" s="1365">
        <v>331391.42650959955</v>
      </c>
      <c r="Y66" s="1365">
        <v>446044.56298150623</v>
      </c>
      <c r="Z66" s="1365">
        <v>494323.56159019278</v>
      </c>
      <c r="AA66" s="1365">
        <v>409405.39317792613</v>
      </c>
      <c r="AB66" s="1365">
        <v>590345.18549220648</v>
      </c>
      <c r="AC66" s="1365">
        <v>353217.59748139454</v>
      </c>
      <c r="AD66" s="1365">
        <v>728255.34183894622</v>
      </c>
      <c r="AE66" s="1365">
        <v>626740.42132432049</v>
      </c>
      <c r="AF66" s="1365">
        <v>689097.08519507875</v>
      </c>
      <c r="AG66" s="1365">
        <v>565761.73399740236</v>
      </c>
      <c r="AH66" s="1365">
        <v>804823.69980405364</v>
      </c>
      <c r="AI66" s="1365">
        <v>513255.93081312958</v>
      </c>
      <c r="AJ66" s="1365">
        <v>1019349.9276032738</v>
      </c>
      <c r="AK66" s="1365">
        <v>1408440.0807421014</v>
      </c>
      <c r="AL66" s="1365">
        <v>1496136.9368728546</v>
      </c>
      <c r="AM66" s="1365">
        <v>1220748.9193177377</v>
      </c>
      <c r="AN66" s="1365">
        <v>1670074.0860088279</v>
      </c>
      <c r="AO66" s="1365">
        <v>1252466.9397425102</v>
      </c>
      <c r="AP66" s="1365">
        <v>2255594.4284404777</v>
      </c>
      <c r="AQ66" s="1365">
        <v>4721718.9309400767</v>
      </c>
      <c r="AR66" s="1365">
        <v>4835271.2927673459</v>
      </c>
      <c r="AS66" s="1365">
        <v>3918684.6730991709</v>
      </c>
      <c r="AT66" s="1365">
        <v>5091167.0477759913</v>
      </c>
      <c r="AU66" s="1365">
        <v>4530377.3772983123</v>
      </c>
      <c r="AV66" s="1365">
        <v>7394831.1028955411</v>
      </c>
      <c r="AW66" s="1365">
        <v>15173.77098265606</v>
      </c>
      <c r="AX66" s="1365">
        <v>9142.0829433923045</v>
      </c>
      <c r="AY66" s="1365">
        <v>19026.940258965202</v>
      </c>
      <c r="AZ66" s="1365">
        <v>18224.948882856217</v>
      </c>
      <c r="BA66" s="1365">
        <v>4727.7689753941631</v>
      </c>
      <c r="BB66" s="1365">
        <v>16479.456631469555</v>
      </c>
      <c r="BC66" s="1365">
        <v>31118.888139743347</v>
      </c>
      <c r="BD66" s="1365">
        <v>28827.081202161044</v>
      </c>
      <c r="BE66" s="1365">
        <v>34232.353735456883</v>
      </c>
      <c r="BF66" s="1365">
        <v>42723.316427778635</v>
      </c>
      <c r="BG66" s="1365">
        <v>17653.841946380107</v>
      </c>
      <c r="BH66" s="1365">
        <v>43770.649685106815</v>
      </c>
      <c r="BI66" s="1365">
        <v>51050.28458610244</v>
      </c>
      <c r="BJ66" s="1365">
        <v>53433.329025621955</v>
      </c>
      <c r="BK66" s="1365">
        <v>53239.120581071489</v>
      </c>
      <c r="BL66" s="1365">
        <v>73346.27585893168</v>
      </c>
      <c r="BM66" s="1365">
        <v>33811.433160112538</v>
      </c>
      <c r="BN66" s="1365">
        <v>77884.641002153381</v>
      </c>
    </row>
    <row r="67" spans="1:66" x14ac:dyDescent="0.2">
      <c r="A67" s="1365">
        <v>1978</v>
      </c>
      <c r="B67" s="1365">
        <v>44141.007653943729</v>
      </c>
      <c r="C67" s="1365">
        <v>46820.738021307006</v>
      </c>
      <c r="D67" s="1365">
        <v>60654.104418855939</v>
      </c>
      <c r="E67" s="1365">
        <v>28400.287198091439</v>
      </c>
      <c r="F67" s="1365">
        <v>65279.163385569598</v>
      </c>
      <c r="G67" s="1365">
        <v>72509.844168996671</v>
      </c>
      <c r="H67" s="1365">
        <v>78516.379885834409</v>
      </c>
      <c r="I67" s="1365">
        <v>73715.941299666127</v>
      </c>
      <c r="J67" s="1365">
        <v>102411.35779853961</v>
      </c>
      <c r="K67" s="1365">
        <v>51567.801313055388</v>
      </c>
      <c r="L67" s="1365">
        <v>113600.2271661867</v>
      </c>
      <c r="M67" s="1365">
        <v>150966.375668989</v>
      </c>
      <c r="N67" s="1365">
        <v>171893.27902021335</v>
      </c>
      <c r="O67" s="1365">
        <v>146909.94318258076</v>
      </c>
      <c r="P67" s="1365">
        <v>210288.02511275039</v>
      </c>
      <c r="Q67" s="1365">
        <v>116451.14967005991</v>
      </c>
      <c r="R67" s="1365">
        <v>247274.02880466077</v>
      </c>
      <c r="S67" s="1365">
        <v>209029.68506110506</v>
      </c>
      <c r="T67" s="1365">
        <v>234988.75952131182</v>
      </c>
      <c r="U67" s="1365">
        <v>200084.03595640659</v>
      </c>
      <c r="V67" s="1365">
        <v>288589.63667378429</v>
      </c>
      <c r="W67" s="1365">
        <v>160317.7864168073</v>
      </c>
      <c r="X67" s="1365">
        <v>340503.27706323267</v>
      </c>
      <c r="Y67" s="1365">
        <v>461675.30532165332</v>
      </c>
      <c r="Z67" s="1365">
        <v>512275.11051696452</v>
      </c>
      <c r="AA67" s="1365">
        <v>425879.36836125643</v>
      </c>
      <c r="AB67" s="1365">
        <v>613466.28682681592</v>
      </c>
      <c r="AC67" s="1365">
        <v>363006.68580550177</v>
      </c>
      <c r="AD67" s="1365">
        <v>750285.78430872667</v>
      </c>
      <c r="AE67" s="1365">
        <v>652587.943898389</v>
      </c>
      <c r="AF67" s="1365">
        <v>717318.79882921313</v>
      </c>
      <c r="AG67" s="1365">
        <v>591749.60300833033</v>
      </c>
      <c r="AH67" s="1365">
        <v>841139.48424194695</v>
      </c>
      <c r="AI67" s="1365">
        <v>529344.81901104469</v>
      </c>
      <c r="AJ67" s="1365">
        <v>1054839.18856885</v>
      </c>
      <c r="AK67" s="1365">
        <v>1490369.8856941981</v>
      </c>
      <c r="AL67" s="1365">
        <v>1582562.8346262029</v>
      </c>
      <c r="AM67" s="1365">
        <v>1301816.0944892857</v>
      </c>
      <c r="AN67" s="1365">
        <v>1781744.4372266417</v>
      </c>
      <c r="AO67" s="1365">
        <v>1308195.8917652003</v>
      </c>
      <c r="AP67" s="1365">
        <v>2376028.7414374356</v>
      </c>
      <c r="AQ67" s="1365">
        <v>5086430.490077245</v>
      </c>
      <c r="AR67" s="1365">
        <v>5215477.4153904021</v>
      </c>
      <c r="AS67" s="1365">
        <v>4276699.9015279319</v>
      </c>
      <c r="AT67" s="1365">
        <v>5583275.5839613341</v>
      </c>
      <c r="AU67" s="1365">
        <v>4784754.7061287258</v>
      </c>
      <c r="AV67" s="1365">
        <v>7942579.7656173855</v>
      </c>
      <c r="AW67" s="1365">
        <v>15772.171138890786</v>
      </c>
      <c r="AX67" s="1365">
        <v>9765.6354220530429</v>
      </c>
      <c r="AY67" s="1365">
        <v>19925.534742947893</v>
      </c>
      <c r="AZ67" s="1365">
        <v>18896.851039172263</v>
      </c>
      <c r="BA67" s="1365">
        <v>5232.7730831274866</v>
      </c>
      <c r="BB67" s="1365">
        <v>16958.099604952477</v>
      </c>
      <c r="BC67" s="1365">
        <v>32271.522318938692</v>
      </c>
      <c r="BD67" s="1365">
        <v>29946.310835469321</v>
      </c>
      <c r="BE67" s="1365">
        <v>35699.715225609922</v>
      </c>
      <c r="BF67" s="1365">
        <v>44028.113230645438</v>
      </c>
      <c r="BG67" s="1365">
        <v>18616.858034539393</v>
      </c>
      <c r="BH67" s="1365">
        <v>45057.511672337234</v>
      </c>
      <c r="BI67" s="1365">
        <v>52895.711293998596</v>
      </c>
      <c r="BJ67" s="1365">
        <v>55172.155102239682</v>
      </c>
      <c r="BK67" s="1365">
        <v>55417.440828937448</v>
      </c>
      <c r="BL67" s="1365">
        <v>75442.190969986914</v>
      </c>
      <c r="BM67" s="1365">
        <v>35346.964223804272</v>
      </c>
      <c r="BN67" s="1365">
        <v>80181.776756568172</v>
      </c>
    </row>
    <row r="68" spans="1:66" x14ac:dyDescent="0.2">
      <c r="A68" s="1365">
        <v>1979</v>
      </c>
      <c r="B68" s="1365">
        <v>44306.582492201262</v>
      </c>
      <c r="C68" s="1365">
        <v>47008.312307171931</v>
      </c>
      <c r="D68" s="1365">
        <v>60823.604123408171</v>
      </c>
      <c r="E68" s="1365">
        <v>28695.861424910872</v>
      </c>
      <c r="F68" s="1365">
        <v>65241.143695651597</v>
      </c>
      <c r="G68" s="1365">
        <v>72740.415342827808</v>
      </c>
      <c r="H68" s="1365">
        <v>78637.237357874954</v>
      </c>
      <c r="I68" s="1365">
        <v>73879.668317703399</v>
      </c>
      <c r="J68" s="1365">
        <v>102719.28555221877</v>
      </c>
      <c r="K68" s="1365">
        <v>51952.684509750834</v>
      </c>
      <c r="L68" s="1365">
        <v>113368.51562130696</v>
      </c>
      <c r="M68" s="1365">
        <v>152168.83601475324</v>
      </c>
      <c r="N68" s="1365">
        <v>173161.07048125879</v>
      </c>
      <c r="O68" s="1365">
        <v>147761.62579894593</v>
      </c>
      <c r="P68" s="1365">
        <v>212707.88613229105</v>
      </c>
      <c r="Q68" s="1365">
        <v>116846.05241735413</v>
      </c>
      <c r="R68" s="1365">
        <v>248280.59513802527</v>
      </c>
      <c r="S68" s="1365">
        <v>212020.02055713302</v>
      </c>
      <c r="T68" s="1365">
        <v>237828.2659813611</v>
      </c>
      <c r="U68" s="1365">
        <v>202345.93184358417</v>
      </c>
      <c r="V68" s="1365">
        <v>293257.19359551091</v>
      </c>
      <c r="W68" s="1365">
        <v>161516.28047854212</v>
      </c>
      <c r="X68" s="1365">
        <v>343562.82020988862</v>
      </c>
      <c r="Y68" s="1365">
        <v>477347.43339941505</v>
      </c>
      <c r="Z68" s="1365">
        <v>527806.03124025278</v>
      </c>
      <c r="AA68" s="1365">
        <v>438546.15476562514</v>
      </c>
      <c r="AB68" s="1365">
        <v>635403.11781688198</v>
      </c>
      <c r="AC68" s="1365">
        <v>371907.35334832867</v>
      </c>
      <c r="AD68" s="1365">
        <v>770555.96123317454</v>
      </c>
      <c r="AE68" s="1365">
        <v>683495.83120043285</v>
      </c>
      <c r="AF68" s="1365">
        <v>747387.32157309132</v>
      </c>
      <c r="AG68" s="1365">
        <v>617169.48765533441</v>
      </c>
      <c r="AH68" s="1365">
        <v>882497.18782014539</v>
      </c>
      <c r="AI68" s="1365">
        <v>548815.99355863535</v>
      </c>
      <c r="AJ68" s="1365">
        <v>1096843.8085315449</v>
      </c>
      <c r="AK68" s="1365">
        <v>1618971.8395928466</v>
      </c>
      <c r="AL68" s="1365">
        <v>1709425.7111452082</v>
      </c>
      <c r="AM68" s="1365">
        <v>1416010.5977359442</v>
      </c>
      <c r="AN68" s="1365">
        <v>1941800.3744338278</v>
      </c>
      <c r="AO68" s="1365">
        <v>1402467.3694836718</v>
      </c>
      <c r="AP68" s="1365">
        <v>2570249.278056033</v>
      </c>
      <c r="AQ68" s="1365">
        <v>5771276.8153798692</v>
      </c>
      <c r="AR68" s="1365">
        <v>5917945.8213622188</v>
      </c>
      <c r="AS68" s="1365">
        <v>4876954.1707944702</v>
      </c>
      <c r="AT68" s="1365">
        <v>6349674.0507128583</v>
      </c>
      <c r="AU68" s="1365">
        <v>5398647.3013808951</v>
      </c>
      <c r="AV68" s="1365">
        <v>9022595.3276131265</v>
      </c>
      <c r="AW68" s="1365">
        <v>15872.749641574705</v>
      </c>
      <c r="AX68" s="1365">
        <v>9975.9276265275603</v>
      </c>
      <c r="AY68" s="1365">
        <v>20136.956296640459</v>
      </c>
      <c r="AZ68" s="1365">
        <v>18927.922694597582</v>
      </c>
      <c r="BA68" s="1365">
        <v>5439.0383400709015</v>
      </c>
      <c r="BB68" s="1365">
        <v>17113.771769996238</v>
      </c>
      <c r="BC68" s="1365">
        <v>32321.887656362142</v>
      </c>
      <c r="BD68" s="1365">
        <v>29989.417160083751</v>
      </c>
      <c r="BE68" s="1365">
        <v>35813.499696974824</v>
      </c>
      <c r="BF68" s="1365">
        <v>43947.572789087855</v>
      </c>
      <c r="BG68" s="1365">
        <v>18901.395759083836</v>
      </c>
      <c r="BH68" s="1365">
        <v>44903.426868721188</v>
      </c>
      <c r="BI68" s="1365">
        <v>52883.310174846447</v>
      </c>
      <c r="BJ68" s="1365">
        <v>55006.279077028987</v>
      </c>
      <c r="BK68" s="1365">
        <v>55409.178947392778</v>
      </c>
      <c r="BL68" s="1365">
        <v>75222.135407200694</v>
      </c>
      <c r="BM68" s="1365">
        <v>35729.342532850009</v>
      </c>
      <c r="BN68" s="1365">
        <v>79640.495742127372</v>
      </c>
    </row>
    <row r="69" spans="1:66" x14ac:dyDescent="0.2">
      <c r="A69" s="1365">
        <v>1980</v>
      </c>
      <c r="B69" s="1365">
        <v>43015.838518523517</v>
      </c>
      <c r="C69" s="1365">
        <v>45606.316393571338</v>
      </c>
      <c r="D69" s="1365">
        <v>58658.156760664766</v>
      </c>
      <c r="E69" s="1365">
        <v>28319.163917253922</v>
      </c>
      <c r="F69" s="1365">
        <v>62994.057076102275</v>
      </c>
      <c r="G69" s="1365">
        <v>71070.988193871846</v>
      </c>
      <c r="H69" s="1365">
        <v>76551.941056635362</v>
      </c>
      <c r="I69" s="1365">
        <v>72270.404467682893</v>
      </c>
      <c r="J69" s="1365">
        <v>99643.328262684387</v>
      </c>
      <c r="K69" s="1365">
        <v>51447.91745241786</v>
      </c>
      <c r="L69" s="1365">
        <v>109984.142501738</v>
      </c>
      <c r="M69" s="1365">
        <v>146560.55145566532</v>
      </c>
      <c r="N69" s="1365">
        <v>167014.97698526425</v>
      </c>
      <c r="O69" s="1365">
        <v>142555.06366591496</v>
      </c>
      <c r="P69" s="1365">
        <v>204590.23032628885</v>
      </c>
      <c r="Q69" s="1365">
        <v>113581.57775412184</v>
      </c>
      <c r="R69" s="1365">
        <v>238919.56108551382</v>
      </c>
      <c r="S69" s="1365">
        <v>201852.70403971456</v>
      </c>
      <c r="T69" s="1365">
        <v>227265.5660744737</v>
      </c>
      <c r="U69" s="1365">
        <v>192928.27289924293</v>
      </c>
      <c r="V69" s="1365">
        <v>279820.61168054561</v>
      </c>
      <c r="W69" s="1365">
        <v>155105.59338274991</v>
      </c>
      <c r="X69" s="1365">
        <v>326908.77648642741</v>
      </c>
      <c r="Y69" s="1365">
        <v>446119.4543808102</v>
      </c>
      <c r="Z69" s="1365">
        <v>494846.21228910156</v>
      </c>
      <c r="AA69" s="1365">
        <v>410968.52495876933</v>
      </c>
      <c r="AB69" s="1365">
        <v>598980.50006157567</v>
      </c>
      <c r="AC69" s="1365">
        <v>347976.00289517536</v>
      </c>
      <c r="AD69" s="1365">
        <v>717812.30039755732</v>
      </c>
      <c r="AE69" s="1365">
        <v>633879.5888901361</v>
      </c>
      <c r="AF69" s="1365">
        <v>696012.087070473</v>
      </c>
      <c r="AG69" s="1365">
        <v>575520.13677062292</v>
      </c>
      <c r="AH69" s="1365">
        <v>830879.54080180172</v>
      </c>
      <c r="AI69" s="1365">
        <v>507541.43160100817</v>
      </c>
      <c r="AJ69" s="1365">
        <v>1015494.5311439022</v>
      </c>
      <c r="AK69" s="1365">
        <v>1471600.8483834232</v>
      </c>
      <c r="AL69" s="1365">
        <v>1567269.1221990406</v>
      </c>
      <c r="AM69" s="1365">
        <v>1297508.7529532344</v>
      </c>
      <c r="AN69" s="1365">
        <v>1814881.1831003437</v>
      </c>
      <c r="AO69" s="1365">
        <v>1244393.5473514302</v>
      </c>
      <c r="AP69" s="1365">
        <v>2334012.7369406209</v>
      </c>
      <c r="AQ69" s="1365">
        <v>5045149.4842337994</v>
      </c>
      <c r="AR69" s="1365">
        <v>5204920.038083897</v>
      </c>
      <c r="AS69" s="1365">
        <v>4344597.6030888418</v>
      </c>
      <c r="AT69" s="1365">
        <v>5812859.1860353481</v>
      </c>
      <c r="AU69" s="1365">
        <v>4505684.3656119369</v>
      </c>
      <c r="AV69" s="1365">
        <v>7909217.9730507582</v>
      </c>
      <c r="AW69" s="1365">
        <v>14960.688843175189</v>
      </c>
      <c r="AX69" s="1365">
        <v>9479.7359804116768</v>
      </c>
      <c r="AY69" s="1365">
        <v>18942.228319459773</v>
      </c>
      <c r="AZ69" s="1365">
        <v>17672.985258645145</v>
      </c>
      <c r="BA69" s="1365">
        <v>5190.41038208998</v>
      </c>
      <c r="BB69" s="1365">
        <v>16003.971650466547</v>
      </c>
      <c r="BC69" s="1365">
        <v>31510.870414396653</v>
      </c>
      <c r="BD69" s="1365">
        <v>29238.15646666344</v>
      </c>
      <c r="BE69" s="1365">
        <v>34834.23336331093</v>
      </c>
      <c r="BF69" s="1365">
        <v>42443.481920039871</v>
      </c>
      <c r="BG69" s="1365">
        <v>18845.562379824154</v>
      </c>
      <c r="BH69" s="1365">
        <v>43446.778852834323</v>
      </c>
      <c r="BI69" s="1365">
        <v>52198.597378423474</v>
      </c>
      <c r="BJ69" s="1365">
        <v>53936.182074478136</v>
      </c>
      <c r="BK69" s="1365">
        <v>54699.239668124879</v>
      </c>
      <c r="BL69" s="1365">
        <v>73406.602746783276</v>
      </c>
      <c r="BM69" s="1365">
        <v>35914.50237699187</v>
      </c>
      <c r="BN69" s="1365">
        <v>77750.287855794028</v>
      </c>
    </row>
    <row r="70" spans="1:66" x14ac:dyDescent="0.2">
      <c r="A70" s="1365">
        <v>1981</v>
      </c>
      <c r="B70" s="1365">
        <v>43346.436954577184</v>
      </c>
      <c r="C70" s="1365">
        <v>45759.496234940016</v>
      </c>
      <c r="D70" s="1365">
        <v>58584.345293566068</v>
      </c>
      <c r="E70" s="1365">
        <v>29062.668789010637</v>
      </c>
      <c r="F70" s="1365">
        <v>63217.894317052145</v>
      </c>
      <c r="G70" s="1365">
        <v>71956.370554945228</v>
      </c>
      <c r="H70" s="1365">
        <v>77230.714253271362</v>
      </c>
      <c r="I70" s="1365">
        <v>73091.329357470604</v>
      </c>
      <c r="J70" s="1365">
        <v>100016.64288135586</v>
      </c>
      <c r="K70" s="1365">
        <v>52706.069310096682</v>
      </c>
      <c r="L70" s="1365">
        <v>110681.01603181157</v>
      </c>
      <c r="M70" s="1365">
        <v>149425.63570190797</v>
      </c>
      <c r="N70" s="1365">
        <v>169579.93211294181</v>
      </c>
      <c r="O70" s="1365">
        <v>145035.70217595279</v>
      </c>
      <c r="P70" s="1365">
        <v>206316.97214388204</v>
      </c>
      <c r="Q70" s="1365">
        <v>117828.46309470145</v>
      </c>
      <c r="R70" s="1365">
        <v>242200.98098901028</v>
      </c>
      <c r="S70" s="1365">
        <v>206137.4541678153</v>
      </c>
      <c r="T70" s="1365">
        <v>230845.3414730207</v>
      </c>
      <c r="U70" s="1365">
        <v>196702.47775723884</v>
      </c>
      <c r="V70" s="1365">
        <v>281518.12685061386</v>
      </c>
      <c r="W70" s="1365">
        <v>161697.60446243268</v>
      </c>
      <c r="X70" s="1365">
        <v>331977.05393996398</v>
      </c>
      <c r="Y70" s="1365">
        <v>459240.8605269689</v>
      </c>
      <c r="Z70" s="1365">
        <v>504414.89713384921</v>
      </c>
      <c r="AA70" s="1365">
        <v>424079.44038879441</v>
      </c>
      <c r="AB70" s="1365">
        <v>607631.0350951273</v>
      </c>
      <c r="AC70" s="1365">
        <v>364159.23890635773</v>
      </c>
      <c r="AD70" s="1365">
        <v>733789.75510601955</v>
      </c>
      <c r="AE70" s="1365">
        <v>656044.60502326407</v>
      </c>
      <c r="AF70" s="1365">
        <v>714318.7431072921</v>
      </c>
      <c r="AG70" s="1365">
        <v>597985.20947578864</v>
      </c>
      <c r="AH70" s="1365">
        <v>848729.29510458908</v>
      </c>
      <c r="AI70" s="1365">
        <v>531459.02203123039</v>
      </c>
      <c r="AJ70" s="1365">
        <v>1046671.0173236063</v>
      </c>
      <c r="AK70" s="1365">
        <v>1536265.9403589838</v>
      </c>
      <c r="AL70" s="1365">
        <v>1625479.5010113507</v>
      </c>
      <c r="AM70" s="1365">
        <v>1356707.3933038139</v>
      </c>
      <c r="AN70" s="1365">
        <v>1867199.6304093509</v>
      </c>
      <c r="AO70" s="1365">
        <v>1311420.9955718794</v>
      </c>
      <c r="AP70" s="1365">
        <v>2418063.6879695449</v>
      </c>
      <c r="AQ70" s="1365">
        <v>5328723.9382979618</v>
      </c>
      <c r="AR70" s="1365">
        <v>5483595.1244894788</v>
      </c>
      <c r="AS70" s="1365">
        <v>4610118.8606871488</v>
      </c>
      <c r="AT70" s="1365">
        <v>6023913.3138780277</v>
      </c>
      <c r="AU70" s="1365">
        <v>4846550.0162035171</v>
      </c>
      <c r="AV70" s="1365">
        <v>8318358.949380965</v>
      </c>
      <c r="AW70" s="1365">
        <v>14736.503354209148</v>
      </c>
      <c r="AX70" s="1365">
        <v>9462.1596558830097</v>
      </c>
      <c r="AY70" s="1365">
        <v>18427.663112409427</v>
      </c>
      <c r="AZ70" s="1365">
        <v>17152.047705776273</v>
      </c>
      <c r="BA70" s="1365">
        <v>5419.2682679245863</v>
      </c>
      <c r="BB70" s="1365">
        <v>15754.772602292727</v>
      </c>
      <c r="BC70" s="1365">
        <v>31559.859315984882</v>
      </c>
      <c r="BD70" s="1365">
        <v>29320.493048092227</v>
      </c>
      <c r="BE70" s="1365">
        <v>34728.806685938587</v>
      </c>
      <c r="BF70" s="1365">
        <v>42169.608976864285</v>
      </c>
      <c r="BG70" s="1365">
        <v>19199.802755044984</v>
      </c>
      <c r="BH70" s="1365">
        <v>43330.884686834586</v>
      </c>
      <c r="BI70" s="1365">
        <v>52589.054268204542</v>
      </c>
      <c r="BJ70" s="1365">
        <v>54143.409788353754</v>
      </c>
      <c r="BK70" s="1365">
        <v>55105.236152850041</v>
      </c>
      <c r="BL70" s="1365">
        <v>73441.560565724285</v>
      </c>
      <c r="BM70" s="1365">
        <v>36425.470863945491</v>
      </c>
      <c r="BN70" s="1365">
        <v>77801.024792511889</v>
      </c>
    </row>
    <row r="71" spans="1:66" x14ac:dyDescent="0.2">
      <c r="A71" s="1365">
        <v>1982</v>
      </c>
      <c r="B71" s="1365">
        <v>41921.649143242452</v>
      </c>
      <c r="C71" s="1365">
        <v>44169.792087802532</v>
      </c>
      <c r="D71" s="1365">
        <v>56573.696887912985</v>
      </c>
      <c r="E71" s="1365">
        <v>28539.819966736355</v>
      </c>
      <c r="F71" s="1365">
        <v>60999.641249957953</v>
      </c>
      <c r="G71" s="1365">
        <v>70292.202841315157</v>
      </c>
      <c r="H71" s="1365">
        <v>75153.607270824315</v>
      </c>
      <c r="I71" s="1365">
        <v>71554.399946216741</v>
      </c>
      <c r="J71" s="1365">
        <v>97724.895099019486</v>
      </c>
      <c r="K71" s="1365">
        <v>51913.653701443291</v>
      </c>
      <c r="L71" s="1365">
        <v>107595.66268619706</v>
      </c>
      <c r="M71" s="1365">
        <v>146436.32969160203</v>
      </c>
      <c r="N71" s="1365">
        <v>166771.14119139992</v>
      </c>
      <c r="O71" s="1365">
        <v>142489.59355808797</v>
      </c>
      <c r="P71" s="1365">
        <v>203406.71398329121</v>
      </c>
      <c r="Q71" s="1365">
        <v>116692.8830762608</v>
      </c>
      <c r="R71" s="1365">
        <v>237125.6078985949</v>
      </c>
      <c r="S71" s="1365">
        <v>202012.75887412086</v>
      </c>
      <c r="T71" s="1365">
        <v>227406.63894371939</v>
      </c>
      <c r="U71" s="1365">
        <v>193294.1126989772</v>
      </c>
      <c r="V71" s="1365">
        <v>277652.13437318301</v>
      </c>
      <c r="W71" s="1365">
        <v>159976.02397472903</v>
      </c>
      <c r="X71" s="1365">
        <v>324628.15219050471</v>
      </c>
      <c r="Y71" s="1365">
        <v>456322.6889483729</v>
      </c>
      <c r="Z71" s="1365">
        <v>501559.63768348342</v>
      </c>
      <c r="AA71" s="1365">
        <v>423146.53111496702</v>
      </c>
      <c r="AB71" s="1365">
        <v>606519.74983750598</v>
      </c>
      <c r="AC71" s="1365">
        <v>364598.2254116594</v>
      </c>
      <c r="AD71" s="1365">
        <v>724009.91690351837</v>
      </c>
      <c r="AE71" s="1365">
        <v>663178.48287512443</v>
      </c>
      <c r="AF71" s="1365">
        <v>720617.79900467943</v>
      </c>
      <c r="AG71" s="1365">
        <v>607869.62404360285</v>
      </c>
      <c r="AH71" s="1365">
        <v>861632.8318340854</v>
      </c>
      <c r="AI71" s="1365">
        <v>537750.47079999791</v>
      </c>
      <c r="AJ71" s="1365">
        <v>1048472.8737064098</v>
      </c>
      <c r="AK71" s="1365">
        <v>1663180.2552229401</v>
      </c>
      <c r="AL71" s="1365">
        <v>1747354.0236344007</v>
      </c>
      <c r="AM71" s="1365">
        <v>1488224.6818571654</v>
      </c>
      <c r="AN71" s="1365">
        <v>2023023.7858107497</v>
      </c>
      <c r="AO71" s="1365">
        <v>1411862.1285728968</v>
      </c>
      <c r="AP71" s="1365">
        <v>2602028.2362819035</v>
      </c>
      <c r="AQ71" s="1365">
        <v>6565087.6115397597</v>
      </c>
      <c r="AR71" s="1365">
        <v>6714827.6117570549</v>
      </c>
      <c r="AS71" s="1365">
        <v>5692396.8644359075</v>
      </c>
      <c r="AT71" s="1365">
        <v>7444025.0357582634</v>
      </c>
      <c r="AU71" s="1365">
        <v>5925672.4532159334</v>
      </c>
      <c r="AV71" s="1365">
        <v>10144742.240432292</v>
      </c>
      <c r="AW71" s="1365">
        <v>13551.095445169749</v>
      </c>
      <c r="AX71" s="1365">
        <v>8689.69101566059</v>
      </c>
      <c r="AY71" s="1365">
        <v>16785.184229388313</v>
      </c>
      <c r="AZ71" s="1365">
        <v>15422.498676806486</v>
      </c>
      <c r="BA71" s="1365">
        <v>5165.9862320294151</v>
      </c>
      <c r="BB71" s="1365">
        <v>14403.619813718851</v>
      </c>
      <c r="BC71" s="1365">
        <v>30308.906860091385</v>
      </c>
      <c r="BD71" s="1365">
        <v>28049.483360113845</v>
      </c>
      <c r="BE71" s="1365">
        <v>33245.369702215256</v>
      </c>
      <c r="BF71" s="1365">
        <v>40258.917210648739</v>
      </c>
      <c r="BG71" s="1365">
        <v>18745.035176789192</v>
      </c>
      <c r="BH71" s="1365">
        <v>41430.089400109406</v>
      </c>
      <c r="BI71" s="1365">
        <v>51256.17112874343</v>
      </c>
      <c r="BJ71" s="1365">
        <v>52249.223790680408</v>
      </c>
      <c r="BK71" s="1365">
        <v>53820.601543248937</v>
      </c>
      <c r="BL71" s="1365">
        <v>71304.440377951556</v>
      </c>
      <c r="BM71" s="1365">
        <v>35718.846357738912</v>
      </c>
      <c r="BN71" s="1365">
        <v>75213.176383097583</v>
      </c>
    </row>
    <row r="72" spans="1:66" x14ac:dyDescent="0.2">
      <c r="A72" s="1365">
        <v>1983</v>
      </c>
      <c r="B72" s="1365">
        <v>42579.044980140163</v>
      </c>
      <c r="C72" s="1365">
        <v>44640.35203090225</v>
      </c>
      <c r="D72" s="1365">
        <v>56609.947039057319</v>
      </c>
      <c r="E72" s="1365">
        <v>29765.240463929371</v>
      </c>
      <c r="F72" s="1365">
        <v>61661.971880350284</v>
      </c>
      <c r="G72" s="1365">
        <v>71937.650704809304</v>
      </c>
      <c r="H72" s="1365">
        <v>76466.787612702043</v>
      </c>
      <c r="I72" s="1365">
        <v>73027.477421139614</v>
      </c>
      <c r="J72" s="1365">
        <v>98551.793404394717</v>
      </c>
      <c r="K72" s="1365">
        <v>54137.685617383773</v>
      </c>
      <c r="L72" s="1365">
        <v>109440.05314763499</v>
      </c>
      <c r="M72" s="1365">
        <v>151710.54426060306</v>
      </c>
      <c r="N72" s="1365">
        <v>171671.00702989858</v>
      </c>
      <c r="O72" s="1365">
        <v>147286.65295945344</v>
      </c>
      <c r="P72" s="1365">
        <v>209448.75923923979</v>
      </c>
      <c r="Q72" s="1365">
        <v>121789.44140364259</v>
      </c>
      <c r="R72" s="1365">
        <v>244446.3074485251</v>
      </c>
      <c r="S72" s="1365">
        <v>209673.69223215702</v>
      </c>
      <c r="T72" s="1365">
        <v>235024.14043994073</v>
      </c>
      <c r="U72" s="1365">
        <v>200182.39436969528</v>
      </c>
      <c r="V72" s="1365">
        <v>287474.41183718335</v>
      </c>
      <c r="W72" s="1365">
        <v>166867.60538628945</v>
      </c>
      <c r="X72" s="1365">
        <v>336082.01428239926</v>
      </c>
      <c r="Y72" s="1365">
        <v>481893.75471928262</v>
      </c>
      <c r="Z72" s="1365">
        <v>526736.54206403822</v>
      </c>
      <c r="AA72" s="1365">
        <v>444534.9663357517</v>
      </c>
      <c r="AB72" s="1365">
        <v>639975.36057762266</v>
      </c>
      <c r="AC72" s="1365">
        <v>381291.91075817903</v>
      </c>
      <c r="AD72" s="1365">
        <v>761524.41514310974</v>
      </c>
      <c r="AE72" s="1365">
        <v>705911.60626046651</v>
      </c>
      <c r="AF72" s="1365">
        <v>763755.68823827966</v>
      </c>
      <c r="AG72" s="1365">
        <v>642424.18738061923</v>
      </c>
      <c r="AH72" s="1365">
        <v>915093.30985834217</v>
      </c>
      <c r="AI72" s="1365">
        <v>567684.63799973391</v>
      </c>
      <c r="AJ72" s="1365">
        <v>1113424.8443991211</v>
      </c>
      <c r="AK72" s="1365">
        <v>1803490.3738314102</v>
      </c>
      <c r="AL72" s="1365">
        <v>1894547.2123969321</v>
      </c>
      <c r="AM72" s="1365">
        <v>1597033.1331443766</v>
      </c>
      <c r="AN72" s="1365">
        <v>2192545.8038247991</v>
      </c>
      <c r="AO72" s="1365">
        <v>1531309.2727947996</v>
      </c>
      <c r="AP72" s="1365">
        <v>2803971.0439207829</v>
      </c>
      <c r="AQ72" s="1365">
        <v>7642523.8872426478</v>
      </c>
      <c r="AR72" s="1365">
        <v>7818328.0057317056</v>
      </c>
      <c r="AS72" s="1365">
        <v>6659738.517418283</v>
      </c>
      <c r="AT72" s="1365">
        <v>8566007.2038792372</v>
      </c>
      <c r="AU72" s="1365">
        <v>6982066.2848380869</v>
      </c>
      <c r="AV72" s="1365">
        <v>11693215.733179625</v>
      </c>
      <c r="AW72" s="1365">
        <v>13220.439255471016</v>
      </c>
      <c r="AX72" s="1365">
        <v>8691.3023475782975</v>
      </c>
      <c r="AY72" s="1365">
        <v>16253.226640664889</v>
      </c>
      <c r="AZ72" s="1365">
        <v>14668.100673719919</v>
      </c>
      <c r="BA72" s="1365">
        <v>5392.795310474974</v>
      </c>
      <c r="BB72" s="1365">
        <v>13883.890613065576</v>
      </c>
      <c r="BC72" s="1365">
        <v>30453.322837866512</v>
      </c>
      <c r="BD72" s="1365">
        <v>28235.493641278121</v>
      </c>
      <c r="BE72" s="1365">
        <v>33235.207483285449</v>
      </c>
      <c r="BF72" s="1365">
        <v>39627.856794592597</v>
      </c>
      <c r="BG72" s="1365">
        <v>19540.329248405676</v>
      </c>
      <c r="BH72" s="1365">
        <v>41352.601261664182</v>
      </c>
      <c r="BI72" s="1365">
        <v>51994.427315860863</v>
      </c>
      <c r="BJ72" s="1365">
        <v>52665.732758402883</v>
      </c>
      <c r="BK72" s="1365">
        <v>54462.683536561155</v>
      </c>
      <c r="BL72" s="1365">
        <v>70827.55194568343</v>
      </c>
      <c r="BM72" s="1365">
        <v>37224.746670819055</v>
      </c>
      <c r="BN72" s="1365">
        <v>75688.489572412436</v>
      </c>
    </row>
    <row r="73" spans="1:66" x14ac:dyDescent="0.2">
      <c r="A73" s="1365">
        <v>1984</v>
      </c>
      <c r="B73" s="1365">
        <v>45416.027469340283</v>
      </c>
      <c r="C73" s="1365">
        <v>47435.055413114111</v>
      </c>
      <c r="D73" s="1365">
        <v>60042.016719141546</v>
      </c>
      <c r="E73" s="1365">
        <v>31960.846843539894</v>
      </c>
      <c r="F73" s="1365">
        <v>65727.417766041122</v>
      </c>
      <c r="G73" s="1365">
        <v>76518.239993375537</v>
      </c>
      <c r="H73" s="1365">
        <v>81297.71928456171</v>
      </c>
      <c r="I73" s="1365">
        <v>77609.88211411392</v>
      </c>
      <c r="J73" s="1365">
        <v>103882.04500829172</v>
      </c>
      <c r="K73" s="1365">
        <v>58045.214143999758</v>
      </c>
      <c r="L73" s="1365">
        <v>116442.66249957676</v>
      </c>
      <c r="M73" s="1365">
        <v>164125.51426073039</v>
      </c>
      <c r="N73" s="1365">
        <v>183691.59254134283</v>
      </c>
      <c r="O73" s="1365">
        <v>160975.74480219418</v>
      </c>
      <c r="P73" s="1365">
        <v>222565.5932646053</v>
      </c>
      <c r="Q73" s="1365">
        <v>133474.71816688031</v>
      </c>
      <c r="R73" s="1365">
        <v>263578.3998510497</v>
      </c>
      <c r="S73" s="1365">
        <v>229386.29005533198</v>
      </c>
      <c r="T73" s="1365">
        <v>254331.24376450948</v>
      </c>
      <c r="U73" s="1365">
        <v>222855.54285866118</v>
      </c>
      <c r="V73" s="1365">
        <v>309700.76580412616</v>
      </c>
      <c r="W73" s="1365">
        <v>185382.16473101452</v>
      </c>
      <c r="X73" s="1365">
        <v>366114.55465654412</v>
      </c>
      <c r="Y73" s="1365">
        <v>537062.81958484498</v>
      </c>
      <c r="Z73" s="1365">
        <v>584636.79523472814</v>
      </c>
      <c r="AA73" s="1365">
        <v>518427.49288022728</v>
      </c>
      <c r="AB73" s="1365">
        <v>708591.31035380787</v>
      </c>
      <c r="AC73" s="1365">
        <v>433600.92283903511</v>
      </c>
      <c r="AD73" s="1365">
        <v>846617.26112345897</v>
      </c>
      <c r="AE73" s="1365">
        <v>795376.34691476938</v>
      </c>
      <c r="AF73" s="1365">
        <v>857692.17068134097</v>
      </c>
      <c r="AG73" s="1365">
        <v>764895.97130066436</v>
      </c>
      <c r="AH73" s="1365">
        <v>1029866.6748057969</v>
      </c>
      <c r="AI73" s="1365">
        <v>646102.24183145643</v>
      </c>
      <c r="AJ73" s="1365">
        <v>1248005.2651995725</v>
      </c>
      <c r="AK73" s="1365">
        <v>2078162.2186390935</v>
      </c>
      <c r="AL73" s="1365">
        <v>2182554.8667592704</v>
      </c>
      <c r="AM73" s="1365">
        <v>1979440.5509145542</v>
      </c>
      <c r="AN73" s="1365">
        <v>2572295.0722033959</v>
      </c>
      <c r="AO73" s="1365">
        <v>1736914.5010244304</v>
      </c>
      <c r="AP73" s="1365">
        <v>3222862.4954958986</v>
      </c>
      <c r="AQ73" s="1365">
        <v>8730215.0681520309</v>
      </c>
      <c r="AR73" s="1365">
        <v>8954120.0090596881</v>
      </c>
      <c r="AS73" s="1365">
        <v>8232326.7617105413</v>
      </c>
      <c r="AT73" s="1365">
        <v>10085209.784014277</v>
      </c>
      <c r="AU73" s="1365">
        <v>7656471.6703006784</v>
      </c>
      <c r="AV73" s="1365">
        <v>13447395.231578907</v>
      </c>
      <c r="AW73" s="1365">
        <v>14313.814945305041</v>
      </c>
      <c r="AX73" s="1365">
        <v>9534.3356541188678</v>
      </c>
      <c r="AY73" s="1365">
        <v>17260.228712114302</v>
      </c>
      <c r="AZ73" s="1365">
        <v>16201.988429991367</v>
      </c>
      <c r="BA73" s="1365">
        <v>5876.4795430800277</v>
      </c>
      <c r="BB73" s="1365">
        <v>15012.173032505472</v>
      </c>
      <c r="BC73" s="1365">
        <v>32226.084492519156</v>
      </c>
      <c r="BD73" s="1365">
        <v>30052.075794673332</v>
      </c>
      <c r="BE73" s="1365">
        <v>34819.42325877188</v>
      </c>
      <c r="BF73" s="1365">
        <v>41983.841547423348</v>
      </c>
      <c r="BG73" s="1365">
        <v>20681.52780761318</v>
      </c>
      <c r="BH73" s="1365">
        <v>43743.975312151262</v>
      </c>
      <c r="BI73" s="1365">
        <v>54616.421426536799</v>
      </c>
      <c r="BJ73" s="1365">
        <v>55699.250970366411</v>
      </c>
      <c r="BK73" s="1365">
        <v>56768.416442093869</v>
      </c>
      <c r="BL73" s="1365">
        <v>74211.157944213322</v>
      </c>
      <c r="BM73" s="1365">
        <v>39187.838138279614</v>
      </c>
      <c r="BN73" s="1365">
        <v>79658.72816170851</v>
      </c>
    </row>
    <row r="74" spans="1:66" x14ac:dyDescent="0.2">
      <c r="A74" s="1365">
        <v>1985</v>
      </c>
      <c r="B74" s="1365">
        <v>46199.148237307672</v>
      </c>
      <c r="C74" s="1365">
        <v>48200.779941092907</v>
      </c>
      <c r="D74" s="1365">
        <v>60995.855744470457</v>
      </c>
      <c r="E74" s="1365">
        <v>32684.91712100018</v>
      </c>
      <c r="F74" s="1365">
        <v>66566.316819454281</v>
      </c>
      <c r="G74" s="1365">
        <v>77897.248781621049</v>
      </c>
      <c r="H74" s="1365">
        <v>82742.818081107122</v>
      </c>
      <c r="I74" s="1365">
        <v>78991.864574394829</v>
      </c>
      <c r="J74" s="1365">
        <v>105594.25731237061</v>
      </c>
      <c r="K74" s="1365">
        <v>59434.078786410399</v>
      </c>
      <c r="L74" s="1365">
        <v>117986.12489782194</v>
      </c>
      <c r="M74" s="1365">
        <v>167744.69778677853</v>
      </c>
      <c r="N74" s="1365">
        <v>187728.15372885257</v>
      </c>
      <c r="O74" s="1365">
        <v>164211.89821948647</v>
      </c>
      <c r="P74" s="1365">
        <v>227267.55250162195</v>
      </c>
      <c r="Q74" s="1365">
        <v>136863.59600936677</v>
      </c>
      <c r="R74" s="1365">
        <v>268345.17900678498</v>
      </c>
      <c r="S74" s="1365">
        <v>234484.35568076451</v>
      </c>
      <c r="T74" s="1365">
        <v>260463.87552952545</v>
      </c>
      <c r="U74" s="1365">
        <v>226894.90258576884</v>
      </c>
      <c r="V74" s="1365">
        <v>315772.28317988187</v>
      </c>
      <c r="W74" s="1365">
        <v>190666.33498903955</v>
      </c>
      <c r="X74" s="1365">
        <v>373236.82216628519</v>
      </c>
      <c r="Y74" s="1365">
        <v>555585.65691792383</v>
      </c>
      <c r="Z74" s="1365">
        <v>602672.89297021017</v>
      </c>
      <c r="AA74" s="1365">
        <v>526972.36830568837</v>
      </c>
      <c r="AB74" s="1365">
        <v>718328.70488495193</v>
      </c>
      <c r="AC74" s="1365">
        <v>455677.48923499335</v>
      </c>
      <c r="AD74" s="1365">
        <v>870647.11144496955</v>
      </c>
      <c r="AE74" s="1365">
        <v>827094.88868996466</v>
      </c>
      <c r="AF74" s="1365">
        <v>888522.55281173135</v>
      </c>
      <c r="AG74" s="1365">
        <v>779257.98404129059</v>
      </c>
      <c r="AH74" s="1365">
        <v>1040602.4601495495</v>
      </c>
      <c r="AI74" s="1365">
        <v>692559.6766881278</v>
      </c>
      <c r="AJ74" s="1365">
        <v>1290547.6223272602</v>
      </c>
      <c r="AK74" s="1365">
        <v>2173737.87088747</v>
      </c>
      <c r="AL74" s="1365">
        <v>2264425.8006448909</v>
      </c>
      <c r="AM74" s="1365">
        <v>1987081.34160421</v>
      </c>
      <c r="AN74" s="1365">
        <v>2544469.151736903</v>
      </c>
      <c r="AO74" s="1365">
        <v>1928671.4205148416</v>
      </c>
      <c r="AP74" s="1365">
        <v>3324867.992578967</v>
      </c>
      <c r="AQ74" s="1365">
        <v>8925723.6118418463</v>
      </c>
      <c r="AR74" s="1365">
        <v>9116384.3768806979</v>
      </c>
      <c r="AS74" s="1365">
        <v>8295395.1719969958</v>
      </c>
      <c r="AT74" s="1365">
        <v>9980440.8773930576</v>
      </c>
      <c r="AU74" s="1365">
        <v>8327867.9803576861</v>
      </c>
      <c r="AV74" s="1365">
        <v>14852728.192454461</v>
      </c>
      <c r="AW74" s="1365">
        <v>14501.047692994296</v>
      </c>
      <c r="AX74" s="1365">
        <v>9655.4783935082123</v>
      </c>
      <c r="AY74" s="1365">
        <v>17409.695307790986</v>
      </c>
      <c r="AZ74" s="1365">
        <v>16397.454176570303</v>
      </c>
      <c r="BA74" s="1365">
        <v>5935.7554555899633</v>
      </c>
      <c r="BB74" s="1365">
        <v>15146.508741086633</v>
      </c>
      <c r="BC74" s="1365">
        <v>32694.087176255351</v>
      </c>
      <c r="BD74" s="1365">
        <v>30473.70318269157</v>
      </c>
      <c r="BE74" s="1365">
        <v>35310.655687938073</v>
      </c>
      <c r="BF74" s="1365">
        <v>42521.22277145362</v>
      </c>
      <c r="BG74" s="1365">
        <v>21109.508355626116</v>
      </c>
      <c r="BH74" s="1365">
        <v>44146.443243084199</v>
      </c>
      <c r="BI74" s="1365">
        <v>55435.386530331671</v>
      </c>
      <c r="BJ74" s="1365">
        <v>56496.48416917077</v>
      </c>
      <c r="BK74" s="1365">
        <v>57686.856163121927</v>
      </c>
      <c r="BL74" s="1365">
        <v>75175.933515057768</v>
      </c>
      <c r="BM74" s="1365">
        <v>40076.699480671305</v>
      </c>
      <c r="BN74" s="1365">
        <v>80396.361370581173</v>
      </c>
    </row>
    <row r="75" spans="1:66" x14ac:dyDescent="0.2">
      <c r="A75" s="1365">
        <v>1986</v>
      </c>
      <c r="B75" s="1365">
        <v>46608.484772417578</v>
      </c>
      <c r="C75" s="1365">
        <v>49010.746260451357</v>
      </c>
      <c r="D75" s="1365">
        <v>61755.994937773336</v>
      </c>
      <c r="E75" s="1365">
        <v>32895.661144453697</v>
      </c>
      <c r="F75" s="1365">
        <v>66643.768807523273</v>
      </c>
      <c r="G75" s="1365">
        <v>78915.780309715527</v>
      </c>
      <c r="H75" s="1365">
        <v>83647.498774560619</v>
      </c>
      <c r="I75" s="1365">
        <v>80686.518057153691</v>
      </c>
      <c r="J75" s="1365">
        <v>107296.09843258861</v>
      </c>
      <c r="K75" s="1365">
        <v>59884.677184905166</v>
      </c>
      <c r="L75" s="1365">
        <v>118636.4807751765</v>
      </c>
      <c r="M75" s="1365">
        <v>168771.31208994461</v>
      </c>
      <c r="N75" s="1365">
        <v>189318.36903192001</v>
      </c>
      <c r="O75" s="1365">
        <v>166921.36268009598</v>
      </c>
      <c r="P75" s="1365">
        <v>231332.35782025196</v>
      </c>
      <c r="Q75" s="1365">
        <v>135959.56407587143</v>
      </c>
      <c r="R75" s="1365">
        <v>269143.43509633368</v>
      </c>
      <c r="S75" s="1365">
        <v>234274.36440409016</v>
      </c>
      <c r="T75" s="1365">
        <v>260802.27112543269</v>
      </c>
      <c r="U75" s="1365">
        <v>229632.69283716797</v>
      </c>
      <c r="V75" s="1365">
        <v>319692.13359491096</v>
      </c>
      <c r="W75" s="1365">
        <v>186864.4982348709</v>
      </c>
      <c r="X75" s="1365">
        <v>371897.03571089031</v>
      </c>
      <c r="Y75" s="1365">
        <v>543684.95470599167</v>
      </c>
      <c r="Z75" s="1365">
        <v>592680.8441271662</v>
      </c>
      <c r="AA75" s="1365">
        <v>526828.90566458891</v>
      </c>
      <c r="AB75" s="1365">
        <v>720851.76033359789</v>
      </c>
      <c r="AC75" s="1365">
        <v>431582.00793716346</v>
      </c>
      <c r="AD75" s="1365">
        <v>849509.72041935823</v>
      </c>
      <c r="AE75" s="1365">
        <v>801168.61914880341</v>
      </c>
      <c r="AF75" s="1365">
        <v>866102.19239720295</v>
      </c>
      <c r="AG75" s="1365">
        <v>773339.05709809659</v>
      </c>
      <c r="AH75" s="1365">
        <v>1037004.9698148128</v>
      </c>
      <c r="AI75" s="1365">
        <v>646727.58722639282</v>
      </c>
      <c r="AJ75" s="1365">
        <v>1246130.8708629836</v>
      </c>
      <c r="AK75" s="1365">
        <v>2031291.14944748</v>
      </c>
      <c r="AL75" s="1365">
        <v>2141006.8170688888</v>
      </c>
      <c r="AM75" s="1365">
        <v>1951588.0408929589</v>
      </c>
      <c r="AN75" s="1365">
        <v>2508081.6885384945</v>
      </c>
      <c r="AO75" s="1365">
        <v>1739516.0770138626</v>
      </c>
      <c r="AP75" s="1365">
        <v>3094915.3775327173</v>
      </c>
      <c r="AQ75" s="1365">
        <v>8414309.9953676648</v>
      </c>
      <c r="AR75" s="1365">
        <v>8680884.3433967605</v>
      </c>
      <c r="AS75" s="1365">
        <v>7958249.1594818281</v>
      </c>
      <c r="AT75" s="1365">
        <v>9740026.660859976</v>
      </c>
      <c r="AU75" s="1365">
        <v>7441111.8877824442</v>
      </c>
      <c r="AV75" s="1365">
        <v>12839607.130189834</v>
      </c>
      <c r="AW75" s="1365">
        <v>14301.18923511962</v>
      </c>
      <c r="AX75" s="1365">
        <v>9569.4707702745382</v>
      </c>
      <c r="AY75" s="1365">
        <v>17334.974463749018</v>
      </c>
      <c r="AZ75" s="1365">
        <v>16215.891442958058</v>
      </c>
      <c r="BA75" s="1365">
        <v>5906.6451040022284</v>
      </c>
      <c r="BB75" s="1365">
        <v>14651.056839870042</v>
      </c>
      <c r="BC75" s="1365">
        <v>33034.837292692355</v>
      </c>
      <c r="BD75" s="1365">
        <v>30751.830965806199</v>
      </c>
      <c r="BE75" s="1365">
        <v>35909.56665826861</v>
      </c>
      <c r="BF75" s="1365">
        <v>42914.176839720145</v>
      </c>
      <c r="BG75" s="1365">
        <v>21444.116374296169</v>
      </c>
      <c r="BH75" s="1365">
        <v>44143.805886544345</v>
      </c>
      <c r="BI75" s="1365">
        <v>56451.897364658274</v>
      </c>
      <c r="BJ75" s="1365">
        <v>57229.781210220783</v>
      </c>
      <c r="BK75" s="1365">
        <v>59127.806901418109</v>
      </c>
      <c r="BL75" s="1365">
        <v>76287.033585672747</v>
      </c>
      <c r="BM75" s="1365">
        <v>40865.955462163591</v>
      </c>
      <c r="BN75" s="1365">
        <v>81009.742194887207</v>
      </c>
    </row>
    <row r="76" spans="1:66" x14ac:dyDescent="0.2">
      <c r="A76" s="1365">
        <v>1987</v>
      </c>
      <c r="B76" s="1365">
        <v>48018.89292815415</v>
      </c>
      <c r="C76" s="1365">
        <v>51219.323453201956</v>
      </c>
      <c r="D76" s="1365">
        <v>63457.357418866923</v>
      </c>
      <c r="E76" s="1365">
        <v>33840.015275177822</v>
      </c>
      <c r="F76" s="1365">
        <v>68127.877317410544</v>
      </c>
      <c r="G76" s="1365">
        <v>81610.070271257806</v>
      </c>
      <c r="H76" s="1365">
        <v>86103.289381894443</v>
      </c>
      <c r="I76" s="1365">
        <v>84516.431311893684</v>
      </c>
      <c r="J76" s="1365">
        <v>110715.03204410826</v>
      </c>
      <c r="K76" s="1365">
        <v>61409.726082328663</v>
      </c>
      <c r="L76" s="1365">
        <v>121515.86882825391</v>
      </c>
      <c r="M76" s="1365">
        <v>179416.27499158747</v>
      </c>
      <c r="N76" s="1365">
        <v>199784.42959784172</v>
      </c>
      <c r="O76" s="1365">
        <v>180385.66557970826</v>
      </c>
      <c r="P76" s="1365">
        <v>247982.61507278937</v>
      </c>
      <c r="Q76" s="1365">
        <v>140425.97545770867</v>
      </c>
      <c r="R76" s="1365">
        <v>283590.05914967047</v>
      </c>
      <c r="S76" s="1365">
        <v>254229.5312091955</v>
      </c>
      <c r="T76" s="1365">
        <v>280717.5758581346</v>
      </c>
      <c r="U76" s="1365">
        <v>253972.61648387188</v>
      </c>
      <c r="V76" s="1365">
        <v>352126.45891440887</v>
      </c>
      <c r="W76" s="1365">
        <v>194722.64691952619</v>
      </c>
      <c r="X76" s="1365">
        <v>399457.5511616618</v>
      </c>
      <c r="Y76" s="1365">
        <v>618512.70061066479</v>
      </c>
      <c r="Z76" s="1365">
        <v>672818.7590209028</v>
      </c>
      <c r="AA76" s="1365">
        <v>613310.22498175106</v>
      </c>
      <c r="AB76" s="1365">
        <v>847460.45212653955</v>
      </c>
      <c r="AC76" s="1365">
        <v>462533.06751398608</v>
      </c>
      <c r="AD76" s="1365">
        <v>962176.21791558003</v>
      </c>
      <c r="AE76" s="1365">
        <v>926198.58972924971</v>
      </c>
      <c r="AF76" s="1365">
        <v>1001150.044814002</v>
      </c>
      <c r="AG76" s="1365">
        <v>916010.25495028391</v>
      </c>
      <c r="AH76" s="1365">
        <v>1253656.7286823001</v>
      </c>
      <c r="AI76" s="1365">
        <v>695956.62990644923</v>
      </c>
      <c r="AJ76" s="1365">
        <v>1434211.622294694</v>
      </c>
      <c r="AK76" s="1365">
        <v>2432912.382753972</v>
      </c>
      <c r="AL76" s="1365">
        <v>2592343.7448978354</v>
      </c>
      <c r="AM76" s="1365">
        <v>2381755.0758799496</v>
      </c>
      <c r="AN76" s="1365">
        <v>3201815.2132129399</v>
      </c>
      <c r="AO76" s="1365">
        <v>1879404.9586644704</v>
      </c>
      <c r="AP76" s="1365">
        <v>3756816.3112079259</v>
      </c>
      <c r="AQ76" s="1365">
        <v>10476278.572310004</v>
      </c>
      <c r="AR76" s="1365">
        <v>10830770.043577738</v>
      </c>
      <c r="AS76" s="1365">
        <v>10059120.500537336</v>
      </c>
      <c r="AT76" s="1365">
        <v>12923037.503767343</v>
      </c>
      <c r="AU76" s="1365">
        <v>8505478.9685087688</v>
      </c>
      <c r="AV76" s="1365">
        <v>15904687.161997272</v>
      </c>
      <c r="AW76" s="1365">
        <v>14427.715585050495</v>
      </c>
      <c r="AX76" s="1365">
        <v>9934.4964744138488</v>
      </c>
      <c r="AY76" s="1365">
        <v>17922.21559451022</v>
      </c>
      <c r="AZ76" s="1365">
        <v>16199.68279362559</v>
      </c>
      <c r="BA76" s="1365">
        <v>6270.3044680269741</v>
      </c>
      <c r="BB76" s="1365">
        <v>14739.885806567187</v>
      </c>
      <c r="BC76" s="1365">
        <v>33419.183809994887</v>
      </c>
      <c r="BD76" s="1365">
        <v>31156.055520411082</v>
      </c>
      <c r="BE76" s="1365">
        <v>36867.507661367927</v>
      </c>
      <c r="BF76" s="1365">
        <v>42954.551012875534</v>
      </c>
      <c r="BG76" s="1365">
        <v>21997.130810452167</v>
      </c>
      <c r="BH76" s="1365">
        <v>44187.634891603884</v>
      </c>
      <c r="BI76" s="1365">
        <v>57158.519091175389</v>
      </c>
      <c r="BJ76" s="1365">
        <v>57683.004327907634</v>
      </c>
      <c r="BK76" s="1365">
        <v>60549.122744940039</v>
      </c>
      <c r="BL76" s="1365">
        <v>76398.136286937966</v>
      </c>
      <c r="BM76" s="1365">
        <v>41655.663738483658</v>
      </c>
      <c r="BN76" s="1365">
        <v>80997.32124789973</v>
      </c>
    </row>
    <row r="77" spans="1:66" x14ac:dyDescent="0.2">
      <c r="A77" s="1365">
        <v>1988</v>
      </c>
      <c r="B77" s="1365">
        <v>50036.770391410588</v>
      </c>
      <c r="C77" s="1365">
        <v>53643.637288919927</v>
      </c>
      <c r="D77" s="1365">
        <v>66204.754515422945</v>
      </c>
      <c r="E77" s="1365">
        <v>35086.058321287499</v>
      </c>
      <c r="F77" s="1365">
        <v>70805.752897410726</v>
      </c>
      <c r="G77" s="1365">
        <v>85412.421955900674</v>
      </c>
      <c r="H77" s="1365">
        <v>89839.478346373508</v>
      </c>
      <c r="I77" s="1365">
        <v>88977.466397916811</v>
      </c>
      <c r="J77" s="1365">
        <v>115856.20528656097</v>
      </c>
      <c r="K77" s="1365">
        <v>63693.239520359668</v>
      </c>
      <c r="L77" s="1365">
        <v>126568.5177817025</v>
      </c>
      <c r="M77" s="1365">
        <v>195360.2195880232</v>
      </c>
      <c r="N77" s="1365">
        <v>215387.00238608973</v>
      </c>
      <c r="O77" s="1365">
        <v>198667.26201883945</v>
      </c>
      <c r="P77" s="1365">
        <v>271340.91729590169</v>
      </c>
      <c r="Q77" s="1365">
        <v>148762.10410715675</v>
      </c>
      <c r="R77" s="1365">
        <v>306487.47270979063</v>
      </c>
      <c r="S77" s="1365">
        <v>283601.37519911438</v>
      </c>
      <c r="T77" s="1365">
        <v>310219.09118938859</v>
      </c>
      <c r="U77" s="1365">
        <v>287507.68103169085</v>
      </c>
      <c r="V77" s="1365">
        <v>395843.33957641275</v>
      </c>
      <c r="W77" s="1365">
        <v>209972.87331680799</v>
      </c>
      <c r="X77" s="1365">
        <v>441860.4883113089</v>
      </c>
      <c r="Y77" s="1365">
        <v>738889.56254310557</v>
      </c>
      <c r="Z77" s="1365">
        <v>795510.80619650241</v>
      </c>
      <c r="AA77" s="1365">
        <v>748997.19645888626</v>
      </c>
      <c r="AB77" s="1365">
        <v>1025498.9179215954</v>
      </c>
      <c r="AC77" s="1365">
        <v>525864.89954311273</v>
      </c>
      <c r="AD77" s="1365">
        <v>1137608.6861517073</v>
      </c>
      <c r="AE77" s="1365">
        <v>1138934.3115263998</v>
      </c>
      <c r="AF77" s="1365">
        <v>1221237.2821576037</v>
      </c>
      <c r="AG77" s="1365">
        <v>1153826.4653948497</v>
      </c>
      <c r="AH77" s="1365">
        <v>1564177.0876109486</v>
      </c>
      <c r="AI77" s="1365">
        <v>814687.44024004205</v>
      </c>
      <c r="AJ77" s="1365">
        <v>1750789.6058384231</v>
      </c>
      <c r="AK77" s="1365">
        <v>3129899.9415346356</v>
      </c>
      <c r="AL77" s="1365">
        <v>3320662.4862242914</v>
      </c>
      <c r="AM77" s="1365">
        <v>3148402.2436473365</v>
      </c>
      <c r="AN77" s="1365">
        <v>4155259.1911011455</v>
      </c>
      <c r="AO77" s="1365">
        <v>2322660.5694961189</v>
      </c>
      <c r="AP77" s="1365">
        <v>4804074.9305058103</v>
      </c>
      <c r="AQ77" s="1365">
        <v>13022688.827499272</v>
      </c>
      <c r="AR77" s="1365">
        <v>13586111.579254499</v>
      </c>
      <c r="AS77" s="1365">
        <v>12915227.048571818</v>
      </c>
      <c r="AT77" s="1365">
        <v>16227006.001801813</v>
      </c>
      <c r="AU77" s="1365">
        <v>10472477.550506525</v>
      </c>
      <c r="AV77" s="1365">
        <v>19902138.27018382</v>
      </c>
      <c r="AW77" s="1365">
        <v>14661.118826920498</v>
      </c>
      <c r="AX77" s="1365">
        <v>10234.062436447679</v>
      </c>
      <c r="AY77" s="1365">
        <v>18309.808179923028</v>
      </c>
      <c r="AZ77" s="1365">
        <v>16553.303744284916</v>
      </c>
      <c r="BA77" s="1365">
        <v>6478.8771222153318</v>
      </c>
      <c r="BB77" s="1365">
        <v>15042.98801311896</v>
      </c>
      <c r="BC77" s="1365">
        <v>33889.720480675845</v>
      </c>
      <c r="BD77" s="1365">
        <v>31664.522392001792</v>
      </c>
      <c r="BE77" s="1365">
        <v>37529.901207817755</v>
      </c>
      <c r="BF77" s="1365">
        <v>43411.847539814189</v>
      </c>
      <c r="BG77" s="1365">
        <v>22455.38656730203</v>
      </c>
      <c r="BH77" s="1365">
        <v>44618.895140479632</v>
      </c>
      <c r="BI77" s="1365">
        <v>57925.472547870042</v>
      </c>
      <c r="BJ77" s="1365">
        <v>58452.597336444429</v>
      </c>
      <c r="BK77" s="1365">
        <v>61555.017492686158</v>
      </c>
      <c r="BL77" s="1365">
        <v>76985.027284225798</v>
      </c>
      <c r="BM77" s="1365">
        <v>42426.023373660399</v>
      </c>
      <c r="BN77" s="1365">
        <v>81588.779049680466</v>
      </c>
    </row>
    <row r="78" spans="1:66" x14ac:dyDescent="0.2">
      <c r="A78" s="1365">
        <v>1989</v>
      </c>
      <c r="B78" s="1365">
        <v>50639.605191912618</v>
      </c>
      <c r="C78" s="1365">
        <v>54265.436865631171</v>
      </c>
      <c r="D78" s="1365">
        <v>66368.462176480796</v>
      </c>
      <c r="E78" s="1365">
        <v>36186.168399600996</v>
      </c>
      <c r="F78" s="1365">
        <v>71325.594790937655</v>
      </c>
      <c r="G78" s="1365">
        <v>86366.764572989239</v>
      </c>
      <c r="H78" s="1365">
        <v>90727.220031277175</v>
      </c>
      <c r="I78" s="1365">
        <v>89905.910141340268</v>
      </c>
      <c r="J78" s="1365">
        <v>116017.97574939324</v>
      </c>
      <c r="K78" s="1365">
        <v>65493.75331948333</v>
      </c>
      <c r="L78" s="1365">
        <v>127291.01640756895</v>
      </c>
      <c r="M78" s="1365">
        <v>195742.23716561508</v>
      </c>
      <c r="N78" s="1365">
        <v>216262.72444261954</v>
      </c>
      <c r="O78" s="1365">
        <v>198288.95556029459</v>
      </c>
      <c r="P78" s="1365">
        <v>270036.67019529792</v>
      </c>
      <c r="Q78" s="1365">
        <v>152766.37543436678</v>
      </c>
      <c r="R78" s="1365">
        <v>306527.22460743441</v>
      </c>
      <c r="S78" s="1365">
        <v>282336.56764666911</v>
      </c>
      <c r="T78" s="1365">
        <v>309883.2285486547</v>
      </c>
      <c r="U78" s="1365">
        <v>284580.7895004907</v>
      </c>
      <c r="V78" s="1365">
        <v>390871.90099147294</v>
      </c>
      <c r="W78" s="1365">
        <v>215150.67108361068</v>
      </c>
      <c r="X78" s="1365">
        <v>438945.28935448645</v>
      </c>
      <c r="Y78" s="1365">
        <v>720521.26742052718</v>
      </c>
      <c r="Z78" s="1365">
        <v>776716.9379938154</v>
      </c>
      <c r="AA78" s="1365">
        <v>724817.54017488624</v>
      </c>
      <c r="AB78" s="1365">
        <v>986728.62592852605</v>
      </c>
      <c r="AC78" s="1365">
        <v>532717.08225580526</v>
      </c>
      <c r="AD78" s="1365">
        <v>1106250.0051425716</v>
      </c>
      <c r="AE78" s="1365">
        <v>1100206.1140792822</v>
      </c>
      <c r="AF78" s="1365">
        <v>1178312.405821109</v>
      </c>
      <c r="AG78" s="1365">
        <v>1106066.2206948565</v>
      </c>
      <c r="AH78" s="1365">
        <v>1491031.2617443523</v>
      </c>
      <c r="AI78" s="1365">
        <v>815684.82201548177</v>
      </c>
      <c r="AJ78" s="1365">
        <v>1686147.8539814306</v>
      </c>
      <c r="AK78" s="1365">
        <v>2958416.6060141111</v>
      </c>
      <c r="AL78" s="1365">
        <v>3134566.9002061514</v>
      </c>
      <c r="AM78" s="1365">
        <v>2958208.549362699</v>
      </c>
      <c r="AN78" s="1365">
        <v>3890387.3664201736</v>
      </c>
      <c r="AO78" s="1365">
        <v>2245233.3852597596</v>
      </c>
      <c r="AP78" s="1365">
        <v>4542199.9152928526</v>
      </c>
      <c r="AQ78" s="1365">
        <v>12460517.399594015</v>
      </c>
      <c r="AR78" s="1365">
        <v>12895492.636499023</v>
      </c>
      <c r="AS78" s="1365">
        <v>12346089.123166107</v>
      </c>
      <c r="AT78" s="1365">
        <v>15364625.831675922</v>
      </c>
      <c r="AU78" s="1365">
        <v>10059546.304603327</v>
      </c>
      <c r="AV78" s="1365">
        <v>18904569.211121112</v>
      </c>
      <c r="AW78" s="1365">
        <v>14912.445810836005</v>
      </c>
      <c r="AX78" s="1365">
        <v>10551.990352548062</v>
      </c>
      <c r="AY78" s="1365">
        <v>18624.96358992207</v>
      </c>
      <c r="AZ78" s="1365">
        <v>16718.94860356834</v>
      </c>
      <c r="BA78" s="1365">
        <v>6878.5834797186553</v>
      </c>
      <c r="BB78" s="1365">
        <v>15360.173174306343</v>
      </c>
      <c r="BC78" s="1365">
        <v>34517.090528167901</v>
      </c>
      <c r="BD78" s="1365">
        <v>32237.03638627852</v>
      </c>
      <c r="BE78" s="1365">
        <v>38262.823677335233</v>
      </c>
      <c r="BF78" s="1365">
        <v>43738.661285501126</v>
      </c>
      <c r="BG78" s="1365">
        <v>23232.812062404799</v>
      </c>
      <c r="BH78" s="1365">
        <v>45192.080366882459</v>
      </c>
      <c r="BI78" s="1365">
        <v>59022.896424832761</v>
      </c>
      <c r="BJ78" s="1365">
        <v>59343.343928441573</v>
      </c>
      <c r="BK78" s="1365">
        <v>62810.148786601676</v>
      </c>
      <c r="BL78" s="1365">
        <v>77513.302137917111</v>
      </c>
      <c r="BM78" s="1365">
        <v>43675.597790762477</v>
      </c>
      <c r="BN78" s="1365">
        <v>82481.964357602599</v>
      </c>
    </row>
    <row r="79" spans="1:66" x14ac:dyDescent="0.2">
      <c r="A79" s="1365">
        <v>1990</v>
      </c>
      <c r="B79" s="1365">
        <v>50595.363784547153</v>
      </c>
      <c r="C79" s="1365">
        <v>54389.998871460426</v>
      </c>
      <c r="D79" s="1365">
        <v>66242.560522318527</v>
      </c>
      <c r="E79" s="1365">
        <v>36190.649702687144</v>
      </c>
      <c r="F79" s="1365">
        <v>71053.239923622517</v>
      </c>
      <c r="G79" s="1365">
        <v>86462.28923738825</v>
      </c>
      <c r="H79" s="1365">
        <v>90710.520087002194</v>
      </c>
      <c r="I79" s="1365">
        <v>90362.232251400987</v>
      </c>
      <c r="J79" s="1365">
        <v>116083.51313088756</v>
      </c>
      <c r="K79" s="1365">
        <v>65472.682414629242</v>
      </c>
      <c r="L79" s="1365">
        <v>127063.54600815816</v>
      </c>
      <c r="M79" s="1365">
        <v>196055.14380950428</v>
      </c>
      <c r="N79" s="1365">
        <v>216291.91294931498</v>
      </c>
      <c r="O79" s="1365">
        <v>199946.49914481887</v>
      </c>
      <c r="P79" s="1365">
        <v>271685.7424712049</v>
      </c>
      <c r="Q79" s="1365">
        <v>151274.32098771184</v>
      </c>
      <c r="R79" s="1365">
        <v>306337.35441386665</v>
      </c>
      <c r="S79" s="1365">
        <v>282282.39697968826</v>
      </c>
      <c r="T79" s="1365">
        <v>309953.48566620017</v>
      </c>
      <c r="U79" s="1365">
        <v>287022.09017780295</v>
      </c>
      <c r="V79" s="1365">
        <v>394864.73866646271</v>
      </c>
      <c r="W79" s="1365">
        <v>212134.50979855307</v>
      </c>
      <c r="X79" s="1365">
        <v>438482.24914909853</v>
      </c>
      <c r="Y79" s="1365">
        <v>721021.16900840867</v>
      </c>
      <c r="Z79" s="1365">
        <v>778798.34319838812</v>
      </c>
      <c r="AA79" s="1365">
        <v>732861.27273040963</v>
      </c>
      <c r="AB79" s="1365">
        <v>1001925.0768698442</v>
      </c>
      <c r="AC79" s="1365">
        <v>517482.79479400354</v>
      </c>
      <c r="AD79" s="1365">
        <v>1105080.4932279917</v>
      </c>
      <c r="AE79" s="1365">
        <v>1098334.923367789</v>
      </c>
      <c r="AF79" s="1365">
        <v>1180917.0622840228</v>
      </c>
      <c r="AG79" s="1365">
        <v>1114977.9471822982</v>
      </c>
      <c r="AH79" s="1365">
        <v>1507979.6233100041</v>
      </c>
      <c r="AI79" s="1365">
        <v>790661.19466400519</v>
      </c>
      <c r="AJ79" s="1365">
        <v>1680839.2692188083</v>
      </c>
      <c r="AK79" s="1365">
        <v>2923474.0709850583</v>
      </c>
      <c r="AL79" s="1365">
        <v>3110202.8484230721</v>
      </c>
      <c r="AM79" s="1365">
        <v>2953543.8435503338</v>
      </c>
      <c r="AN79" s="1365">
        <v>3890770.732926107</v>
      </c>
      <c r="AO79" s="1365">
        <v>2167905.9578051139</v>
      </c>
      <c r="AP79" s="1365">
        <v>4458646.69162816</v>
      </c>
      <c r="AQ79" s="1365">
        <v>12249032.229867883</v>
      </c>
      <c r="AR79" s="1365">
        <v>12726608.980225652</v>
      </c>
      <c r="AS79" s="1365">
        <v>12298507.426306924</v>
      </c>
      <c r="AT79" s="1365">
        <v>15405596.993038956</v>
      </c>
      <c r="AU79" s="1365">
        <v>9640071.3528916761</v>
      </c>
      <c r="AV79" s="1365">
        <v>18489038.840704355</v>
      </c>
      <c r="AW79" s="1365">
        <v>14728.438331706047</v>
      </c>
      <c r="AX79" s="1365">
        <v>10480.207482092115</v>
      </c>
      <c r="AY79" s="1365">
        <v>18417.765491519858</v>
      </c>
      <c r="AZ79" s="1365">
        <v>16401.6079137495</v>
      </c>
      <c r="BA79" s="1365">
        <v>6908.6169907450494</v>
      </c>
      <c r="BB79" s="1365">
        <v>15042.933839086889</v>
      </c>
      <c r="BC79" s="1365">
        <v>34433.166003996354</v>
      </c>
      <c r="BD79" s="1365">
        <v>32184.636099572941</v>
      </c>
      <c r="BE79" s="1365">
        <v>38217.054396642823</v>
      </c>
      <c r="BF79" s="1365">
        <v>43415.540305775583</v>
      </c>
      <c r="BG79" s="1365">
        <v>23403.575115462176</v>
      </c>
      <c r="BH79" s="1365">
        <v>44910.560535817611</v>
      </c>
      <c r="BI79" s="1365">
        <v>59064.075594359245</v>
      </c>
      <c r="BJ79" s="1365">
        <v>59315.171871423976</v>
      </c>
      <c r="BK79" s="1365">
        <v>62966.165528046513</v>
      </c>
      <c r="BL79" s="1365">
        <v>77182.955795808215</v>
      </c>
      <c r="BM79" s="1365">
        <v>44022.272771358585</v>
      </c>
      <c r="BN79" s="1365">
        <v>82245.093906731025</v>
      </c>
    </row>
    <row r="80" spans="1:66" x14ac:dyDescent="0.2">
      <c r="A80" s="1365">
        <v>1991</v>
      </c>
      <c r="B80" s="1365">
        <v>49559.548659985725</v>
      </c>
      <c r="C80" s="1365">
        <v>53241.313045581977</v>
      </c>
      <c r="D80" s="1365">
        <v>64117.056388237899</v>
      </c>
      <c r="E80" s="1365">
        <v>36146.393656855878</v>
      </c>
      <c r="F80" s="1365">
        <v>69383.061589707126</v>
      </c>
      <c r="G80" s="1365">
        <v>84965.625437404204</v>
      </c>
      <c r="H80" s="1365">
        <v>88945.580818593298</v>
      </c>
      <c r="I80" s="1365">
        <v>88783.082989134171</v>
      </c>
      <c r="J80" s="1365">
        <v>112824.88477256436</v>
      </c>
      <c r="K80" s="1365">
        <v>65415.94743410527</v>
      </c>
      <c r="L80" s="1365">
        <v>124382.87752912745</v>
      </c>
      <c r="M80" s="1365">
        <v>190353.12589693483</v>
      </c>
      <c r="N80" s="1365">
        <v>209831.78351485499</v>
      </c>
      <c r="O80" s="1365">
        <v>193182.69848358753</v>
      </c>
      <c r="P80" s="1365">
        <v>261514.50197146225</v>
      </c>
      <c r="Q80" s="1365">
        <v>149549.64704464938</v>
      </c>
      <c r="R80" s="1365">
        <v>297467.39298636984</v>
      </c>
      <c r="S80" s="1365">
        <v>270517.80239617522</v>
      </c>
      <c r="T80" s="1365">
        <v>297352.93188647769</v>
      </c>
      <c r="U80" s="1365">
        <v>272974.47496371181</v>
      </c>
      <c r="V80" s="1365">
        <v>375095.65788511868</v>
      </c>
      <c r="W80" s="1365">
        <v>207115.93208672016</v>
      </c>
      <c r="X80" s="1365">
        <v>420747.82727286394</v>
      </c>
      <c r="Y80" s="1365">
        <v>658223.68536382006</v>
      </c>
      <c r="Z80" s="1365">
        <v>715775.47313556762</v>
      </c>
      <c r="AA80" s="1365">
        <v>659354.28723462427</v>
      </c>
      <c r="AB80" s="1365">
        <v>903017.4177654339</v>
      </c>
      <c r="AC80" s="1365">
        <v>487080.98034870363</v>
      </c>
      <c r="AD80" s="1365">
        <v>1014083.3329679543</v>
      </c>
      <c r="AE80" s="1365">
        <v>983398.98139025306</v>
      </c>
      <c r="AF80" s="1365">
        <v>1061912.3539248537</v>
      </c>
      <c r="AG80" s="1365">
        <v>981250.59810439171</v>
      </c>
      <c r="AH80" s="1365">
        <v>1328539.3619537968</v>
      </c>
      <c r="AI80" s="1365">
        <v>731938.61979037849</v>
      </c>
      <c r="AJ80" s="1365">
        <v>1508018.8641820066</v>
      </c>
      <c r="AK80" s="1365">
        <v>2537185.0000143028</v>
      </c>
      <c r="AL80" s="1365">
        <v>2694728.6545350566</v>
      </c>
      <c r="AM80" s="1365">
        <v>2516890.215238411</v>
      </c>
      <c r="AN80" s="1365">
        <v>3313147.5693956292</v>
      </c>
      <c r="AO80" s="1365">
        <v>1945812.8059948038</v>
      </c>
      <c r="AP80" s="1365">
        <v>3870866.7668027012</v>
      </c>
      <c r="AQ80" s="1365">
        <v>10506443.999112962</v>
      </c>
      <c r="AR80" s="1365">
        <v>10868965.569148362</v>
      </c>
      <c r="AS80" s="1365">
        <v>10358712.708653806</v>
      </c>
      <c r="AT80" s="1365">
        <v>13060243.734554628</v>
      </c>
      <c r="AU80" s="1365">
        <v>8411974.011207303</v>
      </c>
      <c r="AV80" s="1365">
        <v>15738921.193816883</v>
      </c>
      <c r="AW80" s="1365">
        <v>14153.471882567253</v>
      </c>
      <c r="AX80" s="1365">
        <v>10173.516501378148</v>
      </c>
      <c r="AY80" s="1365">
        <v>17699.543102029787</v>
      </c>
      <c r="AZ80" s="1365">
        <v>15409.228003911454</v>
      </c>
      <c r="BA80" s="1365">
        <v>6876.8398796064857</v>
      </c>
      <c r="BB80" s="1365">
        <v>14383.245650286786</v>
      </c>
      <c r="BC80" s="1365">
        <v>33915.817855880268</v>
      </c>
      <c r="BD80" s="1365">
        <v>31751.522565000254</v>
      </c>
      <c r="BE80" s="1365">
        <v>37692.27021913691</v>
      </c>
      <c r="BF80" s="1365">
        <v>42184.006878990753</v>
      </c>
      <c r="BG80" s="1365">
        <v>23546.032169323265</v>
      </c>
      <c r="BH80" s="1365">
        <v>44040.358101189027</v>
      </c>
      <c r="BI80" s="1365">
        <v>58618.750322521526</v>
      </c>
      <c r="BJ80" s="1365">
        <v>58724.030144527867</v>
      </c>
      <c r="BK80" s="1365">
        <v>62683.179115520827</v>
      </c>
      <c r="BL80" s="1365">
        <v>75652.480472839889</v>
      </c>
      <c r="BM80" s="1365">
        <v>44382.522531469236</v>
      </c>
      <c r="BN80" s="1365">
        <v>81111.748664816841</v>
      </c>
    </row>
    <row r="81" spans="1:66" x14ac:dyDescent="0.2">
      <c r="A81" s="1365">
        <v>1992</v>
      </c>
      <c r="B81" s="1365">
        <v>50518.441423126846</v>
      </c>
      <c r="C81" s="1365">
        <v>54448.306629632069</v>
      </c>
      <c r="D81" s="1365">
        <v>65438.327822171421</v>
      </c>
      <c r="E81" s="1365">
        <v>36894.972877899425</v>
      </c>
      <c r="F81" s="1365">
        <v>70367.846947571088</v>
      </c>
      <c r="G81" s="1365">
        <v>87543.348104643635</v>
      </c>
      <c r="H81" s="1365">
        <v>91362.989340465181</v>
      </c>
      <c r="I81" s="1365">
        <v>91768.688835411522</v>
      </c>
      <c r="J81" s="1365">
        <v>116205.15564777749</v>
      </c>
      <c r="K81" s="1365">
        <v>67237.877014955346</v>
      </c>
      <c r="L81" s="1365">
        <v>127178.68504438395</v>
      </c>
      <c r="M81" s="1365">
        <v>200237.88045283238</v>
      </c>
      <c r="N81" s="1365">
        <v>219893.26682208219</v>
      </c>
      <c r="O81" s="1365">
        <v>204382.81727566422</v>
      </c>
      <c r="P81" s="1365">
        <v>277987.89231856575</v>
      </c>
      <c r="Q81" s="1365">
        <v>155426.47838104132</v>
      </c>
      <c r="R81" s="1365">
        <v>310741.01118727354</v>
      </c>
      <c r="S81" s="1365">
        <v>288041.53203724913</v>
      </c>
      <c r="T81" s="1365">
        <v>315507.25736453198</v>
      </c>
      <c r="U81" s="1365">
        <v>293136.73079612653</v>
      </c>
      <c r="V81" s="1365">
        <v>405020.82410477311</v>
      </c>
      <c r="W81" s="1365">
        <v>215681.00785383422</v>
      </c>
      <c r="X81" s="1365">
        <v>444609.63905728736</v>
      </c>
      <c r="Y81" s="1365">
        <v>724554.81273235392</v>
      </c>
      <c r="Z81" s="1365">
        <v>784327.62446189963</v>
      </c>
      <c r="AA81" s="1365">
        <v>735732.56094299827</v>
      </c>
      <c r="AB81" s="1365">
        <v>1021743.2244930278</v>
      </c>
      <c r="AC81" s="1365">
        <v>507675.44879666419</v>
      </c>
      <c r="AD81" s="1365">
        <v>1108458.5199374787</v>
      </c>
      <c r="AE81" s="1365">
        <v>1094677.3517071102</v>
      </c>
      <c r="AF81" s="1365">
        <v>1183706.4895630628</v>
      </c>
      <c r="AG81" s="1365">
        <v>1108390.7548374487</v>
      </c>
      <c r="AH81" s="1365">
        <v>1535135.8298058982</v>
      </c>
      <c r="AI81" s="1365">
        <v>765245.31323886558</v>
      </c>
      <c r="AJ81" s="1365">
        <v>1675398.1939692057</v>
      </c>
      <c r="AK81" s="1365">
        <v>2922370.8019998996</v>
      </c>
      <c r="AL81" s="1365">
        <v>3116452.4872398525</v>
      </c>
      <c r="AM81" s="1365">
        <v>2934010.582300832</v>
      </c>
      <c r="AN81" s="1365">
        <v>4001263.8629852901</v>
      </c>
      <c r="AO81" s="1365">
        <v>2077388.1680006743</v>
      </c>
      <c r="AP81" s="1365">
        <v>4425637.885094461</v>
      </c>
      <c r="AQ81" s="1365">
        <v>12322977.383848591</v>
      </c>
      <c r="AR81" s="1365">
        <v>12884136.975444637</v>
      </c>
      <c r="AS81" s="1365">
        <v>12233203.498961318</v>
      </c>
      <c r="AT81" s="1365">
        <v>16348138.098956026</v>
      </c>
      <c r="AU81" s="1365">
        <v>9043936.420597706</v>
      </c>
      <c r="AV81" s="1365">
        <v>18467345.335957728</v>
      </c>
      <c r="AW81" s="1365">
        <v>13493.534741610047</v>
      </c>
      <c r="AX81" s="1365">
        <v>9673.8935057885046</v>
      </c>
      <c r="AY81" s="1365">
        <v>17127.924423852633</v>
      </c>
      <c r="AZ81" s="1365">
        <v>14671.499996565346</v>
      </c>
      <c r="BA81" s="1365">
        <v>6552.0687408435106</v>
      </c>
      <c r="BB81" s="1365">
        <v>13557.008850758248</v>
      </c>
      <c r="BC81" s="1365">
        <v>33882.948197604004</v>
      </c>
      <c r="BD81" s="1365">
        <v>31699.016378798464</v>
      </c>
      <c r="BE81" s="1365">
        <v>37788.916557850724</v>
      </c>
      <c r="BF81" s="1365">
        <v>41821.70954479427</v>
      </c>
      <c r="BG81" s="1365">
        <v>23724.805599772546</v>
      </c>
      <c r="BH81" s="1365">
        <v>43659.717587604151</v>
      </c>
      <c r="BI81" s="1365">
        <v>59369.715017596449</v>
      </c>
      <c r="BJ81" s="1365">
        <v>59230.419970060917</v>
      </c>
      <c r="BK81" s="1365">
        <v>63615.156725348337</v>
      </c>
      <c r="BL81" s="1365">
        <v>75759.47148008045</v>
      </c>
      <c r="BM81" s="1365">
        <v>45190.726673433848</v>
      </c>
      <c r="BN81" s="1365">
        <v>81288.10350866153</v>
      </c>
    </row>
    <row r="82" spans="1:66" x14ac:dyDescent="0.2">
      <c r="A82" s="1365">
        <v>1993</v>
      </c>
      <c r="B82" s="1365">
        <v>50947.838638673878</v>
      </c>
      <c r="C82" s="1365">
        <v>55083.692383148795</v>
      </c>
      <c r="D82" s="1365">
        <v>66403.714362433311</v>
      </c>
      <c r="E82" s="1365">
        <v>36958.206931525812</v>
      </c>
      <c r="F82" s="1365">
        <v>70880.603522409612</v>
      </c>
      <c r="G82" s="1365">
        <v>88130.639486275017</v>
      </c>
      <c r="H82" s="1365">
        <v>92021.313394919969</v>
      </c>
      <c r="I82" s="1365">
        <v>92455.682493755332</v>
      </c>
      <c r="J82" s="1365">
        <v>117493.18862266155</v>
      </c>
      <c r="K82" s="1365">
        <v>67330.985433809663</v>
      </c>
      <c r="L82" s="1365">
        <v>128014.30708178692</v>
      </c>
      <c r="M82" s="1365">
        <v>200349.43917371728</v>
      </c>
      <c r="N82" s="1365">
        <v>221940.54363601815</v>
      </c>
      <c r="O82" s="1365">
        <v>204690.29612777458</v>
      </c>
      <c r="P82" s="1365">
        <v>279591.75892392336</v>
      </c>
      <c r="Q82" s="1365">
        <v>156621.89474202789</v>
      </c>
      <c r="R82" s="1365">
        <v>311229.65157828515</v>
      </c>
      <c r="S82" s="1365">
        <v>286411.44448255445</v>
      </c>
      <c r="T82" s="1365">
        <v>316742.00868448144</v>
      </c>
      <c r="U82" s="1365">
        <v>291424.96549436217</v>
      </c>
      <c r="V82" s="1365">
        <v>401149.89731881983</v>
      </c>
      <c r="W82" s="1365">
        <v>218343.59669054285</v>
      </c>
      <c r="X82" s="1365">
        <v>443330.09658619692</v>
      </c>
      <c r="Y82" s="1365">
        <v>702693.20055768813</v>
      </c>
      <c r="Z82" s="1365">
        <v>766350.91124383919</v>
      </c>
      <c r="AA82" s="1365">
        <v>711402.53940153867</v>
      </c>
      <c r="AB82" s="1365">
        <v>975901.77276231779</v>
      </c>
      <c r="AC82" s="1365">
        <v>516841.48937312426</v>
      </c>
      <c r="AD82" s="1365">
        <v>1081217.3613254852</v>
      </c>
      <c r="AE82" s="1365">
        <v>1053322.2979698854</v>
      </c>
      <c r="AF82" s="1365">
        <v>1142317.782356834</v>
      </c>
      <c r="AG82" s="1365">
        <v>1063348.9682367058</v>
      </c>
      <c r="AH82" s="1365">
        <v>1443731.8248867248</v>
      </c>
      <c r="AI82" s="1365">
        <v>777715.22443371592</v>
      </c>
      <c r="AJ82" s="1365">
        <v>1618493.192479481</v>
      </c>
      <c r="AK82" s="1365">
        <v>2775526.7170671811</v>
      </c>
      <c r="AL82" s="1365">
        <v>2960952.9241229766</v>
      </c>
      <c r="AM82" s="1365">
        <v>2776330.5508264387</v>
      </c>
      <c r="AN82" s="1365">
        <v>3676428.0348512311</v>
      </c>
      <c r="AO82" s="1365">
        <v>2116112.3501078808</v>
      </c>
      <c r="AP82" s="1365">
        <v>4216762.8128765617</v>
      </c>
      <c r="AQ82" s="1365">
        <v>11600601.114034614</v>
      </c>
      <c r="AR82" s="1365">
        <v>12056844.796196885</v>
      </c>
      <c r="AS82" s="1365">
        <v>11442070.167722821</v>
      </c>
      <c r="AT82" s="1365">
        <v>14349363.501711437</v>
      </c>
      <c r="AU82" s="1365">
        <v>9424319.8741004113</v>
      </c>
      <c r="AV82" s="1365">
        <v>17393735.475981839</v>
      </c>
      <c r="AW82" s="1365">
        <v>13765.037791072735</v>
      </c>
      <c r="AX82" s="1365">
        <v>9874.3638824277732</v>
      </c>
      <c r="AY82" s="1365">
        <v>17711.702272542272</v>
      </c>
      <c r="AZ82" s="1365">
        <v>15314.240102205085</v>
      </c>
      <c r="BA82" s="1365">
        <v>6585.4284292419561</v>
      </c>
      <c r="BB82" s="1365">
        <v>13746.899963032336</v>
      </c>
      <c r="BC82" s="1365">
        <v>34347.660801446822</v>
      </c>
      <c r="BD82" s="1365">
        <v>31948.649194524514</v>
      </c>
      <c r="BE82" s="1365">
        <v>38460.736411523714</v>
      </c>
      <c r="BF82" s="1365">
        <v>42716.153855601078</v>
      </c>
      <c r="BG82" s="1365">
        <v>23662.241619247801</v>
      </c>
      <c r="BH82" s="1365">
        <v>44175.15373842344</v>
      </c>
      <c r="BI82" s="1365">
        <v>60075.939564414439</v>
      </c>
      <c r="BJ82" s="1365">
        <v>59541.505834645439</v>
      </c>
      <c r="BK82" s="1365">
        <v>64397.029085250499</v>
      </c>
      <c r="BL82" s="1365">
        <v>76968.546047346084</v>
      </c>
      <c r="BM82" s="1365">
        <v>45008.258106755107</v>
      </c>
      <c r="BN82" s="1365">
        <v>82210.470957662328</v>
      </c>
    </row>
    <row r="83" spans="1:66" x14ac:dyDescent="0.2">
      <c r="A83" s="1365">
        <v>1994</v>
      </c>
      <c r="B83" s="1365">
        <v>52612.311354335056</v>
      </c>
      <c r="C83" s="1365">
        <v>56851.658340587135</v>
      </c>
      <c r="D83" s="1365">
        <v>68431.310109484286</v>
      </c>
      <c r="E83" s="1365">
        <v>38140.572206397417</v>
      </c>
      <c r="F83" s="1365">
        <v>73005.709326019161</v>
      </c>
      <c r="G83" s="1365">
        <v>90821.384319296878</v>
      </c>
      <c r="H83" s="1365">
        <v>94678.092739849977</v>
      </c>
      <c r="I83" s="1365">
        <v>95199.409249137068</v>
      </c>
      <c r="J83" s="1365">
        <v>120725.41410706437</v>
      </c>
      <c r="K83" s="1365">
        <v>69144.282037219644</v>
      </c>
      <c r="L83" s="1365">
        <v>131628.53480793926</v>
      </c>
      <c r="M83" s="1365">
        <v>206635.44603820739</v>
      </c>
      <c r="N83" s="1365">
        <v>229004.68854123229</v>
      </c>
      <c r="O83" s="1365">
        <v>210873.05427017223</v>
      </c>
      <c r="P83" s="1365">
        <v>287998.23230883683</v>
      </c>
      <c r="Q83" s="1365">
        <v>161025.99272407853</v>
      </c>
      <c r="R83" s="1365">
        <v>320965.96693995548</v>
      </c>
      <c r="S83" s="1365">
        <v>295182.6260747232</v>
      </c>
      <c r="T83" s="1365">
        <v>326634.79977483681</v>
      </c>
      <c r="U83" s="1365">
        <v>299893.16056123638</v>
      </c>
      <c r="V83" s="1365">
        <v>413400.1852841042</v>
      </c>
      <c r="W83" s="1365">
        <v>224712.77856176748</v>
      </c>
      <c r="X83" s="1365">
        <v>457299.62149584555</v>
      </c>
      <c r="Y83" s="1365">
        <v>722432.41707257379</v>
      </c>
      <c r="Z83" s="1365">
        <v>788169.91209583438</v>
      </c>
      <c r="AA83" s="1365">
        <v>726637.99617293268</v>
      </c>
      <c r="AB83" s="1365">
        <v>999271.99249072839</v>
      </c>
      <c r="AC83" s="1365">
        <v>531330.86422988237</v>
      </c>
      <c r="AD83" s="1365">
        <v>1111309.6303047575</v>
      </c>
      <c r="AE83" s="1365">
        <v>1080204.0719686444</v>
      </c>
      <c r="AF83" s="1365">
        <v>1172844.9369982521</v>
      </c>
      <c r="AG83" s="1365">
        <v>1079805.4424903051</v>
      </c>
      <c r="AH83" s="1365">
        <v>1471248.718883272</v>
      </c>
      <c r="AI83" s="1365">
        <v>801846.84079082566</v>
      </c>
      <c r="AJ83" s="1365">
        <v>1655738.6621564284</v>
      </c>
      <c r="AK83" s="1365">
        <v>2832615.1015398125</v>
      </c>
      <c r="AL83" s="1365">
        <v>3012167.747031772</v>
      </c>
      <c r="AM83" s="1365">
        <v>2788597.7490180847</v>
      </c>
      <c r="AN83" s="1365">
        <v>3700148.4661393519</v>
      </c>
      <c r="AO83" s="1365">
        <v>2179655.3688208265</v>
      </c>
      <c r="AP83" s="1365">
        <v>4284082.0266507138</v>
      </c>
      <c r="AQ83" s="1365">
        <v>11747086.054287555</v>
      </c>
      <c r="AR83" s="1365">
        <v>12164018.828356378</v>
      </c>
      <c r="AS83" s="1365">
        <v>11206147.339728735</v>
      </c>
      <c r="AT83" s="1365">
        <v>14226908.553352345</v>
      </c>
      <c r="AU83" s="1365">
        <v>9728170.9469376318</v>
      </c>
      <c r="AV83" s="1365">
        <v>17531789.463965204</v>
      </c>
      <c r="AW83" s="1365">
        <v>14403.238389373226</v>
      </c>
      <c r="AX83" s="1365">
        <v>10546.52996882013</v>
      </c>
      <c r="AY83" s="1365">
        <v>18503.907432037198</v>
      </c>
      <c r="AZ83" s="1365">
        <v>16137.206111904194</v>
      </c>
      <c r="BA83" s="1365">
        <v>7136.8623755751933</v>
      </c>
      <c r="BB83" s="1365">
        <v>14382.883844099078</v>
      </c>
      <c r="BC83" s="1365">
        <v>35498.629722793674</v>
      </c>
      <c r="BD83" s="1365">
        <v>33013.158333568688</v>
      </c>
      <c r="BE83" s="1365">
        <v>39738.169903966569</v>
      </c>
      <c r="BF83" s="1365">
        <v>44034.985420667334</v>
      </c>
      <c r="BG83" s="1365">
        <v>24486.636593321735</v>
      </c>
      <c r="BH83" s="1365">
        <v>45454.569591137355</v>
      </c>
      <c r="BI83" s="1365">
        <v>61867.868889569232</v>
      </c>
      <c r="BJ83" s="1365">
        <v>61096.443789504388</v>
      </c>
      <c r="BK83" s="1365">
        <v>66280.997993878278</v>
      </c>
      <c r="BL83" s="1365">
        <v>78907.209556621281</v>
      </c>
      <c r="BM83" s="1365">
        <v>46173.854365504914</v>
      </c>
      <c r="BN83" s="1365">
        <v>84294.1767749352</v>
      </c>
    </row>
    <row r="84" spans="1:66" x14ac:dyDescent="0.2">
      <c r="A84" s="1365">
        <v>1995</v>
      </c>
      <c r="B84" s="1365">
        <v>53767.876477672362</v>
      </c>
      <c r="C84" s="1365">
        <v>57970.377603068657</v>
      </c>
      <c r="D84" s="1365">
        <v>69524.71229399828</v>
      </c>
      <c r="E84" s="1365">
        <v>39521.771259598463</v>
      </c>
      <c r="F84" s="1365">
        <v>74516.318932525799</v>
      </c>
      <c r="G84" s="1365">
        <v>93018.863186778224</v>
      </c>
      <c r="H84" s="1365">
        <v>96638.150701868726</v>
      </c>
      <c r="I84" s="1365">
        <v>97504.581155271269</v>
      </c>
      <c r="J84" s="1365">
        <v>122450.49202179027</v>
      </c>
      <c r="K84" s="1365">
        <v>71652.706025110572</v>
      </c>
      <c r="L84" s="1365">
        <v>134622.52123184418</v>
      </c>
      <c r="M84" s="1365">
        <v>214817.43136821038</v>
      </c>
      <c r="N84" s="1365">
        <v>234466.40960838605</v>
      </c>
      <c r="O84" s="1365">
        <v>219993.54126572612</v>
      </c>
      <c r="P84" s="1365">
        <v>295288.64509241289</v>
      </c>
      <c r="Q84" s="1365">
        <v>167380.74417187893</v>
      </c>
      <c r="R84" s="1365">
        <v>333278.83979338373</v>
      </c>
      <c r="S84" s="1365">
        <v>308511.62923332601</v>
      </c>
      <c r="T84" s="1365">
        <v>336933.91721527808</v>
      </c>
      <c r="U84" s="1365">
        <v>315138.49202489865</v>
      </c>
      <c r="V84" s="1365">
        <v>429807.74160648882</v>
      </c>
      <c r="W84" s="1365">
        <v>233835.98134235526</v>
      </c>
      <c r="X84" s="1365">
        <v>477747.11985525495</v>
      </c>
      <c r="Y84" s="1365">
        <v>764871.92645952024</v>
      </c>
      <c r="Z84" s="1365">
        <v>832137.31150364166</v>
      </c>
      <c r="AA84" s="1365">
        <v>775841.72734093585</v>
      </c>
      <c r="AB84" s="1365">
        <v>1064852.1370621549</v>
      </c>
      <c r="AC84" s="1365">
        <v>558122.40348297555</v>
      </c>
      <c r="AD84" s="1365">
        <v>1172723.6126880476</v>
      </c>
      <c r="AE84" s="1365">
        <v>1149607.1042181982</v>
      </c>
      <c r="AF84" s="1365">
        <v>1245559.5110020321</v>
      </c>
      <c r="AG84" s="1365">
        <v>1162138.295902997</v>
      </c>
      <c r="AH84" s="1365">
        <v>1580590.9561889754</v>
      </c>
      <c r="AI84" s="1365">
        <v>843040.21132878901</v>
      </c>
      <c r="AJ84" s="1365">
        <v>1757854.9517896953</v>
      </c>
      <c r="AK84" s="1365">
        <v>3034302.9862450245</v>
      </c>
      <c r="AL84" s="1365">
        <v>3234081.7502831668</v>
      </c>
      <c r="AM84" s="1365">
        <v>3048207.6494231652</v>
      </c>
      <c r="AN84" s="1365">
        <v>4042375.1608942593</v>
      </c>
      <c r="AO84" s="1365">
        <v>2284569.7486551316</v>
      </c>
      <c r="AP84" s="1365">
        <v>4593540.8019297607</v>
      </c>
      <c r="AQ84" s="1365">
        <v>12591325.242128659</v>
      </c>
      <c r="AR84" s="1365">
        <v>13084483.203189995</v>
      </c>
      <c r="AS84" s="1365">
        <v>12583369.760981996</v>
      </c>
      <c r="AT84" s="1365">
        <v>15697228.092580395</v>
      </c>
      <c r="AU84" s="1365">
        <v>10097334.941299075</v>
      </c>
      <c r="AV84" s="1365">
        <v>18726378.41815972</v>
      </c>
      <c r="AW84" s="1365">
        <v>14516.889768566503</v>
      </c>
      <c r="AX84" s="1365">
        <v>10897.60225347599</v>
      </c>
      <c r="AY84" s="1365">
        <v>18436.174050866055</v>
      </c>
      <c r="AZ84" s="1365">
        <v>16598.932566206291</v>
      </c>
      <c r="BA84" s="1365">
        <v>7390.8364940863685</v>
      </c>
      <c r="BB84" s="1365">
        <v>14410.116633207434</v>
      </c>
      <c r="BC84" s="1365">
        <v>35873.481489834812</v>
      </c>
      <c r="BD84" s="1365">
        <v>33690.261685370846</v>
      </c>
      <c r="BE84" s="1365">
        <v>39967.803862773377</v>
      </c>
      <c r="BF84" s="1365">
        <v>44439.83087195221</v>
      </c>
      <c r="BG84" s="1365">
        <v>25315.218713789523</v>
      </c>
      <c r="BH84" s="1365">
        <v>45764.92772576381</v>
      </c>
      <c r="BI84" s="1365">
        <v>62569.221141420203</v>
      </c>
      <c r="BJ84" s="1365">
        <v>62181.085975239417</v>
      </c>
      <c r="BK84" s="1365">
        <v>66882.341127657535</v>
      </c>
      <c r="BL84" s="1365">
        <v>79240.953754134607</v>
      </c>
      <c r="BM84" s="1365">
        <v>47720.696488418471</v>
      </c>
      <c r="BN84" s="1365">
        <v>84958.441591459268</v>
      </c>
    </row>
    <row r="85" spans="1:66" x14ac:dyDescent="0.2">
      <c r="A85" s="1365">
        <v>1996</v>
      </c>
      <c r="B85" s="1365">
        <v>55464.632702804796</v>
      </c>
      <c r="C85" s="1365">
        <v>59174.731560547654</v>
      </c>
      <c r="D85" s="1365">
        <v>70894.359205230008</v>
      </c>
      <c r="E85" s="1365">
        <v>41223.60763975561</v>
      </c>
      <c r="F85" s="1365">
        <v>76353.519481318785</v>
      </c>
      <c r="G85" s="1365">
        <v>96100.659308856601</v>
      </c>
      <c r="H85" s="1365">
        <v>99722.598325783139</v>
      </c>
      <c r="I85" s="1365">
        <v>99938.136897366392</v>
      </c>
      <c r="J85" s="1365">
        <v>125346.31521036636</v>
      </c>
      <c r="K85" s="1365">
        <v>74594.23510091957</v>
      </c>
      <c r="L85" s="1365">
        <v>138126.23941936277</v>
      </c>
      <c r="M85" s="1365">
        <v>226110.29953497797</v>
      </c>
      <c r="N85" s="1365">
        <v>245721.14374319153</v>
      </c>
      <c r="O85" s="1365">
        <v>229516.57765162148</v>
      </c>
      <c r="P85" s="1365">
        <v>308773.17982259969</v>
      </c>
      <c r="Q85" s="1365">
        <v>176311.88864558132</v>
      </c>
      <c r="R85" s="1365">
        <v>347767.25815105985</v>
      </c>
      <c r="S85" s="1365">
        <v>328246.75689170812</v>
      </c>
      <c r="T85" s="1365">
        <v>356805.93094194232</v>
      </c>
      <c r="U85" s="1365">
        <v>331777.12973222055</v>
      </c>
      <c r="V85" s="1365">
        <v>454336.09849504702</v>
      </c>
      <c r="W85" s="1365">
        <v>248606.7276926288</v>
      </c>
      <c r="X85" s="1365">
        <v>503654.54386658577</v>
      </c>
      <c r="Y85" s="1365">
        <v>828237.85019525967</v>
      </c>
      <c r="Z85" s="1365">
        <v>900477.14952709153</v>
      </c>
      <c r="AA85" s="1365">
        <v>830860.89040444104</v>
      </c>
      <c r="AB85" s="1365">
        <v>1154696.6057288724</v>
      </c>
      <c r="AC85" s="1365">
        <v>602891.61536758696</v>
      </c>
      <c r="AD85" s="1365">
        <v>1263079.5947630734</v>
      </c>
      <c r="AE85" s="1365">
        <v>1253958.0554092445</v>
      </c>
      <c r="AF85" s="1365">
        <v>1358126.5478269232</v>
      </c>
      <c r="AG85" s="1365">
        <v>1255389.5053950567</v>
      </c>
      <c r="AH85" s="1365">
        <v>1730158.004954254</v>
      </c>
      <c r="AI85" s="1365">
        <v>911910.75366041914</v>
      </c>
      <c r="AJ85" s="1365">
        <v>1905853.9941055428</v>
      </c>
      <c r="AK85" s="1365">
        <v>3385148.3013075851</v>
      </c>
      <c r="AL85" s="1365">
        <v>3605956.8162013083</v>
      </c>
      <c r="AM85" s="1365">
        <v>3384580.1358315093</v>
      </c>
      <c r="AN85" s="1365">
        <v>4549924.0269950852</v>
      </c>
      <c r="AO85" s="1365">
        <v>2497254.445268075</v>
      </c>
      <c r="AP85" s="1365">
        <v>5092036.5343510825</v>
      </c>
      <c r="AQ85" s="1365">
        <v>14485032.171750637</v>
      </c>
      <c r="AR85" s="1365">
        <v>15074577.021528013</v>
      </c>
      <c r="AS85" s="1365">
        <v>14544217.626988441</v>
      </c>
      <c r="AT85" s="1365">
        <v>18644087.453647733</v>
      </c>
      <c r="AU85" s="1365">
        <v>11047138.694756381</v>
      </c>
      <c r="AV85" s="1365">
        <v>21513407.731475674</v>
      </c>
      <c r="AW85" s="1365">
        <v>14828.606096752983</v>
      </c>
      <c r="AX85" s="1365">
        <v>11206.66707982644</v>
      </c>
      <c r="AY85" s="1365">
        <v>18411.32622372892</v>
      </c>
      <c r="AZ85" s="1365">
        <v>16442.40320009366</v>
      </c>
      <c r="BA85" s="1365">
        <v>7852.9801785916443</v>
      </c>
      <c r="BB85" s="1365">
        <v>14580.799543274832</v>
      </c>
      <c r="BC85" s="1365">
        <v>36504.003054785549</v>
      </c>
      <c r="BD85" s="1365">
        <v>34325.02036498404</v>
      </c>
      <c r="BE85" s="1365">
        <v>40247.859772650561</v>
      </c>
      <c r="BF85" s="1365">
        <v>44463.379136633375</v>
      </c>
      <c r="BG85" s="1365">
        <v>26213.7986391083</v>
      </c>
      <c r="BH85" s="1365">
        <v>46196.437406903111</v>
      </c>
      <c r="BI85" s="1365">
        <v>63598.249252326241</v>
      </c>
      <c r="BJ85" s="1365">
        <v>63222.961971431032</v>
      </c>
      <c r="BK85" s="1365">
        <v>67543.526708802616</v>
      </c>
      <c r="BL85" s="1365">
        <v>79489.599057308034</v>
      </c>
      <c r="BM85" s="1365">
        <v>49164.821714754129</v>
      </c>
      <c r="BN85" s="1365">
        <v>85715.984736438448</v>
      </c>
    </row>
    <row r="86" spans="1:66" x14ac:dyDescent="0.2">
      <c r="A86" s="1365">
        <v>1997</v>
      </c>
      <c r="B86" s="1365">
        <v>57479.609620585754</v>
      </c>
      <c r="C86" s="1365">
        <v>61368.479806945477</v>
      </c>
      <c r="D86" s="1365">
        <v>74003.770079197959</v>
      </c>
      <c r="E86" s="1365">
        <v>42465.899196513223</v>
      </c>
      <c r="F86" s="1365">
        <v>79055.422351883084</v>
      </c>
      <c r="G86" s="1365">
        <v>99687.703362955886</v>
      </c>
      <c r="H86" s="1365">
        <v>103515.82965318416</v>
      </c>
      <c r="I86" s="1365">
        <v>103832.45569922868</v>
      </c>
      <c r="J86" s="1365">
        <v>131244.17514353752</v>
      </c>
      <c r="K86" s="1365">
        <v>76829.063891838174</v>
      </c>
      <c r="L86" s="1365">
        <v>143014.71890049579</v>
      </c>
      <c r="M86" s="1365">
        <v>238325.47603524404</v>
      </c>
      <c r="N86" s="1365">
        <v>258685.49068191144</v>
      </c>
      <c r="O86" s="1365">
        <v>242954.65430749013</v>
      </c>
      <c r="P86" s="1365">
        <v>327918.82539034839</v>
      </c>
      <c r="Q86" s="1365">
        <v>183645.13375005947</v>
      </c>
      <c r="R86" s="1365">
        <v>364999.30309122364</v>
      </c>
      <c r="S86" s="1365">
        <v>349042.82527708681</v>
      </c>
      <c r="T86" s="1365">
        <v>378462.77672560007</v>
      </c>
      <c r="U86" s="1365">
        <v>354651.62250722223</v>
      </c>
      <c r="V86" s="1365">
        <v>486276.31920987862</v>
      </c>
      <c r="W86" s="1365">
        <v>261331.58163818967</v>
      </c>
      <c r="X86" s="1365">
        <v>532885.91735568037</v>
      </c>
      <c r="Y86" s="1365">
        <v>899346.36899922183</v>
      </c>
      <c r="Z86" s="1365">
        <v>973612.03547469864</v>
      </c>
      <c r="AA86" s="1365">
        <v>909034.00583188701</v>
      </c>
      <c r="AB86" s="1365">
        <v>1258869.9885109949</v>
      </c>
      <c r="AC86" s="1365">
        <v>644641.6799803985</v>
      </c>
      <c r="AD86" s="1365">
        <v>1364152.6173269313</v>
      </c>
      <c r="AE86" s="1365">
        <v>1375474.2828849046</v>
      </c>
      <c r="AF86" s="1365">
        <v>1483340.0950252814</v>
      </c>
      <c r="AG86" s="1365">
        <v>1388756.5427148305</v>
      </c>
      <c r="AH86" s="1365">
        <v>1907744.0654898654</v>
      </c>
      <c r="AI86" s="1365">
        <v>985841.37110274611</v>
      </c>
      <c r="AJ86" s="1365">
        <v>2080965.4841225194</v>
      </c>
      <c r="AK86" s="1365">
        <v>3775515.4118629419</v>
      </c>
      <c r="AL86" s="1365">
        <v>4025542.2420499241</v>
      </c>
      <c r="AM86" s="1365">
        <v>3821767.5693216329</v>
      </c>
      <c r="AN86" s="1365">
        <v>5095267.8742249701</v>
      </c>
      <c r="AO86" s="1365">
        <v>2769020.611147366</v>
      </c>
      <c r="AP86" s="1365">
        <v>5675588.0363697056</v>
      </c>
      <c r="AQ86" s="1365">
        <v>16293173.492496438</v>
      </c>
      <c r="AR86" s="1365">
        <v>17073916.075249925</v>
      </c>
      <c r="AS86" s="1365">
        <v>16675863.581358077</v>
      </c>
      <c r="AT86" s="1365">
        <v>20665253.375873681</v>
      </c>
      <c r="AU86" s="1365">
        <v>12883648.002415676</v>
      </c>
      <c r="AV86" s="1365">
        <v>24283797.470207185</v>
      </c>
      <c r="AW86" s="1365">
        <v>15271.51587821562</v>
      </c>
      <c r="AX86" s="1365">
        <v>11443.389587987345</v>
      </c>
      <c r="AY86" s="1365">
        <v>18904.503914662269</v>
      </c>
      <c r="AZ86" s="1365">
        <v>16763.365014858395</v>
      </c>
      <c r="BA86" s="1365">
        <v>8102.7345011882644</v>
      </c>
      <c r="BB86" s="1365">
        <v>15096.125803270384</v>
      </c>
      <c r="BC86" s="1365">
        <v>37385.624463401502</v>
      </c>
      <c r="BD86" s="1365">
        <v>35123.400613771781</v>
      </c>
      <c r="BE86" s="1365">
        <v>41192.23819577384</v>
      </c>
      <c r="BF86" s="1365">
        <v>45790.986155736791</v>
      </c>
      <c r="BG86" s="1365">
        <v>26779.317579452527</v>
      </c>
      <c r="BH86" s="1365">
        <v>47283.880047511899</v>
      </c>
      <c r="BI86" s="1365">
        <v>65028.260194883842</v>
      </c>
      <c r="BJ86" s="1365">
        <v>64723.414396002336</v>
      </c>
      <c r="BK86" s="1365">
        <v>69051.906047163313</v>
      </c>
      <c r="BL86" s="1365">
        <v>82075.512581834788</v>
      </c>
      <c r="BM86" s="1365">
        <v>50125.046427282861</v>
      </c>
      <c r="BN86" s="1365">
        <v>87518.572852813784</v>
      </c>
    </row>
    <row r="87" spans="1:66" x14ac:dyDescent="0.2">
      <c r="A87" s="1365">
        <v>1998</v>
      </c>
      <c r="B87" s="1365">
        <v>59680.023580429523</v>
      </c>
      <c r="C87" s="1365">
        <v>63916.34815283255</v>
      </c>
      <c r="D87" s="1365">
        <v>76704.943344438958</v>
      </c>
      <c r="E87" s="1365">
        <v>44151.464091051435</v>
      </c>
      <c r="F87" s="1365">
        <v>81831.348250094306</v>
      </c>
      <c r="G87" s="1365">
        <v>103451.92041482075</v>
      </c>
      <c r="H87" s="1365">
        <v>107313.16858352144</v>
      </c>
      <c r="I87" s="1365">
        <v>108100.15985586737</v>
      </c>
      <c r="J87" s="1365">
        <v>135898.99125329778</v>
      </c>
      <c r="K87" s="1365">
        <v>79772.534079307879</v>
      </c>
      <c r="L87" s="1365">
        <v>147911.64512089468</v>
      </c>
      <c r="M87" s="1365">
        <v>249435.95156016186</v>
      </c>
      <c r="N87" s="1365">
        <v>270115.06072106858</v>
      </c>
      <c r="O87" s="1365">
        <v>255027.84124720466</v>
      </c>
      <c r="P87" s="1365">
        <v>343751.03875159391</v>
      </c>
      <c r="Q87" s="1365">
        <v>191327.06552943797</v>
      </c>
      <c r="R87" s="1365">
        <v>380631.85746642126</v>
      </c>
      <c r="S87" s="1365">
        <v>366754.90202832397</v>
      </c>
      <c r="T87" s="1365">
        <v>397430.33090430021</v>
      </c>
      <c r="U87" s="1365">
        <v>373781.13089450455</v>
      </c>
      <c r="V87" s="1365">
        <v>513823.41852391837</v>
      </c>
      <c r="W87" s="1365">
        <v>272281.54990193766</v>
      </c>
      <c r="X87" s="1365">
        <v>558256.49376996816</v>
      </c>
      <c r="Y87" s="1365">
        <v>954626.99390314182</v>
      </c>
      <c r="Z87" s="1365">
        <v>1033605.6957058312</v>
      </c>
      <c r="AA87" s="1365">
        <v>967125.00596170663</v>
      </c>
      <c r="AB87" s="1365">
        <v>1348349.7703947914</v>
      </c>
      <c r="AC87" s="1365">
        <v>675638.11409454921</v>
      </c>
      <c r="AD87" s="1365">
        <v>1443677.3294286232</v>
      </c>
      <c r="AE87" s="1365">
        <v>1466657.8935595956</v>
      </c>
      <c r="AF87" s="1365">
        <v>1583251.1205220961</v>
      </c>
      <c r="AG87" s="1365">
        <v>1483645.4636314195</v>
      </c>
      <c r="AH87" s="1365">
        <v>2055528.8562787983</v>
      </c>
      <c r="AI87" s="1365">
        <v>1033688.3381363642</v>
      </c>
      <c r="AJ87" s="1365">
        <v>2208825.0934243002</v>
      </c>
      <c r="AK87" s="1365">
        <v>4060078.6765770344</v>
      </c>
      <c r="AL87" s="1365">
        <v>4339000.1358315013</v>
      </c>
      <c r="AM87" s="1365">
        <v>4104392.3903974383</v>
      </c>
      <c r="AN87" s="1365">
        <v>5590457.4281526357</v>
      </c>
      <c r="AO87" s="1365">
        <v>2903369.0959949619</v>
      </c>
      <c r="AP87" s="1365">
        <v>6078369.8499251725</v>
      </c>
      <c r="AQ87" s="1365">
        <v>17319639.889029618</v>
      </c>
      <c r="AR87" s="1365">
        <v>18333640.52964405</v>
      </c>
      <c r="AS87" s="1365">
        <v>17523512.063298266</v>
      </c>
      <c r="AT87" s="1365">
        <v>22724445.583402254</v>
      </c>
      <c r="AU87" s="1365">
        <v>13086207.082610138</v>
      </c>
      <c r="AV87" s="1365">
        <v>25782630.596933465</v>
      </c>
      <c r="AW87" s="1365">
        <v>15908.126746038293</v>
      </c>
      <c r="AX87" s="1365">
        <v>12046.878577337598</v>
      </c>
      <c r="AY87" s="1365">
        <v>19732.536449797732</v>
      </c>
      <c r="AZ87" s="1365">
        <v>17510.895435580125</v>
      </c>
      <c r="BA87" s="1365">
        <v>8530.3941027949913</v>
      </c>
      <c r="BB87" s="1365">
        <v>15751.05137929392</v>
      </c>
      <c r="BC87" s="1365">
        <v>38596.031582681484</v>
      </c>
      <c r="BD87" s="1365">
        <v>36298.352787025178</v>
      </c>
      <c r="BE87" s="1365">
        <v>42681.737809013423</v>
      </c>
      <c r="BF87" s="1365">
        <v>47033.15496586619</v>
      </c>
      <c r="BG87" s="1365">
        <v>27798.619486786265</v>
      </c>
      <c r="BH87" s="1365">
        <v>48631.291670502411</v>
      </c>
      <c r="BI87" s="1365">
        <v>66955.912628485457</v>
      </c>
      <c r="BJ87" s="1365">
        <v>66612.69554913466</v>
      </c>
      <c r="BK87" s="1365">
        <v>71368.239508033032</v>
      </c>
      <c r="BL87" s="1365">
        <v>83935.979378723772</v>
      </c>
      <c r="BM87" s="1365">
        <v>51883.901216775361</v>
      </c>
      <c r="BN87" s="1365">
        <v>89731.592034513014</v>
      </c>
    </row>
    <row r="88" spans="1:66" x14ac:dyDescent="0.2">
      <c r="A88" s="1365">
        <v>1999</v>
      </c>
      <c r="B88" s="1365">
        <v>61491.899842849831</v>
      </c>
      <c r="C88" s="1365">
        <v>66030.33804884179</v>
      </c>
      <c r="D88" s="1365">
        <v>79330.129539390517</v>
      </c>
      <c r="E88" s="1365">
        <v>45254.742725257391</v>
      </c>
      <c r="F88" s="1365">
        <v>83958.619315132542</v>
      </c>
      <c r="G88" s="1365">
        <v>106818.18795736053</v>
      </c>
      <c r="H88" s="1365">
        <v>110699.99696189158</v>
      </c>
      <c r="I88" s="1365">
        <v>112181.07343589108</v>
      </c>
      <c r="J88" s="1365">
        <v>140939.13779239825</v>
      </c>
      <c r="K88" s="1365">
        <v>81648.57146964164</v>
      </c>
      <c r="L88" s="1365">
        <v>151984.49291482326</v>
      </c>
      <c r="M88" s="1365">
        <v>259884.34159348207</v>
      </c>
      <c r="N88" s="1365">
        <v>281204.93650880369</v>
      </c>
      <c r="O88" s="1365">
        <v>268010.19661109254</v>
      </c>
      <c r="P88" s="1365">
        <v>359543.49628225114</v>
      </c>
      <c r="Q88" s="1365">
        <v>197108.44999165615</v>
      </c>
      <c r="R88" s="1365">
        <v>394578.93682151684</v>
      </c>
      <c r="S88" s="1365">
        <v>383497.72416776739</v>
      </c>
      <c r="T88" s="1365">
        <v>414686.5478795644</v>
      </c>
      <c r="U88" s="1365">
        <v>394705.44254081318</v>
      </c>
      <c r="V88" s="1365">
        <v>540549.02554507123</v>
      </c>
      <c r="W88" s="1365">
        <v>281190.58232975769</v>
      </c>
      <c r="X88" s="1365">
        <v>581658.24626826495</v>
      </c>
      <c r="Y88" s="1365">
        <v>1009795.1798997081</v>
      </c>
      <c r="Z88" s="1365">
        <v>1094153.5802493566</v>
      </c>
      <c r="AA88" s="1365">
        <v>1035750.2682983606</v>
      </c>
      <c r="AB88" s="1365">
        <v>1452493.8892242289</v>
      </c>
      <c r="AC88" s="1365">
        <v>696458.13853241038</v>
      </c>
      <c r="AD88" s="1365">
        <v>1520117.2394212857</v>
      </c>
      <c r="AE88" s="1365">
        <v>1561169.5119922101</v>
      </c>
      <c r="AF88" s="1365">
        <v>1685337.4214311864</v>
      </c>
      <c r="AG88" s="1365">
        <v>1602136.9252193512</v>
      </c>
      <c r="AH88" s="1365">
        <v>2238947.6408782336</v>
      </c>
      <c r="AI88" s="1365">
        <v>1060361.1171036558</v>
      </c>
      <c r="AJ88" s="1365">
        <v>2341143.9724050397</v>
      </c>
      <c r="AK88" s="1365">
        <v>4388388.1437319424</v>
      </c>
      <c r="AL88" s="1365">
        <v>4701112.8717696005</v>
      </c>
      <c r="AM88" s="1365">
        <v>4530638.4835177204</v>
      </c>
      <c r="AN88" s="1365">
        <v>6243724.3719646074</v>
      </c>
      <c r="AO88" s="1365">
        <v>2947392.6300120177</v>
      </c>
      <c r="AP88" s="1365">
        <v>6539213.5579276048</v>
      </c>
      <c r="AQ88" s="1365">
        <v>19083327.608676452</v>
      </c>
      <c r="AR88" s="1365">
        <v>20359874.235897202</v>
      </c>
      <c r="AS88" s="1365">
        <v>19924221.860976666</v>
      </c>
      <c r="AT88" s="1365">
        <v>26326611.918236125</v>
      </c>
      <c r="AU88" s="1365">
        <v>13319605.425358145</v>
      </c>
      <c r="AV88" s="1365">
        <v>28297614.449776009</v>
      </c>
      <c r="AW88" s="1365">
        <v>16165.611728339145</v>
      </c>
      <c r="AX88" s="1365">
        <v>12283.802723808085</v>
      </c>
      <c r="AY88" s="1365">
        <v>19879.602661792498</v>
      </c>
      <c r="AZ88" s="1365">
        <v>17721.121286382771</v>
      </c>
      <c r="BA88" s="1365">
        <v>8860.9139808731525</v>
      </c>
      <c r="BB88" s="1365">
        <v>15932.745715441806</v>
      </c>
      <c r="BC88" s="1365">
        <v>39448.295203890695</v>
      </c>
      <c r="BD88" s="1365">
        <v>37079.340213299394</v>
      </c>
      <c r="BE88" s="1365">
        <v>43588.131541925046</v>
      </c>
      <c r="BF88" s="1365">
        <v>48195.311012405997</v>
      </c>
      <c r="BG88" s="1365">
        <v>28382.108584546415</v>
      </c>
      <c r="BH88" s="1365">
        <v>49445.250703312064</v>
      </c>
      <c r="BI88" s="1365">
        <v>68551.649548330126</v>
      </c>
      <c r="BJ88" s="1365">
        <v>68073.76207516354</v>
      </c>
      <c r="BK88" s="1365">
        <v>73223.792642090732</v>
      </c>
      <c r="BL88" s="1365">
        <v>86288.04816993502</v>
      </c>
      <c r="BM88" s="1365">
        <v>52783.601839137984</v>
      </c>
      <c r="BN88" s="1365">
        <v>91335.881938149876</v>
      </c>
    </row>
    <row r="89" spans="1:66" x14ac:dyDescent="0.2">
      <c r="A89" s="1365">
        <v>2000</v>
      </c>
      <c r="B89" s="1365">
        <v>63509.33755057618</v>
      </c>
      <c r="C89" s="1365">
        <v>67698.36659786402</v>
      </c>
      <c r="D89" s="1365">
        <v>81587.847211673186</v>
      </c>
      <c r="E89" s="1365">
        <v>46924.672130132014</v>
      </c>
      <c r="F89" s="1365">
        <v>86570.144045312918</v>
      </c>
      <c r="G89" s="1365">
        <v>110292.81661694117</v>
      </c>
      <c r="H89" s="1365">
        <v>114214.19611419163</v>
      </c>
      <c r="I89" s="1365">
        <v>115144.01696392454</v>
      </c>
      <c r="J89" s="1365">
        <v>145104.47910331757</v>
      </c>
      <c r="K89" s="1365">
        <v>84424.892592068703</v>
      </c>
      <c r="L89" s="1365">
        <v>156579.66422526434</v>
      </c>
      <c r="M89" s="1365">
        <v>271538.15874763922</v>
      </c>
      <c r="N89" s="1365">
        <v>293547.64444936026</v>
      </c>
      <c r="O89" s="1365">
        <v>277489.90148643963</v>
      </c>
      <c r="P89" s="1365">
        <v>376130.79215752077</v>
      </c>
      <c r="Q89" s="1365">
        <v>205206.47027649355</v>
      </c>
      <c r="R89" s="1365">
        <v>410745.01900954009</v>
      </c>
      <c r="S89" s="1365">
        <v>402826.81557510269</v>
      </c>
      <c r="T89" s="1365">
        <v>435913.78157834563</v>
      </c>
      <c r="U89" s="1365">
        <v>410036.5487560936</v>
      </c>
      <c r="V89" s="1365">
        <v>569543.43757119915</v>
      </c>
      <c r="W89" s="1365">
        <v>294223.77947713848</v>
      </c>
      <c r="X89" s="1365">
        <v>609177.28730457975</v>
      </c>
      <c r="Y89" s="1365">
        <v>1081103.8458280391</v>
      </c>
      <c r="Z89" s="1365">
        <v>1169915.9323948761</v>
      </c>
      <c r="AA89" s="1365">
        <v>1092056.2877592628</v>
      </c>
      <c r="AB89" s="1365">
        <v>1557370.5943910915</v>
      </c>
      <c r="AC89" s="1365">
        <v>741471.66589655122</v>
      </c>
      <c r="AD89" s="1365">
        <v>1620935.0304175857</v>
      </c>
      <c r="AE89" s="1365">
        <v>1686481.4838042869</v>
      </c>
      <c r="AF89" s="1365">
        <v>1819407.9919342552</v>
      </c>
      <c r="AG89" s="1365">
        <v>1699297.3100211509</v>
      </c>
      <c r="AH89" s="1365">
        <v>2423791.666474971</v>
      </c>
      <c r="AI89" s="1365">
        <v>1136537.874229206</v>
      </c>
      <c r="AJ89" s="1365">
        <v>2520390.703997246</v>
      </c>
      <c r="AK89" s="1365">
        <v>4848713.3818737715</v>
      </c>
      <c r="AL89" s="1365">
        <v>5199083.4167871131</v>
      </c>
      <c r="AM89" s="1365">
        <v>4870683.8517164504</v>
      </c>
      <c r="AN89" s="1365">
        <v>6909135.9678647751</v>
      </c>
      <c r="AO89" s="1365">
        <v>3250455.9496269929</v>
      </c>
      <c r="AP89" s="1365">
        <v>7205558.489370605</v>
      </c>
      <c r="AQ89" s="1365">
        <v>21675637.269899689</v>
      </c>
      <c r="AR89" s="1365">
        <v>23277335.144628357</v>
      </c>
      <c r="AS89" s="1365">
        <v>21666963.689940467</v>
      </c>
      <c r="AT89" s="1365">
        <v>29791496.416789379</v>
      </c>
      <c r="AU89" s="1365">
        <v>15424888.888687497</v>
      </c>
      <c r="AV89" s="1365">
        <v>32180548.057551194</v>
      </c>
      <c r="AW89" s="1365">
        <v>16725.858484211189</v>
      </c>
      <c r="AX89" s="1365">
        <v>12804.478986960736</v>
      </c>
      <c r="AY89" s="1365">
        <v>20252.716231803493</v>
      </c>
      <c r="AZ89" s="1365">
        <v>18071.215320028816</v>
      </c>
      <c r="BA89" s="1365">
        <v>9424.4516681953191</v>
      </c>
      <c r="BB89" s="1365">
        <v>16560.623865361504</v>
      </c>
      <c r="BC89" s="1365">
        <v>40395.02408423584</v>
      </c>
      <c r="BD89" s="1365">
        <v>37949.525672933494</v>
      </c>
      <c r="BE89" s="1365">
        <v>44388.196054688939</v>
      </c>
      <c r="BF89" s="1365">
        <v>48860.853328801226</v>
      </c>
      <c r="BG89" s="1365">
        <v>29337.805669425179</v>
      </c>
      <c r="BH89" s="1365">
        <v>50550.713493732132</v>
      </c>
      <c r="BI89" s="1365">
        <v>69981.481084266648</v>
      </c>
      <c r="BJ89" s="1365">
        <v>69380.834030399448</v>
      </c>
      <c r="BK89" s="1365">
        <v>74557.545833295764</v>
      </c>
      <c r="BL89" s="1365">
        <v>87347.900839766735</v>
      </c>
      <c r="BM89" s="1365">
        <v>54229.498170962506</v>
      </c>
      <c r="BN89" s="1365">
        <v>93038.325529195397</v>
      </c>
    </row>
    <row r="90" spans="1:66" x14ac:dyDescent="0.2">
      <c r="A90" s="1365">
        <v>2001</v>
      </c>
      <c r="B90" s="1365">
        <v>63172.883939663538</v>
      </c>
      <c r="C90" s="1365">
        <v>67311.391102300026</v>
      </c>
      <c r="D90" s="1365">
        <v>81060.519430579094</v>
      </c>
      <c r="E90" s="1365">
        <v>46767.952938611321</v>
      </c>
      <c r="F90" s="1365">
        <v>86309.401859639125</v>
      </c>
      <c r="G90" s="1365">
        <v>109668.22827535273</v>
      </c>
      <c r="H90" s="1365">
        <v>113667.16305376704</v>
      </c>
      <c r="I90" s="1365">
        <v>114414.8443845346</v>
      </c>
      <c r="J90" s="1365">
        <v>144083.50089733116</v>
      </c>
      <c r="K90" s="1365">
        <v>84351.023413267059</v>
      </c>
      <c r="L90" s="1365">
        <v>155968.15087312285</v>
      </c>
      <c r="M90" s="1365">
        <v>266348.39080448454</v>
      </c>
      <c r="N90" s="1365">
        <v>289051.70324910257</v>
      </c>
      <c r="O90" s="1365">
        <v>271058.58343670797</v>
      </c>
      <c r="P90" s="1365">
        <v>367701.1853556743</v>
      </c>
      <c r="Q90" s="1365">
        <v>203759.34305886831</v>
      </c>
      <c r="R90" s="1365">
        <v>404033.81733228121</v>
      </c>
      <c r="S90" s="1365">
        <v>392048.46082287084</v>
      </c>
      <c r="T90" s="1365">
        <v>425622.73886962951</v>
      </c>
      <c r="U90" s="1365">
        <v>396789.70433299098</v>
      </c>
      <c r="V90" s="1365">
        <v>550108.0525780454</v>
      </c>
      <c r="W90" s="1365">
        <v>291158.30040249141</v>
      </c>
      <c r="X90" s="1365">
        <v>593978.88307670038</v>
      </c>
      <c r="Y90" s="1365">
        <v>1032874.5565933579</v>
      </c>
      <c r="Z90" s="1365">
        <v>1119742.6489977492</v>
      </c>
      <c r="AA90" s="1365">
        <v>1033663.5960689806</v>
      </c>
      <c r="AB90" s="1365">
        <v>1467379.92179868</v>
      </c>
      <c r="AC90" s="1365">
        <v>726175.32186262787</v>
      </c>
      <c r="AD90" s="1365">
        <v>1553839.1211497649</v>
      </c>
      <c r="AE90" s="1365">
        <v>1598806.7116644997</v>
      </c>
      <c r="AF90" s="1365">
        <v>1727016.0424480448</v>
      </c>
      <c r="AG90" s="1365">
        <v>1594373.063619294</v>
      </c>
      <c r="AH90" s="1365">
        <v>2260665.2905381797</v>
      </c>
      <c r="AI90" s="1365">
        <v>1116441.9233614381</v>
      </c>
      <c r="AJ90" s="1365">
        <v>2397596.1625740179</v>
      </c>
      <c r="AK90" s="1365">
        <v>4488483.0250718808</v>
      </c>
      <c r="AL90" s="1365">
        <v>4808354.4676220277</v>
      </c>
      <c r="AM90" s="1365">
        <v>4447348.721733503</v>
      </c>
      <c r="AN90" s="1365">
        <v>6224463.7528301924</v>
      </c>
      <c r="AO90" s="1365">
        <v>3161768.1905930149</v>
      </c>
      <c r="AP90" s="1365">
        <v>6685323.5700664045</v>
      </c>
      <c r="AQ90" s="1365">
        <v>19469768.094029885</v>
      </c>
      <c r="AR90" s="1365">
        <v>20582558.313440617</v>
      </c>
      <c r="AS90" s="1365">
        <v>19243400.963133812</v>
      </c>
      <c r="AT90" s="1365">
        <v>25702363.182135019</v>
      </c>
      <c r="AU90" s="1365">
        <v>14593110.573714137</v>
      </c>
      <c r="AV90" s="1365">
        <v>28852634.05483507</v>
      </c>
      <c r="AW90" s="1365">
        <v>16677.539603974357</v>
      </c>
      <c r="AX90" s="1365">
        <v>12678.604825560029</v>
      </c>
      <c r="AY90" s="1365">
        <v>20207.93782006545</v>
      </c>
      <c r="AZ90" s="1365">
        <v>18037.537963827013</v>
      </c>
      <c r="BA90" s="1365">
        <v>9184.8824639555878</v>
      </c>
      <c r="BB90" s="1365">
        <v>16650.65284615539</v>
      </c>
      <c r="BC90" s="1365">
        <v>40597.827621350087</v>
      </c>
      <c r="BD90" s="1365">
        <v>38075.237349725867</v>
      </c>
      <c r="BE90" s="1365">
        <v>44672.814176254702</v>
      </c>
      <c r="BF90" s="1365">
        <v>49211.55655001296</v>
      </c>
      <c r="BG90" s="1365">
        <v>29324.465147471648</v>
      </c>
      <c r="BH90" s="1365">
        <v>51006.689029345551</v>
      </c>
      <c r="BI90" s="1365">
        <v>70498.18764306973</v>
      </c>
      <c r="BJ90" s="1365">
        <v>69821.028004933149</v>
      </c>
      <c r="BK90" s="1365">
        <v>75253.909621491272</v>
      </c>
      <c r="BL90" s="1365">
        <v>88179.079782745364</v>
      </c>
      <c r="BM90" s="1365">
        <v>54498.943501866714</v>
      </c>
      <c r="BN90" s="1365">
        <v>93951.734258333265</v>
      </c>
    </row>
    <row r="91" spans="1:66" x14ac:dyDescent="0.2">
      <c r="A91" s="1365">
        <v>2002</v>
      </c>
      <c r="B91" s="1365">
        <v>63017.661944100269</v>
      </c>
      <c r="C91" s="1365">
        <v>67119.830206167288</v>
      </c>
      <c r="D91" s="1365">
        <v>80122.002678776975</v>
      </c>
      <c r="E91" s="1365">
        <v>47315.152297814289</v>
      </c>
      <c r="F91" s="1365">
        <v>85910.565152063806</v>
      </c>
      <c r="G91" s="1365">
        <v>109515.27075764388</v>
      </c>
      <c r="H91" s="1365">
        <v>113528.32143008137</v>
      </c>
      <c r="I91" s="1365">
        <v>114082.50308542485</v>
      </c>
      <c r="J91" s="1365">
        <v>142486.45311309028</v>
      </c>
      <c r="K91" s="1365">
        <v>85508.053910906601</v>
      </c>
      <c r="L91" s="1365">
        <v>155343.43284874986</v>
      </c>
      <c r="M91" s="1365">
        <v>263506.64924108324</v>
      </c>
      <c r="N91" s="1365">
        <v>287012.3063795038</v>
      </c>
      <c r="O91" s="1365">
        <v>267331.99737208645</v>
      </c>
      <c r="P91" s="1365">
        <v>360975.15705167799</v>
      </c>
      <c r="Q91" s="1365">
        <v>206779.02113617468</v>
      </c>
      <c r="R91" s="1365">
        <v>399829.1360843961</v>
      </c>
      <c r="S91" s="1365">
        <v>385695.39106282365</v>
      </c>
      <c r="T91" s="1365">
        <v>420313.04081147996</v>
      </c>
      <c r="U91" s="1365">
        <v>388813.92539411201</v>
      </c>
      <c r="V91" s="1365">
        <v>535089.07817749644</v>
      </c>
      <c r="W91" s="1365">
        <v>294974.54786557925</v>
      </c>
      <c r="X91" s="1365">
        <v>584736.32988365751</v>
      </c>
      <c r="Y91" s="1365">
        <v>1002533.3185851125</v>
      </c>
      <c r="Z91" s="1365">
        <v>1088500.4051266292</v>
      </c>
      <c r="AA91" s="1365">
        <v>995331.21971054701</v>
      </c>
      <c r="AB91" s="1365">
        <v>1402187.9132522347</v>
      </c>
      <c r="AC91" s="1365">
        <v>733028.39261689328</v>
      </c>
      <c r="AD91" s="1365">
        <v>1507947.8379159654</v>
      </c>
      <c r="AE91" s="1365">
        <v>1538972.0065095965</v>
      </c>
      <c r="AF91" s="1365">
        <v>1665510.9092932181</v>
      </c>
      <c r="AG91" s="1365">
        <v>1519537.7658905508</v>
      </c>
      <c r="AH91" s="1365">
        <v>2136209.0961308898</v>
      </c>
      <c r="AI91" s="1365">
        <v>1119742.0802889052</v>
      </c>
      <c r="AJ91" s="1365">
        <v>2308962.5240215594</v>
      </c>
      <c r="AK91" s="1365">
        <v>4284852.8625981761</v>
      </c>
      <c r="AL91" s="1365">
        <v>4580793.4513630234</v>
      </c>
      <c r="AM91" s="1365">
        <v>4190890.7182345302</v>
      </c>
      <c r="AN91" s="1365">
        <v>5770333.6408569431</v>
      </c>
      <c r="AO91" s="1365">
        <v>3175718.6734473035</v>
      </c>
      <c r="AP91" s="1365">
        <v>6375893.760683815</v>
      </c>
      <c r="AQ91" s="1365">
        <v>18804837.705559991</v>
      </c>
      <c r="AR91" s="1365">
        <v>19683324.981129799</v>
      </c>
      <c r="AS91" s="1365">
        <v>18367607.195721842</v>
      </c>
      <c r="AT91" s="1365">
        <v>23504241.375832994</v>
      </c>
      <c r="AU91" s="1365">
        <v>15133333.613869829</v>
      </c>
      <c r="AV91" s="1365">
        <v>27723614.082061592</v>
      </c>
      <c r="AW91" s="1365">
        <v>16520.053130556651</v>
      </c>
      <c r="AX91" s="1365">
        <v>12507.002458119166</v>
      </c>
      <c r="AY91" s="1365">
        <v>20157.157326909713</v>
      </c>
      <c r="AZ91" s="1365">
        <v>17757.55224446367</v>
      </c>
      <c r="BA91" s="1365">
        <v>9122.2506847219756</v>
      </c>
      <c r="BB91" s="1365">
        <v>16477.697455377762</v>
      </c>
      <c r="BC91" s="1365">
        <v>40741.107799991049</v>
      </c>
      <c r="BD91" s="1365">
        <v>38129.368117944323</v>
      </c>
      <c r="BE91" s="1365">
        <v>44874.033854398491</v>
      </c>
      <c r="BF91" s="1365">
        <v>48916.096637343522</v>
      </c>
      <c r="BG91" s="1365">
        <v>29596.944649107576</v>
      </c>
      <c r="BH91" s="1365">
        <v>51030.723937360191</v>
      </c>
      <c r="BI91" s="1365">
        <v>71017.426136784052</v>
      </c>
      <c r="BJ91" s="1365">
        <v>70157.325192725752</v>
      </c>
      <c r="BK91" s="1365">
        <v>75770.129513759457</v>
      </c>
      <c r="BL91" s="1365">
        <v>87864.27712844334</v>
      </c>
      <c r="BM91" s="1365">
        <v>55190.312104589575</v>
      </c>
      <c r="BN91" s="1365">
        <v>94222.007039838238</v>
      </c>
    </row>
    <row r="92" spans="1:66" x14ac:dyDescent="0.2">
      <c r="A92" s="1365">
        <v>2003</v>
      </c>
      <c r="B92" s="1365">
        <v>63639.561710407535</v>
      </c>
      <c r="C92" s="1365">
        <v>67808.231761815681</v>
      </c>
      <c r="D92" s="1365">
        <v>80145.746600801431</v>
      </c>
      <c r="E92" s="1365">
        <v>48472.536235660147</v>
      </c>
      <c r="F92" s="1365">
        <v>86797.453008415701</v>
      </c>
      <c r="G92" s="1365">
        <v>110976.27125063614</v>
      </c>
      <c r="H92" s="1365">
        <v>114920.21943689397</v>
      </c>
      <c r="I92" s="1365">
        <v>115757.37473887841</v>
      </c>
      <c r="J92" s="1365">
        <v>143066.97664718179</v>
      </c>
      <c r="K92" s="1365">
        <v>87768.172554196688</v>
      </c>
      <c r="L92" s="1365">
        <v>157326.1779328699</v>
      </c>
      <c r="M92" s="1365">
        <v>267772.2132126122</v>
      </c>
      <c r="N92" s="1365">
        <v>290892.85451023799</v>
      </c>
      <c r="O92" s="1365">
        <v>271891.1397919638</v>
      </c>
      <c r="P92" s="1365">
        <v>363575.03909964318</v>
      </c>
      <c r="Q92" s="1365">
        <v>212963.32666181162</v>
      </c>
      <c r="R92" s="1365">
        <v>406873.43390731339</v>
      </c>
      <c r="S92" s="1365">
        <v>392572.48301080801</v>
      </c>
      <c r="T92" s="1365">
        <v>426642.44361462764</v>
      </c>
      <c r="U92" s="1365">
        <v>395961.14623696613</v>
      </c>
      <c r="V92" s="1365">
        <v>540053.41914613091</v>
      </c>
      <c r="W92" s="1365">
        <v>304032.86779066623</v>
      </c>
      <c r="X92" s="1365">
        <v>595559.08078646287</v>
      </c>
      <c r="Y92" s="1365">
        <v>1028138.277770248</v>
      </c>
      <c r="Z92" s="1365">
        <v>1112450.4128761797</v>
      </c>
      <c r="AA92" s="1365">
        <v>1021569.0678413849</v>
      </c>
      <c r="AB92" s="1365">
        <v>1425471.1083948726</v>
      </c>
      <c r="AC92" s="1365">
        <v>759615.78225474257</v>
      </c>
      <c r="AD92" s="1365">
        <v>1545979.3428071078</v>
      </c>
      <c r="AE92" s="1365">
        <v>1586783.3173259799</v>
      </c>
      <c r="AF92" s="1365">
        <v>1709622.362998019</v>
      </c>
      <c r="AG92" s="1365">
        <v>1569690.5414669106</v>
      </c>
      <c r="AH92" s="1365">
        <v>2182329.3089502119</v>
      </c>
      <c r="AI92" s="1365">
        <v>1167983.4081086386</v>
      </c>
      <c r="AJ92" s="1365">
        <v>2377273.871871118</v>
      </c>
      <c r="AK92" s="1365">
        <v>4470080.6448638691</v>
      </c>
      <c r="AL92" s="1365">
        <v>4761537.891606221</v>
      </c>
      <c r="AM92" s="1365">
        <v>4389944.9820522722</v>
      </c>
      <c r="AN92" s="1365">
        <v>5987063.8541013859</v>
      </c>
      <c r="AO92" s="1365">
        <v>3341823.7115832507</v>
      </c>
      <c r="AP92" s="1365">
        <v>6645003.9556498276</v>
      </c>
      <c r="AQ92" s="1365">
        <v>20122589.684774164</v>
      </c>
      <c r="AR92" s="1365">
        <v>20979443.416896116</v>
      </c>
      <c r="AS92" s="1365">
        <v>19738200.453811578</v>
      </c>
      <c r="AT92" s="1365">
        <v>25162079.175451085</v>
      </c>
      <c r="AU92" s="1365">
        <v>16123877.352150297</v>
      </c>
      <c r="AV92" s="1365">
        <v>29704328.221241876</v>
      </c>
      <c r="AW92" s="1365">
        <v>16302.852170178923</v>
      </c>
      <c r="AX92" s="1365">
        <v>12358.9039839211</v>
      </c>
      <c r="AY92" s="1365">
        <v>19859.088784752941</v>
      </c>
      <c r="AZ92" s="1365">
        <v>17224.516554421072</v>
      </c>
      <c r="BA92" s="1365">
        <v>9176.8999171236137</v>
      </c>
      <c r="BB92" s="1365">
        <v>16268.728083961492</v>
      </c>
      <c r="BC92" s="1365">
        <v>40958.155987940343</v>
      </c>
      <c r="BD92" s="1365">
        <v>38389.195843759706</v>
      </c>
      <c r="BE92" s="1365">
        <v>45132.353091799232</v>
      </c>
      <c r="BF92" s="1365">
        <v>48653.60298981901</v>
      </c>
      <c r="BG92" s="1365">
        <v>30195.781743865547</v>
      </c>
      <c r="BH92" s="1365">
        <v>51233.45513076042</v>
      </c>
      <c r="BI92" s="1365">
        <v>71777.285760142113</v>
      </c>
      <c r="BJ92" s="1365">
        <v>70927.060668557955</v>
      </c>
      <c r="BK92" s="1365">
        <v>76723.933475607089</v>
      </c>
      <c r="BL92" s="1365">
        <v>87939.961034066437</v>
      </c>
      <c r="BM92" s="1365">
        <v>56469.384027292952</v>
      </c>
      <c r="BN92" s="1365">
        <v>94939.36393925907</v>
      </c>
    </row>
    <row r="93" spans="1:66" x14ac:dyDescent="0.2">
      <c r="A93" s="1365">
        <v>2004</v>
      </c>
      <c r="B93" s="1365">
        <v>65500.580565860233</v>
      </c>
      <c r="C93" s="1365">
        <v>69743.039755089805</v>
      </c>
      <c r="D93" s="1365">
        <v>82620.776798550884</v>
      </c>
      <c r="E93" s="1365">
        <v>49823.985209288847</v>
      </c>
      <c r="F93" s="1365">
        <v>89264.424724555443</v>
      </c>
      <c r="G93" s="1365">
        <v>114406.92352698886</v>
      </c>
      <c r="H93" s="1365">
        <v>118454.26617674768</v>
      </c>
      <c r="I93" s="1365">
        <v>119326.23150152057</v>
      </c>
      <c r="J93" s="1365">
        <v>147711.41052527798</v>
      </c>
      <c r="K93" s="1365">
        <v>90335.373627139008</v>
      </c>
      <c r="L93" s="1365">
        <v>161938.42612400031</v>
      </c>
      <c r="M93" s="1365">
        <v>279873.28744657809</v>
      </c>
      <c r="N93" s="1365">
        <v>302694.85293671215</v>
      </c>
      <c r="O93" s="1365">
        <v>284875.34474929381</v>
      </c>
      <c r="P93" s="1365">
        <v>380551.70718659222</v>
      </c>
      <c r="Q93" s="1365">
        <v>220865.89983842388</v>
      </c>
      <c r="R93" s="1365">
        <v>424453.25959897379</v>
      </c>
      <c r="S93" s="1365">
        <v>413823.17827168299</v>
      </c>
      <c r="T93" s="1365">
        <v>447509.14227661653</v>
      </c>
      <c r="U93" s="1365">
        <v>418997.16981961607</v>
      </c>
      <c r="V93" s="1365">
        <v>571328.53851205297</v>
      </c>
      <c r="W93" s="1365">
        <v>316257.80978720664</v>
      </c>
      <c r="X93" s="1365">
        <v>626195.68438609166</v>
      </c>
      <c r="Y93" s="1365">
        <v>1105465.8912753242</v>
      </c>
      <c r="Z93" s="1365">
        <v>1192550.7337468909</v>
      </c>
      <c r="AA93" s="1365">
        <v>1105491.5156539658</v>
      </c>
      <c r="AB93" s="1365">
        <v>1544980.2629715882</v>
      </c>
      <c r="AC93" s="1365">
        <v>800792.72320713894</v>
      </c>
      <c r="AD93" s="1365">
        <v>1656721.3649753572</v>
      </c>
      <c r="AE93" s="1365">
        <v>1718302.6638979495</v>
      </c>
      <c r="AF93" s="1365">
        <v>1847198.9788500876</v>
      </c>
      <c r="AG93" s="1365">
        <v>1710823.9583505872</v>
      </c>
      <c r="AH93" s="1365">
        <v>2387130.3311886839</v>
      </c>
      <c r="AI93" s="1365">
        <v>1237165.714450537</v>
      </c>
      <c r="AJ93" s="1365">
        <v>2568567.6447748998</v>
      </c>
      <c r="AK93" s="1365">
        <v>4887257.1184152048</v>
      </c>
      <c r="AL93" s="1365">
        <v>5208883.9799633985</v>
      </c>
      <c r="AM93" s="1365">
        <v>4845527.7739337515</v>
      </c>
      <c r="AN93" s="1365">
        <v>6638914.6291091042</v>
      </c>
      <c r="AO93" s="1365">
        <v>3562666.7943142839</v>
      </c>
      <c r="AP93" s="1365">
        <v>7267240.7887433991</v>
      </c>
      <c r="AQ93" s="1365">
        <v>21705747.969938796</v>
      </c>
      <c r="AR93" s="1365">
        <v>22774044.800224874</v>
      </c>
      <c r="AS93" s="1365">
        <v>21624266.447145119</v>
      </c>
      <c r="AT93" s="1365">
        <v>27789705.839446753</v>
      </c>
      <c r="AU93" s="1365">
        <v>16901044.403602127</v>
      </c>
      <c r="AV93" s="1365">
        <v>32147997.474823419</v>
      </c>
      <c r="AW93" s="1365">
        <v>16594.237604731607</v>
      </c>
      <c r="AX93" s="1365">
        <v>12546.894954972793</v>
      </c>
      <c r="AY93" s="1365">
        <v>20159.848008659035</v>
      </c>
      <c r="AZ93" s="1365">
        <v>17530.143071823786</v>
      </c>
      <c r="BA93" s="1365">
        <v>9312.5967914386874</v>
      </c>
      <c r="BB93" s="1365">
        <v>16590.423325110598</v>
      </c>
      <c r="BC93" s="1365">
        <v>41681.390912447147</v>
      </c>
      <c r="BD93" s="1365">
        <v>39145.661413543356</v>
      </c>
      <c r="BE93" s="1365">
        <v>45839.450311289351</v>
      </c>
      <c r="BF93" s="1365">
        <v>49517.340088768506</v>
      </c>
      <c r="BG93" s="1365">
        <v>30819.328028273834</v>
      </c>
      <c r="BH93" s="1365">
        <v>52021.220849620084</v>
      </c>
      <c r="BI93" s="1365">
        <v>73040.332547091559</v>
      </c>
      <c r="BJ93" s="1365">
        <v>72394.119486756565</v>
      </c>
      <c r="BK93" s="1365">
        <v>77938.953189577238</v>
      </c>
      <c r="BL93" s="1365">
        <v>89501.336359949419</v>
      </c>
      <c r="BM93" s="1365">
        <v>57702.742074317764</v>
      </c>
      <c r="BN93" s="1365">
        <v>96309.717755256948</v>
      </c>
    </row>
    <row r="94" spans="1:66" x14ac:dyDescent="0.2">
      <c r="A94" s="1365">
        <v>2005</v>
      </c>
      <c r="B94" s="1365">
        <v>67091.628954421729</v>
      </c>
      <c r="C94" s="1365">
        <v>71117.448693242972</v>
      </c>
      <c r="D94" s="1365">
        <v>84765.523417197212</v>
      </c>
      <c r="E94" s="1365">
        <v>50837.19862521407</v>
      </c>
      <c r="F94" s="1365">
        <v>91025.470637597216</v>
      </c>
      <c r="G94" s="1365">
        <v>117510.26100445543</v>
      </c>
      <c r="H94" s="1365">
        <v>121485.97569039754</v>
      </c>
      <c r="I94" s="1365">
        <v>122287.0850016669</v>
      </c>
      <c r="J94" s="1365">
        <v>152040.49209962349</v>
      </c>
      <c r="K94" s="1365">
        <v>92140.568066703258</v>
      </c>
      <c r="L94" s="1365">
        <v>165543.23411101487</v>
      </c>
      <c r="M94" s="1365">
        <v>293907.4586517007</v>
      </c>
      <c r="N94" s="1365">
        <v>316546.74288747279</v>
      </c>
      <c r="O94" s="1365">
        <v>299407.28060009563</v>
      </c>
      <c r="P94" s="1365">
        <v>399284.6838315783</v>
      </c>
      <c r="Q94" s="1365">
        <v>228737.41973619082</v>
      </c>
      <c r="R94" s="1365">
        <v>442605.66609362134</v>
      </c>
      <c r="S94" s="1365">
        <v>439535.80845186784</v>
      </c>
      <c r="T94" s="1365">
        <v>473538.55354900938</v>
      </c>
      <c r="U94" s="1365">
        <v>445692.70051971072</v>
      </c>
      <c r="V94" s="1365">
        <v>604994.27352261066</v>
      </c>
      <c r="W94" s="1365">
        <v>333192.95804958098</v>
      </c>
      <c r="X94" s="1365">
        <v>659730.8462552767</v>
      </c>
      <c r="Y94" s="1365">
        <v>1199649.7241814001</v>
      </c>
      <c r="Z94" s="1365">
        <v>1285621.6390137917</v>
      </c>
      <c r="AA94" s="1365">
        <v>1205319.1565490521</v>
      </c>
      <c r="AB94" s="1365">
        <v>1669048.7779617936</v>
      </c>
      <c r="AC94" s="1365">
        <v>867937.40529374138</v>
      </c>
      <c r="AD94" s="1365">
        <v>1786755.9295494852</v>
      </c>
      <c r="AE94" s="1365">
        <v>1881571.4465601502</v>
      </c>
      <c r="AF94" s="1365">
        <v>2010563.7099740542</v>
      </c>
      <c r="AG94" s="1365">
        <v>1886530.8284753177</v>
      </c>
      <c r="AH94" s="1365">
        <v>2606027.5702204397</v>
      </c>
      <c r="AI94" s="1365">
        <v>1347866.7132739075</v>
      </c>
      <c r="AJ94" s="1365">
        <v>2795833.2815213185</v>
      </c>
      <c r="AK94" s="1365">
        <v>5438881.3157486618</v>
      </c>
      <c r="AL94" s="1365">
        <v>5769601.8575549126</v>
      </c>
      <c r="AM94" s="1365">
        <v>5464844.7958088778</v>
      </c>
      <c r="AN94" s="1365">
        <v>7401069.3162246924</v>
      </c>
      <c r="AO94" s="1365">
        <v>3917011.478622742</v>
      </c>
      <c r="AP94" s="1365">
        <v>8043478.9141002363</v>
      </c>
      <c r="AQ94" s="1365">
        <v>23773262.930064015</v>
      </c>
      <c r="AR94" s="1365">
        <v>24972699.808922861</v>
      </c>
      <c r="AS94" s="1365">
        <v>24209261.96855367</v>
      </c>
      <c r="AT94" s="1365">
        <v>30587353.56945207</v>
      </c>
      <c r="AU94" s="1365">
        <v>18336337.621806011</v>
      </c>
      <c r="AV94" s="1365">
        <v>35304923.38840317</v>
      </c>
      <c r="AW94" s="1365">
        <v>16672.996904388048</v>
      </c>
      <c r="AX94" s="1365">
        <v>12697.282218445946</v>
      </c>
      <c r="AY94" s="1365">
        <v>19947.812384819055</v>
      </c>
      <c r="AZ94" s="1365">
        <v>17490.554734770943</v>
      </c>
      <c r="BA94" s="1365">
        <v>9533.8291837248817</v>
      </c>
      <c r="BB94" s="1365">
        <v>16507.707164179577</v>
      </c>
      <c r="BC94" s="1365">
        <v>41889.870099168511</v>
      </c>
      <c r="BD94" s="1365">
        <v>39374.394072971612</v>
      </c>
      <c r="BE94" s="1365">
        <v>45751.911814703781</v>
      </c>
      <c r="BF94" s="1365">
        <v>49818.950037821538</v>
      </c>
      <c r="BG94" s="1365">
        <v>31070.507390661092</v>
      </c>
      <c r="BH94" s="1365">
        <v>51961.004475816771</v>
      </c>
      <c r="BI94" s="1365">
        <v>73410.961592644089</v>
      </c>
      <c r="BJ94" s="1365">
        <v>72720.783891128682</v>
      </c>
      <c r="BK94" s="1365">
        <v>78007.036102059719</v>
      </c>
      <c r="BL94" s="1365">
        <v>90229.444166634785</v>
      </c>
      <c r="BM94" s="1365">
        <v>57991.35514933135</v>
      </c>
      <c r="BN94" s="1365">
        <v>96277.626115363251</v>
      </c>
    </row>
    <row r="95" spans="1:66" x14ac:dyDescent="0.2">
      <c r="A95" s="1365">
        <v>2006</v>
      </c>
      <c r="B95" s="1365">
        <v>68629.378293684334</v>
      </c>
      <c r="C95" s="1365">
        <v>72307.746469898688</v>
      </c>
      <c r="D95" s="1365">
        <v>86011.692436915328</v>
      </c>
      <c r="E95" s="1365">
        <v>52710.242629618122</v>
      </c>
      <c r="F95" s="1365">
        <v>93108.299849569172</v>
      </c>
      <c r="G95" s="1365">
        <v>120391.66673595908</v>
      </c>
      <c r="H95" s="1365">
        <v>124335.21376830083</v>
      </c>
      <c r="I95" s="1365">
        <v>124935.7645826683</v>
      </c>
      <c r="J95" s="1365">
        <v>154593.77583482076</v>
      </c>
      <c r="K95" s="1365">
        <v>95561.5252865519</v>
      </c>
      <c r="L95" s="1365">
        <v>169352.49900738598</v>
      </c>
      <c r="M95" s="1365">
        <v>305047.78896638547</v>
      </c>
      <c r="N95" s="1365">
        <v>327616.97938307689</v>
      </c>
      <c r="O95" s="1365">
        <v>309826.23566388566</v>
      </c>
      <c r="P95" s="1365">
        <v>412510.47259958938</v>
      </c>
      <c r="Q95" s="1365">
        <v>239132.06319105023</v>
      </c>
      <c r="R95" s="1365">
        <v>457760.44940202602</v>
      </c>
      <c r="S95" s="1365">
        <v>457688.61409996299</v>
      </c>
      <c r="T95" s="1365">
        <v>491779.14491971809</v>
      </c>
      <c r="U95" s="1365">
        <v>462527.48124206375</v>
      </c>
      <c r="V95" s="1365">
        <v>627619.70578879758</v>
      </c>
      <c r="W95" s="1365">
        <v>348870.77092015318</v>
      </c>
      <c r="X95" s="1365">
        <v>686401.73232330487</v>
      </c>
      <c r="Y95" s="1365">
        <v>1259738.6685368354</v>
      </c>
      <c r="Z95" s="1365">
        <v>1347540.967383093</v>
      </c>
      <c r="AA95" s="1365">
        <v>1259874.5012598003</v>
      </c>
      <c r="AB95" s="1365">
        <v>1737326.0237486612</v>
      </c>
      <c r="AC95" s="1365">
        <v>917328.71521819709</v>
      </c>
      <c r="AD95" s="1365">
        <v>1874047.3499339358</v>
      </c>
      <c r="AE95" s="1365">
        <v>1983074.2898197437</v>
      </c>
      <c r="AF95" s="1365">
        <v>2113127.2712651324</v>
      </c>
      <c r="AG95" s="1365">
        <v>1977465.9874826602</v>
      </c>
      <c r="AH95" s="1365">
        <v>2711878.0654660529</v>
      </c>
      <c r="AI95" s="1365">
        <v>1442046.2670199147</v>
      </c>
      <c r="AJ95" s="1365">
        <v>2941328.0785764353</v>
      </c>
      <c r="AK95" s="1365">
        <v>5750851.1562312953</v>
      </c>
      <c r="AL95" s="1365">
        <v>6087307.49555152</v>
      </c>
      <c r="AM95" s="1365">
        <v>5738057.8262614179</v>
      </c>
      <c r="AN95" s="1365">
        <v>7660364.1935271649</v>
      </c>
      <c r="AO95" s="1365">
        <v>4281788.0872959783</v>
      </c>
      <c r="AP95" s="1365">
        <v>8483858.7564437091</v>
      </c>
      <c r="AQ95" s="1365">
        <v>25178158.255494446</v>
      </c>
      <c r="AR95" s="1365">
        <v>26229636.727063358</v>
      </c>
      <c r="AS95" s="1365">
        <v>25442042.174201638</v>
      </c>
      <c r="AT95" s="1365">
        <v>31847236.536216732</v>
      </c>
      <c r="AU95" s="1365">
        <v>20037895.227737039</v>
      </c>
      <c r="AV95" s="1365">
        <v>36993350.793007851</v>
      </c>
      <c r="AW95" s="1365">
        <v>16867.089851409597</v>
      </c>
      <c r="AX95" s="1365">
        <v>12923.542819067841</v>
      </c>
      <c r="AY95" s="1365">
        <v>19679.728357129075</v>
      </c>
      <c r="AZ95" s="1365">
        <v>17429.609039009891</v>
      </c>
      <c r="BA95" s="1365">
        <v>9858.9599726843535</v>
      </c>
      <c r="BB95" s="1365">
        <v>16864.100691752352</v>
      </c>
      <c r="BC95" s="1365">
        <v>42360.665996717551</v>
      </c>
      <c r="BD95" s="1365">
        <v>39852.978172640731</v>
      </c>
      <c r="BE95" s="1365">
        <v>45916.803226122363</v>
      </c>
      <c r="BF95" s="1365">
        <v>49734.050196618213</v>
      </c>
      <c r="BG95" s="1365">
        <v>31996.707011681221</v>
      </c>
      <c r="BH95" s="1365">
        <v>52591.394343740634</v>
      </c>
      <c r="BI95" s="1365">
        <v>74227.636178352492</v>
      </c>
      <c r="BJ95" s="1365">
        <v>73514.772364606833</v>
      </c>
      <c r="BK95" s="1365">
        <v>78713.146812363979</v>
      </c>
      <c r="BL95" s="1365">
        <v>90114.60164362863</v>
      </c>
      <c r="BM95" s="1365">
        <v>59668.8908104273</v>
      </c>
      <c r="BN95" s="1365">
        <v>97250.511408725972</v>
      </c>
    </row>
    <row r="96" spans="1:66" x14ac:dyDescent="0.2">
      <c r="A96" s="1365">
        <v>2007</v>
      </c>
      <c r="B96" s="1365">
        <v>67918.391958594701</v>
      </c>
      <c r="C96" s="1365">
        <v>71713.294988114983</v>
      </c>
      <c r="D96" s="1365">
        <v>85347.629097542056</v>
      </c>
      <c r="E96" s="1365">
        <v>51995.080896742569</v>
      </c>
      <c r="F96" s="1365">
        <v>91950.300412105033</v>
      </c>
      <c r="G96" s="1365">
        <v>118705.25504400163</v>
      </c>
      <c r="H96" s="1365">
        <v>122642.65744437513</v>
      </c>
      <c r="I96" s="1365">
        <v>123582.87011477115</v>
      </c>
      <c r="J96" s="1365">
        <v>152649.62283188972</v>
      </c>
      <c r="K96" s="1365">
        <v>94019.085932392103</v>
      </c>
      <c r="L96" s="1365">
        <v>166636.98839460945</v>
      </c>
      <c r="M96" s="1365">
        <v>300098.53260751779</v>
      </c>
      <c r="N96" s="1365">
        <v>322624.19889108045</v>
      </c>
      <c r="O96" s="1365">
        <v>306905.01401512959</v>
      </c>
      <c r="P96" s="1365">
        <v>405792.68663429207</v>
      </c>
      <c r="Q96" s="1365">
        <v>236052.04033354297</v>
      </c>
      <c r="R96" s="1365">
        <v>450993.09796505026</v>
      </c>
      <c r="S96" s="1365">
        <v>450230.10998747055</v>
      </c>
      <c r="T96" s="1365">
        <v>483596.85243774642</v>
      </c>
      <c r="U96" s="1365">
        <v>458972.08775584318</v>
      </c>
      <c r="V96" s="1365">
        <v>616841.85683677823</v>
      </c>
      <c r="W96" s="1365">
        <v>343751.48908251146</v>
      </c>
      <c r="X96" s="1365">
        <v>674904.76194654661</v>
      </c>
      <c r="Y96" s="1365">
        <v>1239090.9831429985</v>
      </c>
      <c r="Z96" s="1365">
        <v>1325926.3853546081</v>
      </c>
      <c r="AA96" s="1365">
        <v>1258839.2593481957</v>
      </c>
      <c r="AB96" s="1365">
        <v>1719346.8546520686</v>
      </c>
      <c r="AC96" s="1365">
        <v>902536.22264760861</v>
      </c>
      <c r="AD96" s="1365">
        <v>1842833.0469934505</v>
      </c>
      <c r="AE96" s="1365">
        <v>1950110.0094176282</v>
      </c>
      <c r="AF96" s="1365">
        <v>2079060.1829490834</v>
      </c>
      <c r="AG96" s="1365">
        <v>1982169.3643934201</v>
      </c>
      <c r="AH96" s="1365">
        <v>2694120.9034425602</v>
      </c>
      <c r="AI96" s="1365">
        <v>1407044.7967763082</v>
      </c>
      <c r="AJ96" s="1365">
        <v>2888423.3530383017</v>
      </c>
      <c r="AK96" s="1365">
        <v>5650232.8444502205</v>
      </c>
      <c r="AL96" s="1365">
        <v>5994755.2508640271</v>
      </c>
      <c r="AM96" s="1365">
        <v>5793259.6054551424</v>
      </c>
      <c r="AN96" s="1365">
        <v>7691293.9153258558</v>
      </c>
      <c r="AO96" s="1365">
        <v>4094332.1167034074</v>
      </c>
      <c r="AP96" s="1365">
        <v>8339338.0633603549</v>
      </c>
      <c r="AQ96" s="1365">
        <v>25042211.303973768</v>
      </c>
      <c r="AR96" s="1365">
        <v>26292372.129982889</v>
      </c>
      <c r="AS96" s="1365">
        <v>26542129.094395604</v>
      </c>
      <c r="AT96" s="1365">
        <v>32324540.50344618</v>
      </c>
      <c r="AU96" s="1365">
        <v>19231468.58663113</v>
      </c>
      <c r="AV96" s="1365">
        <v>36905438.173224062</v>
      </c>
      <c r="AW96" s="1365">
        <v>17131.528873187759</v>
      </c>
      <c r="AX96" s="1365">
        <v>13194.126472814274</v>
      </c>
      <c r="AY96" s="1365">
        <v>19843.719861458831</v>
      </c>
      <c r="AZ96" s="1365">
        <v>18045.635363194411</v>
      </c>
      <c r="BA96" s="1365">
        <v>9971.0758610930243</v>
      </c>
      <c r="BB96" s="1365">
        <v>17263.612429600631</v>
      </c>
      <c r="BC96" s="1365">
        <v>42120.598553158801</v>
      </c>
      <c r="BD96" s="1365">
        <v>39617.746743874064</v>
      </c>
      <c r="BE96" s="1365">
        <v>45580.881762891135</v>
      </c>
      <c r="BF96" s="1365">
        <v>49742.622704569847</v>
      </c>
      <c r="BG96" s="1365">
        <v>31544.307625986967</v>
      </c>
      <c r="BH96" s="1365">
        <v>52056.656239555559</v>
      </c>
      <c r="BI96" s="1365">
        <v>73356.935653122622</v>
      </c>
      <c r="BJ96" s="1365">
        <v>72647.272082698808</v>
      </c>
      <c r="BK96" s="1365">
        <v>77752.334139681523</v>
      </c>
      <c r="BL96" s="1365">
        <v>89363.856881289117</v>
      </c>
      <c r="BM96" s="1365">
        <v>58510.847332104386</v>
      </c>
      <c r="BN96" s="1365">
        <v>95547.961001999211</v>
      </c>
    </row>
    <row r="97" spans="1:66" x14ac:dyDescent="0.2">
      <c r="A97" s="1365">
        <v>2008</v>
      </c>
      <c r="B97" s="1365">
        <v>66210.10054626569</v>
      </c>
      <c r="C97" s="1365">
        <v>70036.513992520326</v>
      </c>
      <c r="D97" s="1365">
        <v>82466.999285007259</v>
      </c>
      <c r="E97" s="1365">
        <v>51220.082214989307</v>
      </c>
      <c r="F97" s="1365">
        <v>89345.675443824221</v>
      </c>
      <c r="G97" s="1365">
        <v>116235.45161612859</v>
      </c>
      <c r="H97" s="1365">
        <v>119900.65857187969</v>
      </c>
      <c r="I97" s="1365">
        <v>121280.14007599068</v>
      </c>
      <c r="J97" s="1365">
        <v>148509.0566974869</v>
      </c>
      <c r="K97" s="1365">
        <v>92620.573427627547</v>
      </c>
      <c r="L97" s="1365">
        <v>162515.43860308273</v>
      </c>
      <c r="M97" s="1365">
        <v>291621.56750382925</v>
      </c>
      <c r="N97" s="1365">
        <v>313790.45776334091</v>
      </c>
      <c r="O97" s="1365">
        <v>297664.04276047467</v>
      </c>
      <c r="P97" s="1365">
        <v>392285.82479676005</v>
      </c>
      <c r="Q97" s="1365">
        <v>231159.75473225999</v>
      </c>
      <c r="R97" s="1365">
        <v>437870.18467872881</v>
      </c>
      <c r="S97" s="1365">
        <v>433984.47417385766</v>
      </c>
      <c r="T97" s="1365">
        <v>467365.19044207328</v>
      </c>
      <c r="U97" s="1365">
        <v>440475.11795517546</v>
      </c>
      <c r="V97" s="1365">
        <v>592591.17307437258</v>
      </c>
      <c r="W97" s="1365">
        <v>334681.4528258284</v>
      </c>
      <c r="X97" s="1365">
        <v>650657.6686022752</v>
      </c>
      <c r="Y97" s="1365">
        <v>1177750.7216617183</v>
      </c>
      <c r="Z97" s="1365">
        <v>1264710.9868394786</v>
      </c>
      <c r="AA97" s="1365">
        <v>1182217.8962508505</v>
      </c>
      <c r="AB97" s="1365">
        <v>1623599.9418143856</v>
      </c>
      <c r="AC97" s="1365">
        <v>869260.64740900416</v>
      </c>
      <c r="AD97" s="1365">
        <v>1749390.778716312</v>
      </c>
      <c r="AE97" s="1365">
        <v>1852630.2264575069</v>
      </c>
      <c r="AF97" s="1365">
        <v>1980929.0449127946</v>
      </c>
      <c r="AG97" s="1365">
        <v>1853110.2830361833</v>
      </c>
      <c r="AH97" s="1365">
        <v>2531722.7157525732</v>
      </c>
      <c r="AI97" s="1365">
        <v>1359156.5512182422</v>
      </c>
      <c r="AJ97" s="1365">
        <v>2737980.9998724824</v>
      </c>
      <c r="AK97" s="1365">
        <v>5454915.7045272402</v>
      </c>
      <c r="AL97" s="1365">
        <v>5773254.9353523729</v>
      </c>
      <c r="AM97" s="1365">
        <v>5437429.1424515834</v>
      </c>
      <c r="AN97" s="1365">
        <v>7234814.3161314344</v>
      </c>
      <c r="AO97" s="1365">
        <v>4089100.9535215674</v>
      </c>
      <c r="AP97" s="1365">
        <v>7992056.6941751996</v>
      </c>
      <c r="AQ97" s="1365">
        <v>25740956.545468818</v>
      </c>
      <c r="AR97" s="1365">
        <v>26761685.742638037</v>
      </c>
      <c r="AS97" s="1365">
        <v>25751761.621919006</v>
      </c>
      <c r="AT97" s="1365">
        <v>31483366.706212051</v>
      </c>
      <c r="AU97" s="1365">
        <v>21084766.790585868</v>
      </c>
      <c r="AV97" s="1365">
        <v>37492215.519346535</v>
      </c>
      <c r="AW97" s="1365">
        <v>16184.749476402807</v>
      </c>
      <c r="AX97" s="1365">
        <v>12519.542520651696</v>
      </c>
      <c r="AY97" s="1365">
        <v>18792.887909049976</v>
      </c>
      <c r="AZ97" s="1365">
        <v>16424.941872527619</v>
      </c>
      <c r="BA97" s="1365">
        <v>9819.591002351066</v>
      </c>
      <c r="BB97" s="1365">
        <v>16175.912284565717</v>
      </c>
      <c r="BC97" s="1365">
        <v>41164.38199542529</v>
      </c>
      <c r="BD97" s="1365">
        <v>38701.171966590657</v>
      </c>
      <c r="BE97" s="1365">
        <v>44744.566351636509</v>
      </c>
      <c r="BF97" s="1365">
        <v>48042.685339256954</v>
      </c>
      <c r="BG97" s="1365">
        <v>31226.785268625907</v>
      </c>
      <c r="BH97" s="1365">
        <v>50620.729973279245</v>
      </c>
      <c r="BI97" s="1365">
        <v>72388.922644203383</v>
      </c>
      <c r="BJ97" s="1365">
        <v>71428.208774014362</v>
      </c>
      <c r="BK97" s="1365">
        <v>77184.164404869676</v>
      </c>
      <c r="BL97" s="1365">
        <v>87564.864672668627</v>
      </c>
      <c r="BM97" s="1365">
        <v>57985.778101469448</v>
      </c>
      <c r="BN97" s="1365">
        <v>93676.752084171152</v>
      </c>
    </row>
    <row r="98" spans="1:66" x14ac:dyDescent="0.2">
      <c r="A98" s="1365">
        <v>2009</v>
      </c>
      <c r="B98" s="1365">
        <v>63260.254052042139</v>
      </c>
      <c r="C98" s="1365">
        <v>67275.023386012079</v>
      </c>
      <c r="D98" s="1365">
        <v>77619.822884232242</v>
      </c>
      <c r="E98" s="1365">
        <v>50050.994327456079</v>
      </c>
      <c r="F98" s="1365">
        <v>85465.346973312728</v>
      </c>
      <c r="G98" s="1365">
        <v>111733.17576443651</v>
      </c>
      <c r="H98" s="1365">
        <v>115110.64992010503</v>
      </c>
      <c r="I98" s="1365">
        <v>117073.57847276254</v>
      </c>
      <c r="J98" s="1365">
        <v>140618.85395210201</v>
      </c>
      <c r="K98" s="1365">
        <v>90929.585571401258</v>
      </c>
      <c r="L98" s="1365">
        <v>156178.67961632984</v>
      </c>
      <c r="M98" s="1365">
        <v>275678.31824883167</v>
      </c>
      <c r="N98" s="1365">
        <v>297171.31332223822</v>
      </c>
      <c r="O98" s="1365">
        <v>282445.99996464676</v>
      </c>
      <c r="P98" s="1365">
        <v>366960.74258029769</v>
      </c>
      <c r="Q98" s="1365">
        <v>224497.791280659</v>
      </c>
      <c r="R98" s="1365">
        <v>416059.71278444771</v>
      </c>
      <c r="S98" s="1365">
        <v>403997.54820715438</v>
      </c>
      <c r="T98" s="1365">
        <v>436151.94768957718</v>
      </c>
      <c r="U98" s="1365">
        <v>412474.6716069149</v>
      </c>
      <c r="V98" s="1365">
        <v>547166.30228187202</v>
      </c>
      <c r="W98" s="1365">
        <v>320280.38431839115</v>
      </c>
      <c r="X98" s="1365">
        <v>609970.76305128925</v>
      </c>
      <c r="Y98" s="1365">
        <v>1062640.3768371425</v>
      </c>
      <c r="Z98" s="1365">
        <v>1141482.5013377529</v>
      </c>
      <c r="AA98" s="1365">
        <v>1081424.559172164</v>
      </c>
      <c r="AB98" s="1365">
        <v>1458266.9440125206</v>
      </c>
      <c r="AC98" s="1365">
        <v>794200.0387709043</v>
      </c>
      <c r="AD98" s="1365">
        <v>1585993.9569256548</v>
      </c>
      <c r="AE98" s="1365">
        <v>1654974.1382711271</v>
      </c>
      <c r="AF98" s="1365">
        <v>1769227.2395026383</v>
      </c>
      <c r="AG98" s="1365">
        <v>1685003.7106602087</v>
      </c>
      <c r="AH98" s="1365">
        <v>2252248.4748641979</v>
      </c>
      <c r="AI98" s="1365">
        <v>1222698.2473760634</v>
      </c>
      <c r="AJ98" s="1365">
        <v>2456828.3754808372</v>
      </c>
      <c r="AK98" s="1365">
        <v>4795885.2513044551</v>
      </c>
      <c r="AL98" s="1365">
        <v>5063124.52200823</v>
      </c>
      <c r="AM98" s="1365">
        <v>4924029.1257425034</v>
      </c>
      <c r="AN98" s="1365">
        <v>6344766.2963953363</v>
      </c>
      <c r="AO98" s="1365">
        <v>3594609.3756349534</v>
      </c>
      <c r="AP98" s="1365">
        <v>7028966.2628670689</v>
      </c>
      <c r="AQ98" s="1365">
        <v>22554227.129286975</v>
      </c>
      <c r="AR98" s="1365">
        <v>23300038.652816337</v>
      </c>
      <c r="AS98" s="1365">
        <v>23975182.665312361</v>
      </c>
      <c r="AT98" s="1365">
        <v>27681691.409077685</v>
      </c>
      <c r="AU98" s="1365">
        <v>18272595.328796633</v>
      </c>
      <c r="AV98" s="1365">
        <v>32892753.919206183</v>
      </c>
      <c r="AW98" s="1365">
        <v>14787.332339647754</v>
      </c>
      <c r="AX98" s="1365">
        <v>11409.858183979248</v>
      </c>
      <c r="AY98" s="1365">
        <v>17476.4682992616</v>
      </c>
      <c r="AZ98" s="1365">
        <v>14620.791816362485</v>
      </c>
      <c r="BA98" s="1365">
        <v>9172.4030835108988</v>
      </c>
      <c r="BB98" s="1365">
        <v>14752.014330295606</v>
      </c>
      <c r="BC98" s="1365">
        <v>39658.246919065532</v>
      </c>
      <c r="BD98" s="1365">
        <v>37270.136355353687</v>
      </c>
      <c r="BE98" s="1365">
        <v>43367.1370994971</v>
      </c>
      <c r="BF98" s="1365">
        <v>45470.831806891649</v>
      </c>
      <c r="BG98" s="1365">
        <v>30668.016888211307</v>
      </c>
      <c r="BH98" s="1365">
        <v>48732.639660964393</v>
      </c>
      <c r="BI98" s="1365">
        <v>70746.890143337747</v>
      </c>
      <c r="BJ98" s="1365">
        <v>69595.484069571728</v>
      </c>
      <c r="BK98" s="1365">
        <v>75730.473099791488</v>
      </c>
      <c r="BL98" s="1365">
        <v>84033.381795053094</v>
      </c>
      <c r="BM98" s="1365">
        <v>57537.5341440868</v>
      </c>
      <c r="BN98" s="1365">
        <v>91208.421324300391</v>
      </c>
    </row>
    <row r="99" spans="1:66" x14ac:dyDescent="0.2">
      <c r="A99" s="1365">
        <v>2010</v>
      </c>
      <c r="B99" s="1365">
        <v>65372.910548330918</v>
      </c>
      <c r="C99" s="1365">
        <v>68775.765318710066</v>
      </c>
      <c r="D99" s="1365">
        <v>79695.314381978722</v>
      </c>
      <c r="E99" s="1365">
        <v>51989.459545463775</v>
      </c>
      <c r="F99" s="1365">
        <v>87868.65065686086</v>
      </c>
      <c r="G99" s="1365">
        <v>115757.83745667576</v>
      </c>
      <c r="H99" s="1365">
        <v>119073.10573421323</v>
      </c>
      <c r="I99" s="1365">
        <v>120562.17172141577</v>
      </c>
      <c r="J99" s="1365">
        <v>144866.51690978956</v>
      </c>
      <c r="K99" s="1365">
        <v>94387.590017876544</v>
      </c>
      <c r="L99" s="1365">
        <v>160919.75901398115</v>
      </c>
      <c r="M99" s="1365">
        <v>292111.05891153921</v>
      </c>
      <c r="N99" s="1365">
        <v>313569.51748377178</v>
      </c>
      <c r="O99" s="1365">
        <v>298319.78325881582</v>
      </c>
      <c r="P99" s="1365">
        <v>386549.19609787408</v>
      </c>
      <c r="Q99" s="1365">
        <v>236877.98092880621</v>
      </c>
      <c r="R99" s="1365">
        <v>437360.11945737968</v>
      </c>
      <c r="S99" s="1365">
        <v>433775.76505574514</v>
      </c>
      <c r="T99" s="1365">
        <v>465878.72288857162</v>
      </c>
      <c r="U99" s="1365">
        <v>441175.01028186776</v>
      </c>
      <c r="V99" s="1365">
        <v>582041.63199130737</v>
      </c>
      <c r="W99" s="1365">
        <v>342720.59759197762</v>
      </c>
      <c r="X99" s="1365">
        <v>649184.68482868932</v>
      </c>
      <c r="Y99" s="1365">
        <v>1170449.8376276109</v>
      </c>
      <c r="Z99" s="1365">
        <v>1252608.8358291544</v>
      </c>
      <c r="AA99" s="1365">
        <v>1184038.5513277859</v>
      </c>
      <c r="AB99" s="1365">
        <v>1588810.4038880893</v>
      </c>
      <c r="AC99" s="1365">
        <v>881566.82226831478</v>
      </c>
      <c r="AD99" s="1365">
        <v>1736269.2796544968</v>
      </c>
      <c r="AE99" s="1365">
        <v>1835830.5977335228</v>
      </c>
      <c r="AF99" s="1365">
        <v>1956420.1858394528</v>
      </c>
      <c r="AG99" s="1365">
        <v>1856768.8502226821</v>
      </c>
      <c r="AH99" s="1365">
        <v>2470167.8601640523</v>
      </c>
      <c r="AI99" s="1365">
        <v>1372799.2232912655</v>
      </c>
      <c r="AJ99" s="1365">
        <v>2710820.6011137525</v>
      </c>
      <c r="AK99" s="1365">
        <v>5346494.8085589297</v>
      </c>
      <c r="AL99" s="1365">
        <v>5637932.781031807</v>
      </c>
      <c r="AM99" s="1365">
        <v>5451602.1410705838</v>
      </c>
      <c r="AN99" s="1365">
        <v>7005657.9495532354</v>
      </c>
      <c r="AO99" s="1365">
        <v>4069084.6274588201</v>
      </c>
      <c r="AP99" s="1365">
        <v>7826607.9937329162</v>
      </c>
      <c r="AQ99" s="1365">
        <v>24315741.968829226</v>
      </c>
      <c r="AR99" s="1365">
        <v>25115582.499478403</v>
      </c>
      <c r="AS99" s="1365">
        <v>25541577.434061833</v>
      </c>
      <c r="AT99" s="1365">
        <v>29837404.747082904</v>
      </c>
      <c r="AU99" s="1365">
        <v>19748798.934962247</v>
      </c>
      <c r="AV99" s="1365">
        <v>35805372.569494404</v>
      </c>
      <c r="AW99" s="1365">
        <v>14987.98363998608</v>
      </c>
      <c r="AX99" s="1365">
        <v>11672.715362448602</v>
      </c>
      <c r="AY99" s="1365">
        <v>16989.358916004381</v>
      </c>
      <c r="AZ99" s="1365">
        <v>14524.111854167906</v>
      </c>
      <c r="BA99" s="1365">
        <v>9591.3290730510198</v>
      </c>
      <c r="BB99" s="1365">
        <v>14817.542299740564</v>
      </c>
      <c r="BC99" s="1365">
        <v>40179.782952418878</v>
      </c>
      <c r="BD99" s="1365">
        <v>37795.50977772638</v>
      </c>
      <c r="BE99" s="1365">
        <v>43270.874436476093</v>
      </c>
      <c r="BF99" s="1365">
        <v>45600.438635768121</v>
      </c>
      <c r="BG99" s="1365">
        <v>31446.290502870172</v>
      </c>
      <c r="BH99" s="1365">
        <v>49036.265234580991</v>
      </c>
      <c r="BI99" s="1365">
        <v>71669.532092959897</v>
      </c>
      <c r="BJ99" s="1365">
        <v>70449.002796823595</v>
      </c>
      <c r="BK99" s="1365">
        <v>76122.768837065742</v>
      </c>
      <c r="BL99" s="1365">
        <v>84445.847112768373</v>
      </c>
      <c r="BM99" s="1365">
        <v>58764.99229014411</v>
      </c>
      <c r="BN99" s="1365">
        <v>91809.668903131504</v>
      </c>
    </row>
    <row r="100" spans="1:66" x14ac:dyDescent="0.2">
      <c r="A100" s="1365">
        <v>2011</v>
      </c>
      <c r="B100" s="1365">
        <v>66433.666029906264</v>
      </c>
      <c r="C100" s="1365">
        <v>70236.981516282744</v>
      </c>
      <c r="D100" s="1365">
        <v>82492.006196130445</v>
      </c>
      <c r="E100" s="1365">
        <v>51577.028294722244</v>
      </c>
      <c r="F100" s="1365">
        <v>88994.313964736706</v>
      </c>
      <c r="G100" s="1365">
        <v>117915.64539342427</v>
      </c>
      <c r="H100" s="1365">
        <v>121315.8474700513</v>
      </c>
      <c r="I100" s="1365">
        <v>123353.75069995569</v>
      </c>
      <c r="J100" s="1365">
        <v>150118.84629291444</v>
      </c>
      <c r="K100" s="1365">
        <v>93848.72377625393</v>
      </c>
      <c r="L100" s="1365">
        <v>163278.24871783092</v>
      </c>
      <c r="M100" s="1365">
        <v>300157.74940047006</v>
      </c>
      <c r="N100" s="1365">
        <v>323122.17071002879</v>
      </c>
      <c r="O100" s="1365">
        <v>308039.5179036776</v>
      </c>
      <c r="P100" s="1365">
        <v>403374.1773795716</v>
      </c>
      <c r="Q100" s="1365">
        <v>238560.37515290346</v>
      </c>
      <c r="R100" s="1365">
        <v>448156.16411703173</v>
      </c>
      <c r="S100" s="1365">
        <v>447104.1410640119</v>
      </c>
      <c r="T100" s="1365">
        <v>481974.25893314689</v>
      </c>
      <c r="U100" s="1365">
        <v>457363.33551657107</v>
      </c>
      <c r="V100" s="1365">
        <v>608826.73157836217</v>
      </c>
      <c r="W100" s="1365">
        <v>346723.79188537435</v>
      </c>
      <c r="X100" s="1365">
        <v>667782.14770737838</v>
      </c>
      <c r="Y100" s="1365">
        <v>1209594.2001727745</v>
      </c>
      <c r="Z100" s="1365">
        <v>1296287.7906419742</v>
      </c>
      <c r="AA100" s="1365">
        <v>1233120.410952843</v>
      </c>
      <c r="AB100" s="1365">
        <v>1655627.470646465</v>
      </c>
      <c r="AC100" s="1365">
        <v>898201.59967559285</v>
      </c>
      <c r="AD100" s="1365">
        <v>1794613.7813499689</v>
      </c>
      <c r="AE100" s="1365">
        <v>1896901.8549748033</v>
      </c>
      <c r="AF100" s="1365">
        <v>2023585.9027887068</v>
      </c>
      <c r="AG100" s="1365">
        <v>1934862.2167011609</v>
      </c>
      <c r="AH100" s="1365">
        <v>2570192.0351788253</v>
      </c>
      <c r="AI100" s="1365">
        <v>1400086.4752066471</v>
      </c>
      <c r="AJ100" s="1365">
        <v>2798470.9876625668</v>
      </c>
      <c r="AK100" s="1365">
        <v>5500014.1553587848</v>
      </c>
      <c r="AL100" s="1365">
        <v>5809935.7698042588</v>
      </c>
      <c r="AM100" s="1365">
        <v>5668772.9682259234</v>
      </c>
      <c r="AN100" s="1365">
        <v>7240797.8735938435</v>
      </c>
      <c r="AO100" s="1365">
        <v>4156861.0523465304</v>
      </c>
      <c r="AP100" s="1365">
        <v>8036897.4577452103</v>
      </c>
      <c r="AQ100" s="1365">
        <v>25222325.619315457</v>
      </c>
      <c r="AR100" s="1365">
        <v>26107283.854215685</v>
      </c>
      <c r="AS100" s="1365">
        <v>27072824.505008396</v>
      </c>
      <c r="AT100" s="1365">
        <v>31119345.441944331</v>
      </c>
      <c r="AU100" s="1365">
        <v>20515780.838888567</v>
      </c>
      <c r="AV100" s="1365">
        <v>36716508.077363275</v>
      </c>
      <c r="AW100" s="1365">
        <v>14951.686666388237</v>
      </c>
      <c r="AX100" s="1365">
        <v>11551.484589761209</v>
      </c>
      <c r="AY100" s="1365">
        <v>17120.212332609786</v>
      </c>
      <c r="AZ100" s="1365">
        <v>14865.166099346427</v>
      </c>
      <c r="BA100" s="1365">
        <v>9305.3328131905473</v>
      </c>
      <c r="BB100" s="1365">
        <v>14710.37921164249</v>
      </c>
      <c r="BC100" s="1365">
        <v>40464.323433176942</v>
      </c>
      <c r="BD100" s="1365">
        <v>37912.721065448197</v>
      </c>
      <c r="BE100" s="1365">
        <v>43814.477473238869</v>
      </c>
      <c r="BF100" s="1365">
        <v>46838.431620192518</v>
      </c>
      <c r="BG100" s="1365">
        <v>30801.100866035442</v>
      </c>
      <c r="BH100" s="1365">
        <v>49087.44172559282</v>
      </c>
      <c r="BI100" s="1365">
        <v>72355.119391662825</v>
      </c>
      <c r="BJ100" s="1365">
        <v>70864.266660056921</v>
      </c>
      <c r="BK100" s="1365">
        <v>77182.308899025229</v>
      </c>
      <c r="BL100" s="1365">
        <v>86805.013521250119</v>
      </c>
      <c r="BM100" s="1365">
        <v>57670.810932091539</v>
      </c>
      <c r="BN100" s="1365">
        <v>92058.769868030737</v>
      </c>
    </row>
    <row r="101" spans="1:66" x14ac:dyDescent="0.2">
      <c r="A101" s="1365">
        <v>2012</v>
      </c>
      <c r="B101" s="1365">
        <v>67746.431701267022</v>
      </c>
      <c r="C101" s="1365">
        <v>71003.172702601922</v>
      </c>
      <c r="D101" s="1365">
        <v>83803.497719675506</v>
      </c>
      <c r="E101" s="1365">
        <v>52855.609313919282</v>
      </c>
      <c r="F101" s="1365">
        <v>90502.2010797072</v>
      </c>
      <c r="G101" s="1365">
        <v>120630.58517874849</v>
      </c>
      <c r="H101" s="1365">
        <v>123902.10171215879</v>
      </c>
      <c r="I101" s="1365">
        <v>125768.94101502049</v>
      </c>
      <c r="J101" s="1365">
        <v>153049.24105243862</v>
      </c>
      <c r="K101" s="1365">
        <v>96167.723607027932</v>
      </c>
      <c r="L101" s="1365">
        <v>166485.92573076574</v>
      </c>
      <c r="M101" s="1365">
        <v>314278.96734688268</v>
      </c>
      <c r="N101" s="1365">
        <v>336358.47960280819</v>
      </c>
      <c r="O101" s="1365">
        <v>322837.87862289202</v>
      </c>
      <c r="P101" s="1365">
        <v>420167.00583235902</v>
      </c>
      <c r="Q101" s="1365">
        <v>248816.96387322151</v>
      </c>
      <c r="R101" s="1365">
        <v>466458.37104022747</v>
      </c>
      <c r="S101" s="1365">
        <v>474162.14214178192</v>
      </c>
      <c r="T101" s="1365">
        <v>508009.11905544315</v>
      </c>
      <c r="U101" s="1365">
        <v>486285.5687651342</v>
      </c>
      <c r="V101" s="1365">
        <v>642383.97709384677</v>
      </c>
      <c r="W101" s="1365">
        <v>365995.88740143052</v>
      </c>
      <c r="X101" s="1365">
        <v>703574.21382153023</v>
      </c>
      <c r="Y101" s="1365">
        <v>1322133.21340156</v>
      </c>
      <c r="Z101" s="1365">
        <v>1411976.7388194446</v>
      </c>
      <c r="AA101" s="1365">
        <v>1352237.4218723024</v>
      </c>
      <c r="AB101" s="1365">
        <v>1799871.8565811357</v>
      </c>
      <c r="AC101" s="1365">
        <v>985606.11816484353</v>
      </c>
      <c r="AD101" s="1365">
        <v>1947394.2184964397</v>
      </c>
      <c r="AE101" s="1365">
        <v>2094325.0798167351</v>
      </c>
      <c r="AF101" s="1365">
        <v>2227677.2691449379</v>
      </c>
      <c r="AG101" s="1365">
        <v>2142174.5794473239</v>
      </c>
      <c r="AH101" s="1365">
        <v>2825071.5964534506</v>
      </c>
      <c r="AI101" s="1365">
        <v>1558202.6505750441</v>
      </c>
      <c r="AJ101" s="1365">
        <v>3073017.507560268</v>
      </c>
      <c r="AK101" s="1365">
        <v>6197494.6742393319</v>
      </c>
      <c r="AL101" s="1365">
        <v>6534806.6472535385</v>
      </c>
      <c r="AM101" s="1365">
        <v>6393610.126546938</v>
      </c>
      <c r="AN101" s="1365">
        <v>8120554.0318623679</v>
      </c>
      <c r="AO101" s="1365">
        <v>4722763.2907072268</v>
      </c>
      <c r="AP101" s="1365">
        <v>9022697.5869440641</v>
      </c>
      <c r="AQ101" s="1365">
        <v>29047220.983202167</v>
      </c>
      <c r="AR101" s="1365">
        <v>29997140.76283453</v>
      </c>
      <c r="AS101" s="1365">
        <v>31040404.558699992</v>
      </c>
      <c r="AT101" s="1365">
        <v>35340877.248857684</v>
      </c>
      <c r="AU101" s="1365">
        <v>23855488.660964742</v>
      </c>
      <c r="AV101" s="1365">
        <v>42179982.248614147</v>
      </c>
      <c r="AW101" s="1365">
        <v>14862.278223785568</v>
      </c>
      <c r="AX101" s="1365">
        <v>11590.761690375262</v>
      </c>
      <c r="AY101" s="1365">
        <v>16237.404390183356</v>
      </c>
      <c r="AZ101" s="1365">
        <v>14557.754386912389</v>
      </c>
      <c r="BA101" s="1365">
        <v>9543.4950208106329</v>
      </c>
      <c r="BB101" s="1365">
        <v>14518.476428648693</v>
      </c>
      <c r="BC101" s="1365">
        <v>40353.927740643056</v>
      </c>
      <c r="BD101" s="1365">
        <v>37900.648601095774</v>
      </c>
      <c r="BE101" s="1365">
        <v>43021.538711458583</v>
      </c>
      <c r="BF101" s="1365">
        <v>46429.774596044022</v>
      </c>
      <c r="BG101" s="1365">
        <v>31082.125473996806</v>
      </c>
      <c r="BH101" s="1365">
        <v>48729.293306316053</v>
      </c>
      <c r="BI101" s="1365">
        <v>72218.489636714919</v>
      </c>
      <c r="BJ101" s="1365">
        <v>70788.007239496437</v>
      </c>
      <c r="BK101" s="1365">
        <v>76501.706613052622</v>
      </c>
      <c r="BL101" s="1365">
        <v>86269.799857458551</v>
      </c>
      <c r="BM101" s="1365">
        <v>58005.413540479523</v>
      </c>
      <c r="BN101" s="1365">
        <v>91492.814403400262</v>
      </c>
    </row>
    <row r="102" spans="1:66" x14ac:dyDescent="0.2">
      <c r="A102" s="1365">
        <v>2013</v>
      </c>
      <c r="B102" s="1365">
        <v>67867.202113663414</v>
      </c>
      <c r="C102" s="1365">
        <v>72248.46169872678</v>
      </c>
      <c r="D102" s="1365">
        <v>84550.389534008267</v>
      </c>
      <c r="E102" s="1365">
        <v>52560.491658814557</v>
      </c>
      <c r="F102" s="1365">
        <v>90760.448196296464</v>
      </c>
      <c r="G102" s="1365">
        <v>120606.38193591898</v>
      </c>
      <c r="H102" s="1365">
        <v>123931.33446542839</v>
      </c>
      <c r="I102" s="1365">
        <v>125782.2590696564</v>
      </c>
      <c r="J102" s="1365">
        <v>153383.17639858471</v>
      </c>
      <c r="K102" s="1365">
        <v>95957.110499441333</v>
      </c>
      <c r="L102" s="1365">
        <v>166625.72814644946</v>
      </c>
      <c r="M102" s="1365">
        <v>309948.01341959077</v>
      </c>
      <c r="N102" s="1365">
        <v>331702.27230204473</v>
      </c>
      <c r="O102" s="1365">
        <v>312352.62310123909</v>
      </c>
      <c r="P102" s="1365">
        <v>414603.14782691107</v>
      </c>
      <c r="Q102" s="1365">
        <v>245777.78691865178</v>
      </c>
      <c r="R102" s="1365">
        <v>461672.55334164388</v>
      </c>
      <c r="S102" s="1365">
        <v>463317.56215242815</v>
      </c>
      <c r="T102" s="1365">
        <v>498103.89955955569</v>
      </c>
      <c r="U102" s="1365">
        <v>461982.8935944644</v>
      </c>
      <c r="V102" s="1365">
        <v>629868.85818949272</v>
      </c>
      <c r="W102" s="1365">
        <v>359406.69017271342</v>
      </c>
      <c r="X102" s="1365">
        <v>690430.02758014388</v>
      </c>
      <c r="Y102" s="1365">
        <v>1257782.27374587</v>
      </c>
      <c r="Z102" s="1365">
        <v>1350585.5438075277</v>
      </c>
      <c r="AA102" s="1365">
        <v>1225741.7928348365</v>
      </c>
      <c r="AB102" s="1365">
        <v>1718319.1501019597</v>
      </c>
      <c r="AC102" s="1365">
        <v>943746.84753682651</v>
      </c>
      <c r="AD102" s="1365">
        <v>1858721.3223405029</v>
      </c>
      <c r="AE102" s="1365">
        <v>1976834.2546009098</v>
      </c>
      <c r="AF102" s="1365">
        <v>2111754.0282664048</v>
      </c>
      <c r="AG102" s="1365">
        <v>1906835.2964591256</v>
      </c>
      <c r="AH102" s="1365">
        <v>2680731.4155283719</v>
      </c>
      <c r="AI102" s="1365">
        <v>1479276.0515564606</v>
      </c>
      <c r="AJ102" s="1365">
        <v>2908399.9706739774</v>
      </c>
      <c r="AK102" s="1365">
        <v>5843430.1269923998</v>
      </c>
      <c r="AL102" s="1365">
        <v>6181241.279016084</v>
      </c>
      <c r="AM102" s="1365">
        <v>5510942.9389925832</v>
      </c>
      <c r="AN102" s="1365">
        <v>7694315.85288125</v>
      </c>
      <c r="AO102" s="1365">
        <v>4458741.4127484411</v>
      </c>
      <c r="AP102" s="1365">
        <v>8486816.9609421641</v>
      </c>
      <c r="AQ102" s="1365">
        <v>27816737.626407314</v>
      </c>
      <c r="AR102" s="1365">
        <v>28804380.906857114</v>
      </c>
      <c r="AS102" s="1365">
        <v>25918067.165902697</v>
      </c>
      <c r="AT102" s="1365">
        <v>33790786.812359728</v>
      </c>
      <c r="AU102" s="1365">
        <v>23014099.9171228</v>
      </c>
      <c r="AV102" s="1365">
        <v>40211170.166009143</v>
      </c>
      <c r="AW102" s="1365">
        <v>15128.022291407839</v>
      </c>
      <c r="AX102" s="1365">
        <v>11803.069761898436</v>
      </c>
      <c r="AY102" s="1365">
        <v>18714.664327797174</v>
      </c>
      <c r="AZ102" s="1365">
        <v>15717.60266943185</v>
      </c>
      <c r="BA102" s="1365">
        <v>9163.872818187785</v>
      </c>
      <c r="BB102" s="1365">
        <v>14895.168246143454</v>
      </c>
      <c r="BC102" s="1365">
        <v>40969.334190782574</v>
      </c>
      <c r="BD102" s="1365">
        <v>38552.194314954359</v>
      </c>
      <c r="BE102" s="1365">
        <v>45570.221542892075</v>
      </c>
      <c r="BF102" s="1365">
        <v>47877.86083479684</v>
      </c>
      <c r="BG102" s="1365">
        <v>31091.903296610417</v>
      </c>
      <c r="BH102" s="1365">
        <v>49547.992069035645</v>
      </c>
      <c r="BI102" s="1365">
        <v>73270.974065001006</v>
      </c>
      <c r="BJ102" s="1365">
        <v>71988.600006274282</v>
      </c>
      <c r="BK102" s="1365">
        <v>79139.668061760691</v>
      </c>
      <c r="BL102" s="1365">
        <v>88078.18354150308</v>
      </c>
      <c r="BM102" s="1365">
        <v>58501.941394638707</v>
      </c>
      <c r="BN102" s="1365">
        <v>92864.021847650874</v>
      </c>
    </row>
    <row r="103" spans="1:66" x14ac:dyDescent="0.2">
      <c r="A103" s="1365">
        <v>2014</v>
      </c>
      <c r="B103" s="1365">
        <v>69093.935166193973</v>
      </c>
      <c r="C103" s="1365">
        <v>73676.581224584617</v>
      </c>
      <c r="D103" s="1365">
        <v>86252.018498917882</v>
      </c>
      <c r="E103" s="1365">
        <v>53384.714362569735</v>
      </c>
      <c r="F103" s="1365">
        <v>92022.744637684329</v>
      </c>
      <c r="G103" s="1365">
        <v>123040.86432161808</v>
      </c>
      <c r="H103" s="1365">
        <v>126364.64464622321</v>
      </c>
      <c r="I103" s="1365">
        <v>128383.38873045296</v>
      </c>
      <c r="J103" s="1365">
        <v>156674.89526574229</v>
      </c>
      <c r="K103" s="1365">
        <v>97631.217349809027</v>
      </c>
      <c r="L103" s="1365">
        <v>169235.80479154116</v>
      </c>
      <c r="M103" s="1365">
        <v>319224.67607292382</v>
      </c>
      <c r="N103" s="1365">
        <v>341594.56372506655</v>
      </c>
      <c r="O103" s="1365">
        <v>321812.67792307364</v>
      </c>
      <c r="P103" s="1365">
        <v>427477.1236580289</v>
      </c>
      <c r="Q103" s="1365">
        <v>253088.95658055073</v>
      </c>
      <c r="R103" s="1365">
        <v>473468.12101129419</v>
      </c>
      <c r="S103" s="1365">
        <v>479393.22404008615</v>
      </c>
      <c r="T103" s="1365">
        <v>515009.27440888865</v>
      </c>
      <c r="U103" s="1365">
        <v>478291.65019420761</v>
      </c>
      <c r="V103" s="1365">
        <v>651044.90621165291</v>
      </c>
      <c r="W103" s="1365">
        <v>371828.76934653014</v>
      </c>
      <c r="X103" s="1365">
        <v>711589.11431968317</v>
      </c>
      <c r="Y103" s="1365">
        <v>1311790.3834503766</v>
      </c>
      <c r="Z103" s="1365">
        <v>1406819.472491595</v>
      </c>
      <c r="AA103" s="1365">
        <v>1279051.9316554475</v>
      </c>
      <c r="AB103" s="1365">
        <v>1787405.349356801</v>
      </c>
      <c r="AC103" s="1365">
        <v>987269.12015864742</v>
      </c>
      <c r="AD103" s="1365">
        <v>1933463.2285026258</v>
      </c>
      <c r="AE103" s="1365">
        <v>2069464.5898145339</v>
      </c>
      <c r="AF103" s="1365">
        <v>2206746.709911068</v>
      </c>
      <c r="AG103" s="1365">
        <v>1996970.1846939411</v>
      </c>
      <c r="AH103" s="1365">
        <v>2793122.5800683117</v>
      </c>
      <c r="AI103" s="1365">
        <v>1554276.5682078858</v>
      </c>
      <c r="AJ103" s="1365">
        <v>3032409.055415296</v>
      </c>
      <c r="AK103" s="1365">
        <v>6135309.6604440641</v>
      </c>
      <c r="AL103" s="1365">
        <v>6485839.9066379918</v>
      </c>
      <c r="AM103" s="1365">
        <v>5799571.5063081654</v>
      </c>
      <c r="AN103" s="1365">
        <v>8028783.1442619991</v>
      </c>
      <c r="AO103" s="1365">
        <v>4728441.9894948984</v>
      </c>
      <c r="AP103" s="1365">
        <v>8892731.6418526936</v>
      </c>
      <c r="AQ103" s="1365">
        <v>29107947.341944378</v>
      </c>
      <c r="AR103" s="1365">
        <v>30233409.406290803</v>
      </c>
      <c r="AS103" s="1365">
        <v>27147038.314614516</v>
      </c>
      <c r="AT103" s="1365">
        <v>35002856.239864647</v>
      </c>
      <c r="AU103" s="1365">
        <v>24571512.277844913</v>
      </c>
      <c r="AV103" s="1365">
        <v>41999807.271358624</v>
      </c>
      <c r="AW103" s="1365">
        <v>15147.00601076987</v>
      </c>
      <c r="AX103" s="1365">
        <v>11823.225686164735</v>
      </c>
      <c r="AY103" s="1365">
        <v>18969.773718716257</v>
      </c>
      <c r="AZ103" s="1365">
        <v>15829.141732093463</v>
      </c>
      <c r="BA103" s="1365">
        <v>9138.2113753304293</v>
      </c>
      <c r="BB103" s="1365">
        <v>14809.684483827501</v>
      </c>
      <c r="BC103" s="1365">
        <v>41301.630621001765</v>
      </c>
      <c r="BD103" s="1365">
        <v>38816.087548541458</v>
      </c>
      <c r="BE103" s="1365">
        <v>46105.903813641395</v>
      </c>
      <c r="BF103" s="1365">
        <v>48338.11792568332</v>
      </c>
      <c r="BG103" s="1365">
        <v>31195.354116127397</v>
      </c>
      <c r="BH103" s="1365">
        <v>49639.925040616567</v>
      </c>
      <c r="BI103" s="1365">
        <v>73994.911383791637</v>
      </c>
      <c r="BJ103" s="1365">
        <v>72557.164876512368</v>
      </c>
      <c r="BK103" s="1365">
        <v>80026.066432297797</v>
      </c>
      <c r="BL103" s="1365">
        <v>88974.338167670649</v>
      </c>
      <c r="BM103" s="1365">
        <v>58766.782542123605</v>
      </c>
      <c r="BN103" s="1365">
        <v>93177.725736602908</v>
      </c>
    </row>
    <row r="104" spans="1:66" x14ac:dyDescent="0.2">
      <c r="A104" s="1365">
        <v>2015</v>
      </c>
      <c r="B104" s="1365">
        <v>70144.717752168013</v>
      </c>
      <c r="C104" s="1365">
        <v>74557.107260464312</v>
      </c>
      <c r="D104" s="1365">
        <v>87298.084530169479</v>
      </c>
      <c r="E104" s="1365">
        <v>54429.218503892364</v>
      </c>
      <c r="F104" s="1365">
        <v>93291.409069889283</v>
      </c>
      <c r="G104" s="1365">
        <v>124877.42166157105</v>
      </c>
      <c r="H104" s="1365">
        <v>128179.57019672755</v>
      </c>
      <c r="I104" s="1365">
        <v>130091.84256127273</v>
      </c>
      <c r="J104" s="1365">
        <v>158565.74758477844</v>
      </c>
      <c r="K104" s="1365">
        <v>99422.776391299805</v>
      </c>
      <c r="L104" s="1365">
        <v>171417.26788595167</v>
      </c>
      <c r="M104" s="1365">
        <v>324484.92290567467</v>
      </c>
      <c r="N104" s="1365">
        <v>346696.91486767965</v>
      </c>
      <c r="O104" s="1365">
        <v>326283.37802173512</v>
      </c>
      <c r="P104" s="1365">
        <v>434012.5512123626</v>
      </c>
      <c r="Q104" s="1365">
        <v>257324.93818930999</v>
      </c>
      <c r="R104" s="1365">
        <v>480480.99303554901</v>
      </c>
      <c r="S104" s="1365">
        <v>486398.7093492439</v>
      </c>
      <c r="T104" s="1365">
        <v>522318.22087570687</v>
      </c>
      <c r="U104" s="1365">
        <v>483570.5852228392</v>
      </c>
      <c r="V104" s="1365">
        <v>662425.38424485351</v>
      </c>
      <c r="W104" s="1365">
        <v>376810.66900172166</v>
      </c>
      <c r="X104" s="1365">
        <v>722507.55469030736</v>
      </c>
      <c r="Y104" s="1365">
        <v>1328775.2085615338</v>
      </c>
      <c r="Z104" s="1365">
        <v>1427440.6346542696</v>
      </c>
      <c r="AA104" s="1365">
        <v>1287235.5261096493</v>
      </c>
      <c r="AB104" s="1365">
        <v>1820696.0477648978</v>
      </c>
      <c r="AC104" s="1365">
        <v>993393.8497242356</v>
      </c>
      <c r="AD104" s="1365">
        <v>1957517.2420369824</v>
      </c>
      <c r="AE104" s="1365">
        <v>2095537.1605533757</v>
      </c>
      <c r="AF104" s="1365">
        <v>2236138.5702582719</v>
      </c>
      <c r="AG104" s="1365">
        <v>2006401.8260924073</v>
      </c>
      <c r="AH104" s="1365">
        <v>2848544.2612331663</v>
      </c>
      <c r="AI104" s="1365">
        <v>1558742.1368777228</v>
      </c>
      <c r="AJ104" s="1365">
        <v>3069517.2536751898</v>
      </c>
      <c r="AK104" s="1365">
        <v>6186948.7942338176</v>
      </c>
      <c r="AL104" s="1365">
        <v>6551063.1119030211</v>
      </c>
      <c r="AM104" s="1365">
        <v>5784514.04066143</v>
      </c>
      <c r="AN104" s="1365">
        <v>8179140.3494679574</v>
      </c>
      <c r="AO104" s="1365">
        <v>4702856.5451339269</v>
      </c>
      <c r="AP104" s="1365">
        <v>8973392.5419740975</v>
      </c>
      <c r="AQ104" s="1365">
        <v>28898184.454964418</v>
      </c>
      <c r="AR104" s="1365">
        <v>30042594.358438473</v>
      </c>
      <c r="AS104" s="1365">
        <v>26403956.046092261</v>
      </c>
      <c r="AT104" s="1365">
        <v>35369805.962415382</v>
      </c>
      <c r="AU104" s="1365">
        <v>23854122.344654534</v>
      </c>
      <c r="AV104" s="1365">
        <v>41757582.200563617</v>
      </c>
      <c r="AW104" s="1365">
        <v>15412.013842764994</v>
      </c>
      <c r="AX104" s="1365">
        <v>12109.865307608488</v>
      </c>
      <c r="AY104" s="1365">
        <v>19022.371959655884</v>
      </c>
      <c r="AZ104" s="1365">
        <v>16030.42147556051</v>
      </c>
      <c r="BA104" s="1365">
        <v>9435.6606164849218</v>
      </c>
      <c r="BB104" s="1365">
        <v>15165.550253826892</v>
      </c>
      <c r="BC104" s="1365">
        <v>41884.694957333937</v>
      </c>
      <c r="BD104" s="1365">
        <v>39416.695850444499</v>
      </c>
      <c r="BE104" s="1365">
        <v>46587.52162032311</v>
      </c>
      <c r="BF104" s="1365">
        <v>48774.254898814681</v>
      </c>
      <c r="BG104" s="1365">
        <v>31885.24964995707</v>
      </c>
      <c r="BH104" s="1365">
        <v>50270.344184815985</v>
      </c>
      <c r="BI104" s="1365">
        <v>74975.546350545133</v>
      </c>
      <c r="BJ104" s="1365">
        <v>73550.234028989507</v>
      </c>
      <c r="BK104" s="1365">
        <v>81043.958696157148</v>
      </c>
      <c r="BL104" s="1365">
        <v>89704.046677882405</v>
      </c>
      <c r="BM104" s="1365">
        <v>59947.235941797248</v>
      </c>
      <c r="BN104" s="1365">
        <v>94151.336598552371</v>
      </c>
    </row>
    <row r="105" spans="1:66" x14ac:dyDescent="0.2">
      <c r="A105" s="1365">
        <v>2016</v>
      </c>
      <c r="B105" s="1365">
        <v>69692.586030868595</v>
      </c>
      <c r="C105" s="1365">
        <v>73846.918684461984</v>
      </c>
      <c r="D105" s="1365">
        <v>86467.06754029743</v>
      </c>
      <c r="E105" s="1365">
        <v>54404.949663381507</v>
      </c>
      <c r="F105" s="1365">
        <v>92271.918016083262</v>
      </c>
      <c r="G105" s="1365">
        <v>124274.33405882434</v>
      </c>
      <c r="H105" s="1365">
        <v>127491.7247911912</v>
      </c>
      <c r="I105" s="1365">
        <v>129166.2330625274</v>
      </c>
      <c r="J105" s="1365">
        <v>157421.60584717462</v>
      </c>
      <c r="K105" s="1365">
        <v>99332.151835143435</v>
      </c>
      <c r="L105" s="1365">
        <v>169793.48783457221</v>
      </c>
      <c r="M105" s="1365">
        <v>321882.73939010716</v>
      </c>
      <c r="N105" s="1365">
        <v>344466.75962017168</v>
      </c>
      <c r="O105" s="1365">
        <v>322591.11728549498</v>
      </c>
      <c r="P105" s="1365">
        <v>430049.24940478458</v>
      </c>
      <c r="Q105" s="1365">
        <v>257066.31993667231</v>
      </c>
      <c r="R105" s="1365">
        <v>475306.18140662584</v>
      </c>
      <c r="S105" s="1365">
        <v>481337.44375384937</v>
      </c>
      <c r="T105" s="1365">
        <v>517518.59202657611</v>
      </c>
      <c r="U105" s="1365">
        <v>476488.98431719048</v>
      </c>
      <c r="V105" s="1365">
        <v>653874.07970507792</v>
      </c>
      <c r="W105" s="1365">
        <v>376209.4206355497</v>
      </c>
      <c r="X105" s="1365">
        <v>712701.0548615671</v>
      </c>
      <c r="Y105" s="1365">
        <v>1303544.2607697488</v>
      </c>
      <c r="Z105" s="1365">
        <v>1401417.3210773231</v>
      </c>
      <c r="AA105" s="1365">
        <v>1254653.6471290733</v>
      </c>
      <c r="AB105" s="1365">
        <v>1782124.2882654532</v>
      </c>
      <c r="AC105" s="1365">
        <v>984211.11709311209</v>
      </c>
      <c r="AD105" s="1365">
        <v>1916350.7840453545</v>
      </c>
      <c r="AE105" s="1365">
        <v>2048472.6862299086</v>
      </c>
      <c r="AF105" s="1365">
        <v>2187719.8125027032</v>
      </c>
      <c r="AG105" s="1365">
        <v>1947693.2364228603</v>
      </c>
      <c r="AH105" s="1365">
        <v>2779366.8510611281</v>
      </c>
      <c r="AI105" s="1365">
        <v>1536919.5540818351</v>
      </c>
      <c r="AJ105" s="1365">
        <v>2995101.7376645822</v>
      </c>
      <c r="AK105" s="1365">
        <v>6029605.3183624018</v>
      </c>
      <c r="AL105" s="1365">
        <v>6380044.7018192802</v>
      </c>
      <c r="AM105" s="1365">
        <v>5588956.7274129642</v>
      </c>
      <c r="AN105" s="1365">
        <v>7946016.7226345176</v>
      </c>
      <c r="AO105" s="1365">
        <v>4613415.9646252133</v>
      </c>
      <c r="AP105" s="1365">
        <v>8713611.1691928115</v>
      </c>
      <c r="AQ105" s="1365">
        <v>28061035.300477467</v>
      </c>
      <c r="AR105" s="1365">
        <v>29066306.340519898</v>
      </c>
      <c r="AS105" s="1365">
        <v>25489752.931165799</v>
      </c>
      <c r="AT105" s="1365">
        <v>34277976.007927455</v>
      </c>
      <c r="AU105" s="1365">
        <v>23155822.761985853</v>
      </c>
      <c r="AV105" s="1365">
        <v>40417709.168720491</v>
      </c>
      <c r="AW105" s="1365">
        <v>15110.838002912842</v>
      </c>
      <c r="AX105" s="1365">
        <v>11893.447270546008</v>
      </c>
      <c r="AY105" s="1365">
        <v>18527.604306396563</v>
      </c>
      <c r="AZ105" s="1365">
        <v>15512.52923342026</v>
      </c>
      <c r="BA105" s="1365">
        <v>9477.7474916195715</v>
      </c>
      <c r="BB105" s="1365">
        <v>14750.348197594329</v>
      </c>
      <c r="BC105" s="1365">
        <v>41671.457879842084</v>
      </c>
      <c r="BD105" s="1365">
        <v>39162.122298723792</v>
      </c>
      <c r="BE105" s="1365">
        <v>46208.6743954583</v>
      </c>
      <c r="BF105" s="1365">
        <v>48291.269555354404</v>
      </c>
      <c r="BG105" s="1365">
        <v>31887.019633015858</v>
      </c>
      <c r="BH105" s="1365">
        <v>49712.555417134077</v>
      </c>
      <c r="BI105" s="1365">
        <v>74872.232726003611</v>
      </c>
      <c r="BJ105" s="1365">
        <v>73247.966083946027</v>
      </c>
      <c r="BK105" s="1365">
        <v>80810.012006785459</v>
      </c>
      <c r="BL105" s="1365">
        <v>89264.694957772066</v>
      </c>
      <c r="BM105" s="1365">
        <v>59898.609809761219</v>
      </c>
      <c r="BN105" s="1365">
        <v>93415.314441558774</v>
      </c>
    </row>
    <row r="106" spans="1:66" x14ac:dyDescent="0.2">
      <c r="A106" s="1365">
        <v>2017</v>
      </c>
      <c r="B106" s="1365">
        <v>71049.760307484321</v>
      </c>
      <c r="C106" s="1365">
        <v>75013.875290219381</v>
      </c>
      <c r="D106" s="1365">
        <v>88047.642002213994</v>
      </c>
      <c r="E106" s="1365">
        <v>55274.489074792116</v>
      </c>
      <c r="F106" s="1365">
        <v>95170.439301283637</v>
      </c>
      <c r="G106" s="1365">
        <v>126002.75819425102</v>
      </c>
      <c r="H106" s="1365">
        <v>129627.87975317535</v>
      </c>
      <c r="I106" s="1365">
        <v>131997.28870313213</v>
      </c>
      <c r="J106" s="1365">
        <v>160322.5683542449</v>
      </c>
      <c r="K106" s="1365">
        <v>100341.43982934109</v>
      </c>
      <c r="L106" s="1365">
        <v>174249.12990672188</v>
      </c>
      <c r="M106" s="1365">
        <v>327368.83137367753</v>
      </c>
      <c r="N106" s="1365">
        <v>350681.5088475009</v>
      </c>
      <c r="O106" s="1365">
        <v>337806.71253106353</v>
      </c>
      <c r="P106" s="1365">
        <v>439487.7128460739</v>
      </c>
      <c r="Q106" s="1365">
        <v>257734.53747224287</v>
      </c>
      <c r="R106" s="1365">
        <v>487203.9204520217</v>
      </c>
      <c r="S106" s="1365">
        <v>492495.71606771823</v>
      </c>
      <c r="T106" s="1365">
        <v>528517.06151703547</v>
      </c>
      <c r="U106" s="1365">
        <v>507441.92196235247</v>
      </c>
      <c r="V106" s="1365">
        <v>670632.67894956109</v>
      </c>
      <c r="W106" s="1365">
        <v>378256.54315480118</v>
      </c>
      <c r="X106" s="1365">
        <v>733713.00320571044</v>
      </c>
      <c r="Y106" s="1365">
        <v>1349712.2978929849</v>
      </c>
      <c r="Z106" s="1365">
        <v>1446656.1544772258</v>
      </c>
      <c r="AA106" s="1365">
        <v>1388967.6168287296</v>
      </c>
      <c r="AB106" s="1365">
        <v>1848891.7897155669</v>
      </c>
      <c r="AC106" s="1365">
        <v>1000568.0474989001</v>
      </c>
      <c r="AD106" s="1365">
        <v>1997312.0458524979</v>
      </c>
      <c r="AE106" s="1365">
        <v>2122995.5756512261</v>
      </c>
      <c r="AF106" s="1365">
        <v>2263489.0882907994</v>
      </c>
      <c r="AG106" s="1365">
        <v>2186139.6249599797</v>
      </c>
      <c r="AH106" s="1365">
        <v>2886664.8950674892</v>
      </c>
      <c r="AI106" s="1365">
        <v>1566797.4402994458</v>
      </c>
      <c r="AJ106" s="1365">
        <v>3126313.2186251739</v>
      </c>
      <c r="AK106" s="1365">
        <v>6222411.1629469655</v>
      </c>
      <c r="AL106" s="1365">
        <v>6594666.4375603721</v>
      </c>
      <c r="AM106" s="1365">
        <v>6457374.8940229956</v>
      </c>
      <c r="AN106" s="1365">
        <v>8271287.744921321</v>
      </c>
      <c r="AO106" s="1365">
        <v>4665303.0925049707</v>
      </c>
      <c r="AP106" s="1365">
        <v>9084423.2155800499</v>
      </c>
      <c r="AQ106" s="1365">
        <v>29215730.38592786</v>
      </c>
      <c r="AR106" s="1365">
        <v>30304860.868355863</v>
      </c>
      <c r="AS106" s="1365">
        <v>31271137.995399304</v>
      </c>
      <c r="AT106" s="1365">
        <v>36027747.475645483</v>
      </c>
      <c r="AU106" s="1365">
        <v>23694489.096422631</v>
      </c>
      <c r="AV106" s="1365">
        <v>42509703.850510016</v>
      </c>
      <c r="AW106" s="1365">
        <v>16096.76242071762</v>
      </c>
      <c r="AX106" s="1365">
        <v>12471.640861793285</v>
      </c>
      <c r="AY106" s="1365">
        <v>18030.461877306621</v>
      </c>
      <c r="AZ106" s="1365">
        <v>15772.715650183083</v>
      </c>
      <c r="BA106" s="1365">
        <v>10207.538320243151</v>
      </c>
      <c r="BB106" s="1365">
        <v>16091.748695845386</v>
      </c>
      <c r="BC106" s="1365">
        <v>42569.863522351741</v>
      </c>
      <c r="BD106" s="1365">
        <v>39979.566025260247</v>
      </c>
      <c r="BE106" s="1365">
        <v>45814.671152347801</v>
      </c>
      <c r="BF106" s="1365">
        <v>48998.745241785116</v>
      </c>
      <c r="BG106" s="1365">
        <v>32778.928141742028</v>
      </c>
      <c r="BH106" s="1365">
        <v>51611.163617868289</v>
      </c>
      <c r="BI106" s="1365">
        <v>75661.239899394379</v>
      </c>
      <c r="BJ106" s="1365">
        <v>74364.472479593926</v>
      </c>
      <c r="BK106" s="1365">
        <v>80544.932746149279</v>
      </c>
      <c r="BL106" s="1365">
        <v>90531.282231287652</v>
      </c>
      <c r="BM106" s="1365">
        <v>60993.165418615637</v>
      </c>
      <c r="BN106" s="1365">
        <v>96010.432270396908</v>
      </c>
    </row>
    <row r="107" spans="1:66" x14ac:dyDescent="0.2">
      <c r="A107" s="1365">
        <v>2018</v>
      </c>
      <c r="B107" s="1365">
        <v>72363.244330408837</v>
      </c>
      <c r="C107" s="1365">
        <v>76402.521290373552</v>
      </c>
      <c r="D107" s="1365">
        <v>89595.504471233973</v>
      </c>
      <c r="E107" s="1365">
        <v>56374.884139918278</v>
      </c>
      <c r="F107" s="1365">
        <v>96834.827015097253</v>
      </c>
      <c r="G107" s="1365">
        <v>128476.64002821872</v>
      </c>
      <c r="H107" s="1365">
        <v>132185.09964525577</v>
      </c>
      <c r="I107" s="1365">
        <v>134507.67353376502</v>
      </c>
      <c r="J107" s="1365">
        <v>163273.80375622836</v>
      </c>
      <c r="K107" s="1365">
        <v>102512.16467463938</v>
      </c>
      <c r="L107" s="1365">
        <v>177455.30187338078</v>
      </c>
      <c r="M107" s="1365">
        <v>334802.48224283522</v>
      </c>
      <c r="N107" s="1365">
        <v>358208.6948882633</v>
      </c>
      <c r="O107" s="1365">
        <v>345218.1642016152</v>
      </c>
      <c r="P107" s="1365">
        <v>448684.68597032852</v>
      </c>
      <c r="Q107" s="1365">
        <v>263998.86964571837</v>
      </c>
      <c r="R107" s="1365">
        <v>497561.26067360787</v>
      </c>
      <c r="S107" s="1365">
        <v>504505.92924237944</v>
      </c>
      <c r="T107" s="1365">
        <v>540922.67177409399</v>
      </c>
      <c r="U107" s="1365">
        <v>519387.00666796038</v>
      </c>
      <c r="V107" s="1365">
        <v>685263.811205026</v>
      </c>
      <c r="W107" s="1365">
        <v>388039.86067239899</v>
      </c>
      <c r="X107" s="1365">
        <v>751095.37683814531</v>
      </c>
      <c r="Y107" s="1365">
        <v>1386183.3007781261</v>
      </c>
      <c r="Z107" s="1365">
        <v>1483515.7224606681</v>
      </c>
      <c r="AA107" s="1365">
        <v>1424994.6700260262</v>
      </c>
      <c r="AB107" s="1365">
        <v>1890103.0308595493</v>
      </c>
      <c r="AC107" s="1365">
        <v>1031469.4267060211</v>
      </c>
      <c r="AD107" s="1365">
        <v>2050612.3849236215</v>
      </c>
      <c r="AE107" s="1365">
        <v>2177573.1489919787</v>
      </c>
      <c r="AF107" s="1365">
        <v>2318936.2932582046</v>
      </c>
      <c r="AG107" s="1365">
        <v>2240465.6418047207</v>
      </c>
      <c r="AH107" s="1365">
        <v>2946157.2583439215</v>
      </c>
      <c r="AI107" s="1365">
        <v>1616726.9903510688</v>
      </c>
      <c r="AJ107" s="1365">
        <v>3204169.3213513084</v>
      </c>
      <c r="AK107" s="1365">
        <v>6349936.8904410824</v>
      </c>
      <c r="AL107" s="1365">
        <v>6720371.5899099279</v>
      </c>
      <c r="AM107" s="1365">
        <v>6587084.1197469458</v>
      </c>
      <c r="AN107" s="1365">
        <v>8396445.1183315795</v>
      </c>
      <c r="AO107" s="1365">
        <v>4792266.7467868654</v>
      </c>
      <c r="AP107" s="1365">
        <v>9276813.6977485716</v>
      </c>
      <c r="AQ107" s="1365">
        <v>29061637.17610006</v>
      </c>
      <c r="AR107" s="1365">
        <v>30196700.456685219</v>
      </c>
      <c r="AS107" s="1365">
        <v>31169357.979642022</v>
      </c>
      <c r="AT107" s="1365">
        <v>35687223.798753925</v>
      </c>
      <c r="AU107" s="1365">
        <v>23789404.647748392</v>
      </c>
      <c r="AV107" s="1365">
        <v>42300440.366515316</v>
      </c>
      <c r="AW107" s="1365">
        <v>16249.848632598958</v>
      </c>
      <c r="AX107" s="1365">
        <v>12541.389015561888</v>
      </c>
      <c r="AY107" s="1365">
        <v>18297.369046982083</v>
      </c>
      <c r="AZ107" s="1365">
        <v>15917.205186239577</v>
      </c>
      <c r="BA107" s="1365">
        <v>10237.603605197181</v>
      </c>
      <c r="BB107" s="1365">
        <v>16214.352156813724</v>
      </c>
      <c r="BC107" s="1365">
        <v>43203.3290068059</v>
      </c>
      <c r="BD107" s="1365">
        <v>40602.638712869448</v>
      </c>
      <c r="BE107" s="1365">
        <v>46534.116522457807</v>
      </c>
      <c r="BF107" s="1365">
        <v>49696.706526890135</v>
      </c>
      <c r="BG107" s="1365">
        <v>33305.552417051593</v>
      </c>
      <c r="BH107" s="1365">
        <v>52309.667719707169</v>
      </c>
      <c r="BI107" s="1365">
        <v>76895.179474564575</v>
      </c>
      <c r="BJ107" s="1365">
        <v>75679.200834503892</v>
      </c>
      <c r="BK107" s="1365">
        <v>81830.050866802441</v>
      </c>
      <c r="BL107" s="1365">
        <v>91921.083202703318</v>
      </c>
      <c r="BM107" s="1365">
        <v>62140.488431869606</v>
      </c>
      <c r="BN107" s="1365">
        <v>97428.812173323982</v>
      </c>
    </row>
    <row r="108" spans="1:66" x14ac:dyDescent="0.2">
      <c r="A108" s="1365">
        <v>2019</v>
      </c>
      <c r="B108" s="1365">
        <v>72866.222191362525</v>
      </c>
      <c r="C108" s="1365">
        <v>76959.91300528009</v>
      </c>
      <c r="D108" s="1365">
        <v>90227.973832474032</v>
      </c>
      <c r="E108" s="1365">
        <v>56734.534988327207</v>
      </c>
      <c r="F108" s="1365">
        <v>98007.009867916218</v>
      </c>
      <c r="G108" s="1365">
        <v>129069.92549357297</v>
      </c>
      <c r="H108" s="1365">
        <v>132914.60833043762</v>
      </c>
      <c r="I108" s="1365">
        <v>135087.87637744594</v>
      </c>
      <c r="J108" s="1365">
        <v>164121.92062230571</v>
      </c>
      <c r="K108" s="1365">
        <v>103047.93882391976</v>
      </c>
      <c r="L108" s="1365">
        <v>179093.48534939811</v>
      </c>
      <c r="M108" s="1365">
        <v>336114.80387082428</v>
      </c>
      <c r="N108" s="1365">
        <v>359626.98519973317</v>
      </c>
      <c r="O108" s="1365">
        <v>346459.98963452992</v>
      </c>
      <c r="P108" s="1365">
        <v>450192.23755715322</v>
      </c>
      <c r="Q108" s="1365">
        <v>265030.81652356312</v>
      </c>
      <c r="R108" s="1365">
        <v>500956.23227948986</v>
      </c>
      <c r="S108" s="1365">
        <v>506061.31983861886</v>
      </c>
      <c r="T108" s="1365">
        <v>543125.54496889748</v>
      </c>
      <c r="U108" s="1365">
        <v>520712.08581927163</v>
      </c>
      <c r="V108" s="1365">
        <v>687335.77620869351</v>
      </c>
      <c r="W108" s="1365">
        <v>389949.96671300923</v>
      </c>
      <c r="X108" s="1365">
        <v>756570.78545393783</v>
      </c>
      <c r="Y108" s="1365">
        <v>1384122.0432697933</v>
      </c>
      <c r="Z108" s="1365">
        <v>1482523.2933964694</v>
      </c>
      <c r="AA108" s="1365">
        <v>1421923.8856733257</v>
      </c>
      <c r="AB108" s="1365">
        <v>1885320.2178824751</v>
      </c>
      <c r="AC108" s="1365">
        <v>1033945.9430693843</v>
      </c>
      <c r="AD108" s="1365">
        <v>2056182.1502095445</v>
      </c>
      <c r="AE108" s="1365">
        <v>2164884.1810939033</v>
      </c>
      <c r="AF108" s="1365">
        <v>2309368.4779493031</v>
      </c>
      <c r="AG108" s="1365">
        <v>2224843.8161782245</v>
      </c>
      <c r="AH108" s="1365">
        <v>2925473.8339336044</v>
      </c>
      <c r="AI108" s="1365">
        <v>1613838.8410517476</v>
      </c>
      <c r="AJ108" s="1365">
        <v>3204757.8771600709</v>
      </c>
      <c r="AK108" s="1365">
        <v>6205503.1653157193</v>
      </c>
      <c r="AL108" s="1365">
        <v>6577526.217443279</v>
      </c>
      <c r="AM108" s="1365">
        <v>6426453.6037209826</v>
      </c>
      <c r="AN108" s="1365">
        <v>8178530.5218749139</v>
      </c>
      <c r="AO108" s="1365">
        <v>4722840.2557174563</v>
      </c>
      <c r="AP108" s="1365">
        <v>9118382.7722832747</v>
      </c>
      <c r="AQ108" s="1365">
        <v>27779924.839013331</v>
      </c>
      <c r="AR108" s="1365">
        <v>28856790.95680292</v>
      </c>
      <c r="AS108" s="1365">
        <v>29766702.609091811</v>
      </c>
      <c r="AT108" s="1365">
        <v>33895073.119297728</v>
      </c>
      <c r="AU108" s="1365">
        <v>22965625.629276156</v>
      </c>
      <c r="AV108" s="1365">
        <v>40579995.737938896</v>
      </c>
      <c r="AW108" s="1365">
        <v>16662.518889152099</v>
      </c>
      <c r="AX108" s="1365">
        <v>12817.836052287443</v>
      </c>
      <c r="AY108" s="1365">
        <v>18831.949633114258</v>
      </c>
      <c r="AZ108" s="1365">
        <v>16334.027042642343</v>
      </c>
      <c r="BA108" s="1365">
        <v>10421.13115273465</v>
      </c>
      <c r="BB108" s="1365">
        <v>16920.534386434341</v>
      </c>
      <c r="BC108" s="1365">
        <v>43616.379782533455</v>
      </c>
      <c r="BD108" s="1365">
        <v>41003.915190432475</v>
      </c>
      <c r="BE108" s="1365">
        <v>47015.460046474545</v>
      </c>
      <c r="BF108" s="1365">
        <v>50231.944529731903</v>
      </c>
      <c r="BG108" s="1365">
        <v>33590.503706634321</v>
      </c>
      <c r="BH108" s="1365">
        <v>53234.874044408025</v>
      </c>
      <c r="BI108" s="1365">
        <v>77308.705899260138</v>
      </c>
      <c r="BJ108" s="1365">
        <v>76236.514113113735</v>
      </c>
      <c r="BK108" s="1365">
        <v>82244.848063174912</v>
      </c>
      <c r="BL108" s="1365">
        <v>92604.341388593835</v>
      </c>
      <c r="BM108" s="1365">
        <v>62552.219399008914</v>
      </c>
      <c r="BN108" s="1365">
        <v>98627.798616875138</v>
      </c>
    </row>
  </sheetData>
  <pageMargins left="0.75" right="0.75" top="1" bottom="1" header="0.5" footer="0.5"/>
  <extLst>
    <ext xmlns:mx="http://schemas.microsoft.com/office/mac/excel/2008/main" uri="{64002731-A6B0-56B0-2670-7721B7C09600}">
      <mx:PLV Mode="0" OnePage="0" WScale="0"/>
    </ext>
  </extLs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tabColor theme="9" tint="0.39997558519241921"/>
  </sheetPr>
  <dimension ref="A1:G108"/>
  <sheetViews>
    <sheetView workbookViewId="0">
      <pane xSplit="1" ySplit="1" topLeftCell="B86" activePane="bottomRight" state="frozen"/>
      <selection activeCell="D32" sqref="D32"/>
      <selection pane="topRight" activeCell="D32" sqref="D32"/>
      <selection pane="bottomLeft" activeCell="D32" sqref="D32"/>
      <selection pane="bottomRight" activeCell="D32" sqref="D32"/>
    </sheetView>
  </sheetViews>
  <sheetFormatPr baseColWidth="10" defaultColWidth="8.83203125" defaultRowHeight="16" x14ac:dyDescent="0.2"/>
  <sheetData>
    <row r="1" spans="1:7" x14ac:dyDescent="0.2">
      <c r="A1" t="s">
        <v>628</v>
      </c>
      <c r="B1" t="s">
        <v>629</v>
      </c>
      <c r="C1" t="s">
        <v>630</v>
      </c>
      <c r="D1" t="s">
        <v>631</v>
      </c>
      <c r="E1" t="s">
        <v>632</v>
      </c>
      <c r="F1" t="s">
        <v>633</v>
      </c>
      <c r="G1" t="s">
        <v>634</v>
      </c>
    </row>
    <row r="2" spans="1:7" x14ac:dyDescent="0.2">
      <c r="A2" s="1365">
        <v>1913</v>
      </c>
      <c r="B2" s="1365"/>
      <c r="C2" s="1365"/>
      <c r="D2" s="1365"/>
      <c r="E2" s="1365"/>
      <c r="F2" s="1365"/>
      <c r="G2" s="1365"/>
    </row>
    <row r="3" spans="1:7" x14ac:dyDescent="0.2">
      <c r="A3" s="1365">
        <v>1914</v>
      </c>
      <c r="B3" s="1365"/>
      <c r="C3" s="1365"/>
      <c r="D3" s="1365"/>
      <c r="E3" s="1365"/>
      <c r="F3" s="1365"/>
      <c r="G3" s="1365"/>
    </row>
    <row r="4" spans="1:7" x14ac:dyDescent="0.2">
      <c r="A4" s="1365">
        <v>1915</v>
      </c>
      <c r="B4" s="1365"/>
      <c r="C4" s="1365"/>
      <c r="D4" s="1365"/>
      <c r="E4" s="1365"/>
      <c r="F4" s="1365"/>
      <c r="G4" s="1365"/>
    </row>
    <row r="5" spans="1:7" x14ac:dyDescent="0.2">
      <c r="A5" s="1365">
        <v>1916</v>
      </c>
      <c r="B5" s="1365"/>
      <c r="C5" s="1365"/>
      <c r="D5" s="1365"/>
      <c r="E5" s="1365"/>
      <c r="F5" s="1365"/>
      <c r="G5" s="1365"/>
    </row>
    <row r="6" spans="1:7" x14ac:dyDescent="0.2">
      <c r="A6" s="1365">
        <v>1917</v>
      </c>
      <c r="B6" s="1365"/>
      <c r="C6" s="1365"/>
      <c r="D6" s="1365"/>
      <c r="E6" s="1365"/>
      <c r="F6" s="1365"/>
      <c r="G6" s="1365"/>
    </row>
    <row r="7" spans="1:7" x14ac:dyDescent="0.2">
      <c r="A7" s="1365">
        <v>1918</v>
      </c>
      <c r="B7" s="1365"/>
      <c r="C7" s="1365"/>
      <c r="D7" s="1365"/>
      <c r="E7" s="1365"/>
      <c r="F7" s="1365"/>
      <c r="G7" s="1365"/>
    </row>
    <row r="8" spans="1:7" x14ac:dyDescent="0.2">
      <c r="A8" s="1365">
        <v>1919</v>
      </c>
      <c r="B8" s="1365"/>
      <c r="C8" s="1365"/>
      <c r="D8" s="1365"/>
      <c r="E8" s="1365"/>
      <c r="F8" s="1365"/>
      <c r="G8" s="1365"/>
    </row>
    <row r="9" spans="1:7" x14ac:dyDescent="0.2">
      <c r="A9" s="1365">
        <v>1920</v>
      </c>
      <c r="B9" s="1365"/>
      <c r="C9" s="1365"/>
      <c r="D9" s="1365"/>
      <c r="E9" s="1365"/>
      <c r="F9" s="1365"/>
      <c r="G9" s="1365"/>
    </row>
    <row r="10" spans="1:7" x14ac:dyDescent="0.2">
      <c r="A10" s="1365">
        <v>1921</v>
      </c>
      <c r="B10" s="1365"/>
      <c r="C10" s="1365"/>
      <c r="D10" s="1365"/>
      <c r="E10" s="1365"/>
      <c r="F10" s="1365"/>
      <c r="G10" s="1365"/>
    </row>
    <row r="11" spans="1:7" x14ac:dyDescent="0.2">
      <c r="A11" s="1365">
        <v>1922</v>
      </c>
      <c r="B11" s="1365"/>
      <c r="C11" s="1365"/>
      <c r="D11" s="1365"/>
      <c r="E11" s="1365"/>
      <c r="F11" s="1365"/>
      <c r="G11" s="1365"/>
    </row>
    <row r="12" spans="1:7" x14ac:dyDescent="0.2">
      <c r="A12" s="1365">
        <v>1923</v>
      </c>
      <c r="B12" s="1365"/>
      <c r="C12" s="1365"/>
      <c r="D12" s="1365"/>
      <c r="E12" s="1365"/>
      <c r="F12" s="1365"/>
      <c r="G12" s="1365"/>
    </row>
    <row r="13" spans="1:7" x14ac:dyDescent="0.2">
      <c r="A13" s="1365">
        <v>1924</v>
      </c>
      <c r="B13" s="1365"/>
      <c r="C13" s="1365"/>
      <c r="D13" s="1365"/>
      <c r="E13" s="1365"/>
      <c r="F13" s="1365"/>
      <c r="G13" s="1365"/>
    </row>
    <row r="14" spans="1:7" x14ac:dyDescent="0.2">
      <c r="A14" s="1365">
        <v>1925</v>
      </c>
      <c r="B14" s="1365"/>
      <c r="C14" s="1365"/>
      <c r="D14" s="1365"/>
      <c r="E14" s="1365"/>
      <c r="F14" s="1365"/>
      <c r="G14" s="1365"/>
    </row>
    <row r="15" spans="1:7" x14ac:dyDescent="0.2">
      <c r="A15" s="1365">
        <v>1926</v>
      </c>
      <c r="B15" s="1365"/>
      <c r="C15" s="1365"/>
      <c r="D15" s="1365"/>
      <c r="E15" s="1365"/>
      <c r="F15" s="1365"/>
      <c r="G15" s="1365"/>
    </row>
    <row r="16" spans="1:7" x14ac:dyDescent="0.2">
      <c r="A16" s="1365">
        <v>1927</v>
      </c>
      <c r="B16" s="1365"/>
      <c r="C16" s="1365"/>
      <c r="D16" s="1365"/>
      <c r="E16" s="1365"/>
      <c r="F16" s="1365"/>
      <c r="G16" s="1365"/>
    </row>
    <row r="17" spans="1:7" x14ac:dyDescent="0.2">
      <c r="A17" s="1365">
        <v>1928</v>
      </c>
      <c r="B17" s="1365"/>
      <c r="C17" s="1365"/>
      <c r="D17" s="1365"/>
      <c r="E17" s="1365"/>
      <c r="F17" s="1365"/>
      <c r="G17" s="1365"/>
    </row>
    <row r="18" spans="1:7" x14ac:dyDescent="0.2">
      <c r="A18" s="1365">
        <v>1929</v>
      </c>
      <c r="B18" s="1365"/>
      <c r="C18" s="1365"/>
      <c r="D18" s="1365"/>
      <c r="E18" s="1365"/>
      <c r="F18" s="1365"/>
      <c r="G18" s="1365"/>
    </row>
    <row r="19" spans="1:7" x14ac:dyDescent="0.2">
      <c r="A19" s="1365">
        <v>1930</v>
      </c>
      <c r="B19" s="1365"/>
      <c r="C19" s="1365"/>
      <c r="D19" s="1365"/>
      <c r="E19" s="1365"/>
      <c r="F19" s="1365"/>
      <c r="G19" s="1365"/>
    </row>
    <row r="20" spans="1:7" x14ac:dyDescent="0.2">
      <c r="A20" s="1365">
        <v>1931</v>
      </c>
      <c r="B20" s="1365"/>
      <c r="C20" s="1365"/>
      <c r="D20" s="1365"/>
      <c r="E20" s="1365"/>
      <c r="F20" s="1365"/>
      <c r="G20" s="1365"/>
    </row>
    <row r="21" spans="1:7" x14ac:dyDescent="0.2">
      <c r="A21" s="1365">
        <v>1932</v>
      </c>
      <c r="B21" s="1365"/>
      <c r="C21" s="1365"/>
      <c r="D21" s="1365"/>
      <c r="E21" s="1365"/>
      <c r="F21" s="1365"/>
      <c r="G21" s="1365"/>
    </row>
    <row r="22" spans="1:7" x14ac:dyDescent="0.2">
      <c r="A22" s="1365">
        <v>1933</v>
      </c>
      <c r="B22" s="1365"/>
      <c r="C22" s="1365"/>
      <c r="D22" s="1365"/>
      <c r="E22" s="1365"/>
      <c r="F22" s="1365"/>
      <c r="G22" s="1365"/>
    </row>
    <row r="23" spans="1:7" x14ac:dyDescent="0.2">
      <c r="A23" s="1365">
        <v>1934</v>
      </c>
      <c r="B23" s="1365"/>
      <c r="C23" s="1365"/>
      <c r="D23" s="1365"/>
      <c r="E23" s="1365"/>
      <c r="F23" s="1365"/>
      <c r="G23" s="1365"/>
    </row>
    <row r="24" spans="1:7" x14ac:dyDescent="0.2">
      <c r="A24" s="1365">
        <v>1935</v>
      </c>
      <c r="B24" s="1365"/>
      <c r="C24" s="1365"/>
      <c r="D24" s="1365"/>
      <c r="E24" s="1365"/>
      <c r="F24" s="1365"/>
      <c r="G24" s="1365"/>
    </row>
    <row r="25" spans="1:7" x14ac:dyDescent="0.2">
      <c r="A25" s="1365">
        <v>1936</v>
      </c>
      <c r="B25" s="1365"/>
      <c r="C25" s="1365"/>
      <c r="D25" s="1365"/>
      <c r="E25" s="1365"/>
      <c r="F25" s="1365"/>
      <c r="G25" s="1365"/>
    </row>
    <row r="26" spans="1:7" x14ac:dyDescent="0.2">
      <c r="A26" s="1365">
        <v>1937</v>
      </c>
      <c r="B26" s="1365"/>
      <c r="C26" s="1365"/>
      <c r="D26" s="1365"/>
      <c r="E26" s="1365"/>
      <c r="F26" s="1365"/>
      <c r="G26" s="1365"/>
    </row>
    <row r="27" spans="1:7" x14ac:dyDescent="0.2">
      <c r="A27" s="1365">
        <v>1938</v>
      </c>
      <c r="B27" s="1365"/>
      <c r="C27" s="1365"/>
      <c r="D27" s="1365"/>
      <c r="E27" s="1365"/>
      <c r="F27" s="1365"/>
      <c r="G27" s="1365"/>
    </row>
    <row r="28" spans="1:7" x14ac:dyDescent="0.2">
      <c r="A28" s="1365">
        <v>1939</v>
      </c>
      <c r="B28" s="1365"/>
      <c r="C28" s="1365"/>
      <c r="D28" s="1365"/>
      <c r="E28" s="1365"/>
      <c r="F28" s="1365"/>
      <c r="G28" s="1365"/>
    </row>
    <row r="29" spans="1:7" x14ac:dyDescent="0.2">
      <c r="A29" s="1365">
        <v>1940</v>
      </c>
      <c r="B29" s="1365"/>
      <c r="C29" s="1365"/>
      <c r="D29" s="1365"/>
      <c r="E29" s="1365"/>
      <c r="F29" s="1365"/>
      <c r="G29" s="1365"/>
    </row>
    <row r="30" spans="1:7" x14ac:dyDescent="0.2">
      <c r="A30" s="1365">
        <v>1941</v>
      </c>
      <c r="B30" s="1365"/>
      <c r="C30" s="1365"/>
      <c r="D30" s="1365"/>
      <c r="E30" s="1365"/>
      <c r="F30" s="1365"/>
      <c r="G30" s="1365"/>
    </row>
    <row r="31" spans="1:7" x14ac:dyDescent="0.2">
      <c r="A31" s="1365">
        <v>1942</v>
      </c>
      <c r="B31" s="1365"/>
      <c r="C31" s="1365"/>
      <c r="D31" s="1365"/>
      <c r="E31" s="1365"/>
      <c r="F31" s="1365"/>
      <c r="G31" s="1365"/>
    </row>
    <row r="32" spans="1:7" x14ac:dyDescent="0.2">
      <c r="A32" s="1365">
        <v>1943</v>
      </c>
      <c r="B32" s="1365"/>
      <c r="C32" s="1365"/>
      <c r="D32" s="1365"/>
      <c r="E32" s="1365"/>
      <c r="F32" s="1365"/>
      <c r="G32" s="1365"/>
    </row>
    <row r="33" spans="1:7" x14ac:dyDescent="0.2">
      <c r="A33" s="1365">
        <v>1944</v>
      </c>
      <c r="B33" s="1365"/>
      <c r="C33" s="1365"/>
      <c r="D33" s="1365"/>
      <c r="E33" s="1365"/>
      <c r="F33" s="1365"/>
      <c r="G33" s="1365"/>
    </row>
    <row r="34" spans="1:7" x14ac:dyDescent="0.2">
      <c r="A34" s="1365">
        <v>1945</v>
      </c>
      <c r="B34" s="1365"/>
      <c r="C34" s="1365"/>
      <c r="D34" s="1365"/>
      <c r="E34" s="1365"/>
      <c r="F34" s="1365"/>
      <c r="G34" s="1365"/>
    </row>
    <row r="35" spans="1:7" x14ac:dyDescent="0.2">
      <c r="A35" s="1365">
        <v>1946</v>
      </c>
      <c r="B35" s="1365"/>
      <c r="C35" s="1365"/>
      <c r="D35" s="1365"/>
      <c r="E35" s="1365"/>
      <c r="F35" s="1365"/>
      <c r="G35" s="1365"/>
    </row>
    <row r="36" spans="1:7" x14ac:dyDescent="0.2">
      <c r="A36" s="1365">
        <v>1947</v>
      </c>
      <c r="B36" s="1365"/>
      <c r="C36" s="1365"/>
      <c r="D36" s="1365"/>
      <c r="E36" s="1365"/>
      <c r="F36" s="1365"/>
      <c r="G36" s="1365"/>
    </row>
    <row r="37" spans="1:7" x14ac:dyDescent="0.2">
      <c r="A37" s="1365">
        <v>1948</v>
      </c>
      <c r="B37" s="1365"/>
      <c r="C37" s="1365"/>
      <c r="D37" s="1365"/>
      <c r="E37" s="1365"/>
      <c r="F37" s="1365"/>
      <c r="G37" s="1365"/>
    </row>
    <row r="38" spans="1:7" x14ac:dyDescent="0.2">
      <c r="A38" s="1365">
        <v>1949</v>
      </c>
      <c r="B38" s="1365"/>
      <c r="C38" s="1365"/>
      <c r="D38" s="1365"/>
      <c r="E38" s="1365"/>
      <c r="F38" s="1365"/>
      <c r="G38" s="1365"/>
    </row>
    <row r="39" spans="1:7" x14ac:dyDescent="0.2">
      <c r="A39" s="1365">
        <v>1950</v>
      </c>
      <c r="B39" s="1365"/>
      <c r="C39" s="1365"/>
      <c r="D39" s="1365"/>
      <c r="E39" s="1365"/>
      <c r="F39" s="1365"/>
      <c r="G39" s="1365"/>
    </row>
    <row r="40" spans="1:7" x14ac:dyDescent="0.2">
      <c r="A40" s="1365">
        <v>1951</v>
      </c>
      <c r="B40" s="1365"/>
      <c r="C40" s="1365"/>
      <c r="D40" s="1365"/>
      <c r="E40" s="1365"/>
      <c r="F40" s="1365"/>
      <c r="G40" s="1365"/>
    </row>
    <row r="41" spans="1:7" x14ac:dyDescent="0.2">
      <c r="A41" s="1365">
        <v>1952</v>
      </c>
      <c r="B41" s="1365"/>
      <c r="C41" s="1365"/>
      <c r="D41" s="1365"/>
      <c r="E41" s="1365"/>
      <c r="F41" s="1365"/>
      <c r="G41" s="1365"/>
    </row>
    <row r="42" spans="1:7" x14ac:dyDescent="0.2">
      <c r="A42" s="1365">
        <v>1953</v>
      </c>
      <c r="B42" s="1365"/>
      <c r="C42" s="1365"/>
      <c r="D42" s="1365"/>
      <c r="E42" s="1365"/>
      <c r="F42" s="1365"/>
      <c r="G42" s="1365"/>
    </row>
    <row r="43" spans="1:7" x14ac:dyDescent="0.2">
      <c r="A43" s="1365">
        <v>1954</v>
      </c>
      <c r="B43" s="1365"/>
      <c r="C43" s="1365"/>
      <c r="D43" s="1365"/>
      <c r="E43" s="1365"/>
      <c r="F43" s="1365"/>
      <c r="G43" s="1365"/>
    </row>
    <row r="44" spans="1:7" x14ac:dyDescent="0.2">
      <c r="A44" s="1365">
        <v>1955</v>
      </c>
      <c r="B44" s="1365"/>
      <c r="C44" s="1365"/>
      <c r="D44" s="1365"/>
      <c r="E44" s="1365"/>
      <c r="F44" s="1365"/>
      <c r="G44" s="1365"/>
    </row>
    <row r="45" spans="1:7" x14ac:dyDescent="0.2">
      <c r="A45" s="1365">
        <v>1956</v>
      </c>
      <c r="B45" s="1365"/>
      <c r="C45" s="1365"/>
      <c r="D45" s="1365"/>
      <c r="E45" s="1365"/>
      <c r="F45" s="1365"/>
      <c r="G45" s="1365"/>
    </row>
    <row r="46" spans="1:7" x14ac:dyDescent="0.2">
      <c r="A46" s="1365">
        <v>1957</v>
      </c>
      <c r="B46" s="1365"/>
      <c r="C46" s="1365"/>
      <c r="D46" s="1365"/>
      <c r="E46" s="1365"/>
      <c r="F46" s="1365"/>
      <c r="G46" s="1365"/>
    </row>
    <row r="47" spans="1:7" x14ac:dyDescent="0.2">
      <c r="A47" s="1365">
        <v>1958</v>
      </c>
      <c r="B47" s="1365"/>
      <c r="C47" s="1365"/>
      <c r="D47" s="1365"/>
      <c r="E47" s="1365"/>
      <c r="F47" s="1365"/>
      <c r="G47" s="1365"/>
    </row>
    <row r="48" spans="1:7" x14ac:dyDescent="0.2">
      <c r="A48" s="1365">
        <v>1959</v>
      </c>
      <c r="B48" s="1365"/>
      <c r="C48" s="1365"/>
      <c r="D48" s="1365"/>
      <c r="E48" s="1365"/>
      <c r="F48" s="1365"/>
      <c r="G48" s="1365"/>
    </row>
    <row r="49" spans="1:7" x14ac:dyDescent="0.2">
      <c r="A49" s="1365">
        <v>1960</v>
      </c>
      <c r="B49" s="1365"/>
      <c r="C49" s="1365"/>
      <c r="D49" s="1365"/>
      <c r="E49" s="1365"/>
      <c r="F49" s="1365"/>
      <c r="G49" s="1365"/>
    </row>
    <row r="50" spans="1:7" x14ac:dyDescent="0.2">
      <c r="A50" s="1365">
        <v>1961</v>
      </c>
      <c r="B50" s="1365"/>
      <c r="C50" s="1365"/>
      <c r="D50" s="1365"/>
      <c r="E50" s="1365"/>
      <c r="F50" s="1365"/>
      <c r="G50" s="1365"/>
    </row>
    <row r="51" spans="1:7" x14ac:dyDescent="0.2">
      <c r="A51" s="1365">
        <v>1962</v>
      </c>
      <c r="B51" s="1365">
        <v>24870.857160425501</v>
      </c>
      <c r="C51" s="1365">
        <v>18056.923691815777</v>
      </c>
      <c r="D51" s="1365">
        <v>27255.733874438905</v>
      </c>
      <c r="E51" s="1365">
        <v>38158.027424214466</v>
      </c>
      <c r="F51" s="1365">
        <v>7154.63037109375</v>
      </c>
      <c r="G51" s="1365">
        <v>34751.060689909609</v>
      </c>
    </row>
    <row r="52" spans="1:7" x14ac:dyDescent="0.2">
      <c r="A52" s="1365">
        <v>1963</v>
      </c>
      <c r="B52" s="1365">
        <v>25679.721636266291</v>
      </c>
      <c r="C52" s="1365">
        <v>18961.681637948044</v>
      </c>
      <c r="D52" s="1365">
        <v>28031.035635677679</v>
      </c>
      <c r="E52" s="1365">
        <v>39276.560622588884</v>
      </c>
      <c r="F52" s="1365">
        <v>7550.60302734375</v>
      </c>
      <c r="G52" s="1365">
        <v>36083.094286630432</v>
      </c>
    </row>
    <row r="53" spans="1:7" x14ac:dyDescent="0.2">
      <c r="A53" s="1365">
        <v>1964</v>
      </c>
      <c r="B53" s="1365">
        <v>26488.586112107081</v>
      </c>
      <c r="C53" s="1365">
        <v>19866.439584080312</v>
      </c>
      <c r="D53" s="1365">
        <v>28806.337396916453</v>
      </c>
      <c r="E53" s="1365">
        <v>40395.093820963302</v>
      </c>
      <c r="F53" s="1365">
        <v>7946.57568359375</v>
      </c>
      <c r="G53" s="1365">
        <v>37415.127883351255</v>
      </c>
    </row>
    <row r="54" spans="1:7" x14ac:dyDescent="0.2">
      <c r="A54" s="1365">
        <v>1965</v>
      </c>
      <c r="B54" s="1365">
        <v>28086.151599311263</v>
      </c>
      <c r="C54" s="1365">
        <v>21301.451867726923</v>
      </c>
      <c r="D54" s="1365">
        <v>30508.16413901448</v>
      </c>
      <c r="E54" s="1365">
        <v>42776.118949692871</v>
      </c>
      <c r="F54" s="1365">
        <v>8552.1591796875</v>
      </c>
      <c r="G54" s="1365">
        <v>39549.322747101367</v>
      </c>
    </row>
    <row r="55" spans="1:7" x14ac:dyDescent="0.2">
      <c r="A55" s="1365">
        <v>1966</v>
      </c>
      <c r="B55" s="1365">
        <v>29683.717086515444</v>
      </c>
      <c r="C55" s="1365">
        <v>22736.464151373533</v>
      </c>
      <c r="D55" s="1365">
        <v>32209.990881112506</v>
      </c>
      <c r="E55" s="1365">
        <v>45157.144078422432</v>
      </c>
      <c r="F55" s="1365">
        <v>9157.7421875</v>
      </c>
      <c r="G55" s="1365">
        <v>41683.517610851479</v>
      </c>
    </row>
    <row r="56" spans="1:7" x14ac:dyDescent="0.2">
      <c r="A56" s="1365">
        <v>1967</v>
      </c>
      <c r="B56" s="1365">
        <v>30367.837568510215</v>
      </c>
      <c r="C56" s="1365">
        <v>23926.175053977746</v>
      </c>
      <c r="D56" s="1365">
        <v>32821.804240713063</v>
      </c>
      <c r="E56" s="1365">
        <v>44784.891767701934</v>
      </c>
      <c r="F56" s="1365">
        <v>11042.849609375</v>
      </c>
      <c r="G56" s="1365">
        <v>44171.400099651226</v>
      </c>
    </row>
    <row r="57" spans="1:7" x14ac:dyDescent="0.2">
      <c r="A57" s="1365">
        <v>1968</v>
      </c>
      <c r="B57" s="1365">
        <v>30873.421248142644</v>
      </c>
      <c r="C57" s="1365">
        <v>24404.70441519847</v>
      </c>
      <c r="D57" s="1365">
        <v>33519.714497983441</v>
      </c>
      <c r="E57" s="1365">
        <v>45281.017830609206</v>
      </c>
      <c r="F57" s="1365">
        <v>11467.2705078125</v>
      </c>
      <c r="G57" s="1365">
        <v>44104.88749734663</v>
      </c>
    </row>
    <row r="58" spans="1:7" x14ac:dyDescent="0.2">
      <c r="A58" s="1365">
        <v>1969</v>
      </c>
      <c r="B58" s="1365">
        <v>31946.464697552092</v>
      </c>
      <c r="C58" s="1365">
        <v>25220.893182277967</v>
      </c>
      <c r="D58" s="1365">
        <v>34748.786162249642</v>
      </c>
      <c r="E58" s="1365">
        <v>46798.768460449122</v>
      </c>
      <c r="F58" s="1365">
        <v>12049.982421875</v>
      </c>
      <c r="G58" s="1365">
        <v>45958.07202103985</v>
      </c>
    </row>
    <row r="59" spans="1:7" x14ac:dyDescent="0.2">
      <c r="A59" s="1365">
        <v>1970</v>
      </c>
      <c r="B59" s="1365">
        <v>31399.889539909709</v>
      </c>
      <c r="C59" s="1365">
        <v>25013.471328402651</v>
      </c>
      <c r="D59" s="1365">
        <v>34060.89712803765</v>
      </c>
      <c r="E59" s="1365">
        <v>45769.330515800597</v>
      </c>
      <c r="F59" s="1365">
        <v>11708.43359375</v>
      </c>
      <c r="G59" s="1365">
        <v>44438.826721736623</v>
      </c>
    </row>
    <row r="60" spans="1:7" x14ac:dyDescent="0.2">
      <c r="A60" s="1365">
        <v>1971</v>
      </c>
      <c r="B60" s="1365">
        <v>31153.421557871636</v>
      </c>
      <c r="C60" s="1365">
        <v>24314.865606143718</v>
      </c>
      <c r="D60" s="1365">
        <v>34192.779758639605</v>
      </c>
      <c r="E60" s="1365">
        <v>45083.813311391474</v>
      </c>
      <c r="F60" s="1365">
        <v>11397.5927734375</v>
      </c>
      <c r="G60" s="1365">
        <v>43564.134211007491</v>
      </c>
    </row>
    <row r="61" spans="1:7" x14ac:dyDescent="0.2">
      <c r="A61" s="1365">
        <v>1972</v>
      </c>
      <c r="B61" s="1365">
        <v>32042.891566265062</v>
      </c>
      <c r="C61" s="1365">
        <v>25731.412924424974</v>
      </c>
      <c r="D61" s="1365">
        <v>35198.630887185107</v>
      </c>
      <c r="E61" s="1365">
        <v>46607.842278203731</v>
      </c>
      <c r="F61" s="1365">
        <v>12137.458984375</v>
      </c>
      <c r="G61" s="1365">
        <v>43694.852135815992</v>
      </c>
    </row>
    <row r="62" spans="1:7" x14ac:dyDescent="0.2">
      <c r="A62" s="1365">
        <v>1973</v>
      </c>
      <c r="B62" s="1365">
        <v>33375.23886673314</v>
      </c>
      <c r="C62" s="1365">
        <v>26470.017032236625</v>
      </c>
      <c r="D62" s="1365">
        <v>36597.675722831511</v>
      </c>
      <c r="E62" s="1365">
        <v>48336.552841475575</v>
      </c>
      <c r="F62" s="1365">
        <v>13119.921875</v>
      </c>
      <c r="G62" s="1365">
        <v>44423.593801927556</v>
      </c>
    </row>
    <row r="63" spans="1:7" x14ac:dyDescent="0.2">
      <c r="A63" s="1365">
        <v>1974</v>
      </c>
      <c r="B63" s="1365">
        <v>33050.013382785917</v>
      </c>
      <c r="C63" s="1365">
        <v>26482.382518257946</v>
      </c>
      <c r="D63" s="1365">
        <v>36227.899284976869</v>
      </c>
      <c r="E63" s="1365">
        <v>46608.993232133987</v>
      </c>
      <c r="F63" s="1365">
        <v>13770.8388671875</v>
      </c>
      <c r="G63" s="1365">
        <v>44066.684510381223</v>
      </c>
    </row>
    <row r="64" spans="1:7" x14ac:dyDescent="0.2">
      <c r="A64" s="1365">
        <v>1975</v>
      </c>
      <c r="B64" s="1365">
        <v>31123.437719421428</v>
      </c>
      <c r="C64" s="1365">
        <v>24898.750175537141</v>
      </c>
      <c r="D64" s="1365">
        <v>34235.781491363574</v>
      </c>
      <c r="E64" s="1365">
        <v>42794.726864204466</v>
      </c>
      <c r="F64" s="1365">
        <v>13811.025390625</v>
      </c>
      <c r="G64" s="1365">
        <v>40460.469035247857</v>
      </c>
    </row>
    <row r="65" spans="1:7" x14ac:dyDescent="0.2">
      <c r="A65" s="1365">
        <v>1976</v>
      </c>
      <c r="B65" s="1365">
        <v>32463.530743366955</v>
      </c>
      <c r="C65" s="1365">
        <v>26376.61872898565</v>
      </c>
      <c r="D65" s="1365">
        <v>35599.212690169443</v>
      </c>
      <c r="E65" s="1365">
        <v>43899.547255234858</v>
      </c>
      <c r="F65" s="1365">
        <v>15125.0537109375</v>
      </c>
      <c r="G65" s="1365">
        <v>41686.124704550748</v>
      </c>
    </row>
    <row r="66" spans="1:7" x14ac:dyDescent="0.2">
      <c r="A66" s="1365">
        <v>1977</v>
      </c>
      <c r="B66" s="1365">
        <v>33045.876887340302</v>
      </c>
      <c r="C66" s="1365">
        <v>27132.404181184669</v>
      </c>
      <c r="D66" s="1365">
        <v>36524.390243902439</v>
      </c>
      <c r="E66" s="1365">
        <v>45220.673635307779</v>
      </c>
      <c r="F66" s="1365">
        <v>16001.1611328125</v>
      </c>
      <c r="G66" s="1365">
        <v>42090.011614401861</v>
      </c>
    </row>
    <row r="67" spans="1:7" x14ac:dyDescent="0.2">
      <c r="A67" s="1365">
        <v>1978</v>
      </c>
      <c r="B67" s="1365">
        <v>34175.037448233328</v>
      </c>
      <c r="C67" s="1365">
        <v>28479.197873527773</v>
      </c>
      <c r="D67" s="1365">
        <v>37755.279466619679</v>
      </c>
      <c r="E67" s="1365">
        <v>46868.62278614856</v>
      </c>
      <c r="F67" s="1365">
        <v>17738.47265625</v>
      </c>
      <c r="G67" s="1365">
        <v>43288.380767762217</v>
      </c>
    </row>
    <row r="68" spans="1:7" x14ac:dyDescent="0.2">
      <c r="A68" s="1365">
        <v>1979</v>
      </c>
      <c r="B68" s="1365">
        <v>34293.148379390848</v>
      </c>
      <c r="C68" s="1365">
        <v>28878.44074053966</v>
      </c>
      <c r="D68" s="1365">
        <v>37902.953471958303</v>
      </c>
      <c r="E68" s="1365">
        <v>46325.832021282375</v>
      </c>
      <c r="F68" s="1365">
        <v>18349.841796875</v>
      </c>
      <c r="G68" s="1365">
        <v>43016.844019762204</v>
      </c>
    </row>
    <row r="69" spans="1:7" x14ac:dyDescent="0.2">
      <c r="A69" s="1365">
        <v>1980</v>
      </c>
      <c r="B69" s="1365">
        <v>33413.778065737999</v>
      </c>
      <c r="C69" s="1365">
        <v>27890.839542475518</v>
      </c>
      <c r="D69" s="1365">
        <v>37003.688105858608</v>
      </c>
      <c r="E69" s="1365">
        <v>44183.508186099825</v>
      </c>
      <c r="F69" s="1365">
        <v>17949.55078125</v>
      </c>
      <c r="G69" s="1365">
        <v>41145.891998305466</v>
      </c>
    </row>
    <row r="70" spans="1:7" x14ac:dyDescent="0.2">
      <c r="A70" s="1365">
        <v>1981</v>
      </c>
      <c r="B70" s="1365">
        <v>33056.506888306954</v>
      </c>
      <c r="C70" s="1365">
        <v>27505.032449049297</v>
      </c>
      <c r="D70" s="1365">
        <v>36589.263349652734</v>
      </c>
      <c r="E70" s="1365">
        <v>43402.436525105317</v>
      </c>
      <c r="F70" s="1365">
        <v>18168.4609375</v>
      </c>
      <c r="G70" s="1365">
        <v>40626.699305476483</v>
      </c>
    </row>
    <row r="71" spans="1:7" x14ac:dyDescent="0.2">
      <c r="A71" s="1365">
        <v>1982</v>
      </c>
      <c r="B71" s="1365">
        <v>31366.098423930525</v>
      </c>
      <c r="C71" s="1365">
        <v>26138.415353275439</v>
      </c>
      <c r="D71" s="1365">
        <v>34930.427790286267</v>
      </c>
      <c r="E71" s="1365">
        <v>40633.354776455453</v>
      </c>
      <c r="F71" s="1365">
        <v>17584.025390625</v>
      </c>
      <c r="G71" s="1365">
        <v>38019.513241127912</v>
      </c>
    </row>
    <row r="72" spans="1:7" x14ac:dyDescent="0.2">
      <c r="A72" s="1365">
        <v>1983</v>
      </c>
      <c r="B72" s="1365">
        <v>31184.715403734361</v>
      </c>
      <c r="C72" s="1365">
        <v>25949.325226465087</v>
      </c>
      <c r="D72" s="1365">
        <v>34826.725961834723</v>
      </c>
      <c r="E72" s="1365">
        <v>39151.613499578903</v>
      </c>
      <c r="F72" s="1365">
        <v>18323.865234375</v>
      </c>
      <c r="G72" s="1365">
        <v>37558.233880409993</v>
      </c>
    </row>
    <row r="73" spans="1:7" x14ac:dyDescent="0.2">
      <c r="A73" s="1365">
        <v>1984</v>
      </c>
      <c r="B73" s="1365">
        <v>33300.80464996738</v>
      </c>
      <c r="C73" s="1365">
        <v>28042.782863130422</v>
      </c>
      <c r="D73" s="1365">
        <v>36367.984025622267</v>
      </c>
      <c r="E73" s="1365">
        <v>42064.174294695636</v>
      </c>
      <c r="F73" s="1365">
        <v>19388.955078125</v>
      </c>
      <c r="G73" s="1365">
        <v>40311.500365749984</v>
      </c>
    </row>
    <row r="74" spans="1:7" x14ac:dyDescent="0.2">
      <c r="A74" s="1365">
        <v>1985</v>
      </c>
      <c r="B74" s="1365">
        <v>33667.56792907096</v>
      </c>
      <c r="C74" s="1365">
        <v>28585.670883173458</v>
      </c>
      <c r="D74" s="1365">
        <v>36843.753582756901</v>
      </c>
      <c r="E74" s="1365">
        <v>42560.887759391597</v>
      </c>
      <c r="F74" s="1365">
        <v>19586.478515625</v>
      </c>
      <c r="G74" s="1365">
        <v>40443.430656934303</v>
      </c>
    </row>
    <row r="75" spans="1:7" x14ac:dyDescent="0.2">
      <c r="A75" s="1365">
        <v>1986</v>
      </c>
      <c r="B75" s="1365">
        <v>33820.48569502696</v>
      </c>
      <c r="C75" s="1365">
        <v>28425.806995206709</v>
      </c>
      <c r="D75" s="1365">
        <v>37555.26325644098</v>
      </c>
      <c r="E75" s="1365">
        <v>42534.966671659677</v>
      </c>
      <c r="F75" s="1365">
        <v>20126.30078125</v>
      </c>
      <c r="G75" s="1365">
        <v>40045.114964050328</v>
      </c>
    </row>
    <row r="76" spans="1:7" x14ac:dyDescent="0.2">
      <c r="A76" s="1365">
        <v>1987</v>
      </c>
      <c r="B76" s="1365">
        <v>34165.970372532567</v>
      </c>
      <c r="C76" s="1365">
        <v>28909.667238296784</v>
      </c>
      <c r="D76" s="1365">
        <v>38411.445980953773</v>
      </c>
      <c r="E76" s="1365">
        <v>41848.259568723319</v>
      </c>
      <c r="F76" s="1365">
        <v>20823.046875</v>
      </c>
      <c r="G76" s="1365">
        <v>40028.770022257086</v>
      </c>
    </row>
    <row r="77" spans="1:7" x14ac:dyDescent="0.2">
      <c r="A77" s="1365">
        <v>1988</v>
      </c>
      <c r="B77" s="1365">
        <v>34726.013168550402</v>
      </c>
      <c r="C77" s="1365">
        <v>29458.584204781524</v>
      </c>
      <c r="D77" s="1365">
        <v>39017.992324213934</v>
      </c>
      <c r="E77" s="1365">
        <v>42529.611633393193</v>
      </c>
      <c r="F77" s="1365">
        <v>21264.806640625</v>
      </c>
      <c r="G77" s="1365">
        <v>40578.712017182494</v>
      </c>
    </row>
    <row r="78" spans="1:7" x14ac:dyDescent="0.2">
      <c r="A78" s="1365">
        <v>1989</v>
      </c>
      <c r="B78" s="1365">
        <v>35212.067945575931</v>
      </c>
      <c r="C78" s="1365">
        <v>30155.01563424322</v>
      </c>
      <c r="D78" s="1365">
        <v>39707.225555649457</v>
      </c>
      <c r="E78" s="1365">
        <v>42891.295529451534</v>
      </c>
      <c r="F78" s="1365">
        <v>22101.19140625</v>
      </c>
      <c r="G78" s="1365">
        <v>40831.014958167834</v>
      </c>
    </row>
    <row r="79" spans="1:7" x14ac:dyDescent="0.2">
      <c r="A79" s="1365">
        <v>1990</v>
      </c>
      <c r="B79" s="1365">
        <v>34918.802585842837</v>
      </c>
      <c r="C79" s="1365">
        <v>30058.96923626677</v>
      </c>
      <c r="D79" s="1365">
        <v>39778.635935418897</v>
      </c>
      <c r="E79" s="1365">
        <v>42478.543351850043</v>
      </c>
      <c r="F79" s="1365">
        <v>22139.240234375</v>
      </c>
      <c r="G79" s="1365">
        <v>40498.611246467204</v>
      </c>
    </row>
    <row r="80" spans="1:7" x14ac:dyDescent="0.2">
      <c r="A80" s="1365">
        <v>1991</v>
      </c>
      <c r="B80" s="1365">
        <v>34040.278343729427</v>
      </c>
      <c r="C80" s="1365">
        <v>29351.056326991191</v>
      </c>
      <c r="D80" s="1365">
        <v>38555.825470958844</v>
      </c>
      <c r="E80" s="1365">
        <v>40292.574366047076</v>
      </c>
      <c r="F80" s="1365">
        <v>22230.38671875</v>
      </c>
      <c r="G80" s="1365">
        <v>39076.850139485316</v>
      </c>
    </row>
    <row r="81" spans="1:7" x14ac:dyDescent="0.2">
      <c r="A81" s="1365">
        <v>1992</v>
      </c>
      <c r="B81" s="1365">
        <v>33851.628965496173</v>
      </c>
      <c r="C81" s="1365">
        <v>28773.884620671746</v>
      </c>
      <c r="D81" s="1365">
        <v>38929.373310320596</v>
      </c>
      <c r="E81" s="1365">
        <v>39775.664034458001</v>
      </c>
      <c r="F81" s="1365">
        <v>21834.30078125</v>
      </c>
      <c r="G81" s="1365">
        <v>38421.59887583815</v>
      </c>
    </row>
    <row r="82" spans="1:7" x14ac:dyDescent="0.2">
      <c r="A82" s="1365">
        <v>1993</v>
      </c>
      <c r="B82" s="1365">
        <v>34339.227984446465</v>
      </c>
      <c r="C82" s="1365">
        <v>29386.45471745899</v>
      </c>
      <c r="D82" s="1365">
        <v>39457.093693666851</v>
      </c>
      <c r="E82" s="1365">
        <v>41273.110558228924</v>
      </c>
      <c r="F82" s="1365">
        <v>21957.294921875</v>
      </c>
      <c r="G82" s="1365">
        <v>38961.816366968102</v>
      </c>
    </row>
    <row r="83" spans="1:7" x14ac:dyDescent="0.2">
      <c r="A83" s="1365">
        <v>1994</v>
      </c>
      <c r="B83" s="1365">
        <v>35541.446773770302</v>
      </c>
      <c r="C83" s="1365">
        <v>30371.781788494623</v>
      </c>
      <c r="D83" s="1365">
        <v>40872.663789835853</v>
      </c>
      <c r="E83" s="1365">
        <v>42488.184097734498</v>
      </c>
      <c r="F83" s="1365">
        <v>22778.8359375</v>
      </c>
      <c r="G83" s="1365">
        <v>40388.007697466252</v>
      </c>
    </row>
    <row r="84" spans="1:7" x14ac:dyDescent="0.2">
      <c r="A84" s="1365">
        <v>1995</v>
      </c>
      <c r="B84" s="1365">
        <v>35765.662710823592</v>
      </c>
      <c r="C84" s="1365">
        <v>31176.263513417023</v>
      </c>
      <c r="D84" s="1365">
        <v>40829.827342444631</v>
      </c>
      <c r="E84" s="1365">
        <v>43203.654513516987</v>
      </c>
      <c r="F84" s="1365">
        <v>23896.52734375</v>
      </c>
      <c r="G84" s="1365">
        <v>40671.572197706468</v>
      </c>
    </row>
    <row r="85" spans="1:7" x14ac:dyDescent="0.2">
      <c r="A85" s="1365">
        <v>1996</v>
      </c>
      <c r="B85" s="1365">
        <v>36122.350620461955</v>
      </c>
      <c r="C85" s="1365">
        <v>31781.467284097427</v>
      </c>
      <c r="D85" s="1365">
        <v>40773.297052281087</v>
      </c>
      <c r="E85" s="1365">
        <v>42943.738720463349</v>
      </c>
      <c r="F85" s="1365">
        <v>24494.984375</v>
      </c>
      <c r="G85" s="1365">
        <v>40618.265504553783</v>
      </c>
    </row>
    <row r="86" spans="1:7" x14ac:dyDescent="0.2">
      <c r="A86" s="1365">
        <v>1997</v>
      </c>
      <c r="B86" s="1365">
        <v>37252.061579835623</v>
      </c>
      <c r="C86" s="1365">
        <v>32690.584651692487</v>
      </c>
      <c r="D86" s="1365">
        <v>41661.489277040659</v>
      </c>
      <c r="E86" s="1365">
        <v>44246.326202988435</v>
      </c>
      <c r="F86" s="1365">
        <v>25544.271484375</v>
      </c>
      <c r="G86" s="1365">
        <v>41813.538507978759</v>
      </c>
    </row>
    <row r="87" spans="1:7" x14ac:dyDescent="0.2">
      <c r="A87" s="1365">
        <v>1998</v>
      </c>
      <c r="B87" s="1365">
        <v>38570.187437362882</v>
      </c>
      <c r="C87" s="1365">
        <v>34067.830927164876</v>
      </c>
      <c r="D87" s="1365">
        <v>43222.622497900811</v>
      </c>
      <c r="E87" s="1365">
        <v>45323.722202659883</v>
      </c>
      <c r="F87" s="1365">
        <v>26563.904296875</v>
      </c>
      <c r="G87" s="1365">
        <v>42772.386846881011</v>
      </c>
    </row>
    <row r="88" spans="1:7" x14ac:dyDescent="0.2">
      <c r="A88" s="1365">
        <v>1999</v>
      </c>
      <c r="B88" s="1365">
        <v>39159.854647286309</v>
      </c>
      <c r="C88" s="1365">
        <v>34135.571409521275</v>
      </c>
      <c r="D88" s="1365">
        <v>44036.364848646488</v>
      </c>
      <c r="E88" s="1365">
        <v>45809.641285504738</v>
      </c>
      <c r="F88" s="1365">
        <v>26599.146484375</v>
      </c>
      <c r="G88" s="1365">
        <v>43001.953593812512</v>
      </c>
    </row>
    <row r="89" spans="1:7" x14ac:dyDescent="0.2">
      <c r="A89" s="1365">
        <v>2000</v>
      </c>
      <c r="B89" s="1365">
        <v>39981.966551176178</v>
      </c>
      <c r="C89" s="1365">
        <v>35363.111209524053</v>
      </c>
      <c r="D89" s="1365">
        <v>44600.821892828302</v>
      </c>
      <c r="E89" s="1365">
        <v>46765.91033422773</v>
      </c>
      <c r="F89" s="1365">
        <v>27857.470703125</v>
      </c>
      <c r="G89" s="1365">
        <v>43879.125745695157</v>
      </c>
    </row>
    <row r="90" spans="1:7" x14ac:dyDescent="0.2">
      <c r="A90" s="1365">
        <v>2001</v>
      </c>
      <c r="B90" s="1365">
        <v>39830.12218045113</v>
      </c>
      <c r="C90" s="1365">
        <v>34904.135338345863</v>
      </c>
      <c r="D90" s="1365">
        <v>44756.109022556389</v>
      </c>
      <c r="E90" s="1365">
        <v>46304.276315789473</v>
      </c>
      <c r="F90" s="1365">
        <v>27585.525390625</v>
      </c>
      <c r="G90" s="1365">
        <v>44474.624060150374</v>
      </c>
    </row>
    <row r="91" spans="1:7" x14ac:dyDescent="0.2">
      <c r="A91" s="1365">
        <v>2002</v>
      </c>
      <c r="B91" s="1365">
        <v>39974.954439923109</v>
      </c>
      <c r="C91" s="1365">
        <v>34995.375340140301</v>
      </c>
      <c r="D91" s="1365">
        <v>44677.89025638465</v>
      </c>
      <c r="E91" s="1365">
        <v>46476.071597972885</v>
      </c>
      <c r="F91" s="1365">
        <v>27387.685546875</v>
      </c>
      <c r="G91" s="1365">
        <v>44262.925331402745</v>
      </c>
    </row>
    <row r="92" spans="1:7" x14ac:dyDescent="0.2">
      <c r="A92" s="1365">
        <v>2003</v>
      </c>
      <c r="B92" s="1365">
        <v>39627.503508878981</v>
      </c>
      <c r="C92" s="1365">
        <v>35029.090132422039</v>
      </c>
      <c r="D92" s="1365">
        <v>44766.906694330864</v>
      </c>
      <c r="E92" s="1365">
        <v>45984.133764569473</v>
      </c>
      <c r="F92" s="1365">
        <v>27860.974609375</v>
      </c>
      <c r="G92" s="1365">
        <v>44496.411789833401</v>
      </c>
    </row>
    <row r="93" spans="1:7" x14ac:dyDescent="0.2">
      <c r="A93" s="1365">
        <v>2004</v>
      </c>
      <c r="B93" s="1365">
        <v>40547.210606348599</v>
      </c>
      <c r="C93" s="1365">
        <v>35676.279462079452</v>
      </c>
      <c r="D93" s="1365">
        <v>45418.141750617746</v>
      </c>
      <c r="E93" s="1365">
        <v>46734.609627447251</v>
      </c>
      <c r="F93" s="1365">
        <v>28304.05859375</v>
      </c>
      <c r="G93" s="1365">
        <v>45023.201387568901</v>
      </c>
    </row>
    <row r="94" spans="1:7" x14ac:dyDescent="0.2">
      <c r="A94" s="1365">
        <v>2005</v>
      </c>
      <c r="B94" s="1365">
        <v>40401.901399513117</v>
      </c>
      <c r="C94" s="1365">
        <v>35799.153138809088</v>
      </c>
      <c r="D94" s="1365">
        <v>44876.795541864252</v>
      </c>
      <c r="E94" s="1365">
        <v>46666.753198804705</v>
      </c>
      <c r="F94" s="1365">
        <v>28639.322265625</v>
      </c>
      <c r="G94" s="1365">
        <v>44365.37906845269</v>
      </c>
    </row>
    <row r="95" spans="1:7" x14ac:dyDescent="0.2">
      <c r="A95" s="1365">
        <v>2006</v>
      </c>
      <c r="B95" s="1365">
        <v>40695.194589995073</v>
      </c>
      <c r="C95" s="1365">
        <v>36228.648842312687</v>
      </c>
      <c r="D95" s="1365">
        <v>44913.598907250656</v>
      </c>
      <c r="E95" s="1365">
        <v>46154.306059384653</v>
      </c>
      <c r="F95" s="1365">
        <v>29776.970703125</v>
      </c>
      <c r="G95" s="1365">
        <v>44913.598907250656</v>
      </c>
    </row>
    <row r="96" spans="1:7" x14ac:dyDescent="0.2">
      <c r="A96" s="1365">
        <v>2007</v>
      </c>
      <c r="B96" s="1365">
        <v>40539.866078719584</v>
      </c>
      <c r="C96" s="1365">
        <v>36196.308998856774</v>
      </c>
      <c r="D96" s="1365">
        <v>44521.460068593828</v>
      </c>
      <c r="E96" s="1365">
        <v>46693.238608525236</v>
      </c>
      <c r="F96" s="1365">
        <v>29198.35546875</v>
      </c>
      <c r="G96" s="1365">
        <v>44642.11443192335</v>
      </c>
    </row>
    <row r="97" spans="1:7" x14ac:dyDescent="0.2">
      <c r="A97" s="1365">
        <v>2008</v>
      </c>
      <c r="B97" s="1365">
        <v>38930.618586423778</v>
      </c>
      <c r="C97" s="1365">
        <v>34552.403122297088</v>
      </c>
      <c r="D97" s="1365">
        <v>43427.164198229562</v>
      </c>
      <c r="E97" s="1365">
        <v>43782.154641266861</v>
      </c>
      <c r="F97" s="1365">
        <v>28754.2265625</v>
      </c>
      <c r="G97" s="1365">
        <v>42362.192869117665</v>
      </c>
    </row>
    <row r="98" spans="1:7" x14ac:dyDescent="0.2">
      <c r="A98" s="1365">
        <v>2009</v>
      </c>
      <c r="B98" s="1365">
        <v>37023.08025755157</v>
      </c>
      <c r="C98" s="1365">
        <v>32922.42263408858</v>
      </c>
      <c r="D98" s="1365">
        <v>41592.384466553187</v>
      </c>
      <c r="E98" s="1365">
        <v>40889.41458824525</v>
      </c>
      <c r="F98" s="1365">
        <v>27532.986328125</v>
      </c>
      <c r="G98" s="1365">
        <v>40655.091295475933</v>
      </c>
    </row>
    <row r="99" spans="1:7" x14ac:dyDescent="0.2">
      <c r="A99" s="1365">
        <v>2010</v>
      </c>
      <c r="B99" s="1365">
        <v>37283.853461386228</v>
      </c>
      <c r="C99" s="1365">
        <v>33243.807420678742</v>
      </c>
      <c r="D99" s="1365">
        <v>40977.609841461643</v>
      </c>
      <c r="E99" s="1365">
        <v>40400.460407074861</v>
      </c>
      <c r="F99" s="1365">
        <v>28280.322265625</v>
      </c>
      <c r="G99" s="1365">
        <v>40515.890293952216</v>
      </c>
    </row>
    <row r="100" spans="1:7" x14ac:dyDescent="0.2">
      <c r="A100" s="1365">
        <v>2011</v>
      </c>
      <c r="B100" s="1365">
        <v>37393.990213069628</v>
      </c>
      <c r="C100" s="1365">
        <v>32988.051789173202</v>
      </c>
      <c r="D100" s="1365">
        <v>41573.983076766228</v>
      </c>
      <c r="E100" s="1365">
        <v>41686.955856866138</v>
      </c>
      <c r="F100" s="1365">
        <v>27339.412109375</v>
      </c>
      <c r="G100" s="1365">
        <v>40444.255275767144</v>
      </c>
    </row>
    <row r="101" spans="1:7" x14ac:dyDescent="0.2">
      <c r="A101" s="1365">
        <v>2012</v>
      </c>
      <c r="B101" s="1365">
        <v>36790.58</v>
      </c>
      <c r="C101" s="1365">
        <v>32468.794999999998</v>
      </c>
      <c r="D101" s="1365">
        <v>40004.214999999997</v>
      </c>
      <c r="E101" s="1365">
        <v>40447.474999999999</v>
      </c>
      <c r="F101" s="1365">
        <v>27149.67578125</v>
      </c>
      <c r="G101" s="1365">
        <v>39339.324999999997</v>
      </c>
    </row>
    <row r="102" spans="1:7" x14ac:dyDescent="0.2">
      <c r="A102" s="1365">
        <v>2013</v>
      </c>
      <c r="B102" s="1365">
        <v>38290.089524108684</v>
      </c>
      <c r="C102" s="1365">
        <v>34156.500314119679</v>
      </c>
      <c r="D102" s="1365">
        <v>43837.801358567609</v>
      </c>
      <c r="E102" s="1365">
        <v>43185.129378043028</v>
      </c>
      <c r="F102" s="1365">
        <v>27629.78125</v>
      </c>
      <c r="G102" s="1365">
        <v>41009.556109627767</v>
      </c>
    </row>
    <row r="103" spans="1:7" x14ac:dyDescent="0.2">
      <c r="A103" s="1365">
        <v>2014</v>
      </c>
      <c r="B103" s="1365">
        <v>38461.849945045411</v>
      </c>
      <c r="C103" s="1365">
        <v>34401.988006401727</v>
      </c>
      <c r="D103" s="1365">
        <v>44017.450492663076</v>
      </c>
      <c r="E103" s="1365">
        <v>43590.096604384795</v>
      </c>
      <c r="F103" s="1365">
        <v>27991.6796875</v>
      </c>
      <c r="G103" s="1365">
        <v>41025.973274715099</v>
      </c>
    </row>
    <row r="104" spans="1:7" x14ac:dyDescent="0.2">
      <c r="A104" s="1365">
        <v>2015</v>
      </c>
      <c r="B104" s="1365">
        <v>38816.768793189018</v>
      </c>
      <c r="C104" s="1365">
        <v>34797.593822777075</v>
      </c>
      <c r="D104" s="1365">
        <v>44422.460199289882</v>
      </c>
      <c r="E104" s="1365">
        <v>43999.389149772833</v>
      </c>
      <c r="F104" s="1365">
        <v>28451.52734375</v>
      </c>
      <c r="G104" s="1365">
        <v>41460.962852670556</v>
      </c>
    </row>
    <row r="105" spans="1:7" x14ac:dyDescent="0.2">
      <c r="A105" s="1365">
        <v>2016</v>
      </c>
      <c r="B105" s="1365">
        <v>38566.705336426916</v>
      </c>
      <c r="C105" s="1365">
        <v>34699.583121121235</v>
      </c>
      <c r="D105" s="1365">
        <v>44001.579801180844</v>
      </c>
      <c r="E105" s="1365">
        <v>43583.512534661306</v>
      </c>
      <c r="F105" s="1365">
        <v>28533.091796875</v>
      </c>
      <c r="G105" s="1365">
        <v>40866.075302284342</v>
      </c>
    </row>
    <row r="106" spans="1:7" x14ac:dyDescent="0.2">
      <c r="A106" s="1365">
        <v>2017</v>
      </c>
      <c r="B106" s="1365">
        <v>39353.518912420237</v>
      </c>
      <c r="C106" s="1365">
        <v>34946.74465920651</v>
      </c>
      <c r="D106" s="1365">
        <v>43555.326921298438</v>
      </c>
      <c r="E106" s="1365">
        <v>43555.326921298438</v>
      </c>
      <c r="F106" s="1365">
        <v>29207.689453125</v>
      </c>
      <c r="G106" s="1365">
        <v>43042.911310459633</v>
      </c>
    </row>
    <row r="107" spans="1:7" x14ac:dyDescent="0.2">
      <c r="A107" s="1365">
        <v>2018</v>
      </c>
      <c r="B107" s="1365">
        <v>40200</v>
      </c>
      <c r="C107" s="1365">
        <v>35800</v>
      </c>
      <c r="D107" s="1365">
        <v>44500</v>
      </c>
      <c r="E107" s="1365">
        <v>44500</v>
      </c>
      <c r="F107" s="1365">
        <v>29600</v>
      </c>
      <c r="G107" s="1365">
        <v>44000</v>
      </c>
    </row>
    <row r="108" spans="1:7" x14ac:dyDescent="0.2">
      <c r="A108" s="1365">
        <v>2019</v>
      </c>
      <c r="B108" s="1365">
        <v>40873.37855211243</v>
      </c>
      <c r="C108" s="1365">
        <v>36451.979429888728</v>
      </c>
      <c r="D108" s="1365">
        <v>45196.524360508934</v>
      </c>
      <c r="E108" s="1365">
        <v>45196.524360508934</v>
      </c>
      <c r="F108" s="1365">
        <v>29967.259765625</v>
      </c>
      <c r="G108" s="1365">
        <v>45098.271046681737</v>
      </c>
    </row>
  </sheetData>
  <pageMargins left="0.75" right="0.75" top="1" bottom="1" header="0.5" footer="0.5"/>
  <extLst>
    <ext xmlns:mx="http://schemas.microsoft.com/office/mac/excel/2008/main" uri="{64002731-A6B0-56B0-2670-7721B7C09600}">
      <mx:PLV Mode="0" OnePage="0" WScale="0"/>
    </ext>
  </extLs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tabColor theme="6" tint="0.39997558519241921"/>
  </sheetPr>
  <dimension ref="A1:CK108"/>
  <sheetViews>
    <sheetView workbookViewId="0">
      <pane xSplit="1" ySplit="1" topLeftCell="B42" activePane="bottomRight" state="frozen"/>
      <selection activeCell="D32" sqref="D32"/>
      <selection pane="topRight" activeCell="D32" sqref="D32"/>
      <selection pane="bottomLeft" activeCell="D32" sqref="D32"/>
      <selection pane="bottomRight" activeCell="F2" sqref="F2"/>
    </sheetView>
  </sheetViews>
  <sheetFormatPr baseColWidth="10" defaultColWidth="8.83203125" defaultRowHeight="16" x14ac:dyDescent="0.2"/>
  <sheetData>
    <row r="1" spans="1:89" x14ac:dyDescent="0.2">
      <c r="A1" t="s">
        <v>635</v>
      </c>
      <c r="B1" t="s">
        <v>636</v>
      </c>
      <c r="C1" t="s">
        <v>637</v>
      </c>
      <c r="D1" t="s">
        <v>638</v>
      </c>
      <c r="E1" t="s">
        <v>639</v>
      </c>
      <c r="F1" t="s">
        <v>640</v>
      </c>
      <c r="G1" t="s">
        <v>641</v>
      </c>
      <c r="H1" t="s">
        <v>642</v>
      </c>
      <c r="I1" t="s">
        <v>643</v>
      </c>
      <c r="J1" t="s">
        <v>644</v>
      </c>
      <c r="K1" t="s">
        <v>645</v>
      </c>
      <c r="L1" t="s">
        <v>646</v>
      </c>
      <c r="M1" t="s">
        <v>647</v>
      </c>
      <c r="N1" t="s">
        <v>648</v>
      </c>
      <c r="O1" t="s">
        <v>649</v>
      </c>
      <c r="P1" t="s">
        <v>650</v>
      </c>
      <c r="Q1" t="s">
        <v>651</v>
      </c>
      <c r="R1" t="s">
        <v>652</v>
      </c>
      <c r="S1" t="s">
        <v>653</v>
      </c>
      <c r="T1" t="s">
        <v>654</v>
      </c>
      <c r="U1" t="s">
        <v>655</v>
      </c>
      <c r="V1" t="s">
        <v>656</v>
      </c>
      <c r="W1" t="s">
        <v>657</v>
      </c>
      <c r="X1" t="s">
        <v>658</v>
      </c>
      <c r="Y1" t="s">
        <v>659</v>
      </c>
      <c r="Z1" t="s">
        <v>660</v>
      </c>
      <c r="AA1" t="s">
        <v>661</v>
      </c>
      <c r="AB1" t="s">
        <v>662</v>
      </c>
      <c r="AC1" t="s">
        <v>663</v>
      </c>
      <c r="AD1" t="s">
        <v>664</v>
      </c>
      <c r="AE1" t="s">
        <v>665</v>
      </c>
      <c r="AF1" t="s">
        <v>666</v>
      </c>
      <c r="AG1" t="s">
        <v>667</v>
      </c>
      <c r="AH1" t="s">
        <v>668</v>
      </c>
      <c r="AI1" t="s">
        <v>669</v>
      </c>
      <c r="AJ1" t="s">
        <v>670</v>
      </c>
      <c r="AK1" t="s">
        <v>671</v>
      </c>
      <c r="AL1" t="s">
        <v>672</v>
      </c>
      <c r="AM1" t="s">
        <v>673</v>
      </c>
      <c r="AN1" t="s">
        <v>674</v>
      </c>
      <c r="AO1" t="s">
        <v>675</v>
      </c>
      <c r="AP1" t="s">
        <v>676</v>
      </c>
      <c r="AQ1" t="s">
        <v>677</v>
      </c>
      <c r="AR1" t="s">
        <v>678</v>
      </c>
      <c r="AS1" t="s">
        <v>679</v>
      </c>
      <c r="AT1" t="s">
        <v>680</v>
      </c>
      <c r="AU1" t="s">
        <v>681</v>
      </c>
      <c r="AV1" t="s">
        <v>682</v>
      </c>
      <c r="AW1" t="s">
        <v>683</v>
      </c>
      <c r="AX1" t="s">
        <v>684</v>
      </c>
      <c r="AY1" t="s">
        <v>685</v>
      </c>
      <c r="AZ1" t="s">
        <v>686</v>
      </c>
      <c r="BA1" t="s">
        <v>687</v>
      </c>
      <c r="BB1" t="s">
        <v>688</v>
      </c>
      <c r="BC1" t="s">
        <v>689</v>
      </c>
      <c r="BD1" t="s">
        <v>690</v>
      </c>
      <c r="BE1" t="s">
        <v>691</v>
      </c>
      <c r="BF1" t="s">
        <v>692</v>
      </c>
      <c r="BG1" t="s">
        <v>693</v>
      </c>
      <c r="BH1" t="s">
        <v>694</v>
      </c>
      <c r="BI1" t="s">
        <v>695</v>
      </c>
      <c r="BJ1" t="s">
        <v>696</v>
      </c>
      <c r="BK1" t="s">
        <v>697</v>
      </c>
      <c r="BL1" t="s">
        <v>698</v>
      </c>
      <c r="BM1" t="s">
        <v>699</v>
      </c>
      <c r="BN1" t="s">
        <v>700</v>
      </c>
      <c r="BO1" t="s">
        <v>701</v>
      </c>
      <c r="BP1" t="s">
        <v>702</v>
      </c>
      <c r="BQ1" t="s">
        <v>703</v>
      </c>
      <c r="BR1" t="s">
        <v>704</v>
      </c>
      <c r="BS1" t="s">
        <v>705</v>
      </c>
      <c r="BT1" t="s">
        <v>706</v>
      </c>
      <c r="BU1" t="s">
        <v>707</v>
      </c>
      <c r="BV1" t="s">
        <v>708</v>
      </c>
      <c r="BW1" t="s">
        <v>709</v>
      </c>
      <c r="BX1" t="s">
        <v>710</v>
      </c>
      <c r="BY1" t="s">
        <v>711</v>
      </c>
      <c r="BZ1" t="s">
        <v>712</v>
      </c>
      <c r="CA1" t="s">
        <v>713</v>
      </c>
      <c r="CB1" t="s">
        <v>714</v>
      </c>
      <c r="CC1" t="s">
        <v>715</v>
      </c>
      <c r="CD1" t="s">
        <v>716</v>
      </c>
      <c r="CE1" t="s">
        <v>717</v>
      </c>
      <c r="CF1" t="s">
        <v>718</v>
      </c>
      <c r="CG1" t="s">
        <v>719</v>
      </c>
      <c r="CH1" t="s">
        <v>720</v>
      </c>
      <c r="CI1" t="s">
        <v>721</v>
      </c>
      <c r="CJ1" t="s">
        <v>722</v>
      </c>
      <c r="CK1" t="s">
        <v>723</v>
      </c>
    </row>
    <row r="2" spans="1:89" x14ac:dyDescent="0.2">
      <c r="A2" s="1365">
        <v>1913</v>
      </c>
      <c r="B2" s="1365">
        <v>0.99403280019760132</v>
      </c>
      <c r="C2" s="1365">
        <v>6.7005882982769466E-2</v>
      </c>
      <c r="D2" s="1365">
        <v>3.8573728047555066E-2</v>
      </c>
      <c r="E2" s="1365">
        <v>8.7583631965113332E-2</v>
      </c>
      <c r="F2" s="1365">
        <v>7.2787655536506776E-2</v>
      </c>
      <c r="G2" s="1365">
        <v>1.417164231373798E-2</v>
      </c>
      <c r="H2" s="1365">
        <v>0.54286614362912766</v>
      </c>
      <c r="I2" s="1365">
        <v>0.17104407644685327</v>
      </c>
      <c r="J2" s="1365"/>
      <c r="K2" s="1365"/>
      <c r="L2" s="1365"/>
      <c r="M2" s="1365"/>
      <c r="N2" s="1365"/>
      <c r="O2" s="1365"/>
      <c r="P2" s="1365"/>
      <c r="Q2" s="1365"/>
      <c r="R2" s="1365">
        <v>0.42853124090795558</v>
      </c>
      <c r="S2" s="1365">
        <v>6.3655588833630983E-2</v>
      </c>
      <c r="T2" s="1365">
        <v>3.8106964167590733E-2</v>
      </c>
      <c r="U2" s="1365">
        <v>4.702244510955849E-2</v>
      </c>
      <c r="V2" s="1365">
        <v>5.3839998244696312E-2</v>
      </c>
      <c r="W2" s="1365">
        <v>5.2035672989581699E-3</v>
      </c>
      <c r="X2" s="1365">
        <v>0.10488933331008551</v>
      </c>
      <c r="Y2" s="1365">
        <v>0.11581334394343545</v>
      </c>
      <c r="Z2" s="1365">
        <v>0.32605050955696963</v>
      </c>
      <c r="AA2" s="1365">
        <v>6.3655588833630983E-2</v>
      </c>
      <c r="AB2" s="1365">
        <v>2.9653136596973391E-2</v>
      </c>
      <c r="AC2" s="1365">
        <v>3.4234811316733782E-2</v>
      </c>
      <c r="AD2" s="1365">
        <v>4.8314454075578786E-2</v>
      </c>
      <c r="AE2" s="1365">
        <v>3.1919152161576651E-3</v>
      </c>
      <c r="AF2" s="1365">
        <v>4.4271689074549481E-2</v>
      </c>
      <c r="AG2" s="1365">
        <v>0.10272891444334561</v>
      </c>
      <c r="AH2" s="1365">
        <v>0.20224996862813807</v>
      </c>
      <c r="AI2" s="1365">
        <v>6.3655588833630983E-2</v>
      </c>
      <c r="AJ2" s="1365">
        <v>2.0408922911573941E-2</v>
      </c>
      <c r="AK2" s="1365">
        <v>1.6649196944504823E-2</v>
      </c>
      <c r="AL2" s="1365">
        <v>2.7760388691168612E-2</v>
      </c>
      <c r="AM2" s="1365">
        <v>9.477351457726355E-4</v>
      </c>
      <c r="AN2" s="1365">
        <v>1.746193670052305E-2</v>
      </c>
      <c r="AO2" s="1365">
        <v>5.5366199400964065E-2</v>
      </c>
      <c r="AP2" s="1365">
        <v>0.17186136739328406</v>
      </c>
      <c r="AQ2" s="1365">
        <v>6.3655588833630983E-2</v>
      </c>
      <c r="AR2" s="1365">
        <v>1.7128184928453367E-2</v>
      </c>
      <c r="AS2" s="1365">
        <v>1.22092691132874E-2</v>
      </c>
      <c r="AT2" s="1365">
        <v>2.1942584617943541E-2</v>
      </c>
      <c r="AU2" s="1365">
        <v>6.1796870821964405E-4</v>
      </c>
      <c r="AV2" s="1365">
        <v>1.2901594204279459E-2</v>
      </c>
      <c r="AW2" s="1365">
        <v>4.3406176987469652E-2</v>
      </c>
      <c r="AX2" s="1365">
        <v>9.1347537777407936E-2</v>
      </c>
      <c r="AY2" s="1365">
        <v>3.7465311080457572E-2</v>
      </c>
      <c r="AZ2" s="1365">
        <v>1.0069847757737125E-2</v>
      </c>
      <c r="BA2" s="1365">
        <v>5.3625210144820547E-3</v>
      </c>
      <c r="BB2" s="1365">
        <v>1.1398742032994883E-2</v>
      </c>
      <c r="BC2" s="1365">
        <v>2.1647266405088852E-4</v>
      </c>
      <c r="BD2" s="1365">
        <v>5.0789766657320119E-3</v>
      </c>
      <c r="BE2" s="1365">
        <v>2.1755666561953407E-2</v>
      </c>
      <c r="BF2" s="1365">
        <v>3.1406090642850285E-2</v>
      </c>
      <c r="BG2" s="1365">
        <v>1.6578977023628514E-2</v>
      </c>
      <c r="BH2" s="1365">
        <v>3.1015099311638202E-3</v>
      </c>
      <c r="BI2" s="1365">
        <v>1.2737025001705248E-3</v>
      </c>
      <c r="BJ2" s="1365">
        <v>3.3982831114785818E-3</v>
      </c>
      <c r="BK2" s="1365">
        <v>3.4397314193193479E-5</v>
      </c>
      <c r="BL2" s="1365">
        <v>8.5128991253745139E-4</v>
      </c>
      <c r="BM2" s="1365">
        <v>6.1679308496782022E-3</v>
      </c>
      <c r="BN2" s="1365"/>
      <c r="BO2" s="1365"/>
      <c r="BP2" s="1365"/>
      <c r="BQ2" s="1365"/>
      <c r="BR2" s="1365"/>
      <c r="BS2" s="1365"/>
      <c r="BT2" s="1365"/>
      <c r="BU2" s="1365"/>
      <c r="BV2" s="1365">
        <v>0.56550155928964574</v>
      </c>
      <c r="BW2" s="1365">
        <v>3.350294149138483E-3</v>
      </c>
      <c r="BX2" s="1365">
        <v>4.6676387996433472E-4</v>
      </c>
      <c r="BY2" s="1365">
        <v>4.0561186855554848E-2</v>
      </c>
      <c r="BZ2" s="1365">
        <v>1.8947657291810464E-2</v>
      </c>
      <c r="CA2" s="1365">
        <v>8.96807501477981E-3</v>
      </c>
      <c r="CB2" s="1365">
        <v>0.43756294484723579</v>
      </c>
      <c r="CC2" s="1365">
        <v>5.5644597975224225E-2</v>
      </c>
      <c r="CD2" s="1365"/>
      <c r="CE2" s="1365"/>
      <c r="CF2" s="1365"/>
      <c r="CG2" s="1365"/>
      <c r="CH2" s="1365"/>
      <c r="CI2" s="1365"/>
      <c r="CJ2" s="1365"/>
      <c r="CK2" s="1365"/>
    </row>
    <row r="3" spans="1:89" x14ac:dyDescent="0.2">
      <c r="A3" s="1365">
        <v>1914</v>
      </c>
      <c r="B3" s="1365">
        <v>0.99618858098983765</v>
      </c>
      <c r="C3" s="1365">
        <v>6.6819278104948213E-2</v>
      </c>
      <c r="D3" s="1365">
        <v>3.8122716675111724E-2</v>
      </c>
      <c r="E3" s="1365">
        <v>9.3632140047874901E-2</v>
      </c>
      <c r="F3" s="1365">
        <v>7.7703241157530994E-2</v>
      </c>
      <c r="G3" s="1365">
        <v>1.4247018242757363E-2</v>
      </c>
      <c r="H3" s="1365">
        <v>0.53165794878502726</v>
      </c>
      <c r="I3" s="1365">
        <v>0.17400626910653669</v>
      </c>
      <c r="J3" s="1365"/>
      <c r="K3" s="1365"/>
      <c r="L3" s="1365"/>
      <c r="M3" s="1365"/>
      <c r="N3" s="1365"/>
      <c r="O3" s="1365"/>
      <c r="P3" s="1365"/>
      <c r="Q3" s="1365"/>
      <c r="R3" s="1365">
        <v>0.43645783175810671</v>
      </c>
      <c r="S3" s="1365">
        <v>6.3478314199700805E-2</v>
      </c>
      <c r="T3" s="1365">
        <v>4.0307492268111707E-2</v>
      </c>
      <c r="U3" s="1365">
        <v>5.0218976493490587E-2</v>
      </c>
      <c r="V3" s="1365">
        <v>5.7606982634583762E-2</v>
      </c>
      <c r="W3" s="1365">
        <v>5.2500096623650299E-3</v>
      </c>
      <c r="X3" s="1365">
        <v>0.10140335526344581</v>
      </c>
      <c r="Y3" s="1365">
        <v>0.11819270123640906</v>
      </c>
      <c r="Z3" s="1365">
        <v>0.33447777251797534</v>
      </c>
      <c r="AA3" s="1365">
        <v>6.3478314199700805E-2</v>
      </c>
      <c r="AB3" s="1365">
        <v>3.156829739098449E-2</v>
      </c>
      <c r="AC3" s="1365">
        <v>3.6586618875663383E-2</v>
      </c>
      <c r="AD3" s="1365">
        <v>5.1763227369987633E-2</v>
      </c>
      <c r="AE3" s="1365">
        <v>3.2342645157011646E-3</v>
      </c>
      <c r="AF3" s="1365">
        <v>4.2829152604352244E-2</v>
      </c>
      <c r="AG3" s="1365">
        <v>0.10501789756158562</v>
      </c>
      <c r="AH3" s="1365">
        <v>0.20822365284667338</v>
      </c>
      <c r="AI3" s="1365">
        <v>6.3478314199700805E-2</v>
      </c>
      <c r="AJ3" s="1365">
        <v>2.2062870942008574E-2</v>
      </c>
      <c r="AK3" s="1365">
        <v>1.7842860967524098E-2</v>
      </c>
      <c r="AL3" s="1365">
        <v>2.9884773771298966E-2</v>
      </c>
      <c r="AM3" s="1365">
        <v>9.6449621617770618E-4</v>
      </c>
      <c r="AN3" s="1365">
        <v>1.7043789254440615E-2</v>
      </c>
      <c r="AO3" s="1365">
        <v>5.6946547495522623E-2</v>
      </c>
      <c r="AP3" s="1365">
        <v>0.17805129298683428</v>
      </c>
      <c r="AQ3" s="1365">
        <v>6.3478314199700805E-2</v>
      </c>
      <c r="AR3" s="1365">
        <v>1.8760627111231633E-2</v>
      </c>
      <c r="AS3" s="1365">
        <v>1.3230037572922322E-2</v>
      </c>
      <c r="AT3" s="1365">
        <v>2.3868430650224041E-2</v>
      </c>
      <c r="AU3" s="1365">
        <v>6.3564299885650061E-4</v>
      </c>
      <c r="AV3" s="1365">
        <v>1.2842832334985697E-2</v>
      </c>
      <c r="AW3" s="1365">
        <v>4.5235408118913287E-2</v>
      </c>
      <c r="AX3" s="1365">
        <v>9.3191150141142709E-2</v>
      </c>
      <c r="AY3" s="1365">
        <v>3.7360973826988324E-2</v>
      </c>
      <c r="AZ3" s="1365">
        <v>1.0806074258047282E-2</v>
      </c>
      <c r="BA3" s="1365">
        <v>5.6823081393494838E-3</v>
      </c>
      <c r="BB3" s="1365">
        <v>1.2153104727703526E-2</v>
      </c>
      <c r="BC3" s="1365">
        <v>2.1873009313656854E-4</v>
      </c>
      <c r="BD3" s="1365">
        <v>4.8735577982814936E-3</v>
      </c>
      <c r="BE3" s="1365">
        <v>2.2096401297636035E-2</v>
      </c>
      <c r="BF3" s="1365">
        <v>3.4447933427751168E-2</v>
      </c>
      <c r="BG3" s="1365">
        <v>1.9145820840522913E-2</v>
      </c>
      <c r="BH3" s="1365">
        <v>3.309386982843636E-3</v>
      </c>
      <c r="BI3" s="1365">
        <v>1.3351035886622351E-3</v>
      </c>
      <c r="BJ3" s="1365">
        <v>3.6015743815809957E-3</v>
      </c>
      <c r="BK3" s="1365">
        <v>3.4578939025254703E-5</v>
      </c>
      <c r="BL3" s="1365">
        <v>8.0668352618434771E-4</v>
      </c>
      <c r="BM3" s="1365">
        <v>6.2147851689317926E-3</v>
      </c>
      <c r="BN3" s="1365"/>
      <c r="BO3" s="1365"/>
      <c r="BP3" s="1365"/>
      <c r="BQ3" s="1365"/>
      <c r="BR3" s="1365"/>
      <c r="BS3" s="1365"/>
      <c r="BT3" s="1365"/>
      <c r="BU3" s="1365"/>
      <c r="BV3" s="1365">
        <v>0.55973074923173094</v>
      </c>
      <c r="BW3" s="1365">
        <v>3.3409639052474072E-3</v>
      </c>
      <c r="BX3" s="1365">
        <v>-2.1847755929999785E-3</v>
      </c>
      <c r="BY3" s="1365">
        <v>4.3413163554384321E-2</v>
      </c>
      <c r="BZ3" s="1365">
        <v>2.0096258522947233E-2</v>
      </c>
      <c r="CA3" s="1365">
        <v>8.9970085803923322E-3</v>
      </c>
      <c r="CB3" s="1365">
        <v>0.42982858626993081</v>
      </c>
      <c r="CC3" s="1365">
        <v>5.623957512177824E-2</v>
      </c>
      <c r="CD3" s="1365"/>
      <c r="CE3" s="1365"/>
      <c r="CF3" s="1365"/>
      <c r="CG3" s="1365"/>
      <c r="CH3" s="1365"/>
      <c r="CI3" s="1365"/>
      <c r="CJ3" s="1365"/>
      <c r="CK3" s="1365"/>
    </row>
    <row r="4" spans="1:89" x14ac:dyDescent="0.2">
      <c r="A4" s="1365">
        <v>1915</v>
      </c>
      <c r="B4" s="1365">
        <v>0.99668997526168823</v>
      </c>
      <c r="C4" s="1365">
        <v>6.7319059436615147E-2</v>
      </c>
      <c r="D4" s="1365">
        <v>3.9669848868240376E-2</v>
      </c>
      <c r="E4" s="1365">
        <v>9.4415250267827849E-2</v>
      </c>
      <c r="F4" s="1365">
        <v>7.5978841365536662E-2</v>
      </c>
      <c r="G4" s="1365">
        <v>1.4438683486454778E-2</v>
      </c>
      <c r="H4" s="1365">
        <v>0.53575831957274878</v>
      </c>
      <c r="I4" s="1365">
        <v>0.1691099107126984</v>
      </c>
      <c r="J4" s="1365"/>
      <c r="K4" s="1365"/>
      <c r="L4" s="1365"/>
      <c r="M4" s="1365"/>
      <c r="N4" s="1365"/>
      <c r="O4" s="1365"/>
      <c r="P4" s="1365"/>
      <c r="Q4" s="1365"/>
      <c r="R4" s="1365">
        <v>0.42978442315476389</v>
      </c>
      <c r="S4" s="1365">
        <v>6.3953106464784387E-2</v>
      </c>
      <c r="T4" s="1365">
        <v>3.9787518948661081E-2</v>
      </c>
      <c r="U4" s="1365">
        <v>5.0404178937778314E-2</v>
      </c>
      <c r="V4" s="1365">
        <v>5.5953022527038543E-2</v>
      </c>
      <c r="W4" s="1365">
        <v>5.2952207055700492E-3</v>
      </c>
      <c r="X4" s="1365">
        <v>0.10058585537780027</v>
      </c>
      <c r="Y4" s="1365">
        <v>0.11380552019313125</v>
      </c>
      <c r="Z4" s="1365">
        <v>0.32742655258979392</v>
      </c>
      <c r="AA4" s="1365">
        <v>6.3953106464784387E-2</v>
      </c>
      <c r="AB4" s="1365">
        <v>3.0928025226113359E-2</v>
      </c>
      <c r="AC4" s="1365">
        <v>3.6583815668616196E-2</v>
      </c>
      <c r="AD4" s="1365">
        <v>5.0081430548187048E-2</v>
      </c>
      <c r="AE4" s="1365">
        <v>3.2610562137849832E-3</v>
      </c>
      <c r="AF4" s="1365">
        <v>4.199548786954118E-2</v>
      </c>
      <c r="AG4" s="1365">
        <v>0.10062363059876678</v>
      </c>
      <c r="AH4" s="1365">
        <v>0.20212699242183682</v>
      </c>
      <c r="AI4" s="1365">
        <v>6.3953106464784387E-2</v>
      </c>
      <c r="AJ4" s="1365">
        <v>2.1135578610611275E-2</v>
      </c>
      <c r="AK4" s="1365">
        <v>1.7592048552270104E-2</v>
      </c>
      <c r="AL4" s="1365">
        <v>2.8505906803792912E-2</v>
      </c>
      <c r="AM4" s="1365">
        <v>9.6107210695200291E-4</v>
      </c>
      <c r="AN4" s="1365">
        <v>1.6398693206375579E-2</v>
      </c>
      <c r="AO4" s="1365">
        <v>5.3580586677050547E-2</v>
      </c>
      <c r="AP4" s="1365">
        <v>0.17310492047334597</v>
      </c>
      <c r="AQ4" s="1365">
        <v>6.3953106464784387E-2</v>
      </c>
      <c r="AR4" s="1365">
        <v>1.7924707497628721E-2</v>
      </c>
      <c r="AS4" s="1365">
        <v>1.3020447188092149E-2</v>
      </c>
      <c r="AT4" s="1365">
        <v>2.272188301058959E-2</v>
      </c>
      <c r="AU4" s="1365">
        <v>6.3188804195326545E-4</v>
      </c>
      <c r="AV4" s="1365">
        <v>1.2373517185721491E-2</v>
      </c>
      <c r="AW4" s="1365">
        <v>4.2479371084576369E-2</v>
      </c>
      <c r="AX4" s="1365">
        <v>9.6460625190106619E-2</v>
      </c>
      <c r="AY4" s="1365">
        <v>3.7640418888072319E-2</v>
      </c>
      <c r="AZ4" s="1365">
        <v>1.1317778384358943E-2</v>
      </c>
      <c r="BA4" s="1365">
        <v>6.1357183980532588E-3</v>
      </c>
      <c r="BB4" s="1365">
        <v>1.2583413833480602E-2</v>
      </c>
      <c r="BC4" s="1365">
        <v>2.3579902306228968E-4</v>
      </c>
      <c r="BD4" s="1365">
        <v>5.4386220171310038E-3</v>
      </c>
      <c r="BE4" s="1365">
        <v>2.3108874645948192E-2</v>
      </c>
      <c r="BF4" s="1365">
        <v>4.2688311611662116E-2</v>
      </c>
      <c r="BG4" s="1365">
        <v>1.8950982306239178E-2</v>
      </c>
      <c r="BH4" s="1365">
        <v>5.0686425343442944E-3</v>
      </c>
      <c r="BI4" s="1365">
        <v>2.2093365150448298E-3</v>
      </c>
      <c r="BJ4" s="1365">
        <v>5.1411900716010258E-3</v>
      </c>
      <c r="BK4" s="1365">
        <v>5.3747896868932635E-5</v>
      </c>
      <c r="BL4" s="1365">
        <v>1.5387195406331364E-3</v>
      </c>
      <c r="BM4" s="1365">
        <v>9.725692746930711E-3</v>
      </c>
      <c r="BN4" s="1365"/>
      <c r="BO4" s="1365"/>
      <c r="BP4" s="1365"/>
      <c r="BQ4" s="1365"/>
      <c r="BR4" s="1365"/>
      <c r="BS4" s="1365"/>
      <c r="BT4" s="1365"/>
      <c r="BU4" s="1365"/>
      <c r="BV4" s="1365">
        <v>0.56690555210692439</v>
      </c>
      <c r="BW4" s="1365">
        <v>3.3659529718307601E-3</v>
      </c>
      <c r="BX4" s="1365">
        <v>-1.1767008042070943E-4</v>
      </c>
      <c r="BY4" s="1365">
        <v>4.4011071330049542E-2</v>
      </c>
      <c r="BZ4" s="1365">
        <v>2.0025818838498119E-2</v>
      </c>
      <c r="CA4" s="1365">
        <v>9.1434627808847299E-3</v>
      </c>
      <c r="CB4" s="1365">
        <v>0.43476941665927538</v>
      </c>
      <c r="CC4" s="1365">
        <v>5.5707438055240255E-2</v>
      </c>
      <c r="CD4" s="1365"/>
      <c r="CE4" s="1365"/>
      <c r="CF4" s="1365"/>
      <c r="CG4" s="1365"/>
      <c r="CH4" s="1365"/>
      <c r="CI4" s="1365"/>
      <c r="CJ4" s="1365"/>
      <c r="CK4" s="1365"/>
    </row>
    <row r="5" spans="1:89" x14ac:dyDescent="0.2">
      <c r="A5" s="1365">
        <v>1916</v>
      </c>
      <c r="B5" s="1365">
        <v>0.99437904357910156</v>
      </c>
      <c r="C5" s="1365">
        <v>9.6127549886747224E-2</v>
      </c>
      <c r="D5" s="1365">
        <v>3.5833952422620406E-2</v>
      </c>
      <c r="E5" s="1365">
        <v>8.49865296400861E-2</v>
      </c>
      <c r="F5" s="1365">
        <v>6.7854133450263171E-2</v>
      </c>
      <c r="G5" s="1365">
        <v>1.361937849528971E-2</v>
      </c>
      <c r="H5" s="1365">
        <v>0.53962530748298343</v>
      </c>
      <c r="I5" s="1365">
        <v>0.15633219474863677</v>
      </c>
      <c r="J5" s="1365"/>
      <c r="K5" s="1365"/>
      <c r="L5" s="1365"/>
      <c r="M5" s="1365"/>
      <c r="N5" s="1365"/>
      <c r="O5" s="1365"/>
      <c r="P5" s="1365"/>
      <c r="Q5" s="1365"/>
      <c r="R5" s="1365">
        <v>0.44337610748200257</v>
      </c>
      <c r="S5" s="1365">
        <v>8.436224346396809E-2</v>
      </c>
      <c r="T5" s="1365">
        <v>3.7646951640675629E-2</v>
      </c>
      <c r="U5" s="1365">
        <v>4.8568587581471992E-2</v>
      </c>
      <c r="V5" s="1365">
        <v>5.0545087363100739E-2</v>
      </c>
      <c r="W5" s="1365">
        <v>5.0149824189154842E-3</v>
      </c>
      <c r="X5" s="1365">
        <v>0.11034194956959309</v>
      </c>
      <c r="Y5" s="1365">
        <v>0.10689630544427753</v>
      </c>
      <c r="Z5" s="1365">
        <v>0.34601224405881603</v>
      </c>
      <c r="AA5" s="1365">
        <v>8.923881376967488E-2</v>
      </c>
      <c r="AB5" s="1365">
        <v>2.9540206306410872E-2</v>
      </c>
      <c r="AC5" s="1365">
        <v>3.5905166263231543E-2</v>
      </c>
      <c r="AD5" s="1365">
        <v>4.554269501867058E-2</v>
      </c>
      <c r="AE5" s="1365">
        <v>3.0513154346865638E-3</v>
      </c>
      <c r="AF5" s="1365">
        <v>4.7428864514552124E-2</v>
      </c>
      <c r="AG5" s="1365">
        <v>9.530518275158946E-2</v>
      </c>
      <c r="AH5" s="1365">
        <v>0.21237868540547086</v>
      </c>
      <c r="AI5" s="1365">
        <v>7.4687534156803931E-2</v>
      </c>
      <c r="AJ5" s="1365">
        <v>2.0805366847681989E-2</v>
      </c>
      <c r="AK5" s="1365">
        <v>1.8117473593088969E-2</v>
      </c>
      <c r="AL5" s="1365">
        <v>2.6554071599714308E-2</v>
      </c>
      <c r="AM5" s="1365">
        <v>9.1680208369489301E-4</v>
      </c>
      <c r="AN5" s="1365">
        <v>1.895779392056578E-2</v>
      </c>
      <c r="AO5" s="1365">
        <v>5.233964320392101E-2</v>
      </c>
      <c r="AP5" s="1365">
        <v>0.17890225535785173</v>
      </c>
      <c r="AQ5" s="1365">
        <v>6.8878130391581402E-2</v>
      </c>
      <c r="AR5" s="1365">
        <v>1.7875729160669471E-2</v>
      </c>
      <c r="AS5" s="1365">
        <v>1.360811678770826E-2</v>
      </c>
      <c r="AT5" s="1365">
        <v>2.141658417940798E-2</v>
      </c>
      <c r="AU5" s="1365">
        <v>6.0911275296875503E-4</v>
      </c>
      <c r="AV5" s="1365">
        <v>1.4434756852745485E-2</v>
      </c>
      <c r="AW5" s="1365">
        <v>4.2079825232770415E-2</v>
      </c>
      <c r="AX5" s="1365">
        <v>0.1129067696993004</v>
      </c>
      <c r="AY5" s="1365">
        <v>5.374824417783286E-2</v>
      </c>
      <c r="AZ5" s="1365">
        <v>1.1322994059711518E-2</v>
      </c>
      <c r="BA5" s="1365">
        <v>6.5145257075886641E-3</v>
      </c>
      <c r="BB5" s="1365">
        <v>1.1895654203652763E-2</v>
      </c>
      <c r="BC5" s="1365">
        <v>2.2680605563319057E-4</v>
      </c>
      <c r="BD5" s="1365">
        <v>6.2457616538124988E-3</v>
      </c>
      <c r="BE5" s="1365">
        <v>2.2952783841068872E-2</v>
      </c>
      <c r="BF5" s="1365">
        <v>4.9042627238663879E-2</v>
      </c>
      <c r="BG5" s="1365">
        <v>2.657815488820443E-2</v>
      </c>
      <c r="BH5" s="1365">
        <v>4.8204945732246264E-3</v>
      </c>
      <c r="BI5" s="1365">
        <v>2.249953342885675E-3</v>
      </c>
      <c r="BJ5" s="1365">
        <v>4.6309563815154419E-3</v>
      </c>
      <c r="BK5" s="1365">
        <v>4.912802839204255E-5</v>
      </c>
      <c r="BL5" s="1365">
        <v>1.6289184750929212E-3</v>
      </c>
      <c r="BM5" s="1365">
        <v>9.085021549348744E-3</v>
      </c>
      <c r="BN5" s="1365"/>
      <c r="BO5" s="1365"/>
      <c r="BP5" s="1365"/>
      <c r="BQ5" s="1365"/>
      <c r="BR5" s="1365"/>
      <c r="BS5" s="1365"/>
      <c r="BT5" s="1365"/>
      <c r="BU5" s="1365"/>
      <c r="BV5" s="1365">
        <v>0.55100293609709894</v>
      </c>
      <c r="BW5" s="1365">
        <v>1.1765306422779134E-2</v>
      </c>
      <c r="BX5" s="1365">
        <v>-1.8129992180552224E-3</v>
      </c>
      <c r="BY5" s="1365">
        <v>3.6417942058614108E-2</v>
      </c>
      <c r="BZ5" s="1365">
        <v>1.7309046087162432E-2</v>
      </c>
      <c r="CA5" s="1365">
        <v>8.6043960763742267E-3</v>
      </c>
      <c r="CB5" s="1365">
        <v>0.42888610079595491</v>
      </c>
      <c r="CC5" s="1365">
        <v>4.9833146421794691E-2</v>
      </c>
      <c r="CD5" s="1365"/>
      <c r="CE5" s="1365"/>
      <c r="CF5" s="1365"/>
      <c r="CG5" s="1365"/>
      <c r="CH5" s="1365"/>
      <c r="CI5" s="1365"/>
      <c r="CJ5" s="1365"/>
      <c r="CK5" s="1365"/>
    </row>
    <row r="6" spans="1:89" x14ac:dyDescent="0.2">
      <c r="A6" s="1365">
        <v>1917</v>
      </c>
      <c r="B6" s="1365">
        <v>0.9929649829864502</v>
      </c>
      <c r="C6" s="1365">
        <v>0.10781716031172901</v>
      </c>
      <c r="D6" s="1365">
        <v>3.2516384227404493E-2</v>
      </c>
      <c r="E6" s="1365">
        <v>7.7060367908012087E-2</v>
      </c>
      <c r="F6" s="1365">
        <v>6.9155804423490549E-2</v>
      </c>
      <c r="G6" s="1365">
        <v>1.2987384482867445E-2</v>
      </c>
      <c r="H6" s="1365">
        <v>0.5306827767921195</v>
      </c>
      <c r="I6" s="1365">
        <v>0.16274506042246684</v>
      </c>
      <c r="J6" s="1365"/>
      <c r="K6" s="1365"/>
      <c r="L6" s="1365"/>
      <c r="M6" s="1365"/>
      <c r="N6" s="1365"/>
      <c r="O6" s="1365"/>
      <c r="P6" s="1365"/>
      <c r="Q6" s="1365"/>
      <c r="R6" s="1365">
        <v>0.44719067068290069</v>
      </c>
      <c r="S6" s="1365">
        <v>9.7365099696676116E-2</v>
      </c>
      <c r="T6" s="1365">
        <v>3.6429673419384939E-2</v>
      </c>
      <c r="U6" s="1365">
        <v>4.6435056613151296E-2</v>
      </c>
      <c r="V6" s="1365">
        <v>5.0941160845996772E-2</v>
      </c>
      <c r="W6" s="1365">
        <v>4.5878255464148008E-3</v>
      </c>
      <c r="X6" s="1365">
        <v>0.10187333525460401</v>
      </c>
      <c r="Y6" s="1365">
        <v>0.10955851930667281</v>
      </c>
      <c r="Z6" s="1365">
        <v>0.35367593993588853</v>
      </c>
      <c r="AA6" s="1365">
        <v>0.10242630229614255</v>
      </c>
      <c r="AB6" s="1365">
        <v>2.8540406788867566E-2</v>
      </c>
      <c r="AC6" s="1365">
        <v>3.4720060505421313E-2</v>
      </c>
      <c r="AD6" s="1365">
        <v>4.5602226100014194E-2</v>
      </c>
      <c r="AE6" s="1365">
        <v>2.7870975941432933E-3</v>
      </c>
      <c r="AF6" s="1365">
        <v>4.2717827780887514E-2</v>
      </c>
      <c r="AG6" s="1365">
        <v>9.6882018870412062E-2</v>
      </c>
      <c r="AH6" s="1365">
        <v>0.21053432418476239</v>
      </c>
      <c r="AI6" s="1365">
        <v>9.3388281997407008E-2</v>
      </c>
      <c r="AJ6" s="1365">
        <v>2.3936169212098787E-2</v>
      </c>
      <c r="AK6" s="1365">
        <v>1.409371134822659E-2</v>
      </c>
      <c r="AL6" s="1365">
        <v>1.9607187522929431E-2</v>
      </c>
      <c r="AM6" s="1365">
        <v>9.5299720863187363E-4</v>
      </c>
      <c r="AN6" s="1365">
        <v>2.3535722751530097E-2</v>
      </c>
      <c r="AO6" s="1365">
        <v>3.5020254143938605E-2</v>
      </c>
      <c r="AP6" s="1365">
        <v>0.17185835325379559</v>
      </c>
      <c r="AQ6" s="1365">
        <v>8.5204238350228265E-2</v>
      </c>
      <c r="AR6" s="1365">
        <v>2.0512186307897029E-2</v>
      </c>
      <c r="AS6" s="1365">
        <v>9.8593758115698357E-3</v>
      </c>
      <c r="AT6" s="1365">
        <v>1.3943998101468119E-2</v>
      </c>
      <c r="AU6" s="1365">
        <v>6.4420160295390551E-4</v>
      </c>
      <c r="AV6" s="1365">
        <v>1.7981601258264184E-2</v>
      </c>
      <c r="AW6" s="1365">
        <v>2.3712751821414215E-2</v>
      </c>
      <c r="AX6" s="1365">
        <v>0.1012175612394003</v>
      </c>
      <c r="AY6" s="1365">
        <v>5.8343209603121712E-2</v>
      </c>
      <c r="AZ6" s="1365">
        <v>1.2928004813805835E-2</v>
      </c>
      <c r="BA6" s="1365">
        <v>3.9547289209892157E-3</v>
      </c>
      <c r="BB6" s="1365">
        <v>6.7928996914681959E-3</v>
      </c>
      <c r="BC6" s="1365">
        <v>2.5304520917957061E-4</v>
      </c>
      <c r="BD6" s="1365">
        <v>8.193104299968515E-3</v>
      </c>
      <c r="BE6" s="1365">
        <v>1.0752568700867262E-2</v>
      </c>
      <c r="BF6" s="1365">
        <v>3.900347206284141E-2</v>
      </c>
      <c r="BG6" s="1365">
        <v>2.4032153612225444E-2</v>
      </c>
      <c r="BH6" s="1365">
        <v>5.6182214482201603E-3</v>
      </c>
      <c r="BI6" s="1365">
        <v>1.0381119069666587E-3</v>
      </c>
      <c r="BJ6" s="1365">
        <v>2.4521172663420545E-3</v>
      </c>
      <c r="BK6" s="1365">
        <v>4.9744618470513643E-5</v>
      </c>
      <c r="BL6" s="1365">
        <v>1.8122706772068968E-3</v>
      </c>
      <c r="BM6" s="1365">
        <v>4.0008525334096767E-3</v>
      </c>
      <c r="BN6" s="1365"/>
      <c r="BO6" s="1365"/>
      <c r="BP6" s="1365"/>
      <c r="BQ6" s="1365"/>
      <c r="BR6" s="1365"/>
      <c r="BS6" s="1365"/>
      <c r="BT6" s="1365"/>
      <c r="BU6" s="1365"/>
      <c r="BV6" s="1365">
        <v>0.54577431230354945</v>
      </c>
      <c r="BW6" s="1365">
        <v>1.0452060615052897E-2</v>
      </c>
      <c r="BX6" s="1365">
        <v>-3.9132891919804492E-3</v>
      </c>
      <c r="BY6" s="1365">
        <v>3.0625311294860791E-2</v>
      </c>
      <c r="BZ6" s="1365">
        <v>1.8214643577493778E-2</v>
      </c>
      <c r="CA6" s="1365">
        <v>8.3995589364526425E-3</v>
      </c>
      <c r="CB6" s="1365">
        <v>0.42842296292910936</v>
      </c>
      <c r="CC6" s="1365">
        <v>5.3573019724200178E-2</v>
      </c>
      <c r="CD6" s="1365"/>
      <c r="CE6" s="1365"/>
      <c r="CF6" s="1365"/>
      <c r="CG6" s="1365"/>
      <c r="CH6" s="1365"/>
      <c r="CI6" s="1365"/>
      <c r="CJ6" s="1365"/>
      <c r="CK6" s="1365"/>
    </row>
    <row r="7" spans="1:89" x14ac:dyDescent="0.2">
      <c r="A7" s="1365">
        <v>1918</v>
      </c>
      <c r="B7" s="1365">
        <v>0.99159657955169678</v>
      </c>
      <c r="C7" s="1365">
        <v>0.11043838812534611</v>
      </c>
      <c r="D7" s="1365">
        <v>3.026049714851848E-2</v>
      </c>
      <c r="E7" s="1365">
        <v>6.9848514521099581E-2</v>
      </c>
      <c r="F7" s="1365">
        <v>6.3091997565175695E-2</v>
      </c>
      <c r="G7" s="1365">
        <v>1.2906506882727162E-2</v>
      </c>
      <c r="H7" s="1365">
        <v>0.55588432122846854</v>
      </c>
      <c r="I7" s="1365">
        <v>0.14916634391721975</v>
      </c>
      <c r="J7" s="1365"/>
      <c r="K7" s="1365"/>
      <c r="L7" s="1365"/>
      <c r="M7" s="1365"/>
      <c r="N7" s="1365"/>
      <c r="O7" s="1365"/>
      <c r="P7" s="1365"/>
      <c r="Q7" s="1365"/>
      <c r="R7" s="1365">
        <v>0.43516374464585811</v>
      </c>
      <c r="S7" s="1365">
        <v>0.10322005405195556</v>
      </c>
      <c r="T7" s="1365">
        <v>3.7163208563551799E-2</v>
      </c>
      <c r="U7" s="1365">
        <v>4.1948941546805639E-2</v>
      </c>
      <c r="V7" s="1365">
        <v>4.6268456979342974E-2</v>
      </c>
      <c r="W7" s="1365">
        <v>4.3584569367467983E-3</v>
      </c>
      <c r="X7" s="1365">
        <v>0.10242777794485676</v>
      </c>
      <c r="Y7" s="1365">
        <v>9.9776848622598557E-2</v>
      </c>
      <c r="Z7" s="1365">
        <v>0.34046143703374404</v>
      </c>
      <c r="AA7" s="1365">
        <v>9.834212778653767E-2</v>
      </c>
      <c r="AB7" s="1365">
        <v>3.2910834191478458E-2</v>
      </c>
      <c r="AC7" s="1365">
        <v>3.0096599241489115E-2</v>
      </c>
      <c r="AD7" s="1365">
        <v>3.8534469481981505E-2</v>
      </c>
      <c r="AE7" s="1365">
        <v>2.866425411315232E-3</v>
      </c>
      <c r="AF7" s="1365">
        <v>5.7671872511274723E-2</v>
      </c>
      <c r="AG7" s="1365">
        <v>8.0039108409667312E-2</v>
      </c>
      <c r="AH7" s="1365">
        <v>0.19472396844534504</v>
      </c>
      <c r="AI7" s="1365">
        <v>8.0215681107049464E-2</v>
      </c>
      <c r="AJ7" s="1365">
        <v>2.2400308582362218E-2</v>
      </c>
      <c r="AK7" s="1365">
        <v>1.2526717887566166E-2</v>
      </c>
      <c r="AL7" s="1365">
        <v>1.8938678086621245E-2</v>
      </c>
      <c r="AM7" s="1365">
        <v>9.0640499176285357E-4</v>
      </c>
      <c r="AN7" s="1365">
        <v>2.4877462936133927E-2</v>
      </c>
      <c r="AO7" s="1365">
        <v>3.4858714853849192E-2</v>
      </c>
      <c r="AP7" s="1365">
        <v>0.1528720016086301</v>
      </c>
      <c r="AQ7" s="1365">
        <v>6.8683178331415351E-2</v>
      </c>
      <c r="AR7" s="1365">
        <v>1.8348436380644519E-2</v>
      </c>
      <c r="AS7" s="1365">
        <v>8.3074956856669796E-3</v>
      </c>
      <c r="AT7" s="1365">
        <v>1.3631647470776749E-2</v>
      </c>
      <c r="AU7" s="1365">
        <v>6.1455357464923097E-4</v>
      </c>
      <c r="AV7" s="1365">
        <v>1.9217619446635657E-2</v>
      </c>
      <c r="AW7" s="1365">
        <v>2.406907071884164E-2</v>
      </c>
      <c r="AX7" s="1365">
        <v>8.3059208857878486E-2</v>
      </c>
      <c r="AY7" s="1365">
        <v>4.2114200169128084E-2</v>
      </c>
      <c r="AZ7" s="1365">
        <v>1.1052253255318544E-2</v>
      </c>
      <c r="BA7" s="1365">
        <v>3.0216402726042308E-3</v>
      </c>
      <c r="BB7" s="1365">
        <v>6.8068668556834529E-3</v>
      </c>
      <c r="BC7" s="1365">
        <v>2.3491305205583396E-4</v>
      </c>
      <c r="BD7" s="1365">
        <v>8.4621878102100045E-3</v>
      </c>
      <c r="BE7" s="1365">
        <v>1.1367147442878334E-2</v>
      </c>
      <c r="BF7" s="1365">
        <v>2.8574230137329227E-2</v>
      </c>
      <c r="BG7" s="1365">
        <v>1.4407196219632048E-2</v>
      </c>
      <c r="BH7" s="1365">
        <v>4.5310143505937458E-3</v>
      </c>
      <c r="BI7" s="1365">
        <v>7.2867659070329047E-4</v>
      </c>
      <c r="BJ7" s="1365">
        <v>2.6316025058214132E-3</v>
      </c>
      <c r="BK7" s="1365">
        <v>4.0909907239239013E-5</v>
      </c>
      <c r="BL7" s="1365">
        <v>1.613298386875678E-3</v>
      </c>
      <c r="BM7" s="1365">
        <v>4.6215321764638108E-3</v>
      </c>
      <c r="BN7" s="1365"/>
      <c r="BO7" s="1365"/>
      <c r="BP7" s="1365"/>
      <c r="BQ7" s="1365"/>
      <c r="BR7" s="1365"/>
      <c r="BS7" s="1365"/>
      <c r="BT7" s="1365"/>
      <c r="BU7" s="1365"/>
      <c r="BV7" s="1365">
        <v>0.55643283490583872</v>
      </c>
      <c r="BW7" s="1365">
        <v>7.2183340733905504E-3</v>
      </c>
      <c r="BX7" s="1365">
        <v>-6.9027114150333156E-3</v>
      </c>
      <c r="BY7" s="1365">
        <v>2.7899572974293945E-2</v>
      </c>
      <c r="BZ7" s="1365">
        <v>1.6823540585832721E-2</v>
      </c>
      <c r="CA7" s="1365">
        <v>8.5480499459803638E-3</v>
      </c>
      <c r="CB7" s="1365">
        <v>0.45312045581462101</v>
      </c>
      <c r="CC7" s="1365">
        <v>4.9725582763611859E-2</v>
      </c>
      <c r="CD7" s="1365"/>
      <c r="CE7" s="1365"/>
      <c r="CF7" s="1365"/>
      <c r="CG7" s="1365"/>
      <c r="CH7" s="1365"/>
      <c r="CI7" s="1365"/>
      <c r="CJ7" s="1365"/>
      <c r="CK7" s="1365"/>
    </row>
    <row r="8" spans="1:89" x14ac:dyDescent="0.2">
      <c r="A8" s="1365">
        <v>1919</v>
      </c>
      <c r="B8" s="1365">
        <v>0.99081939458847046</v>
      </c>
      <c r="C8" s="1365">
        <v>0.11696076362704334</v>
      </c>
      <c r="D8" s="1365">
        <v>3.3877119581676524E-2</v>
      </c>
      <c r="E8" s="1365">
        <v>6.7632012462192193E-2</v>
      </c>
      <c r="F8" s="1365">
        <v>6.3787889936117115E-2</v>
      </c>
      <c r="G8" s="1365">
        <v>1.3136037580943935E-2</v>
      </c>
      <c r="H8" s="1365">
        <v>0.54164576414488752</v>
      </c>
      <c r="I8" s="1365">
        <v>0.15377976573829361</v>
      </c>
      <c r="J8" s="1365"/>
      <c r="K8" s="1365"/>
      <c r="L8" s="1365"/>
      <c r="M8" s="1365"/>
      <c r="N8" s="1365"/>
      <c r="O8" s="1365"/>
      <c r="P8" s="1365"/>
      <c r="Q8" s="1365"/>
      <c r="R8" s="1365">
        <v>0.45362343142842537</v>
      </c>
      <c r="S8" s="1365">
        <v>0.1101879274918412</v>
      </c>
      <c r="T8" s="1365">
        <v>4.3107375445870823E-2</v>
      </c>
      <c r="U8" s="1365">
        <v>4.0608822238347907E-2</v>
      </c>
      <c r="V8" s="1365">
        <v>4.8642707793673245E-2</v>
      </c>
      <c r="W8" s="1365">
        <v>4.527476329179601E-3</v>
      </c>
      <c r="X8" s="1365">
        <v>9.8017405682245526E-2</v>
      </c>
      <c r="Y8" s="1365">
        <v>0.10853171644726706</v>
      </c>
      <c r="Z8" s="1365">
        <v>0.36476799827173823</v>
      </c>
      <c r="AA8" s="1365">
        <v>0.10482927769073555</v>
      </c>
      <c r="AB8" s="1365">
        <v>3.9787518661969251E-2</v>
      </c>
      <c r="AC8" s="1365">
        <v>2.9819857579009144E-2</v>
      </c>
      <c r="AD8" s="1365">
        <v>4.1446294667883965E-2</v>
      </c>
      <c r="AE8" s="1365">
        <v>3.0257491164036496E-3</v>
      </c>
      <c r="AF8" s="1365">
        <v>5.6087585308733361E-2</v>
      </c>
      <c r="AG8" s="1365">
        <v>8.9771715247003211E-2</v>
      </c>
      <c r="AH8" s="1365">
        <v>0.21382269771834261</v>
      </c>
      <c r="AI8" s="1365">
        <v>8.3554035288312067E-2</v>
      </c>
      <c r="AJ8" s="1365">
        <v>2.8111544197683799E-2</v>
      </c>
      <c r="AK8" s="1365">
        <v>1.2443260786712547E-2</v>
      </c>
      <c r="AL8" s="1365">
        <v>2.1679746514730494E-2</v>
      </c>
      <c r="AM8" s="1365">
        <v>9.6854945267556324E-4</v>
      </c>
      <c r="AN8" s="1365">
        <v>2.4360536920973626E-2</v>
      </c>
      <c r="AO8" s="1365">
        <v>4.2705024557254549E-2</v>
      </c>
      <c r="AP8" s="1365">
        <v>0.16680046800641088</v>
      </c>
      <c r="AQ8" s="1365">
        <v>6.9375588098511409E-2</v>
      </c>
      <c r="AR8" s="1365">
        <v>2.3140721590259095E-2</v>
      </c>
      <c r="AS8" s="1365">
        <v>8.6188757733475958E-3</v>
      </c>
      <c r="AT8" s="1365">
        <v>1.6162966352354931E-2</v>
      </c>
      <c r="AU8" s="1365">
        <v>6.3953011112041248E-4</v>
      </c>
      <c r="AV8" s="1365">
        <v>1.7836991919720345E-2</v>
      </c>
      <c r="AW8" s="1365">
        <v>3.10257941610971E-2</v>
      </c>
      <c r="AX8" s="1365">
        <v>8.8309749007608906E-2</v>
      </c>
      <c r="AY8" s="1365">
        <v>3.9897457628198615E-2</v>
      </c>
      <c r="AZ8" s="1365">
        <v>1.3348390007739436E-2</v>
      </c>
      <c r="BA8" s="1365">
        <v>3.3226478062079513E-3</v>
      </c>
      <c r="BB8" s="1365">
        <v>8.4474881311607259E-3</v>
      </c>
      <c r="BC8" s="1365">
        <v>2.3514988526683627E-4</v>
      </c>
      <c r="BD8" s="1365">
        <v>7.3888306847066845E-3</v>
      </c>
      <c r="BE8" s="1365">
        <v>1.5669784864328646E-2</v>
      </c>
      <c r="BF8" s="1365">
        <v>2.8699746701772624E-2</v>
      </c>
      <c r="BG8" s="1365">
        <v>1.2564655832303194E-2</v>
      </c>
      <c r="BH8" s="1365">
        <v>5.0357574660599928E-3</v>
      </c>
      <c r="BI8" s="1365">
        <v>7.8806303688165645E-4</v>
      </c>
      <c r="BJ8" s="1365">
        <v>3.105591849639966E-3</v>
      </c>
      <c r="BK8" s="1365">
        <v>3.885937221402594E-5</v>
      </c>
      <c r="BL8" s="1365">
        <v>1.3063687457654384E-3</v>
      </c>
      <c r="BM8" s="1365">
        <v>5.8604503989083522E-3</v>
      </c>
      <c r="BN8" s="1365"/>
      <c r="BO8" s="1365"/>
      <c r="BP8" s="1365"/>
      <c r="BQ8" s="1365"/>
      <c r="BR8" s="1365"/>
      <c r="BS8" s="1365"/>
      <c r="BT8" s="1365"/>
      <c r="BU8" s="1365"/>
      <c r="BV8" s="1365">
        <v>0.53719596316004514</v>
      </c>
      <c r="BW8" s="1365">
        <v>6.7728361352021454E-3</v>
      </c>
      <c r="BX8" s="1365">
        <v>-9.2302558641942974E-3</v>
      </c>
      <c r="BY8" s="1365">
        <v>2.70231902238443E-2</v>
      </c>
      <c r="BZ8" s="1365">
        <v>1.5145182142443869E-2</v>
      </c>
      <c r="CA8" s="1365">
        <v>8.6085612517643358E-3</v>
      </c>
      <c r="CB8" s="1365">
        <v>0.44323764098612983</v>
      </c>
      <c r="CC8" s="1365">
        <v>4.5638766767538676E-2</v>
      </c>
      <c r="CD8" s="1365"/>
      <c r="CE8" s="1365"/>
      <c r="CF8" s="1365"/>
      <c r="CG8" s="1365"/>
      <c r="CH8" s="1365"/>
      <c r="CI8" s="1365"/>
      <c r="CJ8" s="1365"/>
      <c r="CK8" s="1365"/>
    </row>
    <row r="9" spans="1:89" x14ac:dyDescent="0.2">
      <c r="A9" s="1365">
        <v>1920</v>
      </c>
      <c r="B9" s="1365">
        <v>0.99039930105209351</v>
      </c>
      <c r="C9" s="1365">
        <v>0.11069228471511712</v>
      </c>
      <c r="D9" s="1365">
        <v>3.2999651005130373E-2</v>
      </c>
      <c r="E9" s="1365">
        <v>6.3181653501508575E-2</v>
      </c>
      <c r="F9" s="1365">
        <v>6.2109971318386595E-2</v>
      </c>
      <c r="G9" s="1365">
        <v>1.3169023466746196E-2</v>
      </c>
      <c r="H9" s="1365">
        <v>0.5562702045516611</v>
      </c>
      <c r="I9" s="1365">
        <v>0.1519765594059751</v>
      </c>
      <c r="J9" s="1365"/>
      <c r="K9" s="1365"/>
      <c r="L9" s="1365"/>
      <c r="M9" s="1365"/>
      <c r="N9" s="1365"/>
      <c r="O9" s="1365"/>
      <c r="P9" s="1365"/>
      <c r="Q9" s="1365"/>
      <c r="R9" s="1365">
        <v>0.43577935707539167</v>
      </c>
      <c r="S9" s="1365">
        <v>0.10515767047936125</v>
      </c>
      <c r="T9" s="1365">
        <v>4.1939394130657948E-2</v>
      </c>
      <c r="U9" s="1365">
        <v>3.6727874577743368E-2</v>
      </c>
      <c r="V9" s="1365">
        <v>4.4223980500774238E-2</v>
      </c>
      <c r="W9" s="1365">
        <v>4.5660133433354597E-3</v>
      </c>
      <c r="X9" s="1365">
        <v>0.10558605066012758</v>
      </c>
      <c r="Y9" s="1365">
        <v>9.7578373383391759E-2</v>
      </c>
      <c r="Z9" s="1365">
        <v>0.33929269405849205</v>
      </c>
      <c r="AA9" s="1365">
        <v>9.6623590584036884E-2</v>
      </c>
      <c r="AB9" s="1365">
        <v>3.5866909714711584E-2</v>
      </c>
      <c r="AC9" s="1365">
        <v>2.6721302114660284E-2</v>
      </c>
      <c r="AD9" s="1365">
        <v>3.6983509936245593E-2</v>
      </c>
      <c r="AE9" s="1365">
        <v>3.0415997463963101E-3</v>
      </c>
      <c r="AF9" s="1365">
        <v>6.1319286391648312E-2</v>
      </c>
      <c r="AG9" s="1365">
        <v>7.8736495570793041E-2</v>
      </c>
      <c r="AH9" s="1365">
        <v>0.18912479127450416</v>
      </c>
      <c r="AI9" s="1365">
        <v>7.3596150792777898E-2</v>
      </c>
      <c r="AJ9" s="1365">
        <v>2.2995409078785913E-2</v>
      </c>
      <c r="AK9" s="1365">
        <v>1.1537126380077005E-2</v>
      </c>
      <c r="AL9" s="1365">
        <v>1.8922380321572091E-2</v>
      </c>
      <c r="AM9" s="1365">
        <v>9.4745288138026532E-4</v>
      </c>
      <c r="AN9" s="1365">
        <v>2.4857283281700848E-2</v>
      </c>
      <c r="AO9" s="1365">
        <v>3.6268988538210159E-2</v>
      </c>
      <c r="AP9" s="1365">
        <v>0.14296765677949072</v>
      </c>
      <c r="AQ9" s="1365">
        <v>5.8180350606381291E-2</v>
      </c>
      <c r="AR9" s="1365">
        <v>1.841679599017575E-2</v>
      </c>
      <c r="AS9" s="1365">
        <v>7.9890089160968829E-3</v>
      </c>
      <c r="AT9" s="1365">
        <v>1.4047828912365916E-2</v>
      </c>
      <c r="AU9" s="1365">
        <v>6.1153045300647488E-4</v>
      </c>
      <c r="AV9" s="1365">
        <v>1.7537429527925447E-2</v>
      </c>
      <c r="AW9" s="1365">
        <v>2.618471237353898E-2</v>
      </c>
      <c r="AX9" s="1365">
        <v>6.8425379164704481E-2</v>
      </c>
      <c r="AY9" s="1365">
        <v>3.0110783500754489E-2</v>
      </c>
      <c r="AZ9" s="1365">
        <v>9.6498338537264732E-3</v>
      </c>
      <c r="BA9" s="1365">
        <v>3.1758950807222307E-3</v>
      </c>
      <c r="BB9" s="1365">
        <v>6.7914929000214052E-3</v>
      </c>
      <c r="BC9" s="1365">
        <v>2.1185365058964636E-4</v>
      </c>
      <c r="BD9" s="1365">
        <v>6.6735110878257415E-3</v>
      </c>
      <c r="BE9" s="1365">
        <v>1.1812009091064503E-2</v>
      </c>
      <c r="BF9" s="1365">
        <v>1.898782362395179E-2</v>
      </c>
      <c r="BG9" s="1365">
        <v>7.8683422487491311E-3</v>
      </c>
      <c r="BH9" s="1365">
        <v>3.0823775388932185E-3</v>
      </c>
      <c r="BI9" s="1365">
        <v>7.6140251081136727E-4</v>
      </c>
      <c r="BJ9" s="1365">
        <v>2.2646383478164131E-3</v>
      </c>
      <c r="BK9" s="1365">
        <v>3.2769918096314187E-5</v>
      </c>
      <c r="BL9" s="1365">
        <v>1.08568354182443E-3</v>
      </c>
      <c r="BM9" s="1365">
        <v>3.892609517760917E-3</v>
      </c>
      <c r="BN9" s="1365"/>
      <c r="BO9" s="1365"/>
      <c r="BP9" s="1365"/>
      <c r="BQ9" s="1365"/>
      <c r="BR9" s="1365"/>
      <c r="BS9" s="1365"/>
      <c r="BT9" s="1365"/>
      <c r="BU9" s="1365"/>
      <c r="BV9" s="1365">
        <v>0.55461994397670189</v>
      </c>
      <c r="BW9" s="1365">
        <v>5.5346142357558664E-3</v>
      </c>
      <c r="BX9" s="1365">
        <v>-8.9397431255275744E-3</v>
      </c>
      <c r="BY9" s="1365">
        <v>2.6453778923765207E-2</v>
      </c>
      <c r="BZ9" s="1365">
        <v>1.7885990817612357E-2</v>
      </c>
      <c r="CA9" s="1365">
        <v>8.603010123410736E-3</v>
      </c>
      <c r="CB9" s="1365">
        <v>0.45036820717181442</v>
      </c>
      <c r="CC9" s="1365">
        <v>5.4714132742302447E-2</v>
      </c>
      <c r="CD9" s="1365"/>
      <c r="CE9" s="1365"/>
      <c r="CF9" s="1365"/>
      <c r="CG9" s="1365"/>
      <c r="CH9" s="1365"/>
      <c r="CI9" s="1365"/>
      <c r="CJ9" s="1365"/>
      <c r="CK9" s="1365"/>
    </row>
    <row r="10" spans="1:89" x14ac:dyDescent="0.2">
      <c r="A10" s="1365">
        <v>1921</v>
      </c>
      <c r="B10" s="1365">
        <v>0.99359440803527832</v>
      </c>
      <c r="C10" s="1365">
        <v>8.2061242786765798E-2</v>
      </c>
      <c r="D10" s="1365">
        <v>4.4241456866480344E-2</v>
      </c>
      <c r="E10" s="1365">
        <v>8.2676480996301566E-2</v>
      </c>
      <c r="F10" s="1365">
        <v>6.5210787454975008E-2</v>
      </c>
      <c r="G10" s="1365">
        <v>1.4963095265392429E-2</v>
      </c>
      <c r="H10" s="1365">
        <v>0.55597547172993844</v>
      </c>
      <c r="I10" s="1365">
        <v>0.14846594816334066</v>
      </c>
      <c r="J10" s="1365"/>
      <c r="K10" s="1365"/>
      <c r="L10" s="1365"/>
      <c r="M10" s="1365"/>
      <c r="N10" s="1365"/>
      <c r="O10" s="1365"/>
      <c r="P10" s="1365"/>
      <c r="Q10" s="1365"/>
      <c r="R10" s="1365">
        <v>0.47105595821949525</v>
      </c>
      <c r="S10" s="1365">
        <v>7.7958180647427502E-2</v>
      </c>
      <c r="T10" s="1365">
        <v>5.2583462465107714E-2</v>
      </c>
      <c r="U10" s="1365">
        <v>4.6204085087056486E-2</v>
      </c>
      <c r="V10" s="1365">
        <v>4.5988607633963986E-2</v>
      </c>
      <c r="W10" s="1365">
        <v>6.4778996797229729E-3</v>
      </c>
      <c r="X10" s="1365">
        <v>0.1476795624012015</v>
      </c>
      <c r="Y10" s="1365">
        <v>9.4164160305015121E-2</v>
      </c>
      <c r="Z10" s="1365">
        <v>0.35681855557617254</v>
      </c>
      <c r="AA10" s="1365">
        <v>7.5534603983297643E-2</v>
      </c>
      <c r="AB10" s="1365">
        <v>4.581026525210681E-2</v>
      </c>
      <c r="AC10" s="1365">
        <v>3.3246354902354752E-2</v>
      </c>
      <c r="AD10" s="1365">
        <v>3.8723278121065637E-2</v>
      </c>
      <c r="AE10" s="1365">
        <v>4.2192330740236858E-3</v>
      </c>
      <c r="AF10" s="1365">
        <v>8.2611324099837222E-2</v>
      </c>
      <c r="AG10" s="1365">
        <v>7.66734961434868E-2</v>
      </c>
      <c r="AH10" s="1365">
        <v>0.19105177214149413</v>
      </c>
      <c r="AI10" s="1365">
        <v>5.9920585764265538E-2</v>
      </c>
      <c r="AJ10" s="1365">
        <v>2.8565159019973627E-2</v>
      </c>
      <c r="AK10" s="1365">
        <v>1.4343939927285157E-2</v>
      </c>
      <c r="AL10" s="1365">
        <v>1.9895800227562647E-2</v>
      </c>
      <c r="AM10" s="1365">
        <v>1.361352271758926E-3</v>
      </c>
      <c r="AN10" s="1365">
        <v>3.1450726801922485E-2</v>
      </c>
      <c r="AO10" s="1365">
        <v>3.5514208128725758E-2</v>
      </c>
      <c r="AP10" s="1365">
        <v>0.14456153648304512</v>
      </c>
      <c r="AQ10" s="1365">
        <v>4.9443734568538317E-2</v>
      </c>
      <c r="AR10" s="1365">
        <v>2.2587397125765674E-2</v>
      </c>
      <c r="AS10" s="1365">
        <v>1.0000588484448977E-2</v>
      </c>
      <c r="AT10" s="1365">
        <v>1.4738424179073277E-2</v>
      </c>
      <c r="AU10" s="1365">
        <v>8.7502639136057925E-4</v>
      </c>
      <c r="AV10" s="1365">
        <v>2.1356805304210694E-2</v>
      </c>
      <c r="AW10" s="1365">
        <v>2.5559560429647587E-2</v>
      </c>
      <c r="AX10" s="1365">
        <v>6.9381341338813005E-2</v>
      </c>
      <c r="AY10" s="1365">
        <v>2.769233867367233E-2</v>
      </c>
      <c r="AZ10" s="1365">
        <v>1.1370916652311358E-2</v>
      </c>
      <c r="BA10" s="1365">
        <v>3.8069732373849485E-3</v>
      </c>
      <c r="BB10" s="1365">
        <v>7.0352344997047702E-3</v>
      </c>
      <c r="BC10" s="1365">
        <v>3.0337206729251287E-4</v>
      </c>
      <c r="BD10" s="1365">
        <v>7.8583534040535738E-3</v>
      </c>
      <c r="BE10" s="1365">
        <v>1.1314152804393497E-2</v>
      </c>
      <c r="BF10" s="1365">
        <v>1.9187547076003102E-2</v>
      </c>
      <c r="BG10" s="1365">
        <v>7.9294654840602347E-3</v>
      </c>
      <c r="BH10" s="1365">
        <v>3.1798916874079021E-3</v>
      </c>
      <c r="BI10" s="1365">
        <v>8.3246755627385536E-4</v>
      </c>
      <c r="BJ10" s="1365">
        <v>2.2785199118546618E-3</v>
      </c>
      <c r="BK10" s="1365">
        <v>4.9787334234618026E-5</v>
      </c>
      <c r="BL10" s="1365">
        <v>1.3449019095593602E-3</v>
      </c>
      <c r="BM10" s="1365">
        <v>3.5725131926124731E-3</v>
      </c>
      <c r="BN10" s="1365"/>
      <c r="BO10" s="1365"/>
      <c r="BP10" s="1365"/>
      <c r="BQ10" s="1365"/>
      <c r="BR10" s="1365"/>
      <c r="BS10" s="1365"/>
      <c r="BT10" s="1365"/>
      <c r="BU10" s="1365"/>
      <c r="BV10" s="1365">
        <v>0.52253844981578301</v>
      </c>
      <c r="BW10" s="1365">
        <v>4.1030621393382954E-3</v>
      </c>
      <c r="BX10" s="1365">
        <v>-8.3420055986273695E-3</v>
      </c>
      <c r="BY10" s="1365">
        <v>3.6472395909245087E-2</v>
      </c>
      <c r="BZ10" s="1365">
        <v>1.9222179821011022E-2</v>
      </c>
      <c r="CA10" s="1365">
        <v>8.4851955856694566E-3</v>
      </c>
      <c r="CB10" s="1365">
        <v>0.40794618807999738</v>
      </c>
      <c r="CC10" s="1365">
        <v>5.4651509107065052E-2</v>
      </c>
      <c r="CD10" s="1365"/>
      <c r="CE10" s="1365"/>
      <c r="CF10" s="1365"/>
      <c r="CG10" s="1365"/>
      <c r="CH10" s="1365"/>
      <c r="CI10" s="1365"/>
      <c r="CJ10" s="1365"/>
      <c r="CK10" s="1365"/>
    </row>
    <row r="11" spans="1:89" x14ac:dyDescent="0.2">
      <c r="A11" s="1365">
        <v>1922</v>
      </c>
      <c r="B11" s="1365">
        <v>0.99439215660095215</v>
      </c>
      <c r="C11" s="1365">
        <v>6.350007785069231E-2</v>
      </c>
      <c r="D11" s="1365">
        <v>4.3986356056712757E-2</v>
      </c>
      <c r="E11" s="1365">
        <v>8.7671651456860261E-2</v>
      </c>
      <c r="F11" s="1365">
        <v>6.5882070335195594E-2</v>
      </c>
      <c r="G11" s="1365">
        <v>1.4997340286651398E-2</v>
      </c>
      <c r="H11" s="1365">
        <v>0.56518937613671216</v>
      </c>
      <c r="I11" s="1365">
        <v>0.15316533210892433</v>
      </c>
      <c r="J11" s="1365"/>
      <c r="K11" s="1365"/>
      <c r="L11" s="1365"/>
      <c r="M11" s="1365"/>
      <c r="N11" s="1365"/>
      <c r="O11" s="1365"/>
      <c r="P11" s="1365"/>
      <c r="Q11" s="1365"/>
      <c r="R11" s="1365">
        <v>0.4590411257207892</v>
      </c>
      <c r="S11" s="1365">
        <v>5.9464763596314668E-2</v>
      </c>
      <c r="T11" s="1365">
        <v>5.5109167089408877E-2</v>
      </c>
      <c r="U11" s="1365">
        <v>5.0979119429197757E-2</v>
      </c>
      <c r="V11" s="1365">
        <v>4.7330443808641473E-2</v>
      </c>
      <c r="W11" s="1365">
        <v>6.2181704904897698E-3</v>
      </c>
      <c r="X11" s="1365">
        <v>0.14026888250300454</v>
      </c>
      <c r="Y11" s="1365">
        <v>9.967057880373216E-2</v>
      </c>
      <c r="Z11" s="1365">
        <v>0.34761309891298686</v>
      </c>
      <c r="AA11" s="1365">
        <v>5.6898974097117139E-2</v>
      </c>
      <c r="AB11" s="1365">
        <v>4.8390681774727044E-2</v>
      </c>
      <c r="AC11" s="1365">
        <v>3.7985285679496085E-2</v>
      </c>
      <c r="AD11" s="1365">
        <v>3.9703851347147691E-2</v>
      </c>
      <c r="AE11" s="1365">
        <v>4.0951159606940624E-3</v>
      </c>
      <c r="AF11" s="1365">
        <v>7.9808238025764242E-2</v>
      </c>
      <c r="AG11" s="1365">
        <v>8.0730952028040537E-2</v>
      </c>
      <c r="AH11" s="1365">
        <v>0.18521814784017326</v>
      </c>
      <c r="AI11" s="1365">
        <v>4.6368131932415055E-2</v>
      </c>
      <c r="AJ11" s="1365">
        <v>3.1501509776633997E-2</v>
      </c>
      <c r="AK11" s="1365">
        <v>1.9061214802407522E-2</v>
      </c>
      <c r="AL11" s="1365">
        <v>2.0053434704043166E-2</v>
      </c>
      <c r="AM11" s="1365">
        <v>1.3083340449129004E-3</v>
      </c>
      <c r="AN11" s="1365">
        <v>3.0410245291482702E-2</v>
      </c>
      <c r="AO11" s="1365">
        <v>3.6515277288277921E-2</v>
      </c>
      <c r="AP11" s="1365">
        <v>0.14053334081976174</v>
      </c>
      <c r="AQ11" s="1365">
        <v>3.9120942395272446E-2</v>
      </c>
      <c r="AR11" s="1365">
        <v>2.5052602820194461E-2</v>
      </c>
      <c r="AS11" s="1365">
        <v>1.4007064195403403E-2</v>
      </c>
      <c r="AT11" s="1365">
        <v>1.4769194907032579E-2</v>
      </c>
      <c r="AU11" s="1365">
        <v>8.3928104475652042E-4</v>
      </c>
      <c r="AV11" s="1365">
        <v>2.0680960963363235E-2</v>
      </c>
      <c r="AW11" s="1365">
        <v>2.6063294493739123E-2</v>
      </c>
      <c r="AX11" s="1365">
        <v>6.8628798484574635E-2</v>
      </c>
      <c r="AY11" s="1365">
        <v>2.3304437142126353E-2</v>
      </c>
      <c r="AZ11" s="1365">
        <v>1.2839272507230269E-2</v>
      </c>
      <c r="BA11" s="1365">
        <v>6.1441147753396562E-3</v>
      </c>
      <c r="BB11" s="1365">
        <v>6.981267053942827E-3</v>
      </c>
      <c r="BC11" s="1365">
        <v>2.9224945193271539E-4</v>
      </c>
      <c r="BD11" s="1365">
        <v>7.7031867575957352E-3</v>
      </c>
      <c r="BE11" s="1365">
        <v>1.1364270796407066E-2</v>
      </c>
      <c r="BF11" s="1365">
        <v>2.1046132177467789E-2</v>
      </c>
      <c r="BG11" s="1365">
        <v>8.1039478734439407E-3</v>
      </c>
      <c r="BH11" s="1365">
        <v>3.8708494452093702E-3</v>
      </c>
      <c r="BI11" s="1365">
        <v>1.830228461239357E-3</v>
      </c>
      <c r="BJ11" s="1365">
        <v>2.2550758425392893E-3</v>
      </c>
      <c r="BK11" s="1365">
        <v>4.8919134469766631E-5</v>
      </c>
      <c r="BL11" s="1365">
        <v>1.3630576809418079E-3</v>
      </c>
      <c r="BM11" s="1365">
        <v>3.5740537396242605E-3</v>
      </c>
      <c r="BN11" s="1365"/>
      <c r="BO11" s="1365"/>
      <c r="BP11" s="1365"/>
      <c r="BQ11" s="1365"/>
      <c r="BR11" s="1365"/>
      <c r="BS11" s="1365"/>
      <c r="BT11" s="1365"/>
      <c r="BU11" s="1365"/>
      <c r="BV11" s="1365">
        <v>0.535351030880163</v>
      </c>
      <c r="BW11" s="1365">
        <v>4.0353142543776421E-3</v>
      </c>
      <c r="BX11" s="1365">
        <v>-1.1122811032696125E-2</v>
      </c>
      <c r="BY11" s="1365">
        <v>3.6692532027662511E-2</v>
      </c>
      <c r="BZ11" s="1365">
        <v>1.8551626526554121E-2</v>
      </c>
      <c r="CA11" s="1365">
        <v>8.7791697961616295E-3</v>
      </c>
      <c r="CB11" s="1365">
        <v>0.42454473053201885</v>
      </c>
      <c r="CC11" s="1365">
        <v>5.3870516406880918E-2</v>
      </c>
      <c r="CD11" s="1365"/>
      <c r="CE11" s="1365"/>
      <c r="CF11" s="1365"/>
      <c r="CG11" s="1365"/>
      <c r="CH11" s="1365"/>
      <c r="CI11" s="1365"/>
      <c r="CJ11" s="1365"/>
      <c r="CK11" s="1365"/>
    </row>
    <row r="12" spans="1:89" x14ac:dyDescent="0.2">
      <c r="A12" s="1365">
        <v>1923</v>
      </c>
      <c r="B12" s="1365">
        <v>0.99302929639816284</v>
      </c>
      <c r="C12" s="1365">
        <v>0.10150360647991138</v>
      </c>
      <c r="D12" s="1365">
        <v>3.9186965713939044E-2</v>
      </c>
      <c r="E12" s="1365">
        <v>7.9134558740418873E-2</v>
      </c>
      <c r="F12" s="1365">
        <v>5.8710920242085136E-2</v>
      </c>
      <c r="G12" s="1365">
        <v>1.4675180812098537E-2</v>
      </c>
      <c r="H12" s="1365">
        <v>0.56279314222715993</v>
      </c>
      <c r="I12" s="1365">
        <v>0.13702483617495087</v>
      </c>
      <c r="J12" s="1365"/>
      <c r="K12" s="1365"/>
      <c r="L12" s="1365"/>
      <c r="M12" s="1365"/>
      <c r="N12" s="1365"/>
      <c r="O12" s="1365"/>
      <c r="P12" s="1365"/>
      <c r="Q12" s="1365"/>
      <c r="R12" s="1365">
        <v>0.43400628926204116</v>
      </c>
      <c r="S12" s="1365">
        <v>9.5477173190017278E-2</v>
      </c>
      <c r="T12" s="1365">
        <v>4.6953206510674729E-2</v>
      </c>
      <c r="U12" s="1365">
        <v>4.4273464036394088E-2</v>
      </c>
      <c r="V12" s="1365">
        <v>4.3480295877389073E-2</v>
      </c>
      <c r="W12" s="1365">
        <v>5.3229782001155369E-3</v>
      </c>
      <c r="X12" s="1365">
        <v>0.10559373410441054</v>
      </c>
      <c r="Y12" s="1365">
        <v>9.2905437343039951E-2</v>
      </c>
      <c r="Z12" s="1365">
        <v>0.32884686370137117</v>
      </c>
      <c r="AA12" s="1365">
        <v>8.790685742749467E-2</v>
      </c>
      <c r="AB12" s="1365">
        <v>3.9076407829811942E-2</v>
      </c>
      <c r="AC12" s="1365">
        <v>3.1129677311603245E-2</v>
      </c>
      <c r="AD12" s="1365">
        <v>3.4895499078184476E-2</v>
      </c>
      <c r="AE12" s="1365">
        <v>3.6106171819219671E-3</v>
      </c>
      <c r="AF12" s="1365">
        <v>6.1415892077256957E-2</v>
      </c>
      <c r="AG12" s="1365">
        <v>7.0811912795097937E-2</v>
      </c>
      <c r="AH12" s="1365">
        <v>0.17637308823901335</v>
      </c>
      <c r="AI12" s="1365">
        <v>6.9555450617967543E-2</v>
      </c>
      <c r="AJ12" s="1365">
        <v>2.2861918677585798E-2</v>
      </c>
      <c r="AK12" s="1365">
        <v>1.3500190173915898E-2</v>
      </c>
      <c r="AL12" s="1365">
        <v>1.4985108805373595E-2</v>
      </c>
      <c r="AM12" s="1365">
        <v>1.2354875714495612E-3</v>
      </c>
      <c r="AN12" s="1365">
        <v>2.9035842137144087E-2</v>
      </c>
      <c r="AO12" s="1365">
        <v>2.5199090255576827E-2</v>
      </c>
      <c r="AP12" s="1365">
        <v>0.1344470017746906</v>
      </c>
      <c r="AQ12" s="1365">
        <v>5.7890327031183533E-2</v>
      </c>
      <c r="AR12" s="1365">
        <v>1.7902273330660357E-2</v>
      </c>
      <c r="AS12" s="1365">
        <v>9.6409378415651826E-3</v>
      </c>
      <c r="AT12" s="1365">
        <v>1.0946854934137133E-2</v>
      </c>
      <c r="AU12" s="1365">
        <v>7.8609569131682161E-4</v>
      </c>
      <c r="AV12" s="1365">
        <v>1.9559436048076195E-2</v>
      </c>
      <c r="AW12" s="1365">
        <v>1.7721076897751396E-2</v>
      </c>
      <c r="AX12" s="1365">
        <v>6.5559747766248136E-2</v>
      </c>
      <c r="AY12" s="1365">
        <v>3.3721651832596795E-2</v>
      </c>
      <c r="AZ12" s="1365">
        <v>8.9003727480453619E-3</v>
      </c>
      <c r="BA12" s="1365">
        <v>3.9273265977562734E-3</v>
      </c>
      <c r="BB12" s="1365">
        <v>4.8389091326525432E-3</v>
      </c>
      <c r="BC12" s="1365">
        <v>2.6854725774765645E-4</v>
      </c>
      <c r="BD12" s="1365">
        <v>7.1148548590859485E-3</v>
      </c>
      <c r="BE12" s="1365">
        <v>6.7880853383635604E-3</v>
      </c>
      <c r="BF12" s="1365">
        <v>1.9739419915919251E-2</v>
      </c>
      <c r="BG12" s="1365">
        <v>1.1443357396883477E-2</v>
      </c>
      <c r="BH12" s="1365">
        <v>2.6452807667690153E-3</v>
      </c>
      <c r="BI12" s="1365">
        <v>1.0341654039114701E-3</v>
      </c>
      <c r="BJ12" s="1365">
        <v>1.4214999758157211E-3</v>
      </c>
      <c r="BK12" s="1365">
        <v>4.7007790393233481E-5</v>
      </c>
      <c r="BL12" s="1365">
        <v>1.3538441346597006E-3</v>
      </c>
      <c r="BM12" s="1365">
        <v>1.7942644474866342E-3</v>
      </c>
      <c r="BN12" s="1365"/>
      <c r="BO12" s="1365"/>
      <c r="BP12" s="1365"/>
      <c r="BQ12" s="1365"/>
      <c r="BR12" s="1365"/>
      <c r="BS12" s="1365"/>
      <c r="BT12" s="1365"/>
      <c r="BU12" s="1365"/>
      <c r="BV12" s="1365">
        <v>0.55902300713612174</v>
      </c>
      <c r="BW12" s="1365">
        <v>6.0264332898941064E-3</v>
      </c>
      <c r="BX12" s="1365">
        <v>-7.7662407967356798E-3</v>
      </c>
      <c r="BY12" s="1365">
        <v>3.4861094704024806E-2</v>
      </c>
      <c r="BZ12" s="1365">
        <v>1.5230624364696063E-2</v>
      </c>
      <c r="CA12" s="1365">
        <v>9.3522026119829994E-3</v>
      </c>
      <c r="CB12" s="1365">
        <v>0.45687933816650156</v>
      </c>
      <c r="CC12" s="1365">
        <v>4.4439468788158742E-2</v>
      </c>
      <c r="CD12" s="1365"/>
      <c r="CE12" s="1365"/>
      <c r="CF12" s="1365"/>
      <c r="CG12" s="1365"/>
      <c r="CH12" s="1365"/>
      <c r="CI12" s="1365"/>
      <c r="CJ12" s="1365"/>
      <c r="CK12" s="1365"/>
    </row>
    <row r="13" spans="1:89" x14ac:dyDescent="0.2">
      <c r="A13" s="1365">
        <v>1924</v>
      </c>
      <c r="B13" s="1365">
        <v>0.99405258893966675</v>
      </c>
      <c r="C13" s="1365">
        <v>9.3910673528691299E-2</v>
      </c>
      <c r="D13" s="1365">
        <v>3.9584135094475767E-2</v>
      </c>
      <c r="E13" s="1365">
        <v>8.538783498550892E-2</v>
      </c>
      <c r="F13" s="1365">
        <v>6.1316185152412717E-2</v>
      </c>
      <c r="G13" s="1365">
        <v>1.544190537296152E-2</v>
      </c>
      <c r="H13" s="1365">
        <v>0.55529446387747072</v>
      </c>
      <c r="I13" s="1365">
        <v>0.14311732057605009</v>
      </c>
      <c r="J13" s="1365"/>
      <c r="K13" s="1365"/>
      <c r="L13" s="1365"/>
      <c r="M13" s="1365"/>
      <c r="N13" s="1365"/>
      <c r="O13" s="1365"/>
      <c r="P13" s="1365"/>
      <c r="Q13" s="1365"/>
      <c r="R13" s="1365">
        <v>0.45478847786661825</v>
      </c>
      <c r="S13" s="1365">
        <v>8.7566469099411612E-2</v>
      </c>
      <c r="T13" s="1365">
        <v>5.0290911181675939E-2</v>
      </c>
      <c r="U13" s="1365">
        <v>4.9760348472555518E-2</v>
      </c>
      <c r="V13" s="1365">
        <v>4.6894064983390285E-2</v>
      </c>
      <c r="W13" s="1365">
        <v>5.9840327696952487E-3</v>
      </c>
      <c r="X13" s="1365">
        <v>0.11285093500905664</v>
      </c>
      <c r="Y13" s="1365">
        <v>0.10144171635083291</v>
      </c>
      <c r="Z13" s="1365">
        <v>0.34317320544483687</v>
      </c>
      <c r="AA13" s="1365">
        <v>8.0499763800402885E-2</v>
      </c>
      <c r="AB13" s="1365">
        <v>4.1341913421092676E-2</v>
      </c>
      <c r="AC13" s="1365">
        <v>3.463818756958488E-2</v>
      </c>
      <c r="AD13" s="1365">
        <v>3.7424799096598578E-2</v>
      </c>
      <c r="AE13" s="1365">
        <v>4.1333941105359253E-3</v>
      </c>
      <c r="AF13" s="1365">
        <v>6.8383270502639135E-2</v>
      </c>
      <c r="AG13" s="1365">
        <v>7.6751876943982777E-2</v>
      </c>
      <c r="AH13" s="1365">
        <v>0.18436216969828717</v>
      </c>
      <c r="AI13" s="1365">
        <v>6.5809948902362289E-2</v>
      </c>
      <c r="AJ13" s="1365">
        <v>2.4328476298843594E-2</v>
      </c>
      <c r="AK13" s="1365">
        <v>1.4134233453887906E-2</v>
      </c>
      <c r="AL13" s="1365">
        <v>1.6982262702792572E-2</v>
      </c>
      <c r="AM13" s="1365">
        <v>1.4534889922214367E-3</v>
      </c>
      <c r="AN13" s="1365">
        <v>3.188368640577182E-2</v>
      </c>
      <c r="AO13" s="1365">
        <v>2.9770072942407553E-2</v>
      </c>
      <c r="AP13" s="1365">
        <v>0.14069651706209654</v>
      </c>
      <c r="AQ13" s="1365">
        <v>5.5934474643995306E-2</v>
      </c>
      <c r="AR13" s="1365">
        <v>1.9474869017501232E-2</v>
      </c>
      <c r="AS13" s="1365">
        <v>1.011154284882375E-2</v>
      </c>
      <c r="AT13" s="1365">
        <v>1.2164959494544395E-2</v>
      </c>
      <c r="AU13" s="1365">
        <v>9.3768746237046958E-4</v>
      </c>
      <c r="AV13" s="1365">
        <v>2.1712509613365464E-2</v>
      </c>
      <c r="AW13" s="1365">
        <v>2.0360473981495954E-2</v>
      </c>
      <c r="AX13" s="1365">
        <v>6.8817730749949194E-2</v>
      </c>
      <c r="AY13" s="1365">
        <v>3.3535111432939115E-2</v>
      </c>
      <c r="AZ13" s="1365">
        <v>9.8387862000290059E-3</v>
      </c>
      <c r="BA13" s="1365">
        <v>4.0834995773548861E-3</v>
      </c>
      <c r="BB13" s="1365">
        <v>5.2557794357694608E-3</v>
      </c>
      <c r="BC13" s="1365">
        <v>3.3154746419459516E-4</v>
      </c>
      <c r="BD13" s="1365">
        <v>8.1890052296922904E-3</v>
      </c>
      <c r="BE13" s="1365">
        <v>7.5840014099698445E-3</v>
      </c>
      <c r="BF13" s="1365">
        <v>2.0844325032587711E-2</v>
      </c>
      <c r="BG13" s="1365">
        <v>1.1374673374207505E-2</v>
      </c>
      <c r="BH13" s="1365">
        <v>2.9505743854245253E-3</v>
      </c>
      <c r="BI13" s="1365">
        <v>1.0958640908249693E-3</v>
      </c>
      <c r="BJ13" s="1365">
        <v>1.5848671791797726E-3</v>
      </c>
      <c r="BK13" s="1365">
        <v>6.1884903337663548E-5</v>
      </c>
      <c r="BL13" s="1365">
        <v>1.6631456289506105E-3</v>
      </c>
      <c r="BM13" s="1365">
        <v>2.1133154706626679E-3</v>
      </c>
      <c r="BN13" s="1365"/>
      <c r="BO13" s="1365"/>
      <c r="BP13" s="1365"/>
      <c r="BQ13" s="1365"/>
      <c r="BR13" s="1365"/>
      <c r="BS13" s="1365"/>
      <c r="BT13" s="1365"/>
      <c r="BU13" s="1365"/>
      <c r="BV13" s="1365">
        <v>0.5392641110730485</v>
      </c>
      <c r="BW13" s="1365">
        <v>6.3442044292796873E-3</v>
      </c>
      <c r="BX13" s="1365">
        <v>-1.0706776087200168E-2</v>
      </c>
      <c r="BY13" s="1365">
        <v>3.5627486512953416E-2</v>
      </c>
      <c r="BZ13" s="1365">
        <v>1.4422120169022432E-2</v>
      </c>
      <c r="CA13" s="1365">
        <v>9.4578726032662711E-3</v>
      </c>
      <c r="CB13" s="1365">
        <v>0.44205228453794787</v>
      </c>
      <c r="CC13" s="1365">
        <v>4.2066848555683441E-2</v>
      </c>
      <c r="CD13" s="1365"/>
      <c r="CE13" s="1365"/>
      <c r="CF13" s="1365"/>
      <c r="CG13" s="1365"/>
      <c r="CH13" s="1365"/>
      <c r="CI13" s="1365"/>
      <c r="CJ13" s="1365"/>
      <c r="CK13" s="1365"/>
    </row>
    <row r="14" spans="1:89" x14ac:dyDescent="0.2">
      <c r="A14" s="1365">
        <v>1925</v>
      </c>
      <c r="B14" s="1365">
        <v>0.99418836832046509</v>
      </c>
      <c r="C14" s="1365">
        <v>0.11236564501636528</v>
      </c>
      <c r="D14" s="1365">
        <v>3.8361421265231427E-2</v>
      </c>
      <c r="E14" s="1365">
        <v>8.0896173763717966E-2</v>
      </c>
      <c r="F14" s="1365">
        <v>5.9721078082752198E-2</v>
      </c>
      <c r="G14" s="1365">
        <v>1.580638261749719E-2</v>
      </c>
      <c r="H14" s="1365">
        <v>0.54655137111805219</v>
      </c>
      <c r="I14" s="1365">
        <v>0.1404862099488268</v>
      </c>
      <c r="J14" s="1365"/>
      <c r="K14" s="1365"/>
      <c r="L14" s="1365"/>
      <c r="M14" s="1365"/>
      <c r="N14" s="1365"/>
      <c r="O14" s="1365"/>
      <c r="P14" s="1365"/>
      <c r="Q14" s="1365"/>
      <c r="R14" s="1365">
        <v>0.46998745445455342</v>
      </c>
      <c r="S14" s="1365">
        <v>0.1017679310447034</v>
      </c>
      <c r="T14" s="1365">
        <v>5.0172824942715917E-2</v>
      </c>
      <c r="U14" s="1365">
        <v>4.9534481311305889E-2</v>
      </c>
      <c r="V14" s="1365">
        <v>4.7966542548610575E-2</v>
      </c>
      <c r="W14" s="1365">
        <v>6.1623543756617076E-3</v>
      </c>
      <c r="X14" s="1365">
        <v>0.10800942107230148</v>
      </c>
      <c r="Y14" s="1365">
        <v>0.10637389915925444</v>
      </c>
      <c r="Z14" s="1365">
        <v>0.36676009080220906</v>
      </c>
      <c r="AA14" s="1365">
        <v>9.404785268494105E-2</v>
      </c>
      <c r="AB14" s="1365">
        <v>4.2040446158602793E-2</v>
      </c>
      <c r="AC14" s="1365">
        <v>3.4933914268477903E-2</v>
      </c>
      <c r="AD14" s="1365">
        <v>3.8697580202896487E-2</v>
      </c>
      <c r="AE14" s="1365">
        <v>4.4205541537703759E-3</v>
      </c>
      <c r="AF14" s="1365">
        <v>7.0873137829898999E-2</v>
      </c>
      <c r="AG14" s="1365">
        <v>8.174660550362145E-2</v>
      </c>
      <c r="AH14" s="1365">
        <v>0.20645017095809423</v>
      </c>
      <c r="AI14" s="1365">
        <v>7.71695906443743E-2</v>
      </c>
      <c r="AJ14" s="1365">
        <v>2.647766029151433E-2</v>
      </c>
      <c r="AK14" s="1365">
        <v>1.5458175414257912E-2</v>
      </c>
      <c r="AL14" s="1365">
        <v>1.8850471306359223E-2</v>
      </c>
      <c r="AM14" s="1365">
        <v>1.5413028103836435E-3</v>
      </c>
      <c r="AN14" s="1365">
        <v>3.1700736568169893E-2</v>
      </c>
      <c r="AO14" s="1365">
        <v>3.5252233923034927E-2</v>
      </c>
      <c r="AP14" s="1365">
        <v>0.15843026075158925</v>
      </c>
      <c r="AQ14" s="1365">
        <v>6.5453026985663548E-2</v>
      </c>
      <c r="AR14" s="1365">
        <v>2.1064795118394073E-2</v>
      </c>
      <c r="AS14" s="1365">
        <v>1.1078047429037738E-2</v>
      </c>
      <c r="AT14" s="1365">
        <v>1.3701600002722358E-2</v>
      </c>
      <c r="AU14" s="1365">
        <v>9.9171865156068599E-4</v>
      </c>
      <c r="AV14" s="1365">
        <v>2.1433027724167639E-2</v>
      </c>
      <c r="AW14" s="1365">
        <v>2.4708044840043242E-2</v>
      </c>
      <c r="AX14" s="1365">
        <v>8.0409264787204296E-2</v>
      </c>
      <c r="AY14" s="1365">
        <v>4.011684704349331E-2</v>
      </c>
      <c r="AZ14" s="1365">
        <v>1.0487907581492957E-2</v>
      </c>
      <c r="BA14" s="1365">
        <v>4.4663163069287009E-3</v>
      </c>
      <c r="BB14" s="1365">
        <v>6.3580674813649091E-3</v>
      </c>
      <c r="BC14" s="1365">
        <v>3.5292842081761932E-4</v>
      </c>
      <c r="BD14" s="1365">
        <v>8.1291079272055016E-3</v>
      </c>
      <c r="BE14" s="1365">
        <v>1.0498090025901309E-2</v>
      </c>
      <c r="BF14" s="1365">
        <v>2.7413932613309523E-2</v>
      </c>
      <c r="BG14" s="1365">
        <v>1.5525652312340365E-2</v>
      </c>
      <c r="BH14" s="1365">
        <v>3.2372859820326725E-3</v>
      </c>
      <c r="BI14" s="1365">
        <v>1.0550582460100611E-3</v>
      </c>
      <c r="BJ14" s="1365">
        <v>2.214460124122642E-3</v>
      </c>
      <c r="BK14" s="1365">
        <v>6.5480750214032447E-5</v>
      </c>
      <c r="BL14" s="1365">
        <v>1.6277175392695881E-3</v>
      </c>
      <c r="BM14" s="1365">
        <v>3.6882776593201629E-3</v>
      </c>
      <c r="BN14" s="1365"/>
      <c r="BO14" s="1365"/>
      <c r="BP14" s="1365"/>
      <c r="BQ14" s="1365"/>
      <c r="BR14" s="1365"/>
      <c r="BS14" s="1365"/>
      <c r="BT14" s="1365"/>
      <c r="BU14" s="1365"/>
      <c r="BV14" s="1365">
        <v>0.52420091386591161</v>
      </c>
      <c r="BW14" s="1365">
        <v>1.0597713971661885E-2</v>
      </c>
      <c r="BX14" s="1365">
        <v>-1.1811403677484492E-2</v>
      </c>
      <c r="BY14" s="1365">
        <v>3.1361692452412063E-2</v>
      </c>
      <c r="BZ14" s="1365">
        <v>1.1754535534141623E-2</v>
      </c>
      <c r="CA14" s="1365">
        <v>9.6440282418354811E-3</v>
      </c>
      <c r="CB14" s="1365">
        <v>0.43810324724585148</v>
      </c>
      <c r="CC14" s="1365">
        <v>3.4551013589471602E-2</v>
      </c>
      <c r="CD14" s="1365"/>
      <c r="CE14" s="1365"/>
      <c r="CF14" s="1365"/>
      <c r="CG14" s="1365"/>
      <c r="CH14" s="1365"/>
      <c r="CI14" s="1365"/>
      <c r="CJ14" s="1365"/>
      <c r="CK14" s="1365"/>
    </row>
    <row r="15" spans="1:89" x14ac:dyDescent="0.2">
      <c r="A15" s="1365">
        <v>1926</v>
      </c>
      <c r="B15" s="1365">
        <v>0.99242454767227173</v>
      </c>
      <c r="C15" s="1365">
        <v>0.13756633557287468</v>
      </c>
      <c r="D15" s="1365">
        <v>3.562736017905252E-2</v>
      </c>
      <c r="E15" s="1365">
        <v>7.1490671265502195E-2</v>
      </c>
      <c r="F15" s="1365">
        <v>5.4011312422258151E-2</v>
      </c>
      <c r="G15" s="1365">
        <v>1.5946972257090936E-2</v>
      </c>
      <c r="H15" s="1365">
        <v>0.54728292629880637</v>
      </c>
      <c r="I15" s="1365">
        <v>0.13049895105851012</v>
      </c>
      <c r="J15" s="1365"/>
      <c r="K15" s="1365"/>
      <c r="L15" s="1365"/>
      <c r="M15" s="1365"/>
      <c r="N15" s="1365"/>
      <c r="O15" s="1365"/>
      <c r="P15" s="1365"/>
      <c r="Q15" s="1365"/>
      <c r="R15" s="1365">
        <v>0.47220376521630153</v>
      </c>
      <c r="S15" s="1365">
        <v>0.12621918982601199</v>
      </c>
      <c r="T15" s="1365">
        <v>4.7531050179667307E-2</v>
      </c>
      <c r="U15" s="1365">
        <v>4.4484221749884569E-2</v>
      </c>
      <c r="V15" s="1365">
        <v>4.2851633001158337E-2</v>
      </c>
      <c r="W15" s="1365">
        <v>6.2430350427384006E-3</v>
      </c>
      <c r="X15" s="1365">
        <v>0.1076860931229056</v>
      </c>
      <c r="Y15" s="1365">
        <v>9.7188542293935282E-2</v>
      </c>
      <c r="Z15" s="1365">
        <v>0.37439823416862938</v>
      </c>
      <c r="AA15" s="1365">
        <v>0.11634183393183828</v>
      </c>
      <c r="AB15" s="1365">
        <v>4.0060587615997734E-2</v>
      </c>
      <c r="AC15" s="1365">
        <v>3.1465520092692247E-2</v>
      </c>
      <c r="AD15" s="1365">
        <v>3.4891312120634843E-2</v>
      </c>
      <c r="AE15" s="1365">
        <v>4.5087995286088294E-3</v>
      </c>
      <c r="AF15" s="1365">
        <v>7.1507388048247314E-2</v>
      </c>
      <c r="AG15" s="1365">
        <v>7.5622792830610144E-2</v>
      </c>
      <c r="AH15" s="1365">
        <v>0.21776506564900366</v>
      </c>
      <c r="AI15" s="1365">
        <v>9.5417960214472852E-2</v>
      </c>
      <c r="AJ15" s="1365">
        <v>2.5665808178391168E-2</v>
      </c>
      <c r="AK15" s="1365">
        <v>1.4117815282136193E-2</v>
      </c>
      <c r="AL15" s="1365">
        <v>1.6780310428509155E-2</v>
      </c>
      <c r="AM15" s="1365">
        <v>1.5823234712801643E-3</v>
      </c>
      <c r="AN15" s="1365">
        <v>3.2170713322940789E-2</v>
      </c>
      <c r="AO15" s="1365">
        <v>3.2030134751273337E-2</v>
      </c>
      <c r="AP15" s="1365">
        <v>0.16847282089552387</v>
      </c>
      <c r="AQ15" s="1365">
        <v>8.1221720003906608E-2</v>
      </c>
      <c r="AR15" s="1365">
        <v>2.033032159697586E-2</v>
      </c>
      <c r="AS15" s="1365">
        <v>1.0192458309213757E-2</v>
      </c>
      <c r="AT15" s="1365">
        <v>1.1968039470884496E-2</v>
      </c>
      <c r="AU15" s="1365">
        <v>1.0232932110058178E-3</v>
      </c>
      <c r="AV15" s="1365">
        <v>2.1892188132820366E-2</v>
      </c>
      <c r="AW15" s="1365">
        <v>2.1844800170716973E-2</v>
      </c>
      <c r="AX15" s="1365">
        <v>8.8998304884953097E-2</v>
      </c>
      <c r="AY15" s="1365">
        <v>5.1966762730567488E-2</v>
      </c>
      <c r="AZ15" s="1365">
        <v>1.0256051586897118E-2</v>
      </c>
      <c r="BA15" s="1365">
        <v>4.1369497443399066E-3</v>
      </c>
      <c r="BB15" s="1365">
        <v>5.3162174994412824E-3</v>
      </c>
      <c r="BC15" s="1365">
        <v>3.6482879235353102E-4</v>
      </c>
      <c r="BD15" s="1365">
        <v>8.3033873830594736E-3</v>
      </c>
      <c r="BE15" s="1365">
        <v>8.6541071482942981E-3</v>
      </c>
      <c r="BF15" s="1365">
        <v>3.1915296311292744E-2</v>
      </c>
      <c r="BG15" s="1365">
        <v>2.1482353484972752E-2</v>
      </c>
      <c r="BH15" s="1365">
        <v>3.0472353284924109E-3</v>
      </c>
      <c r="BI15" s="1365">
        <v>9.5233491139027704E-4</v>
      </c>
      <c r="BJ15" s="1365">
        <v>1.7137757772854531E-3</v>
      </c>
      <c r="BK15" s="1365">
        <v>7.5973895110253563E-5</v>
      </c>
      <c r="BL15" s="1365">
        <v>1.931256443206432E-3</v>
      </c>
      <c r="BM15" s="1365">
        <v>2.7123664708351646E-3</v>
      </c>
      <c r="BN15" s="1365"/>
      <c r="BO15" s="1365"/>
      <c r="BP15" s="1365"/>
      <c r="BQ15" s="1365"/>
      <c r="BR15" s="1365"/>
      <c r="BS15" s="1365"/>
      <c r="BT15" s="1365"/>
      <c r="BU15" s="1365"/>
      <c r="BV15" s="1365">
        <v>0.52022078245597014</v>
      </c>
      <c r="BW15" s="1365">
        <v>1.1347145746862686E-2</v>
      </c>
      <c r="BX15" s="1365">
        <v>-1.1903690000614786E-2</v>
      </c>
      <c r="BY15" s="1365">
        <v>2.7006449515617644E-2</v>
      </c>
      <c r="BZ15" s="1365">
        <v>1.1159679421099813E-2</v>
      </c>
      <c r="CA15" s="1365">
        <v>9.7039372143525367E-3</v>
      </c>
      <c r="CB15" s="1365">
        <v>0.43920998105291098</v>
      </c>
      <c r="CC15" s="1365">
        <v>3.3697260887564619E-2</v>
      </c>
      <c r="CD15" s="1365"/>
      <c r="CE15" s="1365"/>
      <c r="CF15" s="1365"/>
      <c r="CG15" s="1365"/>
      <c r="CH15" s="1365"/>
      <c r="CI15" s="1365"/>
      <c r="CJ15" s="1365"/>
      <c r="CK15" s="1365"/>
    </row>
    <row r="16" spans="1:89" x14ac:dyDescent="0.2">
      <c r="A16" s="1365">
        <v>1927</v>
      </c>
      <c r="B16" s="1365">
        <v>0.9932866096496582</v>
      </c>
      <c r="C16" s="1365">
        <v>0.1160140735839172</v>
      </c>
      <c r="D16" s="1365">
        <v>3.7755086968420906E-2</v>
      </c>
      <c r="E16" s="1365">
        <v>7.2358057243898474E-2</v>
      </c>
      <c r="F16" s="1365">
        <v>5.4586145410638845E-2</v>
      </c>
      <c r="G16" s="1365">
        <v>1.6990641918247441E-2</v>
      </c>
      <c r="H16" s="1365">
        <v>0.56141774675753253</v>
      </c>
      <c r="I16" s="1365">
        <v>0.13416484542389318</v>
      </c>
      <c r="J16" s="1365"/>
      <c r="K16" s="1365"/>
      <c r="L16" s="1365"/>
      <c r="M16" s="1365"/>
      <c r="N16" s="1365"/>
      <c r="O16" s="1365"/>
      <c r="P16" s="1365"/>
      <c r="Q16" s="1365"/>
      <c r="R16" s="1365">
        <v>0.46760249333912529</v>
      </c>
      <c r="S16" s="1365">
        <v>0.10592286137403729</v>
      </c>
      <c r="T16" s="1365">
        <v>5.0559271958544365E-2</v>
      </c>
      <c r="U16" s="1365">
        <v>4.5544213115854881E-2</v>
      </c>
      <c r="V16" s="1365">
        <v>4.3042329927493003E-2</v>
      </c>
      <c r="W16" s="1365">
        <v>6.9313145320827364E-3</v>
      </c>
      <c r="X16" s="1365">
        <v>0.11648827900292458</v>
      </c>
      <c r="Y16" s="1365">
        <v>9.9114223428188486E-2</v>
      </c>
      <c r="Z16" s="1365">
        <v>0.3686932538590928</v>
      </c>
      <c r="AA16" s="1365">
        <v>9.7833251435481453E-2</v>
      </c>
      <c r="AB16" s="1365">
        <v>4.3336428866009309E-2</v>
      </c>
      <c r="AC16" s="1365">
        <v>3.2816308104243658E-2</v>
      </c>
      <c r="AD16" s="1365">
        <v>3.5072062158802056E-2</v>
      </c>
      <c r="AE16" s="1365">
        <v>5.0174699883130522E-3</v>
      </c>
      <c r="AF16" s="1365">
        <v>7.7429068470546522E-2</v>
      </c>
      <c r="AG16" s="1365">
        <v>7.7188664835696794E-2</v>
      </c>
      <c r="AH16" s="1365">
        <v>0.21130376379422161</v>
      </c>
      <c r="AI16" s="1365">
        <v>8.0390707850744064E-2</v>
      </c>
      <c r="AJ16" s="1365">
        <v>2.7872641313548208E-2</v>
      </c>
      <c r="AK16" s="1365">
        <v>1.5655806621450972E-2</v>
      </c>
      <c r="AL16" s="1365">
        <v>1.7347461274998421E-2</v>
      </c>
      <c r="AM16" s="1365">
        <v>1.7703331888580063E-3</v>
      </c>
      <c r="AN16" s="1365">
        <v>3.4276025355086059E-2</v>
      </c>
      <c r="AO16" s="1365">
        <v>3.3990788189535874E-2</v>
      </c>
      <c r="AP16" s="1365">
        <v>0.16278321077010416</v>
      </c>
      <c r="AQ16" s="1365">
        <v>6.8857503277069937E-2</v>
      </c>
      <c r="AR16" s="1365">
        <v>2.2066388851270352E-2</v>
      </c>
      <c r="AS16" s="1365">
        <v>1.1344423487115968E-2</v>
      </c>
      <c r="AT16" s="1365">
        <v>1.2540154340725281E-2</v>
      </c>
      <c r="AU16" s="1365">
        <v>1.1437130253967045E-3</v>
      </c>
      <c r="AV16" s="1365">
        <v>2.318790226117114E-2</v>
      </c>
      <c r="AW16" s="1365">
        <v>2.3643125527354779E-2</v>
      </c>
      <c r="AX16" s="1365">
        <v>8.5424812844475867E-2</v>
      </c>
      <c r="AY16" s="1365">
        <v>4.4542700338755334E-2</v>
      </c>
      <c r="AZ16" s="1365">
        <v>1.1028025519186904E-2</v>
      </c>
      <c r="BA16" s="1365">
        <v>4.6481429439377249E-3</v>
      </c>
      <c r="BB16" s="1365">
        <v>5.8673578588149429E-3</v>
      </c>
      <c r="BC16" s="1365">
        <v>4.081348084456514E-4</v>
      </c>
      <c r="BD16" s="1365">
        <v>8.7595102721414152E-3</v>
      </c>
      <c r="BE16" s="1365">
        <v>1.0170941103193916E-2</v>
      </c>
      <c r="BF16" s="1365">
        <v>3.0671378639028687E-2</v>
      </c>
      <c r="BG16" s="1365">
        <v>1.8202840082937176E-2</v>
      </c>
      <c r="BH16" s="1365">
        <v>3.422474707187709E-3</v>
      </c>
      <c r="BI16" s="1365">
        <v>1.0403088251721344E-3</v>
      </c>
      <c r="BJ16" s="1365">
        <v>2.1540807906583054E-3</v>
      </c>
      <c r="BK16" s="1365">
        <v>8.1665907317747042E-5</v>
      </c>
      <c r="BL16" s="1365">
        <v>1.9204171480491096E-3</v>
      </c>
      <c r="BM16" s="1365">
        <v>3.8495911777065061E-3</v>
      </c>
      <c r="BN16" s="1365"/>
      <c r="BO16" s="1365"/>
      <c r="BP16" s="1365"/>
      <c r="BQ16" s="1365"/>
      <c r="BR16" s="1365"/>
      <c r="BS16" s="1365"/>
      <c r="BT16" s="1365"/>
      <c r="BU16" s="1365"/>
      <c r="BV16" s="1365">
        <v>0.52568411631053291</v>
      </c>
      <c r="BW16" s="1365">
        <v>1.0091212209879907E-2</v>
      </c>
      <c r="BX16" s="1365">
        <v>-1.2804184990123466E-2</v>
      </c>
      <c r="BY16" s="1365">
        <v>2.6813844128043603E-2</v>
      </c>
      <c r="BZ16" s="1365">
        <v>1.1543815483145842E-2</v>
      </c>
      <c r="CA16" s="1365">
        <v>1.0059327386164704E-2</v>
      </c>
      <c r="CB16" s="1365">
        <v>0.4445263289064772</v>
      </c>
      <c r="CC16" s="1365">
        <v>3.5453760843835433E-2</v>
      </c>
      <c r="CD16" s="1365"/>
      <c r="CE16" s="1365"/>
      <c r="CF16" s="1365"/>
      <c r="CG16" s="1365"/>
      <c r="CH16" s="1365"/>
      <c r="CI16" s="1365"/>
      <c r="CJ16" s="1365"/>
      <c r="CK16" s="1365"/>
    </row>
    <row r="17" spans="1:89" x14ac:dyDescent="0.2">
      <c r="A17" s="1365">
        <v>1928</v>
      </c>
      <c r="B17" s="1365">
        <v>0.99434792995452881</v>
      </c>
      <c r="C17" s="1365">
        <v>0.12015550069945351</v>
      </c>
      <c r="D17" s="1365">
        <v>3.9639727742989225E-2</v>
      </c>
      <c r="E17" s="1365">
        <v>7.1753853612880378E-2</v>
      </c>
      <c r="F17" s="1365">
        <v>5.3903896665588841E-2</v>
      </c>
      <c r="G17" s="1365">
        <v>1.7585188807612725E-2</v>
      </c>
      <c r="H17" s="1365">
        <v>0.55841390919448886</v>
      </c>
      <c r="I17" s="1365">
        <v>0.13289584354320347</v>
      </c>
      <c r="J17" s="1365"/>
      <c r="K17" s="1365"/>
      <c r="L17" s="1365"/>
      <c r="M17" s="1365"/>
      <c r="N17" s="1365"/>
      <c r="O17" s="1365"/>
      <c r="P17" s="1365"/>
      <c r="Q17" s="1365"/>
      <c r="R17" s="1365">
        <v>0.48035942760003847</v>
      </c>
      <c r="S17" s="1365">
        <v>0.10800620379982222</v>
      </c>
      <c r="T17" s="1365">
        <v>5.2863262849572525E-2</v>
      </c>
      <c r="U17" s="1365">
        <v>4.558388914253822E-2</v>
      </c>
      <c r="V17" s="1365">
        <v>4.1718379844479937E-2</v>
      </c>
      <c r="W17" s="1365">
        <v>7.6726229328007781E-3</v>
      </c>
      <c r="X17" s="1365">
        <v>0.12874708467611451</v>
      </c>
      <c r="Y17" s="1365">
        <v>9.5767984354710234E-2</v>
      </c>
      <c r="Z17" s="1365">
        <v>0.37971113356485703</v>
      </c>
      <c r="AA17" s="1365">
        <v>0.10044141299797509</v>
      </c>
      <c r="AB17" s="1365">
        <v>4.5500755366448015E-2</v>
      </c>
      <c r="AC17" s="1365">
        <v>3.3539893917739393E-2</v>
      </c>
      <c r="AD17" s="1365">
        <v>3.4264364163011575E-2</v>
      </c>
      <c r="AE17" s="1365">
        <v>5.5264423974820606E-3</v>
      </c>
      <c r="AF17" s="1365">
        <v>8.5065163979335751E-2</v>
      </c>
      <c r="AG17" s="1365">
        <v>7.537310074286506E-2</v>
      </c>
      <c r="AH17" s="1365">
        <v>0.22222000014722296</v>
      </c>
      <c r="AI17" s="1365">
        <v>8.2885527213512944E-2</v>
      </c>
      <c r="AJ17" s="1365">
        <v>3.0152417212866951E-2</v>
      </c>
      <c r="AK17" s="1365">
        <v>1.6716704587309773E-2</v>
      </c>
      <c r="AL17" s="1365">
        <v>1.8197614270952713E-2</v>
      </c>
      <c r="AM17" s="1365">
        <v>1.9319458176743135E-3</v>
      </c>
      <c r="AN17" s="1365">
        <v>3.5744744023543239E-2</v>
      </c>
      <c r="AO17" s="1365">
        <v>3.6591047021362996E-2</v>
      </c>
      <c r="AP17" s="1365">
        <v>0.17330693112476944</v>
      </c>
      <c r="AQ17" s="1365">
        <v>7.1778939144443638E-2</v>
      </c>
      <c r="AR17" s="1365">
        <v>2.421762432702847E-2</v>
      </c>
      <c r="AS17" s="1365">
        <v>1.2135526281118695E-2</v>
      </c>
      <c r="AT17" s="1365">
        <v>1.3481853100272211E-2</v>
      </c>
      <c r="AU17" s="1365">
        <v>1.2485983206910435E-3</v>
      </c>
      <c r="AV17" s="1365">
        <v>2.4089457832076201E-2</v>
      </c>
      <c r="AW17" s="1365">
        <v>2.6354932119139144E-2</v>
      </c>
      <c r="AX17" s="1365">
        <v>9.5342361939937503E-2</v>
      </c>
      <c r="AY17" s="1365">
        <v>4.7486872276664094E-2</v>
      </c>
      <c r="AZ17" s="1365">
        <v>1.2569852027391193E-2</v>
      </c>
      <c r="BA17" s="1365">
        <v>4.8601440841947565E-3</v>
      </c>
      <c r="BB17" s="1365">
        <v>7.1731049454303126E-3</v>
      </c>
      <c r="BC17" s="1365">
        <v>4.4952429743127213E-4</v>
      </c>
      <c r="BD17" s="1365">
        <v>9.1648178105434817E-3</v>
      </c>
      <c r="BE17" s="1365">
        <v>1.3638046498282395E-2</v>
      </c>
      <c r="BF17" s="1365">
        <v>3.6925499337890688E-2</v>
      </c>
      <c r="BG17" s="1365">
        <v>1.9349739655519435E-2</v>
      </c>
      <c r="BH17" s="1365">
        <v>4.4354780604133615E-3</v>
      </c>
      <c r="BI17" s="1365">
        <v>9.9284817458897843E-4</v>
      </c>
      <c r="BJ17" s="1365">
        <v>3.2710122515384578E-3</v>
      </c>
      <c r="BK17" s="1365">
        <v>9.3152335590956573E-5</v>
      </c>
      <c r="BL17" s="1365">
        <v>2.0853021822932129E-3</v>
      </c>
      <c r="BM17" s="1365">
        <v>6.6979666779462882E-3</v>
      </c>
      <c r="BN17" s="1365"/>
      <c r="BO17" s="1365"/>
      <c r="BP17" s="1365"/>
      <c r="BQ17" s="1365"/>
      <c r="BR17" s="1365"/>
      <c r="BS17" s="1365"/>
      <c r="BT17" s="1365"/>
      <c r="BU17" s="1365"/>
      <c r="BV17" s="1365">
        <v>0.51398850235449034</v>
      </c>
      <c r="BW17" s="1365">
        <v>1.214929689963129E-2</v>
      </c>
      <c r="BX17" s="1365">
        <v>-1.3223535106583306E-2</v>
      </c>
      <c r="BY17" s="1365">
        <v>2.6169964470342168E-2</v>
      </c>
      <c r="BZ17" s="1365">
        <v>1.2185516821108903E-2</v>
      </c>
      <c r="CA17" s="1365">
        <v>9.9125658748119468E-3</v>
      </c>
      <c r="CB17" s="1365">
        <v>0.42926621975236479</v>
      </c>
      <c r="CC17" s="1365">
        <v>3.7528463954502815E-2</v>
      </c>
      <c r="CD17" s="1365"/>
      <c r="CE17" s="1365"/>
      <c r="CF17" s="1365"/>
      <c r="CG17" s="1365"/>
      <c r="CH17" s="1365"/>
      <c r="CI17" s="1365"/>
      <c r="CJ17" s="1365"/>
      <c r="CK17" s="1365"/>
    </row>
    <row r="18" spans="1:89" x14ac:dyDescent="0.2">
      <c r="A18" s="1365">
        <v>1929</v>
      </c>
      <c r="B18" s="1365">
        <v>0.99371933937072754</v>
      </c>
      <c r="C18" s="1365">
        <v>0.13469185191662397</v>
      </c>
      <c r="D18" s="1365">
        <v>4.1369219762506286E-2</v>
      </c>
      <c r="E18" s="1365">
        <v>6.4821991696839068E-2</v>
      </c>
      <c r="F18" s="1365">
        <v>5.1555429118241597E-2</v>
      </c>
      <c r="G18" s="1365">
        <v>1.8660397877651745E-2</v>
      </c>
      <c r="H18" s="1365">
        <v>0.5530742913948975</v>
      </c>
      <c r="I18" s="1365">
        <v>0.12954609810260675</v>
      </c>
      <c r="J18" s="1365"/>
      <c r="K18" s="1365"/>
      <c r="L18" s="1365"/>
      <c r="M18" s="1365"/>
      <c r="N18" s="1365"/>
      <c r="O18" s="1365"/>
      <c r="P18" s="1365"/>
      <c r="Q18" s="1365"/>
      <c r="R18" s="1365">
        <v>0.46713331511026746</v>
      </c>
      <c r="S18" s="1365">
        <v>0.12146037916034419</v>
      </c>
      <c r="T18" s="1365">
        <v>5.2928203915870067E-2</v>
      </c>
      <c r="U18" s="1365">
        <v>4.1803710267509869E-2</v>
      </c>
      <c r="V18" s="1365">
        <v>3.8778143342814229E-2</v>
      </c>
      <c r="W18" s="1365">
        <v>7.6158173703867954E-3</v>
      </c>
      <c r="X18" s="1365">
        <v>0.11474252235815473</v>
      </c>
      <c r="Y18" s="1365">
        <v>8.980453869518755E-2</v>
      </c>
      <c r="Z18" s="1365">
        <v>0.37300275075802475</v>
      </c>
      <c r="AA18" s="1365">
        <v>0.1127907264262932</v>
      </c>
      <c r="AB18" s="1365">
        <v>4.5472221006076285E-2</v>
      </c>
      <c r="AC18" s="1365">
        <v>3.0553810010813844E-2</v>
      </c>
      <c r="AD18" s="1365">
        <v>3.1747658064618642E-2</v>
      </c>
      <c r="AE18" s="1365">
        <v>5.5206624467784094E-3</v>
      </c>
      <c r="AF18" s="1365">
        <v>7.6517874151922252E-2</v>
      </c>
      <c r="AG18" s="1365">
        <v>7.039979865152203E-2</v>
      </c>
      <c r="AH18" s="1365">
        <v>0.22075279425277158</v>
      </c>
      <c r="AI18" s="1365">
        <v>9.2583369750604397E-2</v>
      </c>
      <c r="AJ18" s="1365">
        <v>3.0037889589676042E-2</v>
      </c>
      <c r="AK18" s="1365">
        <v>1.5217663935854385E-2</v>
      </c>
      <c r="AL18" s="1365">
        <v>1.6384419045290734E-2</v>
      </c>
      <c r="AM18" s="1365">
        <v>1.876531256825748E-3</v>
      </c>
      <c r="AN18" s="1365">
        <v>3.1796296697672165E-2</v>
      </c>
      <c r="AO18" s="1365">
        <v>3.2856623976848146E-2</v>
      </c>
      <c r="AP18" s="1365">
        <v>0.17319483164067881</v>
      </c>
      <c r="AQ18" s="1365">
        <v>8.0214591457449094E-2</v>
      </c>
      <c r="AR18" s="1365">
        <v>2.4254924289932041E-2</v>
      </c>
      <c r="AS18" s="1365">
        <v>1.1252206024103761E-2</v>
      </c>
      <c r="AT18" s="1365">
        <v>1.19328367604774E-2</v>
      </c>
      <c r="AU18" s="1365">
        <v>1.1999223050683484E-3</v>
      </c>
      <c r="AV18" s="1365">
        <v>2.1242677901166799E-2</v>
      </c>
      <c r="AW18" s="1365">
        <v>2.3097672902481377E-2</v>
      </c>
      <c r="AX18" s="1365">
        <v>9.8160209622437183E-2</v>
      </c>
      <c r="AY18" s="1365">
        <v>5.5094486331307008E-2</v>
      </c>
      <c r="AZ18" s="1365">
        <v>1.300573747213425E-2</v>
      </c>
      <c r="BA18" s="1365">
        <v>4.6772160738582725E-3</v>
      </c>
      <c r="BB18" s="1365">
        <v>6.0310400116317144E-3</v>
      </c>
      <c r="BC18" s="1365">
        <v>4.1893365610212892E-4</v>
      </c>
      <c r="BD18" s="1365">
        <v>7.8098217523043635E-3</v>
      </c>
      <c r="BE18" s="1365">
        <v>1.1122974325099448E-2</v>
      </c>
      <c r="BF18" s="1365">
        <v>4.0307898627635938E-2</v>
      </c>
      <c r="BG18" s="1365">
        <v>2.4646207922060411E-2</v>
      </c>
      <c r="BH18" s="1365">
        <v>4.8186484752071202E-3</v>
      </c>
      <c r="BI18" s="1365">
        <v>1.0180621223865852E-3</v>
      </c>
      <c r="BJ18" s="1365">
        <v>2.6612750119785621E-3</v>
      </c>
      <c r="BK18" s="1365">
        <v>8.4386702699030286E-5</v>
      </c>
      <c r="BL18" s="1365">
        <v>1.7445346632436699E-3</v>
      </c>
      <c r="BM18" s="1365">
        <v>5.3347837300605624E-3</v>
      </c>
      <c r="BN18" s="1365"/>
      <c r="BO18" s="1365"/>
      <c r="BP18" s="1365"/>
      <c r="BQ18" s="1365"/>
      <c r="BR18" s="1365"/>
      <c r="BS18" s="1365"/>
      <c r="BT18" s="1365"/>
      <c r="BU18" s="1365"/>
      <c r="BV18" s="1365">
        <v>0.52658602426046008</v>
      </c>
      <c r="BW18" s="1365">
        <v>1.3231472756279783E-2</v>
      </c>
      <c r="BX18" s="1365">
        <v>-1.1558984153363781E-2</v>
      </c>
      <c r="BY18" s="1365">
        <v>2.3018281429329202E-2</v>
      </c>
      <c r="BZ18" s="1365">
        <v>1.2777285775427367E-2</v>
      </c>
      <c r="CA18" s="1365">
        <v>1.1044580507264951E-2</v>
      </c>
      <c r="CB18" s="1365">
        <v>0.43795619852823758</v>
      </c>
      <c r="CC18" s="1365">
        <v>4.0117129915924428E-2</v>
      </c>
      <c r="CD18" s="1365"/>
      <c r="CE18" s="1365"/>
      <c r="CF18" s="1365"/>
      <c r="CG18" s="1365"/>
      <c r="CH18" s="1365"/>
      <c r="CI18" s="1365"/>
      <c r="CJ18" s="1365"/>
      <c r="CK18" s="1365"/>
    </row>
    <row r="19" spans="1:89" x14ac:dyDescent="0.2">
      <c r="A19" s="1365">
        <v>1930</v>
      </c>
      <c r="B19" s="1365">
        <v>0.99379217624664307</v>
      </c>
      <c r="C19" s="1365">
        <v>0.11958097441325262</v>
      </c>
      <c r="D19" s="1365">
        <v>4.1999622815417068E-2</v>
      </c>
      <c r="E19" s="1365">
        <v>6.9253910950661857E-2</v>
      </c>
      <c r="F19" s="1365">
        <v>4.9290536515441741E-2</v>
      </c>
      <c r="G19" s="1365">
        <v>2.1214962454593821E-2</v>
      </c>
      <c r="H19" s="1365">
        <v>0.576126387168025</v>
      </c>
      <c r="I19" s="1365">
        <v>0.11632581356021555</v>
      </c>
      <c r="J19" s="1365"/>
      <c r="K19" s="1365"/>
      <c r="L19" s="1365"/>
      <c r="M19" s="1365"/>
      <c r="N19" s="1365"/>
      <c r="O19" s="1365"/>
      <c r="P19" s="1365"/>
      <c r="Q19" s="1365"/>
      <c r="R19" s="1365">
        <v>0.45966564471435484</v>
      </c>
      <c r="S19" s="1365">
        <v>0.11235255237426951</v>
      </c>
      <c r="T19" s="1365">
        <v>5.5274781222064077E-2</v>
      </c>
      <c r="U19" s="1365">
        <v>4.5712470424885673E-2</v>
      </c>
      <c r="V19" s="1365">
        <v>3.5514766668511409E-2</v>
      </c>
      <c r="W19" s="1365">
        <v>8.8867389402373601E-3</v>
      </c>
      <c r="X19" s="1365">
        <v>0.12588935054472006</v>
      </c>
      <c r="Y19" s="1365">
        <v>7.6034984539666811E-2</v>
      </c>
      <c r="Z19" s="1365">
        <v>0.35223208536003187</v>
      </c>
      <c r="AA19" s="1365">
        <v>0.10374713692992651</v>
      </c>
      <c r="AB19" s="1365">
        <v>4.5166742277794131E-2</v>
      </c>
      <c r="AC19" s="1365">
        <v>3.2901584684356333E-2</v>
      </c>
      <c r="AD19" s="1365">
        <v>2.7867740126857957E-2</v>
      </c>
      <c r="AE19" s="1365">
        <v>6.2993602562576353E-3</v>
      </c>
      <c r="AF19" s="1365">
        <v>8.0100191870702706E-2</v>
      </c>
      <c r="AG19" s="1365">
        <v>5.6149329214136637E-2</v>
      </c>
      <c r="AH19" s="1365">
        <v>0.19311684568384177</v>
      </c>
      <c r="AI19" s="1365">
        <v>7.8823540530761682E-2</v>
      </c>
      <c r="AJ19" s="1365">
        <v>2.6774383974530972E-2</v>
      </c>
      <c r="AK19" s="1365">
        <v>1.5556741395691761E-2</v>
      </c>
      <c r="AL19" s="1365">
        <v>1.3493712545664361E-2</v>
      </c>
      <c r="AM19" s="1365">
        <v>2.1137655933918913E-3</v>
      </c>
      <c r="AN19" s="1365">
        <v>3.2515095878456975E-2</v>
      </c>
      <c r="AO19" s="1365">
        <v>2.3839605765344149E-2</v>
      </c>
      <c r="AP19" s="1365">
        <v>0.14625593827309982</v>
      </c>
      <c r="AQ19" s="1365">
        <v>6.5766710821532598E-2</v>
      </c>
      <c r="AR19" s="1365">
        <v>2.1161402982061719E-2</v>
      </c>
      <c r="AS19" s="1365">
        <v>1.1478442108483125E-2</v>
      </c>
      <c r="AT19" s="1365">
        <v>9.4503217082436194E-3</v>
      </c>
      <c r="AU19" s="1365">
        <v>1.3350068813706116E-3</v>
      </c>
      <c r="AV19" s="1365">
        <v>2.1316578018425261E-2</v>
      </c>
      <c r="AW19" s="1365">
        <v>1.5747475752982867E-2</v>
      </c>
      <c r="AX19" s="1365">
        <v>7.510500681226602E-2</v>
      </c>
      <c r="AY19" s="1365">
        <v>4.165221465934113E-2</v>
      </c>
      <c r="AZ19" s="1365">
        <v>1.0649923108506341E-2</v>
      </c>
      <c r="BA19" s="1365">
        <v>4.8981247521103074E-3</v>
      </c>
      <c r="BB19" s="1365">
        <v>3.9789946476302728E-3</v>
      </c>
      <c r="BC19" s="1365">
        <v>4.6735179203778753E-4</v>
      </c>
      <c r="BD19" s="1365">
        <v>7.8875310617339111E-3</v>
      </c>
      <c r="BE19" s="1365">
        <v>5.5708667909062674E-3</v>
      </c>
      <c r="BF19" s="1365">
        <v>2.6636896057694794E-2</v>
      </c>
      <c r="BG19" s="1365">
        <v>1.7872019177083857E-2</v>
      </c>
      <c r="BH19" s="1365">
        <v>3.1421562179040521E-3</v>
      </c>
      <c r="BI19" s="1365">
        <v>9.9284354383852866E-4</v>
      </c>
      <c r="BJ19" s="1365">
        <v>1.1482924960784242E-3</v>
      </c>
      <c r="BK19" s="1365">
        <v>1.0180784026322281E-4</v>
      </c>
      <c r="BL19" s="1365">
        <v>1.9615399705716755E-3</v>
      </c>
      <c r="BM19" s="1365">
        <v>1.4182368119550314E-3</v>
      </c>
      <c r="BN19" s="1365"/>
      <c r="BO19" s="1365"/>
      <c r="BP19" s="1365"/>
      <c r="BQ19" s="1365"/>
      <c r="BR19" s="1365"/>
      <c r="BS19" s="1365"/>
      <c r="BT19" s="1365"/>
      <c r="BU19" s="1365"/>
      <c r="BV19" s="1365">
        <v>0.53412653153228828</v>
      </c>
      <c r="BW19" s="1365">
        <v>7.2284220389831066E-3</v>
      </c>
      <c r="BX19" s="1365">
        <v>-1.3275158406647003E-2</v>
      </c>
      <c r="BY19" s="1365">
        <v>2.3541440525776183E-2</v>
      </c>
      <c r="BZ19" s="1365">
        <v>1.3775769846930332E-2</v>
      </c>
      <c r="CA19" s="1365">
        <v>1.2328223514356459E-2</v>
      </c>
      <c r="CB19" s="1365">
        <v>0.4499079767100293</v>
      </c>
      <c r="CC19" s="1365">
        <v>4.061988893382442E-2</v>
      </c>
      <c r="CD19" s="1365"/>
      <c r="CE19" s="1365"/>
      <c r="CF19" s="1365"/>
      <c r="CG19" s="1365"/>
      <c r="CH19" s="1365"/>
      <c r="CI19" s="1365"/>
      <c r="CJ19" s="1365"/>
      <c r="CK19" s="1365"/>
    </row>
    <row r="20" spans="1:89" x14ac:dyDescent="0.2">
      <c r="A20" s="1365">
        <v>1931</v>
      </c>
      <c r="B20" s="1365">
        <v>0.99467206001281738</v>
      </c>
      <c r="C20" s="1365">
        <v>7.8673040398807376E-2</v>
      </c>
      <c r="D20" s="1365">
        <v>4.8776605693212405E-2</v>
      </c>
      <c r="E20" s="1365">
        <v>7.8752494272411488E-2</v>
      </c>
      <c r="F20" s="1365">
        <v>5.021447073170901E-2</v>
      </c>
      <c r="G20" s="1365">
        <v>2.7270545715808593E-2</v>
      </c>
      <c r="H20" s="1365">
        <v>0.60257768027791792</v>
      </c>
      <c r="I20" s="1365">
        <v>0.10840713975502257</v>
      </c>
      <c r="J20" s="1365"/>
      <c r="K20" s="1365"/>
      <c r="L20" s="1365"/>
      <c r="M20" s="1365"/>
      <c r="N20" s="1365"/>
      <c r="O20" s="1365"/>
      <c r="P20" s="1365"/>
      <c r="Q20" s="1365"/>
      <c r="R20" s="1365">
        <v>0.4600464478990231</v>
      </c>
      <c r="S20" s="1365">
        <v>7.4739388378866997E-2</v>
      </c>
      <c r="T20" s="1365">
        <v>6.5836707930036528E-2</v>
      </c>
      <c r="U20" s="1365">
        <v>5.3809736387834345E-2</v>
      </c>
      <c r="V20" s="1365">
        <v>3.6591624290831085E-2</v>
      </c>
      <c r="W20" s="1365">
        <v>1.2217840528834777E-2</v>
      </c>
      <c r="X20" s="1365">
        <v>0.14476554751358181</v>
      </c>
      <c r="Y20" s="1365">
        <v>7.2085602869037577E-2</v>
      </c>
      <c r="Z20" s="1365">
        <v>0.33667305783800222</v>
      </c>
      <c r="AA20" s="1365">
        <v>6.8411982975916205E-2</v>
      </c>
      <c r="AB20" s="1365">
        <v>5.3120312000561526E-2</v>
      </c>
      <c r="AC20" s="1365">
        <v>3.7750469786090778E-2</v>
      </c>
      <c r="AD20" s="1365">
        <v>2.8179935244847871E-2</v>
      </c>
      <c r="AE20" s="1365">
        <v>8.5089019654685343E-3</v>
      </c>
      <c r="AF20" s="1365">
        <v>8.8836144411421639E-2</v>
      </c>
      <c r="AG20" s="1365">
        <v>5.1865311453695662E-2</v>
      </c>
      <c r="AH20" s="1365">
        <v>0.1678668755604433</v>
      </c>
      <c r="AI20" s="1365">
        <v>4.8228019869008799E-2</v>
      </c>
      <c r="AJ20" s="1365">
        <v>2.9222282964206106E-2</v>
      </c>
      <c r="AK20" s="1365">
        <v>1.6672196299455006E-2</v>
      </c>
      <c r="AL20" s="1365">
        <v>1.3386293877270479E-2</v>
      </c>
      <c r="AM20" s="1365">
        <v>2.8954567296515486E-3</v>
      </c>
      <c r="AN20" s="1365">
        <v>3.6061459103629907E-2</v>
      </c>
      <c r="AO20" s="1365">
        <v>2.1401166717221459E-2</v>
      </c>
      <c r="AP20" s="1365">
        <v>0.12303762050725482</v>
      </c>
      <c r="AQ20" s="1365">
        <v>3.9321361644098329E-2</v>
      </c>
      <c r="AR20" s="1365">
        <v>2.2903322876410781E-2</v>
      </c>
      <c r="AS20" s="1365">
        <v>1.2403988638074057E-2</v>
      </c>
      <c r="AT20" s="1365">
        <v>9.4150445142965819E-3</v>
      </c>
      <c r="AU20" s="1365">
        <v>1.8017411998247808E-3</v>
      </c>
      <c r="AV20" s="1365">
        <v>2.2980705005468151E-2</v>
      </c>
      <c r="AW20" s="1365">
        <v>1.4211456629082126E-2</v>
      </c>
      <c r="AX20" s="1365">
        <v>5.8559479784874101E-2</v>
      </c>
      <c r="AY20" s="1365">
        <v>2.4049247015388492E-2</v>
      </c>
      <c r="AZ20" s="1365">
        <v>1.1336979139563384E-2</v>
      </c>
      <c r="BA20" s="1365">
        <v>5.4371416337920817E-3</v>
      </c>
      <c r="BB20" s="1365">
        <v>3.9397181994984386E-3</v>
      </c>
      <c r="BC20" s="1365">
        <v>6.19409661214453E-4</v>
      </c>
      <c r="BD20" s="1365">
        <v>8.2311583538949608E-3</v>
      </c>
      <c r="BE20" s="1365">
        <v>4.945825781522287E-3</v>
      </c>
      <c r="BF20" s="1365">
        <v>1.8688593395224495E-2</v>
      </c>
      <c r="BG20" s="1365">
        <v>1.0047909316728599E-2</v>
      </c>
      <c r="BH20" s="1365">
        <v>3.2494781727514205E-3</v>
      </c>
      <c r="BI20" s="1365">
        <v>1.0781589301256161E-3</v>
      </c>
      <c r="BJ20" s="1365">
        <v>1.133196255452973E-3</v>
      </c>
      <c r="BK20" s="1365">
        <v>1.2357744314579774E-4</v>
      </c>
      <c r="BL20" s="1365">
        <v>1.8124286290280851E-3</v>
      </c>
      <c r="BM20" s="1365">
        <v>1.2438446479920053E-3</v>
      </c>
      <c r="BN20" s="1365"/>
      <c r="BO20" s="1365"/>
      <c r="BP20" s="1365"/>
      <c r="BQ20" s="1365"/>
      <c r="BR20" s="1365"/>
      <c r="BS20" s="1365"/>
      <c r="BT20" s="1365"/>
      <c r="BU20" s="1365"/>
      <c r="BV20" s="1365">
        <v>0.53462561211379422</v>
      </c>
      <c r="BW20" s="1365">
        <v>3.9336520199403785E-3</v>
      </c>
      <c r="BX20" s="1365">
        <v>-1.7060102236824123E-2</v>
      </c>
      <c r="BY20" s="1365">
        <v>2.4942757884577157E-2</v>
      </c>
      <c r="BZ20" s="1365">
        <v>1.3622846440877925E-2</v>
      </c>
      <c r="CA20" s="1365">
        <v>1.5052705186973818E-2</v>
      </c>
      <c r="CB20" s="1365">
        <v>0.45741757937929645</v>
      </c>
      <c r="CC20" s="1365">
        <v>3.6716090271024571E-2</v>
      </c>
      <c r="CD20" s="1365"/>
      <c r="CE20" s="1365"/>
      <c r="CF20" s="1365"/>
      <c r="CG20" s="1365"/>
      <c r="CH20" s="1365"/>
      <c r="CI20" s="1365"/>
      <c r="CJ20" s="1365"/>
      <c r="CK20" s="1365"/>
    </row>
    <row r="21" spans="1:89" x14ac:dyDescent="0.2">
      <c r="A21" s="1365">
        <v>1932</v>
      </c>
      <c r="B21" s="1365">
        <v>0.9932091236114502</v>
      </c>
      <c r="C21" s="1365">
        <v>3.9997954955112526E-2</v>
      </c>
      <c r="D21" s="1365">
        <v>5.706940423700245E-2</v>
      </c>
      <c r="E21" s="1365">
        <v>9.2462213554363709E-2</v>
      </c>
      <c r="F21" s="1365">
        <v>5.1362410486665983E-2</v>
      </c>
      <c r="G21" s="1365">
        <v>3.4570115932163206E-2</v>
      </c>
      <c r="H21" s="1365">
        <v>0.6275336950251722</v>
      </c>
      <c r="I21" s="1365">
        <v>9.0213350123238042E-2</v>
      </c>
      <c r="J21" s="1365"/>
      <c r="K21" s="1365"/>
      <c r="L21" s="1365"/>
      <c r="M21" s="1365"/>
      <c r="N21" s="1365"/>
      <c r="O21" s="1365"/>
      <c r="P21" s="1365"/>
      <c r="Q21" s="1365"/>
      <c r="R21" s="1365">
        <v>0.47831104886126569</v>
      </c>
      <c r="S21" s="1365">
        <v>3.7998057207356897E-2</v>
      </c>
      <c r="T21" s="1365">
        <v>7.9272300372881729E-2</v>
      </c>
      <c r="U21" s="1365">
        <v>6.5399654347835692E-2</v>
      </c>
      <c r="V21" s="1365">
        <v>3.8057591147412188E-2</v>
      </c>
      <c r="W21" s="1365">
        <v>1.7450395048829021E-2</v>
      </c>
      <c r="X21" s="1365">
        <v>0.17861545827584149</v>
      </c>
      <c r="Y21" s="1365">
        <v>6.1517592461108744E-2</v>
      </c>
      <c r="Z21" s="1365">
        <v>0.35065955420983219</v>
      </c>
      <c r="AA21" s="1365">
        <v>3.5460328716338418E-2</v>
      </c>
      <c r="AB21" s="1365">
        <v>6.8242580380196621E-2</v>
      </c>
      <c r="AC21" s="1365">
        <v>4.8959346903527899E-2</v>
      </c>
      <c r="AD21" s="1365">
        <v>2.9776856587466347E-2</v>
      </c>
      <c r="AE21" s="1365">
        <v>1.2103586130713006E-2</v>
      </c>
      <c r="AF21" s="1365">
        <v>0.11081755151028393</v>
      </c>
      <c r="AG21" s="1365">
        <v>4.5299303981305945E-2</v>
      </c>
      <c r="AH21" s="1365">
        <v>0.16493703646226299</v>
      </c>
      <c r="AI21" s="1365">
        <v>2.5077562547365134E-2</v>
      </c>
      <c r="AJ21" s="1365">
        <v>3.6241040419846944E-2</v>
      </c>
      <c r="AK21" s="1365">
        <v>2.1457117522829635E-2</v>
      </c>
      <c r="AL21" s="1365">
        <v>1.4305937021497404E-2</v>
      </c>
      <c r="AM21" s="1365">
        <v>4.2431776470986341E-3</v>
      </c>
      <c r="AN21" s="1365">
        <v>4.4550781095322053E-2</v>
      </c>
      <c r="AO21" s="1365">
        <v>1.9061420208303169E-2</v>
      </c>
      <c r="AP21" s="1365">
        <v>0.1226045738907527</v>
      </c>
      <c r="AQ21" s="1365">
        <v>2.0774236901524669E-2</v>
      </c>
      <c r="AR21" s="1365">
        <v>2.9821789563771399E-2</v>
      </c>
      <c r="AS21" s="1365">
        <v>1.684059897998564E-2</v>
      </c>
      <c r="AT21" s="1365">
        <v>1.0616678580267004E-2</v>
      </c>
      <c r="AU21" s="1365">
        <v>2.6403466455414771E-3</v>
      </c>
      <c r="AV21" s="1365">
        <v>2.8161734439595579E-2</v>
      </c>
      <c r="AW21" s="1365">
        <v>1.3749188780066932E-2</v>
      </c>
      <c r="AX21" s="1365">
        <v>5.8563081237297449E-2</v>
      </c>
      <c r="AY21" s="1365">
        <v>1.3257989855416218E-2</v>
      </c>
      <c r="AZ21" s="1365">
        <v>1.5701871687146523E-2</v>
      </c>
      <c r="BA21" s="1365">
        <v>7.9999952070462597E-3</v>
      </c>
      <c r="BB21" s="1365">
        <v>4.7588088642898816E-3</v>
      </c>
      <c r="BC21" s="1365">
        <v>9.3690307119193201E-4</v>
      </c>
      <c r="BD21" s="1365">
        <v>1.042800776196497E-2</v>
      </c>
      <c r="BE21" s="1365">
        <v>5.4795047902416651E-3</v>
      </c>
      <c r="BF21" s="1365">
        <v>1.5183091502433509E-2</v>
      </c>
      <c r="BG21" s="1365">
        <v>5.0878505527842113E-3</v>
      </c>
      <c r="BH21" s="1365">
        <v>3.8174142042243352E-3</v>
      </c>
      <c r="BI21" s="1365">
        <v>1.4700536374500498E-3</v>
      </c>
      <c r="BJ21" s="1365">
        <v>1.2853712104394662E-3</v>
      </c>
      <c r="BK21" s="1365">
        <v>1.7641514446831001E-4</v>
      </c>
      <c r="BL21" s="1365">
        <v>2.0792940474503611E-3</v>
      </c>
      <c r="BM21" s="1365">
        <v>1.266692705616776E-3</v>
      </c>
      <c r="BN21" s="1365"/>
      <c r="BO21" s="1365"/>
      <c r="BP21" s="1365"/>
      <c r="BQ21" s="1365"/>
      <c r="BR21" s="1365"/>
      <c r="BS21" s="1365"/>
      <c r="BT21" s="1365"/>
      <c r="BU21" s="1365"/>
      <c r="BV21" s="1365">
        <v>0.51489807475018456</v>
      </c>
      <c r="BW21" s="1365">
        <v>1.9998977477556287E-3</v>
      </c>
      <c r="BX21" s="1365">
        <v>-2.220289613587928E-2</v>
      </c>
      <c r="BY21" s="1365">
        <v>2.7062559206528024E-2</v>
      </c>
      <c r="BZ21" s="1365">
        <v>1.3304819339253794E-2</v>
      </c>
      <c r="CA21" s="1365">
        <v>1.7119720883334182E-2</v>
      </c>
      <c r="CB21" s="1365">
        <v>0.44848518739226656</v>
      </c>
      <c r="CC21" s="1365">
        <v>2.9128807019193438E-2</v>
      </c>
      <c r="CD21" s="1365"/>
      <c r="CE21" s="1365"/>
      <c r="CF21" s="1365"/>
      <c r="CG21" s="1365"/>
      <c r="CH21" s="1365"/>
      <c r="CI21" s="1365"/>
      <c r="CJ21" s="1365"/>
      <c r="CK21" s="1365"/>
    </row>
    <row r="22" spans="1:89" x14ac:dyDescent="0.2">
      <c r="A22" s="1365">
        <v>1933</v>
      </c>
      <c r="B22" s="1365">
        <v>0.99124646186828613</v>
      </c>
      <c r="C22" s="1365">
        <v>3.8163058775555696E-2</v>
      </c>
      <c r="D22" s="1365">
        <v>5.1622719068714629E-2</v>
      </c>
      <c r="E22" s="1365">
        <v>7.8978027593254979E-2</v>
      </c>
      <c r="F22" s="1365">
        <v>5.17482457937673E-2</v>
      </c>
      <c r="G22" s="1365">
        <v>3.3648064768501337E-2</v>
      </c>
      <c r="H22" s="1365">
        <v>0.63830884913740515</v>
      </c>
      <c r="I22" s="1365">
        <v>9.8777474740620708E-2</v>
      </c>
      <c r="J22" s="1365"/>
      <c r="K22" s="1365"/>
      <c r="L22" s="1365"/>
      <c r="M22" s="1365"/>
      <c r="N22" s="1365"/>
      <c r="O22" s="1365"/>
      <c r="P22" s="1365"/>
      <c r="Q22" s="1365"/>
      <c r="R22" s="1365">
        <v>0.47337560905523096</v>
      </c>
      <c r="S22" s="1365">
        <v>3.5920848798543938E-2</v>
      </c>
      <c r="T22" s="1365">
        <v>7.4610687239774959E-2</v>
      </c>
      <c r="U22" s="1365">
        <v>5.7214685081060618E-2</v>
      </c>
      <c r="V22" s="1365">
        <v>4.0940820075182405E-2</v>
      </c>
      <c r="W22" s="1365">
        <v>1.6898860214082725E-2</v>
      </c>
      <c r="X22" s="1365">
        <v>0.1742250110315382</v>
      </c>
      <c r="Y22" s="1365">
        <v>7.3564696615048067E-2</v>
      </c>
      <c r="Z22" s="1365">
        <v>0.35650444703379819</v>
      </c>
      <c r="AA22" s="1365">
        <v>3.3851598091369055E-2</v>
      </c>
      <c r="AB22" s="1365">
        <v>6.5227059574848936E-2</v>
      </c>
      <c r="AC22" s="1365">
        <v>4.5952120399182797E-2</v>
      </c>
      <c r="AD22" s="1365">
        <v>3.2640729472477835E-2</v>
      </c>
      <c r="AE22" s="1365">
        <v>1.196624148563945E-2</v>
      </c>
      <c r="AF22" s="1365">
        <v>0.11119558176618156</v>
      </c>
      <c r="AG22" s="1365">
        <v>5.5671116244098581E-2</v>
      </c>
      <c r="AH22" s="1365">
        <v>0.17367236083829821</v>
      </c>
      <c r="AI22" s="1365">
        <v>2.5502179164048198E-2</v>
      </c>
      <c r="AJ22" s="1365">
        <v>3.6397972137730404E-2</v>
      </c>
      <c r="AK22" s="1365">
        <v>2.0063454791838266E-2</v>
      </c>
      <c r="AL22" s="1365">
        <v>1.6145776964887639E-2</v>
      </c>
      <c r="AM22" s="1365">
        <v>4.3224472611120279E-3</v>
      </c>
      <c r="AN22" s="1365">
        <v>4.6709993817240052E-2</v>
      </c>
      <c r="AO22" s="1365">
        <v>2.4530536701441591E-2</v>
      </c>
      <c r="AP22" s="1365">
        <v>0.13028894923125567</v>
      </c>
      <c r="AQ22" s="1365">
        <v>2.1717888168320945E-2</v>
      </c>
      <c r="AR22" s="1365">
        <v>2.9389753050935878E-2</v>
      </c>
      <c r="AS22" s="1365">
        <v>1.5260667247797141E-2</v>
      </c>
      <c r="AT22" s="1365">
        <v>1.2486938021174466E-2</v>
      </c>
      <c r="AU22" s="1365">
        <v>2.7202269977619985E-3</v>
      </c>
      <c r="AV22" s="1365">
        <v>2.9957675082202751E-2</v>
      </c>
      <c r="AW22" s="1365">
        <v>1.8755800663062476E-2</v>
      </c>
      <c r="AX22" s="1365">
        <v>6.4554667641927854E-2</v>
      </c>
      <c r="AY22" s="1365">
        <v>1.4614150774611041E-2</v>
      </c>
      <c r="AZ22" s="1365">
        <v>1.5534993167049226E-2</v>
      </c>
      <c r="BA22" s="1365">
        <v>7.0724835665385167E-3</v>
      </c>
      <c r="BB22" s="1365">
        <v>6.1679158805126033E-3</v>
      </c>
      <c r="BC22" s="1365">
        <v>9.8922773708374503E-4</v>
      </c>
      <c r="BD22" s="1365">
        <v>1.1422117368379558E-2</v>
      </c>
      <c r="BE22" s="1365">
        <v>8.7537791477531532E-3</v>
      </c>
      <c r="BF22" s="1365">
        <v>1.8817698017337712E-2</v>
      </c>
      <c r="BG22" s="1365">
        <v>6.2315051769590802E-3</v>
      </c>
      <c r="BH22" s="1365">
        <v>4.1726070203459966E-3</v>
      </c>
      <c r="BI22" s="1365">
        <v>1.2911595572513029E-3</v>
      </c>
      <c r="BJ22" s="1365">
        <v>1.9804743108407358E-3</v>
      </c>
      <c r="BK22" s="1365">
        <v>1.8414790262345437E-4</v>
      </c>
      <c r="BL22" s="1365">
        <v>2.2264367485598149E-3</v>
      </c>
      <c r="BM22" s="1365">
        <v>2.7313673007573272E-3</v>
      </c>
      <c r="BN22" s="1365"/>
      <c r="BO22" s="1365"/>
      <c r="BP22" s="1365"/>
      <c r="BQ22" s="1365"/>
      <c r="BR22" s="1365"/>
      <c r="BS22" s="1365"/>
      <c r="BT22" s="1365"/>
      <c r="BU22" s="1365"/>
      <c r="BV22" s="1365">
        <v>0.51787085281305512</v>
      </c>
      <c r="BW22" s="1365">
        <v>2.2422099770117582E-3</v>
      </c>
      <c r="BX22" s="1365">
        <v>-2.2987968171060323E-2</v>
      </c>
      <c r="BY22" s="1365">
        <v>2.1763342512194365E-2</v>
      </c>
      <c r="BZ22" s="1365">
        <v>1.0807425718584895E-2</v>
      </c>
      <c r="CA22" s="1365">
        <v>1.6749204554418615E-2</v>
      </c>
      <c r="CB22" s="1365">
        <v>0.46357292373448472</v>
      </c>
      <c r="CC22" s="1365">
        <v>2.5723692496954848E-2</v>
      </c>
      <c r="CD22" s="1365"/>
      <c r="CE22" s="1365"/>
      <c r="CF22" s="1365"/>
      <c r="CG22" s="1365"/>
      <c r="CH22" s="1365"/>
      <c r="CI22" s="1365"/>
      <c r="CJ22" s="1365"/>
      <c r="CK22" s="1365"/>
    </row>
    <row r="23" spans="1:89" x14ac:dyDescent="0.2">
      <c r="A23" s="1365">
        <v>1934</v>
      </c>
      <c r="B23" s="1365">
        <v>0.9937552809715271</v>
      </c>
      <c r="C23" s="1365">
        <v>7.6988136017050735E-2</v>
      </c>
      <c r="D23" s="1365">
        <v>4.4397770250423366E-2</v>
      </c>
      <c r="E23" s="1365">
        <v>5.8393534327436214E-2</v>
      </c>
      <c r="F23" s="1365">
        <v>5.0403996753477245E-2</v>
      </c>
      <c r="G23" s="1365">
        <v>3.1117232464766179E-2</v>
      </c>
      <c r="H23" s="1365">
        <v>0.62458128995267836</v>
      </c>
      <c r="I23" s="1365">
        <v>0.10787326695554937</v>
      </c>
      <c r="J23" s="1365"/>
      <c r="K23" s="1365"/>
      <c r="L23" s="1365"/>
      <c r="M23" s="1365"/>
      <c r="N23" s="1365"/>
      <c r="O23" s="1365"/>
      <c r="P23" s="1365"/>
      <c r="Q23" s="1365"/>
      <c r="R23" s="1365">
        <v>0.48591675009389568</v>
      </c>
      <c r="S23" s="1365">
        <v>7.3138729216198198E-2</v>
      </c>
      <c r="T23" s="1365">
        <v>6.3287939852934738E-2</v>
      </c>
      <c r="U23" s="1365">
        <v>4.2459627548110904E-2</v>
      </c>
      <c r="V23" s="1365">
        <v>3.8093964386166308E-2</v>
      </c>
      <c r="W23" s="1365">
        <v>1.5858338544101385E-2</v>
      </c>
      <c r="X23" s="1365">
        <v>0.17757313653315424</v>
      </c>
      <c r="Y23" s="1365">
        <v>7.5505014013229926E-2</v>
      </c>
      <c r="Z23" s="1365">
        <v>0.37642280136768902</v>
      </c>
      <c r="AA23" s="1365">
        <v>7.154999437256708E-2</v>
      </c>
      <c r="AB23" s="1365">
        <v>5.8508626975487005E-2</v>
      </c>
      <c r="AC23" s="1365">
        <v>3.5116453548734564E-2</v>
      </c>
      <c r="AD23" s="1365">
        <v>3.1295268922797617E-2</v>
      </c>
      <c r="AE23" s="1365">
        <v>1.0988718084516579E-2</v>
      </c>
      <c r="AF23" s="1365">
        <v>0.10948655087246029</v>
      </c>
      <c r="AG23" s="1365">
        <v>5.9477188591125912E-2</v>
      </c>
      <c r="AH23" s="1365">
        <v>0.19027898265098028</v>
      </c>
      <c r="AI23" s="1365">
        <v>5.5053463283699838E-2</v>
      </c>
      <c r="AJ23" s="1365">
        <v>3.1171694942624222E-2</v>
      </c>
      <c r="AK23" s="1365">
        <v>1.523045223224836E-2</v>
      </c>
      <c r="AL23" s="1365">
        <v>1.5231736109292373E-2</v>
      </c>
      <c r="AM23" s="1365">
        <v>3.8638768973491278E-3</v>
      </c>
      <c r="AN23" s="1365">
        <v>4.4139183046493599E-2</v>
      </c>
      <c r="AO23" s="1365">
        <v>2.5588576139272755E-2</v>
      </c>
      <c r="AP23" s="1365">
        <v>0.14506930611482385</v>
      </c>
      <c r="AQ23" s="1365">
        <v>4.7184375539353979E-2</v>
      </c>
      <c r="AR23" s="1365">
        <v>2.6431641907891604E-2</v>
      </c>
      <c r="AS23" s="1365">
        <v>1.1502520145666911E-2</v>
      </c>
      <c r="AT23" s="1365">
        <v>1.1240931381144676E-2</v>
      </c>
      <c r="AU23" s="1365">
        <v>2.4099635773940577E-3</v>
      </c>
      <c r="AV23" s="1365">
        <v>2.7981112970665578E-2</v>
      </c>
      <c r="AW23" s="1365">
        <v>1.8318760592707033E-2</v>
      </c>
      <c r="AX23" s="1365">
        <v>7.1568625741122049E-2</v>
      </c>
      <c r="AY23" s="1365">
        <v>3.0987166633099982E-2</v>
      </c>
      <c r="AZ23" s="1365">
        <v>1.2998830907410046E-2</v>
      </c>
      <c r="BA23" s="1365">
        <v>5.0708334001107478E-3</v>
      </c>
      <c r="BB23" s="1365">
        <v>4.735755394648049E-3</v>
      </c>
      <c r="BC23" s="1365">
        <v>8.4911514269340126E-4</v>
      </c>
      <c r="BD23" s="1365">
        <v>1.0242833054126634E-2</v>
      </c>
      <c r="BE23" s="1365">
        <v>6.6840912090332079E-3</v>
      </c>
      <c r="BF23" s="1365">
        <v>2.1667533496238504E-2</v>
      </c>
      <c r="BG23" s="1365">
        <v>1.2498049824830807E-2</v>
      </c>
      <c r="BH23" s="1365">
        <v>3.1305322246222757E-3</v>
      </c>
      <c r="BI23" s="1365">
        <v>9.5257571026114622E-4</v>
      </c>
      <c r="BJ23" s="1365">
        <v>1.2990418249276743E-3</v>
      </c>
      <c r="BK23" s="1365">
        <v>1.595464679124942E-4</v>
      </c>
      <c r="BL23" s="1365">
        <v>2.0341532704624731E-3</v>
      </c>
      <c r="BM23" s="1365">
        <v>1.5936341732216293E-3</v>
      </c>
      <c r="BN23" s="1365"/>
      <c r="BO23" s="1365"/>
      <c r="BP23" s="1365"/>
      <c r="BQ23" s="1365"/>
      <c r="BR23" s="1365"/>
      <c r="BS23" s="1365"/>
      <c r="BT23" s="1365"/>
      <c r="BU23" s="1365"/>
      <c r="BV23" s="1365">
        <v>0.50783853087763142</v>
      </c>
      <c r="BW23" s="1365">
        <v>3.8494068008525367E-3</v>
      </c>
      <c r="BX23" s="1365">
        <v>-1.8890169602511372E-2</v>
      </c>
      <c r="BY23" s="1365">
        <v>1.593390677932531E-2</v>
      </c>
      <c r="BZ23" s="1365">
        <v>1.2310032367310937E-2</v>
      </c>
      <c r="CA23" s="1365">
        <v>1.5258893920664793E-2</v>
      </c>
      <c r="CB23" s="1365">
        <v>0.44652764539846224</v>
      </c>
      <c r="CC23" s="1365">
        <v>3.2848760963381393E-2</v>
      </c>
      <c r="CD23" s="1365"/>
      <c r="CE23" s="1365"/>
      <c r="CF23" s="1365"/>
      <c r="CG23" s="1365"/>
      <c r="CH23" s="1365"/>
      <c r="CI23" s="1365"/>
      <c r="CJ23" s="1365"/>
      <c r="CK23" s="1365"/>
    </row>
    <row r="24" spans="1:89" x14ac:dyDescent="0.2">
      <c r="A24" s="1365">
        <v>1935</v>
      </c>
      <c r="B24" s="1365">
        <v>0.99513030052185059</v>
      </c>
      <c r="C24" s="1365">
        <v>9.0133757389780633E-2</v>
      </c>
      <c r="D24" s="1365">
        <v>3.9036958998903713E-2</v>
      </c>
      <c r="E24" s="1365">
        <v>5.2734728336247962E-2</v>
      </c>
      <c r="F24" s="1365">
        <v>5.6326461949495081E-2</v>
      </c>
      <c r="G24" s="1365">
        <v>2.9381833211485762E-2</v>
      </c>
      <c r="H24" s="1365">
        <v>0.59553759871768563</v>
      </c>
      <c r="I24" s="1365">
        <v>0.13197892333596731</v>
      </c>
      <c r="J24" s="1365"/>
      <c r="K24" s="1365"/>
      <c r="L24" s="1365"/>
      <c r="M24" s="1365"/>
      <c r="N24" s="1365"/>
      <c r="O24" s="1365"/>
      <c r="P24" s="1365"/>
      <c r="Q24" s="1365"/>
      <c r="R24" s="1365">
        <v>0.47837778204540526</v>
      </c>
      <c r="S24" s="1365">
        <v>8.4469517869781699E-2</v>
      </c>
      <c r="T24" s="1365">
        <v>5.4880786019407969E-2</v>
      </c>
      <c r="U24" s="1365">
        <v>3.7694077852532926E-2</v>
      </c>
      <c r="V24" s="1365">
        <v>3.996899633095518E-2</v>
      </c>
      <c r="W24" s="1365">
        <v>1.4418321399544912E-2</v>
      </c>
      <c r="X24" s="1365">
        <v>0.1622885514764788</v>
      </c>
      <c r="Y24" s="1365">
        <v>8.4657531096703723E-2</v>
      </c>
      <c r="Z24" s="1365">
        <v>0.36486940345228819</v>
      </c>
      <c r="AA24" s="1365">
        <v>8.1075406539210707E-2</v>
      </c>
      <c r="AB24" s="1365">
        <v>4.8449627694588417E-2</v>
      </c>
      <c r="AC24" s="1365">
        <v>3.0452815721410949E-2</v>
      </c>
      <c r="AD24" s="1365">
        <v>3.2684445862022515E-2</v>
      </c>
      <c r="AE24" s="1365">
        <v>9.8210543981926152E-3</v>
      </c>
      <c r="AF24" s="1365">
        <v>9.6146591502168977E-2</v>
      </c>
      <c r="AG24" s="1365">
        <v>6.6239461734693972E-2</v>
      </c>
      <c r="AH24" s="1365">
        <v>0.19351579035377889</v>
      </c>
      <c r="AI24" s="1365">
        <v>6.3767730631697966E-2</v>
      </c>
      <c r="AJ24" s="1365">
        <v>2.6316602458984806E-2</v>
      </c>
      <c r="AK24" s="1365">
        <v>1.3672885110258997E-2</v>
      </c>
      <c r="AL24" s="1365">
        <v>1.6218724753782325E-2</v>
      </c>
      <c r="AM24" s="1365">
        <v>3.5098061514262243E-3</v>
      </c>
      <c r="AN24" s="1365">
        <v>4.0825976851534537E-2</v>
      </c>
      <c r="AO24" s="1365">
        <v>2.9204064396094017E-2</v>
      </c>
      <c r="AP24" s="1365">
        <v>0.14826492158632287</v>
      </c>
      <c r="AQ24" s="1365">
        <v>5.4965247073801078E-2</v>
      </c>
      <c r="AR24" s="1365">
        <v>2.2554314143280244E-2</v>
      </c>
      <c r="AS24" s="1365">
        <v>1.0366417338261033E-2</v>
      </c>
      <c r="AT24" s="1365">
        <v>1.1711522470822378E-2</v>
      </c>
      <c r="AU24" s="1365">
        <v>2.2054040362792164E-3</v>
      </c>
      <c r="AV24" s="1365">
        <v>2.6222653733456572E-2</v>
      </c>
      <c r="AW24" s="1365">
        <v>2.0239362790422332E-2</v>
      </c>
      <c r="AX24" s="1365">
        <v>7.4157898354179658E-2</v>
      </c>
      <c r="AY24" s="1365">
        <v>3.5392989754327253E-2</v>
      </c>
      <c r="AZ24" s="1365">
        <v>1.0973153874247205E-2</v>
      </c>
      <c r="BA24" s="1365">
        <v>4.567864722530607E-3</v>
      </c>
      <c r="BB24" s="1365">
        <v>5.1339368909804834E-3</v>
      </c>
      <c r="BC24" s="1365">
        <v>7.7181351379237669E-4</v>
      </c>
      <c r="BD24" s="1365">
        <v>9.5328461260835579E-3</v>
      </c>
      <c r="BE24" s="1365">
        <v>7.7852934722181608E-3</v>
      </c>
      <c r="BF24" s="1365">
        <v>2.29945589023847E-2</v>
      </c>
      <c r="BG24" s="1365">
        <v>1.3879958466403889E-2</v>
      </c>
      <c r="BH24" s="1365">
        <v>2.5758252877373117E-3</v>
      </c>
      <c r="BI24" s="1365">
        <v>9.1429602249093185E-4</v>
      </c>
      <c r="BJ24" s="1365">
        <v>1.5403571903940894E-3</v>
      </c>
      <c r="BK24" s="1365">
        <v>1.3828974057330463E-4</v>
      </c>
      <c r="BL24" s="1365">
        <v>1.7829589847443345E-3</v>
      </c>
      <c r="BM24" s="1365">
        <v>2.1628732100408437E-3</v>
      </c>
      <c r="BN24" s="1365"/>
      <c r="BO24" s="1365"/>
      <c r="BP24" s="1365"/>
      <c r="BQ24" s="1365"/>
      <c r="BR24" s="1365"/>
      <c r="BS24" s="1365"/>
      <c r="BT24" s="1365"/>
      <c r="BU24" s="1365"/>
      <c r="BV24" s="1365">
        <v>0.51675251847644532</v>
      </c>
      <c r="BW24" s="1365">
        <v>5.6642395199989343E-3</v>
      </c>
      <c r="BX24" s="1365">
        <v>-1.5843827020504256E-2</v>
      </c>
      <c r="BY24" s="1365">
        <v>1.5040650483715039E-2</v>
      </c>
      <c r="BZ24" s="1365">
        <v>1.6357465618539901E-2</v>
      </c>
      <c r="CA24" s="1365">
        <v>1.496351181194085E-2</v>
      </c>
      <c r="CB24" s="1365">
        <v>0.43276985419074787</v>
      </c>
      <c r="CC24" s="1365">
        <v>4.7800585289722503E-2</v>
      </c>
      <c r="CD24" s="1365"/>
      <c r="CE24" s="1365"/>
      <c r="CF24" s="1365"/>
      <c r="CG24" s="1365"/>
      <c r="CH24" s="1365"/>
      <c r="CI24" s="1365"/>
      <c r="CJ24" s="1365"/>
      <c r="CK24" s="1365"/>
    </row>
    <row r="25" spans="1:89" x14ac:dyDescent="0.2">
      <c r="A25" s="1365">
        <v>1936</v>
      </c>
      <c r="B25" s="1365">
        <v>0.98999732732772827</v>
      </c>
      <c r="C25" s="1365">
        <v>0.10925383743290518</v>
      </c>
      <c r="D25" s="1365">
        <v>3.2809143884045579E-2</v>
      </c>
      <c r="E25" s="1365">
        <v>4.7930341237401648E-2</v>
      </c>
      <c r="F25" s="1365">
        <v>5.0041435684753853E-2</v>
      </c>
      <c r="G25" s="1365">
        <v>2.960414764318646E-2</v>
      </c>
      <c r="H25" s="1365">
        <v>0.60161670467194517</v>
      </c>
      <c r="I25" s="1365">
        <v>0.11874178485798006</v>
      </c>
      <c r="J25" s="1365"/>
      <c r="K25" s="1365"/>
      <c r="L25" s="1365"/>
      <c r="M25" s="1365"/>
      <c r="N25" s="1365"/>
      <c r="O25" s="1365"/>
      <c r="P25" s="1365"/>
      <c r="Q25" s="1365"/>
      <c r="R25" s="1365">
        <v>0.47662484302978647</v>
      </c>
      <c r="S25" s="1365">
        <v>0.10208146749559784</v>
      </c>
      <c r="T25" s="1365">
        <v>4.6383146193830237E-2</v>
      </c>
      <c r="U25" s="1365">
        <v>3.407215598887052E-2</v>
      </c>
      <c r="V25" s="1365">
        <v>3.7448777079063397E-2</v>
      </c>
      <c r="W25" s="1365">
        <v>1.3212972127119941E-2</v>
      </c>
      <c r="X25" s="1365">
        <v>0.16131694122130721</v>
      </c>
      <c r="Y25" s="1365">
        <v>8.2109382923997304E-2</v>
      </c>
      <c r="Z25" s="1365">
        <v>0.36585002712664366</v>
      </c>
      <c r="AA25" s="1365">
        <v>9.8624059337086567E-2</v>
      </c>
      <c r="AB25" s="1365">
        <v>3.9726390260399008E-2</v>
      </c>
      <c r="AC25" s="1365">
        <v>2.715981759274174E-2</v>
      </c>
      <c r="AD25" s="1365">
        <v>3.1066871997252558E-2</v>
      </c>
      <c r="AE25" s="1365">
        <v>8.8308398120528972E-3</v>
      </c>
      <c r="AF25" s="1365">
        <v>9.485900369544166E-2</v>
      </c>
      <c r="AG25" s="1365">
        <v>6.5583044431669194E-2</v>
      </c>
      <c r="AH25" s="1365">
        <v>0.20626873302703055</v>
      </c>
      <c r="AI25" s="1365">
        <v>8.0598778748523003E-2</v>
      </c>
      <c r="AJ25" s="1365">
        <v>2.1785996424688508E-2</v>
      </c>
      <c r="AK25" s="1365">
        <v>1.2315693130252204E-2</v>
      </c>
      <c r="AL25" s="1365">
        <v>1.6230898510782066E-2</v>
      </c>
      <c r="AM25" s="1365">
        <v>3.119451794114267E-3</v>
      </c>
      <c r="AN25" s="1365">
        <v>4.1029479794727396E-2</v>
      </c>
      <c r="AO25" s="1365">
        <v>3.1188434623943096E-2</v>
      </c>
      <c r="AP25" s="1365">
        <v>0.15889733407580556</v>
      </c>
      <c r="AQ25" s="1365">
        <v>6.9005659146872303E-2</v>
      </c>
      <c r="AR25" s="1365">
        <v>1.8894477629034165E-2</v>
      </c>
      <c r="AS25" s="1365">
        <v>9.2141838571460927E-3</v>
      </c>
      <c r="AT25" s="1365">
        <v>1.1664105269609792E-2</v>
      </c>
      <c r="AU25" s="1365">
        <v>1.9641937461012623E-3</v>
      </c>
      <c r="AV25" s="1365">
        <v>2.6624770623778143E-2</v>
      </c>
      <c r="AW25" s="1365">
        <v>2.152994380326383E-2</v>
      </c>
      <c r="AX25" s="1365">
        <v>7.8223302916425055E-2</v>
      </c>
      <c r="AY25" s="1365">
        <v>4.2227113328877471E-2</v>
      </c>
      <c r="AZ25" s="1365">
        <v>8.7842347089617887E-3</v>
      </c>
      <c r="BA25" s="1365">
        <v>3.9662445407073746E-3</v>
      </c>
      <c r="BB25" s="1365">
        <v>5.0129475110190893E-3</v>
      </c>
      <c r="BC25" s="1365">
        <v>6.6817764887019124E-4</v>
      </c>
      <c r="BD25" s="1365">
        <v>9.4043921223198722E-3</v>
      </c>
      <c r="BE25" s="1365">
        <v>8.1601930556692657E-3</v>
      </c>
      <c r="BF25" s="1365">
        <v>2.2901244554805647E-2</v>
      </c>
      <c r="BG25" s="1365">
        <v>1.4643507190143646E-2</v>
      </c>
      <c r="BH25" s="1365">
        <v>2.041310770392833E-3</v>
      </c>
      <c r="BI25" s="1365">
        <v>8.0187959120702195E-4</v>
      </c>
      <c r="BJ25" s="1365">
        <v>1.4954393280297502E-3</v>
      </c>
      <c r="BK25" s="1365">
        <v>1.0756373183385148E-4</v>
      </c>
      <c r="BL25" s="1365">
        <v>1.5482825842747698E-3</v>
      </c>
      <c r="BM25" s="1365">
        <v>2.2632613589237687E-3</v>
      </c>
      <c r="BN25" s="1365"/>
      <c r="BO25" s="1365"/>
      <c r="BP25" s="1365"/>
      <c r="BQ25" s="1365"/>
      <c r="BR25" s="1365"/>
      <c r="BS25" s="1365"/>
      <c r="BT25" s="1365"/>
      <c r="BU25" s="1365"/>
      <c r="BV25" s="1365">
        <v>0.5133724842979418</v>
      </c>
      <c r="BW25" s="1365">
        <v>7.1723699373073407E-3</v>
      </c>
      <c r="BX25" s="1365">
        <v>-1.3574002309784658E-2</v>
      </c>
      <c r="BY25" s="1365">
        <v>1.3858185248531118E-2</v>
      </c>
      <c r="BZ25" s="1365">
        <v>1.2592658605690456E-2</v>
      </c>
      <c r="CA25" s="1365">
        <v>1.6391175516066517E-2</v>
      </c>
      <c r="CB25" s="1365">
        <v>0.43969523537331245</v>
      </c>
      <c r="CC25" s="1365">
        <v>3.7236930011308247E-2</v>
      </c>
      <c r="CD25" s="1365"/>
      <c r="CE25" s="1365"/>
      <c r="CF25" s="1365"/>
      <c r="CG25" s="1365"/>
      <c r="CH25" s="1365"/>
      <c r="CI25" s="1365"/>
      <c r="CJ25" s="1365"/>
      <c r="CK25" s="1365"/>
    </row>
    <row r="26" spans="1:89" x14ac:dyDescent="0.2">
      <c r="A26" s="1365">
        <v>1937</v>
      </c>
      <c r="B26" s="1365">
        <v>0.99089193344116211</v>
      </c>
      <c r="C26" s="1365">
        <v>0.10655923695398493</v>
      </c>
      <c r="D26" s="1365">
        <v>2.7853227384797279E-2</v>
      </c>
      <c r="E26" s="1365">
        <v>4.6311460711766742E-2</v>
      </c>
      <c r="F26" s="1365">
        <v>5.2180525883371319E-2</v>
      </c>
      <c r="G26" s="1365">
        <v>3.6634634786473143E-2</v>
      </c>
      <c r="H26" s="1365">
        <v>0.5958062420626784</v>
      </c>
      <c r="I26" s="1365">
        <v>0.12554664857457154</v>
      </c>
      <c r="J26" s="1365"/>
      <c r="K26" s="1365"/>
      <c r="L26" s="1365"/>
      <c r="M26" s="1365"/>
      <c r="N26" s="1365"/>
      <c r="O26" s="1365"/>
      <c r="P26" s="1365"/>
      <c r="Q26" s="1365"/>
      <c r="R26" s="1365">
        <v>0.46805806536681771</v>
      </c>
      <c r="S26" s="1365">
        <v>0.10123127510628568</v>
      </c>
      <c r="T26" s="1365">
        <v>4.143369499604993E-2</v>
      </c>
      <c r="U26" s="1365">
        <v>2.9584533997737205E-2</v>
      </c>
      <c r="V26" s="1365">
        <v>3.6913269804303935E-2</v>
      </c>
      <c r="W26" s="1365">
        <v>1.4569298220712958E-2</v>
      </c>
      <c r="X26" s="1365">
        <v>0.16363207809327976</v>
      </c>
      <c r="Y26" s="1365">
        <v>8.0693915148448245E-2</v>
      </c>
      <c r="Z26" s="1365">
        <v>0.35913593498650087</v>
      </c>
      <c r="AA26" s="1365">
        <v>9.7287367151435031E-2</v>
      </c>
      <c r="AB26" s="1365">
        <v>3.4372495097526705E-2</v>
      </c>
      <c r="AC26" s="1365">
        <v>2.1486181165272216E-2</v>
      </c>
      <c r="AD26" s="1365">
        <v>2.9900153799786118E-2</v>
      </c>
      <c r="AE26" s="1365">
        <v>9.7680082329221728E-3</v>
      </c>
      <c r="AF26" s="1365">
        <v>0.10385837781535075</v>
      </c>
      <c r="AG26" s="1365">
        <v>6.2463351724207923E-2</v>
      </c>
      <c r="AH26" s="1365">
        <v>0.20357649672998668</v>
      </c>
      <c r="AI26" s="1365">
        <v>8.3182152489545275E-2</v>
      </c>
      <c r="AJ26" s="1365">
        <v>2.3464052725705932E-2</v>
      </c>
      <c r="AK26" s="1365">
        <v>1.1675628389734969E-2</v>
      </c>
      <c r="AL26" s="1365">
        <v>1.5535934716760506E-2</v>
      </c>
      <c r="AM26" s="1365">
        <v>3.0451229178995232E-3</v>
      </c>
      <c r="AN26" s="1365">
        <v>3.7189412779600653E-2</v>
      </c>
      <c r="AO26" s="1365">
        <v>2.94841927107398E-2</v>
      </c>
      <c r="AP26" s="1365">
        <v>0.15631834745794179</v>
      </c>
      <c r="AQ26" s="1365">
        <v>7.1556044263010737E-2</v>
      </c>
      <c r="AR26" s="1365">
        <v>1.8385865744504876E-2</v>
      </c>
      <c r="AS26" s="1365">
        <v>8.7327236220653536E-3</v>
      </c>
      <c r="AT26" s="1365">
        <v>1.0982993722792895E-2</v>
      </c>
      <c r="AU26" s="1365">
        <v>1.932258100985807E-3</v>
      </c>
      <c r="AV26" s="1365">
        <v>2.4891210923098268E-2</v>
      </c>
      <c r="AW26" s="1365">
        <v>1.9837251081483851E-2</v>
      </c>
      <c r="AX26" s="1365">
        <v>7.7603159564729213E-2</v>
      </c>
      <c r="AY26" s="1365">
        <v>4.4641628828787853E-2</v>
      </c>
      <c r="AZ26" s="1365">
        <v>8.4126335038615715E-3</v>
      </c>
      <c r="BA26" s="1365">
        <v>3.7955762332972901E-3</v>
      </c>
      <c r="BB26" s="1365">
        <v>4.3862202554018851E-3</v>
      </c>
      <c r="BC26" s="1365">
        <v>6.6284449200607217E-4</v>
      </c>
      <c r="BD26" s="1365">
        <v>9.1544915044953767E-3</v>
      </c>
      <c r="BE26" s="1365">
        <v>6.5497647468791571E-3</v>
      </c>
      <c r="BF26" s="1365">
        <v>2.3533528830066642E-2</v>
      </c>
      <c r="BG26" s="1365">
        <v>1.6608933911401006E-2</v>
      </c>
      <c r="BH26" s="1365">
        <v>1.9494746416891468E-3</v>
      </c>
      <c r="BI26" s="1365">
        <v>8.0846559505759301E-4</v>
      </c>
      <c r="BJ26" s="1365">
        <v>1.1220363372270051E-3</v>
      </c>
      <c r="BK26" s="1365">
        <v>1.0909588800042756E-4</v>
      </c>
      <c r="BL26" s="1365">
        <v>1.6156367479971785E-3</v>
      </c>
      <c r="BM26" s="1365">
        <v>1.3198857086942828E-3</v>
      </c>
      <c r="BN26" s="1365"/>
      <c r="BO26" s="1365"/>
      <c r="BP26" s="1365"/>
      <c r="BQ26" s="1365"/>
      <c r="BR26" s="1365"/>
      <c r="BS26" s="1365"/>
      <c r="BT26" s="1365"/>
      <c r="BU26" s="1365"/>
      <c r="BV26" s="1365">
        <v>0.5228338680743444</v>
      </c>
      <c r="BW26" s="1365">
        <v>5.3279618476992502E-3</v>
      </c>
      <c r="BX26" s="1365">
        <v>-1.3580467611252652E-2</v>
      </c>
      <c r="BY26" s="1365">
        <v>1.6726926714029536E-2</v>
      </c>
      <c r="BZ26" s="1365">
        <v>1.5267256079067384E-2</v>
      </c>
      <c r="CA26" s="1365">
        <v>2.2065336565760187E-2</v>
      </c>
      <c r="CB26" s="1365">
        <v>0.43135938720450384</v>
      </c>
      <c r="CC26" s="1365">
        <v>4.5667510191018078E-2</v>
      </c>
      <c r="CD26" s="1365"/>
      <c r="CE26" s="1365"/>
      <c r="CF26" s="1365"/>
      <c r="CG26" s="1365"/>
      <c r="CH26" s="1365"/>
      <c r="CI26" s="1365"/>
      <c r="CJ26" s="1365"/>
      <c r="CK26" s="1365"/>
    </row>
    <row r="27" spans="1:89" x14ac:dyDescent="0.2">
      <c r="A27" s="1365">
        <v>1938</v>
      </c>
      <c r="B27" s="1365">
        <v>0.99279898405075073</v>
      </c>
      <c r="C27" s="1365">
        <v>8.9104217666302971E-2</v>
      </c>
      <c r="D27" s="1365">
        <v>2.8478693760504121E-2</v>
      </c>
      <c r="E27" s="1365">
        <v>5.6383752337419477E-2</v>
      </c>
      <c r="F27" s="1365">
        <v>5.1558471508146603E-2</v>
      </c>
      <c r="G27" s="1365">
        <v>4.3999814733684861E-2</v>
      </c>
      <c r="H27" s="1365">
        <v>0.60644126327486758</v>
      </c>
      <c r="I27" s="1365">
        <v>0.11683262137928299</v>
      </c>
      <c r="J27" s="1365"/>
      <c r="K27" s="1365"/>
      <c r="L27" s="1365"/>
      <c r="M27" s="1365"/>
      <c r="N27" s="1365"/>
      <c r="O27" s="1365"/>
      <c r="P27" s="1365"/>
      <c r="Q27" s="1365"/>
      <c r="R27" s="1365">
        <v>0.46687085169926218</v>
      </c>
      <c r="S27" s="1365">
        <v>8.3725256421813429E-2</v>
      </c>
      <c r="T27" s="1365">
        <v>4.295456545854022E-2</v>
      </c>
      <c r="U27" s="1365">
        <v>3.5698469693606065E-2</v>
      </c>
      <c r="V27" s="1365">
        <v>3.7496146939754463E-2</v>
      </c>
      <c r="W27" s="1365">
        <v>1.7084028950995096E-2</v>
      </c>
      <c r="X27" s="1365">
        <v>0.17158194488704415</v>
      </c>
      <c r="Y27" s="1365">
        <v>7.8330439347508773E-2</v>
      </c>
      <c r="Z27" s="1365">
        <v>0.34723944036292625</v>
      </c>
      <c r="AA27" s="1365">
        <v>7.8822669931534084E-2</v>
      </c>
      <c r="AB27" s="1365">
        <v>3.4882191682714399E-2</v>
      </c>
      <c r="AC27" s="1365">
        <v>2.5289962068516067E-2</v>
      </c>
      <c r="AD27" s="1365">
        <v>2.9829780524257443E-2</v>
      </c>
      <c r="AE27" s="1365">
        <v>1.1543219151914304E-2</v>
      </c>
      <c r="AF27" s="1365">
        <v>0.10767370721828122</v>
      </c>
      <c r="AG27" s="1365">
        <v>5.9197909785708699E-2</v>
      </c>
      <c r="AH27" s="1365">
        <v>0.18529037833380257</v>
      </c>
      <c r="AI27" s="1365">
        <v>6.4409851827813017E-2</v>
      </c>
      <c r="AJ27" s="1365">
        <v>2.2717025873532585E-2</v>
      </c>
      <c r="AK27" s="1365">
        <v>1.2871371081181877E-2</v>
      </c>
      <c r="AL27" s="1365">
        <v>1.5339764521284268E-2</v>
      </c>
      <c r="AM27" s="1365">
        <v>3.6379175618744299E-3</v>
      </c>
      <c r="AN27" s="1365">
        <v>3.8737232745914903E-2</v>
      </c>
      <c r="AO27" s="1365">
        <v>2.757721472220152E-2</v>
      </c>
      <c r="AP27" s="1365">
        <v>0.13948777605694029</v>
      </c>
      <c r="AQ27" s="1365">
        <v>5.4567181387093003E-2</v>
      </c>
      <c r="AR27" s="1365">
        <v>1.757864453542091E-2</v>
      </c>
      <c r="AS27" s="1365">
        <v>9.3884687635556064E-3</v>
      </c>
      <c r="AT27" s="1365">
        <v>1.093839735940672E-2</v>
      </c>
      <c r="AU27" s="1365">
        <v>2.311246816171595E-3</v>
      </c>
      <c r="AV27" s="1365">
        <v>2.5908525587985634E-2</v>
      </c>
      <c r="AW27" s="1365">
        <v>1.8795311607306818E-2</v>
      </c>
      <c r="AX27" s="1365">
        <v>6.8750846182460759E-2</v>
      </c>
      <c r="AY27" s="1365">
        <v>3.5046973456440408E-2</v>
      </c>
      <c r="AZ27" s="1365">
        <v>7.8842082027504711E-3</v>
      </c>
      <c r="BA27" s="1365">
        <v>3.8231487097091662E-3</v>
      </c>
      <c r="BB27" s="1365">
        <v>4.5345643200128405E-3</v>
      </c>
      <c r="BC27" s="1365">
        <v>8.1593371249834669E-4</v>
      </c>
      <c r="BD27" s="1365">
        <v>1.0021504060946724E-2</v>
      </c>
      <c r="BE27" s="1365">
        <v>6.6245137201028075E-3</v>
      </c>
      <c r="BF27" s="1365">
        <v>2.3539822457522189E-2</v>
      </c>
      <c r="BG27" s="1365">
        <v>1.6139521495834027E-2</v>
      </c>
      <c r="BH27" s="1365">
        <v>1.7821779279507384E-3</v>
      </c>
      <c r="BI27" s="1365">
        <v>7.8997632987739587E-4</v>
      </c>
      <c r="BJ27" s="1365">
        <v>1.1713613460637622E-3</v>
      </c>
      <c r="BK27" s="1365">
        <v>1.5410420604063081E-4</v>
      </c>
      <c r="BL27" s="1365">
        <v>2.1167760418203067E-3</v>
      </c>
      <c r="BM27" s="1365">
        <v>1.3859051099353301E-3</v>
      </c>
      <c r="BN27" s="1365"/>
      <c r="BO27" s="1365"/>
      <c r="BP27" s="1365"/>
      <c r="BQ27" s="1365"/>
      <c r="BR27" s="1365"/>
      <c r="BS27" s="1365"/>
      <c r="BT27" s="1365"/>
      <c r="BU27" s="1365"/>
      <c r="BV27" s="1365">
        <v>0.52592813235148861</v>
      </c>
      <c r="BW27" s="1365">
        <v>5.3789612444895413E-3</v>
      </c>
      <c r="BX27" s="1365">
        <v>-1.4475871698036102E-2</v>
      </c>
      <c r="BY27" s="1365">
        <v>2.0685282643813412E-2</v>
      </c>
      <c r="BZ27" s="1365">
        <v>1.406232456839214E-2</v>
      </c>
      <c r="CA27" s="1365">
        <v>2.6915785782689765E-2</v>
      </c>
      <c r="CB27" s="1365">
        <v>0.4338306144409475</v>
      </c>
      <c r="CC27" s="1365">
        <v>3.9530885978650135E-2</v>
      </c>
      <c r="CD27" s="1365"/>
      <c r="CE27" s="1365"/>
      <c r="CF27" s="1365"/>
      <c r="CG27" s="1365"/>
      <c r="CH27" s="1365"/>
      <c r="CI27" s="1365"/>
      <c r="CJ27" s="1365"/>
      <c r="CK27" s="1365"/>
    </row>
    <row r="28" spans="1:89" x14ac:dyDescent="0.2">
      <c r="A28" s="1365">
        <v>1939</v>
      </c>
      <c r="B28" s="1365">
        <v>0.99607926607131958</v>
      </c>
      <c r="C28" s="1365">
        <v>0.10157905375884006</v>
      </c>
      <c r="D28" s="1365">
        <v>2.6384213646917769E-2</v>
      </c>
      <c r="E28" s="1365">
        <v>5.4104228599162772E-2</v>
      </c>
      <c r="F28" s="1365">
        <v>5.0310444829652613E-2</v>
      </c>
      <c r="G28" s="1365">
        <v>4.3149325506370448E-2</v>
      </c>
      <c r="H28" s="1365">
        <v>0.60503529993603067</v>
      </c>
      <c r="I28" s="1365">
        <v>0.11551659486348945</v>
      </c>
      <c r="J28" s="1365"/>
      <c r="K28" s="1365"/>
      <c r="L28" s="1365"/>
      <c r="M28" s="1365"/>
      <c r="N28" s="1365"/>
      <c r="O28" s="1365"/>
      <c r="P28" s="1365"/>
      <c r="Q28" s="1365"/>
      <c r="R28" s="1365">
        <v>0.48374341129825699</v>
      </c>
      <c r="S28" s="1365">
        <v>9.6500101070898056E-2</v>
      </c>
      <c r="T28" s="1365">
        <v>3.9820758594637545E-2</v>
      </c>
      <c r="U28" s="1365">
        <v>3.3304649836034435E-2</v>
      </c>
      <c r="V28" s="1365">
        <v>3.7511328011261648E-2</v>
      </c>
      <c r="W28" s="1365">
        <v>1.7161714163517222E-2</v>
      </c>
      <c r="X28" s="1365">
        <v>0.17926264742800577</v>
      </c>
      <c r="Y28" s="1365">
        <v>8.0182212193902244E-2</v>
      </c>
      <c r="Z28" s="1365">
        <v>0.36204293274889671</v>
      </c>
      <c r="AA28" s="1365">
        <v>9.0418104958753714E-2</v>
      </c>
      <c r="AB28" s="1365">
        <v>3.3272714752136105E-2</v>
      </c>
      <c r="AC28" s="1365">
        <v>2.4397087813400112E-2</v>
      </c>
      <c r="AD28" s="1365">
        <v>3.061681966391331E-2</v>
      </c>
      <c r="AE28" s="1365">
        <v>1.1442126399993155E-2</v>
      </c>
      <c r="AF28" s="1365">
        <v>0.10910868232916517</v>
      </c>
      <c r="AG28" s="1365">
        <v>6.2787396831535058E-2</v>
      </c>
      <c r="AH28" s="1365">
        <v>0.19610747598287812</v>
      </c>
      <c r="AI28" s="1365">
        <v>7.3581994803637321E-2</v>
      </c>
      <c r="AJ28" s="1365">
        <v>2.200187827064189E-2</v>
      </c>
      <c r="AK28" s="1365">
        <v>1.2703507063469573E-2</v>
      </c>
      <c r="AL28" s="1365">
        <v>1.613548467179611E-2</v>
      </c>
      <c r="AM28" s="1365">
        <v>3.5479984955358993E-3</v>
      </c>
      <c r="AN28" s="1365">
        <v>3.7845575198060713E-2</v>
      </c>
      <c r="AO28" s="1365">
        <v>3.0291037479736591E-2</v>
      </c>
      <c r="AP28" s="1365">
        <v>0.14793618272592968</v>
      </c>
      <c r="AQ28" s="1365">
        <v>6.2115442510206377E-2</v>
      </c>
      <c r="AR28" s="1365">
        <v>1.70690224911829E-2</v>
      </c>
      <c r="AS28" s="1365">
        <v>9.3308765291291208E-3</v>
      </c>
      <c r="AT28" s="1365">
        <v>1.1459962178053722E-2</v>
      </c>
      <c r="AU28" s="1365">
        <v>2.2446150311318963E-3</v>
      </c>
      <c r="AV28" s="1365">
        <v>2.5142850866425384E-2</v>
      </c>
      <c r="AW28" s="1365">
        <v>2.0573413119800255E-2</v>
      </c>
      <c r="AX28" s="1365">
        <v>7.1944407075927266E-2</v>
      </c>
      <c r="AY28" s="1365">
        <v>3.8654996748228851E-2</v>
      </c>
      <c r="AZ28" s="1365">
        <v>7.6452462360907447E-3</v>
      </c>
      <c r="BA28" s="1365">
        <v>3.9274001787443042E-3</v>
      </c>
      <c r="BB28" s="1365">
        <v>4.5485929359522694E-3</v>
      </c>
      <c r="BC28" s="1365">
        <v>7.8133511335164434E-4</v>
      </c>
      <c r="BD28" s="1365">
        <v>9.5364577976047409E-3</v>
      </c>
      <c r="BE28" s="1365">
        <v>6.8503780659547224E-3</v>
      </c>
      <c r="BF28" s="1365">
        <v>2.1941775314728105E-2</v>
      </c>
      <c r="BG28" s="1365">
        <v>1.5117088863838592E-2</v>
      </c>
      <c r="BH28" s="1365">
        <v>1.6916544705591486E-3</v>
      </c>
      <c r="BI28" s="1365">
        <v>8.1449151390438604E-4</v>
      </c>
      <c r="BJ28" s="1365">
        <v>1.0827330384711119E-3</v>
      </c>
      <c r="BK28" s="1365">
        <v>1.3960162355253629E-4</v>
      </c>
      <c r="BL28" s="1365">
        <v>1.8719580040988939E-3</v>
      </c>
      <c r="BM28" s="1365">
        <v>1.2242478003034389E-3</v>
      </c>
      <c r="BN28" s="1365"/>
      <c r="BO28" s="1365"/>
      <c r="BP28" s="1365"/>
      <c r="BQ28" s="1365"/>
      <c r="BR28" s="1365"/>
      <c r="BS28" s="1365"/>
      <c r="BT28" s="1365"/>
      <c r="BU28" s="1365"/>
      <c r="BV28" s="1365">
        <v>0.51233585477306254</v>
      </c>
      <c r="BW28" s="1365">
        <v>5.0789526879420066E-3</v>
      </c>
      <c r="BX28" s="1365">
        <v>-1.3436544947719781E-2</v>
      </c>
      <c r="BY28" s="1365">
        <v>2.0799578763128337E-2</v>
      </c>
      <c r="BZ28" s="1365">
        <v>1.2799116818390965E-2</v>
      </c>
      <c r="CA28" s="1365">
        <v>2.5987611342853233E-2</v>
      </c>
      <c r="CB28" s="1365">
        <v>0.42468044417702688</v>
      </c>
      <c r="CC28" s="1365">
        <v>3.6426591000585186E-2</v>
      </c>
      <c r="CD28" s="1365"/>
      <c r="CE28" s="1365"/>
      <c r="CF28" s="1365"/>
      <c r="CG28" s="1365"/>
      <c r="CH28" s="1365"/>
      <c r="CI28" s="1365"/>
      <c r="CJ28" s="1365"/>
      <c r="CK28" s="1365"/>
    </row>
    <row r="29" spans="1:89" x14ac:dyDescent="0.2">
      <c r="A29" s="1365">
        <v>1940</v>
      </c>
      <c r="B29" s="1365">
        <v>0.99349516630172729</v>
      </c>
      <c r="C29" s="1365">
        <v>0.1267049601984821</v>
      </c>
      <c r="D29" s="1365">
        <v>2.1042839096858744E-2</v>
      </c>
      <c r="E29" s="1365">
        <v>4.9695751444770966E-2</v>
      </c>
      <c r="F29" s="1365">
        <v>4.9112277946358487E-2</v>
      </c>
      <c r="G29" s="1365">
        <v>4.2778304738925077E-2</v>
      </c>
      <c r="H29" s="1365">
        <v>0.59075143902652794</v>
      </c>
      <c r="I29" s="1365">
        <v>0.11340962761952141</v>
      </c>
      <c r="J29" s="1365"/>
      <c r="K29" s="1365"/>
      <c r="L29" s="1365"/>
      <c r="M29" s="1365"/>
      <c r="N29" s="1365"/>
      <c r="O29" s="1365"/>
      <c r="P29" s="1365"/>
      <c r="Q29" s="1365"/>
      <c r="R29" s="1365">
        <v>0.48704619946331723</v>
      </c>
      <c r="S29" s="1365">
        <v>0.11962128915773275</v>
      </c>
      <c r="T29" s="1365">
        <v>2.8210822385627339E-2</v>
      </c>
      <c r="U29" s="1365">
        <v>2.6650382242057694E-2</v>
      </c>
      <c r="V29" s="1365">
        <v>3.6228463802074534E-2</v>
      </c>
      <c r="W29" s="1365">
        <v>1.6919771454564241E-2</v>
      </c>
      <c r="X29" s="1365">
        <v>0.18175444364558641</v>
      </c>
      <c r="Y29" s="1365">
        <v>7.766102677567438E-2</v>
      </c>
      <c r="Z29" s="1365">
        <v>0.36879037562027162</v>
      </c>
      <c r="AA29" s="1365">
        <v>0.11304092163593131</v>
      </c>
      <c r="AB29" s="1365">
        <v>2.4964507433103886E-2</v>
      </c>
      <c r="AC29" s="1365">
        <v>1.979840695586715E-2</v>
      </c>
      <c r="AD29" s="1365">
        <v>3.0600890433246868E-2</v>
      </c>
      <c r="AE29" s="1365">
        <v>1.1022190706502295E-2</v>
      </c>
      <c r="AF29" s="1365">
        <v>0.10562852166967944</v>
      </c>
      <c r="AG29" s="1365">
        <v>6.3734936785940596E-2</v>
      </c>
      <c r="AH29" s="1365">
        <v>0.20796963710802255</v>
      </c>
      <c r="AI29" s="1365">
        <v>9.2108715898826646E-2</v>
      </c>
      <c r="AJ29" s="1365">
        <v>1.5925253030639408E-2</v>
      </c>
      <c r="AK29" s="1365">
        <v>9.9449022732292312E-3</v>
      </c>
      <c r="AL29" s="1365">
        <v>1.6400392099456783E-2</v>
      </c>
      <c r="AM29" s="1365">
        <v>3.5021272506539814E-3</v>
      </c>
      <c r="AN29" s="1365">
        <v>3.8603930429244905E-2</v>
      </c>
      <c r="AO29" s="1365">
        <v>3.1484316125971613E-2</v>
      </c>
      <c r="AP29" s="1365">
        <v>0.15893209967056818</v>
      </c>
      <c r="AQ29" s="1365">
        <v>7.7673122255991989E-2</v>
      </c>
      <c r="AR29" s="1365">
        <v>1.230570657651492E-2</v>
      </c>
      <c r="AS29" s="1365">
        <v>7.2836724243926475E-3</v>
      </c>
      <c r="AT29" s="1365">
        <v>1.1702983288393353E-2</v>
      </c>
      <c r="AU29" s="1365">
        <v>2.2431576990932325E-3</v>
      </c>
      <c r="AV29" s="1365">
        <v>2.6172931094569241E-2</v>
      </c>
      <c r="AW29" s="1365">
        <v>2.1550526331612745E-2</v>
      </c>
      <c r="AX29" s="1365">
        <v>7.9705546038126879E-2</v>
      </c>
      <c r="AY29" s="1365">
        <v>4.8337654322653613E-2</v>
      </c>
      <c r="AZ29" s="1365">
        <v>5.4758674332929143E-3</v>
      </c>
      <c r="BA29" s="1365">
        <v>3.0085487774607388E-3</v>
      </c>
      <c r="BB29" s="1365">
        <v>4.6915498184205654E-3</v>
      </c>
      <c r="BC29" s="1365">
        <v>7.8719716544241552E-4</v>
      </c>
      <c r="BD29" s="1365">
        <v>1.0045808735012044E-2</v>
      </c>
      <c r="BE29" s="1365">
        <v>7.3589197858445832E-3</v>
      </c>
      <c r="BF29" s="1365">
        <v>2.6134123963424089E-2</v>
      </c>
      <c r="BG29" s="1365">
        <v>1.9666895573395259E-2</v>
      </c>
      <c r="BH29" s="1365">
        <v>1.2598900549816168E-3</v>
      </c>
      <c r="BI29" s="1365">
        <v>6.0481616194506239E-4</v>
      </c>
      <c r="BJ29" s="1365">
        <v>1.1441567450216231E-3</v>
      </c>
      <c r="BK29" s="1365">
        <v>1.3741219864640131E-4</v>
      </c>
      <c r="BL29" s="1365">
        <v>1.9059350972653562E-3</v>
      </c>
      <c r="BM29" s="1365">
        <v>1.415018132168771E-3</v>
      </c>
      <c r="BN29" s="1365"/>
      <c r="BO29" s="1365"/>
      <c r="BP29" s="1365"/>
      <c r="BQ29" s="1365"/>
      <c r="BR29" s="1365"/>
      <c r="BS29" s="1365"/>
      <c r="BT29" s="1365"/>
      <c r="BU29" s="1365"/>
      <c r="BV29" s="1365">
        <v>0.50644896683841001</v>
      </c>
      <c r="BW29" s="1365">
        <v>7.0836710407493481E-3</v>
      </c>
      <c r="BX29" s="1365">
        <v>-7.1679832887685943E-3</v>
      </c>
      <c r="BY29" s="1365">
        <v>2.3045369202713276E-2</v>
      </c>
      <c r="BZ29" s="1365">
        <v>1.2883814144283953E-2</v>
      </c>
      <c r="CA29" s="1365">
        <v>2.5858533284360843E-2</v>
      </c>
      <c r="CB29" s="1365">
        <v>0.40790611801553978</v>
      </c>
      <c r="CC29" s="1365">
        <v>3.6839478209248794E-2</v>
      </c>
      <c r="CD29" s="1365"/>
      <c r="CE29" s="1365"/>
      <c r="CF29" s="1365"/>
      <c r="CG29" s="1365"/>
      <c r="CH29" s="1365"/>
      <c r="CI29" s="1365"/>
      <c r="CJ29" s="1365"/>
      <c r="CK29" s="1365"/>
    </row>
    <row r="30" spans="1:89" x14ac:dyDescent="0.2">
      <c r="A30" s="1365">
        <v>1941</v>
      </c>
      <c r="B30" s="1365">
        <v>0.98922467231750488</v>
      </c>
      <c r="C30" s="1365">
        <v>0.14579409508643904</v>
      </c>
      <c r="D30" s="1365">
        <v>1.6775521509416871E-2</v>
      </c>
      <c r="E30" s="1365">
        <v>4.1425211344423236E-2</v>
      </c>
      <c r="F30" s="1365">
        <v>4.9443413715644008E-2</v>
      </c>
      <c r="G30" s="1365">
        <v>4.3918753226846345E-2</v>
      </c>
      <c r="H30" s="1365">
        <v>0.57315671473763163</v>
      </c>
      <c r="I30" s="1365">
        <v>0.11871090733800931</v>
      </c>
      <c r="J30" s="1365"/>
      <c r="K30" s="1365"/>
      <c r="L30" s="1365"/>
      <c r="M30" s="1365"/>
      <c r="N30" s="1365"/>
      <c r="O30" s="1365"/>
      <c r="P30" s="1365"/>
      <c r="Q30" s="1365"/>
      <c r="R30" s="1365">
        <v>0.46502870487451659</v>
      </c>
      <c r="S30" s="1365">
        <v>0.1339597207277014</v>
      </c>
      <c r="T30" s="1365">
        <v>2.0407291206629916E-2</v>
      </c>
      <c r="U30" s="1365">
        <v>1.9793139466635995E-2</v>
      </c>
      <c r="V30" s="1365">
        <v>3.863435046138447E-2</v>
      </c>
      <c r="W30" s="1365">
        <v>1.4677642583651767E-2</v>
      </c>
      <c r="X30" s="1365">
        <v>0.14950429013264563</v>
      </c>
      <c r="Y30" s="1365">
        <v>8.8052270295867346E-2</v>
      </c>
      <c r="Z30" s="1365">
        <v>0.36080306781804539</v>
      </c>
      <c r="AA30" s="1365">
        <v>0.12728422577287155</v>
      </c>
      <c r="AB30" s="1365">
        <v>1.8471251453071841E-2</v>
      </c>
      <c r="AC30" s="1365">
        <v>1.4697045603550511E-2</v>
      </c>
      <c r="AD30" s="1365">
        <v>3.3120264403744534E-2</v>
      </c>
      <c r="AE30" s="1365">
        <v>9.2405795175491551E-3</v>
      </c>
      <c r="AF30" s="1365">
        <v>8.4206324345166145E-2</v>
      </c>
      <c r="AG30" s="1365">
        <v>7.3783376722091662E-2</v>
      </c>
      <c r="AH30" s="1365">
        <v>0.21319916934042493</v>
      </c>
      <c r="AI30" s="1365">
        <v>9.9868890556650311E-2</v>
      </c>
      <c r="AJ30" s="1365">
        <v>1.1095663366800998E-2</v>
      </c>
      <c r="AK30" s="1365">
        <v>6.701018813626735E-3</v>
      </c>
      <c r="AL30" s="1365">
        <v>1.8965880434441439E-2</v>
      </c>
      <c r="AM30" s="1365">
        <v>2.8896414707984554E-3</v>
      </c>
      <c r="AN30" s="1365">
        <v>3.3816664007043848E-2</v>
      </c>
      <c r="AO30" s="1365">
        <v>3.9861410691063116E-2</v>
      </c>
      <c r="AP30" s="1365">
        <v>0.16336608016372198</v>
      </c>
      <c r="AQ30" s="1365">
        <v>8.2154295088094145E-2</v>
      </c>
      <c r="AR30" s="1365">
        <v>8.3743851905552415E-3</v>
      </c>
      <c r="AS30" s="1365">
        <v>4.8379009763936647E-3</v>
      </c>
      <c r="AT30" s="1365">
        <v>1.3938553267120414E-2</v>
      </c>
      <c r="AU30" s="1365">
        <v>1.8571594126593496E-3</v>
      </c>
      <c r="AV30" s="1365">
        <v>2.3741268274912304E-2</v>
      </c>
      <c r="AW30" s="1365">
        <v>2.8462517953986872E-2</v>
      </c>
      <c r="AX30" s="1365">
        <v>8.3221929073525311E-2</v>
      </c>
      <c r="AY30" s="1365">
        <v>5.005181785823197E-2</v>
      </c>
      <c r="AZ30" s="1365">
        <v>3.6495120802495134E-3</v>
      </c>
      <c r="BA30" s="1365">
        <v>1.9364131368988962E-3</v>
      </c>
      <c r="BB30" s="1365">
        <v>6.1189077885981909E-3</v>
      </c>
      <c r="BC30" s="1365">
        <v>6.5152745018126103E-4</v>
      </c>
      <c r="BD30" s="1365">
        <v>9.444694211349457E-3</v>
      </c>
      <c r="BE30" s="1365">
        <v>1.1369056548016024E-2</v>
      </c>
      <c r="BF30" s="1365">
        <v>2.8133251002285201E-2</v>
      </c>
      <c r="BG30" s="1365">
        <v>2.0536595212298392E-2</v>
      </c>
      <c r="BH30" s="1365">
        <v>8.7589209577521618E-4</v>
      </c>
      <c r="BI30" s="1365">
        <v>3.8729945972276948E-4</v>
      </c>
      <c r="BJ30" s="1365">
        <v>1.6807852675130392E-3</v>
      </c>
      <c r="BK30" s="1365">
        <v>1.0635610616276392E-4</v>
      </c>
      <c r="BL30" s="1365">
        <v>1.7158786354999093E-3</v>
      </c>
      <c r="BM30" s="1365">
        <v>2.8304442253131133E-3</v>
      </c>
      <c r="BN30" s="1365"/>
      <c r="BO30" s="1365"/>
      <c r="BP30" s="1365"/>
      <c r="BQ30" s="1365"/>
      <c r="BR30" s="1365"/>
      <c r="BS30" s="1365"/>
      <c r="BT30" s="1365"/>
      <c r="BU30" s="1365"/>
      <c r="BV30" s="1365">
        <v>0.52419596744298835</v>
      </c>
      <c r="BW30" s="1365">
        <v>1.1834374358737632E-2</v>
      </c>
      <c r="BX30" s="1365">
        <v>-3.6317696972130425E-3</v>
      </c>
      <c r="BY30" s="1365">
        <v>2.1632071877787238E-2</v>
      </c>
      <c r="BZ30" s="1365">
        <v>1.0809063254259538E-2</v>
      </c>
      <c r="CA30" s="1365">
        <v>2.9241110643194575E-2</v>
      </c>
      <c r="CB30" s="1365">
        <v>0.42216332766975373</v>
      </c>
      <c r="CC30" s="1365">
        <v>3.2147733977374242E-2</v>
      </c>
      <c r="CD30" s="1365"/>
      <c r="CE30" s="1365"/>
      <c r="CF30" s="1365"/>
      <c r="CG30" s="1365"/>
      <c r="CH30" s="1365"/>
      <c r="CI30" s="1365"/>
      <c r="CJ30" s="1365"/>
      <c r="CK30" s="1365"/>
    </row>
    <row r="31" spans="1:89" x14ac:dyDescent="0.2">
      <c r="A31" s="1365">
        <v>1942</v>
      </c>
      <c r="B31" s="1365">
        <v>0.99170923233032227</v>
      </c>
      <c r="C31" s="1365">
        <v>0.14634909307956959</v>
      </c>
      <c r="D31" s="1365">
        <v>1.1418719099395418E-2</v>
      </c>
      <c r="E31" s="1365">
        <v>3.6236307191472888E-2</v>
      </c>
      <c r="F31" s="1365">
        <v>4.9858593471976007E-2</v>
      </c>
      <c r="G31" s="1365">
        <v>4.4851414361012962E-2</v>
      </c>
      <c r="H31" s="1365">
        <v>0.57817515908286798</v>
      </c>
      <c r="I31" s="1365">
        <v>0.12481998875163816</v>
      </c>
      <c r="J31" s="1365"/>
      <c r="K31" s="1365"/>
      <c r="L31" s="1365"/>
      <c r="M31" s="1365"/>
      <c r="N31" s="1365"/>
      <c r="O31" s="1365"/>
      <c r="P31" s="1365"/>
      <c r="Q31" s="1365"/>
      <c r="R31" s="1365">
        <v>0.42043315306008744</v>
      </c>
      <c r="S31" s="1365">
        <v>0.13492278098133073</v>
      </c>
      <c r="T31" s="1365">
        <v>1.4354368203900986E-2</v>
      </c>
      <c r="U31" s="1365">
        <v>1.6955514811384093E-2</v>
      </c>
      <c r="V31" s="1365">
        <v>3.8136104375847156E-2</v>
      </c>
      <c r="W31" s="1365">
        <v>1.2318442164852842E-2</v>
      </c>
      <c r="X31" s="1365">
        <v>0.11399685027130939</v>
      </c>
      <c r="Y31" s="1365">
        <v>8.9749092251462312E-2</v>
      </c>
      <c r="Z31" s="1365">
        <v>0.33291427753943137</v>
      </c>
      <c r="AA31" s="1365">
        <v>0.12710580769865959</v>
      </c>
      <c r="AB31" s="1365">
        <v>1.3267673286060513E-2</v>
      </c>
      <c r="AC31" s="1365">
        <v>1.1767225651468807E-2</v>
      </c>
      <c r="AD31" s="1365">
        <v>3.2573205079954308E-2</v>
      </c>
      <c r="AE31" s="1365">
        <v>7.5907760289280046E-3</v>
      </c>
      <c r="AF31" s="1365">
        <v>6.5520026176031934E-2</v>
      </c>
      <c r="AG31" s="1365">
        <v>7.5089563618328276E-2</v>
      </c>
      <c r="AH31" s="1365">
        <v>0.20433232442782467</v>
      </c>
      <c r="AI31" s="1365">
        <v>0.10136196086088251</v>
      </c>
      <c r="AJ31" s="1365">
        <v>8.652828749835105E-3</v>
      </c>
      <c r="AK31" s="1365">
        <v>5.2841810823353111E-3</v>
      </c>
      <c r="AL31" s="1365">
        <v>1.9507628205358639E-2</v>
      </c>
      <c r="AM31" s="1365">
        <v>2.10941963135173E-3</v>
      </c>
      <c r="AN31" s="1365">
        <v>2.4258624983623984E-2</v>
      </c>
      <c r="AO31" s="1365">
        <v>4.3157680914437391E-2</v>
      </c>
      <c r="AP31" s="1365">
        <v>0.15814765378480464</v>
      </c>
      <c r="AQ31" s="1365">
        <v>8.2544862245054487E-2</v>
      </c>
      <c r="AR31" s="1365">
        <v>6.5571813046650046E-3</v>
      </c>
      <c r="AS31" s="1365">
        <v>3.7403626403569859E-3</v>
      </c>
      <c r="AT31" s="1365">
        <v>1.4752522781118039E-2</v>
      </c>
      <c r="AU31" s="1365">
        <v>1.3135039284495487E-3</v>
      </c>
      <c r="AV31" s="1365">
        <v>1.7237308466129683E-2</v>
      </c>
      <c r="AW31" s="1365">
        <v>3.2001912419030859E-2</v>
      </c>
      <c r="AX31" s="1365">
        <v>8.0060334901186414E-2</v>
      </c>
      <c r="AY31" s="1365">
        <v>4.6892947933245617E-2</v>
      </c>
      <c r="AZ31" s="1365">
        <v>2.7974581369552649E-3</v>
      </c>
      <c r="BA31" s="1365">
        <v>1.3722174028778296E-3</v>
      </c>
      <c r="BB31" s="1365">
        <v>7.1852840934775565E-3</v>
      </c>
      <c r="BC31" s="1365">
        <v>4.2467609975297685E-4</v>
      </c>
      <c r="BD31" s="1365">
        <v>6.621840470808377E-3</v>
      </c>
      <c r="BE31" s="1365">
        <v>1.4765910764068775E-2</v>
      </c>
      <c r="BF31" s="1365">
        <v>2.5243596342242432E-2</v>
      </c>
      <c r="BG31" s="1365">
        <v>1.6118445902000976E-2</v>
      </c>
      <c r="BH31" s="1365">
        <v>6.1666976914793374E-4</v>
      </c>
      <c r="BI31" s="1365">
        <v>2.2440588685821315E-4</v>
      </c>
      <c r="BJ31" s="1365">
        <v>2.4086398698308889E-3</v>
      </c>
      <c r="BK31" s="1365">
        <v>5.4023282888643196E-5</v>
      </c>
      <c r="BL31" s="1365">
        <v>9.3603421306464327E-4</v>
      </c>
      <c r="BM31" s="1365">
        <v>4.8853774184511329E-3</v>
      </c>
      <c r="BN31" s="1365"/>
      <c r="BO31" s="1365"/>
      <c r="BP31" s="1365"/>
      <c r="BQ31" s="1365"/>
      <c r="BR31" s="1365"/>
      <c r="BS31" s="1365"/>
      <c r="BT31" s="1365"/>
      <c r="BU31" s="1365"/>
      <c r="BV31" s="1365">
        <v>0.57127607927023483</v>
      </c>
      <c r="BW31" s="1365">
        <v>1.1426312098238856E-2</v>
      </c>
      <c r="BX31" s="1365">
        <v>-2.9356491045055702E-3</v>
      </c>
      <c r="BY31" s="1365">
        <v>1.9280792380088806E-2</v>
      </c>
      <c r="BZ31" s="1365">
        <v>1.1722489096128851E-2</v>
      </c>
      <c r="CA31" s="1365">
        <v>3.2532972196160123E-2</v>
      </c>
      <c r="CB31" s="1365">
        <v>0.4627771403256406</v>
      </c>
      <c r="CC31" s="1365">
        <v>3.6472064986093893E-2</v>
      </c>
      <c r="CD31" s="1365"/>
      <c r="CE31" s="1365"/>
      <c r="CF31" s="1365"/>
      <c r="CG31" s="1365"/>
      <c r="CH31" s="1365"/>
      <c r="CI31" s="1365"/>
      <c r="CJ31" s="1365"/>
      <c r="CK31" s="1365"/>
    </row>
    <row r="32" spans="1:89" x14ac:dyDescent="0.2">
      <c r="A32" s="1365">
        <v>1943</v>
      </c>
      <c r="B32" s="1365">
        <v>0.99310755729675293</v>
      </c>
      <c r="C32" s="1365">
        <v>0.14243350335552091</v>
      </c>
      <c r="D32" s="1365">
        <v>6.9141603176760234E-3</v>
      </c>
      <c r="E32" s="1365">
        <v>3.1878638961593937E-2</v>
      </c>
      <c r="F32" s="1365">
        <v>4.7467706962043596E-2</v>
      </c>
      <c r="G32" s="1365">
        <v>4.1749153501058914E-2</v>
      </c>
      <c r="H32" s="1365">
        <v>0.60094651141574129</v>
      </c>
      <c r="I32" s="1365">
        <v>0.12171782379637229</v>
      </c>
      <c r="J32" s="1365"/>
      <c r="K32" s="1365"/>
      <c r="L32" s="1365"/>
      <c r="M32" s="1365"/>
      <c r="N32" s="1365"/>
      <c r="O32" s="1365"/>
      <c r="P32" s="1365"/>
      <c r="Q32" s="1365"/>
      <c r="R32" s="1365">
        <v>0.38684110382414361</v>
      </c>
      <c r="S32" s="1365">
        <v>0.12961713602587854</v>
      </c>
      <c r="T32" s="1365">
        <v>1.1866046294716825E-2</v>
      </c>
      <c r="U32" s="1365">
        <v>1.4995983669129645E-2</v>
      </c>
      <c r="V32" s="1365">
        <v>3.7524363827548417E-2</v>
      </c>
      <c r="W32" s="1365">
        <v>1.0335490613544267E-2</v>
      </c>
      <c r="X32" s="1365">
        <v>9.1454683556604466E-2</v>
      </c>
      <c r="Y32" s="1365">
        <v>9.1047399836721499E-2</v>
      </c>
      <c r="Z32" s="1365">
        <v>0.30747484103868089</v>
      </c>
      <c r="AA32" s="1365">
        <v>0.12100540294604856</v>
      </c>
      <c r="AB32" s="1365">
        <v>1.1203035015114195E-2</v>
      </c>
      <c r="AC32" s="1365">
        <v>1.0180523508956516E-2</v>
      </c>
      <c r="AD32" s="1365">
        <v>3.2542531230498647E-2</v>
      </c>
      <c r="AE32" s="1365">
        <v>6.1148709115510218E-3</v>
      </c>
      <c r="AF32" s="1365">
        <v>4.8665061305313284E-2</v>
      </c>
      <c r="AG32" s="1365">
        <v>7.7763416121198609E-2</v>
      </c>
      <c r="AH32" s="1365">
        <v>0.18540886798279707</v>
      </c>
      <c r="AI32" s="1365">
        <v>9.2061696262471182E-2</v>
      </c>
      <c r="AJ32" s="1365">
        <v>7.5300203651659757E-3</v>
      </c>
      <c r="AK32" s="1365">
        <v>4.3196232117437439E-3</v>
      </c>
      <c r="AL32" s="1365">
        <v>1.9675343021893218E-2</v>
      </c>
      <c r="AM32" s="1365">
        <v>1.507834906979704E-3</v>
      </c>
      <c r="AN32" s="1365">
        <v>1.5126190480883196E-2</v>
      </c>
      <c r="AO32" s="1365">
        <v>4.5188159733660055E-2</v>
      </c>
      <c r="AP32" s="1365">
        <v>0.1406028989539849</v>
      </c>
      <c r="AQ32" s="1365">
        <v>7.231738905640446E-2</v>
      </c>
      <c r="AR32" s="1365">
        <v>5.7315378546323771E-3</v>
      </c>
      <c r="AS32" s="1365">
        <v>2.962218505514049E-3</v>
      </c>
      <c r="AT32" s="1365">
        <v>1.4763548202027002E-2</v>
      </c>
      <c r="AU32" s="1365">
        <v>8.9946697278541344E-4</v>
      </c>
      <c r="AV32" s="1365">
        <v>1.0753248523348054E-2</v>
      </c>
      <c r="AW32" s="1365">
        <v>3.31754898392735E-2</v>
      </c>
      <c r="AX32" s="1365">
        <v>6.8322412008416142E-2</v>
      </c>
      <c r="AY32" s="1365">
        <v>3.9448725956546353E-2</v>
      </c>
      <c r="AZ32" s="1365">
        <v>2.5403653933021467E-3</v>
      </c>
      <c r="BA32" s="1365">
        <v>1.0866950983920804E-3</v>
      </c>
      <c r="BB32" s="1365">
        <v>6.7589631139065541E-3</v>
      </c>
      <c r="BC32" s="1365">
        <v>2.6958716854658051E-4</v>
      </c>
      <c r="BD32" s="1365">
        <v>4.0855516622297595E-3</v>
      </c>
      <c r="BE32" s="1365">
        <v>1.413252361549266E-2</v>
      </c>
      <c r="BF32" s="1365">
        <v>1.8718361894434349E-2</v>
      </c>
      <c r="BG32" s="1365">
        <v>1.2006520594986593E-2</v>
      </c>
      <c r="BH32" s="1365">
        <v>6.0078191224686203E-4</v>
      </c>
      <c r="BI32" s="1365">
        <v>1.6592209869893687E-4</v>
      </c>
      <c r="BJ32" s="1365">
        <v>1.8711613087165277E-3</v>
      </c>
      <c r="BK32" s="1365">
        <v>2.7030366548257137E-5</v>
      </c>
      <c r="BL32" s="1365">
        <v>4.4045673192337243E-4</v>
      </c>
      <c r="BM32" s="1365">
        <v>3.6064888813137973E-3</v>
      </c>
      <c r="BN32" s="1365"/>
      <c r="BO32" s="1365"/>
      <c r="BP32" s="1365"/>
      <c r="BQ32" s="1365"/>
      <c r="BR32" s="1365"/>
      <c r="BS32" s="1365"/>
      <c r="BT32" s="1365"/>
      <c r="BU32" s="1365"/>
      <c r="BV32" s="1365">
        <v>0.60626645347260932</v>
      </c>
      <c r="BW32" s="1365">
        <v>1.2816367329642364E-2</v>
      </c>
      <c r="BX32" s="1365">
        <v>-4.9518859770408021E-3</v>
      </c>
      <c r="BY32" s="1365">
        <v>1.6882655292464292E-2</v>
      </c>
      <c r="BZ32" s="1365">
        <v>9.9433431344951792E-3</v>
      </c>
      <c r="CA32" s="1365">
        <v>3.1413662887514647E-2</v>
      </c>
      <c r="CB32" s="1365">
        <v>0.50838142123634711</v>
      </c>
      <c r="CC32" s="1365">
        <v>3.1780830582440515E-2</v>
      </c>
      <c r="CD32" s="1365"/>
      <c r="CE32" s="1365"/>
      <c r="CF32" s="1365"/>
      <c r="CG32" s="1365"/>
      <c r="CH32" s="1365"/>
      <c r="CI32" s="1365"/>
      <c r="CJ32" s="1365"/>
      <c r="CK32" s="1365"/>
    </row>
    <row r="33" spans="1:89" x14ac:dyDescent="0.2">
      <c r="A33" s="1365">
        <v>1944</v>
      </c>
      <c r="B33" s="1365">
        <v>0.9949755072593689</v>
      </c>
      <c r="C33" s="1365">
        <v>0.13413783560136186</v>
      </c>
      <c r="D33" s="1365">
        <v>4.5605410769093309E-3</v>
      </c>
      <c r="E33" s="1365">
        <v>3.1444130296272695E-2</v>
      </c>
      <c r="F33" s="1365">
        <v>4.5589220530138697E-2</v>
      </c>
      <c r="G33" s="1365">
        <v>4.1331920205147504E-2</v>
      </c>
      <c r="H33" s="1365">
        <v>0.61975047653013682</v>
      </c>
      <c r="I33" s="1365">
        <v>0.11816141717967062</v>
      </c>
      <c r="J33" s="1365"/>
      <c r="K33" s="1365"/>
      <c r="L33" s="1365"/>
      <c r="M33" s="1365"/>
      <c r="N33" s="1365"/>
      <c r="O33" s="1365"/>
      <c r="P33" s="1365"/>
      <c r="Q33" s="1365"/>
      <c r="R33" s="1365">
        <v>0.36153079604719945</v>
      </c>
      <c r="S33" s="1365">
        <v>0.11561339331903391</v>
      </c>
      <c r="T33" s="1365">
        <v>1.2177295209336848E-2</v>
      </c>
      <c r="U33" s="1365">
        <v>1.3179382502163642E-2</v>
      </c>
      <c r="V33" s="1365">
        <v>3.1296642854401716E-2</v>
      </c>
      <c r="W33" s="1365">
        <v>1.0165938769368443E-2</v>
      </c>
      <c r="X33" s="1365">
        <v>0.10641524413533227</v>
      </c>
      <c r="Y33" s="1365">
        <v>7.2682899257562619E-2</v>
      </c>
      <c r="Z33" s="1365">
        <v>0.27421237652046382</v>
      </c>
      <c r="AA33" s="1365">
        <v>0.10670394979439768</v>
      </c>
      <c r="AB33" s="1365">
        <v>1.1493610104159072E-2</v>
      </c>
      <c r="AC33" s="1365">
        <v>9.2874063897188473E-3</v>
      </c>
      <c r="AD33" s="1365">
        <v>2.7358680831502405E-2</v>
      </c>
      <c r="AE33" s="1365">
        <v>5.8287295341119538E-3</v>
      </c>
      <c r="AF33" s="1365">
        <v>5.0651030371383354E-2</v>
      </c>
      <c r="AG33" s="1365">
        <v>6.2888969495190572E-2</v>
      </c>
      <c r="AH33" s="1365">
        <v>0.15427816038091322</v>
      </c>
      <c r="AI33" s="1365">
        <v>7.7344751348008722E-2</v>
      </c>
      <c r="AJ33" s="1365">
        <v>7.623657341549463E-3</v>
      </c>
      <c r="AK33" s="1365">
        <v>3.8707772481268912E-3</v>
      </c>
      <c r="AL33" s="1365">
        <v>1.5453888098902193E-2</v>
      </c>
      <c r="AM33" s="1365">
        <v>1.4135341895390059E-3</v>
      </c>
      <c r="AN33" s="1365">
        <v>1.4954697415718988E-2</v>
      </c>
      <c r="AO33" s="1365">
        <v>3.3616854739067926E-2</v>
      </c>
      <c r="AP33" s="1365">
        <v>0.11447856696433327</v>
      </c>
      <c r="AQ33" s="1365">
        <v>5.9482583626791367E-2</v>
      </c>
      <c r="AR33" s="1365">
        <v>5.7976362552578081E-3</v>
      </c>
      <c r="AS33" s="1365">
        <v>2.6787265991971261E-3</v>
      </c>
      <c r="AT33" s="1365">
        <v>1.1342911563631982E-2</v>
      </c>
      <c r="AU33" s="1365">
        <v>8.3110454223874104E-4</v>
      </c>
      <c r="AV33" s="1365">
        <v>1.038489122101399E-2</v>
      </c>
      <c r="AW33" s="1365">
        <v>2.3960713156202247E-2</v>
      </c>
      <c r="AX33" s="1365">
        <v>5.3948243889021662E-2</v>
      </c>
      <c r="AY33" s="1365">
        <v>3.1694016514017646E-2</v>
      </c>
      <c r="AZ33" s="1365">
        <v>2.6311862064104579E-3</v>
      </c>
      <c r="BA33" s="1365">
        <v>9.7179951105298571E-4</v>
      </c>
      <c r="BB33" s="1365">
        <v>4.9981804168697623E-3</v>
      </c>
      <c r="BC33" s="1365">
        <v>2.4228448989442131E-4</v>
      </c>
      <c r="BD33" s="1365">
        <v>3.8895652190530034E-3</v>
      </c>
      <c r="BE33" s="1365">
        <v>9.521211531723384E-3</v>
      </c>
      <c r="BF33" s="1365">
        <v>1.6558838029525728E-2</v>
      </c>
      <c r="BG33" s="1365">
        <v>1.1303606007489402E-2</v>
      </c>
      <c r="BH33" s="1365">
        <v>7.1125658389533958E-4</v>
      </c>
      <c r="BI33" s="1365">
        <v>1.7539899885112703E-4</v>
      </c>
      <c r="BJ33" s="1365">
        <v>1.4025489589479026E-3</v>
      </c>
      <c r="BK33" s="1365">
        <v>2.5727227787573268E-5</v>
      </c>
      <c r="BL33" s="1365">
        <v>5.2208415557265212E-4</v>
      </c>
      <c r="BM33" s="1365">
        <v>2.4182160969817325E-3</v>
      </c>
      <c r="BN33" s="1365"/>
      <c r="BO33" s="1365"/>
      <c r="BP33" s="1365"/>
      <c r="BQ33" s="1365"/>
      <c r="BR33" s="1365"/>
      <c r="BS33" s="1365"/>
      <c r="BT33" s="1365"/>
      <c r="BU33" s="1365"/>
      <c r="BV33" s="1365">
        <v>0.6334447112121695</v>
      </c>
      <c r="BW33" s="1365">
        <v>1.8524442282327955E-2</v>
      </c>
      <c r="BX33" s="1365">
        <v>-7.6167541324275202E-3</v>
      </c>
      <c r="BY33" s="1365">
        <v>1.8264747794109058E-2</v>
      </c>
      <c r="BZ33" s="1365">
        <v>1.4292577675736981E-2</v>
      </c>
      <c r="CA33" s="1365">
        <v>3.1165981435779058E-2</v>
      </c>
      <c r="CB33" s="1365">
        <v>0.51260939628353774</v>
      </c>
      <c r="CC33" s="1365">
        <v>4.6204354033374855E-2</v>
      </c>
      <c r="CD33" s="1365"/>
      <c r="CE33" s="1365"/>
      <c r="CF33" s="1365"/>
      <c r="CG33" s="1365"/>
      <c r="CH33" s="1365"/>
      <c r="CI33" s="1365"/>
      <c r="CJ33" s="1365"/>
      <c r="CK33" s="1365"/>
    </row>
    <row r="34" spans="1:89" x14ac:dyDescent="0.2">
      <c r="A34" s="1365">
        <v>1945</v>
      </c>
      <c r="B34" s="1365">
        <v>0.99504595994949341</v>
      </c>
      <c r="C34" s="1365">
        <v>0.11084073659926791</v>
      </c>
      <c r="D34" s="1365">
        <v>5.4487060834588208E-3</v>
      </c>
      <c r="E34" s="1365">
        <v>3.2259987185409261E-2</v>
      </c>
      <c r="F34" s="1365">
        <v>4.7297626463789197E-2</v>
      </c>
      <c r="G34" s="1365">
        <v>4.1622939995465069E-2</v>
      </c>
      <c r="H34" s="1365">
        <v>0.63274124406726062</v>
      </c>
      <c r="I34" s="1365">
        <v>0.12483469150304861</v>
      </c>
      <c r="J34" s="1365"/>
      <c r="K34" s="1365"/>
      <c r="L34" s="1365"/>
      <c r="M34" s="1365"/>
      <c r="N34" s="1365"/>
      <c r="O34" s="1365"/>
      <c r="P34" s="1365"/>
      <c r="Q34" s="1365"/>
      <c r="R34" s="1365">
        <v>0.35377883876663774</v>
      </c>
      <c r="S34" s="1365">
        <v>9.3685832041523351E-2</v>
      </c>
      <c r="T34" s="1365">
        <v>1.3913221056768597E-2</v>
      </c>
      <c r="U34" s="1365">
        <v>1.3499350780570551E-2</v>
      </c>
      <c r="V34" s="1365">
        <v>3.4458100508699012E-2</v>
      </c>
      <c r="W34" s="1365">
        <v>9.9861936863621346E-3</v>
      </c>
      <c r="X34" s="1365">
        <v>0.10473963817920375</v>
      </c>
      <c r="Y34" s="1365">
        <v>8.3496502513510318E-2</v>
      </c>
      <c r="Z34" s="1365">
        <v>0.2672987915281842</v>
      </c>
      <c r="AA34" s="1365">
        <v>8.5672564844445326E-2</v>
      </c>
      <c r="AB34" s="1365">
        <v>1.3333971340869376E-2</v>
      </c>
      <c r="AC34" s="1365">
        <v>9.5032641018906547E-3</v>
      </c>
      <c r="AD34" s="1365">
        <v>3.0351881256404516E-2</v>
      </c>
      <c r="AE34" s="1365">
        <v>5.8162291744505807E-3</v>
      </c>
      <c r="AF34" s="1365">
        <v>4.9741000812136761E-2</v>
      </c>
      <c r="AG34" s="1365">
        <v>7.2879879997987007E-2</v>
      </c>
      <c r="AH34" s="1365">
        <v>0.14367791614419725</v>
      </c>
      <c r="AI34" s="1365">
        <v>5.8970518086399547E-2</v>
      </c>
      <c r="AJ34" s="1365">
        <v>8.8739597819950892E-3</v>
      </c>
      <c r="AK34" s="1365">
        <v>3.9061925601544655E-3</v>
      </c>
      <c r="AL34" s="1365">
        <v>1.681487254820116E-2</v>
      </c>
      <c r="AM34" s="1365">
        <v>1.4521260232410115E-3</v>
      </c>
      <c r="AN34" s="1365">
        <v>1.5784019783319544E-2</v>
      </c>
      <c r="AO34" s="1365">
        <v>3.7876227360886458E-2</v>
      </c>
      <c r="AP34" s="1365">
        <v>0.10382198177095568</v>
      </c>
      <c r="AQ34" s="1365">
        <v>4.425030843560835E-2</v>
      </c>
      <c r="AR34" s="1365">
        <v>6.7835188910723102E-3</v>
      </c>
      <c r="AS34" s="1365">
        <v>2.6945304003737959E-3</v>
      </c>
      <c r="AT34" s="1365">
        <v>1.2103894926128862E-2</v>
      </c>
      <c r="AU34" s="1365">
        <v>8.5605966423021873E-4</v>
      </c>
      <c r="AV34" s="1365">
        <v>1.0833035182494411E-2</v>
      </c>
      <c r="AW34" s="1365">
        <v>2.6300634271047729E-2</v>
      </c>
      <c r="AX34" s="1365">
        <v>4.6169537469042538E-2</v>
      </c>
      <c r="AY34" s="1365">
        <v>2.3054676347805503E-2</v>
      </c>
      <c r="AZ34" s="1365">
        <v>3.1875402148759334E-3</v>
      </c>
      <c r="BA34" s="1365">
        <v>9.779279043408346E-4</v>
      </c>
      <c r="BB34" s="1365">
        <v>5.0716398944101425E-3</v>
      </c>
      <c r="BC34" s="1365">
        <v>2.4659473698410085E-4</v>
      </c>
      <c r="BD34" s="1365">
        <v>3.9011274267077602E-3</v>
      </c>
      <c r="BE34" s="1365">
        <v>9.7300309439182532E-3</v>
      </c>
      <c r="BF34" s="1365">
        <v>1.2432587042526384E-2</v>
      </c>
      <c r="BG34" s="1365">
        <v>7.5641823382943023E-3</v>
      </c>
      <c r="BH34" s="1365">
        <v>8.9561528962459763E-4</v>
      </c>
      <c r="BI34" s="1365">
        <v>1.7775413772792154E-4</v>
      </c>
      <c r="BJ34" s="1365">
        <v>1.2556301216092335E-3</v>
      </c>
      <c r="BK34" s="1365">
        <v>2.6910827131985758E-5</v>
      </c>
      <c r="BL34" s="1365">
        <v>5.1557231829828384E-4</v>
      </c>
      <c r="BM34" s="1365">
        <v>1.9969220098400554E-3</v>
      </c>
      <c r="BN34" s="1365"/>
      <c r="BO34" s="1365"/>
      <c r="BP34" s="1365"/>
      <c r="BQ34" s="1365"/>
      <c r="BR34" s="1365"/>
      <c r="BS34" s="1365"/>
      <c r="BT34" s="1365"/>
      <c r="BU34" s="1365"/>
      <c r="BV34" s="1365">
        <v>0.64126712118285567</v>
      </c>
      <c r="BW34" s="1365">
        <v>1.7154904557744557E-2</v>
      </c>
      <c r="BX34" s="1365">
        <v>-8.4645149733097759E-3</v>
      </c>
      <c r="BY34" s="1365">
        <v>1.8760636404838705E-2</v>
      </c>
      <c r="BZ34" s="1365">
        <v>1.2839525955090185E-2</v>
      </c>
      <c r="CA34" s="1365">
        <v>3.1636746309102931E-2</v>
      </c>
      <c r="CB34" s="1365">
        <v>0.52708653690735896</v>
      </c>
      <c r="CC34" s="1365">
        <v>4.2253257970236213E-2</v>
      </c>
      <c r="CD34" s="1365"/>
      <c r="CE34" s="1365"/>
      <c r="CF34" s="1365"/>
      <c r="CG34" s="1365"/>
      <c r="CH34" s="1365"/>
      <c r="CI34" s="1365"/>
      <c r="CJ34" s="1365"/>
      <c r="CK34" s="1365"/>
    </row>
    <row r="35" spans="1:89" x14ac:dyDescent="0.2">
      <c r="A35" s="1365">
        <v>1946</v>
      </c>
      <c r="B35" s="1365">
        <v>0.99466615915298462</v>
      </c>
      <c r="C35" s="1365">
        <v>9.8164302578403972E-2</v>
      </c>
      <c r="D35" s="1365">
        <v>3.3826818009543291E-3</v>
      </c>
      <c r="E35" s="1365">
        <v>3.3334327053024887E-2</v>
      </c>
      <c r="F35" s="1365">
        <v>5.4374166228713619E-2</v>
      </c>
      <c r="G35" s="1365">
        <v>4.2957834657856298E-2</v>
      </c>
      <c r="H35" s="1365">
        <v>0.61835978868364017</v>
      </c>
      <c r="I35" s="1365">
        <v>0.14409295088058496</v>
      </c>
      <c r="J35" s="1365"/>
      <c r="K35" s="1365"/>
      <c r="L35" s="1365"/>
      <c r="M35" s="1365"/>
      <c r="N35" s="1365"/>
      <c r="O35" s="1365"/>
      <c r="P35" s="1365"/>
      <c r="Q35" s="1365"/>
      <c r="R35" s="1365">
        <v>0.36987240551277056</v>
      </c>
      <c r="S35" s="1365">
        <v>8.4509897402291118E-2</v>
      </c>
      <c r="T35" s="1365">
        <v>1.2590498930755593E-2</v>
      </c>
      <c r="U35" s="1365">
        <v>1.4494931318524079E-2</v>
      </c>
      <c r="V35" s="1365">
        <v>4.1074642064177935E-2</v>
      </c>
      <c r="W35" s="1365">
        <v>1.0288163330694556E-2</v>
      </c>
      <c r="X35" s="1365">
        <v>0.10533771056293728</v>
      </c>
      <c r="Y35" s="1365">
        <v>0.10157656190339003</v>
      </c>
      <c r="Z35" s="1365">
        <v>0.28154319608815648</v>
      </c>
      <c r="AA35" s="1365">
        <v>7.6264348899737849E-2</v>
      </c>
      <c r="AB35" s="1365">
        <v>1.2268073935545337E-2</v>
      </c>
      <c r="AC35" s="1365">
        <v>1.0300893489610745E-2</v>
      </c>
      <c r="AD35" s="1365">
        <v>3.5691126968249672E-2</v>
      </c>
      <c r="AE35" s="1365">
        <v>6.5287712842200928E-3</v>
      </c>
      <c r="AF35" s="1365">
        <v>5.3519774943607289E-2</v>
      </c>
      <c r="AG35" s="1365">
        <v>8.6970206567185571E-2</v>
      </c>
      <c r="AH35" s="1365">
        <v>0.14400952067582193</v>
      </c>
      <c r="AI35" s="1365">
        <v>5.0776223851998314E-2</v>
      </c>
      <c r="AJ35" s="1365">
        <v>8.0287557562867418E-3</v>
      </c>
      <c r="AK35" s="1365">
        <v>4.2843632957669251E-3</v>
      </c>
      <c r="AL35" s="1365">
        <v>1.841475007625901E-2</v>
      </c>
      <c r="AM35" s="1365">
        <v>1.8196451393586652E-3</v>
      </c>
      <c r="AN35" s="1365">
        <v>1.9680561189310296E-2</v>
      </c>
      <c r="AO35" s="1365">
        <v>4.1005221366842037E-2</v>
      </c>
      <c r="AP35" s="1365">
        <v>0.10195020730158248</v>
      </c>
      <c r="AQ35" s="1365">
        <v>3.7623928147031964E-2</v>
      </c>
      <c r="AR35" s="1365">
        <v>6.2077011334821432E-3</v>
      </c>
      <c r="AS35" s="1365">
        <v>2.9684162758947218E-3</v>
      </c>
      <c r="AT35" s="1365">
        <v>1.3015673147593628E-2</v>
      </c>
      <c r="AU35" s="1365">
        <v>1.1044667608486416E-3</v>
      </c>
      <c r="AV35" s="1365">
        <v>1.3303100108196762E-2</v>
      </c>
      <c r="AW35" s="1365">
        <v>2.7726921728534609E-2</v>
      </c>
      <c r="AX35" s="1365">
        <v>4.391637365975426E-2</v>
      </c>
      <c r="AY35" s="1365">
        <v>2.033600485664231E-2</v>
      </c>
      <c r="AZ35" s="1365">
        <v>3.0639561121053676E-3</v>
      </c>
      <c r="BA35" s="1365">
        <v>1.1201944266516269E-3</v>
      </c>
      <c r="BB35" s="1365">
        <v>5.1119714239674669E-3</v>
      </c>
      <c r="BC35" s="1365">
        <v>3.3149410314366488E-4</v>
      </c>
      <c r="BD35" s="1365">
        <v>4.7746262070217016E-3</v>
      </c>
      <c r="BE35" s="1365">
        <v>9.1781265302221214E-3</v>
      </c>
      <c r="BF35" s="1365">
        <v>1.2877079059394503E-2</v>
      </c>
      <c r="BG35" s="1365">
        <v>8.0544685511711595E-3</v>
      </c>
      <c r="BH35" s="1365">
        <v>9.8870110335785725E-4</v>
      </c>
      <c r="BI35" s="1365">
        <v>2.2575582198577289E-4</v>
      </c>
      <c r="BJ35" s="1365">
        <v>1.1991761739816652E-3</v>
      </c>
      <c r="BK35" s="1365">
        <v>4.5363403283673287E-5</v>
      </c>
      <c r="BL35" s="1365">
        <v>7.4197647594078655E-4</v>
      </c>
      <c r="BM35" s="1365">
        <v>1.6216375296735847E-3</v>
      </c>
      <c r="BN35" s="1365"/>
      <c r="BO35" s="1365"/>
      <c r="BP35" s="1365"/>
      <c r="BQ35" s="1365"/>
      <c r="BR35" s="1365"/>
      <c r="BS35" s="1365"/>
      <c r="BT35" s="1365"/>
      <c r="BU35" s="1365"/>
      <c r="BV35" s="1365">
        <v>0.62479375364021406</v>
      </c>
      <c r="BW35" s="1365">
        <v>1.3654405176112855E-2</v>
      </c>
      <c r="BX35" s="1365">
        <v>-9.2078171298012636E-3</v>
      </c>
      <c r="BY35" s="1365">
        <v>1.8839395734500809E-2</v>
      </c>
      <c r="BZ35" s="1365">
        <v>1.3299524164535684E-2</v>
      </c>
      <c r="CA35" s="1365">
        <v>3.2669671327161746E-2</v>
      </c>
      <c r="CB35" s="1365">
        <v>0.51166352024238748</v>
      </c>
      <c r="CC35" s="1365">
        <v>4.3874946855510355E-2</v>
      </c>
      <c r="CD35" s="1365"/>
      <c r="CE35" s="1365"/>
      <c r="CF35" s="1365"/>
      <c r="CG35" s="1365"/>
      <c r="CH35" s="1365"/>
      <c r="CI35" s="1365"/>
      <c r="CJ35" s="1365"/>
      <c r="CK35" s="1365"/>
    </row>
    <row r="36" spans="1:89" x14ac:dyDescent="0.2">
      <c r="A36" s="1365">
        <v>1947</v>
      </c>
      <c r="B36" s="1365">
        <v>0.98912286758422852</v>
      </c>
      <c r="C36" s="1365">
        <v>0.11694184733868691</v>
      </c>
      <c r="D36" s="1365">
        <v>4.6789452978535755E-3</v>
      </c>
      <c r="E36" s="1365">
        <v>3.0670695747978226E-2</v>
      </c>
      <c r="F36" s="1365">
        <v>5.0456802741613085E-2</v>
      </c>
      <c r="G36" s="1365">
        <v>4.2596551670254924E-2</v>
      </c>
      <c r="H36" s="1365">
        <v>0.61464667542767704</v>
      </c>
      <c r="I36" s="1365">
        <v>0.12913124778918253</v>
      </c>
      <c r="J36" s="1365"/>
      <c r="K36" s="1365"/>
      <c r="L36" s="1365"/>
      <c r="M36" s="1365"/>
      <c r="N36" s="1365"/>
      <c r="O36" s="1365"/>
      <c r="P36" s="1365"/>
      <c r="Q36" s="1365"/>
      <c r="R36" s="1365">
        <v>0.36492556768205031</v>
      </c>
      <c r="S36" s="1365">
        <v>0.10176060942493</v>
      </c>
      <c r="T36" s="1365">
        <v>1.2811255628232057E-2</v>
      </c>
      <c r="U36" s="1365">
        <v>1.3484201433695256E-2</v>
      </c>
      <c r="V36" s="1365">
        <v>3.7747091155359513E-2</v>
      </c>
      <c r="W36" s="1365">
        <v>1.0545880308879693E-2</v>
      </c>
      <c r="X36" s="1365">
        <v>9.8947077940156156E-2</v>
      </c>
      <c r="Y36" s="1365">
        <v>8.9629451790797621E-2</v>
      </c>
      <c r="Z36" s="1365">
        <v>0.28103032576854098</v>
      </c>
      <c r="AA36" s="1365">
        <v>9.3441772564365436E-2</v>
      </c>
      <c r="AB36" s="1365">
        <v>1.2333706659594986E-2</v>
      </c>
      <c r="AC36" s="1365">
        <v>9.6804257611927159E-3</v>
      </c>
      <c r="AD36" s="1365">
        <v>3.2572260114580802E-2</v>
      </c>
      <c r="AE36" s="1365">
        <v>6.5844979923344602E-3</v>
      </c>
      <c r="AF36" s="1365">
        <v>5.0351115858935827E-2</v>
      </c>
      <c r="AG36" s="1365">
        <v>7.6066546817536801E-2</v>
      </c>
      <c r="AH36" s="1365">
        <v>0.14845277388675288</v>
      </c>
      <c r="AI36" s="1365">
        <v>6.5543600986970513E-2</v>
      </c>
      <c r="AJ36" s="1365">
        <v>7.8980774519501681E-3</v>
      </c>
      <c r="AK36" s="1365">
        <v>4.1031773807515539E-3</v>
      </c>
      <c r="AL36" s="1365">
        <v>1.6115605092958687E-2</v>
      </c>
      <c r="AM36" s="1365">
        <v>1.8144834552001781E-3</v>
      </c>
      <c r="AN36" s="1365">
        <v>1.9116197900807576E-2</v>
      </c>
      <c r="AO36" s="1365">
        <v>3.3861631618114174E-2</v>
      </c>
      <c r="AP36" s="1365">
        <v>0.10710187895986688</v>
      </c>
      <c r="AQ36" s="1365">
        <v>5.054020616793E-2</v>
      </c>
      <c r="AR36" s="1365">
        <v>6.0408357827635411E-3</v>
      </c>
      <c r="AS36" s="1365">
        <v>2.8890161933333627E-3</v>
      </c>
      <c r="AT36" s="1365">
        <v>1.1229863680133179E-2</v>
      </c>
      <c r="AU36" s="1365">
        <v>1.097063147458369E-3</v>
      </c>
      <c r="AV36" s="1365">
        <v>1.2906943795083763E-2</v>
      </c>
      <c r="AW36" s="1365">
        <v>2.2397950193164644E-2</v>
      </c>
      <c r="AX36" s="1365">
        <v>4.9450452795867787E-2</v>
      </c>
      <c r="AY36" s="1365">
        <v>2.9244453082788568E-2</v>
      </c>
      <c r="AZ36" s="1365">
        <v>2.9464764018843101E-3</v>
      </c>
      <c r="BA36" s="1365">
        <v>1.1399637774703122E-3</v>
      </c>
      <c r="BB36" s="1365">
        <v>4.262997382464574E-3</v>
      </c>
      <c r="BC36" s="1365">
        <v>3.3171232242327147E-4</v>
      </c>
      <c r="BD36" s="1365">
        <v>4.6378532163032201E-3</v>
      </c>
      <c r="BE36" s="1365">
        <v>6.8869966125335276E-3</v>
      </c>
      <c r="BF36" s="1365">
        <v>1.6072110561694566E-2</v>
      </c>
      <c r="BG36" s="1365">
        <v>1.208567289748122E-2</v>
      </c>
      <c r="BH36" s="1365">
        <v>9.0871644709413272E-4</v>
      </c>
      <c r="BI36" s="1365">
        <v>2.4711517448788351E-4</v>
      </c>
      <c r="BJ36" s="1365">
        <v>9.8941344266175921E-4</v>
      </c>
      <c r="BK36" s="1365">
        <v>4.3495681538763945E-5</v>
      </c>
      <c r="BL36" s="1365">
        <v>6.793304592754108E-4</v>
      </c>
      <c r="BM36" s="1365">
        <v>1.1183664591553927E-3</v>
      </c>
      <c r="BN36" s="1365"/>
      <c r="BO36" s="1365"/>
      <c r="BP36" s="1365"/>
      <c r="BQ36" s="1365"/>
      <c r="BR36" s="1365"/>
      <c r="BS36" s="1365"/>
      <c r="BT36" s="1365"/>
      <c r="BU36" s="1365"/>
      <c r="BV36" s="1365">
        <v>0.6241972999021782</v>
      </c>
      <c r="BW36" s="1365">
        <v>1.5181237913756918E-2</v>
      </c>
      <c r="BX36" s="1365">
        <v>-8.1323103303784835E-3</v>
      </c>
      <c r="BY36" s="1365">
        <v>1.7186494314282964E-2</v>
      </c>
      <c r="BZ36" s="1365">
        <v>1.2709711586253572E-2</v>
      </c>
      <c r="CA36" s="1365">
        <v>3.2050671361375231E-2</v>
      </c>
      <c r="CB36" s="1365">
        <v>0.51465740888808553</v>
      </c>
      <c r="CC36" s="1365">
        <v>4.0543984597820305E-2</v>
      </c>
      <c r="CD36" s="1365"/>
      <c r="CE36" s="1365"/>
      <c r="CF36" s="1365"/>
      <c r="CG36" s="1365"/>
      <c r="CH36" s="1365"/>
      <c r="CI36" s="1365"/>
      <c r="CJ36" s="1365"/>
      <c r="CK36" s="1365"/>
    </row>
    <row r="37" spans="1:89" x14ac:dyDescent="0.2">
      <c r="A37" s="1365">
        <v>1948</v>
      </c>
      <c r="B37" s="1365">
        <v>0.98905491828918457</v>
      </c>
      <c r="C37" s="1365">
        <v>0.133721371391893</v>
      </c>
      <c r="D37" s="1365">
        <v>4.2063598612865766E-3</v>
      </c>
      <c r="E37" s="1365">
        <v>3.0022585348520925E-2</v>
      </c>
      <c r="F37" s="1365">
        <v>5.1354890167084104E-2</v>
      </c>
      <c r="G37" s="1365">
        <v>4.167642723937217E-2</v>
      </c>
      <c r="H37" s="1365">
        <v>0.59786842281102581</v>
      </c>
      <c r="I37" s="1365">
        <v>0.13020488239744185</v>
      </c>
      <c r="J37" s="1365"/>
      <c r="K37" s="1365"/>
      <c r="L37" s="1365"/>
      <c r="M37" s="1365"/>
      <c r="N37" s="1365"/>
      <c r="O37" s="1365"/>
      <c r="P37" s="1365"/>
      <c r="Q37" s="1365"/>
      <c r="R37" s="1365">
        <v>0.38482836932301012</v>
      </c>
      <c r="S37" s="1365">
        <v>0.1172614816124378</v>
      </c>
      <c r="T37" s="1365">
        <v>1.1755882911342969E-2</v>
      </c>
      <c r="U37" s="1365">
        <v>1.3107232431534978E-2</v>
      </c>
      <c r="V37" s="1365">
        <v>3.6562465031984959E-2</v>
      </c>
      <c r="W37" s="1365">
        <v>1.0868226283978976E-2</v>
      </c>
      <c r="X37" s="1365">
        <v>0.11075358343183477</v>
      </c>
      <c r="Y37" s="1365">
        <v>8.4519497619895689E-2</v>
      </c>
      <c r="Z37" s="1365">
        <v>0.29682426222150238</v>
      </c>
      <c r="AA37" s="1365">
        <v>0.1085418519071594</v>
      </c>
      <c r="AB37" s="1365">
        <v>1.11695715663472E-2</v>
      </c>
      <c r="AC37" s="1365">
        <v>9.3938528479567216E-3</v>
      </c>
      <c r="AD37" s="1365">
        <v>3.1559936919075243E-2</v>
      </c>
      <c r="AE37" s="1365">
        <v>6.7479819108685656E-3</v>
      </c>
      <c r="AF37" s="1365">
        <v>5.7639166255741565E-2</v>
      </c>
      <c r="AG37" s="1365">
        <v>7.1771900814353612E-2</v>
      </c>
      <c r="AH37" s="1365">
        <v>0.16133437930526323</v>
      </c>
      <c r="AI37" s="1365">
        <v>7.8532963989875235E-2</v>
      </c>
      <c r="AJ37" s="1365">
        <v>7.3430613920949647E-3</v>
      </c>
      <c r="AK37" s="1365">
        <v>4.1061228214417057E-3</v>
      </c>
      <c r="AL37" s="1365">
        <v>1.603278457014707E-2</v>
      </c>
      <c r="AM37" s="1365">
        <v>1.8512128712243699E-3</v>
      </c>
      <c r="AN37" s="1365">
        <v>2.0404579491122558E-2</v>
      </c>
      <c r="AO37" s="1365">
        <v>3.3063654169357311E-2</v>
      </c>
      <c r="AP37" s="1365">
        <v>0.11896989669810028</v>
      </c>
      <c r="AQ37" s="1365">
        <v>6.22594846518374E-2</v>
      </c>
      <c r="AR37" s="1365">
        <v>5.6739129064599077E-3</v>
      </c>
      <c r="AS37" s="1365">
        <v>2.9329081864980077E-3</v>
      </c>
      <c r="AT37" s="1365">
        <v>1.1201395031494657E-2</v>
      </c>
      <c r="AU37" s="1365">
        <v>1.1256889190729908E-3</v>
      </c>
      <c r="AV37" s="1365">
        <v>1.3846835521714016E-2</v>
      </c>
      <c r="AW37" s="1365">
        <v>2.1929671481023306E-2</v>
      </c>
      <c r="AX37" s="1365">
        <v>5.6387411161445064E-2</v>
      </c>
      <c r="AY37" s="1365">
        <v>3.5968563497931254E-2</v>
      </c>
      <c r="AZ37" s="1365">
        <v>2.6807757359373031E-3</v>
      </c>
      <c r="BA37" s="1365">
        <v>1.1605859074920149E-3</v>
      </c>
      <c r="BB37" s="1365">
        <v>4.3014219605240272E-3</v>
      </c>
      <c r="BC37" s="1365">
        <v>3.475353803999663E-4</v>
      </c>
      <c r="BD37" s="1365">
        <v>5.0899070276391473E-3</v>
      </c>
      <c r="BE37" s="1365">
        <v>6.8386216515213564E-3</v>
      </c>
      <c r="BF37" s="1365">
        <v>1.7928022961326694E-2</v>
      </c>
      <c r="BG37" s="1365">
        <v>1.3875115921560544E-2</v>
      </c>
      <c r="BH37" s="1365">
        <v>7.772580604914007E-4</v>
      </c>
      <c r="BI37" s="1365">
        <v>2.4329398240570014E-4</v>
      </c>
      <c r="BJ37" s="1365">
        <v>1.0269153330375715E-3</v>
      </c>
      <c r="BK37" s="1365">
        <v>4.6773867068230861E-5</v>
      </c>
      <c r="BL37" s="1365">
        <v>7.782854471965609E-4</v>
      </c>
      <c r="BM37" s="1365">
        <v>1.1803803495666805E-3</v>
      </c>
      <c r="BN37" s="1365"/>
      <c r="BO37" s="1365"/>
      <c r="BP37" s="1365"/>
      <c r="BQ37" s="1365"/>
      <c r="BR37" s="1365"/>
      <c r="BS37" s="1365"/>
      <c r="BT37" s="1365"/>
      <c r="BU37" s="1365"/>
      <c r="BV37" s="1365">
        <v>0.60422654896617445</v>
      </c>
      <c r="BW37" s="1365">
        <v>1.64598897794552E-2</v>
      </c>
      <c r="BX37" s="1365">
        <v>-7.5495230500563911E-3</v>
      </c>
      <c r="BY37" s="1365">
        <v>1.6915352916985947E-2</v>
      </c>
      <c r="BZ37" s="1365">
        <v>1.4792425135099145E-2</v>
      </c>
      <c r="CA37" s="1365">
        <v>3.0808200955393193E-2</v>
      </c>
      <c r="CB37" s="1365">
        <v>0.48609340045944377</v>
      </c>
      <c r="CC37" s="1365">
        <v>4.6706823697293509E-2</v>
      </c>
      <c r="CD37" s="1365"/>
      <c r="CE37" s="1365"/>
      <c r="CF37" s="1365"/>
      <c r="CG37" s="1365"/>
      <c r="CH37" s="1365"/>
      <c r="CI37" s="1365"/>
      <c r="CJ37" s="1365"/>
      <c r="CK37" s="1365"/>
    </row>
    <row r="38" spans="1:89" x14ac:dyDescent="0.2">
      <c r="A38" s="1365">
        <v>1949</v>
      </c>
      <c r="B38" s="1365">
        <v>0.98847317695617676</v>
      </c>
      <c r="C38" s="1365">
        <v>0.12740678119074136</v>
      </c>
      <c r="D38" s="1365">
        <v>4.3466592656949202E-3</v>
      </c>
      <c r="E38" s="1365">
        <v>3.4505917147421863E-2</v>
      </c>
      <c r="F38" s="1365">
        <v>4.8383615896380502E-2</v>
      </c>
      <c r="G38" s="1365">
        <v>4.5250132978556512E-2</v>
      </c>
      <c r="H38" s="1365">
        <v>0.61112762977170254</v>
      </c>
      <c r="I38" s="1365">
        <v>0.11745240127795352</v>
      </c>
      <c r="J38" s="1365"/>
      <c r="K38" s="1365"/>
      <c r="L38" s="1365"/>
      <c r="M38" s="1365"/>
      <c r="N38" s="1365"/>
      <c r="O38" s="1365"/>
      <c r="P38" s="1365"/>
      <c r="Q38" s="1365"/>
      <c r="R38" s="1365">
        <v>0.37912826523591281</v>
      </c>
      <c r="S38" s="1365">
        <v>0.1121026349398601</v>
      </c>
      <c r="T38" s="1365">
        <v>1.2230561182433118E-2</v>
      </c>
      <c r="U38" s="1365">
        <v>1.4849433032068876E-2</v>
      </c>
      <c r="V38" s="1365">
        <v>3.3145731128089016E-2</v>
      </c>
      <c r="W38" s="1365">
        <v>1.2156980972530023E-2</v>
      </c>
      <c r="X38" s="1365">
        <v>0.12235477666481948</v>
      </c>
      <c r="Y38" s="1365">
        <v>7.2288147316112189E-2</v>
      </c>
      <c r="Z38" s="1365">
        <v>0.28766649759085777</v>
      </c>
      <c r="AA38" s="1365">
        <v>0.1038658083663152</v>
      </c>
      <c r="AB38" s="1365">
        <v>1.1193511396024858E-2</v>
      </c>
      <c r="AC38" s="1365">
        <v>1.0549119882901085E-2</v>
      </c>
      <c r="AD38" s="1365">
        <v>2.8279209217585564E-2</v>
      </c>
      <c r="AE38" s="1365">
        <v>7.8038001404375076E-3</v>
      </c>
      <c r="AF38" s="1365">
        <v>6.5511234225781367E-2</v>
      </c>
      <c r="AG38" s="1365">
        <v>6.0463814361812161E-2</v>
      </c>
      <c r="AH38" s="1365">
        <v>0.15494629189562426</v>
      </c>
      <c r="AI38" s="1365">
        <v>7.702772503920953E-2</v>
      </c>
      <c r="AJ38" s="1365">
        <v>7.3794654193486296E-3</v>
      </c>
      <c r="AK38" s="1365">
        <v>4.5504962661024311E-3</v>
      </c>
      <c r="AL38" s="1365">
        <v>1.4261857197959894E-2</v>
      </c>
      <c r="AM38" s="1365">
        <v>2.1841218373414659E-3</v>
      </c>
      <c r="AN38" s="1365">
        <v>2.1999541920156081E-2</v>
      </c>
      <c r="AO38" s="1365">
        <v>2.7543084215506247E-2</v>
      </c>
      <c r="AP38" s="1365">
        <v>0.11444514131527249</v>
      </c>
      <c r="AQ38" s="1365">
        <v>6.1386594616570346E-2</v>
      </c>
      <c r="AR38" s="1365">
        <v>5.6661252322120917E-3</v>
      </c>
      <c r="AS38" s="1365">
        <v>3.2323301153260116E-3</v>
      </c>
      <c r="AT38" s="1365">
        <v>9.9480257839458484E-3</v>
      </c>
      <c r="AU38" s="1365">
        <v>1.3355247227724994E-3</v>
      </c>
      <c r="AV38" s="1365">
        <v>1.4694199697175744E-2</v>
      </c>
      <c r="AW38" s="1365">
        <v>1.8182341147269944E-2</v>
      </c>
      <c r="AX38" s="1365">
        <v>5.4631457992400899E-2</v>
      </c>
      <c r="AY38" s="1365">
        <v>3.5732821820796352E-2</v>
      </c>
      <c r="AZ38" s="1365">
        <v>2.6650986135282793E-3</v>
      </c>
      <c r="BA38" s="1365">
        <v>1.2565726934372899E-3</v>
      </c>
      <c r="BB38" s="1365">
        <v>3.7355102227771058E-3</v>
      </c>
      <c r="BC38" s="1365">
        <v>4.1986127069444076E-4</v>
      </c>
      <c r="BD38" s="1365">
        <v>5.4711093617442284E-3</v>
      </c>
      <c r="BE38" s="1365">
        <v>5.3504840094232044E-3</v>
      </c>
      <c r="BF38" s="1365">
        <v>1.7776731201094936E-2</v>
      </c>
      <c r="BG38" s="1365">
        <v>1.405124978624544E-2</v>
      </c>
      <c r="BH38" s="1365">
        <v>7.1968525264161733E-4</v>
      </c>
      <c r="BI38" s="1365">
        <v>2.5508157467067671E-4</v>
      </c>
      <c r="BJ38" s="1365">
        <v>8.9917971820047354E-4</v>
      </c>
      <c r="BK38" s="1365">
        <v>6.1171377264453307E-5</v>
      </c>
      <c r="BL38" s="1365">
        <v>8.9827247397530311E-4</v>
      </c>
      <c r="BM38" s="1365">
        <v>8.920910180969724E-4</v>
      </c>
      <c r="BN38" s="1365"/>
      <c r="BO38" s="1365"/>
      <c r="BP38" s="1365"/>
      <c r="BQ38" s="1365"/>
      <c r="BR38" s="1365"/>
      <c r="BS38" s="1365"/>
      <c r="BT38" s="1365"/>
      <c r="BU38" s="1365"/>
      <c r="BV38" s="1365">
        <v>0.60934491172026395</v>
      </c>
      <c r="BW38" s="1365">
        <v>1.5304146250881265E-2</v>
      </c>
      <c r="BX38" s="1365">
        <v>-7.883901916738198E-3</v>
      </c>
      <c r="BY38" s="1365">
        <v>1.9656484115352993E-2</v>
      </c>
      <c r="BZ38" s="1365">
        <v>1.5237884768291486E-2</v>
      </c>
      <c r="CA38" s="1365">
        <v>3.3093152006026486E-2</v>
      </c>
      <c r="CB38" s="1365">
        <v>0.48788382635167432</v>
      </c>
      <c r="CC38" s="1365">
        <v>4.6053280717050019E-2</v>
      </c>
      <c r="CD38" s="1365"/>
      <c r="CE38" s="1365"/>
      <c r="CF38" s="1365"/>
      <c r="CG38" s="1365"/>
      <c r="CH38" s="1365"/>
      <c r="CI38" s="1365"/>
      <c r="CJ38" s="1365"/>
      <c r="CK38" s="1365"/>
    </row>
    <row r="39" spans="1:89" x14ac:dyDescent="0.2">
      <c r="A39" s="1365">
        <v>1950</v>
      </c>
      <c r="B39" s="1365">
        <v>0.98880594968795776</v>
      </c>
      <c r="C39" s="1365">
        <v>0.14162259881223258</v>
      </c>
      <c r="D39" s="1365">
        <v>3.925162283973653E-3</v>
      </c>
      <c r="E39" s="1365">
        <v>3.4687240961550722E-2</v>
      </c>
      <c r="F39" s="1365">
        <v>4.6750083663187954E-2</v>
      </c>
      <c r="G39" s="1365">
        <v>4.9899737012116377E-2</v>
      </c>
      <c r="H39" s="1365">
        <v>0.59854813764362036</v>
      </c>
      <c r="I39" s="1365">
        <v>0.11337296442964108</v>
      </c>
      <c r="J39" s="1365"/>
      <c r="K39" s="1365"/>
      <c r="L39" s="1365"/>
      <c r="M39" s="1365"/>
      <c r="N39" s="1365"/>
      <c r="O39" s="1365"/>
      <c r="P39" s="1365"/>
      <c r="Q39" s="1365"/>
      <c r="R39" s="1365">
        <v>0.38727942101552948</v>
      </c>
      <c r="S39" s="1365">
        <v>0.12243928040612388</v>
      </c>
      <c r="T39" s="1365">
        <v>1.2467288933965565E-2</v>
      </c>
      <c r="U39" s="1365">
        <v>1.4835782654560148E-2</v>
      </c>
      <c r="V39" s="1365">
        <v>3.2480062880425598E-2</v>
      </c>
      <c r="W39" s="1365">
        <v>1.3367465646908949E-2</v>
      </c>
      <c r="X39" s="1365">
        <v>0.12033979931426431</v>
      </c>
      <c r="Y39" s="1365">
        <v>7.1349741179280973E-2</v>
      </c>
      <c r="Z39" s="1365">
        <v>0.2971287192111991</v>
      </c>
      <c r="AA39" s="1365">
        <v>0.11187023705776217</v>
      </c>
      <c r="AB39" s="1365">
        <v>1.1848376439027206E-2</v>
      </c>
      <c r="AC39" s="1365">
        <v>1.0609357590077211E-2</v>
      </c>
      <c r="AD39" s="1365">
        <v>2.8171481452476357E-2</v>
      </c>
      <c r="AE39" s="1365">
        <v>8.3658931156727658E-3</v>
      </c>
      <c r="AF39" s="1365">
        <v>6.512003997448243E-2</v>
      </c>
      <c r="AG39" s="1365">
        <v>6.1143333581700945E-2</v>
      </c>
      <c r="AH39" s="1365">
        <v>0.16544052258483372</v>
      </c>
      <c r="AI39" s="1365">
        <v>8.4610384792566148E-2</v>
      </c>
      <c r="AJ39" s="1365">
        <v>7.980792291250564E-3</v>
      </c>
      <c r="AK39" s="1365">
        <v>4.7028320173254758E-3</v>
      </c>
      <c r="AL39" s="1365">
        <v>1.4858156948502158E-2</v>
      </c>
      <c r="AM39" s="1365">
        <v>2.2713952627881019E-3</v>
      </c>
      <c r="AN39" s="1365">
        <v>2.127723416830174E-2</v>
      </c>
      <c r="AO39" s="1365">
        <v>2.9739727104099535E-2</v>
      </c>
      <c r="AP39" s="1365">
        <v>0.12186215144591341</v>
      </c>
      <c r="AQ39" s="1365">
        <v>6.617857600298982E-2</v>
      </c>
      <c r="AR39" s="1365">
        <v>6.150133047455303E-3</v>
      </c>
      <c r="AS39" s="1365">
        <v>3.3596720012563177E-3</v>
      </c>
      <c r="AT39" s="1365">
        <v>1.0498328945057981E-2</v>
      </c>
      <c r="AU39" s="1365">
        <v>1.3778963164755324E-3</v>
      </c>
      <c r="AV39" s="1365">
        <v>1.4227059478947165E-2</v>
      </c>
      <c r="AW39" s="1365">
        <v>2.0070485653731283E-2</v>
      </c>
      <c r="AX39" s="1365">
        <v>5.9183831744904832E-2</v>
      </c>
      <c r="AY39" s="1365">
        <v>3.9224734160527609E-2</v>
      </c>
      <c r="AZ39" s="1365">
        <v>2.9056142196267447E-3</v>
      </c>
      <c r="BA39" s="1365">
        <v>1.3463766037401384E-3</v>
      </c>
      <c r="BB39" s="1365">
        <v>4.0203443465303759E-3</v>
      </c>
      <c r="BC39" s="1365">
        <v>4.1884731533488881E-4</v>
      </c>
      <c r="BD39" s="1365">
        <v>4.9862080268511773E-3</v>
      </c>
      <c r="BE39" s="1365">
        <v>6.2817070722938975E-3</v>
      </c>
      <c r="BF39" s="1365">
        <v>1.518085726220084E-2</v>
      </c>
      <c r="BG39" s="1365">
        <v>1.2176642517641981E-2</v>
      </c>
      <c r="BH39" s="1365">
        <v>6.4729777317744808E-4</v>
      </c>
      <c r="BI39" s="1365">
        <v>2.3667077119002573E-4</v>
      </c>
      <c r="BJ39" s="1365">
        <v>8.6531378003572225E-4</v>
      </c>
      <c r="BK39" s="1365">
        <v>4.2780031781451305E-5</v>
      </c>
      <c r="BL39" s="1365">
        <v>3.5573110235375603E-4</v>
      </c>
      <c r="BM39" s="1365">
        <v>8.5642128602045429E-4</v>
      </c>
      <c r="BN39" s="1365"/>
      <c r="BO39" s="1365"/>
      <c r="BP39" s="1365"/>
      <c r="BQ39" s="1365"/>
      <c r="BR39" s="1365"/>
      <c r="BS39" s="1365"/>
      <c r="BT39" s="1365"/>
      <c r="BU39" s="1365"/>
      <c r="BV39" s="1365">
        <v>0.60152652867242828</v>
      </c>
      <c r="BW39" s="1365">
        <v>1.9183318406108693E-2</v>
      </c>
      <c r="BX39" s="1365">
        <v>-8.5421266499919098E-3</v>
      </c>
      <c r="BY39" s="1365">
        <v>1.9851458306990574E-2</v>
      </c>
      <c r="BZ39" s="1365">
        <v>1.4270020782762356E-2</v>
      </c>
      <c r="CA39" s="1365">
        <v>3.6532271365207432E-2</v>
      </c>
      <c r="CB39" s="1365">
        <v>0.47718708297121837</v>
      </c>
      <c r="CC39" s="1365">
        <v>4.3044478608497756E-2</v>
      </c>
      <c r="CD39" s="1365"/>
      <c r="CE39" s="1365"/>
      <c r="CF39" s="1365"/>
      <c r="CG39" s="1365"/>
      <c r="CH39" s="1365"/>
      <c r="CI39" s="1365"/>
      <c r="CJ39" s="1365"/>
      <c r="CK39" s="1365"/>
    </row>
    <row r="40" spans="1:89" x14ac:dyDescent="0.2">
      <c r="A40" s="1365">
        <v>1951</v>
      </c>
      <c r="B40" s="1365">
        <v>0.99029076099395752</v>
      </c>
      <c r="C40" s="1365">
        <v>0.14041247605676338</v>
      </c>
      <c r="D40" s="1365">
        <v>4.4181958673374655E-3</v>
      </c>
      <c r="E40" s="1365">
        <v>3.3393360985060266E-2</v>
      </c>
      <c r="F40" s="1365">
        <v>4.5082321054416674E-2</v>
      </c>
      <c r="G40" s="1365">
        <v>5.4356379369253749E-2</v>
      </c>
      <c r="H40" s="1365">
        <v>0.60238231461390146</v>
      </c>
      <c r="I40" s="1365">
        <v>0.11024564619575493</v>
      </c>
      <c r="J40" s="1365"/>
      <c r="K40" s="1365"/>
      <c r="L40" s="1365"/>
      <c r="M40" s="1365"/>
      <c r="N40" s="1365"/>
      <c r="O40" s="1365"/>
      <c r="P40" s="1365"/>
      <c r="Q40" s="1365"/>
      <c r="R40" s="1365">
        <v>0.37690495882396036</v>
      </c>
      <c r="S40" s="1365">
        <v>0.12162153792648768</v>
      </c>
      <c r="T40" s="1365">
        <v>1.1598832846813813E-2</v>
      </c>
      <c r="U40" s="1365">
        <v>1.4182155355250034E-2</v>
      </c>
      <c r="V40" s="1365">
        <v>3.1682436008475173E-2</v>
      </c>
      <c r="W40" s="1365">
        <v>1.3885813478419908E-2</v>
      </c>
      <c r="X40" s="1365">
        <v>0.11339327701410873</v>
      </c>
      <c r="Y40" s="1365">
        <v>7.0540906194405006E-2</v>
      </c>
      <c r="Z40" s="1365">
        <v>0.28884670455802702</v>
      </c>
      <c r="AA40" s="1365">
        <v>0.11260911558299751</v>
      </c>
      <c r="AB40" s="1365">
        <v>1.0967407022174152E-2</v>
      </c>
      <c r="AC40" s="1365">
        <v>1.00318083528208E-2</v>
      </c>
      <c r="AD40" s="1365">
        <v>2.7444322638821576E-2</v>
      </c>
      <c r="AE40" s="1365">
        <v>8.4847807770526314E-3</v>
      </c>
      <c r="AF40" s="1365">
        <v>5.8895296789723384E-2</v>
      </c>
      <c r="AG40" s="1365">
        <v>6.0413973394436923E-2</v>
      </c>
      <c r="AH40" s="1365">
        <v>0.15916338846990716</v>
      </c>
      <c r="AI40" s="1365">
        <v>8.3180300528473194E-2</v>
      </c>
      <c r="AJ40" s="1365">
        <v>6.9602905596927202E-3</v>
      </c>
      <c r="AK40" s="1365">
        <v>4.3139994281743161E-3</v>
      </c>
      <c r="AL40" s="1365">
        <v>1.4318842530960496E-2</v>
      </c>
      <c r="AM40" s="1365">
        <v>2.240814129164504E-3</v>
      </c>
      <c r="AN40" s="1365">
        <v>1.9124585927913853E-2</v>
      </c>
      <c r="AO40" s="1365">
        <v>2.9024555365528081E-2</v>
      </c>
      <c r="AP40" s="1365">
        <v>0.11645081104000857</v>
      </c>
      <c r="AQ40" s="1365">
        <v>6.4719541694890845E-2</v>
      </c>
      <c r="AR40" s="1365">
        <v>5.2557786993852121E-3</v>
      </c>
      <c r="AS40" s="1365">
        <v>3.0302115432836339E-3</v>
      </c>
      <c r="AT40" s="1365">
        <v>1.0067479909172455E-2</v>
      </c>
      <c r="AU40" s="1365">
        <v>1.3370448220388291E-3</v>
      </c>
      <c r="AV40" s="1365">
        <v>1.258304379622454E-2</v>
      </c>
      <c r="AW40" s="1365">
        <v>1.9457710575013051E-2</v>
      </c>
      <c r="AX40" s="1365">
        <v>5.4981061585546921E-2</v>
      </c>
      <c r="AY40" s="1365">
        <v>3.6835781677341799E-2</v>
      </c>
      <c r="AZ40" s="1365">
        <v>2.3377696330479291E-3</v>
      </c>
      <c r="BA40" s="1365">
        <v>1.1669190817555452E-3</v>
      </c>
      <c r="BB40" s="1365">
        <v>3.7816346543322167E-3</v>
      </c>
      <c r="BC40" s="1365">
        <v>4.0260937847182995E-4</v>
      </c>
      <c r="BD40" s="1365">
        <v>4.5700703275860718E-3</v>
      </c>
      <c r="BE40" s="1365">
        <v>5.8862768330115332E-3</v>
      </c>
      <c r="BF40" s="1365">
        <v>1.7827790571736658E-2</v>
      </c>
      <c r="BG40" s="1365">
        <v>1.4466924935500914E-2</v>
      </c>
      <c r="BH40" s="1365">
        <v>5.9010238584195627E-4</v>
      </c>
      <c r="BI40" s="1365">
        <v>2.4656653267141954E-4</v>
      </c>
      <c r="BJ40" s="1365">
        <v>8.8323143303993188E-4</v>
      </c>
      <c r="BK40" s="1365">
        <v>4.9761953143700204E-5</v>
      </c>
      <c r="BL40" s="1365">
        <v>6.2507614834027335E-4</v>
      </c>
      <c r="BM40" s="1365">
        <v>9.6612718319846324E-4</v>
      </c>
      <c r="BN40" s="1365"/>
      <c r="BO40" s="1365"/>
      <c r="BP40" s="1365"/>
      <c r="BQ40" s="1365"/>
      <c r="BR40" s="1365"/>
      <c r="BS40" s="1365"/>
      <c r="BT40" s="1365"/>
      <c r="BU40" s="1365"/>
      <c r="BV40" s="1365">
        <v>0.61338580216999716</v>
      </c>
      <c r="BW40" s="1365">
        <v>1.87909381302757E-2</v>
      </c>
      <c r="BX40" s="1365">
        <v>-7.1806369794763479E-3</v>
      </c>
      <c r="BY40" s="1365">
        <v>1.9211205629810234E-2</v>
      </c>
      <c r="BZ40" s="1365">
        <v>1.3399885045941501E-2</v>
      </c>
      <c r="CA40" s="1365">
        <v>4.0470565890833837E-2</v>
      </c>
      <c r="CB40" s="1365">
        <v>0.48792603397230017</v>
      </c>
      <c r="CC40" s="1365">
        <v>4.0767743628842515E-2</v>
      </c>
      <c r="CD40" s="1365"/>
      <c r="CE40" s="1365"/>
      <c r="CF40" s="1365"/>
      <c r="CG40" s="1365"/>
      <c r="CH40" s="1365"/>
      <c r="CI40" s="1365"/>
      <c r="CJ40" s="1365"/>
      <c r="CK40" s="1365"/>
    </row>
    <row r="41" spans="1:89" x14ac:dyDescent="0.2">
      <c r="A41" s="1365">
        <v>1952</v>
      </c>
      <c r="B41" s="1365">
        <v>0.98944950103759766</v>
      </c>
      <c r="C41" s="1365">
        <v>0.12761045378060273</v>
      </c>
      <c r="D41" s="1365">
        <v>4.6278012502258686E-3</v>
      </c>
      <c r="E41" s="1365">
        <v>3.6027057856713562E-2</v>
      </c>
      <c r="F41" s="1365">
        <v>4.3438263301552621E-2</v>
      </c>
      <c r="G41" s="1365">
        <v>5.6955226845795598E-2</v>
      </c>
      <c r="H41" s="1365">
        <v>0.61575211983459888</v>
      </c>
      <c r="I41" s="1365">
        <v>0.10503854545600079</v>
      </c>
      <c r="J41" s="1365"/>
      <c r="K41" s="1365"/>
      <c r="L41" s="1365"/>
      <c r="M41" s="1365"/>
      <c r="N41" s="1365"/>
      <c r="O41" s="1365"/>
      <c r="P41" s="1365"/>
      <c r="Q41" s="1365"/>
      <c r="R41" s="1365">
        <v>0.36331706505473887</v>
      </c>
      <c r="S41" s="1365">
        <v>0.1108020484120552</v>
      </c>
      <c r="T41" s="1365">
        <v>1.1448754601908712E-2</v>
      </c>
      <c r="U41" s="1365">
        <v>1.4964612116369937E-2</v>
      </c>
      <c r="V41" s="1365">
        <v>3.0755079552867517E-2</v>
      </c>
      <c r="W41" s="1365">
        <v>1.4570464185598686E-2</v>
      </c>
      <c r="X41" s="1365">
        <v>0.11290979687100759</v>
      </c>
      <c r="Y41" s="1365">
        <v>6.7866309314931345E-2</v>
      </c>
      <c r="Z41" s="1365">
        <v>0.27478801709449363</v>
      </c>
      <c r="AA41" s="1365">
        <v>0.10175836587434996</v>
      </c>
      <c r="AB41" s="1365">
        <v>1.0788367389787385E-2</v>
      </c>
      <c r="AC41" s="1365">
        <v>1.0438775503013953E-2</v>
      </c>
      <c r="AD41" s="1365">
        <v>2.6434091039378878E-2</v>
      </c>
      <c r="AE41" s="1365">
        <v>8.9907114295023332E-3</v>
      </c>
      <c r="AF41" s="1365">
        <v>5.885535826363749E-2</v>
      </c>
      <c r="AG41" s="1365">
        <v>5.7522347594823713E-2</v>
      </c>
      <c r="AH41" s="1365">
        <v>0.14819630633869452</v>
      </c>
      <c r="AI41" s="1365">
        <v>7.5751986105871597E-2</v>
      </c>
      <c r="AJ41" s="1365">
        <v>6.9065513867248166E-3</v>
      </c>
      <c r="AK41" s="1365">
        <v>4.4952585708243967E-3</v>
      </c>
      <c r="AL41" s="1365">
        <v>1.3839825049157907E-2</v>
      </c>
      <c r="AM41" s="1365">
        <v>2.3178063692092096E-3</v>
      </c>
      <c r="AN41" s="1365">
        <v>1.7100101640472206E-2</v>
      </c>
      <c r="AO41" s="1365">
        <v>2.7784777216434409E-2</v>
      </c>
      <c r="AP41" s="1365">
        <v>0.10823434809528309</v>
      </c>
      <c r="AQ41" s="1365">
        <v>5.9599563645130416E-2</v>
      </c>
      <c r="AR41" s="1365">
        <v>5.1157113489868856E-3</v>
      </c>
      <c r="AS41" s="1365">
        <v>3.1251930671779499E-3</v>
      </c>
      <c r="AT41" s="1365">
        <v>9.549614215559608E-3</v>
      </c>
      <c r="AU41" s="1365">
        <v>1.383493254828013E-3</v>
      </c>
      <c r="AV41" s="1365">
        <v>1.132259176793562E-2</v>
      </c>
      <c r="AW41" s="1365">
        <v>1.8138180795664587E-2</v>
      </c>
      <c r="AX41" s="1365">
        <v>5.1005374743377289E-2</v>
      </c>
      <c r="AY41" s="1365">
        <v>3.508487095228139E-2</v>
      </c>
      <c r="AZ41" s="1365">
        <v>2.2566607832938085E-3</v>
      </c>
      <c r="BA41" s="1365">
        <v>1.2135952848641898E-3</v>
      </c>
      <c r="BB41" s="1365">
        <v>3.3366903000656093E-3</v>
      </c>
      <c r="BC41" s="1365">
        <v>4.081290132097469E-4</v>
      </c>
      <c r="BD41" s="1365">
        <v>3.9080236652350043E-3</v>
      </c>
      <c r="BE41" s="1365">
        <v>4.7974047444275386E-3</v>
      </c>
      <c r="BF41" s="1365">
        <v>1.6158709830467972E-2</v>
      </c>
      <c r="BG41" s="1365">
        <v>1.3368211035374425E-2</v>
      </c>
      <c r="BH41" s="1365">
        <v>5.8985066452660459E-4</v>
      </c>
      <c r="BI41" s="1365">
        <v>2.5384115105369807E-4</v>
      </c>
      <c r="BJ41" s="1365">
        <v>7.3998539954542894E-4</v>
      </c>
      <c r="BK41" s="1365">
        <v>5.0539903042632559E-5</v>
      </c>
      <c r="BL41" s="1365">
        <v>5.230131390009502E-4</v>
      </c>
      <c r="BM41" s="1365">
        <v>6.3326853792423107E-4</v>
      </c>
      <c r="BN41" s="1365"/>
      <c r="BO41" s="1365"/>
      <c r="BP41" s="1365"/>
      <c r="BQ41" s="1365"/>
      <c r="BR41" s="1365"/>
      <c r="BS41" s="1365"/>
      <c r="BT41" s="1365"/>
      <c r="BU41" s="1365"/>
      <c r="BV41" s="1365">
        <v>0.62613243598285884</v>
      </c>
      <c r="BW41" s="1365">
        <v>1.6808405368547538E-2</v>
      </c>
      <c r="BX41" s="1365">
        <v>-6.8209533516828437E-3</v>
      </c>
      <c r="BY41" s="1365">
        <v>2.1062445740343626E-2</v>
      </c>
      <c r="BZ41" s="1365">
        <v>1.2683183748685104E-2</v>
      </c>
      <c r="CA41" s="1365">
        <v>4.2384762660196904E-2</v>
      </c>
      <c r="CB41" s="1365">
        <v>0.50184041547650271</v>
      </c>
      <c r="CC41" s="1365">
        <v>3.8174143628158019E-2</v>
      </c>
      <c r="CD41" s="1365"/>
      <c r="CE41" s="1365"/>
      <c r="CF41" s="1365"/>
      <c r="CG41" s="1365"/>
      <c r="CH41" s="1365"/>
      <c r="CI41" s="1365"/>
      <c r="CJ41" s="1365"/>
      <c r="CK41" s="1365"/>
    </row>
    <row r="42" spans="1:89" x14ac:dyDescent="0.2">
      <c r="A42" s="1365">
        <v>1953</v>
      </c>
      <c r="B42" s="1365">
        <v>0.98863470554351807</v>
      </c>
      <c r="C42" s="1365">
        <v>0.12193680852012795</v>
      </c>
      <c r="D42" s="1365">
        <v>5.1634877674925517E-3</v>
      </c>
      <c r="E42" s="1365">
        <v>3.9265812771204868E-2</v>
      </c>
      <c r="F42" s="1365">
        <v>4.096030183122961E-2</v>
      </c>
      <c r="G42" s="1365">
        <v>5.8271868522222929E-2</v>
      </c>
      <c r="H42" s="1365">
        <v>0.62596574979820951</v>
      </c>
      <c r="I42" s="1365">
        <v>9.7070567358484461E-2</v>
      </c>
      <c r="J42" s="1365"/>
      <c r="K42" s="1365"/>
      <c r="L42" s="1365"/>
      <c r="M42" s="1365"/>
      <c r="N42" s="1365"/>
      <c r="O42" s="1365"/>
      <c r="P42" s="1365"/>
      <c r="Q42" s="1365"/>
      <c r="R42" s="1365">
        <v>0.35307347536151751</v>
      </c>
      <c r="S42" s="1365">
        <v>0.10566123144008632</v>
      </c>
      <c r="T42" s="1365">
        <v>1.1685878481089098E-2</v>
      </c>
      <c r="U42" s="1365">
        <v>1.5991695078173079E-2</v>
      </c>
      <c r="V42" s="1365">
        <v>2.8455386636205813E-2</v>
      </c>
      <c r="W42" s="1365">
        <v>1.5316952599512931E-2</v>
      </c>
      <c r="X42" s="1365">
        <v>0.11497724746888378</v>
      </c>
      <c r="Y42" s="1365">
        <v>6.0985083657566393E-2</v>
      </c>
      <c r="Z42" s="1365">
        <v>0.26327311838412798</v>
      </c>
      <c r="AA42" s="1365">
        <v>9.7163436678407725E-2</v>
      </c>
      <c r="AB42" s="1365">
        <v>1.0737612328967997E-2</v>
      </c>
      <c r="AC42" s="1365">
        <v>1.11129143149526E-2</v>
      </c>
      <c r="AD42" s="1365">
        <v>2.4414418368823371E-2</v>
      </c>
      <c r="AE42" s="1365">
        <v>9.5901702189220839E-3</v>
      </c>
      <c r="AF42" s="1365">
        <v>5.8695380743612441E-2</v>
      </c>
      <c r="AG42" s="1365">
        <v>5.1559185730441708E-2</v>
      </c>
      <c r="AH42" s="1365">
        <v>0.13876497924656409</v>
      </c>
      <c r="AI42" s="1365">
        <v>7.140363707871189E-2</v>
      </c>
      <c r="AJ42" s="1365">
        <v>6.7205153163463986E-3</v>
      </c>
      <c r="AK42" s="1365">
        <v>4.6024191126660978E-3</v>
      </c>
      <c r="AL42" s="1365">
        <v>1.2491168184605207E-2</v>
      </c>
      <c r="AM42" s="1365">
        <v>2.5006802398872033E-3</v>
      </c>
      <c r="AN42" s="1365">
        <v>1.6933366052888327E-2</v>
      </c>
      <c r="AO42" s="1365">
        <v>2.4113193261458964E-2</v>
      </c>
      <c r="AP42" s="1365">
        <v>0.10103163132953165</v>
      </c>
      <c r="AQ42" s="1365">
        <v>5.6230813145708262E-2</v>
      </c>
      <c r="AR42" s="1365">
        <v>5.0204922844296574E-3</v>
      </c>
      <c r="AS42" s="1365">
        <v>3.1924858862178757E-3</v>
      </c>
      <c r="AT42" s="1365">
        <v>8.524399784813121E-3</v>
      </c>
      <c r="AU42" s="1365">
        <v>1.4978505757454305E-3</v>
      </c>
      <c r="AV42" s="1365">
        <v>1.1109757941124768E-2</v>
      </c>
      <c r="AW42" s="1365">
        <v>1.5455831711492521E-2</v>
      </c>
      <c r="AX42" s="1365">
        <v>4.7211960955465641E-2</v>
      </c>
      <c r="AY42" s="1365">
        <v>3.2307943840437635E-2</v>
      </c>
      <c r="AZ42" s="1365">
        <v>2.2248956379422517E-3</v>
      </c>
      <c r="BA42" s="1365">
        <v>1.2174914143649102E-3</v>
      </c>
      <c r="BB42" s="1365">
        <v>3.0543424524579043E-3</v>
      </c>
      <c r="BC42" s="1365">
        <v>4.4470418162858536E-4</v>
      </c>
      <c r="BD42" s="1365">
        <v>3.7718230806959786E-3</v>
      </c>
      <c r="BE42" s="1365">
        <v>4.1907603479383708E-3</v>
      </c>
      <c r="BF42" s="1365">
        <v>1.541880134525416E-2</v>
      </c>
      <c r="BG42" s="1365">
        <v>1.2821650010421504E-2</v>
      </c>
      <c r="BH42" s="1365">
        <v>5.8078875820513349E-4</v>
      </c>
      <c r="BI42" s="1365">
        <v>2.6465157840051045E-4</v>
      </c>
      <c r="BJ42" s="1365">
        <v>6.8242457336744743E-4</v>
      </c>
      <c r="BK42" s="1365">
        <v>5.5753955809506811E-5</v>
      </c>
      <c r="BL42" s="1365">
        <v>4.6778556667294839E-4</v>
      </c>
      <c r="BM42" s="1365">
        <v>5.4574690237710842E-4</v>
      </c>
      <c r="BN42" s="1365"/>
      <c r="BO42" s="1365"/>
      <c r="BP42" s="1365"/>
      <c r="BQ42" s="1365"/>
      <c r="BR42" s="1365"/>
      <c r="BS42" s="1365"/>
      <c r="BT42" s="1365"/>
      <c r="BU42" s="1365"/>
      <c r="BV42" s="1365">
        <v>0.63556123018200061</v>
      </c>
      <c r="BW42" s="1365">
        <v>1.6275577080041626E-2</v>
      </c>
      <c r="BX42" s="1365">
        <v>-6.5223907135965476E-3</v>
      </c>
      <c r="BY42" s="1365">
        <v>2.3274117693031782E-2</v>
      </c>
      <c r="BZ42" s="1365">
        <v>1.2504915195023798E-2</v>
      </c>
      <c r="CA42" s="1365">
        <v>4.2954915922710002E-2</v>
      </c>
      <c r="CB42" s="1365">
        <v>0.51016238942957104</v>
      </c>
      <c r="CC42" s="1365">
        <v>3.6911596600672766E-2</v>
      </c>
      <c r="CD42" s="1365"/>
      <c r="CE42" s="1365"/>
      <c r="CF42" s="1365"/>
      <c r="CG42" s="1365"/>
      <c r="CH42" s="1365"/>
      <c r="CI42" s="1365"/>
      <c r="CJ42" s="1365"/>
      <c r="CK42" s="1365"/>
    </row>
    <row r="43" spans="1:89" x14ac:dyDescent="0.2">
      <c r="A43" s="1365">
        <v>1954</v>
      </c>
      <c r="B43" s="1365">
        <v>0.98841309547424316</v>
      </c>
      <c r="C43" s="1365">
        <v>0.11942243195288091</v>
      </c>
      <c r="D43" s="1365">
        <v>6.4870777886900256E-3</v>
      </c>
      <c r="E43" s="1365">
        <v>4.3307132426095407E-2</v>
      </c>
      <c r="F43" s="1365">
        <v>4.1112826391477834E-2</v>
      </c>
      <c r="G43" s="1365">
        <v>6.2546628882631142E-2</v>
      </c>
      <c r="H43" s="1365">
        <v>0.61868407579647589</v>
      </c>
      <c r="I43" s="1365">
        <v>9.6852939454776146E-2</v>
      </c>
      <c r="J43" s="1365"/>
      <c r="K43" s="1365"/>
      <c r="L43" s="1365"/>
      <c r="M43" s="1365"/>
      <c r="N43" s="1365"/>
      <c r="O43" s="1365"/>
      <c r="P43" s="1365"/>
      <c r="Q43" s="1365"/>
      <c r="R43" s="1365">
        <v>0.35619744439597723</v>
      </c>
      <c r="S43" s="1365">
        <v>0.10177801928540725</v>
      </c>
      <c r="T43" s="1365">
        <v>1.1836568002459131E-2</v>
      </c>
      <c r="U43" s="1365">
        <v>1.9511023757832299E-2</v>
      </c>
      <c r="V43" s="1365">
        <v>2.8799754405411621E-2</v>
      </c>
      <c r="W43" s="1365">
        <v>1.6566104941988447E-2</v>
      </c>
      <c r="X43" s="1365">
        <v>0.11601075223522175</v>
      </c>
      <c r="Y43" s="1365">
        <v>6.1695221767656711E-2</v>
      </c>
      <c r="Z43" s="1365">
        <v>0.26509787534414558</v>
      </c>
      <c r="AA43" s="1365">
        <v>9.406908782274484E-2</v>
      </c>
      <c r="AB43" s="1365">
        <v>1.0381720136352872E-2</v>
      </c>
      <c r="AC43" s="1365">
        <v>1.356312640889284E-2</v>
      </c>
      <c r="AD43" s="1365">
        <v>2.40952819370008E-2</v>
      </c>
      <c r="AE43" s="1365">
        <v>1.069236777456772E-2</v>
      </c>
      <c r="AF43" s="1365">
        <v>6.1891820163976763E-2</v>
      </c>
      <c r="AG43" s="1365">
        <v>5.04044711006097E-2</v>
      </c>
      <c r="AH43" s="1365">
        <v>0.13777356767499127</v>
      </c>
      <c r="AI43" s="1365">
        <v>6.7782175474111153E-2</v>
      </c>
      <c r="AJ43" s="1365">
        <v>7.4298797992709345E-3</v>
      </c>
      <c r="AK43" s="1365">
        <v>5.7548559253489413E-3</v>
      </c>
      <c r="AL43" s="1365">
        <v>1.2562245368783788E-2</v>
      </c>
      <c r="AM43" s="1365">
        <v>2.8242811476484153E-3</v>
      </c>
      <c r="AN43" s="1365">
        <v>1.7203965755930157E-2</v>
      </c>
      <c r="AO43" s="1365">
        <v>2.4216164203897921E-2</v>
      </c>
      <c r="AP43" s="1365">
        <v>9.9136540515385174E-2</v>
      </c>
      <c r="AQ43" s="1365">
        <v>5.2605410740255591E-2</v>
      </c>
      <c r="AR43" s="1365">
        <v>5.5607090047670709E-3</v>
      </c>
      <c r="AS43" s="1365">
        <v>4.0205152328450094E-3</v>
      </c>
      <c r="AT43" s="1365">
        <v>8.564647075008619E-3</v>
      </c>
      <c r="AU43" s="1365">
        <v>1.7000034971871175E-3</v>
      </c>
      <c r="AV43" s="1365">
        <v>1.1181571671291118E-2</v>
      </c>
      <c r="AW43" s="1365">
        <v>1.5503683294030656E-2</v>
      </c>
      <c r="AX43" s="1365">
        <v>4.6325921056168E-2</v>
      </c>
      <c r="AY43" s="1365">
        <v>3.1359294643563851E-2</v>
      </c>
      <c r="AZ43" s="1365">
        <v>2.3788424287387302E-3</v>
      </c>
      <c r="BA43" s="1365">
        <v>1.5701096104101108E-3</v>
      </c>
      <c r="BB43" s="1365">
        <v>2.919891376112569E-3</v>
      </c>
      <c r="BC43" s="1365">
        <v>5.080389421617368E-4</v>
      </c>
      <c r="BD43" s="1365">
        <v>3.7702506746759017E-3</v>
      </c>
      <c r="BE43" s="1365">
        <v>3.8194933805051085E-3</v>
      </c>
      <c r="BF43" s="1365">
        <v>1.4499042784494261E-2</v>
      </c>
      <c r="BG43" s="1365">
        <v>1.1602316940646881E-2</v>
      </c>
      <c r="BH43" s="1365">
        <v>6.1398382299493654E-4</v>
      </c>
      <c r="BI43" s="1365">
        <v>3.7857471943210911E-4</v>
      </c>
      <c r="BJ43" s="1365">
        <v>6.9207183048178625E-4</v>
      </c>
      <c r="BK43" s="1365">
        <v>7.0942080805374625E-5</v>
      </c>
      <c r="BL43" s="1365">
        <v>5.7606866150194556E-4</v>
      </c>
      <c r="BM43" s="1365">
        <v>5.6508472863122674E-4</v>
      </c>
      <c r="BN43" s="1365"/>
      <c r="BO43" s="1365"/>
      <c r="BP43" s="1365"/>
      <c r="BQ43" s="1365"/>
      <c r="BR43" s="1365"/>
      <c r="BS43" s="1365"/>
      <c r="BT43" s="1365"/>
      <c r="BU43" s="1365"/>
      <c r="BV43" s="1365">
        <v>0.63221565107826594</v>
      </c>
      <c r="BW43" s="1365">
        <v>1.7644412667473658E-2</v>
      </c>
      <c r="BX43" s="1365">
        <v>-5.3494902137691059E-3</v>
      </c>
      <c r="BY43" s="1365">
        <v>2.3796108668263108E-2</v>
      </c>
      <c r="BZ43" s="1365">
        <v>1.2313071986066213E-2</v>
      </c>
      <c r="CA43" s="1365">
        <v>4.5980523940642691E-2</v>
      </c>
      <c r="CB43" s="1365">
        <v>0.50173189904420767</v>
      </c>
      <c r="CC43" s="1365">
        <v>3.6099142204166004E-2</v>
      </c>
      <c r="CD43" s="1365"/>
      <c r="CE43" s="1365"/>
      <c r="CF43" s="1365"/>
      <c r="CG43" s="1365"/>
      <c r="CH43" s="1365"/>
      <c r="CI43" s="1365"/>
      <c r="CJ43" s="1365"/>
      <c r="CK43" s="1365"/>
    </row>
    <row r="44" spans="1:89" x14ac:dyDescent="0.2">
      <c r="A44" s="1365">
        <v>1955</v>
      </c>
      <c r="B44" s="1365">
        <v>0.98711985349655151</v>
      </c>
      <c r="C44" s="1365">
        <v>0.13758392355353044</v>
      </c>
      <c r="D44" s="1365">
        <v>6.7114930392938379E-3</v>
      </c>
      <c r="E44" s="1365">
        <v>4.1904347503090959E-2</v>
      </c>
      <c r="F44" s="1365">
        <v>3.8483701952128815E-2</v>
      </c>
      <c r="G44" s="1365">
        <v>6.4142772073034232E-2</v>
      </c>
      <c r="H44" s="1365">
        <v>0.60631355520032137</v>
      </c>
      <c r="I44" s="1365">
        <v>9.1980078546627472E-2</v>
      </c>
      <c r="J44" s="1365"/>
      <c r="K44" s="1365"/>
      <c r="L44" s="1365"/>
      <c r="M44" s="1365"/>
      <c r="N44" s="1365"/>
      <c r="O44" s="1365"/>
      <c r="P44" s="1365"/>
      <c r="Q44" s="1365"/>
      <c r="R44" s="1365">
        <v>0.36289357675118272</v>
      </c>
      <c r="S44" s="1365">
        <v>0.11809815260366932</v>
      </c>
      <c r="T44" s="1365">
        <v>1.1537561308494829E-2</v>
      </c>
      <c r="U44" s="1365">
        <v>1.7792922529685718E-2</v>
      </c>
      <c r="V44" s="1365">
        <v>2.6895891452928714E-2</v>
      </c>
      <c r="W44" s="1365">
        <v>1.7298827146070853E-2</v>
      </c>
      <c r="X44" s="1365">
        <v>0.11286951079288579</v>
      </c>
      <c r="Y44" s="1365">
        <v>5.8400710917447585E-2</v>
      </c>
      <c r="Z44" s="1365">
        <v>0.2714186743716015</v>
      </c>
      <c r="AA44" s="1365">
        <v>0.10624311456489254</v>
      </c>
      <c r="AB44" s="1365">
        <v>9.8748164264275597E-3</v>
      </c>
      <c r="AC44" s="1365">
        <v>1.2032544447542684E-2</v>
      </c>
      <c r="AD44" s="1365">
        <v>2.2295758996954906E-2</v>
      </c>
      <c r="AE44" s="1365">
        <v>1.1304636823486168E-2</v>
      </c>
      <c r="AF44" s="1365">
        <v>6.2517904362107635E-2</v>
      </c>
      <c r="AG44" s="1365">
        <v>4.7149898750190058E-2</v>
      </c>
      <c r="AH44" s="1365">
        <v>0.144178330444899</v>
      </c>
      <c r="AI44" s="1365">
        <v>7.8832685411350148E-2</v>
      </c>
      <c r="AJ44" s="1365">
        <v>7.1719535845390257E-3</v>
      </c>
      <c r="AK44" s="1365">
        <v>4.5768811985079615E-3</v>
      </c>
      <c r="AL44" s="1365">
        <v>1.174062999246869E-2</v>
      </c>
      <c r="AM44" s="1365">
        <v>2.9277652667692249E-3</v>
      </c>
      <c r="AN44" s="1365">
        <v>1.5957472284784661E-2</v>
      </c>
      <c r="AO44" s="1365">
        <v>2.2970942706479289E-2</v>
      </c>
      <c r="AP44" s="1365">
        <v>0.10445849515779834</v>
      </c>
      <c r="AQ44" s="1365">
        <v>6.1810135482579354E-2</v>
      </c>
      <c r="AR44" s="1365">
        <v>5.2949704964841198E-3</v>
      </c>
      <c r="AS44" s="1365">
        <v>2.9069183673459658E-3</v>
      </c>
      <c r="AT44" s="1365">
        <v>7.8348320131648753E-3</v>
      </c>
      <c r="AU44" s="1365">
        <v>1.7729707768919007E-3</v>
      </c>
      <c r="AV44" s="1365">
        <v>1.0591349210407329E-2</v>
      </c>
      <c r="AW44" s="1365">
        <v>1.4247318810924805E-2</v>
      </c>
      <c r="AX44" s="1365">
        <v>5.101278724305363E-2</v>
      </c>
      <c r="AY44" s="1365">
        <v>3.8128665727307005E-2</v>
      </c>
      <c r="AZ44" s="1365">
        <v>2.1585574683748191E-3</v>
      </c>
      <c r="BA44" s="1365">
        <v>1.3238659564911441E-3</v>
      </c>
      <c r="BB44" s="1365">
        <v>2.4978979300316877E-3</v>
      </c>
      <c r="BC44" s="1365">
        <v>5.2259942095421506E-4</v>
      </c>
      <c r="BD44" s="1365">
        <v>3.3697777246526586E-3</v>
      </c>
      <c r="BE44" s="1365">
        <v>3.0114230152421041E-3</v>
      </c>
      <c r="BF44" s="1365">
        <v>1.7056780538065371E-2</v>
      </c>
      <c r="BG44" s="1365">
        <v>1.4595754063310467E-2</v>
      </c>
      <c r="BH44" s="1365">
        <v>5.5846598474668064E-4</v>
      </c>
      <c r="BI44" s="1365">
        <v>2.6775478440032679E-4</v>
      </c>
      <c r="BJ44" s="1365">
        <v>6.081650509958869E-4</v>
      </c>
      <c r="BK44" s="1365">
        <v>7.3571020829502488E-5</v>
      </c>
      <c r="BL44" s="1365">
        <v>5.1781833627763179E-4</v>
      </c>
      <c r="BM44" s="1365">
        <v>4.3525129750487495E-4</v>
      </c>
      <c r="BN44" s="1365"/>
      <c r="BO44" s="1365"/>
      <c r="BP44" s="1365"/>
      <c r="BQ44" s="1365"/>
      <c r="BR44" s="1365"/>
      <c r="BS44" s="1365"/>
      <c r="BT44" s="1365"/>
      <c r="BU44" s="1365"/>
      <c r="BV44" s="1365">
        <v>0.62422627674536879</v>
      </c>
      <c r="BW44" s="1365">
        <v>1.948577094986112E-2</v>
      </c>
      <c r="BX44" s="1365">
        <v>-4.8260682692009933E-3</v>
      </c>
      <c r="BY44" s="1365">
        <v>2.4111424973405238E-2</v>
      </c>
      <c r="BZ44" s="1365">
        <v>1.1587810499200102E-2</v>
      </c>
      <c r="CA44" s="1365">
        <v>4.684394492696338E-2</v>
      </c>
      <c r="CB44" s="1365">
        <v>0.49255194033693511</v>
      </c>
      <c r="CC44" s="1365">
        <v>3.4471471699680255E-2</v>
      </c>
      <c r="CD44" s="1365"/>
      <c r="CE44" s="1365"/>
      <c r="CF44" s="1365"/>
      <c r="CG44" s="1365"/>
      <c r="CH44" s="1365"/>
      <c r="CI44" s="1365"/>
      <c r="CJ44" s="1365"/>
      <c r="CK44" s="1365"/>
    </row>
    <row r="45" spans="1:89" x14ac:dyDescent="0.2">
      <c r="A45" s="1365">
        <v>1956</v>
      </c>
      <c r="B45" s="1365">
        <v>0.98873686790466309</v>
      </c>
      <c r="C45" s="1365">
        <v>0.12915975862005566</v>
      </c>
      <c r="D45" s="1365">
        <v>7.08391472906909E-3</v>
      </c>
      <c r="E45" s="1365">
        <v>4.1339109176942293E-2</v>
      </c>
      <c r="F45" s="1365">
        <v>3.7513514069143647E-2</v>
      </c>
      <c r="G45" s="1365">
        <v>6.6399675755045184E-2</v>
      </c>
      <c r="H45" s="1365">
        <v>0.61766823112359748</v>
      </c>
      <c r="I45" s="1365">
        <v>8.9572734144798702E-2</v>
      </c>
      <c r="J45" s="1365"/>
      <c r="K45" s="1365"/>
      <c r="L45" s="1365"/>
      <c r="M45" s="1365"/>
      <c r="N45" s="1365"/>
      <c r="O45" s="1365"/>
      <c r="P45" s="1365"/>
      <c r="Q45" s="1365"/>
      <c r="R45" s="1365">
        <v>0.35421336564083677</v>
      </c>
      <c r="S45" s="1365">
        <v>0.10862891309197605</v>
      </c>
      <c r="T45" s="1365">
        <v>1.1979528819456547E-2</v>
      </c>
      <c r="U45" s="1365">
        <v>1.8246738579932878E-2</v>
      </c>
      <c r="V45" s="1365">
        <v>2.6262035653576439E-2</v>
      </c>
      <c r="W45" s="1365">
        <v>1.7966126839170503E-2</v>
      </c>
      <c r="X45" s="1365">
        <v>0.11414322314827746</v>
      </c>
      <c r="Y45" s="1365">
        <v>5.6986799508446893E-2</v>
      </c>
      <c r="Z45" s="1365">
        <v>0.26281988584791494</v>
      </c>
      <c r="AA45" s="1365">
        <v>9.8121469697210403E-2</v>
      </c>
      <c r="AB45" s="1365">
        <v>1.1019755718074235E-2</v>
      </c>
      <c r="AC45" s="1365">
        <v>1.239310077302269E-2</v>
      </c>
      <c r="AD45" s="1365">
        <v>2.1897529394895039E-2</v>
      </c>
      <c r="AE45" s="1365">
        <v>1.1695814824115225E-2</v>
      </c>
      <c r="AF45" s="1365">
        <v>6.1313799974057594E-2</v>
      </c>
      <c r="AG45" s="1365">
        <v>4.6378415466539716E-2</v>
      </c>
      <c r="AH45" s="1365">
        <v>0.13662113827333247</v>
      </c>
      <c r="AI45" s="1365">
        <v>7.2967929532353829E-2</v>
      </c>
      <c r="AJ45" s="1365">
        <v>7.3494161102975533E-3</v>
      </c>
      <c r="AK45" s="1365">
        <v>5.1504908483988674E-3</v>
      </c>
      <c r="AL45" s="1365">
        <v>1.093595506712112E-2</v>
      </c>
      <c r="AM45" s="1365">
        <v>3.0554324473141743E-3</v>
      </c>
      <c r="AN45" s="1365">
        <v>1.6199312586221953E-2</v>
      </c>
      <c r="AO45" s="1365">
        <v>2.0962601681624993E-2</v>
      </c>
      <c r="AP45" s="1365">
        <v>0.10076438985555337</v>
      </c>
      <c r="AQ45" s="1365">
        <v>6.0698076379012991E-2</v>
      </c>
      <c r="AR45" s="1365">
        <v>5.3161338546177436E-3</v>
      </c>
      <c r="AS45" s="1365">
        <v>3.5092619896640019E-3</v>
      </c>
      <c r="AT45" s="1365">
        <v>7.0120246876933393E-3</v>
      </c>
      <c r="AU45" s="1365">
        <v>1.8262259490096988E-3</v>
      </c>
      <c r="AV45" s="1365">
        <v>1.0226797263281222E-2</v>
      </c>
      <c r="AW45" s="1365">
        <v>1.2175869732274384E-2</v>
      </c>
      <c r="AX45" s="1365">
        <v>4.7764392223624844E-2</v>
      </c>
      <c r="AY45" s="1365">
        <v>3.5800959825118425E-2</v>
      </c>
      <c r="AZ45" s="1365">
        <v>2.212578604238972E-3</v>
      </c>
      <c r="BA45" s="1365">
        <v>1.2657268027496109E-3</v>
      </c>
      <c r="BB45" s="1365">
        <v>2.2264910474455264E-3</v>
      </c>
      <c r="BC45" s="1365">
        <v>5.4230048592358144E-4</v>
      </c>
      <c r="BD45" s="1365">
        <v>3.3311595813413169E-3</v>
      </c>
      <c r="BE45" s="1365">
        <v>2.3851758768074116E-3</v>
      </c>
      <c r="BF45" s="1365">
        <v>1.5373843975993248E-2</v>
      </c>
      <c r="BG45" s="1365">
        <v>1.315384364191931E-2</v>
      </c>
      <c r="BH45" s="1365">
        <v>5.7955694334737456E-4</v>
      </c>
      <c r="BI45" s="1365">
        <v>2.5779277197109297E-4</v>
      </c>
      <c r="BJ45" s="1365">
        <v>5.3042326655280351E-4</v>
      </c>
      <c r="BK45" s="1365">
        <v>7.662357672018028E-5</v>
      </c>
      <c r="BL45" s="1365">
        <v>5.1219484173605368E-4</v>
      </c>
      <c r="BM45" s="1365">
        <v>2.6340893374643295E-4</v>
      </c>
      <c r="BN45" s="1365"/>
      <c r="BO45" s="1365"/>
      <c r="BP45" s="1365"/>
      <c r="BQ45" s="1365"/>
      <c r="BR45" s="1365"/>
      <c r="BS45" s="1365"/>
      <c r="BT45" s="1365"/>
      <c r="BU45" s="1365"/>
      <c r="BV45" s="1365">
        <v>0.63452350226382626</v>
      </c>
      <c r="BW45" s="1365">
        <v>2.0530845528079614E-2</v>
      </c>
      <c r="BX45" s="1365">
        <v>-4.8956140903874575E-3</v>
      </c>
      <c r="BY45" s="1365">
        <v>2.3092370597009408E-2</v>
      </c>
      <c r="BZ45" s="1365">
        <v>1.1251478415567208E-2</v>
      </c>
      <c r="CA45" s="1365">
        <v>4.8433548915874675E-2</v>
      </c>
      <c r="CB45" s="1365">
        <v>0.50266572583831082</v>
      </c>
      <c r="CC45" s="1365">
        <v>3.3445216773361E-2</v>
      </c>
      <c r="CD45" s="1365"/>
      <c r="CE45" s="1365"/>
      <c r="CF45" s="1365"/>
      <c r="CG45" s="1365"/>
      <c r="CH45" s="1365"/>
      <c r="CI45" s="1365"/>
      <c r="CJ45" s="1365"/>
      <c r="CK45" s="1365"/>
    </row>
    <row r="46" spans="1:89" x14ac:dyDescent="0.2">
      <c r="A46" s="1365">
        <v>1957</v>
      </c>
      <c r="B46" s="1365">
        <v>0.98972797393798828</v>
      </c>
      <c r="C46" s="1365">
        <v>0.12277509844020255</v>
      </c>
      <c r="D46" s="1365">
        <v>8.3381627598523699E-3</v>
      </c>
      <c r="E46" s="1365">
        <v>4.2445977846377346E-2</v>
      </c>
      <c r="F46" s="1365">
        <v>3.7752202219600843E-2</v>
      </c>
      <c r="G46" s="1365">
        <v>7.1280042652444933E-2</v>
      </c>
      <c r="H46" s="1365">
        <v>0.61895866102362163</v>
      </c>
      <c r="I46" s="1365">
        <v>8.8177848062696573E-2</v>
      </c>
      <c r="J46" s="1365"/>
      <c r="K46" s="1365"/>
      <c r="L46" s="1365"/>
      <c r="M46" s="1365"/>
      <c r="N46" s="1365"/>
      <c r="O46" s="1365"/>
      <c r="P46" s="1365"/>
      <c r="Q46" s="1365"/>
      <c r="R46" s="1365">
        <v>0.35385628622583321</v>
      </c>
      <c r="S46" s="1365">
        <v>0.10523289615900903</v>
      </c>
      <c r="T46" s="1365">
        <v>1.4423988894063936E-2</v>
      </c>
      <c r="U46" s="1365">
        <v>1.7949232231027078E-2</v>
      </c>
      <c r="V46" s="1365">
        <v>2.6281414469529609E-2</v>
      </c>
      <c r="W46" s="1365">
        <v>1.9153333888275191E-2</v>
      </c>
      <c r="X46" s="1365">
        <v>0.11508389220132029</v>
      </c>
      <c r="Y46" s="1365">
        <v>5.5731528382608128E-2</v>
      </c>
      <c r="Z46" s="1365">
        <v>0.26267005051840864</v>
      </c>
      <c r="AA46" s="1365">
        <v>9.6727670543522437E-2</v>
      </c>
      <c r="AB46" s="1365">
        <v>1.3105940326998831E-2</v>
      </c>
      <c r="AC46" s="1365">
        <v>1.2756202230644468E-2</v>
      </c>
      <c r="AD46" s="1365">
        <v>2.2541145199981502E-2</v>
      </c>
      <c r="AE46" s="1365">
        <v>1.2398290756167392E-2</v>
      </c>
      <c r="AF46" s="1365">
        <v>5.7946201290665848E-2</v>
      </c>
      <c r="AG46" s="1365">
        <v>4.719460017042814E-2</v>
      </c>
      <c r="AH46" s="1365">
        <v>0.134221784246639</v>
      </c>
      <c r="AI46" s="1365">
        <v>6.9149368659549543E-2</v>
      </c>
      <c r="AJ46" s="1365">
        <v>7.4949767635522271E-3</v>
      </c>
      <c r="AK46" s="1365">
        <v>5.2847624726419717E-3</v>
      </c>
      <c r="AL46" s="1365">
        <v>1.1244860143392056E-2</v>
      </c>
      <c r="AM46" s="1365">
        <v>3.3096086547177227E-3</v>
      </c>
      <c r="AN46" s="1365">
        <v>1.6364788170923378E-2</v>
      </c>
      <c r="AO46" s="1365">
        <v>2.1373419381862099E-2</v>
      </c>
      <c r="AP46" s="1365">
        <v>9.8245000891787046E-2</v>
      </c>
      <c r="AQ46" s="1365">
        <v>5.7028812951319507E-2</v>
      </c>
      <c r="AR46" s="1365">
        <v>5.5233779865780427E-3</v>
      </c>
      <c r="AS46" s="1365">
        <v>3.5493754077649499E-3</v>
      </c>
      <c r="AT46" s="1365">
        <v>7.3374020145260122E-3</v>
      </c>
      <c r="AU46" s="1365">
        <v>1.9686267533718716E-3</v>
      </c>
      <c r="AV46" s="1365">
        <v>1.0050842981302386E-2</v>
      </c>
      <c r="AW46" s="1365">
        <v>1.2786562796924293E-2</v>
      </c>
      <c r="AX46" s="1365">
        <v>4.5752368483884649E-2</v>
      </c>
      <c r="AY46" s="1365">
        <v>3.321901406362858E-2</v>
      </c>
      <c r="AZ46" s="1365">
        <v>2.3562979551304442E-3</v>
      </c>
      <c r="BA46" s="1365">
        <v>1.3027088624997694E-3</v>
      </c>
      <c r="BB46" s="1365">
        <v>2.3997799777859953E-3</v>
      </c>
      <c r="BC46" s="1365">
        <v>5.7712446474990386E-4</v>
      </c>
      <c r="BD46" s="1365">
        <v>3.1279451793136443E-3</v>
      </c>
      <c r="BE46" s="1365">
        <v>2.7694979807763088E-3</v>
      </c>
      <c r="BF46" s="1365">
        <v>1.4178638146238261E-2</v>
      </c>
      <c r="BG46" s="1365">
        <v>1.1843760556093253E-2</v>
      </c>
      <c r="BH46" s="1365">
        <v>6.2259457377636276E-4</v>
      </c>
      <c r="BI46" s="1365">
        <v>3.0450355862064033E-4</v>
      </c>
      <c r="BJ46" s="1365">
        <v>5.4904054690950758E-4</v>
      </c>
      <c r="BK46" s="1365">
        <v>8.2055112052077482E-5</v>
      </c>
      <c r="BL46" s="1365">
        <v>4.7768511306777963E-4</v>
      </c>
      <c r="BM46" s="1365">
        <v>2.9899868571863836E-4</v>
      </c>
      <c r="BN46" s="1365"/>
      <c r="BO46" s="1365"/>
      <c r="BP46" s="1365"/>
      <c r="BQ46" s="1365"/>
      <c r="BR46" s="1365"/>
      <c r="BS46" s="1365"/>
      <c r="BT46" s="1365"/>
      <c r="BU46" s="1365"/>
      <c r="BV46" s="1365">
        <v>0.63587168771215508</v>
      </c>
      <c r="BW46" s="1365">
        <v>1.754220228119352E-2</v>
      </c>
      <c r="BX46" s="1365">
        <v>-6.0858261342115645E-3</v>
      </c>
      <c r="BY46" s="1365">
        <v>2.4496745615350264E-2</v>
      </c>
      <c r="BZ46" s="1365">
        <v>1.1470787750071234E-2</v>
      </c>
      <c r="CA46" s="1365">
        <v>5.2126708764169735E-2</v>
      </c>
      <c r="CB46" s="1365">
        <v>0.50298019801498184</v>
      </c>
      <c r="CC46" s="1365">
        <v>3.3340890487407952E-2</v>
      </c>
      <c r="CD46" s="1365"/>
      <c r="CE46" s="1365"/>
      <c r="CF46" s="1365"/>
      <c r="CG46" s="1365"/>
      <c r="CH46" s="1365"/>
      <c r="CI46" s="1365"/>
      <c r="CJ46" s="1365"/>
      <c r="CK46" s="1365"/>
    </row>
    <row r="47" spans="1:89" x14ac:dyDescent="0.2">
      <c r="A47" s="1365">
        <v>1958</v>
      </c>
      <c r="B47" s="1365">
        <v>0.99081981182098389</v>
      </c>
      <c r="C47" s="1365">
        <v>0.10985874800658839</v>
      </c>
      <c r="D47" s="1365">
        <v>1.107310039240314E-2</v>
      </c>
      <c r="E47" s="1365">
        <v>4.5463403968095534E-2</v>
      </c>
      <c r="F47" s="1365">
        <v>3.9426225013797445E-2</v>
      </c>
      <c r="G47" s="1365">
        <v>7.2914579671308807E-2</v>
      </c>
      <c r="H47" s="1365">
        <v>0.62029155091206822</v>
      </c>
      <c r="I47" s="1365">
        <v>9.1792228166386519E-2</v>
      </c>
      <c r="J47" s="1365"/>
      <c r="K47" s="1365"/>
      <c r="L47" s="1365"/>
      <c r="M47" s="1365"/>
      <c r="N47" s="1365"/>
      <c r="O47" s="1365"/>
      <c r="P47" s="1365"/>
      <c r="Q47" s="1365"/>
      <c r="R47" s="1365">
        <v>0.35304203957026792</v>
      </c>
      <c r="S47" s="1365">
        <v>9.2859316033318234E-2</v>
      </c>
      <c r="T47" s="1365">
        <v>1.5822547026636862E-2</v>
      </c>
      <c r="U47" s="1365">
        <v>1.9409243252983106E-2</v>
      </c>
      <c r="V47" s="1365">
        <v>2.6881225563720516E-2</v>
      </c>
      <c r="W47" s="1365">
        <v>1.9974875862713733E-2</v>
      </c>
      <c r="X47" s="1365">
        <v>0.12165713343125505</v>
      </c>
      <c r="Y47" s="1365">
        <v>5.6437698399640433E-2</v>
      </c>
      <c r="Z47" s="1365">
        <v>0.25781523374735482</v>
      </c>
      <c r="AA47" s="1365">
        <v>8.5538561927648096E-2</v>
      </c>
      <c r="AB47" s="1365">
        <v>1.4100769940192204E-2</v>
      </c>
      <c r="AC47" s="1365">
        <v>1.3884673321900715E-2</v>
      </c>
      <c r="AD47" s="1365">
        <v>2.2900841993054134E-2</v>
      </c>
      <c r="AE47" s="1365">
        <v>1.3245312203329904E-2</v>
      </c>
      <c r="AF47" s="1365">
        <v>6.0825084888625473E-2</v>
      </c>
      <c r="AG47" s="1365">
        <v>4.7319989472604275E-2</v>
      </c>
      <c r="AH47" s="1365">
        <v>0.12612026187369121</v>
      </c>
      <c r="AI47" s="1365">
        <v>5.9787966558744646E-2</v>
      </c>
      <c r="AJ47" s="1365">
        <v>7.9536750422250831E-3</v>
      </c>
      <c r="AK47" s="1365">
        <v>5.8181662984051604E-3</v>
      </c>
      <c r="AL47" s="1365">
        <v>1.132989071625555E-2</v>
      </c>
      <c r="AM47" s="1365">
        <v>3.5929813964526505E-3</v>
      </c>
      <c r="AN47" s="1365">
        <v>1.6507220611283079E-2</v>
      </c>
      <c r="AO47" s="1365">
        <v>2.1130361250325035E-2</v>
      </c>
      <c r="AP47" s="1365">
        <v>9.0881061430823806E-2</v>
      </c>
      <c r="AQ47" s="1365">
        <v>4.9186180637677969E-2</v>
      </c>
      <c r="AR47" s="1365">
        <v>5.7947792642746732E-3</v>
      </c>
      <c r="AS47" s="1365">
        <v>3.930748834071171E-3</v>
      </c>
      <c r="AT47" s="1365">
        <v>7.336678465795902E-3</v>
      </c>
      <c r="AU47" s="1365">
        <v>2.1505556091272618E-3</v>
      </c>
      <c r="AV47" s="1365">
        <v>1.0037258734833977E-2</v>
      </c>
      <c r="AW47" s="1365">
        <v>1.2444859885042837E-2</v>
      </c>
      <c r="AX47" s="1365">
        <v>4.0931704512085387E-2</v>
      </c>
      <c r="AY47" s="1365">
        <v>2.8177153474202084E-2</v>
      </c>
      <c r="AZ47" s="1365">
        <v>2.5122280792539212E-3</v>
      </c>
      <c r="BA47" s="1365">
        <v>1.4569985661041427E-3</v>
      </c>
      <c r="BB47" s="1365">
        <v>2.3818424769848673E-3</v>
      </c>
      <c r="BC47" s="1365">
        <v>6.411540895658684E-4</v>
      </c>
      <c r="BD47" s="1365">
        <v>3.1992503782225278E-3</v>
      </c>
      <c r="BE47" s="1365">
        <v>2.5630774477519752E-3</v>
      </c>
      <c r="BF47" s="1365">
        <v>1.2436964516332603E-2</v>
      </c>
      <c r="BG47" s="1365">
        <v>9.9924515040587438E-3</v>
      </c>
      <c r="BH47" s="1365">
        <v>6.7320158128429013E-4</v>
      </c>
      <c r="BI47" s="1365">
        <v>3.3649884745589253E-4</v>
      </c>
      <c r="BJ47" s="1365">
        <v>5.6693368007761135E-4</v>
      </c>
      <c r="BK47" s="1365">
        <v>9.424986611577987E-5</v>
      </c>
      <c r="BL47" s="1365">
        <v>4.7857735725491564E-4</v>
      </c>
      <c r="BM47" s="1365">
        <v>2.9505168008537024E-4</v>
      </c>
      <c r="BN47" s="1365"/>
      <c r="BO47" s="1365"/>
      <c r="BP47" s="1365"/>
      <c r="BQ47" s="1365"/>
      <c r="BR47" s="1365"/>
      <c r="BS47" s="1365"/>
      <c r="BT47" s="1365"/>
      <c r="BU47" s="1365"/>
      <c r="BV47" s="1365">
        <v>0.63777777225071597</v>
      </c>
      <c r="BW47" s="1365">
        <v>1.6999431973270154E-2</v>
      </c>
      <c r="BX47" s="1365">
        <v>-4.7494466342337194E-3</v>
      </c>
      <c r="BY47" s="1365">
        <v>2.6054160715112431E-2</v>
      </c>
      <c r="BZ47" s="1365">
        <v>1.2544999450076928E-2</v>
      </c>
      <c r="CA47" s="1365">
        <v>5.2939703808595064E-2</v>
      </c>
      <c r="CB47" s="1365">
        <v>0.49767532441629381</v>
      </c>
      <c r="CC47" s="1365">
        <v>3.631362283126547E-2</v>
      </c>
      <c r="CD47" s="1365"/>
      <c r="CE47" s="1365"/>
      <c r="CF47" s="1365"/>
      <c r="CG47" s="1365"/>
      <c r="CH47" s="1365"/>
      <c r="CI47" s="1365"/>
      <c r="CJ47" s="1365"/>
      <c r="CK47" s="1365"/>
    </row>
    <row r="48" spans="1:89" x14ac:dyDescent="0.2">
      <c r="A48" s="1365">
        <v>1959</v>
      </c>
      <c r="B48" s="1365">
        <v>0.98870718479156494</v>
      </c>
      <c r="C48" s="1365">
        <v>0.12425743152185864</v>
      </c>
      <c r="D48" s="1365">
        <v>1.0326038381075417E-2</v>
      </c>
      <c r="E48" s="1365">
        <v>4.6077153456821882E-2</v>
      </c>
      <c r="F48" s="1365">
        <v>3.5804971353516589E-2</v>
      </c>
      <c r="G48" s="1365">
        <v>7.6876494603494661E-2</v>
      </c>
      <c r="H48" s="1365">
        <v>0.61226604183733335</v>
      </c>
      <c r="I48" s="1365">
        <v>8.3098970925018265E-2</v>
      </c>
      <c r="J48" s="1365"/>
      <c r="K48" s="1365"/>
      <c r="L48" s="1365"/>
      <c r="M48" s="1365"/>
      <c r="N48" s="1365"/>
      <c r="O48" s="1365"/>
      <c r="P48" s="1365"/>
      <c r="Q48" s="1365"/>
      <c r="R48" s="1365">
        <v>0.35616868732690743</v>
      </c>
      <c r="S48" s="1365">
        <v>0.10511802506053967</v>
      </c>
      <c r="T48" s="1365">
        <v>1.5117369421566376E-2</v>
      </c>
      <c r="U48" s="1365">
        <v>1.9700788184261044E-2</v>
      </c>
      <c r="V48" s="1365">
        <v>2.5029823626551605E-2</v>
      </c>
      <c r="W48" s="1365">
        <v>2.1162385071853088E-2</v>
      </c>
      <c r="X48" s="1365">
        <v>0.11710172820888949</v>
      </c>
      <c r="Y48" s="1365">
        <v>5.2938567753246103E-2</v>
      </c>
      <c r="Z48" s="1365">
        <v>0.26188301761629307</v>
      </c>
      <c r="AA48" s="1365">
        <v>9.7471698817497399E-2</v>
      </c>
      <c r="AB48" s="1365">
        <v>1.3419251094537435E-2</v>
      </c>
      <c r="AC48" s="1365">
        <v>1.4121295932638951E-2</v>
      </c>
      <c r="AD48" s="1365">
        <v>2.1560585648671082E-2</v>
      </c>
      <c r="AE48" s="1365">
        <v>1.3830890160116301E-2</v>
      </c>
      <c r="AF48" s="1365">
        <v>5.6401567066799434E-2</v>
      </c>
      <c r="AG48" s="1365">
        <v>4.5077728896032447E-2</v>
      </c>
      <c r="AH48" s="1365">
        <v>0.13077607842725233</v>
      </c>
      <c r="AI48" s="1365">
        <v>6.686677603843949E-2</v>
      </c>
      <c r="AJ48" s="1365">
        <v>7.4673887152021876E-3</v>
      </c>
      <c r="AK48" s="1365">
        <v>5.866514340667095E-3</v>
      </c>
      <c r="AL48" s="1365">
        <v>1.0739465386211323E-2</v>
      </c>
      <c r="AM48" s="1365">
        <v>3.73268109479527E-3</v>
      </c>
      <c r="AN48" s="1365">
        <v>1.568845208655275E-2</v>
      </c>
      <c r="AO48" s="1365">
        <v>2.0414800765384253E-2</v>
      </c>
      <c r="AP48" s="1365">
        <v>9.5322690569934601E-2</v>
      </c>
      <c r="AQ48" s="1365">
        <v>5.4807259554023727E-2</v>
      </c>
      <c r="AR48" s="1365">
        <v>5.4769637203362538E-3</v>
      </c>
      <c r="AS48" s="1365">
        <v>4.0222510634552681E-3</v>
      </c>
      <c r="AT48" s="1365">
        <v>7.046018418515129E-3</v>
      </c>
      <c r="AU48" s="1365">
        <v>2.2204613324650971E-3</v>
      </c>
      <c r="AV48" s="1365">
        <v>9.4231669650356679E-3</v>
      </c>
      <c r="AW48" s="1365">
        <v>1.2326569516103451E-2</v>
      </c>
      <c r="AX48" s="1365">
        <v>4.3251447198432456E-2</v>
      </c>
      <c r="AY48" s="1365">
        <v>3.1396227170261387E-2</v>
      </c>
      <c r="AZ48" s="1365">
        <v>2.3037448467163918E-3</v>
      </c>
      <c r="BA48" s="1365">
        <v>1.3895631953973902E-3</v>
      </c>
      <c r="BB48" s="1365">
        <v>2.245478938701913E-3</v>
      </c>
      <c r="BC48" s="1365">
        <v>6.446782977941886E-4</v>
      </c>
      <c r="BD48" s="1365">
        <v>2.731541550361127E-3</v>
      </c>
      <c r="BE48" s="1365">
        <v>2.5402131992000639E-3</v>
      </c>
      <c r="BF48" s="1365">
        <v>1.3264255367632632E-2</v>
      </c>
      <c r="BG48" s="1365">
        <v>1.099794339412008E-2</v>
      </c>
      <c r="BH48" s="1365">
        <v>5.9531851607155946E-4</v>
      </c>
      <c r="BI48" s="1365">
        <v>3.005165392979904E-4</v>
      </c>
      <c r="BJ48" s="1365">
        <v>5.370963874727797E-4</v>
      </c>
      <c r="BK48" s="1365">
        <v>9.4192362645473488E-5</v>
      </c>
      <c r="BL48" s="1365">
        <v>4.1491377956377686E-4</v>
      </c>
      <c r="BM48" s="1365">
        <v>3.2427438846096754E-4</v>
      </c>
      <c r="BN48" s="1365"/>
      <c r="BO48" s="1365"/>
      <c r="BP48" s="1365"/>
      <c r="BQ48" s="1365"/>
      <c r="BR48" s="1365"/>
      <c r="BS48" s="1365"/>
      <c r="BT48" s="1365"/>
      <c r="BU48" s="1365"/>
      <c r="BV48" s="1365">
        <v>0.63253849746465751</v>
      </c>
      <c r="BW48" s="1365">
        <v>1.9139406461318967E-2</v>
      </c>
      <c r="BX48" s="1365">
        <v>-4.7913310404909632E-3</v>
      </c>
      <c r="BY48" s="1365">
        <v>2.6376365272560837E-2</v>
      </c>
      <c r="BZ48" s="1365">
        <v>1.0775147726964984E-2</v>
      </c>
      <c r="CA48" s="1365">
        <v>5.5714109531641576E-2</v>
      </c>
      <c r="CB48" s="1365">
        <v>0.49422784145395499</v>
      </c>
      <c r="CC48" s="1365">
        <v>3.1096875346261005E-2</v>
      </c>
      <c r="CD48" s="1365"/>
      <c r="CE48" s="1365"/>
      <c r="CF48" s="1365"/>
      <c r="CG48" s="1365"/>
      <c r="CH48" s="1365"/>
      <c r="CI48" s="1365"/>
      <c r="CJ48" s="1365"/>
      <c r="CK48" s="1365"/>
    </row>
    <row r="49" spans="1:89" x14ac:dyDescent="0.2">
      <c r="A49" s="1365">
        <v>1960</v>
      </c>
      <c r="B49" s="1365">
        <v>0.98855769634246826</v>
      </c>
      <c r="C49" s="1365">
        <v>0.11753235197178387</v>
      </c>
      <c r="D49" s="1365">
        <v>1.0787676226920747E-2</v>
      </c>
      <c r="E49" s="1365">
        <v>4.7717586724604868E-2</v>
      </c>
      <c r="F49" s="1365">
        <v>3.7027153699761776E-2</v>
      </c>
      <c r="G49" s="1365">
        <v>8.2417368098700622E-2</v>
      </c>
      <c r="H49" s="1365">
        <v>0.61583630673379808</v>
      </c>
      <c r="I49" s="1365">
        <v>7.723910535051548E-2</v>
      </c>
      <c r="J49" s="1365"/>
      <c r="K49" s="1365"/>
      <c r="L49" s="1365"/>
      <c r="M49" s="1365"/>
      <c r="N49" s="1365"/>
      <c r="O49" s="1365"/>
      <c r="P49" s="1365"/>
      <c r="Q49" s="1365"/>
      <c r="R49" s="1365">
        <v>0.35135132814465392</v>
      </c>
      <c r="S49" s="1365">
        <v>0.10033307929774113</v>
      </c>
      <c r="T49" s="1365">
        <v>1.5527819944946846E-2</v>
      </c>
      <c r="U49" s="1365">
        <v>2.1330619694560127E-2</v>
      </c>
      <c r="V49" s="1365">
        <v>2.5337532856444016E-2</v>
      </c>
      <c r="W49" s="1365">
        <v>2.270604362284355E-2</v>
      </c>
      <c r="X49" s="1365">
        <v>0.11835229818160972</v>
      </c>
      <c r="Y49" s="1365">
        <v>4.7763934546508485E-2</v>
      </c>
      <c r="Z49" s="1365">
        <v>0.25486048470991696</v>
      </c>
      <c r="AA49" s="1365">
        <v>9.2452096621975649E-2</v>
      </c>
      <c r="AB49" s="1365">
        <v>1.3691489718509808E-2</v>
      </c>
      <c r="AC49" s="1365">
        <v>1.5645514522814895E-2</v>
      </c>
      <c r="AD49" s="1365">
        <v>2.1722024847641287E-2</v>
      </c>
      <c r="AE49" s="1365">
        <v>1.4749611873202777E-2</v>
      </c>
      <c r="AF49" s="1365">
        <v>5.6168164554268971E-2</v>
      </c>
      <c r="AG49" s="1365">
        <v>4.0431582571503602E-2</v>
      </c>
      <c r="AH49" s="1365">
        <v>0.12549298812090207</v>
      </c>
      <c r="AI49" s="1365">
        <v>6.351811379863101E-2</v>
      </c>
      <c r="AJ49" s="1365">
        <v>7.387973948598579E-3</v>
      </c>
      <c r="AK49" s="1365">
        <v>6.7927006504265863E-3</v>
      </c>
      <c r="AL49" s="1365">
        <v>1.055847628670579E-2</v>
      </c>
      <c r="AM49" s="1365">
        <v>3.9656606168642127E-3</v>
      </c>
      <c r="AN49" s="1365">
        <v>1.5577526666117017E-2</v>
      </c>
      <c r="AO49" s="1365">
        <v>1.7692536153558862E-2</v>
      </c>
      <c r="AP49" s="1365">
        <v>9.0744756166639406E-2</v>
      </c>
      <c r="AQ49" s="1365">
        <v>5.2542066967986481E-2</v>
      </c>
      <c r="AR49" s="1365">
        <v>5.3871123661799625E-3</v>
      </c>
      <c r="AS49" s="1365">
        <v>4.6625643550735037E-3</v>
      </c>
      <c r="AT49" s="1365">
        <v>6.7254982694626778E-3</v>
      </c>
      <c r="AU49" s="1365">
        <v>2.331581299141604E-3</v>
      </c>
      <c r="AV49" s="1365">
        <v>8.9499126404772294E-3</v>
      </c>
      <c r="AW49" s="1365">
        <v>1.0146020268317974E-2</v>
      </c>
      <c r="AX49" s="1365">
        <v>4.2654382636788779E-2</v>
      </c>
      <c r="AY49" s="1365">
        <v>3.1104556194785089E-2</v>
      </c>
      <c r="AZ49" s="1365">
        <v>2.3187486714479613E-3</v>
      </c>
      <c r="BA49" s="1365">
        <v>1.771523487125784E-3</v>
      </c>
      <c r="BB49" s="1365">
        <v>2.1261718815212202E-3</v>
      </c>
      <c r="BC49" s="1365">
        <v>6.8495174118654925E-4</v>
      </c>
      <c r="BD49" s="1365">
        <v>2.7340657601672117E-3</v>
      </c>
      <c r="BE49" s="1365">
        <v>1.9143649005549713E-3</v>
      </c>
      <c r="BF49" s="1365">
        <v>1.451705129233141E-2</v>
      </c>
      <c r="BG49" s="1365">
        <v>1.23889940932451E-2</v>
      </c>
      <c r="BH49" s="1365">
        <v>6.1979740339184906E-4</v>
      </c>
      <c r="BI49" s="1365">
        <v>3.4496882204901346E-4</v>
      </c>
      <c r="BJ49" s="1365">
        <v>4.9684395836435994E-4</v>
      </c>
      <c r="BK49" s="1365">
        <v>9.866819276518726E-5</v>
      </c>
      <c r="BL49" s="1365">
        <v>3.9859840037234986E-4</v>
      </c>
      <c r="BM49" s="1365">
        <v>1.6918042214355072E-4</v>
      </c>
      <c r="BN49" s="1365"/>
      <c r="BO49" s="1365"/>
      <c r="BP49" s="1365"/>
      <c r="BQ49" s="1365"/>
      <c r="BR49" s="1365"/>
      <c r="BS49" s="1365"/>
      <c r="BT49" s="1365"/>
      <c r="BU49" s="1365"/>
      <c r="BV49" s="1365">
        <v>0.6372063681978144</v>
      </c>
      <c r="BW49" s="1365">
        <v>1.719927267404274E-2</v>
      </c>
      <c r="BX49" s="1365">
        <v>-4.7401437180260991E-3</v>
      </c>
      <c r="BY49" s="1365">
        <v>2.6386967030044749E-2</v>
      </c>
      <c r="BZ49" s="1365">
        <v>1.1689620843317761E-2</v>
      </c>
      <c r="CA49" s="1365">
        <v>5.9711324475857072E-2</v>
      </c>
      <c r="CB49" s="1365">
        <v>0.49663514141511989</v>
      </c>
      <c r="CC49" s="1365">
        <v>3.0324037941075469E-2</v>
      </c>
      <c r="CD49" s="1365"/>
      <c r="CE49" s="1365"/>
      <c r="CF49" s="1365"/>
      <c r="CG49" s="1365"/>
      <c r="CH49" s="1365"/>
      <c r="CI49" s="1365"/>
      <c r="CJ49" s="1365"/>
      <c r="CK49" s="1365"/>
    </row>
    <row r="50" spans="1:89" x14ac:dyDescent="0.2">
      <c r="A50" s="1365">
        <v>1961</v>
      </c>
      <c r="B50" s="1365">
        <v>0.99017739295959473</v>
      </c>
      <c r="C50" s="1365">
        <v>0.11647476166514302</v>
      </c>
      <c r="D50" s="1365">
        <v>1.3017909188471838E-2</v>
      </c>
      <c r="E50" s="1365">
        <v>4.9264271559292715E-2</v>
      </c>
      <c r="F50" s="1365">
        <v>3.7012434610418844E-2</v>
      </c>
      <c r="G50" s="1365">
        <v>8.4097791563117683E-2</v>
      </c>
      <c r="H50" s="1365">
        <v>0.61198048880030753</v>
      </c>
      <c r="I50" s="1365">
        <v>7.8329694319295359E-2</v>
      </c>
      <c r="J50" s="1365"/>
      <c r="K50" s="1365"/>
      <c r="L50" s="1365"/>
      <c r="M50" s="1365"/>
      <c r="N50" s="1365"/>
      <c r="O50" s="1365"/>
      <c r="P50" s="1365"/>
      <c r="Q50" s="1365"/>
      <c r="R50" s="1365">
        <v>0.35385382734991078</v>
      </c>
      <c r="S50" s="1365">
        <v>9.7630835688751666E-2</v>
      </c>
      <c r="T50" s="1365">
        <v>1.6493490096304936E-2</v>
      </c>
      <c r="U50" s="1365">
        <v>2.1931663769315032E-2</v>
      </c>
      <c r="V50" s="1365">
        <v>2.50586046510047E-2</v>
      </c>
      <c r="W50" s="1365">
        <v>2.3594921574337215E-2</v>
      </c>
      <c r="X50" s="1365">
        <v>0.1213600290546077</v>
      </c>
      <c r="Y50" s="1365">
        <v>4.7784282515589561E-2</v>
      </c>
      <c r="Z50" s="1365">
        <v>0.25673147633335047</v>
      </c>
      <c r="AA50" s="1365">
        <v>8.8086028427400404E-2</v>
      </c>
      <c r="AB50" s="1365">
        <v>1.4092872071328665E-2</v>
      </c>
      <c r="AC50" s="1365">
        <v>1.5693918798181897E-2</v>
      </c>
      <c r="AD50" s="1365">
        <v>2.1264766973956375E-2</v>
      </c>
      <c r="AE50" s="1365">
        <v>1.5752806613979677E-2</v>
      </c>
      <c r="AF50" s="1365">
        <v>6.1903141618056039E-2</v>
      </c>
      <c r="AG50" s="1365">
        <v>3.9937941830447493E-2</v>
      </c>
      <c r="AH50" s="1365">
        <v>0.12460041178975494</v>
      </c>
      <c r="AI50" s="1365">
        <v>6.2595914530951591E-2</v>
      </c>
      <c r="AJ50" s="1365">
        <v>7.4710313791396775E-3</v>
      </c>
      <c r="AK50" s="1365">
        <v>6.6726464432310846E-3</v>
      </c>
      <c r="AL50" s="1365">
        <v>1.0543988358149833E-2</v>
      </c>
      <c r="AM50" s="1365">
        <v>4.1747849230775545E-3</v>
      </c>
      <c r="AN50" s="1365">
        <v>1.5213075919703183E-2</v>
      </c>
      <c r="AO50" s="1365">
        <v>1.7928970235501995E-2</v>
      </c>
      <c r="AP50" s="1365">
        <v>8.9634052203680259E-2</v>
      </c>
      <c r="AQ50" s="1365">
        <v>5.2189249088446986E-2</v>
      </c>
      <c r="AR50" s="1365">
        <v>5.2990290665312096E-3</v>
      </c>
      <c r="AS50" s="1365">
        <v>4.4516942980200253E-3</v>
      </c>
      <c r="AT50" s="1365">
        <v>6.6608758265079334E-3</v>
      </c>
      <c r="AU50" s="1365">
        <v>2.4460103284480676E-3</v>
      </c>
      <c r="AV50" s="1365">
        <v>8.4451665031492016E-3</v>
      </c>
      <c r="AW50" s="1365">
        <v>1.0142027092576854E-2</v>
      </c>
      <c r="AX50" s="1365">
        <v>4.2633814910814971E-2</v>
      </c>
      <c r="AY50" s="1365">
        <v>3.1236261580466045E-2</v>
      </c>
      <c r="AZ50" s="1365">
        <v>2.2728075809462281E-3</v>
      </c>
      <c r="BA50" s="1365">
        <v>1.5925990421199361E-3</v>
      </c>
      <c r="BB50" s="1365">
        <v>2.1837934640995438E-3</v>
      </c>
      <c r="BC50" s="1365">
        <v>7.2046595982940931E-4</v>
      </c>
      <c r="BD50" s="1365">
        <v>2.5474827393465343E-3</v>
      </c>
      <c r="BE50" s="1365">
        <v>2.0804045440072716E-3</v>
      </c>
      <c r="BF50" s="1365">
        <v>1.4791799721337297E-2</v>
      </c>
      <c r="BG50" s="1365">
        <v>1.2615758463805988E-2</v>
      </c>
      <c r="BH50" s="1365">
        <v>6.135279583562817E-4</v>
      </c>
      <c r="BI50" s="1365">
        <v>3.3179482619182714E-4</v>
      </c>
      <c r="BJ50" s="1365">
        <v>5.3477455092483235E-4</v>
      </c>
      <c r="BK50" s="1365">
        <v>1.0336043858508637E-4</v>
      </c>
      <c r="BL50" s="1365">
        <v>3.328583324695269E-4</v>
      </c>
      <c r="BM50" s="1365">
        <v>2.5972515100375517E-4</v>
      </c>
      <c r="BN50" s="1365"/>
      <c r="BO50" s="1365"/>
      <c r="BP50" s="1365"/>
      <c r="BQ50" s="1365"/>
      <c r="BR50" s="1365"/>
      <c r="BS50" s="1365"/>
      <c r="BT50" s="1365"/>
      <c r="BU50" s="1365"/>
      <c r="BV50" s="1365">
        <v>0.63632356560968395</v>
      </c>
      <c r="BW50" s="1365">
        <v>1.8843925976391354E-2</v>
      </c>
      <c r="BX50" s="1365">
        <v>-3.4755809078330958E-3</v>
      </c>
      <c r="BY50" s="1365">
        <v>2.7332607789977682E-2</v>
      </c>
      <c r="BZ50" s="1365">
        <v>1.1953829959414145E-2</v>
      </c>
      <c r="CA50" s="1365">
        <v>6.0502869988780468E-2</v>
      </c>
      <c r="CB50" s="1365">
        <v>0.48972803957456446</v>
      </c>
      <c r="CC50" s="1365">
        <v>3.1437831974841145E-2</v>
      </c>
      <c r="CD50" s="1365"/>
      <c r="CE50" s="1365"/>
      <c r="CF50" s="1365"/>
      <c r="CG50" s="1365"/>
      <c r="CH50" s="1365"/>
      <c r="CI50" s="1365"/>
      <c r="CJ50" s="1365"/>
      <c r="CK50" s="1365"/>
    </row>
    <row r="51" spans="1:89" x14ac:dyDescent="0.2">
      <c r="A51" s="1365">
        <v>1962</v>
      </c>
      <c r="B51" s="1365">
        <v>1</v>
      </c>
      <c r="C51" s="1365">
        <v>0.13038437068462372</v>
      </c>
      <c r="D51" s="1365">
        <v>1.4815325383096933E-2</v>
      </c>
      <c r="E51" s="1365">
        <v>5.1599921658635139E-2</v>
      </c>
      <c r="F51" s="1365">
        <v>3.7756960839033127E-2</v>
      </c>
      <c r="G51" s="1365">
        <v>9.1140970587730408E-2</v>
      </c>
      <c r="H51" s="1365">
        <v>0.59990586002436774</v>
      </c>
      <c r="I51" s="1365">
        <v>7.4396598738754802E-2</v>
      </c>
      <c r="J51" s="1365">
        <v>0.80684143304824829</v>
      </c>
      <c r="K51" s="1365">
        <v>0.12464234977960587</v>
      </c>
      <c r="L51" s="1365">
        <v>1.6484762541949749E-2</v>
      </c>
      <c r="M51" s="1365">
        <v>4.3338223360478878E-2</v>
      </c>
      <c r="N51" s="1365">
        <v>3.389434888958931E-2</v>
      </c>
      <c r="O51" s="1365">
        <v>5.5002332665026188E-2</v>
      </c>
      <c r="P51" s="1365">
        <v>0.46852355705870652</v>
      </c>
      <c r="Q51" s="1365">
        <v>6.4955865272149818E-2</v>
      </c>
      <c r="R51" s="1365">
        <v>0.36157673597335815</v>
      </c>
      <c r="S51" s="1365">
        <v>0.10594463348388672</v>
      </c>
      <c r="T51" s="1365">
        <v>1.6579182643909007E-2</v>
      </c>
      <c r="U51" s="1365">
        <v>2.2442762274295092E-2</v>
      </c>
      <c r="V51" s="1365">
        <v>2.4982839822769165E-2</v>
      </c>
      <c r="W51" s="1365">
        <v>2.3661959916353226E-2</v>
      </c>
      <c r="X51" s="1365">
        <v>0.12203721374187382</v>
      </c>
      <c r="Y51" s="1365">
        <v>4.5928141587341716E-2</v>
      </c>
      <c r="Z51" s="1365">
        <v>0.26301822066307068</v>
      </c>
      <c r="AA51" s="1365">
        <v>9.5460459589958191E-2</v>
      </c>
      <c r="AB51" s="1365">
        <v>1.3853085634764284E-2</v>
      </c>
      <c r="AC51" s="1365">
        <v>1.6179484548047185E-2</v>
      </c>
      <c r="AD51" s="1365">
        <v>2.1259237080812454E-2</v>
      </c>
      <c r="AE51" s="1365">
        <v>1.5619858866557479E-2</v>
      </c>
      <c r="AF51" s="1365">
        <v>6.2015305013338823E-2</v>
      </c>
      <c r="AG51" s="1365">
        <v>3.8630807100852232E-2</v>
      </c>
      <c r="AH51" s="1365">
        <v>0.12851753830909729</v>
      </c>
      <c r="AI51" s="1365">
        <v>6.7680120468139648E-2</v>
      </c>
      <c r="AJ51" s="1365">
        <v>7.2222286253236234E-3</v>
      </c>
      <c r="AK51" s="1365">
        <v>7.0132433902472258E-3</v>
      </c>
      <c r="AL51" s="1365">
        <v>1.0353703051805496E-2</v>
      </c>
      <c r="AM51" s="1365">
        <v>4.0332471544388682E-3</v>
      </c>
      <c r="AN51" s="1365">
        <v>1.5131788427904389E-2</v>
      </c>
      <c r="AO51" s="1365">
        <v>1.7083204368166485E-2</v>
      </c>
      <c r="AP51" s="1365">
        <v>9.3086212873458862E-2</v>
      </c>
      <c r="AQ51" s="1365">
        <v>5.6260090321302414E-2</v>
      </c>
      <c r="AR51" s="1365">
        <v>5.1523604342946783E-3</v>
      </c>
      <c r="AS51" s="1365">
        <v>4.8486619198229164E-3</v>
      </c>
      <c r="AT51" s="1365">
        <v>6.5014883875846863E-3</v>
      </c>
      <c r="AU51" s="1365">
        <v>2.2899130126461387E-3</v>
      </c>
      <c r="AV51" s="1365">
        <v>8.4618446992854365E-3</v>
      </c>
      <c r="AW51" s="1365">
        <v>9.5718493109424822E-3</v>
      </c>
      <c r="AX51" s="1365">
        <v>4.3844696134328842E-2</v>
      </c>
      <c r="AY51" s="1365">
        <v>3.3215675503015518E-2</v>
      </c>
      <c r="AZ51" s="1365">
        <v>2.1751238782599103E-3</v>
      </c>
      <c r="BA51" s="1365">
        <v>1.7915158969117329E-3</v>
      </c>
      <c r="BB51" s="1365">
        <v>2.0336834713816643E-3</v>
      </c>
      <c r="BC51" s="1365">
        <v>6.8033810930501204E-4</v>
      </c>
      <c r="BD51" s="1365">
        <v>2.2261457354739891E-3</v>
      </c>
      <c r="BE51" s="1365">
        <v>1.7222143276034271E-3</v>
      </c>
      <c r="BF51" s="1365">
        <v>1.4838076196610928E-2</v>
      </c>
      <c r="BG51" s="1365">
        <v>1.2828596867620945E-2</v>
      </c>
      <c r="BH51" s="1365">
        <v>5.8587308694768581E-4</v>
      </c>
      <c r="BI51" s="1365">
        <v>4.1773002703848761E-4</v>
      </c>
      <c r="BJ51" s="1365">
        <v>4.727082559838891E-4</v>
      </c>
      <c r="BK51" s="1365">
        <v>9.243557997251628E-5</v>
      </c>
      <c r="BL51" s="1365">
        <v>3.0111114215041764E-4</v>
      </c>
      <c r="BM51" s="1365">
        <v>1.396208308076018E-4</v>
      </c>
      <c r="BN51" s="1365">
        <v>0.19315856695175171</v>
      </c>
      <c r="BO51" s="1365">
        <v>5.7420209050178528E-3</v>
      </c>
      <c r="BP51" s="1365">
        <v>-1.6694371588528156E-3</v>
      </c>
      <c r="BQ51" s="1365">
        <v>8.2616982981562614E-3</v>
      </c>
      <c r="BR51" s="1365">
        <v>3.8626119494438171E-3</v>
      </c>
      <c r="BS51" s="1365">
        <v>3.613863792270422E-2</v>
      </c>
      <c r="BT51" s="1365">
        <v>0.131360270499015</v>
      </c>
      <c r="BU51" s="1365">
        <v>9.4627659332512347E-3</v>
      </c>
      <c r="BV51" s="1365">
        <v>0.63842326402664185</v>
      </c>
      <c r="BW51" s="1365">
        <v>2.4439737200737E-2</v>
      </c>
      <c r="BX51" s="1365">
        <v>-1.7638572608120739E-3</v>
      </c>
      <c r="BY51" s="1365">
        <v>2.9157159384340048E-2</v>
      </c>
      <c r="BZ51" s="1365">
        <v>1.2774121016263962E-2</v>
      </c>
      <c r="CA51" s="1365">
        <v>6.7479010671377182E-2</v>
      </c>
      <c r="CB51" s="1365">
        <v>0.47688954176361126</v>
      </c>
      <c r="CC51" s="1365">
        <v>2.9447561670295788E-2</v>
      </c>
      <c r="CD51" s="1365">
        <v>0.44526469707489014</v>
      </c>
      <c r="CE51" s="1365">
        <v>1.8697716295719147E-2</v>
      </c>
      <c r="CF51" s="1365">
        <v>-9.4420101959258318E-5</v>
      </c>
      <c r="CG51" s="1365">
        <v>2.0895461086183786E-2</v>
      </c>
      <c r="CH51" s="1365">
        <v>8.9115090668201447E-3</v>
      </c>
      <c r="CI51" s="1365">
        <v>3.1340372748672962E-2</v>
      </c>
      <c r="CJ51" s="1365">
        <v>0.3455186108166759</v>
      </c>
      <c r="CK51" s="1365">
        <v>1.9995456184964878E-2</v>
      </c>
    </row>
    <row r="52" spans="1:89" x14ac:dyDescent="0.2">
      <c r="A52" s="1365">
        <v>1963</v>
      </c>
      <c r="B52" s="1365">
        <v>1</v>
      </c>
      <c r="C52" s="1365">
        <v>0.12709590516758815</v>
      </c>
      <c r="D52" s="1365">
        <v>1.3997146109708418E-2</v>
      </c>
      <c r="E52" s="1365">
        <v>4.8666814061463615E-2</v>
      </c>
      <c r="F52" s="1365">
        <v>3.4706368558985616E-2</v>
      </c>
      <c r="G52" s="1365">
        <v>9.0415203899174401E-2</v>
      </c>
      <c r="H52" s="1365">
        <v>0.60218709691610184</v>
      </c>
      <c r="I52" s="1365">
        <v>7.2202393033604123E-2</v>
      </c>
      <c r="J52" s="1365">
        <v>0.81066641211509705</v>
      </c>
      <c r="K52" s="1365">
        <v>0.12792004272341728</v>
      </c>
      <c r="L52" s="1365">
        <v>1.7518270062282681E-2</v>
      </c>
      <c r="M52" s="1365">
        <v>4.278274392709136E-2</v>
      </c>
      <c r="N52" s="1365">
        <v>3.3068705350160599E-2</v>
      </c>
      <c r="O52" s="1365">
        <v>6.2965020071715117E-2</v>
      </c>
      <c r="P52" s="1365">
        <v>0.46330404814165554</v>
      </c>
      <c r="Q52" s="1365">
        <v>6.3107583934250269E-2</v>
      </c>
      <c r="R52" s="1365">
        <v>0.36572861671447754</v>
      </c>
      <c r="S52" s="1365">
        <v>0.10889884829521179</v>
      </c>
      <c r="T52" s="1365">
        <v>1.6884403274161741E-2</v>
      </c>
      <c r="U52" s="1365">
        <v>2.2350563667714596E-2</v>
      </c>
      <c r="V52" s="1365">
        <v>2.45177848264575E-2</v>
      </c>
      <c r="W52" s="1365">
        <v>2.8277270495891571E-2</v>
      </c>
      <c r="X52" s="1365">
        <v>0.1197648788825437</v>
      </c>
      <c r="Y52" s="1365">
        <v>4.5034858861489634E-2</v>
      </c>
      <c r="Z52" s="1365">
        <v>0.26637671887874603</v>
      </c>
      <c r="AA52" s="1365">
        <v>9.8101403564214706E-2</v>
      </c>
      <c r="AB52" s="1365">
        <v>1.4025547774508595E-2</v>
      </c>
      <c r="AC52" s="1365">
        <v>1.5961701050400734E-2</v>
      </c>
      <c r="AD52" s="1365">
        <v>2.0843636244535446E-2</v>
      </c>
      <c r="AE52" s="1365">
        <v>1.8846296705305576E-2</v>
      </c>
      <c r="AF52" s="1365">
        <v>6.0892740489150068E-2</v>
      </c>
      <c r="AG52" s="1365">
        <v>3.7705402829517939E-2</v>
      </c>
      <c r="AH52" s="1365">
        <v>0.12987769395112991</v>
      </c>
      <c r="AI52" s="1365">
        <v>6.9416891783475876E-2</v>
      </c>
      <c r="AJ52" s="1365">
        <v>6.9354459701571614E-3</v>
      </c>
      <c r="AK52" s="1365">
        <v>6.5882400958798826E-3</v>
      </c>
      <c r="AL52" s="1365">
        <v>1.0405053850263357E-2</v>
      </c>
      <c r="AM52" s="1365">
        <v>5.0052024162141606E-3</v>
      </c>
      <c r="AN52" s="1365">
        <v>1.4526788198750799E-2</v>
      </c>
      <c r="AO52" s="1365">
        <v>1.7000072058394218E-2</v>
      </c>
      <c r="AP52" s="1365">
        <v>9.4255208969116211E-2</v>
      </c>
      <c r="AQ52" s="1365">
        <v>5.7640602812170982E-2</v>
      </c>
      <c r="AR52" s="1365">
        <v>4.9207002884941176E-3</v>
      </c>
      <c r="AS52" s="1365">
        <v>4.3602718506008387E-3</v>
      </c>
      <c r="AT52" s="1365">
        <v>6.5658565144985914E-3</v>
      </c>
      <c r="AU52" s="1365">
        <v>3.0043022416066378E-3</v>
      </c>
      <c r="AV52" s="1365">
        <v>8.1360171737971422E-3</v>
      </c>
      <c r="AW52" s="1365">
        <v>9.6274545372805852E-3</v>
      </c>
      <c r="AX52" s="1365">
        <v>4.4744333252310753E-2</v>
      </c>
      <c r="AY52" s="1365">
        <v>3.417360782623291E-2</v>
      </c>
      <c r="AZ52" s="1365">
        <v>2.0450660194910597E-3</v>
      </c>
      <c r="BA52" s="1365">
        <v>1.5190107205853565E-3</v>
      </c>
      <c r="BB52" s="1365">
        <v>2.0855912007391453E-3</v>
      </c>
      <c r="BC52" s="1365">
        <v>8.4043715014558984E-4</v>
      </c>
      <c r="BD52" s="1365">
        <v>2.2283801982282011E-3</v>
      </c>
      <c r="BE52" s="1365">
        <v>1.8522399195192568E-3</v>
      </c>
      <c r="BF52" s="1365">
        <v>1.5420251991599798E-2</v>
      </c>
      <c r="BG52" s="1365">
        <v>1.3484434690326452E-2</v>
      </c>
      <c r="BH52" s="1365">
        <v>5.3792595213053573E-4</v>
      </c>
      <c r="BI52" s="1365">
        <v>3.4891700852313079E-4</v>
      </c>
      <c r="BJ52" s="1365">
        <v>4.8049743054434657E-4</v>
      </c>
      <c r="BK52" s="1365">
        <v>1.2711873523585382E-4</v>
      </c>
      <c r="BL52" s="1365">
        <v>2.9661685136471986E-4</v>
      </c>
      <c r="BM52" s="1365">
        <v>1.4474164384426787E-4</v>
      </c>
      <c r="BN52" s="1365">
        <v>0.18933358788490295</v>
      </c>
      <c r="BO52" s="1365">
        <v>5.4119937121868134E-3</v>
      </c>
      <c r="BP52" s="1365">
        <v>-1.4966357266530395E-3</v>
      </c>
      <c r="BQ52" s="1365">
        <v>7.903756108134985E-3</v>
      </c>
      <c r="BR52" s="1365">
        <v>3.616727888584137E-3</v>
      </c>
      <c r="BS52" s="1365">
        <v>3.1130992341786623E-2</v>
      </c>
      <c r="BT52" s="1365">
        <v>0.13389455489986093</v>
      </c>
      <c r="BU52" s="1365">
        <v>8.872228114078921E-3</v>
      </c>
      <c r="BV52" s="1365">
        <v>0.63427138328552246</v>
      </c>
      <c r="BW52" s="1365">
        <v>1.8197056872376355E-2</v>
      </c>
      <c r="BX52" s="1365">
        <v>-2.8872571644533249E-3</v>
      </c>
      <c r="BY52" s="1365">
        <v>2.6316250393749019E-2</v>
      </c>
      <c r="BZ52" s="1365">
        <v>1.0188583732528116E-2</v>
      </c>
      <c r="CA52" s="1365">
        <v>6.213793340328283E-2</v>
      </c>
      <c r="CB52" s="1365">
        <v>0.48151947949386203</v>
      </c>
      <c r="CC52" s="1365">
        <v>2.8070272711810534E-2</v>
      </c>
      <c r="CD52" s="1365">
        <v>0.44493779540061951</v>
      </c>
      <c r="CE52" s="1365">
        <v>1.902119442820549E-2</v>
      </c>
      <c r="CF52" s="1365">
        <v>6.3386678812094033E-4</v>
      </c>
      <c r="CG52" s="1365">
        <v>2.0432180259376764E-2</v>
      </c>
      <c r="CH52" s="1365">
        <v>8.5509205237030983E-3</v>
      </c>
      <c r="CI52" s="1365">
        <v>3.4687749575823545E-2</v>
      </c>
      <c r="CJ52" s="1365">
        <v>0.34254710085818058</v>
      </c>
      <c r="CK52" s="1365">
        <v>1.9064793473691884E-2</v>
      </c>
    </row>
    <row r="53" spans="1:89" x14ac:dyDescent="0.2">
      <c r="A53" s="1365">
        <v>1964</v>
      </c>
      <c r="B53" s="1365">
        <v>1</v>
      </c>
      <c r="C53" s="1365">
        <v>0.13627970218658447</v>
      </c>
      <c r="D53" s="1365">
        <v>1.7227943288162351E-2</v>
      </c>
      <c r="E53" s="1365">
        <v>4.9773078411817551E-2</v>
      </c>
      <c r="F53" s="1365">
        <v>3.5613905638456345E-2</v>
      </c>
      <c r="G53" s="1365">
        <v>9.7051054239273071E-2</v>
      </c>
      <c r="H53" s="1365">
        <v>0.59456115720294389</v>
      </c>
      <c r="I53" s="1365">
        <v>6.9493214213624865E-2</v>
      </c>
      <c r="J53" s="1365">
        <v>0.8144913911819458</v>
      </c>
      <c r="K53" s="1365">
        <v>0.1311977356672287</v>
      </c>
      <c r="L53" s="1365">
        <v>1.8551777582615614E-2</v>
      </c>
      <c r="M53" s="1365">
        <v>4.2227264493703842E-2</v>
      </c>
      <c r="N53" s="1365">
        <v>3.2243061810731888E-2</v>
      </c>
      <c r="O53" s="1365">
        <v>7.0927707478404045E-2</v>
      </c>
      <c r="P53" s="1365">
        <v>0.45808095165789547</v>
      </c>
      <c r="Q53" s="1365">
        <v>6.1262890163059788E-2</v>
      </c>
      <c r="R53" s="1365">
        <v>0.36988049745559692</v>
      </c>
      <c r="S53" s="1365">
        <v>0.11185306310653687</v>
      </c>
      <c r="T53" s="1365">
        <v>1.7189623904414475E-2</v>
      </c>
      <c r="U53" s="1365">
        <v>2.22583650611341E-2</v>
      </c>
      <c r="V53" s="1365">
        <v>2.4052729830145836E-2</v>
      </c>
      <c r="W53" s="1365">
        <v>3.2892581075429916E-2</v>
      </c>
      <c r="X53" s="1365">
        <v>0.11749249851823731</v>
      </c>
      <c r="Y53" s="1365">
        <v>4.4141621640613825E-2</v>
      </c>
      <c r="Z53" s="1365">
        <v>0.26973521709442139</v>
      </c>
      <c r="AA53" s="1365">
        <v>0.10074234753847122</v>
      </c>
      <c r="AB53" s="1365">
        <v>1.4198009914252907E-2</v>
      </c>
      <c r="AC53" s="1365">
        <v>1.5743917552754283E-2</v>
      </c>
      <c r="AD53" s="1365">
        <v>2.0428035408258438E-2</v>
      </c>
      <c r="AE53" s="1365">
        <v>2.2072734544053674E-2</v>
      </c>
      <c r="AF53" s="1365">
        <v>5.9770013200127939E-2</v>
      </c>
      <c r="AG53" s="1365">
        <v>3.6780161323017022E-2</v>
      </c>
      <c r="AH53" s="1365">
        <v>0.13123784959316254</v>
      </c>
      <c r="AI53" s="1365">
        <v>7.1153663098812103E-2</v>
      </c>
      <c r="AJ53" s="1365">
        <v>6.6486633149906993E-3</v>
      </c>
      <c r="AK53" s="1365">
        <v>6.1632368015125394E-3</v>
      </c>
      <c r="AL53" s="1365">
        <v>1.0456404648721218E-2</v>
      </c>
      <c r="AM53" s="1365">
        <v>5.9771576779894531E-3</v>
      </c>
      <c r="AN53" s="1365">
        <v>1.3921743290535511E-2</v>
      </c>
      <c r="AO53" s="1365">
        <v>1.6916984427683652E-2</v>
      </c>
      <c r="AP53" s="1365">
        <v>9.542420506477356E-2</v>
      </c>
      <c r="AQ53" s="1365">
        <v>5.9021115303039551E-2</v>
      </c>
      <c r="AR53" s="1365">
        <v>4.6890401426935568E-3</v>
      </c>
      <c r="AS53" s="1365">
        <v>3.8718817813787609E-3</v>
      </c>
      <c r="AT53" s="1365">
        <v>6.6302246414124966E-3</v>
      </c>
      <c r="AU53" s="1365">
        <v>3.718691470567137E-3</v>
      </c>
      <c r="AV53" s="1365">
        <v>7.8103549210540198E-3</v>
      </c>
      <c r="AW53" s="1365">
        <v>9.6828944908735164E-3</v>
      </c>
      <c r="AX53" s="1365">
        <v>4.5643970370292664E-2</v>
      </c>
      <c r="AY53" s="1365">
        <v>3.5131540149450302E-2</v>
      </c>
      <c r="AZ53" s="1365">
        <v>1.9150081607222091E-3</v>
      </c>
      <c r="BA53" s="1365">
        <v>1.2465055442589801E-3</v>
      </c>
      <c r="BB53" s="1365">
        <v>2.1374989300966263E-3</v>
      </c>
      <c r="BC53" s="1365">
        <v>1.0005361909861676E-3</v>
      </c>
      <c r="BD53" s="1365">
        <v>2.2306300740935763E-3</v>
      </c>
      <c r="BE53" s="1365">
        <v>1.9822500983239229E-3</v>
      </c>
      <c r="BF53" s="1365">
        <v>1.6002427786588669E-2</v>
      </c>
      <c r="BG53" s="1365">
        <v>1.414027251303196E-2</v>
      </c>
      <c r="BH53" s="1365">
        <v>4.8997881731338566E-4</v>
      </c>
      <c r="BI53" s="1365">
        <v>2.8010399000777397E-4</v>
      </c>
      <c r="BJ53" s="1365">
        <v>4.8828660510480404E-4</v>
      </c>
      <c r="BK53" s="1365">
        <v>1.6180189049919136E-4</v>
      </c>
      <c r="BL53" s="1365">
        <v>2.921276049985506E-4</v>
      </c>
      <c r="BM53" s="1365">
        <v>1.498574124614054E-4</v>
      </c>
      <c r="BN53" s="1365">
        <v>0.1855086088180542</v>
      </c>
      <c r="BO53" s="1365">
        <v>5.0819665193557739E-3</v>
      </c>
      <c r="BP53" s="1365">
        <v>-1.3238342944532633E-3</v>
      </c>
      <c r="BQ53" s="1365">
        <v>7.5458139181137085E-3</v>
      </c>
      <c r="BR53" s="1365">
        <v>3.3708438277244568E-3</v>
      </c>
      <c r="BS53" s="1365">
        <v>2.6123346760869026E-2</v>
      </c>
      <c r="BT53" s="1365">
        <v>0.13642297178835058</v>
      </c>
      <c r="BU53" s="1365">
        <v>8.287557807262886E-3</v>
      </c>
      <c r="BV53" s="1365">
        <v>0.63011950254440308</v>
      </c>
      <c r="BW53" s="1365">
        <v>2.4426639080047607E-2</v>
      </c>
      <c r="BX53" s="1365">
        <v>3.831938374787569E-5</v>
      </c>
      <c r="BY53" s="1365">
        <v>2.7514713350683451E-2</v>
      </c>
      <c r="BZ53" s="1365">
        <v>1.1561175808310509E-2</v>
      </c>
      <c r="CA53" s="1365">
        <v>6.4158473163843155E-2</v>
      </c>
      <c r="CB53" s="1365">
        <v>0.47599844746649411</v>
      </c>
      <c r="CC53" s="1365">
        <v>2.6421803791223501E-2</v>
      </c>
      <c r="CD53" s="1365">
        <v>0.44461089372634888</v>
      </c>
      <c r="CE53" s="1365">
        <v>1.9344672560691833E-2</v>
      </c>
      <c r="CF53" s="1365">
        <v>1.362153678201139E-3</v>
      </c>
      <c r="CG53" s="1365">
        <v>1.9968899432569742E-2</v>
      </c>
      <c r="CH53" s="1365">
        <v>8.1903319805860519E-3</v>
      </c>
      <c r="CI53" s="1365">
        <v>3.8035126402974129E-2</v>
      </c>
      <c r="CJ53" s="1365">
        <v>0.33957251730866889</v>
      </c>
      <c r="CK53" s="1365">
        <v>1.8137204353435236E-2</v>
      </c>
    </row>
    <row r="54" spans="1:89" x14ac:dyDescent="0.2">
      <c r="A54" s="1365">
        <v>1965</v>
      </c>
      <c r="B54" s="1365">
        <v>1</v>
      </c>
      <c r="C54" s="1365">
        <v>0.13581643964040319</v>
      </c>
      <c r="D54" s="1365">
        <v>1.6607572277875491E-2</v>
      </c>
      <c r="E54" s="1365">
        <v>4.5432536508288268E-2</v>
      </c>
      <c r="F54" s="1365">
        <v>3.2576470519162459E-2</v>
      </c>
      <c r="G54" s="1365">
        <v>9.231648892174657E-2</v>
      </c>
      <c r="H54" s="1365">
        <v>0.59705332684429369</v>
      </c>
      <c r="I54" s="1365">
        <v>7.0042602967047077E-2</v>
      </c>
      <c r="J54" s="1365">
        <v>0.80988281965255737</v>
      </c>
      <c r="K54" s="1365">
        <v>0.13235773146152496</v>
      </c>
      <c r="L54" s="1365">
        <v>1.9087685970589519E-2</v>
      </c>
      <c r="M54" s="1365">
        <v>4.0372439194470644E-2</v>
      </c>
      <c r="N54" s="1365">
        <v>3.1387319788336754E-2</v>
      </c>
      <c r="O54" s="1365">
        <v>7.3898081667721272E-2</v>
      </c>
      <c r="P54" s="1365">
        <v>0.45246509024917225</v>
      </c>
      <c r="Q54" s="1365">
        <v>6.0314471553572634E-2</v>
      </c>
      <c r="R54" s="1365">
        <v>0.36665621399879456</v>
      </c>
      <c r="S54" s="1365">
        <v>0.11214769259095192</v>
      </c>
      <c r="T54" s="1365">
        <v>1.7199195892317221E-2</v>
      </c>
      <c r="U54" s="1365">
        <v>2.0925988210365176E-2</v>
      </c>
      <c r="V54" s="1365">
        <v>2.3434258066117764E-2</v>
      </c>
      <c r="W54" s="1365">
        <v>3.3377999672666192E-2</v>
      </c>
      <c r="X54" s="1365">
        <v>0.11612460550939398</v>
      </c>
      <c r="Y54" s="1365">
        <v>4.3446471233910752E-2</v>
      </c>
      <c r="Z54" s="1365">
        <v>0.26758354902267456</v>
      </c>
      <c r="AA54" s="1365">
        <v>0.10120276361703873</v>
      </c>
      <c r="AB54" s="1365">
        <v>1.4091261517023668E-2</v>
      </c>
      <c r="AC54" s="1365">
        <v>1.4693349599838257E-2</v>
      </c>
      <c r="AD54" s="1365">
        <v>1.9840286113321781E-2</v>
      </c>
      <c r="AE54" s="1365">
        <v>2.2055037086829543E-2</v>
      </c>
      <c r="AF54" s="1365">
        <v>5.9603733863890077E-2</v>
      </c>
      <c r="AG54" s="1365">
        <v>3.6097109628632759E-2</v>
      </c>
      <c r="AH54" s="1365">
        <v>0.13039902597665787</v>
      </c>
      <c r="AI54" s="1365">
        <v>7.1367368102073669E-2</v>
      </c>
      <c r="AJ54" s="1365">
        <v>6.7911403311882168E-3</v>
      </c>
      <c r="AK54" s="1365">
        <v>5.7693978596944362E-3</v>
      </c>
      <c r="AL54" s="1365">
        <v>1.0061847511678934E-2</v>
      </c>
      <c r="AM54" s="1365">
        <v>6.0217840073164552E-3</v>
      </c>
      <c r="AN54" s="1365">
        <v>1.4017393066103393E-2</v>
      </c>
      <c r="AO54" s="1365">
        <v>1.6370096262755981E-2</v>
      </c>
      <c r="AP54" s="1365">
        <v>9.4968110322952271E-2</v>
      </c>
      <c r="AQ54" s="1365">
        <v>5.8746024966239929E-2</v>
      </c>
      <c r="AR54" s="1365">
        <v>4.8011169274104759E-3</v>
      </c>
      <c r="AS54" s="1365">
        <v>3.7497075536521152E-3</v>
      </c>
      <c r="AT54" s="1365">
        <v>6.5046700183302164E-3</v>
      </c>
      <c r="AU54" s="1365">
        <v>3.5399889457039535E-3</v>
      </c>
      <c r="AV54" s="1365">
        <v>8.0992098145454636E-3</v>
      </c>
      <c r="AW54" s="1365">
        <v>9.5273930574965218E-3</v>
      </c>
      <c r="AX54" s="1365">
        <v>4.5755229890346527E-2</v>
      </c>
      <c r="AY54" s="1365">
        <v>3.4984370693564415E-2</v>
      </c>
      <c r="AZ54" s="1365">
        <v>2.0550806730170734E-3</v>
      </c>
      <c r="BA54" s="1365">
        <v>1.3774254821328213E-3</v>
      </c>
      <c r="BB54" s="1365">
        <v>2.2098321933299303E-3</v>
      </c>
      <c r="BC54" s="1365">
        <v>9.6579919409123249E-4</v>
      </c>
      <c r="BD54" s="1365">
        <v>2.2551391479489666E-3</v>
      </c>
      <c r="BE54" s="1365">
        <v>1.9075825844786323E-3</v>
      </c>
      <c r="BF54" s="1365">
        <v>1.61094069480896E-2</v>
      </c>
      <c r="BG54" s="1365">
        <v>1.4074718579649925E-2</v>
      </c>
      <c r="BH54" s="1365">
        <v>5.6991608585121867E-4</v>
      </c>
      <c r="BI54" s="1365">
        <v>3.096423110946489E-4</v>
      </c>
      <c r="BJ54" s="1365">
        <v>5.3811259567737579E-4</v>
      </c>
      <c r="BK54" s="1365">
        <v>1.5832855206099339E-4</v>
      </c>
      <c r="BL54" s="1365">
        <v>3.0714979492378158E-4</v>
      </c>
      <c r="BM54" s="1365">
        <v>1.5153944560760313E-4</v>
      </c>
      <c r="BN54" s="1365">
        <v>0.19011718034744263</v>
      </c>
      <c r="BO54" s="1365">
        <v>5.2617117762565613E-3</v>
      </c>
      <c r="BP54" s="1365">
        <v>-1.1643528705462813E-3</v>
      </c>
      <c r="BQ54" s="1365">
        <v>7.525887805968523E-3</v>
      </c>
      <c r="BR54" s="1365">
        <v>3.1954962760210037E-3</v>
      </c>
      <c r="BS54" s="1365">
        <v>2.6650363579392433E-2</v>
      </c>
      <c r="BT54" s="1365">
        <v>0.14069201807251955</v>
      </c>
      <c r="BU54" s="1365">
        <v>7.9560893518588419E-3</v>
      </c>
      <c r="BV54" s="1365">
        <v>0.63334378600120544</v>
      </c>
      <c r="BW54" s="1365">
        <v>2.3668747049451266E-2</v>
      </c>
      <c r="BX54" s="1365">
        <v>-5.9162361444173132E-4</v>
      </c>
      <c r="BY54" s="1365">
        <v>2.4506548297923092E-2</v>
      </c>
      <c r="BZ54" s="1365">
        <v>9.1422124530446958E-3</v>
      </c>
      <c r="CA54" s="1365">
        <v>5.8938489249080378E-2</v>
      </c>
      <c r="CB54" s="1365">
        <v>0.48020757131153002</v>
      </c>
      <c r="CC54" s="1365">
        <v>2.7317281756506009E-2</v>
      </c>
      <c r="CD54" s="1365">
        <v>0.44322660565376282</v>
      </c>
      <c r="CE54" s="1365">
        <v>2.0210038870573044E-2</v>
      </c>
      <c r="CF54" s="1365">
        <v>1.888490078272298E-3</v>
      </c>
      <c r="CG54" s="1365">
        <v>1.9446450984105468E-2</v>
      </c>
      <c r="CH54" s="1365">
        <v>7.9530617222189903E-3</v>
      </c>
      <c r="CI54" s="1365">
        <v>4.0520081995055079E-2</v>
      </c>
      <c r="CJ54" s="1365">
        <v>0.33530352470462199</v>
      </c>
      <c r="CK54" s="1365">
        <v>1.7904960354818162E-2</v>
      </c>
    </row>
    <row r="55" spans="1:89" x14ac:dyDescent="0.2">
      <c r="A55" s="1365">
        <v>1966</v>
      </c>
      <c r="B55" s="1365">
        <v>1</v>
      </c>
      <c r="C55" s="1365">
        <v>0.13895918428897858</v>
      </c>
      <c r="D55" s="1365">
        <v>1.8618722911924124E-2</v>
      </c>
      <c r="E55" s="1365">
        <v>4.6023575589060783E-2</v>
      </c>
      <c r="F55" s="1365">
        <v>3.3551726490259171E-2</v>
      </c>
      <c r="G55" s="1365">
        <v>0.10404583625495434</v>
      </c>
      <c r="H55" s="1365">
        <v>0.59184351682462555</v>
      </c>
      <c r="I55" s="1365">
        <v>6.6957450213052175E-2</v>
      </c>
      <c r="J55" s="1365">
        <v>0.80527424812316895</v>
      </c>
      <c r="K55" s="1365">
        <v>0.13351772725582123</v>
      </c>
      <c r="L55" s="1365">
        <v>1.9623594358563423E-2</v>
      </c>
      <c r="M55" s="1365">
        <v>3.8517613895237446E-2</v>
      </c>
      <c r="N55" s="1365">
        <v>3.053157776594162E-2</v>
      </c>
      <c r="O55" s="1365">
        <v>7.6868455857038498E-2</v>
      </c>
      <c r="P55" s="1365">
        <v>0.44684776334423343</v>
      </c>
      <c r="Q55" s="1365">
        <v>5.9367518440301019E-2</v>
      </c>
      <c r="R55" s="1365">
        <v>0.36343193054199219</v>
      </c>
      <c r="S55" s="1365">
        <v>0.11244232207536697</v>
      </c>
      <c r="T55" s="1365">
        <v>1.7208767880219966E-2</v>
      </c>
      <c r="U55" s="1365">
        <v>1.9593611359596252E-2</v>
      </c>
      <c r="V55" s="1365">
        <v>2.2815786302089691E-2</v>
      </c>
      <c r="W55" s="1365">
        <v>3.3863418269902468E-2</v>
      </c>
      <c r="X55" s="1365">
        <v>0.11475589650823941</v>
      </c>
      <c r="Y55" s="1365">
        <v>4.27521368195189E-2</v>
      </c>
      <c r="Z55" s="1365">
        <v>0.26543188095092773</v>
      </c>
      <c r="AA55" s="1365">
        <v>0.10166317969560623</v>
      </c>
      <c r="AB55" s="1365">
        <v>1.3984513119794428E-2</v>
      </c>
      <c r="AC55" s="1365">
        <v>1.3642781646922231E-2</v>
      </c>
      <c r="AD55" s="1365">
        <v>1.9252536818385124E-2</v>
      </c>
      <c r="AE55" s="1365">
        <v>2.2037339629605412E-2</v>
      </c>
      <c r="AF55" s="1365">
        <v>5.9435582822901394E-2</v>
      </c>
      <c r="AG55" s="1365">
        <v>3.5415929638999318E-2</v>
      </c>
      <c r="AH55" s="1365">
        <v>0.1295602023601532</v>
      </c>
      <c r="AI55" s="1365">
        <v>7.1581073105335236E-2</v>
      </c>
      <c r="AJ55" s="1365">
        <v>6.9336173473857343E-3</v>
      </c>
      <c r="AK55" s="1365">
        <v>5.375558917876333E-3</v>
      </c>
      <c r="AL55" s="1365">
        <v>9.6672903746366501E-3</v>
      </c>
      <c r="AM55" s="1365">
        <v>6.0664103366434574E-3</v>
      </c>
      <c r="AN55" s="1365">
        <v>1.4112016175535019E-2</v>
      </c>
      <c r="AO55" s="1365">
        <v>1.5824234763964568E-2</v>
      </c>
      <c r="AP55" s="1365">
        <v>9.4512015581130981E-2</v>
      </c>
      <c r="AQ55" s="1365">
        <v>5.8470934629440308E-2</v>
      </c>
      <c r="AR55" s="1365">
        <v>4.913193712127395E-3</v>
      </c>
      <c r="AS55" s="1365">
        <v>3.6275333259254694E-3</v>
      </c>
      <c r="AT55" s="1365">
        <v>6.3791153952479362E-3</v>
      </c>
      <c r="AU55" s="1365">
        <v>3.36128642084077E-3</v>
      </c>
      <c r="AV55" s="1365">
        <v>8.387382078643842E-3</v>
      </c>
      <c r="AW55" s="1365">
        <v>9.3725742535125927E-3</v>
      </c>
      <c r="AX55" s="1365">
        <v>4.5866489410400391E-2</v>
      </c>
      <c r="AY55" s="1365">
        <v>3.4837201237678528E-2</v>
      </c>
      <c r="AZ55" s="1365">
        <v>2.1951531853119377E-3</v>
      </c>
      <c r="BA55" s="1365">
        <v>1.5083454200066626E-3</v>
      </c>
      <c r="BB55" s="1365">
        <v>2.2821654565632343E-3</v>
      </c>
      <c r="BC55" s="1365">
        <v>9.3106219719629735E-4</v>
      </c>
      <c r="BD55" s="1365">
        <v>2.2795605394130519E-3</v>
      </c>
      <c r="BE55" s="1365">
        <v>1.8330027530246466E-3</v>
      </c>
      <c r="BF55" s="1365">
        <v>1.621638610959053E-2</v>
      </c>
      <c r="BG55" s="1365">
        <v>1.4009164646267891E-2</v>
      </c>
      <c r="BH55" s="1365">
        <v>6.4985335438905167E-4</v>
      </c>
      <c r="BI55" s="1365">
        <v>3.3918063218152383E-4</v>
      </c>
      <c r="BJ55" s="1365">
        <v>5.8793858624994755E-4</v>
      </c>
      <c r="BK55" s="1365">
        <v>1.5485521362279542E-4</v>
      </c>
      <c r="BL55" s="1365">
        <v>3.2216520495107951E-4</v>
      </c>
      <c r="BM55" s="1365">
        <v>1.5322825865173389E-4</v>
      </c>
      <c r="BN55" s="1365">
        <v>0.19472575187683105</v>
      </c>
      <c r="BO55" s="1365">
        <v>5.4414570331573486E-3</v>
      </c>
      <c r="BP55" s="1365">
        <v>-1.0048714466392994E-3</v>
      </c>
      <c r="BQ55" s="1365">
        <v>7.5059616938233376E-3</v>
      </c>
      <c r="BR55" s="1365">
        <v>3.0201487243175507E-3</v>
      </c>
      <c r="BS55" s="1365">
        <v>2.717738039791584E-2</v>
      </c>
      <c r="BT55" s="1365">
        <v>0.14495849467145036</v>
      </c>
      <c r="BU55" s="1365">
        <v>7.6271905816929428E-3</v>
      </c>
      <c r="BV55" s="1365">
        <v>0.63656806945800781</v>
      </c>
      <c r="BW55" s="1365">
        <v>2.6516862213611603E-2</v>
      </c>
      <c r="BX55" s="1365">
        <v>1.4099550317041576E-3</v>
      </c>
      <c r="BY55" s="1365">
        <v>2.6429964229464531E-2</v>
      </c>
      <c r="BZ55" s="1365">
        <v>1.0735940188169479E-2</v>
      </c>
      <c r="CA55" s="1365">
        <v>7.018241798505187E-2</v>
      </c>
      <c r="CB55" s="1365">
        <v>0.47599233229096982</v>
      </c>
      <c r="CC55" s="1365">
        <v>2.5300601418949631E-2</v>
      </c>
      <c r="CD55" s="1365">
        <v>0.44184231758117676</v>
      </c>
      <c r="CE55" s="1365">
        <v>2.1075405180454254E-2</v>
      </c>
      <c r="CF55" s="1365">
        <v>2.414826478343457E-3</v>
      </c>
      <c r="CG55" s="1365">
        <v>1.8924002535641193E-2</v>
      </c>
      <c r="CH55" s="1365">
        <v>7.7157914638519287E-3</v>
      </c>
      <c r="CI55" s="1365">
        <v>4.300503758713603E-2</v>
      </c>
      <c r="CJ55" s="1365">
        <v>0.33103449446471211</v>
      </c>
      <c r="CK55" s="1365">
        <v>1.7672753992064024E-2</v>
      </c>
    </row>
    <row r="56" spans="1:89" x14ac:dyDescent="0.2">
      <c r="A56" s="1365">
        <v>1967</v>
      </c>
      <c r="B56" s="1365">
        <v>1</v>
      </c>
      <c r="C56" s="1365">
        <v>0.13100256398320198</v>
      </c>
      <c r="D56" s="1365">
        <v>2.0676753716543317E-2</v>
      </c>
      <c r="E56" s="1365">
        <v>4.6047244220972061E-2</v>
      </c>
      <c r="F56" s="1365">
        <v>3.2635693438351154E-2</v>
      </c>
      <c r="G56" s="1365">
        <v>0.10510584618896246</v>
      </c>
      <c r="H56" s="1365">
        <v>0.59998519772128178</v>
      </c>
      <c r="I56" s="1365">
        <v>6.4546714933356508E-2</v>
      </c>
      <c r="J56" s="1365">
        <v>0.79618929326534271</v>
      </c>
      <c r="K56" s="1365">
        <v>0.12564929760992527</v>
      </c>
      <c r="L56" s="1365">
        <v>2.1141066972631961E-2</v>
      </c>
      <c r="M56" s="1365">
        <v>3.881454817019403E-2</v>
      </c>
      <c r="N56" s="1365">
        <v>2.970726927742362E-2</v>
      </c>
      <c r="O56" s="1365">
        <v>7.212509261444211E-2</v>
      </c>
      <c r="P56" s="1365">
        <v>0.45148143118936357</v>
      </c>
      <c r="Q56" s="1365">
        <v>5.7270613100940608E-2</v>
      </c>
      <c r="R56" s="1365">
        <v>0.35599038749933243</v>
      </c>
      <c r="S56" s="1365">
        <v>0.10558890737593174</v>
      </c>
      <c r="T56" s="1365">
        <v>1.7782474882551469E-2</v>
      </c>
      <c r="U56" s="1365">
        <v>1.9260323606431484E-2</v>
      </c>
      <c r="V56" s="1365">
        <v>2.2306538186967373E-2</v>
      </c>
      <c r="W56" s="1365">
        <v>3.064588422421366E-2</v>
      </c>
      <c r="X56" s="1365">
        <v>0.11884054135516584</v>
      </c>
      <c r="Y56" s="1365">
        <v>4.1565725449618701E-2</v>
      </c>
      <c r="Z56" s="1365">
        <v>0.25890530645847321</v>
      </c>
      <c r="AA56" s="1365">
        <v>9.5470299944281578E-2</v>
      </c>
      <c r="AB56" s="1365">
        <v>1.4462942519458011E-2</v>
      </c>
      <c r="AC56" s="1365">
        <v>1.3656706549227238E-2</v>
      </c>
      <c r="AD56" s="1365">
        <v>1.888983603566885E-2</v>
      </c>
      <c r="AE56" s="1365">
        <v>1.9439171301200986E-2</v>
      </c>
      <c r="AF56" s="1365">
        <v>6.2381899408668354E-2</v>
      </c>
      <c r="AG56" s="1365">
        <v>3.4604436992064044E-2</v>
      </c>
      <c r="AH56" s="1365">
        <v>0.1259024403989315</v>
      </c>
      <c r="AI56" s="1365">
        <v>6.662997230887413E-2</v>
      </c>
      <c r="AJ56" s="1365">
        <v>7.24702091247309E-3</v>
      </c>
      <c r="AK56" s="1365">
        <v>5.550385350943543E-3</v>
      </c>
      <c r="AL56" s="1365">
        <v>9.9328448995947838E-3</v>
      </c>
      <c r="AM56" s="1365">
        <v>5.4303172801155597E-3</v>
      </c>
      <c r="AN56" s="1365">
        <v>1.5027742738983529E-2</v>
      </c>
      <c r="AO56" s="1365">
        <v>1.6084156136695359E-2</v>
      </c>
      <c r="AP56" s="1365">
        <v>9.1537749394774437E-2</v>
      </c>
      <c r="AQ56" s="1365">
        <v>5.4672716185450554E-2</v>
      </c>
      <c r="AR56" s="1365">
        <v>5.1908093155361712E-3</v>
      </c>
      <c r="AS56" s="1365">
        <v>3.7791615322930738E-3</v>
      </c>
      <c r="AT56" s="1365">
        <v>6.5808701328933239E-3</v>
      </c>
      <c r="AU56" s="1365">
        <v>3.2141545307240449E-3</v>
      </c>
      <c r="AV56" s="1365">
        <v>8.7084124173352848E-3</v>
      </c>
      <c r="AW56" s="1365">
        <v>9.3916228430961837E-3</v>
      </c>
      <c r="AX56" s="1365">
        <v>4.3528631329536438E-2</v>
      </c>
      <c r="AY56" s="1365">
        <v>3.2217339612543583E-2</v>
      </c>
      <c r="AZ56" s="1365">
        <v>2.3117978926165961E-3</v>
      </c>
      <c r="BA56" s="1365">
        <v>1.4379388849192765E-3</v>
      </c>
      <c r="BB56" s="1365">
        <v>2.4881507852114737E-3</v>
      </c>
      <c r="BC56" s="1365">
        <v>9.1543854796327651E-4</v>
      </c>
      <c r="BD56" s="1365">
        <v>2.2864901802869949E-3</v>
      </c>
      <c r="BE56" s="1365">
        <v>1.8714766356231905E-3</v>
      </c>
      <c r="BF56" s="1365">
        <v>1.4878370799124241E-2</v>
      </c>
      <c r="BG56" s="1365">
        <v>1.2353289173915982E-2</v>
      </c>
      <c r="BH56" s="1365">
        <v>6.9034779278354108E-4</v>
      </c>
      <c r="BI56" s="1365">
        <v>3.5113792432639457E-4</v>
      </c>
      <c r="BJ56" s="1365">
        <v>7.8522106923628598E-4</v>
      </c>
      <c r="BK56" s="1365">
        <v>2.0500303708104184E-4</v>
      </c>
      <c r="BL56" s="1365">
        <v>3.3507009311004293E-4</v>
      </c>
      <c r="BM56" s="1365">
        <v>1.5830178063472051E-4</v>
      </c>
      <c r="BN56" s="1365">
        <v>0.20381070673465729</v>
      </c>
      <c r="BO56" s="1365">
        <v>5.3532663732767105E-3</v>
      </c>
      <c r="BP56" s="1365">
        <v>-4.6431325608864427E-4</v>
      </c>
      <c r="BQ56" s="1365">
        <v>7.2326960507780313E-3</v>
      </c>
      <c r="BR56" s="1365">
        <v>2.9284241609275341E-3</v>
      </c>
      <c r="BS56" s="1365">
        <v>3.298075357452035E-2</v>
      </c>
      <c r="BT56" s="1365">
        <v>0.14846427464871306</v>
      </c>
      <c r="BU56" s="1365">
        <v>7.3155937156210394E-3</v>
      </c>
      <c r="BV56" s="1365">
        <v>0.64400961250066757</v>
      </c>
      <c r="BW56" s="1365">
        <v>2.5413656607270241E-2</v>
      </c>
      <c r="BX56" s="1365">
        <v>2.8942788339918479E-3</v>
      </c>
      <c r="BY56" s="1365">
        <v>2.6786920614540577E-2</v>
      </c>
      <c r="BZ56" s="1365">
        <v>1.0329155251383781E-2</v>
      </c>
      <c r="CA56" s="1365">
        <v>7.44599619647488E-2</v>
      </c>
      <c r="CB56" s="1365">
        <v>0.48012821954066093</v>
      </c>
      <c r="CC56" s="1365">
        <v>2.3997426309192812E-2</v>
      </c>
      <c r="CD56" s="1365">
        <v>0.44019890576601028</v>
      </c>
      <c r="CE56" s="1365">
        <v>2.006039023399353E-2</v>
      </c>
      <c r="CF56" s="1365">
        <v>3.3585920900804922E-3</v>
      </c>
      <c r="CG56" s="1365">
        <v>1.9554224563762546E-2</v>
      </c>
      <c r="CH56" s="1365">
        <v>7.4007310904562473E-3</v>
      </c>
      <c r="CI56" s="1365">
        <v>4.147920839022845E-2</v>
      </c>
      <c r="CJ56" s="1365">
        <v>0.33166475417078395</v>
      </c>
      <c r="CK56" s="1365">
        <v>1.6681023314735713E-2</v>
      </c>
    </row>
    <row r="57" spans="1:89" x14ac:dyDescent="0.2">
      <c r="A57" s="1365">
        <v>1968</v>
      </c>
      <c r="B57" s="1365">
        <v>1</v>
      </c>
      <c r="C57" s="1365">
        <v>0.12549809459596872</v>
      </c>
      <c r="D57" s="1365">
        <v>2.2006315877661109E-2</v>
      </c>
      <c r="E57" s="1365">
        <v>4.4866709504276514E-2</v>
      </c>
      <c r="F57" s="1365">
        <v>3.1516018090769649E-2</v>
      </c>
      <c r="G57" s="1365">
        <v>0.10617134510539472</v>
      </c>
      <c r="H57" s="1365">
        <v>0.60744944749681273</v>
      </c>
      <c r="I57" s="1365">
        <v>6.2492096104640599E-2</v>
      </c>
      <c r="J57" s="1365">
        <v>0.79289500042796135</v>
      </c>
      <c r="K57" s="1365">
        <v>0.12024541990831494</v>
      </c>
      <c r="L57" s="1365">
        <v>2.2247864821110852E-2</v>
      </c>
      <c r="M57" s="1365">
        <v>3.7698446249123663E-2</v>
      </c>
      <c r="N57" s="1365">
        <v>2.872951643075794E-2</v>
      </c>
      <c r="O57" s="1365">
        <v>7.1450771414674819E-2</v>
      </c>
      <c r="P57" s="1365">
        <v>0.45696440697413032</v>
      </c>
      <c r="Q57" s="1365">
        <v>5.5558571734017653E-2</v>
      </c>
      <c r="R57" s="1365">
        <v>0.35183368064463139</v>
      </c>
      <c r="S57" s="1365">
        <v>0.10154282907024026</v>
      </c>
      <c r="T57" s="1365">
        <v>1.8276551829330856E-2</v>
      </c>
      <c r="U57" s="1365">
        <v>1.8764256034046412E-2</v>
      </c>
      <c r="V57" s="1365">
        <v>2.1744611440226436E-2</v>
      </c>
      <c r="W57" s="1365">
        <v>3.0062054429436103E-2</v>
      </c>
      <c r="X57" s="1365">
        <v>0.12075164277832304</v>
      </c>
      <c r="Y57" s="1365">
        <v>4.0691744729137981E-2</v>
      </c>
      <c r="Z57" s="1365">
        <v>0.2550097331404686</v>
      </c>
      <c r="AA57" s="1365">
        <v>9.1872263234108686E-2</v>
      </c>
      <c r="AB57" s="1365">
        <v>1.4898363202519249E-2</v>
      </c>
      <c r="AC57" s="1365">
        <v>1.3170171761885285E-2</v>
      </c>
      <c r="AD57" s="1365">
        <v>1.8533649621531367E-2</v>
      </c>
      <c r="AE57" s="1365">
        <v>1.8792418239172548E-2</v>
      </c>
      <c r="AF57" s="1365">
        <v>6.3659273139625827E-2</v>
      </c>
      <c r="AG57" s="1365">
        <v>3.4083582351025161E-2</v>
      </c>
      <c r="AH57" s="1365">
        <v>0.12367113400250673</v>
      </c>
      <c r="AI57" s="1365">
        <v>6.3726677559316158E-2</v>
      </c>
      <c r="AJ57" s="1365">
        <v>7.4748725492099766E-3</v>
      </c>
      <c r="AK57" s="1365">
        <v>5.6259958691953216E-3</v>
      </c>
      <c r="AL57" s="1365">
        <v>9.7237797453999519E-3</v>
      </c>
      <c r="AM57" s="1365">
        <v>5.9123156606801786E-3</v>
      </c>
      <c r="AN57" s="1365">
        <v>1.5343649735046715E-2</v>
      </c>
      <c r="AO57" s="1365">
        <v>1.5863841744971064E-2</v>
      </c>
      <c r="AP57" s="1365">
        <v>8.9812311809509993E-2</v>
      </c>
      <c r="AQ57" s="1365">
        <v>5.2497026044875383E-2</v>
      </c>
      <c r="AR57" s="1365">
        <v>5.4133848389028572E-3</v>
      </c>
      <c r="AS57" s="1365">
        <v>3.8713311405444983E-3</v>
      </c>
      <c r="AT57" s="1365">
        <v>6.487160106189549E-3</v>
      </c>
      <c r="AU57" s="1365">
        <v>3.4925835989270126E-3</v>
      </c>
      <c r="AV57" s="1365">
        <v>8.7277688803575667E-3</v>
      </c>
      <c r="AW57" s="1365">
        <v>9.323054727706526E-3</v>
      </c>
      <c r="AX57" s="1365">
        <v>4.2566294781863689E-2</v>
      </c>
      <c r="AY57" s="1365">
        <v>3.1003981130197644E-2</v>
      </c>
      <c r="AZ57" s="1365">
        <v>2.4433230619251844E-3</v>
      </c>
      <c r="BA57" s="1365">
        <v>1.5266453001459013E-3</v>
      </c>
      <c r="BB57" s="1365">
        <v>2.4515970872016624E-3</v>
      </c>
      <c r="BC57" s="1365">
        <v>9.8414219974074513E-4</v>
      </c>
      <c r="BD57" s="1365">
        <v>2.3203636528926399E-3</v>
      </c>
      <c r="BE57" s="1365">
        <v>1.8362414307155159E-3</v>
      </c>
      <c r="BF57" s="1365">
        <v>1.4502724166959524E-2</v>
      </c>
      <c r="BG57" s="1365">
        <v>1.1749469267670065E-2</v>
      </c>
      <c r="BH57" s="1365">
        <v>7.5329997295625617E-4</v>
      </c>
      <c r="BI57" s="1365">
        <v>3.8835811091075811E-4</v>
      </c>
      <c r="BJ57" s="1365">
        <v>8.0698331657913513E-4</v>
      </c>
      <c r="BK57" s="1365">
        <v>2.9393396448540443E-4</v>
      </c>
      <c r="BL57" s="1365">
        <v>3.5172661583327149E-4</v>
      </c>
      <c r="BM57" s="1365">
        <v>1.5895281543909355E-4</v>
      </c>
      <c r="BN57" s="1365">
        <v>0.20710499957203865</v>
      </c>
      <c r="BO57" s="1365">
        <v>5.25267468765378E-3</v>
      </c>
      <c r="BP57" s="1365">
        <v>-2.4154894344974309E-4</v>
      </c>
      <c r="BQ57" s="1365">
        <v>7.1682632551528513E-3</v>
      </c>
      <c r="BR57" s="1365">
        <v>2.7865016600117087E-3</v>
      </c>
      <c r="BS57" s="1365">
        <v>3.4720573690719903E-2</v>
      </c>
      <c r="BT57" s="1365">
        <v>0.15044952134068068</v>
      </c>
      <c r="BU57" s="1365">
        <v>6.9690435526246217E-3</v>
      </c>
      <c r="BV57" s="1365">
        <v>0.64816631935536861</v>
      </c>
      <c r="BW57" s="1365">
        <v>2.3955265525728464E-2</v>
      </c>
      <c r="BX57" s="1365">
        <v>3.729764048330253E-3</v>
      </c>
      <c r="BY57" s="1365">
        <v>2.6102453470230103E-2</v>
      </c>
      <c r="BZ57" s="1365">
        <v>9.7714066505432129E-3</v>
      </c>
      <c r="CA57" s="1365">
        <v>7.6109290675958619E-2</v>
      </c>
      <c r="CB57" s="1365">
        <v>0.4857086874800301</v>
      </c>
      <c r="CC57" s="1365">
        <v>2.2789468613962194E-2</v>
      </c>
      <c r="CD57" s="1365">
        <v>0.44106131978332996</v>
      </c>
      <c r="CE57" s="1365">
        <v>1.8702590838074684E-2</v>
      </c>
      <c r="CF57" s="1365">
        <v>3.9713129917799961E-3</v>
      </c>
      <c r="CG57" s="1365">
        <v>1.8934190215077251E-2</v>
      </c>
      <c r="CH57" s="1365">
        <v>6.9849049905315042E-3</v>
      </c>
      <c r="CI57" s="1365">
        <v>4.1388716985238716E-2</v>
      </c>
      <c r="CJ57" s="1365">
        <v>0.33525988854213867</v>
      </c>
      <c r="CK57" s="1365">
        <v>1.5819702658548301E-2</v>
      </c>
    </row>
    <row r="58" spans="1:89" x14ac:dyDescent="0.2">
      <c r="A58" s="1365">
        <v>1969</v>
      </c>
      <c r="B58" s="1365">
        <v>1</v>
      </c>
      <c r="C58" s="1365">
        <v>0.11260541551746428</v>
      </c>
      <c r="D58" s="1365">
        <v>2.4714490573387593E-2</v>
      </c>
      <c r="E58" s="1365">
        <v>4.4436430209316313E-2</v>
      </c>
      <c r="F58" s="1365">
        <v>3.0720605689566582E-2</v>
      </c>
      <c r="G58" s="1365">
        <v>0.10978847503429279</v>
      </c>
      <c r="H58" s="1365">
        <v>0.61724330478063594</v>
      </c>
      <c r="I58" s="1365">
        <v>6.0491291641306226E-2</v>
      </c>
      <c r="J58" s="1365">
        <v>0.7890841169282794</v>
      </c>
      <c r="K58" s="1365">
        <v>0.10747679334599525</v>
      </c>
      <c r="L58" s="1365">
        <v>2.4606985436548712E-2</v>
      </c>
      <c r="M58" s="1365">
        <v>3.7270932560204528E-2</v>
      </c>
      <c r="N58" s="1365">
        <v>2.7841435599839315E-2</v>
      </c>
      <c r="O58" s="1365">
        <v>7.3442045046249405E-2</v>
      </c>
      <c r="P58" s="1365">
        <v>0.46491264827334899</v>
      </c>
      <c r="Q58" s="1365">
        <v>5.3533277979403569E-2</v>
      </c>
      <c r="R58" s="1365">
        <v>0.34235920989885926</v>
      </c>
      <c r="S58" s="1365">
        <v>8.9717819937504828E-2</v>
      </c>
      <c r="T58" s="1365">
        <v>1.9764797115385591E-2</v>
      </c>
      <c r="U58" s="1365">
        <v>1.8518056254833937E-2</v>
      </c>
      <c r="V58" s="1365">
        <v>2.0970734010916203E-2</v>
      </c>
      <c r="W58" s="1365">
        <v>2.98564106124104E-2</v>
      </c>
      <c r="X58" s="1365">
        <v>0.12436016380324821</v>
      </c>
      <c r="Y58" s="1365">
        <v>3.9171220016397057E-2</v>
      </c>
      <c r="Z58" s="1365">
        <v>0.24477927200496197</v>
      </c>
      <c r="AA58" s="1365">
        <v>8.0977425794117153E-2</v>
      </c>
      <c r="AB58" s="1365">
        <v>1.6061092957897927E-2</v>
      </c>
      <c r="AC58" s="1365">
        <v>1.2926123628858477E-2</v>
      </c>
      <c r="AD58" s="1365">
        <v>1.8009598075877875E-2</v>
      </c>
      <c r="AE58" s="1365">
        <v>1.8505174128222279E-2</v>
      </c>
      <c r="AF58" s="1365">
        <v>6.5170393941313923E-2</v>
      </c>
      <c r="AG58" s="1365">
        <v>3.3129454309148751E-2</v>
      </c>
      <c r="AH58" s="1365">
        <v>0.11569346976466477</v>
      </c>
      <c r="AI58" s="1365">
        <v>5.5907420581206679E-2</v>
      </c>
      <c r="AJ58" s="1365">
        <v>8.062191628596338E-3</v>
      </c>
      <c r="AK58" s="1365">
        <v>5.5692850446575903E-3</v>
      </c>
      <c r="AL58" s="1365">
        <v>9.5208503771573305E-3</v>
      </c>
      <c r="AM58" s="1365">
        <v>4.9499060933158034E-3</v>
      </c>
      <c r="AN58" s="1365">
        <v>1.5901418628822755E-2</v>
      </c>
      <c r="AO58" s="1365">
        <v>1.5782395692872781E-2</v>
      </c>
      <c r="AP58" s="1365">
        <v>8.3191179553978145E-2</v>
      </c>
      <c r="AQ58" s="1365">
        <v>4.6015993808396161E-2</v>
      </c>
      <c r="AR58" s="1365">
        <v>5.9079425645904848E-3</v>
      </c>
      <c r="AS58" s="1365">
        <v>3.7791863005622872E-3</v>
      </c>
      <c r="AT58" s="1365">
        <v>6.3424596155527979E-3</v>
      </c>
      <c r="AU58" s="1365">
        <v>2.8046715065102035E-3</v>
      </c>
      <c r="AV58" s="1365">
        <v>8.9298766458894858E-3</v>
      </c>
      <c r="AW58" s="1365">
        <v>9.4110483307660291E-3</v>
      </c>
      <c r="AX58" s="1365">
        <v>3.8827236508950591E-2</v>
      </c>
      <c r="AY58" s="1365">
        <v>2.702374366344884E-2</v>
      </c>
      <c r="AZ58" s="1365">
        <v>2.7535856163467543E-3</v>
      </c>
      <c r="BA58" s="1365">
        <v>1.5052388487220014E-3</v>
      </c>
      <c r="BB58" s="1365">
        <v>2.2793766293034423E-3</v>
      </c>
      <c r="BC58" s="1365">
        <v>8.2265946002735291E-4</v>
      </c>
      <c r="BD58" s="1365">
        <v>2.4709284697935091E-3</v>
      </c>
      <c r="BE58" s="1365">
        <v>1.971703002195025E-3</v>
      </c>
      <c r="BF58" s="1365">
        <v>1.3303058338351548E-2</v>
      </c>
      <c r="BG58" s="1365">
        <v>1.0621990673826076E-2</v>
      </c>
      <c r="BH58" s="1365">
        <v>8.7503367796415432E-4</v>
      </c>
      <c r="BI58" s="1365">
        <v>3.5939901424342224E-4</v>
      </c>
      <c r="BJ58" s="1365">
        <v>7.1873301658342825E-4</v>
      </c>
      <c r="BK58" s="1365">
        <v>1.7270570441496602E-4</v>
      </c>
      <c r="BL58" s="1365">
        <v>3.8352007097992456E-4</v>
      </c>
      <c r="BM58" s="1365">
        <v>1.7167626188856604E-4</v>
      </c>
      <c r="BN58" s="1365">
        <v>0.2109158830717206</v>
      </c>
      <c r="BO58" s="1365">
        <v>5.1286221714690328E-3</v>
      </c>
      <c r="BP58" s="1365">
        <v>1.075051368388813E-4</v>
      </c>
      <c r="BQ58" s="1365">
        <v>7.165497649111785E-3</v>
      </c>
      <c r="BR58" s="1365">
        <v>2.8791700897272676E-3</v>
      </c>
      <c r="BS58" s="1365">
        <v>3.6346429988043383E-2</v>
      </c>
      <c r="BT58" s="1365">
        <v>0.15228930740548569</v>
      </c>
      <c r="BU58" s="1365">
        <v>6.9993627637038903E-3</v>
      </c>
      <c r="BV58" s="1365">
        <v>0.65764079010114074</v>
      </c>
      <c r="BW58" s="1365">
        <v>2.2887595579959452E-2</v>
      </c>
      <c r="BX58" s="1365">
        <v>4.9496934580020024E-3</v>
      </c>
      <c r="BY58" s="1365">
        <v>2.5918373954482377E-2</v>
      </c>
      <c r="BZ58" s="1365">
        <v>9.7498716786503792E-3</v>
      </c>
      <c r="CA58" s="1365">
        <v>7.9932064421882387E-2</v>
      </c>
      <c r="CB58" s="1365">
        <v>0.49192717223924909</v>
      </c>
      <c r="CC58" s="1365">
        <v>2.2276040363047769E-2</v>
      </c>
      <c r="CD58" s="1365">
        <v>0.44672490702942014</v>
      </c>
      <c r="CE58" s="1365">
        <v>1.7758973408490419E-2</v>
      </c>
      <c r="CF58" s="1365">
        <v>4.8421883211631211E-3</v>
      </c>
      <c r="CG58" s="1365">
        <v>1.8752876305370592E-2</v>
      </c>
      <c r="CH58" s="1365">
        <v>6.8707015889231116E-3</v>
      </c>
      <c r="CI58" s="1365">
        <v>4.3585634433839004E-2</v>
      </c>
      <c r="CJ58" s="1365">
        <v>0.33963714388730276</v>
      </c>
      <c r="CK58" s="1365">
        <v>1.5277398545804491E-2</v>
      </c>
    </row>
    <row r="59" spans="1:89" x14ac:dyDescent="0.2">
      <c r="A59" s="1365">
        <v>1970</v>
      </c>
      <c r="B59" s="1365">
        <v>1</v>
      </c>
      <c r="C59" s="1365">
        <v>0.10080435691634193</v>
      </c>
      <c r="D59" s="1365">
        <v>2.7648468545521609E-2</v>
      </c>
      <c r="E59" s="1365">
        <v>4.4792022468755022E-2</v>
      </c>
      <c r="F59" s="1365">
        <v>3.0620497462223284E-2</v>
      </c>
      <c r="G59" s="1365">
        <v>0.11406662255467381</v>
      </c>
      <c r="H59" s="1365">
        <v>0.623053939840431</v>
      </c>
      <c r="I59" s="1365">
        <v>5.9014068565191091E-2</v>
      </c>
      <c r="J59" s="1365">
        <v>0.79055255162529647</v>
      </c>
      <c r="K59" s="1365">
        <v>9.6326958417193964E-2</v>
      </c>
      <c r="L59" s="1365">
        <v>2.7845119865560264E-2</v>
      </c>
      <c r="M59" s="1365">
        <v>3.8103621944173938E-2</v>
      </c>
      <c r="N59" s="1365">
        <v>2.7885823939868715E-2</v>
      </c>
      <c r="O59" s="1365">
        <v>7.5658739406208042E-2</v>
      </c>
      <c r="P59" s="1365">
        <v>0.47219579488011576</v>
      </c>
      <c r="Q59" s="1365">
        <v>5.2536478773965195E-2</v>
      </c>
      <c r="R59" s="1365">
        <v>0.33857972791884094</v>
      </c>
      <c r="S59" s="1365">
        <v>7.9441061156103387E-2</v>
      </c>
      <c r="T59" s="1365">
        <v>2.2231511668223902E-2</v>
      </c>
      <c r="U59" s="1365">
        <v>1.9250528421252966E-2</v>
      </c>
      <c r="V59" s="1365">
        <v>2.1051926582003944E-2</v>
      </c>
      <c r="W59" s="1365">
        <v>3.0721498953425908E-2</v>
      </c>
      <c r="X59" s="1365">
        <v>0.12731617125779587</v>
      </c>
      <c r="Y59" s="1365">
        <v>3.8567025107234129E-2</v>
      </c>
      <c r="Z59" s="1365">
        <v>0.23945727897807956</v>
      </c>
      <c r="AA59" s="1365">
        <v>7.0996046270010993E-2</v>
      </c>
      <c r="AB59" s="1365">
        <v>1.7928164553723036E-2</v>
      </c>
      <c r="AC59" s="1365">
        <v>1.3576952871517278E-2</v>
      </c>
      <c r="AD59" s="1365">
        <v>1.8269536245497875E-2</v>
      </c>
      <c r="AE59" s="1365">
        <v>1.927038332723896E-2</v>
      </c>
      <c r="AF59" s="1365">
        <v>6.6397049499714686E-2</v>
      </c>
      <c r="AG59" s="1365">
        <v>3.301913703493943E-2</v>
      </c>
      <c r="AH59" s="1365">
        <v>0.11005600291537121</v>
      </c>
      <c r="AI59" s="1365">
        <v>4.8194721282925457E-2</v>
      </c>
      <c r="AJ59" s="1365">
        <v>8.8707078177776566E-3</v>
      </c>
      <c r="AK59" s="1365">
        <v>5.7467841909328854E-3</v>
      </c>
      <c r="AL59" s="1365">
        <v>1.0056271741632372E-2</v>
      </c>
      <c r="AM59" s="1365">
        <v>4.5154617496336868E-3</v>
      </c>
      <c r="AN59" s="1365">
        <v>1.6117172263700057E-2</v>
      </c>
      <c r="AO59" s="1365">
        <v>1.6554881743962097E-2</v>
      </c>
      <c r="AP59" s="1365">
        <v>7.8233763779280707E-2</v>
      </c>
      <c r="AQ59" s="1365">
        <v>3.9508671761723235E-2</v>
      </c>
      <c r="AR59" s="1365">
        <v>6.4746353732516582E-3</v>
      </c>
      <c r="AS59" s="1365">
        <v>3.9386692408243107E-3</v>
      </c>
      <c r="AT59" s="1365">
        <v>6.7779389573843218E-3</v>
      </c>
      <c r="AU59" s="1365">
        <v>2.5608899280769037E-3</v>
      </c>
      <c r="AV59" s="1365">
        <v>8.9216568949321215E-3</v>
      </c>
      <c r="AW59" s="1365">
        <v>1.0051299925175235E-2</v>
      </c>
      <c r="AX59" s="1365">
        <v>3.5703376808669418E-2</v>
      </c>
      <c r="AY59" s="1365">
        <v>2.321830992877949E-2</v>
      </c>
      <c r="AZ59" s="1365">
        <v>3.0782623369418616E-3</v>
      </c>
      <c r="BA59" s="1365">
        <v>1.5615348949609142E-3</v>
      </c>
      <c r="BB59" s="1365">
        <v>2.4788639902908471E-3</v>
      </c>
      <c r="BC59" s="1365">
        <v>6.8852146796416491E-4</v>
      </c>
      <c r="BD59" s="1365">
        <v>2.431207950205622E-3</v>
      </c>
      <c r="BE59" s="1365">
        <v>2.2466764035482031E-3</v>
      </c>
      <c r="BF59" s="1365">
        <v>1.2022055016132072E-2</v>
      </c>
      <c r="BG59" s="1365">
        <v>9.1858461128140334E-3</v>
      </c>
      <c r="BH59" s="1365">
        <v>9.7774613212031625E-4</v>
      </c>
      <c r="BI59" s="1365">
        <v>3.7091204903205721E-4</v>
      </c>
      <c r="BJ59" s="1365">
        <v>8.289247227821761E-4</v>
      </c>
      <c r="BK59" s="1365">
        <v>1.0739040071428008E-4</v>
      </c>
      <c r="BL59" s="1365">
        <v>3.4839689350535461E-4</v>
      </c>
      <c r="BM59" s="1365">
        <v>2.0283883866950491E-4</v>
      </c>
      <c r="BN59" s="1365">
        <v>0.20944744837470353</v>
      </c>
      <c r="BO59" s="1365">
        <v>4.4773984991479665E-3</v>
      </c>
      <c r="BP59" s="1365">
        <v>-1.9665132003865438E-4</v>
      </c>
      <c r="BQ59" s="1365">
        <v>6.688400524581084E-3</v>
      </c>
      <c r="BR59" s="1365">
        <v>2.7346735223545693E-3</v>
      </c>
      <c r="BS59" s="1365">
        <v>3.8407883148465771E-2</v>
      </c>
      <c r="BT59" s="1365">
        <v>0.15080909084055891</v>
      </c>
      <c r="BU59" s="1365">
        <v>6.5266439109822553E-3</v>
      </c>
      <c r="BV59" s="1365">
        <v>0.66142027208115906</v>
      </c>
      <c r="BW59" s="1365">
        <v>2.1363295760238543E-2</v>
      </c>
      <c r="BX59" s="1365">
        <v>5.4169568772977073E-3</v>
      </c>
      <c r="BY59" s="1365">
        <v>2.5541494047502056E-2</v>
      </c>
      <c r="BZ59" s="1365">
        <v>9.5685708802193403E-3</v>
      </c>
      <c r="CA59" s="1365">
        <v>8.3345123601247906E-2</v>
      </c>
      <c r="CB59" s="1365">
        <v>0.49477409062665756</v>
      </c>
      <c r="CC59" s="1365">
        <v>2.1410721413934505E-2</v>
      </c>
      <c r="CD59" s="1365">
        <v>0.45197282370645553</v>
      </c>
      <c r="CE59" s="1365">
        <v>1.6885897261090577E-2</v>
      </c>
      <c r="CF59" s="1365">
        <v>5.6136081973363616E-3</v>
      </c>
      <c r="CG59" s="1365">
        <v>1.8853093522920972E-2</v>
      </c>
      <c r="CH59" s="1365">
        <v>6.833897357864771E-3</v>
      </c>
      <c r="CI59" s="1365">
        <v>4.4937240452782135E-2</v>
      </c>
      <c r="CJ59" s="1365">
        <v>0.34396499631372385</v>
      </c>
      <c r="CK59" s="1365">
        <v>1.4884080975327072E-2</v>
      </c>
    </row>
    <row r="60" spans="1:89" x14ac:dyDescent="0.2">
      <c r="A60" s="1365">
        <v>1971</v>
      </c>
      <c r="B60" s="1365">
        <v>1</v>
      </c>
      <c r="C60" s="1365">
        <v>0.10116198986361269</v>
      </c>
      <c r="D60" s="1365">
        <v>2.888309415357071E-2</v>
      </c>
      <c r="E60" s="1365">
        <v>4.3982450828480069E-2</v>
      </c>
      <c r="F60" s="1365">
        <v>3.0607658158260165E-2</v>
      </c>
      <c r="G60" s="1365">
        <v>0.11961925527066342</v>
      </c>
      <c r="H60" s="1365">
        <v>0.61676657222017328</v>
      </c>
      <c r="I60" s="1365">
        <v>5.897896235944558E-2</v>
      </c>
      <c r="J60" s="1365">
        <v>0.79496924456907436</v>
      </c>
      <c r="K60" s="1365">
        <v>9.673247021419229E-2</v>
      </c>
      <c r="L60" s="1365">
        <v>2.9327046136359058E-2</v>
      </c>
      <c r="M60" s="1365">
        <v>3.7613874191265495E-2</v>
      </c>
      <c r="N60" s="1365">
        <v>2.8069667858289904E-2</v>
      </c>
      <c r="O60" s="1365">
        <v>7.9552093253369094E-2</v>
      </c>
      <c r="P60" s="1365">
        <v>0.47065971256069927</v>
      </c>
      <c r="Q60" s="1365">
        <v>5.301437425241716E-2</v>
      </c>
      <c r="R60" s="1365">
        <v>0.34117018771939911</v>
      </c>
      <c r="S60" s="1365">
        <v>7.9584365223126952E-2</v>
      </c>
      <c r="T60" s="1365">
        <v>2.3011309185278606E-2</v>
      </c>
      <c r="U60" s="1365">
        <v>1.8915969878435135E-2</v>
      </c>
      <c r="V60" s="1365">
        <v>2.1227562810963718E-2</v>
      </c>
      <c r="W60" s="1365">
        <v>3.2387385103447741E-2</v>
      </c>
      <c r="X60" s="1365">
        <v>0.12711874841210466</v>
      </c>
      <c r="Y60" s="1365">
        <v>3.8924841838305822E-2</v>
      </c>
      <c r="Z60" s="1365">
        <v>0.24131515983026475</v>
      </c>
      <c r="AA60" s="1365">
        <v>7.1184011227160227E-2</v>
      </c>
      <c r="AB60" s="1365">
        <v>1.8375464915038719E-2</v>
      </c>
      <c r="AC60" s="1365">
        <v>1.3302391485922271E-2</v>
      </c>
      <c r="AD60" s="1365">
        <v>1.8440042429574532E-2</v>
      </c>
      <c r="AE60" s="1365">
        <v>1.9861368705278437E-2</v>
      </c>
      <c r="AF60" s="1365">
        <v>6.6729461785706656E-2</v>
      </c>
      <c r="AG60" s="1365">
        <v>3.3422411632619782E-2</v>
      </c>
      <c r="AH60" s="1365">
        <v>0.11053068873297889</v>
      </c>
      <c r="AI60" s="1365">
        <v>4.8142631523660384E-2</v>
      </c>
      <c r="AJ60" s="1365">
        <v>9.0959219288038184E-3</v>
      </c>
      <c r="AK60" s="1365">
        <v>5.6667550471161121E-3</v>
      </c>
      <c r="AL60" s="1365">
        <v>1.0199445430771448E-2</v>
      </c>
      <c r="AM60" s="1365">
        <v>4.3348154746354339E-3</v>
      </c>
      <c r="AN60" s="1365">
        <v>1.6304353706814396E-2</v>
      </c>
      <c r="AO60" s="1365">
        <v>1.6786766130437485E-2</v>
      </c>
      <c r="AP60" s="1365">
        <v>7.8584242663055193E-2</v>
      </c>
      <c r="AQ60" s="1365">
        <v>3.9407385811500717E-2</v>
      </c>
      <c r="AR60" s="1365">
        <v>6.500386003267522E-3</v>
      </c>
      <c r="AS60" s="1365">
        <v>3.8582308234822449E-3</v>
      </c>
      <c r="AT60" s="1365">
        <v>6.9837011487834388E-3</v>
      </c>
      <c r="AU60" s="1365">
        <v>2.3714860284087536E-3</v>
      </c>
      <c r="AV60" s="1365">
        <v>9.1067216446623338E-3</v>
      </c>
      <c r="AW60" s="1365">
        <v>1.0356328668444244E-2</v>
      </c>
      <c r="AX60" s="1365">
        <v>3.5828962209052406E-2</v>
      </c>
      <c r="AY60" s="1365">
        <v>2.3013969988824101E-2</v>
      </c>
      <c r="AZ60" s="1365">
        <v>3.0644150749168375E-3</v>
      </c>
      <c r="BA60" s="1365">
        <v>1.502214252056433E-3</v>
      </c>
      <c r="BB60" s="1365">
        <v>2.7054769900587416E-3</v>
      </c>
      <c r="BC60" s="1365">
        <v>6.2684014574188041E-4</v>
      </c>
      <c r="BD60" s="1365">
        <v>2.4494085894219302E-3</v>
      </c>
      <c r="BE60" s="1365">
        <v>2.4666374673343989E-3</v>
      </c>
      <c r="BF60" s="1365">
        <v>1.1973678432696033E-2</v>
      </c>
      <c r="BG60" s="1365">
        <v>9.015951808578393E-3</v>
      </c>
      <c r="BH60" s="1365">
        <v>9.6444236482495782E-4</v>
      </c>
      <c r="BI60" s="1365">
        <v>3.5581740525980621E-4</v>
      </c>
      <c r="BJ60" s="1365">
        <v>9.4959995914223327E-4</v>
      </c>
      <c r="BK60" s="1365">
        <v>8.5922217817113733E-5</v>
      </c>
      <c r="BL60" s="1365">
        <v>3.5916134345353562E-4</v>
      </c>
      <c r="BM60" s="1365">
        <v>2.4278340371725496E-4</v>
      </c>
      <c r="BN60" s="1365">
        <v>0.20503075543092564</v>
      </c>
      <c r="BO60" s="1365">
        <v>4.4295196494203992E-3</v>
      </c>
      <c r="BP60" s="1365">
        <v>-4.4395198278834869E-4</v>
      </c>
      <c r="BQ60" s="1365">
        <v>6.3685766372145736E-3</v>
      </c>
      <c r="BR60" s="1365">
        <v>2.5379902999702608E-3</v>
      </c>
      <c r="BS60" s="1365">
        <v>4.0067162017294322E-2</v>
      </c>
      <c r="BT60" s="1365">
        <v>0.14605415687825912</v>
      </c>
      <c r="BU60" s="1365">
        <v>6.0172908882432669E-3</v>
      </c>
      <c r="BV60" s="1365">
        <v>0.65882981228060089</v>
      </c>
      <c r="BW60" s="1365">
        <v>2.1577624640485737E-2</v>
      </c>
      <c r="BX60" s="1365">
        <v>5.8717849682921042E-3</v>
      </c>
      <c r="BY60" s="1365">
        <v>2.5066480950044934E-2</v>
      </c>
      <c r="BZ60" s="1365">
        <v>9.3800953472964466E-3</v>
      </c>
      <c r="CA60" s="1365">
        <v>8.7231870167215675E-2</v>
      </c>
      <c r="CB60" s="1365">
        <v>0.48861283778413389</v>
      </c>
      <c r="CC60" s="1365">
        <v>2.1089106545074478E-2</v>
      </c>
      <c r="CD60" s="1365">
        <v>0.45379905684967525</v>
      </c>
      <c r="CE60" s="1365">
        <v>1.7148104991065338E-2</v>
      </c>
      <c r="CF60" s="1365">
        <v>6.3157369510804529E-3</v>
      </c>
      <c r="CG60" s="1365">
        <v>1.869790431283036E-2</v>
      </c>
      <c r="CH60" s="1365">
        <v>6.8421050473261857E-3</v>
      </c>
      <c r="CI60" s="1365">
        <v>4.7164708149921353E-2</v>
      </c>
      <c r="CJ60" s="1365">
        <v>0.34256057493915948</v>
      </c>
      <c r="CK60" s="1365">
        <v>1.5069921623546484E-2</v>
      </c>
    </row>
    <row r="61" spans="1:89" x14ac:dyDescent="0.2">
      <c r="A61" s="1365">
        <v>1972</v>
      </c>
      <c r="B61" s="1365">
        <v>1</v>
      </c>
      <c r="C61" s="1365">
        <v>0.10289561085301102</v>
      </c>
      <c r="D61" s="1365">
        <v>2.9197488317549869E-2</v>
      </c>
      <c r="E61" s="1365">
        <v>4.1397827671971754E-2</v>
      </c>
      <c r="F61" s="1365">
        <v>3.0906705814231827E-2</v>
      </c>
      <c r="G61" s="1365">
        <v>0.12376394852526573</v>
      </c>
      <c r="H61" s="1365">
        <v>0.61076421541829407</v>
      </c>
      <c r="I61" s="1365">
        <v>6.1074186132918797E-2</v>
      </c>
      <c r="J61" s="1365">
        <v>0.79659553959209006</v>
      </c>
      <c r="K61" s="1365">
        <v>9.8431384891227935E-2</v>
      </c>
      <c r="L61" s="1365">
        <v>2.9730953453338316E-2</v>
      </c>
      <c r="M61" s="1365">
        <v>3.5728732329289414E-2</v>
      </c>
      <c r="N61" s="1365">
        <v>2.8489172078025149E-2</v>
      </c>
      <c r="O61" s="1365">
        <v>8.2822277609466255E-2</v>
      </c>
      <c r="P61" s="1365">
        <v>0.4660404417721189</v>
      </c>
      <c r="Q61" s="1365">
        <v>5.5352581928392645E-2</v>
      </c>
      <c r="R61" s="1365">
        <v>0.34393419969273964</v>
      </c>
      <c r="S61" s="1365">
        <v>8.0669117503930465E-2</v>
      </c>
      <c r="T61" s="1365">
        <v>2.3263471078180942E-2</v>
      </c>
      <c r="U61" s="1365">
        <v>1.8639486166648567E-2</v>
      </c>
      <c r="V61" s="1365">
        <v>2.1617874971525453E-2</v>
      </c>
      <c r="W61" s="1365">
        <v>3.4298858827810363E-2</v>
      </c>
      <c r="X61" s="1365">
        <v>0.12450001978543747</v>
      </c>
      <c r="Y61" s="1365">
        <v>4.0945364658063636E-2</v>
      </c>
      <c r="Z61" s="1365">
        <v>0.24340154320816509</v>
      </c>
      <c r="AA61" s="1365">
        <v>7.2245298431880656E-2</v>
      </c>
      <c r="AB61" s="1365">
        <v>1.8485904241032358E-2</v>
      </c>
      <c r="AC61" s="1365">
        <v>1.3218376575423463E-2</v>
      </c>
      <c r="AD61" s="1365">
        <v>1.8626610933097254E-2</v>
      </c>
      <c r="AE61" s="1365">
        <v>2.1312839936172168E-2</v>
      </c>
      <c r="AF61" s="1365">
        <v>6.4711560883362731E-2</v>
      </c>
      <c r="AG61" s="1365">
        <v>3.4800943935768477E-2</v>
      </c>
      <c r="AH61" s="1365">
        <v>0.11022839120778372</v>
      </c>
      <c r="AI61" s="1365">
        <v>4.824583255322068E-2</v>
      </c>
      <c r="AJ61" s="1365">
        <v>8.7910822526424681E-3</v>
      </c>
      <c r="AK61" s="1365">
        <v>5.5976715580214886E-3</v>
      </c>
      <c r="AL61" s="1365">
        <v>9.9761912460962776E-3</v>
      </c>
      <c r="AM61" s="1365">
        <v>4.4019893799998044E-3</v>
      </c>
      <c r="AN61" s="1365">
        <v>1.6522275787040991E-2</v>
      </c>
      <c r="AO61" s="1365">
        <v>1.6693347590374691E-2</v>
      </c>
      <c r="AP61" s="1365">
        <v>7.8076421295918408E-2</v>
      </c>
      <c r="AQ61" s="1365">
        <v>3.9014819618387264E-2</v>
      </c>
      <c r="AR61" s="1365">
        <v>6.2469080466200921E-3</v>
      </c>
      <c r="AS61" s="1365">
        <v>3.8415516585388332E-3</v>
      </c>
      <c r="AT61" s="1365">
        <v>6.8795287538705452E-3</v>
      </c>
      <c r="AU61" s="1365">
        <v>2.3597844809373214E-3</v>
      </c>
      <c r="AV61" s="1365">
        <v>9.3120815491191892E-3</v>
      </c>
      <c r="AW61" s="1365">
        <v>1.0421746074605475E-2</v>
      </c>
      <c r="AX61" s="1365">
        <v>3.5427352235274157E-2</v>
      </c>
      <c r="AY61" s="1365">
        <v>2.2461179204583459E-2</v>
      </c>
      <c r="AZ61" s="1365">
        <v>2.9299725272728949E-3</v>
      </c>
      <c r="BA61" s="1365">
        <v>1.5108788387685479E-3</v>
      </c>
      <c r="BB61" s="1365">
        <v>2.7070575272887254E-3</v>
      </c>
      <c r="BC61" s="1365">
        <v>6.3619021716476709E-4</v>
      </c>
      <c r="BD61" s="1365">
        <v>2.5384714285389006E-3</v>
      </c>
      <c r="BE61" s="1365">
        <v>2.6436035023523889E-3</v>
      </c>
      <c r="BF61" s="1365">
        <v>1.1754076071156305E-2</v>
      </c>
      <c r="BG61" s="1365">
        <v>8.7399137066768162E-3</v>
      </c>
      <c r="BH61" s="1365">
        <v>9.1338719936284729E-4</v>
      </c>
      <c r="BI61" s="1365">
        <v>3.4879482483307633E-4</v>
      </c>
      <c r="BJ61" s="1365">
        <v>9.2841728583437089E-4</v>
      </c>
      <c r="BK61" s="1365">
        <v>9.4208399235462537E-5</v>
      </c>
      <c r="BL61" s="1365">
        <v>4.0763292888568441E-4</v>
      </c>
      <c r="BM61" s="1365">
        <v>3.2172198827906402E-4</v>
      </c>
      <c r="BN61" s="1365">
        <v>0.20340446040790994</v>
      </c>
      <c r="BO61" s="1365">
        <v>4.4642259617830859E-3</v>
      </c>
      <c r="BP61" s="1365">
        <v>-5.3346513578844679E-4</v>
      </c>
      <c r="BQ61" s="1365">
        <v>5.6690953426823398E-3</v>
      </c>
      <c r="BR61" s="1365">
        <v>2.4175337362066784E-3</v>
      </c>
      <c r="BS61" s="1365">
        <v>4.0941670915799477E-2</v>
      </c>
      <c r="BT61" s="1365">
        <v>0.1446641697973487</v>
      </c>
      <c r="BU61" s="1365">
        <v>5.7812080533526404E-3</v>
      </c>
      <c r="BV61" s="1365">
        <v>0.65606580030726036</v>
      </c>
      <c r="BW61" s="1365">
        <v>2.2226493349080556E-2</v>
      </c>
      <c r="BX61" s="1365">
        <v>5.9340172393689272E-3</v>
      </c>
      <c r="BY61" s="1365">
        <v>2.2758341505323187E-2</v>
      </c>
      <c r="BZ61" s="1365">
        <v>9.2888308427063748E-3</v>
      </c>
      <c r="CA61" s="1365">
        <v>8.9465089697455369E-2</v>
      </c>
      <c r="CB61" s="1365">
        <v>0.48507739636583719</v>
      </c>
      <c r="CC61" s="1365">
        <v>2.1315620741874614E-2</v>
      </c>
      <c r="CD61" s="1365">
        <v>0.45266133989935042</v>
      </c>
      <c r="CE61" s="1365">
        <v>1.776226738729747E-2</v>
      </c>
      <c r="CF61" s="1365">
        <v>6.467482375157374E-3</v>
      </c>
      <c r="CG61" s="1365">
        <v>1.7089246162640848E-2</v>
      </c>
      <c r="CH61" s="1365">
        <v>6.8712971064996964E-3</v>
      </c>
      <c r="CI61" s="1365">
        <v>4.8523418781655892E-2</v>
      </c>
      <c r="CJ61" s="1365">
        <v>0.34041753086989135</v>
      </c>
      <c r="CK61" s="1365">
        <v>1.5530108387119091E-2</v>
      </c>
    </row>
    <row r="62" spans="1:89" x14ac:dyDescent="0.2">
      <c r="A62" s="1365">
        <v>1973</v>
      </c>
      <c r="B62" s="1365">
        <v>1</v>
      </c>
      <c r="C62" s="1365">
        <v>9.873797206182644E-2</v>
      </c>
      <c r="D62" s="1365">
        <v>3.1565902489774089E-2</v>
      </c>
      <c r="E62" s="1365">
        <v>3.8145924916989316E-2</v>
      </c>
      <c r="F62" s="1365">
        <v>3.1865984824207771E-2</v>
      </c>
      <c r="G62" s="1365">
        <v>0.12749540336312748</v>
      </c>
      <c r="H62" s="1365">
        <v>0.6093698462811904</v>
      </c>
      <c r="I62" s="1365">
        <v>6.2818964423747681E-2</v>
      </c>
      <c r="J62" s="1365">
        <v>0.7945088510568894</v>
      </c>
      <c r="K62" s="1365">
        <v>9.4212926633645111E-2</v>
      </c>
      <c r="L62" s="1365">
        <v>3.1936396306903703E-2</v>
      </c>
      <c r="M62" s="1365">
        <v>3.3192836265186543E-2</v>
      </c>
      <c r="N62" s="1365">
        <v>2.9495802147152972E-2</v>
      </c>
      <c r="O62" s="1365">
        <v>8.5179140658169672E-2</v>
      </c>
      <c r="P62" s="1365">
        <v>0.46308830817652002</v>
      </c>
      <c r="Q62" s="1365">
        <v>5.7403447458273638E-2</v>
      </c>
      <c r="R62" s="1365">
        <v>0.34300020870614389</v>
      </c>
      <c r="S62" s="1365">
        <v>7.6291124655199383E-2</v>
      </c>
      <c r="T62" s="1365">
        <v>2.4392256395206147E-2</v>
      </c>
      <c r="U62" s="1365">
        <v>1.7515967221697792E-2</v>
      </c>
      <c r="V62" s="1365">
        <v>2.2528113914404457E-2</v>
      </c>
      <c r="W62" s="1365">
        <v>3.5385976833964605E-2</v>
      </c>
      <c r="X62" s="1365">
        <v>0.12370816120941228</v>
      </c>
      <c r="Y62" s="1365">
        <v>4.3178611486690242E-2</v>
      </c>
      <c r="Z62" s="1365">
        <v>0.24230264522338985</v>
      </c>
      <c r="AA62" s="1365">
        <v>6.7799408574046538E-2</v>
      </c>
      <c r="AB62" s="1365">
        <v>1.9320791654301672E-2</v>
      </c>
      <c r="AC62" s="1365">
        <v>1.2373963551226552E-2</v>
      </c>
      <c r="AD62" s="1365">
        <v>1.9283119868077847E-2</v>
      </c>
      <c r="AE62" s="1365">
        <v>2.2234783421197335E-2</v>
      </c>
      <c r="AF62" s="1365">
        <v>6.4744124009274109E-2</v>
      </c>
      <c r="AG62" s="1365">
        <v>3.6546447129757617E-2</v>
      </c>
      <c r="AH62" s="1365">
        <v>0.10795717915334535</v>
      </c>
      <c r="AI62" s="1365">
        <v>4.4610689451474173E-2</v>
      </c>
      <c r="AJ62" s="1365">
        <v>9.1742308262645622E-3</v>
      </c>
      <c r="AK62" s="1365">
        <v>5.2473528354575194E-3</v>
      </c>
      <c r="AL62" s="1365">
        <v>1.0160319689930475E-2</v>
      </c>
      <c r="AM62" s="1365">
        <v>4.640858383176294E-3</v>
      </c>
      <c r="AN62" s="1365">
        <v>1.6826965874934617E-2</v>
      </c>
      <c r="AO62" s="1365">
        <v>1.7296760175798821E-2</v>
      </c>
      <c r="AP62" s="1365">
        <v>7.5851654404232249E-2</v>
      </c>
      <c r="AQ62" s="1365">
        <v>3.5746428552101861E-2</v>
      </c>
      <c r="AR62" s="1365">
        <v>6.5948179078318958E-3</v>
      </c>
      <c r="AS62" s="1365">
        <v>3.5834422445226721E-3</v>
      </c>
      <c r="AT62" s="1365">
        <v>6.9434311595841791E-3</v>
      </c>
      <c r="AU62" s="1365">
        <v>2.4722852567347076E-3</v>
      </c>
      <c r="AV62" s="1365">
        <v>9.6808858577880647E-3</v>
      </c>
      <c r="AW62" s="1365">
        <v>1.083036438775972E-2</v>
      </c>
      <c r="AX62" s="1365">
        <v>3.4013119015980919E-2</v>
      </c>
      <c r="AY62" s="1365">
        <v>2.0421694388687683E-2</v>
      </c>
      <c r="AZ62" s="1365">
        <v>3.1009234505292582E-3</v>
      </c>
      <c r="BA62" s="1365">
        <v>1.3616328695631452E-3</v>
      </c>
      <c r="BB62" s="1365">
        <v>2.7644778920858926E-3</v>
      </c>
      <c r="BC62" s="1365">
        <v>6.7711794264369018E-4</v>
      </c>
      <c r="BD62" s="1365">
        <v>2.7637861218392022E-3</v>
      </c>
      <c r="BE62" s="1365">
        <v>2.9234874391315603E-3</v>
      </c>
      <c r="BF62" s="1365">
        <v>1.0977496178838919E-2</v>
      </c>
      <c r="BG62" s="1365">
        <v>7.7833619166653989E-3</v>
      </c>
      <c r="BH62" s="1365">
        <v>9.7295481370138215E-4</v>
      </c>
      <c r="BI62" s="1365">
        <v>3.1076310997651957E-4</v>
      </c>
      <c r="BJ62" s="1365">
        <v>9.3825889807774843E-4</v>
      </c>
      <c r="BK62" s="1365">
        <v>1.0225630953608622E-4</v>
      </c>
      <c r="BL62" s="1365">
        <v>4.3674168756717468E-4</v>
      </c>
      <c r="BM62" s="1365">
        <v>4.3315970013731121E-4</v>
      </c>
      <c r="BN62" s="1365">
        <v>0.2054911489431106</v>
      </c>
      <c r="BO62" s="1365">
        <v>4.525045428181329E-3</v>
      </c>
      <c r="BP62" s="1365">
        <v>-3.7049381712961349E-4</v>
      </c>
      <c r="BQ62" s="1365">
        <v>4.9530886518027728E-3</v>
      </c>
      <c r="BR62" s="1365">
        <v>2.3701826770547996E-3</v>
      </c>
      <c r="BS62" s="1365">
        <v>4.2316262704957808E-2</v>
      </c>
      <c r="BT62" s="1365">
        <v>0.14620697788601383</v>
      </c>
      <c r="BU62" s="1365">
        <v>5.4900771841305722E-3</v>
      </c>
      <c r="BV62" s="1365">
        <v>0.65699979129385611</v>
      </c>
      <c r="BW62" s="1365">
        <v>2.2446847406627057E-2</v>
      </c>
      <c r="BX62" s="1365">
        <v>7.1736460945679426E-3</v>
      </c>
      <c r="BY62" s="1365">
        <v>2.0629957695291523E-2</v>
      </c>
      <c r="BZ62" s="1365">
        <v>9.3378709098033141E-3</v>
      </c>
      <c r="CA62" s="1365">
        <v>9.2109426529162874E-2</v>
      </c>
      <c r="CB62" s="1365">
        <v>0.48433854605721094</v>
      </c>
      <c r="CC62" s="1365">
        <v>2.096349195162461E-2</v>
      </c>
      <c r="CD62" s="1365">
        <v>0.4515086423507455</v>
      </c>
      <c r="CE62" s="1365">
        <v>1.7921801978445728E-2</v>
      </c>
      <c r="CF62" s="1365">
        <v>7.544139911697556E-3</v>
      </c>
      <c r="CG62" s="1365">
        <v>1.567686904348875E-2</v>
      </c>
      <c r="CH62" s="1365">
        <v>6.9676882327485146E-3</v>
      </c>
      <c r="CI62" s="1365">
        <v>4.9793163824205067E-2</v>
      </c>
      <c r="CJ62" s="1365">
        <v>0.33813770232933676</v>
      </c>
      <c r="CK62" s="1365">
        <v>1.5467280609354386E-2</v>
      </c>
    </row>
    <row r="63" spans="1:89" x14ac:dyDescent="0.2">
      <c r="A63" s="1365">
        <v>1974</v>
      </c>
      <c r="B63" s="1365">
        <v>1</v>
      </c>
      <c r="C63" s="1365">
        <v>8.9294996629405432E-2</v>
      </c>
      <c r="D63" s="1365">
        <v>3.5954795478744472E-2</v>
      </c>
      <c r="E63" s="1365">
        <v>3.5949717042626617E-2</v>
      </c>
      <c r="F63" s="1365">
        <v>3.2584538838989374E-2</v>
      </c>
      <c r="G63" s="1365">
        <v>0.13513076537259394</v>
      </c>
      <c r="H63" s="1365">
        <v>0.61074077076764444</v>
      </c>
      <c r="I63" s="1365">
        <v>6.0344426636082478E-2</v>
      </c>
      <c r="J63" s="1365">
        <v>0.79266851556440088</v>
      </c>
      <c r="K63" s="1365">
        <v>8.4879515619945778E-2</v>
      </c>
      <c r="L63" s="1365">
        <v>3.6129814729225274E-2</v>
      </c>
      <c r="M63" s="1365">
        <v>3.1502429990823089E-2</v>
      </c>
      <c r="N63" s="1365">
        <v>3.022881327146365E-2</v>
      </c>
      <c r="O63" s="1365">
        <v>9.0540092405177575E-2</v>
      </c>
      <c r="P63" s="1365">
        <v>0.46411932468295303</v>
      </c>
      <c r="Q63" s="1365">
        <v>5.5268534952163863E-2</v>
      </c>
      <c r="R63" s="1365">
        <v>0.33846733852487887</v>
      </c>
      <c r="S63" s="1365">
        <v>6.7441454935419642E-2</v>
      </c>
      <c r="T63" s="1365">
        <v>2.6189851646955198E-2</v>
      </c>
      <c r="U63" s="1365">
        <v>1.6895173954253551E-2</v>
      </c>
      <c r="V63" s="1365">
        <v>2.3113211646148102E-2</v>
      </c>
      <c r="W63" s="1365">
        <v>3.7676263789116149E-2</v>
      </c>
      <c r="X63" s="1365">
        <v>0.12537103221444479</v>
      </c>
      <c r="Y63" s="1365">
        <v>4.1780355966040787E-2</v>
      </c>
      <c r="Z63" s="1365">
        <v>0.23729811335033446</v>
      </c>
      <c r="AA63" s="1365">
        <v>5.9143225808725219E-2</v>
      </c>
      <c r="AB63" s="1365">
        <v>2.09129604212972E-2</v>
      </c>
      <c r="AC63" s="1365">
        <v>1.1928142675571962E-2</v>
      </c>
      <c r="AD63" s="1365">
        <v>1.9719859189251565E-2</v>
      </c>
      <c r="AE63" s="1365">
        <v>2.3588733705921072E-2</v>
      </c>
      <c r="AF63" s="1365">
        <v>6.6520197330159597E-2</v>
      </c>
      <c r="AG63" s="1365">
        <v>3.5484995472320292E-2</v>
      </c>
      <c r="AH63" s="1365">
        <v>0.10497182478616196</v>
      </c>
      <c r="AI63" s="1365">
        <v>3.8882943583075757E-2</v>
      </c>
      <c r="AJ63" s="1365">
        <v>1.0015377694203131E-2</v>
      </c>
      <c r="AK63" s="1365">
        <v>5.1834949885298798E-3</v>
      </c>
      <c r="AL63" s="1365">
        <v>1.0596476075306782E-2</v>
      </c>
      <c r="AM63" s="1365">
        <v>4.9160570186277397E-3</v>
      </c>
      <c r="AN63" s="1365">
        <v>1.8071301264289102E-2</v>
      </c>
      <c r="AO63" s="1365">
        <v>1.7306173231942973E-2</v>
      </c>
      <c r="AP63" s="1365">
        <v>7.3597097246306475E-2</v>
      </c>
      <c r="AQ63" s="1365">
        <v>3.128823810141057E-2</v>
      </c>
      <c r="AR63" s="1365">
        <v>7.1399239088183464E-3</v>
      </c>
      <c r="AS63" s="1365">
        <v>3.5414343727362407E-3</v>
      </c>
      <c r="AT63" s="1365">
        <v>7.3017085525464154E-3</v>
      </c>
      <c r="AU63" s="1365">
        <v>2.7141799262060395E-3</v>
      </c>
      <c r="AV63" s="1365">
        <v>1.0574603574996256E-2</v>
      </c>
      <c r="AW63" s="1365">
        <v>1.103700774044295E-2</v>
      </c>
      <c r="AX63" s="1365">
        <v>3.2786675834131529E-2</v>
      </c>
      <c r="AY63" s="1365">
        <v>1.8073348650261778E-2</v>
      </c>
      <c r="AZ63" s="1365">
        <v>3.3507094027982465E-3</v>
      </c>
      <c r="BA63" s="1365">
        <v>1.3265291429085391E-3</v>
      </c>
      <c r="BB63" s="1365">
        <v>2.943135631330307E-3</v>
      </c>
      <c r="BC63" s="1365">
        <v>7.9441684177083971E-4</v>
      </c>
      <c r="BD63" s="1365">
        <v>3.1209354301569773E-3</v>
      </c>
      <c r="BE63" s="1365">
        <v>3.1776004376860363E-3</v>
      </c>
      <c r="BF63" s="1365">
        <v>1.058458345244162E-2</v>
      </c>
      <c r="BG63" s="1365">
        <v>6.9621895023743718E-3</v>
      </c>
      <c r="BH63" s="1365">
        <v>1.0616244655842141E-3</v>
      </c>
      <c r="BI63" s="1365">
        <v>3.0144061177066195E-4</v>
      </c>
      <c r="BJ63" s="1365">
        <v>1.034076516657656E-3</v>
      </c>
      <c r="BK63" s="1365">
        <v>1.5149874510561601E-4</v>
      </c>
      <c r="BL63" s="1365">
        <v>5.0544853625322198E-4</v>
      </c>
      <c r="BM63" s="1365">
        <v>5.6830557796012135E-4</v>
      </c>
      <c r="BN63" s="1365">
        <v>0.20733148443559912</v>
      </c>
      <c r="BO63" s="1365">
        <v>4.4154810094596542E-3</v>
      </c>
      <c r="BP63" s="1365">
        <v>-1.7501925048080125E-4</v>
      </c>
      <c r="BQ63" s="1365">
        <v>4.4472870518035279E-3</v>
      </c>
      <c r="BR63" s="1365">
        <v>2.3557255675257238E-3</v>
      </c>
      <c r="BS63" s="1365">
        <v>4.4590672967416367E-2</v>
      </c>
      <c r="BT63" s="1365">
        <v>0.14657171516447753</v>
      </c>
      <c r="BU63" s="1365">
        <v>5.1256226041324132E-3</v>
      </c>
      <c r="BV63" s="1365">
        <v>0.66153266147512113</v>
      </c>
      <c r="BW63" s="1365">
        <v>2.185354169398579E-2</v>
      </c>
      <c r="BX63" s="1365">
        <v>9.7649438317892745E-3</v>
      </c>
      <c r="BY63" s="1365">
        <v>1.9054543088373066E-2</v>
      </c>
      <c r="BZ63" s="1365">
        <v>9.4713271928412723E-3</v>
      </c>
      <c r="CA63" s="1365">
        <v>9.7454501583477793E-2</v>
      </c>
      <c r="CB63" s="1365">
        <v>0.48409697973254184</v>
      </c>
      <c r="CC63" s="1365">
        <v>1.9836829490699443E-2</v>
      </c>
      <c r="CD63" s="1365">
        <v>0.45420117703952201</v>
      </c>
      <c r="CE63" s="1365">
        <v>1.7438060684526135E-2</v>
      </c>
      <c r="CF63" s="1365">
        <v>9.9399630822700757E-3</v>
      </c>
      <c r="CG63" s="1365">
        <v>1.4607256036569538E-2</v>
      </c>
      <c r="CH63" s="1365">
        <v>7.1156016253155485E-3</v>
      </c>
      <c r="CI63" s="1365">
        <v>5.2863828616061426E-2</v>
      </c>
      <c r="CJ63" s="1365">
        <v>0.33753417877174491</v>
      </c>
      <c r="CK63" s="1365">
        <v>1.4702292682886416E-2</v>
      </c>
    </row>
    <row r="64" spans="1:89" x14ac:dyDescent="0.2">
      <c r="A64" s="1365">
        <v>1975</v>
      </c>
      <c r="B64" s="1365">
        <v>1</v>
      </c>
      <c r="C64" s="1365">
        <v>8.8792300912302835E-2</v>
      </c>
      <c r="D64" s="1365">
        <v>3.6997881293970636E-2</v>
      </c>
      <c r="E64" s="1365">
        <v>3.3844305144071996E-2</v>
      </c>
      <c r="F64" s="1365">
        <v>3.3034001050324946E-2</v>
      </c>
      <c r="G64" s="1365">
        <v>0.14289196941295756</v>
      </c>
      <c r="H64" s="1365">
        <v>0.60570536902073346</v>
      </c>
      <c r="I64" s="1365">
        <v>5.873417783622073E-2</v>
      </c>
      <c r="J64" s="1365">
        <v>0.79471842798625403</v>
      </c>
      <c r="K64" s="1365">
        <v>8.4285737462806765E-2</v>
      </c>
      <c r="L64" s="1365">
        <v>3.7271879128678798E-2</v>
      </c>
      <c r="M64" s="1365">
        <v>2.979374971212323E-2</v>
      </c>
      <c r="N64" s="1365">
        <v>3.0783634423151796E-2</v>
      </c>
      <c r="O64" s="1365">
        <v>9.6568547413745875E-2</v>
      </c>
      <c r="P64" s="1365">
        <v>0.4621052226822745</v>
      </c>
      <c r="Q64" s="1365">
        <v>5.3909654039167823E-2</v>
      </c>
      <c r="R64" s="1365">
        <v>0.33912260304953179</v>
      </c>
      <c r="S64" s="1365">
        <v>6.6461363536205909E-2</v>
      </c>
      <c r="T64" s="1365">
        <v>2.7047727566140489E-2</v>
      </c>
      <c r="U64" s="1365">
        <v>1.6553474799366086E-2</v>
      </c>
      <c r="V64" s="1365">
        <v>2.365085669593725E-2</v>
      </c>
      <c r="W64" s="1365">
        <v>4.0259440447536932E-2</v>
      </c>
      <c r="X64" s="1365">
        <v>0.12426094957754903</v>
      </c>
      <c r="Y64" s="1365">
        <v>4.0888794656742486E-2</v>
      </c>
      <c r="Z64" s="1365">
        <v>0.23673004588590629</v>
      </c>
      <c r="AA64" s="1365">
        <v>5.7963838604536022E-2</v>
      </c>
      <c r="AB64" s="1365">
        <v>2.1181164284470366E-2</v>
      </c>
      <c r="AC64" s="1365">
        <v>1.1726855224324595E-2</v>
      </c>
      <c r="AD64" s="1365">
        <v>2.0229816803450262E-2</v>
      </c>
      <c r="AE64" s="1365">
        <v>2.530279401666391E-2</v>
      </c>
      <c r="AF64" s="1365">
        <v>6.5580444627952039E-2</v>
      </c>
      <c r="AG64" s="1365">
        <v>3.4745132397630607E-2</v>
      </c>
      <c r="AH64" s="1365">
        <v>0.10433476758527149</v>
      </c>
      <c r="AI64" s="1365">
        <v>3.7648749250308811E-2</v>
      </c>
      <c r="AJ64" s="1365">
        <v>9.8737790920824242E-3</v>
      </c>
      <c r="AK64" s="1365">
        <v>5.1505347338223206E-3</v>
      </c>
      <c r="AL64" s="1365">
        <v>1.096875326453528E-2</v>
      </c>
      <c r="AM64" s="1365">
        <v>5.1017598231717365E-3</v>
      </c>
      <c r="AN64" s="1365">
        <v>1.842883989433175E-2</v>
      </c>
      <c r="AO64" s="1365">
        <v>1.7162349650106101E-2</v>
      </c>
      <c r="AP64" s="1365">
        <v>7.300587590745522E-2</v>
      </c>
      <c r="AQ64" s="1365">
        <v>3.0126777908009217E-2</v>
      </c>
      <c r="AR64" s="1365">
        <v>6.9449805376238238E-3</v>
      </c>
      <c r="AS64" s="1365">
        <v>3.5661179899373341E-3</v>
      </c>
      <c r="AT64" s="1365">
        <v>7.7052963570523048E-3</v>
      </c>
      <c r="AU64" s="1365">
        <v>2.5815038654263267E-3</v>
      </c>
      <c r="AV64" s="1365">
        <v>1.0905939816658048E-2</v>
      </c>
      <c r="AW64" s="1365">
        <v>1.1175256888086018E-2</v>
      </c>
      <c r="AX64" s="1365">
        <v>3.2629709018635822E-2</v>
      </c>
      <c r="AY64" s="1365">
        <v>1.7380818339418624E-2</v>
      </c>
      <c r="AZ64" s="1365">
        <v>3.1876095357972756E-3</v>
      </c>
      <c r="BA64" s="1365">
        <v>1.3340944481596284E-3</v>
      </c>
      <c r="BB64" s="1365">
        <v>3.1996961499247689E-3</v>
      </c>
      <c r="BC64" s="1365">
        <v>8.9702057512752731E-4</v>
      </c>
      <c r="BD64" s="1365">
        <v>3.243937393471859E-3</v>
      </c>
      <c r="BE64" s="1365">
        <v>3.3865330481282581E-3</v>
      </c>
      <c r="BF64" s="1365">
        <v>1.0823367848644239E-2</v>
      </c>
      <c r="BG64" s="1365">
        <v>6.9032067096124194E-3</v>
      </c>
      <c r="BH64" s="1365">
        <v>1.0403498148983375E-3</v>
      </c>
      <c r="BI64" s="1365">
        <v>3.1787474056858486E-4</v>
      </c>
      <c r="BJ64" s="1365">
        <v>1.1814913200567378E-3</v>
      </c>
      <c r="BK64" s="1365">
        <v>1.8928813957179436E-4</v>
      </c>
      <c r="BL64" s="1365">
        <v>5.4341389119052304E-4</v>
      </c>
      <c r="BM64" s="1365">
        <v>6.4774358309340678E-4</v>
      </c>
      <c r="BN64" s="1365">
        <v>0.20528157201374597</v>
      </c>
      <c r="BO64" s="1365">
        <v>4.5065634494960705E-3</v>
      </c>
      <c r="BP64" s="1365">
        <v>-2.7399783470816175E-4</v>
      </c>
      <c r="BQ64" s="1365">
        <v>4.0505554319487658E-3</v>
      </c>
      <c r="BR64" s="1365">
        <v>2.2503666271731504E-3</v>
      </c>
      <c r="BS64" s="1365">
        <v>4.6323421999211689E-2</v>
      </c>
      <c r="BT64" s="1365">
        <v>0.14357291093302477</v>
      </c>
      <c r="BU64" s="1365">
        <v>4.8517592024870946E-3</v>
      </c>
      <c r="BV64" s="1365">
        <v>0.66087739695046821</v>
      </c>
      <c r="BW64" s="1365">
        <v>2.2330937376096927E-2</v>
      </c>
      <c r="BX64" s="1365">
        <v>9.9501537278301466E-3</v>
      </c>
      <c r="BY64" s="1365">
        <v>1.729083034470591E-2</v>
      </c>
      <c r="BZ64" s="1365">
        <v>9.3831443543876958E-3</v>
      </c>
      <c r="CA64" s="1365">
        <v>0.10263252896542063</v>
      </c>
      <c r="CB64" s="1365">
        <v>0.48018129707675805</v>
      </c>
      <c r="CC64" s="1365">
        <v>1.9108505545904573E-2</v>
      </c>
      <c r="CD64" s="1365">
        <v>0.45559582493672224</v>
      </c>
      <c r="CE64" s="1365">
        <v>1.7824373926600856E-2</v>
      </c>
      <c r="CF64" s="1365">
        <v>1.0224151562538308E-2</v>
      </c>
      <c r="CG64" s="1365">
        <v>1.3240274912757144E-2</v>
      </c>
      <c r="CH64" s="1365">
        <v>7.1327777272145454E-3</v>
      </c>
      <c r="CI64" s="1365">
        <v>5.6309106966208944E-2</v>
      </c>
      <c r="CJ64" s="1365">
        <v>0.33661944574347014</v>
      </c>
      <c r="CK64" s="1365">
        <v>1.4245686743680683E-2</v>
      </c>
    </row>
    <row r="65" spans="1:89" x14ac:dyDescent="0.2">
      <c r="A65" s="1365">
        <v>1976</v>
      </c>
      <c r="B65" s="1365">
        <v>1</v>
      </c>
      <c r="C65" s="1365">
        <v>9.3922501229386057E-2</v>
      </c>
      <c r="D65" s="1365">
        <v>3.6139951097947431E-2</v>
      </c>
      <c r="E65" s="1365">
        <v>3.1190266585305437E-2</v>
      </c>
      <c r="F65" s="1365">
        <v>3.2541246279560454E-2</v>
      </c>
      <c r="G65" s="1365">
        <v>0.14584954964751873</v>
      </c>
      <c r="H65" s="1365">
        <v>0.60254620556129623</v>
      </c>
      <c r="I65" s="1365">
        <v>5.7810262722256291E-2</v>
      </c>
      <c r="J65" s="1365">
        <v>0.79532524534323557</v>
      </c>
      <c r="K65" s="1365">
        <v>8.9174934076261536E-2</v>
      </c>
      <c r="L65" s="1365">
        <v>3.6657788436751604E-2</v>
      </c>
      <c r="M65" s="1365">
        <v>2.7709064111042458E-2</v>
      </c>
      <c r="N65" s="1365">
        <v>3.0279319680962757E-2</v>
      </c>
      <c r="O65" s="1365">
        <v>9.9936899086708664E-2</v>
      </c>
      <c r="P65" s="1365">
        <v>0.45857757465298588</v>
      </c>
      <c r="Q65" s="1365">
        <v>5.2989658231018977E-2</v>
      </c>
      <c r="R65" s="1365">
        <v>0.33990057053929945</v>
      </c>
      <c r="S65" s="1365">
        <v>6.982694606038109E-2</v>
      </c>
      <c r="T65" s="1365">
        <v>2.6377082166593235E-2</v>
      </c>
      <c r="U65" s="1365">
        <v>1.5975562675066612E-2</v>
      </c>
      <c r="V65" s="1365">
        <v>2.3189139088582778E-2</v>
      </c>
      <c r="W65" s="1365">
        <v>4.1668293158141356E-2</v>
      </c>
      <c r="X65" s="1365">
        <v>0.12282403176213889</v>
      </c>
      <c r="Y65" s="1365">
        <v>4.0039520251101315E-2</v>
      </c>
      <c r="Z65" s="1365">
        <v>0.23707954754706861</v>
      </c>
      <c r="AA65" s="1365">
        <v>6.0516928739211551E-2</v>
      </c>
      <c r="AB65" s="1365">
        <v>2.0338552954083045E-2</v>
      </c>
      <c r="AC65" s="1365">
        <v>1.1502501419361266E-2</v>
      </c>
      <c r="AD65" s="1365">
        <v>1.9786068795649925E-2</v>
      </c>
      <c r="AE65" s="1365">
        <v>2.5604653022251789E-2</v>
      </c>
      <c r="AF65" s="1365">
        <v>6.5445542753543848E-2</v>
      </c>
      <c r="AG65" s="1365">
        <v>3.3885296148681313E-2</v>
      </c>
      <c r="AH65" s="1365">
        <v>0.10429263013732282</v>
      </c>
      <c r="AI65" s="1365">
        <v>3.898285438570781E-2</v>
      </c>
      <c r="AJ65" s="1365">
        <v>9.3358301332582827E-3</v>
      </c>
      <c r="AK65" s="1365">
        <v>5.0652833445160028E-3</v>
      </c>
      <c r="AL65" s="1365">
        <v>1.0578813296106659E-2</v>
      </c>
      <c r="AM65" s="1365">
        <v>5.021066869562163E-3</v>
      </c>
      <c r="AN65" s="1365">
        <v>1.8669355797008767E-2</v>
      </c>
      <c r="AO65" s="1365">
        <v>1.6639425289871581E-2</v>
      </c>
      <c r="AP65" s="1365">
        <v>7.3067510118612233E-2</v>
      </c>
      <c r="AQ65" s="1365">
        <v>3.1254025516609829E-2</v>
      </c>
      <c r="AR65" s="1365">
        <v>6.4925762907922513E-3</v>
      </c>
      <c r="AS65" s="1365">
        <v>3.4727743413798806E-3</v>
      </c>
      <c r="AT65" s="1365">
        <v>7.370116530191595E-3</v>
      </c>
      <c r="AU65" s="1365">
        <v>2.4651383852608288E-3</v>
      </c>
      <c r="AV65" s="1365">
        <v>1.1141054154647166E-2</v>
      </c>
      <c r="AW65" s="1365">
        <v>1.0871822160244961E-2</v>
      </c>
      <c r="AX65" s="1365">
        <v>3.2754139806669968E-2</v>
      </c>
      <c r="AY65" s="1365">
        <v>1.8083406981634909E-2</v>
      </c>
      <c r="AZ65" s="1365">
        <v>2.9454316294092592E-3</v>
      </c>
      <c r="BA65" s="1365">
        <v>1.3597173979867233E-3</v>
      </c>
      <c r="BB65" s="1365">
        <v>2.9700574419149195E-3</v>
      </c>
      <c r="BC65" s="1365">
        <v>6.9177934181130496E-4</v>
      </c>
      <c r="BD65" s="1365">
        <v>3.3690400494668731E-3</v>
      </c>
      <c r="BE65" s="1365">
        <v>3.3347056525683386E-3</v>
      </c>
      <c r="BF65" s="1365">
        <v>1.0935342343437071E-2</v>
      </c>
      <c r="BG65" s="1365">
        <v>7.2553929090100056E-3</v>
      </c>
      <c r="BH65" s="1365">
        <v>9.8890586228556716E-4</v>
      </c>
      <c r="BI65" s="1365">
        <v>3.3080563785721061E-4</v>
      </c>
      <c r="BJ65" s="1365">
        <v>1.0487434384501282E-3</v>
      </c>
      <c r="BK65" s="1365">
        <v>9.2658025200597488E-5</v>
      </c>
      <c r="BL65" s="1365">
        <v>5.7406667031218697E-4</v>
      </c>
      <c r="BM65" s="1365">
        <v>6.4477015620920347E-4</v>
      </c>
      <c r="BN65" s="1365">
        <v>0.20467475465676443</v>
      </c>
      <c r="BO65" s="1365">
        <v>4.7475671531245212E-3</v>
      </c>
      <c r="BP65" s="1365">
        <v>-5.1783733880417238E-4</v>
      </c>
      <c r="BQ65" s="1365">
        <v>3.4812024742629788E-3</v>
      </c>
      <c r="BR65" s="1365">
        <v>2.2619265985976966E-3</v>
      </c>
      <c r="BS65" s="1365">
        <v>4.5912650560810064E-2</v>
      </c>
      <c r="BT65" s="1365">
        <v>0.14393918139843159</v>
      </c>
      <c r="BU65" s="1365">
        <v>4.850054001116085E-3</v>
      </c>
      <c r="BV65" s="1365">
        <v>0.66009942946070055</v>
      </c>
      <c r="BW65" s="1365">
        <v>2.4095555169004967E-2</v>
      </c>
      <c r="BX65" s="1365">
        <v>9.7628689313541961E-3</v>
      </c>
      <c r="BY65" s="1365">
        <v>1.5214703910238825E-2</v>
      </c>
      <c r="BZ65" s="1365">
        <v>9.3521071909776765E-3</v>
      </c>
      <c r="CA65" s="1365">
        <v>0.10418125648937737</v>
      </c>
      <c r="CB65" s="1365">
        <v>0.47847587943357561</v>
      </c>
      <c r="CC65" s="1365">
        <v>1.9017036836736733E-2</v>
      </c>
      <c r="CD65" s="1365">
        <v>0.45542467480393611</v>
      </c>
      <c r="CE65" s="1365">
        <v>1.9347988015880446E-2</v>
      </c>
      <c r="CF65" s="1365">
        <v>1.0280706270158368E-2</v>
      </c>
      <c r="CG65" s="1365">
        <v>1.1733501435975846E-2</v>
      </c>
      <c r="CH65" s="1365">
        <v>7.0901805923799799E-3</v>
      </c>
      <c r="CI65" s="1365">
        <v>5.8268605928567307E-2</v>
      </c>
      <c r="CJ65" s="1365">
        <v>0.33454760903213493</v>
      </c>
      <c r="CK65" s="1365">
        <v>1.4156071838629691E-2</v>
      </c>
    </row>
    <row r="66" spans="1:89" x14ac:dyDescent="0.2">
      <c r="A66" s="1365">
        <v>1977</v>
      </c>
      <c r="B66" s="1365">
        <v>1</v>
      </c>
      <c r="C66" s="1365">
        <v>9.5611186182285479E-2</v>
      </c>
      <c r="D66" s="1365">
        <v>3.6635767903919536E-2</v>
      </c>
      <c r="E66" s="1365">
        <v>2.8147512752179082E-2</v>
      </c>
      <c r="F66" s="1365">
        <v>3.2051611956080528E-2</v>
      </c>
      <c r="G66" s="1365">
        <v>0.15013675099893131</v>
      </c>
      <c r="H66" s="1365">
        <v>0.60015484571674294</v>
      </c>
      <c r="I66" s="1365">
        <v>5.7262304205364371E-2</v>
      </c>
      <c r="J66" s="1365">
        <v>0.79696739362741198</v>
      </c>
      <c r="K66" s="1365">
        <v>9.0821215969073776E-2</v>
      </c>
      <c r="L66" s="1365">
        <v>3.7410146817537904E-2</v>
      </c>
      <c r="M66" s="1365">
        <v>2.5253868438285698E-2</v>
      </c>
      <c r="N66" s="1365">
        <v>2.9804209699788142E-2</v>
      </c>
      <c r="O66" s="1365">
        <v>0.10503310624283424</v>
      </c>
      <c r="P66" s="1365">
        <v>0.45613345843537545</v>
      </c>
      <c r="Q66" s="1365">
        <v>5.251140965712054E-2</v>
      </c>
      <c r="R66" s="1365">
        <v>0.34146225140185749</v>
      </c>
      <c r="S66" s="1365">
        <v>7.0961501548817196E-2</v>
      </c>
      <c r="T66" s="1365">
        <v>2.6772792175727825E-2</v>
      </c>
      <c r="U66" s="1365">
        <v>1.5582837119268333E-2</v>
      </c>
      <c r="V66" s="1365">
        <v>2.2788488422977871E-2</v>
      </c>
      <c r="W66" s="1365">
        <v>4.4185317959308024E-2</v>
      </c>
      <c r="X66" s="1365">
        <v>0.12153675733317221</v>
      </c>
      <c r="Y66" s="1365">
        <v>3.963455799826248E-2</v>
      </c>
      <c r="Z66" s="1365">
        <v>0.23846494076221347</v>
      </c>
      <c r="AA66" s="1365">
        <v>6.1444441193556187E-2</v>
      </c>
      <c r="AB66" s="1365">
        <v>2.0555928322472078E-2</v>
      </c>
      <c r="AC66" s="1365">
        <v>1.1359435006647267E-2</v>
      </c>
      <c r="AD66" s="1365">
        <v>1.9428937136761526E-2</v>
      </c>
      <c r="AE66" s="1365">
        <v>2.7039285624399723E-2</v>
      </c>
      <c r="AF66" s="1365">
        <v>6.5143012540783585E-2</v>
      </c>
      <c r="AG66" s="1365">
        <v>3.3493900489234833E-2</v>
      </c>
      <c r="AH66" s="1365">
        <v>0.10493852545353732</v>
      </c>
      <c r="AI66" s="1365">
        <v>3.9242922601484764E-2</v>
      </c>
      <c r="AJ66" s="1365">
        <v>9.2297313009246512E-3</v>
      </c>
      <c r="AK66" s="1365">
        <v>5.1141538895707189E-3</v>
      </c>
      <c r="AL66" s="1365">
        <v>1.0413896591476401E-2</v>
      </c>
      <c r="AM66" s="1365">
        <v>5.5079223982203163E-3</v>
      </c>
      <c r="AN66" s="1365">
        <v>1.8977712549507773E-2</v>
      </c>
      <c r="AO66" s="1365">
        <v>1.6452186130783274E-2</v>
      </c>
      <c r="AP66" s="1365">
        <v>7.367729991439198E-2</v>
      </c>
      <c r="AQ66" s="1365">
        <v>3.156914011704437E-2</v>
      </c>
      <c r="AR66" s="1365">
        <v>6.4705938398103291E-3</v>
      </c>
      <c r="AS66" s="1365">
        <v>3.4965237412028088E-3</v>
      </c>
      <c r="AT66" s="1365">
        <v>7.2195251393645243E-3</v>
      </c>
      <c r="AU66" s="1365">
        <v>2.7920849301315762E-3</v>
      </c>
      <c r="AV66" s="1365">
        <v>1.1427728501524993E-2</v>
      </c>
      <c r="AW66" s="1365">
        <v>1.0701703032064656E-2</v>
      </c>
      <c r="AX66" s="1365">
        <v>3.3096966757337754E-2</v>
      </c>
      <c r="AY66" s="1365">
        <v>1.8273451923531248E-2</v>
      </c>
      <c r="AZ66" s="1365">
        <v>2.9984122459961078E-3</v>
      </c>
      <c r="BA66" s="1365">
        <v>1.4249959134703498E-3</v>
      </c>
      <c r="BB66" s="1365">
        <v>2.895272836337448E-3</v>
      </c>
      <c r="BC66" s="1365">
        <v>7.3442863462713781E-4</v>
      </c>
      <c r="BD66" s="1365">
        <v>3.4265275838752367E-3</v>
      </c>
      <c r="BE66" s="1365">
        <v>3.3438770750710764E-3</v>
      </c>
      <c r="BF66" s="1365">
        <v>1.1073625514727681E-2</v>
      </c>
      <c r="BG66" s="1365">
        <v>7.3390187034283461E-3</v>
      </c>
      <c r="BH66" s="1365">
        <v>1.0045333168270266E-3</v>
      </c>
      <c r="BI66" s="1365">
        <v>3.5151956202704687E-4</v>
      </c>
      <c r="BJ66" s="1365">
        <v>1.0140665265520737E-3</v>
      </c>
      <c r="BK66" s="1365">
        <v>8.9189787812487924E-5</v>
      </c>
      <c r="BL66" s="1365">
        <v>5.9169233122194733E-4</v>
      </c>
      <c r="BM66" s="1365">
        <v>6.836049622379938E-4</v>
      </c>
      <c r="BN66" s="1365">
        <v>0.20303260637258802</v>
      </c>
      <c r="BO66" s="1365">
        <v>4.7899702132117028E-3</v>
      </c>
      <c r="BP66" s="1365">
        <v>-7.7437891361836764E-4</v>
      </c>
      <c r="BQ66" s="1365">
        <v>2.8936443138933843E-3</v>
      </c>
      <c r="BR66" s="1365">
        <v>2.2474022562923857E-3</v>
      </c>
      <c r="BS66" s="1365">
        <v>4.5103644756097072E-2</v>
      </c>
      <c r="BT66" s="1365">
        <v>0.14399194649883953</v>
      </c>
      <c r="BU66" s="1365">
        <v>4.7803353307717929E-3</v>
      </c>
      <c r="BV66" s="1365">
        <v>0.65853774859814251</v>
      </c>
      <c r="BW66" s="1365">
        <v>2.4649684633468283E-2</v>
      </c>
      <c r="BX66" s="1365">
        <v>9.8629757281917113E-3</v>
      </c>
      <c r="BY66" s="1365">
        <v>1.2564675632910749E-2</v>
      </c>
      <c r="BZ66" s="1365">
        <v>9.2631235331026573E-3</v>
      </c>
      <c r="CA66" s="1365">
        <v>0.10595143303962329</v>
      </c>
      <c r="CB66" s="1365">
        <v>0.4773663077220936</v>
      </c>
      <c r="CC66" s="1365">
        <v>1.8879526868579001E-2</v>
      </c>
      <c r="CD66" s="1365">
        <v>0.45550514222555449</v>
      </c>
      <c r="CE66" s="1365">
        <v>1.985971442025658E-2</v>
      </c>
      <c r="CF66" s="1365">
        <v>1.0637354641810079E-2</v>
      </c>
      <c r="CG66" s="1365">
        <v>9.6710313190173647E-3</v>
      </c>
      <c r="CH66" s="1365">
        <v>7.0157212768102717E-3</v>
      </c>
      <c r="CI66" s="1365">
        <v>6.0847788283526216E-2</v>
      </c>
      <c r="CJ66" s="1365">
        <v>0.33338592333367012</v>
      </c>
      <c r="CK66" s="1365">
        <v>1.4087629427391196E-2</v>
      </c>
    </row>
    <row r="67" spans="1:89" x14ac:dyDescent="0.2">
      <c r="A67" s="1365">
        <v>1978</v>
      </c>
      <c r="B67" s="1365">
        <v>1</v>
      </c>
      <c r="C67" s="1365">
        <v>9.2406131663865132E-2</v>
      </c>
      <c r="D67" s="1365">
        <v>3.7465117232127865E-2</v>
      </c>
      <c r="E67" s="1365">
        <v>2.5183451055453165E-2</v>
      </c>
      <c r="F67" s="1365">
        <v>3.1600728231450104E-2</v>
      </c>
      <c r="G67" s="1365">
        <v>0.15513428646769056</v>
      </c>
      <c r="H67" s="1365">
        <v>0.60090216742465041</v>
      </c>
      <c r="I67" s="1365">
        <v>5.7308127289138429E-2</v>
      </c>
      <c r="J67" s="1365">
        <v>0.79723337453371457</v>
      </c>
      <c r="K67" s="1365">
        <v>8.7754708270666004E-2</v>
      </c>
      <c r="L67" s="1365">
        <v>3.8236783766180962E-2</v>
      </c>
      <c r="M67" s="1365">
        <v>2.2760297115887729E-2</v>
      </c>
      <c r="N67" s="1365">
        <v>2.9436025881657613E-2</v>
      </c>
      <c r="O67" s="1365">
        <v>0.11063798169548777</v>
      </c>
      <c r="P67" s="1365">
        <v>0.45576775154517651</v>
      </c>
      <c r="Q67" s="1365">
        <v>5.2639826428119416E-2</v>
      </c>
      <c r="R67" s="1365">
        <v>0.34119588058613637</v>
      </c>
      <c r="S67" s="1365">
        <v>6.8335690560472617E-2</v>
      </c>
      <c r="T67" s="1365">
        <v>2.7421944647640667E-2</v>
      </c>
      <c r="U67" s="1365">
        <v>1.4088377810907105E-2</v>
      </c>
      <c r="V67" s="1365">
        <v>2.2413030528810607E-2</v>
      </c>
      <c r="W67" s="1365">
        <v>4.7000525612301974E-2</v>
      </c>
      <c r="X67" s="1365">
        <v>0.12240697886345552</v>
      </c>
      <c r="Y67" s="1365">
        <v>3.9529328485892426E-2</v>
      </c>
      <c r="Z67" s="1365">
        <v>0.23825575887553185</v>
      </c>
      <c r="AA67" s="1365">
        <v>5.9062833516353219E-2</v>
      </c>
      <c r="AB67" s="1365">
        <v>2.0953839463410999E-2</v>
      </c>
      <c r="AC67" s="1365">
        <v>1.0213918509810904E-2</v>
      </c>
      <c r="AD67" s="1365">
        <v>1.9073769077567304E-2</v>
      </c>
      <c r="AE67" s="1365">
        <v>2.9029428054578588E-2</v>
      </c>
      <c r="AF67" s="1365">
        <v>6.6627112095554039E-2</v>
      </c>
      <c r="AG67" s="1365">
        <v>3.3294859908812389E-2</v>
      </c>
      <c r="AH67" s="1365">
        <v>0.10517325152837476</v>
      </c>
      <c r="AI67" s="1365">
        <v>3.8022983654683706E-2</v>
      </c>
      <c r="AJ67" s="1365">
        <v>9.5690482754923235E-3</v>
      </c>
      <c r="AK67" s="1365">
        <v>4.7035548895607605E-3</v>
      </c>
      <c r="AL67" s="1365">
        <v>1.0333083411929955E-2</v>
      </c>
      <c r="AM67" s="1365">
        <v>6.2878456268961394E-3</v>
      </c>
      <c r="AN67" s="1365">
        <v>1.9859310596405593E-2</v>
      </c>
      <c r="AO67" s="1365">
        <v>1.6397426428842038E-2</v>
      </c>
      <c r="AP67" s="1365">
        <v>7.4264330416329738E-2</v>
      </c>
      <c r="AQ67" s="1365">
        <v>3.0859456884531955E-2</v>
      </c>
      <c r="AR67" s="1365">
        <v>6.8939962796974244E-3</v>
      </c>
      <c r="AS67" s="1365">
        <v>3.2431603390812892E-3</v>
      </c>
      <c r="AT67" s="1365">
        <v>7.2957338047109355E-3</v>
      </c>
      <c r="AU67" s="1365">
        <v>3.2436022498627173E-3</v>
      </c>
      <c r="AV67" s="1365">
        <v>1.2063267244502752E-2</v>
      </c>
      <c r="AW67" s="1365">
        <v>1.066511411182869E-2</v>
      </c>
      <c r="AX67" s="1365">
        <v>3.3884528431783245E-2</v>
      </c>
      <c r="AY67" s="1365">
        <v>1.8124870862613607E-2</v>
      </c>
      <c r="AZ67" s="1365">
        <v>3.2769146049164812E-3</v>
      </c>
      <c r="BA67" s="1365">
        <v>1.3467933077649678E-3</v>
      </c>
      <c r="BB67" s="1365">
        <v>3.1308957343610527E-3</v>
      </c>
      <c r="BC67" s="1365">
        <v>8.4082250567557582E-4</v>
      </c>
      <c r="BD67" s="1365">
        <v>3.6768310038556404E-3</v>
      </c>
      <c r="BE67" s="1365">
        <v>3.4873995789061968E-3</v>
      </c>
      <c r="BF67" s="1365">
        <v>1.1543021504412554E-2</v>
      </c>
      <c r="BG67" s="1365">
        <v>7.3139963971891597E-3</v>
      </c>
      <c r="BH67" s="1365">
        <v>1.1269100510480049E-3</v>
      </c>
      <c r="BI67" s="1365">
        <v>3.2841330308644158E-4</v>
      </c>
      <c r="BJ67" s="1365">
        <v>1.2257650417455863E-3</v>
      </c>
      <c r="BK67" s="1365">
        <v>1.300494443009267E-4</v>
      </c>
      <c r="BL67" s="1365">
        <v>6.5267887274997967E-4</v>
      </c>
      <c r="BM67" s="1365">
        <v>7.6520797980745724E-4</v>
      </c>
      <c r="BN67" s="1365">
        <v>0.20276662546628543</v>
      </c>
      <c r="BO67" s="1365">
        <v>4.6514233931991278E-3</v>
      </c>
      <c r="BP67" s="1365">
        <v>-7.716665340530976E-4</v>
      </c>
      <c r="BQ67" s="1365">
        <v>2.4231539395654367E-3</v>
      </c>
      <c r="BR67" s="1365">
        <v>2.1647023497924911E-3</v>
      </c>
      <c r="BS67" s="1365">
        <v>4.4496304772202788E-2</v>
      </c>
      <c r="BT67" s="1365">
        <v>0.1451077475007081</v>
      </c>
      <c r="BU67" s="1365">
        <v>4.6949692397848632E-3</v>
      </c>
      <c r="BV67" s="1365">
        <v>0.65880411941386363</v>
      </c>
      <c r="BW67" s="1365">
        <v>2.4070441103392515E-2</v>
      </c>
      <c r="BX67" s="1365">
        <v>1.0043172584487194E-2</v>
      </c>
      <c r="BY67" s="1365">
        <v>1.1095073244546061E-2</v>
      </c>
      <c r="BZ67" s="1365">
        <v>9.1876977026394968E-3</v>
      </c>
      <c r="CA67" s="1365">
        <v>0.10813376085538859</v>
      </c>
      <c r="CB67" s="1365">
        <v>0.47724244107723629</v>
      </c>
      <c r="CC67" s="1365">
        <v>1.9031546287204666E-2</v>
      </c>
      <c r="CD67" s="1365">
        <v>0.4560374939475782</v>
      </c>
      <c r="CE67" s="1365">
        <v>1.9419017710193387E-2</v>
      </c>
      <c r="CF67" s="1365">
        <v>1.0814839118540292E-2</v>
      </c>
      <c r="CG67" s="1365">
        <v>8.6719193049806242E-3</v>
      </c>
      <c r="CH67" s="1365">
        <v>7.0229953528470057E-3</v>
      </c>
      <c r="CI67" s="1365">
        <v>6.36374560831858E-2</v>
      </c>
      <c r="CJ67" s="1365">
        <v>0.33214919447039759</v>
      </c>
      <c r="CK67" s="1365">
        <v>1.4322076153550399E-2</v>
      </c>
    </row>
    <row r="68" spans="1:89" x14ac:dyDescent="0.2">
      <c r="A68" s="1365">
        <v>1979</v>
      </c>
      <c r="B68" s="1365">
        <v>1</v>
      </c>
      <c r="C68" s="1365">
        <v>8.6131572723388672E-2</v>
      </c>
      <c r="D68" s="1365">
        <v>4.0539215318858624E-2</v>
      </c>
      <c r="E68" s="1365">
        <v>2.2163498215377331E-2</v>
      </c>
      <c r="F68" s="1365">
        <v>3.0684659257531166E-2</v>
      </c>
      <c r="G68" s="1365">
        <v>0.16070347838103771</v>
      </c>
      <c r="H68" s="1365">
        <v>0.60360137230056554</v>
      </c>
      <c r="I68" s="1365">
        <v>5.6176216841757061E-2</v>
      </c>
      <c r="J68" s="1365">
        <v>0.79647910594940186</v>
      </c>
      <c r="K68" s="1365">
        <v>8.2189418375492096E-2</v>
      </c>
      <c r="L68" s="1365">
        <v>4.1013391222804785E-2</v>
      </c>
      <c r="M68" s="1365">
        <v>2.0250451751053333E-2</v>
      </c>
      <c r="N68" s="1365">
        <v>2.8687158599495888E-2</v>
      </c>
      <c r="O68" s="1365">
        <v>0.11580780707299709</v>
      </c>
      <c r="P68" s="1365">
        <v>0.45686030825749191</v>
      </c>
      <c r="Q68" s="1365">
        <v>5.1670535745470189E-2</v>
      </c>
      <c r="R68" s="1365">
        <v>0.34304600954055786</v>
      </c>
      <c r="S68" s="1365">
        <v>6.5597154200077057E-2</v>
      </c>
      <c r="T68" s="1365">
        <v>2.9733807314187288E-2</v>
      </c>
      <c r="U68" s="1365">
        <v>1.2989351525902748E-2</v>
      </c>
      <c r="V68" s="1365">
        <v>2.206546813249588E-2</v>
      </c>
      <c r="W68" s="1365">
        <v>5.0047071650624275E-2</v>
      </c>
      <c r="X68" s="1365">
        <v>0.12353553546039588</v>
      </c>
      <c r="Y68" s="1365">
        <v>3.9077632898406919E-2</v>
      </c>
      <c r="Z68" s="1365">
        <v>0.24108889698982239</v>
      </c>
      <c r="AA68" s="1365">
        <v>5.7049475610256195E-2</v>
      </c>
      <c r="AB68" s="1365">
        <v>2.3036192753352225E-2</v>
      </c>
      <c r="AC68" s="1365">
        <v>9.5744295977056026E-3</v>
      </c>
      <c r="AD68" s="1365">
        <v>1.8903516232967377E-2</v>
      </c>
      <c r="AE68" s="1365">
        <v>3.1351398210972548E-2</v>
      </c>
      <c r="AF68" s="1365">
        <v>6.8216550536126672E-2</v>
      </c>
      <c r="AG68" s="1365">
        <v>3.2957332767873229E-2</v>
      </c>
      <c r="AH68" s="1365">
        <v>0.10854057222604752</v>
      </c>
      <c r="AI68" s="1365">
        <v>3.8107357919216156E-2</v>
      </c>
      <c r="AJ68" s="1365">
        <v>1.1135809007100761E-2</v>
      </c>
      <c r="AK68" s="1365">
        <v>4.6662681270390749E-3</v>
      </c>
      <c r="AL68" s="1365">
        <v>1.0573518462479115E-2</v>
      </c>
      <c r="AM68" s="1365">
        <v>7.1130734286271036E-3</v>
      </c>
      <c r="AN68" s="1365">
        <v>2.0566971555801009E-2</v>
      </c>
      <c r="AO68" s="1365">
        <v>1.6377573783991958E-2</v>
      </c>
      <c r="AP68" s="1365">
        <v>7.765524834394455E-2</v>
      </c>
      <c r="AQ68" s="1365">
        <v>3.1304709613323212E-2</v>
      </c>
      <c r="AR68" s="1365">
        <v>8.0691441689850762E-3</v>
      </c>
      <c r="AS68" s="1365">
        <v>3.2445517717860639E-3</v>
      </c>
      <c r="AT68" s="1365">
        <v>7.7765937894582748E-3</v>
      </c>
      <c r="AU68" s="1365">
        <v>3.6560535372700542E-3</v>
      </c>
      <c r="AV68" s="1365">
        <v>1.272907714697857E-2</v>
      </c>
      <c r="AW68" s="1365">
        <v>1.0875118126968401E-2</v>
      </c>
      <c r="AX68" s="1365">
        <v>3.6744199693202972E-2</v>
      </c>
      <c r="AY68" s="1365">
        <v>1.8871916458010674E-2</v>
      </c>
      <c r="AZ68" s="1365">
        <v>3.8545233437616844E-3</v>
      </c>
      <c r="BA68" s="1365">
        <v>1.3379469164647162E-3</v>
      </c>
      <c r="BB68" s="1365">
        <v>3.8101307582110167E-3</v>
      </c>
      <c r="BC68" s="1365">
        <v>1.0405181092210114E-3</v>
      </c>
      <c r="BD68" s="1365">
        <v>3.9964459892935546E-3</v>
      </c>
      <c r="BE68" s="1365">
        <v>3.8327165357195346E-3</v>
      </c>
      <c r="BF68" s="1365">
        <v>1.3071871362626553E-2</v>
      </c>
      <c r="BG68" s="1365">
        <v>7.832665927708149E-3</v>
      </c>
      <c r="BH68" s="1365">
        <v>1.3183957617002307E-3</v>
      </c>
      <c r="BI68" s="1365">
        <v>3.2930816450971179E-4</v>
      </c>
      <c r="BJ68" s="1365">
        <v>1.7662950558587909E-3</v>
      </c>
      <c r="BK68" s="1365">
        <v>1.8531731075199787E-4</v>
      </c>
      <c r="BL68" s="1365">
        <v>7.2929159492440918E-4</v>
      </c>
      <c r="BM68" s="1365">
        <v>9.1059732889453484E-4</v>
      </c>
      <c r="BN68" s="1365">
        <v>0.20352089405059814</v>
      </c>
      <c r="BO68" s="1365">
        <v>3.9421543478965759E-3</v>
      </c>
      <c r="BP68" s="1365">
        <v>-4.7417590394616127E-4</v>
      </c>
      <c r="BQ68" s="1365">
        <v>1.9130464643239975E-3</v>
      </c>
      <c r="BR68" s="1365">
        <v>1.9975006580352783E-3</v>
      </c>
      <c r="BS68" s="1365">
        <v>4.4895671308040619E-2</v>
      </c>
      <c r="BT68" s="1365">
        <v>0.14674428043613033</v>
      </c>
      <c r="BU68" s="1365">
        <v>4.5024647032300942E-3</v>
      </c>
      <c r="BV68" s="1365">
        <v>0.65695399045944214</v>
      </c>
      <c r="BW68" s="1365">
        <v>2.0534418523311615E-2</v>
      </c>
      <c r="BX68" s="1365">
        <v>1.0805408004671335E-2</v>
      </c>
      <c r="BY68" s="1365">
        <v>9.1741466894745827E-3</v>
      </c>
      <c r="BZ68" s="1365">
        <v>8.6191911250352859E-3</v>
      </c>
      <c r="CA68" s="1365">
        <v>0.11065640673041344</v>
      </c>
      <c r="CB68" s="1365">
        <v>0.47882431860173336</v>
      </c>
      <c r="CC68" s="1365">
        <v>1.8340102181786416E-2</v>
      </c>
      <c r="CD68" s="1365">
        <v>0.45343309640884399</v>
      </c>
      <c r="CE68" s="1365">
        <v>1.6592264175415039E-2</v>
      </c>
      <c r="CF68" s="1365">
        <v>1.1279583908617496E-2</v>
      </c>
      <c r="CG68" s="1365">
        <v>7.2611002251505852E-3</v>
      </c>
      <c r="CH68" s="1365">
        <v>6.6216904670000076E-3</v>
      </c>
      <c r="CI68" s="1365">
        <v>6.5760735422372818E-2</v>
      </c>
      <c r="CJ68" s="1365">
        <v>0.33209915750653729</v>
      </c>
      <c r="CK68" s="1365">
        <v>1.3818518137621997E-2</v>
      </c>
    </row>
    <row r="69" spans="1:89" x14ac:dyDescent="0.2">
      <c r="A69" s="1365">
        <v>1980</v>
      </c>
      <c r="B69" s="1365">
        <v>1</v>
      </c>
      <c r="C69" s="1365">
        <v>7.3654621839523315E-2</v>
      </c>
      <c r="D69" s="1365">
        <v>5.0250323954969645E-2</v>
      </c>
      <c r="E69" s="1365">
        <v>2.2759516723453999E-2</v>
      </c>
      <c r="F69" s="1365">
        <v>2.8207661584019661E-2</v>
      </c>
      <c r="G69" s="1365">
        <v>0.16356383450329304</v>
      </c>
      <c r="H69" s="1365">
        <v>0.6121210200395123</v>
      </c>
      <c r="I69" s="1365">
        <v>4.9443069318340617E-2</v>
      </c>
      <c r="J69" s="1365">
        <v>0.79913830757141113</v>
      </c>
      <c r="K69" s="1365">
        <v>7.0302218198776245E-2</v>
      </c>
      <c r="L69" s="1365">
        <v>5.0462416373193264E-2</v>
      </c>
      <c r="M69" s="1365">
        <v>2.1021371707320213E-2</v>
      </c>
      <c r="N69" s="1365">
        <v>2.605510875582695E-2</v>
      </c>
      <c r="O69" s="1365">
        <v>0.11712584551423788</v>
      </c>
      <c r="P69" s="1365">
        <v>0.46939899670380258</v>
      </c>
      <c r="Q69" s="1365">
        <v>4.4772357768834585E-2</v>
      </c>
      <c r="R69" s="1365">
        <v>0.3384958803653717</v>
      </c>
      <c r="S69" s="1365">
        <v>5.5631875991821289E-2</v>
      </c>
      <c r="T69" s="1365">
        <v>3.5761331324465573E-2</v>
      </c>
      <c r="U69" s="1365">
        <v>1.3819336891174316E-2</v>
      </c>
      <c r="V69" s="1365">
        <v>1.9501062110066414E-2</v>
      </c>
      <c r="W69" s="1365">
        <v>4.9812063341960311E-2</v>
      </c>
      <c r="X69" s="1365">
        <v>0.13143503246755062</v>
      </c>
      <c r="Y69" s="1365">
        <v>3.2535182778530722E-2</v>
      </c>
      <c r="Z69" s="1365">
        <v>0.23534521460533142</v>
      </c>
      <c r="AA69" s="1365">
        <v>4.8281732946634293E-2</v>
      </c>
      <c r="AB69" s="1365">
        <v>2.7173532755114138E-2</v>
      </c>
      <c r="AC69" s="1365">
        <v>1.0155696887522936E-2</v>
      </c>
      <c r="AD69" s="1365">
        <v>1.6623228788375854E-2</v>
      </c>
      <c r="AE69" s="1365">
        <v>3.1289421487599611E-2</v>
      </c>
      <c r="AF69" s="1365">
        <v>7.4498397199831451E-2</v>
      </c>
      <c r="AG69" s="1365">
        <v>2.7323211641587773E-2</v>
      </c>
      <c r="AH69" s="1365">
        <v>0.10433274507522583</v>
      </c>
      <c r="AI69" s="1365">
        <v>3.1853727996349335E-2</v>
      </c>
      <c r="AJ69" s="1365">
        <v>1.3102126278681681E-2</v>
      </c>
      <c r="AK69" s="1365">
        <v>4.949514870531857E-3</v>
      </c>
      <c r="AL69" s="1365">
        <v>9.5822932198643684E-3</v>
      </c>
      <c r="AM69" s="1365">
        <v>7.4070109403692186E-3</v>
      </c>
      <c r="AN69" s="1365">
        <v>2.3347222507984107E-2</v>
      </c>
      <c r="AO69" s="1365">
        <v>1.4090848592057163E-2</v>
      </c>
      <c r="AP69" s="1365">
        <v>7.4076279997825623E-2</v>
      </c>
      <c r="AQ69" s="1365">
        <v>2.5789873674511909E-2</v>
      </c>
      <c r="AR69" s="1365">
        <v>9.4214320997707546E-3</v>
      </c>
      <c r="AS69" s="1365">
        <v>3.5863008815795183E-3</v>
      </c>
      <c r="AT69" s="1365">
        <v>7.0589915849268436E-3</v>
      </c>
      <c r="AU69" s="1365">
        <v>4.0188232960645109E-3</v>
      </c>
      <c r="AV69" s="1365">
        <v>1.4665063539143526E-2</v>
      </c>
      <c r="AW69" s="1365">
        <v>9.5357964061239132E-3</v>
      </c>
      <c r="AX69" s="1365">
        <v>3.4347224980592728E-2</v>
      </c>
      <c r="AY69" s="1365">
        <v>1.515653170645237E-2</v>
      </c>
      <c r="AZ69" s="1365">
        <v>4.5621754725289065E-3</v>
      </c>
      <c r="BA69" s="1365">
        <v>1.5255212492775172E-3</v>
      </c>
      <c r="BB69" s="1365">
        <v>3.5257101990282536E-3</v>
      </c>
      <c r="BC69" s="1365">
        <v>1.0961650732497219E-3</v>
      </c>
      <c r="BD69" s="1365">
        <v>4.7939739947448828E-3</v>
      </c>
      <c r="BE69" s="1365">
        <v>3.6871481948057777E-3</v>
      </c>
      <c r="BF69" s="1365">
        <v>1.1760076507925987E-2</v>
      </c>
      <c r="BG69" s="1365">
        <v>6.0577425174415112E-3</v>
      </c>
      <c r="BH69" s="1365">
        <v>1.5948315249261213E-3</v>
      </c>
      <c r="BI69" s="1365">
        <v>3.8130587017803919E-4</v>
      </c>
      <c r="BJ69" s="1365">
        <v>1.5890335198491812E-3</v>
      </c>
      <c r="BK69" s="1365">
        <v>2.4737871035540593E-4</v>
      </c>
      <c r="BL69" s="1365">
        <v>9.1646153171264411E-4</v>
      </c>
      <c r="BM69" s="1365">
        <v>9.7332243374016292E-4</v>
      </c>
      <c r="BN69" s="1365">
        <v>0.20086169242858887</v>
      </c>
      <c r="BO69" s="1365">
        <v>3.3524036407470703E-3</v>
      </c>
      <c r="BP69" s="1365">
        <v>-2.1209241822361946E-4</v>
      </c>
      <c r="BQ69" s="1365">
        <v>1.7381450161337852E-3</v>
      </c>
      <c r="BR69" s="1365">
        <v>2.1525528281927109E-3</v>
      </c>
      <c r="BS69" s="1365">
        <v>4.6437988989055157E-2</v>
      </c>
      <c r="BT69" s="1365">
        <v>0.14274760817864129</v>
      </c>
      <c r="BU69" s="1365">
        <v>4.6451267065744702E-3</v>
      </c>
      <c r="BV69" s="1365">
        <v>0.6615041196346283</v>
      </c>
      <c r="BW69" s="1365">
        <v>1.8022745847702026E-2</v>
      </c>
      <c r="BX69" s="1365">
        <v>1.4488992630504072E-2</v>
      </c>
      <c r="BY69" s="1365">
        <v>8.9401798322796822E-3</v>
      </c>
      <c r="BZ69" s="1365">
        <v>8.7065994739532471E-3</v>
      </c>
      <c r="CA69" s="1365">
        <v>0.11375177116133273</v>
      </c>
      <c r="CB69" s="1365">
        <v>0.47979113500007808</v>
      </c>
      <c r="CC69" s="1365">
        <v>1.7802739111693479E-2</v>
      </c>
      <c r="CD69" s="1365">
        <v>0.46064242720603943</v>
      </c>
      <c r="CE69" s="1365">
        <v>1.4670342206954956E-2</v>
      </c>
      <c r="CF69" s="1365">
        <v>1.4701085048727691E-2</v>
      </c>
      <c r="CG69" s="1365">
        <v>7.2020348161458969E-3</v>
      </c>
      <c r="CH69" s="1365">
        <v>6.5540466457605362E-3</v>
      </c>
      <c r="CI69" s="1365">
        <v>6.731378217227757E-2</v>
      </c>
      <c r="CJ69" s="1365">
        <v>0.33705597379413288</v>
      </c>
      <c r="CK69" s="1365">
        <v>1.3145165432422969E-2</v>
      </c>
    </row>
    <row r="70" spans="1:89" x14ac:dyDescent="0.2">
      <c r="A70" s="1365">
        <v>1981</v>
      </c>
      <c r="B70" s="1365">
        <v>1</v>
      </c>
      <c r="C70" s="1365">
        <v>7.2598762810230255E-2</v>
      </c>
      <c r="D70" s="1365">
        <v>5.6649533100426197E-2</v>
      </c>
      <c r="E70" s="1365">
        <v>2.3734879679977894E-2</v>
      </c>
      <c r="F70" s="1365">
        <v>2.7655092999339104E-2</v>
      </c>
      <c r="G70" s="1365">
        <v>0.17170141264796257</v>
      </c>
      <c r="H70" s="1365">
        <v>0.60195745532024725</v>
      </c>
      <c r="I70" s="1365">
        <v>4.5702841090074969E-2</v>
      </c>
      <c r="J70" s="1365">
        <v>0.80303341150283813</v>
      </c>
      <c r="K70" s="1365">
        <v>6.9339469075202942E-2</v>
      </c>
      <c r="L70" s="1365">
        <v>5.6508345296606421E-2</v>
      </c>
      <c r="M70" s="1365">
        <v>2.1858670748770237E-2</v>
      </c>
      <c r="N70" s="1365">
        <v>2.5513723492622375E-2</v>
      </c>
      <c r="O70" s="1365">
        <v>0.1254216218367219</v>
      </c>
      <c r="P70" s="1365">
        <v>0.46316618870813298</v>
      </c>
      <c r="Q70" s="1365">
        <v>4.1225388386660365E-2</v>
      </c>
      <c r="R70" s="1365">
        <v>0.3431929349899292</v>
      </c>
      <c r="S70" s="1365">
        <v>5.5022731423377991E-2</v>
      </c>
      <c r="T70" s="1365">
        <v>4.0340726845897734E-2</v>
      </c>
      <c r="U70" s="1365">
        <v>1.4841663651168346E-2</v>
      </c>
      <c r="V70" s="1365">
        <v>1.9137166440486908E-2</v>
      </c>
      <c r="W70" s="1365">
        <v>5.5154585046693683E-2</v>
      </c>
      <c r="X70" s="1365">
        <v>0.12900068317181412</v>
      </c>
      <c r="Y70" s="1365">
        <v>2.9695383416349246E-2</v>
      </c>
      <c r="Z70" s="1365">
        <v>0.23930631577968597</v>
      </c>
      <c r="AA70" s="1365">
        <v>4.7716453671455383E-2</v>
      </c>
      <c r="AB70" s="1365">
        <v>3.1296740635298193E-2</v>
      </c>
      <c r="AC70" s="1365">
        <v>1.1452340055257082E-2</v>
      </c>
      <c r="AD70" s="1365">
        <v>1.6228619962930679E-2</v>
      </c>
      <c r="AE70" s="1365">
        <v>3.5060515161603689E-2</v>
      </c>
      <c r="AF70" s="1365">
        <v>7.2728041822080022E-2</v>
      </c>
      <c r="AG70" s="1365">
        <v>2.4823612270887481E-2</v>
      </c>
      <c r="AH70" s="1365">
        <v>0.10662860423326492</v>
      </c>
      <c r="AI70" s="1365">
        <v>3.1361397355794907E-2</v>
      </c>
      <c r="AJ70" s="1365">
        <v>1.5356001327745616E-2</v>
      </c>
      <c r="AK70" s="1365">
        <v>6.03545515332371E-3</v>
      </c>
      <c r="AL70" s="1365">
        <v>9.5079280436038971E-3</v>
      </c>
      <c r="AM70" s="1365">
        <v>8.1837352190632373E-3</v>
      </c>
      <c r="AN70" s="1365">
        <v>2.3199036462594476E-2</v>
      </c>
      <c r="AO70" s="1365">
        <v>1.2985052562888061E-2</v>
      </c>
      <c r="AP70" s="1365">
        <v>7.6143831014633179E-2</v>
      </c>
      <c r="AQ70" s="1365">
        <v>2.5399960577487946E-2</v>
      </c>
      <c r="AR70" s="1365">
        <v>1.100940715696197E-2</v>
      </c>
      <c r="AS70" s="1365">
        <v>4.563144117128104E-3</v>
      </c>
      <c r="AT70" s="1365">
        <v>6.9860643707215786E-3</v>
      </c>
      <c r="AU70" s="1365">
        <v>4.6410054783336818E-3</v>
      </c>
      <c r="AV70" s="1365">
        <v>1.4705583382469222E-2</v>
      </c>
      <c r="AW70" s="1365">
        <v>8.8386641125412727E-3</v>
      </c>
      <c r="AX70" s="1365">
        <v>3.5627108067274094E-2</v>
      </c>
      <c r="AY70" s="1365">
        <v>1.4923487789928913E-2</v>
      </c>
      <c r="AZ70" s="1365">
        <v>5.5923767540662084E-3</v>
      </c>
      <c r="BA70" s="1365">
        <v>2.0762003987329081E-3</v>
      </c>
      <c r="BB70" s="1365">
        <v>3.5620003473013639E-3</v>
      </c>
      <c r="BC70" s="1365">
        <v>1.3474394927470712E-3</v>
      </c>
      <c r="BD70" s="1365">
        <v>4.6531359980212369E-3</v>
      </c>
      <c r="BE70" s="1365">
        <v>3.4724655711693849E-3</v>
      </c>
      <c r="BF70" s="1365">
        <v>1.2325779534876347E-2</v>
      </c>
      <c r="BG70" s="1365">
        <v>5.9618633240461349E-3</v>
      </c>
      <c r="BH70" s="1365">
        <v>1.9925276324102015E-3</v>
      </c>
      <c r="BI70" s="1365">
        <v>6.1700773039774504E-4</v>
      </c>
      <c r="BJ70" s="1365">
        <v>1.6384318005293608E-3</v>
      </c>
      <c r="BK70" s="1365">
        <v>2.3246116870723199E-4</v>
      </c>
      <c r="BL70" s="1365">
        <v>9.0611979204250519E-4</v>
      </c>
      <c r="BM70" s="1365">
        <v>9.7736775068487476E-4</v>
      </c>
      <c r="BN70" s="1365">
        <v>0.19696658849716187</v>
      </c>
      <c r="BO70" s="1365">
        <v>3.2592937350273132E-3</v>
      </c>
      <c r="BP70" s="1365">
        <v>1.4118780381977558E-4</v>
      </c>
      <c r="BQ70" s="1365">
        <v>1.8762089312076569E-3</v>
      </c>
      <c r="BR70" s="1365">
        <v>2.1413695067167282E-3</v>
      </c>
      <c r="BS70" s="1365">
        <v>4.6279790811240673E-2</v>
      </c>
      <c r="BT70" s="1365">
        <v>0.13882722929140195</v>
      </c>
      <c r="BU70" s="1365">
        <v>4.4414900241269203E-3</v>
      </c>
      <c r="BV70" s="1365">
        <v>0.6568070650100708</v>
      </c>
      <c r="BW70" s="1365">
        <v>1.7576031386852264E-2</v>
      </c>
      <c r="BX70" s="1365">
        <v>1.6308806254528463E-2</v>
      </c>
      <c r="BY70" s="1365">
        <v>8.8932160288095474E-3</v>
      </c>
      <c r="BZ70" s="1365">
        <v>8.5179265588521957E-3</v>
      </c>
      <c r="CA70" s="1365">
        <v>0.11654682760126889</v>
      </c>
      <c r="CB70" s="1365">
        <v>0.47215511480985106</v>
      </c>
      <c r="CC70" s="1365">
        <v>1.6809115012307734E-2</v>
      </c>
      <c r="CD70" s="1365">
        <v>0.45984047651290894</v>
      </c>
      <c r="CE70" s="1365">
        <v>1.4316737651824951E-2</v>
      </c>
      <c r="CF70" s="1365">
        <v>1.6167618450708687E-2</v>
      </c>
      <c r="CG70" s="1365">
        <v>7.0170070976018906E-3</v>
      </c>
      <c r="CH70" s="1365">
        <v>6.3765570521354675E-3</v>
      </c>
      <c r="CI70" s="1365">
        <v>7.0267036790028214E-2</v>
      </c>
      <c r="CJ70" s="1365">
        <v>0.3333384315384702</v>
      </c>
      <c r="CK70" s="1365">
        <v>1.2357078968159765E-2</v>
      </c>
    </row>
    <row r="71" spans="1:89" x14ac:dyDescent="0.2">
      <c r="A71" s="1365">
        <v>1982</v>
      </c>
      <c r="B71" s="1365">
        <v>1</v>
      </c>
      <c r="C71" s="1365">
        <v>6.207294762134552E-2</v>
      </c>
      <c r="D71" s="1365">
        <v>6.1232829932123423E-2</v>
      </c>
      <c r="E71" s="1365">
        <v>2.5032198056578636E-2</v>
      </c>
      <c r="F71" s="1365">
        <v>2.5808708742260933E-2</v>
      </c>
      <c r="G71" s="1365">
        <v>0.19095740281045437</v>
      </c>
      <c r="H71" s="1365">
        <v>0.594368605895639</v>
      </c>
      <c r="I71" s="1365">
        <v>4.0527277604937073E-2</v>
      </c>
      <c r="J71" s="1365">
        <v>0.80873113870620728</v>
      </c>
      <c r="K71" s="1365">
        <v>5.9424620121717453E-2</v>
      </c>
      <c r="L71" s="1365">
        <v>6.1711660819128156E-2</v>
      </c>
      <c r="M71" s="1365">
        <v>2.3433754220604897E-2</v>
      </c>
      <c r="N71" s="1365">
        <v>2.3368719965219498E-2</v>
      </c>
      <c r="O71" s="1365">
        <v>0.14230884239077568</v>
      </c>
      <c r="P71" s="1365">
        <v>0.46263201993159131</v>
      </c>
      <c r="Q71" s="1365">
        <v>3.5851518696033181E-2</v>
      </c>
      <c r="R71" s="1365">
        <v>0.34611329436302185</v>
      </c>
      <c r="S71" s="1365">
        <v>4.7931686043739319E-2</v>
      </c>
      <c r="T71" s="1365">
        <v>4.3381421826779842E-2</v>
      </c>
      <c r="U71" s="1365">
        <v>1.5781600028276443E-2</v>
      </c>
      <c r="V71" s="1365">
        <v>1.7118807882070541E-2</v>
      </c>
      <c r="W71" s="1365">
        <v>6.209741230122745E-2</v>
      </c>
      <c r="X71" s="1365">
        <v>0.13471655876090011</v>
      </c>
      <c r="Y71" s="1365">
        <v>2.5085831501584437E-2</v>
      </c>
      <c r="Z71" s="1365">
        <v>0.24213689565658569</v>
      </c>
      <c r="AA71" s="1365">
        <v>4.2716238647699356E-2</v>
      </c>
      <c r="AB71" s="1365">
        <v>3.3875863708090037E-2</v>
      </c>
      <c r="AC71" s="1365">
        <v>1.2618058826774359E-2</v>
      </c>
      <c r="AD71" s="1365">
        <v>1.4619240537285805E-2</v>
      </c>
      <c r="AE71" s="1365">
        <v>4.1100861504673958E-2</v>
      </c>
      <c r="AF71" s="1365">
        <v>7.6218115026018302E-2</v>
      </c>
      <c r="AG71" s="1365">
        <v>2.0988526893892613E-2</v>
      </c>
      <c r="AH71" s="1365">
        <v>0.10991345345973969</v>
      </c>
      <c r="AI71" s="1365">
        <v>2.9681503772735596E-2</v>
      </c>
      <c r="AJ71" s="1365">
        <v>1.7491881008027121E-2</v>
      </c>
      <c r="AK71" s="1365">
        <v>6.8012329284101725E-3</v>
      </c>
      <c r="AL71" s="1365">
        <v>8.6721591651439667E-3</v>
      </c>
      <c r="AM71" s="1365">
        <v>1.1394545523216948E-2</v>
      </c>
      <c r="AN71" s="1365">
        <v>2.4782703033853864E-2</v>
      </c>
      <c r="AO71" s="1365">
        <v>1.1089425991083885E-2</v>
      </c>
      <c r="AP71" s="1365">
        <v>7.9879492521286011E-2</v>
      </c>
      <c r="AQ71" s="1365">
        <v>2.5143414735794067E-2</v>
      </c>
      <c r="AR71" s="1365">
        <v>1.2627988500753418E-2</v>
      </c>
      <c r="AS71" s="1365">
        <v>5.1878426456823945E-3</v>
      </c>
      <c r="AT71" s="1365">
        <v>6.7093316465616226E-3</v>
      </c>
      <c r="AU71" s="1365">
        <v>6.3938880048226565E-3</v>
      </c>
      <c r="AV71" s="1365">
        <v>1.5906381221794722E-2</v>
      </c>
      <c r="AW71" s="1365">
        <v>7.9106469300303482E-3</v>
      </c>
      <c r="AX71" s="1365">
        <v>4.0046460926532745E-2</v>
      </c>
      <c r="AY71" s="1365">
        <v>1.6709936782717705E-2</v>
      </c>
      <c r="AZ71" s="1365">
        <v>6.431800706195645E-3</v>
      </c>
      <c r="BA71" s="1365">
        <v>2.393934060819447E-3</v>
      </c>
      <c r="BB71" s="1365">
        <v>3.5626259632408619E-3</v>
      </c>
      <c r="BC71" s="1365">
        <v>2.314892608410446E-3</v>
      </c>
      <c r="BD71" s="1365">
        <v>5.4354137600579333E-3</v>
      </c>
      <c r="BE71" s="1365">
        <v>3.197856590343356E-3</v>
      </c>
      <c r="BF71" s="1365">
        <v>1.5628645196557045E-2</v>
      </c>
      <c r="BG71" s="1365">
        <v>8.5199223831295967E-3</v>
      </c>
      <c r="BH71" s="1365">
        <v>2.3233944002640783E-3</v>
      </c>
      <c r="BI71" s="1365">
        <v>6.9971435368643142E-4</v>
      </c>
      <c r="BJ71" s="1365">
        <v>1.8144134664908051E-3</v>
      </c>
      <c r="BK71" s="1365">
        <v>2.390655645285733E-4</v>
      </c>
      <c r="BL71" s="1365">
        <v>1.0571147158350642E-3</v>
      </c>
      <c r="BM71" s="1365">
        <v>9.7501966779075231E-4</v>
      </c>
      <c r="BN71" s="1365">
        <v>0.19126886129379272</v>
      </c>
      <c r="BO71" s="1365">
        <v>2.648327499628067E-3</v>
      </c>
      <c r="BP71" s="1365">
        <v>-4.7883088700473309E-4</v>
      </c>
      <c r="BQ71" s="1365">
        <v>1.5984438359737396E-3</v>
      </c>
      <c r="BR71" s="1365">
        <v>2.4399887770414352E-3</v>
      </c>
      <c r="BS71" s="1365">
        <v>4.8648560419678688E-2</v>
      </c>
      <c r="BT71" s="1365">
        <v>0.13179731606594508</v>
      </c>
      <c r="BU71" s="1365">
        <v>4.6150288070064254E-3</v>
      </c>
      <c r="BV71" s="1365">
        <v>0.65388670563697815</v>
      </c>
      <c r="BW71" s="1365">
        <v>1.4141261577606201E-2</v>
      </c>
      <c r="BX71" s="1365">
        <v>1.785140810534358E-2</v>
      </c>
      <c r="BY71" s="1365">
        <v>9.2505980283021927E-3</v>
      </c>
      <c r="BZ71" s="1365">
        <v>8.6899008601903915E-3</v>
      </c>
      <c r="CA71" s="1365">
        <v>0.12885999050922692</v>
      </c>
      <c r="CB71" s="1365">
        <v>0.45904650915431122</v>
      </c>
      <c r="CC71" s="1365">
        <v>1.6046984083780212E-2</v>
      </c>
      <c r="CD71" s="1365">
        <v>0.46261784434318542</v>
      </c>
      <c r="CE71" s="1365">
        <v>1.1492934077978134E-2</v>
      </c>
      <c r="CF71" s="1365">
        <v>1.8330238992348313E-2</v>
      </c>
      <c r="CG71" s="1365">
        <v>7.6521541923284531E-3</v>
      </c>
      <c r="CH71" s="1365">
        <v>6.2499120831489563E-3</v>
      </c>
      <c r="CI71" s="1365">
        <v>8.021143008954823E-2</v>
      </c>
      <c r="CJ71" s="1365">
        <v>0.32724896563731143</v>
      </c>
      <c r="CK71" s="1365">
        <v>1.1432182727828545E-2</v>
      </c>
    </row>
    <row r="72" spans="1:89" x14ac:dyDescent="0.2">
      <c r="A72" s="1365">
        <v>1983</v>
      </c>
      <c r="B72" s="1365">
        <v>1</v>
      </c>
      <c r="C72" s="1365">
        <v>6.697285920381546E-2</v>
      </c>
      <c r="D72" s="1365">
        <v>5.5948906578123569E-2</v>
      </c>
      <c r="E72" s="1365">
        <v>2.4773230776190758E-2</v>
      </c>
      <c r="F72" s="1365">
        <v>2.5226740166544914E-2</v>
      </c>
      <c r="G72" s="1365">
        <v>0.20507128536701202</v>
      </c>
      <c r="H72" s="1365">
        <v>0.58158028001306095</v>
      </c>
      <c r="I72" s="1365">
        <v>4.0426642947220447E-2</v>
      </c>
      <c r="J72" s="1365">
        <v>0.8165932297706604</v>
      </c>
      <c r="K72" s="1365">
        <v>6.4321227371692657E-2</v>
      </c>
      <c r="L72" s="1365">
        <v>5.7663531973958015E-2</v>
      </c>
      <c r="M72" s="1365">
        <v>2.3193934932351112E-2</v>
      </c>
      <c r="N72" s="1365">
        <v>2.2764703258872032E-2</v>
      </c>
      <c r="O72" s="1365">
        <v>0.15770635195076466</v>
      </c>
      <c r="P72" s="1365">
        <v>0.45542283343295981</v>
      </c>
      <c r="Q72" s="1365">
        <v>3.5520620773030025E-2</v>
      </c>
      <c r="R72" s="1365">
        <v>0.35342642664909363</v>
      </c>
      <c r="S72" s="1365">
        <v>5.2103154361248016E-2</v>
      </c>
      <c r="T72" s="1365">
        <v>4.1478308732621372E-2</v>
      </c>
      <c r="U72" s="1365">
        <v>1.5970808453857899E-2</v>
      </c>
      <c r="V72" s="1365">
        <v>1.633252389729023E-2</v>
      </c>
      <c r="W72" s="1365">
        <v>6.8840013816952705E-2</v>
      </c>
      <c r="X72" s="1365">
        <v>0.13441701052355809</v>
      </c>
      <c r="Y72" s="1365">
        <v>2.4284575082182455E-2</v>
      </c>
      <c r="Z72" s="1365">
        <v>0.2475479394197464</v>
      </c>
      <c r="AA72" s="1365">
        <v>4.6230632811784744E-2</v>
      </c>
      <c r="AB72" s="1365">
        <v>3.2209838042035699E-2</v>
      </c>
      <c r="AC72" s="1365">
        <v>1.2619733810424805E-2</v>
      </c>
      <c r="AD72" s="1365">
        <v>1.3795802369713783E-2</v>
      </c>
      <c r="AE72" s="1365">
        <v>4.4687458081170917E-2</v>
      </c>
      <c r="AF72" s="1365">
        <v>7.7924542644227573E-2</v>
      </c>
      <c r="AG72" s="1365">
        <v>2.0079926072453427E-2</v>
      </c>
      <c r="AH72" s="1365">
        <v>0.11480977386236191</v>
      </c>
      <c r="AI72" s="1365">
        <v>3.2752856612205505E-2</v>
      </c>
      <c r="AJ72" s="1365">
        <v>1.6193242976441979E-2</v>
      </c>
      <c r="AK72" s="1365">
        <v>6.8108751438558102E-3</v>
      </c>
      <c r="AL72" s="1365">
        <v>8.215692825615406E-3</v>
      </c>
      <c r="AM72" s="1365">
        <v>1.3612690876470879E-2</v>
      </c>
      <c r="AN72" s="1365">
        <v>2.6601718941069226E-2</v>
      </c>
      <c r="AO72" s="1365">
        <v>1.062269442033114E-2</v>
      </c>
      <c r="AP72" s="1365">
        <v>8.4210053086280823E-2</v>
      </c>
      <c r="AQ72" s="1365">
        <v>2.7760712429881096E-2</v>
      </c>
      <c r="AR72" s="1365">
        <v>1.1866101151099429E-2</v>
      </c>
      <c r="AS72" s="1365">
        <v>5.0926381954923272E-3</v>
      </c>
      <c r="AT72" s="1365">
        <v>6.2096249312162399E-3</v>
      </c>
      <c r="AU72" s="1365">
        <v>8.8241817575180903E-3</v>
      </c>
      <c r="AV72" s="1365">
        <v>1.7158299848261907E-2</v>
      </c>
      <c r="AW72" s="1365">
        <v>7.2984966209049696E-3</v>
      </c>
      <c r="AX72" s="1365">
        <v>4.2899090796709061E-2</v>
      </c>
      <c r="AY72" s="1365">
        <v>1.8868455663323402E-2</v>
      </c>
      <c r="AZ72" s="1365">
        <v>6.1971102222742047E-3</v>
      </c>
      <c r="BA72" s="1365">
        <v>2.4997757573146373E-3</v>
      </c>
      <c r="BB72" s="1365">
        <v>3.3957960549741983E-3</v>
      </c>
      <c r="BC72" s="1365">
        <v>2.9826703680555511E-3</v>
      </c>
      <c r="BD72" s="1365">
        <v>5.9386622343770845E-3</v>
      </c>
      <c r="BE72" s="1365">
        <v>3.016619721045749E-3</v>
      </c>
      <c r="BF72" s="1365">
        <v>1.7979970201849937E-2</v>
      </c>
      <c r="BG72" s="1365">
        <v>1.0579078458249569E-2</v>
      </c>
      <c r="BH72" s="1365">
        <v>2.2128112086647889E-3</v>
      </c>
      <c r="BI72" s="1365">
        <v>7.4099397897953168E-4</v>
      </c>
      <c r="BJ72" s="1365">
        <v>1.7993198707699776E-3</v>
      </c>
      <c r="BK72" s="1365">
        <v>4.3683525291271508E-4</v>
      </c>
      <c r="BL72" s="1365">
        <v>1.2893446628116992E-3</v>
      </c>
      <c r="BM72" s="1365">
        <v>9.2158727877868923E-4</v>
      </c>
      <c r="BN72" s="1365">
        <v>0.1834067702293396</v>
      </c>
      <c r="BO72" s="1365">
        <v>2.6516318321228027E-3</v>
      </c>
      <c r="BP72" s="1365">
        <v>-1.714625395834446E-3</v>
      </c>
      <c r="BQ72" s="1365">
        <v>1.5792958438396454E-3</v>
      </c>
      <c r="BR72" s="1365">
        <v>2.4620369076728821E-3</v>
      </c>
      <c r="BS72" s="1365">
        <v>4.7364933416247368E-2</v>
      </c>
      <c r="BT72" s="1365">
        <v>0.12621645820199406</v>
      </c>
      <c r="BU72" s="1365">
        <v>4.8470105522974566E-3</v>
      </c>
      <c r="BV72" s="1365">
        <v>0.64657357335090637</v>
      </c>
      <c r="BW72" s="1365">
        <v>1.4869704842567444E-2</v>
      </c>
      <c r="BX72" s="1365">
        <v>1.4470597845502198E-2</v>
      </c>
      <c r="BY72" s="1365">
        <v>8.802422322332859E-3</v>
      </c>
      <c r="BZ72" s="1365">
        <v>8.8942162692546844E-3</v>
      </c>
      <c r="CA72" s="1365">
        <v>0.13623127155005932</v>
      </c>
      <c r="CB72" s="1365">
        <v>0.44657866560817971</v>
      </c>
      <c r="CC72" s="1365">
        <v>1.6726671746361096E-2</v>
      </c>
      <c r="CD72" s="1365">
        <v>0.46316680312156677</v>
      </c>
      <c r="CE72" s="1365">
        <v>1.2218073010444641E-2</v>
      </c>
      <c r="CF72" s="1365">
        <v>1.6185223241336644E-2</v>
      </c>
      <c r="CG72" s="1365">
        <v>7.2231264784932137E-3</v>
      </c>
      <c r="CH72" s="1365">
        <v>6.4321793615818024E-3</v>
      </c>
      <c r="CI72" s="1365">
        <v>8.8866338133811951E-2</v>
      </c>
      <c r="CJ72" s="1365">
        <v>0.32035850182966474</v>
      </c>
      <c r="CK72" s="1365">
        <v>1.1883366770584523E-2</v>
      </c>
    </row>
    <row r="73" spans="1:89" x14ac:dyDescent="0.2">
      <c r="A73" s="1365">
        <v>1984</v>
      </c>
      <c r="B73" s="1365">
        <v>1</v>
      </c>
      <c r="C73" s="1365">
        <v>6.9004051387310028E-2</v>
      </c>
      <c r="D73" s="1365">
        <v>5.5040153674781322E-2</v>
      </c>
      <c r="E73" s="1365">
        <v>2.2522719576954842E-2</v>
      </c>
      <c r="F73" s="1365">
        <v>2.6109993457794189E-2</v>
      </c>
      <c r="G73" s="1365">
        <v>0.21523629873991013</v>
      </c>
      <c r="H73" s="1365">
        <v>0.56759881913940102</v>
      </c>
      <c r="I73" s="1365">
        <v>4.4487957504590447E-2</v>
      </c>
      <c r="J73" s="1365">
        <v>0.8205561637878418</v>
      </c>
      <c r="K73" s="1365">
        <v>6.6427774727344513E-2</v>
      </c>
      <c r="L73" s="1365">
        <v>5.7705340208485723E-2</v>
      </c>
      <c r="M73" s="1365">
        <v>2.1209266036748886E-2</v>
      </c>
      <c r="N73" s="1365">
        <v>2.3913130164146423E-2</v>
      </c>
      <c r="O73" s="1365">
        <v>0.17233835533261299</v>
      </c>
      <c r="P73" s="1365">
        <v>0.43908952732739548</v>
      </c>
      <c r="Q73" s="1365">
        <v>3.9872812133454248E-2</v>
      </c>
      <c r="R73" s="1365">
        <v>0.36492687463760376</v>
      </c>
      <c r="S73" s="1365">
        <v>5.3998522460460663E-2</v>
      </c>
      <c r="T73" s="1365">
        <v>4.269849881529808E-2</v>
      </c>
      <c r="U73" s="1365">
        <v>1.4893370680510998E-2</v>
      </c>
      <c r="V73" s="1365">
        <v>1.7492789775133133E-2</v>
      </c>
      <c r="W73" s="1365">
        <v>8.2403105683624744E-2</v>
      </c>
      <c r="X73" s="1365">
        <v>0.12533835805909882</v>
      </c>
      <c r="Y73" s="1365">
        <v>2.8102216124961284E-2</v>
      </c>
      <c r="Z73" s="1365">
        <v>0.25856626033782959</v>
      </c>
      <c r="AA73" s="1365">
        <v>4.7782778739929199E-2</v>
      </c>
      <c r="AB73" s="1365">
        <v>3.3159120590426028E-2</v>
      </c>
      <c r="AC73" s="1365">
        <v>1.1748134158551693E-2</v>
      </c>
      <c r="AD73" s="1365">
        <v>1.4868768863379955E-2</v>
      </c>
      <c r="AE73" s="1365">
        <v>5.5804065195843577E-2</v>
      </c>
      <c r="AF73" s="1365">
        <v>7.1789403229944287E-2</v>
      </c>
      <c r="AG73" s="1365">
        <v>2.3414000153549129E-2</v>
      </c>
      <c r="AH73" s="1365">
        <v>0.12154140323400497</v>
      </c>
      <c r="AI73" s="1365">
        <v>3.4067973494529724E-2</v>
      </c>
      <c r="AJ73" s="1365">
        <v>1.6866599849890918E-2</v>
      </c>
      <c r="AK73" s="1365">
        <v>6.4434879459440708E-3</v>
      </c>
      <c r="AL73" s="1365">
        <v>8.826693519949913E-3</v>
      </c>
      <c r="AM73" s="1365">
        <v>1.7510463600046933E-2</v>
      </c>
      <c r="AN73" s="1365">
        <v>2.5553512455553481E-2</v>
      </c>
      <c r="AO73" s="1365">
        <v>1.2272672891958884E-2</v>
      </c>
      <c r="AP73" s="1365">
        <v>8.9796192944049835E-2</v>
      </c>
      <c r="AQ73" s="1365">
        <v>2.8883049264550209E-2</v>
      </c>
      <c r="AR73" s="1365">
        <v>1.2550156534416601E-2</v>
      </c>
      <c r="AS73" s="1365">
        <v>4.7700525028631091E-3</v>
      </c>
      <c r="AT73" s="1365">
        <v>6.7829056642949581E-3</v>
      </c>
      <c r="AU73" s="1365">
        <v>1.1046404077205807E-2</v>
      </c>
      <c r="AV73" s="1365">
        <v>1.7175880074852209E-2</v>
      </c>
      <c r="AW73" s="1365">
        <v>8.5877414789264413E-3</v>
      </c>
      <c r="AX73" s="1365">
        <v>4.6563472598791122E-2</v>
      </c>
      <c r="AY73" s="1365">
        <v>1.9996518269181252E-2</v>
      </c>
      <c r="AZ73" s="1365">
        <v>6.7215640337963123E-3</v>
      </c>
      <c r="BA73" s="1365">
        <v>2.3254960833583027E-3</v>
      </c>
      <c r="BB73" s="1365">
        <v>3.7138755433261395E-3</v>
      </c>
      <c r="BC73" s="1365">
        <v>3.8342304469551891E-3</v>
      </c>
      <c r="BD73" s="1365">
        <v>6.5789891839265801E-3</v>
      </c>
      <c r="BE73" s="1365">
        <v>3.3928003661096114E-3</v>
      </c>
      <c r="BF73" s="1365">
        <v>1.9380480051040649E-2</v>
      </c>
      <c r="BG73" s="1365">
        <v>1.1343961581587791E-2</v>
      </c>
      <c r="BH73" s="1365">
        <v>2.2743247709513525E-3</v>
      </c>
      <c r="BI73" s="1365">
        <v>6.8060979538131505E-4</v>
      </c>
      <c r="BJ73" s="1365">
        <v>2.0618513226509094E-3</v>
      </c>
      <c r="BK73" s="1365">
        <v>6.3166602194542065E-4</v>
      </c>
      <c r="BL73" s="1365">
        <v>1.390526010844207E-3</v>
      </c>
      <c r="BM73" s="1365">
        <v>9.9753936624603565E-4</v>
      </c>
      <c r="BN73" s="1365">
        <v>0.1794438362121582</v>
      </c>
      <c r="BO73" s="1365">
        <v>2.5762766599655151E-3</v>
      </c>
      <c r="BP73" s="1365">
        <v>-2.6651865337044001E-3</v>
      </c>
      <c r="BQ73" s="1365">
        <v>1.3134535402059555E-3</v>
      </c>
      <c r="BR73" s="1365">
        <v>2.1968632936477661E-3</v>
      </c>
      <c r="BS73" s="1365">
        <v>4.2897943407297134E-2</v>
      </c>
      <c r="BT73" s="1365">
        <v>0.12857959288854662</v>
      </c>
      <c r="BU73" s="1365">
        <v>4.5448442945950985E-3</v>
      </c>
      <c r="BV73" s="1365">
        <v>0.63507312536239624</v>
      </c>
      <c r="BW73" s="1365">
        <v>1.5005528926849365E-2</v>
      </c>
      <c r="BX73" s="1365">
        <v>1.2341654859483242E-2</v>
      </c>
      <c r="BY73" s="1365">
        <v>7.6293488964438438E-3</v>
      </c>
      <c r="BZ73" s="1365">
        <v>8.6172036826610565E-3</v>
      </c>
      <c r="CA73" s="1365">
        <v>0.13283319305628538</v>
      </c>
      <c r="CB73" s="1365">
        <v>0.44139111047251267</v>
      </c>
      <c r="CC73" s="1365">
        <v>1.7255091987418675E-2</v>
      </c>
      <c r="CD73" s="1365">
        <v>0.45562928915023804</v>
      </c>
      <c r="CE73" s="1365">
        <v>1.242925226688385E-2</v>
      </c>
      <c r="CF73" s="1365">
        <v>1.5006841393187642E-2</v>
      </c>
      <c r="CG73" s="1365">
        <v>6.3158953562378883E-3</v>
      </c>
      <c r="CH73" s="1365">
        <v>6.4203403890132904E-3</v>
      </c>
      <c r="CI73" s="1365">
        <v>8.9935249648988247E-2</v>
      </c>
      <c r="CJ73" s="1365">
        <v>0.31282670190185563</v>
      </c>
      <c r="CK73" s="1365">
        <v>1.2695063374934042E-2</v>
      </c>
    </row>
    <row r="74" spans="1:89" x14ac:dyDescent="0.2">
      <c r="A74" s="1365">
        <v>1985</v>
      </c>
      <c r="B74" s="1365">
        <v>1</v>
      </c>
      <c r="C74" s="1365">
        <v>6.3361704349517822E-2</v>
      </c>
      <c r="D74" s="1365">
        <v>5.1140219438821077E-2</v>
      </c>
      <c r="E74" s="1365">
        <v>2.2547129541635513E-2</v>
      </c>
      <c r="F74" s="1365">
        <v>2.5581983849406242E-2</v>
      </c>
      <c r="G74" s="1365">
        <v>0.22396363690495491</v>
      </c>
      <c r="H74" s="1365">
        <v>0.56960917847355819</v>
      </c>
      <c r="I74" s="1365">
        <v>4.3796134869251532E-2</v>
      </c>
      <c r="J74" s="1365">
        <v>0.82190519571304321</v>
      </c>
      <c r="K74" s="1365">
        <v>6.1073660850524902E-2</v>
      </c>
      <c r="L74" s="1365">
        <v>5.5082092760130763E-2</v>
      </c>
      <c r="M74" s="1365">
        <v>2.1770186722278595E-2</v>
      </c>
      <c r="N74" s="1365">
        <v>2.3178005591034889E-2</v>
      </c>
      <c r="O74" s="1365">
        <v>0.18108182772994041</v>
      </c>
      <c r="P74" s="1365">
        <v>0.44106757964100379</v>
      </c>
      <c r="Q74" s="1365">
        <v>3.8651787237267289E-2</v>
      </c>
      <c r="R74" s="1365">
        <v>0.36613339185714722</v>
      </c>
      <c r="S74" s="1365">
        <v>4.9795318394899368E-2</v>
      </c>
      <c r="T74" s="1365">
        <v>4.2933219927363098E-2</v>
      </c>
      <c r="U74" s="1365">
        <v>1.6296779736876488E-2</v>
      </c>
      <c r="V74" s="1365">
        <v>1.6879448667168617E-2</v>
      </c>
      <c r="W74" s="1365">
        <v>8.4622776135802269E-2</v>
      </c>
      <c r="X74" s="1365">
        <v>0.12879251724196278</v>
      </c>
      <c r="Y74" s="1365">
        <v>2.6813352125755925E-2</v>
      </c>
      <c r="Z74" s="1365">
        <v>0.25930130481719971</v>
      </c>
      <c r="AA74" s="1365">
        <v>4.4199619442224503E-2</v>
      </c>
      <c r="AB74" s="1365">
        <v>3.4462394309230149E-2</v>
      </c>
      <c r="AC74" s="1365">
        <v>1.3436928391456604E-2</v>
      </c>
      <c r="AD74" s="1365">
        <v>1.4427151530981064E-2</v>
      </c>
      <c r="AE74" s="1365">
        <v>5.659305676817894E-2</v>
      </c>
      <c r="AF74" s="1365">
        <v>7.3603285032668594E-2</v>
      </c>
      <c r="AG74" s="1365">
        <v>2.257885828300428E-2</v>
      </c>
      <c r="AH74" s="1365">
        <v>0.12345606833696365</v>
      </c>
      <c r="AI74" s="1365">
        <v>3.2239258289337158E-2</v>
      </c>
      <c r="AJ74" s="1365">
        <v>1.8612940853927284E-2</v>
      </c>
      <c r="AK74" s="1365">
        <v>7.8489948064088821E-3</v>
      </c>
      <c r="AL74" s="1365">
        <v>8.7293852120637894E-3</v>
      </c>
      <c r="AM74" s="1365">
        <v>1.7503123497590423E-2</v>
      </c>
      <c r="AN74" s="1365">
        <v>2.6482672764842043E-2</v>
      </c>
      <c r="AO74" s="1365">
        <v>1.2039688780050149E-2</v>
      </c>
      <c r="AP74" s="1365">
        <v>9.1792427003383636E-2</v>
      </c>
      <c r="AQ74" s="1365">
        <v>2.7864992618560791E-2</v>
      </c>
      <c r="AR74" s="1365">
        <v>1.4459646423347294E-2</v>
      </c>
      <c r="AS74" s="1365">
        <v>5.8797792298719287E-3</v>
      </c>
      <c r="AT74" s="1365">
        <v>6.6911596804857254E-3</v>
      </c>
      <c r="AU74" s="1365">
        <v>1.1144342366605997E-2</v>
      </c>
      <c r="AV74" s="1365">
        <v>1.7280327449547436E-2</v>
      </c>
      <c r="AW74" s="1365">
        <v>8.4721766738273842E-3</v>
      </c>
      <c r="AX74" s="1365">
        <v>4.763706773519516E-2</v>
      </c>
      <c r="AY74" s="1365">
        <v>1.9007382914423943E-2</v>
      </c>
      <c r="AZ74" s="1365">
        <v>8.11859321402153E-3</v>
      </c>
      <c r="BA74" s="1365">
        <v>3.1659897358622402E-3</v>
      </c>
      <c r="BB74" s="1365">
        <v>3.7437891587615013E-3</v>
      </c>
      <c r="BC74" s="1365">
        <v>3.7950040714349598E-3</v>
      </c>
      <c r="BD74" s="1365">
        <v>6.4412399837225727E-3</v>
      </c>
      <c r="BE74" s="1365">
        <v>3.3650693481843868E-3</v>
      </c>
      <c r="BF74" s="1365">
        <v>1.9570246338844299E-2</v>
      </c>
      <c r="BG74" s="1365">
        <v>1.030237041413784E-2</v>
      </c>
      <c r="BH74" s="1365">
        <v>3.4477881699785939E-3</v>
      </c>
      <c r="BI74" s="1365">
        <v>9.6513834432698786E-4</v>
      </c>
      <c r="BJ74" s="1365">
        <v>1.9245266448706388E-3</v>
      </c>
      <c r="BK74" s="1365">
        <v>8.6118564649950713E-4</v>
      </c>
      <c r="BL74" s="1365">
        <v>1.2506394739242397E-3</v>
      </c>
      <c r="BM74" s="1365">
        <v>8.1859744592715188E-4</v>
      </c>
      <c r="BN74" s="1365">
        <v>0.17809480428695679</v>
      </c>
      <c r="BO74" s="1365">
        <v>2.2880434989929199E-3</v>
      </c>
      <c r="BP74" s="1365">
        <v>-3.9418733213096857E-3</v>
      </c>
      <c r="BQ74" s="1365">
        <v>7.7694281935691833E-4</v>
      </c>
      <c r="BR74" s="1365">
        <v>2.4039782583713531E-3</v>
      </c>
      <c r="BS74" s="1365">
        <v>4.2881809175014496E-2</v>
      </c>
      <c r="BT74" s="1365">
        <v>0.12861686541634607</v>
      </c>
      <c r="BU74" s="1365">
        <v>5.0690810481925173E-3</v>
      </c>
      <c r="BV74" s="1365">
        <v>0.63386660814285278</v>
      </c>
      <c r="BW74" s="1365">
        <v>1.3566385954618454E-2</v>
      </c>
      <c r="BX74" s="1365">
        <v>8.2069995114579797E-3</v>
      </c>
      <c r="BY74" s="1365">
        <v>6.2503498047590256E-3</v>
      </c>
      <c r="BZ74" s="1365">
        <v>8.7025351822376251E-3</v>
      </c>
      <c r="CA74" s="1365">
        <v>0.13934086076915264</v>
      </c>
      <c r="CB74" s="1365">
        <v>0.44007091195158832</v>
      </c>
      <c r="CC74" s="1365">
        <v>1.772853202350266E-2</v>
      </c>
      <c r="CD74" s="1365">
        <v>0.455771803855896</v>
      </c>
      <c r="CE74" s="1365">
        <v>1.1278342455625534E-2</v>
      </c>
      <c r="CF74" s="1365">
        <v>1.2148872832767665E-2</v>
      </c>
      <c r="CG74" s="1365">
        <v>5.4734069854021072E-3</v>
      </c>
      <c r="CH74" s="1365">
        <v>6.298556923866272E-3</v>
      </c>
      <c r="CI74" s="1365">
        <v>9.6459051594138145E-2</v>
      </c>
      <c r="CJ74" s="1365">
        <v>0.31145783364151247</v>
      </c>
      <c r="CK74" s="1365">
        <v>1.2655663869039921E-2</v>
      </c>
    </row>
    <row r="75" spans="1:89" x14ac:dyDescent="0.2">
      <c r="A75" s="1365">
        <v>1986</v>
      </c>
      <c r="B75" s="1365">
        <v>1</v>
      </c>
      <c r="C75" s="1365">
        <v>5.7676378637552261E-2</v>
      </c>
      <c r="D75" s="1365">
        <v>4.8472593538463116E-2</v>
      </c>
      <c r="E75" s="1365">
        <v>2.1657660603523254E-2</v>
      </c>
      <c r="F75" s="1365">
        <v>2.4451838806271553E-2</v>
      </c>
      <c r="G75" s="1365">
        <v>0.22306351363658905</v>
      </c>
      <c r="H75" s="1365">
        <v>0.5796322619095069</v>
      </c>
      <c r="I75" s="1365">
        <v>4.5045761249997096E-2</v>
      </c>
      <c r="J75" s="1365">
        <v>0.82387697696685791</v>
      </c>
      <c r="K75" s="1365">
        <v>5.5557679384946823E-2</v>
      </c>
      <c r="L75" s="1365">
        <v>5.323673109523952E-2</v>
      </c>
      <c r="M75" s="1365">
        <v>2.1214790642261505E-2</v>
      </c>
      <c r="N75" s="1365">
        <v>2.2011321038007736E-2</v>
      </c>
      <c r="O75" s="1365">
        <v>0.1792682372033596</v>
      </c>
      <c r="P75" s="1365">
        <v>0.45299187031988908</v>
      </c>
      <c r="Q75" s="1365">
        <v>3.9596336805774658E-2</v>
      </c>
      <c r="R75" s="1365">
        <v>0.36340051889419556</v>
      </c>
      <c r="S75" s="1365">
        <v>4.5000005513429642E-2</v>
      </c>
      <c r="T75" s="1365">
        <v>4.2015946586616337E-2</v>
      </c>
      <c r="U75" s="1365">
        <v>1.7362749204039574E-2</v>
      </c>
      <c r="V75" s="1365">
        <v>1.5688007697463036E-2</v>
      </c>
      <c r="W75" s="1365">
        <v>8.1929740030318499E-2</v>
      </c>
      <c r="X75" s="1365">
        <v>0.13444665693278648</v>
      </c>
      <c r="Y75" s="1365">
        <v>2.6957414442941172E-2</v>
      </c>
      <c r="Z75" s="1365">
        <v>0.25615808367729187</v>
      </c>
      <c r="AA75" s="1365">
        <v>3.9735559374094009E-2</v>
      </c>
      <c r="AB75" s="1365">
        <v>3.4126114216633141E-2</v>
      </c>
      <c r="AC75" s="1365">
        <v>1.4276120811700821E-2</v>
      </c>
      <c r="AD75" s="1365">
        <v>1.3254472054541111E-2</v>
      </c>
      <c r="AE75" s="1365">
        <v>5.3815721999853849E-2</v>
      </c>
      <c r="AF75" s="1365">
        <v>7.8467088448654493E-2</v>
      </c>
      <c r="AG75" s="1365">
        <v>2.2482998040665312E-2</v>
      </c>
      <c r="AH75" s="1365">
        <v>0.11970000714063644</v>
      </c>
      <c r="AI75" s="1365">
        <v>2.8088835999369621E-2</v>
      </c>
      <c r="AJ75" s="1365">
        <v>1.8782513099722564E-2</v>
      </c>
      <c r="AK75" s="1365">
        <v>8.8482690043747425E-3</v>
      </c>
      <c r="AL75" s="1365">
        <v>7.7352412045001984E-3</v>
      </c>
      <c r="AM75" s="1365">
        <v>1.6894295578822494E-2</v>
      </c>
      <c r="AN75" s="1365">
        <v>2.763500166226656E-2</v>
      </c>
      <c r="AO75" s="1365">
        <v>1.1715848379689147E-2</v>
      </c>
      <c r="AP75" s="1365">
        <v>8.8007330894470215E-2</v>
      </c>
      <c r="AQ75" s="1365">
        <v>2.4093497544527054E-2</v>
      </c>
      <c r="AR75" s="1365">
        <v>1.4459882018854842E-2</v>
      </c>
      <c r="AS75" s="1365">
        <v>6.3409690046682954E-3</v>
      </c>
      <c r="AT75" s="1365">
        <v>5.8962483890354633E-3</v>
      </c>
      <c r="AU75" s="1365">
        <v>1.0904173483140767E-2</v>
      </c>
      <c r="AV75" s="1365">
        <v>1.8165380585043175E-2</v>
      </c>
      <c r="AW75" s="1365">
        <v>8.1471822848185466E-3</v>
      </c>
      <c r="AX75" s="1365">
        <v>4.4570542871952057E-2</v>
      </c>
      <c r="AY75" s="1365">
        <v>1.7314331606030464E-2</v>
      </c>
      <c r="AZ75" s="1365">
        <v>7.5588582330965437E-3</v>
      </c>
      <c r="BA75" s="1365">
        <v>2.919804974226281E-3</v>
      </c>
      <c r="BB75" s="1365">
        <v>3.1303600408136845E-3</v>
      </c>
      <c r="BC75" s="1365">
        <v>4.0028365619946271E-3</v>
      </c>
      <c r="BD75" s="1365">
        <v>6.7450824641375803E-3</v>
      </c>
      <c r="BE75" s="1365">
        <v>2.8992715309620835E-3</v>
      </c>
      <c r="BF75" s="1365">
        <v>1.8268011510372162E-2</v>
      </c>
      <c r="BG75" s="1365">
        <v>9.6973506733775139E-3</v>
      </c>
      <c r="BH75" s="1365">
        <v>2.7250584516878007E-3</v>
      </c>
      <c r="BI75" s="1365">
        <v>8.6685455607948825E-4</v>
      </c>
      <c r="BJ75" s="1365">
        <v>1.7197938868775964E-3</v>
      </c>
      <c r="BK75" s="1365">
        <v>7.5434307655086741E-4</v>
      </c>
      <c r="BL75" s="1365">
        <v>1.752131429287743E-3</v>
      </c>
      <c r="BM75" s="1365">
        <v>7.5247962022908198E-4</v>
      </c>
      <c r="BN75" s="1365">
        <v>0.17612302303314209</v>
      </c>
      <c r="BO75" s="1365">
        <v>2.1186992526054382E-3</v>
      </c>
      <c r="BP75" s="1365">
        <v>-4.7641375567764044E-3</v>
      </c>
      <c r="BQ75" s="1365">
        <v>4.4286996126174927E-4</v>
      </c>
      <c r="BR75" s="1365">
        <v>2.4405177682638168E-3</v>
      </c>
      <c r="BS75" s="1365">
        <v>4.3795276433229446E-2</v>
      </c>
      <c r="BT75" s="1365">
        <v>0.12671553226751484</v>
      </c>
      <c r="BU75" s="1365">
        <v>5.374283766325344E-3</v>
      </c>
      <c r="BV75" s="1365">
        <v>0.63659948110580444</v>
      </c>
      <c r="BW75" s="1365">
        <v>1.267637312412262E-2</v>
      </c>
      <c r="BX75" s="1365">
        <v>6.4566469518467784E-3</v>
      </c>
      <c r="BY75" s="1365">
        <v>4.2949113994836807E-3</v>
      </c>
      <c r="BZ75" s="1365">
        <v>8.7638311088085175E-3</v>
      </c>
      <c r="CA75" s="1365">
        <v>0.14113377360627055</v>
      </c>
      <c r="CB75" s="1365">
        <v>0.44447243844792766</v>
      </c>
      <c r="CC75" s="1365">
        <v>1.8801513335848615E-2</v>
      </c>
      <c r="CD75" s="1365">
        <v>0.46047645807266235</v>
      </c>
      <c r="CE75" s="1365">
        <v>1.0557673871517181E-2</v>
      </c>
      <c r="CF75" s="1365">
        <v>1.1220784508623183E-2</v>
      </c>
      <c r="CG75" s="1365">
        <v>3.8520414382219315E-3</v>
      </c>
      <c r="CH75" s="1365">
        <v>6.3233133405447006E-3</v>
      </c>
      <c r="CI75" s="1365">
        <v>9.7338497173041105E-2</v>
      </c>
      <c r="CJ75" s="1365">
        <v>0.31775641497296742</v>
      </c>
      <c r="CK75" s="1365">
        <v>1.3427720776968678E-2</v>
      </c>
    </row>
    <row r="76" spans="1:89" x14ac:dyDescent="0.2">
      <c r="A76" s="1365">
        <v>1987</v>
      </c>
      <c r="B76" s="1365">
        <v>1</v>
      </c>
      <c r="C76" s="1365">
        <v>6.1074722558259964E-2</v>
      </c>
      <c r="D76" s="1365">
        <v>4.2649899143725634E-2</v>
      </c>
      <c r="E76" s="1365">
        <v>2.1288109943270683E-2</v>
      </c>
      <c r="F76" s="1365">
        <v>2.4907546117901802E-2</v>
      </c>
      <c r="G76" s="1365">
        <v>0.21411790885031223</v>
      </c>
      <c r="H76" s="1365">
        <v>0.58796657062961755</v>
      </c>
      <c r="I76" s="1365">
        <v>4.7995252535799192E-2</v>
      </c>
      <c r="J76" s="1365">
        <v>0.82640069723129272</v>
      </c>
      <c r="K76" s="1365">
        <v>5.8742739260196686E-2</v>
      </c>
      <c r="L76" s="1365">
        <v>4.7144449781626463E-2</v>
      </c>
      <c r="M76" s="1365">
        <v>2.079373225569725E-2</v>
      </c>
      <c r="N76" s="1365">
        <v>2.2539595142006874E-2</v>
      </c>
      <c r="O76" s="1365">
        <v>0.17273216508328915</v>
      </c>
      <c r="P76" s="1365">
        <v>0.4622943867549556</v>
      </c>
      <c r="Q76" s="1365">
        <v>4.2153576333795233E-2</v>
      </c>
      <c r="R76" s="1365">
        <v>0.37466073036193848</v>
      </c>
      <c r="S76" s="1365">
        <v>4.773031547665596E-2</v>
      </c>
      <c r="T76" s="1365">
        <v>4.043958627153188E-2</v>
      </c>
      <c r="U76" s="1365">
        <v>1.6519942320883274E-2</v>
      </c>
      <c r="V76" s="1365">
        <v>1.6445660963654518E-2</v>
      </c>
      <c r="W76" s="1365">
        <v>8.1161916255950928E-2</v>
      </c>
      <c r="X76" s="1365">
        <v>0.14338137645297297</v>
      </c>
      <c r="Y76" s="1365">
        <v>2.8981936461994571E-2</v>
      </c>
      <c r="Z76" s="1365">
        <v>0.26930379867553711</v>
      </c>
      <c r="AA76" s="1365">
        <v>4.2394679039716721E-2</v>
      </c>
      <c r="AB76" s="1365">
        <v>3.4278002567589283E-2</v>
      </c>
      <c r="AC76" s="1365">
        <v>1.3784710317850113E-2</v>
      </c>
      <c r="AD76" s="1365">
        <v>1.4087086543440819E-2</v>
      </c>
      <c r="AE76" s="1365">
        <v>5.3566924994811416E-2</v>
      </c>
      <c r="AF76" s="1365">
        <v>8.7014413816085129E-2</v>
      </c>
      <c r="AG76" s="1365">
        <v>2.4177995133051598E-2</v>
      </c>
      <c r="AH76" s="1365">
        <v>0.13233911991119385</v>
      </c>
      <c r="AI76" s="1365">
        <v>3.1015144661068916E-2</v>
      </c>
      <c r="AJ76" s="1365">
        <v>2.073814527830109E-2</v>
      </c>
      <c r="AK76" s="1365">
        <v>8.4721927996724844E-3</v>
      </c>
      <c r="AL76" s="1365">
        <v>8.3684539422392845E-3</v>
      </c>
      <c r="AM76" s="1365">
        <v>1.8552749883383512E-2</v>
      </c>
      <c r="AN76" s="1365">
        <v>3.3013999728828923E-2</v>
      </c>
      <c r="AO76" s="1365">
        <v>1.2178433559491974E-2</v>
      </c>
      <c r="AP76" s="1365">
        <v>9.8904237151145935E-2</v>
      </c>
      <c r="AQ76" s="1365">
        <v>2.6924323290586472E-2</v>
      </c>
      <c r="AR76" s="1365">
        <v>1.6469117195811123E-2</v>
      </c>
      <c r="AS76" s="1365">
        <v>6.2340080039575696E-3</v>
      </c>
      <c r="AT76" s="1365">
        <v>6.3833757303655148E-3</v>
      </c>
      <c r="AU76" s="1365">
        <v>1.1725613905582577E-2</v>
      </c>
      <c r="AV76" s="1365">
        <v>2.2973233949431633E-2</v>
      </c>
      <c r="AW76" s="1365">
        <v>8.1945655410723336E-3</v>
      </c>
      <c r="AX76" s="1365">
        <v>5.188538134098053E-2</v>
      </c>
      <c r="AY76" s="1365">
        <v>1.9203944131731987E-2</v>
      </c>
      <c r="AZ76" s="1365">
        <v>9.5601054563303478E-3</v>
      </c>
      <c r="BA76" s="1365">
        <v>2.6368072140030563E-3</v>
      </c>
      <c r="BB76" s="1365">
        <v>3.5018310882151127E-3</v>
      </c>
      <c r="BC76" s="1365">
        <v>4.6276659704744816E-3</v>
      </c>
      <c r="BD76" s="1365">
        <v>9.1019612219468068E-3</v>
      </c>
      <c r="BE76" s="1365">
        <v>3.2530636171061236E-3</v>
      </c>
      <c r="BF76" s="1365">
        <v>2.2012174129486084E-2</v>
      </c>
      <c r="BG76" s="1365">
        <v>1.1664335615932941E-2</v>
      </c>
      <c r="BH76" s="1365">
        <v>4.1491829738333763E-3</v>
      </c>
      <c r="BI76" s="1365">
        <v>9.0203653235221282E-4</v>
      </c>
      <c r="BJ76" s="1365">
        <v>1.658334513194859E-3</v>
      </c>
      <c r="BK76" s="1365">
        <v>6.5524790261406451E-4</v>
      </c>
      <c r="BL76" s="1365">
        <v>2.0864681596579932E-3</v>
      </c>
      <c r="BM76" s="1365">
        <v>8.9656770566911746E-4</v>
      </c>
      <c r="BN76" s="1365">
        <v>0.17359930276870728</v>
      </c>
      <c r="BO76" s="1365">
        <v>2.3319832980632782E-3</v>
      </c>
      <c r="BP76" s="1365">
        <v>-4.4945506379008293E-3</v>
      </c>
      <c r="BQ76" s="1365">
        <v>4.9437768757343292E-4</v>
      </c>
      <c r="BR76" s="1365">
        <v>2.367950975894928E-3</v>
      </c>
      <c r="BS76" s="1365">
        <v>4.1385743767023087E-2</v>
      </c>
      <c r="BT76" s="1365">
        <v>0.12573031740449858</v>
      </c>
      <c r="BU76" s="1365">
        <v>5.7835426721673097E-3</v>
      </c>
      <c r="BV76" s="1365">
        <v>0.62533926963806152</v>
      </c>
      <c r="BW76" s="1365">
        <v>1.3344407081604004E-2</v>
      </c>
      <c r="BX76" s="1365">
        <v>2.2103128721937537E-3</v>
      </c>
      <c r="BY76" s="1365">
        <v>4.7681676223874092E-3</v>
      </c>
      <c r="BZ76" s="1365">
        <v>8.4618851542472839E-3</v>
      </c>
      <c r="CA76" s="1365">
        <v>0.13295599259436131</v>
      </c>
      <c r="CB76" s="1365">
        <v>0.44383985279283905</v>
      </c>
      <c r="CC76" s="1365">
        <v>1.9758657457610126E-2</v>
      </c>
      <c r="CD76" s="1365">
        <v>0.45173996686935425</v>
      </c>
      <c r="CE76" s="1365">
        <v>1.1012423783540726E-2</v>
      </c>
      <c r="CF76" s="1365">
        <v>6.704863510094583E-3</v>
      </c>
      <c r="CG76" s="1365">
        <v>4.2737899348139763E-3</v>
      </c>
      <c r="CH76" s="1365">
        <v>6.093934178352356E-3</v>
      </c>
      <c r="CI76" s="1365">
        <v>9.1570248827338219E-2</v>
      </c>
      <c r="CJ76" s="1365">
        <v>0.31810369495308755</v>
      </c>
      <c r="CK76" s="1365">
        <v>1.3980955220695767E-2</v>
      </c>
    </row>
    <row r="77" spans="1:89" x14ac:dyDescent="0.2">
      <c r="A77" s="1365">
        <v>1988</v>
      </c>
      <c r="B77" s="1365">
        <v>1</v>
      </c>
      <c r="C77" s="1365">
        <v>6.6140390932559967E-2</v>
      </c>
      <c r="D77" s="1365">
        <v>4.0106160100549459E-2</v>
      </c>
      <c r="E77" s="1365">
        <v>2.1975681185722351E-2</v>
      </c>
      <c r="F77" s="1365">
        <v>2.5802776217460632E-2</v>
      </c>
      <c r="G77" s="1365">
        <v>0.211754459887743</v>
      </c>
      <c r="H77" s="1365">
        <v>0.58490223527333629</v>
      </c>
      <c r="I77" s="1365">
        <v>4.9318256821418924E-2</v>
      </c>
      <c r="J77" s="1365">
        <v>0.83127975463867188</v>
      </c>
      <c r="K77" s="1365">
        <v>6.399247795343399E-2</v>
      </c>
      <c r="L77" s="1365">
        <v>4.496697848662734E-2</v>
      </c>
      <c r="M77" s="1365">
        <v>2.1152650937438011E-2</v>
      </c>
      <c r="N77" s="1365">
        <v>2.331835962831974E-2</v>
      </c>
      <c r="O77" s="1365">
        <v>0.17212692275643349</v>
      </c>
      <c r="P77" s="1365">
        <v>0.46258432753558854</v>
      </c>
      <c r="Q77" s="1365">
        <v>4.3138087166588499E-2</v>
      </c>
      <c r="R77" s="1365">
        <v>0.39246952533721924</v>
      </c>
      <c r="S77" s="1365">
        <v>5.4194036871194839E-2</v>
      </c>
      <c r="T77" s="1365">
        <v>3.925459214951843E-2</v>
      </c>
      <c r="U77" s="1365">
        <v>1.6749229282140732E-2</v>
      </c>
      <c r="V77" s="1365">
        <v>1.749761775135994E-2</v>
      </c>
      <c r="W77" s="1365">
        <v>8.2386290654540062E-2</v>
      </c>
      <c r="X77" s="1365">
        <v>0.15179416462502804</v>
      </c>
      <c r="Y77" s="1365">
        <v>3.0593597146650896E-2</v>
      </c>
      <c r="Z77" s="1365">
        <v>0.28916138410568237</v>
      </c>
      <c r="AA77" s="1365">
        <v>4.9414001405239105E-2</v>
      </c>
      <c r="AB77" s="1365">
        <v>3.3711519441567361E-2</v>
      </c>
      <c r="AC77" s="1365">
        <v>1.3812411576509476E-2</v>
      </c>
      <c r="AD77" s="1365">
        <v>1.5309394337236881E-2</v>
      </c>
      <c r="AE77" s="1365">
        <v>5.5496132234111428E-2</v>
      </c>
      <c r="AF77" s="1365">
        <v>9.525284179826457E-2</v>
      </c>
      <c r="AG77" s="1365">
        <v>2.6165082032185014E-2</v>
      </c>
      <c r="AH77" s="1365">
        <v>0.15223731100559235</v>
      </c>
      <c r="AI77" s="1365">
        <v>3.8384575396776199E-2</v>
      </c>
      <c r="AJ77" s="1365">
        <v>2.0600213436409831E-2</v>
      </c>
      <c r="AK77" s="1365">
        <v>8.3358907140791416E-3</v>
      </c>
      <c r="AL77" s="1365">
        <v>9.4608217477798462E-3</v>
      </c>
      <c r="AM77" s="1365">
        <v>2.1294358186423779E-2</v>
      </c>
      <c r="AN77" s="1365">
        <v>4.0504587546554803E-2</v>
      </c>
      <c r="AO77" s="1365">
        <v>1.3656856294157504E-2</v>
      </c>
      <c r="AP77" s="1365">
        <v>0.1175285279750824</v>
      </c>
      <c r="AQ77" s="1365">
        <v>3.3969826996326447E-2</v>
      </c>
      <c r="AR77" s="1365">
        <v>1.653806769172661E-2</v>
      </c>
      <c r="AS77" s="1365">
        <v>5.9467533137649298E-3</v>
      </c>
      <c r="AT77" s="1365">
        <v>7.4919220060110092E-3</v>
      </c>
      <c r="AU77" s="1365">
        <v>1.4588704099878669E-2</v>
      </c>
      <c r="AV77" s="1365">
        <v>2.9381860966008099E-2</v>
      </c>
      <c r="AW77" s="1365">
        <v>9.6113897290491142E-3</v>
      </c>
      <c r="AX77" s="1365">
        <v>6.4614981412887573E-2</v>
      </c>
      <c r="AY77" s="1365">
        <v>2.4360185489058495E-2</v>
      </c>
      <c r="AZ77" s="1365">
        <v>9.9323708200245164E-3</v>
      </c>
      <c r="BA77" s="1365">
        <v>2.7728543500415981E-3</v>
      </c>
      <c r="BB77" s="1365">
        <v>4.2022271081805229E-3</v>
      </c>
      <c r="BC77" s="1365">
        <v>6.7964533809572458E-3</v>
      </c>
      <c r="BD77" s="1365">
        <v>1.2617093361096695E-2</v>
      </c>
      <c r="BE77" s="1365">
        <v>3.933798846209184E-3</v>
      </c>
      <c r="BF77" s="1365">
        <v>2.6599699631333351E-2</v>
      </c>
      <c r="BG77" s="1365">
        <v>1.2968392111361027E-2</v>
      </c>
      <c r="BH77" s="1365">
        <v>4.068188904057024E-3</v>
      </c>
      <c r="BI77" s="1365">
        <v>8.40980232169386E-4</v>
      </c>
      <c r="BJ77" s="1365">
        <v>2.0226896740496159E-3</v>
      </c>
      <c r="BK77" s="1365">
        <v>1.7952557682292536E-3</v>
      </c>
      <c r="BL77" s="1365">
        <v>3.8182984861362059E-3</v>
      </c>
      <c r="BM77" s="1365">
        <v>1.0858940988089159E-3</v>
      </c>
      <c r="BN77" s="1365">
        <v>0.16872024536132812</v>
      </c>
      <c r="BO77" s="1365">
        <v>2.1479129791259766E-3</v>
      </c>
      <c r="BP77" s="1365">
        <v>-4.8608183860778809E-3</v>
      </c>
      <c r="BQ77" s="1365">
        <v>8.230302482843399E-4</v>
      </c>
      <c r="BR77" s="1365">
        <v>2.484416589140892E-3</v>
      </c>
      <c r="BS77" s="1365">
        <v>3.9627537131309509E-2</v>
      </c>
      <c r="BT77" s="1365">
        <v>0.12234791226109186</v>
      </c>
      <c r="BU77" s="1365">
        <v>6.1501651314862698E-3</v>
      </c>
      <c r="BV77" s="1365">
        <v>0.60753047466278076</v>
      </c>
      <c r="BW77" s="1365">
        <v>1.1946354061365128E-2</v>
      </c>
      <c r="BX77" s="1365">
        <v>8.5156795103102922E-4</v>
      </c>
      <c r="BY77" s="1365">
        <v>5.2264519035816193E-3</v>
      </c>
      <c r="BZ77" s="1365">
        <v>8.3051584661006927E-3</v>
      </c>
      <c r="CA77" s="1365">
        <v>0.12936816923320293</v>
      </c>
      <c r="CB77" s="1365">
        <v>0.43220459106797149</v>
      </c>
      <c r="CC77" s="1365">
        <v>1.9628139255104787E-2</v>
      </c>
      <c r="CD77" s="1365">
        <v>0.43881022930145264</v>
      </c>
      <c r="CE77" s="1365">
        <v>9.798441082239151E-3</v>
      </c>
      <c r="CF77" s="1365">
        <v>5.7123863371089101E-3</v>
      </c>
      <c r="CG77" s="1365">
        <v>4.4034216552972794E-3</v>
      </c>
      <c r="CH77" s="1365">
        <v>5.8207418769598007E-3</v>
      </c>
      <c r="CI77" s="1365">
        <v>8.9740632101893425E-2</v>
      </c>
      <c r="CJ77" s="1365">
        <v>0.30983938917613396</v>
      </c>
      <c r="CK77" s="1365">
        <v>1.3495263754364169E-2</v>
      </c>
    </row>
    <row r="78" spans="1:89" x14ac:dyDescent="0.2">
      <c r="A78" s="1365">
        <v>1989</v>
      </c>
      <c r="B78" s="1365">
        <v>1</v>
      </c>
      <c r="C78" s="1365">
        <v>6.5841235220432281E-2</v>
      </c>
      <c r="D78" s="1365">
        <v>4.2652465868741274E-2</v>
      </c>
      <c r="E78" s="1365">
        <v>2.1581074222922325E-2</v>
      </c>
      <c r="F78" s="1365">
        <v>2.5074783712625504E-2</v>
      </c>
      <c r="G78" s="1365">
        <v>0.21316450648009777</v>
      </c>
      <c r="H78" s="1365">
        <v>0.58329561613530634</v>
      </c>
      <c r="I78" s="1365">
        <v>4.8390311374955239E-2</v>
      </c>
      <c r="J78" s="1365">
        <v>0.83023583889007568</v>
      </c>
      <c r="K78" s="1365">
        <v>6.3557855784893036E-2</v>
      </c>
      <c r="L78" s="1365">
        <v>4.8176452983170748E-2</v>
      </c>
      <c r="M78" s="1365">
        <v>2.0542532205581665E-2</v>
      </c>
      <c r="N78" s="1365">
        <v>2.2538870573043823E-2</v>
      </c>
      <c r="O78" s="1365">
        <v>0.17275677807629108</v>
      </c>
      <c r="P78" s="1365">
        <v>0.46066133804406395</v>
      </c>
      <c r="Q78" s="1365">
        <v>4.200207688127288E-2</v>
      </c>
      <c r="R78" s="1365">
        <v>0.38794595003128052</v>
      </c>
      <c r="S78" s="1365">
        <v>5.3328834474086761E-2</v>
      </c>
      <c r="T78" s="1365">
        <v>4.2187429498881102E-2</v>
      </c>
      <c r="U78" s="1365">
        <v>1.6311859712004662E-2</v>
      </c>
      <c r="V78" s="1365">
        <v>1.6657976433634758E-2</v>
      </c>
      <c r="W78" s="1365">
        <v>8.1446470692753792E-2</v>
      </c>
      <c r="X78" s="1365">
        <v>0.1489295690686952</v>
      </c>
      <c r="Y78" s="1365">
        <v>2.908381713614356E-2</v>
      </c>
      <c r="Z78" s="1365">
        <v>0.28391420841217041</v>
      </c>
      <c r="AA78" s="1365">
        <v>4.8415344208478928E-2</v>
      </c>
      <c r="AB78" s="1365">
        <v>3.6188822705298662E-2</v>
      </c>
      <c r="AC78" s="1365">
        <v>1.3514692895114422E-2</v>
      </c>
      <c r="AD78" s="1365">
        <v>1.452256366610527E-2</v>
      </c>
      <c r="AE78" s="1365">
        <v>5.4361642338335514E-2</v>
      </c>
      <c r="AF78" s="1365">
        <v>9.2120918270554839E-2</v>
      </c>
      <c r="AG78" s="1365">
        <v>2.4790225725266637E-2</v>
      </c>
      <c r="AH78" s="1365">
        <v>0.1469816118478775</v>
      </c>
      <c r="AI78" s="1365">
        <v>3.7528213113546371E-2</v>
      </c>
      <c r="AJ78" s="1365">
        <v>2.3007154173683375E-2</v>
      </c>
      <c r="AK78" s="1365">
        <v>7.9358932562172413E-3</v>
      </c>
      <c r="AL78" s="1365">
        <v>8.8550075888633728E-3</v>
      </c>
      <c r="AM78" s="1365">
        <v>2.0889667328447104E-2</v>
      </c>
      <c r="AN78" s="1365">
        <v>3.5901355863780016E-2</v>
      </c>
      <c r="AO78" s="1365">
        <v>1.2864328847035532E-2</v>
      </c>
      <c r="AP78" s="1365">
        <v>0.11232943832874298</v>
      </c>
      <c r="AQ78" s="1365">
        <v>3.3134125173091888E-2</v>
      </c>
      <c r="AR78" s="1365">
        <v>1.8275773007189855E-2</v>
      </c>
      <c r="AS78" s="1365">
        <v>6.0167510528117418E-3</v>
      </c>
      <c r="AT78" s="1365">
        <v>6.9272625260055065E-3</v>
      </c>
      <c r="AU78" s="1365">
        <v>1.4161590952426195E-2</v>
      </c>
      <c r="AV78" s="1365">
        <v>2.4737212930576038E-2</v>
      </c>
      <c r="AW78" s="1365">
        <v>9.076724520183075E-3</v>
      </c>
      <c r="AX78" s="1365">
        <v>6.0286249965429306E-2</v>
      </c>
      <c r="AY78" s="1365">
        <v>2.364017441868782E-2</v>
      </c>
      <c r="AZ78" s="1365">
        <v>1.0393937274784548E-2</v>
      </c>
      <c r="BA78" s="1365">
        <v>2.6570750051178038E-3</v>
      </c>
      <c r="BB78" s="1365">
        <v>3.7888223305344582E-3</v>
      </c>
      <c r="BC78" s="1365">
        <v>6.2196257640607655E-3</v>
      </c>
      <c r="BD78" s="1365">
        <v>1.0116876336352694E-2</v>
      </c>
      <c r="BE78" s="1365">
        <v>3.4697387012859989E-3</v>
      </c>
      <c r="BF78" s="1365">
        <v>2.4997320026159286E-2</v>
      </c>
      <c r="BG78" s="1365">
        <v>1.3379987329244614E-2</v>
      </c>
      <c r="BH78" s="1365">
        <v>4.2176950951215986E-3</v>
      </c>
      <c r="BI78" s="1365">
        <v>8.6422025924548507E-4</v>
      </c>
      <c r="BJ78" s="1365">
        <v>1.764624728821218E-3</v>
      </c>
      <c r="BK78" s="1365">
        <v>1.155319856479764E-3</v>
      </c>
      <c r="BL78" s="1365">
        <v>2.6407959432007545E-3</v>
      </c>
      <c r="BM78" s="1365">
        <v>9.7467778493144685E-4</v>
      </c>
      <c r="BN78" s="1365">
        <v>0.16976416110992432</v>
      </c>
      <c r="BO78" s="1365">
        <v>2.2833794355392456E-3</v>
      </c>
      <c r="BP78" s="1365">
        <v>-5.5239871144294739E-3</v>
      </c>
      <c r="BQ78" s="1365">
        <v>1.0385420173406601E-3</v>
      </c>
      <c r="BR78" s="1365">
        <v>2.5359131395816803E-3</v>
      </c>
      <c r="BS78" s="1365">
        <v>4.0407728403806686E-2</v>
      </c>
      <c r="BT78" s="1365">
        <v>0.12267487760857443</v>
      </c>
      <c r="BU78" s="1365">
        <v>6.3476349763502762E-3</v>
      </c>
      <c r="BV78" s="1365">
        <v>0.61205404996871948</v>
      </c>
      <c r="BW78" s="1365">
        <v>1.251240074634552E-2</v>
      </c>
      <c r="BX78" s="1365">
        <v>4.6503636986017227E-4</v>
      </c>
      <c r="BY78" s="1365">
        <v>5.2692145109176636E-3</v>
      </c>
      <c r="BZ78" s="1365">
        <v>8.4168072789907455E-3</v>
      </c>
      <c r="CA78" s="1365">
        <v>0.13171803578734398</v>
      </c>
      <c r="CB78" s="1365">
        <v>0.43358295251835882</v>
      </c>
      <c r="CC78" s="1365">
        <v>2.0089588787063961E-2</v>
      </c>
      <c r="CD78" s="1365">
        <v>0.44228988885879517</v>
      </c>
      <c r="CE78" s="1365">
        <v>1.0229021310806274E-2</v>
      </c>
      <c r="CF78" s="1365">
        <v>5.9890234842896461E-3</v>
      </c>
      <c r="CG78" s="1365">
        <v>4.2306724935770035E-3</v>
      </c>
      <c r="CH78" s="1365">
        <v>5.8808941394090652E-3</v>
      </c>
      <c r="CI78" s="1365">
        <v>9.1310307383537292E-2</v>
      </c>
      <c r="CJ78" s="1365">
        <v>0.31088760205690241</v>
      </c>
      <c r="CK78" s="1365">
        <v>1.3762426663595674E-2</v>
      </c>
    </row>
    <row r="79" spans="1:89" x14ac:dyDescent="0.2">
      <c r="A79" s="1365">
        <v>1990</v>
      </c>
      <c r="B79" s="1365">
        <v>1</v>
      </c>
      <c r="C79" s="1365">
        <v>6.2488846480846405E-2</v>
      </c>
      <c r="D79" s="1365">
        <v>3.8105659652501345E-2</v>
      </c>
      <c r="E79" s="1365">
        <v>2.3051975294947624E-2</v>
      </c>
      <c r="F79" s="1365">
        <v>2.4767616763710976E-2</v>
      </c>
      <c r="G79" s="1365">
        <v>0.2145539429038763</v>
      </c>
      <c r="H79" s="1365">
        <v>0.58939923074019174</v>
      </c>
      <c r="I79" s="1365">
        <v>4.7632715591070858E-2</v>
      </c>
      <c r="J79" s="1365">
        <v>0.83136361837387085</v>
      </c>
      <c r="K79" s="1365">
        <v>6.0257270932197571E-2</v>
      </c>
      <c r="L79" s="1365">
        <v>4.5156710315495729E-2</v>
      </c>
      <c r="M79" s="1365">
        <v>2.2290611639618874E-2</v>
      </c>
      <c r="N79" s="1365">
        <v>2.2255823016166687E-2</v>
      </c>
      <c r="O79" s="1365">
        <v>0.17416959069669247</v>
      </c>
      <c r="P79" s="1365">
        <v>0.46578913203291616</v>
      </c>
      <c r="Q79" s="1365">
        <v>4.1444506283476762E-2</v>
      </c>
      <c r="R79" s="1365">
        <v>0.38766211271286011</v>
      </c>
      <c r="S79" s="1365">
        <v>5.0448644906282425E-2</v>
      </c>
      <c r="T79" s="1365">
        <v>4.0122576057910919E-2</v>
      </c>
      <c r="U79" s="1365">
        <v>1.6983453184366226E-2</v>
      </c>
      <c r="V79" s="1365">
        <v>1.652350090444088E-2</v>
      </c>
      <c r="W79" s="1365">
        <v>8.1492959056049585E-2</v>
      </c>
      <c r="X79" s="1365">
        <v>0.15299884883899736</v>
      </c>
      <c r="Y79" s="1365">
        <v>2.9092115329312808E-2</v>
      </c>
      <c r="Z79" s="1365">
        <v>0.28352749347686768</v>
      </c>
      <c r="AA79" s="1365">
        <v>4.5747090131044388E-2</v>
      </c>
      <c r="AB79" s="1365">
        <v>3.4672526991926134E-2</v>
      </c>
      <c r="AC79" s="1365">
        <v>1.379694789648056E-2</v>
      </c>
      <c r="AD79" s="1365">
        <v>1.4460345730185509E-2</v>
      </c>
      <c r="AE79" s="1365">
        <v>5.4374164901673794E-2</v>
      </c>
      <c r="AF79" s="1365">
        <v>9.5491196584361282E-2</v>
      </c>
      <c r="AG79" s="1365">
        <v>2.4985216933829105E-2</v>
      </c>
      <c r="AH79" s="1365">
        <v>0.14710064232349396</v>
      </c>
      <c r="AI79" s="1365">
        <v>3.5035207867622375E-2</v>
      </c>
      <c r="AJ79" s="1365">
        <v>2.182953612646088E-2</v>
      </c>
      <c r="AK79" s="1365">
        <v>7.8660978469997644E-3</v>
      </c>
      <c r="AL79" s="1365">
        <v>8.9688245207071304E-3</v>
      </c>
      <c r="AM79" s="1365">
        <v>2.1317203179933131E-2</v>
      </c>
      <c r="AN79" s="1365">
        <v>3.8579146046609766E-2</v>
      </c>
      <c r="AO79" s="1365">
        <v>1.350463098432016E-2</v>
      </c>
      <c r="AP79" s="1365">
        <v>0.11223146319389343</v>
      </c>
      <c r="AQ79" s="1365">
        <v>3.0962385237216949E-2</v>
      </c>
      <c r="AR79" s="1365">
        <v>1.7584493034519255E-2</v>
      </c>
      <c r="AS79" s="1365">
        <v>5.9085516259074211E-3</v>
      </c>
      <c r="AT79" s="1365">
        <v>6.906458642333746E-3</v>
      </c>
      <c r="AU79" s="1365">
        <v>1.4744382002390921E-2</v>
      </c>
      <c r="AV79" s="1365">
        <v>2.6775521782335561E-2</v>
      </c>
      <c r="AW79" s="1365">
        <v>9.3496698214516841E-3</v>
      </c>
      <c r="AX79" s="1365">
        <v>5.9676334261894226E-2</v>
      </c>
      <c r="AY79" s="1365">
        <v>2.1856779232621193E-2</v>
      </c>
      <c r="AZ79" s="1365">
        <v>1.0376048976468155E-2</v>
      </c>
      <c r="BA79" s="1365">
        <v>2.6357364840805531E-3</v>
      </c>
      <c r="BB79" s="1365">
        <v>3.7212544120848179E-3</v>
      </c>
      <c r="BC79" s="1365">
        <v>6.226923200301826E-3</v>
      </c>
      <c r="BD79" s="1365">
        <v>1.1238646455139006E-2</v>
      </c>
      <c r="BE79" s="1365">
        <v>3.6209489099848181E-3</v>
      </c>
      <c r="BF79" s="1365">
        <v>2.4623442441225052E-2</v>
      </c>
      <c r="BG79" s="1365">
        <v>1.2201062403619289E-2</v>
      </c>
      <c r="BH79" s="1365">
        <v>4.4671779774034803E-3</v>
      </c>
      <c r="BI79" s="1365">
        <v>7.1064333315007389E-4</v>
      </c>
      <c r="BJ79" s="1365">
        <v>1.7737288726493716E-3</v>
      </c>
      <c r="BK79" s="1365">
        <v>1.2435078097041696E-3</v>
      </c>
      <c r="BL79" s="1365">
        <v>3.145301465667365E-3</v>
      </c>
      <c r="BM79" s="1365">
        <v>1.0820211260923651E-3</v>
      </c>
      <c r="BN79" s="1365">
        <v>0.16863638162612915</v>
      </c>
      <c r="BO79" s="1365">
        <v>2.2315755486488342E-3</v>
      </c>
      <c r="BP79" s="1365">
        <v>-7.0510506629943848E-3</v>
      </c>
      <c r="BQ79" s="1365">
        <v>7.6136365532875061E-4</v>
      </c>
      <c r="BR79" s="1365">
        <v>2.5117937475442886E-3</v>
      </c>
      <c r="BS79" s="1365">
        <v>4.0384352207183838E-2</v>
      </c>
      <c r="BT79" s="1365">
        <v>0.12365228947466095</v>
      </c>
      <c r="BU79" s="1365">
        <v>6.1460185402087419E-3</v>
      </c>
      <c r="BV79" s="1365">
        <v>0.61233788728713989</v>
      </c>
      <c r="BW79" s="1365">
        <v>1.204020157456398E-2</v>
      </c>
      <c r="BX79" s="1365">
        <v>-2.0169164054095745E-3</v>
      </c>
      <c r="BY79" s="1365">
        <v>6.068522110581398E-3</v>
      </c>
      <c r="BZ79" s="1365">
        <v>8.2441158592700958E-3</v>
      </c>
      <c r="CA79" s="1365">
        <v>0.13306098384782672</v>
      </c>
      <c r="CB79" s="1365">
        <v>0.43563901897037727</v>
      </c>
      <c r="CC79" s="1365">
        <v>1.9301963192575149E-2</v>
      </c>
      <c r="CD79" s="1365">
        <v>0.44370150566101074</v>
      </c>
      <c r="CE79" s="1365">
        <v>9.8086260259151459E-3</v>
      </c>
      <c r="CF79" s="1365">
        <v>5.0341342575848103E-3</v>
      </c>
      <c r="CG79" s="1365">
        <v>5.3071584552526474E-3</v>
      </c>
      <c r="CH79" s="1365">
        <v>5.7323221117258072E-3</v>
      </c>
      <c r="CI79" s="1365">
        <v>9.2676631640642881E-2</v>
      </c>
      <c r="CJ79" s="1365">
        <v>0.31196600982613487</v>
      </c>
      <c r="CK79" s="1365">
        <v>1.3176664321947871E-2</v>
      </c>
    </row>
    <row r="80" spans="1:89" x14ac:dyDescent="0.2">
      <c r="A80" s="1365">
        <v>1991</v>
      </c>
      <c r="B80" s="1365">
        <v>1</v>
      </c>
      <c r="C80" s="1365">
        <v>6.1039883643388748E-2</v>
      </c>
      <c r="D80" s="1365">
        <v>2.9201478231698275E-2</v>
      </c>
      <c r="E80" s="1365">
        <v>2.6263382285833359E-2</v>
      </c>
      <c r="F80" s="1365">
        <v>2.4198932573199272E-2</v>
      </c>
      <c r="G80" s="1365">
        <v>0.22153895068913698</v>
      </c>
      <c r="H80" s="1365">
        <v>0.59166530473105705</v>
      </c>
      <c r="I80" s="1365">
        <v>4.6092071105315338E-2</v>
      </c>
      <c r="J80" s="1365">
        <v>0.83286672830581665</v>
      </c>
      <c r="K80" s="1365">
        <v>5.8354329317808151E-2</v>
      </c>
      <c r="L80" s="1365">
        <v>3.8255844265222549E-2</v>
      </c>
      <c r="M80" s="1365">
        <v>2.4967383593320847E-2</v>
      </c>
      <c r="N80" s="1365">
        <v>2.1737096831202507E-2</v>
      </c>
      <c r="O80" s="1365">
        <v>0.18054565228521824</v>
      </c>
      <c r="P80" s="1365">
        <v>0.46908481681030134</v>
      </c>
      <c r="Q80" s="1365">
        <v>3.9921635005065396E-2</v>
      </c>
      <c r="R80" s="1365">
        <v>0.38330632448196411</v>
      </c>
      <c r="S80" s="1365">
        <v>4.6661116182804108E-2</v>
      </c>
      <c r="T80" s="1365">
        <v>3.578257467597723E-2</v>
      </c>
      <c r="U80" s="1365">
        <v>1.878008060157299E-2</v>
      </c>
      <c r="V80" s="1365">
        <v>1.6311531886458397E-2</v>
      </c>
      <c r="W80" s="1365">
        <v>8.4816689603030682E-2</v>
      </c>
      <c r="X80" s="1365">
        <v>0.15284860062664973</v>
      </c>
      <c r="Y80" s="1365">
        <v>2.8105725317535538E-2</v>
      </c>
      <c r="Z80" s="1365">
        <v>0.27657222747802734</v>
      </c>
      <c r="AA80" s="1365">
        <v>4.135025292634964E-2</v>
      </c>
      <c r="AB80" s="1365">
        <v>3.1592123676091433E-2</v>
      </c>
      <c r="AC80" s="1365">
        <v>1.531686820089817E-2</v>
      </c>
      <c r="AD80" s="1365">
        <v>1.4206093735992908E-2</v>
      </c>
      <c r="AE80" s="1365">
        <v>5.6620406685397029E-2</v>
      </c>
      <c r="AF80" s="1365">
        <v>9.3542307609548889E-2</v>
      </c>
      <c r="AG80" s="1365">
        <v>2.3944182327160515E-2</v>
      </c>
      <c r="AH80" s="1365">
        <v>0.13648337125778198</v>
      </c>
      <c r="AI80" s="1365">
        <v>2.9923476278781891E-2</v>
      </c>
      <c r="AJ80" s="1365">
        <v>2.0527912536635995E-2</v>
      </c>
      <c r="AK80" s="1365">
        <v>8.5972605738788843E-3</v>
      </c>
      <c r="AL80" s="1365">
        <v>8.7205627933144569E-3</v>
      </c>
      <c r="AM80" s="1365">
        <v>2.0149565418250859E-2</v>
      </c>
      <c r="AN80" s="1365">
        <v>3.5936190847677574E-2</v>
      </c>
      <c r="AO80" s="1365">
        <v>1.2628399200367348E-2</v>
      </c>
      <c r="AP80" s="1365">
        <v>0.10194476693868637</v>
      </c>
      <c r="AQ80" s="1365">
        <v>2.5721319019794464E-2</v>
      </c>
      <c r="AR80" s="1365">
        <v>1.6785813146270812E-2</v>
      </c>
      <c r="AS80" s="1365">
        <v>6.5717322286218405E-3</v>
      </c>
      <c r="AT80" s="1365">
        <v>6.7049795761704445E-3</v>
      </c>
      <c r="AU80" s="1365">
        <v>1.3201505062170327E-2</v>
      </c>
      <c r="AV80" s="1365">
        <v>2.4390202182095866E-2</v>
      </c>
      <c r="AW80" s="1365">
        <v>8.5692157235626176E-3</v>
      </c>
      <c r="AX80" s="1365">
        <v>5.2391719073057175E-2</v>
      </c>
      <c r="AY80" s="1365">
        <v>1.7435571178793907E-2</v>
      </c>
      <c r="AZ80" s="1365">
        <v>1.0136299479199806E-2</v>
      </c>
      <c r="BA80" s="1365">
        <v>3.0384105048142374E-3</v>
      </c>
      <c r="BB80" s="1365">
        <v>3.743558656424284E-3</v>
      </c>
      <c r="BC80" s="1365">
        <v>4.799949616426602E-3</v>
      </c>
      <c r="BD80" s="1365">
        <v>9.8915576961320032E-3</v>
      </c>
      <c r="BE80" s="1365">
        <v>3.3463698785323515E-3</v>
      </c>
      <c r="BF80" s="1365">
        <v>2.140313945710659E-2</v>
      </c>
      <c r="BG80" s="1365">
        <v>9.7219599410891533E-3</v>
      </c>
      <c r="BH80" s="1365">
        <v>4.4622707055168576E-3</v>
      </c>
      <c r="BI80" s="1365">
        <v>8.5422027041204274E-4</v>
      </c>
      <c r="BJ80" s="1365">
        <v>1.9143344834446907E-3</v>
      </c>
      <c r="BK80" s="1365">
        <v>8.4487300046021119E-4</v>
      </c>
      <c r="BL80" s="1365">
        <v>2.6262684976175988E-3</v>
      </c>
      <c r="BM80" s="1365">
        <v>9.7921404922785222E-4</v>
      </c>
      <c r="BN80" s="1365">
        <v>0.16713327169418335</v>
      </c>
      <c r="BO80" s="1365">
        <v>2.6855543255805969E-3</v>
      </c>
      <c r="BP80" s="1365">
        <v>-9.0543660335242748E-3</v>
      </c>
      <c r="BQ80" s="1365">
        <v>1.2959986925125122E-3</v>
      </c>
      <c r="BR80" s="1365">
        <v>2.4618357419967651E-3</v>
      </c>
      <c r="BS80" s="1365">
        <v>4.0993298403918743E-2</v>
      </c>
      <c r="BT80" s="1365">
        <v>0.12262721259952054</v>
      </c>
      <c r="BU80" s="1365">
        <v>6.1237114214850903E-3</v>
      </c>
      <c r="BV80" s="1365">
        <v>0.61669367551803589</v>
      </c>
      <c r="BW80" s="1365">
        <v>1.4378767460584641E-2</v>
      </c>
      <c r="BX80" s="1365">
        <v>-6.5810964442789555E-3</v>
      </c>
      <c r="BY80" s="1365">
        <v>7.4833016842603683E-3</v>
      </c>
      <c r="BZ80" s="1365">
        <v>7.8874006867408752E-3</v>
      </c>
      <c r="CA80" s="1365">
        <v>0.1367222610861063</v>
      </c>
      <c r="CB80" s="1365">
        <v>0.43813330373900372</v>
      </c>
      <c r="CC80" s="1365">
        <v>1.8669746153183411E-2</v>
      </c>
      <c r="CD80" s="1365">
        <v>0.44956040382385254</v>
      </c>
      <c r="CE80" s="1365">
        <v>1.1693213135004044E-2</v>
      </c>
      <c r="CF80" s="1365">
        <v>2.4732695892453194E-3</v>
      </c>
      <c r="CG80" s="1365">
        <v>6.1873029917478561E-3</v>
      </c>
      <c r="CH80" s="1365">
        <v>5.4255649447441101E-3</v>
      </c>
      <c r="CI80" s="1365">
        <v>9.5728962682187557E-2</v>
      </c>
      <c r="CJ80" s="1365">
        <v>0.31547696744954978</v>
      </c>
      <c r="CK80" s="1365">
        <v>1.2575158421631729E-2</v>
      </c>
    </row>
    <row r="81" spans="1:89" x14ac:dyDescent="0.2">
      <c r="A81" s="1365">
        <v>1992</v>
      </c>
      <c r="B81" s="1365">
        <v>1</v>
      </c>
      <c r="C81" s="1365">
        <v>6.4671345055103302E-2</v>
      </c>
      <c r="D81" s="1365">
        <v>2.1483465563505888E-2</v>
      </c>
      <c r="E81" s="1365">
        <v>3.0330248177051544E-2</v>
      </c>
      <c r="F81" s="1365">
        <v>2.4896150454878807E-2</v>
      </c>
      <c r="G81" s="1365">
        <v>0.21908109076321125</v>
      </c>
      <c r="H81" s="1365">
        <v>0.59149711177715603</v>
      </c>
      <c r="I81" s="1365">
        <v>4.8040621271044567E-2</v>
      </c>
      <c r="J81" s="1365">
        <v>0.84006232023239136</v>
      </c>
      <c r="K81" s="1365">
        <v>6.2198501080274582E-2</v>
      </c>
      <c r="L81" s="1365">
        <v>3.1685777474194765E-2</v>
      </c>
      <c r="M81" s="1365">
        <v>2.8207447379827499E-2</v>
      </c>
      <c r="N81" s="1365">
        <v>2.259228378534317E-2</v>
      </c>
      <c r="O81" s="1365">
        <v>0.17702832538634539</v>
      </c>
      <c r="P81" s="1365">
        <v>0.47634101616544799</v>
      </c>
      <c r="Q81" s="1365">
        <v>4.2008977808522412E-2</v>
      </c>
      <c r="R81" s="1365">
        <v>0.39432132244110107</v>
      </c>
      <c r="S81" s="1365">
        <v>5.0850886851549149E-2</v>
      </c>
      <c r="T81" s="1365">
        <v>3.0936262803152204E-2</v>
      </c>
      <c r="U81" s="1365">
        <v>2.0761951804161072E-2</v>
      </c>
      <c r="V81" s="1365">
        <v>1.7203450202941895E-2</v>
      </c>
      <c r="W81" s="1365">
        <v>8.2570364000275731E-2</v>
      </c>
      <c r="X81" s="1365">
        <v>0.16197213943938515</v>
      </c>
      <c r="Y81" s="1365">
        <v>3.0026286431748647E-2</v>
      </c>
      <c r="Z81" s="1365">
        <v>0.28825309872627258</v>
      </c>
      <c r="AA81" s="1365">
        <v>4.5370358973741531E-2</v>
      </c>
      <c r="AB81" s="1365">
        <v>2.7384365210309625E-2</v>
      </c>
      <c r="AC81" s="1365">
        <v>1.7103255726397038E-2</v>
      </c>
      <c r="AD81" s="1365">
        <v>1.5302618965506554E-2</v>
      </c>
      <c r="AE81" s="1365">
        <v>5.5685564642772079E-2</v>
      </c>
      <c r="AF81" s="1365">
        <v>0.10123122156624406</v>
      </c>
      <c r="AG81" s="1365">
        <v>2.6175713641301702E-2</v>
      </c>
      <c r="AH81" s="1365">
        <v>0.14680194854736328</v>
      </c>
      <c r="AI81" s="1365">
        <v>3.3071178942918777E-2</v>
      </c>
      <c r="AJ81" s="1365">
        <v>1.7411223117960617E-2</v>
      </c>
      <c r="AK81" s="1365">
        <v>9.5297524239867926E-3</v>
      </c>
      <c r="AL81" s="1365">
        <v>9.7710378468036652E-3</v>
      </c>
      <c r="AM81" s="1365">
        <v>2.0120625209528953E-2</v>
      </c>
      <c r="AN81" s="1365">
        <v>4.2351811277321252E-2</v>
      </c>
      <c r="AO81" s="1365">
        <v>1.4546323017576067E-2</v>
      </c>
      <c r="AP81" s="1365">
        <v>0.1109258234500885</v>
      </c>
      <c r="AQ81" s="1365">
        <v>2.8590811416506767E-2</v>
      </c>
      <c r="AR81" s="1365">
        <v>1.4455723474384286E-2</v>
      </c>
      <c r="AS81" s="1365">
        <v>7.1062869392335415E-3</v>
      </c>
      <c r="AT81" s="1365">
        <v>7.574708666652441E-3</v>
      </c>
      <c r="AU81" s="1365">
        <v>1.3339437602553517E-2</v>
      </c>
      <c r="AV81" s="1365">
        <v>2.9844899266322767E-2</v>
      </c>
      <c r="AW81" s="1365">
        <v>1.0013955225872185E-2</v>
      </c>
      <c r="AX81" s="1365">
        <v>5.8925092220306396E-2</v>
      </c>
      <c r="AY81" s="1365">
        <v>1.9924517720937729E-2</v>
      </c>
      <c r="AZ81" s="1365">
        <v>8.9340655431442428E-3</v>
      </c>
      <c r="BA81" s="1365">
        <v>3.2496711355634034E-3</v>
      </c>
      <c r="BB81" s="1365">
        <v>4.1558593511581421E-3</v>
      </c>
      <c r="BC81" s="1365">
        <v>4.6966061345301569E-3</v>
      </c>
      <c r="BD81" s="1365">
        <v>1.4012226922966864E-2</v>
      </c>
      <c r="BE81" s="1365">
        <v>3.9521457794417184E-3</v>
      </c>
      <c r="BF81" s="1365">
        <v>2.463088370859623E-2</v>
      </c>
      <c r="BG81" s="1365">
        <v>1.0758294723927975E-2</v>
      </c>
      <c r="BH81" s="1365">
        <v>3.8840628517391451E-3</v>
      </c>
      <c r="BI81" s="1365">
        <v>8.6114034638740122E-4</v>
      </c>
      <c r="BJ81" s="1365">
        <v>2.1041594445705414E-3</v>
      </c>
      <c r="BK81" s="1365">
        <v>1.0691998541005887E-3</v>
      </c>
      <c r="BL81" s="1365">
        <v>4.7060907962215189E-3</v>
      </c>
      <c r="BM81" s="1365">
        <v>1.247936044987751E-3</v>
      </c>
      <c r="BN81" s="1365">
        <v>0.15993767976760864</v>
      </c>
      <c r="BO81" s="1365">
        <v>2.4728439748287201E-3</v>
      </c>
      <c r="BP81" s="1365">
        <v>-1.0202311910688877E-2</v>
      </c>
      <c r="BQ81" s="1365">
        <v>2.1228007972240448E-3</v>
      </c>
      <c r="BR81" s="1365">
        <v>2.3038666695356369E-3</v>
      </c>
      <c r="BS81" s="1365">
        <v>4.2052765376865864E-2</v>
      </c>
      <c r="BT81" s="1365">
        <v>0.11519927672041205</v>
      </c>
      <c r="BU81" s="1365">
        <v>5.9884623538181397E-3</v>
      </c>
      <c r="BV81" s="1365">
        <v>0.60567867755889893</v>
      </c>
      <c r="BW81" s="1365">
        <v>1.3820458203554153E-2</v>
      </c>
      <c r="BX81" s="1365">
        <v>-9.4527972396463156E-3</v>
      </c>
      <c r="BY81" s="1365">
        <v>9.5682963728904724E-3</v>
      </c>
      <c r="BZ81" s="1365">
        <v>7.6927002519369125E-3</v>
      </c>
      <c r="CA81" s="1365">
        <v>0.13651072676293552</v>
      </c>
      <c r="CB81" s="1365">
        <v>0.42872553892508536</v>
      </c>
      <c r="CC81" s="1365">
        <v>1.8813768251981451E-2</v>
      </c>
      <c r="CD81" s="1365">
        <v>0.44574099779129028</v>
      </c>
      <c r="CE81" s="1365">
        <v>1.1347614228725433E-2</v>
      </c>
      <c r="CF81" s="1365">
        <v>7.4951467104256153E-4</v>
      </c>
      <c r="CG81" s="1365">
        <v>7.4454955756664276E-3</v>
      </c>
      <c r="CH81" s="1365">
        <v>5.3888335824012756E-3</v>
      </c>
      <c r="CI81" s="1365">
        <v>9.4457961386069655E-2</v>
      </c>
      <c r="CJ81" s="1365">
        <v>0.31349412465318338</v>
      </c>
      <c r="CK81" s="1365">
        <v>1.2857443449653195E-2</v>
      </c>
    </row>
    <row r="82" spans="1:89" x14ac:dyDescent="0.2">
      <c r="A82" s="1365">
        <v>1993</v>
      </c>
      <c r="B82" s="1365">
        <v>1</v>
      </c>
      <c r="C82" s="1365">
        <v>6.6180117428302765E-2</v>
      </c>
      <c r="D82" s="1365">
        <v>1.7655727919191122E-2</v>
      </c>
      <c r="E82" s="1365">
        <v>3.5479998216032982E-2</v>
      </c>
      <c r="F82" s="1365">
        <v>2.4702440947294235E-2</v>
      </c>
      <c r="G82" s="1365">
        <v>0.21947426069527864</v>
      </c>
      <c r="H82" s="1365">
        <v>0.58798446483064803</v>
      </c>
      <c r="I82" s="1365">
        <v>4.8522949450720276E-2</v>
      </c>
      <c r="J82" s="1365">
        <v>0.8388068675994873</v>
      </c>
      <c r="K82" s="1365">
        <v>6.3776582479476929E-2</v>
      </c>
      <c r="L82" s="1365">
        <v>2.7968001086264849E-2</v>
      </c>
      <c r="M82" s="1365">
        <v>3.2456792891025543E-2</v>
      </c>
      <c r="N82" s="1365">
        <v>2.2308513522148132E-2</v>
      </c>
      <c r="O82" s="1365">
        <v>0.1781597388908267</v>
      </c>
      <c r="P82" s="1365">
        <v>0.47206843839949725</v>
      </c>
      <c r="Q82" s="1365">
        <v>4.2068837117489613E-2</v>
      </c>
      <c r="R82" s="1365">
        <v>0.39090061187744141</v>
      </c>
      <c r="S82" s="1365">
        <v>5.1563814282417297E-2</v>
      </c>
      <c r="T82" s="1365">
        <v>2.8723890194669366E-2</v>
      </c>
      <c r="U82" s="1365">
        <v>2.2479362785816193E-2</v>
      </c>
      <c r="V82" s="1365">
        <v>1.7158528789877892E-2</v>
      </c>
      <c r="W82" s="1365">
        <v>8.2632218021899462E-2</v>
      </c>
      <c r="X82" s="1365">
        <v>0.15793398420693636</v>
      </c>
      <c r="Y82" s="1365">
        <v>3.0408808706381331E-2</v>
      </c>
      <c r="Z82" s="1365">
        <v>0.28352516889572144</v>
      </c>
      <c r="AA82" s="1365">
        <v>4.5445479452610016E-2</v>
      </c>
      <c r="AB82" s="1365">
        <v>2.5555581669323146E-2</v>
      </c>
      <c r="AC82" s="1365">
        <v>1.784657035022974E-2</v>
      </c>
      <c r="AD82" s="1365">
        <v>1.5101016499102116E-2</v>
      </c>
      <c r="AE82" s="1365">
        <v>5.408511683344841E-2</v>
      </c>
      <c r="AF82" s="1365">
        <v>9.9301231807942578E-2</v>
      </c>
      <c r="AG82" s="1365">
        <v>2.6190175891940413E-2</v>
      </c>
      <c r="AH82" s="1365">
        <v>0.14140902459621429</v>
      </c>
      <c r="AI82" s="1365">
        <v>3.2777212560176849E-2</v>
      </c>
      <c r="AJ82" s="1365">
        <v>1.6576493333559483E-2</v>
      </c>
      <c r="AK82" s="1365">
        <v>9.5725078135728836E-3</v>
      </c>
      <c r="AL82" s="1365">
        <v>9.6627874299883842E-3</v>
      </c>
      <c r="AM82" s="1365">
        <v>1.9962668942753226E-2</v>
      </c>
      <c r="AN82" s="1365">
        <v>3.8625436926828897E-2</v>
      </c>
      <c r="AO82" s="1365">
        <v>1.4231910371584618E-2</v>
      </c>
      <c r="AP82" s="1365">
        <v>0.10610833764076233</v>
      </c>
      <c r="AQ82" s="1365">
        <v>2.8184346854686737E-2</v>
      </c>
      <c r="AR82" s="1365">
        <v>1.3808116331347264E-2</v>
      </c>
      <c r="AS82" s="1365">
        <v>7.1765239117667079E-3</v>
      </c>
      <c r="AT82" s="1365">
        <v>7.5148120522499084E-3</v>
      </c>
      <c r="AU82" s="1365">
        <v>1.3281436229590327E-2</v>
      </c>
      <c r="AV82" s="1365">
        <v>2.6440985154543399E-2</v>
      </c>
      <c r="AW82" s="1365">
        <v>9.7021145017851598E-3</v>
      </c>
      <c r="AX82" s="1365">
        <v>5.5661559104919434E-2</v>
      </c>
      <c r="AY82" s="1365">
        <v>1.9538408145308495E-2</v>
      </c>
      <c r="AZ82" s="1365">
        <v>8.4436294018814806E-3</v>
      </c>
      <c r="BA82" s="1365">
        <v>3.4266687580384314E-3</v>
      </c>
      <c r="BB82" s="1365">
        <v>4.2438344098627567E-3</v>
      </c>
      <c r="BC82" s="1365">
        <v>4.6795501257292926E-3</v>
      </c>
      <c r="BD82" s="1365">
        <v>1.1614122666564043E-2</v>
      </c>
      <c r="BE82" s="1365">
        <v>3.7153456302767437E-3</v>
      </c>
      <c r="BF82" s="1365">
        <v>2.3154579102993011E-2</v>
      </c>
      <c r="BG82" s="1365">
        <v>1.0565767996013165E-2</v>
      </c>
      <c r="BH82" s="1365">
        <v>3.5839941415360954E-3</v>
      </c>
      <c r="BI82" s="1365">
        <v>9.4625394558534026E-4</v>
      </c>
      <c r="BJ82" s="1365">
        <v>2.2332053631544113E-3</v>
      </c>
      <c r="BK82" s="1365">
        <v>1.2936304628965445E-3</v>
      </c>
      <c r="BL82" s="1365">
        <v>3.422560012763439E-3</v>
      </c>
      <c r="BM82" s="1365">
        <v>1.1091660355354396E-3</v>
      </c>
      <c r="BN82" s="1365">
        <v>0.1611931324005127</v>
      </c>
      <c r="BO82" s="1365">
        <v>2.4035349488258362E-3</v>
      </c>
      <c r="BP82" s="1365">
        <v>-1.0312273167073727E-2</v>
      </c>
      <c r="BQ82" s="1365">
        <v>3.0232053250074387E-3</v>
      </c>
      <c r="BR82" s="1365">
        <v>2.3939274251461029E-3</v>
      </c>
      <c r="BS82" s="1365">
        <v>4.1314521804451942E-2</v>
      </c>
      <c r="BT82" s="1365">
        <v>0.1159633659529494</v>
      </c>
      <c r="BU82" s="1365">
        <v>6.4067728114320125E-3</v>
      </c>
      <c r="BV82" s="1365">
        <v>0.60909938812255859</v>
      </c>
      <c r="BW82" s="1365">
        <v>1.4616303145885468E-2</v>
      </c>
      <c r="BX82" s="1365">
        <v>-1.1068162275478244E-2</v>
      </c>
      <c r="BY82" s="1365">
        <v>1.3000635430216789E-2</v>
      </c>
      <c r="BZ82" s="1365">
        <v>7.5439121574163437E-3</v>
      </c>
      <c r="CA82" s="1365">
        <v>0.13684204267337918</v>
      </c>
      <c r="CB82" s="1365">
        <v>0.42927122487490221</v>
      </c>
      <c r="CC82" s="1365">
        <v>1.8893396493148352E-2</v>
      </c>
      <c r="CD82" s="1365">
        <v>0.4479062557220459</v>
      </c>
      <c r="CE82" s="1365">
        <v>1.2212768197059631E-2</v>
      </c>
      <c r="CF82" s="1365">
        <v>-7.5588910840451717E-4</v>
      </c>
      <c r="CG82" s="1365">
        <v>9.9774301052093506E-3</v>
      </c>
      <c r="CH82" s="1365">
        <v>5.1499847322702408E-3</v>
      </c>
      <c r="CI82" s="1365">
        <v>9.552752086892724E-2</v>
      </c>
      <c r="CJ82" s="1365">
        <v>0.31326145960948792</v>
      </c>
      <c r="CK82" s="1365">
        <v>1.2533022994181239E-2</v>
      </c>
    </row>
    <row r="83" spans="1:89" x14ac:dyDescent="0.2">
      <c r="A83" s="1365">
        <v>1994</v>
      </c>
      <c r="B83" s="1365">
        <v>1</v>
      </c>
      <c r="C83" s="1365">
        <v>7.0480920374393463E-2</v>
      </c>
      <c r="D83" s="1365">
        <v>1.5187105163931847E-2</v>
      </c>
      <c r="E83" s="1365">
        <v>3.8753371685743332E-2</v>
      </c>
      <c r="F83" s="1365">
        <v>2.4172928184270859E-2</v>
      </c>
      <c r="G83" s="1365">
        <v>0.22171461954712868</v>
      </c>
      <c r="H83" s="1365">
        <v>0.58077379683389929</v>
      </c>
      <c r="I83" s="1365">
        <v>4.8917267523858263E-2</v>
      </c>
      <c r="J83" s="1365">
        <v>0.83870238065719604</v>
      </c>
      <c r="K83" s="1365">
        <v>6.8009823560714722E-2</v>
      </c>
      <c r="L83" s="1365">
        <v>2.5391254108399153E-2</v>
      </c>
      <c r="M83" s="1365">
        <v>3.4925516694784164E-2</v>
      </c>
      <c r="N83" s="1365">
        <v>2.1810015663504601E-2</v>
      </c>
      <c r="O83" s="1365">
        <v>0.18144476693123579</v>
      </c>
      <c r="P83" s="1365">
        <v>0.46459309956346417</v>
      </c>
      <c r="Q83" s="1365">
        <v>4.2527904600754715E-2</v>
      </c>
      <c r="R83" s="1365">
        <v>0.39153984189033508</v>
      </c>
      <c r="S83" s="1365">
        <v>5.5822283029556274E-2</v>
      </c>
      <c r="T83" s="1365">
        <v>2.6933868648484349E-2</v>
      </c>
      <c r="U83" s="1365">
        <v>2.2772994823753834E-2</v>
      </c>
      <c r="V83" s="1365">
        <v>1.6589047387242317E-2</v>
      </c>
      <c r="W83" s="1365">
        <v>8.4931602468714118E-2</v>
      </c>
      <c r="X83" s="1365">
        <v>0.15399777371754753</v>
      </c>
      <c r="Y83" s="1365">
        <v>3.0492271815036661E-2</v>
      </c>
      <c r="Z83" s="1365">
        <v>0.28354790806770325</v>
      </c>
      <c r="AA83" s="1365">
        <v>4.9870051443576813E-2</v>
      </c>
      <c r="AB83" s="1365">
        <v>2.3963151266798377E-2</v>
      </c>
      <c r="AC83" s="1365">
        <v>1.7574180848896503E-2</v>
      </c>
      <c r="AD83" s="1365">
        <v>1.4366971328854561E-2</v>
      </c>
      <c r="AE83" s="1365">
        <v>5.6002824101597071E-2</v>
      </c>
      <c r="AF83" s="1365">
        <v>9.5966910217891901E-2</v>
      </c>
      <c r="AG83" s="1365">
        <v>2.5803822818208966E-2</v>
      </c>
      <c r="AH83" s="1365">
        <v>0.14049772918224335</v>
      </c>
      <c r="AI83" s="1365">
        <v>3.6937955766916275E-2</v>
      </c>
      <c r="AJ83" s="1365">
        <v>1.5982880198862404E-2</v>
      </c>
      <c r="AK83" s="1365">
        <v>8.7181548587977886E-3</v>
      </c>
      <c r="AL83" s="1365">
        <v>8.9390678331255913E-3</v>
      </c>
      <c r="AM83" s="1365">
        <v>1.9714188703801483E-2</v>
      </c>
      <c r="AN83" s="1365">
        <v>3.6552680282130767E-2</v>
      </c>
      <c r="AO83" s="1365">
        <v>1.3652792807459901E-2</v>
      </c>
      <c r="AP83" s="1365">
        <v>0.10490687191486359</v>
      </c>
      <c r="AQ83" s="1365">
        <v>3.194904699921608E-2</v>
      </c>
      <c r="AR83" s="1365">
        <v>1.3377836119616404E-2</v>
      </c>
      <c r="AS83" s="1365">
        <v>6.3222728203982115E-3</v>
      </c>
      <c r="AT83" s="1365">
        <v>6.8238619714975357E-3</v>
      </c>
      <c r="AU83" s="1365">
        <v>1.2453554722014815E-2</v>
      </c>
      <c r="AV83" s="1365">
        <v>2.4741691422571311E-2</v>
      </c>
      <c r="AW83" s="1365">
        <v>9.2386092274292612E-3</v>
      </c>
      <c r="AX83" s="1365">
        <v>5.4674256592988968E-2</v>
      </c>
      <c r="AY83" s="1365">
        <v>2.2291997447609901E-2</v>
      </c>
      <c r="AZ83" s="1365">
        <v>8.4904991672374308E-3</v>
      </c>
      <c r="BA83" s="1365">
        <v>2.5997251505032182E-3</v>
      </c>
      <c r="BB83" s="1365">
        <v>3.7451786920428276E-3</v>
      </c>
      <c r="BC83" s="1365">
        <v>3.9158104918897152E-3</v>
      </c>
      <c r="BD83" s="1365">
        <v>1.0175573688276774E-2</v>
      </c>
      <c r="BE83" s="1365">
        <v>3.4554736434512668E-3</v>
      </c>
      <c r="BF83" s="1365">
        <v>2.2468758746981621E-2</v>
      </c>
      <c r="BG83" s="1365">
        <v>1.2060126289725304E-2</v>
      </c>
      <c r="BH83" s="1365">
        <v>3.8069327215453086E-3</v>
      </c>
      <c r="BI83" s="1365">
        <v>5.0570188614074141E-4</v>
      </c>
      <c r="BJ83" s="1365">
        <v>1.7273793928325176E-3</v>
      </c>
      <c r="BK83" s="1365">
        <v>6.5135712793562561E-4</v>
      </c>
      <c r="BL83" s="1365">
        <v>2.790712873196191E-3</v>
      </c>
      <c r="BM83" s="1365">
        <v>9.2654867888688228E-4</v>
      </c>
      <c r="BN83" s="1365">
        <v>0.16129761934280396</v>
      </c>
      <c r="BO83" s="1365">
        <v>2.4710968136787415E-3</v>
      </c>
      <c r="BP83" s="1365">
        <v>-1.0204148944467306E-2</v>
      </c>
      <c r="BQ83" s="1365">
        <v>3.8278549909591675E-3</v>
      </c>
      <c r="BR83" s="1365">
        <v>2.3629125207662582E-3</v>
      </c>
      <c r="BS83" s="1365">
        <v>4.0269852615892887E-2</v>
      </c>
      <c r="BT83" s="1365">
        <v>0.11622751572583714</v>
      </c>
      <c r="BU83" s="1365">
        <v>6.342544467701528E-3</v>
      </c>
      <c r="BV83" s="1365">
        <v>0.60846015810966492</v>
      </c>
      <c r="BW83" s="1365">
        <v>1.4658637344837189E-2</v>
      </c>
      <c r="BX83" s="1365">
        <v>-1.1746763484552503E-2</v>
      </c>
      <c r="BY83" s="1365">
        <v>1.5980376861989498E-2</v>
      </c>
      <c r="BZ83" s="1365">
        <v>7.5838807970285416E-3</v>
      </c>
      <c r="CA83" s="1365">
        <v>0.13678301707841456</v>
      </c>
      <c r="CB83" s="1365">
        <v>0.42599769026412421</v>
      </c>
      <c r="CC83" s="1365">
        <v>1.9203328561049171E-2</v>
      </c>
      <c r="CD83" s="1365">
        <v>0.44716253876686096</v>
      </c>
      <c r="CE83" s="1365">
        <v>1.2187540531158447E-2</v>
      </c>
      <c r="CF83" s="1365">
        <v>-1.5426145400851965E-3</v>
      </c>
      <c r="CG83" s="1365">
        <v>1.2152521871030331E-2</v>
      </c>
      <c r="CH83" s="1365">
        <v>5.2209682762622833E-3</v>
      </c>
      <c r="CI83" s="1365">
        <v>9.6513164462521672E-2</v>
      </c>
      <c r="CJ83" s="1365">
        <v>0.30973290514557478</v>
      </c>
      <c r="CK83" s="1365">
        <v>1.2898053486059937E-2</v>
      </c>
    </row>
    <row r="84" spans="1:89" x14ac:dyDescent="0.2">
      <c r="A84" s="1365">
        <v>1995</v>
      </c>
      <c r="B84" s="1365">
        <v>1</v>
      </c>
      <c r="C84" s="1365">
        <v>7.2758153080940247E-2</v>
      </c>
      <c r="D84" s="1365">
        <v>1.2934711761772633E-2</v>
      </c>
      <c r="E84" s="1365">
        <v>3.9230687543749809E-2</v>
      </c>
      <c r="F84" s="1365">
        <v>2.3867486044764519E-2</v>
      </c>
      <c r="G84" s="1365">
        <v>0.22703366633504629</v>
      </c>
      <c r="H84" s="1365">
        <v>0.57613221729920716</v>
      </c>
      <c r="I84" s="1365">
        <v>4.8043081659809653E-2</v>
      </c>
      <c r="J84" s="1365">
        <v>0.84246355295181274</v>
      </c>
      <c r="K84" s="1365">
        <v>7.0302262902259827E-2</v>
      </c>
      <c r="L84" s="1365">
        <v>2.4235243909060955E-2</v>
      </c>
      <c r="M84" s="1365">
        <v>3.5709727555513382E-2</v>
      </c>
      <c r="N84" s="1365">
        <v>2.1586813032627106E-2</v>
      </c>
      <c r="O84" s="1365">
        <v>0.18814861867576838</v>
      </c>
      <c r="P84" s="1365">
        <v>0.4606660241928896</v>
      </c>
      <c r="Q84" s="1365">
        <v>4.1814840331951729E-2</v>
      </c>
      <c r="R84" s="1365">
        <v>0.39898625016212463</v>
      </c>
      <c r="S84" s="1365">
        <v>5.778304859995842E-2</v>
      </c>
      <c r="T84" s="1365">
        <v>2.6661548297852278E-2</v>
      </c>
      <c r="U84" s="1365">
        <v>2.3040876723825932E-2</v>
      </c>
      <c r="V84" s="1365">
        <v>1.6346031799912453E-2</v>
      </c>
      <c r="W84" s="1365">
        <v>8.9896414894610643E-2</v>
      </c>
      <c r="X84" s="1365">
        <v>0.15564868907476975</v>
      </c>
      <c r="Y84" s="1365">
        <v>2.9609654741033789E-2</v>
      </c>
      <c r="Z84" s="1365">
        <v>0.2904391884803772</v>
      </c>
      <c r="AA84" s="1365">
        <v>5.1594112068414688E-2</v>
      </c>
      <c r="AB84" s="1365">
        <v>2.3546399548649788E-2</v>
      </c>
      <c r="AC84" s="1365">
        <v>1.7518819309771061E-2</v>
      </c>
      <c r="AD84" s="1365">
        <v>1.4388140290975571E-2</v>
      </c>
      <c r="AE84" s="1365">
        <v>5.8802742045372725E-2</v>
      </c>
      <c r="AF84" s="1365">
        <v>9.9071457337198035E-2</v>
      </c>
      <c r="AG84" s="1365">
        <v>2.5517519276979192E-2</v>
      </c>
      <c r="AH84" s="1365">
        <v>0.14519089460372925</v>
      </c>
      <c r="AI84" s="1365">
        <v>3.8098309189081192E-2</v>
      </c>
      <c r="AJ84" s="1365">
        <v>1.5878453967161477E-2</v>
      </c>
      <c r="AK84" s="1365">
        <v>8.5798590444028378E-3</v>
      </c>
      <c r="AL84" s="1365">
        <v>9.0635176748037338E-3</v>
      </c>
      <c r="AM84" s="1365">
        <v>2.0147703122347593E-2</v>
      </c>
      <c r="AN84" s="1365">
        <v>3.9590119242812812E-2</v>
      </c>
      <c r="AO84" s="1365">
        <v>1.3832931082551061E-2</v>
      </c>
      <c r="AP84" s="1365">
        <v>0.10913053154945374</v>
      </c>
      <c r="AQ84" s="1365">
        <v>3.2944437116384506E-2</v>
      </c>
      <c r="AR84" s="1365">
        <v>1.3275689299916849E-2</v>
      </c>
      <c r="AS84" s="1365">
        <v>6.3509063329547644E-3</v>
      </c>
      <c r="AT84" s="1365">
        <v>7.0163710042834282E-3</v>
      </c>
      <c r="AU84" s="1365">
        <v>1.2832712032832205E-2</v>
      </c>
      <c r="AV84" s="1365">
        <v>2.7194347227744033E-2</v>
      </c>
      <c r="AW84" s="1365">
        <v>9.5160713002018435E-3</v>
      </c>
      <c r="AX84" s="1365">
        <v>5.7311970740556717E-2</v>
      </c>
      <c r="AY84" s="1365">
        <v>2.2809706628322601E-2</v>
      </c>
      <c r="AZ84" s="1365">
        <v>8.3941526463604532E-3</v>
      </c>
      <c r="BA84" s="1365">
        <v>2.7620844775810838E-3</v>
      </c>
      <c r="BB84" s="1365">
        <v>3.8616908714175224E-3</v>
      </c>
      <c r="BC84" s="1365">
        <v>4.3055301066488028E-3</v>
      </c>
      <c r="BD84" s="1365">
        <v>1.1657556236772487E-2</v>
      </c>
      <c r="BE84" s="1365">
        <v>3.5212495624509961E-3</v>
      </c>
      <c r="BF84" s="1365">
        <v>2.3582914844155312E-2</v>
      </c>
      <c r="BG84" s="1365">
        <v>1.236190740019083E-2</v>
      </c>
      <c r="BH84" s="1365">
        <v>3.7028856659162557E-3</v>
      </c>
      <c r="BI84" s="1365">
        <v>6.7570709506981075E-4</v>
      </c>
      <c r="BJ84" s="1365">
        <v>1.912915613502264E-3</v>
      </c>
      <c r="BK84" s="1365">
        <v>7.8799568291287869E-4</v>
      </c>
      <c r="BL84" s="1365">
        <v>3.1845406082920157E-3</v>
      </c>
      <c r="BM84" s="1365">
        <v>9.5696217618576401E-4</v>
      </c>
      <c r="BN84" s="1365">
        <v>0.15753644704818726</v>
      </c>
      <c r="BO84" s="1365">
        <v>2.4558901786804199E-3</v>
      </c>
      <c r="BP84" s="1365">
        <v>-1.1300532147288322E-2</v>
      </c>
      <c r="BQ84" s="1365">
        <v>3.5209599882364273E-3</v>
      </c>
      <c r="BR84" s="1365">
        <v>2.280673012137413E-3</v>
      </c>
      <c r="BS84" s="1365">
        <v>3.8885047659277916E-2</v>
      </c>
      <c r="BT84" s="1365">
        <v>0.11550719570443574</v>
      </c>
      <c r="BU84" s="1365">
        <v>6.1872387297397472E-3</v>
      </c>
      <c r="BV84" s="1365">
        <v>0.60101374983787537</v>
      </c>
      <c r="BW84" s="1365">
        <v>1.4975104480981827E-2</v>
      </c>
      <c r="BX84" s="1365">
        <v>-1.3726836536079645E-2</v>
      </c>
      <c r="BY84" s="1365">
        <v>1.6189810819923878E-2</v>
      </c>
      <c r="BZ84" s="1365">
        <v>7.521454244852066E-3</v>
      </c>
      <c r="CA84" s="1365">
        <v>0.13713725144043565</v>
      </c>
      <c r="CB84" s="1365">
        <v>0.4197058386238508</v>
      </c>
      <c r="CC84" s="1365">
        <v>1.9211116519362467E-2</v>
      </c>
      <c r="CD84" s="1365">
        <v>0.44347730278968811</v>
      </c>
      <c r="CE84" s="1365">
        <v>1.2519214302301407E-2</v>
      </c>
      <c r="CF84" s="1365">
        <v>-2.4263043887913227E-3</v>
      </c>
      <c r="CG84" s="1365">
        <v>1.266885083168745E-2</v>
      </c>
      <c r="CH84" s="1365">
        <v>5.240781232714653E-3</v>
      </c>
      <c r="CI84" s="1365">
        <v>9.8252203781157732E-2</v>
      </c>
      <c r="CJ84" s="1365">
        <v>0.30416881552110719</v>
      </c>
      <c r="CK84" s="1365">
        <v>1.3053705187930616E-2</v>
      </c>
    </row>
    <row r="85" spans="1:89" x14ac:dyDescent="0.2">
      <c r="A85" s="1365">
        <v>1996</v>
      </c>
      <c r="B85" s="1365">
        <v>1</v>
      </c>
      <c r="C85" s="1365">
        <v>7.7029235661029816E-2</v>
      </c>
      <c r="D85" s="1365">
        <v>1.0501273907721043E-2</v>
      </c>
      <c r="E85" s="1365">
        <v>3.9624366909265518E-2</v>
      </c>
      <c r="F85" s="1365">
        <v>2.53626499325037E-2</v>
      </c>
      <c r="G85" s="1365">
        <v>0.22790210228413343</v>
      </c>
      <c r="H85" s="1365">
        <v>0.5687504654224248</v>
      </c>
      <c r="I85" s="1365">
        <v>5.0829896569695956E-2</v>
      </c>
      <c r="J85" s="1365">
        <v>0.84512895345687866</v>
      </c>
      <c r="K85" s="1365">
        <v>7.4660494923591614E-2</v>
      </c>
      <c r="L85" s="1365">
        <v>2.1789973136037588E-2</v>
      </c>
      <c r="M85" s="1365">
        <v>3.5710183903574944E-2</v>
      </c>
      <c r="N85" s="1365">
        <v>2.3225029930472374E-2</v>
      </c>
      <c r="O85" s="1365">
        <v>0.19007618864998221</v>
      </c>
      <c r="P85" s="1365">
        <v>0.45487478150291599</v>
      </c>
      <c r="Q85" s="1365">
        <v>4.4792319105432861E-2</v>
      </c>
      <c r="R85" s="1365">
        <v>0.40806296467781067</v>
      </c>
      <c r="S85" s="1365">
        <v>6.2320224940776825E-2</v>
      </c>
      <c r="T85" s="1365">
        <v>2.5452246656641364E-2</v>
      </c>
      <c r="U85" s="1365">
        <v>2.2390570491552353E-2</v>
      </c>
      <c r="V85" s="1365">
        <v>1.7887275665998459E-2</v>
      </c>
      <c r="W85" s="1365">
        <v>9.117873152717948E-2</v>
      </c>
      <c r="X85" s="1365">
        <v>0.15665801809102983</v>
      </c>
      <c r="Y85" s="1365">
        <v>3.2175905919366178E-2</v>
      </c>
      <c r="Z85" s="1365">
        <v>0.29988175630569458</v>
      </c>
      <c r="AA85" s="1365">
        <v>5.572192370891571E-2</v>
      </c>
      <c r="AB85" s="1365">
        <v>2.2409461904317141E-2</v>
      </c>
      <c r="AC85" s="1365">
        <v>1.6826034523546696E-2</v>
      </c>
      <c r="AD85" s="1365">
        <v>1.5805909410119057E-2</v>
      </c>
      <c r="AE85" s="1365">
        <v>6.0142956208437681E-2</v>
      </c>
      <c r="AF85" s="1365">
        <v>0.10126879983718748</v>
      </c>
      <c r="AG85" s="1365">
        <v>2.7706688408299738E-2</v>
      </c>
      <c r="AH85" s="1365">
        <v>0.1524396538734436</v>
      </c>
      <c r="AI85" s="1365">
        <v>4.1403327137231827E-2</v>
      </c>
      <c r="AJ85" s="1365">
        <v>1.5238306310493499E-2</v>
      </c>
      <c r="AK85" s="1365">
        <v>8.3091675769537687E-3</v>
      </c>
      <c r="AL85" s="1365">
        <v>1.0251601226627827E-2</v>
      </c>
      <c r="AM85" s="1365">
        <v>2.0651144557632506E-2</v>
      </c>
      <c r="AN85" s="1365">
        <v>4.1320244599541867E-2</v>
      </c>
      <c r="AO85" s="1365">
        <v>1.5265859379956283E-2</v>
      </c>
      <c r="AP85" s="1365">
        <v>0.1152915433049202</v>
      </c>
      <c r="AQ85" s="1365">
        <v>3.5879582166671753E-2</v>
      </c>
      <c r="AR85" s="1365">
        <v>1.2672570737777278E-2</v>
      </c>
      <c r="AS85" s="1365">
        <v>5.9959921054542065E-3</v>
      </c>
      <c r="AT85" s="1365">
        <v>8.0094533041119576E-3</v>
      </c>
      <c r="AU85" s="1365">
        <v>1.3306856679264456E-2</v>
      </c>
      <c r="AV85" s="1365">
        <v>2.885697969358994E-2</v>
      </c>
      <c r="AW85" s="1365">
        <v>1.0570110859045551E-2</v>
      </c>
      <c r="AX85" s="1365">
        <v>6.1865229159593582E-2</v>
      </c>
      <c r="AY85" s="1365">
        <v>2.5093140080571175E-2</v>
      </c>
      <c r="AZ85" s="1365">
        <v>8.1559225218370557E-3</v>
      </c>
      <c r="BA85" s="1365">
        <v>2.5283207651227713E-3</v>
      </c>
      <c r="BB85" s="1365">
        <v>4.6289726160466671E-3</v>
      </c>
      <c r="BC85" s="1365">
        <v>4.3478910811245441E-3</v>
      </c>
      <c r="BD85" s="1365">
        <v>1.2962004656550414E-2</v>
      </c>
      <c r="BE85" s="1365">
        <v>4.148977467444785E-3</v>
      </c>
      <c r="BF85" s="1365">
        <v>2.6271963492035866E-2</v>
      </c>
      <c r="BG85" s="1365">
        <v>1.362578384578228E-2</v>
      </c>
      <c r="BH85" s="1365">
        <v>3.663835051611386E-3</v>
      </c>
      <c r="BI85" s="1365">
        <v>6.5754122624639422E-4</v>
      </c>
      <c r="BJ85" s="1365">
        <v>2.3861960507929325E-3</v>
      </c>
      <c r="BK85" s="1365">
        <v>8.2814353663707152E-4</v>
      </c>
      <c r="BL85" s="1365">
        <v>4.0016477080592784E-3</v>
      </c>
      <c r="BM85" s="1365">
        <v>1.1088176422396315E-3</v>
      </c>
      <c r="BN85" s="1365">
        <v>0.15487104654312134</v>
      </c>
      <c r="BO85" s="1365">
        <v>2.3687407374382019E-3</v>
      </c>
      <c r="BP85" s="1365">
        <v>-1.1288699228316545E-2</v>
      </c>
      <c r="BQ85" s="1365">
        <v>3.9141830056905746E-3</v>
      </c>
      <c r="BR85" s="1365">
        <v>2.1376200020313263E-3</v>
      </c>
      <c r="BS85" s="1365">
        <v>3.782591363415122E-2</v>
      </c>
      <c r="BT85" s="1365">
        <v>0.11391146346493647</v>
      </c>
      <c r="BU85" s="1365">
        <v>6.0017979188354206E-3</v>
      </c>
      <c r="BV85" s="1365">
        <v>0.59193703532218933</v>
      </c>
      <c r="BW85" s="1365">
        <v>1.4709010720252991E-2</v>
      </c>
      <c r="BX85" s="1365">
        <v>-1.4950972748920321E-2</v>
      </c>
      <c r="BY85" s="1365">
        <v>1.7233796417713165E-2</v>
      </c>
      <c r="BZ85" s="1365">
        <v>7.4753742665052414E-3</v>
      </c>
      <c r="CA85" s="1365">
        <v>0.13672337075695395</v>
      </c>
      <c r="CB85" s="1365">
        <v>0.41114624469728217</v>
      </c>
      <c r="CC85" s="1365">
        <v>1.9600193284442565E-2</v>
      </c>
      <c r="CD85" s="1365">
        <v>0.43706598877906799</v>
      </c>
      <c r="CE85" s="1365">
        <v>1.2340269982814789E-2</v>
      </c>
      <c r="CF85" s="1365">
        <v>-3.662273520603776E-3</v>
      </c>
      <c r="CG85" s="1365">
        <v>1.3319613412022591E-2</v>
      </c>
      <c r="CH85" s="1365">
        <v>5.3377542644739151E-3</v>
      </c>
      <c r="CI85" s="1365">
        <v>9.8897457122802734E-2</v>
      </c>
      <c r="CJ85" s="1365">
        <v>0.29721629596308197</v>
      </c>
      <c r="CK85" s="1365">
        <v>1.3616880634870879E-2</v>
      </c>
    </row>
    <row r="86" spans="1:89" x14ac:dyDescent="0.2">
      <c r="A86" s="1365">
        <v>1997</v>
      </c>
      <c r="B86" s="1365">
        <v>1</v>
      </c>
      <c r="C86" s="1365">
        <v>7.9091459512710571E-2</v>
      </c>
      <c r="D86" s="1365">
        <v>1.1408073827624321E-2</v>
      </c>
      <c r="E86" s="1365">
        <v>3.8709947839379311E-2</v>
      </c>
      <c r="F86" s="1365">
        <v>2.5914700701832771E-2</v>
      </c>
      <c r="G86" s="1365">
        <v>0.2277674088254571</v>
      </c>
      <c r="H86" s="1365">
        <v>0.56636202462297736</v>
      </c>
      <c r="I86" s="1365">
        <v>5.0746383738696034E-2</v>
      </c>
      <c r="J86" s="1365">
        <v>0.84739553928375244</v>
      </c>
      <c r="K86" s="1365">
        <v>7.6743416488170624E-2</v>
      </c>
      <c r="L86" s="1365">
        <v>2.2313361521810293E-2</v>
      </c>
      <c r="M86" s="1365">
        <v>3.5325868055224419E-2</v>
      </c>
      <c r="N86" s="1365">
        <v>2.3793423548340797E-2</v>
      </c>
      <c r="O86" s="1365">
        <v>0.19169381633400917</v>
      </c>
      <c r="P86" s="1365">
        <v>0.45280428973505871</v>
      </c>
      <c r="Q86" s="1365">
        <v>4.4721324019928982E-2</v>
      </c>
      <c r="R86" s="1365">
        <v>0.41532799601554871</v>
      </c>
      <c r="S86" s="1365">
        <v>6.4102806150913239E-2</v>
      </c>
      <c r="T86" s="1365">
        <v>2.550479443743825E-2</v>
      </c>
      <c r="U86" s="1365">
        <v>2.1617482416331768E-2</v>
      </c>
      <c r="V86" s="1365">
        <v>1.8523693084716797E-2</v>
      </c>
      <c r="W86" s="1365">
        <v>9.2558852396905422E-2</v>
      </c>
      <c r="X86" s="1365">
        <v>0.16077229769547752</v>
      </c>
      <c r="Y86" s="1365">
        <v>3.2248068436781858E-2</v>
      </c>
      <c r="Z86" s="1365">
        <v>0.30786484479904175</v>
      </c>
      <c r="AA86" s="1365">
        <v>5.7718068361282349E-2</v>
      </c>
      <c r="AB86" s="1365">
        <v>2.250386169180274E-2</v>
      </c>
      <c r="AC86" s="1365">
        <v>1.6446028836071491E-2</v>
      </c>
      <c r="AD86" s="1365">
        <v>1.6469692811369896E-2</v>
      </c>
      <c r="AE86" s="1365">
        <v>6.1736501287668943E-2</v>
      </c>
      <c r="AF86" s="1365">
        <v>0.10505937847240397</v>
      </c>
      <c r="AG86" s="1365">
        <v>2.7931304025216611E-2</v>
      </c>
      <c r="AH86" s="1365">
        <v>0.15984882414340973</v>
      </c>
      <c r="AI86" s="1365">
        <v>4.2940009385347366E-2</v>
      </c>
      <c r="AJ86" s="1365">
        <v>1.5232488804031163E-2</v>
      </c>
      <c r="AK86" s="1365">
        <v>7.8507633879780769E-3</v>
      </c>
      <c r="AL86" s="1365">
        <v>1.0949430055916309E-2</v>
      </c>
      <c r="AM86" s="1365">
        <v>2.2582738369237632E-2</v>
      </c>
      <c r="AN86" s="1365">
        <v>4.4696093996551334E-2</v>
      </c>
      <c r="AO86" s="1365">
        <v>1.5597297583210771E-2</v>
      </c>
      <c r="AP86" s="1365">
        <v>0.12234290689229965</v>
      </c>
      <c r="AQ86" s="1365">
        <v>3.7531059235334396E-2</v>
      </c>
      <c r="AR86" s="1365">
        <v>1.28242259088438E-2</v>
      </c>
      <c r="AS86" s="1365">
        <v>5.5822138674557209E-3</v>
      </c>
      <c r="AT86" s="1365">
        <v>8.7438737973570824E-3</v>
      </c>
      <c r="AU86" s="1365">
        <v>1.4482479426078498E-2</v>
      </c>
      <c r="AV86" s="1365">
        <v>3.2083257118063022E-2</v>
      </c>
      <c r="AW86" s="1365">
        <v>1.1095803912906006E-2</v>
      </c>
      <c r="AX86" s="1365">
        <v>6.6960088908672333E-2</v>
      </c>
      <c r="AY86" s="1365">
        <v>2.6203664019703865E-2</v>
      </c>
      <c r="AZ86" s="1365">
        <v>8.2373801051289774E-3</v>
      </c>
      <c r="BA86" s="1365">
        <v>2.3245619377121329E-3</v>
      </c>
      <c r="BB86" s="1365">
        <v>5.0580068491399288E-3</v>
      </c>
      <c r="BC86" s="1365">
        <v>5.7203792966902256E-3</v>
      </c>
      <c r="BD86" s="1365">
        <v>1.510932486767169E-2</v>
      </c>
      <c r="BE86" s="1365">
        <v>4.3067733241968229E-3</v>
      </c>
      <c r="BF86" s="1365">
        <v>2.860952727496624E-2</v>
      </c>
      <c r="BG86" s="1365">
        <v>1.4318034052848816E-2</v>
      </c>
      <c r="BH86" s="1365">
        <v>3.7742800768683082E-3</v>
      </c>
      <c r="BI86" s="1365">
        <v>5.4477158118970692E-4</v>
      </c>
      <c r="BJ86" s="1365">
        <v>2.6263371109962463E-3</v>
      </c>
      <c r="BK86" s="1365">
        <v>1.1867805733345449E-3</v>
      </c>
      <c r="BL86" s="1365">
        <v>4.9448982183875993E-3</v>
      </c>
      <c r="BM86" s="1365">
        <v>1.2144253730311978E-3</v>
      </c>
      <c r="BN86" s="1365">
        <v>0.15260446071624756</v>
      </c>
      <c r="BO86" s="1365">
        <v>2.3480430245399475E-3</v>
      </c>
      <c r="BP86" s="1365">
        <v>-1.0905287694185972E-2</v>
      </c>
      <c r="BQ86" s="1365">
        <v>3.384079784154892E-3</v>
      </c>
      <c r="BR86" s="1365">
        <v>2.1212771534919739E-3</v>
      </c>
      <c r="BS86" s="1365">
        <v>3.6073592491447926E-2</v>
      </c>
      <c r="BT86" s="1365">
        <v>0.11358310017556716</v>
      </c>
      <c r="BU86" s="1365">
        <v>5.9996944311184776E-3</v>
      </c>
      <c r="BV86" s="1365">
        <v>0.58467200398445129</v>
      </c>
      <c r="BW86" s="1365">
        <v>1.4988653361797333E-2</v>
      </c>
      <c r="BX86" s="1365">
        <v>-1.4096720609813929E-2</v>
      </c>
      <c r="BY86" s="1365">
        <v>1.7092465423047543E-2</v>
      </c>
      <c r="BZ86" s="1365">
        <v>7.3910076171159744E-3</v>
      </c>
      <c r="CA86" s="1365">
        <v>0.13520855642855167</v>
      </c>
      <c r="CB86" s="1365">
        <v>0.40464105200858086</v>
      </c>
      <c r="CC86" s="1365">
        <v>1.9446990220833113E-2</v>
      </c>
      <c r="CD86" s="1365">
        <v>0.43206754326820374</v>
      </c>
      <c r="CE86" s="1365">
        <v>1.2640610337257385E-2</v>
      </c>
      <c r="CF86" s="1365">
        <v>-3.1914329156279564E-3</v>
      </c>
      <c r="CG86" s="1365">
        <v>1.3708385638892651E-2</v>
      </c>
      <c r="CH86" s="1365">
        <v>5.2697304636240005E-3</v>
      </c>
      <c r="CI86" s="1365">
        <v>9.9134963937103748E-2</v>
      </c>
      <c r="CJ86" s="1365">
        <v>0.29104131064862027</v>
      </c>
      <c r="CK86" s="1365">
        <v>1.3463936974108115E-2</v>
      </c>
    </row>
    <row r="87" spans="1:89" x14ac:dyDescent="0.2">
      <c r="A87" s="1365">
        <v>1998</v>
      </c>
      <c r="B87" s="1365">
        <v>1</v>
      </c>
      <c r="C87" s="1365">
        <v>7.3189273476600647E-2</v>
      </c>
      <c r="D87" s="1365">
        <v>1.4035176020115614E-2</v>
      </c>
      <c r="E87" s="1365">
        <v>3.8570478558540344E-2</v>
      </c>
      <c r="F87" s="1365">
        <v>2.6776673272252083E-2</v>
      </c>
      <c r="G87" s="1365">
        <v>0.22247290704399347</v>
      </c>
      <c r="H87" s="1365">
        <v>0.57322542937293841</v>
      </c>
      <c r="I87" s="1365">
        <v>5.1730027330962908E-2</v>
      </c>
      <c r="J87" s="1365">
        <v>0.84723520278930664</v>
      </c>
      <c r="K87" s="1365">
        <v>7.1230955421924591E-2</v>
      </c>
      <c r="L87" s="1365">
        <v>2.4540075566619635E-2</v>
      </c>
      <c r="M87" s="1365">
        <v>3.509858064353466E-2</v>
      </c>
      <c r="N87" s="1365">
        <v>2.4651754647493362E-2</v>
      </c>
      <c r="O87" s="1365">
        <v>0.18714260356500745</v>
      </c>
      <c r="P87" s="1365">
        <v>0.45896490723266548</v>
      </c>
      <c r="Q87" s="1365">
        <v>4.5606329437351795E-2</v>
      </c>
      <c r="R87" s="1365">
        <v>0.41917651891708374</v>
      </c>
      <c r="S87" s="1365">
        <v>6.0120839625597E-2</v>
      </c>
      <c r="T87" s="1365">
        <v>2.7080780942924321E-2</v>
      </c>
      <c r="U87" s="1365">
        <v>2.1586841903626919E-2</v>
      </c>
      <c r="V87" s="1365">
        <v>1.9489392638206482E-2</v>
      </c>
      <c r="W87" s="1365">
        <v>9.044457389973104E-2</v>
      </c>
      <c r="X87" s="1365">
        <v>0.16676493662554667</v>
      </c>
      <c r="Y87" s="1365">
        <v>3.3689145714455387E-2</v>
      </c>
      <c r="Z87" s="1365">
        <v>0.31211689114570618</v>
      </c>
      <c r="AA87" s="1365">
        <v>5.4348699748516083E-2</v>
      </c>
      <c r="AB87" s="1365">
        <v>2.4441896472126245E-2</v>
      </c>
      <c r="AC87" s="1365">
        <v>1.6046109609305859E-2</v>
      </c>
      <c r="AD87" s="1365">
        <v>1.7502078786492348E-2</v>
      </c>
      <c r="AE87" s="1365">
        <v>6.0896374518051744E-2</v>
      </c>
      <c r="AF87" s="1365">
        <v>0.10936538876101773</v>
      </c>
      <c r="AG87" s="1365">
        <v>2.9516342086042952E-2</v>
      </c>
      <c r="AH87" s="1365">
        <v>0.16328857839107513</v>
      </c>
      <c r="AI87" s="1365">
        <v>4.1156169027090073E-2</v>
      </c>
      <c r="AJ87" s="1365">
        <v>1.6999154002405703E-2</v>
      </c>
      <c r="AK87" s="1365">
        <v>7.5271569658070803E-3</v>
      </c>
      <c r="AL87" s="1365">
        <v>1.1662941426038742E-2</v>
      </c>
      <c r="AM87" s="1365">
        <v>2.1108471904881299E-2</v>
      </c>
      <c r="AN87" s="1365">
        <v>4.8246671022153347E-2</v>
      </c>
      <c r="AO87" s="1365">
        <v>1.6588008920424727E-2</v>
      </c>
      <c r="AP87" s="1365">
        <v>0.12526892125606537</v>
      </c>
      <c r="AQ87" s="1365">
        <v>3.5873837769031525E-2</v>
      </c>
      <c r="AR87" s="1365">
        <v>1.4170617214404047E-2</v>
      </c>
      <c r="AS87" s="1365">
        <v>5.3627786692231894E-3</v>
      </c>
      <c r="AT87" s="1365">
        <v>9.2223631218075752E-3</v>
      </c>
      <c r="AU87" s="1365">
        <v>1.3691474217921495E-2</v>
      </c>
      <c r="AV87" s="1365">
        <v>3.5299624066316801E-2</v>
      </c>
      <c r="AW87" s="1365">
        <v>1.1648229456989746E-2</v>
      </c>
      <c r="AX87" s="1365">
        <v>6.8938769400119781E-2</v>
      </c>
      <c r="AY87" s="1365">
        <v>2.4715879932045937E-2</v>
      </c>
      <c r="AZ87" s="1365">
        <v>9.2661451635649428E-3</v>
      </c>
      <c r="BA87" s="1365">
        <v>2.2652259794995189E-3</v>
      </c>
      <c r="BB87" s="1365">
        <v>5.379965528845787E-3</v>
      </c>
      <c r="BC87" s="1365">
        <v>4.7382816846948117E-3</v>
      </c>
      <c r="BD87" s="1365">
        <v>1.7804579452403987E-2</v>
      </c>
      <c r="BE87" s="1365">
        <v>4.7686880065340755E-3</v>
      </c>
      <c r="BF87" s="1365">
        <v>2.9241576790809631E-2</v>
      </c>
      <c r="BG87" s="1365">
        <v>1.2853739783167839E-2</v>
      </c>
      <c r="BH87" s="1365">
        <v>4.1581429863981612E-3</v>
      </c>
      <c r="BI87" s="1365">
        <v>5.4839655058458447E-4</v>
      </c>
      <c r="BJ87" s="1365">
        <v>2.6750955730676651E-3</v>
      </c>
      <c r="BK87" s="1365">
        <v>1.1589765344979241E-3</v>
      </c>
      <c r="BL87" s="1365">
        <v>6.5490358774974583E-3</v>
      </c>
      <c r="BM87" s="1365">
        <v>1.2981891468092227E-3</v>
      </c>
      <c r="BN87" s="1365">
        <v>0.15276479721069336</v>
      </c>
      <c r="BO87" s="1365">
        <v>1.9583180546760559E-3</v>
      </c>
      <c r="BP87" s="1365">
        <v>-1.0504899546504021E-2</v>
      </c>
      <c r="BQ87" s="1365">
        <v>3.4718979150056839E-3</v>
      </c>
      <c r="BR87" s="1365">
        <v>2.1249186247587204E-3</v>
      </c>
      <c r="BS87" s="1365">
        <v>3.5330303478986025E-2</v>
      </c>
      <c r="BT87" s="1365">
        <v>0.11427707488950349</v>
      </c>
      <c r="BU87" s="1365">
        <v>6.1071451443805566E-3</v>
      </c>
      <c r="BV87" s="1365">
        <v>0.58082348108291626</v>
      </c>
      <c r="BW87" s="1365">
        <v>1.3068433851003647E-2</v>
      </c>
      <c r="BX87" s="1365">
        <v>-1.3045604922808707E-2</v>
      </c>
      <c r="BY87" s="1365">
        <v>1.6983636654913425E-2</v>
      </c>
      <c r="BZ87" s="1365">
        <v>7.2872806340456009E-3</v>
      </c>
      <c r="CA87" s="1365">
        <v>0.13202833314426243</v>
      </c>
      <c r="CB87" s="1365">
        <v>0.40541903467274348</v>
      </c>
      <c r="CC87" s="1365">
        <v>1.9082339691155751E-2</v>
      </c>
      <c r="CD87" s="1365">
        <v>0.4280586838722229</v>
      </c>
      <c r="CE87" s="1365">
        <v>1.1110115796327591E-2</v>
      </c>
      <c r="CF87" s="1365">
        <v>-2.5407053763046861E-3</v>
      </c>
      <c r="CG87" s="1365">
        <v>1.3511738739907742E-2</v>
      </c>
      <c r="CH87" s="1365">
        <v>5.1623620092868805E-3</v>
      </c>
      <c r="CI87" s="1365">
        <v>9.6698029665276408E-2</v>
      </c>
      <c r="CJ87" s="1365">
        <v>0.29111988864493266</v>
      </c>
      <c r="CK87" s="1365">
        <v>1.2997265685082558E-2</v>
      </c>
    </row>
    <row r="88" spans="1:89" x14ac:dyDescent="0.2">
      <c r="A88" s="1365">
        <v>1999</v>
      </c>
      <c r="B88" s="1365">
        <v>1</v>
      </c>
      <c r="C88" s="1365">
        <v>7.2561644017696381E-2</v>
      </c>
      <c r="D88" s="1365">
        <v>1.300905691459775E-2</v>
      </c>
      <c r="E88" s="1365">
        <v>3.8597684353590012E-2</v>
      </c>
      <c r="F88" s="1365">
        <v>2.7792982757091522E-2</v>
      </c>
      <c r="G88" s="1365">
        <v>0.22009170521050692</v>
      </c>
      <c r="H88" s="1365">
        <v>0.57527835538656691</v>
      </c>
      <c r="I88" s="1365">
        <v>5.2668595108676199E-2</v>
      </c>
      <c r="J88" s="1365">
        <v>0.84824538230895996</v>
      </c>
      <c r="K88" s="1365">
        <v>7.0392347872257233E-2</v>
      </c>
      <c r="L88" s="1365">
        <v>2.3142461199313402E-2</v>
      </c>
      <c r="M88" s="1365">
        <v>3.4600840881466866E-2</v>
      </c>
      <c r="N88" s="1365">
        <v>2.5755997747182846E-2</v>
      </c>
      <c r="O88" s="1365">
        <v>0.18478785455226898</v>
      </c>
      <c r="P88" s="1365">
        <v>0.46285215372849281</v>
      </c>
      <c r="Q88" s="1365">
        <v>4.671366905163947E-2</v>
      </c>
      <c r="R88" s="1365">
        <v>0.42280280590057373</v>
      </c>
      <c r="S88" s="1365">
        <v>5.9335794299840927E-2</v>
      </c>
      <c r="T88" s="1365">
        <v>2.5563852163031697E-2</v>
      </c>
      <c r="U88" s="1365">
        <v>2.0592863671481609E-2</v>
      </c>
      <c r="V88" s="1365">
        <v>2.0750412717461586E-2</v>
      </c>
      <c r="W88" s="1365">
        <v>8.8830977212637663E-2</v>
      </c>
      <c r="X88" s="1365">
        <v>0.17264298804231498</v>
      </c>
      <c r="Y88" s="1365">
        <v>3.5085906385103734E-2</v>
      </c>
      <c r="Z88" s="1365">
        <v>0.315988689661026</v>
      </c>
      <c r="AA88" s="1365">
        <v>5.350809171795845E-2</v>
      </c>
      <c r="AB88" s="1365">
        <v>2.29225690709427E-2</v>
      </c>
      <c r="AC88" s="1365">
        <v>1.5154852531850338E-2</v>
      </c>
      <c r="AD88" s="1365">
        <v>1.8460497260093689E-2</v>
      </c>
      <c r="AE88" s="1365">
        <v>6.0127102304250002E-2</v>
      </c>
      <c r="AF88" s="1365">
        <v>0.11559463772322356</v>
      </c>
      <c r="AG88" s="1365">
        <v>3.0220932184203273E-2</v>
      </c>
      <c r="AH88" s="1365">
        <v>0.16761612892150879</v>
      </c>
      <c r="AI88" s="1365">
        <v>4.0311370044946671E-2</v>
      </c>
      <c r="AJ88" s="1365">
        <v>1.6077502397820354E-2</v>
      </c>
      <c r="AK88" s="1365">
        <v>6.9526159204542637E-3</v>
      </c>
      <c r="AL88" s="1365">
        <v>1.2517279013991356E-2</v>
      </c>
      <c r="AM88" s="1365">
        <v>2.1366838249377906E-2</v>
      </c>
      <c r="AN88" s="1365">
        <v>5.2787658223156085E-2</v>
      </c>
      <c r="AO88" s="1365">
        <v>1.7602861230056534E-2</v>
      </c>
      <c r="AP88" s="1365">
        <v>0.12942631542682648</v>
      </c>
      <c r="AQ88" s="1365">
        <v>3.5151395946741104E-2</v>
      </c>
      <c r="AR88" s="1365">
        <v>1.3481064786901698E-2</v>
      </c>
      <c r="AS88" s="1365">
        <v>4.8019795212894678E-3</v>
      </c>
      <c r="AT88" s="1365">
        <v>1.0057906620204449E-2</v>
      </c>
      <c r="AU88" s="1365">
        <v>1.4314978092443198E-2</v>
      </c>
      <c r="AV88" s="1365">
        <v>3.8973308963499625E-2</v>
      </c>
      <c r="AW88" s="1365">
        <v>1.2645682339758019E-2</v>
      </c>
      <c r="AX88" s="1365">
        <v>7.2358690202236176E-2</v>
      </c>
      <c r="AY88" s="1365">
        <v>2.4290408939123154E-2</v>
      </c>
      <c r="AZ88" s="1365">
        <v>8.7567540467716753E-3</v>
      </c>
      <c r="BA88" s="1365">
        <v>1.9985447870567441E-3</v>
      </c>
      <c r="BB88" s="1365">
        <v>5.9684258885681629E-3</v>
      </c>
      <c r="BC88" s="1365">
        <v>5.0760057929437608E-3</v>
      </c>
      <c r="BD88" s="1365">
        <v>2.0831561932288151E-2</v>
      </c>
      <c r="BE88" s="1365">
        <v>5.4369900960530683E-3</v>
      </c>
      <c r="BF88" s="1365">
        <v>3.1342647969722748E-2</v>
      </c>
      <c r="BG88" s="1365">
        <v>1.2770846486091614E-2</v>
      </c>
      <c r="BH88" s="1365">
        <v>3.8254610117292032E-3</v>
      </c>
      <c r="BI88" s="1365">
        <v>4.2956399556715041E-4</v>
      </c>
      <c r="BJ88" s="1365">
        <v>3.0253943987190723E-3</v>
      </c>
      <c r="BK88" s="1365">
        <v>1.4545232406817377E-3</v>
      </c>
      <c r="BL88" s="1365">
        <v>8.2415427267891871E-3</v>
      </c>
      <c r="BM88" s="1365">
        <v>1.5953176453718399E-3</v>
      </c>
      <c r="BN88" s="1365">
        <v>0.15175461769104004</v>
      </c>
      <c r="BO88" s="1365">
        <v>2.1692961454391479E-3</v>
      </c>
      <c r="BP88" s="1365">
        <v>-1.0133404284715652E-2</v>
      </c>
      <c r="BQ88" s="1365">
        <v>3.9968434721231461E-3</v>
      </c>
      <c r="BR88" s="1365">
        <v>2.0369850099086761E-3</v>
      </c>
      <c r="BS88" s="1365">
        <v>3.5303850658237934E-2</v>
      </c>
      <c r="BT88" s="1365">
        <v>0.11245040279525396</v>
      </c>
      <c r="BU88" s="1365">
        <v>5.9307249198568123E-3</v>
      </c>
      <c r="BV88" s="1365">
        <v>0.57719719409942627</v>
      </c>
      <c r="BW88" s="1365">
        <v>1.3225849717855453E-2</v>
      </c>
      <c r="BX88" s="1365">
        <v>-1.2554795248433948E-2</v>
      </c>
      <c r="BY88" s="1365">
        <v>1.8004820682108402E-2</v>
      </c>
      <c r="BZ88" s="1365">
        <v>7.0425700396299362E-3</v>
      </c>
      <c r="CA88" s="1365">
        <v>0.13126072799786925</v>
      </c>
      <c r="CB88" s="1365">
        <v>0.40153348592539273</v>
      </c>
      <c r="CC88" s="1365">
        <v>1.8684570142431623E-2</v>
      </c>
      <c r="CD88" s="1365">
        <v>0.42544257640838623</v>
      </c>
      <c r="CE88" s="1365">
        <v>1.1056553572416306E-2</v>
      </c>
      <c r="CF88" s="1365">
        <v>-2.4213909637182951E-3</v>
      </c>
      <c r="CG88" s="1365">
        <v>1.4007977209985256E-2</v>
      </c>
      <c r="CH88" s="1365">
        <v>5.0055850297212601E-3</v>
      </c>
      <c r="CI88" s="1365">
        <v>9.5956877339631319E-2</v>
      </c>
      <c r="CJ88" s="1365">
        <v>0.28905968022443906</v>
      </c>
      <c r="CK88" s="1365">
        <v>1.2777248128274517E-2</v>
      </c>
    </row>
    <row r="89" spans="1:89" x14ac:dyDescent="0.2">
      <c r="A89" s="1365">
        <v>2000</v>
      </c>
      <c r="B89" s="1365">
        <v>1</v>
      </c>
      <c r="C89" s="1365">
        <v>6.5518990159034729E-2</v>
      </c>
      <c r="D89" s="1365">
        <v>1.5194162726402283E-2</v>
      </c>
      <c r="E89" s="1365">
        <v>3.6686232313513756E-2</v>
      </c>
      <c r="F89" s="1365">
        <v>2.8652442619204521E-2</v>
      </c>
      <c r="G89" s="1365">
        <v>0.21784957684576511</v>
      </c>
      <c r="H89" s="1365">
        <v>0.5829633739804394</v>
      </c>
      <c r="I89" s="1365">
        <v>5.3135189690672713E-2</v>
      </c>
      <c r="J89" s="1365">
        <v>0.84933596849441528</v>
      </c>
      <c r="K89" s="1365">
        <v>6.3647069036960602E-2</v>
      </c>
      <c r="L89" s="1365">
        <v>2.549618249759078E-2</v>
      </c>
      <c r="M89" s="1365">
        <v>3.2745437696576118E-2</v>
      </c>
      <c r="N89" s="1365">
        <v>2.6614721864461899E-2</v>
      </c>
      <c r="O89" s="1365">
        <v>0.18382645677775145</v>
      </c>
      <c r="P89" s="1365">
        <v>0.46975499641416796</v>
      </c>
      <c r="Q89" s="1365">
        <v>4.7251121436374131E-2</v>
      </c>
      <c r="R89" s="1365">
        <v>0.42751729488372803</v>
      </c>
      <c r="S89" s="1365">
        <v>5.4217364639043808E-2</v>
      </c>
      <c r="T89" s="1365">
        <v>2.760345465503633E-2</v>
      </c>
      <c r="U89" s="1365">
        <v>1.921230461448431E-2</v>
      </c>
      <c r="V89" s="1365">
        <v>2.15936079621315E-2</v>
      </c>
      <c r="W89" s="1365">
        <v>8.8374000741168857E-2</v>
      </c>
      <c r="X89" s="1365">
        <v>0.18098051359136624</v>
      </c>
      <c r="Y89" s="1365">
        <v>3.5536072429222638E-2</v>
      </c>
      <c r="Z89" s="1365">
        <v>0.32095557451248169</v>
      </c>
      <c r="AA89" s="1365">
        <v>4.9157455563545227E-2</v>
      </c>
      <c r="AB89" s="1365">
        <v>2.4845367763191462E-2</v>
      </c>
      <c r="AC89" s="1365">
        <v>1.4034061692655087E-2</v>
      </c>
      <c r="AD89" s="1365">
        <v>1.9480172544717789E-2</v>
      </c>
      <c r="AE89" s="1365">
        <v>5.941348965279758E-2</v>
      </c>
      <c r="AF89" s="1365">
        <v>0.1227145329200619</v>
      </c>
      <c r="AG89" s="1365">
        <v>3.1310498333633585E-2</v>
      </c>
      <c r="AH89" s="1365">
        <v>0.17346110939979553</v>
      </c>
      <c r="AI89" s="1365">
        <v>3.7582725286483765E-2</v>
      </c>
      <c r="AJ89" s="1365">
        <v>1.7504846618976444E-2</v>
      </c>
      <c r="AK89" s="1365">
        <v>6.2522597145289183E-3</v>
      </c>
      <c r="AL89" s="1365">
        <v>1.3412656262516975E-2</v>
      </c>
      <c r="AM89" s="1365">
        <v>2.156934782397002E-2</v>
      </c>
      <c r="AN89" s="1365">
        <v>5.8411280854935903E-2</v>
      </c>
      <c r="AO89" s="1365">
        <v>1.8727990335454092E-2</v>
      </c>
      <c r="AP89" s="1365">
        <v>0.13509997725486755</v>
      </c>
      <c r="AQ89" s="1365">
        <v>3.3089902251958847E-2</v>
      </c>
      <c r="AR89" s="1365">
        <v>1.4954943064367399E-2</v>
      </c>
      <c r="AS89" s="1365">
        <v>4.3041273020207882E-3</v>
      </c>
      <c r="AT89" s="1365">
        <v>1.0780536569654942E-2</v>
      </c>
      <c r="AU89" s="1365">
        <v>1.4037799031939358E-2</v>
      </c>
      <c r="AV89" s="1365">
        <v>4.4363517385080431E-2</v>
      </c>
      <c r="AW89" s="1365">
        <v>1.356915377442541E-2</v>
      </c>
      <c r="AX89" s="1365">
        <v>7.7287785708904266E-2</v>
      </c>
      <c r="AY89" s="1365">
        <v>2.3380320519208908E-2</v>
      </c>
      <c r="AZ89" s="1365">
        <v>9.6595461036486086E-3</v>
      </c>
      <c r="BA89" s="1365">
        <v>1.6909150872379541E-3</v>
      </c>
      <c r="BB89" s="1365">
        <v>6.3901441171765327E-3</v>
      </c>
      <c r="BC89" s="1365">
        <v>5.1961616845801473E-3</v>
      </c>
      <c r="BD89" s="1365">
        <v>2.4964164520556213E-2</v>
      </c>
      <c r="BE89" s="1365">
        <v>6.0065311117208451E-3</v>
      </c>
      <c r="BF89" s="1365">
        <v>3.4472566097974777E-2</v>
      </c>
      <c r="BG89" s="1365">
        <v>1.303508598357439E-2</v>
      </c>
      <c r="BH89" s="1365">
        <v>4.2452427287571481E-3</v>
      </c>
      <c r="BI89" s="1365">
        <v>3.1204166589304805E-4</v>
      </c>
      <c r="BJ89" s="1365">
        <v>3.1367961782962084E-3</v>
      </c>
      <c r="BK89" s="1365">
        <v>1.7146304453490302E-3</v>
      </c>
      <c r="BL89" s="1365">
        <v>1.0182000927443959E-2</v>
      </c>
      <c r="BM89" s="1365">
        <v>1.846768458789803E-3</v>
      </c>
      <c r="BN89" s="1365">
        <v>0.15066403150558472</v>
      </c>
      <c r="BO89" s="1365">
        <v>1.8719211220741272E-3</v>
      </c>
      <c r="BP89" s="1365">
        <v>-1.0302019771188498E-2</v>
      </c>
      <c r="BQ89" s="1365">
        <v>3.9407946169376373E-3</v>
      </c>
      <c r="BR89" s="1365">
        <v>2.0377207547426224E-3</v>
      </c>
      <c r="BS89" s="1365">
        <v>3.4023120068013668E-2</v>
      </c>
      <c r="BT89" s="1365">
        <v>0.11320592549769681</v>
      </c>
      <c r="BU89" s="1365">
        <v>5.8865203228731806E-3</v>
      </c>
      <c r="BV89" s="1365">
        <v>0.57248270511627197</v>
      </c>
      <c r="BW89" s="1365">
        <v>1.1301625519990921E-2</v>
      </c>
      <c r="BX89" s="1365">
        <v>-1.2409291928634048E-2</v>
      </c>
      <c r="BY89" s="1365">
        <v>1.7473927699029446E-2</v>
      </c>
      <c r="BZ89" s="1365">
        <v>7.0588346570730209E-3</v>
      </c>
      <c r="CA89" s="1365">
        <v>0.12947557610459626</v>
      </c>
      <c r="CB89" s="1365">
        <v>0.40084535994042592</v>
      </c>
      <c r="CC89" s="1365">
        <v>1.8736617710097304E-2</v>
      </c>
      <c r="CD89" s="1365">
        <v>0.42181867361068726</v>
      </c>
      <c r="CE89" s="1365">
        <v>9.4297043979167938E-3</v>
      </c>
      <c r="CF89" s="1365">
        <v>-2.10727215744555E-3</v>
      </c>
      <c r="CG89" s="1365">
        <v>1.3533133082091808E-2</v>
      </c>
      <c r="CH89" s="1365">
        <v>5.0211139023303986E-3</v>
      </c>
      <c r="CI89" s="1365">
        <v>9.5452456036582589E-2</v>
      </c>
      <c r="CJ89" s="1365">
        <v>0.28762235193040697</v>
      </c>
      <c r="CK89" s="1365">
        <v>1.2867179899546255E-2</v>
      </c>
    </row>
    <row r="90" spans="1:89" x14ac:dyDescent="0.2">
      <c r="A90" s="1365">
        <v>2001</v>
      </c>
      <c r="B90" s="1365">
        <v>1</v>
      </c>
      <c r="C90" s="1365">
        <v>6.1526667326688766E-2</v>
      </c>
      <c r="D90" s="1365">
        <v>1.5739512629806995E-2</v>
      </c>
      <c r="E90" s="1365">
        <v>3.8156324997544289E-2</v>
      </c>
      <c r="F90" s="1365">
        <v>3.1745303422212601E-2</v>
      </c>
      <c r="G90" s="1365">
        <v>0.21500585321336985</v>
      </c>
      <c r="H90" s="1365">
        <v>0.58176991548085621</v>
      </c>
      <c r="I90" s="1365">
        <v>5.6056393127198859E-2</v>
      </c>
      <c r="J90" s="1365">
        <v>0.84717142581939697</v>
      </c>
      <c r="K90" s="1365">
        <v>5.9844810515642166E-2</v>
      </c>
      <c r="L90" s="1365">
        <v>2.6044637663289905E-2</v>
      </c>
      <c r="M90" s="1365">
        <v>3.4078252501785755E-2</v>
      </c>
      <c r="N90" s="1365">
        <v>2.9582899063825607E-2</v>
      </c>
      <c r="O90" s="1365">
        <v>0.18012845888733864</v>
      </c>
      <c r="P90" s="1365">
        <v>0.46769889281639754</v>
      </c>
      <c r="Q90" s="1365">
        <v>4.9793509528544534E-2</v>
      </c>
      <c r="R90" s="1365">
        <v>0.41956406831741333</v>
      </c>
      <c r="S90" s="1365">
        <v>5.0948254764080048E-2</v>
      </c>
      <c r="T90" s="1365">
        <v>2.8123507741838694E-2</v>
      </c>
      <c r="U90" s="1365">
        <v>1.9891875796020031E-2</v>
      </c>
      <c r="V90" s="1365">
        <v>2.4415852501988411E-2</v>
      </c>
      <c r="W90" s="1365">
        <v>8.4150239359587431E-2</v>
      </c>
      <c r="X90" s="1365">
        <v>0.17418140060723092</v>
      </c>
      <c r="Y90" s="1365">
        <v>3.7852945928570969E-2</v>
      </c>
      <c r="Z90" s="1365">
        <v>0.31269508600234985</v>
      </c>
      <c r="AA90" s="1365">
        <v>4.6453457325696945E-2</v>
      </c>
      <c r="AB90" s="1365">
        <v>2.5534803862683475E-2</v>
      </c>
      <c r="AC90" s="1365">
        <v>1.4757252298295498E-2</v>
      </c>
      <c r="AD90" s="1365">
        <v>2.2196440026164055E-2</v>
      </c>
      <c r="AE90" s="1365">
        <v>5.5083488812670112E-2</v>
      </c>
      <c r="AF90" s="1365">
        <v>0.11547978453915755</v>
      </c>
      <c r="AG90" s="1365">
        <v>3.3189875552242593E-2</v>
      </c>
      <c r="AH90" s="1365">
        <v>0.16608379781246185</v>
      </c>
      <c r="AI90" s="1365">
        <v>3.557904064655304E-2</v>
      </c>
      <c r="AJ90" s="1365">
        <v>1.8067518598400056E-2</v>
      </c>
      <c r="AK90" s="1365">
        <v>6.894503952935338E-3</v>
      </c>
      <c r="AL90" s="1365">
        <v>1.5975415706634521E-2</v>
      </c>
      <c r="AM90" s="1365">
        <v>1.8969313474372029E-2</v>
      </c>
      <c r="AN90" s="1365">
        <v>5.0067035283413309E-2</v>
      </c>
      <c r="AO90" s="1365">
        <v>2.0530966075617291E-2</v>
      </c>
      <c r="AP90" s="1365">
        <v>0.12855421006679535</v>
      </c>
      <c r="AQ90" s="1365">
        <v>3.1324155628681183E-2</v>
      </c>
      <c r="AR90" s="1365">
        <v>1.5441081603057683E-2</v>
      </c>
      <c r="AS90" s="1365">
        <v>4.906434565782547E-3</v>
      </c>
      <c r="AT90" s="1365">
        <v>1.3239475898444653E-2</v>
      </c>
      <c r="AU90" s="1365">
        <v>1.1998098460026085E-2</v>
      </c>
      <c r="AV90" s="1365">
        <v>3.66592580149354E-2</v>
      </c>
      <c r="AW90" s="1365">
        <v>1.4985711367387921E-2</v>
      </c>
      <c r="AX90" s="1365">
        <v>7.1829654276371002E-2</v>
      </c>
      <c r="AY90" s="1365">
        <v>2.1749375388026237E-2</v>
      </c>
      <c r="AZ90" s="1365">
        <v>1.0153125975193689E-2</v>
      </c>
      <c r="BA90" s="1365">
        <v>2.1610583644360304E-3</v>
      </c>
      <c r="BB90" s="1365">
        <v>8.3517618477344513E-3</v>
      </c>
      <c r="BC90" s="1365">
        <v>4.2634008277673274E-3</v>
      </c>
      <c r="BD90" s="1365">
        <v>1.841073927378754E-2</v>
      </c>
      <c r="BE90" s="1365">
        <v>6.7401898964074723E-3</v>
      </c>
      <c r="BF90" s="1365">
        <v>3.1035751104354858E-2</v>
      </c>
      <c r="BG90" s="1365">
        <v>1.1696323752403259E-2</v>
      </c>
      <c r="BH90" s="1365">
        <v>4.7992911886467482E-3</v>
      </c>
      <c r="BI90" s="1365">
        <v>5.7305124937556684E-4</v>
      </c>
      <c r="BJ90" s="1365">
        <v>4.1948561556637287E-3</v>
      </c>
      <c r="BK90" s="1365">
        <v>1.0695578530430794E-3</v>
      </c>
      <c r="BL90" s="1365">
        <v>6.7542487456211716E-3</v>
      </c>
      <c r="BM90" s="1365">
        <v>1.9484215838911582E-3</v>
      </c>
      <c r="BN90" s="1365">
        <v>0.15282857418060303</v>
      </c>
      <c r="BO90" s="1365">
        <v>1.6818568110466003E-3</v>
      </c>
      <c r="BP90" s="1365">
        <v>-1.0305125033482909E-2</v>
      </c>
      <c r="BQ90" s="1365">
        <v>4.0780724957585335E-3</v>
      </c>
      <c r="BR90" s="1365">
        <v>2.1624043583869934E-3</v>
      </c>
      <c r="BS90" s="1365">
        <v>3.4877394326031208E-2</v>
      </c>
      <c r="BT90" s="1365">
        <v>0.11409387229424173</v>
      </c>
      <c r="BU90" s="1365">
        <v>6.2400339688712904E-3</v>
      </c>
      <c r="BV90" s="1365">
        <v>0.58043593168258667</v>
      </c>
      <c r="BW90" s="1365">
        <v>1.0578412562608719E-2</v>
      </c>
      <c r="BX90" s="1365">
        <v>-1.2383995112031698E-2</v>
      </c>
      <c r="BY90" s="1365">
        <v>1.8264449201524258E-2</v>
      </c>
      <c r="BZ90" s="1365">
        <v>7.3294509202241898E-3</v>
      </c>
      <c r="CA90" s="1365">
        <v>0.13085561385378242</v>
      </c>
      <c r="CB90" s="1365">
        <v>0.40642280364607414</v>
      </c>
      <c r="CC90" s="1365">
        <v>1.9369158426179076E-2</v>
      </c>
      <c r="CD90" s="1365">
        <v>0.42760735750198364</v>
      </c>
      <c r="CE90" s="1365">
        <v>8.8965557515621185E-3</v>
      </c>
      <c r="CF90" s="1365">
        <v>-2.078870078548789E-3</v>
      </c>
      <c r="CG90" s="1365">
        <v>1.4186376705765724E-2</v>
      </c>
      <c r="CH90" s="1365">
        <v>5.1670465618371964E-3</v>
      </c>
      <c r="CI90" s="1365">
        <v>9.5978219527751207E-2</v>
      </c>
      <c r="CJ90" s="1365">
        <v>0.29230316707972503</v>
      </c>
      <c r="CK90" s="1365">
        <v>1.315488872941516E-2</v>
      </c>
    </row>
    <row r="91" spans="1:89" x14ac:dyDescent="0.2">
      <c r="A91" s="1365">
        <v>2002</v>
      </c>
      <c r="B91" s="1365">
        <v>1</v>
      </c>
      <c r="C91" s="1365">
        <v>6.5825089812278748E-2</v>
      </c>
      <c r="D91" s="1365">
        <v>1.1878547258675098E-2</v>
      </c>
      <c r="E91" s="1365">
        <v>3.9947599172592163E-2</v>
      </c>
      <c r="F91" s="1365">
        <v>3.275100514292717E-2</v>
      </c>
      <c r="G91" s="1365">
        <v>0.21798094036057591</v>
      </c>
      <c r="H91" s="1365">
        <v>0.5748484048693937</v>
      </c>
      <c r="I91" s="1365">
        <v>5.6768448308153766E-2</v>
      </c>
      <c r="J91" s="1365">
        <v>0.84618628025054932</v>
      </c>
      <c r="K91" s="1365">
        <v>6.388593465089798E-2</v>
      </c>
      <c r="L91" s="1365">
        <v>2.1228228928521276E-2</v>
      </c>
      <c r="M91" s="1365">
        <v>3.5584784112870693E-2</v>
      </c>
      <c r="N91" s="1365">
        <v>3.0544517561793327E-2</v>
      </c>
      <c r="O91" s="1365">
        <v>0.18060575076378882</v>
      </c>
      <c r="P91" s="1365">
        <v>0.46395323888557338</v>
      </c>
      <c r="Q91" s="1365">
        <v>5.0383823950119984E-2</v>
      </c>
      <c r="R91" s="1365">
        <v>0.41505581140518188</v>
      </c>
      <c r="S91" s="1365">
        <v>5.3914278745651245E-2</v>
      </c>
      <c r="T91" s="1365">
        <v>2.4142850073985755E-2</v>
      </c>
      <c r="U91" s="1365">
        <v>2.0764349959790707E-2</v>
      </c>
      <c r="V91" s="1365">
        <v>2.5245063006877899E-2</v>
      </c>
      <c r="W91" s="1365">
        <v>8.3863409119658172E-2</v>
      </c>
      <c r="X91" s="1365">
        <v>0.16873562249928833</v>
      </c>
      <c r="Y91" s="1365">
        <v>3.8390231247841092E-2</v>
      </c>
      <c r="Z91" s="1365">
        <v>0.3075459897518158</v>
      </c>
      <c r="AA91" s="1365">
        <v>4.9166180193424225E-2</v>
      </c>
      <c r="AB91" s="1365">
        <v>2.2592636523768306E-2</v>
      </c>
      <c r="AC91" s="1365">
        <v>1.5389110893011093E-2</v>
      </c>
      <c r="AD91" s="1365">
        <v>2.3124543949961662E-2</v>
      </c>
      <c r="AE91" s="1365">
        <v>5.5118568008765578E-2</v>
      </c>
      <c r="AF91" s="1365">
        <v>0.10801855531250101</v>
      </c>
      <c r="AG91" s="1365">
        <v>3.4136397198690362E-2</v>
      </c>
      <c r="AH91" s="1365">
        <v>0.16102613508701324</v>
      </c>
      <c r="AI91" s="1365">
        <v>3.7429623305797577E-2</v>
      </c>
      <c r="AJ91" s="1365">
        <v>1.6177807614440098E-2</v>
      </c>
      <c r="AK91" s="1365">
        <v>7.1181254461407661E-3</v>
      </c>
      <c r="AL91" s="1365">
        <v>1.6892248764634132E-2</v>
      </c>
      <c r="AM91" s="1365">
        <v>1.7803412221837789E-2</v>
      </c>
      <c r="AN91" s="1365">
        <v>4.4199139595353154E-2</v>
      </c>
      <c r="AO91" s="1365">
        <v>2.1405783930471989E-2</v>
      </c>
      <c r="AP91" s="1365">
        <v>0.12358748912811279</v>
      </c>
      <c r="AQ91" s="1365">
        <v>3.2973647117614746E-2</v>
      </c>
      <c r="AR91" s="1365">
        <v>1.3814019359415397E-2</v>
      </c>
      <c r="AS91" s="1365">
        <v>5.0007572863250971E-3</v>
      </c>
      <c r="AT91" s="1365">
        <v>1.4029183425009251E-2</v>
      </c>
      <c r="AU91" s="1365">
        <v>1.0826873360201716E-2</v>
      </c>
      <c r="AV91" s="1365">
        <v>3.1140793813714627E-2</v>
      </c>
      <c r="AW91" s="1365">
        <v>1.5802213106913623E-2</v>
      </c>
      <c r="AX91" s="1365">
        <v>6.862775981426239E-2</v>
      </c>
      <c r="AY91" s="1365">
        <v>2.3325594142079353E-2</v>
      </c>
      <c r="AZ91" s="1365">
        <v>9.0277458184573334E-3</v>
      </c>
      <c r="BA91" s="1365">
        <v>2.2411083918996155E-3</v>
      </c>
      <c r="BB91" s="1365">
        <v>8.785574696958065E-3</v>
      </c>
      <c r="BC91" s="1365">
        <v>3.7613537278957665E-3</v>
      </c>
      <c r="BD91" s="1365">
        <v>1.4632033212181976E-2</v>
      </c>
      <c r="BE91" s="1365">
        <v>6.8543524259451283E-3</v>
      </c>
      <c r="BF91" s="1365">
        <v>2.9975865036249161E-2</v>
      </c>
      <c r="BG91" s="1365">
        <v>1.3087302446365356E-2</v>
      </c>
      <c r="BH91" s="1365">
        <v>4.2278536247977172E-3</v>
      </c>
      <c r="BI91" s="1365">
        <v>6.4227140683215111E-4</v>
      </c>
      <c r="BJ91" s="1365">
        <v>4.6154763549566269E-3</v>
      </c>
      <c r="BK91" s="1365">
        <v>7.8646924521308392E-4</v>
      </c>
      <c r="BL91" s="1365">
        <v>4.8094593390744355E-3</v>
      </c>
      <c r="BM91" s="1365">
        <v>1.8070331365122752E-3</v>
      </c>
      <c r="BN91" s="1365">
        <v>0.15381371974945068</v>
      </c>
      <c r="BO91" s="1365">
        <v>1.9391551613807678E-3</v>
      </c>
      <c r="BP91" s="1365">
        <v>-9.3496816698461771E-3</v>
      </c>
      <c r="BQ91" s="1365">
        <v>4.3628150597214699E-3</v>
      </c>
      <c r="BR91" s="1365">
        <v>2.2064875811338425E-3</v>
      </c>
      <c r="BS91" s="1365">
        <v>3.7375189596787095E-2</v>
      </c>
      <c r="BT91" s="1365">
        <v>0.11093466269387339</v>
      </c>
      <c r="BU91" s="1365">
        <v>6.3451276479807072E-3</v>
      </c>
      <c r="BV91" s="1365">
        <v>0.58494418859481812</v>
      </c>
      <c r="BW91" s="1365">
        <v>1.1910811066627502E-2</v>
      </c>
      <c r="BX91" s="1365">
        <v>-1.2264302815310657E-2</v>
      </c>
      <c r="BY91" s="1365">
        <v>1.9183249212801456E-2</v>
      </c>
      <c r="BZ91" s="1365">
        <v>7.5059421360492706E-3</v>
      </c>
      <c r="CA91" s="1365">
        <v>0.13411753124091774</v>
      </c>
      <c r="CB91" s="1365">
        <v>0.40500935607707794</v>
      </c>
      <c r="CC91" s="1365">
        <v>1.9481643353340076E-2</v>
      </c>
      <c r="CD91" s="1365">
        <v>0.43113046884536743</v>
      </c>
      <c r="CE91" s="1365">
        <v>9.9716559052467346E-3</v>
      </c>
      <c r="CF91" s="1365">
        <v>-2.9146211454644799E-3</v>
      </c>
      <c r="CG91" s="1365">
        <v>1.4820434153079987E-2</v>
      </c>
      <c r="CH91" s="1365">
        <v>5.2994545549154282E-3</v>
      </c>
      <c r="CI91" s="1365">
        <v>9.6742341644130647E-2</v>
      </c>
      <c r="CJ91" s="1365">
        <v>0.29404066061442546</v>
      </c>
      <c r="CK91" s="1365">
        <v>1.3170548474138451E-2</v>
      </c>
    </row>
    <row r="92" spans="1:89" x14ac:dyDescent="0.2">
      <c r="A92" s="1365">
        <v>2003</v>
      </c>
      <c r="B92" s="1365">
        <v>1</v>
      </c>
      <c r="C92" s="1365">
        <v>6.9072656333446503E-2</v>
      </c>
      <c r="D92" s="1365">
        <v>1.1674551758915186E-2</v>
      </c>
      <c r="E92" s="1365">
        <v>4.0729885920882225E-2</v>
      </c>
      <c r="F92" s="1365">
        <v>3.3255662769079208E-2</v>
      </c>
      <c r="G92" s="1365">
        <v>0.21914225071668625</v>
      </c>
      <c r="H92" s="1365">
        <v>0.56995146644272199</v>
      </c>
      <c r="I92" s="1365">
        <v>5.6173578677994107E-2</v>
      </c>
      <c r="J92" s="1365">
        <v>0.84917968511581421</v>
      </c>
      <c r="K92" s="1365">
        <v>6.7398637533187866E-2</v>
      </c>
      <c r="L92" s="1365">
        <v>2.0322544733062387E-2</v>
      </c>
      <c r="M92" s="1365">
        <v>3.6275302991271019E-2</v>
      </c>
      <c r="N92" s="1365">
        <v>3.0959766358137131E-2</v>
      </c>
      <c r="O92" s="1365">
        <v>0.18220093194395304</v>
      </c>
      <c r="P92" s="1365">
        <v>0.46241254772108836</v>
      </c>
      <c r="Q92" s="1365">
        <v>4.9609932647525834E-2</v>
      </c>
      <c r="R92" s="1365">
        <v>0.41635525226593018</v>
      </c>
      <c r="S92" s="1365">
        <v>5.8061379939317703E-2</v>
      </c>
      <c r="T92" s="1365">
        <v>2.2782845422625542E-2</v>
      </c>
      <c r="U92" s="1365">
        <v>2.140484843403101E-2</v>
      </c>
      <c r="V92" s="1365">
        <v>2.5724928826093674E-2</v>
      </c>
      <c r="W92" s="1365">
        <v>8.2765125785954297E-2</v>
      </c>
      <c r="X92" s="1365">
        <v>0.16785263203482689</v>
      </c>
      <c r="Y92" s="1365">
        <v>3.776349007685123E-2</v>
      </c>
      <c r="Z92" s="1365">
        <v>0.30859994888305664</v>
      </c>
      <c r="AA92" s="1365">
        <v>5.3219906985759735E-2</v>
      </c>
      <c r="AB92" s="1365">
        <v>2.0920503768138587E-2</v>
      </c>
      <c r="AC92" s="1365">
        <v>1.571562746539712E-2</v>
      </c>
      <c r="AD92" s="1365">
        <v>2.3420955985784531E-2</v>
      </c>
      <c r="AE92" s="1365">
        <v>5.390557402279228E-2</v>
      </c>
      <c r="AF92" s="1365">
        <v>0.10829468101604725</v>
      </c>
      <c r="AG92" s="1365">
        <v>3.3122703131596792E-2</v>
      </c>
      <c r="AH92" s="1365">
        <v>0.16332682967185974</v>
      </c>
      <c r="AI92" s="1365">
        <v>4.099726676940918E-2</v>
      </c>
      <c r="AJ92" s="1365">
        <v>1.5292460273485631E-2</v>
      </c>
      <c r="AK92" s="1365">
        <v>7.1023604832589626E-3</v>
      </c>
      <c r="AL92" s="1365">
        <v>1.7360379919409752E-2</v>
      </c>
      <c r="AM92" s="1365">
        <v>1.7588937713298947E-2</v>
      </c>
      <c r="AN92" s="1365">
        <v>4.3890824340027924E-2</v>
      </c>
      <c r="AO92" s="1365">
        <v>2.1094592489558101E-2</v>
      </c>
      <c r="AP92" s="1365">
        <v>0.12609390914440155</v>
      </c>
      <c r="AQ92" s="1365">
        <v>3.6183349788188934E-2</v>
      </c>
      <c r="AR92" s="1365">
        <v>1.3113343084114604E-2</v>
      </c>
      <c r="AS92" s="1365">
        <v>5.0375144928693771E-3</v>
      </c>
      <c r="AT92" s="1365">
        <v>1.4478870667517185E-2</v>
      </c>
      <c r="AU92" s="1365">
        <v>1.063956887810491E-2</v>
      </c>
      <c r="AV92" s="1365">
        <v>3.0976406296917201E-2</v>
      </c>
      <c r="AW92" s="1365">
        <v>1.5664857348225116E-2</v>
      </c>
      <c r="AX92" s="1365">
        <v>7.0763811469078064E-2</v>
      </c>
      <c r="AY92" s="1365">
        <v>2.5788223370909691E-2</v>
      </c>
      <c r="AZ92" s="1365">
        <v>8.6070916477183346E-3</v>
      </c>
      <c r="BA92" s="1365">
        <v>2.1306998678483069E-3</v>
      </c>
      <c r="BB92" s="1365">
        <v>9.4246137887239456E-3</v>
      </c>
      <c r="BC92" s="1365">
        <v>3.4576010511955246E-3</v>
      </c>
      <c r="BD92" s="1365">
        <v>1.4387235580279796E-2</v>
      </c>
      <c r="BE92" s="1365">
        <v>6.9683419314331132E-3</v>
      </c>
      <c r="BF92" s="1365">
        <v>3.1762279570102692E-2</v>
      </c>
      <c r="BG92" s="1365">
        <v>1.4803072437644005E-2</v>
      </c>
      <c r="BH92" s="1365">
        <v>4.0915247104749142E-3</v>
      </c>
      <c r="BI92" s="1365">
        <v>5.4622124298475683E-4</v>
      </c>
      <c r="BJ92" s="1365">
        <v>4.9050687812268734E-3</v>
      </c>
      <c r="BK92" s="1365">
        <v>8.3693881606450304E-4</v>
      </c>
      <c r="BL92" s="1365">
        <v>4.856744939645519E-3</v>
      </c>
      <c r="BM92" s="1365">
        <v>1.7227096338660926E-3</v>
      </c>
      <c r="BN92" s="1365">
        <v>0.15082031488418579</v>
      </c>
      <c r="BO92" s="1365">
        <v>1.6740188002586365E-3</v>
      </c>
      <c r="BP92" s="1365">
        <v>-8.6479929741472006E-3</v>
      </c>
      <c r="BQ92" s="1365">
        <v>4.4545829296112061E-3</v>
      </c>
      <c r="BR92" s="1365">
        <v>2.2958964109420776E-3</v>
      </c>
      <c r="BS92" s="1365">
        <v>3.6941318772733212E-2</v>
      </c>
      <c r="BT92" s="1365">
        <v>0.10757636064052657</v>
      </c>
      <c r="BU92" s="1365">
        <v>6.5262041115753296E-3</v>
      </c>
      <c r="BV92" s="1365">
        <v>0.58364474773406982</v>
      </c>
      <c r="BW92" s="1365">
        <v>1.1011276394128799E-2</v>
      </c>
      <c r="BX92" s="1365">
        <v>-1.1108293663710356E-2</v>
      </c>
      <c r="BY92" s="1365">
        <v>1.9325037486851215E-2</v>
      </c>
      <c r="BZ92" s="1365">
        <v>7.5307339429855347E-3</v>
      </c>
      <c r="CA92" s="1365">
        <v>0.13637712493073195</v>
      </c>
      <c r="CB92" s="1365">
        <v>0.40105559464013152</v>
      </c>
      <c r="CC92" s="1365">
        <v>1.9453328368906449E-2</v>
      </c>
      <c r="CD92" s="1365">
        <v>0.43282443284988403</v>
      </c>
      <c r="CE92" s="1365">
        <v>9.337257593870163E-3</v>
      </c>
      <c r="CF92" s="1365">
        <v>-2.4603006895631552E-3</v>
      </c>
      <c r="CG92" s="1365">
        <v>1.4870454557240009E-2</v>
      </c>
      <c r="CH92" s="1365">
        <v>5.234837532043457E-3</v>
      </c>
      <c r="CI92" s="1365">
        <v>9.9435806157998741E-2</v>
      </c>
      <c r="CJ92" s="1365">
        <v>0.29343538343838382</v>
      </c>
      <c r="CK92" s="1365">
        <v>1.297097481855224E-2</v>
      </c>
    </row>
    <row r="93" spans="1:89" x14ac:dyDescent="0.2">
      <c r="A93" s="1365">
        <v>2004</v>
      </c>
      <c r="B93" s="1365">
        <v>1</v>
      </c>
      <c r="C93" s="1365">
        <v>7.9293780028820038E-2</v>
      </c>
      <c r="D93" s="1365">
        <v>7.1736411191523075E-3</v>
      </c>
      <c r="E93" s="1365">
        <v>4.0601177141070366E-2</v>
      </c>
      <c r="F93" s="1365">
        <v>3.3533409237861633E-2</v>
      </c>
      <c r="G93" s="1365">
        <v>0.21938829403370619</v>
      </c>
      <c r="H93" s="1365">
        <v>0.56379727216639131</v>
      </c>
      <c r="I93" s="1365">
        <v>5.6212388554433911E-2</v>
      </c>
      <c r="J93" s="1365">
        <v>0.85205668210983276</v>
      </c>
      <c r="K93" s="1365">
        <v>7.7335327863693237E-2</v>
      </c>
      <c r="L93" s="1365">
        <v>1.6025834251195192E-2</v>
      </c>
      <c r="M93" s="1365">
        <v>3.6342794075608253E-2</v>
      </c>
      <c r="N93" s="1365">
        <v>3.1273137778043747E-2</v>
      </c>
      <c r="O93" s="1365">
        <v>0.18358183139935136</v>
      </c>
      <c r="P93" s="1365">
        <v>0.45780965853689504</v>
      </c>
      <c r="Q93" s="1365">
        <v>4.9688128938690873E-2</v>
      </c>
      <c r="R93" s="1365">
        <v>0.42431309819221497</v>
      </c>
      <c r="S93" s="1365">
        <v>6.6651098430156708E-2</v>
      </c>
      <c r="T93" s="1365">
        <v>2.0096168271265924E-2</v>
      </c>
      <c r="U93" s="1365">
        <v>2.1261196583509445E-2</v>
      </c>
      <c r="V93" s="1365">
        <v>2.5914954021573067E-2</v>
      </c>
      <c r="W93" s="1365">
        <v>8.4392358083277941E-2</v>
      </c>
      <c r="X93" s="1365">
        <v>0.16824577635243376</v>
      </c>
      <c r="Y93" s="1365">
        <v>3.7751556578131104E-2</v>
      </c>
      <c r="Z93" s="1365">
        <v>0.3172701895236969</v>
      </c>
      <c r="AA93" s="1365">
        <v>6.1194233596324921E-2</v>
      </c>
      <c r="AB93" s="1365">
        <v>1.905469095800072E-2</v>
      </c>
      <c r="AC93" s="1365">
        <v>1.5298550482839346E-2</v>
      </c>
      <c r="AD93" s="1365">
        <v>2.3403193801641464E-2</v>
      </c>
      <c r="AE93" s="1365">
        <v>5.6034215609543025E-2</v>
      </c>
      <c r="AF93" s="1365">
        <v>0.10923605007355558</v>
      </c>
      <c r="AG93" s="1365">
        <v>3.304925220782412E-2</v>
      </c>
      <c r="AH93" s="1365">
        <v>0.17063263058662415</v>
      </c>
      <c r="AI93" s="1365">
        <v>4.6884510666131973E-2</v>
      </c>
      <c r="AJ93" s="1365">
        <v>1.39370501274243E-2</v>
      </c>
      <c r="AK93" s="1365">
        <v>6.9233437534421682E-3</v>
      </c>
      <c r="AL93" s="1365">
        <v>1.703210175037384E-2</v>
      </c>
      <c r="AM93" s="1365">
        <v>1.7713694600388408E-2</v>
      </c>
      <c r="AN93" s="1365">
        <v>4.7290855237779192E-2</v>
      </c>
      <c r="AO93" s="1365">
        <v>2.0851067815410917E-2</v>
      </c>
      <c r="AP93" s="1365">
        <v>0.13267333805561066</v>
      </c>
      <c r="AQ93" s="1365">
        <v>4.1361916810274124E-2</v>
      </c>
      <c r="AR93" s="1365">
        <v>1.2216950126457959E-2</v>
      </c>
      <c r="AS93" s="1365">
        <v>4.8685834044590592E-3</v>
      </c>
      <c r="AT93" s="1365">
        <v>1.4054783619940281E-2</v>
      </c>
      <c r="AU93" s="1365">
        <v>1.1092791799455881E-2</v>
      </c>
      <c r="AV93" s="1365">
        <v>3.3594516818215403E-2</v>
      </c>
      <c r="AW93" s="1365">
        <v>1.5483792973878528E-2</v>
      </c>
      <c r="AX93" s="1365">
        <v>7.5217634439468384E-2</v>
      </c>
      <c r="AY93" s="1365">
        <v>2.914976142346859E-2</v>
      </c>
      <c r="AZ93" s="1365">
        <v>8.1601951678749174E-3</v>
      </c>
      <c r="BA93" s="1365">
        <v>2.0530663314275444E-3</v>
      </c>
      <c r="BB93" s="1365">
        <v>8.66654422134161E-3</v>
      </c>
      <c r="BC93" s="1365">
        <v>3.6954493843950331E-3</v>
      </c>
      <c r="BD93" s="1365">
        <v>1.667474257361325E-2</v>
      </c>
      <c r="BE93" s="1365">
        <v>6.8178739112597459E-3</v>
      </c>
      <c r="BF93" s="1365">
        <v>3.3323302865028381E-2</v>
      </c>
      <c r="BG93" s="1365">
        <v>1.5645237639546394E-2</v>
      </c>
      <c r="BH93" s="1365">
        <v>3.9416474692188785E-3</v>
      </c>
      <c r="BI93" s="1365">
        <v>5.2014309039805084E-4</v>
      </c>
      <c r="BJ93" s="1365">
        <v>4.4402871280908585E-3</v>
      </c>
      <c r="BK93" s="1365">
        <v>1.0001582486438565E-3</v>
      </c>
      <c r="BL93" s="1365">
        <v>6.1120683491039402E-3</v>
      </c>
      <c r="BM93" s="1365">
        <v>1.6637599732335345E-3</v>
      </c>
      <c r="BN93" s="1365">
        <v>0.14794331789016724</v>
      </c>
      <c r="BO93" s="1365">
        <v>1.9584521651268005E-3</v>
      </c>
      <c r="BP93" s="1365">
        <v>-8.8521931320428848E-3</v>
      </c>
      <c r="BQ93" s="1365">
        <v>4.2583830654621124E-3</v>
      </c>
      <c r="BR93" s="1365">
        <v>2.2602714598178864E-3</v>
      </c>
      <c r="BS93" s="1365">
        <v>3.580646263435483E-2</v>
      </c>
      <c r="BT93" s="1365">
        <v>0.10602128509580623</v>
      </c>
      <c r="BU93" s="1365">
        <v>6.4905881494330322E-3</v>
      </c>
      <c r="BV93" s="1365">
        <v>0.57568690180778503</v>
      </c>
      <c r="BW93" s="1365">
        <v>1.264268159866333E-2</v>
      </c>
      <c r="BX93" s="1365">
        <v>-1.2922527152113616E-2</v>
      </c>
      <c r="BY93" s="1365">
        <v>1.9339980557560921E-2</v>
      </c>
      <c r="BZ93" s="1365">
        <v>7.6184552162885666E-3</v>
      </c>
      <c r="CA93" s="1365">
        <v>0.13499593595042825</v>
      </c>
      <c r="CB93" s="1365">
        <v>0.39444697393058081</v>
      </c>
      <c r="CC93" s="1365">
        <v>1.9565353859679519E-2</v>
      </c>
      <c r="CD93" s="1365">
        <v>0.4277435839176178</v>
      </c>
      <c r="CE93" s="1365">
        <v>1.068422943353653E-2</v>
      </c>
      <c r="CF93" s="1365">
        <v>-4.0703340200707316E-3</v>
      </c>
      <c r="CG93" s="1365">
        <v>1.5081597492098808E-2</v>
      </c>
      <c r="CH93" s="1365">
        <v>5.3581837564706802E-3</v>
      </c>
      <c r="CI93" s="1365">
        <v>9.9189473316073418E-2</v>
      </c>
      <c r="CJ93" s="1365">
        <v>0.28838334675526645</v>
      </c>
      <c r="CK93" s="1365">
        <v>1.311710778975461E-2</v>
      </c>
    </row>
    <row r="94" spans="1:89" x14ac:dyDescent="0.2">
      <c r="A94" s="1365">
        <v>2005</v>
      </c>
      <c r="B94" s="1365">
        <v>1</v>
      </c>
      <c r="C94" s="1365">
        <v>8.7517186999320984E-2</v>
      </c>
      <c r="D94" s="1365">
        <v>1.1462674476206303E-2</v>
      </c>
      <c r="E94" s="1365">
        <v>3.7136015482246876E-2</v>
      </c>
      <c r="F94" s="1365">
        <v>3.2801561057567596E-2</v>
      </c>
      <c r="G94" s="1365">
        <v>0.2220491380430758</v>
      </c>
      <c r="H94" s="1365">
        <v>0.55535096986191479</v>
      </c>
      <c r="I94" s="1365">
        <v>5.3682421017716309E-2</v>
      </c>
      <c r="J94" s="1365">
        <v>0.85645127296447754</v>
      </c>
      <c r="K94" s="1365">
        <v>8.5660561919212341E-2</v>
      </c>
      <c r="L94" s="1365">
        <v>2.1351327886804938E-2</v>
      </c>
      <c r="M94" s="1365">
        <v>3.3418909646570683E-2</v>
      </c>
      <c r="N94" s="1365">
        <v>3.0535683035850525E-2</v>
      </c>
      <c r="O94" s="1365">
        <v>0.18847580021247268</v>
      </c>
      <c r="P94" s="1365">
        <v>0.44982643856911192</v>
      </c>
      <c r="Q94" s="1365">
        <v>4.718258918018807E-2</v>
      </c>
      <c r="R94" s="1365">
        <v>0.43592888116836548</v>
      </c>
      <c r="S94" s="1365">
        <v>7.4373811483383179E-2</v>
      </c>
      <c r="T94" s="1365">
        <v>2.5365713168866932E-2</v>
      </c>
      <c r="U94" s="1365">
        <v>1.977062039077282E-2</v>
      </c>
      <c r="V94" s="1365">
        <v>2.5300867855548859E-2</v>
      </c>
      <c r="W94" s="1365">
        <v>8.910998678766191E-2</v>
      </c>
      <c r="X94" s="1365">
        <v>0.16638961285147691</v>
      </c>
      <c r="Y94" s="1365">
        <v>3.5618284346723317E-2</v>
      </c>
      <c r="Z94" s="1365">
        <v>0.32882413268089294</v>
      </c>
      <c r="AA94" s="1365">
        <v>6.8526402115821838E-2</v>
      </c>
      <c r="AB94" s="1365">
        <v>2.3720986908301711E-2</v>
      </c>
      <c r="AC94" s="1365">
        <v>1.454192865639925E-2</v>
      </c>
      <c r="AD94" s="1365">
        <v>2.2990742698311806E-2</v>
      </c>
      <c r="AE94" s="1365">
        <v>5.7331453543156385E-2</v>
      </c>
      <c r="AF94" s="1365">
        <v>0.11052151469568484</v>
      </c>
      <c r="AG94" s="1365">
        <v>3.1191108021338051E-2</v>
      </c>
      <c r="AH94" s="1365">
        <v>0.18077278137207031</v>
      </c>
      <c r="AI94" s="1365">
        <v>5.2674625068902969E-2</v>
      </c>
      <c r="AJ94" s="1365">
        <v>1.7739315866492689E-2</v>
      </c>
      <c r="AK94" s="1365">
        <v>6.6253275144845247E-3</v>
      </c>
      <c r="AL94" s="1365">
        <v>1.665809378027916E-2</v>
      </c>
      <c r="AM94" s="1365">
        <v>1.8771380768157542E-2</v>
      </c>
      <c r="AN94" s="1365">
        <v>4.920069385409085E-2</v>
      </c>
      <c r="AO94" s="1365">
        <v>1.9103343355509356E-2</v>
      </c>
      <c r="AP94" s="1365">
        <v>0.14175286889076233</v>
      </c>
      <c r="AQ94" s="1365">
        <v>4.6180844306945801E-2</v>
      </c>
      <c r="AR94" s="1365">
        <v>1.5389869455248117E-2</v>
      </c>
      <c r="AS94" s="1365">
        <v>4.6620366629213095E-3</v>
      </c>
      <c r="AT94" s="1365">
        <v>1.39120789244771E-2</v>
      </c>
      <c r="AU94" s="1365">
        <v>1.1876612261403352E-2</v>
      </c>
      <c r="AV94" s="1365">
        <v>3.5534967455638736E-2</v>
      </c>
      <c r="AW94" s="1365">
        <v>1.4196461512150078E-2</v>
      </c>
      <c r="AX94" s="1365">
        <v>8.1702403724193573E-2</v>
      </c>
      <c r="AY94" s="1365">
        <v>3.1885035336017609E-2</v>
      </c>
      <c r="AZ94" s="1365">
        <v>1.0453825187141774E-2</v>
      </c>
      <c r="BA94" s="1365">
        <v>1.8923428724519908E-3</v>
      </c>
      <c r="BB94" s="1365">
        <v>8.9188218116760254E-3</v>
      </c>
      <c r="BC94" s="1365">
        <v>4.3396286200731993E-3</v>
      </c>
      <c r="BD94" s="1365">
        <v>1.7839157447551688E-2</v>
      </c>
      <c r="BE94" s="1365">
        <v>6.3735926057143762E-3</v>
      </c>
      <c r="BF94" s="1365">
        <v>3.5617418587207794E-2</v>
      </c>
      <c r="BG94" s="1365">
        <v>1.6187524423003197E-2</v>
      </c>
      <c r="BH94" s="1365">
        <v>5.2168494426041434E-3</v>
      </c>
      <c r="BI94" s="1365">
        <v>5.1977699331473559E-4</v>
      </c>
      <c r="BJ94" s="1365">
        <v>4.8380382359027863E-3</v>
      </c>
      <c r="BK94" s="1365">
        <v>1.0386443755123764E-3</v>
      </c>
      <c r="BL94" s="1365">
        <v>6.1471293880625329E-3</v>
      </c>
      <c r="BM94" s="1365">
        <v>1.6694536828996912E-3</v>
      </c>
      <c r="BN94" s="1365">
        <v>0.14354872703552246</v>
      </c>
      <c r="BO94" s="1365">
        <v>1.8566250801086426E-3</v>
      </c>
      <c r="BP94" s="1365">
        <v>-9.8886534105986357E-3</v>
      </c>
      <c r="BQ94" s="1365">
        <v>3.7171058356761932E-3</v>
      </c>
      <c r="BR94" s="1365">
        <v>2.2658780217170715E-3</v>
      </c>
      <c r="BS94" s="1365">
        <v>3.3573337830603123E-2</v>
      </c>
      <c r="BT94" s="1365">
        <v>0.10555588322857967</v>
      </c>
      <c r="BU94" s="1365">
        <v>6.4684799017513672E-3</v>
      </c>
      <c r="BV94" s="1365">
        <v>0.56407111883163452</v>
      </c>
      <c r="BW94" s="1365">
        <v>1.3143375515937805E-2</v>
      </c>
      <c r="BX94" s="1365">
        <v>-1.390303869266063E-2</v>
      </c>
      <c r="BY94" s="1365">
        <v>1.7365395091474056E-2</v>
      </c>
      <c r="BZ94" s="1365">
        <v>7.5006932020187378E-3</v>
      </c>
      <c r="CA94" s="1365">
        <v>0.13293915125541389</v>
      </c>
      <c r="CB94" s="1365">
        <v>0.38793258782931178</v>
      </c>
      <c r="CC94" s="1365">
        <v>1.9092905852119042E-2</v>
      </c>
      <c r="CD94" s="1365">
        <v>0.42052239179611206</v>
      </c>
      <c r="CE94" s="1365">
        <v>1.1286750435829163E-2</v>
      </c>
      <c r="CF94" s="1365">
        <v>-4.0143852820619941E-3</v>
      </c>
      <c r="CG94" s="1365">
        <v>1.3648289255797863E-2</v>
      </c>
      <c r="CH94" s="1365">
        <v>5.2348151803016663E-3</v>
      </c>
      <c r="CI94" s="1365">
        <v>9.9365813424810767E-2</v>
      </c>
      <c r="CJ94" s="1365">
        <v>0.28233271210745636</v>
      </c>
      <c r="CK94" s="1365">
        <v>1.2668418443643421E-2</v>
      </c>
    </row>
    <row r="95" spans="1:89" x14ac:dyDescent="0.2">
      <c r="A95" s="1365">
        <v>2006</v>
      </c>
      <c r="B95" s="1365">
        <v>1</v>
      </c>
      <c r="C95" s="1365">
        <v>9.0824522078037262E-2</v>
      </c>
      <c r="D95" s="1365">
        <v>1.4473217073827982E-2</v>
      </c>
      <c r="E95" s="1365">
        <v>3.1677882187068462E-2</v>
      </c>
      <c r="F95" s="1365">
        <v>3.3193293958902359E-2</v>
      </c>
      <c r="G95" s="1365">
        <v>0.2250384776853025</v>
      </c>
      <c r="H95" s="1365">
        <v>0.5507023060796743</v>
      </c>
      <c r="I95" s="1365">
        <v>5.4090303731154803E-2</v>
      </c>
      <c r="J95" s="1365">
        <v>0.85939949750900269</v>
      </c>
      <c r="K95" s="1365">
        <v>8.8912881910800934E-2</v>
      </c>
      <c r="L95" s="1365">
        <v>2.4650717619806528E-2</v>
      </c>
      <c r="M95" s="1365">
        <v>2.8907720930874348E-2</v>
      </c>
      <c r="N95" s="1365">
        <v>3.0807320028543472E-2</v>
      </c>
      <c r="O95" s="1365">
        <v>0.19345306372269988</v>
      </c>
      <c r="P95" s="1365">
        <v>0.4454792680770272</v>
      </c>
      <c r="Q95" s="1365">
        <v>4.7188511249411695E-2</v>
      </c>
      <c r="R95" s="1365">
        <v>0.44312843680381775</v>
      </c>
      <c r="S95" s="1365">
        <v>7.763131707906723E-2</v>
      </c>
      <c r="T95" s="1365">
        <v>2.7926751528866589E-2</v>
      </c>
      <c r="U95" s="1365">
        <v>1.7483231611549854E-2</v>
      </c>
      <c r="V95" s="1365">
        <v>2.5628522038459778E-2</v>
      </c>
      <c r="W95" s="1365">
        <v>9.0950089506804943E-2</v>
      </c>
      <c r="X95" s="1365">
        <v>0.16785191647453407</v>
      </c>
      <c r="Y95" s="1365">
        <v>3.5656611474918332E-2</v>
      </c>
      <c r="Z95" s="1365">
        <v>0.33500900864601135</v>
      </c>
      <c r="AA95" s="1365">
        <v>7.115047425031662E-2</v>
      </c>
      <c r="AB95" s="1365">
        <v>2.5515354238450527E-2</v>
      </c>
      <c r="AC95" s="1365">
        <v>1.2758324854075909E-2</v>
      </c>
      <c r="AD95" s="1365">
        <v>2.3400269448757172E-2</v>
      </c>
      <c r="AE95" s="1365">
        <v>5.8974035666324198E-2</v>
      </c>
      <c r="AF95" s="1365">
        <v>0.11176452893860118</v>
      </c>
      <c r="AG95" s="1365">
        <v>3.1446018106272053E-2</v>
      </c>
      <c r="AH95" s="1365">
        <v>0.185418501496315</v>
      </c>
      <c r="AI95" s="1365">
        <v>5.5096056312322617E-2</v>
      </c>
      <c r="AJ95" s="1365">
        <v>1.8961030873470008E-2</v>
      </c>
      <c r="AK95" s="1365">
        <v>5.8145793154835701E-3</v>
      </c>
      <c r="AL95" s="1365">
        <v>1.7328228801488876E-2</v>
      </c>
      <c r="AM95" s="1365">
        <v>1.8982045992743224E-2</v>
      </c>
      <c r="AN95" s="1365">
        <v>4.9379389860798747E-2</v>
      </c>
      <c r="AO95" s="1365">
        <v>1.9857161317820522E-2</v>
      </c>
      <c r="AP95" s="1365">
        <v>0.14591982960700989</v>
      </c>
      <c r="AQ95" s="1365">
        <v>4.8264242708683014E-2</v>
      </c>
      <c r="AR95" s="1365">
        <v>1.6279219082207419E-2</v>
      </c>
      <c r="AS95" s="1365">
        <v>4.1352163534611464E-3</v>
      </c>
      <c r="AT95" s="1365">
        <v>1.4563446864485741E-2</v>
      </c>
      <c r="AU95" s="1365">
        <v>1.1829842929728329E-2</v>
      </c>
      <c r="AV95" s="1365">
        <v>3.5934014101354217E-2</v>
      </c>
      <c r="AW95" s="1365">
        <v>1.491384851296451E-2</v>
      </c>
      <c r="AX95" s="1365">
        <v>8.4435582160949707E-2</v>
      </c>
      <c r="AY95" s="1365">
        <v>3.2939396798610687E-2</v>
      </c>
      <c r="AZ95" s="1365">
        <v>1.1024198407540098E-2</v>
      </c>
      <c r="BA95" s="1365">
        <v>1.6494658775627613E-3</v>
      </c>
      <c r="BB95" s="1365">
        <v>9.6152862533926964E-3</v>
      </c>
      <c r="BC95" s="1365">
        <v>4.2152736568823457E-3</v>
      </c>
      <c r="BD95" s="1365">
        <v>1.7643254935980738E-2</v>
      </c>
      <c r="BE95" s="1365">
        <v>7.3487023601709316E-3</v>
      </c>
      <c r="BF95" s="1365">
        <v>3.687078133225441E-2</v>
      </c>
      <c r="BG95" s="1365">
        <v>1.623898558318615E-2</v>
      </c>
      <c r="BH95" s="1365">
        <v>5.4748484740230197E-3</v>
      </c>
      <c r="BI95" s="1365">
        <v>2.810185105772689E-4</v>
      </c>
      <c r="BJ95" s="1365">
        <v>5.4040662944316864E-3</v>
      </c>
      <c r="BK95" s="1365">
        <v>1.1044514685636386E-3</v>
      </c>
      <c r="BL95" s="1365">
        <v>6.0699341664739439E-3</v>
      </c>
      <c r="BM95" s="1365">
        <v>2.2974788045094789E-3</v>
      </c>
      <c r="BN95" s="1365">
        <v>0.14060050249099731</v>
      </c>
      <c r="BO95" s="1365">
        <v>1.9116401672363281E-3</v>
      </c>
      <c r="BP95" s="1365">
        <v>-1.0177500545978546E-2</v>
      </c>
      <c r="BQ95" s="1365">
        <v>2.7701612561941147E-3</v>
      </c>
      <c r="BR95" s="1365">
        <v>2.3859739303588867E-3</v>
      </c>
      <c r="BS95" s="1365">
        <v>3.1585413962602615E-2</v>
      </c>
      <c r="BT95" s="1365">
        <v>0.10524605745714115</v>
      </c>
      <c r="BU95" s="1365">
        <v>6.8787730272491052E-3</v>
      </c>
      <c r="BV95" s="1365">
        <v>0.55687156319618225</v>
      </c>
      <c r="BW95" s="1365">
        <v>1.3193204998970032E-2</v>
      </c>
      <c r="BX95" s="1365">
        <v>-1.3453534455038607E-2</v>
      </c>
      <c r="BY95" s="1365">
        <v>1.4194650575518608E-2</v>
      </c>
      <c r="BZ95" s="1365">
        <v>7.5647719204425812E-3</v>
      </c>
      <c r="CA95" s="1365">
        <v>0.13408838817849755</v>
      </c>
      <c r="CB95" s="1365">
        <v>0.38180202909296862</v>
      </c>
      <c r="CC95" s="1365">
        <v>1.9482052768408156E-2</v>
      </c>
      <c r="CD95" s="1365">
        <v>0.41627106070518494</v>
      </c>
      <c r="CE95" s="1365">
        <v>1.1281564831733704E-2</v>
      </c>
      <c r="CF95" s="1365">
        <v>-3.276033909060061E-3</v>
      </c>
      <c r="CG95" s="1365">
        <v>1.1424489319324493E-2</v>
      </c>
      <c r="CH95" s="1365">
        <v>5.1787979900836945E-3</v>
      </c>
      <c r="CI95" s="1365">
        <v>0.10250297421589494</v>
      </c>
      <c r="CJ95" s="1365">
        <v>0.27650460398160814</v>
      </c>
      <c r="CK95" s="1365">
        <v>1.2654647395378365E-2</v>
      </c>
    </row>
    <row r="96" spans="1:89" x14ac:dyDescent="0.2">
      <c r="A96" s="1365">
        <v>2007</v>
      </c>
      <c r="B96" s="1365">
        <v>1</v>
      </c>
      <c r="C96" s="1365">
        <v>8.4773778915405273E-2</v>
      </c>
      <c r="D96" s="1365">
        <v>1.58625403419137E-2</v>
      </c>
      <c r="E96" s="1365">
        <v>3.1934826634824276E-2</v>
      </c>
      <c r="F96" s="1365">
        <v>3.2327085733413696E-2</v>
      </c>
      <c r="G96" s="1365">
        <v>0.225201295921579</v>
      </c>
      <c r="H96" s="1365">
        <v>0.56135140307781872</v>
      </c>
      <c r="I96" s="1365">
        <v>4.854906401994049E-2</v>
      </c>
      <c r="J96" s="1365">
        <v>0.85672754049301147</v>
      </c>
      <c r="K96" s="1365">
        <v>8.2962431013584137E-2</v>
      </c>
      <c r="L96" s="1365">
        <v>2.7253713458776474E-2</v>
      </c>
      <c r="M96" s="1365">
        <v>2.922426164150238E-2</v>
      </c>
      <c r="N96" s="1365">
        <v>2.9833456501364708E-2</v>
      </c>
      <c r="O96" s="1365">
        <v>0.19492984074167907</v>
      </c>
      <c r="P96" s="1365">
        <v>0.45111256636637453</v>
      </c>
      <c r="Q96" s="1365">
        <v>4.1411267742931801E-2</v>
      </c>
      <c r="R96" s="1365">
        <v>0.44031587243080139</v>
      </c>
      <c r="S96" s="1365">
        <v>7.2106078267097473E-2</v>
      </c>
      <c r="T96" s="1365">
        <v>3.0456931563094258E-2</v>
      </c>
      <c r="U96" s="1365">
        <v>1.734395045787096E-2</v>
      </c>
      <c r="V96" s="1365">
        <v>2.5150630623102188E-2</v>
      </c>
      <c r="W96" s="1365">
        <v>9.2091442609671503E-2</v>
      </c>
      <c r="X96" s="1365">
        <v>0.17181046707065314</v>
      </c>
      <c r="Y96" s="1365">
        <v>3.1356356763527687E-2</v>
      </c>
      <c r="Z96" s="1365">
        <v>0.33264398574829102</v>
      </c>
      <c r="AA96" s="1365">
        <v>6.6243208944797516E-2</v>
      </c>
      <c r="AB96" s="1365">
        <v>2.7760405326262116E-2</v>
      </c>
      <c r="AC96" s="1365">
        <v>1.2736068572849035E-2</v>
      </c>
      <c r="AD96" s="1365">
        <v>2.3147450760006905E-2</v>
      </c>
      <c r="AE96" s="1365">
        <v>5.9080102073494345E-2</v>
      </c>
      <c r="AF96" s="1365">
        <v>0.1157110281948667</v>
      </c>
      <c r="AG96" s="1365">
        <v>2.7965737068213901E-2</v>
      </c>
      <c r="AH96" s="1365">
        <v>0.18382576107978821</v>
      </c>
      <c r="AI96" s="1365">
        <v>5.0791621208190918E-2</v>
      </c>
      <c r="AJ96" s="1365">
        <v>2.0787983405170962E-2</v>
      </c>
      <c r="AK96" s="1365">
        <v>5.6241427082568407E-3</v>
      </c>
      <c r="AL96" s="1365">
        <v>1.738174632191658E-2</v>
      </c>
      <c r="AM96" s="1365">
        <v>1.8213885312434286E-2</v>
      </c>
      <c r="AN96" s="1365">
        <v>5.3309243988692585E-2</v>
      </c>
      <c r="AO96" s="1365">
        <v>1.7717134788185533E-2</v>
      </c>
      <c r="AP96" s="1365">
        <v>0.144617959856987</v>
      </c>
      <c r="AQ96" s="1365">
        <v>4.4343125075101852E-2</v>
      </c>
      <c r="AR96" s="1365">
        <v>1.7992925553699024E-2</v>
      </c>
      <c r="AS96" s="1365">
        <v>3.8641069550067186E-3</v>
      </c>
      <c r="AT96" s="1365">
        <v>1.4756474643945694E-2</v>
      </c>
      <c r="AU96" s="1365">
        <v>1.1223222623812035E-2</v>
      </c>
      <c r="AV96" s="1365">
        <v>3.9216905233290147E-2</v>
      </c>
      <c r="AW96" s="1365">
        <v>1.3221196730781244E-2</v>
      </c>
      <c r="AX96" s="1365">
        <v>8.3553418517112732E-2</v>
      </c>
      <c r="AY96" s="1365">
        <v>2.9980439692735672E-2</v>
      </c>
      <c r="AZ96" s="1365">
        <v>1.2257623195182532E-2</v>
      </c>
      <c r="BA96" s="1365">
        <v>1.458854996599257E-3</v>
      </c>
      <c r="BB96" s="1365">
        <v>9.8550422117114067E-3</v>
      </c>
      <c r="BC96" s="1365">
        <v>3.8879916246514767E-3</v>
      </c>
      <c r="BD96" s="1365">
        <v>2.0059753143609124E-2</v>
      </c>
      <c r="BE96" s="1365">
        <v>6.0537160100335293E-3</v>
      </c>
      <c r="BF96" s="1365">
        <v>3.6983270198106766E-2</v>
      </c>
      <c r="BG96" s="1365">
        <v>1.44327562302351E-2</v>
      </c>
      <c r="BH96" s="1365">
        <v>6.3527407667152147E-3</v>
      </c>
      <c r="BI96" s="1365">
        <v>1.6035302542150021E-4</v>
      </c>
      <c r="BJ96" s="1365">
        <v>5.9099690988659859E-3</v>
      </c>
      <c r="BK96" s="1365">
        <v>1.0733816161518916E-3</v>
      </c>
      <c r="BL96" s="1365">
        <v>7.4174263512593918E-3</v>
      </c>
      <c r="BM96" s="1365">
        <v>1.6366421319782506E-3</v>
      </c>
      <c r="BN96" s="1365">
        <v>0.14327245950698853</v>
      </c>
      <c r="BO96" s="1365">
        <v>1.8113479018211365E-3</v>
      </c>
      <c r="BP96" s="1365">
        <v>-1.1391173116862774E-2</v>
      </c>
      <c r="BQ96" s="1365">
        <v>2.7105649933218956E-3</v>
      </c>
      <c r="BR96" s="1365">
        <v>2.4936292320489883E-3</v>
      </c>
      <c r="BS96" s="1365">
        <v>3.0271455179899931E-2</v>
      </c>
      <c r="BT96" s="1365">
        <v>0.11025436838497625</v>
      </c>
      <c r="BU96" s="1365">
        <v>7.1222646034766581E-3</v>
      </c>
      <c r="BV96" s="1365">
        <v>0.55968412756919861</v>
      </c>
      <c r="BW96" s="1365">
        <v>1.26677006483078E-2</v>
      </c>
      <c r="BX96" s="1365">
        <v>-1.4594391221180558E-2</v>
      </c>
      <c r="BY96" s="1365">
        <v>1.4590876176953316E-2</v>
      </c>
      <c r="BZ96" s="1365">
        <v>7.1764551103115082E-3</v>
      </c>
      <c r="CA96" s="1365">
        <v>0.1331098533119075</v>
      </c>
      <c r="CB96" s="1365">
        <v>0.38861547497790749</v>
      </c>
      <c r="CC96" s="1365">
        <v>1.8118168285670908E-2</v>
      </c>
      <c r="CD96" s="1365">
        <v>0.41641166806221008</v>
      </c>
      <c r="CE96" s="1365">
        <v>1.0856352746486664E-2</v>
      </c>
      <c r="CF96" s="1365">
        <v>-3.2032181043177843E-3</v>
      </c>
      <c r="CG96" s="1365">
        <v>1.188031118363142E-2</v>
      </c>
      <c r="CH96" s="1365">
        <v>4.6828258782625198E-3</v>
      </c>
      <c r="CI96" s="1365">
        <v>0.10283839813200757</v>
      </c>
      <c r="CJ96" s="1365">
        <v>0.27829303060785349</v>
      </c>
      <c r="CK96" s="1365">
        <v>1.1063979667272024E-2</v>
      </c>
    </row>
    <row r="97" spans="1:89" x14ac:dyDescent="0.2">
      <c r="A97" s="1365">
        <v>2008</v>
      </c>
      <c r="B97" s="1365">
        <v>1</v>
      </c>
      <c r="C97" s="1365">
        <v>7.3376640677452087E-2</v>
      </c>
      <c r="D97" s="1365">
        <v>1.7257801722735167E-2</v>
      </c>
      <c r="E97" s="1365">
        <v>3.9750687777996063E-2</v>
      </c>
      <c r="F97" s="1365">
        <v>3.3331535756587982E-2</v>
      </c>
      <c r="G97" s="1365">
        <v>0.22117547655943781</v>
      </c>
      <c r="H97" s="1365">
        <v>0.56968925569867834</v>
      </c>
      <c r="I97" s="1365">
        <v>4.5418638245108237E-2</v>
      </c>
      <c r="J97" s="1365">
        <v>0.85692381858825684</v>
      </c>
      <c r="K97" s="1365">
        <v>7.1827411651611328E-2</v>
      </c>
      <c r="L97" s="1365">
        <v>2.8239468578249216E-2</v>
      </c>
      <c r="M97" s="1365">
        <v>3.5785417072474957E-2</v>
      </c>
      <c r="N97" s="1365">
        <v>3.0904103070497513E-2</v>
      </c>
      <c r="O97" s="1365">
        <v>0.18896436167415231</v>
      </c>
      <c r="P97" s="1365">
        <v>0.46246360764894118</v>
      </c>
      <c r="Q97" s="1365">
        <v>3.8739489754108306E-2</v>
      </c>
      <c r="R97" s="1365">
        <v>0.43552809953689575</v>
      </c>
      <c r="S97" s="1365">
        <v>6.3268557190895081E-2</v>
      </c>
      <c r="T97" s="1365">
        <v>2.9742111451923847E-2</v>
      </c>
      <c r="U97" s="1365">
        <v>2.1305646747350693E-2</v>
      </c>
      <c r="V97" s="1365">
        <v>2.6558160781860352E-2</v>
      </c>
      <c r="W97" s="1365">
        <v>8.7482552597066388E-2</v>
      </c>
      <c r="X97" s="1365">
        <v>0.17727968342487327</v>
      </c>
      <c r="Y97" s="1365">
        <v>2.9891406522350398E-2</v>
      </c>
      <c r="Z97" s="1365">
        <v>0.3275047242641449</v>
      </c>
      <c r="AA97" s="1365">
        <v>5.8462228626012802E-2</v>
      </c>
      <c r="AB97" s="1365">
        <v>2.7032152633182704E-2</v>
      </c>
      <c r="AC97" s="1365">
        <v>1.5687836334109306E-2</v>
      </c>
      <c r="AD97" s="1365">
        <v>2.4674838408827782E-2</v>
      </c>
      <c r="AE97" s="1365">
        <v>5.7243024857598357E-2</v>
      </c>
      <c r="AF97" s="1365">
        <v>0.1177100887524358</v>
      </c>
      <c r="AG97" s="1365">
        <v>2.6694544218254925E-2</v>
      </c>
      <c r="AH97" s="1365">
        <v>0.17935754358768463</v>
      </c>
      <c r="AI97" s="1365">
        <v>4.5859109610319138E-2</v>
      </c>
      <c r="AJ97" s="1365">
        <v>1.982665661489591E-2</v>
      </c>
      <c r="AK97" s="1365">
        <v>7.2749939281493425E-3</v>
      </c>
      <c r="AL97" s="1365">
        <v>1.8996136263012886E-2</v>
      </c>
      <c r="AM97" s="1365">
        <v>1.8524025401347899E-2</v>
      </c>
      <c r="AN97" s="1365">
        <v>5.1585240920596451E-2</v>
      </c>
      <c r="AO97" s="1365">
        <v>1.7291378064490232E-2</v>
      </c>
      <c r="AP97" s="1365">
        <v>0.14102764427661896</v>
      </c>
      <c r="AQ97" s="1365">
        <v>4.0540978312492371E-2</v>
      </c>
      <c r="AR97" s="1365">
        <v>1.7089478162233718E-2</v>
      </c>
      <c r="AS97" s="1365">
        <v>5.1871680188924074E-3</v>
      </c>
      <c r="AT97" s="1365">
        <v>1.6386974602937698E-2</v>
      </c>
      <c r="AU97" s="1365">
        <v>1.1540698857061216E-2</v>
      </c>
      <c r="AV97" s="1365">
        <v>3.7238297117930898E-2</v>
      </c>
      <c r="AW97" s="1365">
        <v>1.3044039420726647E-2</v>
      </c>
      <c r="AX97" s="1365">
        <v>8.2773983478546143E-2</v>
      </c>
      <c r="AY97" s="1365">
        <v>2.8925368562340736E-2</v>
      </c>
      <c r="AZ97" s="1365">
        <v>1.1611416703090072E-2</v>
      </c>
      <c r="BA97" s="1365">
        <v>2.2337266709655523E-3</v>
      </c>
      <c r="BB97" s="1365">
        <v>1.1564630083739758E-2</v>
      </c>
      <c r="BC97" s="1365">
        <v>3.7502966097235912E-3</v>
      </c>
      <c r="BD97" s="1365">
        <v>1.839011130948439E-2</v>
      </c>
      <c r="BE97" s="1365">
        <v>6.2984319184824855E-3</v>
      </c>
      <c r="BF97" s="1365">
        <v>3.8961153477430344E-2</v>
      </c>
      <c r="BG97" s="1365">
        <v>1.5959290787577629E-2</v>
      </c>
      <c r="BH97" s="1365">
        <v>5.9538035109198972E-3</v>
      </c>
      <c r="BI97" s="1365">
        <v>4.1804724605754018E-4</v>
      </c>
      <c r="BJ97" s="1365">
        <v>7.3384637944400311E-3</v>
      </c>
      <c r="BK97" s="1365">
        <v>9.8294133749732282E-4</v>
      </c>
      <c r="BL97" s="1365">
        <v>6.632564929877501E-3</v>
      </c>
      <c r="BM97" s="1365">
        <v>1.6760424201678482E-3</v>
      </c>
      <c r="BN97" s="1365">
        <v>0.14307618141174316</v>
      </c>
      <c r="BO97" s="1365">
        <v>1.5492290258407593E-3</v>
      </c>
      <c r="BP97" s="1365">
        <v>-1.098166685551405E-2</v>
      </c>
      <c r="BQ97" s="1365">
        <v>3.9652707055211067E-3</v>
      </c>
      <c r="BR97" s="1365">
        <v>2.4274326860904694E-3</v>
      </c>
      <c r="BS97" s="1365">
        <v>3.2211114885285497E-2</v>
      </c>
      <c r="BT97" s="1365">
        <v>0.10724595673043961</v>
      </c>
      <c r="BU97" s="1365">
        <v>6.6588398102975328E-3</v>
      </c>
      <c r="BV97" s="1365">
        <v>0.56447190046310425</v>
      </c>
      <c r="BW97" s="1365">
        <v>1.0108083486557007E-2</v>
      </c>
      <c r="BX97" s="1365">
        <v>-1.2484309729188681E-2</v>
      </c>
      <c r="BY97" s="1365">
        <v>1.844504103064537E-2</v>
      </c>
      <c r="BZ97" s="1365">
        <v>6.7733749747276306E-3</v>
      </c>
      <c r="CA97" s="1365">
        <v>0.13369292396237142</v>
      </c>
      <c r="CB97" s="1365">
        <v>0.39162216291132923</v>
      </c>
      <c r="CC97" s="1365">
        <v>1.6314641085233707E-2</v>
      </c>
      <c r="CD97" s="1365">
        <v>0.42139571905136108</v>
      </c>
      <c r="CE97" s="1365">
        <v>8.5588544607162476E-3</v>
      </c>
      <c r="CF97" s="1365">
        <v>-1.5026428736746311E-3</v>
      </c>
      <c r="CG97" s="1365">
        <v>1.4479770325124264E-2</v>
      </c>
      <c r="CH97" s="1365">
        <v>4.3459422886371613E-3</v>
      </c>
      <c r="CI97" s="1365">
        <v>0.10148180907708593</v>
      </c>
      <c r="CJ97" s="1365">
        <v>0.28429689410626058</v>
      </c>
      <c r="CK97" s="1365">
        <v>9.7351133495652258E-3</v>
      </c>
    </row>
    <row r="98" spans="1:89" x14ac:dyDescent="0.2">
      <c r="A98" s="1365">
        <v>2009</v>
      </c>
      <c r="B98" s="1365">
        <v>1</v>
      </c>
      <c r="C98" s="1365">
        <v>7.4023261666297913E-2</v>
      </c>
      <c r="D98" s="1365">
        <v>1.611788896843791E-2</v>
      </c>
      <c r="E98" s="1365">
        <v>4.8675710335373878E-2</v>
      </c>
      <c r="F98" s="1365">
        <v>3.2531354576349258E-2</v>
      </c>
      <c r="G98" s="1365">
        <v>0.22485292330384254</v>
      </c>
      <c r="H98" s="1365">
        <v>0.55893695344600536</v>
      </c>
      <c r="I98" s="1365">
        <v>4.4861931452418777E-2</v>
      </c>
      <c r="J98" s="1365">
        <v>0.85749274492263794</v>
      </c>
      <c r="K98" s="1365">
        <v>7.231014221906662E-2</v>
      </c>
      <c r="L98" s="1365">
        <v>2.5832387618720531E-2</v>
      </c>
      <c r="M98" s="1365">
        <v>4.3640514835715294E-2</v>
      </c>
      <c r="N98" s="1365">
        <v>2.9963811859488487E-2</v>
      </c>
      <c r="O98" s="1365">
        <v>0.19039705209434032</v>
      </c>
      <c r="P98" s="1365">
        <v>0.45748755148599601</v>
      </c>
      <c r="Q98" s="1365">
        <v>3.7861278290052633E-2</v>
      </c>
      <c r="R98" s="1365">
        <v>0.42481338977813721</v>
      </c>
      <c r="S98" s="1365">
        <v>6.2178745865821838E-2</v>
      </c>
      <c r="T98" s="1365">
        <v>2.7050300152041018E-2</v>
      </c>
      <c r="U98" s="1365">
        <v>2.4676042608916759E-2</v>
      </c>
      <c r="V98" s="1365">
        <v>2.5645751506090164E-2</v>
      </c>
      <c r="W98" s="1365">
        <v>8.3410919178277254E-2</v>
      </c>
      <c r="X98" s="1365">
        <v>0.17295449121264572</v>
      </c>
      <c r="Y98" s="1365">
        <v>2.8897122606953415E-2</v>
      </c>
      <c r="Z98" s="1365">
        <v>0.31462582945823669</v>
      </c>
      <c r="AA98" s="1365">
        <v>5.6990496814250946E-2</v>
      </c>
      <c r="AB98" s="1365">
        <v>2.4155365070328116E-2</v>
      </c>
      <c r="AC98" s="1365">
        <v>1.8010186031460762E-2</v>
      </c>
      <c r="AD98" s="1365">
        <v>2.3775996640324593E-2</v>
      </c>
      <c r="AE98" s="1365">
        <v>5.342721426859498E-2</v>
      </c>
      <c r="AF98" s="1365">
        <v>0.11231179542918761</v>
      </c>
      <c r="AG98" s="1365">
        <v>2.5954775436920336E-2</v>
      </c>
      <c r="AH98" s="1365">
        <v>0.16755276918411255</v>
      </c>
      <c r="AI98" s="1365">
        <v>4.4908821582794189E-2</v>
      </c>
      <c r="AJ98" s="1365">
        <v>1.7104946688050404E-2</v>
      </c>
      <c r="AK98" s="1365">
        <v>8.3272063639014959E-3</v>
      </c>
      <c r="AL98" s="1365">
        <v>1.8458744511008263E-2</v>
      </c>
      <c r="AM98" s="1365">
        <v>1.6377977328374982E-2</v>
      </c>
      <c r="AN98" s="1365">
        <v>4.5391010714812101E-2</v>
      </c>
      <c r="AO98" s="1365">
        <v>1.6984063072012841E-2</v>
      </c>
      <c r="AP98" s="1365">
        <v>0.13073086738586426</v>
      </c>
      <c r="AQ98" s="1365">
        <v>3.9642848074436188E-2</v>
      </c>
      <c r="AR98" s="1365">
        <v>1.4548381324857473E-2</v>
      </c>
      <c r="AS98" s="1365">
        <v>5.9300174470990896E-3</v>
      </c>
      <c r="AT98" s="1365">
        <v>1.5903022140264511E-2</v>
      </c>
      <c r="AU98" s="1365">
        <v>9.9236867390573025E-3</v>
      </c>
      <c r="AV98" s="1365">
        <v>3.1626321753258309E-2</v>
      </c>
      <c r="AW98" s="1365">
        <v>1.3156593166520398E-2</v>
      </c>
      <c r="AX98" s="1365">
        <v>7.5643129646778107E-2</v>
      </c>
      <c r="AY98" s="1365">
        <v>2.8087098151445389E-2</v>
      </c>
      <c r="AZ98" s="1365">
        <v>9.9064499991072807E-3</v>
      </c>
      <c r="BA98" s="1365">
        <v>2.6177896070294082E-3</v>
      </c>
      <c r="BB98" s="1365">
        <v>1.0853384621441364E-2</v>
      </c>
      <c r="BC98" s="1365">
        <v>3.1745122978463769E-3</v>
      </c>
      <c r="BD98" s="1365">
        <v>1.4722736409832862E-2</v>
      </c>
      <c r="BE98" s="1365">
        <v>6.2811626382496683E-3</v>
      </c>
      <c r="BF98" s="1365">
        <v>3.5599071532487869E-2</v>
      </c>
      <c r="BG98" s="1365">
        <v>1.6005277633666992E-2</v>
      </c>
      <c r="BH98" s="1365">
        <v>4.9260294326813892E-3</v>
      </c>
      <c r="BI98" s="1365">
        <v>7.3047811747528613E-4</v>
      </c>
      <c r="BJ98" s="1365">
        <v>6.7000910639762878E-3</v>
      </c>
      <c r="BK98" s="1365">
        <v>8.7582197738811374E-4</v>
      </c>
      <c r="BL98" s="1365">
        <v>4.6460371166237796E-3</v>
      </c>
      <c r="BM98" s="1365">
        <v>1.7153352084217431E-3</v>
      </c>
      <c r="BN98" s="1365">
        <v>0.14250725507736206</v>
      </c>
      <c r="BO98" s="1365">
        <v>1.7131194472312927E-3</v>
      </c>
      <c r="BP98" s="1365">
        <v>-9.7144986502826214E-3</v>
      </c>
      <c r="BQ98" s="1365">
        <v>5.0351954996585846E-3</v>
      </c>
      <c r="BR98" s="1365">
        <v>2.5675427168607712E-3</v>
      </c>
      <c r="BS98" s="1365">
        <v>3.445587120950222E-2</v>
      </c>
      <c r="BT98" s="1365">
        <v>0.10147020245528481</v>
      </c>
      <c r="BU98" s="1365">
        <v>6.9798526670906821E-3</v>
      </c>
      <c r="BV98" s="1365">
        <v>0.57518661022186279</v>
      </c>
      <c r="BW98" s="1365">
        <v>1.1844515800476074E-2</v>
      </c>
      <c r="BX98" s="1365">
        <v>-1.0932411183603108E-2</v>
      </c>
      <c r="BY98" s="1365">
        <v>2.3999667726457119E-2</v>
      </c>
      <c r="BZ98" s="1365">
        <v>6.8856030702590942E-3</v>
      </c>
      <c r="CA98" s="1365">
        <v>0.14144200412556529</v>
      </c>
      <c r="CB98" s="1365">
        <v>0.38534960095338844</v>
      </c>
      <c r="CC98" s="1365">
        <v>1.6597670125436538E-2</v>
      </c>
      <c r="CD98" s="1365">
        <v>0.43267935514450073</v>
      </c>
      <c r="CE98" s="1365">
        <v>1.0131396353244781E-2</v>
      </c>
      <c r="CF98" s="1365">
        <v>-1.2179125333204865E-3</v>
      </c>
      <c r="CG98" s="1365">
        <v>1.8964472226798534E-2</v>
      </c>
      <c r="CH98" s="1365">
        <v>4.3180603533983231E-3</v>
      </c>
      <c r="CI98" s="1365">
        <v>0.10698613291606307</v>
      </c>
      <c r="CJ98" s="1365">
        <v>0.28377484779743511</v>
      </c>
      <c r="CK98" s="1365">
        <v>9.7223681590144218E-3</v>
      </c>
    </row>
    <row r="99" spans="1:89" x14ac:dyDescent="0.2">
      <c r="A99" s="1365">
        <v>2010</v>
      </c>
      <c r="B99" s="1365">
        <v>1</v>
      </c>
      <c r="C99" s="1365">
        <v>8.5483141243457794E-2</v>
      </c>
      <c r="D99" s="1365">
        <v>1.2566762510687113E-2</v>
      </c>
      <c r="E99" s="1365">
        <v>5.2953463047742844E-2</v>
      </c>
      <c r="F99" s="1365">
        <v>3.4194774925708771E-2</v>
      </c>
      <c r="G99" s="1365">
        <v>0.22550653479993343</v>
      </c>
      <c r="H99" s="1365">
        <v>0.5389850382434167</v>
      </c>
      <c r="I99" s="1365">
        <v>5.0310278244134053E-2</v>
      </c>
      <c r="J99" s="1365">
        <v>0.86181706190109253</v>
      </c>
      <c r="K99" s="1365">
        <v>8.387359231710434E-2</v>
      </c>
      <c r="L99" s="1365">
        <v>2.1873450372368097E-2</v>
      </c>
      <c r="M99" s="1365">
        <v>4.708329401910305E-2</v>
      </c>
      <c r="N99" s="1365">
        <v>3.169666975736618E-2</v>
      </c>
      <c r="O99" s="1365">
        <v>0.1934202928096056</v>
      </c>
      <c r="P99" s="1365">
        <v>0.44083563431227818</v>
      </c>
      <c r="Q99" s="1365">
        <v>4.3034063586348148E-2</v>
      </c>
      <c r="R99" s="1365">
        <v>0.4388701319694519</v>
      </c>
      <c r="S99" s="1365">
        <v>7.2832942008972168E-2</v>
      </c>
      <c r="T99" s="1365">
        <v>2.4296857416629791E-2</v>
      </c>
      <c r="U99" s="1365">
        <v>2.5914696045219898E-2</v>
      </c>
      <c r="V99" s="1365">
        <v>2.6969602331519127E-2</v>
      </c>
      <c r="W99" s="1365">
        <v>8.9551352430135012E-2</v>
      </c>
      <c r="X99" s="1365">
        <v>0.16669460578984782</v>
      </c>
      <c r="Y99" s="1365">
        <v>3.2610079206757105E-2</v>
      </c>
      <c r="Z99" s="1365">
        <v>0.32920718193054199</v>
      </c>
      <c r="AA99" s="1365">
        <v>6.6643178462982178E-2</v>
      </c>
      <c r="AB99" s="1365">
        <v>2.1852878388017416E-2</v>
      </c>
      <c r="AC99" s="1365">
        <v>1.880126865580678E-2</v>
      </c>
      <c r="AD99" s="1365">
        <v>2.4953220039606094E-2</v>
      </c>
      <c r="AE99" s="1365">
        <v>5.8370982296764851E-2</v>
      </c>
      <c r="AF99" s="1365">
        <v>0.10918014358195668</v>
      </c>
      <c r="AG99" s="1365">
        <v>2.9405494672924217E-2</v>
      </c>
      <c r="AH99" s="1365">
        <v>0.17931967973709106</v>
      </c>
      <c r="AI99" s="1365">
        <v>5.2868075668811798E-2</v>
      </c>
      <c r="AJ99" s="1365">
        <v>1.6178378777112812E-2</v>
      </c>
      <c r="AK99" s="1365">
        <v>8.4687499329447746E-3</v>
      </c>
      <c r="AL99" s="1365">
        <v>1.8887264654040337E-2</v>
      </c>
      <c r="AM99" s="1365">
        <v>1.8346202094107866E-2</v>
      </c>
      <c r="AN99" s="1365">
        <v>4.5655985340294268E-2</v>
      </c>
      <c r="AO99" s="1365">
        <v>1.8915033456119869E-2</v>
      </c>
      <c r="AP99" s="1365">
        <v>0.14063568413257599</v>
      </c>
      <c r="AQ99" s="1365">
        <v>4.6691212803125381E-2</v>
      </c>
      <c r="AR99" s="1365">
        <v>1.4083573711104691E-2</v>
      </c>
      <c r="AS99" s="1365">
        <v>5.9916755417361856E-3</v>
      </c>
      <c r="AT99" s="1365">
        <v>1.6064560040831566E-2</v>
      </c>
      <c r="AU99" s="1365">
        <v>1.1433902895078063E-2</v>
      </c>
      <c r="AV99" s="1365">
        <v>3.2025690356192398E-2</v>
      </c>
      <c r="AW99" s="1365">
        <v>1.4345065059217402E-2</v>
      </c>
      <c r="AX99" s="1365">
        <v>8.1700317561626434E-2</v>
      </c>
      <c r="AY99" s="1365">
        <v>3.3301718533039093E-2</v>
      </c>
      <c r="AZ99" s="1365">
        <v>9.6105446355068125E-3</v>
      </c>
      <c r="BA99" s="1365">
        <v>2.5357268750667572E-3</v>
      </c>
      <c r="BB99" s="1365">
        <v>1.0816032998263836E-2</v>
      </c>
      <c r="BC99" s="1365">
        <v>3.7435869453474879E-3</v>
      </c>
      <c r="BD99" s="1365">
        <v>1.4889297593311882E-2</v>
      </c>
      <c r="BE99" s="1365">
        <v>6.8034115308695381E-3</v>
      </c>
      <c r="BF99" s="1365">
        <v>3.7033587694168091E-2</v>
      </c>
      <c r="BG99" s="1365">
        <v>1.7694205045700073E-2</v>
      </c>
      <c r="BH99" s="1365">
        <v>4.9903587803328264E-3</v>
      </c>
      <c r="BI99" s="1365">
        <v>6.4399230177514255E-4</v>
      </c>
      <c r="BJ99" s="1365">
        <v>6.4851897768676281E-3</v>
      </c>
      <c r="BK99" s="1365">
        <v>7.4668219895102084E-4</v>
      </c>
      <c r="BL99" s="1365">
        <v>4.4653423379301758E-3</v>
      </c>
      <c r="BM99" s="1365">
        <v>2.0078177707958302E-3</v>
      </c>
      <c r="BN99" s="1365">
        <v>0.13818293809890747</v>
      </c>
      <c r="BO99" s="1365">
        <v>1.6095489263534546E-3</v>
      </c>
      <c r="BP99" s="1365">
        <v>-9.3066878616809845E-3</v>
      </c>
      <c r="BQ99" s="1365">
        <v>5.8701690286397934E-3</v>
      </c>
      <c r="BR99" s="1365">
        <v>2.4981051683425903E-3</v>
      </c>
      <c r="BS99" s="1365">
        <v>3.2086241990327835E-2</v>
      </c>
      <c r="BT99" s="1365">
        <v>9.8177164444958165E-2</v>
      </c>
      <c r="BU99" s="1365">
        <v>7.2484541439662518E-3</v>
      </c>
      <c r="BV99" s="1365">
        <v>0.5611298680305481</v>
      </c>
      <c r="BW99" s="1365">
        <v>1.2650199234485626E-2</v>
      </c>
      <c r="BX99" s="1365">
        <v>-1.1730094905942678E-2</v>
      </c>
      <c r="BY99" s="1365">
        <v>2.7038767002522945E-2</v>
      </c>
      <c r="BZ99" s="1365">
        <v>7.2251725941896439E-3</v>
      </c>
      <c r="CA99" s="1365">
        <v>0.13595518236979842</v>
      </c>
      <c r="CB99" s="1365">
        <v>0.37146886469808604</v>
      </c>
      <c r="CC99" s="1365">
        <v>1.852176679285978E-2</v>
      </c>
      <c r="CD99" s="1365">
        <v>0.42294692993164062</v>
      </c>
      <c r="CE99" s="1365">
        <v>1.1040650308132172E-2</v>
      </c>
      <c r="CF99" s="1365">
        <v>-2.423407044261694E-3</v>
      </c>
      <c r="CG99" s="1365">
        <v>2.1168597973883152E-2</v>
      </c>
      <c r="CH99" s="1365">
        <v>4.7270674258470535E-3</v>
      </c>
      <c r="CI99" s="1365">
        <v>0.10386894037947059</v>
      </c>
      <c r="CJ99" s="1365">
        <v>0.27319865811887212</v>
      </c>
      <c r="CK99" s="1365">
        <v>1.1366354783149259E-2</v>
      </c>
    </row>
    <row r="100" spans="1:89" x14ac:dyDescent="0.2">
      <c r="A100" s="1365">
        <v>2011</v>
      </c>
      <c r="B100" s="1365">
        <v>1</v>
      </c>
      <c r="C100" s="1365">
        <v>8.6162835359573364E-2</v>
      </c>
      <c r="D100" s="1365">
        <v>9.4298182521015406E-3</v>
      </c>
      <c r="E100" s="1365">
        <v>5.5971108376979828E-2</v>
      </c>
      <c r="F100" s="1365">
        <v>3.6853119730949402E-2</v>
      </c>
      <c r="G100" s="1365">
        <v>0.21349954418838024</v>
      </c>
      <c r="H100" s="1365">
        <v>0.54443977438306079</v>
      </c>
      <c r="I100" s="1365">
        <v>5.3643803667075794E-2</v>
      </c>
      <c r="J100" s="1365">
        <v>0.86475086212158203</v>
      </c>
      <c r="K100" s="1365">
        <v>8.4342077374458313E-2</v>
      </c>
      <c r="L100" s="1365">
        <v>1.8675542436540127E-2</v>
      </c>
      <c r="M100" s="1365">
        <v>4.9805134534835815E-2</v>
      </c>
      <c r="N100" s="1365">
        <v>3.4384589642286301E-2</v>
      </c>
      <c r="O100" s="1365">
        <v>0.18407135829329491</v>
      </c>
      <c r="P100" s="1365">
        <v>0.44718883055583097</v>
      </c>
      <c r="Q100" s="1365">
        <v>4.6283294825400348E-2</v>
      </c>
      <c r="R100" s="1365">
        <v>0.4432813823223114</v>
      </c>
      <c r="S100" s="1365">
        <v>7.3152825236320496E-2</v>
      </c>
      <c r="T100" s="1365">
        <v>2.2398810833692551E-2</v>
      </c>
      <c r="U100" s="1365">
        <v>2.7332480065524578E-2</v>
      </c>
      <c r="V100" s="1365">
        <v>2.9431711882352829E-2</v>
      </c>
      <c r="W100" s="1365">
        <v>8.5019213147461414E-2</v>
      </c>
      <c r="X100" s="1365">
        <v>0.17052217780771184</v>
      </c>
      <c r="Y100" s="1365">
        <v>3.5424165211892851E-2</v>
      </c>
      <c r="Z100" s="1365">
        <v>0.33304345607757568</v>
      </c>
      <c r="AA100" s="1365">
        <v>6.7340627312660217E-2</v>
      </c>
      <c r="AB100" s="1365">
        <v>2.0380256639327854E-2</v>
      </c>
      <c r="AC100" s="1365">
        <v>1.9762936048209667E-2</v>
      </c>
      <c r="AD100" s="1365">
        <v>2.7204927057027817E-2</v>
      </c>
      <c r="AE100" s="1365">
        <v>5.503445491194725E-2</v>
      </c>
      <c r="AF100" s="1365">
        <v>0.11179498628760835</v>
      </c>
      <c r="AG100" s="1365">
        <v>3.1525261243328849E-2</v>
      </c>
      <c r="AH100" s="1365">
        <v>0.18176597356796265</v>
      </c>
      <c r="AI100" s="1365">
        <v>5.3383760154247284E-2</v>
      </c>
      <c r="AJ100" s="1365">
        <v>1.5012513293186203E-2</v>
      </c>
      <c r="AK100" s="1365">
        <v>9.0812682174146175E-3</v>
      </c>
      <c r="AL100" s="1365">
        <v>2.0567832514643669E-2</v>
      </c>
      <c r="AM100" s="1365">
        <v>1.7227953765541315E-2</v>
      </c>
      <c r="AN100" s="1365">
        <v>4.5984123444025062E-2</v>
      </c>
      <c r="AO100" s="1365">
        <v>2.0508519530455925E-2</v>
      </c>
      <c r="AP100" s="1365">
        <v>0.14261564612388611</v>
      </c>
      <c r="AQ100" s="1365">
        <v>4.7250647097826004E-2</v>
      </c>
      <c r="AR100" s="1365">
        <v>1.3081568293273449E-2</v>
      </c>
      <c r="AS100" s="1365">
        <v>6.4520469168201089E-3</v>
      </c>
      <c r="AT100" s="1365">
        <v>1.742817647755146E-2</v>
      </c>
      <c r="AU100" s="1365">
        <v>1.0752712842077017E-2</v>
      </c>
      <c r="AV100" s="1365">
        <v>3.1961390289039035E-2</v>
      </c>
      <c r="AW100" s="1365">
        <v>1.5689098968609552E-2</v>
      </c>
      <c r="AX100" s="1365">
        <v>8.2387246191501617E-2</v>
      </c>
      <c r="AY100" s="1365">
        <v>3.3977441489696503E-2</v>
      </c>
      <c r="AZ100" s="1365">
        <v>8.9026777277467772E-3</v>
      </c>
      <c r="BA100" s="1365">
        <v>2.880282758269459E-3</v>
      </c>
      <c r="BB100" s="1365">
        <v>1.1237769387662411E-2</v>
      </c>
      <c r="BC100" s="1365">
        <v>3.366534598171711E-3</v>
      </c>
      <c r="BD100" s="1365">
        <v>1.4548728460929814E-2</v>
      </c>
      <c r="BE100" s="1365">
        <v>7.4738155088671567E-3</v>
      </c>
      <c r="BF100" s="1365">
        <v>3.759605810046196E-2</v>
      </c>
      <c r="BG100" s="1365">
        <v>1.9607767462730408E-2</v>
      </c>
      <c r="BH100" s="1365">
        <v>4.4217843978913152E-3</v>
      </c>
      <c r="BI100" s="1365">
        <v>8.2412021583877504E-4</v>
      </c>
      <c r="BJ100" s="1365">
        <v>6.0698515735566616E-3</v>
      </c>
      <c r="BK100" s="1365">
        <v>4.5632716501131654E-4</v>
      </c>
      <c r="BL100" s="1365">
        <v>4.1162154545771844E-3</v>
      </c>
      <c r="BM100" s="1365">
        <v>2.0999948512882036E-3</v>
      </c>
      <c r="BN100" s="1365">
        <v>0.13524913787841797</v>
      </c>
      <c r="BO100" s="1365">
        <v>1.8207579851150513E-3</v>
      </c>
      <c r="BP100" s="1365">
        <v>-9.2457241844385862E-3</v>
      </c>
      <c r="BQ100" s="1365">
        <v>6.1659738421440125E-3</v>
      </c>
      <c r="BR100" s="1365">
        <v>2.4685300886631012E-3</v>
      </c>
      <c r="BS100" s="1365">
        <v>2.9428185895085335E-2</v>
      </c>
      <c r="BT100" s="1365">
        <v>9.7284751980258002E-2</v>
      </c>
      <c r="BU100" s="1365">
        <v>7.326700688647261E-3</v>
      </c>
      <c r="BV100" s="1365">
        <v>0.5567186176776886</v>
      </c>
      <c r="BW100" s="1365">
        <v>1.3010010123252869E-2</v>
      </c>
      <c r="BX100" s="1365">
        <v>-1.296899258159101E-2</v>
      </c>
      <c r="BY100" s="1365">
        <v>2.863862831145525E-2</v>
      </c>
      <c r="BZ100" s="1365">
        <v>7.4214078485965729E-3</v>
      </c>
      <c r="CA100" s="1365">
        <v>0.12848033104091883</v>
      </c>
      <c r="CB100" s="1365">
        <v>0.37308944106264769</v>
      </c>
      <c r="CC100" s="1365">
        <v>1.904779396788419E-2</v>
      </c>
      <c r="CD100" s="1365">
        <v>0.42146947979927063</v>
      </c>
      <c r="CE100" s="1365">
        <v>1.1189252138137817E-2</v>
      </c>
      <c r="CF100" s="1365">
        <v>-3.7232683971524239E-3</v>
      </c>
      <c r="CG100" s="1365">
        <v>2.2472654469311237E-2</v>
      </c>
      <c r="CH100" s="1365">
        <v>4.9528777599334717E-3</v>
      </c>
      <c r="CI100" s="1365">
        <v>9.9052145145833492E-2</v>
      </c>
      <c r="CJ100" s="1365">
        <v>0.27571322120545877</v>
      </c>
      <c r="CK100" s="1365">
        <v>1.181256115616784E-2</v>
      </c>
    </row>
    <row r="101" spans="1:89" x14ac:dyDescent="0.2">
      <c r="A101" s="1365">
        <v>2012</v>
      </c>
      <c r="B101" s="1365">
        <v>1</v>
      </c>
      <c r="C101" s="1365">
        <v>9.0423695743083954E-2</v>
      </c>
      <c r="D101" s="1365">
        <v>1.2518319301307201E-2</v>
      </c>
      <c r="E101" s="1365">
        <v>5.6778334081172943E-2</v>
      </c>
      <c r="F101" s="1365">
        <v>3.8759652525186539E-2</v>
      </c>
      <c r="G101" s="1365">
        <v>0.20735108107328415</v>
      </c>
      <c r="H101" s="1365">
        <v>0.5393070525057625</v>
      </c>
      <c r="I101" s="1365">
        <v>5.4861804234235374E-2</v>
      </c>
      <c r="J101" s="1365">
        <v>0.86838531494140625</v>
      </c>
      <c r="K101" s="1365">
        <v>8.8993147015571594E-2</v>
      </c>
      <c r="L101" s="1365">
        <v>2.0950159756466746E-2</v>
      </c>
      <c r="M101" s="1365">
        <v>5.0554729998111725E-2</v>
      </c>
      <c r="N101" s="1365">
        <v>3.6329615861177444E-2</v>
      </c>
      <c r="O101" s="1365">
        <v>0.17927177809178829</v>
      </c>
      <c r="P101" s="1365">
        <v>0.44470799068681821</v>
      </c>
      <c r="Q101" s="1365">
        <v>4.7577871878222378E-2</v>
      </c>
      <c r="R101" s="1365">
        <v>0.45582121610641479</v>
      </c>
      <c r="S101" s="1365">
        <v>7.952408492565155E-2</v>
      </c>
      <c r="T101" s="1365">
        <v>2.3799908463843167E-2</v>
      </c>
      <c r="U101" s="1365">
        <v>2.7720779180526733E-2</v>
      </c>
      <c r="V101" s="1365">
        <v>3.1500857323408127E-2</v>
      </c>
      <c r="W101" s="1365">
        <v>8.3573751151561737E-2</v>
      </c>
      <c r="X101" s="1365">
        <v>0.17275141609042266</v>
      </c>
      <c r="Y101" s="1365">
        <v>3.6950397666996933E-2</v>
      </c>
      <c r="Z101" s="1365">
        <v>0.34673145413398743</v>
      </c>
      <c r="AA101" s="1365">
        <v>7.3922209441661835E-2</v>
      </c>
      <c r="AB101" s="1365">
        <v>2.1548478282056749E-2</v>
      </c>
      <c r="AC101" s="1365">
        <v>1.9893117249011993E-2</v>
      </c>
      <c r="AD101" s="1365">
        <v>2.9297329485416412E-2</v>
      </c>
      <c r="AE101" s="1365">
        <v>5.4647508542984724E-2</v>
      </c>
      <c r="AF101" s="1365">
        <v>0.11440093054846477</v>
      </c>
      <c r="AG101" s="1365">
        <v>3.3021899094427112E-2</v>
      </c>
      <c r="AH101" s="1365">
        <v>0.19496984779834747</v>
      </c>
      <c r="AI101" s="1365">
        <v>5.9973862022161484E-2</v>
      </c>
      <c r="AJ101" s="1365">
        <v>1.5959996089804918E-2</v>
      </c>
      <c r="AK101" s="1365">
        <v>9.1578308492898941E-3</v>
      </c>
      <c r="AL101" s="1365">
        <v>2.2443180903792381E-2</v>
      </c>
      <c r="AM101" s="1365">
        <v>1.7238831613212824E-2</v>
      </c>
      <c r="AN101" s="1365">
        <v>4.8384767019612293E-2</v>
      </c>
      <c r="AO101" s="1365">
        <v>2.1811374003576536E-2</v>
      </c>
      <c r="AP101" s="1365">
        <v>0.15452487766742706</v>
      </c>
      <c r="AQ101" s="1365">
        <v>5.3277838975191116E-2</v>
      </c>
      <c r="AR101" s="1365">
        <v>1.3788865529932082E-2</v>
      </c>
      <c r="AS101" s="1365">
        <v>6.5246655140072107E-3</v>
      </c>
      <c r="AT101" s="1365">
        <v>1.9114544615149498E-2</v>
      </c>
      <c r="AU101" s="1365">
        <v>1.0962016880512238E-2</v>
      </c>
      <c r="AV101" s="1365">
        <v>3.4203345435396215E-2</v>
      </c>
      <c r="AW101" s="1365">
        <v>1.6653600833654025E-2</v>
      </c>
      <c r="AX101" s="1365">
        <v>9.1242164373397827E-2</v>
      </c>
      <c r="AY101" s="1365">
        <v>3.7970185279846191E-2</v>
      </c>
      <c r="AZ101" s="1365">
        <v>9.5288185984827578E-3</v>
      </c>
      <c r="BA101" s="1365">
        <v>2.7921779546886683E-3</v>
      </c>
      <c r="BB101" s="1365">
        <v>1.2871325947344303E-2</v>
      </c>
      <c r="BC101" s="1365">
        <v>3.8884850218892097E-3</v>
      </c>
      <c r="BD101" s="1365">
        <v>1.6071322947675108E-2</v>
      </c>
      <c r="BE101" s="1365">
        <v>8.1198501368707748E-3</v>
      </c>
      <c r="BF101" s="1365">
        <v>4.2562294751405716E-2</v>
      </c>
      <c r="BG101" s="1365">
        <v>2.1010108292102814E-2</v>
      </c>
      <c r="BH101" s="1365">
        <v>4.8714088472934236E-3</v>
      </c>
      <c r="BI101" s="1365">
        <v>7.2567540337331593E-4</v>
      </c>
      <c r="BJ101" s="1365">
        <v>7.4275792576372623E-3</v>
      </c>
      <c r="BK101" s="1365">
        <v>7.558293582405895E-4</v>
      </c>
      <c r="BL101" s="1365">
        <v>5.3074943386254483E-3</v>
      </c>
      <c r="BM101" s="1365">
        <v>2.4641983148522093E-3</v>
      </c>
      <c r="BN101" s="1365">
        <v>0.13161468505859375</v>
      </c>
      <c r="BO101" s="1365">
        <v>1.4305487275123596E-3</v>
      </c>
      <c r="BP101" s="1365">
        <v>-8.4318404551595449E-3</v>
      </c>
      <c r="BQ101" s="1365">
        <v>6.2236040830612183E-3</v>
      </c>
      <c r="BR101" s="1365">
        <v>2.4300366640090942E-3</v>
      </c>
      <c r="BS101" s="1365">
        <v>2.8079302981495857E-2</v>
      </c>
      <c r="BT101" s="1365">
        <v>9.4637099125411073E-2</v>
      </c>
      <c r="BU101" s="1365">
        <v>7.2458950495462044E-3</v>
      </c>
      <c r="BV101" s="1365">
        <v>0.54417878389358521</v>
      </c>
      <c r="BW101" s="1365">
        <v>1.0899610817432404E-2</v>
      </c>
      <c r="BX101" s="1365">
        <v>-1.1281589162535965E-2</v>
      </c>
      <c r="BY101" s="1365">
        <v>2.905755490064621E-2</v>
      </c>
      <c r="BZ101" s="1365">
        <v>7.2587952017784119E-3</v>
      </c>
      <c r="CA101" s="1365">
        <v>0.12377732992172241</v>
      </c>
      <c r="CB101" s="1365">
        <v>0.3656785200349153</v>
      </c>
      <c r="CC101" s="1365">
        <v>1.8788522947662954E-2</v>
      </c>
      <c r="CD101" s="1365">
        <v>0.41256409883499146</v>
      </c>
      <c r="CE101" s="1365">
        <v>9.4690620899200439E-3</v>
      </c>
      <c r="CF101" s="1365">
        <v>-2.8497487073764205E-3</v>
      </c>
      <c r="CG101" s="1365">
        <v>2.2833950817584991E-2</v>
      </c>
      <c r="CH101" s="1365">
        <v>4.8287585377693176E-3</v>
      </c>
      <c r="CI101" s="1365">
        <v>9.5698026940226555E-2</v>
      </c>
      <c r="CJ101" s="1365">
        <v>0.27094394236054498</v>
      </c>
      <c r="CK101" s="1365">
        <v>1.1640106447076038E-2</v>
      </c>
    </row>
    <row r="102" spans="1:89" x14ac:dyDescent="0.2">
      <c r="A102" s="1365">
        <v>2013</v>
      </c>
      <c r="B102" s="1365">
        <v>1</v>
      </c>
      <c r="C102" s="1365">
        <v>8.8049069046974182E-2</v>
      </c>
      <c r="D102" s="1365">
        <v>1.7792587634176016E-2</v>
      </c>
      <c r="E102" s="1365">
        <v>5.9155628085136414E-2</v>
      </c>
      <c r="F102" s="1365">
        <v>3.8859568536281586E-2</v>
      </c>
      <c r="G102" s="1365">
        <v>0.21003854647278786</v>
      </c>
      <c r="H102" s="1365">
        <v>0.53126848076182021</v>
      </c>
      <c r="I102" s="1365">
        <v>5.4836046354001688E-2</v>
      </c>
      <c r="J102" s="1365">
        <v>0.86560213565826416</v>
      </c>
      <c r="K102" s="1365">
        <v>8.6686693131923676E-2</v>
      </c>
      <c r="L102" s="1365">
        <v>2.3919294588267803E-2</v>
      </c>
      <c r="M102" s="1365">
        <v>5.3024521097540855E-2</v>
      </c>
      <c r="N102" s="1365">
        <v>3.6465335637331009E-2</v>
      </c>
      <c r="O102" s="1365">
        <v>0.17891654651612043</v>
      </c>
      <c r="P102" s="1365">
        <v>0.43886531358318071</v>
      </c>
      <c r="Q102" s="1365">
        <v>4.7724434829189942E-2</v>
      </c>
      <c r="R102" s="1365">
        <v>0.44919547438621521</v>
      </c>
      <c r="S102" s="1365">
        <v>7.6683409512042999E-2</v>
      </c>
      <c r="T102" s="1365">
        <v>2.417749771848321E-2</v>
      </c>
      <c r="U102" s="1365">
        <v>2.884768508374691E-2</v>
      </c>
      <c r="V102" s="1365">
        <v>3.158285841345787E-2</v>
      </c>
      <c r="W102" s="1365">
        <v>8.3653063513338566E-2</v>
      </c>
      <c r="X102" s="1365">
        <v>0.16696225628951261</v>
      </c>
      <c r="Y102" s="1365">
        <v>3.7288694076746003E-2</v>
      </c>
      <c r="Z102" s="1365">
        <v>0.33826956152915955</v>
      </c>
      <c r="AA102" s="1365">
        <v>7.0941992104053497E-2</v>
      </c>
      <c r="AB102" s="1365">
        <v>2.1553500788286328E-2</v>
      </c>
      <c r="AC102" s="1365">
        <v>2.0828253123909235E-2</v>
      </c>
      <c r="AD102" s="1365">
        <v>2.9276100918650627E-2</v>
      </c>
      <c r="AE102" s="1365">
        <v>5.2384426817297935E-2</v>
      </c>
      <c r="AF102" s="1365">
        <v>0.10984244838178943</v>
      </c>
      <c r="AG102" s="1365">
        <v>3.3442848475567589E-2</v>
      </c>
      <c r="AH102" s="1365">
        <v>0.18485242128372192</v>
      </c>
      <c r="AI102" s="1365">
        <v>5.5287297815084457E-2</v>
      </c>
      <c r="AJ102" s="1365">
        <v>1.5310869115637615E-2</v>
      </c>
      <c r="AK102" s="1365">
        <v>9.3369170790538192E-3</v>
      </c>
      <c r="AL102" s="1365">
        <v>2.2344978526234627E-2</v>
      </c>
      <c r="AM102" s="1365">
        <v>1.4887574594467878E-2</v>
      </c>
      <c r="AN102" s="1365">
        <v>4.6269364998229957E-2</v>
      </c>
      <c r="AO102" s="1365">
        <v>2.1415411617121481E-2</v>
      </c>
      <c r="AP102" s="1365">
        <v>0.14516337215900421</v>
      </c>
      <c r="AQ102" s="1365">
        <v>4.9244694411754608E-2</v>
      </c>
      <c r="AR102" s="1365">
        <v>1.3039557612501085E-2</v>
      </c>
      <c r="AS102" s="1365">
        <v>6.581472116522491E-3</v>
      </c>
      <c r="AT102" s="1365">
        <v>1.8868783488869667E-2</v>
      </c>
      <c r="AU102" s="1365">
        <v>8.5407786536961794E-3</v>
      </c>
      <c r="AV102" s="1365">
        <v>3.2742220771649885E-2</v>
      </c>
      <c r="AW102" s="1365">
        <v>1.6145861611550641E-2</v>
      </c>
      <c r="AX102" s="1365">
        <v>8.5619881749153137E-2</v>
      </c>
      <c r="AY102" s="1365">
        <v>3.5904321819543839E-2</v>
      </c>
      <c r="AZ102" s="1365">
        <v>8.8677358453423949E-3</v>
      </c>
      <c r="BA102" s="1365">
        <v>3.0259258928708732E-3</v>
      </c>
      <c r="BB102" s="1365">
        <v>1.2407850474119186E-2</v>
      </c>
      <c r="BC102" s="1365">
        <v>2.3112848866730928E-3</v>
      </c>
      <c r="BD102" s="1365">
        <v>1.5438149172073137E-2</v>
      </c>
      <c r="BE102" s="1365">
        <v>7.6646120741908439E-3</v>
      </c>
      <c r="BF102" s="1365">
        <v>4.0748823434114456E-2</v>
      </c>
      <c r="BG102" s="1365">
        <v>2.1083083003759384E-2</v>
      </c>
      <c r="BH102" s="1365">
        <v>4.5676769129840977E-3</v>
      </c>
      <c r="BI102" s="1365">
        <v>8.2815461792051792E-4</v>
      </c>
      <c r="BJ102" s="1365">
        <v>6.7780180834233761E-3</v>
      </c>
      <c r="BK102" s="1365">
        <v>4.6533187560271472E-4</v>
      </c>
      <c r="BL102" s="1365">
        <v>5.0643803050269406E-3</v>
      </c>
      <c r="BM102" s="1365">
        <v>1.9621769307769797E-3</v>
      </c>
      <c r="BN102" s="1365">
        <v>0.13439786434173584</v>
      </c>
      <c r="BO102" s="1365">
        <v>1.3623759150505066E-3</v>
      </c>
      <c r="BP102" s="1365">
        <v>-6.1267069540917873E-3</v>
      </c>
      <c r="BQ102" s="1365">
        <v>6.1311069875955582E-3</v>
      </c>
      <c r="BR102" s="1365">
        <v>2.3942328989505768E-3</v>
      </c>
      <c r="BS102" s="1365">
        <v>3.1121999956667423E-2</v>
      </c>
      <c r="BT102" s="1365">
        <v>9.2431492530056433E-2</v>
      </c>
      <c r="BU102" s="1365">
        <v>7.0832861733947259E-3</v>
      </c>
      <c r="BV102" s="1365">
        <v>0.55080452561378479</v>
      </c>
      <c r="BW102" s="1365">
        <v>1.1365659534931183E-2</v>
      </c>
      <c r="BX102" s="1365">
        <v>-6.3849100843071938E-3</v>
      </c>
      <c r="BY102" s="1365">
        <v>3.0307943001389503E-2</v>
      </c>
      <c r="BZ102" s="1365">
        <v>7.2767101228237152E-3</v>
      </c>
      <c r="CA102" s="1365">
        <v>0.12638548295944929</v>
      </c>
      <c r="CB102" s="1365">
        <v>0.36324711342777616</v>
      </c>
      <c r="CC102" s="1365">
        <v>1.8606463321787087E-2</v>
      </c>
      <c r="CD102" s="1365">
        <v>0.41640666127204895</v>
      </c>
      <c r="CE102" s="1365">
        <v>1.0003283619880676E-2</v>
      </c>
      <c r="CF102" s="1365">
        <v>-2.5820313021540642E-4</v>
      </c>
      <c r="CG102" s="1365">
        <v>2.4176836013793945E-2</v>
      </c>
      <c r="CH102" s="1365">
        <v>4.8824772238731384E-3</v>
      </c>
      <c r="CI102" s="1365">
        <v>9.5263483002781868E-2</v>
      </c>
      <c r="CJ102" s="1365">
        <v>0.27072393758068863</v>
      </c>
      <c r="CK102" s="1365">
        <v>1.1614860465423444E-2</v>
      </c>
    </row>
    <row r="103" spans="1:89" x14ac:dyDescent="0.2">
      <c r="A103" s="1365">
        <v>2014</v>
      </c>
      <c r="B103" s="1365">
        <v>1</v>
      </c>
      <c r="C103" s="1365">
        <v>9.4652093946933746E-2</v>
      </c>
      <c r="D103" s="1365">
        <v>1.2231320608407259E-2</v>
      </c>
      <c r="E103" s="1365">
        <v>5.8230068534612656E-2</v>
      </c>
      <c r="F103" s="1365">
        <v>3.8666989654302597E-2</v>
      </c>
      <c r="G103" s="1365">
        <v>0.2121921181678772</v>
      </c>
      <c r="H103" s="1365">
        <v>0.5304411658178344</v>
      </c>
      <c r="I103" s="1365">
        <v>5.3586288439177052E-2</v>
      </c>
      <c r="J103" s="1365">
        <v>0.86884045600891113</v>
      </c>
      <c r="K103" s="1365">
        <v>9.3302272260189056E-2</v>
      </c>
      <c r="L103" s="1365">
        <v>1.9602864515036345E-2</v>
      </c>
      <c r="M103" s="1365">
        <v>5.2156440913677216E-2</v>
      </c>
      <c r="N103" s="1365">
        <v>3.6341171711683273E-2</v>
      </c>
      <c r="O103" s="1365">
        <v>0.18221717793494463</v>
      </c>
      <c r="P103" s="1365">
        <v>0.43857923885352806</v>
      </c>
      <c r="Q103" s="1365">
        <v>4.6641249307320568E-2</v>
      </c>
      <c r="R103" s="1365">
        <v>0.45590579509735107</v>
      </c>
      <c r="S103" s="1365">
        <v>8.2982420921325684E-2</v>
      </c>
      <c r="T103" s="1365">
        <v>2.2355847293511033E-2</v>
      </c>
      <c r="U103" s="1365">
        <v>2.8605676721781492E-2</v>
      </c>
      <c r="V103" s="1365">
        <v>3.1467132270336151E-2</v>
      </c>
      <c r="W103" s="1365">
        <v>8.7022803723812103E-2</v>
      </c>
      <c r="X103" s="1365">
        <v>0.1674283052086275</v>
      </c>
      <c r="Y103" s="1365">
        <v>3.6043599411900724E-2</v>
      </c>
      <c r="Z103" s="1365">
        <v>0.34469828009605408</v>
      </c>
      <c r="AA103" s="1365">
        <v>7.6818734407424927E-2</v>
      </c>
      <c r="AB103" s="1365">
        <v>2.0152018521912396E-2</v>
      </c>
      <c r="AC103" s="1365">
        <v>2.0517723634839058E-2</v>
      </c>
      <c r="AD103" s="1365">
        <v>2.9236335307359695E-2</v>
      </c>
      <c r="AE103" s="1365">
        <v>5.4345461074262857E-2</v>
      </c>
      <c r="AF103" s="1365">
        <v>0.11139345480391444</v>
      </c>
      <c r="AG103" s="1365">
        <v>3.2234535233288397E-2</v>
      </c>
      <c r="AH103" s="1365">
        <v>0.18980042636394501</v>
      </c>
      <c r="AI103" s="1365">
        <v>6.0238197445869446E-2</v>
      </c>
      <c r="AJ103" s="1365">
        <v>1.4602357288822532E-2</v>
      </c>
      <c r="AK103" s="1365">
        <v>9.3812462873756886E-3</v>
      </c>
      <c r="AL103" s="1365">
        <v>2.2216519340872765E-2</v>
      </c>
      <c r="AM103" s="1365">
        <v>1.5896990080364048E-2</v>
      </c>
      <c r="AN103" s="1365">
        <v>4.7400042799906512E-2</v>
      </c>
      <c r="AO103" s="1365">
        <v>2.0065072072996119E-2</v>
      </c>
      <c r="AP103" s="1365">
        <v>0.14950332045555115</v>
      </c>
      <c r="AQ103" s="1365">
        <v>5.3182438015937805E-2</v>
      </c>
      <c r="AR103" s="1365">
        <v>1.251711044460535E-2</v>
      </c>
      <c r="AS103" s="1365">
        <v>6.4968825317919254E-3</v>
      </c>
      <c r="AT103" s="1365">
        <v>1.8834425136446953E-2</v>
      </c>
      <c r="AU103" s="1365">
        <v>9.3118175864219666E-3</v>
      </c>
      <c r="AV103" s="1365">
        <v>3.3816781347049955E-2</v>
      </c>
      <c r="AW103" s="1365">
        <v>1.5343869817079419E-2</v>
      </c>
      <c r="AX103" s="1365">
        <v>8.8378258049488068E-2</v>
      </c>
      <c r="AY103" s="1365">
        <v>3.8231547921895981E-2</v>
      </c>
      <c r="AZ103" s="1365">
        <v>8.5723282008984825E-3</v>
      </c>
      <c r="BA103" s="1365">
        <v>2.8595548938028514E-3</v>
      </c>
      <c r="BB103" s="1365">
        <v>1.265366468578577E-2</v>
      </c>
      <c r="BC103" s="1365">
        <v>2.5020752218551934E-3</v>
      </c>
      <c r="BD103" s="1365">
        <v>1.617211897635416E-2</v>
      </c>
      <c r="BE103" s="1365">
        <v>7.3869691438828329E-3</v>
      </c>
      <c r="BF103" s="1365">
        <v>4.1927076876163483E-2</v>
      </c>
      <c r="BG103" s="1365">
        <v>2.1915946155786514E-2</v>
      </c>
      <c r="BH103" s="1365">
        <v>4.2405744577536097E-3</v>
      </c>
      <c r="BI103" s="1365">
        <v>7.9160441237036139E-4</v>
      </c>
      <c r="BJ103" s="1365">
        <v>7.1759335696697235E-3</v>
      </c>
      <c r="BK103" s="1365">
        <v>5.3579793893732131E-4</v>
      </c>
      <c r="BL103" s="1365">
        <v>5.3275191787878822E-3</v>
      </c>
      <c r="BM103" s="1365">
        <v>1.9396995082598338E-3</v>
      </c>
      <c r="BN103" s="1365">
        <v>0.13115954399108887</v>
      </c>
      <c r="BO103" s="1365">
        <v>1.3498216867446899E-3</v>
      </c>
      <c r="BP103" s="1365">
        <v>-7.3715439066290855E-3</v>
      </c>
      <c r="BQ103" s="1365">
        <v>6.0736276209354401E-3</v>
      </c>
      <c r="BR103" s="1365">
        <v>2.3258179426193237E-3</v>
      </c>
      <c r="BS103" s="1365">
        <v>2.9974940232932568E-2</v>
      </c>
      <c r="BT103" s="1365">
        <v>9.1886727615014124E-2</v>
      </c>
      <c r="BU103" s="1365">
        <v>6.9202384811486752E-3</v>
      </c>
      <c r="BV103" s="1365">
        <v>0.54409420490264893</v>
      </c>
      <c r="BW103" s="1365">
        <v>1.1669673025608063E-2</v>
      </c>
      <c r="BX103" s="1365">
        <v>-1.0124526685103774E-2</v>
      </c>
      <c r="BY103" s="1365">
        <v>2.9624391812831163E-2</v>
      </c>
      <c r="BZ103" s="1365">
        <v>7.1998573839664459E-3</v>
      </c>
      <c r="CA103" s="1365">
        <v>0.12516931444406509</v>
      </c>
      <c r="CB103" s="1365">
        <v>0.36196312455922308</v>
      </c>
      <c r="CC103" s="1365">
        <v>1.8592425077260107E-2</v>
      </c>
      <c r="CD103" s="1365">
        <v>0.41293466091156006</v>
      </c>
      <c r="CE103" s="1365">
        <v>1.0319851338863373E-2</v>
      </c>
      <c r="CF103" s="1365">
        <v>-2.7529827784746885E-3</v>
      </c>
      <c r="CG103" s="1365">
        <v>2.3550764191895723E-2</v>
      </c>
      <c r="CH103" s="1365">
        <v>4.8740394413471222E-3</v>
      </c>
      <c r="CI103" s="1365">
        <v>9.5194374211132526E-2</v>
      </c>
      <c r="CJ103" s="1365">
        <v>0.26999117482488488</v>
      </c>
      <c r="CK103" s="1365">
        <v>1.1757408715435526E-2</v>
      </c>
    </row>
    <row r="104" spans="1:89" x14ac:dyDescent="0.2">
      <c r="A104" s="1365">
        <v>2015</v>
      </c>
      <c r="B104" s="1365">
        <v>1</v>
      </c>
      <c r="C104" s="1365">
        <v>9.4635732471942902E-2</v>
      </c>
      <c r="D104" s="1365">
        <v>1.3756291009485722E-2</v>
      </c>
      <c r="E104" s="1365">
        <v>5.8193758130073547E-2</v>
      </c>
      <c r="F104" s="1365">
        <v>3.6009158939123154E-2</v>
      </c>
      <c r="G104" s="1365">
        <v>0.20886881463229656</v>
      </c>
      <c r="H104" s="1365">
        <v>0.53785607784942957</v>
      </c>
      <c r="I104" s="1365">
        <v>5.0680162311035643E-2</v>
      </c>
      <c r="J104" s="1365">
        <v>0.86824190616607666</v>
      </c>
      <c r="K104" s="1365">
        <v>9.3360170722007751E-2</v>
      </c>
      <c r="L104" s="1365">
        <v>2.1457291441038251E-2</v>
      </c>
      <c r="M104" s="1365">
        <v>5.206846259534359E-2</v>
      </c>
      <c r="N104" s="1365">
        <v>3.3539172261953354E-2</v>
      </c>
      <c r="O104" s="1365">
        <v>0.17931914050132036</v>
      </c>
      <c r="P104" s="1365">
        <v>0.44516277295948831</v>
      </c>
      <c r="Q104" s="1365">
        <v>4.3334871703368763E-2</v>
      </c>
      <c r="R104" s="1365">
        <v>0.45519959926605225</v>
      </c>
      <c r="S104" s="1365">
        <v>8.3562225103378296E-2</v>
      </c>
      <c r="T104" s="1365">
        <v>2.3869791650213301E-2</v>
      </c>
      <c r="U104" s="1365">
        <v>2.8696734923869371E-2</v>
      </c>
      <c r="V104" s="1365">
        <v>2.8930986300110817E-2</v>
      </c>
      <c r="W104" s="1365">
        <v>8.3995315246284008E-2</v>
      </c>
      <c r="X104" s="1365">
        <v>0.1726007229216755</v>
      </c>
      <c r="Y104" s="1365">
        <v>3.3543807404452494E-2</v>
      </c>
      <c r="Z104" s="1365">
        <v>0.34397807717323303</v>
      </c>
      <c r="AA104" s="1365">
        <v>7.7634505927562714E-2</v>
      </c>
      <c r="AB104" s="1365">
        <v>2.1456881077028811E-2</v>
      </c>
      <c r="AC104" s="1365">
        <v>2.0726623479276896E-2</v>
      </c>
      <c r="AD104" s="1365">
        <v>2.6864210143685341E-2</v>
      </c>
      <c r="AE104" s="1365">
        <v>5.2824732847511768E-2</v>
      </c>
      <c r="AF104" s="1365">
        <v>0.11444639274748968</v>
      </c>
      <c r="AG104" s="1365">
        <v>3.0024718028577105E-2</v>
      </c>
      <c r="AH104" s="1365">
        <v>0.18911042809486389</v>
      </c>
      <c r="AI104" s="1365">
        <v>6.1251688748598099E-2</v>
      </c>
      <c r="AJ104" s="1365">
        <v>1.5340655751060694E-2</v>
      </c>
      <c r="AK104" s="1365">
        <v>9.4686166848987341E-3</v>
      </c>
      <c r="AL104" s="1365">
        <v>2.0208036527037621E-2</v>
      </c>
      <c r="AM104" s="1365">
        <v>1.5162148396484554E-2</v>
      </c>
      <c r="AN104" s="1365">
        <v>4.8955274484874078E-2</v>
      </c>
      <c r="AO104" s="1365">
        <v>1.8724008724270991E-2</v>
      </c>
      <c r="AP104" s="1365">
        <v>0.14897900819778442</v>
      </c>
      <c r="AQ104" s="1365">
        <v>5.4157696664333344E-2</v>
      </c>
      <c r="AR104" s="1365">
        <v>1.3006306864554062E-2</v>
      </c>
      <c r="AS104" s="1365">
        <v>6.6757766762748361E-3</v>
      </c>
      <c r="AT104" s="1365">
        <v>1.7077190801501274E-2</v>
      </c>
      <c r="AU104" s="1365">
        <v>8.9098187163472176E-3</v>
      </c>
      <c r="AV104" s="1365">
        <v>3.4915095444150411E-2</v>
      </c>
      <c r="AW104" s="1365">
        <v>1.4237122826896466E-2</v>
      </c>
      <c r="AX104" s="1365">
        <v>8.7738901376724243E-2</v>
      </c>
      <c r="AY104" s="1365">
        <v>3.8462072610855103E-2</v>
      </c>
      <c r="AZ104" s="1365">
        <v>9.0255780924053397E-3</v>
      </c>
      <c r="BA104" s="1365">
        <v>3.0260218190960586E-3</v>
      </c>
      <c r="BB104" s="1365">
        <v>1.1249576695263386E-2</v>
      </c>
      <c r="BC104" s="1365">
        <v>2.3461642558686435E-3</v>
      </c>
      <c r="BD104" s="1365">
        <v>1.6797342355596438E-2</v>
      </c>
      <c r="BE104" s="1365">
        <v>6.8321464753238704E-3</v>
      </c>
      <c r="BF104" s="1365">
        <v>4.0991883724927902E-2</v>
      </c>
      <c r="BG104" s="1365">
        <v>2.1513378247618675E-2</v>
      </c>
      <c r="BH104" s="1365">
        <v>4.5831257616555376E-3</v>
      </c>
      <c r="BI104" s="1365">
        <v>7.9495931277051568E-4</v>
      </c>
      <c r="BJ104" s="1365">
        <v>6.0289683751761913E-3</v>
      </c>
      <c r="BK104" s="1365">
        <v>5.1240272296126932E-4</v>
      </c>
      <c r="BL104" s="1365">
        <v>5.7874858102925433E-3</v>
      </c>
      <c r="BM104" s="1365">
        <v>1.7715662033831389E-3</v>
      </c>
      <c r="BN104" s="1365">
        <v>0.13175809383392334</v>
      </c>
      <c r="BO104" s="1365">
        <v>1.2755617499351501E-3</v>
      </c>
      <c r="BP104" s="1365">
        <v>-7.7010004315525293E-3</v>
      </c>
      <c r="BQ104" s="1365">
        <v>6.1252955347299576E-3</v>
      </c>
      <c r="BR104" s="1365">
        <v>2.4699866771697998E-3</v>
      </c>
      <c r="BS104" s="1365">
        <v>2.95496741309762E-2</v>
      </c>
      <c r="BT104" s="1365">
        <v>9.2710735795642527E-2</v>
      </c>
      <c r="BU104" s="1365">
        <v>7.3278597019656565E-3</v>
      </c>
      <c r="BV104" s="1365">
        <v>0.54480040073394775</v>
      </c>
      <c r="BW104" s="1365">
        <v>1.1073507368564606E-2</v>
      </c>
      <c r="BX104" s="1365">
        <v>-1.011350064072758E-2</v>
      </c>
      <c r="BY104" s="1365">
        <v>2.9497023206204176E-2</v>
      </c>
      <c r="BZ104" s="1365">
        <v>7.0781726390123367E-3</v>
      </c>
      <c r="CA104" s="1365">
        <v>0.12487349938601255</v>
      </c>
      <c r="CB104" s="1365">
        <v>0.36433175182405864</v>
      </c>
      <c r="CC104" s="1365">
        <v>1.8059958010278595E-2</v>
      </c>
      <c r="CD104" s="1365">
        <v>0.41304230690002441</v>
      </c>
      <c r="CE104" s="1365">
        <v>9.7979456186294556E-3</v>
      </c>
      <c r="CF104" s="1365">
        <v>-2.4125002091750503E-3</v>
      </c>
      <c r="CG104" s="1365">
        <v>2.3371727671474218E-2</v>
      </c>
      <c r="CH104" s="1365">
        <v>4.6081859618425369E-3</v>
      </c>
      <c r="CI104" s="1365">
        <v>9.5323825255036354E-2</v>
      </c>
      <c r="CJ104" s="1365">
        <v>0.27151110516130067</v>
      </c>
      <c r="CK104" s="1365">
        <v>1.0842009175428383E-2</v>
      </c>
    </row>
    <row r="105" spans="1:89" x14ac:dyDescent="0.2">
      <c r="A105" s="1365">
        <v>2016</v>
      </c>
      <c r="B105" s="1365">
        <v>1</v>
      </c>
      <c r="C105" s="1365">
        <v>9.3981876969337463E-2</v>
      </c>
      <c r="D105" s="1365">
        <v>9.9543994292616844E-3</v>
      </c>
      <c r="E105" s="1365">
        <v>5.9345941990613937E-2</v>
      </c>
      <c r="F105" s="1365">
        <v>3.5885397344827652E-2</v>
      </c>
      <c r="G105" s="1365">
        <v>0.20983667112886906</v>
      </c>
      <c r="H105" s="1365">
        <v>0.54218012457131226</v>
      </c>
      <c r="I105" s="1365">
        <v>4.8815574595939305E-2</v>
      </c>
      <c r="J105" s="1365">
        <v>0.86974495649337769</v>
      </c>
      <c r="K105" s="1365">
        <v>9.2740498483181E-2</v>
      </c>
      <c r="L105" s="1365">
        <v>1.8473612843081355E-2</v>
      </c>
      <c r="M105" s="1365">
        <v>5.3123677149415016E-2</v>
      </c>
      <c r="N105" s="1365">
        <v>3.348817303776741E-2</v>
      </c>
      <c r="O105" s="1365">
        <v>0.18048411794006824</v>
      </c>
      <c r="P105" s="1365">
        <v>0.44971750281948913</v>
      </c>
      <c r="Q105" s="1365">
        <v>4.171743638615738E-2</v>
      </c>
      <c r="R105" s="1365">
        <v>0.45328086614608765</v>
      </c>
      <c r="S105" s="1365">
        <v>8.2921452820301056E-2</v>
      </c>
      <c r="T105" s="1365">
        <v>2.2333162138238549E-2</v>
      </c>
      <c r="U105" s="1365">
        <v>2.9356583021581173E-2</v>
      </c>
      <c r="V105" s="1365">
        <v>2.8966682031750679E-2</v>
      </c>
      <c r="W105" s="1365">
        <v>8.346589794382453E-2</v>
      </c>
      <c r="X105" s="1365">
        <v>0.17429019091590975</v>
      </c>
      <c r="Y105" s="1365">
        <v>3.1946871895941746E-2</v>
      </c>
      <c r="Z105" s="1365">
        <v>0.34162470698356628</v>
      </c>
      <c r="AA105" s="1365">
        <v>7.6752103865146637E-2</v>
      </c>
      <c r="AB105" s="1365">
        <v>2.0222023478709161E-2</v>
      </c>
      <c r="AC105" s="1365">
        <v>2.1137894131243229E-2</v>
      </c>
      <c r="AD105" s="1365">
        <v>2.6871401816606522E-2</v>
      </c>
      <c r="AE105" s="1365">
        <v>5.2297761430963874E-2</v>
      </c>
      <c r="AF105" s="1365">
        <v>0.11583980893314301</v>
      </c>
      <c r="AG105" s="1365">
        <v>2.8503705062265999E-2</v>
      </c>
      <c r="AH105" s="1365">
        <v>0.18671123683452606</v>
      </c>
      <c r="AI105" s="1365">
        <v>6.0468818992376328E-2</v>
      </c>
      <c r="AJ105" s="1365">
        <v>1.4705847745062783E-2</v>
      </c>
      <c r="AK105" s="1365">
        <v>9.7991406219080091E-3</v>
      </c>
      <c r="AL105" s="1365">
        <v>2.0342575386166573E-2</v>
      </c>
      <c r="AM105" s="1365">
        <v>1.5245180926285684E-2</v>
      </c>
      <c r="AN105" s="1365">
        <v>4.8184956385216506E-2</v>
      </c>
      <c r="AO105" s="1365">
        <v>1.796471191717049E-2</v>
      </c>
      <c r="AP105" s="1365">
        <v>0.14669100940227509</v>
      </c>
      <c r="AQ105" s="1365">
        <v>5.3374439477920532E-2</v>
      </c>
      <c r="AR105" s="1365">
        <v>1.2567658588523045E-2</v>
      </c>
      <c r="AS105" s="1365">
        <v>6.7856701789423823E-3</v>
      </c>
      <c r="AT105" s="1365">
        <v>1.7272893339395523E-2</v>
      </c>
      <c r="AU105" s="1365">
        <v>8.932632626965642E-3</v>
      </c>
      <c r="AV105" s="1365">
        <v>3.3813037062001249E-2</v>
      </c>
      <c r="AW105" s="1365">
        <v>1.3944687470856289E-2</v>
      </c>
      <c r="AX105" s="1365">
        <v>8.6134754121303558E-2</v>
      </c>
      <c r="AY105" s="1365">
        <v>3.7960287183523178E-2</v>
      </c>
      <c r="AZ105" s="1365">
        <v>8.7838026574900141E-3</v>
      </c>
      <c r="BA105" s="1365">
        <v>3.0851220362819731E-3</v>
      </c>
      <c r="BB105" s="1365">
        <v>1.1455832049250603E-2</v>
      </c>
      <c r="BC105" s="1365">
        <v>2.3510501487180591E-3</v>
      </c>
      <c r="BD105" s="1365">
        <v>1.5608727094658006E-2</v>
      </c>
      <c r="BE105" s="1365">
        <v>6.8899338008497762E-3</v>
      </c>
      <c r="BF105" s="1365">
        <v>4.0079887956380844E-2</v>
      </c>
      <c r="BG105" s="1365">
        <v>2.1374290809035301E-2</v>
      </c>
      <c r="BH105" s="1365">
        <v>4.531653899448429E-3</v>
      </c>
      <c r="BI105" s="1365">
        <v>7.9792938777245581E-4</v>
      </c>
      <c r="BJ105" s="1365">
        <v>5.9606288559734821E-3</v>
      </c>
      <c r="BK105" s="1365">
        <v>4.7414253640454262E-4</v>
      </c>
      <c r="BL105" s="1365">
        <v>5.2004413977386459E-3</v>
      </c>
      <c r="BM105" s="1365">
        <v>1.74080113139888E-3</v>
      </c>
      <c r="BN105" s="1365">
        <v>0.13025504350662231</v>
      </c>
      <c r="BO105" s="1365">
        <v>1.2413784861564636E-3</v>
      </c>
      <c r="BP105" s="1365">
        <v>-8.5192134138196707E-3</v>
      </c>
      <c r="BQ105" s="1365">
        <v>6.2222648411989212E-3</v>
      </c>
      <c r="BR105" s="1365">
        <v>2.3972243070602417E-3</v>
      </c>
      <c r="BS105" s="1365">
        <v>2.9352553188800812E-2</v>
      </c>
      <c r="BT105" s="1365">
        <v>9.247882167891508E-2</v>
      </c>
      <c r="BU105" s="1365">
        <v>7.0819382826899924E-3</v>
      </c>
      <c r="BV105" s="1365">
        <v>0.54671913385391235</v>
      </c>
      <c r="BW105" s="1365">
        <v>1.1060424149036407E-2</v>
      </c>
      <c r="BX105" s="1365">
        <v>-1.2378762708976865E-2</v>
      </c>
      <c r="BY105" s="1365">
        <v>2.9989358969032764E-2</v>
      </c>
      <c r="BZ105" s="1365">
        <v>6.918715313076973E-3</v>
      </c>
      <c r="CA105" s="1365">
        <v>0.12637077318504453</v>
      </c>
      <c r="CB105" s="1365">
        <v>0.36707964552527339</v>
      </c>
      <c r="CC105" s="1365">
        <v>1.7678990830126664E-2</v>
      </c>
      <c r="CD105" s="1365">
        <v>0.41646409034729004</v>
      </c>
      <c r="CE105" s="1365">
        <v>9.8190456628799438E-3</v>
      </c>
      <c r="CF105" s="1365">
        <v>-3.8595492951571941E-3</v>
      </c>
      <c r="CG105" s="1365">
        <v>2.3767094127833843E-2</v>
      </c>
      <c r="CH105" s="1365">
        <v>4.5214910060167313E-3</v>
      </c>
      <c r="CI105" s="1365">
        <v>9.7018219996243715E-2</v>
      </c>
      <c r="CJ105" s="1365">
        <v>0.27449852549552611</v>
      </c>
      <c r="CK105" s="1365">
        <v>1.0699350898268884E-2</v>
      </c>
    </row>
    <row r="106" spans="1:89" x14ac:dyDescent="0.2">
      <c r="A106" s="1365">
        <v>2017</v>
      </c>
      <c r="B106" s="1365">
        <v>1</v>
      </c>
      <c r="C106" s="1365">
        <v>9.4164244830608368E-2</v>
      </c>
      <c r="D106" s="1365">
        <v>9.1776917688548565E-3</v>
      </c>
      <c r="E106" s="1365">
        <v>5.854497104883194E-2</v>
      </c>
      <c r="F106" s="1365">
        <v>3.7562612444162369E-2</v>
      </c>
      <c r="G106" s="1365">
        <v>0.20958448946475983</v>
      </c>
      <c r="H106" s="1365">
        <v>0.54197973516889519</v>
      </c>
      <c r="I106" s="1365">
        <v>4.8986277159967909E-2</v>
      </c>
      <c r="J106" s="1365">
        <v>0.86538869142532349</v>
      </c>
      <c r="K106" s="1365">
        <v>9.2628844082355499E-2</v>
      </c>
      <c r="L106" s="1365">
        <v>1.7935845069587231E-2</v>
      </c>
      <c r="M106" s="1365">
        <v>5.1956338807940483E-2</v>
      </c>
      <c r="N106" s="1365">
        <v>3.5143520683050156E-2</v>
      </c>
      <c r="O106" s="1365">
        <v>0.18018791731446981</v>
      </c>
      <c r="P106" s="1365">
        <v>0.44568802471242108</v>
      </c>
      <c r="Q106" s="1365">
        <v>4.1848156052015612E-2</v>
      </c>
      <c r="R106" s="1365">
        <v>0.45473495125770569</v>
      </c>
      <c r="S106" s="1365">
        <v>8.2524389028549194E-2</v>
      </c>
      <c r="T106" s="1365">
        <v>2.2488442715257406E-2</v>
      </c>
      <c r="U106" s="1365">
        <v>2.8531545307487249E-2</v>
      </c>
      <c r="V106" s="1365">
        <v>3.054722398519516E-2</v>
      </c>
      <c r="W106" s="1365">
        <v>8.5574571043252945E-2</v>
      </c>
      <c r="X106" s="1365">
        <v>0.17297602698108577</v>
      </c>
      <c r="Y106" s="1365">
        <v>3.2092751265555393E-2</v>
      </c>
      <c r="Z106" s="1365">
        <v>0.34430205821990967</v>
      </c>
      <c r="AA106" s="1365">
        <v>7.6276950538158417E-2</v>
      </c>
      <c r="AB106" s="1365">
        <v>2.0617134869098663E-2</v>
      </c>
      <c r="AC106" s="1365">
        <v>2.0534223411232233E-2</v>
      </c>
      <c r="AD106" s="1365">
        <v>2.8464289382100105E-2</v>
      </c>
      <c r="AE106" s="1365">
        <v>5.4767650319263339E-2</v>
      </c>
      <c r="AF106" s="1365">
        <v>0.11510913338506044</v>
      </c>
      <c r="AG106" s="1365">
        <v>2.8532656990053046E-2</v>
      </c>
      <c r="AH106" s="1365">
        <v>0.19064128398895264</v>
      </c>
      <c r="AI106" s="1365">
        <v>5.989537388086319E-2</v>
      </c>
      <c r="AJ106" s="1365">
        <v>1.5432171581778675E-2</v>
      </c>
      <c r="AK106" s="1365">
        <v>9.4186892965808511E-3</v>
      </c>
      <c r="AL106" s="1365">
        <v>2.1812561899423599E-2</v>
      </c>
      <c r="AM106" s="1365">
        <v>1.6815197537653148E-2</v>
      </c>
      <c r="AN106" s="1365">
        <v>4.8864413374928035E-2</v>
      </c>
      <c r="AO106" s="1365">
        <v>1.8402869956674776E-2</v>
      </c>
      <c r="AP106" s="1365">
        <v>0.15004687011241913</v>
      </c>
      <c r="AQ106" s="1365">
        <v>5.2485816180706024E-2</v>
      </c>
      <c r="AR106" s="1365">
        <v>1.3398332725046203E-2</v>
      </c>
      <c r="AS106" s="1365">
        <v>6.7169178510084748E-3</v>
      </c>
      <c r="AT106" s="1365">
        <v>1.8569769337773323E-2</v>
      </c>
      <c r="AU106" s="1365">
        <v>1.0600492591038346E-2</v>
      </c>
      <c r="AV106" s="1365">
        <v>3.4183688421276365E-2</v>
      </c>
      <c r="AW106" s="1365">
        <v>1.4091845176640003E-2</v>
      </c>
      <c r="AX106" s="1365">
        <v>8.755011111497879E-2</v>
      </c>
      <c r="AY106" s="1365">
        <v>3.5781070590019226E-2</v>
      </c>
      <c r="AZ106" s="1365">
        <v>9.3410908702935558E-3</v>
      </c>
      <c r="BA106" s="1365">
        <v>2.9418078484013677E-3</v>
      </c>
      <c r="BB106" s="1365">
        <v>1.2480533681809902E-2</v>
      </c>
      <c r="BC106" s="1365">
        <v>3.3063545124605298E-3</v>
      </c>
      <c r="BD106" s="1365">
        <v>1.6605232025819559E-2</v>
      </c>
      <c r="BE106" s="1365">
        <v>7.0940173479293383E-3</v>
      </c>
      <c r="BF106" s="1365">
        <v>4.0980711579322815E-2</v>
      </c>
      <c r="BG106" s="1365">
        <v>1.9501062110066414E-2</v>
      </c>
      <c r="BH106" s="1365">
        <v>5.0083513015124481E-3</v>
      </c>
      <c r="BI106" s="1365">
        <v>8.7408916442655027E-4</v>
      </c>
      <c r="BJ106" s="1365">
        <v>7.2495401836931705E-3</v>
      </c>
      <c r="BK106" s="1365">
        <v>6.2819567392580211E-4</v>
      </c>
      <c r="BL106" s="1365">
        <v>5.6520078181874749E-3</v>
      </c>
      <c r="BM106" s="1365">
        <v>2.0674637304382592E-3</v>
      </c>
      <c r="BN106" s="1365">
        <v>0.13461130857467651</v>
      </c>
      <c r="BO106" s="1365">
        <v>1.5354007482528687E-3</v>
      </c>
      <c r="BP106" s="1365">
        <v>-8.7581533007323742E-3</v>
      </c>
      <c r="BQ106" s="1365">
        <v>6.5886322408914566E-3</v>
      </c>
      <c r="BR106" s="1365">
        <v>2.4190917611122131E-3</v>
      </c>
      <c r="BS106" s="1365">
        <v>2.9396572150290012E-2</v>
      </c>
      <c r="BT106" s="1365">
        <v>9.6311388350546839E-2</v>
      </c>
      <c r="BU106" s="1365">
        <v>7.1184432138795863E-3</v>
      </c>
      <c r="BV106" s="1365">
        <v>0.54526504874229431</v>
      </c>
      <c r="BW106" s="1365">
        <v>1.1639855802059174E-2</v>
      </c>
      <c r="BX106" s="1365">
        <v>-1.331075094640255E-2</v>
      </c>
      <c r="BY106" s="1365">
        <v>3.001342574134469E-2</v>
      </c>
      <c r="BZ106" s="1365">
        <v>7.0153884589672089E-3</v>
      </c>
      <c r="CA106" s="1365">
        <v>0.12400991842150688</v>
      </c>
      <c r="CB106" s="1365">
        <v>0.36814286033627153</v>
      </c>
      <c r="CC106" s="1365">
        <v>1.7754373745950479E-2</v>
      </c>
      <c r="CD106" s="1365">
        <v>0.4106537401676178</v>
      </c>
      <c r="CE106" s="1365">
        <v>1.0104455053806305E-2</v>
      </c>
      <c r="CF106" s="1365">
        <v>-4.5525976456701756E-3</v>
      </c>
      <c r="CG106" s="1365">
        <v>2.3424793500453234E-2</v>
      </c>
      <c r="CH106" s="1365">
        <v>4.5962966978549957E-3</v>
      </c>
      <c r="CI106" s="1365">
        <v>9.4613346271216869E-2</v>
      </c>
      <c r="CJ106" s="1365">
        <v>0.27173343226493385</v>
      </c>
      <c r="CK106" s="1365">
        <v>1.0733970252861732E-2</v>
      </c>
    </row>
    <row r="107" spans="1:89" x14ac:dyDescent="0.2">
      <c r="A107" s="1365">
        <v>2018</v>
      </c>
      <c r="B107" s="1365">
        <v>1</v>
      </c>
      <c r="C107" s="1365">
        <v>9.7714066505432129E-2</v>
      </c>
      <c r="D107" s="1365">
        <v>4.0900884196162224E-3</v>
      </c>
      <c r="E107" s="1365">
        <v>5.7240860536694527E-2</v>
      </c>
      <c r="F107" s="1365">
        <v>3.8610644638538361E-2</v>
      </c>
      <c r="G107" s="1365">
        <v>0.21221080794930458</v>
      </c>
      <c r="H107" s="1365">
        <v>0.54186478204333788</v>
      </c>
      <c r="I107" s="1365">
        <v>4.826875083839885E-2</v>
      </c>
      <c r="J107" s="1365">
        <v>0.86681520938873291</v>
      </c>
      <c r="K107" s="1365">
        <v>9.6180915832519531E-2</v>
      </c>
      <c r="L107" s="1365">
        <v>1.4059516368433833E-2</v>
      </c>
      <c r="M107" s="1365">
        <v>5.0702271983027458E-2</v>
      </c>
      <c r="N107" s="1365">
        <v>3.6143988370895386E-2</v>
      </c>
      <c r="O107" s="1365">
        <v>0.18289715051651001</v>
      </c>
      <c r="P107" s="1365">
        <v>0.4457911296469278</v>
      </c>
      <c r="Q107" s="1365">
        <v>4.1040263445942894E-2</v>
      </c>
      <c r="R107" s="1365">
        <v>0.4583507776260376</v>
      </c>
      <c r="S107" s="1365">
        <v>8.6126253008842468E-2</v>
      </c>
      <c r="T107" s="1365">
        <v>2.0895552821457386E-2</v>
      </c>
      <c r="U107" s="1365">
        <v>2.7640766464173794E-2</v>
      </c>
      <c r="V107" s="1365">
        <v>3.1688299030065536E-2</v>
      </c>
      <c r="W107" s="1365">
        <v>8.9519904460757971E-2</v>
      </c>
      <c r="X107" s="1365">
        <v>0.17061536951109144</v>
      </c>
      <c r="Y107" s="1365">
        <v>3.186463000134257E-2</v>
      </c>
      <c r="Z107" s="1365">
        <v>0.3481178879737854</v>
      </c>
      <c r="AA107" s="1365">
        <v>7.9774200916290283E-2</v>
      </c>
      <c r="AB107" s="1365">
        <v>1.9571388489566743E-2</v>
      </c>
      <c r="AC107" s="1365">
        <v>1.9746421370655298E-2</v>
      </c>
      <c r="AD107" s="1365">
        <v>2.9573414474725723E-2</v>
      </c>
      <c r="AE107" s="1365">
        <v>5.8176002930849791E-2</v>
      </c>
      <c r="AF107" s="1365">
        <v>0.11300791784831099</v>
      </c>
      <c r="AG107" s="1365">
        <v>2.8268544155277679E-2</v>
      </c>
      <c r="AH107" s="1365">
        <v>0.19258831441402435</v>
      </c>
      <c r="AI107" s="1365">
        <v>6.236841157078743E-2</v>
      </c>
      <c r="AJ107" s="1365">
        <v>1.509106793673709E-2</v>
      </c>
      <c r="AK107" s="1365">
        <v>9.0619835536926985E-3</v>
      </c>
      <c r="AL107" s="1365">
        <v>2.2781999781727791E-2</v>
      </c>
      <c r="AM107" s="1365">
        <v>1.7694208538159728E-2</v>
      </c>
      <c r="AN107" s="1365">
        <v>4.7105719135745329E-2</v>
      </c>
      <c r="AO107" s="1365">
        <v>1.8484916737631998E-2</v>
      </c>
      <c r="AP107" s="1365">
        <v>0.1512317955493927</v>
      </c>
      <c r="AQ107" s="1365">
        <v>5.460420623421669E-2</v>
      </c>
      <c r="AR107" s="1365">
        <v>1.3241050313808955E-2</v>
      </c>
      <c r="AS107" s="1365">
        <v>6.3901770627126098E-3</v>
      </c>
      <c r="AT107" s="1365">
        <v>1.9047053530812263E-2</v>
      </c>
      <c r="AU107" s="1365">
        <v>1.093236415181309E-2</v>
      </c>
      <c r="AV107" s="1365">
        <v>3.2803813813191592E-2</v>
      </c>
      <c r="AW107" s="1365">
        <v>1.421313162154263E-2</v>
      </c>
      <c r="AX107" s="1365">
        <v>8.7644532322883606E-2</v>
      </c>
      <c r="AY107" s="1365">
        <v>3.7069324404001236E-2</v>
      </c>
      <c r="AZ107" s="1365">
        <v>9.3367932022374589E-3</v>
      </c>
      <c r="BA107" s="1365">
        <v>2.7869428740814328E-3</v>
      </c>
      <c r="BB107" s="1365">
        <v>1.2456829659640789E-2</v>
      </c>
      <c r="BC107" s="1365">
        <v>3.137463703751564E-3</v>
      </c>
      <c r="BD107" s="1365">
        <v>1.5748937774492239E-2</v>
      </c>
      <c r="BE107" s="1365">
        <v>7.1082410430109164E-3</v>
      </c>
      <c r="BF107" s="1365">
        <v>4.0000416338443756E-2</v>
      </c>
      <c r="BG107" s="1365">
        <v>1.9600031897425652E-2</v>
      </c>
      <c r="BH107" s="1365">
        <v>5.0927795880397753E-3</v>
      </c>
      <c r="BI107" s="1365">
        <v>7.5466258567757905E-4</v>
      </c>
      <c r="BJ107" s="1365">
        <v>6.5635046921670437E-3</v>
      </c>
      <c r="BK107" s="1365">
        <v>5.9922804939560592E-4</v>
      </c>
      <c r="BL107" s="1365">
        <v>5.4999866360552485E-3</v>
      </c>
      <c r="BM107" s="1365">
        <v>1.8902243219096337E-3</v>
      </c>
      <c r="BN107" s="1365">
        <v>0.13318479061126709</v>
      </c>
      <c r="BO107" s="1365">
        <v>1.5331506729125977E-3</v>
      </c>
      <c r="BP107" s="1365">
        <v>-9.9694279488176107E-3</v>
      </c>
      <c r="BQ107" s="1365">
        <v>6.5385885536670685E-3</v>
      </c>
      <c r="BR107" s="1365">
        <v>2.4666562676429749E-3</v>
      </c>
      <c r="BS107" s="1365">
        <v>2.9313657432794571E-2</v>
      </c>
      <c r="BT107" s="1365">
        <v>9.6091693443837514E-2</v>
      </c>
      <c r="BU107" s="1365">
        <v>7.2104463450285315E-3</v>
      </c>
      <c r="BV107" s="1365">
        <v>0.5416492223739624</v>
      </c>
      <c r="BW107" s="1365">
        <v>1.1587813496589661E-2</v>
      </c>
      <c r="BX107" s="1365">
        <v>-1.6805464401841164E-2</v>
      </c>
      <c r="BY107" s="1365">
        <v>2.9600094072520733E-2</v>
      </c>
      <c r="BZ107" s="1365">
        <v>6.9223456084728241E-3</v>
      </c>
      <c r="CA107" s="1365">
        <v>0.12269090348854661</v>
      </c>
      <c r="CB107" s="1365">
        <v>0.37039043443489844</v>
      </c>
      <c r="CC107" s="1365">
        <v>1.7263098934404308E-2</v>
      </c>
      <c r="CD107" s="1365">
        <v>0.40846443176269531</v>
      </c>
      <c r="CE107" s="1365">
        <v>1.0054662823677063E-2</v>
      </c>
      <c r="CF107" s="1365">
        <v>-6.8360364530235529E-3</v>
      </c>
      <c r="CG107" s="1365">
        <v>2.3061505518853664E-2</v>
      </c>
      <c r="CH107" s="1365">
        <v>4.4556893408298492E-3</v>
      </c>
      <c r="CI107" s="1365">
        <v>9.3377246055752039E-2</v>
      </c>
      <c r="CJ107" s="1365">
        <v>0.27418941382989775</v>
      </c>
      <c r="CK107" s="1365">
        <v>1.0161979750538961E-2</v>
      </c>
    </row>
    <row r="108" spans="1:89" x14ac:dyDescent="0.2">
      <c r="A108" s="1365">
        <v>2019</v>
      </c>
      <c r="B108" s="1365">
        <v>1</v>
      </c>
      <c r="C108" s="1365">
        <v>9.9152654409408569E-2</v>
      </c>
      <c r="D108" s="1365">
        <v>9.4022229313850403E-4</v>
      </c>
      <c r="E108" s="1365">
        <v>5.7497810572385788E-2</v>
      </c>
      <c r="F108" s="1365">
        <v>3.8520161062479019E-2</v>
      </c>
      <c r="G108" s="1365">
        <v>0.21133433654904366</v>
      </c>
      <c r="H108" s="1365">
        <v>0.54638705356977268</v>
      </c>
      <c r="I108" s="1365">
        <v>4.6167776444932966E-2</v>
      </c>
      <c r="J108" s="1365">
        <v>0.86428183317184448</v>
      </c>
      <c r="K108" s="1365">
        <v>9.7579620778560638E-2</v>
      </c>
      <c r="L108" s="1365">
        <v>1.1648266110569239E-2</v>
      </c>
      <c r="M108" s="1365">
        <v>5.0870511680841446E-2</v>
      </c>
      <c r="N108" s="1365">
        <v>3.6038834601640701E-2</v>
      </c>
      <c r="O108" s="1365">
        <v>0.1814294932410121</v>
      </c>
      <c r="P108" s="1365">
        <v>0.44773151203886941</v>
      </c>
      <c r="Q108" s="1365">
        <v>3.8983599842625102E-2</v>
      </c>
      <c r="R108" s="1365">
        <v>0.45701640844345093</v>
      </c>
      <c r="S108" s="1365">
        <v>8.7246641516685486E-2</v>
      </c>
      <c r="T108" s="1365">
        <v>1.9467698875814676E-2</v>
      </c>
      <c r="U108" s="1365">
        <v>2.7501923497766256E-2</v>
      </c>
      <c r="V108" s="1365">
        <v>3.1743582338094711E-2</v>
      </c>
      <c r="W108" s="1365">
        <v>8.8912928942590952E-2</v>
      </c>
      <c r="X108" s="1365">
        <v>0.17174490195322228</v>
      </c>
      <c r="Y108" s="1365">
        <v>3.0398726197002398E-2</v>
      </c>
      <c r="Z108" s="1365">
        <v>0.34643614292144775</v>
      </c>
      <c r="AA108" s="1365">
        <v>8.0611228942871094E-2</v>
      </c>
      <c r="AB108" s="1365">
        <v>1.8332540872506797E-2</v>
      </c>
      <c r="AC108" s="1365">
        <v>1.982335839420557E-2</v>
      </c>
      <c r="AD108" s="1365">
        <v>2.9744142666459084E-2</v>
      </c>
      <c r="AE108" s="1365">
        <v>5.7382631115615368E-2</v>
      </c>
      <c r="AF108" s="1365">
        <v>0.11339148356866119</v>
      </c>
      <c r="AG108" s="1365">
        <v>2.7150740480906994E-2</v>
      </c>
      <c r="AH108" s="1365">
        <v>0.19077830016613007</v>
      </c>
      <c r="AI108" s="1365">
        <v>6.278645247220993E-2</v>
      </c>
      <c r="AJ108" s="1365">
        <v>1.4014223212143406E-2</v>
      </c>
      <c r="AK108" s="1365">
        <v>9.2237771023064852E-3</v>
      </c>
      <c r="AL108" s="1365">
        <v>2.2838464006781578E-2</v>
      </c>
      <c r="AM108" s="1365">
        <v>1.7000347375869751E-2</v>
      </c>
      <c r="AN108" s="1365">
        <v>4.7187235827127E-2</v>
      </c>
      <c r="AO108" s="1365">
        <v>1.772779536755989E-2</v>
      </c>
      <c r="AP108" s="1365">
        <v>0.14931024610996246</v>
      </c>
      <c r="AQ108" s="1365">
        <v>5.4660748690366745E-2</v>
      </c>
      <c r="AR108" s="1365">
        <v>1.2165823587565683E-2</v>
      </c>
      <c r="AS108" s="1365">
        <v>6.5256236121058464E-3</v>
      </c>
      <c r="AT108" s="1365">
        <v>1.9153295084834099E-2</v>
      </c>
      <c r="AU108" s="1365">
        <v>1.0751425987109542E-2</v>
      </c>
      <c r="AV108" s="1365">
        <v>3.2270375656875509E-2</v>
      </c>
      <c r="AW108" s="1365">
        <v>1.3782958715242603E-2</v>
      </c>
      <c r="AX108" s="1365">
        <v>8.5160605609416962E-2</v>
      </c>
      <c r="AY108" s="1365">
        <v>3.659144788980484E-2</v>
      </c>
      <c r="AZ108" s="1365">
        <v>8.4506095008691773E-3</v>
      </c>
      <c r="BA108" s="1365">
        <v>2.8610769077204168E-3</v>
      </c>
      <c r="BB108" s="1365">
        <v>1.2270375154912472E-2</v>
      </c>
      <c r="BC108" s="1365">
        <v>3.2300307066179812E-3</v>
      </c>
      <c r="BD108" s="1365">
        <v>1.4843675421585243E-2</v>
      </c>
      <c r="BE108" s="1365">
        <v>6.9133872775948534E-3</v>
      </c>
      <c r="BF108" s="1365">
        <v>3.7988565862178802E-2</v>
      </c>
      <c r="BG108" s="1365">
        <v>1.9004397094249725E-2</v>
      </c>
      <c r="BH108" s="1365">
        <v>4.4730637462180312E-3</v>
      </c>
      <c r="BI108" s="1365">
        <v>8.5936670075170696E-4</v>
      </c>
      <c r="BJ108" s="1365">
        <v>6.3697760924696922E-3</v>
      </c>
      <c r="BK108" s="1365">
        <v>5.757763865403831E-4</v>
      </c>
      <c r="BL108" s="1365">
        <v>4.867874585063406E-3</v>
      </c>
      <c r="BM108" s="1365">
        <v>1.8383106318356241E-3</v>
      </c>
      <c r="BN108" s="1365">
        <v>0.13571816682815552</v>
      </c>
      <c r="BO108" s="1365">
        <v>1.5730336308479309E-3</v>
      </c>
      <c r="BP108" s="1365">
        <v>-1.0708043817430735E-2</v>
      </c>
      <c r="BQ108" s="1365">
        <v>6.627298891544342E-3</v>
      </c>
      <c r="BR108" s="1365">
        <v>2.4813264608383179E-3</v>
      </c>
      <c r="BS108" s="1365">
        <v>2.9904843308031559E-2</v>
      </c>
      <c r="BT108" s="1365">
        <v>9.8670123240754498E-2</v>
      </c>
      <c r="BU108" s="1365">
        <v>7.1695948924566438E-3</v>
      </c>
      <c r="BV108" s="1365">
        <v>0.54298359155654907</v>
      </c>
      <c r="BW108" s="1365">
        <v>1.1906012892723083E-2</v>
      </c>
      <c r="BX108" s="1365">
        <v>-1.8527476582676172E-2</v>
      </c>
      <c r="BY108" s="1365">
        <v>2.9995887074619532E-2</v>
      </c>
      <c r="BZ108" s="1365">
        <v>6.7765787243843079E-3</v>
      </c>
      <c r="CA108" s="1365">
        <v>0.1224214076064527</v>
      </c>
      <c r="CB108" s="1365">
        <v>0.37381228671987576</v>
      </c>
      <c r="CC108" s="1365">
        <v>1.6598915144605184E-2</v>
      </c>
      <c r="CD108" s="1365">
        <v>0.40726542472839355</v>
      </c>
      <c r="CE108" s="1365">
        <v>1.0332979261875153E-2</v>
      </c>
      <c r="CF108" s="1365">
        <v>-7.8194327652454376E-3</v>
      </c>
      <c r="CG108" s="1365">
        <v>2.336858818307519E-2</v>
      </c>
      <c r="CH108" s="1365">
        <v>4.29525226354599E-3</v>
      </c>
      <c r="CI108" s="1365">
        <v>9.2516564298421144E-2</v>
      </c>
      <c r="CJ108" s="1365">
        <v>0.27503256442543939</v>
      </c>
      <c r="CK108" s="1365">
        <v>9.5389193058304615E-3</v>
      </c>
    </row>
  </sheetData>
  <pageMargins left="0.75" right="0.75" top="1" bottom="1" header="0.5" footer="0.5"/>
  <extLst>
    <ext xmlns:mx="http://schemas.microsoft.com/office/mac/excel/2008/main" uri="{64002731-A6B0-56B0-2670-7721B7C09600}">
      <mx:PLV Mode="0" OnePage="0" WScale="0"/>
    </ext>
  </extLs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tabColor theme="6" tint="0.39997558519241921"/>
  </sheetPr>
  <dimension ref="A1:DY57"/>
  <sheetViews>
    <sheetView workbookViewId="0">
      <pane xSplit="1" ySplit="1" topLeftCell="BD4" activePane="bottomRight" state="frozen"/>
      <selection pane="topRight" activeCell="B1" sqref="B1"/>
      <selection pane="bottomLeft" activeCell="A2" sqref="A2"/>
      <selection pane="bottomRight" activeCell="C2" sqref="C2:DY57"/>
    </sheetView>
  </sheetViews>
  <sheetFormatPr baseColWidth="10" defaultColWidth="8.83203125" defaultRowHeight="15" x14ac:dyDescent="0.2"/>
  <cols>
    <col min="1" max="16384" width="8.83203125" style="1344"/>
  </cols>
  <sheetData>
    <row r="1" spans="1:129" x14ac:dyDescent="0.2">
      <c r="A1" s="1344" t="s">
        <v>1207</v>
      </c>
      <c r="B1" s="1344" t="s">
        <v>1208</v>
      </c>
      <c r="C1" s="1344" t="s">
        <v>1209</v>
      </c>
      <c r="D1" s="1344" t="s">
        <v>1210</v>
      </c>
      <c r="E1" s="1344" t="s">
        <v>1211</v>
      </c>
      <c r="F1" s="1344" t="s">
        <v>1212</v>
      </c>
      <c r="G1" s="1344" t="s">
        <v>1213</v>
      </c>
      <c r="H1" s="1344" t="s">
        <v>1214</v>
      </c>
      <c r="I1" s="1344" t="s">
        <v>1215</v>
      </c>
      <c r="J1" s="1344" t="s">
        <v>1216</v>
      </c>
      <c r="K1" s="1344" t="s">
        <v>1217</v>
      </c>
      <c r="L1" s="1344" t="s">
        <v>1218</v>
      </c>
      <c r="M1" s="1344" t="s">
        <v>1219</v>
      </c>
      <c r="N1" s="1344" t="s">
        <v>1220</v>
      </c>
      <c r="O1" s="1344" t="s">
        <v>1221</v>
      </c>
      <c r="P1" s="1344" t="s">
        <v>1222</v>
      </c>
      <c r="Q1" s="1344" t="s">
        <v>1223</v>
      </c>
      <c r="R1" s="1344" t="s">
        <v>1224</v>
      </c>
      <c r="S1" s="1344" t="s">
        <v>1225</v>
      </c>
      <c r="T1" s="1344" t="s">
        <v>1226</v>
      </c>
      <c r="U1" s="1344" t="s">
        <v>1227</v>
      </c>
      <c r="V1" s="1344" t="s">
        <v>1228</v>
      </c>
      <c r="W1" s="1344" t="s">
        <v>1229</v>
      </c>
      <c r="X1" s="1344" t="s">
        <v>1230</v>
      </c>
      <c r="Y1" s="1344" t="s">
        <v>1231</v>
      </c>
      <c r="Z1" s="1344" t="s">
        <v>1232</v>
      </c>
      <c r="AA1" s="1344" t="s">
        <v>1233</v>
      </c>
      <c r="AB1" s="1344" t="s">
        <v>1234</v>
      </c>
      <c r="AC1" s="1344" t="s">
        <v>1235</v>
      </c>
      <c r="AD1" s="1344" t="s">
        <v>1236</v>
      </c>
      <c r="AE1" s="1344" t="s">
        <v>1237</v>
      </c>
      <c r="AF1" s="1344" t="s">
        <v>1238</v>
      </c>
      <c r="AG1" s="1344" t="s">
        <v>1239</v>
      </c>
      <c r="AH1" s="1344" t="s">
        <v>1240</v>
      </c>
      <c r="AI1" s="1344" t="s">
        <v>1241</v>
      </c>
      <c r="AJ1" s="1344" t="s">
        <v>1242</v>
      </c>
      <c r="AK1" s="1344" t="s">
        <v>1243</v>
      </c>
      <c r="AL1" s="1344" t="s">
        <v>1244</v>
      </c>
      <c r="AM1" s="1344" t="s">
        <v>1245</v>
      </c>
      <c r="AN1" s="1344" t="s">
        <v>1246</v>
      </c>
      <c r="AO1" s="1344" t="s">
        <v>1247</v>
      </c>
      <c r="AP1" s="1344" t="s">
        <v>1248</v>
      </c>
      <c r="AQ1" s="1344" t="s">
        <v>1249</v>
      </c>
      <c r="AR1" s="1344" t="s">
        <v>1250</v>
      </c>
      <c r="AS1" s="1344" t="s">
        <v>1251</v>
      </c>
      <c r="AT1" s="1344" t="s">
        <v>1252</v>
      </c>
      <c r="AU1" s="1344" t="s">
        <v>1253</v>
      </c>
      <c r="AV1" s="1344" t="s">
        <v>1254</v>
      </c>
      <c r="AW1" s="1344" t="s">
        <v>1255</v>
      </c>
      <c r="AX1" s="1344" t="s">
        <v>1256</v>
      </c>
      <c r="AY1" s="1344" t="s">
        <v>1257</v>
      </c>
      <c r="AZ1" s="1344" t="s">
        <v>1258</v>
      </c>
      <c r="BA1" s="1344" t="s">
        <v>1259</v>
      </c>
      <c r="BB1" s="1344" t="s">
        <v>1260</v>
      </c>
      <c r="BC1" s="1344" t="s">
        <v>1261</v>
      </c>
      <c r="BD1" s="1344" t="s">
        <v>1262</v>
      </c>
      <c r="BE1" s="1344" t="s">
        <v>1263</v>
      </c>
      <c r="BF1" s="1344" t="s">
        <v>1264</v>
      </c>
      <c r="BG1" s="1344" t="s">
        <v>1265</v>
      </c>
      <c r="BH1" s="1344" t="s">
        <v>1266</v>
      </c>
      <c r="BI1" s="1344" t="s">
        <v>1267</v>
      </c>
      <c r="BJ1" s="1344" t="s">
        <v>1268</v>
      </c>
      <c r="BK1" s="1344" t="s">
        <v>1269</v>
      </c>
      <c r="BL1" s="1344" t="s">
        <v>1270</v>
      </c>
      <c r="BM1" s="1344" t="s">
        <v>1271</v>
      </c>
      <c r="BN1" s="1344" t="s">
        <v>1272</v>
      </c>
      <c r="BO1" s="1344" t="s">
        <v>1273</v>
      </c>
      <c r="BP1" s="1344" t="s">
        <v>1274</v>
      </c>
      <c r="BQ1" s="1344" t="s">
        <v>1275</v>
      </c>
      <c r="BR1" s="1344" t="s">
        <v>1276</v>
      </c>
      <c r="BS1" s="1344" t="s">
        <v>1277</v>
      </c>
      <c r="BT1" s="1344" t="s">
        <v>1278</v>
      </c>
      <c r="BU1" s="1344" t="s">
        <v>1279</v>
      </c>
      <c r="BV1" s="1344" t="s">
        <v>1280</v>
      </c>
      <c r="BW1" s="1344" t="s">
        <v>1281</v>
      </c>
      <c r="BX1" s="1344" t="s">
        <v>1282</v>
      </c>
      <c r="BY1" s="1344" t="s">
        <v>1283</v>
      </c>
      <c r="BZ1" s="1344" t="s">
        <v>1284</v>
      </c>
      <c r="CA1" s="1344" t="s">
        <v>1285</v>
      </c>
      <c r="CB1" s="1344" t="s">
        <v>1286</v>
      </c>
      <c r="CC1" s="1344" t="s">
        <v>1287</v>
      </c>
      <c r="CD1" s="1344" t="s">
        <v>1288</v>
      </c>
      <c r="CE1" s="1344" t="s">
        <v>1289</v>
      </c>
      <c r="CF1" s="1344" t="s">
        <v>1290</v>
      </c>
      <c r="CG1" s="1344" t="s">
        <v>1291</v>
      </c>
      <c r="CH1" s="1344" t="s">
        <v>1292</v>
      </c>
      <c r="CI1" s="1344" t="s">
        <v>1293</v>
      </c>
      <c r="CJ1" s="1344" t="s">
        <v>1294</v>
      </c>
      <c r="CK1" s="1344" t="s">
        <v>1295</v>
      </c>
      <c r="CL1" s="1344" t="s">
        <v>1296</v>
      </c>
      <c r="CM1" s="1344" t="s">
        <v>1297</v>
      </c>
      <c r="CN1" s="1344" t="s">
        <v>1298</v>
      </c>
      <c r="CO1" s="1344" t="s">
        <v>1299</v>
      </c>
      <c r="CP1" s="1344" t="s">
        <v>1300</v>
      </c>
      <c r="CQ1" s="1344" t="s">
        <v>1301</v>
      </c>
      <c r="CR1" s="1344" t="s">
        <v>1302</v>
      </c>
      <c r="CS1" s="1344" t="s">
        <v>1303</v>
      </c>
      <c r="CT1" s="1344" t="s">
        <v>1304</v>
      </c>
      <c r="CU1" s="1344" t="s">
        <v>1305</v>
      </c>
      <c r="CV1" s="1344" t="s">
        <v>1306</v>
      </c>
      <c r="CW1" s="1344" t="s">
        <v>1307</v>
      </c>
      <c r="CX1" s="1344" t="s">
        <v>1308</v>
      </c>
      <c r="CY1" s="1344" t="s">
        <v>1309</v>
      </c>
      <c r="CZ1" s="1344" t="s">
        <v>1310</v>
      </c>
      <c r="DA1" s="1344" t="s">
        <v>1311</v>
      </c>
      <c r="DB1" s="1344" t="s">
        <v>1312</v>
      </c>
      <c r="DC1" s="1344" t="s">
        <v>1313</v>
      </c>
      <c r="DD1" s="1344" t="s">
        <v>1314</v>
      </c>
      <c r="DE1" s="1344" t="s">
        <v>1315</v>
      </c>
      <c r="DF1" s="1344" t="s">
        <v>1316</v>
      </c>
      <c r="DG1" s="1344" t="s">
        <v>1317</v>
      </c>
      <c r="DH1" s="1344" t="s">
        <v>1318</v>
      </c>
      <c r="DI1" s="1344" t="s">
        <v>1319</v>
      </c>
      <c r="DJ1" s="1344" t="s">
        <v>1320</v>
      </c>
      <c r="DK1" s="1344" t="s">
        <v>1321</v>
      </c>
      <c r="DL1" s="1344" t="s">
        <v>1322</v>
      </c>
      <c r="DM1" s="1344" t="s">
        <v>1323</v>
      </c>
      <c r="DN1" s="1344" t="s">
        <v>1324</v>
      </c>
      <c r="DO1" s="1344" t="s">
        <v>1325</v>
      </c>
      <c r="DP1" s="1344" t="s">
        <v>1326</v>
      </c>
      <c r="DQ1" s="1344" t="s">
        <v>1327</v>
      </c>
      <c r="DR1" s="1344" t="s">
        <v>1328</v>
      </c>
      <c r="DS1" s="1344" t="s">
        <v>1329</v>
      </c>
      <c r="DT1" s="1344" t="s">
        <v>1330</v>
      </c>
      <c r="DU1" s="1344" t="s">
        <v>1331</v>
      </c>
      <c r="DV1" s="1344" t="s">
        <v>1332</v>
      </c>
      <c r="DW1" s="1344" t="s">
        <v>1333</v>
      </c>
      <c r="DX1" s="1344" t="s">
        <v>1334</v>
      </c>
      <c r="DY1" s="1344" t="s">
        <v>1335</v>
      </c>
    </row>
    <row r="2" spans="1:129" ht="16" x14ac:dyDescent="0.2">
      <c r="A2" s="1365">
        <v>1962</v>
      </c>
      <c r="B2" s="1365">
        <v>1</v>
      </c>
      <c r="C2" s="1367">
        <v>2.6298908516764641E-2</v>
      </c>
      <c r="D2" s="1367">
        <v>0.10408546775579453</v>
      </c>
      <c r="E2" s="1367">
        <v>0</v>
      </c>
      <c r="F2" s="1367">
        <v>0</v>
      </c>
      <c r="G2" s="1367">
        <v>1.4815325848758221E-2</v>
      </c>
      <c r="H2" s="1367">
        <v>5.159991979598999E-2</v>
      </c>
      <c r="I2" s="1367">
        <v>3.7756960839033127E-2</v>
      </c>
      <c r="J2" s="1367">
        <v>2.5158669799566269E-2</v>
      </c>
      <c r="K2" s="1367">
        <v>6.5982304513454437E-2</v>
      </c>
      <c r="L2" s="1367">
        <v>0.59466570615768433</v>
      </c>
      <c r="M2" s="1367">
        <v>7.9636715352535248E-2</v>
      </c>
      <c r="N2" s="1367">
        <v>2.1120009943842888E-2</v>
      </c>
      <c r="O2" s="1367">
        <v>1.663694903254509E-2</v>
      </c>
      <c r="P2" s="1367">
        <v>6.1077546328306198E-2</v>
      </c>
      <c r="Q2" s="1367">
        <v>1.85591671615839E-2</v>
      </c>
      <c r="R2" s="1367">
        <v>0.80684143304824829</v>
      </c>
      <c r="S2" s="1367">
        <v>2.5140725076198578E-2</v>
      </c>
      <c r="T2" s="1367">
        <v>9.9501617252826691E-2</v>
      </c>
      <c r="U2" s="1367">
        <v>0</v>
      </c>
      <c r="V2" s="1367">
        <v>0</v>
      </c>
      <c r="W2" s="1367">
        <v>1.6484763473272324E-2</v>
      </c>
      <c r="X2" s="1367">
        <v>4.3338224291801453E-2</v>
      </c>
      <c r="Y2" s="1367">
        <v>3.389434888958931E-2</v>
      </c>
      <c r="Z2" s="1367">
        <v>2.4120373651385307E-2</v>
      </c>
      <c r="AA2" s="1367">
        <v>3.0881958082318306E-2</v>
      </c>
      <c r="AB2" s="1367">
        <v>0.46384316682815552</v>
      </c>
      <c r="AC2" s="1367">
        <v>6.9636270403862E-2</v>
      </c>
      <c r="AD2" s="1367">
        <v>1.7856696620583534E-2</v>
      </c>
      <c r="AE2" s="1367">
        <v>1.6037652269005775E-2</v>
      </c>
      <c r="AF2" s="1367">
        <v>5.1749933511018753E-2</v>
      </c>
      <c r="AG2" s="1367">
        <v>1.7886340618133545E-2</v>
      </c>
      <c r="AH2" s="1367">
        <v>0.36157673597335815</v>
      </c>
      <c r="AI2" s="1367">
        <v>2.1369341760873795E-2</v>
      </c>
      <c r="AJ2" s="1367">
        <v>8.4575287997722626E-2</v>
      </c>
      <c r="AK2" s="1367">
        <v>0</v>
      </c>
      <c r="AL2" s="1367">
        <v>0</v>
      </c>
      <c r="AM2" s="1367">
        <v>1.6579184681177139E-2</v>
      </c>
      <c r="AN2" s="1367">
        <v>2.2442761808633804E-2</v>
      </c>
      <c r="AO2" s="1367">
        <v>2.4982839822769165E-2</v>
      </c>
      <c r="AP2" s="1367">
        <v>1.4002414420247078E-2</v>
      </c>
      <c r="AQ2" s="1367">
        <v>9.6595445647835732E-3</v>
      </c>
      <c r="AR2" s="1367">
        <v>0.11967799067497253</v>
      </c>
      <c r="AS2" s="1367">
        <v>4.8287369310855865E-2</v>
      </c>
      <c r="AT2" s="1367">
        <v>1.1384905315935612E-2</v>
      </c>
      <c r="AU2" s="1367">
        <v>1.3597933575510979E-2</v>
      </c>
      <c r="AV2" s="1367">
        <v>3.3252052962779999E-2</v>
      </c>
      <c r="AW2" s="1367">
        <v>1.5035316348075867E-2</v>
      </c>
      <c r="AX2" s="1367">
        <v>0.26301822066307068</v>
      </c>
      <c r="AY2" s="1367">
        <v>1.9254652783274651E-2</v>
      </c>
      <c r="AZ2" s="1367">
        <v>7.6205804944038391E-2</v>
      </c>
      <c r="BA2" s="1367">
        <v>0</v>
      </c>
      <c r="BB2" s="1367">
        <v>0</v>
      </c>
      <c r="BC2" s="1367">
        <v>1.3853086158633232E-2</v>
      </c>
      <c r="BD2" s="1367">
        <v>1.6179485246539116E-2</v>
      </c>
      <c r="BE2" s="1367">
        <v>2.1259237080812454E-2</v>
      </c>
      <c r="BF2" s="1367">
        <v>9.9097266793251038E-3</v>
      </c>
      <c r="BG2" s="1367">
        <v>5.7101319544017315E-3</v>
      </c>
      <c r="BH2" s="1367">
        <v>6.0622625052928925E-2</v>
      </c>
      <c r="BI2" s="1367">
        <v>4.0023487061262131E-2</v>
      </c>
      <c r="BJ2" s="1367">
        <v>9.1184312477707863E-3</v>
      </c>
      <c r="BK2" s="1367">
        <v>1.2140805833041668E-2</v>
      </c>
      <c r="BL2" s="1367">
        <v>2.6709482073783875E-2</v>
      </c>
      <c r="BM2" s="1367">
        <v>1.3314005918800831E-2</v>
      </c>
      <c r="BN2" s="1367">
        <v>0.12851753830909729</v>
      </c>
      <c r="BO2" s="1367">
        <v>1.3651278801262379E-2</v>
      </c>
      <c r="BP2" s="1367">
        <v>5.4028842598199844E-2</v>
      </c>
      <c r="BQ2" s="1367">
        <v>0</v>
      </c>
      <c r="BR2" s="1367">
        <v>0</v>
      </c>
      <c r="BS2" s="1367">
        <v>7.2222286835312843E-3</v>
      </c>
      <c r="BT2" s="1367">
        <v>7.0132431574165821E-3</v>
      </c>
      <c r="BU2" s="1367">
        <v>1.0353703051805496E-2</v>
      </c>
      <c r="BV2" s="1367">
        <v>2.6119519025087357E-3</v>
      </c>
      <c r="BW2" s="1367">
        <v>1.4212952228263021E-3</v>
      </c>
      <c r="BX2" s="1367">
        <v>1.4852656982839108E-2</v>
      </c>
      <c r="BY2" s="1367">
        <v>1.7362337559461594E-2</v>
      </c>
      <c r="BZ2" s="1367">
        <v>3.527594730257988E-3</v>
      </c>
      <c r="CA2" s="1367">
        <v>6.8261083215475082E-3</v>
      </c>
      <c r="CB2" s="1367">
        <v>1.0386384092271328E-2</v>
      </c>
      <c r="CC2" s="1367">
        <v>6.9759520702064037E-3</v>
      </c>
      <c r="CD2" s="1367">
        <v>9.3086212873458862E-2</v>
      </c>
      <c r="CE2" s="1367">
        <v>1.1347825638949871E-2</v>
      </c>
      <c r="CF2" s="1367">
        <v>4.4912263751029968E-2</v>
      </c>
      <c r="CG2" s="1367">
        <v>0</v>
      </c>
      <c r="CH2" s="1367">
        <v>0</v>
      </c>
      <c r="CI2" s="1367">
        <v>5.1523605361580849E-3</v>
      </c>
      <c r="CJ2" s="1367">
        <v>4.848661832511425E-3</v>
      </c>
      <c r="CK2" s="1367">
        <v>6.5014883875846863E-3</v>
      </c>
      <c r="CL2" s="1367">
        <v>1.5001881401985884E-3</v>
      </c>
      <c r="CM2" s="1367">
        <v>7.897248724475503E-4</v>
      </c>
      <c r="CN2" s="1367">
        <v>8.3300871774554253E-3</v>
      </c>
      <c r="CO2" s="1367">
        <v>9.7036063671112061E-3</v>
      </c>
      <c r="CP2" s="1367">
        <v>1.7874495824798942E-3</v>
      </c>
      <c r="CQ2" s="1367">
        <v>4.7140386886894703E-3</v>
      </c>
      <c r="CR2" s="1367">
        <v>5.2678743377327919E-3</v>
      </c>
      <c r="CS2" s="1367">
        <v>4.4357329607009888E-3</v>
      </c>
      <c r="CT2" s="1367">
        <v>4.3844696134328842E-2</v>
      </c>
      <c r="CU2" s="1367">
        <v>6.6996985115110874E-3</v>
      </c>
      <c r="CV2" s="1367">
        <v>2.6515975594520569E-2</v>
      </c>
      <c r="CW2" s="1367">
        <v>0</v>
      </c>
      <c r="CX2" s="1367">
        <v>0</v>
      </c>
      <c r="CY2" s="1367">
        <v>2.1751238964498043E-3</v>
      </c>
      <c r="CZ2" s="1367">
        <v>1.7915158532559872E-3</v>
      </c>
      <c r="DA2" s="1367">
        <v>2.0336834713816643E-3</v>
      </c>
      <c r="DB2" s="1367">
        <v>4.7871359856799245E-4</v>
      </c>
      <c r="DC2" s="1367">
        <v>2.0162451255600899E-4</v>
      </c>
      <c r="DD2" s="1367">
        <v>2.2052854765206575E-3</v>
      </c>
      <c r="DE2" s="1367">
        <v>1.743074506521225E-3</v>
      </c>
      <c r="DF2" s="1367">
        <v>2.5039559113793075E-4</v>
      </c>
      <c r="DG2" s="1367">
        <v>1.7832880839705467E-3</v>
      </c>
      <c r="DH2" s="1367">
        <v>7.3853193316608667E-4</v>
      </c>
      <c r="DI2" s="1367">
        <v>1.0045425733551383E-3</v>
      </c>
      <c r="DJ2" s="1367">
        <v>1.4838076196610928E-2</v>
      </c>
      <c r="DK2" s="1367">
        <v>2.5875656865537167E-3</v>
      </c>
      <c r="DL2" s="1367">
        <v>1.0241031646728516E-2</v>
      </c>
      <c r="DM2" s="1367">
        <v>0</v>
      </c>
      <c r="DN2" s="1367">
        <v>0</v>
      </c>
      <c r="DO2" s="1367">
        <v>5.8587308740243316E-4</v>
      </c>
      <c r="DP2" s="1367">
        <v>4.1773004340939224E-4</v>
      </c>
      <c r="DQ2" s="1367">
        <v>4.727082559838891E-4</v>
      </c>
      <c r="DR2" s="1367">
        <v>7.5156844104640186E-5</v>
      </c>
      <c r="DS2" s="1367">
        <v>1.7278734958381392E-5</v>
      </c>
      <c r="DT2" s="1367">
        <v>2.9978467500768602E-4</v>
      </c>
      <c r="DU2" s="1367">
        <v>1.4094727521296591E-4</v>
      </c>
      <c r="DV2" s="1367">
        <v>2.1809531972394325E-5</v>
      </c>
      <c r="DW2" s="1367">
        <v>4.5089871855452657E-4</v>
      </c>
      <c r="DX2" s="1367">
        <v>6.4457570260856301E-5</v>
      </c>
      <c r="DY2" s="1367">
        <v>7.6489712228067219E-5</v>
      </c>
    </row>
    <row r="3" spans="1:129" ht="16" x14ac:dyDescent="0.2">
      <c r="A3" s="1365">
        <v>1964</v>
      </c>
      <c r="B3" s="1365">
        <v>1</v>
      </c>
      <c r="C3" s="1367">
        <v>2.7602154761552811E-2</v>
      </c>
      <c r="D3" s="1367">
        <v>0.10867753624916077</v>
      </c>
      <c r="E3" s="1367">
        <v>0</v>
      </c>
      <c r="F3" s="1367">
        <v>0</v>
      </c>
      <c r="G3" s="1367">
        <v>1.722794771194458E-2</v>
      </c>
      <c r="H3" s="1367">
        <v>4.9773078411817551E-2</v>
      </c>
      <c r="I3" s="1367">
        <v>3.5613905638456345E-2</v>
      </c>
      <c r="J3" s="1367">
        <v>2.8673112392425537E-2</v>
      </c>
      <c r="K3" s="1367">
        <v>6.8377941846847534E-2</v>
      </c>
      <c r="L3" s="1367">
        <v>0.5895354151725769</v>
      </c>
      <c r="M3" s="1367">
        <v>7.451891154050827E-2</v>
      </c>
      <c r="N3" s="1367">
        <v>1.9643429666757584E-2</v>
      </c>
      <c r="O3" s="1367">
        <v>1.597047783434391E-2</v>
      </c>
      <c r="P3" s="1367">
        <v>5.6702222675085068E-2</v>
      </c>
      <c r="Q3" s="1367">
        <v>1.7816690728068352E-2</v>
      </c>
      <c r="R3" s="1367">
        <v>0.8144913911819458</v>
      </c>
      <c r="S3" s="1367">
        <v>2.6572855189442635E-2</v>
      </c>
      <c r="T3" s="1367">
        <v>0.10462488979101181</v>
      </c>
      <c r="U3" s="1367">
        <v>0</v>
      </c>
      <c r="V3" s="1367">
        <v>0</v>
      </c>
      <c r="W3" s="1367">
        <v>1.8551778048276901E-2</v>
      </c>
      <c r="X3" s="1367">
        <v>4.2227260768413544E-2</v>
      </c>
      <c r="Y3" s="1367">
        <v>3.2243061810731888E-2</v>
      </c>
      <c r="Z3" s="1367">
        <v>2.7382969856262207E-2</v>
      </c>
      <c r="AA3" s="1367">
        <v>4.3544735759496689E-2</v>
      </c>
      <c r="AB3" s="1367">
        <v>0.45356035232543945</v>
      </c>
      <c r="AC3" s="1367">
        <v>6.5783493220806122E-2</v>
      </c>
      <c r="AD3" s="1367">
        <v>1.6728991642594337E-2</v>
      </c>
      <c r="AE3" s="1367">
        <v>1.5514069236814976E-2</v>
      </c>
      <c r="AF3" s="1367">
        <v>4.8429276794195175E-2</v>
      </c>
      <c r="AG3" s="1367">
        <v>1.7354212701320648E-2</v>
      </c>
      <c r="AH3" s="1367">
        <v>0.36988049745559692</v>
      </c>
      <c r="AI3" s="1367">
        <v>2.2654775530099869E-2</v>
      </c>
      <c r="AJ3" s="1367">
        <v>8.9198291301727295E-2</v>
      </c>
      <c r="AK3" s="1367">
        <v>0</v>
      </c>
      <c r="AL3" s="1367">
        <v>0</v>
      </c>
      <c r="AM3" s="1367">
        <v>1.7189623787999153E-2</v>
      </c>
      <c r="AN3" s="1367">
        <v>2.2258363664150238E-2</v>
      </c>
      <c r="AO3" s="1367">
        <v>2.4052729830145836E-2</v>
      </c>
      <c r="AP3" s="1367">
        <v>1.600959338247776E-2</v>
      </c>
      <c r="AQ3" s="1367">
        <v>1.6882987692952156E-2</v>
      </c>
      <c r="AR3" s="1367">
        <v>0.11520113795995712</v>
      </c>
      <c r="AS3" s="1367">
        <v>4.6432986855506897E-2</v>
      </c>
      <c r="AT3" s="1367">
        <v>1.0868102312088013E-2</v>
      </c>
      <c r="AU3" s="1367">
        <v>1.3184626586735249E-2</v>
      </c>
      <c r="AV3" s="1367">
        <v>3.1740222126245499E-2</v>
      </c>
      <c r="AW3" s="1367">
        <v>1.4692762866616249E-2</v>
      </c>
      <c r="AX3" s="1367">
        <v>0.26973521709442139</v>
      </c>
      <c r="AY3" s="1367">
        <v>2.0404405891895294E-2</v>
      </c>
      <c r="AZ3" s="1367">
        <v>8.0337941646575928E-2</v>
      </c>
      <c r="BA3" s="1367">
        <v>0</v>
      </c>
      <c r="BB3" s="1367">
        <v>0</v>
      </c>
      <c r="BC3" s="1367">
        <v>1.4198009856045246E-2</v>
      </c>
      <c r="BD3" s="1367">
        <v>1.5743916854262352E-2</v>
      </c>
      <c r="BE3" s="1367">
        <v>2.0428035408258438E-2</v>
      </c>
      <c r="BF3" s="1367">
        <v>1.1220869608223438E-2</v>
      </c>
      <c r="BG3" s="1367">
        <v>1.0851865634322166E-2</v>
      </c>
      <c r="BH3" s="1367">
        <v>5.842595174908638E-2</v>
      </c>
      <c r="BI3" s="1367">
        <v>3.8124222308397293E-2</v>
      </c>
      <c r="BJ3" s="1367">
        <v>8.4903920069336891E-3</v>
      </c>
      <c r="BK3" s="1367">
        <v>1.1937642470002174E-2</v>
      </c>
      <c r="BL3" s="1367">
        <v>2.4883035570383072E-2</v>
      </c>
      <c r="BM3" s="1367">
        <v>1.324118860065937E-2</v>
      </c>
      <c r="BN3" s="1367">
        <v>0.13123784959316254</v>
      </c>
      <c r="BO3" s="1367">
        <v>1.4411497861146927E-2</v>
      </c>
      <c r="BP3" s="1367">
        <v>5.6742161512374878E-2</v>
      </c>
      <c r="BQ3" s="1367">
        <v>0</v>
      </c>
      <c r="BR3" s="1367">
        <v>0</v>
      </c>
      <c r="BS3" s="1367">
        <v>6.6486634314060211E-3</v>
      </c>
      <c r="BT3" s="1367">
        <v>6.1632371507585049E-3</v>
      </c>
      <c r="BU3" s="1367">
        <v>1.0456404648721218E-2</v>
      </c>
      <c r="BV3" s="1367">
        <v>2.7947525959461927E-3</v>
      </c>
      <c r="BW3" s="1367">
        <v>3.1824051402509212E-3</v>
      </c>
      <c r="BX3" s="1367">
        <v>1.3653204776346684E-2</v>
      </c>
      <c r="BY3" s="1367">
        <v>1.7185524106025696E-2</v>
      </c>
      <c r="BZ3" s="1367">
        <v>3.247599583119154E-3</v>
      </c>
      <c r="CA3" s="1367">
        <v>7.2088050656020641E-3</v>
      </c>
      <c r="CB3" s="1367">
        <v>9.5718270167708397E-3</v>
      </c>
      <c r="CC3" s="1367">
        <v>7.6136966235935688E-3</v>
      </c>
      <c r="CD3" s="1367">
        <v>9.542420506477356E-2</v>
      </c>
      <c r="CE3" s="1367">
        <v>1.1954165995121002E-2</v>
      </c>
      <c r="CF3" s="1367">
        <v>4.7066953033208847E-2</v>
      </c>
      <c r="CG3" s="1367">
        <v>0</v>
      </c>
      <c r="CH3" s="1367">
        <v>0</v>
      </c>
      <c r="CI3" s="1367">
        <v>4.6890405938029289E-3</v>
      </c>
      <c r="CJ3" s="1367">
        <v>3.8718818686902523E-3</v>
      </c>
      <c r="CK3" s="1367">
        <v>6.6302246414124966E-3</v>
      </c>
      <c r="CL3" s="1367">
        <v>1.7333364812657237E-3</v>
      </c>
      <c r="CM3" s="1367">
        <v>1.9853550475090742E-3</v>
      </c>
      <c r="CN3" s="1367">
        <v>7.6744826510548592E-3</v>
      </c>
      <c r="CO3" s="1367">
        <v>9.8187671974301338E-3</v>
      </c>
      <c r="CP3" s="1367">
        <v>1.6651243204250932E-3</v>
      </c>
      <c r="CQ3" s="1367">
        <v>4.9651004374027252E-3</v>
      </c>
      <c r="CR3" s="1367">
        <v>4.9122469499707222E-3</v>
      </c>
      <c r="CS3" s="1367">
        <v>4.9065207131206989E-3</v>
      </c>
      <c r="CT3" s="1367">
        <v>4.5643970370292664E-2</v>
      </c>
      <c r="CU3" s="1367">
        <v>7.1155596524477005E-3</v>
      </c>
      <c r="CV3" s="1367">
        <v>2.8015982359647751E-2</v>
      </c>
      <c r="CW3" s="1367">
        <v>0</v>
      </c>
      <c r="CX3" s="1367">
        <v>0</v>
      </c>
      <c r="CY3" s="1367">
        <v>1.915008295327425E-3</v>
      </c>
      <c r="CZ3" s="1367">
        <v>1.2465056497603655E-3</v>
      </c>
      <c r="DA3" s="1367">
        <v>2.1374989300966263E-3</v>
      </c>
      <c r="DB3" s="1367">
        <v>4.8805642290972173E-4</v>
      </c>
      <c r="DC3" s="1367">
        <v>5.1247974624857306E-4</v>
      </c>
      <c r="DD3" s="1367">
        <v>2.2066424135118723E-3</v>
      </c>
      <c r="DE3" s="1367">
        <v>2.0062378607690334E-3</v>
      </c>
      <c r="DF3" s="1367">
        <v>2.9756975709460676E-4</v>
      </c>
      <c r="DG3" s="1367">
        <v>1.8399293767288327E-3</v>
      </c>
      <c r="DH3" s="1367">
        <v>8.7889307178556919E-4</v>
      </c>
      <c r="DI3" s="1367">
        <v>1.1273447889834642E-3</v>
      </c>
      <c r="DJ3" s="1367">
        <v>1.6002427786588669E-2</v>
      </c>
      <c r="DK3" s="1367">
        <v>2.8639778029173613E-3</v>
      </c>
      <c r="DL3" s="1367">
        <v>1.1276295408606529E-2</v>
      </c>
      <c r="DM3" s="1367">
        <v>0</v>
      </c>
      <c r="DN3" s="1367">
        <v>0</v>
      </c>
      <c r="DO3" s="1367">
        <v>4.8997881822288036E-4</v>
      </c>
      <c r="DP3" s="1367">
        <v>2.8010399546474218E-4</v>
      </c>
      <c r="DQ3" s="1367">
        <v>4.8828660510480404E-4</v>
      </c>
      <c r="DR3" s="1367">
        <v>9.0368652308825403E-5</v>
      </c>
      <c r="DS3" s="1367">
        <v>7.1433234552387148E-5</v>
      </c>
      <c r="DT3" s="1367">
        <v>2.9052255558781326E-4</v>
      </c>
      <c r="DU3" s="1367">
        <v>1.5146244550123811E-4</v>
      </c>
      <c r="DV3" s="1367">
        <v>2.4103261239361018E-5</v>
      </c>
      <c r="DW3" s="1367">
        <v>4.6418336569331586E-4</v>
      </c>
      <c r="DX3" s="1367">
        <v>7.129573350539431E-5</v>
      </c>
      <c r="DY3" s="1367">
        <v>8.0166726547759026E-5</v>
      </c>
    </row>
    <row r="4" spans="1:129" ht="16" x14ac:dyDescent="0.2">
      <c r="A4" s="1365">
        <v>1966</v>
      </c>
      <c r="B4" s="1365">
        <v>1</v>
      </c>
      <c r="C4" s="1367">
        <v>2.5808960199356079E-2</v>
      </c>
      <c r="D4" s="1367">
        <v>0.10987506061792374</v>
      </c>
      <c r="E4" s="1367">
        <v>2.1165779326111078E-3</v>
      </c>
      <c r="F4" s="1367">
        <v>1.1585835600271821E-3</v>
      </c>
      <c r="G4" s="1367">
        <v>1.8618723377585411E-2</v>
      </c>
      <c r="H4" s="1367">
        <v>4.6023577451705933E-2</v>
      </c>
      <c r="I4" s="1367">
        <v>3.3551726490259171E-2</v>
      </c>
      <c r="J4" s="1367">
        <v>3.0647994950413704E-2</v>
      </c>
      <c r="K4" s="1367">
        <v>7.3397837579250336E-2</v>
      </c>
      <c r="L4" s="1367">
        <v>0.58626693487167358</v>
      </c>
      <c r="M4" s="1367">
        <v>7.2534017264842987E-2</v>
      </c>
      <c r="N4" s="1367">
        <v>1.8978795036673546E-2</v>
      </c>
      <c r="O4" s="1367">
        <v>1.4572933316230774E-2</v>
      </c>
      <c r="P4" s="1367">
        <v>5.6354939937591553E-2</v>
      </c>
      <c r="Q4" s="1367">
        <v>1.6179077327251434E-2</v>
      </c>
      <c r="R4" s="1367">
        <v>0.80527424812316895</v>
      </c>
      <c r="S4" s="1367">
        <v>2.4781534448266029E-2</v>
      </c>
      <c r="T4" s="1367">
        <v>0.10550105571746826</v>
      </c>
      <c r="U4" s="1367">
        <v>2.0907130092382431E-3</v>
      </c>
      <c r="V4" s="1367">
        <v>1.1444253614172339E-3</v>
      </c>
      <c r="W4" s="1367">
        <v>1.9623596221208572E-2</v>
      </c>
      <c r="X4" s="1367">
        <v>3.851761668920517E-2</v>
      </c>
      <c r="Y4" s="1367">
        <v>3.053157776594162E-2</v>
      </c>
      <c r="Z4" s="1367">
        <v>2.9011610895395279E-2</v>
      </c>
      <c r="AA4" s="1367">
        <v>4.7856844961643219E-2</v>
      </c>
      <c r="AB4" s="1367">
        <v>0.44185778498649597</v>
      </c>
      <c r="AC4" s="1367">
        <v>6.435750424861908E-2</v>
      </c>
      <c r="AD4" s="1367">
        <v>1.6347546130418777E-2</v>
      </c>
      <c r="AE4" s="1367">
        <v>1.4184029772877693E-2</v>
      </c>
      <c r="AF4" s="1367">
        <v>4.8622347414493561E-2</v>
      </c>
      <c r="AG4" s="1367">
        <v>1.5735156834125519E-2</v>
      </c>
      <c r="AH4" s="1367">
        <v>0.36343193054199219</v>
      </c>
      <c r="AI4" s="1367">
        <v>2.0836308598518372E-2</v>
      </c>
      <c r="AJ4" s="1367">
        <v>8.8705264031887054E-2</v>
      </c>
      <c r="AK4" s="1367">
        <v>1.8746135756373405E-3</v>
      </c>
      <c r="AL4" s="1367">
        <v>1.0261356364935637E-3</v>
      </c>
      <c r="AM4" s="1367">
        <v>1.7208768054842949E-2</v>
      </c>
      <c r="AN4" s="1367">
        <v>1.9593611359596252E-2</v>
      </c>
      <c r="AO4" s="1367">
        <v>2.2815786302089691E-2</v>
      </c>
      <c r="AP4" s="1367">
        <v>1.5403954312205315E-2</v>
      </c>
      <c r="AQ4" s="1367">
        <v>1.8459463492035866E-2</v>
      </c>
      <c r="AR4" s="1367">
        <v>0.11228273063898087</v>
      </c>
      <c r="AS4" s="1367">
        <v>4.5225299894809723E-2</v>
      </c>
      <c r="AT4" s="1367">
        <v>1.0652712546288967E-2</v>
      </c>
      <c r="AU4" s="1367">
        <v>1.2163072824478149E-2</v>
      </c>
      <c r="AV4" s="1367">
        <v>3.1903710216283798E-2</v>
      </c>
      <c r="AW4" s="1367">
        <v>1.3321589678525925E-2</v>
      </c>
      <c r="AX4" s="1367">
        <v>0.26543188095092773</v>
      </c>
      <c r="AY4" s="1367">
        <v>1.8831236287951469E-2</v>
      </c>
      <c r="AZ4" s="1367">
        <v>8.0169178545475006E-2</v>
      </c>
      <c r="BA4" s="1367">
        <v>1.7208135686814785E-3</v>
      </c>
      <c r="BB4" s="1367">
        <v>9.4194785924628377E-4</v>
      </c>
      <c r="BC4" s="1367">
        <v>1.3984513469040394E-2</v>
      </c>
      <c r="BD4" s="1367">
        <v>1.3642781414091587E-2</v>
      </c>
      <c r="BE4" s="1367">
        <v>1.9252536818385124E-2</v>
      </c>
      <c r="BF4" s="1367">
        <v>1.0299623943865299E-2</v>
      </c>
      <c r="BG4" s="1367">
        <v>1.173771545290947E-2</v>
      </c>
      <c r="BH4" s="1367">
        <v>5.7980984449386597E-2</v>
      </c>
      <c r="BI4" s="1367">
        <v>3.6870524287223816E-2</v>
      </c>
      <c r="BJ4" s="1367">
        <v>8.356013335287571E-3</v>
      </c>
      <c r="BK4" s="1367">
        <v>1.0896524414420128E-2</v>
      </c>
      <c r="BL4" s="1367">
        <v>2.5102626532316208E-2</v>
      </c>
      <c r="BM4" s="1367">
        <v>1.1767895892262459E-2</v>
      </c>
      <c r="BN4" s="1367">
        <v>0.1295602023601532</v>
      </c>
      <c r="BO4" s="1367">
        <v>1.3357048854231834E-2</v>
      </c>
      <c r="BP4" s="1367">
        <v>5.6864228099584579E-2</v>
      </c>
      <c r="BQ4" s="1367">
        <v>8.7877298938110471E-4</v>
      </c>
      <c r="BR4" s="1367">
        <v>4.8102735308930278E-4</v>
      </c>
      <c r="BS4" s="1367">
        <v>6.9336169399321079E-3</v>
      </c>
      <c r="BT4" s="1367">
        <v>5.3755585104227066E-3</v>
      </c>
      <c r="BU4" s="1367">
        <v>9.6672903746366501E-3</v>
      </c>
      <c r="BV4" s="1367">
        <v>2.5752433575689793E-3</v>
      </c>
      <c r="BW4" s="1367">
        <v>3.4911672119051218E-3</v>
      </c>
      <c r="BX4" s="1367">
        <v>1.3825966976583004E-2</v>
      </c>
      <c r="BY4" s="1367">
        <v>1.6110284253954887E-2</v>
      </c>
      <c r="BZ4" s="1367">
        <v>3.2493178732693195E-3</v>
      </c>
      <c r="CA4" s="1367">
        <v>6.4179729670286179E-3</v>
      </c>
      <c r="CB4" s="1367">
        <v>9.8115727305412292E-3</v>
      </c>
      <c r="CC4" s="1367">
        <v>6.2987119890749454E-3</v>
      </c>
      <c r="CD4" s="1367">
        <v>9.4512015581130981E-2</v>
      </c>
      <c r="CE4" s="1367">
        <v>1.0944219306111336E-2</v>
      </c>
      <c r="CF4" s="1367">
        <v>4.6592224389314651E-2</v>
      </c>
      <c r="CG4" s="1367">
        <v>6.0391414444893599E-4</v>
      </c>
      <c r="CH4" s="1367">
        <v>3.3057364635169506E-4</v>
      </c>
      <c r="CI4" s="1367">
        <v>4.9131941050291061E-3</v>
      </c>
      <c r="CJ4" s="1367">
        <v>3.6275330930948257E-3</v>
      </c>
      <c r="CK4" s="1367">
        <v>6.3791153952479362E-3</v>
      </c>
      <c r="CL4" s="1367">
        <v>1.4446951681748033E-3</v>
      </c>
      <c r="CM4" s="1367">
        <v>1.9165913108736277E-3</v>
      </c>
      <c r="CN4" s="1367">
        <v>8.2371896132826805E-3</v>
      </c>
      <c r="CO4" s="1367">
        <v>9.5227668061852455E-3</v>
      </c>
      <c r="CP4" s="1367">
        <v>1.8317534122616053E-3</v>
      </c>
      <c r="CQ4" s="1367">
        <v>4.5473622158169746E-3</v>
      </c>
      <c r="CR4" s="1367">
        <v>5.5368687026202679E-3</v>
      </c>
      <c r="CS4" s="1367">
        <v>3.9858981035649776E-3</v>
      </c>
      <c r="CT4" s="1367">
        <v>4.5866489410400391E-2</v>
      </c>
      <c r="CU4" s="1367">
        <v>6.5557169727981091E-3</v>
      </c>
      <c r="CV4" s="1367">
        <v>2.7909291908144951E-2</v>
      </c>
      <c r="CW4" s="1367">
        <v>2.4052978551480919E-4</v>
      </c>
      <c r="CX4" s="1367">
        <v>1.3166244025342166E-4</v>
      </c>
      <c r="CY4" s="1367">
        <v>2.1951531525701284E-3</v>
      </c>
      <c r="CZ4" s="1367">
        <v>1.5083453617990017E-3</v>
      </c>
      <c r="DA4" s="1367">
        <v>2.2821654565632343E-3</v>
      </c>
      <c r="DB4" s="1367">
        <v>4.1010056156665087E-4</v>
      </c>
      <c r="DC4" s="1367">
        <v>5.2096165018156171E-4</v>
      </c>
      <c r="DD4" s="1367">
        <v>2.2537789773195982E-3</v>
      </c>
      <c r="DE4" s="1367">
        <v>1.8587843514978886E-3</v>
      </c>
      <c r="DF4" s="1367">
        <v>3.0342975514940917E-4</v>
      </c>
      <c r="DG4" s="1367">
        <v>1.9787356723099947E-3</v>
      </c>
      <c r="DH4" s="1367">
        <v>9.1935729142278433E-4</v>
      </c>
      <c r="DI4" s="1367">
        <v>9.3942694365978241E-4</v>
      </c>
      <c r="DJ4" s="1367">
        <v>1.621638610959053E-2</v>
      </c>
      <c r="DK4" s="1367">
        <v>2.6441304944455624E-3</v>
      </c>
      <c r="DL4" s="1367">
        <v>1.1256711557507515E-2</v>
      </c>
      <c r="DM4" s="1367">
        <v>7.0004156441427767E-5</v>
      </c>
      <c r="DN4" s="1367">
        <v>3.8319241866702214E-5</v>
      </c>
      <c r="DO4" s="1367">
        <v>6.4985331846401095E-4</v>
      </c>
      <c r="DP4" s="1367">
        <v>3.3918063854798675E-4</v>
      </c>
      <c r="DQ4" s="1367">
        <v>5.8793858624994755E-4</v>
      </c>
      <c r="DR4" s="1367">
        <v>5.853852053405717E-5</v>
      </c>
      <c r="DS4" s="1367">
        <v>9.6316689450759441E-5</v>
      </c>
      <c r="DT4" s="1367">
        <v>3.2021428341977298E-4</v>
      </c>
      <c r="DU4" s="1367">
        <v>1.5517917927354574E-4</v>
      </c>
      <c r="DV4" s="1367">
        <v>3.0157414585119113E-5</v>
      </c>
      <c r="DW4" s="1367">
        <v>5.5778119713068008E-4</v>
      </c>
      <c r="DX4" s="1367">
        <v>9.1544192400760949E-5</v>
      </c>
      <c r="DY4" s="1367">
        <v>6.3634986872784793E-5</v>
      </c>
    </row>
    <row r="5" spans="1:129" ht="16" x14ac:dyDescent="0.2">
      <c r="A5" s="1365">
        <v>1967</v>
      </c>
      <c r="B5" s="1365">
        <v>1</v>
      </c>
      <c r="C5" s="1367">
        <v>2.5014443323016167E-2</v>
      </c>
      <c r="D5" s="1367">
        <v>0.10045460611581802</v>
      </c>
      <c r="E5" s="1367">
        <v>1.9467001548036933E-3</v>
      </c>
      <c r="F5" s="1367">
        <v>1.0655949590727687E-3</v>
      </c>
      <c r="G5" s="1367">
        <v>2.128862589597702E-2</v>
      </c>
      <c r="H5" s="1367">
        <v>4.6703644096851349E-2</v>
      </c>
      <c r="I5" s="1367">
        <v>3.2740231603384018E-2</v>
      </c>
      <c r="J5" s="1367">
        <v>3.0946500599384308E-2</v>
      </c>
      <c r="K5" s="1367">
        <v>7.4809543788433075E-2</v>
      </c>
      <c r="L5" s="1367">
        <v>0.59592413902282715</v>
      </c>
      <c r="M5" s="1367">
        <v>6.9105982780456543E-2</v>
      </c>
      <c r="N5" s="1367">
        <v>1.8375635147094727E-2</v>
      </c>
      <c r="O5" s="1367">
        <v>1.4364594593644142E-2</v>
      </c>
      <c r="P5" s="1367">
        <v>5.3274102509021759E-2</v>
      </c>
      <c r="Q5" s="1367">
        <v>1.5831876546144485E-2</v>
      </c>
      <c r="R5" s="1367">
        <v>0.79273587465286255</v>
      </c>
      <c r="S5" s="1367">
        <v>2.3930303752422333E-2</v>
      </c>
      <c r="T5" s="1367">
        <v>9.6100859344005585E-2</v>
      </c>
      <c r="U5" s="1367">
        <v>1.9345988985151052E-3</v>
      </c>
      <c r="V5" s="1367">
        <v>1.0589708108454943E-3</v>
      </c>
      <c r="W5" s="1367">
        <v>2.1479437127709389E-2</v>
      </c>
      <c r="X5" s="1367">
        <v>3.9480186998844147E-2</v>
      </c>
      <c r="Y5" s="1367">
        <v>2.9703769832849503E-2</v>
      </c>
      <c r="Z5" s="1367">
        <v>2.9300928115844727E-2</v>
      </c>
      <c r="AA5" s="1367">
        <v>4.1523527354001999E-2</v>
      </c>
      <c r="AB5" s="1367">
        <v>0.44700980186462402</v>
      </c>
      <c r="AC5" s="1367">
        <v>6.1213526874780655E-2</v>
      </c>
      <c r="AD5" s="1367">
        <v>1.5790123492479324E-2</v>
      </c>
      <c r="AE5" s="1367">
        <v>1.3913645409047604E-2</v>
      </c>
      <c r="AF5" s="1367">
        <v>4.5911222696304321E-2</v>
      </c>
      <c r="AG5" s="1367">
        <v>1.5302303247153759E-2</v>
      </c>
      <c r="AH5" s="1367">
        <v>0.3526918888092041</v>
      </c>
      <c r="AI5" s="1367">
        <v>1.9923990592360497E-2</v>
      </c>
      <c r="AJ5" s="1367">
        <v>8.0012053251266479E-2</v>
      </c>
      <c r="AK5" s="1367">
        <v>1.7476131906732917E-3</v>
      </c>
      <c r="AL5" s="1367">
        <v>9.5661764498800039E-4</v>
      </c>
      <c r="AM5" s="1367">
        <v>1.7868692055344582E-2</v>
      </c>
      <c r="AN5" s="1367">
        <v>1.9198548048734665E-2</v>
      </c>
      <c r="AO5" s="1367">
        <v>2.2184684872627258E-2</v>
      </c>
      <c r="AP5" s="1367">
        <v>1.518360897898674E-2</v>
      </c>
      <c r="AQ5" s="1367">
        <v>1.4130653813481331E-2</v>
      </c>
      <c r="AR5" s="1367">
        <v>0.11806467175483704</v>
      </c>
      <c r="AS5" s="1367">
        <v>4.3420765548944473E-2</v>
      </c>
      <c r="AT5" s="1367">
        <v>1.0487799532711506E-2</v>
      </c>
      <c r="AU5" s="1367">
        <v>1.1696885339915752E-2</v>
      </c>
      <c r="AV5" s="1367">
        <v>3.0783344060182571E-2</v>
      </c>
      <c r="AW5" s="1367">
        <v>1.2637422420084476E-2</v>
      </c>
      <c r="AX5" s="1367">
        <v>0.25583294034004211</v>
      </c>
      <c r="AY5" s="1367">
        <v>1.800922304391861E-2</v>
      </c>
      <c r="AZ5" s="1367">
        <v>7.2322599589824677E-2</v>
      </c>
      <c r="BA5" s="1367">
        <v>1.6026027733460069E-3</v>
      </c>
      <c r="BB5" s="1367">
        <v>8.7724108016118407E-4</v>
      </c>
      <c r="BC5" s="1367">
        <v>1.4503782615065575E-2</v>
      </c>
      <c r="BD5" s="1367">
        <v>1.3778604567050934E-2</v>
      </c>
      <c r="BE5" s="1367">
        <v>1.8751859664916992E-2</v>
      </c>
      <c r="BF5" s="1367">
        <v>9.9206026643514633E-3</v>
      </c>
      <c r="BG5" s="1367">
        <v>8.4568345919251442E-3</v>
      </c>
      <c r="BH5" s="1367">
        <v>6.1964020133018494E-2</v>
      </c>
      <c r="BI5" s="1367">
        <v>3.5645555704832077E-2</v>
      </c>
      <c r="BJ5" s="1367">
        <v>8.3470894023776054E-3</v>
      </c>
      <c r="BK5" s="1367">
        <v>1.0404769331216812E-2</v>
      </c>
      <c r="BL5" s="1367">
        <v>2.4598767980933189E-2</v>
      </c>
      <c r="BM5" s="1367">
        <v>1.1046790517866611E-2</v>
      </c>
      <c r="BN5" s="1367">
        <v>0.12385085225105286</v>
      </c>
      <c r="BO5" s="1367">
        <v>1.2651136144995689E-2</v>
      </c>
      <c r="BP5" s="1367">
        <v>5.0805248320102692E-2</v>
      </c>
      <c r="BQ5" s="1367">
        <v>8.7358668679371476E-4</v>
      </c>
      <c r="BR5" s="1367">
        <v>4.7818844905123115E-4</v>
      </c>
      <c r="BS5" s="1367">
        <v>7.3367338627576828E-3</v>
      </c>
      <c r="BT5" s="1367">
        <v>5.5152364075183868E-3</v>
      </c>
      <c r="BU5" s="1367">
        <v>1.0072222910821438E-2</v>
      </c>
      <c r="BV5" s="1367">
        <v>2.3638065904378891E-3</v>
      </c>
      <c r="BW5" s="1367">
        <v>2.0914773922413588E-3</v>
      </c>
      <c r="BX5" s="1367">
        <v>1.5138855203986168E-2</v>
      </c>
      <c r="BY5" s="1367">
        <v>1.6524361446499825E-2</v>
      </c>
      <c r="BZ5" s="1367">
        <v>3.4154714085161686E-3</v>
      </c>
      <c r="CA5" s="1367">
        <v>6.6567515023052692E-3</v>
      </c>
      <c r="CB5" s="1367">
        <v>1.0137125849723816E-2</v>
      </c>
      <c r="CC5" s="1367">
        <v>6.3872355967760086E-3</v>
      </c>
      <c r="CD5" s="1367">
        <v>8.9819870889186859E-2</v>
      </c>
      <c r="CE5" s="1367">
        <v>1.041385717689991E-2</v>
      </c>
      <c r="CF5" s="1367">
        <v>4.1820637881755829E-2</v>
      </c>
      <c r="CG5" s="1367">
        <v>6.0498632956296206E-4</v>
      </c>
      <c r="CH5" s="1367">
        <v>3.3116061240434647E-4</v>
      </c>
      <c r="CI5" s="1367">
        <v>5.2580796182155609E-3</v>
      </c>
      <c r="CJ5" s="1367">
        <v>3.7097132299095392E-3</v>
      </c>
      <c r="CK5" s="1367">
        <v>6.640775129199028E-3</v>
      </c>
      <c r="CL5" s="1367">
        <v>1.4314044965431094E-3</v>
      </c>
      <c r="CM5" s="1367">
        <v>1.2705106055364013E-3</v>
      </c>
      <c r="CN5" s="1367">
        <v>8.7999077513813972E-3</v>
      </c>
      <c r="CO5" s="1367">
        <v>9.5388339832425117E-3</v>
      </c>
      <c r="CP5" s="1367">
        <v>1.8252579029649496E-3</v>
      </c>
      <c r="CQ5" s="1367">
        <v>4.8155174590647221E-3</v>
      </c>
      <c r="CR5" s="1367">
        <v>5.4280920885503292E-3</v>
      </c>
      <c r="CS5" s="1367">
        <v>4.1107418946921825E-3</v>
      </c>
      <c r="CT5" s="1367">
        <v>4.2276196181774139E-2</v>
      </c>
      <c r="CU5" s="1367">
        <v>6.1073275282979012E-3</v>
      </c>
      <c r="CV5" s="1367">
        <v>2.4526199325919151E-2</v>
      </c>
      <c r="CW5" s="1367">
        <v>2.4929599021561444E-4</v>
      </c>
      <c r="CX5" s="1367">
        <v>1.3646093429997563E-4</v>
      </c>
      <c r="CY5" s="1367">
        <v>2.3327998351305723E-3</v>
      </c>
      <c r="CZ5" s="1367">
        <v>1.3086887774989009E-3</v>
      </c>
      <c r="DA5" s="1367">
        <v>2.5390549562871456E-3</v>
      </c>
      <c r="DB5" s="1367">
        <v>4.2420817771926522E-4</v>
      </c>
      <c r="DC5" s="1367">
        <v>3.9108516648411751E-4</v>
      </c>
      <c r="DD5" s="1367">
        <v>2.3026240523904562E-3</v>
      </c>
      <c r="DE5" s="1367">
        <v>1.9584526307880878E-3</v>
      </c>
      <c r="DF5" s="1367">
        <v>3.2420805655419827E-4</v>
      </c>
      <c r="DG5" s="1367">
        <v>2.2148468997329473E-3</v>
      </c>
      <c r="DH5" s="1367">
        <v>9.6672843210399151E-4</v>
      </c>
      <c r="DI5" s="1367">
        <v>9.9172396585345268E-4</v>
      </c>
      <c r="DJ5" s="1367">
        <v>1.4274876564741135E-2</v>
      </c>
      <c r="DK5" s="1367">
        <v>2.3343092761933804E-3</v>
      </c>
      <c r="DL5" s="1367">
        <v>9.3742692843079567E-3</v>
      </c>
      <c r="DM5" s="1367">
        <v>6.4117753936443478E-5</v>
      </c>
      <c r="DN5" s="1367">
        <v>3.509711314109154E-5</v>
      </c>
      <c r="DO5" s="1367">
        <v>6.9128145696595311E-4</v>
      </c>
      <c r="DP5" s="1367">
        <v>3.1442093313671649E-4</v>
      </c>
      <c r="DQ5" s="1367">
        <v>8.2637864397838712E-4</v>
      </c>
      <c r="DR5" s="1367">
        <v>5.5453787354053929E-5</v>
      </c>
      <c r="DS5" s="1367">
        <v>7.2404502134304494E-5</v>
      </c>
      <c r="DT5" s="1367">
        <v>3.4465556382201612E-4</v>
      </c>
      <c r="DU5" s="1367">
        <v>1.6248736937996E-4</v>
      </c>
      <c r="DV5" s="1367">
        <v>3.0231749406084418E-5</v>
      </c>
      <c r="DW5" s="1367">
        <v>7.9614692367613316E-4</v>
      </c>
      <c r="DX5" s="1367">
        <v>9.035723633132875E-5</v>
      </c>
      <c r="DY5" s="1367">
        <v>7.2130125772673637E-5</v>
      </c>
    </row>
    <row r="6" spans="1:129" ht="16" x14ac:dyDescent="0.2">
      <c r="A6" s="1365">
        <v>1968</v>
      </c>
      <c r="B6" s="1365">
        <v>1</v>
      </c>
      <c r="C6" s="1367">
        <v>2.3789037019014359E-2</v>
      </c>
      <c r="D6" s="1367">
        <v>0.10180871188640594</v>
      </c>
      <c r="E6" s="1367">
        <v>0</v>
      </c>
      <c r="F6" s="1367">
        <v>0</v>
      </c>
      <c r="G6" s="1367">
        <v>2.1511046215891838E-2</v>
      </c>
      <c r="H6" s="1367">
        <v>4.4758114963769913E-2</v>
      </c>
      <c r="I6" s="1367">
        <v>3.1510584056377411E-2</v>
      </c>
      <c r="J6" s="1367">
        <v>3.0706129968166351E-2</v>
      </c>
      <c r="K6" s="1367">
        <v>7.4159331619739532E-2</v>
      </c>
      <c r="L6" s="1367">
        <v>0.60199981927871704</v>
      </c>
      <c r="M6" s="1367">
        <v>6.726662814617157E-2</v>
      </c>
      <c r="N6" s="1367">
        <v>1.7394118010997772E-2</v>
      </c>
      <c r="O6" s="1367">
        <v>1.4116465114057064E-2</v>
      </c>
      <c r="P6" s="1367">
        <v>5.1425397396087646E-2</v>
      </c>
      <c r="Q6" s="1367">
        <v>1.5841236338019371E-2</v>
      </c>
      <c r="R6" s="1367">
        <v>0.79401117563247681</v>
      </c>
      <c r="S6" s="1367">
        <v>2.2849574685096741E-2</v>
      </c>
      <c r="T6" s="1367">
        <v>9.7788155078887939E-2</v>
      </c>
      <c r="U6" s="1367">
        <v>0</v>
      </c>
      <c r="V6" s="1367">
        <v>0</v>
      </c>
      <c r="W6" s="1367">
        <v>2.1981801837682724E-2</v>
      </c>
      <c r="X6" s="1367">
        <v>3.7780210375785828E-2</v>
      </c>
      <c r="Y6" s="1367">
        <v>2.8889959678053856E-2</v>
      </c>
      <c r="Z6" s="1367">
        <v>2.8818327933549881E-2</v>
      </c>
      <c r="AA6" s="1367">
        <v>4.1164681315422058E-2</v>
      </c>
      <c r="AB6" s="1367">
        <v>0.45217308402061462</v>
      </c>
      <c r="AC6" s="1367">
        <v>6.0173079371452332E-2</v>
      </c>
      <c r="AD6" s="1367">
        <v>1.509390864521265E-2</v>
      </c>
      <c r="AE6" s="1367">
        <v>1.3796050101518631E-2</v>
      </c>
      <c r="AF6" s="1367">
        <v>4.4710930436849594E-2</v>
      </c>
      <c r="AG6" s="1367">
        <v>1.5462149865925312E-2</v>
      </c>
      <c r="AH6" s="1367">
        <v>0.35514584183692932</v>
      </c>
      <c r="AI6" s="1367">
        <v>1.9432773813605309E-2</v>
      </c>
      <c r="AJ6" s="1367">
        <v>8.3165444433689117E-2</v>
      </c>
      <c r="AK6" s="1367">
        <v>0</v>
      </c>
      <c r="AL6" s="1367">
        <v>0</v>
      </c>
      <c r="AM6" s="1367">
        <v>1.8183749169111252E-2</v>
      </c>
      <c r="AN6" s="1367">
        <v>1.9050590693950653E-2</v>
      </c>
      <c r="AO6" s="1367">
        <v>2.2040996700525284E-2</v>
      </c>
      <c r="AP6" s="1367">
        <v>1.5269058756530285E-2</v>
      </c>
      <c r="AQ6" s="1367">
        <v>1.4822534285485744E-2</v>
      </c>
      <c r="AR6" s="1367">
        <v>0.11772798746824265</v>
      </c>
      <c r="AS6" s="1367">
        <v>4.3418172746896744E-2</v>
      </c>
      <c r="AT6" s="1367">
        <v>1.0159553959965706E-2</v>
      </c>
      <c r="AU6" s="1367">
        <v>1.1881442740559578E-2</v>
      </c>
      <c r="AV6" s="1367">
        <v>3.0335726216435432E-2</v>
      </c>
      <c r="AW6" s="1367">
        <v>1.3082447461783886E-2</v>
      </c>
      <c r="AX6" s="1367">
        <v>0.25852346420288086</v>
      </c>
      <c r="AY6" s="1367">
        <v>1.7568467184901237E-2</v>
      </c>
      <c r="AZ6" s="1367">
        <v>7.5186863541603088E-2</v>
      </c>
      <c r="BA6" s="1367">
        <v>0</v>
      </c>
      <c r="BB6" s="1367">
        <v>0</v>
      </c>
      <c r="BC6" s="1367">
        <v>1.4859691262245178E-2</v>
      </c>
      <c r="BD6" s="1367">
        <v>1.3426836580038071E-2</v>
      </c>
      <c r="BE6" s="1367">
        <v>1.8803087994456291E-2</v>
      </c>
      <c r="BF6" s="1367">
        <v>1.0023009963333607E-2</v>
      </c>
      <c r="BG6" s="1367">
        <v>8.9414613321423531E-3</v>
      </c>
      <c r="BH6" s="1367">
        <v>6.2077730894088745E-2</v>
      </c>
      <c r="BI6" s="1367">
        <v>3.5796947777271271E-2</v>
      </c>
      <c r="BJ6" s="1367">
        <v>8.0633116886019707E-3</v>
      </c>
      <c r="BK6" s="1367">
        <v>1.0739775374531746E-2</v>
      </c>
      <c r="BL6" s="1367">
        <v>2.4160558357834816E-2</v>
      </c>
      <c r="BM6" s="1367">
        <v>1.1636392213404179E-2</v>
      </c>
      <c r="BN6" s="1367">
        <v>0.1263478547334671</v>
      </c>
      <c r="BO6" s="1367">
        <v>1.2131930328905582E-2</v>
      </c>
      <c r="BP6" s="1367">
        <v>5.1920395344495773E-2</v>
      </c>
      <c r="BQ6" s="1367">
        <v>0</v>
      </c>
      <c r="BR6" s="1367">
        <v>0</v>
      </c>
      <c r="BS6" s="1367">
        <v>7.3810005560517311E-3</v>
      </c>
      <c r="BT6" s="1367">
        <v>5.7955100201070309E-3</v>
      </c>
      <c r="BU6" s="1367">
        <v>9.9196434020996094E-3</v>
      </c>
      <c r="BV6" s="1367">
        <v>3.777962876483798E-3</v>
      </c>
      <c r="BW6" s="1367">
        <v>2.9663285240530968E-3</v>
      </c>
      <c r="BX6" s="1367">
        <v>1.4890986494719982E-2</v>
      </c>
      <c r="BY6" s="1367">
        <v>1.6293924301862717E-2</v>
      </c>
      <c r="BZ6" s="1367">
        <v>3.2783399801701307E-3</v>
      </c>
      <c r="CA6" s="1367">
        <v>6.6413041204214096E-3</v>
      </c>
      <c r="CB6" s="1367">
        <v>9.8879560828208923E-3</v>
      </c>
      <c r="CC6" s="1367">
        <v>6.405967753380537E-3</v>
      </c>
      <c r="CD6" s="1367">
        <v>9.1999240219593048E-2</v>
      </c>
      <c r="CE6" s="1367">
        <v>1.0006537660956383E-2</v>
      </c>
      <c r="CF6" s="1367">
        <v>4.2824462056159973E-2</v>
      </c>
      <c r="CG6" s="1367">
        <v>0</v>
      </c>
      <c r="CH6" s="1367">
        <v>0</v>
      </c>
      <c r="CI6" s="1367">
        <v>5.3338846191763878E-3</v>
      </c>
      <c r="CJ6" s="1367">
        <v>4.0696859359741211E-3</v>
      </c>
      <c r="CK6" s="1367">
        <v>6.6628148779273033E-3</v>
      </c>
      <c r="CL6" s="1367">
        <v>2.2994542960077524E-3</v>
      </c>
      <c r="CM6" s="1367">
        <v>1.7920470563694835E-3</v>
      </c>
      <c r="CN6" s="1367">
        <v>8.4383422508835793E-3</v>
      </c>
      <c r="CO6" s="1367">
        <v>9.5243584364652634E-3</v>
      </c>
      <c r="CP6" s="1367">
        <v>1.7850026488304138E-3</v>
      </c>
      <c r="CQ6" s="1367">
        <v>4.8778126947581768E-3</v>
      </c>
      <c r="CR6" s="1367">
        <v>5.39375189691782E-3</v>
      </c>
      <c r="CS6" s="1367">
        <v>4.1306065395474434E-3</v>
      </c>
      <c r="CT6" s="1367">
        <v>4.3695643544197083E-2</v>
      </c>
      <c r="CU6" s="1367">
        <v>5.9419646859169006E-3</v>
      </c>
      <c r="CV6" s="1367">
        <v>2.5429520756006241E-2</v>
      </c>
      <c r="CW6" s="1367">
        <v>0</v>
      </c>
      <c r="CX6" s="1367">
        <v>0</v>
      </c>
      <c r="CY6" s="1367">
        <v>2.3864388931542635E-3</v>
      </c>
      <c r="CZ6" s="1367">
        <v>1.6260324046015739E-3</v>
      </c>
      <c r="DA6" s="1367">
        <v>2.5923277717083693E-3</v>
      </c>
      <c r="DB6" s="1367">
        <v>6.1466178158298135E-4</v>
      </c>
      <c r="DC6" s="1367">
        <v>4.8544351011514664E-4</v>
      </c>
      <c r="DD6" s="1367">
        <v>2.1893887314945459E-3</v>
      </c>
      <c r="DE6" s="1367">
        <v>1.8077619606629014E-3</v>
      </c>
      <c r="DF6" s="1367">
        <v>2.9181630816310644E-4</v>
      </c>
      <c r="DG6" s="1367">
        <v>2.3005115799605846E-3</v>
      </c>
      <c r="DH6" s="1367">
        <v>8.8435003999620676E-4</v>
      </c>
      <c r="DI6" s="1367">
        <v>9.2341197887435555E-4</v>
      </c>
      <c r="DJ6" s="1367">
        <v>1.4747343957424164E-2</v>
      </c>
      <c r="DK6" s="1367">
        <v>2.1893847733736038E-3</v>
      </c>
      <c r="DL6" s="1367">
        <v>9.3697980046272278E-3</v>
      </c>
      <c r="DM6" s="1367">
        <v>0</v>
      </c>
      <c r="DN6" s="1367">
        <v>0</v>
      </c>
      <c r="DO6" s="1367">
        <v>7.2897475911304355E-4</v>
      </c>
      <c r="DP6" s="1367">
        <v>4.3652925523929298E-4</v>
      </c>
      <c r="DQ6" s="1367">
        <v>9.0018840273842216E-4</v>
      </c>
      <c r="DR6" s="1367">
        <v>2.4215628218371421E-4</v>
      </c>
      <c r="DS6" s="1367">
        <v>1.6728408809285611E-4</v>
      </c>
      <c r="DT6" s="1367">
        <v>3.2428442500531673E-4</v>
      </c>
      <c r="DU6" s="1367">
        <v>1.5952375542838126E-4</v>
      </c>
      <c r="DV6" s="1367">
        <v>3.2633699447615072E-5</v>
      </c>
      <c r="DW6" s="1367">
        <v>8.6755468510091305E-4</v>
      </c>
      <c r="DX6" s="1367">
        <v>9.9099961516913027E-5</v>
      </c>
      <c r="DY6" s="1367">
        <v>6.0423797549447045E-5</v>
      </c>
    </row>
    <row r="7" spans="1:129" ht="16" x14ac:dyDescent="0.2">
      <c r="A7" s="1365">
        <v>1969</v>
      </c>
      <c r="B7" s="1365">
        <v>1</v>
      </c>
      <c r="C7" s="1367">
        <v>2.2033162415027618E-2</v>
      </c>
      <c r="D7" s="1367">
        <v>8.800380676984787E-2</v>
      </c>
      <c r="E7" s="1367">
        <v>3.0956319533288479E-3</v>
      </c>
      <c r="F7" s="1367">
        <v>1.6804455081000924E-3</v>
      </c>
      <c r="G7" s="1367">
        <v>2.4326421320438385E-2</v>
      </c>
      <c r="H7" s="1367">
        <v>4.3903369456529617E-2</v>
      </c>
      <c r="I7" s="1367">
        <v>3.0407210811972618E-2</v>
      </c>
      <c r="J7" s="1367">
        <v>3.197941929101944E-2</v>
      </c>
      <c r="K7" s="1367">
        <v>7.7869191765785217E-2</v>
      </c>
      <c r="L7" s="1367">
        <v>0.61148470640182495</v>
      </c>
      <c r="M7" s="1367">
        <v>6.5216608345508575E-2</v>
      </c>
      <c r="N7" s="1367">
        <v>1.7419373616576195E-2</v>
      </c>
      <c r="O7" s="1367">
        <v>1.2987839058041573E-2</v>
      </c>
      <c r="P7" s="1367">
        <v>5.0917193293571472E-2</v>
      </c>
      <c r="Q7" s="1367">
        <v>1.4299417845904827E-2</v>
      </c>
      <c r="R7" s="1367">
        <v>0.78736835718154907</v>
      </c>
      <c r="S7" s="1367">
        <v>2.0934432744979858E-2</v>
      </c>
      <c r="T7" s="1367">
        <v>8.3615317940711975E-2</v>
      </c>
      <c r="U7" s="1367">
        <v>3.0609937384724617E-3</v>
      </c>
      <c r="V7" s="1367">
        <v>1.6616423381492496E-3</v>
      </c>
      <c r="W7" s="1367">
        <v>2.388678677380085E-2</v>
      </c>
      <c r="X7" s="1367">
        <v>3.6418821662664413E-2</v>
      </c>
      <c r="Y7" s="1367">
        <v>2.7430877089500427E-2</v>
      </c>
      <c r="Z7" s="1367">
        <v>2.9865264892578125E-2</v>
      </c>
      <c r="AA7" s="1367">
        <v>4.3846715241670609E-2</v>
      </c>
      <c r="AB7" s="1367">
        <v>0.45907822251319885</v>
      </c>
      <c r="AC7" s="1367">
        <v>5.7569287717342377E-2</v>
      </c>
      <c r="AD7" s="1367">
        <v>1.497380156069994E-2</v>
      </c>
      <c r="AE7" s="1367">
        <v>1.2457075528800488E-2</v>
      </c>
      <c r="AF7" s="1367">
        <v>4.3879017233848572E-2</v>
      </c>
      <c r="AG7" s="1367">
        <v>1.3690272346138954E-2</v>
      </c>
      <c r="AH7" s="1367">
        <v>0.34105265140533447</v>
      </c>
      <c r="AI7" s="1367">
        <v>1.7415715381503105E-2</v>
      </c>
      <c r="AJ7" s="1367">
        <v>6.9561019539833069E-2</v>
      </c>
      <c r="AK7" s="1367">
        <v>2.8130772989243269E-3</v>
      </c>
      <c r="AL7" s="1367">
        <v>1.5270623844116926E-3</v>
      </c>
      <c r="AM7" s="1367">
        <v>1.8956229090690613E-2</v>
      </c>
      <c r="AN7" s="1367">
        <v>1.769552193582058E-2</v>
      </c>
      <c r="AO7" s="1367">
        <v>2.0589914172887802E-2</v>
      </c>
      <c r="AP7" s="1367">
        <v>1.4612291939556599E-2</v>
      </c>
      <c r="AQ7" s="1367">
        <v>1.4806855469942093E-2</v>
      </c>
      <c r="AR7" s="1367">
        <v>0.12193600088357925</v>
      </c>
      <c r="AS7" s="1367">
        <v>4.113895446062088E-2</v>
      </c>
      <c r="AT7" s="1367">
        <v>1.0032948106527328E-2</v>
      </c>
      <c r="AU7" s="1367">
        <v>1.0556966066360474E-2</v>
      </c>
      <c r="AV7" s="1367">
        <v>2.9641073197126389E-2</v>
      </c>
      <c r="AW7" s="1367">
        <v>1.1497880332171917E-2</v>
      </c>
      <c r="AX7" s="1367">
        <v>0.24408669769763947</v>
      </c>
      <c r="AY7" s="1367">
        <v>1.5766207128763199E-2</v>
      </c>
      <c r="AZ7" s="1367">
        <v>6.297263503074646E-2</v>
      </c>
      <c r="BA7" s="1367">
        <v>2.6513019111007452E-3</v>
      </c>
      <c r="BB7" s="1367">
        <v>1.4392435550689697E-3</v>
      </c>
      <c r="BC7" s="1367">
        <v>1.541112270206213E-2</v>
      </c>
      <c r="BD7" s="1367">
        <v>1.2170309200882912E-2</v>
      </c>
      <c r="BE7" s="1367">
        <v>1.7638586461544037E-2</v>
      </c>
      <c r="BF7" s="1367">
        <v>9.1497888788580894E-3</v>
      </c>
      <c r="BG7" s="1367">
        <v>8.65176972001791E-3</v>
      </c>
      <c r="BH7" s="1367">
        <v>6.4009599387645721E-2</v>
      </c>
      <c r="BI7" s="1367">
        <v>3.4226134419441223E-2</v>
      </c>
      <c r="BJ7" s="1367">
        <v>8.0582667142152786E-3</v>
      </c>
      <c r="BK7" s="1367">
        <v>9.5803188160061836E-3</v>
      </c>
      <c r="BL7" s="1367">
        <v>2.3889178410172462E-2</v>
      </c>
      <c r="BM7" s="1367">
        <v>1.0336954146623611E-2</v>
      </c>
      <c r="BN7" s="1367">
        <v>0.11608638614416122</v>
      </c>
      <c r="BO7" s="1367">
        <v>1.1032835580408573E-2</v>
      </c>
      <c r="BP7" s="1367">
        <v>4.4066827744245529E-2</v>
      </c>
      <c r="BQ7" s="1367">
        <v>1.641178852878511E-3</v>
      </c>
      <c r="BR7" s="1367">
        <v>8.9090422261506319E-4</v>
      </c>
      <c r="BS7" s="1367">
        <v>7.8904684633016586E-3</v>
      </c>
      <c r="BT7" s="1367">
        <v>5.3625777363777161E-3</v>
      </c>
      <c r="BU7" s="1367">
        <v>9.1229872778058052E-3</v>
      </c>
      <c r="BV7" s="1367">
        <v>2.4155208375304937E-3</v>
      </c>
      <c r="BW7" s="1367">
        <v>2.314841840416193E-3</v>
      </c>
      <c r="BX7" s="1367">
        <v>1.5733718872070312E-2</v>
      </c>
      <c r="BY7" s="1367">
        <v>1.5614527277648449E-2</v>
      </c>
      <c r="BZ7" s="1367">
        <v>3.2972253393381834E-3</v>
      </c>
      <c r="CA7" s="1367">
        <v>5.8257621712982655E-3</v>
      </c>
      <c r="CB7" s="1367">
        <v>9.8417205736041069E-3</v>
      </c>
      <c r="CC7" s="1367">
        <v>5.772806704044342E-3</v>
      </c>
      <c r="CD7" s="1367">
        <v>8.3713017404079437E-2</v>
      </c>
      <c r="CE7" s="1367">
        <v>9.1552482917904854E-3</v>
      </c>
      <c r="CF7" s="1367">
        <v>3.6567457020282745E-2</v>
      </c>
      <c r="CG7" s="1367">
        <v>1.1896083597093821E-3</v>
      </c>
      <c r="CH7" s="1367">
        <v>6.4577191369608045E-4</v>
      </c>
      <c r="CI7" s="1367">
        <v>5.794961005449295E-3</v>
      </c>
      <c r="CJ7" s="1367">
        <v>3.566791070625186E-3</v>
      </c>
      <c r="CK7" s="1367">
        <v>6.0421405360102654E-3</v>
      </c>
      <c r="CL7" s="1367">
        <v>1.2899695429950953E-3</v>
      </c>
      <c r="CM7" s="1367">
        <v>1.2832075590267777E-3</v>
      </c>
      <c r="CN7" s="1367">
        <v>8.9232996106147766E-3</v>
      </c>
      <c r="CO7" s="1367">
        <v>9.2545617371797562E-3</v>
      </c>
      <c r="CP7" s="1367">
        <v>1.8278509378433228E-3</v>
      </c>
      <c r="CQ7" s="1367">
        <v>4.2142895981669426E-3</v>
      </c>
      <c r="CR7" s="1367">
        <v>5.4661142639815807E-3</v>
      </c>
      <c r="CS7" s="1367">
        <v>3.7884463090449572E-3</v>
      </c>
      <c r="CT7" s="1367">
        <v>3.9345260709524155E-2</v>
      </c>
      <c r="CU7" s="1367">
        <v>5.411642137914896E-3</v>
      </c>
      <c r="CV7" s="1367">
        <v>2.161492221057415E-2</v>
      </c>
      <c r="CW7" s="1367">
        <v>5.087023600935936E-4</v>
      </c>
      <c r="CX7" s="1367">
        <v>2.761460782494396E-4</v>
      </c>
      <c r="CY7" s="1367">
        <v>2.688616281375289E-3</v>
      </c>
      <c r="CZ7" s="1367">
        <v>1.4165774919092655E-3</v>
      </c>
      <c r="DA7" s="1367">
        <v>2.1335820201784372E-3</v>
      </c>
      <c r="DB7" s="1367">
        <v>4.0777819231152534E-4</v>
      </c>
      <c r="DC7" s="1367">
        <v>4.1314150439575315E-4</v>
      </c>
      <c r="DD7" s="1367">
        <v>2.5461690966039896E-3</v>
      </c>
      <c r="DE7" s="1367">
        <v>1.9279826665297151E-3</v>
      </c>
      <c r="DF7" s="1367">
        <v>3.3698877086862922E-4</v>
      </c>
      <c r="DG7" s="1367">
        <v>1.7965931911021471E-3</v>
      </c>
      <c r="DH7" s="1367">
        <v>1.0101987281814218E-3</v>
      </c>
      <c r="DI7" s="1367">
        <v>9.1778388014063239E-4</v>
      </c>
      <c r="DJ7" s="1367">
        <v>1.3637837953865528E-2</v>
      </c>
      <c r="DK7" s="1367">
        <v>2.1760230883955956E-3</v>
      </c>
      <c r="DL7" s="1367">
        <v>8.6913676932454109E-3</v>
      </c>
      <c r="DM7" s="1367">
        <v>1.2988457456231117E-4</v>
      </c>
      <c r="DN7" s="1367">
        <v>7.050707790767774E-5</v>
      </c>
      <c r="DO7" s="1367">
        <v>8.6490251123905182E-4</v>
      </c>
      <c r="DP7" s="1367">
        <v>3.2923606340773404E-4</v>
      </c>
      <c r="DQ7" s="1367">
        <v>6.4233539160341024E-4</v>
      </c>
      <c r="DR7" s="1367">
        <v>6.7473076342139393E-5</v>
      </c>
      <c r="DS7" s="1367">
        <v>8.437901851721108E-5</v>
      </c>
      <c r="DT7" s="1367">
        <v>4.1948456782847643E-4</v>
      </c>
      <c r="DU7" s="1367">
        <v>1.6224493447225541E-4</v>
      </c>
      <c r="DV7" s="1367">
        <v>3.3840384276118129E-5</v>
      </c>
      <c r="DW7" s="1367">
        <v>6.0849508736282587E-4</v>
      </c>
      <c r="DX7" s="1367">
        <v>1.0166499851038679E-4</v>
      </c>
      <c r="DY7" s="1367">
        <v>6.0579932323889807E-5</v>
      </c>
    </row>
    <row r="8" spans="1:129" ht="16" x14ac:dyDescent="0.2">
      <c r="A8" s="1365">
        <v>1970</v>
      </c>
      <c r="B8" s="1365">
        <v>1</v>
      </c>
      <c r="C8" s="1367">
        <v>2.0647378638386726E-2</v>
      </c>
      <c r="D8" s="1367">
        <v>7.0203863084316254E-2</v>
      </c>
      <c r="E8" s="1367">
        <v>2.916933735832572E-3</v>
      </c>
      <c r="F8" s="1367">
        <v>1.5292959287762642E-3</v>
      </c>
      <c r="G8" s="1367">
        <v>2.8198810294270515E-2</v>
      </c>
      <c r="H8" s="1367">
        <v>4.5072279870510101E-2</v>
      </c>
      <c r="I8" s="1367">
        <v>3.0551983043551445E-2</v>
      </c>
      <c r="J8" s="1367">
        <v>3.4035380929708481E-2</v>
      </c>
      <c r="K8" s="1367">
        <v>7.9249948263168335E-2</v>
      </c>
      <c r="L8" s="1367">
        <v>0.62445175647735596</v>
      </c>
      <c r="M8" s="1367">
        <v>6.3142344355583191E-2</v>
      </c>
      <c r="N8" s="1367">
        <v>1.786845363676548E-2</v>
      </c>
      <c r="O8" s="1367">
        <v>1.2683529406785965E-2</v>
      </c>
      <c r="P8" s="1367">
        <v>5.0015639513731003E-2</v>
      </c>
      <c r="Q8" s="1367">
        <v>1.3126704841852188E-2</v>
      </c>
      <c r="R8" s="1367">
        <v>0.78870475292205811</v>
      </c>
      <c r="S8" s="1367">
        <v>1.97308249771595E-2</v>
      </c>
      <c r="T8" s="1367">
        <v>6.7087456583976746E-2</v>
      </c>
      <c r="U8" s="1367">
        <v>2.8201511595398188E-3</v>
      </c>
      <c r="V8" s="1367">
        <v>1.4785545645281672E-3</v>
      </c>
      <c r="W8" s="1367">
        <v>2.8406498953700066E-2</v>
      </c>
      <c r="X8" s="1367">
        <v>3.854764997959137E-2</v>
      </c>
      <c r="Y8" s="1367">
        <v>2.7774471789598465E-2</v>
      </c>
      <c r="Z8" s="1367">
        <v>3.1981710344552994E-2</v>
      </c>
      <c r="AA8" s="1367">
        <v>4.2911741882562637E-2</v>
      </c>
      <c r="AB8" s="1367">
        <v>0.47184091806411743</v>
      </c>
      <c r="AC8" s="1367">
        <v>5.6124761700630188E-2</v>
      </c>
      <c r="AD8" s="1367">
        <v>1.5458712354302406E-2</v>
      </c>
      <c r="AE8" s="1367">
        <v>1.2315758503973484E-2</v>
      </c>
      <c r="AF8" s="1367">
        <v>4.3382860720157623E-2</v>
      </c>
      <c r="AG8" s="1367">
        <v>1.2741903774440289E-2</v>
      </c>
      <c r="AH8" s="1367">
        <v>0.33549785614013672</v>
      </c>
      <c r="AI8" s="1367">
        <v>1.6109546646475792E-2</v>
      </c>
      <c r="AJ8" s="1367">
        <v>5.4774627089500427E-2</v>
      </c>
      <c r="AK8" s="1367">
        <v>2.4998816661536694E-3</v>
      </c>
      <c r="AL8" s="1367">
        <v>1.3106430415064096E-3</v>
      </c>
      <c r="AM8" s="1367">
        <v>2.2870179265737534E-2</v>
      </c>
      <c r="AN8" s="1367">
        <v>1.9916927441954613E-2</v>
      </c>
      <c r="AO8" s="1367">
        <v>2.0958496257662773E-2</v>
      </c>
      <c r="AP8" s="1367">
        <v>1.5889441594481468E-2</v>
      </c>
      <c r="AQ8" s="1367">
        <v>1.4635852538049221E-2</v>
      </c>
      <c r="AR8" s="1367">
        <v>0.12609842419624329</v>
      </c>
      <c r="AS8" s="1367">
        <v>4.0433850139379501E-2</v>
      </c>
      <c r="AT8" s="1367">
        <v>1.0499184019863605E-2</v>
      </c>
      <c r="AU8" s="1367">
        <v>1.0459311306476593E-2</v>
      </c>
      <c r="AV8" s="1367">
        <v>2.9734069481492043E-2</v>
      </c>
      <c r="AW8" s="1367">
        <v>1.0699780657887459E-2</v>
      </c>
      <c r="AX8" s="1367">
        <v>0.23593395948410034</v>
      </c>
      <c r="AY8" s="1367">
        <v>1.4307459816336632E-2</v>
      </c>
      <c r="AZ8" s="1367">
        <v>4.8647288233041763E-2</v>
      </c>
      <c r="BA8" s="1367">
        <v>2.2462594788521528E-3</v>
      </c>
      <c r="BB8" s="1367">
        <v>1.1776734609156847E-3</v>
      </c>
      <c r="BC8" s="1367">
        <v>1.8523760139942169E-2</v>
      </c>
      <c r="BD8" s="1367">
        <v>1.4193705283105373E-2</v>
      </c>
      <c r="BE8" s="1367">
        <v>1.8227569758892059E-2</v>
      </c>
      <c r="BF8" s="1367">
        <v>1.0687913745641708E-2</v>
      </c>
      <c r="BG8" s="1367">
        <v>8.937247097492218E-3</v>
      </c>
      <c r="BH8" s="1367">
        <v>6.4833790063858032E-2</v>
      </c>
      <c r="BI8" s="1367">
        <v>3.4151282161474228E-2</v>
      </c>
      <c r="BJ8" s="1367">
        <v>8.5674012079834938E-3</v>
      </c>
      <c r="BK8" s="1367">
        <v>9.6601694822311401E-3</v>
      </c>
      <c r="BL8" s="1367">
        <v>2.4341359734535217E-2</v>
      </c>
      <c r="BM8" s="1367">
        <v>9.8099242895841599E-3</v>
      </c>
      <c r="BN8" s="1367">
        <v>0.1069299727678299</v>
      </c>
      <c r="BO8" s="1367">
        <v>9.6264323219656944E-3</v>
      </c>
      <c r="BP8" s="1367">
        <v>3.273116797208786E-2</v>
      </c>
      <c r="BQ8" s="1367">
        <v>1.4970435295253992E-3</v>
      </c>
      <c r="BR8" s="1367">
        <v>7.8487303107976913E-4</v>
      </c>
      <c r="BS8" s="1367">
        <v>8.9929578825831413E-3</v>
      </c>
      <c r="BT8" s="1367">
        <v>5.9259887784719467E-3</v>
      </c>
      <c r="BU8" s="1367">
        <v>1.011364720761776E-2</v>
      </c>
      <c r="BV8" s="1367">
        <v>2.4718160275369883E-3</v>
      </c>
      <c r="BW8" s="1367">
        <v>1.9547671545296907E-3</v>
      </c>
      <c r="BX8" s="1367">
        <v>1.5904985368251801E-2</v>
      </c>
      <c r="BY8" s="1367">
        <v>1.6926292330026627E-2</v>
      </c>
      <c r="BZ8" s="1367">
        <v>3.8566919974982738E-3</v>
      </c>
      <c r="CA8" s="1367">
        <v>6.2569556757807732E-3</v>
      </c>
      <c r="CB8" s="1367">
        <v>1.10328309237957E-2</v>
      </c>
      <c r="CC8" s="1367">
        <v>5.8934618718922138E-3</v>
      </c>
      <c r="CD8" s="1367">
        <v>7.5526371598243713E-2</v>
      </c>
      <c r="CE8" s="1367">
        <v>7.9022487625479698E-3</v>
      </c>
      <c r="CF8" s="1367">
        <v>2.6868710294365883E-2</v>
      </c>
      <c r="CG8" s="1367">
        <v>1.1020370293408632E-3</v>
      </c>
      <c r="CH8" s="1367">
        <v>5.7777820620685816E-4</v>
      </c>
      <c r="CI8" s="1367">
        <v>6.6284635104238987E-3</v>
      </c>
      <c r="CJ8" s="1367">
        <v>4.1118315421044827E-3</v>
      </c>
      <c r="CK8" s="1367">
        <v>6.798397284001112E-3</v>
      </c>
      <c r="CL8" s="1367">
        <v>1.4579184353351593E-3</v>
      </c>
      <c r="CM8" s="1367">
        <v>1.1218298459425569E-3</v>
      </c>
      <c r="CN8" s="1367">
        <v>8.707885630428791E-3</v>
      </c>
      <c r="CO8" s="1367">
        <v>1.0249270126223564E-2</v>
      </c>
      <c r="CP8" s="1367">
        <v>2.2025229409337044E-3</v>
      </c>
      <c r="CQ8" s="1367">
        <v>4.5958743430674076E-3</v>
      </c>
      <c r="CR8" s="1367">
        <v>6.3130958005785942E-3</v>
      </c>
      <c r="CS8" s="1367">
        <v>3.9361743256449699E-3</v>
      </c>
      <c r="CT8" s="1367">
        <v>3.4052129834890366E-2</v>
      </c>
      <c r="CU8" s="1367">
        <v>4.7030774876475334E-3</v>
      </c>
      <c r="CV8" s="1367">
        <v>1.5991097316145897E-2</v>
      </c>
      <c r="CW8" s="1367">
        <v>5.0777610158547759E-4</v>
      </c>
      <c r="CX8" s="1367">
        <v>2.6621788856573403E-4</v>
      </c>
      <c r="CY8" s="1367">
        <v>3.1937863677740097E-3</v>
      </c>
      <c r="CZ8" s="1367">
        <v>1.6611552564427257E-3</v>
      </c>
      <c r="DA8" s="1367">
        <v>2.3987453896552324E-3</v>
      </c>
      <c r="DB8" s="1367">
        <v>3.7568039260804653E-4</v>
      </c>
      <c r="DC8" s="1367">
        <v>2.889758616220206E-4</v>
      </c>
      <c r="DD8" s="1367">
        <v>2.3910428863018751E-3</v>
      </c>
      <c r="DE8" s="1367">
        <v>2.2745742462575436E-3</v>
      </c>
      <c r="DF8" s="1367">
        <v>4.4778361916542053E-4</v>
      </c>
      <c r="DG8" s="1367">
        <v>1.9509617704898119E-3</v>
      </c>
      <c r="DH8" s="1367">
        <v>1.2873737141489983E-3</v>
      </c>
      <c r="DI8" s="1367">
        <v>9.8720029927790165E-4</v>
      </c>
      <c r="DJ8" s="1367">
        <v>1.1433833278715611E-2</v>
      </c>
      <c r="DK8" s="1367">
        <v>1.9104741513729095E-3</v>
      </c>
      <c r="DL8" s="1367">
        <v>6.4958697184920311E-3</v>
      </c>
      <c r="DM8" s="1367">
        <v>1.2896834232378751E-4</v>
      </c>
      <c r="DN8" s="1367">
        <v>6.7615786974783987E-5</v>
      </c>
      <c r="DO8" s="1367">
        <v>1.0170297464355826E-3</v>
      </c>
      <c r="DP8" s="1367">
        <v>3.9076586836017668E-4</v>
      </c>
      <c r="DQ8" s="1367">
        <v>7.8327796654775739E-4</v>
      </c>
      <c r="DR8" s="1367">
        <v>5.5664560932200402E-5</v>
      </c>
      <c r="DS8" s="1367">
        <v>3.7520101614063606E-5</v>
      </c>
      <c r="DT8" s="1367">
        <v>3.3877257374115288E-4</v>
      </c>
      <c r="DU8" s="1367">
        <v>2.0787434186786413E-4</v>
      </c>
      <c r="DV8" s="1367">
        <v>4.9648177082417533E-5</v>
      </c>
      <c r="DW8" s="1367">
        <v>7.3362974217161536E-4</v>
      </c>
      <c r="DX8" s="1367">
        <v>1.4314906729850918E-4</v>
      </c>
      <c r="DY8" s="1367">
        <v>6.4725267293397337E-5</v>
      </c>
    </row>
    <row r="9" spans="1:129" ht="16" x14ac:dyDescent="0.2">
      <c r="A9" s="1365">
        <v>1971</v>
      </c>
      <c r="B9" s="1365">
        <v>1</v>
      </c>
      <c r="C9" s="1367">
        <v>1.9228328019380569E-2</v>
      </c>
      <c r="D9" s="1367">
        <v>7.6068900525569916E-2</v>
      </c>
      <c r="E9" s="1367">
        <v>3.0476287938654423E-3</v>
      </c>
      <c r="F9" s="1367">
        <v>1.6722040018066764E-3</v>
      </c>
      <c r="G9" s="1367">
        <v>2.9481763020157814E-2</v>
      </c>
      <c r="H9" s="1367">
        <v>4.4587109237909317E-2</v>
      </c>
      <c r="I9" s="1367">
        <v>3.0657418072223663E-2</v>
      </c>
      <c r="J9" s="1367">
        <v>3.712044283747673E-2</v>
      </c>
      <c r="K9" s="1367">
        <v>8.2786925137042999E-2</v>
      </c>
      <c r="L9" s="1367">
        <v>0.61194038391113281</v>
      </c>
      <c r="M9" s="1367">
        <v>6.3408903777599335E-2</v>
      </c>
      <c r="N9" s="1367">
        <v>1.7990961670875549E-2</v>
      </c>
      <c r="O9" s="1367">
        <v>1.2666456401348114E-2</v>
      </c>
      <c r="P9" s="1367">
        <v>5.0423800945281982E-2</v>
      </c>
      <c r="Q9" s="1367">
        <v>1.2985104694962502E-2</v>
      </c>
      <c r="R9" s="1367">
        <v>0.79571658372879028</v>
      </c>
      <c r="S9" s="1367">
        <v>1.8364215269684792E-2</v>
      </c>
      <c r="T9" s="1367">
        <v>7.2650402784347534E-2</v>
      </c>
      <c r="U9" s="1367">
        <v>2.9589203186333179E-3</v>
      </c>
      <c r="V9" s="1367">
        <v>1.6235304065048695E-3</v>
      </c>
      <c r="W9" s="1367">
        <v>2.9960500076413155E-2</v>
      </c>
      <c r="X9" s="1367">
        <v>3.8048256188631058E-2</v>
      </c>
      <c r="Y9" s="1367">
        <v>2.8152916580438614E-2</v>
      </c>
      <c r="Z9" s="1367">
        <v>3.5226024687290192E-2</v>
      </c>
      <c r="AA9" s="1367">
        <v>4.417998343706131E-2</v>
      </c>
      <c r="AB9" s="1367">
        <v>0.46742141246795654</v>
      </c>
      <c r="AC9" s="1367">
        <v>5.7130385190248489E-2</v>
      </c>
      <c r="AD9" s="1367">
        <v>1.5857089310884476E-2</v>
      </c>
      <c r="AE9" s="1367">
        <v>1.2295829132199287E-2</v>
      </c>
      <c r="AF9" s="1367">
        <v>4.4544138014316559E-2</v>
      </c>
      <c r="AG9" s="1367">
        <v>1.258624903857708E-2</v>
      </c>
      <c r="AH9" s="1367">
        <v>0.34096398949623108</v>
      </c>
      <c r="AI9" s="1367">
        <v>1.5031414106488228E-2</v>
      </c>
      <c r="AJ9" s="1367">
        <v>5.9465553611516953E-2</v>
      </c>
      <c r="AK9" s="1367">
        <v>2.6861859951168299E-3</v>
      </c>
      <c r="AL9" s="1367">
        <v>1.4738836325705051E-3</v>
      </c>
      <c r="AM9" s="1367">
        <v>2.3420892655849457E-2</v>
      </c>
      <c r="AN9" s="1367">
        <v>1.8650202080607414E-2</v>
      </c>
      <c r="AO9" s="1367">
        <v>2.1319979801774025E-2</v>
      </c>
      <c r="AP9" s="1367">
        <v>1.7600296065211296E-2</v>
      </c>
      <c r="AQ9" s="1367">
        <v>1.4378702268004417E-2</v>
      </c>
      <c r="AR9" s="1367">
        <v>0.12587630748748779</v>
      </c>
      <c r="AS9" s="1367">
        <v>4.1060570627450943E-2</v>
      </c>
      <c r="AT9" s="1367">
        <v>1.074429415166378E-2</v>
      </c>
      <c r="AU9" s="1367">
        <v>1.0575683787465096E-2</v>
      </c>
      <c r="AV9" s="1367">
        <v>3.0444959178566933E-2</v>
      </c>
      <c r="AW9" s="1367">
        <v>1.0615606792271137E-2</v>
      </c>
      <c r="AX9" s="1367">
        <v>0.24118192493915558</v>
      </c>
      <c r="AY9" s="1367">
        <v>1.3384515419602394E-2</v>
      </c>
      <c r="AZ9" s="1367">
        <v>5.2950281649827957E-2</v>
      </c>
      <c r="BA9" s="1367">
        <v>2.5276867672801018E-3</v>
      </c>
      <c r="BB9" s="1367">
        <v>1.3869167305529118E-3</v>
      </c>
      <c r="BC9" s="1367">
        <v>1.8604045733809471E-2</v>
      </c>
      <c r="BD9" s="1367">
        <v>1.2994278222322464E-2</v>
      </c>
      <c r="BE9" s="1367">
        <v>1.8613407388329506E-2</v>
      </c>
      <c r="BF9" s="1367">
        <v>1.1115443892776966E-2</v>
      </c>
      <c r="BG9" s="1367">
        <v>8.2105929031968117E-3</v>
      </c>
      <c r="BH9" s="1367">
        <v>6.6448576748371124E-2</v>
      </c>
      <c r="BI9" s="1367">
        <v>3.4946177154779434E-2</v>
      </c>
      <c r="BJ9" s="1367">
        <v>8.884139358997345E-3</v>
      </c>
      <c r="BK9" s="1367">
        <v>9.7292680293321609E-3</v>
      </c>
      <c r="BL9" s="1367">
        <v>2.5252876803278923E-2</v>
      </c>
      <c r="BM9" s="1367">
        <v>9.6932975575327873E-3</v>
      </c>
      <c r="BN9" s="1367">
        <v>0.11067059636116028</v>
      </c>
      <c r="BO9" s="1367">
        <v>9.0981535613536835E-3</v>
      </c>
      <c r="BP9" s="1367">
        <v>3.5993069410324097E-2</v>
      </c>
      <c r="BQ9" s="1367">
        <v>1.6150536248460412E-3</v>
      </c>
      <c r="BR9" s="1367">
        <v>8.8616396533325315E-4</v>
      </c>
      <c r="BS9" s="1367">
        <v>9.4347232952713966E-3</v>
      </c>
      <c r="BT9" s="1367">
        <v>5.5658747442066669E-3</v>
      </c>
      <c r="BU9" s="1367">
        <v>1.0476942174136639E-2</v>
      </c>
      <c r="BV9" s="1367">
        <v>2.5309100747108459E-3</v>
      </c>
      <c r="BW9" s="1367">
        <v>1.7278646118938923E-3</v>
      </c>
      <c r="BX9" s="1367">
        <v>1.5812015160918236E-2</v>
      </c>
      <c r="BY9" s="1367">
        <v>1.752983033657074E-2</v>
      </c>
      <c r="BZ9" s="1367">
        <v>4.0686135180294514E-3</v>
      </c>
      <c r="CA9" s="1367">
        <v>6.4083281904459E-3</v>
      </c>
      <c r="CB9" s="1367">
        <v>1.1638701893389225E-2</v>
      </c>
      <c r="CC9" s="1367">
        <v>5.8911275118589401E-3</v>
      </c>
      <c r="CD9" s="1367">
        <v>7.8691132366657257E-2</v>
      </c>
      <c r="CE9" s="1367">
        <v>7.5079402886331081E-3</v>
      </c>
      <c r="CF9" s="1367">
        <v>2.9702050611376762E-2</v>
      </c>
      <c r="CG9" s="1367">
        <v>1.2314636260271072E-3</v>
      </c>
      <c r="CH9" s="1367">
        <v>6.756919901818037E-4</v>
      </c>
      <c r="CI9" s="1367">
        <v>6.7336726933717728E-3</v>
      </c>
      <c r="CJ9" s="1367">
        <v>3.7518271710723639E-3</v>
      </c>
      <c r="CK9" s="1367">
        <v>7.1725016459822655E-3</v>
      </c>
      <c r="CL9" s="1367">
        <v>1.3859887840226293E-3</v>
      </c>
      <c r="CM9" s="1367">
        <v>8.9340301929041743E-4</v>
      </c>
      <c r="CN9" s="1367">
        <v>8.8703278452157974E-3</v>
      </c>
      <c r="CO9" s="1367">
        <v>1.0766263119876385E-2</v>
      </c>
      <c r="CP9" s="1367">
        <v>2.3619814310222864E-3</v>
      </c>
      <c r="CQ9" s="1367">
        <v>4.8105199821293354E-3</v>
      </c>
      <c r="CR9" s="1367">
        <v>6.7719193175435066E-3</v>
      </c>
      <c r="CS9" s="1367">
        <v>3.9943433366715908E-3</v>
      </c>
      <c r="CT9" s="1367">
        <v>3.588201105594635E-2</v>
      </c>
      <c r="CU9" s="1367">
        <v>4.4552278704941273E-3</v>
      </c>
      <c r="CV9" s="1367">
        <v>1.7625259235501289E-2</v>
      </c>
      <c r="CW9" s="1367">
        <v>5.3766090422868729E-4</v>
      </c>
      <c r="CX9" s="1367">
        <v>2.9500926029868424E-4</v>
      </c>
      <c r="CY9" s="1367">
        <v>3.1718907412141562E-3</v>
      </c>
      <c r="CZ9" s="1367">
        <v>1.4185903128236532E-3</v>
      </c>
      <c r="DA9" s="1367">
        <v>2.8385885525494814E-3</v>
      </c>
      <c r="DB9" s="1367">
        <v>3.8764593773521483E-4</v>
      </c>
      <c r="DC9" s="1367">
        <v>2.1446798928081989E-4</v>
      </c>
      <c r="DD9" s="1367">
        <v>2.3814868181943893E-3</v>
      </c>
      <c r="DE9" s="1367">
        <v>2.5561850052326918E-3</v>
      </c>
      <c r="DF9" s="1367">
        <v>4.9704744014889002E-4</v>
      </c>
      <c r="DG9" s="1367">
        <v>2.3415409959852695E-3</v>
      </c>
      <c r="DH9" s="1367">
        <v>1.428853371180594E-3</v>
      </c>
      <c r="DI9" s="1367">
        <v>1.1273316340520978E-3</v>
      </c>
      <c r="DJ9" s="1367">
        <v>1.1917495168745518E-2</v>
      </c>
      <c r="DK9" s="1367">
        <v>1.755624427460134E-3</v>
      </c>
      <c r="DL9" s="1367">
        <v>6.9453991018235683E-3</v>
      </c>
      <c r="DM9" s="1367">
        <v>1.3851265248376876E-4</v>
      </c>
      <c r="DN9" s="1367">
        <v>7.6000520493835211E-5</v>
      </c>
      <c r="DO9" s="1367">
        <v>1.0018913308158517E-3</v>
      </c>
      <c r="DP9" s="1367">
        <v>3.4271739423274994E-4</v>
      </c>
      <c r="DQ9" s="1367">
        <v>1.0304099414497614E-3</v>
      </c>
      <c r="DR9" s="1367">
        <v>5.5267708376049995E-5</v>
      </c>
      <c r="DS9" s="1367">
        <v>1.521886315458687E-5</v>
      </c>
      <c r="DT9" s="1367">
        <v>3.2602818100713193E-4</v>
      </c>
      <c r="DU9" s="1367">
        <v>2.3042458633426577E-4</v>
      </c>
      <c r="DV9" s="1367">
        <v>5.349617640604265E-5</v>
      </c>
      <c r="DW9" s="1367">
        <v>9.7691372502595186E-4</v>
      </c>
      <c r="DX9" s="1367">
        <v>1.5419270494021475E-4</v>
      </c>
      <c r="DY9" s="1367">
        <v>7.6231874118093401E-5</v>
      </c>
    </row>
    <row r="10" spans="1:129" ht="16" x14ac:dyDescent="0.2">
      <c r="A10" s="1365">
        <v>1972</v>
      </c>
      <c r="B10" s="1365">
        <v>1</v>
      </c>
      <c r="C10" s="1367">
        <v>1.8308481201529503E-2</v>
      </c>
      <c r="D10" s="1367">
        <v>8.0689795315265656E-2</v>
      </c>
      <c r="E10" s="1367">
        <v>3.1544177327305079E-3</v>
      </c>
      <c r="F10" s="1367">
        <v>1.656794105656445E-3</v>
      </c>
      <c r="G10" s="1367">
        <v>2.8920378535985947E-2</v>
      </c>
      <c r="H10" s="1367">
        <v>4.1963566094636917E-2</v>
      </c>
      <c r="I10" s="1367">
        <v>3.0495299026370049E-2</v>
      </c>
      <c r="J10" s="1367">
        <v>3.8566701114177704E-2</v>
      </c>
      <c r="K10" s="1367">
        <v>8.6028963327407837E-2</v>
      </c>
      <c r="L10" s="1367">
        <v>0.60460156202316284</v>
      </c>
      <c r="M10" s="1367">
        <v>6.5613999962806702E-2</v>
      </c>
      <c r="N10" s="1367">
        <v>1.805972121655941E-2</v>
      </c>
      <c r="O10" s="1367">
        <v>1.2435576878488064E-2</v>
      </c>
      <c r="P10" s="1367">
        <v>5.2660699933767319E-2</v>
      </c>
      <c r="Q10" s="1367">
        <v>1.2953305616974831E-2</v>
      </c>
      <c r="R10" s="1367">
        <v>0.79789125919342041</v>
      </c>
      <c r="S10" s="1367">
        <v>1.7511103302240372E-2</v>
      </c>
      <c r="T10" s="1367">
        <v>7.71755650639534E-2</v>
      </c>
      <c r="U10" s="1367">
        <v>3.0960070434957743E-3</v>
      </c>
      <c r="V10" s="1367">
        <v>1.6261151758953929E-3</v>
      </c>
      <c r="W10" s="1367">
        <v>2.9542064294219017E-2</v>
      </c>
      <c r="X10" s="1367">
        <v>3.6255370825529099E-2</v>
      </c>
      <c r="Y10" s="1367">
        <v>2.8087014332413673E-2</v>
      </c>
      <c r="Z10" s="1367">
        <v>3.6510884761810303E-2</v>
      </c>
      <c r="AA10" s="1367">
        <v>4.7226734459400177E-2</v>
      </c>
      <c r="AB10" s="1367">
        <v>0.46148276329040527</v>
      </c>
      <c r="AC10" s="1367">
        <v>5.9377625584602356E-2</v>
      </c>
      <c r="AD10" s="1367">
        <v>1.6034398227930069E-2</v>
      </c>
      <c r="AE10" s="1367">
        <v>1.2052614241838455E-2</v>
      </c>
      <c r="AF10" s="1367">
        <v>4.6848848462104797E-2</v>
      </c>
      <c r="AG10" s="1367">
        <v>1.2528777122497559E-2</v>
      </c>
      <c r="AH10" s="1367">
        <v>0.34417304396629333</v>
      </c>
      <c r="AI10" s="1367">
        <v>1.4307287521660328E-2</v>
      </c>
      <c r="AJ10" s="1367">
        <v>6.3055597245693207E-2</v>
      </c>
      <c r="AK10" s="1367">
        <v>2.7664268855005503E-3</v>
      </c>
      <c r="AL10" s="1367">
        <v>1.4530097832903266E-3</v>
      </c>
      <c r="AM10" s="1367">
        <v>2.2971943020820618E-2</v>
      </c>
      <c r="AN10" s="1367">
        <v>1.9112944602966309E-2</v>
      </c>
      <c r="AO10" s="1367">
        <v>2.1218365058302879E-2</v>
      </c>
      <c r="AP10" s="1367">
        <v>1.8737897276878357E-2</v>
      </c>
      <c r="AQ10" s="1367">
        <v>1.6132146120071411E-2</v>
      </c>
      <c r="AR10" s="1367">
        <v>0.12199173867702484</v>
      </c>
      <c r="AS10" s="1367">
        <v>4.2425677180290222E-2</v>
      </c>
      <c r="AT10" s="1367">
        <v>1.0765242390334606E-2</v>
      </c>
      <c r="AU10" s="1367">
        <v>1.0453122667968273E-2</v>
      </c>
      <c r="AV10" s="1367">
        <v>3.1726036220788956E-2</v>
      </c>
      <c r="AW10" s="1367">
        <v>1.0699642822146416E-2</v>
      </c>
      <c r="AX10" s="1367">
        <v>0.24343951046466827</v>
      </c>
      <c r="AY10" s="1367">
        <v>1.2838989496231079E-2</v>
      </c>
      <c r="AZ10" s="1367">
        <v>5.6584455072879791E-2</v>
      </c>
      <c r="BA10" s="1367">
        <v>2.5030774995684624E-3</v>
      </c>
      <c r="BB10" s="1367">
        <v>1.3146906858310103E-3</v>
      </c>
      <c r="BC10" s="1367">
        <v>1.8365604802966118E-2</v>
      </c>
      <c r="BD10" s="1367">
        <v>1.3644058257341385E-2</v>
      </c>
      <c r="BE10" s="1367">
        <v>1.8263818696141243E-2</v>
      </c>
      <c r="BF10" s="1367">
        <v>1.2036504223942757E-2</v>
      </c>
      <c r="BG10" s="1367">
        <v>9.4865132123231888E-3</v>
      </c>
      <c r="BH10" s="1367">
        <v>6.3008338212966919E-2</v>
      </c>
      <c r="BI10" s="1367">
        <v>3.5393454134464264E-2</v>
      </c>
      <c r="BJ10" s="1367">
        <v>8.6900889873504639E-3</v>
      </c>
      <c r="BK10" s="1367">
        <v>9.5737287774682045E-3</v>
      </c>
      <c r="BL10" s="1367">
        <v>2.5697121396660805E-2</v>
      </c>
      <c r="BM10" s="1367">
        <v>9.6963336691260338E-3</v>
      </c>
      <c r="BN10" s="1367">
        <v>0.11072555929422379</v>
      </c>
      <c r="BO10" s="1367">
        <v>8.6400415748357773E-3</v>
      </c>
      <c r="BP10" s="1367">
        <v>3.8078706711530685E-2</v>
      </c>
      <c r="BQ10" s="1367">
        <v>1.6208580927923322E-3</v>
      </c>
      <c r="BR10" s="1367">
        <v>8.5132289677858353E-4</v>
      </c>
      <c r="BS10" s="1367">
        <v>8.6435331031680107E-3</v>
      </c>
      <c r="BT10" s="1367">
        <v>5.7884869165718555E-3</v>
      </c>
      <c r="BU10" s="1367">
        <v>9.7876256331801414E-3</v>
      </c>
      <c r="BV10" s="1367">
        <v>2.3876829072833061E-3</v>
      </c>
      <c r="BW10" s="1367">
        <v>1.918568043038249E-3</v>
      </c>
      <c r="BX10" s="1367">
        <v>1.6494441777467728E-2</v>
      </c>
      <c r="BY10" s="1367">
        <v>1.6514291986823082E-2</v>
      </c>
      <c r="BZ10" s="1367">
        <v>3.6108619533479214E-3</v>
      </c>
      <c r="CA10" s="1367">
        <v>6.1767641454935074E-3</v>
      </c>
      <c r="CB10" s="1367">
        <v>1.0745864361524582E-2</v>
      </c>
      <c r="CC10" s="1367">
        <v>5.7684280909597874E-3</v>
      </c>
      <c r="CD10" s="1367">
        <v>7.8720942139625549E-2</v>
      </c>
      <c r="CE10" s="1367">
        <v>7.0519228465855122E-3</v>
      </c>
      <c r="CF10" s="1367">
        <v>3.1079487875103951E-2</v>
      </c>
      <c r="CG10" s="1367">
        <v>1.1507575400173664E-3</v>
      </c>
      <c r="CH10" s="1367">
        <v>6.044121109880507E-4</v>
      </c>
      <c r="CI10" s="1367">
        <v>6.0595637187361717E-3</v>
      </c>
      <c r="CJ10" s="1367">
        <v>3.9905994199216366E-3</v>
      </c>
      <c r="CK10" s="1367">
        <v>6.8118623457849026E-3</v>
      </c>
      <c r="CL10" s="1367">
        <v>1.3309277128428221E-3</v>
      </c>
      <c r="CM10" s="1367">
        <v>1.0353429242968559E-3</v>
      </c>
      <c r="CN10" s="1367">
        <v>9.2636216431856155E-3</v>
      </c>
      <c r="CO10" s="1367">
        <v>1.0342443361878395E-2</v>
      </c>
      <c r="CP10" s="1367">
        <v>2.0963072311133146E-3</v>
      </c>
      <c r="CQ10" s="1367">
        <v>4.7155548818409443E-3</v>
      </c>
      <c r="CR10" s="1367">
        <v>6.2513770535588264E-3</v>
      </c>
      <c r="CS10" s="1367">
        <v>4.0910667739808559E-3</v>
      </c>
      <c r="CT10" s="1367">
        <v>3.5848449915647507E-2</v>
      </c>
      <c r="CU10" s="1367">
        <v>4.1034449823200703E-3</v>
      </c>
      <c r="CV10" s="1367">
        <v>1.8084853887557983E-2</v>
      </c>
      <c r="CW10" s="1367">
        <v>5.3956505144014955E-4</v>
      </c>
      <c r="CX10" s="1367">
        <v>2.8339563868939877E-4</v>
      </c>
      <c r="CY10" s="1367">
        <v>2.8356160037219524E-3</v>
      </c>
      <c r="CZ10" s="1367">
        <v>1.6101417131721973E-3</v>
      </c>
      <c r="DA10" s="1367">
        <v>2.6658668648451567E-3</v>
      </c>
      <c r="DB10" s="1367">
        <v>3.514857089612633E-4</v>
      </c>
      <c r="DC10" s="1367">
        <v>2.6312554837204516E-4</v>
      </c>
      <c r="DD10" s="1367">
        <v>2.505007665604353E-3</v>
      </c>
      <c r="DE10" s="1367">
        <v>2.6059485971927643E-3</v>
      </c>
      <c r="DF10" s="1367">
        <v>4.9545569345355034E-4</v>
      </c>
      <c r="DG10" s="1367">
        <v>2.1704111713916063E-3</v>
      </c>
      <c r="DH10" s="1367">
        <v>1.4830041909590364E-3</v>
      </c>
      <c r="DI10" s="1367">
        <v>1.1229445226490498E-3</v>
      </c>
      <c r="DJ10" s="1367">
        <v>1.2037668377161026E-2</v>
      </c>
      <c r="DK10" s="1367">
        <v>1.6251376364380121E-3</v>
      </c>
      <c r="DL10" s="1367">
        <v>7.1623651310801506E-3</v>
      </c>
      <c r="DM10" s="1367">
        <v>1.700621796771884E-4</v>
      </c>
      <c r="DN10" s="1367">
        <v>8.9321722043678164E-5</v>
      </c>
      <c r="DO10" s="1367">
        <v>8.7624089792370796E-4</v>
      </c>
      <c r="DP10" s="1367">
        <v>3.6692272988148034E-4</v>
      </c>
      <c r="DQ10" s="1367">
        <v>9.0865523088723421E-4</v>
      </c>
      <c r="DR10" s="1367">
        <v>5.9213063650531694E-5</v>
      </c>
      <c r="DS10" s="1367">
        <v>3.6112262023380026E-5</v>
      </c>
      <c r="DT10" s="1367">
        <v>4.2884686263278127E-4</v>
      </c>
      <c r="DU10" s="1367">
        <v>3.1479087192565203E-4</v>
      </c>
      <c r="DV10" s="1367">
        <v>7.8550190664827824E-5</v>
      </c>
      <c r="DW10" s="1367">
        <v>8.3010504022240639E-4</v>
      </c>
      <c r="DX10" s="1367">
        <v>2.3581451387144625E-4</v>
      </c>
      <c r="DY10" s="1367">
        <v>7.8976350778248161E-5</v>
      </c>
    </row>
    <row r="11" spans="1:129" ht="16" x14ac:dyDescent="0.2">
      <c r="A11" s="1365">
        <v>1973</v>
      </c>
      <c r="B11" s="1365">
        <v>1</v>
      </c>
      <c r="C11" s="1367">
        <v>1.8094372004270554E-2</v>
      </c>
      <c r="D11" s="1367">
        <v>8.0121032893657684E-2</v>
      </c>
      <c r="E11" s="1367">
        <v>3.1150875147432089E-3</v>
      </c>
      <c r="F11" s="1367">
        <v>1.4709787210449576E-3</v>
      </c>
      <c r="G11" s="1367">
        <v>3.0066097155213356E-2</v>
      </c>
      <c r="H11" s="1367">
        <v>3.768172487616539E-2</v>
      </c>
      <c r="I11" s="1367">
        <v>3.2028567045927048E-2</v>
      </c>
      <c r="J11" s="1367">
        <v>4.0881570428609848E-2</v>
      </c>
      <c r="K11" s="1367">
        <v>8.5363626480102539E-2</v>
      </c>
      <c r="L11" s="1367">
        <v>0.60012620687484741</v>
      </c>
      <c r="M11" s="1367">
        <v>7.1050703525543213E-2</v>
      </c>
      <c r="N11" s="1367">
        <v>1.987125352025032E-2</v>
      </c>
      <c r="O11" s="1367">
        <v>1.2157311663031578E-2</v>
      </c>
      <c r="P11" s="1367">
        <v>5.8829110115766525E-2</v>
      </c>
      <c r="Q11" s="1367">
        <v>1.2221595272421837E-2</v>
      </c>
      <c r="R11" s="1367">
        <v>0.79563039541244507</v>
      </c>
      <c r="S11" s="1367">
        <v>1.7255719751119614E-2</v>
      </c>
      <c r="T11" s="1367">
        <v>7.6407529413700104E-2</v>
      </c>
      <c r="U11" s="1367">
        <v>3.0649434775114059E-3</v>
      </c>
      <c r="V11" s="1367">
        <v>1.4473001938313246E-3</v>
      </c>
      <c r="W11" s="1367">
        <v>3.0512640252709389E-2</v>
      </c>
      <c r="X11" s="1367">
        <v>3.2790310680866241E-2</v>
      </c>
      <c r="Y11" s="1367">
        <v>2.9712991788983345E-2</v>
      </c>
      <c r="Z11" s="1367">
        <v>3.8823772221803665E-2</v>
      </c>
      <c r="AA11" s="1367">
        <v>4.54380102455616E-2</v>
      </c>
      <c r="AB11" s="1367">
        <v>0.45507827401161194</v>
      </c>
      <c r="AC11" s="1367">
        <v>6.5098881721496582E-2</v>
      </c>
      <c r="AD11" s="1367">
        <v>1.7989471554756165E-2</v>
      </c>
      <c r="AE11" s="1367">
        <v>1.1723518371582031E-2</v>
      </c>
      <c r="AF11" s="1367">
        <v>5.3334753960371017E-2</v>
      </c>
      <c r="AG11" s="1367">
        <v>1.176412682980299E-2</v>
      </c>
      <c r="AH11" s="1367">
        <v>0.34622052311897278</v>
      </c>
      <c r="AI11" s="1367">
        <v>1.3982792384922504E-2</v>
      </c>
      <c r="AJ11" s="1367">
        <v>6.1915148049592972E-2</v>
      </c>
      <c r="AK11" s="1367">
        <v>2.7370511088520288E-3</v>
      </c>
      <c r="AL11" s="1367">
        <v>1.2924657203257084E-3</v>
      </c>
      <c r="AM11" s="1367">
        <v>2.4098696187138557E-2</v>
      </c>
      <c r="AN11" s="1367">
        <v>1.7416086047887802E-2</v>
      </c>
      <c r="AO11" s="1367">
        <v>2.2807206958532333E-2</v>
      </c>
      <c r="AP11" s="1367">
        <v>1.9253822043538094E-2</v>
      </c>
      <c r="AQ11" s="1367">
        <v>1.5814140439033508E-2</v>
      </c>
      <c r="AR11" s="1367">
        <v>0.11903645843267441</v>
      </c>
      <c r="AS11" s="1367">
        <v>4.7866664826869965E-2</v>
      </c>
      <c r="AT11" s="1367">
        <v>1.2671580538153648E-2</v>
      </c>
      <c r="AU11" s="1367">
        <v>1.013562735170126E-2</v>
      </c>
      <c r="AV11" s="1367">
        <v>3.7841588258743286E-2</v>
      </c>
      <c r="AW11" s="1367">
        <v>1.0025076568126678E-2</v>
      </c>
      <c r="AX11" s="1367">
        <v>0.24541199207305908</v>
      </c>
      <c r="AY11" s="1367">
        <v>1.2449515052139759E-2</v>
      </c>
      <c r="AZ11" s="1367">
        <v>5.5125866085290909E-2</v>
      </c>
      <c r="BA11" s="1367">
        <v>2.5399730075150728E-3</v>
      </c>
      <c r="BB11" s="1367">
        <v>1.1994033120572567E-3</v>
      </c>
      <c r="BC11" s="1367">
        <v>1.8836937844753265E-2</v>
      </c>
      <c r="BD11" s="1367">
        <v>1.228299830108881E-2</v>
      </c>
      <c r="BE11" s="1367">
        <v>1.9538763910531998E-2</v>
      </c>
      <c r="BF11" s="1367">
        <v>1.264930609613657E-2</v>
      </c>
      <c r="BG11" s="1367">
        <v>9.694649837911129E-3</v>
      </c>
      <c r="BH11" s="1367">
        <v>6.145617738366127E-2</v>
      </c>
      <c r="BI11" s="1367">
        <v>3.9638392627239227E-2</v>
      </c>
      <c r="BJ11" s="1367">
        <v>1.016202662140131E-2</v>
      </c>
      <c r="BK11" s="1367">
        <v>9.3767372891306877E-3</v>
      </c>
      <c r="BL11" s="1367">
        <v>3.0456468462944031E-2</v>
      </c>
      <c r="BM11" s="1367">
        <v>9.1819250956177711E-3</v>
      </c>
      <c r="BN11" s="1367">
        <v>0.1089317575097084</v>
      </c>
      <c r="BO11" s="1367">
        <v>8.1490771844983101E-3</v>
      </c>
      <c r="BP11" s="1367">
        <v>3.6083731800317764E-2</v>
      </c>
      <c r="BQ11" s="1367">
        <v>1.5120343305170536E-3</v>
      </c>
      <c r="BR11" s="1367">
        <v>7.1399932494387031E-4</v>
      </c>
      <c r="BS11" s="1367">
        <v>8.7813399732112885E-3</v>
      </c>
      <c r="BT11" s="1367">
        <v>5.1469574682414532E-3</v>
      </c>
      <c r="BU11" s="1367">
        <v>1.013006828725338E-2</v>
      </c>
      <c r="BV11" s="1367">
        <v>2.5748477783054113E-3</v>
      </c>
      <c r="BW11" s="1367">
        <v>2.0857925992459059E-3</v>
      </c>
      <c r="BX11" s="1367">
        <v>1.5801317989826202E-2</v>
      </c>
      <c r="BY11" s="1367">
        <v>1.7952587455511093E-2</v>
      </c>
      <c r="BZ11" s="1367">
        <v>4.1758408769965172E-3</v>
      </c>
      <c r="CA11" s="1367">
        <v>5.9542278759181499E-3</v>
      </c>
      <c r="CB11" s="1367">
        <v>1.2595538981258869E-2</v>
      </c>
      <c r="CC11" s="1367">
        <v>5.3570494055747986E-3</v>
      </c>
      <c r="CD11" s="1367">
        <v>7.627955824136734E-2</v>
      </c>
      <c r="CE11" s="1367">
        <v>6.4920340664684772E-3</v>
      </c>
      <c r="CF11" s="1367">
        <v>2.8746422380208969E-2</v>
      </c>
      <c r="CG11" s="1367">
        <v>1.1141608702018857E-3</v>
      </c>
      <c r="CH11" s="1367">
        <v>5.2611908176913857E-4</v>
      </c>
      <c r="CI11" s="1367">
        <v>6.368118803948164E-3</v>
      </c>
      <c r="CJ11" s="1367">
        <v>3.5267763305455446E-3</v>
      </c>
      <c r="CK11" s="1367">
        <v>6.9106891751289368E-3</v>
      </c>
      <c r="CL11" s="1367">
        <v>1.2599732726812363E-3</v>
      </c>
      <c r="CM11" s="1367">
        <v>1.0751372901722789E-3</v>
      </c>
      <c r="CN11" s="1367">
        <v>9.1104516759514809E-3</v>
      </c>
      <c r="CO11" s="1367">
        <v>1.1149679310619831E-2</v>
      </c>
      <c r="CP11" s="1367">
        <v>2.4700942449271679E-3</v>
      </c>
      <c r="CQ11" s="1367">
        <v>4.4405949302017689E-3</v>
      </c>
      <c r="CR11" s="1367">
        <v>7.4658929370343685E-3</v>
      </c>
      <c r="CS11" s="1367">
        <v>3.6837859079241753E-3</v>
      </c>
      <c r="CT11" s="1367">
        <v>3.4183546900749207E-2</v>
      </c>
      <c r="CU11" s="1367">
        <v>3.6898395046591759E-3</v>
      </c>
      <c r="CV11" s="1367">
        <v>1.6338435932993889E-2</v>
      </c>
      <c r="CW11" s="1367">
        <v>5.2978406893089414E-4</v>
      </c>
      <c r="CX11" s="1367">
        <v>2.5016989093273878E-4</v>
      </c>
      <c r="CY11" s="1367">
        <v>2.9842422809451818E-3</v>
      </c>
      <c r="CZ11" s="1367">
        <v>1.3210177421569824E-3</v>
      </c>
      <c r="DA11" s="1367">
        <v>2.7910193894058466E-3</v>
      </c>
      <c r="DB11" s="1367">
        <v>3.9295258466154337E-4</v>
      </c>
      <c r="DC11" s="1367">
        <v>2.957455872092396E-4</v>
      </c>
      <c r="DD11" s="1367">
        <v>2.5955869350582361E-3</v>
      </c>
      <c r="DE11" s="1367">
        <v>2.9947538860142231E-3</v>
      </c>
      <c r="DF11" s="1367">
        <v>6.258480716496706E-4</v>
      </c>
      <c r="DG11" s="1367">
        <v>2.165171317756176E-3</v>
      </c>
      <c r="DH11" s="1367">
        <v>1.8974584527313709E-3</v>
      </c>
      <c r="DI11" s="1367">
        <v>1.097295549698174E-3</v>
      </c>
      <c r="DJ11" s="1367">
        <v>1.0967289097607136E-2</v>
      </c>
      <c r="DK11" s="1367">
        <v>1.4023286057636142E-3</v>
      </c>
      <c r="DL11" s="1367">
        <v>6.2094456516206264E-3</v>
      </c>
      <c r="DM11" s="1367">
        <v>1.6176645294763148E-4</v>
      </c>
      <c r="DN11" s="1367">
        <v>7.6387907029129565E-5</v>
      </c>
      <c r="DO11" s="1367">
        <v>9.3662476865574718E-4</v>
      </c>
      <c r="DP11" s="1367">
        <v>3.0551641248166561E-4</v>
      </c>
      <c r="DQ11" s="1367">
        <v>9.4675872242078185E-4</v>
      </c>
      <c r="DR11" s="1367">
        <v>5.8600460761226714E-5</v>
      </c>
      <c r="DS11" s="1367">
        <v>4.1660263377707452E-5</v>
      </c>
      <c r="DT11" s="1367">
        <v>4.050600400660187E-4</v>
      </c>
      <c r="DU11" s="1367">
        <v>4.231394559610635E-4</v>
      </c>
      <c r="DV11" s="1367">
        <v>1.0136855416931212E-4</v>
      </c>
      <c r="DW11" s="1367">
        <v>8.4539013914763927E-4</v>
      </c>
      <c r="DX11" s="1367">
        <v>3.0823817360214889E-4</v>
      </c>
      <c r="DY11" s="1367">
        <v>1.1490129691082984E-4</v>
      </c>
    </row>
    <row r="12" spans="1:129" ht="16" x14ac:dyDescent="0.2">
      <c r="A12" s="1365">
        <v>1974</v>
      </c>
      <c r="B12" s="1365">
        <v>1</v>
      </c>
      <c r="C12" s="1367">
        <v>1.8048670142889023E-2</v>
      </c>
      <c r="D12" s="1367">
        <v>6.3382081687450409E-2</v>
      </c>
      <c r="E12" s="1367">
        <v>3.2612225040793419E-3</v>
      </c>
      <c r="F12" s="1367">
        <v>1.7613500822335482E-3</v>
      </c>
      <c r="G12" s="1367">
        <v>3.6933921277523041E-2</v>
      </c>
      <c r="H12" s="1367">
        <v>3.5822417587041855E-2</v>
      </c>
      <c r="I12" s="1367">
        <v>3.2500099390745163E-2</v>
      </c>
      <c r="J12" s="1367">
        <v>4.4663179665803909E-2</v>
      </c>
      <c r="K12" s="1367">
        <v>8.9064091444015503E-2</v>
      </c>
      <c r="L12" s="1367">
        <v>0.60899239778518677</v>
      </c>
      <c r="M12" s="1367">
        <v>6.557057797908783E-2</v>
      </c>
      <c r="N12" s="1367">
        <v>2.0293828099966049E-2</v>
      </c>
      <c r="O12" s="1367">
        <v>1.2206272222101688E-2</v>
      </c>
      <c r="P12" s="1367">
        <v>5.4747495800256729E-2</v>
      </c>
      <c r="Q12" s="1367">
        <v>1.082308404147625E-2</v>
      </c>
      <c r="R12" s="1367">
        <v>0.79017907381057739</v>
      </c>
      <c r="S12" s="1367">
        <v>1.7091350629925728E-2</v>
      </c>
      <c r="T12" s="1367">
        <v>6.0020241886377335E-2</v>
      </c>
      <c r="U12" s="1367">
        <v>3.2191358041018248E-3</v>
      </c>
      <c r="V12" s="1367">
        <v>1.7386195249855518E-3</v>
      </c>
      <c r="W12" s="1367">
        <v>3.6989353597164154E-2</v>
      </c>
      <c r="X12" s="1367">
        <v>3.1461991369724274E-2</v>
      </c>
      <c r="Y12" s="1367">
        <v>3.0068052932620049E-2</v>
      </c>
      <c r="Z12" s="1367">
        <v>4.2006988078355789E-2</v>
      </c>
      <c r="AA12" s="1367">
        <v>4.7363732010126114E-2</v>
      </c>
      <c r="AB12" s="1367">
        <v>0.46020185947418213</v>
      </c>
      <c r="AC12" s="1367">
        <v>6.0017731040716171E-2</v>
      </c>
      <c r="AD12" s="1367">
        <v>1.8390052020549774E-2</v>
      </c>
      <c r="AE12" s="1367">
        <v>1.1677999049425125E-2</v>
      </c>
      <c r="AF12" s="1367">
        <v>4.9686264246702194E-2</v>
      </c>
      <c r="AG12" s="1367">
        <v>1.0331468656659126E-2</v>
      </c>
      <c r="AH12" s="1367">
        <v>0.33562558889389038</v>
      </c>
      <c r="AI12" s="1367">
        <v>1.3294035568833351E-2</v>
      </c>
      <c r="AJ12" s="1367">
        <v>4.6685084700584412E-2</v>
      </c>
      <c r="AK12" s="1367">
        <v>3.026673337444663E-3</v>
      </c>
      <c r="AL12" s="1367">
        <v>1.634672749787569E-3</v>
      </c>
      <c r="AM12" s="1367">
        <v>2.6108166202902794E-2</v>
      </c>
      <c r="AN12" s="1367">
        <v>1.6592210158705711E-2</v>
      </c>
      <c r="AO12" s="1367">
        <v>2.288016676902771E-2</v>
      </c>
      <c r="AP12" s="1367">
        <v>2.0215908065438271E-2</v>
      </c>
      <c r="AQ12" s="1367">
        <v>1.6893215477466583E-2</v>
      </c>
      <c r="AR12" s="1367">
        <v>0.12419456988573074</v>
      </c>
      <c r="AS12" s="1367">
        <v>4.410088062286377E-2</v>
      </c>
      <c r="AT12" s="1367">
        <v>1.3018166646361351E-2</v>
      </c>
      <c r="AU12" s="1367">
        <v>9.8620010539889336E-3</v>
      </c>
      <c r="AV12" s="1367">
        <v>3.545747697353363E-2</v>
      </c>
      <c r="AW12" s="1367">
        <v>8.6434027180075645E-3</v>
      </c>
      <c r="AX12" s="1367">
        <v>0.23498505353927612</v>
      </c>
      <c r="AY12" s="1367">
        <v>1.1599919758737087E-2</v>
      </c>
      <c r="AZ12" s="1367">
        <v>4.073580726981163E-2</v>
      </c>
      <c r="BA12" s="1367">
        <v>2.5888695381581783E-3</v>
      </c>
      <c r="BB12" s="1367">
        <v>1.3982197269797325E-3</v>
      </c>
      <c r="BC12" s="1367">
        <v>2.1123385056853294E-2</v>
      </c>
      <c r="BD12" s="1367">
        <v>1.1711482889950275E-2</v>
      </c>
      <c r="BE12" s="1367">
        <v>1.9428340718150139E-2</v>
      </c>
      <c r="BF12" s="1367">
        <v>1.2784713879227638E-2</v>
      </c>
      <c r="BG12" s="1367">
        <v>1.0153667069971561E-2</v>
      </c>
      <c r="BH12" s="1367">
        <v>6.6661827266216278E-2</v>
      </c>
      <c r="BI12" s="1367">
        <v>3.6798816174268723E-2</v>
      </c>
      <c r="BJ12" s="1367">
        <v>1.0705231688916683E-2</v>
      </c>
      <c r="BK12" s="1367">
        <v>8.723108097910881E-3</v>
      </c>
      <c r="BL12" s="1367">
        <v>2.9270827770233154E-2</v>
      </c>
      <c r="BM12" s="1367">
        <v>7.5279879383742809E-3</v>
      </c>
      <c r="BN12" s="1367">
        <v>0.10373681038618088</v>
      </c>
      <c r="BO12" s="1367">
        <v>7.6751168817281723E-3</v>
      </c>
      <c r="BP12" s="1367">
        <v>2.6952952146530151E-2</v>
      </c>
      <c r="BQ12" s="1367">
        <v>1.7214387189596891E-3</v>
      </c>
      <c r="BR12" s="1367">
        <v>9.2972995480522513E-4</v>
      </c>
      <c r="BS12" s="1367">
        <v>1.0343163274228573E-2</v>
      </c>
      <c r="BT12" s="1367">
        <v>5.0978255458176136E-3</v>
      </c>
      <c r="BU12" s="1367">
        <v>1.0404950939118862E-2</v>
      </c>
      <c r="BV12" s="1367">
        <v>2.7031789068132639E-3</v>
      </c>
      <c r="BW12" s="1367">
        <v>2.1369843743741512E-3</v>
      </c>
      <c r="BX12" s="1367">
        <v>1.8187141045928001E-2</v>
      </c>
      <c r="BY12" s="1367">
        <v>1.7584333196282387E-2</v>
      </c>
      <c r="BZ12" s="1367">
        <v>4.7182785347104073E-3</v>
      </c>
      <c r="CA12" s="1367">
        <v>5.6866719387471676E-3</v>
      </c>
      <c r="CB12" s="1367">
        <v>1.3001511804759502E-2</v>
      </c>
      <c r="CC12" s="1367">
        <v>4.5828204602003098E-3</v>
      </c>
      <c r="CD12" s="1367">
        <v>7.2771079838275909E-2</v>
      </c>
      <c r="CE12" s="1367">
        <v>6.2106894329190254E-3</v>
      </c>
      <c r="CF12" s="1367">
        <v>2.1810276433825493E-2</v>
      </c>
      <c r="CG12" s="1367">
        <v>1.4235923299565911E-3</v>
      </c>
      <c r="CH12" s="1367">
        <v>7.6886638998985291E-4</v>
      </c>
      <c r="CI12" s="1367">
        <v>7.3961247690021992E-3</v>
      </c>
      <c r="CJ12" s="1367">
        <v>3.4386643674224615E-3</v>
      </c>
      <c r="CK12" s="1367">
        <v>7.0728175342082977E-3</v>
      </c>
      <c r="CL12" s="1367">
        <v>1.6187264118343592E-3</v>
      </c>
      <c r="CM12" s="1367">
        <v>1.2404090957716107E-3</v>
      </c>
      <c r="CN12" s="1367">
        <v>1.0678553953766823E-2</v>
      </c>
      <c r="CO12" s="1367">
        <v>1.1112356558442116E-2</v>
      </c>
      <c r="CP12" s="1367">
        <v>2.9017897322773933E-3</v>
      </c>
      <c r="CQ12" s="1367">
        <v>4.1710278019309044E-3</v>
      </c>
      <c r="CR12" s="1367">
        <v>8.0171115696430206E-3</v>
      </c>
      <c r="CS12" s="1367">
        <v>3.0952447559684515E-3</v>
      </c>
      <c r="CT12" s="1367">
        <v>3.2258030027151108E-2</v>
      </c>
      <c r="CU12" s="1367">
        <v>3.6381259560585022E-3</v>
      </c>
      <c r="CV12" s="1367">
        <v>1.2776123359799385E-2</v>
      </c>
      <c r="CW12" s="1367">
        <v>7.7585643157362938E-4</v>
      </c>
      <c r="CX12" s="1367">
        <v>4.1903145029209554E-4</v>
      </c>
      <c r="CY12" s="1367">
        <v>3.5052360035479069E-3</v>
      </c>
      <c r="CZ12" s="1367">
        <v>1.2936170678585768E-3</v>
      </c>
      <c r="DA12" s="1367">
        <v>2.7688152622431517E-3</v>
      </c>
      <c r="DB12" s="1367">
        <v>4.0982340578921139E-4</v>
      </c>
      <c r="DC12" s="1367">
        <v>2.8506183298304677E-4</v>
      </c>
      <c r="DD12" s="1367">
        <v>3.2195504754781723E-3</v>
      </c>
      <c r="DE12" s="1367">
        <v>3.166787326335907E-3</v>
      </c>
      <c r="DF12" s="1367">
        <v>7.9998065484687686E-4</v>
      </c>
      <c r="DG12" s="1367">
        <v>1.9688345491886139E-3</v>
      </c>
      <c r="DH12" s="1367">
        <v>2.2190788295120001E-3</v>
      </c>
      <c r="DI12" s="1367">
        <v>9.477084968239069E-4</v>
      </c>
      <c r="DJ12" s="1367">
        <v>1.02213304489851E-2</v>
      </c>
      <c r="DK12" s="1367">
        <v>1.4018621295690536E-3</v>
      </c>
      <c r="DL12" s="1367">
        <v>4.9229641444981098E-3</v>
      </c>
      <c r="DM12" s="1367">
        <v>2.3949876776896417E-4</v>
      </c>
      <c r="DN12" s="1367">
        <v>1.2935062113683671E-4</v>
      </c>
      <c r="DO12" s="1367">
        <v>1.105182571336627E-3</v>
      </c>
      <c r="DP12" s="1367">
        <v>2.8322479920461774E-4</v>
      </c>
      <c r="DQ12" s="1367">
        <v>9.3110086163505912E-4</v>
      </c>
      <c r="DR12" s="1367">
        <v>7.0217414759099483E-5</v>
      </c>
      <c r="DS12" s="1367">
        <v>4.4077976781409234E-5</v>
      </c>
      <c r="DT12" s="1367">
        <v>5.190387018956244E-4</v>
      </c>
      <c r="DU12" s="1367">
        <v>5.7481287512928247E-4</v>
      </c>
      <c r="DV12" s="1367">
        <v>1.6891238919924945E-4</v>
      </c>
      <c r="DW12" s="1367">
        <v>7.6218839967623353E-4</v>
      </c>
      <c r="DX12" s="1367">
        <v>4.7017491306178272E-4</v>
      </c>
      <c r="DY12" s="1367">
        <v>1.0463795479154214E-4</v>
      </c>
    </row>
    <row r="13" spans="1:129" ht="16" x14ac:dyDescent="0.2">
      <c r="A13" s="1365">
        <v>1975</v>
      </c>
      <c r="B13" s="1365">
        <v>1</v>
      </c>
      <c r="C13" s="1367">
        <v>1.5936465933918953E-2</v>
      </c>
      <c r="D13" s="1367">
        <v>6.5660640597343445E-2</v>
      </c>
      <c r="E13" s="1367">
        <v>2.6857822667807341E-3</v>
      </c>
      <c r="F13" s="1367">
        <v>1.2524579651653767E-3</v>
      </c>
      <c r="G13" s="1367">
        <v>3.8385432213544846E-2</v>
      </c>
      <c r="H13" s="1367">
        <v>3.4008108079433441E-2</v>
      </c>
      <c r="I13" s="1367">
        <v>3.3471971750259399E-2</v>
      </c>
      <c r="J13" s="1367">
        <v>5.1976539194583893E-2</v>
      </c>
      <c r="K13" s="1367">
        <v>9.3596577644348145E-2</v>
      </c>
      <c r="L13" s="1367">
        <v>0.59895259141921997</v>
      </c>
      <c r="M13" s="1367">
        <v>6.4073421061038971E-2</v>
      </c>
      <c r="N13" s="1367">
        <v>2.037738636136055E-2</v>
      </c>
      <c r="O13" s="1367">
        <v>1.30945835262537E-2</v>
      </c>
      <c r="P13" s="1367">
        <v>5.2107471972703934E-2</v>
      </c>
      <c r="Q13" s="1367">
        <v>1.1965950950980186E-2</v>
      </c>
      <c r="R13" s="1367">
        <v>0.79580706357955933</v>
      </c>
      <c r="S13" s="1367">
        <v>1.510259322822094E-2</v>
      </c>
      <c r="T13" s="1367">
        <v>6.2224961817264557E-2</v>
      </c>
      <c r="U13" s="1367">
        <v>2.6180266868323088E-3</v>
      </c>
      <c r="V13" s="1367">
        <v>1.2208614498376846E-3</v>
      </c>
      <c r="W13" s="1367">
        <v>3.860415518283844E-2</v>
      </c>
      <c r="X13" s="1367">
        <v>2.9892904683947563E-2</v>
      </c>
      <c r="Y13" s="1367">
        <v>3.1283345073461533E-2</v>
      </c>
      <c r="Z13" s="1367">
        <v>4.919719323515892E-2</v>
      </c>
      <c r="AA13" s="1367">
        <v>4.9042597413063049E-2</v>
      </c>
      <c r="AB13" s="1367">
        <v>0.45761612057685852</v>
      </c>
      <c r="AC13" s="1367">
        <v>5.9004291892051697E-2</v>
      </c>
      <c r="AD13" s="1367">
        <v>1.8467308953404427E-2</v>
      </c>
      <c r="AE13" s="1367">
        <v>1.2816037982702255E-2</v>
      </c>
      <c r="AF13" s="1367">
        <v>4.7283187508583069E-2</v>
      </c>
      <c r="AG13" s="1367">
        <v>1.1721106246113777E-2</v>
      </c>
      <c r="AH13" s="1367">
        <v>0.33961796760559082</v>
      </c>
      <c r="AI13" s="1367">
        <v>1.1852385476231575E-2</v>
      </c>
      <c r="AJ13" s="1367">
        <v>4.8833619803190231E-2</v>
      </c>
      <c r="AK13" s="1367">
        <v>2.3922072723507881E-3</v>
      </c>
      <c r="AL13" s="1367">
        <v>1.1155554093420506E-3</v>
      </c>
      <c r="AM13" s="1367">
        <v>2.8150817379355431E-2</v>
      </c>
      <c r="AN13" s="1367">
        <v>1.6880309209227562E-2</v>
      </c>
      <c r="AO13" s="1367">
        <v>2.416439913213253E-2</v>
      </c>
      <c r="AP13" s="1367">
        <v>2.4540603160858154E-2</v>
      </c>
      <c r="AQ13" s="1367">
        <v>1.6560226678848267E-2</v>
      </c>
      <c r="AR13" s="1367">
        <v>0.12141359597444534</v>
      </c>
      <c r="AS13" s="1367">
        <v>4.3714247643947601E-2</v>
      </c>
      <c r="AT13" s="1367">
        <v>1.3030688278377056E-2</v>
      </c>
      <c r="AU13" s="1367">
        <v>1.1133712716400623E-2</v>
      </c>
      <c r="AV13" s="1367">
        <v>3.3630773425102234E-2</v>
      </c>
      <c r="AW13" s="1367">
        <v>1.0083474218845367E-2</v>
      </c>
      <c r="AX13" s="1367">
        <v>0.23691970109939575</v>
      </c>
      <c r="AY13" s="1367">
        <v>1.0353416204452515E-2</v>
      </c>
      <c r="AZ13" s="1367">
        <v>4.265763983130455E-2</v>
      </c>
      <c r="BA13" s="1367">
        <v>2.1255838219076395E-3</v>
      </c>
      <c r="BB13" s="1367">
        <v>9.9122116807848215E-4</v>
      </c>
      <c r="BC13" s="1367">
        <v>2.2084278985857964E-2</v>
      </c>
      <c r="BD13" s="1367">
        <v>1.1915642768144608E-2</v>
      </c>
      <c r="BE13" s="1367">
        <v>2.0739635452628136E-2</v>
      </c>
      <c r="BF13" s="1367">
        <v>1.6105109825730324E-2</v>
      </c>
      <c r="BG13" s="1367">
        <v>1.0138277895748615E-2</v>
      </c>
      <c r="BH13" s="1367">
        <v>6.3246309757232666E-2</v>
      </c>
      <c r="BI13" s="1367">
        <v>3.6562591791152954E-2</v>
      </c>
      <c r="BJ13" s="1367">
        <v>1.0594436898827553E-2</v>
      </c>
      <c r="BK13" s="1367">
        <v>1.0145199485123158E-2</v>
      </c>
      <c r="BL13" s="1367">
        <v>2.7453180402517319E-2</v>
      </c>
      <c r="BM13" s="1367">
        <v>9.1094085946679115E-3</v>
      </c>
      <c r="BN13" s="1367">
        <v>0.10445649921894073</v>
      </c>
      <c r="BO13" s="1367">
        <v>6.7142602056264877E-3</v>
      </c>
      <c r="BP13" s="1367">
        <v>2.7663763612508774E-2</v>
      </c>
      <c r="BQ13" s="1367">
        <v>1.3534398749470711E-3</v>
      </c>
      <c r="BR13" s="1367">
        <v>6.3114805379882455E-4</v>
      </c>
      <c r="BS13" s="1367">
        <v>1.0200954973697662E-2</v>
      </c>
      <c r="BT13" s="1367">
        <v>5.2909767255187035E-3</v>
      </c>
      <c r="BU13" s="1367">
        <v>1.1415682733058929E-2</v>
      </c>
      <c r="BV13" s="1367">
        <v>3.6311873700469732E-3</v>
      </c>
      <c r="BW13" s="1367">
        <v>1.7118555260822177E-3</v>
      </c>
      <c r="BX13" s="1367">
        <v>1.8062284216284752E-2</v>
      </c>
      <c r="BY13" s="1367">
        <v>1.7780948430299759E-2</v>
      </c>
      <c r="BZ13" s="1367">
        <v>4.6174982562661171E-3</v>
      </c>
      <c r="CA13" s="1367">
        <v>6.7981849424540997E-3</v>
      </c>
      <c r="CB13" s="1367">
        <v>1.207269262522459E-2</v>
      </c>
      <c r="CC13" s="1367">
        <v>5.708254873752594E-3</v>
      </c>
      <c r="CD13" s="1367">
        <v>7.2994574904441833E-2</v>
      </c>
      <c r="CE13" s="1367">
        <v>5.3389496169984341E-3</v>
      </c>
      <c r="CF13" s="1367">
        <v>2.1997276693582535E-2</v>
      </c>
      <c r="CG13" s="1367">
        <v>1.1207907227799296E-3</v>
      </c>
      <c r="CH13" s="1367">
        <v>5.2265706472098827E-4</v>
      </c>
      <c r="CI13" s="1367">
        <v>7.1726264432072639E-3</v>
      </c>
      <c r="CJ13" s="1367">
        <v>3.7049658130854368E-3</v>
      </c>
      <c r="CK13" s="1367">
        <v>8.1177679821848869E-3</v>
      </c>
      <c r="CL13" s="1367">
        <v>1.9138909410685301E-3</v>
      </c>
      <c r="CM13" s="1367">
        <v>7.5227260822430253E-4</v>
      </c>
      <c r="CN13" s="1367">
        <v>1.0740743018686771E-2</v>
      </c>
      <c r="CO13" s="1367">
        <v>1.1612631380558014E-2</v>
      </c>
      <c r="CP13" s="1367">
        <v>2.8463886119425297E-3</v>
      </c>
      <c r="CQ13" s="1367">
        <v>5.2713789045810699E-3</v>
      </c>
      <c r="CR13" s="1367">
        <v>7.4598933570086956E-3</v>
      </c>
      <c r="CS13" s="1367">
        <v>4.1527380235493183E-3</v>
      </c>
      <c r="CT13" s="1367">
        <v>3.2617524266242981E-2</v>
      </c>
      <c r="CU13" s="1367">
        <v>3.0739267822355032E-3</v>
      </c>
      <c r="CV13" s="1367">
        <v>1.2665042653679848E-2</v>
      </c>
      <c r="CW13" s="1367">
        <v>6.236368790268898E-4</v>
      </c>
      <c r="CX13" s="1367">
        <v>2.9081988031975925E-4</v>
      </c>
      <c r="CY13" s="1367">
        <v>3.2914420589804649E-3</v>
      </c>
      <c r="CZ13" s="1367">
        <v>1.3572493335232139E-3</v>
      </c>
      <c r="DA13" s="1367">
        <v>3.470434108749032E-3</v>
      </c>
      <c r="DB13" s="1367">
        <v>8.4102270193397999E-4</v>
      </c>
      <c r="DC13" s="1367">
        <v>2.697562740650028E-4</v>
      </c>
      <c r="DD13" s="1367">
        <v>3.1678888481110334E-3</v>
      </c>
      <c r="DE13" s="1367">
        <v>3.566305385902524E-3</v>
      </c>
      <c r="DF13" s="1367">
        <v>8.1453775055706501E-4</v>
      </c>
      <c r="DG13" s="1367">
        <v>2.655896358191967E-3</v>
      </c>
      <c r="DH13" s="1367">
        <v>2.1442924626171589E-3</v>
      </c>
      <c r="DI13" s="1367">
        <v>1.4220129232853651E-3</v>
      </c>
      <c r="DJ13" s="1367">
        <v>1.0918176732957363E-2</v>
      </c>
      <c r="DK13" s="1367">
        <v>1.2377500534057617E-3</v>
      </c>
      <c r="DL13" s="1367">
        <v>5.0997170619666576E-3</v>
      </c>
      <c r="DM13" s="1367">
        <v>2.3226499615702778E-4</v>
      </c>
      <c r="DN13" s="1367">
        <v>1.0831186955329031E-4</v>
      </c>
      <c r="DO13" s="1367">
        <v>1.0631779441609979E-3</v>
      </c>
      <c r="DP13" s="1367">
        <v>3.2854970777407289E-4</v>
      </c>
      <c r="DQ13" s="1367">
        <v>1.3358454452827573E-3</v>
      </c>
      <c r="DR13" s="1367">
        <v>2.2668296878691763E-4</v>
      </c>
      <c r="DS13" s="1367">
        <v>4.8464917199453339E-5</v>
      </c>
      <c r="DT13" s="1367">
        <v>5.3524784743785858E-4</v>
      </c>
      <c r="DU13" s="1367">
        <v>7.0216396125033498E-4</v>
      </c>
      <c r="DV13" s="1367">
        <v>1.9537120533641428E-4</v>
      </c>
      <c r="DW13" s="1367">
        <v>1.1404743418097496E-3</v>
      </c>
      <c r="DX13" s="1367">
        <v>5.162418819963932E-4</v>
      </c>
      <c r="DY13" s="1367">
        <v>1.8592210835777223E-4</v>
      </c>
    </row>
    <row r="14" spans="1:129" ht="16" x14ac:dyDescent="0.2">
      <c r="A14" s="1365">
        <v>1976</v>
      </c>
      <c r="B14" s="1365">
        <v>1</v>
      </c>
      <c r="C14" s="1367">
        <v>1.7256628721952438E-2</v>
      </c>
      <c r="D14" s="1367">
        <v>7.4146375060081482E-2</v>
      </c>
      <c r="E14" s="1367">
        <v>2.3843978997319937E-3</v>
      </c>
      <c r="F14" s="1367">
        <v>1.0161042446270585E-3</v>
      </c>
      <c r="G14" s="1367">
        <v>3.526587039232254E-2</v>
      </c>
      <c r="H14" s="1367">
        <v>3.141128271818161E-2</v>
      </c>
      <c r="I14" s="1367">
        <v>3.2607521861791611E-2</v>
      </c>
      <c r="J14" s="1367">
        <v>5.4256819188594818E-2</v>
      </c>
      <c r="K14" s="1367">
        <v>9.1034047305583954E-2</v>
      </c>
      <c r="L14" s="1367">
        <v>0.59711939096450806</v>
      </c>
      <c r="M14" s="1367">
        <v>6.3501574099063873E-2</v>
      </c>
      <c r="N14" s="1367">
        <v>1.9635649397969246E-2</v>
      </c>
      <c r="O14" s="1367">
        <v>1.2971873395144939E-2</v>
      </c>
      <c r="P14" s="1367">
        <v>5.1356445997953415E-2</v>
      </c>
      <c r="Q14" s="1367">
        <v>1.2145129963755608E-2</v>
      </c>
      <c r="R14" s="1367">
        <v>0.79459106922149658</v>
      </c>
      <c r="S14" s="1367">
        <v>1.6349766403436661E-2</v>
      </c>
      <c r="T14" s="1367">
        <v>7.0249877870082855E-2</v>
      </c>
      <c r="U14" s="1367">
        <v>2.3355914745479822E-3</v>
      </c>
      <c r="V14" s="1367">
        <v>9.9530548322945833E-4</v>
      </c>
      <c r="W14" s="1367">
        <v>3.5749386996030807E-2</v>
      </c>
      <c r="X14" s="1367">
        <v>2.7886759489774704E-2</v>
      </c>
      <c r="Y14" s="1367">
        <v>3.0339034274220467E-2</v>
      </c>
      <c r="Z14" s="1367">
        <v>5.1256217062473297E-2</v>
      </c>
      <c r="AA14" s="1367">
        <v>4.7998301684856415E-2</v>
      </c>
      <c r="AB14" s="1367">
        <v>0.45324009656906128</v>
      </c>
      <c r="AC14" s="1367">
        <v>5.8190710842609406E-2</v>
      </c>
      <c r="AD14" s="1367">
        <v>1.7713954672217369E-2</v>
      </c>
      <c r="AE14" s="1367">
        <v>1.2625080533325672E-2</v>
      </c>
      <c r="AF14" s="1367">
        <v>4.6388112008571625E-2</v>
      </c>
      <c r="AG14" s="1367">
        <v>1.1802597902715206E-2</v>
      </c>
      <c r="AH14" s="1367">
        <v>0.33878713846206665</v>
      </c>
      <c r="AI14" s="1367">
        <v>1.2659469619393349E-2</v>
      </c>
      <c r="AJ14" s="1367">
        <v>5.4393813014030457E-2</v>
      </c>
      <c r="AK14" s="1367">
        <v>2.0777499303221703E-3</v>
      </c>
      <c r="AL14" s="1367">
        <v>8.8542705634608865E-4</v>
      </c>
      <c r="AM14" s="1367">
        <v>2.5699427351355553E-2</v>
      </c>
      <c r="AN14" s="1367">
        <v>1.5558106824755669E-2</v>
      </c>
      <c r="AO14" s="1367">
        <v>2.3161416873335838E-2</v>
      </c>
      <c r="AP14" s="1367">
        <v>2.4687707424163818E-2</v>
      </c>
      <c r="AQ14" s="1367">
        <v>1.6472127288579941E-2</v>
      </c>
      <c r="AR14" s="1367">
        <v>0.12062528729438782</v>
      </c>
      <c r="AS14" s="1367">
        <v>4.2566623538732529E-2</v>
      </c>
      <c r="AT14" s="1367">
        <v>1.2300924398005009E-2</v>
      </c>
      <c r="AU14" s="1367">
        <v>1.086049247533083E-2</v>
      </c>
      <c r="AV14" s="1367">
        <v>3.2475754618644714E-2</v>
      </c>
      <c r="AW14" s="1367">
        <v>1.009086612612009E-2</v>
      </c>
      <c r="AX14" s="1367">
        <v>0.23578266799449921</v>
      </c>
      <c r="AY14" s="1367">
        <v>1.091473177075386E-2</v>
      </c>
      <c r="AZ14" s="1367">
        <v>4.6897217631340027E-2</v>
      </c>
      <c r="BA14" s="1367">
        <v>1.8542686011642218E-3</v>
      </c>
      <c r="BB14" s="1367">
        <v>7.9019117401912808E-4</v>
      </c>
      <c r="BC14" s="1367">
        <v>1.9643137231469154E-2</v>
      </c>
      <c r="BD14" s="1367">
        <v>1.1147992685437202E-2</v>
      </c>
      <c r="BE14" s="1367">
        <v>1.9720137119293213E-2</v>
      </c>
      <c r="BF14" s="1367">
        <v>1.5462042763829231E-2</v>
      </c>
      <c r="BG14" s="1367">
        <v>9.6736215054988861E-3</v>
      </c>
      <c r="BH14" s="1367">
        <v>6.4398624002933502E-2</v>
      </c>
      <c r="BI14" s="1367">
        <v>3.5280700773000717E-2</v>
      </c>
      <c r="BJ14" s="1367">
        <v>9.8799429833889008E-3</v>
      </c>
      <c r="BK14" s="1367">
        <v>9.8401932045817375E-3</v>
      </c>
      <c r="BL14" s="1367">
        <v>2.6190085336565971E-2</v>
      </c>
      <c r="BM14" s="1367">
        <v>9.090617299079895E-3</v>
      </c>
      <c r="BN14" s="1367">
        <v>0.10345424711704254</v>
      </c>
      <c r="BO14" s="1367">
        <v>7.0210262201726437E-3</v>
      </c>
      <c r="BP14" s="1367">
        <v>3.0167171731591225E-2</v>
      </c>
      <c r="BQ14" s="1367">
        <v>1.2611835263669491E-3</v>
      </c>
      <c r="BR14" s="1367">
        <v>5.3744966862723231E-4</v>
      </c>
      <c r="BS14" s="1367">
        <v>9.0778293088078499E-3</v>
      </c>
      <c r="BT14" s="1367">
        <v>4.836691077798605E-3</v>
      </c>
      <c r="BU14" s="1367">
        <v>1.044717151671648E-2</v>
      </c>
      <c r="BV14" s="1367">
        <v>3.2374805305153131E-3</v>
      </c>
      <c r="BW14" s="1367">
        <v>1.5674160094931722E-3</v>
      </c>
      <c r="BX14" s="1367">
        <v>1.8453260883688927E-2</v>
      </c>
      <c r="BY14" s="1367">
        <v>1.6847565770149231E-2</v>
      </c>
      <c r="BZ14" s="1367">
        <v>4.2966157197952271E-3</v>
      </c>
      <c r="CA14" s="1367">
        <v>6.1505553312599659E-3</v>
      </c>
      <c r="CB14" s="1367">
        <v>1.1485843919217587E-2</v>
      </c>
      <c r="CC14" s="1367">
        <v>5.3617227822542191E-3</v>
      </c>
      <c r="CD14" s="1367">
        <v>7.2437256574630737E-2</v>
      </c>
      <c r="CE14" s="1367">
        <v>5.6405323557555676E-3</v>
      </c>
      <c r="CF14" s="1367">
        <v>2.4235619232058525E-2</v>
      </c>
      <c r="CG14" s="1367">
        <v>9.7000936511904001E-4</v>
      </c>
      <c r="CH14" s="1367">
        <v>4.1336662252433598E-4</v>
      </c>
      <c r="CI14" s="1367">
        <v>6.2947436235845089E-3</v>
      </c>
      <c r="CJ14" s="1367">
        <v>3.3131053205579519E-3</v>
      </c>
      <c r="CK14" s="1367">
        <v>7.2839409112930298E-3</v>
      </c>
      <c r="CL14" s="1367">
        <v>1.6372193349525332E-3</v>
      </c>
      <c r="CM14" s="1367">
        <v>6.422889418900013E-4</v>
      </c>
      <c r="CN14" s="1367">
        <v>1.1022156104445457E-2</v>
      </c>
      <c r="CO14" s="1367">
        <v>1.0984273627400398E-2</v>
      </c>
      <c r="CP14" s="1367">
        <v>2.6866700500249863E-3</v>
      </c>
      <c r="CQ14" s="1367">
        <v>4.5972713269293308E-3</v>
      </c>
      <c r="CR14" s="1367">
        <v>7.2008189745247364E-3</v>
      </c>
      <c r="CS14" s="1367">
        <v>3.7834541872143745E-3</v>
      </c>
      <c r="CT14" s="1367">
        <v>3.2497111707925797E-2</v>
      </c>
      <c r="CU14" s="1367">
        <v>3.2778014428913593E-3</v>
      </c>
      <c r="CV14" s="1367">
        <v>1.4083696529269218E-2</v>
      </c>
      <c r="CW14" s="1367">
        <v>5.4803054081276059E-4</v>
      </c>
      <c r="CX14" s="1367">
        <v>2.3354162112809718E-4</v>
      </c>
      <c r="CY14" s="1367">
        <v>2.8168444987386465E-3</v>
      </c>
      <c r="CZ14" s="1367">
        <v>1.2953497935086489E-3</v>
      </c>
      <c r="DA14" s="1367">
        <v>2.9147807508707047E-3</v>
      </c>
      <c r="DB14" s="1367">
        <v>4.6973247663117945E-4</v>
      </c>
      <c r="DC14" s="1367">
        <v>1.0237502283416688E-4</v>
      </c>
      <c r="DD14" s="1367">
        <v>3.4051495604217052E-3</v>
      </c>
      <c r="DE14" s="1367">
        <v>3.3498075790703297E-3</v>
      </c>
      <c r="DF14" s="1367">
        <v>7.5177307007834315E-4</v>
      </c>
      <c r="DG14" s="1367">
        <v>2.1630076225847006E-3</v>
      </c>
      <c r="DH14" s="1367">
        <v>2.0246994681656361E-3</v>
      </c>
      <c r="DI14" s="1367">
        <v>1.3251082273200154E-3</v>
      </c>
      <c r="DJ14" s="1367">
        <v>1.0872534476220608E-2</v>
      </c>
      <c r="DK14" s="1367">
        <v>1.3153876643627882E-3</v>
      </c>
      <c r="DL14" s="1367">
        <v>5.6518130004405975E-3</v>
      </c>
      <c r="DM14" s="1367">
        <v>2.295334852533415E-4</v>
      </c>
      <c r="DN14" s="1367">
        <v>9.7815027402248234E-5</v>
      </c>
      <c r="DO14" s="1367">
        <v>9.7341876244172454E-4</v>
      </c>
      <c r="DP14" s="1367">
        <v>3.1295896042138338E-4</v>
      </c>
      <c r="DQ14" s="1367">
        <v>1.0201978730037808E-3</v>
      </c>
      <c r="DR14" s="1367">
        <v>7.4803843745030463E-5</v>
      </c>
      <c r="DS14" s="1367">
        <v>-1.9445811631157994E-5</v>
      </c>
      <c r="DT14" s="1367">
        <v>5.8527296641841531E-4</v>
      </c>
      <c r="DU14" s="1367">
        <v>6.3077895902097225E-4</v>
      </c>
      <c r="DV14" s="1367">
        <v>1.8117994477506727E-4</v>
      </c>
      <c r="DW14" s="1367">
        <v>8.3901791367679834E-4</v>
      </c>
      <c r="DX14" s="1367">
        <v>4.8981443978846073E-4</v>
      </c>
      <c r="DY14" s="1367">
        <v>1.4096457744017243E-4</v>
      </c>
    </row>
    <row r="15" spans="1:129" ht="16" x14ac:dyDescent="0.2">
      <c r="A15" s="1365">
        <v>1977</v>
      </c>
      <c r="B15" s="1365">
        <v>1</v>
      </c>
      <c r="C15" s="1367">
        <v>1.766509935259819E-2</v>
      </c>
      <c r="D15" s="1367">
        <v>7.6352261006832123E-2</v>
      </c>
      <c r="E15" s="1367">
        <v>2.3146008607000113E-3</v>
      </c>
      <c r="F15" s="1367">
        <v>9.5871568191796541E-4</v>
      </c>
      <c r="G15" s="1367">
        <v>3.7030190229415894E-2</v>
      </c>
      <c r="H15" s="1367">
        <v>2.809419296681881E-2</v>
      </c>
      <c r="I15" s="1367">
        <v>3.1915940344333649E-2</v>
      </c>
      <c r="J15" s="1367">
        <v>5.7850085198879242E-2</v>
      </c>
      <c r="K15" s="1367">
        <v>9.2074409127235413E-2</v>
      </c>
      <c r="L15" s="1367">
        <v>0.5935090184211731</v>
      </c>
      <c r="M15" s="1367">
        <v>6.2235526740550995E-2</v>
      </c>
      <c r="N15" s="1367">
        <v>1.9281843677163124E-2</v>
      </c>
      <c r="O15" s="1367">
        <v>1.2634096667170525E-2</v>
      </c>
      <c r="P15" s="1367">
        <v>4.9919087439775467E-2</v>
      </c>
      <c r="Q15" s="1367">
        <v>1.2316439300775528E-2</v>
      </c>
      <c r="R15" s="1367">
        <v>0.79740041494369507</v>
      </c>
      <c r="S15" s="1367">
        <v>1.6789773479104042E-2</v>
      </c>
      <c r="T15" s="1367">
        <v>7.2568923234939575E-2</v>
      </c>
      <c r="U15" s="1367">
        <v>2.2586749400943518E-3</v>
      </c>
      <c r="V15" s="1367">
        <v>9.3555101193487644E-4</v>
      </c>
      <c r="W15" s="1367">
        <v>3.7860497832298279E-2</v>
      </c>
      <c r="X15" s="1367">
        <v>2.5268986821174622E-2</v>
      </c>
      <c r="Y15" s="1367">
        <v>2.9655575752258301E-2</v>
      </c>
      <c r="Z15" s="1367">
        <v>5.4555438458919525E-2</v>
      </c>
      <c r="AA15" s="1367">
        <v>5.0114572048187256E-2</v>
      </c>
      <c r="AB15" s="1367">
        <v>0.45031502842903137</v>
      </c>
      <c r="AC15" s="1367">
        <v>5.7077411562204361E-2</v>
      </c>
      <c r="AD15" s="1367">
        <v>1.7424160614609718E-2</v>
      </c>
      <c r="AE15" s="1367">
        <v>1.2231412343680859E-2</v>
      </c>
      <c r="AF15" s="1367">
        <v>4.5162707567214966E-2</v>
      </c>
      <c r="AG15" s="1367">
        <v>1.1914705857634544E-2</v>
      </c>
      <c r="AH15" s="1367">
        <v>0.34290540218353271</v>
      </c>
      <c r="AI15" s="1367">
        <v>1.3146328739821911E-2</v>
      </c>
      <c r="AJ15" s="1367">
        <v>5.6821182370185852E-2</v>
      </c>
      <c r="AK15" s="1367">
        <v>2.0124346483498812E-3</v>
      </c>
      <c r="AL15" s="1367">
        <v>8.3355733659118414E-4</v>
      </c>
      <c r="AM15" s="1367">
        <v>2.7061745524406433E-2</v>
      </c>
      <c r="AN15" s="1367">
        <v>1.6232561320066452E-2</v>
      </c>
      <c r="AO15" s="1367">
        <v>2.2782865911722183E-2</v>
      </c>
      <c r="AP15" s="1367">
        <v>2.5943988934159279E-2</v>
      </c>
      <c r="AQ15" s="1367">
        <v>1.8150072544813156E-2</v>
      </c>
      <c r="AR15" s="1367">
        <v>0.11788790673017502</v>
      </c>
      <c r="AS15" s="1367">
        <v>4.203275591135025E-2</v>
      </c>
      <c r="AT15" s="1367">
        <v>1.2150702998042107E-2</v>
      </c>
      <c r="AU15" s="1367">
        <v>1.0632162913680077E-2</v>
      </c>
      <c r="AV15" s="1367">
        <v>3.1745646148920059E-2</v>
      </c>
      <c r="AW15" s="1367">
        <v>1.028711162507534E-2</v>
      </c>
      <c r="AX15" s="1367">
        <v>0.24002280831336975</v>
      </c>
      <c r="AY15" s="1367">
        <v>1.1396879330277443E-2</v>
      </c>
      <c r="AZ15" s="1367">
        <v>4.9259699881076813E-2</v>
      </c>
      <c r="BA15" s="1367">
        <v>1.7921611433848739E-3</v>
      </c>
      <c r="BB15" s="1367">
        <v>7.4231927283108234E-4</v>
      </c>
      <c r="BC15" s="1367">
        <v>2.0886769518256187E-2</v>
      </c>
      <c r="BD15" s="1367">
        <v>1.1987166479229927E-2</v>
      </c>
      <c r="BE15" s="1367">
        <v>1.9474184140563011E-2</v>
      </c>
      <c r="BF15" s="1367">
        <v>1.6101716086268425E-2</v>
      </c>
      <c r="BG15" s="1367">
        <v>1.0742771439254284E-2</v>
      </c>
      <c r="BH15" s="1367">
        <v>6.2708064913749695E-2</v>
      </c>
      <c r="BI15" s="1367">
        <v>3.4931071102619171E-2</v>
      </c>
      <c r="BJ15" s="1367">
        <v>9.7525175660848618E-3</v>
      </c>
      <c r="BK15" s="1367">
        <v>9.721667505800724E-3</v>
      </c>
      <c r="BL15" s="1367">
        <v>2.558286115527153E-2</v>
      </c>
      <c r="BM15" s="1367">
        <v>9.3482108786702156E-3</v>
      </c>
      <c r="BN15" s="1367">
        <v>0.10592725872993469</v>
      </c>
      <c r="BO15" s="1367">
        <v>7.2778854519128799E-3</v>
      </c>
      <c r="BP15" s="1367">
        <v>3.1456544995307922E-2</v>
      </c>
      <c r="BQ15" s="1367">
        <v>1.1134007945656776E-3</v>
      </c>
      <c r="BR15" s="1367">
        <v>4.6117443707771599E-4</v>
      </c>
      <c r="BS15" s="1367">
        <v>9.3138841912150383E-3</v>
      </c>
      <c r="BT15" s="1367">
        <v>5.4372167214751244E-3</v>
      </c>
      <c r="BU15" s="1367">
        <v>1.0452156886458397E-2</v>
      </c>
      <c r="BV15" s="1367">
        <v>3.4572998993098736E-3</v>
      </c>
      <c r="BW15" s="1367">
        <v>1.9154148176312447E-3</v>
      </c>
      <c r="BX15" s="1367">
        <v>1.8304064869880676E-2</v>
      </c>
      <c r="BY15" s="1367">
        <v>1.6738215461373329E-2</v>
      </c>
      <c r="BZ15" s="1367">
        <v>4.1559836827218533E-3</v>
      </c>
      <c r="CA15" s="1367">
        <v>6.296173669397831E-3</v>
      </c>
      <c r="CB15" s="1367">
        <v>1.099863275885582E-2</v>
      </c>
      <c r="CC15" s="1367">
        <v>5.7395817711949348E-3</v>
      </c>
      <c r="CD15" s="1367">
        <v>7.4389651417732239E-2</v>
      </c>
      <c r="CE15" s="1367">
        <v>5.8414093218743801E-3</v>
      </c>
      <c r="CF15" s="1367">
        <v>2.5247795507311821E-2</v>
      </c>
      <c r="CG15" s="1367">
        <v>9.0585934231057763E-4</v>
      </c>
      <c r="CH15" s="1367">
        <v>3.7521004560403526E-4</v>
      </c>
      <c r="CI15" s="1367">
        <v>6.435837596654892E-3</v>
      </c>
      <c r="CJ15" s="1367">
        <v>3.6987687926739454E-3</v>
      </c>
      <c r="CK15" s="1367">
        <v>7.2072879411280155E-3</v>
      </c>
      <c r="CL15" s="1367">
        <v>1.8265453400090337E-3</v>
      </c>
      <c r="CM15" s="1367">
        <v>8.9348776964470744E-4</v>
      </c>
      <c r="CN15" s="1367">
        <v>1.1083913035690784E-2</v>
      </c>
      <c r="CO15" s="1367">
        <v>1.0873537510633469E-2</v>
      </c>
      <c r="CP15" s="1367">
        <v>2.5939550250768661E-3</v>
      </c>
      <c r="CQ15" s="1367">
        <v>4.6133319847285748E-3</v>
      </c>
      <c r="CR15" s="1367">
        <v>6.8829189985990524E-3</v>
      </c>
      <c r="CS15" s="1367">
        <v>3.9906189776957035E-3</v>
      </c>
      <c r="CT15" s="1367">
        <v>3.3392626792192459E-2</v>
      </c>
      <c r="CU15" s="1367">
        <v>3.3807214349508286E-3</v>
      </c>
      <c r="CV15" s="1367">
        <v>1.4612185768783092E-2</v>
      </c>
      <c r="CW15" s="1367">
        <v>4.7642749268561602E-4</v>
      </c>
      <c r="CX15" s="1367">
        <v>1.9733789667952806E-4</v>
      </c>
      <c r="CY15" s="1367">
        <v>2.9604278970509768E-3</v>
      </c>
      <c r="CZ15" s="1367">
        <v>1.5140754403546453E-3</v>
      </c>
      <c r="DA15" s="1367">
        <v>2.8509721159934998E-3</v>
      </c>
      <c r="DB15" s="1367">
        <v>5.3387065418064594E-4</v>
      </c>
      <c r="DC15" s="1367">
        <v>1.9201110990252346E-4</v>
      </c>
      <c r="DD15" s="1367">
        <v>3.3109774813055992E-3</v>
      </c>
      <c r="DE15" s="1367">
        <v>3.3636200241744518E-3</v>
      </c>
      <c r="DF15" s="1367">
        <v>7.7399128349497914E-4</v>
      </c>
      <c r="DG15" s="1367">
        <v>2.0769808907061815E-3</v>
      </c>
      <c r="DH15" s="1367">
        <v>2.0634226966649294E-3</v>
      </c>
      <c r="DI15" s="1367">
        <v>1.3001973275095224E-3</v>
      </c>
      <c r="DJ15" s="1367">
        <v>1.117293257266283E-2</v>
      </c>
      <c r="DK15" s="1367">
        <v>1.3663498684763908E-3</v>
      </c>
      <c r="DL15" s="1367">
        <v>5.9056500904262066E-3</v>
      </c>
      <c r="DM15" s="1367">
        <v>1.8191586423199624E-4</v>
      </c>
      <c r="DN15" s="1367">
        <v>7.5350173574406654E-5</v>
      </c>
      <c r="DO15" s="1367">
        <v>9.6843595383688807E-4</v>
      </c>
      <c r="DP15" s="1367">
        <v>3.794299263972789E-4</v>
      </c>
      <c r="DQ15" s="1367">
        <v>9.7308668773621321E-4</v>
      </c>
      <c r="DR15" s="1367">
        <v>7.3922754381783307E-5</v>
      </c>
      <c r="DS15" s="1367">
        <v>-3.2948614716588054E-6</v>
      </c>
      <c r="DT15" s="1367">
        <v>5.6964025134220719E-4</v>
      </c>
      <c r="DU15" s="1367">
        <v>6.8244553403928876E-4</v>
      </c>
      <c r="DV15" s="1367">
        <v>1.977402571355924E-4</v>
      </c>
      <c r="DW15" s="1367">
        <v>7.7534641604870558E-4</v>
      </c>
      <c r="DX15" s="1367">
        <v>5.2913825493305922E-4</v>
      </c>
      <c r="DY15" s="1367">
        <v>1.5330730821006E-4</v>
      </c>
    </row>
    <row r="16" spans="1:129" ht="16" x14ac:dyDescent="0.2">
      <c r="A16" s="1365">
        <v>1978</v>
      </c>
      <c r="B16" s="1365">
        <v>1</v>
      </c>
      <c r="C16" s="1367">
        <v>1.6968671232461929E-2</v>
      </c>
      <c r="D16" s="1367">
        <v>7.3669761419296265E-2</v>
      </c>
      <c r="E16" s="1367">
        <v>2.3404429666697979E-3</v>
      </c>
      <c r="F16" s="1367">
        <v>9.6200534608215094E-4</v>
      </c>
      <c r="G16" s="1367">
        <v>3.6342747509479523E-2</v>
      </c>
      <c r="H16" s="1367">
        <v>2.521139569580555E-2</v>
      </c>
      <c r="I16" s="1367">
        <v>3.183332085609436E-2</v>
      </c>
      <c r="J16" s="1367">
        <v>6.3330456614494324E-2</v>
      </c>
      <c r="K16" s="1367">
        <v>9.1517999768257141E-2</v>
      </c>
      <c r="L16" s="1367">
        <v>0.59425830841064453</v>
      </c>
      <c r="M16" s="1367">
        <v>6.3564904034137726E-2</v>
      </c>
      <c r="N16" s="1367">
        <v>1.9368801265954971E-2</v>
      </c>
      <c r="O16" s="1367">
        <v>1.2464516796171665E-2</v>
      </c>
      <c r="P16" s="1367">
        <v>5.1289379596710205E-2</v>
      </c>
      <c r="Q16" s="1367">
        <v>1.2275525368750095E-2</v>
      </c>
      <c r="R16" s="1367">
        <v>0.79774349927902222</v>
      </c>
      <c r="S16" s="1367">
        <v>1.6058774664998055E-2</v>
      </c>
      <c r="T16" s="1367">
        <v>6.9719426333904266E-2</v>
      </c>
      <c r="U16" s="1367">
        <v>2.286191564053297E-3</v>
      </c>
      <c r="V16" s="1367">
        <v>9.397061076015234E-4</v>
      </c>
      <c r="W16" s="1367">
        <v>3.7261802703142166E-2</v>
      </c>
      <c r="X16" s="1367">
        <v>2.2768434137105942E-2</v>
      </c>
      <c r="Y16" s="1367">
        <v>2.962636761367321E-2</v>
      </c>
      <c r="Z16" s="1367">
        <v>5.9760089963674545E-2</v>
      </c>
      <c r="AA16" s="1367">
        <v>5.1095422357320786E-2</v>
      </c>
      <c r="AB16" s="1367">
        <v>0.44981157779693604</v>
      </c>
      <c r="AC16" s="1367">
        <v>5.8415744453668594E-2</v>
      </c>
      <c r="AD16" s="1367">
        <v>1.7554355785250664E-2</v>
      </c>
      <c r="AE16" s="1367">
        <v>1.2072011828422546E-2</v>
      </c>
      <c r="AF16" s="1367">
        <v>4.6539697796106339E-2</v>
      </c>
      <c r="AG16" s="1367">
        <v>1.1876046657562256E-2</v>
      </c>
      <c r="AH16" s="1367">
        <v>0.34013763070106506</v>
      </c>
      <c r="AI16" s="1367">
        <v>1.2275495566427708E-2</v>
      </c>
      <c r="AJ16" s="1367">
        <v>5.3294263780117035E-2</v>
      </c>
      <c r="AK16" s="1367">
        <v>2.0001621451228857E-3</v>
      </c>
      <c r="AL16" s="1367">
        <v>8.2213792484253645E-4</v>
      </c>
      <c r="AM16" s="1367">
        <v>2.6590591296553612E-2</v>
      </c>
      <c r="AN16" s="1367">
        <v>1.3890661299228668E-2</v>
      </c>
      <c r="AO16" s="1367">
        <v>2.2399082779884338E-2</v>
      </c>
      <c r="AP16" s="1367">
        <v>2.8292460367083549E-2</v>
      </c>
      <c r="AQ16" s="1367">
        <v>1.8592396751046181E-2</v>
      </c>
      <c r="AR16" s="1367">
        <v>0.11965005844831467</v>
      </c>
      <c r="AS16" s="1367">
        <v>4.2330320924520493E-2</v>
      </c>
      <c r="AT16" s="1367">
        <v>1.2071323581039906E-2</v>
      </c>
      <c r="AU16" s="1367">
        <v>1.0327758267521858E-2</v>
      </c>
      <c r="AV16" s="1367">
        <v>3.2257009297609329E-2</v>
      </c>
      <c r="AW16" s="1367">
        <v>1.0073310695588589E-2</v>
      </c>
      <c r="AX16" s="1367">
        <v>0.23673459887504578</v>
      </c>
      <c r="AY16" s="1367">
        <v>1.057027094066143E-2</v>
      </c>
      <c r="AZ16" s="1367">
        <v>4.589100182056427E-2</v>
      </c>
      <c r="BA16" s="1367">
        <v>1.7132367938756943E-3</v>
      </c>
      <c r="BB16" s="1367">
        <v>7.0420128758996725E-4</v>
      </c>
      <c r="BC16" s="1367">
        <v>2.011161670088768E-2</v>
      </c>
      <c r="BD16" s="1367">
        <v>9.9609056487679482E-3</v>
      </c>
      <c r="BE16" s="1367">
        <v>1.8981311470270157E-2</v>
      </c>
      <c r="BF16" s="1367">
        <v>1.7697542905807495E-2</v>
      </c>
      <c r="BG16" s="1367">
        <v>1.116597093641758E-2</v>
      </c>
      <c r="BH16" s="1367">
        <v>6.501501053571701E-2</v>
      </c>
      <c r="BI16" s="1367">
        <v>3.4923534840345383E-2</v>
      </c>
      <c r="BJ16" s="1367">
        <v>9.6488930284976959E-3</v>
      </c>
      <c r="BK16" s="1367">
        <v>9.3324184417724609E-3</v>
      </c>
      <c r="BL16" s="1367">
        <v>2.5887219235301018E-2</v>
      </c>
      <c r="BM16" s="1367">
        <v>9.0363165363669395E-3</v>
      </c>
      <c r="BN16" s="1367">
        <v>0.10360695421695709</v>
      </c>
      <c r="BO16" s="1367">
        <v>6.6989357583224773E-3</v>
      </c>
      <c r="BP16" s="1367">
        <v>2.9083536937832832E-2</v>
      </c>
      <c r="BQ16" s="1367">
        <v>1.1256652651354671E-3</v>
      </c>
      <c r="BR16" s="1367">
        <v>4.6268847654573619E-4</v>
      </c>
      <c r="BS16" s="1367">
        <v>8.9553259313106537E-3</v>
      </c>
      <c r="BT16" s="1367">
        <v>4.5168991200625896E-3</v>
      </c>
      <c r="BU16" s="1367">
        <v>1.0172459296882153E-2</v>
      </c>
      <c r="BV16" s="1367">
        <v>3.9721750654280186E-3</v>
      </c>
      <c r="BW16" s="1367">
        <v>2.2930183913558722E-3</v>
      </c>
      <c r="BX16" s="1367">
        <v>1.9594937562942505E-2</v>
      </c>
      <c r="BY16" s="1367">
        <v>1.6731314361095428E-2</v>
      </c>
      <c r="BZ16" s="1367">
        <v>4.1337693110108376E-3</v>
      </c>
      <c r="CA16" s="1367">
        <v>6.0386904515326023E-3</v>
      </c>
      <c r="CB16" s="1367">
        <v>1.1184681206941605E-2</v>
      </c>
      <c r="CC16" s="1367">
        <v>5.5466336198151112E-3</v>
      </c>
      <c r="CD16" s="1367">
        <v>7.2862386703491211E-2</v>
      </c>
      <c r="CE16" s="1367">
        <v>5.4354560561478138E-3</v>
      </c>
      <c r="CF16" s="1367">
        <v>2.3598119616508484E-2</v>
      </c>
      <c r="CG16" s="1367">
        <v>8.8474969379603863E-4</v>
      </c>
      <c r="CH16" s="1367">
        <v>3.6366362473927438E-4</v>
      </c>
      <c r="CI16" s="1367">
        <v>6.5181232057511806E-3</v>
      </c>
      <c r="CJ16" s="1367">
        <v>3.115782979875803E-3</v>
      </c>
      <c r="CK16" s="1367">
        <v>7.0934081450104713E-3</v>
      </c>
      <c r="CL16" s="1367">
        <v>2.0880380179733038E-3</v>
      </c>
      <c r="CM16" s="1367">
        <v>1.1750971898436546E-3</v>
      </c>
      <c r="CN16" s="1367">
        <v>1.1870852671563625E-2</v>
      </c>
      <c r="CO16" s="1367">
        <v>1.0719096288084984E-2</v>
      </c>
      <c r="CP16" s="1367">
        <v>2.480893861502409E-3</v>
      </c>
      <c r="CQ16" s="1367">
        <v>4.6125142835080624E-3</v>
      </c>
      <c r="CR16" s="1367">
        <v>6.7296819761395454E-3</v>
      </c>
      <c r="CS16" s="1367">
        <v>3.9894143119454384E-3</v>
      </c>
      <c r="CT16" s="1367">
        <v>3.2848473638296127E-2</v>
      </c>
      <c r="CU16" s="1367">
        <v>3.1814773101359606E-3</v>
      </c>
      <c r="CV16" s="1367">
        <v>1.3812434859573841E-2</v>
      </c>
      <c r="CW16" s="1367">
        <v>4.8414446064271033E-4</v>
      </c>
      <c r="CX16" s="1367">
        <v>1.9900062761735171E-4</v>
      </c>
      <c r="CY16" s="1367">
        <v>3.1273614149540663E-3</v>
      </c>
      <c r="CZ16" s="1367">
        <v>1.3121151132509112E-3</v>
      </c>
      <c r="DA16" s="1367">
        <v>2.9090896714478731E-3</v>
      </c>
      <c r="DB16" s="1367">
        <v>5.2964023780077696E-4</v>
      </c>
      <c r="DC16" s="1367">
        <v>2.6453137979842722E-4</v>
      </c>
      <c r="DD16" s="1367">
        <v>3.6057501565665007E-3</v>
      </c>
      <c r="DE16" s="1367">
        <v>3.4229275770485401E-3</v>
      </c>
      <c r="DF16" s="1367">
        <v>7.5955089414492249E-4</v>
      </c>
      <c r="DG16" s="1367">
        <v>2.1495388355106115E-3</v>
      </c>
      <c r="DH16" s="1367">
        <v>2.0698446314781904E-3</v>
      </c>
      <c r="DI16" s="1367">
        <v>1.3530830619856715E-3</v>
      </c>
      <c r="DJ16" s="1367">
        <v>1.1013294570147991E-2</v>
      </c>
      <c r="DK16" s="1367">
        <v>1.2681348016485572E-3</v>
      </c>
      <c r="DL16" s="1367">
        <v>5.5056274868547916E-3</v>
      </c>
      <c r="DM16" s="1367">
        <v>1.9020654144696891E-4</v>
      </c>
      <c r="DN16" s="1367">
        <v>7.8181663411669433E-5</v>
      </c>
      <c r="DO16" s="1367">
        <v>1.0923555819317698E-3</v>
      </c>
      <c r="DP16" s="1367">
        <v>3.1641274108551443E-4</v>
      </c>
      <c r="DQ16" s="1367">
        <v>1.0613492922857404E-3</v>
      </c>
      <c r="DR16" s="1367">
        <v>8.8602821051608771E-5</v>
      </c>
      <c r="DS16" s="1367">
        <v>3.4242515539517626E-5</v>
      </c>
      <c r="DT16" s="1367">
        <v>6.4081972232088447E-4</v>
      </c>
      <c r="DU16" s="1367">
        <v>7.3736091144382954E-4</v>
      </c>
      <c r="DV16" s="1367">
        <v>2.0541195408441126E-4</v>
      </c>
      <c r="DW16" s="1367">
        <v>8.5593742551282048E-4</v>
      </c>
      <c r="DX16" s="1367">
        <v>5.6184345157817006E-4</v>
      </c>
      <c r="DY16" s="1367">
        <v>1.7551743076182902E-4</v>
      </c>
    </row>
    <row r="17" spans="1:129" ht="16" x14ac:dyDescent="0.2">
      <c r="A17" s="1365">
        <v>1979</v>
      </c>
      <c r="B17" s="1365">
        <v>1</v>
      </c>
      <c r="C17" s="1367">
        <v>1.6997044906020164E-2</v>
      </c>
      <c r="D17" s="1367">
        <v>6.6066563129425049E-2</v>
      </c>
      <c r="E17" s="1367">
        <v>2.2504883818328381E-3</v>
      </c>
      <c r="F17" s="1367">
        <v>8.1747374497354031E-4</v>
      </c>
      <c r="G17" s="1367">
        <v>4.0539219975471497E-2</v>
      </c>
      <c r="H17" s="1367">
        <v>2.2163499146699905E-2</v>
      </c>
      <c r="I17" s="1367">
        <v>3.0684659257531166E-2</v>
      </c>
      <c r="J17" s="1367">
        <v>6.4476877450942993E-2</v>
      </c>
      <c r="K17" s="1367">
        <v>9.6226595342159271E-2</v>
      </c>
      <c r="L17" s="1367">
        <v>0.59788382053375244</v>
      </c>
      <c r="M17" s="1367">
        <v>6.1893723905086517E-2</v>
      </c>
      <c r="N17" s="1367">
        <v>1.8580460920929909E-2</v>
      </c>
      <c r="O17" s="1367">
        <v>1.2104199267923832E-2</v>
      </c>
      <c r="P17" s="1367">
        <v>4.9957778304815292E-2</v>
      </c>
      <c r="Q17" s="1367">
        <v>1.1935943737626076E-2</v>
      </c>
      <c r="R17" s="1367">
        <v>0.79647910594940186</v>
      </c>
      <c r="S17" s="1367">
        <v>1.620696485042572E-2</v>
      </c>
      <c r="T17" s="1367">
        <v>6.2995567917823792E-2</v>
      </c>
      <c r="U17" s="1367">
        <v>2.1910115610808134E-3</v>
      </c>
      <c r="V17" s="1367">
        <v>7.9586927313357592E-4</v>
      </c>
      <c r="W17" s="1367">
        <v>4.1013389825820923E-2</v>
      </c>
      <c r="X17" s="1367">
        <v>2.0250454545021057E-2</v>
      </c>
      <c r="Y17" s="1367">
        <v>2.8687158599495888E-2</v>
      </c>
      <c r="Z17" s="1367">
        <v>6.0985535383224487E-2</v>
      </c>
      <c r="AA17" s="1367">
        <v>5.4822269827127457E-2</v>
      </c>
      <c r="AB17" s="1367">
        <v>0.45153489708900452</v>
      </c>
      <c r="AC17" s="1367">
        <v>5.6995965540409088E-2</v>
      </c>
      <c r="AD17" s="1367">
        <v>1.6847405582666397E-2</v>
      </c>
      <c r="AE17" s="1367">
        <v>1.1839752085506916E-2</v>
      </c>
      <c r="AF17" s="1367">
        <v>4.5338708907365799E-2</v>
      </c>
      <c r="AG17" s="1367">
        <v>1.1657251976430416E-2</v>
      </c>
      <c r="AH17" s="1367">
        <v>0.34304600954055786</v>
      </c>
      <c r="AI17" s="1367">
        <v>1.2894405983388424E-2</v>
      </c>
      <c r="AJ17" s="1367">
        <v>5.0119835883378983E-2</v>
      </c>
      <c r="AK17" s="1367">
        <v>1.8946788040921092E-3</v>
      </c>
      <c r="AL17" s="1367">
        <v>6.8822852335870266E-4</v>
      </c>
      <c r="AM17" s="1367">
        <v>2.9733810573816299E-2</v>
      </c>
      <c r="AN17" s="1367">
        <v>1.2989351525902748E-2</v>
      </c>
      <c r="AO17" s="1367">
        <v>2.206546813249588E-2</v>
      </c>
      <c r="AP17" s="1367">
        <v>2.972109243273735E-2</v>
      </c>
      <c r="AQ17" s="1367">
        <v>2.0325979217886925E-2</v>
      </c>
      <c r="AR17" s="1367">
        <v>0.12082962691783905</v>
      </c>
      <c r="AS17" s="1367">
        <v>4.1783533990383148E-2</v>
      </c>
      <c r="AT17" s="1367">
        <v>1.1716857552528381E-2</v>
      </c>
      <c r="AU17" s="1367">
        <v>1.0348609648644924E-2</v>
      </c>
      <c r="AV17" s="1367">
        <v>3.1764641404151917E-2</v>
      </c>
      <c r="AW17" s="1367">
        <v>1.0018892586231232E-2</v>
      </c>
      <c r="AX17" s="1367">
        <v>0.24108889698982239</v>
      </c>
      <c r="AY17" s="1367">
        <v>1.1217872612178326E-2</v>
      </c>
      <c r="AZ17" s="1367">
        <v>4.3603241443634033E-2</v>
      </c>
      <c r="BA17" s="1367">
        <v>1.63460080511868E-3</v>
      </c>
      <c r="BB17" s="1367">
        <v>5.9375702403485775E-4</v>
      </c>
      <c r="BC17" s="1367">
        <v>2.303619310259819E-2</v>
      </c>
      <c r="BD17" s="1367">
        <v>9.57443006336689E-3</v>
      </c>
      <c r="BE17" s="1367">
        <v>1.8903516232967377E-2</v>
      </c>
      <c r="BF17" s="1367">
        <v>1.894930936396122E-2</v>
      </c>
      <c r="BG17" s="1367">
        <v>1.240209024399519E-2</v>
      </c>
      <c r="BH17" s="1367">
        <v>6.6603593528270721E-2</v>
      </c>
      <c r="BI17" s="1367">
        <v>3.4570299088954926E-2</v>
      </c>
      <c r="BJ17" s="1367">
        <v>9.3257753178477287E-3</v>
      </c>
      <c r="BK17" s="1367">
        <v>9.577740915119648E-3</v>
      </c>
      <c r="BL17" s="1367">
        <v>2.5390967726707458E-2</v>
      </c>
      <c r="BM17" s="1367">
        <v>9.1793294996023178E-3</v>
      </c>
      <c r="BN17" s="1367">
        <v>0.10854057222604752</v>
      </c>
      <c r="BO17" s="1367">
        <v>7.5051202438771725E-3</v>
      </c>
      <c r="BP17" s="1367">
        <v>2.9171982780098915E-2</v>
      </c>
      <c r="BQ17" s="1367">
        <v>1.0491559514775872E-3</v>
      </c>
      <c r="BR17" s="1367">
        <v>3.8109836168587208E-4</v>
      </c>
      <c r="BS17" s="1367">
        <v>1.1135809123516083E-2</v>
      </c>
      <c r="BT17" s="1367">
        <v>4.6662678942084312E-3</v>
      </c>
      <c r="BU17" s="1367">
        <v>1.0573518462479115E-2</v>
      </c>
      <c r="BV17" s="1367">
        <v>4.3841642327606678E-3</v>
      </c>
      <c r="BW17" s="1367">
        <v>2.7289092540740967E-3</v>
      </c>
      <c r="BX17" s="1367">
        <v>2.0216617733240128E-2</v>
      </c>
      <c r="BY17" s="1367">
        <v>1.6727926209568977E-2</v>
      </c>
      <c r="BZ17" s="1367">
        <v>3.9667161181569099E-3</v>
      </c>
      <c r="CA17" s="1367">
        <v>6.6068023443222046E-3</v>
      </c>
      <c r="CB17" s="1367">
        <v>1.0901575908064842E-2</v>
      </c>
      <c r="CC17" s="1367">
        <v>5.8263493701815605E-3</v>
      </c>
      <c r="CD17" s="1367">
        <v>7.765524834394455E-2</v>
      </c>
      <c r="CE17" s="1367">
        <v>6.1695203185081482E-3</v>
      </c>
      <c r="CF17" s="1367">
        <v>2.3980580270290375E-2</v>
      </c>
      <c r="CG17" s="1367">
        <v>8.4695738041773438E-4</v>
      </c>
      <c r="CH17" s="1367">
        <v>3.0765117844566703E-4</v>
      </c>
      <c r="CI17" s="1367">
        <v>8.0691445618867874E-3</v>
      </c>
      <c r="CJ17" s="1367">
        <v>3.2445515971630812E-3</v>
      </c>
      <c r="CK17" s="1367">
        <v>7.7765937894582748E-3</v>
      </c>
      <c r="CL17" s="1367">
        <v>2.2677690722048283E-3</v>
      </c>
      <c r="CM17" s="1367">
        <v>1.3882844941690564E-3</v>
      </c>
      <c r="CN17" s="1367">
        <v>1.2553143315017223E-2</v>
      </c>
      <c r="CO17" s="1367">
        <v>1.1051052249968052E-2</v>
      </c>
      <c r="CP17" s="1367">
        <v>2.423059893772006E-3</v>
      </c>
      <c r="CQ17" s="1367">
        <v>5.3535341285169125E-3</v>
      </c>
      <c r="CR17" s="1367">
        <v>6.6801873035728931E-3</v>
      </c>
      <c r="CS17" s="1367">
        <v>4.3708644807338715E-3</v>
      </c>
      <c r="CT17" s="1367">
        <v>3.6744199693202972E-2</v>
      </c>
      <c r="CU17" s="1367">
        <v>3.7279981188476086E-3</v>
      </c>
      <c r="CV17" s="1367">
        <v>1.4490519650280476E-2</v>
      </c>
      <c r="CW17" s="1367">
        <v>4.7929803258739412E-4</v>
      </c>
      <c r="CX17" s="1367">
        <v>1.7410157306585461E-4</v>
      </c>
      <c r="CY17" s="1367">
        <v>3.8545231800526381E-3</v>
      </c>
      <c r="CZ17" s="1367">
        <v>1.3379469746723771E-3</v>
      </c>
      <c r="DA17" s="1367">
        <v>3.8101307582110167E-3</v>
      </c>
      <c r="DB17" s="1367">
        <v>6.5844401251524687E-4</v>
      </c>
      <c r="DC17" s="1367">
        <v>3.8207409670576453E-4</v>
      </c>
      <c r="DD17" s="1367">
        <v>3.9599267765879631E-3</v>
      </c>
      <c r="DE17" s="1367">
        <v>3.8692357484251261E-3</v>
      </c>
      <c r="DF17" s="1367">
        <v>7.7951350249350071E-4</v>
      </c>
      <c r="DG17" s="1367">
        <v>3.0306170228868723E-3</v>
      </c>
      <c r="DH17" s="1367">
        <v>2.1613759454339743E-3</v>
      </c>
      <c r="DI17" s="1367">
        <v>1.70785968657583E-3</v>
      </c>
      <c r="DJ17" s="1367">
        <v>1.3071871362626553E-2</v>
      </c>
      <c r="DK17" s="1367">
        <v>1.5502158785238862E-3</v>
      </c>
      <c r="DL17" s="1367">
        <v>6.0256021097302437E-3</v>
      </c>
      <c r="DM17" s="1367">
        <v>1.8840953998733312E-4</v>
      </c>
      <c r="DN17" s="1367">
        <v>6.8438414018601179E-5</v>
      </c>
      <c r="DO17" s="1367">
        <v>1.3183957198634744E-3</v>
      </c>
      <c r="DP17" s="1367">
        <v>3.2930815359577537E-4</v>
      </c>
      <c r="DQ17" s="1367">
        <v>1.7662950558587909E-3</v>
      </c>
      <c r="DR17" s="1367">
        <v>1.193348944070749E-4</v>
      </c>
      <c r="DS17" s="1367">
        <v>6.5982421801891178E-5</v>
      </c>
      <c r="DT17" s="1367">
        <v>7.253094227053225E-4</v>
      </c>
      <c r="DU17" s="1367">
        <v>9.145794901996851E-4</v>
      </c>
      <c r="DV17" s="1367">
        <v>2.3536139633506536E-4</v>
      </c>
      <c r="DW17" s="1367">
        <v>1.5309336595237255E-3</v>
      </c>
      <c r="DX17" s="1367">
        <v>6.5512763103470206E-4</v>
      </c>
      <c r="DY17" s="1367">
        <v>2.5945185916498303E-4</v>
      </c>
    </row>
    <row r="18" spans="1:129" ht="16" x14ac:dyDescent="0.2">
      <c r="A18" s="1365">
        <v>1980</v>
      </c>
      <c r="B18" s="1365">
        <v>1</v>
      </c>
      <c r="C18" s="1367">
        <v>1.8127257004380226E-2</v>
      </c>
      <c r="D18" s="1367">
        <v>5.3405158221721649E-2</v>
      </c>
      <c r="E18" s="1367">
        <v>1.3829104136675596E-3</v>
      </c>
      <c r="F18" s="1367">
        <v>7.3929782956838608E-4</v>
      </c>
      <c r="G18" s="1367">
        <v>5.0250325351953506E-2</v>
      </c>
      <c r="H18" s="1367">
        <v>2.2759515792131424E-2</v>
      </c>
      <c r="I18" s="1367">
        <v>2.8207661584019661E-2</v>
      </c>
      <c r="J18" s="1367">
        <v>6.3299000263214111E-2</v>
      </c>
      <c r="K18" s="1367">
        <v>0.10026483237743378</v>
      </c>
      <c r="L18" s="1367">
        <v>0.60711616277694702</v>
      </c>
      <c r="M18" s="1367">
        <v>5.4447837173938751E-2</v>
      </c>
      <c r="N18" s="1367">
        <v>1.6739930957555771E-2</v>
      </c>
      <c r="O18" s="1367">
        <v>1.1467728763818741E-2</v>
      </c>
      <c r="P18" s="1367">
        <v>4.3828763067722321E-2</v>
      </c>
      <c r="Q18" s="1367">
        <v>1.0619074106216431E-2</v>
      </c>
      <c r="R18" s="1367">
        <v>0.79913830757141113</v>
      </c>
      <c r="S18" s="1367">
        <v>1.730288565158844E-2</v>
      </c>
      <c r="T18" s="1367">
        <v>5.0976458936929703E-2</v>
      </c>
      <c r="U18" s="1367">
        <v>1.3181826798245311E-3</v>
      </c>
      <c r="V18" s="1367">
        <v>7.046946557238698E-4</v>
      </c>
      <c r="W18" s="1367">
        <v>5.046241357922554E-2</v>
      </c>
      <c r="X18" s="1367">
        <v>2.1021373569965363E-2</v>
      </c>
      <c r="Y18" s="1367">
        <v>2.605510875582695E-2</v>
      </c>
      <c r="Z18" s="1367">
        <v>5.9934590011835098E-2</v>
      </c>
      <c r="AA18" s="1367">
        <v>5.7191256433725357E-2</v>
      </c>
      <c r="AB18" s="1367">
        <v>0.46476128697395325</v>
      </c>
      <c r="AC18" s="1367">
        <v>4.9410082399845123E-2</v>
      </c>
      <c r="AD18" s="1367">
        <v>1.4925342053174973E-2</v>
      </c>
      <c r="AE18" s="1367">
        <v>1.1129767633974552E-2</v>
      </c>
      <c r="AF18" s="1367">
        <v>3.9114121347665787E-2</v>
      </c>
      <c r="AG18" s="1367">
        <v>1.0295961052179337E-2</v>
      </c>
      <c r="AH18" s="1367">
        <v>0.3384958803653717</v>
      </c>
      <c r="AI18" s="1367">
        <v>1.3670681044459343E-2</v>
      </c>
      <c r="AJ18" s="1367">
        <v>4.0275529026985168E-2</v>
      </c>
      <c r="AK18" s="1367">
        <v>1.098445151001215E-3</v>
      </c>
      <c r="AL18" s="1367">
        <v>5.87223912589252E-4</v>
      </c>
      <c r="AM18" s="1367">
        <v>3.5761330276727676E-2</v>
      </c>
      <c r="AN18" s="1367">
        <v>1.3819337822496891E-2</v>
      </c>
      <c r="AO18" s="1367">
        <v>1.9501062110066414E-2</v>
      </c>
      <c r="AP18" s="1367">
        <v>2.898208424448967E-2</v>
      </c>
      <c r="AQ18" s="1367">
        <v>2.0829979330301285E-2</v>
      </c>
      <c r="AR18" s="1367">
        <v>0.12901417911052704</v>
      </c>
      <c r="AS18" s="1367">
        <v>3.4956026822328568E-2</v>
      </c>
      <c r="AT18" s="1367">
        <v>9.9290749058127403E-3</v>
      </c>
      <c r="AU18" s="1367">
        <v>9.5719862729310989E-3</v>
      </c>
      <c r="AV18" s="1367">
        <v>2.6241330429911613E-2</v>
      </c>
      <c r="AW18" s="1367">
        <v>8.7146973237395287E-3</v>
      </c>
      <c r="AX18" s="1367">
        <v>0.23534521460533142</v>
      </c>
      <c r="AY18" s="1367">
        <v>1.1852215975522995E-2</v>
      </c>
      <c r="AZ18" s="1367">
        <v>3.4918103367090225E-2</v>
      </c>
      <c r="BA18" s="1367">
        <v>9.8489539232105017E-4</v>
      </c>
      <c r="BB18" s="1367">
        <v>5.2652077283710241E-4</v>
      </c>
      <c r="BC18" s="1367">
        <v>2.7173534035682678E-2</v>
      </c>
      <c r="BD18" s="1367">
        <v>1.0155697353184223E-2</v>
      </c>
      <c r="BE18" s="1367">
        <v>1.6623228788375854E-2</v>
      </c>
      <c r="BF18" s="1367">
        <v>1.8642524257302284E-2</v>
      </c>
      <c r="BG18" s="1367">
        <v>1.264689676463604E-2</v>
      </c>
      <c r="BH18" s="1367">
        <v>7.3003046214580536E-2</v>
      </c>
      <c r="BI18" s="1367">
        <v>2.8818557038903236E-2</v>
      </c>
      <c r="BJ18" s="1367">
        <v>7.8944750130176544E-3</v>
      </c>
      <c r="BK18" s="1367">
        <v>8.7287537753582001E-3</v>
      </c>
      <c r="BL18" s="1367">
        <v>2.0957225933670998E-2</v>
      </c>
      <c r="BM18" s="1367">
        <v>7.8613311052322388E-3</v>
      </c>
      <c r="BN18" s="1367">
        <v>0.10433274507522583</v>
      </c>
      <c r="BO18" s="1367">
        <v>7.8319525346159935E-3</v>
      </c>
      <c r="BP18" s="1367">
        <v>2.3073906078934669E-2</v>
      </c>
      <c r="BQ18" s="1367">
        <v>6.1766727594658732E-4</v>
      </c>
      <c r="BR18" s="1367">
        <v>3.3020225237123668E-4</v>
      </c>
      <c r="BS18" s="1367">
        <v>1.3102126307785511E-2</v>
      </c>
      <c r="BT18" s="1367">
        <v>4.9495147541165352E-3</v>
      </c>
      <c r="BU18" s="1367">
        <v>9.5822932198643684E-3</v>
      </c>
      <c r="BV18" s="1367">
        <v>4.6356492675840855E-3</v>
      </c>
      <c r="BW18" s="1367">
        <v>2.771361730992794E-3</v>
      </c>
      <c r="BX18" s="1367">
        <v>2.3007232695817947E-2</v>
      </c>
      <c r="BY18" s="1367">
        <v>1.4430838637053967E-2</v>
      </c>
      <c r="BZ18" s="1367">
        <v>3.4332906361669302E-3</v>
      </c>
      <c r="CA18" s="1367">
        <v>6.1490028165280819E-3</v>
      </c>
      <c r="CB18" s="1367">
        <v>9.2138219624757767E-3</v>
      </c>
      <c r="CC18" s="1367">
        <v>5.2170162089169025E-3</v>
      </c>
      <c r="CD18" s="1367">
        <v>7.4076279997825623E-2</v>
      </c>
      <c r="CE18" s="1367">
        <v>6.3448022119700909E-3</v>
      </c>
      <c r="CF18" s="1367">
        <v>1.8692577257752419E-2</v>
      </c>
      <c r="CG18" s="1367">
        <v>4.9035396659746766E-4</v>
      </c>
      <c r="CH18" s="1367">
        <v>2.6214108220301569E-4</v>
      </c>
      <c r="CI18" s="1367">
        <v>9.4214314594864845E-3</v>
      </c>
      <c r="CJ18" s="1367">
        <v>3.5863008815795183E-3</v>
      </c>
      <c r="CK18" s="1367">
        <v>7.0589915849268436E-3</v>
      </c>
      <c r="CL18" s="1367">
        <v>2.5950188282877207E-3</v>
      </c>
      <c r="CM18" s="1367">
        <v>1.4238045550882816E-3</v>
      </c>
      <c r="CN18" s="1367">
        <v>1.4492912217974663E-2</v>
      </c>
      <c r="CO18" s="1367">
        <v>9.707949124276638E-3</v>
      </c>
      <c r="CP18" s="1367">
        <v>2.16471659950912E-3</v>
      </c>
      <c r="CQ18" s="1367">
        <v>4.89427475258708E-3</v>
      </c>
      <c r="CR18" s="1367">
        <v>5.8308970183134079E-3</v>
      </c>
      <c r="CS18" s="1367">
        <v>3.8770516403019428E-3</v>
      </c>
      <c r="CT18" s="1367">
        <v>3.4347224980592728E-2</v>
      </c>
      <c r="CU18" s="1367">
        <v>3.7263340782374144E-3</v>
      </c>
      <c r="CV18" s="1367">
        <v>1.0978245176374912E-2</v>
      </c>
      <c r="CW18" s="1367">
        <v>2.9450951842591166E-4</v>
      </c>
      <c r="CX18" s="1367">
        <v>1.5744348638691008E-4</v>
      </c>
      <c r="CY18" s="1367">
        <v>4.5621753670275211E-3</v>
      </c>
      <c r="CZ18" s="1367">
        <v>1.5255212783813477E-3</v>
      </c>
      <c r="DA18" s="1367">
        <v>3.5257101990282536E-3</v>
      </c>
      <c r="DB18" s="1367">
        <v>7.5796083547174931E-4</v>
      </c>
      <c r="DC18" s="1367">
        <v>3.3820426324382424E-4</v>
      </c>
      <c r="DD18" s="1367">
        <v>4.7574560157954693E-3</v>
      </c>
      <c r="DE18" s="1367">
        <v>3.7236663047224283E-3</v>
      </c>
      <c r="DF18" s="1367">
        <v>7.8642641892656684E-4</v>
      </c>
      <c r="DG18" s="1367">
        <v>2.7392834890633821E-3</v>
      </c>
      <c r="DH18" s="1367">
        <v>2.1320912055671215E-3</v>
      </c>
      <c r="DI18" s="1367">
        <v>1.5915750991553068E-3</v>
      </c>
      <c r="DJ18" s="1367">
        <v>1.1760076507925987E-2</v>
      </c>
      <c r="DK18" s="1367">
        <v>1.4895114582031965E-3</v>
      </c>
      <c r="DL18" s="1367">
        <v>4.3882862664759159E-3</v>
      </c>
      <c r="DM18" s="1367">
        <v>1.1725894000846893E-4</v>
      </c>
      <c r="DN18" s="1367">
        <v>6.2686114688403904E-5</v>
      </c>
      <c r="DO18" s="1367">
        <v>1.5948315849527717E-3</v>
      </c>
      <c r="DP18" s="1367">
        <v>3.8130587199702859E-4</v>
      </c>
      <c r="DQ18" s="1367">
        <v>1.5890335198491812E-3</v>
      </c>
      <c r="DR18" s="1367">
        <v>1.8254594760946929E-4</v>
      </c>
      <c r="DS18" s="1367">
        <v>6.4832769567146897E-5</v>
      </c>
      <c r="DT18" s="1367">
        <v>9.1230467660352588E-4</v>
      </c>
      <c r="DU18" s="1367">
        <v>9.7747927065938711E-4</v>
      </c>
      <c r="DV18" s="1367">
        <v>2.5998149067163467E-4</v>
      </c>
      <c r="DW18" s="1367">
        <v>1.3290520291775465E-3</v>
      </c>
      <c r="DX18" s="1367">
        <v>7.0801301626488566E-4</v>
      </c>
      <c r="DY18" s="1367">
        <v>2.6946622529067099E-4</v>
      </c>
    </row>
    <row r="19" spans="1:129" ht="16" x14ac:dyDescent="0.2">
      <c r="A19" s="1365">
        <v>1981</v>
      </c>
      <c r="B19" s="1365">
        <v>1</v>
      </c>
      <c r="C19" s="1367">
        <v>1.877252571284771E-2</v>
      </c>
      <c r="D19" s="1367">
        <v>5.1925487816333771E-2</v>
      </c>
      <c r="E19" s="1367">
        <v>1.0071279248222709E-3</v>
      </c>
      <c r="F19" s="1367">
        <v>8.9361832942813635E-4</v>
      </c>
      <c r="G19" s="1367">
        <v>5.6649535894393921E-2</v>
      </c>
      <c r="H19" s="1367">
        <v>2.3734882473945618E-2</v>
      </c>
      <c r="I19" s="1367">
        <v>2.7655092999339104E-2</v>
      </c>
      <c r="J19" s="1367">
        <v>6.9593951106071472E-2</v>
      </c>
      <c r="K19" s="1367">
        <v>0.1021074652671814</v>
      </c>
      <c r="L19" s="1367">
        <v>0.59710079431533813</v>
      </c>
      <c r="M19" s="1367">
        <v>5.055951327085495E-2</v>
      </c>
      <c r="N19" s="1367">
        <v>1.5990177169442177E-2</v>
      </c>
      <c r="O19" s="1367">
        <v>1.1664915829896927E-2</v>
      </c>
      <c r="P19" s="1367">
        <v>4.0856745094060898E-2</v>
      </c>
      <c r="Q19" s="1367">
        <v>9.7027672454714775E-3</v>
      </c>
      <c r="R19" s="1367">
        <v>0.80303341150283813</v>
      </c>
      <c r="S19" s="1367">
        <v>1.793302409350872E-2</v>
      </c>
      <c r="T19" s="1367">
        <v>4.960339143872261E-2</v>
      </c>
      <c r="U19" s="1367">
        <v>9.5536204753443599E-4</v>
      </c>
      <c r="V19" s="1367">
        <v>8.4768678061664104E-4</v>
      </c>
      <c r="W19" s="1367">
        <v>5.6508347392082214E-2</v>
      </c>
      <c r="X19" s="1367">
        <v>2.1858673542737961E-2</v>
      </c>
      <c r="Y19" s="1367">
        <v>2.5513723492622375E-2</v>
      </c>
      <c r="Z19" s="1367">
        <v>6.605258584022522E-2</v>
      </c>
      <c r="AA19" s="1367">
        <v>5.9369035065174103E-2</v>
      </c>
      <c r="AB19" s="1367">
        <v>0.45867538452148438</v>
      </c>
      <c r="AC19" s="1367">
        <v>4.5716196298599243E-2</v>
      </c>
      <c r="AD19" s="1367">
        <v>1.4214044436812401E-2</v>
      </c>
      <c r="AE19" s="1367">
        <v>1.1299680918455124E-2</v>
      </c>
      <c r="AF19" s="1367">
        <v>3.634512796998024E-2</v>
      </c>
      <c r="AG19" s="1367">
        <v>9.3710655346512794E-3</v>
      </c>
      <c r="AH19" s="1367">
        <v>0.3431929349899292</v>
      </c>
      <c r="AI19" s="1367">
        <v>1.4209926128387451E-2</v>
      </c>
      <c r="AJ19" s="1367">
        <v>3.9305169135332108E-2</v>
      </c>
      <c r="AK19" s="1367">
        <v>7.9883518628776073E-4</v>
      </c>
      <c r="AL19" s="1367">
        <v>7.0880149723961949E-4</v>
      </c>
      <c r="AM19" s="1367">
        <v>4.034072533249855E-2</v>
      </c>
      <c r="AN19" s="1367">
        <v>1.4841664582490921E-2</v>
      </c>
      <c r="AO19" s="1367">
        <v>1.9137166440486908E-2</v>
      </c>
      <c r="AP19" s="1367">
        <v>3.2639004290103912E-2</v>
      </c>
      <c r="AQ19" s="1367">
        <v>2.2515580058097839E-2</v>
      </c>
      <c r="AR19" s="1367">
        <v>0.12666505575180054</v>
      </c>
      <c r="AS19" s="1367">
        <v>3.2031018286943436E-2</v>
      </c>
      <c r="AT19" s="1367">
        <v>9.3105146661400795E-3</v>
      </c>
      <c r="AU19" s="1367">
        <v>9.8266499117016792E-3</v>
      </c>
      <c r="AV19" s="1367">
        <v>2.398701012134552E-2</v>
      </c>
      <c r="AW19" s="1367">
        <v>8.0440081655979156E-3</v>
      </c>
      <c r="AX19" s="1367">
        <v>0.23930631577968597</v>
      </c>
      <c r="AY19" s="1367">
        <v>1.2309801764786243E-2</v>
      </c>
      <c r="AZ19" s="1367">
        <v>3.4049361944198608E-2</v>
      </c>
      <c r="BA19" s="1367">
        <v>7.191728800535202E-4</v>
      </c>
      <c r="BB19" s="1367">
        <v>6.381176644936204E-4</v>
      </c>
      <c r="BC19" s="1367">
        <v>3.1296737492084503E-2</v>
      </c>
      <c r="BD19" s="1367">
        <v>1.1452341452240944E-2</v>
      </c>
      <c r="BE19" s="1367">
        <v>1.6228619962930679E-2</v>
      </c>
      <c r="BF19" s="1367">
        <v>2.1207122132182121E-2</v>
      </c>
      <c r="BG19" s="1367">
        <v>1.3853392563760281E-2</v>
      </c>
      <c r="BH19" s="1367">
        <v>7.1294896304607391E-2</v>
      </c>
      <c r="BI19" s="1367">
        <v>2.6256756857037544E-2</v>
      </c>
      <c r="BJ19" s="1367">
        <v>7.3901750147342682E-3</v>
      </c>
      <c r="BK19" s="1367">
        <v>8.8384449481964111E-3</v>
      </c>
      <c r="BL19" s="1367">
        <v>1.9127056002616882E-2</v>
      </c>
      <c r="BM19" s="1367">
        <v>7.1297022514045238E-3</v>
      </c>
      <c r="BN19" s="1367">
        <v>0.10662860423326492</v>
      </c>
      <c r="BO19" s="1367">
        <v>8.081275038421154E-3</v>
      </c>
      <c r="BP19" s="1367">
        <v>2.2353099659085274E-2</v>
      </c>
      <c r="BQ19" s="1367">
        <v>4.9118988681584597E-4</v>
      </c>
      <c r="BR19" s="1367">
        <v>4.3582974467426538E-4</v>
      </c>
      <c r="BS19" s="1367">
        <v>1.5355999581515789E-2</v>
      </c>
      <c r="BT19" s="1367">
        <v>6.0354550369083881E-3</v>
      </c>
      <c r="BU19" s="1367">
        <v>9.5079280436038971E-3</v>
      </c>
      <c r="BV19" s="1367">
        <v>5.2439272403717041E-3</v>
      </c>
      <c r="BW19" s="1367">
        <v>2.9398081824183464E-3</v>
      </c>
      <c r="BX19" s="1367">
        <v>2.2857367992401123E-2</v>
      </c>
      <c r="BY19" s="1367">
        <v>1.3326723128557205E-2</v>
      </c>
      <c r="BZ19" s="1367">
        <v>3.3136005513370037E-3</v>
      </c>
      <c r="CA19" s="1367">
        <v>6.1943274922668934E-3</v>
      </c>
      <c r="CB19" s="1367">
        <v>8.6701549589633942E-3</v>
      </c>
      <c r="CC19" s="1367">
        <v>4.656568169593811E-3</v>
      </c>
      <c r="CD19" s="1367">
        <v>7.6143831014633179E-2</v>
      </c>
      <c r="CE19" s="1367">
        <v>6.5480833873152733E-3</v>
      </c>
      <c r="CF19" s="1367">
        <v>1.8112236633896828E-2</v>
      </c>
      <c r="CG19" s="1367">
        <v>3.9190467214211822E-4</v>
      </c>
      <c r="CH19" s="1367">
        <v>3.4773457446135581E-4</v>
      </c>
      <c r="CI19" s="1367">
        <v>1.1009406298398972E-2</v>
      </c>
      <c r="CJ19" s="1367">
        <v>4.5631444081664085E-3</v>
      </c>
      <c r="CK19" s="1367">
        <v>6.9860643707215786E-3</v>
      </c>
      <c r="CL19" s="1367">
        <v>3.0677341856062412E-3</v>
      </c>
      <c r="CM19" s="1367">
        <v>1.5732713509351015E-3</v>
      </c>
      <c r="CN19" s="1367">
        <v>1.4529400505125523E-2</v>
      </c>
      <c r="CO19" s="1367">
        <v>9.0148467570543289E-3</v>
      </c>
      <c r="CP19" s="1367">
        <v>2.1480959840118885E-3</v>
      </c>
      <c r="CQ19" s="1367">
        <v>4.8379683867096901E-3</v>
      </c>
      <c r="CR19" s="1367">
        <v>5.6412420235574245E-3</v>
      </c>
      <c r="CS19" s="1367">
        <v>3.3736047334969044E-3</v>
      </c>
      <c r="CT19" s="1367">
        <v>3.5627108067274094E-2</v>
      </c>
      <c r="CU19" s="1367">
        <v>3.8415533490478992E-3</v>
      </c>
      <c r="CV19" s="1367">
        <v>1.0625875554978848E-2</v>
      </c>
      <c r="CW19" s="1367">
        <v>2.4164731439668685E-4</v>
      </c>
      <c r="CX19" s="1367">
        <v>2.1441216813400388E-4</v>
      </c>
      <c r="CY19" s="1367">
        <v>5.5923769250512123E-3</v>
      </c>
      <c r="CZ19" s="1367">
        <v>2.0762004423886538E-3</v>
      </c>
      <c r="DA19" s="1367">
        <v>3.5620003473013639E-3</v>
      </c>
      <c r="DB19" s="1367">
        <v>9.4285985687747598E-4</v>
      </c>
      <c r="DC19" s="1367">
        <v>4.0457965224049985E-4</v>
      </c>
      <c r="DD19" s="1367">
        <v>4.6151876449584961E-3</v>
      </c>
      <c r="DE19" s="1367">
        <v>3.5104136914014816E-3</v>
      </c>
      <c r="DF19" s="1367">
        <v>7.8606652095913887E-4</v>
      </c>
      <c r="DG19" s="1367">
        <v>2.7759340591728687E-3</v>
      </c>
      <c r="DH19" s="1367">
        <v>2.0788842812180519E-3</v>
      </c>
      <c r="DI19" s="1367">
        <v>1.4315294101834297E-3</v>
      </c>
      <c r="DJ19" s="1367">
        <v>1.2325779534876347E-2</v>
      </c>
      <c r="DK19" s="1367">
        <v>1.5377970412373543E-3</v>
      </c>
      <c r="DL19" s="1367">
        <v>4.2536025866866112E-3</v>
      </c>
      <c r="DM19" s="1367">
        <v>9.0321998868603259E-5</v>
      </c>
      <c r="DN19" s="1367">
        <v>8.0142155638895929E-5</v>
      </c>
      <c r="DO19" s="1367">
        <v>1.9925273954868317E-3</v>
      </c>
      <c r="DP19" s="1367">
        <v>6.1700766673311591E-4</v>
      </c>
      <c r="DQ19" s="1367">
        <v>1.6384318005293608E-3</v>
      </c>
      <c r="DR19" s="1367">
        <v>1.8069558427669108E-4</v>
      </c>
      <c r="DS19" s="1367">
        <v>5.1765582611551508E-5</v>
      </c>
      <c r="DT19" s="1367">
        <v>9.0142339468002319E-4</v>
      </c>
      <c r="DU19" s="1367">
        <v>9.8206417169421911E-4</v>
      </c>
      <c r="DV19" s="1367">
        <v>2.7997087454423308E-4</v>
      </c>
      <c r="DW19" s="1367">
        <v>1.3584608677774668E-3</v>
      </c>
      <c r="DX19" s="1367">
        <v>7.4412027606740594E-4</v>
      </c>
      <c r="DY19" s="1367">
        <v>2.379438083153218E-4</v>
      </c>
    </row>
    <row r="20" spans="1:129" ht="16" x14ac:dyDescent="0.2">
      <c r="A20" s="1365">
        <v>1982</v>
      </c>
      <c r="B20" s="1365">
        <v>1</v>
      </c>
      <c r="C20" s="1367">
        <v>1.765664666891098E-2</v>
      </c>
      <c r="D20" s="1367">
        <v>4.188576340675354E-2</v>
      </c>
      <c r="E20" s="1367">
        <v>1.2725157430395484E-3</v>
      </c>
      <c r="F20" s="1367">
        <v>1.258024713024497E-3</v>
      </c>
      <c r="G20" s="1367">
        <v>6.1232831329107285E-2</v>
      </c>
      <c r="H20" s="1367">
        <v>2.5032199919223785E-2</v>
      </c>
      <c r="I20" s="1367">
        <v>2.5808708742260933E-2</v>
      </c>
      <c r="J20" s="1367">
        <v>7.6189808547496796E-2</v>
      </c>
      <c r="K20" s="1367">
        <v>0.11476758867502213</v>
      </c>
      <c r="L20" s="1367">
        <v>0.58956080675125122</v>
      </c>
      <c r="M20" s="1367">
        <v>4.5335102826356888E-2</v>
      </c>
      <c r="N20" s="1367">
        <v>1.576094888150692E-2</v>
      </c>
      <c r="O20" s="1367">
        <v>1.0047758929431438E-2</v>
      </c>
      <c r="P20" s="1367">
        <v>3.8410883396863937E-2</v>
      </c>
      <c r="Q20" s="1367">
        <v>6.9242212921380997E-3</v>
      </c>
      <c r="R20" s="1367">
        <v>0.80873113870620728</v>
      </c>
      <c r="S20" s="1367">
        <v>1.6906982287764549E-2</v>
      </c>
      <c r="T20" s="1367">
        <v>4.0107376873493195E-2</v>
      </c>
      <c r="U20" s="1367">
        <v>1.2120313476771116E-3</v>
      </c>
      <c r="V20" s="1367">
        <v>1.1982290307059884E-3</v>
      </c>
      <c r="W20" s="1367">
        <v>6.1711657792329788E-2</v>
      </c>
      <c r="X20" s="1367">
        <v>2.3433752357959747E-2</v>
      </c>
      <c r="Y20" s="1367">
        <v>2.3368719965219498E-2</v>
      </c>
      <c r="Z20" s="1367">
        <v>7.2459347546100616E-2</v>
      </c>
      <c r="AA20" s="1367">
        <v>6.9849498569965363E-2</v>
      </c>
      <c r="AB20" s="1367">
        <v>0.45819395780563354</v>
      </c>
      <c r="AC20" s="1367">
        <v>4.0289565920829773E-2</v>
      </c>
      <c r="AD20" s="1367">
        <v>1.3843861408531666E-2</v>
      </c>
      <c r="AE20" s="1367">
        <v>9.5248585566878319E-3</v>
      </c>
      <c r="AF20" s="1367">
        <v>3.3763483166694641E-2</v>
      </c>
      <c r="AG20" s="1367">
        <v>6.5260794945061207E-3</v>
      </c>
      <c r="AH20" s="1367">
        <v>0.34611329436302185</v>
      </c>
      <c r="AI20" s="1367">
        <v>1.3642089441418648E-2</v>
      </c>
      <c r="AJ20" s="1367">
        <v>3.2362278550863266E-2</v>
      </c>
      <c r="AK20" s="1367">
        <v>9.6917583141475916E-4</v>
      </c>
      <c r="AL20" s="1367">
        <v>9.581390768289566E-4</v>
      </c>
      <c r="AM20" s="1367">
        <v>4.3381422758102417E-2</v>
      </c>
      <c r="AN20" s="1367">
        <v>1.5781600028276443E-2</v>
      </c>
      <c r="AO20" s="1367">
        <v>1.7118807882070541E-2</v>
      </c>
      <c r="AP20" s="1367">
        <v>3.6470014601945877E-2</v>
      </c>
      <c r="AQ20" s="1367">
        <v>2.5627397000789642E-2</v>
      </c>
      <c r="AR20" s="1367">
        <v>0.13233385980129242</v>
      </c>
      <c r="AS20" s="1367">
        <v>2.7468536049127579E-2</v>
      </c>
      <c r="AT20" s="1367">
        <v>8.9325262233614922E-3</v>
      </c>
      <c r="AU20" s="1367">
        <v>8.1862816587090492E-3</v>
      </c>
      <c r="AV20" s="1367">
        <v>2.1971562877297401E-2</v>
      </c>
      <c r="AW20" s="1367">
        <v>5.4969717748463154E-3</v>
      </c>
      <c r="AX20" s="1367">
        <v>0.24213689565658569</v>
      </c>
      <c r="AY20" s="1367">
        <v>1.2125976383686066E-2</v>
      </c>
      <c r="AZ20" s="1367">
        <v>2.876569889485836E-2</v>
      </c>
      <c r="BA20" s="1367">
        <v>9.1750710271298885E-4</v>
      </c>
      <c r="BB20" s="1367">
        <v>9.0705876937136054E-4</v>
      </c>
      <c r="BC20" s="1367">
        <v>3.3875863999128342E-2</v>
      </c>
      <c r="BD20" s="1367">
        <v>1.2618058361113071E-2</v>
      </c>
      <c r="BE20" s="1367">
        <v>1.4619240537285805E-2</v>
      </c>
      <c r="BF20" s="1367">
        <v>2.4806132540106773E-2</v>
      </c>
      <c r="BG20" s="1367">
        <v>1.6294728964567184E-2</v>
      </c>
      <c r="BH20" s="1367">
        <v>7.4712850153446198E-2</v>
      </c>
      <c r="BI20" s="1367">
        <v>2.2493787109851837E-2</v>
      </c>
      <c r="BJ20" s="1367">
        <v>7.0698987692594528E-3</v>
      </c>
      <c r="BK20" s="1367">
        <v>7.5493417680263519E-3</v>
      </c>
      <c r="BL20" s="1367">
        <v>1.7477070912718773E-2</v>
      </c>
      <c r="BM20" s="1367">
        <v>5.0167152658104897E-3</v>
      </c>
      <c r="BN20" s="1367">
        <v>0.10991345345973969</v>
      </c>
      <c r="BO20" s="1367">
        <v>8.4140170365571976E-3</v>
      </c>
      <c r="BP20" s="1367">
        <v>1.9960047677159309E-2</v>
      </c>
      <c r="BQ20" s="1367">
        <v>6.5746222389861941E-4</v>
      </c>
      <c r="BR20" s="1367">
        <v>6.4997526351362467E-4</v>
      </c>
      <c r="BS20" s="1367">
        <v>1.7491880804300308E-2</v>
      </c>
      <c r="BT20" s="1367">
        <v>6.8012326955795288E-3</v>
      </c>
      <c r="BU20" s="1367">
        <v>8.6721591651439667E-3</v>
      </c>
      <c r="BV20" s="1367">
        <v>7.2942622937262058E-3</v>
      </c>
      <c r="BW20" s="1367">
        <v>4.1002831421792507E-3</v>
      </c>
      <c r="BX20" s="1367">
        <v>2.4424267932772636E-2</v>
      </c>
      <c r="BY20" s="1367">
        <v>1.1447861790657043E-2</v>
      </c>
      <c r="BZ20" s="1367">
        <v>3.2674148678779602E-3</v>
      </c>
      <c r="CA20" s="1367">
        <v>5.4047438316047192E-3</v>
      </c>
      <c r="CB20" s="1367">
        <v>8.1812050193548203E-3</v>
      </c>
      <c r="CC20" s="1367">
        <v>3.2666560728102922E-3</v>
      </c>
      <c r="CD20" s="1367">
        <v>7.9879492521286011E-2</v>
      </c>
      <c r="CE20" s="1367">
        <v>7.1124699898064137E-3</v>
      </c>
      <c r="CF20" s="1367">
        <v>1.68724674731493E-2</v>
      </c>
      <c r="CG20" s="1367">
        <v>5.8255554176867008E-4</v>
      </c>
      <c r="CH20" s="1367">
        <v>5.7592149823904037E-4</v>
      </c>
      <c r="CI20" s="1367">
        <v>1.2627989053726196E-2</v>
      </c>
      <c r="CJ20" s="1367">
        <v>5.18784299492836E-3</v>
      </c>
      <c r="CK20" s="1367">
        <v>6.7093316465616226E-3</v>
      </c>
      <c r="CL20" s="1367">
        <v>4.2557502165436745E-3</v>
      </c>
      <c r="CM20" s="1367">
        <v>2.1381380502134562E-3</v>
      </c>
      <c r="CN20" s="1367">
        <v>1.5714598819613457E-2</v>
      </c>
      <c r="CO20" s="1367">
        <v>8.1024281680583954E-3</v>
      </c>
      <c r="CP20" s="1367">
        <v>2.2216704674065113E-3</v>
      </c>
      <c r="CQ20" s="1367">
        <v>4.487660713493824E-3</v>
      </c>
      <c r="CR20" s="1367">
        <v>5.5905948393046856E-3</v>
      </c>
      <c r="CS20" s="1367">
        <v>2.5118337944149971E-3</v>
      </c>
      <c r="CT20" s="1367">
        <v>4.0046460926532745E-2</v>
      </c>
      <c r="CU20" s="1367">
        <v>4.7138165682554245E-3</v>
      </c>
      <c r="CV20" s="1367">
        <v>1.1182292364537716E-2</v>
      </c>
      <c r="CW20" s="1367">
        <v>4.0924377390183508E-4</v>
      </c>
      <c r="CX20" s="1367">
        <v>4.0458340663462877E-4</v>
      </c>
      <c r="CY20" s="1367">
        <v>6.4318007789552212E-3</v>
      </c>
      <c r="CZ20" s="1367">
        <v>2.3939341772347689E-3</v>
      </c>
      <c r="DA20" s="1367">
        <v>3.5626259632408619E-3</v>
      </c>
      <c r="DB20" s="1367">
        <v>1.6311043873429298E-3</v>
      </c>
      <c r="DC20" s="1367">
        <v>6.8378821015357971E-4</v>
      </c>
      <c r="DD20" s="1367">
        <v>5.3913360461592674E-3</v>
      </c>
      <c r="DE20" s="1367">
        <v>3.2419345807284117E-3</v>
      </c>
      <c r="DF20" s="1367">
        <v>8.6541444761678576E-4</v>
      </c>
      <c r="DG20" s="1367">
        <v>2.6972114574164152E-3</v>
      </c>
      <c r="DH20" s="1367">
        <v>2.1950127556920052E-3</v>
      </c>
      <c r="DI20" s="1367">
        <v>1.0469218250364065E-3</v>
      </c>
      <c r="DJ20" s="1367">
        <v>1.5628645196557045E-2</v>
      </c>
      <c r="DK20" s="1367">
        <v>2.3959618993103504E-3</v>
      </c>
      <c r="DL20" s="1367">
        <v>5.6837908923625946E-3</v>
      </c>
      <c r="DM20" s="1367">
        <v>2.2134529717732221E-4</v>
      </c>
      <c r="DN20" s="1367">
        <v>2.1882467262912542E-4</v>
      </c>
      <c r="DO20" s="1367">
        <v>2.3233944084495306E-3</v>
      </c>
      <c r="DP20" s="1367">
        <v>6.997142918407917E-4</v>
      </c>
      <c r="DQ20" s="1367">
        <v>1.8144134664908051E-3</v>
      </c>
      <c r="DR20" s="1367">
        <v>2.264137874590233E-4</v>
      </c>
      <c r="DS20" s="1367">
        <v>1.2651774341065902E-5</v>
      </c>
      <c r="DT20" s="1367">
        <v>1.0519882198423147E-3</v>
      </c>
      <c r="DU20" s="1367">
        <v>9.8014611285179853E-4</v>
      </c>
      <c r="DV20" s="1367">
        <v>3.1173086608760059E-4</v>
      </c>
      <c r="DW20" s="1367">
        <v>1.5026826877146959E-3</v>
      </c>
      <c r="DX20" s="1367">
        <v>7.9525308683514595E-4</v>
      </c>
      <c r="DY20" s="1367">
        <v>1.8489302601665258E-4</v>
      </c>
    </row>
    <row r="21" spans="1:129" ht="16" x14ac:dyDescent="0.2">
      <c r="A21" s="1365">
        <v>1983</v>
      </c>
      <c r="B21" s="1365">
        <v>1</v>
      </c>
      <c r="C21" s="1367">
        <v>1.5934465453028679E-2</v>
      </c>
      <c r="D21" s="1367">
        <v>4.655732586979866E-2</v>
      </c>
      <c r="E21" s="1367">
        <v>2.3935090284794569E-3</v>
      </c>
      <c r="F21" s="1367">
        <v>2.0875628106296062E-3</v>
      </c>
      <c r="G21" s="1367">
        <v>5.5948901921510696E-2</v>
      </c>
      <c r="H21" s="1367">
        <v>2.477322518825531E-2</v>
      </c>
      <c r="I21" s="1367">
        <v>2.5226740166544914E-2</v>
      </c>
      <c r="J21" s="1367">
        <v>8.5730880498886108E-2</v>
      </c>
      <c r="K21" s="1367">
        <v>0.11934040486812592</v>
      </c>
      <c r="L21" s="1367">
        <v>0.57638752460479736</v>
      </c>
      <c r="M21" s="1367">
        <v>4.5619431883096695E-2</v>
      </c>
      <c r="N21" s="1367">
        <v>1.5333289280533791E-2</v>
      </c>
      <c r="O21" s="1367">
        <v>9.8934508860111237E-3</v>
      </c>
      <c r="P21" s="1367">
        <v>3.8041386753320694E-2</v>
      </c>
      <c r="Q21" s="1367">
        <v>7.5780437327921391E-3</v>
      </c>
      <c r="R21" s="1367">
        <v>0.8165932297706604</v>
      </c>
      <c r="S21" s="1367">
        <v>1.528103556483984E-2</v>
      </c>
      <c r="T21" s="1367">
        <v>4.464813694357872E-2</v>
      </c>
      <c r="U21" s="1367">
        <v>2.3459629155695438E-3</v>
      </c>
      <c r="V21" s="1367">
        <v>2.0460942760109901E-3</v>
      </c>
      <c r="W21" s="1367">
        <v>5.7663533836603165E-2</v>
      </c>
      <c r="X21" s="1367">
        <v>2.3193936794996262E-2</v>
      </c>
      <c r="Y21" s="1367">
        <v>2.2764703258872032E-2</v>
      </c>
      <c r="Z21" s="1367">
        <v>8.1677809357643127E-2</v>
      </c>
      <c r="AA21" s="1367">
        <v>7.6028548181056976E-2</v>
      </c>
      <c r="AB21" s="1367">
        <v>0.45067676901817322</v>
      </c>
      <c r="AC21" s="1367">
        <v>4.0266714990139008E-2</v>
      </c>
      <c r="AD21" s="1367">
        <v>1.3322673738002777E-2</v>
      </c>
      <c r="AE21" s="1367">
        <v>9.4420285895466805E-3</v>
      </c>
      <c r="AF21" s="1367">
        <v>3.307633101940155E-2</v>
      </c>
      <c r="AG21" s="1367">
        <v>7.1903816424310207E-3</v>
      </c>
      <c r="AH21" s="1367">
        <v>0.35342642664909363</v>
      </c>
      <c r="AI21" s="1367">
        <v>1.2298092246055603E-2</v>
      </c>
      <c r="AJ21" s="1367">
        <v>3.5932566970586777E-2</v>
      </c>
      <c r="AK21" s="1367">
        <v>2.068445784971118E-3</v>
      </c>
      <c r="AL21" s="1367">
        <v>1.8040501745417714E-3</v>
      </c>
      <c r="AM21" s="1367">
        <v>4.1478309780359268E-2</v>
      </c>
      <c r="AN21" s="1367">
        <v>1.5970809385180473E-2</v>
      </c>
      <c r="AO21" s="1367">
        <v>1.633252389729023E-2</v>
      </c>
      <c r="AP21" s="1367">
        <v>4.081251472234726E-2</v>
      </c>
      <c r="AQ21" s="1367">
        <v>2.8027499094605446E-2</v>
      </c>
      <c r="AR21" s="1367">
        <v>0.13188987970352173</v>
      </c>
      <c r="AS21" s="1367">
        <v>2.6811711490154266E-2</v>
      </c>
      <c r="AT21" s="1367">
        <v>8.3325505256652832E-3</v>
      </c>
      <c r="AU21" s="1367">
        <v>7.9999743029475212E-3</v>
      </c>
      <c r="AV21" s="1367">
        <v>2.087833359837532E-2</v>
      </c>
      <c r="AW21" s="1367">
        <v>5.9333778917789459E-3</v>
      </c>
      <c r="AX21" s="1367">
        <v>0.2475479394197464</v>
      </c>
      <c r="AY21" s="1367">
        <v>1.0878086090087891E-2</v>
      </c>
      <c r="AZ21" s="1367">
        <v>3.1783595681190491E-2</v>
      </c>
      <c r="BA21" s="1367">
        <v>1.9063110230490565E-3</v>
      </c>
      <c r="BB21" s="1367">
        <v>1.6626401338726282E-3</v>
      </c>
      <c r="BC21" s="1367">
        <v>3.2209835946559906E-2</v>
      </c>
      <c r="BD21" s="1367">
        <v>1.261973287910223E-2</v>
      </c>
      <c r="BE21" s="1367">
        <v>1.3795802369713783E-2</v>
      </c>
      <c r="BF21" s="1367">
        <v>2.7261713519692421E-2</v>
      </c>
      <c r="BG21" s="1367">
        <v>1.7425745725631714E-2</v>
      </c>
      <c r="BH21" s="1367">
        <v>7.6321117579936981E-2</v>
      </c>
      <c r="BI21" s="1367">
        <v>2.1683363243937492E-2</v>
      </c>
      <c r="BJ21" s="1367">
        <v>6.4894468523561954E-3</v>
      </c>
      <c r="BK21" s="1367">
        <v>7.3063555173575878E-3</v>
      </c>
      <c r="BL21" s="1367">
        <v>1.6345351934432983E-2</v>
      </c>
      <c r="BM21" s="1367">
        <v>5.338009912520647E-3</v>
      </c>
      <c r="BN21" s="1367">
        <v>0.11480977386236191</v>
      </c>
      <c r="BO21" s="1367">
        <v>7.6166777871549129E-3</v>
      </c>
      <c r="BP21" s="1367">
        <v>2.2254412993788719E-2</v>
      </c>
      <c r="BQ21" s="1367">
        <v>1.5392594505101442E-3</v>
      </c>
      <c r="BR21" s="1367">
        <v>1.3425062643364072E-3</v>
      </c>
      <c r="BS21" s="1367">
        <v>1.6193242743611336E-2</v>
      </c>
      <c r="BT21" s="1367">
        <v>6.8108756095170975E-3</v>
      </c>
      <c r="BU21" s="1367">
        <v>8.215692825615406E-3</v>
      </c>
      <c r="BV21" s="1367">
        <v>8.8331000879406929E-3</v>
      </c>
      <c r="BW21" s="1367">
        <v>4.7795907594263554E-3</v>
      </c>
      <c r="BX21" s="1367">
        <v>2.6199502870440483E-2</v>
      </c>
      <c r="BY21" s="1367">
        <v>1.1024910025298595E-2</v>
      </c>
      <c r="BZ21" s="1367">
        <v>2.9301850590854883E-3</v>
      </c>
      <c r="CA21" s="1367">
        <v>5.2855079993605614E-3</v>
      </c>
      <c r="CB21" s="1367">
        <v>7.4762292206287384E-3</v>
      </c>
      <c r="CC21" s="1367">
        <v>3.548681503161788E-3</v>
      </c>
      <c r="CD21" s="1367">
        <v>8.4210053086280823E-2</v>
      </c>
      <c r="CE21" s="1367">
        <v>6.426309235394001E-3</v>
      </c>
      <c r="CF21" s="1367">
        <v>1.8776392564177513E-2</v>
      </c>
      <c r="CG21" s="1367">
        <v>1.3663299614563584E-3</v>
      </c>
      <c r="CH21" s="1367">
        <v>1.1916811345145106E-3</v>
      </c>
      <c r="CI21" s="1367">
        <v>1.1866101063787937E-2</v>
      </c>
      <c r="CJ21" s="1367">
        <v>5.0926380790770054E-3</v>
      </c>
      <c r="CK21" s="1367">
        <v>6.2096249312162399E-3</v>
      </c>
      <c r="CL21" s="1367">
        <v>5.8597349561750889E-3</v>
      </c>
      <c r="CM21" s="1367">
        <v>2.9644470196217299E-3</v>
      </c>
      <c r="CN21" s="1367">
        <v>1.6946427524089813E-2</v>
      </c>
      <c r="CO21" s="1367">
        <v>7.5103673152625561E-3</v>
      </c>
      <c r="CP21" s="1367">
        <v>1.8898467533290386E-3</v>
      </c>
      <c r="CQ21" s="1367">
        <v>4.319777712225914E-3</v>
      </c>
      <c r="CR21" s="1367">
        <v>4.8487354069948196E-3</v>
      </c>
      <c r="CS21" s="1367">
        <v>2.6616316754370928E-3</v>
      </c>
      <c r="CT21" s="1367">
        <v>4.2899090796709061E-2</v>
      </c>
      <c r="CU21" s="1367">
        <v>4.3192110024392605E-3</v>
      </c>
      <c r="CV21" s="1367">
        <v>1.2619873508810997E-2</v>
      </c>
      <c r="CW21" s="1367">
        <v>1.0305502219125628E-3</v>
      </c>
      <c r="CX21" s="1367">
        <v>8.9882197789847851E-4</v>
      </c>
      <c r="CY21" s="1367">
        <v>6.1971102841198444E-3</v>
      </c>
      <c r="CZ21" s="1367">
        <v>2.4997759610414505E-3</v>
      </c>
      <c r="DA21" s="1367">
        <v>3.3957960549741983E-3</v>
      </c>
      <c r="DB21" s="1367">
        <v>2.0820624195039272E-3</v>
      </c>
      <c r="DC21" s="1367">
        <v>9.0060796355828643E-4</v>
      </c>
      <c r="DD21" s="1367">
        <v>5.891747772693634E-3</v>
      </c>
      <c r="DE21" s="1367">
        <v>3.0635336879640818E-3</v>
      </c>
      <c r="DF21" s="1367">
        <v>7.5405120151117444E-4</v>
      </c>
      <c r="DG21" s="1367">
        <v>2.6417446788400412E-3</v>
      </c>
      <c r="DH21" s="1367">
        <v>1.9493007566779852E-3</v>
      </c>
      <c r="DI21" s="1367">
        <v>1.1142330477014184E-3</v>
      </c>
      <c r="DJ21" s="1367">
        <v>1.7979970201849937E-2</v>
      </c>
      <c r="DK21" s="1367">
        <v>2.4319728836417198E-3</v>
      </c>
      <c r="DL21" s="1367">
        <v>7.1057393215596676E-3</v>
      </c>
      <c r="DM21" s="1367">
        <v>5.5623322259634733E-4</v>
      </c>
      <c r="DN21" s="1367">
        <v>4.8513367073610425E-4</v>
      </c>
      <c r="DO21" s="1367">
        <v>2.2128112614154816E-3</v>
      </c>
      <c r="DP21" s="1367">
        <v>7.4099405901506543E-4</v>
      </c>
      <c r="DQ21" s="1367">
        <v>1.7993198707699776E-3</v>
      </c>
      <c r="DR21" s="1367">
        <v>3.6199644091539085E-4</v>
      </c>
      <c r="DS21" s="1367">
        <v>7.4838811997324228E-5</v>
      </c>
      <c r="DT21" s="1367">
        <v>1.2835141969844699E-3</v>
      </c>
      <c r="DU21" s="1367">
        <v>9.2741777189075947E-4</v>
      </c>
      <c r="DV21" s="1367">
        <v>2.7298633358441293E-4</v>
      </c>
      <c r="DW21" s="1367">
        <v>1.5263335080817342E-3</v>
      </c>
      <c r="DX21" s="1367">
        <v>7.1022467454895377E-4</v>
      </c>
      <c r="DY21" s="1367">
        <v>2.1719314099755138E-4</v>
      </c>
    </row>
    <row r="22" spans="1:129" ht="16" x14ac:dyDescent="0.2">
      <c r="A22" s="1365">
        <v>1984</v>
      </c>
      <c r="B22" s="1365">
        <v>1</v>
      </c>
      <c r="C22" s="1367">
        <v>1.360485702753067E-2</v>
      </c>
      <c r="D22" s="1367">
        <v>4.836617037653923E-2</v>
      </c>
      <c r="E22" s="1367">
        <v>4.3132398277521133E-3</v>
      </c>
      <c r="F22" s="1367">
        <v>2.7197797317057848E-3</v>
      </c>
      <c r="G22" s="1367">
        <v>5.5040154606103897E-2</v>
      </c>
      <c r="H22" s="1367">
        <v>2.2522719576954842E-2</v>
      </c>
      <c r="I22" s="1367">
        <v>2.6109993457794189E-2</v>
      </c>
      <c r="J22" s="1367">
        <v>9.562702476978302E-2</v>
      </c>
      <c r="K22" s="1367">
        <v>0.11960927397012711</v>
      </c>
      <c r="L22" s="1367">
        <v>0.56158536672592163</v>
      </c>
      <c r="M22" s="1367">
        <v>5.050143226981163E-2</v>
      </c>
      <c r="N22" s="1367">
        <v>1.6135137528181076E-2</v>
      </c>
      <c r="O22" s="1367">
        <v>9.9748549982905388E-3</v>
      </c>
      <c r="P22" s="1367">
        <v>4.2755115777254105E-2</v>
      </c>
      <c r="Q22" s="1367">
        <v>7.7463160268962383E-3</v>
      </c>
      <c r="R22" s="1367">
        <v>0.8205561637878418</v>
      </c>
      <c r="S22" s="1367">
        <v>1.3074105605483055E-2</v>
      </c>
      <c r="T22" s="1367">
        <v>4.6479310840368271E-2</v>
      </c>
      <c r="U22" s="1367">
        <v>4.2159389704465866E-3</v>
      </c>
      <c r="V22" s="1367">
        <v>2.6584251318126917E-3</v>
      </c>
      <c r="W22" s="1367">
        <v>5.7705342769622803E-2</v>
      </c>
      <c r="X22" s="1367">
        <v>2.1209269762039185E-2</v>
      </c>
      <c r="Y22" s="1367">
        <v>2.3913130164146423E-2</v>
      </c>
      <c r="Z22" s="1367">
        <v>9.1540999710559845E-2</v>
      </c>
      <c r="AA22" s="1367">
        <v>8.0797351896762848E-2</v>
      </c>
      <c r="AB22" s="1367">
        <v>0.43351233005523682</v>
      </c>
      <c r="AC22" s="1367">
        <v>4.5449975878000259E-2</v>
      </c>
      <c r="AD22" s="1367">
        <v>1.4358650892972946E-2</v>
      </c>
      <c r="AE22" s="1367">
        <v>9.5544802024960518E-3</v>
      </c>
      <c r="AF22" s="1367">
        <v>3.8077019155025482E-2</v>
      </c>
      <c r="AG22" s="1367">
        <v>7.3729595169425011E-3</v>
      </c>
      <c r="AH22" s="1367">
        <v>0.36492687463760376</v>
      </c>
      <c r="AI22" s="1367">
        <v>1.0509425774216652E-2</v>
      </c>
      <c r="AJ22" s="1367">
        <v>3.7361707538366318E-2</v>
      </c>
      <c r="AK22" s="1367">
        <v>3.7578314077109098E-3</v>
      </c>
      <c r="AL22" s="1367">
        <v>2.3695584386587143E-3</v>
      </c>
      <c r="AM22" s="1367">
        <v>4.269849881529808E-2</v>
      </c>
      <c r="AN22" s="1367">
        <v>1.4893370680510998E-2</v>
      </c>
      <c r="AO22" s="1367">
        <v>1.7492789775133133E-2</v>
      </c>
      <c r="AP22" s="1367">
        <v>4.9253910779953003E-2</v>
      </c>
      <c r="AQ22" s="1367">
        <v>3.3149197697639465E-2</v>
      </c>
      <c r="AR22" s="1367">
        <v>0.12249521911144257</v>
      </c>
      <c r="AS22" s="1367">
        <v>3.094535693526268E-2</v>
      </c>
      <c r="AT22" s="1367">
        <v>9.2326123267412186E-3</v>
      </c>
      <c r="AU22" s="1367">
        <v>8.2601793110370636E-3</v>
      </c>
      <c r="AV22" s="1367">
        <v>2.468748576939106E-2</v>
      </c>
      <c r="AW22" s="1367">
        <v>6.2578697688877583E-3</v>
      </c>
      <c r="AX22" s="1367">
        <v>0.25856626033782959</v>
      </c>
      <c r="AY22" s="1367">
        <v>9.2371851205825806E-3</v>
      </c>
      <c r="AZ22" s="1367">
        <v>3.2838806509971619E-2</v>
      </c>
      <c r="BA22" s="1367">
        <v>3.4998815972357988E-3</v>
      </c>
      <c r="BB22" s="1367">
        <v>2.2069043479859829E-3</v>
      </c>
      <c r="BC22" s="1367">
        <v>3.3159121870994568E-2</v>
      </c>
      <c r="BD22" s="1367">
        <v>1.1748134158551693E-2</v>
      </c>
      <c r="BE22" s="1367">
        <v>1.4868768863379955E-2</v>
      </c>
      <c r="BF22" s="1367">
        <v>3.4275289624929428E-2</v>
      </c>
      <c r="BG22" s="1367">
        <v>2.1528776735067368E-2</v>
      </c>
      <c r="BH22" s="1367">
        <v>7.005329430103302E-2</v>
      </c>
      <c r="BI22" s="1367">
        <v>2.5150101631879807E-2</v>
      </c>
      <c r="BJ22" s="1367">
        <v>7.2340825572609901E-3</v>
      </c>
      <c r="BK22" s="1367">
        <v>7.6346863061189651E-3</v>
      </c>
      <c r="BL22" s="1367">
        <v>1.9452700391411781E-2</v>
      </c>
      <c r="BM22" s="1367">
        <v>5.6973989121615887E-3</v>
      </c>
      <c r="BN22" s="1367">
        <v>0.12154140323400497</v>
      </c>
      <c r="BO22" s="1367">
        <v>6.4376546069979668E-3</v>
      </c>
      <c r="BP22" s="1367">
        <v>2.2886289283633232E-2</v>
      </c>
      <c r="BQ22" s="1367">
        <v>2.9094393830746412E-3</v>
      </c>
      <c r="BR22" s="1367">
        <v>1.8345918506383896E-3</v>
      </c>
      <c r="BS22" s="1367">
        <v>1.6866602003574371E-2</v>
      </c>
      <c r="BT22" s="1367">
        <v>6.4434879459440708E-3</v>
      </c>
      <c r="BU22" s="1367">
        <v>8.826693519949913E-3</v>
      </c>
      <c r="BV22" s="1367">
        <v>1.1147491633892059E-2</v>
      </c>
      <c r="BW22" s="1367">
        <v>6.3629718497395515E-3</v>
      </c>
      <c r="BX22" s="1367">
        <v>2.5154059752821922E-2</v>
      </c>
      <c r="BY22" s="1367">
        <v>1.2672126293182373E-2</v>
      </c>
      <c r="BZ22" s="1367">
        <v>3.266368992626667E-3</v>
      </c>
      <c r="CA22" s="1367">
        <v>5.5603249929845333E-3</v>
      </c>
      <c r="CB22" s="1367">
        <v>8.8915042579174042E-3</v>
      </c>
      <c r="CC22" s="1367">
        <v>3.7806220352649689E-3</v>
      </c>
      <c r="CD22" s="1367">
        <v>8.9796192944049835E-2</v>
      </c>
      <c r="CE22" s="1367">
        <v>5.3807259537279606E-3</v>
      </c>
      <c r="CF22" s="1367">
        <v>1.9128838554024696E-2</v>
      </c>
      <c r="CG22" s="1367">
        <v>2.6821899227797985E-3</v>
      </c>
      <c r="CH22" s="1367">
        <v>1.6912961145862937E-3</v>
      </c>
      <c r="CI22" s="1367">
        <v>1.2550157494843006E-2</v>
      </c>
      <c r="CJ22" s="1367">
        <v>4.7700526192784309E-3</v>
      </c>
      <c r="CK22" s="1367">
        <v>6.7829056642949581E-3</v>
      </c>
      <c r="CL22" s="1367">
        <v>7.1608377620577812E-3</v>
      </c>
      <c r="CM22" s="1367">
        <v>3.8855660241097212E-3</v>
      </c>
      <c r="CN22" s="1367">
        <v>1.6967078670859337E-2</v>
      </c>
      <c r="CO22" s="1367">
        <v>8.7965428829193115E-3</v>
      </c>
      <c r="CP22" s="1367">
        <v>2.1775930654257536E-3</v>
      </c>
      <c r="CQ22" s="1367">
        <v>4.6053123660385609E-3</v>
      </c>
      <c r="CR22" s="1367">
        <v>5.9531843289732933E-3</v>
      </c>
      <c r="CS22" s="1367">
        <v>2.8433594852685928E-3</v>
      </c>
      <c r="CT22" s="1367">
        <v>4.6563472598791122E-2</v>
      </c>
      <c r="CU22" s="1367">
        <v>3.6401040852069855E-3</v>
      </c>
      <c r="CV22" s="1367">
        <v>1.2940810993313789E-2</v>
      </c>
      <c r="CW22" s="1367">
        <v>2.0947353914380074E-3</v>
      </c>
      <c r="CX22" s="1367">
        <v>1.3208676828071475E-3</v>
      </c>
      <c r="CY22" s="1367">
        <v>6.7215636372566223E-3</v>
      </c>
      <c r="CZ22" s="1367">
        <v>2.3254959378391504E-3</v>
      </c>
      <c r="DA22" s="1367">
        <v>3.7138755433261395E-3</v>
      </c>
      <c r="DB22" s="1367">
        <v>2.5581822264939547E-3</v>
      </c>
      <c r="DC22" s="1367">
        <v>1.2760481331497431E-3</v>
      </c>
      <c r="DD22" s="1367">
        <v>6.5316730178892612E-3</v>
      </c>
      <c r="DE22" s="1367">
        <v>3.440116299316287E-3</v>
      </c>
      <c r="DF22" s="1367">
        <v>8.229454979300499E-4</v>
      </c>
      <c r="DG22" s="1367">
        <v>2.8909298125654459E-3</v>
      </c>
      <c r="DH22" s="1367">
        <v>2.2677129600197077E-3</v>
      </c>
      <c r="DI22" s="1367">
        <v>1.1724034557119012E-3</v>
      </c>
      <c r="DJ22" s="1367">
        <v>1.9380480051040649E-2</v>
      </c>
      <c r="DK22" s="1367">
        <v>2.0526372827589512E-3</v>
      </c>
      <c r="DL22" s="1367">
        <v>7.297261618077755E-3</v>
      </c>
      <c r="DM22" s="1367">
        <v>1.2229275889694691E-3</v>
      </c>
      <c r="DN22" s="1367">
        <v>7.7113579027354717E-4</v>
      </c>
      <c r="DO22" s="1367">
        <v>2.2743246518075466E-3</v>
      </c>
      <c r="DP22" s="1367">
        <v>6.8060983903706074E-4</v>
      </c>
      <c r="DQ22" s="1367">
        <v>2.0618513226509094E-3</v>
      </c>
      <c r="DR22" s="1367">
        <v>4.2340747313573956E-4</v>
      </c>
      <c r="DS22" s="1367">
        <v>2.082585560856387E-4</v>
      </c>
      <c r="DT22" s="1367">
        <v>1.3851767871528864E-3</v>
      </c>
      <c r="DU22" s="1367">
        <v>1.0028885444626212E-3</v>
      </c>
      <c r="DV22" s="1367">
        <v>2.7658906765282154E-4</v>
      </c>
      <c r="DW22" s="1367">
        <v>1.7852621385827661E-3</v>
      </c>
      <c r="DX22" s="1367">
        <v>7.6638825703412294E-4</v>
      </c>
      <c r="DY22" s="1367">
        <v>2.3650022922083735E-4</v>
      </c>
    </row>
    <row r="23" spans="1:129" ht="16" x14ac:dyDescent="0.2">
      <c r="A23" s="1365">
        <v>1985</v>
      </c>
      <c r="B23" s="1365">
        <v>1</v>
      </c>
      <c r="C23" s="1367">
        <v>1.2726563960313797E-2</v>
      </c>
      <c r="D23" s="1367">
        <v>4.3367546051740646E-2</v>
      </c>
      <c r="E23" s="1367">
        <v>4.3088602833449841E-3</v>
      </c>
      <c r="F23" s="1367">
        <v>2.958736615255475E-3</v>
      </c>
      <c r="G23" s="1367">
        <v>5.1140215247869492E-2</v>
      </c>
      <c r="H23" s="1367">
        <v>2.2547129541635513E-2</v>
      </c>
      <c r="I23" s="1367">
        <v>2.5581983849406242E-2</v>
      </c>
      <c r="J23" s="1367">
        <v>0.10046954452991486</v>
      </c>
      <c r="K23" s="1367">
        <v>0.12349409610033035</v>
      </c>
      <c r="L23" s="1367">
        <v>0.56390249729156494</v>
      </c>
      <c r="M23" s="1367">
        <v>4.9502834677696228E-2</v>
      </c>
      <c r="N23" s="1367">
        <v>1.562204398214817E-2</v>
      </c>
      <c r="O23" s="1367">
        <v>9.9599417299032211E-3</v>
      </c>
      <c r="P23" s="1367">
        <v>4.1852507740259171E-2</v>
      </c>
      <c r="Q23" s="1367">
        <v>7.6503227464854717E-3</v>
      </c>
      <c r="R23" s="1367">
        <v>0.82190519571304321</v>
      </c>
      <c r="S23" s="1367">
        <v>1.223461888730526E-2</v>
      </c>
      <c r="T23" s="1367">
        <v>4.1691172868013382E-2</v>
      </c>
      <c r="U23" s="1367">
        <v>4.2378753423690796E-3</v>
      </c>
      <c r="V23" s="1367">
        <v>2.9099942184984684E-3</v>
      </c>
      <c r="W23" s="1367">
        <v>5.5082086473703384E-2</v>
      </c>
      <c r="X23" s="1367">
        <v>2.1770181134343147E-2</v>
      </c>
      <c r="Y23" s="1367">
        <v>2.3178005591034889E-2</v>
      </c>
      <c r="Z23" s="1367">
        <v>9.6119292080402374E-2</v>
      </c>
      <c r="AA23" s="1367">
        <v>8.4962539374828339E-2</v>
      </c>
      <c r="AB23" s="1367">
        <v>0.43580490350723267</v>
      </c>
      <c r="AC23" s="1367">
        <v>4.3914526700973511E-2</v>
      </c>
      <c r="AD23" s="1367">
        <v>1.3665893115103245E-2</v>
      </c>
      <c r="AE23" s="1367">
        <v>9.5121134072542191E-3</v>
      </c>
      <c r="AF23" s="1367">
        <v>3.6644980311393738E-2</v>
      </c>
      <c r="AG23" s="1367">
        <v>7.2695477865636349E-3</v>
      </c>
      <c r="AH23" s="1367">
        <v>0.36613339185714722</v>
      </c>
      <c r="AI23" s="1367">
        <v>9.8455203697085381E-3</v>
      </c>
      <c r="AJ23" s="1367">
        <v>3.3549986779689789E-2</v>
      </c>
      <c r="AK23" s="1367">
        <v>3.7943641655147076E-3</v>
      </c>
      <c r="AL23" s="1367">
        <v>2.605451038107276E-3</v>
      </c>
      <c r="AM23" s="1367">
        <v>4.293321818113327E-2</v>
      </c>
      <c r="AN23" s="1367">
        <v>1.6296779736876488E-2</v>
      </c>
      <c r="AO23" s="1367">
        <v>1.6879448667168617E-2</v>
      </c>
      <c r="AP23" s="1367">
        <v>5.015014111995697E-2</v>
      </c>
      <c r="AQ23" s="1367">
        <v>3.447263315320015E-2</v>
      </c>
      <c r="AR23" s="1367">
        <v>0.12600533664226532</v>
      </c>
      <c r="AS23" s="1367">
        <v>2.9600523412227631E-2</v>
      </c>
      <c r="AT23" s="1367">
        <v>8.6279967799782753E-3</v>
      </c>
      <c r="AU23" s="1367">
        <v>8.2514528185129166E-3</v>
      </c>
      <c r="AV23" s="1367">
        <v>2.3408018052577972E-2</v>
      </c>
      <c r="AW23" s="1367">
        <v>6.1925039626657963E-3</v>
      </c>
      <c r="AX23" s="1367">
        <v>0.25930130481719971</v>
      </c>
      <c r="AY23" s="1367">
        <v>8.6665470153093338E-3</v>
      </c>
      <c r="AZ23" s="1367">
        <v>2.9532469809055328E-2</v>
      </c>
      <c r="BA23" s="1367">
        <v>3.5576759837567806E-3</v>
      </c>
      <c r="BB23" s="1367">
        <v>2.4429259356111288E-3</v>
      </c>
      <c r="BC23" s="1367">
        <v>3.4462396055459976E-2</v>
      </c>
      <c r="BD23" s="1367">
        <v>1.3436928391456604E-2</v>
      </c>
      <c r="BE23" s="1367">
        <v>1.4427151530981064E-2</v>
      </c>
      <c r="BF23" s="1367">
        <v>3.4320537000894547E-2</v>
      </c>
      <c r="BG23" s="1367">
        <v>2.2272519767284393E-2</v>
      </c>
      <c r="BH23" s="1367">
        <v>7.1893401443958282E-2</v>
      </c>
      <c r="BI23" s="1367">
        <v>2.428874559700489E-2</v>
      </c>
      <c r="BJ23" s="1367">
        <v>6.8548368290066719E-3</v>
      </c>
      <c r="BK23" s="1367">
        <v>7.5723142363131046E-3</v>
      </c>
      <c r="BL23" s="1367">
        <v>1.8704334273934364E-2</v>
      </c>
      <c r="BM23" s="1367">
        <v>5.5844117887318134E-3</v>
      </c>
      <c r="BN23" s="1367">
        <v>0.12345606833696365</v>
      </c>
      <c r="BO23" s="1367">
        <v>6.1773783527314663E-3</v>
      </c>
      <c r="BP23" s="1367">
        <v>2.1050279960036278E-2</v>
      </c>
      <c r="BQ23" s="1367">
        <v>2.9713110998272896E-3</v>
      </c>
      <c r="BR23" s="1367">
        <v>2.0402907393872738E-3</v>
      </c>
      <c r="BS23" s="1367">
        <v>1.8612939864397049E-2</v>
      </c>
      <c r="BT23" s="1367">
        <v>7.8489948064088821E-3</v>
      </c>
      <c r="BU23" s="1367">
        <v>8.7293852120637894E-3</v>
      </c>
      <c r="BV23" s="1367">
        <v>1.097460463643074E-2</v>
      </c>
      <c r="BW23" s="1367">
        <v>6.5285190939903259E-3</v>
      </c>
      <c r="BX23" s="1367">
        <v>2.6051308959722519E-2</v>
      </c>
      <c r="BY23" s="1367">
        <v>1.2471051886677742E-2</v>
      </c>
      <c r="BZ23" s="1367">
        <v>3.1564251985400915E-3</v>
      </c>
      <c r="CA23" s="1367">
        <v>5.5729607120156288E-3</v>
      </c>
      <c r="CB23" s="1367">
        <v>8.7329857051372528E-3</v>
      </c>
      <c r="CC23" s="1367">
        <v>3.7380664143711329E-3</v>
      </c>
      <c r="CD23" s="1367">
        <v>9.1792427003383636E-2</v>
      </c>
      <c r="CE23" s="1367">
        <v>5.2941357716917992E-3</v>
      </c>
      <c r="CF23" s="1367">
        <v>1.8040509894490242E-2</v>
      </c>
      <c r="CG23" s="1367">
        <v>2.6859815698117018E-3</v>
      </c>
      <c r="CH23" s="1367">
        <v>1.8443653825670481E-3</v>
      </c>
      <c r="CI23" s="1367">
        <v>1.4459646306931973E-2</v>
      </c>
      <c r="CJ23" s="1367">
        <v>5.8797793462872505E-3</v>
      </c>
      <c r="CK23" s="1367">
        <v>6.6911596804857254E-3</v>
      </c>
      <c r="CL23" s="1367">
        <v>7.0997290313243866E-3</v>
      </c>
      <c r="CM23" s="1367">
        <v>4.0446133352816105E-3</v>
      </c>
      <c r="CN23" s="1367">
        <v>1.7064943909645081E-2</v>
      </c>
      <c r="CO23" s="1367">
        <v>8.6875613778829575E-3</v>
      </c>
      <c r="CP23" s="1367">
        <v>2.1374882198870182E-3</v>
      </c>
      <c r="CQ23" s="1367">
        <v>4.5536714605987072E-3</v>
      </c>
      <c r="CR23" s="1367">
        <v>5.9439372271299362E-3</v>
      </c>
      <c r="CS23" s="1367">
        <v>2.7436246164143085E-3</v>
      </c>
      <c r="CT23" s="1367">
        <v>4.763706773519516E-2</v>
      </c>
      <c r="CU23" s="1367">
        <v>3.5160544794052839E-3</v>
      </c>
      <c r="CV23" s="1367">
        <v>1.1981446295976639E-2</v>
      </c>
      <c r="CW23" s="1367">
        <v>2.0809611305594444E-3</v>
      </c>
      <c r="CX23" s="1367">
        <v>1.428919960744679E-3</v>
      </c>
      <c r="CY23" s="1367">
        <v>8.1185940653085709E-3</v>
      </c>
      <c r="CZ23" s="1367">
        <v>3.1659896485507488E-3</v>
      </c>
      <c r="DA23" s="1367">
        <v>3.7437891587615013E-3</v>
      </c>
      <c r="DB23" s="1367">
        <v>2.4682965595275164E-3</v>
      </c>
      <c r="DC23" s="1367">
        <v>1.3267075410112739E-3</v>
      </c>
      <c r="DD23" s="1367">
        <v>6.3978391699492931E-3</v>
      </c>
      <c r="DE23" s="1367">
        <v>3.4084701910614967E-3</v>
      </c>
      <c r="DF23" s="1367">
        <v>7.9391535837203264E-4</v>
      </c>
      <c r="DG23" s="1367">
        <v>2.9498736839741468E-3</v>
      </c>
      <c r="DH23" s="1367">
        <v>2.2283950820565224E-3</v>
      </c>
      <c r="DI23" s="1367">
        <v>1.1800749925896525E-3</v>
      </c>
      <c r="DJ23" s="1367">
        <v>1.9570246338844299E-2</v>
      </c>
      <c r="DK23" s="1367">
        <v>1.9156720954924822E-3</v>
      </c>
      <c r="DL23" s="1367">
        <v>6.5279202535748482E-3</v>
      </c>
      <c r="DM23" s="1367">
        <v>1.1020444799214602E-3</v>
      </c>
      <c r="DN23" s="1367">
        <v>7.5673364335671067E-4</v>
      </c>
      <c r="DO23" s="1367">
        <v>3.4477885346859694E-3</v>
      </c>
      <c r="DP23" s="1367">
        <v>9.6513837343081832E-4</v>
      </c>
      <c r="DQ23" s="1367">
        <v>1.9245266448706388E-3</v>
      </c>
      <c r="DR23" s="1367">
        <v>5.4693996207788587E-4</v>
      </c>
      <c r="DS23" s="1367">
        <v>3.1424569897353649E-4</v>
      </c>
      <c r="DT23" s="1367">
        <v>1.2459739809855819E-3</v>
      </c>
      <c r="DU23" s="1367">
        <v>8.2326296251267195E-4</v>
      </c>
      <c r="DV23" s="1367">
        <v>2.2162274399306625E-4</v>
      </c>
      <c r="DW23" s="1367">
        <v>1.7029038863256574E-3</v>
      </c>
      <c r="DX23" s="1367">
        <v>6.2678271206095815E-4</v>
      </c>
      <c r="DY23" s="1367">
        <v>1.964802504517138E-4</v>
      </c>
    </row>
    <row r="24" spans="1:129" ht="16" x14ac:dyDescent="0.2">
      <c r="A24" s="1365">
        <v>1986</v>
      </c>
      <c r="B24" s="1365">
        <v>1</v>
      </c>
      <c r="C24" s="1367">
        <v>1.3166263699531555E-2</v>
      </c>
      <c r="D24" s="1367">
        <v>3.7280440330505371E-2</v>
      </c>
      <c r="E24" s="1367">
        <v>4.9394462257623672E-3</v>
      </c>
      <c r="F24" s="1367">
        <v>2.2902272175997496E-3</v>
      </c>
      <c r="G24" s="1367">
        <v>4.847259446978569E-2</v>
      </c>
      <c r="H24" s="1367">
        <v>2.1657656878232956E-2</v>
      </c>
      <c r="I24" s="1367">
        <v>2.4451838806271553E-2</v>
      </c>
      <c r="J24" s="1367">
        <v>9.641573578119278E-2</v>
      </c>
      <c r="K24" s="1367">
        <v>0.12664778530597687</v>
      </c>
      <c r="L24" s="1367">
        <v>0.57379025220870972</v>
      </c>
      <c r="M24" s="1367">
        <v>5.0887797027826309E-2</v>
      </c>
      <c r="N24" s="1367">
        <v>1.568937674164772E-2</v>
      </c>
      <c r="O24" s="1367">
        <v>8.7624611333012581E-3</v>
      </c>
      <c r="P24" s="1367">
        <v>4.3883208185434341E-2</v>
      </c>
      <c r="Q24" s="1367">
        <v>7.0045841857790947E-3</v>
      </c>
      <c r="R24" s="1367">
        <v>0.82387697696685791</v>
      </c>
      <c r="S24" s="1367">
        <v>1.2653091922402382E-2</v>
      </c>
      <c r="T24" s="1367">
        <v>3.5827387124300003E-2</v>
      </c>
      <c r="U24" s="1367">
        <v>4.8352736048400402E-3</v>
      </c>
      <c r="V24" s="1367">
        <v>2.2419265005737543E-3</v>
      </c>
      <c r="W24" s="1367">
        <v>5.3236726671457291E-2</v>
      </c>
      <c r="X24" s="1367">
        <v>2.1214792504906654E-2</v>
      </c>
      <c r="Y24" s="1367">
        <v>2.2011321038007736E-2</v>
      </c>
      <c r="Z24" s="1367">
        <v>9.1567337512969971E-2</v>
      </c>
      <c r="AA24" s="1367">
        <v>8.7700895965099335E-2</v>
      </c>
      <c r="AB24" s="1367">
        <v>0.44761008024215698</v>
      </c>
      <c r="AC24" s="1367">
        <v>4.4978130608797073E-2</v>
      </c>
      <c r="AD24" s="1367">
        <v>1.3704583048820496E-2</v>
      </c>
      <c r="AE24" s="1367">
        <v>8.3067379891872406E-3</v>
      </c>
      <c r="AF24" s="1367">
        <v>3.8376189768314362E-2</v>
      </c>
      <c r="AG24" s="1367">
        <v>6.6019389778375626E-3</v>
      </c>
      <c r="AH24" s="1367">
        <v>0.36340051889419556</v>
      </c>
      <c r="AI24" s="1367">
        <v>1.0067556984722614E-2</v>
      </c>
      <c r="AJ24" s="1367">
        <v>2.8506413102149963E-2</v>
      </c>
      <c r="AK24" s="1367">
        <v>4.3903859332203865E-3</v>
      </c>
      <c r="AL24" s="1367">
        <v>2.0356492605060339E-3</v>
      </c>
      <c r="AM24" s="1367">
        <v>4.2015943676233292E-2</v>
      </c>
      <c r="AN24" s="1367">
        <v>1.7362749204039574E-2</v>
      </c>
      <c r="AO24" s="1367">
        <v>1.5688007697463036E-2</v>
      </c>
      <c r="AP24" s="1367">
        <v>4.6726055443286896E-2</v>
      </c>
      <c r="AQ24" s="1367">
        <v>3.5203684121370316E-2</v>
      </c>
      <c r="AR24" s="1367">
        <v>0.13161607086658478</v>
      </c>
      <c r="AS24" s="1367">
        <v>2.9788002371788025E-2</v>
      </c>
      <c r="AT24" s="1367">
        <v>8.5482979193329811E-3</v>
      </c>
      <c r="AU24" s="1367">
        <v>7.1397088468074799E-3</v>
      </c>
      <c r="AV24" s="1367">
        <v>2.4230711162090302E-2</v>
      </c>
      <c r="AW24" s="1367">
        <v>5.5572926066815853E-3</v>
      </c>
      <c r="AX24" s="1367">
        <v>0.25615808367729187</v>
      </c>
      <c r="AY24" s="1367">
        <v>8.8264932855963707E-3</v>
      </c>
      <c r="AZ24" s="1367">
        <v>2.4992324411869049E-2</v>
      </c>
      <c r="BA24" s="1367">
        <v>4.0424289181828499E-3</v>
      </c>
      <c r="BB24" s="1367">
        <v>1.8743155524134636E-3</v>
      </c>
      <c r="BC24" s="1367">
        <v>3.4126110374927521E-2</v>
      </c>
      <c r="BD24" s="1367">
        <v>1.4276120811700821E-2</v>
      </c>
      <c r="BE24" s="1367">
        <v>1.3254472054541111E-2</v>
      </c>
      <c r="BF24" s="1367">
        <v>3.1435377895832062E-2</v>
      </c>
      <c r="BG24" s="1367">
        <v>2.2380342707037926E-2</v>
      </c>
      <c r="BH24" s="1367">
        <v>7.6699376106262207E-2</v>
      </c>
      <c r="BI24" s="1367">
        <v>2.4250714108347893E-2</v>
      </c>
      <c r="BJ24" s="1367">
        <v>6.7650629207491875E-3</v>
      </c>
      <c r="BK24" s="1367">
        <v>6.4894091337919235E-3</v>
      </c>
      <c r="BL24" s="1367">
        <v>1.9281184300780296E-2</v>
      </c>
      <c r="BM24" s="1367">
        <v>4.9695302732288837E-3</v>
      </c>
      <c r="BN24" s="1367">
        <v>0.11970000714063644</v>
      </c>
      <c r="BO24" s="1367">
        <v>6.0486160218715668E-3</v>
      </c>
      <c r="BP24" s="1367">
        <v>1.712673157453537E-2</v>
      </c>
      <c r="BQ24" s="1367">
        <v>3.3569848164916039E-3</v>
      </c>
      <c r="BR24" s="1367">
        <v>1.5565019566565752E-3</v>
      </c>
      <c r="BS24" s="1367">
        <v>1.8782511353492737E-2</v>
      </c>
      <c r="BT24" s="1367">
        <v>8.8482685387134552E-3</v>
      </c>
      <c r="BU24" s="1367">
        <v>7.7352412045001984E-3</v>
      </c>
      <c r="BV24" s="1367">
        <v>1.0247847996652126E-2</v>
      </c>
      <c r="BW24" s="1367">
        <v>6.6464473493397236E-3</v>
      </c>
      <c r="BX24" s="1367">
        <v>2.7219338342547417E-2</v>
      </c>
      <c r="BY24" s="1367">
        <v>1.2131511233747005E-2</v>
      </c>
      <c r="BZ24" s="1367">
        <v>3.0923495069146156E-3</v>
      </c>
      <c r="CA24" s="1367">
        <v>4.6428916975855827E-3</v>
      </c>
      <c r="CB24" s="1367">
        <v>8.9399078860878944E-3</v>
      </c>
      <c r="CC24" s="1367">
        <v>3.191603347659111E-3</v>
      </c>
      <c r="CD24" s="1367">
        <v>8.8007330894470215E-2</v>
      </c>
      <c r="CE24" s="1367">
        <v>5.1095052622258663E-3</v>
      </c>
      <c r="CF24" s="1367">
        <v>1.4467626810073853E-2</v>
      </c>
      <c r="CG24" s="1367">
        <v>3.0856644734740257E-3</v>
      </c>
      <c r="CH24" s="1367">
        <v>1.4307013479992747E-3</v>
      </c>
      <c r="CI24" s="1367">
        <v>1.4459882862865925E-2</v>
      </c>
      <c r="CJ24" s="1367">
        <v>6.3409693539142609E-3</v>
      </c>
      <c r="CK24" s="1367">
        <v>5.8962483890354633E-3</v>
      </c>
      <c r="CL24" s="1367">
        <v>6.7099025472998619E-3</v>
      </c>
      <c r="CM24" s="1367">
        <v>4.1942708194255829E-3</v>
      </c>
      <c r="CN24" s="1367">
        <v>1.7949463799595833E-2</v>
      </c>
      <c r="CO24" s="1367">
        <v>8.3630969747900963E-3</v>
      </c>
      <c r="CP24" s="1367">
        <v>2.0561381243169308E-3</v>
      </c>
      <c r="CQ24" s="1367">
        <v>3.8401104975491762E-3</v>
      </c>
      <c r="CR24" s="1367">
        <v>5.9750983491539955E-3</v>
      </c>
      <c r="CS24" s="1367">
        <v>2.3879993241280317E-3</v>
      </c>
      <c r="CT24" s="1367">
        <v>4.4570542871952057E-2</v>
      </c>
      <c r="CU24" s="1367">
        <v>3.5934578627347946E-3</v>
      </c>
      <c r="CV24" s="1367">
        <v>1.0174920782446861E-2</v>
      </c>
      <c r="CW24" s="1367">
        <v>2.422659657895565E-3</v>
      </c>
      <c r="CX24" s="1367">
        <v>1.123292138800025E-3</v>
      </c>
      <c r="CY24" s="1367">
        <v>7.5588584877550602E-3</v>
      </c>
      <c r="CZ24" s="1367">
        <v>2.9198050033301115E-3</v>
      </c>
      <c r="DA24" s="1367">
        <v>3.1303600408136845E-3</v>
      </c>
      <c r="DB24" s="1367">
        <v>2.5305270683020353E-3</v>
      </c>
      <c r="DC24" s="1367">
        <v>1.4723094645887613E-3</v>
      </c>
      <c r="DD24" s="1367">
        <v>6.7082070745527744E-3</v>
      </c>
      <c r="DE24" s="1367">
        <v>2.936147153377533E-3</v>
      </c>
      <c r="DF24" s="1367">
        <v>6.5320241264998913E-4</v>
      </c>
      <c r="DG24" s="1367">
        <v>2.4771576281636953E-3</v>
      </c>
      <c r="DH24" s="1367">
        <v>1.916363020427525E-3</v>
      </c>
      <c r="DI24" s="1367">
        <v>1.0197843657806516E-3</v>
      </c>
      <c r="DJ24" s="1367">
        <v>1.8268011510372162E-2</v>
      </c>
      <c r="DK24" s="1367">
        <v>1.9970964640378952E-3</v>
      </c>
      <c r="DL24" s="1367">
        <v>5.6548034772276878E-3</v>
      </c>
      <c r="DM24" s="1367">
        <v>1.3974899193271995E-3</v>
      </c>
      <c r="DN24" s="1367">
        <v>6.4796116203069687E-4</v>
      </c>
      <c r="DO24" s="1367">
        <v>2.7250582352280617E-3</v>
      </c>
      <c r="DP24" s="1367">
        <v>8.6685450514778495E-4</v>
      </c>
      <c r="DQ24" s="1367">
        <v>1.7197938868775964E-3</v>
      </c>
      <c r="DR24" s="1367">
        <v>4.7289655776694417E-4</v>
      </c>
      <c r="DS24" s="1367">
        <v>2.8144652605988085E-4</v>
      </c>
      <c r="DT24" s="1367">
        <v>1.7518998356536031E-3</v>
      </c>
      <c r="DU24" s="1367">
        <v>7.5271102832630277E-4</v>
      </c>
      <c r="DV24" s="1367">
        <v>1.8110747623723E-4</v>
      </c>
      <c r="DW24" s="1367">
        <v>1.5386863378807902E-3</v>
      </c>
      <c r="DX24" s="1367">
        <v>5.3473433945327997E-4</v>
      </c>
      <c r="DY24" s="1367">
        <v>2.1797671797685325E-4</v>
      </c>
    </row>
    <row r="25" spans="1:129" ht="16" x14ac:dyDescent="0.2">
      <c r="A25" s="1365">
        <v>1987</v>
      </c>
      <c r="B25" s="1365">
        <v>1</v>
      </c>
      <c r="C25" s="1367">
        <v>1.1263549327850342E-2</v>
      </c>
      <c r="D25" s="1367">
        <v>3.7541333585977554E-2</v>
      </c>
      <c r="E25" s="1367">
        <v>9.2022242024540901E-3</v>
      </c>
      <c r="F25" s="1367">
        <v>3.0676103197038174E-3</v>
      </c>
      <c r="G25" s="1367">
        <v>4.2649898678064346E-2</v>
      </c>
      <c r="H25" s="1367">
        <v>2.1288108080625534E-2</v>
      </c>
      <c r="I25" s="1367">
        <v>2.4907546117901802E-2</v>
      </c>
      <c r="J25" s="1367">
        <v>9.5993690192699432E-2</v>
      </c>
      <c r="K25" s="1367">
        <v>0.11812421679496765</v>
      </c>
      <c r="L25" s="1367">
        <v>0.58246344327926636</v>
      </c>
      <c r="M25" s="1367">
        <v>5.3498376160860062E-2</v>
      </c>
      <c r="N25" s="1367">
        <v>1.5938803553581238E-2</v>
      </c>
      <c r="O25" s="1367">
        <v>8.9687444269657135E-3</v>
      </c>
      <c r="P25" s="1367">
        <v>4.562092199921608E-2</v>
      </c>
      <c r="Q25" s="1367">
        <v>7.8774522989988327E-3</v>
      </c>
      <c r="R25" s="1367">
        <v>0.82640069723129272</v>
      </c>
      <c r="S25" s="1367">
        <v>1.0763528756797314E-2</v>
      </c>
      <c r="T25" s="1367">
        <v>3.587476909160614E-2</v>
      </c>
      <c r="U25" s="1367">
        <v>9.0781832113862038E-3</v>
      </c>
      <c r="V25" s="1367">
        <v>3.0262605287134647E-3</v>
      </c>
      <c r="W25" s="1367">
        <v>4.7144446521997452E-2</v>
      </c>
      <c r="X25" s="1367">
        <v>2.079373225569725E-2</v>
      </c>
      <c r="Y25" s="1367">
        <v>2.2539595142006874E-2</v>
      </c>
      <c r="Z25" s="1367">
        <v>9.1142892837524414E-2</v>
      </c>
      <c r="AA25" s="1367">
        <v>8.1589274108409882E-2</v>
      </c>
      <c r="AB25" s="1367">
        <v>0.45722666382789612</v>
      </c>
      <c r="AC25" s="1367">
        <v>4.7221317887306213E-2</v>
      </c>
      <c r="AD25" s="1367">
        <v>1.3845612294971943E-2</v>
      </c>
      <c r="AE25" s="1367">
        <v>8.6939828470349312E-3</v>
      </c>
      <c r="AF25" s="1367">
        <v>3.9682183414697647E-2</v>
      </c>
      <c r="AG25" s="1367">
        <v>7.5391354039311409E-3</v>
      </c>
      <c r="AH25" s="1367">
        <v>0.37466073036193848</v>
      </c>
      <c r="AI25" s="1367">
        <v>8.4215020760893822E-3</v>
      </c>
      <c r="AJ25" s="1367">
        <v>2.8068810701370239E-2</v>
      </c>
      <c r="AK25" s="1367">
        <v>8.4298606961965561E-3</v>
      </c>
      <c r="AL25" s="1367">
        <v>2.8101387433707714E-3</v>
      </c>
      <c r="AM25" s="1367">
        <v>4.0439583361148834E-2</v>
      </c>
      <c r="AN25" s="1367">
        <v>1.6519941389560699E-2</v>
      </c>
      <c r="AO25" s="1367">
        <v>1.6445660963654518E-2</v>
      </c>
      <c r="AP25" s="1367">
        <v>4.657471552491188E-2</v>
      </c>
      <c r="AQ25" s="1367">
        <v>3.4587200731039047E-2</v>
      </c>
      <c r="AR25" s="1367">
        <v>0.14074115455150604</v>
      </c>
      <c r="AS25" s="1367">
        <v>3.162214532494545E-2</v>
      </c>
      <c r="AT25" s="1367">
        <v>8.7099252268671989E-3</v>
      </c>
      <c r="AU25" s="1367">
        <v>7.7357371337711811E-3</v>
      </c>
      <c r="AV25" s="1367">
        <v>2.5253593921661377E-2</v>
      </c>
      <c r="AW25" s="1367">
        <v>6.3685495406389236E-3</v>
      </c>
      <c r="AX25" s="1367">
        <v>0.26930379867553711</v>
      </c>
      <c r="AY25" s="1367">
        <v>7.3280772194266319E-3</v>
      </c>
      <c r="AZ25" s="1367">
        <v>2.442442998290062E-2</v>
      </c>
      <c r="BA25" s="1367">
        <v>7.9814977943897247E-3</v>
      </c>
      <c r="BB25" s="1367">
        <v>2.6606745086610317E-3</v>
      </c>
      <c r="BC25" s="1367">
        <v>3.4278001636266708E-2</v>
      </c>
      <c r="BD25" s="1367">
        <v>1.3784710317850113E-2</v>
      </c>
      <c r="BE25" s="1367">
        <v>1.4087086543440819E-2</v>
      </c>
      <c r="BF25" s="1367">
        <v>3.1282093375921249E-2</v>
      </c>
      <c r="BG25" s="1367">
        <v>2.228483185172081E-2</v>
      </c>
      <c r="BH25" s="1367">
        <v>8.5362799465656281E-2</v>
      </c>
      <c r="BI25" s="1367">
        <v>2.5829607620835304E-2</v>
      </c>
      <c r="BJ25" s="1367">
        <v>6.882889661937952E-3</v>
      </c>
      <c r="BK25" s="1367">
        <v>7.2041968815028667E-3</v>
      </c>
      <c r="BL25" s="1367">
        <v>2.0080020651221275E-2</v>
      </c>
      <c r="BM25" s="1367">
        <v>5.7495874352753162E-3</v>
      </c>
      <c r="BN25" s="1367">
        <v>0.13233911991119385</v>
      </c>
      <c r="BO25" s="1367">
        <v>5.0833066925406456E-3</v>
      </c>
      <c r="BP25" s="1367">
        <v>1.6942625865340233E-2</v>
      </c>
      <c r="BQ25" s="1367">
        <v>6.7417970858514309E-3</v>
      </c>
      <c r="BR25" s="1367">
        <v>2.2474136203527451E-3</v>
      </c>
      <c r="BS25" s="1367">
        <v>2.0738145336508751E-2</v>
      </c>
      <c r="BT25" s="1367">
        <v>8.4721930325031281E-3</v>
      </c>
      <c r="BU25" s="1367">
        <v>8.3684539422392845E-3</v>
      </c>
      <c r="BV25" s="1367">
        <v>1.1266356334090233E-2</v>
      </c>
      <c r="BW25" s="1367">
        <v>7.2863935492932796E-3</v>
      </c>
      <c r="BX25" s="1367">
        <v>3.2640606164932251E-2</v>
      </c>
      <c r="BY25" s="1367">
        <v>1.2551822699606419E-2</v>
      </c>
      <c r="BZ25" s="1367">
        <v>3.0173049308359623E-3</v>
      </c>
      <c r="CA25" s="1367">
        <v>5.3511490114033222E-3</v>
      </c>
      <c r="CB25" s="1367">
        <v>8.9400317519903183E-3</v>
      </c>
      <c r="CC25" s="1367">
        <v>3.6117914132773876E-3</v>
      </c>
      <c r="CD25" s="1367">
        <v>9.8904237151145935E-2</v>
      </c>
      <c r="CE25" s="1367">
        <v>4.3151909485459328E-3</v>
      </c>
      <c r="CF25" s="1367">
        <v>1.4382501132786274E-2</v>
      </c>
      <c r="CG25" s="1367">
        <v>6.1698704957962036E-3</v>
      </c>
      <c r="CH25" s="1367">
        <v>2.0567590836435556E-3</v>
      </c>
      <c r="CI25" s="1367">
        <v>1.6469117254018784E-2</v>
      </c>
      <c r="CJ25" s="1367">
        <v>6.2340074218809605E-3</v>
      </c>
      <c r="CK25" s="1367">
        <v>6.3833757303655148E-3</v>
      </c>
      <c r="CL25" s="1367">
        <v>7.2403582744300365E-3</v>
      </c>
      <c r="CM25" s="1367">
        <v>4.4852555729448795E-3</v>
      </c>
      <c r="CN25" s="1367">
        <v>2.278183214366436E-2</v>
      </c>
      <c r="CO25" s="1367">
        <v>8.3859656006097794E-3</v>
      </c>
      <c r="CP25" s="1367">
        <v>1.9383059116080403E-3</v>
      </c>
      <c r="CQ25" s="1367">
        <v>4.4450699351727962E-3</v>
      </c>
      <c r="CR25" s="1367">
        <v>5.7758023031055927E-3</v>
      </c>
      <c r="CS25" s="1367">
        <v>2.6101635303348303E-3</v>
      </c>
      <c r="CT25" s="1367">
        <v>5.188538134098053E-2</v>
      </c>
      <c r="CU25" s="1367">
        <v>2.9918388463556767E-3</v>
      </c>
      <c r="CV25" s="1367">
        <v>9.9717779085040092E-3</v>
      </c>
      <c r="CW25" s="1367">
        <v>4.6801688149571419E-3</v>
      </c>
      <c r="CX25" s="1367">
        <v>1.5601590275764465E-3</v>
      </c>
      <c r="CY25" s="1367">
        <v>9.5601053908467293E-3</v>
      </c>
      <c r="CZ25" s="1367">
        <v>2.6368075050413609E-3</v>
      </c>
      <c r="DA25" s="1367">
        <v>3.5018310882151127E-3</v>
      </c>
      <c r="DB25" s="1367">
        <v>2.9083073604851961E-3</v>
      </c>
      <c r="DC25" s="1367">
        <v>1.7193586099892855E-3</v>
      </c>
      <c r="DD25" s="1367">
        <v>9.0638417750597E-3</v>
      </c>
      <c r="DE25" s="1367">
        <v>3.2911831513047218E-3</v>
      </c>
      <c r="DF25" s="1367">
        <v>6.7169422982260585E-4</v>
      </c>
      <c r="DG25" s="1367">
        <v>2.8301370330154896E-3</v>
      </c>
      <c r="DH25" s="1367">
        <v>2.018732950091362E-3</v>
      </c>
      <c r="DI25" s="1367">
        <v>1.2724503176286817E-3</v>
      </c>
      <c r="DJ25" s="1367">
        <v>2.2012174129486084E-2</v>
      </c>
      <c r="DK25" s="1367">
        <v>1.9825899507850409E-3</v>
      </c>
      <c r="DL25" s="1367">
        <v>6.6079585812985897E-3</v>
      </c>
      <c r="DM25" s="1367">
        <v>2.3053023032844067E-3</v>
      </c>
      <c r="DN25" s="1367">
        <v>7.684847223572433E-4</v>
      </c>
      <c r="DO25" s="1367">
        <v>4.1491826996207237E-3</v>
      </c>
      <c r="DP25" s="1367">
        <v>9.0203649597242475E-4</v>
      </c>
      <c r="DQ25" s="1367">
        <v>1.658334513194859E-3</v>
      </c>
      <c r="DR25" s="1367">
        <v>4.0194217581301928E-4</v>
      </c>
      <c r="DS25" s="1367">
        <v>2.5330574135296047E-4</v>
      </c>
      <c r="DT25" s="1367">
        <v>2.083436818793416E-3</v>
      </c>
      <c r="DU25" s="1367">
        <v>8.9959910837933421E-4</v>
      </c>
      <c r="DV25" s="1367">
        <v>1.6893757856450975E-4</v>
      </c>
      <c r="DW25" s="1367">
        <v>1.4893969055265188E-3</v>
      </c>
      <c r="DX25" s="1367">
        <v>5.1079806871712208E-4</v>
      </c>
      <c r="DY25" s="1367">
        <v>3.8880101055838168E-4</v>
      </c>
    </row>
    <row r="26" spans="1:129" ht="16" x14ac:dyDescent="0.2">
      <c r="A26" s="1365">
        <v>1988</v>
      </c>
      <c r="B26" s="1365">
        <v>1</v>
      </c>
      <c r="C26" s="1367">
        <v>1.0217630304396152E-2</v>
      </c>
      <c r="D26" s="1367">
        <v>3.6089614033699036E-2</v>
      </c>
      <c r="E26" s="1367">
        <v>1.444254070520401E-2</v>
      </c>
      <c r="F26" s="1367">
        <v>5.3906072862446308E-3</v>
      </c>
      <c r="G26" s="1367">
        <v>4.0106158703565598E-2</v>
      </c>
      <c r="H26" s="1367">
        <v>2.1975681185722351E-2</v>
      </c>
      <c r="I26" s="1367">
        <v>2.5802776217460632E-2</v>
      </c>
      <c r="J26" s="1367">
        <v>9.5181062817573547E-2</v>
      </c>
      <c r="K26" s="1367">
        <v>0.11657339334487915</v>
      </c>
      <c r="L26" s="1367">
        <v>0.57934480905532837</v>
      </c>
      <c r="M26" s="1367">
        <v>5.487571656703949E-2</v>
      </c>
      <c r="N26" s="1367">
        <v>1.5798537060618401E-2</v>
      </c>
      <c r="O26" s="1367">
        <v>1.0004239156842232E-2</v>
      </c>
      <c r="P26" s="1367">
        <v>4.5555893331766129E-2</v>
      </c>
      <c r="Q26" s="1367">
        <v>9.3198232352733612E-3</v>
      </c>
      <c r="R26" s="1367">
        <v>0.83127975463867188</v>
      </c>
      <c r="S26" s="1367">
        <v>9.7846416756510735E-3</v>
      </c>
      <c r="T26" s="1367">
        <v>3.4560255706310272E-2</v>
      </c>
      <c r="U26" s="1367">
        <v>1.4307409524917603E-2</v>
      </c>
      <c r="V26" s="1367">
        <v>5.340170580893755E-3</v>
      </c>
      <c r="W26" s="1367">
        <v>4.496697336435318E-2</v>
      </c>
      <c r="X26" s="1367">
        <v>2.1152650937438011E-2</v>
      </c>
      <c r="Y26" s="1367">
        <v>2.331835962831974E-2</v>
      </c>
      <c r="Z26" s="1367">
        <v>9.0320199728012085E-2</v>
      </c>
      <c r="AA26" s="1367">
        <v>8.18067267537117E-2</v>
      </c>
      <c r="AB26" s="1367">
        <v>0.45751357078552246</v>
      </c>
      <c r="AC26" s="1367">
        <v>4.8208799213171005E-2</v>
      </c>
      <c r="AD26" s="1367">
        <v>1.3592363335192204E-2</v>
      </c>
      <c r="AE26" s="1367">
        <v>9.7259962931275368E-3</v>
      </c>
      <c r="AF26" s="1367">
        <v>3.927217423915863E-2</v>
      </c>
      <c r="AG26" s="1367">
        <v>8.9366249740123749E-3</v>
      </c>
      <c r="AH26" s="1367">
        <v>0.39246952533721924</v>
      </c>
      <c r="AI26" s="1367">
        <v>7.8625530004501343E-3</v>
      </c>
      <c r="AJ26" s="1367">
        <v>2.7771264314651489E-2</v>
      </c>
      <c r="AK26" s="1367">
        <v>1.3515591621398926E-2</v>
      </c>
      <c r="AL26" s="1367">
        <v>5.0446284003555775E-3</v>
      </c>
      <c r="AM26" s="1367">
        <v>3.9254594594240189E-2</v>
      </c>
      <c r="AN26" s="1367">
        <v>1.6749227419495583E-2</v>
      </c>
      <c r="AO26" s="1367">
        <v>1.749761775135994E-2</v>
      </c>
      <c r="AP26" s="1367">
        <v>4.6845883131027222E-2</v>
      </c>
      <c r="AQ26" s="1367">
        <v>3.554040938615799E-2</v>
      </c>
      <c r="AR26" s="1367">
        <v>0.14919821918010712</v>
      </c>
      <c r="AS26" s="1367">
        <v>3.3189538866281509E-2</v>
      </c>
      <c r="AT26" s="1367">
        <v>8.6941439658403397E-3</v>
      </c>
      <c r="AU26" s="1367">
        <v>8.8034747168421745E-3</v>
      </c>
      <c r="AV26" s="1367">
        <v>2.5440173223614693E-2</v>
      </c>
      <c r="AW26" s="1367">
        <v>7.7493665739893913E-3</v>
      </c>
      <c r="AX26" s="1367">
        <v>0.28916138410568237</v>
      </c>
      <c r="AY26" s="1367">
        <v>6.959973368793726E-3</v>
      </c>
      <c r="AZ26" s="1367">
        <v>2.4583268910646439E-2</v>
      </c>
      <c r="BA26" s="1367">
        <v>1.3013524934649467E-2</v>
      </c>
      <c r="BB26" s="1367">
        <v>4.8572346568107605E-3</v>
      </c>
      <c r="BC26" s="1367">
        <v>3.3711522817611694E-2</v>
      </c>
      <c r="BD26" s="1367">
        <v>1.3812409713864326E-2</v>
      </c>
      <c r="BE26" s="1367">
        <v>1.5309394337236881E-2</v>
      </c>
      <c r="BF26" s="1367">
        <v>3.2068274915218353E-2</v>
      </c>
      <c r="BG26" s="1367">
        <v>2.3427857086062431E-2</v>
      </c>
      <c r="BH26" s="1367">
        <v>9.364771842956543E-2</v>
      </c>
      <c r="BI26" s="1367">
        <v>2.7770204469561577E-2</v>
      </c>
      <c r="BJ26" s="1367">
        <v>6.9818440824747086E-3</v>
      </c>
      <c r="BK26" s="1367">
        <v>8.3275502547621727E-3</v>
      </c>
      <c r="BL26" s="1367">
        <v>2.0562045276165009E-2</v>
      </c>
      <c r="BM26" s="1367">
        <v>7.2081601247191429E-3</v>
      </c>
      <c r="BN26" s="1367">
        <v>0.15223731100559235</v>
      </c>
      <c r="BO26" s="1367">
        <v>5.0248322077095509E-3</v>
      </c>
      <c r="BP26" s="1367">
        <v>1.7748171463608742E-2</v>
      </c>
      <c r="BQ26" s="1367">
        <v>1.1368377134203911E-2</v>
      </c>
      <c r="BR26" s="1367">
        <v>4.2431913316249847E-3</v>
      </c>
      <c r="BS26" s="1367">
        <v>2.06002127379179E-2</v>
      </c>
      <c r="BT26" s="1367">
        <v>8.3358911797404289E-3</v>
      </c>
      <c r="BU26" s="1367">
        <v>9.4608217477798462E-3</v>
      </c>
      <c r="BV26" s="1367">
        <v>1.2799897231161594E-2</v>
      </c>
      <c r="BW26" s="1367">
        <v>8.4944609552621841E-3</v>
      </c>
      <c r="BX26" s="1367">
        <v>4.0148369967937469E-2</v>
      </c>
      <c r="BY26" s="1367">
        <v>1.4013074338436127E-2</v>
      </c>
      <c r="BZ26" s="1367">
        <v>3.039075993001461E-3</v>
      </c>
      <c r="CA26" s="1367">
        <v>6.4217462204396725E-3</v>
      </c>
      <c r="CB26" s="1367">
        <v>9.1090435162186623E-3</v>
      </c>
      <c r="CC26" s="1367">
        <v>4.9040303565561771E-3</v>
      </c>
      <c r="CD26" s="1367">
        <v>0.1175285279750824</v>
      </c>
      <c r="CE26" s="1367">
        <v>4.3369689956307411E-3</v>
      </c>
      <c r="CF26" s="1367">
        <v>1.5318575315177441E-2</v>
      </c>
      <c r="CG26" s="1367">
        <v>1.0423691011965275E-2</v>
      </c>
      <c r="CH26" s="1367">
        <v>3.8905919063836336E-3</v>
      </c>
      <c r="CI26" s="1367">
        <v>1.6538066789507866E-2</v>
      </c>
      <c r="CJ26" s="1367">
        <v>5.9467535465955734E-3</v>
      </c>
      <c r="CK26" s="1367">
        <v>7.4919220060110092E-3</v>
      </c>
      <c r="CL26" s="1367">
        <v>8.9054461568593979E-3</v>
      </c>
      <c r="CM26" s="1367">
        <v>5.6832581758499146E-3</v>
      </c>
      <c r="CN26" s="1367">
        <v>2.9195444658398628E-2</v>
      </c>
      <c r="CO26" s="1367">
        <v>9.7978059202432632E-3</v>
      </c>
      <c r="CP26" s="1367">
        <v>2.0107412710785866E-3</v>
      </c>
      <c r="CQ26" s="1367">
        <v>5.4811807349324226E-3</v>
      </c>
      <c r="CR26" s="1367">
        <v>6.059928797185421E-3</v>
      </c>
      <c r="CS26" s="1367">
        <v>3.7378773558884859E-3</v>
      </c>
      <c r="CT26" s="1367">
        <v>6.4614981412887573E-2</v>
      </c>
      <c r="CU26" s="1367">
        <v>3.0291886068880558E-3</v>
      </c>
      <c r="CV26" s="1367">
        <v>1.0699373669922352E-2</v>
      </c>
      <c r="CW26" s="1367">
        <v>7.7419700101017952E-3</v>
      </c>
      <c r="CX26" s="1367">
        <v>2.8896525036543608E-3</v>
      </c>
      <c r="CY26" s="1367">
        <v>9.9323708564043045E-3</v>
      </c>
      <c r="CZ26" s="1367">
        <v>2.7728541754186153E-3</v>
      </c>
      <c r="DA26" s="1367">
        <v>4.2022271081805229E-3</v>
      </c>
      <c r="DB26" s="1367">
        <v>4.1642314754426479E-3</v>
      </c>
      <c r="DC26" s="1367">
        <v>2.6322219055145979E-3</v>
      </c>
      <c r="DD26" s="1367">
        <v>1.2583903037011623E-2</v>
      </c>
      <c r="DE26" s="1367">
        <v>3.966988530009985E-3</v>
      </c>
      <c r="DF26" s="1367">
        <v>7.4804620817303658E-4</v>
      </c>
      <c r="DG26" s="1367">
        <v>3.4541809000074863E-3</v>
      </c>
      <c r="DH26" s="1367">
        <v>2.2714945953339338E-3</v>
      </c>
      <c r="DI26" s="1367">
        <v>1.6954938182607293E-3</v>
      </c>
      <c r="DJ26" s="1367">
        <v>2.6599699631333351E-2</v>
      </c>
      <c r="DK26" s="1367">
        <v>1.7848564311861992E-3</v>
      </c>
      <c r="DL26" s="1367">
        <v>6.3042780384421349E-3</v>
      </c>
      <c r="DM26" s="1367">
        <v>3.5530857276171446E-3</v>
      </c>
      <c r="DN26" s="1367">
        <v>1.3261719141155481E-3</v>
      </c>
      <c r="DO26" s="1367">
        <v>4.0681888349354267E-3</v>
      </c>
      <c r="DP26" s="1367">
        <v>8.4098021034151316E-4</v>
      </c>
      <c r="DQ26" s="1367">
        <v>2.0226896740496159E-3</v>
      </c>
      <c r="DR26" s="1367">
        <v>1.0893670842051506E-3</v>
      </c>
      <c r="DS26" s="1367">
        <v>7.0588866947218776E-4</v>
      </c>
      <c r="DT26" s="1367">
        <v>3.8168015889823437E-3</v>
      </c>
      <c r="DU26" s="1367">
        <v>1.087391166947782E-3</v>
      </c>
      <c r="DV26" s="1367">
        <v>2.1601251501124352E-4</v>
      </c>
      <c r="DW26" s="1367">
        <v>1.806677202694118E-3</v>
      </c>
      <c r="DX26" s="1367">
        <v>6.5963529050350189E-4</v>
      </c>
      <c r="DY26" s="1367">
        <v>4.277559055481106E-4</v>
      </c>
    </row>
    <row r="27" spans="1:129" ht="16" x14ac:dyDescent="0.2">
      <c r="A27" s="1365">
        <v>1989</v>
      </c>
      <c r="B27" s="1365">
        <v>1</v>
      </c>
      <c r="C27" s="1367">
        <v>1.2652173638343811E-2</v>
      </c>
      <c r="D27" s="1367">
        <v>3.317691758275032E-2</v>
      </c>
      <c r="E27" s="1367">
        <v>1.4781669713556767E-2</v>
      </c>
      <c r="F27" s="1367">
        <v>5.2304752171039581E-3</v>
      </c>
      <c r="G27" s="1367">
        <v>4.2652469128370285E-2</v>
      </c>
      <c r="H27" s="1367">
        <v>2.1581074222922325E-2</v>
      </c>
      <c r="I27" s="1367">
        <v>2.5074783712625504E-2</v>
      </c>
      <c r="J27" s="1367">
        <v>9.4497531652450562E-2</v>
      </c>
      <c r="K27" s="1367">
        <v>0.11866697669029236</v>
      </c>
      <c r="L27" s="1367">
        <v>0.57786089181900024</v>
      </c>
      <c r="M27" s="1367">
        <v>5.3825043141841888E-2</v>
      </c>
      <c r="N27" s="1367">
        <v>1.5554989688098431E-2</v>
      </c>
      <c r="O27" s="1367">
        <v>9.5197930932044983E-3</v>
      </c>
      <c r="P27" s="1367">
        <v>4.5323189347982407E-2</v>
      </c>
      <c r="Q27" s="1367">
        <v>8.5018537938594818E-3</v>
      </c>
      <c r="R27" s="1367">
        <v>0.83023583889007568</v>
      </c>
      <c r="S27" s="1367">
        <v>1.2089825235307217E-2</v>
      </c>
      <c r="T27" s="1367">
        <v>3.1702309846878052E-2</v>
      </c>
      <c r="U27" s="1367">
        <v>1.4599653892219067E-2</v>
      </c>
      <c r="V27" s="1367">
        <v>5.1660696044564247E-3</v>
      </c>
      <c r="W27" s="1367">
        <v>4.8176456242799759E-2</v>
      </c>
      <c r="X27" s="1367">
        <v>2.0542530342936516E-2</v>
      </c>
      <c r="Y27" s="1367">
        <v>2.2538870573043823E-2</v>
      </c>
      <c r="Z27" s="1367">
        <v>8.9439630508422852E-2</v>
      </c>
      <c r="AA27" s="1367">
        <v>8.331715315580368E-2</v>
      </c>
      <c r="AB27" s="1367">
        <v>0.45570343732833862</v>
      </c>
      <c r="AC27" s="1367">
        <v>4.6959944069385529E-2</v>
      </c>
      <c r="AD27" s="1367">
        <v>1.327537652105093E-2</v>
      </c>
      <c r="AE27" s="1367">
        <v>9.2634931206703186E-3</v>
      </c>
      <c r="AF27" s="1367">
        <v>3.8763400167226791E-2</v>
      </c>
      <c r="AG27" s="1367">
        <v>8.1965457648038864E-3</v>
      </c>
      <c r="AH27" s="1367">
        <v>0.38794595003128052</v>
      </c>
      <c r="AI27" s="1367">
        <v>9.653744287788868E-3</v>
      </c>
      <c r="AJ27" s="1367">
        <v>2.5314345955848694E-2</v>
      </c>
      <c r="AK27" s="1367">
        <v>1.3561884872615337E-2</v>
      </c>
      <c r="AL27" s="1367">
        <v>4.7988556325435638E-3</v>
      </c>
      <c r="AM27" s="1367">
        <v>4.2187429964542389E-2</v>
      </c>
      <c r="AN27" s="1367">
        <v>1.6311859712004662E-2</v>
      </c>
      <c r="AO27" s="1367">
        <v>1.6657976433634758E-2</v>
      </c>
      <c r="AP27" s="1367">
        <v>4.5770447701215744E-2</v>
      </c>
      <c r="AQ27" s="1367">
        <v>3.5676024854183197E-2</v>
      </c>
      <c r="AR27" s="1367">
        <v>0.14634668827056885</v>
      </c>
      <c r="AS27" s="1367">
        <v>3.1666696071624756E-2</v>
      </c>
      <c r="AT27" s="1367">
        <v>8.3429412916302681E-3</v>
      </c>
      <c r="AU27" s="1367">
        <v>8.3150351420044899E-3</v>
      </c>
      <c r="AV27" s="1367">
        <v>2.4689255282282829E-2</v>
      </c>
      <c r="AW27" s="1367">
        <v>6.9774393923580647E-3</v>
      </c>
      <c r="AX27" s="1367">
        <v>0.28391420841217041</v>
      </c>
      <c r="AY27" s="1367">
        <v>8.5198068991303444E-3</v>
      </c>
      <c r="AZ27" s="1367">
        <v>2.2340899333357811E-2</v>
      </c>
      <c r="BA27" s="1367">
        <v>1.2966468930244446E-2</v>
      </c>
      <c r="BB27" s="1367">
        <v>4.5881685800850391E-3</v>
      </c>
      <c r="BC27" s="1367">
        <v>3.6188822239637375E-2</v>
      </c>
      <c r="BD27" s="1367">
        <v>1.3514694757759571E-2</v>
      </c>
      <c r="BE27" s="1367">
        <v>1.452256366610527E-2</v>
      </c>
      <c r="BF27" s="1367">
        <v>3.1057678163051605E-2</v>
      </c>
      <c r="BG27" s="1367">
        <v>2.3303965106606483E-2</v>
      </c>
      <c r="BH27" s="1367">
        <v>9.0464867651462555E-2</v>
      </c>
      <c r="BI27" s="1367">
        <v>2.6446271687746048E-2</v>
      </c>
      <c r="BJ27" s="1367">
        <v>6.7125442437827587E-3</v>
      </c>
      <c r="BK27" s="1367">
        <v>7.8100203536450863E-3</v>
      </c>
      <c r="BL27" s="1367">
        <v>2.0000036805868149E-2</v>
      </c>
      <c r="BM27" s="1367">
        <v>6.4462367445230484E-3</v>
      </c>
      <c r="BN27" s="1367">
        <v>0.1469816118478775</v>
      </c>
      <c r="BO27" s="1367">
        <v>6.2520992942154408E-3</v>
      </c>
      <c r="BP27" s="1367">
        <v>1.6394445672631264E-2</v>
      </c>
      <c r="BQ27" s="1367">
        <v>1.0992118157446384E-2</v>
      </c>
      <c r="BR27" s="1367">
        <v>3.889546962454915E-3</v>
      </c>
      <c r="BS27" s="1367">
        <v>2.300715446472168E-2</v>
      </c>
      <c r="BT27" s="1367">
        <v>7.9358937218785286E-3</v>
      </c>
      <c r="BU27" s="1367">
        <v>8.8550075888633728E-3</v>
      </c>
      <c r="BV27" s="1367">
        <v>1.2299678288400173E-2</v>
      </c>
      <c r="BW27" s="1367">
        <v>8.5899895057082176E-3</v>
      </c>
      <c r="BX27" s="1367">
        <v>3.5513296723365784E-2</v>
      </c>
      <c r="BY27" s="1367">
        <v>1.3252385891973972E-2</v>
      </c>
      <c r="BZ27" s="1367">
        <v>2.9526904691010714E-3</v>
      </c>
      <c r="CA27" s="1367">
        <v>5.9023164212703705E-3</v>
      </c>
      <c r="CB27" s="1367">
        <v>8.955235593020916E-3</v>
      </c>
      <c r="CC27" s="1367">
        <v>4.2971502989530563E-3</v>
      </c>
      <c r="CD27" s="1367">
        <v>0.11232943832874298</v>
      </c>
      <c r="CE27" s="1367">
        <v>5.39381243288517E-3</v>
      </c>
      <c r="CF27" s="1367">
        <v>1.414381992071867E-2</v>
      </c>
      <c r="CG27" s="1367">
        <v>1.0042844340205193E-2</v>
      </c>
      <c r="CH27" s="1367">
        <v>3.5536480136215687E-3</v>
      </c>
      <c r="CI27" s="1367">
        <v>1.8275773152709007E-2</v>
      </c>
      <c r="CJ27" s="1367">
        <v>6.0167503543198109E-3</v>
      </c>
      <c r="CK27" s="1367">
        <v>6.9272625260055065E-3</v>
      </c>
      <c r="CL27" s="1367">
        <v>8.4542287513613701E-3</v>
      </c>
      <c r="CM27" s="1367">
        <v>5.7073622010648251E-3</v>
      </c>
      <c r="CN27" s="1367">
        <v>2.453315444290638E-2</v>
      </c>
      <c r="CO27" s="1367">
        <v>9.280783124268055E-3</v>
      </c>
      <c r="CP27" s="1367">
        <v>2.0125259179621935E-3</v>
      </c>
      <c r="CQ27" s="1367">
        <v>4.9147368408739567E-3</v>
      </c>
      <c r="CR27" s="1367">
        <v>6.1395321972668171E-3</v>
      </c>
      <c r="CS27" s="1367">
        <v>3.1412511598318815E-3</v>
      </c>
      <c r="CT27" s="1367">
        <v>6.0286249965429306E-2</v>
      </c>
      <c r="CU27" s="1367">
        <v>3.7506988737732172E-3</v>
      </c>
      <c r="CV27" s="1367">
        <v>9.8351975902915001E-3</v>
      </c>
      <c r="CW27" s="1367">
        <v>7.4264407157897949E-3</v>
      </c>
      <c r="CX27" s="1367">
        <v>2.6278365403413773E-3</v>
      </c>
      <c r="CY27" s="1367">
        <v>1.0393938049674034E-2</v>
      </c>
      <c r="CZ27" s="1367">
        <v>2.6570749469101429E-3</v>
      </c>
      <c r="DA27" s="1367">
        <v>3.7888223305344582E-3</v>
      </c>
      <c r="DB27" s="1367">
        <v>3.7307208403944969E-3</v>
      </c>
      <c r="DC27" s="1367">
        <v>2.4889048654586077E-3</v>
      </c>
      <c r="DD27" s="1367">
        <v>1.0077770799398422E-2</v>
      </c>
      <c r="DE27" s="1367">
        <v>3.5088448785245419E-3</v>
      </c>
      <c r="DF27" s="1367">
        <v>6.9380213972181082E-4</v>
      </c>
      <c r="DG27" s="1367">
        <v>3.0950200743973255E-3</v>
      </c>
      <c r="DH27" s="1367">
        <v>2.1339831873774529E-3</v>
      </c>
      <c r="DI27" s="1367">
        <v>1.3748615747317672E-3</v>
      </c>
      <c r="DJ27" s="1367">
        <v>2.4997320026159286E-2</v>
      </c>
      <c r="DK27" s="1367">
        <v>2.3380443453788757E-3</v>
      </c>
      <c r="DL27" s="1367">
        <v>6.1308913864195347E-3</v>
      </c>
      <c r="DM27" s="1367">
        <v>3.6274741869419813E-3</v>
      </c>
      <c r="DN27" s="1367">
        <v>1.2835771776735783E-3</v>
      </c>
      <c r="DO27" s="1367">
        <v>4.2176949791610241E-3</v>
      </c>
      <c r="DP27" s="1367">
        <v>8.6422025924548507E-4</v>
      </c>
      <c r="DQ27" s="1367">
        <v>1.764624728821218E-3</v>
      </c>
      <c r="DR27" s="1367">
        <v>6.696561467833817E-4</v>
      </c>
      <c r="DS27" s="1367">
        <v>4.8566373880021274E-4</v>
      </c>
      <c r="DT27" s="1367">
        <v>2.6374736335128546E-3</v>
      </c>
      <c r="DU27" s="1367">
        <v>9.7799976356327534E-4</v>
      </c>
      <c r="DV27" s="1367">
        <v>1.9923370564356446E-4</v>
      </c>
      <c r="DW27" s="1367">
        <v>1.5653909649699926E-3</v>
      </c>
      <c r="DX27" s="1367">
        <v>6.1647145776078105E-4</v>
      </c>
      <c r="DY27" s="1367">
        <v>3.615283640101552E-4</v>
      </c>
    </row>
    <row r="28" spans="1:129" ht="16" x14ac:dyDescent="0.2">
      <c r="A28" s="1365">
        <v>1990</v>
      </c>
      <c r="B28" s="1365">
        <v>1</v>
      </c>
      <c r="C28" s="1367">
        <v>1.2449763715267181E-2</v>
      </c>
      <c r="D28" s="1367">
        <v>3.0509240925312042E-2</v>
      </c>
      <c r="E28" s="1367">
        <v>1.4452794566750526E-2</v>
      </c>
      <c r="F28" s="1367">
        <v>5.0770509988069534E-3</v>
      </c>
      <c r="G28" s="1367">
        <v>3.8105655461549759E-2</v>
      </c>
      <c r="H28" s="1367">
        <v>2.3051977157592773E-2</v>
      </c>
      <c r="I28" s="1367">
        <v>2.4767616763710976E-2</v>
      </c>
      <c r="J28" s="1367">
        <v>9.5268271863460541E-2</v>
      </c>
      <c r="K28" s="1367">
        <v>0.11928566545248032</v>
      </c>
      <c r="L28" s="1367">
        <v>0.58418631553649902</v>
      </c>
      <c r="M28" s="1367">
        <v>5.2845615893602371E-2</v>
      </c>
      <c r="N28" s="1367">
        <v>1.5506613999605179E-2</v>
      </c>
      <c r="O28" s="1367">
        <v>9.2610018327832222E-3</v>
      </c>
      <c r="P28" s="1367">
        <v>4.5055471360683441E-2</v>
      </c>
      <c r="Q28" s="1367">
        <v>7.7901477925479412E-3</v>
      </c>
      <c r="R28" s="1367">
        <v>0.83136361837387085</v>
      </c>
      <c r="S28" s="1367">
        <v>1.1872647330164909E-2</v>
      </c>
      <c r="T28" s="1367">
        <v>2.9094964265823364E-2</v>
      </c>
      <c r="U28" s="1367">
        <v>1.4275047928094864E-2</v>
      </c>
      <c r="V28" s="1367">
        <v>5.0146118737757206E-3</v>
      </c>
      <c r="W28" s="1367">
        <v>4.5156706124544144E-2</v>
      </c>
      <c r="X28" s="1367">
        <v>2.2290613502264023E-2</v>
      </c>
      <c r="Y28" s="1367">
        <v>2.2255823016166687E-2</v>
      </c>
      <c r="Z28" s="1367">
        <v>9.0186916291713715E-2</v>
      </c>
      <c r="AA28" s="1367">
        <v>8.3982676267623901E-2</v>
      </c>
      <c r="AB28" s="1367">
        <v>0.46100199222564697</v>
      </c>
      <c r="AC28" s="1367">
        <v>4.6231653541326523E-2</v>
      </c>
      <c r="AD28" s="1367">
        <v>1.33162597194314E-2</v>
      </c>
      <c r="AE28" s="1367">
        <v>8.9395623654127121E-3</v>
      </c>
      <c r="AF28" s="1367">
        <v>3.8777142763137817E-2</v>
      </c>
      <c r="AG28" s="1367">
        <v>7.4545154348015785E-3</v>
      </c>
      <c r="AH28" s="1367">
        <v>0.38766211271286011</v>
      </c>
      <c r="AI28" s="1367">
        <v>9.4161033630371094E-3</v>
      </c>
      <c r="AJ28" s="1367">
        <v>2.3074988275766373E-2</v>
      </c>
      <c r="AK28" s="1367">
        <v>1.328924298286438E-2</v>
      </c>
      <c r="AL28" s="1367">
        <v>4.6683130785822868E-3</v>
      </c>
      <c r="AM28" s="1367">
        <v>4.0122576057910919E-2</v>
      </c>
      <c r="AN28" s="1367">
        <v>1.6983453184366226E-2</v>
      </c>
      <c r="AO28" s="1367">
        <v>1.652350090444088E-2</v>
      </c>
      <c r="AP28" s="1367">
        <v>4.5704379677772522E-2</v>
      </c>
      <c r="AQ28" s="1367">
        <v>3.5788580775260925E-2</v>
      </c>
      <c r="AR28" s="1367">
        <v>0.15044614672660828</v>
      </c>
      <c r="AS28" s="1367">
        <v>3.1644813716411591E-2</v>
      </c>
      <c r="AT28" s="1367">
        <v>8.5166627541184425E-3</v>
      </c>
      <c r="AU28" s="1367">
        <v>8.0068381503224373E-3</v>
      </c>
      <c r="AV28" s="1367">
        <v>2.5130452588200569E-2</v>
      </c>
      <c r="AW28" s="1367">
        <v>6.5143648535013199E-3</v>
      </c>
      <c r="AX28" s="1367">
        <v>0.28352749347686768</v>
      </c>
      <c r="AY28" s="1367">
        <v>8.3103813230991364E-3</v>
      </c>
      <c r="AZ28" s="1367">
        <v>2.0365318283438683E-2</v>
      </c>
      <c r="BA28" s="1367">
        <v>1.2633447535336018E-2</v>
      </c>
      <c r="BB28" s="1367">
        <v>4.4379420578479767E-3</v>
      </c>
      <c r="BC28" s="1367">
        <v>3.4672524780035019E-2</v>
      </c>
      <c r="BD28" s="1367">
        <v>1.3796948827803135E-2</v>
      </c>
      <c r="BE28" s="1367">
        <v>1.4460345730185509E-2</v>
      </c>
      <c r="BF28" s="1367">
        <v>3.1021596863865852E-2</v>
      </c>
      <c r="BG28" s="1367">
        <v>2.3352568969130516E-2</v>
      </c>
      <c r="BH28" s="1367">
        <v>9.3882173299789429E-2</v>
      </c>
      <c r="BI28" s="1367">
        <v>2.6594243943691254E-2</v>
      </c>
      <c r="BJ28" s="1367">
        <v>6.9057028740644455E-3</v>
      </c>
      <c r="BK28" s="1367">
        <v>7.5546428561210632E-3</v>
      </c>
      <c r="BL28" s="1367">
        <v>2.0509816706180573E-2</v>
      </c>
      <c r="BM28" s="1367">
        <v>6.0844277031719685E-3</v>
      </c>
      <c r="BN28" s="1367">
        <v>0.14710064232349396</v>
      </c>
      <c r="BO28" s="1367">
        <v>6.0167876072227955E-3</v>
      </c>
      <c r="BP28" s="1367">
        <v>1.4744664542376995E-2</v>
      </c>
      <c r="BQ28" s="1367">
        <v>1.0563096962869167E-2</v>
      </c>
      <c r="BR28" s="1367">
        <v>3.7106587551534176E-3</v>
      </c>
      <c r="BS28" s="1367">
        <v>2.1829534322023392E-2</v>
      </c>
      <c r="BT28" s="1367">
        <v>7.8660976141691208E-3</v>
      </c>
      <c r="BU28" s="1367">
        <v>8.9688245207071304E-3</v>
      </c>
      <c r="BV28" s="1367">
        <v>1.2630338780581951E-2</v>
      </c>
      <c r="BW28" s="1367">
        <v>8.6868647485971451E-3</v>
      </c>
      <c r="BX28" s="1367">
        <v>3.8201391696929932E-2</v>
      </c>
      <c r="BY28" s="1367">
        <v>1.3882382772862911E-2</v>
      </c>
      <c r="BZ28" s="1367">
        <v>3.2129585742950439E-3</v>
      </c>
      <c r="CA28" s="1367">
        <v>5.7558659464120865E-3</v>
      </c>
      <c r="CB28" s="1367">
        <v>9.7240228205919266E-3</v>
      </c>
      <c r="CC28" s="1367">
        <v>4.1583599522709846E-3</v>
      </c>
      <c r="CD28" s="1367">
        <v>0.11223146319389343</v>
      </c>
      <c r="CE28" s="1367">
        <v>5.2315280772745609E-3</v>
      </c>
      <c r="CF28" s="1367">
        <v>1.2820319272577763E-2</v>
      </c>
      <c r="CG28" s="1367">
        <v>9.5542650669813156E-3</v>
      </c>
      <c r="CH28" s="1367">
        <v>3.3562711905688047E-3</v>
      </c>
      <c r="CI28" s="1367">
        <v>1.7584493383765221E-2</v>
      </c>
      <c r="CJ28" s="1367">
        <v>5.9085511602461338E-3</v>
      </c>
      <c r="CK28" s="1367">
        <v>6.906458642333746E-3</v>
      </c>
      <c r="CL28" s="1367">
        <v>8.8444957509636879E-3</v>
      </c>
      <c r="CM28" s="1367">
        <v>5.8998866006731987E-3</v>
      </c>
      <c r="CN28" s="1367">
        <v>2.6577595621347427E-2</v>
      </c>
      <c r="CO28" s="1367">
        <v>9.5475949347019196E-3</v>
      </c>
      <c r="CP28" s="1367">
        <v>2.1488710772246122E-3</v>
      </c>
      <c r="CQ28" s="1367">
        <v>4.7575873322784901E-3</v>
      </c>
      <c r="CR28" s="1367">
        <v>6.5450887195765972E-3</v>
      </c>
      <c r="CS28" s="1367">
        <v>3.0025059822946787E-3</v>
      </c>
      <c r="CT28" s="1367">
        <v>5.9676334261894226E-2</v>
      </c>
      <c r="CU28" s="1367">
        <v>3.6177407018840313E-3</v>
      </c>
      <c r="CV28" s="1367">
        <v>8.8655911386013031E-3</v>
      </c>
      <c r="CW28" s="1367">
        <v>6.9366907700896263E-3</v>
      </c>
      <c r="CX28" s="1367">
        <v>2.4367559235543013E-3</v>
      </c>
      <c r="CY28" s="1367">
        <v>1.0376048274338245E-2</v>
      </c>
      <c r="CZ28" s="1367">
        <v>2.6357364840805531E-3</v>
      </c>
      <c r="DA28" s="1367">
        <v>3.7212544120848179E-3</v>
      </c>
      <c r="DB28" s="1367">
        <v>3.7655443884432316E-3</v>
      </c>
      <c r="DC28" s="1367">
        <v>2.4613786954432726E-3</v>
      </c>
      <c r="DD28" s="1367">
        <v>1.1200050823390484E-2</v>
      </c>
      <c r="DE28" s="1367">
        <v>3.6595433484762907E-3</v>
      </c>
      <c r="DF28" s="1367">
        <v>7.7545683598145843E-4</v>
      </c>
      <c r="DG28" s="1367">
        <v>2.9457975178956985E-3</v>
      </c>
      <c r="DH28" s="1367">
        <v>2.3839049972593784E-3</v>
      </c>
      <c r="DI28" s="1367">
        <v>1.2756385840475559E-3</v>
      </c>
      <c r="DJ28" s="1367">
        <v>2.4623442441225052E-2</v>
      </c>
      <c r="DK28" s="1367">
        <v>2.2139872889965773E-3</v>
      </c>
      <c r="DL28" s="1367">
        <v>5.4255700670182705E-3</v>
      </c>
      <c r="DM28" s="1367">
        <v>3.3756792545318604E-3</v>
      </c>
      <c r="DN28" s="1367">
        <v>1.1858259094879031E-3</v>
      </c>
      <c r="DO28" s="1367">
        <v>4.4671781361103058E-3</v>
      </c>
      <c r="DP28" s="1367">
        <v>7.1064330404624343E-4</v>
      </c>
      <c r="DQ28" s="1367">
        <v>1.7737288726493716E-3</v>
      </c>
      <c r="DR28" s="1367">
        <v>7.4159447103738785E-4</v>
      </c>
      <c r="DS28" s="1367">
        <v>5.0191336777061224E-4</v>
      </c>
      <c r="DT28" s="1367">
        <v>3.1423037871718407E-3</v>
      </c>
      <c r="DU28" s="1367">
        <v>1.0850186226889491E-3</v>
      </c>
      <c r="DV28" s="1367">
        <v>2.423021214781329E-4</v>
      </c>
      <c r="DW28" s="1367">
        <v>1.5314266784116626E-3</v>
      </c>
      <c r="DX28" s="1367">
        <v>7.4919266626238823E-4</v>
      </c>
      <c r="DY28" s="1367">
        <v>3.3582601463422179E-4</v>
      </c>
    </row>
    <row r="29" spans="1:129" ht="16" x14ac:dyDescent="0.2">
      <c r="A29" s="1365">
        <v>1991</v>
      </c>
      <c r="B29" s="1365">
        <v>1</v>
      </c>
      <c r="C29" s="1367">
        <v>1.4870940707623959E-2</v>
      </c>
      <c r="D29" s="1367">
        <v>3.6193810403347015E-2</v>
      </c>
      <c r="E29" s="1367">
        <v>7.4831647798418999E-3</v>
      </c>
      <c r="F29" s="1367">
        <v>2.4919689167290926E-3</v>
      </c>
      <c r="G29" s="1367">
        <v>2.9201483353972435E-2</v>
      </c>
      <c r="H29" s="1367">
        <v>2.6263384148478508E-2</v>
      </c>
      <c r="I29" s="1367">
        <v>2.4198932573199272E-2</v>
      </c>
      <c r="J29" s="1367">
        <v>0.10065492987632751</v>
      </c>
      <c r="K29" s="1367">
        <v>0.12088401615619659</v>
      </c>
      <c r="L29" s="1367">
        <v>0.5867234468460083</v>
      </c>
      <c r="M29" s="1367">
        <v>5.103389173746109E-2</v>
      </c>
      <c r="N29" s="1367">
        <v>1.5035711228847504E-2</v>
      </c>
      <c r="O29" s="1367">
        <v>9.1632213443517685E-3</v>
      </c>
      <c r="P29" s="1367">
        <v>4.3637193739414215E-2</v>
      </c>
      <c r="Q29" s="1367">
        <v>7.396697998046875E-3</v>
      </c>
      <c r="R29" s="1367">
        <v>0.83286672830581665</v>
      </c>
      <c r="S29" s="1367">
        <v>1.4158448204398155E-2</v>
      </c>
      <c r="T29" s="1367">
        <v>3.4459702670574188E-2</v>
      </c>
      <c r="U29" s="1367">
        <v>7.3039033450186253E-3</v>
      </c>
      <c r="V29" s="1367">
        <v>2.432272769510746E-3</v>
      </c>
      <c r="W29" s="1367">
        <v>3.8255836814641953E-2</v>
      </c>
      <c r="X29" s="1367">
        <v>2.4967381730675697E-2</v>
      </c>
      <c r="Y29" s="1367">
        <v>2.1737096831202507E-2</v>
      </c>
      <c r="Z29" s="1367">
        <v>9.5424793660640717E-2</v>
      </c>
      <c r="AA29" s="1367">
        <v>8.5120856761932373E-2</v>
      </c>
      <c r="AB29" s="1367">
        <v>0.46455371379852295</v>
      </c>
      <c r="AC29" s="1367">
        <v>4.4452700763940811E-2</v>
      </c>
      <c r="AD29" s="1367">
        <v>1.2827295809984207E-2</v>
      </c>
      <c r="AE29" s="1367">
        <v>8.9098000898957253E-3</v>
      </c>
      <c r="AF29" s="1367">
        <v>3.7302643060684204E-2</v>
      </c>
      <c r="AG29" s="1367">
        <v>7.1500563062727451E-3</v>
      </c>
      <c r="AH29" s="1367">
        <v>0.38330632448196411</v>
      </c>
      <c r="AI29" s="1367">
        <v>1.1062835343182087E-2</v>
      </c>
      <c r="AJ29" s="1367">
        <v>2.6925411075353622E-2</v>
      </c>
      <c r="AK29" s="1367">
        <v>6.5062316134572029E-3</v>
      </c>
      <c r="AL29" s="1367">
        <v>2.1666402462869883E-3</v>
      </c>
      <c r="AM29" s="1367">
        <v>3.5782571882009506E-2</v>
      </c>
      <c r="AN29" s="1367">
        <v>1.878008246421814E-2</v>
      </c>
      <c r="AO29" s="1367">
        <v>1.6311531886458397E-2</v>
      </c>
      <c r="AP29" s="1367">
        <v>4.8434395343065262E-2</v>
      </c>
      <c r="AQ29" s="1367">
        <v>3.6382295191287994E-2</v>
      </c>
      <c r="AR29" s="1367">
        <v>0.1504189670085907</v>
      </c>
      <c r="AS29" s="1367">
        <v>3.0535368248820305E-2</v>
      </c>
      <c r="AT29" s="1367">
        <v>8.2466555759310722E-3</v>
      </c>
      <c r="AU29" s="1367">
        <v>8.0648763105273247E-3</v>
      </c>
      <c r="AV29" s="1367">
        <v>2.427399717271328E-2</v>
      </c>
      <c r="AW29" s="1367">
        <v>6.2613696791231632E-3</v>
      </c>
      <c r="AX29" s="1367">
        <v>0.27657222747802734</v>
      </c>
      <c r="AY29" s="1367">
        <v>9.6622370183467865E-3</v>
      </c>
      <c r="AZ29" s="1367">
        <v>2.3516546934843063E-2</v>
      </c>
      <c r="BA29" s="1367">
        <v>6.1300895176827908E-3</v>
      </c>
      <c r="BB29" s="1367">
        <v>2.0413813181221485E-3</v>
      </c>
      <c r="BC29" s="1367">
        <v>3.1592126935720444E-2</v>
      </c>
      <c r="BD29" s="1367">
        <v>1.5316867269575596E-2</v>
      </c>
      <c r="BE29" s="1367">
        <v>1.4206093735992908E-2</v>
      </c>
      <c r="BF29" s="1367">
        <v>3.2776825129985809E-2</v>
      </c>
      <c r="BG29" s="1367">
        <v>2.3843580856919289E-2</v>
      </c>
      <c r="BH29" s="1367">
        <v>9.1995455324649811E-2</v>
      </c>
      <c r="BI29" s="1367">
        <v>2.5491034612059593E-2</v>
      </c>
      <c r="BJ29" s="1367">
        <v>6.6704731434583664E-3</v>
      </c>
      <c r="BK29" s="1367">
        <v>7.5356205925345421E-3</v>
      </c>
      <c r="BL29" s="1367">
        <v>1.9771134480834007E-2</v>
      </c>
      <c r="BM29" s="1367">
        <v>5.7198991999030113E-3</v>
      </c>
      <c r="BN29" s="1367">
        <v>0.13648337125778198</v>
      </c>
      <c r="BO29" s="1367">
        <v>6.7839203402400017E-3</v>
      </c>
      <c r="BP29" s="1367">
        <v>1.6511121764779091E-2</v>
      </c>
      <c r="BQ29" s="1367">
        <v>4.9725295975804329E-3</v>
      </c>
      <c r="BR29" s="1367">
        <v>1.6559021314606071E-3</v>
      </c>
      <c r="BS29" s="1367">
        <v>2.05279141664505E-2</v>
      </c>
      <c r="BT29" s="1367">
        <v>8.5972603410482407E-3</v>
      </c>
      <c r="BU29" s="1367">
        <v>8.7205627933144569E-3</v>
      </c>
      <c r="BV29" s="1367">
        <v>1.2167098000645638E-2</v>
      </c>
      <c r="BW29" s="1367">
        <v>7.9824673011898994E-3</v>
      </c>
      <c r="BX29" s="1367">
        <v>3.5575475543737411E-2</v>
      </c>
      <c r="BY29" s="1367">
        <v>1.2989114038646221E-2</v>
      </c>
      <c r="BZ29" s="1367">
        <v>3.0536772683262825E-3</v>
      </c>
      <c r="CA29" s="1367">
        <v>5.6668850593268871E-3</v>
      </c>
      <c r="CB29" s="1367">
        <v>9.217643178999424E-3</v>
      </c>
      <c r="CC29" s="1367">
        <v>3.7714708596467972E-3</v>
      </c>
      <c r="CD29" s="1367">
        <v>0.10194476693868637</v>
      </c>
      <c r="CE29" s="1367">
        <v>5.7738521136343479E-3</v>
      </c>
      <c r="CF29" s="1367">
        <v>1.4052757062017918E-2</v>
      </c>
      <c r="CG29" s="1367">
        <v>4.4221044518053532E-3</v>
      </c>
      <c r="CH29" s="1367">
        <v>1.4726051595062017E-3</v>
      </c>
      <c r="CI29" s="1367">
        <v>1.6785811632871628E-2</v>
      </c>
      <c r="CJ29" s="1367">
        <v>6.5717315301299095E-3</v>
      </c>
      <c r="CK29" s="1367">
        <v>6.7049795761704445E-3</v>
      </c>
      <c r="CL29" s="1367">
        <v>8.0998167395591736E-3</v>
      </c>
      <c r="CM29" s="1367">
        <v>5.1016886718571186E-3</v>
      </c>
      <c r="CN29" s="1367">
        <v>2.420862577855587E-2</v>
      </c>
      <c r="CO29" s="1367">
        <v>8.7507916614413261E-3</v>
      </c>
      <c r="CP29" s="1367">
        <v>1.9729346968233585E-3</v>
      </c>
      <c r="CQ29" s="1367">
        <v>4.7320444136857986E-3</v>
      </c>
      <c r="CR29" s="1367">
        <v>5.9956535696983337E-3</v>
      </c>
      <c r="CS29" s="1367">
        <v>2.7551387902349234E-3</v>
      </c>
      <c r="CT29" s="1367">
        <v>5.2391719073057175E-2</v>
      </c>
      <c r="CU29" s="1367">
        <v>3.8811005651950836E-3</v>
      </c>
      <c r="CV29" s="1367">
        <v>9.4460612162947655E-3</v>
      </c>
      <c r="CW29" s="1367">
        <v>3.0820544343441725E-3</v>
      </c>
      <c r="CX29" s="1367">
        <v>1.0263550793752074E-3</v>
      </c>
      <c r="CY29" s="1367">
        <v>1.0136299766600132E-2</v>
      </c>
      <c r="CZ29" s="1367">
        <v>3.0384103301912546E-3</v>
      </c>
      <c r="DA29" s="1367">
        <v>3.743558656424284E-3</v>
      </c>
      <c r="DB29" s="1367">
        <v>3.0151586979627609E-3</v>
      </c>
      <c r="DC29" s="1367">
        <v>1.7847908893600106E-3</v>
      </c>
      <c r="DD29" s="1367">
        <v>9.8565090447664261E-3</v>
      </c>
      <c r="DE29" s="1367">
        <v>3.3814192283898592E-3</v>
      </c>
      <c r="DF29" s="1367">
        <v>7.1306369500234723E-4</v>
      </c>
      <c r="DG29" s="1367">
        <v>3.0304950196295977E-3</v>
      </c>
      <c r="DH29" s="1367">
        <v>2.1909626666456461E-3</v>
      </c>
      <c r="DI29" s="1367">
        <v>1.1904563289135695E-3</v>
      </c>
      <c r="DJ29" s="1367">
        <v>2.140313945710659E-2</v>
      </c>
      <c r="DK29" s="1367">
        <v>2.2977869957685471E-3</v>
      </c>
      <c r="DL29" s="1367">
        <v>5.5924952030181885E-3</v>
      </c>
      <c r="DM29" s="1367">
        <v>1.3740906724706292E-3</v>
      </c>
      <c r="DN29" s="1367">
        <v>4.5758596388623118E-4</v>
      </c>
      <c r="DO29" s="1367">
        <v>4.4622705318033695E-3</v>
      </c>
      <c r="DP29" s="1367">
        <v>8.5422024130821228E-4</v>
      </c>
      <c r="DQ29" s="1367">
        <v>1.9143344834446907E-3</v>
      </c>
      <c r="DR29" s="1367">
        <v>5.4889795137569308E-4</v>
      </c>
      <c r="DS29" s="1367">
        <v>2.9597507091239095E-4</v>
      </c>
      <c r="DT29" s="1367">
        <v>2.6236427947878838E-3</v>
      </c>
      <c r="DU29" s="1367">
        <v>9.8183983936905861E-4</v>
      </c>
      <c r="DV29" s="1367">
        <v>2.0076015789527446E-4</v>
      </c>
      <c r="DW29" s="1367">
        <v>1.7135742818936706E-3</v>
      </c>
      <c r="DX29" s="1367">
        <v>6.2158249784260988E-4</v>
      </c>
      <c r="DY29" s="1367">
        <v>3.6025737063027918E-4</v>
      </c>
    </row>
    <row r="30" spans="1:129" ht="16" x14ac:dyDescent="0.2">
      <c r="A30" s="1365">
        <v>1992</v>
      </c>
      <c r="B30" s="1365">
        <v>1</v>
      </c>
      <c r="C30" s="1367">
        <v>1.4579212293028831E-2</v>
      </c>
      <c r="D30" s="1367">
        <v>3.6148756742477417E-2</v>
      </c>
      <c r="E30" s="1367">
        <v>8.1971976906061172E-3</v>
      </c>
      <c r="F30" s="1367">
        <v>5.7461773976683617E-3</v>
      </c>
      <c r="G30" s="1367">
        <v>2.1483464166522026E-2</v>
      </c>
      <c r="H30" s="1367">
        <v>3.0330246314406395E-2</v>
      </c>
      <c r="I30" s="1367">
        <v>2.4896150454878807E-2</v>
      </c>
      <c r="J30" s="1367">
        <v>9.5329828560352325E-2</v>
      </c>
      <c r="K30" s="1367">
        <v>0.12375126779079437</v>
      </c>
      <c r="L30" s="1367">
        <v>0.58610200881958008</v>
      </c>
      <c r="M30" s="1367">
        <v>5.3435668349266052E-2</v>
      </c>
      <c r="N30" s="1367">
        <v>1.467977836728096E-2</v>
      </c>
      <c r="O30" s="1367">
        <v>1.0216372087597847E-2</v>
      </c>
      <c r="P30" s="1367">
        <v>4.4429261237382889E-2</v>
      </c>
      <c r="Q30" s="1367">
        <v>9.0064043179154396E-3</v>
      </c>
      <c r="R30" s="1367">
        <v>0.84006232023239136</v>
      </c>
      <c r="S30" s="1367">
        <v>1.3944355770945549E-2</v>
      </c>
      <c r="T30" s="1367">
        <v>3.4574650228023529E-2</v>
      </c>
      <c r="U30" s="1367">
        <v>8.0420644953846931E-3</v>
      </c>
      <c r="V30" s="1367">
        <v>5.6374301202595234E-3</v>
      </c>
      <c r="W30" s="1367">
        <v>3.1685784459114075E-2</v>
      </c>
      <c r="X30" s="1367">
        <v>2.8207443654537201E-2</v>
      </c>
      <c r="Y30" s="1367">
        <v>2.259228378534317E-2</v>
      </c>
      <c r="Z30" s="1367">
        <v>9.0577572584152222E-2</v>
      </c>
      <c r="AA30" s="1367">
        <v>8.6450755596160889E-2</v>
      </c>
      <c r="AB30" s="1367">
        <v>0.47136649489402771</v>
      </c>
      <c r="AC30" s="1367">
        <v>4.6983454376459122E-2</v>
      </c>
      <c r="AD30" s="1367">
        <v>1.2587781064212322E-2</v>
      </c>
      <c r="AE30" s="1367">
        <v>1.0004504583775997E-2</v>
      </c>
      <c r="AF30" s="1367">
        <v>3.8174416869878769E-2</v>
      </c>
      <c r="AG30" s="1367">
        <v>8.8090403005480766E-3</v>
      </c>
      <c r="AH30" s="1367">
        <v>0.39432132244110107</v>
      </c>
      <c r="AI30" s="1367">
        <v>1.1062584817409515E-2</v>
      </c>
      <c r="AJ30" s="1367">
        <v>2.7429375797510147E-2</v>
      </c>
      <c r="AK30" s="1367">
        <v>7.2657116688787937E-3</v>
      </c>
      <c r="AL30" s="1367">
        <v>5.0932122394442558E-3</v>
      </c>
      <c r="AM30" s="1367">
        <v>3.0936261638998985E-2</v>
      </c>
      <c r="AN30" s="1367">
        <v>2.0761951804161072E-2</v>
      </c>
      <c r="AO30" s="1367">
        <v>1.7203450202941895E-2</v>
      </c>
      <c r="AP30" s="1367">
        <v>4.5983314514160156E-2</v>
      </c>
      <c r="AQ30" s="1367">
        <v>3.6587048321962357E-2</v>
      </c>
      <c r="AR30" s="1367">
        <v>0.15932190418243408</v>
      </c>
      <c r="AS30" s="1367">
        <v>3.2676510512828827E-2</v>
      </c>
      <c r="AT30" s="1367">
        <v>8.0810505896806717E-3</v>
      </c>
      <c r="AU30" s="1367">
        <v>9.1224005445837975E-3</v>
      </c>
      <c r="AV30" s="1367">
        <v>2.4817768484354019E-2</v>
      </c>
      <c r="AW30" s="1367">
        <v>7.8587429597973824E-3</v>
      </c>
      <c r="AX30" s="1367">
        <v>0.28825309872627258</v>
      </c>
      <c r="AY30" s="1367">
        <v>9.6992217004299164E-3</v>
      </c>
      <c r="AZ30" s="1367">
        <v>2.4048956111073494E-2</v>
      </c>
      <c r="BA30" s="1367">
        <v>6.8325861357152462E-3</v>
      </c>
      <c r="BB30" s="1367">
        <v>4.7895945608615875E-3</v>
      </c>
      <c r="BC30" s="1367">
        <v>2.738436684012413E-2</v>
      </c>
      <c r="BD30" s="1367">
        <v>1.7103256657719612E-2</v>
      </c>
      <c r="BE30" s="1367">
        <v>1.5302618965506554E-2</v>
      </c>
      <c r="BF30" s="1367">
        <v>3.1579431146383286E-2</v>
      </c>
      <c r="BG30" s="1367">
        <v>2.4106133729219437E-2</v>
      </c>
      <c r="BH30" s="1367">
        <v>9.956233948469162E-2</v>
      </c>
      <c r="BI30" s="1367">
        <v>2.784460224211216E-2</v>
      </c>
      <c r="BJ30" s="1367">
        <v>6.6084736026823521E-3</v>
      </c>
      <c r="BK30" s="1367">
        <v>8.6941448971629143E-3</v>
      </c>
      <c r="BL30" s="1367">
        <v>2.0429082214832306E-2</v>
      </c>
      <c r="BM30" s="1367">
        <v>7.4155176989734173E-3</v>
      </c>
      <c r="BN30" s="1367">
        <v>0.14680194854736328</v>
      </c>
      <c r="BO30" s="1367">
        <v>6.7911380901932716E-3</v>
      </c>
      <c r="BP30" s="1367">
        <v>1.6838440671563148E-2</v>
      </c>
      <c r="BQ30" s="1367">
        <v>5.5506397038698196E-3</v>
      </c>
      <c r="BR30" s="1367">
        <v>3.8909590803086758E-3</v>
      </c>
      <c r="BS30" s="1367">
        <v>1.7411224544048309E-2</v>
      </c>
      <c r="BT30" s="1367">
        <v>9.5297517254948616E-3</v>
      </c>
      <c r="BU30" s="1367">
        <v>9.7710378468036652E-3</v>
      </c>
      <c r="BV30" s="1367">
        <v>1.2110970914363861E-2</v>
      </c>
      <c r="BW30" s="1367">
        <v>8.0096544697880745E-3</v>
      </c>
      <c r="BX30" s="1367">
        <v>4.1973788291215897E-2</v>
      </c>
      <c r="BY30" s="1367">
        <v>1.4924347400665283E-2</v>
      </c>
      <c r="BZ30" s="1367">
        <v>3.1023283954709768E-3</v>
      </c>
      <c r="CA30" s="1367">
        <v>6.6687092185020447E-3</v>
      </c>
      <c r="CB30" s="1367">
        <v>9.7789866849780083E-3</v>
      </c>
      <c r="CC30" s="1367">
        <v>5.1453607156872749E-3</v>
      </c>
      <c r="CD30" s="1367">
        <v>0.1109258234500885</v>
      </c>
      <c r="CE30" s="1367">
        <v>5.8088614605367184E-3</v>
      </c>
      <c r="CF30" s="1367">
        <v>1.4402912929654121E-2</v>
      </c>
      <c r="CG30" s="1367">
        <v>4.9259685911238194E-3</v>
      </c>
      <c r="CH30" s="1367">
        <v>3.4530689008533955E-3</v>
      </c>
      <c r="CI30" s="1367">
        <v>1.4455724507570267E-2</v>
      </c>
      <c r="CJ30" s="1367">
        <v>7.1062864735722542E-3</v>
      </c>
      <c r="CK30" s="1367">
        <v>7.574708666652441E-3</v>
      </c>
      <c r="CL30" s="1367">
        <v>8.1975655630230904E-3</v>
      </c>
      <c r="CM30" s="1367">
        <v>5.1418719813227654E-3</v>
      </c>
      <c r="CN30" s="1367">
        <v>2.9658650979399681E-2</v>
      </c>
      <c r="CO30" s="1367">
        <v>1.0200204327702522E-2</v>
      </c>
      <c r="CP30" s="1367">
        <v>2.0257134456187487E-3</v>
      </c>
      <c r="CQ30" s="1367">
        <v>5.548995453864336E-3</v>
      </c>
      <c r="CR30" s="1367">
        <v>6.4311320893466473E-3</v>
      </c>
      <c r="CS30" s="1367">
        <v>3.7690724711865187E-3</v>
      </c>
      <c r="CT30" s="1367">
        <v>5.8925092220306396E-2</v>
      </c>
      <c r="CU30" s="1367">
        <v>4.0421686135232449E-3</v>
      </c>
      <c r="CV30" s="1367">
        <v>1.002244558185339E-2</v>
      </c>
      <c r="CW30" s="1367">
        <v>3.4449899103492498E-3</v>
      </c>
      <c r="CX30" s="1367">
        <v>2.4149133823812008E-3</v>
      </c>
      <c r="CY30" s="1367">
        <v>8.9340656995773315E-3</v>
      </c>
      <c r="CZ30" s="1367">
        <v>3.2496710773557425E-3</v>
      </c>
      <c r="DA30" s="1367">
        <v>4.1558593511581421E-3</v>
      </c>
      <c r="DB30" s="1367">
        <v>3.0381963588297367E-3</v>
      </c>
      <c r="DC30" s="1367">
        <v>1.6584099503234029E-3</v>
      </c>
      <c r="DD30" s="1367">
        <v>1.3982949778437614E-2</v>
      </c>
      <c r="DE30" s="1367">
        <v>3.981422632932663E-3</v>
      </c>
      <c r="DF30" s="1367">
        <v>7.5316481525078416E-4</v>
      </c>
      <c r="DG30" s="1367">
        <v>3.4026948269456625E-3</v>
      </c>
      <c r="DH30" s="1367">
        <v>2.4177406448870897E-3</v>
      </c>
      <c r="DI30" s="1367">
        <v>1.5636821044608951E-3</v>
      </c>
      <c r="DJ30" s="1367">
        <v>2.463088370859623E-2</v>
      </c>
      <c r="DK30" s="1367">
        <v>2.3186197504401207E-3</v>
      </c>
      <c r="DL30" s="1367">
        <v>5.7489541359245777E-3</v>
      </c>
      <c r="DM30" s="1367">
        <v>1.5818533720448613E-3</v>
      </c>
      <c r="DN30" s="1367">
        <v>1.1088680475950241E-3</v>
      </c>
      <c r="DO30" s="1367">
        <v>3.8840628694742918E-3</v>
      </c>
      <c r="DP30" s="1367">
        <v>8.6114037549123168E-4</v>
      </c>
      <c r="DQ30" s="1367">
        <v>2.1041594445705414E-3</v>
      </c>
      <c r="DR30" s="1367">
        <v>7.4468745151534677E-4</v>
      </c>
      <c r="DS30" s="1367">
        <v>3.2451239530928433E-4</v>
      </c>
      <c r="DT30" s="1367">
        <v>4.704576451331377E-3</v>
      </c>
      <c r="DU30" s="1367">
        <v>1.2494503753259778E-3</v>
      </c>
      <c r="DV30" s="1367">
        <v>2.4553673574700952E-4</v>
      </c>
      <c r="DW30" s="1367">
        <v>1.858622650615871E-3</v>
      </c>
      <c r="DX30" s="1367">
        <v>7.9415651271119714E-4</v>
      </c>
      <c r="DY30" s="1367">
        <v>4.5529386261478066E-4</v>
      </c>
    </row>
    <row r="31" spans="1:129" ht="16" x14ac:dyDescent="0.2">
      <c r="A31" s="1365">
        <v>1993</v>
      </c>
      <c r="B31" s="1365">
        <v>1</v>
      </c>
      <c r="C31" s="1367">
        <v>1.4610792510211468E-2</v>
      </c>
      <c r="D31" s="1367">
        <v>3.8088060915470123E-2</v>
      </c>
      <c r="E31" s="1367">
        <v>9.2360619455575943E-3</v>
      </c>
      <c r="F31" s="1367">
        <v>4.2452039197087288E-3</v>
      </c>
      <c r="G31" s="1367">
        <v>1.7655728384852409E-2</v>
      </c>
      <c r="H31" s="1367">
        <v>3.5480000078678131E-2</v>
      </c>
      <c r="I31" s="1367">
        <v>2.4702440947294235E-2</v>
      </c>
      <c r="J31" s="1367">
        <v>9.6318081021308899E-2</v>
      </c>
      <c r="K31" s="1367">
        <v>0.12315618246793747</v>
      </c>
      <c r="L31" s="1367">
        <v>0.58253723382949829</v>
      </c>
      <c r="M31" s="1367">
        <v>5.3970202803611755E-2</v>
      </c>
      <c r="N31" s="1367">
        <v>1.4472072012722492E-2</v>
      </c>
      <c r="O31" s="1367">
        <v>1.0230368934571743E-2</v>
      </c>
      <c r="P31" s="1367">
        <v>4.4831499457359314E-2</v>
      </c>
      <c r="Q31" s="1367">
        <v>9.1387033462524414E-3</v>
      </c>
      <c r="R31" s="1367">
        <v>0.8388068675994873</v>
      </c>
      <c r="S31" s="1367">
        <v>1.4012575149536133E-2</v>
      </c>
      <c r="T31" s="1367">
        <v>3.6528602242469788E-2</v>
      </c>
      <c r="U31" s="1367">
        <v>9.067620150744915E-3</v>
      </c>
      <c r="V31" s="1367">
        <v>4.1677821427583694E-3</v>
      </c>
      <c r="W31" s="1367">
        <v>2.7968000620603561E-2</v>
      </c>
      <c r="X31" s="1367">
        <v>3.2456792891025543E-2</v>
      </c>
      <c r="Y31" s="1367">
        <v>2.2308513522148132E-2</v>
      </c>
      <c r="Z31" s="1367">
        <v>9.1811783611774445E-2</v>
      </c>
      <c r="AA31" s="1367">
        <v>8.6347959935665131E-2</v>
      </c>
      <c r="AB31" s="1367">
        <v>0.46707883477210999</v>
      </c>
      <c r="AC31" s="1367">
        <v>4.7058392316102982E-2</v>
      </c>
      <c r="AD31" s="1367">
        <v>1.2300426140427589E-2</v>
      </c>
      <c r="AE31" s="1367">
        <v>1.0008087381720543E-2</v>
      </c>
      <c r="AF31" s="1367">
        <v>3.8174282759428024E-2</v>
      </c>
      <c r="AG31" s="1367">
        <v>8.8841086253523827E-3</v>
      </c>
      <c r="AH31" s="1367">
        <v>0.39090061187744141</v>
      </c>
      <c r="AI31" s="1367">
        <v>1.1038446798920631E-2</v>
      </c>
      <c r="AJ31" s="1367">
        <v>2.8775513172149658E-2</v>
      </c>
      <c r="AK31" s="1367">
        <v>8.0498643219470978E-3</v>
      </c>
      <c r="AL31" s="1367">
        <v>3.6999876610934734E-3</v>
      </c>
      <c r="AM31" s="1367">
        <v>2.8723888099193573E-2</v>
      </c>
      <c r="AN31" s="1367">
        <v>2.2479362785816193E-2</v>
      </c>
      <c r="AO31" s="1367">
        <v>1.7158528789877892E-2</v>
      </c>
      <c r="AP31" s="1367">
        <v>4.6129830181598663E-2</v>
      </c>
      <c r="AQ31" s="1367">
        <v>3.6502387374639511E-2</v>
      </c>
      <c r="AR31" s="1367">
        <v>0.15522104501724243</v>
      </c>
      <c r="AS31" s="1367">
        <v>3.3121760934591293E-2</v>
      </c>
      <c r="AT31" s="1367">
        <v>8.0231260508298874E-3</v>
      </c>
      <c r="AU31" s="1367">
        <v>9.1354036703705788E-3</v>
      </c>
      <c r="AV31" s="1367">
        <v>2.520187571644783E-2</v>
      </c>
      <c r="AW31" s="1367">
        <v>7.9198870807886124E-3</v>
      </c>
      <c r="AX31" s="1367">
        <v>0.28352516889572144</v>
      </c>
      <c r="AY31" s="1367">
        <v>9.5755737274885178E-3</v>
      </c>
      <c r="AZ31" s="1367">
        <v>2.4962032213807106E-2</v>
      </c>
      <c r="BA31" s="1367">
        <v>7.4730236083269119E-3</v>
      </c>
      <c r="BB31" s="1367">
        <v>3.4348524641245604E-3</v>
      </c>
      <c r="BC31" s="1367">
        <v>2.5555578991770744E-2</v>
      </c>
      <c r="BD31" s="1367">
        <v>1.7846571281552315E-2</v>
      </c>
      <c r="BE31" s="1367">
        <v>1.5101016499102116E-2</v>
      </c>
      <c r="BF31" s="1367">
        <v>3.0901208519935608E-2</v>
      </c>
      <c r="BG31" s="1367">
        <v>2.3183908313512802E-2</v>
      </c>
      <c r="BH31" s="1367">
        <v>9.7575373947620392E-2</v>
      </c>
      <c r="BI31" s="1367">
        <v>2.7916030958294868E-2</v>
      </c>
      <c r="BJ31" s="1367">
        <v>6.5015233121812344E-3</v>
      </c>
      <c r="BK31" s="1367">
        <v>8.5994936525821686E-3</v>
      </c>
      <c r="BL31" s="1367">
        <v>2.054733969271183E-2</v>
      </c>
      <c r="BM31" s="1367">
        <v>7.3686903342604637E-3</v>
      </c>
      <c r="BN31" s="1367">
        <v>0.14140902459621429</v>
      </c>
      <c r="BO31" s="1367">
        <v>6.6517777740955353E-3</v>
      </c>
      <c r="BP31" s="1367">
        <v>1.7340149730443954E-2</v>
      </c>
      <c r="BQ31" s="1367">
        <v>6.0188290663063526E-3</v>
      </c>
      <c r="BR31" s="1367">
        <v>2.766455989331007E-3</v>
      </c>
      <c r="BS31" s="1367">
        <v>1.6576493158936501E-2</v>
      </c>
      <c r="BT31" s="1367">
        <v>9.5725087448954582E-3</v>
      </c>
      <c r="BU31" s="1367">
        <v>9.6627874299883842E-3</v>
      </c>
      <c r="BV31" s="1367">
        <v>1.1964146047830582E-2</v>
      </c>
      <c r="BW31" s="1367">
        <v>7.9985223710536957E-3</v>
      </c>
      <c r="BX31" s="1367">
        <v>3.8236286491155624E-2</v>
      </c>
      <c r="BY31" s="1367">
        <v>1.462105754762888E-2</v>
      </c>
      <c r="BZ31" s="1367">
        <v>2.9323925264179707E-3</v>
      </c>
      <c r="CA31" s="1367">
        <v>6.7303949035704136E-3</v>
      </c>
      <c r="CB31" s="1367">
        <v>9.4414753839373589E-3</v>
      </c>
      <c r="CC31" s="1367">
        <v>5.1795821636915207E-3</v>
      </c>
      <c r="CD31" s="1367">
        <v>0.10610833764076233</v>
      </c>
      <c r="CE31" s="1367">
        <v>5.6810840032994747E-3</v>
      </c>
      <c r="CF31" s="1367">
        <v>1.4809701591730118E-2</v>
      </c>
      <c r="CG31" s="1367">
        <v>5.2708848379552364E-3</v>
      </c>
      <c r="CH31" s="1367">
        <v>2.4226754903793335E-3</v>
      </c>
      <c r="CI31" s="1367">
        <v>1.3808115385472775E-2</v>
      </c>
      <c r="CJ31" s="1367">
        <v>7.1765240281820297E-3</v>
      </c>
      <c r="CK31" s="1367">
        <v>7.5148120522499084E-3</v>
      </c>
      <c r="CL31" s="1367">
        <v>8.0823302268981934E-3</v>
      </c>
      <c r="CM31" s="1367">
        <v>5.1991059444844723E-3</v>
      </c>
      <c r="CN31" s="1367">
        <v>2.6251548901200294E-2</v>
      </c>
      <c r="CO31" s="1367">
        <v>9.8915491253137589E-3</v>
      </c>
      <c r="CP31" s="1367">
        <v>1.8626991659402847E-3</v>
      </c>
      <c r="CQ31" s="1367">
        <v>5.652113351970911E-3</v>
      </c>
      <c r="CR31" s="1367">
        <v>6.0460502281785011E-3</v>
      </c>
      <c r="CS31" s="1367">
        <v>3.8454988971352577E-3</v>
      </c>
      <c r="CT31" s="1367">
        <v>5.5661559104919434E-2</v>
      </c>
      <c r="CU31" s="1367">
        <v>3.9435969665646553E-3</v>
      </c>
      <c r="CV31" s="1367">
        <v>1.0280344635248184E-2</v>
      </c>
      <c r="CW31" s="1367">
        <v>3.6409583408385515E-3</v>
      </c>
      <c r="CX31" s="1367">
        <v>1.6735066892579198E-3</v>
      </c>
      <c r="CY31" s="1367">
        <v>8.4436293691396713E-3</v>
      </c>
      <c r="CZ31" s="1367">
        <v>3.4266686998307705E-3</v>
      </c>
      <c r="DA31" s="1367">
        <v>4.2438344098627567E-3</v>
      </c>
      <c r="DB31" s="1367">
        <v>2.9625536408275366E-3</v>
      </c>
      <c r="DC31" s="1367">
        <v>1.716996543109417E-3</v>
      </c>
      <c r="DD31" s="1367">
        <v>1.1581783182919025E-2</v>
      </c>
      <c r="DE31" s="1367">
        <v>3.7476867437362671E-3</v>
      </c>
      <c r="DF31" s="1367">
        <v>6.2729482306167483E-4</v>
      </c>
      <c r="DG31" s="1367">
        <v>3.6165397614240646E-3</v>
      </c>
      <c r="DH31" s="1367">
        <v>2.0606000907719135E-3</v>
      </c>
      <c r="DI31" s="1367">
        <v>1.6870867693796754E-3</v>
      </c>
      <c r="DJ31" s="1367">
        <v>2.3154579102993011E-2</v>
      </c>
      <c r="DK31" s="1367">
        <v>2.2972170263528824E-3</v>
      </c>
      <c r="DL31" s="1367">
        <v>5.9884875081479549E-3</v>
      </c>
      <c r="DM31" s="1367">
        <v>1.5620795311406255E-3</v>
      </c>
      <c r="DN31" s="1367">
        <v>7.1798410499468446E-4</v>
      </c>
      <c r="DO31" s="1367">
        <v>3.5839942283928394E-3</v>
      </c>
      <c r="DP31" s="1367">
        <v>9.4625394558534026E-4</v>
      </c>
      <c r="DQ31" s="1367">
        <v>2.2332053631544113E-3</v>
      </c>
      <c r="DR31" s="1367">
        <v>8.3531124982982874E-4</v>
      </c>
      <c r="DS31" s="1367">
        <v>4.5831920579075813E-4</v>
      </c>
      <c r="DT31" s="1367">
        <v>3.421013243496418E-3</v>
      </c>
      <c r="DU31" s="1367">
        <v>1.1107127647846937E-3</v>
      </c>
      <c r="DV31" s="1367">
        <v>1.8595447181724012E-4</v>
      </c>
      <c r="DW31" s="1367">
        <v>2.0472507458180189E-3</v>
      </c>
      <c r="DX31" s="1367">
        <v>6.1518768779933453E-4</v>
      </c>
      <c r="DY31" s="1367">
        <v>4.9552513519302011E-4</v>
      </c>
    </row>
    <row r="32" spans="1:129" ht="16" x14ac:dyDescent="0.2">
      <c r="A32" s="1365">
        <v>1994</v>
      </c>
      <c r="B32" s="1365">
        <v>1</v>
      </c>
      <c r="C32" s="1367">
        <v>1.4024481177330017E-2</v>
      </c>
      <c r="D32" s="1367">
        <v>3.8489732891321182E-2</v>
      </c>
      <c r="E32" s="1367">
        <v>1.1651113629341125E-2</v>
      </c>
      <c r="F32" s="1367">
        <v>6.315592210739851E-3</v>
      </c>
      <c r="G32" s="1367">
        <v>1.5187104232609272E-2</v>
      </c>
      <c r="H32" s="1367">
        <v>3.8753379136323929E-2</v>
      </c>
      <c r="I32" s="1367">
        <v>2.4172928184270859E-2</v>
      </c>
      <c r="J32" s="1367">
        <v>0.10103403031826019</v>
      </c>
      <c r="K32" s="1367">
        <v>0.12068058550357819</v>
      </c>
      <c r="L32" s="1367">
        <v>0.57529532909393311</v>
      </c>
      <c r="M32" s="1367">
        <v>5.4395709186792374E-2</v>
      </c>
      <c r="N32" s="1367">
        <v>1.4879949390888214E-2</v>
      </c>
      <c r="O32" s="1367">
        <v>9.2929787933826447E-3</v>
      </c>
      <c r="P32" s="1367">
        <v>4.6656988561153412E-2</v>
      </c>
      <c r="Q32" s="1367">
        <v>7.7387206256389618E-3</v>
      </c>
      <c r="R32" s="1367">
        <v>0.83870238065719604</v>
      </c>
      <c r="S32" s="1367">
        <v>1.3444949872791767E-2</v>
      </c>
      <c r="T32" s="1367">
        <v>3.6899231374263763E-2</v>
      </c>
      <c r="U32" s="1367">
        <v>1.1455880478024483E-2</v>
      </c>
      <c r="V32" s="1367">
        <v>6.2097641639411449E-3</v>
      </c>
      <c r="W32" s="1367">
        <v>2.5391252711415291E-2</v>
      </c>
      <c r="X32" s="1367">
        <v>3.4925512969493866E-2</v>
      </c>
      <c r="Y32" s="1367">
        <v>2.1810015663504601E-2</v>
      </c>
      <c r="Z32" s="1367">
        <v>9.6272654831409454E-2</v>
      </c>
      <c r="AA32" s="1367">
        <v>8.5172116756439209E-2</v>
      </c>
      <c r="AB32" s="1367">
        <v>0.4596102237701416</v>
      </c>
      <c r="AC32" s="1367">
        <v>4.7510795295238495E-2</v>
      </c>
      <c r="AD32" s="1367">
        <v>1.2746725231409073E-2</v>
      </c>
      <c r="AE32" s="1367">
        <v>9.0632913634181023E-3</v>
      </c>
      <c r="AF32" s="1367">
        <v>4.0016744285821915E-2</v>
      </c>
      <c r="AG32" s="1367">
        <v>7.4940514750778675E-3</v>
      </c>
      <c r="AH32" s="1367">
        <v>0.39153984189033508</v>
      </c>
      <c r="AI32" s="1367">
        <v>1.0637297295033932E-2</v>
      </c>
      <c r="AJ32" s="1367">
        <v>2.9193717986345291E-2</v>
      </c>
      <c r="AK32" s="1367">
        <v>1.0370073840022087E-2</v>
      </c>
      <c r="AL32" s="1367">
        <v>5.6211925111711025E-3</v>
      </c>
      <c r="AM32" s="1367">
        <v>2.6933871209621429E-2</v>
      </c>
      <c r="AN32" s="1367">
        <v>2.2772993892431259E-2</v>
      </c>
      <c r="AO32" s="1367">
        <v>1.6589047387242317E-2</v>
      </c>
      <c r="AP32" s="1367">
        <v>4.8440318554639816E-2</v>
      </c>
      <c r="AQ32" s="1367">
        <v>3.6491286009550095E-2</v>
      </c>
      <c r="AR32" s="1367">
        <v>0.15137748420238495</v>
      </c>
      <c r="AS32" s="1367">
        <v>3.3112559467554092E-2</v>
      </c>
      <c r="AT32" s="1367">
        <v>8.3604278042912483E-3</v>
      </c>
      <c r="AU32" s="1367">
        <v>8.2286205142736435E-3</v>
      </c>
      <c r="AV32" s="1367">
        <v>2.6510879397392273E-2</v>
      </c>
      <c r="AW32" s="1367">
        <v>6.6016810014843941E-3</v>
      </c>
      <c r="AX32" s="1367">
        <v>0.28354790806770325</v>
      </c>
      <c r="AY32" s="1367">
        <v>9.3206111341714859E-3</v>
      </c>
      <c r="AZ32" s="1367">
        <v>2.5580115616321564E-2</v>
      </c>
      <c r="BA32" s="1367">
        <v>9.7073614597320557E-3</v>
      </c>
      <c r="BB32" s="1367">
        <v>5.2619627676904202E-3</v>
      </c>
      <c r="BC32" s="1367">
        <v>2.396315336227417E-2</v>
      </c>
      <c r="BD32" s="1367">
        <v>1.7574181780219078E-2</v>
      </c>
      <c r="BE32" s="1367">
        <v>1.4366971328854561E-2</v>
      </c>
      <c r="BF32" s="1367">
        <v>3.2533343881368637E-2</v>
      </c>
      <c r="BG32" s="1367">
        <v>2.3469481617212296E-2</v>
      </c>
      <c r="BH32" s="1367">
        <v>9.4333134591579437E-2</v>
      </c>
      <c r="BI32" s="1367">
        <v>2.7437597513198853E-2</v>
      </c>
      <c r="BJ32" s="1367">
        <v>6.6783307120203972E-3</v>
      </c>
      <c r="BK32" s="1367">
        <v>7.6886406168341637E-3</v>
      </c>
      <c r="BL32" s="1367">
        <v>2.1310044452548027E-2</v>
      </c>
      <c r="BM32" s="1367">
        <v>6.1275539919734001E-3</v>
      </c>
      <c r="BN32" s="1367">
        <v>0.14049772918224335</v>
      </c>
      <c r="BO32" s="1367">
        <v>6.5941046923398972E-3</v>
      </c>
      <c r="BP32" s="1367">
        <v>1.8097307533025742E-2</v>
      </c>
      <c r="BQ32" s="1367">
        <v>7.9416846856474876E-3</v>
      </c>
      <c r="BR32" s="1367">
        <v>4.3048621155321598E-3</v>
      </c>
      <c r="BS32" s="1367">
        <v>1.598287932574749E-2</v>
      </c>
      <c r="BT32" s="1367">
        <v>8.7181553244590759E-3</v>
      </c>
      <c r="BU32" s="1367">
        <v>8.9390678331255913E-3</v>
      </c>
      <c r="BV32" s="1367">
        <v>1.1930461041629314E-2</v>
      </c>
      <c r="BW32" s="1367">
        <v>7.7837272547185421E-3</v>
      </c>
      <c r="BX32" s="1367">
        <v>3.6213502287864685E-2</v>
      </c>
      <c r="BY32" s="1367">
        <v>1.3991971500217915E-2</v>
      </c>
      <c r="BZ32" s="1367">
        <v>3.0420725233852863E-3</v>
      </c>
      <c r="CA32" s="1367">
        <v>5.8969957754015923E-3</v>
      </c>
      <c r="CB32" s="1367">
        <v>9.8538566380739212E-3</v>
      </c>
      <c r="CC32" s="1367">
        <v>4.1381143964827061E-3</v>
      </c>
      <c r="CD32" s="1367">
        <v>0.10490687191486359</v>
      </c>
      <c r="CE32" s="1367">
        <v>5.60713279992342E-3</v>
      </c>
      <c r="CF32" s="1367">
        <v>1.5388592146337032E-2</v>
      </c>
      <c r="CG32" s="1367">
        <v>7.1030501276254654E-3</v>
      </c>
      <c r="CH32" s="1367">
        <v>3.8502728566527367E-3</v>
      </c>
      <c r="CI32" s="1367">
        <v>1.3377835042774677E-2</v>
      </c>
      <c r="CJ32" s="1367">
        <v>6.3222725875675678E-3</v>
      </c>
      <c r="CK32" s="1367">
        <v>6.8238619714975357E-3</v>
      </c>
      <c r="CL32" s="1367">
        <v>7.6627717353403568E-3</v>
      </c>
      <c r="CM32" s="1367">
        <v>4.7907829284667969E-3</v>
      </c>
      <c r="CN32" s="1367">
        <v>2.458474412560463E-2</v>
      </c>
      <c r="CO32" s="1367">
        <v>9.3955565243959427E-3</v>
      </c>
      <c r="CP32" s="1367">
        <v>1.934409374371171E-3</v>
      </c>
      <c r="CQ32" s="1367">
        <v>4.8894528299570084E-3</v>
      </c>
      <c r="CR32" s="1367">
        <v>6.2997038476169109E-3</v>
      </c>
      <c r="CS32" s="1367">
        <v>3.0958519782871008E-3</v>
      </c>
      <c r="CT32" s="1367">
        <v>5.4674256592988968E-2</v>
      </c>
      <c r="CU32" s="1367">
        <v>3.8762744516134262E-3</v>
      </c>
      <c r="CV32" s="1367">
        <v>1.0638309642672539E-2</v>
      </c>
      <c r="CW32" s="1367">
        <v>5.0435247831046581E-3</v>
      </c>
      <c r="CX32" s="1367">
        <v>2.7338883373886347E-3</v>
      </c>
      <c r="CY32" s="1367">
        <v>8.4904991090297699E-3</v>
      </c>
      <c r="CZ32" s="1367">
        <v>2.5997250340878963E-3</v>
      </c>
      <c r="DA32" s="1367">
        <v>3.7451786920428276E-3</v>
      </c>
      <c r="DB32" s="1367">
        <v>2.4897071998566389E-3</v>
      </c>
      <c r="DC32" s="1367">
        <v>1.4261032920330763E-3</v>
      </c>
      <c r="DD32" s="1367">
        <v>1.0163375176489353E-2</v>
      </c>
      <c r="DE32" s="1367">
        <v>3.4676711075007915E-3</v>
      </c>
      <c r="DF32" s="1367">
        <v>6.5203726990148425E-4</v>
      </c>
      <c r="DG32" s="1367">
        <v>3.0931413639336824E-3</v>
      </c>
      <c r="DH32" s="1367">
        <v>2.1423483267426491E-3</v>
      </c>
      <c r="DI32" s="1367">
        <v>1.3253226643428206E-3</v>
      </c>
      <c r="DJ32" s="1367">
        <v>2.2468758746981621E-2</v>
      </c>
      <c r="DK32" s="1367">
        <v>2.2500671911984682E-3</v>
      </c>
      <c r="DL32" s="1367">
        <v>6.175236776471138E-3</v>
      </c>
      <c r="DM32" s="1367">
        <v>2.3571227211505175E-3</v>
      </c>
      <c r="DN32" s="1367">
        <v>1.2776998337358236E-3</v>
      </c>
      <c r="DO32" s="1367">
        <v>3.8069325964897871E-3</v>
      </c>
      <c r="DP32" s="1367">
        <v>5.0570187158882618E-4</v>
      </c>
      <c r="DQ32" s="1367">
        <v>1.7273793928325176E-3</v>
      </c>
      <c r="DR32" s="1367">
        <v>4.3573506991378963E-4</v>
      </c>
      <c r="DS32" s="1367">
        <v>2.1562205802183598E-4</v>
      </c>
      <c r="DT32" s="1367">
        <v>2.794838510453701E-3</v>
      </c>
      <c r="DU32" s="1367">
        <v>9.2242303071543574E-4</v>
      </c>
      <c r="DV32" s="1367">
        <v>1.7637260316405445E-4</v>
      </c>
      <c r="DW32" s="1367">
        <v>1.5510066878050566E-3</v>
      </c>
      <c r="DX32" s="1367">
        <v>5.8296084171161056E-4</v>
      </c>
      <c r="DY32" s="1367">
        <v>3.3946213079616427E-4</v>
      </c>
    </row>
    <row r="33" spans="1:129" ht="16" x14ac:dyDescent="0.2">
      <c r="A33" s="1365">
        <v>1995</v>
      </c>
      <c r="B33" s="1365">
        <v>1</v>
      </c>
      <c r="C33" s="1367">
        <v>1.3662568293511868E-2</v>
      </c>
      <c r="D33" s="1367">
        <v>4.0765587240457535E-2</v>
      </c>
      <c r="E33" s="1367">
        <v>1.3205426745116711E-2</v>
      </c>
      <c r="F33" s="1367">
        <v>5.1245694048702717E-3</v>
      </c>
      <c r="G33" s="1367">
        <v>1.2934713624417782E-2</v>
      </c>
      <c r="H33" s="1367">
        <v>3.9230689406394958E-2</v>
      </c>
      <c r="I33" s="1367">
        <v>2.3867486044764519E-2</v>
      </c>
      <c r="J33" s="1367">
        <v>0.10747268050909042</v>
      </c>
      <c r="K33" s="1367">
        <v>0.11956098675727844</v>
      </c>
      <c r="L33" s="1367">
        <v>0.57083499431610107</v>
      </c>
      <c r="M33" s="1367">
        <v>5.3340267390012741E-2</v>
      </c>
      <c r="N33" s="1367">
        <v>1.4242477715015411E-2</v>
      </c>
      <c r="O33" s="1367">
        <v>9.625009261071682E-3</v>
      </c>
      <c r="P33" s="1367">
        <v>4.5238904654979706E-2</v>
      </c>
      <c r="Q33" s="1367">
        <v>8.1013673916459084E-3</v>
      </c>
      <c r="R33" s="1367">
        <v>0.84246355295181274</v>
      </c>
      <c r="S33" s="1367">
        <v>1.3116907328367233E-2</v>
      </c>
      <c r="T33" s="1367">
        <v>3.9137475192546844E-2</v>
      </c>
      <c r="U33" s="1367">
        <v>1.3002177700400352E-2</v>
      </c>
      <c r="V33" s="1367">
        <v>5.0456956960260868E-3</v>
      </c>
      <c r="W33" s="1367">
        <v>2.4235246703028679E-2</v>
      </c>
      <c r="X33" s="1367">
        <v>3.5709727555513382E-2</v>
      </c>
      <c r="Y33" s="1367">
        <v>2.1586813032627106E-2</v>
      </c>
      <c r="Z33" s="1367">
        <v>0.10277438908815384</v>
      </c>
      <c r="AA33" s="1367">
        <v>8.5374236106872559E-2</v>
      </c>
      <c r="AB33" s="1367">
        <v>0.4558333158493042</v>
      </c>
      <c r="AC33" s="1367">
        <v>4.6647567301988602E-2</v>
      </c>
      <c r="AD33" s="1367">
        <v>1.2182225473225117E-2</v>
      </c>
      <c r="AE33" s="1367">
        <v>9.404587559401989E-3</v>
      </c>
      <c r="AF33" s="1367">
        <v>3.8762357085943222E-2</v>
      </c>
      <c r="AG33" s="1367">
        <v>7.8852111473679543E-3</v>
      </c>
      <c r="AH33" s="1367">
        <v>0.39898625016212463</v>
      </c>
      <c r="AI33" s="1367">
        <v>1.0408954694867134E-2</v>
      </c>
      <c r="AJ33" s="1367">
        <v>3.1057640910148621E-2</v>
      </c>
      <c r="AK33" s="1367">
        <v>1.1754815466701984E-2</v>
      </c>
      <c r="AL33" s="1367">
        <v>4.5616370625793934E-3</v>
      </c>
      <c r="AM33" s="1367">
        <v>2.6661548763513565E-2</v>
      </c>
      <c r="AN33" s="1367">
        <v>2.3040877655148506E-2</v>
      </c>
      <c r="AO33" s="1367">
        <v>1.6346031799912453E-2</v>
      </c>
      <c r="AP33" s="1367">
        <v>5.255107581615448E-2</v>
      </c>
      <c r="AQ33" s="1367">
        <v>3.7345338612794876E-2</v>
      </c>
      <c r="AR33" s="1367">
        <v>0.15315273404121399</v>
      </c>
      <c r="AS33" s="1367">
        <v>3.2105617225170135E-2</v>
      </c>
      <c r="AT33" s="1367">
        <v>7.7885393984615803E-3</v>
      </c>
      <c r="AU33" s="1367">
        <v>8.5574919357895851E-3</v>
      </c>
      <c r="AV33" s="1367">
        <v>2.5068191811442375E-2</v>
      </c>
      <c r="AW33" s="1367">
        <v>7.037424948066473E-3</v>
      </c>
      <c r="AX33" s="1367">
        <v>0.2904391884803772</v>
      </c>
      <c r="AY33" s="1367">
        <v>9.1407941654324532E-3</v>
      </c>
      <c r="AZ33" s="1367">
        <v>2.7273776009678841E-2</v>
      </c>
      <c r="BA33" s="1367">
        <v>1.0935756377875805E-2</v>
      </c>
      <c r="BB33" s="1367">
        <v>4.2437883093953133E-3</v>
      </c>
      <c r="BC33" s="1367">
        <v>2.3546397686004639E-2</v>
      </c>
      <c r="BD33" s="1367">
        <v>1.7518818378448486E-2</v>
      </c>
      <c r="BE33" s="1367">
        <v>1.4388140290975571E-2</v>
      </c>
      <c r="BF33" s="1367">
        <v>3.5013191401958466E-2</v>
      </c>
      <c r="BG33" s="1367">
        <v>2.3789551109075546E-2</v>
      </c>
      <c r="BH33" s="1367">
        <v>9.7512751817703247E-2</v>
      </c>
      <c r="BI33" s="1367">
        <v>2.7076223865151405E-2</v>
      </c>
      <c r="BJ33" s="1367">
        <v>6.3521540723741055E-3</v>
      </c>
      <c r="BK33" s="1367">
        <v>8.0359857529401779E-3</v>
      </c>
      <c r="BL33" s="1367">
        <v>2.0562849938869476E-2</v>
      </c>
      <c r="BM33" s="1367">
        <v>6.5133743919432163E-3</v>
      </c>
      <c r="BN33" s="1367">
        <v>0.14519089460372925</v>
      </c>
      <c r="BO33" s="1367">
        <v>6.4972275868058205E-3</v>
      </c>
      <c r="BP33" s="1367">
        <v>1.9386053085327148E-2</v>
      </c>
      <c r="BQ33" s="1367">
        <v>8.8000362738966942E-3</v>
      </c>
      <c r="BR33" s="1367">
        <v>3.4149896819144487E-3</v>
      </c>
      <c r="BS33" s="1367">
        <v>1.5878453850746155E-2</v>
      </c>
      <c r="BT33" s="1367">
        <v>8.5798595100641251E-3</v>
      </c>
      <c r="BU33" s="1367">
        <v>9.0635176748037338E-3</v>
      </c>
      <c r="BV33" s="1367">
        <v>1.2589202262461185E-2</v>
      </c>
      <c r="BW33" s="1367">
        <v>7.5585003942251205E-3</v>
      </c>
      <c r="BX33" s="1367">
        <v>3.9267759770154953E-2</v>
      </c>
      <c r="BY33" s="1367">
        <v>1.4155290089547634E-2</v>
      </c>
      <c r="BZ33" s="1367">
        <v>2.9730335809290409E-3</v>
      </c>
      <c r="CA33" s="1367">
        <v>6.0904845595359802E-3</v>
      </c>
      <c r="CB33" s="1367">
        <v>9.7710583359003067E-3</v>
      </c>
      <c r="CC33" s="1367">
        <v>4.3842317536473274E-3</v>
      </c>
      <c r="CD33" s="1367">
        <v>0.10913053154945374</v>
      </c>
      <c r="CE33" s="1367">
        <v>5.5595184676349163E-3</v>
      </c>
      <c r="CF33" s="1367">
        <v>1.6588171944022179E-2</v>
      </c>
      <c r="CG33" s="1367">
        <v>7.7782692387700081E-3</v>
      </c>
      <c r="CH33" s="1367">
        <v>3.0184770002961159E-3</v>
      </c>
      <c r="CI33" s="1367">
        <v>1.3275688514113426E-2</v>
      </c>
      <c r="CJ33" s="1367">
        <v>6.350906565785408E-3</v>
      </c>
      <c r="CK33" s="1367">
        <v>7.0163710042834282E-3</v>
      </c>
      <c r="CL33" s="1367">
        <v>8.1365630030632019E-3</v>
      </c>
      <c r="CM33" s="1367">
        <v>4.6961489133536816E-3</v>
      </c>
      <c r="CN33" s="1367">
        <v>2.7058679610490799E-2</v>
      </c>
      <c r="CO33" s="1367">
        <v>9.6517382189631462E-3</v>
      </c>
      <c r="CP33" s="1367">
        <v>1.8979806918650866E-3</v>
      </c>
      <c r="CQ33" s="1367">
        <v>5.118390079587698E-3</v>
      </c>
      <c r="CR33" s="1367">
        <v>6.2684016302227974E-3</v>
      </c>
      <c r="CS33" s="1367">
        <v>3.3833368215709925E-3</v>
      </c>
      <c r="CT33" s="1367">
        <v>5.7311970740556717E-2</v>
      </c>
      <c r="CU33" s="1367">
        <v>3.867307910695672E-3</v>
      </c>
      <c r="CV33" s="1367">
        <v>1.1539051309227943E-2</v>
      </c>
      <c r="CW33" s="1367">
        <v>5.3335726261138916E-3</v>
      </c>
      <c r="CX33" s="1367">
        <v>2.0697750151157379E-3</v>
      </c>
      <c r="CY33" s="1367">
        <v>8.3941519260406494E-3</v>
      </c>
      <c r="CZ33" s="1367">
        <v>2.7620845939964056E-3</v>
      </c>
      <c r="DA33" s="1367">
        <v>3.8616908714175224E-3</v>
      </c>
      <c r="DB33" s="1367">
        <v>2.8319319244474173E-3</v>
      </c>
      <c r="DC33" s="1367">
        <v>1.4735980657860637E-3</v>
      </c>
      <c r="DD33" s="1367">
        <v>1.1651551350951195E-2</v>
      </c>
      <c r="DE33" s="1367">
        <v>3.5272536333650351E-3</v>
      </c>
      <c r="DF33" s="1367">
        <v>5.9769453946501017E-4</v>
      </c>
      <c r="DG33" s="1367">
        <v>3.2639962155371904E-3</v>
      </c>
      <c r="DH33" s="1367">
        <v>1.99086032807827E-3</v>
      </c>
      <c r="DI33" s="1367">
        <v>1.5363933052867651E-3</v>
      </c>
      <c r="DJ33" s="1367">
        <v>2.3582914844155312E-2</v>
      </c>
      <c r="DK33" s="1367">
        <v>2.2526413667947054E-3</v>
      </c>
      <c r="DL33" s="1367">
        <v>6.7213014699518681E-3</v>
      </c>
      <c r="DM33" s="1367">
        <v>2.4407817982137203E-3</v>
      </c>
      <c r="DN33" s="1367">
        <v>9.471829398535192E-4</v>
      </c>
      <c r="DO33" s="1367">
        <v>3.7028857041150331E-3</v>
      </c>
      <c r="DP33" s="1367">
        <v>6.7570706596598029E-4</v>
      </c>
      <c r="DQ33" s="1367">
        <v>1.912915613502264E-3</v>
      </c>
      <c r="DR33" s="1367">
        <v>5.4029747843742371E-4</v>
      </c>
      <c r="DS33" s="1367">
        <v>2.4769818992353976E-4</v>
      </c>
      <c r="DT33" s="1367">
        <v>3.1910785473883152E-3</v>
      </c>
      <c r="DU33" s="1367">
        <v>9.5042411703616381E-4</v>
      </c>
      <c r="DV33" s="1367">
        <v>1.5739021182525903E-4</v>
      </c>
      <c r="DW33" s="1367">
        <v>1.7555253580212593E-3</v>
      </c>
      <c r="DX33" s="1367">
        <v>5.2740273531526327E-4</v>
      </c>
      <c r="DY33" s="1367">
        <v>4.2302138172090054E-4</v>
      </c>
    </row>
    <row r="34" spans="1:129" ht="16" x14ac:dyDescent="0.2">
      <c r="A34" s="1365">
        <v>1996</v>
      </c>
      <c r="B34" s="1365">
        <v>1</v>
      </c>
      <c r="C34" s="1367">
        <v>1.443782914429903E-2</v>
      </c>
      <c r="D34" s="1367">
        <v>4.204389825463295E-2</v>
      </c>
      <c r="E34" s="1367">
        <v>1.5731304883956909E-2</v>
      </c>
      <c r="F34" s="1367">
        <v>4.8162015154957771E-3</v>
      </c>
      <c r="G34" s="1367">
        <v>1.0501272976398468E-2</v>
      </c>
      <c r="H34" s="1367">
        <v>3.9624366909265518E-2</v>
      </c>
      <c r="I34" s="1367">
        <v>2.53626499325037E-2</v>
      </c>
      <c r="J34" s="1367">
        <v>0.10945653170347214</v>
      </c>
      <c r="K34" s="1367">
        <v>0.11844556778669357</v>
      </c>
      <c r="L34" s="1367">
        <v>0.56290155649185181</v>
      </c>
      <c r="M34" s="1367">
        <v>5.6678827852010727E-2</v>
      </c>
      <c r="N34" s="1367">
        <v>1.4387655071914196E-2</v>
      </c>
      <c r="O34" s="1367">
        <v>1.0974994860589504E-2</v>
      </c>
      <c r="P34" s="1367">
        <v>4.7101676464080811E-2</v>
      </c>
      <c r="Q34" s="1367">
        <v>9.577152319252491E-3</v>
      </c>
      <c r="R34" s="1367">
        <v>0.84512895345687866</v>
      </c>
      <c r="S34" s="1367">
        <v>1.3908632099628448E-2</v>
      </c>
      <c r="T34" s="1367">
        <v>4.0502842515707016E-2</v>
      </c>
      <c r="U34" s="1367">
        <v>1.5502780675888062E-2</v>
      </c>
      <c r="V34" s="1367">
        <v>4.7462373040616512E-3</v>
      </c>
      <c r="W34" s="1367">
        <v>2.1789973601698875E-2</v>
      </c>
      <c r="X34" s="1367">
        <v>3.5710182040929794E-2</v>
      </c>
      <c r="Y34" s="1367">
        <v>2.3225029930472374E-2</v>
      </c>
      <c r="Z34" s="1367">
        <v>0.10456013679504395</v>
      </c>
      <c r="AA34" s="1367">
        <v>8.5516050457954407E-2</v>
      </c>
      <c r="AB34" s="1367">
        <v>0.44953975081443787</v>
      </c>
      <c r="AC34" s="1367">
        <v>5.012734979391098E-2</v>
      </c>
      <c r="AD34" s="1367">
        <v>1.2437225319445133E-2</v>
      </c>
      <c r="AE34" s="1367">
        <v>1.0787803679704666E-2</v>
      </c>
      <c r="AF34" s="1367">
        <v>4.0769331157207489E-2</v>
      </c>
      <c r="AG34" s="1367">
        <v>9.3580195680260658E-3</v>
      </c>
      <c r="AH34" s="1367">
        <v>0.40806296467781067</v>
      </c>
      <c r="AI34" s="1367">
        <v>1.1250800453126431E-2</v>
      </c>
      <c r="AJ34" s="1367">
        <v>3.2763063907623291E-2</v>
      </c>
      <c r="AK34" s="1367">
        <v>1.4015470631420612E-2</v>
      </c>
      <c r="AL34" s="1367">
        <v>4.2908918112516403E-3</v>
      </c>
      <c r="AM34" s="1367">
        <v>2.5452248752117157E-2</v>
      </c>
      <c r="AN34" s="1367">
        <v>2.2390570491552353E-2</v>
      </c>
      <c r="AO34" s="1367">
        <v>1.7887275665998459E-2</v>
      </c>
      <c r="AP34" s="1367">
        <v>5.3454101085662842E-2</v>
      </c>
      <c r="AQ34" s="1367">
        <v>3.7724629044532776E-2</v>
      </c>
      <c r="AR34" s="1367">
        <v>0.15399250388145447</v>
      </c>
      <c r="AS34" s="1367">
        <v>3.4841433167457581E-2</v>
      </c>
      <c r="AT34" s="1367">
        <v>7.9927714541554451E-3</v>
      </c>
      <c r="AU34" s="1367">
        <v>9.8945051431655884E-3</v>
      </c>
      <c r="AV34" s="1367">
        <v>2.647114172577858E-2</v>
      </c>
      <c r="AW34" s="1367">
        <v>8.3702914416790009E-3</v>
      </c>
      <c r="AX34" s="1367">
        <v>0.29988175630569458</v>
      </c>
      <c r="AY34" s="1367">
        <v>9.8939286544919014E-3</v>
      </c>
      <c r="AZ34" s="1367">
        <v>2.8811763972043991E-2</v>
      </c>
      <c r="BA34" s="1367">
        <v>1.3027735985815525E-2</v>
      </c>
      <c r="BB34" s="1367">
        <v>3.9884927682578564E-3</v>
      </c>
      <c r="BC34" s="1367">
        <v>2.2409463301301003E-2</v>
      </c>
      <c r="BD34" s="1367">
        <v>1.682603545486927E-2</v>
      </c>
      <c r="BE34" s="1367">
        <v>1.5805909410119057E-2</v>
      </c>
      <c r="BF34" s="1367">
        <v>3.5943243652582169E-2</v>
      </c>
      <c r="BG34" s="1367">
        <v>2.41997130215168E-2</v>
      </c>
      <c r="BH34" s="1367">
        <v>9.9595904350280762E-2</v>
      </c>
      <c r="BI34" s="1367">
        <v>2.9379576444625854E-2</v>
      </c>
      <c r="BJ34" s="1367">
        <v>6.490814033895731E-3</v>
      </c>
      <c r="BK34" s="1367">
        <v>9.3150939792394638E-3</v>
      </c>
      <c r="BL34" s="1367">
        <v>2.1628817543387413E-2</v>
      </c>
      <c r="BM34" s="1367">
        <v>7.7507584355771542E-3</v>
      </c>
      <c r="BN34" s="1367">
        <v>0.1524396538734436</v>
      </c>
      <c r="BO34" s="1367">
        <v>7.1059102192521095E-3</v>
      </c>
      <c r="BP34" s="1367">
        <v>2.0692871883511543E-2</v>
      </c>
      <c r="BQ34" s="1367">
        <v>1.0415728203952312E-2</v>
      </c>
      <c r="BR34" s="1367">
        <v>3.1888163648545742E-3</v>
      </c>
      <c r="BS34" s="1367">
        <v>1.5238304622471333E-2</v>
      </c>
      <c r="BT34" s="1367">
        <v>8.3091678097844124E-3</v>
      </c>
      <c r="BU34" s="1367">
        <v>1.0251601226627827E-2</v>
      </c>
      <c r="BV34" s="1367">
        <v>1.2957566417753696E-2</v>
      </c>
      <c r="BW34" s="1367">
        <v>7.6935780234634876E-3</v>
      </c>
      <c r="BX34" s="1367">
        <v>4.0998134762048721E-2</v>
      </c>
      <c r="BY34" s="1367">
        <v>1.5587971545755863E-2</v>
      </c>
      <c r="BZ34" s="1367">
        <v>2.9893482569605112E-3</v>
      </c>
      <c r="CA34" s="1367">
        <v>7.2622527368366718E-3</v>
      </c>
      <c r="CB34" s="1367">
        <v>1.0104677639901638E-2</v>
      </c>
      <c r="CC34" s="1367">
        <v>5.4832948371767998E-3</v>
      </c>
      <c r="CD34" s="1367">
        <v>0.1152915433049202</v>
      </c>
      <c r="CE34" s="1367">
        <v>6.087825633585453E-3</v>
      </c>
      <c r="CF34" s="1367">
        <v>1.7728142440319061E-2</v>
      </c>
      <c r="CG34" s="1367">
        <v>9.2359809204936028E-3</v>
      </c>
      <c r="CH34" s="1367">
        <v>2.8276317752897739E-3</v>
      </c>
      <c r="CI34" s="1367">
        <v>1.2672570534050465E-2</v>
      </c>
      <c r="CJ34" s="1367">
        <v>5.9959925711154938E-3</v>
      </c>
      <c r="CK34" s="1367">
        <v>8.0094533041119576E-3</v>
      </c>
      <c r="CL34" s="1367">
        <v>8.5198218002915382E-3</v>
      </c>
      <c r="CM34" s="1367">
        <v>4.7870352864265442E-3</v>
      </c>
      <c r="CN34" s="1367">
        <v>2.8715662658214569E-2</v>
      </c>
      <c r="CO34" s="1367">
        <v>1.07114277780056E-2</v>
      </c>
      <c r="CP34" s="1367">
        <v>1.8946626223623753E-3</v>
      </c>
      <c r="CQ34" s="1367">
        <v>6.1147911474108696E-3</v>
      </c>
      <c r="CR34" s="1367">
        <v>6.4376718364655972E-3</v>
      </c>
      <c r="CS34" s="1367">
        <v>4.2737559415400028E-3</v>
      </c>
      <c r="CT34" s="1367">
        <v>6.1865229159593582E-2</v>
      </c>
      <c r="CU34" s="1367">
        <v>4.3045408092439175E-3</v>
      </c>
      <c r="CV34" s="1367">
        <v>1.2535101734101772E-2</v>
      </c>
      <c r="CW34" s="1367">
        <v>6.3189310021698475E-3</v>
      </c>
      <c r="CX34" s="1367">
        <v>1.9345657201483846E-3</v>
      </c>
      <c r="CY34" s="1367">
        <v>8.1559224054217339E-3</v>
      </c>
      <c r="CZ34" s="1367">
        <v>2.5283209979534149E-3</v>
      </c>
      <c r="DA34" s="1367">
        <v>4.6289726160466671E-3</v>
      </c>
      <c r="DB34" s="1367">
        <v>2.9199877753853798E-3</v>
      </c>
      <c r="DC34" s="1367">
        <v>1.4279031893238425E-3</v>
      </c>
      <c r="DD34" s="1367">
        <v>1.2957672588527203E-2</v>
      </c>
      <c r="DE34" s="1367">
        <v>4.1533103212714195E-3</v>
      </c>
      <c r="DF34" s="1367">
        <v>6.1356317019090056E-4</v>
      </c>
      <c r="DG34" s="1367">
        <v>4.0154093876481056E-3</v>
      </c>
      <c r="DH34" s="1367">
        <v>2.1028239279985428E-3</v>
      </c>
      <c r="DI34" s="1367">
        <v>2.0504866261035204E-3</v>
      </c>
      <c r="DJ34" s="1367">
        <v>2.6271963492035866E-2</v>
      </c>
      <c r="DK34" s="1367">
        <v>2.5294902734458447E-3</v>
      </c>
      <c r="DL34" s="1367">
        <v>7.3660407215356827E-3</v>
      </c>
      <c r="DM34" s="1367">
        <v>2.8559057973325253E-3</v>
      </c>
      <c r="DN34" s="1367">
        <v>8.7434682063758373E-4</v>
      </c>
      <c r="DO34" s="1367">
        <v>3.6638346500694752E-3</v>
      </c>
      <c r="DP34" s="1367">
        <v>6.575412699021399E-4</v>
      </c>
      <c r="DQ34" s="1367">
        <v>2.3861960507929325E-3</v>
      </c>
      <c r="DR34" s="1367">
        <v>5.9675960801541805E-4</v>
      </c>
      <c r="DS34" s="1367">
        <v>2.3138392134569585E-4</v>
      </c>
      <c r="DT34" s="1367">
        <v>4.0106731466948986E-3</v>
      </c>
      <c r="DU34" s="1367">
        <v>1.0997923091053963E-3</v>
      </c>
      <c r="DV34" s="1367">
        <v>1.5857248217798769E-4</v>
      </c>
      <c r="DW34" s="1367">
        <v>2.2276234813034534E-3</v>
      </c>
      <c r="DX34" s="1367">
        <v>5.4704723879694939E-4</v>
      </c>
      <c r="DY34" s="1367">
        <v>5.5274495389312506E-4</v>
      </c>
    </row>
    <row r="35" spans="1:129" ht="16" x14ac:dyDescent="0.2">
      <c r="A35" s="1365">
        <v>1997</v>
      </c>
      <c r="B35" s="1365">
        <v>1</v>
      </c>
      <c r="C35" s="1367">
        <v>1.5117883682250977E-2</v>
      </c>
      <c r="D35" s="1367">
        <v>4.1114583611488342E-2</v>
      </c>
      <c r="E35" s="1367">
        <v>1.69217549264431E-2</v>
      </c>
      <c r="F35" s="1367">
        <v>5.9372382238507271E-3</v>
      </c>
      <c r="G35" s="1367">
        <v>1.1408074758946896E-2</v>
      </c>
      <c r="H35" s="1367">
        <v>3.8709945976734161E-2</v>
      </c>
      <c r="I35" s="1367">
        <v>2.5914700701832771E-2</v>
      </c>
      <c r="J35" s="1367">
        <v>0.10955975949764252</v>
      </c>
      <c r="K35" s="1367">
        <v>0.11820764094591141</v>
      </c>
      <c r="L35" s="1367">
        <v>0.56043922901153564</v>
      </c>
      <c r="M35" s="1367">
        <v>5.666915699839592E-2</v>
      </c>
      <c r="N35" s="1367">
        <v>1.3885016553103924E-2</v>
      </c>
      <c r="O35" s="1367">
        <v>1.2029684148728848E-2</v>
      </c>
      <c r="P35" s="1367">
        <v>4.6000029891729355E-2</v>
      </c>
      <c r="Q35" s="1367">
        <v>1.0669125244021416E-2</v>
      </c>
      <c r="R35" s="1367">
        <v>0.84739553928375244</v>
      </c>
      <c r="S35" s="1367">
        <v>1.4567776583135128E-2</v>
      </c>
      <c r="T35" s="1367">
        <v>3.9618510752916336E-2</v>
      </c>
      <c r="U35" s="1367">
        <v>1.6698300838470459E-2</v>
      </c>
      <c r="V35" s="1367">
        <v>5.8588357642292976E-3</v>
      </c>
      <c r="W35" s="1367">
        <v>2.2313356399536133E-2</v>
      </c>
      <c r="X35" s="1367">
        <v>3.5325866192579269E-2</v>
      </c>
      <c r="Y35" s="1367">
        <v>2.3793423548340797E-2</v>
      </c>
      <c r="Z35" s="1367">
        <v>0.1049327626824379</v>
      </c>
      <c r="AA35" s="1367">
        <v>8.6761057376861572E-2</v>
      </c>
      <c r="AB35" s="1367">
        <v>0.44742867350578308</v>
      </c>
      <c r="AC35" s="1367">
        <v>5.0096947699785233E-2</v>
      </c>
      <c r="AD35" s="1367">
        <v>1.1949704959988594E-2</v>
      </c>
      <c r="AE35" s="1367">
        <v>1.1843720450997353E-2</v>
      </c>
      <c r="AF35" s="1367">
        <v>3.9638284593820572E-2</v>
      </c>
      <c r="AG35" s="1367">
        <v>1.0458665899932384E-2</v>
      </c>
      <c r="AH35" s="1367">
        <v>0.41532799601554871</v>
      </c>
      <c r="AI35" s="1367">
        <v>1.1723660863935947E-2</v>
      </c>
      <c r="AJ35" s="1367">
        <v>3.1883656978607178E-2</v>
      </c>
      <c r="AK35" s="1367">
        <v>1.5172130428254604E-2</v>
      </c>
      <c r="AL35" s="1367">
        <v>5.323357880115509E-3</v>
      </c>
      <c r="AM35" s="1367">
        <v>2.5504795834422112E-2</v>
      </c>
      <c r="AN35" s="1367">
        <v>2.1617483347654343E-2</v>
      </c>
      <c r="AO35" s="1367">
        <v>1.8523693084716797E-2</v>
      </c>
      <c r="AP35" s="1367">
        <v>5.4081864655017853E-2</v>
      </c>
      <c r="AQ35" s="1367">
        <v>3.8476988673210144E-2</v>
      </c>
      <c r="AR35" s="1367">
        <v>0.15805329382419586</v>
      </c>
      <c r="AS35" s="1367">
        <v>3.4967072308063507E-2</v>
      </c>
      <c r="AT35" s="1367">
        <v>7.6087601482868195E-3</v>
      </c>
      <c r="AU35" s="1367">
        <v>1.0914932936429977E-2</v>
      </c>
      <c r="AV35" s="1367">
        <v>2.5506151840090752E-2</v>
      </c>
      <c r="AW35" s="1367">
        <v>9.4609223306179047E-3</v>
      </c>
      <c r="AX35" s="1367">
        <v>0.30786484479904175</v>
      </c>
      <c r="AY35" s="1367">
        <v>1.0363398119807243E-2</v>
      </c>
      <c r="AZ35" s="1367">
        <v>2.8184289112687111E-2</v>
      </c>
      <c r="BA35" s="1367">
        <v>1.4191197231411934E-2</v>
      </c>
      <c r="BB35" s="1367">
        <v>4.9791829660534859E-3</v>
      </c>
      <c r="BC35" s="1367">
        <v>2.2503860294818878E-2</v>
      </c>
      <c r="BD35" s="1367">
        <v>1.6446027904748917E-2</v>
      </c>
      <c r="BE35" s="1367">
        <v>1.6469692811369896E-2</v>
      </c>
      <c r="BF35" s="1367">
        <v>3.6745302379131317E-2</v>
      </c>
      <c r="BG35" s="1367">
        <v>2.4991197511553764E-2</v>
      </c>
      <c r="BH35" s="1367">
        <v>0.10337333381175995</v>
      </c>
      <c r="BI35" s="1367">
        <v>2.9617350548505783E-2</v>
      </c>
      <c r="BJ35" s="1367">
        <v>6.1558559536933899E-3</v>
      </c>
      <c r="BK35" s="1367">
        <v>1.0313836857676506E-2</v>
      </c>
      <c r="BL35" s="1367">
        <v>2.0752321928739548E-2</v>
      </c>
      <c r="BM35" s="1367">
        <v>8.86502955108881E-3</v>
      </c>
      <c r="BN35" s="1367">
        <v>0.15984882414340973</v>
      </c>
      <c r="BO35" s="1367">
        <v>7.4187046848237514E-3</v>
      </c>
      <c r="BP35" s="1367">
        <v>2.0175900310277939E-2</v>
      </c>
      <c r="BQ35" s="1367">
        <v>1.1359691619873047E-2</v>
      </c>
      <c r="BR35" s="1367">
        <v>3.985709510743618E-3</v>
      </c>
      <c r="BS35" s="1367">
        <v>1.5232488512992859E-2</v>
      </c>
      <c r="BT35" s="1367">
        <v>7.8507633879780769E-3</v>
      </c>
      <c r="BU35" s="1367">
        <v>1.0949430055916309E-2</v>
      </c>
      <c r="BV35" s="1367">
        <v>1.4109285548329353E-2</v>
      </c>
      <c r="BW35" s="1367">
        <v>8.4734531119465828E-3</v>
      </c>
      <c r="BX35" s="1367">
        <v>4.4363867491483688E-2</v>
      </c>
      <c r="BY35" s="1367">
        <v>1.5929523855447769E-2</v>
      </c>
      <c r="BZ35" s="1367">
        <v>2.7845923323184252E-3</v>
      </c>
      <c r="CA35" s="1367">
        <v>8.1648379564285278E-3</v>
      </c>
      <c r="CB35" s="1367">
        <v>9.5249880105257034E-3</v>
      </c>
      <c r="CC35" s="1367">
        <v>6.4045358449220657E-3</v>
      </c>
      <c r="CD35" s="1367">
        <v>0.12234290689229965</v>
      </c>
      <c r="CE35" s="1367">
        <v>6.4323158003389835E-3</v>
      </c>
      <c r="CF35" s="1367">
        <v>1.7493320629000664E-2</v>
      </c>
      <c r="CG35" s="1367">
        <v>1.0071640834212303E-2</v>
      </c>
      <c r="CH35" s="1367">
        <v>3.5337782464921474E-3</v>
      </c>
      <c r="CI35" s="1367">
        <v>1.28242252394557E-2</v>
      </c>
      <c r="CJ35" s="1367">
        <v>5.5822138674557209E-3</v>
      </c>
      <c r="CK35" s="1367">
        <v>8.7438737973570824E-3</v>
      </c>
      <c r="CL35" s="1367">
        <v>9.241410531103611E-3</v>
      </c>
      <c r="CM35" s="1367">
        <v>5.2410685457289219E-3</v>
      </c>
      <c r="CN35" s="1367">
        <v>3.1949065625667572E-2</v>
      </c>
      <c r="CO35" s="1367">
        <v>1.1229992844164371E-2</v>
      </c>
      <c r="CP35" s="1367">
        <v>1.7978707328438759E-3</v>
      </c>
      <c r="CQ35" s="1367">
        <v>6.9460030645132065E-3</v>
      </c>
      <c r="CR35" s="1367">
        <v>6.1802342534065247E-3</v>
      </c>
      <c r="CS35" s="1367">
        <v>5.0497585907578468E-3</v>
      </c>
      <c r="CT35" s="1367">
        <v>6.6960088908672333E-2</v>
      </c>
      <c r="CU35" s="1367">
        <v>4.5605562627315521E-3</v>
      </c>
      <c r="CV35" s="1367">
        <v>1.2402885593473911E-2</v>
      </c>
      <c r="CW35" s="1367">
        <v>6.8402308970689774E-3</v>
      </c>
      <c r="CX35" s="1367">
        <v>2.3999921977519989E-3</v>
      </c>
      <c r="CY35" s="1367">
        <v>8.2373805344104767E-3</v>
      </c>
      <c r="CZ35" s="1367">
        <v>2.3245618212968111E-3</v>
      </c>
      <c r="DA35" s="1367">
        <v>5.0580068491399288E-3</v>
      </c>
      <c r="DB35" s="1367">
        <v>3.7711344193667173E-3</v>
      </c>
      <c r="DC35" s="1367">
        <v>1.9492448773235083E-3</v>
      </c>
      <c r="DD35" s="1367">
        <v>1.5110081061720848E-2</v>
      </c>
      <c r="DE35" s="1367">
        <v>4.3060174211859703E-3</v>
      </c>
      <c r="DF35" s="1367">
        <v>5.4538913536816835E-4</v>
      </c>
      <c r="DG35" s="1367">
        <v>4.5126178301870823E-3</v>
      </c>
      <c r="DH35" s="1367">
        <v>1.890874351374805E-3</v>
      </c>
      <c r="DI35" s="1367">
        <v>2.4151429533958435E-3</v>
      </c>
      <c r="DJ35" s="1367">
        <v>2.860952727496624E-2</v>
      </c>
      <c r="DK35" s="1367">
        <v>2.7658920735120773E-3</v>
      </c>
      <c r="DL35" s="1367">
        <v>7.5221173465251923E-3</v>
      </c>
      <c r="DM35" s="1367">
        <v>2.9832932632416487E-3</v>
      </c>
      <c r="DN35" s="1367">
        <v>1.0467309039086103E-3</v>
      </c>
      <c r="DO35" s="1367">
        <v>3.7742801941931248E-3</v>
      </c>
      <c r="DP35" s="1367">
        <v>5.4477155208587646E-4</v>
      </c>
      <c r="DQ35" s="1367">
        <v>2.6263371109962463E-3</v>
      </c>
      <c r="DR35" s="1367">
        <v>8.2965398905798793E-4</v>
      </c>
      <c r="DS35" s="1367">
        <v>3.5712658427655697E-4</v>
      </c>
      <c r="DT35" s="1367">
        <v>4.9540423788130283E-3</v>
      </c>
      <c r="DU35" s="1367">
        <v>1.2052814709022641E-3</v>
      </c>
      <c r="DV35" s="1367">
        <v>1.5963733312673867E-4</v>
      </c>
      <c r="DW35" s="1367">
        <v>2.4666998069733381E-3</v>
      </c>
      <c r="DX35" s="1367">
        <v>5.566056352108717E-4</v>
      </c>
      <c r="DY35" s="1367">
        <v>6.4867589389905334E-4</v>
      </c>
    </row>
    <row r="36" spans="1:129" ht="16" x14ac:dyDescent="0.2">
      <c r="A36" s="1365">
        <v>1998</v>
      </c>
      <c r="B36" s="1365">
        <v>1</v>
      </c>
      <c r="C36" s="1367">
        <v>1.3536073267459869E-2</v>
      </c>
      <c r="D36" s="1367">
        <v>3.5723090171813965E-2</v>
      </c>
      <c r="E36" s="1367">
        <v>2.0163916051387787E-2</v>
      </c>
      <c r="F36" s="1367">
        <v>3.7661932874470949E-3</v>
      </c>
      <c r="G36" s="1367">
        <v>1.4035179279744625E-2</v>
      </c>
      <c r="H36" s="1367">
        <v>3.8570478558540344E-2</v>
      </c>
      <c r="I36" s="1367">
        <v>2.6776673272252083E-2</v>
      </c>
      <c r="J36" s="1367">
        <v>0.10398850589990616</v>
      </c>
      <c r="K36" s="1367">
        <v>0.11848440021276474</v>
      </c>
      <c r="L36" s="1367">
        <v>0.56724679470062256</v>
      </c>
      <c r="M36" s="1367">
        <v>5.7708680629730225E-2</v>
      </c>
      <c r="N36" s="1367">
        <v>1.3546044006943703E-2</v>
      </c>
      <c r="O36" s="1367">
        <v>1.3230628333985806E-2</v>
      </c>
      <c r="P36" s="1367">
        <v>4.5509703457355499E-2</v>
      </c>
      <c r="Q36" s="1367">
        <v>1.2198975309729576E-2</v>
      </c>
      <c r="R36" s="1367">
        <v>0.84723520278930664</v>
      </c>
      <c r="S36" s="1367">
        <v>1.3083890080451965E-2</v>
      </c>
      <c r="T36" s="1367">
        <v>3.4529734402894974E-2</v>
      </c>
      <c r="U36" s="1367">
        <v>1.9900364801287651E-2</v>
      </c>
      <c r="V36" s="1367">
        <v>3.7169673014432192E-3</v>
      </c>
      <c r="W36" s="1367">
        <v>2.4540076032280922E-2</v>
      </c>
      <c r="X36" s="1367">
        <v>3.509858250617981E-2</v>
      </c>
      <c r="Y36" s="1367">
        <v>2.4651754647493362E-2</v>
      </c>
      <c r="Z36" s="1367">
        <v>9.9152103066444397E-2</v>
      </c>
      <c r="AA36" s="1367">
        <v>8.7990500032901764E-2</v>
      </c>
      <c r="AB36" s="1367">
        <v>0.45355334877967834</v>
      </c>
      <c r="AC36" s="1367">
        <v>5.1017887890338898E-2</v>
      </c>
      <c r="AD36" s="1367">
        <v>1.1600358411669731E-2</v>
      </c>
      <c r="AE36" s="1367">
        <v>1.3051396235823631E-2</v>
      </c>
      <c r="AF36" s="1367">
        <v>3.9023913443088531E-2</v>
      </c>
      <c r="AG36" s="1367">
        <v>1.1993973515927792E-2</v>
      </c>
      <c r="AH36" s="1367">
        <v>0.41917651891708374</v>
      </c>
      <c r="AI36" s="1367">
        <v>1.0608549229800701E-2</v>
      </c>
      <c r="AJ36" s="1367">
        <v>2.7997052296996117E-2</v>
      </c>
      <c r="AK36" s="1367">
        <v>1.8129102885723114E-2</v>
      </c>
      <c r="AL36" s="1367">
        <v>3.3861333504319191E-3</v>
      </c>
      <c r="AM36" s="1367">
        <v>2.7080779895186424E-2</v>
      </c>
      <c r="AN36" s="1367">
        <v>2.1586840972304344E-2</v>
      </c>
      <c r="AO36" s="1367">
        <v>1.9489392638206482E-2</v>
      </c>
      <c r="AP36" s="1367">
        <v>5.1315769553184509E-2</v>
      </c>
      <c r="AQ36" s="1367">
        <v>3.9128802716732025E-2</v>
      </c>
      <c r="AR36" s="1367">
        <v>0.16401609778404236</v>
      </c>
      <c r="AS36" s="1367">
        <v>3.6437995731830597E-2</v>
      </c>
      <c r="AT36" s="1367">
        <v>7.5039607472717762E-3</v>
      </c>
      <c r="AU36" s="1367">
        <v>1.1985430493950844E-2</v>
      </c>
      <c r="AV36" s="1367">
        <v>2.5516893714666367E-2</v>
      </c>
      <c r="AW36" s="1367">
        <v>1.0921100154519081E-2</v>
      </c>
      <c r="AX36" s="1367">
        <v>0.31211689114570618</v>
      </c>
      <c r="AY36" s="1367">
        <v>9.3912743031978607E-3</v>
      </c>
      <c r="AZ36" s="1367">
        <v>2.4784538894891739E-2</v>
      </c>
      <c r="BA36" s="1367">
        <v>1.6998015344142914E-2</v>
      </c>
      <c r="BB36" s="1367">
        <v>3.1748700421303511E-3</v>
      </c>
      <c r="BC36" s="1367">
        <v>2.444189228117466E-2</v>
      </c>
      <c r="BD36" s="1367">
        <v>1.6046110540628433E-2</v>
      </c>
      <c r="BE36" s="1367">
        <v>1.7502078786492348E-2</v>
      </c>
      <c r="BF36" s="1367">
        <v>3.5150442272424698E-2</v>
      </c>
      <c r="BG36" s="1367">
        <v>2.5745933875441551E-2</v>
      </c>
      <c r="BH36" s="1367">
        <v>0.10771500319242477</v>
      </c>
      <c r="BI36" s="1367">
        <v>3.116673044860363E-2</v>
      </c>
      <c r="BJ36" s="1367">
        <v>6.0776751488447189E-3</v>
      </c>
      <c r="BK36" s="1367">
        <v>1.1424402706325054E-2</v>
      </c>
      <c r="BL36" s="1367">
        <v>2.0777506753802299E-2</v>
      </c>
      <c r="BM36" s="1367">
        <v>1.0389223694801331E-2</v>
      </c>
      <c r="BN36" s="1367">
        <v>0.16328857839107513</v>
      </c>
      <c r="BO36" s="1367">
        <v>6.8764295428991318E-3</v>
      </c>
      <c r="BP36" s="1367">
        <v>1.8147604539990425E-2</v>
      </c>
      <c r="BQ36" s="1367">
        <v>1.3593212701380253E-2</v>
      </c>
      <c r="BR36" s="1367">
        <v>2.5389248039573431E-3</v>
      </c>
      <c r="BS36" s="1367">
        <v>1.6999153420329094E-2</v>
      </c>
      <c r="BT36" s="1367">
        <v>7.5271576642990112E-3</v>
      </c>
      <c r="BU36" s="1367">
        <v>1.1662941426038742E-2</v>
      </c>
      <c r="BV36" s="1367">
        <v>1.2926960363984108E-2</v>
      </c>
      <c r="BW36" s="1367">
        <v>8.1815114244818687E-3</v>
      </c>
      <c r="BX36" s="1367">
        <v>4.7943752259016037E-2</v>
      </c>
      <c r="BY36" s="1367">
        <v>1.6890928149223328E-2</v>
      </c>
      <c r="BZ36" s="1367">
        <v>2.6628493797034025E-3</v>
      </c>
      <c r="CA36" s="1367">
        <v>9.0000908821821213E-3</v>
      </c>
      <c r="CB36" s="1367">
        <v>9.2471372336149216E-3</v>
      </c>
      <c r="CC36" s="1367">
        <v>7.6437899842858315E-3</v>
      </c>
      <c r="CD36" s="1367">
        <v>0.12526892125606537</v>
      </c>
      <c r="CE36" s="1367">
        <v>5.933116190135479E-3</v>
      </c>
      <c r="CF36" s="1367">
        <v>1.5658102929592133E-2</v>
      </c>
      <c r="CG36" s="1367">
        <v>1.2034778483211994E-2</v>
      </c>
      <c r="CH36" s="1367">
        <v>2.2478420287370682E-3</v>
      </c>
      <c r="CI36" s="1367">
        <v>1.4170617796480656E-2</v>
      </c>
      <c r="CJ36" s="1367">
        <v>5.3627779707312584E-3</v>
      </c>
      <c r="CK36" s="1367">
        <v>9.2223631218075752E-3</v>
      </c>
      <c r="CL36" s="1367">
        <v>8.5941674187779427E-3</v>
      </c>
      <c r="CM36" s="1367">
        <v>5.0973067991435528E-3</v>
      </c>
      <c r="CN36" s="1367">
        <v>3.5177905112504959E-2</v>
      </c>
      <c r="CO36" s="1367">
        <v>1.1769950389862061E-2</v>
      </c>
      <c r="CP36" s="1367">
        <v>1.6711803618818521E-3</v>
      </c>
      <c r="CQ36" s="1367">
        <v>7.5511820614337921E-3</v>
      </c>
      <c r="CR36" s="1367">
        <v>5.8348993770778179E-3</v>
      </c>
      <c r="CS36" s="1367">
        <v>5.9350514784455299E-3</v>
      </c>
      <c r="CT36" s="1367">
        <v>6.8938769400119781E-2</v>
      </c>
      <c r="CU36" s="1367">
        <v>4.2087016627192497E-3</v>
      </c>
      <c r="CV36" s="1367">
        <v>1.1107196100056171E-2</v>
      </c>
      <c r="CW36" s="1367">
        <v>7.9205846413969994E-3</v>
      </c>
      <c r="CX36" s="1367">
        <v>1.4793976442888379E-3</v>
      </c>
      <c r="CY36" s="1367">
        <v>9.2661455273628235E-3</v>
      </c>
      <c r="CZ36" s="1367">
        <v>2.265225863084197E-3</v>
      </c>
      <c r="DA36" s="1367">
        <v>5.379965528845787E-3</v>
      </c>
      <c r="DB36" s="1367">
        <v>3.193314652889967E-3</v>
      </c>
      <c r="DC36" s="1367">
        <v>1.5449670609086752E-3</v>
      </c>
      <c r="DD36" s="1367">
        <v>1.7812091857194901E-2</v>
      </c>
      <c r="DE36" s="1367">
        <v>4.7611771151423454E-3</v>
      </c>
      <c r="DF36" s="1367">
        <v>5.008464795537293E-4</v>
      </c>
      <c r="DG36" s="1367">
        <v>4.8791184090077877E-3</v>
      </c>
      <c r="DH36" s="1367">
        <v>1.7636131960898638E-3</v>
      </c>
      <c r="DI36" s="1367">
        <v>2.9975641518831253E-3</v>
      </c>
      <c r="DJ36" s="1367">
        <v>2.9241576790809631E-2</v>
      </c>
      <c r="DK36" s="1367">
        <v>2.4519569706171751E-3</v>
      </c>
      <c r="DL36" s="1367">
        <v>6.4709670841693878E-3</v>
      </c>
      <c r="DM36" s="1367">
        <v>3.3121723681688309E-3</v>
      </c>
      <c r="DN36" s="1367">
        <v>6.1864382587373257E-4</v>
      </c>
      <c r="DO36" s="1367">
        <v>4.1581429541110992E-3</v>
      </c>
      <c r="DP36" s="1367">
        <v>5.4839660879224539E-4</v>
      </c>
      <c r="DQ36" s="1367">
        <v>2.6750955730676651E-3</v>
      </c>
      <c r="DR36" s="1367">
        <v>8.5058744298294187E-4</v>
      </c>
      <c r="DS36" s="1367">
        <v>3.0838907696306705E-4</v>
      </c>
      <c r="DT36" s="1367">
        <v>6.5593733452260494E-3</v>
      </c>
      <c r="DU36" s="1367">
        <v>1.2878517154604197E-3</v>
      </c>
      <c r="DV36" s="1367">
        <v>1.3218088133726269E-4</v>
      </c>
      <c r="DW36" s="1367">
        <v>2.5429145898669958E-3</v>
      </c>
      <c r="DX36" s="1367">
        <v>4.6811666106805205E-4</v>
      </c>
      <c r="DY36" s="1367">
        <v>8.1973499618470669E-4</v>
      </c>
    </row>
    <row r="37" spans="1:129" ht="16" x14ac:dyDescent="0.2">
      <c r="A37" s="1365">
        <v>1999</v>
      </c>
      <c r="B37" s="1365">
        <v>1</v>
      </c>
      <c r="C37" s="1367">
        <v>1.1957373470067978E-2</v>
      </c>
      <c r="D37" s="1367">
        <v>3.5731524229049683E-2</v>
      </c>
      <c r="E37" s="1367">
        <v>1.9941378384828568E-2</v>
      </c>
      <c r="F37" s="1367">
        <v>4.9313711933791637E-3</v>
      </c>
      <c r="G37" s="1367">
        <v>1.3009058311581612E-2</v>
      </c>
      <c r="H37" s="1367">
        <v>3.8597684353590012E-2</v>
      </c>
      <c r="I37" s="1367">
        <v>2.7792982757091522E-2</v>
      </c>
      <c r="J37" s="1367">
        <v>0.10050919651985168</v>
      </c>
      <c r="K37" s="1367">
        <v>0.11958250403404236</v>
      </c>
      <c r="L37" s="1367">
        <v>0.5691106915473938</v>
      </c>
      <c r="M37" s="1367">
        <v>5.8836236596107483E-2</v>
      </c>
      <c r="N37" s="1367">
        <v>1.3349093496799469E-2</v>
      </c>
      <c r="O37" s="1367">
        <v>1.4443890191614628E-2</v>
      </c>
      <c r="P37" s="1367">
        <v>4.5503944158554077E-2</v>
      </c>
      <c r="Q37" s="1367">
        <v>1.3332290574908257E-2</v>
      </c>
      <c r="R37" s="1367">
        <v>0.84824538230895996</v>
      </c>
      <c r="S37" s="1367">
        <v>1.1501938104629517E-2</v>
      </c>
      <c r="T37" s="1367">
        <v>3.4370575100183487E-2</v>
      </c>
      <c r="U37" s="1367">
        <v>1.9658429548144341E-2</v>
      </c>
      <c r="V37" s="1367">
        <v>4.8614004626870155E-3</v>
      </c>
      <c r="W37" s="1367">
        <v>2.3142458871006966E-2</v>
      </c>
      <c r="X37" s="1367">
        <v>3.4600839018821716E-2</v>
      </c>
      <c r="Y37" s="1367">
        <v>2.5755997747182846E-2</v>
      </c>
      <c r="Z37" s="1367">
        <v>9.5655582845211029E-2</v>
      </c>
      <c r="AA37" s="1367">
        <v>8.9132271707057953E-2</v>
      </c>
      <c r="AB37" s="1367">
        <v>0.45722228288650513</v>
      </c>
      <c r="AC37" s="1367">
        <v>5.2343565970659256E-2</v>
      </c>
      <c r="AD37" s="1367">
        <v>1.1480883695185184E-2</v>
      </c>
      <c r="AE37" s="1367">
        <v>1.4275114051997662E-2</v>
      </c>
      <c r="AF37" s="1367">
        <v>3.9187662303447723E-2</v>
      </c>
      <c r="AG37" s="1367">
        <v>1.3155907392501831E-2</v>
      </c>
      <c r="AH37" s="1367">
        <v>0.42280280590057373</v>
      </c>
      <c r="AI37" s="1367">
        <v>9.3098720535635948E-3</v>
      </c>
      <c r="AJ37" s="1367">
        <v>2.7820151299238205E-2</v>
      </c>
      <c r="AK37" s="1367">
        <v>1.7803164198994637E-2</v>
      </c>
      <c r="AL37" s="1367">
        <v>4.4026053510606289E-3</v>
      </c>
      <c r="AM37" s="1367">
        <v>2.556384913623333E-2</v>
      </c>
      <c r="AN37" s="1367">
        <v>2.0592862740159035E-2</v>
      </c>
      <c r="AO37" s="1367">
        <v>2.0750412717461586E-2</v>
      </c>
      <c r="AP37" s="1367">
        <v>4.9274642020463943E-2</v>
      </c>
      <c r="AQ37" s="1367">
        <v>3.9556331932544708E-2</v>
      </c>
      <c r="AR37" s="1367">
        <v>0.16977065801620483</v>
      </c>
      <c r="AS37" s="1367">
        <v>3.7958245724439621E-2</v>
      </c>
      <c r="AT37" s="1367">
        <v>7.5171170756220818E-3</v>
      </c>
      <c r="AU37" s="1367">
        <v>1.3233296573162079E-2</v>
      </c>
      <c r="AV37" s="1367">
        <v>2.5918448343873024E-2</v>
      </c>
      <c r="AW37" s="1367">
        <v>1.2039793655276299E-2</v>
      </c>
      <c r="AX37" s="1367">
        <v>0.315988689661026</v>
      </c>
      <c r="AY37" s="1367">
        <v>8.2267709076404572E-3</v>
      </c>
      <c r="AZ37" s="1367">
        <v>2.4583581835031509E-2</v>
      </c>
      <c r="BA37" s="1367">
        <v>1.6594121232628822E-2</v>
      </c>
      <c r="BB37" s="1367">
        <v>4.1036172769963741E-3</v>
      </c>
      <c r="BC37" s="1367">
        <v>2.2922568023204803E-2</v>
      </c>
      <c r="BD37" s="1367">
        <v>1.5154853463172913E-2</v>
      </c>
      <c r="BE37" s="1367">
        <v>1.8460497260093689E-2</v>
      </c>
      <c r="BF37" s="1367">
        <v>3.4041300415992737E-2</v>
      </c>
      <c r="BG37" s="1367">
        <v>2.6085801422595978E-2</v>
      </c>
      <c r="BH37" s="1367">
        <v>0.1138509139418602</v>
      </c>
      <c r="BI37" s="1367">
        <v>3.1964648514986038E-2</v>
      </c>
      <c r="BJ37" s="1367">
        <v>5.9147747233510017E-3</v>
      </c>
      <c r="BK37" s="1367">
        <v>1.2545722536742687E-2</v>
      </c>
      <c r="BL37" s="1367">
        <v>2.0526207983493805E-2</v>
      </c>
      <c r="BM37" s="1367">
        <v>1.1438441462814808E-2</v>
      </c>
      <c r="BN37" s="1367">
        <v>0.16761612892150879</v>
      </c>
      <c r="BO37" s="1367">
        <v>5.9965420514345169E-3</v>
      </c>
      <c r="BP37" s="1367">
        <v>1.7919119447469711E-2</v>
      </c>
      <c r="BQ37" s="1367">
        <v>1.3145029544830322E-2</v>
      </c>
      <c r="BR37" s="1367">
        <v>3.2506792340427637E-3</v>
      </c>
      <c r="BS37" s="1367">
        <v>1.6077503561973572E-2</v>
      </c>
      <c r="BT37" s="1367">
        <v>6.952616386115551E-3</v>
      </c>
      <c r="BU37" s="1367">
        <v>1.2517279013991356E-2</v>
      </c>
      <c r="BV37" s="1367">
        <v>1.2896222062408924E-2</v>
      </c>
      <c r="BW37" s="1367">
        <v>8.470616303384304E-3</v>
      </c>
      <c r="BX37" s="1367">
        <v>5.247025191783905E-2</v>
      </c>
      <c r="BY37" s="1367">
        <v>1.7920268699526787E-2</v>
      </c>
      <c r="BZ37" s="1367">
        <v>2.6768657844513655E-3</v>
      </c>
      <c r="CA37" s="1367">
        <v>9.8404129967093468E-3</v>
      </c>
      <c r="CB37" s="1367">
        <v>9.4307055696845055E-3</v>
      </c>
      <c r="CC37" s="1367">
        <v>8.4895631298422813E-3</v>
      </c>
      <c r="CD37" s="1367">
        <v>0.12942631542682648</v>
      </c>
      <c r="CE37" s="1367">
        <v>5.204684566706419E-3</v>
      </c>
      <c r="CF37" s="1367">
        <v>1.5552856959402561E-2</v>
      </c>
      <c r="CG37" s="1367">
        <v>1.1540069244801998E-2</v>
      </c>
      <c r="CH37" s="1367">
        <v>2.8537835460156202E-3</v>
      </c>
      <c r="CI37" s="1367">
        <v>1.3481065630912781E-2</v>
      </c>
      <c r="CJ37" s="1367">
        <v>4.8019797541201115E-3</v>
      </c>
      <c r="CK37" s="1367">
        <v>1.0057906620204449E-2</v>
      </c>
      <c r="CL37" s="1367">
        <v>8.819938637316227E-3</v>
      </c>
      <c r="CM37" s="1367">
        <v>5.4950392805039883E-3</v>
      </c>
      <c r="CN37" s="1367">
        <v>3.8854252547025681E-2</v>
      </c>
      <c r="CO37" s="1367">
        <v>1.2764738872647285E-2</v>
      </c>
      <c r="CP37" s="1367">
        <v>1.6841606702655554E-3</v>
      </c>
      <c r="CQ37" s="1367">
        <v>8.3737466484308243E-3</v>
      </c>
      <c r="CR37" s="1367">
        <v>5.9689180925488472E-3</v>
      </c>
      <c r="CS37" s="1367">
        <v>6.7958207800984383E-3</v>
      </c>
      <c r="CT37" s="1367">
        <v>7.2358690202236176E-2</v>
      </c>
      <c r="CU37" s="1367">
        <v>3.7254916969686747E-3</v>
      </c>
      <c r="CV37" s="1367">
        <v>1.1132670566439629E-2</v>
      </c>
      <c r="CW37" s="1367">
        <v>7.5621716678142548E-3</v>
      </c>
      <c r="CX37" s="1367">
        <v>1.8700753571465611E-3</v>
      </c>
      <c r="CY37" s="1367">
        <v>8.7567549198865891E-3</v>
      </c>
      <c r="CZ37" s="1367">
        <v>1.9985449034720659E-3</v>
      </c>
      <c r="DA37" s="1367">
        <v>5.9684258885681629E-3</v>
      </c>
      <c r="DB37" s="1367">
        <v>3.4004328772425652E-3</v>
      </c>
      <c r="DC37" s="1367">
        <v>1.6755728283897042E-3</v>
      </c>
      <c r="DD37" s="1367">
        <v>2.0843259990215302E-2</v>
      </c>
      <c r="DE37" s="1367">
        <v>5.4252925328910351E-3</v>
      </c>
      <c r="DF37" s="1367">
        <v>5.7832861784845591E-4</v>
      </c>
      <c r="DG37" s="1367">
        <v>5.3900969214737415E-3</v>
      </c>
      <c r="DH37" s="1367">
        <v>2.0693037658929825E-3</v>
      </c>
      <c r="DI37" s="1367">
        <v>3.3559885341674089E-3</v>
      </c>
      <c r="DJ37" s="1367">
        <v>3.1342647969722748E-2</v>
      </c>
      <c r="DK37" s="1367">
        <v>2.2601897362619638E-3</v>
      </c>
      <c r="DL37" s="1367">
        <v>6.7539941519498825E-3</v>
      </c>
      <c r="DM37" s="1367">
        <v>3.011851804330945E-3</v>
      </c>
      <c r="DN37" s="1367">
        <v>7.4481114279478788E-4</v>
      </c>
      <c r="DO37" s="1367">
        <v>3.8254610262811184E-3</v>
      </c>
      <c r="DP37" s="1367">
        <v>4.2956401011906564E-4</v>
      </c>
      <c r="DQ37" s="1367">
        <v>3.0253943987190723E-3</v>
      </c>
      <c r="DR37" s="1367">
        <v>1.0512326844036579E-3</v>
      </c>
      <c r="DS37" s="1367">
        <v>4.032905853819102E-4</v>
      </c>
      <c r="DT37" s="1367">
        <v>8.2541443407535553E-3</v>
      </c>
      <c r="DU37" s="1367">
        <v>1.5827149618417025E-3</v>
      </c>
      <c r="DV37" s="1367">
        <v>1.9628700101748109E-4</v>
      </c>
      <c r="DW37" s="1367">
        <v>2.8291074559092522E-3</v>
      </c>
      <c r="DX37" s="1367">
        <v>7.0635892916470766E-4</v>
      </c>
      <c r="DY37" s="1367">
        <v>8.763560326769948E-4</v>
      </c>
    </row>
    <row r="38" spans="1:129" ht="16" x14ac:dyDescent="0.2">
      <c r="A38" s="1365">
        <v>2000</v>
      </c>
      <c r="B38" s="1365">
        <v>1</v>
      </c>
      <c r="C38" s="1367">
        <v>1.1669010855257511E-2</v>
      </c>
      <c r="D38" s="1367">
        <v>3.0277220532298088E-2</v>
      </c>
      <c r="E38" s="1367">
        <v>2.1184666082262993E-2</v>
      </c>
      <c r="F38" s="1367">
        <v>2.3880917578935623E-3</v>
      </c>
      <c r="G38" s="1367">
        <v>1.5194163657724857E-2</v>
      </c>
      <c r="H38" s="1367">
        <v>3.6686234176158905E-2</v>
      </c>
      <c r="I38" s="1367">
        <v>2.8652442619204521E-2</v>
      </c>
      <c r="J38" s="1367">
        <v>9.9171221256256104E-2</v>
      </c>
      <c r="K38" s="1367">
        <v>0.11867835372686386</v>
      </c>
      <c r="L38" s="1367">
        <v>0.57686328887939453</v>
      </c>
      <c r="M38" s="1367">
        <v>5.9235338121652603E-2</v>
      </c>
      <c r="N38" s="1367">
        <v>1.3275653123855591E-2</v>
      </c>
      <c r="O38" s="1367">
        <v>1.5376790426671505E-2</v>
      </c>
      <c r="P38" s="1367">
        <v>4.5366581529378891E-2</v>
      </c>
      <c r="Q38" s="1367">
        <v>1.3868756592273712E-2</v>
      </c>
      <c r="R38" s="1367">
        <v>0.84933596849441528</v>
      </c>
      <c r="S38" s="1367">
        <v>1.1244123801589012E-2</v>
      </c>
      <c r="T38" s="1367">
        <v>2.9174782335758209E-2</v>
      </c>
      <c r="U38" s="1367">
        <v>2.0874977111816406E-2</v>
      </c>
      <c r="V38" s="1367">
        <v>2.3531811311841011E-3</v>
      </c>
      <c r="W38" s="1367">
        <v>2.5496182963252068E-2</v>
      </c>
      <c r="X38" s="1367">
        <v>3.2745435833930969E-2</v>
      </c>
      <c r="Y38" s="1367">
        <v>2.6614721864461899E-2</v>
      </c>
      <c r="Z38" s="1367">
        <v>9.4259873032569885E-2</v>
      </c>
      <c r="AA38" s="1367">
        <v>8.9566580951213837E-2</v>
      </c>
      <c r="AB38" s="1367">
        <v>0.46422919631004333</v>
      </c>
      <c r="AC38" s="1367">
        <v>5.2776925265789032E-2</v>
      </c>
      <c r="AD38" s="1367">
        <v>1.1424381285905838E-2</v>
      </c>
      <c r="AE38" s="1367">
        <v>1.5190340578556061E-2</v>
      </c>
      <c r="AF38" s="1367">
        <v>3.9095040410757065E-2</v>
      </c>
      <c r="AG38" s="1367">
        <v>1.3681879267096519E-2</v>
      </c>
      <c r="AH38" s="1367">
        <v>0.42751729488372803</v>
      </c>
      <c r="AI38" s="1367">
        <v>9.2519912868738174E-3</v>
      </c>
      <c r="AJ38" s="1367">
        <v>2.4005856364965439E-2</v>
      </c>
      <c r="AK38" s="1367">
        <v>1.8836164847016335E-2</v>
      </c>
      <c r="AL38" s="1367">
        <v>2.1233512088656425E-3</v>
      </c>
      <c r="AM38" s="1367">
        <v>2.7603454887866974E-2</v>
      </c>
      <c r="AN38" s="1367">
        <v>1.9212303683161736E-2</v>
      </c>
      <c r="AO38" s="1367">
        <v>2.15936079621315E-2</v>
      </c>
      <c r="AP38" s="1367">
        <v>4.8804532736539841E-2</v>
      </c>
      <c r="AQ38" s="1367">
        <v>3.9569467306137085E-2</v>
      </c>
      <c r="AR38" s="1367">
        <v>0.17819760739803314</v>
      </c>
      <c r="AS38" s="1367">
        <v>3.8318980485200882E-2</v>
      </c>
      <c r="AT38" s="1367">
        <v>7.431879173964262E-3</v>
      </c>
      <c r="AU38" s="1367">
        <v>1.4161729253828526E-2</v>
      </c>
      <c r="AV38" s="1367">
        <v>2.5697687640786171E-2</v>
      </c>
      <c r="AW38" s="1367">
        <v>1.2621291913092136E-2</v>
      </c>
      <c r="AX38" s="1367">
        <v>0.32095557451248169</v>
      </c>
      <c r="AY38" s="1367">
        <v>8.2576991990208626E-3</v>
      </c>
      <c r="AZ38" s="1367">
        <v>2.1425995975732803E-2</v>
      </c>
      <c r="BA38" s="1367">
        <v>1.7500927671790123E-2</v>
      </c>
      <c r="BB38" s="1367">
        <v>1.9728334154933691E-3</v>
      </c>
      <c r="BC38" s="1367">
        <v>2.4845367297530174E-2</v>
      </c>
      <c r="BD38" s="1367">
        <v>1.4034061692655087E-2</v>
      </c>
      <c r="BE38" s="1367">
        <v>1.9480172544717789E-2</v>
      </c>
      <c r="BF38" s="1367">
        <v>3.3500108867883682E-2</v>
      </c>
      <c r="BG38" s="1367">
        <v>2.5913380086421967E-2</v>
      </c>
      <c r="BH38" s="1367">
        <v>0.12102416157722473</v>
      </c>
      <c r="BI38" s="1367">
        <v>3.3000867813825607E-2</v>
      </c>
      <c r="BJ38" s="1367">
        <v>6.0675316490232944E-3</v>
      </c>
      <c r="BK38" s="1367">
        <v>1.3412639498710632E-2</v>
      </c>
      <c r="BL38" s="1367">
        <v>2.109839953482151E-2</v>
      </c>
      <c r="BM38" s="1367">
        <v>1.1902464553713799E-2</v>
      </c>
      <c r="BN38" s="1367">
        <v>0.17346110939979553</v>
      </c>
      <c r="BO38" s="1367">
        <v>6.2237009406089783E-3</v>
      </c>
      <c r="BP38" s="1367">
        <v>1.6148446127772331E-2</v>
      </c>
      <c r="BQ38" s="1367">
        <v>1.3669638894498348E-2</v>
      </c>
      <c r="BR38" s="1367">
        <v>1.5409422339871526E-3</v>
      </c>
      <c r="BS38" s="1367">
        <v>1.7504848539829254E-2</v>
      </c>
      <c r="BT38" s="1367">
        <v>6.2522599473595619E-3</v>
      </c>
      <c r="BU38" s="1367">
        <v>1.3412656262516975E-2</v>
      </c>
      <c r="BV38" s="1367">
        <v>1.3053244911134243E-2</v>
      </c>
      <c r="BW38" s="1367">
        <v>8.5161030292510986E-3</v>
      </c>
      <c r="BX38" s="1367">
        <v>5.8125551789999008E-2</v>
      </c>
      <c r="BY38" s="1367">
        <v>1.9013719633221626E-2</v>
      </c>
      <c r="BZ38" s="1367">
        <v>2.7916992548853159E-3</v>
      </c>
      <c r="CA38" s="1367">
        <v>1.0620957240462303E-2</v>
      </c>
      <c r="CB38" s="1367">
        <v>9.8639298230409622E-3</v>
      </c>
      <c r="CC38" s="1367">
        <v>9.1497898101806641E-3</v>
      </c>
      <c r="CD38" s="1367">
        <v>0.13509997725486755</v>
      </c>
      <c r="CE38" s="1367">
        <v>5.4927235469222069E-3</v>
      </c>
      <c r="CF38" s="1367">
        <v>1.4251800253987312E-2</v>
      </c>
      <c r="CG38" s="1367">
        <v>1.199339609593153E-2</v>
      </c>
      <c r="CH38" s="1367">
        <v>1.3519838685169816E-3</v>
      </c>
      <c r="CI38" s="1367">
        <v>1.4954941347241402E-2</v>
      </c>
      <c r="CJ38" s="1367">
        <v>4.3041277676820755E-3</v>
      </c>
      <c r="CK38" s="1367">
        <v>1.0780536569654942E-2</v>
      </c>
      <c r="CL38" s="1367">
        <v>8.7915351614356041E-3</v>
      </c>
      <c r="CM38" s="1367">
        <v>5.2462629973888397E-3</v>
      </c>
      <c r="CN38" s="1367">
        <v>4.4269993901252747E-2</v>
      </c>
      <c r="CO38" s="1367">
        <v>1.3662680983543396E-2</v>
      </c>
      <c r="CP38" s="1367">
        <v>1.7610912909731269E-3</v>
      </c>
      <c r="CQ38" s="1367">
        <v>9.0194446966052055E-3</v>
      </c>
      <c r="CR38" s="1367">
        <v>6.2575000338256359E-3</v>
      </c>
      <c r="CS38" s="1367">
        <v>7.4051804840564728E-3</v>
      </c>
      <c r="CT38" s="1367">
        <v>7.7287785708904266E-2</v>
      </c>
      <c r="CU38" s="1367">
        <v>4.1053565219044685E-3</v>
      </c>
      <c r="CV38" s="1367">
        <v>1.0652042925357819E-2</v>
      </c>
      <c r="CW38" s="1367">
        <v>7.7493558637797832E-3</v>
      </c>
      <c r="CX38" s="1367">
        <v>8.7356445146724582E-4</v>
      </c>
      <c r="CY38" s="1367">
        <v>9.6595464274287224E-3</v>
      </c>
      <c r="CZ38" s="1367">
        <v>1.690915203653276E-3</v>
      </c>
      <c r="DA38" s="1367">
        <v>6.3901441171765327E-3</v>
      </c>
      <c r="DB38" s="1367">
        <v>3.597163362428546E-3</v>
      </c>
      <c r="DC38" s="1367">
        <v>1.5989983221516013E-3</v>
      </c>
      <c r="DD38" s="1367">
        <v>2.4984389543533325E-2</v>
      </c>
      <c r="DE38" s="1367">
        <v>5.9863072820007801E-3</v>
      </c>
      <c r="DF38" s="1367">
        <v>6.2584684928879142E-4</v>
      </c>
      <c r="DG38" s="1367">
        <v>5.7642972096800804E-3</v>
      </c>
      <c r="DH38" s="1367">
        <v>2.2444014903157949E-3</v>
      </c>
      <c r="DI38" s="1367">
        <v>3.7419055588543415E-3</v>
      </c>
      <c r="DJ38" s="1367">
        <v>3.4472566097974777E-2</v>
      </c>
      <c r="DK38" s="1367">
        <v>2.6460185181349516E-3</v>
      </c>
      <c r="DL38" s="1367">
        <v>6.8655423820018768E-3</v>
      </c>
      <c r="DM38" s="1367">
        <v>3.1665656715631485E-3</v>
      </c>
      <c r="DN38" s="1367">
        <v>3.5695856786333025E-4</v>
      </c>
      <c r="DO38" s="1367">
        <v>4.2452425695955753E-3</v>
      </c>
      <c r="DP38" s="1367">
        <v>3.1204160768538713E-4</v>
      </c>
      <c r="DQ38" s="1367">
        <v>3.1367961782962084E-3</v>
      </c>
      <c r="DR38" s="1367">
        <v>1.2569467071443796E-3</v>
      </c>
      <c r="DS38" s="1367">
        <v>4.5768375275656581E-4</v>
      </c>
      <c r="DT38" s="1367">
        <v>1.0195311158895493E-2</v>
      </c>
      <c r="DU38" s="1367">
        <v>1.8334585474804044E-3</v>
      </c>
      <c r="DV38" s="1367">
        <v>2.2374744003172964E-4</v>
      </c>
      <c r="DW38" s="1367">
        <v>2.9130487237125635E-3</v>
      </c>
      <c r="DX38" s="1367">
        <v>8.0710434122011065E-4</v>
      </c>
      <c r="DY38" s="1367">
        <v>1.0263541480526328E-3</v>
      </c>
    </row>
    <row r="39" spans="1:129" ht="16" x14ac:dyDescent="0.2">
      <c r="A39" s="1365">
        <v>2001</v>
      </c>
      <c r="B39" s="1365">
        <v>1</v>
      </c>
      <c r="C39" s="1367">
        <v>9.7978292033076286E-3</v>
      </c>
      <c r="D39" s="1367">
        <v>2.8335042297840118E-2</v>
      </c>
      <c r="E39" s="1367">
        <v>2.0626572892069817E-2</v>
      </c>
      <c r="F39" s="1367">
        <v>2.7672199066728354E-3</v>
      </c>
      <c r="G39" s="1367">
        <v>1.573951356112957E-2</v>
      </c>
      <c r="H39" s="1367">
        <v>3.8156326860189438E-2</v>
      </c>
      <c r="I39" s="1367">
        <v>3.1745303422212601E-2</v>
      </c>
      <c r="J39" s="1367">
        <v>9.5370188355445862E-2</v>
      </c>
      <c r="K39" s="1367">
        <v>0.11963566392660141</v>
      </c>
      <c r="L39" s="1367">
        <v>0.57510048151016235</v>
      </c>
      <c r="M39" s="1367">
        <v>6.2725856900215149E-2</v>
      </c>
      <c r="N39" s="1367">
        <v>1.3803958892822266E-2</v>
      </c>
      <c r="O39" s="1367">
        <v>1.7941342666745186E-2</v>
      </c>
      <c r="P39" s="1367">
        <v>4.6967219561338425E-2</v>
      </c>
      <c r="Q39" s="1367">
        <v>1.5758635476231575E-2</v>
      </c>
      <c r="R39" s="1367">
        <v>0.84717142581939697</v>
      </c>
      <c r="S39" s="1367">
        <v>9.4641093164682388E-3</v>
      </c>
      <c r="T39" s="1367">
        <v>2.7369935065507889E-2</v>
      </c>
      <c r="U39" s="1367">
        <v>2.0288856700062752E-2</v>
      </c>
      <c r="V39" s="1367">
        <v>2.7219126932322979E-3</v>
      </c>
      <c r="W39" s="1367">
        <v>2.6044638827443123E-2</v>
      </c>
      <c r="X39" s="1367">
        <v>3.4078255295753479E-2</v>
      </c>
      <c r="Y39" s="1367">
        <v>2.9582899063825607E-2</v>
      </c>
      <c r="Z39" s="1367">
        <v>9.0442448854446411E-2</v>
      </c>
      <c r="AA39" s="1367">
        <v>8.9686013758182526E-2</v>
      </c>
      <c r="AB39" s="1367">
        <v>0.46160838007926941</v>
      </c>
      <c r="AC39" s="1367">
        <v>5.5884003639221191E-2</v>
      </c>
      <c r="AD39" s="1367">
        <v>1.1837671510875225E-2</v>
      </c>
      <c r="AE39" s="1367">
        <v>1.7745228484272957E-2</v>
      </c>
      <c r="AF39" s="1367">
        <v>4.03275266289711E-2</v>
      </c>
      <c r="AG39" s="1367">
        <v>1.5556478872895241E-2</v>
      </c>
      <c r="AH39" s="1367">
        <v>0.41956406831741333</v>
      </c>
      <c r="AI39" s="1367">
        <v>7.8017283231019974E-3</v>
      </c>
      <c r="AJ39" s="1367">
        <v>2.2562375292181969E-2</v>
      </c>
      <c r="AK39" s="1367">
        <v>1.8149277195334435E-2</v>
      </c>
      <c r="AL39" s="1367">
        <v>2.4348706938326359E-3</v>
      </c>
      <c r="AM39" s="1367">
        <v>2.8123509138822556E-2</v>
      </c>
      <c r="AN39" s="1367">
        <v>1.9891876727342606E-2</v>
      </c>
      <c r="AO39" s="1367">
        <v>2.4415852501988411E-2</v>
      </c>
      <c r="AP39" s="1367">
        <v>4.5641392469406128E-2</v>
      </c>
      <c r="AQ39" s="1367">
        <v>3.850884735584259E-2</v>
      </c>
      <c r="AR39" s="1367">
        <v>0.17098484933376312</v>
      </c>
      <c r="AS39" s="1367">
        <v>4.104948416352272E-2</v>
      </c>
      <c r="AT39" s="1367">
        <v>7.7545433305203915E-3</v>
      </c>
      <c r="AU39" s="1367">
        <v>1.6661308705806732E-2</v>
      </c>
      <c r="AV39" s="1367">
        <v>2.6665013283491135E-2</v>
      </c>
      <c r="AW39" s="1367">
        <v>1.4384468086063862E-2</v>
      </c>
      <c r="AX39" s="1367">
        <v>0.31269508600234985</v>
      </c>
      <c r="AY39" s="1367">
        <v>7.0146988146007061E-3</v>
      </c>
      <c r="AZ39" s="1367">
        <v>2.0286310464143753E-2</v>
      </c>
      <c r="BA39" s="1367">
        <v>1.6886932775378227E-2</v>
      </c>
      <c r="BB39" s="1367">
        <v>2.265517134219408E-3</v>
      </c>
      <c r="BC39" s="1367">
        <v>2.5534803047776222E-2</v>
      </c>
      <c r="BD39" s="1367">
        <v>1.4757252298295498E-2</v>
      </c>
      <c r="BE39" s="1367">
        <v>2.2196440026164055E-2</v>
      </c>
      <c r="BF39" s="1367">
        <v>3.0561763793230057E-2</v>
      </c>
      <c r="BG39" s="1367">
        <v>2.4521725252270699E-2</v>
      </c>
      <c r="BH39" s="1367">
        <v>0.11347894370555878</v>
      </c>
      <c r="BI39" s="1367">
        <v>3.5190705209970474E-2</v>
      </c>
      <c r="BJ39" s="1367">
        <v>6.2144370749592781E-3</v>
      </c>
      <c r="BK39" s="1367">
        <v>1.5982002019882202E-2</v>
      </c>
      <c r="BL39" s="1367">
        <v>2.1492999047040939E-2</v>
      </c>
      <c r="BM39" s="1367">
        <v>1.369770523160696E-2</v>
      </c>
      <c r="BN39" s="1367">
        <v>0.16608379781246185</v>
      </c>
      <c r="BO39" s="1367">
        <v>5.3038871847093105E-3</v>
      </c>
      <c r="BP39" s="1367">
        <v>1.5338691882789135E-2</v>
      </c>
      <c r="BQ39" s="1367">
        <v>1.3169647194445133E-2</v>
      </c>
      <c r="BR39" s="1367">
        <v>1.7668136861175299E-3</v>
      </c>
      <c r="BS39" s="1367">
        <v>1.8067518249154091E-2</v>
      </c>
      <c r="BT39" s="1367">
        <v>6.8945041857659817E-3</v>
      </c>
      <c r="BU39" s="1367">
        <v>1.5975415706634521E-2</v>
      </c>
      <c r="BV39" s="1367">
        <v>1.1219813488423824E-2</v>
      </c>
      <c r="BW39" s="1367">
        <v>7.7494997531175613E-3</v>
      </c>
      <c r="BX39" s="1367">
        <v>4.9674451351165771E-2</v>
      </c>
      <c r="BY39" s="1367">
        <v>2.0923551172018051E-2</v>
      </c>
      <c r="BZ39" s="1367">
        <v>2.909746952354908E-3</v>
      </c>
      <c r="CA39" s="1367">
        <v>1.3065668754279613E-2</v>
      </c>
      <c r="CB39" s="1367">
        <v>1.0217939503490925E-2</v>
      </c>
      <c r="CC39" s="1367">
        <v>1.0705610737204552E-2</v>
      </c>
      <c r="CD39" s="1367">
        <v>0.12855421006679535</v>
      </c>
      <c r="CE39" s="1367">
        <v>4.6931118704378605E-3</v>
      </c>
      <c r="CF39" s="1367">
        <v>1.3572346419095993E-2</v>
      </c>
      <c r="CG39" s="1367">
        <v>1.151400338858366E-2</v>
      </c>
      <c r="CH39" s="1367">
        <v>1.5446956967934966E-3</v>
      </c>
      <c r="CI39" s="1367">
        <v>1.5441080555319786E-2</v>
      </c>
      <c r="CJ39" s="1367">
        <v>4.906434565782547E-3</v>
      </c>
      <c r="CK39" s="1367">
        <v>1.3239475898444653E-2</v>
      </c>
      <c r="CL39" s="1367">
        <v>7.3132901452481747E-3</v>
      </c>
      <c r="CM39" s="1367">
        <v>4.6848081983625889E-3</v>
      </c>
      <c r="CN39" s="1367">
        <v>3.6502491682767868E-2</v>
      </c>
      <c r="CO39" s="1367">
        <v>1.5142479911446571E-2</v>
      </c>
      <c r="CP39" s="1367">
        <v>1.8155723810195923E-3</v>
      </c>
      <c r="CQ39" s="1367">
        <v>1.1423902586102486E-2</v>
      </c>
      <c r="CR39" s="1367">
        <v>6.411401554942131E-3</v>
      </c>
      <c r="CS39" s="1367">
        <v>8.7310783565044403E-3</v>
      </c>
      <c r="CT39" s="1367">
        <v>7.1829654276371002E-2</v>
      </c>
      <c r="CU39" s="1367">
        <v>3.438521409407258E-3</v>
      </c>
      <c r="CV39" s="1367">
        <v>9.9441064521670341E-3</v>
      </c>
      <c r="CW39" s="1367">
        <v>7.3770568706095219E-3</v>
      </c>
      <c r="CX39" s="1367">
        <v>9.8969123791903257E-4</v>
      </c>
      <c r="CY39" s="1367">
        <v>1.015312597155571E-2</v>
      </c>
      <c r="CZ39" s="1367">
        <v>2.161058597266674E-3</v>
      </c>
      <c r="DA39" s="1367">
        <v>8.3517618477344513E-3</v>
      </c>
      <c r="DB39" s="1367">
        <v>2.804148243740201E-3</v>
      </c>
      <c r="DC39" s="1367">
        <v>1.4592526713386178E-3</v>
      </c>
      <c r="DD39" s="1367">
        <v>1.8414126709103584E-2</v>
      </c>
      <c r="DE39" s="1367">
        <v>6.7368014715611935E-3</v>
      </c>
      <c r="DF39" s="1367">
        <v>6.3579081324860454E-4</v>
      </c>
      <c r="DG39" s="1367">
        <v>7.7159712091088295E-3</v>
      </c>
      <c r="DH39" s="1367">
        <v>2.2642577532678843E-3</v>
      </c>
      <c r="DI39" s="1367">
        <v>4.4725434854626656E-3</v>
      </c>
      <c r="DJ39" s="1367">
        <v>3.1035751104354858E-2</v>
      </c>
      <c r="DK39" s="1367">
        <v>2.1178075112402439E-3</v>
      </c>
      <c r="DL39" s="1367">
        <v>6.1246389523148537E-3</v>
      </c>
      <c r="DM39" s="1367">
        <v>3.0453233048319817E-3</v>
      </c>
      <c r="DN39" s="1367">
        <v>4.085544787812978E-4</v>
      </c>
      <c r="DO39" s="1367">
        <v>4.7992914915084839E-3</v>
      </c>
      <c r="DP39" s="1367">
        <v>5.7305122027173638E-4</v>
      </c>
      <c r="DQ39" s="1367">
        <v>4.1948561556637287E-3</v>
      </c>
      <c r="DR39" s="1367">
        <v>7.6734687900170684E-4</v>
      </c>
      <c r="DS39" s="1367">
        <v>3.0221097404137254E-4</v>
      </c>
      <c r="DT39" s="1367">
        <v>6.766654085367918E-3</v>
      </c>
      <c r="DU39" s="1367">
        <v>1.93601637147367E-3</v>
      </c>
      <c r="DV39" s="1367">
        <v>2.1113934053573757E-4</v>
      </c>
      <c r="DW39" s="1367">
        <v>3.9837169460952282E-3</v>
      </c>
      <c r="DX39" s="1367">
        <v>7.5521797407418489E-4</v>
      </c>
      <c r="DY39" s="1367">
        <v>1.1807983973994851E-3</v>
      </c>
    </row>
    <row r="40" spans="1:129" ht="16" x14ac:dyDescent="0.2">
      <c r="A40" s="1365">
        <v>2002</v>
      </c>
      <c r="B40" s="1365">
        <v>1</v>
      </c>
      <c r="C40" s="1367">
        <v>1.0449672117829323E-2</v>
      </c>
      <c r="D40" s="1367">
        <v>3.1192418187856674E-2</v>
      </c>
      <c r="E40" s="1367">
        <v>1.9935116171836853E-2</v>
      </c>
      <c r="F40" s="1367">
        <v>4.2478805407881737E-3</v>
      </c>
      <c r="G40" s="1367">
        <v>1.1878546327352524E-2</v>
      </c>
      <c r="H40" s="1367">
        <v>3.9947599172592163E-2</v>
      </c>
      <c r="I40" s="1367">
        <v>3.275100514292717E-2</v>
      </c>
      <c r="J40" s="1367">
        <v>9.7025923430919647E-2</v>
      </c>
      <c r="K40" s="1367">
        <v>0.12095502018928528</v>
      </c>
      <c r="L40" s="1367">
        <v>0.56786841154098511</v>
      </c>
      <c r="M40" s="1367">
        <v>6.374843418598175E-2</v>
      </c>
      <c r="N40" s="1367">
        <v>1.4149590395390987E-2</v>
      </c>
      <c r="O40" s="1367">
        <v>1.8601411953568459E-2</v>
      </c>
      <c r="P40" s="1367">
        <v>4.7363832592964172E-2</v>
      </c>
      <c r="Q40" s="1367">
        <v>1.6384599730372429E-2</v>
      </c>
      <c r="R40" s="1367">
        <v>0.84618628025054932</v>
      </c>
      <c r="S40" s="1367">
        <v>1.0080698877573013E-2</v>
      </c>
      <c r="T40" s="1367">
        <v>3.0091028660535812E-2</v>
      </c>
      <c r="U40" s="1367">
        <v>1.9548673182725906E-2</v>
      </c>
      <c r="V40" s="1367">
        <v>4.1655353270471096E-3</v>
      </c>
      <c r="W40" s="1367">
        <v>2.1228229627013206E-2</v>
      </c>
      <c r="X40" s="1367">
        <v>3.5584785044193268E-2</v>
      </c>
      <c r="Y40" s="1367">
        <v>3.0544517561793327E-2</v>
      </c>
      <c r="Z40" s="1367">
        <v>9.1694816946983337E-2</v>
      </c>
      <c r="AA40" s="1367">
        <v>8.8910937309265137E-2</v>
      </c>
      <c r="AB40" s="1367">
        <v>0.45755547285079956</v>
      </c>
      <c r="AC40" s="1367">
        <v>5.6781593710184097E-2</v>
      </c>
      <c r="AD40" s="1367">
        <v>1.2105078436434269E-2</v>
      </c>
      <c r="AE40" s="1367">
        <v>1.8439436331391335E-2</v>
      </c>
      <c r="AF40" s="1367">
        <v>4.0566876530647278E-2</v>
      </c>
      <c r="AG40" s="1367">
        <v>1.6214713454246521E-2</v>
      </c>
      <c r="AH40" s="1367">
        <v>0.41505581140518188</v>
      </c>
      <c r="AI40" s="1367">
        <v>8.1885876134037971E-3</v>
      </c>
      <c r="AJ40" s="1367">
        <v>2.4443050846457481E-2</v>
      </c>
      <c r="AK40" s="1367">
        <v>1.7544222995638847E-2</v>
      </c>
      <c r="AL40" s="1367">
        <v>3.7384163588285446E-3</v>
      </c>
      <c r="AM40" s="1367">
        <v>2.4142850190401077E-2</v>
      </c>
      <c r="AN40" s="1367">
        <v>2.0764347165822983E-2</v>
      </c>
      <c r="AO40" s="1367">
        <v>2.5245063006877899E-2</v>
      </c>
      <c r="AP40" s="1367">
        <v>4.59599569439888E-2</v>
      </c>
      <c r="AQ40" s="1367">
        <v>3.7903454154729843E-2</v>
      </c>
      <c r="AR40" s="1367">
        <v>0.16522514820098877</v>
      </c>
      <c r="AS40" s="1367">
        <v>4.1900712996721268E-2</v>
      </c>
      <c r="AT40" s="1367">
        <v>7.9328203573822975E-3</v>
      </c>
      <c r="AU40" s="1367">
        <v>1.7312241718173027E-2</v>
      </c>
      <c r="AV40" s="1367">
        <v>2.6825569570064545E-2</v>
      </c>
      <c r="AW40" s="1367">
        <v>1.507513877004385E-2</v>
      </c>
      <c r="AX40" s="1367">
        <v>0.3075459897518158</v>
      </c>
      <c r="AY40" s="1367">
        <v>7.3744454421103001E-3</v>
      </c>
      <c r="AZ40" s="1367">
        <v>2.2012824192643166E-2</v>
      </c>
      <c r="BA40" s="1367">
        <v>1.6304630786180496E-2</v>
      </c>
      <c r="BB40" s="1367">
        <v>3.4742776770144701E-3</v>
      </c>
      <c r="BC40" s="1367">
        <v>2.2592635825276375E-2</v>
      </c>
      <c r="BD40" s="1367">
        <v>1.5389109961688519E-2</v>
      </c>
      <c r="BE40" s="1367">
        <v>2.3124543949961662E-2</v>
      </c>
      <c r="BF40" s="1367">
        <v>3.0685637146234512E-2</v>
      </c>
      <c r="BG40" s="1367">
        <v>2.443293109536171E-2</v>
      </c>
      <c r="BH40" s="1367">
        <v>0.10578873753547668</v>
      </c>
      <c r="BI40" s="1367">
        <v>3.6366201937198639E-2</v>
      </c>
      <c r="BJ40" s="1367">
        <v>6.4579439349472523E-3</v>
      </c>
      <c r="BK40" s="1367">
        <v>1.6666598618030548E-2</v>
      </c>
      <c r="BL40" s="1367">
        <v>2.1951191127300262E-2</v>
      </c>
      <c r="BM40" s="1367">
        <v>1.44150136038661E-2</v>
      </c>
      <c r="BN40" s="1367">
        <v>0.16102613508701324</v>
      </c>
      <c r="BO40" s="1367">
        <v>5.4943375289440155E-3</v>
      </c>
      <c r="BP40" s="1367">
        <v>1.6400674358010292E-2</v>
      </c>
      <c r="BQ40" s="1367">
        <v>1.2805867940187454E-2</v>
      </c>
      <c r="BR40" s="1367">
        <v>2.7287425473332405E-3</v>
      </c>
      <c r="BS40" s="1367">
        <v>1.617780514061451E-2</v>
      </c>
      <c r="BT40" s="1367">
        <v>7.1181249804794788E-3</v>
      </c>
      <c r="BU40" s="1367">
        <v>1.6892248764634132E-2</v>
      </c>
      <c r="BV40" s="1367">
        <v>1.0593123733997345E-2</v>
      </c>
      <c r="BW40" s="1367">
        <v>7.2102886624634266E-3</v>
      </c>
      <c r="BX40" s="1367">
        <v>4.3709702789783478E-2</v>
      </c>
      <c r="BY40" s="1367">
        <v>2.1895222365856171E-2</v>
      </c>
      <c r="BZ40" s="1367">
        <v>3.0236393213272095E-3</v>
      </c>
      <c r="CA40" s="1367">
        <v>1.3868609443306923E-2</v>
      </c>
      <c r="CB40" s="1367">
        <v>1.0429680347442627E-2</v>
      </c>
      <c r="CC40" s="1367">
        <v>1.1465542949736118E-2</v>
      </c>
      <c r="CD40" s="1367">
        <v>0.12358748912811279</v>
      </c>
      <c r="CE40" s="1367">
        <v>4.8683695495128632E-3</v>
      </c>
      <c r="CF40" s="1367">
        <v>1.4532151632010937E-2</v>
      </c>
      <c r="CG40" s="1367">
        <v>1.118893176317215E-2</v>
      </c>
      <c r="CH40" s="1367">
        <v>2.3841969668865204E-3</v>
      </c>
      <c r="CI40" s="1367">
        <v>1.3814018107950687E-2</v>
      </c>
      <c r="CJ40" s="1367">
        <v>5.0007570534944534E-3</v>
      </c>
      <c r="CK40" s="1367">
        <v>1.4029183425009251E-2</v>
      </c>
      <c r="CL40" s="1367">
        <v>6.6433129832148552E-3</v>
      </c>
      <c r="CM40" s="1367">
        <v>4.1835601441562176E-3</v>
      </c>
      <c r="CN40" s="1367">
        <v>3.0940167605876923E-2</v>
      </c>
      <c r="CO40" s="1367">
        <v>1.600283570587635E-2</v>
      </c>
      <c r="CP40" s="1367">
        <v>1.9389285007491708E-3</v>
      </c>
      <c r="CQ40" s="1367">
        <v>1.2090254575014114E-2</v>
      </c>
      <c r="CR40" s="1367">
        <v>6.7194849252700806E-3</v>
      </c>
      <c r="CS40" s="1367">
        <v>9.2833507806062698E-3</v>
      </c>
      <c r="CT40" s="1367">
        <v>6.862775981426239E-2</v>
      </c>
      <c r="CU40" s="1367">
        <v>3.5996236838400364E-3</v>
      </c>
      <c r="CV40" s="1367">
        <v>1.0744927451014519E-2</v>
      </c>
      <c r="CW40" s="1367">
        <v>7.4034705758094788E-3</v>
      </c>
      <c r="CX40" s="1367">
        <v>1.5775709180161357E-3</v>
      </c>
      <c r="CY40" s="1367">
        <v>9.0277455747127533E-3</v>
      </c>
      <c r="CZ40" s="1367">
        <v>2.2411083336919546E-3</v>
      </c>
      <c r="DA40" s="1367">
        <v>8.785574696958065E-3</v>
      </c>
      <c r="DB40" s="1367">
        <v>2.4774300400167704E-3</v>
      </c>
      <c r="DC40" s="1367">
        <v>1.283923746086657E-3</v>
      </c>
      <c r="DD40" s="1367">
        <v>1.4622231014072895E-2</v>
      </c>
      <c r="DE40" s="1367">
        <v>6.8641551770269871E-3</v>
      </c>
      <c r="DF40" s="1367">
        <v>6.0541596030816436E-4</v>
      </c>
      <c r="DG40" s="1367">
        <v>8.1801591441035271E-3</v>
      </c>
      <c r="DH40" s="1367">
        <v>2.1185448858886957E-3</v>
      </c>
      <c r="DI40" s="1367">
        <v>4.745610523968935E-3</v>
      </c>
      <c r="DJ40" s="1367">
        <v>2.9975865036249161E-2</v>
      </c>
      <c r="DK40" s="1367">
        <v>2.2837035357952118E-3</v>
      </c>
      <c r="DL40" s="1367">
        <v>6.8168872967362404E-3</v>
      </c>
      <c r="DM40" s="1367">
        <v>3.2864233944565058E-3</v>
      </c>
      <c r="DN40" s="1367">
        <v>7.0028862683102489E-4</v>
      </c>
      <c r="DO40" s="1367">
        <v>4.2278538458049297E-3</v>
      </c>
      <c r="DP40" s="1367">
        <v>6.4227136317640543E-4</v>
      </c>
      <c r="DQ40" s="1367">
        <v>4.6154763549566269E-3</v>
      </c>
      <c r="DR40" s="1367">
        <v>5.7629053480923176E-4</v>
      </c>
      <c r="DS40" s="1367">
        <v>2.1017871040385216E-4</v>
      </c>
      <c r="DT40" s="1367">
        <v>4.8180068843066692E-3</v>
      </c>
      <c r="DU40" s="1367">
        <v>1.7984859878197312E-3</v>
      </c>
      <c r="DV40" s="1367">
        <v>1.6334121755789965E-4</v>
      </c>
      <c r="DW40" s="1367">
        <v>4.4521349482238293E-3</v>
      </c>
      <c r="DX40" s="1367">
        <v>5.7519780239090323E-4</v>
      </c>
      <c r="DY40" s="1367">
        <v>1.2232881272211671E-3</v>
      </c>
    </row>
    <row r="41" spans="1:129" ht="16" x14ac:dyDescent="0.2">
      <c r="A41" s="1365">
        <v>2003</v>
      </c>
      <c r="B41" s="1365">
        <v>1</v>
      </c>
      <c r="C41" s="1367">
        <v>1.0611258447170258E-2</v>
      </c>
      <c r="D41" s="1367">
        <v>3.2230645418167114E-2</v>
      </c>
      <c r="E41" s="1367">
        <v>2.0282208919525146E-2</v>
      </c>
      <c r="F41" s="1367">
        <v>5.9485435485839844E-3</v>
      </c>
      <c r="G41" s="1367">
        <v>1.1674550361931324E-2</v>
      </c>
      <c r="H41" s="1367">
        <v>4.0729887783527374E-2</v>
      </c>
      <c r="I41" s="1367">
        <v>3.3255662769079208E-2</v>
      </c>
      <c r="J41" s="1367">
        <v>9.9641866981983185E-2</v>
      </c>
      <c r="K41" s="1367">
        <v>0.11950038373470306</v>
      </c>
      <c r="L41" s="1367">
        <v>0.56314742565155029</v>
      </c>
      <c r="M41" s="1367">
        <v>6.297757476568222E-2</v>
      </c>
      <c r="N41" s="1367">
        <v>1.3947590254247189E-2</v>
      </c>
      <c r="O41" s="1367">
        <v>1.9308071583509445E-2</v>
      </c>
      <c r="P41" s="1367">
        <v>4.6505864709615707E-2</v>
      </c>
      <c r="Q41" s="1367">
        <v>1.6471710056066513E-2</v>
      </c>
      <c r="R41" s="1367">
        <v>0.84917968511581421</v>
      </c>
      <c r="S41" s="1367">
        <v>1.0285535827279091E-2</v>
      </c>
      <c r="T41" s="1367">
        <v>3.1241295859217644E-2</v>
      </c>
      <c r="U41" s="1367">
        <v>2.0004661753773689E-2</v>
      </c>
      <c r="V41" s="1367">
        <v>5.8671422302722931E-3</v>
      </c>
      <c r="W41" s="1367">
        <v>2.0322544500231743E-2</v>
      </c>
      <c r="X41" s="1367">
        <v>3.627530112862587E-2</v>
      </c>
      <c r="Y41" s="1367">
        <v>3.0959766358137131E-2</v>
      </c>
      <c r="Z41" s="1367">
        <v>9.4433985650539398E-2</v>
      </c>
      <c r="AA41" s="1367">
        <v>8.7766945362091064E-2</v>
      </c>
      <c r="AB41" s="1367">
        <v>0.45620071887969971</v>
      </c>
      <c r="AC41" s="1367">
        <v>5.5821791291236877E-2</v>
      </c>
      <c r="AD41" s="1367">
        <v>1.1844131164252758E-2</v>
      </c>
      <c r="AE41" s="1367">
        <v>1.9115634262561798E-2</v>
      </c>
      <c r="AF41" s="1367">
        <v>3.9527617394924164E-2</v>
      </c>
      <c r="AG41" s="1367">
        <v>1.6294173896312714E-2</v>
      </c>
      <c r="AH41" s="1367">
        <v>0.41635525226593018</v>
      </c>
      <c r="AI41" s="1367">
        <v>8.6452104151248932E-3</v>
      </c>
      <c r="AJ41" s="1367">
        <v>2.6258969679474831E-2</v>
      </c>
      <c r="AK41" s="1367">
        <v>1.7905669286847115E-2</v>
      </c>
      <c r="AL41" s="1367">
        <v>5.2515310235321522E-3</v>
      </c>
      <c r="AM41" s="1367">
        <v>2.2782845422625542E-2</v>
      </c>
      <c r="AN41" s="1367">
        <v>2.1404849365353584E-2</v>
      </c>
      <c r="AO41" s="1367">
        <v>2.5724928826093674E-2</v>
      </c>
      <c r="AP41" s="1367">
        <v>4.6258188784122467E-2</v>
      </c>
      <c r="AQ41" s="1367">
        <v>3.6506935954093933E-2</v>
      </c>
      <c r="AR41" s="1367">
        <v>0.16440671682357788</v>
      </c>
      <c r="AS41" s="1367">
        <v>4.1209403425455093E-2</v>
      </c>
      <c r="AT41" s="1367">
        <v>7.7247032895684242E-3</v>
      </c>
      <c r="AU41" s="1367">
        <v>1.8000226467847824E-2</v>
      </c>
      <c r="AV41" s="1367">
        <v>2.6012558490037918E-2</v>
      </c>
      <c r="AW41" s="1367">
        <v>1.5196844004094601E-2</v>
      </c>
      <c r="AX41" s="1367">
        <v>0.30859994888305664</v>
      </c>
      <c r="AY41" s="1367">
        <v>7.8544113785028458E-3</v>
      </c>
      <c r="AZ41" s="1367">
        <v>2.385699562728405E-2</v>
      </c>
      <c r="BA41" s="1367">
        <v>1.6630856320261955E-2</v>
      </c>
      <c r="BB41" s="1367">
        <v>4.8776431940495968E-3</v>
      </c>
      <c r="BC41" s="1367">
        <v>2.0920503884553909E-2</v>
      </c>
      <c r="BD41" s="1367">
        <v>1.5715628862380981E-2</v>
      </c>
      <c r="BE41" s="1367">
        <v>2.3420955985784531E-2</v>
      </c>
      <c r="BF41" s="1367">
        <v>3.0648626387119293E-2</v>
      </c>
      <c r="BG41" s="1367">
        <v>2.3256946355104446E-2</v>
      </c>
      <c r="BH41" s="1367">
        <v>0.10606462508440018</v>
      </c>
      <c r="BI41" s="1367">
        <v>3.5352762788534164E-2</v>
      </c>
      <c r="BJ41" s="1367">
        <v>6.1437645927071571E-3</v>
      </c>
      <c r="BK41" s="1367">
        <v>1.7277190461754799E-2</v>
      </c>
      <c r="BL41" s="1367">
        <v>2.080761082470417E-2</v>
      </c>
      <c r="BM41" s="1367">
        <v>1.4545151963829994E-2</v>
      </c>
      <c r="BN41" s="1367">
        <v>0.16332682967185974</v>
      </c>
      <c r="BO41" s="1367">
        <v>6.0275830328464508E-3</v>
      </c>
      <c r="BP41" s="1367">
        <v>1.8308186903595924E-2</v>
      </c>
      <c r="BQ41" s="1367">
        <v>1.2883045710623264E-2</v>
      </c>
      <c r="BR41" s="1367">
        <v>3.7784525193274021E-3</v>
      </c>
      <c r="BS41" s="1367">
        <v>1.5292460098862648E-2</v>
      </c>
      <c r="BT41" s="1367">
        <v>7.1023609489202499E-3</v>
      </c>
      <c r="BU41" s="1367">
        <v>1.7360379919409752E-2</v>
      </c>
      <c r="BV41" s="1367">
        <v>1.0645903646945953E-2</v>
      </c>
      <c r="BW41" s="1367">
        <v>6.943033542484045E-3</v>
      </c>
      <c r="BX41" s="1367">
        <v>4.339180514216423E-2</v>
      </c>
      <c r="BY41" s="1367">
        <v>2.1593611687421799E-2</v>
      </c>
      <c r="BZ41" s="1367">
        <v>2.919310238212347E-3</v>
      </c>
      <c r="CA41" s="1367">
        <v>1.4441070146858692E-2</v>
      </c>
      <c r="CB41" s="1367">
        <v>1.0041910223662853E-2</v>
      </c>
      <c r="CC41" s="1367">
        <v>1.1551701463758945E-2</v>
      </c>
      <c r="CD41" s="1367">
        <v>0.12609390914440155</v>
      </c>
      <c r="CE41" s="1367">
        <v>5.3478316403925419E-3</v>
      </c>
      <c r="CF41" s="1367">
        <v>1.6243508085608482E-2</v>
      </c>
      <c r="CG41" s="1367">
        <v>1.1282872408628464E-2</v>
      </c>
      <c r="CH41" s="1367">
        <v>3.3091395162045956E-3</v>
      </c>
      <c r="CI41" s="1367">
        <v>1.3113342225551605E-2</v>
      </c>
      <c r="CJ41" s="1367">
        <v>5.0375144928693771E-3</v>
      </c>
      <c r="CK41" s="1367">
        <v>1.4478870667517185E-2</v>
      </c>
      <c r="CL41" s="1367">
        <v>6.6540013067424297E-3</v>
      </c>
      <c r="CM41" s="1367">
        <v>3.9855674840509892E-3</v>
      </c>
      <c r="CN41" s="1367">
        <v>3.0760286375880241E-2</v>
      </c>
      <c r="CO41" s="1367">
        <v>1.5880979597568512E-2</v>
      </c>
      <c r="CP41" s="1367">
        <v>1.8613262800499797E-3</v>
      </c>
      <c r="CQ41" s="1367">
        <v>1.2617544271051884E-2</v>
      </c>
      <c r="CR41" s="1367">
        <v>6.4388713799417019E-3</v>
      </c>
      <c r="CS41" s="1367">
        <v>9.4421077519655228E-3</v>
      </c>
      <c r="CT41" s="1367">
        <v>7.0763811469078064E-2</v>
      </c>
      <c r="CU41" s="1367">
        <v>3.981421235948801E-3</v>
      </c>
      <c r="CV41" s="1367">
        <v>1.2093173339962959E-2</v>
      </c>
      <c r="CW41" s="1367">
        <v>7.5107966549694538E-3</v>
      </c>
      <c r="CX41" s="1367">
        <v>2.2028323728591204E-3</v>
      </c>
      <c r="CY41" s="1367">
        <v>8.6070913821458817E-3</v>
      </c>
      <c r="CZ41" s="1367">
        <v>2.1307000424712896E-3</v>
      </c>
      <c r="DA41" s="1367">
        <v>9.4246137887239456E-3</v>
      </c>
      <c r="DB41" s="1367">
        <v>2.3404152598232031E-3</v>
      </c>
      <c r="DC41" s="1367">
        <v>1.1171859223395586E-3</v>
      </c>
      <c r="DD41" s="1367">
        <v>1.4378988184034824E-2</v>
      </c>
      <c r="DE41" s="1367">
        <v>6.976589560508728E-3</v>
      </c>
      <c r="DF41" s="1367">
        <v>5.9672846691682935E-4</v>
      </c>
      <c r="DG41" s="1367">
        <v>8.8278856128454208E-3</v>
      </c>
      <c r="DH41" s="1367">
        <v>2.0828326232731342E-3</v>
      </c>
      <c r="DI41" s="1367">
        <v>4.8937574028968811E-3</v>
      </c>
      <c r="DJ41" s="1367">
        <v>3.1762279570102692E-2</v>
      </c>
      <c r="DK41" s="1367">
        <v>2.586177084594965E-3</v>
      </c>
      <c r="DL41" s="1367">
        <v>7.855256088078022E-3</v>
      </c>
      <c r="DM41" s="1367">
        <v>3.3725176472216845E-3</v>
      </c>
      <c r="DN41" s="1367">
        <v>9.8912150133401155E-4</v>
      </c>
      <c r="DO41" s="1367">
        <v>4.0915249846875668E-3</v>
      </c>
      <c r="DP41" s="1367">
        <v>5.4622121388092637E-4</v>
      </c>
      <c r="DQ41" s="1367">
        <v>4.9050687812268734E-3</v>
      </c>
      <c r="DR41" s="1367">
        <v>6.153021240606904E-4</v>
      </c>
      <c r="DS41" s="1367">
        <v>2.216366701759398E-4</v>
      </c>
      <c r="DT41" s="1367">
        <v>4.8678102903068066E-3</v>
      </c>
      <c r="DU41" s="1367">
        <v>1.71164411585778E-3</v>
      </c>
      <c r="DV41" s="1367">
        <v>1.4106012531556189E-4</v>
      </c>
      <c r="DW41" s="1367">
        <v>4.7640083357691765E-3</v>
      </c>
      <c r="DX41" s="1367">
        <v>4.9511803081259131E-4</v>
      </c>
      <c r="DY41" s="1367">
        <v>1.2165259104222059E-3</v>
      </c>
    </row>
    <row r="42" spans="1:129" ht="16" x14ac:dyDescent="0.2">
      <c r="A42" s="1365">
        <v>2004</v>
      </c>
      <c r="B42" s="1365">
        <v>1</v>
      </c>
      <c r="C42" s="1367">
        <v>1.3969865627586842E-2</v>
      </c>
      <c r="D42" s="1367">
        <v>3.4609463065862656E-2</v>
      </c>
      <c r="E42" s="1367">
        <v>2.2681251168251038E-2</v>
      </c>
      <c r="F42" s="1367">
        <v>8.0332057550549507E-3</v>
      </c>
      <c r="G42" s="1367">
        <v>7.1736420504748821E-3</v>
      </c>
      <c r="H42" s="1367">
        <v>4.0601175278425217E-2</v>
      </c>
      <c r="I42" s="1367">
        <v>3.3533409237861633E-2</v>
      </c>
      <c r="J42" s="1367">
        <v>0.10046513378620148</v>
      </c>
      <c r="K42" s="1367">
        <v>0.11892316490411758</v>
      </c>
      <c r="L42" s="1367">
        <v>0.55695772171020508</v>
      </c>
      <c r="M42" s="1367">
        <v>6.3051953911781311E-2</v>
      </c>
      <c r="N42" s="1367">
        <v>1.3829659670591354E-2</v>
      </c>
      <c r="O42" s="1367">
        <v>1.970374770462513E-2</v>
      </c>
      <c r="P42" s="1367">
        <v>4.6695876866579056E-2</v>
      </c>
      <c r="Q42" s="1367">
        <v>1.6356082633137703E-2</v>
      </c>
      <c r="R42" s="1367">
        <v>0.85205668210983276</v>
      </c>
      <c r="S42" s="1367">
        <v>1.3532456010580063E-2</v>
      </c>
      <c r="T42" s="1367">
        <v>3.3525805920362473E-2</v>
      </c>
      <c r="U42" s="1367">
        <v>2.2358259186148643E-2</v>
      </c>
      <c r="V42" s="1367">
        <v>7.9188086092472076E-3</v>
      </c>
      <c r="W42" s="1367">
        <v>1.6025831922888756E-2</v>
      </c>
      <c r="X42" s="1367">
        <v>3.6342795938253403E-2</v>
      </c>
      <c r="Y42" s="1367">
        <v>3.1273137778043747E-2</v>
      </c>
      <c r="Z42" s="1367">
        <v>9.5165155827999115E-2</v>
      </c>
      <c r="AA42" s="1367">
        <v>8.8416673243045807E-2</v>
      </c>
      <c r="AB42" s="1367">
        <v>0.45156985521316528</v>
      </c>
      <c r="AC42" s="1367">
        <v>5.5927928537130356E-2</v>
      </c>
      <c r="AD42" s="1367">
        <v>1.1755789630115032E-2</v>
      </c>
      <c r="AE42" s="1367">
        <v>1.9517349079251289E-2</v>
      </c>
      <c r="AF42" s="1367">
        <v>3.9739914238452911E-2</v>
      </c>
      <c r="AG42" s="1367">
        <v>1.6188010573387146E-2</v>
      </c>
      <c r="AH42" s="1367">
        <v>0.42431309819221497</v>
      </c>
      <c r="AI42" s="1367">
        <v>1.1340933851897717E-2</v>
      </c>
      <c r="AJ42" s="1367">
        <v>2.8096448630094528E-2</v>
      </c>
      <c r="AK42" s="1367">
        <v>2.0096113905310631E-2</v>
      </c>
      <c r="AL42" s="1367">
        <v>7.1176066994667053E-3</v>
      </c>
      <c r="AM42" s="1367">
        <v>2.0096167922019958E-2</v>
      </c>
      <c r="AN42" s="1367">
        <v>2.1261198446154594E-2</v>
      </c>
      <c r="AO42" s="1367">
        <v>2.5914954021573067E-2</v>
      </c>
      <c r="AP42" s="1367">
        <v>4.7143071889877319E-2</v>
      </c>
      <c r="AQ42" s="1367">
        <v>3.7249285727739334E-2</v>
      </c>
      <c r="AR42" s="1367">
        <v>0.16487586498260498</v>
      </c>
      <c r="AS42" s="1367">
        <v>4.11214679479599E-2</v>
      </c>
      <c r="AT42" s="1367">
        <v>7.6353694312274456E-3</v>
      </c>
      <c r="AU42" s="1367">
        <v>1.8279585987329483E-2</v>
      </c>
      <c r="AV42" s="1367">
        <v>2.6068089529871941E-2</v>
      </c>
      <c r="AW42" s="1367">
        <v>1.5053378418087959E-2</v>
      </c>
      <c r="AX42" s="1367">
        <v>0.3172701895236969</v>
      </c>
      <c r="AY42" s="1367">
        <v>1.0292389430105686E-2</v>
      </c>
      <c r="AZ42" s="1367">
        <v>2.5498745962977409E-2</v>
      </c>
      <c r="BA42" s="1367">
        <v>1.8759051337838173E-2</v>
      </c>
      <c r="BB42" s="1367">
        <v>6.6440487280488014E-3</v>
      </c>
      <c r="BC42" s="1367">
        <v>1.905469223856926E-2</v>
      </c>
      <c r="BD42" s="1367">
        <v>1.5298550948500633E-2</v>
      </c>
      <c r="BE42" s="1367">
        <v>2.3403193801641464E-2</v>
      </c>
      <c r="BF42" s="1367">
        <v>3.1823940575122833E-2</v>
      </c>
      <c r="BG42" s="1367">
        <v>2.4210276082158089E-2</v>
      </c>
      <c r="BH42" s="1367">
        <v>0.10710716247558594</v>
      </c>
      <c r="BI42" s="1367">
        <v>3.5178136080503464E-2</v>
      </c>
      <c r="BJ42" s="1367">
        <v>6.0751056298613548E-3</v>
      </c>
      <c r="BK42" s="1367">
        <v>1.7328089103102684E-2</v>
      </c>
      <c r="BL42" s="1367">
        <v>2.0867191255092621E-2</v>
      </c>
      <c r="BM42" s="1367">
        <v>1.4310946688055992E-2</v>
      </c>
      <c r="BN42" s="1367">
        <v>0.17063263058662415</v>
      </c>
      <c r="BO42" s="1367">
        <v>7.8034843318164349E-3</v>
      </c>
      <c r="BP42" s="1367">
        <v>1.9332639873027802E-2</v>
      </c>
      <c r="BQ42" s="1367">
        <v>1.458329800516367E-2</v>
      </c>
      <c r="BR42" s="1367">
        <v>5.1650870591402054E-3</v>
      </c>
      <c r="BS42" s="1367">
        <v>1.3937050476670265E-2</v>
      </c>
      <c r="BT42" s="1367">
        <v>6.9233444519340992E-3</v>
      </c>
      <c r="BU42" s="1367">
        <v>1.703210175037384E-2</v>
      </c>
      <c r="BV42" s="1367">
        <v>1.0793586261570454E-2</v>
      </c>
      <c r="BW42" s="1367">
        <v>6.9201076403260231E-3</v>
      </c>
      <c r="BX42" s="1367">
        <v>4.683353379368782E-2</v>
      </c>
      <c r="BY42" s="1367">
        <v>2.1308388561010361E-2</v>
      </c>
      <c r="BZ42" s="1367">
        <v>2.862915862351656E-3</v>
      </c>
      <c r="CA42" s="1367">
        <v>1.4169186353683472E-2</v>
      </c>
      <c r="CB42" s="1367">
        <v>9.9844988435506821E-3</v>
      </c>
      <c r="CC42" s="1367">
        <v>1.1323889717459679E-2</v>
      </c>
      <c r="CD42" s="1367">
        <v>0.13267333805561066</v>
      </c>
      <c r="CE42" s="1367">
        <v>6.9436384364962578E-3</v>
      </c>
      <c r="CF42" s="1367">
        <v>1.7202425748109818E-2</v>
      </c>
      <c r="CG42" s="1367">
        <v>1.2713137082755566E-2</v>
      </c>
      <c r="CH42" s="1367">
        <v>4.5027164742350578E-3</v>
      </c>
      <c r="CI42" s="1367">
        <v>1.2216950766742229E-2</v>
      </c>
      <c r="CJ42" s="1367">
        <v>4.8685832880437374E-3</v>
      </c>
      <c r="CK42" s="1367">
        <v>1.4054783619940281E-2</v>
      </c>
      <c r="CL42" s="1367">
        <v>6.9352625869214535E-3</v>
      </c>
      <c r="CM42" s="1367">
        <v>4.1575287468731403E-3</v>
      </c>
      <c r="CN42" s="1367">
        <v>3.3415965735912323E-2</v>
      </c>
      <c r="CO42" s="1367">
        <v>1.5662342309951782E-2</v>
      </c>
      <c r="CP42" s="1367">
        <v>1.8690940923988819E-3</v>
      </c>
      <c r="CQ42" s="1367">
        <v>1.2185689061880112E-2</v>
      </c>
      <c r="CR42" s="1367">
        <v>6.5529090352356434E-3</v>
      </c>
      <c r="CS42" s="1367">
        <v>9.1094328090548515E-3</v>
      </c>
      <c r="CT42" s="1367">
        <v>7.5217634439468384E-2</v>
      </c>
      <c r="CU42" s="1367">
        <v>5.0846682861447334E-3</v>
      </c>
      <c r="CV42" s="1367">
        <v>1.2596945278346539E-2</v>
      </c>
      <c r="CW42" s="1367">
        <v>8.4687136113643646E-3</v>
      </c>
      <c r="CX42" s="1367">
        <v>2.9994340147823095E-3</v>
      </c>
      <c r="CY42" s="1367">
        <v>8.1601953133940697E-3</v>
      </c>
      <c r="CZ42" s="1367">
        <v>2.0530663896352053E-3</v>
      </c>
      <c r="DA42" s="1367">
        <v>8.66654422134161E-3</v>
      </c>
      <c r="DB42" s="1367">
        <v>2.5182969402521849E-3</v>
      </c>
      <c r="DC42" s="1367">
        <v>1.1771525023505092E-3</v>
      </c>
      <c r="DD42" s="1367">
        <v>1.6678668558597565E-2</v>
      </c>
      <c r="DE42" s="1367">
        <v>6.8139471113681793E-3</v>
      </c>
      <c r="DF42" s="1367">
        <v>6.2536494806408882E-4</v>
      </c>
      <c r="DG42" s="1367">
        <v>8.0411788076162338E-3</v>
      </c>
      <c r="DH42" s="1367">
        <v>2.2118850611150265E-3</v>
      </c>
      <c r="DI42" s="1367">
        <v>4.6020625159144402E-3</v>
      </c>
      <c r="DJ42" s="1367">
        <v>3.3323302865028381E-2</v>
      </c>
      <c r="DK42" s="1367">
        <v>3.0030817724764347E-3</v>
      </c>
      <c r="DL42" s="1367">
        <v>7.439945824444294E-3</v>
      </c>
      <c r="DM42" s="1367">
        <v>3.8416001480072737E-3</v>
      </c>
      <c r="DN42" s="1367">
        <v>1.3606111751869321E-3</v>
      </c>
      <c r="DO42" s="1367">
        <v>3.9416472427546978E-3</v>
      </c>
      <c r="DP42" s="1367">
        <v>5.2014313405379653E-4</v>
      </c>
      <c r="DQ42" s="1367">
        <v>4.4402871280908585E-3</v>
      </c>
      <c r="DR42" s="1367">
        <v>7.3365744901821017E-4</v>
      </c>
      <c r="DS42" s="1367">
        <v>2.6650080690160394E-4</v>
      </c>
      <c r="DT42" s="1367">
        <v>6.1249430291354656E-3</v>
      </c>
      <c r="DU42" s="1367">
        <v>1.6508855624124408E-3</v>
      </c>
      <c r="DV42" s="1367">
        <v>1.5324978448916227E-4</v>
      </c>
      <c r="DW42" s="1367">
        <v>4.2870370671153069E-3</v>
      </c>
      <c r="DX42" s="1367">
        <v>5.4486386943608522E-4</v>
      </c>
      <c r="DY42" s="1367">
        <v>1.1060216929763556E-3</v>
      </c>
    </row>
    <row r="43" spans="1:129" ht="16" x14ac:dyDescent="0.2">
      <c r="A43" s="1365">
        <v>2005</v>
      </c>
      <c r="B43" s="1365">
        <v>1</v>
      </c>
      <c r="C43" s="1367">
        <v>1.216895692050457E-2</v>
      </c>
      <c r="D43" s="1367">
        <v>3.8175478577613831E-2</v>
      </c>
      <c r="E43" s="1367">
        <v>2.5118956342339516E-2</v>
      </c>
      <c r="F43" s="1367">
        <v>1.2053793296217918E-2</v>
      </c>
      <c r="G43" s="1367">
        <v>1.1462675407528877E-2</v>
      </c>
      <c r="H43" s="1367">
        <v>3.7136014550924301E-2</v>
      </c>
      <c r="I43" s="1367">
        <v>3.2801561057567596E-2</v>
      </c>
      <c r="J43" s="1367">
        <v>0.10481017827987671</v>
      </c>
      <c r="K43" s="1367">
        <v>0.11723896116018295</v>
      </c>
      <c r="L43" s="1367">
        <v>0.5489467978477478</v>
      </c>
      <c r="M43" s="1367">
        <v>6.0086645185947418E-2</v>
      </c>
      <c r="N43" s="1367">
        <v>1.337804738432169E-2</v>
      </c>
      <c r="O43" s="1367">
        <v>1.9423514604568481E-2</v>
      </c>
      <c r="P43" s="1367">
        <v>4.4919993728399277E-2</v>
      </c>
      <c r="Q43" s="1367">
        <v>1.5166646800935268E-2</v>
      </c>
      <c r="R43" s="1367">
        <v>0.85645127296447754</v>
      </c>
      <c r="S43" s="1367">
        <v>1.1819886043667793E-2</v>
      </c>
      <c r="T43" s="1367">
        <v>3.7080399692058563E-2</v>
      </c>
      <c r="U43" s="1367">
        <v>2.4840228259563446E-2</v>
      </c>
      <c r="V43" s="1367">
        <v>1.1920040473341942E-2</v>
      </c>
      <c r="W43" s="1367">
        <v>2.1351329982280731E-2</v>
      </c>
      <c r="X43" s="1367">
        <v>3.3418908715248108E-2</v>
      </c>
      <c r="Y43" s="1367">
        <v>3.0535683035850525E-2</v>
      </c>
      <c r="Z43" s="1367">
        <v>9.9840849637985229E-2</v>
      </c>
      <c r="AA43" s="1367">
        <v>8.8634952902793884E-2</v>
      </c>
      <c r="AB43" s="1367">
        <v>0.44400811195373535</v>
      </c>
      <c r="AC43" s="1367">
        <v>5.3000885993242264E-2</v>
      </c>
      <c r="AD43" s="1367">
        <v>1.1309162713587284E-2</v>
      </c>
      <c r="AE43" s="1367">
        <v>1.9226519390940666E-2</v>
      </c>
      <c r="AF43" s="1367">
        <v>3.8025867193937302E-2</v>
      </c>
      <c r="AG43" s="1367">
        <v>1.4975020661950111E-2</v>
      </c>
      <c r="AH43" s="1367">
        <v>0.43592888116836548</v>
      </c>
      <c r="AI43" s="1367">
        <v>9.9367210641503334E-3</v>
      </c>
      <c r="AJ43" s="1367">
        <v>3.1172685325145721E-2</v>
      </c>
      <c r="AK43" s="1367">
        <v>2.2477943450212479E-2</v>
      </c>
      <c r="AL43" s="1367">
        <v>1.0786454193294048E-2</v>
      </c>
      <c r="AM43" s="1367">
        <v>2.5365712121129036E-2</v>
      </c>
      <c r="AN43" s="1367">
        <v>1.977062039077282E-2</v>
      </c>
      <c r="AO43" s="1367">
        <v>2.5300867855548859E-2</v>
      </c>
      <c r="AP43" s="1367">
        <v>5.0677284598350525E-2</v>
      </c>
      <c r="AQ43" s="1367">
        <v>3.8432702422142029E-2</v>
      </c>
      <c r="AR43" s="1367">
        <v>0.16327254474163055</v>
      </c>
      <c r="AS43" s="1367">
        <v>3.873535618185997E-2</v>
      </c>
      <c r="AT43" s="1367">
        <v>7.3243686929345131E-3</v>
      </c>
      <c r="AU43" s="1367">
        <v>1.797650009393692E-2</v>
      </c>
      <c r="AV43" s="1367">
        <v>2.487889863550663E-2</v>
      </c>
      <c r="AW43" s="1367">
        <v>1.3856454752385616E-2</v>
      </c>
      <c r="AX43" s="1367">
        <v>0.32882413268089294</v>
      </c>
      <c r="AY43" s="1367">
        <v>8.9957434684038162E-3</v>
      </c>
      <c r="AZ43" s="1367">
        <v>2.8220724314451218E-2</v>
      </c>
      <c r="BA43" s="1367">
        <v>2.1157242357730865E-2</v>
      </c>
      <c r="BB43" s="1367">
        <v>1.0152691043913364E-2</v>
      </c>
      <c r="BC43" s="1367">
        <v>2.3720987141132355E-2</v>
      </c>
      <c r="BD43" s="1367">
        <v>1.454192865639925E-2</v>
      </c>
      <c r="BE43" s="1367">
        <v>2.2990742698311806E-2</v>
      </c>
      <c r="BF43" s="1367">
        <v>3.3297602087259293E-2</v>
      </c>
      <c r="BG43" s="1367">
        <v>2.403385192155838E-2</v>
      </c>
      <c r="BH43" s="1367">
        <v>0.10856024175882339</v>
      </c>
      <c r="BI43" s="1367">
        <v>3.3152379095554352E-2</v>
      </c>
      <c r="BJ43" s="1367">
        <v>5.8527393266558647E-3</v>
      </c>
      <c r="BK43" s="1367">
        <v>1.7138004302978516E-2</v>
      </c>
      <c r="BL43" s="1367">
        <v>2.0003437995910645E-2</v>
      </c>
      <c r="BM43" s="1367">
        <v>1.3148939236998558E-2</v>
      </c>
      <c r="BN43" s="1367">
        <v>0.18077278137207031</v>
      </c>
      <c r="BO43" s="1367">
        <v>6.7787361331284046E-3</v>
      </c>
      <c r="BP43" s="1367">
        <v>2.1265709772706032E-2</v>
      </c>
      <c r="BQ43" s="1367">
        <v>1.6643492504954338E-2</v>
      </c>
      <c r="BR43" s="1367">
        <v>7.9866861924529076E-3</v>
      </c>
      <c r="BS43" s="1367">
        <v>1.7739314585924149E-2</v>
      </c>
      <c r="BT43" s="1367">
        <v>6.6253277473151684E-3</v>
      </c>
      <c r="BU43" s="1367">
        <v>1.665809378027916E-2</v>
      </c>
      <c r="BV43" s="1367">
        <v>1.1716973967850208E-2</v>
      </c>
      <c r="BW43" s="1367">
        <v>7.054407149553299E-3</v>
      </c>
      <c r="BX43" s="1367">
        <v>4.880417138338089E-2</v>
      </c>
      <c r="BY43" s="1367">
        <v>1.9499866291880608E-2</v>
      </c>
      <c r="BZ43" s="1367">
        <v>2.6716785505414009E-3</v>
      </c>
      <c r="CA43" s="1367">
        <v>1.3986414298415184E-2</v>
      </c>
      <c r="CB43" s="1367">
        <v>9.2736454680562019E-3</v>
      </c>
      <c r="CC43" s="1367">
        <v>1.022622175514698E-2</v>
      </c>
      <c r="CD43" s="1367">
        <v>0.14175286889076233</v>
      </c>
      <c r="CE43" s="1367">
        <v>5.9269722551107407E-3</v>
      </c>
      <c r="CF43" s="1367">
        <v>1.8593624234199524E-2</v>
      </c>
      <c r="CG43" s="1367">
        <v>1.4636605978012085E-2</v>
      </c>
      <c r="CH43" s="1367">
        <v>7.0236446335911751E-3</v>
      </c>
      <c r="CI43" s="1367">
        <v>1.5389870852231979E-2</v>
      </c>
      <c r="CJ43" s="1367">
        <v>4.6620368957519531E-3</v>
      </c>
      <c r="CK43" s="1367">
        <v>1.39120789244771E-2</v>
      </c>
      <c r="CL43" s="1367">
        <v>7.6219984330236912E-3</v>
      </c>
      <c r="CM43" s="1367">
        <v>4.2546135373413563E-3</v>
      </c>
      <c r="CN43" s="1367">
        <v>3.5382088273763657E-2</v>
      </c>
      <c r="CO43" s="1367">
        <v>1.4349338598549366E-2</v>
      </c>
      <c r="CP43" s="1367">
        <v>1.7518711974844337E-3</v>
      </c>
      <c r="CQ43" s="1367">
        <v>1.2160207144916058E-2</v>
      </c>
      <c r="CR43" s="1367">
        <v>6.1153331771492958E-3</v>
      </c>
      <c r="CS43" s="1367">
        <v>8.2340054214000702E-3</v>
      </c>
      <c r="CT43" s="1367">
        <v>8.1702403724193573E-2</v>
      </c>
      <c r="CU43" s="1367">
        <v>4.1842022910714149E-3</v>
      </c>
      <c r="CV43" s="1367">
        <v>1.3126345351338387E-2</v>
      </c>
      <c r="CW43" s="1367">
        <v>9.8485024645924568E-3</v>
      </c>
      <c r="CX43" s="1367">
        <v>4.7259852290153503E-3</v>
      </c>
      <c r="CY43" s="1367">
        <v>1.0453824885189533E-2</v>
      </c>
      <c r="CZ43" s="1367">
        <v>1.8923428142443299E-3</v>
      </c>
      <c r="DA43" s="1367">
        <v>8.9188218116760254E-3</v>
      </c>
      <c r="DB43" s="1367">
        <v>2.9843982774764299E-3</v>
      </c>
      <c r="DC43" s="1367">
        <v>1.3552302261814475E-3</v>
      </c>
      <c r="DD43" s="1367">
        <v>1.7852848395705223E-2</v>
      </c>
      <c r="DE43" s="1367">
        <v>6.3599031418561935E-3</v>
      </c>
      <c r="DF43" s="1367">
        <v>6.1795947840437293E-4</v>
      </c>
      <c r="DG43" s="1367">
        <v>8.3008622750639915E-3</v>
      </c>
      <c r="DH43" s="1367">
        <v>2.175607718527317E-3</v>
      </c>
      <c r="DI43" s="1367">
        <v>4.1842949576675892E-3</v>
      </c>
      <c r="DJ43" s="1367">
        <v>3.5617418587207794E-2</v>
      </c>
      <c r="DK43" s="1367">
        <v>2.3204679600894451E-3</v>
      </c>
      <c r="DL43" s="1367">
        <v>7.2795869782567024E-3</v>
      </c>
      <c r="DM43" s="1367">
        <v>4.4513898901641369E-3</v>
      </c>
      <c r="DN43" s="1367">
        <v>2.1360809914767742E-3</v>
      </c>
      <c r="DO43" s="1367">
        <v>5.2168495021760464E-3</v>
      </c>
      <c r="DP43" s="1367">
        <v>5.1977700786665082E-4</v>
      </c>
      <c r="DQ43" s="1367">
        <v>4.8380382359027863E-3</v>
      </c>
      <c r="DR43" s="1367">
        <v>7.7317719114944339E-4</v>
      </c>
      <c r="DS43" s="1367">
        <v>2.654672134667635E-4</v>
      </c>
      <c r="DT43" s="1367">
        <v>6.1624539084732533E-3</v>
      </c>
      <c r="DU43" s="1367">
        <v>1.654129708185792E-3</v>
      </c>
      <c r="DV43" s="1367">
        <v>1.6595376655459404E-4</v>
      </c>
      <c r="DW43" s="1367">
        <v>4.6720844693481922E-3</v>
      </c>
      <c r="DX43" s="1367">
        <v>5.8718520449474454E-4</v>
      </c>
      <c r="DY43" s="1367">
        <v>1.0669444454833865E-3</v>
      </c>
    </row>
    <row r="44" spans="1:129" ht="16" x14ac:dyDescent="0.2">
      <c r="A44" s="1365">
        <v>2006</v>
      </c>
      <c r="B44" s="1365">
        <v>1</v>
      </c>
      <c r="C44" s="1367">
        <v>1.5801601111888885E-2</v>
      </c>
      <c r="D44" s="1367">
        <v>3.8538575172424316E-2</v>
      </c>
      <c r="E44" s="1367">
        <v>2.7742071077227592E-2</v>
      </c>
      <c r="F44" s="1367">
        <v>8.7422747164964676E-3</v>
      </c>
      <c r="G44" s="1367">
        <v>1.4473218470811844E-2</v>
      </c>
      <c r="H44" s="1367">
        <v>3.1677879393100739E-2</v>
      </c>
      <c r="I44" s="1367">
        <v>3.3193293958902359E-2</v>
      </c>
      <c r="J44" s="1367">
        <v>0.10793646425008774</v>
      </c>
      <c r="K44" s="1367">
        <v>0.1171020120382309</v>
      </c>
      <c r="L44" s="1367">
        <v>0.54413115978240967</v>
      </c>
      <c r="M44" s="1367">
        <v>6.0661450028419495E-2</v>
      </c>
      <c r="N44" s="1367">
        <v>1.3469628989696503E-2</v>
      </c>
      <c r="O44" s="1367">
        <v>1.9723664969205856E-2</v>
      </c>
      <c r="P44" s="1367">
        <v>4.5586444437503815E-2</v>
      </c>
      <c r="Q44" s="1367">
        <v>1.5075004659593105E-2</v>
      </c>
      <c r="R44" s="1367">
        <v>0.85939949750900269</v>
      </c>
      <c r="S44" s="1367">
        <v>1.5392567031085491E-2</v>
      </c>
      <c r="T44" s="1367">
        <v>3.7540975958108902E-2</v>
      </c>
      <c r="U44" s="1367">
        <v>2.7358075603842735E-2</v>
      </c>
      <c r="V44" s="1367">
        <v>8.6212670430541039E-3</v>
      </c>
      <c r="W44" s="1367">
        <v>2.465071901679039E-2</v>
      </c>
      <c r="X44" s="1367">
        <v>2.8907719999551773E-2</v>
      </c>
      <c r="Y44" s="1367">
        <v>3.0807320028543472E-2</v>
      </c>
      <c r="Z44" s="1367">
        <v>0.10313720256090164</v>
      </c>
      <c r="AA44" s="1367">
        <v>9.0315863490104675E-2</v>
      </c>
      <c r="AB44" s="1367">
        <v>0.43957561254501343</v>
      </c>
      <c r="AC44" s="1367">
        <v>5.3092144429683685E-2</v>
      </c>
      <c r="AD44" s="1367">
        <v>1.1265356093645096E-2</v>
      </c>
      <c r="AE44" s="1367">
        <v>1.9541963934898376E-2</v>
      </c>
      <c r="AF44" s="1367">
        <v>3.8177318871021271E-2</v>
      </c>
      <c r="AG44" s="1367">
        <v>1.491482462733984E-2</v>
      </c>
      <c r="AH44" s="1367">
        <v>0.44312843680381775</v>
      </c>
      <c r="AI44" s="1367">
        <v>1.311114989221096E-2</v>
      </c>
      <c r="AJ44" s="1367">
        <v>3.197682648897171E-2</v>
      </c>
      <c r="AK44" s="1367">
        <v>2.474539540708065E-2</v>
      </c>
      <c r="AL44" s="1367">
        <v>7.7979420311748981E-3</v>
      </c>
      <c r="AM44" s="1367">
        <v>2.7926748618483543E-2</v>
      </c>
      <c r="AN44" s="1367">
        <v>1.7483234405517578E-2</v>
      </c>
      <c r="AO44" s="1367">
        <v>2.5628522038459778E-2</v>
      </c>
      <c r="AP44" s="1367">
        <v>5.2340202033519745E-2</v>
      </c>
      <c r="AQ44" s="1367">
        <v>3.8609888404607773E-2</v>
      </c>
      <c r="AR44" s="1367">
        <v>0.16469705104827881</v>
      </c>
      <c r="AS44" s="1367">
        <v>3.8811475038528442E-2</v>
      </c>
      <c r="AT44" s="1367">
        <v>7.2904406115412712E-3</v>
      </c>
      <c r="AU44" s="1367">
        <v>1.8338080495595932E-2</v>
      </c>
      <c r="AV44" s="1367">
        <v>2.4977723136544228E-2</v>
      </c>
      <c r="AW44" s="1367">
        <v>1.3833754695951939E-2</v>
      </c>
      <c r="AX44" s="1367">
        <v>0.33500900864601135</v>
      </c>
      <c r="AY44" s="1367">
        <v>1.1853881180286407E-2</v>
      </c>
      <c r="AZ44" s="1367">
        <v>2.8910467401146889E-2</v>
      </c>
      <c r="BA44" s="1367">
        <v>2.3105088621377945E-2</v>
      </c>
      <c r="BB44" s="1367">
        <v>7.2810361161828041E-3</v>
      </c>
      <c r="BC44" s="1367">
        <v>2.5515355169773102E-2</v>
      </c>
      <c r="BD44" s="1367">
        <v>1.2758324854075909E-2</v>
      </c>
      <c r="BE44" s="1367">
        <v>2.3400269448757172E-2</v>
      </c>
      <c r="BF44" s="1367">
        <v>3.4667987376451492E-2</v>
      </c>
      <c r="BG44" s="1367">
        <v>2.4306045845150948E-2</v>
      </c>
      <c r="BH44" s="1367">
        <v>0.10976436734199524</v>
      </c>
      <c r="BI44" s="1367">
        <v>3.3446181565523148E-2</v>
      </c>
      <c r="BJ44" s="1367">
        <v>5.8915354311466217E-3</v>
      </c>
      <c r="BK44" s="1367">
        <v>1.7508735880255699E-2</v>
      </c>
      <c r="BL44" s="1367">
        <v>2.0312346518039703E-2</v>
      </c>
      <c r="BM44" s="1367">
        <v>1.3133836910128593E-2</v>
      </c>
      <c r="BN44" s="1367">
        <v>0.185418501496315</v>
      </c>
      <c r="BO44" s="1367">
        <v>9.0513890609145164E-3</v>
      </c>
      <c r="BP44" s="1367">
        <v>2.2075463086366653E-2</v>
      </c>
      <c r="BQ44" s="1367">
        <v>1.8225774168968201E-2</v>
      </c>
      <c r="BR44" s="1367">
        <v>5.7434327900409698E-3</v>
      </c>
      <c r="BS44" s="1367">
        <v>1.8961032852530479E-2</v>
      </c>
      <c r="BT44" s="1367">
        <v>5.8145793154835701E-3</v>
      </c>
      <c r="BU44" s="1367">
        <v>1.7328228801488876E-2</v>
      </c>
      <c r="BV44" s="1367">
        <v>1.1945788748562336E-2</v>
      </c>
      <c r="BW44" s="1367">
        <v>7.0362570695579052E-3</v>
      </c>
      <c r="BX44" s="1367">
        <v>4.8954766243696213E-2</v>
      </c>
      <c r="BY44" s="1367">
        <v>2.0281786099076271E-2</v>
      </c>
      <c r="BZ44" s="1367">
        <v>2.8892355039715767E-3</v>
      </c>
      <c r="CA44" s="1367">
        <v>1.4438994228839874E-2</v>
      </c>
      <c r="CB44" s="1367">
        <v>1.0113240219652653E-2</v>
      </c>
      <c r="CC44" s="1367">
        <v>1.0168545879423618E-2</v>
      </c>
      <c r="CD44" s="1367">
        <v>0.14591982960700989</v>
      </c>
      <c r="CE44" s="1367">
        <v>7.9235276207327843E-3</v>
      </c>
      <c r="CF44" s="1367">
        <v>1.9324718043208122E-2</v>
      </c>
      <c r="CG44" s="1367">
        <v>1.5980202704668045E-2</v>
      </c>
      <c r="CH44" s="1367">
        <v>5.0357934087514877E-3</v>
      </c>
      <c r="CI44" s="1367">
        <v>1.6279218718409538E-2</v>
      </c>
      <c r="CJ44" s="1367">
        <v>4.13521658629179E-3</v>
      </c>
      <c r="CK44" s="1367">
        <v>1.4563446864485741E-2</v>
      </c>
      <c r="CL44" s="1367">
        <v>7.6865851879119873E-3</v>
      </c>
      <c r="CM44" s="1367">
        <v>4.1432576254010201E-3</v>
      </c>
      <c r="CN44" s="1367">
        <v>3.5756319761276245E-2</v>
      </c>
      <c r="CO44" s="1367">
        <v>1.5091545879840851E-2</v>
      </c>
      <c r="CP44" s="1367">
        <v>1.9776478875428438E-3</v>
      </c>
      <c r="CQ44" s="1367">
        <v>1.258579920977354E-2</v>
      </c>
      <c r="CR44" s="1367">
        <v>6.9614392705261707E-3</v>
      </c>
      <c r="CS44" s="1367">
        <v>8.1301070749759674E-3</v>
      </c>
      <c r="CT44" s="1367">
        <v>8.4435582160949707E-2</v>
      </c>
      <c r="CU44" s="1367">
        <v>5.5727846920490265E-3</v>
      </c>
      <c r="CV44" s="1367">
        <v>1.3591482304036617E-2</v>
      </c>
      <c r="CW44" s="1367">
        <v>1.0474373586475849E-2</v>
      </c>
      <c r="CX44" s="1367">
        <v>3.3007576130330563E-3</v>
      </c>
      <c r="CY44" s="1367">
        <v>1.1024198494851589E-2</v>
      </c>
      <c r="CZ44" s="1367">
        <v>1.6494658775627613E-3</v>
      </c>
      <c r="DA44" s="1367">
        <v>9.6152862533926964E-3</v>
      </c>
      <c r="DB44" s="1367">
        <v>2.9356409795582294E-3</v>
      </c>
      <c r="DC44" s="1367">
        <v>1.2796327937394381E-3</v>
      </c>
      <c r="DD44" s="1367">
        <v>1.7650086432695389E-2</v>
      </c>
      <c r="DE44" s="1367">
        <v>7.3418710380792618E-3</v>
      </c>
      <c r="DF44" s="1367">
        <v>9.2039542505517602E-4</v>
      </c>
      <c r="DG44" s="1367">
        <v>8.6948908865451813E-3</v>
      </c>
      <c r="DH44" s="1367">
        <v>3.2661326695233583E-3</v>
      </c>
      <c r="DI44" s="1367">
        <v>4.0757381357252598E-3</v>
      </c>
      <c r="DJ44" s="1367">
        <v>3.687078133225441E-2</v>
      </c>
      <c r="DK44" s="1367">
        <v>2.9602597933262587E-3</v>
      </c>
      <c r="DL44" s="1367">
        <v>7.2197867557406425E-3</v>
      </c>
      <c r="DM44" s="1367">
        <v>4.6071126125752926E-3</v>
      </c>
      <c r="DN44" s="1367">
        <v>1.451825606636703E-3</v>
      </c>
      <c r="DO44" s="1367">
        <v>5.4748482070863247E-3</v>
      </c>
      <c r="DP44" s="1367">
        <v>2.8101852512918413E-4</v>
      </c>
      <c r="DQ44" s="1367">
        <v>5.4040662944316864E-3</v>
      </c>
      <c r="DR44" s="1367">
        <v>8.1286672502756119E-4</v>
      </c>
      <c r="DS44" s="1367">
        <v>2.9158475808799267E-4</v>
      </c>
      <c r="DT44" s="1367">
        <v>6.0867266729474068E-3</v>
      </c>
      <c r="DU44" s="1367">
        <v>2.280685817822814E-3</v>
      </c>
      <c r="DV44" s="1367">
        <v>3.7183900712989271E-4</v>
      </c>
      <c r="DW44" s="1367">
        <v>5.0322269089519978E-3</v>
      </c>
      <c r="DX44" s="1367">
        <v>1.3236665399745107E-3</v>
      </c>
      <c r="DY44" s="1367">
        <v>9.5701916143298149E-4</v>
      </c>
    </row>
    <row r="45" spans="1:129" ht="16" x14ac:dyDescent="0.2">
      <c r="A45" s="1365">
        <v>2007</v>
      </c>
      <c r="B45" s="1365">
        <v>1</v>
      </c>
      <c r="C45" s="1367">
        <v>1.7843013629317284E-2</v>
      </c>
      <c r="D45" s="1367">
        <v>3.2400552183389664E-2</v>
      </c>
      <c r="E45" s="1367">
        <v>2.9455896466970444E-2</v>
      </c>
      <c r="F45" s="1367">
        <v>5.0743157044053078E-3</v>
      </c>
      <c r="G45" s="1367">
        <v>1.5862539410591125E-2</v>
      </c>
      <c r="H45" s="1367">
        <v>3.1934823840856552E-2</v>
      </c>
      <c r="I45" s="1367">
        <v>3.2327085733413696E-2</v>
      </c>
      <c r="J45" s="1367">
        <v>0.10554169863462448</v>
      </c>
      <c r="K45" s="1367">
        <v>0.11965959519147873</v>
      </c>
      <c r="L45" s="1367">
        <v>0.55568134784698486</v>
      </c>
      <c r="M45" s="1367">
        <v>5.4219096899032593E-2</v>
      </c>
      <c r="N45" s="1367">
        <v>1.1770532466471195E-2</v>
      </c>
      <c r="O45" s="1367">
        <v>2.0556554198265076E-2</v>
      </c>
      <c r="P45" s="1367">
        <v>3.8892339915037155E-2</v>
      </c>
      <c r="Q45" s="1367">
        <v>1.5326758846640587E-2</v>
      </c>
      <c r="R45" s="1367">
        <v>0.85672754049301147</v>
      </c>
      <c r="S45" s="1367">
        <v>1.740032434463501E-2</v>
      </c>
      <c r="T45" s="1367">
        <v>3.1596686691045761E-2</v>
      </c>
      <c r="U45" s="1367">
        <v>2.8974102810025215E-2</v>
      </c>
      <c r="V45" s="1367">
        <v>4.9913180992007256E-3</v>
      </c>
      <c r="W45" s="1367">
        <v>2.7253711596131325E-2</v>
      </c>
      <c r="X45" s="1367">
        <v>2.9224257916212082E-2</v>
      </c>
      <c r="Y45" s="1367">
        <v>2.9833456501364708E-2</v>
      </c>
      <c r="Z45" s="1367">
        <v>0.10099890828132629</v>
      </c>
      <c r="AA45" s="1367">
        <v>9.3930937349796295E-2</v>
      </c>
      <c r="AB45" s="1367">
        <v>0.44608280062675476</v>
      </c>
      <c r="AC45" s="1367">
        <v>4.6441055834293365E-2</v>
      </c>
      <c r="AD45" s="1367">
        <v>9.4504561275243759E-3</v>
      </c>
      <c r="AE45" s="1367">
        <v>2.0383000373840332E-2</v>
      </c>
      <c r="AF45" s="1367">
        <v>3.1291559338569641E-2</v>
      </c>
      <c r="AG45" s="1367">
        <v>1.5149492770433426E-2</v>
      </c>
      <c r="AH45" s="1367">
        <v>0.44031587243080139</v>
      </c>
      <c r="AI45" s="1367">
        <v>1.486528292298317E-2</v>
      </c>
      <c r="AJ45" s="1367">
        <v>2.6993388310074806E-2</v>
      </c>
      <c r="AK45" s="1367">
        <v>2.5802459567785263E-2</v>
      </c>
      <c r="AL45" s="1367">
        <v>4.4449451379477978E-3</v>
      </c>
      <c r="AM45" s="1367">
        <v>3.045693039894104E-2</v>
      </c>
      <c r="AN45" s="1367">
        <v>1.7343947663903236E-2</v>
      </c>
      <c r="AO45" s="1367">
        <v>2.5150630623102188E-2</v>
      </c>
      <c r="AP45" s="1367">
        <v>5.1604330539703369E-2</v>
      </c>
      <c r="AQ45" s="1367">
        <v>4.048711434006691E-2</v>
      </c>
      <c r="AR45" s="1367">
        <v>0.16912943124771118</v>
      </c>
      <c r="AS45" s="1367">
        <v>3.4037407487630844E-2</v>
      </c>
      <c r="AT45" s="1367">
        <v>5.9634298086166382E-3</v>
      </c>
      <c r="AU45" s="1367">
        <v>1.9187202677130699E-2</v>
      </c>
      <c r="AV45" s="1367">
        <v>1.9993051886558533E-2</v>
      </c>
      <c r="AW45" s="1367">
        <v>1.4044356532394886E-2</v>
      </c>
      <c r="AX45" s="1367">
        <v>0.33264398574829102</v>
      </c>
      <c r="AY45" s="1367">
        <v>1.3434330932796001E-2</v>
      </c>
      <c r="AZ45" s="1367">
        <v>2.4394966661930084E-2</v>
      </c>
      <c r="BA45" s="1367">
        <v>2.4238400161266327E-2</v>
      </c>
      <c r="BB45" s="1367">
        <v>4.1755069978535175E-3</v>
      </c>
      <c r="BC45" s="1367">
        <v>2.7760405093431473E-2</v>
      </c>
      <c r="BD45" s="1367">
        <v>1.2736068107187748E-2</v>
      </c>
      <c r="BE45" s="1367">
        <v>2.3147450760006905E-2</v>
      </c>
      <c r="BF45" s="1367">
        <v>3.4007009118795395E-2</v>
      </c>
      <c r="BG45" s="1367">
        <v>2.5073092430830002E-2</v>
      </c>
      <c r="BH45" s="1367">
        <v>0.11401661485433578</v>
      </c>
      <c r="BI45" s="1367">
        <v>2.9660144820809364E-2</v>
      </c>
      <c r="BJ45" s="1367">
        <v>4.8561962321400642E-3</v>
      </c>
      <c r="BK45" s="1367">
        <v>1.8291253596544266E-2</v>
      </c>
      <c r="BL45" s="1367">
        <v>1.6382213681936264E-2</v>
      </c>
      <c r="BM45" s="1367">
        <v>1.3277930207550526E-2</v>
      </c>
      <c r="BN45" s="1367">
        <v>0.18382576107978821</v>
      </c>
      <c r="BO45" s="1367">
        <v>1.0175857692956924E-2</v>
      </c>
      <c r="BP45" s="1367">
        <v>1.8478009849786758E-2</v>
      </c>
      <c r="BQ45" s="1367">
        <v>1.8884541466832161E-2</v>
      </c>
      <c r="BR45" s="1367">
        <v>3.2532070763409138E-3</v>
      </c>
      <c r="BS45" s="1367">
        <v>2.0787982270121574E-2</v>
      </c>
      <c r="BT45" s="1367">
        <v>5.6241424754261971E-3</v>
      </c>
      <c r="BU45" s="1367">
        <v>1.738174632191658E-2</v>
      </c>
      <c r="BV45" s="1367">
        <v>1.1572347022593021E-2</v>
      </c>
      <c r="BW45" s="1367">
        <v>6.6415378823876381E-3</v>
      </c>
      <c r="BX45" s="1367">
        <v>5.2983138710260391E-2</v>
      </c>
      <c r="BY45" s="1367">
        <v>1.8043240532279015E-2</v>
      </c>
      <c r="BZ45" s="1367">
        <v>2.2524003870785236E-3</v>
      </c>
      <c r="CA45" s="1367">
        <v>1.5129345469176769E-2</v>
      </c>
      <c r="CB45" s="1367">
        <v>7.7253845520317554E-3</v>
      </c>
      <c r="CC45" s="1367">
        <v>1.0317854583263397E-2</v>
      </c>
      <c r="CD45" s="1367">
        <v>0.144617959856987</v>
      </c>
      <c r="CE45" s="1367">
        <v>8.9146299287676811E-3</v>
      </c>
      <c r="CF45" s="1367">
        <v>1.6187787055969238E-2</v>
      </c>
      <c r="CG45" s="1367">
        <v>1.6413230448961258E-2</v>
      </c>
      <c r="CH45" s="1367">
        <v>2.827478339895606E-3</v>
      </c>
      <c r="CI45" s="1367">
        <v>1.7992924898862839E-2</v>
      </c>
      <c r="CJ45" s="1367">
        <v>3.8641069550067186E-3</v>
      </c>
      <c r="CK45" s="1367">
        <v>1.4756474643945694E-2</v>
      </c>
      <c r="CL45" s="1367">
        <v>7.4660689570009708E-3</v>
      </c>
      <c r="CM45" s="1367">
        <v>3.7571536377072334E-3</v>
      </c>
      <c r="CN45" s="1367">
        <v>3.910515084862709E-2</v>
      </c>
      <c r="CO45" s="1367">
        <v>1.3332949951291084E-2</v>
      </c>
      <c r="CP45" s="1367">
        <v>1.4213502872735262E-3</v>
      </c>
      <c r="CQ45" s="1367">
        <v>1.3335124589502811E-2</v>
      </c>
      <c r="CR45" s="1367">
        <v>4.9063665792346001E-3</v>
      </c>
      <c r="CS45" s="1367">
        <v>8.4265824407339096E-3</v>
      </c>
      <c r="CT45" s="1367">
        <v>8.3553418517112732E-2</v>
      </c>
      <c r="CU45" s="1367">
        <v>6.2218876555562019E-3</v>
      </c>
      <c r="CV45" s="1367">
        <v>1.1298124678432941E-2</v>
      </c>
      <c r="CW45" s="1367">
        <v>1.0629331693053246E-2</v>
      </c>
      <c r="CX45" s="1367">
        <v>1.8310964806005359E-3</v>
      </c>
      <c r="CY45" s="1367">
        <v>1.2257622554898262E-2</v>
      </c>
      <c r="CZ45" s="1367">
        <v>1.4588548801839352E-3</v>
      </c>
      <c r="DA45" s="1367">
        <v>9.8550422117114067E-3</v>
      </c>
      <c r="DB45" s="1367">
        <v>2.8976129833608866E-3</v>
      </c>
      <c r="DC45" s="1367">
        <v>9.9037867039442062E-4</v>
      </c>
      <c r="DD45" s="1367">
        <v>2.0084243267774582E-2</v>
      </c>
      <c r="DE45" s="1367">
        <v>6.0292277485132217E-3</v>
      </c>
      <c r="DF45" s="1367">
        <v>5.2322575356811285E-4</v>
      </c>
      <c r="DG45" s="1367">
        <v>9.3318158760666847E-3</v>
      </c>
      <c r="DH45" s="1367">
        <v>1.8229070119559765E-3</v>
      </c>
      <c r="DI45" s="1367">
        <v>4.2063207365572453E-3</v>
      </c>
      <c r="DJ45" s="1367">
        <v>3.6983270198106766E-2</v>
      </c>
      <c r="DK45" s="1367">
        <v>3.2283137552440166E-3</v>
      </c>
      <c r="DL45" s="1367">
        <v>5.8621903881430626E-3</v>
      </c>
      <c r="DM45" s="1367">
        <v>4.5571918599307537E-3</v>
      </c>
      <c r="DN45" s="1367">
        <v>7.8505952842533588E-4</v>
      </c>
      <c r="DO45" s="1367">
        <v>6.3527408055961132E-3</v>
      </c>
      <c r="DP45" s="1367">
        <v>1.6035302542150021E-4</v>
      </c>
      <c r="DQ45" s="1367">
        <v>5.9099690988659859E-3</v>
      </c>
      <c r="DR45" s="1367">
        <v>8.8175962446257472E-4</v>
      </c>
      <c r="DS45" s="1367">
        <v>1.9162199168931693E-4</v>
      </c>
      <c r="DT45" s="1367">
        <v>7.4351541697978973E-3</v>
      </c>
      <c r="DU45" s="1367">
        <v>1.618914189748466E-3</v>
      </c>
      <c r="DV45" s="1367">
        <v>1.5132984844967723E-4</v>
      </c>
      <c r="DW45" s="1367">
        <v>5.7586394250392914E-3</v>
      </c>
      <c r="DX45" s="1367">
        <v>5.3010712144896388E-4</v>
      </c>
      <c r="DY45" s="1367">
        <v>1.088807126507163E-3</v>
      </c>
    </row>
    <row r="46" spans="1:129" ht="16" x14ac:dyDescent="0.2">
      <c r="A46" s="1365">
        <v>2008</v>
      </c>
      <c r="B46" s="1365">
        <v>1</v>
      </c>
      <c r="C46" s="1367">
        <v>1.6868447884917259E-2</v>
      </c>
      <c r="D46" s="1367">
        <v>2.5367338210344315E-2</v>
      </c>
      <c r="E46" s="1367">
        <v>2.8288980945944786E-2</v>
      </c>
      <c r="F46" s="1367">
        <v>2.8518727049231529E-3</v>
      </c>
      <c r="G46" s="1367">
        <v>1.7257800325751305E-2</v>
      </c>
      <c r="H46" s="1367">
        <v>3.9750691503286362E-2</v>
      </c>
      <c r="I46" s="1367">
        <v>3.3331535756587982E-2</v>
      </c>
      <c r="J46" s="1367">
        <v>9.8814688622951508E-2</v>
      </c>
      <c r="K46" s="1367">
        <v>0.12236078828573227</v>
      </c>
      <c r="L46" s="1367">
        <v>0.5644722580909729</v>
      </c>
      <c r="M46" s="1367">
        <v>5.0635587424039841E-2</v>
      </c>
      <c r="N46" s="1367">
        <v>1.1098946444690228E-2</v>
      </c>
      <c r="O46" s="1367">
        <v>2.2232590243220329E-2</v>
      </c>
      <c r="P46" s="1367">
        <v>3.5398475825786591E-2</v>
      </c>
      <c r="Q46" s="1367">
        <v>1.5237109735608101E-2</v>
      </c>
      <c r="R46" s="1367">
        <v>0.85692381858825684</v>
      </c>
      <c r="S46" s="1367">
        <v>1.6464971005916595E-2</v>
      </c>
      <c r="T46" s="1367">
        <v>2.4760575965046883E-2</v>
      </c>
      <c r="U46" s="1367">
        <v>2.7799353003501892E-2</v>
      </c>
      <c r="V46" s="1367">
        <v>2.8025121428072453E-3</v>
      </c>
      <c r="W46" s="1367">
        <v>2.8239471837878227E-2</v>
      </c>
      <c r="X46" s="1367">
        <v>3.5785418003797531E-2</v>
      </c>
      <c r="Y46" s="1367">
        <v>3.0904103070497513E-2</v>
      </c>
      <c r="Z46" s="1367">
        <v>9.4456620514392853E-2</v>
      </c>
      <c r="AA46" s="1367">
        <v>9.4507746398448944E-2</v>
      </c>
      <c r="AB46" s="1367">
        <v>0.45778414607048035</v>
      </c>
      <c r="AC46" s="1367">
        <v>4.3418955057859421E-2</v>
      </c>
      <c r="AD46" s="1367">
        <v>8.8728386908769608E-3</v>
      </c>
      <c r="AE46" s="1367">
        <v>2.2031262516975403E-2</v>
      </c>
      <c r="AF46" s="1367">
        <v>2.8367809951305389E-2</v>
      </c>
      <c r="AG46" s="1367">
        <v>1.5051144175231457E-2</v>
      </c>
      <c r="AH46" s="1367">
        <v>0.43552809953689575</v>
      </c>
      <c r="AI46" s="1367">
        <v>1.4250163920223713E-2</v>
      </c>
      <c r="AJ46" s="1367">
        <v>2.1429875865578651E-2</v>
      </c>
      <c r="AK46" s="1367">
        <v>2.5061964988708496E-2</v>
      </c>
      <c r="AL46" s="1367">
        <v>2.5265503209084272E-3</v>
      </c>
      <c r="AM46" s="1367">
        <v>2.9742108657956123E-2</v>
      </c>
      <c r="AN46" s="1367">
        <v>2.1305646747350693E-2</v>
      </c>
      <c r="AO46" s="1367">
        <v>2.6558160781860352E-2</v>
      </c>
      <c r="AP46" s="1367">
        <v>4.7704555094242096E-2</v>
      </c>
      <c r="AQ46" s="1367">
        <v>3.9777997881174088E-2</v>
      </c>
      <c r="AR46" s="1367">
        <v>0.17459821701049805</v>
      </c>
      <c r="AS46" s="1367">
        <v>3.2572854310274124E-2</v>
      </c>
      <c r="AT46" s="1367">
        <v>5.7352585718035698E-3</v>
      </c>
      <c r="AU46" s="1367">
        <v>2.0822901278734207E-2</v>
      </c>
      <c r="AV46" s="1367">
        <v>1.857246458530426E-2</v>
      </c>
      <c r="AW46" s="1367">
        <v>1.4000389724969864E-2</v>
      </c>
      <c r="AX46" s="1367">
        <v>0.3275047242641449</v>
      </c>
      <c r="AY46" s="1367">
        <v>1.3083130121231079E-2</v>
      </c>
      <c r="AZ46" s="1367">
        <v>1.9674850627779961E-2</v>
      </c>
      <c r="BA46" s="1367">
        <v>2.3350261151790619E-2</v>
      </c>
      <c r="BB46" s="1367">
        <v>2.353989752009511E-3</v>
      </c>
      <c r="BC46" s="1367">
        <v>2.7032151818275452E-2</v>
      </c>
      <c r="BD46" s="1367">
        <v>1.5687836334109306E-2</v>
      </c>
      <c r="BE46" s="1367">
        <v>2.4674838408827782E-2</v>
      </c>
      <c r="BF46" s="1367">
        <v>3.1980808824300766E-2</v>
      </c>
      <c r="BG46" s="1367">
        <v>2.5262216106057167E-2</v>
      </c>
      <c r="BH46" s="1367">
        <v>0.11598291993141174</v>
      </c>
      <c r="BI46" s="1367">
        <v>2.842172235250473E-2</v>
      </c>
      <c r="BJ46" s="1367">
        <v>4.6242093667387962E-3</v>
      </c>
      <c r="BK46" s="1367">
        <v>2.0050631836056709E-2</v>
      </c>
      <c r="BL46" s="1367">
        <v>1.5078452415764332E-2</v>
      </c>
      <c r="BM46" s="1367">
        <v>1.3343269005417824E-2</v>
      </c>
      <c r="BN46" s="1367">
        <v>0.17935754358768463</v>
      </c>
      <c r="BO46" s="1367">
        <v>1.032999437302351E-2</v>
      </c>
      <c r="BP46" s="1367">
        <v>1.5534592792391777E-2</v>
      </c>
      <c r="BQ46" s="1367">
        <v>1.8163427710533142E-2</v>
      </c>
      <c r="BR46" s="1367">
        <v>1.8310940358787775E-3</v>
      </c>
      <c r="BS46" s="1367">
        <v>1.9826656207442284E-2</v>
      </c>
      <c r="BT46" s="1367">
        <v>7.2749941609799862E-3</v>
      </c>
      <c r="BU46" s="1367">
        <v>1.8996136263012886E-2</v>
      </c>
      <c r="BV46" s="1367">
        <v>1.1292687617242336E-2</v>
      </c>
      <c r="BW46" s="1367">
        <v>7.2313379496335983E-3</v>
      </c>
      <c r="BX46" s="1367">
        <v>5.1245175302028656E-2</v>
      </c>
      <c r="BY46" s="1367">
        <v>1.7631446942687035E-2</v>
      </c>
      <c r="BZ46" s="1367">
        <v>2.2061350755393505E-3</v>
      </c>
      <c r="CA46" s="1367">
        <v>1.6790002584457397E-2</v>
      </c>
      <c r="CB46" s="1367">
        <v>7.3205581866204739E-3</v>
      </c>
      <c r="CC46" s="1367">
        <v>1.0310889221727848E-2</v>
      </c>
      <c r="CD46" s="1367">
        <v>0.14102764427661896</v>
      </c>
      <c r="CE46" s="1367">
        <v>9.267701767385006E-3</v>
      </c>
      <c r="CF46" s="1367">
        <v>1.3937082141637802E-2</v>
      </c>
      <c r="CG46" s="1367">
        <v>1.5748549252748489E-2</v>
      </c>
      <c r="CH46" s="1367">
        <v>1.5876450343057513E-3</v>
      </c>
      <c r="CI46" s="1367">
        <v>1.7089478671550751E-2</v>
      </c>
      <c r="CJ46" s="1367">
        <v>5.1871682517230511E-3</v>
      </c>
      <c r="CK46" s="1367">
        <v>1.6386974602937698E-2</v>
      </c>
      <c r="CL46" s="1367">
        <v>7.3252096772193909E-3</v>
      </c>
      <c r="CM46" s="1367">
        <v>4.2154891416430473E-3</v>
      </c>
      <c r="CN46" s="1367">
        <v>3.712087869644165E-2</v>
      </c>
      <c r="CO46" s="1367">
        <v>1.3161461800336838E-2</v>
      </c>
      <c r="CP46" s="1367">
        <v>1.4237199211493134E-3</v>
      </c>
      <c r="CQ46" s="1367">
        <v>1.4963255263864994E-2</v>
      </c>
      <c r="CR46" s="1367">
        <v>4.7539421357214451E-3</v>
      </c>
      <c r="CS46" s="1367">
        <v>8.40752013027668E-3</v>
      </c>
      <c r="CT46" s="1367">
        <v>8.2773983478546143E-2</v>
      </c>
      <c r="CU46" s="1367">
        <v>6.9982153363525867E-3</v>
      </c>
      <c r="CV46" s="1367">
        <v>1.0524150915443897E-2</v>
      </c>
      <c r="CW46" s="1367">
        <v>1.0358718223869801E-2</v>
      </c>
      <c r="CX46" s="1367">
        <v>1.044284668751061E-3</v>
      </c>
      <c r="CY46" s="1367">
        <v>1.161141786724329E-2</v>
      </c>
      <c r="CZ46" s="1367">
        <v>2.233726903796196E-3</v>
      </c>
      <c r="DA46" s="1367">
        <v>1.1564630083739758E-2</v>
      </c>
      <c r="DB46" s="1367">
        <v>2.6932174805551767E-3</v>
      </c>
      <c r="DC46" s="1367">
        <v>1.0570790618658066E-3</v>
      </c>
      <c r="DD46" s="1367">
        <v>1.842447929084301E-2</v>
      </c>
      <c r="DE46" s="1367">
        <v>6.2640644609928131E-3</v>
      </c>
      <c r="DF46" s="1367">
        <v>5.8837409596890211E-4</v>
      </c>
      <c r="DG46" s="1367">
        <v>1.0976255871355534E-2</v>
      </c>
      <c r="DH46" s="1367">
        <v>1.9844735506922007E-3</v>
      </c>
      <c r="DI46" s="1367">
        <v>4.2795906774699688E-3</v>
      </c>
      <c r="DJ46" s="1367">
        <v>3.8961153477430344E-2</v>
      </c>
      <c r="DK46" s="1367">
        <v>4.3191905133426189E-3</v>
      </c>
      <c r="DL46" s="1367">
        <v>6.495344452559948E-3</v>
      </c>
      <c r="DM46" s="1367">
        <v>4.6736006624996662E-3</v>
      </c>
      <c r="DN46" s="1367">
        <v>4.7115568304434419E-4</v>
      </c>
      <c r="DO46" s="1367">
        <v>5.9538031928241253E-3</v>
      </c>
      <c r="DP46" s="1367">
        <v>4.1804721695370972E-4</v>
      </c>
      <c r="DQ46" s="1367">
        <v>7.3384637944400311E-3</v>
      </c>
      <c r="DR46" s="1367">
        <v>7.9042429570108652E-4</v>
      </c>
      <c r="DS46" s="1367">
        <v>1.9251703633926809E-4</v>
      </c>
      <c r="DT46" s="1367">
        <v>6.6614188253879547E-3</v>
      </c>
      <c r="DU46" s="1367">
        <v>1.6471885610371828E-3</v>
      </c>
      <c r="DV46" s="1367">
        <v>1.8260594515595585E-4</v>
      </c>
      <c r="DW46" s="1367">
        <v>7.1558584459125996E-3</v>
      </c>
      <c r="DX46" s="1367">
        <v>6.1908405041322112E-4</v>
      </c>
      <c r="DY46" s="1367">
        <v>1.0281045688316226E-3</v>
      </c>
    </row>
    <row r="47" spans="1:129" ht="16" x14ac:dyDescent="0.2">
      <c r="A47" s="1365">
        <v>2009</v>
      </c>
      <c r="B47" s="1365">
        <v>1</v>
      </c>
      <c r="C47" s="1367">
        <v>9.8230671137571335E-3</v>
      </c>
      <c r="D47" s="1367">
        <v>3.4668661653995514E-2</v>
      </c>
      <c r="E47" s="1367">
        <v>2.3754609748721123E-2</v>
      </c>
      <c r="F47" s="1367">
        <v>5.7769273407757282E-3</v>
      </c>
      <c r="G47" s="1367">
        <v>1.6117889434099197E-2</v>
      </c>
      <c r="H47" s="1367">
        <v>4.8675712198019028E-2</v>
      </c>
      <c r="I47" s="1367">
        <v>3.2531354576349258E-2</v>
      </c>
      <c r="J47" s="1367">
        <v>0.10245342552661896</v>
      </c>
      <c r="K47" s="1367">
        <v>0.12239948660135269</v>
      </c>
      <c r="L47" s="1367">
        <v>0.55367922782897949</v>
      </c>
      <c r="M47" s="1367">
        <v>5.0119638442993164E-2</v>
      </c>
      <c r="N47" s="1367">
        <v>1.1141852475702763E-2</v>
      </c>
      <c r="O47" s="1367">
        <v>2.1389499306678772E-2</v>
      </c>
      <c r="P47" s="1367">
        <v>3.4932557493448257E-2</v>
      </c>
      <c r="Q47" s="1367">
        <v>1.5187082812190056E-2</v>
      </c>
      <c r="R47" s="1367">
        <v>0.85749274492263794</v>
      </c>
      <c r="S47" s="1367">
        <v>9.5518110319972038E-3</v>
      </c>
      <c r="T47" s="1367">
        <v>3.3711310476064682E-2</v>
      </c>
      <c r="U47" s="1367">
        <v>2.3364873602986336E-2</v>
      </c>
      <c r="V47" s="1367">
        <v>5.682146642357111E-3</v>
      </c>
      <c r="W47" s="1367">
        <v>2.5832388550043106E-2</v>
      </c>
      <c r="X47" s="1367">
        <v>4.3640512973070145E-2</v>
      </c>
      <c r="Y47" s="1367">
        <v>2.9963811859488487E-2</v>
      </c>
      <c r="Z47" s="1367">
        <v>9.8354041576385498E-2</v>
      </c>
      <c r="AA47" s="1367">
        <v>9.2043012380599976E-2</v>
      </c>
      <c r="AB47" s="1367">
        <v>0.45275890827178955</v>
      </c>
      <c r="AC47" s="1367">
        <v>4.2589951306581497E-2</v>
      </c>
      <c r="AD47" s="1367">
        <v>8.7815560400485992E-3</v>
      </c>
      <c r="AE47" s="1367">
        <v>2.1182255819439888E-2</v>
      </c>
      <c r="AF47" s="1367">
        <v>2.7590511366724968E-2</v>
      </c>
      <c r="AG47" s="1367">
        <v>1.4999439939856529E-2</v>
      </c>
      <c r="AH47" s="1367">
        <v>0.42481338977813721</v>
      </c>
      <c r="AI47" s="1367">
        <v>8.035050705075264E-3</v>
      </c>
      <c r="AJ47" s="1367">
        <v>2.835819311439991E-2</v>
      </c>
      <c r="AK47" s="1367">
        <v>2.074136957526207E-2</v>
      </c>
      <c r="AL47" s="1367">
        <v>5.0441320054233074E-3</v>
      </c>
      <c r="AM47" s="1367">
        <v>2.7050299569964409E-2</v>
      </c>
      <c r="AN47" s="1367">
        <v>2.4676041677594185E-2</v>
      </c>
      <c r="AO47" s="1367">
        <v>2.5645751506090164E-2</v>
      </c>
      <c r="AP47" s="1367">
        <v>4.7941956669092178E-2</v>
      </c>
      <c r="AQ47" s="1367">
        <v>3.5468965768814087E-2</v>
      </c>
      <c r="AR47" s="1367">
        <v>0.17011468112468719</v>
      </c>
      <c r="AS47" s="1367">
        <v>3.1736940145492554E-2</v>
      </c>
      <c r="AT47" s="1367">
        <v>5.5491989478468895E-3</v>
      </c>
      <c r="AU47" s="1367">
        <v>2.00965516269207E-2</v>
      </c>
      <c r="AV47" s="1367">
        <v>1.7642496153712273E-2</v>
      </c>
      <c r="AW47" s="1367">
        <v>1.4094444923102856E-2</v>
      </c>
      <c r="AX47" s="1367">
        <v>0.31462582945823669</v>
      </c>
      <c r="AY47" s="1367">
        <v>7.2820298373699188E-3</v>
      </c>
      <c r="AZ47" s="1367">
        <v>2.570054680109024E-2</v>
      </c>
      <c r="BA47" s="1367">
        <v>1.9311517477035522E-2</v>
      </c>
      <c r="BB47" s="1367">
        <v>4.6964031644165516E-3</v>
      </c>
      <c r="BC47" s="1367">
        <v>2.415536530315876E-2</v>
      </c>
      <c r="BD47" s="1367">
        <v>1.8010186031460762E-2</v>
      </c>
      <c r="BE47" s="1367">
        <v>2.3775996640324593E-2</v>
      </c>
      <c r="BF47" s="1367">
        <v>3.1700294464826584E-2</v>
      </c>
      <c r="BG47" s="1367">
        <v>2.1726921200752258E-2</v>
      </c>
      <c r="BH47" s="1367">
        <v>0.11038839071989059</v>
      </c>
      <c r="BI47" s="1367">
        <v>2.7878176420927048E-2</v>
      </c>
      <c r="BJ47" s="1367">
        <v>4.5491261407732964E-3</v>
      </c>
      <c r="BK47" s="1367">
        <v>1.922687329351902E-2</v>
      </c>
      <c r="BL47" s="1367">
        <v>1.4550738036632538E-2</v>
      </c>
      <c r="BM47" s="1367">
        <v>1.3327440246939659E-2</v>
      </c>
      <c r="BN47" s="1367">
        <v>0.16755276918411255</v>
      </c>
      <c r="BO47" s="1367">
        <v>5.7758558541536331E-3</v>
      </c>
      <c r="BP47" s="1367">
        <v>2.0384788513183594E-2</v>
      </c>
      <c r="BQ47" s="1367">
        <v>1.5080678276717663E-2</v>
      </c>
      <c r="BR47" s="1367">
        <v>3.6674977745860815E-3</v>
      </c>
      <c r="BS47" s="1367">
        <v>1.7104946076869965E-2</v>
      </c>
      <c r="BT47" s="1367">
        <v>8.327205665409565E-3</v>
      </c>
      <c r="BU47" s="1367">
        <v>1.8458744511008263E-2</v>
      </c>
      <c r="BV47" s="1367">
        <v>1.0897657833993435E-2</v>
      </c>
      <c r="BW47" s="1367">
        <v>5.4803192615509033E-3</v>
      </c>
      <c r="BX47" s="1367">
        <v>4.4925626367330551E-2</v>
      </c>
      <c r="BY47" s="1367">
        <v>1.7449449747800827E-2</v>
      </c>
      <c r="BZ47" s="1367">
        <v>2.1015906240791082E-3</v>
      </c>
      <c r="CA47" s="1367">
        <v>1.635715551674366E-2</v>
      </c>
      <c r="CB47" s="1367">
        <v>6.8555152975022793E-3</v>
      </c>
      <c r="CC47" s="1367">
        <v>1.0593934915959835E-2</v>
      </c>
      <c r="CD47" s="1367">
        <v>0.13073086738586426</v>
      </c>
      <c r="CE47" s="1367">
        <v>5.1435823552310467E-3</v>
      </c>
      <c r="CF47" s="1367">
        <v>1.8153302371501923E-2</v>
      </c>
      <c r="CG47" s="1367">
        <v>1.3148385100066662E-2</v>
      </c>
      <c r="CH47" s="1367">
        <v>3.1975801102817059E-3</v>
      </c>
      <c r="CI47" s="1367">
        <v>1.4548381790518761E-2</v>
      </c>
      <c r="CJ47" s="1367">
        <v>5.930017214268446E-3</v>
      </c>
      <c r="CK47" s="1367">
        <v>1.5903022140264511E-2</v>
      </c>
      <c r="CL47" s="1367">
        <v>7.0018712431192398E-3</v>
      </c>
      <c r="CM47" s="1367">
        <v>2.9218150302767754E-3</v>
      </c>
      <c r="CN47" s="1367">
        <v>3.1427904963493347E-2</v>
      </c>
      <c r="CO47" s="1367">
        <v>1.3355010189116001E-2</v>
      </c>
      <c r="CP47" s="1367">
        <v>1.4130901545286179E-3</v>
      </c>
      <c r="CQ47" s="1367">
        <v>1.4489931054413319E-2</v>
      </c>
      <c r="CR47" s="1367">
        <v>4.6413312666118145E-3</v>
      </c>
      <c r="CS47" s="1367">
        <v>8.7136784568428993E-3</v>
      </c>
      <c r="CT47" s="1367">
        <v>7.5643129646778107E-2</v>
      </c>
      <c r="CU47" s="1367">
        <v>3.8108495064079762E-3</v>
      </c>
      <c r="CV47" s="1367">
        <v>1.3449673540890217E-2</v>
      </c>
      <c r="CW47" s="1367">
        <v>8.7086912244558334E-3</v>
      </c>
      <c r="CX47" s="1367">
        <v>2.1178829483687878E-3</v>
      </c>
      <c r="CY47" s="1367">
        <v>9.9064502865076065E-3</v>
      </c>
      <c r="CZ47" s="1367">
        <v>2.6177896652370691E-3</v>
      </c>
      <c r="DA47" s="1367">
        <v>1.0853384621441364E-2</v>
      </c>
      <c r="DB47" s="1367">
        <v>2.6553012430667877E-3</v>
      </c>
      <c r="DC47" s="1367">
        <v>5.1921099657192826E-4</v>
      </c>
      <c r="DD47" s="1367">
        <v>1.4725800603628159E-2</v>
      </c>
      <c r="DE47" s="1367">
        <v>6.2780980952084064E-3</v>
      </c>
      <c r="DF47" s="1367">
        <v>5.3681788267567754E-4</v>
      </c>
      <c r="DG47" s="1367">
        <v>1.0316566564142704E-2</v>
      </c>
      <c r="DH47" s="1367">
        <v>1.7833419842645526E-3</v>
      </c>
      <c r="DI47" s="1367">
        <v>4.494755994528532E-3</v>
      </c>
      <c r="DJ47" s="1367">
        <v>3.5599071532487869E-2</v>
      </c>
      <c r="DK47" s="1367">
        <v>2.431920263916254E-3</v>
      </c>
      <c r="DL47" s="1367">
        <v>8.5830027237534523E-3</v>
      </c>
      <c r="DM47" s="1367">
        <v>4.014146514236927E-3</v>
      </c>
      <c r="DN47" s="1367">
        <v>9.7620772430673242E-4</v>
      </c>
      <c r="DO47" s="1367">
        <v>4.9260295927524567E-3</v>
      </c>
      <c r="DP47" s="1367">
        <v>7.3047814657911658E-4</v>
      </c>
      <c r="DQ47" s="1367">
        <v>6.7000910639762878E-3</v>
      </c>
      <c r="DR47" s="1367">
        <v>8.3619472570717335E-4</v>
      </c>
      <c r="DS47" s="1367">
        <v>3.9627233491046354E-5</v>
      </c>
      <c r="DT47" s="1367">
        <v>4.6613933518528938E-3</v>
      </c>
      <c r="DU47" s="1367">
        <v>1.6999782528728247E-3</v>
      </c>
      <c r="DV47" s="1367">
        <v>1.6647364827804267E-4</v>
      </c>
      <c r="DW47" s="1367">
        <v>6.5336176194250584E-3</v>
      </c>
      <c r="DX47" s="1367">
        <v>5.5682717356830835E-4</v>
      </c>
      <c r="DY47" s="1367">
        <v>1.1431510793045163E-3</v>
      </c>
    </row>
    <row r="48" spans="1:129" ht="16" x14ac:dyDescent="0.2">
      <c r="A48" s="1365">
        <v>2010</v>
      </c>
      <c r="B48" s="1365">
        <v>1</v>
      </c>
      <c r="C48" s="1367">
        <v>8.6174225434660912E-3</v>
      </c>
      <c r="D48" s="1367">
        <v>4.3376777321100235E-2</v>
      </c>
      <c r="E48" s="1367">
        <v>2.3993603885173798E-2</v>
      </c>
      <c r="F48" s="1367">
        <v>9.4953421503305435E-3</v>
      </c>
      <c r="G48" s="1367">
        <v>1.2566760182380676E-2</v>
      </c>
      <c r="H48" s="1367">
        <v>5.2953463047742844E-2</v>
      </c>
      <c r="I48" s="1367">
        <v>3.4194774925708771E-2</v>
      </c>
      <c r="J48" s="1367">
        <v>0.10643423348665237</v>
      </c>
      <c r="K48" s="1367">
        <v>0.11907229572534561</v>
      </c>
      <c r="L48" s="1367">
        <v>0.53259003162384033</v>
      </c>
      <c r="M48" s="1367">
        <v>5.6705299764871597E-2</v>
      </c>
      <c r="N48" s="1367">
        <v>1.2227560393512249E-2</v>
      </c>
      <c r="O48" s="1367">
        <v>2.1967215463519096E-2</v>
      </c>
      <c r="P48" s="1367">
        <v>4.1044764220714569E-2</v>
      </c>
      <c r="Q48" s="1367">
        <v>1.5660539269447327E-2</v>
      </c>
      <c r="R48" s="1367">
        <v>0.86181706190109253</v>
      </c>
      <c r="S48" s="1367">
        <v>8.4252683445811272E-3</v>
      </c>
      <c r="T48" s="1367">
        <v>4.2409550398588181E-2</v>
      </c>
      <c r="U48" s="1367">
        <v>2.3671071976423264E-2</v>
      </c>
      <c r="V48" s="1367">
        <v>9.367702528834343E-3</v>
      </c>
      <c r="W48" s="1367">
        <v>2.187344990670681E-2</v>
      </c>
      <c r="X48" s="1367">
        <v>4.7083295881748199E-2</v>
      </c>
      <c r="Y48" s="1367">
        <v>3.169666975736618E-2</v>
      </c>
      <c r="Z48" s="1367">
        <v>0.10245737433433533</v>
      </c>
      <c r="AA48" s="1367">
        <v>9.0962924063205719E-2</v>
      </c>
      <c r="AB48" s="1367">
        <v>0.43513345718383789</v>
      </c>
      <c r="AC48" s="1367">
        <v>4.8736270517110825E-2</v>
      </c>
      <c r="AD48" s="1367">
        <v>9.8824705928564072E-3</v>
      </c>
      <c r="AE48" s="1367">
        <v>2.1814201027154922E-2</v>
      </c>
      <c r="AF48" s="1367">
        <v>3.3209573477506638E-2</v>
      </c>
      <c r="AG48" s="1367">
        <v>1.5526695176959038E-2</v>
      </c>
      <c r="AH48" s="1367">
        <v>0.4388701319694519</v>
      </c>
      <c r="AI48" s="1367">
        <v>7.1940300986170769E-3</v>
      </c>
      <c r="AJ48" s="1367">
        <v>3.6211971193552017E-2</v>
      </c>
      <c r="AK48" s="1367">
        <v>2.1083325147628784E-2</v>
      </c>
      <c r="AL48" s="1367">
        <v>8.3436155691742897E-3</v>
      </c>
      <c r="AM48" s="1367">
        <v>2.4296857416629791E-2</v>
      </c>
      <c r="AN48" s="1367">
        <v>2.5914696976542473E-2</v>
      </c>
      <c r="AO48" s="1367">
        <v>2.6969602331519127E-2</v>
      </c>
      <c r="AP48" s="1367">
        <v>5.1745880395174026E-2</v>
      </c>
      <c r="AQ48" s="1367">
        <v>3.7805475294589996E-2</v>
      </c>
      <c r="AR48" s="1367">
        <v>0.16348427534103394</v>
      </c>
      <c r="AS48" s="1367">
        <v>3.5820405930280685E-2</v>
      </c>
      <c r="AT48" s="1367">
        <v>6.2522166408598423E-3</v>
      </c>
      <c r="AU48" s="1367">
        <v>2.0717388018965721E-2</v>
      </c>
      <c r="AV48" s="1367">
        <v>2.1204942837357521E-2</v>
      </c>
      <c r="AW48" s="1367">
        <v>1.4615461230278015E-2</v>
      </c>
      <c r="AX48" s="1367">
        <v>0.32920718193054199</v>
      </c>
      <c r="AY48" s="1367">
        <v>6.5399212762713432E-3</v>
      </c>
      <c r="AZ48" s="1367">
        <v>3.2919436693191528E-2</v>
      </c>
      <c r="BA48" s="1367">
        <v>1.9476212561130524E-2</v>
      </c>
      <c r="BB48" s="1367">
        <v>7.7076083980500698E-3</v>
      </c>
      <c r="BC48" s="1367">
        <v>2.1852876991033554E-2</v>
      </c>
      <c r="BD48" s="1367">
        <v>1.8801268190145493E-2</v>
      </c>
      <c r="BE48" s="1367">
        <v>2.4953220039606094E-2</v>
      </c>
      <c r="BF48" s="1367">
        <v>3.4755852073431015E-2</v>
      </c>
      <c r="BG48" s="1367">
        <v>2.361513115465641E-2</v>
      </c>
      <c r="BH48" s="1367">
        <v>0.10707233101129532</v>
      </c>
      <c r="BI48" s="1367">
        <v>3.1513307243585587E-2</v>
      </c>
      <c r="BJ48" s="1367">
        <v>5.1743737421929836E-3</v>
      </c>
      <c r="BK48" s="1367">
        <v>1.9778847694396973E-2</v>
      </c>
      <c r="BL48" s="1367">
        <v>1.7639167606830597E-2</v>
      </c>
      <c r="BM48" s="1367">
        <v>1.3874140568077564E-2</v>
      </c>
      <c r="BN48" s="1367">
        <v>0.17931967973709106</v>
      </c>
      <c r="BO48" s="1367">
        <v>5.1635936833918095E-3</v>
      </c>
      <c r="BP48" s="1367">
        <v>2.5991532951593399E-2</v>
      </c>
      <c r="BQ48" s="1367">
        <v>1.5556532889604568E-2</v>
      </c>
      <c r="BR48" s="1367">
        <v>6.1564156785607338E-3</v>
      </c>
      <c r="BS48" s="1367">
        <v>1.6178378835320473E-2</v>
      </c>
      <c r="BT48" s="1367">
        <v>8.4687499329447746E-3</v>
      </c>
      <c r="BU48" s="1367">
        <v>1.8887264654040337E-2</v>
      </c>
      <c r="BV48" s="1367">
        <v>1.2330773286521435E-2</v>
      </c>
      <c r="BW48" s="1367">
        <v>6.0154278762638569E-3</v>
      </c>
      <c r="BX48" s="1367">
        <v>4.5161645859479904E-2</v>
      </c>
      <c r="BY48" s="1367">
        <v>1.9409371539950371E-2</v>
      </c>
      <c r="BZ48" s="1367">
        <v>2.4399622343480587E-3</v>
      </c>
      <c r="CA48" s="1367">
        <v>1.6447301954030991E-2</v>
      </c>
      <c r="CB48" s="1367">
        <v>8.4638986736536026E-3</v>
      </c>
      <c r="CC48" s="1367">
        <v>1.0945471934974194E-2</v>
      </c>
      <c r="CD48" s="1367">
        <v>0.14063568413257599</v>
      </c>
      <c r="CE48" s="1367">
        <v>4.6102376654744148E-3</v>
      </c>
      <c r="CF48" s="1367">
        <v>2.3206155747175217E-2</v>
      </c>
      <c r="CG48" s="1367">
        <v>1.3523116707801819E-2</v>
      </c>
      <c r="CH48" s="1367">
        <v>5.3517022170126438E-3</v>
      </c>
      <c r="CI48" s="1367">
        <v>1.4083572663366795E-2</v>
      </c>
      <c r="CJ48" s="1367">
        <v>5.991675890982151E-3</v>
      </c>
      <c r="CK48" s="1367">
        <v>1.6064560040831566E-2</v>
      </c>
      <c r="CL48" s="1367">
        <v>8.111465722322464E-3</v>
      </c>
      <c r="CM48" s="1367">
        <v>3.3224374055862427E-3</v>
      </c>
      <c r="CN48" s="1367">
        <v>3.181857243180275E-2</v>
      </c>
      <c r="CO48" s="1367">
        <v>1.4552181586623192E-2</v>
      </c>
      <c r="CP48" s="1367">
        <v>1.5992843545973301E-3</v>
      </c>
      <c r="CQ48" s="1367">
        <v>1.4465275220572948E-2</v>
      </c>
      <c r="CR48" s="1367">
        <v>5.5800201371312141E-3</v>
      </c>
      <c r="CS48" s="1367">
        <v>8.9721623808145523E-3</v>
      </c>
      <c r="CT48" s="1367">
        <v>8.1700317561626434E-2</v>
      </c>
      <c r="CU48" s="1367">
        <v>3.4366759937256575E-3</v>
      </c>
      <c r="CV48" s="1367">
        <v>1.7298897728323936E-2</v>
      </c>
      <c r="CW48" s="1367">
        <v>9.0031838044524193E-3</v>
      </c>
      <c r="CX48" s="1367">
        <v>3.5629624035209417E-3</v>
      </c>
      <c r="CY48" s="1367">
        <v>9.6105439588427544E-3</v>
      </c>
      <c r="CZ48" s="1367">
        <v>2.5357266422361135E-3</v>
      </c>
      <c r="DA48" s="1367">
        <v>1.0816032998263836E-2</v>
      </c>
      <c r="DB48" s="1367">
        <v>3.1252847984433174E-3</v>
      </c>
      <c r="DC48" s="1367">
        <v>6.1830220511183143E-4</v>
      </c>
      <c r="DD48" s="1367">
        <v>1.4890848658978939E-2</v>
      </c>
      <c r="DE48" s="1367">
        <v>6.8018599413335323E-3</v>
      </c>
      <c r="DF48" s="1367">
        <v>5.908826133236289E-4</v>
      </c>
      <c r="DG48" s="1367">
        <v>1.0225150734186172E-2</v>
      </c>
      <c r="DH48" s="1367">
        <v>2.0807234104722738E-3</v>
      </c>
      <c r="DI48" s="1367">
        <v>4.7211362980306149E-3</v>
      </c>
      <c r="DJ48" s="1367">
        <v>3.7033587694168091E-2</v>
      </c>
      <c r="DK48" s="1367">
        <v>2.0027197897434235E-3</v>
      </c>
      <c r="DL48" s="1367">
        <v>1.0080916807055473E-2</v>
      </c>
      <c r="DM48" s="1367">
        <v>4.0197665803134441E-3</v>
      </c>
      <c r="DN48" s="1367">
        <v>1.5908015193417668E-3</v>
      </c>
      <c r="DO48" s="1367">
        <v>4.9903588369488716E-3</v>
      </c>
      <c r="DP48" s="1367">
        <v>6.4399227267131209E-4</v>
      </c>
      <c r="DQ48" s="1367">
        <v>6.4851897768676281E-3</v>
      </c>
      <c r="DR48" s="1367">
        <v>8.1994623178616166E-4</v>
      </c>
      <c r="DS48" s="1367">
        <v>-7.3264047387056053E-5</v>
      </c>
      <c r="DT48" s="1367">
        <v>4.479795228689909E-3</v>
      </c>
      <c r="DU48" s="1367">
        <v>1.993364654481411E-3</v>
      </c>
      <c r="DV48" s="1367">
        <v>1.776631543179974E-4</v>
      </c>
      <c r="DW48" s="1367">
        <v>6.3075264915823936E-3</v>
      </c>
      <c r="DX48" s="1367">
        <v>6.2948116101324558E-4</v>
      </c>
      <c r="DY48" s="1367">
        <v>1.3638834934681654E-3</v>
      </c>
    </row>
    <row r="49" spans="1:129" ht="16" x14ac:dyDescent="0.2">
      <c r="A49" s="1365">
        <v>2011</v>
      </c>
      <c r="B49" s="1365">
        <v>1</v>
      </c>
      <c r="C49" s="1367">
        <v>1.1613017879426479E-2</v>
      </c>
      <c r="D49" s="1367">
        <v>3.9892435073852539E-2</v>
      </c>
      <c r="E49" s="1367">
        <v>2.5431029498577118E-2</v>
      </c>
      <c r="F49" s="1367">
        <v>9.2263547703623772E-3</v>
      </c>
      <c r="G49" s="1367">
        <v>9.4298198819160461E-3</v>
      </c>
      <c r="H49" s="1367">
        <v>5.5971108376979828E-2</v>
      </c>
      <c r="I49" s="1367">
        <v>3.6853119730949402E-2</v>
      </c>
      <c r="J49" s="1367">
        <v>0.10506295412778854</v>
      </c>
      <c r="K49" s="1367">
        <v>0.10843659937381744</v>
      </c>
      <c r="L49" s="1367">
        <v>0.53803861141204834</v>
      </c>
      <c r="M49" s="1367">
        <v>6.0044966638088226E-2</v>
      </c>
      <c r="N49" s="1367">
        <v>1.2511254288256168E-2</v>
      </c>
      <c r="O49" s="1367">
        <v>2.4341864511370659E-2</v>
      </c>
      <c r="P49" s="1367">
        <v>4.276825487613678E-2</v>
      </c>
      <c r="Q49" s="1367">
        <v>1.7276711761951447E-2</v>
      </c>
      <c r="R49" s="1367">
        <v>0.86475086212158203</v>
      </c>
      <c r="S49" s="1367">
        <v>1.130068302154541E-2</v>
      </c>
      <c r="T49" s="1367">
        <v>3.881952166557312E-2</v>
      </c>
      <c r="U49" s="1367">
        <v>2.511146105825901E-2</v>
      </c>
      <c r="V49" s="1367">
        <v>9.1104153543710709E-3</v>
      </c>
      <c r="W49" s="1367">
        <v>1.8675545230507851E-2</v>
      </c>
      <c r="X49" s="1367">
        <v>4.9805134534835815E-2</v>
      </c>
      <c r="Y49" s="1367">
        <v>3.4384589642286301E-2</v>
      </c>
      <c r="Z49" s="1367">
        <v>0.10098334401845932</v>
      </c>
      <c r="AA49" s="1367">
        <v>8.3088010549545288E-2</v>
      </c>
      <c r="AB49" s="1367">
        <v>0.4414638876914978</v>
      </c>
      <c r="AC49" s="1367">
        <v>5.2008286118507385E-2</v>
      </c>
      <c r="AD49" s="1367">
        <v>1.0198814794421196E-2</v>
      </c>
      <c r="AE49" s="1367">
        <v>2.4185772985219955E-2</v>
      </c>
      <c r="AF49" s="1367">
        <v>3.4867443144321442E-2</v>
      </c>
      <c r="AG49" s="1367">
        <v>1.7140844836831093E-2</v>
      </c>
      <c r="AH49" s="1367">
        <v>0.4432813823223114</v>
      </c>
      <c r="AI49" s="1367">
        <v>9.6132904291152954E-3</v>
      </c>
      <c r="AJ49" s="1367">
        <v>3.3023074269294739E-2</v>
      </c>
      <c r="AK49" s="1367">
        <v>2.2392487153410912E-2</v>
      </c>
      <c r="AL49" s="1367">
        <v>8.1239743158221245E-3</v>
      </c>
      <c r="AM49" s="1367">
        <v>2.23988126963377E-2</v>
      </c>
      <c r="AN49" s="1367">
        <v>2.7332482859492302E-2</v>
      </c>
      <c r="AO49" s="1367">
        <v>2.9431711882352829E-2</v>
      </c>
      <c r="AP49" s="1367">
        <v>5.0743933767080307E-2</v>
      </c>
      <c r="AQ49" s="1367">
        <v>3.4275282174348831E-2</v>
      </c>
      <c r="AR49" s="1367">
        <v>0.16724294424057007</v>
      </c>
      <c r="AS49" s="1367">
        <v>3.8703404366970062E-2</v>
      </c>
      <c r="AT49" s="1367">
        <v>6.5303882583975792E-3</v>
      </c>
      <c r="AU49" s="1367">
        <v>2.2901322692632675E-2</v>
      </c>
      <c r="AV49" s="1367">
        <v>2.2519728168845177E-2</v>
      </c>
      <c r="AW49" s="1367">
        <v>1.6183679923415184E-2</v>
      </c>
      <c r="AX49" s="1367">
        <v>0.33304345607757568</v>
      </c>
      <c r="AY49" s="1367">
        <v>8.7640928104519844E-3</v>
      </c>
      <c r="AZ49" s="1367">
        <v>3.0105955898761749E-2</v>
      </c>
      <c r="BA49" s="1367">
        <v>2.0891251042485237E-2</v>
      </c>
      <c r="BB49" s="1367">
        <v>7.5793266296386719E-3</v>
      </c>
      <c r="BC49" s="1367">
        <v>2.0380256697535515E-2</v>
      </c>
      <c r="BD49" s="1367">
        <v>1.9762936979532242E-2</v>
      </c>
      <c r="BE49" s="1367">
        <v>2.7204927057027817E-2</v>
      </c>
      <c r="BF49" s="1367">
        <v>3.3990301191806793E-2</v>
      </c>
      <c r="BG49" s="1367">
        <v>2.1044155582785606E-2</v>
      </c>
      <c r="BH49" s="1367">
        <v>0.10961247980594635</v>
      </c>
      <c r="BI49" s="1367">
        <v>3.3707760274410248E-2</v>
      </c>
      <c r="BJ49" s="1367">
        <v>5.2326461300253868E-3</v>
      </c>
      <c r="BK49" s="1367">
        <v>2.1972281858325005E-2</v>
      </c>
      <c r="BL49" s="1367">
        <v>1.8141482025384903E-2</v>
      </c>
      <c r="BM49" s="1367">
        <v>1.5566280111670494E-2</v>
      </c>
      <c r="BN49" s="1367">
        <v>0.18176597356796265</v>
      </c>
      <c r="BO49" s="1367">
        <v>7.0446031168103218E-3</v>
      </c>
      <c r="BP49" s="1367">
        <v>2.419925294816494E-2</v>
      </c>
      <c r="BQ49" s="1367">
        <v>1.6245905309915543E-2</v>
      </c>
      <c r="BR49" s="1367">
        <v>5.8940001763403416E-3</v>
      </c>
      <c r="BS49" s="1367">
        <v>1.5012513846158981E-2</v>
      </c>
      <c r="BT49" s="1367">
        <v>9.0812686830759048E-3</v>
      </c>
      <c r="BU49" s="1367">
        <v>2.0567832514643669E-2</v>
      </c>
      <c r="BV49" s="1367">
        <v>1.2185133062303066E-2</v>
      </c>
      <c r="BW49" s="1367">
        <v>5.0428207032382488E-3</v>
      </c>
      <c r="BX49" s="1367">
        <v>4.5446503907442093E-2</v>
      </c>
      <c r="BY49" s="1367">
        <v>2.1046135574579239E-2</v>
      </c>
      <c r="BZ49" s="1367">
        <v>2.5000432506203651E-3</v>
      </c>
      <c r="CA49" s="1367">
        <v>1.8067788332700729E-2</v>
      </c>
      <c r="CB49" s="1367">
        <v>8.7878825142979622E-3</v>
      </c>
      <c r="CC49" s="1367">
        <v>1.2258252128958702E-2</v>
      </c>
      <c r="CD49" s="1367">
        <v>0.14261564612388611</v>
      </c>
      <c r="CE49" s="1367">
        <v>6.3471738249063492E-3</v>
      </c>
      <c r="CF49" s="1367">
        <v>2.1803481504321098E-2</v>
      </c>
      <c r="CG49" s="1367">
        <v>1.4015265740454197E-2</v>
      </c>
      <c r="CH49" s="1367">
        <v>5.0847260281443596E-3</v>
      </c>
      <c r="CI49" s="1367">
        <v>1.3081567361950874E-2</v>
      </c>
      <c r="CJ49" s="1367">
        <v>6.4520463347434998E-3</v>
      </c>
      <c r="CK49" s="1367">
        <v>1.742817647755146E-2</v>
      </c>
      <c r="CL49" s="1367">
        <v>8.0676460638642311E-3</v>
      </c>
      <c r="CM49" s="1367">
        <v>2.6850670110434294E-3</v>
      </c>
      <c r="CN49" s="1367">
        <v>3.1715139746665955E-2</v>
      </c>
      <c r="CO49" s="1367">
        <v>1.5935350209474564E-2</v>
      </c>
      <c r="CP49" s="1367">
        <v>1.6537719639018178E-3</v>
      </c>
      <c r="CQ49" s="1367">
        <v>1.5774404630064964E-2</v>
      </c>
      <c r="CR49" s="1367">
        <v>5.8405664749443531E-3</v>
      </c>
      <c r="CS49" s="1367">
        <v>1.0094784200191498E-2</v>
      </c>
      <c r="CT49" s="1367">
        <v>8.2387246191501617E-2</v>
      </c>
      <c r="CU49" s="1367">
        <v>4.8323082737624645E-3</v>
      </c>
      <c r="CV49" s="1367">
        <v>1.6599692404270172E-2</v>
      </c>
      <c r="CW49" s="1367">
        <v>9.2056421563029289E-3</v>
      </c>
      <c r="CX49" s="1367">
        <v>3.3397986553609371E-3</v>
      </c>
      <c r="CY49" s="1367">
        <v>8.9026773348450661E-3</v>
      </c>
      <c r="CZ49" s="1367">
        <v>2.8802824672311544E-3</v>
      </c>
      <c r="DA49" s="1367">
        <v>1.1237769387662411E-2</v>
      </c>
      <c r="DB49" s="1367">
        <v>3.0888549517840147E-3</v>
      </c>
      <c r="DC49" s="1367">
        <v>2.7767973369918764E-4</v>
      </c>
      <c r="DD49" s="1367">
        <v>1.4538099989295006E-2</v>
      </c>
      <c r="DE49" s="1367">
        <v>7.4844439513981342E-3</v>
      </c>
      <c r="DF49" s="1367">
        <v>6.0946255689486861E-4</v>
      </c>
      <c r="DG49" s="1367">
        <v>1.0628307238221169E-2</v>
      </c>
      <c r="DH49" s="1367">
        <v>2.1685699466615915E-3</v>
      </c>
      <c r="DI49" s="1367">
        <v>5.315873771905899E-3</v>
      </c>
      <c r="DJ49" s="1367">
        <v>3.759605810046196E-2</v>
      </c>
      <c r="DK49" s="1367">
        <v>3.0922102741897106E-3</v>
      </c>
      <c r="DL49" s="1367">
        <v>1.0622200556099415E-2</v>
      </c>
      <c r="DM49" s="1367">
        <v>4.3244496919214725E-3</v>
      </c>
      <c r="DN49" s="1367">
        <v>1.5689064748585224E-3</v>
      </c>
      <c r="DO49" s="1367">
        <v>4.4217840768396854E-3</v>
      </c>
      <c r="DP49" s="1367">
        <v>8.2412030315026641E-4</v>
      </c>
      <c r="DQ49" s="1367">
        <v>6.0698515735566616E-3</v>
      </c>
      <c r="DR49" s="1367">
        <v>7.3445675661787391E-4</v>
      </c>
      <c r="DS49" s="1367">
        <v>-2.7812959160655737E-4</v>
      </c>
      <c r="DT49" s="1367">
        <v>4.127010703086853E-3</v>
      </c>
      <c r="DU49" s="1367">
        <v>2.0891991443932056E-3</v>
      </c>
      <c r="DV49" s="1367">
        <v>1.6886298544704914E-4</v>
      </c>
      <c r="DW49" s="1367">
        <v>5.9009888209402561E-3</v>
      </c>
      <c r="DX49" s="1367">
        <v>6.0404051328077912E-4</v>
      </c>
      <c r="DY49" s="1367">
        <v>1.4851588057354093E-3</v>
      </c>
    </row>
    <row r="50" spans="1:129" ht="16" x14ac:dyDescent="0.2">
      <c r="A50" s="1365">
        <v>2012</v>
      </c>
      <c r="B50" s="1365">
        <v>1</v>
      </c>
      <c r="C50" s="1367">
        <v>1.3974297791719437E-2</v>
      </c>
      <c r="D50" s="1367">
        <v>3.4588504582643509E-2</v>
      </c>
      <c r="E50" s="1367">
        <v>2.8016353026032448E-2</v>
      </c>
      <c r="F50" s="1367">
        <v>1.3844536617398262E-2</v>
      </c>
      <c r="G50" s="1367">
        <v>1.2518323957920074E-2</v>
      </c>
      <c r="H50" s="1367">
        <v>5.6778337806463242E-2</v>
      </c>
      <c r="I50" s="1367">
        <v>3.8759652525186539E-2</v>
      </c>
      <c r="J50" s="1367">
        <v>0.10136960446834564</v>
      </c>
      <c r="K50" s="1367">
        <v>0.1059814840555191</v>
      </c>
      <c r="L50" s="1367">
        <v>0.53271090984344482</v>
      </c>
      <c r="M50" s="1367">
        <v>6.1458002775907516E-2</v>
      </c>
      <c r="N50" s="1367">
        <v>1.2527914717793465E-2</v>
      </c>
      <c r="O50" s="1367">
        <v>2.6231741532683372E-2</v>
      </c>
      <c r="P50" s="1367">
        <v>4.2967330664396286E-2</v>
      </c>
      <c r="Q50" s="1367">
        <v>1.849067211151123E-2</v>
      </c>
      <c r="R50" s="1367">
        <v>0.86838531494140625</v>
      </c>
      <c r="S50" s="1367">
        <v>1.3672081753611565E-2</v>
      </c>
      <c r="T50" s="1367">
        <v>3.3840473741292953E-2</v>
      </c>
      <c r="U50" s="1367">
        <v>2.7761828154325485E-2</v>
      </c>
      <c r="V50" s="1367">
        <v>1.3718760572373867E-2</v>
      </c>
      <c r="W50" s="1367">
        <v>2.0950157195329666E-2</v>
      </c>
      <c r="X50" s="1367">
        <v>5.0554726272821426E-2</v>
      </c>
      <c r="Y50" s="1367">
        <v>3.6329615861177444E-2</v>
      </c>
      <c r="Z50" s="1367">
        <v>9.735841304063797E-2</v>
      </c>
      <c r="AA50" s="1367">
        <v>8.1913359463214874E-2</v>
      </c>
      <c r="AB50" s="1367">
        <v>0.4387679398059845</v>
      </c>
      <c r="AC50" s="1367">
        <v>5.3517948836088181E-2</v>
      </c>
      <c r="AD50" s="1367">
        <v>1.025146059691906E-2</v>
      </c>
      <c r="AE50" s="1367">
        <v>2.6078151538968086E-2</v>
      </c>
      <c r="AF50" s="1367">
        <v>3.5173323005437851E-2</v>
      </c>
      <c r="AG50" s="1367">
        <v>1.8344627693295479E-2</v>
      </c>
      <c r="AH50" s="1367">
        <v>0.45582121610641479</v>
      </c>
      <c r="AI50" s="1367">
        <v>1.2031200341880322E-2</v>
      </c>
      <c r="AJ50" s="1367">
        <v>2.9779044911265373E-2</v>
      </c>
      <c r="AK50" s="1367">
        <v>2.5240844115614891E-2</v>
      </c>
      <c r="AL50" s="1367">
        <v>1.2472992762923241E-2</v>
      </c>
      <c r="AM50" s="1367">
        <v>2.379990741610527E-2</v>
      </c>
      <c r="AN50" s="1367">
        <v>2.7720781043171883E-2</v>
      </c>
      <c r="AO50" s="1367">
        <v>3.1500857323408127E-2</v>
      </c>
      <c r="AP50" s="1367">
        <v>4.954201728105545E-2</v>
      </c>
      <c r="AQ50" s="1367">
        <v>3.4031733870506287E-2</v>
      </c>
      <c r="AR50" s="1367">
        <v>0.16933926939964294</v>
      </c>
      <c r="AS50" s="1367">
        <v>4.0362555533647537E-2</v>
      </c>
      <c r="AT50" s="1367">
        <v>6.6533386707305908E-3</v>
      </c>
      <c r="AU50" s="1367">
        <v>2.4847518652677536E-2</v>
      </c>
      <c r="AV50" s="1367">
        <v>2.3012226447463036E-2</v>
      </c>
      <c r="AW50" s="1367">
        <v>1.7350327223539352E-2</v>
      </c>
      <c r="AX50" s="1367">
        <v>0.34673145413398743</v>
      </c>
      <c r="AY50" s="1367">
        <v>1.1145611293613911E-2</v>
      </c>
      <c r="AZ50" s="1367">
        <v>2.7587078511714935E-2</v>
      </c>
      <c r="BA50" s="1367">
        <v>2.355138398706913E-2</v>
      </c>
      <c r="BB50" s="1367">
        <v>1.1638130992650986E-2</v>
      </c>
      <c r="BC50" s="1367">
        <v>2.1548477932810783E-2</v>
      </c>
      <c r="BD50" s="1367">
        <v>1.9893115386366844E-2</v>
      </c>
      <c r="BE50" s="1367">
        <v>2.9297329485416412E-2</v>
      </c>
      <c r="BF50" s="1367">
        <v>3.3498078584671021E-2</v>
      </c>
      <c r="BG50" s="1367">
        <v>2.1149430423974991E-2</v>
      </c>
      <c r="BH50" s="1367">
        <v>0.11212088912725449</v>
      </c>
      <c r="BI50" s="1367">
        <v>3.5301942378282547E-2</v>
      </c>
      <c r="BJ50" s="1367">
        <v>5.3865383379161358E-3</v>
      </c>
      <c r="BK50" s="1367">
        <v>2.3910790681838989E-2</v>
      </c>
      <c r="BL50" s="1367">
        <v>1.8712956458330154E-2</v>
      </c>
      <c r="BM50" s="1367">
        <v>1.6588984057307243E-2</v>
      </c>
      <c r="BN50" s="1367">
        <v>0.19496984779834747</v>
      </c>
      <c r="BO50" s="1367">
        <v>9.1234156861901283E-3</v>
      </c>
      <c r="BP50" s="1367">
        <v>2.2581838071346283E-2</v>
      </c>
      <c r="BQ50" s="1367">
        <v>1.8919408321380615E-2</v>
      </c>
      <c r="BR50" s="1367">
        <v>9.349198080599308E-3</v>
      </c>
      <c r="BS50" s="1367">
        <v>1.5959994867444038E-2</v>
      </c>
      <c r="BT50" s="1367">
        <v>9.1578317806124687E-3</v>
      </c>
      <c r="BU50" s="1367">
        <v>2.2443180903792381E-2</v>
      </c>
      <c r="BV50" s="1367">
        <v>1.2196456082165241E-2</v>
      </c>
      <c r="BW50" s="1367">
        <v>5.0423759967088699E-3</v>
      </c>
      <c r="BX50" s="1367">
        <v>4.7852363437414169E-2</v>
      </c>
      <c r="BY50" s="1367">
        <v>2.2343777120113373E-2</v>
      </c>
      <c r="BZ50" s="1367">
        <v>2.6373099535703659E-3</v>
      </c>
      <c r="CA50" s="1367">
        <v>1.9805872812867165E-2</v>
      </c>
      <c r="CB50" s="1367">
        <v>9.2872576788067818E-3</v>
      </c>
      <c r="CC50" s="1367">
        <v>1.3056519441306591E-2</v>
      </c>
      <c r="CD50" s="1367">
        <v>0.15452487766742706</v>
      </c>
      <c r="CE50" s="1367">
        <v>8.2774879410862923E-3</v>
      </c>
      <c r="CF50" s="1367">
        <v>2.0488036796450615E-2</v>
      </c>
      <c r="CG50" s="1367">
        <v>1.640542596578598E-2</v>
      </c>
      <c r="CH50" s="1367">
        <v>8.1068901345133781E-3</v>
      </c>
      <c r="CI50" s="1367">
        <v>1.3788864947855473E-2</v>
      </c>
      <c r="CJ50" s="1367">
        <v>6.5246652811765671E-3</v>
      </c>
      <c r="CK50" s="1367">
        <v>1.9114544615149498E-2</v>
      </c>
      <c r="CL50" s="1367">
        <v>8.2239974290132523E-3</v>
      </c>
      <c r="CM50" s="1367">
        <v>2.7380192186683416E-3</v>
      </c>
      <c r="CN50" s="1367">
        <v>3.396286815404892E-2</v>
      </c>
      <c r="CO50" s="1367">
        <v>1.6894076019525528E-2</v>
      </c>
      <c r="CP50" s="1367">
        <v>1.7474652267992496E-3</v>
      </c>
      <c r="CQ50" s="1367">
        <v>1.7367077991366386E-2</v>
      </c>
      <c r="CR50" s="1367">
        <v>6.1844000592827797E-3</v>
      </c>
      <c r="CS50" s="1367">
        <v>1.0709675028920174E-2</v>
      </c>
      <c r="CT50" s="1367">
        <v>9.1242164373397827E-2</v>
      </c>
      <c r="CU50" s="1367">
        <v>6.3408673740923405E-3</v>
      </c>
      <c r="CV50" s="1367">
        <v>1.569460891187191E-2</v>
      </c>
      <c r="CW50" s="1367">
        <v>1.0664667934179306E-2</v>
      </c>
      <c r="CX50" s="1367">
        <v>5.270042922347784E-3</v>
      </c>
      <c r="CY50" s="1367">
        <v>9.5288185402750969E-3</v>
      </c>
      <c r="CZ50" s="1367">
        <v>2.7921779546886683E-3</v>
      </c>
      <c r="DA50" s="1367">
        <v>1.2871325947344303E-2</v>
      </c>
      <c r="DB50" s="1367">
        <v>3.4200479276478291E-3</v>
      </c>
      <c r="DC50" s="1367">
        <v>4.6843718155287206E-4</v>
      </c>
      <c r="DD50" s="1367">
        <v>1.6062116250395775E-2</v>
      </c>
      <c r="DE50" s="1367">
        <v>8.1290565431118011E-3</v>
      </c>
      <c r="DF50" s="1367">
        <v>6.8189739249646664E-4</v>
      </c>
      <c r="DG50" s="1367">
        <v>1.2189428322017193E-2</v>
      </c>
      <c r="DH50" s="1367">
        <v>2.4298357311636209E-3</v>
      </c>
      <c r="DI50" s="1367">
        <v>5.6992210447788239E-3</v>
      </c>
      <c r="DJ50" s="1367">
        <v>4.2562294751405716E-2</v>
      </c>
      <c r="DK50" s="1367">
        <v>3.985042218118906E-3</v>
      </c>
      <c r="DL50" s="1367">
        <v>9.8635833710432053E-3</v>
      </c>
      <c r="DM50" s="1367">
        <v>4.7929845750331879E-3</v>
      </c>
      <c r="DN50" s="1367">
        <v>2.3684969637542963E-3</v>
      </c>
      <c r="DO50" s="1367">
        <v>4.8714089207351208E-3</v>
      </c>
      <c r="DP50" s="1367">
        <v>7.2567537426948547E-4</v>
      </c>
      <c r="DQ50" s="1367">
        <v>7.4275792576372623E-3</v>
      </c>
      <c r="DR50" s="1367">
        <v>9.605240193195641E-4</v>
      </c>
      <c r="DS50" s="1367">
        <v>-2.0469463197514415E-4</v>
      </c>
      <c r="DT50" s="1367">
        <v>5.3197266533970833E-3</v>
      </c>
      <c r="DU50" s="1367">
        <v>2.4519660510122776E-3</v>
      </c>
      <c r="DV50" s="1367">
        <v>2.3716563009656966E-4</v>
      </c>
      <c r="DW50" s="1367">
        <v>7.190413773059845E-3</v>
      </c>
      <c r="DX50" s="1367">
        <v>8.4881676593795419E-4</v>
      </c>
      <c r="DY50" s="1367">
        <v>1.6031492268666625E-3</v>
      </c>
    </row>
    <row r="51" spans="1:129" ht="16" x14ac:dyDescent="0.2">
      <c r="A51" s="1365">
        <v>2013</v>
      </c>
      <c r="B51" s="1365">
        <v>1</v>
      </c>
      <c r="C51" s="1367">
        <v>1.3166122138500214E-2</v>
      </c>
      <c r="D51" s="1367">
        <v>3.3459540456533432E-2</v>
      </c>
      <c r="E51" s="1367">
        <v>2.6604289188981056E-2</v>
      </c>
      <c r="F51" s="1367">
        <v>1.4819121919572353E-2</v>
      </c>
      <c r="G51" s="1367">
        <v>1.7792589962482452E-2</v>
      </c>
      <c r="H51" s="1367">
        <v>5.9155631810426712E-2</v>
      </c>
      <c r="I51" s="1367">
        <v>3.8859568536281586E-2</v>
      </c>
      <c r="J51" s="1367">
        <v>9.2436082661151886E-2</v>
      </c>
      <c r="K51" s="1367">
        <v>0.11760247498750687</v>
      </c>
      <c r="L51" s="1367">
        <v>0.52407991886138916</v>
      </c>
      <c r="M51" s="1367">
        <v>6.2024638056755066E-2</v>
      </c>
      <c r="N51" s="1367">
        <v>1.2960103340446949E-2</v>
      </c>
      <c r="O51" s="1367">
        <v>2.5899462401866913E-2</v>
      </c>
      <c r="P51" s="1367">
        <v>4.4418156147003174E-2</v>
      </c>
      <c r="Q51" s="1367">
        <v>1.7606476321816444E-2</v>
      </c>
      <c r="R51" s="1367">
        <v>0.86560213565826416</v>
      </c>
      <c r="S51" s="1367">
        <v>1.2890580110251904E-2</v>
      </c>
      <c r="T51" s="1367">
        <v>3.2759293913841248E-2</v>
      </c>
      <c r="U51" s="1367">
        <v>2.635599859058857E-2</v>
      </c>
      <c r="V51" s="1367">
        <v>1.4680818654596806E-2</v>
      </c>
      <c r="W51" s="1367">
        <v>2.3919295519590378E-2</v>
      </c>
      <c r="X51" s="1367">
        <v>5.3024522960186005E-2</v>
      </c>
      <c r="Y51" s="1367">
        <v>3.6465335637331009E-2</v>
      </c>
      <c r="Z51" s="1367">
        <v>8.9401580393314362E-2</v>
      </c>
      <c r="AA51" s="1367">
        <v>8.9514963328838348E-2</v>
      </c>
      <c r="AB51" s="1367">
        <v>0.43241432309150696</v>
      </c>
      <c r="AC51" s="1367">
        <v>5.4175429046154022E-2</v>
      </c>
      <c r="AD51" s="1367">
        <v>1.068976242095232E-2</v>
      </c>
      <c r="AE51" s="1367">
        <v>2.5775570422410965E-2</v>
      </c>
      <c r="AF51" s="1367">
        <v>3.6658477038145065E-2</v>
      </c>
      <c r="AG51" s="1367">
        <v>1.7516953870654106E-2</v>
      </c>
      <c r="AH51" s="1367">
        <v>0.44919547438621521</v>
      </c>
      <c r="AI51" s="1367">
        <v>1.1074184440076351E-2</v>
      </c>
      <c r="AJ51" s="1367">
        <v>2.8143225237727165E-2</v>
      </c>
      <c r="AK51" s="1367">
        <v>2.4062631651759148E-2</v>
      </c>
      <c r="AL51" s="1367">
        <v>1.3403368182480335E-2</v>
      </c>
      <c r="AM51" s="1367">
        <v>2.4177499115467072E-2</v>
      </c>
      <c r="AN51" s="1367">
        <v>2.8847683221101761E-2</v>
      </c>
      <c r="AO51" s="1367">
        <v>3.158285841345787E-2</v>
      </c>
      <c r="AP51" s="1367">
        <v>4.530065506696701E-2</v>
      </c>
      <c r="AQ51" s="1367">
        <v>3.8352407515048981E-2</v>
      </c>
      <c r="AR51" s="1367">
        <v>0.16328376531600952</v>
      </c>
      <c r="AS51" s="1367">
        <v>4.0967181324958801E-2</v>
      </c>
      <c r="AT51" s="1367">
        <v>7.0642759092152119E-3</v>
      </c>
      <c r="AU51" s="1367">
        <v>2.4518582969903946E-2</v>
      </c>
      <c r="AV51" s="1367">
        <v>2.4464556947350502E-2</v>
      </c>
      <c r="AW51" s="1367">
        <v>1.6502624377608299E-2</v>
      </c>
      <c r="AX51" s="1367">
        <v>0.33826956152915955</v>
      </c>
      <c r="AY51" s="1367">
        <v>1.009032316505909E-2</v>
      </c>
      <c r="AZ51" s="1367">
        <v>2.5642901659011841E-2</v>
      </c>
      <c r="BA51" s="1367">
        <v>2.26129200309515E-2</v>
      </c>
      <c r="BB51" s="1367">
        <v>1.2595849111676216E-2</v>
      </c>
      <c r="BC51" s="1367">
        <v>2.155349962413311E-2</v>
      </c>
      <c r="BD51" s="1367">
        <v>2.0828252658247948E-2</v>
      </c>
      <c r="BE51" s="1367">
        <v>2.9276100918650627E-2</v>
      </c>
      <c r="BF51" s="1367">
        <v>2.9348339885473251E-2</v>
      </c>
      <c r="BG51" s="1367">
        <v>2.3036085069179535E-2</v>
      </c>
      <c r="BH51" s="1367">
        <v>0.10745776444673538</v>
      </c>
      <c r="BI51" s="1367">
        <v>3.5827528685331345E-2</v>
      </c>
      <c r="BJ51" s="1367">
        <v>5.7878000661730766E-3</v>
      </c>
      <c r="BK51" s="1367">
        <v>2.3488299921154976E-2</v>
      </c>
      <c r="BL51" s="1367">
        <v>2.0143944770097733E-2</v>
      </c>
      <c r="BM51" s="1367">
        <v>1.5683583915233612E-2</v>
      </c>
      <c r="BN51" s="1367">
        <v>0.18485242128372192</v>
      </c>
      <c r="BO51" s="1367">
        <v>7.9207643866539001E-3</v>
      </c>
      <c r="BP51" s="1367">
        <v>2.0129324868321419E-2</v>
      </c>
      <c r="BQ51" s="1367">
        <v>1.7493166029453278E-2</v>
      </c>
      <c r="BR51" s="1367">
        <v>9.7440434619784355E-3</v>
      </c>
      <c r="BS51" s="1367">
        <v>1.5310870483517647E-2</v>
      </c>
      <c r="BT51" s="1367">
        <v>9.3369176611304283E-3</v>
      </c>
      <c r="BU51" s="1367">
        <v>2.2344978526234627E-2</v>
      </c>
      <c r="BV51" s="1367">
        <v>9.6784224733710289E-3</v>
      </c>
      <c r="BW51" s="1367">
        <v>5.2091521210968494E-3</v>
      </c>
      <c r="BX51" s="1367">
        <v>4.5714925974607468E-2</v>
      </c>
      <c r="BY51" s="1367">
        <v>2.1969849243760109E-2</v>
      </c>
      <c r="BZ51" s="1367">
        <v>2.6661111041903496E-3</v>
      </c>
      <c r="CA51" s="1367">
        <v>1.9678868353366852E-2</v>
      </c>
      <c r="CB51" s="1367">
        <v>9.4207283109426498E-3</v>
      </c>
      <c r="CC51" s="1367">
        <v>1.254911907017231E-2</v>
      </c>
      <c r="CD51" s="1367">
        <v>0.14516337215900421</v>
      </c>
      <c r="CE51" s="1367">
        <v>7.1460073813796043E-3</v>
      </c>
      <c r="CF51" s="1367">
        <v>1.8160406500101089E-2</v>
      </c>
      <c r="CG51" s="1367">
        <v>1.5374422073364258E-2</v>
      </c>
      <c r="CH51" s="1367">
        <v>8.5638612508773804E-3</v>
      </c>
      <c r="CI51" s="1367">
        <v>1.3039557263255119E-2</v>
      </c>
      <c r="CJ51" s="1367">
        <v>6.5814722329378128E-3</v>
      </c>
      <c r="CK51" s="1367">
        <v>1.8868783488869667E-2</v>
      </c>
      <c r="CL51" s="1367">
        <v>6.0429065488278866E-3</v>
      </c>
      <c r="CM51" s="1367">
        <v>2.4978718720376492E-3</v>
      </c>
      <c r="CN51" s="1367">
        <v>3.2492741942405701E-2</v>
      </c>
      <c r="CO51" s="1367">
        <v>1.6395339742302895E-2</v>
      </c>
      <c r="CP51" s="1367">
        <v>1.7024027183651924E-3</v>
      </c>
      <c r="CQ51" s="1367">
        <v>1.7166381701827049E-2</v>
      </c>
      <c r="CR51" s="1367">
        <v>6.0510914772748947E-3</v>
      </c>
      <c r="CS51" s="1367">
        <v>1.0344249196350574E-2</v>
      </c>
      <c r="CT51" s="1367">
        <v>8.5619881749153137E-2</v>
      </c>
      <c r="CU51" s="1367">
        <v>5.5878162384033203E-3</v>
      </c>
      <c r="CV51" s="1367">
        <v>1.4200517907738686E-2</v>
      </c>
      <c r="CW51" s="1367">
        <v>1.0350534692406654E-2</v>
      </c>
      <c r="CX51" s="1367">
        <v>5.7654553093016148E-3</v>
      </c>
      <c r="CY51" s="1367">
        <v>8.8677359744906425E-3</v>
      </c>
      <c r="CZ51" s="1367">
        <v>3.0259257182478905E-3</v>
      </c>
      <c r="DA51" s="1367">
        <v>1.2407850474119186E-2</v>
      </c>
      <c r="DB51" s="1367">
        <v>2.140754833817482E-3</v>
      </c>
      <c r="DC51" s="1367">
        <v>1.7053002375178039E-4</v>
      </c>
      <c r="DD51" s="1367">
        <v>1.5427886508405209E-2</v>
      </c>
      <c r="DE51" s="1367">
        <v>7.674874272197485E-3</v>
      </c>
      <c r="DF51" s="1367">
        <v>6.3711073016747832E-4</v>
      </c>
      <c r="DG51" s="1367">
        <v>1.177073922008276E-2</v>
      </c>
      <c r="DH51" s="1367">
        <v>2.2821174934506416E-3</v>
      </c>
      <c r="DI51" s="1367">
        <v>5.3927567787468433E-3</v>
      </c>
      <c r="DJ51" s="1367">
        <v>4.0748823434114456E-2</v>
      </c>
      <c r="DK51" s="1367">
        <v>3.7751935888081789E-3</v>
      </c>
      <c r="DL51" s="1367">
        <v>9.5940344035625458E-3</v>
      </c>
      <c r="DM51" s="1367">
        <v>4.9542426131665707E-3</v>
      </c>
      <c r="DN51" s="1367">
        <v>2.7596121653914452E-3</v>
      </c>
      <c r="DO51" s="1367">
        <v>4.5676762238144875E-3</v>
      </c>
      <c r="DP51" s="1367">
        <v>8.2815467612817883E-4</v>
      </c>
      <c r="DQ51" s="1367">
        <v>6.7780180834233761E-3</v>
      </c>
      <c r="DR51" s="1367">
        <v>6.078901351429522E-4</v>
      </c>
      <c r="DS51" s="1367">
        <v>-1.4255824498832226E-4</v>
      </c>
      <c r="DT51" s="1367">
        <v>5.0759264267981052E-3</v>
      </c>
      <c r="DU51" s="1367">
        <v>1.9506309181451797E-3</v>
      </c>
      <c r="DV51" s="1367">
        <v>1.7010692681651562E-4</v>
      </c>
      <c r="DW51" s="1367">
        <v>6.6079115495085716E-3</v>
      </c>
      <c r="DX51" s="1367">
        <v>6.113167037256062E-4</v>
      </c>
      <c r="DY51" s="1367">
        <v>1.3393141562119126E-3</v>
      </c>
    </row>
    <row r="52" spans="1:129" ht="16" x14ac:dyDescent="0.2">
      <c r="A52" s="1365">
        <v>2014</v>
      </c>
      <c r="B52" s="1365">
        <v>1</v>
      </c>
      <c r="C52" s="1367">
        <v>1.6612336039543152E-2</v>
      </c>
      <c r="D52" s="1367">
        <v>3.4405611455440521E-2</v>
      </c>
      <c r="E52" s="1367">
        <v>2.8143232688307762E-2</v>
      </c>
      <c r="F52" s="1367">
        <v>1.5490910969674587E-2</v>
      </c>
      <c r="G52" s="1367">
        <v>1.2231322005391121E-2</v>
      </c>
      <c r="H52" s="1367">
        <v>5.8230068534612656E-2</v>
      </c>
      <c r="I52" s="1367">
        <v>3.8666989654302597E-2</v>
      </c>
      <c r="J52" s="1367">
        <v>9.5339186489582062E-2</v>
      </c>
      <c r="K52" s="1367">
        <v>0.11685292422771454</v>
      </c>
      <c r="L52" s="1367">
        <v>0.52358275651931763</v>
      </c>
      <c r="M52" s="1367">
        <v>6.0444649308919907E-2</v>
      </c>
      <c r="N52" s="1367">
        <v>1.2634573504328728E-2</v>
      </c>
      <c r="O52" s="1367">
        <v>2.603241428732872E-2</v>
      </c>
      <c r="P52" s="1367">
        <v>4.3458722531795502E-2</v>
      </c>
      <c r="Q52" s="1367">
        <v>1.6985926777124405E-2</v>
      </c>
      <c r="R52" s="1367">
        <v>0.86884045600891113</v>
      </c>
      <c r="S52" s="1367">
        <v>1.6291458159685135E-2</v>
      </c>
      <c r="T52" s="1367">
        <v>3.3741045743227005E-2</v>
      </c>
      <c r="U52" s="1367">
        <v>2.7908217161893845E-2</v>
      </c>
      <c r="V52" s="1367">
        <v>1.5361550264060497E-2</v>
      </c>
      <c r="W52" s="1367">
        <v>1.9602864980697632E-2</v>
      </c>
      <c r="X52" s="1367">
        <v>5.2156440913677216E-2</v>
      </c>
      <c r="Y52" s="1367">
        <v>3.6341171711683273E-2</v>
      </c>
      <c r="Z52" s="1367">
        <v>9.2308029532432556E-2</v>
      </c>
      <c r="AA52" s="1367">
        <v>8.9909151196479797E-2</v>
      </c>
      <c r="AB52" s="1367">
        <v>0.43242147564888</v>
      </c>
      <c r="AC52" s="1367">
        <v>5.2799057215452194E-2</v>
      </c>
      <c r="AD52" s="1367">
        <v>1.0438007302582264E-2</v>
      </c>
      <c r="AE52" s="1367">
        <v>2.5903165340423584E-2</v>
      </c>
      <c r="AF52" s="1367">
        <v>3.5925921052694321E-2</v>
      </c>
      <c r="AG52" s="1367">
        <v>1.6873141750693321E-2</v>
      </c>
      <c r="AH52" s="1367">
        <v>0.45590579509735107</v>
      </c>
      <c r="AI52" s="1367">
        <v>1.4142055064439774E-2</v>
      </c>
      <c r="AJ52" s="1367">
        <v>2.9289443045854568E-2</v>
      </c>
      <c r="AK52" s="1367">
        <v>2.5509631261229515E-2</v>
      </c>
      <c r="AL52" s="1367">
        <v>1.4041293412446976E-2</v>
      </c>
      <c r="AM52" s="1367">
        <v>2.2355847060680389E-2</v>
      </c>
      <c r="AN52" s="1367">
        <v>2.860567532479763E-2</v>
      </c>
      <c r="AO52" s="1367">
        <v>3.1467132270336151E-2</v>
      </c>
      <c r="AP52" s="1367">
        <v>4.7306746244430542E-2</v>
      </c>
      <c r="AQ52" s="1367">
        <v>3.9716057479381561E-2</v>
      </c>
      <c r="AR52" s="1367">
        <v>0.16402097046375275</v>
      </c>
      <c r="AS52" s="1367">
        <v>3.9450924843549728E-2</v>
      </c>
      <c r="AT52" s="1367">
        <v>6.7555680871009827E-3</v>
      </c>
      <c r="AU52" s="1367">
        <v>2.4711566045880318E-2</v>
      </c>
      <c r="AV52" s="1367">
        <v>2.3490091785788536E-2</v>
      </c>
      <c r="AW52" s="1367">
        <v>1.5960833057761192E-2</v>
      </c>
      <c r="AX52" s="1367">
        <v>0.34469828009605408</v>
      </c>
      <c r="AY52" s="1367">
        <v>1.2881762348115444E-2</v>
      </c>
      <c r="AZ52" s="1367">
        <v>2.667926624417305E-2</v>
      </c>
      <c r="BA52" s="1367">
        <v>2.4030547589063644E-2</v>
      </c>
      <c r="BB52" s="1367">
        <v>1.3227160088717937E-2</v>
      </c>
      <c r="BC52" s="1367">
        <v>2.0152019336819649E-2</v>
      </c>
      <c r="BD52" s="1367">
        <v>2.0517723634839058E-2</v>
      </c>
      <c r="BE52" s="1367">
        <v>2.9236335307359695E-2</v>
      </c>
      <c r="BF52" s="1367">
        <v>3.0659068375825882E-2</v>
      </c>
      <c r="BG52" s="1367">
        <v>2.3686392232775688E-2</v>
      </c>
      <c r="BH52" s="1367">
        <v>0.10916995257139206</v>
      </c>
      <c r="BI52" s="1367">
        <v>3.4458044916391373E-2</v>
      </c>
      <c r="BJ52" s="1367">
        <v>5.5075818672776222E-3</v>
      </c>
      <c r="BK52" s="1367">
        <v>2.3728754371404648E-2</v>
      </c>
      <c r="BL52" s="1367">
        <v>1.9252993166446686E-2</v>
      </c>
      <c r="BM52" s="1367">
        <v>1.5205049887299538E-2</v>
      </c>
      <c r="BN52" s="1367">
        <v>0.18980042636394501</v>
      </c>
      <c r="BO52" s="1367">
        <v>1.0142888873815536E-2</v>
      </c>
      <c r="BP52" s="1367">
        <v>2.1006818860769272E-2</v>
      </c>
      <c r="BQ52" s="1367">
        <v>1.8761549144983292E-2</v>
      </c>
      <c r="BR52" s="1367">
        <v>1.0326939634978771E-2</v>
      </c>
      <c r="BS52" s="1367">
        <v>1.4602357521653175E-2</v>
      </c>
      <c r="BT52" s="1367">
        <v>9.3812467530369759E-3</v>
      </c>
      <c r="BU52" s="1367">
        <v>2.2216519340872765E-2</v>
      </c>
      <c r="BV52" s="1367">
        <v>1.0260395705699921E-2</v>
      </c>
      <c r="BW52" s="1367">
        <v>5.6365947239100933E-3</v>
      </c>
      <c r="BX52" s="1367">
        <v>4.6899151057004929E-2</v>
      </c>
      <c r="BY52" s="1367">
        <v>2.0565968006849289E-2</v>
      </c>
      <c r="BZ52" s="1367">
        <v>2.4638625327497721E-3</v>
      </c>
      <c r="CA52" s="1367">
        <v>1.9752657040953636E-2</v>
      </c>
      <c r="CB52" s="1367">
        <v>8.7556764483451843E-3</v>
      </c>
      <c r="CC52" s="1367">
        <v>1.1810291558504105E-2</v>
      </c>
      <c r="CD52" s="1367">
        <v>0.14950332045555115</v>
      </c>
      <c r="CE52" s="1367">
        <v>9.0726921334862709E-3</v>
      </c>
      <c r="CF52" s="1367">
        <v>1.8790347501635551E-2</v>
      </c>
      <c r="CG52" s="1367">
        <v>1.6330555081367493E-2</v>
      </c>
      <c r="CH52" s="1367">
        <v>8.9888451620936394E-3</v>
      </c>
      <c r="CI52" s="1367">
        <v>1.251711044460535E-2</v>
      </c>
      <c r="CJ52" s="1367">
        <v>6.4968820661306381E-3</v>
      </c>
      <c r="CK52" s="1367">
        <v>1.8834425136446953E-2</v>
      </c>
      <c r="CL52" s="1367">
        <v>6.4813876524567604E-3</v>
      </c>
      <c r="CM52" s="1367">
        <v>2.8304299339652061E-3</v>
      </c>
      <c r="CN52" s="1367">
        <v>3.3596646040678024E-2</v>
      </c>
      <c r="CO52" s="1367">
        <v>1.5564003959298134E-2</v>
      </c>
      <c r="CP52" s="1367">
        <v>1.5903537860140204E-3</v>
      </c>
      <c r="CQ52" s="1367">
        <v>1.7244070768356323E-2</v>
      </c>
      <c r="CR52" s="1367">
        <v>5.6830099783837795E-3</v>
      </c>
      <c r="CS52" s="1367">
        <v>9.880993515253067E-3</v>
      </c>
      <c r="CT52" s="1367">
        <v>8.8378258049488068E-2</v>
      </c>
      <c r="CU52" s="1367">
        <v>6.9912392646074295E-3</v>
      </c>
      <c r="CV52" s="1367">
        <v>1.4479472301900387E-2</v>
      </c>
      <c r="CW52" s="1367">
        <v>1.0810434818267822E-2</v>
      </c>
      <c r="CX52" s="1367">
        <v>5.950399674475193E-3</v>
      </c>
      <c r="CY52" s="1367">
        <v>8.5723279044032097E-3</v>
      </c>
      <c r="CZ52" s="1367">
        <v>2.859555184841156E-3</v>
      </c>
      <c r="DA52" s="1367">
        <v>1.265366468578577E-2</v>
      </c>
      <c r="DB52" s="1367">
        <v>2.2616188507527113E-3</v>
      </c>
      <c r="DC52" s="1367">
        <v>2.4045638565439731E-4</v>
      </c>
      <c r="DD52" s="1367">
        <v>1.6169214621186256E-2</v>
      </c>
      <c r="DE52" s="1367">
        <v>7.3898746632039547E-3</v>
      </c>
      <c r="DF52" s="1367">
        <v>6.0888804728165269E-4</v>
      </c>
      <c r="DG52" s="1367">
        <v>1.2044777162373066E-2</v>
      </c>
      <c r="DH52" s="1367">
        <v>2.1923398599028587E-3</v>
      </c>
      <c r="DI52" s="1367">
        <v>5.1975352689623833E-3</v>
      </c>
      <c r="DJ52" s="1367">
        <v>4.1927076876163483E-2</v>
      </c>
      <c r="DK52" s="1367">
        <v>4.6596331521868706E-3</v>
      </c>
      <c r="DL52" s="1367">
        <v>9.6505116671323776E-3</v>
      </c>
      <c r="DM52" s="1367">
        <v>4.9056042917072773E-3</v>
      </c>
      <c r="DN52" s="1367">
        <v>2.7001970447599888E-3</v>
      </c>
      <c r="DO52" s="1367">
        <v>4.2405743151903152E-3</v>
      </c>
      <c r="DP52" s="1367">
        <v>7.9160439781844616E-4</v>
      </c>
      <c r="DQ52" s="1367">
        <v>7.1759335696697235E-3</v>
      </c>
      <c r="DR52" s="1367">
        <v>6.4337003277614713E-4</v>
      </c>
      <c r="DS52" s="1367">
        <v>-1.0757210111478344E-4</v>
      </c>
      <c r="DT52" s="1367">
        <v>5.341080017387867E-3</v>
      </c>
      <c r="DU52" s="1367">
        <v>1.9261391134932637E-3</v>
      </c>
      <c r="DV52" s="1367">
        <v>1.6280639101751149E-4</v>
      </c>
      <c r="DW52" s="1367">
        <v>7.0131272077560425E-3</v>
      </c>
      <c r="DX52" s="1367">
        <v>5.8795098448172212E-4</v>
      </c>
      <c r="DY52" s="1367">
        <v>1.3381881872192025E-3</v>
      </c>
    </row>
    <row r="53" spans="1:129" ht="16" x14ac:dyDescent="0.2">
      <c r="A53" s="1365">
        <v>2015</v>
      </c>
      <c r="B53" s="1365">
        <v>1</v>
      </c>
      <c r="C53" s="1367">
        <v>1.6696596518158913E-2</v>
      </c>
      <c r="D53" s="1367">
        <v>3.022526390850544E-2</v>
      </c>
      <c r="E53" s="1367">
        <v>3.1345628201961517E-2</v>
      </c>
      <c r="F53" s="1367">
        <v>1.6368243843317032E-2</v>
      </c>
      <c r="G53" s="1367">
        <v>1.3756287284195423E-2</v>
      </c>
      <c r="H53" s="1367">
        <v>5.8193758130073547E-2</v>
      </c>
      <c r="I53" s="1367">
        <v>3.6009158939123154E-2</v>
      </c>
      <c r="J53" s="1367">
        <v>9.1129928827285767E-2</v>
      </c>
      <c r="K53" s="1367">
        <v>0.11773887276649475</v>
      </c>
      <c r="L53" s="1367">
        <v>0.53153282403945923</v>
      </c>
      <c r="M53" s="1367">
        <v>5.7003442198038101E-2</v>
      </c>
      <c r="N53" s="1367">
        <v>1.2068175710737705E-2</v>
      </c>
      <c r="O53" s="1367">
        <v>2.3940986022353172E-2</v>
      </c>
      <c r="P53" s="1367">
        <v>4.1346125304698944E-2</v>
      </c>
      <c r="Q53" s="1367">
        <v>1.5657316893339157E-2</v>
      </c>
      <c r="R53" s="1367">
        <v>0.86824190616607666</v>
      </c>
      <c r="S53" s="1367">
        <v>1.6364436596632004E-2</v>
      </c>
      <c r="T53" s="1367">
        <v>2.9623964801430702E-2</v>
      </c>
      <c r="U53" s="1367">
        <v>3.1120885163545609E-2</v>
      </c>
      <c r="V53" s="1367">
        <v>1.6250884160399437E-2</v>
      </c>
      <c r="W53" s="1367">
        <v>2.1457290276885033E-2</v>
      </c>
      <c r="X53" s="1367">
        <v>5.2068460732698441E-2</v>
      </c>
      <c r="Y53" s="1367">
        <v>3.3539172261953354E-2</v>
      </c>
      <c r="Z53" s="1367">
        <v>8.8083498179912567E-2</v>
      </c>
      <c r="AA53" s="1367">
        <v>9.1235637664794922E-2</v>
      </c>
      <c r="AB53" s="1367">
        <v>0.43954774737358093</v>
      </c>
      <c r="AC53" s="1367">
        <v>4.8949956893920898E-2</v>
      </c>
      <c r="AD53" s="1367">
        <v>9.7435321658849716E-3</v>
      </c>
      <c r="AE53" s="1367">
        <v>2.3795636370778084E-2</v>
      </c>
      <c r="AF53" s="1367">
        <v>3.3415108919143677E-2</v>
      </c>
      <c r="AG53" s="1367">
        <v>1.5534848906099796E-2</v>
      </c>
      <c r="AH53" s="1367">
        <v>0.45519959926605225</v>
      </c>
      <c r="AI53" s="1367">
        <v>1.4153965748846531E-2</v>
      </c>
      <c r="AJ53" s="1367">
        <v>2.5622427463531494E-2</v>
      </c>
      <c r="AK53" s="1367">
        <v>2.8765106573700905E-2</v>
      </c>
      <c r="AL53" s="1367">
        <v>1.5020729042589664E-2</v>
      </c>
      <c r="AM53" s="1367">
        <v>2.3869791999459267E-2</v>
      </c>
      <c r="AN53" s="1367">
        <v>2.8696736320853233E-2</v>
      </c>
      <c r="AO53" s="1367">
        <v>2.8930986300110817E-2</v>
      </c>
      <c r="AP53" s="1367">
        <v>4.4680636376142502E-2</v>
      </c>
      <c r="AQ53" s="1367">
        <v>3.9314676076173782E-2</v>
      </c>
      <c r="AR53" s="1367">
        <v>0.16946485638618469</v>
      </c>
      <c r="AS53" s="1367">
        <v>3.6679677665233612E-2</v>
      </c>
      <c r="AT53" s="1367">
        <v>6.3666761852800846E-3</v>
      </c>
      <c r="AU53" s="1367">
        <v>2.2564312443137169E-2</v>
      </c>
      <c r="AV53" s="1367">
        <v>2.2050343453884125E-2</v>
      </c>
      <c r="AW53" s="1367">
        <v>1.4629331417381763E-2</v>
      </c>
      <c r="AX53" s="1367">
        <v>0.34397807717323303</v>
      </c>
      <c r="AY53" s="1367">
        <v>1.2934502214193344E-2</v>
      </c>
      <c r="AZ53" s="1367">
        <v>2.3414876312017441E-2</v>
      </c>
      <c r="BA53" s="1367">
        <v>2.7122264727950096E-2</v>
      </c>
      <c r="BB53" s="1367">
        <v>1.4162861742079258E-2</v>
      </c>
      <c r="BC53" s="1367">
        <v>2.1456880494952202E-2</v>
      </c>
      <c r="BD53" s="1367">
        <v>2.0726624876260757E-2</v>
      </c>
      <c r="BE53" s="1367">
        <v>2.6864210143685341E-2</v>
      </c>
      <c r="BF53" s="1367">
        <v>2.9133602976799011E-2</v>
      </c>
      <c r="BG53" s="1367">
        <v>2.3691128939390182E-2</v>
      </c>
      <c r="BH53" s="1367">
        <v>0.11244771629571915</v>
      </c>
      <c r="BI53" s="1367">
        <v>3.2023392617702484E-2</v>
      </c>
      <c r="BJ53" s="1367">
        <v>5.1733218133449554E-3</v>
      </c>
      <c r="BK53" s="1367">
        <v>2.1690886467695236E-2</v>
      </c>
      <c r="BL53" s="1367">
        <v>1.8021900206804276E-2</v>
      </c>
      <c r="BM53" s="1367">
        <v>1.4001493342220783E-2</v>
      </c>
      <c r="BN53" s="1367">
        <v>0.18911042809486389</v>
      </c>
      <c r="BO53" s="1367">
        <v>1.0147633031010628E-2</v>
      </c>
      <c r="BP53" s="1367">
        <v>1.8369905650615692E-2</v>
      </c>
      <c r="BQ53" s="1367">
        <v>2.1504702046513557E-2</v>
      </c>
      <c r="BR53" s="1367">
        <v>1.1229448951780796E-2</v>
      </c>
      <c r="BS53" s="1367">
        <v>1.5340656042098999E-2</v>
      </c>
      <c r="BT53" s="1367">
        <v>9.4686169177293777E-3</v>
      </c>
      <c r="BU53" s="1367">
        <v>2.0208036527037621E-2</v>
      </c>
      <c r="BV53" s="1367">
        <v>9.6892751753330231E-3</v>
      </c>
      <c r="BW53" s="1367">
        <v>5.4728733375668526E-3</v>
      </c>
      <c r="BX53" s="1367">
        <v>4.8510480672121048E-2</v>
      </c>
      <c r="BY53" s="1367">
        <v>1.9168801605701447E-2</v>
      </c>
      <c r="BZ53" s="1367">
        <v>2.3424704559147358E-3</v>
      </c>
      <c r="CA53" s="1367">
        <v>1.7865566536784172E-2</v>
      </c>
      <c r="CB53" s="1367">
        <v>8.3035361021757126E-3</v>
      </c>
      <c r="CC53" s="1367">
        <v>1.0865265503525734E-2</v>
      </c>
      <c r="CD53" s="1367">
        <v>0.14897900819778442</v>
      </c>
      <c r="CE53" s="1367">
        <v>9.1257607564330101E-3</v>
      </c>
      <c r="CF53" s="1367">
        <v>1.6520043835043907E-2</v>
      </c>
      <c r="CG53" s="1367">
        <v>1.8730886280536652E-2</v>
      </c>
      <c r="CH53" s="1367">
        <v>9.7810029983520508E-3</v>
      </c>
      <c r="CI53" s="1367">
        <v>1.3006307184696198E-2</v>
      </c>
      <c r="CJ53" s="1367">
        <v>6.6757765598595142E-3</v>
      </c>
      <c r="CK53" s="1367">
        <v>1.7077190801501274E-2</v>
      </c>
      <c r="CL53" s="1367">
        <v>6.1566107906401157E-3</v>
      </c>
      <c r="CM53" s="1367">
        <v>2.7532076928764582E-3</v>
      </c>
      <c r="CN53" s="1367">
        <v>3.4722872078418732E-2</v>
      </c>
      <c r="CO53" s="1367">
        <v>1.4429345726966858E-2</v>
      </c>
      <c r="CP53" s="1367">
        <v>1.5408971812576056E-3</v>
      </c>
      <c r="CQ53" s="1367">
        <v>1.5536293387413025E-2</v>
      </c>
      <c r="CR53" s="1367">
        <v>5.4932152852416039E-3</v>
      </c>
      <c r="CS53" s="1367">
        <v>8.9361304417252541E-3</v>
      </c>
      <c r="CT53" s="1367">
        <v>8.7738901376724243E-2</v>
      </c>
      <c r="CU53" s="1367">
        <v>7.0226662792265415E-3</v>
      </c>
      <c r="CV53" s="1367">
        <v>1.2712887488305569E-2</v>
      </c>
      <c r="CW53" s="1367">
        <v>1.2302389368414879E-2</v>
      </c>
      <c r="CX53" s="1367">
        <v>6.4241332001984119E-3</v>
      </c>
      <c r="CY53" s="1367">
        <v>9.0255783870816231E-3</v>
      </c>
      <c r="CZ53" s="1367">
        <v>3.0260216444730759E-3</v>
      </c>
      <c r="DA53" s="1367">
        <v>1.1249576695263386E-2</v>
      </c>
      <c r="DB53" s="1367">
        <v>2.1531307138502598E-3</v>
      </c>
      <c r="DC53" s="1367">
        <v>1.9303348381072283E-4</v>
      </c>
      <c r="DD53" s="1367">
        <v>1.6802433878183365E-2</v>
      </c>
      <c r="DE53" s="1367">
        <v>6.8270550109446049E-3</v>
      </c>
      <c r="DF53" s="1367">
        <v>5.9614283964037895E-4</v>
      </c>
      <c r="DG53" s="1367">
        <v>1.065343338996172E-2</v>
      </c>
      <c r="DH53" s="1367">
        <v>2.1422994323074818E-3</v>
      </c>
      <c r="DI53" s="1367">
        <v>4.6847555786371231E-3</v>
      </c>
      <c r="DJ53" s="1367">
        <v>4.0991883724927902E-2</v>
      </c>
      <c r="DK53" s="1367">
        <v>4.6362709254026413E-3</v>
      </c>
      <c r="DL53" s="1367">
        <v>8.3928788080811501E-3</v>
      </c>
      <c r="DM53" s="1367">
        <v>5.5737132206559181E-3</v>
      </c>
      <c r="DN53" s="1367">
        <v>2.9105138964951038E-3</v>
      </c>
      <c r="DO53" s="1367">
        <v>4.5831254683434963E-3</v>
      </c>
      <c r="DP53" s="1367">
        <v>7.9495931277051568E-4</v>
      </c>
      <c r="DQ53" s="1367">
        <v>6.0289683751761913E-3</v>
      </c>
      <c r="DR53" s="1367">
        <v>6.3587154727429152E-4</v>
      </c>
      <c r="DS53" s="1367">
        <v>-1.234688243130222E-4</v>
      </c>
      <c r="DT53" s="1367">
        <v>5.8024795725941658E-3</v>
      </c>
      <c r="DU53" s="1367">
        <v>1.7565721645951271E-3</v>
      </c>
      <c r="DV53" s="1367">
        <v>1.674016093602404E-4</v>
      </c>
      <c r="DW53" s="1367">
        <v>5.8615664020180702E-3</v>
      </c>
      <c r="DX53" s="1367">
        <v>6.0366326943039894E-4</v>
      </c>
      <c r="DY53" s="1367">
        <v>1.1529087787494063E-3</v>
      </c>
    </row>
    <row r="54" spans="1:129" ht="16" x14ac:dyDescent="0.2">
      <c r="A54" s="1365">
        <v>2016</v>
      </c>
      <c r="B54" s="1365">
        <v>1</v>
      </c>
      <c r="C54" s="1367">
        <v>1.7743838950991631E-2</v>
      </c>
      <c r="D54" s="1367">
        <v>2.870308980345726E-2</v>
      </c>
      <c r="E54" s="1367">
        <v>3.0715517699718475E-2</v>
      </c>
      <c r="F54" s="1367">
        <v>1.6819430515170097E-2</v>
      </c>
      <c r="G54" s="1367">
        <v>9.9543984979391098E-3</v>
      </c>
      <c r="H54" s="1367">
        <v>5.9345941990613937E-2</v>
      </c>
      <c r="I54" s="1367">
        <v>3.5885397344827652E-2</v>
      </c>
      <c r="J54" s="1367">
        <v>9.0785078704357147E-2</v>
      </c>
      <c r="K54" s="1367">
        <v>0.11905158311128616</v>
      </c>
      <c r="L54" s="1367">
        <v>0.53609740734100342</v>
      </c>
      <c r="M54" s="1367">
        <v>5.4898310452699661E-2</v>
      </c>
      <c r="N54" s="1367">
        <v>1.1406730860471725E-2</v>
      </c>
      <c r="O54" s="1367">
        <v>2.4478662759065628E-2</v>
      </c>
      <c r="P54" s="1367">
        <v>3.8794916123151779E-2</v>
      </c>
      <c r="Q54" s="1367">
        <v>1.6103394329547882E-2</v>
      </c>
      <c r="R54" s="1367">
        <v>0.86974495649337769</v>
      </c>
      <c r="S54" s="1367">
        <v>1.737695001065731E-2</v>
      </c>
      <c r="T54" s="1367">
        <v>2.8109593316912651E-2</v>
      </c>
      <c r="U54" s="1367">
        <v>3.0533947050571442E-2</v>
      </c>
      <c r="V54" s="1367">
        <v>1.6720006242394447E-2</v>
      </c>
      <c r="W54" s="1367">
        <v>1.8473615869879723E-2</v>
      </c>
      <c r="X54" s="1367">
        <v>5.3123671561479568E-2</v>
      </c>
      <c r="Y54" s="1367">
        <v>3.348817303776741E-2</v>
      </c>
      <c r="Z54" s="1367">
        <v>8.7761722505092621E-2</v>
      </c>
      <c r="AA54" s="1367">
        <v>9.2722393572330475E-2</v>
      </c>
      <c r="AB54" s="1367">
        <v>0.44429704546928406</v>
      </c>
      <c r="AC54" s="1367">
        <v>4.713786393404007E-2</v>
      </c>
      <c r="AD54" s="1367">
        <v>9.1514037922024727E-3</v>
      </c>
      <c r="AE54" s="1367">
        <v>2.4336770176887512E-2</v>
      </c>
      <c r="AF54" s="1367">
        <v>3.1160729005932808E-2</v>
      </c>
      <c r="AG54" s="1367">
        <v>1.5977134928107262E-2</v>
      </c>
      <c r="AH54" s="1367">
        <v>0.45328086614608765</v>
      </c>
      <c r="AI54" s="1367">
        <v>1.4990092255175114E-2</v>
      </c>
      <c r="AJ54" s="1367">
        <v>2.4248527362942696E-2</v>
      </c>
      <c r="AK54" s="1367">
        <v>2.8226405382156372E-2</v>
      </c>
      <c r="AL54" s="1367">
        <v>1.5456425026059151E-2</v>
      </c>
      <c r="AM54" s="1367">
        <v>2.2333160042762756E-2</v>
      </c>
      <c r="AN54" s="1367">
        <v>2.9356582090258598E-2</v>
      </c>
      <c r="AO54" s="1367">
        <v>2.8966682031750679E-2</v>
      </c>
      <c r="AP54" s="1367">
        <v>4.4120382517576218E-2</v>
      </c>
      <c r="AQ54" s="1367">
        <v>3.9345517754554749E-2</v>
      </c>
      <c r="AR54" s="1367">
        <v>0.17117339372634888</v>
      </c>
      <c r="AS54" s="1367">
        <v>3.5063672810792923E-2</v>
      </c>
      <c r="AT54" s="1367">
        <v>5.7825446128845215E-3</v>
      </c>
      <c r="AU54" s="1367">
        <v>2.3184139281511307E-2</v>
      </c>
      <c r="AV54" s="1367">
        <v>1.9903736189007759E-2</v>
      </c>
      <c r="AW54" s="1367">
        <v>1.5159938484430313E-2</v>
      </c>
      <c r="AX54" s="1367">
        <v>0.34162470698356628</v>
      </c>
      <c r="AY54" s="1367">
        <v>1.3580136001110077E-2</v>
      </c>
      <c r="AZ54" s="1367">
        <v>2.1967729553580284E-2</v>
      </c>
      <c r="BA54" s="1367">
        <v>2.6624821126461029E-2</v>
      </c>
      <c r="BB54" s="1367">
        <v>1.4579418115317822E-2</v>
      </c>
      <c r="BC54" s="1367">
        <v>2.0222024992108345E-2</v>
      </c>
      <c r="BD54" s="1367">
        <v>2.1137893199920654E-2</v>
      </c>
      <c r="BE54" s="1367">
        <v>2.6871401816606522E-2</v>
      </c>
      <c r="BF54" s="1367">
        <v>2.8711695224046707E-2</v>
      </c>
      <c r="BG54" s="1367">
        <v>2.3586064577102661E-2</v>
      </c>
      <c r="BH54" s="1367">
        <v>0.11376950889825821</v>
      </c>
      <c r="BI54" s="1367">
        <v>3.0573999509215355E-2</v>
      </c>
      <c r="BJ54" s="1367">
        <v>4.6624741517007351E-3</v>
      </c>
      <c r="BK54" s="1367">
        <v>2.2208927199244499E-2</v>
      </c>
      <c r="BL54" s="1367">
        <v>1.6140468418598175E-2</v>
      </c>
      <c r="BM54" s="1367">
        <v>1.4433530159294605E-2</v>
      </c>
      <c r="BN54" s="1367">
        <v>0.18671123683452606</v>
      </c>
      <c r="BO54" s="1367">
        <v>1.0648640803992748E-2</v>
      </c>
      <c r="BP54" s="1367">
        <v>1.7225636169314384E-2</v>
      </c>
      <c r="BQ54" s="1367">
        <v>2.1061517298221588E-2</v>
      </c>
      <c r="BR54" s="1367">
        <v>1.1533022858202457E-2</v>
      </c>
      <c r="BS54" s="1367">
        <v>1.4705847948789597E-2</v>
      </c>
      <c r="BT54" s="1367">
        <v>9.7991405054926872E-3</v>
      </c>
      <c r="BU54" s="1367">
        <v>2.0342575386166573E-2</v>
      </c>
      <c r="BV54" s="1367">
        <v>9.5751266926527023E-3</v>
      </c>
      <c r="BW54" s="1367">
        <v>5.6700543500483036E-3</v>
      </c>
      <c r="BX54" s="1367">
        <v>4.7702249139547348E-2</v>
      </c>
      <c r="BY54" s="1367">
        <v>1.8447417765855789E-2</v>
      </c>
      <c r="BZ54" s="1367">
        <v>2.0510233007371426E-3</v>
      </c>
      <c r="CA54" s="1367">
        <v>1.8291551619768143E-2</v>
      </c>
      <c r="CB54" s="1367">
        <v>7.2187744081020355E-3</v>
      </c>
      <c r="CC54" s="1367">
        <v>1.1228643357753754E-2</v>
      </c>
      <c r="CD54" s="1367">
        <v>0.14669100940227509</v>
      </c>
      <c r="CE54" s="1367">
        <v>9.5341801643371582E-3</v>
      </c>
      <c r="CF54" s="1367">
        <v>1.5422843396663666E-2</v>
      </c>
      <c r="CG54" s="1367">
        <v>1.8362397328019142E-2</v>
      </c>
      <c r="CH54" s="1367">
        <v>1.0055018588900566E-2</v>
      </c>
      <c r="CI54" s="1367">
        <v>1.256765890866518E-2</v>
      </c>
      <c r="CJ54" s="1367">
        <v>6.7856702953577042E-3</v>
      </c>
      <c r="CK54" s="1367">
        <v>1.7272893339395523E-2</v>
      </c>
      <c r="CL54" s="1367">
        <v>6.0274288989603519E-3</v>
      </c>
      <c r="CM54" s="1367">
        <v>2.9052034951746464E-3</v>
      </c>
      <c r="CN54" s="1367">
        <v>3.3600024878978729E-2</v>
      </c>
      <c r="CO54" s="1367">
        <v>1.4157701283693314E-2</v>
      </c>
      <c r="CP54" s="1367">
        <v>1.376087311655283E-3</v>
      </c>
      <c r="CQ54" s="1367">
        <v>1.5896804630756378E-2</v>
      </c>
      <c r="CR54" s="1367">
        <v>4.8710792325437069E-3</v>
      </c>
      <c r="CS54" s="1367">
        <v>9.286622516810894E-3</v>
      </c>
      <c r="CT54" s="1367">
        <v>8.6134754121303558E-2</v>
      </c>
      <c r="CU54" s="1367">
        <v>7.324055302888155E-3</v>
      </c>
      <c r="CV54" s="1367">
        <v>1.1847661808133125E-2</v>
      </c>
      <c r="CW54" s="1367">
        <v>1.2140556238591671E-2</v>
      </c>
      <c r="CX54" s="1367">
        <v>6.6480156965553761E-3</v>
      </c>
      <c r="CY54" s="1367">
        <v>8.7838033214211464E-3</v>
      </c>
      <c r="CZ54" s="1367">
        <v>3.0851219780743122E-3</v>
      </c>
      <c r="DA54" s="1367">
        <v>1.1455832049250603E-2</v>
      </c>
      <c r="DB54" s="1367">
        <v>2.0548126194626093E-3</v>
      </c>
      <c r="DC54" s="1367">
        <v>2.9623755835928023E-4</v>
      </c>
      <c r="DD54" s="1367">
        <v>1.5608329325914383E-2</v>
      </c>
      <c r="DE54" s="1367">
        <v>6.8903327919542789E-3</v>
      </c>
      <c r="DF54" s="1367">
        <v>5.4809986613690853E-4</v>
      </c>
      <c r="DG54" s="1367">
        <v>1.0907731950283051E-2</v>
      </c>
      <c r="DH54" s="1367">
        <v>1.9577543716877699E-3</v>
      </c>
      <c r="DI54" s="1367">
        <v>4.9325777217745781E-3</v>
      </c>
      <c r="DJ54" s="1367">
        <v>4.0079887956380844E-2</v>
      </c>
      <c r="DK54" s="1367">
        <v>4.8342808149755001E-3</v>
      </c>
      <c r="DL54" s="1367">
        <v>7.8201116994023323E-3</v>
      </c>
      <c r="DM54" s="1367">
        <v>5.6345108896493912E-3</v>
      </c>
      <c r="DN54" s="1367">
        <v>3.0853874050080776E-3</v>
      </c>
      <c r="DO54" s="1367">
        <v>4.5316535979509354E-3</v>
      </c>
      <c r="DP54" s="1367">
        <v>7.9792941687628627E-4</v>
      </c>
      <c r="DQ54" s="1367">
        <v>5.9606288559734821E-3</v>
      </c>
      <c r="DR54" s="1367">
        <v>5.7438405929133296E-4</v>
      </c>
      <c r="DS54" s="1367">
        <v>-1.0024153016274795E-4</v>
      </c>
      <c r="DT54" s="1367">
        <v>5.2142362110316753E-3</v>
      </c>
      <c r="DU54" s="1367">
        <v>1.7270062817260623E-3</v>
      </c>
      <c r="DV54" s="1367">
        <v>1.4959469262976199E-4</v>
      </c>
      <c r="DW54" s="1367">
        <v>5.8110342361032963E-3</v>
      </c>
      <c r="DX54" s="1367">
        <v>5.3633394418284297E-4</v>
      </c>
      <c r="DY54" s="1367">
        <v>1.1906723957508802E-3</v>
      </c>
    </row>
    <row r="55" spans="1:129" ht="16" x14ac:dyDescent="0.2">
      <c r="A55" s="1365">
        <v>2017</v>
      </c>
      <c r="B55" s="1365">
        <v>1</v>
      </c>
      <c r="C55" s="1367">
        <v>1.8123885616660118E-2</v>
      </c>
      <c r="D55" s="1367">
        <v>2.7566017583012581E-2</v>
      </c>
      <c r="E55" s="1367">
        <v>3.2051272690296173E-2</v>
      </c>
      <c r="F55" s="1367">
        <v>1.6423072665929794E-2</v>
      </c>
      <c r="G55" s="1367">
        <v>9.177694097161293E-3</v>
      </c>
      <c r="H55" s="1367">
        <v>5.854497104883194E-2</v>
      </c>
      <c r="I55" s="1367">
        <v>3.7562612444162369E-2</v>
      </c>
      <c r="J55" s="1367">
        <v>9.0513452887535095E-2</v>
      </c>
      <c r="K55" s="1367">
        <v>0.11907102912664413</v>
      </c>
      <c r="L55" s="1367">
        <v>0.53580582141876221</v>
      </c>
      <c r="M55" s="1367">
        <v>5.5160164833068848E-2</v>
      </c>
      <c r="N55" s="1367">
        <v>1.1076266877353191E-2</v>
      </c>
      <c r="O55" s="1367">
        <v>2.6486346498131752E-2</v>
      </c>
      <c r="P55" s="1367">
        <v>3.7975765764713287E-2</v>
      </c>
      <c r="Q55" s="1367">
        <v>1.7184393480420113E-2</v>
      </c>
      <c r="R55" s="1367">
        <v>0.86538869142532349</v>
      </c>
      <c r="S55" s="1367">
        <v>1.7651846632361412E-2</v>
      </c>
      <c r="T55" s="1367">
        <v>2.6848055422306061E-2</v>
      </c>
      <c r="U55" s="1367">
        <v>3.1822886317968369E-2</v>
      </c>
      <c r="V55" s="1367">
        <v>1.6306048259139061E-2</v>
      </c>
      <c r="W55" s="1367">
        <v>1.7935846000909805E-2</v>
      </c>
      <c r="X55" s="1367">
        <v>5.1956340670585632E-2</v>
      </c>
      <c r="Y55" s="1367">
        <v>3.5143520683050156E-2</v>
      </c>
      <c r="Z55" s="1367">
        <v>8.6325965821743011E-2</v>
      </c>
      <c r="AA55" s="1367">
        <v>9.3861952424049377E-2</v>
      </c>
      <c r="AB55" s="1367">
        <v>0.44019186496734619</v>
      </c>
      <c r="AC55" s="1367">
        <v>4.7344349324703217E-2</v>
      </c>
      <c r="AD55" s="1367">
        <v>8.8228583335876465E-3</v>
      </c>
      <c r="AE55" s="1367">
        <v>2.6320662349462509E-2</v>
      </c>
      <c r="AF55" s="1367">
        <v>3.0291002243757248E-2</v>
      </c>
      <c r="AG55" s="1367">
        <v>1.7053348943591118E-2</v>
      </c>
      <c r="AH55" s="1367">
        <v>0.45473495125770569</v>
      </c>
      <c r="AI55" s="1367">
        <v>1.51778319850564E-2</v>
      </c>
      <c r="AJ55" s="1367">
        <v>2.3085137829184532E-2</v>
      </c>
      <c r="AK55" s="1367">
        <v>2.9265683144330978E-2</v>
      </c>
      <c r="AL55" s="1367">
        <v>1.4995737932622433E-2</v>
      </c>
      <c r="AM55" s="1367">
        <v>2.2488443180918694E-2</v>
      </c>
      <c r="AN55" s="1367">
        <v>2.8531543910503387E-2</v>
      </c>
      <c r="AO55" s="1367">
        <v>3.054722398519516E-2</v>
      </c>
      <c r="AP55" s="1367">
        <v>4.4320322573184967E-2</v>
      </c>
      <c r="AQ55" s="1367">
        <v>4.1254248470067978E-2</v>
      </c>
      <c r="AR55" s="1367">
        <v>0.16988430917263031</v>
      </c>
      <c r="AS55" s="1367">
        <v>3.5184454172849655E-2</v>
      </c>
      <c r="AT55" s="1367">
        <v>5.4946672171354294E-3</v>
      </c>
      <c r="AU55" s="1367">
        <v>2.5052556768059731E-2</v>
      </c>
      <c r="AV55" s="1367">
        <v>1.9066117703914642E-2</v>
      </c>
      <c r="AW55" s="1367">
        <v>1.6118338331580162E-2</v>
      </c>
      <c r="AX55" s="1367">
        <v>0.34430205821990967</v>
      </c>
      <c r="AY55" s="1367">
        <v>1.373344287276268E-2</v>
      </c>
      <c r="AZ55" s="1367">
        <v>2.0888254046440125E-2</v>
      </c>
      <c r="BA55" s="1367">
        <v>2.7542488649487495E-2</v>
      </c>
      <c r="BB55" s="1367">
        <v>1.4112772420048714E-2</v>
      </c>
      <c r="BC55" s="1367">
        <v>2.0617134869098663E-2</v>
      </c>
      <c r="BD55" s="1367">
        <v>2.0534222945570946E-2</v>
      </c>
      <c r="BE55" s="1367">
        <v>2.8464289382100105E-2</v>
      </c>
      <c r="BF55" s="1367">
        <v>2.9343988746404648E-2</v>
      </c>
      <c r="BG55" s="1367">
        <v>2.5423662737011909E-2</v>
      </c>
      <c r="BH55" s="1367">
        <v>0.11305844783782959</v>
      </c>
      <c r="BI55" s="1367">
        <v>3.0583349987864494E-2</v>
      </c>
      <c r="BJ55" s="1367">
        <v>4.3270885944366455E-3</v>
      </c>
      <c r="BK55" s="1367">
        <v>2.4137198925018311E-2</v>
      </c>
      <c r="BL55" s="1367">
        <v>1.5108853578567505E-2</v>
      </c>
      <c r="BM55" s="1367">
        <v>1.547449454665184E-2</v>
      </c>
      <c r="BN55" s="1367">
        <v>0.19064128398895264</v>
      </c>
      <c r="BO55" s="1367">
        <v>1.0466576553881168E-2</v>
      </c>
      <c r="BP55" s="1367">
        <v>1.5919424593448639E-2</v>
      </c>
      <c r="BQ55" s="1367">
        <v>2.2156421095132828E-2</v>
      </c>
      <c r="BR55" s="1367">
        <v>1.135295070707798E-2</v>
      </c>
      <c r="BS55" s="1367">
        <v>1.5432171523571014E-2</v>
      </c>
      <c r="BT55" s="1367">
        <v>9.4186887145042419E-3</v>
      </c>
      <c r="BU55" s="1367">
        <v>2.1812561899423599E-2</v>
      </c>
      <c r="BV55" s="1367">
        <v>1.0248173959553242E-2</v>
      </c>
      <c r="BW55" s="1367">
        <v>6.5670236945152283E-3</v>
      </c>
      <c r="BX55" s="1367">
        <v>4.8370372503995895E-2</v>
      </c>
      <c r="BY55" s="1367">
        <v>1.8896913155913353E-2</v>
      </c>
      <c r="BZ55" s="1367">
        <v>1.9016636069864035E-3</v>
      </c>
      <c r="CA55" s="1367">
        <v>1.9910898059606552E-2</v>
      </c>
      <c r="CB55" s="1367">
        <v>6.7548886872828007E-3</v>
      </c>
      <c r="CC55" s="1367">
        <v>1.2142024002969265E-2</v>
      </c>
      <c r="CD55" s="1367">
        <v>0.15004687011241913</v>
      </c>
      <c r="CE55" s="1367">
        <v>9.2473626136779785E-3</v>
      </c>
      <c r="CF55" s="1367">
        <v>1.4065028168261051E-2</v>
      </c>
      <c r="CG55" s="1367">
        <v>1.9289491698145866E-2</v>
      </c>
      <c r="CH55" s="1367">
        <v>9.8839364945888519E-3</v>
      </c>
      <c r="CI55" s="1367">
        <v>1.3398333452641964E-2</v>
      </c>
      <c r="CJ55" s="1367">
        <v>6.716917734593153E-3</v>
      </c>
      <c r="CK55" s="1367">
        <v>1.8569769337773323E-2</v>
      </c>
      <c r="CL55" s="1367">
        <v>6.7685605026781559E-3</v>
      </c>
      <c r="CM55" s="1367">
        <v>3.831932321190834E-3</v>
      </c>
      <c r="CN55" s="1367">
        <v>3.3971741795539856E-2</v>
      </c>
      <c r="CO55" s="1367">
        <v>1.4303789474070072E-2</v>
      </c>
      <c r="CP55" s="1367">
        <v>1.2420648708939552E-3</v>
      </c>
      <c r="CQ55" s="1367">
        <v>1.7327707260847092E-2</v>
      </c>
      <c r="CR55" s="1367">
        <v>4.4389250688254833E-3</v>
      </c>
      <c r="CS55" s="1367">
        <v>9.8648639395833015E-3</v>
      </c>
      <c r="CT55" s="1367">
        <v>8.755011111497879E-2</v>
      </c>
      <c r="CU55" s="1367">
        <v>6.7064901813864708E-3</v>
      </c>
      <c r="CV55" s="1367">
        <v>1.0200419463217258E-2</v>
      </c>
      <c r="CW55" s="1367">
        <v>1.2479609809815884E-2</v>
      </c>
      <c r="CX55" s="1367">
        <v>6.3945525325834751E-3</v>
      </c>
      <c r="CY55" s="1367">
        <v>9.3410909175872803E-3</v>
      </c>
      <c r="CZ55" s="1367">
        <v>2.9418077319860458E-3</v>
      </c>
      <c r="DA55" s="1367">
        <v>1.2480533681809902E-2</v>
      </c>
      <c r="DB55" s="1367">
        <v>2.5364446919411421E-3</v>
      </c>
      <c r="DC55" s="1367">
        <v>7.6990987872704864E-4</v>
      </c>
      <c r="DD55" s="1367">
        <v>1.6608817502856255E-2</v>
      </c>
      <c r="DE55" s="1367">
        <v>7.0904321037232876E-3</v>
      </c>
      <c r="DF55" s="1367">
        <v>5.3944258252158761E-4</v>
      </c>
      <c r="DG55" s="1367">
        <v>1.194109208881855E-2</v>
      </c>
      <c r="DH55" s="1367">
        <v>1.9443510100245476E-3</v>
      </c>
      <c r="DI55" s="1367">
        <v>5.14608109369874E-3</v>
      </c>
      <c r="DJ55" s="1367">
        <v>4.0980711579322815E-2</v>
      </c>
      <c r="DK55" s="1367">
        <v>4.2370953597128391E-3</v>
      </c>
      <c r="DL55" s="1367">
        <v>6.4445259049534798E-3</v>
      </c>
      <c r="DM55" s="1367">
        <v>5.8314218185842037E-3</v>
      </c>
      <c r="DN55" s="1367">
        <v>2.9880206566303968E-3</v>
      </c>
      <c r="DO55" s="1367">
        <v>5.0083515234291553E-3</v>
      </c>
      <c r="DP55" s="1367">
        <v>8.7408913532271981E-4</v>
      </c>
      <c r="DQ55" s="1367">
        <v>7.2495401836931705E-3</v>
      </c>
      <c r="DR55" s="1367">
        <v>6.6470331512391567E-4</v>
      </c>
      <c r="DS55" s="1367">
        <v>-3.6507637560134754E-5</v>
      </c>
      <c r="DT55" s="1367">
        <v>5.6673442013561726E-3</v>
      </c>
      <c r="DU55" s="1367">
        <v>2.0521273836493492E-3</v>
      </c>
      <c r="DV55" s="1367">
        <v>1.6200104437302798E-4</v>
      </c>
      <c r="DW55" s="1367">
        <v>7.0875394158065319E-3</v>
      </c>
      <c r="DX55" s="1367">
        <v>5.8698811335489154E-4</v>
      </c>
      <c r="DY55" s="1367">
        <v>1.4651392120867968E-3</v>
      </c>
    </row>
    <row r="56" spans="1:129" ht="16" x14ac:dyDescent="0.2">
      <c r="A56" s="1365">
        <v>2018</v>
      </c>
      <c r="B56" s="1365">
        <v>1</v>
      </c>
      <c r="C56" s="1367">
        <v>1.8360195681452751E-2</v>
      </c>
      <c r="D56" s="1367">
        <v>2.9045667499303818E-2</v>
      </c>
      <c r="E56" s="1367">
        <v>3.334243968129158E-2</v>
      </c>
      <c r="F56" s="1367">
        <v>1.6965765506029129E-2</v>
      </c>
      <c r="G56" s="1367">
        <v>4.0900879539549351E-3</v>
      </c>
      <c r="H56" s="1367">
        <v>5.7240862399339676E-2</v>
      </c>
      <c r="I56" s="1367">
        <v>3.8610644638538361E-2</v>
      </c>
      <c r="J56" s="1367">
        <v>9.3508809804916382E-2</v>
      </c>
      <c r="K56" s="1367">
        <v>0.11870200932025909</v>
      </c>
      <c r="L56" s="1367">
        <v>0.53581976890563965</v>
      </c>
      <c r="M56" s="1367">
        <v>5.4313752800226212E-2</v>
      </c>
      <c r="N56" s="1367">
        <v>1.0632341727614403E-2</v>
      </c>
      <c r="O56" s="1367">
        <v>2.7978302910923958E-2</v>
      </c>
      <c r="P56" s="1367">
        <v>3.6365371197462082E-2</v>
      </c>
      <c r="Q56" s="1367">
        <v>1.7948383465409279E-2</v>
      </c>
      <c r="R56" s="1367">
        <v>0.86681520938873291</v>
      </c>
      <c r="S56" s="1367">
        <v>1.7904834821820259E-2</v>
      </c>
      <c r="T56" s="1367">
        <v>2.8325293213129044E-2</v>
      </c>
      <c r="U56" s="1367">
        <v>3.3105559647083282E-2</v>
      </c>
      <c r="V56" s="1367">
        <v>1.6845233738422394E-2</v>
      </c>
      <c r="W56" s="1367">
        <v>1.4059514738619328E-2</v>
      </c>
      <c r="X56" s="1367">
        <v>5.0702270120382309E-2</v>
      </c>
      <c r="Y56" s="1367">
        <v>3.6143988370895386E-2</v>
      </c>
      <c r="Z56" s="1367">
        <v>8.9180037379264832E-2</v>
      </c>
      <c r="AA56" s="1367">
        <v>9.3717105686664581E-2</v>
      </c>
      <c r="AB56" s="1367">
        <v>0.44041067361831665</v>
      </c>
      <c r="AC56" s="1367">
        <v>4.6420712023973465E-2</v>
      </c>
      <c r="AD56" s="1367">
        <v>8.3523700013756752E-3</v>
      </c>
      <c r="AE56" s="1367">
        <v>2.7791617438197136E-2</v>
      </c>
      <c r="AF56" s="1367">
        <v>2.860434353351593E-2</v>
      </c>
      <c r="AG56" s="1367">
        <v>1.7816370353102684E-2</v>
      </c>
      <c r="AH56" s="1367">
        <v>0.4583507776260376</v>
      </c>
      <c r="AI56" s="1367">
        <v>1.5498245134949684E-2</v>
      </c>
      <c r="AJ56" s="1367">
        <v>2.451808750629425E-2</v>
      </c>
      <c r="AK56" s="1367">
        <v>3.0559971928596497E-2</v>
      </c>
      <c r="AL56" s="1367">
        <v>1.5549951232969761E-2</v>
      </c>
      <c r="AM56" s="1367">
        <v>2.0895551890134811E-2</v>
      </c>
      <c r="AN56" s="1367">
        <v>2.7640769258141518E-2</v>
      </c>
      <c r="AO56" s="1367">
        <v>3.1688299030065536E-2</v>
      </c>
      <c r="AP56" s="1367">
        <v>4.6601254492998123E-2</v>
      </c>
      <c r="AQ56" s="1367">
        <v>4.2918644845485687E-2</v>
      </c>
      <c r="AR56" s="1367">
        <v>0.16752630472183228</v>
      </c>
      <c r="AS56" s="1367">
        <v>3.495369479060173E-2</v>
      </c>
      <c r="AT56" s="1367">
        <v>5.2014249376952648E-3</v>
      </c>
      <c r="AU56" s="1367">
        <v>2.6486875489354134E-2</v>
      </c>
      <c r="AV56" s="1367">
        <v>1.8019102513790131E-2</v>
      </c>
      <c r="AW56" s="1367">
        <v>1.6934590414166451E-2</v>
      </c>
      <c r="AX56" s="1367">
        <v>0.3481178879737854</v>
      </c>
      <c r="AY56" s="1367">
        <v>1.4100251719355583E-2</v>
      </c>
      <c r="AZ56" s="1367">
        <v>2.2306473925709724E-2</v>
      </c>
      <c r="BA56" s="1367">
        <v>2.874237485229969E-2</v>
      </c>
      <c r="BB56" s="1367">
        <v>1.4625096693634987E-2</v>
      </c>
      <c r="BC56" s="1367">
        <v>1.9571390002965927E-2</v>
      </c>
      <c r="BD56" s="1367">
        <v>1.9746420904994011E-2</v>
      </c>
      <c r="BE56" s="1367">
        <v>2.9573414474725723E-2</v>
      </c>
      <c r="BF56" s="1367">
        <v>3.1184913590550423E-2</v>
      </c>
      <c r="BG56" s="1367">
        <v>2.6991087943315506E-2</v>
      </c>
      <c r="BH56" s="1367">
        <v>0.11097363382577896</v>
      </c>
      <c r="BI56" s="1367">
        <v>3.0302818864583969E-2</v>
      </c>
      <c r="BJ56" s="1367">
        <v>4.0158135816454887E-3</v>
      </c>
      <c r="BK56" s="1367">
        <v>2.5557601824402809E-2</v>
      </c>
      <c r="BL56" s="1367">
        <v>1.4006675221025944E-2</v>
      </c>
      <c r="BM56" s="1367">
        <v>1.6296142712235451E-2</v>
      </c>
      <c r="BN56" s="1367">
        <v>0.19258831441402435</v>
      </c>
      <c r="BO56" s="1367">
        <v>1.0825630277395248E-2</v>
      </c>
      <c r="BP56" s="1367">
        <v>1.7126051709055901E-2</v>
      </c>
      <c r="BQ56" s="1367">
        <v>2.2810151800513268E-2</v>
      </c>
      <c r="BR56" s="1367">
        <v>1.1606579646468163E-2</v>
      </c>
      <c r="BS56" s="1367">
        <v>1.5091069974005222E-2</v>
      </c>
      <c r="BT56" s="1367">
        <v>9.0619828552007675E-3</v>
      </c>
      <c r="BU56" s="1367">
        <v>2.2781999781727791E-2</v>
      </c>
      <c r="BV56" s="1367">
        <v>1.073097251355648E-2</v>
      </c>
      <c r="BW56" s="1367">
        <v>6.9632367230951786E-3</v>
      </c>
      <c r="BX56" s="1367">
        <v>4.6606171876192093E-2</v>
      </c>
      <c r="BY56" s="1367">
        <v>1.8984461203217506E-2</v>
      </c>
      <c r="BZ56" s="1367">
        <v>1.7457292415201664E-3</v>
      </c>
      <c r="CA56" s="1367">
        <v>2.1036272868514061E-2</v>
      </c>
      <c r="CB56" s="1367">
        <v>6.1993421986699104E-3</v>
      </c>
      <c r="CC56" s="1367">
        <v>1.2785119004547596E-2</v>
      </c>
      <c r="CD56" s="1367">
        <v>0.1512317955493927</v>
      </c>
      <c r="CE56" s="1367">
        <v>9.5962053164839745E-3</v>
      </c>
      <c r="CF56" s="1367">
        <v>1.5181112103164196E-2</v>
      </c>
      <c r="CG56" s="1367">
        <v>1.976817287504673E-2</v>
      </c>
      <c r="CH56" s="1367">
        <v>1.0058717802166939E-2</v>
      </c>
      <c r="CI56" s="1367">
        <v>1.3241049833595753E-2</v>
      </c>
      <c r="CJ56" s="1367">
        <v>6.3901776447892189E-3</v>
      </c>
      <c r="CK56" s="1367">
        <v>1.9047053530812263E-2</v>
      </c>
      <c r="CL56" s="1367">
        <v>6.9729737006127834E-3</v>
      </c>
      <c r="CM56" s="1367">
        <v>3.9593908004462719E-3</v>
      </c>
      <c r="CN56" s="1367">
        <v>3.2587390393018723E-2</v>
      </c>
      <c r="CO56" s="1367">
        <v>1.4429556205868721E-2</v>
      </c>
      <c r="CP56" s="1367">
        <v>1.1460649548098445E-3</v>
      </c>
      <c r="CQ56" s="1367">
        <v>1.7900988459587097E-2</v>
      </c>
      <c r="CR56" s="1367">
        <v>4.094019066542387E-3</v>
      </c>
      <c r="CS56" s="1367">
        <v>1.0335536673665047E-2</v>
      </c>
      <c r="CT56" s="1367">
        <v>8.7644532322883606E-2</v>
      </c>
      <c r="CU56" s="1367">
        <v>7.034440990537405E-3</v>
      </c>
      <c r="CV56" s="1367">
        <v>1.1128423735499382E-2</v>
      </c>
      <c r="CW56" s="1367">
        <v>1.2530509382486343E-2</v>
      </c>
      <c r="CX56" s="1367">
        <v>6.3759488984942436E-3</v>
      </c>
      <c r="CY56" s="1367">
        <v>9.3367928639054298E-3</v>
      </c>
      <c r="CZ56" s="1367">
        <v>2.786942757666111E-3</v>
      </c>
      <c r="DA56" s="1367">
        <v>1.2456829659640789E-2</v>
      </c>
      <c r="DB56" s="1367">
        <v>2.4690232239663601E-3</v>
      </c>
      <c r="DC56" s="1367">
        <v>6.6844042157754302E-4</v>
      </c>
      <c r="DD56" s="1367">
        <v>1.5750536695122719E-2</v>
      </c>
      <c r="DE56" s="1367">
        <v>7.1066431701183319E-3</v>
      </c>
      <c r="DF56" s="1367">
        <v>4.8857100773602724E-4</v>
      </c>
      <c r="DG56" s="1367">
        <v>1.1968258768320084E-2</v>
      </c>
      <c r="DH56" s="1367">
        <v>1.7596344696357846E-3</v>
      </c>
      <c r="DI56" s="1367">
        <v>5.3470092825591564E-3</v>
      </c>
      <c r="DJ56" s="1367">
        <v>4.0000416338443756E-2</v>
      </c>
      <c r="DK56" s="1367">
        <v>4.5375158078968525E-3</v>
      </c>
      <c r="DL56" s="1367">
        <v>7.1783103048801422E-3</v>
      </c>
      <c r="DM56" s="1367">
        <v>5.2253636531531811E-3</v>
      </c>
      <c r="DN56" s="1367">
        <v>2.6588425971567631E-3</v>
      </c>
      <c r="DO56" s="1367">
        <v>5.0927791744470596E-3</v>
      </c>
      <c r="DP56" s="1367">
        <v>7.546626147814095E-4</v>
      </c>
      <c r="DQ56" s="1367">
        <v>6.5635046921670437E-3</v>
      </c>
      <c r="DR56" s="1367">
        <v>6.610279087908566E-4</v>
      </c>
      <c r="DS56" s="1367">
        <v>-6.1799859395250678E-5</v>
      </c>
      <c r="DT56" s="1367">
        <v>5.514159332960844E-3</v>
      </c>
      <c r="DU56" s="1367">
        <v>1.8760510720312595E-3</v>
      </c>
      <c r="DV56" s="1367">
        <v>1.3111732550896704E-4</v>
      </c>
      <c r="DW56" s="1367">
        <v>6.4323870465159416E-3</v>
      </c>
      <c r="DX56" s="1367">
        <v>4.7488909331150353E-4</v>
      </c>
      <c r="DY56" s="1367">
        <v>1.4011620078235865E-3</v>
      </c>
    </row>
    <row r="57" spans="1:129" ht="16" x14ac:dyDescent="0.2">
      <c r="A57" s="1365">
        <v>2019</v>
      </c>
      <c r="B57" s="1365">
        <v>1</v>
      </c>
      <c r="C57" s="1367">
        <v>1.9290484488010406E-2</v>
      </c>
      <c r="D57" s="1367">
        <v>2.9154650866985321E-2</v>
      </c>
      <c r="E57" s="1367">
        <v>3.3502504229545593E-2</v>
      </c>
      <c r="F57" s="1367">
        <v>1.7205012962222099E-2</v>
      </c>
      <c r="G57" s="1367">
        <v>9.4022008124738932E-4</v>
      </c>
      <c r="H57" s="1367">
        <v>5.7497818022966385E-2</v>
      </c>
      <c r="I57" s="1367">
        <v>3.8520161062479019E-2</v>
      </c>
      <c r="J57" s="1367">
        <v>9.1470904648303986E-2</v>
      </c>
      <c r="K57" s="1367">
        <v>0.11986342817544937</v>
      </c>
      <c r="L57" s="1367">
        <v>0.54061955213546753</v>
      </c>
      <c r="M57" s="1367">
        <v>5.1935270428657532E-2</v>
      </c>
      <c r="N57" s="1367">
        <v>9.858323261141777E-3</v>
      </c>
      <c r="O57" s="1367">
        <v>2.8661835938692093E-2</v>
      </c>
      <c r="P57" s="1367">
        <v>3.331221267580986E-2</v>
      </c>
      <c r="Q57" s="1367">
        <v>1.8623055890202522E-2</v>
      </c>
      <c r="R57" s="1367">
        <v>0.86428183317184448</v>
      </c>
      <c r="S57" s="1367">
        <v>1.880347914993763E-2</v>
      </c>
      <c r="T57" s="1367">
        <v>2.8418617323040962E-2</v>
      </c>
      <c r="U57" s="1367">
        <v>3.3271268010139465E-2</v>
      </c>
      <c r="V57" s="1367">
        <v>1.7086261883378029E-2</v>
      </c>
      <c r="W57" s="1367">
        <v>1.1648267507553101E-2</v>
      </c>
      <c r="X57" s="1367">
        <v>5.0870515406131744E-2</v>
      </c>
      <c r="Y57" s="1367">
        <v>3.6038834601640701E-2</v>
      </c>
      <c r="Z57" s="1367">
        <v>8.6975984275341034E-2</v>
      </c>
      <c r="AA57" s="1367">
        <v>9.4453506171703339E-2</v>
      </c>
      <c r="AB57" s="1367">
        <v>0.44259685277938843</v>
      </c>
      <c r="AC57" s="1367">
        <v>4.4118266552686691E-2</v>
      </c>
      <c r="AD57" s="1367">
        <v>7.5657474808394909E-3</v>
      </c>
      <c r="AE57" s="1367">
        <v>2.8473088517785072E-2</v>
      </c>
      <c r="AF57" s="1367">
        <v>2.5618826970458031E-2</v>
      </c>
      <c r="AG57" s="1367">
        <v>1.8499439582228661E-2</v>
      </c>
      <c r="AH57" s="1367">
        <v>0.45701640844345093</v>
      </c>
      <c r="AI57" s="1367">
        <v>1.6278689727187157E-2</v>
      </c>
      <c r="AJ57" s="1367">
        <v>2.4602778255939484E-2</v>
      </c>
      <c r="AK57" s="1367">
        <v>3.0633512884378433E-2</v>
      </c>
      <c r="AL57" s="1367">
        <v>1.5731658786535263E-2</v>
      </c>
      <c r="AM57" s="1367">
        <v>1.9467698410153389E-2</v>
      </c>
      <c r="AN57" s="1367">
        <v>2.7501923963427544E-2</v>
      </c>
      <c r="AO57" s="1367">
        <v>3.1743582338094711E-2</v>
      </c>
      <c r="AP57" s="1367">
        <v>4.5658096671104431E-2</v>
      </c>
      <c r="AQ57" s="1367">
        <v>4.3254829943180084E-2</v>
      </c>
      <c r="AR57" s="1367">
        <v>0.16877643764019012</v>
      </c>
      <c r="AS57" s="1367">
        <v>3.3367212861776352E-2</v>
      </c>
      <c r="AT57" s="1367">
        <v>4.6087070368230343E-3</v>
      </c>
      <c r="AU57" s="1367">
        <v>2.713487483561039E-2</v>
      </c>
      <c r="AV57" s="1367">
        <v>1.5796173363924026E-2</v>
      </c>
      <c r="AW57" s="1367">
        <v>1.7571037635207176E-2</v>
      </c>
      <c r="AX57" s="1367">
        <v>0.34643614292144775</v>
      </c>
      <c r="AY57" s="1367">
        <v>1.4774820767343044E-2</v>
      </c>
      <c r="AZ57" s="1367">
        <v>2.232990600168705E-2</v>
      </c>
      <c r="BA57" s="1367">
        <v>2.8744790703058243E-2</v>
      </c>
      <c r="BB57" s="1367">
        <v>1.4761715196073055E-2</v>
      </c>
      <c r="BC57" s="1367">
        <v>1.8332540988922119E-2</v>
      </c>
      <c r="BD57" s="1367">
        <v>1.9823357462882996E-2</v>
      </c>
      <c r="BE57" s="1367">
        <v>2.9744142666459084E-2</v>
      </c>
      <c r="BF57" s="1367">
        <v>3.0409568920731544E-2</v>
      </c>
      <c r="BG57" s="1367">
        <v>2.6973061263561249E-2</v>
      </c>
      <c r="BH57" s="1367">
        <v>0.11138929426670074</v>
      </c>
      <c r="BI57" s="1367">
        <v>2.9152935370802879E-2</v>
      </c>
      <c r="BJ57" s="1367">
        <v>3.5207048058509827E-3</v>
      </c>
      <c r="BK57" s="1367">
        <v>2.6223437860608101E-2</v>
      </c>
      <c r="BL57" s="1367">
        <v>1.2157004326581955E-2</v>
      </c>
      <c r="BM57" s="1367">
        <v>1.6995931044220924E-2</v>
      </c>
      <c r="BN57" s="1367">
        <v>0.19077830016613007</v>
      </c>
      <c r="BO57" s="1367">
        <v>1.1270532384514809E-2</v>
      </c>
      <c r="BP57" s="1367">
        <v>1.7033705487847328E-2</v>
      </c>
      <c r="BQ57" s="1367">
        <v>2.2782433778047562E-2</v>
      </c>
      <c r="BR57" s="1367">
        <v>1.1699782684445381E-2</v>
      </c>
      <c r="BS57" s="1367">
        <v>1.4014222659170628E-2</v>
      </c>
      <c r="BT57" s="1367">
        <v>9.2237768694758415E-3</v>
      </c>
      <c r="BU57" s="1367">
        <v>2.2838464006781578E-2</v>
      </c>
      <c r="BV57" s="1367">
        <v>1.0318396613001823E-2</v>
      </c>
      <c r="BW57" s="1367">
        <v>6.6819507628679276E-3</v>
      </c>
      <c r="BX57" s="1367">
        <v>4.6681080013513565E-2</v>
      </c>
      <c r="BY57" s="1367">
        <v>1.8233949318528175E-2</v>
      </c>
      <c r="BZ57" s="1367">
        <v>1.4122199499979615E-3</v>
      </c>
      <c r="CA57" s="1367">
        <v>2.1426243707537651E-2</v>
      </c>
      <c r="CB57" s="1367">
        <v>4.9617104232311249E-3</v>
      </c>
      <c r="CC57" s="1367">
        <v>1.327223889529705E-2</v>
      </c>
      <c r="CD57" s="1367">
        <v>0.14931024610996246</v>
      </c>
      <c r="CE57" s="1367">
        <v>9.9414633587002754E-3</v>
      </c>
      <c r="CF57" s="1367">
        <v>1.5025019645690918E-2</v>
      </c>
      <c r="CG57" s="1367">
        <v>1.9619027152657509E-2</v>
      </c>
      <c r="CH57" s="1367">
        <v>1.0075234808027744E-2</v>
      </c>
      <c r="CI57" s="1367">
        <v>1.2165823951363564E-2</v>
      </c>
      <c r="CJ57" s="1367">
        <v>6.5256240777671337E-3</v>
      </c>
      <c r="CK57" s="1367">
        <v>1.9153295084834099E-2</v>
      </c>
      <c r="CL57" s="1367">
        <v>6.8033700808882713E-3</v>
      </c>
      <c r="CM57" s="1367">
        <v>3.9480561390519142E-3</v>
      </c>
      <c r="CN57" s="1367">
        <v>3.2037030905485153E-2</v>
      </c>
      <c r="CO57" s="1367">
        <v>1.4016304165124893E-2</v>
      </c>
      <c r="CP57" s="1367">
        <v>9.2136388411745429E-4</v>
      </c>
      <c r="CQ57" s="1367">
        <v>1.8231932073831558E-2</v>
      </c>
      <c r="CR57" s="1367">
        <v>3.2575617078691721E-3</v>
      </c>
      <c r="CS57" s="1367">
        <v>1.0758742690086365E-2</v>
      </c>
      <c r="CT57" s="1367">
        <v>8.5160605609416962E-2</v>
      </c>
      <c r="CU57" s="1367">
        <v>7.2272676043212414E-3</v>
      </c>
      <c r="CV57" s="1367">
        <v>1.0922922752797604E-2</v>
      </c>
      <c r="CW57" s="1367">
        <v>1.2184156104922295E-2</v>
      </c>
      <c r="CX57" s="1367">
        <v>6.2571009621024132E-3</v>
      </c>
      <c r="CY57" s="1367">
        <v>8.450610563158989E-3</v>
      </c>
      <c r="CZ57" s="1367">
        <v>2.8610769659280777E-3</v>
      </c>
      <c r="DA57" s="1367">
        <v>1.2270375154912472E-2</v>
      </c>
      <c r="DB57" s="1367">
        <v>2.4454935919493437E-3</v>
      </c>
      <c r="DC57" s="1367">
        <v>7.8453711466863751E-4</v>
      </c>
      <c r="DD57" s="1367">
        <v>1.4836539514362812E-2</v>
      </c>
      <c r="DE57" s="1367">
        <v>6.9205230101943016E-3</v>
      </c>
      <c r="DF57" s="1367">
        <v>3.9910283521749079E-4</v>
      </c>
      <c r="DG57" s="1367">
        <v>1.1871272698044777E-2</v>
      </c>
      <c r="DH57" s="1367">
        <v>1.4229798689484596E-3</v>
      </c>
      <c r="DI57" s="1367">
        <v>5.4975436069071293E-3</v>
      </c>
      <c r="DJ57" s="1367">
        <v>3.7988565862178802E-2</v>
      </c>
      <c r="DK57" s="1367">
        <v>4.6296259388327599E-3</v>
      </c>
      <c r="DL57" s="1367">
        <v>6.9969799369573593E-3</v>
      </c>
      <c r="DM57" s="1367">
        <v>4.8745139501988888E-3</v>
      </c>
      <c r="DN57" s="1367">
        <v>2.503277501091361E-3</v>
      </c>
      <c r="DO57" s="1367">
        <v>4.4730640947818756E-3</v>
      </c>
      <c r="DP57" s="1367">
        <v>8.593666716478765E-4</v>
      </c>
      <c r="DQ57" s="1367">
        <v>6.3697760924696922E-3</v>
      </c>
      <c r="DR57" s="1367">
        <v>6.1262142844498158E-4</v>
      </c>
      <c r="DS57" s="1367">
        <v>-3.6845049180556089E-5</v>
      </c>
      <c r="DT57" s="1367">
        <v>4.8794127069413662E-3</v>
      </c>
      <c r="DU57" s="1367">
        <v>1.8267726991325617E-3</v>
      </c>
      <c r="DV57" s="1367">
        <v>1.1246271606069058E-4</v>
      </c>
      <c r="DW57" s="1367">
        <v>6.2573133036494255E-3</v>
      </c>
      <c r="DX57" s="1367">
        <v>4.0383063605986536E-4</v>
      </c>
      <c r="DY57" s="1367">
        <v>1.4229420339688659E-3</v>
      </c>
    </row>
  </sheetData>
  <pageMargins left="0.7" right="0.7" top="0.75" bottom="0.75" header="0.3" footer="0.3"/>
  <extLst>
    <ext xmlns:mx="http://schemas.microsoft.com/office/mac/excel/2008/main" uri="{64002731-A6B0-56B0-2670-7721B7C09600}">
      <mx:PLV Mode="0" OnePage="0" WScale="0"/>
    </ext>
  </extLs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tabColor theme="6" tint="0.39997558519241921"/>
  </sheetPr>
  <dimension ref="A1:BN108"/>
  <sheetViews>
    <sheetView workbookViewId="0">
      <pane xSplit="1" ySplit="1" topLeftCell="B73" activePane="bottomRight" state="frozen"/>
      <selection activeCell="D32" sqref="D32"/>
      <selection pane="topRight" activeCell="D32" sqref="D32"/>
      <selection pane="bottomLeft" activeCell="D32" sqref="D32"/>
      <selection pane="bottomRight" activeCell="D32" sqref="D32"/>
    </sheetView>
  </sheetViews>
  <sheetFormatPr baseColWidth="10" defaultColWidth="8.83203125" defaultRowHeight="16" x14ac:dyDescent="0.2"/>
  <sheetData>
    <row r="1" spans="1:66" x14ac:dyDescent="0.2">
      <c r="A1" t="s">
        <v>724</v>
      </c>
      <c r="B1" t="s">
        <v>725</v>
      </c>
      <c r="C1" t="s">
        <v>726</v>
      </c>
      <c r="D1" t="s">
        <v>727</v>
      </c>
      <c r="E1" t="s">
        <v>728</v>
      </c>
      <c r="F1" t="s">
        <v>729</v>
      </c>
      <c r="G1" t="s">
        <v>730</v>
      </c>
      <c r="H1" t="s">
        <v>731</v>
      </c>
      <c r="I1" t="s">
        <v>732</v>
      </c>
      <c r="J1" t="s">
        <v>733</v>
      </c>
      <c r="K1" t="s">
        <v>734</v>
      </c>
      <c r="L1" t="s">
        <v>735</v>
      </c>
      <c r="M1" t="s">
        <v>736</v>
      </c>
      <c r="N1" t="s">
        <v>737</v>
      </c>
      <c r="O1" t="s">
        <v>738</v>
      </c>
      <c r="P1" t="s">
        <v>739</v>
      </c>
      <c r="Q1" t="s">
        <v>740</v>
      </c>
      <c r="R1" t="s">
        <v>741</v>
      </c>
      <c r="S1" t="s">
        <v>742</v>
      </c>
      <c r="T1" t="s">
        <v>743</v>
      </c>
      <c r="U1" t="s">
        <v>744</v>
      </c>
      <c r="V1" t="s">
        <v>745</v>
      </c>
      <c r="W1" t="s">
        <v>746</v>
      </c>
      <c r="X1" t="s">
        <v>747</v>
      </c>
      <c r="Y1" t="s">
        <v>748</v>
      </c>
      <c r="Z1" t="s">
        <v>749</v>
      </c>
      <c r="AA1" t="s">
        <v>750</v>
      </c>
      <c r="AB1" t="s">
        <v>751</v>
      </c>
      <c r="AC1" t="s">
        <v>752</v>
      </c>
      <c r="AD1" t="s">
        <v>753</v>
      </c>
      <c r="AE1" t="s">
        <v>754</v>
      </c>
      <c r="AF1" t="s">
        <v>755</v>
      </c>
      <c r="AG1" t="s">
        <v>756</v>
      </c>
      <c r="AH1" t="s">
        <v>757</v>
      </c>
      <c r="AI1" t="s">
        <v>758</v>
      </c>
      <c r="AJ1" t="s">
        <v>759</v>
      </c>
      <c r="AK1" t="s">
        <v>760</v>
      </c>
      <c r="AL1" t="s">
        <v>761</v>
      </c>
      <c r="AM1" t="s">
        <v>762</v>
      </c>
      <c r="AN1" t="s">
        <v>763</v>
      </c>
      <c r="AO1" t="s">
        <v>764</v>
      </c>
      <c r="AP1" t="s">
        <v>765</v>
      </c>
      <c r="AQ1" t="s">
        <v>766</v>
      </c>
      <c r="AR1" t="s">
        <v>767</v>
      </c>
      <c r="AS1" t="s">
        <v>768</v>
      </c>
      <c r="AT1" t="s">
        <v>769</v>
      </c>
      <c r="AU1" t="s">
        <v>770</v>
      </c>
      <c r="AV1" t="s">
        <v>771</v>
      </c>
      <c r="AW1" t="s">
        <v>772</v>
      </c>
      <c r="AX1" t="s">
        <v>773</v>
      </c>
      <c r="AY1" t="s">
        <v>774</v>
      </c>
      <c r="AZ1" t="s">
        <v>775</v>
      </c>
      <c r="BA1" t="s">
        <v>776</v>
      </c>
      <c r="BB1" t="s">
        <v>777</v>
      </c>
      <c r="BC1" t="s">
        <v>778</v>
      </c>
      <c r="BD1" t="s">
        <v>779</v>
      </c>
      <c r="BE1" t="s">
        <v>780</v>
      </c>
      <c r="BF1" t="s">
        <v>781</v>
      </c>
      <c r="BG1" t="s">
        <v>782</v>
      </c>
      <c r="BH1" t="s">
        <v>783</v>
      </c>
      <c r="BI1" t="s">
        <v>784</v>
      </c>
      <c r="BJ1" t="s">
        <v>785</v>
      </c>
      <c r="BK1" t="s">
        <v>786</v>
      </c>
      <c r="BL1" t="s">
        <v>787</v>
      </c>
      <c r="BM1" t="s">
        <v>788</v>
      </c>
      <c r="BN1" t="s">
        <v>789</v>
      </c>
    </row>
    <row r="2" spans="1:66" x14ac:dyDescent="0.2">
      <c r="A2" s="1365">
        <v>1913</v>
      </c>
      <c r="B2" s="1365">
        <v>12404.910213622799</v>
      </c>
      <c r="C2" s="1365"/>
      <c r="D2" s="1365"/>
      <c r="E2" s="1365"/>
      <c r="F2" s="1365">
        <v>18652.157041557788</v>
      </c>
      <c r="G2" s="1365"/>
      <c r="H2" s="1365"/>
      <c r="I2" s="1365"/>
      <c r="J2" s="1365"/>
      <c r="K2" s="1365"/>
      <c r="L2" s="1365"/>
      <c r="M2" s="1365">
        <v>53478.029760575482</v>
      </c>
      <c r="N2" s="1365">
        <v>60117.33817394713</v>
      </c>
      <c r="O2" s="1365"/>
      <c r="P2" s="1365"/>
      <c r="Q2" s="1365"/>
      <c r="R2" s="1365">
        <v>85847.277992862451</v>
      </c>
      <c r="S2" s="1365">
        <v>81378.145577412521</v>
      </c>
      <c r="T2" s="1365">
        <v>89622.810464019247</v>
      </c>
      <c r="U2" s="1365"/>
      <c r="V2" s="1365"/>
      <c r="W2" s="1365"/>
      <c r="X2" s="1365">
        <v>129812.82860735028</v>
      </c>
      <c r="Y2" s="1365">
        <v>252395.36371851555</v>
      </c>
      <c r="Z2" s="1365">
        <v>273145.73432935221</v>
      </c>
      <c r="AA2" s="1365"/>
      <c r="AB2" s="1365"/>
      <c r="AC2" s="1365"/>
      <c r="AD2" s="1365">
        <v>400874.07493691298</v>
      </c>
      <c r="AE2" s="1365">
        <v>428944.56425991777</v>
      </c>
      <c r="AF2" s="1365">
        <v>459646.43189105642</v>
      </c>
      <c r="AG2" s="1365"/>
      <c r="AH2" s="1365"/>
      <c r="AI2" s="1365"/>
      <c r="AJ2" s="1365">
        <v>676251.05974494095</v>
      </c>
      <c r="AK2" s="1365">
        <v>1139960.3756928386</v>
      </c>
      <c r="AL2" s="1365">
        <v>1178079.0245275793</v>
      </c>
      <c r="AM2" s="1365"/>
      <c r="AN2" s="1365"/>
      <c r="AO2" s="1365"/>
      <c r="AP2" s="1365">
        <v>1762948.4034941483</v>
      </c>
      <c r="AQ2" s="1365">
        <v>3919284.4995458033</v>
      </c>
      <c r="AR2" s="1365">
        <v>3939526.9593428178</v>
      </c>
      <c r="AS2" s="1365"/>
      <c r="AT2" s="1365"/>
      <c r="AU2" s="1365"/>
      <c r="AV2" s="1365">
        <v>5969965.1618878162</v>
      </c>
      <c r="AW2" s="1365"/>
      <c r="AX2" s="1365"/>
      <c r="AY2" s="1365"/>
      <c r="AZ2" s="1365"/>
      <c r="BA2" s="1365"/>
      <c r="BB2" s="1365"/>
      <c r="BC2" s="1365">
        <v>7841.2302639613899</v>
      </c>
      <c r="BD2" s="1365">
        <v>7103.5293291423177</v>
      </c>
      <c r="BE2" s="1365"/>
      <c r="BF2" s="1365"/>
      <c r="BG2" s="1365"/>
      <c r="BH2" s="1365">
        <v>11186.032491412827</v>
      </c>
      <c r="BI2" s="1365"/>
      <c r="BJ2" s="1365"/>
      <c r="BK2" s="1365"/>
      <c r="BL2" s="1365"/>
      <c r="BM2" s="1365"/>
      <c r="BN2" s="1365"/>
    </row>
    <row r="3" spans="1:66" x14ac:dyDescent="0.2">
      <c r="A3" s="1365">
        <v>1914</v>
      </c>
      <c r="B3" s="1365">
        <v>11231.958975216483</v>
      </c>
      <c r="C3" s="1365"/>
      <c r="D3" s="1365"/>
      <c r="E3" s="1365"/>
      <c r="F3" s="1365">
        <v>16910.948582549401</v>
      </c>
      <c r="G3" s="1365"/>
      <c r="H3" s="1365"/>
      <c r="I3" s="1365"/>
      <c r="J3" s="1365"/>
      <c r="K3" s="1365"/>
      <c r="L3" s="1365"/>
      <c r="M3" s="1365">
        <v>49210.325778357823</v>
      </c>
      <c r="N3" s="1365">
        <v>55057.665882872301</v>
      </c>
      <c r="O3" s="1365"/>
      <c r="P3" s="1365"/>
      <c r="Q3" s="1365"/>
      <c r="R3" s="1365">
        <v>79003.372605999233</v>
      </c>
      <c r="S3" s="1365">
        <v>75424.285938126282</v>
      </c>
      <c r="T3" s="1365">
        <v>82637.752828197932</v>
      </c>
      <c r="U3" s="1365"/>
      <c r="V3" s="1365"/>
      <c r="W3" s="1365"/>
      <c r="X3" s="1365">
        <v>120307.04259720043</v>
      </c>
      <c r="Y3" s="1365">
        <v>234770.76239116341</v>
      </c>
      <c r="Z3" s="1365">
        <v>253328.49186455173</v>
      </c>
      <c r="AA3" s="1365"/>
      <c r="AB3" s="1365"/>
      <c r="AC3" s="1365"/>
      <c r="AD3" s="1365">
        <v>373190.2928298203</v>
      </c>
      <c r="AE3" s="1365">
        <v>401503.2608234192</v>
      </c>
      <c r="AF3" s="1365">
        <v>429087.97618639859</v>
      </c>
      <c r="AG3" s="1365"/>
      <c r="AH3" s="1365"/>
      <c r="AI3" s="1365"/>
      <c r="AJ3" s="1365">
        <v>633240.02329985111</v>
      </c>
      <c r="AK3" s="1365">
        <v>1050723.9243783627</v>
      </c>
      <c r="AL3" s="1365">
        <v>1085454.0331068139</v>
      </c>
      <c r="AM3" s="1365"/>
      <c r="AN3" s="1365"/>
      <c r="AO3" s="1365"/>
      <c r="AP3" s="1365">
        <v>1627424.228506475</v>
      </c>
      <c r="AQ3" s="1365">
        <v>3883981.2303112173</v>
      </c>
      <c r="AR3" s="1365">
        <v>3902562.3329689414</v>
      </c>
      <c r="AS3" s="1365"/>
      <c r="AT3" s="1365"/>
      <c r="AU3" s="1365"/>
      <c r="AV3" s="1365">
        <v>5919538.1388026159</v>
      </c>
      <c r="AW3" s="1365"/>
      <c r="AX3" s="1365"/>
      <c r="AY3" s="1365"/>
      <c r="AZ3" s="1365"/>
      <c r="BA3" s="1365"/>
      <c r="BB3" s="1365"/>
      <c r="BC3" s="1365">
        <v>7012.1404415341085</v>
      </c>
      <c r="BD3" s="1365">
        <v>6362.4359854769446</v>
      </c>
      <c r="BE3" s="1365"/>
      <c r="BF3" s="1365"/>
      <c r="BG3" s="1365"/>
      <c r="BH3" s="1365">
        <v>10011.790357721637</v>
      </c>
      <c r="BI3" s="1365"/>
      <c r="BJ3" s="1365"/>
      <c r="BK3" s="1365"/>
      <c r="BL3" s="1365"/>
      <c r="BM3" s="1365"/>
      <c r="BN3" s="1365"/>
    </row>
    <row r="4" spans="1:66" x14ac:dyDescent="0.2">
      <c r="A4" s="1365">
        <v>1915</v>
      </c>
      <c r="B4" s="1365">
        <v>11460.796056400037</v>
      </c>
      <c r="C4" s="1365"/>
      <c r="D4" s="1365"/>
      <c r="E4" s="1365"/>
      <c r="F4" s="1365">
        <v>17277.992907462998</v>
      </c>
      <c r="G4" s="1365"/>
      <c r="H4" s="1365"/>
      <c r="I4" s="1365"/>
      <c r="J4" s="1365"/>
      <c r="K4" s="1365"/>
      <c r="L4" s="1365"/>
      <c r="M4" s="1365">
        <v>49420.298630986137</v>
      </c>
      <c r="N4" s="1365">
        <v>55381.877380645972</v>
      </c>
      <c r="O4" s="1365"/>
      <c r="P4" s="1365"/>
      <c r="Q4" s="1365"/>
      <c r="R4" s="1365">
        <v>79534.668266016204</v>
      </c>
      <c r="S4" s="1365">
        <v>75300.625787803365</v>
      </c>
      <c r="T4" s="1365">
        <v>82638.027778286909</v>
      </c>
      <c r="U4" s="1365"/>
      <c r="V4" s="1365"/>
      <c r="W4" s="1365"/>
      <c r="X4" s="1365">
        <v>120431.46424739953</v>
      </c>
      <c r="Y4" s="1365">
        <v>232422.94947653744</v>
      </c>
      <c r="Z4" s="1365">
        <v>251145.0441991527</v>
      </c>
      <c r="AA4" s="1365"/>
      <c r="AB4" s="1365"/>
      <c r="AC4" s="1365"/>
      <c r="AD4" s="1365">
        <v>370403.0752206535</v>
      </c>
      <c r="AE4" s="1365">
        <v>398101.76467029727</v>
      </c>
      <c r="AF4" s="1365">
        <v>425826.835559586</v>
      </c>
      <c r="AG4" s="1365"/>
      <c r="AH4" s="1365"/>
      <c r="AI4" s="1365"/>
      <c r="AJ4" s="1365">
        <v>629176.82958444639</v>
      </c>
      <c r="AK4" s="1365">
        <v>1109186.9891501563</v>
      </c>
      <c r="AL4" s="1365">
        <v>1143312.9271374324</v>
      </c>
      <c r="AM4" s="1365"/>
      <c r="AN4" s="1365"/>
      <c r="AO4" s="1365"/>
      <c r="AP4" s="1365">
        <v>1717517.7241150951</v>
      </c>
      <c r="AQ4" s="1365">
        <v>4908668.1467309715</v>
      </c>
      <c r="AR4" s="1365">
        <v>4926953.7804453298</v>
      </c>
      <c r="AS4" s="1365"/>
      <c r="AT4" s="1365"/>
      <c r="AU4" s="1365"/>
      <c r="AV4" s="1365">
        <v>7471478.3810938178</v>
      </c>
      <c r="AW4" s="1365"/>
      <c r="AX4" s="1365"/>
      <c r="AY4" s="1365"/>
      <c r="AZ4" s="1365"/>
      <c r="BA4" s="1365"/>
      <c r="BB4" s="1365"/>
      <c r="BC4" s="1365">
        <v>7243.0735481126903</v>
      </c>
      <c r="BD4" s="1365">
        <v>6580.6759092615966</v>
      </c>
      <c r="BE4" s="1365"/>
      <c r="BF4" s="1365"/>
      <c r="BG4" s="1365"/>
      <c r="BH4" s="1365">
        <v>10360.584534290414</v>
      </c>
      <c r="BI4" s="1365"/>
      <c r="BJ4" s="1365"/>
      <c r="BK4" s="1365"/>
      <c r="BL4" s="1365"/>
      <c r="BM4" s="1365"/>
      <c r="BN4" s="1365"/>
    </row>
    <row r="5" spans="1:66" x14ac:dyDescent="0.2">
      <c r="A5" s="1365">
        <v>1916</v>
      </c>
      <c r="B5" s="1365">
        <v>13038.600586385239</v>
      </c>
      <c r="C5" s="1365"/>
      <c r="D5" s="1365"/>
      <c r="E5" s="1365"/>
      <c r="F5" s="1365">
        <v>19681.787383196221</v>
      </c>
      <c r="G5" s="1365"/>
      <c r="H5" s="1365"/>
      <c r="I5" s="1365"/>
      <c r="J5" s="1365"/>
      <c r="K5" s="1365"/>
      <c r="L5" s="1365"/>
      <c r="M5" s="1365">
        <v>58136.824305913411</v>
      </c>
      <c r="N5" s="1365">
        <v>64500.728715583791</v>
      </c>
      <c r="O5" s="1365"/>
      <c r="P5" s="1365"/>
      <c r="Q5" s="1365"/>
      <c r="R5" s="1365">
        <v>93107.424292368771</v>
      </c>
      <c r="S5" s="1365">
        <v>90740.356555449995</v>
      </c>
      <c r="T5" s="1365">
        <v>98945.153741874019</v>
      </c>
      <c r="U5" s="1365"/>
      <c r="V5" s="1365"/>
      <c r="W5" s="1365"/>
      <c r="X5" s="1365">
        <v>144391.39357468282</v>
      </c>
      <c r="Y5" s="1365">
        <v>278477.39450506825</v>
      </c>
      <c r="Z5" s="1365">
        <v>297220.96607103979</v>
      </c>
      <c r="AA5" s="1365"/>
      <c r="AB5" s="1365"/>
      <c r="AC5" s="1365"/>
      <c r="AD5" s="1365">
        <v>441127.51953434764</v>
      </c>
      <c r="AE5" s="1365">
        <v>469164.16162967338</v>
      </c>
      <c r="AF5" s="1365">
        <v>495838.57533533667</v>
      </c>
      <c r="AG5" s="1365"/>
      <c r="AH5" s="1365"/>
      <c r="AI5" s="1365"/>
      <c r="AJ5" s="1365">
        <v>737813.49522041914</v>
      </c>
      <c r="AK5" s="1365">
        <v>1480467.9192648875</v>
      </c>
      <c r="AL5" s="1365">
        <v>1514694.4975640273</v>
      </c>
      <c r="AM5" s="1365"/>
      <c r="AN5" s="1365"/>
      <c r="AO5" s="1365"/>
      <c r="AP5" s="1365">
        <v>2282647.3082734901</v>
      </c>
      <c r="AQ5" s="1365">
        <v>6430618.5091183335</v>
      </c>
      <c r="AR5" s="1365">
        <v>6448255.089262112</v>
      </c>
      <c r="AS5" s="1365"/>
      <c r="AT5" s="1365"/>
      <c r="AU5" s="1365"/>
      <c r="AV5" s="1365">
        <v>9785547.211277483</v>
      </c>
      <c r="AW5" s="1365"/>
      <c r="AX5" s="1365"/>
      <c r="AY5" s="1365"/>
      <c r="AZ5" s="1365"/>
      <c r="BA5" s="1365"/>
      <c r="BB5" s="1365"/>
      <c r="BC5" s="1365">
        <v>8027.6868397709977</v>
      </c>
      <c r="BD5" s="1365">
        <v>7320.5863498076224</v>
      </c>
      <c r="BE5" s="1365"/>
      <c r="BF5" s="1365"/>
      <c r="BG5" s="1365"/>
      <c r="BH5" s="1365">
        <v>11523.383282177047</v>
      </c>
      <c r="BI5" s="1365"/>
      <c r="BJ5" s="1365"/>
      <c r="BK5" s="1365"/>
      <c r="BL5" s="1365"/>
      <c r="BM5" s="1365"/>
      <c r="BN5" s="1365"/>
    </row>
    <row r="6" spans="1:66" x14ac:dyDescent="0.2">
      <c r="A6" s="1365">
        <v>1917</v>
      </c>
      <c r="B6" s="1365">
        <v>12816.370610196253</v>
      </c>
      <c r="C6" s="1365"/>
      <c r="D6" s="1365"/>
      <c r="E6" s="1365"/>
      <c r="F6" s="1365">
        <v>19330.267151602191</v>
      </c>
      <c r="G6" s="1365"/>
      <c r="H6" s="1365"/>
      <c r="I6" s="1365"/>
      <c r="J6" s="1365"/>
      <c r="K6" s="1365"/>
      <c r="L6" s="1365"/>
      <c r="M6" s="1365">
        <v>57719.672567471469</v>
      </c>
      <c r="N6" s="1365">
        <v>64241.761106905469</v>
      </c>
      <c r="O6" s="1365"/>
      <c r="P6" s="1365"/>
      <c r="Q6" s="1365"/>
      <c r="R6" s="1365">
        <v>92389.753983911913</v>
      </c>
      <c r="S6" s="1365">
        <v>91299.129371004412</v>
      </c>
      <c r="T6" s="1365">
        <v>99927.377566325275</v>
      </c>
      <c r="U6" s="1365"/>
      <c r="V6" s="1365"/>
      <c r="W6" s="1365"/>
      <c r="X6" s="1365">
        <v>145179.41956678013</v>
      </c>
      <c r="Y6" s="1365">
        <v>271740.29005572083</v>
      </c>
      <c r="Z6" s="1365">
        <v>293575.65762809472</v>
      </c>
      <c r="AA6" s="1365"/>
      <c r="AB6" s="1365"/>
      <c r="AC6" s="1365"/>
      <c r="AD6" s="1365">
        <v>433343.99787644634</v>
      </c>
      <c r="AE6" s="1365">
        <v>443641.09218315256</v>
      </c>
      <c r="AF6" s="1365">
        <v>475032.73062642658</v>
      </c>
      <c r="AG6" s="1365"/>
      <c r="AH6" s="1365"/>
      <c r="AI6" s="1365"/>
      <c r="AJ6" s="1365">
        <v>703007.63285302487</v>
      </c>
      <c r="AK6" s="1365">
        <v>1306432.5523371361</v>
      </c>
      <c r="AL6" s="1365">
        <v>1343454.9170974975</v>
      </c>
      <c r="AM6" s="1365"/>
      <c r="AN6" s="1365"/>
      <c r="AO6" s="1365"/>
      <c r="AP6" s="1365">
        <v>2021211.0669193144</v>
      </c>
      <c r="AQ6" s="1365">
        <v>5034245.5333959395</v>
      </c>
      <c r="AR6" s="1365">
        <v>5050978.9409778975</v>
      </c>
      <c r="AS6" s="1365"/>
      <c r="AT6" s="1365"/>
      <c r="AU6" s="1365"/>
      <c r="AV6" s="1365">
        <v>7674027.862608212</v>
      </c>
      <c r="AW6" s="1365"/>
      <c r="AX6" s="1365"/>
      <c r="AY6" s="1365"/>
      <c r="AZ6" s="1365"/>
      <c r="BA6" s="1365"/>
      <c r="BB6" s="1365"/>
      <c r="BC6" s="1365">
        <v>7827.1148371656709</v>
      </c>
      <c r="BD6" s="1365">
        <v>7102.4383327841151</v>
      </c>
      <c r="BE6" s="1365"/>
      <c r="BF6" s="1365"/>
      <c r="BG6" s="1365"/>
      <c r="BH6" s="1365">
        <v>11212.546392456663</v>
      </c>
      <c r="BI6" s="1365"/>
      <c r="BJ6" s="1365"/>
      <c r="BK6" s="1365"/>
      <c r="BL6" s="1365"/>
      <c r="BM6" s="1365"/>
      <c r="BN6" s="1365"/>
    </row>
    <row r="7" spans="1:66" x14ac:dyDescent="0.2">
      <c r="A7" s="1365">
        <v>1918</v>
      </c>
      <c r="B7" s="1365">
        <v>13541.602703825332</v>
      </c>
      <c r="C7" s="1365"/>
      <c r="D7" s="1365"/>
      <c r="E7" s="1365"/>
      <c r="F7" s="1365">
        <v>20245.61876363444</v>
      </c>
      <c r="G7" s="1365"/>
      <c r="H7" s="1365"/>
      <c r="I7" s="1365"/>
      <c r="J7" s="1365"/>
      <c r="K7" s="1365"/>
      <c r="L7" s="1365"/>
      <c r="M7" s="1365">
        <v>59427.540015993851</v>
      </c>
      <c r="N7" s="1365">
        <v>67010.141742689841</v>
      </c>
      <c r="O7" s="1365"/>
      <c r="P7" s="1365"/>
      <c r="Q7" s="1365"/>
      <c r="R7" s="1365">
        <v>94610.874853269284</v>
      </c>
      <c r="S7" s="1365">
        <v>92989.298498160962</v>
      </c>
      <c r="T7" s="1365">
        <v>101917.4832331647</v>
      </c>
      <c r="U7" s="1365"/>
      <c r="V7" s="1365"/>
      <c r="W7" s="1365"/>
      <c r="X7" s="1365">
        <v>146920.86833022808</v>
      </c>
      <c r="Y7" s="1365">
        <v>265922.11711654154</v>
      </c>
      <c r="Z7" s="1365">
        <v>286556.61977298465</v>
      </c>
      <c r="AA7" s="1365"/>
      <c r="AB7" s="1365"/>
      <c r="AC7" s="1365"/>
      <c r="AD7" s="1365">
        <v>420222.87501349306</v>
      </c>
      <c r="AE7" s="1365">
        <v>417535.10510464397</v>
      </c>
      <c r="AF7" s="1365">
        <v>446241.26348010323</v>
      </c>
      <c r="AG7" s="1365"/>
      <c r="AH7" s="1365"/>
      <c r="AI7" s="1365"/>
      <c r="AJ7" s="1365">
        <v>656447.02764291817</v>
      </c>
      <c r="AK7" s="1365">
        <v>1134286.6952565978</v>
      </c>
      <c r="AL7" s="1365">
        <v>1167214.8979579457</v>
      </c>
      <c r="AM7" s="1365"/>
      <c r="AN7" s="1365"/>
      <c r="AO7" s="1365"/>
      <c r="AP7" s="1365">
        <v>1746120.8669351684</v>
      </c>
      <c r="AQ7" s="1365">
        <v>3902200.5527925645</v>
      </c>
      <c r="AR7" s="1365">
        <v>3917813.0338041144</v>
      </c>
      <c r="AS7" s="1365"/>
      <c r="AT7" s="1365"/>
      <c r="AU7" s="1365"/>
      <c r="AV7" s="1365">
        <v>5916522.4727633037</v>
      </c>
      <c r="AW7" s="1365"/>
      <c r="AX7" s="1365"/>
      <c r="AY7" s="1365"/>
      <c r="AZ7" s="1365"/>
      <c r="BA7" s="1365"/>
      <c r="BB7" s="1365"/>
      <c r="BC7" s="1365">
        <v>8443.1652246954982</v>
      </c>
      <c r="BD7" s="1365">
        <v>7600.6539217292757</v>
      </c>
      <c r="BE7" s="1365"/>
      <c r="BF7" s="1365"/>
      <c r="BG7" s="1365"/>
      <c r="BH7" s="1365">
        <v>11982.812531452788</v>
      </c>
      <c r="BI7" s="1365"/>
      <c r="BJ7" s="1365"/>
      <c r="BK7" s="1365"/>
      <c r="BL7" s="1365"/>
      <c r="BM7" s="1365"/>
      <c r="BN7" s="1365"/>
    </row>
    <row r="8" spans="1:66" x14ac:dyDescent="0.2">
      <c r="A8" s="1365">
        <v>1919</v>
      </c>
      <c r="B8" s="1365">
        <v>12821.45399882373</v>
      </c>
      <c r="C8" s="1365"/>
      <c r="D8" s="1365"/>
      <c r="E8" s="1365"/>
      <c r="F8" s="1365">
        <v>19288.076041515535</v>
      </c>
      <c r="G8" s="1365"/>
      <c r="H8" s="1365"/>
      <c r="I8" s="1365"/>
      <c r="J8" s="1365"/>
      <c r="K8" s="1365"/>
      <c r="L8" s="1365"/>
      <c r="M8" s="1365">
        <v>58700.021321885863</v>
      </c>
      <c r="N8" s="1365">
        <v>65698.921247365099</v>
      </c>
      <c r="O8" s="1365"/>
      <c r="P8" s="1365"/>
      <c r="Q8" s="1365"/>
      <c r="R8" s="1365">
        <v>93578.73906239256</v>
      </c>
      <c r="S8" s="1365">
        <v>94403.806296638009</v>
      </c>
      <c r="T8" s="1365">
        <v>102575.03017163536</v>
      </c>
      <c r="U8" s="1365"/>
      <c r="V8" s="1365"/>
      <c r="W8" s="1365"/>
      <c r="X8" s="1365">
        <v>149167.10813448502</v>
      </c>
      <c r="Y8" s="1365">
        <v>276691.98823452491</v>
      </c>
      <c r="Z8" s="1365">
        <v>295349.69832206267</v>
      </c>
      <c r="AA8" s="1365"/>
      <c r="AB8" s="1365"/>
      <c r="AC8" s="1365"/>
      <c r="AD8" s="1365">
        <v>437063.04859412106</v>
      </c>
      <c r="AE8" s="1365">
        <v>431688.06327508925</v>
      </c>
      <c r="AF8" s="1365">
        <v>457470.55848364689</v>
      </c>
      <c r="AG8" s="1365"/>
      <c r="AH8" s="1365"/>
      <c r="AI8" s="1365"/>
      <c r="AJ8" s="1365">
        <v>679125.83325681137</v>
      </c>
      <c r="AK8" s="1365">
        <v>1142750.5262137128</v>
      </c>
      <c r="AL8" s="1365">
        <v>1172015.4149360789</v>
      </c>
      <c r="AM8" s="1365"/>
      <c r="AN8" s="1365"/>
      <c r="AO8" s="1365"/>
      <c r="AP8" s="1365">
        <v>1766888.8813505364</v>
      </c>
      <c r="AQ8" s="1365">
        <v>3713819.9365536785</v>
      </c>
      <c r="AR8" s="1365">
        <v>3727517.4564088089</v>
      </c>
      <c r="AS8" s="1365"/>
      <c r="AT8" s="1365"/>
      <c r="AU8" s="1365"/>
      <c r="AV8" s="1365">
        <v>5666773.6326907407</v>
      </c>
      <c r="AW8" s="1365"/>
      <c r="AX8" s="1365"/>
      <c r="AY8" s="1365"/>
      <c r="AZ8" s="1365"/>
      <c r="BA8" s="1365"/>
      <c r="BB8" s="1365"/>
      <c r="BC8" s="1365">
        <v>7723.8354073723813</v>
      </c>
      <c r="BD8" s="1365">
        <v>6946.1798600969096</v>
      </c>
      <c r="BE8" s="1365"/>
      <c r="BF8" s="1365"/>
      <c r="BG8" s="1365"/>
      <c r="BH8" s="1365">
        <v>11033.557928084754</v>
      </c>
      <c r="BI8" s="1365"/>
      <c r="BJ8" s="1365"/>
      <c r="BK8" s="1365"/>
      <c r="BL8" s="1365"/>
      <c r="BM8" s="1365"/>
      <c r="BN8" s="1365"/>
    </row>
    <row r="9" spans="1:66" x14ac:dyDescent="0.2">
      <c r="A9" s="1365">
        <v>1920</v>
      </c>
      <c r="B9" s="1365">
        <v>12537.819687089248</v>
      </c>
      <c r="C9" s="1365"/>
      <c r="D9" s="1365"/>
      <c r="E9" s="1365"/>
      <c r="F9" s="1365">
        <v>18882.598462668659</v>
      </c>
      <c r="G9" s="1365"/>
      <c r="H9" s="1365"/>
      <c r="I9" s="1365"/>
      <c r="J9" s="1365"/>
      <c r="K9" s="1365"/>
      <c r="L9" s="1365"/>
      <c r="M9" s="1365">
        <v>55166.870539618416</v>
      </c>
      <c r="N9" s="1365">
        <v>62175.874967209245</v>
      </c>
      <c r="O9" s="1365"/>
      <c r="P9" s="1365"/>
      <c r="Q9" s="1365"/>
      <c r="R9" s="1365">
        <v>88518.88056709271</v>
      </c>
      <c r="S9" s="1365">
        <v>85904.556167055634</v>
      </c>
      <c r="T9" s="1365">
        <v>94079.133841094299</v>
      </c>
      <c r="U9" s="1365"/>
      <c r="V9" s="1365"/>
      <c r="W9" s="1365"/>
      <c r="X9" s="1365">
        <v>136769.23253631519</v>
      </c>
      <c r="Y9" s="1365">
        <v>239419.85104787559</v>
      </c>
      <c r="Z9" s="1365">
        <v>258150.88429587876</v>
      </c>
      <c r="AA9" s="1365"/>
      <c r="AB9" s="1365"/>
      <c r="AC9" s="1365"/>
      <c r="AD9" s="1365">
        <v>381558.95173701341</v>
      </c>
      <c r="AE9" s="1365">
        <v>361975.76066193817</v>
      </c>
      <c r="AF9" s="1365">
        <v>387450.30253656843</v>
      </c>
      <c r="AG9" s="1365"/>
      <c r="AH9" s="1365"/>
      <c r="AI9" s="1365"/>
      <c r="AJ9" s="1365">
        <v>574772.47391555319</v>
      </c>
      <c r="AK9" s="1365">
        <v>866221.39684108458</v>
      </c>
      <c r="AL9" s="1365">
        <v>895034.93858889828</v>
      </c>
      <c r="AM9" s="1365"/>
      <c r="AN9" s="1365"/>
      <c r="AO9" s="1365"/>
      <c r="AP9" s="1365">
        <v>1351898.6637983923</v>
      </c>
      <c r="AQ9" s="1365">
        <v>2403736.6403072528</v>
      </c>
      <c r="AR9" s="1365">
        <v>2417620.8744152393</v>
      </c>
      <c r="AS9" s="1365"/>
      <c r="AT9" s="1365"/>
      <c r="AU9" s="1365"/>
      <c r="AV9" s="1365">
        <v>3697905.7792271115</v>
      </c>
      <c r="AW9" s="1365"/>
      <c r="AX9" s="1365"/>
      <c r="AY9" s="1365"/>
      <c r="AZ9" s="1365"/>
      <c r="BA9" s="1365"/>
      <c r="BB9" s="1365"/>
      <c r="BC9" s="1365">
        <v>7801.2584812526748</v>
      </c>
      <c r="BD9" s="1365">
        <v>7022.4802115203611</v>
      </c>
      <c r="BE9" s="1365"/>
      <c r="BF9" s="1365"/>
      <c r="BG9" s="1365"/>
      <c r="BH9" s="1365">
        <v>11145.233784399321</v>
      </c>
      <c r="BI9" s="1365"/>
      <c r="BJ9" s="1365"/>
      <c r="BK9" s="1365"/>
      <c r="BL9" s="1365"/>
      <c r="BM9" s="1365"/>
      <c r="BN9" s="1365"/>
    </row>
    <row r="10" spans="1:66" x14ac:dyDescent="0.2">
      <c r="A10" s="1365">
        <v>1921</v>
      </c>
      <c r="B10" s="1365">
        <v>11340.432233517226</v>
      </c>
      <c r="C10" s="1365"/>
      <c r="D10" s="1365"/>
      <c r="E10" s="1365"/>
      <c r="F10" s="1365">
        <v>17039.031105169855</v>
      </c>
      <c r="G10" s="1365"/>
      <c r="H10" s="1365"/>
      <c r="I10" s="1365"/>
      <c r="J10" s="1365"/>
      <c r="K10" s="1365"/>
      <c r="L10" s="1365"/>
      <c r="M10" s="1365">
        <v>53764.173078891123</v>
      </c>
      <c r="N10" s="1365">
        <v>59316.652584066993</v>
      </c>
      <c r="O10" s="1365"/>
      <c r="P10" s="1365"/>
      <c r="Q10" s="1365"/>
      <c r="R10" s="1365">
        <v>85452.34182480353</v>
      </c>
      <c r="S10" s="1365">
        <v>81451.276626536943</v>
      </c>
      <c r="T10" s="1365">
        <v>88399.454797873273</v>
      </c>
      <c r="U10" s="1365"/>
      <c r="V10" s="1365"/>
      <c r="W10" s="1365"/>
      <c r="X10" s="1365">
        <v>129007.46009172643</v>
      </c>
      <c r="Y10" s="1365">
        <v>218057.75651940473</v>
      </c>
      <c r="Z10" s="1365">
        <v>234891.74547287764</v>
      </c>
      <c r="AA10" s="1365"/>
      <c r="AB10" s="1365"/>
      <c r="AC10" s="1365"/>
      <c r="AD10" s="1365">
        <v>346677.87946168397</v>
      </c>
      <c r="AE10" s="1365">
        <v>329991.85478525626</v>
      </c>
      <c r="AF10" s="1365">
        <v>353612.93664023501</v>
      </c>
      <c r="AG10" s="1365"/>
      <c r="AH10" s="1365"/>
      <c r="AI10" s="1365"/>
      <c r="AJ10" s="1365">
        <v>522776.5399637965</v>
      </c>
      <c r="AK10" s="1365">
        <v>791886.90411329258</v>
      </c>
      <c r="AL10" s="1365">
        <v>820104.13658012787</v>
      </c>
      <c r="AM10" s="1365"/>
      <c r="AN10" s="1365"/>
      <c r="AO10" s="1365"/>
      <c r="AP10" s="1365">
        <v>1233149.4827588489</v>
      </c>
      <c r="AQ10" s="1365">
        <v>2189978.8845742866</v>
      </c>
      <c r="AR10" s="1365">
        <v>2204676.4195331708</v>
      </c>
      <c r="AS10" s="1365"/>
      <c r="AT10" s="1365"/>
      <c r="AU10" s="1365"/>
      <c r="AV10" s="1365">
        <v>3359750.5118369129</v>
      </c>
      <c r="AW10" s="1365"/>
      <c r="AX10" s="1365"/>
      <c r="AY10" s="1365"/>
      <c r="AZ10" s="1365"/>
      <c r="BA10" s="1365"/>
      <c r="BB10" s="1365"/>
      <c r="BC10" s="1365">
        <v>6626.6832506979035</v>
      </c>
      <c r="BD10" s="1365">
        <v>6009.7410834561388</v>
      </c>
      <c r="BE10" s="1365"/>
      <c r="BF10" s="1365"/>
      <c r="BG10" s="1365"/>
      <c r="BH10" s="1365">
        <v>9437.5521363216649</v>
      </c>
      <c r="BI10" s="1365"/>
      <c r="BJ10" s="1365"/>
      <c r="BK10" s="1365"/>
      <c r="BL10" s="1365"/>
      <c r="BM10" s="1365"/>
      <c r="BN10" s="1365"/>
    </row>
    <row r="11" spans="1:66" x14ac:dyDescent="0.2">
      <c r="A11" s="1365">
        <v>1922</v>
      </c>
      <c r="B11" s="1365">
        <v>12318.645179927502</v>
      </c>
      <c r="C11" s="1365"/>
      <c r="D11" s="1365"/>
      <c r="E11" s="1365"/>
      <c r="F11" s="1365">
        <v>18456.137625652307</v>
      </c>
      <c r="G11" s="1365"/>
      <c r="H11" s="1365"/>
      <c r="I11" s="1365"/>
      <c r="J11" s="1365"/>
      <c r="K11" s="1365"/>
      <c r="L11" s="1365"/>
      <c r="M11" s="1365">
        <v>56866.54619318503</v>
      </c>
      <c r="N11" s="1365">
        <v>63179.444680383145</v>
      </c>
      <c r="O11" s="1365"/>
      <c r="P11" s="1365"/>
      <c r="Q11" s="1365"/>
      <c r="R11" s="1365">
        <v>90355.10649752515</v>
      </c>
      <c r="S11" s="1365">
        <v>86125.426412077679</v>
      </c>
      <c r="T11" s="1365">
        <v>93994.599748712906</v>
      </c>
      <c r="U11" s="1365"/>
      <c r="V11" s="1365"/>
      <c r="W11" s="1365"/>
      <c r="X11" s="1365">
        <v>136350.39254209457</v>
      </c>
      <c r="Y11" s="1365">
        <v>229450.38624656672</v>
      </c>
      <c r="Z11" s="1365">
        <v>248862.36038584626</v>
      </c>
      <c r="AA11" s="1365"/>
      <c r="AB11" s="1365"/>
      <c r="AC11" s="1365"/>
      <c r="AD11" s="1365">
        <v>364906.49101601413</v>
      </c>
      <c r="AE11" s="1365">
        <v>348188.65977905865</v>
      </c>
      <c r="AF11" s="1365">
        <v>375826.37491829862</v>
      </c>
      <c r="AG11" s="1365"/>
      <c r="AH11" s="1365"/>
      <c r="AI11" s="1365"/>
      <c r="AJ11" s="1365">
        <v>551976.19881084119</v>
      </c>
      <c r="AK11" s="1365">
        <v>850181.50238234841</v>
      </c>
      <c r="AL11" s="1365">
        <v>884328.37937125145</v>
      </c>
      <c r="AM11" s="1365"/>
      <c r="AN11" s="1365"/>
      <c r="AO11" s="1365"/>
      <c r="AP11" s="1365">
        <v>1321275.376121857</v>
      </c>
      <c r="AQ11" s="1365">
        <v>2607219.2241568654</v>
      </c>
      <c r="AR11" s="1365">
        <v>2625646.9830951919</v>
      </c>
      <c r="AS11" s="1365"/>
      <c r="AT11" s="1365"/>
      <c r="AU11" s="1365"/>
      <c r="AV11" s="1365">
        <v>3979722.94642876</v>
      </c>
      <c r="AW11" s="1365"/>
      <c r="AX11" s="1365"/>
      <c r="AY11" s="1365"/>
      <c r="AZ11" s="1365"/>
      <c r="BA11" s="1365"/>
      <c r="BB11" s="1365"/>
      <c r="BC11" s="1365">
        <v>7368.8784006766637</v>
      </c>
      <c r="BD11" s="1365">
        <v>6667.4452354324285</v>
      </c>
      <c r="BE11" s="1365"/>
      <c r="BF11" s="1365"/>
      <c r="BG11" s="1365"/>
      <c r="BH11" s="1365">
        <v>10467.363306555329</v>
      </c>
      <c r="BI11" s="1365"/>
      <c r="BJ11" s="1365"/>
      <c r="BK11" s="1365"/>
      <c r="BL11" s="1365"/>
      <c r="BM11" s="1365"/>
      <c r="BN11" s="1365"/>
    </row>
    <row r="12" spans="1:66" x14ac:dyDescent="0.2">
      <c r="A12" s="1365">
        <v>1923</v>
      </c>
      <c r="B12" s="1365">
        <v>13843.78438538435</v>
      </c>
      <c r="C12" s="1365"/>
      <c r="D12" s="1365"/>
      <c r="E12" s="1365"/>
      <c r="F12" s="1365">
        <v>20729.819650697696</v>
      </c>
      <c r="G12" s="1365"/>
      <c r="H12" s="1365"/>
      <c r="I12" s="1365"/>
      <c r="J12" s="1365"/>
      <c r="K12" s="1365"/>
      <c r="L12" s="1365"/>
      <c r="M12" s="1365">
        <v>60504.654920426212</v>
      </c>
      <c r="N12" s="1365">
        <v>67963.845627895847</v>
      </c>
      <c r="O12" s="1365"/>
      <c r="P12" s="1365"/>
      <c r="Q12" s="1365"/>
      <c r="R12" s="1365">
        <v>96377.458737643596</v>
      </c>
      <c r="S12" s="1365">
        <v>91688.837245871197</v>
      </c>
      <c r="T12" s="1365">
        <v>100253.66894978695</v>
      </c>
      <c r="U12" s="1365"/>
      <c r="V12" s="1365"/>
      <c r="W12" s="1365"/>
      <c r="X12" s="1365">
        <v>145251.98187757423</v>
      </c>
      <c r="Y12" s="1365">
        <v>245881.06451859017</v>
      </c>
      <c r="Z12" s="1365">
        <v>265808.83933352958</v>
      </c>
      <c r="AA12" s="1365"/>
      <c r="AB12" s="1365"/>
      <c r="AC12" s="1365"/>
      <c r="AD12" s="1365">
        <v>391073.20074531686</v>
      </c>
      <c r="AE12" s="1365">
        <v>374864.12748973293</v>
      </c>
      <c r="AF12" s="1365">
        <v>402015.19572725438</v>
      </c>
      <c r="AG12" s="1365"/>
      <c r="AH12" s="1365"/>
      <c r="AI12" s="1365"/>
      <c r="AJ12" s="1365">
        <v>592938.21971899353</v>
      </c>
      <c r="AK12" s="1365">
        <v>913965.99851392023</v>
      </c>
      <c r="AL12" s="1365">
        <v>944702.71324241045</v>
      </c>
      <c r="AM12" s="1365"/>
      <c r="AN12" s="1365"/>
      <c r="AO12" s="1365"/>
      <c r="AP12" s="1365">
        <v>1419452.8483167565</v>
      </c>
      <c r="AQ12" s="1365">
        <v>2751865.1685275021</v>
      </c>
      <c r="AR12" s="1365">
        <v>2767350.5556088984</v>
      </c>
      <c r="AS12" s="1365"/>
      <c r="AT12" s="1365"/>
      <c r="AU12" s="1365"/>
      <c r="AV12" s="1365">
        <v>4203042.9211711939</v>
      </c>
      <c r="AW12" s="1365"/>
      <c r="AX12" s="1365"/>
      <c r="AY12" s="1365"/>
      <c r="AZ12" s="1365"/>
      <c r="BA12" s="1365"/>
      <c r="BB12" s="1365"/>
      <c r="BC12" s="1365">
        <v>8659.2432148241423</v>
      </c>
      <c r="BD12" s="1365">
        <v>7830.444247327513</v>
      </c>
      <c r="BE12" s="1365"/>
      <c r="BF12" s="1365"/>
      <c r="BG12" s="1365"/>
      <c r="BH12" s="1365">
        <v>12324.526418814818</v>
      </c>
      <c r="BI12" s="1365"/>
      <c r="BJ12" s="1365"/>
      <c r="BK12" s="1365"/>
      <c r="BL12" s="1365"/>
      <c r="BM12" s="1365"/>
      <c r="BN12" s="1365"/>
    </row>
    <row r="13" spans="1:66" x14ac:dyDescent="0.2">
      <c r="A13" s="1365">
        <v>1924</v>
      </c>
      <c r="B13" s="1365">
        <v>13680.509949608295</v>
      </c>
      <c r="C13" s="1365"/>
      <c r="D13" s="1365"/>
      <c r="E13" s="1365"/>
      <c r="F13" s="1365">
        <v>20481.182028931846</v>
      </c>
      <c r="G13" s="1365"/>
      <c r="H13" s="1365"/>
      <c r="I13" s="1365"/>
      <c r="J13" s="1365"/>
      <c r="K13" s="1365"/>
      <c r="L13" s="1365"/>
      <c r="M13" s="1365">
        <v>62589.629217283844</v>
      </c>
      <c r="N13" s="1365">
        <v>69732.444160192041</v>
      </c>
      <c r="O13" s="1365"/>
      <c r="P13" s="1365"/>
      <c r="Q13" s="1365"/>
      <c r="R13" s="1365">
        <v>99241.7889837447</v>
      </c>
      <c r="S13" s="1365">
        <v>94457.466411005109</v>
      </c>
      <c r="T13" s="1365">
        <v>102661.41338966138</v>
      </c>
      <c r="U13" s="1365"/>
      <c r="V13" s="1365"/>
      <c r="W13" s="1365"/>
      <c r="X13" s="1365">
        <v>149177.87081716664</v>
      </c>
      <c r="Y13" s="1365">
        <v>253725.86168495673</v>
      </c>
      <c r="Z13" s="1365">
        <v>273629.42239526915</v>
      </c>
      <c r="AA13" s="1365"/>
      <c r="AB13" s="1365"/>
      <c r="AC13" s="1365"/>
      <c r="AD13" s="1365">
        <v>402701.69219239161</v>
      </c>
      <c r="AE13" s="1365">
        <v>387263.23394950066</v>
      </c>
      <c r="AF13" s="1365">
        <v>415121.26475202088</v>
      </c>
      <c r="AG13" s="1365"/>
      <c r="AH13" s="1365"/>
      <c r="AI13" s="1365"/>
      <c r="AJ13" s="1365">
        <v>611739.73165182304</v>
      </c>
      <c r="AK13" s="1365">
        <v>947094.41000337852</v>
      </c>
      <c r="AL13" s="1365">
        <v>979725.69366537256</v>
      </c>
      <c r="AM13" s="1365"/>
      <c r="AN13" s="1365"/>
      <c r="AO13" s="1365"/>
      <c r="AP13" s="1365">
        <v>1469481.2696397007</v>
      </c>
      <c r="AQ13" s="1365">
        <v>2868671.1263974486</v>
      </c>
      <c r="AR13" s="1365">
        <v>2885132.2195848539</v>
      </c>
      <c r="AS13" s="1365"/>
      <c r="AT13" s="1365"/>
      <c r="AU13" s="1365"/>
      <c r="AV13" s="1365">
        <v>4376986.0888511036</v>
      </c>
      <c r="AW13" s="1365"/>
      <c r="AX13" s="1365"/>
      <c r="AY13" s="1365"/>
      <c r="AZ13" s="1365"/>
      <c r="BA13" s="1365"/>
      <c r="BB13" s="1365"/>
      <c r="BC13" s="1365">
        <v>8246.163364311009</v>
      </c>
      <c r="BD13" s="1365">
        <v>7452.5172595434306</v>
      </c>
      <c r="BE13" s="1365"/>
      <c r="BF13" s="1365"/>
      <c r="BG13" s="1365"/>
      <c r="BH13" s="1365">
        <v>11730.003478397088</v>
      </c>
      <c r="BI13" s="1365"/>
      <c r="BJ13" s="1365"/>
      <c r="BK13" s="1365"/>
      <c r="BL13" s="1365"/>
      <c r="BM13" s="1365"/>
      <c r="BN13" s="1365"/>
    </row>
    <row r="14" spans="1:66" x14ac:dyDescent="0.2">
      <c r="A14" s="1365">
        <v>1925</v>
      </c>
      <c r="B14" s="1365">
        <v>13929.15452891498</v>
      </c>
      <c r="C14" s="1365"/>
      <c r="D14" s="1365"/>
      <c r="E14" s="1365"/>
      <c r="F14" s="1365">
        <v>20849.094209438226</v>
      </c>
      <c r="G14" s="1365"/>
      <c r="H14" s="1365"/>
      <c r="I14" s="1365"/>
      <c r="J14" s="1365"/>
      <c r="K14" s="1365"/>
      <c r="L14" s="1365"/>
      <c r="M14" s="1365">
        <v>65847.962904738684</v>
      </c>
      <c r="N14" s="1365">
        <v>72985.493834653462</v>
      </c>
      <c r="O14" s="1365"/>
      <c r="P14" s="1365"/>
      <c r="Q14" s="1365"/>
      <c r="R14" s="1365">
        <v>103889.04907233643</v>
      </c>
      <c r="S14" s="1365">
        <v>102770.42344506978</v>
      </c>
      <c r="T14" s="1365">
        <v>110640.84169942352</v>
      </c>
      <c r="U14" s="1365"/>
      <c r="V14" s="1365"/>
      <c r="W14" s="1365"/>
      <c r="X14" s="1365">
        <v>161185.81270069911</v>
      </c>
      <c r="Y14" s="1365">
        <v>289248.63993875147</v>
      </c>
      <c r="Z14" s="1365">
        <v>307922.21570936922</v>
      </c>
      <c r="AA14" s="1365"/>
      <c r="AB14" s="1365"/>
      <c r="AC14" s="1365"/>
      <c r="AD14" s="1365">
        <v>454729.16574567166</v>
      </c>
      <c r="AE14" s="1365">
        <v>443939.9321867433</v>
      </c>
      <c r="AF14" s="1365">
        <v>469841.13728200423</v>
      </c>
      <c r="AG14" s="1365"/>
      <c r="AH14" s="1365"/>
      <c r="AI14" s="1365"/>
      <c r="AJ14" s="1365">
        <v>695104.75782044278</v>
      </c>
      <c r="AK14" s="1365">
        <v>1126580.3447987847</v>
      </c>
      <c r="AL14" s="1365">
        <v>1156194.1725248748</v>
      </c>
      <c r="AM14" s="1365"/>
      <c r="AN14" s="1365"/>
      <c r="AO14" s="1365"/>
      <c r="AP14" s="1365">
        <v>1737201.5931899147</v>
      </c>
      <c r="AQ14" s="1365">
        <v>3840850.6454479517</v>
      </c>
      <c r="AR14" s="1365">
        <v>3855367.2846635482</v>
      </c>
      <c r="AS14" s="1365"/>
      <c r="AT14" s="1365"/>
      <c r="AU14" s="1365"/>
      <c r="AV14" s="1365">
        <v>5832737.8979826607</v>
      </c>
      <c r="AW14" s="1365"/>
      <c r="AX14" s="1365"/>
      <c r="AY14" s="1365"/>
      <c r="AZ14" s="1365"/>
      <c r="BA14" s="1365"/>
      <c r="BB14" s="1365"/>
      <c r="BC14" s="1365">
        <v>8160.398042712347</v>
      </c>
      <c r="BD14" s="1365">
        <v>7367.339050499595</v>
      </c>
      <c r="BE14" s="1365"/>
      <c r="BF14" s="1365"/>
      <c r="BG14" s="1365"/>
      <c r="BH14" s="1365">
        <v>11622.432558005094</v>
      </c>
      <c r="BI14" s="1365"/>
      <c r="BJ14" s="1365"/>
      <c r="BK14" s="1365"/>
      <c r="BL14" s="1365"/>
      <c r="BM14" s="1365"/>
      <c r="BN14" s="1365"/>
    </row>
    <row r="15" spans="1:66" x14ac:dyDescent="0.2">
      <c r="A15" s="1365">
        <v>1926</v>
      </c>
      <c r="B15" s="1365">
        <v>14554.494100141188</v>
      </c>
      <c r="C15" s="1365"/>
      <c r="D15" s="1365"/>
      <c r="E15" s="1365"/>
      <c r="F15" s="1365">
        <v>21812.416392381303</v>
      </c>
      <c r="G15" s="1365"/>
      <c r="H15" s="1365"/>
      <c r="I15" s="1365"/>
      <c r="J15" s="1365"/>
      <c r="K15" s="1365"/>
      <c r="L15" s="1365"/>
      <c r="M15" s="1365">
        <v>69251.480437731792</v>
      </c>
      <c r="N15" s="1365">
        <v>76753.40675089795</v>
      </c>
      <c r="O15" s="1365"/>
      <c r="P15" s="1365"/>
      <c r="Q15" s="1365"/>
      <c r="R15" s="1365">
        <v>109279.04346940851</v>
      </c>
      <c r="S15" s="1365">
        <v>109815.43943248119</v>
      </c>
      <c r="T15" s="1365">
        <v>117941.39882004584</v>
      </c>
      <c r="U15" s="1365"/>
      <c r="V15" s="1365"/>
      <c r="W15" s="1365"/>
      <c r="X15" s="1365">
        <v>171982.46043453211</v>
      </c>
      <c r="Y15" s="1365">
        <v>319365.37348247186</v>
      </c>
      <c r="Z15" s="1365">
        <v>337628.02661513479</v>
      </c>
      <c r="AA15" s="1365"/>
      <c r="AB15" s="1365"/>
      <c r="AC15" s="1365"/>
      <c r="AD15" s="1365">
        <v>500068.90551169612</v>
      </c>
      <c r="AE15" s="1365">
        <v>494150.75100858574</v>
      </c>
      <c r="AF15" s="1365">
        <v>518816.4403355415</v>
      </c>
      <c r="AG15" s="1365"/>
      <c r="AH15" s="1365"/>
      <c r="AI15" s="1365"/>
      <c r="AJ15" s="1365">
        <v>770503.60574282683</v>
      </c>
      <c r="AK15" s="1365">
        <v>1305212.8813306738</v>
      </c>
      <c r="AL15" s="1365">
        <v>1331786.4371243506</v>
      </c>
      <c r="AM15" s="1365"/>
      <c r="AN15" s="1365"/>
      <c r="AO15" s="1365"/>
      <c r="AP15" s="1365">
        <v>2006897.9504878321</v>
      </c>
      <c r="AQ15" s="1365">
        <v>4680567.3333703503</v>
      </c>
      <c r="AR15" s="1365">
        <v>4692595.8239737982</v>
      </c>
      <c r="AS15" s="1365"/>
      <c r="AT15" s="1365"/>
      <c r="AU15" s="1365"/>
      <c r="AV15" s="1365">
        <v>7100902.2981970506</v>
      </c>
      <c r="AW15" s="1365"/>
      <c r="AX15" s="1365"/>
      <c r="AY15" s="1365"/>
      <c r="AZ15" s="1365"/>
      <c r="BA15" s="1365"/>
      <c r="BB15" s="1365"/>
      <c r="BC15" s="1365">
        <v>8477.0511737422294</v>
      </c>
      <c r="BD15" s="1365">
        <v>7643.5038056126568</v>
      </c>
      <c r="BE15" s="1365"/>
      <c r="BF15" s="1365"/>
      <c r="BG15" s="1365"/>
      <c r="BH15" s="1365">
        <v>12093.90227271161</v>
      </c>
      <c r="BI15" s="1365"/>
      <c r="BJ15" s="1365"/>
      <c r="BK15" s="1365"/>
      <c r="BL15" s="1365"/>
      <c r="BM15" s="1365"/>
      <c r="BN15" s="1365"/>
    </row>
    <row r="16" spans="1:66" x14ac:dyDescent="0.2">
      <c r="A16" s="1365">
        <v>1927</v>
      </c>
      <c r="B16" s="1365">
        <v>14299.215148697305</v>
      </c>
      <c r="C16" s="1365"/>
      <c r="D16" s="1365"/>
      <c r="E16" s="1365"/>
      <c r="F16" s="1365">
        <v>21458.011147051249</v>
      </c>
      <c r="G16" s="1365"/>
      <c r="H16" s="1365"/>
      <c r="I16" s="1365"/>
      <c r="J16" s="1365"/>
      <c r="K16" s="1365"/>
      <c r="L16" s="1365"/>
      <c r="M16" s="1365">
        <v>67315.401127593883</v>
      </c>
      <c r="N16" s="1365">
        <v>74859.719040839831</v>
      </c>
      <c r="O16" s="1365"/>
      <c r="P16" s="1365"/>
      <c r="Q16" s="1365"/>
      <c r="R16" s="1365">
        <v>106522.62841962834</v>
      </c>
      <c r="S16" s="1365">
        <v>106153.13061884393</v>
      </c>
      <c r="T16" s="1365">
        <v>114506.31005559862</v>
      </c>
      <c r="U16" s="1365"/>
      <c r="V16" s="1365"/>
      <c r="W16" s="1365"/>
      <c r="X16" s="1365">
        <v>166768.1914786782</v>
      </c>
      <c r="Y16" s="1365">
        <v>304189.94385606336</v>
      </c>
      <c r="Z16" s="1365">
        <v>323143.90107828652</v>
      </c>
      <c r="AA16" s="1365"/>
      <c r="AB16" s="1365"/>
      <c r="AC16" s="1365"/>
      <c r="AD16" s="1365">
        <v>477878.88210236054</v>
      </c>
      <c r="AE16" s="1365">
        <v>468680.86829811422</v>
      </c>
      <c r="AF16" s="1365">
        <v>494678.32500121114</v>
      </c>
      <c r="AG16" s="1365"/>
      <c r="AH16" s="1365"/>
      <c r="AI16" s="1365"/>
      <c r="AJ16" s="1365">
        <v>733490.79820023407</v>
      </c>
      <c r="AK16" s="1365">
        <v>1229763.6613979917</v>
      </c>
      <c r="AL16" s="1365">
        <v>1259140.3847250117</v>
      </c>
      <c r="AM16" s="1365"/>
      <c r="AN16" s="1365"/>
      <c r="AO16" s="1365"/>
      <c r="AP16" s="1365">
        <v>1895831.0405043145</v>
      </c>
      <c r="AQ16" s="1365">
        <v>4415408.7833854929</v>
      </c>
      <c r="AR16" s="1365">
        <v>4429890.69607946</v>
      </c>
      <c r="AS16" s="1365"/>
      <c r="AT16" s="1365"/>
      <c r="AU16" s="1365"/>
      <c r="AV16" s="1365">
        <v>6708925.285449665</v>
      </c>
      <c r="AW16" s="1365"/>
      <c r="AX16" s="1365"/>
      <c r="AY16" s="1365"/>
      <c r="AZ16" s="1365"/>
      <c r="BA16" s="1365"/>
      <c r="BB16" s="1365"/>
      <c r="BC16" s="1365">
        <v>8408.5278177087966</v>
      </c>
      <c r="BD16" s="1365">
        <v>7570.2702717925786</v>
      </c>
      <c r="BE16" s="1365"/>
      <c r="BF16" s="1365"/>
      <c r="BG16" s="1365"/>
      <c r="BH16" s="1365">
        <v>12006.387005653793</v>
      </c>
      <c r="BI16" s="1365"/>
      <c r="BJ16" s="1365"/>
      <c r="BK16" s="1365"/>
      <c r="BL16" s="1365"/>
      <c r="BM16" s="1365"/>
      <c r="BN16" s="1365"/>
    </row>
    <row r="17" spans="1:66" x14ac:dyDescent="0.2">
      <c r="A17" s="1365">
        <v>1928</v>
      </c>
      <c r="B17" s="1365">
        <v>14469.26352871668</v>
      </c>
      <c r="C17" s="1365"/>
      <c r="D17" s="1365"/>
      <c r="E17" s="1365"/>
      <c r="F17" s="1365">
        <v>21768.013429704206</v>
      </c>
      <c r="G17" s="1365"/>
      <c r="H17" s="1365"/>
      <c r="I17" s="1365"/>
      <c r="J17" s="1365"/>
      <c r="K17" s="1365"/>
      <c r="L17" s="1365"/>
      <c r="M17" s="1365">
        <v>69899.548609371559</v>
      </c>
      <c r="N17" s="1365">
        <v>77172.108856728533</v>
      </c>
      <c r="O17" s="1365"/>
      <c r="P17" s="1365"/>
      <c r="Q17" s="1365"/>
      <c r="R17" s="1365">
        <v>110599.73842926185</v>
      </c>
      <c r="S17" s="1365">
        <v>110507.40471876677</v>
      </c>
      <c r="T17" s="1365">
        <v>118687.4252849758</v>
      </c>
      <c r="U17" s="1365"/>
      <c r="V17" s="1365"/>
      <c r="W17" s="1365"/>
      <c r="X17" s="1365">
        <v>173707.66027605132</v>
      </c>
      <c r="Y17" s="1365">
        <v>323363.64833873248</v>
      </c>
      <c r="Z17" s="1365">
        <v>341792.86967366847</v>
      </c>
      <c r="AA17" s="1365"/>
      <c r="AB17" s="1365"/>
      <c r="AC17" s="1365"/>
      <c r="AD17" s="1365">
        <v>507467.80496516981</v>
      </c>
      <c r="AE17" s="1365">
        <v>504375.49719887541</v>
      </c>
      <c r="AF17" s="1365">
        <v>529593.41078915773</v>
      </c>
      <c r="AG17" s="1365"/>
      <c r="AH17" s="1365"/>
      <c r="AI17" s="1365"/>
      <c r="AJ17" s="1365">
        <v>788374.0429588859</v>
      </c>
      <c r="AK17" s="1365">
        <v>1387375.3027497414</v>
      </c>
      <c r="AL17" s="1365">
        <v>1415425.5568956533</v>
      </c>
      <c r="AM17" s="1365"/>
      <c r="AN17" s="1365"/>
      <c r="AO17" s="1365"/>
      <c r="AP17" s="1365">
        <v>2137071.473287588</v>
      </c>
      <c r="AQ17" s="1365">
        <v>5373217.6107997345</v>
      </c>
      <c r="AR17" s="1365">
        <v>5386970.7743915599</v>
      </c>
      <c r="AS17" s="1365"/>
      <c r="AT17" s="1365"/>
      <c r="AU17" s="1365"/>
      <c r="AV17" s="1365">
        <v>8166790.3291071355</v>
      </c>
      <c r="AW17" s="1365"/>
      <c r="AX17" s="1365"/>
      <c r="AY17" s="1365"/>
      <c r="AZ17" s="1365"/>
      <c r="BA17" s="1365"/>
      <c r="BB17" s="1365"/>
      <c r="BC17" s="1365">
        <v>8310.3429641994717</v>
      </c>
      <c r="BD17" s="1365">
        <v>7502.2807144931403</v>
      </c>
      <c r="BE17" s="1365"/>
      <c r="BF17" s="1365"/>
      <c r="BG17" s="1365"/>
      <c r="BH17" s="1365">
        <v>11897.821763086686</v>
      </c>
      <c r="BI17" s="1365"/>
      <c r="BJ17" s="1365"/>
      <c r="BK17" s="1365"/>
      <c r="BL17" s="1365"/>
      <c r="BM17" s="1365"/>
      <c r="BN17" s="1365"/>
    </row>
    <row r="18" spans="1:66" x14ac:dyDescent="0.2">
      <c r="A18" s="1365">
        <v>1929</v>
      </c>
      <c r="B18" s="1365">
        <v>15180.978563162887</v>
      </c>
      <c r="C18" s="1365"/>
      <c r="D18" s="1365"/>
      <c r="E18" s="1365"/>
      <c r="F18" s="1365">
        <v>22921.44346380989</v>
      </c>
      <c r="G18" s="1365"/>
      <c r="H18" s="1365"/>
      <c r="I18" s="1365"/>
      <c r="J18" s="1365"/>
      <c r="K18" s="1365"/>
      <c r="L18" s="1365"/>
      <c r="M18" s="1365">
        <v>71363.619101132717</v>
      </c>
      <c r="N18" s="1365">
        <v>79195.774709718913</v>
      </c>
      <c r="O18" s="1365"/>
      <c r="P18" s="1365"/>
      <c r="Q18" s="1365"/>
      <c r="R18" s="1365">
        <v>113603.05391362263</v>
      </c>
      <c r="S18" s="1365">
        <v>113966.72156635633</v>
      </c>
      <c r="T18" s="1365">
        <v>122629.72107688703</v>
      </c>
      <c r="U18" s="1365"/>
      <c r="V18" s="1365"/>
      <c r="W18" s="1365"/>
      <c r="X18" s="1365">
        <v>179974.85037468447</v>
      </c>
      <c r="Y18" s="1365">
        <v>337242.44910356746</v>
      </c>
      <c r="Z18" s="1365">
        <v>356385.07127533213</v>
      </c>
      <c r="AA18" s="1365"/>
      <c r="AB18" s="1365"/>
      <c r="AC18" s="1365"/>
      <c r="AD18" s="1365">
        <v>531198.30426781671</v>
      </c>
      <c r="AE18" s="1365">
        <v>529176.98634158273</v>
      </c>
      <c r="AF18" s="1365">
        <v>555022.09315656859</v>
      </c>
      <c r="AG18" s="1365"/>
      <c r="AH18" s="1365"/>
      <c r="AI18" s="1365"/>
      <c r="AJ18" s="1365">
        <v>829832.97962952754</v>
      </c>
      <c r="AK18" s="1365">
        <v>1499586.4314942714</v>
      </c>
      <c r="AL18" s="1365">
        <v>1527642.8562367561</v>
      </c>
      <c r="AM18" s="1365"/>
      <c r="AN18" s="1365"/>
      <c r="AO18" s="1365"/>
      <c r="AP18" s="1365">
        <v>2316209.4644097756</v>
      </c>
      <c r="AQ18" s="1365">
        <v>6157808.555681102</v>
      </c>
      <c r="AR18" s="1365">
        <v>6170844.6296154829</v>
      </c>
      <c r="AS18" s="1365"/>
      <c r="AT18" s="1365"/>
      <c r="AU18" s="1365"/>
      <c r="AV18" s="1365">
        <v>9384981.513318954</v>
      </c>
      <c r="AW18" s="1365"/>
      <c r="AX18" s="1365"/>
      <c r="AY18" s="1365"/>
      <c r="AZ18" s="1365"/>
      <c r="BA18" s="1365"/>
      <c r="BB18" s="1365"/>
      <c r="BC18" s="1365">
        <v>8938.4629478329043</v>
      </c>
      <c r="BD18" s="1365">
        <v>8068.2234357677708</v>
      </c>
      <c r="BE18" s="1365"/>
      <c r="BF18" s="1365"/>
      <c r="BG18" s="1365"/>
      <c r="BH18" s="1365">
        <v>12845.708969386249</v>
      </c>
      <c r="BI18" s="1365"/>
      <c r="BJ18" s="1365"/>
      <c r="BK18" s="1365"/>
      <c r="BL18" s="1365"/>
      <c r="BM18" s="1365"/>
      <c r="BN18" s="1365"/>
    </row>
    <row r="19" spans="1:66" x14ac:dyDescent="0.2">
      <c r="A19" s="1365">
        <v>1930</v>
      </c>
      <c r="B19" s="1365">
        <v>13670.784415759546</v>
      </c>
      <c r="C19" s="1365"/>
      <c r="D19" s="1365"/>
      <c r="E19" s="1365"/>
      <c r="F19" s="1365">
        <v>20747.909066866327</v>
      </c>
      <c r="G19" s="1365"/>
      <c r="H19" s="1365"/>
      <c r="I19" s="1365"/>
      <c r="J19" s="1365"/>
      <c r="K19" s="1365"/>
      <c r="L19" s="1365"/>
      <c r="M19" s="1365">
        <v>63232.435135024461</v>
      </c>
      <c r="N19" s="1365">
        <v>70731.8732644212</v>
      </c>
      <c r="O19" s="1365"/>
      <c r="P19" s="1365"/>
      <c r="Q19" s="1365"/>
      <c r="R19" s="1365">
        <v>101496.29923596176</v>
      </c>
      <c r="S19" s="1365">
        <v>96907.361888414234</v>
      </c>
      <c r="T19" s="1365">
        <v>105160.85104704456</v>
      </c>
      <c r="U19" s="1365"/>
      <c r="V19" s="1365"/>
      <c r="W19" s="1365"/>
      <c r="X19" s="1365">
        <v>154562.23346435145</v>
      </c>
      <c r="Y19" s="1365">
        <v>265655.01595779165</v>
      </c>
      <c r="Z19" s="1365">
        <v>282445.17165755073</v>
      </c>
      <c r="AA19" s="1365"/>
      <c r="AB19" s="1365"/>
      <c r="AC19" s="1365"/>
      <c r="AD19" s="1365">
        <v>423006.00434789469</v>
      </c>
      <c r="AE19" s="1365">
        <v>402384.61309036426</v>
      </c>
      <c r="AF19" s="1365">
        <v>424574.27115323232</v>
      </c>
      <c r="AG19" s="1365"/>
      <c r="AH19" s="1365"/>
      <c r="AI19" s="1365"/>
      <c r="AJ19" s="1365">
        <v>637939.97044628172</v>
      </c>
      <c r="AK19" s="1365">
        <v>1033158.0195694956</v>
      </c>
      <c r="AL19" s="1365">
        <v>1056946.2565083874</v>
      </c>
      <c r="AM19" s="1365"/>
      <c r="AN19" s="1365"/>
      <c r="AO19" s="1365"/>
      <c r="AP19" s="1365">
        <v>1614812.0637645307</v>
      </c>
      <c r="AQ19" s="1365">
        <v>3664219.4637218132</v>
      </c>
      <c r="AR19" s="1365">
        <v>3676565.677614965</v>
      </c>
      <c r="AS19" s="1365"/>
      <c r="AT19" s="1365"/>
      <c r="AU19" s="1365"/>
      <c r="AV19" s="1365">
        <v>5639311.1567636998</v>
      </c>
      <c r="AW19" s="1365"/>
      <c r="AX19" s="1365"/>
      <c r="AY19" s="1365"/>
      <c r="AZ19" s="1365"/>
      <c r="BA19" s="1365"/>
      <c r="BB19" s="1365"/>
      <c r="BC19" s="1365">
        <v>8163.9343358412198</v>
      </c>
      <c r="BD19" s="1365">
        <v>7330.6634325749155</v>
      </c>
      <c r="BE19" s="1365"/>
      <c r="BF19" s="1365"/>
      <c r="BG19" s="1365"/>
      <c r="BH19" s="1365">
        <v>11775.865714744612</v>
      </c>
      <c r="BI19" s="1365"/>
      <c r="BJ19" s="1365"/>
      <c r="BK19" s="1365"/>
      <c r="BL19" s="1365"/>
      <c r="BM19" s="1365"/>
      <c r="BN19" s="1365"/>
    </row>
    <row r="20" spans="1:66" x14ac:dyDescent="0.2">
      <c r="A20" s="1365">
        <v>1931</v>
      </c>
      <c r="B20" s="1365">
        <v>12233.286487446834</v>
      </c>
      <c r="C20" s="1365"/>
      <c r="D20" s="1365"/>
      <c r="E20" s="1365"/>
      <c r="F20" s="1365">
        <v>18574.708687060262</v>
      </c>
      <c r="G20" s="1365"/>
      <c r="H20" s="1365"/>
      <c r="I20" s="1365"/>
      <c r="J20" s="1365"/>
      <c r="K20" s="1365"/>
      <c r="L20" s="1365"/>
      <c r="M20" s="1365">
        <v>56580.256156069292</v>
      </c>
      <c r="N20" s="1365">
        <v>63489.133609323071</v>
      </c>
      <c r="O20" s="1365"/>
      <c r="P20" s="1365"/>
      <c r="Q20" s="1365"/>
      <c r="R20" s="1365">
        <v>90939.345777061142</v>
      </c>
      <c r="S20" s="1365">
        <v>82813.585194782005</v>
      </c>
      <c r="T20" s="1365">
        <v>90317.593052550437</v>
      </c>
      <c r="U20" s="1365"/>
      <c r="V20" s="1365"/>
      <c r="W20" s="1365"/>
      <c r="X20" s="1365">
        <v>132551.06180123292</v>
      </c>
      <c r="Y20" s="1365">
        <v>206456.34506482747</v>
      </c>
      <c r="Z20" s="1365">
        <v>221305.01429437098</v>
      </c>
      <c r="AA20" s="1365"/>
      <c r="AB20" s="1365"/>
      <c r="AC20" s="1365"/>
      <c r="AD20" s="1365">
        <v>331129.57086897857</v>
      </c>
      <c r="AE20" s="1365">
        <v>302643.35772729281</v>
      </c>
      <c r="AF20" s="1365">
        <v>322587.78694106202</v>
      </c>
      <c r="AG20" s="1365"/>
      <c r="AH20" s="1365"/>
      <c r="AI20" s="1365"/>
      <c r="AJ20" s="1365">
        <v>483605.26355897967</v>
      </c>
      <c r="AK20" s="1365">
        <v>720212.13982323499</v>
      </c>
      <c r="AL20" s="1365">
        <v>743237.31247325428</v>
      </c>
      <c r="AM20" s="1365"/>
      <c r="AN20" s="1365"/>
      <c r="AO20" s="1365"/>
      <c r="AP20" s="1365">
        <v>1135621.0401047971</v>
      </c>
      <c r="AQ20" s="1365">
        <v>2298475.3090203609</v>
      </c>
      <c r="AR20" s="1365">
        <v>2312633.2921822378</v>
      </c>
      <c r="AS20" s="1365"/>
      <c r="AT20" s="1365"/>
      <c r="AU20" s="1365"/>
      <c r="AV20" s="1365">
        <v>3557601.9891638784</v>
      </c>
      <c r="AW20" s="1365"/>
      <c r="AX20" s="1365"/>
      <c r="AY20" s="1365"/>
      <c r="AZ20" s="1365"/>
      <c r="BA20" s="1365"/>
      <c r="BB20" s="1365"/>
      <c r="BC20" s="1365">
        <v>7305.8454131554499</v>
      </c>
      <c r="BD20" s="1365">
        <v>6538.1923627939186</v>
      </c>
      <c r="BE20" s="1365"/>
      <c r="BF20" s="1365"/>
      <c r="BG20" s="1365"/>
      <c r="BH20" s="1365">
        <v>10534.193454837941</v>
      </c>
      <c r="BI20" s="1365"/>
      <c r="BJ20" s="1365"/>
      <c r="BK20" s="1365"/>
      <c r="BL20" s="1365"/>
      <c r="BM20" s="1365"/>
      <c r="BN20" s="1365"/>
    </row>
    <row r="21" spans="1:66" x14ac:dyDescent="0.2">
      <c r="A21" s="1365">
        <v>1932</v>
      </c>
      <c r="B21" s="1365">
        <v>10322.191332004946</v>
      </c>
      <c r="C21" s="1365"/>
      <c r="D21" s="1365"/>
      <c r="E21" s="1365"/>
      <c r="F21" s="1365">
        <v>15686.54582558258</v>
      </c>
      <c r="G21" s="1365"/>
      <c r="H21" s="1365"/>
      <c r="I21" s="1365"/>
      <c r="J21" s="1365"/>
      <c r="K21" s="1365"/>
      <c r="L21" s="1365"/>
      <c r="M21" s="1365">
        <v>49709.754423172439</v>
      </c>
      <c r="N21" s="1365">
        <v>55352.72831413598</v>
      </c>
      <c r="O21" s="1365"/>
      <c r="P21" s="1365"/>
      <c r="Q21" s="1365"/>
      <c r="R21" s="1365">
        <v>79612.465230954447</v>
      </c>
      <c r="S21" s="1365">
        <v>72886.463180848703</v>
      </c>
      <c r="T21" s="1365">
        <v>79066.159696656279</v>
      </c>
      <c r="U21" s="1365"/>
      <c r="V21" s="1365"/>
      <c r="W21" s="1365"/>
      <c r="X21" s="1365">
        <v>116298.80982328096</v>
      </c>
      <c r="Y21" s="1365">
        <v>171415.22440981813</v>
      </c>
      <c r="Z21" s="1365">
        <v>182900.94737653382</v>
      </c>
      <c r="AA21" s="1365"/>
      <c r="AB21" s="1365"/>
      <c r="AC21" s="1365"/>
      <c r="AD21" s="1365">
        <v>274436.41482217878</v>
      </c>
      <c r="AE21" s="1365">
        <v>254840.16201493898</v>
      </c>
      <c r="AF21" s="1365">
        <v>270438.53524244524</v>
      </c>
      <c r="AG21" s="1365"/>
      <c r="AH21" s="1365"/>
      <c r="AI21" s="1365"/>
      <c r="AJ21" s="1365">
        <v>406065.86639972369</v>
      </c>
      <c r="AK21" s="1365">
        <v>608632.47744350892</v>
      </c>
      <c r="AL21" s="1365">
        <v>627916.35074642219</v>
      </c>
      <c r="AM21" s="1365"/>
      <c r="AN21" s="1365"/>
      <c r="AO21" s="1365"/>
      <c r="AP21" s="1365">
        <v>959153.15985663538</v>
      </c>
      <c r="AQ21" s="1365">
        <v>1577943.3733914036</v>
      </c>
      <c r="AR21" s="1365">
        <v>1591814.9817480589</v>
      </c>
      <c r="AS21" s="1365"/>
      <c r="AT21" s="1365"/>
      <c r="AU21" s="1365"/>
      <c r="AV21" s="1365">
        <v>2452997.4401394697</v>
      </c>
      <c r="AW21" s="1365"/>
      <c r="AX21" s="1365"/>
      <c r="AY21" s="1365"/>
      <c r="AZ21" s="1365"/>
      <c r="BA21" s="1365"/>
      <c r="BB21" s="1365"/>
      <c r="BC21" s="1365">
        <v>5945.7954329863369</v>
      </c>
      <c r="BD21" s="1365">
        <v>5318.7983339903867</v>
      </c>
      <c r="BE21" s="1365"/>
      <c r="BF21" s="1365"/>
      <c r="BG21" s="1365"/>
      <c r="BH21" s="1365">
        <v>8583.6658916523738</v>
      </c>
      <c r="BI21" s="1365"/>
      <c r="BJ21" s="1365"/>
      <c r="BK21" s="1365"/>
      <c r="BL21" s="1365"/>
      <c r="BM21" s="1365"/>
      <c r="BN21" s="1365"/>
    </row>
    <row r="22" spans="1:66" x14ac:dyDescent="0.2">
      <c r="A22" s="1365">
        <v>1933</v>
      </c>
      <c r="B22" s="1365">
        <v>9981.164602519355</v>
      </c>
      <c r="C22" s="1365"/>
      <c r="D22" s="1365"/>
      <c r="E22" s="1365"/>
      <c r="F22" s="1365">
        <v>15189.363071037698</v>
      </c>
      <c r="G22" s="1365"/>
      <c r="H22" s="1365"/>
      <c r="I22" s="1365"/>
      <c r="J22" s="1365"/>
      <c r="K22" s="1365"/>
      <c r="L22" s="1365"/>
      <c r="M22" s="1365">
        <v>47665.641740529449</v>
      </c>
      <c r="N22" s="1365">
        <v>53269.043585731408</v>
      </c>
      <c r="O22" s="1365"/>
      <c r="P22" s="1365"/>
      <c r="Q22" s="1365"/>
      <c r="R22" s="1365">
        <v>76415.851863879347</v>
      </c>
      <c r="S22" s="1365">
        <v>71795.052073483283</v>
      </c>
      <c r="T22" s="1365">
        <v>78112.895692446094</v>
      </c>
      <c r="U22" s="1365"/>
      <c r="V22" s="1365"/>
      <c r="W22" s="1365"/>
      <c r="X22" s="1365">
        <v>114520.64278684871</v>
      </c>
      <c r="Y22" s="1365">
        <v>174876.02600548061</v>
      </c>
      <c r="Z22" s="1365">
        <v>186851.88807695554</v>
      </c>
      <c r="AA22" s="1365"/>
      <c r="AB22" s="1365"/>
      <c r="AC22" s="1365"/>
      <c r="AD22" s="1365">
        <v>279638.96709570376</v>
      </c>
      <c r="AE22" s="1365">
        <v>262383.87690492423</v>
      </c>
      <c r="AF22" s="1365">
        <v>278684.05150035367</v>
      </c>
      <c r="AG22" s="1365"/>
      <c r="AH22" s="1365"/>
      <c r="AI22" s="1365"/>
      <c r="AJ22" s="1365">
        <v>417866.56614835298</v>
      </c>
      <c r="AK22" s="1365">
        <v>650020.74497253413</v>
      </c>
      <c r="AL22" s="1365">
        <v>670491.41787548375</v>
      </c>
      <c r="AM22" s="1365"/>
      <c r="AN22" s="1365"/>
      <c r="AO22" s="1365"/>
      <c r="AP22" s="1365">
        <v>1022278.2524104639</v>
      </c>
      <c r="AQ22" s="1365">
        <v>1894811.7201603402</v>
      </c>
      <c r="AR22" s="1365">
        <v>1909158.8334720908</v>
      </c>
      <c r="AS22" s="1365"/>
      <c r="AT22" s="1365"/>
      <c r="AU22" s="1365"/>
      <c r="AV22" s="1365">
        <v>2936156.6921510515</v>
      </c>
      <c r="AW22" s="1365"/>
      <c r="AX22" s="1365"/>
      <c r="AY22" s="1365"/>
      <c r="AZ22" s="1365"/>
      <c r="BA22" s="1365"/>
      <c r="BB22" s="1365"/>
      <c r="BC22" s="1365">
        <v>5794.0004760737866</v>
      </c>
      <c r="BD22" s="1365">
        <v>5171.4002710513487</v>
      </c>
      <c r="BE22" s="1365"/>
      <c r="BF22" s="1365"/>
      <c r="BG22" s="1365"/>
      <c r="BH22" s="1365">
        <v>8386.4198718330699</v>
      </c>
      <c r="BI22" s="1365"/>
      <c r="BJ22" s="1365"/>
      <c r="BK22" s="1365"/>
      <c r="BL22" s="1365"/>
      <c r="BM22" s="1365"/>
      <c r="BN22" s="1365"/>
    </row>
    <row r="23" spans="1:66" x14ac:dyDescent="0.2">
      <c r="A23" s="1365">
        <v>1934</v>
      </c>
      <c r="B23" s="1365">
        <v>11233.108561740737</v>
      </c>
      <c r="C23" s="1365"/>
      <c r="D23" s="1365"/>
      <c r="E23" s="1365"/>
      <c r="F23" s="1365">
        <v>17121.844355524845</v>
      </c>
      <c r="G23" s="1365"/>
      <c r="H23" s="1365"/>
      <c r="I23" s="1365"/>
      <c r="J23" s="1365"/>
      <c r="K23" s="1365"/>
      <c r="L23" s="1365"/>
      <c r="M23" s="1365">
        <v>54926.556973228959</v>
      </c>
      <c r="N23" s="1365">
        <v>61105.418581405858</v>
      </c>
      <c r="O23" s="1365"/>
      <c r="P23" s="1365"/>
      <c r="Q23" s="1365"/>
      <c r="R23" s="1365">
        <v>88077.047666558632</v>
      </c>
      <c r="S23" s="1365">
        <v>85099.385610187703</v>
      </c>
      <c r="T23" s="1365">
        <v>92441.294077790837</v>
      </c>
      <c r="U23" s="1365"/>
      <c r="V23" s="1365"/>
      <c r="W23" s="1365"/>
      <c r="X23" s="1365">
        <v>135624.43406486706</v>
      </c>
      <c r="Y23" s="1365">
        <v>215085.59602787005</v>
      </c>
      <c r="Z23" s="1365">
        <v>229241.30045129385</v>
      </c>
      <c r="AA23" s="1365"/>
      <c r="AB23" s="1365"/>
      <c r="AC23" s="1365"/>
      <c r="AD23" s="1365">
        <v>343364.53051384934</v>
      </c>
      <c r="AE23" s="1365">
        <v>327963.89529041533</v>
      </c>
      <c r="AF23" s="1365">
        <v>347121.2234406257</v>
      </c>
      <c r="AG23" s="1365"/>
      <c r="AH23" s="1365"/>
      <c r="AI23" s="1365"/>
      <c r="AJ23" s="1365">
        <v>521703.89331760508</v>
      </c>
      <c r="AK23" s="1365">
        <v>808990.05817474576</v>
      </c>
      <c r="AL23" s="1365">
        <v>831680.13674253493</v>
      </c>
      <c r="AM23" s="1365"/>
      <c r="AN23" s="1365"/>
      <c r="AO23" s="1365"/>
      <c r="AP23" s="1365">
        <v>1270780.3138460645</v>
      </c>
      <c r="AQ23" s="1365">
        <v>2449232.3280078713</v>
      </c>
      <c r="AR23" s="1365">
        <v>2463020.1642250521</v>
      </c>
      <c r="AS23" s="1365"/>
      <c r="AT23" s="1365"/>
      <c r="AU23" s="1365"/>
      <c r="AV23" s="1365">
        <v>3794609.9826142997</v>
      </c>
      <c r="AW23" s="1365"/>
      <c r="AX23" s="1365"/>
      <c r="AY23" s="1365"/>
      <c r="AZ23" s="1365"/>
      <c r="BA23" s="1365"/>
      <c r="BB23" s="1365"/>
      <c r="BC23" s="1365">
        <v>6378.2809604642671</v>
      </c>
      <c r="BD23" s="1365">
        <v>5691.7407817779458</v>
      </c>
      <c r="BE23" s="1365"/>
      <c r="BF23" s="1365"/>
      <c r="BG23" s="1365"/>
      <c r="BH23" s="1365">
        <v>9237.9328765210867</v>
      </c>
      <c r="BI23" s="1365"/>
      <c r="BJ23" s="1365"/>
      <c r="BK23" s="1365"/>
      <c r="BL23" s="1365"/>
      <c r="BM23" s="1365"/>
      <c r="BN23" s="1365"/>
    </row>
    <row r="24" spans="1:66" x14ac:dyDescent="0.2">
      <c r="A24" s="1365">
        <v>1935</v>
      </c>
      <c r="B24" s="1365">
        <v>12342.319354718544</v>
      </c>
      <c r="C24" s="1365"/>
      <c r="D24" s="1365"/>
      <c r="E24" s="1365"/>
      <c r="F24" s="1365">
        <v>18825.445148731469</v>
      </c>
      <c r="G24" s="1365"/>
      <c r="H24" s="1365"/>
      <c r="I24" s="1365"/>
      <c r="J24" s="1365"/>
      <c r="K24" s="1365"/>
      <c r="L24" s="1365"/>
      <c r="M24" s="1365">
        <v>59331.841821217764</v>
      </c>
      <c r="N24" s="1365">
        <v>65955.150201594501</v>
      </c>
      <c r="O24" s="1365"/>
      <c r="P24" s="1365"/>
      <c r="Q24" s="1365"/>
      <c r="R24" s="1365">
        <v>95442.081220375505</v>
      </c>
      <c r="S24" s="1365">
        <v>90507.438027205411</v>
      </c>
      <c r="T24" s="1365">
        <v>98565.916705674608</v>
      </c>
      <c r="U24" s="1365"/>
      <c r="V24" s="1365"/>
      <c r="W24" s="1365"/>
      <c r="X24" s="1365">
        <v>145036.72914796934</v>
      </c>
      <c r="Y24" s="1365">
        <v>240012.15554129909</v>
      </c>
      <c r="Z24" s="1365">
        <v>257626.68952536365</v>
      </c>
      <c r="AA24" s="1365"/>
      <c r="AB24" s="1365"/>
      <c r="AC24" s="1365"/>
      <c r="AD24" s="1365">
        <v>385367.72940319614</v>
      </c>
      <c r="AE24" s="1365">
        <v>367777.56849752745</v>
      </c>
      <c r="AF24" s="1365">
        <v>392236.309074772</v>
      </c>
      <c r="AG24" s="1365"/>
      <c r="AH24" s="1365"/>
      <c r="AI24" s="1365"/>
      <c r="AJ24" s="1365">
        <v>588519.42620460887</v>
      </c>
      <c r="AK24" s="1365">
        <v>919759.41611069941</v>
      </c>
      <c r="AL24" s="1365">
        <v>948541.93755933538</v>
      </c>
      <c r="AM24" s="1365"/>
      <c r="AN24" s="1365"/>
      <c r="AO24" s="1365"/>
      <c r="AP24" s="1365">
        <v>1447901.5776889124</v>
      </c>
      <c r="AQ24" s="1365">
        <v>2851950.0335311773</v>
      </c>
      <c r="AR24" s="1365">
        <v>2867414.7842788543</v>
      </c>
      <c r="AS24" s="1365"/>
      <c r="AT24" s="1365"/>
      <c r="AU24" s="1365"/>
      <c r="AV24" s="1365">
        <v>4422071.0268282508</v>
      </c>
      <c r="AW24" s="1365"/>
      <c r="AX24" s="1365"/>
      <c r="AY24" s="1365"/>
      <c r="AZ24" s="1365"/>
      <c r="BA24" s="1365"/>
      <c r="BB24" s="1365"/>
      <c r="BC24" s="1365">
        <v>7121.2613028852948</v>
      </c>
      <c r="BD24" s="1365">
        <v>6385.3381495101021</v>
      </c>
      <c r="BE24" s="1365"/>
      <c r="BF24" s="1365"/>
      <c r="BG24" s="1365"/>
      <c r="BH24" s="1365">
        <v>10312.485585215463</v>
      </c>
      <c r="BI24" s="1365"/>
      <c r="BJ24" s="1365"/>
      <c r="BK24" s="1365"/>
      <c r="BL24" s="1365"/>
      <c r="BM24" s="1365"/>
      <c r="BN24" s="1365"/>
    </row>
    <row r="25" spans="1:66" x14ac:dyDescent="0.2">
      <c r="A25" s="1365">
        <v>1936</v>
      </c>
      <c r="B25" s="1365">
        <v>13566.414714121767</v>
      </c>
      <c r="C25" s="1365"/>
      <c r="D25" s="1365"/>
      <c r="E25" s="1365"/>
      <c r="F25" s="1365">
        <v>20699.697844641083</v>
      </c>
      <c r="G25" s="1365"/>
      <c r="H25" s="1365"/>
      <c r="I25" s="1365"/>
      <c r="J25" s="1365"/>
      <c r="K25" s="1365"/>
      <c r="L25" s="1365"/>
      <c r="M25" s="1365">
        <v>65314.219595410483</v>
      </c>
      <c r="N25" s="1365">
        <v>72699.647291340167</v>
      </c>
      <c r="O25" s="1365"/>
      <c r="P25" s="1365"/>
      <c r="Q25" s="1365"/>
      <c r="R25" s="1365">
        <v>104910.85488558123</v>
      </c>
      <c r="S25" s="1365">
        <v>100268.41596774748</v>
      </c>
      <c r="T25" s="1365">
        <v>109149.83653965274</v>
      </c>
      <c r="U25" s="1365"/>
      <c r="V25" s="1365"/>
      <c r="W25" s="1365"/>
      <c r="X25" s="1365">
        <v>160229.06016276494</v>
      </c>
      <c r="Y25" s="1365">
        <v>282660.07367460342</v>
      </c>
      <c r="Z25" s="1365">
        <v>300523.3361423657</v>
      </c>
      <c r="AA25" s="1365"/>
      <c r="AB25" s="1365"/>
      <c r="AC25" s="1365"/>
      <c r="AD25" s="1365">
        <v>450335.28576844808</v>
      </c>
      <c r="AE25" s="1365">
        <v>435489.48497860326</v>
      </c>
      <c r="AF25" s="1365">
        <v>459690.79628570855</v>
      </c>
      <c r="AG25" s="1365"/>
      <c r="AH25" s="1365"/>
      <c r="AI25" s="1365"/>
      <c r="AJ25" s="1365">
        <v>691740.59682426124</v>
      </c>
      <c r="AK25" s="1365">
        <v>1071931.9521165641</v>
      </c>
      <c r="AL25" s="1365">
        <v>1098999.6407427555</v>
      </c>
      <c r="AM25" s="1365"/>
      <c r="AN25" s="1365"/>
      <c r="AO25" s="1365"/>
      <c r="AP25" s="1365">
        <v>1681621.2915699917</v>
      </c>
      <c r="AQ25" s="1365">
        <v>3138268.8874387876</v>
      </c>
      <c r="AR25" s="1365">
        <v>3152538.3160039461</v>
      </c>
      <c r="AS25" s="1365"/>
      <c r="AT25" s="1365"/>
      <c r="AU25" s="1365"/>
      <c r="AV25" s="1365">
        <v>4865518.3020505859</v>
      </c>
      <c r="AW25" s="1365"/>
      <c r="AX25" s="1365"/>
      <c r="AY25" s="1365"/>
      <c r="AZ25" s="1365"/>
      <c r="BA25" s="1365"/>
      <c r="BB25" s="1365"/>
      <c r="BC25" s="1365">
        <v>7816.658616200798</v>
      </c>
      <c r="BD25" s="1365">
        <v>6996.0555388752791</v>
      </c>
      <c r="BE25" s="1365"/>
      <c r="BF25" s="1365"/>
      <c r="BG25" s="1365"/>
      <c r="BH25" s="1365">
        <v>11342.902617869955</v>
      </c>
      <c r="BI25" s="1365"/>
      <c r="BJ25" s="1365"/>
      <c r="BK25" s="1365"/>
      <c r="BL25" s="1365"/>
      <c r="BM25" s="1365"/>
      <c r="BN25" s="1365"/>
    </row>
    <row r="26" spans="1:66" x14ac:dyDescent="0.2">
      <c r="A26" s="1365">
        <v>1937</v>
      </c>
      <c r="B26" s="1365">
        <v>14468.486225715127</v>
      </c>
      <c r="C26" s="1365"/>
      <c r="D26" s="1365"/>
      <c r="E26" s="1365"/>
      <c r="F26" s="1365">
        <v>22075.998845157206</v>
      </c>
      <c r="G26" s="1365"/>
      <c r="H26" s="1365"/>
      <c r="I26" s="1365"/>
      <c r="J26" s="1365"/>
      <c r="K26" s="1365"/>
      <c r="L26" s="1365"/>
      <c r="M26" s="1365">
        <v>68343.39288722034</v>
      </c>
      <c r="N26" s="1365">
        <v>76520.81334466378</v>
      </c>
      <c r="O26" s="1365"/>
      <c r="P26" s="1365"/>
      <c r="Q26" s="1365"/>
      <c r="R26" s="1365">
        <v>110202.23363288931</v>
      </c>
      <c r="S26" s="1365">
        <v>104878.30515415236</v>
      </c>
      <c r="T26" s="1365">
        <v>114389.72430878416</v>
      </c>
      <c r="U26" s="1365"/>
      <c r="V26" s="1365"/>
      <c r="W26" s="1365"/>
      <c r="X26" s="1365">
        <v>168148.73934892914</v>
      </c>
      <c r="Y26" s="1365">
        <v>297251.76272131287</v>
      </c>
      <c r="Z26" s="1365">
        <v>318492.29305155162</v>
      </c>
      <c r="AA26" s="1365"/>
      <c r="AB26" s="1365"/>
      <c r="AC26" s="1365"/>
      <c r="AD26" s="1365">
        <v>475352.91484968818</v>
      </c>
      <c r="AE26" s="1365">
        <v>456495.76521778764</v>
      </c>
      <c r="AF26" s="1365">
        <v>485376.41329978913</v>
      </c>
      <c r="AG26" s="1365"/>
      <c r="AH26" s="1365"/>
      <c r="AI26" s="1365"/>
      <c r="AJ26" s="1365">
        <v>727875.0438352034</v>
      </c>
      <c r="AK26" s="1365">
        <v>1133120.7847610642</v>
      </c>
      <c r="AL26" s="1365">
        <v>1165946.5211783084</v>
      </c>
      <c r="AM26" s="1365"/>
      <c r="AN26" s="1365"/>
      <c r="AO26" s="1365"/>
      <c r="AP26" s="1365">
        <v>1779881.9498443983</v>
      </c>
      <c r="AQ26" s="1365">
        <v>3436242.9063058589</v>
      </c>
      <c r="AR26" s="1365">
        <v>3453155.9475713633</v>
      </c>
      <c r="AS26" s="1365"/>
      <c r="AT26" s="1365"/>
      <c r="AU26" s="1365"/>
      <c r="AV26" s="1365">
        <v>5326427.10526348</v>
      </c>
      <c r="AW26" s="1365"/>
      <c r="AX26" s="1365"/>
      <c r="AY26" s="1365"/>
      <c r="AZ26" s="1365"/>
      <c r="BA26" s="1365"/>
      <c r="BB26" s="1365"/>
      <c r="BC26" s="1365">
        <v>8482.3854855478821</v>
      </c>
      <c r="BD26" s="1365">
        <v>7573.7832124986098</v>
      </c>
      <c r="BE26" s="1365"/>
      <c r="BF26" s="1365"/>
      <c r="BG26" s="1365"/>
      <c r="BH26" s="1365">
        <v>12284.194979853637</v>
      </c>
      <c r="BI26" s="1365"/>
      <c r="BJ26" s="1365"/>
      <c r="BK26" s="1365"/>
      <c r="BL26" s="1365"/>
      <c r="BM26" s="1365"/>
      <c r="BN26" s="1365"/>
    </row>
    <row r="27" spans="1:66" x14ac:dyDescent="0.2">
      <c r="A27" s="1365">
        <v>1938</v>
      </c>
      <c r="B27" s="1365">
        <v>13464.966360845103</v>
      </c>
      <c r="C27" s="1365"/>
      <c r="D27" s="1365"/>
      <c r="E27" s="1365"/>
      <c r="F27" s="1365">
        <v>20521.087730232321</v>
      </c>
      <c r="G27" s="1365"/>
      <c r="H27" s="1365"/>
      <c r="I27" s="1365"/>
      <c r="J27" s="1365"/>
      <c r="K27" s="1365"/>
      <c r="L27" s="1365"/>
      <c r="M27" s="1365">
        <v>63319.971252794057</v>
      </c>
      <c r="N27" s="1365">
        <v>70540.507913447829</v>
      </c>
      <c r="O27" s="1365"/>
      <c r="P27" s="1365"/>
      <c r="Q27" s="1365"/>
      <c r="R27" s="1365">
        <v>101820.23312202202</v>
      </c>
      <c r="S27" s="1365">
        <v>94189.608546305099</v>
      </c>
      <c r="T27" s="1365">
        <v>102720.78528073432</v>
      </c>
      <c r="U27" s="1365"/>
      <c r="V27" s="1365"/>
      <c r="W27" s="1365"/>
      <c r="X27" s="1365">
        <v>150971.62345210771</v>
      </c>
      <c r="Y27" s="1365">
        <v>251302.50446805212</v>
      </c>
      <c r="Z27" s="1365">
        <v>269921.17493296339</v>
      </c>
      <c r="AA27" s="1365"/>
      <c r="AB27" s="1365"/>
      <c r="AC27" s="1365"/>
      <c r="AD27" s="1365">
        <v>402708.98933205829</v>
      </c>
      <c r="AE27" s="1365">
        <v>378364.24946619093</v>
      </c>
      <c r="AF27" s="1365">
        <v>403601.05457553931</v>
      </c>
      <c r="AG27" s="1365"/>
      <c r="AH27" s="1365"/>
      <c r="AI27" s="1365"/>
      <c r="AJ27" s="1365">
        <v>604506.24698779627</v>
      </c>
      <c r="AK27" s="1365">
        <v>932442.36345748301</v>
      </c>
      <c r="AL27" s="1365">
        <v>962100.71077822091</v>
      </c>
      <c r="AM27" s="1365"/>
      <c r="AN27" s="1365"/>
      <c r="AO27" s="1365"/>
      <c r="AP27" s="1365">
        <v>1467615.8928132809</v>
      </c>
      <c r="AQ27" s="1365">
        <v>3192619.2776462347</v>
      </c>
      <c r="AR27" s="1365">
        <v>3209740.2891528872</v>
      </c>
      <c r="AS27" s="1365"/>
      <c r="AT27" s="1365"/>
      <c r="AU27" s="1365"/>
      <c r="AV27" s="1365">
        <v>4940682.6262900718</v>
      </c>
      <c r="AW27" s="1365"/>
      <c r="AX27" s="1365"/>
      <c r="AY27" s="1365"/>
      <c r="AZ27" s="1365"/>
      <c r="BA27" s="1365"/>
      <c r="BB27" s="1365"/>
      <c r="BC27" s="1365">
        <v>7925.5213728507742</v>
      </c>
      <c r="BD27" s="1365">
        <v>7123.2395216670229</v>
      </c>
      <c r="BE27" s="1365"/>
      <c r="BF27" s="1365"/>
      <c r="BG27" s="1365"/>
      <c r="BH27" s="1365">
        <v>11487.849353366795</v>
      </c>
      <c r="BI27" s="1365"/>
      <c r="BJ27" s="1365"/>
      <c r="BK27" s="1365"/>
      <c r="BL27" s="1365"/>
      <c r="BM27" s="1365"/>
      <c r="BN27" s="1365"/>
    </row>
    <row r="28" spans="1:66" x14ac:dyDescent="0.2">
      <c r="A28" s="1365">
        <v>1939</v>
      </c>
      <c r="B28" s="1365">
        <v>14456.64138084365</v>
      </c>
      <c r="C28" s="1365"/>
      <c r="D28" s="1365"/>
      <c r="E28" s="1365"/>
      <c r="F28" s="1365">
        <v>21997.313008065295</v>
      </c>
      <c r="G28" s="1365"/>
      <c r="H28" s="1365"/>
      <c r="I28" s="1365"/>
      <c r="J28" s="1365"/>
      <c r="K28" s="1365"/>
      <c r="L28" s="1365"/>
      <c r="M28" s="1365">
        <v>70208.318310524177</v>
      </c>
      <c r="N28" s="1365">
        <v>77836.985536083506</v>
      </c>
      <c r="O28" s="1365"/>
      <c r="P28" s="1365"/>
      <c r="Q28" s="1365"/>
      <c r="R28" s="1365">
        <v>112404.42729564017</v>
      </c>
      <c r="S28" s="1365">
        <v>105090.52886650375</v>
      </c>
      <c r="T28" s="1365">
        <v>114123.7573841601</v>
      </c>
      <c r="U28" s="1365"/>
      <c r="V28" s="1365"/>
      <c r="W28" s="1365"/>
      <c r="X28" s="1365">
        <v>167549.99434461634</v>
      </c>
      <c r="Y28" s="1365">
        <v>284621.47029410081</v>
      </c>
      <c r="Z28" s="1365">
        <v>303866.65714110609</v>
      </c>
      <c r="AA28" s="1365"/>
      <c r="AB28" s="1365"/>
      <c r="AC28" s="1365"/>
      <c r="AD28" s="1365">
        <v>453375.50249431143</v>
      </c>
      <c r="AE28" s="1365">
        <v>429415.6928604503</v>
      </c>
      <c r="AF28" s="1365">
        <v>455321.71171598713</v>
      </c>
      <c r="AG28" s="1365"/>
      <c r="AH28" s="1365"/>
      <c r="AI28" s="1365"/>
      <c r="AJ28" s="1365">
        <v>682227.60109522508</v>
      </c>
      <c r="AK28" s="1365">
        <v>1044168.3989230242</v>
      </c>
      <c r="AL28" s="1365">
        <v>1074041.285326449</v>
      </c>
      <c r="AM28" s="1365"/>
      <c r="AN28" s="1365"/>
      <c r="AO28" s="1365"/>
      <c r="AP28" s="1365">
        <v>1637861.2057419114</v>
      </c>
      <c r="AQ28" s="1365">
        <v>3184529.462551428</v>
      </c>
      <c r="AR28" s="1365">
        <v>3201137.8793777153</v>
      </c>
      <c r="AS28" s="1365"/>
      <c r="AT28" s="1365"/>
      <c r="AU28" s="1365"/>
      <c r="AV28" s="1365">
        <v>4926613.833185182</v>
      </c>
      <c r="AW28" s="1365"/>
      <c r="AX28" s="1365"/>
      <c r="AY28" s="1365"/>
      <c r="AZ28" s="1365"/>
      <c r="BA28" s="1365"/>
      <c r="BB28" s="1365"/>
      <c r="BC28" s="1365">
        <v>8262.010610879146</v>
      </c>
      <c r="BD28" s="1365">
        <v>7414.3809191503306</v>
      </c>
      <c r="BE28" s="1365"/>
      <c r="BF28" s="1365"/>
      <c r="BG28" s="1365"/>
      <c r="BH28" s="1365">
        <v>11952.078087223645</v>
      </c>
      <c r="BI28" s="1365"/>
      <c r="BJ28" s="1365"/>
      <c r="BK28" s="1365"/>
      <c r="BL28" s="1365"/>
      <c r="BM28" s="1365"/>
      <c r="BN28" s="1365"/>
    </row>
    <row r="29" spans="1:66" x14ac:dyDescent="0.2">
      <c r="A29" s="1365">
        <v>1940</v>
      </c>
      <c r="B29" s="1365">
        <v>15649.84203759109</v>
      </c>
      <c r="C29" s="1365"/>
      <c r="D29" s="1365"/>
      <c r="E29" s="1365"/>
      <c r="F29" s="1365">
        <v>23792.55499887457</v>
      </c>
      <c r="G29" s="1365"/>
      <c r="H29" s="1365"/>
      <c r="I29" s="1365"/>
      <c r="J29" s="1365"/>
      <c r="K29" s="1365"/>
      <c r="L29" s="1365"/>
      <c r="M29" s="1365">
        <v>76721.018331508574</v>
      </c>
      <c r="N29" s="1365">
        <v>84169.911584380388</v>
      </c>
      <c r="O29" s="1365"/>
      <c r="P29" s="1365"/>
      <c r="Q29" s="1365"/>
      <c r="R29" s="1365">
        <v>122301.26827664206</v>
      </c>
      <c r="S29" s="1365">
        <v>116185.99303156169</v>
      </c>
      <c r="T29" s="1365">
        <v>125431.95443433855</v>
      </c>
      <c r="U29" s="1365"/>
      <c r="V29" s="1365"/>
      <c r="W29" s="1365"/>
      <c r="X29" s="1365">
        <v>184580.81705429728</v>
      </c>
      <c r="Y29" s="1365">
        <v>327600.18163663981</v>
      </c>
      <c r="Z29" s="1365">
        <v>347078.22665355459</v>
      </c>
      <c r="AA29" s="1365"/>
      <c r="AB29" s="1365"/>
      <c r="AC29" s="1365"/>
      <c r="AD29" s="1365">
        <v>519214.61612036044</v>
      </c>
      <c r="AE29" s="1365">
        <v>500709.48282634851</v>
      </c>
      <c r="AF29" s="1365">
        <v>526528.08288837993</v>
      </c>
      <c r="AG29" s="1365"/>
      <c r="AH29" s="1365"/>
      <c r="AI29" s="1365"/>
      <c r="AJ29" s="1365">
        <v>791087.71559663024</v>
      </c>
      <c r="AK29" s="1365">
        <v>1255546.3250616337</v>
      </c>
      <c r="AL29" s="1365">
        <v>1284010.9651632358</v>
      </c>
      <c r="AM29" s="1365"/>
      <c r="AN29" s="1365"/>
      <c r="AO29" s="1365"/>
      <c r="AP29" s="1365">
        <v>1960904.1531994753</v>
      </c>
      <c r="AQ29" s="1365">
        <v>4116727.7475630729</v>
      </c>
      <c r="AR29" s="1365">
        <v>4131574.6967333136</v>
      </c>
      <c r="AS29" s="1365"/>
      <c r="AT29" s="1365"/>
      <c r="AU29" s="1365"/>
      <c r="AV29" s="1365">
        <v>6347797.0449600471</v>
      </c>
      <c r="AW29" s="1365"/>
      <c r="AX29" s="1365"/>
      <c r="AY29" s="1365"/>
      <c r="AZ29" s="1365"/>
      <c r="BA29" s="1365"/>
      <c r="BB29" s="1365"/>
      <c r="BC29" s="1365">
        <v>8864.1557827113702</v>
      </c>
      <c r="BD29" s="1365">
        <v>8036.5009768367236</v>
      </c>
      <c r="BE29" s="1365"/>
      <c r="BF29" s="1365"/>
      <c r="BG29" s="1365"/>
      <c r="BH29" s="1365">
        <v>12847.14241245596</v>
      </c>
      <c r="BI29" s="1365"/>
      <c r="BJ29" s="1365"/>
      <c r="BK29" s="1365"/>
      <c r="BL29" s="1365"/>
      <c r="BM29" s="1365"/>
      <c r="BN29" s="1365"/>
    </row>
    <row r="30" spans="1:66" x14ac:dyDescent="0.2">
      <c r="A30" s="1365">
        <v>1941</v>
      </c>
      <c r="B30" s="1365">
        <v>18480.753268719283</v>
      </c>
      <c r="C30" s="1365"/>
      <c r="D30" s="1365"/>
      <c r="E30" s="1365"/>
      <c r="F30" s="1365">
        <v>28392.408293328168</v>
      </c>
      <c r="G30" s="1365"/>
      <c r="H30" s="1365"/>
      <c r="I30" s="1365"/>
      <c r="J30" s="1365"/>
      <c r="K30" s="1365"/>
      <c r="L30" s="1365"/>
      <c r="M30" s="1365">
        <v>86876.935019465745</v>
      </c>
      <c r="N30" s="1365">
        <v>95898.642711429187</v>
      </c>
      <c r="O30" s="1365"/>
      <c r="P30" s="1365"/>
      <c r="Q30" s="1365"/>
      <c r="R30" s="1365">
        <v>140244.81530185312</v>
      </c>
      <c r="S30" s="1365">
        <v>134810.88091588017</v>
      </c>
      <c r="T30" s="1365">
        <v>145840.40966162091</v>
      </c>
      <c r="U30" s="1365"/>
      <c r="V30" s="1365"/>
      <c r="W30" s="1365"/>
      <c r="X30" s="1365">
        <v>216400.02952486023</v>
      </c>
      <c r="Y30" s="1365">
        <v>398299.93690368376</v>
      </c>
      <c r="Z30" s="1365">
        <v>420136.84577277472</v>
      </c>
      <c r="AA30" s="1365"/>
      <c r="AB30" s="1365"/>
      <c r="AC30" s="1365"/>
      <c r="AD30" s="1365">
        <v>636424.68626586802</v>
      </c>
      <c r="AE30" s="1365">
        <v>610402.93564666214</v>
      </c>
      <c r="AF30" s="1365">
        <v>638892.16956639232</v>
      </c>
      <c r="AG30" s="1365"/>
      <c r="AH30" s="1365"/>
      <c r="AI30" s="1365"/>
      <c r="AJ30" s="1365">
        <v>972432.78443408734</v>
      </c>
      <c r="AK30" s="1365">
        <v>1554756.9533941371</v>
      </c>
      <c r="AL30" s="1365">
        <v>1585733.4324244086</v>
      </c>
      <c r="AM30" s="1365"/>
      <c r="AN30" s="1365"/>
      <c r="AO30" s="1365"/>
      <c r="AP30" s="1365">
        <v>2450528.1014440046</v>
      </c>
      <c r="AQ30" s="1365">
        <v>5255870.4303455325</v>
      </c>
      <c r="AR30" s="1365">
        <v>5271299.2149415854</v>
      </c>
      <c r="AS30" s="1365"/>
      <c r="AT30" s="1365"/>
      <c r="AU30" s="1365"/>
      <c r="AV30" s="1365">
        <v>8183824.9782755431</v>
      </c>
      <c r="AW30" s="1365"/>
      <c r="AX30" s="1365"/>
      <c r="AY30" s="1365"/>
      <c r="AZ30" s="1365"/>
      <c r="BA30" s="1365"/>
      <c r="BB30" s="1365"/>
      <c r="BC30" s="1365">
        <v>10881.177518636345</v>
      </c>
      <c r="BD30" s="1365">
        <v>9878.7655528626274</v>
      </c>
      <c r="BE30" s="1365"/>
      <c r="BF30" s="1365"/>
      <c r="BG30" s="1365"/>
      <c r="BH30" s="1365">
        <v>15964.363070158723</v>
      </c>
      <c r="BI30" s="1365"/>
      <c r="BJ30" s="1365"/>
      <c r="BK30" s="1365"/>
      <c r="BL30" s="1365"/>
      <c r="BM30" s="1365"/>
      <c r="BN30" s="1365"/>
    </row>
    <row r="31" spans="1:66" x14ac:dyDescent="0.2">
      <c r="A31" s="1365">
        <v>1942</v>
      </c>
      <c r="B31" s="1365">
        <v>21909.85161224757</v>
      </c>
      <c r="C31" s="1365"/>
      <c r="D31" s="1365"/>
      <c r="E31" s="1365"/>
      <c r="F31" s="1365">
        <v>33986.512046933894</v>
      </c>
      <c r="G31" s="1365"/>
      <c r="H31" s="1365"/>
      <c r="I31" s="1365"/>
      <c r="J31" s="1365"/>
      <c r="K31" s="1365"/>
      <c r="L31" s="1365"/>
      <c r="M31" s="1365">
        <v>92886.379355069279</v>
      </c>
      <c r="N31" s="1365">
        <v>105073.78175166923</v>
      </c>
      <c r="O31" s="1365"/>
      <c r="P31" s="1365"/>
      <c r="Q31" s="1365"/>
      <c r="R31" s="1365">
        <v>153077.98252265772</v>
      </c>
      <c r="S31" s="1365">
        <v>147101.63388008063</v>
      </c>
      <c r="T31" s="1365">
        <v>161421.11581289439</v>
      </c>
      <c r="U31" s="1365"/>
      <c r="V31" s="1365"/>
      <c r="W31" s="1365"/>
      <c r="X31" s="1365">
        <v>240042.30239024409</v>
      </c>
      <c r="Y31" s="1365">
        <v>451431.80701055407</v>
      </c>
      <c r="Z31" s="1365">
        <v>479363.79438545665</v>
      </c>
      <c r="AA31" s="1365"/>
      <c r="AB31" s="1365"/>
      <c r="AC31" s="1365"/>
      <c r="AD31" s="1365">
        <v>730393.9218132986</v>
      </c>
      <c r="AE31" s="1365">
        <v>698791.8462971492</v>
      </c>
      <c r="AF31" s="1365">
        <v>734894.41280767391</v>
      </c>
      <c r="AG31" s="1365"/>
      <c r="AH31" s="1365"/>
      <c r="AI31" s="1365"/>
      <c r="AJ31" s="1365">
        <v>1126608.8000201781</v>
      </c>
      <c r="AK31" s="1365">
        <v>1768774.55662082</v>
      </c>
      <c r="AL31" s="1365">
        <v>1807245.035514954</v>
      </c>
      <c r="AM31" s="1365"/>
      <c r="AN31" s="1365"/>
      <c r="AO31" s="1365"/>
      <c r="AP31" s="1365">
        <v>2817692.5246638334</v>
      </c>
      <c r="AQ31" s="1365">
        <v>5577072.7143314928</v>
      </c>
      <c r="AR31" s="1365">
        <v>5595928.6696573207</v>
      </c>
      <c r="AS31" s="1365"/>
      <c r="AT31" s="1365"/>
      <c r="AU31" s="1365"/>
      <c r="AV31" s="1365">
        <v>8782063.0985618513</v>
      </c>
      <c r="AW31" s="1365"/>
      <c r="AX31" s="1365"/>
      <c r="AY31" s="1365"/>
      <c r="AZ31" s="1365"/>
      <c r="BA31" s="1365"/>
      <c r="BB31" s="1365"/>
      <c r="BC31" s="1365">
        <v>14023.570751934043</v>
      </c>
      <c r="BD31" s="1365">
        <v>12669.414930089606</v>
      </c>
      <c r="BE31" s="1365"/>
      <c r="BF31" s="1365"/>
      <c r="BG31" s="1365"/>
      <c r="BH31" s="1365">
        <v>20754.126438520136</v>
      </c>
      <c r="BI31" s="1365"/>
      <c r="BJ31" s="1365"/>
      <c r="BK31" s="1365"/>
      <c r="BL31" s="1365"/>
      <c r="BM31" s="1365"/>
      <c r="BN31" s="1365"/>
    </row>
    <row r="32" spans="1:66" x14ac:dyDescent="0.2">
      <c r="A32" s="1365">
        <v>1943</v>
      </c>
      <c r="B32" s="1365">
        <v>25308.170606222651</v>
      </c>
      <c r="C32" s="1365"/>
      <c r="D32" s="1365"/>
      <c r="E32" s="1365"/>
      <c r="F32" s="1365">
        <v>39536.904648034826</v>
      </c>
      <c r="G32" s="1365"/>
      <c r="H32" s="1365"/>
      <c r="I32" s="1365"/>
      <c r="J32" s="1365"/>
      <c r="K32" s="1365"/>
      <c r="L32" s="1365"/>
      <c r="M32" s="1365">
        <v>98581.876465929148</v>
      </c>
      <c r="N32" s="1365">
        <v>114153.11317303582</v>
      </c>
      <c r="O32" s="1365"/>
      <c r="P32" s="1365"/>
      <c r="Q32" s="1365"/>
      <c r="R32" s="1365">
        <v>165033.62590451559</v>
      </c>
      <c r="S32" s="1365">
        <v>156712.64762720719</v>
      </c>
      <c r="T32" s="1365">
        <v>174498.85367264246</v>
      </c>
      <c r="U32" s="1365"/>
      <c r="V32" s="1365"/>
      <c r="W32" s="1365"/>
      <c r="X32" s="1365">
        <v>258746.40659693792</v>
      </c>
      <c r="Y32" s="1365">
        <v>472492.55413863546</v>
      </c>
      <c r="Z32" s="1365">
        <v>504137.77150939766</v>
      </c>
      <c r="AA32" s="1365"/>
      <c r="AB32" s="1365"/>
      <c r="AC32" s="1365"/>
      <c r="AD32" s="1365">
        <v>771898.37873746268</v>
      </c>
      <c r="AE32" s="1365">
        <v>716619.69105198106</v>
      </c>
      <c r="AF32" s="1365">
        <v>756831.61956816877</v>
      </c>
      <c r="AG32" s="1365"/>
      <c r="AH32" s="1365"/>
      <c r="AI32" s="1365"/>
      <c r="AJ32" s="1365">
        <v>1167514.1008373941</v>
      </c>
      <c r="AK32" s="1365">
        <v>1741115.800230437</v>
      </c>
      <c r="AL32" s="1365">
        <v>1784795.3100189264</v>
      </c>
      <c r="AM32" s="1365"/>
      <c r="AN32" s="1365"/>
      <c r="AO32" s="1365"/>
      <c r="AP32" s="1365">
        <v>2804014.8671164103</v>
      </c>
      <c r="AQ32" s="1365">
        <v>4770152.9689578814</v>
      </c>
      <c r="AR32" s="1365">
        <v>4792687.7210783232</v>
      </c>
      <c r="AS32" s="1365"/>
      <c r="AT32" s="1365"/>
      <c r="AU32" s="1365"/>
      <c r="AV32" s="1365">
        <v>7601555.7986875894</v>
      </c>
      <c r="AW32" s="1365"/>
      <c r="AX32" s="1365"/>
      <c r="AY32" s="1365"/>
      <c r="AZ32" s="1365"/>
      <c r="BA32" s="1365"/>
      <c r="BB32" s="1365"/>
      <c r="BC32" s="1365">
        <v>17166.647732921923</v>
      </c>
      <c r="BD32" s="1365">
        <v>15436.510321021182</v>
      </c>
      <c r="BE32" s="1365"/>
      <c r="BF32" s="1365"/>
      <c r="BG32" s="1365"/>
      <c r="BH32" s="1365">
        <v>25592.824508425856</v>
      </c>
      <c r="BI32" s="1365"/>
      <c r="BJ32" s="1365"/>
      <c r="BK32" s="1365"/>
      <c r="BL32" s="1365"/>
      <c r="BM32" s="1365"/>
      <c r="BN32" s="1365"/>
    </row>
    <row r="33" spans="1:66" x14ac:dyDescent="0.2">
      <c r="A33" s="1365">
        <v>1944</v>
      </c>
      <c r="B33" s="1365">
        <v>26166.068102028967</v>
      </c>
      <c r="C33" s="1365"/>
      <c r="D33" s="1365"/>
      <c r="E33" s="1365"/>
      <c r="F33" s="1365">
        <v>41208.157674499271</v>
      </c>
      <c r="G33" s="1365"/>
      <c r="H33" s="1365"/>
      <c r="I33" s="1365"/>
      <c r="J33" s="1365"/>
      <c r="K33" s="1365"/>
      <c r="L33" s="1365"/>
      <c r="M33" s="1365">
        <v>95076.103495337462</v>
      </c>
      <c r="N33" s="1365">
        <v>111067.59434177207</v>
      </c>
      <c r="O33" s="1365"/>
      <c r="P33" s="1365"/>
      <c r="Q33" s="1365"/>
      <c r="R33" s="1365">
        <v>161888.23410340192</v>
      </c>
      <c r="S33" s="1365">
        <v>144225.85613624111</v>
      </c>
      <c r="T33" s="1365">
        <v>163135.81604721106</v>
      </c>
      <c r="U33" s="1365"/>
      <c r="V33" s="1365"/>
      <c r="W33" s="1365"/>
      <c r="X33" s="1365">
        <v>242754.42342928817</v>
      </c>
      <c r="Y33" s="1365">
        <v>405723.84161516861</v>
      </c>
      <c r="Z33" s="1365">
        <v>440125.88733180624</v>
      </c>
      <c r="AA33" s="1365"/>
      <c r="AB33" s="1365"/>
      <c r="AC33" s="1365"/>
      <c r="AD33" s="1365">
        <v>676509.97692311218</v>
      </c>
      <c r="AE33" s="1365">
        <v>602116.12397622096</v>
      </c>
      <c r="AF33" s="1365">
        <v>645556.86086718168</v>
      </c>
      <c r="AG33" s="1365"/>
      <c r="AH33" s="1365"/>
      <c r="AI33" s="1365"/>
      <c r="AJ33" s="1365">
        <v>1000640.5018520795</v>
      </c>
      <c r="AK33" s="1365">
        <v>1418741.8818713005</v>
      </c>
      <c r="AL33" s="1365">
        <v>1465425.2356467191</v>
      </c>
      <c r="AM33" s="1365"/>
      <c r="AN33" s="1365"/>
      <c r="AO33" s="1365"/>
      <c r="AP33" s="1365">
        <v>2322061.4740806329</v>
      </c>
      <c r="AQ33" s="1365">
        <v>4354676.8780720402</v>
      </c>
      <c r="AR33" s="1365">
        <v>4379980.5682392921</v>
      </c>
      <c r="AS33" s="1365"/>
      <c r="AT33" s="1365"/>
      <c r="AU33" s="1365"/>
      <c r="AV33" s="1365">
        <v>7009667.8469133871</v>
      </c>
      <c r="AW33" s="1365"/>
      <c r="AX33" s="1365"/>
      <c r="AY33" s="1365"/>
      <c r="AZ33" s="1365"/>
      <c r="BA33" s="1365"/>
      <c r="BB33" s="1365"/>
      <c r="BC33" s="1365">
        <v>18509.397502772466</v>
      </c>
      <c r="BD33" s="1365">
        <v>16732.565186501957</v>
      </c>
      <c r="BE33" s="1365"/>
      <c r="BF33" s="1365"/>
      <c r="BG33" s="1365"/>
      <c r="BH33" s="1365">
        <v>27799.26029351008</v>
      </c>
      <c r="BI33" s="1365"/>
      <c r="BJ33" s="1365"/>
      <c r="BK33" s="1365"/>
      <c r="BL33" s="1365"/>
      <c r="BM33" s="1365"/>
      <c r="BN33" s="1365"/>
    </row>
    <row r="34" spans="1:66" x14ac:dyDescent="0.2">
      <c r="A34" s="1365">
        <v>1945</v>
      </c>
      <c r="B34" s="1365">
        <v>25139.227562079872</v>
      </c>
      <c r="C34" s="1365"/>
      <c r="D34" s="1365"/>
      <c r="E34" s="1365"/>
      <c r="F34" s="1365">
        <v>39924.800005284036</v>
      </c>
      <c r="G34" s="1365"/>
      <c r="H34" s="1365"/>
      <c r="I34" s="1365"/>
      <c r="J34" s="1365"/>
      <c r="K34" s="1365"/>
      <c r="L34" s="1365"/>
      <c r="M34" s="1365">
        <v>89380.059739695818</v>
      </c>
      <c r="N34" s="1365">
        <v>105207.31531301836</v>
      </c>
      <c r="O34" s="1365"/>
      <c r="P34" s="1365"/>
      <c r="Q34" s="1365"/>
      <c r="R34" s="1365">
        <v>153796.27315672577</v>
      </c>
      <c r="S34" s="1365">
        <v>135062.80951358363</v>
      </c>
      <c r="T34" s="1365">
        <v>153745.36846795853</v>
      </c>
      <c r="U34" s="1365"/>
      <c r="V34" s="1365"/>
      <c r="W34" s="1365"/>
      <c r="X34" s="1365">
        <v>229624.71712314666</v>
      </c>
      <c r="Y34" s="1365">
        <v>362993.46713369281</v>
      </c>
      <c r="Z34" s="1365">
        <v>397777.73502223328</v>
      </c>
      <c r="AA34" s="1365"/>
      <c r="AB34" s="1365"/>
      <c r="AC34" s="1365"/>
      <c r="AD34" s="1365">
        <v>613673.75317111507</v>
      </c>
      <c r="AE34" s="1365">
        <v>524599.77342526801</v>
      </c>
      <c r="AF34" s="1365">
        <v>570189.86840664211</v>
      </c>
      <c r="AG34" s="1365"/>
      <c r="AH34" s="1365"/>
      <c r="AI34" s="1365"/>
      <c r="AJ34" s="1365">
        <v>886315.62146249448</v>
      </c>
      <c r="AK34" s="1365">
        <v>1166445.1247348881</v>
      </c>
      <c r="AL34" s="1365">
        <v>1219449.8794018757</v>
      </c>
      <c r="AM34" s="1365"/>
      <c r="AN34" s="1365"/>
      <c r="AO34" s="1365"/>
      <c r="AP34" s="1365">
        <v>1939744.4887919417</v>
      </c>
      <c r="AQ34" s="1365">
        <v>3141017.0728525999</v>
      </c>
      <c r="AR34" s="1365">
        <v>3170988.0710228565</v>
      </c>
      <c r="AS34" s="1365"/>
      <c r="AT34" s="1365"/>
      <c r="AU34" s="1365"/>
      <c r="AV34" s="1365">
        <v>5133233.3252187837</v>
      </c>
      <c r="AW34" s="1365"/>
      <c r="AX34" s="1365"/>
      <c r="AY34" s="1365"/>
      <c r="AZ34" s="1365"/>
      <c r="BA34" s="1365"/>
      <c r="BB34" s="1365"/>
      <c r="BC34" s="1365">
        <v>18001.357320122541</v>
      </c>
      <c r="BD34" s="1365">
        <v>16242.773367531147</v>
      </c>
      <c r="BE34" s="1365"/>
      <c r="BF34" s="1365"/>
      <c r="BG34" s="1365"/>
      <c r="BH34" s="1365">
        <v>27272.414099568286</v>
      </c>
      <c r="BI34" s="1365"/>
      <c r="BJ34" s="1365"/>
      <c r="BK34" s="1365"/>
      <c r="BL34" s="1365"/>
      <c r="BM34" s="1365"/>
      <c r="BN34" s="1365"/>
    </row>
    <row r="35" spans="1:66" x14ac:dyDescent="0.2">
      <c r="A35" s="1365">
        <v>1946</v>
      </c>
      <c r="B35" s="1365">
        <v>21952.207897032375</v>
      </c>
      <c r="C35" s="1365"/>
      <c r="D35" s="1365"/>
      <c r="E35" s="1365"/>
      <c r="F35" s="1365">
        <v>35144.800212104448</v>
      </c>
      <c r="G35" s="1365"/>
      <c r="H35" s="1365"/>
      <c r="I35" s="1365"/>
      <c r="J35" s="1365"/>
      <c r="K35" s="1365"/>
      <c r="L35" s="1365"/>
      <c r="M35" s="1365">
        <v>81630.563847733967</v>
      </c>
      <c r="N35" s="1365">
        <v>94866.186288589408</v>
      </c>
      <c r="O35" s="1365"/>
      <c r="P35" s="1365"/>
      <c r="Q35" s="1365"/>
      <c r="R35" s="1365">
        <v>140769.31763352238</v>
      </c>
      <c r="S35" s="1365">
        <v>124272.7465019059</v>
      </c>
      <c r="T35" s="1365">
        <v>139965.85518027571</v>
      </c>
      <c r="U35" s="1365"/>
      <c r="V35" s="1365"/>
      <c r="W35" s="1365"/>
      <c r="X35" s="1365">
        <v>212196.16204286905</v>
      </c>
      <c r="Y35" s="1365">
        <v>317827.93733725458</v>
      </c>
      <c r="Z35" s="1365">
        <v>351162.21777993365</v>
      </c>
      <c r="AA35" s="1365"/>
      <c r="AB35" s="1365"/>
      <c r="AC35" s="1365"/>
      <c r="AD35" s="1365">
        <v>545040.31556528818</v>
      </c>
      <c r="AE35" s="1365">
        <v>450006.69324785296</v>
      </c>
      <c r="AF35" s="1365">
        <v>495646.93247921061</v>
      </c>
      <c r="AG35" s="1365"/>
      <c r="AH35" s="1365"/>
      <c r="AI35" s="1365"/>
      <c r="AJ35" s="1365">
        <v>773121.51188663836</v>
      </c>
      <c r="AK35" s="1365">
        <v>969231.08903557702</v>
      </c>
      <c r="AL35" s="1365">
        <v>1025266.1925228474</v>
      </c>
      <c r="AM35" s="1365"/>
      <c r="AN35" s="1365"/>
      <c r="AO35" s="1365"/>
      <c r="AP35" s="1365">
        <v>1635680.8000395023</v>
      </c>
      <c r="AQ35" s="1365">
        <v>2841961.7377861603</v>
      </c>
      <c r="AR35" s="1365">
        <v>2872410.9301882749</v>
      </c>
      <c r="AS35" s="1365"/>
      <c r="AT35" s="1365"/>
      <c r="AU35" s="1365"/>
      <c r="AV35" s="1365">
        <v>4682492.3074979307</v>
      </c>
      <c r="AW35" s="1365"/>
      <c r="AX35" s="1365"/>
      <c r="AY35" s="1365"/>
      <c r="AZ35" s="1365"/>
      <c r="BA35" s="1365"/>
      <c r="BB35" s="1365"/>
      <c r="BC35" s="1365">
        <v>15321.279458065526</v>
      </c>
      <c r="BD35" s="1365">
        <v>13850.654742414923</v>
      </c>
      <c r="BE35" s="1365"/>
      <c r="BF35" s="1365"/>
      <c r="BG35" s="1365"/>
      <c r="BH35" s="1365">
        <v>23408.742720835791</v>
      </c>
      <c r="BI35" s="1365"/>
      <c r="BJ35" s="1365"/>
      <c r="BK35" s="1365"/>
      <c r="BL35" s="1365"/>
      <c r="BM35" s="1365"/>
      <c r="BN35" s="1365"/>
    </row>
    <row r="36" spans="1:66" x14ac:dyDescent="0.2">
      <c r="A36" s="1365">
        <v>1947</v>
      </c>
      <c r="B36" s="1365">
        <v>21141.368494384795</v>
      </c>
      <c r="C36" s="1365"/>
      <c r="D36" s="1365"/>
      <c r="E36" s="1365"/>
      <c r="F36" s="1365">
        <v>33823.962811445177</v>
      </c>
      <c r="G36" s="1365"/>
      <c r="H36" s="1365"/>
      <c r="I36" s="1365"/>
      <c r="J36" s="1365"/>
      <c r="K36" s="1365"/>
      <c r="L36" s="1365"/>
      <c r="M36" s="1365">
        <v>77998.660755174729</v>
      </c>
      <c r="N36" s="1365">
        <v>90802.141794059731</v>
      </c>
      <c r="O36" s="1365"/>
      <c r="P36" s="1365"/>
      <c r="Q36" s="1365"/>
      <c r="R36" s="1365">
        <v>134465.946889902</v>
      </c>
      <c r="S36" s="1365">
        <v>120134.02722516257</v>
      </c>
      <c r="T36" s="1365">
        <v>135106.53180726542</v>
      </c>
      <c r="U36" s="1365"/>
      <c r="V36" s="1365"/>
      <c r="W36" s="1365"/>
      <c r="X36" s="1365">
        <v>204740.37177271539</v>
      </c>
      <c r="Y36" s="1365">
        <v>317300.8025199832</v>
      </c>
      <c r="Z36" s="1365">
        <v>347292.83487173409</v>
      </c>
      <c r="AA36" s="1365"/>
      <c r="AB36" s="1365"/>
      <c r="AC36" s="1365"/>
      <c r="AD36" s="1365">
        <v>540891.21253881312</v>
      </c>
      <c r="AE36" s="1365">
        <v>457836.0007107468</v>
      </c>
      <c r="AF36" s="1365">
        <v>497728.51787788997</v>
      </c>
      <c r="AG36" s="1365"/>
      <c r="AH36" s="1365"/>
      <c r="AI36" s="1365"/>
      <c r="AJ36" s="1365">
        <v>780166.45765756967</v>
      </c>
      <c r="AK36" s="1365">
        <v>1056946.795017452</v>
      </c>
      <c r="AL36" s="1365">
        <v>1103387.4181523852</v>
      </c>
      <c r="AM36" s="1365"/>
      <c r="AN36" s="1365"/>
      <c r="AO36" s="1365"/>
      <c r="AP36" s="1365">
        <v>1768147.7757620956</v>
      </c>
      <c r="AQ36" s="1365">
        <v>3435229.5655356906</v>
      </c>
      <c r="AR36" s="1365">
        <v>3460003.7052409332</v>
      </c>
      <c r="AS36" s="1365"/>
      <c r="AT36" s="1365"/>
      <c r="AU36" s="1365"/>
      <c r="AV36" s="1365">
        <v>5622668.0632368075</v>
      </c>
      <c r="AW36" s="1365"/>
      <c r="AX36" s="1365"/>
      <c r="AY36" s="1365"/>
      <c r="AZ36" s="1365"/>
      <c r="BA36" s="1365"/>
      <c r="BB36" s="1365"/>
      <c r="BC36" s="1365">
        <v>14823.891576519247</v>
      </c>
      <c r="BD36" s="1365">
        <v>13401.282572198692</v>
      </c>
      <c r="BE36" s="1365"/>
      <c r="BF36" s="1365"/>
      <c r="BG36" s="1365"/>
      <c r="BH36" s="1365">
        <v>22641.520136061081</v>
      </c>
      <c r="BI36" s="1365"/>
      <c r="BJ36" s="1365"/>
      <c r="BK36" s="1365"/>
      <c r="BL36" s="1365"/>
      <c r="BM36" s="1365"/>
      <c r="BN36" s="1365"/>
    </row>
    <row r="37" spans="1:66" x14ac:dyDescent="0.2">
      <c r="A37" s="1365">
        <v>1948</v>
      </c>
      <c r="B37" s="1365">
        <v>22133.327358867704</v>
      </c>
      <c r="C37" s="1365"/>
      <c r="D37" s="1365"/>
      <c r="E37" s="1365"/>
      <c r="F37" s="1365">
        <v>35497.327890180335</v>
      </c>
      <c r="G37" s="1365"/>
      <c r="H37" s="1365"/>
      <c r="I37" s="1365"/>
      <c r="J37" s="1365"/>
      <c r="K37" s="1365"/>
      <c r="L37" s="1365"/>
      <c r="M37" s="1365">
        <v>86117.890095917086</v>
      </c>
      <c r="N37" s="1365">
        <v>98757.068733092499</v>
      </c>
      <c r="O37" s="1365"/>
      <c r="P37" s="1365"/>
      <c r="Q37" s="1365"/>
      <c r="R37" s="1365">
        <v>148074.68775866771</v>
      </c>
      <c r="S37" s="1365">
        <v>132848.2057430509</v>
      </c>
      <c r="T37" s="1365">
        <v>147897.72453083476</v>
      </c>
      <c r="U37" s="1365"/>
      <c r="V37" s="1365"/>
      <c r="W37" s="1365"/>
      <c r="X37" s="1365">
        <v>226234.60156568442</v>
      </c>
      <c r="Y37" s="1365">
        <v>361038.25635686854</v>
      </c>
      <c r="Z37" s="1365">
        <v>391856.31703626725</v>
      </c>
      <c r="AA37" s="1365"/>
      <c r="AB37" s="1365"/>
      <c r="AC37" s="1365"/>
      <c r="AD37" s="1365">
        <v>614175.69316274626</v>
      </c>
      <c r="AE37" s="1365">
        <v>532467.83788801101</v>
      </c>
      <c r="AF37" s="1365">
        <v>573262.00692122348</v>
      </c>
      <c r="AG37" s="1365"/>
      <c r="AH37" s="1365"/>
      <c r="AI37" s="1365"/>
      <c r="AJ37" s="1365">
        <v>904108.96757936419</v>
      </c>
      <c r="AK37" s="1365">
        <v>1261852.1045465607</v>
      </c>
      <c r="AL37" s="1365">
        <v>1307602.17631452</v>
      </c>
      <c r="AM37" s="1365"/>
      <c r="AN37" s="1365"/>
      <c r="AO37" s="1365"/>
      <c r="AP37" s="1365">
        <v>2105316.4116825867</v>
      </c>
      <c r="AQ37" s="1365">
        <v>4011979.453948989</v>
      </c>
      <c r="AR37" s="1365">
        <v>4034740.371442257</v>
      </c>
      <c r="AS37" s="1365"/>
      <c r="AT37" s="1365"/>
      <c r="AU37" s="1365"/>
      <c r="AV37" s="1365">
        <v>6571397.5650723735</v>
      </c>
      <c r="AW37" s="1365"/>
      <c r="AX37" s="1365"/>
      <c r="AY37" s="1365"/>
      <c r="AZ37" s="1365"/>
      <c r="BA37" s="1365"/>
      <c r="BB37" s="1365"/>
      <c r="BC37" s="1365">
        <v>15023.931499195554</v>
      </c>
      <c r="BD37" s="1365">
        <v>13619.578317287174</v>
      </c>
      <c r="BE37" s="1365"/>
      <c r="BF37" s="1365"/>
      <c r="BG37" s="1365"/>
      <c r="BH37" s="1365">
        <v>22988.7323492373</v>
      </c>
      <c r="BI37" s="1365"/>
      <c r="BJ37" s="1365"/>
      <c r="BK37" s="1365"/>
      <c r="BL37" s="1365"/>
      <c r="BM37" s="1365"/>
      <c r="BN37" s="1365"/>
    </row>
    <row r="38" spans="1:66" x14ac:dyDescent="0.2">
      <c r="A38" s="1365">
        <v>1949</v>
      </c>
      <c r="B38" s="1365">
        <v>21424.115354164533</v>
      </c>
      <c r="C38" s="1365"/>
      <c r="D38" s="1365"/>
      <c r="E38" s="1365"/>
      <c r="F38" s="1365">
        <v>34446.512622940783</v>
      </c>
      <c r="G38" s="1365"/>
      <c r="H38" s="1365"/>
      <c r="I38" s="1365"/>
      <c r="J38" s="1365"/>
      <c r="K38" s="1365"/>
      <c r="L38" s="1365"/>
      <c r="M38" s="1365">
        <v>82172.05967540975</v>
      </c>
      <c r="N38" s="1365">
        <v>94257.809371626587</v>
      </c>
      <c r="O38" s="1365"/>
      <c r="P38" s="1365"/>
      <c r="Q38" s="1365"/>
      <c r="R38" s="1365">
        <v>141781.02263402138</v>
      </c>
      <c r="S38" s="1365">
        <v>124697.3690655495</v>
      </c>
      <c r="T38" s="1365">
        <v>139092.21438277548</v>
      </c>
      <c r="U38" s="1365"/>
      <c r="V38" s="1365"/>
      <c r="W38" s="1365"/>
      <c r="X38" s="1365">
        <v>213278.48530789698</v>
      </c>
      <c r="Y38" s="1365">
        <v>335829.7734991624</v>
      </c>
      <c r="Z38" s="1365">
        <v>364638.16687943978</v>
      </c>
      <c r="AA38" s="1365"/>
      <c r="AB38" s="1365"/>
      <c r="AC38" s="1365"/>
      <c r="AD38" s="1365">
        <v>572757.68031437532</v>
      </c>
      <c r="AE38" s="1365">
        <v>496095.5879070377</v>
      </c>
      <c r="AF38" s="1365">
        <v>533631.61634222069</v>
      </c>
      <c r="AG38" s="1365"/>
      <c r="AH38" s="1365"/>
      <c r="AI38" s="1365"/>
      <c r="AJ38" s="1365">
        <v>843828.87538527441</v>
      </c>
      <c r="AK38" s="1365">
        <v>1184079.3309126694</v>
      </c>
      <c r="AL38" s="1365">
        <v>1225528.0440606854</v>
      </c>
      <c r="AM38" s="1365"/>
      <c r="AN38" s="1365"/>
      <c r="AO38" s="1365"/>
      <c r="AP38" s="1365">
        <v>1979644.260341893</v>
      </c>
      <c r="AQ38" s="1365">
        <v>3852919.3179019205</v>
      </c>
      <c r="AR38" s="1365">
        <v>3874633.8330582138</v>
      </c>
      <c r="AS38" s="1365"/>
      <c r="AT38" s="1365"/>
      <c r="AU38" s="1365"/>
      <c r="AV38" s="1365">
        <v>6322973.0486457031</v>
      </c>
      <c r="AW38" s="1365"/>
      <c r="AX38" s="1365"/>
      <c r="AY38" s="1365"/>
      <c r="AZ38" s="1365"/>
      <c r="BA38" s="1365"/>
      <c r="BB38" s="1365"/>
      <c r="BC38" s="1365">
        <v>14674.343762915058</v>
      </c>
      <c r="BD38" s="1365">
        <v>13331.482685557632</v>
      </c>
      <c r="BE38" s="1365"/>
      <c r="BF38" s="1365"/>
      <c r="BG38" s="1365"/>
      <c r="BH38" s="1365">
        <v>22520.455955042933</v>
      </c>
      <c r="BI38" s="1365"/>
      <c r="BJ38" s="1365"/>
      <c r="BK38" s="1365"/>
      <c r="BL38" s="1365"/>
      <c r="BM38" s="1365"/>
      <c r="BN38" s="1365"/>
    </row>
    <row r="39" spans="1:66" x14ac:dyDescent="0.2">
      <c r="A39" s="1365">
        <v>1950</v>
      </c>
      <c r="B39" s="1365">
        <v>23328.117460534471</v>
      </c>
      <c r="C39" s="1365"/>
      <c r="D39" s="1365"/>
      <c r="E39" s="1365"/>
      <c r="F39" s="1365">
        <v>37440.944886215395</v>
      </c>
      <c r="G39" s="1365"/>
      <c r="H39" s="1365"/>
      <c r="I39" s="1365"/>
      <c r="J39" s="1365"/>
      <c r="K39" s="1365"/>
      <c r="L39" s="1365"/>
      <c r="M39" s="1365">
        <v>91367.773690572067</v>
      </c>
      <c r="N39" s="1365">
        <v>104091.44055631151</v>
      </c>
      <c r="O39" s="1365"/>
      <c r="P39" s="1365"/>
      <c r="Q39" s="1365"/>
      <c r="R39" s="1365">
        <v>156859.70323360281</v>
      </c>
      <c r="S39" s="1365">
        <v>140198.46188919895</v>
      </c>
      <c r="T39" s="1365">
        <v>155097.95893291273</v>
      </c>
      <c r="U39" s="1365"/>
      <c r="V39" s="1365"/>
      <c r="W39" s="1365"/>
      <c r="X39" s="1365">
        <v>238367.15232005477</v>
      </c>
      <c r="Y39" s="1365">
        <v>390310.75256061525</v>
      </c>
      <c r="Z39" s="1365">
        <v>419506.43401708757</v>
      </c>
      <c r="AA39" s="1365"/>
      <c r="AB39" s="1365"/>
      <c r="AC39" s="1365"/>
      <c r="AD39" s="1365">
        <v>660439.6441082661</v>
      </c>
      <c r="AE39" s="1365">
        <v>574999.489802995</v>
      </c>
      <c r="AF39" s="1365">
        <v>612117.48847505578</v>
      </c>
      <c r="AG39" s="1365"/>
      <c r="AH39" s="1365"/>
      <c r="AI39" s="1365"/>
      <c r="AJ39" s="1365">
        <v>970449.84203064418</v>
      </c>
      <c r="AK39" s="1365">
        <v>1396277.377927738</v>
      </c>
      <c r="AL39" s="1365">
        <v>1436281.967376939</v>
      </c>
      <c r="AM39" s="1365"/>
      <c r="AN39" s="1365"/>
      <c r="AO39" s="1365"/>
      <c r="AP39" s="1365">
        <v>2321801.5491716443</v>
      </c>
      <c r="AQ39" s="1365">
        <v>3581499.7014933694</v>
      </c>
      <c r="AR39" s="1365">
        <v>3601442.9797618594</v>
      </c>
      <c r="AS39" s="1365"/>
      <c r="AT39" s="1365"/>
      <c r="AU39" s="1365"/>
      <c r="AV39" s="1365">
        <v>5889549.9801537842</v>
      </c>
      <c r="AW39" s="1365"/>
      <c r="AX39" s="1365"/>
      <c r="AY39" s="1365"/>
      <c r="AZ39" s="1365"/>
      <c r="BA39" s="1365"/>
      <c r="BB39" s="1365"/>
      <c r="BC39" s="1365">
        <v>15768.155657196956</v>
      </c>
      <c r="BD39" s="1365">
        <v>14354.414894337016</v>
      </c>
      <c r="BE39" s="1365"/>
      <c r="BF39" s="1365"/>
      <c r="BG39" s="1365"/>
      <c r="BH39" s="1365">
        <v>24172.193958727905</v>
      </c>
      <c r="BI39" s="1365"/>
      <c r="BJ39" s="1365"/>
      <c r="BK39" s="1365"/>
      <c r="BL39" s="1365"/>
      <c r="BM39" s="1365"/>
      <c r="BN39" s="1365"/>
    </row>
    <row r="40" spans="1:66" x14ac:dyDescent="0.2">
      <c r="A40" s="1365">
        <v>1951</v>
      </c>
      <c r="B40" s="1365">
        <v>25006.823001655965</v>
      </c>
      <c r="C40" s="1365"/>
      <c r="D40" s="1365"/>
      <c r="E40" s="1365"/>
      <c r="F40" s="1365">
        <v>40231.392684323509</v>
      </c>
      <c r="G40" s="1365"/>
      <c r="H40" s="1365"/>
      <c r="I40" s="1365"/>
      <c r="J40" s="1365"/>
      <c r="K40" s="1365"/>
      <c r="L40" s="1365"/>
      <c r="M40" s="1365">
        <v>95176.042885597664</v>
      </c>
      <c r="N40" s="1365">
        <v>109355.87024685669</v>
      </c>
      <c r="O40" s="1365"/>
      <c r="P40" s="1365"/>
      <c r="Q40" s="1365"/>
      <c r="R40" s="1365">
        <v>164285.75608892826</v>
      </c>
      <c r="S40" s="1365">
        <v>145879.1437828686</v>
      </c>
      <c r="T40" s="1365">
        <v>162560.98056548994</v>
      </c>
      <c r="U40" s="1365"/>
      <c r="V40" s="1365"/>
      <c r="W40" s="1365"/>
      <c r="X40" s="1365">
        <v>249174.96590579188</v>
      </c>
      <c r="Y40" s="1365">
        <v>401919.39989583159</v>
      </c>
      <c r="Z40" s="1365">
        <v>433321.00856662495</v>
      </c>
      <c r="AA40" s="1365"/>
      <c r="AB40" s="1365"/>
      <c r="AC40" s="1365"/>
      <c r="AD40" s="1365">
        <v>682716.28629911644</v>
      </c>
      <c r="AE40" s="1365">
        <v>588123.1926578678</v>
      </c>
      <c r="AF40" s="1365">
        <v>627809.40008491965</v>
      </c>
      <c r="AG40" s="1365"/>
      <c r="AH40" s="1365"/>
      <c r="AI40" s="1365"/>
      <c r="AJ40" s="1365">
        <v>996731.53736343002</v>
      </c>
      <c r="AK40" s="1365">
        <v>1388381.8063019442</v>
      </c>
      <c r="AL40" s="1365">
        <v>1430593.2231017842</v>
      </c>
      <c r="AM40" s="1365"/>
      <c r="AN40" s="1365"/>
      <c r="AO40" s="1365"/>
      <c r="AP40" s="1365">
        <v>2319341.904859121</v>
      </c>
      <c r="AQ40" s="1365">
        <v>4501873.8020997234</v>
      </c>
      <c r="AR40" s="1365">
        <v>4524122.5200669207</v>
      </c>
      <c r="AS40" s="1365"/>
      <c r="AT40" s="1365"/>
      <c r="AU40" s="1365"/>
      <c r="AV40" s="1365">
        <v>7391318.761871242</v>
      </c>
      <c r="AW40" s="1365"/>
      <c r="AX40" s="1365"/>
      <c r="AY40" s="1365"/>
      <c r="AZ40" s="1365"/>
      <c r="BA40" s="1365"/>
      <c r="BB40" s="1365"/>
      <c r="BC40" s="1365">
        <v>17210.243014551328</v>
      </c>
      <c r="BD40" s="1365">
        <v>15634.706641078103</v>
      </c>
      <c r="BE40" s="1365"/>
      <c r="BF40" s="1365"/>
      <c r="BG40" s="1365"/>
      <c r="BH40" s="1365">
        <v>26447.574528256315</v>
      </c>
      <c r="BI40" s="1365"/>
      <c r="BJ40" s="1365"/>
      <c r="BK40" s="1365"/>
      <c r="BL40" s="1365"/>
      <c r="BM40" s="1365"/>
      <c r="BN40" s="1365"/>
    </row>
    <row r="41" spans="1:66" x14ac:dyDescent="0.2">
      <c r="A41" s="1365">
        <v>1952</v>
      </c>
      <c r="B41" s="1365">
        <v>25628.864813308763</v>
      </c>
      <c r="C41" s="1365"/>
      <c r="D41" s="1365"/>
      <c r="E41" s="1365"/>
      <c r="F41" s="1365">
        <v>41300.361994118924</v>
      </c>
      <c r="G41" s="1365"/>
      <c r="H41" s="1365"/>
      <c r="I41" s="1365"/>
      <c r="J41" s="1365"/>
      <c r="K41" s="1365"/>
      <c r="L41" s="1365"/>
      <c r="M41" s="1365">
        <v>94106.914348751467</v>
      </c>
      <c r="N41" s="1365">
        <v>109156.85351273658</v>
      </c>
      <c r="O41" s="1365"/>
      <c r="P41" s="1365"/>
      <c r="Q41" s="1365"/>
      <c r="R41" s="1365">
        <v>163347.16944211256</v>
      </c>
      <c r="S41" s="1365">
        <v>142351.98330074956</v>
      </c>
      <c r="T41" s="1365">
        <v>159903.78755609112</v>
      </c>
      <c r="U41" s="1365"/>
      <c r="V41" s="1365"/>
      <c r="W41" s="1365"/>
      <c r="X41" s="1365">
        <v>244421.78903983571</v>
      </c>
      <c r="Y41" s="1365">
        <v>383860.22702555003</v>
      </c>
      <c r="Z41" s="1365">
        <v>416359.42163485405</v>
      </c>
      <c r="AA41" s="1365"/>
      <c r="AB41" s="1365"/>
      <c r="AC41" s="1365"/>
      <c r="AD41" s="1365">
        <v>654975.52909013222</v>
      </c>
      <c r="AE41" s="1365">
        <v>560700.36370359617</v>
      </c>
      <c r="AF41" s="1365">
        <v>602152.61827926408</v>
      </c>
      <c r="AG41" s="1365"/>
      <c r="AH41" s="1365"/>
      <c r="AI41" s="1365"/>
      <c r="AJ41" s="1365">
        <v>954834.87218243291</v>
      </c>
      <c r="AK41" s="1365">
        <v>1321148.6313140278</v>
      </c>
      <c r="AL41" s="1365">
        <v>1366655.8678569745</v>
      </c>
      <c r="AM41" s="1365"/>
      <c r="AN41" s="1365"/>
      <c r="AO41" s="1365"/>
      <c r="AP41" s="1365">
        <v>2215385.3608730175</v>
      </c>
      <c r="AQ41" s="1365">
        <v>4185452.5103935618</v>
      </c>
      <c r="AR41" s="1365">
        <v>4210560.0617533838</v>
      </c>
      <c r="AS41" s="1365"/>
      <c r="AT41" s="1365"/>
      <c r="AU41" s="1365"/>
      <c r="AV41" s="1365">
        <v>6892505.1080465429</v>
      </c>
      <c r="AW41" s="1365"/>
      <c r="AX41" s="1365"/>
      <c r="AY41" s="1365"/>
      <c r="AZ41" s="1365"/>
      <c r="BA41" s="1365"/>
      <c r="BB41" s="1365"/>
      <c r="BC41" s="1365">
        <v>18020.19264270402</v>
      </c>
      <c r="BD41" s="1365">
        <v>16347.977180039004</v>
      </c>
      <c r="BE41" s="1365"/>
      <c r="BF41" s="1365"/>
      <c r="BG41" s="1365"/>
      <c r="BH41" s="1365">
        <v>27739.605611008526</v>
      </c>
      <c r="BI41" s="1365"/>
      <c r="BJ41" s="1365"/>
      <c r="BK41" s="1365"/>
      <c r="BL41" s="1365"/>
      <c r="BM41" s="1365"/>
      <c r="BN41" s="1365"/>
    </row>
    <row r="42" spans="1:66" x14ac:dyDescent="0.2">
      <c r="A42" s="1365">
        <v>1953</v>
      </c>
      <c r="B42" s="1365">
        <v>26398.770940154976</v>
      </c>
      <c r="C42" s="1365"/>
      <c r="D42" s="1365"/>
      <c r="E42" s="1365"/>
      <c r="F42" s="1365">
        <v>42555.837807548189</v>
      </c>
      <c r="G42" s="1365"/>
      <c r="H42" s="1365"/>
      <c r="I42" s="1365"/>
      <c r="J42" s="1365"/>
      <c r="K42" s="1365"/>
      <c r="L42" s="1365"/>
      <c r="M42" s="1365">
        <v>94278.561624932452</v>
      </c>
      <c r="N42" s="1365">
        <v>109893.89225168858</v>
      </c>
      <c r="O42" s="1365"/>
      <c r="P42" s="1365"/>
      <c r="Q42" s="1365"/>
      <c r="R42" s="1365">
        <v>164145.76434352004</v>
      </c>
      <c r="S42" s="1365">
        <v>140599.69183667237</v>
      </c>
      <c r="T42" s="1365">
        <v>158781.52570174637</v>
      </c>
      <c r="U42" s="1365"/>
      <c r="V42" s="1365"/>
      <c r="W42" s="1365"/>
      <c r="X42" s="1365">
        <v>242177.78086806988</v>
      </c>
      <c r="Y42" s="1365">
        <v>370533.71494089789</v>
      </c>
      <c r="Z42" s="1365">
        <v>403100.59655754326</v>
      </c>
      <c r="AA42" s="1365"/>
      <c r="AB42" s="1365"/>
      <c r="AC42" s="1365"/>
      <c r="AD42" s="1365">
        <v>633786.901063381</v>
      </c>
      <c r="AE42" s="1365">
        <v>539554.37295966735</v>
      </c>
      <c r="AF42" s="1365">
        <v>580670.66695652774</v>
      </c>
      <c r="AG42" s="1365"/>
      <c r="AH42" s="1365"/>
      <c r="AI42" s="1365"/>
      <c r="AJ42" s="1365">
        <v>920729.83755463036</v>
      </c>
      <c r="AK42" s="1365">
        <v>1260665.5784086429</v>
      </c>
      <c r="AL42" s="1365">
        <v>1304833.7763062508</v>
      </c>
      <c r="AM42" s="1365"/>
      <c r="AN42" s="1365"/>
      <c r="AO42" s="1365"/>
      <c r="AP42" s="1365">
        <v>2118380.8425425864</v>
      </c>
      <c r="AQ42" s="1365">
        <v>4117166.8625707659</v>
      </c>
      <c r="AR42" s="1365">
        <v>4142990.4897039058</v>
      </c>
      <c r="AS42" s="1365"/>
      <c r="AT42" s="1365"/>
      <c r="AU42" s="1365"/>
      <c r="AV42" s="1365">
        <v>6784490.0896107322</v>
      </c>
      <c r="AW42" s="1365"/>
      <c r="AX42" s="1365"/>
      <c r="AY42" s="1365"/>
      <c r="AZ42" s="1365"/>
      <c r="BA42" s="1365"/>
      <c r="BB42" s="1365"/>
      <c r="BC42" s="1365">
        <v>18856.571975179701</v>
      </c>
      <c r="BD42" s="1365">
        <v>17121.535238873461</v>
      </c>
      <c r="BE42" s="1365"/>
      <c r="BF42" s="1365"/>
      <c r="BG42" s="1365"/>
      <c r="BH42" s="1365">
        <v>29045.845970217975</v>
      </c>
      <c r="BI42" s="1365"/>
      <c r="BJ42" s="1365"/>
      <c r="BK42" s="1365"/>
      <c r="BL42" s="1365"/>
      <c r="BM42" s="1365"/>
      <c r="BN42" s="1365"/>
    </row>
    <row r="43" spans="1:66" x14ac:dyDescent="0.2">
      <c r="A43" s="1365">
        <v>1954</v>
      </c>
      <c r="B43" s="1365">
        <v>25845.991860995018</v>
      </c>
      <c r="C43" s="1365"/>
      <c r="D43" s="1365"/>
      <c r="E43" s="1365"/>
      <c r="F43" s="1365">
        <v>41647.336013846696</v>
      </c>
      <c r="G43" s="1365"/>
      <c r="H43" s="1365"/>
      <c r="I43" s="1365"/>
      <c r="J43" s="1365"/>
      <c r="K43" s="1365"/>
      <c r="L43" s="1365"/>
      <c r="M43" s="1365">
        <v>93141.989831169296</v>
      </c>
      <c r="N43" s="1365">
        <v>107786.22726662568</v>
      </c>
      <c r="O43" s="1365"/>
      <c r="P43" s="1365"/>
      <c r="Q43" s="1365"/>
      <c r="R43" s="1365">
        <v>161682.35578664704</v>
      </c>
      <c r="S43" s="1365">
        <v>138640.7679114042</v>
      </c>
      <c r="T43" s="1365">
        <v>155736.54132330185</v>
      </c>
      <c r="U43" s="1365"/>
      <c r="V43" s="1365"/>
      <c r="W43" s="1365"/>
      <c r="X43" s="1365">
        <v>238458.99366251304</v>
      </c>
      <c r="Y43" s="1365">
        <v>360263.79305299924</v>
      </c>
      <c r="Z43" s="1365">
        <v>391441.38616057014</v>
      </c>
      <c r="AA43" s="1365"/>
      <c r="AB43" s="1365"/>
      <c r="AC43" s="1365"/>
      <c r="AD43" s="1365">
        <v>616074.21160783397</v>
      </c>
      <c r="AE43" s="1365">
        <v>518463.83481158933</v>
      </c>
      <c r="AF43" s="1365">
        <v>557879.24979062926</v>
      </c>
      <c r="AG43" s="1365"/>
      <c r="AH43" s="1365"/>
      <c r="AI43" s="1365"/>
      <c r="AJ43" s="1365">
        <v>885070.3711735938</v>
      </c>
      <c r="AK43" s="1365">
        <v>1211375.4704922533</v>
      </c>
      <c r="AL43" s="1365">
        <v>1254617.8379244027</v>
      </c>
      <c r="AM43" s="1365"/>
      <c r="AN43" s="1365"/>
      <c r="AO43" s="1365"/>
      <c r="AP43" s="1365">
        <v>2036774.3769126034</v>
      </c>
      <c r="AQ43" s="1365">
        <v>3791351.4452219494</v>
      </c>
      <c r="AR43" s="1365">
        <v>3816415.8474896057</v>
      </c>
      <c r="AS43" s="1365"/>
      <c r="AT43" s="1365"/>
      <c r="AU43" s="1365"/>
      <c r="AV43" s="1365">
        <v>6253353.2648399659</v>
      </c>
      <c r="AW43" s="1365"/>
      <c r="AX43" s="1365"/>
      <c r="AY43" s="1365"/>
      <c r="AZ43" s="1365"/>
      <c r="BA43" s="1365"/>
      <c r="BB43" s="1365"/>
      <c r="BC43" s="1365">
        <v>18368.658753197877</v>
      </c>
      <c r="BD43" s="1365">
        <v>16741.52126036938</v>
      </c>
      <c r="BE43" s="1365"/>
      <c r="BF43" s="1365"/>
      <c r="BG43" s="1365"/>
      <c r="BH43" s="1365">
        <v>28310.111594646653</v>
      </c>
      <c r="BI43" s="1365"/>
      <c r="BJ43" s="1365"/>
      <c r="BK43" s="1365"/>
      <c r="BL43" s="1365"/>
      <c r="BM43" s="1365"/>
      <c r="BN43" s="1365"/>
    </row>
    <row r="44" spans="1:66" x14ac:dyDescent="0.2">
      <c r="A44" s="1365">
        <v>1955</v>
      </c>
      <c r="B44" s="1365">
        <v>27653.702660986652</v>
      </c>
      <c r="C44" s="1365"/>
      <c r="D44" s="1365"/>
      <c r="E44" s="1365"/>
      <c r="F44" s="1365">
        <v>44524.015152853302</v>
      </c>
      <c r="G44" s="1365"/>
      <c r="H44" s="1365"/>
      <c r="I44" s="1365"/>
      <c r="J44" s="1365"/>
      <c r="K44" s="1365"/>
      <c r="L44" s="1365"/>
      <c r="M44" s="1365">
        <v>101662.94430724063</v>
      </c>
      <c r="N44" s="1365">
        <v>116813.96144577439</v>
      </c>
      <c r="O44" s="1365"/>
      <c r="P44" s="1365"/>
      <c r="Q44" s="1365"/>
      <c r="R44" s="1365">
        <v>175750.65566869115</v>
      </c>
      <c r="S44" s="1365">
        <v>152073.35342562123</v>
      </c>
      <c r="T44" s="1365">
        <v>169195.52379076215</v>
      </c>
      <c r="U44" s="1365"/>
      <c r="V44" s="1365"/>
      <c r="W44" s="1365"/>
      <c r="X44" s="1365">
        <v>260370.79479005956</v>
      </c>
      <c r="Y44" s="1365">
        <v>403908.87349270046</v>
      </c>
      <c r="Z44" s="1365">
        <v>434802.02167516359</v>
      </c>
      <c r="AA44" s="1365"/>
      <c r="AB44" s="1365"/>
      <c r="AC44" s="1365"/>
      <c r="AD44" s="1365">
        <v>686782.94752815214</v>
      </c>
      <c r="AE44" s="1365">
        <v>585271.2120571204</v>
      </c>
      <c r="AF44" s="1365">
        <v>623340.94605462207</v>
      </c>
      <c r="AG44" s="1365"/>
      <c r="AH44" s="1365"/>
      <c r="AI44" s="1365"/>
      <c r="AJ44" s="1365">
        <v>992629.58242250804</v>
      </c>
      <c r="AK44" s="1365">
        <v>1429099.4607500378</v>
      </c>
      <c r="AL44" s="1365">
        <v>1468691.7316176477</v>
      </c>
      <c r="AM44" s="1365"/>
      <c r="AN44" s="1365"/>
      <c r="AO44" s="1365"/>
      <c r="AP44" s="1365">
        <v>2389575.8524241429</v>
      </c>
      <c r="AQ44" s="1365">
        <v>4778377.5767712435</v>
      </c>
      <c r="AR44" s="1365">
        <v>4800259.722804632</v>
      </c>
      <c r="AS44" s="1365"/>
      <c r="AT44" s="1365"/>
      <c r="AU44" s="1365"/>
      <c r="AV44" s="1365">
        <v>7847856.5277846539</v>
      </c>
      <c r="AW44" s="1365"/>
      <c r="AX44" s="1365"/>
      <c r="AY44" s="1365"/>
      <c r="AZ44" s="1365"/>
      <c r="BA44" s="1365"/>
      <c r="BB44" s="1365"/>
      <c r="BC44" s="1365">
        <v>19430.453589180655</v>
      </c>
      <c r="BD44" s="1365">
        <v>17747.007240454681</v>
      </c>
      <c r="BE44" s="1365"/>
      <c r="BF44" s="1365"/>
      <c r="BG44" s="1365"/>
      <c r="BH44" s="1365">
        <v>29943.277317760221</v>
      </c>
      <c r="BI44" s="1365"/>
      <c r="BJ44" s="1365"/>
      <c r="BK44" s="1365"/>
      <c r="BL44" s="1365"/>
      <c r="BM44" s="1365"/>
      <c r="BN44" s="1365"/>
    </row>
    <row r="45" spans="1:66" x14ac:dyDescent="0.2">
      <c r="A45" s="1365">
        <v>1956</v>
      </c>
      <c r="B45" s="1365">
        <v>28227.85300852637</v>
      </c>
      <c r="C45" s="1365"/>
      <c r="D45" s="1365"/>
      <c r="E45" s="1365"/>
      <c r="F45" s="1365">
        <v>45452.291564914187</v>
      </c>
      <c r="G45" s="1365"/>
      <c r="H45" s="1365"/>
      <c r="I45" s="1365"/>
      <c r="J45" s="1365"/>
      <c r="K45" s="1365"/>
      <c r="L45" s="1365"/>
      <c r="M45" s="1365">
        <v>101125.82167745208</v>
      </c>
      <c r="N45" s="1365">
        <v>116799.55981273367</v>
      </c>
      <c r="O45" s="1365"/>
      <c r="P45" s="1365"/>
      <c r="Q45" s="1365"/>
      <c r="R45" s="1365">
        <v>175224.29330964069</v>
      </c>
      <c r="S45" s="1365">
        <v>150067.04708310662</v>
      </c>
      <c r="T45" s="1365">
        <v>167957.26027806129</v>
      </c>
      <c r="U45" s="1365"/>
      <c r="V45" s="1365"/>
      <c r="W45" s="1365"/>
      <c r="X45" s="1365">
        <v>257543.85026230957</v>
      </c>
      <c r="Y45" s="1365">
        <v>390045.27232912311</v>
      </c>
      <c r="Z45" s="1365">
        <v>422263.92124402517</v>
      </c>
      <c r="AA45" s="1365"/>
      <c r="AB45" s="1365"/>
      <c r="AC45" s="1365"/>
      <c r="AD45" s="1365">
        <v>665274.42867236363</v>
      </c>
      <c r="AE45" s="1365">
        <v>575352.75110438548</v>
      </c>
      <c r="AF45" s="1365">
        <v>616321.05250961555</v>
      </c>
      <c r="AG45" s="1365"/>
      <c r="AH45" s="1365"/>
      <c r="AI45" s="1365"/>
      <c r="AJ45" s="1365">
        <v>978395.32827825961</v>
      </c>
      <c r="AK45" s="1365">
        <v>1363645.1582789447</v>
      </c>
      <c r="AL45" s="1365">
        <v>1405711.6557829892</v>
      </c>
      <c r="AM45" s="1365"/>
      <c r="AN45" s="1365"/>
      <c r="AO45" s="1365"/>
      <c r="AP45" s="1365">
        <v>2285393.1213701568</v>
      </c>
      <c r="AQ45" s="1365">
        <v>4389141.5604844298</v>
      </c>
      <c r="AR45" s="1365">
        <v>4413224.8043085141</v>
      </c>
      <c r="AS45" s="1365"/>
      <c r="AT45" s="1365"/>
      <c r="AU45" s="1365"/>
      <c r="AV45" s="1365">
        <v>7221820.9469287228</v>
      </c>
      <c r="AW45" s="1365"/>
      <c r="AX45" s="1365"/>
      <c r="AY45" s="1365"/>
      <c r="AZ45" s="1365"/>
      <c r="BA45" s="1365"/>
      <c r="BB45" s="1365"/>
      <c r="BC45" s="1365">
        <v>20128.078711979069</v>
      </c>
      <c r="BD45" s="1365">
        <v>18386.552252503338</v>
      </c>
      <c r="BE45" s="1365"/>
      <c r="BF45" s="1365"/>
      <c r="BG45" s="1365"/>
      <c r="BH45" s="1365">
        <v>31033.180259944573</v>
      </c>
      <c r="BI45" s="1365"/>
      <c r="BJ45" s="1365"/>
      <c r="BK45" s="1365"/>
      <c r="BL45" s="1365"/>
      <c r="BM45" s="1365"/>
      <c r="BN45" s="1365"/>
    </row>
    <row r="46" spans="1:66" x14ac:dyDescent="0.2">
      <c r="A46" s="1365">
        <v>1957</v>
      </c>
      <c r="B46" s="1365">
        <v>28310.964278443131</v>
      </c>
      <c r="C46" s="1365"/>
      <c r="D46" s="1365"/>
      <c r="E46" s="1365"/>
      <c r="F46" s="1365">
        <v>45564.884661262324</v>
      </c>
      <c r="G46" s="1365"/>
      <c r="H46" s="1365"/>
      <c r="I46" s="1365"/>
      <c r="J46" s="1365"/>
      <c r="K46" s="1365"/>
      <c r="L46" s="1365"/>
      <c r="M46" s="1365">
        <v>101219.85982857339</v>
      </c>
      <c r="N46" s="1365">
        <v>117107.51305691672</v>
      </c>
      <c r="O46" s="1365"/>
      <c r="P46" s="1365"/>
      <c r="Q46" s="1365"/>
      <c r="R46" s="1365">
        <v>175400.97389275677</v>
      </c>
      <c r="S46" s="1365">
        <v>150272.45087667796</v>
      </c>
      <c r="T46" s="1365">
        <v>168636.67864036898</v>
      </c>
      <c r="U46" s="1365"/>
      <c r="V46" s="1365"/>
      <c r="W46" s="1365"/>
      <c r="X46" s="1365">
        <v>257782.1803753858</v>
      </c>
      <c r="Y46" s="1365">
        <v>383938.64165282092</v>
      </c>
      <c r="Z46" s="1365">
        <v>416041.98939847382</v>
      </c>
      <c r="AA46" s="1365"/>
      <c r="AB46" s="1365"/>
      <c r="AC46" s="1365"/>
      <c r="AD46" s="1365">
        <v>654877.005445446</v>
      </c>
      <c r="AE46" s="1365">
        <v>562055.59184432356</v>
      </c>
      <c r="AF46" s="1365">
        <v>602876.57168173988</v>
      </c>
      <c r="AG46" s="1365"/>
      <c r="AH46" s="1365"/>
      <c r="AI46" s="1365"/>
      <c r="AJ46" s="1365">
        <v>956135.0587134473</v>
      </c>
      <c r="AK46" s="1365">
        <v>1308737.0508965552</v>
      </c>
      <c r="AL46" s="1365">
        <v>1351358.8758280519</v>
      </c>
      <c r="AM46" s="1365"/>
      <c r="AN46" s="1365"/>
      <c r="AO46" s="1365"/>
      <c r="AP46" s="1365">
        <v>2195983.5069738077</v>
      </c>
      <c r="AQ46" s="1365">
        <v>4055770.1575107053</v>
      </c>
      <c r="AR46" s="1365">
        <v>4080982.3866285756</v>
      </c>
      <c r="AS46" s="1365"/>
      <c r="AT46" s="1365"/>
      <c r="AU46" s="1365"/>
      <c r="AV46" s="1365">
        <v>6681236.8222741261</v>
      </c>
      <c r="AW46" s="1365"/>
      <c r="AX46" s="1365"/>
      <c r="AY46" s="1365"/>
      <c r="AZ46" s="1365"/>
      <c r="BA46" s="1365"/>
      <c r="BB46" s="1365"/>
      <c r="BC46" s="1365">
        <v>20209.975883984211</v>
      </c>
      <c r="BD46" s="1365">
        <v>18444.681080834947</v>
      </c>
      <c r="BE46" s="1365"/>
      <c r="BF46" s="1365"/>
      <c r="BG46" s="1365"/>
      <c r="BH46" s="1365">
        <v>31138.652524429606</v>
      </c>
      <c r="BI46" s="1365"/>
      <c r="BJ46" s="1365"/>
      <c r="BK46" s="1365"/>
      <c r="BL46" s="1365"/>
      <c r="BM46" s="1365"/>
      <c r="BN46" s="1365"/>
    </row>
    <row r="47" spans="1:66" x14ac:dyDescent="0.2">
      <c r="A47" s="1365">
        <v>1958</v>
      </c>
      <c r="B47" s="1365">
        <v>27550.411056891317</v>
      </c>
      <c r="C47" s="1365"/>
      <c r="D47" s="1365"/>
      <c r="E47" s="1365"/>
      <c r="F47" s="1365">
        <v>44340.30228427377</v>
      </c>
      <c r="G47" s="1365"/>
      <c r="H47" s="1365"/>
      <c r="I47" s="1365"/>
      <c r="J47" s="1365"/>
      <c r="K47" s="1365"/>
      <c r="L47" s="1365"/>
      <c r="M47" s="1365">
        <v>98165.712821671914</v>
      </c>
      <c r="N47" s="1365">
        <v>113117.84995332516</v>
      </c>
      <c r="O47" s="1365"/>
      <c r="P47" s="1365"/>
      <c r="Q47" s="1365"/>
      <c r="R47" s="1365">
        <v>170048.03771527403</v>
      </c>
      <c r="S47" s="1365">
        <v>143374.51838824269</v>
      </c>
      <c r="T47" s="1365">
        <v>160947.86548308088</v>
      </c>
      <c r="U47" s="1365"/>
      <c r="V47" s="1365"/>
      <c r="W47" s="1365"/>
      <c r="X47" s="1365">
        <v>246428.1573637265</v>
      </c>
      <c r="Y47" s="1365">
        <v>350685.86798209429</v>
      </c>
      <c r="Z47" s="1365">
        <v>383002.0642854335</v>
      </c>
      <c r="AA47" s="1365"/>
      <c r="AB47" s="1365"/>
      <c r="AC47" s="1365"/>
      <c r="AD47" s="1365">
        <v>601563.31354986213</v>
      </c>
      <c r="AE47" s="1365">
        <v>505401.80360425857</v>
      </c>
      <c r="AF47" s="1365">
        <v>547353.74036652013</v>
      </c>
      <c r="AG47" s="1365"/>
      <c r="AH47" s="1365"/>
      <c r="AI47" s="1365"/>
      <c r="AJ47" s="1365">
        <v>865464.77282331744</v>
      </c>
      <c r="AK47" s="1365">
        <v>1138133.5648654851</v>
      </c>
      <c r="AL47" s="1365">
        <v>1183661.333793761</v>
      </c>
      <c r="AM47" s="1365"/>
      <c r="AN47" s="1365"/>
      <c r="AO47" s="1365"/>
      <c r="AP47" s="1365">
        <v>1921090.5192177249</v>
      </c>
      <c r="AQ47" s="1365">
        <v>3458181.6051417608</v>
      </c>
      <c r="AR47" s="1365">
        <v>3485476.6754999924</v>
      </c>
      <c r="AS47" s="1365"/>
      <c r="AT47" s="1365"/>
      <c r="AU47" s="1365"/>
      <c r="AV47" s="1365">
        <v>5714482.6789120873</v>
      </c>
      <c r="AW47" s="1365"/>
      <c r="AX47" s="1365"/>
      <c r="AY47" s="1365"/>
      <c r="AZ47" s="1365"/>
      <c r="BA47" s="1365"/>
      <c r="BB47" s="1365"/>
      <c r="BC47" s="1365">
        <v>19704.26641636014</v>
      </c>
      <c r="BD47" s="1365">
        <v>18042.917846176446</v>
      </c>
      <c r="BE47" s="1365"/>
      <c r="BF47" s="1365"/>
      <c r="BG47" s="1365"/>
      <c r="BH47" s="1365">
        <v>30372.77612527374</v>
      </c>
      <c r="BI47" s="1365"/>
      <c r="BJ47" s="1365"/>
      <c r="BK47" s="1365"/>
      <c r="BL47" s="1365"/>
      <c r="BM47" s="1365"/>
      <c r="BN47" s="1365"/>
    </row>
    <row r="48" spans="1:66" x14ac:dyDescent="0.2">
      <c r="A48" s="1365">
        <v>1959</v>
      </c>
      <c r="B48" s="1365">
        <v>29182.197123530514</v>
      </c>
      <c r="C48" s="1365"/>
      <c r="D48" s="1365"/>
      <c r="E48" s="1365"/>
      <c r="F48" s="1365">
        <v>47202.258124457279</v>
      </c>
      <c r="G48" s="1365"/>
      <c r="H48" s="1365"/>
      <c r="I48" s="1365"/>
      <c r="J48" s="1365"/>
      <c r="K48" s="1365"/>
      <c r="L48" s="1365"/>
      <c r="M48" s="1365">
        <v>105125.00569108424</v>
      </c>
      <c r="N48" s="1365">
        <v>120621.71800894215</v>
      </c>
      <c r="O48" s="1365"/>
      <c r="P48" s="1365"/>
      <c r="Q48" s="1365"/>
      <c r="R48" s="1365">
        <v>182509.25445100266</v>
      </c>
      <c r="S48" s="1365">
        <v>154592.21822070197</v>
      </c>
      <c r="T48" s="1365">
        <v>172610.99927197528</v>
      </c>
      <c r="U48" s="1365"/>
      <c r="V48" s="1365"/>
      <c r="W48" s="1365"/>
      <c r="X48" s="1365">
        <v>266041.57682463119</v>
      </c>
      <c r="Y48" s="1365">
        <v>385992.26934017945</v>
      </c>
      <c r="Z48" s="1365">
        <v>416603.85346158716</v>
      </c>
      <c r="AA48" s="1365"/>
      <c r="AB48" s="1365"/>
      <c r="AC48" s="1365"/>
      <c r="AD48" s="1365">
        <v>661090.75829828472</v>
      </c>
      <c r="AE48" s="1365">
        <v>562699.57159127272</v>
      </c>
      <c r="AF48" s="1365">
        <v>601041.41809244175</v>
      </c>
      <c r="AG48" s="1365"/>
      <c r="AH48" s="1365"/>
      <c r="AI48" s="1365"/>
      <c r="AJ48" s="1365">
        <v>960696.86578625417</v>
      </c>
      <c r="AK48" s="1365">
        <v>1276588.5364621002</v>
      </c>
      <c r="AL48" s="1365">
        <v>1315673.2827849609</v>
      </c>
      <c r="AM48" s="1365"/>
      <c r="AN48" s="1365"/>
      <c r="AO48" s="1365"/>
      <c r="AP48" s="1365">
        <v>2156131.3747917553</v>
      </c>
      <c r="AQ48" s="1365">
        <v>3915012.6628917512</v>
      </c>
      <c r="AR48" s="1365">
        <v>3938862.0241758595</v>
      </c>
      <c r="AS48" s="1365"/>
      <c r="AT48" s="1365"/>
      <c r="AU48" s="1365"/>
      <c r="AV48" s="1365">
        <v>6489609.2076667491</v>
      </c>
      <c r="AW48" s="1365"/>
      <c r="AX48" s="1365"/>
      <c r="AY48" s="1365"/>
      <c r="AZ48" s="1365"/>
      <c r="BA48" s="1365"/>
      <c r="BB48" s="1365"/>
      <c r="BC48" s="1365">
        <v>20744.107282691202</v>
      </c>
      <c r="BD48" s="1365">
        <v>19022.250358484773</v>
      </c>
      <c r="BE48" s="1365"/>
      <c r="BF48" s="1365"/>
      <c r="BG48" s="1365"/>
      <c r="BH48" s="1365">
        <v>32168.147421507798</v>
      </c>
      <c r="BI48" s="1365"/>
      <c r="BJ48" s="1365"/>
      <c r="BK48" s="1365"/>
      <c r="BL48" s="1365"/>
      <c r="BM48" s="1365"/>
      <c r="BN48" s="1365"/>
    </row>
    <row r="49" spans="1:66" x14ac:dyDescent="0.2">
      <c r="A49" s="1365">
        <v>1960</v>
      </c>
      <c r="B49" s="1365">
        <v>29718.185462621714</v>
      </c>
      <c r="C49" s="1365"/>
      <c r="D49" s="1365"/>
      <c r="E49" s="1365"/>
      <c r="F49" s="1365">
        <v>48165.259814389545</v>
      </c>
      <c r="G49" s="1365"/>
      <c r="H49" s="1365"/>
      <c r="I49" s="1365"/>
      <c r="J49" s="1365"/>
      <c r="K49" s="1365"/>
      <c r="L49" s="1365"/>
      <c r="M49" s="1365">
        <v>105623.81913542864</v>
      </c>
      <c r="N49" s="1365">
        <v>121551.0550888452</v>
      </c>
      <c r="O49" s="1365"/>
      <c r="P49" s="1365"/>
      <c r="Q49" s="1365"/>
      <c r="R49" s="1365">
        <v>184071.19148542205</v>
      </c>
      <c r="S49" s="1365">
        <v>153233.16342031903</v>
      </c>
      <c r="T49" s="1365">
        <v>171644.45848629501</v>
      </c>
      <c r="U49" s="1365"/>
      <c r="V49" s="1365"/>
      <c r="W49" s="1365"/>
      <c r="X49" s="1365">
        <v>264848.74977808533</v>
      </c>
      <c r="Y49" s="1365">
        <v>377259.10273461248</v>
      </c>
      <c r="Z49" s="1365">
        <v>407970.74319157394</v>
      </c>
      <c r="AA49" s="1365"/>
      <c r="AB49" s="1365"/>
      <c r="AC49" s="1365"/>
      <c r="AD49" s="1365">
        <v>648758.85106674244</v>
      </c>
      <c r="AE49" s="1365">
        <v>545596.78276710853</v>
      </c>
      <c r="AF49" s="1365">
        <v>584203.2630346131</v>
      </c>
      <c r="AG49" s="1365"/>
      <c r="AH49" s="1365"/>
      <c r="AI49" s="1365"/>
      <c r="AJ49" s="1365">
        <v>935820.63568331487</v>
      </c>
      <c r="AK49" s="1365">
        <v>1282283.1269067163</v>
      </c>
      <c r="AL49" s="1365">
        <v>1322059.6897397954</v>
      </c>
      <c r="AM49" s="1365"/>
      <c r="AN49" s="1365"/>
      <c r="AO49" s="1365"/>
      <c r="AP49" s="1365">
        <v>2170421.1954546813</v>
      </c>
      <c r="AQ49" s="1365">
        <v>4364140.0423272727</v>
      </c>
      <c r="AR49" s="1365">
        <v>4389833.9322555549</v>
      </c>
      <c r="AS49" s="1365"/>
      <c r="AT49" s="1365"/>
      <c r="AU49" s="1365"/>
      <c r="AV49" s="1365">
        <v>7232335.8703052867</v>
      </c>
      <c r="AW49" s="1365"/>
      <c r="AX49" s="1365"/>
      <c r="AY49" s="1365"/>
      <c r="AZ49" s="1365"/>
      <c r="BA49" s="1365"/>
      <c r="BB49" s="1365"/>
      <c r="BC49" s="1365">
        <v>21284.226165643169</v>
      </c>
      <c r="BD49" s="1365">
        <v>19514.533281930217</v>
      </c>
      <c r="BE49" s="1365"/>
      <c r="BF49" s="1365"/>
      <c r="BG49" s="1365"/>
      <c r="BH49" s="1365">
        <v>33064.600739830377</v>
      </c>
      <c r="BI49" s="1365"/>
      <c r="BJ49" s="1365"/>
      <c r="BK49" s="1365"/>
      <c r="BL49" s="1365"/>
      <c r="BM49" s="1365"/>
      <c r="BN49" s="1365"/>
    </row>
    <row r="50" spans="1:66" x14ac:dyDescent="0.2">
      <c r="A50" s="1365">
        <v>1961</v>
      </c>
      <c r="B50" s="1365">
        <v>30153.518626798123</v>
      </c>
      <c r="C50" s="1365"/>
      <c r="D50" s="1365"/>
      <c r="E50" s="1365"/>
      <c r="F50" s="1365">
        <v>48441.444003027696</v>
      </c>
      <c r="G50" s="1365"/>
      <c r="H50" s="1365"/>
      <c r="I50" s="1365"/>
      <c r="J50" s="1365"/>
      <c r="K50" s="1365"/>
      <c r="L50" s="1365"/>
      <c r="M50" s="1365">
        <v>107757.84268581799</v>
      </c>
      <c r="N50" s="1365">
        <v>123248.28461539195</v>
      </c>
      <c r="O50" s="1365"/>
      <c r="P50" s="1365"/>
      <c r="Q50" s="1365"/>
      <c r="R50" s="1365">
        <v>185814.78531043491</v>
      </c>
      <c r="S50" s="1365">
        <v>156363.03976935896</v>
      </c>
      <c r="T50" s="1365">
        <v>173995.09266786097</v>
      </c>
      <c r="U50" s="1365"/>
      <c r="V50" s="1365"/>
      <c r="W50" s="1365"/>
      <c r="X50" s="1365">
        <v>267543.41657339153</v>
      </c>
      <c r="Y50" s="1365">
        <v>379441.18544043606</v>
      </c>
      <c r="Z50" s="1365">
        <v>410410.21623893926</v>
      </c>
      <c r="AA50" s="1365"/>
      <c r="AB50" s="1365"/>
      <c r="AC50" s="1365"/>
      <c r="AD50" s="1365">
        <v>647151.91284892568</v>
      </c>
      <c r="AE50" s="1365">
        <v>545918.75797943166</v>
      </c>
      <c r="AF50" s="1365">
        <v>585198.07191922376</v>
      </c>
      <c r="AG50" s="1365"/>
      <c r="AH50" s="1365"/>
      <c r="AI50" s="1365"/>
      <c r="AJ50" s="1365">
        <v>928985.79938267777</v>
      </c>
      <c r="AK50" s="1365">
        <v>1298312.3440156963</v>
      </c>
      <c r="AL50" s="1365">
        <v>1338936.4152041036</v>
      </c>
      <c r="AM50" s="1365"/>
      <c r="AN50" s="1365"/>
      <c r="AO50" s="1365"/>
      <c r="AP50" s="1365">
        <v>2178837.553612994</v>
      </c>
      <c r="AQ50" s="1365">
        <v>4504493.9582801787</v>
      </c>
      <c r="AR50" s="1365">
        <v>4530544.5347503358</v>
      </c>
      <c r="AS50" s="1365"/>
      <c r="AT50" s="1365"/>
      <c r="AU50" s="1365"/>
      <c r="AV50" s="1365">
        <v>7395876.8235878432</v>
      </c>
      <c r="AW50" s="1365"/>
      <c r="AX50" s="1365"/>
      <c r="AY50" s="1365"/>
      <c r="AZ50" s="1365"/>
      <c r="BA50" s="1365"/>
      <c r="BB50" s="1365"/>
      <c r="BC50" s="1365">
        <v>21530.815953573689</v>
      </c>
      <c r="BD50" s="1365">
        <v>19809.655739176582</v>
      </c>
      <c r="BE50" s="1365"/>
      <c r="BF50" s="1365"/>
      <c r="BG50" s="1365"/>
      <c r="BH50" s="1365">
        <v>33177.739413315787</v>
      </c>
      <c r="BI50" s="1365"/>
      <c r="BJ50" s="1365"/>
      <c r="BK50" s="1365"/>
      <c r="BL50" s="1365"/>
      <c r="BM50" s="1365"/>
      <c r="BN50" s="1365"/>
    </row>
    <row r="51" spans="1:66" x14ac:dyDescent="0.2">
      <c r="A51" s="1365">
        <v>1962</v>
      </c>
      <c r="B51" s="1365">
        <v>31983.896866385305</v>
      </c>
      <c r="C51" s="1365">
        <v>32562.674313985259</v>
      </c>
      <c r="D51" s="1365">
        <v>45187.855571214306</v>
      </c>
      <c r="E51" s="1365">
        <v>19529.388147216945</v>
      </c>
      <c r="F51" s="1365">
        <v>49377.067422572742</v>
      </c>
      <c r="G51" s="1365">
        <v>51611.866364283393</v>
      </c>
      <c r="H51" s="1365">
        <v>57364.855948333534</v>
      </c>
      <c r="I51" s="1365">
        <v>50934.982988143616</v>
      </c>
      <c r="J51" s="1365">
        <v>74876.322706425199</v>
      </c>
      <c r="K51" s="1365">
        <v>35658.695041185565</v>
      </c>
      <c r="L51" s="1365">
        <v>83985.657952543013</v>
      </c>
      <c r="M51" s="1365">
        <v>115646.33032656115</v>
      </c>
      <c r="N51" s="1365">
        <v>131146.23408840282</v>
      </c>
      <c r="O51" s="1365">
        <v>107605.97693960094</v>
      </c>
      <c r="P51" s="1365">
        <v>156767.00745028004</v>
      </c>
      <c r="Q51" s="1365">
        <v>92476.794731030561</v>
      </c>
      <c r="R51" s="1365">
        <v>191179.20414756384</v>
      </c>
      <c r="S51" s="1365">
        <v>168246.95287335647</v>
      </c>
      <c r="T51" s="1365">
        <v>185725.88839210456</v>
      </c>
      <c r="U51" s="1365">
        <v>152980.18967785643</v>
      </c>
      <c r="V51" s="1365">
        <v>220678.0322885293</v>
      </c>
      <c r="W51" s="1365">
        <v>136780.02715923972</v>
      </c>
      <c r="X51" s="1365">
        <v>276075.73468497919</v>
      </c>
      <c r="Y51" s="1365">
        <v>411049.16907998902</v>
      </c>
      <c r="Z51" s="1365">
        <v>440438.82154979941</v>
      </c>
      <c r="AA51" s="1365">
        <v>357135.56259208301</v>
      </c>
      <c r="AB51" s="1365">
        <v>497639.76740912133</v>
      </c>
      <c r="AC51" s="1365">
        <v>359435.61205003754</v>
      </c>
      <c r="AD51" s="1365">
        <v>670990.89006844431</v>
      </c>
      <c r="AE51" s="1365">
        <v>595451.96644541924</v>
      </c>
      <c r="AF51" s="1365">
        <v>632095.52366149018</v>
      </c>
      <c r="AG51" s="1365">
        <v>506085.70496458269</v>
      </c>
      <c r="AH51" s="1365">
        <v>692435.17730109033</v>
      </c>
      <c r="AI51" s="1365">
        <v>544774.91272959276</v>
      </c>
      <c r="AJ51" s="1365">
        <v>969581.22692667122</v>
      </c>
      <c r="AK51" s="1365">
        <v>1402324.2392983758</v>
      </c>
      <c r="AL51" s="1365">
        <v>1438064.6209852553</v>
      </c>
      <c r="AM51" s="1365">
        <v>1133065.9632033939</v>
      </c>
      <c r="AN51" s="1365">
        <v>1481273.3510154358</v>
      </c>
      <c r="AO51" s="1365">
        <v>1379570.3392291889</v>
      </c>
      <c r="AP51" s="1365">
        <v>2255507.9030695171</v>
      </c>
      <c r="AQ51" s="1365">
        <v>4745794.987679706</v>
      </c>
      <c r="AR51" s="1365">
        <v>4769806.8483772008</v>
      </c>
      <c r="AS51" s="1365">
        <v>3628466.336473532</v>
      </c>
      <c r="AT51" s="1365">
        <v>4649673.6287747212</v>
      </c>
      <c r="AU51" s="1365">
        <v>4884770.1362387277</v>
      </c>
      <c r="AV51" s="1365">
        <v>7468243.2388350917</v>
      </c>
      <c r="AW51" s="1365">
        <v>12355.927368487215</v>
      </c>
      <c r="AX51" s="1365">
        <v>6602.9377844370774</v>
      </c>
      <c r="AY51" s="1365">
        <v>14190.365639826903</v>
      </c>
      <c r="AZ51" s="1365">
        <v>15499.388436003423</v>
      </c>
      <c r="BA51" s="1365">
        <v>3400.0812532483219</v>
      </c>
      <c r="BB51" s="1365">
        <v>14768.476892602464</v>
      </c>
      <c r="BC51" s="1365">
        <v>22688.070926365766</v>
      </c>
      <c r="BD51" s="1365">
        <v>20965.859397272248</v>
      </c>
      <c r="BE51" s="1365">
        <v>24224.529577805737</v>
      </c>
      <c r="BF51" s="1365">
        <v>32790.172029095891</v>
      </c>
      <c r="BG51" s="1365">
        <v>11424.12074901543</v>
      </c>
      <c r="BH51" s="1365">
        <v>33621.274453129277</v>
      </c>
      <c r="BI51" s="1365">
        <v>35603.250373713949</v>
      </c>
      <c r="BJ51" s="1365">
        <v>38919.511413316206</v>
      </c>
      <c r="BK51" s="1365">
        <v>36767.234500279279</v>
      </c>
      <c r="BL51" s="1365">
        <v>54403.651520461477</v>
      </c>
      <c r="BM51" s="1365">
        <v>21454.170118724316</v>
      </c>
      <c r="BN51" s="1365">
        <v>57187.271403787803</v>
      </c>
    </row>
    <row r="52" spans="1:66" x14ac:dyDescent="0.2">
      <c r="A52" s="1365">
        <v>1963</v>
      </c>
      <c r="B52" s="1365">
        <v>33060.700698829569</v>
      </c>
      <c r="C52" s="1365">
        <v>33708.807931905714</v>
      </c>
      <c r="D52" s="1365">
        <v>46842.130264970867</v>
      </c>
      <c r="E52" s="1365">
        <v>20289.7279417953</v>
      </c>
      <c r="F52" s="1365">
        <v>51027.401663451121</v>
      </c>
      <c r="G52" s="1365">
        <v>53602.39923506249</v>
      </c>
      <c r="H52" s="1365">
        <v>59540.2094746066</v>
      </c>
      <c r="I52" s="1365">
        <v>52670.757285365326</v>
      </c>
      <c r="J52" s="1365">
        <v>77676.957895525964</v>
      </c>
      <c r="K52" s="1365">
        <v>37336.785226346117</v>
      </c>
      <c r="L52" s="1365">
        <v>87284.016078011322</v>
      </c>
      <c r="M52" s="1365">
        <v>120912.44334194298</v>
      </c>
      <c r="N52" s="1365">
        <v>136708.49378823276</v>
      </c>
      <c r="O52" s="1365">
        <v>111700.91414622216</v>
      </c>
      <c r="P52" s="1365">
        <v>163597.8557667904</v>
      </c>
      <c r="Q52" s="1365">
        <v>98003.247072906845</v>
      </c>
      <c r="R52" s="1365">
        <v>199130.03872900445</v>
      </c>
      <c r="S52" s="1365">
        <v>176132.01951972971</v>
      </c>
      <c r="T52" s="1365">
        <v>193768.86931284249</v>
      </c>
      <c r="U52" s="1365">
        <v>158934.41705074644</v>
      </c>
      <c r="V52" s="1365">
        <v>230406.75121964261</v>
      </c>
      <c r="W52" s="1365">
        <v>145150.99502534693</v>
      </c>
      <c r="X52" s="1365">
        <v>287894.32616312127</v>
      </c>
      <c r="Y52" s="1365">
        <v>429384.75671724934</v>
      </c>
      <c r="Z52" s="1365">
        <v>459910.6553643634</v>
      </c>
      <c r="AA52" s="1365">
        <v>370143.54190779431</v>
      </c>
      <c r="AB52" s="1365">
        <v>521589.55340619339</v>
      </c>
      <c r="AC52" s="1365">
        <v>378094.18252570723</v>
      </c>
      <c r="AD52" s="1365">
        <v>700637.28378489066</v>
      </c>
      <c r="AE52" s="1365">
        <v>623228.65060671745</v>
      </c>
      <c r="AF52" s="1365">
        <v>660678.44717649301</v>
      </c>
      <c r="AG52" s="1365">
        <v>525398.99528159678</v>
      </c>
      <c r="AH52" s="1365">
        <v>727645.01835571695</v>
      </c>
      <c r="AI52" s="1365">
        <v>573053.91606217623</v>
      </c>
      <c r="AJ52" s="1365">
        <v>1013109.0306917137</v>
      </c>
      <c r="AK52" s="1365">
        <v>1479279.0096233331</v>
      </c>
      <c r="AL52" s="1365">
        <v>1515293.171089205</v>
      </c>
      <c r="AM52" s="1365">
        <v>1189579.3088929988</v>
      </c>
      <c r="AN52" s="1365">
        <v>1576940.7497420041</v>
      </c>
      <c r="AO52" s="1365">
        <v>1452824.9310473963</v>
      </c>
      <c r="AP52" s="1365">
        <v>2381931.6250094976</v>
      </c>
      <c r="AQ52" s="1365">
        <v>5098043.3579481142</v>
      </c>
      <c r="AR52" s="1365">
        <v>5120546.2047797898</v>
      </c>
      <c r="AS52" s="1365">
        <v>3930869.8612005231</v>
      </c>
      <c r="AT52" s="1365">
        <v>5015013.7420740407</v>
      </c>
      <c r="AU52" s="1365">
        <v>5281606.692281791</v>
      </c>
      <c r="AV52" s="1365">
        <v>8059455.8346848078</v>
      </c>
      <c r="AW52" s="1365">
        <v>12562.851743327246</v>
      </c>
      <c r="AX52" s="1365">
        <v>6600.1534145107016</v>
      </c>
      <c r="AY52" s="1365">
        <v>14746.858578446107</v>
      </c>
      <c r="AZ52" s="1365">
        <v>16007.30263441577</v>
      </c>
      <c r="BA52" s="1365">
        <v>3242.6706572444782</v>
      </c>
      <c r="BB52" s="1365">
        <v>14843.962325738365</v>
      </c>
      <c r="BC52" s="1365">
        <v>23299.395960705853</v>
      </c>
      <c r="BD52" s="1365">
        <v>21544.279244451431</v>
      </c>
      <c r="BE52" s="1365">
        <v>25043.018352537219</v>
      </c>
      <c r="BF52" s="1365">
        <v>33869.2718758798</v>
      </c>
      <c r="BG52" s="1365">
        <v>11654.892482782905</v>
      </c>
      <c r="BH52" s="1365">
        <v>34571.553100611862</v>
      </c>
      <c r="BI52" s="1365">
        <v>36930.055427769264</v>
      </c>
      <c r="BJ52" s="1365">
        <v>40419.723822322892</v>
      </c>
      <c r="BK52" s="1365">
        <v>37913.218070151117</v>
      </c>
      <c r="BL52" s="1365">
        <v>56196.733427709842</v>
      </c>
      <c r="BM52" s="1365">
        <v>22170.169764705941</v>
      </c>
      <c r="BN52" s="1365">
        <v>59701.156020369679</v>
      </c>
    </row>
    <row r="53" spans="1:66" x14ac:dyDescent="0.2">
      <c r="A53" s="1365">
        <v>1964</v>
      </c>
      <c r="B53" s="1365">
        <v>34418.284411511602</v>
      </c>
      <c r="C53" s="1365">
        <v>34854.941549826173</v>
      </c>
      <c r="D53" s="1365">
        <v>48496.40495872742</v>
      </c>
      <c r="E53" s="1365">
        <v>21050.067736373654</v>
      </c>
      <c r="F53" s="1365">
        <v>53314.276815916201</v>
      </c>
      <c r="G53" s="1365">
        <v>56066.792704855929</v>
      </c>
      <c r="H53" s="1365">
        <v>62239.199778438873</v>
      </c>
      <c r="I53" s="1365">
        <v>54406.531582587035</v>
      </c>
      <c r="J53" s="1365">
        <v>80477.593084626715</v>
      </c>
      <c r="K53" s="1365">
        <v>39014.875411506669</v>
      </c>
      <c r="L53" s="1365">
        <v>91709.105872958127</v>
      </c>
      <c r="M53" s="1365">
        <v>127306.52159698129</v>
      </c>
      <c r="N53" s="1365">
        <v>143516.25396687604</v>
      </c>
      <c r="O53" s="1365">
        <v>115795.85135284338</v>
      </c>
      <c r="P53" s="1365">
        <v>170428.70408330072</v>
      </c>
      <c r="Q53" s="1365">
        <v>103529.69941478311</v>
      </c>
      <c r="R53" s="1365">
        <v>209685.36681698446</v>
      </c>
      <c r="S53" s="1365">
        <v>185676.46835513241</v>
      </c>
      <c r="T53" s="1365">
        <v>203589.31663199118</v>
      </c>
      <c r="U53" s="1365">
        <v>164888.64442363643</v>
      </c>
      <c r="V53" s="1365">
        <v>240135.47015075592</v>
      </c>
      <c r="W53" s="1365">
        <v>153521.96289145411</v>
      </c>
      <c r="X53" s="1365">
        <v>303504.19350116258</v>
      </c>
      <c r="Y53" s="1365">
        <v>451698.16328526504</v>
      </c>
      <c r="Z53" s="1365">
        <v>483630.3684688803</v>
      </c>
      <c r="AA53" s="1365">
        <v>383151.52122350555</v>
      </c>
      <c r="AB53" s="1365">
        <v>545539.33940326539</v>
      </c>
      <c r="AC53" s="1365">
        <v>396752.75300137693</v>
      </c>
      <c r="AD53" s="1365">
        <v>739580.84253970976</v>
      </c>
      <c r="AE53" s="1365">
        <v>656867.48593235645</v>
      </c>
      <c r="AF53" s="1365">
        <v>695410.10353153537</v>
      </c>
      <c r="AG53" s="1365">
        <v>544712.28559861088</v>
      </c>
      <c r="AH53" s="1365">
        <v>762854.85941034369</v>
      </c>
      <c r="AI53" s="1365">
        <v>601332.91939475958</v>
      </c>
      <c r="AJ53" s="1365">
        <v>1070132.968119246</v>
      </c>
      <c r="AK53" s="1365">
        <v>1570987.1538753416</v>
      </c>
      <c r="AL53" s="1365">
        <v>1607512.516091363</v>
      </c>
      <c r="AM53" s="1365">
        <v>1246092.6545826036</v>
      </c>
      <c r="AN53" s="1365">
        <v>1672608.1484685722</v>
      </c>
      <c r="AO53" s="1365">
        <v>1526079.5228656034</v>
      </c>
      <c r="AP53" s="1365">
        <v>2542006.7359155104</v>
      </c>
      <c r="AQ53" s="1365">
        <v>5507761.1083348487</v>
      </c>
      <c r="AR53" s="1365">
        <v>5528775.4139995398</v>
      </c>
      <c r="AS53" s="1365">
        <v>4233273.3859275142</v>
      </c>
      <c r="AT53" s="1365">
        <v>5380353.8553733593</v>
      </c>
      <c r="AU53" s="1365">
        <v>5678443.2483248543</v>
      </c>
      <c r="AV53" s="1365">
        <v>8777563.5321085285</v>
      </c>
      <c r="AW53" s="1365">
        <v>12769.776118167278</v>
      </c>
      <c r="AX53" s="1365">
        <v>6597.3690445843258</v>
      </c>
      <c r="AY53" s="1365">
        <v>15303.35151706531</v>
      </c>
      <c r="AZ53" s="1365">
        <v>16515.216832828119</v>
      </c>
      <c r="BA53" s="1365">
        <v>3085.2600612406341</v>
      </c>
      <c r="BB53" s="1365">
        <v>14919.447758874265</v>
      </c>
      <c r="BC53" s="1365">
        <v>24097.369168681635</v>
      </c>
      <c r="BD53" s="1365">
        <v>22296.287794248885</v>
      </c>
      <c r="BE53" s="1365">
        <v>25861.507127268706</v>
      </c>
      <c r="BF53" s="1365">
        <v>34948.371722663716</v>
      </c>
      <c r="BG53" s="1365">
        <v>11885.66421655038</v>
      </c>
      <c r="BH53" s="1365">
        <v>35939.711260241944</v>
      </c>
      <c r="BI53" s="1365">
        <v>38256.86048182458</v>
      </c>
      <c r="BJ53" s="1365">
        <v>41919.936231329586</v>
      </c>
      <c r="BK53" s="1365">
        <v>39059.201640022955</v>
      </c>
      <c r="BL53" s="1365">
        <v>57989.815334958213</v>
      </c>
      <c r="BM53" s="1365">
        <v>22886.169410687566</v>
      </c>
      <c r="BN53" s="1365">
        <v>62215.040636951555</v>
      </c>
    </row>
    <row r="54" spans="1:66" x14ac:dyDescent="0.2">
      <c r="A54" s="1365">
        <v>1965</v>
      </c>
      <c r="B54" s="1365">
        <v>36196.989578561217</v>
      </c>
      <c r="C54" s="1365">
        <v>36620.071322263699</v>
      </c>
      <c r="D54" s="1365">
        <v>50965.464743680197</v>
      </c>
      <c r="E54" s="1365">
        <v>22081.906194038947</v>
      </c>
      <c r="F54" s="1365">
        <v>55903.968258671215</v>
      </c>
      <c r="G54" s="1365">
        <v>58630.639965638795</v>
      </c>
      <c r="H54" s="1365">
        <v>65240.877706125262</v>
      </c>
      <c r="I54" s="1365">
        <v>56803.837173487482</v>
      </c>
      <c r="J54" s="1365">
        <v>84059.577937576891</v>
      </c>
      <c r="K54" s="1365">
        <v>40816.481875178521</v>
      </c>
      <c r="L54" s="1365">
        <v>95887.999536287374</v>
      </c>
      <c r="M54" s="1365">
        <v>132718.51157029078</v>
      </c>
      <c r="N54" s="1365">
        <v>149551.99320136372</v>
      </c>
      <c r="O54" s="1365">
        <v>120721.91028859944</v>
      </c>
      <c r="P54" s="1365">
        <v>177479.31122309275</v>
      </c>
      <c r="Q54" s="1365">
        <v>107410.81450923379</v>
      </c>
      <c r="R54" s="1365">
        <v>218376.08390979588</v>
      </c>
      <c r="S54" s="1365">
        <v>193714.37870736353</v>
      </c>
      <c r="T54" s="1365">
        <v>212511.14471674003</v>
      </c>
      <c r="U54" s="1365">
        <v>172061.72796757298</v>
      </c>
      <c r="V54" s="1365">
        <v>250424.20076952281</v>
      </c>
      <c r="W54" s="1365">
        <v>159402.50044557947</v>
      </c>
      <c r="X54" s="1365">
        <v>316067.04401506693</v>
      </c>
      <c r="Y54" s="1365">
        <v>472005.21843316191</v>
      </c>
      <c r="Z54" s="1365">
        <v>504799.32379198662</v>
      </c>
      <c r="AA54" s="1365">
        <v>403189.44629953871</v>
      </c>
      <c r="AB54" s="1365">
        <v>569921.53474773816</v>
      </c>
      <c r="AC54" s="1365">
        <v>413998.83728774521</v>
      </c>
      <c r="AD54" s="1365">
        <v>770744.50500170665</v>
      </c>
      <c r="AE54" s="1365">
        <v>687511.93993111106</v>
      </c>
      <c r="AF54" s="1365">
        <v>727556.24542023614</v>
      </c>
      <c r="AG54" s="1365">
        <v>576759.60088537331</v>
      </c>
      <c r="AH54" s="1365">
        <v>800124.55200579541</v>
      </c>
      <c r="AI54" s="1365">
        <v>625457.16350872698</v>
      </c>
      <c r="AJ54" s="1365">
        <v>1117570.9395063275</v>
      </c>
      <c r="AK54" s="1365">
        <v>1656201.579505546</v>
      </c>
      <c r="AL54" s="1365">
        <v>1694536.1267674963</v>
      </c>
      <c r="AM54" s="1365">
        <v>1336609.0369813938</v>
      </c>
      <c r="AN54" s="1365">
        <v>1761905.9715133109</v>
      </c>
      <c r="AO54" s="1365">
        <v>1602664.5371715878</v>
      </c>
      <c r="AP54" s="1365">
        <v>2676833.7929227105</v>
      </c>
      <c r="AQ54" s="1365">
        <v>5831120.354168009</v>
      </c>
      <c r="AR54" s="1365">
        <v>5856936.6313862065</v>
      </c>
      <c r="AS54" s="1365">
        <v>4536264.2571998239</v>
      </c>
      <c r="AT54" s="1365">
        <v>5671761.9976352295</v>
      </c>
      <c r="AU54" s="1365">
        <v>6025502.1171538439</v>
      </c>
      <c r="AV54" s="1365">
        <v>9245571.4972824883</v>
      </c>
      <c r="AW54" s="1365">
        <v>13761.23549787602</v>
      </c>
      <c r="AX54" s="1365">
        <v>7153.9877083132023</v>
      </c>
      <c r="AY54" s="1365">
        <v>16436.30547103993</v>
      </c>
      <c r="AZ54" s="1365">
        <v>17871.351549783503</v>
      </c>
      <c r="BA54" s="1365">
        <v>3347.3305128993779</v>
      </c>
      <c r="BB54" s="1365">
        <v>15915.540899629508</v>
      </c>
      <c r="BC54" s="1365">
        <v>25472.376023924604</v>
      </c>
      <c r="BD54" s="1365">
        <v>23601.989176027611</v>
      </c>
      <c r="BE54" s="1365">
        <v>27275.422548226401</v>
      </c>
      <c r="BF54" s="1365">
        <v>36908.370690412135</v>
      </c>
      <c r="BG54" s="1365">
        <v>12600.916381239518</v>
      </c>
      <c r="BH54" s="1365">
        <v>37851.510964101799</v>
      </c>
      <c r="BI54" s="1365">
        <v>40050.049596768717</v>
      </c>
      <c r="BJ54" s="1365">
        <v>44108.819440643711</v>
      </c>
      <c r="BK54" s="1365">
        <v>40824.31889470949</v>
      </c>
      <c r="BL54" s="1365">
        <v>60704.644616197918</v>
      </c>
      <c r="BM54" s="1365">
        <v>24167.898716664695</v>
      </c>
      <c r="BN54" s="1365">
        <v>65198.087183892523</v>
      </c>
    </row>
    <row r="55" spans="1:66" x14ac:dyDescent="0.2">
      <c r="A55" s="1365">
        <v>1966</v>
      </c>
      <c r="B55" s="1365">
        <v>37880.698200914419</v>
      </c>
      <c r="C55" s="1365">
        <v>38385.201094701231</v>
      </c>
      <c r="D55" s="1365">
        <v>53434.524528632974</v>
      </c>
      <c r="E55" s="1365">
        <v>23113.744651704241</v>
      </c>
      <c r="F55" s="1365">
        <v>58375.113406556993</v>
      </c>
      <c r="G55" s="1365">
        <v>61008.701524244068</v>
      </c>
      <c r="H55" s="1365">
        <v>68050.790029786745</v>
      </c>
      <c r="I55" s="1365">
        <v>59201.142764387921</v>
      </c>
      <c r="J55" s="1365">
        <v>87641.562790527067</v>
      </c>
      <c r="K55" s="1365">
        <v>42618.088338850364</v>
      </c>
      <c r="L55" s="1365">
        <v>99838.592772729244</v>
      </c>
      <c r="M55" s="1365">
        <v>137670.55277436896</v>
      </c>
      <c r="N55" s="1365">
        <v>155063.1395491024</v>
      </c>
      <c r="O55" s="1365">
        <v>125647.96922435549</v>
      </c>
      <c r="P55" s="1365">
        <v>184529.91836288478</v>
      </c>
      <c r="Q55" s="1365">
        <v>111291.92960368448</v>
      </c>
      <c r="R55" s="1365">
        <v>226468.42894031227</v>
      </c>
      <c r="S55" s="1365">
        <v>201094.89950406275</v>
      </c>
      <c r="T55" s="1365">
        <v>220722.25387422551</v>
      </c>
      <c r="U55" s="1365">
        <v>179234.81151150953</v>
      </c>
      <c r="V55" s="1365">
        <v>260712.93138828973</v>
      </c>
      <c r="W55" s="1365">
        <v>165283.03799970483</v>
      </c>
      <c r="X55" s="1365">
        <v>327762.35158178851</v>
      </c>
      <c r="Y55" s="1365">
        <v>490783.09244543634</v>
      </c>
      <c r="Z55" s="1365">
        <v>524277.6248834334</v>
      </c>
      <c r="AA55" s="1365">
        <v>423227.37137557194</v>
      </c>
      <c r="AB55" s="1365">
        <v>594303.73009221093</v>
      </c>
      <c r="AC55" s="1365">
        <v>431244.92157411354</v>
      </c>
      <c r="AD55" s="1365">
        <v>799842.79559616151</v>
      </c>
      <c r="AE55" s="1365">
        <v>716036.22771778866</v>
      </c>
      <c r="AF55" s="1365">
        <v>757430.24149766227</v>
      </c>
      <c r="AG55" s="1365">
        <v>608806.91617213574</v>
      </c>
      <c r="AH55" s="1365">
        <v>837394.24460124713</v>
      </c>
      <c r="AI55" s="1365">
        <v>649581.4076226945</v>
      </c>
      <c r="AJ55" s="1365">
        <v>1162227.8207772144</v>
      </c>
      <c r="AK55" s="1365">
        <v>1737454.6428908142</v>
      </c>
      <c r="AL55" s="1365">
        <v>1777490.268303087</v>
      </c>
      <c r="AM55" s="1365">
        <v>1427125.419380184</v>
      </c>
      <c r="AN55" s="1365">
        <v>1851203.7945580499</v>
      </c>
      <c r="AO55" s="1365">
        <v>1679249.5514775724</v>
      </c>
      <c r="AP55" s="1365">
        <v>2807012.1471521719</v>
      </c>
      <c r="AQ55" s="1365">
        <v>6142880.2812689953</v>
      </c>
      <c r="AR55" s="1365">
        <v>6173786.2272889661</v>
      </c>
      <c r="AS55" s="1365">
        <v>4839255.1284721345</v>
      </c>
      <c r="AT55" s="1365">
        <v>5963170.1398970997</v>
      </c>
      <c r="AU55" s="1365">
        <v>6372560.9859828344</v>
      </c>
      <c r="AV55" s="1365">
        <v>9697744.0075086467</v>
      </c>
      <c r="AW55" s="1365">
        <v>14752.694877584763</v>
      </c>
      <c r="AX55" s="1365">
        <v>7710.6063720420789</v>
      </c>
      <c r="AY55" s="1365">
        <v>17569.259425014552</v>
      </c>
      <c r="AZ55" s="1365">
        <v>19227.486266738888</v>
      </c>
      <c r="BA55" s="1365">
        <v>3609.4009645581214</v>
      </c>
      <c r="BB55" s="1365">
        <v>16911.63404038475</v>
      </c>
      <c r="BC55" s="1365">
        <v>26792.936581641687</v>
      </c>
      <c r="BD55" s="1365">
        <v>24860.42694000464</v>
      </c>
      <c r="BE55" s="1365">
        <v>28689.337969184093</v>
      </c>
      <c r="BF55" s="1365">
        <v>38868.369658160547</v>
      </c>
      <c r="BG55" s="1365">
        <v>13316.168545928656</v>
      </c>
      <c r="BH55" s="1365">
        <v>39698.078347250863</v>
      </c>
      <c r="BI55" s="1365">
        <v>41843.238711712846</v>
      </c>
      <c r="BJ55" s="1365">
        <v>46297.702649957842</v>
      </c>
      <c r="BK55" s="1365">
        <v>42589.436149396024</v>
      </c>
      <c r="BL55" s="1365">
        <v>63419.473897437623</v>
      </c>
      <c r="BM55" s="1365">
        <v>25449.628022641824</v>
      </c>
      <c r="BN55" s="1365">
        <v>68181.133730833491</v>
      </c>
    </row>
    <row r="56" spans="1:66" x14ac:dyDescent="0.2">
      <c r="A56" s="1365">
        <v>1967</v>
      </c>
      <c r="B56" s="1365">
        <v>38408.645875456219</v>
      </c>
      <c r="C56" s="1365">
        <v>39131.913239817826</v>
      </c>
      <c r="D56" s="1365">
        <v>53403.608653709474</v>
      </c>
      <c r="E56" s="1365">
        <v>24104.455845350098</v>
      </c>
      <c r="F56" s="1365">
        <v>60211.310240368359</v>
      </c>
      <c r="G56" s="1365">
        <v>61161.10522971661</v>
      </c>
      <c r="H56" s="1365">
        <v>68062.737767475075</v>
      </c>
      <c r="I56" s="1365">
        <v>59983.028893608775</v>
      </c>
      <c r="J56" s="1365">
        <v>87033.823675953128</v>
      </c>
      <c r="K56" s="1365">
        <v>43847.875234511535</v>
      </c>
      <c r="L56" s="1365">
        <v>101374.6819805422</v>
      </c>
      <c r="M56" s="1365">
        <v>136731.08728528293</v>
      </c>
      <c r="N56" s="1365">
        <v>154240.09452147511</v>
      </c>
      <c r="O56" s="1365">
        <v>126789.99702946967</v>
      </c>
      <c r="P56" s="1365">
        <v>183613.15371003441</v>
      </c>
      <c r="Q56" s="1365">
        <v>111213.17188284604</v>
      </c>
      <c r="R56" s="1365">
        <v>228493.72279054479</v>
      </c>
      <c r="S56" s="1365">
        <v>198884.04462079928</v>
      </c>
      <c r="T56" s="1365">
        <v>219332.31593967768</v>
      </c>
      <c r="U56" s="1365">
        <v>180422.05496727765</v>
      </c>
      <c r="V56" s="1365">
        <v>259037.05278580368</v>
      </c>
      <c r="W56" s="1365">
        <v>164146.48675472094</v>
      </c>
      <c r="X56" s="1365">
        <v>329810.06045039772</v>
      </c>
      <c r="Y56" s="1365">
        <v>483574.22481382923</v>
      </c>
      <c r="Z56" s="1365">
        <v>519489.778284167</v>
      </c>
      <c r="AA56" s="1365">
        <v>420258.45346287201</v>
      </c>
      <c r="AB56" s="1365">
        <v>586584.31262083095</v>
      </c>
      <c r="AC56" s="1365">
        <v>427322.12625452294</v>
      </c>
      <c r="AD56" s="1365">
        <v>799481.38441786484</v>
      </c>
      <c r="AE56" s="1365">
        <v>703168.2001480296</v>
      </c>
      <c r="AF56" s="1365">
        <v>748326.43761497724</v>
      </c>
      <c r="AG56" s="1365">
        <v>599290.55561242579</v>
      </c>
      <c r="AH56" s="1365">
        <v>821341.15214022365</v>
      </c>
      <c r="AI56" s="1365">
        <v>646603.95802103786</v>
      </c>
      <c r="AJ56" s="1365">
        <v>1155676.4544495423</v>
      </c>
      <c r="AK56" s="1365">
        <v>1671875.7861794538</v>
      </c>
      <c r="AL56" s="1365">
        <v>1716714.9978420152</v>
      </c>
      <c r="AM56" s="1365">
        <v>1370845.438212347</v>
      </c>
      <c r="AN56" s="1365">
        <v>1779923.8744155983</v>
      </c>
      <c r="AO56" s="1365">
        <v>1638037.7456843981</v>
      </c>
      <c r="AP56" s="1365">
        <v>2729578.7795293974</v>
      </c>
      <c r="AQ56" s="1365">
        <v>5714580.7522729142</v>
      </c>
      <c r="AR56" s="1365">
        <v>5745763.8917128798</v>
      </c>
      <c r="AS56" s="1365">
        <v>4550145.7372613922</v>
      </c>
      <c r="AT56" s="1365">
        <v>5584222.6281968858</v>
      </c>
      <c r="AU56" s="1365">
        <v>5921191.2421089122</v>
      </c>
      <c r="AV56" s="1365">
        <v>9115504.9478611667</v>
      </c>
      <c r="AW56" s="1365">
        <v>15656.186521195823</v>
      </c>
      <c r="AX56" s="1365">
        <v>8754.5539834373503</v>
      </c>
      <c r="AY56" s="1365">
        <v>18280.797586026871</v>
      </c>
      <c r="AZ56" s="1365">
        <v>19773.393631465817</v>
      </c>
      <c r="BA56" s="1365">
        <v>4361.0364561886572</v>
      </c>
      <c r="BB56" s="1365">
        <v>19047.938500194519</v>
      </c>
      <c r="BC56" s="1365">
        <v>27483.930163253244</v>
      </c>
      <c r="BD56" s="1365">
        <v>25538.484914787448</v>
      </c>
      <c r="BE56" s="1365">
        <v>29392.12615207873</v>
      </c>
      <c r="BF56" s="1365">
        <v>38935.88142522893</v>
      </c>
      <c r="BG56" s="1365">
        <v>14425.70961896166</v>
      </c>
      <c r="BH56" s="1365">
        <v>41513.26440145987</v>
      </c>
      <c r="BI56" s="1365">
        <v>42268.609715825027</v>
      </c>
      <c r="BJ56" s="1365">
        <v>46518.398578975073</v>
      </c>
      <c r="BK56" s="1365">
        <v>43281.286859643551</v>
      </c>
      <c r="BL56" s="1365">
        <v>62888.991167432803</v>
      </c>
      <c r="BM56" s="1365">
        <v>27006.551072427912</v>
      </c>
      <c r="BN56" s="1365">
        <v>69594.921778041564</v>
      </c>
    </row>
    <row r="57" spans="1:66" x14ac:dyDescent="0.2">
      <c r="A57" s="1365">
        <v>1968</v>
      </c>
      <c r="B57" s="1365">
        <v>39531.212749922903</v>
      </c>
      <c r="C57" s="1365">
        <v>40082.718388123219</v>
      </c>
      <c r="D57" s="1365">
        <v>54547.318937515236</v>
      </c>
      <c r="E57" s="1365">
        <v>25013.49013445295</v>
      </c>
      <c r="F57" s="1365">
        <v>61553.148636915517</v>
      </c>
      <c r="G57" s="1365">
        <v>62688.201900535903</v>
      </c>
      <c r="H57" s="1365">
        <v>69717.622302445889</v>
      </c>
      <c r="I57" s="1365">
        <v>61363.551360796147</v>
      </c>
      <c r="J57" s="1365">
        <v>88720.165881957568</v>
      </c>
      <c r="K57" s="1365">
        <v>45324.983065933251</v>
      </c>
      <c r="L57" s="1365">
        <v>103177.2117737127</v>
      </c>
      <c r="M57" s="1365">
        <v>139084.12082151358</v>
      </c>
      <c r="N57" s="1365">
        <v>157273.25453366342</v>
      </c>
      <c r="O57" s="1365">
        <v>129091.50264151995</v>
      </c>
      <c r="P57" s="1365">
        <v>186766.79389595121</v>
      </c>
      <c r="Q57" s="1365">
        <v>113284.34217136113</v>
      </c>
      <c r="R57" s="1365">
        <v>231257.88791600548</v>
      </c>
      <c r="S57" s="1365">
        <v>201616.88028153862</v>
      </c>
      <c r="T57" s="1365">
        <v>222934.66114322093</v>
      </c>
      <c r="U57" s="1365">
        <v>183136.51752735881</v>
      </c>
      <c r="V57" s="1365">
        <v>262980.99898925063</v>
      </c>
      <c r="W57" s="1365">
        <v>166301.99075321466</v>
      </c>
      <c r="X57" s="1365">
        <v>332630.99231587717</v>
      </c>
      <c r="Y57" s="1365">
        <v>488886.99092773179</v>
      </c>
      <c r="Z57" s="1365">
        <v>526107.16196700803</v>
      </c>
      <c r="AA57" s="1365">
        <v>424001.2772057784</v>
      </c>
      <c r="AB57" s="1365">
        <v>593015.46343367721</v>
      </c>
      <c r="AC57" s="1365">
        <v>430415.74492801877</v>
      </c>
      <c r="AD57" s="1365">
        <v>802278.77869867231</v>
      </c>
      <c r="AE57" s="1365">
        <v>710077.9211408305</v>
      </c>
      <c r="AF57" s="1365">
        <v>756611.61373631132</v>
      </c>
      <c r="AG57" s="1365">
        <v>603949.0197014357</v>
      </c>
      <c r="AH57" s="1365">
        <v>829207.86919568537</v>
      </c>
      <c r="AI57" s="1365">
        <v>652060.92158177693</v>
      </c>
      <c r="AJ57" s="1365">
        <v>1159731.9650028141</v>
      </c>
      <c r="AK57" s="1365">
        <v>1682697.2549977871</v>
      </c>
      <c r="AL57" s="1365">
        <v>1729693.2113513083</v>
      </c>
      <c r="AM57" s="1365">
        <v>1380106.0794785344</v>
      </c>
      <c r="AN57" s="1365">
        <v>1791003.5051225887</v>
      </c>
      <c r="AO57" s="1365">
        <v>1648216.793881637</v>
      </c>
      <c r="AP57" s="1365">
        <v>2725207.412413504</v>
      </c>
      <c r="AQ57" s="1365">
        <v>5733102.744975253</v>
      </c>
      <c r="AR57" s="1365">
        <v>5766704.232538797</v>
      </c>
      <c r="AS57" s="1365">
        <v>4570740.7674928121</v>
      </c>
      <c r="AT57" s="1365">
        <v>5618967.4113473613</v>
      </c>
      <c r="AU57" s="1365">
        <v>5917533.1562792864</v>
      </c>
      <c r="AV57" s="1365">
        <v>9060870.7547640223</v>
      </c>
      <c r="AW57" s="1365">
        <v>16374.223599309904</v>
      </c>
      <c r="AX57" s="1365">
        <v>9344.8031973999205</v>
      </c>
      <c r="AY57" s="1365">
        <v>18801.885415450299</v>
      </c>
      <c r="AZ57" s="1365">
        <v>20374.471993072901</v>
      </c>
      <c r="BA57" s="1365">
        <v>4701.9972029726459</v>
      </c>
      <c r="BB57" s="1365">
        <v>19929.085500118348</v>
      </c>
      <c r="BC57" s="1365">
        <v>28469.778519746171</v>
      </c>
      <c r="BD57" s="1365">
        <v>26448.763662840633</v>
      </c>
      <c r="BE57" s="1365">
        <v>30192.853471079143</v>
      </c>
      <c r="BF57" s="1365">
        <v>39856.266164355678</v>
      </c>
      <c r="BG57" s="1365">
        <v>15205.617685907595</v>
      </c>
      <c r="BH57" s="1365">
        <v>42697.066494794402</v>
      </c>
      <c r="BI57" s="1365">
        <v>43589.222170291498</v>
      </c>
      <c r="BJ57" s="1365">
        <v>47828.714244641524</v>
      </c>
      <c r="BK57" s="1365">
        <v>44431.563540615192</v>
      </c>
      <c r="BL57" s="1365">
        <v>64208.50887845915</v>
      </c>
      <c r="BM57" s="1365">
        <v>28335.143289576277</v>
      </c>
      <c r="BN57" s="1365">
        <v>71157.042738139469</v>
      </c>
    </row>
    <row r="58" spans="1:66" x14ac:dyDescent="0.2">
      <c r="A58" s="1365">
        <v>1969</v>
      </c>
      <c r="B58" s="1365">
        <v>40056.205320358342</v>
      </c>
      <c r="C58" s="1365">
        <v>40819.772308938227</v>
      </c>
      <c r="D58" s="1365">
        <v>55742.315160520222</v>
      </c>
      <c r="E58" s="1365">
        <v>25035.95972527378</v>
      </c>
      <c r="F58" s="1365">
        <v>62629.020121922505</v>
      </c>
      <c r="G58" s="1365">
        <v>63215.430805425611</v>
      </c>
      <c r="H58" s="1365">
        <v>70362.576865128067</v>
      </c>
      <c r="I58" s="1365">
        <v>62289.934642254855</v>
      </c>
      <c r="J58" s="1365">
        <v>90429.677497162585</v>
      </c>
      <c r="K58" s="1365">
        <v>45116.69606697766</v>
      </c>
      <c r="L58" s="1365">
        <v>104553.63191355944</v>
      </c>
      <c r="M58" s="1365">
        <v>137136.10805024367</v>
      </c>
      <c r="N58" s="1365">
        <v>156328.38169867918</v>
      </c>
      <c r="O58" s="1365">
        <v>128679.43169696878</v>
      </c>
      <c r="P58" s="1365">
        <v>187898.96320531855</v>
      </c>
      <c r="Q58" s="1365">
        <v>109708.10240574049</v>
      </c>
      <c r="R58" s="1365">
        <v>229609.8664151472</v>
      </c>
      <c r="S58" s="1365">
        <v>196098.575551972</v>
      </c>
      <c r="T58" s="1365">
        <v>218796.60319147466</v>
      </c>
      <c r="U58" s="1365">
        <v>180480.16908233671</v>
      </c>
      <c r="V58" s="1365">
        <v>261783.00519645686</v>
      </c>
      <c r="W58" s="1365">
        <v>158450.69290354371</v>
      </c>
      <c r="X58" s="1365">
        <v>326003.43534030498</v>
      </c>
      <c r="Y58" s="1365">
        <v>463424.13791180809</v>
      </c>
      <c r="Z58" s="1365">
        <v>503501.26312006934</v>
      </c>
      <c r="AA58" s="1365">
        <v>408833.74028191855</v>
      </c>
      <c r="AB58" s="1365">
        <v>578052.95991420292</v>
      </c>
      <c r="AC58" s="1365">
        <v>396239.72195016203</v>
      </c>
      <c r="AD58" s="1365">
        <v>768316.32393295655</v>
      </c>
      <c r="AE58" s="1365">
        <v>666464.59381138894</v>
      </c>
      <c r="AF58" s="1365">
        <v>716817.45618356706</v>
      </c>
      <c r="AG58" s="1365">
        <v>576414.39110468118</v>
      </c>
      <c r="AH58" s="1365">
        <v>800036.98503787094</v>
      </c>
      <c r="AI58" s="1365">
        <v>595722.01933347702</v>
      </c>
      <c r="AJ58" s="1365">
        <v>1100925.9229924819</v>
      </c>
      <c r="AK58" s="1365">
        <v>1555271.7576246385</v>
      </c>
      <c r="AL58" s="1365">
        <v>1612409.2056562591</v>
      </c>
      <c r="AM58" s="1365">
        <v>1285142.2127306429</v>
      </c>
      <c r="AN58" s="1365">
        <v>1694079.9583336464</v>
      </c>
      <c r="AO58" s="1365">
        <v>1499007.2152914079</v>
      </c>
      <c r="AP58" s="1365">
        <v>2534252.2049257532</v>
      </c>
      <c r="AQ58" s="1365">
        <v>5328700.3618971454</v>
      </c>
      <c r="AR58" s="1365">
        <v>5368043.4967862591</v>
      </c>
      <c r="AS58" s="1365">
        <v>4251352.1030471493</v>
      </c>
      <c r="AT58" s="1365">
        <v>5273157.0271552345</v>
      </c>
      <c r="AU58" s="1365">
        <v>5457850.2559631551</v>
      </c>
      <c r="AV58" s="1365">
        <v>8504895.2536494117</v>
      </c>
      <c r="AW58" s="1365">
        <v>16896.979835291066</v>
      </c>
      <c r="AX58" s="1365">
        <v>9749.8337755886205</v>
      </c>
      <c r="AY58" s="1365">
        <v>19349.609975621603</v>
      </c>
      <c r="AZ58" s="1365">
        <v>21054.952823877851</v>
      </c>
      <c r="BA58" s="1365">
        <v>4955.2233835698953</v>
      </c>
      <c r="BB58" s="1365">
        <v>20704.408330285562</v>
      </c>
      <c r="BC58" s="1365">
        <v>29269.549461482191</v>
      </c>
      <c r="BD58" s="1365">
        <v>27137.074611656022</v>
      </c>
      <c r="BE58" s="1365">
        <v>31057.587932490384</v>
      </c>
      <c r="BF58" s="1365">
        <v>41058.24315554263</v>
      </c>
      <c r="BG58" s="1365">
        <v>15627.94387188859</v>
      </c>
      <c r="BH58" s="1365">
        <v>44075.592756008642</v>
      </c>
      <c r="BI58" s="1365">
        <v>44735.261494221115</v>
      </c>
      <c r="BJ58" s="1365">
        <v>48871.125656740282</v>
      </c>
      <c r="BK58" s="1365">
        <v>45692.56037857636</v>
      </c>
      <c r="BL58" s="1365">
        <v>66062.356070123598</v>
      </c>
      <c r="BM58" s="1365">
        <v>28968.844482286961</v>
      </c>
      <c r="BN58" s="1365">
        <v>73289.573288162472</v>
      </c>
    </row>
    <row r="59" spans="1:66" x14ac:dyDescent="0.2">
      <c r="A59" s="1365">
        <v>1970</v>
      </c>
      <c r="B59" s="1365">
        <v>39080.214419161479</v>
      </c>
      <c r="C59" s="1365">
        <v>39872.07992809658</v>
      </c>
      <c r="D59" s="1365">
        <v>54364.523587137264</v>
      </c>
      <c r="E59" s="1365">
        <v>24244.462845652379</v>
      </c>
      <c r="F59" s="1365">
        <v>60663.380032199268</v>
      </c>
      <c r="G59" s="1365">
        <v>61789.92645426363</v>
      </c>
      <c r="H59" s="1365">
        <v>68625.096555591328</v>
      </c>
      <c r="I59" s="1365">
        <v>61055.306530063033</v>
      </c>
      <c r="J59" s="1365">
        <v>88433.467299834199</v>
      </c>
      <c r="K59" s="1365">
        <v>43568.185428643883</v>
      </c>
      <c r="L59" s="1365">
        <v>101556.88897188296</v>
      </c>
      <c r="M59" s="1365">
        <v>132317.68365049656</v>
      </c>
      <c r="N59" s="1365">
        <v>151249.53660311148</v>
      </c>
      <c r="O59" s="1365">
        <v>124705.16562068177</v>
      </c>
      <c r="P59" s="1365">
        <v>182626.40444840744</v>
      </c>
      <c r="Q59" s="1365">
        <v>104363.42922122111</v>
      </c>
      <c r="R59" s="1365">
        <v>221050.82623528456</v>
      </c>
      <c r="S59" s="1365">
        <v>187160.83613384631</v>
      </c>
      <c r="T59" s="1365">
        <v>209806.24381154249</v>
      </c>
      <c r="U59" s="1365">
        <v>173287.36985764187</v>
      </c>
      <c r="V59" s="1365">
        <v>252667.26123707692</v>
      </c>
      <c r="W59" s="1365">
        <v>148691.91074008791</v>
      </c>
      <c r="X59" s="1365">
        <v>310830.46613943146</v>
      </c>
      <c r="Y59" s="1365">
        <v>430101.21920485672</v>
      </c>
      <c r="Z59" s="1365">
        <v>471501.73419333046</v>
      </c>
      <c r="AA59" s="1365">
        <v>382657.34171180206</v>
      </c>
      <c r="AB59" s="1365">
        <v>546894.47680204862</v>
      </c>
      <c r="AC59" s="1365">
        <v>358435.03221102076</v>
      </c>
      <c r="AD59" s="1365">
        <v>712906.03984188463</v>
      </c>
      <c r="AE59" s="1365">
        <v>611478.45266246377</v>
      </c>
      <c r="AF59" s="1365">
        <v>664790.88036195422</v>
      </c>
      <c r="AG59" s="1365">
        <v>533116.78196367645</v>
      </c>
      <c r="AH59" s="1365">
        <v>748999.98260778724</v>
      </c>
      <c r="AI59" s="1365">
        <v>533956.38012237905</v>
      </c>
      <c r="AJ59" s="1365">
        <v>1010249.3311609</v>
      </c>
      <c r="AK59" s="1365">
        <v>1395295.621170918</v>
      </c>
      <c r="AL59" s="1365">
        <v>1458961.9659021983</v>
      </c>
      <c r="AM59" s="1365">
        <v>1158354.7016694415</v>
      </c>
      <c r="AN59" s="1365">
        <v>1545879.9946347431</v>
      </c>
      <c r="AO59" s="1365">
        <v>1327130.5089029968</v>
      </c>
      <c r="AP59" s="1365">
        <v>2269522.1779248826</v>
      </c>
      <c r="AQ59" s="1365">
        <v>4698244.8778939713</v>
      </c>
      <c r="AR59" s="1365">
        <v>4743767.6903071469</v>
      </c>
      <c r="AS59" s="1365">
        <v>3756503.6554843835</v>
      </c>
      <c r="AT59" s="1365">
        <v>4670471.3482330693</v>
      </c>
      <c r="AU59" s="1365">
        <v>4791242.5328940954</v>
      </c>
      <c r="AV59" s="1365">
        <v>7473447.5461357683</v>
      </c>
      <c r="AW59" s="1365">
        <v>16370.502384059337</v>
      </c>
      <c r="AX59" s="1365">
        <v>9535.332282731637</v>
      </c>
      <c r="AY59" s="1365">
        <v>18688.853326130135</v>
      </c>
      <c r="AZ59" s="1365">
        <v>20295.579874440333</v>
      </c>
      <c r="BA59" s="1365">
        <v>4920.7402626608782</v>
      </c>
      <c r="BB59" s="1365">
        <v>19769.871092515561</v>
      </c>
      <c r="BC59" s="1365">
        <v>28720.495615679803</v>
      </c>
      <c r="BD59" s="1365">
        <v>26616.956398722588</v>
      </c>
      <c r="BE59" s="1365">
        <v>30446.181517809338</v>
      </c>
      <c r="BF59" s="1365">
        <v>40113.203491440581</v>
      </c>
      <c r="BG59" s="1365">
        <v>15342.355470589186</v>
      </c>
      <c r="BH59" s="1365">
        <v>42842.552676300897</v>
      </c>
      <c r="BI59" s="1365">
        <v>44157.987155205374</v>
      </c>
      <c r="BJ59" s="1365">
        <v>47968.986543711268</v>
      </c>
      <c r="BK59" s="1365">
        <v>45142.841757408358</v>
      </c>
      <c r="BL59" s="1365">
        <v>64885.233012690893</v>
      </c>
      <c r="BM59" s="1365">
        <v>28369.374480499569</v>
      </c>
      <c r="BN59" s="1365">
        <v>71683.404656032551</v>
      </c>
    </row>
    <row r="60" spans="1:66" x14ac:dyDescent="0.2">
      <c r="A60" s="1365">
        <v>1971</v>
      </c>
      <c r="B60" s="1365">
        <v>39277.794898602886</v>
      </c>
      <c r="C60" s="1365">
        <v>40115.775653037941</v>
      </c>
      <c r="D60" s="1365">
        <v>54404.889786122847</v>
      </c>
      <c r="E60" s="1365">
        <v>24606.589064567725</v>
      </c>
      <c r="F60" s="1365">
        <v>60929.00639945962</v>
      </c>
      <c r="G60" s="1365">
        <v>62449.277877762754</v>
      </c>
      <c r="H60" s="1365">
        <v>69022.203879113556</v>
      </c>
      <c r="I60" s="1365">
        <v>61849.315573519052</v>
      </c>
      <c r="J60" s="1365">
        <v>89038.055409849956</v>
      </c>
      <c r="K60" s="1365">
        <v>44155.907198678535</v>
      </c>
      <c r="L60" s="1365">
        <v>102621.3576204726</v>
      </c>
      <c r="M60" s="1365">
        <v>134004.12658760403</v>
      </c>
      <c r="N60" s="1365">
        <v>152831.57132722766</v>
      </c>
      <c r="O60" s="1365">
        <v>126517.61194471116</v>
      </c>
      <c r="P60" s="1365">
        <v>184570.96456670621</v>
      </c>
      <c r="Q60" s="1365">
        <v>105536.39942187116</v>
      </c>
      <c r="R60" s="1365">
        <v>224458.55011006864</v>
      </c>
      <c r="S60" s="1365">
        <v>189566.54707473423</v>
      </c>
      <c r="T60" s="1365">
        <v>212092.07644368921</v>
      </c>
      <c r="U60" s="1365">
        <v>175645.53548394001</v>
      </c>
      <c r="V60" s="1365">
        <v>255593.03698288236</v>
      </c>
      <c r="W60" s="1365">
        <v>150109.29559197553</v>
      </c>
      <c r="X60" s="1365">
        <v>315168.932936356</v>
      </c>
      <c r="Y60" s="1365">
        <v>434140.17220552609</v>
      </c>
      <c r="Z60" s="1365">
        <v>475935.45930812275</v>
      </c>
      <c r="AA60" s="1365">
        <v>386936.81519389653</v>
      </c>
      <c r="AB60" s="1365">
        <v>553778.17656568729</v>
      </c>
      <c r="AC60" s="1365">
        <v>361569.87972966669</v>
      </c>
      <c r="AD60" s="1365">
        <v>721483.43034785416</v>
      </c>
      <c r="AE60" s="1365">
        <v>617323.15311630396</v>
      </c>
      <c r="AF60" s="1365">
        <v>671485.42423231027</v>
      </c>
      <c r="AG60" s="1365">
        <v>539465.75271944026</v>
      </c>
      <c r="AH60" s="1365">
        <v>759119.69984998403</v>
      </c>
      <c r="AI60" s="1365">
        <v>535851.34103816154</v>
      </c>
      <c r="AJ60" s="1365">
        <v>1023642.2528808878</v>
      </c>
      <c r="AK60" s="1365">
        <v>1407282.629076954</v>
      </c>
      <c r="AL60" s="1365">
        <v>1474810.0210796108</v>
      </c>
      <c r="AM60" s="1365">
        <v>1172420.4263148389</v>
      </c>
      <c r="AN60" s="1365">
        <v>1569503.81900686</v>
      </c>
      <c r="AO60" s="1365">
        <v>1333564.9942010401</v>
      </c>
      <c r="AP60" s="1365">
        <v>2290160.2214930058</v>
      </c>
      <c r="AQ60" s="1365">
        <v>4702996.8566125957</v>
      </c>
      <c r="AR60" s="1365">
        <v>4755414.2671488188</v>
      </c>
      <c r="AS60" s="1365">
        <v>3786429.6969704069</v>
      </c>
      <c r="AT60" s="1365">
        <v>4734562.2252750192</v>
      </c>
      <c r="AU60" s="1365">
        <v>4759189.1973206196</v>
      </c>
      <c r="AV60" s="1365">
        <v>7504403.8385074744</v>
      </c>
      <c r="AW60" s="1365">
        <v>16106.311919443013</v>
      </c>
      <c r="AX60" s="1365">
        <v>9533.3859180922118</v>
      </c>
      <c r="AY60" s="1365">
        <v>18382.235732556823</v>
      </c>
      <c r="AZ60" s="1365">
        <v>19771.724162395745</v>
      </c>
      <c r="BA60" s="1365">
        <v>5057.2709304569216</v>
      </c>
      <c r="BB60" s="1365">
        <v>19236.655178446639</v>
      </c>
      <c r="BC60" s="1365">
        <v>28752.64693315831</v>
      </c>
      <c r="BD60" s="1365">
        <v>26660.708628755681</v>
      </c>
      <c r="BE60" s="1365">
        <v>30515.571620629806</v>
      </c>
      <c r="BF60" s="1365">
        <v>39941.992588280249</v>
      </c>
      <c r="BG60" s="1365">
        <v>15614.387913756231</v>
      </c>
      <c r="BH60" s="1365">
        <v>42759.057098280835</v>
      </c>
      <c r="BI60" s="1365">
        <v>44560.565700302439</v>
      </c>
      <c r="BJ60" s="1365">
        <v>48069.862017085026</v>
      </c>
      <c r="BK60" s="1365">
        <v>45682.24148072103</v>
      </c>
      <c r="BL60" s="1365">
        <v>65154.828120635881</v>
      </c>
      <c r="BM60" s="1365">
        <v>28810.784142880366</v>
      </c>
      <c r="BN60" s="1365">
        <v>72162.059498073577</v>
      </c>
    </row>
    <row r="61" spans="1:66" x14ac:dyDescent="0.2">
      <c r="A61" s="1365">
        <v>1972</v>
      </c>
      <c r="B61" s="1365">
        <v>40712.399308269683</v>
      </c>
      <c r="C61" s="1365">
        <v>41321.604636772179</v>
      </c>
      <c r="D61" s="1365">
        <v>56167.7710198075</v>
      </c>
      <c r="E61" s="1365">
        <v>25892.556175791538</v>
      </c>
      <c r="F61" s="1365">
        <v>62081.672455910229</v>
      </c>
      <c r="G61" s="1365">
        <v>64862.631390119444</v>
      </c>
      <c r="H61" s="1365">
        <v>71424.00764822941</v>
      </c>
      <c r="I61" s="1365">
        <v>63884.354246582305</v>
      </c>
      <c r="J61" s="1365">
        <v>91984.142969841705</v>
      </c>
      <c r="K61" s="1365">
        <v>46313.251473905868</v>
      </c>
      <c r="L61" s="1365">
        <v>104862.62111188634</v>
      </c>
      <c r="M61" s="1365">
        <v>140023.8647366098</v>
      </c>
      <c r="N61" s="1365">
        <v>158929.27465586926</v>
      </c>
      <c r="O61" s="1365">
        <v>131526.58745512192</v>
      </c>
      <c r="P61" s="1365">
        <v>191838.76460814819</v>
      </c>
      <c r="Q61" s="1365">
        <v>110925.62870008701</v>
      </c>
      <c r="R61" s="1365">
        <v>230925.0590343682</v>
      </c>
      <c r="S61" s="1365">
        <v>198189.21638679746</v>
      </c>
      <c r="T61" s="1365">
        <v>220698.71388588066</v>
      </c>
      <c r="U61" s="1365">
        <v>182927.62115590219</v>
      </c>
      <c r="V61" s="1365">
        <v>266241.57491876069</v>
      </c>
      <c r="W61" s="1365">
        <v>157839.84519295621</v>
      </c>
      <c r="X61" s="1365">
        <v>324580.34442528751</v>
      </c>
      <c r="Y61" s="1365">
        <v>448766.22779594542</v>
      </c>
      <c r="Z61" s="1365">
        <v>492258.09008680005</v>
      </c>
      <c r="AA61" s="1365">
        <v>400626.99135499727</v>
      </c>
      <c r="AB61" s="1365">
        <v>574294.31380636001</v>
      </c>
      <c r="AC61" s="1365">
        <v>374787.27733222343</v>
      </c>
      <c r="AD61" s="1365">
        <v>737157.26048993494</v>
      </c>
      <c r="AE61" s="1365">
        <v>635735.68807202426</v>
      </c>
      <c r="AF61" s="1365">
        <v>691929.24962873617</v>
      </c>
      <c r="AG61" s="1365">
        <v>556808.65328698198</v>
      </c>
      <c r="AH61" s="1365">
        <v>785364.87909169565</v>
      </c>
      <c r="AI61" s="1365">
        <v>550330.96395826573</v>
      </c>
      <c r="AJ61" s="1365">
        <v>1043033.3714965928</v>
      </c>
      <c r="AK61" s="1365">
        <v>1442332.5106372023</v>
      </c>
      <c r="AL61" s="1365">
        <v>1514219.2350631212</v>
      </c>
      <c r="AM61" s="1365">
        <v>1211970.1993438234</v>
      </c>
      <c r="AN61" s="1365">
        <v>1625175.6437460126</v>
      </c>
      <c r="AO61" s="1365">
        <v>1357590.7678307691</v>
      </c>
      <c r="AP61" s="1365">
        <v>2316072.551923003</v>
      </c>
      <c r="AQ61" s="1365">
        <v>4785366.3850869332</v>
      </c>
      <c r="AR61" s="1365">
        <v>4853927.4509629533</v>
      </c>
      <c r="AS61" s="1365">
        <v>3869108.3800261277</v>
      </c>
      <c r="AT61" s="1365">
        <v>4908949.6808972601</v>
      </c>
      <c r="AU61" s="1365">
        <v>4793957.1506575318</v>
      </c>
      <c r="AV61" s="1365">
        <v>7560537.2428324847</v>
      </c>
      <c r="AW61" s="1365">
        <v>16562.167226419922</v>
      </c>
      <c r="AX61" s="1365">
        <v>10000.790968309953</v>
      </c>
      <c r="AY61" s="1365">
        <v>18758.855026962054</v>
      </c>
      <c r="AZ61" s="1365">
        <v>20351.399069773288</v>
      </c>
      <c r="BA61" s="1365">
        <v>5471.8608776772062</v>
      </c>
      <c r="BB61" s="1365">
        <v>19300.723799934127</v>
      </c>
      <c r="BC61" s="1365">
        <v>29677.792038454118</v>
      </c>
      <c r="BD61" s="1365">
        <v>27577.190936314175</v>
      </c>
      <c r="BE61" s="1365">
        <v>31298.828768066647</v>
      </c>
      <c r="BF61" s="1365">
        <v>41093.216176658527</v>
      </c>
      <c r="BG61" s="1365">
        <v>16444.437006425374</v>
      </c>
      <c r="BH61" s="1365">
        <v>43321.296169414898</v>
      </c>
      <c r="BI61" s="1365">
        <v>46072.323053496861</v>
      </c>
      <c r="BJ61" s="1365">
        <v>49547.690896319458</v>
      </c>
      <c r="BK61" s="1365">
        <v>46973.795944447389</v>
      </c>
      <c r="BL61" s="1365">
        <v>67020.487560265086</v>
      </c>
      <c r="BM61" s="1365">
        <v>30160.157167360587</v>
      </c>
      <c r="BN61" s="1365">
        <v>73347.011631265865</v>
      </c>
    </row>
    <row r="62" spans="1:66" x14ac:dyDescent="0.2">
      <c r="A62" s="1365">
        <v>1973</v>
      </c>
      <c r="B62" s="1365">
        <v>42416.580608449498</v>
      </c>
      <c r="C62" s="1365">
        <v>43147.005674121414</v>
      </c>
      <c r="D62" s="1365">
        <v>58754.564528800343</v>
      </c>
      <c r="E62" s="1365">
        <v>26893.892362141782</v>
      </c>
      <c r="F62" s="1365">
        <v>64680.075665656368</v>
      </c>
      <c r="G62" s="1365">
        <v>67400.697449962288</v>
      </c>
      <c r="H62" s="1365">
        <v>74051.265016918172</v>
      </c>
      <c r="I62" s="1365">
        <v>66569.60294992484</v>
      </c>
      <c r="J62" s="1365">
        <v>96011.430693537288</v>
      </c>
      <c r="K62" s="1365">
        <v>47714.463703529123</v>
      </c>
      <c r="L62" s="1365">
        <v>109045.27709683531</v>
      </c>
      <c r="M62" s="1365">
        <v>145488.96001299151</v>
      </c>
      <c r="N62" s="1365">
        <v>165005.12087870116</v>
      </c>
      <c r="O62" s="1365">
        <v>137438.10946606318</v>
      </c>
      <c r="P62" s="1365">
        <v>201243.10604872118</v>
      </c>
      <c r="Q62" s="1365">
        <v>113476.65665000197</v>
      </c>
      <c r="R62" s="1365">
        <v>240432.55905582182</v>
      </c>
      <c r="S62" s="1365">
        <v>205552.99365516909</v>
      </c>
      <c r="T62" s="1365">
        <v>229019.88710795995</v>
      </c>
      <c r="U62" s="1365">
        <v>191206.81821603343</v>
      </c>
      <c r="V62" s="1365">
        <v>279180.30710548442</v>
      </c>
      <c r="W62" s="1365">
        <v>160856.21755788373</v>
      </c>
      <c r="X62" s="1365">
        <v>337489.58433755673</v>
      </c>
      <c r="Y62" s="1365">
        <v>457917.43918186967</v>
      </c>
      <c r="Z62" s="1365">
        <v>504475.4068343651</v>
      </c>
      <c r="AA62" s="1365">
        <v>414300.76008502865</v>
      </c>
      <c r="AB62" s="1365">
        <v>595718.15103656531</v>
      </c>
      <c r="AC62" s="1365">
        <v>374600.81585834199</v>
      </c>
      <c r="AD62" s="1365">
        <v>753904.79738889378</v>
      </c>
      <c r="AE62" s="1365">
        <v>643473.56266427401</v>
      </c>
      <c r="AF62" s="1365">
        <v>703706.94183750718</v>
      </c>
      <c r="AG62" s="1365">
        <v>573620.10479178338</v>
      </c>
      <c r="AH62" s="1365">
        <v>811834.67449617805</v>
      </c>
      <c r="AI62" s="1365">
        <v>543601.43048319069</v>
      </c>
      <c r="AJ62" s="1365">
        <v>1060999.8247102865</v>
      </c>
      <c r="AK62" s="1365">
        <v>1442720.204486141</v>
      </c>
      <c r="AL62" s="1365">
        <v>1521908.9994615964</v>
      </c>
      <c r="AM62" s="1365">
        <v>1240262.9141329613</v>
      </c>
      <c r="AN62" s="1365">
        <v>1666614.8971132762</v>
      </c>
      <c r="AO62" s="1365">
        <v>1319248.892671789</v>
      </c>
      <c r="AP62" s="1365">
        <v>2335049.0025881142</v>
      </c>
      <c r="AQ62" s="1365">
        <v>4656278.5154866735</v>
      </c>
      <c r="AR62" s="1365">
        <v>4744058.7693795282</v>
      </c>
      <c r="AS62" s="1365">
        <v>3835539.6750404853</v>
      </c>
      <c r="AT62" s="1365">
        <v>4888487.7922043204</v>
      </c>
      <c r="AU62" s="1365">
        <v>4574044.1029018369</v>
      </c>
      <c r="AV62" s="1365">
        <v>7389056.4173611104</v>
      </c>
      <c r="AW62" s="1365">
        <v>17432.463766936704</v>
      </c>
      <c r="AX62" s="1365">
        <v>10781.89619998082</v>
      </c>
      <c r="AY62" s="1365">
        <v>19724.408398317981</v>
      </c>
      <c r="AZ62" s="1365">
        <v>21497.698364063395</v>
      </c>
      <c r="BA62" s="1365">
        <v>6073.321020754438</v>
      </c>
      <c r="BB62" s="1365">
        <v>20314.874234477425</v>
      </c>
      <c r="BC62" s="1365">
        <v>30964.094007944826</v>
      </c>
      <c r="BD62" s="1365">
        <v>28795.631689532649</v>
      </c>
      <c r="BE62" s="1365">
        <v>32670.21636390566</v>
      </c>
      <c r="BF62" s="1365">
        <v>42922.504359920255</v>
      </c>
      <c r="BG62" s="1365">
        <v>17273.585219046203</v>
      </c>
      <c r="BH62" s="1365">
        <v>45152.021955637982</v>
      </c>
      <c r="BI62" s="1365">
        <v>47878.631809204977</v>
      </c>
      <c r="BJ62" s="1365">
        <v>51312.80105147243</v>
      </c>
      <c r="BK62" s="1365">
        <v>48852.476320890259</v>
      </c>
      <c r="BL62" s="1365">
        <v>69703.511854741329</v>
      </c>
      <c r="BM62" s="1365">
        <v>31273.915466910912</v>
      </c>
      <c r="BN62" s="1365">
        <v>76198.456607088694</v>
      </c>
    </row>
    <row r="63" spans="1:66" x14ac:dyDescent="0.2">
      <c r="A63" s="1365">
        <v>1974</v>
      </c>
      <c r="B63" s="1365">
        <v>41207.967650046303</v>
      </c>
      <c r="C63" s="1365">
        <v>42120.82220767963</v>
      </c>
      <c r="D63" s="1365">
        <v>56860.316916540229</v>
      </c>
      <c r="E63" s="1365">
        <v>26359.255536249024</v>
      </c>
      <c r="F63" s="1365">
        <v>62650.218218309616</v>
      </c>
      <c r="G63" s="1365">
        <v>65328.517093176117</v>
      </c>
      <c r="H63" s="1365">
        <v>71580.476522568046</v>
      </c>
      <c r="I63" s="1365">
        <v>64991.891345121338</v>
      </c>
      <c r="J63" s="1365">
        <v>92977.214673954935</v>
      </c>
      <c r="K63" s="1365">
        <v>46371.728981859203</v>
      </c>
      <c r="L63" s="1365">
        <v>105371.48898690954</v>
      </c>
      <c r="M63" s="1365">
        <v>139475.51136530482</v>
      </c>
      <c r="N63" s="1365">
        <v>158193.36250438861</v>
      </c>
      <c r="O63" s="1365">
        <v>133229.79781498862</v>
      </c>
      <c r="P63" s="1365">
        <v>194532.75305097122</v>
      </c>
      <c r="Q63" s="1365">
        <v>107700.42263592094</v>
      </c>
      <c r="R63" s="1365">
        <v>230671.0560440493</v>
      </c>
      <c r="S63" s="1365">
        <v>195571.45956715208</v>
      </c>
      <c r="T63" s="1365">
        <v>218604.85797276441</v>
      </c>
      <c r="U63" s="1365">
        <v>184257.48812781865</v>
      </c>
      <c r="V63" s="1365">
        <v>269077.56326637283</v>
      </c>
      <c r="W63" s="1365">
        <v>150744.73539811803</v>
      </c>
      <c r="X63" s="1365">
        <v>321744.19658134377</v>
      </c>
      <c r="Y63" s="1365">
        <v>432567.55599544913</v>
      </c>
      <c r="Z63" s="1365">
        <v>478799.56852267461</v>
      </c>
      <c r="AA63" s="1365">
        <v>397904.61253238568</v>
      </c>
      <c r="AB63" s="1365">
        <v>574605.68015230901</v>
      </c>
      <c r="AC63" s="1365">
        <v>342874.55282673473</v>
      </c>
      <c r="AD63" s="1365">
        <v>713164.93289882143</v>
      </c>
      <c r="AE63" s="1365">
        <v>606557.3604926219</v>
      </c>
      <c r="AF63" s="1365">
        <v>666296.73680261732</v>
      </c>
      <c r="AG63" s="1365">
        <v>551012.78654349269</v>
      </c>
      <c r="AH63" s="1365">
        <v>784029.32402768289</v>
      </c>
      <c r="AI63" s="1365">
        <v>494971.4941663444</v>
      </c>
      <c r="AJ63" s="1365">
        <v>1001667.4992627727</v>
      </c>
      <c r="AK63" s="1365">
        <v>1351072.2771254471</v>
      </c>
      <c r="AL63" s="1365">
        <v>1436683.1968638045</v>
      </c>
      <c r="AM63" s="1365">
        <v>1181683.4156962156</v>
      </c>
      <c r="AN63" s="1365">
        <v>1603153.7524926208</v>
      </c>
      <c r="AO63" s="1365">
        <v>1195205.4008878872</v>
      </c>
      <c r="AP63" s="1365">
        <v>2199358.26204263</v>
      </c>
      <c r="AQ63" s="1365">
        <v>4361691.724974297</v>
      </c>
      <c r="AR63" s="1365">
        <v>4451945.8913297579</v>
      </c>
      <c r="AS63" s="1365">
        <v>3639060.7642427823</v>
      </c>
      <c r="AT63" s="1365">
        <v>4676293.7861005664</v>
      </c>
      <c r="AU63" s="1365">
        <v>4184650.5226708837</v>
      </c>
      <c r="AV63" s="1365">
        <v>6924766.0593700809</v>
      </c>
      <c r="AW63" s="1365">
        <v>17087.418206916496</v>
      </c>
      <c r="AX63" s="1365">
        <v>10835.458777524564</v>
      </c>
      <c r="AY63" s="1365">
        <v>19249.753070237923</v>
      </c>
      <c r="AZ63" s="1365">
        <v>20743.419159125518</v>
      </c>
      <c r="BA63" s="1365">
        <v>6346.782090638847</v>
      </c>
      <c r="BB63" s="1365">
        <v>19928.947449709711</v>
      </c>
      <c r="BC63" s="1365">
        <v>30289.351681684249</v>
      </c>
      <c r="BD63" s="1365">
        <v>28209.590444008278</v>
      </c>
      <c r="BE63" s="1365">
        <v>31997.60269575641</v>
      </c>
      <c r="BF63" s="1365">
        <v>41563.379568270102</v>
      </c>
      <c r="BG63" s="1365">
        <v>17321.34808072992</v>
      </c>
      <c r="BH63" s="1365">
        <v>43981.236237671874</v>
      </c>
      <c r="BI63" s="1365">
        <v>46791.768525143947</v>
      </c>
      <c r="BJ63" s="1365">
        <v>49927.255027112915</v>
      </c>
      <c r="BK63" s="1365">
        <v>47932.414727654512</v>
      </c>
      <c r="BL63" s="1365">
        <v>67588.330079700856</v>
      </c>
      <c r="BM63" s="1365">
        <v>31039.555568343767</v>
      </c>
      <c r="BN63" s="1365">
        <v>74046.597222624565</v>
      </c>
    </row>
    <row r="64" spans="1:66" x14ac:dyDescent="0.2">
      <c r="A64" s="1365">
        <v>1975</v>
      </c>
      <c r="B64" s="1365">
        <v>39883.38905666236</v>
      </c>
      <c r="C64" s="1365">
        <v>40222.268821817896</v>
      </c>
      <c r="D64" s="1365">
        <v>53755.60228202572</v>
      </c>
      <c r="E64" s="1365">
        <v>26545.258496100716</v>
      </c>
      <c r="F64" s="1365">
        <v>60301.828552869534</v>
      </c>
      <c r="G64" s="1365">
        <v>63392.128507749752</v>
      </c>
      <c r="H64" s="1365">
        <v>69117.338850755972</v>
      </c>
      <c r="I64" s="1365">
        <v>62551.984063080905</v>
      </c>
      <c r="J64" s="1365">
        <v>88371.445310976676</v>
      </c>
      <c r="K64" s="1365">
        <v>46470.338482317064</v>
      </c>
      <c r="L64" s="1365">
        <v>101560.86632620798</v>
      </c>
      <c r="M64" s="1365">
        <v>135253.5871533255</v>
      </c>
      <c r="N64" s="1365">
        <v>152473.85838543836</v>
      </c>
      <c r="O64" s="1365">
        <v>128304.686290383</v>
      </c>
      <c r="P64" s="1365">
        <v>184922.062778855</v>
      </c>
      <c r="Q64" s="1365">
        <v>106961.40056665604</v>
      </c>
      <c r="R64" s="1365">
        <v>222692.32763611904</v>
      </c>
      <c r="S64" s="1365">
        <v>188831.93042938266</v>
      </c>
      <c r="T64" s="1365">
        <v>210118.42176099078</v>
      </c>
      <c r="U64" s="1365">
        <v>176824.95785314249</v>
      </c>
      <c r="V64" s="1365">
        <v>255647.20218316335</v>
      </c>
      <c r="W64" s="1365">
        <v>149173.52801104783</v>
      </c>
      <c r="X64" s="1365">
        <v>309955.01389732736</v>
      </c>
      <c r="Y64" s="1365">
        <v>416122.4127739828</v>
      </c>
      <c r="Z64" s="1365">
        <v>459582.37764650473</v>
      </c>
      <c r="AA64" s="1365">
        <v>380070.83656986116</v>
      </c>
      <c r="AB64" s="1365">
        <v>546224.33815148915</v>
      </c>
      <c r="AC64" s="1365">
        <v>335403.49474868289</v>
      </c>
      <c r="AD64" s="1365">
        <v>684217.4476680056</v>
      </c>
      <c r="AE64" s="1365">
        <v>582344.35044789</v>
      </c>
      <c r="AF64" s="1365">
        <v>639782.59155766922</v>
      </c>
      <c r="AG64" s="1365">
        <v>525258.46148862736</v>
      </c>
      <c r="AH64" s="1365">
        <v>745766.34721308749</v>
      </c>
      <c r="AI64" s="1365">
        <v>483742.39381914021</v>
      </c>
      <c r="AJ64" s="1365">
        <v>959673.60521339905</v>
      </c>
      <c r="AK64" s="1365">
        <v>1301383.379595937</v>
      </c>
      <c r="AL64" s="1365">
        <v>1385993.6599648178</v>
      </c>
      <c r="AM64" s="1365">
        <v>1127117.0235772438</v>
      </c>
      <c r="AN64" s="1365">
        <v>1537668.3034779103</v>
      </c>
      <c r="AO64" s="1365">
        <v>1164441.9328762554</v>
      </c>
      <c r="AP64" s="1365">
        <v>2107679.5204492304</v>
      </c>
      <c r="AQ64" s="1365">
        <v>4316725.9081084887</v>
      </c>
      <c r="AR64" s="1365">
        <v>4392155.0411368227</v>
      </c>
      <c r="AS64" s="1365">
        <v>3579982.3326962483</v>
      </c>
      <c r="AT64" s="1365">
        <v>4608237.673940829</v>
      </c>
      <c r="AU64" s="1365">
        <v>4142461.4057661984</v>
      </c>
      <c r="AV64" s="1365">
        <v>6839348.6590299597</v>
      </c>
      <c r="AW64" s="1365">
        <v>16374.649605574963</v>
      </c>
      <c r="AX64" s="1365">
        <v>10649.43926256874</v>
      </c>
      <c r="AY64" s="1365">
        <v>17892.553580554886</v>
      </c>
      <c r="AZ64" s="1365">
        <v>19139.759253074764</v>
      </c>
      <c r="BA64" s="1365">
        <v>6620.178509884362</v>
      </c>
      <c r="BB64" s="1365">
        <v>19042.790779531086</v>
      </c>
      <c r="BC64" s="1365">
        <v>29286.700379255344</v>
      </c>
      <c r="BD64" s="1365">
        <v>27373.336909020582</v>
      </c>
      <c r="BE64" s="1365">
        <v>30435.333547532882</v>
      </c>
      <c r="BF64" s="1365">
        <v>39181.551115711358</v>
      </c>
      <c r="BG64" s="1365">
        <v>17610.131599372344</v>
      </c>
      <c r="BH64" s="1365">
        <v>42258.439765841802</v>
      </c>
      <c r="BI64" s="1365">
        <v>45426.763846355818</v>
      </c>
      <c r="BJ64" s="1365">
        <v>48278.208967085382</v>
      </c>
      <c r="BK64" s="1365">
        <v>46113.80850625538</v>
      </c>
      <c r="BL64" s="1365">
        <v>64233.790944007094</v>
      </c>
      <c r="BM64" s="1365">
        <v>31347.572961232319</v>
      </c>
      <c r="BN64" s="1365">
        <v>71278.000998730189</v>
      </c>
    </row>
    <row r="65" spans="1:66" x14ac:dyDescent="0.2">
      <c r="A65" s="1365">
        <v>1976</v>
      </c>
      <c r="B65" s="1365">
        <v>41341.906061027497</v>
      </c>
      <c r="C65" s="1365">
        <v>41693.722609549171</v>
      </c>
      <c r="D65" s="1365">
        <v>55490.834193059738</v>
      </c>
      <c r="E65" s="1365">
        <v>27861.248009677191</v>
      </c>
      <c r="F65" s="1365">
        <v>62222.527918293978</v>
      </c>
      <c r="G65" s="1365">
        <v>65760.52316188738</v>
      </c>
      <c r="H65" s="1365">
        <v>71472.957649680538</v>
      </c>
      <c r="I65" s="1365">
        <v>64966.308765467431</v>
      </c>
      <c r="J65" s="1365">
        <v>91329.819641308888</v>
      </c>
      <c r="K65" s="1365">
        <v>48620.074296941159</v>
      </c>
      <c r="L65" s="1365">
        <v>104936.12425573333</v>
      </c>
      <c r="M65" s="1365">
        <v>140521.37457325368</v>
      </c>
      <c r="N65" s="1365">
        <v>157622.65816147751</v>
      </c>
      <c r="O65" s="1365">
        <v>133401.33237773477</v>
      </c>
      <c r="P65" s="1365">
        <v>191415.50250227831</v>
      </c>
      <c r="Q65" s="1365">
        <v>111201.39304657627</v>
      </c>
      <c r="R65" s="1365">
        <v>230772.7352880564</v>
      </c>
      <c r="S65" s="1365">
        <v>196026.40767363628</v>
      </c>
      <c r="T65" s="1365">
        <v>217291.83166174701</v>
      </c>
      <c r="U65" s="1365">
        <v>183689.30656879366</v>
      </c>
      <c r="V65" s="1365">
        <v>264614.52462498401</v>
      </c>
      <c r="W65" s="1365">
        <v>155131.21207074175</v>
      </c>
      <c r="X65" s="1365">
        <v>321428.32472366706</v>
      </c>
      <c r="Y65" s="1365">
        <v>431165.61179946852</v>
      </c>
      <c r="Z65" s="1365">
        <v>475018.13719720748</v>
      </c>
      <c r="AA65" s="1365">
        <v>393896.85488682461</v>
      </c>
      <c r="AB65" s="1365">
        <v>565234.26134821714</v>
      </c>
      <c r="AC65" s="1365">
        <v>348199.20460222859</v>
      </c>
      <c r="AD65" s="1365">
        <v>707455.44675181515</v>
      </c>
      <c r="AE65" s="1365">
        <v>604150.02788736857</v>
      </c>
      <c r="AF65" s="1365">
        <v>662379.85474456951</v>
      </c>
      <c r="AG65" s="1365">
        <v>544701.19644914952</v>
      </c>
      <c r="AH65" s="1365">
        <v>771877.67924497603</v>
      </c>
      <c r="AI65" s="1365">
        <v>502154.34789108468</v>
      </c>
      <c r="AJ65" s="1365">
        <v>990954.49984519463</v>
      </c>
      <c r="AK65" s="1365">
        <v>1354118.5709971113</v>
      </c>
      <c r="AL65" s="1365">
        <v>1438858.4051326031</v>
      </c>
      <c r="AM65" s="1365">
        <v>1170260.3292436053</v>
      </c>
      <c r="AN65" s="1365">
        <v>1598760.3566630434</v>
      </c>
      <c r="AO65" s="1365">
        <v>1212456.7898390798</v>
      </c>
      <c r="AP65" s="1365">
        <v>2184146.4233336668</v>
      </c>
      <c r="AQ65" s="1365">
        <v>4520878.9590755161</v>
      </c>
      <c r="AR65" s="1365">
        <v>4620498.5551031688</v>
      </c>
      <c r="AS65" s="1365">
        <v>3747574.7971780249</v>
      </c>
      <c r="AT65" s="1365">
        <v>4821840.4692756766</v>
      </c>
      <c r="AU65" s="1365">
        <v>4376804.0501174899</v>
      </c>
      <c r="AV65" s="1365">
        <v>7146244.9436466629</v>
      </c>
      <c r="AW65" s="1365">
        <v>16923.288960167611</v>
      </c>
      <c r="AX65" s="1365">
        <v>11210.854472374442</v>
      </c>
      <c r="AY65" s="1365">
        <v>18421.136453630908</v>
      </c>
      <c r="AZ65" s="1365">
        <v>19651.848744810595</v>
      </c>
      <c r="BA65" s="1365">
        <v>7102.4217224132235</v>
      </c>
      <c r="BB65" s="1365">
        <v>19508.931580854631</v>
      </c>
      <c r="BC65" s="1365">
        <v>30321.96511522459</v>
      </c>
      <c r="BD65" s="1365">
        <v>28421.822494310825</v>
      </c>
      <c r="BE65" s="1365">
        <v>31503.988190861874</v>
      </c>
      <c r="BF65" s="1365">
        <v>40388.093269813224</v>
      </c>
      <c r="BG65" s="1365">
        <v>18601.231894466178</v>
      </c>
      <c r="BH65" s="1365">
        <v>43494.727099431489</v>
      </c>
      <c r="BI65" s="1365">
        <v>47070.31030904581</v>
      </c>
      <c r="BJ65" s="1365">
        <v>49935.532521731315</v>
      </c>
      <c r="BK65" s="1365">
        <v>47857.552862400582</v>
      </c>
      <c r="BL65" s="1365">
        <v>66308.398926066526</v>
      </c>
      <c r="BM65" s="1365">
        <v>32974.744609532376</v>
      </c>
      <c r="BN65" s="1365">
        <v>73476.971497652543</v>
      </c>
    </row>
    <row r="66" spans="1:66" x14ac:dyDescent="0.2">
      <c r="A66" s="1365">
        <v>1977</v>
      </c>
      <c r="B66" s="1365">
        <v>42626.164896848677</v>
      </c>
      <c r="C66" s="1365">
        <v>42705.100656977018</v>
      </c>
      <c r="D66" s="1365">
        <v>56955.235321671353</v>
      </c>
      <c r="E66" s="1365">
        <v>28989.533012631495</v>
      </c>
      <c r="F66" s="1365">
        <v>63436.192777300101</v>
      </c>
      <c r="G66" s="1365">
        <v>67943.327076347545</v>
      </c>
      <c r="H66" s="1365">
        <v>73602.309259262227</v>
      </c>
      <c r="I66" s="1365">
        <v>66709.599276373061</v>
      </c>
      <c r="J66" s="1365">
        <v>93873.555122688005</v>
      </c>
      <c r="K66" s="1365">
        <v>50458.981553846017</v>
      </c>
      <c r="L66" s="1365">
        <v>107297.41267373305</v>
      </c>
      <c r="M66" s="1365">
        <v>145552.26234304777</v>
      </c>
      <c r="N66" s="1365">
        <v>162544.95089136716</v>
      </c>
      <c r="O66" s="1365">
        <v>137127.0661296818</v>
      </c>
      <c r="P66" s="1365">
        <v>197317.03174062856</v>
      </c>
      <c r="Q66" s="1365">
        <v>115363.15184571352</v>
      </c>
      <c r="R66" s="1365">
        <v>237074.56572214325</v>
      </c>
      <c r="S66" s="1365">
        <v>203296.91774094728</v>
      </c>
      <c r="T66" s="1365">
        <v>224409.01798069096</v>
      </c>
      <c r="U66" s="1365">
        <v>189065.70812254667</v>
      </c>
      <c r="V66" s="1365">
        <v>273347.69513044687</v>
      </c>
      <c r="W66" s="1365">
        <v>160931.18488964799</v>
      </c>
      <c r="X66" s="1365">
        <v>330382.87634146772</v>
      </c>
      <c r="Y66" s="1365">
        <v>447312.68900146347</v>
      </c>
      <c r="Z66" s="1365">
        <v>492284.71546852891</v>
      </c>
      <c r="AA66" s="1365">
        <v>406120.61033615144</v>
      </c>
      <c r="AB66" s="1365">
        <v>586199.58076979232</v>
      </c>
      <c r="AC66" s="1365">
        <v>361014.19162314641</v>
      </c>
      <c r="AD66" s="1365">
        <v>728844.657223574</v>
      </c>
      <c r="AE66" s="1365">
        <v>628116.14706108952</v>
      </c>
      <c r="AF66" s="1365">
        <v>687502.59531574463</v>
      </c>
      <c r="AG66" s="1365">
        <v>562660.96357049688</v>
      </c>
      <c r="AH66" s="1365">
        <v>801552.37960024131</v>
      </c>
      <c r="AI66" s="1365">
        <v>520650.49475218169</v>
      </c>
      <c r="AJ66" s="1365">
        <v>1019827.8799302113</v>
      </c>
      <c r="AK66" s="1365">
        <v>1410796.762583798</v>
      </c>
      <c r="AL66" s="1365">
        <v>1496211.3464532921</v>
      </c>
      <c r="AM66" s="1365">
        <v>1217698.4086228844</v>
      </c>
      <c r="AN66" s="1365">
        <v>1669521.134118998</v>
      </c>
      <c r="AO66" s="1365">
        <v>1258123.4937262109</v>
      </c>
      <c r="AP66" s="1365">
        <v>2258602.23570367</v>
      </c>
      <c r="AQ66" s="1365">
        <v>4720261.8719673296</v>
      </c>
      <c r="AR66" s="1365">
        <v>4830051.8676613811</v>
      </c>
      <c r="AS66" s="1365">
        <v>3909164.4781417795</v>
      </c>
      <c r="AT66" s="1365">
        <v>5088318.7863188935</v>
      </c>
      <c r="AU66" s="1365">
        <v>4527066.3330460396</v>
      </c>
      <c r="AV66" s="1365">
        <v>7390313.2790871449</v>
      </c>
      <c r="AW66" s="1365">
        <v>17309.002717349813</v>
      </c>
      <c r="AX66" s="1365">
        <v>11650.020534435136</v>
      </c>
      <c r="AY66" s="1365">
        <v>18700.602037580989</v>
      </c>
      <c r="AZ66" s="1365">
        <v>20036.915520654708</v>
      </c>
      <c r="BA66" s="1365">
        <v>7520.0844714169752</v>
      </c>
      <c r="BB66" s="1365">
        <v>19574.972880867153</v>
      </c>
      <c r="BC66" s="1365">
        <v>31189.931847271004</v>
      </c>
      <c r="BD66" s="1365">
        <v>29301.855341902181</v>
      </c>
      <c r="BE66" s="1365">
        <v>32213.771160009823</v>
      </c>
      <c r="BF66" s="1365">
        <v>41359.480164009437</v>
      </c>
      <c r="BG66" s="1365">
        <v>19392.464253400158</v>
      </c>
      <c r="BH66" s="1365">
        <v>44143.040227873083</v>
      </c>
      <c r="BI66" s="1365">
        <v>48541.093259672489</v>
      </c>
      <c r="BJ66" s="1365">
        <v>51366.648851235987</v>
      </c>
      <c r="BK66" s="1365">
        <v>49105.232563045865</v>
      </c>
      <c r="BL66" s="1365">
        <v>68012.685968202873</v>
      </c>
      <c r="BM66" s="1365">
        <v>34232.938980879131</v>
      </c>
      <c r="BN66" s="1365">
        <v>74853.124411630488</v>
      </c>
    </row>
    <row r="67" spans="1:66" x14ac:dyDescent="0.2">
      <c r="A67" s="1365">
        <v>1978</v>
      </c>
      <c r="B67" s="1365">
        <v>44141.007653943729</v>
      </c>
      <c r="C67" s="1365">
        <v>44504.339298378865</v>
      </c>
      <c r="D67" s="1365">
        <v>58754.51036719144</v>
      </c>
      <c r="E67" s="1365">
        <v>30211.024945830497</v>
      </c>
      <c r="F67" s="1365">
        <v>65279.163385569598</v>
      </c>
      <c r="G67" s="1365">
        <v>70381.368974544152</v>
      </c>
      <c r="H67" s="1365">
        <v>76015.182029533389</v>
      </c>
      <c r="I67" s="1365">
        <v>69529.867905244493</v>
      </c>
      <c r="J67" s="1365">
        <v>96833.208621717786</v>
      </c>
      <c r="K67" s="1365">
        <v>52347.412728975447</v>
      </c>
      <c r="L67" s="1365">
        <v>110566.21391148477</v>
      </c>
      <c r="M67" s="1365">
        <v>150607.29976446717</v>
      </c>
      <c r="N67" s="1365">
        <v>167869.27852720875</v>
      </c>
      <c r="O67" s="1365">
        <v>142893.42391201892</v>
      </c>
      <c r="P67" s="1365">
        <v>203996.06580303703</v>
      </c>
      <c r="Q67" s="1365">
        <v>119055.45077248175</v>
      </c>
      <c r="R67" s="1365">
        <v>244358.88871815967</v>
      </c>
      <c r="S67" s="1365">
        <v>210336.98552242049</v>
      </c>
      <c r="T67" s="1365">
        <v>232016.12115047104</v>
      </c>
      <c r="U67" s="1365">
        <v>197076.41425990517</v>
      </c>
      <c r="V67" s="1365">
        <v>283142.39294220699</v>
      </c>
      <c r="W67" s="1365">
        <v>165808.03311101304</v>
      </c>
      <c r="X67" s="1365">
        <v>340187.93068748654</v>
      </c>
      <c r="Y67" s="1365">
        <v>464245.33007041394</v>
      </c>
      <c r="Z67" s="1365">
        <v>511394.68038031703</v>
      </c>
      <c r="AA67" s="1365">
        <v>423968.73640280508</v>
      </c>
      <c r="AB67" s="1365">
        <v>610879.84738013428</v>
      </c>
      <c r="AC67" s="1365">
        <v>372076.63723510498</v>
      </c>
      <c r="AD67" s="1365">
        <v>752488.22347291501</v>
      </c>
      <c r="AE67" s="1365">
        <v>655620.47546444344</v>
      </c>
      <c r="AF67" s="1365">
        <v>717425.74956932943</v>
      </c>
      <c r="AG67" s="1365">
        <v>590340.97079671302</v>
      </c>
      <c r="AH67" s="1365">
        <v>840087.03767172678</v>
      </c>
      <c r="AI67" s="1365">
        <v>538518.82154733187</v>
      </c>
      <c r="AJ67" s="1365">
        <v>1057616.4509723168</v>
      </c>
      <c r="AK67" s="1365">
        <v>1495697.2288576183</v>
      </c>
      <c r="AL67" s="1365">
        <v>1585031.649784328</v>
      </c>
      <c r="AM67" s="1365">
        <v>1302526.5329478807</v>
      </c>
      <c r="AN67" s="1365">
        <v>1785412.3501680598</v>
      </c>
      <c r="AO67" s="1365">
        <v>1316412.8832391307</v>
      </c>
      <c r="AP67" s="1365">
        <v>2384505.8127374523</v>
      </c>
      <c r="AQ67" s="1365">
        <v>5095206.0057591163</v>
      </c>
      <c r="AR67" s="1365">
        <v>5224660.912111247</v>
      </c>
      <c r="AS67" s="1365">
        <v>4283353.600933753</v>
      </c>
      <c r="AT67" s="1365">
        <v>5595242.9289872432</v>
      </c>
      <c r="AU67" s="1365">
        <v>4794289.9443552447</v>
      </c>
      <c r="AV67" s="1365">
        <v>7955539.789516272</v>
      </c>
      <c r="AW67" s="1365">
        <v>17900.646333343291</v>
      </c>
      <c r="AX67" s="1365">
        <v>12266.833278354075</v>
      </c>
      <c r="AY67" s="1365">
        <v>19478.81069151323</v>
      </c>
      <c r="AZ67" s="1365">
        <v>20675.812112665099</v>
      </c>
      <c r="BA67" s="1365">
        <v>8074.6371626855489</v>
      </c>
      <c r="BB67" s="1365">
        <v>19992.112859654419</v>
      </c>
      <c r="BC67" s="1365">
        <v>32311.419641663342</v>
      </c>
      <c r="BD67" s="1365">
        <v>30393.422001358726</v>
      </c>
      <c r="BE67" s="1365">
        <v>33572.218785752193</v>
      </c>
      <c r="BF67" s="1365">
        <v>42616.559763208599</v>
      </c>
      <c r="BG67" s="1365">
        <v>20339.422076202576</v>
      </c>
      <c r="BH67" s="1365">
        <v>45381.416126392913</v>
      </c>
      <c r="BI67" s="1365">
        <v>50324.886277063422</v>
      </c>
      <c r="BJ67" s="1365">
        <v>53051.657905114538</v>
      </c>
      <c r="BK67" s="1365">
        <v>51188.978903550887</v>
      </c>
      <c r="BL67" s="1365">
        <v>70042.494326387983</v>
      </c>
      <c r="BM67" s="1365">
        <v>35670.403218098865</v>
      </c>
      <c r="BN67" s="1365">
        <v>77118.045209816031</v>
      </c>
    </row>
    <row r="68" spans="1:66" x14ac:dyDescent="0.2">
      <c r="A68" s="1365">
        <v>1979</v>
      </c>
      <c r="B68" s="1365">
        <v>44306.582492201262</v>
      </c>
      <c r="C68" s="1365">
        <v>44629.106282157525</v>
      </c>
      <c r="D68" s="1365">
        <v>58925.311631541095</v>
      </c>
      <c r="E68" s="1365">
        <v>30489.99065128318</v>
      </c>
      <c r="F68" s="1365">
        <v>65241.143695651597</v>
      </c>
      <c r="G68" s="1365">
        <v>70578.534422123761</v>
      </c>
      <c r="H68" s="1365">
        <v>76116.894205942459</v>
      </c>
      <c r="I68" s="1365">
        <v>69594.786265589719</v>
      </c>
      <c r="J68" s="1365">
        <v>97091.254227606958</v>
      </c>
      <c r="K68" s="1365">
        <v>52683.190466710963</v>
      </c>
      <c r="L68" s="1365">
        <v>110366.96389875878</v>
      </c>
      <c r="M68" s="1365">
        <v>151991.96320329185</v>
      </c>
      <c r="N68" s="1365">
        <v>169098.87177144279</v>
      </c>
      <c r="O68" s="1365">
        <v>143788.35691475024</v>
      </c>
      <c r="P68" s="1365">
        <v>206375.17752217711</v>
      </c>
      <c r="Q68" s="1365">
        <v>119434.34546949965</v>
      </c>
      <c r="R68" s="1365">
        <v>245707.41987492741</v>
      </c>
      <c r="S68" s="1365">
        <v>213636.50204866752</v>
      </c>
      <c r="T68" s="1365">
        <v>234924.51486356687</v>
      </c>
      <c r="U68" s="1365">
        <v>199521.95004272944</v>
      </c>
      <c r="V68" s="1365">
        <v>288034.29257163801</v>
      </c>
      <c r="W68" s="1365">
        <v>167060.46253526039</v>
      </c>
      <c r="X68" s="1365">
        <v>344011.8455346229</v>
      </c>
      <c r="Y68" s="1365">
        <v>480906.18170841027</v>
      </c>
      <c r="Z68" s="1365">
        <v>527860.76343909604</v>
      </c>
      <c r="AA68" s="1365">
        <v>437408.42353336175</v>
      </c>
      <c r="AB68" s="1365">
        <v>633737.08842674177</v>
      </c>
      <c r="AC68" s="1365">
        <v>382329.41944811662</v>
      </c>
      <c r="AD68" s="1365">
        <v>774272.41672520782</v>
      </c>
      <c r="AE68" s="1365">
        <v>688127.73334067082</v>
      </c>
      <c r="AF68" s="1365">
        <v>749015.22486245434</v>
      </c>
      <c r="AG68" s="1365">
        <v>616885.90628277091</v>
      </c>
      <c r="AH68" s="1365">
        <v>883137.48922453786</v>
      </c>
      <c r="AI68" s="1365">
        <v>558628.24656522169</v>
      </c>
      <c r="AJ68" s="1365">
        <v>1101692.4031980811</v>
      </c>
      <c r="AK68" s="1365">
        <v>1628009.9148168138</v>
      </c>
      <c r="AL68" s="1365">
        <v>1717734.9040106335</v>
      </c>
      <c r="AM68" s="1365">
        <v>1419636.9318088535</v>
      </c>
      <c r="AN68" s="1365">
        <v>1949928.7296246057</v>
      </c>
      <c r="AO68" s="1365">
        <v>1414947.4960956762</v>
      </c>
      <c r="AP68" s="1365">
        <v>2584361.5233798693</v>
      </c>
      <c r="AQ68" s="1365">
        <v>5791699.4685565652</v>
      </c>
      <c r="AR68" s="1365">
        <v>5940679.6555229463</v>
      </c>
      <c r="AS68" s="1365">
        <v>4902244.2507139463</v>
      </c>
      <c r="AT68" s="1365">
        <v>6377759.3549683327</v>
      </c>
      <c r="AU68" s="1365">
        <v>5415276.5424440475</v>
      </c>
      <c r="AV68" s="1365">
        <v>9056502.1448890846</v>
      </c>
      <c r="AW68" s="1365">
        <v>18034.630562278759</v>
      </c>
      <c r="AX68" s="1365">
        <v>12496.270778460052</v>
      </c>
      <c r="AY68" s="1365">
        <v>19663.426298725328</v>
      </c>
      <c r="AZ68" s="1365">
        <v>20759.369035475247</v>
      </c>
      <c r="BA68" s="1365">
        <v>8296.7908358553977</v>
      </c>
      <c r="BB68" s="1365">
        <v>20115.323492544401</v>
      </c>
      <c r="BC68" s="1365">
        <v>32341.540190968964</v>
      </c>
      <c r="BD68" s="1365">
        <v>30440.772572285525</v>
      </c>
      <c r="BE68" s="1365">
        <v>33611.411767424994</v>
      </c>
      <c r="BF68" s="1365">
        <v>42541.993199248209</v>
      </c>
      <c r="BG68" s="1365">
        <v>20607.284560370234</v>
      </c>
      <c r="BH68" s="1365">
        <v>45189.335231287616</v>
      </c>
      <c r="BI68" s="1365">
        <v>50225.177226831722</v>
      </c>
      <c r="BJ68" s="1365">
        <v>52871.399814567369</v>
      </c>
      <c r="BK68" s="1365">
        <v>51046.393603299592</v>
      </c>
      <c r="BL68" s="1365">
        <v>69770.273403964413</v>
      </c>
      <c r="BM68" s="1365">
        <v>35995.401716013781</v>
      </c>
      <c r="BN68" s="1365">
        <v>76531.849904716626</v>
      </c>
    </row>
    <row r="69" spans="1:66" x14ac:dyDescent="0.2">
      <c r="A69" s="1365">
        <v>1980</v>
      </c>
      <c r="B69" s="1365">
        <v>43015.838518523517</v>
      </c>
      <c r="C69" s="1365">
        <v>43172.32895366427</v>
      </c>
      <c r="D69" s="1365">
        <v>56684.065511111337</v>
      </c>
      <c r="E69" s="1365">
        <v>30173.915485382946</v>
      </c>
      <c r="F69" s="1365">
        <v>62994.057076102275</v>
      </c>
      <c r="G69" s="1365">
        <v>68751.208784916002</v>
      </c>
      <c r="H69" s="1365">
        <v>73904.57167948487</v>
      </c>
      <c r="I69" s="1365">
        <v>67706.94257548271</v>
      </c>
      <c r="J69" s="1365">
        <v>93715.707353776132</v>
      </c>
      <c r="K69" s="1365">
        <v>52195.766609574537</v>
      </c>
      <c r="L69" s="1365">
        <v>106854.01234823823</v>
      </c>
      <c r="M69" s="1365">
        <v>145606.84128982286</v>
      </c>
      <c r="N69" s="1365">
        <v>161964.35388168786</v>
      </c>
      <c r="O69" s="1365">
        <v>137794.02217586729</v>
      </c>
      <c r="P69" s="1365">
        <v>196735.519535967</v>
      </c>
      <c r="Q69" s="1365">
        <v>115980.44090126445</v>
      </c>
      <c r="R69" s="1365">
        <v>235217.44534913774</v>
      </c>
      <c r="S69" s="1365">
        <v>202471.43495140399</v>
      </c>
      <c r="T69" s="1365">
        <v>223124.84815735053</v>
      </c>
      <c r="U69" s="1365">
        <v>189004.78500674374</v>
      </c>
      <c r="V69" s="1365">
        <v>272706.25811495801</v>
      </c>
      <c r="W69" s="1365">
        <v>160467.48195286794</v>
      </c>
      <c r="X69" s="1365">
        <v>325545.05550137005</v>
      </c>
      <c r="Y69" s="1365">
        <v>448796.05143501936</v>
      </c>
      <c r="Z69" s="1365">
        <v>493438.63920613669</v>
      </c>
      <c r="AA69" s="1365">
        <v>408437.89235546329</v>
      </c>
      <c r="AB69" s="1365">
        <v>595176.03871576546</v>
      </c>
      <c r="AC69" s="1365">
        <v>358159.37890855258</v>
      </c>
      <c r="AD69" s="1365">
        <v>719895.61699601298</v>
      </c>
      <c r="AE69" s="1365">
        <v>637290.65968788008</v>
      </c>
      <c r="AF69" s="1365">
        <v>696052.59738211194</v>
      </c>
      <c r="AG69" s="1365">
        <v>573688.7132042913</v>
      </c>
      <c r="AH69" s="1365">
        <v>828643.42069329333</v>
      </c>
      <c r="AI69" s="1365">
        <v>517004.82470846421</v>
      </c>
      <c r="AJ69" s="1365">
        <v>1018862.8130895805</v>
      </c>
      <c r="AK69" s="1365">
        <v>1477474.6833245736</v>
      </c>
      <c r="AL69" s="1365">
        <v>1571918.0330018704</v>
      </c>
      <c r="AM69" s="1365">
        <v>1298008.6404275447</v>
      </c>
      <c r="AN69" s="1365">
        <v>1819065.4045109991</v>
      </c>
      <c r="AO69" s="1365">
        <v>1251383.0508311</v>
      </c>
      <c r="AP69" s="1365">
        <v>2342125.5532564279</v>
      </c>
      <c r="AQ69" s="1365">
        <v>5058695.5203042617</v>
      </c>
      <c r="AR69" s="1365">
        <v>5217099.5722457338</v>
      </c>
      <c r="AS69" s="1365">
        <v>4352492.245140099</v>
      </c>
      <c r="AT69" s="1365">
        <v>5829507.5926186098</v>
      </c>
      <c r="AU69" s="1365">
        <v>4514582.1256652223</v>
      </c>
      <c r="AV69" s="1365">
        <v>7934880.4366247095</v>
      </c>
      <c r="AW69" s="1365">
        <v>17280.468252131031</v>
      </c>
      <c r="AX69" s="1365">
        <v>12127.105357562168</v>
      </c>
      <c r="AY69" s="1365">
        <v>18637.715331845826</v>
      </c>
      <c r="AZ69" s="1365">
        <v>19652.423668446543</v>
      </c>
      <c r="BA69" s="1365">
        <v>8152.0643611913601</v>
      </c>
      <c r="BB69" s="1365">
        <v>19134.101803966299</v>
      </c>
      <c r="BC69" s="1365">
        <v>31616.838210601371</v>
      </c>
      <c r="BD69" s="1365">
        <v>29799.336811505254</v>
      </c>
      <c r="BE69" s="1365">
        <v>32658.807484530604</v>
      </c>
      <c r="BF69" s="1365">
        <v>41122.792841682931</v>
      </c>
      <c r="BG69" s="1365">
        <v>20639.857105840558</v>
      </c>
      <c r="BH69" s="1365">
        <v>43858.125045764995</v>
      </c>
      <c r="BI69" s="1365">
        <v>49537.300658689295</v>
      </c>
      <c r="BJ69" s="1365">
        <v>51889.62612893412</v>
      </c>
      <c r="BK69" s="1365">
        <v>50185.172675386559</v>
      </c>
      <c r="BL69" s="1365">
        <v>67960.75430822841</v>
      </c>
      <c r="BM69" s="1365">
        <v>36249.598036652053</v>
      </c>
      <c r="BN69" s="1365">
        <v>74763.154098013358</v>
      </c>
    </row>
    <row r="70" spans="1:66" x14ac:dyDescent="0.2">
      <c r="A70" s="1365">
        <v>1981</v>
      </c>
      <c r="B70" s="1365">
        <v>43346.436954577184</v>
      </c>
      <c r="C70" s="1365">
        <v>43168.691500753732</v>
      </c>
      <c r="D70" s="1365">
        <v>56519.944240348595</v>
      </c>
      <c r="E70" s="1365">
        <v>30997.801253182191</v>
      </c>
      <c r="F70" s="1365">
        <v>63217.894317052145</v>
      </c>
      <c r="G70" s="1365">
        <v>69617.274288253626</v>
      </c>
      <c r="H70" s="1365">
        <v>74569.602312687814</v>
      </c>
      <c r="I70" s="1365">
        <v>68284.961125630492</v>
      </c>
      <c r="J70" s="1365">
        <v>93895.131591060272</v>
      </c>
      <c r="K70" s="1365">
        <v>53601.431355493914</v>
      </c>
      <c r="L70" s="1365">
        <v>107582.21475487467</v>
      </c>
      <c r="M70" s="1365">
        <v>148761.90919797274</v>
      </c>
      <c r="N70" s="1365">
        <v>164561.58152255046</v>
      </c>
      <c r="O70" s="1365">
        <v>140258.10258079239</v>
      </c>
      <c r="P70" s="1365">
        <v>198305.42137272935</v>
      </c>
      <c r="Q70" s="1365">
        <v>120767.85210021296</v>
      </c>
      <c r="R70" s="1365">
        <v>238933.28305621739</v>
      </c>
      <c r="S70" s="1365">
        <v>207461.52259552595</v>
      </c>
      <c r="T70" s="1365">
        <v>227036.16444033475</v>
      </c>
      <c r="U70" s="1365">
        <v>193179.86461844051</v>
      </c>
      <c r="V70" s="1365">
        <v>274377.18079311069</v>
      </c>
      <c r="W70" s="1365">
        <v>167864.65127001511</v>
      </c>
      <c r="X70" s="1365">
        <v>331501.29614221788</v>
      </c>
      <c r="Y70" s="1365">
        <v>462197.00709517795</v>
      </c>
      <c r="Z70" s="1365">
        <v>503118.80962455901</v>
      </c>
      <c r="AA70" s="1365">
        <v>422247.25280367973</v>
      </c>
      <c r="AB70" s="1365">
        <v>603649.11810647079</v>
      </c>
      <c r="AC70" s="1365">
        <v>374846.5755485025</v>
      </c>
      <c r="AD70" s="1365">
        <v>736963.51480106637</v>
      </c>
      <c r="AE70" s="1365">
        <v>660112.75411115517</v>
      </c>
      <c r="AF70" s="1365">
        <v>714482.54645243112</v>
      </c>
      <c r="AG70" s="1365">
        <v>597640.86517130467</v>
      </c>
      <c r="AH70" s="1365">
        <v>847549.81808372226</v>
      </c>
      <c r="AI70" s="1365">
        <v>541950.27819419699</v>
      </c>
      <c r="AJ70" s="1365">
        <v>1051325.8209154068</v>
      </c>
      <c r="AK70" s="1365">
        <v>1544308.1937120049</v>
      </c>
      <c r="AL70" s="1365">
        <v>1631403.3236813284</v>
      </c>
      <c r="AM70" s="1365">
        <v>1360766.6383975029</v>
      </c>
      <c r="AN70" s="1365">
        <v>1871309.6721146365</v>
      </c>
      <c r="AO70" s="1365">
        <v>1322589.3523446587</v>
      </c>
      <c r="AP70" s="1365">
        <v>2427992.343618196</v>
      </c>
      <c r="AQ70" s="1365">
        <v>5342786.2552453522</v>
      </c>
      <c r="AR70" s="1365">
        <v>5496803.2224938627</v>
      </c>
      <c r="AS70" s="1365">
        <v>4616378.6305805128</v>
      </c>
      <c r="AT70" s="1365">
        <v>6041173.4631251553</v>
      </c>
      <c r="AU70" s="1365">
        <v>4860120.4143004725</v>
      </c>
      <c r="AV70" s="1365">
        <v>8340509.9617074672</v>
      </c>
      <c r="AW70" s="1365">
        <v>17075.59962090075</v>
      </c>
      <c r="AX70" s="1365">
        <v>12123.271596466557</v>
      </c>
      <c r="AY70" s="1365">
        <v>18052.421875876971</v>
      </c>
      <c r="AZ70" s="1365">
        <v>19144.756889636923</v>
      </c>
      <c r="BA70" s="1365">
        <v>8394.171150870472</v>
      </c>
      <c r="BB70" s="1365">
        <v>18853.573879229614</v>
      </c>
      <c r="BC70" s="1365">
        <v>31633.606705311016</v>
      </c>
      <c r="BD70" s="1365">
        <v>29878.08755813571</v>
      </c>
      <c r="BE70" s="1365">
        <v>32380.979158527214</v>
      </c>
      <c r="BF70" s="1365">
        <v>40766.002336750738</v>
      </c>
      <c r="BG70" s="1365">
        <v>21023.351159067657</v>
      </c>
      <c r="BH70" s="1365">
        <v>43693.962234922677</v>
      </c>
      <c r="BI70" s="1365">
        <v>49831.115560823848</v>
      </c>
      <c r="BJ70" s="1365">
        <v>52071.607510222151</v>
      </c>
      <c r="BK70" s="1365">
        <v>50291.675761840022</v>
      </c>
      <c r="BL70" s="1365">
        <v>67792.559145642997</v>
      </c>
      <c r="BM70" s="1365">
        <v>36809.826169314147</v>
      </c>
      <c r="BN70" s="1365">
        <v>74744.447679538993</v>
      </c>
    </row>
    <row r="71" spans="1:66" x14ac:dyDescent="0.2">
      <c r="A71" s="1365">
        <v>1982</v>
      </c>
      <c r="B71" s="1365">
        <v>41921.649143242452</v>
      </c>
      <c r="C71" s="1365">
        <v>41516.320348021385</v>
      </c>
      <c r="D71" s="1365">
        <v>54437.284937327546</v>
      </c>
      <c r="E71" s="1365">
        <v>30491.022174700622</v>
      </c>
      <c r="F71" s="1365">
        <v>60999.641249957953</v>
      </c>
      <c r="G71" s="1365">
        <v>67806.686096113131</v>
      </c>
      <c r="H71" s="1365">
        <v>72404.110223682626</v>
      </c>
      <c r="I71" s="1365">
        <v>66361.849079931373</v>
      </c>
      <c r="J71" s="1365">
        <v>91270.666986520591</v>
      </c>
      <c r="K71" s="1365">
        <v>52790.873099723154</v>
      </c>
      <c r="L71" s="1365">
        <v>104387.8289500487</v>
      </c>
      <c r="M71" s="1365">
        <v>145096.40090098398</v>
      </c>
      <c r="N71" s="1365">
        <v>160817.84141022674</v>
      </c>
      <c r="O71" s="1365">
        <v>136833.7857038629</v>
      </c>
      <c r="P71" s="1365">
        <v>194209.02746683246</v>
      </c>
      <c r="Q71" s="1365">
        <v>118537.27051719264</v>
      </c>
      <c r="R71" s="1365">
        <v>232723.21535525037</v>
      </c>
      <c r="S71" s="1365">
        <v>203015.55968698583</v>
      </c>
      <c r="T71" s="1365">
        <v>222563.61013790127</v>
      </c>
      <c r="U71" s="1365">
        <v>189282.12780583635</v>
      </c>
      <c r="V71" s="1365">
        <v>269171.53282107337</v>
      </c>
      <c r="W71" s="1365">
        <v>165195.14893195528</v>
      </c>
      <c r="X71" s="1365">
        <v>323342.00238497317</v>
      </c>
      <c r="Y71" s="1365">
        <v>460775.32320613152</v>
      </c>
      <c r="Z71" s="1365">
        <v>500511.42254364199</v>
      </c>
      <c r="AA71" s="1365">
        <v>423024.71875261888</v>
      </c>
      <c r="AB71" s="1365">
        <v>602291.34526395262</v>
      </c>
      <c r="AC71" s="1365">
        <v>376144.54357015458</v>
      </c>
      <c r="AD71" s="1365">
        <v>729028.99708154006</v>
      </c>
      <c r="AE71" s="1365">
        <v>669736.0118435222</v>
      </c>
      <c r="AF71" s="1365">
        <v>722222.85501201462</v>
      </c>
      <c r="AG71" s="1365">
        <v>610783.83190013561</v>
      </c>
      <c r="AH71" s="1365">
        <v>860057.06391904748</v>
      </c>
      <c r="AI71" s="1365">
        <v>550464.09110849455</v>
      </c>
      <c r="AJ71" s="1365">
        <v>1054967.3412147083</v>
      </c>
      <c r="AK71" s="1365">
        <v>1678813.6843906739</v>
      </c>
      <c r="AL71" s="1365">
        <v>1761805.0873635556</v>
      </c>
      <c r="AM71" s="1365">
        <v>1502502.9846686781</v>
      </c>
      <c r="AN71" s="1365">
        <v>2037605.1943961554</v>
      </c>
      <c r="AO71" s="1365">
        <v>1435313.6303678115</v>
      </c>
      <c r="AP71" s="1365">
        <v>2627460.8633677014</v>
      </c>
      <c r="AQ71" s="1365">
        <v>6551785.805142859</v>
      </c>
      <c r="AR71" s="1365">
        <v>6704618.758406125</v>
      </c>
      <c r="AS71" s="1365">
        <v>5710796.9094641795</v>
      </c>
      <c r="AT71" s="1365">
        <v>7436814.8594555371</v>
      </c>
      <c r="AU71" s="1365">
        <v>5937525.6821228955</v>
      </c>
      <c r="AV71" s="1365">
        <v>10216519.836322673</v>
      </c>
      <c r="AW71" s="1365">
        <v>16036.61219037177</v>
      </c>
      <c r="AX71" s="1365">
        <v>11439.188062802277</v>
      </c>
      <c r="AY71" s="1365">
        <v>16670.791616111394</v>
      </c>
      <c r="AZ71" s="1365">
        <v>17603.9028881345</v>
      </c>
      <c r="BA71" s="1365">
        <v>8191.1712496780892</v>
      </c>
      <c r="BB71" s="1365">
        <v>17611.453549867201</v>
      </c>
      <c r="BC71" s="1365">
        <v>30457.78783682673</v>
      </c>
      <c r="BD71" s="1365">
        <v>28710.96111357753</v>
      </c>
      <c r="BE71" s="1365">
        <v>30925.490864038995</v>
      </c>
      <c r="BF71" s="1365">
        <v>38907.091322938111</v>
      </c>
      <c r="BG71" s="1365">
        <v>20708.105692201505</v>
      </c>
      <c r="BH71" s="1365">
        <v>41919.244127147693</v>
      </c>
      <c r="BI71" s="1365">
        <v>48484.257394895423</v>
      </c>
      <c r="BJ71" s="1365">
        <v>50300.677427046598</v>
      </c>
      <c r="BK71" s="1365">
        <v>48743.864923948488</v>
      </c>
      <c r="BL71" s="1365">
        <v>65536.076866442629</v>
      </c>
      <c r="BM71" s="1365">
        <v>36354.273745355778</v>
      </c>
      <c r="BN71" s="1365">
        <v>72303.982348748279</v>
      </c>
    </row>
    <row r="72" spans="1:66" x14ac:dyDescent="0.2">
      <c r="A72" s="1365">
        <v>1983</v>
      </c>
      <c r="B72" s="1365">
        <v>42579.044980140163</v>
      </c>
      <c r="C72" s="1365">
        <v>41860.74872142962</v>
      </c>
      <c r="D72" s="1365">
        <v>54450.019554263257</v>
      </c>
      <c r="E72" s="1365">
        <v>31737.807048966024</v>
      </c>
      <c r="F72" s="1365">
        <v>61661.971880350284</v>
      </c>
      <c r="G72" s="1365">
        <v>69539.51972176577</v>
      </c>
      <c r="H72" s="1365">
        <v>73805.622680531786</v>
      </c>
      <c r="I72" s="1365">
        <v>67658.928784715899</v>
      </c>
      <c r="J72" s="1365">
        <v>92039.528676638409</v>
      </c>
      <c r="K72" s="1365">
        <v>55190.955646586284</v>
      </c>
      <c r="L72" s="1365">
        <v>106329.89964132418</v>
      </c>
      <c r="M72" s="1365">
        <v>150485.59717461964</v>
      </c>
      <c r="N72" s="1365">
        <v>165515.60097151814</v>
      </c>
      <c r="O72" s="1365">
        <v>141207.94613370675</v>
      </c>
      <c r="P72" s="1365">
        <v>199404.63704945217</v>
      </c>
      <c r="Q72" s="1365">
        <v>124579.25823453795</v>
      </c>
      <c r="R72" s="1365">
        <v>240217.20405118179</v>
      </c>
      <c r="S72" s="1365">
        <v>210807.09694588787</v>
      </c>
      <c r="T72" s="1365">
        <v>230016.31331622356</v>
      </c>
      <c r="U72" s="1365">
        <v>195564.97674068497</v>
      </c>
      <c r="V72" s="1365">
        <v>278485.78938252182</v>
      </c>
      <c r="W72" s="1365">
        <v>172871.88971379708</v>
      </c>
      <c r="X72" s="1365">
        <v>334830.81831000274</v>
      </c>
      <c r="Y72" s="1365">
        <v>488849.05254452286</v>
      </c>
      <c r="Z72" s="1365">
        <v>528200.75685171387</v>
      </c>
      <c r="AA72" s="1365">
        <v>444887.36284411233</v>
      </c>
      <c r="AB72" s="1365">
        <v>638205.03213946614</v>
      </c>
      <c r="AC72" s="1365">
        <v>395953.36717629631</v>
      </c>
      <c r="AD72" s="1365">
        <v>769617.23801864753</v>
      </c>
      <c r="AE72" s="1365">
        <v>717116.72762814839</v>
      </c>
      <c r="AF72" s="1365">
        <v>769670.47515850468</v>
      </c>
      <c r="AG72" s="1365">
        <v>646979.89499514143</v>
      </c>
      <c r="AH72" s="1365">
        <v>918295.44881343015</v>
      </c>
      <c r="AI72" s="1365">
        <v>585986.50266314438</v>
      </c>
      <c r="AJ72" s="1365">
        <v>1127762.8048838482</v>
      </c>
      <c r="AK72" s="1365">
        <v>1826602.3166401919</v>
      </c>
      <c r="AL72" s="1365">
        <v>1913466.05392609</v>
      </c>
      <c r="AM72" s="1365">
        <v>1616312.7538588059</v>
      </c>
      <c r="AN72" s="1365">
        <v>2208834.7656083917</v>
      </c>
      <c r="AO72" s="1365">
        <v>1558138.704108675</v>
      </c>
      <c r="AP72" s="1365">
        <v>2840879.0372073757</v>
      </c>
      <c r="AQ72" s="1365">
        <v>7655699.5996614834</v>
      </c>
      <c r="AR72" s="1365">
        <v>7836865.0505981036</v>
      </c>
      <c r="AS72" s="1365">
        <v>6676558.5885963216</v>
      </c>
      <c r="AT72" s="1365">
        <v>8588181.6070997901</v>
      </c>
      <c r="AU72" s="1365">
        <v>6984159.5759844426</v>
      </c>
      <c r="AV72" s="1365">
        <v>11680620.802656736</v>
      </c>
      <c r="AW72" s="1365">
        <v>15618.570238514567</v>
      </c>
      <c r="AX72" s="1365">
        <v>11352.467279748549</v>
      </c>
      <c r="AY72" s="1365">
        <v>16062.568658143353</v>
      </c>
      <c r="AZ72" s="1365">
        <v>16860.510431888117</v>
      </c>
      <c r="BA72" s="1365">
        <v>8284.6584513457583</v>
      </c>
      <c r="BB72" s="1365">
        <v>16994.044119376387</v>
      </c>
      <c r="BC72" s="1365">
        <v>30589.428069642443</v>
      </c>
      <c r="BD72" s="1365">
        <v>28919.427647764835</v>
      </c>
      <c r="BE72" s="1365">
        <v>30822.171231176606</v>
      </c>
      <c r="BF72" s="1365">
        <v>38343.950943686708</v>
      </c>
      <c r="BG72" s="1365">
        <v>21422.090250569137</v>
      </c>
      <c r="BH72" s="1365">
        <v>41822.501639146773</v>
      </c>
      <c r="BI72" s="1365">
        <v>49303.000358552286</v>
      </c>
      <c r="BJ72" s="1365">
        <v>50878.128107785182</v>
      </c>
      <c r="BK72" s="1365">
        <v>49271.674447468169</v>
      </c>
      <c r="BL72" s="1365">
        <v>65198.251583434947</v>
      </c>
      <c r="BM72" s="1365">
        <v>37843.879999598365</v>
      </c>
      <c r="BN72" s="1365">
        <v>72858.073538859753</v>
      </c>
    </row>
    <row r="73" spans="1:66" x14ac:dyDescent="0.2">
      <c r="A73" s="1365">
        <v>1984</v>
      </c>
      <c r="B73" s="1365">
        <v>45416.027469340283</v>
      </c>
      <c r="C73" s="1365">
        <v>44449.774211308933</v>
      </c>
      <c r="D73" s="1365">
        <v>57759.496454327978</v>
      </c>
      <c r="E73" s="1365">
        <v>34060.648338982108</v>
      </c>
      <c r="F73" s="1365">
        <v>65727.417766041122</v>
      </c>
      <c r="G73" s="1365">
        <v>74532.802549450222</v>
      </c>
      <c r="H73" s="1365">
        <v>78954.37772496957</v>
      </c>
      <c r="I73" s="1365">
        <v>72200.997714712081</v>
      </c>
      <c r="J73" s="1365">
        <v>97551.68637803306</v>
      </c>
      <c r="K73" s="1365">
        <v>59651.204430379119</v>
      </c>
      <c r="L73" s="1365">
        <v>113760.54669408062</v>
      </c>
      <c r="M73" s="1365">
        <v>165735.28962841909</v>
      </c>
      <c r="N73" s="1365">
        <v>180236.7894335085</v>
      </c>
      <c r="O73" s="1365">
        <v>156238.64012992784</v>
      </c>
      <c r="P73" s="1365">
        <v>214980.88728107119</v>
      </c>
      <c r="Q73" s="1365">
        <v>139219.54948832587</v>
      </c>
      <c r="R73" s="1365">
        <v>263258.05284289713</v>
      </c>
      <c r="S73" s="1365">
        <v>234861.04764294918</v>
      </c>
      <c r="T73" s="1365">
        <v>253618.00177503866</v>
      </c>
      <c r="U73" s="1365">
        <v>220736.57286781739</v>
      </c>
      <c r="V73" s="1365">
        <v>304300.56223844591</v>
      </c>
      <c r="W73" s="1365">
        <v>196203.00935199359</v>
      </c>
      <c r="X73" s="1365">
        <v>371386.6272480943</v>
      </c>
      <c r="Y73" s="1365">
        <v>551992.77079377335</v>
      </c>
      <c r="Z73" s="1365">
        <v>593296.10196775815</v>
      </c>
      <c r="AA73" s="1365">
        <v>525490.07239058625</v>
      </c>
      <c r="AB73" s="1365">
        <v>713912.70463303057</v>
      </c>
      <c r="AC73" s="1365">
        <v>454881.28897997487</v>
      </c>
      <c r="AD73" s="1365">
        <v>866708.68347009912</v>
      </c>
      <c r="AE73" s="1365">
        <v>815637.27307782939</v>
      </c>
      <c r="AF73" s="1365">
        <v>871928.51923066657</v>
      </c>
      <c r="AG73" s="1365">
        <v>779639.58486514247</v>
      </c>
      <c r="AH73" s="1365">
        <v>1043610.6704509478</v>
      </c>
      <c r="AI73" s="1365">
        <v>673436.3490931656</v>
      </c>
      <c r="AJ73" s="1365">
        <v>1278672.6049469495</v>
      </c>
      <c r="AK73" s="1365">
        <v>2114727.9506145711</v>
      </c>
      <c r="AL73" s="1365">
        <v>2213416.9367041765</v>
      </c>
      <c r="AM73" s="1365">
        <v>2015922.2913163193</v>
      </c>
      <c r="AN73" s="1365">
        <v>2606227.3028252423</v>
      </c>
      <c r="AO73" s="1365">
        <v>1776754.7432781083</v>
      </c>
      <c r="AP73" s="1365">
        <v>3338867.3282175972</v>
      </c>
      <c r="AQ73" s="1365">
        <v>8801844.1436706334</v>
      </c>
      <c r="AR73" s="1365">
        <v>9029170.9095832836</v>
      </c>
      <c r="AS73" s="1365">
        <v>8293815.191577605</v>
      </c>
      <c r="AT73" s="1365">
        <v>10179173.294337507</v>
      </c>
      <c r="AU73" s="1365">
        <v>7713229.3459635163</v>
      </c>
      <c r="AV73" s="1365">
        <v>13567082.174417855</v>
      </c>
      <c r="AW73" s="1365">
        <v>16299.252389230352</v>
      </c>
      <c r="AX73" s="1365">
        <v>11877.677213711006</v>
      </c>
      <c r="AY73" s="1365">
        <v>16698.550707905793</v>
      </c>
      <c r="AZ73" s="1365">
        <v>17967.3065306229</v>
      </c>
      <c r="BA73" s="1365">
        <v>8470.0922475850948</v>
      </c>
      <c r="BB73" s="1365">
        <v>17694.288838001605</v>
      </c>
      <c r="BC73" s="1365">
        <v>32047.220562775972</v>
      </c>
      <c r="BD73" s="1365">
        <v>30435.942806654926</v>
      </c>
      <c r="BE73" s="1365">
        <v>32028.789109240162</v>
      </c>
      <c r="BF73" s="1365">
        <v>40290.453029134282</v>
      </c>
      <c r="BG73" s="1365">
        <v>22376.325989055025</v>
      </c>
      <c r="BH73" s="1365">
        <v>43779.569424168214</v>
      </c>
      <c r="BI73" s="1365">
        <v>51732.180779707996</v>
      </c>
      <c r="BJ73" s="1365">
        <v>53633.774797834834</v>
      </c>
      <c r="BK73" s="1365">
        <v>51191.587110908127</v>
      </c>
      <c r="BL73" s="1365">
        <v>68194.38615227351</v>
      </c>
      <c r="BM73" s="1365">
        <v>39759.118165892432</v>
      </c>
      <c r="BN73" s="1365">
        <v>76386.170156876484</v>
      </c>
    </row>
    <row r="74" spans="1:66" x14ac:dyDescent="0.2">
      <c r="A74" s="1365">
        <v>1985</v>
      </c>
      <c r="B74" s="1365">
        <v>46199.148237307672</v>
      </c>
      <c r="C74" s="1365">
        <v>45127.184467357751</v>
      </c>
      <c r="D74" s="1365">
        <v>58705.774427962191</v>
      </c>
      <c r="E74" s="1365">
        <v>34776.504453377202</v>
      </c>
      <c r="F74" s="1365">
        <v>66566.316819454281</v>
      </c>
      <c r="G74" s="1365">
        <v>75942.639947520525</v>
      </c>
      <c r="H74" s="1365">
        <v>80427.460144534722</v>
      </c>
      <c r="I74" s="1365">
        <v>73435.409192878913</v>
      </c>
      <c r="J74" s="1365">
        <v>99199.360448364561</v>
      </c>
      <c r="K74" s="1365">
        <v>61076.033636943132</v>
      </c>
      <c r="L74" s="1365">
        <v>115404.30396784833</v>
      </c>
      <c r="M74" s="1365">
        <v>169150.50845036603</v>
      </c>
      <c r="N74" s="1365">
        <v>183885.82854799749</v>
      </c>
      <c r="O74" s="1365">
        <v>159141.17142943261</v>
      </c>
      <c r="P74" s="1365">
        <v>219055.85068483301</v>
      </c>
      <c r="Q74" s="1365">
        <v>142425.00138591087</v>
      </c>
      <c r="R74" s="1365">
        <v>267604.0594838137</v>
      </c>
      <c r="S74" s="1365">
        <v>239589.98838754225</v>
      </c>
      <c r="T74" s="1365">
        <v>258969.67161532847</v>
      </c>
      <c r="U74" s="1365">
        <v>224422.04709799626</v>
      </c>
      <c r="V74" s="1365">
        <v>309612.6895750679</v>
      </c>
      <c r="W74" s="1365">
        <v>201187.89349438774</v>
      </c>
      <c r="X74" s="1365">
        <v>377784.43694033072</v>
      </c>
      <c r="Y74" s="1365">
        <v>570356.52018945687</v>
      </c>
      <c r="Z74" s="1365">
        <v>611442.27446214121</v>
      </c>
      <c r="AA74" s="1365">
        <v>534433.05769006547</v>
      </c>
      <c r="AB74" s="1365">
        <v>723368.37784915557</v>
      </c>
      <c r="AC74" s="1365">
        <v>477944.47745818231</v>
      </c>
      <c r="AD74" s="1365">
        <v>891067.57494335959</v>
      </c>
      <c r="AE74" s="1365">
        <v>848146.3884383128</v>
      </c>
      <c r="AF74" s="1365">
        <v>903516.77426208253</v>
      </c>
      <c r="AG74" s="1365">
        <v>794057.0159998301</v>
      </c>
      <c r="AH74" s="1365">
        <v>1053436.4002417126</v>
      </c>
      <c r="AI74" s="1365">
        <v>721296.91464685986</v>
      </c>
      <c r="AJ74" s="1365">
        <v>1320875.2378191785</v>
      </c>
      <c r="AK74" s="1365">
        <v>2200791.9538889476</v>
      </c>
      <c r="AL74" s="1365">
        <v>2306774.7041066783</v>
      </c>
      <c r="AM74" s="1365">
        <v>2026582.7865515864</v>
      </c>
      <c r="AN74" s="1365">
        <v>2588564.5452545257</v>
      </c>
      <c r="AO74" s="1365">
        <v>1972580.84560588</v>
      </c>
      <c r="AP74" s="1365">
        <v>3395422.4402329968</v>
      </c>
      <c r="AQ74" s="1365">
        <v>9041287.1164889541</v>
      </c>
      <c r="AR74" s="1365">
        <v>9232735.2629949749</v>
      </c>
      <c r="AS74" s="1365">
        <v>8412719.3865085356</v>
      </c>
      <c r="AT74" s="1365">
        <v>10124874.890411709</v>
      </c>
      <c r="AU74" s="1365">
        <v>8418242.7396441922</v>
      </c>
      <c r="AV74" s="1365">
        <v>13319065.771505725</v>
      </c>
      <c r="AW74" s="1365">
        <v>16455.65652709483</v>
      </c>
      <c r="AX74" s="1365">
        <v>11970.836330080618</v>
      </c>
      <c r="AY74" s="1365">
        <v>16818.959741836585</v>
      </c>
      <c r="AZ74" s="1365">
        <v>18212.188407559814</v>
      </c>
      <c r="BA74" s="1365">
        <v>8476.9752698112734</v>
      </c>
      <c r="BB74" s="1365">
        <v>17728.329671060237</v>
      </c>
      <c r="BC74" s="1365">
        <v>32537.885991412299</v>
      </c>
      <c r="BD74" s="1365">
        <v>30900.628202786578</v>
      </c>
      <c r="BE74" s="1365">
        <v>32458.963693793885</v>
      </c>
      <c r="BF74" s="1365">
        <v>40889.099288309866</v>
      </c>
      <c r="BG74" s="1365">
        <v>22815.560349762352</v>
      </c>
      <c r="BH74" s="1365">
        <v>44228.789856747673</v>
      </c>
      <c r="BI74" s="1365">
        <v>52640.672821809145</v>
      </c>
      <c r="BJ74" s="1365">
        <v>54562.868043669041</v>
      </c>
      <c r="BK74" s="1365">
        <v>52008.968633740507</v>
      </c>
      <c r="BL74" s="1365">
        <v>69235.237889247437</v>
      </c>
      <c r="BM74" s="1365">
        <v>40738.7916997012</v>
      </c>
      <c r="BN74" s="1365">
        <v>77354.365088856983</v>
      </c>
    </row>
    <row r="75" spans="1:66" x14ac:dyDescent="0.2">
      <c r="A75" s="1365">
        <v>1986</v>
      </c>
      <c r="B75" s="1365">
        <v>46608.484772417578</v>
      </c>
      <c r="C75" s="1365">
        <v>45810.642992057794</v>
      </c>
      <c r="D75" s="1365">
        <v>59412.898788989121</v>
      </c>
      <c r="E75" s="1365">
        <v>35016.832471020993</v>
      </c>
      <c r="F75" s="1365">
        <v>66643.768807523273</v>
      </c>
      <c r="G75" s="1365">
        <v>76799.31507061045</v>
      </c>
      <c r="H75" s="1365">
        <v>81182.139750837247</v>
      </c>
      <c r="I75" s="1365">
        <v>74857.313137453122</v>
      </c>
      <c r="J75" s="1365">
        <v>100632.47562126974</v>
      </c>
      <c r="K75" s="1365">
        <v>61502.654167087006</v>
      </c>
      <c r="L75" s="1365">
        <v>115919.57756690844</v>
      </c>
      <c r="M75" s="1365">
        <v>169375.4755116876</v>
      </c>
      <c r="N75" s="1365">
        <v>184619.43749294415</v>
      </c>
      <c r="O75" s="1365">
        <v>161371.8444608025</v>
      </c>
      <c r="P75" s="1365">
        <v>222520.41502045604</v>
      </c>
      <c r="Q75" s="1365">
        <v>140692.12507161882</v>
      </c>
      <c r="R75" s="1365">
        <v>267400.97541731037</v>
      </c>
      <c r="S75" s="1365">
        <v>238782.80284809452</v>
      </c>
      <c r="T75" s="1365">
        <v>258666.84269737796</v>
      </c>
      <c r="U75" s="1365">
        <v>226860.01463367543</v>
      </c>
      <c r="V75" s="1365">
        <v>312986.67668486509</v>
      </c>
      <c r="W75" s="1365">
        <v>196264.22058861214</v>
      </c>
      <c r="X75" s="1365">
        <v>375214.44409866538</v>
      </c>
      <c r="Y75" s="1365">
        <v>557903.59600726294</v>
      </c>
      <c r="Z75" s="1365">
        <v>600924.87244356074</v>
      </c>
      <c r="AA75" s="1365">
        <v>534099.53174631263</v>
      </c>
      <c r="AB75" s="1365">
        <v>726897.73709107901</v>
      </c>
      <c r="AC75" s="1365">
        <v>456266.40615052497</v>
      </c>
      <c r="AD75" s="1365">
        <v>870752.86821082211</v>
      </c>
      <c r="AE75" s="1365">
        <v>820377.66837120603</v>
      </c>
      <c r="AF75" s="1365">
        <v>881082.30602356791</v>
      </c>
      <c r="AG75" s="1365">
        <v>788088.41852758895</v>
      </c>
      <c r="AH75" s="1365">
        <v>1051037.9025019549</v>
      </c>
      <c r="AI75" s="1365">
        <v>675318.63755164621</v>
      </c>
      <c r="AJ75" s="1365">
        <v>1274766.9248566388</v>
      </c>
      <c r="AK75" s="1365">
        <v>2077365.468745762</v>
      </c>
      <c r="AL75" s="1365">
        <v>2182993.3620718219</v>
      </c>
      <c r="AM75" s="1365">
        <v>1994054.281474971</v>
      </c>
      <c r="AN75" s="1365">
        <v>2554917.8551157638</v>
      </c>
      <c r="AO75" s="1365">
        <v>1831700.0204544521</v>
      </c>
      <c r="AP75" s="1365">
        <v>3211162.8567315559</v>
      </c>
      <c r="AQ75" s="1365">
        <v>8514443.3630352989</v>
      </c>
      <c r="AR75" s="1365">
        <v>8786057.3257661089</v>
      </c>
      <c r="AS75" s="1365">
        <v>8047253.3243922368</v>
      </c>
      <c r="AT75" s="1365">
        <v>9859999.0664829258</v>
      </c>
      <c r="AU75" s="1365">
        <v>7541361.3845262621</v>
      </c>
      <c r="AV75" s="1365">
        <v>13008857.213495925</v>
      </c>
      <c r="AW75" s="1365">
        <v>16417.654474224706</v>
      </c>
      <c r="AX75" s="1365">
        <v>12034.829793997906</v>
      </c>
      <c r="AY75" s="1365">
        <v>16763.972846662469</v>
      </c>
      <c r="AZ75" s="1365">
        <v>18193.321956708507</v>
      </c>
      <c r="BA75" s="1365">
        <v>8531.0107749549879</v>
      </c>
      <c r="BB75" s="1365">
        <v>17367.960048138117</v>
      </c>
      <c r="BC75" s="1365">
        <v>32967.708023609797</v>
      </c>
      <c r="BD75" s="1365">
        <v>31273.934470136846</v>
      </c>
      <c r="BE75" s="1365">
        <v>32970.509495530605</v>
      </c>
      <c r="BF75" s="1365">
        <v>41289.841429937245</v>
      </c>
      <c r="BG75" s="1365">
        <v>23275.133293176787</v>
      </c>
      <c r="BH75" s="1365">
        <v>44337.412517546923</v>
      </c>
      <c r="BI75" s="1365">
        <v>53655.274960341165</v>
      </c>
      <c r="BJ75" s="1365">
        <v>55322.81531531053</v>
      </c>
      <c r="BK75" s="1365">
        <v>53228.680306615766</v>
      </c>
      <c r="BL75" s="1365">
        <v>70160.490771473153</v>
      </c>
      <c r="BM75" s="1365">
        <v>41705.286440954049</v>
      </c>
      <c r="BN75" s="1365">
        <v>78049.228104307942</v>
      </c>
    </row>
    <row r="76" spans="1:66" x14ac:dyDescent="0.2">
      <c r="A76" s="1365">
        <v>1987</v>
      </c>
      <c r="B76" s="1365">
        <v>48018.89292815415</v>
      </c>
      <c r="C76" s="1365">
        <v>47786.303952871458</v>
      </c>
      <c r="D76" s="1365">
        <v>60948.698802606799</v>
      </c>
      <c r="E76" s="1365">
        <v>36144.00133479535</v>
      </c>
      <c r="F76" s="1365">
        <v>68127.877317410544</v>
      </c>
      <c r="G76" s="1365">
        <v>79365.693192202758</v>
      </c>
      <c r="H76" s="1365">
        <v>83524.361424041272</v>
      </c>
      <c r="I76" s="1365">
        <v>78422.202601200333</v>
      </c>
      <c r="J76" s="1365">
        <v>103738.95890175355</v>
      </c>
      <c r="K76" s="1365">
        <v>63134.077505868576</v>
      </c>
      <c r="L76" s="1365">
        <v>118742.6365899971</v>
      </c>
      <c r="M76" s="1365">
        <v>179907.93495633954</v>
      </c>
      <c r="N76" s="1365">
        <v>194710.92693909878</v>
      </c>
      <c r="O76" s="1365">
        <v>174719.56818938736</v>
      </c>
      <c r="P76" s="1365">
        <v>238067.79468986052</v>
      </c>
      <c r="Q76" s="1365">
        <v>145505.88973955743</v>
      </c>
      <c r="R76" s="1365">
        <v>281744.94105048856</v>
      </c>
      <c r="S76" s="1365">
        <v>258633.40547491595</v>
      </c>
      <c r="T76" s="1365">
        <v>278395.14225003822</v>
      </c>
      <c r="U76" s="1365">
        <v>251138.47463558859</v>
      </c>
      <c r="V76" s="1365">
        <v>344484.89801069844</v>
      </c>
      <c r="W76" s="1365">
        <v>204986.63067614421</v>
      </c>
      <c r="X76" s="1365">
        <v>402738.83044341707</v>
      </c>
      <c r="Y76" s="1365">
        <v>635477.80292217701</v>
      </c>
      <c r="Z76" s="1365">
        <v>682859.39256874146</v>
      </c>
      <c r="AA76" s="1365">
        <v>622458.51182564651</v>
      </c>
      <c r="AB76" s="1365">
        <v>851642.7468055659</v>
      </c>
      <c r="AC76" s="1365">
        <v>490261.09508017555</v>
      </c>
      <c r="AD76" s="1365">
        <v>984462.25828702655</v>
      </c>
      <c r="AE76" s="1365">
        <v>949854.3947803285</v>
      </c>
      <c r="AF76" s="1365">
        <v>1017775.1238177221</v>
      </c>
      <c r="AG76" s="1365">
        <v>933049.75174788805</v>
      </c>
      <c r="AH76" s="1365">
        <v>1266284.6445277473</v>
      </c>
      <c r="AI76" s="1365">
        <v>732566.31984021934</v>
      </c>
      <c r="AJ76" s="1365">
        <v>1469683.6908620638</v>
      </c>
      <c r="AK76" s="1365">
        <v>2491478.5711489911</v>
      </c>
      <c r="AL76" s="1365">
        <v>2645375.6103254324</v>
      </c>
      <c r="AM76" s="1365">
        <v>2430768.8268852117</v>
      </c>
      <c r="AN76" s="1365">
        <v>3248842.9204985606</v>
      </c>
      <c r="AO76" s="1365">
        <v>1948323.506959972</v>
      </c>
      <c r="AP76" s="1365">
        <v>3846764.1942478754</v>
      </c>
      <c r="AQ76" s="1365">
        <v>10570002.326396769</v>
      </c>
      <c r="AR76" s="1365">
        <v>10924472.331546586</v>
      </c>
      <c r="AS76" s="1365">
        <v>10143196.554106938</v>
      </c>
      <c r="AT76" s="1365">
        <v>13031744.439523645</v>
      </c>
      <c r="AU76" s="1365">
        <v>8613203.8242566958</v>
      </c>
      <c r="AV76" s="1365">
        <v>16073764.868444039</v>
      </c>
      <c r="AW76" s="1365">
        <v>16672.092664105534</v>
      </c>
      <c r="AX76" s="1365">
        <v>12513.424432267022</v>
      </c>
      <c r="AY76" s="1365">
        <v>17150.405304542572</v>
      </c>
      <c r="AZ76" s="1365">
        <v>18158.438703460044</v>
      </c>
      <c r="BA76" s="1365">
        <v>9153.9251637221296</v>
      </c>
      <c r="BB76" s="1365">
        <v>17513.118044823983</v>
      </c>
      <c r="BC76" s="1365">
        <v>33364.554925022436</v>
      </c>
      <c r="BD76" s="1365">
        <v>31719.778038049186</v>
      </c>
      <c r="BE76" s="1365">
        <v>33682.607926591918</v>
      </c>
      <c r="BF76" s="1365">
        <v>41268.799259578584</v>
      </c>
      <c r="BG76" s="1365">
        <v>23992.680400932899</v>
      </c>
      <c r="BH76" s="1365">
        <v>44392.648013735212</v>
      </c>
      <c r="BI76" s="1365">
        <v>54230.132751168559</v>
      </c>
      <c r="BJ76" s="1365">
        <v>55727.72004527691</v>
      </c>
      <c r="BK76" s="1365">
        <v>54347.861204153589</v>
      </c>
      <c r="BL76" s="1365">
        <v>70156.74995472678</v>
      </c>
      <c r="BM76" s="1365">
        <v>42541.12444744636</v>
      </c>
      <c r="BN76" s="1365">
        <v>77992.060474874233</v>
      </c>
    </row>
    <row r="77" spans="1:66" x14ac:dyDescent="0.2">
      <c r="A77" s="1365">
        <v>1988</v>
      </c>
      <c r="B77" s="1365">
        <v>50036.770391410588</v>
      </c>
      <c r="C77" s="1365">
        <v>50166.328712418494</v>
      </c>
      <c r="D77" s="1365">
        <v>63750.434572765444</v>
      </c>
      <c r="E77" s="1365">
        <v>37355.598195873077</v>
      </c>
      <c r="F77" s="1365">
        <v>70805.752897410726</v>
      </c>
      <c r="G77" s="1365">
        <v>83189.108427766711</v>
      </c>
      <c r="H77" s="1365">
        <v>87287.233283563663</v>
      </c>
      <c r="I77" s="1365">
        <v>82869.049405281941</v>
      </c>
      <c r="J77" s="1365">
        <v>109014.52229150935</v>
      </c>
      <c r="K77" s="1365">
        <v>65392.598682150405</v>
      </c>
      <c r="L77" s="1365">
        <v>123889.4891353382</v>
      </c>
      <c r="M77" s="1365">
        <v>196379.07524924338</v>
      </c>
      <c r="N77" s="1365">
        <v>211035.09413125232</v>
      </c>
      <c r="O77" s="1365">
        <v>193766.67678217159</v>
      </c>
      <c r="P77" s="1365">
        <v>262789.70528352296</v>
      </c>
      <c r="Q77" s="1365">
        <v>154029.67457627869</v>
      </c>
      <c r="R77" s="1365">
        <v>305300.79420486506</v>
      </c>
      <c r="S77" s="1365">
        <v>289374.03565117024</v>
      </c>
      <c r="T77" s="1365">
        <v>309516.34263996733</v>
      </c>
      <c r="U77" s="1365">
        <v>286315.31982921198</v>
      </c>
      <c r="V77" s="1365">
        <v>390652.74686400575</v>
      </c>
      <c r="W77" s="1365">
        <v>220566.68202118904</v>
      </c>
      <c r="X77" s="1365">
        <v>447301.15476918232</v>
      </c>
      <c r="Y77" s="1365">
        <v>761746.33757925883</v>
      </c>
      <c r="Z77" s="1365">
        <v>811707.97772957757</v>
      </c>
      <c r="AA77" s="1365">
        <v>764236.74144972151</v>
      </c>
      <c r="AB77" s="1365">
        <v>1038299.4634980481</v>
      </c>
      <c r="AC77" s="1365">
        <v>559231.5661382582</v>
      </c>
      <c r="AD77" s="1365">
        <v>1169531.0047497824</v>
      </c>
      <c r="AE77" s="1365">
        <v>1176149.5937459348</v>
      </c>
      <c r="AF77" s="1365">
        <v>1252760.1609529017</v>
      </c>
      <c r="AG77" s="1365">
        <v>1182818.935940814</v>
      </c>
      <c r="AH77" s="1365">
        <v>1593069.581700515</v>
      </c>
      <c r="AI77" s="1365">
        <v>861083.76928968413</v>
      </c>
      <c r="AJ77" s="1365">
        <v>1804953.7057003544</v>
      </c>
      <c r="AK77" s="1365">
        <v>3233124.9888019185</v>
      </c>
      <c r="AL77" s="1365">
        <v>3416651.054640824</v>
      </c>
      <c r="AM77" s="1365">
        <v>3241365.2046410902</v>
      </c>
      <c r="AN77" s="1365">
        <v>4259029.546575278</v>
      </c>
      <c r="AO77" s="1365">
        <v>2432526.8497818429</v>
      </c>
      <c r="AP77" s="1365">
        <v>4959150.1729094377</v>
      </c>
      <c r="AQ77" s="1365">
        <v>13309630.629335158</v>
      </c>
      <c r="AR77" s="1365">
        <v>13868029.860791903</v>
      </c>
      <c r="AS77" s="1365">
        <v>13182649.153568739</v>
      </c>
      <c r="AT77" s="1365">
        <v>16545555.465466147</v>
      </c>
      <c r="AU77" s="1365">
        <v>10740233.566342609</v>
      </c>
      <c r="AV77" s="1365">
        <v>20393197.297997385</v>
      </c>
      <c r="AW77" s="1365">
        <v>16884.432355054465</v>
      </c>
      <c r="AX77" s="1365">
        <v>12786.307499257522</v>
      </c>
      <c r="AY77" s="1365">
        <v>17463.608019555031</v>
      </c>
      <c r="AZ77" s="1365">
        <v>18486.346854021547</v>
      </c>
      <c r="BA77" s="1365">
        <v>9318.5977095957551</v>
      </c>
      <c r="BB77" s="1365">
        <v>17722.016659483266</v>
      </c>
      <c r="BC77" s="1365">
        <v>33776.514296095833</v>
      </c>
      <c r="BD77" s="1365">
        <v>32148.067753650394</v>
      </c>
      <c r="BE77" s="1365">
        <v>34210.734482445929</v>
      </c>
      <c r="BF77" s="1365">
        <v>41634.96004934793</v>
      </c>
      <c r="BG77" s="1365">
        <v>24391.811931383563</v>
      </c>
      <c r="BH77" s="1365">
        <v>44750.74830769359</v>
      </c>
      <c r="BI77" s="1365">
        <v>54891.616722397535</v>
      </c>
      <c r="BJ77" s="1365">
        <v>56350.268071641476</v>
      </c>
      <c r="BK77" s="1365">
        <v>55144.64256105954</v>
      </c>
      <c r="BL77" s="1365">
        <v>70570.726543505923</v>
      </c>
      <c r="BM77" s="1365">
        <v>43233.329708618316</v>
      </c>
      <c r="BN77" s="1365">
        <v>78536.662867956489</v>
      </c>
    </row>
    <row r="78" spans="1:66" x14ac:dyDescent="0.2">
      <c r="A78" s="1365">
        <v>1989</v>
      </c>
      <c r="B78" s="1365">
        <v>50639.605191912618</v>
      </c>
      <c r="C78" s="1365">
        <v>50705.885355664788</v>
      </c>
      <c r="D78" s="1365">
        <v>63933.373975710012</v>
      </c>
      <c r="E78" s="1365">
        <v>38423.797570738403</v>
      </c>
      <c r="F78" s="1365">
        <v>71325.594790937655</v>
      </c>
      <c r="G78" s="1365">
        <v>84085.630195139616</v>
      </c>
      <c r="H78" s="1365">
        <v>88116.112973884636</v>
      </c>
      <c r="I78" s="1365">
        <v>83635.737799879775</v>
      </c>
      <c r="J78" s="1365">
        <v>109132.60137601833</v>
      </c>
      <c r="K78" s="1365">
        <v>67104.016258225005</v>
      </c>
      <c r="L78" s="1365">
        <v>124576.98854019419</v>
      </c>
      <c r="M78" s="1365">
        <v>196454.29745385505</v>
      </c>
      <c r="N78" s="1365">
        <v>211584.87681125887</v>
      </c>
      <c r="O78" s="1365">
        <v>192867.46308208432</v>
      </c>
      <c r="P78" s="1365">
        <v>260863.11804289455</v>
      </c>
      <c r="Q78" s="1365">
        <v>157581.86184569649</v>
      </c>
      <c r="R78" s="1365">
        <v>304590.18804817484</v>
      </c>
      <c r="S78" s="1365">
        <v>287546.06844733405</v>
      </c>
      <c r="T78" s="1365">
        <v>308546.57991975307</v>
      </c>
      <c r="U78" s="1365">
        <v>282521.71583648829</v>
      </c>
      <c r="V78" s="1365">
        <v>384920.67567179631</v>
      </c>
      <c r="W78" s="1365">
        <v>225271.67716417328</v>
      </c>
      <c r="X78" s="1365">
        <v>442899.71273740876</v>
      </c>
      <c r="Y78" s="1365">
        <v>744309.07944474637</v>
      </c>
      <c r="Z78" s="1365">
        <v>793534.00849509879</v>
      </c>
      <c r="AA78" s="1365">
        <v>739872.28991821362</v>
      </c>
      <c r="AB78" s="1365">
        <v>1000205.7426642791</v>
      </c>
      <c r="AC78" s="1365">
        <v>564114.86915716715</v>
      </c>
      <c r="AD78" s="1365">
        <v>1138292.8615758826</v>
      </c>
      <c r="AE78" s="1365">
        <v>1137663.6816793685</v>
      </c>
      <c r="AF78" s="1365">
        <v>1208970.8254186122</v>
      </c>
      <c r="AG78" s="1365">
        <v>1135176.5782446114</v>
      </c>
      <c r="AH78" s="1365">
        <v>1521357.8738177414</v>
      </c>
      <c r="AI78" s="1365">
        <v>858818.01802301104</v>
      </c>
      <c r="AJ78" s="1365">
        <v>1739042.2417278695</v>
      </c>
      <c r="AK78" s="1365">
        <v>3052871.896750296</v>
      </c>
      <c r="AL78" s="1365">
        <v>3221001.6653142334</v>
      </c>
      <c r="AM78" s="1365">
        <v>3037938.2194326986</v>
      </c>
      <c r="AN78" s="1365">
        <v>3976697.4546018001</v>
      </c>
      <c r="AO78" s="1365">
        <v>2344746.8744639694</v>
      </c>
      <c r="AP78" s="1365">
        <v>4693421.0260011097</v>
      </c>
      <c r="AQ78" s="1365">
        <v>12658544.169805974</v>
      </c>
      <c r="AR78" s="1365">
        <v>13092680.869773902</v>
      </c>
      <c r="AS78" s="1365">
        <v>12517044.871295258</v>
      </c>
      <c r="AT78" s="1365">
        <v>15575532.930120517</v>
      </c>
      <c r="AU78" s="1365">
        <v>10240353.719232151</v>
      </c>
      <c r="AV78" s="1365">
        <v>19221799.973099418</v>
      </c>
      <c r="AW78" s="1365">
        <v>17193.580188685628</v>
      </c>
      <c r="AX78" s="1365">
        <v>13163.097409940599</v>
      </c>
      <c r="AY78" s="1365">
        <v>17776.032911449805</v>
      </c>
      <c r="AZ78" s="1365">
        <v>18734.146575401694</v>
      </c>
      <c r="BA78" s="1365">
        <v>9743.5788832518047</v>
      </c>
      <c r="BB78" s="1365">
        <v>18074.20104168111</v>
      </c>
      <c r="BC78" s="1365">
        <v>34437.97271836346</v>
      </c>
      <c r="BD78" s="1365">
        <v>32756.797234207479</v>
      </c>
      <c r="BE78" s="1365">
        <v>34910.154497173731</v>
      </c>
      <c r="BF78" s="1365">
        <v>42052.291301578392</v>
      </c>
      <c r="BG78" s="1365">
        <v>25184.012651298613</v>
      </c>
      <c r="BH78" s="1365">
        <v>45407.306651244631</v>
      </c>
      <c r="BI78" s="1365">
        <v>55993.463380460744</v>
      </c>
      <c r="BJ78" s="1365">
        <v>57248.922014541065</v>
      </c>
      <c r="BK78" s="1365">
        <v>56327.806479328625</v>
      </c>
      <c r="BL78" s="1365">
        <v>71199.97220929926</v>
      </c>
      <c r="BM78" s="1365">
        <v>44484.55486135713</v>
      </c>
      <c r="BN78" s="1365">
        <v>79573.688663199035</v>
      </c>
    </row>
    <row r="79" spans="1:66" x14ac:dyDescent="0.2">
      <c r="A79" s="1365">
        <v>1990</v>
      </c>
      <c r="B79" s="1365">
        <v>50595.363784547153</v>
      </c>
      <c r="C79" s="1365">
        <v>50711.272164918664</v>
      </c>
      <c r="D79" s="1365">
        <v>63825.436425834123</v>
      </c>
      <c r="E79" s="1365">
        <v>38415.841482772994</v>
      </c>
      <c r="F79" s="1365">
        <v>71053.239923622517</v>
      </c>
      <c r="G79" s="1365">
        <v>84126.289417726846</v>
      </c>
      <c r="H79" s="1365">
        <v>88064.413914894394</v>
      </c>
      <c r="I79" s="1365">
        <v>83832.370433214688</v>
      </c>
      <c r="J79" s="1365">
        <v>109208.05101532016</v>
      </c>
      <c r="K79" s="1365">
        <v>67006.540688160356</v>
      </c>
      <c r="L79" s="1365">
        <v>124303.69870520706</v>
      </c>
      <c r="M79" s="1365">
        <v>196139.05618193274</v>
      </c>
      <c r="N79" s="1365">
        <v>211011.87204571476</v>
      </c>
      <c r="O79" s="1365">
        <v>193708.12744341485</v>
      </c>
      <c r="P79" s="1365">
        <v>261934.64755051845</v>
      </c>
      <c r="Q79" s="1365">
        <v>155527.12047718259</v>
      </c>
      <c r="R79" s="1365">
        <v>303867.44227090699</v>
      </c>
      <c r="S79" s="1365">
        <v>286903.53350765875</v>
      </c>
      <c r="T79" s="1365">
        <v>307773.12105646828</v>
      </c>
      <c r="U79" s="1365">
        <v>284172.88587847585</v>
      </c>
      <c r="V79" s="1365">
        <v>387798.1230429344</v>
      </c>
      <c r="W79" s="1365">
        <v>221197.95792810523</v>
      </c>
      <c r="X79" s="1365">
        <v>441563.54077929695</v>
      </c>
      <c r="Y79" s="1365">
        <v>744261.05112977291</v>
      </c>
      <c r="Z79" s="1365">
        <v>795003.83530654991</v>
      </c>
      <c r="AA79" s="1365">
        <v>748134.42815499485</v>
      </c>
      <c r="AB79" s="1365">
        <v>1015002.063868566</v>
      </c>
      <c r="AC79" s="1365">
        <v>549590.81927278463</v>
      </c>
      <c r="AD79" s="1365">
        <v>1134880.161107131</v>
      </c>
      <c r="AE79" s="1365">
        <v>1135678.3416734103</v>
      </c>
      <c r="AF79" s="1365">
        <v>1211909.3016446778</v>
      </c>
      <c r="AG79" s="1365">
        <v>1145336.5298099706</v>
      </c>
      <c r="AH79" s="1365">
        <v>1539046.5846805775</v>
      </c>
      <c r="AI79" s="1365">
        <v>836767.86249104945</v>
      </c>
      <c r="AJ79" s="1365">
        <v>1733807.5981354623</v>
      </c>
      <c r="AK79" s="1365">
        <v>3019345.8413087735</v>
      </c>
      <c r="AL79" s="1365">
        <v>3197450.7942003077</v>
      </c>
      <c r="AM79" s="1365">
        <v>3045487.8720766883</v>
      </c>
      <c r="AN79" s="1365">
        <v>3981210.3736131308</v>
      </c>
      <c r="AO79" s="1365">
        <v>2269678.6483619995</v>
      </c>
      <c r="AP79" s="1365">
        <v>4599549.6313989125</v>
      </c>
      <c r="AQ79" s="1365">
        <v>12458320.279416392</v>
      </c>
      <c r="AR79" s="1365">
        <v>12936173.156516315</v>
      </c>
      <c r="AS79" s="1365">
        <v>12499008.096458787</v>
      </c>
      <c r="AT79" s="1365">
        <v>15636987.802881828</v>
      </c>
      <c r="AU79" s="1365">
        <v>9864287.1998834331</v>
      </c>
      <c r="AV79" s="1365">
        <v>18812629.835848559</v>
      </c>
      <c r="AW79" s="1365">
        <v>17064.438151367453</v>
      </c>
      <c r="AX79" s="1365">
        <v>13126.313654199899</v>
      </c>
      <c r="AY79" s="1365">
        <v>17590.173896622648</v>
      </c>
      <c r="AZ79" s="1365">
        <v>18442.821836348081</v>
      </c>
      <c r="BA79" s="1365">
        <v>9825.1422773856302</v>
      </c>
      <c r="BB79" s="1365">
        <v>17802.781142037973</v>
      </c>
      <c r="BC79" s="1365">
        <v>34423.842407059863</v>
      </c>
      <c r="BD79" s="1365">
        <v>32771.307311084078</v>
      </c>
      <c r="BE79" s="1365">
        <v>34822.732689530196</v>
      </c>
      <c r="BF79" s="1365">
        <v>41813.30185642474</v>
      </c>
      <c r="BG79" s="1365">
        <v>25403.477150060811</v>
      </c>
      <c r="BH79" s="1365">
        <v>45184.995218368691</v>
      </c>
      <c r="BI79" s="1365">
        <v>56123.097726675362</v>
      </c>
      <c r="BJ79" s="1365">
        <v>57327.549382189303</v>
      </c>
      <c r="BK79" s="1365">
        <v>56363.431180664629</v>
      </c>
      <c r="BL79" s="1365">
        <v>71026.401881520578</v>
      </c>
      <c r="BM79" s="1365">
        <v>44876.395740904787</v>
      </c>
      <c r="BN79" s="1365">
        <v>79412.762813782072</v>
      </c>
    </row>
    <row r="80" spans="1:66" x14ac:dyDescent="0.2">
      <c r="A80" s="1365">
        <v>1991</v>
      </c>
      <c r="B80" s="1365">
        <v>49559.548659985725</v>
      </c>
      <c r="C80" s="1365">
        <v>49440.992607247717</v>
      </c>
      <c r="D80" s="1365">
        <v>61654.802002058939</v>
      </c>
      <c r="E80" s="1365">
        <v>38415.092417348998</v>
      </c>
      <c r="F80" s="1365">
        <v>69383.061589707126</v>
      </c>
      <c r="G80" s="1365">
        <v>82552.998297510465</v>
      </c>
      <c r="H80" s="1365">
        <v>86227.902145058979</v>
      </c>
      <c r="I80" s="1365">
        <v>81937.071577616691</v>
      </c>
      <c r="J80" s="1365">
        <v>105725.60303611438</v>
      </c>
      <c r="K80" s="1365">
        <v>66930.854938981807</v>
      </c>
      <c r="L80" s="1365">
        <v>121519.38772788714</v>
      </c>
      <c r="M80" s="1365">
        <v>189964.88439844176</v>
      </c>
      <c r="N80" s="1365">
        <v>204053.91817670918</v>
      </c>
      <c r="O80" s="1365">
        <v>186274.94757787284</v>
      </c>
      <c r="P80" s="1365">
        <v>250215.49950069955</v>
      </c>
      <c r="Q80" s="1365">
        <v>153581.41103603749</v>
      </c>
      <c r="R80" s="1365">
        <v>294148.79801280756</v>
      </c>
      <c r="S80" s="1365">
        <v>274135.89531395875</v>
      </c>
      <c r="T80" s="1365">
        <v>294234.41594674444</v>
      </c>
      <c r="U80" s="1365">
        <v>268919.40789206023</v>
      </c>
      <c r="V80" s="1365">
        <v>365628.81151147193</v>
      </c>
      <c r="W80" s="1365">
        <v>216586.66363642275</v>
      </c>
      <c r="X80" s="1365">
        <v>422443.44525157957</v>
      </c>
      <c r="Y80" s="1365">
        <v>676405.42791289429</v>
      </c>
      <c r="Z80" s="1365">
        <v>725549.15672370663</v>
      </c>
      <c r="AA80" s="1365">
        <v>669361.18439505855</v>
      </c>
      <c r="AB80" s="1365">
        <v>905645.5461238299</v>
      </c>
      <c r="AC80" s="1365">
        <v>518053.26280653733</v>
      </c>
      <c r="AD80" s="1365">
        <v>1036981.3715423823</v>
      </c>
      <c r="AE80" s="1365">
        <v>1010467.3275457463</v>
      </c>
      <c r="AF80" s="1365">
        <v>1080308.4815211252</v>
      </c>
      <c r="AG80" s="1365">
        <v>1001028.6319256719</v>
      </c>
      <c r="AH80" s="1365">
        <v>1341301.2866603576</v>
      </c>
      <c r="AI80" s="1365">
        <v>774555.02224006981</v>
      </c>
      <c r="AJ80" s="1365">
        <v>1545901.1476085868</v>
      </c>
      <c r="AK80" s="1365">
        <v>2596509.950781479</v>
      </c>
      <c r="AL80" s="1365">
        <v>2743834.8678088463</v>
      </c>
      <c r="AM80" s="1365">
        <v>2566265.7847459735</v>
      </c>
      <c r="AN80" s="1365">
        <v>3359011.804651265</v>
      </c>
      <c r="AO80" s="1365">
        <v>2023602.1963045946</v>
      </c>
      <c r="AP80" s="1365">
        <v>3966272.9346144013</v>
      </c>
      <c r="AQ80" s="1365">
        <v>10607299.314009342</v>
      </c>
      <c r="AR80" s="1365">
        <v>10964896.969810544</v>
      </c>
      <c r="AS80" s="1365">
        <v>10444639.901109148</v>
      </c>
      <c r="AT80" s="1365">
        <v>13160674.994845154</v>
      </c>
      <c r="AU80" s="1365">
        <v>8519404.33335861</v>
      </c>
      <c r="AV80" s="1365">
        <v>15909277.534758521</v>
      </c>
      <c r="AW80" s="1365">
        <v>16566.099022460989</v>
      </c>
      <c r="AX80" s="1365">
        <v>12891.195174912473</v>
      </c>
      <c r="AY80" s="1365">
        <v>16944.913636878751</v>
      </c>
      <c r="AZ80" s="1365">
        <v>17584.000968003496</v>
      </c>
      <c r="BA80" s="1365">
        <v>9899.3298957161878</v>
      </c>
      <c r="BB80" s="1365">
        <v>17246.735451527107</v>
      </c>
      <c r="BC80" s="1365">
        <v>33958.95580015728</v>
      </c>
      <c r="BD80" s="1365">
        <v>32393.507602572012</v>
      </c>
      <c r="BE80" s="1365">
        <v>34237.219832733812</v>
      </c>
      <c r="BF80" s="1365">
        <v>40703.613391098872</v>
      </c>
      <c r="BG80" s="1365">
        <v>25618.834793050268</v>
      </c>
      <c r="BH80" s="1365">
        <v>44409.09087602928</v>
      </c>
      <c r="BI80" s="1365">
        <v>55700.026772277619</v>
      </c>
      <c r="BJ80" s="1365">
        <v>56771.398137146418</v>
      </c>
      <c r="BK80" s="1365">
        <v>55852.602577552636</v>
      </c>
      <c r="BL80" s="1365">
        <v>69603.128919968105</v>
      </c>
      <c r="BM80" s="1365">
        <v>45268.215914717875</v>
      </c>
      <c r="BN80" s="1365">
        <v>78362.035156657003</v>
      </c>
    </row>
    <row r="81" spans="1:66" x14ac:dyDescent="0.2">
      <c r="A81" s="1365">
        <v>1992</v>
      </c>
      <c r="B81" s="1365">
        <v>50518.441423126846</v>
      </c>
      <c r="C81" s="1365">
        <v>50559.969269322755</v>
      </c>
      <c r="D81" s="1365">
        <v>63013.663270801655</v>
      </c>
      <c r="E81" s="1365">
        <v>39108.952972570201</v>
      </c>
      <c r="F81" s="1365">
        <v>70367.846947571088</v>
      </c>
      <c r="G81" s="1365">
        <v>84877.278232872166</v>
      </c>
      <c r="H81" s="1365">
        <v>88417.871681291799</v>
      </c>
      <c r="I81" s="1365">
        <v>84472.744295956232</v>
      </c>
      <c r="J81" s="1365">
        <v>108972.36124227948</v>
      </c>
      <c r="K81" s="1365">
        <v>68414.051484799435</v>
      </c>
      <c r="L81" s="1365">
        <v>124055.30217796491</v>
      </c>
      <c r="M81" s="1365">
        <v>199204.98629630674</v>
      </c>
      <c r="N81" s="1365">
        <v>213465.15870323443</v>
      </c>
      <c r="O81" s="1365">
        <v>196334.29133416378</v>
      </c>
      <c r="P81" s="1365">
        <v>266431.10456232436</v>
      </c>
      <c r="Q81" s="1365">
        <v>157910.51070105046</v>
      </c>
      <c r="R81" s="1365">
        <v>306511.48701947357</v>
      </c>
      <c r="S81" s="1365">
        <v>291241.94566075999</v>
      </c>
      <c r="T81" s="1365">
        <v>311486.43023796164</v>
      </c>
      <c r="U81" s="1365">
        <v>287917.22116598603</v>
      </c>
      <c r="V81" s="1365">
        <v>395477.6282258592</v>
      </c>
      <c r="W81" s="1365">
        <v>223173.78763565962</v>
      </c>
      <c r="X81" s="1365">
        <v>445557.07830745779</v>
      </c>
      <c r="Y81" s="1365">
        <v>741620.56384908524</v>
      </c>
      <c r="Z81" s="1365">
        <v>793881.80131183169</v>
      </c>
      <c r="AA81" s="1365">
        <v>744081.38539662177</v>
      </c>
      <c r="AB81" s="1365">
        <v>1026325.1602341876</v>
      </c>
      <c r="AC81" s="1365">
        <v>535555.09771039872</v>
      </c>
      <c r="AD81" s="1365">
        <v>1130976.9267029779</v>
      </c>
      <c r="AE81" s="1365">
        <v>1120759.9428550811</v>
      </c>
      <c r="AF81" s="1365">
        <v>1200465.8578201586</v>
      </c>
      <c r="AG81" s="1365">
        <v>1126506.8617266889</v>
      </c>
      <c r="AH81" s="1365">
        <v>1548763.4691626613</v>
      </c>
      <c r="AI81" s="1365">
        <v>803505.20441093994</v>
      </c>
      <c r="AJ81" s="1365">
        <v>1713840.4922624261</v>
      </c>
      <c r="AK81" s="1365">
        <v>2976803.8196838959</v>
      </c>
      <c r="AL81" s="1365">
        <v>3162946.0861895457</v>
      </c>
      <c r="AM81" s="1365">
        <v>2976621.8546922132</v>
      </c>
      <c r="AN81" s="1365">
        <v>4047863.0573153039</v>
      </c>
      <c r="AO81" s="1365">
        <v>2139434.347980313</v>
      </c>
      <c r="AP81" s="1365">
        <v>4508488.4884781204</v>
      </c>
      <c r="AQ81" s="1365">
        <v>12443138.558325678</v>
      </c>
      <c r="AR81" s="1365">
        <v>13002744.593099678</v>
      </c>
      <c r="AS81" s="1365">
        <v>12342208.38205754</v>
      </c>
      <c r="AT81" s="1365">
        <v>16482249.808754293</v>
      </c>
      <c r="AU81" s="1365">
        <v>9154057.4731742963</v>
      </c>
      <c r="AV81" s="1365">
        <v>18663484.218755353</v>
      </c>
      <c r="AW81" s="1365">
        <v>16159.604613381511</v>
      </c>
      <c r="AX81" s="1365">
        <v>12619.011164961887</v>
      </c>
      <c r="AY81" s="1365">
        <v>16647.194242689282</v>
      </c>
      <c r="AZ81" s="1365">
        <v>17054.965299323823</v>
      </c>
      <c r="BA81" s="1365">
        <v>9803.85446034097</v>
      </c>
      <c r="BB81" s="1365">
        <v>16680.391717177274</v>
      </c>
      <c r="BC81" s="1365">
        <v>33997.714214995736</v>
      </c>
      <c r="BD81" s="1365">
        <v>32413.250614225995</v>
      </c>
      <c r="BE81" s="1365">
        <v>34362.822373229312</v>
      </c>
      <c r="BF81" s="1365">
        <v>40411.725349521344</v>
      </c>
      <c r="BG81" s="1365">
        <v>25908.77989162795</v>
      </c>
      <c r="BH81" s="1365">
        <v>44129.664717359701</v>
      </c>
      <c r="BI81" s="1365">
        <v>56295.351217013522</v>
      </c>
      <c r="BJ81" s="1365">
        <v>57156.049925806139</v>
      </c>
      <c r="BK81" s="1365">
        <v>56507.357536404335</v>
      </c>
      <c r="BL81" s="1365">
        <v>69607.675412268261</v>
      </c>
      <c r="BM81" s="1365">
        <v>46039.936680736682</v>
      </c>
      <c r="BN81" s="1365">
        <v>78441.255967587742</v>
      </c>
    </row>
    <row r="82" spans="1:66" x14ac:dyDescent="0.2">
      <c r="A82" s="1365">
        <v>1993</v>
      </c>
      <c r="B82" s="1365">
        <v>50947.838638673878</v>
      </c>
      <c r="C82" s="1365">
        <v>51102.641120373832</v>
      </c>
      <c r="D82" s="1365">
        <v>63878.233559297201</v>
      </c>
      <c r="E82" s="1365">
        <v>39244.104343668885</v>
      </c>
      <c r="F82" s="1365">
        <v>70880.603522409612</v>
      </c>
      <c r="G82" s="1365">
        <v>85470.793878940327</v>
      </c>
      <c r="H82" s="1365">
        <v>89105.392677087526</v>
      </c>
      <c r="I82" s="1365">
        <v>85076.672364964586</v>
      </c>
      <c r="J82" s="1365">
        <v>110113.91984754241</v>
      </c>
      <c r="K82" s="1365">
        <v>68599.649768644522</v>
      </c>
      <c r="L82" s="1365">
        <v>124931.16515689608</v>
      </c>
      <c r="M82" s="1365">
        <v>199155.41297690768</v>
      </c>
      <c r="N82" s="1365">
        <v>214942.44991622312</v>
      </c>
      <c r="O82" s="1365">
        <v>196293.06760301639</v>
      </c>
      <c r="P82" s="1365">
        <v>266732.81475120125</v>
      </c>
      <c r="Q82" s="1365">
        <v>159519.70995759801</v>
      </c>
      <c r="R82" s="1365">
        <v>306856.31507601682</v>
      </c>
      <c r="S82" s="1365">
        <v>288899.89109803946</v>
      </c>
      <c r="T82" s="1365">
        <v>311473.31627689052</v>
      </c>
      <c r="U82" s="1365">
        <v>285646.65339472052</v>
      </c>
      <c r="V82" s="1365">
        <v>390002.37823300704</v>
      </c>
      <c r="W82" s="1365">
        <v>225824.67933178219</v>
      </c>
      <c r="X82" s="1365">
        <v>443516.96007378615</v>
      </c>
      <c r="Y82" s="1365">
        <v>720448.41671801906</v>
      </c>
      <c r="Z82" s="1365">
        <v>775593.42013117194</v>
      </c>
      <c r="AA82" s="1365">
        <v>720650.89181055734</v>
      </c>
      <c r="AB82" s="1365">
        <v>978561.42769906833</v>
      </c>
      <c r="AC82" s="1365">
        <v>545055.04250225809</v>
      </c>
      <c r="AD82" s="1365">
        <v>1104799.4236140905</v>
      </c>
      <c r="AE82" s="1365">
        <v>1081198.0928678969</v>
      </c>
      <c r="AF82" s="1365">
        <v>1159714.6646339174</v>
      </c>
      <c r="AG82" s="1365">
        <v>1082946.4993361949</v>
      </c>
      <c r="AH82" s="1365">
        <v>1455026.300460272</v>
      </c>
      <c r="AI82" s="1365">
        <v>819045.22230448981</v>
      </c>
      <c r="AJ82" s="1365">
        <v>1657417.3470226275</v>
      </c>
      <c r="AK82" s="1365">
        <v>2835836.1316544442</v>
      </c>
      <c r="AL82" s="1365">
        <v>3007938.3157908823</v>
      </c>
      <c r="AM82" s="1365">
        <v>2829182.5463831369</v>
      </c>
      <c r="AN82" s="1365">
        <v>3719814.5334353657</v>
      </c>
      <c r="AO82" s="1365">
        <v>2189316.7284444836</v>
      </c>
      <c r="AP82" s="1365">
        <v>4303490.5702840593</v>
      </c>
      <c r="AQ82" s="1365">
        <v>11796757.59885698</v>
      </c>
      <c r="AR82" s="1365">
        <v>12251615.773949493</v>
      </c>
      <c r="AS82" s="1365">
        <v>11651404.275631046</v>
      </c>
      <c r="AT82" s="1365">
        <v>14551056.617756866</v>
      </c>
      <c r="AU82" s="1365">
        <v>9608602.2299896982</v>
      </c>
      <c r="AV82" s="1365">
        <v>17683763.620762177</v>
      </c>
      <c r="AW82" s="1365">
        <v>16424.88339840743</v>
      </c>
      <c r="AX82" s="1365">
        <v>12790.284600260227</v>
      </c>
      <c r="AY82" s="1365">
        <v>17128.60987578307</v>
      </c>
      <c r="AZ82" s="1365">
        <v>17642.547271051983</v>
      </c>
      <c r="BA82" s="1365">
        <v>9888.5589186932466</v>
      </c>
      <c r="BB82" s="1365">
        <v>16830.041887923144</v>
      </c>
      <c r="BC82" s="1365">
        <v>34480.330378870116</v>
      </c>
      <c r="BD82" s="1365">
        <v>32726.215163390629</v>
      </c>
      <c r="BE82" s="1365">
        <v>34970.371511191319</v>
      </c>
      <c r="BF82" s="1365">
        <v>41338.835649085646</v>
      </c>
      <c r="BG82" s="1365">
        <v>25880.14816434342</v>
      </c>
      <c r="BH82" s="1365">
        <v>44661.080016453256</v>
      </c>
      <c r="BI82" s="1365">
        <v>57049.639104448477</v>
      </c>
      <c r="BJ82" s="1365">
        <v>57646.128367303616</v>
      </c>
      <c r="BK82" s="1365">
        <v>57272.573555451629</v>
      </c>
      <c r="BL82" s="1365">
        <v>70959.196121627727</v>
      </c>
      <c r="BM82" s="1365">
        <v>45869.634721406139</v>
      </c>
      <c r="BN82" s="1365">
        <v>79449.877677115903</v>
      </c>
    </row>
    <row r="83" spans="1:66" x14ac:dyDescent="0.2">
      <c r="A83" s="1365">
        <v>1994</v>
      </c>
      <c r="B83" s="1365">
        <v>52612.311354335056</v>
      </c>
      <c r="C83" s="1365">
        <v>52730.970474758142</v>
      </c>
      <c r="D83" s="1365">
        <v>65875.902096092483</v>
      </c>
      <c r="E83" s="1365">
        <v>40478.343310546334</v>
      </c>
      <c r="F83" s="1365">
        <v>73005.709326019161</v>
      </c>
      <c r="G83" s="1365">
        <v>88252.141569516869</v>
      </c>
      <c r="H83" s="1365">
        <v>91846.403328046654</v>
      </c>
      <c r="I83" s="1365">
        <v>87750.258112650772</v>
      </c>
      <c r="J83" s="1365">
        <v>113400.71119365757</v>
      </c>
      <c r="K83" s="1365">
        <v>70590.421798755371</v>
      </c>
      <c r="L83" s="1365">
        <v>128624.96098397406</v>
      </c>
      <c r="M83" s="1365">
        <v>205998.16069161423</v>
      </c>
      <c r="N83" s="1365">
        <v>222292.26001499267</v>
      </c>
      <c r="O83" s="1365">
        <v>202823.1991047773</v>
      </c>
      <c r="P83" s="1365">
        <v>275495.64424929651</v>
      </c>
      <c r="Q83" s="1365">
        <v>164786.86191790213</v>
      </c>
      <c r="R83" s="1365">
        <v>317196.19333131163</v>
      </c>
      <c r="S83" s="1365">
        <v>298362.21646256751</v>
      </c>
      <c r="T83" s="1365">
        <v>321849.29547108687</v>
      </c>
      <c r="U83" s="1365">
        <v>294413.2043213374</v>
      </c>
      <c r="V83" s="1365">
        <v>401949.77400971862</v>
      </c>
      <c r="W83" s="1365">
        <v>233203.42899649043</v>
      </c>
      <c r="X83" s="1365">
        <v>458602.75902306475</v>
      </c>
      <c r="Y83" s="1365">
        <v>739191.0272313233</v>
      </c>
      <c r="Z83" s="1365">
        <v>795589.38491234859</v>
      </c>
      <c r="AA83" s="1365">
        <v>734027.06275861117</v>
      </c>
      <c r="AB83" s="1365">
        <v>1000570.6858569751</v>
      </c>
      <c r="AC83" s="1365">
        <v>559655.17081352696</v>
      </c>
      <c r="AD83" s="1365">
        <v>1132029.7432644705</v>
      </c>
      <c r="AE83" s="1365">
        <v>1103878.6016788299</v>
      </c>
      <c r="AF83" s="1365">
        <v>1186143.4314238199</v>
      </c>
      <c r="AG83" s="1365">
        <v>1093224.0835188606</v>
      </c>
      <c r="AH83" s="1365">
        <v>1478630.6093577328</v>
      </c>
      <c r="AI83" s="1365">
        <v>838765.70259042166</v>
      </c>
      <c r="AJ83" s="1365">
        <v>1689001.1528940231</v>
      </c>
      <c r="AK83" s="1365">
        <v>2876539.0109371417</v>
      </c>
      <c r="AL83" s="1365">
        <v>3045960.4203146845</v>
      </c>
      <c r="AM83" s="1365">
        <v>2819474.1467373315</v>
      </c>
      <c r="AN83" s="1365">
        <v>3729108.1474345713</v>
      </c>
      <c r="AO83" s="1365">
        <v>2240275.0697749732</v>
      </c>
      <c r="AP83" s="1365">
        <v>4355546.3723598719</v>
      </c>
      <c r="AQ83" s="1365">
        <v>11821333.309416359</v>
      </c>
      <c r="AR83" s="1365">
        <v>12231530.676372301</v>
      </c>
      <c r="AS83" s="1365">
        <v>11266030.739125082</v>
      </c>
      <c r="AT83" s="1365">
        <v>14302409.904156284</v>
      </c>
      <c r="AU83" s="1365">
        <v>9811906.7585478295</v>
      </c>
      <c r="AV83" s="1365">
        <v>17656138.426339392</v>
      </c>
      <c r="AW83" s="1365">
        <v>16972.481139153235</v>
      </c>
      <c r="AX83" s="1365">
        <v>13378.219380623463</v>
      </c>
      <c r="AY83" s="1365">
        <v>17711.682836865519</v>
      </c>
      <c r="AZ83" s="1365">
        <v>18351.092998527387</v>
      </c>
      <c r="BA83" s="1365">
        <v>10366.264822337307</v>
      </c>
      <c r="BB83" s="1365">
        <v>17386.457668064279</v>
      </c>
      <c r="BC83" s="1365">
        <v>35569.439205748466</v>
      </c>
      <c r="BD83" s="1365">
        <v>33758.983725373088</v>
      </c>
      <c r="BE83" s="1365">
        <v>36054.056182533801</v>
      </c>
      <c r="BF83" s="1365">
        <v>42584.819634625368</v>
      </c>
      <c r="BG83" s="1365">
        <v>26666.285687506803</v>
      </c>
      <c r="BH83" s="1365">
        <v>45873.433325431113</v>
      </c>
      <c r="BI83" s="1365">
        <v>58815.63678899251</v>
      </c>
      <c r="BJ83" s="1365">
        <v>59234.939156310124</v>
      </c>
      <c r="BK83" s="1365">
        <v>58982.022864619139</v>
      </c>
      <c r="BL83" s="1365">
        <v>72876.977929747853</v>
      </c>
      <c r="BM83" s="1365">
        <v>47041.311768968677</v>
      </c>
      <c r="BN83" s="1365">
        <v>81482.152897139647</v>
      </c>
    </row>
    <row r="84" spans="1:66" x14ac:dyDescent="0.2">
      <c r="A84" s="1365">
        <v>1995</v>
      </c>
      <c r="B84" s="1365">
        <v>53767.876477672362</v>
      </c>
      <c r="C84" s="1365">
        <v>53737.584882215175</v>
      </c>
      <c r="D84" s="1365">
        <v>66993.700481238528</v>
      </c>
      <c r="E84" s="1365">
        <v>41810.114592171572</v>
      </c>
      <c r="F84" s="1365">
        <v>74516.318932525799</v>
      </c>
      <c r="G84" s="1365">
        <v>90594.952504108107</v>
      </c>
      <c r="H84" s="1365">
        <v>93924.152968566807</v>
      </c>
      <c r="I84" s="1365">
        <v>89954.271325901515</v>
      </c>
      <c r="J84" s="1365">
        <v>115316.60843041826</v>
      </c>
      <c r="K84" s="1365">
        <v>73065.0419151971</v>
      </c>
      <c r="L84" s="1365">
        <v>131780.42005206502</v>
      </c>
      <c r="M84" s="1365">
        <v>214526.43415006803</v>
      </c>
      <c r="N84" s="1365">
        <v>228823.89983785755</v>
      </c>
      <c r="O84" s="1365">
        <v>211877.64752181392</v>
      </c>
      <c r="P84" s="1365">
        <v>283510.04053727526</v>
      </c>
      <c r="Q84" s="1365">
        <v>171812.36307492884</v>
      </c>
      <c r="R84" s="1365">
        <v>329751.2301728499</v>
      </c>
      <c r="S84" s="1365">
        <v>312325.96820976649</v>
      </c>
      <c r="T84" s="1365">
        <v>333743.29936873692</v>
      </c>
      <c r="U84" s="1365">
        <v>309674.62892773346</v>
      </c>
      <c r="V84" s="1365">
        <v>419422.08499886148</v>
      </c>
      <c r="W84" s="1365">
        <v>243859.00774420926</v>
      </c>
      <c r="X84" s="1365">
        <v>478472.24220147287</v>
      </c>
      <c r="Y84" s="1365">
        <v>780660.60867360607</v>
      </c>
      <c r="Z84" s="1365">
        <v>839094.96525459923</v>
      </c>
      <c r="AA84" s="1365">
        <v>781812.21763783903</v>
      </c>
      <c r="AB84" s="1365">
        <v>1063925.6903365578</v>
      </c>
      <c r="AC84" s="1365">
        <v>586503.47539499111</v>
      </c>
      <c r="AD84" s="1365">
        <v>1193747.0973970254</v>
      </c>
      <c r="AE84" s="1365">
        <v>1173543.3880587509</v>
      </c>
      <c r="AF84" s="1365">
        <v>1259243.0302462145</v>
      </c>
      <c r="AG84" s="1365">
        <v>1174860.1790150576</v>
      </c>
      <c r="AH84" s="1365">
        <v>1587163.7336147926</v>
      </c>
      <c r="AI84" s="1365">
        <v>882910.55642184953</v>
      </c>
      <c r="AJ84" s="1365">
        <v>1789428.4869521216</v>
      </c>
      <c r="AK84" s="1365">
        <v>3081542.9634702266</v>
      </c>
      <c r="AL84" s="1365">
        <v>3271257.8066463489</v>
      </c>
      <c r="AM84" s="1365">
        <v>3081635.2103881021</v>
      </c>
      <c r="AN84" s="1365">
        <v>4071823.2040041932</v>
      </c>
      <c r="AO84" s="1365">
        <v>2348491.3376557077</v>
      </c>
      <c r="AP84" s="1365">
        <v>4661029.6788792936</v>
      </c>
      <c r="AQ84" s="1365">
        <v>12680032.523240089</v>
      </c>
      <c r="AR84" s="1365">
        <v>13167676.199186159</v>
      </c>
      <c r="AS84" s="1365">
        <v>12652223.464141328</v>
      </c>
      <c r="AT84" s="1365">
        <v>15786905.741463631</v>
      </c>
      <c r="AU84" s="1365">
        <v>10189313.291748058</v>
      </c>
      <c r="AV84" s="1365">
        <v>18864678.983251143</v>
      </c>
      <c r="AW84" s="1365">
        <v>16940.80045123661</v>
      </c>
      <c r="AX84" s="1365">
        <v>13611.599986777919</v>
      </c>
      <c r="AY84" s="1365">
        <v>17520.898438528835</v>
      </c>
      <c r="AZ84" s="1365">
        <v>18670.792532058811</v>
      </c>
      <c r="BA84" s="1365">
        <v>10555.187269146056</v>
      </c>
      <c r="BB84" s="1365">
        <v>17252.217812986586</v>
      </c>
      <c r="BC84" s="1365">
        <v>35905.814514072845</v>
      </c>
      <c r="BD84" s="1365">
        <v>34317.207215429567</v>
      </c>
      <c r="BE84" s="1365">
        <v>36166.466811148646</v>
      </c>
      <c r="BF84" s="1365">
        <v>42936.329363901117</v>
      </c>
      <c r="BG84" s="1365">
        <v>27365.420316309661</v>
      </c>
      <c r="BH84" s="1365">
        <v>46156.884350267574</v>
      </c>
      <c r="BI84" s="1365">
        <v>59612.08209261814</v>
      </c>
      <c r="BJ84" s="1365">
        <v>60199.216251244128</v>
      </c>
      <c r="BK84" s="1365">
        <v>59473.427276923416</v>
      </c>
      <c r="BL84" s="1365">
        <v>73268.250403704005</v>
      </c>
      <c r="BM84" s="1365">
        <v>48378.211625264157</v>
      </c>
      <c r="BN84" s="1365">
        <v>82287.717521868792</v>
      </c>
    </row>
    <row r="85" spans="1:66" x14ac:dyDescent="0.2">
      <c r="A85" s="1365">
        <v>1996</v>
      </c>
      <c r="B85" s="1365">
        <v>55464.632702804796</v>
      </c>
      <c r="C85" s="1365">
        <v>54764.94168334156</v>
      </c>
      <c r="D85" s="1365">
        <v>68348.584199852587</v>
      </c>
      <c r="E85" s="1365">
        <v>43573.256912590456</v>
      </c>
      <c r="F85" s="1365">
        <v>76353.519481318785</v>
      </c>
      <c r="G85" s="1365">
        <v>93749.533979983156</v>
      </c>
      <c r="H85" s="1365">
        <v>97021.882036777184</v>
      </c>
      <c r="I85" s="1365">
        <v>91989.561349777257</v>
      </c>
      <c r="J85" s="1365">
        <v>118236.26486351591</v>
      </c>
      <c r="K85" s="1365">
        <v>76138.955349056108</v>
      </c>
      <c r="L85" s="1365">
        <v>135425.59782247999</v>
      </c>
      <c r="M85" s="1365">
        <v>226330.62455472373</v>
      </c>
      <c r="N85" s="1365">
        <v>240604.85594127848</v>
      </c>
      <c r="O85" s="1365">
        <v>220293.18125247958</v>
      </c>
      <c r="P85" s="1365">
        <v>297049.56401043251</v>
      </c>
      <c r="Q85" s="1365">
        <v>181934.04281874423</v>
      </c>
      <c r="R85" s="1365">
        <v>344996.29867607943</v>
      </c>
      <c r="S85" s="1365">
        <v>332656.62935534731</v>
      </c>
      <c r="T85" s="1365">
        <v>354228.41417556891</v>
      </c>
      <c r="U85" s="1365">
        <v>324771.76968517678</v>
      </c>
      <c r="V85" s="1365">
        <v>443874.36135613814</v>
      </c>
      <c r="W85" s="1365">
        <v>259876.49794587266</v>
      </c>
      <c r="X85" s="1365">
        <v>505158.15682009561</v>
      </c>
      <c r="Y85" s="1365">
        <v>845500.94114332425</v>
      </c>
      <c r="Z85" s="1365">
        <v>908071.08135403926</v>
      </c>
      <c r="AA85" s="1365">
        <v>833376.90047835873</v>
      </c>
      <c r="AB85" s="1365">
        <v>1152790.3402298167</v>
      </c>
      <c r="AC85" s="1365">
        <v>633428.4899391334</v>
      </c>
      <c r="AD85" s="1365">
        <v>1284220.3546608172</v>
      </c>
      <c r="AE85" s="1365">
        <v>1278920.6206293821</v>
      </c>
      <c r="AF85" s="1365">
        <v>1371233.4814233659</v>
      </c>
      <c r="AG85" s="1365">
        <v>1264435.6176257138</v>
      </c>
      <c r="AH85" s="1365">
        <v>1735071.2673751367</v>
      </c>
      <c r="AI85" s="1365">
        <v>953472.36985488911</v>
      </c>
      <c r="AJ85" s="1365">
        <v>1939257.7168165678</v>
      </c>
      <c r="AK85" s="1365">
        <v>3431332.2124117068</v>
      </c>
      <c r="AL85" s="1365">
        <v>3641565.6139852195</v>
      </c>
      <c r="AM85" s="1365">
        <v>3408804.8365779109</v>
      </c>
      <c r="AN85" s="1365">
        <v>4576567.6941176802</v>
      </c>
      <c r="AO85" s="1365">
        <v>2564181.3758944259</v>
      </c>
      <c r="AP85" s="1365">
        <v>5160844.041223974</v>
      </c>
      <c r="AQ85" s="1365">
        <v>14571648.054672658</v>
      </c>
      <c r="AR85" s="1365">
        <v>15158121.470529148</v>
      </c>
      <c r="AS85" s="1365">
        <v>14614107.021922261</v>
      </c>
      <c r="AT85" s="1365">
        <v>18740538.358148351</v>
      </c>
      <c r="AU85" s="1365">
        <v>11135113.212664418</v>
      </c>
      <c r="AV85" s="1365">
        <v>21643548.540951617</v>
      </c>
      <c r="AW85" s="1365">
        <v>17179.731425626422</v>
      </c>
      <c r="AX85" s="1365">
        <v>13907.383368832407</v>
      </c>
      <c r="AY85" s="1365">
        <v>17540.322016905866</v>
      </c>
      <c r="AZ85" s="1365">
        <v>18460.903536189246</v>
      </c>
      <c r="BA85" s="1365">
        <v>11007.558476124812</v>
      </c>
      <c r="BB85" s="1365">
        <v>17281.441140157611</v>
      </c>
      <c r="BC85" s="1365">
        <v>36479.522497036021</v>
      </c>
      <c r="BD85" s="1365">
        <v>34893.496787418822</v>
      </c>
      <c r="BE85" s="1365">
        <v>36372.915064548441</v>
      </c>
      <c r="BF85" s="1365">
        <v>42937.364220899261</v>
      </c>
      <c r="BG85" s="1365">
        <v>28199.836256351144</v>
      </c>
      <c r="BH85" s="1365">
        <v>46504.321793012045</v>
      </c>
      <c r="BI85" s="1365">
        <v>60604.261336298012</v>
      </c>
      <c r="BJ85" s="1365">
        <v>61126.138560651845</v>
      </c>
      <c r="BK85" s="1365">
        <v>59913.656374101673</v>
      </c>
      <c r="BL85" s="1365">
        <v>73532.940076786777</v>
      </c>
      <c r="BM85" s="1365">
        <v>49690.183481634063</v>
      </c>
      <c r="BN85" s="1365">
        <v>83032.92260908008</v>
      </c>
    </row>
    <row r="86" spans="1:66" x14ac:dyDescent="0.2">
      <c r="A86" s="1365">
        <v>1997</v>
      </c>
      <c r="B86" s="1365">
        <v>57479.609620585754</v>
      </c>
      <c r="C86" s="1365">
        <v>56815.5765158871</v>
      </c>
      <c r="D86" s="1365">
        <v>71418.853398545907</v>
      </c>
      <c r="E86" s="1365">
        <v>44814.527910405508</v>
      </c>
      <c r="F86" s="1365">
        <v>79055.422351883084</v>
      </c>
      <c r="G86" s="1365">
        <v>97415.929584511658</v>
      </c>
      <c r="H86" s="1365">
        <v>100840.5560602621</v>
      </c>
      <c r="I86" s="1365">
        <v>95692.007096280329</v>
      </c>
      <c r="J86" s="1365">
        <v>123996.75592417525</v>
      </c>
      <c r="K86" s="1365">
        <v>78420.268515957068</v>
      </c>
      <c r="L86" s="1365">
        <v>140402.64866161623</v>
      </c>
      <c r="M86" s="1365">
        <v>238728.91075473937</v>
      </c>
      <c r="N86" s="1365">
        <v>253574.23265192844</v>
      </c>
      <c r="O86" s="1365">
        <v>233731.38580637224</v>
      </c>
      <c r="P86" s="1365">
        <v>316151.06403915124</v>
      </c>
      <c r="Q86" s="1365">
        <v>189419.38452952573</v>
      </c>
      <c r="R86" s="1365">
        <v>362680.51682404737</v>
      </c>
      <c r="S86" s="1365">
        <v>353919.0218990228</v>
      </c>
      <c r="T86" s="1365">
        <v>375954.32444270019</v>
      </c>
      <c r="U86" s="1365">
        <v>347893.54784729442</v>
      </c>
      <c r="V86" s="1365">
        <v>476523.16983558284</v>
      </c>
      <c r="W86" s="1365">
        <v>272567.65442074265</v>
      </c>
      <c r="X86" s="1365">
        <v>535569.72415382485</v>
      </c>
      <c r="Y86" s="1365">
        <v>918804.80100728548</v>
      </c>
      <c r="Z86" s="1365">
        <v>983102.37002302322</v>
      </c>
      <c r="AA86" s="1365">
        <v>913885.5942876786</v>
      </c>
      <c r="AB86" s="1365">
        <v>1261121.1153595527</v>
      </c>
      <c r="AC86" s="1365">
        <v>677846.86822738685</v>
      </c>
      <c r="AD86" s="1365">
        <v>1389431.4612239846</v>
      </c>
      <c r="AE86" s="1365">
        <v>1406444.505603411</v>
      </c>
      <c r="AF86" s="1365">
        <v>1503294.9619265969</v>
      </c>
      <c r="AG86" s="1365">
        <v>1402596.5490172512</v>
      </c>
      <c r="AH86" s="1365">
        <v>1921393.5789837656</v>
      </c>
      <c r="AI86" s="1365">
        <v>1030180.6975251081</v>
      </c>
      <c r="AJ86" s="1365">
        <v>2121865.5480962438</v>
      </c>
      <c r="AK86" s="1365">
        <v>3848839.7706301995</v>
      </c>
      <c r="AL86" s="1365">
        <v>4087168.7754987082</v>
      </c>
      <c r="AM86" s="1365">
        <v>3871939.5628795046</v>
      </c>
      <c r="AN86" s="1365">
        <v>5148845.8702137033</v>
      </c>
      <c r="AO86" s="1365">
        <v>2866788.6692840834</v>
      </c>
      <c r="AP86" s="1365">
        <v>5787427.8485093573</v>
      </c>
      <c r="AQ86" s="1365">
        <v>16444644.591945602</v>
      </c>
      <c r="AR86" s="1365">
        <v>17218499.740114272</v>
      </c>
      <c r="AS86" s="1365">
        <v>16787235.069436718</v>
      </c>
      <c r="AT86" s="1365">
        <v>20809601.631083377</v>
      </c>
      <c r="AU86" s="1365">
        <v>13040821.826873502</v>
      </c>
      <c r="AV86" s="1365">
        <v>24518245.058787938</v>
      </c>
      <c r="AW86" s="1365">
        <v>17543.28965665985</v>
      </c>
      <c r="AX86" s="1365">
        <v>14118.663180909427</v>
      </c>
      <c r="AY86" s="1365">
        <v>17939.145935493867</v>
      </c>
      <c r="AZ86" s="1365">
        <v>18840.950872916568</v>
      </c>
      <c r="BA86" s="1365">
        <v>11208.78730485395</v>
      </c>
      <c r="BB86" s="1365">
        <v>17708.196042149913</v>
      </c>
      <c r="BC86" s="1365">
        <v>37340.798383457572</v>
      </c>
      <c r="BD86" s="1365">
        <v>35691.318172658786</v>
      </c>
      <c r="BE86" s="1365">
        <v>37158.264372499863</v>
      </c>
      <c r="BF86" s="1365">
        <v>44226.385549589751</v>
      </c>
      <c r="BG86" s="1365">
        <v>28747.321619392151</v>
      </c>
      <c r="BH86" s="1365">
        <v>47541.522966087039</v>
      </c>
      <c r="BI86" s="1365">
        <v>62087.684291954742</v>
      </c>
      <c r="BJ86" s="1365">
        <v>62657.136912345486</v>
      </c>
      <c r="BK86" s="1365">
        <v>61182.162418757362</v>
      </c>
      <c r="BL86" s="1365">
        <v>75958.178895431221</v>
      </c>
      <c r="BM86" s="1365">
        <v>50670.489512564913</v>
      </c>
      <c r="BN86" s="1365">
        <v>84833.181621008436</v>
      </c>
    </row>
    <row r="87" spans="1:66" x14ac:dyDescent="0.2">
      <c r="A87" s="1365">
        <v>1998</v>
      </c>
      <c r="B87" s="1365">
        <v>59680.023580429523</v>
      </c>
      <c r="C87" s="1365">
        <v>59217.976950260949</v>
      </c>
      <c r="D87" s="1365">
        <v>74031.310126508732</v>
      </c>
      <c r="E87" s="1365">
        <v>46590.098673239045</v>
      </c>
      <c r="F87" s="1365">
        <v>81831.348250094306</v>
      </c>
      <c r="G87" s="1365">
        <v>101126.03376127162</v>
      </c>
      <c r="H87" s="1365">
        <v>104557.31525312833</v>
      </c>
      <c r="I87" s="1365">
        <v>99759.690847902122</v>
      </c>
      <c r="J87" s="1365">
        <v>128452.69926218964</v>
      </c>
      <c r="K87" s="1365">
        <v>81481.503928945982</v>
      </c>
      <c r="L87" s="1365">
        <v>145380.12006297879</v>
      </c>
      <c r="M87" s="1365">
        <v>250164.6453333392</v>
      </c>
      <c r="N87" s="1365">
        <v>265266.39247113827</v>
      </c>
      <c r="O87" s="1365">
        <v>246084.3761413171</v>
      </c>
      <c r="P87" s="1365">
        <v>331784.22981729475</v>
      </c>
      <c r="Q87" s="1365">
        <v>197412.94171950241</v>
      </c>
      <c r="R87" s="1365">
        <v>378318.83592773695</v>
      </c>
      <c r="S87" s="1365">
        <v>372542.86846852198</v>
      </c>
      <c r="T87" s="1365">
        <v>395789.67607361998</v>
      </c>
      <c r="U87" s="1365">
        <v>367657.01404534408</v>
      </c>
      <c r="V87" s="1365">
        <v>503105.48762070801</v>
      </c>
      <c r="W87" s="1365">
        <v>285299.12851981004</v>
      </c>
      <c r="X87" s="1365">
        <v>561290.56033851998</v>
      </c>
      <c r="Y87" s="1365">
        <v>974506.62087941787</v>
      </c>
      <c r="Z87" s="1365">
        <v>1043539.9955237303</v>
      </c>
      <c r="AA87" s="1365">
        <v>972205.24669704644</v>
      </c>
      <c r="AB87" s="1365">
        <v>1348422.4450460242</v>
      </c>
      <c r="AC87" s="1365">
        <v>710747.28400237637</v>
      </c>
      <c r="AD87" s="1365">
        <v>1469463.1151767687</v>
      </c>
      <c r="AE87" s="1365">
        <v>1495210.4348913901</v>
      </c>
      <c r="AF87" s="1365">
        <v>1600542.701832396</v>
      </c>
      <c r="AG87" s="1365">
        <v>1495663.1687038296</v>
      </c>
      <c r="AH87" s="1365">
        <v>2062841.7554670752</v>
      </c>
      <c r="AI87" s="1365">
        <v>1081292.6434290842</v>
      </c>
      <c r="AJ87" s="1365">
        <v>2246961.756698186</v>
      </c>
      <c r="AK87" s="1365">
        <v>4114267.3834049413</v>
      </c>
      <c r="AL87" s="1365">
        <v>4381631.0337466681</v>
      </c>
      <c r="AM87" s="1365">
        <v>4136577.6306662727</v>
      </c>
      <c r="AN87" s="1365">
        <v>5622325.8548893677</v>
      </c>
      <c r="AO87" s="1365">
        <v>2981951.8205478876</v>
      </c>
      <c r="AP87" s="1365">
        <v>6160540.3522380879</v>
      </c>
      <c r="AQ87" s="1365">
        <v>17451379.924044598</v>
      </c>
      <c r="AR87" s="1365">
        <v>18456337.478491105</v>
      </c>
      <c r="AS87" s="1365">
        <v>17630687.378848001</v>
      </c>
      <c r="AT87" s="1365">
        <v>22856191.527942669</v>
      </c>
      <c r="AU87" s="1365">
        <v>13235537.504463641</v>
      </c>
      <c r="AV87" s="1365">
        <v>25979112.684931684</v>
      </c>
      <c r="AW87" s="1365">
        <v>18234.013399587428</v>
      </c>
      <c r="AX87" s="1365">
        <v>14802.731907730717</v>
      </c>
      <c r="AY87" s="1365">
        <v>18676.263052619783</v>
      </c>
      <c r="AZ87" s="1365">
        <v>19609.920990827854</v>
      </c>
      <c r="BA87" s="1365">
        <v>11698.693417532106</v>
      </c>
      <c r="BB87" s="1365">
        <v>18282.576437209813</v>
      </c>
      <c r="BC87" s="1365">
        <v>38515.065607884004</v>
      </c>
      <c r="BD87" s="1365">
        <v>36837.093703684099</v>
      </c>
      <c r="BE87" s="1365">
        <v>38455.043706810255</v>
      </c>
      <c r="BF87" s="1365">
        <v>45392.096827532521</v>
      </c>
      <c r="BG87" s="1365">
        <v>29832.005001432004</v>
      </c>
      <c r="BH87" s="1365">
        <v>48888.294063689558</v>
      </c>
      <c r="BI87" s="1365">
        <v>63866.380868254717</v>
      </c>
      <c r="BJ87" s="1365">
        <v>64380.045948625826</v>
      </c>
      <c r="BK87" s="1365">
        <v>63178.519524548348</v>
      </c>
      <c r="BL87" s="1365">
        <v>77619.816623413339</v>
      </c>
      <c r="BM87" s="1365">
        <v>52498.644481306874</v>
      </c>
      <c r="BN87" s="1365">
        <v>87145.441096789247</v>
      </c>
    </row>
    <row r="88" spans="1:66" x14ac:dyDescent="0.2">
      <c r="A88" s="1365">
        <v>1999</v>
      </c>
      <c r="B88" s="1365">
        <v>61491.899842849831</v>
      </c>
      <c r="C88" s="1365">
        <v>61129.527504729958</v>
      </c>
      <c r="D88" s="1365">
        <v>76509.767469507991</v>
      </c>
      <c r="E88" s="1365">
        <v>47821.960007642061</v>
      </c>
      <c r="F88" s="1365">
        <v>83958.619315132542</v>
      </c>
      <c r="G88" s="1365">
        <v>104320.44018220485</v>
      </c>
      <c r="H88" s="1365">
        <v>107853.87898656307</v>
      </c>
      <c r="I88" s="1365">
        <v>103375.82340773359</v>
      </c>
      <c r="J88" s="1365">
        <v>133038.54382021772</v>
      </c>
      <c r="K88" s="1365">
        <v>83616.810588127366</v>
      </c>
      <c r="L88" s="1365">
        <v>149351.96844290101</v>
      </c>
      <c r="M88" s="1365">
        <v>259989.47793713957</v>
      </c>
      <c r="N88" s="1365">
        <v>275365.73691960261</v>
      </c>
      <c r="O88" s="1365">
        <v>258087.53174088217</v>
      </c>
      <c r="P88" s="1365">
        <v>346654.53480006655</v>
      </c>
      <c r="Q88" s="1365">
        <v>203174.79760227914</v>
      </c>
      <c r="R88" s="1365">
        <v>391140.24082634709</v>
      </c>
      <c r="S88" s="1365">
        <v>388614.89712218335</v>
      </c>
      <c r="T88" s="1365">
        <v>412278.14308899984</v>
      </c>
      <c r="U88" s="1365">
        <v>387555.48596248357</v>
      </c>
      <c r="V88" s="1365">
        <v>529533.89655330183</v>
      </c>
      <c r="W88" s="1365">
        <v>293599.4527153463</v>
      </c>
      <c r="X88" s="1365">
        <v>583088.68214898766</v>
      </c>
      <c r="Y88" s="1365">
        <v>1030703.4211687623</v>
      </c>
      <c r="Z88" s="1365">
        <v>1103805.8003160621</v>
      </c>
      <c r="AA88" s="1365">
        <v>1039216.0063857436</v>
      </c>
      <c r="AB88" s="1365">
        <v>1452007.8155086855</v>
      </c>
      <c r="AC88" s="1365">
        <v>730017.24904943735</v>
      </c>
      <c r="AD88" s="1365">
        <v>1546653.1661674411</v>
      </c>
      <c r="AE88" s="1365">
        <v>1591734.0050511006</v>
      </c>
      <c r="AF88" s="1365">
        <v>1702906.9377971129</v>
      </c>
      <c r="AG88" s="1365">
        <v>1611581.798123521</v>
      </c>
      <c r="AH88" s="1365">
        <v>2245347.8428282631</v>
      </c>
      <c r="AI88" s="1365">
        <v>1108576.263985046</v>
      </c>
      <c r="AJ88" s="1365">
        <v>2382381.6012586243</v>
      </c>
      <c r="AK88" s="1365">
        <v>4449473.3306757063</v>
      </c>
      <c r="AL88" s="1365">
        <v>4750984.8287542509</v>
      </c>
      <c r="AM88" s="1365">
        <v>4559036.9029007787</v>
      </c>
      <c r="AN88" s="1365">
        <v>6280357.7310501691</v>
      </c>
      <c r="AO88" s="1365">
        <v>3041342.8650375581</v>
      </c>
      <c r="AP88" s="1365">
        <v>6631619.6457617693</v>
      </c>
      <c r="AQ88" s="1365">
        <v>19273189.697638918</v>
      </c>
      <c r="AR88" s="1365">
        <v>20541010.851332746</v>
      </c>
      <c r="AS88" s="1365">
        <v>20042111.663009726</v>
      </c>
      <c r="AT88" s="1365">
        <v>26480893.758429147</v>
      </c>
      <c r="AU88" s="1365">
        <v>13564467.877913525</v>
      </c>
      <c r="AV88" s="1365">
        <v>28581121.897063483</v>
      </c>
      <c r="AW88" s="1365">
        <v>18663.359503494801</v>
      </c>
      <c r="AX88" s="1365">
        <v>15129.920699136595</v>
      </c>
      <c r="AY88" s="1365">
        <v>18883.231601726315</v>
      </c>
      <c r="AZ88" s="1365">
        <v>19980.991118798262</v>
      </c>
      <c r="BA88" s="1365">
        <v>12027.109427156754</v>
      </c>
      <c r="BB88" s="1365">
        <v>18565.270187364054</v>
      </c>
      <c r="BC88" s="1365">
        <v>39436.613387928744</v>
      </c>
      <c r="BD88" s="1365">
        <v>37728.140167655067</v>
      </c>
      <c r="BE88" s="1365">
        <v>39245.30481182415</v>
      </c>
      <c r="BF88" s="1365">
        <v>46493.682210557039</v>
      </c>
      <c r="BG88" s="1365">
        <v>30560.53360823794</v>
      </c>
      <c r="BH88" s="1365">
        <v>49827.328036108695</v>
      </c>
      <c r="BI88" s="1365">
        <v>65403.180743471174</v>
      </c>
      <c r="BJ88" s="1365">
        <v>65975.914503303167</v>
      </c>
      <c r="BK88" s="1365">
        <v>64697.896324446432</v>
      </c>
      <c r="BL88" s="1365">
        <v>79634.546075255494</v>
      </c>
      <c r="BM88" s="1365">
        <v>53727.313834589426</v>
      </c>
      <c r="BN88" s="1365">
        <v>88904.900347039496</v>
      </c>
    </row>
    <row r="89" spans="1:66" x14ac:dyDescent="0.2">
      <c r="A89" s="1365">
        <v>2000</v>
      </c>
      <c r="B89" s="1365">
        <v>63509.33755057618</v>
      </c>
      <c r="C89" s="1365">
        <v>62656.949831829828</v>
      </c>
      <c r="D89" s="1365">
        <v>78816.983313474091</v>
      </c>
      <c r="E89" s="1365">
        <v>49466.576760537515</v>
      </c>
      <c r="F89" s="1365">
        <v>86570.144045312918</v>
      </c>
      <c r="G89" s="1365">
        <v>107881.52943391471</v>
      </c>
      <c r="H89" s="1365">
        <v>111380.81594659374</v>
      </c>
      <c r="I89" s="1365">
        <v>106118.00987550207</v>
      </c>
      <c r="J89" s="1365">
        <v>137245.57169541848</v>
      </c>
      <c r="K89" s="1365">
        <v>86397.504879909335</v>
      </c>
      <c r="L89" s="1365">
        <v>154109.00259638479</v>
      </c>
      <c r="M89" s="1365">
        <v>271513.40189479897</v>
      </c>
      <c r="N89" s="1365">
        <v>287629.41278526094</v>
      </c>
      <c r="O89" s="1365">
        <v>266750.62134327192</v>
      </c>
      <c r="P89" s="1365">
        <v>362602.28968693345</v>
      </c>
      <c r="Q89" s="1365">
        <v>211289.6919559548</v>
      </c>
      <c r="R89" s="1365">
        <v>407326.09188287827</v>
      </c>
      <c r="S89" s="1365">
        <v>407673.51840904605</v>
      </c>
      <c r="T89" s="1365">
        <v>432948.29672413942</v>
      </c>
      <c r="U89" s="1365">
        <v>401773.02260397421</v>
      </c>
      <c r="V89" s="1365">
        <v>556706.73088367586</v>
      </c>
      <c r="W89" s="1365">
        <v>307110.01169811358</v>
      </c>
      <c r="X89" s="1365">
        <v>610767.90356674197</v>
      </c>
      <c r="Y89" s="1365">
        <v>1101640.0148769037</v>
      </c>
      <c r="Z89" s="1365">
        <v>1178705.940061185</v>
      </c>
      <c r="AA89" s="1365">
        <v>1094660.931883465</v>
      </c>
      <c r="AB89" s="1365">
        <v>1555411.9055295123</v>
      </c>
      <c r="AC89" s="1365">
        <v>775856.10739229457</v>
      </c>
      <c r="AD89" s="1365">
        <v>1646746.6827980683</v>
      </c>
      <c r="AE89" s="1365">
        <v>1716022.0117109094</v>
      </c>
      <c r="AF89" s="1365">
        <v>1835793.1294994387</v>
      </c>
      <c r="AG89" s="1365">
        <v>1708526.8103479112</v>
      </c>
      <c r="AH89" s="1365">
        <v>2430540.810379806</v>
      </c>
      <c r="AI89" s="1365">
        <v>1186674.4680188089</v>
      </c>
      <c r="AJ89" s="1365">
        <v>2561705.137353031</v>
      </c>
      <c r="AK89" s="1365">
        <v>4908496.0711233979</v>
      </c>
      <c r="AL89" s="1365">
        <v>5247317.6398590133</v>
      </c>
      <c r="AM89" s="1365">
        <v>4900266.2961530499</v>
      </c>
      <c r="AN89" s="1365">
        <v>6950728.5687942374</v>
      </c>
      <c r="AO89" s="1365">
        <v>3332869.7902834541</v>
      </c>
      <c r="AP89" s="1365">
        <v>7294926.1644678796</v>
      </c>
      <c r="AQ89" s="1365">
        <v>21893298.365508288</v>
      </c>
      <c r="AR89" s="1365">
        <v>23475035.081271645</v>
      </c>
      <c r="AS89" s="1365">
        <v>21828455.220945623</v>
      </c>
      <c r="AT89" s="1365">
        <v>29957854.759031583</v>
      </c>
      <c r="AU89" s="1365">
        <v>15659215.47055071</v>
      </c>
      <c r="AV89" s="1365">
        <v>32506333.239271507</v>
      </c>
      <c r="AW89" s="1365">
        <v>19137.145667237648</v>
      </c>
      <c r="AX89" s="1365">
        <v>15637.859154558619</v>
      </c>
      <c r="AY89" s="1365">
        <v>19195.889788157565</v>
      </c>
      <c r="AZ89" s="1365">
        <v>20388.394931529692</v>
      </c>
      <c r="BA89" s="1365">
        <v>12535.648641165708</v>
      </c>
      <c r="BB89" s="1365">
        <v>19031.28549424107</v>
      </c>
      <c r="BC89" s="1365">
        <v>40397.774845662527</v>
      </c>
      <c r="BD89" s="1365">
        <v>38607.106968944536</v>
      </c>
      <c r="BE89" s="1365">
        <v>39979.875219447364</v>
      </c>
      <c r="BF89" s="1365">
        <v>47285.282605311928</v>
      </c>
      <c r="BG89" s="1365">
        <v>31486.230627713372</v>
      </c>
      <c r="BH89" s="1365">
        <v>50930.594285583429</v>
      </c>
      <c r="BI89" s="1365">
        <v>66973.561318693639</v>
      </c>
      <c r="BJ89" s="1365">
        <v>67318.666736926927</v>
      </c>
      <c r="BK89" s="1365">
        <v>65959.857008559615</v>
      </c>
      <c r="BL89" s="1365">
        <v>80906.392197539724</v>
      </c>
      <c r="BM89" s="1365">
        <v>55174.458110897955</v>
      </c>
      <c r="BN89" s="1365">
        <v>90804.730274761372</v>
      </c>
    </row>
    <row r="90" spans="1:66" x14ac:dyDescent="0.2">
      <c r="A90" s="1365">
        <v>2001</v>
      </c>
      <c r="B90" s="1365">
        <v>63172.883939663538</v>
      </c>
      <c r="C90" s="1365">
        <v>62276.540555871245</v>
      </c>
      <c r="D90" s="1365">
        <v>78286.485833567815</v>
      </c>
      <c r="E90" s="1365">
        <v>49312.04784456679</v>
      </c>
      <c r="F90" s="1365">
        <v>86309.401859639125</v>
      </c>
      <c r="G90" s="1365">
        <v>107036.52432057608</v>
      </c>
      <c r="H90" s="1365">
        <v>110667.3613890859</v>
      </c>
      <c r="I90" s="1365">
        <v>105196.00569502612</v>
      </c>
      <c r="J90" s="1365">
        <v>136108.38154093857</v>
      </c>
      <c r="K90" s="1365">
        <v>86111.312155896681</v>
      </c>
      <c r="L90" s="1365">
        <v>153259.50996104701</v>
      </c>
      <c r="M90" s="1365">
        <v>265050.72193069011</v>
      </c>
      <c r="N90" s="1365">
        <v>281730.47182288353</v>
      </c>
      <c r="O90" s="1365">
        <v>259338.3812497599</v>
      </c>
      <c r="P90" s="1365">
        <v>353618.72816287098</v>
      </c>
      <c r="Q90" s="1365">
        <v>207914.98745608382</v>
      </c>
      <c r="R90" s="1365">
        <v>398795.07848575705</v>
      </c>
      <c r="S90" s="1365">
        <v>395077.00753059104</v>
      </c>
      <c r="T90" s="1365">
        <v>420584.63727331755</v>
      </c>
      <c r="U90" s="1365">
        <v>386995.55363155343</v>
      </c>
      <c r="V90" s="1365">
        <v>537679.33304943459</v>
      </c>
      <c r="W90" s="1365">
        <v>299864.18071100715</v>
      </c>
      <c r="X90" s="1365">
        <v>593011.93390148936</v>
      </c>
      <c r="Y90" s="1365">
        <v>1049199.2483465197</v>
      </c>
      <c r="Z90" s="1365">
        <v>1124324.1961706285</v>
      </c>
      <c r="AA90" s="1365">
        <v>1033171.7483019212</v>
      </c>
      <c r="AB90" s="1365">
        <v>1464244.542442997</v>
      </c>
      <c r="AC90" s="1365">
        <v>755900.50438071566</v>
      </c>
      <c r="AD90" s="1365">
        <v>1573983.8527629848</v>
      </c>
      <c r="AE90" s="1365">
        <v>1624228.0385009579</v>
      </c>
      <c r="AF90" s="1365">
        <v>1740401.2767937619</v>
      </c>
      <c r="AG90" s="1365">
        <v>1600111.0205175378</v>
      </c>
      <c r="AH90" s="1365">
        <v>2265562.6929301773</v>
      </c>
      <c r="AI90" s="1365">
        <v>1155602.5434273859</v>
      </c>
      <c r="AJ90" s="1365">
        <v>2430323.2971796864</v>
      </c>
      <c r="AK90" s="1365">
        <v>4537686.4130273424</v>
      </c>
      <c r="AL90" s="1365">
        <v>4845638.0197285907</v>
      </c>
      <c r="AM90" s="1365">
        <v>4475137.0193617698</v>
      </c>
      <c r="AN90" s="1365">
        <v>6254104.7860582555</v>
      </c>
      <c r="AO90" s="1365">
        <v>3238930.8967070435</v>
      </c>
      <c r="AP90" s="1365">
        <v>6768359.9960989747</v>
      </c>
      <c r="AQ90" s="1365">
        <v>19606179.024956934</v>
      </c>
      <c r="AR90" s="1365">
        <v>20710259.409722697</v>
      </c>
      <c r="AS90" s="1365">
        <v>19355880.626025751</v>
      </c>
      <c r="AT90" s="1365">
        <v>25843131.896136995</v>
      </c>
      <c r="AU90" s="1365">
        <v>14719206.57029056</v>
      </c>
      <c r="AV90" s="1365">
        <v>29055543.678389344</v>
      </c>
      <c r="AW90" s="1365">
        <v>19309.243558750986</v>
      </c>
      <c r="AX90" s="1365">
        <v>15678.406490241188</v>
      </c>
      <c r="AY90" s="1365">
        <v>19357.07541671638</v>
      </c>
      <c r="AZ90" s="1365">
        <v>20464.590126197043</v>
      </c>
      <c r="BA90" s="1365">
        <v>12512.783533236905</v>
      </c>
      <c r="BB90" s="1365">
        <v>19359.293758231237</v>
      </c>
      <c r="BC90" s="1365">
        <v>40742.01305177169</v>
      </c>
      <c r="BD90" s="1365">
        <v>38888.707508194653</v>
      </c>
      <c r="BE90" s="1365">
        <v>40380.780478772496</v>
      </c>
      <c r="BF90" s="1365">
        <v>47694.014463645246</v>
      </c>
      <c r="BG90" s="1365">
        <v>31689.498998842675</v>
      </c>
      <c r="BH90" s="1365">
        <v>51588.771123403792</v>
      </c>
      <c r="BI90" s="1365">
        <v>67532.974918047548</v>
      </c>
      <c r="BJ90" s="1365">
        <v>67901.583780636473</v>
      </c>
      <c r="BK90" s="1365">
        <v>66660.411806342643</v>
      </c>
      <c r="BL90" s="1365">
        <v>81730.794885455485</v>
      </c>
      <c r="BM90" s="1365">
        <v>55660.393330849889</v>
      </c>
      <c r="BN90" s="1365">
        <v>91875.617829869487</v>
      </c>
    </row>
    <row r="91" spans="1:66" x14ac:dyDescent="0.2">
      <c r="A91" s="1365">
        <v>2002</v>
      </c>
      <c r="B91" s="1365">
        <v>63017.661944100269</v>
      </c>
      <c r="C91" s="1365">
        <v>62134.902160685357</v>
      </c>
      <c r="D91" s="1365">
        <v>77399.069638720452</v>
      </c>
      <c r="E91" s="1365">
        <v>49814.920933648144</v>
      </c>
      <c r="F91" s="1365">
        <v>85910.565152063806</v>
      </c>
      <c r="G91" s="1365">
        <v>106649.36190112961</v>
      </c>
      <c r="H91" s="1365">
        <v>110265.54576767453</v>
      </c>
      <c r="I91" s="1365">
        <v>104725.47562520277</v>
      </c>
      <c r="J91" s="1365">
        <v>134334.24005257225</v>
      </c>
      <c r="K91" s="1365">
        <v>86960.832708741174</v>
      </c>
      <c r="L91" s="1365">
        <v>152340.57029893983</v>
      </c>
      <c r="M91" s="1365">
        <v>261558.46811065992</v>
      </c>
      <c r="N91" s="1365">
        <v>278530.36674666667</v>
      </c>
      <c r="O91" s="1365">
        <v>254974.32692785471</v>
      </c>
      <c r="P91" s="1365">
        <v>345171.99355650478</v>
      </c>
      <c r="Q91" s="1365">
        <v>209491.53735545959</v>
      </c>
      <c r="R91" s="1365">
        <v>393790.48508491716</v>
      </c>
      <c r="S91" s="1365">
        <v>387616.58428887307</v>
      </c>
      <c r="T91" s="1365">
        <v>413218.24565815338</v>
      </c>
      <c r="U91" s="1365">
        <v>378137.73165698745</v>
      </c>
      <c r="V91" s="1365">
        <v>520033.5799550892</v>
      </c>
      <c r="W91" s="1365">
        <v>302271.13042606268</v>
      </c>
      <c r="X91" s="1365">
        <v>581998.66676677042</v>
      </c>
      <c r="Y91" s="1365">
        <v>1014749.0545078425</v>
      </c>
      <c r="Z91" s="1365">
        <v>1088841.8387393763</v>
      </c>
      <c r="AA91" s="1365">
        <v>992312.1106690102</v>
      </c>
      <c r="AB91" s="1365">
        <v>1393867.2371127703</v>
      </c>
      <c r="AC91" s="1365">
        <v>757050.41330338514</v>
      </c>
      <c r="AD91" s="1365">
        <v>1520706.7521280218</v>
      </c>
      <c r="AE91" s="1365">
        <v>1557638.9220791161</v>
      </c>
      <c r="AF91" s="1365">
        <v>1672032.5166654093</v>
      </c>
      <c r="AG91" s="1365">
        <v>1520992.4167919839</v>
      </c>
      <c r="AH91" s="1365">
        <v>2133212.3655394125</v>
      </c>
      <c r="AI91" s="1365">
        <v>1151435.6053165989</v>
      </c>
      <c r="AJ91" s="1365">
        <v>2330755.834053386</v>
      </c>
      <c r="AK91" s="1365">
        <v>4324760.9679560969</v>
      </c>
      <c r="AL91" s="1365">
        <v>4608627.8969962569</v>
      </c>
      <c r="AM91" s="1365">
        <v>4208999.8034594068</v>
      </c>
      <c r="AN91" s="1365">
        <v>5786480.5373722287</v>
      </c>
      <c r="AO91" s="1365">
        <v>3239808.0482819136</v>
      </c>
      <c r="AP91" s="1365">
        <v>6441589.3800057815</v>
      </c>
      <c r="AQ91" s="1365">
        <v>18890089.293363247</v>
      </c>
      <c r="AR91" s="1365">
        <v>19758420.890930135</v>
      </c>
      <c r="AS91" s="1365">
        <v>18422267.575167224</v>
      </c>
      <c r="AT91" s="1365">
        <v>23580455.044062369</v>
      </c>
      <c r="AU91" s="1365">
        <v>15223006.453981232</v>
      </c>
      <c r="AV91" s="1365">
        <v>27851291.555717546</v>
      </c>
      <c r="AW91" s="1365">
        <v>19385.961987070925</v>
      </c>
      <c r="AX91" s="1365">
        <v>15769.778120526009</v>
      </c>
      <c r="AY91" s="1365">
        <v>19544.328696167926</v>
      </c>
      <c r="AZ91" s="1365">
        <v>20463.899224868659</v>
      </c>
      <c r="BA91" s="1365">
        <v>12669.009158555113</v>
      </c>
      <c r="BB91" s="1365">
        <v>19480.56000518777</v>
      </c>
      <c r="BC91" s="1365">
        <v>40957.572370038091</v>
      </c>
      <c r="BD91" s="1365">
        <v>39071.805854926228</v>
      </c>
      <c r="BE91" s="1365">
        <v>40708.299408777646</v>
      </c>
      <c r="BF91" s="1365">
        <v>47646.522536744415</v>
      </c>
      <c r="BG91" s="1365">
        <v>32073.074664557978</v>
      </c>
      <c r="BH91" s="1365">
        <v>51701.685159524524</v>
      </c>
      <c r="BI91" s="1365">
        <v>67922.085348747045</v>
      </c>
      <c r="BJ91" s="1365">
        <v>68199.340522926504</v>
      </c>
      <c r="BK91" s="1365">
        <v>67163.262799539778</v>
      </c>
      <c r="BL91" s="1365">
        <v>81624.801676589093</v>
      </c>
      <c r="BM91" s="1365">
        <v>56328.156547061568</v>
      </c>
      <c r="BN91" s="1365">
        <v>91978.091602445464</v>
      </c>
    </row>
    <row r="92" spans="1:66" x14ac:dyDescent="0.2">
      <c r="A92" s="1365">
        <v>2003</v>
      </c>
      <c r="B92" s="1365">
        <v>63639.561710407535</v>
      </c>
      <c r="C92" s="1365">
        <v>62883.655186663018</v>
      </c>
      <c r="D92" s="1365">
        <v>77527.0593145413</v>
      </c>
      <c r="E92" s="1365">
        <v>50878.770034550085</v>
      </c>
      <c r="F92" s="1365">
        <v>86797.453008415701</v>
      </c>
      <c r="G92" s="1365">
        <v>108082.8459483046</v>
      </c>
      <c r="H92" s="1365">
        <v>111613.06075502688</v>
      </c>
      <c r="I92" s="1365">
        <v>106404.02665648553</v>
      </c>
      <c r="J92" s="1365">
        <v>135057.51488140153</v>
      </c>
      <c r="K92" s="1365">
        <v>88997.974790843757</v>
      </c>
      <c r="L92" s="1365">
        <v>154235.46891375424</v>
      </c>
      <c r="M92" s="1365">
        <v>264966.65770029958</v>
      </c>
      <c r="N92" s="1365">
        <v>281705.90011406684</v>
      </c>
      <c r="O92" s="1365">
        <v>259140.74264051541</v>
      </c>
      <c r="P92" s="1365">
        <v>347030.48483928025</v>
      </c>
      <c r="Q92" s="1365">
        <v>214511.34587250921</v>
      </c>
      <c r="R92" s="1365">
        <v>399381.66902127856</v>
      </c>
      <c r="S92" s="1365">
        <v>392783.30981543782</v>
      </c>
      <c r="T92" s="1365">
        <v>418296.69120350032</v>
      </c>
      <c r="U92" s="1365">
        <v>383885.09825538483</v>
      </c>
      <c r="V92" s="1365">
        <v>523845.54085261893</v>
      </c>
      <c r="W92" s="1365">
        <v>309585.58139648213</v>
      </c>
      <c r="X92" s="1365">
        <v>591308.66263197747</v>
      </c>
      <c r="Y92" s="1365">
        <v>1039404.785586754</v>
      </c>
      <c r="Z92" s="1365">
        <v>1112802.9920681615</v>
      </c>
      <c r="AA92" s="1365">
        <v>1016950.0220455318</v>
      </c>
      <c r="AB92" s="1365">
        <v>1416963.6719667399</v>
      </c>
      <c r="AC92" s="1365">
        <v>780257.00042270718</v>
      </c>
      <c r="AD92" s="1365">
        <v>1557835.2659344452</v>
      </c>
      <c r="AE92" s="1365">
        <v>1604912.222460333</v>
      </c>
      <c r="AF92" s="1365">
        <v>1716178.173837201</v>
      </c>
      <c r="AG92" s="1365">
        <v>1569271.3593443083</v>
      </c>
      <c r="AH92" s="1365">
        <v>2179756.0904427599</v>
      </c>
      <c r="AI92" s="1365">
        <v>1197933.1325677407</v>
      </c>
      <c r="AJ92" s="1365">
        <v>2399295.2667558813</v>
      </c>
      <c r="AK92" s="1365">
        <v>4503377.9468500381</v>
      </c>
      <c r="AL92" s="1365">
        <v>4783329.902987984</v>
      </c>
      <c r="AM92" s="1365">
        <v>4401486.6882511368</v>
      </c>
      <c r="AN92" s="1365">
        <v>5998940.5752677303</v>
      </c>
      <c r="AO92" s="1365">
        <v>3397650.5721758408</v>
      </c>
      <c r="AP92" s="1365">
        <v>6698635.3684308119</v>
      </c>
      <c r="AQ92" s="1365">
        <v>20213375.507647667</v>
      </c>
      <c r="AR92" s="1365">
        <v>21061322.300391756</v>
      </c>
      <c r="AS92" s="1365">
        <v>19795989.80902078</v>
      </c>
      <c r="AT92" s="1365">
        <v>25248631.64655761</v>
      </c>
      <c r="AU92" s="1365">
        <v>16217742.217365505</v>
      </c>
      <c r="AV92" s="1365">
        <v>29843441.245893173</v>
      </c>
      <c r="AW92" s="1365">
        <v>19196.277472510475</v>
      </c>
      <c r="AX92" s="1365">
        <v>15666.062665788186</v>
      </c>
      <c r="AY92" s="1365">
        <v>19363.283716840509</v>
      </c>
      <c r="AZ92" s="1365">
        <v>19996.603747681067</v>
      </c>
      <c r="BA92" s="1365">
        <v>12759.565278256405</v>
      </c>
      <c r="BB92" s="1365">
        <v>19359.437103077154</v>
      </c>
      <c r="BC92" s="1365">
        <v>41269.884378197305</v>
      </c>
      <c r="BD92" s="1365">
        <v>39409.96855444539</v>
      </c>
      <c r="BE92" s="1365">
        <v>41077.31213623497</v>
      </c>
      <c r="BF92" s="1365">
        <v>47582.234256236959</v>
      </c>
      <c r="BG92" s="1365">
        <v>32697.37271922129</v>
      </c>
      <c r="BH92" s="1365">
        <v>52065.873451430947</v>
      </c>
      <c r="BI92" s="1365">
        <v>68861.893010305837</v>
      </c>
      <c r="BJ92" s="1365">
        <v>69089.850915266885</v>
      </c>
      <c r="BK92" s="1365">
        <v>68219.847660478044</v>
      </c>
      <c r="BL92" s="1365">
        <v>82064.272391931852</v>
      </c>
      <c r="BM92" s="1365">
        <v>57619.632020427394</v>
      </c>
      <c r="BN92" s="1365">
        <v>92948.918886873202</v>
      </c>
    </row>
    <row r="93" spans="1:66" x14ac:dyDescent="0.2">
      <c r="A93" s="1365">
        <v>2004</v>
      </c>
      <c r="B93" s="1365">
        <v>65500.580565860233</v>
      </c>
      <c r="C93" s="1365">
        <v>64748.56713208474</v>
      </c>
      <c r="D93" s="1365">
        <v>80005.76742394935</v>
      </c>
      <c r="E93" s="1365">
        <v>52218.494871877323</v>
      </c>
      <c r="F93" s="1365">
        <v>89264.424724555443</v>
      </c>
      <c r="G93" s="1365">
        <v>111620.41470642934</v>
      </c>
      <c r="H93" s="1365">
        <v>115230.2283249797</v>
      </c>
      <c r="I93" s="1365">
        <v>109968.9754695428</v>
      </c>
      <c r="J93" s="1365">
        <v>139742.71112238898</v>
      </c>
      <c r="K93" s="1365">
        <v>91684.150616433544</v>
      </c>
      <c r="L93" s="1365">
        <v>158993.98836811056</v>
      </c>
      <c r="M93" s="1365">
        <v>277927.54273288941</v>
      </c>
      <c r="N93" s="1365">
        <v>294425.80879672471</v>
      </c>
      <c r="O93" s="1365">
        <v>272849.175878109</v>
      </c>
      <c r="P93" s="1365">
        <v>365098.54560313426</v>
      </c>
      <c r="Q93" s="1365">
        <v>223179.08886586409</v>
      </c>
      <c r="R93" s="1365">
        <v>418212.03969355155</v>
      </c>
      <c r="S93" s="1365">
        <v>415627.63220085314</v>
      </c>
      <c r="T93" s="1365">
        <v>440710.63107105263</v>
      </c>
      <c r="U93" s="1365">
        <v>408815.15172659239</v>
      </c>
      <c r="V93" s="1365">
        <v>556329.10971118859</v>
      </c>
      <c r="W93" s="1365">
        <v>323206.75238561002</v>
      </c>
      <c r="X93" s="1365">
        <v>623479.26516355062</v>
      </c>
      <c r="Y93" s="1365">
        <v>1117653.6366903842</v>
      </c>
      <c r="Z93" s="1365">
        <v>1193452.7850252283</v>
      </c>
      <c r="AA93" s="1365">
        <v>1102904.9117150472</v>
      </c>
      <c r="AB93" s="1365">
        <v>1538730.2032324953</v>
      </c>
      <c r="AC93" s="1365">
        <v>822726.31197463628</v>
      </c>
      <c r="AD93" s="1365">
        <v>1669879.6773429334</v>
      </c>
      <c r="AE93" s="1365">
        <v>1738036.1336506272</v>
      </c>
      <c r="AF93" s="1365">
        <v>1854901.454362019</v>
      </c>
      <c r="AG93" s="1365">
        <v>1713669.7378454655</v>
      </c>
      <c r="AH93" s="1365">
        <v>2385205.3127964903</v>
      </c>
      <c r="AI93" s="1365">
        <v>1269327.4331492588</v>
      </c>
      <c r="AJ93" s="1365">
        <v>2591665.8540997789</v>
      </c>
      <c r="AK93" s="1365">
        <v>4926798.7245758222</v>
      </c>
      <c r="AL93" s="1365">
        <v>5237680.9080266589</v>
      </c>
      <c r="AM93" s="1365">
        <v>4862249.6119889887</v>
      </c>
      <c r="AN93" s="1365">
        <v>6663420.1368922628</v>
      </c>
      <c r="AO93" s="1365">
        <v>3619335.5722093834</v>
      </c>
      <c r="AP93" s="1365">
        <v>7324451.5943357535</v>
      </c>
      <c r="AQ93" s="1365">
        <v>21826956.840313528</v>
      </c>
      <c r="AR93" s="1365">
        <v>22888131.057308473</v>
      </c>
      <c r="AS93" s="1365">
        <v>21712452.645567428</v>
      </c>
      <c r="AT93" s="1365">
        <v>27921585.391926885</v>
      </c>
      <c r="AU93" s="1365">
        <v>17025009.530508023</v>
      </c>
      <c r="AV93" s="1365">
        <v>32335341.547587484</v>
      </c>
      <c r="AW93" s="1365">
        <v>19380.746425291141</v>
      </c>
      <c r="AX93" s="1365">
        <v>15770.932806740771</v>
      </c>
      <c r="AY93" s="1365">
        <v>19528.158794626688</v>
      </c>
      <c r="AZ93" s="1365">
        <v>20268.823725509723</v>
      </c>
      <c r="BA93" s="1365">
        <v>12752.839127321082</v>
      </c>
      <c r="BB93" s="1365">
        <v>19534.86108100033</v>
      </c>
      <c r="BC93" s="1365">
        <v>41897.584769523666</v>
      </c>
      <c r="BD93" s="1365">
        <v>40064.444095764185</v>
      </c>
      <c r="BE93" s="1365">
        <v>41626.277271415376</v>
      </c>
      <c r="BF93" s="1365">
        <v>48328.792070706579</v>
      </c>
      <c r="BG93" s="1365">
        <v>33222.873316989906</v>
      </c>
      <c r="BH93" s="1365">
        <v>52714.689728000332</v>
      </c>
      <c r="BI93" s="1365">
        <v>70043.632699814305</v>
      </c>
      <c r="BJ93" s="1365">
        <v>70431.333207043441</v>
      </c>
      <c r="BK93" s="1365">
        <v>69248.925367401229</v>
      </c>
      <c r="BL93" s="1365">
        <v>83403.752502202653</v>
      </c>
      <c r="BM93" s="1365">
        <v>58810.416054075926</v>
      </c>
      <c r="BN93" s="1365">
        <v>94189.475536750339</v>
      </c>
    </row>
    <row r="94" spans="1:66" x14ac:dyDescent="0.2">
      <c r="A94" s="1365">
        <v>2005</v>
      </c>
      <c r="B94" s="1365">
        <v>67091.628954421729</v>
      </c>
      <c r="C94" s="1365">
        <v>65955.739756780429</v>
      </c>
      <c r="D94" s="1365">
        <v>82088.859224833912</v>
      </c>
      <c r="E94" s="1365">
        <v>53298.888061749436</v>
      </c>
      <c r="F94" s="1365">
        <v>91025.470637597216</v>
      </c>
      <c r="G94" s="1365">
        <v>114921.42204654978</v>
      </c>
      <c r="H94" s="1365">
        <v>118446.24456135521</v>
      </c>
      <c r="I94" s="1365">
        <v>112655.22250710313</v>
      </c>
      <c r="J94" s="1365">
        <v>144150.65303986904</v>
      </c>
      <c r="K94" s="1365">
        <v>93740.052717668557</v>
      </c>
      <c r="L94" s="1365">
        <v>162817.98494564291</v>
      </c>
      <c r="M94" s="1365">
        <v>292471.7874586418</v>
      </c>
      <c r="N94" s="1365">
        <v>308948.43480290845</v>
      </c>
      <c r="O94" s="1365">
        <v>286545.3407222344</v>
      </c>
      <c r="P94" s="1365">
        <v>383452.7140668073</v>
      </c>
      <c r="Q94" s="1365">
        <v>232997.75782739127</v>
      </c>
      <c r="R94" s="1365">
        <v>437372.32503511314</v>
      </c>
      <c r="S94" s="1365">
        <v>441226.9340217202</v>
      </c>
      <c r="T94" s="1365">
        <v>466683.11463014671</v>
      </c>
      <c r="U94" s="1365">
        <v>433962.46238173399</v>
      </c>
      <c r="V94" s="1365">
        <v>588916.05651510542</v>
      </c>
      <c r="W94" s="1365">
        <v>342267.9827357165</v>
      </c>
      <c r="X94" s="1365">
        <v>658073.77757104835</v>
      </c>
      <c r="Y94" s="1365">
        <v>1212834.0372873743</v>
      </c>
      <c r="Z94" s="1365">
        <v>1288076.1084896273</v>
      </c>
      <c r="AA94" s="1365">
        <v>1200985.7019727801</v>
      </c>
      <c r="AB94" s="1365">
        <v>1661299.9116865089</v>
      </c>
      <c r="AC94" s="1365">
        <v>892658.39110154042</v>
      </c>
      <c r="AD94" s="1365">
        <v>1801179.0516876411</v>
      </c>
      <c r="AE94" s="1365">
        <v>1902086.1765687636</v>
      </c>
      <c r="AF94" s="1365">
        <v>2018561.8553451512</v>
      </c>
      <c r="AG94" s="1365">
        <v>1886700.4427594352</v>
      </c>
      <c r="AH94" s="1365">
        <v>2604983.5285932478</v>
      </c>
      <c r="AI94" s="1365">
        <v>1383588.6939126465</v>
      </c>
      <c r="AJ94" s="1365">
        <v>2821183.5785555295</v>
      </c>
      <c r="AK94" s="1365">
        <v>5481547.3553479593</v>
      </c>
      <c r="AL94" s="1365">
        <v>5800497.4208502918</v>
      </c>
      <c r="AM94" s="1365">
        <v>5481188.7119245548</v>
      </c>
      <c r="AN94" s="1365">
        <v>7422756.0124954088</v>
      </c>
      <c r="AO94" s="1365">
        <v>3981780.252205661</v>
      </c>
      <c r="AP94" s="1365">
        <v>8112086.9126361031</v>
      </c>
      <c r="AQ94" s="1365">
        <v>23896306.321672693</v>
      </c>
      <c r="AR94" s="1365">
        <v>25089077.412893508</v>
      </c>
      <c r="AS94" s="1365">
        <v>24308983.650924422</v>
      </c>
      <c r="AT94" s="1365">
        <v>30718346.022066217</v>
      </c>
      <c r="AU94" s="1365">
        <v>18462007.728722129</v>
      </c>
      <c r="AV94" s="1365">
        <v>35486933.328866214</v>
      </c>
      <c r="AW94" s="1365">
        <v>19261.835862293683</v>
      </c>
      <c r="AX94" s="1365">
        <v>15737.013347488253</v>
      </c>
      <c r="AY94" s="1365">
        <v>19256.257006457719</v>
      </c>
      <c r="AZ94" s="1365">
        <v>20027.065409798801</v>
      </c>
      <c r="BA94" s="1365">
        <v>12857.723405830307</v>
      </c>
      <c r="BB94" s="1365">
        <v>19232.956329551536</v>
      </c>
      <c r="BC94" s="1365">
        <v>42049.389120619511</v>
      </c>
      <c r="BD94" s="1365">
        <v>40218.650526812104</v>
      </c>
      <c r="BE94" s="1365">
        <v>41445.784093952192</v>
      </c>
      <c r="BF94" s="1365">
        <v>48603.98646461466</v>
      </c>
      <c r="BG94" s="1365">
        <v>33332.34697667812</v>
      </c>
      <c r="BH94" s="1365">
        <v>52542.486815651006</v>
      </c>
      <c r="BI94" s="1365">
        <v>70533.830693526776</v>
      </c>
      <c r="BJ94" s="1365">
        <v>70820.697000966902</v>
      </c>
      <c r="BK94" s="1365">
        <v>69182.692953320293</v>
      </c>
      <c r="BL94" s="1365">
        <v>84325.137783134487</v>
      </c>
      <c r="BM94" s="1365">
        <v>58925.626440237866</v>
      </c>
      <c r="BN94" s="1365">
        <v>94179.399923275356</v>
      </c>
    </row>
    <row r="95" spans="1:66" x14ac:dyDescent="0.2">
      <c r="A95" s="1365">
        <v>2006</v>
      </c>
      <c r="B95" s="1365">
        <v>68629.378293684334</v>
      </c>
      <c r="C95" s="1365">
        <v>67015.811874636769</v>
      </c>
      <c r="D95" s="1365">
        <v>83331.669163695289</v>
      </c>
      <c r="E95" s="1365">
        <v>55164.671523129917</v>
      </c>
      <c r="F95" s="1365">
        <v>93108.299849569172</v>
      </c>
      <c r="G95" s="1365">
        <v>117960.10643989514</v>
      </c>
      <c r="H95" s="1365">
        <v>121451.3198196834</v>
      </c>
      <c r="I95" s="1365">
        <v>115156.16850774844</v>
      </c>
      <c r="J95" s="1365">
        <v>146842.16980825155</v>
      </c>
      <c r="K95" s="1365">
        <v>97306.255317101837</v>
      </c>
      <c r="L95" s="1365">
        <v>166888.39352053957</v>
      </c>
      <c r="M95" s="1365">
        <v>304116.29122098204</v>
      </c>
      <c r="N95" s="1365">
        <v>320214.61675828451</v>
      </c>
      <c r="O95" s="1365">
        <v>297264.42537087773</v>
      </c>
      <c r="P95" s="1365">
        <v>396526.06216787535</v>
      </c>
      <c r="Q95" s="1365">
        <v>243887.88922296822</v>
      </c>
      <c r="R95" s="1365">
        <v>453047.34985149594</v>
      </c>
      <c r="S95" s="1365">
        <v>459829.19972318562</v>
      </c>
      <c r="T95" s="1365">
        <v>485349.49313470128</v>
      </c>
      <c r="U95" s="1365">
        <v>450894.20887922216</v>
      </c>
      <c r="V95" s="1365">
        <v>611612.20552770887</v>
      </c>
      <c r="W95" s="1365">
        <v>358431.98973509774</v>
      </c>
      <c r="X95" s="1365">
        <v>684886.05726899824</v>
      </c>
      <c r="Y95" s="1365">
        <v>1272515.6481838678</v>
      </c>
      <c r="Z95" s="1365">
        <v>1349088.9639327463</v>
      </c>
      <c r="AA95" s="1365">
        <v>1255352.929895496</v>
      </c>
      <c r="AB95" s="1365">
        <v>1729579.9955035537</v>
      </c>
      <c r="AC95" s="1365">
        <v>942029.61085078109</v>
      </c>
      <c r="AD95" s="1365">
        <v>1887260.322556858</v>
      </c>
      <c r="AE95" s="1365">
        <v>2002877.4373298881</v>
      </c>
      <c r="AF95" s="1365">
        <v>2120584.6937658801</v>
      </c>
      <c r="AG95" s="1365">
        <v>1976982.9394064976</v>
      </c>
      <c r="AH95" s="1365">
        <v>2711064.3682387746</v>
      </c>
      <c r="AI95" s="1365">
        <v>1474907.4927189364</v>
      </c>
      <c r="AJ95" s="1365">
        <v>2965035.5095776441</v>
      </c>
      <c r="AK95" s="1365">
        <v>5794761.5095712813</v>
      </c>
      <c r="AL95" s="1365">
        <v>6120710.0438127676</v>
      </c>
      <c r="AM95" s="1365">
        <v>5754302.5932703959</v>
      </c>
      <c r="AN95" s="1365">
        <v>7686032.4675606322</v>
      </c>
      <c r="AO95" s="1365">
        <v>4342784.2507622484</v>
      </c>
      <c r="AP95" s="1365">
        <v>8546821.3444480784</v>
      </c>
      <c r="AQ95" s="1365">
        <v>25304188.000350025</v>
      </c>
      <c r="AR95" s="1365">
        <v>26349479.394475985</v>
      </c>
      <c r="AS95" s="1365">
        <v>25532050.991718546</v>
      </c>
      <c r="AT95" s="1365">
        <v>31978727.886983939</v>
      </c>
      <c r="AU95" s="1365">
        <v>20163616.492642362</v>
      </c>
      <c r="AV95" s="1365">
        <v>37184350.212977037</v>
      </c>
      <c r="AW95" s="1365">
        <v>19298.650147473523</v>
      </c>
      <c r="AX95" s="1365">
        <v>15807.436767685267</v>
      </c>
      <c r="AY95" s="1365">
        <v>18875.455241525087</v>
      </c>
      <c r="AZ95" s="1365">
        <v>19821.168519139035</v>
      </c>
      <c r="BA95" s="1365">
        <v>13023.087729157975</v>
      </c>
      <c r="BB95" s="1365">
        <v>19328.206178598772</v>
      </c>
      <c r="BC95" s="1365">
        <v>42464.165746206825</v>
      </c>
      <c r="BD95" s="1365">
        <v>40675.462908728769</v>
      </c>
      <c r="BE95" s="1365">
        <v>41432.632597276643</v>
      </c>
      <c r="BF95" s="1365">
        <v>48532.292163230828</v>
      </c>
      <c r="BG95" s="1365">
        <v>34195.425112036763</v>
      </c>
      <c r="BH95" s="1365">
        <v>53115.072071577306</v>
      </c>
      <c r="BI95" s="1365">
        <v>71421.060244623441</v>
      </c>
      <c r="BJ95" s="1365">
        <v>71760.495585033146</v>
      </c>
      <c r="BK95" s="1365">
        <v>69629.104291966098</v>
      </c>
      <c r="BL95" s="1365">
        <v>84421.196718345571</v>
      </c>
      <c r="BM95" s="1365">
        <v>60660.846840635248</v>
      </c>
      <c r="BN95" s="1365">
        <v>95348.654437800462</v>
      </c>
    </row>
    <row r="96" spans="1:66" x14ac:dyDescent="0.2">
      <c r="A96" s="1365">
        <v>2007</v>
      </c>
      <c r="B96" s="1365">
        <v>67918.391958594701</v>
      </c>
      <c r="C96" s="1365">
        <v>66183.542855630993</v>
      </c>
      <c r="D96" s="1365">
        <v>82572.514364196817</v>
      </c>
      <c r="E96" s="1365">
        <v>54530.420072831032</v>
      </c>
      <c r="F96" s="1365">
        <v>91950.300412105033</v>
      </c>
      <c r="G96" s="1365">
        <v>116375.11379385434</v>
      </c>
      <c r="H96" s="1365">
        <v>119787.58750233478</v>
      </c>
      <c r="I96" s="1365">
        <v>113493.01467407368</v>
      </c>
      <c r="J96" s="1365">
        <v>144743.03417106968</v>
      </c>
      <c r="K96" s="1365">
        <v>96038.992671249754</v>
      </c>
      <c r="L96" s="1365">
        <v>164348.95325729923</v>
      </c>
      <c r="M96" s="1365">
        <v>299055.46009345754</v>
      </c>
      <c r="N96" s="1365">
        <v>314783.22128092375</v>
      </c>
      <c r="O96" s="1365">
        <v>293415.26119249919</v>
      </c>
      <c r="P96" s="1365">
        <v>389280.39271939493</v>
      </c>
      <c r="Q96" s="1365">
        <v>240488.4237108407</v>
      </c>
      <c r="R96" s="1365">
        <v>445813.7599333144</v>
      </c>
      <c r="S96" s="1365">
        <v>451852.89213443239</v>
      </c>
      <c r="T96" s="1365">
        <v>476000.79405098734</v>
      </c>
      <c r="U96" s="1365">
        <v>446168.65514621593</v>
      </c>
      <c r="V96" s="1365">
        <v>599062.64635107713</v>
      </c>
      <c r="W96" s="1365">
        <v>352511.46882144065</v>
      </c>
      <c r="X96" s="1365">
        <v>672961.59217325924</v>
      </c>
      <c r="Y96" s="1365">
        <v>1248515.0093104038</v>
      </c>
      <c r="Z96" s="1365">
        <v>1323064.4738673191</v>
      </c>
      <c r="AA96" s="1365">
        <v>1250623.4627022475</v>
      </c>
      <c r="AB96" s="1365">
        <v>1704866.5647974447</v>
      </c>
      <c r="AC96" s="1365">
        <v>923184.59946018178</v>
      </c>
      <c r="AD96" s="1365">
        <v>1850805.2222923469</v>
      </c>
      <c r="AE96" s="1365">
        <v>1964443.8563638316</v>
      </c>
      <c r="AF96" s="1365">
        <v>2080407.8459155143</v>
      </c>
      <c r="AG96" s="1365">
        <v>1976385.6820724504</v>
      </c>
      <c r="AH96" s="1365">
        <v>2684082.5473132008</v>
      </c>
      <c r="AI96" s="1365">
        <v>1436839.2181586791</v>
      </c>
      <c r="AJ96" s="1365">
        <v>2905406.2896522777</v>
      </c>
      <c r="AK96" s="1365">
        <v>5674813.828325768</v>
      </c>
      <c r="AL96" s="1365">
        <v>6007238.0347540556</v>
      </c>
      <c r="AM96" s="1365">
        <v>5794029.8776018275</v>
      </c>
      <c r="AN96" s="1365">
        <v>7688629.0949330265</v>
      </c>
      <c r="AO96" s="1365">
        <v>4146567.8833821472</v>
      </c>
      <c r="AP96" s="1365">
        <v>8373979.9766152008</v>
      </c>
      <c r="AQ96" s="1365">
        <v>25118442.412256297</v>
      </c>
      <c r="AR96" s="1365">
        <v>26355734.858407974</v>
      </c>
      <c r="AS96" s="1365">
        <v>26602489.464501239</v>
      </c>
      <c r="AT96" s="1365">
        <v>32368515.220568303</v>
      </c>
      <c r="AU96" s="1365">
        <v>19327223.150824983</v>
      </c>
      <c r="AV96" s="1365">
        <v>37011225.283836864</v>
      </c>
      <c r="AW96" s="1365">
        <v>19461.670123335069</v>
      </c>
      <c r="AX96" s="1365">
        <v>16049.196414854629</v>
      </c>
      <c r="AY96" s="1365">
        <v>18874.071037188303</v>
      </c>
      <c r="AZ96" s="1365">
        <v>20401.994557323975</v>
      </c>
      <c r="BA96" s="1365">
        <v>13021.847474412312</v>
      </c>
      <c r="BB96" s="1365">
        <v>19551.647566910848</v>
      </c>
      <c r="BC96" s="1365">
        <v>42236.495499165496</v>
      </c>
      <c r="BD96" s="1365">
        <v>40488.966478335919</v>
      </c>
      <c r="BE96" s="1365">
        <v>40935.574151534522</v>
      </c>
      <c r="BF96" s="1365">
        <v>48493.861213619246</v>
      </c>
      <c r="BG96" s="1365">
        <v>33868.419668607741</v>
      </c>
      <c r="BH96" s="1365">
        <v>52632.138243081761</v>
      </c>
      <c r="BI96" s="1365">
        <v>70705.027218953546</v>
      </c>
      <c r="BJ96" s="1365">
        <v>71038.679057687536</v>
      </c>
      <c r="BK96" s="1365">
        <v>68512.453044467286</v>
      </c>
      <c r="BL96" s="1365">
        <v>83608.694533988324</v>
      </c>
      <c r="BM96" s="1365">
        <v>59926.634911352026</v>
      </c>
      <c r="BN96" s="1365">
        <v>93982.751588295418</v>
      </c>
    </row>
    <row r="97" spans="1:66" x14ac:dyDescent="0.2">
      <c r="A97" s="1365">
        <v>2008</v>
      </c>
      <c r="B97" s="1365">
        <v>66210.10054626569</v>
      </c>
      <c r="C97" s="1365">
        <v>64443.15799083923</v>
      </c>
      <c r="D97" s="1365">
        <v>79681.307205485675</v>
      </c>
      <c r="E97" s="1365">
        <v>53788.688688363494</v>
      </c>
      <c r="F97" s="1365">
        <v>89345.675443824221</v>
      </c>
      <c r="G97" s="1365">
        <v>113474.02437843685</v>
      </c>
      <c r="H97" s="1365">
        <v>116725.82705587245</v>
      </c>
      <c r="I97" s="1365">
        <v>110680.89153884043</v>
      </c>
      <c r="J97" s="1365">
        <v>140165.58907985294</v>
      </c>
      <c r="K97" s="1365">
        <v>94371.172349710556</v>
      </c>
      <c r="L97" s="1365">
        <v>159782.38121772598</v>
      </c>
      <c r="M97" s="1365">
        <v>288363.5926106188</v>
      </c>
      <c r="N97" s="1365">
        <v>303905.18457470095</v>
      </c>
      <c r="O97" s="1365">
        <v>282277.65986444463</v>
      </c>
      <c r="P97" s="1365">
        <v>373494.13535128575</v>
      </c>
      <c r="Q97" s="1365">
        <v>233805.42583098685</v>
      </c>
      <c r="R97" s="1365">
        <v>429923.73019811726</v>
      </c>
      <c r="S97" s="1365">
        <v>433682.41445812106</v>
      </c>
      <c r="T97" s="1365">
        <v>457836.93100028596</v>
      </c>
      <c r="U97" s="1365">
        <v>425846.94352098019</v>
      </c>
      <c r="V97" s="1365">
        <v>572551.47878705512</v>
      </c>
      <c r="W97" s="1365">
        <v>341677.11270722881</v>
      </c>
      <c r="X97" s="1365">
        <v>644859.94009958813</v>
      </c>
      <c r="Y97" s="1365">
        <v>1187528.099467183</v>
      </c>
      <c r="Z97" s="1365">
        <v>1260942.738608866</v>
      </c>
      <c r="AA97" s="1365">
        <v>1172811.0038622995</v>
      </c>
      <c r="AB97" s="1365">
        <v>1606573.2043319847</v>
      </c>
      <c r="AC97" s="1365">
        <v>891548.05939787976</v>
      </c>
      <c r="AD97" s="1365">
        <v>1755599.1501429188</v>
      </c>
      <c r="AE97" s="1365">
        <v>1867490.9014715862</v>
      </c>
      <c r="AF97" s="1365">
        <v>1980360.1670969673</v>
      </c>
      <c r="AG97" s="1365">
        <v>1846884.4031156728</v>
      </c>
      <c r="AH97" s="1365">
        <v>2516371.8657152415</v>
      </c>
      <c r="AI97" s="1365">
        <v>1392728.2216556603</v>
      </c>
      <c r="AJ97" s="1365">
        <v>2752192.1420670883</v>
      </c>
      <c r="AK97" s="1365">
        <v>5480473.7687294753</v>
      </c>
      <c r="AL97" s="1365">
        <v>5784527.4179828539</v>
      </c>
      <c r="AM97" s="1365">
        <v>5435705.3035386791</v>
      </c>
      <c r="AN97" s="1365">
        <v>7225505.9390563052</v>
      </c>
      <c r="AO97" s="1365">
        <v>4145101.3763823174</v>
      </c>
      <c r="AP97" s="1365">
        <v>8027067.3185115959</v>
      </c>
      <c r="AQ97" s="1365">
        <v>25796218.891391527</v>
      </c>
      <c r="AR97" s="1365">
        <v>26799006.633339062</v>
      </c>
      <c r="AS97" s="1365">
        <v>25769935.699905936</v>
      </c>
      <c r="AT97" s="1365">
        <v>31496576.406539585</v>
      </c>
      <c r="AU97" s="1365">
        <v>21167824.342752457</v>
      </c>
      <c r="AV97" s="1365">
        <v>37570878.588856973</v>
      </c>
      <c r="AW97" s="1365">
        <v>18946.17671409453</v>
      </c>
      <c r="AX97" s="1365">
        <v>15694.374036658935</v>
      </c>
      <c r="AY97" s="1365">
        <v>18205.424442838037</v>
      </c>
      <c r="AZ97" s="1365">
        <v>19197.025331118413</v>
      </c>
      <c r="BA97" s="1365">
        <v>13206.205027016422</v>
      </c>
      <c r="BB97" s="1365">
        <v>18908.969669922444</v>
      </c>
      <c r="BC97" s="1365">
        <v>41526.37920578201</v>
      </c>
      <c r="BD97" s="1365">
        <v>39799.535654217325</v>
      </c>
      <c r="BE97" s="1365">
        <v>40239.32444932752</v>
      </c>
      <c r="BF97" s="1365">
        <v>47035.437411507883</v>
      </c>
      <c r="BG97" s="1365">
        <v>33786.829005849773</v>
      </c>
      <c r="BH97" s="1365">
        <v>51503.669360013861</v>
      </c>
      <c r="BI97" s="1365">
        <v>69751.632320391363</v>
      </c>
      <c r="BJ97" s="1365">
        <v>69930.987676165314</v>
      </c>
      <c r="BK97" s="1365">
        <v>67781.699457439361</v>
      </c>
      <c r="BL97" s="1365">
        <v>81833.452511994736</v>
      </c>
      <c r="BM97" s="1365">
        <v>59512.608979391465</v>
      </c>
      <c r="BN97" s="1365">
        <v>92247.043972628162</v>
      </c>
    </row>
    <row r="98" spans="1:66" x14ac:dyDescent="0.2">
      <c r="A98" s="1365">
        <v>2009</v>
      </c>
      <c r="B98" s="1365">
        <v>63260.254052042139</v>
      </c>
      <c r="C98" s="1365">
        <v>61981.018696125961</v>
      </c>
      <c r="D98" s="1365">
        <v>75170.906897655252</v>
      </c>
      <c r="E98" s="1365">
        <v>52303.733785612414</v>
      </c>
      <c r="F98" s="1365">
        <v>85465.346973312728</v>
      </c>
      <c r="G98" s="1365">
        <v>108490.41778317808</v>
      </c>
      <c r="H98" s="1365">
        <v>111480.04751151173</v>
      </c>
      <c r="I98" s="1365">
        <v>106487.26517491673</v>
      </c>
      <c r="J98" s="1365">
        <v>132291.48487083561</v>
      </c>
      <c r="K98" s="1365">
        <v>91717.844877362309</v>
      </c>
      <c r="L98" s="1365">
        <v>152906.10756369634</v>
      </c>
      <c r="M98" s="1365">
        <v>268738.02962074161</v>
      </c>
      <c r="N98" s="1365">
        <v>283522.13809313899</v>
      </c>
      <c r="O98" s="1365">
        <v>265169.11343653122</v>
      </c>
      <c r="P98" s="1365">
        <v>344987.948252859</v>
      </c>
      <c r="Q98" s="1365">
        <v>222064.97747899054</v>
      </c>
      <c r="R98" s="1365">
        <v>403080.9860569819</v>
      </c>
      <c r="S98" s="1365">
        <v>398066.19805725076</v>
      </c>
      <c r="T98" s="1365">
        <v>420891.74378049467</v>
      </c>
      <c r="U98" s="1365">
        <v>394469.61803272919</v>
      </c>
      <c r="V98" s="1365">
        <v>522463.47102877544</v>
      </c>
      <c r="W98" s="1365">
        <v>319153.85439857037</v>
      </c>
      <c r="X98" s="1365">
        <v>595810.29966436408</v>
      </c>
      <c r="Y98" s="1365">
        <v>1059943.0745710137</v>
      </c>
      <c r="Z98" s="1365">
        <v>1125129.6703731488</v>
      </c>
      <c r="AA98" s="1365">
        <v>1062955.0590112295</v>
      </c>
      <c r="AB98" s="1365">
        <v>1427344.7213300287</v>
      </c>
      <c r="AC98" s="1365">
        <v>803358.11058287707</v>
      </c>
      <c r="AD98" s="1365">
        <v>1574937.14418595</v>
      </c>
      <c r="AE98" s="1365">
        <v>1654013.5766547206</v>
      </c>
      <c r="AF98" s="1365">
        <v>1752687.2922663398</v>
      </c>
      <c r="AG98" s="1365">
        <v>1666274.1553101952</v>
      </c>
      <c r="AH98" s="1365">
        <v>2217063.8058296465</v>
      </c>
      <c r="AI98" s="1365">
        <v>1240268.1575683178</v>
      </c>
      <c r="AJ98" s="1365">
        <v>2447904.9850748749</v>
      </c>
      <c r="AK98" s="1365">
        <v>4785203.5987467431</v>
      </c>
      <c r="AL98" s="1365">
        <v>5037236.9622530211</v>
      </c>
      <c r="AM98" s="1365">
        <v>4889154.9360408047</v>
      </c>
      <c r="AN98" s="1365">
        <v>6278996.2705170754</v>
      </c>
      <c r="AO98" s="1365">
        <v>3630309.6097410838</v>
      </c>
      <c r="AP98" s="1365">
        <v>7010568.8064241093</v>
      </c>
      <c r="AQ98" s="1365">
        <v>22520063.091620035</v>
      </c>
      <c r="AR98" s="1365">
        <v>23243326.397421788</v>
      </c>
      <c r="AS98" s="1365">
        <v>23897705.33340336</v>
      </c>
      <c r="AT98" s="1365">
        <v>27467806.2487594</v>
      </c>
      <c r="AU98" s="1365">
        <v>18401943.455676366</v>
      </c>
      <c r="AV98" s="1365">
        <v>32819726.358214878</v>
      </c>
      <c r="AW98" s="1365">
        <v>18030.090320906191</v>
      </c>
      <c r="AX98" s="1365">
        <v>15040.460592572535</v>
      </c>
      <c r="AY98" s="1365">
        <v>17474.772217335194</v>
      </c>
      <c r="AZ98" s="1365">
        <v>18050.328924474888</v>
      </c>
      <c r="BA98" s="1365">
        <v>12889.62269386253</v>
      </c>
      <c r="BB98" s="1365">
        <v>18024.586382929105</v>
      </c>
      <c r="BC98" s="1365">
        <v>40429.390099964417</v>
      </c>
      <c r="BD98" s="1365">
        <v>38786.711380809153</v>
      </c>
      <c r="BE98" s="1365">
        <v>39404.563724969812</v>
      </c>
      <c r="BF98" s="1365">
        <v>45191.235635965946</v>
      </c>
      <c r="BG98" s="1365">
        <v>33441.373375237061</v>
      </c>
      <c r="BH98" s="1365">
        <v>50174.720408460591</v>
      </c>
      <c r="BI98" s="1365">
        <v>68428.514823787205</v>
      </c>
      <c r="BJ98" s="1365">
        <v>68469.524866104926</v>
      </c>
      <c r="BK98" s="1365">
        <v>66816.803109513086</v>
      </c>
      <c r="BL98" s="1365">
        <v>79117.369025329783</v>
      </c>
      <c r="BM98" s="1365">
        <v>59131.061726955231</v>
      </c>
      <c r="BN98" s="1365">
        <v>90362.38794037496</v>
      </c>
    </row>
    <row r="99" spans="1:66" x14ac:dyDescent="0.2">
      <c r="A99" s="1365">
        <v>2010</v>
      </c>
      <c r="B99" s="1365">
        <v>65372.910548330918</v>
      </c>
      <c r="C99" s="1365">
        <v>63029.330416632569</v>
      </c>
      <c r="D99" s="1365">
        <v>77063.34841204001</v>
      </c>
      <c r="E99" s="1365">
        <v>54448.877444646052</v>
      </c>
      <c r="F99" s="1365">
        <v>87868.65065686086</v>
      </c>
      <c r="G99" s="1365">
        <v>112678.97939337099</v>
      </c>
      <c r="H99" s="1365">
        <v>115546.02992725096</v>
      </c>
      <c r="I99" s="1365">
        <v>109046.46824841869</v>
      </c>
      <c r="J99" s="1365">
        <v>136341.82393716022</v>
      </c>
      <c r="K99" s="1365">
        <v>95607.577165362425</v>
      </c>
      <c r="L99" s="1365">
        <v>157843.52119317016</v>
      </c>
      <c r="M99" s="1365">
        <v>286902.17879573163</v>
      </c>
      <c r="N99" s="1365">
        <v>301249.93932357838</v>
      </c>
      <c r="O99" s="1365">
        <v>280213.89285068749</v>
      </c>
      <c r="P99" s="1365">
        <v>364712.31111315865</v>
      </c>
      <c r="Q99" s="1365">
        <v>237195.72250453488</v>
      </c>
      <c r="R99" s="1365">
        <v>426732.42855127814</v>
      </c>
      <c r="S99" s="1365">
        <v>430424.6331242685</v>
      </c>
      <c r="T99" s="1365">
        <v>452745.62738054886</v>
      </c>
      <c r="U99" s="1365">
        <v>422893.6741636864</v>
      </c>
      <c r="V99" s="1365">
        <v>557502.30411491042</v>
      </c>
      <c r="W99" s="1365">
        <v>346106.32271076902</v>
      </c>
      <c r="X99" s="1365">
        <v>639112.3656669613</v>
      </c>
      <c r="Y99" s="1365">
        <v>1172264.9383008201</v>
      </c>
      <c r="Z99" s="1365">
        <v>1239762.2715893211</v>
      </c>
      <c r="AA99" s="1365">
        <v>1165584.2931513763</v>
      </c>
      <c r="AB99" s="1365">
        <v>1558248.7748506379</v>
      </c>
      <c r="AC99" s="1365">
        <v>898483.67306374037</v>
      </c>
      <c r="AD99" s="1365">
        <v>1730645.643191641</v>
      </c>
      <c r="AE99" s="1365">
        <v>1838752.7997404423</v>
      </c>
      <c r="AF99" s="1365">
        <v>1942654.1381426123</v>
      </c>
      <c r="AG99" s="1365">
        <v>1836364.4700626903</v>
      </c>
      <c r="AH99" s="1365">
        <v>2434952.963221706</v>
      </c>
      <c r="AI99" s="1365">
        <v>1399781.4161359114</v>
      </c>
      <c r="AJ99" s="1365">
        <v>2709554.202700045</v>
      </c>
      <c r="AK99" s="1365">
        <v>5340987.5517264344</v>
      </c>
      <c r="AL99" s="1365">
        <v>5612651.6130924178</v>
      </c>
      <c r="AM99" s="1365">
        <v>5409271.3311752155</v>
      </c>
      <c r="AN99" s="1365">
        <v>6938709.1177975172</v>
      </c>
      <c r="AO99" s="1365">
        <v>4111361.0483827619</v>
      </c>
      <c r="AP99" s="1365">
        <v>7819402.6685978537</v>
      </c>
      <c r="AQ99" s="1365">
        <v>24209934.156146191</v>
      </c>
      <c r="AR99" s="1365">
        <v>24974905.621911816</v>
      </c>
      <c r="AS99" s="1365">
        <v>25386628.980869118</v>
      </c>
      <c r="AT99" s="1365">
        <v>29559395.865369502</v>
      </c>
      <c r="AU99" s="1365">
        <v>19774824.666573569</v>
      </c>
      <c r="AV99" s="1365">
        <v>35622817.153002284</v>
      </c>
      <c r="AW99" s="1365">
        <v>18066.841703290851</v>
      </c>
      <c r="AX99" s="1365">
        <v>15199.791169410875</v>
      </c>
      <c r="AY99" s="1365">
        <v>17012.192584846453</v>
      </c>
      <c r="AZ99" s="1365">
        <v>17784.87288691978</v>
      </c>
      <c r="BA99" s="1365">
        <v>13290.177723929673</v>
      </c>
      <c r="BB99" s="1365">
        <v>17893.780120551542</v>
      </c>
      <c r="BC99" s="1365">
        <v>40758.54740973084</v>
      </c>
      <c r="BD99" s="1365">
        <v>39164.351795525639</v>
      </c>
      <c r="BE99" s="1365">
        <v>38897.712368404245</v>
      </c>
      <c r="BF99" s="1365">
        <v>45102.352556360165</v>
      </c>
      <c r="BG99" s="1365">
        <v>34143.672437991736</v>
      </c>
      <c r="BH99" s="1365">
        <v>50217.119779703389</v>
      </c>
      <c r="BI99" s="1365">
        <v>69123.179542780825</v>
      </c>
      <c r="BJ99" s="1365">
        <v>69120.05257816911</v>
      </c>
      <c r="BK99" s="1365">
        <v>66254.612097851466</v>
      </c>
      <c r="BL99" s="1365">
        <v>79249.202143160626</v>
      </c>
      <c r="BM99" s="1365">
        <v>60210.54083056932</v>
      </c>
      <c r="BN99" s="1365">
        <v>90621.294353643199</v>
      </c>
    </row>
    <row r="100" spans="1:66" x14ac:dyDescent="0.2">
      <c r="A100" s="1365">
        <v>2011</v>
      </c>
      <c r="B100" s="1365">
        <v>66433.666029906264</v>
      </c>
      <c r="C100" s="1365">
        <v>64401.178584037254</v>
      </c>
      <c r="D100" s="1365">
        <v>79797.822360732331</v>
      </c>
      <c r="E100" s="1365">
        <v>54069.596818005048</v>
      </c>
      <c r="F100" s="1365">
        <v>88994.313964736706</v>
      </c>
      <c r="G100" s="1365">
        <v>114897.13994651739</v>
      </c>
      <c r="H100" s="1365">
        <v>117890.84148769811</v>
      </c>
      <c r="I100" s="1365">
        <v>111888.17753122648</v>
      </c>
      <c r="J100" s="1365">
        <v>141600.256966338</v>
      </c>
      <c r="K100" s="1365">
        <v>95312.259804350004</v>
      </c>
      <c r="L100" s="1365">
        <v>160365.69970219725</v>
      </c>
      <c r="M100" s="1365">
        <v>294488.07310475624</v>
      </c>
      <c r="N100" s="1365">
        <v>310450.12295397877</v>
      </c>
      <c r="O100" s="1365">
        <v>289766.60276847286</v>
      </c>
      <c r="P100" s="1365">
        <v>381334.90921247413</v>
      </c>
      <c r="Q100" s="1365">
        <v>238578.01718489177</v>
      </c>
      <c r="R100" s="1365">
        <v>436991.62451915449</v>
      </c>
      <c r="S100" s="1365">
        <v>442505.95469006832</v>
      </c>
      <c r="T100" s="1365">
        <v>467349.10158891545</v>
      </c>
      <c r="U100" s="1365">
        <v>438241.13434430899</v>
      </c>
      <c r="V100" s="1365">
        <v>582837.75025079504</v>
      </c>
      <c r="W100" s="1365">
        <v>349187.54435023968</v>
      </c>
      <c r="X100" s="1365">
        <v>656510.82903840207</v>
      </c>
      <c r="Y100" s="1365">
        <v>1207537.9983614797</v>
      </c>
      <c r="Z100" s="1365">
        <v>1279432.4002513485</v>
      </c>
      <c r="AA100" s="1365">
        <v>1210840.7681837953</v>
      </c>
      <c r="AB100" s="1365">
        <v>1620333.2099216213</v>
      </c>
      <c r="AC100" s="1365">
        <v>911003.44971959898</v>
      </c>
      <c r="AD100" s="1365">
        <v>1784531.1688875481</v>
      </c>
      <c r="AE100" s="1365">
        <v>1894896.0410467088</v>
      </c>
      <c r="AF100" s="1365">
        <v>2003482.0283367636</v>
      </c>
      <c r="AG100" s="1365">
        <v>1907275.2522571066</v>
      </c>
      <c r="AH100" s="1365">
        <v>2527415.9166256194</v>
      </c>
      <c r="AI100" s="1365">
        <v>1423044.9953515716</v>
      </c>
      <c r="AJ100" s="1365">
        <v>2790566.2598060351</v>
      </c>
      <c r="AK100" s="1365">
        <v>5473286.7986098854</v>
      </c>
      <c r="AL100" s="1365">
        <v>5760005.7332835486</v>
      </c>
      <c r="AM100" s="1365">
        <v>5599780.6265173657</v>
      </c>
      <c r="AN100" s="1365">
        <v>7142511.1421763292</v>
      </c>
      <c r="AO100" s="1365">
        <v>4187530.7314627166</v>
      </c>
      <c r="AP100" s="1365">
        <v>7999848.3558032252</v>
      </c>
      <c r="AQ100" s="1365">
        <v>24976439.678870417</v>
      </c>
      <c r="AR100" s="1365">
        <v>25814878.216299534</v>
      </c>
      <c r="AS100" s="1365">
        <v>26729904.457485601</v>
      </c>
      <c r="AT100" s="1365">
        <v>30505811.270189367</v>
      </c>
      <c r="AU100" s="1365">
        <v>20388746.512645323</v>
      </c>
      <c r="AV100" s="1365">
        <v>36366833.804945156</v>
      </c>
      <c r="AW100" s="1365">
        <v>17970.192113295125</v>
      </c>
      <c r="AX100" s="1365">
        <v>14976.490572114393</v>
      </c>
      <c r="AY100" s="1365">
        <v>16914.179636848025</v>
      </c>
      <c r="AZ100" s="1365">
        <v>17995.387755126667</v>
      </c>
      <c r="BA100" s="1365">
        <v>12826.933831660102</v>
      </c>
      <c r="BB100" s="1365">
        <v>17622.928227276181</v>
      </c>
      <c r="BC100" s="1365">
        <v>41094.287466034039</v>
      </c>
      <c r="BD100" s="1365">
        <v>39320.72637167597</v>
      </c>
      <c r="BE100" s="1365">
        <v>39360.57589687773</v>
      </c>
      <c r="BF100" s="1365">
        <v>46293.701599427681</v>
      </c>
      <c r="BG100" s="1365">
        <v>33568.661221684306</v>
      </c>
      <c r="BH100" s="1365">
        <v>50327.946125356961</v>
      </c>
      <c r="BI100" s="1365">
        <v>69999.406656957668</v>
      </c>
      <c r="BJ100" s="1365">
        <v>69751.021121127938</v>
      </c>
      <c r="BK100" s="1365">
        <v>67418.57122191487</v>
      </c>
      <c r="BL100" s="1365">
        <v>81666.593904803944</v>
      </c>
      <c r="BM100" s="1365">
        <v>59495.820459214548</v>
      </c>
      <c r="BN100" s="1365">
        <v>91209.218497957932</v>
      </c>
    </row>
    <row r="101" spans="1:66" x14ac:dyDescent="0.2">
      <c r="A101" s="1365">
        <v>2012</v>
      </c>
      <c r="B101" s="1365">
        <v>67746.431701267022</v>
      </c>
      <c r="C101" s="1365">
        <v>65007.137662027191</v>
      </c>
      <c r="D101" s="1365">
        <v>80975.134702089796</v>
      </c>
      <c r="E101" s="1365">
        <v>55478.544991802635</v>
      </c>
      <c r="F101" s="1365">
        <v>90502.2010797072</v>
      </c>
      <c r="G101" s="1365">
        <v>117660.01285812246</v>
      </c>
      <c r="H101" s="1365">
        <v>120564.49116207215</v>
      </c>
      <c r="I101" s="1365">
        <v>113861.68392866178</v>
      </c>
      <c r="J101" s="1365">
        <v>144290.99611648393</v>
      </c>
      <c r="K101" s="1365">
        <v>98000.719950730825</v>
      </c>
      <c r="L101" s="1365">
        <v>163768.24063281153</v>
      </c>
      <c r="M101" s="1365">
        <v>308802.60884941701</v>
      </c>
      <c r="N101" s="1365">
        <v>323867.80878752546</v>
      </c>
      <c r="O101" s="1365">
        <v>303534.53565036727</v>
      </c>
      <c r="P101" s="1365">
        <v>397393.0389835395</v>
      </c>
      <c r="Q101" s="1365">
        <v>250098.53829849753</v>
      </c>
      <c r="R101" s="1365">
        <v>455270.91748039814</v>
      </c>
      <c r="S101" s="1365">
        <v>469796.37552338355</v>
      </c>
      <c r="T101" s="1365">
        <v>493622.08136261249</v>
      </c>
      <c r="U101" s="1365">
        <v>465804.72660697449</v>
      </c>
      <c r="V101" s="1365">
        <v>615500.06483036652</v>
      </c>
      <c r="W101" s="1365">
        <v>370345.32275244466</v>
      </c>
      <c r="X101" s="1365">
        <v>692195.58444288408</v>
      </c>
      <c r="Y101" s="1365">
        <v>1320851.1477677175</v>
      </c>
      <c r="Z101" s="1365">
        <v>1395654.629999931</v>
      </c>
      <c r="AA101" s="1365">
        <v>1329351.7266513761</v>
      </c>
      <c r="AB101" s="1365">
        <v>1763733.3251960764</v>
      </c>
      <c r="AC101" s="1365">
        <v>1000936.8617580367</v>
      </c>
      <c r="AD101" s="1365">
        <v>1938286.2604861234</v>
      </c>
      <c r="AE101" s="1365">
        <v>2093701.8142085979</v>
      </c>
      <c r="AF101" s="1365">
        <v>2209790.9393020868</v>
      </c>
      <c r="AG101" s="1365">
        <v>2113957.8602543105</v>
      </c>
      <c r="AH101" s="1365">
        <v>2782252.3353738748</v>
      </c>
      <c r="AI101" s="1365">
        <v>1583573.6244569204</v>
      </c>
      <c r="AJ101" s="1365">
        <v>3066318.2623743634</v>
      </c>
      <c r="AK101" s="1365">
        <v>6181331.0569981746</v>
      </c>
      <c r="AL101" s="1365">
        <v>6494012.7320853705</v>
      </c>
      <c r="AM101" s="1365">
        <v>6326269.2787862197</v>
      </c>
      <c r="AN101" s="1365">
        <v>8021746.6825567922</v>
      </c>
      <c r="AO101" s="1365">
        <v>4772061.0887641236</v>
      </c>
      <c r="AP101" s="1365">
        <v>9004050.6622348465</v>
      </c>
      <c r="AQ101" s="1365">
        <v>28834435.944253031</v>
      </c>
      <c r="AR101" s="1365">
        <v>29726412.918988958</v>
      </c>
      <c r="AS101" s="1365">
        <v>30732327.311190214</v>
      </c>
      <c r="AT101" s="1365">
        <v>34889425.998002097</v>
      </c>
      <c r="AU101" s="1365">
        <v>23830507.231855214</v>
      </c>
      <c r="AV101" s="1365">
        <v>41858438.438791431</v>
      </c>
      <c r="AW101" s="1365">
        <v>17832.850544411584</v>
      </c>
      <c r="AX101" s="1365">
        <v>14928.372240461897</v>
      </c>
      <c r="AY101" s="1365">
        <v>16152.591395392621</v>
      </c>
      <c r="AZ101" s="1365">
        <v>17659.273287695658</v>
      </c>
      <c r="BA101" s="1365">
        <v>12956.370032874447</v>
      </c>
      <c r="BB101" s="1365">
        <v>17236.161526602886</v>
      </c>
      <c r="BC101" s="1365">
        <v>40962.412018139235</v>
      </c>
      <c r="BD101" s="1365">
        <v>39288.50091390498</v>
      </c>
      <c r="BE101" s="1365">
        <v>38504.093441100507</v>
      </c>
      <c r="BF101" s="1365">
        <v>45817.589781928713</v>
      </c>
      <c r="BG101" s="1365">
        <v>33854.101291058752</v>
      </c>
      <c r="BH101" s="1365">
        <v>49972.343701852653</v>
      </c>
      <c r="BI101" s="1365">
        <v>69874.363860298821</v>
      </c>
      <c r="BJ101" s="1365">
        <v>69738.661755708847</v>
      </c>
      <c r="BK101" s="1365">
        <v>66443.470998235382</v>
      </c>
      <c r="BL101" s="1365">
        <v>81015.485399720026</v>
      </c>
      <c r="BM101" s="1365">
        <v>59976.265363789127</v>
      </c>
      <c r="BN101" s="1365">
        <v>90892.571420914872</v>
      </c>
    </row>
    <row r="102" spans="1:66" x14ac:dyDescent="0.2">
      <c r="A102" s="1365">
        <v>2013</v>
      </c>
      <c r="B102" s="1365">
        <v>67867.202113663414</v>
      </c>
      <c r="C102" s="1365">
        <v>66150.540640147781</v>
      </c>
      <c r="D102" s="1365">
        <v>81608.729905731569</v>
      </c>
      <c r="E102" s="1365">
        <v>55259.44871339434</v>
      </c>
      <c r="F102" s="1365">
        <v>90760.448196296464</v>
      </c>
      <c r="G102" s="1365">
        <v>117491.99018147621</v>
      </c>
      <c r="H102" s="1365">
        <v>120362.22981611719</v>
      </c>
      <c r="I102" s="1365">
        <v>114226.25147025162</v>
      </c>
      <c r="J102" s="1365">
        <v>144509.9171952394</v>
      </c>
      <c r="K102" s="1365">
        <v>97509.540777989823</v>
      </c>
      <c r="L102" s="1365">
        <v>163406.83292778721</v>
      </c>
      <c r="M102" s="1365">
        <v>304856.40048712178</v>
      </c>
      <c r="N102" s="1365">
        <v>319712.50035747467</v>
      </c>
      <c r="O102" s="1365">
        <v>294715.10021537472</v>
      </c>
      <c r="P102" s="1365">
        <v>392877.37528070866</v>
      </c>
      <c r="Q102" s="1365">
        <v>247054.03456759697</v>
      </c>
      <c r="R102" s="1365">
        <v>451359.68734414998</v>
      </c>
      <c r="S102" s="1365">
        <v>459148.17402399541</v>
      </c>
      <c r="T102" s="1365">
        <v>484002.81613165099</v>
      </c>
      <c r="U102" s="1365">
        <v>443457.42902402329</v>
      </c>
      <c r="V102" s="1365">
        <v>604677.10211365053</v>
      </c>
      <c r="W102" s="1365">
        <v>362780.5105199971</v>
      </c>
      <c r="X102" s="1365">
        <v>679075.29893284419</v>
      </c>
      <c r="Y102" s="1365">
        <v>1254541.6636462412</v>
      </c>
      <c r="Z102" s="1365">
        <v>1332379.0066446802</v>
      </c>
      <c r="AA102" s="1365">
        <v>1205498.6326058933</v>
      </c>
      <c r="AB102" s="1365">
        <v>1684003.3058805217</v>
      </c>
      <c r="AC102" s="1365">
        <v>953591.50162633508</v>
      </c>
      <c r="AD102" s="1365">
        <v>1848102.2648170781</v>
      </c>
      <c r="AE102" s="1365">
        <v>1970366.3835632156</v>
      </c>
      <c r="AF102" s="1365">
        <v>2089805.1750151545</v>
      </c>
      <c r="AG102" s="1365">
        <v>1880880.0767484331</v>
      </c>
      <c r="AH102" s="1365">
        <v>2639271.7308721789</v>
      </c>
      <c r="AI102" s="1365">
        <v>1493841.2586572713</v>
      </c>
      <c r="AJ102" s="1365">
        <v>2895543.9838930904</v>
      </c>
      <c r="AK102" s="1365">
        <v>5810781.8196177371</v>
      </c>
      <c r="AL102" s="1365">
        <v>6130431.0328137977</v>
      </c>
      <c r="AM102" s="1365">
        <v>5456521.8288697777</v>
      </c>
      <c r="AN102" s="1365">
        <v>7606277.0137663493</v>
      </c>
      <c r="AO102" s="1365">
        <v>4467858.0501327887</v>
      </c>
      <c r="AP102" s="1365">
        <v>8438672.2655541468</v>
      </c>
      <c r="AQ102" s="1365">
        <v>27655086.358970296</v>
      </c>
      <c r="AR102" s="1365">
        <v>28607602.129805002</v>
      </c>
      <c r="AS102" s="1365">
        <v>25735797.811298564</v>
      </c>
      <c r="AT102" s="1365">
        <v>33481502.794447001</v>
      </c>
      <c r="AU102" s="1365">
        <v>22973360.13433861</v>
      </c>
      <c r="AV102" s="1365">
        <v>39956516.597562484</v>
      </c>
      <c r="AW102" s="1365">
        <v>18242.414045850604</v>
      </c>
      <c r="AX102" s="1365">
        <v>15372.174411209617</v>
      </c>
      <c r="AY102" s="1365">
        <v>18074.829810043946</v>
      </c>
      <c r="AZ102" s="1365">
        <v>18707.542616223775</v>
      </c>
      <c r="BA102" s="1365">
        <v>13009.35664879885</v>
      </c>
      <c r="BB102" s="1365">
        <v>18114.063464805713</v>
      </c>
      <c r="BC102" s="1365">
        <v>41535.068961056902</v>
      </c>
      <c r="BD102" s="1365">
        <v>39884.391197684374</v>
      </c>
      <c r="BE102" s="1365">
        <v>40754.478465122564</v>
      </c>
      <c r="BF102" s="1365">
        <v>47023.32486406745</v>
      </c>
      <c r="BG102" s="1365">
        <v>33948.939174038489</v>
      </c>
      <c r="BH102" s="1365">
        <v>50693.866068757183</v>
      </c>
      <c r="BI102" s="1365">
        <v>70650.88760506481</v>
      </c>
      <c r="BJ102" s="1365">
        <v>70524.662180777828</v>
      </c>
      <c r="BK102" s="1365">
        <v>69104.039283970837</v>
      </c>
      <c r="BL102" s="1365">
        <v>82418.052673872022</v>
      </c>
      <c r="BM102" s="1365">
        <v>60123.417330588047</v>
      </c>
      <c r="BN102" s="1365">
        <v>91418.619323696505</v>
      </c>
    </row>
    <row r="103" spans="1:66" x14ac:dyDescent="0.2">
      <c r="A103" s="1365">
        <v>2014</v>
      </c>
      <c r="B103" s="1365">
        <v>69093.935166193973</v>
      </c>
      <c r="C103" s="1365">
        <v>67358.360017633589</v>
      </c>
      <c r="D103" s="1365">
        <v>83261.705553431282</v>
      </c>
      <c r="E103" s="1365">
        <v>56122.527296254579</v>
      </c>
      <c r="F103" s="1365">
        <v>92022.744637684329</v>
      </c>
      <c r="G103" s="1365">
        <v>120063.21227449222</v>
      </c>
      <c r="H103" s="1365">
        <v>122923.20393459688</v>
      </c>
      <c r="I103" s="1365">
        <v>116620.72429183759</v>
      </c>
      <c r="J103" s="1365">
        <v>147796.10602431849</v>
      </c>
      <c r="K103" s="1365">
        <v>99390.6022568974</v>
      </c>
      <c r="L103" s="1365">
        <v>166151.60981757884</v>
      </c>
      <c r="M103" s="1365">
        <v>315003.2544834849</v>
      </c>
      <c r="N103" s="1365">
        <v>330268.42331625032</v>
      </c>
      <c r="O103" s="1365">
        <v>304407.62880420557</v>
      </c>
      <c r="P103" s="1365">
        <v>406013.95116855454</v>
      </c>
      <c r="Q103" s="1365">
        <v>255266.93626087825</v>
      </c>
      <c r="R103" s="1365">
        <v>464703.39241783816</v>
      </c>
      <c r="S103" s="1365">
        <v>476331.21233710658</v>
      </c>
      <c r="T103" s="1365">
        <v>501706.36125004652</v>
      </c>
      <c r="U103" s="1365">
        <v>460179.58965530031</v>
      </c>
      <c r="V103" s="1365">
        <v>625942.59469802934</v>
      </c>
      <c r="W103" s="1365">
        <v>376599.75585774856</v>
      </c>
      <c r="X103" s="1365">
        <v>702831.24195498379</v>
      </c>
      <c r="Y103" s="1365">
        <v>1311405.8353706389</v>
      </c>
      <c r="Z103" s="1365">
        <v>1390997.0950356596</v>
      </c>
      <c r="AA103" s="1365">
        <v>1260223.2792270773</v>
      </c>
      <c r="AB103" s="1365">
        <v>1753665.6185927107</v>
      </c>
      <c r="AC103" s="1365">
        <v>1001686.4040897976</v>
      </c>
      <c r="AD103" s="1365">
        <v>1924912.0028726545</v>
      </c>
      <c r="AE103" s="1365">
        <v>2065954.5461373143</v>
      </c>
      <c r="AF103" s="1365">
        <v>2186372.1480381261</v>
      </c>
      <c r="AG103" s="1365">
        <v>1973345.0893157166</v>
      </c>
      <c r="AH103" s="1365">
        <v>2753024.4874490085</v>
      </c>
      <c r="AI103" s="1365">
        <v>1574945.7013264922</v>
      </c>
      <c r="AJ103" s="1365">
        <v>3021658.7629738906</v>
      </c>
      <c r="AK103" s="1365">
        <v>6106401.6317724893</v>
      </c>
      <c r="AL103" s="1365">
        <v>6437997.3894512504</v>
      </c>
      <c r="AM103" s="1365">
        <v>5746994.4229821078</v>
      </c>
      <c r="AN103" s="1365">
        <v>7944938.888338659</v>
      </c>
      <c r="AO103" s="1365">
        <v>4741745.9845582061</v>
      </c>
      <c r="AP103" s="1365">
        <v>8848742.0781495012</v>
      </c>
      <c r="AQ103" s="1365">
        <v>28969067.313896697</v>
      </c>
      <c r="AR103" s="1365">
        <v>30055698.773618482</v>
      </c>
      <c r="AS103" s="1365">
        <v>26979843.601906139</v>
      </c>
      <c r="AT103" s="1365">
        <v>34720597.98054041</v>
      </c>
      <c r="AU103" s="1365">
        <v>24540278.979656082</v>
      </c>
      <c r="AV103" s="1365">
        <v>41777614.037924826</v>
      </c>
      <c r="AW103" s="1365">
        <v>18124.658057895722</v>
      </c>
      <c r="AX103" s="1365">
        <v>15264.666397791065</v>
      </c>
      <c r="AY103" s="1365">
        <v>18095.995743429594</v>
      </c>
      <c r="AZ103" s="1365">
        <v>18727.305082544059</v>
      </c>
      <c r="BA103" s="1365">
        <v>12854.452335611753</v>
      </c>
      <c r="BB103" s="1365">
        <v>17893.879457789844</v>
      </c>
      <c r="BC103" s="1365">
        <v>41770.677464272754</v>
      </c>
      <c r="BD103" s="1365">
        <v>40074.547593965493</v>
      </c>
      <c r="BE103" s="1365">
        <v>41019.552374681145</v>
      </c>
      <c r="BF103" s="1365">
        <v>47400.344929528685</v>
      </c>
      <c r="BG103" s="1365">
        <v>33995.370744629719</v>
      </c>
      <c r="BH103" s="1365">
        <v>50613.783773222785</v>
      </c>
      <c r="BI103" s="1365">
        <v>71328.201722244048</v>
      </c>
      <c r="BJ103" s="1365">
        <v>71086.899089183527</v>
      </c>
      <c r="BK103" s="1365">
        <v>69673.998163745578</v>
      </c>
      <c r="BL103" s="1365">
        <v>83241.644738259463</v>
      </c>
      <c r="BM103" s="1365">
        <v>60421.518755902172</v>
      </c>
      <c r="BN103" s="1365">
        <v>91513.664167513969</v>
      </c>
    </row>
    <row r="104" spans="1:66" x14ac:dyDescent="0.2">
      <c r="A104" s="1365">
        <v>2015</v>
      </c>
      <c r="B104" s="1365">
        <v>70144.717752168013</v>
      </c>
      <c r="C104" s="1365">
        <v>68020.594747301657</v>
      </c>
      <c r="D104" s="1365">
        <v>84317.983870694865</v>
      </c>
      <c r="E104" s="1365">
        <v>57159.518086395532</v>
      </c>
      <c r="F104" s="1365">
        <v>93291.409069889283</v>
      </c>
      <c r="G104" s="1365">
        <v>121805.16689724759</v>
      </c>
      <c r="H104" s="1365">
        <v>124671.95300638936</v>
      </c>
      <c r="I104" s="1365">
        <v>117852.58608170488</v>
      </c>
      <c r="J104" s="1365">
        <v>149599.68778420496</v>
      </c>
      <c r="K104" s="1365">
        <v>101109.54860057241</v>
      </c>
      <c r="L104" s="1365">
        <v>168264.98525240365</v>
      </c>
      <c r="M104" s="1365">
        <v>319298.47411417222</v>
      </c>
      <c r="N104" s="1365">
        <v>334496.52360935509</v>
      </c>
      <c r="O104" s="1365">
        <v>307362.91430913616</v>
      </c>
      <c r="P104" s="1365">
        <v>411809.26971585874</v>
      </c>
      <c r="Q104" s="1365">
        <v>258248.84267481617</v>
      </c>
      <c r="R104" s="1365">
        <v>470497.48946474917</v>
      </c>
      <c r="S104" s="1365">
        <v>482564.90272499796</v>
      </c>
      <c r="T104" s="1365">
        <v>508071.29591998522</v>
      </c>
      <c r="U104" s="1365">
        <v>464117.10763766459</v>
      </c>
      <c r="V104" s="1365">
        <v>636452.41425571649</v>
      </c>
      <c r="W104" s="1365">
        <v>379999.2291813796</v>
      </c>
      <c r="X104" s="1365">
        <v>711587.86828494153</v>
      </c>
      <c r="Y104" s="1365">
        <v>1326509.760270589</v>
      </c>
      <c r="Z104" s="1365">
        <v>1407908.172368713</v>
      </c>
      <c r="AA104" s="1365">
        <v>1266571.8062706953</v>
      </c>
      <c r="AB104" s="1365">
        <v>1784638.8700927622</v>
      </c>
      <c r="AC104" s="1365">
        <v>1004576.9250028317</v>
      </c>
      <c r="AD104" s="1365">
        <v>1946389.9227791417</v>
      </c>
      <c r="AE104" s="1365">
        <v>2090018.0962063023</v>
      </c>
      <c r="AF104" s="1365">
        <v>2212973.8022811674</v>
      </c>
      <c r="AG104" s="1365">
        <v>1981158.7478419524</v>
      </c>
      <c r="AH104" s="1365">
        <v>2805623.80878969</v>
      </c>
      <c r="AI104" s="1365">
        <v>1574305.5617644275</v>
      </c>
      <c r="AJ104" s="1365">
        <v>3056308.3233213658</v>
      </c>
      <c r="AK104" s="1365">
        <v>6154420.4729556274</v>
      </c>
      <c r="AL104" s="1365">
        <v>6499896.633754856</v>
      </c>
      <c r="AM104" s="1365">
        <v>5729979.6900372086</v>
      </c>
      <c r="AN104" s="1365">
        <v>8090122.0860076426</v>
      </c>
      <c r="AO104" s="1365">
        <v>4713329.6342641236</v>
      </c>
      <c r="AP104" s="1365">
        <v>8924443.2638211474</v>
      </c>
      <c r="AQ104" s="1365">
        <v>28753641.140147571</v>
      </c>
      <c r="AR104" s="1365">
        <v>29855854.795810685</v>
      </c>
      <c r="AS104" s="1365">
        <v>26240982.452996872</v>
      </c>
      <c r="AT104" s="1365">
        <v>35059297.513836309</v>
      </c>
      <c r="AU104" s="1365">
        <v>23822243.527322415</v>
      </c>
      <c r="AV104" s="1365">
        <v>41523449.607526824</v>
      </c>
      <c r="AW104" s="1365">
        <v>18484.268607088445</v>
      </c>
      <c r="AX104" s="1365">
        <v>15617.482497946672</v>
      </c>
      <c r="AY104" s="1365">
        <v>18188.603412898432</v>
      </c>
      <c r="AZ104" s="1365">
        <v>19036.27995718479</v>
      </c>
      <c r="BA104" s="1365">
        <v>13209.487572218659</v>
      </c>
      <c r="BB104" s="1365">
        <v>18317.832887374909</v>
      </c>
      <c r="BC104" s="1365">
        <v>42460.967045278659</v>
      </c>
      <c r="BD104" s="1365">
        <v>40772.294879147237</v>
      </c>
      <c r="BE104" s="1365">
        <v>41427.003684875614</v>
      </c>
      <c r="BF104" s="1365">
        <v>47930.063221232209</v>
      </c>
      <c r="BG104" s="1365">
        <v>34816.259798793239</v>
      </c>
      <c r="BH104" s="1365">
        <v>51379.622359349298</v>
      </c>
      <c r="BI104" s="1365">
        <v>72431.840093016435</v>
      </c>
      <c r="BJ104" s="1365">
        <v>72215.810355647933</v>
      </c>
      <c r="BK104" s="1365">
        <v>70475.00402484709</v>
      </c>
      <c r="BL104" s="1365">
        <v>84047.292301291469</v>
      </c>
      <c r="BM104" s="1365">
        <v>61824.725082011442</v>
      </c>
      <c r="BN104" s="1365">
        <v>92706.859199317289</v>
      </c>
    </row>
    <row r="105" spans="1:66" x14ac:dyDescent="0.2">
      <c r="A105" s="1365">
        <v>2016</v>
      </c>
      <c r="B105" s="1365">
        <v>69692.586030868595</v>
      </c>
      <c r="C105" s="1365">
        <v>67277.221487030722</v>
      </c>
      <c r="D105" s="1365">
        <v>83637.416474011538</v>
      </c>
      <c r="E105" s="1365">
        <v>56983.783879006252</v>
      </c>
      <c r="F105" s="1365">
        <v>92271.918016083262</v>
      </c>
      <c r="G105" s="1365">
        <v>121229.55041065758</v>
      </c>
      <c r="H105" s="1365">
        <v>124016.48685699372</v>
      </c>
      <c r="I105" s="1365">
        <v>116819.99952039565</v>
      </c>
      <c r="J105" s="1365">
        <v>148661.56231288437</v>
      </c>
      <c r="K105" s="1365">
        <v>100852.17338480701</v>
      </c>
      <c r="L105" s="1365">
        <v>166744.15937478261</v>
      </c>
      <c r="M105" s="1365">
        <v>315903.15760032838</v>
      </c>
      <c r="N105" s="1365">
        <v>331506.02465845505</v>
      </c>
      <c r="O105" s="1365">
        <v>302640.8217435421</v>
      </c>
      <c r="P105" s="1365">
        <v>407272.93137892283</v>
      </c>
      <c r="Q105" s="1365">
        <v>257038.22051291377</v>
      </c>
      <c r="R105" s="1365">
        <v>464683.85528666148</v>
      </c>
      <c r="S105" s="1365">
        <v>476174.1856344493</v>
      </c>
      <c r="T105" s="1365">
        <v>502049.62921756355</v>
      </c>
      <c r="U105" s="1365">
        <v>455489.19625894213</v>
      </c>
      <c r="V105" s="1365">
        <v>626905.04020698206</v>
      </c>
      <c r="W105" s="1365">
        <v>377640.26329925109</v>
      </c>
      <c r="X105" s="1365">
        <v>700351.28559908923</v>
      </c>
      <c r="Y105" s="1365">
        <v>1301238.8936020089</v>
      </c>
      <c r="Z105" s="1365">
        <v>1381910.7515658466</v>
      </c>
      <c r="AA105" s="1365">
        <v>1233734.5517694086</v>
      </c>
      <c r="AB105" s="1365">
        <v>1746519.7736091001</v>
      </c>
      <c r="AC105" s="1365">
        <v>993564.28603970842</v>
      </c>
      <c r="AD105" s="1365">
        <v>1904237.9476702001</v>
      </c>
      <c r="AE105" s="1365">
        <v>2044655.1585446019</v>
      </c>
      <c r="AF105" s="1365">
        <v>2166195.0212002518</v>
      </c>
      <c r="AG105" s="1365">
        <v>1923259.4492918409</v>
      </c>
      <c r="AH105" s="1365">
        <v>2738962.0052837562</v>
      </c>
      <c r="AI105" s="1365">
        <v>1552142.1049576465</v>
      </c>
      <c r="AJ105" s="1365">
        <v>2983794.3521099603</v>
      </c>
      <c r="AK105" s="1365">
        <v>6002953.7618466606</v>
      </c>
      <c r="AL105" s="1365">
        <v>6334865.2586241178</v>
      </c>
      <c r="AM105" s="1365">
        <v>5540364.9536771476</v>
      </c>
      <c r="AN105" s="1365">
        <v>7867515.8579589836</v>
      </c>
      <c r="AO105" s="1365">
        <v>4627263.0473245159</v>
      </c>
      <c r="AP105" s="1365">
        <v>8672478.5914842971</v>
      </c>
      <c r="AQ105" s="1365">
        <v>27932710.395076454</v>
      </c>
      <c r="AR105" s="1365">
        <v>28903640.821208686</v>
      </c>
      <c r="AS105" s="1365">
        <v>25340866.602516156</v>
      </c>
      <c r="AT105" s="1365">
        <v>34019312.973791838</v>
      </c>
      <c r="AU105" s="1365">
        <v>23124317.106744971</v>
      </c>
      <c r="AV105" s="1365">
        <v>40213658.419281825</v>
      </c>
      <c r="AW105" s="1365">
        <v>18155.621651079615</v>
      </c>
      <c r="AX105" s="1365">
        <v>15368.685204743473</v>
      </c>
      <c r="AY105" s="1365">
        <v>17734.443453665801</v>
      </c>
      <c r="AZ105" s="1365">
        <v>18613.27063513871</v>
      </c>
      <c r="BA105" s="1365">
        <v>13115.394373205494</v>
      </c>
      <c r="BB105" s="1365">
        <v>17799.676657383912</v>
      </c>
      <c r="BC105" s="1365">
        <v>42335.855856484159</v>
      </c>
      <c r="BD105" s="1365">
        <v>40602.203961136751</v>
      </c>
      <c r="BE105" s="1365">
        <v>41125.710347418353</v>
      </c>
      <c r="BF105" s="1365">
        <v>47677.914817910285</v>
      </c>
      <c r="BG105" s="1365">
        <v>34755.513141905409</v>
      </c>
      <c r="BH105" s="1365">
        <v>50892.813874907886</v>
      </c>
      <c r="BI105" s="1365">
        <v>72561.148613239842</v>
      </c>
      <c r="BJ105" s="1365">
        <v>72144.102406628357</v>
      </c>
      <c r="BK105" s="1365">
        <v>70364.793964609024</v>
      </c>
      <c r="BL105" s="1365">
        <v>84008.720046374729</v>
      </c>
      <c r="BM105" s="1365">
        <v>61805.661602780325</v>
      </c>
      <c r="BN105" s="1365">
        <v>92259.235396812874</v>
      </c>
    </row>
    <row r="106" spans="1:66" x14ac:dyDescent="0.2">
      <c r="A106" s="1365">
        <v>2017</v>
      </c>
      <c r="B106" s="1365">
        <v>71049.760307484321</v>
      </c>
      <c r="C106" s="1365">
        <v>68367.39522563132</v>
      </c>
      <c r="D106" s="1365">
        <v>85070.597329299839</v>
      </c>
      <c r="E106" s="1365">
        <v>58037.40731006617</v>
      </c>
      <c r="F106" s="1365">
        <v>95170.439301283637</v>
      </c>
      <c r="G106" s="1365">
        <v>122971.31819715348</v>
      </c>
      <c r="H106" s="1365">
        <v>126106.19975721775</v>
      </c>
      <c r="I106" s="1365">
        <v>119364.30846662383</v>
      </c>
      <c r="J106" s="1365">
        <v>151223.21192748102</v>
      </c>
      <c r="K106" s="1365">
        <v>102207.83386973821</v>
      </c>
      <c r="L106" s="1365">
        <v>171452.78758889015</v>
      </c>
      <c r="M106" s="1365">
        <v>323088.09290295542</v>
      </c>
      <c r="N106" s="1365">
        <v>338823.88551680348</v>
      </c>
      <c r="O106" s="1365">
        <v>318647.45521391847</v>
      </c>
      <c r="P106" s="1365">
        <v>416890.22674142069</v>
      </c>
      <c r="Q106" s="1365">
        <v>260289.71590839946</v>
      </c>
      <c r="R106" s="1365">
        <v>478018.22217735194</v>
      </c>
      <c r="S106" s="1365">
        <v>489251.57419796177</v>
      </c>
      <c r="T106" s="1365">
        <v>514717.9502414391</v>
      </c>
      <c r="U106" s="1365">
        <v>487651.46080659301</v>
      </c>
      <c r="V106" s="1365">
        <v>644404.90090609773</v>
      </c>
      <c r="W106" s="1365">
        <v>384103.58095406619</v>
      </c>
      <c r="X106" s="1365">
        <v>724615.40041257639</v>
      </c>
      <c r="Y106" s="1365">
        <v>1354501.7532126131</v>
      </c>
      <c r="Z106" s="1365">
        <v>1434692.2564383221</v>
      </c>
      <c r="AA106" s="1365">
        <v>1374808.4610802992</v>
      </c>
      <c r="AB106" s="1365">
        <v>1820995.6724170838</v>
      </c>
      <c r="AC106" s="1365">
        <v>1018004.5989543591</v>
      </c>
      <c r="AD106" s="1365">
        <v>1996774.5669809259</v>
      </c>
      <c r="AE106" s="1365">
        <v>2132158.8312751218</v>
      </c>
      <c r="AF106" s="1365">
        <v>2254091.8546781247</v>
      </c>
      <c r="AG106" s="1365">
        <v>2173677.8313920121</v>
      </c>
      <c r="AH106" s="1365">
        <v>2857272.4715248859</v>
      </c>
      <c r="AI106" s="1365">
        <v>1594959.6392495199</v>
      </c>
      <c r="AJ106" s="1365">
        <v>3135152.8315599537</v>
      </c>
      <c r="AK106" s="1365">
        <v>6220414.4096128615</v>
      </c>
      <c r="AL106" s="1365">
        <v>6570548.1770473551</v>
      </c>
      <c r="AM106" s="1365">
        <v>6426399.9463096634</v>
      </c>
      <c r="AN106" s="1365">
        <v>8207344.7717797356</v>
      </c>
      <c r="AO106" s="1365">
        <v>4715777.4301997442</v>
      </c>
      <c r="AP106" s="1365">
        <v>9087225.480092518</v>
      </c>
      <c r="AQ106" s="1365">
        <v>29116697.349410325</v>
      </c>
      <c r="AR106" s="1365">
        <v>30166874.731602374</v>
      </c>
      <c r="AS106" s="1365">
        <v>31127569.830175553</v>
      </c>
      <c r="AT106" s="1365">
        <v>35787788.026078068</v>
      </c>
      <c r="AU106" s="1365">
        <v>23711103.72261408</v>
      </c>
      <c r="AV106" s="1365">
        <v>42349463.530203745</v>
      </c>
      <c r="AW106" s="1365">
        <v>19128.202417815151</v>
      </c>
      <c r="AX106" s="1365">
        <v>15993.320857750878</v>
      </c>
      <c r="AY106" s="1365">
        <v>17370.481984638816</v>
      </c>
      <c r="AZ106" s="1365">
        <v>18917.982731118642</v>
      </c>
      <c r="BA106" s="1365">
        <v>13866.980750394127</v>
      </c>
      <c r="BB106" s="1365">
        <v>18888.091013677113</v>
      </c>
      <c r="BC106" s="1365">
        <v>43045.501130209741</v>
      </c>
      <c r="BD106" s="1365">
        <v>41297.079728671066</v>
      </c>
      <c r="BE106" s="1365">
        <v>40558.499671377191</v>
      </c>
      <c r="BF106" s="1365">
        <v>48201.749616841968</v>
      </c>
      <c r="BG106" s="1365">
        <v>35564.928576918021</v>
      </c>
      <c r="BH106" s="1365">
        <v>52631.796759498262</v>
      </c>
      <c r="BI106" s="1365">
        <v>72942.124520702957</v>
      </c>
      <c r="BJ106" s="1365">
        <v>72926.778317321296</v>
      </c>
      <c r="BK106" s="1365">
        <v>69543.521779800169</v>
      </c>
      <c r="BL106" s="1365">
        <v>84806.458223996116</v>
      </c>
      <c r="BM106" s="1365">
        <v>62687.363360072894</v>
      </c>
      <c r="BN106" s="1365">
        <v>94811.428941774677</v>
      </c>
    </row>
    <row r="107" spans="1:66" x14ac:dyDescent="0.2">
      <c r="A107" s="1365">
        <v>2018</v>
      </c>
      <c r="B107" s="1365">
        <v>72363.244330408837</v>
      </c>
      <c r="C107" s="1365">
        <v>69594.915609210933</v>
      </c>
      <c r="D107" s="1365">
        <v>86583.066646580031</v>
      </c>
      <c r="E107" s="1365">
        <v>59169.867000505139</v>
      </c>
      <c r="F107" s="1365">
        <v>96834.827015097253</v>
      </c>
      <c r="G107" s="1365">
        <v>125451.12157262275</v>
      </c>
      <c r="H107" s="1365">
        <v>128622.37393898412</v>
      </c>
      <c r="I107" s="1365">
        <v>121643.33584021327</v>
      </c>
      <c r="J107" s="1365">
        <v>154079.63561754383</v>
      </c>
      <c r="K107" s="1365">
        <v>104418.52059852348</v>
      </c>
      <c r="L107" s="1365">
        <v>174620.57196758277</v>
      </c>
      <c r="M107" s="1365">
        <v>331677.49310385843</v>
      </c>
      <c r="N107" s="1365">
        <v>347378.695917907</v>
      </c>
      <c r="O107" s="1365">
        <v>326274.47247687372</v>
      </c>
      <c r="P107" s="1365">
        <v>426717.9914681394</v>
      </c>
      <c r="Q107" s="1365">
        <v>267825.63778748573</v>
      </c>
      <c r="R107" s="1365">
        <v>490263.96702279075</v>
      </c>
      <c r="S107" s="1365">
        <v>503818.79566465848</v>
      </c>
      <c r="T107" s="1365">
        <v>529056.23590047692</v>
      </c>
      <c r="U107" s="1365">
        <v>500769.76839091809</v>
      </c>
      <c r="V107" s="1365">
        <v>660414.27592270821</v>
      </c>
      <c r="W107" s="1365">
        <v>396468.1318370942</v>
      </c>
      <c r="X107" s="1365">
        <v>745186.60642831295</v>
      </c>
      <c r="Y107" s="1365">
        <v>1393631.5251123642</v>
      </c>
      <c r="Z107" s="1365">
        <v>1474649.7540614193</v>
      </c>
      <c r="AA107" s="1365">
        <v>1412125.3782152897</v>
      </c>
      <c r="AB107" s="1365">
        <v>1864140.5958702806</v>
      </c>
      <c r="AC107" s="1365">
        <v>1054141.6767030496</v>
      </c>
      <c r="AD107" s="1365">
        <v>2055241.3729074507</v>
      </c>
      <c r="AE107" s="1365">
        <v>2188724.6743734279</v>
      </c>
      <c r="AF107" s="1365">
        <v>2311353.2818779321</v>
      </c>
      <c r="AG107" s="1365">
        <v>2228318.2077694684</v>
      </c>
      <c r="AH107" s="1365">
        <v>2917253.128332227</v>
      </c>
      <c r="AI107" s="1365">
        <v>1649935.8066673498</v>
      </c>
      <c r="AJ107" s="1365">
        <v>3216910.8705080445</v>
      </c>
      <c r="AK107" s="1365">
        <v>6342242.7067052405</v>
      </c>
      <c r="AL107" s="1365">
        <v>6690675.307927574</v>
      </c>
      <c r="AM107" s="1365">
        <v>6549353.8266562354</v>
      </c>
      <c r="AN107" s="1365">
        <v>8325266.6345902178</v>
      </c>
      <c r="AO107" s="1365">
        <v>4841419.808175806</v>
      </c>
      <c r="AP107" s="1365">
        <v>9271689.7774460223</v>
      </c>
      <c r="AQ107" s="1365">
        <v>28945599.008168831</v>
      </c>
      <c r="AR107" s="1365">
        <v>30038207.064993996</v>
      </c>
      <c r="AS107" s="1365">
        <v>31013249.803289551</v>
      </c>
      <c r="AT107" s="1365">
        <v>35405964.77370619</v>
      </c>
      <c r="AU107" s="1365">
        <v>23794331.314155377</v>
      </c>
      <c r="AV107" s="1365">
        <v>42117466.918482445</v>
      </c>
      <c r="AW107" s="1365">
        <v>19275.367088194922</v>
      </c>
      <c r="AX107" s="1365">
        <v>16104.114721833557</v>
      </c>
      <c r="AY107" s="1365">
        <v>17546.495378208587</v>
      </c>
      <c r="AZ107" s="1365">
        <v>19086.497675616247</v>
      </c>
      <c r="BA107" s="1365">
        <v>13921.213402486796</v>
      </c>
      <c r="BB107" s="1365">
        <v>19049.082062611727</v>
      </c>
      <c r="BC107" s="1365">
        <v>43550.550022247764</v>
      </c>
      <c r="BD107" s="1365">
        <v>41805.971931797925</v>
      </c>
      <c r="BE107" s="1365">
        <v>41074.964846137285</v>
      </c>
      <c r="BF107" s="1365">
        <v>48790.297221962326</v>
      </c>
      <c r="BG107" s="1365">
        <v>35985.892468618404</v>
      </c>
      <c r="BH107" s="1365">
        <v>53120.478125353518</v>
      </c>
      <c r="BI107" s="1365">
        <v>73894.528689813815</v>
      </c>
      <c r="BJ107" s="1365">
        <v>73933.293444253388</v>
      </c>
      <c r="BK107" s="1365">
        <v>70485.551681048135</v>
      </c>
      <c r="BL107" s="1365">
        <v>85920.046654894904</v>
      </c>
      <c r="BM107" s="1365">
        <v>63566.74130128292</v>
      </c>
      <c r="BN107" s="1365">
        <v>95709.723203780755</v>
      </c>
    </row>
    <row r="108" spans="1:66" x14ac:dyDescent="0.2">
      <c r="A108" s="1365">
        <v>2019</v>
      </c>
      <c r="B108" s="1365">
        <v>72866.222191362525</v>
      </c>
      <c r="C108" s="1365">
        <v>69967.050690774864</v>
      </c>
      <c r="D108" s="1365">
        <v>87139.926721029464</v>
      </c>
      <c r="E108" s="1365">
        <v>59603.792217800146</v>
      </c>
      <c r="F108" s="1365">
        <v>98007.009867916218</v>
      </c>
      <c r="G108" s="1365">
        <v>125953.90418371548</v>
      </c>
      <c r="H108" s="1365">
        <v>129202.64393849991</v>
      </c>
      <c r="I108" s="1365">
        <v>121966.74237661129</v>
      </c>
      <c r="J108" s="1365">
        <v>154684.59715999468</v>
      </c>
      <c r="K108" s="1365">
        <v>104942.91119448184</v>
      </c>
      <c r="L108" s="1365">
        <v>176125.23782692201</v>
      </c>
      <c r="M108" s="1365">
        <v>333010.59162738989</v>
      </c>
      <c r="N108" s="1365">
        <v>348812.78593377327</v>
      </c>
      <c r="O108" s="1365">
        <v>327165.58699371887</v>
      </c>
      <c r="P108" s="1365">
        <v>428092.42685085488</v>
      </c>
      <c r="Q108" s="1365">
        <v>269152.34966324683</v>
      </c>
      <c r="R108" s="1365">
        <v>494191.6333521739</v>
      </c>
      <c r="S108" s="1365">
        <v>504869.8593046568</v>
      </c>
      <c r="T108" s="1365">
        <v>530804.94053798274</v>
      </c>
      <c r="U108" s="1365">
        <v>501249.01636933885</v>
      </c>
      <c r="V108" s="1365">
        <v>661523.92096897878</v>
      </c>
      <c r="W108" s="1365">
        <v>398320.43904428359</v>
      </c>
      <c r="X108" s="1365">
        <v>749856.19124757615</v>
      </c>
      <c r="Y108" s="1365">
        <v>1390129.4009195692</v>
      </c>
      <c r="Z108" s="1365">
        <v>1471649.4190394271</v>
      </c>
      <c r="AA108" s="1365">
        <v>1408025.4990942222</v>
      </c>
      <c r="AB108" s="1365">
        <v>1857436.4440312479</v>
      </c>
      <c r="AC108" s="1365">
        <v>1054666.0567436658</v>
      </c>
      <c r="AD108" s="1365">
        <v>2057795.9123781912</v>
      </c>
      <c r="AE108" s="1365">
        <v>2175934.7136991099</v>
      </c>
      <c r="AF108" s="1365">
        <v>2300921.0214605629</v>
      </c>
      <c r="AG108" s="1365">
        <v>2212818.259127391</v>
      </c>
      <c r="AH108" s="1365">
        <v>2896296.0871155038</v>
      </c>
      <c r="AI108" s="1365">
        <v>1645987.4281789055</v>
      </c>
      <c r="AJ108" s="1365">
        <v>3215038.053320738</v>
      </c>
      <c r="AK108" s="1365">
        <v>6205331.6102867704</v>
      </c>
      <c r="AL108" s="1365">
        <v>6554483.0111023663</v>
      </c>
      <c r="AM108" s="1365">
        <v>6395486.6144771939</v>
      </c>
      <c r="AN108" s="1365">
        <v>8114268.8204059657</v>
      </c>
      <c r="AO108" s="1365">
        <v>4775488.0874004886</v>
      </c>
      <c r="AP108" s="1365">
        <v>9125234.3245133236</v>
      </c>
      <c r="AQ108" s="1365">
        <v>27680832.808447305</v>
      </c>
      <c r="AR108" s="1365">
        <v>28718414.996190283</v>
      </c>
      <c r="AS108" s="1365">
        <v>29620378.804971211</v>
      </c>
      <c r="AT108" s="1365">
        <v>33646423.619872093</v>
      </c>
      <c r="AU108" s="1365">
        <v>22989490.101586435</v>
      </c>
      <c r="AV108" s="1365">
        <v>40418422.364610203</v>
      </c>
      <c r="AW108" s="1365">
        <v>19778.540199009578</v>
      </c>
      <c r="AX108" s="1365">
        <v>16529.80044422514</v>
      </c>
      <c r="AY108" s="1365">
        <v>17967.359004938429</v>
      </c>
      <c r="AZ108" s="1365">
        <v>19595.256282064231</v>
      </c>
      <c r="BA108" s="1365">
        <v>14264.673241118458</v>
      </c>
      <c r="BB108" s="1365">
        <v>19888.781908910427</v>
      </c>
      <c r="BC108" s="1365">
        <v>43961.292254026172</v>
      </c>
      <c r="BD108" s="1365">
        <v>42205.492886650231</v>
      </c>
      <c r="BE108" s="1365">
        <v>41389.435546003304</v>
      </c>
      <c r="BF108" s="1365">
        <v>49256.315595493288</v>
      </c>
      <c r="BG108" s="1365">
        <v>36320.619168306075</v>
      </c>
      <c r="BH108" s="1365">
        <v>53986.496147443133</v>
      </c>
      <c r="BI108" s="1365">
        <v>74189.732322796903</v>
      </c>
      <c r="BJ108" s="1365">
        <v>74300.108439681586</v>
      </c>
      <c r="BK108" s="1365">
        <v>70667.031222334394</v>
      </c>
      <c r="BL108" s="1365">
        <v>86332.639737279605</v>
      </c>
      <c r="BM108" s="1365">
        <v>63890.551577290593</v>
      </c>
      <c r="BN108" s="1365">
        <v>96608.638945609026</v>
      </c>
    </row>
  </sheetData>
  <pageMargins left="0.75" right="0.75" top="1" bottom="1" header="0.5" footer="0.5"/>
  <extLst>
    <ext xmlns:mx="http://schemas.microsoft.com/office/mac/excel/2008/main" uri="{64002731-A6B0-56B0-2670-7721B7C09600}">
      <mx:PLV Mode="0" OnePage="0" WScale="0"/>
    </ext>
  </extLs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tabColor theme="6" tint="0.39997558519241921"/>
  </sheetPr>
  <dimension ref="A1:G108"/>
  <sheetViews>
    <sheetView workbookViewId="0">
      <pane xSplit="1" ySplit="1" topLeftCell="B83" activePane="bottomRight" state="frozen"/>
      <selection activeCell="D32" sqref="D32"/>
      <selection pane="topRight" activeCell="D32" sqref="D32"/>
      <selection pane="bottomLeft" activeCell="D32" sqref="D32"/>
      <selection pane="bottomRight" activeCell="D32" sqref="D32"/>
    </sheetView>
  </sheetViews>
  <sheetFormatPr baseColWidth="10" defaultColWidth="8.83203125" defaultRowHeight="16" x14ac:dyDescent="0.2"/>
  <sheetData>
    <row r="1" spans="1:7" x14ac:dyDescent="0.2">
      <c r="A1" t="s">
        <v>790</v>
      </c>
      <c r="B1" t="s">
        <v>791</v>
      </c>
      <c r="C1" t="s">
        <v>792</v>
      </c>
      <c r="D1" t="s">
        <v>793</v>
      </c>
      <c r="E1" t="s">
        <v>794</v>
      </c>
      <c r="F1" t="s">
        <v>795</v>
      </c>
      <c r="G1" t="s">
        <v>796</v>
      </c>
    </row>
    <row r="2" spans="1:7" x14ac:dyDescent="0.2">
      <c r="A2" s="1365">
        <v>1913</v>
      </c>
      <c r="B2" s="1365"/>
      <c r="C2" s="1365"/>
      <c r="D2" s="1365"/>
      <c r="E2" s="1365"/>
      <c r="F2" s="1365"/>
      <c r="G2" s="1365"/>
    </row>
    <row r="3" spans="1:7" x14ac:dyDescent="0.2">
      <c r="A3" s="1365">
        <v>1914</v>
      </c>
      <c r="B3" s="1365"/>
      <c r="C3" s="1365"/>
      <c r="D3" s="1365"/>
      <c r="E3" s="1365"/>
      <c r="F3" s="1365"/>
      <c r="G3" s="1365"/>
    </row>
    <row r="4" spans="1:7" x14ac:dyDescent="0.2">
      <c r="A4" s="1365">
        <v>1915</v>
      </c>
      <c r="B4" s="1365"/>
      <c r="C4" s="1365"/>
      <c r="D4" s="1365"/>
      <c r="E4" s="1365"/>
      <c r="F4" s="1365"/>
      <c r="G4" s="1365"/>
    </row>
    <row r="5" spans="1:7" x14ac:dyDescent="0.2">
      <c r="A5" s="1365">
        <v>1916</v>
      </c>
      <c r="B5" s="1365"/>
      <c r="C5" s="1365"/>
      <c r="D5" s="1365"/>
      <c r="E5" s="1365"/>
      <c r="F5" s="1365"/>
      <c r="G5" s="1365"/>
    </row>
    <row r="6" spans="1:7" x14ac:dyDescent="0.2">
      <c r="A6" s="1365">
        <v>1917</v>
      </c>
      <c r="B6" s="1365"/>
      <c r="C6" s="1365"/>
      <c r="D6" s="1365"/>
      <c r="E6" s="1365"/>
      <c r="F6" s="1365"/>
      <c r="G6" s="1365"/>
    </row>
    <row r="7" spans="1:7" x14ac:dyDescent="0.2">
      <c r="A7" s="1365">
        <v>1918</v>
      </c>
      <c r="B7" s="1365"/>
      <c r="C7" s="1365"/>
      <c r="D7" s="1365"/>
      <c r="E7" s="1365"/>
      <c r="F7" s="1365"/>
      <c r="G7" s="1365"/>
    </row>
    <row r="8" spans="1:7" x14ac:dyDescent="0.2">
      <c r="A8" s="1365">
        <v>1919</v>
      </c>
      <c r="B8" s="1365"/>
      <c r="C8" s="1365"/>
      <c r="D8" s="1365"/>
      <c r="E8" s="1365"/>
      <c r="F8" s="1365"/>
      <c r="G8" s="1365"/>
    </row>
    <row r="9" spans="1:7" x14ac:dyDescent="0.2">
      <c r="A9" s="1365">
        <v>1920</v>
      </c>
      <c r="B9" s="1365"/>
      <c r="C9" s="1365"/>
      <c r="D9" s="1365"/>
      <c r="E9" s="1365"/>
      <c r="F9" s="1365"/>
      <c r="G9" s="1365"/>
    </row>
    <row r="10" spans="1:7" x14ac:dyDescent="0.2">
      <c r="A10" s="1365">
        <v>1921</v>
      </c>
      <c r="B10" s="1365"/>
      <c r="C10" s="1365"/>
      <c r="D10" s="1365"/>
      <c r="E10" s="1365"/>
      <c r="F10" s="1365"/>
      <c r="G10" s="1365"/>
    </row>
    <row r="11" spans="1:7" x14ac:dyDescent="0.2">
      <c r="A11" s="1365">
        <v>1922</v>
      </c>
      <c r="B11" s="1365"/>
      <c r="C11" s="1365"/>
      <c r="D11" s="1365"/>
      <c r="E11" s="1365"/>
      <c r="F11" s="1365"/>
      <c r="G11" s="1365"/>
    </row>
    <row r="12" spans="1:7" x14ac:dyDescent="0.2">
      <c r="A12" s="1365">
        <v>1923</v>
      </c>
      <c r="B12" s="1365"/>
      <c r="C12" s="1365"/>
      <c r="D12" s="1365"/>
      <c r="E12" s="1365"/>
      <c r="F12" s="1365"/>
      <c r="G12" s="1365"/>
    </row>
    <row r="13" spans="1:7" x14ac:dyDescent="0.2">
      <c r="A13" s="1365">
        <v>1924</v>
      </c>
      <c r="B13" s="1365"/>
      <c r="C13" s="1365"/>
      <c r="D13" s="1365"/>
      <c r="E13" s="1365"/>
      <c r="F13" s="1365"/>
      <c r="G13" s="1365"/>
    </row>
    <row r="14" spans="1:7" x14ac:dyDescent="0.2">
      <c r="A14" s="1365">
        <v>1925</v>
      </c>
      <c r="B14" s="1365"/>
      <c r="C14" s="1365"/>
      <c r="D14" s="1365"/>
      <c r="E14" s="1365"/>
      <c r="F14" s="1365"/>
      <c r="G14" s="1365"/>
    </row>
    <row r="15" spans="1:7" x14ac:dyDescent="0.2">
      <c r="A15" s="1365">
        <v>1926</v>
      </c>
      <c r="B15" s="1365"/>
      <c r="C15" s="1365"/>
      <c r="D15" s="1365"/>
      <c r="E15" s="1365"/>
      <c r="F15" s="1365"/>
      <c r="G15" s="1365"/>
    </row>
    <row r="16" spans="1:7" x14ac:dyDescent="0.2">
      <c r="A16" s="1365">
        <v>1927</v>
      </c>
      <c r="B16" s="1365"/>
      <c r="C16" s="1365"/>
      <c r="D16" s="1365"/>
      <c r="E16" s="1365"/>
      <c r="F16" s="1365"/>
      <c r="G16" s="1365"/>
    </row>
    <row r="17" spans="1:7" x14ac:dyDescent="0.2">
      <c r="A17" s="1365">
        <v>1928</v>
      </c>
      <c r="B17" s="1365"/>
      <c r="C17" s="1365"/>
      <c r="D17" s="1365"/>
      <c r="E17" s="1365"/>
      <c r="F17" s="1365"/>
      <c r="G17" s="1365"/>
    </row>
    <row r="18" spans="1:7" x14ac:dyDescent="0.2">
      <c r="A18" s="1365">
        <v>1929</v>
      </c>
      <c r="B18" s="1365"/>
      <c r="C18" s="1365"/>
      <c r="D18" s="1365"/>
      <c r="E18" s="1365"/>
      <c r="F18" s="1365"/>
      <c r="G18" s="1365"/>
    </row>
    <row r="19" spans="1:7" x14ac:dyDescent="0.2">
      <c r="A19" s="1365">
        <v>1930</v>
      </c>
      <c r="B19" s="1365"/>
      <c r="C19" s="1365"/>
      <c r="D19" s="1365"/>
      <c r="E19" s="1365"/>
      <c r="F19" s="1365"/>
      <c r="G19" s="1365"/>
    </row>
    <row r="20" spans="1:7" x14ac:dyDescent="0.2">
      <c r="A20" s="1365">
        <v>1931</v>
      </c>
      <c r="B20" s="1365"/>
      <c r="C20" s="1365"/>
      <c r="D20" s="1365"/>
      <c r="E20" s="1365"/>
      <c r="F20" s="1365"/>
      <c r="G20" s="1365"/>
    </row>
    <row r="21" spans="1:7" x14ac:dyDescent="0.2">
      <c r="A21" s="1365">
        <v>1932</v>
      </c>
      <c r="B21" s="1365"/>
      <c r="C21" s="1365"/>
      <c r="D21" s="1365"/>
      <c r="E21" s="1365"/>
      <c r="F21" s="1365"/>
      <c r="G21" s="1365"/>
    </row>
    <row r="22" spans="1:7" x14ac:dyDescent="0.2">
      <c r="A22" s="1365">
        <v>1933</v>
      </c>
      <c r="B22" s="1365"/>
      <c r="C22" s="1365"/>
      <c r="D22" s="1365"/>
      <c r="E22" s="1365"/>
      <c r="F22" s="1365"/>
      <c r="G22" s="1365"/>
    </row>
    <row r="23" spans="1:7" x14ac:dyDescent="0.2">
      <c r="A23" s="1365">
        <v>1934</v>
      </c>
      <c r="B23" s="1365"/>
      <c r="C23" s="1365"/>
      <c r="D23" s="1365"/>
      <c r="E23" s="1365"/>
      <c r="F23" s="1365"/>
      <c r="G23" s="1365"/>
    </row>
    <row r="24" spans="1:7" x14ac:dyDescent="0.2">
      <c r="A24" s="1365">
        <v>1935</v>
      </c>
      <c r="B24" s="1365"/>
      <c r="C24" s="1365"/>
      <c r="D24" s="1365"/>
      <c r="E24" s="1365"/>
      <c r="F24" s="1365"/>
      <c r="G24" s="1365"/>
    </row>
    <row r="25" spans="1:7" x14ac:dyDescent="0.2">
      <c r="A25" s="1365">
        <v>1936</v>
      </c>
      <c r="B25" s="1365"/>
      <c r="C25" s="1365"/>
      <c r="D25" s="1365"/>
      <c r="E25" s="1365"/>
      <c r="F25" s="1365"/>
      <c r="G25" s="1365"/>
    </row>
    <row r="26" spans="1:7" x14ac:dyDescent="0.2">
      <c r="A26" s="1365">
        <v>1937</v>
      </c>
      <c r="B26" s="1365"/>
      <c r="C26" s="1365"/>
      <c r="D26" s="1365"/>
      <c r="E26" s="1365"/>
      <c r="F26" s="1365"/>
      <c r="G26" s="1365"/>
    </row>
    <row r="27" spans="1:7" x14ac:dyDescent="0.2">
      <c r="A27" s="1365">
        <v>1938</v>
      </c>
      <c r="B27" s="1365"/>
      <c r="C27" s="1365"/>
      <c r="D27" s="1365"/>
      <c r="E27" s="1365"/>
      <c r="F27" s="1365"/>
      <c r="G27" s="1365"/>
    </row>
    <row r="28" spans="1:7" x14ac:dyDescent="0.2">
      <c r="A28" s="1365">
        <v>1939</v>
      </c>
      <c r="B28" s="1365"/>
      <c r="C28" s="1365"/>
      <c r="D28" s="1365"/>
      <c r="E28" s="1365"/>
      <c r="F28" s="1365"/>
      <c r="G28" s="1365"/>
    </row>
    <row r="29" spans="1:7" x14ac:dyDescent="0.2">
      <c r="A29" s="1365">
        <v>1940</v>
      </c>
      <c r="B29" s="1365"/>
      <c r="C29" s="1365"/>
      <c r="D29" s="1365"/>
      <c r="E29" s="1365"/>
      <c r="F29" s="1365"/>
      <c r="G29" s="1365"/>
    </row>
    <row r="30" spans="1:7" x14ac:dyDescent="0.2">
      <c r="A30" s="1365">
        <v>1941</v>
      </c>
      <c r="B30" s="1365"/>
      <c r="C30" s="1365"/>
      <c r="D30" s="1365"/>
      <c r="E30" s="1365"/>
      <c r="F30" s="1365"/>
      <c r="G30" s="1365"/>
    </row>
    <row r="31" spans="1:7" x14ac:dyDescent="0.2">
      <c r="A31" s="1365">
        <v>1942</v>
      </c>
      <c r="B31" s="1365"/>
      <c r="C31" s="1365"/>
      <c r="D31" s="1365"/>
      <c r="E31" s="1365"/>
      <c r="F31" s="1365"/>
      <c r="G31" s="1365"/>
    </row>
    <row r="32" spans="1:7" x14ac:dyDescent="0.2">
      <c r="A32" s="1365">
        <v>1943</v>
      </c>
      <c r="B32" s="1365"/>
      <c r="C32" s="1365"/>
      <c r="D32" s="1365"/>
      <c r="E32" s="1365"/>
      <c r="F32" s="1365"/>
      <c r="G32" s="1365"/>
    </row>
    <row r="33" spans="1:7" x14ac:dyDescent="0.2">
      <c r="A33" s="1365">
        <v>1944</v>
      </c>
      <c r="B33" s="1365"/>
      <c r="C33" s="1365"/>
      <c r="D33" s="1365"/>
      <c r="E33" s="1365"/>
      <c r="F33" s="1365"/>
      <c r="G33" s="1365"/>
    </row>
    <row r="34" spans="1:7" x14ac:dyDescent="0.2">
      <c r="A34" s="1365">
        <v>1945</v>
      </c>
      <c r="B34" s="1365"/>
      <c r="C34" s="1365"/>
      <c r="D34" s="1365"/>
      <c r="E34" s="1365"/>
      <c r="F34" s="1365"/>
      <c r="G34" s="1365"/>
    </row>
    <row r="35" spans="1:7" x14ac:dyDescent="0.2">
      <c r="A35" s="1365">
        <v>1946</v>
      </c>
      <c r="B35" s="1365"/>
      <c r="C35" s="1365"/>
      <c r="D35" s="1365"/>
      <c r="E35" s="1365"/>
      <c r="F35" s="1365"/>
      <c r="G35" s="1365"/>
    </row>
    <row r="36" spans="1:7" x14ac:dyDescent="0.2">
      <c r="A36" s="1365">
        <v>1947</v>
      </c>
      <c r="B36" s="1365"/>
      <c r="C36" s="1365"/>
      <c r="D36" s="1365"/>
      <c r="E36" s="1365"/>
      <c r="F36" s="1365"/>
      <c r="G36" s="1365"/>
    </row>
    <row r="37" spans="1:7" x14ac:dyDescent="0.2">
      <c r="A37" s="1365">
        <v>1948</v>
      </c>
      <c r="B37" s="1365"/>
      <c r="C37" s="1365"/>
      <c r="D37" s="1365"/>
      <c r="E37" s="1365"/>
      <c r="F37" s="1365"/>
      <c r="G37" s="1365"/>
    </row>
    <row r="38" spans="1:7" x14ac:dyDescent="0.2">
      <c r="A38" s="1365">
        <v>1949</v>
      </c>
      <c r="B38" s="1365"/>
      <c r="C38" s="1365"/>
      <c r="D38" s="1365"/>
      <c r="E38" s="1365"/>
      <c r="F38" s="1365"/>
      <c r="G38" s="1365"/>
    </row>
    <row r="39" spans="1:7" x14ac:dyDescent="0.2">
      <c r="A39" s="1365">
        <v>1950</v>
      </c>
      <c r="B39" s="1365"/>
      <c r="C39" s="1365"/>
      <c r="D39" s="1365"/>
      <c r="E39" s="1365"/>
      <c r="F39" s="1365"/>
      <c r="G39" s="1365"/>
    </row>
    <row r="40" spans="1:7" x14ac:dyDescent="0.2">
      <c r="A40" s="1365">
        <v>1951</v>
      </c>
      <c r="B40" s="1365"/>
      <c r="C40" s="1365"/>
      <c r="D40" s="1365"/>
      <c r="E40" s="1365"/>
      <c r="F40" s="1365"/>
      <c r="G40" s="1365"/>
    </row>
    <row r="41" spans="1:7" x14ac:dyDescent="0.2">
      <c r="A41" s="1365">
        <v>1952</v>
      </c>
      <c r="B41" s="1365"/>
      <c r="C41" s="1365"/>
      <c r="D41" s="1365"/>
      <c r="E41" s="1365"/>
      <c r="F41" s="1365"/>
      <c r="G41" s="1365"/>
    </row>
    <row r="42" spans="1:7" x14ac:dyDescent="0.2">
      <c r="A42" s="1365">
        <v>1953</v>
      </c>
      <c r="B42" s="1365"/>
      <c r="C42" s="1365"/>
      <c r="D42" s="1365"/>
      <c r="E42" s="1365"/>
      <c r="F42" s="1365"/>
      <c r="G42" s="1365"/>
    </row>
    <row r="43" spans="1:7" x14ac:dyDescent="0.2">
      <c r="A43" s="1365">
        <v>1954</v>
      </c>
      <c r="B43" s="1365"/>
      <c r="C43" s="1365"/>
      <c r="D43" s="1365"/>
      <c r="E43" s="1365"/>
      <c r="F43" s="1365"/>
      <c r="G43" s="1365"/>
    </row>
    <row r="44" spans="1:7" x14ac:dyDescent="0.2">
      <c r="A44" s="1365">
        <v>1955</v>
      </c>
      <c r="B44" s="1365"/>
      <c r="C44" s="1365"/>
      <c r="D44" s="1365"/>
      <c r="E44" s="1365"/>
      <c r="F44" s="1365"/>
      <c r="G44" s="1365"/>
    </row>
    <row r="45" spans="1:7" x14ac:dyDescent="0.2">
      <c r="A45" s="1365">
        <v>1956</v>
      </c>
      <c r="B45" s="1365"/>
      <c r="C45" s="1365"/>
      <c r="D45" s="1365"/>
      <c r="E45" s="1365"/>
      <c r="F45" s="1365"/>
      <c r="G45" s="1365"/>
    </row>
    <row r="46" spans="1:7" x14ac:dyDescent="0.2">
      <c r="A46" s="1365">
        <v>1957</v>
      </c>
      <c r="B46" s="1365"/>
      <c r="C46" s="1365"/>
      <c r="D46" s="1365"/>
      <c r="E46" s="1365"/>
      <c r="F46" s="1365"/>
      <c r="G46" s="1365"/>
    </row>
    <row r="47" spans="1:7" x14ac:dyDescent="0.2">
      <c r="A47" s="1365">
        <v>1958</v>
      </c>
      <c r="B47" s="1365"/>
      <c r="C47" s="1365"/>
      <c r="D47" s="1365"/>
      <c r="E47" s="1365"/>
      <c r="F47" s="1365"/>
      <c r="G47" s="1365"/>
    </row>
    <row r="48" spans="1:7" x14ac:dyDescent="0.2">
      <c r="A48" s="1365">
        <v>1959</v>
      </c>
      <c r="B48" s="1365"/>
      <c r="C48" s="1365"/>
      <c r="D48" s="1365"/>
      <c r="E48" s="1365"/>
      <c r="F48" s="1365"/>
      <c r="G48" s="1365"/>
    </row>
    <row r="49" spans="1:7" x14ac:dyDescent="0.2">
      <c r="A49" s="1365">
        <v>1960</v>
      </c>
      <c r="B49" s="1365"/>
      <c r="C49" s="1365"/>
      <c r="D49" s="1365"/>
      <c r="E49" s="1365"/>
      <c r="F49" s="1365"/>
      <c r="G49" s="1365"/>
    </row>
    <row r="50" spans="1:7" x14ac:dyDescent="0.2">
      <c r="A50" s="1365">
        <v>1961</v>
      </c>
      <c r="B50" s="1365"/>
      <c r="C50" s="1365"/>
      <c r="D50" s="1365"/>
      <c r="E50" s="1365"/>
      <c r="F50" s="1365"/>
      <c r="G50" s="1365"/>
    </row>
    <row r="51" spans="1:7" x14ac:dyDescent="0.2">
      <c r="A51" s="1365">
        <v>1962</v>
      </c>
      <c r="B51" s="1365">
        <v>24189.463813564529</v>
      </c>
      <c r="C51" s="1365">
        <v>18397.620365246261</v>
      </c>
      <c r="D51" s="1365">
        <v>26233.643854147449</v>
      </c>
      <c r="E51" s="1365">
        <v>36454.544057062034</v>
      </c>
      <c r="F51" s="1365">
        <v>9539.5068560536165</v>
      </c>
      <c r="G51" s="1365">
        <v>33728.970669618146</v>
      </c>
    </row>
    <row r="52" spans="1:7" x14ac:dyDescent="0.2">
      <c r="A52" s="1365">
        <v>1963</v>
      </c>
      <c r="B52" s="1365">
        <v>25007.917636434468</v>
      </c>
      <c r="C52" s="1365">
        <v>19297.583637863958</v>
      </c>
      <c r="D52" s="1365">
        <v>27023.329635929942</v>
      </c>
      <c r="E52" s="1365">
        <v>37597.050623009316</v>
      </c>
      <c r="F52" s="1365">
        <v>9239.7023344448789</v>
      </c>
      <c r="G52" s="1365">
        <v>35240.941950083361</v>
      </c>
    </row>
    <row r="53" spans="1:7" x14ac:dyDescent="0.2">
      <c r="A53" s="1365">
        <v>1964</v>
      </c>
      <c r="B53" s="1365">
        <v>25826.371459304406</v>
      </c>
      <c r="C53" s="1365">
        <v>20197.546910481651</v>
      </c>
      <c r="D53" s="1365">
        <v>27813.015417712435</v>
      </c>
      <c r="E53" s="1365">
        <v>38739.557188956605</v>
      </c>
      <c r="F53" s="1365">
        <v>8939.8978128361396</v>
      </c>
      <c r="G53" s="1365">
        <v>36752.913230548576</v>
      </c>
    </row>
    <row r="54" spans="1:7" x14ac:dyDescent="0.2">
      <c r="A54" s="1365">
        <v>1965</v>
      </c>
      <c r="B54" s="1365">
        <v>27439.260048585293</v>
      </c>
      <c r="C54" s="1365">
        <v>21782.789755252226</v>
      </c>
      <c r="D54" s="1365">
        <v>29222.042588600889</v>
      </c>
      <c r="E54" s="1365">
        <v>41158.890072877941</v>
      </c>
      <c r="F54" s="1365">
        <v>9680.3886077745046</v>
      </c>
      <c r="G54" s="1365">
        <v>38902.431196375393</v>
      </c>
    </row>
    <row r="55" spans="1:7" x14ac:dyDescent="0.2">
      <c r="A55" s="1365">
        <v>1966</v>
      </c>
      <c r="B55" s="1365">
        <v>29052.148637866179</v>
      </c>
      <c r="C55" s="1365">
        <v>23368.032600022798</v>
      </c>
      <c r="D55" s="1365">
        <v>30631.069759489343</v>
      </c>
      <c r="E55" s="1365">
        <v>43578.222956799269</v>
      </c>
      <c r="F55" s="1365">
        <v>10420.87940271287</v>
      </c>
      <c r="G55" s="1365">
        <v>41051.949162202211</v>
      </c>
    </row>
    <row r="56" spans="1:7" x14ac:dyDescent="0.2">
      <c r="A56" s="1365">
        <v>1967</v>
      </c>
      <c r="B56" s="1365">
        <v>29140.854232408794</v>
      </c>
      <c r="C56" s="1365">
        <v>24539.666722028458</v>
      </c>
      <c r="D56" s="1365">
        <v>31288.075070586281</v>
      </c>
      <c r="E56" s="1365">
        <v>42944.416763549802</v>
      </c>
      <c r="F56" s="1365">
        <v>12269.833361014229</v>
      </c>
      <c r="G56" s="1365">
        <v>43251.162597575152</v>
      </c>
    </row>
    <row r="57" spans="1:7" x14ac:dyDescent="0.2">
      <c r="A57" s="1365">
        <v>1968</v>
      </c>
      <c r="B57" s="1365">
        <v>29991.32349819571</v>
      </c>
      <c r="C57" s="1365">
        <v>25286.802165145404</v>
      </c>
      <c r="D57" s="1365">
        <v>31461.486414773932</v>
      </c>
      <c r="E57" s="1365">
        <v>43516.822330715346</v>
      </c>
      <c r="F57" s="1365">
        <v>12937.433665888346</v>
      </c>
      <c r="G57" s="1365">
        <v>43516.822330715346</v>
      </c>
    </row>
    <row r="58" spans="1:7" x14ac:dyDescent="0.2">
      <c r="A58" s="1365">
        <v>1969</v>
      </c>
      <c r="B58" s="1365">
        <v>31105.768258142827</v>
      </c>
      <c r="C58" s="1365">
        <v>26341.821768156988</v>
      </c>
      <c r="D58" s="1365">
        <v>32787.16113696136</v>
      </c>
      <c r="E58" s="1365">
        <v>44837.143435160833</v>
      </c>
      <c r="F58" s="1365">
        <v>13451.14303054825</v>
      </c>
      <c r="G58" s="1365">
        <v>45397.607728100345</v>
      </c>
    </row>
    <row r="59" spans="1:7" x14ac:dyDescent="0.2">
      <c r="A59" s="1365">
        <v>1970</v>
      </c>
      <c r="B59" s="1365">
        <v>30601.587263471327</v>
      </c>
      <c r="C59" s="1365">
        <v>25811.773604841033</v>
      </c>
      <c r="D59" s="1365">
        <v>32198.191816348091</v>
      </c>
      <c r="E59" s="1365">
        <v>43374.423686485447</v>
      </c>
      <c r="F59" s="1365">
        <v>13305.037940639708</v>
      </c>
      <c r="G59" s="1365">
        <v>43906.625204111035</v>
      </c>
    </row>
    <row r="60" spans="1:7" x14ac:dyDescent="0.2">
      <c r="A60" s="1365">
        <v>1971</v>
      </c>
      <c r="B60" s="1365">
        <v>30140.30215761565</v>
      </c>
      <c r="C60" s="1365">
        <v>25327.985006399704</v>
      </c>
      <c r="D60" s="1365">
        <v>32166.540958127625</v>
      </c>
      <c r="E60" s="1365">
        <v>42804.294660815503</v>
      </c>
      <c r="F60" s="1365">
        <v>13170.552203327847</v>
      </c>
      <c r="G60" s="1365">
        <v>43057.574510879494</v>
      </c>
    </row>
    <row r="61" spans="1:7" x14ac:dyDescent="0.2">
      <c r="A61" s="1365">
        <v>1972</v>
      </c>
      <c r="B61" s="1365">
        <v>31071.894852135818</v>
      </c>
      <c r="C61" s="1365">
        <v>26216.911281489596</v>
      </c>
      <c r="D61" s="1365">
        <v>33013.888280394305</v>
      </c>
      <c r="E61" s="1365">
        <v>44423.099671412929</v>
      </c>
      <c r="F61" s="1365">
        <v>14079.452354874044</v>
      </c>
      <c r="G61" s="1365">
        <v>43209.353778751371</v>
      </c>
    </row>
    <row r="62" spans="1:7" x14ac:dyDescent="0.2">
      <c r="A62" s="1365">
        <v>1973</v>
      </c>
      <c r="B62" s="1365">
        <v>32224.368560983719</v>
      </c>
      <c r="C62" s="1365">
        <v>27160.539215686276</v>
      </c>
      <c r="D62" s="1365">
        <v>34065.761050182788</v>
      </c>
      <c r="E62" s="1365">
        <v>46034.812229976742</v>
      </c>
      <c r="F62" s="1365">
        <v>15191.488035892324</v>
      </c>
      <c r="G62" s="1365">
        <v>44653.767863077439</v>
      </c>
    </row>
    <row r="63" spans="1:7" x14ac:dyDescent="0.2">
      <c r="A63" s="1365">
        <v>1974</v>
      </c>
      <c r="B63" s="1365">
        <v>31778.859021909535</v>
      </c>
      <c r="C63" s="1365">
        <v>27117.959698696137</v>
      </c>
      <c r="D63" s="1365">
        <v>33473.731503078045</v>
      </c>
      <c r="E63" s="1365">
        <v>44066.684510381223</v>
      </c>
      <c r="F63" s="1365">
        <v>15889.429510954767</v>
      </c>
      <c r="G63" s="1365">
        <v>43219.248269796968</v>
      </c>
    </row>
    <row r="64" spans="1:7" x14ac:dyDescent="0.2">
      <c r="A64" s="1365">
        <v>1975</v>
      </c>
      <c r="B64" s="1365">
        <v>30150.830290689508</v>
      </c>
      <c r="C64" s="1365">
        <v>25871.357604269062</v>
      </c>
      <c r="D64" s="1365">
        <v>31707.002176660579</v>
      </c>
      <c r="E64" s="1365">
        <v>41238.554978233391</v>
      </c>
      <c r="F64" s="1365">
        <v>15950.761831203483</v>
      </c>
      <c r="G64" s="1365">
        <v>41238.554978233391</v>
      </c>
    </row>
    <row r="65" spans="1:7" x14ac:dyDescent="0.2">
      <c r="A65" s="1365">
        <v>1976</v>
      </c>
      <c r="B65" s="1365">
        <v>31356.8194680249</v>
      </c>
      <c r="C65" s="1365">
        <v>27298.878125104031</v>
      </c>
      <c r="D65" s="1365">
        <v>33016.886381037984</v>
      </c>
      <c r="E65" s="1365">
        <v>42423.932221445451</v>
      </c>
      <c r="F65" s="1365">
        <v>17154.024767801857</v>
      </c>
      <c r="G65" s="1365">
        <v>42423.932221445451</v>
      </c>
    </row>
    <row r="66" spans="1:7" x14ac:dyDescent="0.2">
      <c r="A66" s="1365">
        <v>1977</v>
      </c>
      <c r="B66" s="1365">
        <v>32176.248548199768</v>
      </c>
      <c r="C66" s="1365">
        <v>28002.032520325203</v>
      </c>
      <c r="D66" s="1365">
        <v>33567.653890824622</v>
      </c>
      <c r="E66" s="1365">
        <v>43133.565621370501</v>
      </c>
      <c r="F66" s="1365">
        <v>17914.343786295005</v>
      </c>
      <c r="G66" s="1365">
        <v>42785.71428571429</v>
      </c>
    </row>
    <row r="67" spans="1:7" x14ac:dyDescent="0.2">
      <c r="A67" s="1365">
        <v>1978</v>
      </c>
      <c r="B67" s="1365">
        <v>33198.607806855231</v>
      </c>
      <c r="C67" s="1365">
        <v>29130.150967779835</v>
      </c>
      <c r="D67" s="1365">
        <v>34825.990542485393</v>
      </c>
      <c r="E67" s="1365">
        <v>44915.763503392373</v>
      </c>
      <c r="F67" s="1365">
        <v>19040.378006872856</v>
      </c>
      <c r="G67" s="1365">
        <v>43613.85731488825</v>
      </c>
    </row>
    <row r="68" spans="1:7" x14ac:dyDescent="0.2">
      <c r="A68" s="1365">
        <v>1979</v>
      </c>
      <c r="B68" s="1365">
        <v>33390.697106248983</v>
      </c>
      <c r="C68" s="1365">
        <v>29480.074922634238</v>
      </c>
      <c r="D68" s="1365">
        <v>35195.599652532714</v>
      </c>
      <c r="E68" s="1365">
        <v>44821.746566045935</v>
      </c>
      <c r="F68" s="1365">
        <v>19553.110918073729</v>
      </c>
      <c r="G68" s="1365">
        <v>43317.661110809488</v>
      </c>
    </row>
    <row r="69" spans="1:7" x14ac:dyDescent="0.2">
      <c r="A69" s="1365">
        <v>1980</v>
      </c>
      <c r="B69" s="1365">
        <v>32585.337287248625</v>
      </c>
      <c r="C69" s="1365">
        <v>28995.427247128013</v>
      </c>
      <c r="D69" s="1365">
        <v>34242.218844227369</v>
      </c>
      <c r="E69" s="1365">
        <v>42802.773555284206</v>
      </c>
      <c r="F69" s="1365">
        <v>19330.284831418674</v>
      </c>
      <c r="G69" s="1365">
        <v>41698.185850631715</v>
      </c>
    </row>
    <row r="70" spans="1:7" x14ac:dyDescent="0.2">
      <c r="A70" s="1365">
        <v>1981</v>
      </c>
      <c r="B70" s="1365">
        <v>32551.827393828986</v>
      </c>
      <c r="C70" s="1365">
        <v>28766.731185244218</v>
      </c>
      <c r="D70" s="1365">
        <v>33561.186382784923</v>
      </c>
      <c r="E70" s="1365">
        <v>42140.737788910388</v>
      </c>
      <c r="F70" s="1365">
        <v>19808.670158260273</v>
      </c>
      <c r="G70" s="1365">
        <v>41131.378799954451</v>
      </c>
    </row>
    <row r="71" spans="1:7" x14ac:dyDescent="0.2">
      <c r="A71" s="1365">
        <v>1982</v>
      </c>
      <c r="B71" s="1365">
        <v>31366.098423930525</v>
      </c>
      <c r="C71" s="1365">
        <v>27564.147099817736</v>
      </c>
      <c r="D71" s="1365">
        <v>32078.964297201674</v>
      </c>
      <c r="E71" s="1365">
        <v>40158.110860941357</v>
      </c>
      <c r="F71" s="1365">
        <v>19485.000536078052</v>
      </c>
      <c r="G71" s="1365">
        <v>39207.623029913157</v>
      </c>
    </row>
    <row r="72" spans="1:7" x14ac:dyDescent="0.2">
      <c r="A72" s="1365">
        <v>1983</v>
      </c>
      <c r="B72" s="1365">
        <v>31184.715403734361</v>
      </c>
      <c r="C72" s="1365">
        <v>27770.33050551527</v>
      </c>
      <c r="D72" s="1365">
        <v>31867.592383378178</v>
      </c>
      <c r="E72" s="1365">
        <v>38923.987839697635</v>
      </c>
      <c r="F72" s="1365">
        <v>20144.870899492635</v>
      </c>
      <c r="G72" s="1365">
        <v>38923.987839697635</v>
      </c>
    </row>
    <row r="73" spans="1:7" x14ac:dyDescent="0.2">
      <c r="A73" s="1365">
        <v>1984</v>
      </c>
      <c r="B73" s="1365">
        <v>32643.551926612759</v>
      </c>
      <c r="C73" s="1365">
        <v>29138.204068721458</v>
      </c>
      <c r="D73" s="1365">
        <v>33081.720408849171</v>
      </c>
      <c r="E73" s="1365">
        <v>41187.837330222806</v>
      </c>
      <c r="F73" s="1365">
        <v>20922.545026788714</v>
      </c>
      <c r="G73" s="1365">
        <v>40530.584606868193</v>
      </c>
    </row>
    <row r="74" spans="1:7" x14ac:dyDescent="0.2">
      <c r="A74" s="1365">
        <v>1985</v>
      </c>
      <c r="B74" s="1365">
        <v>33244.076508579506</v>
      </c>
      <c r="C74" s="1365">
        <v>29856.145144647835</v>
      </c>
      <c r="D74" s="1365">
        <v>33667.56792907096</v>
      </c>
      <c r="E74" s="1365">
        <v>42137.396338900136</v>
      </c>
      <c r="F74" s="1365">
        <v>21174.571024572931</v>
      </c>
      <c r="G74" s="1365">
        <v>40866.922077425763</v>
      </c>
    </row>
    <row r="75" spans="1:7" x14ac:dyDescent="0.2">
      <c r="A75" s="1365">
        <v>1986</v>
      </c>
      <c r="B75" s="1365">
        <v>33612.99805272618</v>
      </c>
      <c r="C75" s="1365">
        <v>30293.195775913719</v>
      </c>
      <c r="D75" s="1365">
        <v>34027.973337327741</v>
      </c>
      <c r="E75" s="1365">
        <v>42327.479029358896</v>
      </c>
      <c r="F75" s="1365">
        <v>21786.202441581783</v>
      </c>
      <c r="G75" s="1365">
        <v>40667.577890952663</v>
      </c>
    </row>
    <row r="76" spans="1:7" x14ac:dyDescent="0.2">
      <c r="A76" s="1365">
        <v>1987</v>
      </c>
      <c r="B76" s="1365">
        <v>33963.804867369647</v>
      </c>
      <c r="C76" s="1365">
        <v>30729.156784763018</v>
      </c>
      <c r="D76" s="1365">
        <v>34772.466888021307</v>
      </c>
      <c r="E76" s="1365">
        <v>41443.928558397492</v>
      </c>
      <c r="F76" s="1365">
        <v>22844.702083409349</v>
      </c>
      <c r="G76" s="1365">
        <v>40635.266537745832</v>
      </c>
    </row>
    <row r="77" spans="1:7" x14ac:dyDescent="0.2">
      <c r="A77" s="1365">
        <v>1988</v>
      </c>
      <c r="B77" s="1365">
        <v>34530.923206929336</v>
      </c>
      <c r="C77" s="1365">
        <v>31214.39385937115</v>
      </c>
      <c r="D77" s="1365">
        <v>35311.283053413616</v>
      </c>
      <c r="E77" s="1365">
        <v>41944.34174852998</v>
      </c>
      <c r="F77" s="1365">
        <v>23215.705432907293</v>
      </c>
      <c r="G77" s="1365">
        <v>41163.981902045707</v>
      </c>
    </row>
    <row r="78" spans="1:7" x14ac:dyDescent="0.2">
      <c r="A78" s="1365">
        <v>1989</v>
      </c>
      <c r="B78" s="1365">
        <v>35024.769711822868</v>
      </c>
      <c r="C78" s="1365">
        <v>32027.997971773853</v>
      </c>
      <c r="D78" s="1365">
        <v>35773.96264683512</v>
      </c>
      <c r="E78" s="1365">
        <v>42329.400828192345</v>
      </c>
      <c r="F78" s="1365">
        <v>24161.472154145187</v>
      </c>
      <c r="G78" s="1365">
        <v>41580.207893180093</v>
      </c>
    </row>
    <row r="79" spans="1:7" x14ac:dyDescent="0.2">
      <c r="A79" s="1365">
        <v>1990</v>
      </c>
      <c r="B79" s="1365">
        <v>35098.796413604912</v>
      </c>
      <c r="C79" s="1365">
        <v>32038.901341649609</v>
      </c>
      <c r="D79" s="1365">
        <v>35818.771724653219</v>
      </c>
      <c r="E79" s="1365">
        <v>42298.549524087968</v>
      </c>
      <c r="F79" s="1365">
        <v>24479.1605756424</v>
      </c>
      <c r="G79" s="1365">
        <v>41578.574213039661</v>
      </c>
    </row>
    <row r="80" spans="1:7" x14ac:dyDescent="0.2">
      <c r="A80" s="1365">
        <v>1991</v>
      </c>
      <c r="B80" s="1365">
        <v>34387.628122747075</v>
      </c>
      <c r="C80" s="1365">
        <v>31435.155001097075</v>
      </c>
      <c r="D80" s="1365">
        <v>34908.652791273547</v>
      </c>
      <c r="E80" s="1365">
        <v>40639.924145064724</v>
      </c>
      <c r="F80" s="1365">
        <v>24488.15942074413</v>
      </c>
      <c r="G80" s="1365">
        <v>40292.574366047076</v>
      </c>
    </row>
    <row r="81" spans="1:7" x14ac:dyDescent="0.2">
      <c r="A81" s="1365">
        <v>1992</v>
      </c>
      <c r="B81" s="1365">
        <v>34528.661544806091</v>
      </c>
      <c r="C81" s="1365">
        <v>31143.498648256475</v>
      </c>
      <c r="D81" s="1365">
        <v>35374.952268943496</v>
      </c>
      <c r="E81" s="1365">
        <v>40114.18032411296</v>
      </c>
      <c r="F81" s="1365">
        <v>24373.172855157241</v>
      </c>
      <c r="G81" s="1365">
        <v>39437.147744803035</v>
      </c>
    </row>
    <row r="82" spans="1:7" x14ac:dyDescent="0.2">
      <c r="A82" s="1365">
        <v>1993</v>
      </c>
      <c r="B82" s="1365">
        <v>35164.690195611038</v>
      </c>
      <c r="C82" s="1365">
        <v>31367.564024253981</v>
      </c>
      <c r="D82" s="1365">
        <v>35990.152406775618</v>
      </c>
      <c r="E82" s="1365">
        <v>41603.295442694754</v>
      </c>
      <c r="F82" s="1365">
        <v>24103.496566005688</v>
      </c>
      <c r="G82" s="1365">
        <v>39952.371020365594</v>
      </c>
    </row>
    <row r="83" spans="1:7" x14ac:dyDescent="0.2">
      <c r="A83" s="1365">
        <v>1994</v>
      </c>
      <c r="B83" s="1365">
        <v>36187.654896929766</v>
      </c>
      <c r="C83" s="1365">
        <v>32148.854127183138</v>
      </c>
      <c r="D83" s="1365">
        <v>37156.967081668954</v>
      </c>
      <c r="E83" s="1365">
        <v>42488.184097734498</v>
      </c>
      <c r="F83" s="1365">
        <v>24717.460710849347</v>
      </c>
      <c r="G83" s="1365">
        <v>41034.215820625715</v>
      </c>
    </row>
    <row r="84" spans="1:7" x14ac:dyDescent="0.2">
      <c r="A84" s="1365">
        <v>1995</v>
      </c>
      <c r="B84" s="1365">
        <v>36082.173000299903</v>
      </c>
      <c r="C84" s="1365">
        <v>32758.814960798598</v>
      </c>
      <c r="D84" s="1365">
        <v>36715.193579252533</v>
      </c>
      <c r="E84" s="1365">
        <v>42887.144224040676</v>
      </c>
      <c r="F84" s="1365">
        <v>25162.568013367039</v>
      </c>
      <c r="G84" s="1365">
        <v>40988.082487182786</v>
      </c>
    </row>
    <row r="85" spans="1:7" x14ac:dyDescent="0.2">
      <c r="A85" s="1365">
        <v>1996</v>
      </c>
      <c r="B85" s="1365">
        <v>36432.413715916562</v>
      </c>
      <c r="C85" s="1365">
        <v>33331.782761370472</v>
      </c>
      <c r="D85" s="1365">
        <v>36742.476811371169</v>
      </c>
      <c r="E85" s="1365">
        <v>42478.644077281439</v>
      </c>
      <c r="F85" s="1365">
        <v>26045.300018187158</v>
      </c>
      <c r="G85" s="1365">
        <v>41083.360147735701</v>
      </c>
    </row>
    <row r="86" spans="1:7" x14ac:dyDescent="0.2">
      <c r="A86" s="1365">
        <v>1997</v>
      </c>
      <c r="B86" s="1365">
        <v>37252.061579835623</v>
      </c>
      <c r="C86" s="1365">
        <v>34211.07696107353</v>
      </c>
      <c r="D86" s="1365">
        <v>37252.061579835623</v>
      </c>
      <c r="E86" s="1365">
        <v>44094.276972050327</v>
      </c>
      <c r="F86" s="1365">
        <v>26608.615414168304</v>
      </c>
      <c r="G86" s="1365">
        <v>41965.587738916867</v>
      </c>
    </row>
    <row r="87" spans="1:7" x14ac:dyDescent="0.2">
      <c r="A87" s="1365">
        <v>1998</v>
      </c>
      <c r="B87" s="1365">
        <v>38720.265987702813</v>
      </c>
      <c r="C87" s="1365">
        <v>35568.616430564209</v>
      </c>
      <c r="D87" s="1365">
        <v>38720.265987702813</v>
      </c>
      <c r="E87" s="1365">
        <v>45173.643652319945</v>
      </c>
      <c r="F87" s="1365">
        <v>28364.84601424741</v>
      </c>
      <c r="G87" s="1365">
        <v>43072.54394756088</v>
      </c>
    </row>
    <row r="88" spans="1:7" x14ac:dyDescent="0.2">
      <c r="A88" s="1365">
        <v>1999</v>
      </c>
      <c r="B88" s="1365">
        <v>39307.627683691164</v>
      </c>
      <c r="C88" s="1365">
        <v>36204.393919189228</v>
      </c>
      <c r="D88" s="1365">
        <v>39159.854647286309</v>
      </c>
      <c r="E88" s="1365">
        <v>45957.414321909593</v>
      </c>
      <c r="F88" s="1365">
        <v>28520.196026136822</v>
      </c>
      <c r="G88" s="1365">
        <v>43740.818775836786</v>
      </c>
    </row>
    <row r="89" spans="1:7" x14ac:dyDescent="0.2">
      <c r="A89" s="1365">
        <v>2000</v>
      </c>
      <c r="B89" s="1365">
        <v>40414.984239456062</v>
      </c>
      <c r="C89" s="1365">
        <v>37239.521192070228</v>
      </c>
      <c r="D89" s="1365">
        <v>39981.966551176178</v>
      </c>
      <c r="E89" s="1365">
        <v>46765.91033422773</v>
      </c>
      <c r="F89" s="1365">
        <v>30166.898950165418</v>
      </c>
      <c r="G89" s="1365">
        <v>44745.161122254925</v>
      </c>
    </row>
    <row r="90" spans="1:7" x14ac:dyDescent="0.2">
      <c r="A90" s="1365">
        <v>2001</v>
      </c>
      <c r="B90" s="1365">
        <v>40815.319548872183</v>
      </c>
      <c r="C90" s="1365">
        <v>37437.5</v>
      </c>
      <c r="D90" s="1365">
        <v>40252.349624060153</v>
      </c>
      <c r="E90" s="1365">
        <v>46726.503759398496</v>
      </c>
      <c r="F90" s="1365">
        <v>29978.148496240603</v>
      </c>
      <c r="G90" s="1365">
        <v>45741.306390977443</v>
      </c>
    </row>
    <row r="91" spans="1:7" x14ac:dyDescent="0.2">
      <c r="A91" s="1365">
        <v>2002</v>
      </c>
      <c r="B91" s="1365">
        <v>40943.205931547542</v>
      </c>
      <c r="C91" s="1365">
        <v>37346.843248371071</v>
      </c>
      <c r="D91" s="1365">
        <v>40666.562648226274</v>
      </c>
      <c r="E91" s="1365">
        <v>46752.714881294152</v>
      </c>
      <c r="F91" s="1365">
        <v>30154.117882018123</v>
      </c>
      <c r="G91" s="1365">
        <v>45646.141748009082</v>
      </c>
    </row>
    <row r="92" spans="1:7" x14ac:dyDescent="0.2">
      <c r="A92" s="1365">
        <v>2003</v>
      </c>
      <c r="B92" s="1365">
        <v>40844.73057911759</v>
      </c>
      <c r="C92" s="1365">
        <v>37598.791725147981</v>
      </c>
      <c r="D92" s="1365">
        <v>40709.483126868858</v>
      </c>
      <c r="E92" s="1365">
        <v>46525.123573564408</v>
      </c>
      <c r="F92" s="1365">
        <v>30565.924208213823</v>
      </c>
      <c r="G92" s="1365">
        <v>45443.143955574538</v>
      </c>
    </row>
    <row r="93" spans="1:7" x14ac:dyDescent="0.2">
      <c r="A93" s="1365">
        <v>2004</v>
      </c>
      <c r="B93" s="1365">
        <v>41337.091332446296</v>
      </c>
      <c r="C93" s="1365">
        <v>38177.5684280555</v>
      </c>
      <c r="D93" s="1365">
        <v>41073.7977570804</v>
      </c>
      <c r="E93" s="1365">
        <v>47129.549990496096</v>
      </c>
      <c r="F93" s="1365">
        <v>31068.641893176198</v>
      </c>
      <c r="G93" s="1365">
        <v>45813.082113666598</v>
      </c>
    </row>
    <row r="94" spans="1:7" x14ac:dyDescent="0.2">
      <c r="A94" s="1365">
        <v>2005</v>
      </c>
      <c r="B94" s="1365">
        <v>41041.171991277559</v>
      </c>
      <c r="C94" s="1365">
        <v>37844.819032455322</v>
      </c>
      <c r="D94" s="1365">
        <v>40401.901399513117</v>
      </c>
      <c r="E94" s="1365">
        <v>46922.461435510486</v>
      </c>
      <c r="F94" s="1365">
        <v>30940.696641399285</v>
      </c>
      <c r="G94" s="1365">
        <v>45132.503778570026</v>
      </c>
    </row>
    <row r="95" spans="1:7" x14ac:dyDescent="0.2">
      <c r="A95" s="1365">
        <v>2006</v>
      </c>
      <c r="B95" s="1365">
        <v>41439.61888127547</v>
      </c>
      <c r="C95" s="1365">
        <v>38461.921716153876</v>
      </c>
      <c r="D95" s="1365">
        <v>40198.911729141473</v>
      </c>
      <c r="E95" s="1365">
        <v>46650.588920238253</v>
      </c>
      <c r="F95" s="1365">
        <v>32134.315240270498</v>
      </c>
      <c r="G95" s="1365">
        <v>45782.093913744458</v>
      </c>
    </row>
    <row r="96" spans="1:7" x14ac:dyDescent="0.2">
      <c r="A96" s="1365">
        <v>2007</v>
      </c>
      <c r="B96" s="1365">
        <v>41022.483532037673</v>
      </c>
      <c r="C96" s="1365">
        <v>38609.396265447227</v>
      </c>
      <c r="D96" s="1365">
        <v>39453.976808753883</v>
      </c>
      <c r="E96" s="1365">
        <v>46693.238608525236</v>
      </c>
      <c r="F96" s="1365">
        <v>31852.751918993959</v>
      </c>
      <c r="G96" s="1365">
        <v>45245.386248570969</v>
      </c>
    </row>
    <row r="97" spans="1:7" x14ac:dyDescent="0.2">
      <c r="A97" s="1365">
        <v>2008</v>
      </c>
      <c r="B97" s="1365">
        <v>40350.580358572966</v>
      </c>
      <c r="C97" s="1365">
        <v>37510.656814274582</v>
      </c>
      <c r="D97" s="1365">
        <v>38693.958291065574</v>
      </c>
      <c r="E97" s="1365">
        <v>44728.795822699656</v>
      </c>
      <c r="F97" s="1365">
        <v>31712.479577998696</v>
      </c>
      <c r="G97" s="1365">
        <v>44018.814936625058</v>
      </c>
    </row>
    <row r="98" spans="1:7" x14ac:dyDescent="0.2">
      <c r="A98" s="1365">
        <v>2009</v>
      </c>
      <c r="B98" s="1365">
        <v>39249.151538860053</v>
      </c>
      <c r="C98" s="1365">
        <v>36320.110379243633</v>
      </c>
      <c r="D98" s="1365">
        <v>37843.211782244172</v>
      </c>
      <c r="E98" s="1365">
        <v>43115.485869553726</v>
      </c>
      <c r="F98" s="1365">
        <v>31047.836291934069</v>
      </c>
      <c r="G98" s="1365">
        <v>42646.839284015099</v>
      </c>
    </row>
    <row r="99" spans="1:7" x14ac:dyDescent="0.2">
      <c r="A99" s="1365">
        <v>2010</v>
      </c>
      <c r="B99" s="1365">
        <v>39130.731651423936</v>
      </c>
      <c r="C99" s="1365">
        <v>36360.414366367375</v>
      </c>
      <c r="D99" s="1365">
        <v>36822.133913876802</v>
      </c>
      <c r="E99" s="1365">
        <v>42478.198370867278</v>
      </c>
      <c r="F99" s="1365">
        <v>31512.35911751839</v>
      </c>
      <c r="G99" s="1365">
        <v>42131.908710235206</v>
      </c>
    </row>
    <row r="100" spans="1:7" x14ac:dyDescent="0.2">
      <c r="A100" s="1365">
        <v>2011</v>
      </c>
      <c r="B100" s="1365">
        <v>39540.473034967879</v>
      </c>
      <c r="C100" s="1365">
        <v>36603.180752370266</v>
      </c>
      <c r="D100" s="1365">
        <v>37281.017432969718</v>
      </c>
      <c r="E100" s="1365">
        <v>43381.547558364764</v>
      </c>
      <c r="F100" s="1365">
        <v>31067.514527474763</v>
      </c>
      <c r="G100" s="1365">
        <v>42138.84697726577</v>
      </c>
    </row>
    <row r="101" spans="1:7" x14ac:dyDescent="0.2">
      <c r="A101" s="1365">
        <v>2012</v>
      </c>
      <c r="B101" s="1365">
        <v>39339.324999999997</v>
      </c>
      <c r="C101" s="1365">
        <v>36236.504999999997</v>
      </c>
      <c r="D101" s="1365">
        <v>36125.69</v>
      </c>
      <c r="E101" s="1365">
        <v>42774.59</v>
      </c>
      <c r="F101" s="1365">
        <v>31139.014999999999</v>
      </c>
      <c r="G101" s="1365">
        <v>41777.254999999997</v>
      </c>
    </row>
    <row r="102" spans="1:7" x14ac:dyDescent="0.2">
      <c r="A102" s="1365">
        <v>2013</v>
      </c>
      <c r="B102" s="1365">
        <v>39160.318831474789</v>
      </c>
      <c r="C102" s="1365">
        <v>36549.630909376472</v>
      </c>
      <c r="D102" s="1365">
        <v>38725.204177791733</v>
      </c>
      <c r="E102" s="1365">
        <v>43620.244031726084</v>
      </c>
      <c r="F102" s="1365">
        <v>30784.361748076015</v>
      </c>
      <c r="G102" s="1365">
        <v>42206.121407256163</v>
      </c>
    </row>
    <row r="103" spans="1:7" x14ac:dyDescent="0.2">
      <c r="A103" s="1365">
        <v>2014</v>
      </c>
      <c r="B103" s="1365">
        <v>39102.880777462829</v>
      </c>
      <c r="C103" s="1365">
        <v>36538.757447793141</v>
      </c>
      <c r="D103" s="1365">
        <v>38782.365361254117</v>
      </c>
      <c r="E103" s="1365">
        <v>44017.450492663076</v>
      </c>
      <c r="F103" s="1365">
        <v>30662.641483966756</v>
      </c>
      <c r="G103" s="1365">
        <v>41880.681051271669</v>
      </c>
    </row>
    <row r="104" spans="1:7" x14ac:dyDescent="0.2">
      <c r="A104" s="1365">
        <v>2015</v>
      </c>
      <c r="B104" s="1365">
        <v>39874.446416981627</v>
      </c>
      <c r="C104" s="1365">
        <v>37336.020119879351</v>
      </c>
      <c r="D104" s="1365">
        <v>39239.83984270606</v>
      </c>
      <c r="E104" s="1365">
        <v>44528.227961669145</v>
      </c>
      <c r="F104" s="1365">
        <v>31413.025426640703</v>
      </c>
      <c r="G104" s="1365">
        <v>42835.943763600953</v>
      </c>
    </row>
    <row r="105" spans="1:7" x14ac:dyDescent="0.2">
      <c r="A105" s="1365">
        <v>2016</v>
      </c>
      <c r="B105" s="1365">
        <v>39820.907135985515</v>
      </c>
      <c r="C105" s="1365">
        <v>37103.469903608551</v>
      </c>
      <c r="D105" s="1365">
        <v>38880.255786316564</v>
      </c>
      <c r="E105" s="1365">
        <v>44419.647067700374</v>
      </c>
      <c r="F105" s="1365">
        <v>31564.078622224737</v>
      </c>
      <c r="G105" s="1365">
        <v>42329.310735102714</v>
      </c>
    </row>
    <row r="106" spans="1:7" x14ac:dyDescent="0.2">
      <c r="A106" s="1365">
        <v>2017</v>
      </c>
      <c r="B106" s="1365">
        <v>41198.215111439931</v>
      </c>
      <c r="C106" s="1365">
        <v>38431.170812910386</v>
      </c>
      <c r="D106" s="1365">
        <v>38533.653935078146</v>
      </c>
      <c r="E106" s="1365">
        <v>44990.090631647094</v>
      </c>
      <c r="F106" s="1365">
        <v>33102.048460186816</v>
      </c>
      <c r="G106" s="1365">
        <v>45195.056875982613</v>
      </c>
    </row>
    <row r="107" spans="1:7" x14ac:dyDescent="0.2">
      <c r="A107" s="1365">
        <v>2018</v>
      </c>
      <c r="B107" s="1365">
        <v>41700</v>
      </c>
      <c r="C107" s="1365">
        <v>39000</v>
      </c>
      <c r="D107" s="1365">
        <v>39100</v>
      </c>
      <c r="E107" s="1365">
        <v>45500</v>
      </c>
      <c r="F107" s="1365">
        <v>33500</v>
      </c>
      <c r="G107" s="1365">
        <v>45800</v>
      </c>
    </row>
    <row r="108" spans="1:7" x14ac:dyDescent="0.2">
      <c r="A108" s="1365">
        <v>2019</v>
      </c>
      <c r="B108" s="1365">
        <v>42052.418318038748</v>
      </c>
      <c r="C108" s="1365">
        <v>39399.578844704527</v>
      </c>
      <c r="D108" s="1365">
        <v>39497.832158531717</v>
      </c>
      <c r="E108" s="1365">
        <v>45982.550871126477</v>
      </c>
      <c r="F108" s="1365">
        <v>34192.153211863282</v>
      </c>
      <c r="G108" s="1365">
        <v>47063.337323225605</v>
      </c>
    </row>
  </sheetData>
  <pageMargins left="0.75" right="0.75" top="1" bottom="1" header="0.5" footer="0.5"/>
  <extLst>
    <ext xmlns:mx="http://schemas.microsoft.com/office/mac/excel/2008/main" uri="{64002731-A6B0-56B0-2670-7721B7C09600}">
      <mx:PLV Mode="0" OnePage="0" WScale="0"/>
    </ext>
  </extLs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tabColor theme="8" tint="0.39997558519241921"/>
  </sheetPr>
  <dimension ref="A1:AS108"/>
  <sheetViews>
    <sheetView workbookViewId="0">
      <pane xSplit="1" ySplit="1" topLeftCell="B17" activePane="bottomRight" state="frozen"/>
      <selection activeCell="D32" sqref="D32"/>
      <selection pane="topRight" activeCell="D32" sqref="D32"/>
      <selection pane="bottomLeft" activeCell="D32" sqref="D32"/>
      <selection pane="bottomRight" activeCell="J50" sqref="J50"/>
    </sheetView>
  </sheetViews>
  <sheetFormatPr baseColWidth="10" defaultColWidth="8.83203125" defaultRowHeight="16" x14ac:dyDescent="0.2"/>
  <cols>
    <col min="42" max="42" width="12.1640625" bestFit="1" customWidth="1"/>
  </cols>
  <sheetData>
    <row r="1" spans="1:45" x14ac:dyDescent="0.2">
      <c r="A1" t="s">
        <v>797</v>
      </c>
      <c r="B1" t="s">
        <v>798</v>
      </c>
      <c r="C1" t="s">
        <v>799</v>
      </c>
      <c r="D1" t="s">
        <v>800</v>
      </c>
      <c r="E1" t="s">
        <v>801</v>
      </c>
      <c r="F1" t="s">
        <v>802</v>
      </c>
      <c r="G1" t="s">
        <v>803</v>
      </c>
      <c r="H1" t="s">
        <v>804</v>
      </c>
      <c r="I1" t="s">
        <v>805</v>
      </c>
      <c r="J1" t="s">
        <v>806</v>
      </c>
      <c r="K1" t="s">
        <v>807</v>
      </c>
      <c r="L1" t="s">
        <v>808</v>
      </c>
      <c r="M1" t="s">
        <v>809</v>
      </c>
      <c r="N1" t="s">
        <v>810</v>
      </c>
      <c r="O1" t="s">
        <v>811</v>
      </c>
      <c r="P1" t="s">
        <v>812</v>
      </c>
      <c r="Q1" t="s">
        <v>813</v>
      </c>
      <c r="R1" t="s">
        <v>814</v>
      </c>
      <c r="S1" t="s">
        <v>815</v>
      </c>
      <c r="T1" t="s">
        <v>816</v>
      </c>
      <c r="U1" t="s">
        <v>817</v>
      </c>
      <c r="V1" t="s">
        <v>818</v>
      </c>
      <c r="W1" t="s">
        <v>819</v>
      </c>
      <c r="X1" t="s">
        <v>820</v>
      </c>
      <c r="Y1" t="s">
        <v>821</v>
      </c>
      <c r="Z1" t="s">
        <v>822</v>
      </c>
      <c r="AA1" t="s">
        <v>823</v>
      </c>
      <c r="AB1" t="s">
        <v>824</v>
      </c>
      <c r="AC1" t="s">
        <v>825</v>
      </c>
      <c r="AD1" t="s">
        <v>826</v>
      </c>
      <c r="AE1" t="s">
        <v>827</v>
      </c>
      <c r="AF1" t="s">
        <v>828</v>
      </c>
      <c r="AG1" t="s">
        <v>829</v>
      </c>
      <c r="AH1" t="s">
        <v>830</v>
      </c>
      <c r="AI1" t="s">
        <v>831</v>
      </c>
      <c r="AJ1" t="s">
        <v>832</v>
      </c>
      <c r="AK1" t="s">
        <v>833</v>
      </c>
      <c r="AL1" t="s">
        <v>834</v>
      </c>
      <c r="AM1" t="s">
        <v>835</v>
      </c>
      <c r="AN1" t="s">
        <v>836</v>
      </c>
      <c r="AO1" t="s">
        <v>837</v>
      </c>
      <c r="AP1" t="s">
        <v>838</v>
      </c>
      <c r="AQ1" t="s">
        <v>839</v>
      </c>
      <c r="AR1" t="s">
        <v>840</v>
      </c>
      <c r="AS1" t="s">
        <v>841</v>
      </c>
    </row>
    <row r="2" spans="1:45" x14ac:dyDescent="0.2">
      <c r="A2" s="1365">
        <v>1913</v>
      </c>
      <c r="B2" s="1365">
        <v>1.0000178813934326</v>
      </c>
      <c r="C2" s="1365">
        <v>0.92076380819870585</v>
      </c>
      <c r="D2" s="1365">
        <v>7.9254073194726771E-2</v>
      </c>
      <c r="E2" s="1365">
        <v>0</v>
      </c>
      <c r="F2" s="1365"/>
      <c r="G2" s="1365"/>
      <c r="H2" s="1365"/>
      <c r="I2" s="1365"/>
      <c r="J2" s="1365">
        <v>0.41450433274546766</v>
      </c>
      <c r="K2" s="1365">
        <v>0.38205702899406474</v>
      </c>
      <c r="L2" s="1365">
        <v>3.2447303751402902E-2</v>
      </c>
      <c r="M2" s="1365">
        <v>0</v>
      </c>
      <c r="N2" s="1365">
        <v>0.31147429092312467</v>
      </c>
      <c r="O2" s="1365">
        <v>0.28774019286079566</v>
      </c>
      <c r="P2" s="1365">
        <v>2.3734098062328984E-2</v>
      </c>
      <c r="Q2" s="1365">
        <v>0</v>
      </c>
      <c r="R2" s="1365">
        <v>0.19009739531415076</v>
      </c>
      <c r="S2" s="1365">
        <v>0.17623630382758226</v>
      </c>
      <c r="T2" s="1365">
        <v>1.3861091486568505E-2</v>
      </c>
      <c r="U2" s="1365">
        <v>0</v>
      </c>
      <c r="V2" s="1365">
        <v>0.15967591714853907</v>
      </c>
      <c r="W2" s="1365">
        <v>0.1480592032246742</v>
      </c>
      <c r="X2" s="1365">
        <v>1.1616713923864876E-2</v>
      </c>
      <c r="Y2" s="1365">
        <v>0</v>
      </c>
      <c r="Z2" s="1365">
        <v>8.2212502695216488E-2</v>
      </c>
      <c r="AA2" s="1365">
        <v>7.6236407990522698E-2</v>
      </c>
      <c r="AB2" s="1365">
        <v>5.9760947046937872E-3</v>
      </c>
      <c r="AC2" s="1365">
        <v>0</v>
      </c>
      <c r="AD2" s="1365">
        <v>2.5661736826734886E-2</v>
      </c>
      <c r="AE2" s="1365">
        <v>2.37963681609384E-2</v>
      </c>
      <c r="AF2" s="1365">
        <v>1.8653686657964857E-3</v>
      </c>
      <c r="AG2" s="1365">
        <v>0</v>
      </c>
      <c r="AH2" s="1365"/>
      <c r="AI2" s="1365"/>
      <c r="AJ2" s="1365"/>
      <c r="AK2" s="1365"/>
      <c r="AL2" s="1365">
        <v>0.58551354864796501</v>
      </c>
      <c r="AM2" s="1365">
        <v>0.53870677920464116</v>
      </c>
      <c r="AN2" s="1365">
        <v>4.6806769443323862E-2</v>
      </c>
      <c r="AO2" s="1365">
        <v>0</v>
      </c>
      <c r="AP2" s="1365"/>
      <c r="AQ2" s="1365"/>
      <c r="AR2" s="1365"/>
      <c r="AS2" s="1365"/>
    </row>
    <row r="3" spans="1:45" x14ac:dyDescent="0.2">
      <c r="A3" s="1365">
        <v>1914</v>
      </c>
      <c r="B3" s="1365">
        <v>1.0000178813934326</v>
      </c>
      <c r="C3" s="1365">
        <v>0.92020763841428499</v>
      </c>
      <c r="D3" s="1365">
        <v>7.9810242979147655E-2</v>
      </c>
      <c r="E3" s="1365">
        <v>0</v>
      </c>
      <c r="F3" s="1365"/>
      <c r="G3" s="1365"/>
      <c r="H3" s="1365"/>
      <c r="I3" s="1365"/>
      <c r="J3" s="1365">
        <v>0.41864481086978972</v>
      </c>
      <c r="K3" s="1365">
        <v>0.38566459140621917</v>
      </c>
      <c r="L3" s="1365">
        <v>3.2980219463570527E-2</v>
      </c>
      <c r="M3" s="1365">
        <v>0</v>
      </c>
      <c r="N3" s="1365">
        <v>0.31606691396559733</v>
      </c>
      <c r="O3" s="1365">
        <v>0.29182378756835675</v>
      </c>
      <c r="P3" s="1365">
        <v>2.4243126397240553E-2</v>
      </c>
      <c r="Q3" s="1365">
        <v>0</v>
      </c>
      <c r="R3" s="1365">
        <v>0.19279868344446766</v>
      </c>
      <c r="S3" s="1365">
        <v>0.1786341410357086</v>
      </c>
      <c r="T3" s="1365">
        <v>1.4164542408759048E-2</v>
      </c>
      <c r="U3" s="1365">
        <v>0</v>
      </c>
      <c r="V3" s="1365">
        <v>0.16275030922403874</v>
      </c>
      <c r="W3" s="1365">
        <v>0.15081964613230853</v>
      </c>
      <c r="X3" s="1365">
        <v>1.1930663091730218E-2</v>
      </c>
      <c r="Y3" s="1365">
        <v>0</v>
      </c>
      <c r="Z3" s="1365">
        <v>8.1960933145181283E-2</v>
      </c>
      <c r="AA3" s="1365">
        <v>7.5957542482086776E-2</v>
      </c>
      <c r="AB3" s="1365">
        <v>6.0033906630945115E-3</v>
      </c>
      <c r="AC3" s="1365">
        <v>0</v>
      </c>
      <c r="AD3" s="1365">
        <v>2.7237419886432222E-2</v>
      </c>
      <c r="AE3" s="1365">
        <v>2.5242338970156958E-2</v>
      </c>
      <c r="AF3" s="1365">
        <v>1.9950809162752625E-3</v>
      </c>
      <c r="AG3" s="1365">
        <v>0</v>
      </c>
      <c r="AH3" s="1365"/>
      <c r="AI3" s="1365"/>
      <c r="AJ3" s="1365"/>
      <c r="AK3" s="1365"/>
      <c r="AL3" s="1365">
        <v>0.58137307052364284</v>
      </c>
      <c r="AM3" s="1365">
        <v>0.53454304700806576</v>
      </c>
      <c r="AN3" s="1365">
        <v>4.6830023515577121E-2</v>
      </c>
      <c r="AO3" s="1365">
        <v>0</v>
      </c>
      <c r="AP3" s="1365"/>
      <c r="AQ3" s="1365"/>
      <c r="AR3" s="1365"/>
      <c r="AS3" s="1365"/>
    </row>
    <row r="4" spans="1:45" x14ac:dyDescent="0.2">
      <c r="A4" s="1365">
        <v>1915</v>
      </c>
      <c r="B4" s="1365">
        <v>1.0000180006027222</v>
      </c>
      <c r="C4" s="1365">
        <v>0.92014587350637744</v>
      </c>
      <c r="D4" s="1365">
        <v>7.9872127096344669E-2</v>
      </c>
      <c r="E4" s="1365">
        <v>0</v>
      </c>
      <c r="F4" s="1365"/>
      <c r="G4" s="1365"/>
      <c r="H4" s="1365"/>
      <c r="I4" s="1365"/>
      <c r="J4" s="1365">
        <v>0.41027725536848936</v>
      </c>
      <c r="K4" s="1365">
        <v>0.37788376459566075</v>
      </c>
      <c r="L4" s="1365">
        <v>3.2393490772828583E-2</v>
      </c>
      <c r="M4" s="1365">
        <v>0</v>
      </c>
      <c r="N4" s="1365">
        <v>0.30725238664372828</v>
      </c>
      <c r="O4" s="1365">
        <v>0.28363489461159513</v>
      </c>
      <c r="P4" s="1365">
        <v>2.3617492032133123E-2</v>
      </c>
      <c r="Q4" s="1365">
        <v>0</v>
      </c>
      <c r="R4" s="1365">
        <v>0.18495083102169788</v>
      </c>
      <c r="S4" s="1365">
        <v>0.17134860853781023</v>
      </c>
      <c r="T4" s="1365">
        <v>1.3602222483887639E-2</v>
      </c>
      <c r="U4" s="1365">
        <v>0</v>
      </c>
      <c r="V4" s="1365">
        <v>0.15606440732068511</v>
      </c>
      <c r="W4" s="1365">
        <v>0.14461280454018988</v>
      </c>
      <c r="X4" s="1365">
        <v>1.1451602780495231E-2</v>
      </c>
      <c r="Y4" s="1365">
        <v>0</v>
      </c>
      <c r="Z4" s="1365">
        <v>8.4097073139164646E-2</v>
      </c>
      <c r="AA4" s="1365">
        <v>7.7931385448780588E-2</v>
      </c>
      <c r="AB4" s="1365">
        <v>6.1656876903840533E-3</v>
      </c>
      <c r="AC4" s="1365">
        <v>0</v>
      </c>
      <c r="AD4" s="1365">
        <v>3.4859260612305216E-2</v>
      </c>
      <c r="AE4" s="1365">
        <v>3.2303420344043828E-2</v>
      </c>
      <c r="AF4" s="1365">
        <v>2.555840268261392E-3</v>
      </c>
      <c r="AG4" s="1365">
        <v>0</v>
      </c>
      <c r="AH4" s="1365"/>
      <c r="AI4" s="1365"/>
      <c r="AJ4" s="1365"/>
      <c r="AK4" s="1365"/>
      <c r="AL4" s="1365">
        <v>0.58974074523423281</v>
      </c>
      <c r="AM4" s="1365">
        <v>0.54226210891071669</v>
      </c>
      <c r="AN4" s="1365">
        <v>4.747863632351608E-2</v>
      </c>
      <c r="AO4" s="1365">
        <v>0</v>
      </c>
      <c r="AP4" s="1365"/>
      <c r="AQ4" s="1365"/>
      <c r="AR4" s="1365"/>
      <c r="AS4" s="1365"/>
    </row>
    <row r="5" spans="1:45" x14ac:dyDescent="0.2">
      <c r="A5" s="1365">
        <v>1916</v>
      </c>
      <c r="B5" s="1365">
        <v>1.0000178813934326</v>
      </c>
      <c r="C5" s="1365">
        <v>0.91813192223070295</v>
      </c>
      <c r="D5" s="1365">
        <v>8.1885959162729699E-2</v>
      </c>
      <c r="E5" s="1365">
        <v>0</v>
      </c>
      <c r="F5" s="1365"/>
      <c r="G5" s="1365"/>
      <c r="H5" s="1365"/>
      <c r="I5" s="1365"/>
      <c r="J5" s="1365">
        <v>0.42786935364474876</v>
      </c>
      <c r="K5" s="1365">
        <v>0.39332143032888689</v>
      </c>
      <c r="L5" s="1365">
        <v>3.4547923315861845E-2</v>
      </c>
      <c r="M5" s="1365">
        <v>0</v>
      </c>
      <c r="N5" s="1365">
        <v>0.3289268670151505</v>
      </c>
      <c r="O5" s="1365">
        <v>0.30305459965216769</v>
      </c>
      <c r="P5" s="1365">
        <v>2.5872267362982811E-2</v>
      </c>
      <c r="Q5" s="1365">
        <v>0</v>
      </c>
      <c r="R5" s="1365">
        <v>0.19877921901995477</v>
      </c>
      <c r="S5" s="1365">
        <v>0.18376016030579376</v>
      </c>
      <c r="T5" s="1365">
        <v>1.5019058714161019E-2</v>
      </c>
      <c r="U5" s="1365">
        <v>0</v>
      </c>
      <c r="V5" s="1365">
        <v>0.16586980231682802</v>
      </c>
      <c r="W5" s="1365">
        <v>0.15336292234170631</v>
      </c>
      <c r="X5" s="1365">
        <v>1.2506879975121704E-2</v>
      </c>
      <c r="Y5" s="1365">
        <v>0</v>
      </c>
      <c r="Z5" s="1365">
        <v>0.10165704684396704</v>
      </c>
      <c r="AA5" s="1365">
        <v>9.3997554773413067E-2</v>
      </c>
      <c r="AB5" s="1365">
        <v>7.6594920705539684E-3</v>
      </c>
      <c r="AC5" s="1365">
        <v>0</v>
      </c>
      <c r="AD5" s="1365">
        <v>4.1695092224211035E-2</v>
      </c>
      <c r="AE5" s="1365">
        <v>3.8553404373159315E-2</v>
      </c>
      <c r="AF5" s="1365">
        <v>3.1416878510517189E-3</v>
      </c>
      <c r="AG5" s="1365">
        <v>0</v>
      </c>
      <c r="AH5" s="1365"/>
      <c r="AI5" s="1365"/>
      <c r="AJ5" s="1365"/>
      <c r="AK5" s="1365"/>
      <c r="AL5" s="1365">
        <v>0.57214852774868385</v>
      </c>
      <c r="AM5" s="1365">
        <v>0.52481049190181606</v>
      </c>
      <c r="AN5" s="1365">
        <v>4.7338035846867847E-2</v>
      </c>
      <c r="AO5" s="1365">
        <v>0</v>
      </c>
      <c r="AP5" s="1365"/>
      <c r="AQ5" s="1365"/>
      <c r="AR5" s="1365"/>
      <c r="AS5" s="1365"/>
    </row>
    <row r="6" spans="1:45" x14ac:dyDescent="0.2">
      <c r="A6" s="1365">
        <v>1917</v>
      </c>
      <c r="B6" s="1365">
        <v>1.0000177621841431</v>
      </c>
      <c r="C6" s="1365">
        <v>0.81117511095511885</v>
      </c>
      <c r="D6" s="1365">
        <v>0.18884265122902419</v>
      </c>
      <c r="E6" s="1365">
        <v>0</v>
      </c>
      <c r="F6" s="1365"/>
      <c r="G6" s="1365"/>
      <c r="H6" s="1365"/>
      <c r="I6" s="1365"/>
      <c r="J6" s="1365">
        <v>0.43028135049994048</v>
      </c>
      <c r="K6" s="1365">
        <v>0.34935639739284058</v>
      </c>
      <c r="L6" s="1365">
        <v>8.092495310709992E-2</v>
      </c>
      <c r="M6" s="1365">
        <v>0</v>
      </c>
      <c r="N6" s="1365">
        <v>0.33459646126359677</v>
      </c>
      <c r="O6" s="1365">
        <v>0.27233111616788375</v>
      </c>
      <c r="P6" s="1365">
        <v>6.2265345095713034E-2</v>
      </c>
      <c r="Q6" s="1365">
        <v>0</v>
      </c>
      <c r="R6" s="1365">
        <v>0.19470645479051596</v>
      </c>
      <c r="S6" s="1365">
        <v>0.15903624546348971</v>
      </c>
      <c r="T6" s="1365">
        <v>3.5670209327026248E-2</v>
      </c>
      <c r="U6" s="1365">
        <v>0</v>
      </c>
      <c r="V6" s="1365">
        <v>0.15640903804324607</v>
      </c>
      <c r="W6" s="1365">
        <v>0.12777447888798549</v>
      </c>
      <c r="X6" s="1365">
        <v>2.8634559155260593E-2</v>
      </c>
      <c r="Y6" s="1365">
        <v>0</v>
      </c>
      <c r="Z6" s="1365">
        <v>8.7995369897431841E-2</v>
      </c>
      <c r="AA6" s="1365">
        <v>7.1887513263119845E-2</v>
      </c>
      <c r="AB6" s="1365">
        <v>1.6107856634311999E-2</v>
      </c>
      <c r="AC6" s="1365">
        <v>0</v>
      </c>
      <c r="AD6" s="1365">
        <v>3.0406920952551514E-2</v>
      </c>
      <c r="AE6" s="1365">
        <v>2.4840122246243983E-2</v>
      </c>
      <c r="AF6" s="1365">
        <v>5.5667987063075328E-3</v>
      </c>
      <c r="AG6" s="1365">
        <v>0</v>
      </c>
      <c r="AH6" s="1365"/>
      <c r="AI6" s="1365"/>
      <c r="AJ6" s="1365"/>
      <c r="AK6" s="1365"/>
      <c r="AL6" s="1365">
        <v>0.56973641168420253</v>
      </c>
      <c r="AM6" s="1365">
        <v>0.46181871356227827</v>
      </c>
      <c r="AN6" s="1365">
        <v>0.10791769812192425</v>
      </c>
      <c r="AO6" s="1365">
        <v>0</v>
      </c>
      <c r="AP6" s="1365"/>
      <c r="AQ6" s="1365"/>
      <c r="AR6" s="1365"/>
      <c r="AS6" s="1365"/>
    </row>
    <row r="7" spans="1:45" x14ac:dyDescent="0.2">
      <c r="A7" s="1365">
        <v>1918</v>
      </c>
      <c r="B7" s="1365">
        <v>1.0000178813934326</v>
      </c>
      <c r="C7" s="1365">
        <v>0.765931328221089</v>
      </c>
      <c r="D7" s="1365">
        <v>0.23408655317234364</v>
      </c>
      <c r="E7" s="1365">
        <v>0</v>
      </c>
      <c r="F7" s="1365"/>
      <c r="G7" s="1365"/>
      <c r="H7" s="1365"/>
      <c r="I7" s="1365"/>
      <c r="J7" s="1365">
        <v>0.40911341449058874</v>
      </c>
      <c r="K7" s="1365">
        <v>0.31347243770221828</v>
      </c>
      <c r="L7" s="1365">
        <v>9.5640976788370455E-2</v>
      </c>
      <c r="M7" s="1365">
        <v>0</v>
      </c>
      <c r="N7" s="1365">
        <v>0.31350921515573332</v>
      </c>
      <c r="O7" s="1365">
        <v>0.24083772247987817</v>
      </c>
      <c r="P7" s="1365">
        <v>7.2671492675855168E-2</v>
      </c>
      <c r="Q7" s="1365">
        <v>0</v>
      </c>
      <c r="R7" s="1365">
        <v>0.16955984079858263</v>
      </c>
      <c r="S7" s="1365">
        <v>0.13076367758695429</v>
      </c>
      <c r="T7" s="1365">
        <v>3.8796163211628362E-2</v>
      </c>
      <c r="U7" s="1365">
        <v>0</v>
      </c>
      <c r="V7" s="1365">
        <v>0.12891537370267214</v>
      </c>
      <c r="W7" s="1365">
        <v>9.9435604405282457E-2</v>
      </c>
      <c r="X7" s="1365">
        <v>2.9479769297389685E-2</v>
      </c>
      <c r="Y7" s="1365">
        <v>0</v>
      </c>
      <c r="Z7" s="1365">
        <v>6.3570052546946809E-2</v>
      </c>
      <c r="AA7" s="1365">
        <v>4.9033990076066541E-2</v>
      </c>
      <c r="AB7" s="1365">
        <v>1.4536062470880271E-2</v>
      </c>
      <c r="AC7" s="1365">
        <v>0</v>
      </c>
      <c r="AD7" s="1365">
        <v>1.7154293325229102E-2</v>
      </c>
      <c r="AE7" s="1365">
        <v>1.3231155486370709E-2</v>
      </c>
      <c r="AF7" s="1365">
        <v>3.9231378388583926E-3</v>
      </c>
      <c r="AG7" s="1365">
        <v>0</v>
      </c>
      <c r="AH7" s="1365"/>
      <c r="AI7" s="1365"/>
      <c r="AJ7" s="1365"/>
      <c r="AK7" s="1365"/>
      <c r="AL7" s="1365">
        <v>0.59090446690284382</v>
      </c>
      <c r="AM7" s="1365">
        <v>0.45245889051887062</v>
      </c>
      <c r="AN7" s="1365">
        <v>0.1384455763839732</v>
      </c>
      <c r="AO7" s="1365">
        <v>0</v>
      </c>
      <c r="AP7" s="1365"/>
      <c r="AQ7" s="1365"/>
      <c r="AR7" s="1365"/>
      <c r="AS7" s="1365"/>
    </row>
    <row r="8" spans="1:45" x14ac:dyDescent="0.2">
      <c r="A8" s="1365">
        <v>1919</v>
      </c>
      <c r="B8" s="1365">
        <v>1.0000177621841431</v>
      </c>
      <c r="C8" s="1365">
        <v>0.87873336366529542</v>
      </c>
      <c r="D8" s="1365">
        <v>0.12128439851884759</v>
      </c>
      <c r="E8" s="1365">
        <v>0</v>
      </c>
      <c r="F8" s="1365"/>
      <c r="G8" s="1365"/>
      <c r="H8" s="1365"/>
      <c r="I8" s="1365"/>
      <c r="J8" s="1365">
        <v>0.42785495524488459</v>
      </c>
      <c r="K8" s="1365">
        <v>0.37638726796234279</v>
      </c>
      <c r="L8" s="1365">
        <v>5.1467687282541814E-2</v>
      </c>
      <c r="M8" s="1365">
        <v>0</v>
      </c>
      <c r="N8" s="1365">
        <v>0.3389722790475766</v>
      </c>
      <c r="O8" s="1365">
        <v>0.29892093486100385</v>
      </c>
      <c r="P8" s="1365">
        <v>4.0051344186572732E-2</v>
      </c>
      <c r="Q8" s="1365">
        <v>0</v>
      </c>
      <c r="R8" s="1365">
        <v>0.19044507977339373</v>
      </c>
      <c r="S8" s="1365">
        <v>0.16850241450001771</v>
      </c>
      <c r="T8" s="1365">
        <v>2.1942665273376016E-2</v>
      </c>
      <c r="U8" s="1365">
        <v>0</v>
      </c>
      <c r="V8" s="1365">
        <v>0.14450229941706044</v>
      </c>
      <c r="W8" s="1365">
        <v>0.12787413286869959</v>
      </c>
      <c r="X8" s="1365">
        <v>1.6628166548360846E-2</v>
      </c>
      <c r="Y8" s="1365">
        <v>0</v>
      </c>
      <c r="Z8" s="1365">
        <v>6.9904285908747588E-2</v>
      </c>
      <c r="AA8" s="1365">
        <v>6.186391858987985E-2</v>
      </c>
      <c r="AB8" s="1365">
        <v>8.0403673188677392E-3</v>
      </c>
      <c r="AC8" s="1365">
        <v>0</v>
      </c>
      <c r="AD8" s="1365">
        <v>1.7740776410912783E-2</v>
      </c>
      <c r="AE8" s="1365">
        <v>1.570010450796443E-2</v>
      </c>
      <c r="AF8" s="1365">
        <v>2.0406719029483524E-3</v>
      </c>
      <c r="AG8" s="1365">
        <v>0</v>
      </c>
      <c r="AH8" s="1365"/>
      <c r="AI8" s="1365"/>
      <c r="AJ8" s="1365"/>
      <c r="AK8" s="1365"/>
      <c r="AL8" s="1365">
        <v>0.57216280693925847</v>
      </c>
      <c r="AM8" s="1365">
        <v>0.50234609570295274</v>
      </c>
      <c r="AN8" s="1365">
        <v>6.981671123630577E-2</v>
      </c>
      <c r="AO8" s="1365">
        <v>0</v>
      </c>
      <c r="AP8" s="1365"/>
      <c r="AQ8" s="1365"/>
      <c r="AR8" s="1365"/>
      <c r="AS8" s="1365"/>
    </row>
    <row r="9" spans="1:45" x14ac:dyDescent="0.2">
      <c r="A9" s="1365">
        <v>1920</v>
      </c>
      <c r="B9" s="1365">
        <v>1.0000178813934326</v>
      </c>
      <c r="C9" s="1365">
        <v>0.92257337311547671</v>
      </c>
      <c r="D9" s="1365">
        <v>7.7444508277955904E-2</v>
      </c>
      <c r="E9" s="1365">
        <v>0</v>
      </c>
      <c r="F9" s="1365"/>
      <c r="G9" s="1365"/>
      <c r="H9" s="1365"/>
      <c r="I9" s="1365"/>
      <c r="J9" s="1365">
        <v>0.41108624533850874</v>
      </c>
      <c r="K9" s="1365">
        <v>0.37963432593647672</v>
      </c>
      <c r="L9" s="1365">
        <v>3.1451919402032034E-2</v>
      </c>
      <c r="M9" s="1365">
        <v>0</v>
      </c>
      <c r="N9" s="1365">
        <v>0.31430502637173419</v>
      </c>
      <c r="O9" s="1365">
        <v>0.2909365430528591</v>
      </c>
      <c r="P9" s="1365">
        <v>2.3368483318875085E-2</v>
      </c>
      <c r="Q9" s="1365">
        <v>0</v>
      </c>
      <c r="R9" s="1365">
        <v>0.16604993998733794</v>
      </c>
      <c r="S9" s="1365">
        <v>0.15423840462673588</v>
      </c>
      <c r="T9" s="1365">
        <v>1.1811535360602071E-2</v>
      </c>
      <c r="U9" s="1365">
        <v>0</v>
      </c>
      <c r="V9" s="1365">
        <v>0.12107785866172356</v>
      </c>
      <c r="W9" s="1365">
        <v>0.11248677009257139</v>
      </c>
      <c r="X9" s="1365">
        <v>8.5910885691521683E-3</v>
      </c>
      <c r="Y9" s="1365">
        <v>0</v>
      </c>
      <c r="Z9" s="1365">
        <v>5.046703382523663E-2</v>
      </c>
      <c r="AA9" s="1365">
        <v>4.6890264775203125E-2</v>
      </c>
      <c r="AB9" s="1365">
        <v>3.5767690500335034E-3</v>
      </c>
      <c r="AC9" s="1365">
        <v>0</v>
      </c>
      <c r="AD9" s="1365">
        <v>8.7400179537679128E-3</v>
      </c>
      <c r="AE9" s="1365">
        <v>8.1206635318790358E-3</v>
      </c>
      <c r="AF9" s="1365">
        <v>6.1935442188887737E-4</v>
      </c>
      <c r="AG9" s="1365">
        <v>0</v>
      </c>
      <c r="AH9" s="1365"/>
      <c r="AI9" s="1365"/>
      <c r="AJ9" s="1365"/>
      <c r="AK9" s="1365"/>
      <c r="AL9" s="1365">
        <v>0.58893163605492393</v>
      </c>
      <c r="AM9" s="1365">
        <v>0.5429390471790001</v>
      </c>
      <c r="AN9" s="1365">
        <v>4.5992588875923862E-2</v>
      </c>
      <c r="AO9" s="1365">
        <v>0</v>
      </c>
      <c r="AP9" s="1365"/>
      <c r="AQ9" s="1365"/>
      <c r="AR9" s="1365"/>
      <c r="AS9" s="1365"/>
    </row>
    <row r="10" spans="1:45" x14ac:dyDescent="0.2">
      <c r="A10" s="1365">
        <v>1921</v>
      </c>
      <c r="B10" s="1365">
        <v>1.0000178813934326</v>
      </c>
      <c r="C10" s="1365">
        <v>0.9187781210346222</v>
      </c>
      <c r="D10" s="1365">
        <v>8.1239760358810378E-2</v>
      </c>
      <c r="E10" s="1365">
        <v>0</v>
      </c>
      <c r="F10" s="1365"/>
      <c r="G10" s="1365"/>
      <c r="H10" s="1365"/>
      <c r="I10" s="1365"/>
      <c r="J10" s="1365">
        <v>0.44681164239034565</v>
      </c>
      <c r="K10" s="1365">
        <v>0.41112565773091037</v>
      </c>
      <c r="L10" s="1365">
        <v>3.5685984659435267E-2</v>
      </c>
      <c r="M10" s="1365">
        <v>0</v>
      </c>
      <c r="N10" s="1365">
        <v>0.32996174269049827</v>
      </c>
      <c r="O10" s="1365">
        <v>0.30422459428051302</v>
      </c>
      <c r="P10" s="1365">
        <v>2.5737148409985266E-2</v>
      </c>
      <c r="Q10" s="1365">
        <v>0</v>
      </c>
      <c r="R10" s="1365">
        <v>0.16612232833934773</v>
      </c>
      <c r="S10" s="1365">
        <v>0.15367042737064757</v>
      </c>
      <c r="T10" s="1365">
        <v>1.2451900968700158E-2</v>
      </c>
      <c r="U10" s="1365">
        <v>0</v>
      </c>
      <c r="V10" s="1365">
        <v>0.121261972598738</v>
      </c>
      <c r="W10" s="1365">
        <v>0.11219386383141748</v>
      </c>
      <c r="X10" s="1365">
        <v>9.0681087673205162E-3</v>
      </c>
      <c r="Y10" s="1365">
        <v>0</v>
      </c>
      <c r="Z10" s="1365">
        <v>5.1596802342879389E-2</v>
      </c>
      <c r="AA10" s="1365">
        <v>4.7742383842855771E-2</v>
      </c>
      <c r="AB10" s="1365">
        <v>3.8544185000236189E-3</v>
      </c>
      <c r="AC10" s="1365">
        <v>0</v>
      </c>
      <c r="AD10" s="1365">
        <v>9.7608395852881065E-3</v>
      </c>
      <c r="AE10" s="1365">
        <v>9.0317367625366955E-3</v>
      </c>
      <c r="AF10" s="1365">
        <v>7.2910282275141141E-4</v>
      </c>
      <c r="AG10" s="1365">
        <v>0</v>
      </c>
      <c r="AH10" s="1365"/>
      <c r="AI10" s="1365"/>
      <c r="AJ10" s="1365"/>
      <c r="AK10" s="1365"/>
      <c r="AL10" s="1365">
        <v>0.55320623900308696</v>
      </c>
      <c r="AM10" s="1365">
        <v>0.50765246330371183</v>
      </c>
      <c r="AN10" s="1365">
        <v>4.5553775699375104E-2</v>
      </c>
      <c r="AO10" s="1365">
        <v>0</v>
      </c>
      <c r="AP10" s="1365"/>
      <c r="AQ10" s="1365"/>
      <c r="AR10" s="1365"/>
      <c r="AS10" s="1365"/>
    </row>
    <row r="11" spans="1:45" x14ac:dyDescent="0.2">
      <c r="A11" s="1365">
        <v>1922</v>
      </c>
      <c r="B11" s="1365">
        <v>1.0000178813934326</v>
      </c>
      <c r="C11" s="1365">
        <v>0.92355097809341635</v>
      </c>
      <c r="D11" s="1365">
        <v>7.6466903300016265E-2</v>
      </c>
      <c r="E11" s="1365">
        <v>0</v>
      </c>
      <c r="F11" s="1365"/>
      <c r="G11" s="1365"/>
      <c r="H11" s="1365"/>
      <c r="I11" s="1365"/>
      <c r="J11" s="1365">
        <v>0.43540638218893735</v>
      </c>
      <c r="K11" s="1365">
        <v>0.40265641739741503</v>
      </c>
      <c r="L11" s="1365">
        <v>3.2749964791522312E-2</v>
      </c>
      <c r="M11" s="1365">
        <v>0</v>
      </c>
      <c r="N11" s="1365">
        <v>0.32225418750833806</v>
      </c>
      <c r="O11" s="1365">
        <v>0.29863668809051869</v>
      </c>
      <c r="P11" s="1365">
        <v>2.3617499417819352E-2</v>
      </c>
      <c r="Q11" s="1365">
        <v>0</v>
      </c>
      <c r="R11" s="1365">
        <v>0.16116447668973338</v>
      </c>
      <c r="S11" s="1365">
        <v>0.14985588738593075</v>
      </c>
      <c r="T11" s="1365">
        <v>1.1308589303802619E-2</v>
      </c>
      <c r="U11" s="1365">
        <v>0</v>
      </c>
      <c r="V11" s="1365">
        <v>0.11799059994273506</v>
      </c>
      <c r="W11" s="1365">
        <v>0.10973287223470304</v>
      </c>
      <c r="X11" s="1365">
        <v>8.2577277080320109E-3</v>
      </c>
      <c r="Y11" s="1365">
        <v>0</v>
      </c>
      <c r="Z11" s="1365">
        <v>5.1620720530689342E-2</v>
      </c>
      <c r="AA11" s="1365">
        <v>4.8012178948840065E-2</v>
      </c>
      <c r="AB11" s="1365">
        <v>3.6085415818492739E-3</v>
      </c>
      <c r="AC11" s="1365">
        <v>0</v>
      </c>
      <c r="AD11" s="1365">
        <v>1.215838153751508E-2</v>
      </c>
      <c r="AE11" s="1365">
        <v>1.1308459379762657E-2</v>
      </c>
      <c r="AF11" s="1365">
        <v>8.4992215775242313E-4</v>
      </c>
      <c r="AG11" s="1365">
        <v>0</v>
      </c>
      <c r="AH11" s="1365"/>
      <c r="AI11" s="1365"/>
      <c r="AJ11" s="1365"/>
      <c r="AK11" s="1365"/>
      <c r="AL11" s="1365">
        <v>0.56461149920449527</v>
      </c>
      <c r="AM11" s="1365">
        <v>0.52089456069600137</v>
      </c>
      <c r="AN11" s="1365">
        <v>4.3716938508493952E-2</v>
      </c>
      <c r="AO11" s="1365">
        <v>0</v>
      </c>
      <c r="AP11" s="1365"/>
      <c r="AQ11" s="1365"/>
      <c r="AR11" s="1365"/>
      <c r="AS11" s="1365"/>
    </row>
    <row r="12" spans="1:45" x14ac:dyDescent="0.2">
      <c r="A12" s="1365">
        <v>1923</v>
      </c>
      <c r="B12" s="1365">
        <v>1.0000180006027222</v>
      </c>
      <c r="C12" s="1365">
        <v>0.924549462301967</v>
      </c>
      <c r="D12" s="1365">
        <v>7.5468538300755145E-2</v>
      </c>
      <c r="E12" s="1365">
        <v>0</v>
      </c>
      <c r="F12" s="1365"/>
      <c r="G12" s="1365"/>
      <c r="H12" s="1365"/>
      <c r="I12" s="1365"/>
      <c r="J12" s="1365">
        <v>0.40613206963144782</v>
      </c>
      <c r="K12" s="1365">
        <v>0.37583573048538055</v>
      </c>
      <c r="L12" s="1365">
        <v>3.0296339146067258E-2</v>
      </c>
      <c r="M12" s="1365">
        <v>0</v>
      </c>
      <c r="N12" s="1365">
        <v>0.30120927072052972</v>
      </c>
      <c r="O12" s="1365">
        <v>0.27936593103377733</v>
      </c>
      <c r="P12" s="1365">
        <v>2.184333968675237E-2</v>
      </c>
      <c r="Q12" s="1365">
        <v>0</v>
      </c>
      <c r="R12" s="1365">
        <v>0.1518253737376396</v>
      </c>
      <c r="S12" s="1365">
        <v>0.14132293993997164</v>
      </c>
      <c r="T12" s="1365">
        <v>1.0502433797667958E-2</v>
      </c>
      <c r="U12" s="1365">
        <v>0</v>
      </c>
      <c r="V12" s="1365">
        <v>0.11154121559505903</v>
      </c>
      <c r="W12" s="1365">
        <v>0.10384694196850668</v>
      </c>
      <c r="X12" s="1365">
        <v>7.6942736265523557E-3</v>
      </c>
      <c r="Y12" s="1365">
        <v>0</v>
      </c>
      <c r="Z12" s="1365">
        <v>4.7906413289934509E-2</v>
      </c>
      <c r="AA12" s="1365">
        <v>4.4605902928761397E-2</v>
      </c>
      <c r="AB12" s="1365">
        <v>3.3005103611731148E-3</v>
      </c>
      <c r="AC12" s="1365">
        <v>0</v>
      </c>
      <c r="AD12" s="1365">
        <v>1.0469353280030897E-2</v>
      </c>
      <c r="AE12" s="1365">
        <v>9.7481034929080852E-3</v>
      </c>
      <c r="AF12" s="1365">
        <v>7.2124978712281233E-4</v>
      </c>
      <c r="AG12" s="1365">
        <v>0</v>
      </c>
      <c r="AH12" s="1365"/>
      <c r="AI12" s="1365"/>
      <c r="AJ12" s="1365"/>
      <c r="AK12" s="1365"/>
      <c r="AL12" s="1365">
        <v>0.59388593097127429</v>
      </c>
      <c r="AM12" s="1365">
        <v>0.54871373181658645</v>
      </c>
      <c r="AN12" s="1365">
        <v>4.5172199154687884E-2</v>
      </c>
      <c r="AO12" s="1365">
        <v>0</v>
      </c>
      <c r="AP12" s="1365"/>
      <c r="AQ12" s="1365"/>
      <c r="AR12" s="1365"/>
      <c r="AS12" s="1365"/>
    </row>
    <row r="13" spans="1:45" x14ac:dyDescent="0.2">
      <c r="A13" s="1365">
        <v>1924</v>
      </c>
      <c r="B13" s="1365">
        <v>1.0000178813934326</v>
      </c>
      <c r="C13" s="1365">
        <v>0.92912118804549482</v>
      </c>
      <c r="D13" s="1365">
        <v>7.0896693347937828E-2</v>
      </c>
      <c r="E13" s="1365">
        <v>0</v>
      </c>
      <c r="F13" s="1365"/>
      <c r="G13" s="1365"/>
      <c r="H13" s="1365"/>
      <c r="I13" s="1365"/>
      <c r="J13" s="1365">
        <v>0.42923944036066897</v>
      </c>
      <c r="K13" s="1365">
        <v>0.3993237431393189</v>
      </c>
      <c r="L13" s="1365">
        <v>2.9915697221350079E-2</v>
      </c>
      <c r="M13" s="1365">
        <v>0</v>
      </c>
      <c r="N13" s="1365">
        <v>0.31768612165789639</v>
      </c>
      <c r="O13" s="1365">
        <v>0.29616962057781138</v>
      </c>
      <c r="P13" s="1365">
        <v>2.1516501080084995E-2</v>
      </c>
      <c r="Q13" s="1365">
        <v>0</v>
      </c>
      <c r="R13" s="1365">
        <v>0.16152532934939051</v>
      </c>
      <c r="S13" s="1365">
        <v>0.15109876532836936</v>
      </c>
      <c r="T13" s="1365">
        <v>1.0426564021021165E-2</v>
      </c>
      <c r="U13" s="1365">
        <v>0</v>
      </c>
      <c r="V13" s="1365">
        <v>0.11938855550384707</v>
      </c>
      <c r="W13" s="1365">
        <v>0.11170370903939507</v>
      </c>
      <c r="X13" s="1365">
        <v>7.6848464644520042E-3</v>
      </c>
      <c r="Y13" s="1365">
        <v>0</v>
      </c>
      <c r="Z13" s="1365">
        <v>5.2786922568356542E-2</v>
      </c>
      <c r="AA13" s="1365">
        <v>4.9393386958043066E-2</v>
      </c>
      <c r="AB13" s="1365">
        <v>3.3935356103134751E-3</v>
      </c>
      <c r="AC13" s="1365">
        <v>0</v>
      </c>
      <c r="AD13" s="1365">
        <v>1.2861133673259547E-2</v>
      </c>
      <c r="AE13" s="1365">
        <v>1.2034331259212236E-2</v>
      </c>
      <c r="AF13" s="1365">
        <v>8.2680241404731202E-4</v>
      </c>
      <c r="AG13" s="1365">
        <v>0</v>
      </c>
      <c r="AH13" s="1365"/>
      <c r="AI13" s="1365"/>
      <c r="AJ13" s="1365"/>
      <c r="AK13" s="1365"/>
      <c r="AL13" s="1365">
        <v>0.57077844103276365</v>
      </c>
      <c r="AM13" s="1365">
        <v>0.52979744490617586</v>
      </c>
      <c r="AN13" s="1365">
        <v>4.0980996126587746E-2</v>
      </c>
      <c r="AO13" s="1365">
        <v>0</v>
      </c>
      <c r="AP13" s="1365"/>
      <c r="AQ13" s="1365"/>
      <c r="AR13" s="1365"/>
      <c r="AS13" s="1365"/>
    </row>
    <row r="14" spans="1:45" x14ac:dyDescent="0.2">
      <c r="A14" s="1365">
        <v>1925</v>
      </c>
      <c r="B14" s="1365">
        <v>1.0000178813934326</v>
      </c>
      <c r="C14" s="1365">
        <v>0.92362358618806872</v>
      </c>
      <c r="D14" s="1365">
        <v>7.6394295205363921E-2</v>
      </c>
      <c r="E14" s="1365">
        <v>0</v>
      </c>
      <c r="F14" s="1365"/>
      <c r="G14" s="1365"/>
      <c r="H14" s="1365"/>
      <c r="I14" s="1365"/>
      <c r="J14" s="1365">
        <v>0.44377621602598205</v>
      </c>
      <c r="K14" s="1365">
        <v>0.41047850022971238</v>
      </c>
      <c r="L14" s="1365">
        <v>3.3297715796269646E-2</v>
      </c>
      <c r="M14" s="1365">
        <v>0</v>
      </c>
      <c r="N14" s="1365">
        <v>0.34051997118573862</v>
      </c>
      <c r="O14" s="1365">
        <v>0.31565596540223956</v>
      </c>
      <c r="P14" s="1365">
        <v>2.486400578349908E-2</v>
      </c>
      <c r="Q14" s="1365">
        <v>0</v>
      </c>
      <c r="R14" s="1365">
        <v>0.18164590300100517</v>
      </c>
      <c r="S14" s="1365">
        <v>0.16892115704973423</v>
      </c>
      <c r="T14" s="1365">
        <v>1.2724745951270927E-2</v>
      </c>
      <c r="U14" s="1365">
        <v>0</v>
      </c>
      <c r="V14" s="1365">
        <v>0.13480194538775211</v>
      </c>
      <c r="W14" s="1365">
        <v>0.12538026614237033</v>
      </c>
      <c r="X14" s="1365">
        <v>9.4216792453817866E-3</v>
      </c>
      <c r="Y14" s="1365">
        <v>0</v>
      </c>
      <c r="Z14" s="1365">
        <v>6.1751383444121448E-2</v>
      </c>
      <c r="AA14" s="1365">
        <v>5.7439592534033836E-2</v>
      </c>
      <c r="AB14" s="1365">
        <v>4.311790910087614E-3</v>
      </c>
      <c r="AC14" s="1365">
        <v>0</v>
      </c>
      <c r="AD14" s="1365">
        <v>1.7837156263892966E-2</v>
      </c>
      <c r="AE14" s="1365">
        <v>1.6591554942270197E-2</v>
      </c>
      <c r="AF14" s="1365">
        <v>1.2456013216227703E-3</v>
      </c>
      <c r="AG14" s="1365">
        <v>0</v>
      </c>
      <c r="AH14" s="1365"/>
      <c r="AI14" s="1365"/>
      <c r="AJ14" s="1365"/>
      <c r="AK14" s="1365"/>
      <c r="AL14" s="1365">
        <v>0.55624166536745057</v>
      </c>
      <c r="AM14" s="1365">
        <v>0.51314508595835628</v>
      </c>
      <c r="AN14" s="1365">
        <v>4.3096579409094268E-2</v>
      </c>
      <c r="AO14" s="1365">
        <v>0</v>
      </c>
      <c r="AP14" s="1365"/>
      <c r="AQ14" s="1365"/>
      <c r="AR14" s="1365"/>
      <c r="AS14" s="1365"/>
    </row>
    <row r="15" spans="1:45" x14ac:dyDescent="0.2">
      <c r="A15" s="1365">
        <v>1926</v>
      </c>
      <c r="B15" s="1365">
        <v>1.0000178813934326</v>
      </c>
      <c r="C15" s="1365">
        <v>0.92406747416020707</v>
      </c>
      <c r="D15" s="1365">
        <v>7.5950407233225589E-2</v>
      </c>
      <c r="E15" s="1365">
        <v>0</v>
      </c>
      <c r="F15" s="1365"/>
      <c r="G15" s="1365"/>
      <c r="H15" s="1365"/>
      <c r="I15" s="1365"/>
      <c r="J15" s="1365">
        <v>0.44639423963379643</v>
      </c>
      <c r="K15" s="1365">
        <v>0.41311366864309101</v>
      </c>
      <c r="L15" s="1365">
        <v>3.3280570990705423E-2</v>
      </c>
      <c r="M15" s="1365">
        <v>0</v>
      </c>
      <c r="N15" s="1365">
        <v>0.34848876366077131</v>
      </c>
      <c r="O15" s="1365">
        <v>0.32322466214921358</v>
      </c>
      <c r="P15" s="1365">
        <v>2.52641015115577E-2</v>
      </c>
      <c r="Q15" s="1365">
        <v>0</v>
      </c>
      <c r="R15" s="1365">
        <v>0.19241773851007959</v>
      </c>
      <c r="S15" s="1365">
        <v>0.17902681772252516</v>
      </c>
      <c r="T15" s="1365">
        <v>1.3390920787554427E-2</v>
      </c>
      <c r="U15" s="1365">
        <v>0</v>
      </c>
      <c r="V15" s="1365">
        <v>0.14411210735421265</v>
      </c>
      <c r="W15" s="1365">
        <v>0.13410464111798487</v>
      </c>
      <c r="X15" s="1365">
        <v>1.0007466236227773E-2</v>
      </c>
      <c r="Y15" s="1365">
        <v>0</v>
      </c>
      <c r="Z15" s="1365">
        <v>6.9518724253716857E-2</v>
      </c>
      <c r="AA15" s="1365">
        <v>6.469542986180489E-2</v>
      </c>
      <c r="AB15" s="1365">
        <v>4.8232943919119722E-3</v>
      </c>
      <c r="AC15" s="1365">
        <v>0</v>
      </c>
      <c r="AD15" s="1365">
        <v>2.2283800041590487E-2</v>
      </c>
      <c r="AE15" s="1365">
        <v>2.0737551051536081E-2</v>
      </c>
      <c r="AF15" s="1365">
        <v>1.5462489900544083E-3</v>
      </c>
      <c r="AG15" s="1365">
        <v>0</v>
      </c>
      <c r="AH15" s="1365"/>
      <c r="AI15" s="1365"/>
      <c r="AJ15" s="1365"/>
      <c r="AK15" s="1365"/>
      <c r="AL15" s="1365">
        <v>0.55362364175963619</v>
      </c>
      <c r="AM15" s="1365">
        <v>0.510953805517116</v>
      </c>
      <c r="AN15" s="1365">
        <v>4.2669836242520159E-2</v>
      </c>
      <c r="AO15" s="1365">
        <v>0</v>
      </c>
      <c r="AP15" s="1365"/>
      <c r="AQ15" s="1365"/>
      <c r="AR15" s="1365"/>
      <c r="AS15" s="1365"/>
    </row>
    <row r="16" spans="1:45" x14ac:dyDescent="0.2">
      <c r="A16" s="1365">
        <v>1927</v>
      </c>
      <c r="B16" s="1365">
        <v>1.0000180006027222</v>
      </c>
      <c r="C16" s="1365">
        <v>0.9292317956492151</v>
      </c>
      <c r="D16" s="1365">
        <v>7.078620495350707E-2</v>
      </c>
      <c r="E16" s="1365">
        <v>0</v>
      </c>
      <c r="F16" s="1365"/>
      <c r="G16" s="1365"/>
      <c r="H16" s="1365"/>
      <c r="I16" s="1365"/>
      <c r="J16" s="1365">
        <v>0.4423636475686808</v>
      </c>
      <c r="K16" s="1365">
        <v>0.41165492470121851</v>
      </c>
      <c r="L16" s="1365">
        <v>3.0708722867462266E-2</v>
      </c>
      <c r="M16" s="1365">
        <v>0</v>
      </c>
      <c r="N16" s="1365">
        <v>0.34300742841042675</v>
      </c>
      <c r="O16" s="1365">
        <v>0.31990239697000539</v>
      </c>
      <c r="P16" s="1365">
        <v>2.3105031440421368E-2</v>
      </c>
      <c r="Q16" s="1365">
        <v>0</v>
      </c>
      <c r="R16" s="1365">
        <v>0.18570407064003214</v>
      </c>
      <c r="S16" s="1365">
        <v>0.17374256005237607</v>
      </c>
      <c r="T16" s="1365">
        <v>1.1961510587656059E-2</v>
      </c>
      <c r="U16" s="1365">
        <v>0</v>
      </c>
      <c r="V16" s="1365">
        <v>0.13803693597415562</v>
      </c>
      <c r="W16" s="1365">
        <v>0.12916728164300545</v>
      </c>
      <c r="X16" s="1365">
        <v>8.869654331150157E-3</v>
      </c>
      <c r="Y16" s="1365">
        <v>0</v>
      </c>
      <c r="Z16" s="1365">
        <v>6.5365235432321811E-2</v>
      </c>
      <c r="AA16" s="1365">
        <v>6.1169357964240882E-2</v>
      </c>
      <c r="AB16" s="1365">
        <v>4.1958774680809314E-3</v>
      </c>
      <c r="AC16" s="1365">
        <v>0</v>
      </c>
      <c r="AD16" s="1365">
        <v>2.0612475213026983E-2</v>
      </c>
      <c r="AE16" s="1365">
        <v>1.9289148722654269E-2</v>
      </c>
      <c r="AF16" s="1365">
        <v>1.3233264903727154E-3</v>
      </c>
      <c r="AG16" s="1365">
        <v>0</v>
      </c>
      <c r="AH16" s="1365"/>
      <c r="AI16" s="1365"/>
      <c r="AJ16" s="1365"/>
      <c r="AK16" s="1365"/>
      <c r="AL16" s="1365">
        <v>0.55765435303404143</v>
      </c>
      <c r="AM16" s="1365">
        <v>0.51757687094799665</v>
      </c>
      <c r="AN16" s="1365">
        <v>4.0077482086044794E-2</v>
      </c>
      <c r="AO16" s="1365">
        <v>0</v>
      </c>
      <c r="AP16" s="1365"/>
      <c r="AQ16" s="1365"/>
      <c r="AR16" s="1365"/>
      <c r="AS16" s="1365"/>
    </row>
    <row r="17" spans="1:45" x14ac:dyDescent="0.2">
      <c r="A17" s="1365">
        <v>1928</v>
      </c>
      <c r="B17" s="1365">
        <v>1.0000178813934326</v>
      </c>
      <c r="C17" s="1365">
        <v>0.92442190780970146</v>
      </c>
      <c r="D17" s="1365">
        <v>7.5595973583731185E-2</v>
      </c>
      <c r="E17" s="1365">
        <v>0</v>
      </c>
      <c r="F17" s="1365"/>
      <c r="G17" s="1365"/>
      <c r="H17" s="1365"/>
      <c r="I17" s="1365"/>
      <c r="J17" s="1365">
        <v>0.45513151060489215</v>
      </c>
      <c r="K17" s="1365">
        <v>0.42140801490659918</v>
      </c>
      <c r="L17" s="1365">
        <v>3.3723495698292957E-2</v>
      </c>
      <c r="M17" s="1365">
        <v>0</v>
      </c>
      <c r="N17" s="1365">
        <v>0.3531477426617276</v>
      </c>
      <c r="O17" s="1365">
        <v>0.32768611234834411</v>
      </c>
      <c r="P17" s="1365">
        <v>2.5461630313383509E-2</v>
      </c>
      <c r="Q17" s="1365">
        <v>0</v>
      </c>
      <c r="R17" s="1365">
        <v>0.19513272684779001</v>
      </c>
      <c r="S17" s="1365">
        <v>0.1816209658255625</v>
      </c>
      <c r="T17" s="1365">
        <v>1.3511761022227517E-2</v>
      </c>
      <c r="U17" s="1365">
        <v>0</v>
      </c>
      <c r="V17" s="1365">
        <v>0.14698132692198698</v>
      </c>
      <c r="W17" s="1365">
        <v>0.13682521617449445</v>
      </c>
      <c r="X17" s="1365">
        <v>1.0156110747492527E-2</v>
      </c>
      <c r="Y17" s="1365">
        <v>0</v>
      </c>
      <c r="Z17" s="1365">
        <v>7.3868398812762262E-2</v>
      </c>
      <c r="AA17" s="1365">
        <v>6.8768265122255839E-2</v>
      </c>
      <c r="AB17" s="1365">
        <v>5.1001336905064287E-3</v>
      </c>
      <c r="AC17" s="1365">
        <v>0</v>
      </c>
      <c r="AD17" s="1365">
        <v>2.6438044302524184E-2</v>
      </c>
      <c r="AE17" s="1365">
        <v>2.4612287535051888E-2</v>
      </c>
      <c r="AF17" s="1365">
        <v>1.825756767472294E-3</v>
      </c>
      <c r="AG17" s="1365">
        <v>0</v>
      </c>
      <c r="AH17" s="1365"/>
      <c r="AI17" s="1365"/>
      <c r="AJ17" s="1365"/>
      <c r="AK17" s="1365"/>
      <c r="AL17" s="1365">
        <v>0.54488637078854052</v>
      </c>
      <c r="AM17" s="1365">
        <v>0.50301389290310228</v>
      </c>
      <c r="AN17" s="1365">
        <v>4.1872477885438235E-2</v>
      </c>
      <c r="AO17" s="1365">
        <v>0</v>
      </c>
      <c r="AP17" s="1365"/>
      <c r="AQ17" s="1365"/>
      <c r="AR17" s="1365"/>
      <c r="AS17" s="1365"/>
    </row>
    <row r="18" spans="1:45" x14ac:dyDescent="0.2">
      <c r="A18" s="1365">
        <v>1929</v>
      </c>
      <c r="B18" s="1365">
        <v>0.99953275918960571</v>
      </c>
      <c r="C18" s="1365">
        <v>0.91978206637470672</v>
      </c>
      <c r="D18" s="1365">
        <v>7.9750692814898966E-2</v>
      </c>
      <c r="E18" s="1365">
        <v>0</v>
      </c>
      <c r="F18" s="1365"/>
      <c r="G18" s="1365"/>
      <c r="H18" s="1365"/>
      <c r="I18" s="1365"/>
      <c r="J18" s="1365">
        <v>0.43838360892943568</v>
      </c>
      <c r="K18" s="1365">
        <v>0.40455375662516169</v>
      </c>
      <c r="L18" s="1365">
        <v>3.3829852304273982E-2</v>
      </c>
      <c r="M18" s="1365">
        <v>0</v>
      </c>
      <c r="N18" s="1365">
        <v>0.34333413775047994</v>
      </c>
      <c r="O18" s="1365">
        <v>0.31755719962855622</v>
      </c>
      <c r="P18" s="1365">
        <v>2.5776938121923693E-2</v>
      </c>
      <c r="Q18" s="1365">
        <v>0</v>
      </c>
      <c r="R18" s="1365">
        <v>0.19051949879326688</v>
      </c>
      <c r="S18" s="1365">
        <v>0.17677208723955259</v>
      </c>
      <c r="T18" s="1365">
        <v>1.3747411553714272E-2</v>
      </c>
      <c r="U18" s="1365">
        <v>0</v>
      </c>
      <c r="V18" s="1365">
        <v>0.14366060378267756</v>
      </c>
      <c r="W18" s="1365">
        <v>0.13331538652755628</v>
      </c>
      <c r="X18" s="1365">
        <v>1.0345217255121282E-2</v>
      </c>
      <c r="Y18" s="1365">
        <v>0</v>
      </c>
      <c r="Z18" s="1365">
        <v>7.341170623110739E-2</v>
      </c>
      <c r="AA18" s="1365">
        <v>6.8128881021532889E-2</v>
      </c>
      <c r="AB18" s="1365">
        <v>5.2828252095745015E-3</v>
      </c>
      <c r="AC18" s="1365">
        <v>0</v>
      </c>
      <c r="AD18" s="1365">
        <v>2.7727737067247713E-2</v>
      </c>
      <c r="AE18" s="1365">
        <v>2.5731879248334859E-2</v>
      </c>
      <c r="AF18" s="1365">
        <v>1.9958578189128557E-3</v>
      </c>
      <c r="AG18" s="1365">
        <v>0</v>
      </c>
      <c r="AH18" s="1365"/>
      <c r="AI18" s="1365"/>
      <c r="AJ18" s="1365"/>
      <c r="AK18" s="1365"/>
      <c r="AL18" s="1365">
        <v>0.56114915026016998</v>
      </c>
      <c r="AM18" s="1365">
        <v>0.51522830974954503</v>
      </c>
      <c r="AN18" s="1365">
        <v>4.5920840510624991E-2</v>
      </c>
      <c r="AO18" s="1365">
        <v>0</v>
      </c>
      <c r="AP18" s="1365"/>
      <c r="AQ18" s="1365"/>
      <c r="AR18" s="1365"/>
      <c r="AS18" s="1365"/>
    </row>
    <row r="19" spans="1:45" x14ac:dyDescent="0.2">
      <c r="A19" s="1365">
        <v>1930</v>
      </c>
      <c r="B19" s="1365">
        <v>0.99991577863693237</v>
      </c>
      <c r="C19" s="1365">
        <v>0.90421180751779884</v>
      </c>
      <c r="D19" s="1365">
        <v>9.5703971119133577E-2</v>
      </c>
      <c r="E19" s="1365">
        <v>0</v>
      </c>
      <c r="F19" s="1365"/>
      <c r="G19" s="1365"/>
      <c r="H19" s="1365"/>
      <c r="I19" s="1365"/>
      <c r="J19" s="1365">
        <v>0.42842911569759956</v>
      </c>
      <c r="K19" s="1365">
        <v>0.3891564539347791</v>
      </c>
      <c r="L19" s="1365">
        <v>3.9272661762820481E-2</v>
      </c>
      <c r="M19" s="1365">
        <v>0</v>
      </c>
      <c r="N19" s="1365">
        <v>0.31937797874992052</v>
      </c>
      <c r="O19" s="1365">
        <v>0.29086679979257068</v>
      </c>
      <c r="P19" s="1365">
        <v>2.8511178957349861E-2</v>
      </c>
      <c r="Q19" s="1365">
        <v>0</v>
      </c>
      <c r="R19" s="1365">
        <v>0.16108372313392927</v>
      </c>
      <c r="S19" s="1365">
        <v>0.14731251586448252</v>
      </c>
      <c r="T19" s="1365">
        <v>1.3771207269446742E-2</v>
      </c>
      <c r="U19" s="1365">
        <v>0</v>
      </c>
      <c r="V19" s="1365">
        <v>0.1152372058803478</v>
      </c>
      <c r="W19" s="1365">
        <v>0.10540901515837409</v>
      </c>
      <c r="X19" s="1365">
        <v>9.8281907219737175E-3</v>
      </c>
      <c r="Y19" s="1365">
        <v>0</v>
      </c>
      <c r="Z19" s="1365">
        <v>4.9160259383048174E-2</v>
      </c>
      <c r="AA19" s="1365">
        <v>4.4971698011611744E-2</v>
      </c>
      <c r="AB19" s="1365">
        <v>4.1885613714364306E-3</v>
      </c>
      <c r="AC19" s="1365">
        <v>0</v>
      </c>
      <c r="AD19" s="1365">
        <v>1.2874290824525892E-2</v>
      </c>
      <c r="AE19" s="1365">
        <v>1.1777219037119677E-2</v>
      </c>
      <c r="AF19" s="1365">
        <v>1.0970717874062153E-3</v>
      </c>
      <c r="AG19" s="1365">
        <v>0</v>
      </c>
      <c r="AH19" s="1365"/>
      <c r="AI19" s="1365"/>
      <c r="AJ19" s="1365"/>
      <c r="AK19" s="1365"/>
      <c r="AL19" s="1365">
        <v>0.57148666293933281</v>
      </c>
      <c r="AM19" s="1365">
        <v>0.51505535358301968</v>
      </c>
      <c r="AN19" s="1365">
        <v>5.6431309356313089E-2</v>
      </c>
      <c r="AO19" s="1365">
        <v>0</v>
      </c>
      <c r="AP19" s="1365"/>
      <c r="AQ19" s="1365"/>
      <c r="AR19" s="1365"/>
      <c r="AS19" s="1365"/>
    </row>
    <row r="20" spans="1:45" x14ac:dyDescent="0.2">
      <c r="A20" s="1365">
        <v>1931</v>
      </c>
      <c r="B20" s="1365">
        <v>0.99781239032745361</v>
      </c>
      <c r="C20" s="1365">
        <v>0.86478452838081254</v>
      </c>
      <c r="D20" s="1365">
        <v>0.13302786194664104</v>
      </c>
      <c r="E20" s="1365">
        <v>0</v>
      </c>
      <c r="F20" s="1365"/>
      <c r="G20" s="1365"/>
      <c r="H20" s="1365"/>
      <c r="I20" s="1365"/>
      <c r="J20" s="1365">
        <v>0.4300490666453613</v>
      </c>
      <c r="K20" s="1365">
        <v>0.37524374533672078</v>
      </c>
      <c r="L20" s="1365">
        <v>5.4805321308640492E-2</v>
      </c>
      <c r="M20" s="1365">
        <v>0</v>
      </c>
      <c r="N20" s="1365">
        <v>0.30317558358786645</v>
      </c>
      <c r="O20" s="1365">
        <v>0.26670373558904126</v>
      </c>
      <c r="P20" s="1365">
        <v>3.6471847998825212E-2</v>
      </c>
      <c r="Q20" s="1365">
        <v>0</v>
      </c>
      <c r="R20" s="1365">
        <v>0.137348715038034</v>
      </c>
      <c r="S20" s="1365">
        <v>0.1226202365216299</v>
      </c>
      <c r="T20" s="1365">
        <v>1.4728478516404107E-2</v>
      </c>
      <c r="U20" s="1365">
        <v>0</v>
      </c>
      <c r="V20" s="1365">
        <v>9.4634958847388428E-2</v>
      </c>
      <c r="W20" s="1365">
        <v>8.4565796828545675E-2</v>
      </c>
      <c r="X20" s="1365">
        <v>1.0069162018842748E-2</v>
      </c>
      <c r="Y20" s="1365">
        <v>0</v>
      </c>
      <c r="Z20" s="1365">
        <v>3.5979990565934081E-2</v>
      </c>
      <c r="AA20" s="1365">
        <v>3.2167750938269055E-2</v>
      </c>
      <c r="AB20" s="1365">
        <v>3.8122396276650265E-3</v>
      </c>
      <c r="AC20" s="1365">
        <v>0</v>
      </c>
      <c r="AD20" s="1365">
        <v>8.7467618682622039E-3</v>
      </c>
      <c r="AE20" s="1365">
        <v>7.8202409352158084E-3</v>
      </c>
      <c r="AF20" s="1365">
        <v>9.2652093304639483E-4</v>
      </c>
      <c r="AG20" s="1365">
        <v>0</v>
      </c>
      <c r="AH20" s="1365"/>
      <c r="AI20" s="1365"/>
      <c r="AJ20" s="1365"/>
      <c r="AK20" s="1365"/>
      <c r="AL20" s="1365">
        <v>0.56776332368209226</v>
      </c>
      <c r="AM20" s="1365">
        <v>0.48954078304409171</v>
      </c>
      <c r="AN20" s="1365">
        <v>7.8222540638000548E-2</v>
      </c>
      <c r="AO20" s="1365">
        <v>0</v>
      </c>
      <c r="AP20" s="1365"/>
      <c r="AQ20" s="1365"/>
      <c r="AR20" s="1365"/>
      <c r="AS20" s="1365"/>
    </row>
    <row r="21" spans="1:45" x14ac:dyDescent="0.2">
      <c r="A21" s="1365">
        <v>1932</v>
      </c>
      <c r="B21" s="1365">
        <v>0.99886882305145264</v>
      </c>
      <c r="C21" s="1365">
        <v>0.84253532719577251</v>
      </c>
      <c r="D21" s="1365">
        <v>0.15633349585568013</v>
      </c>
      <c r="E21" s="1365">
        <v>0</v>
      </c>
      <c r="F21" s="1365"/>
      <c r="G21" s="1365"/>
      <c r="H21" s="1365"/>
      <c r="I21" s="1365"/>
      <c r="J21" s="1365">
        <v>0.44697159379589729</v>
      </c>
      <c r="K21" s="1365">
        <v>0.38216827252596297</v>
      </c>
      <c r="L21" s="1365">
        <v>6.4803321269934308E-2</v>
      </c>
      <c r="M21" s="1365">
        <v>0</v>
      </c>
      <c r="N21" s="1365">
        <v>0.31525133563414676</v>
      </c>
      <c r="O21" s="1365">
        <v>0.27092565797193591</v>
      </c>
      <c r="P21" s="1365">
        <v>4.4325677662210829E-2</v>
      </c>
      <c r="Q21" s="1365">
        <v>0</v>
      </c>
      <c r="R21" s="1365">
        <v>0.13257636558040581</v>
      </c>
      <c r="S21" s="1365">
        <v>0.11499515615592057</v>
      </c>
      <c r="T21" s="1365">
        <v>1.7581209424485232E-2</v>
      </c>
      <c r="U21" s="1365">
        <v>0</v>
      </c>
      <c r="V21" s="1365">
        <v>9.2171896712803278E-2</v>
      </c>
      <c r="W21" s="1365">
        <v>7.9994538403838106E-2</v>
      </c>
      <c r="X21" s="1365">
        <v>1.2177358308965177E-2</v>
      </c>
      <c r="Y21" s="1365">
        <v>0</v>
      </c>
      <c r="Z21" s="1365">
        <v>3.3748295974185709E-2</v>
      </c>
      <c r="AA21" s="1365">
        <v>2.9298482419450034E-2</v>
      </c>
      <c r="AB21" s="1365">
        <v>4.4498135547356753E-3</v>
      </c>
      <c r="AC21" s="1365">
        <v>0</v>
      </c>
      <c r="AD21" s="1365">
        <v>6.1968456225573098E-3</v>
      </c>
      <c r="AE21" s="1365">
        <v>5.3800630071756117E-3</v>
      </c>
      <c r="AF21" s="1365">
        <v>8.1678261538169813E-4</v>
      </c>
      <c r="AG21" s="1365">
        <v>0</v>
      </c>
      <c r="AH21" s="1365"/>
      <c r="AI21" s="1365"/>
      <c r="AJ21" s="1365"/>
      <c r="AK21" s="1365"/>
      <c r="AL21" s="1365">
        <v>0.55189722925555529</v>
      </c>
      <c r="AM21" s="1365">
        <v>0.46036705466980943</v>
      </c>
      <c r="AN21" s="1365">
        <v>9.1530174585745833E-2</v>
      </c>
      <c r="AO21" s="1365">
        <v>0</v>
      </c>
      <c r="AP21" s="1365"/>
      <c r="AQ21" s="1365"/>
      <c r="AR21" s="1365"/>
      <c r="AS21" s="1365"/>
    </row>
    <row r="22" spans="1:45" x14ac:dyDescent="0.2">
      <c r="A22" s="1365">
        <v>1933</v>
      </c>
      <c r="B22" s="1365">
        <v>0.99605512619018555</v>
      </c>
      <c r="C22" s="1365">
        <v>0.83065911188257191</v>
      </c>
      <c r="D22" s="1365">
        <v>0.16539601430761369</v>
      </c>
      <c r="E22" s="1365">
        <v>0</v>
      </c>
      <c r="F22" s="1365"/>
      <c r="G22" s="1365"/>
      <c r="H22" s="1365"/>
      <c r="I22" s="1365"/>
      <c r="J22" s="1365">
        <v>0.43859872793942734</v>
      </c>
      <c r="K22" s="1365">
        <v>0.37220971222552907</v>
      </c>
      <c r="L22" s="1365">
        <v>6.6389015713898256E-2</v>
      </c>
      <c r="M22" s="1365">
        <v>0</v>
      </c>
      <c r="N22" s="1365">
        <v>0.31885724242251184</v>
      </c>
      <c r="O22" s="1365">
        <v>0.27169356481006907</v>
      </c>
      <c r="P22" s="1365">
        <v>4.7163677612442778E-2</v>
      </c>
      <c r="Q22" s="1365">
        <v>0</v>
      </c>
      <c r="R22" s="1365">
        <v>0.13867672426492866</v>
      </c>
      <c r="S22" s="1365">
        <v>0.11896911446553182</v>
      </c>
      <c r="T22" s="1365">
        <v>1.9707609799396838E-2</v>
      </c>
      <c r="U22" s="1365">
        <v>0</v>
      </c>
      <c r="V22" s="1365">
        <v>9.7137601928137987E-2</v>
      </c>
      <c r="W22" s="1365">
        <v>8.336405874172359E-2</v>
      </c>
      <c r="X22" s="1365">
        <v>1.3773543186414404E-2</v>
      </c>
      <c r="Y22" s="1365">
        <v>0</v>
      </c>
      <c r="Z22" s="1365">
        <v>3.798327976648784E-2</v>
      </c>
      <c r="AA22" s="1365">
        <v>3.2602744018140721E-2</v>
      </c>
      <c r="AB22" s="1365">
        <v>5.3805357483471218E-3</v>
      </c>
      <c r="AC22" s="1365">
        <v>0</v>
      </c>
      <c r="AD22" s="1365">
        <v>7.8437342447734981E-3</v>
      </c>
      <c r="AE22" s="1365">
        <v>6.7323237982069243E-3</v>
      </c>
      <c r="AF22" s="1365">
        <v>1.1114104465665743E-3</v>
      </c>
      <c r="AG22" s="1365">
        <v>0</v>
      </c>
      <c r="AH22" s="1365"/>
      <c r="AI22" s="1365"/>
      <c r="AJ22" s="1365"/>
      <c r="AK22" s="1365"/>
      <c r="AL22" s="1365">
        <v>0.55745639825075821</v>
      </c>
      <c r="AM22" s="1365">
        <v>0.45844939965704279</v>
      </c>
      <c r="AN22" s="1365">
        <v>9.9006998593715451E-2</v>
      </c>
      <c r="AO22" s="1365">
        <v>0</v>
      </c>
      <c r="AP22" s="1365"/>
      <c r="AQ22" s="1365"/>
      <c r="AR22" s="1365"/>
      <c r="AS22" s="1365"/>
    </row>
    <row r="23" spans="1:45" x14ac:dyDescent="0.2">
      <c r="A23" s="1365">
        <v>1934</v>
      </c>
      <c r="B23" s="1365">
        <v>0.9913860559463501</v>
      </c>
      <c r="C23" s="1365">
        <v>0.83073948868997105</v>
      </c>
      <c r="D23" s="1365">
        <v>0.16064656725637905</v>
      </c>
      <c r="E23" s="1365">
        <v>0</v>
      </c>
      <c r="F23" s="1365"/>
      <c r="G23" s="1365"/>
      <c r="H23" s="1365"/>
      <c r="I23" s="1365"/>
      <c r="J23" s="1365">
        <v>0.45533198240152029</v>
      </c>
      <c r="K23" s="1365">
        <v>0.38893037125717089</v>
      </c>
      <c r="L23" s="1365">
        <v>6.6401611144349393E-2</v>
      </c>
      <c r="M23" s="1365">
        <v>0</v>
      </c>
      <c r="N23" s="1365">
        <v>0.34224108803357234</v>
      </c>
      <c r="O23" s="1365">
        <v>0.29310843846833112</v>
      </c>
      <c r="P23" s="1365">
        <v>4.9132649565241215E-2</v>
      </c>
      <c r="Q23" s="1365">
        <v>0</v>
      </c>
      <c r="R23" s="1365">
        <v>0.15786203596487408</v>
      </c>
      <c r="S23" s="1365">
        <v>0.13575481138302217</v>
      </c>
      <c r="T23" s="1365">
        <v>2.2107224581851909E-2</v>
      </c>
      <c r="U23" s="1365">
        <v>0</v>
      </c>
      <c r="V23" s="1365">
        <v>0.11424222437865755</v>
      </c>
      <c r="W23" s="1365">
        <v>9.825981421735358E-2</v>
      </c>
      <c r="X23" s="1365">
        <v>1.5982410161303976E-2</v>
      </c>
      <c r="Y23" s="1365">
        <v>0</v>
      </c>
      <c r="Z23" s="1365">
        <v>4.6661284094350927E-2</v>
      </c>
      <c r="AA23" s="1365">
        <v>4.0134597277345738E-2</v>
      </c>
      <c r="AB23" s="1365">
        <v>6.526686817005193E-3</v>
      </c>
      <c r="AC23" s="1365">
        <v>0</v>
      </c>
      <c r="AD23" s="1365">
        <v>1.0914154120904377E-2</v>
      </c>
      <c r="AE23" s="1365">
        <v>9.3866737980973745E-3</v>
      </c>
      <c r="AF23" s="1365">
        <v>1.5274803228070022E-3</v>
      </c>
      <c r="AG23" s="1365">
        <v>0</v>
      </c>
      <c r="AH23" s="1365"/>
      <c r="AI23" s="1365"/>
      <c r="AJ23" s="1365"/>
      <c r="AK23" s="1365"/>
      <c r="AL23" s="1365">
        <v>0.53605407354482981</v>
      </c>
      <c r="AM23" s="1365">
        <v>0.44180911743280016</v>
      </c>
      <c r="AN23" s="1365">
        <v>9.4244956112029654E-2</v>
      </c>
      <c r="AO23" s="1365">
        <v>0</v>
      </c>
      <c r="AP23" s="1365"/>
      <c r="AQ23" s="1365"/>
      <c r="AR23" s="1365"/>
      <c r="AS23" s="1365"/>
    </row>
    <row r="24" spans="1:45" x14ac:dyDescent="0.2">
      <c r="A24" s="1365">
        <v>1935</v>
      </c>
      <c r="B24" s="1365">
        <v>0.99039673805236816</v>
      </c>
      <c r="C24" s="1365">
        <v>0.84197666930726778</v>
      </c>
      <c r="D24" s="1365">
        <v>0.14842006874510039</v>
      </c>
      <c r="E24" s="1365">
        <v>0</v>
      </c>
      <c r="F24" s="1365"/>
      <c r="G24" s="1365"/>
      <c r="H24" s="1365"/>
      <c r="I24" s="1365"/>
      <c r="J24" s="1365">
        <v>0.44483809033146249</v>
      </c>
      <c r="K24" s="1365">
        <v>0.38594400039568016</v>
      </c>
      <c r="L24" s="1365">
        <v>5.8894089935782344E-2</v>
      </c>
      <c r="M24" s="1365">
        <v>0</v>
      </c>
      <c r="N24" s="1365">
        <v>0.32861179229389131</v>
      </c>
      <c r="O24" s="1365">
        <v>0.28580071820204489</v>
      </c>
      <c r="P24" s="1365">
        <v>4.2811074091846438E-2</v>
      </c>
      <c r="Q24" s="1365">
        <v>0</v>
      </c>
      <c r="R24" s="1365">
        <v>0.15920202392115229</v>
      </c>
      <c r="S24" s="1365">
        <v>0.13900822920353403</v>
      </c>
      <c r="T24" s="1365">
        <v>2.0193794717618268E-2</v>
      </c>
      <c r="U24" s="1365">
        <v>0</v>
      </c>
      <c r="V24" s="1365">
        <v>0.11539104741148927</v>
      </c>
      <c r="W24" s="1365">
        <v>0.10077044795510202</v>
      </c>
      <c r="X24" s="1365">
        <v>1.4620599456387242E-2</v>
      </c>
      <c r="Y24" s="1365">
        <v>0</v>
      </c>
      <c r="Z24" s="1365">
        <v>4.7783885591653023E-2</v>
      </c>
      <c r="AA24" s="1365">
        <v>4.1730490818677426E-2</v>
      </c>
      <c r="AB24" s="1365">
        <v>6.0533947729755934E-3</v>
      </c>
      <c r="AC24" s="1365">
        <v>0</v>
      </c>
      <c r="AD24" s="1365">
        <v>1.1424071489121418E-2</v>
      </c>
      <c r="AE24" s="1365">
        <v>9.9758667579259164E-3</v>
      </c>
      <c r="AF24" s="1365">
        <v>1.4482047311955009E-3</v>
      </c>
      <c r="AG24" s="1365">
        <v>0</v>
      </c>
      <c r="AH24" s="1365"/>
      <c r="AI24" s="1365"/>
      <c r="AJ24" s="1365"/>
      <c r="AK24" s="1365"/>
      <c r="AL24" s="1365">
        <v>0.54555864772090568</v>
      </c>
      <c r="AM24" s="1365">
        <v>0.45603266891158761</v>
      </c>
      <c r="AN24" s="1365">
        <v>8.9525978809318049E-2</v>
      </c>
      <c r="AO24" s="1365">
        <v>0</v>
      </c>
      <c r="AP24" s="1365"/>
      <c r="AQ24" s="1365"/>
      <c r="AR24" s="1365"/>
      <c r="AS24" s="1365"/>
    </row>
    <row r="25" spans="1:45" x14ac:dyDescent="0.2">
      <c r="A25" s="1365">
        <v>1936</v>
      </c>
      <c r="B25" s="1365">
        <v>0.99564623832702637</v>
      </c>
      <c r="C25" s="1365">
        <v>0.83831489321525554</v>
      </c>
      <c r="D25" s="1365">
        <v>0.15733134511177088</v>
      </c>
      <c r="E25" s="1365">
        <v>0</v>
      </c>
      <c r="F25" s="1365"/>
      <c r="G25" s="1365"/>
      <c r="H25" s="1365"/>
      <c r="I25" s="1365"/>
      <c r="J25" s="1365">
        <v>0.44398018204439615</v>
      </c>
      <c r="K25" s="1365">
        <v>0.37918616309940412</v>
      </c>
      <c r="L25" s="1365">
        <v>6.4794018944992066E-2</v>
      </c>
      <c r="M25" s="1365">
        <v>0</v>
      </c>
      <c r="N25" s="1365">
        <v>0.32654858129919728</v>
      </c>
      <c r="O25" s="1365">
        <v>0.28150493277235722</v>
      </c>
      <c r="P25" s="1365">
        <v>4.504364852684007E-2</v>
      </c>
      <c r="Q25" s="1365">
        <v>0</v>
      </c>
      <c r="R25" s="1365">
        <v>0.16618631939619563</v>
      </c>
      <c r="S25" s="1365">
        <v>0.14543965721508706</v>
      </c>
      <c r="T25" s="1365">
        <v>2.0746662181108561E-2</v>
      </c>
      <c r="U25" s="1365">
        <v>0</v>
      </c>
      <c r="V25" s="1365">
        <v>0.12097929337758447</v>
      </c>
      <c r="W25" s="1365">
        <v>0.10596479800627634</v>
      </c>
      <c r="X25" s="1365">
        <v>1.5014495371308126E-2</v>
      </c>
      <c r="Y25" s="1365">
        <v>0</v>
      </c>
      <c r="Z25" s="1365">
        <v>4.8783621406117077E-2</v>
      </c>
      <c r="AA25" s="1365">
        <v>4.2745861525428093E-2</v>
      </c>
      <c r="AB25" s="1365">
        <v>6.0377598806889855E-3</v>
      </c>
      <c r="AC25" s="1365">
        <v>0</v>
      </c>
      <c r="AD25" s="1365">
        <v>1.082606668200114E-2</v>
      </c>
      <c r="AE25" s="1365">
        <v>9.4859526655802096E-3</v>
      </c>
      <c r="AF25" s="1365">
        <v>1.3401140164209303E-3</v>
      </c>
      <c r="AG25" s="1365">
        <v>0</v>
      </c>
      <c r="AH25" s="1365"/>
      <c r="AI25" s="1365"/>
      <c r="AJ25" s="1365"/>
      <c r="AK25" s="1365"/>
      <c r="AL25" s="1365">
        <v>0.55166605628263021</v>
      </c>
      <c r="AM25" s="1365">
        <v>0.45912873011585137</v>
      </c>
      <c r="AN25" s="1365">
        <v>9.253732616677883E-2</v>
      </c>
      <c r="AO25" s="1365">
        <v>0</v>
      </c>
      <c r="AP25" s="1365"/>
      <c r="AQ25" s="1365"/>
      <c r="AR25" s="1365"/>
      <c r="AS25" s="1365"/>
    </row>
    <row r="26" spans="1:45" x14ac:dyDescent="0.2">
      <c r="A26" s="1365">
        <v>1937</v>
      </c>
      <c r="B26" s="1365">
        <v>0.99532580375671387</v>
      </c>
      <c r="C26" s="1365">
        <v>0.86701890963709782</v>
      </c>
      <c r="D26" s="1365">
        <v>0.12830689411961602</v>
      </c>
      <c r="E26" s="1365">
        <v>0</v>
      </c>
      <c r="F26" s="1365"/>
      <c r="G26" s="1365"/>
      <c r="H26" s="1365"/>
      <c r="I26" s="1365"/>
      <c r="J26" s="1365">
        <v>0.43408892358097334</v>
      </c>
      <c r="K26" s="1365">
        <v>0.3831334565059496</v>
      </c>
      <c r="L26" s="1365">
        <v>5.0955467075023742E-2</v>
      </c>
      <c r="M26" s="1365">
        <v>0</v>
      </c>
      <c r="N26" s="1365">
        <v>0.32118365220157585</v>
      </c>
      <c r="O26" s="1365">
        <v>0.28418381796202591</v>
      </c>
      <c r="P26" s="1365">
        <v>3.6999834239549945E-2</v>
      </c>
      <c r="Q26" s="1365">
        <v>0</v>
      </c>
      <c r="R26" s="1365">
        <v>0.16226405391904297</v>
      </c>
      <c r="S26" s="1365">
        <v>0.14413346306462238</v>
      </c>
      <c r="T26" s="1365">
        <v>1.8130590854420581E-2</v>
      </c>
      <c r="U26" s="1365">
        <v>0</v>
      </c>
      <c r="V26" s="1365">
        <v>0.1162551718357758</v>
      </c>
      <c r="W26" s="1365">
        <v>0.10328403881133549</v>
      </c>
      <c r="X26" s="1365">
        <v>1.2971133024440303E-2</v>
      </c>
      <c r="Y26" s="1365">
        <v>0</v>
      </c>
      <c r="Z26" s="1365">
        <v>4.5321500399364403E-2</v>
      </c>
      <c r="AA26" s="1365">
        <v>4.0267407311929224E-2</v>
      </c>
      <c r="AB26" s="1365">
        <v>5.0540930874351832E-3</v>
      </c>
      <c r="AC26" s="1365">
        <v>0</v>
      </c>
      <c r="AD26" s="1365">
        <v>9.6956428031414951E-3</v>
      </c>
      <c r="AE26" s="1365">
        <v>8.6139300498182195E-3</v>
      </c>
      <c r="AF26" s="1365">
        <v>1.0817127533232758E-3</v>
      </c>
      <c r="AG26" s="1365">
        <v>0</v>
      </c>
      <c r="AH26" s="1365"/>
      <c r="AI26" s="1365"/>
      <c r="AJ26" s="1365"/>
      <c r="AK26" s="1365"/>
      <c r="AL26" s="1365">
        <v>0.56123688017574058</v>
      </c>
      <c r="AM26" s="1365">
        <v>0.48388545313114828</v>
      </c>
      <c r="AN26" s="1365">
        <v>7.7351427044592289E-2</v>
      </c>
      <c r="AO26" s="1365">
        <v>0</v>
      </c>
      <c r="AP26" s="1365"/>
      <c r="AQ26" s="1365"/>
      <c r="AR26" s="1365"/>
      <c r="AS26" s="1365"/>
    </row>
    <row r="27" spans="1:45" x14ac:dyDescent="0.2">
      <c r="A27" s="1365">
        <v>1938</v>
      </c>
      <c r="B27" s="1365">
        <v>0.99324733018875122</v>
      </c>
      <c r="C27" s="1365">
        <v>0.84417190945324327</v>
      </c>
      <c r="D27" s="1365">
        <v>0.14907542073550797</v>
      </c>
      <c r="E27" s="1365">
        <v>0</v>
      </c>
      <c r="F27" s="1365"/>
      <c r="G27" s="1365"/>
      <c r="H27" s="1365"/>
      <c r="I27" s="1365"/>
      <c r="J27" s="1365">
        <v>0.43072345278825075</v>
      </c>
      <c r="K27" s="1365">
        <v>0.37234837047358188</v>
      </c>
      <c r="L27" s="1365">
        <v>5.8375082314668855E-2</v>
      </c>
      <c r="M27" s="1365">
        <v>0</v>
      </c>
      <c r="N27" s="1365">
        <v>0.30814046410583656</v>
      </c>
      <c r="O27" s="1365">
        <v>0.26698437656891805</v>
      </c>
      <c r="P27" s="1365">
        <v>4.1156087536918518E-2</v>
      </c>
      <c r="Q27" s="1365">
        <v>0</v>
      </c>
      <c r="R27" s="1365">
        <v>0.14431038610791108</v>
      </c>
      <c r="S27" s="1365">
        <v>0.12552594446824583</v>
      </c>
      <c r="T27" s="1365">
        <v>1.8784441639665254E-2</v>
      </c>
      <c r="U27" s="1365">
        <v>0</v>
      </c>
      <c r="V27" s="1365">
        <v>9.99795522456976E-2</v>
      </c>
      <c r="W27" s="1365">
        <v>8.6981316435631492E-2</v>
      </c>
      <c r="X27" s="1365">
        <v>1.2998235810066103E-2</v>
      </c>
      <c r="Y27" s="1365">
        <v>0</v>
      </c>
      <c r="Z27" s="1365">
        <v>3.6616309541585339E-2</v>
      </c>
      <c r="AA27" s="1365">
        <v>3.185891860295581E-2</v>
      </c>
      <c r="AB27" s="1365">
        <v>4.757390938629532E-3</v>
      </c>
      <c r="AC27" s="1365">
        <v>0</v>
      </c>
      <c r="AD27" s="1365">
        <v>8.0952949745159829E-3</v>
      </c>
      <c r="AE27" s="1365">
        <v>7.0429716640775224E-3</v>
      </c>
      <c r="AF27" s="1365">
        <v>1.0523233104384609E-3</v>
      </c>
      <c r="AG27" s="1365">
        <v>0</v>
      </c>
      <c r="AH27" s="1365"/>
      <c r="AI27" s="1365"/>
      <c r="AJ27" s="1365"/>
      <c r="AK27" s="1365"/>
      <c r="AL27" s="1365">
        <v>0.56252387740050047</v>
      </c>
      <c r="AM27" s="1365">
        <v>0.47182353897966134</v>
      </c>
      <c r="AN27" s="1365">
        <v>9.0700338420839133E-2</v>
      </c>
      <c r="AO27" s="1365">
        <v>0</v>
      </c>
      <c r="AP27" s="1365"/>
      <c r="AQ27" s="1365"/>
      <c r="AR27" s="1365"/>
      <c r="AS27" s="1365"/>
    </row>
    <row r="28" spans="1:45" x14ac:dyDescent="0.2">
      <c r="A28" s="1365">
        <v>1939</v>
      </c>
      <c r="B28" s="1365">
        <v>0.98981982469558716</v>
      </c>
      <c r="C28" s="1365">
        <v>0.84166718257946749</v>
      </c>
      <c r="D28" s="1365">
        <v>0.14815264211611961</v>
      </c>
      <c r="E28" s="1365">
        <v>0</v>
      </c>
      <c r="F28" s="1365"/>
      <c r="G28" s="1365"/>
      <c r="H28" s="1365"/>
      <c r="I28" s="1365"/>
      <c r="J28" s="1365">
        <v>0.45109315025061686</v>
      </c>
      <c r="K28" s="1365">
        <v>0.39019131899050247</v>
      </c>
      <c r="L28" s="1365">
        <v>6.0901831260114378E-2</v>
      </c>
      <c r="M28" s="1365">
        <v>0</v>
      </c>
      <c r="N28" s="1365">
        <v>0.32656649206498589</v>
      </c>
      <c r="O28" s="1365">
        <v>0.28307707963385842</v>
      </c>
      <c r="P28" s="1365">
        <v>4.34894124311275E-2</v>
      </c>
      <c r="Q28" s="1365">
        <v>0</v>
      </c>
      <c r="R28" s="1365">
        <v>0.15996151698365968</v>
      </c>
      <c r="S28" s="1365">
        <v>0.1391497654156465</v>
      </c>
      <c r="T28" s="1365">
        <v>2.0811751568013175E-2</v>
      </c>
      <c r="U28" s="1365">
        <v>0</v>
      </c>
      <c r="V28" s="1365">
        <v>0.11366803613169539</v>
      </c>
      <c r="W28" s="1365">
        <v>9.889343655568128E-2</v>
      </c>
      <c r="X28" s="1365">
        <v>1.4774599576014111E-2</v>
      </c>
      <c r="Y28" s="1365">
        <v>0</v>
      </c>
      <c r="Z28" s="1365">
        <v>4.4869788880983412E-2</v>
      </c>
      <c r="AA28" s="1365">
        <v>3.9039010705338266E-2</v>
      </c>
      <c r="AB28" s="1365">
        <v>5.8307781756451469E-3</v>
      </c>
      <c r="AC28" s="1365">
        <v>0</v>
      </c>
      <c r="AD28" s="1365">
        <v>1.025535540968155E-2</v>
      </c>
      <c r="AE28" s="1365">
        <v>8.9218401775743843E-3</v>
      </c>
      <c r="AF28" s="1365">
        <v>1.3335152321071657E-3</v>
      </c>
      <c r="AG28" s="1365">
        <v>0</v>
      </c>
      <c r="AH28" s="1365"/>
      <c r="AI28" s="1365"/>
      <c r="AJ28" s="1365"/>
      <c r="AK28" s="1365"/>
      <c r="AL28" s="1365">
        <v>0.53872667444497035</v>
      </c>
      <c r="AM28" s="1365">
        <v>0.45147586358896508</v>
      </c>
      <c r="AN28" s="1365">
        <v>8.7250810856005251E-2</v>
      </c>
      <c r="AO28" s="1365">
        <v>0</v>
      </c>
      <c r="AP28" s="1365"/>
      <c r="AQ28" s="1365"/>
      <c r="AR28" s="1365"/>
      <c r="AS28" s="1365"/>
    </row>
    <row r="29" spans="1:45" x14ac:dyDescent="0.2">
      <c r="A29" s="1365">
        <v>1940</v>
      </c>
      <c r="B29" s="1365">
        <v>0.9913259744644165</v>
      </c>
      <c r="C29" s="1365">
        <v>0.85162290357504933</v>
      </c>
      <c r="D29" s="1365">
        <v>0.13970307088936715</v>
      </c>
      <c r="E29" s="1365">
        <v>0</v>
      </c>
      <c r="F29" s="1365"/>
      <c r="G29" s="1365"/>
      <c r="H29" s="1365"/>
      <c r="I29" s="1365"/>
      <c r="J29" s="1365">
        <v>0.45095975497262708</v>
      </c>
      <c r="K29" s="1365">
        <v>0.39337756546284197</v>
      </c>
      <c r="L29" s="1365">
        <v>5.7582189509785137E-2</v>
      </c>
      <c r="M29" s="1365">
        <v>0</v>
      </c>
      <c r="N29" s="1365">
        <v>0.32875462742082157</v>
      </c>
      <c r="O29" s="1365">
        <v>0.2873199363446074</v>
      </c>
      <c r="P29" s="1365">
        <v>4.1434691076214177E-2</v>
      </c>
      <c r="Q29" s="1365">
        <v>0</v>
      </c>
      <c r="R29" s="1365">
        <v>0.16814846098068825</v>
      </c>
      <c r="S29" s="1365">
        <v>0.14741677389004465</v>
      </c>
      <c r="T29" s="1365">
        <v>2.0731687090643599E-2</v>
      </c>
      <c r="U29" s="1365">
        <v>0</v>
      </c>
      <c r="V29" s="1365">
        <v>0.12178428400007554</v>
      </c>
      <c r="W29" s="1365">
        <v>0.10678106199399304</v>
      </c>
      <c r="X29" s="1365">
        <v>1.5003222006082506E-2</v>
      </c>
      <c r="Y29" s="1365">
        <v>0</v>
      </c>
      <c r="Z29" s="1365">
        <v>5.117635474773323E-2</v>
      </c>
      <c r="AA29" s="1365">
        <v>4.4871554736315197E-2</v>
      </c>
      <c r="AB29" s="1365">
        <v>6.3048000114180299E-3</v>
      </c>
      <c r="AC29" s="1365">
        <v>0</v>
      </c>
      <c r="AD29" s="1365">
        <v>1.2723689822766917E-2</v>
      </c>
      <c r="AE29" s="1365">
        <v>1.1154820685812541E-2</v>
      </c>
      <c r="AF29" s="1365">
        <v>1.5688691369543746E-3</v>
      </c>
      <c r="AG29" s="1365">
        <v>0</v>
      </c>
      <c r="AH29" s="1365"/>
      <c r="AI29" s="1365"/>
      <c r="AJ29" s="1365"/>
      <c r="AK29" s="1365"/>
      <c r="AL29" s="1365">
        <v>0.54036621949178942</v>
      </c>
      <c r="AM29" s="1365">
        <v>0.45824533811220741</v>
      </c>
      <c r="AN29" s="1365">
        <v>8.2120881379581998E-2</v>
      </c>
      <c r="AO29" s="1365">
        <v>0</v>
      </c>
      <c r="AP29" s="1365"/>
      <c r="AQ29" s="1365"/>
      <c r="AR29" s="1365"/>
      <c r="AS29" s="1365"/>
    </row>
    <row r="30" spans="1:45" x14ac:dyDescent="0.2">
      <c r="A30" s="1365">
        <v>1941</v>
      </c>
      <c r="B30" s="1365">
        <v>0.99568796157836914</v>
      </c>
      <c r="C30" s="1365">
        <v>0.8361058781314098</v>
      </c>
      <c r="D30" s="1365">
        <v>0.15958208344695937</v>
      </c>
      <c r="E30" s="1365">
        <v>0</v>
      </c>
      <c r="F30" s="1365"/>
      <c r="G30" s="1365"/>
      <c r="H30" s="1365"/>
      <c r="I30" s="1365"/>
      <c r="J30" s="1365">
        <v>0.41220312196775927</v>
      </c>
      <c r="K30" s="1365">
        <v>0.35008885848808657</v>
      </c>
      <c r="L30" s="1365">
        <v>6.2114263479672666E-2</v>
      </c>
      <c r="M30" s="1365">
        <v>0</v>
      </c>
      <c r="N30" s="1365">
        <v>0.30302460667840891</v>
      </c>
      <c r="O30" s="1365">
        <v>0.25770922677678354</v>
      </c>
      <c r="P30" s="1365">
        <v>4.5315379901625402E-2</v>
      </c>
      <c r="Q30" s="1365">
        <v>0</v>
      </c>
      <c r="R30" s="1365">
        <v>0.16007540938470188</v>
      </c>
      <c r="S30" s="1365">
        <v>0.13644141070179777</v>
      </c>
      <c r="T30" s="1365">
        <v>2.3633998682904125E-2</v>
      </c>
      <c r="U30" s="1365">
        <v>0</v>
      </c>
      <c r="V30" s="1365">
        <v>0.11583610449414898</v>
      </c>
      <c r="W30" s="1365">
        <v>9.8736801654626907E-2</v>
      </c>
      <c r="X30" s="1365">
        <v>1.7099302839522074E-2</v>
      </c>
      <c r="Y30" s="1365">
        <v>0</v>
      </c>
      <c r="Z30" s="1365">
        <v>4.8181691481984375E-2</v>
      </c>
      <c r="AA30" s="1365">
        <v>4.1066465414688502E-2</v>
      </c>
      <c r="AB30" s="1365">
        <v>7.1152260672958699E-3</v>
      </c>
      <c r="AC30" s="1365">
        <v>0</v>
      </c>
      <c r="AD30" s="1365">
        <v>1.0890799405726244E-2</v>
      </c>
      <c r="AE30" s="1365">
        <v>9.2812011951436419E-3</v>
      </c>
      <c r="AF30" s="1365">
        <v>1.609598210582602E-3</v>
      </c>
      <c r="AG30" s="1365">
        <v>0</v>
      </c>
      <c r="AH30" s="1365"/>
      <c r="AI30" s="1365"/>
      <c r="AJ30" s="1365"/>
      <c r="AK30" s="1365"/>
      <c r="AL30" s="1365">
        <v>0.58348483961060982</v>
      </c>
      <c r="AM30" s="1365">
        <v>0.48601701964332311</v>
      </c>
      <c r="AN30" s="1365">
        <v>9.7467819967286706E-2</v>
      </c>
      <c r="AO30" s="1365">
        <v>0</v>
      </c>
      <c r="AP30" s="1365"/>
      <c r="AQ30" s="1365"/>
      <c r="AR30" s="1365"/>
      <c r="AS30" s="1365"/>
    </row>
    <row r="31" spans="1:45" x14ac:dyDescent="0.2">
      <c r="A31" s="1365">
        <v>1942</v>
      </c>
      <c r="B31" s="1365">
        <v>0.99624568223953247</v>
      </c>
      <c r="C31" s="1365">
        <v>0.74607667573524328</v>
      </c>
      <c r="D31" s="1365">
        <v>0.25016900650428919</v>
      </c>
      <c r="E31" s="1365">
        <v>0</v>
      </c>
      <c r="F31" s="1365"/>
      <c r="G31" s="1365"/>
      <c r="H31" s="1365"/>
      <c r="I31" s="1365"/>
      <c r="J31" s="1365">
        <v>0.34957350139923199</v>
      </c>
      <c r="K31" s="1365">
        <v>0.26389857888179868</v>
      </c>
      <c r="L31" s="1365">
        <v>8.5674922517433333E-2</v>
      </c>
      <c r="M31" s="1365">
        <v>0</v>
      </c>
      <c r="N31" s="1365">
        <v>0.26238189645344212</v>
      </c>
      <c r="O31" s="1365">
        <v>0.19819728078886734</v>
      </c>
      <c r="P31" s="1365">
        <v>6.4184615664574771E-2</v>
      </c>
      <c r="Q31" s="1365">
        <v>0</v>
      </c>
      <c r="R31" s="1365">
        <v>0.14244501280676972</v>
      </c>
      <c r="S31" s="1365">
        <v>0.107710469971706</v>
      </c>
      <c r="T31" s="1365">
        <v>3.473454283506372E-2</v>
      </c>
      <c r="U31" s="1365">
        <v>0</v>
      </c>
      <c r="V31" s="1365">
        <v>0.10501103562379019</v>
      </c>
      <c r="W31" s="1365">
        <v>7.9389651302644026E-2</v>
      </c>
      <c r="X31" s="1365">
        <v>2.5621384321146155E-2</v>
      </c>
      <c r="Y31" s="1365">
        <v>0</v>
      </c>
      <c r="Z31" s="1365">
        <v>4.5824592860752821E-2</v>
      </c>
      <c r="AA31" s="1365">
        <v>3.463178301867112E-2</v>
      </c>
      <c r="AB31" s="1365">
        <v>1.1192809842081701E-2</v>
      </c>
      <c r="AC31" s="1365">
        <v>0</v>
      </c>
      <c r="AD31" s="1365">
        <v>1.1681825487014548E-2</v>
      </c>
      <c r="AE31" s="1365">
        <v>8.8249280998308754E-3</v>
      </c>
      <c r="AF31" s="1365">
        <v>2.8568973871836737E-3</v>
      </c>
      <c r="AG31" s="1365">
        <v>0</v>
      </c>
      <c r="AH31" s="1365"/>
      <c r="AI31" s="1365"/>
      <c r="AJ31" s="1365"/>
      <c r="AK31" s="1365"/>
      <c r="AL31" s="1365">
        <v>0.64667218084030043</v>
      </c>
      <c r="AM31" s="1365">
        <v>0.48217809685344459</v>
      </c>
      <c r="AN31" s="1365">
        <v>0.16449408398685586</v>
      </c>
      <c r="AO31" s="1365">
        <v>0</v>
      </c>
      <c r="AP31" s="1365"/>
      <c r="AQ31" s="1365"/>
      <c r="AR31" s="1365"/>
      <c r="AS31" s="1365"/>
    </row>
    <row r="32" spans="1:45" x14ac:dyDescent="0.2">
      <c r="A32" s="1365">
        <v>1943</v>
      </c>
      <c r="B32" s="1365">
        <v>0.99659204483032227</v>
      </c>
      <c r="C32" s="1365">
        <v>0.67718603019435197</v>
      </c>
      <c r="D32" s="1365">
        <v>0.31940601463597029</v>
      </c>
      <c r="E32" s="1365">
        <v>0</v>
      </c>
      <c r="F32" s="1365"/>
      <c r="G32" s="1365"/>
      <c r="H32" s="1365"/>
      <c r="I32" s="1365"/>
      <c r="J32" s="1365">
        <v>0.30720277853478956</v>
      </c>
      <c r="K32" s="1365">
        <v>0.21007965017943397</v>
      </c>
      <c r="L32" s="1365">
        <v>9.7123128355355581E-2</v>
      </c>
      <c r="M32" s="1365">
        <v>0</v>
      </c>
      <c r="N32" s="1365">
        <v>0.23056337140064057</v>
      </c>
      <c r="O32" s="1365">
        <v>0.1576720956390355</v>
      </c>
      <c r="P32" s="1365">
        <v>7.2891275761605076E-2</v>
      </c>
      <c r="Q32" s="1365">
        <v>0</v>
      </c>
      <c r="R32" s="1365">
        <v>0.12321063389091172</v>
      </c>
      <c r="S32" s="1365">
        <v>8.4276364337944526E-2</v>
      </c>
      <c r="T32" s="1365">
        <v>3.8934269552967186E-2</v>
      </c>
      <c r="U32" s="1365">
        <v>0</v>
      </c>
      <c r="V32" s="1365">
        <v>8.9393537831207598E-2</v>
      </c>
      <c r="W32" s="1365">
        <v>6.1124978824697723E-2</v>
      </c>
      <c r="X32" s="1365">
        <v>2.8268559006509871E-2</v>
      </c>
      <c r="Y32" s="1365">
        <v>0</v>
      </c>
      <c r="Z32" s="1365">
        <v>3.7651848850335581E-2</v>
      </c>
      <c r="AA32" s="1365">
        <v>2.5731847211092132E-2</v>
      </c>
      <c r="AB32" s="1365">
        <v>1.1920001639243451E-2</v>
      </c>
      <c r="AC32" s="1365">
        <v>0</v>
      </c>
      <c r="AD32" s="1365">
        <v>7.8511980228092929E-3</v>
      </c>
      <c r="AE32" s="1365">
        <v>5.3634249250529304E-3</v>
      </c>
      <c r="AF32" s="1365">
        <v>2.4877730977563629E-3</v>
      </c>
      <c r="AG32" s="1365">
        <v>0</v>
      </c>
      <c r="AH32" s="1365"/>
      <c r="AI32" s="1365"/>
      <c r="AJ32" s="1365"/>
      <c r="AK32" s="1365"/>
      <c r="AL32" s="1365">
        <v>0.68938926629553277</v>
      </c>
      <c r="AM32" s="1365">
        <v>0.46710638001491811</v>
      </c>
      <c r="AN32" s="1365">
        <v>0.22228288628061468</v>
      </c>
      <c r="AO32" s="1365">
        <v>0</v>
      </c>
      <c r="AP32" s="1365"/>
      <c r="AQ32" s="1365"/>
      <c r="AR32" s="1365"/>
      <c r="AS32" s="1365"/>
    </row>
    <row r="33" spans="1:45" x14ac:dyDescent="0.2">
      <c r="A33" s="1365">
        <v>1944</v>
      </c>
      <c r="B33" s="1365">
        <v>0.99452453851699829</v>
      </c>
      <c r="C33" s="1365">
        <v>0.63269553246411525</v>
      </c>
      <c r="D33" s="1365">
        <v>0.36182900605288304</v>
      </c>
      <c r="E33" s="1365">
        <v>0</v>
      </c>
      <c r="F33" s="1365"/>
      <c r="G33" s="1365"/>
      <c r="H33" s="1365"/>
      <c r="I33" s="1365"/>
      <c r="J33" s="1365">
        <v>0.29696992878962508</v>
      </c>
      <c r="K33" s="1365">
        <v>0.19024974214526474</v>
      </c>
      <c r="L33" s="1365">
        <v>0.10672018664436032</v>
      </c>
      <c r="M33" s="1365">
        <v>0</v>
      </c>
      <c r="N33" s="1365">
        <v>0.21108369474199803</v>
      </c>
      <c r="O33" s="1365">
        <v>0.1353958751694177</v>
      </c>
      <c r="P33" s="1365">
        <v>7.568781957258032E-2</v>
      </c>
      <c r="Q33" s="1365">
        <v>0</v>
      </c>
      <c r="R33" s="1365">
        <v>0.10487828031261888</v>
      </c>
      <c r="S33" s="1365">
        <v>6.7450843438085342E-2</v>
      </c>
      <c r="T33" s="1365">
        <v>3.7427436874533537E-2</v>
      </c>
      <c r="U33" s="1365">
        <v>0</v>
      </c>
      <c r="V33" s="1365">
        <v>7.4684589512415078E-2</v>
      </c>
      <c r="W33" s="1365">
        <v>4.8018740185960973E-2</v>
      </c>
      <c r="X33" s="1365">
        <v>2.6665849326454102E-2</v>
      </c>
      <c r="Y33" s="1365">
        <v>0</v>
      </c>
      <c r="Z33" s="1365">
        <v>3.0543011193711032E-2</v>
      </c>
      <c r="AA33" s="1365">
        <v>1.9625844790924662E-2</v>
      </c>
      <c r="AB33" s="1365">
        <v>1.0917166402786367E-2</v>
      </c>
      <c r="AC33" s="1365">
        <v>0</v>
      </c>
      <c r="AD33" s="1365">
        <v>7.6628737803306765E-3</v>
      </c>
      <c r="AE33" s="1365">
        <v>4.9201938197097868E-3</v>
      </c>
      <c r="AF33" s="1365">
        <v>2.7426799606208897E-3</v>
      </c>
      <c r="AG33" s="1365">
        <v>0</v>
      </c>
      <c r="AH33" s="1365"/>
      <c r="AI33" s="1365"/>
      <c r="AJ33" s="1365"/>
      <c r="AK33" s="1365"/>
      <c r="AL33" s="1365">
        <v>0.69755460972737326</v>
      </c>
      <c r="AM33" s="1365">
        <v>0.44244579031885051</v>
      </c>
      <c r="AN33" s="1365">
        <v>0.25510881940852276</v>
      </c>
      <c r="AO33" s="1365">
        <v>0</v>
      </c>
      <c r="AP33" s="1365"/>
      <c r="AQ33" s="1365"/>
      <c r="AR33" s="1365"/>
      <c r="AS33" s="1365"/>
    </row>
    <row r="34" spans="1:45" x14ac:dyDescent="0.2">
      <c r="A34" s="1365">
        <v>1945</v>
      </c>
      <c r="B34" s="1365">
        <v>0.99411916732788086</v>
      </c>
      <c r="C34" s="1365">
        <v>0.62057881378424917</v>
      </c>
      <c r="D34" s="1365">
        <v>0.37354035354363169</v>
      </c>
      <c r="E34" s="1365">
        <v>0</v>
      </c>
      <c r="F34" s="1365"/>
      <c r="G34" s="1365"/>
      <c r="H34" s="1365"/>
      <c r="I34" s="1365"/>
      <c r="J34" s="1365">
        <v>0.29222551982117112</v>
      </c>
      <c r="K34" s="1365">
        <v>0.18269269929593213</v>
      </c>
      <c r="L34" s="1365">
        <v>0.10953282052523899</v>
      </c>
      <c r="M34" s="1365">
        <v>0</v>
      </c>
      <c r="N34" s="1365">
        <v>0.20609628881862418</v>
      </c>
      <c r="O34" s="1365">
        <v>0.12990032682613742</v>
      </c>
      <c r="P34" s="1365">
        <v>7.6195961992486766E-2</v>
      </c>
      <c r="Q34" s="1365">
        <v>0</v>
      </c>
      <c r="R34" s="1365">
        <v>9.6229419708272562E-2</v>
      </c>
      <c r="S34" s="1365">
        <v>6.159001497245032E-2</v>
      </c>
      <c r="T34" s="1365">
        <v>3.4639404735822242E-2</v>
      </c>
      <c r="U34" s="1365">
        <v>0</v>
      </c>
      <c r="V34" s="1365">
        <v>6.5872614899319726E-2</v>
      </c>
      <c r="W34" s="1365">
        <v>4.2185879788304681E-2</v>
      </c>
      <c r="X34" s="1365">
        <v>2.3686735111015045E-2</v>
      </c>
      <c r="Y34" s="1365">
        <v>0</v>
      </c>
      <c r="Z34" s="1365">
        <v>2.4422358626304406E-2</v>
      </c>
      <c r="AA34" s="1365">
        <v>1.5643150985101661E-2</v>
      </c>
      <c r="AB34" s="1365">
        <v>8.7792076412027426E-3</v>
      </c>
      <c r="AC34" s="1365">
        <v>0</v>
      </c>
      <c r="AD34" s="1365">
        <v>4.5147100537043031E-3</v>
      </c>
      <c r="AE34" s="1365">
        <v>2.8942790136586311E-3</v>
      </c>
      <c r="AF34" s="1365">
        <v>1.6204310400456719E-3</v>
      </c>
      <c r="AG34" s="1365">
        <v>0</v>
      </c>
      <c r="AH34" s="1365"/>
      <c r="AI34" s="1365"/>
      <c r="AJ34" s="1365"/>
      <c r="AK34" s="1365"/>
      <c r="AL34" s="1365">
        <v>0.70189364750670968</v>
      </c>
      <c r="AM34" s="1365">
        <v>0.43788611448831699</v>
      </c>
      <c r="AN34" s="1365">
        <v>0.26400753301839269</v>
      </c>
      <c r="AO34" s="1365">
        <v>0</v>
      </c>
      <c r="AP34" s="1365"/>
      <c r="AQ34" s="1365"/>
      <c r="AR34" s="1365"/>
      <c r="AS34" s="1365"/>
    </row>
    <row r="35" spans="1:45" x14ac:dyDescent="0.2">
      <c r="A35" s="1365">
        <v>1946</v>
      </c>
      <c r="B35" s="1365">
        <v>0.99357062578201294</v>
      </c>
      <c r="C35" s="1365">
        <v>0.76819499973860728</v>
      </c>
      <c r="D35" s="1365">
        <v>0.22537562604340566</v>
      </c>
      <c r="E35" s="1365">
        <v>0</v>
      </c>
      <c r="F35" s="1365"/>
      <c r="G35" s="1365"/>
      <c r="H35" s="1365"/>
      <c r="I35" s="1365"/>
      <c r="J35" s="1365">
        <v>0.31646988763886968</v>
      </c>
      <c r="K35" s="1365">
        <v>0.24464167068874348</v>
      </c>
      <c r="L35" s="1365">
        <v>7.18282169501262E-2</v>
      </c>
      <c r="M35" s="1365">
        <v>0</v>
      </c>
      <c r="N35" s="1365">
        <v>0.22710834012427336</v>
      </c>
      <c r="O35" s="1365">
        <v>0.17812404965844539</v>
      </c>
      <c r="P35" s="1365">
        <v>4.8984290465827966E-2</v>
      </c>
      <c r="Q35" s="1365">
        <v>0</v>
      </c>
      <c r="R35" s="1365">
        <v>0.10032696122317654</v>
      </c>
      <c r="S35" s="1365">
        <v>8.0676128825430474E-2</v>
      </c>
      <c r="T35" s="1365">
        <v>1.9650832397746065E-2</v>
      </c>
      <c r="U35" s="1365">
        <v>0</v>
      </c>
      <c r="V35" s="1365">
        <v>6.6548540325605546E-2</v>
      </c>
      <c r="W35" s="1365">
        <v>5.3596990741921417E-2</v>
      </c>
      <c r="X35" s="1365">
        <v>1.2951549583684127E-2</v>
      </c>
      <c r="Y35" s="1365">
        <v>0</v>
      </c>
      <c r="Z35" s="1365">
        <v>2.3142318912321332E-2</v>
      </c>
      <c r="AA35" s="1365">
        <v>1.8655978272047517E-2</v>
      </c>
      <c r="AB35" s="1365">
        <v>4.4863406402738141E-3</v>
      </c>
      <c r="AC35" s="1365">
        <v>0</v>
      </c>
      <c r="AD35" s="1365">
        <v>4.4708987658039646E-3</v>
      </c>
      <c r="AE35" s="1365">
        <v>3.6059741992224134E-3</v>
      </c>
      <c r="AF35" s="1365">
        <v>8.6492456658155119E-4</v>
      </c>
      <c r="AG35" s="1365">
        <v>0</v>
      </c>
      <c r="AH35" s="1365"/>
      <c r="AI35" s="1365"/>
      <c r="AJ35" s="1365"/>
      <c r="AK35" s="1365"/>
      <c r="AL35" s="1365">
        <v>0.67710073814314331</v>
      </c>
      <c r="AM35" s="1365">
        <v>0.52355332904986385</v>
      </c>
      <c r="AN35" s="1365">
        <v>0.15354740909327949</v>
      </c>
      <c r="AO35" s="1365">
        <v>0</v>
      </c>
      <c r="AP35" s="1365"/>
      <c r="AQ35" s="1365"/>
      <c r="AR35" s="1365"/>
      <c r="AS35" s="1365"/>
    </row>
    <row r="36" spans="1:45" x14ac:dyDescent="0.2">
      <c r="A36" s="1365">
        <v>1947</v>
      </c>
      <c r="B36" s="1365">
        <v>0.99956107139587402</v>
      </c>
      <c r="C36" s="1365">
        <v>0.80483941173133622</v>
      </c>
      <c r="D36" s="1365">
        <v>0.19472165966453786</v>
      </c>
      <c r="E36" s="1365">
        <v>0</v>
      </c>
      <c r="F36" s="1365"/>
      <c r="G36" s="1365"/>
      <c r="H36" s="1365"/>
      <c r="I36" s="1365"/>
      <c r="J36" s="1365">
        <v>0.31092596533229755</v>
      </c>
      <c r="K36" s="1365">
        <v>0.25059604534027163</v>
      </c>
      <c r="L36" s="1365">
        <v>6.0329919992025902E-2</v>
      </c>
      <c r="M36" s="1365">
        <v>0</v>
      </c>
      <c r="N36" s="1365">
        <v>0.22500976518533736</v>
      </c>
      <c r="O36" s="1365">
        <v>0.1841193386358396</v>
      </c>
      <c r="P36" s="1365">
        <v>4.0890426549497767E-2</v>
      </c>
      <c r="Q36" s="1365">
        <v>0</v>
      </c>
      <c r="R36" s="1365">
        <v>0.10249621010276917</v>
      </c>
      <c r="S36" s="1365">
        <v>8.6024533245872059E-2</v>
      </c>
      <c r="T36" s="1365">
        <v>1.6471676856897106E-2</v>
      </c>
      <c r="U36" s="1365">
        <v>0</v>
      </c>
      <c r="V36" s="1365">
        <v>6.9414239323959043E-2</v>
      </c>
      <c r="W36" s="1365">
        <v>5.8349339428407518E-2</v>
      </c>
      <c r="X36" s="1365">
        <v>1.1064899895551528E-2</v>
      </c>
      <c r="Y36" s="1365">
        <v>0</v>
      </c>
      <c r="Z36" s="1365">
        <v>2.6540722623710069E-2</v>
      </c>
      <c r="AA36" s="1365">
        <v>2.2328291416933238E-2</v>
      </c>
      <c r="AB36" s="1365">
        <v>4.2124312067768326E-3</v>
      </c>
      <c r="AC36" s="1365">
        <v>0</v>
      </c>
      <c r="AD36" s="1365">
        <v>6.4942659780173276E-3</v>
      </c>
      <c r="AE36" s="1365">
        <v>5.4638205216191553E-3</v>
      </c>
      <c r="AF36" s="1365">
        <v>1.0304454563981728E-3</v>
      </c>
      <c r="AG36" s="1365">
        <v>0</v>
      </c>
      <c r="AH36" s="1365"/>
      <c r="AI36" s="1365"/>
      <c r="AJ36" s="1365"/>
      <c r="AK36" s="1365"/>
      <c r="AL36" s="1365">
        <v>0.68863510606357647</v>
      </c>
      <c r="AM36" s="1365">
        <v>0.55424336639106453</v>
      </c>
      <c r="AN36" s="1365">
        <v>0.13439173967251195</v>
      </c>
      <c r="AO36" s="1365">
        <v>0</v>
      </c>
      <c r="AP36" s="1365"/>
      <c r="AQ36" s="1365"/>
      <c r="AR36" s="1365"/>
      <c r="AS36" s="1365"/>
    </row>
    <row r="37" spans="1:45" x14ac:dyDescent="0.2">
      <c r="A37" s="1365">
        <v>1948</v>
      </c>
      <c r="B37" s="1365">
        <v>1.0005348920822144</v>
      </c>
      <c r="C37" s="1365">
        <v>0.82196360937327939</v>
      </c>
      <c r="D37" s="1365">
        <v>0.17857128270893491</v>
      </c>
      <c r="E37" s="1365">
        <v>0</v>
      </c>
      <c r="F37" s="1365"/>
      <c r="G37" s="1365"/>
      <c r="H37" s="1365"/>
      <c r="I37" s="1365"/>
      <c r="J37" s="1365">
        <v>0.33221774210966776</v>
      </c>
      <c r="K37" s="1365">
        <v>0.27497903050859734</v>
      </c>
      <c r="L37" s="1365">
        <v>5.7238711601070406E-2</v>
      </c>
      <c r="M37" s="1365">
        <v>0</v>
      </c>
      <c r="N37" s="1365">
        <v>0.24329584758074646</v>
      </c>
      <c r="O37" s="1365">
        <v>0.20364072966279942</v>
      </c>
      <c r="P37" s="1365">
        <v>3.9655117917947041E-2</v>
      </c>
      <c r="Q37" s="1365">
        <v>0</v>
      </c>
      <c r="R37" s="1365">
        <v>0.11691875411922482</v>
      </c>
      <c r="S37" s="1365">
        <v>9.9664275566561253E-2</v>
      </c>
      <c r="T37" s="1365">
        <v>1.7254478552663575E-2</v>
      </c>
      <c r="U37" s="1365">
        <v>0</v>
      </c>
      <c r="V37" s="1365">
        <v>8.1715915128501654E-2</v>
      </c>
      <c r="W37" s="1365">
        <v>6.9729096070740251E-2</v>
      </c>
      <c r="X37" s="1365">
        <v>1.1986819057761403E-2</v>
      </c>
      <c r="Y37" s="1365">
        <v>0</v>
      </c>
      <c r="Z37" s="1365">
        <v>3.2804272158194148E-2</v>
      </c>
      <c r="AA37" s="1365">
        <v>2.8006003038375599E-2</v>
      </c>
      <c r="AB37" s="1365">
        <v>4.7982691198185483E-3</v>
      </c>
      <c r="AC37" s="1365">
        <v>0</v>
      </c>
      <c r="AD37" s="1365">
        <v>8.2091856302777804E-3</v>
      </c>
      <c r="AE37" s="1365">
        <v>7.0083410894344177E-3</v>
      </c>
      <c r="AF37" s="1365">
        <v>1.2008445408433631E-3</v>
      </c>
      <c r="AG37" s="1365">
        <v>0</v>
      </c>
      <c r="AH37" s="1365"/>
      <c r="AI37" s="1365"/>
      <c r="AJ37" s="1365"/>
      <c r="AK37" s="1365"/>
      <c r="AL37" s="1365">
        <v>0.66831714997254665</v>
      </c>
      <c r="AM37" s="1365">
        <v>0.5469845788646821</v>
      </c>
      <c r="AN37" s="1365">
        <v>0.1213325711078645</v>
      </c>
      <c r="AO37" s="1365">
        <v>0</v>
      </c>
      <c r="AP37" s="1365"/>
      <c r="AQ37" s="1365"/>
      <c r="AR37" s="1365"/>
      <c r="AS37" s="1365"/>
    </row>
    <row r="38" spans="1:45" x14ac:dyDescent="0.2">
      <c r="A38" s="1365">
        <v>1949</v>
      </c>
      <c r="B38" s="1365">
        <v>0.99860262870788574</v>
      </c>
      <c r="C38" s="1365">
        <v>0.80554552625384424</v>
      </c>
      <c r="D38" s="1365">
        <v>0.19305710245404145</v>
      </c>
      <c r="E38" s="1365">
        <v>0</v>
      </c>
      <c r="F38" s="1365"/>
      <c r="G38" s="1365"/>
      <c r="H38" s="1365"/>
      <c r="I38" s="1365"/>
      <c r="J38" s="1365">
        <v>0.33273685330659597</v>
      </c>
      <c r="K38" s="1365">
        <v>0.27064184857033891</v>
      </c>
      <c r="L38" s="1365">
        <v>6.2095004736257065E-2</v>
      </c>
      <c r="M38" s="1365">
        <v>0</v>
      </c>
      <c r="N38" s="1365">
        <v>0.24108876345357799</v>
      </c>
      <c r="O38" s="1365">
        <v>0.19805371597059243</v>
      </c>
      <c r="P38" s="1365">
        <v>4.3035047482985554E-2</v>
      </c>
      <c r="Q38" s="1365">
        <v>0</v>
      </c>
      <c r="R38" s="1365">
        <v>0.11644306051941838</v>
      </c>
      <c r="S38" s="1365">
        <v>9.7270994576852898E-2</v>
      </c>
      <c r="T38" s="1365">
        <v>1.9172065942565486E-2</v>
      </c>
      <c r="U38" s="1365">
        <v>0</v>
      </c>
      <c r="V38" s="1365">
        <v>8.2229669494752133E-2</v>
      </c>
      <c r="W38" s="1365">
        <v>6.8752540789557254E-2</v>
      </c>
      <c r="X38" s="1365">
        <v>1.3477128705194874E-2</v>
      </c>
      <c r="Y38" s="1365">
        <v>0</v>
      </c>
      <c r="Z38" s="1365">
        <v>3.421003330900009E-2</v>
      </c>
      <c r="AA38" s="1365">
        <v>2.8613203606554821E-2</v>
      </c>
      <c r="AB38" s="1365">
        <v>5.5968297024452697E-3</v>
      </c>
      <c r="AC38" s="1365">
        <v>0</v>
      </c>
      <c r="AD38" s="1365">
        <v>9.1929640318130293E-3</v>
      </c>
      <c r="AE38" s="1365">
        <v>7.6879873324090017E-3</v>
      </c>
      <c r="AF38" s="1365">
        <v>1.5049766994040276E-3</v>
      </c>
      <c r="AG38" s="1365">
        <v>0</v>
      </c>
      <c r="AH38" s="1365"/>
      <c r="AI38" s="1365"/>
      <c r="AJ38" s="1365"/>
      <c r="AK38" s="1365"/>
      <c r="AL38" s="1365">
        <v>0.66586577540128977</v>
      </c>
      <c r="AM38" s="1365">
        <v>0.53490367768350544</v>
      </c>
      <c r="AN38" s="1365">
        <v>0.13096209771778439</v>
      </c>
      <c r="AO38" s="1365">
        <v>0</v>
      </c>
      <c r="AP38" s="1365"/>
      <c r="AQ38" s="1365"/>
      <c r="AR38" s="1365"/>
      <c r="AS38" s="1365"/>
    </row>
    <row r="39" spans="1:45" x14ac:dyDescent="0.2">
      <c r="A39" s="1365">
        <v>1950</v>
      </c>
      <c r="B39" s="1365">
        <v>0.99864602088928223</v>
      </c>
      <c r="C39" s="1365">
        <v>0.81049549446689162</v>
      </c>
      <c r="D39" s="1365">
        <v>0.18815052642239066</v>
      </c>
      <c r="E39" s="1365">
        <v>0</v>
      </c>
      <c r="F39" s="1365"/>
      <c r="G39" s="1365"/>
      <c r="H39" s="1365"/>
      <c r="I39" s="1365"/>
      <c r="J39" s="1365">
        <v>0.32828333329138304</v>
      </c>
      <c r="K39" s="1365">
        <v>0.26816566393057939</v>
      </c>
      <c r="L39" s="1365">
        <v>6.0117669360803636E-2</v>
      </c>
      <c r="M39" s="1365">
        <v>0</v>
      </c>
      <c r="N39" s="1365">
        <v>0.23627233730943656</v>
      </c>
      <c r="O39" s="1365">
        <v>0.19576525245697321</v>
      </c>
      <c r="P39" s="1365">
        <v>4.0507084852463356E-2</v>
      </c>
      <c r="Q39" s="1365">
        <v>0</v>
      </c>
      <c r="R39" s="1365">
        <v>0.11299426481291824</v>
      </c>
      <c r="S39" s="1365">
        <v>9.5912847475527252E-2</v>
      </c>
      <c r="T39" s="1365">
        <v>1.7081417337390985E-2</v>
      </c>
      <c r="U39" s="1365">
        <v>0</v>
      </c>
      <c r="V39" s="1365">
        <v>7.901547709380255E-2</v>
      </c>
      <c r="W39" s="1365">
        <v>6.7163239760191978E-2</v>
      </c>
      <c r="X39" s="1365">
        <v>1.1852237333610573E-2</v>
      </c>
      <c r="Y39" s="1365">
        <v>0</v>
      </c>
      <c r="Z39" s="1365">
        <v>3.1997149575971148E-2</v>
      </c>
      <c r="AA39" s="1365">
        <v>2.7214779003672911E-2</v>
      </c>
      <c r="AB39" s="1365">
        <v>4.7823705722982385E-3</v>
      </c>
      <c r="AC39" s="1365">
        <v>0</v>
      </c>
      <c r="AD39" s="1365">
        <v>5.1889912796625045E-3</v>
      </c>
      <c r="AE39" s="1365">
        <v>4.4149366857044034E-3</v>
      </c>
      <c r="AF39" s="1365">
        <v>7.7405459395810149E-4</v>
      </c>
      <c r="AG39" s="1365">
        <v>0</v>
      </c>
      <c r="AH39" s="1365"/>
      <c r="AI39" s="1365"/>
      <c r="AJ39" s="1365"/>
      <c r="AK39" s="1365"/>
      <c r="AL39" s="1365">
        <v>0.67036268759789919</v>
      </c>
      <c r="AM39" s="1365">
        <v>0.54232983053631212</v>
      </c>
      <c r="AN39" s="1365">
        <v>0.12803285706158704</v>
      </c>
      <c r="AO39" s="1365">
        <v>0</v>
      </c>
      <c r="AP39" s="1365"/>
      <c r="AQ39" s="1365"/>
      <c r="AR39" s="1365"/>
      <c r="AS39" s="1365"/>
    </row>
    <row r="40" spans="1:45" x14ac:dyDescent="0.2">
      <c r="A40" s="1365">
        <v>1951</v>
      </c>
      <c r="B40" s="1365">
        <v>0.99655115604400635</v>
      </c>
      <c r="C40" s="1365">
        <v>0.79786829708081608</v>
      </c>
      <c r="D40" s="1365">
        <v>0.19868285896319027</v>
      </c>
      <c r="E40" s="1365">
        <v>0</v>
      </c>
      <c r="F40" s="1365"/>
      <c r="G40" s="1365"/>
      <c r="H40" s="1365"/>
      <c r="I40" s="1365"/>
      <c r="J40" s="1365">
        <v>0.31160429414825941</v>
      </c>
      <c r="K40" s="1365">
        <v>0.25070143261599048</v>
      </c>
      <c r="L40" s="1365">
        <v>6.0902861532268905E-2</v>
      </c>
      <c r="M40" s="1365">
        <v>0</v>
      </c>
      <c r="N40" s="1365">
        <v>0.22351031269577065</v>
      </c>
      <c r="O40" s="1365">
        <v>0.18111416362973132</v>
      </c>
      <c r="P40" s="1365">
        <v>4.2396149066039335E-2</v>
      </c>
      <c r="Q40" s="1365">
        <v>0</v>
      </c>
      <c r="R40" s="1365">
        <v>0.10626544350583665</v>
      </c>
      <c r="S40" s="1365">
        <v>8.7195279499724554E-2</v>
      </c>
      <c r="T40" s="1365">
        <v>1.9070164006112104E-2</v>
      </c>
      <c r="U40" s="1365">
        <v>0</v>
      </c>
      <c r="V40" s="1365">
        <v>7.3652820873049502E-2</v>
      </c>
      <c r="W40" s="1365">
        <v>6.0470614413893356E-2</v>
      </c>
      <c r="X40" s="1365">
        <v>1.3182206459156146E-2</v>
      </c>
      <c r="Y40" s="1365">
        <v>0</v>
      </c>
      <c r="Z40" s="1365">
        <v>2.8792738290996163E-2</v>
      </c>
      <c r="AA40" s="1365">
        <v>2.3643297132298541E-2</v>
      </c>
      <c r="AB40" s="1365">
        <v>5.1494411586976239E-3</v>
      </c>
      <c r="AC40" s="1365">
        <v>0</v>
      </c>
      <c r="AD40" s="1365">
        <v>7.2279652612480053E-3</v>
      </c>
      <c r="AE40" s="1365">
        <v>5.9337585037912014E-3</v>
      </c>
      <c r="AF40" s="1365">
        <v>1.2942067574568039E-3</v>
      </c>
      <c r="AG40" s="1365">
        <v>0</v>
      </c>
      <c r="AH40" s="1365"/>
      <c r="AI40" s="1365"/>
      <c r="AJ40" s="1365"/>
      <c r="AK40" s="1365"/>
      <c r="AL40" s="1365">
        <v>0.68494686189574694</v>
      </c>
      <c r="AM40" s="1365">
        <v>0.54716686446482554</v>
      </c>
      <c r="AN40" s="1365">
        <v>0.13777999743092137</v>
      </c>
      <c r="AO40" s="1365">
        <v>0</v>
      </c>
      <c r="AP40" s="1365"/>
      <c r="AQ40" s="1365"/>
      <c r="AR40" s="1365"/>
      <c r="AS40" s="1365"/>
    </row>
    <row r="41" spans="1:45" x14ac:dyDescent="0.2">
      <c r="A41" s="1365">
        <v>1952</v>
      </c>
      <c r="B41" s="1365">
        <v>0.99765419960021973</v>
      </c>
      <c r="C41" s="1365">
        <v>0.77622378833551642</v>
      </c>
      <c r="D41" s="1365">
        <v>0.22143041126470331</v>
      </c>
      <c r="E41" s="1365">
        <v>0</v>
      </c>
      <c r="F41" s="1365"/>
      <c r="G41" s="1365"/>
      <c r="H41" s="1365"/>
      <c r="I41" s="1365"/>
      <c r="J41" s="1365">
        <v>0.30577016835161425</v>
      </c>
      <c r="K41" s="1365">
        <v>0.23901586902684496</v>
      </c>
      <c r="L41" s="1365">
        <v>6.675429932476927E-2</v>
      </c>
      <c r="M41" s="1365">
        <v>0</v>
      </c>
      <c r="N41" s="1365">
        <v>0.21843316108018784</v>
      </c>
      <c r="O41" s="1365">
        <v>0.1718195737612935</v>
      </c>
      <c r="P41" s="1365">
        <v>4.6613587318894333E-2</v>
      </c>
      <c r="Q41" s="1365">
        <v>0</v>
      </c>
      <c r="R41" s="1365">
        <v>0.10311119155141543</v>
      </c>
      <c r="S41" s="1365">
        <v>8.2014396009058077E-2</v>
      </c>
      <c r="T41" s="1365">
        <v>2.1096795542357352E-2</v>
      </c>
      <c r="U41" s="1365">
        <v>0</v>
      </c>
      <c r="V41" s="1365">
        <v>7.1970249240380299E-2</v>
      </c>
      <c r="W41" s="1365">
        <v>5.7269089064019493E-2</v>
      </c>
      <c r="X41" s="1365">
        <v>1.4701160176360809E-2</v>
      </c>
      <c r="Y41" s="1365">
        <v>0</v>
      </c>
      <c r="Z41" s="1365">
        <v>2.9836197193672406E-2</v>
      </c>
      <c r="AA41" s="1365">
        <v>2.3739021626798945E-2</v>
      </c>
      <c r="AB41" s="1365">
        <v>6.0971755668734594E-3</v>
      </c>
      <c r="AC41" s="1365">
        <v>0</v>
      </c>
      <c r="AD41" s="1365">
        <v>7.407642753759461E-3</v>
      </c>
      <c r="AE41" s="1365">
        <v>5.8918143189951493E-3</v>
      </c>
      <c r="AF41" s="1365">
        <v>1.5158284347643119E-3</v>
      </c>
      <c r="AG41" s="1365">
        <v>0</v>
      </c>
      <c r="AH41" s="1365"/>
      <c r="AI41" s="1365"/>
      <c r="AJ41" s="1365"/>
      <c r="AK41" s="1365"/>
      <c r="AL41" s="1365">
        <v>0.69188403124860542</v>
      </c>
      <c r="AM41" s="1365">
        <v>0.5372079193086714</v>
      </c>
      <c r="AN41" s="1365">
        <v>0.15467611193993405</v>
      </c>
      <c r="AO41" s="1365">
        <v>0</v>
      </c>
      <c r="AP41" s="1365"/>
      <c r="AQ41" s="1365"/>
      <c r="AR41" s="1365"/>
      <c r="AS41" s="1365"/>
    </row>
    <row r="42" spans="1:45" x14ac:dyDescent="0.2">
      <c r="A42" s="1365">
        <v>1953</v>
      </c>
      <c r="B42" s="1365">
        <v>0.99827533960342407</v>
      </c>
      <c r="C42" s="1365">
        <v>0.77408124707093773</v>
      </c>
      <c r="D42" s="1365">
        <v>0.2241940925324864</v>
      </c>
      <c r="E42" s="1365">
        <v>0</v>
      </c>
      <c r="F42" s="1365"/>
      <c r="G42" s="1365"/>
      <c r="H42" s="1365"/>
      <c r="I42" s="1365"/>
      <c r="J42" s="1365">
        <v>0.29789135879006734</v>
      </c>
      <c r="K42" s="1365">
        <v>0.23195951270277906</v>
      </c>
      <c r="L42" s="1365">
        <v>6.5931846087288276E-2</v>
      </c>
      <c r="M42" s="1365">
        <v>0</v>
      </c>
      <c r="N42" s="1365">
        <v>0.2094469342029632</v>
      </c>
      <c r="O42" s="1365">
        <v>0.16398385011197827</v>
      </c>
      <c r="P42" s="1365">
        <v>4.5463084090984929E-2</v>
      </c>
      <c r="Q42" s="1365">
        <v>0</v>
      </c>
      <c r="R42" s="1365">
        <v>9.671989139071982E-2</v>
      </c>
      <c r="S42" s="1365">
        <v>7.6490768441318649E-2</v>
      </c>
      <c r="T42" s="1365">
        <v>2.0229122949401167E-2</v>
      </c>
      <c r="U42" s="1365">
        <v>0</v>
      </c>
      <c r="V42" s="1365">
        <v>6.7468129938148449E-2</v>
      </c>
      <c r="W42" s="1365">
        <v>5.3373768572877567E-2</v>
      </c>
      <c r="X42" s="1365">
        <v>1.4094361365270883E-2</v>
      </c>
      <c r="Y42" s="1365">
        <v>0</v>
      </c>
      <c r="Z42" s="1365">
        <v>2.6452199369562113E-2</v>
      </c>
      <c r="AA42" s="1365">
        <v>2.0924195151657537E-2</v>
      </c>
      <c r="AB42" s="1365">
        <v>5.5280042179045768E-3</v>
      </c>
      <c r="AC42" s="1365">
        <v>0</v>
      </c>
      <c r="AD42" s="1365">
        <v>7.0720118478654571E-3</v>
      </c>
      <c r="AE42" s="1365">
        <v>5.5906738840673133E-3</v>
      </c>
      <c r="AF42" s="1365">
        <v>1.481337963798144E-3</v>
      </c>
      <c r="AG42" s="1365">
        <v>0</v>
      </c>
      <c r="AH42" s="1365"/>
      <c r="AI42" s="1365"/>
      <c r="AJ42" s="1365"/>
      <c r="AK42" s="1365"/>
      <c r="AL42" s="1365">
        <v>0.70038398081335673</v>
      </c>
      <c r="AM42" s="1365">
        <v>0.54212173436815858</v>
      </c>
      <c r="AN42" s="1365">
        <v>0.15826224644519812</v>
      </c>
      <c r="AO42" s="1365">
        <v>0</v>
      </c>
      <c r="AP42" s="1365"/>
      <c r="AQ42" s="1365"/>
      <c r="AR42" s="1365"/>
      <c r="AS42" s="1365"/>
    </row>
    <row r="43" spans="1:45" x14ac:dyDescent="0.2">
      <c r="A43" s="1365">
        <v>1954</v>
      </c>
      <c r="B43" s="1365">
        <v>0.99822545051574707</v>
      </c>
      <c r="C43" s="1365">
        <v>0.78309486294440245</v>
      </c>
      <c r="D43" s="1365">
        <v>0.21513058757134462</v>
      </c>
      <c r="E43" s="1365">
        <v>0</v>
      </c>
      <c r="F43" s="1365"/>
      <c r="G43" s="1365"/>
      <c r="H43" s="1365"/>
      <c r="I43" s="1365"/>
      <c r="J43" s="1365">
        <v>0.30547575299177715</v>
      </c>
      <c r="K43" s="1365">
        <v>0.24066360585191118</v>
      </c>
      <c r="L43" s="1365">
        <v>6.4812147139865967E-2</v>
      </c>
      <c r="M43" s="1365">
        <v>0</v>
      </c>
      <c r="N43" s="1365">
        <v>0.21534247708126297</v>
      </c>
      <c r="O43" s="1365">
        <v>0.17056534529976314</v>
      </c>
      <c r="P43" s="1365">
        <v>4.4777131781499835E-2</v>
      </c>
      <c r="Q43" s="1365">
        <v>0</v>
      </c>
      <c r="R43" s="1365">
        <v>9.904011065273538E-2</v>
      </c>
      <c r="S43" s="1365">
        <v>7.9203836477668099E-2</v>
      </c>
      <c r="T43" s="1365">
        <v>1.9836274175067278E-2</v>
      </c>
      <c r="U43" s="1365">
        <v>0</v>
      </c>
      <c r="V43" s="1365">
        <v>6.8267189053928076E-2</v>
      </c>
      <c r="W43" s="1365">
        <v>5.4611950769153518E-2</v>
      </c>
      <c r="X43" s="1365">
        <v>1.3655238284774558E-2</v>
      </c>
      <c r="Y43" s="1365">
        <v>0</v>
      </c>
      <c r="Z43" s="1365">
        <v>2.6620135087345707E-2</v>
      </c>
      <c r="AA43" s="1365">
        <v>2.129383402968528E-2</v>
      </c>
      <c r="AB43" s="1365">
        <v>5.3263010576604279E-3</v>
      </c>
      <c r="AC43" s="1365">
        <v>0</v>
      </c>
      <c r="AD43" s="1365">
        <v>6.894223183479333E-3</v>
      </c>
      <c r="AE43" s="1365">
        <v>5.512021034499822E-3</v>
      </c>
      <c r="AF43" s="1365">
        <v>1.3822021489795111E-3</v>
      </c>
      <c r="AG43" s="1365">
        <v>0</v>
      </c>
      <c r="AH43" s="1365"/>
      <c r="AI43" s="1365"/>
      <c r="AJ43" s="1365"/>
      <c r="AK43" s="1365"/>
      <c r="AL43" s="1365">
        <v>0.69274969752396998</v>
      </c>
      <c r="AM43" s="1365">
        <v>0.54243125709249129</v>
      </c>
      <c r="AN43" s="1365">
        <v>0.15031844043147866</v>
      </c>
      <c r="AO43" s="1365">
        <v>0</v>
      </c>
      <c r="AP43" s="1365"/>
      <c r="AQ43" s="1365"/>
      <c r="AR43" s="1365"/>
      <c r="AS43" s="1365"/>
    </row>
    <row r="44" spans="1:45" x14ac:dyDescent="0.2">
      <c r="A44" s="1365">
        <v>1955</v>
      </c>
      <c r="B44" s="1365">
        <v>0.99881404638290405</v>
      </c>
      <c r="C44" s="1365">
        <v>0.79740043131707861</v>
      </c>
      <c r="D44" s="1365">
        <v>0.20141361506582545</v>
      </c>
      <c r="E44" s="1365">
        <v>0</v>
      </c>
      <c r="F44" s="1365"/>
      <c r="G44" s="1365"/>
      <c r="H44" s="1365"/>
      <c r="I44" s="1365"/>
      <c r="J44" s="1365">
        <v>0.31011135571472725</v>
      </c>
      <c r="K44" s="1365">
        <v>0.2485968695984852</v>
      </c>
      <c r="L44" s="1365">
        <v>6.1514486116242065E-2</v>
      </c>
      <c r="M44" s="1365">
        <v>0</v>
      </c>
      <c r="N44" s="1365">
        <v>0.22109295796446807</v>
      </c>
      <c r="O44" s="1365">
        <v>0.17817706919945336</v>
      </c>
      <c r="P44" s="1365">
        <v>4.2915888765014717E-2</v>
      </c>
      <c r="Q44" s="1365">
        <v>0</v>
      </c>
      <c r="R44" s="1365">
        <v>0.10326827998309104</v>
      </c>
      <c r="S44" s="1365">
        <v>8.3973602354203009E-2</v>
      </c>
      <c r="T44" s="1365">
        <v>1.9294677628888035E-2</v>
      </c>
      <c r="U44" s="1365">
        <v>0</v>
      </c>
      <c r="V44" s="1365">
        <v>7.1586843767805053E-2</v>
      </c>
      <c r="W44" s="1365">
        <v>5.8229103280219872E-2</v>
      </c>
      <c r="X44" s="1365">
        <v>1.3357740487585179E-2</v>
      </c>
      <c r="Y44" s="1365">
        <v>0</v>
      </c>
      <c r="Z44" s="1365">
        <v>2.915430009039879E-2</v>
      </c>
      <c r="AA44" s="1365">
        <v>2.371007420511043E-2</v>
      </c>
      <c r="AB44" s="1365">
        <v>5.4442258852883613E-3</v>
      </c>
      <c r="AC44" s="1365">
        <v>0</v>
      </c>
      <c r="AD44" s="1365">
        <v>8.531332799485869E-3</v>
      </c>
      <c r="AE44" s="1365">
        <v>6.9337775739431165E-3</v>
      </c>
      <c r="AF44" s="1365">
        <v>1.5975552255427523E-3</v>
      </c>
      <c r="AG44" s="1365">
        <v>0</v>
      </c>
      <c r="AH44" s="1365"/>
      <c r="AI44" s="1365"/>
      <c r="AJ44" s="1365"/>
      <c r="AK44" s="1365"/>
      <c r="AL44" s="1365">
        <v>0.6887026906681768</v>
      </c>
      <c r="AM44" s="1365">
        <v>0.54880356171859335</v>
      </c>
      <c r="AN44" s="1365">
        <v>0.1398991289495834</v>
      </c>
      <c r="AO44" s="1365">
        <v>0</v>
      </c>
      <c r="AP44" s="1365"/>
      <c r="AQ44" s="1365"/>
      <c r="AR44" s="1365"/>
      <c r="AS44" s="1365"/>
    </row>
    <row r="45" spans="1:45" x14ac:dyDescent="0.2">
      <c r="A45" s="1365">
        <v>1956</v>
      </c>
      <c r="B45" s="1365">
        <v>0.99738043546676636</v>
      </c>
      <c r="C45" s="1365">
        <v>0.80157583762195928</v>
      </c>
      <c r="D45" s="1365">
        <v>0.19580459784480714</v>
      </c>
      <c r="E45" s="1365">
        <v>0</v>
      </c>
      <c r="F45" s="1365"/>
      <c r="G45" s="1365"/>
      <c r="H45" s="1365"/>
      <c r="I45" s="1365"/>
      <c r="J45" s="1365">
        <v>0.3028189105089813</v>
      </c>
      <c r="K45" s="1365">
        <v>0.24436168533602284</v>
      </c>
      <c r="L45" s="1365">
        <v>5.8457225172958455E-2</v>
      </c>
      <c r="M45" s="1365">
        <v>0</v>
      </c>
      <c r="N45" s="1365">
        <v>0.21351917067482251</v>
      </c>
      <c r="O45" s="1365">
        <v>0.17314528104270774</v>
      </c>
      <c r="P45" s="1365">
        <v>4.0373889632114766E-2</v>
      </c>
      <c r="Q45" s="1365">
        <v>0</v>
      </c>
      <c r="R45" s="1365">
        <v>9.6356981356228971E-2</v>
      </c>
      <c r="S45" s="1365">
        <v>7.8807388842598747E-2</v>
      </c>
      <c r="T45" s="1365">
        <v>1.7549592513630224E-2</v>
      </c>
      <c r="U45" s="1365">
        <v>0</v>
      </c>
      <c r="V45" s="1365">
        <v>6.541693239703833E-2</v>
      </c>
      <c r="W45" s="1365">
        <v>5.3517798806768276E-2</v>
      </c>
      <c r="X45" s="1365">
        <v>1.1899133590270054E-2</v>
      </c>
      <c r="Y45" s="1365">
        <v>0</v>
      </c>
      <c r="Z45" s="1365">
        <v>2.6571612387316593E-2</v>
      </c>
      <c r="AA45" s="1365">
        <v>2.1733691055927096E-2</v>
      </c>
      <c r="AB45" s="1365">
        <v>4.8379213313894959E-3</v>
      </c>
      <c r="AC45" s="1365">
        <v>0</v>
      </c>
      <c r="AD45" s="1365">
        <v>7.2994248069157674E-3</v>
      </c>
      <c r="AE45" s="1365">
        <v>5.9667381744627265E-3</v>
      </c>
      <c r="AF45" s="1365">
        <v>1.3326866324530405E-3</v>
      </c>
      <c r="AG45" s="1365">
        <v>0</v>
      </c>
      <c r="AH45" s="1365"/>
      <c r="AI45" s="1365"/>
      <c r="AJ45" s="1365"/>
      <c r="AK45" s="1365"/>
      <c r="AL45" s="1365">
        <v>0.694561524957785</v>
      </c>
      <c r="AM45" s="1365">
        <v>0.55721415228593629</v>
      </c>
      <c r="AN45" s="1365">
        <v>0.13734737267184868</v>
      </c>
      <c r="AO45" s="1365">
        <v>0</v>
      </c>
      <c r="AP45" s="1365"/>
      <c r="AQ45" s="1365"/>
      <c r="AR45" s="1365"/>
      <c r="AS45" s="1365"/>
    </row>
    <row r="46" spans="1:45" x14ac:dyDescent="0.2">
      <c r="A46" s="1365">
        <v>1957</v>
      </c>
      <c r="B46" s="1365">
        <v>0.99659764766693115</v>
      </c>
      <c r="C46" s="1365">
        <v>0.79434549012581124</v>
      </c>
      <c r="D46" s="1365">
        <v>0.20225215754111994</v>
      </c>
      <c r="E46" s="1365">
        <v>0</v>
      </c>
      <c r="F46" s="1365"/>
      <c r="G46" s="1365"/>
      <c r="H46" s="1365"/>
      <c r="I46" s="1365"/>
      <c r="J46" s="1365">
        <v>0.30369595840685665</v>
      </c>
      <c r="K46" s="1365">
        <v>0.24323052963154965</v>
      </c>
      <c r="L46" s="1365">
        <v>6.0465428775306994E-2</v>
      </c>
      <c r="M46" s="1365">
        <v>0</v>
      </c>
      <c r="N46" s="1365">
        <v>0.21375249212928313</v>
      </c>
      <c r="O46" s="1365">
        <v>0.17199743063415138</v>
      </c>
      <c r="P46" s="1365">
        <v>4.1755061495131744E-2</v>
      </c>
      <c r="Q46" s="1365">
        <v>0</v>
      </c>
      <c r="R46" s="1365">
        <v>9.636723035337677E-2</v>
      </c>
      <c r="S46" s="1365">
        <v>7.8189519920704165E-2</v>
      </c>
      <c r="T46" s="1365">
        <v>1.8177710432672602E-2</v>
      </c>
      <c r="U46" s="1365">
        <v>0</v>
      </c>
      <c r="V46" s="1365">
        <v>6.5430039037520232E-2</v>
      </c>
      <c r="W46" s="1365">
        <v>5.3099374975247825E-2</v>
      </c>
      <c r="X46" s="1365">
        <v>1.2330664062272408E-2</v>
      </c>
      <c r="Y46" s="1365">
        <v>0</v>
      </c>
      <c r="Z46" s="1365">
        <v>2.6229999145588847E-2</v>
      </c>
      <c r="AA46" s="1365">
        <v>2.1280960668818873E-2</v>
      </c>
      <c r="AB46" s="1365">
        <v>4.9490384767699727E-3</v>
      </c>
      <c r="AC46" s="1365">
        <v>0</v>
      </c>
      <c r="AD46" s="1365">
        <v>6.9042004440745723E-3</v>
      </c>
      <c r="AE46" s="1365">
        <v>5.5980515352433893E-3</v>
      </c>
      <c r="AF46" s="1365">
        <v>1.3061489088311831E-3</v>
      </c>
      <c r="AG46" s="1365">
        <v>0</v>
      </c>
      <c r="AH46" s="1365"/>
      <c r="AI46" s="1365"/>
      <c r="AJ46" s="1365"/>
      <c r="AK46" s="1365"/>
      <c r="AL46" s="1365">
        <v>0.69290168926007456</v>
      </c>
      <c r="AM46" s="1365">
        <v>0.55111496049426156</v>
      </c>
      <c r="AN46" s="1365">
        <v>0.14178672876581297</v>
      </c>
      <c r="AO46" s="1365">
        <v>0</v>
      </c>
      <c r="AP46" s="1365"/>
      <c r="AQ46" s="1365"/>
      <c r="AR46" s="1365"/>
      <c r="AS46" s="1365"/>
    </row>
    <row r="47" spans="1:45" x14ac:dyDescent="0.2">
      <c r="A47" s="1365">
        <v>1958</v>
      </c>
      <c r="B47" s="1365">
        <v>0.99580055475234985</v>
      </c>
      <c r="C47" s="1365">
        <v>0.78265802083720659</v>
      </c>
      <c r="D47" s="1365">
        <v>0.21314253391514326</v>
      </c>
      <c r="E47" s="1365">
        <v>0</v>
      </c>
      <c r="F47" s="1365"/>
      <c r="G47" s="1365"/>
      <c r="H47" s="1365"/>
      <c r="I47" s="1365"/>
      <c r="J47" s="1365">
        <v>0.30662170513719211</v>
      </c>
      <c r="K47" s="1365">
        <v>0.24251436048018141</v>
      </c>
      <c r="L47" s="1365">
        <v>6.4107344657010706E-2</v>
      </c>
      <c r="M47" s="1365">
        <v>0</v>
      </c>
      <c r="N47" s="1365">
        <v>0.21257376276998272</v>
      </c>
      <c r="O47" s="1365">
        <v>0.16890381696910631</v>
      </c>
      <c r="P47" s="1365">
        <v>4.3669945800876402E-2</v>
      </c>
      <c r="Q47" s="1365">
        <v>0</v>
      </c>
      <c r="R47" s="1365">
        <v>9.1560478495454622E-2</v>
      </c>
      <c r="S47" s="1365">
        <v>7.3369960457587008E-2</v>
      </c>
      <c r="T47" s="1365">
        <v>1.8190518037867611E-2</v>
      </c>
      <c r="U47" s="1365">
        <v>0</v>
      </c>
      <c r="V47" s="1365">
        <v>6.0829955079604793E-2</v>
      </c>
      <c r="W47" s="1365">
        <v>4.875700793457137E-2</v>
      </c>
      <c r="X47" s="1365">
        <v>1.2072947145033423E-2</v>
      </c>
      <c r="Y47" s="1365">
        <v>0</v>
      </c>
      <c r="Z47" s="1365">
        <v>2.3355739158919413E-2</v>
      </c>
      <c r="AA47" s="1365">
        <v>1.8716505873829437E-2</v>
      </c>
      <c r="AB47" s="1365">
        <v>4.6392332850899746E-3</v>
      </c>
      <c r="AC47" s="1365">
        <v>0</v>
      </c>
      <c r="AD47" s="1365">
        <v>5.9824951800204499E-3</v>
      </c>
      <c r="AE47" s="1365">
        <v>4.7906575884679725E-3</v>
      </c>
      <c r="AF47" s="1365">
        <v>1.1918375915524776E-3</v>
      </c>
      <c r="AG47" s="1365">
        <v>0</v>
      </c>
      <c r="AH47" s="1365"/>
      <c r="AI47" s="1365"/>
      <c r="AJ47" s="1365"/>
      <c r="AK47" s="1365"/>
      <c r="AL47" s="1365">
        <v>0.68917884961515774</v>
      </c>
      <c r="AM47" s="1365">
        <v>0.54014366035702521</v>
      </c>
      <c r="AN47" s="1365">
        <v>0.14903518925813256</v>
      </c>
      <c r="AO47" s="1365">
        <v>0</v>
      </c>
      <c r="AP47" s="1365"/>
      <c r="AQ47" s="1365"/>
      <c r="AR47" s="1365"/>
      <c r="AS47" s="1365"/>
    </row>
    <row r="48" spans="1:45" x14ac:dyDescent="0.2">
      <c r="A48" s="1365">
        <v>1959</v>
      </c>
      <c r="B48" s="1365">
        <v>0.99783110618591309</v>
      </c>
      <c r="C48" s="1365">
        <v>0.79843881281270535</v>
      </c>
      <c r="D48" s="1365">
        <v>0.19939229337320774</v>
      </c>
      <c r="E48" s="1365">
        <v>0</v>
      </c>
      <c r="F48" s="1365"/>
      <c r="G48" s="1365"/>
      <c r="H48" s="1365"/>
      <c r="I48" s="1365"/>
      <c r="J48" s="1365">
        <v>0.30741293937967645</v>
      </c>
      <c r="K48" s="1365">
        <v>0.24792541029531773</v>
      </c>
      <c r="L48" s="1365">
        <v>5.9487529084358726E-2</v>
      </c>
      <c r="M48" s="1365">
        <v>0</v>
      </c>
      <c r="N48" s="1365">
        <v>0.21420796966656067</v>
      </c>
      <c r="O48" s="1365">
        <v>0.17345707321945375</v>
      </c>
      <c r="P48" s="1365">
        <v>4.0750896447106902E-2</v>
      </c>
      <c r="Q48" s="1365">
        <v>0</v>
      </c>
      <c r="R48" s="1365">
        <v>9.4878125537943697E-2</v>
      </c>
      <c r="S48" s="1365">
        <v>7.7387112687579654E-2</v>
      </c>
      <c r="T48" s="1365">
        <v>1.7491012850364047E-2</v>
      </c>
      <c r="U48" s="1365">
        <v>0</v>
      </c>
      <c r="V48" s="1365">
        <v>6.4930846229155487E-2</v>
      </c>
      <c r="W48" s="1365">
        <v>5.2964273441049474E-2</v>
      </c>
      <c r="X48" s="1365">
        <v>1.1966572788106013E-2</v>
      </c>
      <c r="Y48" s="1365">
        <v>0</v>
      </c>
      <c r="Z48" s="1365">
        <v>2.5530722732537366E-2</v>
      </c>
      <c r="AA48" s="1365">
        <v>2.0818524819676595E-2</v>
      </c>
      <c r="AB48" s="1365">
        <v>4.7121979128607709E-3</v>
      </c>
      <c r="AC48" s="1365">
        <v>0</v>
      </c>
      <c r="AD48" s="1365">
        <v>6.7673276323417519E-3</v>
      </c>
      <c r="AE48" s="1365">
        <v>5.5143451345923324E-3</v>
      </c>
      <c r="AF48" s="1365">
        <v>1.2529824977494195E-3</v>
      </c>
      <c r="AG48" s="1365">
        <v>0</v>
      </c>
      <c r="AH48" s="1365"/>
      <c r="AI48" s="1365"/>
      <c r="AJ48" s="1365"/>
      <c r="AK48" s="1365"/>
      <c r="AL48" s="1365">
        <v>0.69041816680623658</v>
      </c>
      <c r="AM48" s="1365">
        <v>0.55051340251738756</v>
      </c>
      <c r="AN48" s="1365">
        <v>0.13990476428884902</v>
      </c>
      <c r="AO48" s="1365">
        <v>0</v>
      </c>
      <c r="AP48" s="1365"/>
      <c r="AQ48" s="1365"/>
      <c r="AR48" s="1365"/>
      <c r="AS48" s="1365"/>
    </row>
    <row r="49" spans="1:45" x14ac:dyDescent="0.2">
      <c r="A49" s="1365">
        <v>1960</v>
      </c>
      <c r="B49" s="1365">
        <v>0.99778032302856445</v>
      </c>
      <c r="C49" s="1365">
        <v>0.80178365565889931</v>
      </c>
      <c r="D49" s="1365">
        <v>0.19599666736966515</v>
      </c>
      <c r="E49" s="1365">
        <v>0</v>
      </c>
      <c r="F49" s="1365"/>
      <c r="G49" s="1365"/>
      <c r="H49" s="1365"/>
      <c r="I49" s="1365"/>
      <c r="J49" s="1365">
        <v>0.30339100188860663</v>
      </c>
      <c r="K49" s="1365">
        <v>0.24595271599075985</v>
      </c>
      <c r="L49" s="1365">
        <v>5.7438285897846761E-2</v>
      </c>
      <c r="M49" s="1365">
        <v>0</v>
      </c>
      <c r="N49" s="1365">
        <v>0.20859967227638018</v>
      </c>
      <c r="O49" s="1365">
        <v>0.16975327894930503</v>
      </c>
      <c r="P49" s="1365">
        <v>3.8846393327075145E-2</v>
      </c>
      <c r="Q49" s="1365">
        <v>0</v>
      </c>
      <c r="R49" s="1365">
        <v>9.0810565716982317E-2</v>
      </c>
      <c r="S49" s="1365">
        <v>7.4417054285373346E-2</v>
      </c>
      <c r="T49" s="1365">
        <v>1.6393511431608963E-2</v>
      </c>
      <c r="U49" s="1365">
        <v>0</v>
      </c>
      <c r="V49" s="1365">
        <v>6.0895499463915134E-2</v>
      </c>
      <c r="W49" s="1365">
        <v>4.9905089540476975E-2</v>
      </c>
      <c r="X49" s="1365">
        <v>1.0990409923438161E-2</v>
      </c>
      <c r="Y49" s="1365">
        <v>0</v>
      </c>
      <c r="Z49" s="1365">
        <v>2.4628949911867485E-2</v>
      </c>
      <c r="AA49" s="1365">
        <v>2.0174866979516887E-2</v>
      </c>
      <c r="AB49" s="1365">
        <v>4.4540829323505985E-3</v>
      </c>
      <c r="AC49" s="1365">
        <v>0</v>
      </c>
      <c r="AD49" s="1365">
        <v>7.2651962727552557E-3</v>
      </c>
      <c r="AE49" s="1365">
        <v>5.9450142867276687E-3</v>
      </c>
      <c r="AF49" s="1365">
        <v>1.3201819860275868E-3</v>
      </c>
      <c r="AG49" s="1365">
        <v>0</v>
      </c>
      <c r="AH49" s="1365"/>
      <c r="AI49" s="1365"/>
      <c r="AJ49" s="1365"/>
      <c r="AK49" s="1365"/>
      <c r="AL49" s="1365">
        <v>0.69438932113995788</v>
      </c>
      <c r="AM49" s="1365">
        <v>0.55583093966813946</v>
      </c>
      <c r="AN49" s="1365">
        <v>0.1385583814718184</v>
      </c>
      <c r="AO49" s="1365">
        <v>0</v>
      </c>
      <c r="AP49" s="1365"/>
      <c r="AQ49" s="1365"/>
      <c r="AR49" s="1365"/>
      <c r="AS49" s="1365"/>
    </row>
    <row r="50" spans="1:45" x14ac:dyDescent="0.2">
      <c r="A50" s="1365">
        <v>1961</v>
      </c>
      <c r="B50" s="1365">
        <v>0.99618381261825562</v>
      </c>
      <c r="C50" s="1365">
        <v>0.79555039468135957</v>
      </c>
      <c r="D50" s="1365">
        <v>0.20063341793689607</v>
      </c>
      <c r="E50" s="1365">
        <v>0</v>
      </c>
      <c r="F50" s="1365"/>
      <c r="G50" s="1365"/>
      <c r="H50" s="1365"/>
      <c r="I50" s="1365"/>
      <c r="J50" s="1365">
        <v>0.30637273492130068</v>
      </c>
      <c r="K50" s="1365">
        <v>0.2471742328437761</v>
      </c>
      <c r="L50" s="1365">
        <v>5.9198502077524584E-2</v>
      </c>
      <c r="M50" s="1365">
        <v>0</v>
      </c>
      <c r="N50" s="1365">
        <v>0.210707923558831</v>
      </c>
      <c r="O50" s="1365">
        <v>0.17068762677892899</v>
      </c>
      <c r="P50" s="1365">
        <v>4.0020296779902008E-2</v>
      </c>
      <c r="Q50" s="1365">
        <v>0</v>
      </c>
      <c r="R50" s="1365">
        <v>8.8674585783886484E-2</v>
      </c>
      <c r="S50" s="1365">
        <v>7.2346288134094411E-2</v>
      </c>
      <c r="T50" s="1365">
        <v>1.632829764979208E-2</v>
      </c>
      <c r="U50" s="1365">
        <v>0</v>
      </c>
      <c r="V50" s="1365">
        <v>5.8827548148583847E-2</v>
      </c>
      <c r="W50" s="1365">
        <v>4.799744581493344E-2</v>
      </c>
      <c r="X50" s="1365">
        <v>1.0830102333650405E-2</v>
      </c>
      <c r="Y50" s="1365">
        <v>0</v>
      </c>
      <c r="Z50" s="1365">
        <v>2.3893409508407275E-2</v>
      </c>
      <c r="AA50" s="1365">
        <v>1.948439435331363E-2</v>
      </c>
      <c r="AB50" s="1365">
        <v>4.4090151550936459E-3</v>
      </c>
      <c r="AC50" s="1365">
        <v>0</v>
      </c>
      <c r="AD50" s="1365">
        <v>7.1937617728008475E-3</v>
      </c>
      <c r="AE50" s="1365">
        <v>5.8589140353412462E-3</v>
      </c>
      <c r="AF50" s="1365">
        <v>1.3348477374596013E-3</v>
      </c>
      <c r="AG50" s="1365">
        <v>0</v>
      </c>
      <c r="AH50" s="1365"/>
      <c r="AI50" s="1365"/>
      <c r="AJ50" s="1365"/>
      <c r="AK50" s="1365"/>
      <c r="AL50" s="1365">
        <v>0.68981107769695493</v>
      </c>
      <c r="AM50" s="1365">
        <v>0.54837616183758342</v>
      </c>
      <c r="AN50" s="1365">
        <v>0.14143491585937149</v>
      </c>
      <c r="AO50" s="1365">
        <v>0</v>
      </c>
      <c r="AP50" s="1365"/>
      <c r="AQ50" s="1365"/>
      <c r="AR50" s="1365"/>
      <c r="AS50" s="1365"/>
    </row>
    <row r="51" spans="1:45" x14ac:dyDescent="0.2">
      <c r="A51" s="1365">
        <v>1962</v>
      </c>
      <c r="B51" s="1365">
        <v>1</v>
      </c>
      <c r="C51" s="1365">
        <v>0.78493820503354073</v>
      </c>
      <c r="D51" s="1365">
        <v>0.21506179496645927</v>
      </c>
      <c r="E51" s="1365">
        <v>0</v>
      </c>
      <c r="F51" s="1365">
        <v>0.77984905242919922</v>
      </c>
      <c r="G51" s="1365">
        <v>0.61646041070343927</v>
      </c>
      <c r="H51" s="1365">
        <v>0.16338864172575995</v>
      </c>
      <c r="I51" s="1365">
        <v>0</v>
      </c>
      <c r="J51" s="1365">
        <v>0.31780534982681274</v>
      </c>
      <c r="K51" s="1365">
        <v>0.25251682429370703</v>
      </c>
      <c r="L51" s="1365">
        <v>6.5288525533105712E-2</v>
      </c>
      <c r="M51" s="1365">
        <v>0</v>
      </c>
      <c r="N51" s="1365">
        <v>0.22015754878520966</v>
      </c>
      <c r="O51" s="1365">
        <v>0.17575467793722055</v>
      </c>
      <c r="P51" s="1365">
        <v>4.4402870847989107E-2</v>
      </c>
      <c r="Q51" s="1365">
        <v>0</v>
      </c>
      <c r="R51" s="1365">
        <v>9.4892218708992004E-2</v>
      </c>
      <c r="S51" s="1365">
        <v>7.638246908624069E-2</v>
      </c>
      <c r="T51" s="1365">
        <v>1.8509749622751315E-2</v>
      </c>
      <c r="U51" s="1365">
        <v>0</v>
      </c>
      <c r="V51" s="1365">
        <v>6.4886763691902161E-2</v>
      </c>
      <c r="W51" s="1365">
        <v>5.2203871153011505E-2</v>
      </c>
      <c r="X51" s="1365">
        <v>1.2682892538890655E-2</v>
      </c>
      <c r="Y51" s="1365">
        <v>0</v>
      </c>
      <c r="Z51" s="1365">
        <v>2.7033029124140739E-2</v>
      </c>
      <c r="AA51" s="1365">
        <v>2.1718541051464868E-2</v>
      </c>
      <c r="AB51" s="1365">
        <v>5.3144880726758714E-3</v>
      </c>
      <c r="AC51" s="1365">
        <v>0</v>
      </c>
      <c r="AD51" s="1365">
        <v>8.2825878635048866E-3</v>
      </c>
      <c r="AE51" s="1365">
        <v>6.6412599523485855E-3</v>
      </c>
      <c r="AF51" s="1365">
        <v>1.6413279111563012E-3</v>
      </c>
      <c r="AG51" s="1365">
        <v>0</v>
      </c>
      <c r="AH51" s="1365">
        <v>0.22015094757080078</v>
      </c>
      <c r="AI51" s="1365">
        <v>0.16847779433010146</v>
      </c>
      <c r="AJ51" s="1365">
        <v>5.1673153240699321E-2</v>
      </c>
      <c r="AK51" s="1365">
        <v>0</v>
      </c>
      <c r="AL51" s="1365">
        <v>0.68219465017318726</v>
      </c>
      <c r="AM51" s="1365">
        <v>0.53242138073983369</v>
      </c>
      <c r="AN51" s="1365">
        <v>0.14977326943335356</v>
      </c>
      <c r="AO51" s="1365">
        <v>0</v>
      </c>
      <c r="AP51" s="1365">
        <v>0.46204370260238647</v>
      </c>
      <c r="AQ51" s="1365">
        <v>0.36394358640973223</v>
      </c>
      <c r="AR51" s="1365">
        <v>9.8100116192654241E-2</v>
      </c>
      <c r="AS51" s="1365">
        <v>0</v>
      </c>
    </row>
    <row r="52" spans="1:45" x14ac:dyDescent="0.2">
      <c r="A52" s="1365">
        <v>1963</v>
      </c>
      <c r="B52" s="1365">
        <v>1</v>
      </c>
      <c r="C52" s="1365">
        <v>0.79898120716338716</v>
      </c>
      <c r="D52" s="1365">
        <v>0.20101879283661284</v>
      </c>
      <c r="E52" s="1365">
        <v>0</v>
      </c>
      <c r="F52" s="1365">
        <v>0.78485593199729919</v>
      </c>
      <c r="G52" s="1365">
        <v>0.62288570078089833</v>
      </c>
      <c r="H52" s="1365">
        <v>0.16197023121640086</v>
      </c>
      <c r="I52" s="1365">
        <v>0</v>
      </c>
      <c r="J52" s="1365">
        <v>0.32243207097053528</v>
      </c>
      <c r="K52" s="1365">
        <v>0.25767727327911416</v>
      </c>
      <c r="L52" s="1365">
        <v>6.4754797691421118E-2</v>
      </c>
      <c r="M52" s="1365">
        <v>0</v>
      </c>
      <c r="N52" s="1365">
        <v>0.22387703508138657</v>
      </c>
      <c r="O52" s="1365">
        <v>0.17983508204724785</v>
      </c>
      <c r="P52" s="1365">
        <v>4.4041953034138714E-2</v>
      </c>
      <c r="Q52" s="1365">
        <v>0</v>
      </c>
      <c r="R52" s="1365">
        <v>9.6660200506448746E-2</v>
      </c>
      <c r="S52" s="1365">
        <v>7.8025461888756809E-2</v>
      </c>
      <c r="T52" s="1365">
        <v>1.8634738617691937E-2</v>
      </c>
      <c r="U52" s="1365">
        <v>0</v>
      </c>
      <c r="V52" s="1365">
        <v>6.6361881792545319E-2</v>
      </c>
      <c r="W52" s="1365">
        <v>5.3546255403691845E-2</v>
      </c>
      <c r="X52" s="1365">
        <v>1.2815626388853474E-2</v>
      </c>
      <c r="Y52" s="1365">
        <v>0</v>
      </c>
      <c r="Z52" s="1365">
        <v>2.7975595556199551E-2</v>
      </c>
      <c r="AA52" s="1365">
        <v>2.2540012097061357E-2</v>
      </c>
      <c r="AB52" s="1365">
        <v>5.4355834591381935E-3</v>
      </c>
      <c r="AC52" s="1365">
        <v>0</v>
      </c>
      <c r="AD52" s="1365">
        <v>8.7937703356146812E-3</v>
      </c>
      <c r="AE52" s="1365">
        <v>7.0715748725890884E-3</v>
      </c>
      <c r="AF52" s="1365">
        <v>1.7221954630255928E-3</v>
      </c>
      <c r="AG52" s="1365">
        <v>0</v>
      </c>
      <c r="AH52" s="1365">
        <v>0.21514406800270081</v>
      </c>
      <c r="AI52" s="1365">
        <v>0.16470405191648751</v>
      </c>
      <c r="AJ52" s="1365">
        <v>5.0440016086213291E-2</v>
      </c>
      <c r="AK52" s="1365">
        <v>0</v>
      </c>
      <c r="AL52" s="1365">
        <v>0.67756792902946472</v>
      </c>
      <c r="AM52" s="1365">
        <v>0.541303933884273</v>
      </c>
      <c r="AN52" s="1365">
        <v>0.13626399514519172</v>
      </c>
      <c r="AO52" s="1365">
        <v>0</v>
      </c>
      <c r="AP52" s="1365">
        <v>0.46242386102676392</v>
      </c>
      <c r="AQ52" s="1365">
        <v>0.36520842750178417</v>
      </c>
      <c r="AR52" s="1365">
        <v>9.7215433524979744E-2</v>
      </c>
      <c r="AS52" s="1365">
        <v>0</v>
      </c>
    </row>
    <row r="53" spans="1:45" x14ac:dyDescent="0.2">
      <c r="A53" s="1365">
        <v>1964</v>
      </c>
      <c r="B53" s="1365">
        <v>1</v>
      </c>
      <c r="C53" s="1365">
        <v>0.79024130036123097</v>
      </c>
      <c r="D53" s="1365">
        <v>0.20975869963876903</v>
      </c>
      <c r="E53" s="1365">
        <v>0</v>
      </c>
      <c r="F53" s="1365">
        <v>0.78986281156539917</v>
      </c>
      <c r="G53" s="1365">
        <v>0.6293109908583574</v>
      </c>
      <c r="H53" s="1365">
        <v>0.16055182070704177</v>
      </c>
      <c r="I53" s="1365">
        <v>0</v>
      </c>
      <c r="J53" s="1365">
        <v>0.32705879211425781</v>
      </c>
      <c r="K53" s="1365">
        <v>0.26283772226452129</v>
      </c>
      <c r="L53" s="1365">
        <v>6.4221069849736523E-2</v>
      </c>
      <c r="M53" s="1365">
        <v>0</v>
      </c>
      <c r="N53" s="1365">
        <v>0.22759652137756348</v>
      </c>
      <c r="O53" s="1365">
        <v>0.18391548615727515</v>
      </c>
      <c r="P53" s="1365">
        <v>4.3681035220288322E-2</v>
      </c>
      <c r="Q53" s="1365">
        <v>0</v>
      </c>
      <c r="R53" s="1365">
        <v>9.8428182303905487E-2</v>
      </c>
      <c r="S53" s="1365">
        <v>7.9668454691272927E-2</v>
      </c>
      <c r="T53" s="1365">
        <v>1.875972761263256E-2</v>
      </c>
      <c r="U53" s="1365">
        <v>0</v>
      </c>
      <c r="V53" s="1365">
        <v>6.7836999893188477E-2</v>
      </c>
      <c r="W53" s="1365">
        <v>5.4888639654372184E-2</v>
      </c>
      <c r="X53" s="1365">
        <v>1.2948360238816292E-2</v>
      </c>
      <c r="Y53" s="1365">
        <v>0</v>
      </c>
      <c r="Z53" s="1365">
        <v>2.8918161988258362E-2</v>
      </c>
      <c r="AA53" s="1365">
        <v>2.3361483142657846E-2</v>
      </c>
      <c r="AB53" s="1365">
        <v>5.5566788456005156E-3</v>
      </c>
      <c r="AC53" s="1365">
        <v>0</v>
      </c>
      <c r="AD53" s="1365">
        <v>9.3049528077244759E-3</v>
      </c>
      <c r="AE53" s="1365">
        <v>7.5018897928295913E-3</v>
      </c>
      <c r="AF53" s="1365">
        <v>1.8030630148948845E-3</v>
      </c>
      <c r="AG53" s="1365">
        <v>0</v>
      </c>
      <c r="AH53" s="1365">
        <v>0.21013718843460083</v>
      </c>
      <c r="AI53" s="1365">
        <v>0.16093030950287357</v>
      </c>
      <c r="AJ53" s="1365">
        <v>4.920687893172726E-2</v>
      </c>
      <c r="AK53" s="1365">
        <v>0</v>
      </c>
      <c r="AL53" s="1365">
        <v>0.67294120788574219</v>
      </c>
      <c r="AM53" s="1365">
        <v>0.52740357809670968</v>
      </c>
      <c r="AN53" s="1365">
        <v>0.14553762978903251</v>
      </c>
      <c r="AO53" s="1365">
        <v>0</v>
      </c>
      <c r="AP53" s="1365">
        <v>0.46280401945114136</v>
      </c>
      <c r="AQ53" s="1365">
        <v>0.36647326859383611</v>
      </c>
      <c r="AR53" s="1365">
        <v>9.6330750857305247E-2</v>
      </c>
      <c r="AS53" s="1365">
        <v>0</v>
      </c>
    </row>
    <row r="54" spans="1:45" x14ac:dyDescent="0.2">
      <c r="A54" s="1365">
        <v>1965</v>
      </c>
      <c r="B54" s="1365">
        <v>1</v>
      </c>
      <c r="C54" s="1365">
        <v>0.80494912897697857</v>
      </c>
      <c r="D54" s="1365">
        <v>0.19505087102302138</v>
      </c>
      <c r="E54" s="1365">
        <v>0</v>
      </c>
      <c r="F54" s="1365">
        <v>0.78492391109466553</v>
      </c>
      <c r="G54" s="1365">
        <v>0.62299205106683075</v>
      </c>
      <c r="H54" s="1365">
        <v>0.16193186002783477</v>
      </c>
      <c r="I54" s="1365">
        <v>7.0285372203215957E-4</v>
      </c>
      <c r="J54" s="1365">
        <v>0.32370766997337341</v>
      </c>
      <c r="K54" s="1365">
        <v>0.25919195762253366</v>
      </c>
      <c r="L54" s="1365">
        <v>6.4515712350839749E-2</v>
      </c>
      <c r="M54" s="1365">
        <v>1.4688451483380049E-4</v>
      </c>
      <c r="N54" s="1365">
        <v>0.22523607313632965</v>
      </c>
      <c r="O54" s="1365">
        <v>0.18148968930108822</v>
      </c>
      <c r="P54" s="1365">
        <v>4.3746383835241431E-2</v>
      </c>
      <c r="Q54" s="1365">
        <v>6.828122423030436E-5</v>
      </c>
      <c r="R54" s="1365">
        <v>9.7293853759765625E-2</v>
      </c>
      <c r="S54" s="1365">
        <v>7.8460641450178059E-2</v>
      </c>
      <c r="T54" s="1365">
        <v>1.8833212309587566E-2</v>
      </c>
      <c r="U54" s="1365">
        <v>1.7059728634194471E-5</v>
      </c>
      <c r="V54" s="1365">
        <v>6.7231070250272751E-2</v>
      </c>
      <c r="W54" s="1365">
        <v>5.4187842928403285E-2</v>
      </c>
      <c r="X54" s="1365">
        <v>1.3043227321869466E-2</v>
      </c>
      <c r="Y54" s="1365">
        <v>9.0580415417207405E-6</v>
      </c>
      <c r="Z54" s="1365">
        <v>2.9064022935926914E-2</v>
      </c>
      <c r="AA54" s="1365">
        <v>2.3386891464524773E-2</v>
      </c>
      <c r="AB54" s="1365">
        <v>5.6771314714021415E-3</v>
      </c>
      <c r="AC54" s="1365">
        <v>1.8912229506895528E-6</v>
      </c>
      <c r="AD54" s="1365">
        <v>9.4829136505723E-3</v>
      </c>
      <c r="AE54" s="1365">
        <v>7.6163056943629112E-3</v>
      </c>
      <c r="AF54" s="1365">
        <v>1.8666079562093887E-3</v>
      </c>
      <c r="AG54" s="1365">
        <v>2.2627571638622612E-7</v>
      </c>
      <c r="AH54" s="1365">
        <v>0.21507608890533447</v>
      </c>
      <c r="AI54" s="1365">
        <v>0.1643045978853479</v>
      </c>
      <c r="AJ54" s="1365">
        <v>5.077149101998657E-2</v>
      </c>
      <c r="AK54" s="1365">
        <v>1.4243797049857676E-3</v>
      </c>
      <c r="AL54" s="1365">
        <v>0.67629233002662659</v>
      </c>
      <c r="AM54" s="1365">
        <v>0.5457571713544449</v>
      </c>
      <c r="AN54" s="1365">
        <v>0.13053515867218163</v>
      </c>
      <c r="AO54" s="1365">
        <v>-1.4688451483380049E-4</v>
      </c>
      <c r="AP54" s="1365">
        <v>0.46121624112129211</v>
      </c>
      <c r="AQ54" s="1365">
        <v>0.36380009344429709</v>
      </c>
      <c r="AR54" s="1365">
        <v>9.7416147676995024E-2</v>
      </c>
      <c r="AS54" s="1365">
        <v>5.5596920719835907E-4</v>
      </c>
    </row>
    <row r="55" spans="1:45" x14ac:dyDescent="0.2">
      <c r="A55" s="1365">
        <v>1966</v>
      </c>
      <c r="B55" s="1365">
        <v>1</v>
      </c>
      <c r="C55" s="1365">
        <v>0.78435199754312634</v>
      </c>
      <c r="D55" s="1365">
        <v>0.21564800245687366</v>
      </c>
      <c r="E55" s="1365">
        <v>4.2544668540358543E-3</v>
      </c>
      <c r="F55" s="1365">
        <v>0.77998501062393188</v>
      </c>
      <c r="G55" s="1365">
        <v>0.61667311127530411</v>
      </c>
      <c r="H55" s="1365">
        <v>0.16331189934862778</v>
      </c>
      <c r="I55" s="1365">
        <v>1.4057074440643191E-3</v>
      </c>
      <c r="J55" s="1365">
        <v>0.32035654783248901</v>
      </c>
      <c r="K55" s="1365">
        <v>0.25554619298054604</v>
      </c>
      <c r="L55" s="1365">
        <v>6.4810354851942975E-2</v>
      </c>
      <c r="M55" s="1365">
        <v>2.9376902966760099E-4</v>
      </c>
      <c r="N55" s="1365">
        <v>0.22287562489509583</v>
      </c>
      <c r="O55" s="1365">
        <v>0.17906389244490128</v>
      </c>
      <c r="P55" s="1365">
        <v>4.381173245019454E-2</v>
      </c>
      <c r="Q55" s="1365">
        <v>1.3656244846060872E-4</v>
      </c>
      <c r="R55" s="1365">
        <v>9.6159525215625763E-2</v>
      </c>
      <c r="S55" s="1365">
        <v>7.7252828209083191E-2</v>
      </c>
      <c r="T55" s="1365">
        <v>1.8906697006542572E-2</v>
      </c>
      <c r="U55" s="1365">
        <v>3.4119457268388942E-5</v>
      </c>
      <c r="V55" s="1365">
        <v>6.6625140607357025E-2</v>
      </c>
      <c r="W55" s="1365">
        <v>5.3487046202434385E-2</v>
      </c>
      <c r="X55" s="1365">
        <v>1.313809440492264E-2</v>
      </c>
      <c r="Y55" s="1365">
        <v>1.8116083083441481E-5</v>
      </c>
      <c r="Z55" s="1365">
        <v>2.9209883883595467E-2</v>
      </c>
      <c r="AA55" s="1365">
        <v>2.3412299786391699E-2</v>
      </c>
      <c r="AB55" s="1365">
        <v>5.7975840972037673E-3</v>
      </c>
      <c r="AC55" s="1365">
        <v>3.7824459013791056E-6</v>
      </c>
      <c r="AD55" s="1365">
        <v>9.6608744934201241E-3</v>
      </c>
      <c r="AE55" s="1365">
        <v>7.7307215958962311E-3</v>
      </c>
      <c r="AF55" s="1365">
        <v>1.930152897523893E-3</v>
      </c>
      <c r="AG55" s="1365">
        <v>4.5255143277245224E-7</v>
      </c>
      <c r="AH55" s="1365">
        <v>0.22001498937606812</v>
      </c>
      <c r="AI55" s="1365">
        <v>0.16767888626782224</v>
      </c>
      <c r="AJ55" s="1365">
        <v>5.2336103108245879E-2</v>
      </c>
      <c r="AK55" s="1365">
        <v>2.8487594099715352E-3</v>
      </c>
      <c r="AL55" s="1365">
        <v>0.67964345216751099</v>
      </c>
      <c r="AM55" s="1365">
        <v>0.52880580456258031</v>
      </c>
      <c r="AN55" s="1365">
        <v>0.15083764760493068</v>
      </c>
      <c r="AO55" s="1365">
        <v>3.9606978243682534E-3</v>
      </c>
      <c r="AP55" s="1365">
        <v>0.45962846279144287</v>
      </c>
      <c r="AQ55" s="1365">
        <v>0.36112691829475807</v>
      </c>
      <c r="AR55" s="1365">
        <v>9.8501544496684801E-2</v>
      </c>
      <c r="AS55" s="1365">
        <v>1.1119384143967181E-3</v>
      </c>
    </row>
    <row r="56" spans="1:45" x14ac:dyDescent="0.2">
      <c r="A56" s="1365">
        <v>1967</v>
      </c>
      <c r="B56" s="1365">
        <v>1</v>
      </c>
      <c r="C56" s="1365">
        <v>0.76623049890622497</v>
      </c>
      <c r="D56" s="1365">
        <v>0.23376950109377503</v>
      </c>
      <c r="E56" s="1365">
        <v>9.3911343719810247E-3</v>
      </c>
      <c r="F56" s="1365">
        <v>0.76584570109844208</v>
      </c>
      <c r="G56" s="1365">
        <v>0.59371984767494723</v>
      </c>
      <c r="H56" s="1365">
        <v>0.17212585342349485</v>
      </c>
      <c r="I56" s="1365">
        <v>2.9495276685338467E-3</v>
      </c>
      <c r="J56" s="1365">
        <v>0.30950188636779785</v>
      </c>
      <c r="K56" s="1365">
        <v>0.24274463250003464</v>
      </c>
      <c r="L56" s="1365">
        <v>6.6757253867763211E-2</v>
      </c>
      <c r="M56" s="1365">
        <v>7.7681478433078155E-4</v>
      </c>
      <c r="N56" s="1365">
        <v>0.21377960965037346</v>
      </c>
      <c r="O56" s="1365">
        <v>0.16875157787580974</v>
      </c>
      <c r="P56" s="1365">
        <v>4.5028031774563715E-2</v>
      </c>
      <c r="Q56" s="1365">
        <v>4.1960153612308204E-4</v>
      </c>
      <c r="R56" s="1365">
        <v>9.1670768335461617E-2</v>
      </c>
      <c r="S56" s="1365">
        <v>7.2490699790044744E-2</v>
      </c>
      <c r="T56" s="1365">
        <v>1.9180068545416873E-2</v>
      </c>
      <c r="U56" s="1365">
        <v>9.7377659585617948E-5</v>
      </c>
      <c r="V56" s="1365">
        <v>6.3167914748191833E-2</v>
      </c>
      <c r="W56" s="1365">
        <v>4.9934788789961715E-2</v>
      </c>
      <c r="X56" s="1365">
        <v>1.3233125958230119E-2</v>
      </c>
      <c r="Y56" s="1365">
        <v>5.4082714086689521E-5</v>
      </c>
      <c r="Z56" s="1365">
        <v>2.703826641663909E-2</v>
      </c>
      <c r="AA56" s="1365">
        <v>2.1344950199689405E-2</v>
      </c>
      <c r="AB56" s="1365">
        <v>5.6933162169496843E-3</v>
      </c>
      <c r="AC56" s="1365">
        <v>1.3938223503373592E-5</v>
      </c>
      <c r="AD56" s="1365">
        <v>8.6788400076329708E-3</v>
      </c>
      <c r="AE56" s="1365">
        <v>6.8412099836112454E-3</v>
      </c>
      <c r="AF56" s="1365">
        <v>1.8376300240217254E-3</v>
      </c>
      <c r="AG56" s="1365">
        <v>1.6148199080134873E-6</v>
      </c>
      <c r="AH56" s="1365">
        <v>0.23415429890155792</v>
      </c>
      <c r="AI56" s="1365">
        <v>0.17251065123127773</v>
      </c>
      <c r="AJ56" s="1365">
        <v>6.1643647670280188E-2</v>
      </c>
      <c r="AK56" s="1365">
        <v>6.441606703447178E-3</v>
      </c>
      <c r="AL56" s="1365">
        <v>0.69049811363220215</v>
      </c>
      <c r="AM56" s="1365">
        <v>0.52348586640619033</v>
      </c>
      <c r="AN56" s="1365">
        <v>0.16701224722601182</v>
      </c>
      <c r="AO56" s="1365">
        <v>8.6143195876502432E-3</v>
      </c>
      <c r="AP56" s="1365">
        <v>0.45634381473064423</v>
      </c>
      <c r="AQ56" s="1365">
        <v>0.35097521517491259</v>
      </c>
      <c r="AR56" s="1365">
        <v>0.10536859955573163</v>
      </c>
      <c r="AS56" s="1365">
        <v>2.1727128842030652E-3</v>
      </c>
    </row>
    <row r="57" spans="1:45" x14ac:dyDescent="0.2">
      <c r="A57" s="1365">
        <v>1968</v>
      </c>
      <c r="B57" s="1365">
        <v>1</v>
      </c>
      <c r="C57" s="1365">
        <v>0.75800375815015286</v>
      </c>
      <c r="D57" s="1365">
        <v>0.24199624184984714</v>
      </c>
      <c r="E57" s="1365">
        <v>1.1981688381638378E-2</v>
      </c>
      <c r="F57" s="1365">
        <v>0.75987504050135612</v>
      </c>
      <c r="G57" s="1365">
        <v>0.58367901308520231</v>
      </c>
      <c r="H57" s="1365">
        <v>0.17619602741615381</v>
      </c>
      <c r="I57" s="1365">
        <v>3.9178946099127643E-3</v>
      </c>
      <c r="J57" s="1365">
        <v>0.30300930887460709</v>
      </c>
      <c r="K57" s="1365">
        <v>0.23598973400430623</v>
      </c>
      <c r="L57" s="1365">
        <v>6.7019574870300858E-2</v>
      </c>
      <c r="M57" s="1365">
        <v>1.0035407085524639E-3</v>
      </c>
      <c r="N57" s="1365">
        <v>0.20804484095424414</v>
      </c>
      <c r="O57" s="1365">
        <v>0.16296372690794669</v>
      </c>
      <c r="P57" s="1365">
        <v>4.5081114046297444E-2</v>
      </c>
      <c r="Q57" s="1365">
        <v>5.3744191973237321E-4</v>
      </c>
      <c r="R57" s="1365">
        <v>8.8638095650821924E-2</v>
      </c>
      <c r="S57" s="1365">
        <v>6.9672533523009506E-2</v>
      </c>
      <c r="T57" s="1365">
        <v>1.8965562127812419E-2</v>
      </c>
      <c r="U57" s="1365">
        <v>1.2457598791115743E-4</v>
      </c>
      <c r="V57" s="1365">
        <v>6.0865059494972229E-2</v>
      </c>
      <c r="W57" s="1365">
        <v>4.7822895979118485E-2</v>
      </c>
      <c r="X57" s="1365">
        <v>1.3042163515853744E-2</v>
      </c>
      <c r="Y57" s="1365">
        <v>6.9027993276904454E-5</v>
      </c>
      <c r="Z57" s="1365">
        <v>2.5861108559183776E-2</v>
      </c>
      <c r="AA57" s="1365">
        <v>2.0290212265059615E-2</v>
      </c>
      <c r="AB57" s="1365">
        <v>5.5708962941241613E-3</v>
      </c>
      <c r="AC57" s="1365">
        <v>1.7728014157114558E-5</v>
      </c>
      <c r="AD57" s="1365">
        <v>8.3611593581736088E-3</v>
      </c>
      <c r="AE57" s="1365">
        <v>6.5515903663367582E-3</v>
      </c>
      <c r="AF57" s="1365">
        <v>1.8095689918368506E-3</v>
      </c>
      <c r="AG57" s="1365">
        <v>1.9896315315293123E-6</v>
      </c>
      <c r="AH57" s="1365">
        <v>0.24012495949864388</v>
      </c>
      <c r="AI57" s="1365">
        <v>0.17432474506495055</v>
      </c>
      <c r="AJ57" s="1365">
        <v>6.5800214433693327E-2</v>
      </c>
      <c r="AK57" s="1365">
        <v>8.0637937717256136E-3</v>
      </c>
      <c r="AL57" s="1365">
        <v>0.69699069112539291</v>
      </c>
      <c r="AM57" s="1365">
        <v>0.52201402414584663</v>
      </c>
      <c r="AN57" s="1365">
        <v>0.17497666697954628</v>
      </c>
      <c r="AO57" s="1365">
        <v>1.0978147673085914E-2</v>
      </c>
      <c r="AP57" s="1365">
        <v>0.45686573162674904</v>
      </c>
      <c r="AQ57" s="1365">
        <v>0.34768927908089609</v>
      </c>
      <c r="AR57" s="1365">
        <v>0.10917645254585295</v>
      </c>
      <c r="AS57" s="1365">
        <v>2.9143539013603004E-3</v>
      </c>
    </row>
    <row r="58" spans="1:45" x14ac:dyDescent="0.2">
      <c r="A58" s="1365">
        <v>1969</v>
      </c>
      <c r="B58" s="1365">
        <v>1</v>
      </c>
      <c r="C58" s="1365">
        <v>0.7522972313745413</v>
      </c>
      <c r="D58" s="1365">
        <v>0.2477027686254587</v>
      </c>
      <c r="E58" s="1365">
        <v>1.3236040933406912E-2</v>
      </c>
      <c r="F58" s="1365">
        <v>0.75320477318018675</v>
      </c>
      <c r="G58" s="1365">
        <v>0.5760810012325237</v>
      </c>
      <c r="H58" s="1365">
        <v>0.17712377194766304</v>
      </c>
      <c r="I58" s="1365">
        <v>4.4974173197260825E-3</v>
      </c>
      <c r="J58" s="1365">
        <v>0.29442739672958851</v>
      </c>
      <c r="K58" s="1365">
        <v>0.22884356167321585</v>
      </c>
      <c r="L58" s="1365">
        <v>6.5583835056372664E-2</v>
      </c>
      <c r="M58" s="1365">
        <v>1.0870657292798569E-3</v>
      </c>
      <c r="N58" s="1365">
        <v>0.19959189719520509</v>
      </c>
      <c r="O58" s="1365">
        <v>0.15576145773252392</v>
      </c>
      <c r="P58" s="1365">
        <v>4.383043946268117E-2</v>
      </c>
      <c r="Q58" s="1365">
        <v>5.7603318236942869E-4</v>
      </c>
      <c r="R58" s="1365">
        <v>8.2606181153096259E-2</v>
      </c>
      <c r="S58" s="1365">
        <v>6.4632913413001258E-2</v>
      </c>
      <c r="T58" s="1365">
        <v>1.7973267740095E-2</v>
      </c>
      <c r="U58" s="1365">
        <v>1.3199527421647872E-4</v>
      </c>
      <c r="V58" s="1365">
        <v>5.5939980782568455E-2</v>
      </c>
      <c r="W58" s="1365">
        <v>4.3732192697275796E-2</v>
      </c>
      <c r="X58" s="1365">
        <v>1.2207788085292659E-2</v>
      </c>
      <c r="Y58" s="1365">
        <v>6.9773196003097837E-5</v>
      </c>
      <c r="Z58" s="1365">
        <v>2.3259344015968964E-2</v>
      </c>
      <c r="AA58" s="1365">
        <v>1.8161904296933359E-2</v>
      </c>
      <c r="AB58" s="1365">
        <v>5.0974397190356041E-3</v>
      </c>
      <c r="AC58" s="1365">
        <v>1.7945110290185085E-5</v>
      </c>
      <c r="AD58" s="1365">
        <v>7.4060056358575821E-3</v>
      </c>
      <c r="AE58" s="1365">
        <v>5.7727448276565152E-3</v>
      </c>
      <c r="AF58" s="1365">
        <v>1.6332608082010671E-3</v>
      </c>
      <c r="AG58" s="1365">
        <v>2.1485677743626752E-6</v>
      </c>
      <c r="AH58" s="1365">
        <v>0.24679522681981325</v>
      </c>
      <c r="AI58" s="1365">
        <v>0.17621623014201759</v>
      </c>
      <c r="AJ58" s="1365">
        <v>7.0578996677795658E-2</v>
      </c>
      <c r="AK58" s="1365">
        <v>8.7386236136808293E-3</v>
      </c>
      <c r="AL58" s="1365">
        <v>0.70557260327041149</v>
      </c>
      <c r="AM58" s="1365">
        <v>0.52345366970132545</v>
      </c>
      <c r="AN58" s="1365">
        <v>0.18211893356908604</v>
      </c>
      <c r="AO58" s="1365">
        <v>1.2148975204127055E-2</v>
      </c>
      <c r="AP58" s="1365">
        <v>0.45877737645059824</v>
      </c>
      <c r="AQ58" s="1365">
        <v>0.34723743955930786</v>
      </c>
      <c r="AR58" s="1365">
        <v>0.11153993689129038</v>
      </c>
      <c r="AS58" s="1365">
        <v>3.4103515904462256E-3</v>
      </c>
    </row>
    <row r="59" spans="1:45" x14ac:dyDescent="0.2">
      <c r="A59" s="1365">
        <v>1970</v>
      </c>
      <c r="B59" s="1365">
        <v>1</v>
      </c>
      <c r="C59" s="1365">
        <v>0.74432489145692671</v>
      </c>
      <c r="D59" s="1365">
        <v>0.25567510854307329</v>
      </c>
      <c r="E59" s="1365">
        <v>1.4368516796821496E-2</v>
      </c>
      <c r="F59" s="1365">
        <v>0.75004235166125</v>
      </c>
      <c r="G59" s="1365">
        <v>0.57113139631928789</v>
      </c>
      <c r="H59" s="1365">
        <v>0.17891095534196211</v>
      </c>
      <c r="I59" s="1365">
        <v>4.9268602338088385E-3</v>
      </c>
      <c r="J59" s="1365">
        <v>0.2914026384241879</v>
      </c>
      <c r="K59" s="1365">
        <v>0.22617273811223981</v>
      </c>
      <c r="L59" s="1365">
        <v>6.5229900311948086E-2</v>
      </c>
      <c r="M59" s="1365">
        <v>1.140363907666142E-3</v>
      </c>
      <c r="N59" s="1365">
        <v>0.19623271928867325</v>
      </c>
      <c r="O59" s="1365">
        <v>0.15265139503031833</v>
      </c>
      <c r="P59" s="1365">
        <v>4.3581324258354925E-2</v>
      </c>
      <c r="Q59" s="1365">
        <v>6.24034520569694E-4</v>
      </c>
      <c r="R59" s="1365">
        <v>7.9537168057868257E-2</v>
      </c>
      <c r="S59" s="1365">
        <v>6.1844646588925634E-2</v>
      </c>
      <c r="T59" s="1365">
        <v>1.7692521468942624E-2</v>
      </c>
      <c r="U59" s="1365">
        <v>1.3609217849364086E-4</v>
      </c>
      <c r="V59" s="1365">
        <v>5.3371084155514836E-2</v>
      </c>
      <c r="W59" s="1365">
        <v>4.1469695294633291E-2</v>
      </c>
      <c r="X59" s="1365">
        <v>1.1901388860881545E-2</v>
      </c>
      <c r="Y59" s="1365">
        <v>7.0830041366320984E-5</v>
      </c>
      <c r="Z59" s="1365">
        <v>2.1574821897957008E-2</v>
      </c>
      <c r="AA59" s="1365">
        <v>1.6736657463257459E-2</v>
      </c>
      <c r="AB59" s="1365">
        <v>4.8381644346995496E-3</v>
      </c>
      <c r="AC59" s="1365">
        <v>1.8383165167001891E-5</v>
      </c>
      <c r="AD59" s="1365">
        <v>6.6376843024045229E-3</v>
      </c>
      <c r="AE59" s="1365">
        <v>5.1400109496759407E-3</v>
      </c>
      <c r="AF59" s="1365">
        <v>1.4976733527285824E-3</v>
      </c>
      <c r="AG59" s="1365">
        <v>2.2484157968793994E-6</v>
      </c>
      <c r="AH59" s="1365">
        <v>0.24995764833875</v>
      </c>
      <c r="AI59" s="1365">
        <v>0.17319349513763882</v>
      </c>
      <c r="AJ59" s="1365">
        <v>7.6764153201111185E-2</v>
      </c>
      <c r="AK59" s="1365">
        <v>9.441656563012657E-3</v>
      </c>
      <c r="AL59" s="1365">
        <v>0.7085973615758121</v>
      </c>
      <c r="AM59" s="1365">
        <v>0.51815215334468689</v>
      </c>
      <c r="AN59" s="1365">
        <v>0.19044520823112521</v>
      </c>
      <c r="AO59" s="1365">
        <v>1.3228152889155353E-2</v>
      </c>
      <c r="AP59" s="1365">
        <v>0.4586397132370621</v>
      </c>
      <c r="AQ59" s="1365">
        <v>0.34495865820704807</v>
      </c>
      <c r="AR59" s="1365">
        <v>0.11368105503001402</v>
      </c>
      <c r="AS59" s="1365">
        <v>3.7864963261426965E-3</v>
      </c>
    </row>
    <row r="60" spans="1:45" x14ac:dyDescent="0.2">
      <c r="A60" s="1365">
        <v>1971</v>
      </c>
      <c r="B60" s="1365">
        <v>1</v>
      </c>
      <c r="C60" s="1365">
        <v>0.74133147138672939</v>
      </c>
      <c r="D60" s="1365">
        <v>0.25866852861327061</v>
      </c>
      <c r="E60" s="1365">
        <v>1.5369301064311003E-2</v>
      </c>
      <c r="F60" s="1365">
        <v>0.75189944420708343</v>
      </c>
      <c r="G60" s="1365">
        <v>0.57185074482754317</v>
      </c>
      <c r="H60" s="1365">
        <v>0.18004869937954027</v>
      </c>
      <c r="I60" s="1365">
        <v>5.3097087410378663E-3</v>
      </c>
      <c r="J60" s="1365">
        <v>0.29315888148266822</v>
      </c>
      <c r="K60" s="1365">
        <v>0.22772446747156749</v>
      </c>
      <c r="L60" s="1365">
        <v>6.5434414011100728E-2</v>
      </c>
      <c r="M60" s="1365">
        <v>1.1945761326330739E-3</v>
      </c>
      <c r="N60" s="1365">
        <v>0.19791087087651249</v>
      </c>
      <c r="O60" s="1365">
        <v>0.15397052058871452</v>
      </c>
      <c r="P60" s="1365">
        <v>4.3940350287797969E-2</v>
      </c>
      <c r="Q60" s="1365">
        <v>6.4959905910200177E-4</v>
      </c>
      <c r="R60" s="1365">
        <v>8.0577364169585053E-2</v>
      </c>
      <c r="S60" s="1365">
        <v>6.2583326740814543E-2</v>
      </c>
      <c r="T60" s="1365">
        <v>1.799403742877051E-2</v>
      </c>
      <c r="U60" s="1365">
        <v>1.416805327387749E-4</v>
      </c>
      <c r="V60" s="1365">
        <v>5.4303561628330499E-2</v>
      </c>
      <c r="W60" s="1365">
        <v>4.212472742164311E-2</v>
      </c>
      <c r="X60" s="1365">
        <v>1.2178834206687389E-2</v>
      </c>
      <c r="Y60" s="1365">
        <v>7.367955869952425E-5</v>
      </c>
      <c r="Z60" s="1365">
        <v>2.2137147518151323E-2</v>
      </c>
      <c r="AA60" s="1365">
        <v>1.7144752411721972E-2</v>
      </c>
      <c r="AB60" s="1365">
        <v>4.9923951064293525E-3</v>
      </c>
      <c r="AC60" s="1365">
        <v>1.9094178209444479E-5</v>
      </c>
      <c r="AD60" s="1365">
        <v>6.751169275958091E-3</v>
      </c>
      <c r="AE60" s="1365">
        <v>5.2204995460983696E-3</v>
      </c>
      <c r="AF60" s="1365">
        <v>1.5306697298597218E-3</v>
      </c>
      <c r="AG60" s="1365">
        <v>2.2657690835203859E-6</v>
      </c>
      <c r="AH60" s="1365">
        <v>0.24810055579291657</v>
      </c>
      <c r="AI60" s="1365">
        <v>0.16948072655918622</v>
      </c>
      <c r="AJ60" s="1365">
        <v>7.8619829233730343E-2</v>
      </c>
      <c r="AK60" s="1365">
        <v>1.0059592323273137E-2</v>
      </c>
      <c r="AL60" s="1365">
        <v>0.70684111851733178</v>
      </c>
      <c r="AM60" s="1365">
        <v>0.5136070039151619</v>
      </c>
      <c r="AN60" s="1365">
        <v>0.19323411460216988</v>
      </c>
      <c r="AO60" s="1365">
        <v>1.4174724931677929E-2</v>
      </c>
      <c r="AP60" s="1365">
        <v>0.45874056272441521</v>
      </c>
      <c r="AQ60" s="1365">
        <v>0.34412627735597567</v>
      </c>
      <c r="AR60" s="1365">
        <v>0.11461428536843954</v>
      </c>
      <c r="AS60" s="1365">
        <v>4.1151326084047923E-3</v>
      </c>
    </row>
    <row r="61" spans="1:45" x14ac:dyDescent="0.2">
      <c r="A61" s="1365">
        <v>1972</v>
      </c>
      <c r="B61" s="1365">
        <v>1</v>
      </c>
      <c r="C61" s="1365">
        <v>0.74574196996991304</v>
      </c>
      <c r="D61" s="1365">
        <v>0.25425803003008696</v>
      </c>
      <c r="E61" s="1365">
        <v>1.6106229591741794E-2</v>
      </c>
      <c r="F61" s="1365">
        <v>0.7522837726137368</v>
      </c>
      <c r="G61" s="1365">
        <v>0.5756659633030381</v>
      </c>
      <c r="H61" s="1365">
        <v>0.1766178093106987</v>
      </c>
      <c r="I61" s="1365">
        <v>5.8019536893141321E-3</v>
      </c>
      <c r="J61" s="1365">
        <v>0.2962193023704458</v>
      </c>
      <c r="K61" s="1365">
        <v>0.23159978078776611</v>
      </c>
      <c r="L61" s="1365">
        <v>6.4619521582679695E-2</v>
      </c>
      <c r="M61" s="1365">
        <v>1.2846641430073191E-3</v>
      </c>
      <c r="N61" s="1365">
        <v>0.20052810653214692</v>
      </c>
      <c r="O61" s="1365">
        <v>0.15704550831151565</v>
      </c>
      <c r="P61" s="1365">
        <v>4.3482598220631274E-2</v>
      </c>
      <c r="Q61" s="1365">
        <v>7.0373278660440519E-4</v>
      </c>
      <c r="R61" s="1365">
        <v>8.1333372270819382E-2</v>
      </c>
      <c r="S61" s="1365">
        <v>6.3566283917380201E-2</v>
      </c>
      <c r="T61" s="1365">
        <v>1.7767088353439188E-2</v>
      </c>
      <c r="U61" s="1365">
        <v>1.4778911672141959E-4</v>
      </c>
      <c r="V61" s="1365">
        <v>5.4875371351954527E-2</v>
      </c>
      <c r="W61" s="1365">
        <v>4.2829932822227447E-2</v>
      </c>
      <c r="X61" s="1365">
        <v>1.204543852972708E-2</v>
      </c>
      <c r="Y61" s="1365">
        <v>7.8187073886404335E-5</v>
      </c>
      <c r="Z61" s="1365">
        <v>2.2536838695941697E-2</v>
      </c>
      <c r="AA61" s="1365">
        <v>1.7570386641552999E-2</v>
      </c>
      <c r="AB61" s="1365">
        <v>4.9664520543886989E-3</v>
      </c>
      <c r="AC61" s="1365">
        <v>1.9553757048040854E-5</v>
      </c>
      <c r="AD61" s="1365">
        <v>6.8781823647441342E-3</v>
      </c>
      <c r="AE61" s="1365">
        <v>5.3546744582120527E-3</v>
      </c>
      <c r="AF61" s="1365">
        <v>1.5235079065320813E-3</v>
      </c>
      <c r="AG61" s="1365">
        <v>2.2095161860274937E-6</v>
      </c>
      <c r="AH61" s="1365">
        <v>0.2477162273862632</v>
      </c>
      <c r="AI61" s="1365">
        <v>0.17007600666687495</v>
      </c>
      <c r="AJ61" s="1365">
        <v>7.7640220719388253E-2</v>
      </c>
      <c r="AK61" s="1365">
        <v>1.0304275902427662E-2</v>
      </c>
      <c r="AL61" s="1365">
        <v>0.7037806976295542</v>
      </c>
      <c r="AM61" s="1365">
        <v>0.51414218918214694</v>
      </c>
      <c r="AN61" s="1365">
        <v>0.18963850844740726</v>
      </c>
      <c r="AO61" s="1365">
        <v>1.4821565448734475E-2</v>
      </c>
      <c r="AP61" s="1365">
        <v>0.456064470243291</v>
      </c>
      <c r="AQ61" s="1365">
        <v>0.34406618251527199</v>
      </c>
      <c r="AR61" s="1365">
        <v>0.11199828772801901</v>
      </c>
      <c r="AS61" s="1365">
        <v>4.517289546306813E-3</v>
      </c>
    </row>
    <row r="62" spans="1:45" x14ac:dyDescent="0.2">
      <c r="A62" s="1365">
        <v>1973</v>
      </c>
      <c r="B62" s="1365">
        <v>1</v>
      </c>
      <c r="C62" s="1365">
        <v>0.74993289729320622</v>
      </c>
      <c r="D62" s="1365">
        <v>0.25006710270679378</v>
      </c>
      <c r="E62" s="1365">
        <v>1.7101738215330897E-2</v>
      </c>
      <c r="F62" s="1365">
        <v>0.74959549824052374</v>
      </c>
      <c r="G62" s="1365">
        <v>0.57682039701070664</v>
      </c>
      <c r="H62" s="1365">
        <v>0.1727751012298171</v>
      </c>
      <c r="I62" s="1365">
        <v>6.339041478263141E-3</v>
      </c>
      <c r="J62" s="1365">
        <v>0.29680256872234168</v>
      </c>
      <c r="K62" s="1365">
        <v>0.2335970286454816</v>
      </c>
      <c r="L62" s="1365">
        <v>6.3205540076860078E-2</v>
      </c>
      <c r="M62" s="1365">
        <v>1.3626613642880869E-3</v>
      </c>
      <c r="N62" s="1365">
        <v>0.20115531395913422</v>
      </c>
      <c r="O62" s="1365">
        <v>0.15866577738199883</v>
      </c>
      <c r="P62" s="1365">
        <v>4.2489536577135389E-2</v>
      </c>
      <c r="Q62" s="1365">
        <v>7.2979819690743852E-4</v>
      </c>
      <c r="R62" s="1365">
        <v>8.0988238447844196E-2</v>
      </c>
      <c r="S62" s="1365">
        <v>6.3775840983548743E-2</v>
      </c>
      <c r="T62" s="1365">
        <v>1.7212397464295447E-2</v>
      </c>
      <c r="U62" s="1365">
        <v>1.566591227615266E-4</v>
      </c>
      <c r="V62" s="1365">
        <v>5.4449729930638568E-2</v>
      </c>
      <c r="W62" s="1365">
        <v>4.2828188958018591E-2</v>
      </c>
      <c r="X62" s="1365">
        <v>1.1621540972619976E-2</v>
      </c>
      <c r="Y62" s="1365">
        <v>8.1609455464759506E-5</v>
      </c>
      <c r="Z62" s="1365">
        <v>2.2240623433276596E-2</v>
      </c>
      <c r="AA62" s="1365">
        <v>1.7474897203652119E-2</v>
      </c>
      <c r="AB62" s="1365">
        <v>4.7657262296244771E-3</v>
      </c>
      <c r="AC62" s="1365">
        <v>1.8781375556733981E-5</v>
      </c>
      <c r="AD62" s="1365">
        <v>6.6378178489685524E-3</v>
      </c>
      <c r="AE62" s="1365">
        <v>5.2087014249421254E-3</v>
      </c>
      <c r="AF62" s="1365">
        <v>1.4291164240264268E-3</v>
      </c>
      <c r="AG62" s="1365">
        <v>2.1444694740004044E-6</v>
      </c>
      <c r="AH62" s="1365">
        <v>0.25040450175947626</v>
      </c>
      <c r="AI62" s="1365">
        <v>0.17311250028249958</v>
      </c>
      <c r="AJ62" s="1365">
        <v>7.7292001476976679E-2</v>
      </c>
      <c r="AK62" s="1365">
        <v>1.0762696737067756E-2</v>
      </c>
      <c r="AL62" s="1365">
        <v>0.70319743127765832</v>
      </c>
      <c r="AM62" s="1365">
        <v>0.51633586864772463</v>
      </c>
      <c r="AN62" s="1365">
        <v>0.1868615626299337</v>
      </c>
      <c r="AO62" s="1365">
        <v>1.573907685104281E-2</v>
      </c>
      <c r="AP62" s="1365">
        <v>0.45279292951818206</v>
      </c>
      <c r="AQ62" s="1365">
        <v>0.34322336836522505</v>
      </c>
      <c r="AR62" s="1365">
        <v>0.10956956115295702</v>
      </c>
      <c r="AS62" s="1365">
        <v>4.9763801139750541E-3</v>
      </c>
    </row>
    <row r="63" spans="1:45" x14ac:dyDescent="0.2">
      <c r="A63" s="1365">
        <v>1974</v>
      </c>
      <c r="B63" s="1365">
        <v>1</v>
      </c>
      <c r="C63" s="1365">
        <v>0.74112106778594011</v>
      </c>
      <c r="D63" s="1365">
        <v>0.25887893221405989</v>
      </c>
      <c r="E63" s="1365">
        <v>1.905090026205869E-2</v>
      </c>
      <c r="F63" s="1365">
        <v>0.74480468908859621</v>
      </c>
      <c r="G63" s="1365">
        <v>0.56751239997257485</v>
      </c>
      <c r="H63" s="1365">
        <v>0.17729228911602135</v>
      </c>
      <c r="I63" s="1365">
        <v>7.5244656669166687E-3</v>
      </c>
      <c r="J63" s="1365">
        <v>0.29199460603012994</v>
      </c>
      <c r="K63" s="1365">
        <v>0.22847154862429997</v>
      </c>
      <c r="L63" s="1365">
        <v>6.3523057405829975E-2</v>
      </c>
      <c r="M63" s="1365">
        <v>1.5633827421779323E-3</v>
      </c>
      <c r="N63" s="1365">
        <v>0.19679939973116234</v>
      </c>
      <c r="O63" s="1365">
        <v>0.1543582586786274</v>
      </c>
      <c r="P63" s="1365">
        <v>4.2441141052534936E-2</v>
      </c>
      <c r="Q63" s="1365">
        <v>8.422889448933546E-4</v>
      </c>
      <c r="R63" s="1365">
        <v>7.8926590009018582E-2</v>
      </c>
      <c r="S63" s="1365">
        <v>6.1806802643014865E-2</v>
      </c>
      <c r="T63" s="1365">
        <v>1.7119787366003718E-2</v>
      </c>
      <c r="U63" s="1365">
        <v>1.678868027450986E-4</v>
      </c>
      <c r="V63" s="1365">
        <v>5.3061895149767224E-2</v>
      </c>
      <c r="W63" s="1365">
        <v>4.152249587515465E-2</v>
      </c>
      <c r="X63" s="1365">
        <v>1.1539399274612576E-2</v>
      </c>
      <c r="Y63" s="1365">
        <v>8.7907065158099318E-5</v>
      </c>
      <c r="Z63" s="1365">
        <v>2.1658957370590315E-2</v>
      </c>
      <c r="AA63" s="1365">
        <v>1.6929836451505663E-2</v>
      </c>
      <c r="AB63" s="1365">
        <v>4.7291209190846503E-3</v>
      </c>
      <c r="AC63" s="1365">
        <v>1.9537189657570925E-5</v>
      </c>
      <c r="AD63" s="1365">
        <v>6.4899366452664253E-3</v>
      </c>
      <c r="AE63" s="1365">
        <v>5.0712094836798689E-3</v>
      </c>
      <c r="AF63" s="1365">
        <v>1.4187271615865567E-3</v>
      </c>
      <c r="AG63" s="1365">
        <v>2.4053962583989522E-6</v>
      </c>
      <c r="AH63" s="1365">
        <v>0.25519531091140379</v>
      </c>
      <c r="AI63" s="1365">
        <v>0.17360866781336526</v>
      </c>
      <c r="AJ63" s="1365">
        <v>8.1586643098038536E-2</v>
      </c>
      <c r="AK63" s="1365">
        <v>1.1526434595142021E-2</v>
      </c>
      <c r="AL63" s="1365">
        <v>0.70800539396987006</v>
      </c>
      <c r="AM63" s="1365">
        <v>0.51264951916164014</v>
      </c>
      <c r="AN63" s="1365">
        <v>0.19535587480822991</v>
      </c>
      <c r="AO63" s="1365">
        <v>1.7487517519880758E-2</v>
      </c>
      <c r="AP63" s="1365">
        <v>0.45281008305846626</v>
      </c>
      <c r="AQ63" s="1365">
        <v>0.33904085134827489</v>
      </c>
      <c r="AR63" s="1365">
        <v>0.11376923171019138</v>
      </c>
      <c r="AS63" s="1365">
        <v>5.9610829247387365E-3</v>
      </c>
    </row>
    <row r="64" spans="1:45" x14ac:dyDescent="0.2">
      <c r="A64" s="1365">
        <v>1975</v>
      </c>
      <c r="B64" s="1365">
        <v>1</v>
      </c>
      <c r="C64" s="1365">
        <v>0.73358176430438249</v>
      </c>
      <c r="D64" s="1365">
        <v>0.26641823569561751</v>
      </c>
      <c r="E64" s="1365">
        <v>2.1160488109156717E-2</v>
      </c>
      <c r="F64" s="1365">
        <v>0.74416214446205231</v>
      </c>
      <c r="G64" s="1365">
        <v>0.56275123372072589</v>
      </c>
      <c r="H64" s="1365">
        <v>0.18141091074132643</v>
      </c>
      <c r="I64" s="1365">
        <v>8.8100769766188414E-3</v>
      </c>
      <c r="J64" s="1365">
        <v>0.29202094042602766</v>
      </c>
      <c r="K64" s="1365">
        <v>0.22745641118681478</v>
      </c>
      <c r="L64" s="1365">
        <v>6.4564529239212881E-2</v>
      </c>
      <c r="M64" s="1365">
        <v>1.7821956279678863E-3</v>
      </c>
      <c r="N64" s="1365">
        <v>0.19678941425621588</v>
      </c>
      <c r="O64" s="1365">
        <v>0.15367099146542534</v>
      </c>
      <c r="P64" s="1365">
        <v>4.3118422790790534E-2</v>
      </c>
      <c r="Q64" s="1365">
        <v>9.8903037561681728E-4</v>
      </c>
      <c r="R64" s="1365">
        <v>7.9409887250136535E-2</v>
      </c>
      <c r="S64" s="1365">
        <v>6.1904190988434776E-2</v>
      </c>
      <c r="T64" s="1365">
        <v>1.7505696261701755E-2</v>
      </c>
      <c r="U64" s="1365">
        <v>1.9477682593978252E-4</v>
      </c>
      <c r="V64" s="1365">
        <v>5.3580567260041789E-2</v>
      </c>
      <c r="W64" s="1365">
        <v>4.1725036389553577E-2</v>
      </c>
      <c r="X64" s="1365">
        <v>1.1855530870488216E-2</v>
      </c>
      <c r="Y64" s="1365">
        <v>9.987741766621927E-5</v>
      </c>
      <c r="Z64" s="1365">
        <v>2.2316710183638122E-2</v>
      </c>
      <c r="AA64" s="1365">
        <v>1.73731346679016E-2</v>
      </c>
      <c r="AB64" s="1365">
        <v>4.9435755157365233E-3</v>
      </c>
      <c r="AC64" s="1365">
        <v>2.2466893188394406E-5</v>
      </c>
      <c r="AD64" s="1365">
        <v>6.9711596963770717E-3</v>
      </c>
      <c r="AE64" s="1365">
        <v>5.4324714736188259E-3</v>
      </c>
      <c r="AF64" s="1365">
        <v>1.5386882227582453E-3</v>
      </c>
      <c r="AG64" s="1365">
        <v>2.817962901080712E-6</v>
      </c>
      <c r="AH64" s="1365">
        <v>0.25583785553794769</v>
      </c>
      <c r="AI64" s="1365">
        <v>0.1708305305836566</v>
      </c>
      <c r="AJ64" s="1365">
        <v>8.5007324954291086E-2</v>
      </c>
      <c r="AK64" s="1365">
        <v>1.2350411132537875E-2</v>
      </c>
      <c r="AL64" s="1365">
        <v>0.70797905957397234</v>
      </c>
      <c r="AM64" s="1365">
        <v>0.50612535311756768</v>
      </c>
      <c r="AN64" s="1365">
        <v>0.20185370645640463</v>
      </c>
      <c r="AO64" s="1365">
        <v>1.937829248118883E-2</v>
      </c>
      <c r="AP64" s="1365">
        <v>0.45214120403602465</v>
      </c>
      <c r="AQ64" s="1365">
        <v>0.33529482253391107</v>
      </c>
      <c r="AR64" s="1365">
        <v>0.11684638150211354</v>
      </c>
      <c r="AS64" s="1365">
        <v>7.027881348650955E-3</v>
      </c>
    </row>
    <row r="65" spans="1:45" x14ac:dyDescent="0.2">
      <c r="A65" s="1365">
        <v>1976</v>
      </c>
      <c r="B65" s="1365">
        <v>1</v>
      </c>
      <c r="C65" s="1365">
        <v>0.73921381068819336</v>
      </c>
      <c r="D65" s="1365">
        <v>0.26078618931180664</v>
      </c>
      <c r="E65" s="1365">
        <v>2.2243763110380677E-2</v>
      </c>
      <c r="F65" s="1365">
        <v>0.7426133012274363</v>
      </c>
      <c r="G65" s="1365">
        <v>0.56662574609009142</v>
      </c>
      <c r="H65" s="1365">
        <v>0.17598755513734488</v>
      </c>
      <c r="I65" s="1365">
        <v>9.4398584036284872E-3</v>
      </c>
      <c r="J65" s="1365">
        <v>0.29148172429279384</v>
      </c>
      <c r="K65" s="1365">
        <v>0.22874191516168638</v>
      </c>
      <c r="L65" s="1365">
        <v>6.2739809131107466E-2</v>
      </c>
      <c r="M65" s="1365">
        <v>1.9786480661246608E-3</v>
      </c>
      <c r="N65" s="1365">
        <v>0.1962864363117518</v>
      </c>
      <c r="O65" s="1365">
        <v>0.15439472671280363</v>
      </c>
      <c r="P65" s="1365">
        <v>4.1891709598948154E-2</v>
      </c>
      <c r="Q65" s="1365">
        <v>1.0753566526123803E-3</v>
      </c>
      <c r="R65" s="1365">
        <v>7.916399957137088E-2</v>
      </c>
      <c r="S65" s="1365">
        <v>6.2149590775072809E-2</v>
      </c>
      <c r="T65" s="1365">
        <v>1.7014408796298071E-2</v>
      </c>
      <c r="U65" s="1365">
        <v>2.1333294556418261E-4</v>
      </c>
      <c r="V65" s="1365">
        <v>5.3452293393377204E-2</v>
      </c>
      <c r="W65" s="1365">
        <v>4.1920581359449531E-2</v>
      </c>
      <c r="X65" s="1365">
        <v>1.1531712033927674E-2</v>
      </c>
      <c r="Y65" s="1365">
        <v>1.0579775836873709E-4</v>
      </c>
      <c r="Z65" s="1365">
        <v>2.2292881528441555E-2</v>
      </c>
      <c r="AA65" s="1365">
        <v>1.7467115260114859E-2</v>
      </c>
      <c r="AB65" s="1365">
        <v>4.8257662683266981E-3</v>
      </c>
      <c r="AC65" s="1365">
        <v>2.4373999690542646E-5</v>
      </c>
      <c r="AD65" s="1365">
        <v>6.9924558577554308E-3</v>
      </c>
      <c r="AE65" s="1365">
        <v>5.4736047371018778E-3</v>
      </c>
      <c r="AF65" s="1365">
        <v>1.518851120653553E-3</v>
      </c>
      <c r="AG65" s="1365">
        <v>2.9102793010632997E-6</v>
      </c>
      <c r="AH65" s="1365">
        <v>0.2573866987725637</v>
      </c>
      <c r="AI65" s="1365">
        <v>0.17258806459810194</v>
      </c>
      <c r="AJ65" s="1365">
        <v>8.4798634174461762E-2</v>
      </c>
      <c r="AK65" s="1365">
        <v>1.2803904706752189E-2</v>
      </c>
      <c r="AL65" s="1365">
        <v>0.70851827570720616</v>
      </c>
      <c r="AM65" s="1365">
        <v>0.51047189552650696</v>
      </c>
      <c r="AN65" s="1365">
        <v>0.19804638018069917</v>
      </c>
      <c r="AO65" s="1365">
        <v>2.0265115044256016E-2</v>
      </c>
      <c r="AP65" s="1365">
        <v>0.45113157693464245</v>
      </c>
      <c r="AQ65" s="1365">
        <v>0.33788383092840502</v>
      </c>
      <c r="AR65" s="1365">
        <v>0.11324774600623741</v>
      </c>
      <c r="AS65" s="1365">
        <v>7.4612103375038263E-3</v>
      </c>
    </row>
    <row r="66" spans="1:45" x14ac:dyDescent="0.2">
      <c r="A66" s="1365">
        <v>1977</v>
      </c>
      <c r="B66" s="1365">
        <v>1</v>
      </c>
      <c r="C66" s="1365">
        <v>0.74669855155850096</v>
      </c>
      <c r="D66" s="1365">
        <v>0.25330144844149904</v>
      </c>
      <c r="E66" s="1365">
        <v>2.2744590131278164E-2</v>
      </c>
      <c r="F66" s="1365">
        <v>0.74378519891449457</v>
      </c>
      <c r="G66" s="1365">
        <v>0.57339593960371227</v>
      </c>
      <c r="H66" s="1365">
        <v>0.17038925931078225</v>
      </c>
      <c r="I66" s="1365">
        <v>9.6625494259907352E-3</v>
      </c>
      <c r="J66" s="1365">
        <v>0.29376656336356177</v>
      </c>
      <c r="K66" s="1365">
        <v>0.23234845302432075</v>
      </c>
      <c r="L66" s="1365">
        <v>6.1418110339241029E-2</v>
      </c>
      <c r="M66" s="1365">
        <v>2.136977781442638E-3</v>
      </c>
      <c r="N66" s="1365">
        <v>0.19839767277050768</v>
      </c>
      <c r="O66" s="1365">
        <v>0.15721907056923223</v>
      </c>
      <c r="P66" s="1365">
        <v>4.1178602201275449E-2</v>
      </c>
      <c r="Q66" s="1365">
        <v>1.1745445170967261E-3</v>
      </c>
      <c r="R66" s="1365">
        <v>8.0491025302302788E-2</v>
      </c>
      <c r="S66" s="1365">
        <v>6.366941847954026E-2</v>
      </c>
      <c r="T66" s="1365">
        <v>1.6821606822762528E-2</v>
      </c>
      <c r="U66" s="1365">
        <v>2.3263138569644144E-4</v>
      </c>
      <c r="V66" s="1365">
        <v>5.4525261513234113E-2</v>
      </c>
      <c r="W66" s="1365">
        <v>4.3089168846982967E-2</v>
      </c>
      <c r="X66" s="1365">
        <v>1.1436092666251148E-2</v>
      </c>
      <c r="Y66" s="1365">
        <v>1.1340904018631182E-4</v>
      </c>
      <c r="Z66" s="1365">
        <v>2.2910466714427979E-2</v>
      </c>
      <c r="AA66" s="1365">
        <v>1.8087702727864016E-2</v>
      </c>
      <c r="AB66" s="1365">
        <v>4.8227639865639623E-3</v>
      </c>
      <c r="AC66" s="1365">
        <v>2.5556120380124472E-5</v>
      </c>
      <c r="AD66" s="1365">
        <v>7.2424272789959332E-3</v>
      </c>
      <c r="AE66" s="1365">
        <v>5.7086389928888374E-3</v>
      </c>
      <c r="AF66" s="1365">
        <v>1.5337882861070963E-3</v>
      </c>
      <c r="AG66" s="1365">
        <v>2.9557544238730107E-6</v>
      </c>
      <c r="AH66" s="1365">
        <v>0.25621480108550543</v>
      </c>
      <c r="AI66" s="1365">
        <v>0.17330261195478863</v>
      </c>
      <c r="AJ66" s="1365">
        <v>8.2912189130716796E-2</v>
      </c>
      <c r="AK66" s="1365">
        <v>1.3082040705287429E-2</v>
      </c>
      <c r="AL66" s="1365">
        <v>0.70623343663643823</v>
      </c>
      <c r="AM66" s="1365">
        <v>0.51435009853418023</v>
      </c>
      <c r="AN66" s="1365">
        <v>0.19188333810225802</v>
      </c>
      <c r="AO66" s="1365">
        <v>2.0607612349835526E-2</v>
      </c>
      <c r="AP66" s="1365">
        <v>0.4500186355509328</v>
      </c>
      <c r="AQ66" s="1365">
        <v>0.34104748657939155</v>
      </c>
      <c r="AR66" s="1365">
        <v>0.10897114897154123</v>
      </c>
      <c r="AS66" s="1365">
        <v>7.5255716445480972E-3</v>
      </c>
    </row>
    <row r="67" spans="1:45" x14ac:dyDescent="0.2">
      <c r="A67" s="1365">
        <v>1978</v>
      </c>
      <c r="B67" s="1365">
        <v>1</v>
      </c>
      <c r="C67" s="1365">
        <v>0.75351143109812002</v>
      </c>
      <c r="D67" s="1365">
        <v>0.24648856890187998</v>
      </c>
      <c r="E67" s="1365">
        <v>2.3192861977427037E-2</v>
      </c>
      <c r="F67" s="1365">
        <v>0.74514895587848784</v>
      </c>
      <c r="G67" s="1365">
        <v>0.579759035187141</v>
      </c>
      <c r="H67" s="1365">
        <v>0.16538992069134684</v>
      </c>
      <c r="I67" s="1365">
        <v>9.9165356823134806E-3</v>
      </c>
      <c r="J67" s="1365">
        <v>0.29593391101253275</v>
      </c>
      <c r="K67" s="1365">
        <v>0.23594463034624058</v>
      </c>
      <c r="L67" s="1365">
        <v>5.9989280666292159E-2</v>
      </c>
      <c r="M67" s="1365">
        <v>2.1776297760414173E-3</v>
      </c>
      <c r="N67" s="1365">
        <v>0.2004316242034454</v>
      </c>
      <c r="O67" s="1365">
        <v>0.16006369301135381</v>
      </c>
      <c r="P67" s="1365">
        <v>4.0367931192091588E-2</v>
      </c>
      <c r="Q67" s="1365">
        <v>1.1960099677454303E-3</v>
      </c>
      <c r="R67" s="1365">
        <v>8.2040532567474234E-2</v>
      </c>
      <c r="S67" s="1365">
        <v>6.5389938580151616E-2</v>
      </c>
      <c r="T67" s="1365">
        <v>1.6650593987322621E-2</v>
      </c>
      <c r="U67" s="1365">
        <v>2.3048971742329759E-4</v>
      </c>
      <c r="V67" s="1365">
        <v>5.6132143771112197E-2</v>
      </c>
      <c r="W67" s="1365">
        <v>4.4692456821925623E-2</v>
      </c>
      <c r="X67" s="1365">
        <v>1.1439686949186574E-2</v>
      </c>
      <c r="Y67" s="1365">
        <v>1.159487324866326E-4</v>
      </c>
      <c r="Z67" s="1365">
        <v>2.4195727966409453E-2</v>
      </c>
      <c r="AA67" s="1365">
        <v>1.9243441453412651E-2</v>
      </c>
      <c r="AB67" s="1365">
        <v>4.9522865129968015E-3</v>
      </c>
      <c r="AC67" s="1365">
        <v>2.5708131379085459E-5</v>
      </c>
      <c r="AD67" s="1365">
        <v>7.9691743191183662E-3</v>
      </c>
      <c r="AE67" s="1365">
        <v>6.328684243619145E-3</v>
      </c>
      <c r="AF67" s="1365">
        <v>1.6404900754992207E-3</v>
      </c>
      <c r="AG67" s="1365">
        <v>2.8656761760200259E-6</v>
      </c>
      <c r="AH67" s="1365">
        <v>0.25485104412151216</v>
      </c>
      <c r="AI67" s="1365">
        <v>0.17375239591097902</v>
      </c>
      <c r="AJ67" s="1365">
        <v>8.1098648210533156E-2</v>
      </c>
      <c r="AK67" s="1365">
        <v>1.3276326295113557E-2</v>
      </c>
      <c r="AL67" s="1365">
        <v>0.70406608898746725</v>
      </c>
      <c r="AM67" s="1365">
        <v>0.51756680075187944</v>
      </c>
      <c r="AN67" s="1365">
        <v>0.18649928823558781</v>
      </c>
      <c r="AO67" s="1365">
        <v>2.1015232201385618E-2</v>
      </c>
      <c r="AP67" s="1365">
        <v>0.44921504486595509</v>
      </c>
      <c r="AQ67" s="1365">
        <v>0.34381440484090042</v>
      </c>
      <c r="AR67" s="1365">
        <v>0.10540064002505466</v>
      </c>
      <c r="AS67" s="1365">
        <v>7.7389059062720634E-3</v>
      </c>
    </row>
    <row r="68" spans="1:45" x14ac:dyDescent="0.2">
      <c r="A68" s="1365">
        <v>1979</v>
      </c>
      <c r="B68" s="1365">
        <v>1</v>
      </c>
      <c r="C68" s="1365">
        <v>0.75743095017969608</v>
      </c>
      <c r="D68" s="1365">
        <v>0.24256904982030392</v>
      </c>
      <c r="E68" s="1365">
        <v>2.3974908515810966E-2</v>
      </c>
      <c r="F68" s="1365">
        <v>0.7446855902671814</v>
      </c>
      <c r="G68" s="1365">
        <v>0.58291184331756085</v>
      </c>
      <c r="H68" s="1365">
        <v>0.16177374694962054</v>
      </c>
      <c r="I68" s="1365">
        <v>1.0436519049108028E-2</v>
      </c>
      <c r="J68" s="1365">
        <v>0.29858532547950745</v>
      </c>
      <c r="K68" s="1365">
        <v>0.23927958439162467</v>
      </c>
      <c r="L68" s="1365">
        <v>5.930574108788278E-2</v>
      </c>
      <c r="M68" s="1365">
        <v>2.3187065962702036E-3</v>
      </c>
      <c r="N68" s="1365">
        <v>0.20390999317169189</v>
      </c>
      <c r="O68" s="1365">
        <v>0.16369896908508963</v>
      </c>
      <c r="P68" s="1365">
        <v>4.0211024086602265E-2</v>
      </c>
      <c r="Q68" s="1365">
        <v>1.2441686121746898E-3</v>
      </c>
      <c r="R68" s="1365">
        <v>8.5476882755756378E-2</v>
      </c>
      <c r="S68" s="1365">
        <v>6.8451872478590303E-2</v>
      </c>
      <c r="T68" s="1365">
        <v>1.7025010277166075E-2</v>
      </c>
      <c r="U68" s="1365">
        <v>2.4391780607402325E-4</v>
      </c>
      <c r="V68" s="1365">
        <v>5.9470992535352707E-2</v>
      </c>
      <c r="W68" s="1365">
        <v>4.7556744765302028E-2</v>
      </c>
      <c r="X68" s="1365">
        <v>1.1914247770050679E-2</v>
      </c>
      <c r="Y68" s="1365">
        <v>1.2256448098924011E-4</v>
      </c>
      <c r="Z68" s="1365">
        <v>2.695351280272007E-2</v>
      </c>
      <c r="AA68" s="1365">
        <v>2.1526946584167206E-2</v>
      </c>
      <c r="AB68" s="1365">
        <v>5.426566218552864E-3</v>
      </c>
      <c r="AC68" s="1365">
        <v>2.649292400747072E-5</v>
      </c>
      <c r="AD68" s="1365">
        <v>9.4459876418113708E-3</v>
      </c>
      <c r="AE68" s="1365">
        <v>7.5337962628259092E-3</v>
      </c>
      <c r="AF68" s="1365">
        <v>1.9121913789854617E-3</v>
      </c>
      <c r="AG68" s="1365">
        <v>2.7203720946999965E-6</v>
      </c>
      <c r="AH68" s="1365">
        <v>0.2553144097328186</v>
      </c>
      <c r="AI68" s="1365">
        <v>0.17451910686213523</v>
      </c>
      <c r="AJ68" s="1365">
        <v>8.0795302870683372E-2</v>
      </c>
      <c r="AK68" s="1365">
        <v>1.3538389466702938E-2</v>
      </c>
      <c r="AL68" s="1365">
        <v>0.70141467452049255</v>
      </c>
      <c r="AM68" s="1365">
        <v>0.51815136578807142</v>
      </c>
      <c r="AN68" s="1365">
        <v>0.18326330873242114</v>
      </c>
      <c r="AO68" s="1365">
        <v>2.1656201919540763E-2</v>
      </c>
      <c r="AP68" s="1365">
        <v>0.44610026478767395</v>
      </c>
      <c r="AQ68" s="1365">
        <v>0.34363225892593618</v>
      </c>
      <c r="AR68" s="1365">
        <v>0.10246800586173777</v>
      </c>
      <c r="AS68" s="1365">
        <v>8.1178124528378248E-3</v>
      </c>
    </row>
    <row r="69" spans="1:45" x14ac:dyDescent="0.2">
      <c r="A69" s="1365">
        <v>1980</v>
      </c>
      <c r="B69" s="1365">
        <v>1</v>
      </c>
      <c r="C69" s="1365">
        <v>0.74411152163520455</v>
      </c>
      <c r="D69" s="1365">
        <v>0.25588847836479545</v>
      </c>
      <c r="E69" s="1365">
        <v>2.6206616312265396E-2</v>
      </c>
      <c r="F69" s="1365">
        <v>0.74403315782546997</v>
      </c>
      <c r="G69" s="1365">
        <v>0.57391123892739415</v>
      </c>
      <c r="H69" s="1365">
        <v>0.17012191889807582</v>
      </c>
      <c r="I69" s="1365">
        <v>1.1731283739209175E-2</v>
      </c>
      <c r="J69" s="1365">
        <v>0.29252487421035767</v>
      </c>
      <c r="K69" s="1365">
        <v>0.23177185992244631</v>
      </c>
      <c r="L69" s="1365">
        <v>6.0753014287911355E-2</v>
      </c>
      <c r="M69" s="1365">
        <v>2.6794839650392532E-3</v>
      </c>
      <c r="N69" s="1365">
        <v>0.19714991748332977</v>
      </c>
      <c r="O69" s="1365">
        <v>0.15663152697015903</v>
      </c>
      <c r="P69" s="1365">
        <v>4.0518390513170743E-2</v>
      </c>
      <c r="Q69" s="1365">
        <v>1.4149900525808334E-3</v>
      </c>
      <c r="R69" s="1365">
        <v>8.0954253673553467E-2</v>
      </c>
      <c r="S69" s="1365">
        <v>6.4214021236693952E-2</v>
      </c>
      <c r="T69" s="1365">
        <v>1.6740232436859515E-2</v>
      </c>
      <c r="U69" s="1365">
        <v>2.8061153716407716E-4</v>
      </c>
      <c r="V69" s="1365">
        <v>5.5882733315229416E-2</v>
      </c>
      <c r="W69" s="1365">
        <v>4.4284107200951439E-2</v>
      </c>
      <c r="X69" s="1365">
        <v>1.1598626114277977E-2</v>
      </c>
      <c r="Y69" s="1365">
        <v>1.3187628064770252E-4</v>
      </c>
      <c r="Z69" s="1365">
        <v>2.4763226509094238E-2</v>
      </c>
      <c r="AA69" s="1365">
        <v>1.9587833852177994E-2</v>
      </c>
      <c r="AB69" s="1365">
        <v>5.1753926569162445E-3</v>
      </c>
      <c r="AC69" s="1365">
        <v>2.735468115133699E-5</v>
      </c>
      <c r="AD69" s="1365">
        <v>8.3040250465273857E-3</v>
      </c>
      <c r="AE69" s="1365">
        <v>6.5604905842280292E-3</v>
      </c>
      <c r="AF69" s="1365">
        <v>1.7435344622993565E-3</v>
      </c>
      <c r="AG69" s="1365">
        <v>2.9588993584184209E-6</v>
      </c>
      <c r="AH69" s="1365">
        <v>0.25596684217453003</v>
      </c>
      <c r="AI69" s="1365">
        <v>0.1702002827078104</v>
      </c>
      <c r="AJ69" s="1365">
        <v>8.5766559466719627E-2</v>
      </c>
      <c r="AK69" s="1365">
        <v>1.4475332573056221E-2</v>
      </c>
      <c r="AL69" s="1365">
        <v>0.70747512578964233</v>
      </c>
      <c r="AM69" s="1365">
        <v>0.51233966171275824</v>
      </c>
      <c r="AN69" s="1365">
        <v>0.19513546407688409</v>
      </c>
      <c r="AO69" s="1365">
        <v>2.3527132347226143E-2</v>
      </c>
      <c r="AP69" s="1365">
        <v>0.4515082836151123</v>
      </c>
      <c r="AQ69" s="1365">
        <v>0.34213937900494784</v>
      </c>
      <c r="AR69" s="1365">
        <v>0.10936890461016446</v>
      </c>
      <c r="AS69" s="1365">
        <v>9.0517997741699219E-3</v>
      </c>
    </row>
    <row r="70" spans="1:45" x14ac:dyDescent="0.2">
      <c r="A70" s="1365">
        <v>1981</v>
      </c>
      <c r="B70" s="1365">
        <v>1</v>
      </c>
      <c r="C70" s="1365">
        <v>0.74381598923355341</v>
      </c>
      <c r="D70" s="1365">
        <v>0.25618401076644659</v>
      </c>
      <c r="E70" s="1365">
        <v>2.782096154987812E-2</v>
      </c>
      <c r="F70" s="1365">
        <v>0.75066769123077393</v>
      </c>
      <c r="G70" s="1365">
        <v>0.57867225119844079</v>
      </c>
      <c r="H70" s="1365">
        <v>0.17199544003233314</v>
      </c>
      <c r="I70" s="1365">
        <v>1.3329765759408474E-2</v>
      </c>
      <c r="J70" s="1365">
        <v>0.3031361997127533</v>
      </c>
      <c r="K70" s="1365">
        <v>0.24023833688988816</v>
      </c>
      <c r="L70" s="1365">
        <v>6.2897862822865136E-2</v>
      </c>
      <c r="M70" s="1365">
        <v>3.0546537600457668E-3</v>
      </c>
      <c r="N70" s="1365">
        <v>0.20675316452980042</v>
      </c>
      <c r="O70" s="1365">
        <v>0.16439042968704598</v>
      </c>
      <c r="P70" s="1365">
        <v>4.2362734842754435E-2</v>
      </c>
      <c r="Q70" s="1365">
        <v>1.6160717932507396E-3</v>
      </c>
      <c r="R70" s="1365">
        <v>8.7399467825889587E-2</v>
      </c>
      <c r="S70" s="1365">
        <v>6.9411130308026259E-2</v>
      </c>
      <c r="T70" s="1365">
        <v>1.7988337517863329E-2</v>
      </c>
      <c r="U70" s="1365">
        <v>2.9511138563975692E-4</v>
      </c>
      <c r="V70" s="1365">
        <v>6.128799170255661E-2</v>
      </c>
      <c r="W70" s="1365">
        <v>4.8612675496769953E-2</v>
      </c>
      <c r="X70" s="1365">
        <v>1.2675316205786658E-2</v>
      </c>
      <c r="Y70" s="1365">
        <v>1.3981758092995733E-4</v>
      </c>
      <c r="Z70" s="1365">
        <v>2.7988757938146591E-2</v>
      </c>
      <c r="AA70" s="1365">
        <v>2.2166688076922014E-2</v>
      </c>
      <c r="AB70" s="1365">
        <v>5.8220698612245769E-3</v>
      </c>
      <c r="AC70" s="1365">
        <v>2.9227534469100647E-5</v>
      </c>
      <c r="AD70" s="1365">
        <v>9.6326582133769989E-3</v>
      </c>
      <c r="AE70" s="1365">
        <v>7.6052665685395482E-3</v>
      </c>
      <c r="AF70" s="1365">
        <v>2.0273916448374507E-3</v>
      </c>
      <c r="AG70" s="1365">
        <v>3.2305474633176345E-6</v>
      </c>
      <c r="AH70" s="1365">
        <v>0.24933230876922607</v>
      </c>
      <c r="AI70" s="1365">
        <v>0.16514373803511262</v>
      </c>
      <c r="AJ70" s="1365">
        <v>8.4188570734113455E-2</v>
      </c>
      <c r="AK70" s="1365">
        <v>1.4491195790469646E-2</v>
      </c>
      <c r="AL70" s="1365">
        <v>0.6968638002872467</v>
      </c>
      <c r="AM70" s="1365">
        <v>0.50357765234366525</v>
      </c>
      <c r="AN70" s="1365">
        <v>0.19328614794358145</v>
      </c>
      <c r="AO70" s="1365">
        <v>2.4766307789832354E-2</v>
      </c>
      <c r="AP70" s="1365">
        <v>0.44753149151802063</v>
      </c>
      <c r="AQ70" s="1365">
        <v>0.33843391430855263</v>
      </c>
      <c r="AR70" s="1365">
        <v>0.109097577209468</v>
      </c>
      <c r="AS70" s="1365">
        <v>1.0275111999362707E-2</v>
      </c>
    </row>
    <row r="71" spans="1:45" x14ac:dyDescent="0.2">
      <c r="A71" s="1365">
        <v>1982</v>
      </c>
      <c r="B71" s="1365">
        <v>1</v>
      </c>
      <c r="C71" s="1365">
        <v>0.73397906962782145</v>
      </c>
      <c r="D71" s="1365">
        <v>0.26602093037217855</v>
      </c>
      <c r="E71" s="1365">
        <v>3.0230151489377022E-2</v>
      </c>
      <c r="F71" s="1365">
        <v>0.75933200120925903</v>
      </c>
      <c r="G71" s="1365">
        <v>0.57777107623405755</v>
      </c>
      <c r="H71" s="1365">
        <v>0.18156092497520149</v>
      </c>
      <c r="I71" s="1365">
        <v>1.5014789998531342E-2</v>
      </c>
      <c r="J71" s="1365">
        <v>0.3082999587059021</v>
      </c>
      <c r="K71" s="1365">
        <v>0.241148847147997</v>
      </c>
      <c r="L71" s="1365">
        <v>6.7151111557905097E-2</v>
      </c>
      <c r="M71" s="1365">
        <v>3.4661530517041683E-3</v>
      </c>
      <c r="N71" s="1365">
        <v>0.2110452800989151</v>
      </c>
      <c r="O71" s="1365">
        <v>0.16563950763520552</v>
      </c>
      <c r="P71" s="1365">
        <v>4.5405772463709582E-2</v>
      </c>
      <c r="Q71" s="1365">
        <v>1.8654466839507222E-3</v>
      </c>
      <c r="R71" s="1365">
        <v>9.0822026133537292E-2</v>
      </c>
      <c r="S71" s="1365">
        <v>7.1260113901871591E-2</v>
      </c>
      <c r="T71" s="1365">
        <v>1.9561912231665701E-2</v>
      </c>
      <c r="U71" s="1365">
        <v>3.5248880158178508E-4</v>
      </c>
      <c r="V71" s="1365">
        <v>6.4745999872684479E-2</v>
      </c>
      <c r="W71" s="1365">
        <v>5.0746901385991805E-2</v>
      </c>
      <c r="X71" s="1365">
        <v>1.3999098486692674E-2</v>
      </c>
      <c r="Y71" s="1365">
        <v>1.6814460104797035E-4</v>
      </c>
      <c r="Z71" s="1365">
        <v>3.1784962862730026E-2</v>
      </c>
      <c r="AA71" s="1365">
        <v>2.4854728031343143E-2</v>
      </c>
      <c r="AB71" s="1365">
        <v>6.9302348313868833E-3</v>
      </c>
      <c r="AC71" s="1365">
        <v>3.2361607736675069E-5</v>
      </c>
      <c r="AD71" s="1365">
        <v>1.2555938214063644E-2</v>
      </c>
      <c r="AE71" s="1365">
        <v>9.8218927270332657E-3</v>
      </c>
      <c r="AF71" s="1365">
        <v>2.7340454870303788E-3</v>
      </c>
      <c r="AG71" s="1365">
        <v>2.9052903300907928E-6</v>
      </c>
      <c r="AH71" s="1365">
        <v>0.24066799879074097</v>
      </c>
      <c r="AI71" s="1365">
        <v>0.1562079933937639</v>
      </c>
      <c r="AJ71" s="1365">
        <v>8.4460005396977067E-2</v>
      </c>
      <c r="AK71" s="1365">
        <v>1.521536149084568E-2</v>
      </c>
      <c r="AL71" s="1365">
        <v>0.6917000412940979</v>
      </c>
      <c r="AM71" s="1365">
        <v>0.49283022247982444</v>
      </c>
      <c r="AN71" s="1365">
        <v>0.19886981881427346</v>
      </c>
      <c r="AO71" s="1365">
        <v>2.6763998437672853E-2</v>
      </c>
      <c r="AP71" s="1365">
        <v>0.45103204250335693</v>
      </c>
      <c r="AQ71" s="1365">
        <v>0.33662222908606054</v>
      </c>
      <c r="AR71" s="1365">
        <v>0.11440981341729639</v>
      </c>
      <c r="AS71" s="1365">
        <v>1.1548636946827173E-2</v>
      </c>
    </row>
    <row r="72" spans="1:45" x14ac:dyDescent="0.2">
      <c r="A72" s="1365">
        <v>1983</v>
      </c>
      <c r="B72" s="1365">
        <v>1</v>
      </c>
      <c r="C72" s="1365">
        <v>0.73307108227163553</v>
      </c>
      <c r="D72" s="1365">
        <v>0.26692891772836447</v>
      </c>
      <c r="E72" s="1365">
        <v>3.1806506216526031E-2</v>
      </c>
      <c r="F72" s="1365">
        <v>0.76832425594329834</v>
      </c>
      <c r="G72" s="1365">
        <v>0.58524411940015852</v>
      </c>
      <c r="H72" s="1365">
        <v>0.18308013654313982</v>
      </c>
      <c r="I72" s="1365">
        <v>1.5707610175013542E-2</v>
      </c>
      <c r="J72" s="1365">
        <v>0.316994309425354</v>
      </c>
      <c r="K72" s="1365">
        <v>0.24813646254187915</v>
      </c>
      <c r="L72" s="1365">
        <v>6.8857846883474849E-2</v>
      </c>
      <c r="M72" s="1365">
        <v>3.7483558990061283E-3</v>
      </c>
      <c r="N72" s="1365">
        <v>0.21751154959201813</v>
      </c>
      <c r="O72" s="1365">
        <v>0.17079416953129112</v>
      </c>
      <c r="P72" s="1365">
        <v>4.671738006072701E-2</v>
      </c>
      <c r="Q72" s="1365">
        <v>2.007664879783988E-3</v>
      </c>
      <c r="R72" s="1365">
        <v>9.5917254686355591E-2</v>
      </c>
      <c r="S72" s="1365">
        <v>7.5335136316198259E-2</v>
      </c>
      <c r="T72" s="1365">
        <v>2.0582118370157332E-2</v>
      </c>
      <c r="U72" s="1365">
        <v>3.7252125912345946E-4</v>
      </c>
      <c r="V72" s="1365">
        <v>6.9175899028778076E-2</v>
      </c>
      <c r="W72" s="1365">
        <v>5.4306221379192721E-2</v>
      </c>
      <c r="X72" s="1365">
        <v>1.4869677649585356E-2</v>
      </c>
      <c r="Y72" s="1365">
        <v>1.7832637240644544E-4</v>
      </c>
      <c r="Z72" s="1365">
        <v>3.4329123795032501E-2</v>
      </c>
      <c r="AA72" s="1365">
        <v>2.6844015279181122E-2</v>
      </c>
      <c r="AB72" s="1365">
        <v>7.4851085158513797E-3</v>
      </c>
      <c r="AC72" s="1365">
        <v>3.5884051612811163E-5</v>
      </c>
      <c r="AD72" s="1365">
        <v>1.4274768531322479E-2</v>
      </c>
      <c r="AE72" s="1365">
        <v>1.1079524463324386E-2</v>
      </c>
      <c r="AF72" s="1365">
        <v>3.1952440679980931E-3</v>
      </c>
      <c r="AG72" s="1365">
        <v>3.628157628554618E-6</v>
      </c>
      <c r="AH72" s="1365">
        <v>0.23167574405670166</v>
      </c>
      <c r="AI72" s="1365">
        <v>0.14782696287147701</v>
      </c>
      <c r="AJ72" s="1365">
        <v>8.3848781185224652E-2</v>
      </c>
      <c r="AK72" s="1365">
        <v>1.6098896041512489E-2</v>
      </c>
      <c r="AL72" s="1365">
        <v>0.683005690574646</v>
      </c>
      <c r="AM72" s="1365">
        <v>0.48493461972975638</v>
      </c>
      <c r="AN72" s="1365">
        <v>0.19807107084488962</v>
      </c>
      <c r="AO72" s="1365">
        <v>2.8058150317519903E-2</v>
      </c>
      <c r="AP72" s="1365">
        <v>0.45132994651794434</v>
      </c>
      <c r="AQ72" s="1365">
        <v>0.33710765685827937</v>
      </c>
      <c r="AR72" s="1365">
        <v>0.11422228965966497</v>
      </c>
      <c r="AS72" s="1365">
        <v>1.1959254276007414E-2</v>
      </c>
    </row>
    <row r="73" spans="1:45" x14ac:dyDescent="0.2">
      <c r="A73" s="1365">
        <v>1984</v>
      </c>
      <c r="B73" s="1365">
        <v>1</v>
      </c>
      <c r="C73" s="1365">
        <v>0.74718881119042635</v>
      </c>
      <c r="D73" s="1365">
        <v>0.25281118880957365</v>
      </c>
      <c r="E73" s="1365">
        <v>3.1226173043251038E-2</v>
      </c>
      <c r="F73" s="1365">
        <v>0.77635711431503296</v>
      </c>
      <c r="G73" s="1365">
        <v>0.6018126072594896</v>
      </c>
      <c r="H73" s="1365">
        <v>0.17454450705554336</v>
      </c>
      <c r="I73" s="1365">
        <v>1.552792452275753E-2</v>
      </c>
      <c r="J73" s="1365">
        <v>0.33227041363716125</v>
      </c>
      <c r="K73" s="1365">
        <v>0.26446004960598657</v>
      </c>
      <c r="L73" s="1365">
        <v>6.7810364031174686E-2</v>
      </c>
      <c r="M73" s="1365">
        <v>3.8052403833717108E-3</v>
      </c>
      <c r="N73" s="1365">
        <v>0.23127830028533936</v>
      </c>
      <c r="O73" s="1365">
        <v>0.18469481752799766</v>
      </c>
      <c r="P73" s="1365">
        <v>4.6583482757341699E-2</v>
      </c>
      <c r="Q73" s="1365">
        <v>2.058336278423667E-3</v>
      </c>
      <c r="R73" s="1365">
        <v>0.10392636805772781</v>
      </c>
      <c r="S73" s="1365">
        <v>8.2904956358106574E-2</v>
      </c>
      <c r="T73" s="1365">
        <v>2.102141169962124E-2</v>
      </c>
      <c r="U73" s="1365">
        <v>3.3855118090286851E-4</v>
      </c>
      <c r="V73" s="1365">
        <v>7.5650438666343689E-2</v>
      </c>
      <c r="W73" s="1365">
        <v>6.0309837573527147E-2</v>
      </c>
      <c r="X73" s="1365">
        <v>1.5340601092816541E-2</v>
      </c>
      <c r="Y73" s="1365">
        <v>1.5409666229970753E-4</v>
      </c>
      <c r="Z73" s="1365">
        <v>3.831983357667923E-2</v>
      </c>
      <c r="AA73" s="1365">
        <v>3.0450201296488899E-2</v>
      </c>
      <c r="AB73" s="1365">
        <v>7.8696322801903307E-3</v>
      </c>
      <c r="AC73" s="1365">
        <v>2.8248088710824959E-5</v>
      </c>
      <c r="AD73" s="1365">
        <v>1.5658410266041756E-2</v>
      </c>
      <c r="AE73" s="1365">
        <v>1.2322562343518584E-2</v>
      </c>
      <c r="AF73" s="1365">
        <v>3.3358479225231719E-3</v>
      </c>
      <c r="AG73" s="1365">
        <v>2.5625499802117702E-6</v>
      </c>
      <c r="AH73" s="1365">
        <v>0.22364288568496704</v>
      </c>
      <c r="AI73" s="1365">
        <v>0.14537620393093675</v>
      </c>
      <c r="AJ73" s="1365">
        <v>7.8266681754030287E-2</v>
      </c>
      <c r="AK73" s="1365">
        <v>1.5698248520493507E-2</v>
      </c>
      <c r="AL73" s="1365">
        <v>0.66772958636283875</v>
      </c>
      <c r="AM73" s="1365">
        <v>0.48272876158443978</v>
      </c>
      <c r="AN73" s="1365">
        <v>0.18500082477839896</v>
      </c>
      <c r="AO73" s="1365">
        <v>2.7420932659879327E-2</v>
      </c>
      <c r="AP73" s="1365">
        <v>0.4440867006778717</v>
      </c>
      <c r="AQ73" s="1365">
        <v>0.33735255765350303</v>
      </c>
      <c r="AR73" s="1365">
        <v>0.10673414302436868</v>
      </c>
      <c r="AS73" s="1365">
        <v>1.1722684139385819E-2</v>
      </c>
    </row>
    <row r="74" spans="1:45" x14ac:dyDescent="0.2">
      <c r="A74" s="1365">
        <v>1985</v>
      </c>
      <c r="B74" s="1365">
        <v>1</v>
      </c>
      <c r="C74" s="1365">
        <v>0.74386238167062402</v>
      </c>
      <c r="D74" s="1365">
        <v>0.25613761832937598</v>
      </c>
      <c r="E74" s="1365">
        <v>3.1548701226711273E-2</v>
      </c>
      <c r="F74" s="1365">
        <v>0.77825939655303955</v>
      </c>
      <c r="G74" s="1365">
        <v>0.60048576269764453</v>
      </c>
      <c r="H74" s="1365">
        <v>0.17777363385539502</v>
      </c>
      <c r="I74" s="1365">
        <v>1.5900494530797005E-2</v>
      </c>
      <c r="J74" s="1365">
        <v>0.3328644335269928</v>
      </c>
      <c r="K74" s="1365">
        <v>0.26362102927669184</v>
      </c>
      <c r="L74" s="1365">
        <v>6.9243404250300955E-2</v>
      </c>
      <c r="M74" s="1365">
        <v>3.9234086871147156E-3</v>
      </c>
      <c r="N74" s="1365">
        <v>0.23182445764541626</v>
      </c>
      <c r="O74" s="1365">
        <v>0.18409109567073756</v>
      </c>
      <c r="P74" s="1365">
        <v>4.7733361974678701E-2</v>
      </c>
      <c r="Q74" s="1365">
        <v>2.0893525797873735E-3</v>
      </c>
      <c r="R74" s="1365">
        <v>0.10546121001243591</v>
      </c>
      <c r="S74" s="1365">
        <v>8.3586794678467413E-2</v>
      </c>
      <c r="T74" s="1365">
        <v>2.18744153339685E-2</v>
      </c>
      <c r="U74" s="1365">
        <v>3.4795937244780362E-4</v>
      </c>
      <c r="V74" s="1365">
        <v>7.7204190194606781E-2</v>
      </c>
      <c r="W74" s="1365">
        <v>6.1121129089031001E-2</v>
      </c>
      <c r="X74" s="1365">
        <v>1.608306110557578E-2</v>
      </c>
      <c r="Y74" s="1365">
        <v>1.5650203567929566E-4</v>
      </c>
      <c r="Z74" s="1365">
        <v>3.922247514128685E-2</v>
      </c>
      <c r="AA74" s="1365">
        <v>3.0945366738500013E-2</v>
      </c>
      <c r="AB74" s="1365">
        <v>8.2771084027868369E-3</v>
      </c>
      <c r="AC74" s="1365">
        <v>3.2984953577397391E-5</v>
      </c>
      <c r="AD74" s="1365">
        <v>1.6301235184073448E-2</v>
      </c>
      <c r="AE74" s="1365">
        <v>1.2760116122045417E-2</v>
      </c>
      <c r="AF74" s="1365">
        <v>3.5411190620280308E-3</v>
      </c>
      <c r="AG74" s="1365">
        <v>4.8831784624780994E-6</v>
      </c>
      <c r="AH74" s="1365">
        <v>0.22174060344696045</v>
      </c>
      <c r="AI74" s="1365">
        <v>0.14337661897297949</v>
      </c>
      <c r="AJ74" s="1365">
        <v>7.8363984473980963E-2</v>
      </c>
      <c r="AK74" s="1365">
        <v>1.5648206695914268E-2</v>
      </c>
      <c r="AL74" s="1365">
        <v>0.6671355664730072</v>
      </c>
      <c r="AM74" s="1365">
        <v>0.48024135239393217</v>
      </c>
      <c r="AN74" s="1365">
        <v>0.18689421407907503</v>
      </c>
      <c r="AO74" s="1365">
        <v>2.7625292539596558E-2</v>
      </c>
      <c r="AP74" s="1365">
        <v>0.44539496302604675</v>
      </c>
      <c r="AQ74" s="1365">
        <v>0.33686473342095269</v>
      </c>
      <c r="AR74" s="1365">
        <v>0.10853022960509406</v>
      </c>
      <c r="AS74" s="1365">
        <v>1.1977085843682289E-2</v>
      </c>
    </row>
    <row r="75" spans="1:45" x14ac:dyDescent="0.2">
      <c r="A75" s="1365">
        <v>1986</v>
      </c>
      <c r="B75" s="1365">
        <v>1</v>
      </c>
      <c r="C75" s="1365">
        <v>0.73772461758926511</v>
      </c>
      <c r="D75" s="1365">
        <v>0.26227538241073489</v>
      </c>
      <c r="E75" s="1365">
        <v>3.2835610210895538E-2</v>
      </c>
      <c r="F75" s="1365">
        <v>0.78004306554794312</v>
      </c>
      <c r="G75" s="1365">
        <v>0.59744958975352347</v>
      </c>
      <c r="H75" s="1365">
        <v>0.18259347579441965</v>
      </c>
      <c r="I75" s="1365">
        <v>1.655435748398304E-2</v>
      </c>
      <c r="J75" s="1365">
        <v>0.32697942852973938</v>
      </c>
      <c r="K75" s="1365">
        <v>0.2572106960506062</v>
      </c>
      <c r="L75" s="1365">
        <v>6.9768732479133178E-2</v>
      </c>
      <c r="M75" s="1365">
        <v>3.9407741278409958E-3</v>
      </c>
      <c r="N75" s="1365">
        <v>0.22523646056652069</v>
      </c>
      <c r="O75" s="1365">
        <v>0.1776830560174858</v>
      </c>
      <c r="P75" s="1365">
        <v>4.7553404549034894E-2</v>
      </c>
      <c r="Q75" s="1365">
        <v>2.0733829587697983E-3</v>
      </c>
      <c r="R75" s="1365">
        <v>9.9727064371109009E-2</v>
      </c>
      <c r="S75" s="1365">
        <v>7.8603282057429169E-2</v>
      </c>
      <c r="T75" s="1365">
        <v>2.112378231367984E-2</v>
      </c>
      <c r="U75" s="1365">
        <v>3.5440013743937016E-4</v>
      </c>
      <c r="V75" s="1365">
        <v>7.1709319949150085E-2</v>
      </c>
      <c r="W75" s="1365">
        <v>5.6446200696314008E-2</v>
      </c>
      <c r="X75" s="1365">
        <v>1.5263119252836077E-2</v>
      </c>
      <c r="Y75" s="1365">
        <v>1.6284188313875347E-4</v>
      </c>
      <c r="Z75" s="1365">
        <v>3.4681439399719238E-2</v>
      </c>
      <c r="AA75" s="1365">
        <v>2.7213950922551078E-2</v>
      </c>
      <c r="AB75" s="1365">
        <v>7.4674884771681604E-3</v>
      </c>
      <c r="AC75" s="1365">
        <v>2.8528604161692783E-5</v>
      </c>
      <c r="AD75" s="1365">
        <v>1.3699200004339218E-2</v>
      </c>
      <c r="AE75" s="1365">
        <v>1.0661420761351792E-2</v>
      </c>
      <c r="AF75" s="1365">
        <v>3.0377792429874262E-3</v>
      </c>
      <c r="AG75" s="1365">
        <v>2.5345700578327524E-6</v>
      </c>
      <c r="AH75" s="1365">
        <v>0.21995693445205688</v>
      </c>
      <c r="AI75" s="1365">
        <v>0.14027502783574164</v>
      </c>
      <c r="AJ75" s="1365">
        <v>7.9681906616315246E-2</v>
      </c>
      <c r="AK75" s="1365">
        <v>1.6281252726912498E-2</v>
      </c>
      <c r="AL75" s="1365">
        <v>0.67302057147026062</v>
      </c>
      <c r="AM75" s="1365">
        <v>0.48051392153865891</v>
      </c>
      <c r="AN75" s="1365">
        <v>0.19250664993160171</v>
      </c>
      <c r="AO75" s="1365">
        <v>2.8894836083054543E-2</v>
      </c>
      <c r="AP75" s="1365">
        <v>0.45306363701820374</v>
      </c>
      <c r="AQ75" s="1365">
        <v>0.34023889370291727</v>
      </c>
      <c r="AR75" s="1365">
        <v>0.11282474331528647</v>
      </c>
      <c r="AS75" s="1365">
        <v>1.2613583356142044E-2</v>
      </c>
    </row>
    <row r="76" spans="1:45" x14ac:dyDescent="0.2">
      <c r="A76" s="1365">
        <v>1987</v>
      </c>
      <c r="B76" s="1365">
        <v>1</v>
      </c>
      <c r="C76" s="1365">
        <v>0.74138789065182209</v>
      </c>
      <c r="D76" s="1365">
        <v>0.25861210934817791</v>
      </c>
      <c r="E76" s="1365">
        <v>3.3402133733034134E-2</v>
      </c>
      <c r="F76" s="1365">
        <v>0.78005427122116089</v>
      </c>
      <c r="G76" s="1365">
        <v>0.60054592019878328</v>
      </c>
      <c r="H76" s="1365">
        <v>0.17950835102237761</v>
      </c>
      <c r="I76" s="1365">
        <v>1.6341697424650192E-2</v>
      </c>
      <c r="J76" s="1365">
        <v>0.33400622010231018</v>
      </c>
      <c r="K76" s="1365">
        <v>0.26416329287894769</v>
      </c>
      <c r="L76" s="1365">
        <v>6.9842927223362494E-2</v>
      </c>
      <c r="M76" s="1365">
        <v>3.6216976586729288E-3</v>
      </c>
      <c r="N76" s="1365">
        <v>0.23538024723529816</v>
      </c>
      <c r="O76" s="1365">
        <v>0.18671101316795102</v>
      </c>
      <c r="P76" s="1365">
        <v>4.8669234067347134E-2</v>
      </c>
      <c r="Q76" s="1365">
        <v>1.8995034042745829E-3</v>
      </c>
      <c r="R76" s="1365">
        <v>0.11107344180345535</v>
      </c>
      <c r="S76" s="1365">
        <v>8.8106492260067171E-2</v>
      </c>
      <c r="T76" s="1365">
        <v>2.2966949543388182E-2</v>
      </c>
      <c r="U76" s="1365">
        <v>2.9904942493885756E-4</v>
      </c>
      <c r="V76" s="1365">
        <v>8.1809386610984802E-2</v>
      </c>
      <c r="W76" s="1365">
        <v>6.4830327361050877E-2</v>
      </c>
      <c r="X76" s="1365">
        <v>1.6979059249933925E-2</v>
      </c>
      <c r="Y76" s="1365">
        <v>1.3354783004615456E-4</v>
      </c>
      <c r="Z76" s="1365">
        <v>4.1948840022087097E-2</v>
      </c>
      <c r="AA76" s="1365">
        <v>3.3144108154132823E-2</v>
      </c>
      <c r="AB76" s="1365">
        <v>8.8047318679542741E-3</v>
      </c>
      <c r="AC76" s="1365">
        <v>2.3855918698245659E-5</v>
      </c>
      <c r="AD76" s="1365">
        <v>1.7367750406265259E-2</v>
      </c>
      <c r="AE76" s="1365">
        <v>1.3578321818151995E-2</v>
      </c>
      <c r="AF76" s="1365">
        <v>3.7894285881132639E-3</v>
      </c>
      <c r="AG76" s="1365">
        <v>2.7501055228640325E-6</v>
      </c>
      <c r="AH76" s="1365">
        <v>0.21994572877883911</v>
      </c>
      <c r="AI76" s="1365">
        <v>0.14084197045303881</v>
      </c>
      <c r="AJ76" s="1365">
        <v>7.91037583258003E-2</v>
      </c>
      <c r="AK76" s="1365">
        <v>1.7060436308383942E-2</v>
      </c>
      <c r="AL76" s="1365">
        <v>0.66599377989768982</v>
      </c>
      <c r="AM76" s="1365">
        <v>0.4772245977728744</v>
      </c>
      <c r="AN76" s="1365">
        <v>0.18876918212481542</v>
      </c>
      <c r="AO76" s="1365">
        <v>2.9780436074361205E-2</v>
      </c>
      <c r="AP76" s="1365">
        <v>0.44604805111885071</v>
      </c>
      <c r="AQ76" s="1365">
        <v>0.33638262731983559</v>
      </c>
      <c r="AR76" s="1365">
        <v>0.10966542379901512</v>
      </c>
      <c r="AS76" s="1365">
        <v>1.2719999765977263E-2</v>
      </c>
    </row>
    <row r="77" spans="1:45" x14ac:dyDescent="0.2">
      <c r="A77" s="1365">
        <v>1988</v>
      </c>
      <c r="B77" s="1365">
        <v>1</v>
      </c>
      <c r="C77" s="1365">
        <v>0.74868647241964936</v>
      </c>
      <c r="D77" s="1365">
        <v>0.25131352758035064</v>
      </c>
      <c r="E77" s="1365">
        <v>3.2950174063444138E-2</v>
      </c>
      <c r="F77" s="1365">
        <v>0.78691309690475464</v>
      </c>
      <c r="G77" s="1365">
        <v>0.61188938457053155</v>
      </c>
      <c r="H77" s="1365">
        <v>0.17502371233422309</v>
      </c>
      <c r="I77" s="1365">
        <v>1.5772273764014244E-2</v>
      </c>
      <c r="J77" s="1365">
        <v>0.35366332530975342</v>
      </c>
      <c r="K77" s="1365">
        <v>0.28235448613122571</v>
      </c>
      <c r="L77" s="1365">
        <v>7.1308839178527705E-2</v>
      </c>
      <c r="M77" s="1365">
        <v>3.2500212546437979E-3</v>
      </c>
      <c r="N77" s="1365">
        <v>0.25661426782608032</v>
      </c>
      <c r="O77" s="1365">
        <v>0.2053062929353473</v>
      </c>
      <c r="P77" s="1365">
        <v>5.1307974890733021E-2</v>
      </c>
      <c r="Q77" s="1365">
        <v>1.6166623681783676E-3</v>
      </c>
      <c r="R77" s="1365">
        <v>0.13097395002841949</v>
      </c>
      <c r="S77" s="1365">
        <v>0.10485211105242342</v>
      </c>
      <c r="T77" s="1365">
        <v>2.612183897599607E-2</v>
      </c>
      <c r="U77" s="1365">
        <v>2.630991511978209E-4</v>
      </c>
      <c r="V77" s="1365">
        <v>0.10015367716550827</v>
      </c>
      <c r="W77" s="1365">
        <v>8.013720185965667E-2</v>
      </c>
      <c r="X77" s="1365">
        <v>2.00164753058516E-2</v>
      </c>
      <c r="Y77" s="1365">
        <v>1.0541954543441534E-4</v>
      </c>
      <c r="Z77" s="1365">
        <v>5.4130345582962036E-2</v>
      </c>
      <c r="AA77" s="1365">
        <v>4.3247814538542428E-2</v>
      </c>
      <c r="AB77" s="1365">
        <v>1.0882531044419608E-2</v>
      </c>
      <c r="AC77" s="1365">
        <v>1.937815613928251E-5</v>
      </c>
      <c r="AD77" s="1365">
        <v>2.1559597924351692E-2</v>
      </c>
      <c r="AE77" s="1365">
        <v>1.7132310564176967E-2</v>
      </c>
      <c r="AF77" s="1365">
        <v>4.4272873601747254E-3</v>
      </c>
      <c r="AG77" s="1365">
        <v>2.1092921542731347E-6</v>
      </c>
      <c r="AH77" s="1365">
        <v>0.21308690309524536</v>
      </c>
      <c r="AI77" s="1365">
        <v>0.13679708784911782</v>
      </c>
      <c r="AJ77" s="1365">
        <v>7.6289815246127546E-2</v>
      </c>
      <c r="AK77" s="1365">
        <v>1.7177900299429893E-2</v>
      </c>
      <c r="AL77" s="1365">
        <v>0.64633667469024658</v>
      </c>
      <c r="AM77" s="1365">
        <v>0.46633198628842365</v>
      </c>
      <c r="AN77" s="1365">
        <v>0.18000468840182293</v>
      </c>
      <c r="AO77" s="1365">
        <v>2.970015280880034E-2</v>
      </c>
      <c r="AP77" s="1365">
        <v>0.43324977159500122</v>
      </c>
      <c r="AQ77" s="1365">
        <v>0.32953489843930583</v>
      </c>
      <c r="AR77" s="1365">
        <v>0.10371487315569539</v>
      </c>
      <c r="AS77" s="1365">
        <v>1.2522252509370446E-2</v>
      </c>
    </row>
    <row r="78" spans="1:45" x14ac:dyDescent="0.2">
      <c r="A78" s="1365">
        <v>1989</v>
      </c>
      <c r="B78" s="1365">
        <v>1</v>
      </c>
      <c r="C78" s="1365">
        <v>0.7439312762580812</v>
      </c>
      <c r="D78" s="1365">
        <v>0.2560687237419188</v>
      </c>
      <c r="E78" s="1365">
        <v>3.5305865108966827E-2</v>
      </c>
      <c r="F78" s="1365">
        <v>0.78322350978851318</v>
      </c>
      <c r="G78" s="1365">
        <v>0.6063535058638081</v>
      </c>
      <c r="H78" s="1365">
        <v>0.17687000392470509</v>
      </c>
      <c r="I78" s="1365">
        <v>1.6949236392974854E-2</v>
      </c>
      <c r="J78" s="1365">
        <v>0.34736564755439758</v>
      </c>
      <c r="K78" s="1365">
        <v>0.27630918744398514</v>
      </c>
      <c r="L78" s="1365">
        <v>7.1056460110412445E-2</v>
      </c>
      <c r="M78" s="1365">
        <v>3.4817957784980536E-3</v>
      </c>
      <c r="N78" s="1365">
        <v>0.25008323788642883</v>
      </c>
      <c r="O78" s="1365">
        <v>0.19946259634525632</v>
      </c>
      <c r="P78" s="1365">
        <v>5.0620641541172517E-2</v>
      </c>
      <c r="Q78" s="1365">
        <v>1.7455397173762321E-3</v>
      </c>
      <c r="R78" s="1365">
        <v>0.12564219534397125</v>
      </c>
      <c r="S78" s="1365">
        <v>0.10026412665160933</v>
      </c>
      <c r="T78" s="1365">
        <v>2.5378068692361921E-2</v>
      </c>
      <c r="U78" s="1365">
        <v>3.1811368535272777E-4</v>
      </c>
      <c r="V78" s="1365">
        <v>9.4962112605571747E-2</v>
      </c>
      <c r="W78" s="1365">
        <v>7.5757017121986792E-2</v>
      </c>
      <c r="X78" s="1365">
        <v>1.9205095483584955E-2</v>
      </c>
      <c r="Y78" s="1365">
        <v>1.2481915473472327E-4</v>
      </c>
      <c r="Z78" s="1365">
        <v>4.9993135035037994E-2</v>
      </c>
      <c r="AA78" s="1365">
        <v>3.9809328868543048E-2</v>
      </c>
      <c r="AB78" s="1365">
        <v>1.0183806166494946E-2</v>
      </c>
      <c r="AC78" s="1365">
        <v>2.3860809960751794E-5</v>
      </c>
      <c r="AD78" s="1365">
        <v>1.9902247935533524E-2</v>
      </c>
      <c r="AE78" s="1365">
        <v>1.569851997778926E-2</v>
      </c>
      <c r="AF78" s="1365">
        <v>4.2037279577442632E-3</v>
      </c>
      <c r="AG78" s="1365">
        <v>2.552479372752714E-6</v>
      </c>
      <c r="AH78" s="1365">
        <v>0.21677649021148682</v>
      </c>
      <c r="AI78" s="1365">
        <v>0.1375777703942731</v>
      </c>
      <c r="AJ78" s="1365">
        <v>7.9198719817213714E-2</v>
      </c>
      <c r="AK78" s="1365">
        <v>1.8356628715991974E-2</v>
      </c>
      <c r="AL78" s="1365">
        <v>0.65263435244560242</v>
      </c>
      <c r="AM78" s="1365">
        <v>0.46762208881409606</v>
      </c>
      <c r="AN78" s="1365">
        <v>0.18501226363150636</v>
      </c>
      <c r="AO78" s="1365">
        <v>3.1824069330468774E-2</v>
      </c>
      <c r="AP78" s="1365">
        <v>0.4358578622341156</v>
      </c>
      <c r="AQ78" s="1365">
        <v>0.33004431841982296</v>
      </c>
      <c r="AR78" s="1365">
        <v>0.10581354381429264</v>
      </c>
      <c r="AS78" s="1365">
        <v>1.34674406144768E-2</v>
      </c>
    </row>
    <row r="79" spans="1:45" x14ac:dyDescent="0.2">
      <c r="A79" s="1365">
        <v>1990</v>
      </c>
      <c r="B79" s="1365">
        <v>1</v>
      </c>
      <c r="C79" s="1365">
        <v>0.73594508250243962</v>
      </c>
      <c r="D79" s="1365">
        <v>0.26405491749756038</v>
      </c>
      <c r="E79" s="1365">
        <v>3.8086812943220139E-2</v>
      </c>
      <c r="F79" s="1365">
        <v>0.78266239166259766</v>
      </c>
      <c r="G79" s="1365">
        <v>0.59986497065983713</v>
      </c>
      <c r="H79" s="1365">
        <v>0.18279742100276053</v>
      </c>
      <c r="I79" s="1365">
        <v>1.8963754177093506E-2</v>
      </c>
      <c r="J79" s="1365">
        <v>0.3460574746131897</v>
      </c>
      <c r="K79" s="1365">
        <v>0.27360249659250258</v>
      </c>
      <c r="L79" s="1365">
        <v>7.2454978020687122E-2</v>
      </c>
      <c r="M79" s="1365">
        <v>3.6530639044940472E-3</v>
      </c>
      <c r="N79" s="1365">
        <v>0.24885375797748566</v>
      </c>
      <c r="O79" s="1365">
        <v>0.19735882870736532</v>
      </c>
      <c r="P79" s="1365">
        <v>5.1494929270120338E-2</v>
      </c>
      <c r="Q79" s="1365">
        <v>1.7991706263273954E-3</v>
      </c>
      <c r="R79" s="1365">
        <v>0.12508696317672729</v>
      </c>
      <c r="S79" s="1365">
        <v>9.9305837505198724E-2</v>
      </c>
      <c r="T79" s="1365">
        <v>2.5781125671528571E-2</v>
      </c>
      <c r="U79" s="1365">
        <v>2.9405608074739575E-4</v>
      </c>
      <c r="V79" s="1365">
        <v>9.4407036900520325E-2</v>
      </c>
      <c r="W79" s="1365">
        <v>7.49421377046815E-2</v>
      </c>
      <c r="X79" s="1365">
        <v>1.9464899195838825E-2</v>
      </c>
      <c r="Y79" s="1365">
        <v>1.2850345228798687E-4</v>
      </c>
      <c r="Z79" s="1365">
        <v>4.9207188189029694E-2</v>
      </c>
      <c r="AA79" s="1365">
        <v>3.898435828113378E-2</v>
      </c>
      <c r="AB79" s="1365">
        <v>1.0222829907895914E-2</v>
      </c>
      <c r="AC79" s="1365">
        <v>2.4010680135688744E-5</v>
      </c>
      <c r="AD79" s="1365">
        <v>1.9636517390608788E-2</v>
      </c>
      <c r="AE79" s="1365">
        <v>1.5416518956363867E-2</v>
      </c>
      <c r="AF79" s="1365">
        <v>4.2199984342449204E-3</v>
      </c>
      <c r="AG79" s="1365">
        <v>2.3287875592359342E-6</v>
      </c>
      <c r="AH79" s="1365">
        <v>0.21733760833740234</v>
      </c>
      <c r="AI79" s="1365">
        <v>0.13608011184260249</v>
      </c>
      <c r="AJ79" s="1365">
        <v>8.1257496494799852E-2</v>
      </c>
      <c r="AK79" s="1365">
        <v>1.9123058766126633E-2</v>
      </c>
      <c r="AL79" s="1365">
        <v>0.6539425253868103</v>
      </c>
      <c r="AM79" s="1365">
        <v>0.46234258590993704</v>
      </c>
      <c r="AN79" s="1365">
        <v>0.19159993947687326</v>
      </c>
      <c r="AO79" s="1365">
        <v>3.4433749038726091E-2</v>
      </c>
      <c r="AP79" s="1365">
        <v>0.43660491704940796</v>
      </c>
      <c r="AQ79" s="1365">
        <v>0.32626247406733455</v>
      </c>
      <c r="AR79" s="1365">
        <v>0.11034244298207341</v>
      </c>
      <c r="AS79" s="1365">
        <v>1.5310690272599459E-2</v>
      </c>
    </row>
    <row r="80" spans="1:45" x14ac:dyDescent="0.2">
      <c r="A80" s="1365">
        <v>1991</v>
      </c>
      <c r="B80" s="1365">
        <v>1</v>
      </c>
      <c r="C80" s="1365">
        <v>0.72181829088367522</v>
      </c>
      <c r="D80" s="1365">
        <v>0.27818170911632478</v>
      </c>
      <c r="E80" s="1365">
        <v>4.3977905064821243E-2</v>
      </c>
      <c r="F80" s="1365">
        <v>0.78081035614013672</v>
      </c>
      <c r="G80" s="1365">
        <v>0.58833363221492618</v>
      </c>
      <c r="H80" s="1365">
        <v>0.19247672392521054</v>
      </c>
      <c r="I80" s="1365">
        <v>2.3370299488306046E-2</v>
      </c>
      <c r="J80" s="1365">
        <v>0.33921870589256287</v>
      </c>
      <c r="K80" s="1365">
        <v>0.26559582661866443</v>
      </c>
      <c r="L80" s="1365">
        <v>7.3622879273898434E-2</v>
      </c>
      <c r="M80" s="1365">
        <v>4.0976214222609997E-3</v>
      </c>
      <c r="N80" s="1365">
        <v>0.24023394286632538</v>
      </c>
      <c r="O80" s="1365">
        <v>0.18880671036276908</v>
      </c>
      <c r="P80" s="1365">
        <v>5.1427232503556297E-2</v>
      </c>
      <c r="Q80" s="1365">
        <v>2.0074518397450447E-3</v>
      </c>
      <c r="R80" s="1365">
        <v>0.11375311762094498</v>
      </c>
      <c r="S80" s="1365">
        <v>8.9519980075010608E-2</v>
      </c>
      <c r="T80" s="1365">
        <v>2.4233137545934369E-2</v>
      </c>
      <c r="U80" s="1365">
        <v>3.4570062416605651E-4</v>
      </c>
      <c r="V80" s="1365">
        <v>8.3662837743759155E-2</v>
      </c>
      <c r="W80" s="1365">
        <v>6.5777426864201516E-2</v>
      </c>
      <c r="X80" s="1365">
        <v>1.7885410879557639E-2</v>
      </c>
      <c r="Y80" s="1365">
        <v>1.5928417269606143E-4</v>
      </c>
      <c r="Z80" s="1365">
        <v>4.1809994727373123E-2</v>
      </c>
      <c r="AA80" s="1365">
        <v>3.2789768218719928E-2</v>
      </c>
      <c r="AB80" s="1365">
        <v>9.0202265086531952E-3</v>
      </c>
      <c r="AC80" s="1365">
        <v>2.7817632144433446E-5</v>
      </c>
      <c r="AD80" s="1365">
        <v>1.6745224595069885E-2</v>
      </c>
      <c r="AE80" s="1365">
        <v>1.3003500259850698E-2</v>
      </c>
      <c r="AF80" s="1365">
        <v>3.7417243352191876E-3</v>
      </c>
      <c r="AG80" s="1365">
        <v>2.9697371246584225E-6</v>
      </c>
      <c r="AH80" s="1365">
        <v>0.21918964385986328</v>
      </c>
      <c r="AI80" s="1365">
        <v>0.13348465866874903</v>
      </c>
      <c r="AJ80" s="1365">
        <v>8.5704985191114247E-2</v>
      </c>
      <c r="AK80" s="1365">
        <v>2.0607605576515198E-2</v>
      </c>
      <c r="AL80" s="1365">
        <v>0.66078129410743713</v>
      </c>
      <c r="AM80" s="1365">
        <v>0.45622246426501079</v>
      </c>
      <c r="AN80" s="1365">
        <v>0.20455882984242635</v>
      </c>
      <c r="AO80" s="1365">
        <v>3.9880283642560244E-2</v>
      </c>
      <c r="AP80" s="1365">
        <v>0.44159165024757385</v>
      </c>
      <c r="AQ80" s="1365">
        <v>0.32273780559626175</v>
      </c>
      <c r="AR80" s="1365">
        <v>0.1188538446513121</v>
      </c>
      <c r="AS80" s="1365">
        <v>1.9272678066045046E-2</v>
      </c>
    </row>
    <row r="81" spans="1:45" x14ac:dyDescent="0.2">
      <c r="A81" s="1365">
        <v>1992</v>
      </c>
      <c r="B81" s="1365">
        <v>1</v>
      </c>
      <c r="C81" s="1365">
        <v>0.71938130306079984</v>
      </c>
      <c r="D81" s="1365">
        <v>0.28061869693920016</v>
      </c>
      <c r="E81" s="1365">
        <v>4.8168711364269257E-2</v>
      </c>
      <c r="F81" s="1365">
        <v>0.78479164838790894</v>
      </c>
      <c r="G81" s="1365">
        <v>0.5908232235815376</v>
      </c>
      <c r="H81" s="1365">
        <v>0.19396842480637133</v>
      </c>
      <c r="I81" s="1365">
        <v>2.5438370183110237E-2</v>
      </c>
      <c r="J81" s="1365">
        <v>0.34634602069854736</v>
      </c>
      <c r="K81" s="1365">
        <v>0.27130433331331005</v>
      </c>
      <c r="L81" s="1365">
        <v>7.504168738523731E-2</v>
      </c>
      <c r="M81" s="1365">
        <v>4.4683273881673813E-3</v>
      </c>
      <c r="N81" s="1365">
        <v>0.2482762485742569</v>
      </c>
      <c r="O81" s="1365">
        <v>0.19533203639366548</v>
      </c>
      <c r="P81" s="1365">
        <v>5.2944212180591421E-2</v>
      </c>
      <c r="Q81" s="1365">
        <v>2.1537172142416239E-3</v>
      </c>
      <c r="R81" s="1365">
        <v>0.12106691300868988</v>
      </c>
      <c r="S81" s="1365">
        <v>9.5418474460075231E-2</v>
      </c>
      <c r="T81" s="1365">
        <v>2.5648438548614649E-2</v>
      </c>
      <c r="U81" s="1365">
        <v>3.3925464958883822E-4</v>
      </c>
      <c r="V81" s="1365">
        <v>8.9939296245574951E-2</v>
      </c>
      <c r="W81" s="1365">
        <v>7.0873824101227001E-2</v>
      </c>
      <c r="X81" s="1365">
        <v>1.906547214434795E-2</v>
      </c>
      <c r="Y81" s="1365">
        <v>1.4522435958497226E-4</v>
      </c>
      <c r="Z81" s="1365">
        <v>4.6256233006715775E-2</v>
      </c>
      <c r="AA81" s="1365">
        <v>3.6306868802093106E-2</v>
      </c>
      <c r="AB81" s="1365">
        <v>9.9493642046226682E-3</v>
      </c>
      <c r="AC81" s="1365">
        <v>2.6591111236484721E-5</v>
      </c>
      <c r="AD81" s="1365">
        <v>1.8904801458120346E-2</v>
      </c>
      <c r="AE81" s="1365">
        <v>1.4752229846292764E-2</v>
      </c>
      <c r="AF81" s="1365">
        <v>4.1525716118275824E-3</v>
      </c>
      <c r="AG81" s="1365">
        <v>2.7538280846783891E-6</v>
      </c>
      <c r="AH81" s="1365">
        <v>0.21520835161209106</v>
      </c>
      <c r="AI81" s="1365">
        <v>0.12855807947926223</v>
      </c>
      <c r="AJ81" s="1365">
        <v>8.6650272132828832E-2</v>
      </c>
      <c r="AK81" s="1365">
        <v>2.2730341181159019E-2</v>
      </c>
      <c r="AL81" s="1365">
        <v>0.65365397930145264</v>
      </c>
      <c r="AM81" s="1365">
        <v>0.44807696974748978</v>
      </c>
      <c r="AN81" s="1365">
        <v>0.20557700955396285</v>
      </c>
      <c r="AO81" s="1365">
        <v>4.3700383976101875E-2</v>
      </c>
      <c r="AP81" s="1365">
        <v>0.43844562768936157</v>
      </c>
      <c r="AQ81" s="1365">
        <v>0.31951889026822755</v>
      </c>
      <c r="AR81" s="1365">
        <v>0.11892673742113402</v>
      </c>
      <c r="AS81" s="1365">
        <v>2.0970042794942856E-2</v>
      </c>
    </row>
    <row r="82" spans="1:45" x14ac:dyDescent="0.2">
      <c r="A82" s="1365">
        <v>1993</v>
      </c>
      <c r="B82" s="1365">
        <v>1</v>
      </c>
      <c r="C82" s="1365">
        <v>0.72045246558263898</v>
      </c>
      <c r="D82" s="1365">
        <v>0.27954753441736102</v>
      </c>
      <c r="E82" s="1365">
        <v>5.1247380673885345E-2</v>
      </c>
      <c r="F82" s="1365">
        <v>0.78070825338363647</v>
      </c>
      <c r="G82" s="1365">
        <v>0.58916262094862759</v>
      </c>
      <c r="H82" s="1365">
        <v>0.19154563243500888</v>
      </c>
      <c r="I82" s="1365">
        <v>2.698272280395031E-2</v>
      </c>
      <c r="J82" s="1365">
        <v>0.33946660161018372</v>
      </c>
      <c r="K82" s="1365">
        <v>0.26699371285940288</v>
      </c>
      <c r="L82" s="1365">
        <v>7.2472888750780839E-2</v>
      </c>
      <c r="M82" s="1365">
        <v>4.6135624870657921E-3</v>
      </c>
      <c r="N82" s="1365">
        <v>0.2400127500295639</v>
      </c>
      <c r="O82" s="1365">
        <v>0.18957512244742247</v>
      </c>
      <c r="P82" s="1365">
        <v>5.0437627582141431E-2</v>
      </c>
      <c r="Q82" s="1365">
        <v>2.234108978882432E-3</v>
      </c>
      <c r="R82" s="1365">
        <v>0.11273324489593506</v>
      </c>
      <c r="S82" s="1365">
        <v>8.936676550501943E-2</v>
      </c>
      <c r="T82" s="1365">
        <v>2.3366479390915629E-2</v>
      </c>
      <c r="U82" s="1365">
        <v>3.7060215254314244E-4</v>
      </c>
      <c r="V82" s="1365">
        <v>8.2560271024703979E-2</v>
      </c>
      <c r="W82" s="1365">
        <v>6.5420531419135841E-2</v>
      </c>
      <c r="X82" s="1365">
        <v>1.7139739605568138E-2</v>
      </c>
      <c r="Y82" s="1365">
        <v>1.6871783009264618E-4</v>
      </c>
      <c r="Z82" s="1365">
        <v>4.1275333613157272E-2</v>
      </c>
      <c r="AA82" s="1365">
        <v>3.2587915603926376E-2</v>
      </c>
      <c r="AB82" s="1365">
        <v>8.6874180092308961E-3</v>
      </c>
      <c r="AC82" s="1365">
        <v>3.0154475098242983E-5</v>
      </c>
      <c r="AD82" s="1365">
        <v>1.6807511448860168E-2</v>
      </c>
      <c r="AE82" s="1365">
        <v>1.319889736593538E-2</v>
      </c>
      <c r="AF82" s="1365">
        <v>3.6086140829247881E-3</v>
      </c>
      <c r="AG82" s="1365">
        <v>2.9228613129816949E-6</v>
      </c>
      <c r="AH82" s="1365">
        <v>0.21929174661636353</v>
      </c>
      <c r="AI82" s="1365">
        <v>0.13128984463401139</v>
      </c>
      <c r="AJ82" s="1365">
        <v>8.8001901982352138E-2</v>
      </c>
      <c r="AK82" s="1365">
        <v>2.4264657869935036E-2</v>
      </c>
      <c r="AL82" s="1365">
        <v>0.66053339838981628</v>
      </c>
      <c r="AM82" s="1365">
        <v>0.4534587527232361</v>
      </c>
      <c r="AN82" s="1365">
        <v>0.20707464566658018</v>
      </c>
      <c r="AO82" s="1365">
        <v>4.6633818186819553E-2</v>
      </c>
      <c r="AP82" s="1365">
        <v>0.44124165177345276</v>
      </c>
      <c r="AQ82" s="1365">
        <v>0.32216890808922471</v>
      </c>
      <c r="AR82" s="1365">
        <v>0.11907274368422804</v>
      </c>
      <c r="AS82" s="1365">
        <v>2.2369160316884518E-2</v>
      </c>
    </row>
    <row r="83" spans="1:45" x14ac:dyDescent="0.2">
      <c r="A83" s="1365">
        <v>1994</v>
      </c>
      <c r="B83" s="1365">
        <v>1</v>
      </c>
      <c r="C83" s="1365">
        <v>0.72562837437726557</v>
      </c>
      <c r="D83" s="1365">
        <v>0.27437162562273443</v>
      </c>
      <c r="E83" s="1365">
        <v>5.2787639200687408E-2</v>
      </c>
      <c r="F83" s="1365">
        <v>0.78082013130187988</v>
      </c>
      <c r="G83" s="1365">
        <v>0.59318207658361644</v>
      </c>
      <c r="H83" s="1365">
        <v>0.18763805471826345</v>
      </c>
      <c r="I83" s="1365">
        <v>2.8385836631059647E-2</v>
      </c>
      <c r="J83" s="1365">
        <v>0.33858343958854675</v>
      </c>
      <c r="K83" s="1365">
        <v>0.26805493066785857</v>
      </c>
      <c r="L83" s="1365">
        <v>7.0528508920688182E-2</v>
      </c>
      <c r="M83" s="1365">
        <v>5.1193749532103539E-3</v>
      </c>
      <c r="N83" s="1365">
        <v>0.2384847104549408</v>
      </c>
      <c r="O83" s="1365">
        <v>0.18974171656373073</v>
      </c>
      <c r="P83" s="1365">
        <v>4.8742993891210062E-2</v>
      </c>
      <c r="Q83" s="1365">
        <v>2.4391415063291788E-3</v>
      </c>
      <c r="R83" s="1365">
        <v>0.11096116900444031</v>
      </c>
      <c r="S83" s="1365">
        <v>8.8551705274312553E-2</v>
      </c>
      <c r="T83" s="1365">
        <v>2.2409463730127754E-2</v>
      </c>
      <c r="U83" s="1365">
        <v>3.8087269058451056E-4</v>
      </c>
      <c r="V83" s="1365">
        <v>8.0889306962490082E-2</v>
      </c>
      <c r="W83" s="1365">
        <v>6.4506950110512662E-2</v>
      </c>
      <c r="X83" s="1365">
        <v>1.638235685197742E-2</v>
      </c>
      <c r="Y83" s="1365">
        <v>1.6713252989575267E-4</v>
      </c>
      <c r="Z83" s="1365">
        <v>4.0334366261959076E-2</v>
      </c>
      <c r="AA83" s="1365">
        <v>3.2013871291503904E-2</v>
      </c>
      <c r="AB83" s="1365">
        <v>8.3204949704551723E-3</v>
      </c>
      <c r="AC83" s="1365">
        <v>3.7608187994919717E-5</v>
      </c>
      <c r="AD83" s="1365">
        <v>1.6147049143910408E-2</v>
      </c>
      <c r="AE83" s="1365">
        <v>1.2708785078243134E-2</v>
      </c>
      <c r="AF83" s="1365">
        <v>3.4382640656672736E-3</v>
      </c>
      <c r="AG83" s="1365">
        <v>3.6202429782861145E-6</v>
      </c>
      <c r="AH83" s="1365">
        <v>0.21917986869812012</v>
      </c>
      <c r="AI83" s="1365">
        <v>0.13244629779364914</v>
      </c>
      <c r="AJ83" s="1365">
        <v>8.673357090447098E-2</v>
      </c>
      <c r="AK83" s="1365">
        <v>2.4401802569627762E-2</v>
      </c>
      <c r="AL83" s="1365">
        <v>0.66141656041145325</v>
      </c>
      <c r="AM83" s="1365">
        <v>0.457573443709407</v>
      </c>
      <c r="AN83" s="1365">
        <v>0.20384311670204625</v>
      </c>
      <c r="AO83" s="1365">
        <v>4.7668264247477055E-2</v>
      </c>
      <c r="AP83" s="1365">
        <v>0.44223669171333313</v>
      </c>
      <c r="AQ83" s="1365">
        <v>0.32512714591575786</v>
      </c>
      <c r="AR83" s="1365">
        <v>0.11710954579757527</v>
      </c>
      <c r="AS83" s="1365">
        <v>2.3266461677849293E-2</v>
      </c>
    </row>
    <row r="84" spans="1:45" x14ac:dyDescent="0.2">
      <c r="A84" s="1365">
        <v>1995</v>
      </c>
      <c r="B84" s="1365">
        <v>1</v>
      </c>
      <c r="C84" s="1365">
        <v>0.72890075319446623</v>
      </c>
      <c r="D84" s="1365">
        <v>0.27109924680553377</v>
      </c>
      <c r="E84" s="1365">
        <v>5.4401874542236328E-2</v>
      </c>
      <c r="F84" s="1365">
        <v>0.78407907485961914</v>
      </c>
      <c r="G84" s="1365">
        <v>0.59857294044923037</v>
      </c>
      <c r="H84" s="1365">
        <v>0.18550613441038877</v>
      </c>
      <c r="I84" s="1365">
        <v>2.9373234137892723E-2</v>
      </c>
      <c r="J84" s="1365">
        <v>0.34399399161338806</v>
      </c>
      <c r="K84" s="1365">
        <v>0.27400087710702792</v>
      </c>
      <c r="L84" s="1365">
        <v>6.9993114506360143E-2</v>
      </c>
      <c r="M84" s="1365">
        <v>5.3245220333337784E-3</v>
      </c>
      <c r="N84" s="1365">
        <v>0.24318374693393707</v>
      </c>
      <c r="O84" s="1365">
        <v>0.19468226814569789</v>
      </c>
      <c r="P84" s="1365">
        <v>4.8501478788239183E-2</v>
      </c>
      <c r="Q84" s="1365">
        <v>2.4483108427375555E-3</v>
      </c>
      <c r="R84" s="1365">
        <v>0.11411856859922409</v>
      </c>
      <c r="S84" s="1365">
        <v>9.1566689016190139E-2</v>
      </c>
      <c r="T84" s="1365">
        <v>2.2551879583033951E-2</v>
      </c>
      <c r="U84" s="1365">
        <v>3.7445678026415408E-4</v>
      </c>
      <c r="V84" s="1365">
        <v>8.3685964345932007E-2</v>
      </c>
      <c r="W84" s="1365">
        <v>6.7074837632503659E-2</v>
      </c>
      <c r="X84" s="1365">
        <v>1.6611126713428348E-2</v>
      </c>
      <c r="Y84" s="1365">
        <v>1.8323147378396243E-4</v>
      </c>
      <c r="Z84" s="1365">
        <v>4.2043212801218033E-2</v>
      </c>
      <c r="AA84" s="1365">
        <v>3.3520649173041761E-2</v>
      </c>
      <c r="AB84" s="1365">
        <v>8.5225636281762718E-3</v>
      </c>
      <c r="AC84" s="1365">
        <v>3.568873944459483E-5</v>
      </c>
      <c r="AD84" s="1365">
        <v>1.6866229474544525E-2</v>
      </c>
      <c r="AE84" s="1365">
        <v>1.3348158806696431E-2</v>
      </c>
      <c r="AF84" s="1365">
        <v>3.5180706678480944E-3</v>
      </c>
      <c r="AG84" s="1365">
        <v>3.7036104458820773E-6</v>
      </c>
      <c r="AH84" s="1365">
        <v>0.21592092514038086</v>
      </c>
      <c r="AI84" s="1365">
        <v>0.13032781274523586</v>
      </c>
      <c r="AJ84" s="1365">
        <v>8.5593112395144999E-2</v>
      </c>
      <c r="AK84" s="1365">
        <v>2.5028640404343605E-2</v>
      </c>
      <c r="AL84" s="1365">
        <v>0.65600600838661194</v>
      </c>
      <c r="AM84" s="1365">
        <v>0.45489987608743832</v>
      </c>
      <c r="AN84" s="1365">
        <v>0.20110613229917362</v>
      </c>
      <c r="AO84" s="1365">
        <v>4.907735250890255E-2</v>
      </c>
      <c r="AP84" s="1365">
        <v>0.44008508324623108</v>
      </c>
      <c r="AQ84" s="1365">
        <v>0.32457206334220245</v>
      </c>
      <c r="AR84" s="1365">
        <v>0.11551301990402862</v>
      </c>
      <c r="AS84" s="1365">
        <v>2.4048712104558945E-2</v>
      </c>
    </row>
    <row r="85" spans="1:45" x14ac:dyDescent="0.2">
      <c r="A85" s="1365">
        <v>1996</v>
      </c>
      <c r="B85" s="1365">
        <v>1</v>
      </c>
      <c r="C85" s="1365">
        <v>0.73679205751977861</v>
      </c>
      <c r="D85" s="1365">
        <v>0.26320794248022139</v>
      </c>
      <c r="E85" s="1365">
        <v>5.4446551948785782E-2</v>
      </c>
      <c r="F85" s="1365">
        <v>0.7880866527557373</v>
      </c>
      <c r="G85" s="1365">
        <v>0.60716404614504427</v>
      </c>
      <c r="H85" s="1365">
        <v>0.18092260661069304</v>
      </c>
      <c r="I85" s="1365">
        <v>2.9661480337381363E-2</v>
      </c>
      <c r="J85" s="1365">
        <v>0.35132938623428345</v>
      </c>
      <c r="K85" s="1365">
        <v>0.28205660569801694</v>
      </c>
      <c r="L85" s="1365">
        <v>6.9272780536266509E-2</v>
      </c>
      <c r="M85" s="1365">
        <v>5.5373185314238071E-3</v>
      </c>
      <c r="N85" s="1365">
        <v>0.25058230757713318</v>
      </c>
      <c r="O85" s="1365">
        <v>0.20213089432400011</v>
      </c>
      <c r="P85" s="1365">
        <v>4.8451413253133069E-2</v>
      </c>
      <c r="Q85" s="1365">
        <v>2.5675322394818068E-3</v>
      </c>
      <c r="R85" s="1365">
        <v>0.1194666400551796</v>
      </c>
      <c r="S85" s="1365">
        <v>9.6540804651340295E-2</v>
      </c>
      <c r="T85" s="1365">
        <v>2.2925835403839301E-2</v>
      </c>
      <c r="U85" s="1365">
        <v>4.2064604349434376E-4</v>
      </c>
      <c r="V85" s="1365">
        <v>8.8104203343391418E-2</v>
      </c>
      <c r="W85" s="1365">
        <v>7.1129132327939715E-2</v>
      </c>
      <c r="X85" s="1365">
        <v>1.6975071015451704E-2</v>
      </c>
      <c r="Y85" s="1365">
        <v>2.0211627997923642E-4</v>
      </c>
      <c r="Z85" s="1365">
        <v>4.5253254473209381E-2</v>
      </c>
      <c r="AA85" s="1365">
        <v>3.6360723341971379E-2</v>
      </c>
      <c r="AB85" s="1365">
        <v>8.8925311312380018E-3</v>
      </c>
      <c r="AC85" s="1365">
        <v>4.110830559511669E-5</v>
      </c>
      <c r="AD85" s="1365">
        <v>1.881038025021553E-2</v>
      </c>
      <c r="AE85" s="1365">
        <v>1.5014785606632275E-2</v>
      </c>
      <c r="AF85" s="1365">
        <v>3.7955946435832555E-3</v>
      </c>
      <c r="AG85" s="1365">
        <v>3.5543018839234719E-6</v>
      </c>
      <c r="AH85" s="1365">
        <v>0.2119133472442627</v>
      </c>
      <c r="AI85" s="1365">
        <v>0.12962801137473434</v>
      </c>
      <c r="AJ85" s="1365">
        <v>8.2285335869528353E-2</v>
      </c>
      <c r="AK85" s="1365">
        <v>2.4785071611404419E-2</v>
      </c>
      <c r="AL85" s="1365">
        <v>0.64867061376571655</v>
      </c>
      <c r="AM85" s="1365">
        <v>0.45473545182176167</v>
      </c>
      <c r="AN85" s="1365">
        <v>0.19393516194395488</v>
      </c>
      <c r="AO85" s="1365">
        <v>4.8909233417361975E-2</v>
      </c>
      <c r="AP85" s="1365">
        <v>0.43675726652145386</v>
      </c>
      <c r="AQ85" s="1365">
        <v>0.32510744044702733</v>
      </c>
      <c r="AR85" s="1365">
        <v>0.11164982607442653</v>
      </c>
      <c r="AS85" s="1365">
        <v>2.4124161805957556E-2</v>
      </c>
    </row>
    <row r="86" spans="1:45" x14ac:dyDescent="0.2">
      <c r="A86" s="1365">
        <v>1997</v>
      </c>
      <c r="B86" s="1365">
        <v>1</v>
      </c>
      <c r="C86" s="1365">
        <v>0.74493536213412881</v>
      </c>
      <c r="D86" s="1365">
        <v>0.25506463786587119</v>
      </c>
      <c r="E86" s="1365">
        <v>5.3290963172912598E-2</v>
      </c>
      <c r="F86" s="1365">
        <v>0.79137140512466431</v>
      </c>
      <c r="G86" s="1365">
        <v>0.61502486525569111</v>
      </c>
      <c r="H86" s="1365">
        <v>0.1763465398689732</v>
      </c>
      <c r="I86" s="1365">
        <v>2.960892952978611E-2</v>
      </c>
      <c r="J86" s="1365">
        <v>0.3571021556854248</v>
      </c>
      <c r="K86" s="1365">
        <v>0.28893421724205837</v>
      </c>
      <c r="L86" s="1365">
        <v>6.8167938443366438E-2</v>
      </c>
      <c r="M86" s="1365">
        <v>5.4693426936864853E-3</v>
      </c>
      <c r="N86" s="1365">
        <v>0.25674596428871155</v>
      </c>
      <c r="O86" s="1365">
        <v>0.20881503950113256</v>
      </c>
      <c r="P86" s="1365">
        <v>4.7930924787578988E-2</v>
      </c>
      <c r="Q86" s="1365">
        <v>2.481742762029171E-3</v>
      </c>
      <c r="R86" s="1365">
        <v>0.1253124475479126</v>
      </c>
      <c r="S86" s="1365">
        <v>0.10206421594875792</v>
      </c>
      <c r="T86" s="1365">
        <v>2.3248231599154678E-2</v>
      </c>
      <c r="U86" s="1365">
        <v>4.0266243740916252E-4</v>
      </c>
      <c r="V86" s="1365">
        <v>9.3671932816505432E-2</v>
      </c>
      <c r="W86" s="1365">
        <v>7.6209586326967838E-2</v>
      </c>
      <c r="X86" s="1365">
        <v>1.7462346489537595E-2</v>
      </c>
      <c r="Y86" s="1365">
        <v>1.9005445938091725E-4</v>
      </c>
      <c r="Z86" s="1365">
        <v>4.9359362572431564E-2</v>
      </c>
      <c r="AA86" s="1365">
        <v>4.0027930698926184E-2</v>
      </c>
      <c r="AB86" s="1365">
        <v>9.3314318735053803E-3</v>
      </c>
      <c r="AC86" s="1365">
        <v>3.6726869439007714E-5</v>
      </c>
      <c r="AD86" s="1365">
        <v>2.0799854770302773E-2</v>
      </c>
      <c r="AE86" s="1365">
        <v>1.6752205993823877E-2</v>
      </c>
      <c r="AF86" s="1365">
        <v>4.047648776478896E-3</v>
      </c>
      <c r="AG86" s="1365">
        <v>3.5006705729756504E-6</v>
      </c>
      <c r="AH86" s="1365">
        <v>0.20862859487533569</v>
      </c>
      <c r="AI86" s="1365">
        <v>0.1299104968784377</v>
      </c>
      <c r="AJ86" s="1365">
        <v>7.8718097996897995E-2</v>
      </c>
      <c r="AK86" s="1365">
        <v>2.3682033643126488E-2</v>
      </c>
      <c r="AL86" s="1365">
        <v>0.6428978443145752</v>
      </c>
      <c r="AM86" s="1365">
        <v>0.45600114489207044</v>
      </c>
      <c r="AN86" s="1365">
        <v>0.18689669942250475</v>
      </c>
      <c r="AO86" s="1365">
        <v>4.7821620479226112E-2</v>
      </c>
      <c r="AP86" s="1365">
        <v>0.4342692494392395</v>
      </c>
      <c r="AQ86" s="1365">
        <v>0.32609064801363274</v>
      </c>
      <c r="AR86" s="1365">
        <v>0.10817860142560676</v>
      </c>
      <c r="AS86" s="1365">
        <v>2.4139586836099625E-2</v>
      </c>
    </row>
    <row r="87" spans="1:45" x14ac:dyDescent="0.2">
      <c r="A87" s="1365">
        <v>1998</v>
      </c>
      <c r="B87" s="1365">
        <v>1</v>
      </c>
      <c r="C87" s="1365">
        <v>0.75294087058864534</v>
      </c>
      <c r="D87" s="1365">
        <v>0.24705912941135466</v>
      </c>
      <c r="E87" s="1365">
        <v>5.0774756819009781E-2</v>
      </c>
      <c r="F87" s="1365">
        <v>0.79233032464981079</v>
      </c>
      <c r="G87" s="1365">
        <v>0.62086633883882314</v>
      </c>
      <c r="H87" s="1365">
        <v>0.17146398581098765</v>
      </c>
      <c r="I87" s="1365">
        <v>2.7744071558117867E-2</v>
      </c>
      <c r="J87" s="1365">
        <v>0.35870456695556641</v>
      </c>
      <c r="K87" s="1365">
        <v>0.29231243397589424</v>
      </c>
      <c r="L87" s="1365">
        <v>6.6392132979672169E-2</v>
      </c>
      <c r="M87" s="1365">
        <v>4.9289627932012081E-3</v>
      </c>
      <c r="N87" s="1365">
        <v>0.25893935561180115</v>
      </c>
      <c r="O87" s="1365">
        <v>0.21196824668550107</v>
      </c>
      <c r="P87" s="1365">
        <v>4.6971108926300076E-2</v>
      </c>
      <c r="Q87" s="1365">
        <v>2.2239431273192167E-3</v>
      </c>
      <c r="R87" s="1365">
        <v>0.12679219245910645</v>
      </c>
      <c r="S87" s="1365">
        <v>0.10388066886912384</v>
      </c>
      <c r="T87" s="1365">
        <v>2.2911523589982608E-2</v>
      </c>
      <c r="U87" s="1365">
        <v>3.7586071994155645E-4</v>
      </c>
      <c r="V87" s="1365">
        <v>9.4841070473194122E-2</v>
      </c>
      <c r="W87" s="1365">
        <v>7.7631675807765532E-2</v>
      </c>
      <c r="X87" s="1365">
        <v>1.720939466542859E-2</v>
      </c>
      <c r="Y87" s="1365">
        <v>1.7808476695790887E-4</v>
      </c>
      <c r="Z87" s="1365">
        <v>5.0149060785770416E-2</v>
      </c>
      <c r="AA87" s="1365">
        <v>4.0877026014449314E-2</v>
      </c>
      <c r="AB87" s="1365">
        <v>9.2720347713211027E-3</v>
      </c>
      <c r="AC87" s="1365">
        <v>3.3861237170640379E-5</v>
      </c>
      <c r="AD87" s="1365">
        <v>2.1023988723754883E-2</v>
      </c>
      <c r="AE87" s="1365">
        <v>1.7061159471713161E-2</v>
      </c>
      <c r="AF87" s="1365">
        <v>3.9628292520417219E-3</v>
      </c>
      <c r="AG87" s="1365">
        <v>3.0311412047012709E-6</v>
      </c>
      <c r="AH87" s="1365">
        <v>0.20766967535018921</v>
      </c>
      <c r="AI87" s="1365">
        <v>0.1320745317498222</v>
      </c>
      <c r="AJ87" s="1365">
        <v>7.559514360036701E-2</v>
      </c>
      <c r="AK87" s="1365">
        <v>2.3030685260891914E-2</v>
      </c>
      <c r="AL87" s="1365">
        <v>0.64129543304443359</v>
      </c>
      <c r="AM87" s="1365">
        <v>0.4606284366127511</v>
      </c>
      <c r="AN87" s="1365">
        <v>0.18066699643168249</v>
      </c>
      <c r="AO87" s="1365">
        <v>4.5845794025808573E-2</v>
      </c>
      <c r="AP87" s="1365">
        <v>0.43362575769424438</v>
      </c>
      <c r="AQ87" s="1365">
        <v>0.3285539048629289</v>
      </c>
      <c r="AR87" s="1365">
        <v>0.10507185283131548</v>
      </c>
      <c r="AS87" s="1365">
        <v>2.2815108764916658E-2</v>
      </c>
    </row>
    <row r="88" spans="1:45" x14ac:dyDescent="0.2">
      <c r="A88" s="1365">
        <v>1999</v>
      </c>
      <c r="B88" s="1365">
        <v>1</v>
      </c>
      <c r="C88" s="1365">
        <v>0.75331143802031875</v>
      </c>
      <c r="D88" s="1365">
        <v>0.24668856197968125</v>
      </c>
      <c r="E88" s="1365">
        <v>5.0139892846345901E-2</v>
      </c>
      <c r="F88" s="1365">
        <v>0.79512912034988403</v>
      </c>
      <c r="G88" s="1365">
        <v>0.62277019687462598</v>
      </c>
      <c r="H88" s="1365">
        <v>0.17235892347525805</v>
      </c>
      <c r="I88" s="1365">
        <v>2.7810670435428619E-2</v>
      </c>
      <c r="J88" s="1365">
        <v>0.36126977205276489</v>
      </c>
      <c r="K88" s="1365">
        <v>0.29420473518257495</v>
      </c>
      <c r="L88" s="1365">
        <v>6.7065036870189942E-2</v>
      </c>
      <c r="M88" s="1365">
        <v>4.6557551249861717E-3</v>
      </c>
      <c r="N88" s="1365">
        <v>0.26158669590950012</v>
      </c>
      <c r="O88" s="1365">
        <v>0.21403296031166974</v>
      </c>
      <c r="P88" s="1365">
        <v>4.7553735597830382E-2</v>
      </c>
      <c r="Q88" s="1365">
        <v>2.0897900685667992E-3</v>
      </c>
      <c r="R88" s="1365">
        <v>0.12975104153156281</v>
      </c>
      <c r="S88" s="1365">
        <v>0.10625548632538084</v>
      </c>
      <c r="T88" s="1365">
        <v>2.3495555206181962E-2</v>
      </c>
      <c r="U88" s="1365">
        <v>3.2204645685851574E-4</v>
      </c>
      <c r="V88" s="1365">
        <v>9.7804456949234009E-2</v>
      </c>
      <c r="W88" s="1365">
        <v>8.0009724258673032E-2</v>
      </c>
      <c r="X88" s="1365">
        <v>1.7794732690560977E-2</v>
      </c>
      <c r="Y88" s="1365">
        <v>1.6466455417685211E-4</v>
      </c>
      <c r="Z88" s="1365">
        <v>5.2521690726280212E-2</v>
      </c>
      <c r="AA88" s="1365">
        <v>4.2794786726396694E-2</v>
      </c>
      <c r="AB88" s="1365">
        <v>9.7269039998835183E-3</v>
      </c>
      <c r="AC88" s="1365">
        <v>3.1046060030348599E-5</v>
      </c>
      <c r="AD88" s="1365">
        <v>2.2325988858938217E-2</v>
      </c>
      <c r="AE88" s="1365">
        <v>1.8138135749899753E-2</v>
      </c>
      <c r="AF88" s="1365">
        <v>4.1878531090384641E-3</v>
      </c>
      <c r="AG88" s="1365">
        <v>2.7836631488753483E-6</v>
      </c>
      <c r="AH88" s="1365">
        <v>0.20487087965011597</v>
      </c>
      <c r="AI88" s="1365">
        <v>0.13054124114569277</v>
      </c>
      <c r="AJ88" s="1365">
        <v>7.4329638504423201E-2</v>
      </c>
      <c r="AK88" s="1365">
        <v>2.2329222410917282E-2</v>
      </c>
      <c r="AL88" s="1365">
        <v>0.63873022794723511</v>
      </c>
      <c r="AM88" s="1365">
        <v>0.4591067028377438</v>
      </c>
      <c r="AN88" s="1365">
        <v>0.17962352510949131</v>
      </c>
      <c r="AO88" s="1365">
        <v>4.548413772135973E-2</v>
      </c>
      <c r="AP88" s="1365">
        <v>0.43385934829711914</v>
      </c>
      <c r="AQ88" s="1365">
        <v>0.32856546169205103</v>
      </c>
      <c r="AR88" s="1365">
        <v>0.10529388660506811</v>
      </c>
      <c r="AS88" s="1365">
        <v>2.3154915310442448E-2</v>
      </c>
    </row>
    <row r="89" spans="1:45" x14ac:dyDescent="0.2">
      <c r="A89" s="1365">
        <v>2000</v>
      </c>
      <c r="B89" s="1365">
        <v>1</v>
      </c>
      <c r="C89" s="1365">
        <v>0.7559503794182092</v>
      </c>
      <c r="D89" s="1365">
        <v>0.2440496205817908</v>
      </c>
      <c r="E89" s="1365">
        <v>4.9792304635047913E-2</v>
      </c>
      <c r="F89" s="1365">
        <v>0.79782718420028687</v>
      </c>
      <c r="G89" s="1365">
        <v>0.62645939318463206</v>
      </c>
      <c r="H89" s="1365">
        <v>0.1713677910156548</v>
      </c>
      <c r="I89" s="1365">
        <v>2.7441933751106262E-2</v>
      </c>
      <c r="J89" s="1365">
        <v>0.36561816930770874</v>
      </c>
      <c r="K89" s="1365">
        <v>0.29798859398579225</v>
      </c>
      <c r="L89" s="1365">
        <v>6.7629575321916491E-2</v>
      </c>
      <c r="M89" s="1365">
        <v>4.6947197988629341E-3</v>
      </c>
      <c r="N89" s="1365">
        <v>0.26590374112129211</v>
      </c>
      <c r="O89" s="1365">
        <v>0.21767011196425301</v>
      </c>
      <c r="P89" s="1365">
        <v>4.8233629157039104E-2</v>
      </c>
      <c r="Q89" s="1365">
        <v>2.1636902820318937E-3</v>
      </c>
      <c r="R89" s="1365">
        <v>0.13430693745613098</v>
      </c>
      <c r="S89" s="1365">
        <v>0.11011507988246194</v>
      </c>
      <c r="T89" s="1365">
        <v>2.419185757366904E-2</v>
      </c>
      <c r="U89" s="1365">
        <v>3.4428888466209173E-4</v>
      </c>
      <c r="V89" s="1365">
        <v>0.10196065157651901</v>
      </c>
      <c r="W89" s="1365">
        <v>8.3522646939911738E-2</v>
      </c>
      <c r="X89" s="1365">
        <v>1.8438004636607275E-2</v>
      </c>
      <c r="Y89" s="1365">
        <v>1.6141675587277859E-4</v>
      </c>
      <c r="Z89" s="1365">
        <v>5.5868320167064667E-2</v>
      </c>
      <c r="AA89" s="1365">
        <v>4.5605795599229282E-2</v>
      </c>
      <c r="AB89" s="1365">
        <v>1.0262524567835385E-2</v>
      </c>
      <c r="AC89" s="1365">
        <v>3.1485520594287664E-5</v>
      </c>
      <c r="AD89" s="1365">
        <v>2.4494094774127007E-2</v>
      </c>
      <c r="AE89" s="1365">
        <v>1.9945016429035789E-2</v>
      </c>
      <c r="AF89" s="1365">
        <v>4.5490783450912176E-3</v>
      </c>
      <c r="AG89" s="1365">
        <v>3.104123834418715E-6</v>
      </c>
      <c r="AH89" s="1365">
        <v>0.20217281579971313</v>
      </c>
      <c r="AI89" s="1365">
        <v>0.12949098623357713</v>
      </c>
      <c r="AJ89" s="1365">
        <v>7.2681829566136003E-2</v>
      </c>
      <c r="AK89" s="1365">
        <v>2.235037088394165E-2</v>
      </c>
      <c r="AL89" s="1365">
        <v>0.63438183069229126</v>
      </c>
      <c r="AM89" s="1365">
        <v>0.45796178543241695</v>
      </c>
      <c r="AN89" s="1365">
        <v>0.17642004525987431</v>
      </c>
      <c r="AO89" s="1365">
        <v>4.5097584836184978E-2</v>
      </c>
      <c r="AP89" s="1365">
        <v>0.43220901489257812</v>
      </c>
      <c r="AQ89" s="1365">
        <v>0.32847079919883981</v>
      </c>
      <c r="AR89" s="1365">
        <v>0.10373821569373831</v>
      </c>
      <c r="AS89" s="1365">
        <v>2.2747213952243328E-2</v>
      </c>
    </row>
    <row r="90" spans="1:45" x14ac:dyDescent="0.2">
      <c r="A90" s="1365">
        <v>2001</v>
      </c>
      <c r="B90" s="1365">
        <v>1</v>
      </c>
      <c r="C90" s="1365">
        <v>0.74449192080646753</v>
      </c>
      <c r="D90" s="1365">
        <v>0.25550807919353247</v>
      </c>
      <c r="E90" s="1365">
        <v>5.4121185094118118E-2</v>
      </c>
      <c r="F90" s="1365">
        <v>0.79458504915237427</v>
      </c>
      <c r="G90" s="1365">
        <v>0.6149904690682888</v>
      </c>
      <c r="H90" s="1365">
        <v>0.17959458008408546</v>
      </c>
      <c r="I90" s="1365">
        <v>3.074217401444912E-2</v>
      </c>
      <c r="J90" s="1365">
        <v>0.36166706681251526</v>
      </c>
      <c r="K90" s="1365">
        <v>0.29144191099476302</v>
      </c>
      <c r="L90" s="1365">
        <v>7.0225155817752238E-2</v>
      </c>
      <c r="M90" s="1365">
        <v>5.2008675411343575E-3</v>
      </c>
      <c r="N90" s="1365">
        <v>0.26239094138145447</v>
      </c>
      <c r="O90" s="1365">
        <v>0.2124050243619422</v>
      </c>
      <c r="P90" s="1365">
        <v>4.9985917019512272E-2</v>
      </c>
      <c r="Q90" s="1365">
        <v>2.4155976716428995E-3</v>
      </c>
      <c r="R90" s="1365">
        <v>0.13233564794063568</v>
      </c>
      <c r="S90" s="1365">
        <v>0.10726600976090594</v>
      </c>
      <c r="T90" s="1365">
        <v>2.5069638179729736E-2</v>
      </c>
      <c r="U90" s="1365">
        <v>4.1126020369119942E-4</v>
      </c>
      <c r="V90" s="1365">
        <v>0.1004597544670105</v>
      </c>
      <c r="W90" s="1365">
        <v>8.1341985817289242E-2</v>
      </c>
      <c r="X90" s="1365">
        <v>1.9117768649721256E-2</v>
      </c>
      <c r="Y90" s="1365">
        <v>1.9694180809892714E-4</v>
      </c>
      <c r="Z90" s="1365">
        <v>5.4715290665626526E-2</v>
      </c>
      <c r="AA90" s="1365">
        <v>4.4198195207371782E-2</v>
      </c>
      <c r="AB90" s="1365">
        <v>1.0517095458254744E-2</v>
      </c>
      <c r="AC90" s="1365">
        <v>3.7967674870742485E-5</v>
      </c>
      <c r="AD90" s="1365">
        <v>2.3423794656991959E-2</v>
      </c>
      <c r="AE90" s="1365">
        <v>1.8846898723421823E-2</v>
      </c>
      <c r="AF90" s="1365">
        <v>4.5768959335701354E-3</v>
      </c>
      <c r="AG90" s="1365">
        <v>3.8231469261518214E-6</v>
      </c>
      <c r="AH90" s="1365">
        <v>0.20541495084762573</v>
      </c>
      <c r="AI90" s="1365">
        <v>0.12950145173817873</v>
      </c>
      <c r="AJ90" s="1365">
        <v>7.5913499109447002E-2</v>
      </c>
      <c r="AK90" s="1365">
        <v>2.3379011079668999E-2</v>
      </c>
      <c r="AL90" s="1365">
        <v>0.63833293318748474</v>
      </c>
      <c r="AM90" s="1365">
        <v>0.45305000981170451</v>
      </c>
      <c r="AN90" s="1365">
        <v>0.18528292337578023</v>
      </c>
      <c r="AO90" s="1365">
        <v>4.8920317552983761E-2</v>
      </c>
      <c r="AP90" s="1365">
        <v>0.43291798233985901</v>
      </c>
      <c r="AQ90" s="1365">
        <v>0.32354855807352578</v>
      </c>
      <c r="AR90" s="1365">
        <v>0.10936942426633323</v>
      </c>
      <c r="AS90" s="1365">
        <v>2.5541306473314762E-2</v>
      </c>
    </row>
    <row r="91" spans="1:45" x14ac:dyDescent="0.2">
      <c r="A91" s="1365">
        <v>2002</v>
      </c>
      <c r="B91" s="1365">
        <v>1</v>
      </c>
      <c r="C91" s="1365">
        <v>0.73236222472041845</v>
      </c>
      <c r="D91" s="1365">
        <v>0.26763777527958155</v>
      </c>
      <c r="E91" s="1365">
        <v>5.7172741740942001E-2</v>
      </c>
      <c r="F91" s="1365">
        <v>0.79292571544647217</v>
      </c>
      <c r="G91" s="1365">
        <v>0.60597036080434918</v>
      </c>
      <c r="H91" s="1365">
        <v>0.18695535464212298</v>
      </c>
      <c r="I91" s="1365">
        <v>3.1792353838682175E-2</v>
      </c>
      <c r="J91" s="1365">
        <v>0.3612116277217865</v>
      </c>
      <c r="K91" s="1365">
        <v>0.28801939265395049</v>
      </c>
      <c r="L91" s="1365">
        <v>7.3192235067836009E-2</v>
      </c>
      <c r="M91" s="1365">
        <v>5.4609212093055248E-3</v>
      </c>
      <c r="N91" s="1365">
        <v>0.26220616698265076</v>
      </c>
      <c r="O91" s="1365">
        <v>0.21004809708028915</v>
      </c>
      <c r="P91" s="1365">
        <v>5.2158069902361603E-2</v>
      </c>
      <c r="Q91" s="1365">
        <v>2.5774254463613033E-3</v>
      </c>
      <c r="R91" s="1365">
        <v>0.13202609121799469</v>
      </c>
      <c r="S91" s="1365">
        <v>0.10590401045737963</v>
      </c>
      <c r="T91" s="1365">
        <v>2.6122080760615063E-2</v>
      </c>
      <c r="U91" s="1365">
        <v>4.1693926323205233E-4</v>
      </c>
      <c r="V91" s="1365">
        <v>9.9956177175045013E-2</v>
      </c>
      <c r="W91" s="1365">
        <v>8.0029357681382862E-2</v>
      </c>
      <c r="X91" s="1365">
        <v>1.9926819493662151E-2</v>
      </c>
      <c r="Y91" s="1365">
        <v>2.0037351350765675E-4</v>
      </c>
      <c r="Z91" s="1365">
        <v>5.4405082017183304E-2</v>
      </c>
      <c r="AA91" s="1365">
        <v>4.3455451998141825E-2</v>
      </c>
      <c r="AB91" s="1365">
        <v>1.0949630019041479E-2</v>
      </c>
      <c r="AC91" s="1365">
        <v>3.944520722143352E-5</v>
      </c>
      <c r="AD91" s="1365">
        <v>2.3685580119490623E-2</v>
      </c>
      <c r="AE91" s="1365">
        <v>1.8839760920943638E-2</v>
      </c>
      <c r="AF91" s="1365">
        <v>4.8458191985469856E-3</v>
      </c>
      <c r="AG91" s="1365">
        <v>4.2824331103474833E-6</v>
      </c>
      <c r="AH91" s="1365">
        <v>0.20707428455352783</v>
      </c>
      <c r="AI91" s="1365">
        <v>0.12639186391606927</v>
      </c>
      <c r="AJ91" s="1365">
        <v>8.0682420637458563E-2</v>
      </c>
      <c r="AK91" s="1365">
        <v>2.5380387902259827E-2</v>
      </c>
      <c r="AL91" s="1365">
        <v>0.6387883722782135</v>
      </c>
      <c r="AM91" s="1365">
        <v>0.44434283206646796</v>
      </c>
      <c r="AN91" s="1365">
        <v>0.19444554021174554</v>
      </c>
      <c r="AO91" s="1365">
        <v>5.1711820531636477E-2</v>
      </c>
      <c r="AP91" s="1365">
        <v>0.43171408772468567</v>
      </c>
      <c r="AQ91" s="1365">
        <v>0.31795096815039869</v>
      </c>
      <c r="AR91" s="1365">
        <v>0.11376311957428697</v>
      </c>
      <c r="AS91" s="1365">
        <v>2.633143262937665E-2</v>
      </c>
    </row>
    <row r="92" spans="1:45" x14ac:dyDescent="0.2">
      <c r="A92" s="1365">
        <v>2003</v>
      </c>
      <c r="B92" s="1365">
        <v>1</v>
      </c>
      <c r="C92" s="1365">
        <v>0.72730100713670254</v>
      </c>
      <c r="D92" s="1365">
        <v>0.27269899286329746</v>
      </c>
      <c r="E92" s="1365">
        <v>5.8122411370277405E-2</v>
      </c>
      <c r="F92" s="1365">
        <v>0.79526114463806152</v>
      </c>
      <c r="G92" s="1365">
        <v>0.60470705316402018</v>
      </c>
      <c r="H92" s="1365">
        <v>0.19055409147404134</v>
      </c>
      <c r="I92" s="1365">
        <v>3.1806223094463348E-2</v>
      </c>
      <c r="J92" s="1365">
        <v>0.36290931701660156</v>
      </c>
      <c r="K92" s="1365">
        <v>0.28818196242355043</v>
      </c>
      <c r="L92" s="1365">
        <v>7.4727354593051132E-2</v>
      </c>
      <c r="M92" s="1365">
        <v>5.2477456629276276E-3</v>
      </c>
      <c r="N92" s="1365">
        <v>0.26346668601036072</v>
      </c>
      <c r="O92" s="1365">
        <v>0.2100774973823718</v>
      </c>
      <c r="P92" s="1365">
        <v>5.3389188627988915E-2</v>
      </c>
      <c r="Q92" s="1365">
        <v>2.4939244613051414E-3</v>
      </c>
      <c r="R92" s="1365">
        <v>0.13464736938476562</v>
      </c>
      <c r="S92" s="1365">
        <v>0.10748153624740553</v>
      </c>
      <c r="T92" s="1365">
        <v>2.7165833137360096E-2</v>
      </c>
      <c r="U92" s="1365">
        <v>3.9792226743884385E-4</v>
      </c>
      <c r="V92" s="1365">
        <v>0.10259494930505753</v>
      </c>
      <c r="W92" s="1365">
        <v>8.175175328210571E-2</v>
      </c>
      <c r="X92" s="1365">
        <v>2.0843196022951815E-2</v>
      </c>
      <c r="Y92" s="1365">
        <v>1.9769286154769361E-4</v>
      </c>
      <c r="Z92" s="1365">
        <v>5.6378189474344254E-2</v>
      </c>
      <c r="AA92" s="1365">
        <v>4.4776613870460835E-2</v>
      </c>
      <c r="AB92" s="1365">
        <v>1.1601575603883418E-2</v>
      </c>
      <c r="AC92" s="1365">
        <v>3.9770333387423307E-5</v>
      </c>
      <c r="AD92" s="1365">
        <v>2.492215670645237E-2</v>
      </c>
      <c r="AE92" s="1365">
        <v>1.9731521822883291E-2</v>
      </c>
      <c r="AF92" s="1365">
        <v>5.1906348835690785E-3</v>
      </c>
      <c r="AG92" s="1365">
        <v>4.1850794332276564E-6</v>
      </c>
      <c r="AH92" s="1365">
        <v>0.20473885536193848</v>
      </c>
      <c r="AI92" s="1365">
        <v>0.12259395397268236</v>
      </c>
      <c r="AJ92" s="1365">
        <v>8.214490138925612E-2</v>
      </c>
      <c r="AK92" s="1365">
        <v>2.6316188275814056E-2</v>
      </c>
      <c r="AL92" s="1365">
        <v>0.63709068298339844</v>
      </c>
      <c r="AM92" s="1365">
        <v>0.43911904471315211</v>
      </c>
      <c r="AN92" s="1365">
        <v>0.19797163827024633</v>
      </c>
      <c r="AO92" s="1365">
        <v>5.2874665707349777E-2</v>
      </c>
      <c r="AP92" s="1365">
        <v>0.43235182762145996</v>
      </c>
      <c r="AQ92" s="1365">
        <v>0.31652509074046975</v>
      </c>
      <c r="AR92" s="1365">
        <v>0.11582673688099021</v>
      </c>
      <c r="AS92" s="1365">
        <v>2.6558477431535721E-2</v>
      </c>
    </row>
    <row r="93" spans="1:45" x14ac:dyDescent="0.2">
      <c r="A93" s="1365">
        <v>2004</v>
      </c>
      <c r="B93" s="1365">
        <v>1</v>
      </c>
      <c r="C93" s="1365">
        <v>0.72648635506629944</v>
      </c>
      <c r="D93" s="1365">
        <v>0.27351364493370056</v>
      </c>
      <c r="E93" s="1365">
        <v>5.9692993760108948E-2</v>
      </c>
      <c r="F93" s="1365">
        <v>0.79752826690673828</v>
      </c>
      <c r="G93" s="1365">
        <v>0.60591131472028792</v>
      </c>
      <c r="H93" s="1365">
        <v>0.19161695218645036</v>
      </c>
      <c r="I93" s="1365">
        <v>3.3288858830928802E-2</v>
      </c>
      <c r="J93" s="1365">
        <v>0.36737367510795593</v>
      </c>
      <c r="K93" s="1365">
        <v>0.29197233760351082</v>
      </c>
      <c r="L93" s="1365">
        <v>7.540133750444511E-2</v>
      </c>
      <c r="M93" s="1365">
        <v>5.4589607752859592E-3</v>
      </c>
      <c r="N93" s="1365">
        <v>0.26850563287734985</v>
      </c>
      <c r="O93" s="1365">
        <v>0.21433570204681018</v>
      </c>
      <c r="P93" s="1365">
        <v>5.416993083053967E-2</v>
      </c>
      <c r="Q93" s="1365">
        <v>2.5577561464160681E-3</v>
      </c>
      <c r="R93" s="1365">
        <v>0.13849525153636932</v>
      </c>
      <c r="S93" s="1365">
        <v>0.11061768435524755</v>
      </c>
      <c r="T93" s="1365">
        <v>2.7877567181121776E-2</v>
      </c>
      <c r="U93" s="1365">
        <v>3.9319918141700327E-4</v>
      </c>
      <c r="V93" s="1365">
        <v>0.10608173161745071</v>
      </c>
      <c r="W93" s="1365">
        <v>8.461698954113217E-2</v>
      </c>
      <c r="X93" s="1365">
        <v>2.1464742076318544E-2</v>
      </c>
      <c r="Y93" s="1365">
        <v>1.8557235307525843E-4</v>
      </c>
      <c r="Z93" s="1365">
        <v>5.8490961790084839E-2</v>
      </c>
      <c r="AA93" s="1365">
        <v>4.6505498853683491E-2</v>
      </c>
      <c r="AB93" s="1365">
        <v>1.1985462936401348E-2</v>
      </c>
      <c r="AC93" s="1365">
        <v>3.9439531974494457E-5</v>
      </c>
      <c r="AD93" s="1365">
        <v>2.5417648255825043E-2</v>
      </c>
      <c r="AE93" s="1365">
        <v>2.0162877572050819E-2</v>
      </c>
      <c r="AF93" s="1365">
        <v>5.2547706837742236E-3</v>
      </c>
      <c r="AG93" s="1365">
        <v>4.0166037251765374E-6</v>
      </c>
      <c r="AH93" s="1365">
        <v>0.20247173309326172</v>
      </c>
      <c r="AI93" s="1365">
        <v>0.12057504034601152</v>
      </c>
      <c r="AJ93" s="1365">
        <v>8.1896692747250199E-2</v>
      </c>
      <c r="AK93" s="1365">
        <v>2.6404134929180145E-2</v>
      </c>
      <c r="AL93" s="1365">
        <v>0.63262632489204407</v>
      </c>
      <c r="AM93" s="1365">
        <v>0.43451401746278862</v>
      </c>
      <c r="AN93" s="1365">
        <v>0.19811230742925545</v>
      </c>
      <c r="AO93" s="1365">
        <v>5.4234032984822989E-2</v>
      </c>
      <c r="AP93" s="1365">
        <v>0.43015459179878235</v>
      </c>
      <c r="AQ93" s="1365">
        <v>0.3139389771167771</v>
      </c>
      <c r="AR93" s="1365">
        <v>0.11621561468200525</v>
      </c>
      <c r="AS93" s="1365">
        <v>2.7829898055642843E-2</v>
      </c>
    </row>
    <row r="94" spans="1:45" x14ac:dyDescent="0.2">
      <c r="A94" s="1365">
        <v>2005</v>
      </c>
      <c r="B94" s="1365">
        <v>1</v>
      </c>
      <c r="C94" s="1365">
        <v>0.72703995835036039</v>
      </c>
      <c r="D94" s="1365">
        <v>0.27296004164963961</v>
      </c>
      <c r="E94" s="1365">
        <v>6.0000862926244736E-2</v>
      </c>
      <c r="F94" s="1365">
        <v>0.79997766017913818</v>
      </c>
      <c r="G94" s="1365">
        <v>0.60828898614272475</v>
      </c>
      <c r="H94" s="1365">
        <v>0.19168867403641343</v>
      </c>
      <c r="I94" s="1365">
        <v>3.3739026635885239E-2</v>
      </c>
      <c r="J94" s="1365">
        <v>0.37348270416259766</v>
      </c>
      <c r="K94" s="1365">
        <v>0.29715351291088155</v>
      </c>
      <c r="L94" s="1365">
        <v>7.6329191251716111E-2</v>
      </c>
      <c r="M94" s="1365">
        <v>5.6822639890015125E-3</v>
      </c>
      <c r="N94" s="1365">
        <v>0.27458569407463074</v>
      </c>
      <c r="O94" s="1365">
        <v>0.2193685381062096</v>
      </c>
      <c r="P94" s="1365">
        <v>5.5217155968421139E-2</v>
      </c>
      <c r="Q94" s="1365">
        <v>2.6538558304309845E-3</v>
      </c>
      <c r="R94" s="1365">
        <v>0.1439482569694519</v>
      </c>
      <c r="S94" s="1365">
        <v>0.11509303093021117</v>
      </c>
      <c r="T94" s="1365">
        <v>2.8855226039240733E-2</v>
      </c>
      <c r="U94" s="1365">
        <v>4.0769146289676428E-4</v>
      </c>
      <c r="V94" s="1365">
        <v>0.11106737703084946</v>
      </c>
      <c r="W94" s="1365">
        <v>8.8679878991626993E-2</v>
      </c>
      <c r="X94" s="1365">
        <v>2.2387498039222464E-2</v>
      </c>
      <c r="Y94" s="1365">
        <v>2.0008711726404727E-4</v>
      </c>
      <c r="Z94" s="1365">
        <v>6.2389355152845383E-2</v>
      </c>
      <c r="AA94" s="1365">
        <v>4.9654326413822503E-2</v>
      </c>
      <c r="AB94" s="1365">
        <v>1.273502873902288E-2</v>
      </c>
      <c r="AC94" s="1365">
        <v>4.080269718542695E-5</v>
      </c>
      <c r="AD94" s="1365">
        <v>2.6814712211489677E-2</v>
      </c>
      <c r="AE94" s="1365">
        <v>2.1269506543362127E-2</v>
      </c>
      <c r="AF94" s="1365">
        <v>5.5452056681275508E-3</v>
      </c>
      <c r="AG94" s="1365">
        <v>3.8962712096690666E-6</v>
      </c>
      <c r="AH94" s="1365">
        <v>0.20002233982086182</v>
      </c>
      <c r="AI94" s="1365">
        <v>0.11875097220763564</v>
      </c>
      <c r="AJ94" s="1365">
        <v>8.1271367613226175E-2</v>
      </c>
      <c r="AK94" s="1365">
        <v>2.6261836290359497E-2</v>
      </c>
      <c r="AL94" s="1365">
        <v>0.62651729583740234</v>
      </c>
      <c r="AM94" s="1365">
        <v>0.42988644543947885</v>
      </c>
      <c r="AN94" s="1365">
        <v>0.1966308503979235</v>
      </c>
      <c r="AO94" s="1365">
        <v>5.4318598937243223E-2</v>
      </c>
      <c r="AP94" s="1365">
        <v>0.42649495601654053</v>
      </c>
      <c r="AQ94" s="1365">
        <v>0.31113547323184321</v>
      </c>
      <c r="AR94" s="1365">
        <v>0.11535948278469732</v>
      </c>
      <c r="AS94" s="1365">
        <v>2.8056762646883726E-2</v>
      </c>
    </row>
    <row r="95" spans="1:45" x14ac:dyDescent="0.2">
      <c r="A95" s="1365">
        <v>2006</v>
      </c>
      <c r="B95" s="1365">
        <v>1</v>
      </c>
      <c r="C95" s="1365">
        <v>0.72765206824988127</v>
      </c>
      <c r="D95" s="1365">
        <v>0.27234793175011873</v>
      </c>
      <c r="E95" s="1365">
        <v>6.1638608574867249E-2</v>
      </c>
      <c r="F95" s="1365">
        <v>0.80322033166885376</v>
      </c>
      <c r="G95" s="1365">
        <v>0.61085004126653075</v>
      </c>
      <c r="H95" s="1365">
        <v>0.19237029040232301</v>
      </c>
      <c r="I95" s="1365">
        <v>3.6041941493749619E-2</v>
      </c>
      <c r="J95" s="1365">
        <v>0.37724995613098145</v>
      </c>
      <c r="K95" s="1365">
        <v>0.30031469061941607</v>
      </c>
      <c r="L95" s="1365">
        <v>7.6935265511565376E-2</v>
      </c>
      <c r="M95" s="1365">
        <v>6.2290658243000507E-3</v>
      </c>
      <c r="N95" s="1365">
        <v>0.27721419930458069</v>
      </c>
      <c r="O95" s="1365">
        <v>0.22172726558710565</v>
      </c>
      <c r="P95" s="1365">
        <v>5.548693371747504E-2</v>
      </c>
      <c r="Q95" s="1365">
        <v>2.9410277493298054E-3</v>
      </c>
      <c r="R95" s="1365">
        <v>0.14559231698513031</v>
      </c>
      <c r="S95" s="1365">
        <v>0.11649651885863932</v>
      </c>
      <c r="T95" s="1365">
        <v>2.909579812649099E-2</v>
      </c>
      <c r="U95" s="1365">
        <v>4.585055576171726E-4</v>
      </c>
      <c r="V95" s="1365">
        <v>0.11249113082885742</v>
      </c>
      <c r="W95" s="1365">
        <v>8.9882285859289368E-2</v>
      </c>
      <c r="X95" s="1365">
        <v>2.2608844969568054E-2</v>
      </c>
      <c r="Y95" s="1365">
        <v>2.1763928816653788E-4</v>
      </c>
      <c r="Z95" s="1365">
        <v>6.3242658972740173E-2</v>
      </c>
      <c r="AA95" s="1365">
        <v>5.0374554513226144E-2</v>
      </c>
      <c r="AB95" s="1365">
        <v>1.2868104459514029E-2</v>
      </c>
      <c r="AC95" s="1365">
        <v>4.4728811189997941E-5</v>
      </c>
      <c r="AD95" s="1365">
        <v>2.7064565569162369E-2</v>
      </c>
      <c r="AE95" s="1365">
        <v>2.1488458510745545E-2</v>
      </c>
      <c r="AF95" s="1365">
        <v>5.5761070584168237E-3</v>
      </c>
      <c r="AG95" s="1365">
        <v>4.0559302760811988E-6</v>
      </c>
      <c r="AH95" s="1365">
        <v>0.19677966833114624</v>
      </c>
      <c r="AI95" s="1365">
        <v>0.11680202698335052</v>
      </c>
      <c r="AJ95" s="1365">
        <v>7.9977641347795725E-2</v>
      </c>
      <c r="AK95" s="1365">
        <v>2.559666708111763E-2</v>
      </c>
      <c r="AL95" s="1365">
        <v>0.62275004386901855</v>
      </c>
      <c r="AM95" s="1365">
        <v>0.4273373776304652</v>
      </c>
      <c r="AN95" s="1365">
        <v>0.19541266623855336</v>
      </c>
      <c r="AO95" s="1365">
        <v>5.5409542750567198E-2</v>
      </c>
      <c r="AP95" s="1365">
        <v>0.42597037553787231</v>
      </c>
      <c r="AQ95" s="1365">
        <v>0.31053535064711468</v>
      </c>
      <c r="AR95" s="1365">
        <v>0.11543502489075763</v>
      </c>
      <c r="AS95" s="1365">
        <v>2.9812875669449568E-2</v>
      </c>
    </row>
    <row r="96" spans="1:45" x14ac:dyDescent="0.2">
      <c r="A96" s="1365">
        <v>2007</v>
      </c>
      <c r="B96" s="1365">
        <v>1</v>
      </c>
      <c r="C96" s="1365">
        <v>0.71961560845375061</v>
      </c>
      <c r="D96" s="1365">
        <v>0.28038439154624939</v>
      </c>
      <c r="E96" s="1365">
        <v>6.4426012337207794E-2</v>
      </c>
      <c r="F96" s="1365">
        <v>0.80005717277526855</v>
      </c>
      <c r="G96" s="1365">
        <v>0.60124829621054232</v>
      </c>
      <c r="H96" s="1365">
        <v>0.19880887656472623</v>
      </c>
      <c r="I96" s="1365">
        <v>3.8968548178672791E-2</v>
      </c>
      <c r="J96" s="1365">
        <v>0.37131690979003906</v>
      </c>
      <c r="K96" s="1365">
        <v>0.29303873995377216</v>
      </c>
      <c r="L96" s="1365">
        <v>7.8278169836266898E-2</v>
      </c>
      <c r="M96" s="1365">
        <v>6.9331577979028225E-3</v>
      </c>
      <c r="N96" s="1365">
        <v>0.27159595489501953</v>
      </c>
      <c r="O96" s="1365">
        <v>0.2155282041621831</v>
      </c>
      <c r="P96" s="1365">
        <v>5.606775073283643E-2</v>
      </c>
      <c r="Q96" s="1365">
        <v>3.2073080074042082E-3</v>
      </c>
      <c r="R96" s="1365">
        <v>0.14117053151130676</v>
      </c>
      <c r="S96" s="1365">
        <v>0.11215867131409141</v>
      </c>
      <c r="T96" s="1365">
        <v>2.9011860197215356E-2</v>
      </c>
      <c r="U96" s="1365">
        <v>4.8192968824878335E-4</v>
      </c>
      <c r="V96" s="1365">
        <v>0.10882439464330673</v>
      </c>
      <c r="W96" s="1365">
        <v>8.6350015819675718E-2</v>
      </c>
      <c r="X96" s="1365">
        <v>2.2474378823631014E-2</v>
      </c>
      <c r="Y96" s="1365">
        <v>2.3172928194981068E-4</v>
      </c>
      <c r="Z96" s="1365">
        <v>6.0659151524305344E-2</v>
      </c>
      <c r="AA96" s="1365">
        <v>4.7963850331377955E-2</v>
      </c>
      <c r="AB96" s="1365">
        <v>1.2695301192927388E-2</v>
      </c>
      <c r="AC96" s="1365">
        <v>4.5118904381524771E-5</v>
      </c>
      <c r="AD96" s="1365">
        <v>2.6080403476953506E-2</v>
      </c>
      <c r="AE96" s="1365">
        <v>2.0561677412969992E-2</v>
      </c>
      <c r="AF96" s="1365">
        <v>5.5187260639835145E-3</v>
      </c>
      <c r="AG96" s="1365">
        <v>4.4220901145308744E-6</v>
      </c>
      <c r="AH96" s="1365">
        <v>0.19994282722473145</v>
      </c>
      <c r="AI96" s="1365">
        <v>0.11836731224320829</v>
      </c>
      <c r="AJ96" s="1365">
        <v>8.1575514981523156E-2</v>
      </c>
      <c r="AK96" s="1365">
        <v>2.5457464158535004E-2</v>
      </c>
      <c r="AL96" s="1365">
        <v>0.62868309020996094</v>
      </c>
      <c r="AM96" s="1365">
        <v>0.42657686849997845</v>
      </c>
      <c r="AN96" s="1365">
        <v>0.20210622170998249</v>
      </c>
      <c r="AO96" s="1365">
        <v>5.7492854539304972E-2</v>
      </c>
      <c r="AP96" s="1365">
        <v>0.42874026298522949</v>
      </c>
      <c r="AQ96" s="1365">
        <v>0.30820955625677016</v>
      </c>
      <c r="AR96" s="1365">
        <v>0.12053070672845934</v>
      </c>
      <c r="AS96" s="1365">
        <v>3.2035390380769968E-2</v>
      </c>
    </row>
    <row r="97" spans="1:45" x14ac:dyDescent="0.2">
      <c r="A97" s="1365">
        <v>2008</v>
      </c>
      <c r="B97" s="1365">
        <v>1</v>
      </c>
      <c r="C97" s="1365">
        <v>0.69307539216242731</v>
      </c>
      <c r="D97" s="1365">
        <v>0.30692460783757269</v>
      </c>
      <c r="E97" s="1365">
        <v>6.8118378520011902E-2</v>
      </c>
      <c r="F97" s="1365">
        <v>0.79525464773178101</v>
      </c>
      <c r="G97" s="1365">
        <v>0.57838447042740881</v>
      </c>
      <c r="H97" s="1365">
        <v>0.21687017730437219</v>
      </c>
      <c r="I97" s="1365">
        <v>4.2614508420228958E-2</v>
      </c>
      <c r="J97" s="1365">
        <v>0.36495563387870789</v>
      </c>
      <c r="K97" s="1365">
        <v>0.28286361618665978</v>
      </c>
      <c r="L97" s="1365">
        <v>8.2092017692048103E-2</v>
      </c>
      <c r="M97" s="1365">
        <v>7.4207708239555359E-3</v>
      </c>
      <c r="N97" s="1365">
        <v>0.26659438014030457</v>
      </c>
      <c r="O97" s="1365">
        <v>0.20804712815515813</v>
      </c>
      <c r="P97" s="1365">
        <v>5.8547251985146431E-2</v>
      </c>
      <c r="Q97" s="1365">
        <v>3.4965004306286573E-3</v>
      </c>
      <c r="R97" s="1365">
        <v>0.13871331512928009</v>
      </c>
      <c r="S97" s="1365">
        <v>0.1085350760079109</v>
      </c>
      <c r="T97" s="1365">
        <v>3.0178239121369188E-2</v>
      </c>
      <c r="U97" s="1365">
        <v>5.4137717233970761E-4</v>
      </c>
      <c r="V97" s="1365">
        <v>0.1073325127363205</v>
      </c>
      <c r="W97" s="1365">
        <v>8.3875842557063152E-2</v>
      </c>
      <c r="X97" s="1365">
        <v>2.3456670179257344E-2</v>
      </c>
      <c r="Y97" s="1365">
        <v>2.6501179672777653E-4</v>
      </c>
      <c r="Z97" s="1365">
        <v>6.1533674597740173E-2</v>
      </c>
      <c r="AA97" s="1365">
        <v>4.7899802362564969E-2</v>
      </c>
      <c r="AB97" s="1365">
        <v>1.3633872235175204E-2</v>
      </c>
      <c r="AC97" s="1365">
        <v>4.955363692715764E-5</v>
      </c>
      <c r="AD97" s="1365">
        <v>2.8778992593288422E-2</v>
      </c>
      <c r="AE97" s="1365">
        <v>2.2332486592901546E-2</v>
      </c>
      <c r="AF97" s="1365">
        <v>6.4465060003868757E-3</v>
      </c>
      <c r="AG97" s="1365">
        <v>5.2186846914992202E-6</v>
      </c>
      <c r="AH97" s="1365">
        <v>0.20474535226821899</v>
      </c>
      <c r="AI97" s="1365">
        <v>0.11469092173501849</v>
      </c>
      <c r="AJ97" s="1365">
        <v>9.0054430533200502E-2</v>
      </c>
      <c r="AK97" s="1365">
        <v>2.5503870099782944E-2</v>
      </c>
      <c r="AL97" s="1365">
        <v>0.63504436612129211</v>
      </c>
      <c r="AM97" s="1365">
        <v>0.41021177597576752</v>
      </c>
      <c r="AN97" s="1365">
        <v>0.22483259014552459</v>
      </c>
      <c r="AO97" s="1365">
        <v>6.0697607696056366E-2</v>
      </c>
      <c r="AP97" s="1365">
        <v>0.43029901385307312</v>
      </c>
      <c r="AQ97" s="1365">
        <v>0.29552085424074903</v>
      </c>
      <c r="AR97" s="1365">
        <v>0.13477815961232409</v>
      </c>
      <c r="AS97" s="1365">
        <v>3.5193737596273422E-2</v>
      </c>
    </row>
    <row r="98" spans="1:45" x14ac:dyDescent="0.2">
      <c r="A98" s="1365">
        <v>2009</v>
      </c>
      <c r="B98" s="1365">
        <v>1</v>
      </c>
      <c r="C98" s="1365">
        <v>0.67498902836814523</v>
      </c>
      <c r="D98" s="1365">
        <v>0.32501097163185477</v>
      </c>
      <c r="E98" s="1365">
        <v>7.5111657381057739E-2</v>
      </c>
      <c r="F98" s="1365">
        <v>0.79543542861938477</v>
      </c>
      <c r="G98" s="1365">
        <v>0.56677238363772631</v>
      </c>
      <c r="H98" s="1365">
        <v>0.22866304498165846</v>
      </c>
      <c r="I98" s="1365">
        <v>4.5409072190523148E-2</v>
      </c>
      <c r="J98" s="1365">
        <v>0.36019992828369141</v>
      </c>
      <c r="K98" s="1365">
        <v>0.27346102443698328</v>
      </c>
      <c r="L98" s="1365">
        <v>8.6738903846708126E-2</v>
      </c>
      <c r="M98" s="1365">
        <v>7.9896952956914902E-3</v>
      </c>
      <c r="N98" s="1365">
        <v>0.26070982217788696</v>
      </c>
      <c r="O98" s="1365">
        <v>0.1993010494770715</v>
      </c>
      <c r="P98" s="1365">
        <v>6.1408772700815462E-2</v>
      </c>
      <c r="Q98" s="1365">
        <v>3.8452937733381987E-3</v>
      </c>
      <c r="R98" s="1365">
        <v>0.13360230624675751</v>
      </c>
      <c r="S98" s="1365">
        <v>0.10251100128880353</v>
      </c>
      <c r="T98" s="1365">
        <v>3.109130495795398E-2</v>
      </c>
      <c r="U98" s="1365">
        <v>6.304990965873003E-4</v>
      </c>
      <c r="V98" s="1365">
        <v>0.10296061635017395</v>
      </c>
      <c r="W98" s="1365">
        <v>7.8941809792240747E-2</v>
      </c>
      <c r="X98" s="1365">
        <v>2.4018806557933203E-2</v>
      </c>
      <c r="Y98" s="1365">
        <v>2.8896034928038716E-4</v>
      </c>
      <c r="Z98" s="1365">
        <v>5.8283422142267227E-2</v>
      </c>
      <c r="AA98" s="1365">
        <v>4.4550547669274465E-2</v>
      </c>
      <c r="AB98" s="1365">
        <v>1.3732874472992762E-2</v>
      </c>
      <c r="AC98" s="1365">
        <v>5.4981643188511953E-5</v>
      </c>
      <c r="AD98" s="1365">
        <v>2.6908963918685913E-2</v>
      </c>
      <c r="AE98" s="1365">
        <v>2.0517892110922809E-2</v>
      </c>
      <c r="AF98" s="1365">
        <v>6.3910718077631046E-3</v>
      </c>
      <c r="AG98" s="1365">
        <v>5.5277569117606618E-6</v>
      </c>
      <c r="AH98" s="1365">
        <v>0.20456457138061523</v>
      </c>
      <c r="AI98" s="1365">
        <v>0.10821664473041892</v>
      </c>
      <c r="AJ98" s="1365">
        <v>9.6347926650196314E-2</v>
      </c>
      <c r="AK98" s="1365">
        <v>2.9702585190534592E-2</v>
      </c>
      <c r="AL98" s="1365">
        <v>0.63980007171630859</v>
      </c>
      <c r="AM98" s="1365">
        <v>0.40152800393116195</v>
      </c>
      <c r="AN98" s="1365">
        <v>0.23827206778514665</v>
      </c>
      <c r="AO98" s="1365">
        <v>6.7121962085366249E-2</v>
      </c>
      <c r="AP98" s="1365">
        <v>0.43523550033569336</v>
      </c>
      <c r="AQ98" s="1365">
        <v>0.29331135920074303</v>
      </c>
      <c r="AR98" s="1365">
        <v>0.14192414113495033</v>
      </c>
      <c r="AS98" s="1365">
        <v>3.7419376894831657E-2</v>
      </c>
    </row>
    <row r="99" spans="1:45" x14ac:dyDescent="0.2">
      <c r="A99" s="1365">
        <v>2010</v>
      </c>
      <c r="B99" s="1365">
        <v>1</v>
      </c>
      <c r="C99" s="1365">
        <v>0.67563007911667228</v>
      </c>
      <c r="D99" s="1365">
        <v>0.32436992088332772</v>
      </c>
      <c r="E99" s="1365">
        <v>7.4753254652023315E-2</v>
      </c>
      <c r="F99" s="1365">
        <v>0.79897034168243408</v>
      </c>
      <c r="G99" s="1365">
        <v>0.56962083396501839</v>
      </c>
      <c r="H99" s="1365">
        <v>0.22934950771741569</v>
      </c>
      <c r="I99" s="1365">
        <v>4.7387715429067612E-2</v>
      </c>
      <c r="J99" s="1365">
        <v>0.37256395816802979</v>
      </c>
      <c r="K99" s="1365">
        <v>0.28495971325901337</v>
      </c>
      <c r="L99" s="1365">
        <v>8.7604244909016415E-2</v>
      </c>
      <c r="M99" s="1365">
        <v>8.5229622200131416E-3</v>
      </c>
      <c r="N99" s="1365">
        <v>0.27393588423728943</v>
      </c>
      <c r="O99" s="1365">
        <v>0.21129211465085973</v>
      </c>
      <c r="P99" s="1365">
        <v>6.2643769586429698E-2</v>
      </c>
      <c r="Q99" s="1365">
        <v>3.9828377775847912E-3</v>
      </c>
      <c r="R99" s="1365">
        <v>0.144582599401474</v>
      </c>
      <c r="S99" s="1365">
        <v>0.11197991896915482</v>
      </c>
      <c r="T99" s="1365">
        <v>3.2602680432319175E-2</v>
      </c>
      <c r="U99" s="1365">
        <v>6.1608653049916029E-4</v>
      </c>
      <c r="V99" s="1365">
        <v>0.11228311061859131</v>
      </c>
      <c r="W99" s="1365">
        <v>8.6892254687427339E-2</v>
      </c>
      <c r="X99" s="1365">
        <v>2.5390855931163969E-2</v>
      </c>
      <c r="Y99" s="1365">
        <v>2.9679058934561908E-4</v>
      </c>
      <c r="Z99" s="1365">
        <v>6.4034238457679749E-2</v>
      </c>
      <c r="AA99" s="1365">
        <v>4.9398764455958144E-2</v>
      </c>
      <c r="AB99" s="1365">
        <v>1.4635474001721605E-2</v>
      </c>
      <c r="AC99" s="1365">
        <v>5.6754142860881984E-5</v>
      </c>
      <c r="AD99" s="1365">
        <v>2.8775116428732872E-2</v>
      </c>
      <c r="AE99" s="1365">
        <v>2.212116972814826E-2</v>
      </c>
      <c r="AF99" s="1365">
        <v>6.653946700584612E-3</v>
      </c>
      <c r="AG99" s="1365">
        <v>5.2730733841599431E-6</v>
      </c>
      <c r="AH99" s="1365">
        <v>0.20102965831756592</v>
      </c>
      <c r="AI99" s="1365">
        <v>0.10600924515165389</v>
      </c>
      <c r="AJ99" s="1365">
        <v>9.5020413165912032E-2</v>
      </c>
      <c r="AK99" s="1365">
        <v>2.7365539222955704E-2</v>
      </c>
      <c r="AL99" s="1365">
        <v>0.62743604183197021</v>
      </c>
      <c r="AM99" s="1365">
        <v>0.39067036585765891</v>
      </c>
      <c r="AN99" s="1365">
        <v>0.23676567597431131</v>
      </c>
      <c r="AO99" s="1365">
        <v>6.6230292432010174E-2</v>
      </c>
      <c r="AP99" s="1365">
        <v>0.4264063835144043</v>
      </c>
      <c r="AQ99" s="1365">
        <v>0.28466112070600502</v>
      </c>
      <c r="AR99" s="1365">
        <v>0.14174526280839927</v>
      </c>
      <c r="AS99" s="1365">
        <v>3.886475320905447E-2</v>
      </c>
    </row>
    <row r="100" spans="1:45" x14ac:dyDescent="0.2">
      <c r="A100" s="1365">
        <v>2011</v>
      </c>
      <c r="B100" s="1365">
        <v>1</v>
      </c>
      <c r="C100" s="1365">
        <v>0.68678025435656309</v>
      </c>
      <c r="D100" s="1365">
        <v>0.31321974564343691</v>
      </c>
      <c r="E100" s="1365">
        <v>7.3966354131698608E-2</v>
      </c>
      <c r="F100" s="1365">
        <v>0.80150854587554932</v>
      </c>
      <c r="G100" s="1365">
        <v>0.58032773132435977</v>
      </c>
      <c r="H100" s="1365">
        <v>0.22118081455118954</v>
      </c>
      <c r="I100" s="1365">
        <v>4.6364083886146545E-2</v>
      </c>
      <c r="J100" s="1365">
        <v>0.37672317028045654</v>
      </c>
      <c r="K100" s="1365">
        <v>0.29207874467101647</v>
      </c>
      <c r="L100" s="1365">
        <v>8.4644425609440077E-2</v>
      </c>
      <c r="M100" s="1365">
        <v>8.0880671739578247E-3</v>
      </c>
      <c r="N100" s="1365">
        <v>0.27767345309257507</v>
      </c>
      <c r="O100" s="1365">
        <v>0.21699925448046997</v>
      </c>
      <c r="P100" s="1365">
        <v>6.0674198612105101E-2</v>
      </c>
      <c r="Q100" s="1365">
        <v>3.7904952187091112E-3</v>
      </c>
      <c r="R100" s="1365">
        <v>0.14725068211555481</v>
      </c>
      <c r="S100" s="1365">
        <v>0.11554799316172648</v>
      </c>
      <c r="T100" s="1365">
        <v>3.1702688953828329E-2</v>
      </c>
      <c r="U100" s="1365">
        <v>5.9402553597465158E-4</v>
      </c>
      <c r="V100" s="1365">
        <v>0.11445760726928711</v>
      </c>
      <c r="W100" s="1365">
        <v>8.9776231631958581E-2</v>
      </c>
      <c r="X100" s="1365">
        <v>2.4681375637328529E-2</v>
      </c>
      <c r="Y100" s="1365">
        <v>2.7633289573714137E-4</v>
      </c>
      <c r="Z100" s="1365">
        <v>6.5104193985462189E-2</v>
      </c>
      <c r="AA100" s="1365">
        <v>5.0914494927525311E-2</v>
      </c>
      <c r="AB100" s="1365">
        <v>1.4189699057936878E-2</v>
      </c>
      <c r="AC100" s="1365">
        <v>5.6027201935648918E-5</v>
      </c>
      <c r="AD100" s="1365">
        <v>2.9739860445261002E-2</v>
      </c>
      <c r="AE100" s="1365">
        <v>2.3176457262479744E-2</v>
      </c>
      <c r="AF100" s="1365">
        <v>6.5634031827812578E-3</v>
      </c>
      <c r="AG100" s="1365">
        <v>5.3246003517415375E-6</v>
      </c>
      <c r="AH100" s="1365">
        <v>0.19849145412445068</v>
      </c>
      <c r="AI100" s="1365">
        <v>0.10645252303220332</v>
      </c>
      <c r="AJ100" s="1365">
        <v>9.2038931092247367E-2</v>
      </c>
      <c r="AK100" s="1365">
        <v>2.7602270245552063E-2</v>
      </c>
      <c r="AL100" s="1365">
        <v>0.62327682971954346</v>
      </c>
      <c r="AM100" s="1365">
        <v>0.39470150968554663</v>
      </c>
      <c r="AN100" s="1365">
        <v>0.22857532003399683</v>
      </c>
      <c r="AO100" s="1365">
        <v>6.5878286957740784E-2</v>
      </c>
      <c r="AP100" s="1365">
        <v>0.42478537559509277</v>
      </c>
      <c r="AQ100" s="1365">
        <v>0.28824898665334331</v>
      </c>
      <c r="AR100" s="1365">
        <v>0.13653638894174946</v>
      </c>
      <c r="AS100" s="1365">
        <v>3.8276016712188721E-2</v>
      </c>
    </row>
    <row r="101" spans="1:45" x14ac:dyDescent="0.2">
      <c r="A101" s="1365">
        <v>2012</v>
      </c>
      <c r="B101" s="1365">
        <v>1</v>
      </c>
      <c r="C101" s="1365">
        <v>0.70362309832125902</v>
      </c>
      <c r="D101" s="1365">
        <v>0.29637690167874098</v>
      </c>
      <c r="E101" s="1365">
        <v>7.2432689368724823E-2</v>
      </c>
      <c r="F101" s="1365">
        <v>0.80956614017486572</v>
      </c>
      <c r="G101" s="1365">
        <v>0.59733728389255702</v>
      </c>
      <c r="H101" s="1365">
        <v>0.2122288562823087</v>
      </c>
      <c r="I101" s="1365">
        <v>4.6483922749757767E-2</v>
      </c>
      <c r="J101" s="1365">
        <v>0.38943374156951904</v>
      </c>
      <c r="K101" s="1365">
        <v>0.30597596273582894</v>
      </c>
      <c r="L101" s="1365">
        <v>8.3457778833690099E-2</v>
      </c>
      <c r="M101" s="1365">
        <v>8.0512985587120056E-3</v>
      </c>
      <c r="N101" s="1365">
        <v>0.28994524478912354</v>
      </c>
      <c r="O101" s="1365">
        <v>0.22963743071159115</v>
      </c>
      <c r="P101" s="1365">
        <v>6.0307814077532385E-2</v>
      </c>
      <c r="Q101" s="1365">
        <v>3.7585829850286245E-3</v>
      </c>
      <c r="R101" s="1365">
        <v>0.15753494203090668</v>
      </c>
      <c r="S101" s="1365">
        <v>0.12534521863904047</v>
      </c>
      <c r="T101" s="1365">
        <v>3.218972339186621E-2</v>
      </c>
      <c r="U101" s="1365">
        <v>5.4437154904007912E-4</v>
      </c>
      <c r="V101" s="1365">
        <v>0.12338657677173615</v>
      </c>
      <c r="W101" s="1365">
        <v>9.8126485576813138E-2</v>
      </c>
      <c r="X101" s="1365">
        <v>2.5260091194923007E-2</v>
      </c>
      <c r="Y101" s="1365">
        <v>2.5911291595548391E-4</v>
      </c>
      <c r="Z101" s="1365">
        <v>7.1355238556861877E-2</v>
      </c>
      <c r="AA101" s="1365">
        <v>5.6634801038789817E-2</v>
      </c>
      <c r="AB101" s="1365">
        <v>1.472043751807206E-2</v>
      </c>
      <c r="AC101" s="1365">
        <v>5.2481969760265201E-5</v>
      </c>
      <c r="AD101" s="1365">
        <v>3.3025827258825302E-2</v>
      </c>
      <c r="AE101" s="1365">
        <v>2.6141325962479867E-2</v>
      </c>
      <c r="AF101" s="1365">
        <v>6.8845012963454355E-3</v>
      </c>
      <c r="AG101" s="1365">
        <v>5.00000714964699E-6</v>
      </c>
      <c r="AH101" s="1365">
        <v>0.19043385982513428</v>
      </c>
      <c r="AI101" s="1365">
        <v>0.106285814428702</v>
      </c>
      <c r="AJ101" s="1365">
        <v>8.4148045396432281E-2</v>
      </c>
      <c r="AK101" s="1365">
        <v>2.5948766618967056E-2</v>
      </c>
      <c r="AL101" s="1365">
        <v>0.61056625843048096</v>
      </c>
      <c r="AM101" s="1365">
        <v>0.39764713558543008</v>
      </c>
      <c r="AN101" s="1365">
        <v>0.21291912284505088</v>
      </c>
      <c r="AO101" s="1365">
        <v>6.4381390810012817E-2</v>
      </c>
      <c r="AP101" s="1365">
        <v>0.42013239860534668</v>
      </c>
      <c r="AQ101" s="1365">
        <v>0.29136132115672808</v>
      </c>
      <c r="AR101" s="1365">
        <v>0.1287710774486186</v>
      </c>
      <c r="AS101" s="1365">
        <v>3.8432624191045761E-2</v>
      </c>
    </row>
    <row r="102" spans="1:45" x14ac:dyDescent="0.2">
      <c r="A102" s="1365">
        <v>2013</v>
      </c>
      <c r="B102" s="1365">
        <v>1</v>
      </c>
      <c r="C102" s="1365">
        <v>0.70679346984252334</v>
      </c>
      <c r="D102" s="1365">
        <v>0.29320653015747666</v>
      </c>
      <c r="E102" s="1365">
        <v>7.3439687490463257E-2</v>
      </c>
      <c r="F102" s="1365">
        <v>0.80390959978103638</v>
      </c>
      <c r="G102" s="1365">
        <v>0.59630097518675029</v>
      </c>
      <c r="H102" s="1365">
        <v>0.20760862459428608</v>
      </c>
      <c r="I102" s="1365">
        <v>4.4306613504886627E-2</v>
      </c>
      <c r="J102" s="1365">
        <v>0.38046625256538391</v>
      </c>
      <c r="K102" s="1365">
        <v>0.30027667312970152</v>
      </c>
      <c r="L102" s="1365">
        <v>8.018957943568239E-2</v>
      </c>
      <c r="M102" s="1365">
        <v>7.6444628648459911E-3</v>
      </c>
      <c r="N102" s="1365">
        <v>0.27992361783981323</v>
      </c>
      <c r="O102" s="1365">
        <v>0.22239754727888794</v>
      </c>
      <c r="P102" s="1365">
        <v>5.7526070560925291E-2</v>
      </c>
      <c r="Q102" s="1365">
        <v>3.6443911958485842E-3</v>
      </c>
      <c r="R102" s="1365">
        <v>0.14627687633037567</v>
      </c>
      <c r="S102" s="1365">
        <v>0.11663362047033843</v>
      </c>
      <c r="T102" s="1365">
        <v>2.9643255860037243E-2</v>
      </c>
      <c r="U102" s="1365">
        <v>6.1172863934189081E-4</v>
      </c>
      <c r="V102" s="1365">
        <v>0.11289627104997635</v>
      </c>
      <c r="W102" s="1365">
        <v>8.9976431236550525E-2</v>
      </c>
      <c r="X102" s="1365">
        <v>2.2919839813425824E-2</v>
      </c>
      <c r="Y102" s="1365">
        <v>2.8146483236923814E-4</v>
      </c>
      <c r="Z102" s="1365">
        <v>6.4614668488502502E-2</v>
      </c>
      <c r="AA102" s="1365">
        <v>5.1380923190336603E-2</v>
      </c>
      <c r="AB102" s="1365">
        <v>1.32337452981659E-2</v>
      </c>
      <c r="AC102" s="1365">
        <v>6.0092650528531522E-5</v>
      </c>
      <c r="AD102" s="1365">
        <v>3.0215395614504814E-2</v>
      </c>
      <c r="AE102" s="1365">
        <v>2.3986260823748218E-2</v>
      </c>
      <c r="AF102" s="1365">
        <v>6.2291347907565964E-3</v>
      </c>
      <c r="AG102" s="1365">
        <v>6.6712759689835366E-6</v>
      </c>
      <c r="AH102" s="1365">
        <v>0.19609040021896362</v>
      </c>
      <c r="AI102" s="1365">
        <v>0.11049249465577304</v>
      </c>
      <c r="AJ102" s="1365">
        <v>8.5597905563190579E-2</v>
      </c>
      <c r="AK102" s="1365">
        <v>2.913307398557663E-2</v>
      </c>
      <c r="AL102" s="1365">
        <v>0.61953374743461609</v>
      </c>
      <c r="AM102" s="1365">
        <v>0.40651679671282182</v>
      </c>
      <c r="AN102" s="1365">
        <v>0.21301695072179427</v>
      </c>
      <c r="AO102" s="1365">
        <v>6.5795224625617266E-2</v>
      </c>
      <c r="AP102" s="1365">
        <v>0.42344334721565247</v>
      </c>
      <c r="AQ102" s="1365">
        <v>0.29602430205704877</v>
      </c>
      <c r="AR102" s="1365">
        <v>0.12741904515860369</v>
      </c>
      <c r="AS102" s="1365">
        <v>3.6662150640040636E-2</v>
      </c>
    </row>
    <row r="103" spans="1:45" x14ac:dyDescent="0.2">
      <c r="A103" s="1365">
        <v>2014</v>
      </c>
      <c r="B103" s="1365">
        <v>1</v>
      </c>
      <c r="C103" s="1365">
        <v>0.71123198792338371</v>
      </c>
      <c r="D103" s="1365">
        <v>0.28876801207661629</v>
      </c>
      <c r="E103" s="1365">
        <v>7.5371935963630676E-2</v>
      </c>
      <c r="F103" s="1365">
        <v>0.80647546052932739</v>
      </c>
      <c r="G103" s="1365">
        <v>0.60162685252726078</v>
      </c>
      <c r="H103" s="1365">
        <v>0.20484860800206661</v>
      </c>
      <c r="I103" s="1365">
        <v>4.5967947691679001E-2</v>
      </c>
      <c r="J103" s="1365">
        <v>0.38505429029464722</v>
      </c>
      <c r="K103" s="1365">
        <v>0.30607726060407003</v>
      </c>
      <c r="L103" s="1365">
        <v>7.8977029690577183E-2</v>
      </c>
      <c r="M103" s="1365">
        <v>7.9139899462461472E-3</v>
      </c>
      <c r="N103" s="1365">
        <v>0.28384831547737122</v>
      </c>
      <c r="O103" s="1365">
        <v>0.22727990001658327</v>
      </c>
      <c r="P103" s="1365">
        <v>5.6568415460787946E-2</v>
      </c>
      <c r="Q103" s="1365">
        <v>3.6821863614022732E-3</v>
      </c>
      <c r="R103" s="1365">
        <v>0.1491997241973877</v>
      </c>
      <c r="S103" s="1365">
        <v>0.1199182956529512</v>
      </c>
      <c r="T103" s="1365">
        <v>2.9281428544436494E-2</v>
      </c>
      <c r="U103" s="1365">
        <v>6.1052216915413737E-4</v>
      </c>
      <c r="V103" s="1365">
        <v>0.11533205211162567</v>
      </c>
      <c r="W103" s="1365">
        <v>9.264190644739756E-2</v>
      </c>
      <c r="X103" s="1365">
        <v>2.2690145664228112E-2</v>
      </c>
      <c r="Y103" s="1365">
        <v>2.9399085906334221E-4</v>
      </c>
      <c r="Z103" s="1365">
        <v>6.587662547826767E-2</v>
      </c>
      <c r="AA103" s="1365">
        <v>5.2787425394797083E-2</v>
      </c>
      <c r="AB103" s="1365">
        <v>1.3089200083470587E-2</v>
      </c>
      <c r="AC103" s="1365">
        <v>6.2065053498372436E-5</v>
      </c>
      <c r="AD103" s="1365">
        <v>3.0467052012681961E-2</v>
      </c>
      <c r="AE103" s="1365">
        <v>2.4374859037815777E-2</v>
      </c>
      <c r="AF103" s="1365">
        <v>6.0921929748661841E-3</v>
      </c>
      <c r="AG103" s="1365">
        <v>6.7940627559437416E-6</v>
      </c>
      <c r="AH103" s="1365">
        <v>0.19352453947067261</v>
      </c>
      <c r="AI103" s="1365">
        <v>0.10960513539612293</v>
      </c>
      <c r="AJ103" s="1365">
        <v>8.3919404074549675E-2</v>
      </c>
      <c r="AK103" s="1365">
        <v>2.9403988271951675E-2</v>
      </c>
      <c r="AL103" s="1365">
        <v>0.61494570970535278</v>
      </c>
      <c r="AM103" s="1365">
        <v>0.40515472731931368</v>
      </c>
      <c r="AN103" s="1365">
        <v>0.2097909823860391</v>
      </c>
      <c r="AO103" s="1365">
        <v>6.7457946017384529E-2</v>
      </c>
      <c r="AP103" s="1365">
        <v>0.42142117023468018</v>
      </c>
      <c r="AQ103" s="1365">
        <v>0.29554959192319075</v>
      </c>
      <c r="AR103" s="1365">
        <v>0.12587157831148943</v>
      </c>
      <c r="AS103" s="1365">
        <v>3.8053957745432854E-2</v>
      </c>
    </row>
    <row r="104" spans="1:45" x14ac:dyDescent="0.2">
      <c r="A104" s="1365">
        <v>2015</v>
      </c>
      <c r="B104" s="1365">
        <v>1</v>
      </c>
      <c r="C104" s="1365">
        <v>0.71117990324273705</v>
      </c>
      <c r="D104" s="1365">
        <v>0.28882009675726295</v>
      </c>
      <c r="E104" s="1365">
        <v>7.8212559223175049E-2</v>
      </c>
      <c r="F104" s="1365">
        <v>0.80576163530349731</v>
      </c>
      <c r="G104" s="1365">
        <v>0.60007285699248314</v>
      </c>
      <c r="H104" s="1365">
        <v>0.20568877831101418</v>
      </c>
      <c r="I104" s="1365">
        <v>4.9363017082214355E-2</v>
      </c>
      <c r="J104" s="1365">
        <v>0.38176575303077698</v>
      </c>
      <c r="K104" s="1365">
        <v>0.30390208057360724</v>
      </c>
      <c r="L104" s="1365">
        <v>7.7863672457169741E-2</v>
      </c>
      <c r="M104" s="1365">
        <v>8.4738424047827721E-3</v>
      </c>
      <c r="N104" s="1365">
        <v>0.28088763356208801</v>
      </c>
      <c r="O104" s="1365">
        <v>0.22542561205773382</v>
      </c>
      <c r="P104" s="1365">
        <v>5.5462021504354198E-2</v>
      </c>
      <c r="Q104" s="1365">
        <v>3.950098529458046E-3</v>
      </c>
      <c r="R104" s="1365">
        <v>0.14668060839176178</v>
      </c>
      <c r="S104" s="1365">
        <v>0.11829960108047999</v>
      </c>
      <c r="T104" s="1365">
        <v>2.8381007311281792E-2</v>
      </c>
      <c r="U104" s="1365">
        <v>6.4202654175460339E-4</v>
      </c>
      <c r="V104" s="1365">
        <v>0.11335282027721405</v>
      </c>
      <c r="W104" s="1365">
        <v>9.1388981990121465E-2</v>
      </c>
      <c r="X104" s="1365">
        <v>2.1963838287092585E-2</v>
      </c>
      <c r="Y104" s="1365">
        <v>3.1156177283264697E-4</v>
      </c>
      <c r="Z104" s="1365">
        <v>6.4481630921363831E-2</v>
      </c>
      <c r="AA104" s="1365">
        <v>5.1880056659072693E-2</v>
      </c>
      <c r="AB104" s="1365">
        <v>1.2601574262291138E-2</v>
      </c>
      <c r="AC104" s="1365">
        <v>6.6922781115863472E-5</v>
      </c>
      <c r="AD104" s="1365">
        <v>2.9295980930328369E-2</v>
      </c>
      <c r="AE104" s="1365">
        <v>2.3541842214709341E-2</v>
      </c>
      <c r="AF104" s="1365">
        <v>5.7541387156190282E-3</v>
      </c>
      <c r="AG104" s="1365">
        <v>7.4604054134397302E-6</v>
      </c>
      <c r="AH104" s="1365">
        <v>0.19423836469650269</v>
      </c>
      <c r="AI104" s="1365">
        <v>0.11110704625025392</v>
      </c>
      <c r="AJ104" s="1365">
        <v>8.313131844624877E-2</v>
      </c>
      <c r="AK104" s="1365">
        <v>2.8849542140960693E-2</v>
      </c>
      <c r="AL104" s="1365">
        <v>0.61823424696922302</v>
      </c>
      <c r="AM104" s="1365">
        <v>0.40727782266912982</v>
      </c>
      <c r="AN104" s="1365">
        <v>0.2109564243000932</v>
      </c>
      <c r="AO104" s="1365">
        <v>6.9738716818392277E-2</v>
      </c>
      <c r="AP104" s="1365">
        <v>0.42399588227272034</v>
      </c>
      <c r="AQ104" s="1365">
        <v>0.2961707764188759</v>
      </c>
      <c r="AR104" s="1365">
        <v>0.12782510585384443</v>
      </c>
      <c r="AS104" s="1365">
        <v>4.0889174677431583E-2</v>
      </c>
    </row>
    <row r="105" spans="1:45" x14ac:dyDescent="0.2">
      <c r="A105" s="1365">
        <v>2016</v>
      </c>
      <c r="B105" s="1365">
        <v>1</v>
      </c>
      <c r="C105" s="1365">
        <v>0.70878514787182212</v>
      </c>
      <c r="D105" s="1365">
        <v>0.29121485212817788</v>
      </c>
      <c r="E105" s="1365">
        <v>8.0384477972984314E-2</v>
      </c>
      <c r="F105" s="1365">
        <v>0.80747121572494507</v>
      </c>
      <c r="G105" s="1365">
        <v>0.59901088429614902</v>
      </c>
      <c r="H105" s="1365">
        <v>0.20846033142879605</v>
      </c>
      <c r="I105" s="1365">
        <v>5.0983354449272156E-2</v>
      </c>
      <c r="J105" s="1365">
        <v>0.38115918636322021</v>
      </c>
      <c r="K105" s="1365">
        <v>0.30258245993900346</v>
      </c>
      <c r="L105" s="1365">
        <v>7.8576726424216758E-2</v>
      </c>
      <c r="M105" s="1365">
        <v>8.7872296571731567E-3</v>
      </c>
      <c r="N105" s="1365">
        <v>0.27977374196052551</v>
      </c>
      <c r="O105" s="1365">
        <v>0.22405562044696126</v>
      </c>
      <c r="P105" s="1365">
        <v>5.5718121513564256E-2</v>
      </c>
      <c r="Q105" s="1365">
        <v>4.1379774920642376E-3</v>
      </c>
      <c r="R105" s="1365">
        <v>0.14605778455734253</v>
      </c>
      <c r="S105" s="1365">
        <v>0.11760894677195211</v>
      </c>
      <c r="T105" s="1365">
        <v>2.8448837785390424E-2</v>
      </c>
      <c r="U105" s="1365">
        <v>6.6960649564862251E-4</v>
      </c>
      <c r="V105" s="1365">
        <v>0.11282073706388474</v>
      </c>
      <c r="W105" s="1365">
        <v>9.083752309686588E-2</v>
      </c>
      <c r="X105" s="1365">
        <v>2.1983213967018855E-2</v>
      </c>
      <c r="Y105" s="1365">
        <v>3.2728462247177958E-4</v>
      </c>
      <c r="Z105" s="1365">
        <v>6.4375132322311401E-2</v>
      </c>
      <c r="AA105" s="1365">
        <v>5.1725272311060166E-2</v>
      </c>
      <c r="AB105" s="1365">
        <v>1.2649860011251235E-2</v>
      </c>
      <c r="AC105" s="1365">
        <v>7.0252550358418375E-5</v>
      </c>
      <c r="AD105" s="1365">
        <v>2.9187165200710297E-2</v>
      </c>
      <c r="AE105" s="1365">
        <v>2.3419744190761982E-2</v>
      </c>
      <c r="AF105" s="1365">
        <v>5.7674210099483147E-3</v>
      </c>
      <c r="AG105" s="1365">
        <v>7.8587445386801846E-6</v>
      </c>
      <c r="AH105" s="1365">
        <v>0.19252878427505493</v>
      </c>
      <c r="AI105" s="1365">
        <v>0.1097742635756731</v>
      </c>
      <c r="AJ105" s="1365">
        <v>8.2754520699381828E-2</v>
      </c>
      <c r="AK105" s="1365">
        <v>2.9401123523712158E-2</v>
      </c>
      <c r="AL105" s="1365">
        <v>0.61884081363677979</v>
      </c>
      <c r="AM105" s="1365">
        <v>0.40620268793281866</v>
      </c>
      <c r="AN105" s="1365">
        <v>0.21263812570396112</v>
      </c>
      <c r="AO105" s="1365">
        <v>7.1597248315811157E-2</v>
      </c>
      <c r="AP105" s="1365">
        <v>0.42631202936172485</v>
      </c>
      <c r="AQ105" s="1365">
        <v>0.29642842435714556</v>
      </c>
      <c r="AR105" s="1365">
        <v>0.12988360500457929</v>
      </c>
      <c r="AS105" s="1365">
        <v>4.2196124792098999E-2</v>
      </c>
    </row>
    <row r="106" spans="1:45" x14ac:dyDescent="0.2">
      <c r="A106" s="1365">
        <v>2017</v>
      </c>
      <c r="B106" s="1365">
        <v>1</v>
      </c>
      <c r="C106" s="1365">
        <v>0.71359830489382148</v>
      </c>
      <c r="D106" s="1365">
        <v>0.28640169510617852</v>
      </c>
      <c r="E106" s="1365">
        <v>7.9385682940483093E-2</v>
      </c>
      <c r="F106" s="1365">
        <v>0.80768626928329468</v>
      </c>
      <c r="G106" s="1365">
        <v>0.60074067441746593</v>
      </c>
      <c r="H106" s="1365">
        <v>0.20694559486582875</v>
      </c>
      <c r="I106" s="1365">
        <v>5.3604230284690857E-2</v>
      </c>
      <c r="J106" s="1365">
        <v>0.38380607962608337</v>
      </c>
      <c r="K106" s="1365">
        <v>0.30602624858147465</v>
      </c>
      <c r="L106" s="1365">
        <v>7.7779831044608727E-2</v>
      </c>
      <c r="M106" s="1365">
        <v>9.1848522424697876E-3</v>
      </c>
      <c r="N106" s="1365">
        <v>0.2823931872844696</v>
      </c>
      <c r="O106" s="1365">
        <v>0.22732738435661304</v>
      </c>
      <c r="P106" s="1365">
        <v>5.5065802927856566E-2</v>
      </c>
      <c r="Q106" s="1365">
        <v>4.2994357645511627E-3</v>
      </c>
      <c r="R106" s="1365">
        <v>0.14854991436004639</v>
      </c>
      <c r="S106" s="1365">
        <v>0.12042750506793709</v>
      </c>
      <c r="T106" s="1365">
        <v>2.8122409292109296E-2</v>
      </c>
      <c r="U106" s="1365">
        <v>5.9999909717589617E-4</v>
      </c>
      <c r="V106" s="1365">
        <v>0.11498931795358658</v>
      </c>
      <c r="W106" s="1365">
        <v>9.3214144664443666E-2</v>
      </c>
      <c r="X106" s="1365">
        <v>2.1775173289142913E-2</v>
      </c>
      <c r="Y106" s="1365">
        <v>2.8600686346180737E-4</v>
      </c>
      <c r="Z106" s="1365">
        <v>6.4836069941520691E-2</v>
      </c>
      <c r="AA106" s="1365">
        <v>5.2472131715745718E-2</v>
      </c>
      <c r="AB106" s="1365">
        <v>1.2363938225774973E-2</v>
      </c>
      <c r="AC106" s="1365">
        <v>5.4042542615206912E-5</v>
      </c>
      <c r="AD106" s="1365">
        <v>2.9609968885779381E-2</v>
      </c>
      <c r="AE106" s="1365">
        <v>2.3904378474412624E-2</v>
      </c>
      <c r="AF106" s="1365">
        <v>5.7055904113667566E-3</v>
      </c>
      <c r="AG106" s="1365">
        <v>5.3951280278852209E-6</v>
      </c>
      <c r="AH106" s="1365">
        <v>0.19231373071670532</v>
      </c>
      <c r="AI106" s="1365">
        <v>0.11285763047635555</v>
      </c>
      <c r="AJ106" s="1365">
        <v>7.945610024034977E-2</v>
      </c>
      <c r="AK106" s="1365">
        <v>2.5781452655792236E-2</v>
      </c>
      <c r="AL106" s="1365">
        <v>0.61619392037391663</v>
      </c>
      <c r="AM106" s="1365">
        <v>0.40757205631234683</v>
      </c>
      <c r="AN106" s="1365">
        <v>0.2086218640615698</v>
      </c>
      <c r="AO106" s="1365">
        <v>7.0200830698013306E-2</v>
      </c>
      <c r="AP106" s="1365">
        <v>0.4238801896572113</v>
      </c>
      <c r="AQ106" s="1365">
        <v>0.29471442583599128</v>
      </c>
      <c r="AR106" s="1365">
        <v>0.12916576382122003</v>
      </c>
      <c r="AS106" s="1365">
        <v>4.4419378042221069E-2</v>
      </c>
    </row>
    <row r="107" spans="1:45" x14ac:dyDescent="0.2">
      <c r="A107" s="1365">
        <v>2018</v>
      </c>
      <c r="B107" s="1365">
        <v>1</v>
      </c>
      <c r="C107" s="1365">
        <v>0.71499535534530878</v>
      </c>
      <c r="D107" s="1365">
        <v>0.28500464465469122</v>
      </c>
      <c r="E107" s="1365">
        <v>7.8967742621898651E-2</v>
      </c>
      <c r="F107" s="1365">
        <v>0.81142699718475342</v>
      </c>
      <c r="G107" s="1365">
        <v>0.60482841543853283</v>
      </c>
      <c r="H107" s="1365">
        <v>0.20659858174622059</v>
      </c>
      <c r="I107" s="1365">
        <v>5.2886363118886948E-2</v>
      </c>
      <c r="J107" s="1365">
        <v>0.39168134331703186</v>
      </c>
      <c r="K107" s="1365">
        <v>0.31257341403397731</v>
      </c>
      <c r="L107" s="1365">
        <v>7.9107929283054546E-2</v>
      </c>
      <c r="M107" s="1365">
        <v>9.3149412423372269E-3</v>
      </c>
      <c r="N107" s="1365">
        <v>0.28991067409515381</v>
      </c>
      <c r="O107" s="1365">
        <v>0.23371021135608316</v>
      </c>
      <c r="P107" s="1365">
        <v>5.6200462739070645E-2</v>
      </c>
      <c r="Q107" s="1365">
        <v>4.2485552839934826E-3</v>
      </c>
      <c r="R107" s="1365">
        <v>0.15296655893325806</v>
      </c>
      <c r="S107" s="1365">
        <v>0.12409596621046148</v>
      </c>
      <c r="T107" s="1365">
        <v>2.8870592722796573E-2</v>
      </c>
      <c r="U107" s="1365">
        <v>6.1784801073372364E-4</v>
      </c>
      <c r="V107" s="1365">
        <v>0.11805745214223862</v>
      </c>
      <c r="W107" s="1365">
        <v>9.5753344046215716E-2</v>
      </c>
      <c r="X107" s="1365">
        <v>2.2304108096022901E-2</v>
      </c>
      <c r="Y107" s="1365">
        <v>2.8784290771000087E-4</v>
      </c>
      <c r="Z107" s="1365">
        <v>6.6069617867469788E-2</v>
      </c>
      <c r="AA107" s="1365">
        <v>5.3478636339917784E-2</v>
      </c>
      <c r="AB107" s="1365">
        <v>1.2590981527552003E-2</v>
      </c>
      <c r="AC107" s="1365">
        <v>5.445090209832415E-5</v>
      </c>
      <c r="AD107" s="1365">
        <v>2.9328109696507454E-2</v>
      </c>
      <c r="AE107" s="1365">
        <v>2.3685986567191009E-2</v>
      </c>
      <c r="AF107" s="1365">
        <v>5.6421231293164453E-3</v>
      </c>
      <c r="AG107" s="1365">
        <v>5.3982112149242312E-6</v>
      </c>
      <c r="AH107" s="1365">
        <v>0.18857300281524658</v>
      </c>
      <c r="AI107" s="1365">
        <v>0.11016693990677595</v>
      </c>
      <c r="AJ107" s="1365">
        <v>7.8406062908470631E-2</v>
      </c>
      <c r="AK107" s="1365">
        <v>2.6081379503011703E-2</v>
      </c>
      <c r="AL107" s="1365">
        <v>0.60831865668296814</v>
      </c>
      <c r="AM107" s="1365">
        <v>0.40242194131133147</v>
      </c>
      <c r="AN107" s="1365">
        <v>0.20589671537163667</v>
      </c>
      <c r="AO107" s="1365">
        <v>6.9652801379561424E-2</v>
      </c>
      <c r="AP107" s="1365">
        <v>0.41974565386772156</v>
      </c>
      <c r="AQ107" s="1365">
        <v>0.29225500140455551</v>
      </c>
      <c r="AR107" s="1365">
        <v>0.12749065246316604</v>
      </c>
      <c r="AS107" s="1365">
        <v>4.3571421876549721E-2</v>
      </c>
    </row>
    <row r="108" spans="1:45" x14ac:dyDescent="0.2">
      <c r="A108" s="1365">
        <v>2019</v>
      </c>
      <c r="B108" s="1365">
        <v>1</v>
      </c>
      <c r="C108" s="1365">
        <v>0.71282751951366663</v>
      </c>
      <c r="D108" s="1365">
        <v>0.28717248048633337</v>
      </c>
      <c r="E108" s="1365">
        <v>8.0659054219722748E-2</v>
      </c>
      <c r="F108" s="1365">
        <v>0.80843526124954224</v>
      </c>
      <c r="G108" s="1365">
        <v>0.60021710372529924</v>
      </c>
      <c r="H108" s="1365">
        <v>0.208218157524243</v>
      </c>
      <c r="I108" s="1365">
        <v>5.4519668221473694E-2</v>
      </c>
      <c r="J108" s="1365">
        <v>0.38988876342773438</v>
      </c>
      <c r="K108" s="1365">
        <v>0.31054309013416059</v>
      </c>
      <c r="L108" s="1365">
        <v>7.9345673293573782E-2</v>
      </c>
      <c r="M108" s="1365">
        <v>9.7487317398190498E-3</v>
      </c>
      <c r="N108" s="1365">
        <v>0.28806215524673462</v>
      </c>
      <c r="O108" s="1365">
        <v>0.23178903482585156</v>
      </c>
      <c r="P108" s="1365">
        <v>5.627312042088306E-2</v>
      </c>
      <c r="Q108" s="1365">
        <v>4.4867238029837608E-3</v>
      </c>
      <c r="R108" s="1365">
        <v>0.15138092637062073</v>
      </c>
      <c r="S108" s="1365">
        <v>0.12269008148177818</v>
      </c>
      <c r="T108" s="1365">
        <v>2.8690844888842548E-2</v>
      </c>
      <c r="U108" s="1365">
        <v>6.3214526744559407E-4</v>
      </c>
      <c r="V108" s="1365">
        <v>0.11667894572019577</v>
      </c>
      <c r="W108" s="1365">
        <v>9.457062753892842E-2</v>
      </c>
      <c r="X108" s="1365">
        <v>2.210831818126735E-2</v>
      </c>
      <c r="Y108" s="1365">
        <v>2.9302891925908625E-4</v>
      </c>
      <c r="Z108" s="1365">
        <v>6.4436174929141998E-2</v>
      </c>
      <c r="AA108" s="1365">
        <v>5.2132838492838118E-2</v>
      </c>
      <c r="AB108" s="1365">
        <v>1.230333643630388E-2</v>
      </c>
      <c r="AC108" s="1365">
        <v>5.6678549299249426E-5</v>
      </c>
      <c r="AD108" s="1365">
        <v>2.7942311018705368E-2</v>
      </c>
      <c r="AE108" s="1365">
        <v>2.2554522362469243E-2</v>
      </c>
      <c r="AF108" s="1365">
        <v>5.3877886562361255E-3</v>
      </c>
      <c r="AG108" s="1365">
        <v>5.8911759879265446E-6</v>
      </c>
      <c r="AH108" s="1365">
        <v>0.19156473875045776</v>
      </c>
      <c r="AI108" s="1365">
        <v>0.11261041578836739</v>
      </c>
      <c r="AJ108" s="1365">
        <v>7.8954322962090373E-2</v>
      </c>
      <c r="AK108" s="1365">
        <v>2.6139385998249054E-2</v>
      </c>
      <c r="AL108" s="1365">
        <v>0.61011123657226562</v>
      </c>
      <c r="AM108" s="1365">
        <v>0.40228442937950604</v>
      </c>
      <c r="AN108" s="1365">
        <v>0.20782680719275959</v>
      </c>
      <c r="AO108" s="1365">
        <v>7.0910322479903698E-2</v>
      </c>
      <c r="AP108" s="1365">
        <v>0.41854649782180786</v>
      </c>
      <c r="AQ108" s="1365">
        <v>0.28967401359113865</v>
      </c>
      <c r="AR108" s="1365">
        <v>0.12887248423066922</v>
      </c>
      <c r="AS108" s="1365">
        <v>4.4770936481654644E-2</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39997558519241921"/>
  </sheetPr>
  <dimension ref="A1:M118"/>
  <sheetViews>
    <sheetView workbookViewId="0">
      <pane xSplit="1" ySplit="8" topLeftCell="B102" activePane="bottomRight" state="frozen"/>
      <selection activeCell="D32" sqref="D32"/>
      <selection pane="topRight" activeCell="D32" sqref="D32"/>
      <selection pane="bottomLeft" activeCell="D32" sqref="D32"/>
      <selection pane="bottomRight"/>
    </sheetView>
  </sheetViews>
  <sheetFormatPr baseColWidth="10" defaultColWidth="10.83203125" defaultRowHeight="16" x14ac:dyDescent="0.2"/>
  <cols>
    <col min="1" max="1" width="10.83203125" style="56"/>
    <col min="2" max="13" width="12" style="56" customWidth="1"/>
    <col min="14" max="16384" width="10.83203125" style="56"/>
  </cols>
  <sheetData>
    <row r="1" spans="1:13" x14ac:dyDescent="0.2">
      <c r="A1" s="52" t="s">
        <v>36</v>
      </c>
      <c r="B1" s="52"/>
      <c r="C1" s="52"/>
      <c r="G1" s="100"/>
      <c r="H1" s="100"/>
      <c r="I1" s="100"/>
      <c r="J1" s="100"/>
      <c r="K1" s="100"/>
      <c r="L1" s="100"/>
      <c r="M1" s="100"/>
    </row>
    <row r="2" spans="1:13" x14ac:dyDescent="0.2">
      <c r="H2" s="98"/>
      <c r="I2" s="98"/>
    </row>
    <row r="3" spans="1:13" ht="17" thickBot="1" x14ac:dyDescent="0.25"/>
    <row r="4" spans="1:13" ht="25" customHeight="1" thickTop="1" x14ac:dyDescent="0.2">
      <c r="A4" s="1391" t="s">
        <v>98</v>
      </c>
      <c r="B4" s="1392"/>
      <c r="C4" s="1392"/>
      <c r="D4" s="1392"/>
      <c r="E4" s="1392"/>
      <c r="F4" s="1392"/>
      <c r="G4" s="1392"/>
      <c r="H4" s="1392"/>
      <c r="I4" s="1392"/>
      <c r="J4" s="1392"/>
      <c r="K4" s="1392"/>
      <c r="L4" s="1392"/>
      <c r="M4" s="1393"/>
    </row>
    <row r="5" spans="1:13" x14ac:dyDescent="0.2">
      <c r="A5" s="96"/>
      <c r="B5" s="97"/>
      <c r="C5" s="97"/>
      <c r="D5" s="59"/>
      <c r="E5" s="59"/>
      <c r="F5" s="59"/>
      <c r="G5" s="59"/>
      <c r="H5" s="59"/>
      <c r="I5" s="59"/>
      <c r="J5" s="59"/>
      <c r="K5" s="59"/>
      <c r="L5" s="59"/>
      <c r="M5" s="208"/>
    </row>
    <row r="6" spans="1:13" x14ac:dyDescent="0.2">
      <c r="A6" s="96"/>
      <c r="B6" s="45" t="s">
        <v>35</v>
      </c>
      <c r="C6" s="45" t="s">
        <v>34</v>
      </c>
      <c r="D6" s="45" t="s">
        <v>33</v>
      </c>
      <c r="E6" s="45" t="s">
        <v>32</v>
      </c>
      <c r="F6" s="45" t="s">
        <v>31</v>
      </c>
      <c r="G6" s="45" t="s">
        <v>30</v>
      </c>
      <c r="H6" s="48" t="s">
        <v>29</v>
      </c>
      <c r="I6" s="468" t="s">
        <v>28</v>
      </c>
      <c r="J6" s="468" t="s">
        <v>27</v>
      </c>
      <c r="K6" s="468" t="s">
        <v>26</v>
      </c>
      <c r="L6" s="468" t="s">
        <v>25</v>
      </c>
      <c r="M6" s="433" t="s">
        <v>24</v>
      </c>
    </row>
    <row r="7" spans="1:13" ht="20" customHeight="1" x14ac:dyDescent="0.2">
      <c r="A7" s="96"/>
      <c r="B7" s="1378" t="s">
        <v>374</v>
      </c>
      <c r="C7" s="1379"/>
      <c r="D7" s="1387"/>
      <c r="E7" s="1387"/>
      <c r="F7" s="1387"/>
      <c r="G7" s="1387"/>
      <c r="H7" s="1379" t="s">
        <v>90</v>
      </c>
      <c r="I7" s="1379"/>
      <c r="J7" s="1387"/>
      <c r="K7" s="1387"/>
      <c r="L7" s="1387"/>
      <c r="M7" s="1390"/>
    </row>
    <row r="8" spans="1:13" s="87" customFormat="1" ht="52" customHeight="1" x14ac:dyDescent="0.2">
      <c r="A8" s="95"/>
      <c r="B8" s="424" t="s">
        <v>306</v>
      </c>
      <c r="C8" s="352" t="s">
        <v>309</v>
      </c>
      <c r="D8" s="352" t="s">
        <v>87</v>
      </c>
      <c r="E8" s="352" t="s">
        <v>88</v>
      </c>
      <c r="F8" s="352" t="s">
        <v>89</v>
      </c>
      <c r="G8" s="352" t="s">
        <v>56</v>
      </c>
      <c r="H8" s="424" t="s">
        <v>306</v>
      </c>
      <c r="I8" s="352" t="s">
        <v>309</v>
      </c>
      <c r="J8" s="352" t="s">
        <v>87</v>
      </c>
      <c r="K8" s="352" t="s">
        <v>88</v>
      </c>
      <c r="L8" s="352" t="s">
        <v>89</v>
      </c>
      <c r="M8" s="359" t="s">
        <v>56</v>
      </c>
    </row>
    <row r="9" spans="1:13" s="87" customFormat="1" ht="15" hidden="1" customHeight="1" x14ac:dyDescent="0.2">
      <c r="A9" s="93">
        <v>1913</v>
      </c>
      <c r="B9" s="425"/>
      <c r="C9" s="317"/>
      <c r="D9" s="317"/>
      <c r="E9" s="85"/>
      <c r="F9" s="85"/>
      <c r="G9" s="84"/>
      <c r="H9" s="434"/>
      <c r="I9" s="443"/>
      <c r="J9" s="442"/>
      <c r="K9" s="443"/>
      <c r="L9" s="442"/>
      <c r="M9" s="444"/>
    </row>
    <row r="10" spans="1:13" s="87" customFormat="1" ht="15" hidden="1" customHeight="1" x14ac:dyDescent="0.2">
      <c r="A10" s="92">
        <v>1914</v>
      </c>
      <c r="B10" s="425"/>
      <c r="C10" s="317"/>
      <c r="D10" s="317"/>
      <c r="E10" s="85"/>
      <c r="F10" s="85"/>
      <c r="G10" s="84"/>
      <c r="H10" s="434"/>
      <c r="I10" s="443"/>
      <c r="J10" s="442"/>
      <c r="K10" s="443"/>
      <c r="L10" s="442"/>
      <c r="M10" s="444"/>
    </row>
    <row r="11" spans="1:13" s="87" customFormat="1" ht="15" hidden="1" customHeight="1" x14ac:dyDescent="0.2">
      <c r="A11" s="92">
        <v>1915</v>
      </c>
      <c r="B11" s="425"/>
      <c r="C11" s="317"/>
      <c r="D11" s="317"/>
      <c r="E11" s="85"/>
      <c r="F11" s="85"/>
      <c r="G11" s="84"/>
      <c r="H11" s="434"/>
      <c r="I11" s="443"/>
      <c r="J11" s="442"/>
      <c r="K11" s="443"/>
      <c r="L11" s="442"/>
      <c r="M11" s="444"/>
    </row>
    <row r="12" spans="1:13" s="87" customFormat="1" ht="15" hidden="1" customHeight="1" x14ac:dyDescent="0.2">
      <c r="A12" s="92">
        <v>1916</v>
      </c>
      <c r="B12" s="425"/>
      <c r="C12" s="317"/>
      <c r="D12" s="317"/>
      <c r="E12" s="85"/>
      <c r="F12" s="85"/>
      <c r="G12" s="84"/>
      <c r="H12" s="434"/>
      <c r="I12" s="443"/>
      <c r="J12" s="442"/>
      <c r="K12" s="443"/>
      <c r="L12" s="442"/>
      <c r="M12" s="444"/>
    </row>
    <row r="13" spans="1:13" s="87" customFormat="1" ht="15" hidden="1" customHeight="1" x14ac:dyDescent="0.2">
      <c r="A13" s="92">
        <v>1917</v>
      </c>
      <c r="B13" s="425"/>
      <c r="C13" s="317"/>
      <c r="D13" s="317"/>
      <c r="E13" s="85"/>
      <c r="F13" s="85"/>
      <c r="G13" s="84"/>
      <c r="H13" s="434"/>
      <c r="I13" s="443"/>
      <c r="J13" s="442"/>
      <c r="K13" s="443"/>
      <c r="L13" s="442"/>
      <c r="M13" s="444"/>
    </row>
    <row r="14" spans="1:13" s="87" customFormat="1" ht="15" hidden="1" customHeight="1" x14ac:dyDescent="0.2">
      <c r="A14" s="92">
        <v>1918</v>
      </c>
      <c r="B14" s="425"/>
      <c r="C14" s="317"/>
      <c r="D14" s="353"/>
      <c r="E14" s="314"/>
      <c r="F14" s="314"/>
      <c r="G14" s="84"/>
      <c r="H14" s="434"/>
      <c r="I14" s="443"/>
      <c r="J14" s="442"/>
      <c r="K14" s="443"/>
      <c r="L14" s="442"/>
      <c r="M14" s="444"/>
    </row>
    <row r="15" spans="1:13" s="87" customFormat="1" ht="15" hidden="1" customHeight="1" x14ac:dyDescent="0.2">
      <c r="A15" s="91">
        <v>1919</v>
      </c>
      <c r="B15" s="426"/>
      <c r="C15" s="316"/>
      <c r="D15" s="354"/>
      <c r="E15" s="315"/>
      <c r="F15" s="315"/>
      <c r="G15" s="88"/>
      <c r="H15" s="435"/>
      <c r="I15" s="446"/>
      <c r="J15" s="445"/>
      <c r="K15" s="446"/>
      <c r="L15" s="445"/>
      <c r="M15" s="447"/>
    </row>
    <row r="16" spans="1:13" s="87" customFormat="1" ht="15" hidden="1" customHeight="1" x14ac:dyDescent="0.2">
      <c r="A16" s="92">
        <v>1920</v>
      </c>
      <c r="B16" s="425"/>
      <c r="C16" s="317"/>
      <c r="D16" s="353"/>
      <c r="E16" s="314"/>
      <c r="F16" s="314"/>
      <c r="G16" s="84"/>
      <c r="H16" s="434"/>
      <c r="I16" s="443"/>
      <c r="J16" s="442"/>
      <c r="K16" s="443"/>
      <c r="L16" s="442"/>
      <c r="M16" s="444"/>
    </row>
    <row r="17" spans="1:13" s="87" customFormat="1" ht="15" hidden="1" customHeight="1" x14ac:dyDescent="0.2">
      <c r="A17" s="92">
        <v>1921</v>
      </c>
      <c r="B17" s="425"/>
      <c r="C17" s="317"/>
      <c r="D17" s="353"/>
      <c r="E17" s="314"/>
      <c r="F17" s="314"/>
      <c r="G17" s="84"/>
      <c r="H17" s="434"/>
      <c r="I17" s="443"/>
      <c r="J17" s="442"/>
      <c r="K17" s="443"/>
      <c r="L17" s="442"/>
      <c r="M17" s="444"/>
    </row>
    <row r="18" spans="1:13" s="87" customFormat="1" ht="15" hidden="1" customHeight="1" x14ac:dyDescent="0.2">
      <c r="A18" s="92">
        <v>1922</v>
      </c>
      <c r="B18" s="425"/>
      <c r="C18" s="317"/>
      <c r="D18" s="353"/>
      <c r="E18" s="314"/>
      <c r="F18" s="314"/>
      <c r="G18" s="84"/>
      <c r="H18" s="434"/>
      <c r="I18" s="443"/>
      <c r="J18" s="442"/>
      <c r="K18" s="443"/>
      <c r="L18" s="442"/>
      <c r="M18" s="444"/>
    </row>
    <row r="19" spans="1:13" s="87" customFormat="1" ht="15" hidden="1" customHeight="1" x14ac:dyDescent="0.2">
      <c r="A19" s="92">
        <v>1923</v>
      </c>
      <c r="B19" s="425"/>
      <c r="C19" s="317"/>
      <c r="D19" s="353"/>
      <c r="E19" s="314"/>
      <c r="F19" s="314"/>
      <c r="G19" s="84"/>
      <c r="H19" s="434"/>
      <c r="I19" s="443"/>
      <c r="J19" s="442"/>
      <c r="K19" s="443"/>
      <c r="L19" s="442"/>
      <c r="M19" s="444"/>
    </row>
    <row r="20" spans="1:13" s="87" customFormat="1" ht="15" hidden="1" customHeight="1" x14ac:dyDescent="0.2">
      <c r="A20" s="92">
        <v>1924</v>
      </c>
      <c r="B20" s="425"/>
      <c r="C20" s="317"/>
      <c r="D20" s="353"/>
      <c r="E20" s="314"/>
      <c r="F20" s="314"/>
      <c r="G20" s="84"/>
      <c r="H20" s="434"/>
      <c r="I20" s="443"/>
      <c r="J20" s="442"/>
      <c r="K20" s="443"/>
      <c r="L20" s="442"/>
      <c r="M20" s="444"/>
    </row>
    <row r="21" spans="1:13" s="87" customFormat="1" ht="15" hidden="1" customHeight="1" x14ac:dyDescent="0.2">
      <c r="A21" s="92">
        <v>1925</v>
      </c>
      <c r="B21" s="425"/>
      <c r="C21" s="317"/>
      <c r="D21" s="353"/>
      <c r="E21" s="314"/>
      <c r="F21" s="314"/>
      <c r="G21" s="84"/>
      <c r="H21" s="434"/>
      <c r="I21" s="443"/>
      <c r="J21" s="442"/>
      <c r="K21" s="443"/>
      <c r="L21" s="442"/>
      <c r="M21" s="444"/>
    </row>
    <row r="22" spans="1:13" s="87" customFormat="1" ht="15" hidden="1" customHeight="1" x14ac:dyDescent="0.2">
      <c r="A22" s="92">
        <v>1926</v>
      </c>
      <c r="B22" s="425"/>
      <c r="C22" s="317"/>
      <c r="D22" s="353"/>
      <c r="E22" s="314"/>
      <c r="F22" s="314"/>
      <c r="G22" s="84"/>
      <c r="H22" s="434"/>
      <c r="I22" s="443"/>
      <c r="J22" s="442"/>
      <c r="K22" s="443"/>
      <c r="L22" s="442"/>
      <c r="M22" s="444"/>
    </row>
    <row r="23" spans="1:13" s="87" customFormat="1" ht="15" hidden="1" customHeight="1" x14ac:dyDescent="0.2">
      <c r="A23" s="92">
        <v>1927</v>
      </c>
      <c r="B23" s="425"/>
      <c r="C23" s="317"/>
      <c r="D23" s="353"/>
      <c r="E23" s="314"/>
      <c r="F23" s="314"/>
      <c r="G23" s="84"/>
      <c r="H23" s="434"/>
      <c r="I23" s="443"/>
      <c r="J23" s="442"/>
      <c r="K23" s="443"/>
      <c r="L23" s="442"/>
      <c r="M23" s="444"/>
    </row>
    <row r="24" spans="1:13" s="87" customFormat="1" ht="15" hidden="1" customHeight="1" x14ac:dyDescent="0.2">
      <c r="A24" s="92">
        <v>1928</v>
      </c>
      <c r="B24" s="425"/>
      <c r="C24" s="317"/>
      <c r="D24" s="353"/>
      <c r="E24" s="314"/>
      <c r="F24" s="314"/>
      <c r="G24" s="84"/>
      <c r="H24" s="434"/>
      <c r="I24" s="443"/>
      <c r="J24" s="442"/>
      <c r="K24" s="443"/>
      <c r="L24" s="442"/>
      <c r="M24" s="444"/>
    </row>
    <row r="25" spans="1:13" s="87" customFormat="1" ht="15" hidden="1" customHeight="1" x14ac:dyDescent="0.2">
      <c r="A25" s="91">
        <v>1929</v>
      </c>
      <c r="B25" s="426"/>
      <c r="C25" s="316"/>
      <c r="D25" s="354"/>
      <c r="E25" s="315"/>
      <c r="F25" s="315"/>
      <c r="G25" s="88"/>
      <c r="H25" s="435"/>
      <c r="I25" s="446"/>
      <c r="J25" s="445"/>
      <c r="K25" s="446"/>
      <c r="L25" s="445"/>
      <c r="M25" s="447"/>
    </row>
    <row r="26" spans="1:13" s="87" customFormat="1" ht="15" hidden="1" customHeight="1" x14ac:dyDescent="0.2">
      <c r="A26" s="92">
        <v>1930</v>
      </c>
      <c r="B26" s="425"/>
      <c r="C26" s="317"/>
      <c r="D26" s="353"/>
      <c r="E26" s="314"/>
      <c r="F26" s="314"/>
      <c r="G26" s="84"/>
      <c r="H26" s="434"/>
      <c r="I26" s="443"/>
      <c r="J26" s="442"/>
      <c r="K26" s="443"/>
      <c r="L26" s="442"/>
      <c r="M26" s="444"/>
    </row>
    <row r="27" spans="1:13" s="87" customFormat="1" ht="15" hidden="1" customHeight="1" x14ac:dyDescent="0.2">
      <c r="A27" s="92">
        <v>1931</v>
      </c>
      <c r="B27" s="425"/>
      <c r="C27" s="317"/>
      <c r="D27" s="353"/>
      <c r="E27" s="314"/>
      <c r="F27" s="314"/>
      <c r="G27" s="84"/>
      <c r="H27" s="434"/>
      <c r="I27" s="443"/>
      <c r="J27" s="442"/>
      <c r="K27" s="443"/>
      <c r="L27" s="442"/>
      <c r="M27" s="444"/>
    </row>
    <row r="28" spans="1:13" s="87" customFormat="1" ht="15" hidden="1" customHeight="1" x14ac:dyDescent="0.2">
      <c r="A28" s="92">
        <v>1932</v>
      </c>
      <c r="B28" s="425"/>
      <c r="C28" s="317"/>
      <c r="D28" s="353"/>
      <c r="E28" s="314"/>
      <c r="F28" s="314"/>
      <c r="G28" s="84"/>
      <c r="H28" s="434"/>
      <c r="I28" s="443"/>
      <c r="J28" s="442"/>
      <c r="K28" s="443"/>
      <c r="L28" s="442"/>
      <c r="M28" s="444"/>
    </row>
    <row r="29" spans="1:13" s="87" customFormat="1" ht="15" hidden="1" customHeight="1" x14ac:dyDescent="0.2">
      <c r="A29" s="92">
        <v>1933</v>
      </c>
      <c r="B29" s="425"/>
      <c r="C29" s="317"/>
      <c r="D29" s="353"/>
      <c r="E29" s="314"/>
      <c r="F29" s="314"/>
      <c r="G29" s="84"/>
      <c r="H29" s="434"/>
      <c r="I29" s="443"/>
      <c r="J29" s="442"/>
      <c r="K29" s="443"/>
      <c r="L29" s="442"/>
      <c r="M29" s="444"/>
    </row>
    <row r="30" spans="1:13" s="87" customFormat="1" ht="15" hidden="1" customHeight="1" x14ac:dyDescent="0.2">
      <c r="A30" s="92">
        <v>1934</v>
      </c>
      <c r="B30" s="425"/>
      <c r="C30" s="317"/>
      <c r="D30" s="353"/>
      <c r="E30" s="314"/>
      <c r="F30" s="314"/>
      <c r="G30" s="84"/>
      <c r="H30" s="434"/>
      <c r="I30" s="443"/>
      <c r="J30" s="442"/>
      <c r="K30" s="443"/>
      <c r="L30" s="442"/>
      <c r="M30" s="444"/>
    </row>
    <row r="31" spans="1:13" s="87" customFormat="1" ht="15" hidden="1" customHeight="1" x14ac:dyDescent="0.2">
      <c r="A31" s="92">
        <v>1935</v>
      </c>
      <c r="B31" s="425"/>
      <c r="C31" s="317"/>
      <c r="D31" s="353"/>
      <c r="E31" s="314"/>
      <c r="F31" s="314"/>
      <c r="G31" s="84"/>
      <c r="H31" s="434"/>
      <c r="I31" s="443"/>
      <c r="J31" s="442"/>
      <c r="K31" s="443"/>
      <c r="L31" s="442"/>
      <c r="M31" s="444"/>
    </row>
    <row r="32" spans="1:13" s="87" customFormat="1" ht="15" hidden="1" customHeight="1" x14ac:dyDescent="0.2">
      <c r="A32" s="92">
        <v>1936</v>
      </c>
      <c r="B32" s="425"/>
      <c r="C32" s="317"/>
      <c r="D32" s="353"/>
      <c r="E32" s="314"/>
      <c r="F32" s="314"/>
      <c r="G32" s="84"/>
      <c r="H32" s="434"/>
      <c r="I32" s="443"/>
      <c r="J32" s="442"/>
      <c r="K32" s="443"/>
      <c r="L32" s="442"/>
      <c r="M32" s="444"/>
    </row>
    <row r="33" spans="1:13" s="87" customFormat="1" ht="15" hidden="1" customHeight="1" x14ac:dyDescent="0.2">
      <c r="A33" s="92">
        <v>1937</v>
      </c>
      <c r="B33" s="425"/>
      <c r="C33" s="317"/>
      <c r="D33" s="353"/>
      <c r="E33" s="314"/>
      <c r="F33" s="314"/>
      <c r="G33" s="84"/>
      <c r="H33" s="434"/>
      <c r="I33" s="443"/>
      <c r="J33" s="442"/>
      <c r="K33" s="443"/>
      <c r="L33" s="442"/>
      <c r="M33" s="444"/>
    </row>
    <row r="34" spans="1:13" s="87" customFormat="1" ht="15" hidden="1" customHeight="1" x14ac:dyDescent="0.2">
      <c r="A34" s="92">
        <v>1938</v>
      </c>
      <c r="B34" s="425"/>
      <c r="C34" s="317"/>
      <c r="D34" s="353"/>
      <c r="E34" s="314"/>
      <c r="F34" s="314"/>
      <c r="G34" s="84"/>
      <c r="H34" s="434"/>
      <c r="I34" s="443"/>
      <c r="J34" s="442"/>
      <c r="K34" s="443"/>
      <c r="L34" s="442"/>
      <c r="M34" s="444"/>
    </row>
    <row r="35" spans="1:13" s="87" customFormat="1" ht="15" hidden="1" customHeight="1" x14ac:dyDescent="0.2">
      <c r="A35" s="91">
        <v>1939</v>
      </c>
      <c r="B35" s="426"/>
      <c r="C35" s="316"/>
      <c r="D35" s="354"/>
      <c r="E35" s="315"/>
      <c r="F35" s="315"/>
      <c r="G35" s="88"/>
      <c r="H35" s="435"/>
      <c r="I35" s="446"/>
      <c r="J35" s="445"/>
      <c r="K35" s="446"/>
      <c r="L35" s="445"/>
      <c r="M35" s="447"/>
    </row>
    <row r="36" spans="1:13" s="87" customFormat="1" ht="15" hidden="1" customHeight="1" x14ac:dyDescent="0.2">
      <c r="A36" s="92">
        <v>1940</v>
      </c>
      <c r="B36" s="425"/>
      <c r="C36" s="317"/>
      <c r="D36" s="353"/>
      <c r="E36" s="314"/>
      <c r="F36" s="314"/>
      <c r="G36" s="84"/>
      <c r="H36" s="434"/>
      <c r="I36" s="443"/>
      <c r="J36" s="442"/>
      <c r="K36" s="443"/>
      <c r="L36" s="442"/>
      <c r="M36" s="444"/>
    </row>
    <row r="37" spans="1:13" s="87" customFormat="1" ht="15" hidden="1" customHeight="1" x14ac:dyDescent="0.2">
      <c r="A37" s="92">
        <v>1941</v>
      </c>
      <c r="B37" s="425"/>
      <c r="C37" s="317"/>
      <c r="D37" s="353"/>
      <c r="E37" s="314"/>
      <c r="F37" s="314"/>
      <c r="G37" s="84"/>
      <c r="H37" s="434"/>
      <c r="I37" s="443"/>
      <c r="J37" s="442"/>
      <c r="K37" s="443"/>
      <c r="L37" s="442"/>
      <c r="M37" s="444"/>
    </row>
    <row r="38" spans="1:13" s="87" customFormat="1" ht="15" hidden="1" customHeight="1" x14ac:dyDescent="0.2">
      <c r="A38" s="92">
        <v>1942</v>
      </c>
      <c r="B38" s="425"/>
      <c r="C38" s="317"/>
      <c r="D38" s="353"/>
      <c r="E38" s="314"/>
      <c r="F38" s="314"/>
      <c r="G38" s="84"/>
      <c r="H38" s="434"/>
      <c r="I38" s="443"/>
      <c r="J38" s="442"/>
      <c r="K38" s="443"/>
      <c r="L38" s="442"/>
      <c r="M38" s="444"/>
    </row>
    <row r="39" spans="1:13" s="87" customFormat="1" ht="15" hidden="1" customHeight="1" x14ac:dyDescent="0.2">
      <c r="A39" s="92">
        <v>1943</v>
      </c>
      <c r="B39" s="425"/>
      <c r="C39" s="317"/>
      <c r="D39" s="353"/>
      <c r="E39" s="314"/>
      <c r="F39" s="314"/>
      <c r="G39" s="84"/>
      <c r="H39" s="434"/>
      <c r="I39" s="443"/>
      <c r="J39" s="442"/>
      <c r="K39" s="443"/>
      <c r="L39" s="442"/>
      <c r="M39" s="444"/>
    </row>
    <row r="40" spans="1:13" s="87" customFormat="1" ht="15" hidden="1" customHeight="1" x14ac:dyDescent="0.2">
      <c r="A40" s="92">
        <v>1944</v>
      </c>
      <c r="B40" s="425"/>
      <c r="C40" s="317"/>
      <c r="D40" s="353"/>
      <c r="E40" s="314"/>
      <c r="F40" s="314"/>
      <c r="G40" s="84"/>
      <c r="H40" s="434"/>
      <c r="I40" s="443"/>
      <c r="J40" s="442"/>
      <c r="K40" s="443"/>
      <c r="L40" s="442"/>
      <c r="M40" s="444"/>
    </row>
    <row r="41" spans="1:13" s="87" customFormat="1" ht="15" hidden="1" customHeight="1" x14ac:dyDescent="0.2">
      <c r="A41" s="92">
        <v>1945</v>
      </c>
      <c r="B41" s="425"/>
      <c r="C41" s="317"/>
      <c r="D41" s="353"/>
      <c r="E41" s="314"/>
      <c r="F41" s="314"/>
      <c r="G41" s="84"/>
      <c r="H41" s="434"/>
      <c r="I41" s="443"/>
      <c r="J41" s="442"/>
      <c r="K41" s="443"/>
      <c r="L41" s="442"/>
      <c r="M41" s="444"/>
    </row>
    <row r="42" spans="1:13" s="87" customFormat="1" ht="15" customHeight="1" x14ac:dyDescent="0.2">
      <c r="A42" s="92">
        <v>1946</v>
      </c>
      <c r="B42" s="425">
        <f>B58*'TA6'!B42/'TA6'!B58</f>
        <v>25023.216983938375</v>
      </c>
      <c r="C42" s="317"/>
      <c r="D42" s="353"/>
      <c r="E42" s="314"/>
      <c r="F42" s="314"/>
      <c r="G42" s="84"/>
      <c r="H42" s="434"/>
      <c r="I42" s="443"/>
      <c r="J42" s="442"/>
      <c r="K42" s="443"/>
      <c r="L42" s="442"/>
      <c r="M42" s="444"/>
    </row>
    <row r="43" spans="1:13" s="87" customFormat="1" ht="15" customHeight="1" x14ac:dyDescent="0.2">
      <c r="A43" s="92">
        <v>1947</v>
      </c>
      <c r="B43" s="425"/>
      <c r="C43" s="317"/>
      <c r="D43" s="353"/>
      <c r="E43" s="314"/>
      <c r="F43" s="314"/>
      <c r="G43" s="84"/>
      <c r="H43" s="434"/>
      <c r="I43" s="443"/>
      <c r="J43" s="442"/>
      <c r="K43" s="443"/>
      <c r="L43" s="442"/>
      <c r="M43" s="444"/>
    </row>
    <row r="44" spans="1:13" s="87" customFormat="1" ht="15" customHeight="1" x14ac:dyDescent="0.2">
      <c r="A44" s="92">
        <v>1948</v>
      </c>
      <c r="B44" s="425"/>
      <c r="C44" s="317"/>
      <c r="D44" s="353"/>
      <c r="E44" s="314"/>
      <c r="F44" s="314"/>
      <c r="G44" s="84"/>
      <c r="H44" s="434"/>
      <c r="I44" s="443"/>
      <c r="J44" s="442"/>
      <c r="K44" s="443"/>
      <c r="L44" s="442"/>
      <c r="M44" s="444"/>
    </row>
    <row r="45" spans="1:13" s="87" customFormat="1" ht="15" customHeight="1" x14ac:dyDescent="0.2">
      <c r="A45" s="91">
        <v>1949</v>
      </c>
      <c r="B45" s="426"/>
      <c r="C45" s="316"/>
      <c r="D45" s="354"/>
      <c r="E45" s="315"/>
      <c r="F45" s="315"/>
      <c r="G45" s="88"/>
      <c r="H45" s="435"/>
      <c r="I45" s="446"/>
      <c r="J45" s="445"/>
      <c r="K45" s="446"/>
      <c r="L45" s="445"/>
      <c r="M45" s="447"/>
    </row>
    <row r="46" spans="1:13" s="87" customFormat="1" ht="15" customHeight="1" x14ac:dyDescent="0.2">
      <c r="A46" s="92">
        <v>1950</v>
      </c>
      <c r="B46" s="425"/>
      <c r="C46" s="317"/>
      <c r="D46" s="353"/>
      <c r="E46" s="314"/>
      <c r="F46" s="314"/>
      <c r="G46" s="84"/>
      <c r="H46" s="434"/>
      <c r="I46" s="443"/>
      <c r="J46" s="442"/>
      <c r="K46" s="443"/>
      <c r="L46" s="442"/>
      <c r="M46" s="444"/>
    </row>
    <row r="47" spans="1:13" s="87" customFormat="1" ht="15" customHeight="1" x14ac:dyDescent="0.2">
      <c r="A47" s="92">
        <v>1951</v>
      </c>
      <c r="B47" s="425"/>
      <c r="C47" s="317"/>
      <c r="D47" s="353"/>
      <c r="E47" s="314"/>
      <c r="F47" s="314"/>
      <c r="G47" s="84"/>
      <c r="H47" s="434"/>
      <c r="I47" s="443"/>
      <c r="J47" s="442"/>
      <c r="K47" s="443"/>
      <c r="L47" s="442"/>
      <c r="M47" s="444"/>
    </row>
    <row r="48" spans="1:13" s="87" customFormat="1" ht="15" customHeight="1" x14ac:dyDescent="0.2">
      <c r="A48" s="92">
        <v>1952</v>
      </c>
      <c r="B48" s="425"/>
      <c r="C48" s="317"/>
      <c r="D48" s="353"/>
      <c r="E48" s="314"/>
      <c r="F48" s="314"/>
      <c r="G48" s="84"/>
      <c r="H48" s="434"/>
      <c r="I48" s="443"/>
      <c r="J48" s="442"/>
      <c r="K48" s="443"/>
      <c r="L48" s="442"/>
      <c r="M48" s="444"/>
    </row>
    <row r="49" spans="1:13" s="87" customFormat="1" ht="15" customHeight="1" x14ac:dyDescent="0.2">
      <c r="A49" s="92">
        <v>1953</v>
      </c>
      <c r="B49" s="425"/>
      <c r="C49" s="317"/>
      <c r="D49" s="353"/>
      <c r="E49" s="314"/>
      <c r="F49" s="314"/>
      <c r="G49" s="84"/>
      <c r="H49" s="434"/>
      <c r="I49" s="443"/>
      <c r="J49" s="442"/>
      <c r="K49" s="443"/>
      <c r="L49" s="442"/>
      <c r="M49" s="444"/>
    </row>
    <row r="50" spans="1:13" s="87" customFormat="1" ht="15" customHeight="1" x14ac:dyDescent="0.2">
      <c r="A50" s="92">
        <v>1954</v>
      </c>
      <c r="B50" s="425"/>
      <c r="C50" s="317"/>
      <c r="D50" s="353"/>
      <c r="E50" s="314"/>
      <c r="F50" s="314"/>
      <c r="G50" s="84"/>
      <c r="H50" s="434"/>
      <c r="I50" s="443"/>
      <c r="J50" s="442"/>
      <c r="K50" s="443"/>
      <c r="L50" s="442"/>
      <c r="M50" s="444"/>
    </row>
    <row r="51" spans="1:13" s="87" customFormat="1" ht="15" customHeight="1" x14ac:dyDescent="0.2">
      <c r="A51" s="92">
        <v>1955</v>
      </c>
      <c r="B51" s="425"/>
      <c r="C51" s="317"/>
      <c r="D51" s="353"/>
      <c r="E51" s="314"/>
      <c r="F51" s="314"/>
      <c r="G51" s="84"/>
      <c r="H51" s="434"/>
      <c r="I51" s="443"/>
      <c r="J51" s="442"/>
      <c r="K51" s="443"/>
      <c r="L51" s="442"/>
      <c r="M51" s="444"/>
    </row>
    <row r="52" spans="1:13" s="87" customFormat="1" ht="15" customHeight="1" x14ac:dyDescent="0.2">
      <c r="A52" s="92">
        <v>1956</v>
      </c>
      <c r="B52" s="425"/>
      <c r="C52" s="317"/>
      <c r="D52" s="353"/>
      <c r="E52" s="314"/>
      <c r="F52" s="314"/>
      <c r="G52" s="84"/>
      <c r="H52" s="434"/>
      <c r="I52" s="443"/>
      <c r="J52" s="442"/>
      <c r="K52" s="443"/>
      <c r="L52" s="442"/>
      <c r="M52" s="444"/>
    </row>
    <row r="53" spans="1:13" s="87" customFormat="1" ht="15" customHeight="1" x14ac:dyDescent="0.2">
      <c r="A53" s="92">
        <v>1957</v>
      </c>
      <c r="B53" s="425"/>
      <c r="C53" s="317"/>
      <c r="D53" s="353"/>
      <c r="E53" s="314"/>
      <c r="F53" s="314"/>
      <c r="G53" s="84"/>
      <c r="H53" s="434"/>
      <c r="I53" s="443"/>
      <c r="J53" s="442"/>
      <c r="K53" s="443"/>
      <c r="L53" s="442"/>
      <c r="M53" s="444"/>
    </row>
    <row r="54" spans="1:13" s="87" customFormat="1" ht="15" customHeight="1" x14ac:dyDescent="0.2">
      <c r="A54" s="92">
        <v>1958</v>
      </c>
      <c r="B54" s="425"/>
      <c r="C54" s="317"/>
      <c r="D54" s="353"/>
      <c r="E54" s="314"/>
      <c r="F54" s="314"/>
      <c r="G54" s="84"/>
      <c r="H54" s="434"/>
      <c r="I54" s="443"/>
      <c r="J54" s="442"/>
      <c r="K54" s="443"/>
      <c r="L54" s="442"/>
      <c r="M54" s="444"/>
    </row>
    <row r="55" spans="1:13" s="87" customFormat="1" ht="15" customHeight="1" x14ac:dyDescent="0.2">
      <c r="A55" s="91">
        <v>1959</v>
      </c>
      <c r="B55" s="426"/>
      <c r="C55" s="316"/>
      <c r="D55" s="354"/>
      <c r="E55" s="315"/>
      <c r="F55" s="315"/>
      <c r="G55" s="88"/>
      <c r="H55" s="435"/>
      <c r="I55" s="446"/>
      <c r="J55" s="445"/>
      <c r="K55" s="446"/>
      <c r="L55" s="445"/>
      <c r="M55" s="447"/>
    </row>
    <row r="56" spans="1:13" x14ac:dyDescent="0.2">
      <c r="A56" s="67">
        <v>1960</v>
      </c>
      <c r="B56" s="425"/>
      <c r="C56" s="317"/>
      <c r="D56" s="353"/>
      <c r="E56" s="314"/>
      <c r="F56" s="314"/>
      <c r="G56" s="84"/>
      <c r="H56" s="434"/>
      <c r="I56" s="443"/>
      <c r="J56" s="442"/>
      <c r="K56" s="443"/>
      <c r="L56" s="442"/>
      <c r="M56" s="444"/>
    </row>
    <row r="57" spans="1:13" x14ac:dyDescent="0.2">
      <c r="A57" s="67">
        <v>1961</v>
      </c>
      <c r="B57" s="425"/>
      <c r="C57" s="317"/>
      <c r="D57" s="353"/>
      <c r="E57" s="314"/>
      <c r="F57" s="314"/>
      <c r="G57" s="84"/>
      <c r="H57" s="434"/>
      <c r="I57" s="443"/>
      <c r="J57" s="442"/>
      <c r="K57" s="443"/>
      <c r="L57" s="442"/>
      <c r="M57" s="444"/>
    </row>
    <row r="58" spans="1:13" x14ac:dyDescent="0.2">
      <c r="A58" s="67">
        <v>1962</v>
      </c>
      <c r="B58" s="563">
        <f>avgprinc!BI51</f>
        <v>37067.399874504983</v>
      </c>
      <c r="C58" s="523">
        <f>avgprinc!BJ51</f>
        <v>40437.244737619556</v>
      </c>
      <c r="D58" s="522">
        <f>avgprinc!BK51</f>
        <v>38494.746426927748</v>
      </c>
      <c r="E58" s="522">
        <f>avgprinc!BL51</f>
        <v>57136.524635508686</v>
      </c>
      <c r="F58" s="522">
        <f>avgprinc!BM51</f>
        <v>21149.320366591157</v>
      </c>
      <c r="G58" s="523">
        <f>avgprinc!BN51</f>
        <v>59444.26318238119</v>
      </c>
      <c r="H58" s="532">
        <f>B58*0.4/'TA5'!B58</f>
        <v>0.46357578039169306</v>
      </c>
      <c r="I58" s="549">
        <f>C58*0.4/'TA5'!B58</f>
        <v>0.50572004914283752</v>
      </c>
      <c r="J58" s="549">
        <f>D58*0.4/'TA5'!C58</f>
        <v>0.4585023522377013</v>
      </c>
      <c r="K58" s="543">
        <f>E58*0.4/'TA5'!D58</f>
        <v>0.49553889036178594</v>
      </c>
      <c r="L58" s="549">
        <f>F58*0.4/'TA5'!E58</f>
        <v>0.45361748337745667</v>
      </c>
      <c r="M58" s="550">
        <f>G58*0.4/'TA5'!F58</f>
        <v>0.48155361413955683</v>
      </c>
    </row>
    <row r="59" spans="1:13" x14ac:dyDescent="0.2">
      <c r="A59" s="67">
        <v>1963</v>
      </c>
      <c r="B59" s="564">
        <f>avgprinc!BI52</f>
        <v>38267.665803794822</v>
      </c>
      <c r="C59" s="525">
        <f>avgprinc!BJ52</f>
        <v>41779.066623838837</v>
      </c>
      <c r="D59" s="524">
        <f>avgprinc!BK52</f>
        <v>39677.430980127319</v>
      </c>
      <c r="E59" s="524">
        <f>avgprinc!BL52</f>
        <v>58853.238592877562</v>
      </c>
      <c r="F59" s="524">
        <f>avgprinc!BM52</f>
        <v>21905.860881350942</v>
      </c>
      <c r="G59" s="525">
        <f>avgprinc!BN52</f>
        <v>61714.04753597884</v>
      </c>
      <c r="H59" s="533">
        <f>B59*0.4/'TA5'!B59</f>
        <v>0.4629988475126251</v>
      </c>
      <c r="I59" s="544">
        <f>C59*0.4/'TA5'!B59</f>
        <v>0.50548313545354373</v>
      </c>
      <c r="J59" s="551">
        <f>D59*0.4/'TA5'!C59</f>
        <v>0.45664134799668205</v>
      </c>
      <c r="K59" s="544">
        <f>E59*0.4/'TA5'!D59</f>
        <v>0.49263787609692539</v>
      </c>
      <c r="L59" s="551">
        <f>F59*0.4/'TA5'!E59</f>
        <v>0.45175541095156241</v>
      </c>
      <c r="M59" s="552">
        <f>G59*0.4/'TA5'!F59</f>
        <v>0.48377182081902587</v>
      </c>
    </row>
    <row r="60" spans="1:13" x14ac:dyDescent="0.2">
      <c r="A60" s="67">
        <v>1964</v>
      </c>
      <c r="B60" s="564">
        <f>avgprinc!BI53</f>
        <v>39467.931733084668</v>
      </c>
      <c r="C60" s="525">
        <f>avgprinc!BJ53</f>
        <v>43120.888510058125</v>
      </c>
      <c r="D60" s="524">
        <f>avgprinc!BK53</f>
        <v>40860.115533326891</v>
      </c>
      <c r="E60" s="524">
        <f>avgprinc!BL53</f>
        <v>60569.952550246446</v>
      </c>
      <c r="F60" s="524">
        <f>avgprinc!BM53</f>
        <v>22662.40139611073</v>
      </c>
      <c r="G60" s="525">
        <f>avgprinc!BN53</f>
        <v>63983.831889576497</v>
      </c>
      <c r="H60" s="533">
        <f>B60*0.4/'TA5'!B60</f>
        <v>0.45868563652038569</v>
      </c>
      <c r="I60" s="544">
        <f>C60*0.4/'TA5'!B60</f>
        <v>0.5011393129825592</v>
      </c>
      <c r="J60" s="551">
        <f>D60*0.4/'TA5'!C60</f>
        <v>0.45490184426307689</v>
      </c>
      <c r="K60" s="544">
        <f>E60*0.4/'TA5'!D60</f>
        <v>0.48993226885795604</v>
      </c>
      <c r="L60" s="551">
        <f>F60*0.4/'TA5'!E60</f>
        <v>0.45003139972686762</v>
      </c>
      <c r="M60" s="552">
        <f>G60*0.4/'TA5'!F60</f>
        <v>0.48005026578903204</v>
      </c>
    </row>
    <row r="61" spans="1:13" x14ac:dyDescent="0.2">
      <c r="A61" s="67">
        <v>1965</v>
      </c>
      <c r="B61" s="564">
        <f>avgprinc!BI54</f>
        <v>41331.719998365181</v>
      </c>
      <c r="C61" s="525">
        <f>avgprinc!BJ54</f>
        <v>45355.531982460641</v>
      </c>
      <c r="D61" s="524">
        <f>avgprinc!BK54</f>
        <v>42793.78040925051</v>
      </c>
      <c r="E61" s="524">
        <f>avgprinc!BL54</f>
        <v>63566.423274692177</v>
      </c>
      <c r="F61" s="524">
        <f>avgprinc!BM54</f>
        <v>23865.954895549414</v>
      </c>
      <c r="G61" s="525">
        <f>avgprinc!BN54</f>
        <v>67036.805071659415</v>
      </c>
      <c r="H61" s="533">
        <f>B61*0.4/'TA5'!B61</f>
        <v>0.45674207142181972</v>
      </c>
      <c r="I61" s="544">
        <f>C61*0.4/'TA5'!B61</f>
        <v>0.5012077801002971</v>
      </c>
      <c r="J61" s="551">
        <f>D61*0.4/'TA5'!C61</f>
        <v>0.45294609032045241</v>
      </c>
      <c r="K61" s="544">
        <f>E61*0.4/'TA5'!D61</f>
        <v>0.48887548961892857</v>
      </c>
      <c r="L61" s="551">
        <f>F61*0.4/'TA5'!E61</f>
        <v>0.45265321706455036</v>
      </c>
      <c r="M61" s="552">
        <f>G61*0.4/'TA5'!F61</f>
        <v>0.47965686272198682</v>
      </c>
    </row>
    <row r="62" spans="1:13" x14ac:dyDescent="0.2">
      <c r="A62" s="67">
        <v>1966</v>
      </c>
      <c r="B62" s="564">
        <f>avgprinc!BI55</f>
        <v>43195.508263645694</v>
      </c>
      <c r="C62" s="525">
        <f>avgprinc!BJ55</f>
        <v>47590.175454863158</v>
      </c>
      <c r="D62" s="524">
        <f>avgprinc!BK55</f>
        <v>44727.445285174123</v>
      </c>
      <c r="E62" s="524">
        <f>avgprinc!BL55</f>
        <v>66562.893999137901</v>
      </c>
      <c r="F62" s="524">
        <f>avgprinc!BM55</f>
        <v>25069.508394988097</v>
      </c>
      <c r="G62" s="525">
        <f>avgprinc!BN55</f>
        <v>70089.778253742334</v>
      </c>
      <c r="H62" s="533">
        <f>B62*0.4/'TA5'!B62</f>
        <v>0.45612156391143793</v>
      </c>
      <c r="I62" s="544">
        <f>C62*0.4/'TA5'!B62</f>
        <v>0.5025269091129303</v>
      </c>
      <c r="J62" s="551">
        <f>D62*0.4/'TA5'!C62</f>
        <v>0.45117408037185674</v>
      </c>
      <c r="K62" s="544">
        <f>E62*0.4/'TA5'!D62</f>
        <v>0.487917810678482</v>
      </c>
      <c r="L62" s="551">
        <f>F62*0.4/'TA5'!E62</f>
        <v>0.45504972338676447</v>
      </c>
      <c r="M62" s="552">
        <f>G62*0.4/'TA5'!F62</f>
        <v>0.48027163743972778</v>
      </c>
    </row>
    <row r="63" spans="1:13" x14ac:dyDescent="0.2">
      <c r="A63" s="67">
        <v>1967</v>
      </c>
      <c r="B63" s="564">
        <f>avgprinc!BI56</f>
        <v>43798.120710760697</v>
      </c>
      <c r="C63" s="525">
        <f>avgprinc!BJ56</f>
        <v>48015.23148168336</v>
      </c>
      <c r="D63" s="524">
        <f>avgprinc!BK56</f>
        <v>45525.958300019716</v>
      </c>
      <c r="E63" s="524">
        <f>avgprinc!BL56</f>
        <v>66165.134111104009</v>
      </c>
      <c r="F63" s="524">
        <f>avgprinc!BM56</f>
        <v>26725.911494767061</v>
      </c>
      <c r="G63" s="525">
        <f>avgprinc!BN56</f>
        <v>71928.93797611534</v>
      </c>
      <c r="H63" s="534">
        <f>B63*0.4/'TA5'!B63</f>
        <v>0.45612772554159159</v>
      </c>
      <c r="I63" s="545">
        <f>C63*0.4/'TA5'!B63</f>
        <v>0.50004607439041127</v>
      </c>
      <c r="J63" s="551">
        <f>D63*0.4/'TA5'!C63</f>
        <v>0.45049933344125742</v>
      </c>
      <c r="K63" s="544">
        <f>E63*0.4/'TA5'!D63</f>
        <v>0.48590090870857255</v>
      </c>
      <c r="L63" s="551">
        <f>F63*0.4/'TA5'!E63</f>
        <v>0.46300501376390457</v>
      </c>
      <c r="M63" s="552">
        <f>G63*0.4/'TA5'!F63</f>
        <v>0.47784336656332027</v>
      </c>
    </row>
    <row r="64" spans="1:13" x14ac:dyDescent="0.2">
      <c r="A64" s="67">
        <v>1968</v>
      </c>
      <c r="B64" s="564">
        <f>avgprinc!BI57</f>
        <v>45247.491766233332</v>
      </c>
      <c r="C64" s="525">
        <f>avgprinc!BJ57</f>
        <v>49426.349401533676</v>
      </c>
      <c r="D64" s="524">
        <f>avgprinc!BK57</f>
        <v>46917.897202025539</v>
      </c>
      <c r="E64" s="524">
        <f>avgprinc!BL57</f>
        <v>67824.392303528628</v>
      </c>
      <c r="F64" s="524">
        <f>avgprinc!BM57</f>
        <v>27901.752795718963</v>
      </c>
      <c r="G64" s="525">
        <f>avgprinc!BN57</f>
        <v>73690.261437147958</v>
      </c>
      <c r="H64" s="534">
        <f>B64*0.4/'TA5'!B64</f>
        <v>0.45784066431224352</v>
      </c>
      <c r="I64" s="545">
        <f>C64*0.4/'TA5'!B64</f>
        <v>0.50012479722499859</v>
      </c>
      <c r="J64" s="551">
        <f>D64*0.4/'TA5'!C64</f>
        <v>0.45203282125294214</v>
      </c>
      <c r="K64" s="544">
        <f>E64*0.4/'TA5'!D64</f>
        <v>0.48660986125469213</v>
      </c>
      <c r="L64" s="551">
        <f>F64*0.4/'TA5'!E64</f>
        <v>0.46798872388899337</v>
      </c>
      <c r="M64" s="552">
        <f>G64*0.4/'TA5'!F64</f>
        <v>0.47887240909039969</v>
      </c>
    </row>
    <row r="65" spans="1:13" x14ac:dyDescent="0.2">
      <c r="A65" s="72">
        <v>1969</v>
      </c>
      <c r="B65" s="565">
        <f>avgprinc!BI58</f>
        <v>46454.618884817544</v>
      </c>
      <c r="C65" s="527">
        <f>avgprinc!BJ58</f>
        <v>50507.461103315305</v>
      </c>
      <c r="D65" s="526">
        <f>avgprinc!BK58</f>
        <v>48277.563114236655</v>
      </c>
      <c r="E65" s="526">
        <f>avgprinc!BL58</f>
        <v>69774.139642155904</v>
      </c>
      <c r="F65" s="526">
        <f>avgprinc!BM58</f>
        <v>28518.405508399566</v>
      </c>
      <c r="G65" s="527">
        <f>avgprinc!BN58</f>
        <v>75863.157484335068</v>
      </c>
      <c r="H65" s="535">
        <f>B65*0.4/'TA5'!B65</f>
        <v>0.4638943555764854</v>
      </c>
      <c r="I65" s="546">
        <f>C65*0.4/'TA5'!B65</f>
        <v>0.50436590984463703</v>
      </c>
      <c r="J65" s="553">
        <f>D65*0.4/'TA5'!C65</f>
        <v>0.45651126326993113</v>
      </c>
      <c r="K65" s="547">
        <f>E65*0.4/'TA5'!D65</f>
        <v>0.4898957796394825</v>
      </c>
      <c r="L65" s="553">
        <f>F65*0.4/'TA5'!E65</f>
        <v>0.47809934476390475</v>
      </c>
      <c r="M65" s="554">
        <f>G65*0.4/'TA5'!F65</f>
        <v>0.48452399438247074</v>
      </c>
    </row>
    <row r="66" spans="1:13" x14ac:dyDescent="0.2">
      <c r="A66" s="67">
        <v>1970</v>
      </c>
      <c r="B66" s="564">
        <f>avgprinc!BI59</f>
        <v>45959.149150314486</v>
      </c>
      <c r="C66" s="525">
        <f>avgprinc!BJ59</f>
        <v>49658.557196380891</v>
      </c>
      <c r="D66" s="524">
        <f>avgprinc!BK59</f>
        <v>47850.114367009628</v>
      </c>
      <c r="E66" s="524">
        <f>avgprinc!BL59</f>
        <v>68674.965756258025</v>
      </c>
      <c r="F66" s="524">
        <f>avgprinc!BM59</f>
        <v>27916.166861103084</v>
      </c>
      <c r="G66" s="525">
        <f>avgprinc!BN59</f>
        <v>74243.050371904654</v>
      </c>
      <c r="H66" s="534">
        <f>B66*0.4/'TA5'!B66</f>
        <v>0.47040836222004134</v>
      </c>
      <c r="I66" s="545">
        <f>C66*0.4/'TA5'!B66</f>
        <v>0.50827312935143709</v>
      </c>
      <c r="J66" s="551">
        <f>D66*0.4/'TA5'!C66</f>
        <v>0.46211713657248776</v>
      </c>
      <c r="K66" s="544">
        <f>E66*0.4/'TA5'!D66</f>
        <v>0.4935352997854352</v>
      </c>
      <c r="L66" s="551">
        <f>F66*0.4/'TA5'!E66</f>
        <v>0.48576516623143107</v>
      </c>
      <c r="M66" s="552">
        <f>G66*0.4/'TA5'!F66</f>
        <v>0.48954113887157286</v>
      </c>
    </row>
    <row r="67" spans="1:13" x14ac:dyDescent="0.2">
      <c r="A67" s="67">
        <v>1971</v>
      </c>
      <c r="B67" s="564">
        <f>avgprinc!BI60</f>
        <v>46452.435032202542</v>
      </c>
      <c r="C67" s="525">
        <f>avgprinc!BJ60</f>
        <v>49849.412195559831</v>
      </c>
      <c r="D67" s="524">
        <f>avgprinc!BK60</f>
        <v>48520.947912633223</v>
      </c>
      <c r="E67" s="524">
        <f>avgprinc!BL60</f>
        <v>69128.27684731943</v>
      </c>
      <c r="F67" s="524">
        <f>avgprinc!BM60</f>
        <v>28404.937889225494</v>
      </c>
      <c r="G67" s="525">
        <f>avgprinc!BN60</f>
        <v>74847.722297245913</v>
      </c>
      <c r="H67" s="534">
        <f>B67*0.4/'TA5'!B67</f>
        <v>0.47306561024743132</v>
      </c>
      <c r="I67" s="545">
        <f>C67*0.4/'TA5'!B67</f>
        <v>0.50765998777933419</v>
      </c>
      <c r="J67" s="551">
        <f>D67*0.4/'TA5'!C67</f>
        <v>0.46532695021596748</v>
      </c>
      <c r="K67" s="544">
        <f>E67*0.4/'TA5'!D67</f>
        <v>0.49592579645104706</v>
      </c>
      <c r="L67" s="551">
        <f>F67*0.4/'TA5'!E67</f>
        <v>0.48773732958943572</v>
      </c>
      <c r="M67" s="552">
        <f>G67*0.4/'TA5'!F67</f>
        <v>0.49137661498389207</v>
      </c>
    </row>
    <row r="68" spans="1:13" x14ac:dyDescent="0.2">
      <c r="A68" s="67">
        <v>1972</v>
      </c>
      <c r="B68" s="564">
        <f>avgprinc!BI61</f>
        <v>48132.748440133793</v>
      </c>
      <c r="C68" s="525">
        <f>avgprinc!BJ61</f>
        <v>51506.987976948622</v>
      </c>
      <c r="D68" s="524">
        <f>avgprinc!BK61</f>
        <v>50035.058618430056</v>
      </c>
      <c r="E68" s="524">
        <f>avgprinc!BL61</f>
        <v>71295.385544262725</v>
      </c>
      <c r="F68" s="524">
        <f>avgprinc!BM61</f>
        <v>29806.950418613607</v>
      </c>
      <c r="G68" s="525">
        <f>avgprinc!BN61</f>
        <v>76212.197774618617</v>
      </c>
      <c r="H68" s="534">
        <f>B68*0.4/'TA5'!B68</f>
        <v>0.4729050535752321</v>
      </c>
      <c r="I68" s="545">
        <f>C68*0.4/'TA5'!B68</f>
        <v>0.5060570131172426</v>
      </c>
      <c r="J68" s="551">
        <f>D68*0.4/'TA5'!C68</f>
        <v>0.46523101261846017</v>
      </c>
      <c r="K68" s="544">
        <f>E68*0.4/'TA5'!D68</f>
        <v>0.49490759830223402</v>
      </c>
      <c r="L68" s="551">
        <f>F68*0.4/'TA5'!E68</f>
        <v>0.48670397743262594</v>
      </c>
      <c r="M68" s="552">
        <f>G68*0.4/'TA5'!F68</f>
        <v>0.49104474644263968</v>
      </c>
    </row>
    <row r="69" spans="1:13" x14ac:dyDescent="0.2">
      <c r="A69" s="67">
        <v>1973</v>
      </c>
      <c r="B69" s="564">
        <f>avgprinc!BI62</f>
        <v>50160.518072585219</v>
      </c>
      <c r="C69" s="525">
        <f>avgprinc!BJ62</f>
        <v>53454.3500702151</v>
      </c>
      <c r="D69" s="524">
        <f>avgprinc!BK62</f>
        <v>52277.583067300126</v>
      </c>
      <c r="E69" s="524">
        <f>avgprinc!BL62</f>
        <v>74496.139849973624</v>
      </c>
      <c r="F69" s="524">
        <f>avgprinc!BM62</f>
        <v>30879.442944397266</v>
      </c>
      <c r="G69" s="525">
        <f>avgprinc!BN62</f>
        <v>79324.438619889013</v>
      </c>
      <c r="H69" s="534">
        <f>B69*0.4/'TA5'!B69</f>
        <v>0.4730274562734848</v>
      </c>
      <c r="I69" s="545">
        <f>C69*0.4/'TA5'!B69</f>
        <v>0.50408919628534932</v>
      </c>
      <c r="J69" s="551">
        <f>D69*0.4/'TA5'!C69</f>
        <v>0.46394539905486454</v>
      </c>
      <c r="K69" s="544">
        <f>E69*0.4/'TA5'!D69</f>
        <v>0.49311566616233893</v>
      </c>
      <c r="L69" s="551">
        <f>F69*0.4/'TA5'!E69</f>
        <v>0.48815329011449654</v>
      </c>
      <c r="M69" s="552">
        <f>G69*0.4/'TA5'!F69</f>
        <v>0.49056490923067037</v>
      </c>
    </row>
    <row r="70" spans="1:13" x14ac:dyDescent="0.2">
      <c r="A70" s="67">
        <v>1974</v>
      </c>
      <c r="B70" s="564">
        <f>avgprinc!BI63</f>
        <v>49111.031301248142</v>
      </c>
      <c r="C70" s="525">
        <f>avgprinc!BJ63</f>
        <v>52019.737691456598</v>
      </c>
      <c r="D70" s="524">
        <f>avgprinc!BK63</f>
        <v>51550.595715757241</v>
      </c>
      <c r="E70" s="524">
        <f>avgprinc!BL63</f>
        <v>72683.842396674954</v>
      </c>
      <c r="F70" s="524">
        <f>avgprinc!BM63</f>
        <v>30500.318386215909</v>
      </c>
      <c r="G70" s="525">
        <f>avgprinc!BN63</f>
        <v>77099.430411973066</v>
      </c>
      <c r="H70" s="534">
        <f>B70*0.4/'TA5'!B70</f>
        <v>0.47671393763766901</v>
      </c>
      <c r="I70" s="545">
        <f>C70*0.4/'TA5'!B70</f>
        <v>0.50494834526398347</v>
      </c>
      <c r="J70" s="551">
        <f>D70*0.4/'TA5'!C70</f>
        <v>0.46726169693693009</v>
      </c>
      <c r="K70" s="544">
        <f>E70*0.4/'TA5'!D70</f>
        <v>0.49502535975261713</v>
      </c>
      <c r="L70" s="551">
        <f>F70*0.4/'TA5'!E70</f>
        <v>0.49625825419070685</v>
      </c>
      <c r="M70" s="552">
        <f>G70*0.4/'TA5'!F70</f>
        <v>0.49225322819029321</v>
      </c>
    </row>
    <row r="71" spans="1:13" x14ac:dyDescent="0.2">
      <c r="A71" s="67">
        <v>1975</v>
      </c>
      <c r="B71" s="564">
        <f>avgprinc!BI64</f>
        <v>47803.108284905713</v>
      </c>
      <c r="C71" s="525">
        <f>avgprinc!BJ64</f>
        <v>50289.312650342734</v>
      </c>
      <c r="D71" s="524">
        <f>avgprinc!BK64</f>
        <v>49904.694871653723</v>
      </c>
      <c r="E71" s="524">
        <f>avgprinc!BL64</f>
        <v>69402.905499456596</v>
      </c>
      <c r="F71" s="524">
        <f>avgprinc!BM64</f>
        <v>30740.682969140391</v>
      </c>
      <c r="G71" s="525">
        <f>avgprinc!BN64</f>
        <v>74255.179005018799</v>
      </c>
      <c r="H71" s="534">
        <f>B71*0.4/'TA5'!B71</f>
        <v>0.47942874881562147</v>
      </c>
      <c r="I71" s="545">
        <f>C71*0.4/'TA5'!B71</f>
        <v>0.50436348404491582</v>
      </c>
      <c r="J71" s="551">
        <f>D71*0.4/'TA5'!C71</f>
        <v>0.4726465555733057</v>
      </c>
      <c r="K71" s="544">
        <f>E71*0.4/'TA5'!D71</f>
        <v>0.49890762397717475</v>
      </c>
      <c r="L71" s="551">
        <f>F71*0.4/'TA5'!E71</f>
        <v>0.49722759309918274</v>
      </c>
      <c r="M71" s="552">
        <f>G71*0.4/'TA5'!F71</f>
        <v>0.49255673193999872</v>
      </c>
    </row>
    <row r="72" spans="1:13" x14ac:dyDescent="0.2">
      <c r="A72" s="67">
        <v>1976</v>
      </c>
      <c r="B72" s="564">
        <f>avgprinc!BI65</f>
        <v>49535.777645695889</v>
      </c>
      <c r="C72" s="525">
        <f>avgprinc!BJ65</f>
        <v>51967.164479965337</v>
      </c>
      <c r="D72" s="524">
        <f>avgprinc!BK65</f>
        <v>51852.081720299939</v>
      </c>
      <c r="E72" s="524">
        <f>avgprinc!BL65</f>
        <v>71631.836904735086</v>
      </c>
      <c r="F72" s="524">
        <f>avgprinc!BM65</f>
        <v>32423.585103011734</v>
      </c>
      <c r="G72" s="525">
        <f>avgprinc!BN65</f>
        <v>76508.121493475235</v>
      </c>
      <c r="H72" s="534">
        <f>B72*0.4/'TA5'!B72</f>
        <v>0.47927908860876306</v>
      </c>
      <c r="I72" s="545">
        <f>C72*0.4/'TA5'!B72</f>
        <v>0.50280375949046185</v>
      </c>
      <c r="J72" s="551">
        <f>D72*0.4/'TA5'!C72</f>
        <v>0.4734020658509337</v>
      </c>
      <c r="K72" s="544">
        <f>E72*0.4/'TA5'!D72</f>
        <v>0.49919544862973464</v>
      </c>
      <c r="L72" s="551">
        <f>F72*0.4/'TA5'!E72</f>
        <v>0.49797545717038355</v>
      </c>
      <c r="M72" s="552">
        <f>G72*0.4/'TA5'!F72</f>
        <v>0.49183550751226335</v>
      </c>
    </row>
    <row r="73" spans="1:13" x14ac:dyDescent="0.2">
      <c r="A73" s="67">
        <v>1977</v>
      </c>
      <c r="B73" s="564">
        <f>avgprinc!BI66</f>
        <v>51050.28458610244</v>
      </c>
      <c r="C73" s="525">
        <f>avgprinc!BJ66</f>
        <v>53433.329025621955</v>
      </c>
      <c r="D73" s="524">
        <f>avgprinc!BK66</f>
        <v>53239.120581071489</v>
      </c>
      <c r="E73" s="524">
        <f>avgprinc!BL66</f>
        <v>73346.27585893168</v>
      </c>
      <c r="F73" s="524">
        <f>avgprinc!BM66</f>
        <v>33811.433160112538</v>
      </c>
      <c r="G73" s="525">
        <f>avgprinc!BN66</f>
        <v>77884.641002153381</v>
      </c>
      <c r="H73" s="534">
        <f>B73*0.4/'TA5'!B73</f>
        <v>0.47905116221118504</v>
      </c>
      <c r="I73" s="545">
        <f>C73*0.4/'TA5'!B73</f>
        <v>0.50141343144451866</v>
      </c>
      <c r="J73" s="551">
        <f>D73*0.4/'TA5'!C73</f>
        <v>0.4737612115387223</v>
      </c>
      <c r="K73" s="544">
        <f>E73*0.4/'TA5'!D73</f>
        <v>0.49858233880814845</v>
      </c>
      <c r="L73" s="551">
        <f>F73*0.4/'TA5'!E73</f>
        <v>0.4973700911946039</v>
      </c>
      <c r="M73" s="552">
        <f>G73*0.4/'TA5'!F73</f>
        <v>0.49110539326076008</v>
      </c>
    </row>
    <row r="74" spans="1:13" x14ac:dyDescent="0.2">
      <c r="A74" s="67">
        <v>1978</v>
      </c>
      <c r="B74" s="564">
        <f>avgprinc!BI67</f>
        <v>52895.711293998596</v>
      </c>
      <c r="C74" s="525">
        <f>avgprinc!BJ67</f>
        <v>55172.155102239682</v>
      </c>
      <c r="D74" s="524">
        <f>avgprinc!BK67</f>
        <v>55417.440828937448</v>
      </c>
      <c r="E74" s="524">
        <f>avgprinc!BL67</f>
        <v>75442.190969986914</v>
      </c>
      <c r="F74" s="524">
        <f>avgprinc!BM67</f>
        <v>35346.964223804272</v>
      </c>
      <c r="G74" s="525">
        <f>avgprinc!BN67</f>
        <v>80181.776756568172</v>
      </c>
      <c r="H74" s="534">
        <f>B74*0.4/'TA5'!B74</f>
        <v>0.47933397179049397</v>
      </c>
      <c r="I74" s="545">
        <f>C74*0.4/'TA5'!B74</f>
        <v>0.49996280587681957</v>
      </c>
      <c r="J74" s="551">
        <f>D74*0.4/'TA5'!C74</f>
        <v>0.47344354805956529</v>
      </c>
      <c r="K74" s="544">
        <f>E74*0.4/'TA5'!D74</f>
        <v>0.4975240616793854</v>
      </c>
      <c r="L74" s="551">
        <f>F74*0.4/'TA5'!E74</f>
        <v>0.49783953207599491</v>
      </c>
      <c r="M74" s="552">
        <f>G74*0.4/'TA5'!F74</f>
        <v>0.49131620319933761</v>
      </c>
    </row>
    <row r="75" spans="1:13" x14ac:dyDescent="0.2">
      <c r="A75" s="72">
        <v>1979</v>
      </c>
      <c r="B75" s="565">
        <f>avgprinc!BI68</f>
        <v>52883.310174846447</v>
      </c>
      <c r="C75" s="527">
        <f>avgprinc!BJ68</f>
        <v>55006.279077028987</v>
      </c>
      <c r="D75" s="526">
        <f>avgprinc!BK68</f>
        <v>55409.178947392778</v>
      </c>
      <c r="E75" s="526">
        <f>avgprinc!BL68</f>
        <v>75222.135407200694</v>
      </c>
      <c r="F75" s="526">
        <f>avgprinc!BM68</f>
        <v>35729.342532850009</v>
      </c>
      <c r="G75" s="527">
        <f>avgprinc!BN68</f>
        <v>79640.495742127372</v>
      </c>
      <c r="H75" s="536">
        <f>B75*0.4/'TA5'!B75</f>
        <v>0.47743073105812067</v>
      </c>
      <c r="I75" s="547">
        <f>C75*0.4/'TA5'!B75</f>
        <v>0.4965969026088714</v>
      </c>
      <c r="J75" s="553">
        <f>D75*0.4/'TA5'!C75</f>
        <v>0.47148409485816961</v>
      </c>
      <c r="K75" s="547">
        <f>E75*0.4/'TA5'!D75</f>
        <v>0.49469041824340826</v>
      </c>
      <c r="L75" s="553">
        <f>F75*0.4/'TA5'!E75</f>
        <v>0.49804174900054926</v>
      </c>
      <c r="M75" s="554">
        <f>G75*0.4/'TA5'!F75</f>
        <v>0.48828387260437017</v>
      </c>
    </row>
    <row r="76" spans="1:13" x14ac:dyDescent="0.2">
      <c r="A76" s="67">
        <v>1980</v>
      </c>
      <c r="B76" s="564">
        <f>avgprinc!BI69</f>
        <v>52198.597378423474</v>
      </c>
      <c r="C76" s="525">
        <f>avgprinc!BJ69</f>
        <v>53936.182074478136</v>
      </c>
      <c r="D76" s="524">
        <f>avgprinc!BK69</f>
        <v>54699.239668124879</v>
      </c>
      <c r="E76" s="524">
        <f>avgprinc!BL69</f>
        <v>73406.602746783276</v>
      </c>
      <c r="F76" s="524">
        <f>avgprinc!BM69</f>
        <v>35914.50237699187</v>
      </c>
      <c r="G76" s="525">
        <f>avgprinc!BN69</f>
        <v>77750.287855794028</v>
      </c>
      <c r="H76" s="533">
        <f>B76*0.4/'TA5'!B76</f>
        <v>0.48538956046104431</v>
      </c>
      <c r="I76" s="544">
        <f>C76*0.4/'TA5'!B76</f>
        <v>0.5015471875667572</v>
      </c>
      <c r="J76" s="551">
        <f>D76*0.4/'TA5'!C76</f>
        <v>0.47975143790245056</v>
      </c>
      <c r="K76" s="544">
        <f>E76*0.4/'TA5'!D76</f>
        <v>0.50057217478752136</v>
      </c>
      <c r="L76" s="551">
        <f>F76*0.4/'TA5'!E76</f>
        <v>0.50728195905685425</v>
      </c>
      <c r="M76" s="552">
        <f>G76*0.4/'TA5'!F76</f>
        <v>0.4936991930007934</v>
      </c>
    </row>
    <row r="77" spans="1:13" x14ac:dyDescent="0.2">
      <c r="A77" s="67">
        <v>1981</v>
      </c>
      <c r="B77" s="564">
        <f>avgprinc!BI70</f>
        <v>52589.054268204542</v>
      </c>
      <c r="C77" s="525">
        <f>avgprinc!BJ70</f>
        <v>54143.409788353754</v>
      </c>
      <c r="D77" s="524">
        <f>avgprinc!BK70</f>
        <v>55105.236152850041</v>
      </c>
      <c r="E77" s="524">
        <f>avgprinc!BL70</f>
        <v>73441.560565724285</v>
      </c>
      <c r="F77" s="524">
        <f>avgprinc!BM70</f>
        <v>36425.470863945491</v>
      </c>
      <c r="G77" s="525">
        <f>avgprinc!BN70</f>
        <v>77801.024792511889</v>
      </c>
      <c r="H77" s="533">
        <f>B77*0.4/'TA5'!B77</f>
        <v>0.48529067635536194</v>
      </c>
      <c r="I77" s="544">
        <f>C77*0.4/'TA5'!B77</f>
        <v>0.49963423609733587</v>
      </c>
      <c r="J77" s="551">
        <f>D77*0.4/'TA5'!C77</f>
        <v>0.48169443011283869</v>
      </c>
      <c r="K77" s="544">
        <f>E77*0.4/'TA5'!D77</f>
        <v>0.50144153833389271</v>
      </c>
      <c r="L77" s="551">
        <f>F77*0.4/'TA5'!E77</f>
        <v>0.50133690237998962</v>
      </c>
      <c r="M77" s="552">
        <f>G77*0.4/'TA5'!F77</f>
        <v>0.49227216839790344</v>
      </c>
    </row>
    <row r="78" spans="1:13" x14ac:dyDescent="0.2">
      <c r="A78" s="67">
        <v>1982</v>
      </c>
      <c r="B78" s="564">
        <f>avgprinc!BI71</f>
        <v>51256.17112874343</v>
      </c>
      <c r="C78" s="525">
        <f>avgprinc!BJ71</f>
        <v>52249.223790680408</v>
      </c>
      <c r="D78" s="524">
        <f>avgprinc!BK71</f>
        <v>53820.601543248937</v>
      </c>
      <c r="E78" s="524">
        <f>avgprinc!BL71</f>
        <v>71304.440377951556</v>
      </c>
      <c r="F78" s="524">
        <f>avgprinc!BM71</f>
        <v>35718.846357738912</v>
      </c>
      <c r="G78" s="525">
        <f>avgprinc!BN71</f>
        <v>75213.176383097583</v>
      </c>
      <c r="H78" s="533">
        <f>B78*0.4/'TA5'!B78</f>
        <v>0.48906636238098145</v>
      </c>
      <c r="I78" s="544">
        <f>C78*0.4/'TA5'!B78</f>
        <v>0.49854168295860285</v>
      </c>
      <c r="J78" s="551">
        <f>D78*0.4/'TA5'!C78</f>
        <v>0.48739737272262573</v>
      </c>
      <c r="K78" s="544">
        <f>E78*0.4/'TA5'!D78</f>
        <v>0.50415259599685669</v>
      </c>
      <c r="L78" s="551">
        <f>F78*0.4/'TA5'!E78</f>
        <v>0.50061768293380737</v>
      </c>
      <c r="M78" s="552">
        <f>G78*0.4/'TA5'!F78</f>
        <v>0.49320405721664423</v>
      </c>
    </row>
    <row r="79" spans="1:13" x14ac:dyDescent="0.2">
      <c r="A79" s="67">
        <v>1983</v>
      </c>
      <c r="B79" s="564">
        <f>avgprinc!BI72</f>
        <v>51994.427315860863</v>
      </c>
      <c r="C79" s="525">
        <f>avgprinc!BJ72</f>
        <v>52665.732758402883</v>
      </c>
      <c r="D79" s="524">
        <f>avgprinc!BK72</f>
        <v>54462.683536561155</v>
      </c>
      <c r="E79" s="524">
        <f>avgprinc!BL72</f>
        <v>70827.55194568343</v>
      </c>
      <c r="F79" s="524">
        <f>avgprinc!BM72</f>
        <v>37224.746670819055</v>
      </c>
      <c r="G79" s="525">
        <f>avgprinc!BN72</f>
        <v>75688.489572412436</v>
      </c>
      <c r="H79" s="533">
        <f>B79*0.4/'TA5'!B79</f>
        <v>0.48845085501670837</v>
      </c>
      <c r="I79" s="544">
        <f>C79*0.4/'TA5'!B79</f>
        <v>0.49475729465484614</v>
      </c>
      <c r="J79" s="551">
        <f>D79*0.4/'TA5'!C79</f>
        <v>0.4880130290985108</v>
      </c>
      <c r="K79" s="544">
        <f>E79*0.4/'TA5'!D79</f>
        <v>0.50046011805534363</v>
      </c>
      <c r="L79" s="551">
        <f>F79*0.4/'TA5'!E79</f>
        <v>0.50024452805519104</v>
      </c>
      <c r="M79" s="552">
        <f>G79*0.4/'TA5'!F79</f>
        <v>0.49098974466323841</v>
      </c>
    </row>
    <row r="80" spans="1:13" x14ac:dyDescent="0.2">
      <c r="A80" s="67">
        <v>1984</v>
      </c>
      <c r="B80" s="564">
        <f>avgprinc!BI73</f>
        <v>54616.421426536799</v>
      </c>
      <c r="C80" s="525">
        <f>avgprinc!BJ73</f>
        <v>55699.250970366411</v>
      </c>
      <c r="D80" s="524">
        <f>avgprinc!BK73</f>
        <v>56768.416442093869</v>
      </c>
      <c r="E80" s="524">
        <f>avgprinc!BL73</f>
        <v>74211.157944213322</v>
      </c>
      <c r="F80" s="524">
        <f>avgprinc!BM73</f>
        <v>39187.838138279614</v>
      </c>
      <c r="G80" s="525">
        <f>avgprinc!BN73</f>
        <v>79658.72816170851</v>
      </c>
      <c r="H80" s="533">
        <f>B80*0.4/'TA5'!B80</f>
        <v>0.48103213310241694</v>
      </c>
      <c r="I80" s="544">
        <f>C80*0.4/'TA5'!B80</f>
        <v>0.49056911468505859</v>
      </c>
      <c r="J80" s="551">
        <f>D80*0.4/'TA5'!C80</f>
        <v>0.478704333305359</v>
      </c>
      <c r="K80" s="544">
        <f>E80*0.4/'TA5'!D80</f>
        <v>0.49439483880996704</v>
      </c>
      <c r="L80" s="551">
        <f>F80*0.4/'TA5'!E80</f>
        <v>0.49044805765151978</v>
      </c>
      <c r="M80" s="552">
        <f>G80*0.4/'TA5'!F80</f>
        <v>0.48478233814239496</v>
      </c>
    </row>
    <row r="81" spans="1:13" x14ac:dyDescent="0.2">
      <c r="A81" s="67">
        <v>1985</v>
      </c>
      <c r="B81" s="564">
        <f>avgprinc!BI74</f>
        <v>55435.386530331671</v>
      </c>
      <c r="C81" s="525">
        <f>avgprinc!BJ74</f>
        <v>56496.48416917077</v>
      </c>
      <c r="D81" s="524">
        <f>avgprinc!BK74</f>
        <v>57686.856163121927</v>
      </c>
      <c r="E81" s="524">
        <f>avgprinc!BL74</f>
        <v>75175.933515057768</v>
      </c>
      <c r="F81" s="524">
        <f>avgprinc!BM74</f>
        <v>40076.699480671305</v>
      </c>
      <c r="G81" s="525">
        <f>avgprinc!BN74</f>
        <v>80396.361370581173</v>
      </c>
      <c r="H81" s="533">
        <f>B81*0.4/'TA5'!B81</f>
        <v>0.47996890544891357</v>
      </c>
      <c r="I81" s="544">
        <f>C81*0.4/'TA5'!B81</f>
        <v>0.48915606737136841</v>
      </c>
      <c r="J81" s="551">
        <f>D81*0.4/'TA5'!C81</f>
        <v>0.47872135043144226</v>
      </c>
      <c r="K81" s="544">
        <f>E81*0.4/'TA5'!D81</f>
        <v>0.49299043416976929</v>
      </c>
      <c r="L81" s="551">
        <f>F81*0.4/'TA5'!E81</f>
        <v>0.49046108126640314</v>
      </c>
      <c r="M81" s="552">
        <f>G81*0.4/'TA5'!F81</f>
        <v>0.48310536146163946</v>
      </c>
    </row>
    <row r="82" spans="1:13" x14ac:dyDescent="0.2">
      <c r="A82" s="67">
        <v>1986</v>
      </c>
      <c r="B82" s="564">
        <f>avgprinc!BI75</f>
        <v>56451.897364658274</v>
      </c>
      <c r="C82" s="525">
        <f>avgprinc!BJ75</f>
        <v>57229.781210220783</v>
      </c>
      <c r="D82" s="524">
        <f>avgprinc!BK75</f>
        <v>59127.806901418109</v>
      </c>
      <c r="E82" s="524">
        <f>avgprinc!BL75</f>
        <v>76287.033585672747</v>
      </c>
      <c r="F82" s="524">
        <f>avgprinc!BM75</f>
        <v>40865.955462163591</v>
      </c>
      <c r="G82" s="525">
        <f>avgprinc!BN75</f>
        <v>81009.742194887207</v>
      </c>
      <c r="H82" s="533">
        <f>B82*0.4/'TA5'!B82</f>
        <v>0.48447743058204656</v>
      </c>
      <c r="I82" s="544">
        <f>C82*0.4/'TA5'!B82</f>
        <v>0.49115332961082475</v>
      </c>
      <c r="J82" s="551">
        <f>D82*0.4/'TA5'!C82</f>
        <v>0.48257014155387878</v>
      </c>
      <c r="K82" s="544">
        <f>E82*0.4/'TA5'!D82</f>
        <v>0.49411904811859125</v>
      </c>
      <c r="L82" s="551">
        <f>F82*0.4/'TA5'!E82</f>
        <v>0.49691605567932123</v>
      </c>
      <c r="M82" s="552">
        <f>G82*0.4/'TA5'!F82</f>
        <v>0.48622545599937439</v>
      </c>
    </row>
    <row r="83" spans="1:13" x14ac:dyDescent="0.2">
      <c r="A83" s="67">
        <v>1987</v>
      </c>
      <c r="B83" s="564">
        <f>avgprinc!BI76</f>
        <v>57158.519091175389</v>
      </c>
      <c r="C83" s="525">
        <f>avgprinc!BJ76</f>
        <v>57683.004327907634</v>
      </c>
      <c r="D83" s="524">
        <f>avgprinc!BK76</f>
        <v>60549.122744940039</v>
      </c>
      <c r="E83" s="524">
        <f>avgprinc!BL76</f>
        <v>76398.136286937966</v>
      </c>
      <c r="F83" s="524">
        <f>avgprinc!BM76</f>
        <v>41655.663738483658</v>
      </c>
      <c r="G83" s="525">
        <f>avgprinc!BN76</f>
        <v>80997.32124789973</v>
      </c>
      <c r="H83" s="533">
        <f>B83*0.4/'TA5'!B83</f>
        <v>0.47613358497619634</v>
      </c>
      <c r="I83" s="544">
        <f>C83*0.4/'TA5'!B83</f>
        <v>0.48050257563591003</v>
      </c>
      <c r="J83" s="551">
        <f>D83*0.4/'TA5'!C83</f>
        <v>0.47286155819892883</v>
      </c>
      <c r="K83" s="544">
        <f>E83*0.4/'TA5'!D83</f>
        <v>0.48157149553298945</v>
      </c>
      <c r="L83" s="551">
        <f>F83*0.4/'TA5'!E83</f>
        <v>0.49238350987434382</v>
      </c>
      <c r="M83" s="552">
        <f>G83*0.4/'TA5'!F83</f>
        <v>0.47556051611900324</v>
      </c>
    </row>
    <row r="84" spans="1:13" x14ac:dyDescent="0.2">
      <c r="A84" s="67">
        <v>1988</v>
      </c>
      <c r="B84" s="564">
        <f>avgprinc!BI77</f>
        <v>57925.472547870042</v>
      </c>
      <c r="C84" s="525">
        <f>avgprinc!BJ77</f>
        <v>58452.597336444429</v>
      </c>
      <c r="D84" s="524">
        <f>avgprinc!BK77</f>
        <v>61555.017492686158</v>
      </c>
      <c r="E84" s="524">
        <f>avgprinc!BL77</f>
        <v>76985.027284225798</v>
      </c>
      <c r="F84" s="524">
        <f>avgprinc!BM77</f>
        <v>42426.023373660399</v>
      </c>
      <c r="G84" s="525">
        <f>avgprinc!BN77</f>
        <v>81588.779049680466</v>
      </c>
      <c r="H84" s="533">
        <f>B84*0.4/'TA5'!B84</f>
        <v>0.46306324005126959</v>
      </c>
      <c r="I84" s="544">
        <f>C84*0.4/'TA5'!B84</f>
        <v>0.46727713942527771</v>
      </c>
      <c r="J84" s="551">
        <f>D84*0.4/'TA5'!C84</f>
        <v>0.4589921236038208</v>
      </c>
      <c r="K84" s="544">
        <f>E84*0.4/'TA5'!D84</f>
        <v>0.46513292193412786</v>
      </c>
      <c r="L84" s="551">
        <f>F84*0.4/'TA5'!E84</f>
        <v>0.48367956280708319</v>
      </c>
      <c r="M84" s="552">
        <f>G84*0.4/'TA5'!F84</f>
        <v>0.46091610193252569</v>
      </c>
    </row>
    <row r="85" spans="1:13" x14ac:dyDescent="0.2">
      <c r="A85" s="72">
        <v>1989</v>
      </c>
      <c r="B85" s="565">
        <f>avgprinc!BI78</f>
        <v>59022.896424832761</v>
      </c>
      <c r="C85" s="527">
        <f>avgprinc!BJ78</f>
        <v>59343.343928441573</v>
      </c>
      <c r="D85" s="526">
        <f>avgprinc!BK78</f>
        <v>62810.148786601676</v>
      </c>
      <c r="E85" s="526">
        <f>avgprinc!BL78</f>
        <v>77513.302137917111</v>
      </c>
      <c r="F85" s="526">
        <f>avgprinc!BM78</f>
        <v>43675.597790762477</v>
      </c>
      <c r="G85" s="527">
        <f>avgprinc!BN78</f>
        <v>82481.964357602599</v>
      </c>
      <c r="H85" s="536">
        <f>B85*0.4/'TA5'!B85</f>
        <v>0.46621924638748163</v>
      </c>
      <c r="I85" s="547">
        <f>C85*0.4/'TA5'!B85</f>
        <v>0.46875044703483576</v>
      </c>
      <c r="J85" s="553">
        <f>D85*0.4/'TA5'!C85</f>
        <v>0.46298456192016596</v>
      </c>
      <c r="K85" s="547">
        <f>E85*0.4/'TA5'!D85</f>
        <v>0.46716949343681347</v>
      </c>
      <c r="L85" s="553">
        <f>F85*0.4/'TA5'!E85</f>
        <v>0.48278775811195374</v>
      </c>
      <c r="M85" s="554">
        <f>G85*0.4/'TA5'!F85</f>
        <v>0.46256586909294128</v>
      </c>
    </row>
    <row r="86" spans="1:13" x14ac:dyDescent="0.2">
      <c r="A86" s="67">
        <v>1990</v>
      </c>
      <c r="B86" s="564">
        <f>avgprinc!BI79</f>
        <v>59064.075594359245</v>
      </c>
      <c r="C86" s="525">
        <f>avgprinc!BJ79</f>
        <v>59315.171871423976</v>
      </c>
      <c r="D86" s="524">
        <f>avgprinc!BK79</f>
        <v>62966.165528046513</v>
      </c>
      <c r="E86" s="524">
        <f>avgprinc!BL79</f>
        <v>77182.955795808215</v>
      </c>
      <c r="F86" s="524">
        <f>avgprinc!BM79</f>
        <v>44022.272771358585</v>
      </c>
      <c r="G86" s="525">
        <f>avgprinc!BN79</f>
        <v>82245.093906731025</v>
      </c>
      <c r="H86" s="533">
        <f>B86*0.4/'TA5'!B86</f>
        <v>0.46695247292518616</v>
      </c>
      <c r="I86" s="544">
        <f>C86*0.4/'TA5'!B86</f>
        <v>0.46893760561943054</v>
      </c>
      <c r="J86" s="551">
        <f>D86*0.4/'TA5'!C86</f>
        <v>0.46307164430618281</v>
      </c>
      <c r="K86" s="544">
        <f>E86*0.4/'TA5'!D86</f>
        <v>0.46606263518333441</v>
      </c>
      <c r="L86" s="551">
        <f>F86*0.4/'TA5'!E86</f>
        <v>0.48655962944030756</v>
      </c>
      <c r="M86" s="552">
        <f>G86*0.4/'TA5'!F86</f>
        <v>0.46300545334815985</v>
      </c>
    </row>
    <row r="87" spans="1:13" x14ac:dyDescent="0.2">
      <c r="A87" s="67">
        <v>1991</v>
      </c>
      <c r="B87" s="564">
        <f>avgprinc!BI80</f>
        <v>58618.750322521526</v>
      </c>
      <c r="C87" s="525">
        <f>avgprinc!BJ80</f>
        <v>58724.030144527867</v>
      </c>
      <c r="D87" s="524">
        <f>avgprinc!BK80</f>
        <v>62683.179115520827</v>
      </c>
      <c r="E87" s="524">
        <f>avgprinc!BL80</f>
        <v>75652.480472839889</v>
      </c>
      <c r="F87" s="524">
        <f>avgprinc!BM80</f>
        <v>44382.522531469236</v>
      </c>
      <c r="G87" s="525">
        <f>avgprinc!BN80</f>
        <v>81111.748664816841</v>
      </c>
      <c r="H87" s="533">
        <f>B87*0.4/'TA5'!B87</f>
        <v>0.47311770915985102</v>
      </c>
      <c r="I87" s="544">
        <f>C87*0.4/'TA5'!B87</f>
        <v>0.47396743297576904</v>
      </c>
      <c r="J87" s="551">
        <f>D87*0.4/'TA5'!C87</f>
        <v>0.47093638777732849</v>
      </c>
      <c r="K87" s="544">
        <f>E87*0.4/'TA5'!D87</f>
        <v>0.4719647765159608</v>
      </c>
      <c r="L87" s="551">
        <f>F87*0.4/'TA5'!E87</f>
        <v>0.4911419153213501</v>
      </c>
      <c r="M87" s="552">
        <f>G87*0.4/'TA5'!F87</f>
        <v>0.46761700510978693</v>
      </c>
    </row>
    <row r="88" spans="1:13" x14ac:dyDescent="0.2">
      <c r="A88" s="67">
        <v>1992</v>
      </c>
      <c r="B88" s="564">
        <f>avgprinc!BI81</f>
        <v>59369.715017596449</v>
      </c>
      <c r="C88" s="525">
        <f>avgprinc!BJ81</f>
        <v>59230.419970060917</v>
      </c>
      <c r="D88" s="524">
        <f>avgprinc!BK81</f>
        <v>63615.156725348337</v>
      </c>
      <c r="E88" s="524">
        <f>avgprinc!BL81</f>
        <v>75759.47148008045</v>
      </c>
      <c r="F88" s="524">
        <f>avgprinc!BM81</f>
        <v>45190.726673433848</v>
      </c>
      <c r="G88" s="525">
        <f>avgprinc!BN81</f>
        <v>81288.10350866153</v>
      </c>
      <c r="H88" s="533">
        <f>B88*0.4/'TA5'!B88</f>
        <v>0.47008350491523743</v>
      </c>
      <c r="I88" s="544">
        <f>C88*0.4/'TA5'!B88</f>
        <v>0.46898058056831354</v>
      </c>
      <c r="J88" s="551">
        <f>D88*0.4/'TA5'!C88</f>
        <v>0.46734350919723522</v>
      </c>
      <c r="K88" s="544">
        <f>E88*0.4/'TA5'!D88</f>
        <v>0.46308928728103649</v>
      </c>
      <c r="L88" s="551">
        <f>F88*0.4/'TA5'!E88</f>
        <v>0.48993912339210516</v>
      </c>
      <c r="M88" s="552">
        <f>G88*0.4/'TA5'!F88</f>
        <v>0.4620752632617951</v>
      </c>
    </row>
    <row r="89" spans="1:13" x14ac:dyDescent="0.2">
      <c r="A89" s="67">
        <v>1993</v>
      </c>
      <c r="B89" s="564">
        <f>avgprinc!BI82</f>
        <v>60075.939564414439</v>
      </c>
      <c r="C89" s="525">
        <f>avgprinc!BJ82</f>
        <v>59541.505834645439</v>
      </c>
      <c r="D89" s="524">
        <f>avgprinc!BK82</f>
        <v>64397.029085250499</v>
      </c>
      <c r="E89" s="524">
        <f>avgprinc!BL82</f>
        <v>76968.546047346084</v>
      </c>
      <c r="F89" s="524">
        <f>avgprinc!BM82</f>
        <v>45008.258106755107</v>
      </c>
      <c r="G89" s="525">
        <f>avgprinc!BN82</f>
        <v>82210.470957662328</v>
      </c>
      <c r="H89" s="533">
        <f>B89*0.4/'TA5'!B89</f>
        <v>0.47166624665260309</v>
      </c>
      <c r="I89" s="544">
        <f>C89*0.4/'TA5'!B89</f>
        <v>0.46747031807899475</v>
      </c>
      <c r="J89" s="551">
        <f>D89*0.4/'TA5'!C89</f>
        <v>0.46763044595718384</v>
      </c>
      <c r="K89" s="544">
        <f>E89*0.4/'TA5'!D89</f>
        <v>0.46364000439643865</v>
      </c>
      <c r="L89" s="551">
        <f>F89*0.4/'TA5'!E89</f>
        <v>0.48712599277496338</v>
      </c>
      <c r="M89" s="552">
        <f>G89*0.4/'TA5'!F89</f>
        <v>0.46393775939941406</v>
      </c>
    </row>
    <row r="90" spans="1:13" x14ac:dyDescent="0.2">
      <c r="A90" s="67">
        <v>1994</v>
      </c>
      <c r="B90" s="564">
        <f>avgprinc!BI83</f>
        <v>61867.868889569232</v>
      </c>
      <c r="C90" s="525">
        <f>avgprinc!BJ83</f>
        <v>61096.443789504388</v>
      </c>
      <c r="D90" s="524">
        <f>avgprinc!BK83</f>
        <v>66280.997993878278</v>
      </c>
      <c r="E90" s="524">
        <f>avgprinc!BL83</f>
        <v>78907.209556621281</v>
      </c>
      <c r="F90" s="524">
        <f>avgprinc!BM83</f>
        <v>46173.854365504914</v>
      </c>
      <c r="G90" s="525">
        <f>avgprinc!BN83</f>
        <v>84294.1767749352</v>
      </c>
      <c r="H90" s="533">
        <f>B90*0.4/'TA5'!B90</f>
        <v>0.47036799788475026</v>
      </c>
      <c r="I90" s="544">
        <f>C90*0.4/'TA5'!B90</f>
        <v>0.46450302004814148</v>
      </c>
      <c r="J90" s="551">
        <f>D90*0.4/'TA5'!C90</f>
        <v>0.46634346246719366</v>
      </c>
      <c r="K90" s="544">
        <f>E90*0.4/'TA5'!D90</f>
        <v>0.46123453974723821</v>
      </c>
      <c r="L90" s="551">
        <f>F90*0.4/'TA5'!E90</f>
        <v>0.48424920439720148</v>
      </c>
      <c r="M90" s="552">
        <f>G90*0.4/'TA5'!F90</f>
        <v>0.46184977889060985</v>
      </c>
    </row>
    <row r="91" spans="1:13" x14ac:dyDescent="0.2">
      <c r="A91" s="67">
        <v>1995</v>
      </c>
      <c r="B91" s="564">
        <f>avgprinc!BI84</f>
        <v>62569.221141420203</v>
      </c>
      <c r="C91" s="525">
        <f>avgprinc!BJ84</f>
        <v>62181.085975239417</v>
      </c>
      <c r="D91" s="524">
        <f>avgprinc!BK84</f>
        <v>66882.341127657535</v>
      </c>
      <c r="E91" s="524">
        <f>avgprinc!BL84</f>
        <v>79240.953754134607</v>
      </c>
      <c r="F91" s="524">
        <f>avgprinc!BM84</f>
        <v>47720.696488418471</v>
      </c>
      <c r="G91" s="525">
        <f>avgprinc!BN84</f>
        <v>84958.441591459268</v>
      </c>
      <c r="H91" s="533">
        <f>B91*0.4/'TA5'!B91</f>
        <v>0.46547660231590277</v>
      </c>
      <c r="I91" s="544">
        <f>C91*0.4/'TA5'!B91</f>
        <v>0.46258911490440374</v>
      </c>
      <c r="J91" s="551">
        <f>D91*0.4/'TA5'!C91</f>
        <v>0.4614932239055633</v>
      </c>
      <c r="K91" s="544">
        <f>E91*0.4/'TA5'!D91</f>
        <v>0.45590093731880188</v>
      </c>
      <c r="L91" s="551">
        <f>F91*0.4/'TA5'!E91</f>
        <v>0.4829813539981842</v>
      </c>
      <c r="M91" s="552">
        <f>G91*0.4/'TA5'!F91</f>
        <v>0.45605280995368958</v>
      </c>
    </row>
    <row r="92" spans="1:13" x14ac:dyDescent="0.2">
      <c r="A92" s="67">
        <v>1996</v>
      </c>
      <c r="B92" s="564">
        <f>avgprinc!BI85</f>
        <v>63598.249252326241</v>
      </c>
      <c r="C92" s="525">
        <f>avgprinc!BJ85</f>
        <v>63222.961971431032</v>
      </c>
      <c r="D92" s="524">
        <f>avgprinc!BK85</f>
        <v>67543.526708802616</v>
      </c>
      <c r="E92" s="524">
        <f>avgprinc!BL85</f>
        <v>79489.599057308034</v>
      </c>
      <c r="F92" s="524">
        <f>avgprinc!BM85</f>
        <v>49164.821714754129</v>
      </c>
      <c r="G92" s="525">
        <f>avgprinc!BN85</f>
        <v>85715.984736438448</v>
      </c>
      <c r="H92" s="533">
        <f>B92*0.4/'TA5'!B92</f>
        <v>0.45865803956985463</v>
      </c>
      <c r="I92" s="544">
        <f>C92*0.4/'TA5'!B92</f>
        <v>0.45595154166221608</v>
      </c>
      <c r="J92" s="551">
        <f>D92*0.4/'TA5'!C92</f>
        <v>0.45657005906105042</v>
      </c>
      <c r="K92" s="544">
        <f>E92*0.4/'TA5'!D92</f>
        <v>0.44849604368209844</v>
      </c>
      <c r="L92" s="551">
        <f>F92*0.4/'TA5'!E92</f>
        <v>0.47705501317977905</v>
      </c>
      <c r="M92" s="552">
        <f>G92*0.4/'TA5'!F92</f>
        <v>0.44904798269271851</v>
      </c>
    </row>
    <row r="93" spans="1:13" x14ac:dyDescent="0.2">
      <c r="A93" s="67">
        <v>1997</v>
      </c>
      <c r="B93" s="564">
        <f>avgprinc!BI86</f>
        <v>65028.260194883842</v>
      </c>
      <c r="C93" s="525">
        <f>avgprinc!BJ86</f>
        <v>64723.414396002336</v>
      </c>
      <c r="D93" s="524">
        <f>avgprinc!BK86</f>
        <v>69051.906047163313</v>
      </c>
      <c r="E93" s="524">
        <f>avgprinc!BL86</f>
        <v>82075.512581834788</v>
      </c>
      <c r="F93" s="524">
        <f>avgprinc!BM86</f>
        <v>50125.046427282861</v>
      </c>
      <c r="G93" s="525">
        <f>avgprinc!BN86</f>
        <v>87518.572852813784</v>
      </c>
      <c r="H93" s="533">
        <f>B93*0.4/'TA5'!B93</f>
        <v>0.4525309801101684</v>
      </c>
      <c r="I93" s="544">
        <f>C93*0.4/'TA5'!B93</f>
        <v>0.45040956139564514</v>
      </c>
      <c r="J93" s="551">
        <f>D93*0.4/'TA5'!C93</f>
        <v>0.45008060336112976</v>
      </c>
      <c r="K93" s="544">
        <f>E93*0.4/'TA5'!D93</f>
        <v>0.4436288177967071</v>
      </c>
      <c r="L93" s="551">
        <f>F93*0.4/'TA5'!E93</f>
        <v>0.47214397788047802</v>
      </c>
      <c r="M93" s="552">
        <f>G93*0.4/'TA5'!F93</f>
        <v>0.44282135367393488</v>
      </c>
    </row>
    <row r="94" spans="1:13" x14ac:dyDescent="0.2">
      <c r="A94" s="67">
        <v>1998</v>
      </c>
      <c r="B94" s="564">
        <f>avgprinc!BI87</f>
        <v>66955.912628485457</v>
      </c>
      <c r="C94" s="525">
        <f>avgprinc!BJ87</f>
        <v>66612.69554913466</v>
      </c>
      <c r="D94" s="524">
        <f>avgprinc!BK87</f>
        <v>71368.239508033032</v>
      </c>
      <c r="E94" s="524">
        <f>avgprinc!BL87</f>
        <v>83935.979378723772</v>
      </c>
      <c r="F94" s="524">
        <f>avgprinc!BM87</f>
        <v>51883.901216775361</v>
      </c>
      <c r="G94" s="525">
        <f>avgprinc!BN87</f>
        <v>89731.592034513014</v>
      </c>
      <c r="H94" s="533">
        <f>B94*0.4/'TA5'!B94</f>
        <v>0.44876599311828602</v>
      </c>
      <c r="I94" s="544">
        <f>C94*0.4/'TA5'!B94</f>
        <v>0.44646561145782471</v>
      </c>
      <c r="J94" s="551">
        <f>D94*0.4/'TA5'!C94</f>
        <v>0.44663527607917786</v>
      </c>
      <c r="K94" s="544">
        <f>E94*0.4/'TA5'!D94</f>
        <v>0.43770831823348999</v>
      </c>
      <c r="L94" s="551">
        <f>F94*0.4/'TA5'!E94</f>
        <v>0.47005373239517223</v>
      </c>
      <c r="M94" s="552">
        <f>G94*0.4/'TA5'!F94</f>
        <v>0.43861719965934742</v>
      </c>
    </row>
    <row r="95" spans="1:13" x14ac:dyDescent="0.2">
      <c r="A95" s="72">
        <v>1999</v>
      </c>
      <c r="B95" s="565">
        <f>avgprinc!BI88</f>
        <v>68551.649548330126</v>
      </c>
      <c r="C95" s="527">
        <f>avgprinc!BJ88</f>
        <v>68073.76207516354</v>
      </c>
      <c r="D95" s="526">
        <f>avgprinc!BK88</f>
        <v>73223.792642090732</v>
      </c>
      <c r="E95" s="526">
        <f>avgprinc!BL88</f>
        <v>86288.04816993502</v>
      </c>
      <c r="F95" s="526">
        <f>avgprinc!BM88</f>
        <v>52783.601839137984</v>
      </c>
      <c r="G95" s="527">
        <f>avgprinc!BN88</f>
        <v>91335.881938149876</v>
      </c>
      <c r="H95" s="536">
        <f>B95*0.4/'TA5'!B95</f>
        <v>0.44592311978340149</v>
      </c>
      <c r="I95" s="547">
        <f>C95*0.4/'TA5'!B95</f>
        <v>0.44281449913978571</v>
      </c>
      <c r="J95" s="553">
        <f>D95*0.4/'TA5'!C95</f>
        <v>0.4435766637325288</v>
      </c>
      <c r="K95" s="547">
        <f>E95*0.4/'TA5'!D95</f>
        <v>0.43508335947990417</v>
      </c>
      <c r="L95" s="553">
        <f>F95*0.4/'TA5'!E95</f>
        <v>0.46654647588729853</v>
      </c>
      <c r="M95" s="554">
        <f>G95*0.4/'TA5'!F95</f>
        <v>0.43514713644981384</v>
      </c>
    </row>
    <row r="96" spans="1:13" x14ac:dyDescent="0.2">
      <c r="A96" s="77">
        <v>2000</v>
      </c>
      <c r="B96" s="566">
        <f>avgprinc!BI89</f>
        <v>69981.481084266648</v>
      </c>
      <c r="C96" s="529">
        <f>avgprinc!BJ89</f>
        <v>69380.834030399448</v>
      </c>
      <c r="D96" s="528">
        <f>avgprinc!BK89</f>
        <v>74557.545833295764</v>
      </c>
      <c r="E96" s="528">
        <f>avgprinc!BL89</f>
        <v>87347.900839766735</v>
      </c>
      <c r="F96" s="528">
        <f>avgprinc!BM89</f>
        <v>54229.498170962506</v>
      </c>
      <c r="G96" s="529">
        <f>avgprinc!BN89</f>
        <v>93038.325529195397</v>
      </c>
      <c r="H96" s="537">
        <f>B96*0.4/'TA5'!B96</f>
        <v>0.44076341390609736</v>
      </c>
      <c r="I96" s="548">
        <f>C96*0.4/'TA5'!B96</f>
        <v>0.4369803667068482</v>
      </c>
      <c r="J96" s="555">
        <f>D96*0.4/'TA5'!C96</f>
        <v>0.44052788615226746</v>
      </c>
      <c r="K96" s="548">
        <f>E96*0.4/'TA5'!D96</f>
        <v>0.42823976278305048</v>
      </c>
      <c r="L96" s="555">
        <f>F96*0.4/'TA5'!E96</f>
        <v>0.4622685313224793</v>
      </c>
      <c r="M96" s="556">
        <f>G96*0.4/'TA5'!F96</f>
        <v>0.42988643050193787</v>
      </c>
    </row>
    <row r="97" spans="1:13" x14ac:dyDescent="0.2">
      <c r="A97" s="67">
        <v>2001</v>
      </c>
      <c r="B97" s="564">
        <f>avgprinc!BI90</f>
        <v>70498.18764306973</v>
      </c>
      <c r="C97" s="525">
        <f>avgprinc!BJ90</f>
        <v>69821.028004933149</v>
      </c>
      <c r="D97" s="524">
        <f>avgprinc!BK90</f>
        <v>75253.909621491272</v>
      </c>
      <c r="E97" s="524">
        <f>avgprinc!BL90</f>
        <v>88179.079782745364</v>
      </c>
      <c r="F97" s="524">
        <f>avgprinc!BM90</f>
        <v>54498.943501866714</v>
      </c>
      <c r="G97" s="525">
        <f>avgprinc!BN90</f>
        <v>93951.734258333265</v>
      </c>
      <c r="H97" s="533">
        <f>B97*0.4/'TA5'!B97</f>
        <v>0.44638258218765253</v>
      </c>
      <c r="I97" s="544">
        <f>C97*0.4/'TA5'!B97</f>
        <v>0.44209492206573481</v>
      </c>
      <c r="J97" s="551">
        <f>D97*0.4/'TA5'!C97</f>
        <v>0.4471986591815949</v>
      </c>
      <c r="K97" s="544">
        <f>E97*0.4/'TA5'!D97</f>
        <v>0.43512713909149164</v>
      </c>
      <c r="L97" s="551">
        <f>F97*0.4/'TA5'!E97</f>
        <v>0.46612212061882008</v>
      </c>
      <c r="M97" s="552">
        <f>G97*0.4/'TA5'!F97</f>
        <v>0.43541830778121954</v>
      </c>
    </row>
    <row r="98" spans="1:13" x14ac:dyDescent="0.2">
      <c r="A98" s="67">
        <v>2002</v>
      </c>
      <c r="B98" s="564">
        <f>avgprinc!BI91</f>
        <v>71017.426136784052</v>
      </c>
      <c r="C98" s="525">
        <f>avgprinc!BJ91</f>
        <v>70157.325192725752</v>
      </c>
      <c r="D98" s="524">
        <f>avgprinc!BK91</f>
        <v>75770.129513759457</v>
      </c>
      <c r="E98" s="524">
        <f>avgprinc!BL91</f>
        <v>87864.27712844334</v>
      </c>
      <c r="F98" s="524">
        <f>avgprinc!BM91</f>
        <v>55190.312104589575</v>
      </c>
      <c r="G98" s="525">
        <f>avgprinc!BN91</f>
        <v>94222.007039838238</v>
      </c>
      <c r="H98" s="533">
        <f>B98*0.4/'TA5'!B98</f>
        <v>0.45077791810035711</v>
      </c>
      <c r="I98" s="544">
        <f>C98*0.4/'TA5'!B98</f>
        <v>0.44531849026679993</v>
      </c>
      <c r="J98" s="551">
        <f>D98*0.4/'TA5'!C98</f>
        <v>0.45155137777328491</v>
      </c>
      <c r="K98" s="544">
        <f>E98*0.4/'TA5'!D98</f>
        <v>0.43865242600440973</v>
      </c>
      <c r="L98" s="551">
        <f>F98*0.4/'TA5'!E98</f>
        <v>0.46657621860504145</v>
      </c>
      <c r="M98" s="552">
        <f>G98*0.4/'TA5'!F98</f>
        <v>0.43869811296463007</v>
      </c>
    </row>
    <row r="99" spans="1:13" x14ac:dyDescent="0.2">
      <c r="A99" s="67">
        <v>2003</v>
      </c>
      <c r="B99" s="564">
        <f>avgprinc!BI92</f>
        <v>71777.285760142113</v>
      </c>
      <c r="C99" s="525">
        <f>avgprinc!BJ92</f>
        <v>70927.060668557955</v>
      </c>
      <c r="D99" s="524">
        <f>avgprinc!BK92</f>
        <v>76723.933475607089</v>
      </c>
      <c r="E99" s="524">
        <f>avgprinc!BL92</f>
        <v>87939.961034066437</v>
      </c>
      <c r="F99" s="524">
        <f>avgprinc!BM92</f>
        <v>56469.384027292952</v>
      </c>
      <c r="G99" s="525">
        <f>avgprinc!BN92</f>
        <v>94939.36393925907</v>
      </c>
      <c r="H99" s="533">
        <f>B99*0.4/'TA5'!B99</f>
        <v>0.45114883780479426</v>
      </c>
      <c r="I99" s="544">
        <f>C99*0.4/'TA5'!B99</f>
        <v>0.44580483436584473</v>
      </c>
      <c r="J99" s="551">
        <f>D99*0.4/'TA5'!C99</f>
        <v>0.45259362459182745</v>
      </c>
      <c r="K99" s="544">
        <f>E99*0.4/'TA5'!D99</f>
        <v>0.43890020251274103</v>
      </c>
      <c r="L99" s="551">
        <f>F99*0.4/'TA5'!E99</f>
        <v>0.46599075198173523</v>
      </c>
      <c r="M99" s="552">
        <f>G99*0.4/'TA5'!F99</f>
        <v>0.43752142786979681</v>
      </c>
    </row>
    <row r="100" spans="1:13" x14ac:dyDescent="0.2">
      <c r="A100" s="67">
        <v>2004</v>
      </c>
      <c r="B100" s="564">
        <f>avgprinc!BI93</f>
        <v>73040.332547091559</v>
      </c>
      <c r="C100" s="525">
        <f>avgprinc!BJ93</f>
        <v>72394.119486756565</v>
      </c>
      <c r="D100" s="524">
        <f>avgprinc!BK93</f>
        <v>77938.953189577238</v>
      </c>
      <c r="E100" s="524">
        <f>avgprinc!BL93</f>
        <v>89501.336359949419</v>
      </c>
      <c r="F100" s="524">
        <f>avgprinc!BM93</f>
        <v>57702.742074317764</v>
      </c>
      <c r="G100" s="525">
        <f>avgprinc!BN93</f>
        <v>96309.717755256948</v>
      </c>
      <c r="H100" s="533">
        <f>B100*0.4/'TA5'!B100</f>
        <v>0.44604387879371654</v>
      </c>
      <c r="I100" s="544">
        <f>C100*0.4/'TA5'!B100</f>
        <v>0.44209757447242748</v>
      </c>
      <c r="J100" s="551">
        <f>D100*0.4/'TA5'!C100</f>
        <v>0.447006344795227</v>
      </c>
      <c r="K100" s="544">
        <f>E100*0.4/'TA5'!D100</f>
        <v>0.43331152200698853</v>
      </c>
      <c r="L100" s="551">
        <f>F100*0.4/'TA5'!E100</f>
        <v>0.46325272321701039</v>
      </c>
      <c r="M100" s="552">
        <f>G100*0.4/'TA5'!F100</f>
        <v>0.43157044053077709</v>
      </c>
    </row>
    <row r="101" spans="1:13" x14ac:dyDescent="0.2">
      <c r="A101" s="67">
        <v>2005</v>
      </c>
      <c r="B101" s="564">
        <f>avgprinc!BI94</f>
        <v>73410.961592644089</v>
      </c>
      <c r="C101" s="525">
        <f>avgprinc!BJ94</f>
        <v>72720.783891128682</v>
      </c>
      <c r="D101" s="524">
        <f>avgprinc!BK94</f>
        <v>78007.036102059719</v>
      </c>
      <c r="E101" s="524">
        <f>avgprinc!BL94</f>
        <v>90229.444166634785</v>
      </c>
      <c r="F101" s="524">
        <f>avgprinc!BM94</f>
        <v>57991.35514933135</v>
      </c>
      <c r="G101" s="525">
        <f>avgprinc!BN94</f>
        <v>96277.626115363251</v>
      </c>
      <c r="H101" s="533">
        <f>B101*0.4/'TA5'!B101</f>
        <v>0.4376758337020874</v>
      </c>
      <c r="I101" s="544">
        <f>C101*0.4/'TA5'!B101</f>
        <v>0.43356099724769592</v>
      </c>
      <c r="J101" s="551">
        <f>D101*0.4/'TA5'!C101</f>
        <v>0.43875047564506536</v>
      </c>
      <c r="K101" s="544">
        <f>E101*0.4/'TA5'!D101</f>
        <v>0.42578369379043579</v>
      </c>
      <c r="L101" s="551">
        <f>F101*0.4/'TA5'!E101</f>
        <v>0.45629072189331055</v>
      </c>
      <c r="M101" s="552">
        <f>G101*0.4/'TA5'!F101</f>
        <v>0.42307993769645696</v>
      </c>
    </row>
    <row r="102" spans="1:13" x14ac:dyDescent="0.2">
      <c r="A102" s="67">
        <v>2006</v>
      </c>
      <c r="B102" s="564">
        <f>avgprinc!BI95</f>
        <v>74227.636178352492</v>
      </c>
      <c r="C102" s="525">
        <f>avgprinc!BJ95</f>
        <v>73514.772364606833</v>
      </c>
      <c r="D102" s="524">
        <f>avgprinc!BK95</f>
        <v>78713.146812363979</v>
      </c>
      <c r="E102" s="524">
        <f>avgprinc!BL95</f>
        <v>90114.60164362863</v>
      </c>
      <c r="F102" s="524">
        <f>avgprinc!BM95</f>
        <v>59668.8908104273</v>
      </c>
      <c r="G102" s="525">
        <f>avgprinc!BN95</f>
        <v>97250.511408725972</v>
      </c>
      <c r="H102" s="533">
        <f>B102*0.4/'TA5'!B102</f>
        <v>0.43262892961502081</v>
      </c>
      <c r="I102" s="544">
        <f>C102*0.4/'TA5'!B102</f>
        <v>0.42847406864166265</v>
      </c>
      <c r="J102" s="551">
        <f>D102*0.4/'TA5'!C102</f>
        <v>0.43543410301208502</v>
      </c>
      <c r="K102" s="544">
        <f>E102*0.4/'TA5'!D102</f>
        <v>0.41908070445060736</v>
      </c>
      <c r="L102" s="551">
        <f>F102*0.4/'TA5'!E102</f>
        <v>0.45280680060386658</v>
      </c>
      <c r="M102" s="552">
        <f>G102*0.4/'TA5'!F102</f>
        <v>0.41779524087905884</v>
      </c>
    </row>
    <row r="103" spans="1:13" x14ac:dyDescent="0.2">
      <c r="A103" s="67">
        <v>2007</v>
      </c>
      <c r="B103" s="564">
        <f>avgprinc!BI96</f>
        <v>73356.935653122622</v>
      </c>
      <c r="C103" s="525">
        <f>avgprinc!BJ96</f>
        <v>72647.272082698808</v>
      </c>
      <c r="D103" s="524">
        <f>avgprinc!BK96</f>
        <v>77752.334139681523</v>
      </c>
      <c r="E103" s="524">
        <f>avgprinc!BL96</f>
        <v>89363.856881289117</v>
      </c>
      <c r="F103" s="524">
        <f>avgprinc!BM96</f>
        <v>58510.847332104386</v>
      </c>
      <c r="G103" s="525">
        <f>avgprinc!BN96</f>
        <v>95547.961001999211</v>
      </c>
      <c r="H103" s="533">
        <f>B103*0.4/'TA5'!B103</f>
        <v>0.43202987313270574</v>
      </c>
      <c r="I103" s="544">
        <f>C103*0.4/'TA5'!B103</f>
        <v>0.42785036563873297</v>
      </c>
      <c r="J103" s="551">
        <f>D103*0.4/'TA5'!C103</f>
        <v>0.43368434906005859</v>
      </c>
      <c r="K103" s="544">
        <f>E103*0.4/'TA5'!D103</f>
        <v>0.41882291436195374</v>
      </c>
      <c r="L103" s="551">
        <f>F103*0.4/'TA5'!E103</f>
        <v>0.4501260221004485</v>
      </c>
      <c r="M103" s="552">
        <f>G103*0.4/'TA5'!F103</f>
        <v>0.41565045714378351</v>
      </c>
    </row>
    <row r="104" spans="1:13" x14ac:dyDescent="0.2">
      <c r="A104" s="67">
        <v>2008</v>
      </c>
      <c r="B104" s="564">
        <f>avgprinc!BI97</f>
        <v>72388.922644203383</v>
      </c>
      <c r="C104" s="525">
        <f>avgprinc!BJ97</f>
        <v>71428.208774014362</v>
      </c>
      <c r="D104" s="524">
        <f>avgprinc!BK97</f>
        <v>77184.164404869676</v>
      </c>
      <c r="E104" s="524">
        <f>avgprinc!BL97</f>
        <v>87564.864672668627</v>
      </c>
      <c r="F104" s="524">
        <f>avgprinc!BM97</f>
        <v>57985.778101469448</v>
      </c>
      <c r="G104" s="525">
        <f>avgprinc!BN97</f>
        <v>93676.752084171152</v>
      </c>
      <c r="H104" s="533">
        <f>B104*0.4/'TA5'!B104</f>
        <v>0.43732857704162592</v>
      </c>
      <c r="I104" s="544">
        <f>C104*0.4/'TA5'!B104</f>
        <v>0.43152454495429993</v>
      </c>
      <c r="J104" s="551">
        <f>D104*0.4/'TA5'!C104</f>
        <v>0.44082242250442505</v>
      </c>
      <c r="K104" s="544">
        <f>E104*0.4/'TA5'!D104</f>
        <v>0.42472681403160101</v>
      </c>
      <c r="L104" s="551">
        <f>F104*0.4/'TA5'!E104</f>
        <v>0.45283627510070801</v>
      </c>
      <c r="M104" s="552">
        <f>G104*0.4/'TA5'!F104</f>
        <v>0.4193902015686034</v>
      </c>
    </row>
    <row r="105" spans="1:13" x14ac:dyDescent="0.2">
      <c r="A105" s="72">
        <v>2009</v>
      </c>
      <c r="B105" s="567">
        <f>avgprinc!BI98</f>
        <v>70746.890143337747</v>
      </c>
      <c r="C105" s="568">
        <f>avgprinc!BJ98</f>
        <v>69595.484069571728</v>
      </c>
      <c r="D105" s="526">
        <f>avgprinc!BK98</f>
        <v>75730.473099791488</v>
      </c>
      <c r="E105" s="526">
        <f>avgprinc!BL98</f>
        <v>84033.381795053094</v>
      </c>
      <c r="F105" s="526">
        <f>avgprinc!BM98</f>
        <v>57537.5341440868</v>
      </c>
      <c r="G105" s="527">
        <f>avgprinc!BN98</f>
        <v>91208.421324300391</v>
      </c>
      <c r="H105" s="536">
        <f>B105*0.4/'TA5'!B105</f>
        <v>0.44733864068984991</v>
      </c>
      <c r="I105" s="547">
        <f>C105*0.4/'TA5'!B105</f>
        <v>0.44005820155143738</v>
      </c>
      <c r="J105" s="557">
        <f>D105*0.4/'TA5'!C105</f>
        <v>0.45027393102645863</v>
      </c>
      <c r="K105" s="558">
        <f>E105*0.4/'TA5'!D105</f>
        <v>0.43305113911628734</v>
      </c>
      <c r="L105" s="553">
        <f>F105*0.4/'TA5'!E105</f>
        <v>0.45983129739761347</v>
      </c>
      <c r="M105" s="554">
        <f>G105*0.4/'TA5'!F105</f>
        <v>0.42687907814979559</v>
      </c>
    </row>
    <row r="106" spans="1:13" x14ac:dyDescent="0.2">
      <c r="A106" s="67">
        <v>2010</v>
      </c>
      <c r="B106" s="569">
        <f>avgprinc!BI99</f>
        <v>71669.532092959897</v>
      </c>
      <c r="C106" s="570">
        <f>avgprinc!BJ99</f>
        <v>70449.002796823595</v>
      </c>
      <c r="D106" s="524">
        <f>avgprinc!BK99</f>
        <v>76122.768837065742</v>
      </c>
      <c r="E106" s="524">
        <f>avgprinc!BL99</f>
        <v>84445.847112768373</v>
      </c>
      <c r="F106" s="524">
        <f>avgprinc!BM99</f>
        <v>58764.99229014411</v>
      </c>
      <c r="G106" s="525">
        <f>avgprinc!BN99</f>
        <v>91809.668903131504</v>
      </c>
      <c r="H106" s="533">
        <f>B106*0.4/'TA5'!B106</f>
        <v>0.43852740526199346</v>
      </c>
      <c r="I106" s="544">
        <f>C106*0.4/'TA5'!B106</f>
        <v>0.43105930089950556</v>
      </c>
      <c r="J106" s="559">
        <f>D106*0.4/'TA5'!C106</f>
        <v>0.44273018836975103</v>
      </c>
      <c r="K106" s="560">
        <f>E106*0.4/'TA5'!D106</f>
        <v>0.42384347319602955</v>
      </c>
      <c r="L106" s="551">
        <f>F106*0.4/'TA5'!E106</f>
        <v>0.45213004946708679</v>
      </c>
      <c r="M106" s="552">
        <f>G106*0.4/'TA5'!F106</f>
        <v>0.41794049739837646</v>
      </c>
    </row>
    <row r="107" spans="1:13" x14ac:dyDescent="0.2">
      <c r="A107" s="67">
        <v>2011</v>
      </c>
      <c r="B107" s="569">
        <f>avgprinc!BI100</f>
        <v>72355.119391662825</v>
      </c>
      <c r="C107" s="570">
        <f>avgprinc!BJ100</f>
        <v>70864.266660056921</v>
      </c>
      <c r="D107" s="524">
        <f>avgprinc!BK100</f>
        <v>77182.308899025229</v>
      </c>
      <c r="E107" s="524">
        <f>avgprinc!BL100</f>
        <v>86805.013521250119</v>
      </c>
      <c r="F107" s="524">
        <f>avgprinc!BM100</f>
        <v>57670.810932091539</v>
      </c>
      <c r="G107" s="525">
        <f>avgprinc!BN100</f>
        <v>92058.769868030737</v>
      </c>
      <c r="H107" s="533">
        <f>B107*0.4/'TA5'!B107</f>
        <v>0.43565332889556885</v>
      </c>
      <c r="I107" s="544">
        <f>C107*0.4/'TA5'!B107</f>
        <v>0.42667683959007263</v>
      </c>
      <c r="J107" s="559">
        <f>D107*0.4/'TA5'!C107</f>
        <v>0.43955367803573608</v>
      </c>
      <c r="K107" s="560">
        <f>E107*0.4/'TA5'!D107</f>
        <v>0.42091357707977284</v>
      </c>
      <c r="L107" s="551">
        <f>F107*0.4/'TA5'!E107</f>
        <v>0.44725966453552241</v>
      </c>
      <c r="M107" s="552">
        <f>G107*0.4/'TA5'!F107</f>
        <v>0.41377371549606329</v>
      </c>
    </row>
    <row r="108" spans="1:13" x14ac:dyDescent="0.2">
      <c r="A108" s="67">
        <v>2012</v>
      </c>
      <c r="B108" s="569">
        <f>avgprinc!BI101</f>
        <v>72218.489636714919</v>
      </c>
      <c r="C108" s="570">
        <f>avgprinc!BJ101</f>
        <v>70788.007239496437</v>
      </c>
      <c r="D108" s="524">
        <f>avgprinc!BK101</f>
        <v>76501.706613052622</v>
      </c>
      <c r="E108" s="524">
        <f>avgprinc!BL101</f>
        <v>86269.799857458551</v>
      </c>
      <c r="F108" s="524">
        <f>avgprinc!BM101</f>
        <v>58005.413540479523</v>
      </c>
      <c r="G108" s="525">
        <f>avgprinc!BN101</f>
        <v>91492.814403400262</v>
      </c>
      <c r="H108" s="533">
        <f>B108*0.4/'TA5'!B108</f>
        <v>0.4264046847820282</v>
      </c>
      <c r="I108" s="544">
        <f>C108*0.4/'TA5'!B108</f>
        <v>0.41795858740806585</v>
      </c>
      <c r="J108" s="559">
        <f>D108*0.4/'TA5'!C108</f>
        <v>0.43097627162933361</v>
      </c>
      <c r="K108" s="560">
        <f>E108*0.4/'TA5'!D108</f>
        <v>0.41177183389663696</v>
      </c>
      <c r="L108" s="551">
        <f>F108*0.4/'TA5'!E108</f>
        <v>0.43897262215614319</v>
      </c>
      <c r="M108" s="552">
        <f>G108*0.4/'TA5'!F108</f>
        <v>0.40437829494476318</v>
      </c>
    </row>
    <row r="109" spans="1:13" x14ac:dyDescent="0.2">
      <c r="A109" s="67">
        <v>2013</v>
      </c>
      <c r="B109" s="569">
        <f>avgprinc!BI102</f>
        <v>73270.974065001006</v>
      </c>
      <c r="C109" s="570">
        <f>avgprinc!BJ102</f>
        <v>71988.600006274282</v>
      </c>
      <c r="D109" s="524">
        <f>avgprinc!BK102</f>
        <v>79139.668061760691</v>
      </c>
      <c r="E109" s="524">
        <f>avgprinc!BL102</f>
        <v>88078.18354150308</v>
      </c>
      <c r="F109" s="524">
        <f>avgprinc!BM102</f>
        <v>58501.941394638707</v>
      </c>
      <c r="G109" s="525">
        <f>avgprinc!BN102</f>
        <v>92864.021847650874</v>
      </c>
      <c r="H109" s="533">
        <f>B109*0.4/'TA5'!B109</f>
        <v>0.43184909224510187</v>
      </c>
      <c r="I109" s="544">
        <f>C109*0.4/'TA5'!B109</f>
        <v>0.42429095506668085</v>
      </c>
      <c r="J109" s="559">
        <f>D109*0.4/'TA5'!C109</f>
        <v>0.43815281987190247</v>
      </c>
      <c r="K109" s="560">
        <f>E109*0.4/'TA5'!D109</f>
        <v>0.41668966412544245</v>
      </c>
      <c r="L109" s="551">
        <f>F109*0.4/'TA5'!E109</f>
        <v>0.44521608948707581</v>
      </c>
      <c r="M109" s="552">
        <f>G109*0.4/'TA5'!F109</f>
        <v>0.40927088260650635</v>
      </c>
    </row>
    <row r="110" spans="1:13" x14ac:dyDescent="0.2">
      <c r="A110" s="67">
        <v>2014</v>
      </c>
      <c r="B110" s="569">
        <f>avgprinc!BI103</f>
        <v>73994.911383791637</v>
      </c>
      <c r="C110" s="570">
        <f>avgprinc!BJ103</f>
        <v>72557.164876512368</v>
      </c>
      <c r="D110" s="524">
        <f>avgprinc!BK103</f>
        <v>80026.066432297797</v>
      </c>
      <c r="E110" s="524">
        <f>avgprinc!BL103</f>
        <v>88974.338167670649</v>
      </c>
      <c r="F110" s="524">
        <f>avgprinc!BM103</f>
        <v>58766.782542123605</v>
      </c>
      <c r="G110" s="525">
        <f>avgprinc!BN103</f>
        <v>93177.725736602908</v>
      </c>
      <c r="H110" s="533">
        <f>B110*0.4/'TA5'!B110</f>
        <v>0.42837283015251154</v>
      </c>
      <c r="I110" s="544">
        <f>C110*0.4/'TA5'!B110</f>
        <v>0.42004939913749695</v>
      </c>
      <c r="J110" s="559">
        <f>D110*0.4/'TA5'!C110</f>
        <v>0.43447220325469971</v>
      </c>
      <c r="K110" s="560">
        <f>E110*0.4/'TA5'!D110</f>
        <v>0.41262495517730718</v>
      </c>
      <c r="L110" s="551">
        <f>F110*0.4/'TA5'!E110</f>
        <v>0.44032666087150574</v>
      </c>
      <c r="M110" s="552">
        <f>G110*0.4/'TA5'!F110</f>
        <v>0.40502041578292858</v>
      </c>
    </row>
    <row r="111" spans="1:13" x14ac:dyDescent="0.2">
      <c r="A111" s="67">
        <v>2015</v>
      </c>
      <c r="B111" s="569">
        <f>avgprinc!BI104</f>
        <v>74975.546350545133</v>
      </c>
      <c r="C111" s="570">
        <f>avgprinc!BJ104</f>
        <v>73550.234028989507</v>
      </c>
      <c r="D111" s="524">
        <f>avgprinc!BK104</f>
        <v>81043.958696157148</v>
      </c>
      <c r="E111" s="524">
        <f>avgprinc!BL104</f>
        <v>89704.046677882405</v>
      </c>
      <c r="F111" s="524">
        <f>avgprinc!BM104</f>
        <v>59947.235941797248</v>
      </c>
      <c r="G111" s="525">
        <f>avgprinc!BN104</f>
        <v>94151.336598552371</v>
      </c>
      <c r="H111" s="533">
        <f>B111*0.4/'TA5'!B111</f>
        <v>0.4275477826595307</v>
      </c>
      <c r="I111" s="544">
        <f>C111*0.4/'TA5'!B111</f>
        <v>0.41941994428634644</v>
      </c>
      <c r="J111" s="559">
        <f>D111*0.4/'TA5'!C111</f>
        <v>0.43480205535888672</v>
      </c>
      <c r="K111" s="560">
        <f>E111*0.4/'TA5'!D111</f>
        <v>0.41102412343025213</v>
      </c>
      <c r="L111" s="551">
        <f>F111*0.4/'TA5'!E111</f>
        <v>0.44055187702178955</v>
      </c>
      <c r="M111" s="552">
        <f>G111*0.4/'TA5'!F111</f>
        <v>0.40368705987930303</v>
      </c>
    </row>
    <row r="112" spans="1:13" x14ac:dyDescent="0.2">
      <c r="A112" s="67">
        <v>2016</v>
      </c>
      <c r="B112" s="569">
        <f>avgprinc!BI105</f>
        <v>74872.232726003611</v>
      </c>
      <c r="C112" s="570">
        <f>avgprinc!BJ105</f>
        <v>73247.966083946027</v>
      </c>
      <c r="D112" s="524">
        <f>avgprinc!BK105</f>
        <v>80810.012006785459</v>
      </c>
      <c r="E112" s="524">
        <f>avgprinc!BL105</f>
        <v>89264.694957772066</v>
      </c>
      <c r="F112" s="524">
        <f>avgprinc!BM105</f>
        <v>59898.609809761219</v>
      </c>
      <c r="G112" s="525">
        <f>avgprinc!BN105</f>
        <v>93415.314441558774</v>
      </c>
      <c r="H112" s="533">
        <f>B112*0.4/'TA5'!B112</f>
        <v>0.42972853779792775</v>
      </c>
      <c r="I112" s="544">
        <f>C112*0.4/'TA5'!B112</f>
        <v>0.42040607333183283</v>
      </c>
      <c r="J112" s="559">
        <f>D112*0.4/'TA5'!C112</f>
        <v>0.4377163648605345</v>
      </c>
      <c r="K112" s="560">
        <f>E112*0.4/'TA5'!D112</f>
        <v>0.41294193267822255</v>
      </c>
      <c r="L112" s="551">
        <f>F112*0.4/'TA5'!E112</f>
        <v>0.44039088487625122</v>
      </c>
      <c r="M112" s="552">
        <f>G112*0.4/'TA5'!F112</f>
        <v>0.4049566388130188</v>
      </c>
    </row>
    <row r="113" spans="1:13" x14ac:dyDescent="0.2">
      <c r="A113" s="67">
        <v>2017</v>
      </c>
      <c r="B113" s="569">
        <f>avgprinc!BI106</f>
        <v>75661.239899394379</v>
      </c>
      <c r="C113" s="570">
        <f>avgprinc!BJ106</f>
        <v>74364.472479593926</v>
      </c>
      <c r="D113" s="524">
        <f>avgprinc!BK106</f>
        <v>80544.932746149279</v>
      </c>
      <c r="E113" s="524">
        <f>avgprinc!BL106</f>
        <v>90531.282231287652</v>
      </c>
      <c r="F113" s="524">
        <f>avgprinc!BM106</f>
        <v>60993.165418615637</v>
      </c>
      <c r="G113" s="525">
        <f>avgprinc!BN106</f>
        <v>96010.432270396908</v>
      </c>
      <c r="H113" s="533">
        <f>B113*0.4/'TA5'!B113</f>
        <v>0.42596197128295898</v>
      </c>
      <c r="I113" s="544">
        <f>C113*0.4/'TA5'!B113</f>
        <v>0.41866135597228998</v>
      </c>
      <c r="J113" s="559">
        <f>D113*0.4/'TA5'!C113</f>
        <v>0.42949351668357844</v>
      </c>
      <c r="K113" s="560">
        <f>E113*0.4/'TA5'!D113</f>
        <v>0.41128316521644592</v>
      </c>
      <c r="L113" s="551">
        <f>F113*0.4/'TA5'!E113</f>
        <v>0.44138383865356451</v>
      </c>
      <c r="M113" s="552">
        <f>G113*0.4/'TA5'!F113</f>
        <v>0.40353047847747797</v>
      </c>
    </row>
    <row r="114" spans="1:13" x14ac:dyDescent="0.2">
      <c r="A114" s="67">
        <v>2018</v>
      </c>
      <c r="B114" s="569">
        <f>avgprinc!BI107</f>
        <v>76895.179474564575</v>
      </c>
      <c r="C114" s="570">
        <f>avgprinc!BJ107</f>
        <v>75679.200834503892</v>
      </c>
      <c r="D114" s="524">
        <f>avgprinc!BK107</f>
        <v>81830.050866802441</v>
      </c>
      <c r="E114" s="524">
        <f>avgprinc!BL107</f>
        <v>91921.083202703318</v>
      </c>
      <c r="F114" s="524">
        <f>avgprinc!BM107</f>
        <v>62140.488431869606</v>
      </c>
      <c r="G114" s="525">
        <f>avgprinc!BN107</f>
        <v>97428.812173323982</v>
      </c>
      <c r="H114" s="533">
        <f>B114*0.4/'TA5'!B114</f>
        <v>0.42505103349685669</v>
      </c>
      <c r="I114" s="544">
        <f>C114*0.4/'TA5'!B114</f>
        <v>0.41832950711250305</v>
      </c>
      <c r="J114" s="559">
        <f>D114*0.4/'TA5'!C114</f>
        <v>0.42841544747352595</v>
      </c>
      <c r="K114" s="560">
        <f>E114*0.4/'TA5'!D114</f>
        <v>0.41038256883621216</v>
      </c>
      <c r="L114" s="551">
        <f>F114*0.4/'TA5'!E114</f>
        <v>0.44090902805328364</v>
      </c>
      <c r="M114" s="552">
        <f>G114*0.4/'TA5'!F114</f>
        <v>0.40245360136032104</v>
      </c>
    </row>
    <row r="115" spans="1:13" x14ac:dyDescent="0.2">
      <c r="A115" s="67">
        <v>2019</v>
      </c>
      <c r="B115" s="569">
        <f>avgprinc!BI108</f>
        <v>77308.705899260138</v>
      </c>
      <c r="C115" s="570">
        <f>avgprinc!BJ108</f>
        <v>76236.514113113735</v>
      </c>
      <c r="D115" s="524">
        <f>avgprinc!BK108</f>
        <v>82244.848063174912</v>
      </c>
      <c r="E115" s="524">
        <f>avgprinc!BL108</f>
        <v>92604.341388593835</v>
      </c>
      <c r="F115" s="524">
        <f>avgprinc!BM108</f>
        <v>62552.219399008914</v>
      </c>
      <c r="G115" s="525">
        <f>avgprinc!BN108</f>
        <v>98627.798616875138</v>
      </c>
      <c r="H115" s="533">
        <f>B115*0.4/'TA5'!B115</f>
        <v>0.42438706755638128</v>
      </c>
      <c r="I115" s="544">
        <f>C115*0.4/'TA5'!B115</f>
        <v>0.41850125789642334</v>
      </c>
      <c r="J115" s="559">
        <f>D115*0.4/'TA5'!C115</f>
        <v>0.42746850848197943</v>
      </c>
      <c r="K115" s="560">
        <f>E115*0.4/'TA5'!D115</f>
        <v>0.41053494811058044</v>
      </c>
      <c r="L115" s="551">
        <f>F115*0.4/'TA5'!E115</f>
        <v>0.44101688265800482</v>
      </c>
      <c r="M115" s="552">
        <f>G115*0.4/'TA5'!F115</f>
        <v>0.40253365039825445</v>
      </c>
    </row>
    <row r="116" spans="1:13" ht="17" thickBot="1" x14ac:dyDescent="0.25">
      <c r="A116" s="1105">
        <v>2020</v>
      </c>
      <c r="B116" s="1124"/>
      <c r="C116" s="1125"/>
      <c r="D116" s="1107"/>
      <c r="E116" s="1107"/>
      <c r="F116" s="1107"/>
      <c r="G116" s="1108"/>
      <c r="H116" s="1115"/>
      <c r="I116" s="1116"/>
      <c r="J116" s="1117"/>
      <c r="K116" s="1118"/>
      <c r="L116" s="1119"/>
      <c r="M116" s="1120"/>
    </row>
    <row r="117" spans="1:13" ht="17" thickTop="1" x14ac:dyDescent="0.2">
      <c r="A117" s="61"/>
      <c r="B117" s="60"/>
      <c r="C117" s="60"/>
      <c r="D117" s="60"/>
      <c r="E117" s="60"/>
      <c r="F117" s="60"/>
      <c r="G117" s="59"/>
      <c r="H117" s="60"/>
      <c r="I117" s="60"/>
      <c r="J117" s="60"/>
      <c r="K117" s="60"/>
      <c r="L117" s="60"/>
      <c r="M117" s="59"/>
    </row>
    <row r="118" spans="1:13" x14ac:dyDescent="0.2">
      <c r="D118" s="57"/>
      <c r="E118" s="57"/>
      <c r="F118" s="57"/>
      <c r="H118" s="57"/>
      <c r="I118" s="57"/>
      <c r="J118" s="57"/>
      <c r="K118" s="57"/>
      <c r="L118" s="57"/>
    </row>
  </sheetData>
  <mergeCells count="3">
    <mergeCell ref="A4:M4"/>
    <mergeCell ref="B7:G7"/>
    <mergeCell ref="H7:M7"/>
  </mergeCells>
  <hyperlinks>
    <hyperlink ref="A1" location="Index!A1" display="Back to index" xr:uid="{00000000-0004-0000-0B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tabColor theme="8" tint="0.39997558519241921"/>
  </sheetPr>
  <dimension ref="A1:BN108"/>
  <sheetViews>
    <sheetView workbookViewId="0">
      <pane xSplit="1" ySplit="1" topLeftCell="U77" activePane="bottomRight" state="frozen"/>
      <selection activeCell="D32" sqref="D32"/>
      <selection pane="topRight" activeCell="D32" sqref="D32"/>
      <selection pane="bottomLeft" activeCell="D32" sqref="D32"/>
      <selection pane="bottomRight" activeCell="AV99" sqref="AV99"/>
    </sheetView>
  </sheetViews>
  <sheetFormatPr baseColWidth="10" defaultColWidth="8.83203125" defaultRowHeight="16" x14ac:dyDescent="0.2"/>
  <sheetData>
    <row r="1" spans="1:66" x14ac:dyDescent="0.2">
      <c r="A1" t="s">
        <v>842</v>
      </c>
      <c r="B1" t="s">
        <v>843</v>
      </c>
      <c r="C1" t="s">
        <v>844</v>
      </c>
      <c r="D1" t="s">
        <v>845</v>
      </c>
      <c r="E1" t="s">
        <v>846</v>
      </c>
      <c r="F1" t="s">
        <v>847</v>
      </c>
      <c r="G1" t="s">
        <v>848</v>
      </c>
      <c r="H1" t="s">
        <v>849</v>
      </c>
      <c r="I1" t="s">
        <v>850</v>
      </c>
      <c r="J1" t="s">
        <v>851</v>
      </c>
      <c r="K1" t="s">
        <v>852</v>
      </c>
      <c r="L1" t="s">
        <v>853</v>
      </c>
      <c r="M1" t="s">
        <v>854</v>
      </c>
      <c r="N1" t="s">
        <v>855</v>
      </c>
      <c r="O1" t="s">
        <v>856</v>
      </c>
      <c r="P1" t="s">
        <v>857</v>
      </c>
      <c r="Q1" t="s">
        <v>858</v>
      </c>
      <c r="R1" t="s">
        <v>859</v>
      </c>
      <c r="S1" t="s">
        <v>860</v>
      </c>
      <c r="T1" t="s">
        <v>861</v>
      </c>
      <c r="U1" t="s">
        <v>862</v>
      </c>
      <c r="V1" t="s">
        <v>863</v>
      </c>
      <c r="W1" t="s">
        <v>864</v>
      </c>
      <c r="X1" t="s">
        <v>865</v>
      </c>
      <c r="Y1" t="s">
        <v>866</v>
      </c>
      <c r="Z1" t="s">
        <v>867</v>
      </c>
      <c r="AA1" t="s">
        <v>868</v>
      </c>
      <c r="AB1" t="s">
        <v>869</v>
      </c>
      <c r="AC1" t="s">
        <v>870</v>
      </c>
      <c r="AD1" t="s">
        <v>871</v>
      </c>
      <c r="AE1" t="s">
        <v>872</v>
      </c>
      <c r="AF1" t="s">
        <v>873</v>
      </c>
      <c r="AG1" t="s">
        <v>874</v>
      </c>
      <c r="AH1" t="s">
        <v>875</v>
      </c>
      <c r="AI1" t="s">
        <v>876</v>
      </c>
      <c r="AJ1" t="s">
        <v>877</v>
      </c>
      <c r="AK1" t="s">
        <v>878</v>
      </c>
      <c r="AL1" t="s">
        <v>879</v>
      </c>
      <c r="AM1" t="s">
        <v>880</v>
      </c>
      <c r="AN1" t="s">
        <v>881</v>
      </c>
      <c r="AO1" t="s">
        <v>882</v>
      </c>
      <c r="AP1" t="s">
        <v>883</v>
      </c>
      <c r="AQ1" t="s">
        <v>884</v>
      </c>
      <c r="AR1" t="s">
        <v>885</v>
      </c>
      <c r="AS1" t="s">
        <v>886</v>
      </c>
      <c r="AT1" t="s">
        <v>887</v>
      </c>
      <c r="AU1" t="s">
        <v>888</v>
      </c>
      <c r="AV1" t="s">
        <v>889</v>
      </c>
      <c r="AW1" t="s">
        <v>890</v>
      </c>
      <c r="AX1" t="s">
        <v>891</v>
      </c>
      <c r="AY1" t="s">
        <v>892</v>
      </c>
      <c r="AZ1" t="s">
        <v>893</v>
      </c>
      <c r="BA1" t="s">
        <v>894</v>
      </c>
      <c r="BB1" t="s">
        <v>895</v>
      </c>
      <c r="BC1" t="s">
        <v>896</v>
      </c>
      <c r="BD1" t="s">
        <v>897</v>
      </c>
      <c r="BE1" t="s">
        <v>898</v>
      </c>
      <c r="BF1" t="s">
        <v>899</v>
      </c>
      <c r="BG1" t="s">
        <v>900</v>
      </c>
      <c r="BH1" t="s">
        <v>901</v>
      </c>
      <c r="BI1" t="s">
        <v>902</v>
      </c>
      <c r="BJ1" t="s">
        <v>903</v>
      </c>
      <c r="BK1" t="s">
        <v>904</v>
      </c>
      <c r="BL1" t="s">
        <v>905</v>
      </c>
      <c r="BM1" t="s">
        <v>906</v>
      </c>
      <c r="BN1" t="s">
        <v>907</v>
      </c>
    </row>
    <row r="2" spans="1:66" x14ac:dyDescent="0.2">
      <c r="A2" s="1365">
        <v>1913</v>
      </c>
      <c r="B2" s="1365">
        <v>12479.600299141881</v>
      </c>
      <c r="C2" s="1365"/>
      <c r="D2" s="1365"/>
      <c r="E2" s="1365"/>
      <c r="F2" s="1365">
        <v>18764.461861226642</v>
      </c>
      <c r="G2" s="1365"/>
      <c r="H2" s="1365"/>
      <c r="I2" s="1365"/>
      <c r="J2" s="1365"/>
      <c r="K2" s="1365"/>
      <c r="L2" s="1365"/>
      <c r="M2" s="1365">
        <v>51727.558988425844</v>
      </c>
      <c r="N2" s="1365">
        <v>59084.747980662396</v>
      </c>
      <c r="O2" s="1365"/>
      <c r="P2" s="1365"/>
      <c r="Q2" s="1365"/>
      <c r="R2" s="1365">
        <v>83306.304124075235</v>
      </c>
      <c r="S2" s="1365">
        <v>77740.102982217708</v>
      </c>
      <c r="T2" s="1365">
        <v>87021.12596927931</v>
      </c>
      <c r="U2" s="1365"/>
      <c r="V2" s="1365"/>
      <c r="W2" s="1365"/>
      <c r="X2" s="1365">
        <v>124603.41644699212</v>
      </c>
      <c r="Y2" s="1365">
        <v>237229.70914509366</v>
      </c>
      <c r="Z2" s="1365">
        <v>260104.16012169098</v>
      </c>
      <c r="AA2" s="1365"/>
      <c r="AB2" s="1365"/>
      <c r="AC2" s="1365"/>
      <c r="AD2" s="1365">
        <v>378370.41644072591</v>
      </c>
      <c r="AE2" s="1365">
        <v>398531.19838937884</v>
      </c>
      <c r="AF2" s="1365">
        <v>432018.68857914745</v>
      </c>
      <c r="AG2" s="1365"/>
      <c r="AH2" s="1365"/>
      <c r="AI2" s="1365"/>
      <c r="AJ2" s="1365">
        <v>631528.43210730201</v>
      </c>
      <c r="AK2" s="1365">
        <v>1025960.8276192209</v>
      </c>
      <c r="AL2" s="1365">
        <v>1065728.7203595382</v>
      </c>
      <c r="AM2" s="1365"/>
      <c r="AN2" s="1365"/>
      <c r="AO2" s="1365"/>
      <c r="AP2" s="1365">
        <v>1591075.2847483254</v>
      </c>
      <c r="AQ2" s="1365">
        <v>3202424.9219742413</v>
      </c>
      <c r="AR2" s="1365">
        <v>3221497.0760341212</v>
      </c>
      <c r="AS2" s="1365"/>
      <c r="AT2" s="1365"/>
      <c r="AU2" s="1365"/>
      <c r="AV2" s="1365">
        <v>4888064.3448457019</v>
      </c>
      <c r="AW2" s="1365"/>
      <c r="AX2" s="1365"/>
      <c r="AY2" s="1365"/>
      <c r="AZ2" s="1365"/>
      <c r="BA2" s="1365"/>
      <c r="BB2" s="1365"/>
      <c r="BC2" s="1365">
        <v>8118.7160003325498</v>
      </c>
      <c r="BD2" s="1365">
        <v>7301.2505567507123</v>
      </c>
      <c r="BE2" s="1365"/>
      <c r="BF2" s="1365"/>
      <c r="BG2" s="1365"/>
      <c r="BH2" s="1365">
        <v>11593.146054243467</v>
      </c>
      <c r="BI2" s="1365"/>
      <c r="BJ2" s="1365"/>
      <c r="BK2" s="1365"/>
      <c r="BL2" s="1365"/>
      <c r="BM2" s="1365"/>
      <c r="BN2" s="1365"/>
    </row>
    <row r="3" spans="1:66" x14ac:dyDescent="0.2">
      <c r="A3" s="1365">
        <v>1914</v>
      </c>
      <c r="B3" s="1365">
        <v>11275.134078663485</v>
      </c>
      <c r="C3" s="1365"/>
      <c r="D3" s="1365"/>
      <c r="E3" s="1365"/>
      <c r="F3" s="1365">
        <v>16975.953445552332</v>
      </c>
      <c r="G3" s="1365"/>
      <c r="H3" s="1365"/>
      <c r="I3" s="1365"/>
      <c r="J3" s="1365"/>
      <c r="K3" s="1365"/>
      <c r="L3" s="1365"/>
      <c r="M3" s="1365">
        <v>47201.919702838961</v>
      </c>
      <c r="N3" s="1365">
        <v>53831.071601511314</v>
      </c>
      <c r="O3" s="1365"/>
      <c r="P3" s="1365"/>
      <c r="Q3" s="1365"/>
      <c r="R3" s="1365">
        <v>76079.360539128407</v>
      </c>
      <c r="S3" s="1365">
        <v>71272.6622013163</v>
      </c>
      <c r="T3" s="1365">
        <v>79591.495470264024</v>
      </c>
      <c r="U3" s="1365"/>
      <c r="V3" s="1365"/>
      <c r="W3" s="1365"/>
      <c r="X3" s="1365">
        <v>114268.52974919222</v>
      </c>
      <c r="Y3" s="1365">
        <v>217379.21355937535</v>
      </c>
      <c r="Z3" s="1365">
        <v>238170.96040243411</v>
      </c>
      <c r="AA3" s="1365"/>
      <c r="AB3" s="1365"/>
      <c r="AC3" s="1365"/>
      <c r="AD3" s="1365">
        <v>347158.21128703293</v>
      </c>
      <c r="AE3" s="1365">
        <v>366999.74910209258</v>
      </c>
      <c r="AF3" s="1365">
        <v>397491.77601161069</v>
      </c>
      <c r="AG3" s="1365"/>
      <c r="AH3" s="1365"/>
      <c r="AI3" s="1365"/>
      <c r="AJ3" s="1365">
        <v>582053.5782387692</v>
      </c>
      <c r="AK3" s="1365">
        <v>924103.98615734384</v>
      </c>
      <c r="AL3" s="1365">
        <v>961102.05093462567</v>
      </c>
      <c r="AM3" s="1365"/>
      <c r="AN3" s="1365"/>
      <c r="AO3" s="1365"/>
      <c r="AP3" s="1365">
        <v>1436312.1060054407</v>
      </c>
      <c r="AQ3" s="1365">
        <v>3071000.6979920715</v>
      </c>
      <c r="AR3" s="1365">
        <v>3089124.2310991576</v>
      </c>
      <c r="AS3" s="1365"/>
      <c r="AT3" s="1365"/>
      <c r="AU3" s="1365"/>
      <c r="AV3" s="1365">
        <v>4691740.6668931842</v>
      </c>
      <c r="AW3" s="1365"/>
      <c r="AX3" s="1365"/>
      <c r="AY3" s="1365"/>
      <c r="AZ3" s="1365"/>
      <c r="BA3" s="1365"/>
      <c r="BB3" s="1365"/>
      <c r="BC3" s="1365">
        <v>7283.2690093106512</v>
      </c>
      <c r="BD3" s="1365">
        <v>6546.6965761248366</v>
      </c>
      <c r="BE3" s="1365"/>
      <c r="BF3" s="1365"/>
      <c r="BG3" s="1365"/>
      <c r="BH3" s="1365">
        <v>10408.908212932769</v>
      </c>
      <c r="BI3" s="1365"/>
      <c r="BJ3" s="1365"/>
      <c r="BK3" s="1365"/>
      <c r="BL3" s="1365"/>
      <c r="BM3" s="1365"/>
      <c r="BN3" s="1365"/>
    </row>
    <row r="4" spans="1:66" x14ac:dyDescent="0.2">
      <c r="A4" s="1365">
        <v>1915</v>
      </c>
      <c r="B4" s="1365">
        <v>11499.064545750605</v>
      </c>
      <c r="C4" s="1365"/>
      <c r="D4" s="1365"/>
      <c r="E4" s="1365"/>
      <c r="F4" s="1365">
        <v>17335.685469508826</v>
      </c>
      <c r="G4" s="1365"/>
      <c r="H4" s="1365"/>
      <c r="I4" s="1365"/>
      <c r="J4" s="1365"/>
      <c r="K4" s="1365"/>
      <c r="L4" s="1365"/>
      <c r="M4" s="1365">
        <v>47177.197193372405</v>
      </c>
      <c r="N4" s="1365">
        <v>53963.197255163446</v>
      </c>
      <c r="O4" s="1365"/>
      <c r="P4" s="1365"/>
      <c r="Q4" s="1365"/>
      <c r="R4" s="1365">
        <v>76259.40625078202</v>
      </c>
      <c r="S4" s="1365">
        <v>70661.028575939723</v>
      </c>
      <c r="T4" s="1365">
        <v>79158.841976745651</v>
      </c>
      <c r="U4" s="1365"/>
      <c r="V4" s="1365"/>
      <c r="W4" s="1365"/>
      <c r="X4" s="1365">
        <v>113657.27785523719</v>
      </c>
      <c r="Y4" s="1365">
        <v>212672.3261408188</v>
      </c>
      <c r="Z4" s="1365">
        <v>233698.96419209041</v>
      </c>
      <c r="AA4" s="1365"/>
      <c r="AB4" s="1365"/>
      <c r="AC4" s="1365"/>
      <c r="AD4" s="1365">
        <v>340773.35215341509</v>
      </c>
      <c r="AE4" s="1365">
        <v>358912.47797404614</v>
      </c>
      <c r="AF4" s="1365">
        <v>389615.54745594203</v>
      </c>
      <c r="AG4" s="1365"/>
      <c r="AH4" s="1365"/>
      <c r="AI4" s="1365"/>
      <c r="AJ4" s="1365">
        <v>570871.70072635787</v>
      </c>
      <c r="AK4" s="1365">
        <v>967020.26518834569</v>
      </c>
      <c r="AL4" s="1365">
        <v>1003460.275797308</v>
      </c>
      <c r="AM4" s="1365"/>
      <c r="AN4" s="1365"/>
      <c r="AO4" s="1365"/>
      <c r="AP4" s="1365">
        <v>1502655.6500739942</v>
      </c>
      <c r="AQ4" s="1365">
        <v>4008416.7240633983</v>
      </c>
      <c r="AR4" s="1365">
        <v>4026302.1960721184</v>
      </c>
      <c r="AS4" s="1365"/>
      <c r="AT4" s="1365"/>
      <c r="AU4" s="1365"/>
      <c r="AV4" s="1365">
        <v>6110418.9856707416</v>
      </c>
      <c r="AW4" s="1365"/>
      <c r="AX4" s="1365"/>
      <c r="AY4" s="1365"/>
      <c r="AZ4" s="1365"/>
      <c r="BA4" s="1365"/>
      <c r="BB4" s="1365"/>
      <c r="BC4" s="1365">
        <v>7534.8275849037373</v>
      </c>
      <c r="BD4" s="1365">
        <v>6780.8275780380654</v>
      </c>
      <c r="BE4" s="1365"/>
      <c r="BF4" s="1365"/>
      <c r="BG4" s="1365"/>
      <c r="BH4" s="1365">
        <v>10788.605382700691</v>
      </c>
      <c r="BI4" s="1365"/>
      <c r="BJ4" s="1365"/>
      <c r="BK4" s="1365"/>
      <c r="BL4" s="1365"/>
      <c r="BM4" s="1365"/>
      <c r="BN4" s="1365"/>
    </row>
    <row r="5" spans="1:66" x14ac:dyDescent="0.2">
      <c r="A5" s="1365">
        <v>1916</v>
      </c>
      <c r="B5" s="1365">
        <v>13112.538743577124</v>
      </c>
      <c r="C5" s="1365"/>
      <c r="D5" s="1365"/>
      <c r="E5" s="1365"/>
      <c r="F5" s="1365">
        <v>19793.39714374641</v>
      </c>
      <c r="G5" s="1365"/>
      <c r="H5" s="1365"/>
      <c r="I5" s="1365"/>
      <c r="J5" s="1365"/>
      <c r="K5" s="1365"/>
      <c r="L5" s="1365"/>
      <c r="M5" s="1365">
        <v>56103.531559239935</v>
      </c>
      <c r="N5" s="1365">
        <v>63274.636019965837</v>
      </c>
      <c r="O5" s="1365"/>
      <c r="P5" s="1365"/>
      <c r="Q5" s="1365"/>
      <c r="R5" s="1365">
        <v>90145.916031319372</v>
      </c>
      <c r="S5" s="1365">
        <v>86259.783305669349</v>
      </c>
      <c r="T5" s="1365">
        <v>95584.847115247539</v>
      </c>
      <c r="U5" s="1365"/>
      <c r="V5" s="1365"/>
      <c r="W5" s="1365"/>
      <c r="X5" s="1365">
        <v>137904.05477448882</v>
      </c>
      <c r="Y5" s="1365">
        <v>260645.3603794807</v>
      </c>
      <c r="Z5" s="1365">
        <v>281721.98536015052</v>
      </c>
      <c r="AA5" s="1365"/>
      <c r="AB5" s="1365"/>
      <c r="AC5" s="1365"/>
      <c r="AD5" s="1365">
        <v>414495.77887310536</v>
      </c>
      <c r="AE5" s="1365">
        <v>434987.06367895356</v>
      </c>
      <c r="AF5" s="1365">
        <v>464681.28065045417</v>
      </c>
      <c r="AG5" s="1365"/>
      <c r="AH5" s="1365"/>
      <c r="AI5" s="1365"/>
      <c r="AJ5" s="1365">
        <v>687216.02725871804</v>
      </c>
      <c r="AK5" s="1365">
        <v>1332958.1301503982</v>
      </c>
      <c r="AL5" s="1365">
        <v>1369002.1133964655</v>
      </c>
      <c r="AM5" s="1365"/>
      <c r="AN5" s="1365"/>
      <c r="AO5" s="1365"/>
      <c r="AP5" s="1365">
        <v>2059428.7676294213</v>
      </c>
      <c r="AQ5" s="1365">
        <v>5467187.3611417115</v>
      </c>
      <c r="AR5" s="1365">
        <v>5483729.3007632736</v>
      </c>
      <c r="AS5" s="1365"/>
      <c r="AT5" s="1365"/>
      <c r="AU5" s="1365"/>
      <c r="AV5" s="1365">
        <v>8327112.6615697611</v>
      </c>
      <c r="AW5" s="1365"/>
      <c r="AX5" s="1365"/>
      <c r="AY5" s="1365"/>
      <c r="AZ5" s="1365"/>
      <c r="BA5" s="1365"/>
      <c r="BB5" s="1365"/>
      <c r="BC5" s="1365">
        <v>8335.7617640590361</v>
      </c>
      <c r="BD5" s="1365">
        <v>7538.972379533936</v>
      </c>
      <c r="BE5" s="1365"/>
      <c r="BF5" s="1365"/>
      <c r="BG5" s="1365"/>
      <c r="BH5" s="1365">
        <v>11976.450600682749</v>
      </c>
      <c r="BI5" s="1365"/>
      <c r="BJ5" s="1365"/>
      <c r="BK5" s="1365"/>
      <c r="BL5" s="1365"/>
      <c r="BM5" s="1365"/>
      <c r="BN5" s="1365"/>
    </row>
    <row r="6" spans="1:66" x14ac:dyDescent="0.2">
      <c r="A6" s="1365">
        <v>1917</v>
      </c>
      <c r="B6" s="1365">
        <v>12907.402049953223</v>
      </c>
      <c r="C6" s="1365"/>
      <c r="D6" s="1365"/>
      <c r="E6" s="1365"/>
      <c r="F6" s="1365">
        <v>19467.565151419494</v>
      </c>
      <c r="G6" s="1365"/>
      <c r="H6" s="1365"/>
      <c r="I6" s="1365"/>
      <c r="J6" s="1365"/>
      <c r="K6" s="1365"/>
      <c r="L6" s="1365"/>
      <c r="M6" s="1365">
        <v>55537.157393779315</v>
      </c>
      <c r="N6" s="1365">
        <v>62871.892309058239</v>
      </c>
      <c r="O6" s="1365"/>
      <c r="P6" s="1365"/>
      <c r="Q6" s="1365"/>
      <c r="R6" s="1365">
        <v>89245.922624919549</v>
      </c>
      <c r="S6" s="1365">
        <v>86373.886811534147</v>
      </c>
      <c r="T6" s="1365">
        <v>96148.84152679742</v>
      </c>
      <c r="U6" s="1365"/>
      <c r="V6" s="1365"/>
      <c r="W6" s="1365"/>
      <c r="X6" s="1365">
        <v>138103.82895075378</v>
      </c>
      <c r="Y6" s="1365">
        <v>251310.98553822073</v>
      </c>
      <c r="Z6" s="1365">
        <v>275870.51228318928</v>
      </c>
      <c r="AA6" s="1365"/>
      <c r="AB6" s="1365"/>
      <c r="AC6" s="1365"/>
      <c r="AD6" s="1365">
        <v>403093.1393530448</v>
      </c>
      <c r="AE6" s="1365">
        <v>403759.69600005139</v>
      </c>
      <c r="AF6" s="1365">
        <v>438830.30950768373</v>
      </c>
      <c r="AG6" s="1365"/>
      <c r="AH6" s="1365"/>
      <c r="AI6" s="1365"/>
      <c r="AJ6" s="1365">
        <v>644271.47801616252</v>
      </c>
      <c r="AK6" s="1365">
        <v>1135771.4440189709</v>
      </c>
      <c r="AL6" s="1365">
        <v>1175848.4323742038</v>
      </c>
      <c r="AM6" s="1365"/>
      <c r="AN6" s="1365"/>
      <c r="AO6" s="1365"/>
      <c r="AP6" s="1365">
        <v>1764010.9916818438</v>
      </c>
      <c r="AQ6" s="1365">
        <v>3924673.8275780631</v>
      </c>
      <c r="AR6" s="1365">
        <v>3941156.0355807259</v>
      </c>
      <c r="AS6" s="1365"/>
      <c r="AT6" s="1365"/>
      <c r="AU6" s="1365"/>
      <c r="AV6" s="1365">
        <v>5997127.7653660402</v>
      </c>
      <c r="AW6" s="1365"/>
      <c r="AX6" s="1365"/>
      <c r="AY6" s="1365"/>
      <c r="AZ6" s="1365"/>
      <c r="BA6" s="1365"/>
      <c r="BB6" s="1365"/>
      <c r="BC6" s="1365">
        <v>8170.7625673058792</v>
      </c>
      <c r="BD6" s="1365">
        <v>7355.7920211637775</v>
      </c>
      <c r="BE6" s="1365"/>
      <c r="BF6" s="1365"/>
      <c r="BG6" s="1365"/>
      <c r="BH6" s="1365">
        <v>11714.414321030599</v>
      </c>
      <c r="BI6" s="1365"/>
      <c r="BJ6" s="1365"/>
      <c r="BK6" s="1365"/>
      <c r="BL6" s="1365"/>
      <c r="BM6" s="1365"/>
      <c r="BN6" s="1365"/>
    </row>
    <row r="7" spans="1:66" x14ac:dyDescent="0.2">
      <c r="A7" s="1365">
        <v>1918</v>
      </c>
      <c r="B7" s="1365">
        <v>13656.607057552868</v>
      </c>
      <c r="C7" s="1365"/>
      <c r="D7" s="1365"/>
      <c r="E7" s="1365"/>
      <c r="F7" s="1365">
        <v>20417.55810882496</v>
      </c>
      <c r="G7" s="1365"/>
      <c r="H7" s="1365"/>
      <c r="I7" s="1365"/>
      <c r="J7" s="1365"/>
      <c r="K7" s="1365"/>
      <c r="L7" s="1365"/>
      <c r="M7" s="1365">
        <v>55870.012403044406</v>
      </c>
      <c r="N7" s="1365">
        <v>64429.241133474912</v>
      </c>
      <c r="O7" s="1365"/>
      <c r="P7" s="1365"/>
      <c r="Q7" s="1365"/>
      <c r="R7" s="1365">
        <v>89556.908803646715</v>
      </c>
      <c r="S7" s="1365">
        <v>85627.912059688621</v>
      </c>
      <c r="T7" s="1365">
        <v>95996.205823380049</v>
      </c>
      <c r="U7" s="1365"/>
      <c r="V7" s="1365"/>
      <c r="W7" s="1365"/>
      <c r="X7" s="1365">
        <v>136459.25267082249</v>
      </c>
      <c r="Y7" s="1365">
        <v>231557.07128965261</v>
      </c>
      <c r="Z7" s="1365">
        <v>255455.54118550732</v>
      </c>
      <c r="AA7" s="1365"/>
      <c r="AB7" s="1365"/>
      <c r="AC7" s="1365"/>
      <c r="AD7" s="1365">
        <v>369871.40730406035</v>
      </c>
      <c r="AE7" s="1365">
        <v>352103.02437428798</v>
      </c>
      <c r="AF7" s="1365">
        <v>385294.41432080156</v>
      </c>
      <c r="AG7" s="1365"/>
      <c r="AH7" s="1365"/>
      <c r="AI7" s="1365"/>
      <c r="AJ7" s="1365">
        <v>560694.51719719986</v>
      </c>
      <c r="AK7" s="1365">
        <v>868135.70478555048</v>
      </c>
      <c r="AL7" s="1365">
        <v>905741.74191922287</v>
      </c>
      <c r="AM7" s="1365"/>
      <c r="AN7" s="1365"/>
      <c r="AO7" s="1365"/>
      <c r="AP7" s="1365">
        <v>1349083.113101908</v>
      </c>
      <c r="AQ7" s="1365">
        <v>2342652.5430347603</v>
      </c>
      <c r="AR7" s="1365">
        <v>2358868.7344831773</v>
      </c>
      <c r="AS7" s="1365"/>
      <c r="AT7" s="1365"/>
      <c r="AU7" s="1365"/>
      <c r="AV7" s="1365">
        <v>3581321.7157054986</v>
      </c>
      <c r="AW7" s="1365"/>
      <c r="AX7" s="1365"/>
      <c r="AY7" s="1365"/>
      <c r="AZ7" s="1365"/>
      <c r="BA7" s="1365"/>
      <c r="BB7" s="1365"/>
      <c r="BC7" s="1365">
        <v>8966.2286858315874</v>
      </c>
      <c r="BD7" s="1365">
        <v>8015.2032713393091</v>
      </c>
      <c r="BE7" s="1365"/>
      <c r="BF7" s="1365"/>
      <c r="BG7" s="1365"/>
      <c r="BH7" s="1365">
        <v>12735.408031622537</v>
      </c>
      <c r="BI7" s="1365"/>
      <c r="BJ7" s="1365"/>
      <c r="BK7" s="1365"/>
      <c r="BL7" s="1365"/>
      <c r="BM7" s="1365"/>
      <c r="BN7" s="1365"/>
    </row>
    <row r="8" spans="1:66" x14ac:dyDescent="0.2">
      <c r="A8" s="1365">
        <v>1919</v>
      </c>
      <c r="B8" s="1365">
        <v>12940.483205999444</v>
      </c>
      <c r="C8" s="1365"/>
      <c r="D8" s="1365"/>
      <c r="E8" s="1365"/>
      <c r="F8" s="1365">
        <v>19467.138759314708</v>
      </c>
      <c r="G8" s="1365"/>
      <c r="H8" s="1365"/>
      <c r="I8" s="1365"/>
      <c r="J8" s="1365"/>
      <c r="K8" s="1365"/>
      <c r="L8" s="1365"/>
      <c r="M8" s="1365">
        <v>55365.515217024265</v>
      </c>
      <c r="N8" s="1365">
        <v>63223.655429675666</v>
      </c>
      <c r="O8" s="1365"/>
      <c r="P8" s="1365"/>
      <c r="Q8" s="1365"/>
      <c r="R8" s="1365">
        <v>88835.064928351057</v>
      </c>
      <c r="S8" s="1365">
        <v>87727.743449956834</v>
      </c>
      <c r="T8" s="1365">
        <v>97125.751305145604</v>
      </c>
      <c r="U8" s="1365"/>
      <c r="V8" s="1365"/>
      <c r="W8" s="1365"/>
      <c r="X8" s="1365">
        <v>139627.48322086729</v>
      </c>
      <c r="Y8" s="1365">
        <v>246440.75832115291</v>
      </c>
      <c r="Z8" s="1365">
        <v>267911.94184331736</v>
      </c>
      <c r="AA8" s="1365"/>
      <c r="AB8" s="1365"/>
      <c r="AC8" s="1365"/>
      <c r="AD8" s="1365">
        <v>392532.12760896632</v>
      </c>
      <c r="AE8" s="1365">
        <v>373979.27307824063</v>
      </c>
      <c r="AF8" s="1365">
        <v>403634.23684760701</v>
      </c>
      <c r="AG8" s="1365"/>
      <c r="AH8" s="1365"/>
      <c r="AI8" s="1365"/>
      <c r="AJ8" s="1365">
        <v>594252.81734227866</v>
      </c>
      <c r="AK8" s="1365">
        <v>904579.1705277327</v>
      </c>
      <c r="AL8" s="1365">
        <v>937478.52690981561</v>
      </c>
      <c r="AM8" s="1365"/>
      <c r="AN8" s="1365"/>
      <c r="AO8" s="1365"/>
      <c r="AP8" s="1365">
        <v>1409280.2135725373</v>
      </c>
      <c r="AQ8" s="1365">
        <v>2295701.4153968017</v>
      </c>
      <c r="AR8" s="1365">
        <v>2309276.5324423583</v>
      </c>
      <c r="AS8" s="1365"/>
      <c r="AT8" s="1365"/>
      <c r="AU8" s="1365"/>
      <c r="AV8" s="1365">
        <v>3530016.0985639142</v>
      </c>
      <c r="AW8" s="1365"/>
      <c r="AX8" s="1365"/>
      <c r="AY8" s="1365"/>
      <c r="AZ8" s="1365"/>
      <c r="BA8" s="1365"/>
      <c r="BB8" s="1365"/>
      <c r="BC8" s="1365">
        <v>8226.5907603300184</v>
      </c>
      <c r="BD8" s="1365">
        <v>7353.4640700354194</v>
      </c>
      <c r="BE8" s="1365"/>
      <c r="BF8" s="1365"/>
      <c r="BG8" s="1365"/>
      <c r="BH8" s="1365">
        <v>11759.591407199559</v>
      </c>
      <c r="BI8" s="1365"/>
      <c r="BJ8" s="1365"/>
      <c r="BK8" s="1365"/>
      <c r="BL8" s="1365"/>
      <c r="BM8" s="1365"/>
      <c r="BN8" s="1365"/>
    </row>
    <row r="9" spans="1:66" x14ac:dyDescent="0.2">
      <c r="A9" s="1365">
        <v>1920</v>
      </c>
      <c r="B9" s="1365">
        <v>12659.584742695995</v>
      </c>
      <c r="C9" s="1365"/>
      <c r="D9" s="1365"/>
      <c r="E9" s="1365"/>
      <c r="F9" s="1365">
        <v>19065.982871536362</v>
      </c>
      <c r="G9" s="1365"/>
      <c r="H9" s="1365"/>
      <c r="I9" s="1365"/>
      <c r="J9" s="1365"/>
      <c r="K9" s="1365"/>
      <c r="L9" s="1365"/>
      <c r="M9" s="1365">
        <v>52040.881030727382</v>
      </c>
      <c r="N9" s="1365">
        <v>59886.904097756269</v>
      </c>
      <c r="O9" s="1365"/>
      <c r="P9" s="1365"/>
      <c r="Q9" s="1365"/>
      <c r="R9" s="1365">
        <v>84076.105175322737</v>
      </c>
      <c r="S9" s="1365">
        <v>79577.999362650182</v>
      </c>
      <c r="T9" s="1365">
        <v>88983.753490856718</v>
      </c>
      <c r="U9" s="1365"/>
      <c r="V9" s="1365"/>
      <c r="W9" s="1365"/>
      <c r="X9" s="1365">
        <v>127765.05927360362</v>
      </c>
      <c r="Y9" s="1365">
        <v>210208.56985678838</v>
      </c>
      <c r="Z9" s="1365">
        <v>231714.42449108546</v>
      </c>
      <c r="AA9" s="1365"/>
      <c r="AB9" s="1365"/>
      <c r="AC9" s="1365"/>
      <c r="AD9" s="1365">
        <v>338595.33841881307</v>
      </c>
      <c r="AE9" s="1365">
        <v>306553.6008329069</v>
      </c>
      <c r="AF9" s="1365">
        <v>335820.17834113276</v>
      </c>
      <c r="AG9" s="1365"/>
      <c r="AH9" s="1365"/>
      <c r="AI9" s="1365"/>
      <c r="AJ9" s="1365">
        <v>493305.86686277221</v>
      </c>
      <c r="AK9" s="1365">
        <v>638880.26735367149</v>
      </c>
      <c r="AL9" s="1365">
        <v>671234.4147425663</v>
      </c>
      <c r="AM9" s="1365"/>
      <c r="AN9" s="1365"/>
      <c r="AO9" s="1365"/>
      <c r="AP9" s="1365">
        <v>1010221.8582562099</v>
      </c>
      <c r="AQ9" s="1365">
        <v>1106430.1948704731</v>
      </c>
      <c r="AR9" s="1365">
        <v>1119978.8343652564</v>
      </c>
      <c r="AS9" s="1365"/>
      <c r="AT9" s="1365"/>
      <c r="AU9" s="1365"/>
      <c r="AV9" s="1365">
        <v>1740650.9219878693</v>
      </c>
      <c r="AW9" s="1365"/>
      <c r="AX9" s="1365"/>
      <c r="AY9" s="1365"/>
      <c r="AZ9" s="1365"/>
      <c r="BA9" s="1365"/>
      <c r="BB9" s="1365"/>
      <c r="BC9" s="1365">
        <v>8283.8851551369535</v>
      </c>
      <c r="BD9" s="1365">
        <v>7412.1048143559647</v>
      </c>
      <c r="BE9" s="1365"/>
      <c r="BF9" s="1365"/>
      <c r="BG9" s="1365"/>
      <c r="BH9" s="1365">
        <v>11842.63594889343</v>
      </c>
      <c r="BI9" s="1365"/>
      <c r="BJ9" s="1365"/>
      <c r="BK9" s="1365"/>
      <c r="BL9" s="1365"/>
      <c r="BM9" s="1365"/>
      <c r="BN9" s="1365"/>
    </row>
    <row r="10" spans="1:66" x14ac:dyDescent="0.2">
      <c r="A10" s="1365">
        <v>1921</v>
      </c>
      <c r="B10" s="1365">
        <v>11413.746821172759</v>
      </c>
      <c r="C10" s="1365"/>
      <c r="D10" s="1365"/>
      <c r="E10" s="1365"/>
      <c r="F10" s="1365">
        <v>17149.186477893061</v>
      </c>
      <c r="G10" s="1365"/>
      <c r="H10" s="1365"/>
      <c r="I10" s="1365"/>
      <c r="J10" s="1365"/>
      <c r="K10" s="1365"/>
      <c r="L10" s="1365"/>
      <c r="M10" s="1365">
        <v>50997.037731862292</v>
      </c>
      <c r="N10" s="1365">
        <v>57382.945382252088</v>
      </c>
      <c r="O10" s="1365"/>
      <c r="P10" s="1365"/>
      <c r="Q10" s="1365"/>
      <c r="R10" s="1365">
        <v>81517.165302685069</v>
      </c>
      <c r="S10" s="1365">
        <v>75320.648996687654</v>
      </c>
      <c r="T10" s="1365">
        <v>83486.235683113817</v>
      </c>
      <c r="U10" s="1365"/>
      <c r="V10" s="1365"/>
      <c r="W10" s="1365"/>
      <c r="X10" s="1365">
        <v>120176.23672326205</v>
      </c>
      <c r="Y10" s="1365">
        <v>189604.42930950769</v>
      </c>
      <c r="Z10" s="1365">
        <v>209089.42113578995</v>
      </c>
      <c r="AA10" s="1365"/>
      <c r="AB10" s="1365"/>
      <c r="AC10" s="1365"/>
      <c r="AD10" s="1365">
        <v>304531.80089769373</v>
      </c>
      <c r="AE10" s="1365">
        <v>276805.74118323432</v>
      </c>
      <c r="AF10" s="1365">
        <v>303969.21046706726</v>
      </c>
      <c r="AG10" s="1365"/>
      <c r="AH10" s="1365"/>
      <c r="AI10" s="1365"/>
      <c r="AJ10" s="1365">
        <v>444204.06472753646</v>
      </c>
      <c r="AK10" s="1365">
        <v>588902.3083298502</v>
      </c>
      <c r="AL10" s="1365">
        <v>620314.41764671053</v>
      </c>
      <c r="AM10" s="1365"/>
      <c r="AN10" s="1365"/>
      <c r="AO10" s="1365"/>
      <c r="AP10" s="1365">
        <v>928231.77305869129</v>
      </c>
      <c r="AQ10" s="1365">
        <v>1114057.5969833953</v>
      </c>
      <c r="AR10" s="1365">
        <v>1128770.1536018874</v>
      </c>
      <c r="AS10" s="1365"/>
      <c r="AT10" s="1365"/>
      <c r="AU10" s="1365"/>
      <c r="AV10" s="1365">
        <v>1739418.051493413</v>
      </c>
      <c r="AW10" s="1365"/>
      <c r="AX10" s="1365"/>
      <c r="AY10" s="1365"/>
      <c r="AZ10" s="1365"/>
      <c r="BA10" s="1365"/>
      <c r="BB10" s="1365"/>
      <c r="BC10" s="1365">
        <v>7015.6033866517</v>
      </c>
      <c r="BD10" s="1365">
        <v>6306.0580921639448</v>
      </c>
      <c r="BE10" s="1365"/>
      <c r="BF10" s="1365"/>
      <c r="BG10" s="1365"/>
      <c r="BH10" s="1365">
        <v>9997.1888306939454</v>
      </c>
      <c r="BI10" s="1365"/>
      <c r="BJ10" s="1365"/>
      <c r="BK10" s="1365"/>
      <c r="BL10" s="1365"/>
      <c r="BM10" s="1365"/>
      <c r="BN10" s="1365"/>
    </row>
    <row r="11" spans="1:66" x14ac:dyDescent="0.2">
      <c r="A11" s="1365">
        <v>1922</v>
      </c>
      <c r="B11" s="1365">
        <v>12388.337310078019</v>
      </c>
      <c r="C11" s="1365"/>
      <c r="D11" s="1365"/>
      <c r="E11" s="1365"/>
      <c r="F11" s="1365">
        <v>18560.552317909111</v>
      </c>
      <c r="G11" s="1365"/>
      <c r="H11" s="1365"/>
      <c r="I11" s="1365"/>
      <c r="J11" s="1365"/>
      <c r="K11" s="1365"/>
      <c r="L11" s="1365"/>
      <c r="M11" s="1365">
        <v>53938.646797008412</v>
      </c>
      <c r="N11" s="1365">
        <v>61134.871613739393</v>
      </c>
      <c r="O11" s="1365"/>
      <c r="P11" s="1365"/>
      <c r="Q11" s="1365"/>
      <c r="R11" s="1365">
        <v>86183.029293823522</v>
      </c>
      <c r="S11" s="1365">
        <v>79842.443794618332</v>
      </c>
      <c r="T11" s="1365">
        <v>89029.969263798106</v>
      </c>
      <c r="U11" s="1365"/>
      <c r="V11" s="1365"/>
      <c r="W11" s="1365"/>
      <c r="X11" s="1365">
        <v>127348.63066241167</v>
      </c>
      <c r="Y11" s="1365">
        <v>199652.4198999923</v>
      </c>
      <c r="Z11" s="1365">
        <v>221955.00969765423</v>
      </c>
      <c r="AA11" s="1365"/>
      <c r="AB11" s="1365"/>
      <c r="AC11" s="1365"/>
      <c r="AD11" s="1365">
        <v>320950.73812729778</v>
      </c>
      <c r="AE11" s="1365">
        <v>292336.24292244046</v>
      </c>
      <c r="AF11" s="1365">
        <v>323883.04617839924</v>
      </c>
      <c r="AG11" s="1365"/>
      <c r="AH11" s="1365"/>
      <c r="AI11" s="1365"/>
      <c r="AJ11" s="1365">
        <v>469847.00968227762</v>
      </c>
      <c r="AK11" s="1365">
        <v>639483.46326804871</v>
      </c>
      <c r="AL11" s="1365">
        <v>677405.20725509932</v>
      </c>
      <c r="AM11" s="1365"/>
      <c r="AN11" s="1365"/>
      <c r="AO11" s="1365"/>
      <c r="AP11" s="1365">
        <v>1005654.9561672888</v>
      </c>
      <c r="AQ11" s="1365">
        <v>1506194.3834592616</v>
      </c>
      <c r="AR11" s="1365">
        <v>1525045.5661540076</v>
      </c>
      <c r="AS11" s="1365"/>
      <c r="AT11" s="1365"/>
      <c r="AU11" s="1365"/>
      <c r="AV11" s="1365">
        <v>2326148.4236236578</v>
      </c>
      <c r="AW11" s="1365"/>
      <c r="AX11" s="1365"/>
      <c r="AY11" s="1365"/>
      <c r="AZ11" s="1365"/>
      <c r="BA11" s="1365"/>
      <c r="BB11" s="1365"/>
      <c r="BC11" s="1365">
        <v>7771.6362559746422</v>
      </c>
      <c r="BD11" s="1365">
        <v>6972.0557207823103</v>
      </c>
      <c r="BE11" s="1365"/>
      <c r="BF11" s="1365"/>
      <c r="BG11" s="1365"/>
      <c r="BH11" s="1365">
        <v>11046.943765029731</v>
      </c>
      <c r="BI11" s="1365"/>
      <c r="BJ11" s="1365"/>
      <c r="BK11" s="1365"/>
      <c r="BL11" s="1365"/>
      <c r="BM11" s="1365"/>
      <c r="BN11" s="1365"/>
    </row>
    <row r="12" spans="1:66" x14ac:dyDescent="0.2">
      <c r="A12" s="1365">
        <v>1923</v>
      </c>
      <c r="B12" s="1365">
        <v>13941.213650051639</v>
      </c>
      <c r="C12" s="1365"/>
      <c r="D12" s="1365"/>
      <c r="E12" s="1365"/>
      <c r="F12" s="1365">
        <v>20875.711195164778</v>
      </c>
      <c r="G12" s="1365"/>
      <c r="H12" s="1365"/>
      <c r="I12" s="1365"/>
      <c r="J12" s="1365"/>
      <c r="K12" s="1365"/>
      <c r="L12" s="1365"/>
      <c r="M12" s="1365">
        <v>56618.720357604827</v>
      </c>
      <c r="N12" s="1365">
        <v>65068.193005951369</v>
      </c>
      <c r="O12" s="1365"/>
      <c r="P12" s="1365"/>
      <c r="Q12" s="1365"/>
      <c r="R12" s="1365">
        <v>90836.472399126098</v>
      </c>
      <c r="S12" s="1365">
        <v>83982.944186209221</v>
      </c>
      <c r="T12" s="1365">
        <v>94060.012893314153</v>
      </c>
      <c r="U12" s="1365"/>
      <c r="V12" s="1365"/>
      <c r="W12" s="1365"/>
      <c r="X12" s="1365">
        <v>134235.51053470458</v>
      </c>
      <c r="Y12" s="1365">
        <v>211659.18728459446</v>
      </c>
      <c r="Z12" s="1365">
        <v>234961.33428077519</v>
      </c>
      <c r="AA12" s="1365"/>
      <c r="AB12" s="1365"/>
      <c r="AC12" s="1365"/>
      <c r="AD12" s="1365">
        <v>340717.49591904256</v>
      </c>
      <c r="AE12" s="1365">
        <v>310998.38532105653</v>
      </c>
      <c r="AF12" s="1365">
        <v>342686.38409687928</v>
      </c>
      <c r="AG12" s="1365"/>
      <c r="AH12" s="1365"/>
      <c r="AI12" s="1365"/>
      <c r="AJ12" s="1365">
        <v>499197.36114748451</v>
      </c>
      <c r="AK12" s="1365">
        <v>667861.52097273781</v>
      </c>
      <c r="AL12" s="1365">
        <v>703441.67714594805</v>
      </c>
      <c r="AM12" s="1365"/>
      <c r="AN12" s="1365"/>
      <c r="AO12" s="1365"/>
      <c r="AP12" s="1365">
        <v>1051319.1627127156</v>
      </c>
      <c r="AQ12" s="1365">
        <v>1459528.6361526549</v>
      </c>
      <c r="AR12" s="1365">
        <v>1475789.2269705189</v>
      </c>
      <c r="AS12" s="1365"/>
      <c r="AT12" s="1365"/>
      <c r="AU12" s="1365"/>
      <c r="AV12" s="1365">
        <v>2263488.7692091404</v>
      </c>
      <c r="AW12" s="1365"/>
      <c r="AX12" s="1365"/>
      <c r="AY12" s="1365"/>
      <c r="AZ12" s="1365"/>
      <c r="BA12" s="1365"/>
      <c r="BB12" s="1365"/>
      <c r="BC12" s="1365">
        <v>9199.2684603235029</v>
      </c>
      <c r="BD12" s="1365">
        <v>8260.4381660627769</v>
      </c>
      <c r="BE12" s="1365"/>
      <c r="BF12" s="1365"/>
      <c r="BG12" s="1365"/>
      <c r="BH12" s="1365">
        <v>13102.293283613519</v>
      </c>
      <c r="BI12" s="1365"/>
      <c r="BJ12" s="1365"/>
      <c r="BK12" s="1365"/>
      <c r="BL12" s="1365"/>
      <c r="BM12" s="1365"/>
      <c r="BN12" s="1365"/>
    </row>
    <row r="13" spans="1:66" x14ac:dyDescent="0.2">
      <c r="A13" s="1365">
        <v>1924</v>
      </c>
      <c r="B13" s="1365">
        <v>13762.60645403279</v>
      </c>
      <c r="C13" s="1365"/>
      <c r="D13" s="1365"/>
      <c r="E13" s="1365"/>
      <c r="F13" s="1365">
        <v>20604.089249295022</v>
      </c>
      <c r="G13" s="1365"/>
      <c r="H13" s="1365"/>
      <c r="I13" s="1365"/>
      <c r="J13" s="1365"/>
      <c r="K13" s="1365"/>
      <c r="L13" s="1365"/>
      <c r="M13" s="1365">
        <v>59073.478606219258</v>
      </c>
      <c r="N13" s="1365">
        <v>67173.769620923253</v>
      </c>
      <c r="O13" s="1365"/>
      <c r="P13" s="1365"/>
      <c r="Q13" s="1365"/>
      <c r="R13" s="1365">
        <v>94212.497297935435</v>
      </c>
      <c r="S13" s="1365">
        <v>87442.217777013517</v>
      </c>
      <c r="T13" s="1365">
        <v>97131.458685089834</v>
      </c>
      <c r="U13" s="1365"/>
      <c r="V13" s="1365"/>
      <c r="W13" s="1365"/>
      <c r="X13" s="1365">
        <v>139149.66692337801</v>
      </c>
      <c r="Y13" s="1365">
        <v>222296.97903962829</v>
      </c>
      <c r="Z13" s="1365">
        <v>245481.61408140717</v>
      </c>
      <c r="AA13" s="1365"/>
      <c r="AB13" s="1365"/>
      <c r="AC13" s="1365"/>
      <c r="AD13" s="1365">
        <v>356424.61039863923</v>
      </c>
      <c r="AE13" s="1365">
        <v>328613.66483275132</v>
      </c>
      <c r="AF13" s="1365">
        <v>360915.45894665061</v>
      </c>
      <c r="AG13" s="1365"/>
      <c r="AH13" s="1365"/>
      <c r="AI13" s="1365"/>
      <c r="AJ13" s="1365">
        <v>525690.49064573226</v>
      </c>
      <c r="AK13" s="1365">
        <v>726472.65088450443</v>
      </c>
      <c r="AL13" s="1365">
        <v>763878.72300018929</v>
      </c>
      <c r="AM13" s="1365"/>
      <c r="AN13" s="1365"/>
      <c r="AO13" s="1365"/>
      <c r="AP13" s="1365">
        <v>1139415.1554083847</v>
      </c>
      <c r="AQ13" s="1365">
        <v>1769995.5629907667</v>
      </c>
      <c r="AR13" s="1365">
        <v>1787380.0950939551</v>
      </c>
      <c r="AS13" s="1365"/>
      <c r="AT13" s="1365"/>
      <c r="AU13" s="1365"/>
      <c r="AV13" s="1365">
        <v>2727779.3533573635</v>
      </c>
      <c r="AW13" s="1365"/>
      <c r="AX13" s="1365"/>
      <c r="AY13" s="1365"/>
      <c r="AZ13" s="1365"/>
      <c r="BA13" s="1365"/>
      <c r="BB13" s="1365"/>
      <c r="BC13" s="1365">
        <v>8728.0651037898497</v>
      </c>
      <c r="BD13" s="1365">
        <v>7828.0327688227362</v>
      </c>
      <c r="BE13" s="1365"/>
      <c r="BF13" s="1365"/>
      <c r="BG13" s="1365"/>
      <c r="BH13" s="1365">
        <v>12425.377243890529</v>
      </c>
      <c r="BI13" s="1365"/>
      <c r="BJ13" s="1365"/>
      <c r="BK13" s="1365"/>
      <c r="BL13" s="1365"/>
      <c r="BM13" s="1365"/>
      <c r="BN13" s="1365"/>
    </row>
    <row r="14" spans="1:66" x14ac:dyDescent="0.2">
      <c r="A14" s="1365">
        <v>1925</v>
      </c>
      <c r="B14" s="1365">
        <v>14010.829381497364</v>
      </c>
      <c r="C14" s="1365"/>
      <c r="D14" s="1365"/>
      <c r="E14" s="1365"/>
      <c r="F14" s="1365">
        <v>20971.344751816607</v>
      </c>
      <c r="G14" s="1365"/>
      <c r="H14" s="1365"/>
      <c r="I14" s="1365"/>
      <c r="J14" s="1365"/>
      <c r="K14" s="1365"/>
      <c r="L14" s="1365"/>
      <c r="M14" s="1365">
        <v>62175.616676401798</v>
      </c>
      <c r="N14" s="1365">
        <v>70334.69116095452</v>
      </c>
      <c r="O14" s="1365"/>
      <c r="P14" s="1365"/>
      <c r="Q14" s="1365"/>
      <c r="R14" s="1365">
        <v>98660.565276611582</v>
      </c>
      <c r="S14" s="1365">
        <v>95417.638145187564</v>
      </c>
      <c r="T14" s="1365">
        <v>104810.22121087329</v>
      </c>
      <c r="U14" s="1365"/>
      <c r="V14" s="1365"/>
      <c r="W14" s="1365"/>
      <c r="X14" s="1365">
        <v>150684.97075685757</v>
      </c>
      <c r="Y14" s="1365">
        <v>254496.42472881259</v>
      </c>
      <c r="Z14" s="1365">
        <v>276561.49490092974</v>
      </c>
      <c r="AA14" s="1365"/>
      <c r="AB14" s="1365"/>
      <c r="AC14" s="1365"/>
      <c r="AD14" s="1365">
        <v>403604.4463242612</v>
      </c>
      <c r="AE14" s="1365">
        <v>377730.65707385342</v>
      </c>
      <c r="AF14" s="1365">
        <v>408326.86270623846</v>
      </c>
      <c r="AG14" s="1365"/>
      <c r="AH14" s="1365"/>
      <c r="AI14" s="1365"/>
      <c r="AJ14" s="1365">
        <v>597977.1806282592</v>
      </c>
      <c r="AK14" s="1365">
        <v>865172.62701487611</v>
      </c>
      <c r="AL14" s="1365">
        <v>900330.33023475541</v>
      </c>
      <c r="AM14" s="1365"/>
      <c r="AN14" s="1365"/>
      <c r="AO14" s="1365"/>
      <c r="AP14" s="1365">
        <v>1346443.6209396338</v>
      </c>
      <c r="AQ14" s="1365">
        <v>2499088.8434542799</v>
      </c>
      <c r="AR14" s="1365">
        <v>2515018.998899648</v>
      </c>
      <c r="AS14" s="1365"/>
      <c r="AT14" s="1365"/>
      <c r="AU14" s="1365"/>
      <c r="AV14" s="1365">
        <v>3820261.130259044</v>
      </c>
      <c r="AW14" s="1365"/>
      <c r="AX14" s="1365"/>
      <c r="AY14" s="1365"/>
      <c r="AZ14" s="1365"/>
      <c r="BA14" s="1365"/>
      <c r="BB14" s="1365"/>
      <c r="BC14" s="1365">
        <v>8659.1863487302053</v>
      </c>
      <c r="BD14" s="1365">
        <v>7752.6225171132364</v>
      </c>
      <c r="BE14" s="1365"/>
      <c r="BF14" s="1365"/>
      <c r="BG14" s="1365"/>
      <c r="BH14" s="1365">
        <v>12339.209137950498</v>
      </c>
      <c r="BI14" s="1365"/>
      <c r="BJ14" s="1365"/>
      <c r="BK14" s="1365"/>
      <c r="BL14" s="1365"/>
      <c r="BM14" s="1365"/>
      <c r="BN14" s="1365"/>
    </row>
    <row r="15" spans="1:66" x14ac:dyDescent="0.2">
      <c r="A15" s="1365">
        <v>1926</v>
      </c>
      <c r="B15" s="1365">
        <v>14665.854838954287</v>
      </c>
      <c r="C15" s="1365"/>
      <c r="D15" s="1365"/>
      <c r="E15" s="1365"/>
      <c r="F15" s="1365">
        <v>21979.309641163542</v>
      </c>
      <c r="G15" s="1365"/>
      <c r="H15" s="1365"/>
      <c r="I15" s="1365"/>
      <c r="J15" s="1365"/>
      <c r="K15" s="1365"/>
      <c r="L15" s="1365"/>
      <c r="M15" s="1365">
        <v>65466.360564396469</v>
      </c>
      <c r="N15" s="1365">
        <v>73986.057377099787</v>
      </c>
      <c r="O15" s="1365"/>
      <c r="P15" s="1365"/>
      <c r="Q15" s="1365"/>
      <c r="R15" s="1365">
        <v>103897.59580282263</v>
      </c>
      <c r="S15" s="1365">
        <v>102215.88465466182</v>
      </c>
      <c r="T15" s="1365">
        <v>111845.80462085275</v>
      </c>
      <c r="U15" s="1365"/>
      <c r="V15" s="1365"/>
      <c r="W15" s="1365"/>
      <c r="X15" s="1365">
        <v>161161.11400286964</v>
      </c>
      <c r="Y15" s="1365">
        <v>282192.01615640474</v>
      </c>
      <c r="Z15" s="1365">
        <v>303860.96663245646</v>
      </c>
      <c r="AA15" s="1365"/>
      <c r="AB15" s="1365"/>
      <c r="AC15" s="1365"/>
      <c r="AD15" s="1365">
        <v>445463.19811150577</v>
      </c>
      <c r="AE15" s="1365">
        <v>422697.8909712442</v>
      </c>
      <c r="AF15" s="1365">
        <v>452146.01916159154</v>
      </c>
      <c r="AG15" s="1365"/>
      <c r="AH15" s="1365"/>
      <c r="AI15" s="1365"/>
      <c r="AJ15" s="1365">
        <v>665720.61966046458</v>
      </c>
      <c r="AK15" s="1365">
        <v>1019533.2878184647</v>
      </c>
      <c r="AL15" s="1365">
        <v>1051904.7608880743</v>
      </c>
      <c r="AM15" s="1365"/>
      <c r="AN15" s="1365"/>
      <c r="AO15" s="1365"/>
      <c r="AP15" s="1365">
        <v>1579608.2843600139</v>
      </c>
      <c r="AQ15" s="1365">
        <v>3268051.329390917</v>
      </c>
      <c r="AR15" s="1365">
        <v>3281536.6027035988</v>
      </c>
      <c r="AS15" s="1365"/>
      <c r="AT15" s="1365"/>
      <c r="AU15" s="1365"/>
      <c r="AV15" s="1365">
        <v>4979833.0963141434</v>
      </c>
      <c r="AW15" s="1365"/>
      <c r="AX15" s="1365"/>
      <c r="AY15" s="1365"/>
      <c r="AZ15" s="1365"/>
      <c r="BA15" s="1365"/>
      <c r="BB15" s="1365"/>
      <c r="BC15" s="1365">
        <v>9021.3542027940421</v>
      </c>
      <c r="BD15" s="1365">
        <v>8074.7212236047853</v>
      </c>
      <c r="BE15" s="1365"/>
      <c r="BF15" s="1365"/>
      <c r="BG15" s="1365"/>
      <c r="BH15" s="1365">
        <v>12877.277845423645</v>
      </c>
      <c r="BI15" s="1365"/>
      <c r="BJ15" s="1365"/>
      <c r="BK15" s="1365"/>
      <c r="BL15" s="1365"/>
      <c r="BM15" s="1365"/>
      <c r="BN15" s="1365"/>
    </row>
    <row r="16" spans="1:66" x14ac:dyDescent="0.2">
      <c r="A16" s="1365">
        <v>1927</v>
      </c>
      <c r="B16" s="1365">
        <v>14396.119311657687</v>
      </c>
      <c r="C16" s="1365"/>
      <c r="D16" s="1365"/>
      <c r="E16" s="1365"/>
      <c r="F16" s="1365">
        <v>21603.42966040154</v>
      </c>
      <c r="G16" s="1365"/>
      <c r="H16" s="1365"/>
      <c r="I16" s="1365"/>
      <c r="J16" s="1365"/>
      <c r="K16" s="1365"/>
      <c r="L16" s="1365"/>
      <c r="M16" s="1365">
        <v>63682.05218006637</v>
      </c>
      <c r="N16" s="1365">
        <v>72223.259363742618</v>
      </c>
      <c r="O16" s="1365"/>
      <c r="P16" s="1365"/>
      <c r="Q16" s="1365"/>
      <c r="R16" s="1365">
        <v>101347.71111312126</v>
      </c>
      <c r="S16" s="1365">
        <v>98757.739584791721</v>
      </c>
      <c r="T16" s="1365">
        <v>108573.86312615294</v>
      </c>
      <c r="U16" s="1365"/>
      <c r="V16" s="1365"/>
      <c r="W16" s="1365"/>
      <c r="X16" s="1365">
        <v>156223.95941115555</v>
      </c>
      <c r="Y16" s="1365">
        <v>267336.98353260744</v>
      </c>
      <c r="Z16" s="1365">
        <v>289525.87512150832</v>
      </c>
      <c r="AA16" s="1365"/>
      <c r="AB16" s="1365"/>
      <c r="AC16" s="1365"/>
      <c r="AD16" s="1365">
        <v>423651.82691597228</v>
      </c>
      <c r="AE16" s="1365">
        <v>397432.08592283173</v>
      </c>
      <c r="AF16" s="1365">
        <v>427934.62403530168</v>
      </c>
      <c r="AG16" s="1365"/>
      <c r="AH16" s="1365"/>
      <c r="AI16" s="1365"/>
      <c r="AJ16" s="1365">
        <v>628832.0021526434</v>
      </c>
      <c r="AK16" s="1365">
        <v>940988.78975292901</v>
      </c>
      <c r="AL16" s="1365">
        <v>975422.22535364656</v>
      </c>
      <c r="AM16" s="1365"/>
      <c r="AN16" s="1365"/>
      <c r="AO16" s="1365"/>
      <c r="AP16" s="1365">
        <v>1463079.224462518</v>
      </c>
      <c r="AQ16" s="1365">
        <v>2967343.1107887533</v>
      </c>
      <c r="AR16" s="1365">
        <v>2982924.908873755</v>
      </c>
      <c r="AS16" s="1365"/>
      <c r="AT16" s="1365"/>
      <c r="AU16" s="1365"/>
      <c r="AV16" s="1365">
        <v>4531810.6625594022</v>
      </c>
      <c r="AW16" s="1365"/>
      <c r="AX16" s="1365"/>
      <c r="AY16" s="1365"/>
      <c r="AZ16" s="1365"/>
      <c r="BA16" s="1365"/>
      <c r="BB16" s="1365"/>
      <c r="BC16" s="1365">
        <v>8919.9045485011648</v>
      </c>
      <c r="BD16" s="1365">
        <v>7970.8815280926947</v>
      </c>
      <c r="BE16" s="1365"/>
      <c r="BF16" s="1365"/>
      <c r="BG16" s="1365"/>
      <c r="BH16" s="1365">
        <v>12742.95394343268</v>
      </c>
      <c r="BI16" s="1365"/>
      <c r="BJ16" s="1365"/>
      <c r="BK16" s="1365"/>
      <c r="BL16" s="1365"/>
      <c r="BM16" s="1365"/>
      <c r="BN16" s="1365"/>
    </row>
    <row r="17" spans="1:66" x14ac:dyDescent="0.2">
      <c r="A17" s="1365">
        <v>1928</v>
      </c>
      <c r="B17" s="1365">
        <v>14551.769881968983</v>
      </c>
      <c r="C17" s="1365"/>
      <c r="D17" s="1365"/>
      <c r="E17" s="1365"/>
      <c r="F17" s="1365">
        <v>21892.138572775071</v>
      </c>
      <c r="G17" s="1365"/>
      <c r="H17" s="1365"/>
      <c r="I17" s="1365"/>
      <c r="J17" s="1365"/>
      <c r="K17" s="1365"/>
      <c r="L17" s="1365"/>
      <c r="M17" s="1365">
        <v>66228.505825584041</v>
      </c>
      <c r="N17" s="1365">
        <v>74559.812625551378</v>
      </c>
      <c r="O17" s="1365"/>
      <c r="P17" s="1365"/>
      <c r="Q17" s="1365"/>
      <c r="R17" s="1365">
        <v>105367.78286659911</v>
      </c>
      <c r="S17" s="1365">
        <v>102776.655921185</v>
      </c>
      <c r="T17" s="1365">
        <v>112479.64864975377</v>
      </c>
      <c r="U17" s="1365"/>
      <c r="V17" s="1365"/>
      <c r="W17" s="1365"/>
      <c r="X17" s="1365">
        <v>162631.32149473106</v>
      </c>
      <c r="Y17" s="1365">
        <v>283947.57637468772</v>
      </c>
      <c r="Z17" s="1365">
        <v>305618.06482909294</v>
      </c>
      <c r="AA17" s="1365"/>
      <c r="AB17" s="1365"/>
      <c r="AC17" s="1365"/>
      <c r="AD17" s="1365">
        <v>449226.32055262086</v>
      </c>
      <c r="AE17" s="1365">
        <v>427760.04031746573</v>
      </c>
      <c r="AF17" s="1365">
        <v>457437.07193621877</v>
      </c>
      <c r="AG17" s="1365"/>
      <c r="AH17" s="1365"/>
      <c r="AI17" s="1365"/>
      <c r="AJ17" s="1365">
        <v>675359.56228928594</v>
      </c>
      <c r="AK17" s="1365">
        <v>1074896.72042167</v>
      </c>
      <c r="AL17" s="1365">
        <v>1107740.2114214788</v>
      </c>
      <c r="AM17" s="1365"/>
      <c r="AN17" s="1365"/>
      <c r="AO17" s="1365"/>
      <c r="AP17" s="1365">
        <v>1667376.9305305788</v>
      </c>
      <c r="AQ17" s="1365">
        <v>3847134.5760693876</v>
      </c>
      <c r="AR17" s="1365">
        <v>3861900.8222265597</v>
      </c>
      <c r="AS17" s="1365"/>
      <c r="AT17" s="1365"/>
      <c r="AU17" s="1365"/>
      <c r="AV17" s="1365">
        <v>5866909.045242724</v>
      </c>
      <c r="AW17" s="1365"/>
      <c r="AX17" s="1365"/>
      <c r="AY17" s="1365"/>
      <c r="AZ17" s="1365"/>
      <c r="BA17" s="1365"/>
      <c r="BB17" s="1365"/>
      <c r="BC17" s="1365">
        <v>8809.9103326784207</v>
      </c>
      <c r="BD17" s="1365">
        <v>7884.2095771264949</v>
      </c>
      <c r="BE17" s="1365"/>
      <c r="BF17" s="1365"/>
      <c r="BG17" s="1365"/>
      <c r="BH17" s="1365">
        <v>12617.066984572399</v>
      </c>
      <c r="BI17" s="1365"/>
      <c r="BJ17" s="1365"/>
      <c r="BK17" s="1365"/>
      <c r="BL17" s="1365"/>
      <c r="BM17" s="1365"/>
      <c r="BN17" s="1365"/>
    </row>
    <row r="18" spans="1:66" x14ac:dyDescent="0.2">
      <c r="A18" s="1365">
        <v>1929</v>
      </c>
      <c r="B18" s="1365">
        <v>15269.789757785447</v>
      </c>
      <c r="C18" s="1365"/>
      <c r="D18" s="1365"/>
      <c r="E18" s="1365"/>
      <c r="F18" s="1365">
        <v>23055.537637517118</v>
      </c>
      <c r="G18" s="1365"/>
      <c r="H18" s="1365"/>
      <c r="I18" s="1365"/>
      <c r="J18" s="1365"/>
      <c r="K18" s="1365"/>
      <c r="L18" s="1365"/>
      <c r="M18" s="1365">
        <v>66971.547256130492</v>
      </c>
      <c r="N18" s="1365">
        <v>75926.83034009338</v>
      </c>
      <c r="O18" s="1365"/>
      <c r="P18" s="1365"/>
      <c r="Q18" s="1365"/>
      <c r="R18" s="1365">
        <v>107301.19022951518</v>
      </c>
      <c r="S18" s="1365">
        <v>104901.81641211976</v>
      </c>
      <c r="T18" s="1365">
        <v>115160.20321979237</v>
      </c>
      <c r="U18" s="1365"/>
      <c r="V18" s="1365"/>
      <c r="W18" s="1365"/>
      <c r="X18" s="1365">
        <v>166923.85937624355</v>
      </c>
      <c r="Y18" s="1365">
        <v>291055.26202968461</v>
      </c>
      <c r="Z18" s="1365">
        <v>313627.06872230384</v>
      </c>
      <c r="AA18" s="1365"/>
      <c r="AB18" s="1365"/>
      <c r="AC18" s="1365"/>
      <c r="AD18" s="1365">
        <v>462737.9597998276</v>
      </c>
      <c r="AE18" s="1365">
        <v>438938.5332435866</v>
      </c>
      <c r="AF18" s="1365">
        <v>469520.26905480697</v>
      </c>
      <c r="AG18" s="1365"/>
      <c r="AH18" s="1365"/>
      <c r="AI18" s="1365"/>
      <c r="AJ18" s="1365">
        <v>696180.85693098779</v>
      </c>
      <c r="AK18" s="1365">
        <v>1121505.3329699559</v>
      </c>
      <c r="AL18" s="1365">
        <v>1154581.5545736696</v>
      </c>
      <c r="AM18" s="1365"/>
      <c r="AN18" s="1365"/>
      <c r="AO18" s="1365"/>
      <c r="AP18" s="1365">
        <v>1746049.6926532229</v>
      </c>
      <c r="AQ18" s="1365">
        <v>4235946.3617711309</v>
      </c>
      <c r="AR18" s="1365">
        <v>4249847.2011985118</v>
      </c>
      <c r="AS18" s="1365"/>
      <c r="AT18" s="1365"/>
      <c r="AU18" s="1365"/>
      <c r="AV18" s="1365">
        <v>6479150.321079189</v>
      </c>
      <c r="AW18" s="1365"/>
      <c r="AX18" s="1365"/>
      <c r="AY18" s="1365"/>
      <c r="AZ18" s="1365"/>
      <c r="BA18" s="1365"/>
      <c r="BB18" s="1365"/>
      <c r="BC18" s="1365">
        <v>9525.1500357471068</v>
      </c>
      <c r="BD18" s="1365">
        <v>8530.1185819734546</v>
      </c>
      <c r="BE18" s="1365"/>
      <c r="BF18" s="1365"/>
      <c r="BG18" s="1365"/>
      <c r="BH18" s="1365">
        <v>13694.909571739552</v>
      </c>
      <c r="BI18" s="1365"/>
      <c r="BJ18" s="1365"/>
      <c r="BK18" s="1365"/>
      <c r="BL18" s="1365"/>
      <c r="BM18" s="1365"/>
      <c r="BN18" s="1365"/>
    </row>
    <row r="19" spans="1:66" x14ac:dyDescent="0.2">
      <c r="A19" s="1365">
        <v>1930</v>
      </c>
      <c r="B19" s="1365">
        <v>13755.021794686845</v>
      </c>
      <c r="C19" s="1365"/>
      <c r="D19" s="1365"/>
      <c r="E19" s="1365"/>
      <c r="F19" s="1365">
        <v>20875.754655302349</v>
      </c>
      <c r="G19" s="1365"/>
      <c r="H19" s="1365"/>
      <c r="I19" s="1365"/>
      <c r="J19" s="1365"/>
      <c r="K19" s="1365"/>
      <c r="L19" s="1365"/>
      <c r="M19" s="1365">
        <v>58935.481865604699</v>
      </c>
      <c r="N19" s="1365">
        <v>67517.603032592291</v>
      </c>
      <c r="O19" s="1365"/>
      <c r="P19" s="1365"/>
      <c r="Q19" s="1365"/>
      <c r="R19" s="1365">
        <v>95334.911713986585</v>
      </c>
      <c r="S19" s="1365">
        <v>87868.421567198762</v>
      </c>
      <c r="T19" s="1365">
        <v>97674.165940451552</v>
      </c>
      <c r="U19" s="1365"/>
      <c r="V19" s="1365"/>
      <c r="W19" s="1365"/>
      <c r="X19" s="1365">
        <v>141380.06681447086</v>
      </c>
      <c r="Y19" s="1365">
        <v>221589.6748321059</v>
      </c>
      <c r="Z19" s="1365">
        <v>241771.58786897553</v>
      </c>
      <c r="AA19" s="1365"/>
      <c r="AB19" s="1365"/>
      <c r="AC19" s="1365"/>
      <c r="AD19" s="1365">
        <v>357100.17063561635</v>
      </c>
      <c r="AE19" s="1365">
        <v>317044.75763024087</v>
      </c>
      <c r="AF19" s="1365">
        <v>343857.52782947663</v>
      </c>
      <c r="AG19" s="1365"/>
      <c r="AH19" s="1365"/>
      <c r="AI19" s="1365"/>
      <c r="AJ19" s="1365">
        <v>510504.04437759344</v>
      </c>
      <c r="AK19" s="1365">
        <v>676257.39456584095</v>
      </c>
      <c r="AL19" s="1365">
        <v>704986.99321321701</v>
      </c>
      <c r="AM19" s="1365"/>
      <c r="AN19" s="1365"/>
      <c r="AO19" s="1365"/>
      <c r="AP19" s="1365">
        <v>1073394.0591940454</v>
      </c>
      <c r="AQ19" s="1365">
        <v>1771010.6657571825</v>
      </c>
      <c r="AR19" s="1365">
        <v>1784487.0667956013</v>
      </c>
      <c r="AS19" s="1365"/>
      <c r="AT19" s="1365"/>
      <c r="AU19" s="1365"/>
      <c r="AV19" s="1365">
        <v>2762280.6567872381</v>
      </c>
      <c r="AW19" s="1365"/>
      <c r="AX19" s="1365"/>
      <c r="AY19" s="1365"/>
      <c r="AZ19" s="1365"/>
      <c r="BA19" s="1365"/>
      <c r="BB19" s="1365"/>
      <c r="BC19" s="1365">
        <v>8734.9706756959731</v>
      </c>
      <c r="BD19" s="1365">
        <v>7781.4016571417942</v>
      </c>
      <c r="BE19" s="1365"/>
      <c r="BF19" s="1365"/>
      <c r="BG19" s="1365"/>
      <c r="BH19" s="1365">
        <v>12602.514982115212</v>
      </c>
      <c r="BI19" s="1365"/>
      <c r="BJ19" s="1365"/>
      <c r="BK19" s="1365"/>
      <c r="BL19" s="1365"/>
      <c r="BM19" s="1365"/>
      <c r="BN19" s="1365"/>
    </row>
    <row r="20" spans="1:66" x14ac:dyDescent="0.2">
      <c r="A20" s="1365">
        <v>1931</v>
      </c>
      <c r="B20" s="1365">
        <v>12271.908825349503</v>
      </c>
      <c r="C20" s="1365"/>
      <c r="D20" s="1365"/>
      <c r="E20" s="1365"/>
      <c r="F20" s="1365">
        <v>18633.35185511583</v>
      </c>
      <c r="G20" s="1365"/>
      <c r="H20" s="1365"/>
      <c r="I20" s="1365"/>
      <c r="J20" s="1365"/>
      <c r="K20" s="1365"/>
      <c r="L20" s="1365"/>
      <c r="M20" s="1365">
        <v>52890.934081972999</v>
      </c>
      <c r="N20" s="1365">
        <v>60571.209880962313</v>
      </c>
      <c r="O20" s="1365"/>
      <c r="P20" s="1365"/>
      <c r="Q20" s="1365"/>
      <c r="R20" s="1365">
        <v>86013.72757165863</v>
      </c>
      <c r="S20" s="1365">
        <v>74574.001203601976</v>
      </c>
      <c r="T20" s="1365">
        <v>82999.789212228687</v>
      </c>
      <c r="U20" s="1365"/>
      <c r="V20" s="1365"/>
      <c r="W20" s="1365"/>
      <c r="X20" s="1365">
        <v>120165.14268162791</v>
      </c>
      <c r="Y20" s="1365">
        <v>168922.62759660865</v>
      </c>
      <c r="Z20" s="1365">
        <v>186822.64543932059</v>
      </c>
      <c r="AA20" s="1365"/>
      <c r="AB20" s="1365"/>
      <c r="AC20" s="1365"/>
      <c r="AD20" s="1365">
        <v>274441.54822953662</v>
      </c>
      <c r="AE20" s="1365">
        <v>232779.54812421816</v>
      </c>
      <c r="AF20" s="1365">
        <v>256886.86145682191</v>
      </c>
      <c r="AG20" s="1365"/>
      <c r="AH20" s="1365"/>
      <c r="AI20" s="1365"/>
      <c r="AJ20" s="1365">
        <v>378568.59724821697</v>
      </c>
      <c r="AK20" s="1365">
        <v>442511.20555556187</v>
      </c>
      <c r="AL20" s="1365">
        <v>470252.32314292894</v>
      </c>
      <c r="AM20" s="1365"/>
      <c r="AN20" s="1365"/>
      <c r="AO20" s="1365"/>
      <c r="AP20" s="1365">
        <v>713040.46774440981</v>
      </c>
      <c r="AQ20" s="1365">
        <v>1075747.958282335</v>
      </c>
      <c r="AR20" s="1365">
        <v>1145979.1734065858</v>
      </c>
      <c r="AS20" s="1365"/>
      <c r="AT20" s="1365"/>
      <c r="AU20" s="1365"/>
      <c r="AV20" s="1365">
        <v>1729294.2878170782</v>
      </c>
      <c r="AW20" s="1365"/>
      <c r="AX20" s="1365"/>
      <c r="AY20" s="1365"/>
      <c r="AZ20" s="1365"/>
      <c r="BA20" s="1365"/>
      <c r="BB20" s="1365"/>
      <c r="BC20" s="1365">
        <v>7758.6837968357822</v>
      </c>
      <c r="BD20" s="1365">
        <v>6905.3198191703013</v>
      </c>
      <c r="BE20" s="1365"/>
      <c r="BF20" s="1365"/>
      <c r="BG20" s="1365"/>
      <c r="BH20" s="1365">
        <v>11146.643442166633</v>
      </c>
      <c r="BI20" s="1365"/>
      <c r="BJ20" s="1365"/>
      <c r="BK20" s="1365"/>
      <c r="BL20" s="1365"/>
      <c r="BM20" s="1365"/>
      <c r="BN20" s="1365"/>
    </row>
    <row r="21" spans="1:66" x14ac:dyDescent="0.2">
      <c r="A21" s="1365">
        <v>1932</v>
      </c>
      <c r="B21" s="1365">
        <v>10381.011271444208</v>
      </c>
      <c r="C21" s="1365"/>
      <c r="D21" s="1365"/>
      <c r="E21" s="1365"/>
      <c r="F21" s="1365">
        <v>15775.933984142584</v>
      </c>
      <c r="G21" s="1365"/>
      <c r="H21" s="1365"/>
      <c r="I21" s="1365"/>
      <c r="J21" s="1365"/>
      <c r="K21" s="1365"/>
      <c r="L21" s="1365"/>
      <c r="M21" s="1365">
        <v>46452.717775651108</v>
      </c>
      <c r="N21" s="1365">
        <v>53129.204723712945</v>
      </c>
      <c r="O21" s="1365"/>
      <c r="P21" s="1365"/>
      <c r="Q21" s="1365"/>
      <c r="R21" s="1365">
        <v>75112.046276788446</v>
      </c>
      <c r="S21" s="1365">
        <v>65526.675636112872</v>
      </c>
      <c r="T21" s="1365">
        <v>73113.846251847935</v>
      </c>
      <c r="U21" s="1365"/>
      <c r="V21" s="1365"/>
      <c r="W21" s="1365"/>
      <c r="X21" s="1365">
        <v>105325.5676705706</v>
      </c>
      <c r="Y21" s="1365">
        <v>137783.53209712778</v>
      </c>
      <c r="Z21" s="1365">
        <v>152752.02695461793</v>
      </c>
      <c r="AA21" s="1365"/>
      <c r="AB21" s="1365"/>
      <c r="AC21" s="1365"/>
      <c r="AD21" s="1365">
        <v>223440.39494755957</v>
      </c>
      <c r="AE21" s="1365">
        <v>191584.21538534987</v>
      </c>
      <c r="AF21" s="1365">
        <v>211944.82513346433</v>
      </c>
      <c r="AG21" s="1365"/>
      <c r="AH21" s="1365"/>
      <c r="AI21" s="1365"/>
      <c r="AJ21" s="1365">
        <v>310613.01187765494</v>
      </c>
      <c r="AK21" s="1365">
        <v>350738.18785313173</v>
      </c>
      <c r="AL21" s="1365">
        <v>376177.59058641701</v>
      </c>
      <c r="AM21" s="1365"/>
      <c r="AN21" s="1365"/>
      <c r="AO21" s="1365"/>
      <c r="AP21" s="1365">
        <v>566531.64925116941</v>
      </c>
      <c r="AQ21" s="1365">
        <v>644023.7473690121</v>
      </c>
      <c r="AR21" s="1365">
        <v>702429.06549412233</v>
      </c>
      <c r="AS21" s="1365"/>
      <c r="AT21" s="1365"/>
      <c r="AU21" s="1365"/>
      <c r="AV21" s="1365">
        <v>1048215.0283415081</v>
      </c>
      <c r="AW21" s="1365"/>
      <c r="AX21" s="1365"/>
      <c r="AY21" s="1365"/>
      <c r="AZ21" s="1365"/>
      <c r="BA21" s="1365"/>
      <c r="BB21" s="1365"/>
      <c r="BC21" s="1365">
        <v>6373.0438820878844</v>
      </c>
      <c r="BD21" s="1365">
        <v>5631.2119989699022</v>
      </c>
      <c r="BE21" s="1365"/>
      <c r="BF21" s="1365"/>
      <c r="BG21" s="1365"/>
      <c r="BH21" s="1365">
        <v>9183.0326182930457</v>
      </c>
      <c r="BI21" s="1365"/>
      <c r="BJ21" s="1365"/>
      <c r="BK21" s="1365"/>
      <c r="BL21" s="1365"/>
      <c r="BM21" s="1365"/>
      <c r="BN21" s="1365"/>
    </row>
    <row r="22" spans="1:66" x14ac:dyDescent="0.2">
      <c r="A22" s="1365">
        <v>1933</v>
      </c>
      <c r="B22" s="1365">
        <v>10029.584518212852</v>
      </c>
      <c r="C22" s="1365"/>
      <c r="D22" s="1365"/>
      <c r="E22" s="1365"/>
      <c r="F22" s="1365">
        <v>15263.048628648072</v>
      </c>
      <c r="G22" s="1365"/>
      <c r="H22" s="1365"/>
      <c r="I22" s="1365"/>
      <c r="J22" s="1365"/>
      <c r="K22" s="1365"/>
      <c r="L22" s="1365"/>
      <c r="M22" s="1365">
        <v>44163.850933378948</v>
      </c>
      <c r="N22" s="1365">
        <v>50725.327414391439</v>
      </c>
      <c r="O22" s="1365"/>
      <c r="P22" s="1365"/>
      <c r="Q22" s="1365"/>
      <c r="R22" s="1365">
        <v>71458.096724690462</v>
      </c>
      <c r="S22" s="1365">
        <v>64213.427109259086</v>
      </c>
      <c r="T22" s="1365">
        <v>71901.902192278794</v>
      </c>
      <c r="U22" s="1365"/>
      <c r="V22" s="1365"/>
      <c r="W22" s="1365"/>
      <c r="X22" s="1365">
        <v>103325.72089761603</v>
      </c>
      <c r="Y22" s="1365">
        <v>139637.84635534621</v>
      </c>
      <c r="Z22" s="1365">
        <v>154946.26184032165</v>
      </c>
      <c r="AA22" s="1365"/>
      <c r="AB22" s="1365"/>
      <c r="AC22" s="1365"/>
      <c r="AD22" s="1365">
        <v>226434.42381124271</v>
      </c>
      <c r="AE22" s="1365">
        <v>195621.66045190426</v>
      </c>
      <c r="AF22" s="1365">
        <v>216579.35704550738</v>
      </c>
      <c r="AG22" s="1365"/>
      <c r="AH22" s="1365"/>
      <c r="AI22" s="1365"/>
      <c r="AJ22" s="1365">
        <v>317359.49225476221</v>
      </c>
      <c r="AK22" s="1365">
        <v>382465.29201052932</v>
      </c>
      <c r="AL22" s="1365">
        <v>409079.68315682345</v>
      </c>
      <c r="AM22" s="1365"/>
      <c r="AN22" s="1365"/>
      <c r="AO22" s="1365"/>
      <c r="AP22" s="1365">
        <v>614949.91560494422</v>
      </c>
      <c r="AQ22" s="1365">
        <v>789809.65488586051</v>
      </c>
      <c r="AR22" s="1365">
        <v>856008.03621821536</v>
      </c>
      <c r="AS22" s="1365"/>
      <c r="AT22" s="1365"/>
      <c r="AU22" s="1365"/>
      <c r="AV22" s="1365">
        <v>1275531.0156016157</v>
      </c>
      <c r="AW22" s="1365"/>
      <c r="AX22" s="1365"/>
      <c r="AY22" s="1365"/>
      <c r="AZ22" s="1365"/>
      <c r="BA22" s="1365"/>
      <c r="BB22" s="1365"/>
      <c r="BC22" s="1365">
        <v>6236.8882498610628</v>
      </c>
      <c r="BD22" s="1365">
        <v>5507.8353075263412</v>
      </c>
      <c r="BE22" s="1365"/>
      <c r="BF22" s="1365"/>
      <c r="BG22" s="1365"/>
      <c r="BH22" s="1365">
        <v>9019.1543957544727</v>
      </c>
      <c r="BI22" s="1365"/>
      <c r="BJ22" s="1365"/>
      <c r="BK22" s="1365"/>
      <c r="BL22" s="1365"/>
      <c r="BM22" s="1365"/>
      <c r="BN22" s="1365"/>
    </row>
    <row r="23" spans="1:66" x14ac:dyDescent="0.2">
      <c r="A23" s="1365">
        <v>1934</v>
      </c>
      <c r="B23" s="1365">
        <v>11206.327559994525</v>
      </c>
      <c r="C23" s="1365"/>
      <c r="D23" s="1365"/>
      <c r="E23" s="1365"/>
      <c r="F23" s="1365">
        <v>17081.023941383613</v>
      </c>
      <c r="G23" s="1365"/>
      <c r="H23" s="1365"/>
      <c r="I23" s="1365"/>
      <c r="J23" s="1365"/>
      <c r="K23" s="1365"/>
      <c r="L23" s="1365"/>
      <c r="M23" s="1365">
        <v>51469.347513288318</v>
      </c>
      <c r="N23" s="1365">
        <v>58572.262165743603</v>
      </c>
      <c r="O23" s="1365"/>
      <c r="P23" s="1365"/>
      <c r="Q23" s="1365"/>
      <c r="R23" s="1365">
        <v>83080.897909445601</v>
      </c>
      <c r="S23" s="1365">
        <v>77371.791019031298</v>
      </c>
      <c r="T23" s="1365">
        <v>86016.331481541376</v>
      </c>
      <c r="U23" s="1365"/>
      <c r="V23" s="1365"/>
      <c r="W23" s="1365"/>
      <c r="X23" s="1365">
        <v>124235.96788356487</v>
      </c>
      <c r="Y23" s="1365">
        <v>178442.46181386171</v>
      </c>
      <c r="Z23" s="1365">
        <v>195753.05777446486</v>
      </c>
      <c r="AA23" s="1365"/>
      <c r="AB23" s="1365"/>
      <c r="AC23" s="1365"/>
      <c r="AD23" s="1365">
        <v>288123.95798994345</v>
      </c>
      <c r="AE23" s="1365">
        <v>258271.89718692389</v>
      </c>
      <c r="AF23" s="1365">
        <v>281941.33527734264</v>
      </c>
      <c r="AG23" s="1365"/>
      <c r="AH23" s="1365"/>
      <c r="AI23" s="1365"/>
      <c r="AJ23" s="1365">
        <v>416939.1720194185</v>
      </c>
      <c r="AK23" s="1365">
        <v>527445.01578863885</v>
      </c>
      <c r="AL23" s="1365">
        <v>556094.54667585494</v>
      </c>
      <c r="AM23" s="1365"/>
      <c r="AN23" s="1365"/>
      <c r="AO23" s="1365"/>
      <c r="AP23" s="1365">
        <v>841830.48624536407</v>
      </c>
      <c r="AQ23" s="1365">
        <v>1233702.9090283809</v>
      </c>
      <c r="AR23" s="1365">
        <v>1301792.2957462992</v>
      </c>
      <c r="AS23" s="1365"/>
      <c r="AT23" s="1365"/>
      <c r="AU23" s="1365"/>
      <c r="AV23" s="1365">
        <v>1964689.0350696167</v>
      </c>
      <c r="AW23" s="1365"/>
      <c r="AX23" s="1365"/>
      <c r="AY23" s="1365"/>
      <c r="AZ23" s="1365"/>
      <c r="BA23" s="1365"/>
      <c r="BB23" s="1365"/>
      <c r="BC23" s="1365">
        <v>6732.6586762952147</v>
      </c>
      <c r="BD23" s="1365">
        <v>5943.4459371335151</v>
      </c>
      <c r="BE23" s="1365"/>
      <c r="BF23" s="1365"/>
      <c r="BG23" s="1365"/>
      <c r="BH23" s="1365">
        <v>9747.7046115989433</v>
      </c>
      <c r="BI23" s="1365"/>
      <c r="BJ23" s="1365"/>
      <c r="BK23" s="1365"/>
      <c r="BL23" s="1365"/>
      <c r="BM23" s="1365"/>
      <c r="BN23" s="1365"/>
    </row>
    <row r="24" spans="1:66" x14ac:dyDescent="0.2">
      <c r="A24" s="1365">
        <v>1935</v>
      </c>
      <c r="B24" s="1365">
        <v>12283.610319677378</v>
      </c>
      <c r="C24" s="1365"/>
      <c r="D24" s="1365"/>
      <c r="E24" s="1365"/>
      <c r="F24" s="1365">
        <v>18735.897658738846</v>
      </c>
      <c r="G24" s="1365"/>
      <c r="H24" s="1365"/>
      <c r="I24" s="1365"/>
      <c r="J24" s="1365"/>
      <c r="K24" s="1365"/>
      <c r="L24" s="1365"/>
      <c r="M24" s="1365">
        <v>55172.008822712865</v>
      </c>
      <c r="N24" s="1365">
        <v>62748.109186214278</v>
      </c>
      <c r="O24" s="1365"/>
      <c r="P24" s="1365"/>
      <c r="Q24" s="1365"/>
      <c r="R24" s="1365">
        <v>89369.568823863316</v>
      </c>
      <c r="S24" s="1365">
        <v>81513.580323918373</v>
      </c>
      <c r="T24" s="1365">
        <v>90996.793703117815</v>
      </c>
      <c r="U24" s="1365"/>
      <c r="V24" s="1365"/>
      <c r="W24" s="1365"/>
      <c r="X24" s="1365">
        <v>131804.42553639546</v>
      </c>
      <c r="Y24" s="1365">
        <v>197453.76259993174</v>
      </c>
      <c r="Z24" s="1365">
        <v>218561.43300965495</v>
      </c>
      <c r="AA24" s="1365"/>
      <c r="AB24" s="1365"/>
      <c r="AC24" s="1365"/>
      <c r="AD24" s="1365">
        <v>321416.60017492133</v>
      </c>
      <c r="AE24" s="1365">
        <v>286232.49781083257</v>
      </c>
      <c r="AF24" s="1365">
        <v>315745.50184855942</v>
      </c>
      <c r="AG24" s="1365"/>
      <c r="AH24" s="1365"/>
      <c r="AI24" s="1365"/>
      <c r="AJ24" s="1365">
        <v>466208.59770485776</v>
      </c>
      <c r="AK24" s="1365">
        <v>592650.00339376752</v>
      </c>
      <c r="AL24" s="1365">
        <v>628420.36265283427</v>
      </c>
      <c r="AM24" s="1365"/>
      <c r="AN24" s="1365"/>
      <c r="AO24" s="1365"/>
      <c r="AP24" s="1365">
        <v>949733.15576918586</v>
      </c>
      <c r="AQ24" s="1365">
        <v>1416895.2405120293</v>
      </c>
      <c r="AR24" s="1365">
        <v>1501066.1976084046</v>
      </c>
      <c r="AS24" s="1365"/>
      <c r="AT24" s="1365"/>
      <c r="AU24" s="1365"/>
      <c r="AV24" s="1365">
        <v>2265511.7035852349</v>
      </c>
      <c r="AW24" s="1365"/>
      <c r="AX24" s="1365"/>
      <c r="AY24" s="1365"/>
      <c r="AZ24" s="1365"/>
      <c r="BA24" s="1365"/>
      <c r="BB24" s="1365"/>
      <c r="BC24" s="1365">
        <v>7518.2327082289894</v>
      </c>
      <c r="BD24" s="1365">
        <v>6676.4437789510548</v>
      </c>
      <c r="BE24" s="1365"/>
      <c r="BF24" s="1365"/>
      <c r="BG24" s="1365"/>
      <c r="BH24" s="1365">
        <v>10887.711973725014</v>
      </c>
      <c r="BI24" s="1365"/>
      <c r="BJ24" s="1365"/>
      <c r="BK24" s="1365"/>
      <c r="BL24" s="1365"/>
      <c r="BM24" s="1365"/>
      <c r="BN24" s="1365"/>
    </row>
    <row r="25" spans="1:66" x14ac:dyDescent="0.2">
      <c r="A25" s="1365">
        <v>1936</v>
      </c>
      <c r="B25" s="1365">
        <v>13643.824488051665</v>
      </c>
      <c r="C25" s="1365"/>
      <c r="D25" s="1365"/>
      <c r="E25" s="1365"/>
      <c r="F25" s="1365">
        <v>20817.810033036949</v>
      </c>
      <c r="G25" s="1365"/>
      <c r="H25" s="1365"/>
      <c r="I25" s="1365"/>
      <c r="J25" s="1365"/>
      <c r="K25" s="1365"/>
      <c r="L25" s="1365"/>
      <c r="M25" s="1365">
        <v>60840.762981894717</v>
      </c>
      <c r="N25" s="1365">
        <v>68903.557809977996</v>
      </c>
      <c r="O25" s="1365"/>
      <c r="P25" s="1365"/>
      <c r="Q25" s="1365"/>
      <c r="R25" s="1365">
        <v>98930.949542327202</v>
      </c>
      <c r="S25" s="1365">
        <v>89497.079556185141</v>
      </c>
      <c r="T25" s="1365">
        <v>99089.064927489555</v>
      </c>
      <c r="U25" s="1365"/>
      <c r="V25" s="1365"/>
      <c r="W25" s="1365"/>
      <c r="X25" s="1365">
        <v>144074.87882311101</v>
      </c>
      <c r="Y25" s="1365">
        <v>227733.19346507103</v>
      </c>
      <c r="Z25" s="1365">
        <v>248815.38307677078</v>
      </c>
      <c r="AA25" s="1365"/>
      <c r="AB25" s="1365"/>
      <c r="AC25" s="1365"/>
      <c r="AD25" s="1365">
        <v>367519.65169244079</v>
      </c>
      <c r="AE25" s="1365">
        <v>331567.61548274267</v>
      </c>
      <c r="AF25" s="1365">
        <v>360605.33736294036</v>
      </c>
      <c r="AG25" s="1365"/>
      <c r="AH25" s="1365"/>
      <c r="AI25" s="1365"/>
      <c r="AJ25" s="1365">
        <v>535295.73778199533</v>
      </c>
      <c r="AK25" s="1365">
        <v>668505.68277645868</v>
      </c>
      <c r="AL25" s="1365">
        <v>703279.4141728289</v>
      </c>
      <c r="AM25" s="1365"/>
      <c r="AN25" s="1365"/>
      <c r="AO25" s="1365"/>
      <c r="AP25" s="1365">
        <v>1066751.9232562319</v>
      </c>
      <c r="AQ25" s="1365">
        <v>1483548.5538855763</v>
      </c>
      <c r="AR25" s="1365">
        <v>1565499.1714043375</v>
      </c>
      <c r="AS25" s="1365"/>
      <c r="AT25" s="1365"/>
      <c r="AU25" s="1365"/>
      <c r="AV25" s="1365">
        <v>2369274.1611209465</v>
      </c>
      <c r="AW25" s="1365"/>
      <c r="AX25" s="1365"/>
      <c r="AY25" s="1365"/>
      <c r="AZ25" s="1365"/>
      <c r="BA25" s="1365"/>
      <c r="BB25" s="1365"/>
      <c r="BC25" s="1365">
        <v>8399.7202109579903</v>
      </c>
      <c r="BD25" s="1365">
        <v>7503.8541189487369</v>
      </c>
      <c r="BE25" s="1365"/>
      <c r="BF25" s="1365"/>
      <c r="BG25" s="1365"/>
      <c r="BH25" s="1365">
        <v>12138.572309782479</v>
      </c>
      <c r="BI25" s="1365"/>
      <c r="BJ25" s="1365"/>
      <c r="BK25" s="1365"/>
      <c r="BL25" s="1365"/>
      <c r="BM25" s="1365"/>
      <c r="BN25" s="1365"/>
    </row>
    <row r="26" spans="1:66" x14ac:dyDescent="0.2">
      <c r="A26" s="1365">
        <v>1937</v>
      </c>
      <c r="B26" s="1365">
        <v>14533.227283162616</v>
      </c>
      <c r="C26" s="1365"/>
      <c r="D26" s="1365"/>
      <c r="E26" s="1365"/>
      <c r="F26" s="1365">
        <v>22174.780672581892</v>
      </c>
      <c r="G26" s="1365"/>
      <c r="H26" s="1365"/>
      <c r="I26" s="1365"/>
      <c r="J26" s="1365"/>
      <c r="K26" s="1365"/>
      <c r="L26" s="1365"/>
      <c r="M26" s="1365">
        <v>63383.396307966359</v>
      </c>
      <c r="N26" s="1365">
        <v>72696.792217360562</v>
      </c>
      <c r="O26" s="1365"/>
      <c r="P26" s="1365"/>
      <c r="Q26" s="1365"/>
      <c r="R26" s="1365">
        <v>103072.46688320022</v>
      </c>
      <c r="S26" s="1365">
        <v>93795.117125742836</v>
      </c>
      <c r="T26" s="1365">
        <v>104894.51061111502</v>
      </c>
      <c r="U26" s="1365"/>
      <c r="V26" s="1365"/>
      <c r="W26" s="1365"/>
      <c r="X26" s="1365">
        <v>151951.58487893883</v>
      </c>
      <c r="Y26" s="1365">
        <v>236929.49249301502</v>
      </c>
      <c r="Z26" s="1365">
        <v>262098.60085125442</v>
      </c>
      <c r="AA26" s="1365"/>
      <c r="AB26" s="1365"/>
      <c r="AC26" s="1365"/>
      <c r="AD26" s="1365">
        <v>384959.3950757556</v>
      </c>
      <c r="AE26" s="1365">
        <v>339499.45409944025</v>
      </c>
      <c r="AF26" s="1365">
        <v>374177.86492086912</v>
      </c>
      <c r="AG26" s="1365"/>
      <c r="AH26" s="1365"/>
      <c r="AI26" s="1365"/>
      <c r="AJ26" s="1365">
        <v>552536.38932849444</v>
      </c>
      <c r="AK26" s="1365">
        <v>661760.86627299525</v>
      </c>
      <c r="AL26" s="1365">
        <v>702858.01922814373</v>
      </c>
      <c r="AM26" s="1365"/>
      <c r="AN26" s="1365"/>
      <c r="AO26" s="1365"/>
      <c r="AP26" s="1365">
        <v>1062694.3288712597</v>
      </c>
      <c r="AQ26" s="1365">
        <v>1415707.0979429509</v>
      </c>
      <c r="AR26" s="1365">
        <v>1516447.8823637445</v>
      </c>
      <c r="AS26" s="1365"/>
      <c r="AT26" s="1365"/>
      <c r="AU26" s="1365"/>
      <c r="AV26" s="1365">
        <v>2286919.7859788095</v>
      </c>
      <c r="AW26" s="1365"/>
      <c r="AX26" s="1365"/>
      <c r="AY26" s="1365"/>
      <c r="AZ26" s="1365"/>
      <c r="BA26" s="1365"/>
      <c r="BB26" s="1365"/>
      <c r="BC26" s="1365">
        <v>9105.4307248510904</v>
      </c>
      <c r="BD26" s="1365">
        <v>8070.6089571406219</v>
      </c>
      <c r="BE26" s="1365"/>
      <c r="BF26" s="1365"/>
      <c r="BG26" s="1365"/>
      <c r="BH26" s="1365">
        <v>13186.148871402076</v>
      </c>
      <c r="BI26" s="1365"/>
      <c r="BJ26" s="1365"/>
      <c r="BK26" s="1365"/>
      <c r="BL26" s="1365"/>
      <c r="BM26" s="1365"/>
      <c r="BN26" s="1365"/>
    </row>
    <row r="27" spans="1:66" x14ac:dyDescent="0.2">
      <c r="A27" s="1365">
        <v>1938</v>
      </c>
      <c r="B27" s="1365">
        <v>13471.047114112556</v>
      </c>
      <c r="C27" s="1365"/>
      <c r="D27" s="1365"/>
      <c r="E27" s="1365"/>
      <c r="F27" s="1365">
        <v>20530.35501452574</v>
      </c>
      <c r="G27" s="1365"/>
      <c r="H27" s="1365"/>
      <c r="I27" s="1365"/>
      <c r="J27" s="1365"/>
      <c r="K27" s="1365"/>
      <c r="L27" s="1365"/>
      <c r="M27" s="1365">
        <v>58417.432892179284</v>
      </c>
      <c r="N27" s="1365">
        <v>66655.952948130158</v>
      </c>
      <c r="O27" s="1365"/>
      <c r="P27" s="1365"/>
      <c r="Q27" s="1365"/>
      <c r="R27" s="1365">
        <v>94686.286468144419</v>
      </c>
      <c r="S27" s="1365">
        <v>83583.908731884629</v>
      </c>
      <c r="T27" s="1365">
        <v>93677.419272893472</v>
      </c>
      <c r="U27" s="1365"/>
      <c r="V27" s="1365"/>
      <c r="W27" s="1365"/>
      <c r="X27" s="1365">
        <v>135408.31578408016</v>
      </c>
      <c r="Y27" s="1365">
        <v>195722.85283122936</v>
      </c>
      <c r="Z27" s="1365">
        <v>218062.20434045006</v>
      </c>
      <c r="AA27" s="1365"/>
      <c r="AB27" s="1365"/>
      <c r="AC27" s="1365"/>
      <c r="AD27" s="1365">
        <v>319199.6047138974</v>
      </c>
      <c r="AE27" s="1365">
        <v>271197.15660221834</v>
      </c>
      <c r="AF27" s="1365">
        <v>301795.50078065123</v>
      </c>
      <c r="AG27" s="1365"/>
      <c r="AH27" s="1365"/>
      <c r="AI27" s="1365"/>
      <c r="AJ27" s="1365">
        <v>443585.5734208728</v>
      </c>
      <c r="AK27" s="1365">
        <v>496613.49795512541</v>
      </c>
      <c r="AL27" s="1365">
        <v>533461.35278578033</v>
      </c>
      <c r="AM27" s="1365"/>
      <c r="AN27" s="1365"/>
      <c r="AO27" s="1365"/>
      <c r="AP27" s="1365">
        <v>804590.03113345732</v>
      </c>
      <c r="AQ27" s="1365">
        <v>1097934.9925221519</v>
      </c>
      <c r="AR27" s="1365">
        <v>1204528.387693235</v>
      </c>
      <c r="AS27" s="1365"/>
      <c r="AT27" s="1365"/>
      <c r="AU27" s="1365"/>
      <c r="AV27" s="1365">
        <v>1801971.8115712681</v>
      </c>
      <c r="AW27" s="1365"/>
      <c r="AX27" s="1365"/>
      <c r="AY27" s="1365"/>
      <c r="AZ27" s="1365"/>
      <c r="BA27" s="1365"/>
      <c r="BB27" s="1365"/>
      <c r="BC27" s="1365">
        <v>8477.0042498829207</v>
      </c>
      <c r="BD27" s="1365">
        <v>7561.6131325550459</v>
      </c>
      <c r="BE27" s="1365"/>
      <c r="BF27" s="1365"/>
      <c r="BG27" s="1365"/>
      <c r="BH27" s="1365">
        <v>12290.807075234774</v>
      </c>
      <c r="BI27" s="1365"/>
      <c r="BJ27" s="1365"/>
      <c r="BK27" s="1365"/>
      <c r="BL27" s="1365"/>
      <c r="BM27" s="1365"/>
      <c r="BN27" s="1365"/>
    </row>
    <row r="28" spans="1:66" x14ac:dyDescent="0.2">
      <c r="A28" s="1365">
        <v>1939</v>
      </c>
      <c r="B28" s="1365">
        <v>14365.794695950504</v>
      </c>
      <c r="C28" s="1365"/>
      <c r="D28" s="1365"/>
      <c r="E28" s="1365"/>
      <c r="F28" s="1365">
        <v>21859.080142581919</v>
      </c>
      <c r="G28" s="1365"/>
      <c r="H28" s="1365"/>
      <c r="I28" s="1365"/>
      <c r="J28" s="1365"/>
      <c r="K28" s="1365"/>
      <c r="L28" s="1365"/>
      <c r="M28" s="1365">
        <v>65469.607938423469</v>
      </c>
      <c r="N28" s="1365">
        <v>74049.4941616711</v>
      </c>
      <c r="O28" s="1365"/>
      <c r="P28" s="1365"/>
      <c r="Q28" s="1365"/>
      <c r="R28" s="1365">
        <v>105504.694442584</v>
      </c>
      <c r="S28" s="1365">
        <v>94792.750408391585</v>
      </c>
      <c r="T28" s="1365">
        <v>105295.80302644442</v>
      </c>
      <c r="U28" s="1365"/>
      <c r="V28" s="1365"/>
      <c r="W28" s="1365"/>
      <c r="X28" s="1365">
        <v>152438.799475104</v>
      </c>
      <c r="Y28" s="1365">
        <v>232160.86957510497</v>
      </c>
      <c r="Z28" s="1365">
        <v>255043.31050786775</v>
      </c>
      <c r="AA28" s="1365"/>
      <c r="AB28" s="1365"/>
      <c r="AC28" s="1365"/>
      <c r="AD28" s="1365">
        <v>374655.41894095181</v>
      </c>
      <c r="AE28" s="1365">
        <v>329945.23443941277</v>
      </c>
      <c r="AF28" s="1365">
        <v>361239.28639912</v>
      </c>
      <c r="AG28" s="1365"/>
      <c r="AH28" s="1365"/>
      <c r="AI28" s="1365"/>
      <c r="AJ28" s="1365">
        <v>533222.24487822165</v>
      </c>
      <c r="AK28" s="1365">
        <v>651219.70588242146</v>
      </c>
      <c r="AL28" s="1365">
        <v>689019.12597037444</v>
      </c>
      <c r="AM28" s="1365"/>
      <c r="AN28" s="1365"/>
      <c r="AO28" s="1365"/>
      <c r="AP28" s="1365">
        <v>1041010.5122077144</v>
      </c>
      <c r="AQ28" s="1365">
        <v>1488415.6355910511</v>
      </c>
      <c r="AR28" s="1365">
        <v>1580297.7827616911</v>
      </c>
      <c r="AS28" s="1365"/>
      <c r="AT28" s="1365"/>
      <c r="AU28" s="1365"/>
      <c r="AV28" s="1365">
        <v>2381133.5203183684</v>
      </c>
      <c r="AW28" s="1365"/>
      <c r="AX28" s="1365"/>
      <c r="AY28" s="1365"/>
      <c r="AZ28" s="1365"/>
      <c r="BA28" s="1365"/>
      <c r="BB28" s="1365"/>
      <c r="BC28" s="1365">
        <v>8687.59322456462</v>
      </c>
      <c r="BD28" s="1365">
        <v>7734.2725330926569</v>
      </c>
      <c r="BE28" s="1365"/>
      <c r="BF28" s="1365"/>
      <c r="BG28" s="1365"/>
      <c r="BH28" s="1365">
        <v>12565.122998137242</v>
      </c>
      <c r="BI28" s="1365"/>
      <c r="BJ28" s="1365"/>
      <c r="BK28" s="1365"/>
      <c r="BL28" s="1365"/>
      <c r="BM28" s="1365"/>
      <c r="BN28" s="1365"/>
    </row>
    <row r="29" spans="1:66" x14ac:dyDescent="0.2">
      <c r="A29" s="1365">
        <v>1940</v>
      </c>
      <c r="B29" s="1365">
        <v>15615.672259262412</v>
      </c>
      <c r="C29" s="1365"/>
      <c r="D29" s="1365"/>
      <c r="E29" s="1365"/>
      <c r="F29" s="1365">
        <v>23740.606466216432</v>
      </c>
      <c r="G29" s="1365"/>
      <c r="H29" s="1365"/>
      <c r="I29" s="1365"/>
      <c r="J29" s="1365"/>
      <c r="K29" s="1365"/>
      <c r="L29" s="1365"/>
      <c r="M29" s="1365">
        <v>71036.570383162092</v>
      </c>
      <c r="N29" s="1365">
        <v>79587.562822381573</v>
      </c>
      <c r="O29" s="1365"/>
      <c r="P29" s="1365"/>
      <c r="Q29" s="1365"/>
      <c r="R29" s="1365">
        <v>114054.48402728597</v>
      </c>
      <c r="S29" s="1365">
        <v>103572.88415232072</v>
      </c>
      <c r="T29" s="1365">
        <v>114574.39123860109</v>
      </c>
      <c r="U29" s="1365"/>
      <c r="V29" s="1365"/>
      <c r="W29" s="1365"/>
      <c r="X29" s="1365">
        <v>166143.35430791354</v>
      </c>
      <c r="Y29" s="1365">
        <v>264872.63778117136</v>
      </c>
      <c r="Z29" s="1365">
        <v>288814.60080665234</v>
      </c>
      <c r="AA29" s="1365"/>
      <c r="AB29" s="1365"/>
      <c r="AC29" s="1365"/>
      <c r="AD29" s="1365">
        <v>425394.96415173146</v>
      </c>
      <c r="AE29" s="1365">
        <v>383676.71467532549</v>
      </c>
      <c r="AF29" s="1365">
        <v>416340.48926225689</v>
      </c>
      <c r="AG29" s="1365"/>
      <c r="AH29" s="1365"/>
      <c r="AI29" s="1365"/>
      <c r="AJ29" s="1365">
        <v>616289.40982735122</v>
      </c>
      <c r="AK29" s="1365">
        <v>806145.71165262593</v>
      </c>
      <c r="AL29" s="1365">
        <v>846463.61893196392</v>
      </c>
      <c r="AM29" s="1365"/>
      <c r="AN29" s="1365"/>
      <c r="AO29" s="1365"/>
      <c r="AP29" s="1365">
        <v>1280043.9968311414</v>
      </c>
      <c r="AQ29" s="1365">
        <v>2004274.8330909666</v>
      </c>
      <c r="AR29" s="1365">
        <v>2115349.2624221705</v>
      </c>
      <c r="AS29" s="1365"/>
      <c r="AT29" s="1365"/>
      <c r="AU29" s="1365"/>
      <c r="AV29" s="1365">
        <v>3181432.613784316</v>
      </c>
      <c r="AW29" s="1365"/>
      <c r="AX29" s="1365"/>
      <c r="AY29" s="1365"/>
      <c r="AZ29" s="1365"/>
      <c r="BA29" s="1365"/>
      <c r="BB29" s="1365"/>
      <c r="BC29" s="1365">
        <v>9457.794689940225</v>
      </c>
      <c r="BD29" s="1365">
        <v>8507.6844189158383</v>
      </c>
      <c r="BE29" s="1365"/>
      <c r="BF29" s="1365"/>
      <c r="BG29" s="1365"/>
      <c r="BH29" s="1365">
        <v>13705.731181653151</v>
      </c>
      <c r="BI29" s="1365"/>
      <c r="BJ29" s="1365"/>
      <c r="BK29" s="1365"/>
      <c r="BL29" s="1365"/>
      <c r="BM29" s="1365"/>
      <c r="BN29" s="1365"/>
    </row>
    <row r="30" spans="1:66" x14ac:dyDescent="0.2">
      <c r="A30" s="1365">
        <v>1941</v>
      </c>
      <c r="B30" s="1365">
        <v>18601.500817256023</v>
      </c>
      <c r="C30" s="1365"/>
      <c r="D30" s="1365"/>
      <c r="E30" s="1365"/>
      <c r="F30" s="1365">
        <v>28577.915542336046</v>
      </c>
      <c r="G30" s="1365"/>
      <c r="H30" s="1365"/>
      <c r="I30" s="1365"/>
      <c r="J30" s="1365"/>
      <c r="K30" s="1365"/>
      <c r="L30" s="1365"/>
      <c r="M30" s="1365">
        <v>77008.028680029893</v>
      </c>
      <c r="N30" s="1365">
        <v>88017.673362834001</v>
      </c>
      <c r="O30" s="1365"/>
      <c r="P30" s="1365"/>
      <c r="Q30" s="1365"/>
      <c r="R30" s="1365">
        <v>125849.89067447552</v>
      </c>
      <c r="S30" s="1365">
        <v>113222.46901211429</v>
      </c>
      <c r="T30" s="1365">
        <v>127297.5567146203</v>
      </c>
      <c r="U30" s="1365"/>
      <c r="V30" s="1365"/>
      <c r="W30" s="1365"/>
      <c r="X30" s="1365">
        <v>184765.14243314351</v>
      </c>
      <c r="Y30" s="1365">
        <v>299053.81739997654</v>
      </c>
      <c r="Z30" s="1365">
        <v>328857.76371726341</v>
      </c>
      <c r="AA30" s="1365"/>
      <c r="AB30" s="1365"/>
      <c r="AC30" s="1365"/>
      <c r="AD30" s="1365">
        <v>487408.75998341234</v>
      </c>
      <c r="AE30" s="1365">
        <v>432811.37777341116</v>
      </c>
      <c r="AF30" s="1365">
        <v>474212.74776116636</v>
      </c>
      <c r="AG30" s="1365"/>
      <c r="AH30" s="1365"/>
      <c r="AI30" s="1365"/>
      <c r="AJ30" s="1365">
        <v>706031.38594682503</v>
      </c>
      <c r="AK30" s="1365">
        <v>900133.1823457696</v>
      </c>
      <c r="AL30" s="1365">
        <v>958737.78055582056</v>
      </c>
      <c r="AM30" s="1365"/>
      <c r="AN30" s="1365"/>
      <c r="AO30" s="1365"/>
      <c r="AP30" s="1365">
        <v>1452223.3989842634</v>
      </c>
      <c r="AQ30" s="1365">
        <v>2034625.5238945449</v>
      </c>
      <c r="AR30" s="1365">
        <v>2066999.0248884363</v>
      </c>
      <c r="AS30" s="1365"/>
      <c r="AT30" s="1365"/>
      <c r="AU30" s="1365"/>
      <c r="AV30" s="1365">
        <v>3229087.2553862687</v>
      </c>
      <c r="AW30" s="1365"/>
      <c r="AX30" s="1365"/>
      <c r="AY30" s="1365"/>
      <c r="AZ30" s="1365"/>
      <c r="BA30" s="1365"/>
      <c r="BB30" s="1365"/>
      <c r="BC30" s="1365">
        <v>12111.886610281143</v>
      </c>
      <c r="BD30" s="1365">
        <v>10888.592756636241</v>
      </c>
      <c r="BE30" s="1365"/>
      <c r="BF30" s="1365"/>
      <c r="BG30" s="1365"/>
      <c r="BH30" s="1365">
        <v>17769.918305431656</v>
      </c>
      <c r="BI30" s="1365"/>
      <c r="BJ30" s="1365"/>
      <c r="BK30" s="1365"/>
      <c r="BL30" s="1365"/>
      <c r="BM30" s="1365"/>
      <c r="BN30" s="1365"/>
    </row>
    <row r="31" spans="1:66" x14ac:dyDescent="0.2">
      <c r="A31" s="1365">
        <v>1942</v>
      </c>
      <c r="B31" s="1365">
        <v>22010.075489485898</v>
      </c>
      <c r="C31" s="1365"/>
      <c r="D31" s="1365"/>
      <c r="E31" s="1365"/>
      <c r="F31" s="1365">
        <v>34141.979097621115</v>
      </c>
      <c r="G31" s="1365"/>
      <c r="H31" s="1365"/>
      <c r="I31" s="1365"/>
      <c r="J31" s="1365"/>
      <c r="K31" s="1365"/>
      <c r="L31" s="1365"/>
      <c r="M31" s="1365">
        <v>77231.342550210989</v>
      </c>
      <c r="N31" s="1365">
        <v>92251.213500705591</v>
      </c>
      <c r="O31" s="1365"/>
      <c r="P31" s="1365"/>
      <c r="Q31" s="1365"/>
      <c r="R31" s="1365">
        <v>129959.56554440668</v>
      </c>
      <c r="S31" s="1365">
        <v>115936.16817555668</v>
      </c>
      <c r="T31" s="1365">
        <v>134367.75906858698</v>
      </c>
      <c r="U31" s="1365"/>
      <c r="V31" s="1365"/>
      <c r="W31" s="1365"/>
      <c r="X31" s="1365">
        <v>193910.97601543495</v>
      </c>
      <c r="Y31" s="1365">
        <v>314704.047492571</v>
      </c>
      <c r="Z31" s="1365">
        <v>352402.49505974766</v>
      </c>
      <c r="AA31" s="1365"/>
      <c r="AB31" s="1365"/>
      <c r="AC31" s="1365"/>
      <c r="AD31" s="1365">
        <v>522944.38059765607</v>
      </c>
      <c r="AE31" s="1365">
        <v>464002.17587151291</v>
      </c>
      <c r="AF31" s="1365">
        <v>515983.69891936542</v>
      </c>
      <c r="AG31" s="1365"/>
      <c r="AH31" s="1365"/>
      <c r="AI31" s="1365"/>
      <c r="AJ31" s="1365">
        <v>770730.69933930563</v>
      </c>
      <c r="AK31" s="1365">
        <v>1012403.6330805622</v>
      </c>
      <c r="AL31" s="1365">
        <v>1086075.1605199149</v>
      </c>
      <c r="AM31" s="1365"/>
      <c r="AN31" s="1365"/>
      <c r="AO31" s="1365"/>
      <c r="AP31" s="1365">
        <v>1653487.412431644</v>
      </c>
      <c r="AQ31" s="1365">
        <v>2580868.0068373973</v>
      </c>
      <c r="AR31" s="1365">
        <v>2621237.7592862756</v>
      </c>
      <c r="AS31" s="1365"/>
      <c r="AT31" s="1365"/>
      <c r="AU31" s="1365"/>
      <c r="AV31" s="1365">
        <v>4123787.1650434593</v>
      </c>
      <c r="AW31" s="1365"/>
      <c r="AX31" s="1365"/>
      <c r="AY31" s="1365"/>
      <c r="AZ31" s="1365"/>
      <c r="BA31" s="1365"/>
      <c r="BB31" s="1365"/>
      <c r="BC31" s="1365">
        <v>15874.379149405324</v>
      </c>
      <c r="BD31" s="1365">
        <v>14205.504599350372</v>
      </c>
      <c r="BE31" s="1365"/>
      <c r="BF31" s="1365"/>
      <c r="BG31" s="1365"/>
      <c r="BH31" s="1365">
        <v>23495.580603533832</v>
      </c>
      <c r="BI31" s="1365"/>
      <c r="BJ31" s="1365"/>
      <c r="BK31" s="1365"/>
      <c r="BL31" s="1365"/>
      <c r="BM31" s="1365"/>
      <c r="BN31" s="1365"/>
    </row>
    <row r="32" spans="1:66" x14ac:dyDescent="0.2">
      <c r="A32" s="1365">
        <v>1943</v>
      </c>
      <c r="B32" s="1365">
        <v>25396.96864660296</v>
      </c>
      <c r="C32" s="1365"/>
      <c r="D32" s="1365"/>
      <c r="E32" s="1365"/>
      <c r="F32" s="1365">
        <v>39675.626632727995</v>
      </c>
      <c r="G32" s="1365"/>
      <c r="H32" s="1365"/>
      <c r="I32" s="1365"/>
      <c r="J32" s="1365"/>
      <c r="K32" s="1365"/>
      <c r="L32" s="1365"/>
      <c r="M32" s="1365">
        <v>78286.991904753959</v>
      </c>
      <c r="N32" s="1365">
        <v>97349.328703189502</v>
      </c>
      <c r="O32" s="1365"/>
      <c r="P32" s="1365"/>
      <c r="Q32" s="1365"/>
      <c r="R32" s="1365">
        <v>134868.01757716658</v>
      </c>
      <c r="S32" s="1365">
        <v>117512.69227749268</v>
      </c>
      <c r="T32" s="1365">
        <v>140023.29586200888</v>
      </c>
      <c r="U32" s="1365"/>
      <c r="V32" s="1365"/>
      <c r="W32" s="1365"/>
      <c r="X32" s="1365">
        <v>200205.16136603223</v>
      </c>
      <c r="Y32" s="1365">
        <v>313987.71664772101</v>
      </c>
      <c r="Z32" s="1365">
        <v>355739.73262572457</v>
      </c>
      <c r="AA32" s="1365"/>
      <c r="AB32" s="1365"/>
      <c r="AC32" s="1365"/>
      <c r="AD32" s="1365">
        <v>529202.10696999077</v>
      </c>
      <c r="AE32" s="1365">
        <v>455617.70019840676</v>
      </c>
      <c r="AF32" s="1365">
        <v>511890.79120219842</v>
      </c>
      <c r="AG32" s="1365"/>
      <c r="AH32" s="1365"/>
      <c r="AI32" s="1365"/>
      <c r="AJ32" s="1365">
        <v>767906.40492139396</v>
      </c>
      <c r="AK32" s="1365">
        <v>959512.80135034025</v>
      </c>
      <c r="AL32" s="1365">
        <v>1035389.3143603925</v>
      </c>
      <c r="AM32" s="1365"/>
      <c r="AN32" s="1365"/>
      <c r="AO32" s="1365"/>
      <c r="AP32" s="1365">
        <v>1588417.5189488241</v>
      </c>
      <c r="AQ32" s="1365">
        <v>2000784.8854292997</v>
      </c>
      <c r="AR32" s="1365">
        <v>2039654.1583987367</v>
      </c>
      <c r="AS32" s="1365"/>
      <c r="AT32" s="1365"/>
      <c r="AU32" s="1365"/>
      <c r="AV32" s="1365">
        <v>3252985.2450369913</v>
      </c>
      <c r="AW32" s="1365"/>
      <c r="AX32" s="1365"/>
      <c r="AY32" s="1365"/>
      <c r="AZ32" s="1365"/>
      <c r="BA32" s="1365"/>
      <c r="BB32" s="1365"/>
      <c r="BC32" s="1365">
        <v>19520.299395697293</v>
      </c>
      <c r="BD32" s="1365">
        <v>17402.261973648896</v>
      </c>
      <c r="BE32" s="1365"/>
      <c r="BF32" s="1365"/>
      <c r="BG32" s="1365"/>
      <c r="BH32" s="1365">
        <v>29098.694305568155</v>
      </c>
      <c r="BI32" s="1365"/>
      <c r="BJ32" s="1365"/>
      <c r="BK32" s="1365"/>
      <c r="BL32" s="1365"/>
      <c r="BM32" s="1365"/>
      <c r="BN32" s="1365"/>
    </row>
    <row r="33" spans="1:66" x14ac:dyDescent="0.2">
      <c r="A33" s="1365">
        <v>1944</v>
      </c>
      <c r="B33" s="1365">
        <v>26154.208434390257</v>
      </c>
      <c r="C33" s="1365"/>
      <c r="D33" s="1365"/>
      <c r="E33" s="1365"/>
      <c r="F33" s="1365">
        <v>41189.480238817392</v>
      </c>
      <c r="G33" s="1365"/>
      <c r="H33" s="1365"/>
      <c r="I33" s="1365"/>
      <c r="J33" s="1365"/>
      <c r="K33" s="1365"/>
      <c r="L33" s="1365"/>
      <c r="M33" s="1365">
        <v>78097.755414781379</v>
      </c>
      <c r="N33" s="1365">
        <v>97438.232963356466</v>
      </c>
      <c r="O33" s="1365"/>
      <c r="P33" s="1365"/>
      <c r="Q33" s="1365"/>
      <c r="R33" s="1365">
        <v>136786.96371760283</v>
      </c>
      <c r="S33" s="1365">
        <v>111022.43807107555</v>
      </c>
      <c r="T33" s="1365">
        <v>134482.783731909</v>
      </c>
      <c r="U33" s="1365"/>
      <c r="V33" s="1365"/>
      <c r="W33" s="1365"/>
      <c r="X33" s="1365">
        <v>193109.12278741182</v>
      </c>
      <c r="Y33" s="1365">
        <v>275811.0330416708</v>
      </c>
      <c r="Z33" s="1365">
        <v>320064.02580960293</v>
      </c>
      <c r="AA33" s="1365"/>
      <c r="AB33" s="1365"/>
      <c r="AC33" s="1365"/>
      <c r="AD33" s="1365">
        <v>476663.93524140544</v>
      </c>
      <c r="AE33" s="1365">
        <v>392814.10267810989</v>
      </c>
      <c r="AF33" s="1365">
        <v>451252.08561534114</v>
      </c>
      <c r="AG33" s="1365"/>
      <c r="AH33" s="1365"/>
      <c r="AI33" s="1365"/>
      <c r="AJ33" s="1365">
        <v>678593.97921626247</v>
      </c>
      <c r="AK33" s="1365">
        <v>803226.31572813576</v>
      </c>
      <c r="AL33" s="1365">
        <v>877118.91348862171</v>
      </c>
      <c r="AM33" s="1365"/>
      <c r="AN33" s="1365"/>
      <c r="AO33" s="1365"/>
      <c r="AP33" s="1365">
        <v>1355876.4981359323</v>
      </c>
      <c r="AQ33" s="1365">
        <v>2015198.1202600263</v>
      </c>
      <c r="AR33" s="1365">
        <v>2052034.0317648239</v>
      </c>
      <c r="AS33" s="1365"/>
      <c r="AT33" s="1365"/>
      <c r="AU33" s="1365"/>
      <c r="AV33" s="1365">
        <v>3302654.3885281747</v>
      </c>
      <c r="AW33" s="1365"/>
      <c r="AX33" s="1365"/>
      <c r="AY33" s="1365"/>
      <c r="AZ33" s="1365"/>
      <c r="BA33" s="1365"/>
      <c r="BB33" s="1365"/>
      <c r="BC33" s="1365">
        <v>20382.703214346799</v>
      </c>
      <c r="BD33" s="1365">
        <v>18233.761264505116</v>
      </c>
      <c r="BE33" s="1365"/>
      <c r="BF33" s="1365"/>
      <c r="BG33" s="1365"/>
      <c r="BH33" s="1365">
        <v>30567.537630063453</v>
      </c>
      <c r="BI33" s="1365"/>
      <c r="BJ33" s="1365"/>
      <c r="BK33" s="1365"/>
      <c r="BL33" s="1365"/>
      <c r="BM33" s="1365"/>
      <c r="BN33" s="1365"/>
    </row>
    <row r="34" spans="1:66" x14ac:dyDescent="0.2">
      <c r="A34" s="1365">
        <v>1945</v>
      </c>
      <c r="B34" s="1365">
        <v>25115.812713363979</v>
      </c>
      <c r="C34" s="1365"/>
      <c r="D34" s="1365"/>
      <c r="E34" s="1365"/>
      <c r="F34" s="1365">
        <v>39887.6137731364</v>
      </c>
      <c r="G34" s="1365"/>
      <c r="H34" s="1365"/>
      <c r="I34" s="1365"/>
      <c r="J34" s="1365"/>
      <c r="K34" s="1365"/>
      <c r="L34" s="1365"/>
      <c r="M34" s="1365">
        <v>73828.99019663762</v>
      </c>
      <c r="N34" s="1365">
        <v>92214.555124267936</v>
      </c>
      <c r="O34" s="1365"/>
      <c r="P34" s="1365"/>
      <c r="Q34" s="1365"/>
      <c r="R34" s="1365">
        <v>131129.76331594793</v>
      </c>
      <c r="S34" s="1365">
        <v>104137.93357996273</v>
      </c>
      <c r="T34" s="1365">
        <v>125929.26750334018</v>
      </c>
      <c r="U34" s="1365"/>
      <c r="V34" s="1365"/>
      <c r="W34" s="1365"/>
      <c r="X34" s="1365">
        <v>182544.43294744747</v>
      </c>
      <c r="Y34" s="1365">
        <v>243117.74305741087</v>
      </c>
      <c r="Z34" s="1365">
        <v>286166.18782644247</v>
      </c>
      <c r="AA34" s="1365"/>
      <c r="AB34" s="1365"/>
      <c r="AC34" s="1365"/>
      <c r="AD34" s="1365">
        <v>427458.44142824627</v>
      </c>
      <c r="AE34" s="1365">
        <v>332846.26493982371</v>
      </c>
      <c r="AF34" s="1365">
        <v>390976.22938057617</v>
      </c>
      <c r="AG34" s="1365"/>
      <c r="AH34" s="1365"/>
      <c r="AI34" s="1365"/>
      <c r="AJ34" s="1365">
        <v>588389.41254062334</v>
      </c>
      <c r="AK34" s="1365">
        <v>617015.95285161911</v>
      </c>
      <c r="AL34" s="1365">
        <v>689890.86833562434</v>
      </c>
      <c r="AM34" s="1365"/>
      <c r="AN34" s="1365"/>
      <c r="AO34" s="1365"/>
      <c r="AP34" s="1365">
        <v>1067817.9930949332</v>
      </c>
      <c r="AQ34" s="1365">
        <v>1140613.8810175476</v>
      </c>
      <c r="AR34" s="1365">
        <v>1176605.3404434845</v>
      </c>
      <c r="AS34" s="1365"/>
      <c r="AT34" s="1365"/>
      <c r="AU34" s="1365"/>
      <c r="AV34" s="1365">
        <v>1933690.7177826974</v>
      </c>
      <c r="AW34" s="1365"/>
      <c r="AX34" s="1365"/>
      <c r="AY34" s="1365"/>
      <c r="AZ34" s="1365"/>
      <c r="BA34" s="1365"/>
      <c r="BB34" s="1365"/>
      <c r="BC34" s="1365">
        <v>19703.237437444684</v>
      </c>
      <c r="BD34" s="1365">
        <v>17660.396889930205</v>
      </c>
      <c r="BE34" s="1365"/>
      <c r="BF34" s="1365"/>
      <c r="BG34" s="1365"/>
      <c r="BH34" s="1365">
        <v>29749.597157268447</v>
      </c>
      <c r="BI34" s="1365"/>
      <c r="BJ34" s="1365"/>
      <c r="BK34" s="1365"/>
      <c r="BL34" s="1365"/>
      <c r="BM34" s="1365"/>
      <c r="BN34" s="1365"/>
    </row>
    <row r="35" spans="1:66" x14ac:dyDescent="0.2">
      <c r="A35" s="1365">
        <v>1946</v>
      </c>
      <c r="B35" s="1365">
        <v>21928.029557298578</v>
      </c>
      <c r="C35" s="1365"/>
      <c r="D35" s="1365"/>
      <c r="E35" s="1365"/>
      <c r="F35" s="1365">
        <v>35106.091444248836</v>
      </c>
      <c r="G35" s="1365"/>
      <c r="H35" s="1365"/>
      <c r="I35" s="1365"/>
      <c r="J35" s="1365"/>
      <c r="K35" s="1365"/>
      <c r="L35" s="1365"/>
      <c r="M35" s="1365">
        <v>69844.668009162924</v>
      </c>
      <c r="N35" s="1365">
        <v>84234.472446147774</v>
      </c>
      <c r="O35" s="1365"/>
      <c r="P35" s="1365"/>
      <c r="Q35" s="1365"/>
      <c r="R35" s="1365">
        <v>124013.24781873924</v>
      </c>
      <c r="S35" s="1365">
        <v>100245.28233278697</v>
      </c>
      <c r="T35" s="1365">
        <v>117044.44973094734</v>
      </c>
      <c r="U35" s="1365"/>
      <c r="V35" s="1365"/>
      <c r="W35" s="1365"/>
      <c r="X35" s="1365">
        <v>174828.08281852477</v>
      </c>
      <c r="Y35" s="1365">
        <v>221420.85464374753</v>
      </c>
      <c r="Z35" s="1365">
        <v>261445.82538003815</v>
      </c>
      <c r="AA35" s="1365"/>
      <c r="AB35" s="1365"/>
      <c r="AC35" s="1365"/>
      <c r="AD35" s="1365">
        <v>394395.44537653105</v>
      </c>
      <c r="AE35" s="1365">
        <v>293744.26364636049</v>
      </c>
      <c r="AF35" s="1365">
        <v>350016.84285204642</v>
      </c>
      <c r="AG35" s="1365"/>
      <c r="AH35" s="1365"/>
      <c r="AI35" s="1365"/>
      <c r="AJ35" s="1365">
        <v>529034.62726614997</v>
      </c>
      <c r="AK35" s="1365">
        <v>510749.25120134227</v>
      </c>
      <c r="AL35" s="1365">
        <v>582682.76796566963</v>
      </c>
      <c r="AM35" s="1365"/>
      <c r="AN35" s="1365"/>
      <c r="AO35" s="1365"/>
      <c r="AP35" s="1365">
        <v>902656.4371686927</v>
      </c>
      <c r="AQ35" s="1365">
        <v>986724.02082213282</v>
      </c>
      <c r="AR35" s="1365">
        <v>1021060.4238545534</v>
      </c>
      <c r="AS35" s="1365"/>
      <c r="AT35" s="1365"/>
      <c r="AU35" s="1365"/>
      <c r="AV35" s="1365">
        <v>1694841.6541485828</v>
      </c>
      <c r="AW35" s="1365"/>
      <c r="AX35" s="1365"/>
      <c r="AY35" s="1365"/>
      <c r="AZ35" s="1365"/>
      <c r="BA35" s="1365"/>
      <c r="BB35" s="1365"/>
      <c r="BC35" s="1365">
        <v>16603.958618202538</v>
      </c>
      <c r="BD35" s="1365">
        <v>15005.091458537552</v>
      </c>
      <c r="BE35" s="1365"/>
      <c r="BF35" s="1365"/>
      <c r="BG35" s="1365"/>
      <c r="BH35" s="1365">
        <v>25227.518513749896</v>
      </c>
      <c r="BI35" s="1365"/>
      <c r="BJ35" s="1365"/>
      <c r="BK35" s="1365"/>
      <c r="BL35" s="1365"/>
      <c r="BM35" s="1365"/>
      <c r="BN35" s="1365"/>
    </row>
    <row r="36" spans="1:66" x14ac:dyDescent="0.2">
      <c r="A36" s="1365">
        <v>1947</v>
      </c>
      <c r="B36" s="1365">
        <v>21364.473146429147</v>
      </c>
      <c r="C36" s="1365"/>
      <c r="D36" s="1365"/>
      <c r="E36" s="1365"/>
      <c r="F36" s="1365">
        <v>34180.906755533411</v>
      </c>
      <c r="G36" s="1365"/>
      <c r="H36" s="1365"/>
      <c r="I36" s="1365"/>
      <c r="J36" s="1365"/>
      <c r="K36" s="1365"/>
      <c r="L36" s="1365"/>
      <c r="M36" s="1365">
        <v>66456.864187326646</v>
      </c>
      <c r="N36" s="1365">
        <v>80476.722819863688</v>
      </c>
      <c r="O36" s="1365"/>
      <c r="P36" s="1365"/>
      <c r="Q36" s="1365"/>
      <c r="R36" s="1365">
        <v>118162.26935234529</v>
      </c>
      <c r="S36" s="1365">
        <v>96186.52073501132</v>
      </c>
      <c r="T36" s="1365">
        <v>112243.25843620978</v>
      </c>
      <c r="U36" s="1365"/>
      <c r="V36" s="1365"/>
      <c r="W36" s="1365"/>
      <c r="X36" s="1365">
        <v>167428.92201046023</v>
      </c>
      <c r="Y36" s="1365">
        <v>219073.91064093521</v>
      </c>
      <c r="Z36" s="1365">
        <v>255315.0264403536</v>
      </c>
      <c r="AA36" s="1365"/>
      <c r="AB36" s="1365"/>
      <c r="AC36" s="1365"/>
      <c r="AD36" s="1365">
        <v>386861.89680104755</v>
      </c>
      <c r="AE36" s="1365">
        <v>296729.97367645393</v>
      </c>
      <c r="AF36" s="1365">
        <v>346474.60847188294</v>
      </c>
      <c r="AG36" s="1365"/>
      <c r="AH36" s="1365"/>
      <c r="AI36" s="1365"/>
      <c r="AJ36" s="1365">
        <v>527438.41968440963</v>
      </c>
      <c r="AK36" s="1365">
        <v>567277.55012430635</v>
      </c>
      <c r="AL36" s="1365">
        <v>629210.38109793491</v>
      </c>
      <c r="AM36" s="1365"/>
      <c r="AN36" s="1365"/>
      <c r="AO36" s="1365"/>
      <c r="AP36" s="1365">
        <v>984871.03750330186</v>
      </c>
      <c r="AQ36" s="1365">
        <v>1388074.9767431603</v>
      </c>
      <c r="AR36" s="1365">
        <v>1417634.6121449012</v>
      </c>
      <c r="AS36" s="1365"/>
      <c r="AT36" s="1365"/>
      <c r="AU36" s="1365"/>
      <c r="AV36" s="1365">
        <v>2328669.6158384364</v>
      </c>
      <c r="AW36" s="1365"/>
      <c r="AX36" s="1365"/>
      <c r="AY36" s="1365"/>
      <c r="AZ36" s="1365"/>
      <c r="BA36" s="1365"/>
      <c r="BB36" s="1365"/>
      <c r="BC36" s="1365">
        <v>16354.207475218313</v>
      </c>
      <c r="BD36" s="1365">
        <v>14796.445404936418</v>
      </c>
      <c r="BE36" s="1365"/>
      <c r="BF36" s="1365"/>
      <c r="BG36" s="1365"/>
      <c r="BH36" s="1365">
        <v>24849.64424477654</v>
      </c>
      <c r="BI36" s="1365"/>
      <c r="BJ36" s="1365"/>
      <c r="BK36" s="1365"/>
      <c r="BL36" s="1365"/>
      <c r="BM36" s="1365"/>
      <c r="BN36" s="1365"/>
    </row>
    <row r="37" spans="1:66" x14ac:dyDescent="0.2">
      <c r="A37" s="1365">
        <v>1948</v>
      </c>
      <c r="B37" s="1365">
        <v>22390.22918841612</v>
      </c>
      <c r="C37" s="1365"/>
      <c r="D37" s="1365"/>
      <c r="E37" s="1365"/>
      <c r="F37" s="1365">
        <v>35909.345854366533</v>
      </c>
      <c r="G37" s="1365"/>
      <c r="H37" s="1365"/>
      <c r="I37" s="1365"/>
      <c r="J37" s="1365"/>
      <c r="K37" s="1365"/>
      <c r="L37" s="1365"/>
      <c r="M37" s="1365">
        <v>74344.547553093871</v>
      </c>
      <c r="N37" s="1365">
        <v>88454.120680021646</v>
      </c>
      <c r="O37" s="1365"/>
      <c r="P37" s="1365"/>
      <c r="Q37" s="1365"/>
      <c r="R37" s="1365">
        <v>131109.02487987306</v>
      </c>
      <c r="S37" s="1365">
        <v>108890.7509579436</v>
      </c>
      <c r="T37" s="1365">
        <v>125520.40803579525</v>
      </c>
      <c r="U37" s="1365"/>
      <c r="V37" s="1365"/>
      <c r="W37" s="1365"/>
      <c r="X37" s="1365">
        <v>189014.6047615812</v>
      </c>
      <c r="Y37" s="1365">
        <v>261643.81890825721</v>
      </c>
      <c r="Z37" s="1365">
        <v>298938.04197190813</v>
      </c>
      <c r="AA37" s="1365"/>
      <c r="AB37" s="1365"/>
      <c r="AC37" s="1365"/>
      <c r="AD37" s="1365">
        <v>457957.45551208185</v>
      </c>
      <c r="AE37" s="1365">
        <v>365731.9864698872</v>
      </c>
      <c r="AF37" s="1365">
        <v>416633.10690093104</v>
      </c>
      <c r="AG37" s="1365"/>
      <c r="AH37" s="1365"/>
      <c r="AI37" s="1365"/>
      <c r="AJ37" s="1365">
        <v>641934.84884264704</v>
      </c>
      <c r="AK37" s="1365">
        <v>734102.50636295753</v>
      </c>
      <c r="AL37" s="1365">
        <v>796368.99374682433</v>
      </c>
      <c r="AM37" s="1365"/>
      <c r="AN37" s="1365"/>
      <c r="AO37" s="1365"/>
      <c r="AP37" s="1365">
        <v>1259934.9256294044</v>
      </c>
      <c r="AQ37" s="1365">
        <v>1837072.8414043991</v>
      </c>
      <c r="AR37" s="1365">
        <v>1865648.0635985043</v>
      </c>
      <c r="AS37" s="1365"/>
      <c r="AT37" s="1365"/>
      <c r="AU37" s="1365"/>
      <c r="AV37" s="1365">
        <v>3065675.3941893573</v>
      </c>
      <c r="AW37" s="1365"/>
      <c r="AX37" s="1365"/>
      <c r="AY37" s="1365"/>
      <c r="AZ37" s="1365"/>
      <c r="BA37" s="1365"/>
      <c r="BB37" s="1365"/>
      <c r="BC37" s="1365">
        <v>16617.527147896373</v>
      </c>
      <c r="BD37" s="1365">
        <v>15049.796800459953</v>
      </c>
      <c r="BE37" s="1365"/>
      <c r="BF37" s="1365"/>
      <c r="BG37" s="1365"/>
      <c r="BH37" s="1365">
        <v>25331.603740421364</v>
      </c>
      <c r="BI37" s="1365"/>
      <c r="BJ37" s="1365"/>
      <c r="BK37" s="1365"/>
      <c r="BL37" s="1365"/>
      <c r="BM37" s="1365"/>
      <c r="BN37" s="1365"/>
    </row>
    <row r="38" spans="1:66" x14ac:dyDescent="0.2">
      <c r="A38" s="1365">
        <v>1949</v>
      </c>
      <c r="B38" s="1365">
        <v>21643.660555655293</v>
      </c>
      <c r="C38" s="1365"/>
      <c r="D38" s="1365"/>
      <c r="E38" s="1365"/>
      <c r="F38" s="1365">
        <v>34799.505800462466</v>
      </c>
      <c r="G38" s="1365"/>
      <c r="H38" s="1365"/>
      <c r="I38" s="1365"/>
      <c r="J38" s="1365"/>
      <c r="K38" s="1365"/>
      <c r="L38" s="1365"/>
      <c r="M38" s="1365">
        <v>72117.209591599007</v>
      </c>
      <c r="N38" s="1365">
        <v>85487.640944133207</v>
      </c>
      <c r="O38" s="1365"/>
      <c r="P38" s="1365"/>
      <c r="Q38" s="1365"/>
      <c r="R38" s="1365">
        <v>127140.32200630206</v>
      </c>
      <c r="S38" s="1365">
        <v>104506.90214432258</v>
      </c>
      <c r="T38" s="1365">
        <v>120335.63217717285</v>
      </c>
      <c r="U38" s="1365"/>
      <c r="V38" s="1365"/>
      <c r="W38" s="1365"/>
      <c r="X38" s="1365">
        <v>181783.66944842957</v>
      </c>
      <c r="Y38" s="1365">
        <v>252378.07346901647</v>
      </c>
      <c r="Z38" s="1365">
        <v>286439.626457693</v>
      </c>
      <c r="AA38" s="1365"/>
      <c r="AB38" s="1365"/>
      <c r="AC38" s="1365"/>
      <c r="AD38" s="1365">
        <v>440741.50439926068</v>
      </c>
      <c r="AE38" s="1365">
        <v>356448.30145320122</v>
      </c>
      <c r="AF38" s="1365">
        <v>402045.95794323372</v>
      </c>
      <c r="AG38" s="1365"/>
      <c r="AH38" s="1365"/>
      <c r="AI38" s="1365"/>
      <c r="AJ38" s="1365">
        <v>622957.49501679314</v>
      </c>
      <c r="AK38" s="1365">
        <v>741466.4524724097</v>
      </c>
      <c r="AL38" s="1365">
        <v>794921.03979455365</v>
      </c>
      <c r="AM38" s="1365"/>
      <c r="AN38" s="1365"/>
      <c r="AO38" s="1365"/>
      <c r="AP38" s="1365">
        <v>1267348.9469906604</v>
      </c>
      <c r="AQ38" s="1365">
        <v>1992478.1618326046</v>
      </c>
      <c r="AR38" s="1365">
        <v>2017701.4014669398</v>
      </c>
      <c r="AS38" s="1365"/>
      <c r="AT38" s="1365"/>
      <c r="AU38" s="1365"/>
      <c r="AV38" s="1365">
        <v>3314703.0768260253</v>
      </c>
      <c r="AW38" s="1365"/>
      <c r="AX38" s="1365"/>
      <c r="AY38" s="1365"/>
      <c r="AZ38" s="1365"/>
      <c r="BA38" s="1365"/>
      <c r="BB38" s="1365"/>
      <c r="BC38" s="1365">
        <v>16035.488440550431</v>
      </c>
      <c r="BD38" s="1365">
        <v>14549.884956935519</v>
      </c>
      <c r="BE38" s="1365"/>
      <c r="BF38" s="1365"/>
      <c r="BG38" s="1365"/>
      <c r="BH38" s="1365">
        <v>24539.415110924736</v>
      </c>
      <c r="BI38" s="1365"/>
      <c r="BJ38" s="1365"/>
      <c r="BK38" s="1365"/>
      <c r="BL38" s="1365"/>
      <c r="BM38" s="1365"/>
      <c r="BN38" s="1365"/>
    </row>
    <row r="39" spans="1:66" x14ac:dyDescent="0.2">
      <c r="A39" s="1365">
        <v>1950</v>
      </c>
      <c r="B39" s="1365">
        <v>23560.266485200998</v>
      </c>
      <c r="C39" s="1365"/>
      <c r="D39" s="1365"/>
      <c r="E39" s="1365"/>
      <c r="F39" s="1365">
        <v>37813.537267603766</v>
      </c>
      <c r="G39" s="1365"/>
      <c r="H39" s="1365"/>
      <c r="I39" s="1365"/>
      <c r="J39" s="1365"/>
      <c r="K39" s="1365"/>
      <c r="L39" s="1365"/>
      <c r="M39" s="1365">
        <v>77449.292874642517</v>
      </c>
      <c r="N39" s="1365">
        <v>92076.010639375076</v>
      </c>
      <c r="O39" s="1365"/>
      <c r="P39" s="1365"/>
      <c r="Q39" s="1365"/>
      <c r="R39" s="1365">
        <v>137144.95907463261</v>
      </c>
      <c r="S39" s="1365">
        <v>111483.73124512321</v>
      </c>
      <c r="T39" s="1365">
        <v>128455.93768232429</v>
      </c>
      <c r="U39" s="1365"/>
      <c r="V39" s="1365"/>
      <c r="W39" s="1365"/>
      <c r="X39" s="1365">
        <v>193622.00086850001</v>
      </c>
      <c r="Y39" s="1365">
        <v>266578.4406692062</v>
      </c>
      <c r="Z39" s="1365">
        <v>304113.58637525543</v>
      </c>
      <c r="AA39" s="1365"/>
      <c r="AB39" s="1365"/>
      <c r="AC39" s="1365"/>
      <c r="AD39" s="1365">
        <v>465296.23743104143</v>
      </c>
      <c r="AE39" s="1365">
        <v>372829.94331215136</v>
      </c>
      <c r="AF39" s="1365">
        <v>423489.09895750316</v>
      </c>
      <c r="AG39" s="1365"/>
      <c r="AH39" s="1365"/>
      <c r="AI39" s="1365"/>
      <c r="AJ39" s="1365">
        <v>651816.88961644913</v>
      </c>
      <c r="AK39" s="1365">
        <v>754883.46722236159</v>
      </c>
      <c r="AL39" s="1365">
        <v>820896.23416292085</v>
      </c>
      <c r="AM39" s="1365"/>
      <c r="AN39" s="1365"/>
      <c r="AO39" s="1365"/>
      <c r="AP39" s="1365">
        <v>1294526.771953135</v>
      </c>
      <c r="AQ39" s="1365">
        <v>1224197.7115111018</v>
      </c>
      <c r="AR39" s="1365">
        <v>1257595.2207962486</v>
      </c>
      <c r="AS39" s="1365"/>
      <c r="AT39" s="1365"/>
      <c r="AU39" s="1365"/>
      <c r="AV39" s="1365">
        <v>2082833.9717012683</v>
      </c>
      <c r="AW39" s="1365"/>
      <c r="AX39" s="1365"/>
      <c r="AY39" s="1365"/>
      <c r="AZ39" s="1365"/>
      <c r="BA39" s="1365"/>
      <c r="BB39" s="1365"/>
      <c r="BC39" s="1365">
        <v>17572.596886374158</v>
      </c>
      <c r="BD39" s="1365">
        <v>15947.406023626101</v>
      </c>
      <c r="BE39" s="1365"/>
      <c r="BF39" s="1365"/>
      <c r="BG39" s="1365"/>
      <c r="BH39" s="1365">
        <v>26776.712622378338</v>
      </c>
      <c r="BI39" s="1365"/>
      <c r="BJ39" s="1365"/>
      <c r="BK39" s="1365"/>
      <c r="BL39" s="1365"/>
      <c r="BM39" s="1365"/>
      <c r="BN39" s="1365"/>
    </row>
    <row r="40" spans="1:66" x14ac:dyDescent="0.2">
      <c r="A40" s="1365">
        <v>1951</v>
      </c>
      <c r="B40" s="1365">
        <v>25164.910501916878</v>
      </c>
      <c r="C40" s="1365"/>
      <c r="D40" s="1365"/>
      <c r="E40" s="1365"/>
      <c r="F40" s="1365">
        <v>40485.726483585371</v>
      </c>
      <c r="G40" s="1365"/>
      <c r="H40" s="1365"/>
      <c r="I40" s="1365"/>
      <c r="J40" s="1365"/>
      <c r="K40" s="1365"/>
      <c r="L40" s="1365"/>
      <c r="M40" s="1365">
        <v>78686.318576782214</v>
      </c>
      <c r="N40" s="1365">
        <v>95747.063332191276</v>
      </c>
      <c r="O40" s="1365"/>
      <c r="P40" s="1365"/>
      <c r="Q40" s="1365"/>
      <c r="R40" s="1365">
        <v>140008.86454733196</v>
      </c>
      <c r="S40" s="1365">
        <v>112881.65150643104</v>
      </c>
      <c r="T40" s="1365">
        <v>133168.88777284569</v>
      </c>
      <c r="U40" s="1365"/>
      <c r="V40" s="1365"/>
      <c r="W40" s="1365"/>
      <c r="X40" s="1365">
        <v>198258.36645202714</v>
      </c>
      <c r="Y40" s="1365">
        <v>268341.5055064967</v>
      </c>
      <c r="Z40" s="1365">
        <v>309614.93083730724</v>
      </c>
      <c r="AA40" s="1365"/>
      <c r="AB40" s="1365"/>
      <c r="AC40" s="1365"/>
      <c r="AD40" s="1365">
        <v>472121.33556633699</v>
      </c>
      <c r="AE40" s="1365">
        <v>371976.21702466015</v>
      </c>
      <c r="AF40" s="1365">
        <v>427409.52151445684</v>
      </c>
      <c r="AG40" s="1365"/>
      <c r="AH40" s="1365"/>
      <c r="AI40" s="1365"/>
      <c r="AJ40" s="1365">
        <v>656008.4775857901</v>
      </c>
      <c r="AK40" s="1365">
        <v>727074.24782319728</v>
      </c>
      <c r="AL40" s="1365">
        <v>799463.1682622208</v>
      </c>
      <c r="AM40" s="1365"/>
      <c r="AN40" s="1365"/>
      <c r="AO40" s="1365"/>
      <c r="AP40" s="1365">
        <v>1258154.7290285968</v>
      </c>
      <c r="AQ40" s="1365">
        <v>1825205.8392297749</v>
      </c>
      <c r="AR40" s="1365">
        <v>1862246.2506894965</v>
      </c>
      <c r="AS40" s="1365"/>
      <c r="AT40" s="1365"/>
      <c r="AU40" s="1365"/>
      <c r="AV40" s="1365">
        <v>3058439.6194153177</v>
      </c>
      <c r="AW40" s="1365"/>
      <c r="AX40" s="1365"/>
      <c r="AY40" s="1365"/>
      <c r="AZ40" s="1365"/>
      <c r="BA40" s="1365"/>
      <c r="BB40" s="1365"/>
      <c r="BC40" s="1365">
        <v>19218.087382487392</v>
      </c>
      <c r="BD40" s="1365">
        <v>17322.449076330835</v>
      </c>
      <c r="BE40" s="1365"/>
      <c r="BF40" s="1365"/>
      <c r="BG40" s="1365"/>
      <c r="BH40" s="1365">
        <v>29427.60003205797</v>
      </c>
      <c r="BI40" s="1365"/>
      <c r="BJ40" s="1365"/>
      <c r="BK40" s="1365"/>
      <c r="BL40" s="1365"/>
      <c r="BM40" s="1365"/>
      <c r="BN40" s="1365"/>
    </row>
    <row r="41" spans="1:66" x14ac:dyDescent="0.2">
      <c r="A41" s="1365">
        <v>1952</v>
      </c>
      <c r="B41" s="1365">
        <v>25841.384108204442</v>
      </c>
      <c r="C41" s="1365"/>
      <c r="D41" s="1365"/>
      <c r="E41" s="1365"/>
      <c r="F41" s="1365">
        <v>41642.832246853977</v>
      </c>
      <c r="G41" s="1365"/>
      <c r="H41" s="1365"/>
      <c r="I41" s="1365"/>
      <c r="J41" s="1365"/>
      <c r="K41" s="1365"/>
      <c r="L41" s="1365"/>
      <c r="M41" s="1365">
        <v>79201.03350811034</v>
      </c>
      <c r="N41" s="1365">
        <v>96751.078338594496</v>
      </c>
      <c r="O41" s="1365"/>
      <c r="P41" s="1365"/>
      <c r="Q41" s="1365"/>
      <c r="R41" s="1365">
        <v>141240.21302159125</v>
      </c>
      <c r="S41" s="1365">
        <v>113157.74984367004</v>
      </c>
      <c r="T41" s="1365">
        <v>133817.63030912285</v>
      </c>
      <c r="U41" s="1365"/>
      <c r="V41" s="1365"/>
      <c r="W41" s="1365"/>
      <c r="X41" s="1365">
        <v>199271.47233078265</v>
      </c>
      <c r="Y41" s="1365">
        <v>267080.10729594523</v>
      </c>
      <c r="Z41" s="1365">
        <v>307195.35708637309</v>
      </c>
      <c r="AA41" s="1365"/>
      <c r="AB41" s="1365"/>
      <c r="AC41" s="1365"/>
      <c r="AD41" s="1365">
        <v>469793.55087137106</v>
      </c>
      <c r="AE41" s="1365">
        <v>372836.7716447523</v>
      </c>
      <c r="AF41" s="1365">
        <v>426016.63506642391</v>
      </c>
      <c r="AG41" s="1365"/>
      <c r="AH41" s="1365"/>
      <c r="AI41" s="1365"/>
      <c r="AJ41" s="1365">
        <v>656810.31622409599</v>
      </c>
      <c r="AK41" s="1365">
        <v>772821.51703343587</v>
      </c>
      <c r="AL41" s="1365">
        <v>837250.49020273308</v>
      </c>
      <c r="AM41" s="1365"/>
      <c r="AN41" s="1365"/>
      <c r="AO41" s="1365"/>
      <c r="AP41" s="1365">
        <v>1329975.8548873398</v>
      </c>
      <c r="AQ41" s="1365">
        <v>1918738.3946558125</v>
      </c>
      <c r="AR41" s="1365">
        <v>1951436.5331568706</v>
      </c>
      <c r="AS41" s="1365"/>
      <c r="AT41" s="1365"/>
      <c r="AU41" s="1365"/>
      <c r="AV41" s="1365">
        <v>3211381.6241289945</v>
      </c>
      <c r="AW41" s="1365"/>
      <c r="AX41" s="1365"/>
      <c r="AY41" s="1365"/>
      <c r="AZ41" s="1365"/>
      <c r="BA41" s="1365"/>
      <c r="BB41" s="1365"/>
      <c r="BC41" s="1365">
        <v>19912.534174881559</v>
      </c>
      <c r="BD41" s="1365">
        <v>17962.529193716651</v>
      </c>
      <c r="BE41" s="1365"/>
      <c r="BF41" s="1365"/>
      <c r="BG41" s="1365"/>
      <c r="BH41" s="1365">
        <v>30576.456605216503</v>
      </c>
      <c r="BI41" s="1365"/>
      <c r="BJ41" s="1365"/>
      <c r="BK41" s="1365"/>
      <c r="BL41" s="1365"/>
      <c r="BM41" s="1365"/>
      <c r="BN41" s="1365"/>
    </row>
    <row r="42" spans="1:66" x14ac:dyDescent="0.2">
      <c r="A42" s="1365">
        <v>1953</v>
      </c>
      <c r="B42" s="1365">
        <v>26656.19755975296</v>
      </c>
      <c r="C42" s="1365"/>
      <c r="D42" s="1365"/>
      <c r="E42" s="1365"/>
      <c r="F42" s="1365">
        <v>42970.819455587472</v>
      </c>
      <c r="G42" s="1365"/>
      <c r="H42" s="1365"/>
      <c r="I42" s="1365"/>
      <c r="J42" s="1365"/>
      <c r="K42" s="1365"/>
      <c r="L42" s="1365"/>
      <c r="M42" s="1365">
        <v>79543.694973030142</v>
      </c>
      <c r="N42" s="1365">
        <v>97764.516287389357</v>
      </c>
      <c r="O42" s="1365"/>
      <c r="P42" s="1365"/>
      <c r="Q42" s="1365"/>
      <c r="R42" s="1365">
        <v>142222.91609496414</v>
      </c>
      <c r="S42" s="1365">
        <v>111854.08744278301</v>
      </c>
      <c r="T42" s="1365">
        <v>133304.24688950303</v>
      </c>
      <c r="U42" s="1365"/>
      <c r="V42" s="1365"/>
      <c r="W42" s="1365"/>
      <c r="X42" s="1365">
        <v>197764.1524753214</v>
      </c>
      <c r="Y42" s="1365">
        <v>258263.8707566481</v>
      </c>
      <c r="Z42" s="1365">
        <v>298582.6279310275</v>
      </c>
      <c r="AA42" s="1365"/>
      <c r="AB42" s="1365"/>
      <c r="AC42" s="1365"/>
      <c r="AD42" s="1365">
        <v>455601.52704761282</v>
      </c>
      <c r="AE42" s="1365">
        <v>360310.17280920112</v>
      </c>
      <c r="AF42" s="1365">
        <v>413160.03176634782</v>
      </c>
      <c r="AG42" s="1365"/>
      <c r="AH42" s="1365"/>
      <c r="AI42" s="1365"/>
      <c r="AJ42" s="1365">
        <v>635994.15601140214</v>
      </c>
      <c r="AK42" s="1365">
        <v>706333.23724608379</v>
      </c>
      <c r="AL42" s="1365">
        <v>770155.02785533643</v>
      </c>
      <c r="AM42" s="1365"/>
      <c r="AN42" s="1365"/>
      <c r="AO42" s="1365"/>
      <c r="AP42" s="1365">
        <v>1222525.8509093055</v>
      </c>
      <c r="AQ42" s="1365">
        <v>1888386.2746374565</v>
      </c>
      <c r="AR42" s="1365">
        <v>1922181.1430621191</v>
      </c>
      <c r="AS42" s="1365"/>
      <c r="AT42" s="1365"/>
      <c r="AU42" s="1365"/>
      <c r="AV42" s="1365">
        <v>3161719.1632506461</v>
      </c>
      <c r="AW42" s="1365"/>
      <c r="AX42" s="1365"/>
      <c r="AY42" s="1365"/>
      <c r="AZ42" s="1365"/>
      <c r="BA42" s="1365"/>
      <c r="BB42" s="1365"/>
      <c r="BC42" s="1365">
        <v>20779.808958277717</v>
      </c>
      <c r="BD42" s="1365">
        <v>18755.273256682245</v>
      </c>
      <c r="BE42" s="1365"/>
      <c r="BF42" s="1365"/>
      <c r="BG42" s="1365"/>
      <c r="BH42" s="1365">
        <v>31942.80871787895</v>
      </c>
      <c r="BI42" s="1365"/>
      <c r="BJ42" s="1365"/>
      <c r="BK42" s="1365"/>
      <c r="BL42" s="1365"/>
      <c r="BM42" s="1365"/>
      <c r="BN42" s="1365"/>
    </row>
    <row r="43" spans="1:66" x14ac:dyDescent="0.2">
      <c r="A43" s="1365">
        <v>1954</v>
      </c>
      <c r="B43" s="1365">
        <v>26102.574912859807</v>
      </c>
      <c r="C43" s="1365"/>
      <c r="D43" s="1365"/>
      <c r="E43" s="1365"/>
      <c r="F43" s="1365">
        <v>42060.785055924185</v>
      </c>
      <c r="G43" s="1365"/>
      <c r="H43" s="1365"/>
      <c r="I43" s="1365"/>
      <c r="J43" s="1365"/>
      <c r="K43" s="1365"/>
      <c r="L43" s="1365"/>
      <c r="M43" s="1365">
        <v>79878.78612402032</v>
      </c>
      <c r="N43" s="1365">
        <v>96864.0374409871</v>
      </c>
      <c r="O43" s="1365"/>
      <c r="P43" s="1365"/>
      <c r="Q43" s="1365"/>
      <c r="R43" s="1365">
        <v>141908.58885965598</v>
      </c>
      <c r="S43" s="1365">
        <v>112619.71205062539</v>
      </c>
      <c r="T43" s="1365">
        <v>132626.11984275785</v>
      </c>
      <c r="U43" s="1365"/>
      <c r="V43" s="1365"/>
      <c r="W43" s="1365"/>
      <c r="X43" s="1365">
        <v>198227.22005490487</v>
      </c>
      <c r="Y43" s="1365">
        <v>258979.76317426783</v>
      </c>
      <c r="Z43" s="1365">
        <v>297189.85012932424</v>
      </c>
      <c r="AA43" s="1365"/>
      <c r="AB43" s="1365"/>
      <c r="AC43" s="1365"/>
      <c r="AD43" s="1365">
        <v>455340.0024048679</v>
      </c>
      <c r="AE43" s="1365">
        <v>357023.4390337076</v>
      </c>
      <c r="AF43" s="1365">
        <v>407010.83362455043</v>
      </c>
      <c r="AG43" s="1365"/>
      <c r="AH43" s="1365"/>
      <c r="AI43" s="1365"/>
      <c r="AJ43" s="1365">
        <v>628740.12726742926</v>
      </c>
      <c r="AK43" s="1365">
        <v>696089.31524324801</v>
      </c>
      <c r="AL43" s="1365">
        <v>755578.37048835179</v>
      </c>
      <c r="AM43" s="1365"/>
      <c r="AN43" s="1365"/>
      <c r="AO43" s="1365"/>
      <c r="AP43" s="1365">
        <v>1203963.8098598793</v>
      </c>
      <c r="AQ43" s="1365">
        <v>1802768.8737024972</v>
      </c>
      <c r="AR43" s="1365">
        <v>1833781.2416944457</v>
      </c>
      <c r="AS43" s="1365"/>
      <c r="AT43" s="1365"/>
      <c r="AU43" s="1365"/>
      <c r="AV43" s="1365">
        <v>3022124.4880031301</v>
      </c>
      <c r="AW43" s="1365"/>
      <c r="AX43" s="1365"/>
      <c r="AY43" s="1365"/>
      <c r="AZ43" s="1365"/>
      <c r="BA43" s="1365"/>
      <c r="BB43" s="1365"/>
      <c r="BC43" s="1365">
        <v>20127.440333841969</v>
      </c>
      <c r="BD43" s="1365">
        <v>18240.190187512326</v>
      </c>
      <c r="BE43" s="1365"/>
      <c r="BF43" s="1365"/>
      <c r="BG43" s="1365"/>
      <c r="BH43" s="1365">
        <v>30966.584633287319</v>
      </c>
      <c r="BI43" s="1365"/>
      <c r="BJ43" s="1365"/>
      <c r="BK43" s="1365"/>
      <c r="BL43" s="1365"/>
      <c r="BM43" s="1365"/>
      <c r="BN43" s="1365"/>
    </row>
    <row r="44" spans="1:66" x14ac:dyDescent="0.2">
      <c r="A44" s="1365">
        <v>1955</v>
      </c>
      <c r="B44" s="1365">
        <v>27981.310024767172</v>
      </c>
      <c r="C44" s="1365"/>
      <c r="D44" s="1365"/>
      <c r="E44" s="1365"/>
      <c r="F44" s="1365">
        <v>45051.481416881972</v>
      </c>
      <c r="G44" s="1365"/>
      <c r="H44" s="1365"/>
      <c r="I44" s="1365"/>
      <c r="J44" s="1365"/>
      <c r="K44" s="1365"/>
      <c r="L44" s="1365"/>
      <c r="M44" s="1365">
        <v>86876.251068741083</v>
      </c>
      <c r="N44" s="1365">
        <v>104614.8093854537</v>
      </c>
      <c r="O44" s="1365"/>
      <c r="P44" s="1365"/>
      <c r="Q44" s="1365"/>
      <c r="R44" s="1365">
        <v>153730.98496274478</v>
      </c>
      <c r="S44" s="1365">
        <v>123876.32359597314</v>
      </c>
      <c r="T44" s="1365">
        <v>144404.58762175043</v>
      </c>
      <c r="U44" s="1365"/>
      <c r="V44" s="1365"/>
      <c r="W44" s="1365"/>
      <c r="X44" s="1365">
        <v>216960.88019829837</v>
      </c>
      <c r="Y44" s="1365">
        <v>289301.27368509013</v>
      </c>
      <c r="Z44" s="1365">
        <v>328228.34487452073</v>
      </c>
      <c r="AA44" s="1365"/>
      <c r="AB44" s="1365"/>
      <c r="AC44" s="1365"/>
      <c r="AD44" s="1365">
        <v>505249.44696819392</v>
      </c>
      <c r="AE44" s="1365">
        <v>401094.41320243938</v>
      </c>
      <c r="AF44" s="1365">
        <v>451444.73738346429</v>
      </c>
      <c r="AG44" s="1365"/>
      <c r="AH44" s="1365"/>
      <c r="AI44" s="1365"/>
      <c r="AJ44" s="1365">
        <v>700733.79564212856</v>
      </c>
      <c r="AK44" s="1365">
        <v>816744.13003980869</v>
      </c>
      <c r="AL44" s="1365">
        <v>876889.41786529636</v>
      </c>
      <c r="AM44" s="1365"/>
      <c r="AN44" s="1365"/>
      <c r="AO44" s="1365"/>
      <c r="AP44" s="1365">
        <v>1402219.7589443706</v>
      </c>
      <c r="AQ44" s="1365">
        <v>2390013.1245787898</v>
      </c>
      <c r="AR44" s="1365">
        <v>2420579.7756111426</v>
      </c>
      <c r="AS44" s="1365"/>
      <c r="AT44" s="1365"/>
      <c r="AU44" s="1365"/>
      <c r="AV44" s="1365">
        <v>3973644.075874378</v>
      </c>
      <c r="AW44" s="1365"/>
      <c r="AX44" s="1365"/>
      <c r="AY44" s="1365"/>
      <c r="AZ44" s="1365"/>
      <c r="BA44" s="1365"/>
      <c r="BB44" s="1365"/>
      <c r="BC44" s="1365">
        <v>21437.427686547853</v>
      </c>
      <c r="BD44" s="1365">
        <v>19466.476762468668</v>
      </c>
      <c r="BE44" s="1365"/>
      <c r="BF44" s="1365"/>
      <c r="BG44" s="1365"/>
      <c r="BH44" s="1365">
        <v>32975.981022897213</v>
      </c>
      <c r="BI44" s="1365"/>
      <c r="BJ44" s="1365"/>
      <c r="BK44" s="1365"/>
      <c r="BL44" s="1365"/>
      <c r="BM44" s="1365"/>
      <c r="BN44" s="1365"/>
    </row>
    <row r="45" spans="1:66" x14ac:dyDescent="0.2">
      <c r="A45" s="1365">
        <v>1956</v>
      </c>
      <c r="B45" s="1365">
        <v>28474.621752094499</v>
      </c>
      <c r="C45" s="1365"/>
      <c r="D45" s="1365"/>
      <c r="E45" s="1365"/>
      <c r="F45" s="1365">
        <v>45849.636870573035</v>
      </c>
      <c r="G45" s="1365"/>
      <c r="H45" s="1365"/>
      <c r="I45" s="1365"/>
      <c r="J45" s="1365"/>
      <c r="K45" s="1365"/>
      <c r="L45" s="1365"/>
      <c r="M45" s="1365">
        <v>86453.008596356303</v>
      </c>
      <c r="N45" s="1365">
        <v>104813.23327553589</v>
      </c>
      <c r="O45" s="1365"/>
      <c r="P45" s="1365"/>
      <c r="Q45" s="1365"/>
      <c r="R45" s="1365">
        <v>153339.54102700378</v>
      </c>
      <c r="S45" s="1365">
        <v>121916.92167976289</v>
      </c>
      <c r="T45" s="1365">
        <v>143267.15400682591</v>
      </c>
      <c r="U45" s="1365"/>
      <c r="V45" s="1365"/>
      <c r="W45" s="1365"/>
      <c r="X45" s="1365">
        <v>214196.2438466732</v>
      </c>
      <c r="Y45" s="1365">
        <v>275093.48486550146</v>
      </c>
      <c r="Z45" s="1365">
        <v>315095.57151693944</v>
      </c>
      <c r="AA45" s="1365"/>
      <c r="AB45" s="1365"/>
      <c r="AC45" s="1365"/>
      <c r="AD45" s="1365">
        <v>482965.89912602503</v>
      </c>
      <c r="AE45" s="1365">
        <v>373522.94870638062</v>
      </c>
      <c r="AF45" s="1365">
        <v>426021.95989427686</v>
      </c>
      <c r="AG45" s="1365"/>
      <c r="AH45" s="1365"/>
      <c r="AI45" s="1365"/>
      <c r="AJ45" s="1365">
        <v>657706.87626303255</v>
      </c>
      <c r="AK45" s="1365">
        <v>758603.8237435628</v>
      </c>
      <c r="AL45" s="1365">
        <v>819036.5116859565</v>
      </c>
      <c r="AM45" s="1365"/>
      <c r="AN45" s="1365"/>
      <c r="AO45" s="1365"/>
      <c r="AP45" s="1365">
        <v>1308303.115726867</v>
      </c>
      <c r="AQ45" s="1365">
        <v>2083942.6260402875</v>
      </c>
      <c r="AR45" s="1365">
        <v>2115504.9307797295</v>
      </c>
      <c r="AS45" s="1365"/>
      <c r="AT45" s="1365"/>
      <c r="AU45" s="1365"/>
      <c r="AV45" s="1365">
        <v>3480405.5681131328</v>
      </c>
      <c r="AW45" s="1365"/>
      <c r="AX45" s="1365"/>
      <c r="AY45" s="1365"/>
      <c r="AZ45" s="1365"/>
      <c r="BA45" s="1365"/>
      <c r="BB45" s="1365"/>
      <c r="BC45" s="1365">
        <v>22032.578769398737</v>
      </c>
      <c r="BD45" s="1365">
        <v>19992.553805045452</v>
      </c>
      <c r="BE45" s="1365"/>
      <c r="BF45" s="1365"/>
      <c r="BG45" s="1365"/>
      <c r="BH45" s="1365">
        <v>33906.314186525167</v>
      </c>
      <c r="BI45" s="1365"/>
      <c r="BJ45" s="1365"/>
      <c r="BK45" s="1365"/>
      <c r="BL45" s="1365"/>
      <c r="BM45" s="1365"/>
      <c r="BN45" s="1365"/>
    </row>
    <row r="46" spans="1:66" x14ac:dyDescent="0.2">
      <c r="A46" s="1365">
        <v>1957</v>
      </c>
      <c r="B46" s="1365">
        <v>28507.46987661353</v>
      </c>
      <c r="C46" s="1365"/>
      <c r="D46" s="1365"/>
      <c r="E46" s="1365"/>
      <c r="F46" s="1365">
        <v>45881.14923027753</v>
      </c>
      <c r="G46" s="1365"/>
      <c r="H46" s="1365"/>
      <c r="I46" s="1365"/>
      <c r="J46" s="1365"/>
      <c r="K46" s="1365"/>
      <c r="L46" s="1365"/>
      <c r="M46" s="1365">
        <v>86871.601655898776</v>
      </c>
      <c r="N46" s="1365">
        <v>105169.75659917</v>
      </c>
      <c r="O46" s="1365"/>
      <c r="P46" s="1365"/>
      <c r="Q46" s="1365"/>
      <c r="R46" s="1365">
        <v>153858.86702395603</v>
      </c>
      <c r="S46" s="1365">
        <v>122286.91778857392</v>
      </c>
      <c r="T46" s="1365">
        <v>143643.93359677409</v>
      </c>
      <c r="U46" s="1365"/>
      <c r="V46" s="1365"/>
      <c r="W46" s="1365"/>
      <c r="X46" s="1365">
        <v>214437.54273720173</v>
      </c>
      <c r="Y46" s="1365">
        <v>275656.47208006366</v>
      </c>
      <c r="Z46" s="1365">
        <v>314838.16580872028</v>
      </c>
      <c r="AA46" s="1365"/>
      <c r="AB46" s="1365"/>
      <c r="AC46" s="1365"/>
      <c r="AD46" s="1365">
        <v>482816.785332528</v>
      </c>
      <c r="AE46" s="1365">
        <v>374322.55058084009</v>
      </c>
      <c r="AF46" s="1365">
        <v>425637.51577143202</v>
      </c>
      <c r="AG46" s="1365"/>
      <c r="AH46" s="1365"/>
      <c r="AI46" s="1365"/>
      <c r="AJ46" s="1365">
        <v>657360.52689364413</v>
      </c>
      <c r="AK46" s="1365">
        <v>750303.7080781624</v>
      </c>
      <c r="AL46" s="1365">
        <v>808917.96750576713</v>
      </c>
      <c r="AM46" s="1365"/>
      <c r="AN46" s="1365"/>
      <c r="AO46" s="1365"/>
      <c r="AP46" s="1365">
        <v>1293083.5641044935</v>
      </c>
      <c r="AQ46" s="1365">
        <v>1974932.2772567538</v>
      </c>
      <c r="AR46" s="1365">
        <v>2006162.6242447898</v>
      </c>
      <c r="AS46" s="1365"/>
      <c r="AT46" s="1365"/>
      <c r="AU46" s="1365"/>
      <c r="AV46" s="1365">
        <v>3302282.0365318852</v>
      </c>
      <c r="AW46" s="1365"/>
      <c r="AX46" s="1365"/>
      <c r="AY46" s="1365"/>
      <c r="AZ46" s="1365"/>
      <c r="BA46" s="1365"/>
      <c r="BB46" s="1365"/>
      <c r="BC46" s="1365">
        <v>22022.566345581836</v>
      </c>
      <c r="BD46" s="1365">
        <v>19989.438018551697</v>
      </c>
      <c r="BE46" s="1365"/>
      <c r="BF46" s="1365"/>
      <c r="BG46" s="1365"/>
      <c r="BH46" s="1365">
        <v>33883.625030979907</v>
      </c>
      <c r="BI46" s="1365"/>
      <c r="BJ46" s="1365"/>
      <c r="BK46" s="1365"/>
      <c r="BL46" s="1365"/>
      <c r="BM46" s="1365"/>
      <c r="BN46" s="1365"/>
    </row>
    <row r="47" spans="1:66" x14ac:dyDescent="0.2">
      <c r="A47" s="1365">
        <v>1958</v>
      </c>
      <c r="B47" s="1365">
        <v>27688.903962958306</v>
      </c>
      <c r="C47" s="1365"/>
      <c r="D47" s="1365"/>
      <c r="E47" s="1365"/>
      <c r="F47" s="1365">
        <v>44563.196138980951</v>
      </c>
      <c r="G47" s="1365"/>
      <c r="H47" s="1365"/>
      <c r="I47" s="1365"/>
      <c r="J47" s="1365"/>
      <c r="K47" s="1365"/>
      <c r="L47" s="1365"/>
      <c r="M47" s="1365">
        <v>85258.226720044899</v>
      </c>
      <c r="N47" s="1365">
        <v>102349.71213039152</v>
      </c>
      <c r="O47" s="1365"/>
      <c r="P47" s="1365"/>
      <c r="Q47" s="1365"/>
      <c r="R47" s="1365">
        <v>150618.25796862156</v>
      </c>
      <c r="S47" s="1365">
        <v>118215.12800515628</v>
      </c>
      <c r="T47" s="1365">
        <v>138421.6667210859</v>
      </c>
      <c r="U47" s="1365"/>
      <c r="V47" s="1365"/>
      <c r="W47" s="1365"/>
      <c r="X47" s="1365">
        <v>207382.02941046085</v>
      </c>
      <c r="Y47" s="1365">
        <v>254590.06663173076</v>
      </c>
      <c r="Z47" s="1365">
        <v>293418.07658941124</v>
      </c>
      <c r="AA47" s="1365"/>
      <c r="AB47" s="1365"/>
      <c r="AC47" s="1365"/>
      <c r="AD47" s="1365">
        <v>448753.32871224056</v>
      </c>
      <c r="AE47" s="1365">
        <v>338283.56014304986</v>
      </c>
      <c r="AF47" s="1365">
        <v>389759.77124142426</v>
      </c>
      <c r="AG47" s="1365"/>
      <c r="AH47" s="1365"/>
      <c r="AI47" s="1365"/>
      <c r="AJ47" s="1365">
        <v>599318.70907935302</v>
      </c>
      <c r="AK47" s="1365">
        <v>649422.03081625479</v>
      </c>
      <c r="AL47" s="1365">
        <v>707948.15827150515</v>
      </c>
      <c r="AM47" s="1365"/>
      <c r="AN47" s="1365"/>
      <c r="AO47" s="1365"/>
      <c r="AP47" s="1365">
        <v>1129577.3767738431</v>
      </c>
      <c r="AQ47" s="1365">
        <v>1663473.0088058964</v>
      </c>
      <c r="AR47" s="1365">
        <v>1694557.1466197558</v>
      </c>
      <c r="AS47" s="1365"/>
      <c r="AT47" s="1365"/>
      <c r="AU47" s="1365"/>
      <c r="AV47" s="1365">
        <v>2796961.8973538717</v>
      </c>
      <c r="AW47" s="1365"/>
      <c r="AX47" s="1365"/>
      <c r="AY47" s="1365"/>
      <c r="AZ47" s="1365"/>
      <c r="BA47" s="1365"/>
      <c r="BB47" s="1365"/>
      <c r="BC47" s="1365">
        <v>21292.312545504243</v>
      </c>
      <c r="BD47" s="1365">
        <v>19393.258611021283</v>
      </c>
      <c r="BE47" s="1365"/>
      <c r="BF47" s="1365"/>
      <c r="BG47" s="1365"/>
      <c r="BH47" s="1365">
        <v>32779.300380132001</v>
      </c>
      <c r="BI47" s="1365"/>
      <c r="BJ47" s="1365"/>
      <c r="BK47" s="1365"/>
      <c r="BL47" s="1365"/>
      <c r="BM47" s="1365"/>
      <c r="BN47" s="1365"/>
    </row>
    <row r="48" spans="1:66" x14ac:dyDescent="0.2">
      <c r="A48" s="1365">
        <v>1959</v>
      </c>
      <c r="B48" s="1365">
        <v>29451.494319672154</v>
      </c>
      <c r="C48" s="1365"/>
      <c r="D48" s="1365"/>
      <c r="E48" s="1365"/>
      <c r="F48" s="1365">
        <v>47637.846840093109</v>
      </c>
      <c r="G48" s="1365"/>
      <c r="H48" s="1365"/>
      <c r="I48" s="1365"/>
      <c r="J48" s="1365"/>
      <c r="K48" s="1365"/>
      <c r="L48" s="1365"/>
      <c r="M48" s="1365">
        <v>90734.497870498206</v>
      </c>
      <c r="N48" s="1365">
        <v>108637.23253825303</v>
      </c>
      <c r="O48" s="1365"/>
      <c r="P48" s="1365"/>
      <c r="Q48" s="1365"/>
      <c r="R48" s="1365">
        <v>160681.35918815402</v>
      </c>
      <c r="S48" s="1365">
        <v>126449.15081827062</v>
      </c>
      <c r="T48" s="1365">
        <v>147383.29995856175</v>
      </c>
      <c r="U48" s="1365"/>
      <c r="V48" s="1365"/>
      <c r="W48" s="1365"/>
      <c r="X48" s="1365">
        <v>222161.00640390097</v>
      </c>
      <c r="Y48" s="1365">
        <v>280037.62941634166</v>
      </c>
      <c r="Z48" s="1365">
        <v>317910.95196647337</v>
      </c>
      <c r="AA48" s="1365"/>
      <c r="AB48" s="1365"/>
      <c r="AC48" s="1365"/>
      <c r="AD48" s="1365">
        <v>491816.71336502244</v>
      </c>
      <c r="AE48" s="1365">
        <v>383293.41248922388</v>
      </c>
      <c r="AF48" s="1365">
        <v>432225.73065358168</v>
      </c>
      <c r="AG48" s="1365"/>
      <c r="AH48" s="1365"/>
      <c r="AI48" s="1365"/>
      <c r="AJ48" s="1365">
        <v>673508.17121588916</v>
      </c>
      <c r="AK48" s="1365">
        <v>753552.31047923816</v>
      </c>
      <c r="AL48" s="1365">
        <v>808906.12764756335</v>
      </c>
      <c r="AM48" s="1365"/>
      <c r="AN48" s="1365"/>
      <c r="AO48" s="1365"/>
      <c r="AP48" s="1365">
        <v>1305335.636130017</v>
      </c>
      <c r="AQ48" s="1365">
        <v>1997411.2862155957</v>
      </c>
      <c r="AR48" s="1365">
        <v>2027223.6060768228</v>
      </c>
      <c r="AS48" s="1365"/>
      <c r="AT48" s="1365"/>
      <c r="AU48" s="1365"/>
      <c r="AV48" s="1365">
        <v>3355962.1796086435</v>
      </c>
      <c r="AW48" s="1365"/>
      <c r="AX48" s="1365"/>
      <c r="AY48" s="1365"/>
      <c r="AZ48" s="1365"/>
      <c r="BA48" s="1365"/>
      <c r="BB48" s="1365"/>
      <c r="BC48" s="1365">
        <v>22642.271702913698</v>
      </c>
      <c r="BD48" s="1365">
        <v>20653.078962052048</v>
      </c>
      <c r="BE48" s="1365"/>
      <c r="BF48" s="1365"/>
      <c r="BG48" s="1365"/>
      <c r="BH48" s="1365">
        <v>35077.45657919746</v>
      </c>
      <c r="BI48" s="1365"/>
      <c r="BJ48" s="1365"/>
      <c r="BK48" s="1365"/>
      <c r="BL48" s="1365"/>
      <c r="BM48" s="1365"/>
      <c r="BN48" s="1365"/>
    </row>
    <row r="49" spans="1:66" x14ac:dyDescent="0.2">
      <c r="A49" s="1365">
        <v>1960</v>
      </c>
      <c r="B49" s="1365">
        <v>29995.437596031821</v>
      </c>
      <c r="C49" s="1365"/>
      <c r="D49" s="1365"/>
      <c r="E49" s="1365"/>
      <c r="F49" s="1365">
        <v>48614.611644991302</v>
      </c>
      <c r="G49" s="1365"/>
      <c r="H49" s="1365"/>
      <c r="I49" s="1365"/>
      <c r="J49" s="1365"/>
      <c r="K49" s="1365"/>
      <c r="L49" s="1365"/>
      <c r="M49" s="1365">
        <v>91205.906293330947</v>
      </c>
      <c r="N49" s="1365">
        <v>109353.42838637413</v>
      </c>
      <c r="O49" s="1365"/>
      <c r="P49" s="1365"/>
      <c r="Q49" s="1365"/>
      <c r="R49" s="1365">
        <v>162030.1481458109</v>
      </c>
      <c r="S49" s="1365">
        <v>125419.15906553158</v>
      </c>
      <c r="T49" s="1365">
        <v>146505.6503320742</v>
      </c>
      <c r="U49" s="1365"/>
      <c r="V49" s="1365"/>
      <c r="W49" s="1365"/>
      <c r="X49" s="1365">
        <v>221308.07094126163</v>
      </c>
      <c r="Y49" s="1365">
        <v>272996.22914553201</v>
      </c>
      <c r="Z49" s="1365">
        <v>310245.53620979306</v>
      </c>
      <c r="AA49" s="1365"/>
      <c r="AB49" s="1365"/>
      <c r="AC49" s="1365"/>
      <c r="AD49" s="1365">
        <v>481551.69107523042</v>
      </c>
      <c r="AE49" s="1365">
        <v>366130.12140885118</v>
      </c>
      <c r="AF49" s="1365">
        <v>414219.91046884883</v>
      </c>
      <c r="AG49" s="1365"/>
      <c r="AH49" s="1365"/>
      <c r="AI49" s="1365"/>
      <c r="AJ49" s="1365">
        <v>647312.665654212</v>
      </c>
      <c r="AK49" s="1365">
        <v>740399.57803022873</v>
      </c>
      <c r="AL49" s="1365">
        <v>793486.32944969868</v>
      </c>
      <c r="AM49" s="1365"/>
      <c r="AN49" s="1365"/>
      <c r="AO49" s="1365"/>
      <c r="AP49" s="1365">
        <v>1285926.743833469</v>
      </c>
      <c r="AQ49" s="1365">
        <v>2184075.3559951144</v>
      </c>
      <c r="AR49" s="1365">
        <v>2213970.4500462655</v>
      </c>
      <c r="AS49" s="1365"/>
      <c r="AT49" s="1365"/>
      <c r="AU49" s="1365"/>
      <c r="AV49" s="1365">
        <v>3667686.6902778791</v>
      </c>
      <c r="AW49" s="1365"/>
      <c r="AX49" s="1365"/>
      <c r="AY49" s="1365"/>
      <c r="AZ49" s="1365"/>
      <c r="BA49" s="1365"/>
      <c r="BB49" s="1365"/>
      <c r="BC49" s="1365">
        <v>23194.274407443034</v>
      </c>
      <c r="BD49" s="1365">
        <v>21177.883063771566</v>
      </c>
      <c r="BE49" s="1365"/>
      <c r="BF49" s="1365"/>
      <c r="BG49" s="1365"/>
      <c r="BH49" s="1365">
        <v>36012.885367122464</v>
      </c>
      <c r="BI49" s="1365"/>
      <c r="BJ49" s="1365"/>
      <c r="BK49" s="1365"/>
      <c r="BL49" s="1365"/>
      <c r="BM49" s="1365"/>
      <c r="BN49" s="1365"/>
    </row>
    <row r="50" spans="1:66" x14ac:dyDescent="0.2">
      <c r="A50" s="1365">
        <v>1961</v>
      </c>
      <c r="B50" s="1365">
        <v>30336.429980203648</v>
      </c>
      <c r="C50" s="1365"/>
      <c r="D50" s="1365"/>
      <c r="E50" s="1365"/>
      <c r="F50" s="1365">
        <v>48735.289978125191</v>
      </c>
      <c r="G50" s="1365"/>
      <c r="H50" s="1365"/>
      <c r="I50" s="1365"/>
      <c r="J50" s="1365"/>
      <c r="K50" s="1365"/>
      <c r="L50" s="1365"/>
      <c r="M50" s="1365">
        <v>93298.595129302223</v>
      </c>
      <c r="N50" s="1365">
        <v>110988.97691641831</v>
      </c>
      <c r="O50" s="1365"/>
      <c r="P50" s="1365"/>
      <c r="Q50" s="1365"/>
      <c r="R50" s="1365">
        <v>163904.12824987204</v>
      </c>
      <c r="S50" s="1365">
        <v>128332.26335040006</v>
      </c>
      <c r="T50" s="1365">
        <v>148757.12989004122</v>
      </c>
      <c r="U50" s="1365"/>
      <c r="V50" s="1365"/>
      <c r="W50" s="1365"/>
      <c r="X50" s="1365">
        <v>224059.47681253846</v>
      </c>
      <c r="Y50" s="1365">
        <v>270037.55015715031</v>
      </c>
      <c r="Z50" s="1365">
        <v>307685.2370567274</v>
      </c>
      <c r="AA50" s="1365"/>
      <c r="AB50" s="1365"/>
      <c r="AC50" s="1365"/>
      <c r="AD50" s="1365">
        <v>473249.92196004931</v>
      </c>
      <c r="AE50" s="1365">
        <v>358290.86413803237</v>
      </c>
      <c r="AF50" s="1365">
        <v>407260.85030687734</v>
      </c>
      <c r="AG50" s="1365"/>
      <c r="AH50" s="1365"/>
      <c r="AI50" s="1365"/>
      <c r="AJ50" s="1365">
        <v>630008.93438179046</v>
      </c>
      <c r="AK50" s="1365">
        <v>727617.46914461581</v>
      </c>
      <c r="AL50" s="1365">
        <v>781875.57135745045</v>
      </c>
      <c r="AM50" s="1365"/>
      <c r="AN50" s="1365"/>
      <c r="AO50" s="1365"/>
      <c r="AP50" s="1365">
        <v>1255867.3083245428</v>
      </c>
      <c r="AQ50" s="1365">
        <v>2190690.5889311712</v>
      </c>
      <c r="AR50" s="1365">
        <v>2221200.4375632945</v>
      </c>
      <c r="AS50" s="1365"/>
      <c r="AT50" s="1365"/>
      <c r="AU50" s="1365"/>
      <c r="AV50" s="1365">
        <v>3648423.0103407679</v>
      </c>
      <c r="AW50" s="1365"/>
      <c r="AX50" s="1365"/>
      <c r="AY50" s="1365"/>
      <c r="AZ50" s="1365"/>
      <c r="BA50" s="1365"/>
      <c r="BB50" s="1365"/>
      <c r="BC50" s="1365">
        <v>23340.633852526029</v>
      </c>
      <c r="BD50" s="1365">
        <v>21375.035876179798</v>
      </c>
      <c r="BE50" s="1365"/>
      <c r="BF50" s="1365"/>
      <c r="BG50" s="1365"/>
      <c r="BH50" s="1365">
        <v>35938.752392375536</v>
      </c>
      <c r="BI50" s="1365"/>
      <c r="BJ50" s="1365"/>
      <c r="BK50" s="1365"/>
      <c r="BL50" s="1365"/>
      <c r="BM50" s="1365"/>
      <c r="BN50" s="1365"/>
    </row>
    <row r="51" spans="1:66" x14ac:dyDescent="0.2">
      <c r="A51" s="1365">
        <v>1962</v>
      </c>
      <c r="B51" s="1365">
        <v>31983.896866385305</v>
      </c>
      <c r="C51" s="1365">
        <v>32808.24461995218</v>
      </c>
      <c r="D51" s="1365">
        <v>45684.525510387204</v>
      </c>
      <c r="E51" s="1365">
        <v>19060.908941377307</v>
      </c>
      <c r="F51" s="1365">
        <v>49377.067422572742</v>
      </c>
      <c r="G51" s="1365">
        <v>49885.223328487627</v>
      </c>
      <c r="H51" s="1365">
        <v>56346.13133370869</v>
      </c>
      <c r="I51" s="1365">
        <v>49901.368351643025</v>
      </c>
      <c r="J51" s="1365">
        <v>74266.571850764783</v>
      </c>
      <c r="K51" s="1365">
        <v>34250.836498045566</v>
      </c>
      <c r="L51" s="1365">
        <v>81874.552824933286</v>
      </c>
      <c r="M51" s="1365">
        <v>101646.53532446281</v>
      </c>
      <c r="N51" s="1365">
        <v>119380.74583698182</v>
      </c>
      <c r="O51" s="1365">
        <v>96950.957284449876</v>
      </c>
      <c r="P51" s="1365">
        <v>144590.61473534751</v>
      </c>
      <c r="Q51" s="1365">
        <v>79129.696529494802</v>
      </c>
      <c r="R51" s="1365">
        <v>170845.19081035393</v>
      </c>
      <c r="S51" s="1365">
        <v>140829.92669404674</v>
      </c>
      <c r="T51" s="1365">
        <v>161202.06459636171</v>
      </c>
      <c r="U51" s="1365">
        <v>131928.14957900607</v>
      </c>
      <c r="V51" s="1365">
        <v>195762.53348793765</v>
      </c>
      <c r="W51" s="1365">
        <v>110331.44150140273</v>
      </c>
      <c r="X51" s="1365">
        <v>235287.24682262409</v>
      </c>
      <c r="Y51" s="1365">
        <v>303502.29366108781</v>
      </c>
      <c r="Z51" s="1365">
        <v>339402.45456021046</v>
      </c>
      <c r="AA51" s="1365">
        <v>274611.48920896498</v>
      </c>
      <c r="AB51" s="1365">
        <v>395498.77576708648</v>
      </c>
      <c r="AC51" s="1365">
        <v>251917.28139616828</v>
      </c>
      <c r="AD51" s="1365">
        <v>506522.33563910692</v>
      </c>
      <c r="AE51" s="1365">
        <v>415066.31158306263</v>
      </c>
      <c r="AF51" s="1365">
        <v>460804.20130377845</v>
      </c>
      <c r="AG51" s="1365">
        <v>368441.77277909685</v>
      </c>
      <c r="AH51" s="1365">
        <v>521047.77700482286</v>
      </c>
      <c r="AI51" s="1365">
        <v>362501.36729493935</v>
      </c>
      <c r="AJ51" s="1365">
        <v>693182.47201980511</v>
      </c>
      <c r="AK51" s="1365">
        <v>864621.61549250758</v>
      </c>
      <c r="AL51" s="1365">
        <v>913104.35956845654</v>
      </c>
      <c r="AM51" s="1365">
        <v>728389.70363532519</v>
      </c>
      <c r="AN51" s="1365">
        <v>971857.6406094199</v>
      </c>
      <c r="AO51" s="1365">
        <v>824951.20143363357</v>
      </c>
      <c r="AP51" s="1365">
        <v>1420810.170304022</v>
      </c>
      <c r="AQ51" s="1365">
        <v>2649094.3601311487</v>
      </c>
      <c r="AR51" s="1365">
        <v>2679537.6022073585</v>
      </c>
      <c r="AS51" s="1365">
        <v>2088381.7454065986</v>
      </c>
      <c r="AT51" s="1365">
        <v>2692972.1371267946</v>
      </c>
      <c r="AU51" s="1365">
        <v>2663749.0674076607</v>
      </c>
      <c r="AV51" s="1365">
        <v>4215046.1917475006</v>
      </c>
      <c r="AW51" s="1365">
        <v>14082.57040428298</v>
      </c>
      <c r="AX51" s="1365">
        <v>7621.6623990619228</v>
      </c>
      <c r="AY51" s="1365">
        <v>15715.120888261341</v>
      </c>
      <c r="AZ51" s="1365">
        <v>17102.479170009625</v>
      </c>
      <c r="BA51" s="1365">
        <v>3870.9813847090531</v>
      </c>
      <c r="BB51" s="1365">
        <v>16879.58202021219</v>
      </c>
      <c r="BC51" s="1365">
        <v>24243.603704376696</v>
      </c>
      <c r="BD51" s="1365">
        <v>22273.135869652357</v>
      </c>
      <c r="BE51" s="1365">
        <v>25681.276546119105</v>
      </c>
      <c r="BF51" s="1365">
        <v>34694.960040947168</v>
      </c>
      <c r="BG51" s="1365">
        <v>12386.599209364253</v>
      </c>
      <c r="BH51" s="1365">
        <v>35880.609268374828</v>
      </c>
      <c r="BI51" s="1365">
        <v>36944.895329493826</v>
      </c>
      <c r="BJ51" s="1365">
        <v>40587.477707890401</v>
      </c>
      <c r="BK51" s="1365">
        <v>38138.971118441303</v>
      </c>
      <c r="BL51" s="1365">
        <v>56685.561129619084</v>
      </c>
      <c r="BM51" s="1365">
        <v>23031.121490183254</v>
      </c>
      <c r="BN51" s="1365">
        <v>59631.893328578124</v>
      </c>
    </row>
    <row r="52" spans="1:66" x14ac:dyDescent="0.2">
      <c r="A52" s="1365">
        <v>1963</v>
      </c>
      <c r="B52" s="1365">
        <v>33060.700698829569</v>
      </c>
      <c r="C52" s="1365">
        <v>33998.057275891959</v>
      </c>
      <c r="D52" s="1365">
        <v>47432.138539977648</v>
      </c>
      <c r="E52" s="1365">
        <v>19731.045182041918</v>
      </c>
      <c r="F52" s="1365">
        <v>51027.401663451121</v>
      </c>
      <c r="G52" s="1365">
        <v>51895.774118927278</v>
      </c>
      <c r="H52" s="1365">
        <v>58563.444564409758</v>
      </c>
      <c r="I52" s="1365">
        <v>51655.773323111687</v>
      </c>
      <c r="J52" s="1365">
        <v>77201.598162708964</v>
      </c>
      <c r="K52" s="1365">
        <v>35742.999766036781</v>
      </c>
      <c r="L52" s="1365">
        <v>85223.781986360467</v>
      </c>
      <c r="M52" s="1365">
        <v>106598.3019406064</v>
      </c>
      <c r="N52" s="1365">
        <v>124698.20643562647</v>
      </c>
      <c r="O52" s="1365">
        <v>100783.47617296033</v>
      </c>
      <c r="P52" s="1365">
        <v>151319.2356012291</v>
      </c>
      <c r="Q52" s="1365">
        <v>84244.380367852893</v>
      </c>
      <c r="R52" s="1365">
        <v>178198.29899157971</v>
      </c>
      <c r="S52" s="1365">
        <v>148030.63300334176</v>
      </c>
      <c r="T52" s="1365">
        <v>168697.22142348273</v>
      </c>
      <c r="U52" s="1365">
        <v>137355.66176725674</v>
      </c>
      <c r="V52" s="1365">
        <v>205079.21337004815</v>
      </c>
      <c r="W52" s="1365">
        <v>117807.0354856927</v>
      </c>
      <c r="X52" s="1365">
        <v>246020.01905453799</v>
      </c>
      <c r="Y52" s="1365">
        <v>319565.39584325562</v>
      </c>
      <c r="Z52" s="1365">
        <v>356629.04664657533</v>
      </c>
      <c r="AA52" s="1365">
        <v>286360.23877593077</v>
      </c>
      <c r="AB52" s="1365">
        <v>417026.78571272886</v>
      </c>
      <c r="AC52" s="1365">
        <v>267512.14592848578</v>
      </c>
      <c r="AD52" s="1365">
        <v>532428.01677375019</v>
      </c>
      <c r="AE52" s="1365">
        <v>438794.06235088967</v>
      </c>
      <c r="AF52" s="1365">
        <v>485554.68525252951</v>
      </c>
      <c r="AG52" s="1365">
        <v>385297.64156399108</v>
      </c>
      <c r="AH52" s="1365">
        <v>550791.49177442794</v>
      </c>
      <c r="AI52" s="1365">
        <v>385108.02265754819</v>
      </c>
      <c r="AJ52" s="1365">
        <v>729338.0027998687</v>
      </c>
      <c r="AK52" s="1365">
        <v>924892.79155501979</v>
      </c>
      <c r="AL52" s="1365">
        <v>974167.78956605971</v>
      </c>
      <c r="AM52" s="1365">
        <v>771879.58678719797</v>
      </c>
      <c r="AN52" s="1365">
        <v>1044148.7856883993</v>
      </c>
      <c r="AO52" s="1365">
        <v>882701.87460026774</v>
      </c>
      <c r="AP52" s="1365">
        <v>1516651.616166441</v>
      </c>
      <c r="AQ52" s="1365">
        <v>2907282.0908000297</v>
      </c>
      <c r="AR52" s="1365">
        <v>2931110.6086978517</v>
      </c>
      <c r="AS52" s="1365">
        <v>2292939.6443190435</v>
      </c>
      <c r="AT52" s="1365">
        <v>2942214.7822977561</v>
      </c>
      <c r="AU52" s="1365">
        <v>2951103.4103224934</v>
      </c>
      <c r="AV52" s="1365">
        <v>4631550.9819757417</v>
      </c>
      <c r="AW52" s="1365">
        <v>14273.846719118988</v>
      </c>
      <c r="AX52" s="1365">
        <v>7578.258532722255</v>
      </c>
      <c r="AY52" s="1365">
        <v>16340.341228672234</v>
      </c>
      <c r="AZ52" s="1365">
        <v>17662.67891724634</v>
      </c>
      <c r="BA52" s="1365">
        <v>3719.0905980470593</v>
      </c>
      <c r="BB52" s="1365">
        <v>16912.361885193957</v>
      </c>
      <c r="BC52" s="1365">
        <v>24889.856116409919</v>
      </c>
      <c r="BD52" s="1365">
        <v>22878.755616963244</v>
      </c>
      <c r="BE52" s="1365">
        <v>26577.4551762177</v>
      </c>
      <c r="BF52" s="1365">
        <v>35889.127755394155</v>
      </c>
      <c r="BG52" s="1365">
        <v>12562.89682806292</v>
      </c>
      <c r="BH52" s="1365">
        <v>36897.30196032572</v>
      </c>
      <c r="BI52" s="1365">
        <v>38383.59812507208</v>
      </c>
      <c r="BJ52" s="1365">
        <v>42211.021777165326</v>
      </c>
      <c r="BK52" s="1365">
        <v>39373.847610649522</v>
      </c>
      <c r="BL52" s="1365">
        <v>58672.188803078927</v>
      </c>
      <c r="BM52" s="1365">
        <v>23617.654615582745</v>
      </c>
      <c r="BN52" s="1365">
        <v>62380.440703140164</v>
      </c>
    </row>
    <row r="53" spans="1:66" x14ac:dyDescent="0.2">
      <c r="A53" s="1365">
        <v>1964</v>
      </c>
      <c r="B53" s="1365">
        <v>34418.284411511602</v>
      </c>
      <c r="C53" s="1365">
        <v>35187.869931831745</v>
      </c>
      <c r="D53" s="1365">
        <v>49179.7515695681</v>
      </c>
      <c r="E53" s="1365">
        <v>20401.181422706526</v>
      </c>
      <c r="F53" s="1365">
        <v>53314.276815916201</v>
      </c>
      <c r="G53" s="1365">
        <v>54371.445789068202</v>
      </c>
      <c r="H53" s="1365">
        <v>61301.714156640614</v>
      </c>
      <c r="I53" s="1365">
        <v>53410.178294580357</v>
      </c>
      <c r="J53" s="1365">
        <v>80136.624474653145</v>
      </c>
      <c r="K53" s="1365">
        <v>37235.163034027988</v>
      </c>
      <c r="L53" s="1365">
        <v>89683.411881656677</v>
      </c>
      <c r="M53" s="1365">
        <v>112568.02526273971</v>
      </c>
      <c r="N53" s="1365">
        <v>131170.30739744203</v>
      </c>
      <c r="O53" s="1365">
        <v>104615.99506147078</v>
      </c>
      <c r="P53" s="1365">
        <v>158047.85646711069</v>
      </c>
      <c r="Q53" s="1365">
        <v>89359.064206210984</v>
      </c>
      <c r="R53" s="1365">
        <v>187901.1070974746</v>
      </c>
      <c r="S53" s="1365">
        <v>156669.6360768732</v>
      </c>
      <c r="T53" s="1365">
        <v>177777.37170740656</v>
      </c>
      <c r="U53" s="1365">
        <v>142783.17395550737</v>
      </c>
      <c r="V53" s="1365">
        <v>214395.89325215865</v>
      </c>
      <c r="W53" s="1365">
        <v>125282.62946998267</v>
      </c>
      <c r="X53" s="1365">
        <v>260043.1147542783</v>
      </c>
      <c r="Y53" s="1365">
        <v>338772.91726439324</v>
      </c>
      <c r="Z53" s="1365">
        <v>377311.50881520048</v>
      </c>
      <c r="AA53" s="1365">
        <v>298108.98834289657</v>
      </c>
      <c r="AB53" s="1365">
        <v>438554.79565837124</v>
      </c>
      <c r="AC53" s="1365">
        <v>283107.01046080329</v>
      </c>
      <c r="AD53" s="1365">
        <v>565668.05436927441</v>
      </c>
      <c r="AE53" s="1365">
        <v>466966.63118948869</v>
      </c>
      <c r="AF53" s="1365">
        <v>515109.04058561032</v>
      </c>
      <c r="AG53" s="1365">
        <v>402153.51034888538</v>
      </c>
      <c r="AH53" s="1365">
        <v>580535.20654403314</v>
      </c>
      <c r="AI53" s="1365">
        <v>407714.67802015698</v>
      </c>
      <c r="AJ53" s="1365">
        <v>775593.73274322471</v>
      </c>
      <c r="AK53" s="1365">
        <v>995313.52397004014</v>
      </c>
      <c r="AL53" s="1365">
        <v>1045737.4077900663</v>
      </c>
      <c r="AM53" s="1365">
        <v>815369.46993907075</v>
      </c>
      <c r="AN53" s="1365">
        <v>1116439.9307673788</v>
      </c>
      <c r="AO53" s="1365">
        <v>940452.54776690179</v>
      </c>
      <c r="AP53" s="1365">
        <v>1635143.420943747</v>
      </c>
      <c r="AQ53" s="1365">
        <v>3202605.1217195443</v>
      </c>
      <c r="AR53" s="1365">
        <v>3219458.7500065286</v>
      </c>
      <c r="AS53" s="1365">
        <v>2497497.5432314882</v>
      </c>
      <c r="AT53" s="1365">
        <v>3191457.4274687176</v>
      </c>
      <c r="AU53" s="1365">
        <v>3238457.7532373262</v>
      </c>
      <c r="AV53" s="1365">
        <v>5127098.8855166305</v>
      </c>
      <c r="AW53" s="1365">
        <v>14465.123033954995</v>
      </c>
      <c r="AX53" s="1365">
        <v>7534.8546663825873</v>
      </c>
      <c r="AY53" s="1365">
        <v>16965.561569083129</v>
      </c>
      <c r="AZ53" s="1365">
        <v>18222.878664483051</v>
      </c>
      <c r="BA53" s="1365">
        <v>3567.1998113850655</v>
      </c>
      <c r="BB53" s="1365">
        <v>16945.141750175724</v>
      </c>
      <c r="BC53" s="1365">
        <v>25734.979872486252</v>
      </c>
      <c r="BD53" s="1365">
        <v>23668.059635297108</v>
      </c>
      <c r="BE53" s="1365">
        <v>27473.633806316295</v>
      </c>
      <c r="BF53" s="1365">
        <v>37083.295469841141</v>
      </c>
      <c r="BG53" s="1365">
        <v>12739.194446761587</v>
      </c>
      <c r="BH53" s="1365">
        <v>38360.184562409711</v>
      </c>
      <c r="BI53" s="1365">
        <v>39822.300920650327</v>
      </c>
      <c r="BJ53" s="1365">
        <v>43834.565846440259</v>
      </c>
      <c r="BK53" s="1365">
        <v>40608.724102857748</v>
      </c>
      <c r="BL53" s="1365">
        <v>60658.81647653877</v>
      </c>
      <c r="BM53" s="1365">
        <v>24204.187740982237</v>
      </c>
      <c r="BN53" s="1365">
        <v>65128.988077702197</v>
      </c>
    </row>
    <row r="54" spans="1:66" x14ac:dyDescent="0.2">
      <c r="A54" s="1365">
        <v>1965</v>
      </c>
      <c r="B54" s="1365">
        <v>36196.989578561217</v>
      </c>
      <c r="C54" s="1365">
        <v>36922.833455169253</v>
      </c>
      <c r="D54" s="1365">
        <v>51637.42723662997</v>
      </c>
      <c r="E54" s="1365">
        <v>21443.883329540025</v>
      </c>
      <c r="F54" s="1365">
        <v>55903.968258671215</v>
      </c>
      <c r="G54" s="1365">
        <v>56823.765259714244</v>
      </c>
      <c r="H54" s="1365">
        <v>64224.548710133648</v>
      </c>
      <c r="I54" s="1365">
        <v>55705.662802999272</v>
      </c>
      <c r="J54" s="1365">
        <v>83610.385433441639</v>
      </c>
      <c r="K54" s="1365">
        <v>38996.030623208542</v>
      </c>
      <c r="L54" s="1365">
        <v>93704.267436863869</v>
      </c>
      <c r="M54" s="1365">
        <v>117172.43156526532</v>
      </c>
      <c r="N54" s="1365">
        <v>136546.54151053377</v>
      </c>
      <c r="O54" s="1365">
        <v>108817.8053615034</v>
      </c>
      <c r="P54" s="1365">
        <v>164235.42700219995</v>
      </c>
      <c r="Q54" s="1365">
        <v>92575.499494919815</v>
      </c>
      <c r="R54" s="1365">
        <v>195477.71079507747</v>
      </c>
      <c r="S54" s="1365">
        <v>163057.35584063554</v>
      </c>
      <c r="T54" s="1365">
        <v>185235.33713106212</v>
      </c>
      <c r="U54" s="1365">
        <v>148474.74749996443</v>
      </c>
      <c r="V54" s="1365">
        <v>222752.29801850236</v>
      </c>
      <c r="W54" s="1365">
        <v>129866.90845123559</v>
      </c>
      <c r="X54" s="1365">
        <v>270289.84076426481</v>
      </c>
      <c r="Y54" s="1365">
        <v>352174.46106002957</v>
      </c>
      <c r="Z54" s="1365">
        <v>391715.77036326349</v>
      </c>
      <c r="AA54" s="1365">
        <v>311288.04656115867</v>
      </c>
      <c r="AB54" s="1365">
        <v>454651.90741371852</v>
      </c>
      <c r="AC54" s="1365">
        <v>295592.43826058239</v>
      </c>
      <c r="AD54" s="1365">
        <v>586185.95868934225</v>
      </c>
      <c r="AE54" s="1365">
        <v>486712.46984092798</v>
      </c>
      <c r="AF54" s="1365">
        <v>536357.85088387656</v>
      </c>
      <c r="AG54" s="1365">
        <v>422550.9136062921</v>
      </c>
      <c r="AH54" s="1365">
        <v>604050.10424751206</v>
      </c>
      <c r="AI54" s="1365">
        <v>425412.87611263077</v>
      </c>
      <c r="AJ54" s="1365">
        <v>805842.60335496382</v>
      </c>
      <c r="AK54" s="1365">
        <v>1052030.1353228106</v>
      </c>
      <c r="AL54" s="1365">
        <v>1103313.7801481965</v>
      </c>
      <c r="AM54" s="1365">
        <v>873042.10779876763</v>
      </c>
      <c r="AN54" s="1365">
        <v>1174030.9628886809</v>
      </c>
      <c r="AO54" s="1365">
        <v>993538.6566116024</v>
      </c>
      <c r="AP54" s="1365">
        <v>1721585.6906166612</v>
      </c>
      <c r="AQ54" s="1365">
        <v>3432529.265841614</v>
      </c>
      <c r="AR54" s="1365">
        <v>3458902.6185498568</v>
      </c>
      <c r="AS54" s="1365">
        <v>2712543.2055950798</v>
      </c>
      <c r="AT54" s="1365">
        <v>3417570.9381696456</v>
      </c>
      <c r="AU54" s="1365">
        <v>3490425.2319637919</v>
      </c>
      <c r="AV54" s="1365">
        <v>5467589.0001197038</v>
      </c>
      <c r="AW54" s="1365">
        <v>15566.882929209725</v>
      </c>
      <c r="AX54" s="1365">
        <v>8170.4367731869625</v>
      </c>
      <c r="AY54" s="1365">
        <v>18140.004107339235</v>
      </c>
      <c r="AZ54" s="1365">
        <v>19664.469039818301</v>
      </c>
      <c r="BA54" s="1365">
        <v>3891.7360358715032</v>
      </c>
      <c r="BB54" s="1365">
        <v>18099.65727040833</v>
      </c>
      <c r="BC54" s="1365">
        <v>27199.718246705212</v>
      </c>
      <c r="BD54" s="1365">
        <v>25047.039363897602</v>
      </c>
      <c r="BE54" s="1365">
        <v>28934.503243354349</v>
      </c>
      <c r="BF54" s="1365">
        <v>39126.538373788862</v>
      </c>
      <c r="BG54" s="1365">
        <v>13540.370422275604</v>
      </c>
      <c r="BH54" s="1365">
        <v>40395.77464351496</v>
      </c>
      <c r="BI54" s="1365">
        <v>41674.959314766253</v>
      </c>
      <c r="BJ54" s="1365">
        <v>46085.6113505635</v>
      </c>
      <c r="BK54" s="1365">
        <v>42427.627163373239</v>
      </c>
      <c r="BL54" s="1365">
        <v>63454.12504125206</v>
      </c>
      <c r="BM54" s="1365">
        <v>25601.163405280728</v>
      </c>
      <c r="BN54" s="1365">
        <v>68187.09867538973</v>
      </c>
    </row>
    <row r="55" spans="1:66" x14ac:dyDescent="0.2">
      <c r="A55" s="1365">
        <v>1966</v>
      </c>
      <c r="B55" s="1365">
        <v>37880.698200914419</v>
      </c>
      <c r="C55" s="1365">
        <v>38657.796978506769</v>
      </c>
      <c r="D55" s="1365">
        <v>54095.102903691848</v>
      </c>
      <c r="E55" s="1365">
        <v>22486.585236373525</v>
      </c>
      <c r="F55" s="1365">
        <v>58375.113406556993</v>
      </c>
      <c r="G55" s="1365">
        <v>59092.753577364383</v>
      </c>
      <c r="H55" s="1365">
        <v>66955.377521837494</v>
      </c>
      <c r="I55" s="1365">
        <v>58001.147311418194</v>
      </c>
      <c r="J55" s="1365">
        <v>87084.146392230134</v>
      </c>
      <c r="K55" s="1365">
        <v>40756.898212389104</v>
      </c>
      <c r="L55" s="1365">
        <v>97496.05402247305</v>
      </c>
      <c r="M55" s="1365">
        <v>121353.29705129319</v>
      </c>
      <c r="N55" s="1365">
        <v>141430.26019044055</v>
      </c>
      <c r="O55" s="1365">
        <v>113019.61566153602</v>
      </c>
      <c r="P55" s="1365">
        <v>170422.99753728922</v>
      </c>
      <c r="Q55" s="1365">
        <v>95791.934783628632</v>
      </c>
      <c r="R55" s="1365">
        <v>202499.43302005617</v>
      </c>
      <c r="S55" s="1365">
        <v>168853.68565982665</v>
      </c>
      <c r="T55" s="1365">
        <v>192041.73917559299</v>
      </c>
      <c r="U55" s="1365">
        <v>154166.32104442149</v>
      </c>
      <c r="V55" s="1365">
        <v>231108.7027848461</v>
      </c>
      <c r="W55" s="1365">
        <v>134451.18743248851</v>
      </c>
      <c r="X55" s="1365">
        <v>279747.53397328145</v>
      </c>
      <c r="Y55" s="1365">
        <v>364258.99538363394</v>
      </c>
      <c r="Z55" s="1365">
        <v>404604.65396062919</v>
      </c>
      <c r="AA55" s="1365">
        <v>324467.10477942077</v>
      </c>
      <c r="AB55" s="1365">
        <v>470749.01916906575</v>
      </c>
      <c r="AC55" s="1365">
        <v>308077.86606036144</v>
      </c>
      <c r="AD55" s="1365">
        <v>604830.86525047873</v>
      </c>
      <c r="AE55" s="1365">
        <v>504761.3687881559</v>
      </c>
      <c r="AF55" s="1365">
        <v>555685.2121842216</v>
      </c>
      <c r="AG55" s="1365">
        <v>442948.31686369877</v>
      </c>
      <c r="AH55" s="1365">
        <v>627565.00195099111</v>
      </c>
      <c r="AI55" s="1365">
        <v>443111.07420510455</v>
      </c>
      <c r="AJ55" s="1365">
        <v>833710.50293004839</v>
      </c>
      <c r="AK55" s="1365">
        <v>1106490.7958782339</v>
      </c>
      <c r="AL55" s="1365">
        <v>1158332.5886294218</v>
      </c>
      <c r="AM55" s="1365">
        <v>930714.7456584645</v>
      </c>
      <c r="AN55" s="1365">
        <v>1231621.9950099832</v>
      </c>
      <c r="AO55" s="1365">
        <v>1046624.765456303</v>
      </c>
      <c r="AP55" s="1365">
        <v>1805012.4812603979</v>
      </c>
      <c r="AQ55" s="1365">
        <v>3659606.7104215962</v>
      </c>
      <c r="AR55" s="1365">
        <v>3696257.8659175639</v>
      </c>
      <c r="AS55" s="1365">
        <v>2927588.8679586714</v>
      </c>
      <c r="AT55" s="1365">
        <v>3643684.4488705737</v>
      </c>
      <c r="AU55" s="1365">
        <v>3742392.7106902581</v>
      </c>
      <c r="AV55" s="1365">
        <v>5804763.2697266424</v>
      </c>
      <c r="AW55" s="1365">
        <v>16668.642824464456</v>
      </c>
      <c r="AX55" s="1365">
        <v>8806.0188799913376</v>
      </c>
      <c r="AY55" s="1365">
        <v>19314.446645595341</v>
      </c>
      <c r="AZ55" s="1365">
        <v>21106.059415153555</v>
      </c>
      <c r="BA55" s="1365">
        <v>4216.2722603579414</v>
      </c>
      <c r="BB55" s="1365">
        <v>19254.172790640936</v>
      </c>
      <c r="BC55" s="1365">
        <v>28605.964995316768</v>
      </c>
      <c r="BD55" s="1365">
        <v>26375.191313189291</v>
      </c>
      <c r="BE55" s="1365">
        <v>30395.372680392404</v>
      </c>
      <c r="BF55" s="1365">
        <v>41169.781277736576</v>
      </c>
      <c r="BG55" s="1365">
        <v>14341.546397789622</v>
      </c>
      <c r="BH55" s="1365">
        <v>42361.300116168204</v>
      </c>
      <c r="BI55" s="1365">
        <v>43527.617708882171</v>
      </c>
      <c r="BJ55" s="1365">
        <v>48336.656854686735</v>
      </c>
      <c r="BK55" s="1365">
        <v>44246.530223888738</v>
      </c>
      <c r="BL55" s="1365">
        <v>66249.433605965343</v>
      </c>
      <c r="BM55" s="1365">
        <v>26998.139069579218</v>
      </c>
      <c r="BN55" s="1365">
        <v>71245.209273077271</v>
      </c>
    </row>
    <row r="56" spans="1:66" x14ac:dyDescent="0.2">
      <c r="A56" s="1365">
        <v>1967</v>
      </c>
      <c r="B56" s="1365">
        <v>38408.645875456219</v>
      </c>
      <c r="C56" s="1365">
        <v>39169.812755763865</v>
      </c>
      <c r="D56" s="1365">
        <v>53889.569802758029</v>
      </c>
      <c r="E56" s="1365">
        <v>23640.879865782299</v>
      </c>
      <c r="F56" s="1365">
        <v>60211.310240368359</v>
      </c>
      <c r="G56" s="1365">
        <v>58830.192657461106</v>
      </c>
      <c r="H56" s="1365">
        <v>66565.3418317615</v>
      </c>
      <c r="I56" s="1365">
        <v>58248.97698582775</v>
      </c>
      <c r="J56" s="1365">
        <v>85750.443462591065</v>
      </c>
      <c r="K56" s="1365">
        <v>42043.94976581716</v>
      </c>
      <c r="L56" s="1365">
        <v>98310.926847213588</v>
      </c>
      <c r="M56" s="1365">
        <v>118875.48351286438</v>
      </c>
      <c r="N56" s="1365">
        <v>139044.04690271235</v>
      </c>
      <c r="O56" s="1365">
        <v>112543.48635811466</v>
      </c>
      <c r="P56" s="1365">
        <v>167494.42469504097</v>
      </c>
      <c r="Q56" s="1365">
        <v>94639.425902972958</v>
      </c>
      <c r="R56" s="1365">
        <v>201751.60232594164</v>
      </c>
      <c r="S56" s="1365">
        <v>164219.70644908911</v>
      </c>
      <c r="T56" s="1365">
        <v>188204.06828293696</v>
      </c>
      <c r="U56" s="1365">
        <v>152847.89520523074</v>
      </c>
      <c r="V56" s="1365">
        <v>226371.21772891236</v>
      </c>
      <c r="W56" s="1365">
        <v>131495.3043353344</v>
      </c>
      <c r="X56" s="1365">
        <v>277139.11663402931</v>
      </c>
      <c r="Y56" s="1365">
        <v>352095.00781277299</v>
      </c>
      <c r="Z56" s="1365">
        <v>394803.72976912861</v>
      </c>
      <c r="AA56" s="1365">
        <v>316508.22796416748</v>
      </c>
      <c r="AB56" s="1365">
        <v>456559.92687028967</v>
      </c>
      <c r="AC56" s="1365">
        <v>298711.598216185</v>
      </c>
      <c r="AD56" s="1365">
        <v>593156.08997165191</v>
      </c>
      <c r="AE56" s="1365">
        <v>485238.81365086162</v>
      </c>
      <c r="AF56" s="1365">
        <v>538771.27637771028</v>
      </c>
      <c r="AG56" s="1365">
        <v>427686.05911769846</v>
      </c>
      <c r="AH56" s="1365">
        <v>604267.07508029207</v>
      </c>
      <c r="AI56" s="1365">
        <v>431314.51114143082</v>
      </c>
      <c r="AJ56" s="1365">
        <v>812323.81027470168</v>
      </c>
      <c r="AK56" s="1365">
        <v>1038503.1998829313</v>
      </c>
      <c r="AL56" s="1365">
        <v>1094987.6618265542</v>
      </c>
      <c r="AM56" s="1365">
        <v>873880.0513211221</v>
      </c>
      <c r="AN56" s="1365">
        <v>1159453.5000513003</v>
      </c>
      <c r="AO56" s="1365">
        <v>1000333.0671520854</v>
      </c>
      <c r="AP56" s="1365">
        <v>1713671.2659410143</v>
      </c>
      <c r="AQ56" s="1365">
        <v>3333424.9246291649</v>
      </c>
      <c r="AR56" s="1365">
        <v>3372515.2080221721</v>
      </c>
      <c r="AS56" s="1365">
        <v>2689765.0116775101</v>
      </c>
      <c r="AT56" s="1365">
        <v>3321985.278500583</v>
      </c>
      <c r="AU56" s="1365">
        <v>3436261.4096148862</v>
      </c>
      <c r="AV56" s="1365">
        <v>5335021.0793751255</v>
      </c>
      <c r="AW56" s="1365">
        <v>17987.099093451328</v>
      </c>
      <c r="AX56" s="1365">
        <v>10251.949919150942</v>
      </c>
      <c r="AY56" s="1365">
        <v>20090.648525699973</v>
      </c>
      <c r="AZ56" s="1365">
        <v>22028.696142924986</v>
      </c>
      <c r="BA56" s="1365">
        <v>5237.8099657474386</v>
      </c>
      <c r="BB56" s="1365">
        <v>22111.693633523137</v>
      </c>
      <c r="BC56" s="1365">
        <v>29467.886137966419</v>
      </c>
      <c r="BD56" s="1365">
        <v>27226.93465020553</v>
      </c>
      <c r="BE56" s="1365">
        <v>31017.18235550266</v>
      </c>
      <c r="BF56" s="1365">
        <v>41266.808148059914</v>
      </c>
      <c r="BG56" s="1365">
        <v>15752.15252831667</v>
      </c>
      <c r="BH56" s="1365">
        <v>44484.611119749112</v>
      </c>
      <c r="BI56" s="1365">
        <v>43818.869943610283</v>
      </c>
      <c r="BJ56" s="1365">
        <v>48445.665564023766</v>
      </c>
      <c r="BK56" s="1365">
        <v>44675.349642756017</v>
      </c>
      <c r="BL56" s="1365">
        <v>65314.448154478574</v>
      </c>
      <c r="BM56" s="1365">
        <v>28895.080731528207</v>
      </c>
      <c r="BN56" s="1365">
        <v>72450.757977531583</v>
      </c>
    </row>
    <row r="57" spans="1:66" x14ac:dyDescent="0.2">
      <c r="A57" s="1365">
        <v>1968</v>
      </c>
      <c r="B57" s="1365">
        <v>39531.212749922903</v>
      </c>
      <c r="C57" s="1365">
        <v>40079.072692854708</v>
      </c>
      <c r="D57" s="1365">
        <v>55037.545461619164</v>
      </c>
      <c r="E57" s="1365">
        <v>24539.531191406117</v>
      </c>
      <c r="F57" s="1365">
        <v>61553.148636915517</v>
      </c>
      <c r="G57" s="1365">
        <v>60077.563778830794</v>
      </c>
      <c r="H57" s="1365">
        <v>67994.184817386966</v>
      </c>
      <c r="I57" s="1365">
        <v>59398.479350615722</v>
      </c>
      <c r="J57" s="1365">
        <v>87143.602214500876</v>
      </c>
      <c r="K57" s="1365">
        <v>43381.105819522934</v>
      </c>
      <c r="L57" s="1365">
        <v>99731.413962854596</v>
      </c>
      <c r="M57" s="1365">
        <v>119783.25454329196</v>
      </c>
      <c r="N57" s="1365">
        <v>140816.01604402822</v>
      </c>
      <c r="O57" s="1365">
        <v>113752.4142299244</v>
      </c>
      <c r="P57" s="1365">
        <v>169299.77751527508</v>
      </c>
      <c r="Q57" s="1365">
        <v>95373.265550506549</v>
      </c>
      <c r="R57" s="1365">
        <v>202595.27101779668</v>
      </c>
      <c r="S57" s="1365">
        <v>164485.29738572199</v>
      </c>
      <c r="T57" s="1365">
        <v>189589.33465945715</v>
      </c>
      <c r="U57" s="1365">
        <v>153782.6412564654</v>
      </c>
      <c r="V57" s="1365">
        <v>227940.41470834141</v>
      </c>
      <c r="W57" s="1365">
        <v>131347.3499542629</v>
      </c>
      <c r="X57" s="1365">
        <v>276581.69521256548</v>
      </c>
      <c r="Y57" s="1365">
        <v>350397.14169206575</v>
      </c>
      <c r="Z57" s="1365">
        <v>394595.20384648407</v>
      </c>
      <c r="AA57" s="1365">
        <v>315435.02093087923</v>
      </c>
      <c r="AB57" s="1365">
        <v>455482.43092736532</v>
      </c>
      <c r="AC57" s="1365">
        <v>294787.76991048775</v>
      </c>
      <c r="AD57" s="1365">
        <v>586035.33460518951</v>
      </c>
      <c r="AE57" s="1365">
        <v>481213.92318649247</v>
      </c>
      <c r="AF57" s="1365">
        <v>536470.72888782632</v>
      </c>
      <c r="AG57" s="1365">
        <v>425348.18797544576</v>
      </c>
      <c r="AH57" s="1365">
        <v>601671.20201410761</v>
      </c>
      <c r="AI57" s="1365">
        <v>425547.52554349421</v>
      </c>
      <c r="AJ57" s="1365">
        <v>800504.20009270345</v>
      </c>
      <c r="AK57" s="1365">
        <v>1022320.9844019462</v>
      </c>
      <c r="AL57" s="1365">
        <v>1081377.8123180361</v>
      </c>
      <c r="AM57" s="1365">
        <v>866109.99951277603</v>
      </c>
      <c r="AN57" s="1365">
        <v>1150015.6165739233</v>
      </c>
      <c r="AO57" s="1365">
        <v>980739.73335902614</v>
      </c>
      <c r="AP57" s="1365">
        <v>1674089.3303978075</v>
      </c>
      <c r="AQ57" s="1365">
        <v>3305267.6942396974</v>
      </c>
      <c r="AR57" s="1365">
        <v>3350757.8588779899</v>
      </c>
      <c r="AS57" s="1365">
        <v>2697184.9628822524</v>
      </c>
      <c r="AT57" s="1365">
        <v>3321647.6801948356</v>
      </c>
      <c r="AU57" s="1365">
        <v>3373853.0344948075</v>
      </c>
      <c r="AV57" s="1365">
        <v>5246883.9052901352</v>
      </c>
      <c r="AW57" s="1365">
        <v>18984.861721015026</v>
      </c>
      <c r="AX57" s="1365">
        <v>11068.240682458843</v>
      </c>
      <c r="AY57" s="1365">
        <v>20759.666035093695</v>
      </c>
      <c r="AZ57" s="1365">
        <v>22931.488708737452</v>
      </c>
      <c r="BA57" s="1365">
        <v>5697.9565632892954</v>
      </c>
      <c r="BB57" s="1365">
        <v>23374.883310976442</v>
      </c>
      <c r="BC57" s="1365">
        <v>30614.319217326345</v>
      </c>
      <c r="BD57" s="1365">
        <v>28277.345717244541</v>
      </c>
      <c r="BE57" s="1365">
        <v>31893.145855402519</v>
      </c>
      <c r="BF57" s="1365">
        <v>42341.741900101835</v>
      </c>
      <c r="BG57" s="1365">
        <v>16669.116262617175</v>
      </c>
      <c r="BH57" s="1365">
        <v>45881.801705706494</v>
      </c>
      <c r="BI57" s="1365">
        <v>45151.141087715499</v>
      </c>
      <c r="BJ57" s="1365">
        <v>49788.727010726667</v>
      </c>
      <c r="BK57" s="1365">
        <v>45809.995630788559</v>
      </c>
      <c r="BL57" s="1365">
        <v>66604.55838930732</v>
      </c>
      <c r="BM57" s="1365">
        <v>30383.065886777022</v>
      </c>
      <c r="BN57" s="1365">
        <v>74015.449699119054</v>
      </c>
    </row>
    <row r="58" spans="1:66" x14ac:dyDescent="0.2">
      <c r="A58" s="1365">
        <v>1969</v>
      </c>
      <c r="B58" s="1365">
        <v>40056.205320358342</v>
      </c>
      <c r="C58" s="1365">
        <v>40740.546647111019</v>
      </c>
      <c r="D58" s="1365">
        <v>56147.66075762167</v>
      </c>
      <c r="E58" s="1365">
        <v>24647.820638339828</v>
      </c>
      <c r="F58" s="1365">
        <v>62629.020121922505</v>
      </c>
      <c r="G58" s="1365">
        <v>60341.050085558993</v>
      </c>
      <c r="H58" s="1365">
        <v>68405.019327625298</v>
      </c>
      <c r="I58" s="1365">
        <v>59993.795940831624</v>
      </c>
      <c r="J58" s="1365">
        <v>88449.736638850867</v>
      </c>
      <c r="K58" s="1365">
        <v>43197.973632007896</v>
      </c>
      <c r="L58" s="1365">
        <v>100711.27800439043</v>
      </c>
      <c r="M58" s="1365">
        <v>117936.44255338999</v>
      </c>
      <c r="N58" s="1365">
        <v>139925.8803178168</v>
      </c>
      <c r="O58" s="1365">
        <v>113231.41521474934</v>
      </c>
      <c r="P58" s="1365">
        <v>170339.94225915096</v>
      </c>
      <c r="Q58" s="1365">
        <v>92086.614829136059</v>
      </c>
      <c r="R58" s="1365">
        <v>200890.06634732641</v>
      </c>
      <c r="S58" s="1365">
        <v>159897.88028661979</v>
      </c>
      <c r="T58" s="1365">
        <v>186437.34181563105</v>
      </c>
      <c r="U58" s="1365">
        <v>151640.70234242114</v>
      </c>
      <c r="V58" s="1365">
        <v>227343.44504380442</v>
      </c>
      <c r="W58" s="1365">
        <v>124638.56855407554</v>
      </c>
      <c r="X58" s="1365">
        <v>271004.36948695296</v>
      </c>
      <c r="Y58" s="1365">
        <v>330889.01529991388</v>
      </c>
      <c r="Z58" s="1365">
        <v>377964.66290643963</v>
      </c>
      <c r="AA58" s="1365">
        <v>304574.51113439072</v>
      </c>
      <c r="AB58" s="1365">
        <v>446255.56059027463</v>
      </c>
      <c r="AC58" s="1365">
        <v>267357.18095187418</v>
      </c>
      <c r="AD58" s="1365">
        <v>560065.06006453047</v>
      </c>
      <c r="AE58" s="1365">
        <v>448148.67116869229</v>
      </c>
      <c r="AF58" s="1365">
        <v>508534.86306680227</v>
      </c>
      <c r="AG58" s="1365">
        <v>406727.63384876726</v>
      </c>
      <c r="AH58" s="1365">
        <v>584503.69014621782</v>
      </c>
      <c r="AI58" s="1365">
        <v>378551.67201619368</v>
      </c>
      <c r="AJ58" s="1365">
        <v>757622.6180211032</v>
      </c>
      <c r="AK58" s="1365">
        <v>931681.05952050094</v>
      </c>
      <c r="AL58" s="1365">
        <v>1005107.7497795573</v>
      </c>
      <c r="AM58" s="1365">
        <v>804887.58027500799</v>
      </c>
      <c r="AN58" s="1365">
        <v>1096350.6376151836</v>
      </c>
      <c r="AO58" s="1365">
        <v>862392.95105428272</v>
      </c>
      <c r="AP58" s="1365">
        <v>1541740.3520196157</v>
      </c>
      <c r="AQ58" s="1365">
        <v>2966564.823536423</v>
      </c>
      <c r="AR58" s="1365">
        <v>3028605.9986555595</v>
      </c>
      <c r="AS58" s="1365">
        <v>2454019.7685620612</v>
      </c>
      <c r="AT58" s="1365">
        <v>3087996.3562207432</v>
      </c>
      <c r="AU58" s="1365">
        <v>2946510.0397116346</v>
      </c>
      <c r="AV58" s="1365">
        <v>4776457.2452702168</v>
      </c>
      <c r="AW58" s="1365">
        <v>19771.360555157695</v>
      </c>
      <c r="AX58" s="1365">
        <v>11707.391313091379</v>
      </c>
      <c r="AY58" s="1365">
        <v>21487.297353390419</v>
      </c>
      <c r="AZ58" s="1365">
        <v>23845.584876392466</v>
      </c>
      <c r="BA58" s="1365">
        <v>6097.6676446717611</v>
      </c>
      <c r="BB58" s="1365">
        <v>24546.762239454572</v>
      </c>
      <c r="BC58" s="1365">
        <v>31402.84562779927</v>
      </c>
      <c r="BD58" s="1365">
        <v>28959.574765085177</v>
      </c>
      <c r="BE58" s="1365">
        <v>32686.005695151194</v>
      </c>
      <c r="BF58" s="1365">
        <v>43459.629479673968</v>
      </c>
      <c r="BG58" s="1365">
        <v>17154.621283806915</v>
      </c>
      <c r="BH58" s="1365">
        <v>47266.681652433173</v>
      </c>
      <c r="BI58" s="1365">
        <v>45942.201968601235</v>
      </c>
      <c r="BJ58" s="1365">
        <v>50524.804080077425</v>
      </c>
      <c r="BK58" s="1365">
        <v>46684.391122352165</v>
      </c>
      <c r="BL58" s="1365">
        <v>67977.185233775846</v>
      </c>
      <c r="BM58" s="1365">
        <v>30975.813332725847</v>
      </c>
      <c r="BN58" s="1365">
        <v>75666.580918656415</v>
      </c>
    </row>
    <row r="59" spans="1:66" x14ac:dyDescent="0.2">
      <c r="A59" s="1365">
        <v>1970</v>
      </c>
      <c r="B59" s="1365">
        <v>39080.214419161479</v>
      </c>
      <c r="C59" s="1365">
        <v>39593.707482380516</v>
      </c>
      <c r="D59" s="1365">
        <v>54479.17528635879</v>
      </c>
      <c r="E59" s="1365">
        <v>24133.178483469404</v>
      </c>
      <c r="F59" s="1365">
        <v>60663.380032199268</v>
      </c>
      <c r="G59" s="1365">
        <v>58623.631852747531</v>
      </c>
      <c r="H59" s="1365">
        <v>66383.290873400139</v>
      </c>
      <c r="I59" s="1365">
        <v>58150.145305491416</v>
      </c>
      <c r="J59" s="1365">
        <v>85700.273314014077</v>
      </c>
      <c r="K59" s="1365">
        <v>41935.128184439534</v>
      </c>
      <c r="L59" s="1365">
        <v>97245.891249700479</v>
      </c>
      <c r="M59" s="1365">
        <v>113880.77591926645</v>
      </c>
      <c r="N59" s="1365">
        <v>135315.17893848527</v>
      </c>
      <c r="O59" s="1365">
        <v>109218.04144661802</v>
      </c>
      <c r="P59" s="1365">
        <v>165078.94082087965</v>
      </c>
      <c r="Q59" s="1365">
        <v>88111.914326867249</v>
      </c>
      <c r="R59" s="1365">
        <v>193234.56790599643</v>
      </c>
      <c r="S59" s="1365">
        <v>153376.33491712948</v>
      </c>
      <c r="T59" s="1365">
        <v>179522.28400753546</v>
      </c>
      <c r="U59" s="1365">
        <v>145472.1625954496</v>
      </c>
      <c r="V59" s="1365">
        <v>219603.34335055726</v>
      </c>
      <c r="W59" s="1365">
        <v>118182.51701755301</v>
      </c>
      <c r="X59" s="1365">
        <v>259373.79249932434</v>
      </c>
      <c r="Y59" s="1365">
        <v>310832.9581994373</v>
      </c>
      <c r="Z59" s="1365">
        <v>359249.15529153455</v>
      </c>
      <c r="AA59" s="1365">
        <v>287983.62002268224</v>
      </c>
      <c r="AB59" s="1365">
        <v>427424.13326295547</v>
      </c>
      <c r="AC59" s="1365">
        <v>245620.11032652605</v>
      </c>
      <c r="AD59" s="1365">
        <v>526523.20465002744</v>
      </c>
      <c r="AE59" s="1365">
        <v>417150.68251612631</v>
      </c>
      <c r="AF59" s="1365">
        <v>479853.36130678467</v>
      </c>
      <c r="AG59" s="1365">
        <v>380837.2619433644</v>
      </c>
      <c r="AH59" s="1365">
        <v>555792.19721088454</v>
      </c>
      <c r="AI59" s="1365">
        <v>343653.32148591062</v>
      </c>
      <c r="AJ59" s="1365">
        <v>706170.05677491508</v>
      </c>
      <c r="AK59" s="1365">
        <v>843148.66582738026</v>
      </c>
      <c r="AL59" s="1365">
        <v>925688.04500908544</v>
      </c>
      <c r="AM59" s="1365">
        <v>734228.37539556064</v>
      </c>
      <c r="AN59" s="1365">
        <v>1017493.7173281172</v>
      </c>
      <c r="AO59" s="1365">
        <v>768044.0371304343</v>
      </c>
      <c r="AP59" s="1365">
        <v>1396577.2451328654</v>
      </c>
      <c r="AQ59" s="1365">
        <v>2594021.2578467103</v>
      </c>
      <c r="AR59" s="1365">
        <v>2665210.6486228444</v>
      </c>
      <c r="AS59" s="1365">
        <v>2157270.7273197998</v>
      </c>
      <c r="AT59" s="1365">
        <v>2733021.0903179348</v>
      </c>
      <c r="AU59" s="1365">
        <v>2563926.6095229397</v>
      </c>
      <c r="AV59" s="1365">
        <v>4169705.7810780667</v>
      </c>
      <c r="AW59" s="1365">
        <v>19536.796985575427</v>
      </c>
      <c r="AX59" s="1365">
        <v>11777.137964922818</v>
      </c>
      <c r="AY59" s="1365">
        <v>21037.269659269616</v>
      </c>
      <c r="AZ59" s="1365">
        <v>23258.077258703499</v>
      </c>
      <c r="BA59" s="1365">
        <v>6331.22878249927</v>
      </c>
      <c r="BB59" s="1365">
        <v>24080.868814698046</v>
      </c>
      <c r="BC59" s="1365">
        <v>30769.040919149818</v>
      </c>
      <c r="BD59" s="1365">
        <v>28387.440583681058</v>
      </c>
      <c r="BE59" s="1365">
        <v>31857.670375243018</v>
      </c>
      <c r="BF59" s="1365">
        <v>42190.312449189798</v>
      </c>
      <c r="BG59" s="1365">
        <v>17024.430056425201</v>
      </c>
      <c r="BH59" s="1365">
        <v>45933.248046221801</v>
      </c>
      <c r="BI59" s="1365">
        <v>44809.345836117791</v>
      </c>
      <c r="BJ59" s="1365">
        <v>49150.318857128841</v>
      </c>
      <c r="BK59" s="1365">
        <v>45383.171270209772</v>
      </c>
      <c r="BL59" s="1365">
        <v>65855.606437297683</v>
      </c>
      <c r="BM59" s="1365">
        <v>30390.931648832615</v>
      </c>
      <c r="BN59" s="1365">
        <v>73248.72208562649</v>
      </c>
    </row>
    <row r="60" spans="1:66" x14ac:dyDescent="0.2">
      <c r="A60" s="1365">
        <v>1971</v>
      </c>
      <c r="B60" s="1365">
        <v>39277.794898602886</v>
      </c>
      <c r="C60" s="1365">
        <v>39963.124333750122</v>
      </c>
      <c r="D60" s="1365">
        <v>54442.397893222784</v>
      </c>
      <c r="E60" s="1365">
        <v>24570.208975408168</v>
      </c>
      <c r="F60" s="1365">
        <v>60929.00639945962</v>
      </c>
      <c r="G60" s="1365">
        <v>59065.904307878649</v>
      </c>
      <c r="H60" s="1365">
        <v>66593.420953156645</v>
      </c>
      <c r="I60" s="1365">
        <v>58860.969636495385</v>
      </c>
      <c r="J60" s="1365">
        <v>85944.571340079812</v>
      </c>
      <c r="K60" s="1365">
        <v>42483.831196821135</v>
      </c>
      <c r="L60" s="1365">
        <v>97962.077029946959</v>
      </c>
      <c r="M60" s="1365">
        <v>115146.34419580072</v>
      </c>
      <c r="N60" s="1365">
        <v>136293.71129559615</v>
      </c>
      <c r="O60" s="1365">
        <v>110890.0023966314</v>
      </c>
      <c r="P60" s="1365">
        <v>166339.89471410646</v>
      </c>
      <c r="Q60" s="1365">
        <v>88946.920966477803</v>
      </c>
      <c r="R60" s="1365">
        <v>195644.86241505234</v>
      </c>
      <c r="S60" s="1365">
        <v>155470.05188983073</v>
      </c>
      <c r="T60" s="1365">
        <v>181199.20734911645</v>
      </c>
      <c r="U60" s="1365">
        <v>147963.96270423982</v>
      </c>
      <c r="V60" s="1365">
        <v>222041.68886200912</v>
      </c>
      <c r="W60" s="1365">
        <v>119376.518296498</v>
      </c>
      <c r="X60" s="1365">
        <v>262856.00471273158</v>
      </c>
      <c r="Y60" s="1365">
        <v>316490.1183322994</v>
      </c>
      <c r="Z60" s="1365">
        <v>365053.58516426594</v>
      </c>
      <c r="AA60" s="1365">
        <v>294333.99881694972</v>
      </c>
      <c r="AB60" s="1365">
        <v>436250.64518741646</v>
      </c>
      <c r="AC60" s="1365">
        <v>249494.34336997569</v>
      </c>
      <c r="AD60" s="1365">
        <v>536862.41725320381</v>
      </c>
      <c r="AE60" s="1365">
        <v>426584.83118024131</v>
      </c>
      <c r="AF60" s="1365">
        <v>490234.76070534089</v>
      </c>
      <c r="AG60" s="1365">
        <v>390417.35550772829</v>
      </c>
      <c r="AH60" s="1365">
        <v>569797.99807535356</v>
      </c>
      <c r="AI60" s="1365">
        <v>348687.91176215821</v>
      </c>
      <c r="AJ60" s="1365">
        <v>722785.80167762365</v>
      </c>
      <c r="AK60" s="1365">
        <v>869498.33985806338</v>
      </c>
      <c r="AL60" s="1365">
        <v>954564.91311760468</v>
      </c>
      <c r="AM60" s="1365">
        <v>760225.97422571783</v>
      </c>
      <c r="AN60" s="1365">
        <v>1052898.1501661565</v>
      </c>
      <c r="AO60" s="1365">
        <v>787482.9680178375</v>
      </c>
      <c r="AP60" s="1365">
        <v>1437020.6526751888</v>
      </c>
      <c r="AQ60" s="1365">
        <v>2651710.4214683124</v>
      </c>
      <c r="AR60" s="1365">
        <v>2729521.5334337489</v>
      </c>
      <c r="AS60" s="1365">
        <v>2230648.1282064575</v>
      </c>
      <c r="AT60" s="1365">
        <v>2826606.2708039884</v>
      </c>
      <c r="AU60" s="1365">
        <v>2600802.8537841644</v>
      </c>
      <c r="AV60" s="1365">
        <v>4272500.3929179562</v>
      </c>
      <c r="AW60" s="1365">
        <v>19489.685489327116</v>
      </c>
      <c r="AX60" s="1365">
        <v>11962.168844049125</v>
      </c>
      <c r="AY60" s="1365">
        <v>21065.279031004862</v>
      </c>
      <c r="AZ60" s="1365">
        <v>22940.224446365766</v>
      </c>
      <c r="BA60" s="1365">
        <v>6656.5867539951969</v>
      </c>
      <c r="BB60" s="1365">
        <v>23895.935768972278</v>
      </c>
      <c r="BC60" s="1365">
        <v>30847.956087803119</v>
      </c>
      <c r="BD60" s="1365">
        <v>28498.248632270297</v>
      </c>
      <c r="BE60" s="1365">
        <v>32082.360104541098</v>
      </c>
      <c r="BF60" s="1365">
        <v>42009.342690902376</v>
      </c>
      <c r="BG60" s="1365">
        <v>17417.24097640043</v>
      </c>
      <c r="BH60" s="1365">
        <v>45960.577953282642</v>
      </c>
      <c r="BI60" s="1365">
        <v>45045.794335898128</v>
      </c>
      <c r="BJ60" s="1365">
        <v>49168.348367546765</v>
      </c>
      <c r="BK60" s="1365">
        <v>45853.711446461384</v>
      </c>
      <c r="BL60" s="1365">
        <v>65845.740496573126</v>
      </c>
      <c r="BM60" s="1365">
        <v>30868.058754406975</v>
      </c>
      <c r="BN60" s="1365">
        <v>73541.380683670606</v>
      </c>
    </row>
    <row r="61" spans="1:66" x14ac:dyDescent="0.2">
      <c r="A61" s="1365">
        <v>1972</v>
      </c>
      <c r="B61" s="1365">
        <v>40712.399308269683</v>
      </c>
      <c r="C61" s="1365">
        <v>41024.930480698436</v>
      </c>
      <c r="D61" s="1365">
        <v>56091.161504838055</v>
      </c>
      <c r="E61" s="1365">
        <v>25966.011025288244</v>
      </c>
      <c r="F61" s="1365">
        <v>62081.672455910229</v>
      </c>
      <c r="G61" s="1365">
        <v>61254.554687564014</v>
      </c>
      <c r="H61" s="1365">
        <v>68776.194574004097</v>
      </c>
      <c r="I61" s="1365">
        <v>60544.593188465013</v>
      </c>
      <c r="J61" s="1365">
        <v>88496.399403704767</v>
      </c>
      <c r="K61" s="1365">
        <v>44698.988917769348</v>
      </c>
      <c r="L61" s="1365">
        <v>99953.51919432549</v>
      </c>
      <c r="M61" s="1365">
        <v>120597.98520922667</v>
      </c>
      <c r="N61" s="1365">
        <v>141717.99511233211</v>
      </c>
      <c r="O61" s="1365">
        <v>115199.86642978073</v>
      </c>
      <c r="P61" s="1365">
        <v>172830.78139290743</v>
      </c>
      <c r="Q61" s="1365">
        <v>93892.444812603571</v>
      </c>
      <c r="R61" s="1365">
        <v>201708.44029890426</v>
      </c>
      <c r="S61" s="1365">
        <v>163279.60691336016</v>
      </c>
      <c r="T61" s="1365">
        <v>188968.38039008918</v>
      </c>
      <c r="U61" s="1365">
        <v>154380.29471335851</v>
      </c>
      <c r="V61" s="1365">
        <v>231822.57056577</v>
      </c>
      <c r="W61" s="1365">
        <v>126504.47382935241</v>
      </c>
      <c r="X61" s="1365">
        <v>271886.08547103958</v>
      </c>
      <c r="Y61" s="1365">
        <v>331127.67289777473</v>
      </c>
      <c r="Z61" s="1365">
        <v>381726.51395052939</v>
      </c>
      <c r="AA61" s="1365">
        <v>307672.78030418401</v>
      </c>
      <c r="AB61" s="1365">
        <v>456821.83977832663</v>
      </c>
      <c r="AC61" s="1365">
        <v>262399.65603032574</v>
      </c>
      <c r="AD61" s="1365">
        <v>554960.08924531518</v>
      </c>
      <c r="AE61" s="1365">
        <v>446821.60613407113</v>
      </c>
      <c r="AF61" s="1365">
        <v>512929.45522871776</v>
      </c>
      <c r="AG61" s="1365">
        <v>409156.56844353396</v>
      </c>
      <c r="AH61" s="1365">
        <v>598143.4476276295</v>
      </c>
      <c r="AI61" s="1365">
        <v>364577.0984566696</v>
      </c>
      <c r="AJ61" s="1365">
        <v>747589.12317760475</v>
      </c>
      <c r="AK61" s="1365">
        <v>917528.77613524231</v>
      </c>
      <c r="AL61" s="1365">
        <v>1005823.7245135941</v>
      </c>
      <c r="AM61" s="1365">
        <v>807458.11516710394</v>
      </c>
      <c r="AN61" s="1365">
        <v>1119953.9292628574</v>
      </c>
      <c r="AO61" s="1365">
        <v>825553.06975636398</v>
      </c>
      <c r="AP61" s="1365">
        <v>1496045.7024257118</v>
      </c>
      <c r="AQ61" s="1365">
        <v>2800273.0694856187</v>
      </c>
      <c r="AR61" s="1365">
        <v>2896060.9439272811</v>
      </c>
      <c r="AS61" s="1365">
        <v>2372454.6170627899</v>
      </c>
      <c r="AT61" s="1365">
        <v>3058907.2067376585</v>
      </c>
      <c r="AU61" s="1365">
        <v>2701823.8156269607</v>
      </c>
      <c r="AV61" s="1365">
        <v>4472138.0528273275</v>
      </c>
      <c r="AW61" s="1365">
        <v>20170.243928975357</v>
      </c>
      <c r="AX61" s="1365">
        <v>12648.604042535275</v>
      </c>
      <c r="AY61" s="1365">
        <v>21505.26777293186</v>
      </c>
      <c r="AZ61" s="1365">
        <v>23685.92360597134</v>
      </c>
      <c r="BA61" s="1365">
        <v>7233.0331328071388</v>
      </c>
      <c r="BB61" s="1365">
        <v>24209.825717494983</v>
      </c>
      <c r="BC61" s="1365">
        <v>31836.223097052243</v>
      </c>
      <c r="BD61" s="1365">
        <v>29489.555330040526</v>
      </c>
      <c r="BE61" s="1365">
        <v>32783.270930800405</v>
      </c>
      <c r="BF61" s="1365">
        <v>43120.092628385908</v>
      </c>
      <c r="BG61" s="1365">
        <v>18418.629493364315</v>
      </c>
      <c r="BH61" s="1365">
        <v>46567.587140021998</v>
      </c>
      <c r="BI61" s="1365">
        <v>46418.697057148347</v>
      </c>
      <c r="BJ61" s="1365">
        <v>50540.744439422087</v>
      </c>
      <c r="BK61" s="1365">
        <v>46880.774878136086</v>
      </c>
      <c r="BL61" s="1365">
        <v>67412.803906404108</v>
      </c>
      <c r="BM61" s="1365">
        <v>32400.624944060783</v>
      </c>
      <c r="BN61" s="1365">
        <v>74514.78891818077</v>
      </c>
    </row>
    <row r="62" spans="1:66" x14ac:dyDescent="0.2">
      <c r="A62" s="1365">
        <v>1973</v>
      </c>
      <c r="B62" s="1365">
        <v>42416.580608449498</v>
      </c>
      <c r="C62" s="1365">
        <v>42777.124391988458</v>
      </c>
      <c r="D62" s="1365">
        <v>58548.924957603289</v>
      </c>
      <c r="E62" s="1365">
        <v>27089.268159335268</v>
      </c>
      <c r="F62" s="1365">
        <v>64680.075665656368</v>
      </c>
      <c r="G62" s="1365">
        <v>63590.555749700077</v>
      </c>
      <c r="H62" s="1365">
        <v>71207.02168784813</v>
      </c>
      <c r="I62" s="1365">
        <v>62985.010124779124</v>
      </c>
      <c r="J62" s="1365">
        <v>92140.937835023316</v>
      </c>
      <c r="K62" s="1365">
        <v>46211.462935579453</v>
      </c>
      <c r="L62" s="1365">
        <v>103800.77565710637</v>
      </c>
      <c r="M62" s="1365">
        <v>125893.50081006077</v>
      </c>
      <c r="N62" s="1365">
        <v>147527.27585700678</v>
      </c>
      <c r="O62" s="1365">
        <v>120824.6746625418</v>
      </c>
      <c r="P62" s="1365">
        <v>181771.98241141278</v>
      </c>
      <c r="Q62" s="1365">
        <v>96543.213507408145</v>
      </c>
      <c r="R62" s="1365">
        <v>210619.2826374156</v>
      </c>
      <c r="S62" s="1365">
        <v>170646.41178731166</v>
      </c>
      <c r="T62" s="1365">
        <v>197214.35438204464</v>
      </c>
      <c r="U62" s="1365">
        <v>162422.13479951225</v>
      </c>
      <c r="V62" s="1365">
        <v>244602.58727581162</v>
      </c>
      <c r="W62" s="1365">
        <v>130037.21469798239</v>
      </c>
      <c r="X62" s="1365">
        <v>284329.9929849137</v>
      </c>
      <c r="Y62" s="1365">
        <v>343524.41444593115</v>
      </c>
      <c r="Z62" s="1365">
        <v>397636.06958479108</v>
      </c>
      <c r="AA62" s="1365">
        <v>323182.96503878175</v>
      </c>
      <c r="AB62" s="1365">
        <v>481733.56535629363</v>
      </c>
      <c r="AC62" s="1365">
        <v>266118.16825246817</v>
      </c>
      <c r="AD62" s="1365">
        <v>576511.74445674499</v>
      </c>
      <c r="AE62" s="1365">
        <v>461914.27174224722</v>
      </c>
      <c r="AF62" s="1365">
        <v>532630.75621875632</v>
      </c>
      <c r="AG62" s="1365">
        <v>430344.43641684909</v>
      </c>
      <c r="AH62" s="1365">
        <v>632043.37374674506</v>
      </c>
      <c r="AI62" s="1365">
        <v>366667.28905756812</v>
      </c>
      <c r="AJ62" s="1365">
        <v>775886.86675794097</v>
      </c>
      <c r="AK62" s="1365">
        <v>943371.19663974748</v>
      </c>
      <c r="AL62" s="1365">
        <v>1042026.5128169729</v>
      </c>
      <c r="AM62" s="1365">
        <v>851255.24981023103</v>
      </c>
      <c r="AN62" s="1365">
        <v>1186302.4972809302</v>
      </c>
      <c r="AO62" s="1365">
        <v>818377.18692785106</v>
      </c>
      <c r="AP62" s="1365">
        <v>1550953.273713633</v>
      </c>
      <c r="AQ62" s="1365">
        <v>2815535.3585497946</v>
      </c>
      <c r="AR62" s="1365">
        <v>2940791.31879699</v>
      </c>
      <c r="AS62" s="1365">
        <v>2444927.6002814686</v>
      </c>
      <c r="AT62" s="1365">
        <v>3187860.9760256279</v>
      </c>
      <c r="AU62" s="1365">
        <v>2631144.2216347368</v>
      </c>
      <c r="AV62" s="1365">
        <v>4528869.5848736158</v>
      </c>
      <c r="AW62" s="1365">
        <v>21242.605467198919</v>
      </c>
      <c r="AX62" s="1365">
        <v>13626.139529050866</v>
      </c>
      <c r="AY62" s="1365">
        <v>22569.238659197788</v>
      </c>
      <c r="AZ62" s="1365">
        <v>24956.912080183247</v>
      </c>
      <c r="BA62" s="1365">
        <v>7967.0733830910794</v>
      </c>
      <c r="BB62" s="1365">
        <v>25559.375674206374</v>
      </c>
      <c r="BC62" s="1365">
        <v>33141.36725271491</v>
      </c>
      <c r="BD62" s="1365">
        <v>30737.614469720909</v>
      </c>
      <c r="BE62" s="1365">
        <v>34105.174361926976</v>
      </c>
      <c r="BF62" s="1365">
        <v>44857.474129402231</v>
      </c>
      <c r="BG62" s="1365">
        <v>19372.163120660502</v>
      </c>
      <c r="BH62" s="1365">
        <v>48464.608224349788</v>
      </c>
      <c r="BI62" s="1365">
        <v>48014.8194846099</v>
      </c>
      <c r="BJ62" s="1365">
        <v>52126.958145558463</v>
      </c>
      <c r="BK62" s="1365">
        <v>48525.093990338464</v>
      </c>
      <c r="BL62" s="1365">
        <v>69733.17669092596</v>
      </c>
      <c r="BM62" s="1365">
        <v>33628.525292622282</v>
      </c>
      <c r="BN62" s="1365">
        <v>77096.148912029064</v>
      </c>
    </row>
    <row r="63" spans="1:66" x14ac:dyDescent="0.2">
      <c r="A63" s="1365">
        <v>1974</v>
      </c>
      <c r="B63" s="1365">
        <v>41207.967650046303</v>
      </c>
      <c r="C63" s="1365">
        <v>41562.845441379744</v>
      </c>
      <c r="D63" s="1365">
        <v>56432.000461124298</v>
      </c>
      <c r="E63" s="1365">
        <v>26765.580978634054</v>
      </c>
      <c r="F63" s="1365">
        <v>62650.218218309616</v>
      </c>
      <c r="G63" s="1365">
        <v>61383.775067131341</v>
      </c>
      <c r="H63" s="1365">
        <v>68549.326499493865</v>
      </c>
      <c r="I63" s="1365">
        <v>60942.882239026381</v>
      </c>
      <c r="J63" s="1365">
        <v>88522.925454404787</v>
      </c>
      <c r="K63" s="1365">
        <v>45127.241749523666</v>
      </c>
      <c r="L63" s="1365">
        <v>99920.709023655378</v>
      </c>
      <c r="M63" s="1365">
        <v>120325.04279277612</v>
      </c>
      <c r="N63" s="1365">
        <v>140812.52039683168</v>
      </c>
      <c r="O63" s="1365">
        <v>116068.59253570875</v>
      </c>
      <c r="P63" s="1365">
        <v>174274.23694833755</v>
      </c>
      <c r="Q63" s="1365">
        <v>92195.960517713131</v>
      </c>
      <c r="R63" s="1365">
        <v>201329.04972742006</v>
      </c>
      <c r="S63" s="1365">
        <v>162194.06595340537</v>
      </c>
      <c r="T63" s="1365">
        <v>187736.34599449634</v>
      </c>
      <c r="U63" s="1365">
        <v>155282.72704175243</v>
      </c>
      <c r="V63" s="1365">
        <v>234021.52341819854</v>
      </c>
      <c r="W63" s="1365">
        <v>122903.26973206204</v>
      </c>
      <c r="X63" s="1365">
        <v>270421.37802818412</v>
      </c>
      <c r="Y63" s="1365">
        <v>325240.4367820106</v>
      </c>
      <c r="Z63" s="1365">
        <v>377387.27167688787</v>
      </c>
      <c r="AA63" s="1365">
        <v>308905.39737163059</v>
      </c>
      <c r="AB63" s="1365">
        <v>462617.47360511048</v>
      </c>
      <c r="AC63" s="1365">
        <v>246586.59352826129</v>
      </c>
      <c r="AD63" s="1365">
        <v>546276.0480006591</v>
      </c>
      <c r="AE63" s="1365">
        <v>437314.57175635139</v>
      </c>
      <c r="AF63" s="1365">
        <v>505811.73571659508</v>
      </c>
      <c r="AG63" s="1365">
        <v>412043.56906113145</v>
      </c>
      <c r="AH63" s="1365">
        <v>608781.04128880077</v>
      </c>
      <c r="AI63" s="1365">
        <v>337592.14513388876</v>
      </c>
      <c r="AJ63" s="1365">
        <v>734536.9130428381</v>
      </c>
      <c r="AK63" s="1365">
        <v>892521.61466101767</v>
      </c>
      <c r="AL63" s="1365">
        <v>994302.52414225612</v>
      </c>
      <c r="AM63" s="1365">
        <v>816085.0993858882</v>
      </c>
      <c r="AN63" s="1365">
        <v>1152324.5856874252</v>
      </c>
      <c r="AO63" s="1365">
        <v>744596.1801678862</v>
      </c>
      <c r="AP63" s="1365">
        <v>1475922.903666062</v>
      </c>
      <c r="AQ63" s="1365">
        <v>2674370.9932898888</v>
      </c>
      <c r="AR63" s="1365">
        <v>2812751.2277588747</v>
      </c>
      <c r="AS63" s="1365">
        <v>2349371.4734356049</v>
      </c>
      <c r="AT63" s="1365">
        <v>3108478.7204073351</v>
      </c>
      <c r="AU63" s="1365">
        <v>2433385.3106427668</v>
      </c>
      <c r="AV63" s="1365">
        <v>4311744.8499381039</v>
      </c>
      <c r="AW63" s="1365">
        <v>21032.160232961272</v>
      </c>
      <c r="AX63" s="1365">
        <v>13866.608800598748</v>
      </c>
      <c r="AY63" s="1365">
        <v>22182.808643733108</v>
      </c>
      <c r="AZ63" s="1365">
        <v>24341.075467843806</v>
      </c>
      <c r="BA63" s="1365">
        <v>8403.9202077444443</v>
      </c>
      <c r="BB63" s="1365">
        <v>25379.727412963861</v>
      </c>
      <c r="BC63" s="1365">
        <v>32417.181523076328</v>
      </c>
      <c r="BD63" s="1365">
        <v>30140.795122625714</v>
      </c>
      <c r="BE63" s="1365">
        <v>33284.429097565408</v>
      </c>
      <c r="BF63" s="1365">
        <v>43338.418629211716</v>
      </c>
      <c r="BG63" s="1365">
        <v>19495.538807625268</v>
      </c>
      <c r="BH63" s="1365">
        <v>47241.45916174179</v>
      </c>
      <c r="BI63" s="1365">
        <v>46648.458135720146</v>
      </c>
      <c r="BJ63" s="1365">
        <v>50483.528025159423</v>
      </c>
      <c r="BK63" s="1365">
        <v>47161.454664855795</v>
      </c>
      <c r="BL63" s="1365">
        <v>67085.097580921618</v>
      </c>
      <c r="BM63" s="1365">
        <v>33360.062057476294</v>
      </c>
      <c r="BN63" s="1365">
        <v>74568.623847714203</v>
      </c>
    </row>
    <row r="64" spans="1:66" x14ac:dyDescent="0.2">
      <c r="A64" s="1365">
        <v>1975</v>
      </c>
      <c r="B64" s="1365">
        <v>39883.38905666236</v>
      </c>
      <c r="C64" s="1365">
        <v>39606.846677292997</v>
      </c>
      <c r="D64" s="1365">
        <v>53163.21653664179</v>
      </c>
      <c r="E64" s="1365">
        <v>27114.837285424692</v>
      </c>
      <c r="F64" s="1365">
        <v>60301.828552869534</v>
      </c>
      <c r="G64" s="1365">
        <v>59359.416657640417</v>
      </c>
      <c r="H64" s="1365">
        <v>65939.907210785677</v>
      </c>
      <c r="I64" s="1365">
        <v>58242.374106799885</v>
      </c>
      <c r="J64" s="1365">
        <v>83492.101962045534</v>
      </c>
      <c r="K64" s="1365">
        <v>45335.40412584992</v>
      </c>
      <c r="L64" s="1365">
        <v>96004.023646198257</v>
      </c>
      <c r="M64" s="1365">
        <v>116467.84779703683</v>
      </c>
      <c r="N64" s="1365">
        <v>135084.62723859862</v>
      </c>
      <c r="O64" s="1365">
        <v>111129.63677622683</v>
      </c>
      <c r="P64" s="1365">
        <v>164524.06318376341</v>
      </c>
      <c r="Q64" s="1365">
        <v>91983.87573818778</v>
      </c>
      <c r="R64" s="1365">
        <v>193788.12396208412</v>
      </c>
      <c r="S64" s="1365">
        <v>156972.57542026712</v>
      </c>
      <c r="T64" s="1365">
        <v>180157.82048344635</v>
      </c>
      <c r="U64" s="1365">
        <v>148674.79959553684</v>
      </c>
      <c r="V64" s="1365">
        <v>221307.01494554032</v>
      </c>
      <c r="W64" s="1365">
        <v>122622.52708200486</v>
      </c>
      <c r="X64" s="1365">
        <v>260671.78826894209</v>
      </c>
      <c r="Y64" s="1365">
        <v>316713.54281428875</v>
      </c>
      <c r="Z64" s="1365">
        <v>364429.00846198527</v>
      </c>
      <c r="AA64" s="1365">
        <v>297230.80213156855</v>
      </c>
      <c r="AB64" s="1365">
        <v>441197.33910433168</v>
      </c>
      <c r="AC64" s="1365">
        <v>246462.87840791731</v>
      </c>
      <c r="AD64" s="1365">
        <v>529254.03812554129</v>
      </c>
      <c r="AE64" s="1365">
        <v>427394.92198178248</v>
      </c>
      <c r="AF64" s="1365">
        <v>491679.10522980971</v>
      </c>
      <c r="AG64" s="1365">
        <v>397523.88445435715</v>
      </c>
      <c r="AH64" s="1365">
        <v>584195.04426281841</v>
      </c>
      <c r="AI64" s="1365">
        <v>339237.36836276093</v>
      </c>
      <c r="AJ64" s="1365">
        <v>714836.17580849479</v>
      </c>
      <c r="AK64" s="1365">
        <v>890066.03471881791</v>
      </c>
      <c r="AL64" s="1365">
        <v>986746.70708528825</v>
      </c>
      <c r="AM64" s="1365">
        <v>801450.50032237999</v>
      </c>
      <c r="AN64" s="1365">
        <v>1130201.5169618945</v>
      </c>
      <c r="AO64" s="1365">
        <v>759291.08425123116</v>
      </c>
      <c r="AP64" s="1365">
        <v>1460683.8978568641</v>
      </c>
      <c r="AQ64" s="1365">
        <v>2780334.74346731</v>
      </c>
      <c r="AR64" s="1365">
        <v>2905893.9117154186</v>
      </c>
      <c r="AS64" s="1365">
        <v>2413209.5863214275</v>
      </c>
      <c r="AT64" s="1365">
        <v>3171236.9823729475</v>
      </c>
      <c r="AU64" s="1365">
        <v>2564108.2453719852</v>
      </c>
      <c r="AV64" s="1365">
        <v>4472355.0444333171</v>
      </c>
      <c r="AW64" s="1365">
        <v>20407.361455684295</v>
      </c>
      <c r="AX64" s="1365">
        <v>13826.870902539044</v>
      </c>
      <c r="AY64" s="1365">
        <v>20971.319247786101</v>
      </c>
      <c r="AZ64" s="1365">
        <v>22834.331111238047</v>
      </c>
      <c r="BA64" s="1365">
        <v>8894.2704449994617</v>
      </c>
      <c r="BB64" s="1365">
        <v>24599.633459540808</v>
      </c>
      <c r="BC64" s="1365">
        <v>31374.004752176308</v>
      </c>
      <c r="BD64" s="1365">
        <v>29305.473703113887</v>
      </c>
      <c r="BE64" s="1365">
        <v>31659.869999633676</v>
      </c>
      <c r="BF64" s="1365">
        <v>40789.789131406047</v>
      </c>
      <c r="BG64" s="1365">
        <v>19907.166346228791</v>
      </c>
      <c r="BH64" s="1365">
        <v>45470.017951845686</v>
      </c>
      <c r="BI64" s="1365">
        <v>45082.30887279132</v>
      </c>
      <c r="BJ64" s="1365">
        <v>48653.72720383243</v>
      </c>
      <c r="BK64" s="1365">
        <v>45020.558439443157</v>
      </c>
      <c r="BL64" s="1365">
        <v>63234.111656616056</v>
      </c>
      <c r="BM64" s="1365">
        <v>33673.286222765448</v>
      </c>
      <c r="BN64" s="1365">
        <v>71557.998567226765</v>
      </c>
    </row>
    <row r="65" spans="1:66" x14ac:dyDescent="0.2">
      <c r="A65" s="1365">
        <v>1976</v>
      </c>
      <c r="B65" s="1365">
        <v>41341.906061027497</v>
      </c>
      <c r="C65" s="1365">
        <v>41037.315756323216</v>
      </c>
      <c r="D65" s="1365">
        <v>54875.038052649703</v>
      </c>
      <c r="E65" s="1365">
        <v>28447.959206428783</v>
      </c>
      <c r="F65" s="1365">
        <v>62222.527918293978</v>
      </c>
      <c r="G65" s="1365">
        <v>61402.098678028378</v>
      </c>
      <c r="H65" s="1365">
        <v>68064.525615681821</v>
      </c>
      <c r="I65" s="1365">
        <v>60262.185074912573</v>
      </c>
      <c r="J65" s="1365">
        <v>86076.765061316109</v>
      </c>
      <c r="K65" s="1365">
        <v>47331.393044602912</v>
      </c>
      <c r="L65" s="1365">
        <v>99024.067585133394</v>
      </c>
      <c r="M65" s="1365">
        <v>120504.10064218999</v>
      </c>
      <c r="N65" s="1365">
        <v>138912.57728800364</v>
      </c>
      <c r="O65" s="1365">
        <v>114988.38523856865</v>
      </c>
      <c r="P65" s="1365">
        <v>169455.32622125428</v>
      </c>
      <c r="Q65" s="1365">
        <v>95348.361366618468</v>
      </c>
      <c r="R65" s="1365">
        <v>199906.77713684124</v>
      </c>
      <c r="S65" s="1365">
        <v>162297.10822108597</v>
      </c>
      <c r="T65" s="1365">
        <v>185320.7440559649</v>
      </c>
      <c r="U65" s="1365">
        <v>153774.649284335</v>
      </c>
      <c r="V65" s="1365">
        <v>227826.45306815687</v>
      </c>
      <c r="W65" s="1365">
        <v>127070.75700726314</v>
      </c>
      <c r="X65" s="1365">
        <v>269144.85375402099</v>
      </c>
      <c r="Y65" s="1365">
        <v>327279.06336948357</v>
      </c>
      <c r="Z65" s="1365">
        <v>374792.59328196378</v>
      </c>
      <c r="AA65" s="1365">
        <v>306997.5515370951</v>
      </c>
      <c r="AB65" s="1365">
        <v>454181.00331818755</v>
      </c>
      <c r="AC65" s="1365">
        <v>255470.39118194708</v>
      </c>
      <c r="AD65" s="1365">
        <v>545303.05106525938</v>
      </c>
      <c r="AE65" s="1365">
        <v>441963.93844309618</v>
      </c>
      <c r="AF65" s="1365">
        <v>506174.34602726292</v>
      </c>
      <c r="AG65" s="1365">
        <v>410510.41778647079</v>
      </c>
      <c r="AH65" s="1365">
        <v>600961.87178012426</v>
      </c>
      <c r="AI65" s="1365">
        <v>352291.80290674343</v>
      </c>
      <c r="AJ65" s="1365">
        <v>735620.49599185889</v>
      </c>
      <c r="AK65" s="1365">
        <v>921630.21397844586</v>
      </c>
      <c r="AL65" s="1365">
        <v>1016733.9746200691</v>
      </c>
      <c r="AM65" s="1365">
        <v>828575.83027919475</v>
      </c>
      <c r="AN65" s="1365">
        <v>1165358.9752260253</v>
      </c>
      <c r="AO65" s="1365">
        <v>789883.86590915965</v>
      </c>
      <c r="AP65" s="1365">
        <v>1505346.5250566874</v>
      </c>
      <c r="AQ65" s="1365">
        <v>2890814.532072064</v>
      </c>
      <c r="AR65" s="1365">
        <v>3021707.6396968085</v>
      </c>
      <c r="AS65" s="1365">
        <v>2493402.2892228491</v>
      </c>
      <c r="AT65" s="1365">
        <v>3279638.7408102425</v>
      </c>
      <c r="AU65" s="1365">
        <v>2689622.4466429325</v>
      </c>
      <c r="AV65" s="1365">
        <v>4610155.9093066081</v>
      </c>
      <c r="AW65" s="1365">
        <v>21281.71344402662</v>
      </c>
      <c r="AX65" s="1365">
        <v>14619.286506373166</v>
      </c>
      <c r="AY65" s="1365">
        <v>21812.446437733863</v>
      </c>
      <c r="AZ65" s="1365">
        <v>23673.311043983296</v>
      </c>
      <c r="BA65" s="1365">
        <v>9564.5253682546572</v>
      </c>
      <c r="BB65" s="1365">
        <v>25420.988251454557</v>
      </c>
      <c r="BC65" s="1365">
        <v>32546.10666312055</v>
      </c>
      <c r="BD65" s="1365">
        <v>30500.720369141258</v>
      </c>
      <c r="BE65" s="1365">
        <v>32820.530258295948</v>
      </c>
      <c r="BF65" s="1365">
        <v>42143.894922804735</v>
      </c>
      <c r="BG65" s="1365">
        <v>21014.581188629931</v>
      </c>
      <c r="BH65" s="1365">
        <v>46924.278005122062</v>
      </c>
      <c r="BI65" s="1365">
        <v>46626.598186987969</v>
      </c>
      <c r="BJ65" s="1365">
        <v>50352.512697601378</v>
      </c>
      <c r="BK65" s="1365">
        <v>46580.635033998551</v>
      </c>
      <c r="BL65" s="1365">
        <v>65232.124771331561</v>
      </c>
      <c r="BM65" s="1365">
        <v>35327.150964099019</v>
      </c>
      <c r="BN65" s="1365">
        <v>73803.39019720642</v>
      </c>
    </row>
    <row r="66" spans="1:66" x14ac:dyDescent="0.2">
      <c r="A66" s="1365">
        <v>1977</v>
      </c>
      <c r="B66" s="1365">
        <v>42626.164896848677</v>
      </c>
      <c r="C66" s="1365">
        <v>41972.550988448362</v>
      </c>
      <c r="D66" s="1365">
        <v>56233.776795419675</v>
      </c>
      <c r="E66" s="1365">
        <v>29676.127749801664</v>
      </c>
      <c r="F66" s="1365">
        <v>63436.192777300101</v>
      </c>
      <c r="G66" s="1365">
        <v>63409.421073529273</v>
      </c>
      <c r="H66" s="1365">
        <v>70079.109755859026</v>
      </c>
      <c r="I66" s="1365">
        <v>61723.238127791701</v>
      </c>
      <c r="J66" s="1365">
        <v>88316.348877901852</v>
      </c>
      <c r="K66" s="1365">
        <v>49220.521491797808</v>
      </c>
      <c r="L66" s="1365">
        <v>101255.30309286631</v>
      </c>
      <c r="M66" s="1365">
        <v>125221.4197111573</v>
      </c>
      <c r="N66" s="1365">
        <v>143367.3749213049</v>
      </c>
      <c r="O66" s="1365">
        <v>118344.66835434904</v>
      </c>
      <c r="P66" s="1365">
        <v>174560.01169580838</v>
      </c>
      <c r="Q66" s="1365">
        <v>99627.265688070256</v>
      </c>
      <c r="R66" s="1365">
        <v>205805.34298051774</v>
      </c>
      <c r="S66" s="1365">
        <v>169138.6382933337</v>
      </c>
      <c r="T66" s="1365">
        <v>191829.18837264492</v>
      </c>
      <c r="U66" s="1365">
        <v>158821.50417608483</v>
      </c>
      <c r="V66" s="1365">
        <v>235493.90359718387</v>
      </c>
      <c r="W66" s="1365">
        <v>133163.74309102169</v>
      </c>
      <c r="X66" s="1365">
        <v>277819.43103176204</v>
      </c>
      <c r="Y66" s="1365">
        <v>343102.37172523787</v>
      </c>
      <c r="Z66" s="1365">
        <v>391184.86038027471</v>
      </c>
      <c r="AA66" s="1365">
        <v>319614.22100313002</v>
      </c>
      <c r="AB66" s="1365">
        <v>473256.09031709348</v>
      </c>
      <c r="AC66" s="1365">
        <v>269257.26817730925</v>
      </c>
      <c r="AD66" s="1365">
        <v>566674.85539969278</v>
      </c>
      <c r="AE66" s="1365">
        <v>464840.55766138295</v>
      </c>
      <c r="AF66" s="1365">
        <v>529529.53344412032</v>
      </c>
      <c r="AG66" s="1365">
        <v>429295.31553711736</v>
      </c>
      <c r="AH66" s="1365">
        <v>627473.43501790427</v>
      </c>
      <c r="AI66" s="1365">
        <v>372522.25065634144</v>
      </c>
      <c r="AJ66" s="1365">
        <v>765449.56016520376</v>
      </c>
      <c r="AK66" s="1365">
        <v>976585.33203297004</v>
      </c>
      <c r="AL66" s="1365">
        <v>1070872.7002344031</v>
      </c>
      <c r="AM66" s="1365">
        <v>875238.23174674471</v>
      </c>
      <c r="AN66" s="1365">
        <v>1226719.0100624305</v>
      </c>
      <c r="AO66" s="1365">
        <v>838742.2641859462</v>
      </c>
      <c r="AP66" s="1365">
        <v>1579499.2390732237</v>
      </c>
      <c r="AQ66" s="1365">
        <v>3087168.9944791575</v>
      </c>
      <c r="AR66" s="1365">
        <v>3218745.9703962696</v>
      </c>
      <c r="AS66" s="1365">
        <v>2651355.9090342754</v>
      </c>
      <c r="AT66" s="1365">
        <v>3507214.2164425789</v>
      </c>
      <c r="AU66" s="1365">
        <v>2863366.0942499647</v>
      </c>
      <c r="AV66" s="1365">
        <v>4861074.8426609607</v>
      </c>
      <c r="AW66" s="1365">
        <v>21842.908720168074</v>
      </c>
      <c r="AX66" s="1365">
        <v>15173.220037838322</v>
      </c>
      <c r="AY66" s="1365">
        <v>22221.863849105022</v>
      </c>
      <c r="AZ66" s="1365">
        <v>24151.204712937513</v>
      </c>
      <c r="BA66" s="1365">
        <v>10131.734007805517</v>
      </c>
      <c r="BB66" s="1365">
        <v>25617.082461733899</v>
      </c>
      <c r="BC66" s="1365">
        <v>33448.914361925497</v>
      </c>
      <c r="BD66" s="1365">
        <v>31432.697116353542</v>
      </c>
      <c r="BE66" s="1365">
        <v>33486.760170014953</v>
      </c>
      <c r="BF66" s="1365">
        <v>43086.417362043154</v>
      </c>
      <c r="BG66" s="1365">
        <v>21903.779089994048</v>
      </c>
      <c r="BH66" s="1365">
        <v>47617.398310275923</v>
      </c>
      <c r="BI66" s="1365">
        <v>47956.421414122276</v>
      </c>
      <c r="BJ66" s="1365">
        <v>51757.043464497561</v>
      </c>
      <c r="BK66" s="1365">
        <v>47567.880571152367</v>
      </c>
      <c r="BL66" s="1365">
        <v>66755.43317342519</v>
      </c>
      <c r="BM66" s="1365">
        <v>36618.835442729702</v>
      </c>
      <c r="BN66" s="1365">
        <v>75117.793120953429</v>
      </c>
    </row>
    <row r="67" spans="1:66" x14ac:dyDescent="0.2">
      <c r="A67" s="1365">
        <v>1978</v>
      </c>
      <c r="B67" s="1365">
        <v>44141.007653943729</v>
      </c>
      <c r="C67" s="1365">
        <v>43633.779021789087</v>
      </c>
      <c r="D67" s="1365">
        <v>57941.04223964714</v>
      </c>
      <c r="E67" s="1365">
        <v>30986.446851830635</v>
      </c>
      <c r="F67" s="1365">
        <v>65279.163385569598</v>
      </c>
      <c r="G67" s="1365">
        <v>65783.251529521018</v>
      </c>
      <c r="H67" s="1365">
        <v>72395.889144729663</v>
      </c>
      <c r="I67" s="1365">
        <v>64293.822708087893</v>
      </c>
      <c r="J67" s="1365">
        <v>91076.414967768214</v>
      </c>
      <c r="K67" s="1365">
        <v>51115.523711359499</v>
      </c>
      <c r="L67" s="1365">
        <v>104472.21363892544</v>
      </c>
      <c r="M67" s="1365">
        <v>130628.21031065712</v>
      </c>
      <c r="N67" s="1365">
        <v>148811.06447465287</v>
      </c>
      <c r="O67" s="1365">
        <v>124050.62806106669</v>
      </c>
      <c r="P67" s="1365">
        <v>181183.20540931632</v>
      </c>
      <c r="Q67" s="1365">
        <v>103770.61863412628</v>
      </c>
      <c r="R67" s="1365">
        <v>213623.19263456075</v>
      </c>
      <c r="S67" s="1365">
        <v>176945.07716113314</v>
      </c>
      <c r="T67" s="1365">
        <v>199827.01244578901</v>
      </c>
      <c r="U67" s="1365">
        <v>167064.63346674546</v>
      </c>
      <c r="V67" s="1365">
        <v>245456.04794729527</v>
      </c>
      <c r="W67" s="1365">
        <v>139151.2899404075</v>
      </c>
      <c r="X67" s="1365">
        <v>288913.24348462035</v>
      </c>
      <c r="Y67" s="1365">
        <v>362135.17759945005</v>
      </c>
      <c r="Z67" s="1365">
        <v>411968.30229038658</v>
      </c>
      <c r="AA67" s="1365">
        <v>338921.452166976</v>
      </c>
      <c r="AB67" s="1365">
        <v>499163.11377340485</v>
      </c>
      <c r="AC67" s="1365">
        <v>283547.15673997096</v>
      </c>
      <c r="AD67" s="1365">
        <v>593861.91174377734</v>
      </c>
      <c r="AE67" s="1365">
        <v>495545.87756658677</v>
      </c>
      <c r="AF67" s="1365">
        <v>561723.10425636941</v>
      </c>
      <c r="AG67" s="1365">
        <v>459212.16745947767</v>
      </c>
      <c r="AH67" s="1365">
        <v>667425.23319463164</v>
      </c>
      <c r="AI67" s="1365">
        <v>394542.28699083574</v>
      </c>
      <c r="AJ67" s="1365">
        <v>808877.96151529322</v>
      </c>
      <c r="AK67" s="1365">
        <v>1068023.8133580198</v>
      </c>
      <c r="AL67" s="1365">
        <v>1164315.1884916003</v>
      </c>
      <c r="AM67" s="1365">
        <v>962818.95095848583</v>
      </c>
      <c r="AN67" s="1365">
        <v>1342634.6526722088</v>
      </c>
      <c r="AO67" s="1365">
        <v>906212.79919771291</v>
      </c>
      <c r="AP67" s="1365">
        <v>1715627.8524919823</v>
      </c>
      <c r="AQ67" s="1365">
        <v>3517673.8461581566</v>
      </c>
      <c r="AR67" s="1365">
        <v>3665700.4728733948</v>
      </c>
      <c r="AS67" s="1365">
        <v>3058637.6032763501</v>
      </c>
      <c r="AT67" s="1365">
        <v>4044268.0168151623</v>
      </c>
      <c r="AU67" s="1365">
        <v>3197054.5573675414</v>
      </c>
      <c r="AV67" s="1365">
        <v>5519248.751748167</v>
      </c>
      <c r="AW67" s="1365">
        <v>22498.76377836644</v>
      </c>
      <c r="AX67" s="1365">
        <v>15886.126163157795</v>
      </c>
      <c r="AY67" s="1365">
        <v>22973.735335490284</v>
      </c>
      <c r="AZ67" s="1365">
        <v>24805.66951152607</v>
      </c>
      <c r="BA67" s="1365">
        <v>10857.369992301772</v>
      </c>
      <c r="BB67" s="1365">
        <v>26086.113132213744</v>
      </c>
      <c r="BC67" s="1365">
        <v>34531.318469864462</v>
      </c>
      <c r="BD67" s="1365">
        <v>32511.001340531599</v>
      </c>
      <c r="BE67" s="1365">
        <v>34698.573572980466</v>
      </c>
      <c r="BF67" s="1365">
        <v>44247.468554128332</v>
      </c>
      <c r="BG67" s="1365">
        <v>22899.316653797785</v>
      </c>
      <c r="BH67" s="1365">
        <v>48796.493469015011</v>
      </c>
      <c r="BI67" s="1365">
        <v>49572.011834237004</v>
      </c>
      <c r="BJ67" s="1365">
        <v>53292.095312248865</v>
      </c>
      <c r="BK67" s="1365">
        <v>49354.621369843197</v>
      </c>
      <c r="BL67" s="1365">
        <v>68549.717357381174</v>
      </c>
      <c r="BM67" s="1365">
        <v>37951.749980667802</v>
      </c>
      <c r="BN67" s="1365">
        <v>77184.468890016607</v>
      </c>
    </row>
    <row r="68" spans="1:66" x14ac:dyDescent="0.2">
      <c r="A68" s="1365">
        <v>1979</v>
      </c>
      <c r="B68" s="1365">
        <v>44306.582492201262</v>
      </c>
      <c r="C68" s="1365">
        <v>43687.143378461398</v>
      </c>
      <c r="D68" s="1365">
        <v>57981.377777249501</v>
      </c>
      <c r="E68" s="1365">
        <v>31382.127678875459</v>
      </c>
      <c r="F68" s="1365">
        <v>65241.143695651597</v>
      </c>
      <c r="G68" s="1365">
        <v>65988.947071852919</v>
      </c>
      <c r="H68" s="1365">
        <v>72445.688063922018</v>
      </c>
      <c r="I68" s="1365">
        <v>64274.889264412763</v>
      </c>
      <c r="J68" s="1365">
        <v>91118.78252618741</v>
      </c>
      <c r="K68" s="1365">
        <v>51566.585966130842</v>
      </c>
      <c r="L68" s="1365">
        <v>104385.46593304432</v>
      </c>
      <c r="M68" s="1365">
        <v>132292.95354318555</v>
      </c>
      <c r="N68" s="1365">
        <v>150035.38942866665</v>
      </c>
      <c r="O68" s="1365">
        <v>125028.7708249899</v>
      </c>
      <c r="P68" s="1365">
        <v>183168.51066679429</v>
      </c>
      <c r="Q68" s="1365">
        <v>104927.27238686361</v>
      </c>
      <c r="R68" s="1365">
        <v>215582.55310297027</v>
      </c>
      <c r="S68" s="1365">
        <v>180691.09866891522</v>
      </c>
      <c r="T68" s="1365">
        <v>202815.10785852483</v>
      </c>
      <c r="U68" s="1365">
        <v>169716.67724374257</v>
      </c>
      <c r="V68" s="1365">
        <v>249811.53881767276</v>
      </c>
      <c r="W68" s="1365">
        <v>141443.27572177796</v>
      </c>
      <c r="X68" s="1365">
        <v>293556.51820364868</v>
      </c>
      <c r="Y68" s="1365">
        <v>378718.85569941351</v>
      </c>
      <c r="Z68" s="1365">
        <v>427403.74076820328</v>
      </c>
      <c r="AA68" s="1365">
        <v>352653.55783351639</v>
      </c>
      <c r="AB68" s="1365">
        <v>519539.6076493148</v>
      </c>
      <c r="AC68" s="1365">
        <v>295533.01477473427</v>
      </c>
      <c r="AD68" s="1365">
        <v>616499.33682120941</v>
      </c>
      <c r="AE68" s="1365">
        <v>526991.28733213793</v>
      </c>
      <c r="AF68" s="1365">
        <v>590920.17914103856</v>
      </c>
      <c r="AG68" s="1365">
        <v>485709.98202419572</v>
      </c>
      <c r="AH68" s="1365">
        <v>706629.00796368963</v>
      </c>
      <c r="AI68" s="1365">
        <v>416940.85938905628</v>
      </c>
      <c r="AJ68" s="1365">
        <v>852634.61743563903</v>
      </c>
      <c r="AK68" s="1365">
        <v>1194218.0384483195</v>
      </c>
      <c r="AL68" s="1365">
        <v>1286048.6327707442</v>
      </c>
      <c r="AM68" s="1365">
        <v>1075732.9055671236</v>
      </c>
      <c r="AN68" s="1365">
        <v>1493754.1148790549</v>
      </c>
      <c r="AO68" s="1365">
        <v>1000081.3062203811</v>
      </c>
      <c r="AP68" s="1365">
        <v>1904530.3230813192</v>
      </c>
      <c r="AQ68" s="1365">
        <v>4185194.3067222908</v>
      </c>
      <c r="AR68" s="1365">
        <v>4357576.8001211602</v>
      </c>
      <c r="AS68" s="1365">
        <v>3656076.4006360387</v>
      </c>
      <c r="AT68" s="1365">
        <v>4811249.0144947739</v>
      </c>
      <c r="AU68" s="1365">
        <v>3772297.8362275586</v>
      </c>
      <c r="AV68" s="1365">
        <v>6593973.0584019776</v>
      </c>
      <c r="AW68" s="1365">
        <v>22624.2179125496</v>
      </c>
      <c r="AX68" s="1365">
        <v>16167.476920480492</v>
      </c>
      <c r="AY68" s="1365">
        <v>23099.39749251003</v>
      </c>
      <c r="AZ68" s="1365">
        <v>24843.973028311608</v>
      </c>
      <c r="BA68" s="1365">
        <v>11197.669391620077</v>
      </c>
      <c r="BB68" s="1365">
        <v>26096.821458258863</v>
      </c>
      <c r="BC68" s="1365">
        <v>34530.319042091891</v>
      </c>
      <c r="BD68" s="1365">
        <v>32558.937277038433</v>
      </c>
      <c r="BE68" s="1365">
        <v>34649.184773291563</v>
      </c>
      <c r="BF68" s="1365">
        <v>44071.696345077864</v>
      </c>
      <c r="BG68" s="1365">
        <v>23210.444933543436</v>
      </c>
      <c r="BH68" s="1365">
        <v>48536.542650393967</v>
      </c>
      <c r="BI68" s="1365">
        <v>49412.94545401974</v>
      </c>
      <c r="BJ68" s="1365">
        <v>53048.262722735853</v>
      </c>
      <c r="BK68" s="1365">
        <v>49086.418874268486</v>
      </c>
      <c r="BL68" s="1365">
        <v>68106.350491035671</v>
      </c>
      <c r="BM68" s="1365">
        <v>38226.414360947638</v>
      </c>
      <c r="BN68" s="1365">
        <v>76586.194140562831</v>
      </c>
    </row>
    <row r="69" spans="1:66" x14ac:dyDescent="0.2">
      <c r="A69" s="1365">
        <v>1980</v>
      </c>
      <c r="B69" s="1365">
        <v>43015.838518523517</v>
      </c>
      <c r="C69" s="1365">
        <v>42151.270625827849</v>
      </c>
      <c r="D69" s="1365">
        <v>55547.662079187088</v>
      </c>
      <c r="E69" s="1365">
        <v>31241.616556343924</v>
      </c>
      <c r="F69" s="1365">
        <v>62994.057076102275</v>
      </c>
      <c r="G69" s="1365">
        <v>64010.420338895077</v>
      </c>
      <c r="H69" s="1365">
        <v>69993.911309370116</v>
      </c>
      <c r="I69" s="1365">
        <v>62092.883779174976</v>
      </c>
      <c r="J69" s="1365">
        <v>87269.905323316518</v>
      </c>
      <c r="K69" s="1365">
        <v>51083.46911932002</v>
      </c>
      <c r="L69" s="1365">
        <v>100688.10110762784</v>
      </c>
      <c r="M69" s="1365">
        <v>125832.0275168415</v>
      </c>
      <c r="N69" s="1365">
        <v>142450.98545540372</v>
      </c>
      <c r="O69" s="1365">
        <v>118664.22319048365</v>
      </c>
      <c r="P69" s="1365">
        <v>172737.61235187843</v>
      </c>
      <c r="Q69" s="1365">
        <v>101902.7724219575</v>
      </c>
      <c r="R69" s="1365">
        <v>205088.29804628561</v>
      </c>
      <c r="S69" s="1365">
        <v>169611.380288063</v>
      </c>
      <c r="T69" s="1365">
        <v>190665.61482429469</v>
      </c>
      <c r="U69" s="1365">
        <v>159093.76081850997</v>
      </c>
      <c r="V69" s="1365">
        <v>233652.75104758656</v>
      </c>
      <c r="W69" s="1365">
        <v>135716.07516743281</v>
      </c>
      <c r="X69" s="1365">
        <v>275545.45713843498</v>
      </c>
      <c r="Y69" s="1365">
        <v>348231.51034091646</v>
      </c>
      <c r="Z69" s="1365">
        <v>393505.40516793774</v>
      </c>
      <c r="AA69" s="1365">
        <v>325177.08815092256</v>
      </c>
      <c r="AB69" s="1365">
        <v>482032.70217564394</v>
      </c>
      <c r="AC69" s="1365">
        <v>273404.804814064</v>
      </c>
      <c r="AD69" s="1365">
        <v>565180.16646966152</v>
      </c>
      <c r="AE69" s="1365">
        <v>480768.52645232453</v>
      </c>
      <c r="AF69" s="1365">
        <v>541431.14771597355</v>
      </c>
      <c r="AG69" s="1365">
        <v>446653.00131325709</v>
      </c>
      <c r="AH69" s="1365">
        <v>656568.2566620413</v>
      </c>
      <c r="AI69" s="1365">
        <v>378554.89821275242</v>
      </c>
      <c r="AJ69" s="1365">
        <v>777733.88883769163</v>
      </c>
      <c r="AK69" s="1365">
        <v>1065210.9527128185</v>
      </c>
      <c r="AL69" s="1365">
        <v>1163439.9653733301</v>
      </c>
      <c r="AM69" s="1365">
        <v>973442.47692643257</v>
      </c>
      <c r="AN69" s="1365">
        <v>1387231.1559641911</v>
      </c>
      <c r="AO69" s="1365">
        <v>859965.24944633455</v>
      </c>
      <c r="AP69" s="1365">
        <v>1704263.6719180113</v>
      </c>
      <c r="AQ69" s="1365">
        <v>3572046.0045519671</v>
      </c>
      <c r="AR69" s="1365">
        <v>3747497.8788973219</v>
      </c>
      <c r="AS69" s="1365">
        <v>3189346.8377107447</v>
      </c>
      <c r="AT69" s="1365">
        <v>4338399.854475785</v>
      </c>
      <c r="AU69" s="1365">
        <v>3018553.2067698603</v>
      </c>
      <c r="AV69" s="1365">
        <v>5634471.9043057263</v>
      </c>
      <c r="AW69" s="1365">
        <v>22021.256698151956</v>
      </c>
      <c r="AX69" s="1365">
        <v>16037.765727676915</v>
      </c>
      <c r="AY69" s="1365">
        <v>22209.657472480725</v>
      </c>
      <c r="AZ69" s="1365">
        <v>23825.418835057666</v>
      </c>
      <c r="BA69" s="1365">
        <v>11399.763993367835</v>
      </c>
      <c r="BB69" s="1365">
        <v>25300.013044576706</v>
      </c>
      <c r="BC69" s="1365">
        <v>33814.039740932632</v>
      </c>
      <c r="BD69" s="1365">
        <v>31967.488858870161</v>
      </c>
      <c r="BE69" s="1365">
        <v>33649.831451977203</v>
      </c>
      <c r="BF69" s="1365">
        <v>42526.556493332486</v>
      </c>
      <c r="BG69" s="1365">
        <v>23390.377015720198</v>
      </c>
      <c r="BH69" s="1365">
        <v>47205.808079415241</v>
      </c>
      <c r="BI69" s="1365">
        <v>48555.018544408464</v>
      </c>
      <c r="BJ69" s="1365">
        <v>51879.64277286172</v>
      </c>
      <c r="BK69" s="1365">
        <v>47950.048926347801</v>
      </c>
      <c r="BL69" s="1365">
        <v>65902.978566176025</v>
      </c>
      <c r="BM69" s="1365">
        <v>38378.643293660651</v>
      </c>
      <c r="BN69" s="1365">
        <v>74588.051872963377</v>
      </c>
    </row>
    <row r="70" spans="1:66" x14ac:dyDescent="0.2">
      <c r="A70" s="1365">
        <v>1981</v>
      </c>
      <c r="B70" s="1365">
        <v>43346.436954577184</v>
      </c>
      <c r="C70" s="1365">
        <v>41927.447095976007</v>
      </c>
      <c r="D70" s="1365">
        <v>55230.904329733974</v>
      </c>
      <c r="E70" s="1365">
        <v>32206.128458190025</v>
      </c>
      <c r="F70" s="1365">
        <v>63217.894317052145</v>
      </c>
      <c r="G70" s="1365">
        <v>65077.539503545508</v>
      </c>
      <c r="H70" s="1365">
        <v>70699.942057451306</v>
      </c>
      <c r="I70" s="1365">
        <v>62462.680000517808</v>
      </c>
      <c r="J70" s="1365">
        <v>87313.335810827673</v>
      </c>
      <c r="K70" s="1365">
        <v>52745.779798024225</v>
      </c>
      <c r="L70" s="1365">
        <v>101686.43541975161</v>
      </c>
      <c r="M70" s="1365">
        <v>131398.74169498979</v>
      </c>
      <c r="N70" s="1365">
        <v>146719.45717221935</v>
      </c>
      <c r="O70" s="1365">
        <v>122578.70022864347</v>
      </c>
      <c r="P70" s="1365">
        <v>176063.49940297182</v>
      </c>
      <c r="Q70" s="1365">
        <v>108662.26462335138</v>
      </c>
      <c r="R70" s="1365">
        <v>212188.27924118118</v>
      </c>
      <c r="S70" s="1365">
        <v>179240.26022900635</v>
      </c>
      <c r="T70" s="1365">
        <v>198247.24855708805</v>
      </c>
      <c r="U70" s="1365">
        <v>166585.09665907547</v>
      </c>
      <c r="V70" s="1365">
        <v>239695.76316294441</v>
      </c>
      <c r="W70" s="1365">
        <v>146786.74057126671</v>
      </c>
      <c r="X70" s="1365">
        <v>288511.96698577149</v>
      </c>
      <c r="Y70" s="1365">
        <v>378845.55219785206</v>
      </c>
      <c r="Z70" s="1365">
        <v>419192.13757812581</v>
      </c>
      <c r="AA70" s="1365">
        <v>352615.08047452464</v>
      </c>
      <c r="AB70" s="1365">
        <v>508356.53157138982</v>
      </c>
      <c r="AC70" s="1365">
        <v>305028.05744874099</v>
      </c>
      <c r="AD70" s="1365">
        <v>608256.96615163935</v>
      </c>
      <c r="AE70" s="1365">
        <v>531323.21368150401</v>
      </c>
      <c r="AF70" s="1365">
        <v>585771.35517800599</v>
      </c>
      <c r="AG70" s="1365">
        <v>492613.48352976976</v>
      </c>
      <c r="AH70" s="1365">
        <v>704199.53116691008</v>
      </c>
      <c r="AI70" s="1365">
        <v>429074.57327407046</v>
      </c>
      <c r="AJ70" s="1365">
        <v>851778.09401567222</v>
      </c>
      <c r="AK70" s="1365">
        <v>1213212.9314027929</v>
      </c>
      <c r="AL70" s="1365">
        <v>1300419.8041903703</v>
      </c>
      <c r="AM70" s="1365">
        <v>1101852.3282222564</v>
      </c>
      <c r="AN70" s="1365">
        <v>1522952.0244321302</v>
      </c>
      <c r="AO70" s="1365">
        <v>1007210.328074398</v>
      </c>
      <c r="AP70" s="1365">
        <v>1917620.3729966441</v>
      </c>
      <c r="AQ70" s="1365">
        <v>4175414.1195113617</v>
      </c>
      <c r="AR70" s="1365">
        <v>4340923.076670344</v>
      </c>
      <c r="AS70" s="1365">
        <v>3725774.5330191026</v>
      </c>
      <c r="AT70" s="1365">
        <v>4894695.9427912263</v>
      </c>
      <c r="AU70" s="1365">
        <v>3670743.4498070292</v>
      </c>
      <c r="AV70" s="1365">
        <v>6531176.7933604289</v>
      </c>
      <c r="AW70" s="1365">
        <v>21615.334405608861</v>
      </c>
      <c r="AX70" s="1365">
        <v>15992.931851703061</v>
      </c>
      <c r="AY70" s="1365">
        <v>21392.214191434214</v>
      </c>
      <c r="AZ70" s="1365">
        <v>23148.472848640267</v>
      </c>
      <c r="BA70" s="1365">
        <v>11666.477118355819</v>
      </c>
      <c r="BB70" s="1365">
        <v>24749.353214352683</v>
      </c>
      <c r="BC70" s="1365">
        <v>33562.847538975788</v>
      </c>
      <c r="BD70" s="1365">
        <v>31860.545819283612</v>
      </c>
      <c r="BE70" s="1365">
        <v>32966.196747901842</v>
      </c>
      <c r="BF70" s="1365">
        <v>41805.060432707542</v>
      </c>
      <c r="BG70" s="1365">
        <v>23711.00221761654</v>
      </c>
      <c r="BH70" s="1365">
        <v>46665.629325482259</v>
      </c>
      <c r="BI70" s="1365">
        <v>48497.238955684443</v>
      </c>
      <c r="BJ70" s="1365">
        <v>51695.063278759306</v>
      </c>
      <c r="BK70" s="1365">
        <v>47433.674943486389</v>
      </c>
      <c r="BL70" s="1365">
        <v>65125.794912791644</v>
      </c>
      <c r="BM70" s="1365">
        <v>38766.658591692445</v>
      </c>
      <c r="BN70" s="1365">
        <v>74060.97446439421</v>
      </c>
    </row>
    <row r="71" spans="1:66" x14ac:dyDescent="0.2">
      <c r="A71" s="1365">
        <v>1982</v>
      </c>
      <c r="B71" s="1365">
        <v>41921.649143242452</v>
      </c>
      <c r="C71" s="1365">
        <v>40172.500918432626</v>
      </c>
      <c r="D71" s="1365">
        <v>53121.934429159701</v>
      </c>
      <c r="E71" s="1365">
        <v>31692.342367222816</v>
      </c>
      <c r="F71" s="1365">
        <v>60999.641249957953</v>
      </c>
      <c r="G71" s="1365">
        <v>63664.899475861421</v>
      </c>
      <c r="H71" s="1365">
        <v>68824.33683168632</v>
      </c>
      <c r="I71" s="1365">
        <v>60673.085270347445</v>
      </c>
      <c r="J71" s="1365">
        <v>84919.263132128341</v>
      </c>
      <c r="K71" s="1365">
        <v>52182.197039938364</v>
      </c>
      <c r="L71" s="1365">
        <v>99020.525911875811</v>
      </c>
      <c r="M71" s="1365">
        <v>129244.42699744963</v>
      </c>
      <c r="N71" s="1365">
        <v>144197.75943997662</v>
      </c>
      <c r="O71" s="1365">
        <v>119908.60639394382</v>
      </c>
      <c r="P71" s="1365">
        <v>172839.90066516298</v>
      </c>
      <c r="Q71" s="1365">
        <v>107930.96549475784</v>
      </c>
      <c r="R71" s="1365">
        <v>208293.05903613626</v>
      </c>
      <c r="S71" s="1365">
        <v>176947.32371288096</v>
      </c>
      <c r="T71" s="1365">
        <v>195418.14882664013</v>
      </c>
      <c r="U71" s="1365">
        <v>163659.44525891199</v>
      </c>
      <c r="V71" s="1365">
        <v>235272.44166371407</v>
      </c>
      <c r="W71" s="1365">
        <v>146717.73163719286</v>
      </c>
      <c r="X71" s="1365">
        <v>283570.36293434398</v>
      </c>
      <c r="Y71" s="1365">
        <v>380740.91140485468</v>
      </c>
      <c r="Z71" s="1365">
        <v>419202.47358514316</v>
      </c>
      <c r="AA71" s="1365">
        <v>353351.62059601332</v>
      </c>
      <c r="AB71" s="1365">
        <v>504802.87340099859</v>
      </c>
      <c r="AC71" s="1365">
        <v>312330.29861291876</v>
      </c>
      <c r="AD71" s="1365">
        <v>605439.95939583797</v>
      </c>
      <c r="AE71" s="1365">
        <v>542851.81801821978</v>
      </c>
      <c r="AF71" s="1365">
        <v>593949.93229673512</v>
      </c>
      <c r="AG71" s="1365">
        <v>502712.556176493</v>
      </c>
      <c r="AH71" s="1365">
        <v>710466.80384117714</v>
      </c>
      <c r="AI71" s="1365">
        <v>447349.63660453615</v>
      </c>
      <c r="AJ71" s="1365">
        <v>859352.06012964819</v>
      </c>
      <c r="AK71" s="1365">
        <v>1332478.0611623595</v>
      </c>
      <c r="AL71" s="1365">
        <v>1412358.8638439181</v>
      </c>
      <c r="AM71" s="1365">
        <v>1211926.9504170236</v>
      </c>
      <c r="AN71" s="1365">
        <v>1648388.7247601892</v>
      </c>
      <c r="AO71" s="1365">
        <v>1137214.3769402395</v>
      </c>
      <c r="AP71" s="1365">
        <v>2109310.7685191175</v>
      </c>
      <c r="AQ71" s="1365">
        <v>5263656.3647420639</v>
      </c>
      <c r="AR71" s="1365">
        <v>5395413.7438605959</v>
      </c>
      <c r="AS71" s="1365">
        <v>4637456.0327183874</v>
      </c>
      <c r="AT71" s="1365">
        <v>6103459.6532630716</v>
      </c>
      <c r="AU71" s="1365">
        <v>4727630.5981672984</v>
      </c>
      <c r="AV71" s="1365">
        <v>8203205.0265097441</v>
      </c>
      <c r="AW71" s="1365">
        <v>20178.398810623483</v>
      </c>
      <c r="AX71" s="1365">
        <v>15018.961454798595</v>
      </c>
      <c r="AY71" s="1365">
        <v>19671.916566517801</v>
      </c>
      <c r="AZ71" s="1365">
        <v>21324.605726191054</v>
      </c>
      <c r="BA71" s="1365">
        <v>11202.487694507263</v>
      </c>
      <c r="BB71" s="1365">
        <v>22978.756588040102</v>
      </c>
      <c r="BC71" s="1365">
        <v>32219.118270552764</v>
      </c>
      <c r="BD71" s="1365">
        <v>30557.636888049765</v>
      </c>
      <c r="BE71" s="1365">
        <v>31312.933643375822</v>
      </c>
      <c r="BF71" s="1365">
        <v>39819.938180714889</v>
      </c>
      <c r="BG71" s="1365">
        <v>23221.384241941141</v>
      </c>
      <c r="BH71" s="1365">
        <v>44633.705940382584</v>
      </c>
      <c r="BI71" s="1365">
        <v>47270.017595464364</v>
      </c>
      <c r="BJ71" s="1365">
        <v>49980.981179613729</v>
      </c>
      <c r="BK71" s="1365">
        <v>45864.20498944835</v>
      </c>
      <c r="BL71" s="1365">
        <v>62939.103748869675</v>
      </c>
      <c r="BM71" s="1365">
        <v>38245.004926233501</v>
      </c>
      <c r="BN71" s="1365">
        <v>71702.392630810689</v>
      </c>
    </row>
    <row r="72" spans="1:66" x14ac:dyDescent="0.2">
      <c r="A72" s="1365">
        <v>1983</v>
      </c>
      <c r="B72" s="1365">
        <v>42579.044980140163</v>
      </c>
      <c r="C72" s="1365">
        <v>40483.013711136038</v>
      </c>
      <c r="D72" s="1365">
        <v>53172.0450113568</v>
      </c>
      <c r="E72" s="1365">
        <v>32904.924879361672</v>
      </c>
      <c r="F72" s="1365">
        <v>61661.971880350284</v>
      </c>
      <c r="G72" s="1365">
        <v>65429.026106284844</v>
      </c>
      <c r="H72" s="1365">
        <v>70246.819691063123</v>
      </c>
      <c r="I72" s="1365">
        <v>61930.535449321091</v>
      </c>
      <c r="J72" s="1365">
        <v>85874.545607085878</v>
      </c>
      <c r="K72" s="1365">
        <v>54367.442329139689</v>
      </c>
      <c r="L72" s="1365">
        <v>100964.65311275543</v>
      </c>
      <c r="M72" s="1365">
        <v>134973.14959470616</v>
      </c>
      <c r="N72" s="1365">
        <v>149299.467404511</v>
      </c>
      <c r="O72" s="1365">
        <v>124386.85588016968</v>
      </c>
      <c r="P72" s="1365">
        <v>178381.73748795295</v>
      </c>
      <c r="Q72" s="1365">
        <v>114293.53107579517</v>
      </c>
      <c r="R72" s="1365">
        <v>216355.15143864599</v>
      </c>
      <c r="S72" s="1365">
        <v>185228.68107557055</v>
      </c>
      <c r="T72" s="1365">
        <v>203685.80084748133</v>
      </c>
      <c r="U72" s="1365">
        <v>170045.92918389101</v>
      </c>
      <c r="V72" s="1365">
        <v>245083.58806552153</v>
      </c>
      <c r="W72" s="1365">
        <v>155367.18225895736</v>
      </c>
      <c r="X72" s="1365">
        <v>296094.24233634764</v>
      </c>
      <c r="Y72" s="1365">
        <v>408406.51016618946</v>
      </c>
      <c r="Z72" s="1365">
        <v>446937.8671611824</v>
      </c>
      <c r="AA72" s="1365">
        <v>373515.57065082475</v>
      </c>
      <c r="AB72" s="1365">
        <v>539061.3511419429</v>
      </c>
      <c r="AC72" s="1365">
        <v>334975.7462354427</v>
      </c>
      <c r="AD72" s="1365">
        <v>646767.62260330317</v>
      </c>
      <c r="AE72" s="1365">
        <v>589088.74325759523</v>
      </c>
      <c r="AF72" s="1365">
        <v>640541.60937614506</v>
      </c>
      <c r="AG72" s="1365">
        <v>535764.92817410256</v>
      </c>
      <c r="AH72" s="1365">
        <v>762658.41844096896</v>
      </c>
      <c r="AI72" s="1365">
        <v>484822.38790954929</v>
      </c>
      <c r="AJ72" s="1365">
        <v>929932.57955497422</v>
      </c>
      <c r="AK72" s="1365">
        <v>1461701.3061974887</v>
      </c>
      <c r="AL72" s="1365">
        <v>1542127.0032058242</v>
      </c>
      <c r="AM72" s="1365">
        <v>1308048.613725574</v>
      </c>
      <c r="AN72" s="1365">
        <v>1785829.9205386406</v>
      </c>
      <c r="AO72" s="1365">
        <v>1247827.6265111452</v>
      </c>
      <c r="AP72" s="1365">
        <v>2282349.343179388</v>
      </c>
      <c r="AQ72" s="1365">
        <v>6078060.1137626916</v>
      </c>
      <c r="AR72" s="1365">
        <v>6242816.0012368467</v>
      </c>
      <c r="AS72" s="1365">
        <v>5322958.6848515766</v>
      </c>
      <c r="AT72" s="1365">
        <v>6879929.1902517108</v>
      </c>
      <c r="AU72" s="1365">
        <v>5506600.1291536428</v>
      </c>
      <c r="AV72" s="1365">
        <v>9278320.4238687363</v>
      </c>
      <c r="AW72" s="1365">
        <v>19729.063853995482</v>
      </c>
      <c r="AX72" s="1365">
        <v>14911.270269217206</v>
      </c>
      <c r="AY72" s="1365">
        <v>19035.491972950986</v>
      </c>
      <c r="AZ72" s="1365">
        <v>20469.544415627723</v>
      </c>
      <c r="BA72" s="1365">
        <v>11442.407429583658</v>
      </c>
      <c r="BB72" s="1365">
        <v>22359.290647945119</v>
      </c>
      <c r="BC72" s="1365">
        <v>32313.0333562995</v>
      </c>
      <c r="BD72" s="1365">
        <v>30721.220266321183</v>
      </c>
      <c r="BE72" s="1365">
        <v>31160.364581243412</v>
      </c>
      <c r="BF72" s="1365">
        <v>39259.856958401673</v>
      </c>
      <c r="BG72" s="1365">
        <v>23861.746413091281</v>
      </c>
      <c r="BH72" s="1365">
        <v>44473.840818317418</v>
      </c>
      <c r="BI72" s="1365">
        <v>48042.995234179514</v>
      </c>
      <c r="BJ72" s="1365">
        <v>50483.65776270115</v>
      </c>
      <c r="BK72" s="1365">
        <v>46316.45534160894</v>
      </c>
      <c r="BL72" s="1365">
        <v>62747.747636869106</v>
      </c>
      <c r="BM72" s="1365">
        <v>39385.920142475814</v>
      </c>
      <c r="BN72" s="1365">
        <v>72117.028531282776</v>
      </c>
    </row>
    <row r="73" spans="1:66" x14ac:dyDescent="0.2">
      <c r="A73" s="1365">
        <v>1984</v>
      </c>
      <c r="B73" s="1365">
        <v>45416.027469340283</v>
      </c>
      <c r="C73" s="1365">
        <v>43016.829375259113</v>
      </c>
      <c r="D73" s="1365">
        <v>56592.083105192927</v>
      </c>
      <c r="E73" s="1365">
        <v>35134.610327221519</v>
      </c>
      <c r="F73" s="1365">
        <v>65727.417766041122</v>
      </c>
      <c r="G73" s="1365">
        <v>70518.112059498584</v>
      </c>
      <c r="H73" s="1365">
        <v>75457.115225132584</v>
      </c>
      <c r="I73" s="1365">
        <v>66509.361760153406</v>
      </c>
      <c r="J73" s="1365">
        <v>91707.556592867681</v>
      </c>
      <c r="K73" s="1365">
        <v>58707.554995555554</v>
      </c>
      <c r="L73" s="1365">
        <v>108468.88580559072</v>
      </c>
      <c r="M73" s="1365">
        <v>150904.02232994375</v>
      </c>
      <c r="N73" s="1365">
        <v>164900.88204213369</v>
      </c>
      <c r="O73" s="1365">
        <v>139682.41304641985</v>
      </c>
      <c r="P73" s="1365">
        <v>195682.07268892409</v>
      </c>
      <c r="Q73" s="1365">
        <v>128949.76274519894</v>
      </c>
      <c r="R73" s="1365">
        <v>240447.40270337879</v>
      </c>
      <c r="S73" s="1365">
        <v>210074.83277642605</v>
      </c>
      <c r="T73" s="1365">
        <v>228430.33789136613</v>
      </c>
      <c r="U73" s="1365">
        <v>195340.53021149247</v>
      </c>
      <c r="V73" s="1365">
        <v>273443.33980168152</v>
      </c>
      <c r="W73" s="1365">
        <v>178082.01469681479</v>
      </c>
      <c r="X73" s="1365">
        <v>333867.00740674138</v>
      </c>
      <c r="Y73" s="1365">
        <v>471992.27864985343</v>
      </c>
      <c r="Z73" s="1365">
        <v>514357.12846148101</v>
      </c>
      <c r="AA73" s="1365">
        <v>450785.54310311709</v>
      </c>
      <c r="AB73" s="1365">
        <v>620115.14855248481</v>
      </c>
      <c r="AC73" s="1365">
        <v>390673.84771407925</v>
      </c>
      <c r="AD73" s="1365">
        <v>747039.12524468661</v>
      </c>
      <c r="AE73" s="1365">
        <v>687148.48010766134</v>
      </c>
      <c r="AF73" s="1365">
        <v>744158.5040776165</v>
      </c>
      <c r="AG73" s="1365">
        <v>659829.78388283646</v>
      </c>
      <c r="AH73" s="1365">
        <v>892010.55778828671</v>
      </c>
      <c r="AI73" s="1365">
        <v>568195.42683310097</v>
      </c>
      <c r="AJ73" s="1365">
        <v>1081452.1466344749</v>
      </c>
      <c r="AK73" s="1365">
        <v>1740334.614339012</v>
      </c>
      <c r="AL73" s="1365">
        <v>1832779.3831005944</v>
      </c>
      <c r="AM73" s="1365">
        <v>1673186.8425584696</v>
      </c>
      <c r="AN73" s="1365">
        <v>2160170.123617019</v>
      </c>
      <c r="AO73" s="1365">
        <v>1455533.9839354162</v>
      </c>
      <c r="AP73" s="1365">
        <v>2705244.6871077335</v>
      </c>
      <c r="AQ73" s="1365">
        <v>7111427.9076875225</v>
      </c>
      <c r="AR73" s="1365">
        <v>7321058.466608962</v>
      </c>
      <c r="AS73" s="1365">
        <v>6710527.848513606</v>
      </c>
      <c r="AT73" s="1365">
        <v>8303475.0208174782</v>
      </c>
      <c r="AU73" s="1365">
        <v>6198315.3464709325</v>
      </c>
      <c r="AV73" s="1365">
        <v>10959211.401105005</v>
      </c>
      <c r="AW73" s="1365">
        <v>20313.942879181981</v>
      </c>
      <c r="AX73" s="1365">
        <v>15374.939713547976</v>
      </c>
      <c r="AY73" s="1365">
        <v>19524.296990364826</v>
      </c>
      <c r="AZ73" s="1365">
        <v>21476.609617518174</v>
      </c>
      <c r="BA73" s="1365">
        <v>11561.665658887485</v>
      </c>
      <c r="BB73" s="1365">
        <v>22985.949726491512</v>
      </c>
      <c r="BC73" s="1365">
        <v>33695.139151495452</v>
      </c>
      <c r="BD73" s="1365">
        <v>32139.932516807683</v>
      </c>
      <c r="BE73" s="1365">
        <v>32276.208967352366</v>
      </c>
      <c r="BF73" s="1365">
        <v>41137.639818111667</v>
      </c>
      <c r="BG73" s="1365">
        <v>24710.704503001802</v>
      </c>
      <c r="BH73" s="1365">
        <v>46314.086106336923</v>
      </c>
      <c r="BI73" s="1365">
        <v>50421.634491887293</v>
      </c>
      <c r="BJ73" s="1365">
        <v>53096.17352088233</v>
      </c>
      <c r="BK73" s="1365">
        <v>48216.098938586794</v>
      </c>
      <c r="BL73" s="1365">
        <v>65713.927568853556</v>
      </c>
      <c r="BM73" s="1365">
        <v>41147.003058144692</v>
      </c>
      <c r="BN73" s="1365">
        <v>75474.256581143694</v>
      </c>
    </row>
    <row r="74" spans="1:66" x14ac:dyDescent="0.2">
      <c r="A74" s="1365">
        <v>1985</v>
      </c>
      <c r="B74" s="1365">
        <v>46199.148237307672</v>
      </c>
      <c r="C74" s="1365">
        <v>43660.784935433658</v>
      </c>
      <c r="D74" s="1365">
        <v>57479.205572076993</v>
      </c>
      <c r="E74" s="1365">
        <v>35896.766054316548</v>
      </c>
      <c r="F74" s="1365">
        <v>66566.316819454281</v>
      </c>
      <c r="G74" s="1365">
        <v>71909.842456862971</v>
      </c>
      <c r="H74" s="1365">
        <v>76916.948356575042</v>
      </c>
      <c r="I74" s="1365">
        <v>67626.757464637165</v>
      </c>
      <c r="J74" s="1365">
        <v>93264.351954743353</v>
      </c>
      <c r="K74" s="1365">
        <v>60166.159339188744</v>
      </c>
      <c r="L74" s="1365">
        <v>110085.46305409446</v>
      </c>
      <c r="M74" s="1365">
        <v>153780.53307440988</v>
      </c>
      <c r="N74" s="1365">
        <v>168006.55934960442</v>
      </c>
      <c r="O74" s="1365">
        <v>141777.57586030278</v>
      </c>
      <c r="P74" s="1365">
        <v>198602.89891498821</v>
      </c>
      <c r="Q74" s="1365">
        <v>132264.25052189405</v>
      </c>
      <c r="R74" s="1365">
        <v>244173.11285649776</v>
      </c>
      <c r="S74" s="1365">
        <v>214201.8496758808</v>
      </c>
      <c r="T74" s="1365">
        <v>232782.52400656894</v>
      </c>
      <c r="U74" s="1365">
        <v>197960.47807549016</v>
      </c>
      <c r="V74" s="1365">
        <v>276822.94686100964</v>
      </c>
      <c r="W74" s="1365">
        <v>183125.96678864851</v>
      </c>
      <c r="X74" s="1365">
        <v>339003.67858805839</v>
      </c>
      <c r="Y74" s="1365">
        <v>487221.80746503623</v>
      </c>
      <c r="Z74" s="1365">
        <v>528242.26501014805</v>
      </c>
      <c r="AA74" s="1365">
        <v>456361.58887837251</v>
      </c>
      <c r="AB74" s="1365">
        <v>623739.72103701055</v>
      </c>
      <c r="AC74" s="1365">
        <v>412772.00397644425</v>
      </c>
      <c r="AD74" s="1365">
        <v>764577.0330934478</v>
      </c>
      <c r="AE74" s="1365">
        <v>713353.56546838675</v>
      </c>
      <c r="AF74" s="1365">
        <v>768266.90862019674</v>
      </c>
      <c r="AG74" s="1365">
        <v>667881.82953103213</v>
      </c>
      <c r="AH74" s="1365">
        <v>894479.02780991467</v>
      </c>
      <c r="AI74" s="1365">
        <v>611053.48248806247</v>
      </c>
      <c r="AJ74" s="1365">
        <v>1115944.6199415703</v>
      </c>
      <c r="AK74" s="1365">
        <v>1812044.9432864264</v>
      </c>
      <c r="AL74" s="1365">
        <v>1909410.3842011637</v>
      </c>
      <c r="AM74" s="1365">
        <v>1658188.3670543274</v>
      </c>
      <c r="AN74" s="1365">
        <v>2131294.7447585375</v>
      </c>
      <c r="AO74" s="1365">
        <v>1643044.8859780773</v>
      </c>
      <c r="AP74" s="1365">
        <v>2808611.2310239086</v>
      </c>
      <c r="AQ74" s="1365">
        <v>7531031.807202246</v>
      </c>
      <c r="AR74" s="1365">
        <v>7703914.9616069319</v>
      </c>
      <c r="AS74" s="1365">
        <v>6859516.7269679625</v>
      </c>
      <c r="AT74" s="1365">
        <v>8279236.6606930383</v>
      </c>
      <c r="AU74" s="1365">
        <v>7176998.8063747101</v>
      </c>
      <c r="AV74" s="1365">
        <v>11555016.116225759</v>
      </c>
      <c r="AW74" s="1365">
        <v>20488.454017752367</v>
      </c>
      <c r="AX74" s="1365">
        <v>15481.3481180403</v>
      </c>
      <c r="AY74" s="1365">
        <v>19694.81240623015</v>
      </c>
      <c r="AZ74" s="1365">
        <v>21694.059189410626</v>
      </c>
      <c r="BA74" s="1365">
        <v>11627.372769444357</v>
      </c>
      <c r="BB74" s="1365">
        <v>23047.170584814092</v>
      </c>
      <c r="BC74" s="1365">
        <v>34245.661033185206</v>
      </c>
      <c r="BD74" s="1365">
        <v>32664.991447052478</v>
      </c>
      <c r="BE74" s="1365">
        <v>32758.919277114874</v>
      </c>
      <c r="BF74" s="1365">
        <v>41798.795200642409</v>
      </c>
      <c r="BG74" s="1365">
        <v>25189.267780141265</v>
      </c>
      <c r="BH74" s="1365">
        <v>46832.228370893885</v>
      </c>
      <c r="BI74" s="1365">
        <v>51442.169802476259</v>
      </c>
      <c r="BJ74" s="1365">
        <v>54144.545608317705</v>
      </c>
      <c r="BK74" s="1365">
        <v>49089.052865720769</v>
      </c>
      <c r="BL74" s="1365">
        <v>66929.715214682132</v>
      </c>
      <c r="BM74" s="1365">
        <v>42141.636543512417</v>
      </c>
      <c r="BN74" s="1365">
        <v>76563.550603493641</v>
      </c>
    </row>
    <row r="75" spans="1:66" x14ac:dyDescent="0.2">
      <c r="A75" s="1365">
        <v>1986</v>
      </c>
      <c r="B75" s="1365">
        <v>46608.484772417578</v>
      </c>
      <c r="C75" s="1365">
        <v>44296.531983686225</v>
      </c>
      <c r="D75" s="1365">
        <v>58235.436294364496</v>
      </c>
      <c r="E75" s="1365">
        <v>36082.769476769732</v>
      </c>
      <c r="F75" s="1365">
        <v>66643.768807523273</v>
      </c>
      <c r="G75" s="1365">
        <v>72713.250684842467</v>
      </c>
      <c r="H75" s="1365">
        <v>77713.831942911085</v>
      </c>
      <c r="I75" s="1365">
        <v>68955.106652502756</v>
      </c>
      <c r="J75" s="1365">
        <v>94836.38629015538</v>
      </c>
      <c r="K75" s="1365">
        <v>60420.93688662022</v>
      </c>
      <c r="L75" s="1365">
        <v>110620.68560601134</v>
      </c>
      <c r="M75" s="1365">
        <v>152400.15715522162</v>
      </c>
      <c r="N75" s="1365">
        <v>167532.32910962016</v>
      </c>
      <c r="O75" s="1365">
        <v>142391.08105228975</v>
      </c>
      <c r="P75" s="1365">
        <v>200730.52495028113</v>
      </c>
      <c r="Q75" s="1365">
        <v>129135.73470463986</v>
      </c>
      <c r="R75" s="1365">
        <v>241901.2336498303</v>
      </c>
      <c r="S75" s="1365">
        <v>209958.60285015826</v>
      </c>
      <c r="T75" s="1365">
        <v>229932.16639763996</v>
      </c>
      <c r="U75" s="1365">
        <v>196778.57211928742</v>
      </c>
      <c r="V75" s="1365">
        <v>277267.69278164371</v>
      </c>
      <c r="W75" s="1365">
        <v>175636.21642298001</v>
      </c>
      <c r="X75" s="1365">
        <v>332365.55896472081</v>
      </c>
      <c r="Y75" s="1365">
        <v>464812.73611387418</v>
      </c>
      <c r="Z75" s="1365">
        <v>507369.06577159307</v>
      </c>
      <c r="AA75" s="1365">
        <v>443285.06423095928</v>
      </c>
      <c r="AB75" s="1365">
        <v>613247.53092527331</v>
      </c>
      <c r="AC75" s="1365">
        <v>382048.39469121414</v>
      </c>
      <c r="AD75" s="1365">
        <v>730152.74187196721</v>
      </c>
      <c r="AE75" s="1365">
        <v>668452.54937807645</v>
      </c>
      <c r="AF75" s="1365">
        <v>726127.13279848022</v>
      </c>
      <c r="AG75" s="1365">
        <v>638392.08228206635</v>
      </c>
      <c r="AH75" s="1365">
        <v>868823.28892652213</v>
      </c>
      <c r="AI75" s="1365">
        <v>549621.60746668628</v>
      </c>
      <c r="AJ75" s="1365">
        <v>1042899.7850231405</v>
      </c>
      <c r="AK75" s="1365">
        <v>1616449.3401473369</v>
      </c>
      <c r="AL75" s="1365">
        <v>1715466.7869299438</v>
      </c>
      <c r="AM75" s="1365">
        <v>1540635.0062170303</v>
      </c>
      <c r="AN75" s="1365">
        <v>2012686.6732538659</v>
      </c>
      <c r="AO75" s="1365">
        <v>1383718.5953261056</v>
      </c>
      <c r="AP75" s="1365">
        <v>2475668.7413698426</v>
      </c>
      <c r="AQ75" s="1365">
        <v>6384989.5479654735</v>
      </c>
      <c r="AR75" s="1365">
        <v>6622825.9380852561</v>
      </c>
      <c r="AS75" s="1365">
        <v>6019618.4193441831</v>
      </c>
      <c r="AT75" s="1365">
        <v>7438699.5561100617</v>
      </c>
      <c r="AU75" s="1365">
        <v>5645765.3137011202</v>
      </c>
      <c r="AV75" s="1365">
        <v>9745393.6045556199</v>
      </c>
      <c r="AW75" s="1365">
        <v>20503.718859992689</v>
      </c>
      <c r="AX75" s="1365">
        <v>15503.137601924072</v>
      </c>
      <c r="AY75" s="1365">
        <v>19637.957314869691</v>
      </c>
      <c r="AZ75" s="1365">
        <v>21634.486298573607</v>
      </c>
      <c r="BA75" s="1365">
        <v>11744.60206691924</v>
      </c>
      <c r="BB75" s="1365">
        <v>22666.852009035218</v>
      </c>
      <c r="BC75" s="1365">
        <v>34853.85450766157</v>
      </c>
      <c r="BD75" s="1365">
        <v>33172.502068283953</v>
      </c>
      <c r="BE75" s="1365">
        <v>33397.137642730268</v>
      </c>
      <c r="BF75" s="1365">
        <v>42402.648665929315</v>
      </c>
      <c r="BG75" s="1365">
        <v>25743.551118117495</v>
      </c>
      <c r="BH75" s="1365">
        <v>47170.717158378051</v>
      </c>
      <c r="BI75" s="1365">
        <v>52791.524067247687</v>
      </c>
      <c r="BJ75" s="1365">
        <v>55259.20765123381</v>
      </c>
      <c r="BK75" s="1365">
        <v>50596.113052555993</v>
      </c>
      <c r="BL75" s="1365">
        <v>68362.851625123934</v>
      </c>
      <c r="BM75" s="1365">
        <v>43242.237432115304</v>
      </c>
      <c r="BN75" s="1365">
        <v>77800.548595056578</v>
      </c>
    </row>
    <row r="76" spans="1:66" x14ac:dyDescent="0.2">
      <c r="A76" s="1365">
        <v>1987</v>
      </c>
      <c r="B76" s="1365">
        <v>48018.89292815415</v>
      </c>
      <c r="C76" s="1365">
        <v>46130.684133667863</v>
      </c>
      <c r="D76" s="1365">
        <v>59670.954678455157</v>
      </c>
      <c r="E76" s="1365">
        <v>37317.494608273984</v>
      </c>
      <c r="F76" s="1365">
        <v>68127.877317410544</v>
      </c>
      <c r="G76" s="1365">
        <v>74914.685055836482</v>
      </c>
      <c r="H76" s="1365">
        <v>79788.524196468425</v>
      </c>
      <c r="I76" s="1365">
        <v>72025.890154302557</v>
      </c>
      <c r="J76" s="1365">
        <v>97470.198552611764</v>
      </c>
      <c r="K76" s="1365">
        <v>62035.664654352826</v>
      </c>
      <c r="L76" s="1365">
        <v>113036.89372904249</v>
      </c>
      <c r="M76" s="1365">
        <v>160386.08920430319</v>
      </c>
      <c r="N76" s="1365">
        <v>175510.24293257896</v>
      </c>
      <c r="O76" s="1365">
        <v>152798.57553767174</v>
      </c>
      <c r="P76" s="1365">
        <v>212877.38247730755</v>
      </c>
      <c r="Q76" s="1365">
        <v>132703.8354694226</v>
      </c>
      <c r="R76" s="1365">
        <v>252758.68309981265</v>
      </c>
      <c r="S76" s="1365">
        <v>226053.97778788471</v>
      </c>
      <c r="T76" s="1365">
        <v>246106.15113841282</v>
      </c>
      <c r="U76" s="1365">
        <v>216387.54522642601</v>
      </c>
      <c r="V76" s="1365">
        <v>302654.35585528339</v>
      </c>
      <c r="W76" s="1365">
        <v>182960.16895856726</v>
      </c>
      <c r="X76" s="1365">
        <v>354525.56721631583</v>
      </c>
      <c r="Y76" s="1365">
        <v>533362.37091216829</v>
      </c>
      <c r="Z76" s="1365">
        <v>580277.32293209818</v>
      </c>
      <c r="AA76" s="1365">
        <v>518604.00437075866</v>
      </c>
      <c r="AB76" s="1365">
        <v>719281.02629121393</v>
      </c>
      <c r="AC76" s="1365">
        <v>417966.82376033446</v>
      </c>
      <c r="AD76" s="1365">
        <v>830188.7841000139</v>
      </c>
      <c r="AE76" s="1365">
        <v>785679.23523816932</v>
      </c>
      <c r="AF76" s="1365">
        <v>851567.62378498586</v>
      </c>
      <c r="AG76" s="1365">
        <v>766604.31317658001</v>
      </c>
      <c r="AH76" s="1365">
        <v>1051324.3449589289</v>
      </c>
      <c r="AI76" s="1365">
        <v>616324.12021361769</v>
      </c>
      <c r="AJ76" s="1365">
        <v>1222316.6322408777</v>
      </c>
      <c r="AK76" s="1365">
        <v>2014336.8574808678</v>
      </c>
      <c r="AL76" s="1365">
        <v>2148132.66607197</v>
      </c>
      <c r="AM76" s="1365">
        <v>1954043.2081519307</v>
      </c>
      <c r="AN76" s="1365">
        <v>2622472.8173563555</v>
      </c>
      <c r="AO76" s="1365">
        <v>1598497.5565727693</v>
      </c>
      <c r="AP76" s="1365">
        <v>3116255.2069439697</v>
      </c>
      <c r="AQ76" s="1365">
        <v>8339801.471613571</v>
      </c>
      <c r="AR76" s="1365">
        <v>8637198.4357537534</v>
      </c>
      <c r="AS76" s="1365">
        <v>7938595.4710059175</v>
      </c>
      <c r="AT76" s="1365">
        <v>10225507.164951893</v>
      </c>
      <c r="AU76" s="1365">
        <v>6837407.3893908169</v>
      </c>
      <c r="AV76" s="1365">
        <v>12700243.386720141</v>
      </c>
      <c r="AW76" s="1365">
        <v>21123.100800471813</v>
      </c>
      <c r="AX76" s="1365">
        <v>16249.261659839867</v>
      </c>
      <c r="AY76" s="1365">
        <v>20235.478113033154</v>
      </c>
      <c r="AZ76" s="1365">
        <v>21871.71080429856</v>
      </c>
      <c r="BA76" s="1365">
        <v>12599.324562195136</v>
      </c>
      <c r="BB76" s="1365">
        <v>23218.860905778598</v>
      </c>
      <c r="BC76" s="1365">
        <v>35533.648897470914</v>
      </c>
      <c r="BD76" s="1365">
        <v>33853.187372106942</v>
      </c>
      <c r="BE76" s="1365">
        <v>34278.696199889651</v>
      </c>
      <c r="BF76" s="1365">
        <v>42648.018256360439</v>
      </c>
      <c r="BG76" s="1365">
        <v>26719.012290368577</v>
      </c>
      <c r="BH76" s="1365">
        <v>47613.343341588079</v>
      </c>
      <c r="BI76" s="1365">
        <v>53546.834018719805</v>
      </c>
      <c r="BJ76" s="1365">
        <v>55858.094512440803</v>
      </c>
      <c r="BK76" s="1365">
        <v>51832.71880846026</v>
      </c>
      <c r="BL76" s="1365">
        <v>68618.402571437808</v>
      </c>
      <c r="BM76" s="1365">
        <v>44368.621950585381</v>
      </c>
      <c r="BN76" s="1365">
        <v>78106.44638634994</v>
      </c>
    </row>
    <row r="77" spans="1:66" x14ac:dyDescent="0.2">
      <c r="A77" s="1365">
        <v>1988</v>
      </c>
      <c r="B77" s="1365">
        <v>50036.770391410588</v>
      </c>
      <c r="C77" s="1365">
        <v>48579.743519401527</v>
      </c>
      <c r="D77" s="1365">
        <v>62594.506925024434</v>
      </c>
      <c r="E77" s="1365">
        <v>38424.497458407495</v>
      </c>
      <c r="F77" s="1365">
        <v>70805.752897410726</v>
      </c>
      <c r="G77" s="1365">
        <v>78749.179895634079</v>
      </c>
      <c r="H77" s="1365">
        <v>83541.768127188989</v>
      </c>
      <c r="I77" s="1365">
        <v>76605.235662800173</v>
      </c>
      <c r="J77" s="1365">
        <v>103025.17267642103</v>
      </c>
      <c r="K77" s="1365">
        <v>63985.654760906174</v>
      </c>
      <c r="L77" s="1365">
        <v>118177.72416248363</v>
      </c>
      <c r="M77" s="1365">
        <v>176961.70604386879</v>
      </c>
      <c r="N77" s="1365">
        <v>192041.7063110398</v>
      </c>
      <c r="O77" s="1365">
        <v>172176.3879414949</v>
      </c>
      <c r="P77" s="1365">
        <v>238773.59129809431</v>
      </c>
      <c r="Q77" s="1365">
        <v>140296.98847252832</v>
      </c>
      <c r="R77" s="1365">
        <v>276503.4983649865</v>
      </c>
      <c r="S77" s="1365">
        <v>256802.98396747041</v>
      </c>
      <c r="T77" s="1365">
        <v>277524.268912806</v>
      </c>
      <c r="U77" s="1365">
        <v>251801.54967695809</v>
      </c>
      <c r="V77" s="1365">
        <v>350881.58867369493</v>
      </c>
      <c r="W77" s="1365">
        <v>196959.67004375442</v>
      </c>
      <c r="X77" s="1365">
        <v>399185.72633991676</v>
      </c>
      <c r="Y77" s="1365">
        <v>655351.34648281103</v>
      </c>
      <c r="Z77" s="1365">
        <v>706362.27793050336</v>
      </c>
      <c r="AA77" s="1365">
        <v>656522.87777722557</v>
      </c>
      <c r="AB77" s="1365">
        <v>908544.66055639205</v>
      </c>
      <c r="AC77" s="1365">
        <v>478450.63457182754</v>
      </c>
      <c r="AD77" s="1365">
        <v>1010863.9264809454</v>
      </c>
      <c r="AE77" s="1365">
        <v>1002273.3096371997</v>
      </c>
      <c r="AF77" s="1365">
        <v>1078565.4285295866</v>
      </c>
      <c r="AG77" s="1365">
        <v>1007940.1119978816</v>
      </c>
      <c r="AH77" s="1365">
        <v>1381711.4593202453</v>
      </c>
      <c r="AI77" s="1365">
        <v>725185.31707462994</v>
      </c>
      <c r="AJ77" s="1365">
        <v>1541570.4157524682</v>
      </c>
      <c r="AK77" s="1365">
        <v>2708507.6731423778</v>
      </c>
      <c r="AL77" s="1365">
        <v>2885933.3772444203</v>
      </c>
      <c r="AM77" s="1365">
        <v>2722786.7080840417</v>
      </c>
      <c r="AN77" s="1365">
        <v>3640498.1268326063</v>
      </c>
      <c r="AO77" s="1365">
        <v>1997834.4318142799</v>
      </c>
      <c r="AP77" s="1365">
        <v>4165462.1184221846</v>
      </c>
      <c r="AQ77" s="1365">
        <v>10787726.51071918</v>
      </c>
      <c r="AR77" s="1365">
        <v>11318803.943001524</v>
      </c>
      <c r="AS77" s="1365">
        <v>10746870.297393214</v>
      </c>
      <c r="AT77" s="1365">
        <v>13707900.906252278</v>
      </c>
      <c r="AU77" s="1365">
        <v>8503069.8304515742</v>
      </c>
      <c r="AV77" s="1365">
        <v>16592617.559817884</v>
      </c>
      <c r="AW77" s="1365">
        <v>21324.3608871871</v>
      </c>
      <c r="AX77" s="1365">
        <v>16531.772655632183</v>
      </c>
      <c r="AY77" s="1365">
        <v>20554.251376002889</v>
      </c>
      <c r="AZ77" s="1365">
        <v>22163.841173627843</v>
      </c>
      <c r="BA77" s="1365">
        <v>12863.340155908814</v>
      </c>
      <c r="BB77" s="1365">
        <v>23433.781632337825</v>
      </c>
      <c r="BC77" s="1365">
        <v>35933.999763359679</v>
      </c>
      <c r="BD77" s="1365">
        <v>34258.444178118451</v>
      </c>
      <c r="BE77" s="1365">
        <v>34846.783028057827</v>
      </c>
      <c r="BF77" s="1365">
        <v>43019.053105794439</v>
      </c>
      <c r="BG77" s="1365">
        <v>27105.331790171847</v>
      </c>
      <c r="BH77" s="1365">
        <v>47950.447845457871</v>
      </c>
      <c r="BI77" s="1365">
        <v>54196.04835857539</v>
      </c>
      <c r="BJ77" s="1365">
        <v>56416.783581226286</v>
      </c>
      <c r="BK77" s="1365">
        <v>52712.447593126482</v>
      </c>
      <c r="BL77" s="1365">
        <v>69088.068021002691</v>
      </c>
      <c r="BM77" s="1365">
        <v>44907.82133300064</v>
      </c>
      <c r="BN77" s="1365">
        <v>78596.280611857917</v>
      </c>
    </row>
    <row r="78" spans="1:66" x14ac:dyDescent="0.2">
      <c r="A78" s="1365">
        <v>1989</v>
      </c>
      <c r="B78" s="1365">
        <v>50639.605191912618</v>
      </c>
      <c r="C78" s="1365">
        <v>48996.197417308125</v>
      </c>
      <c r="D78" s="1365">
        <v>62687.269235543965</v>
      </c>
      <c r="E78" s="1365">
        <v>39568.858146264625</v>
      </c>
      <c r="F78" s="1365">
        <v>71325.594790937655</v>
      </c>
      <c r="G78" s="1365">
        <v>79324.258625428833</v>
      </c>
      <c r="H78" s="1365">
        <v>84042.268497454672</v>
      </c>
      <c r="I78" s="1365">
        <v>76867.48187127788</v>
      </c>
      <c r="J78" s="1365">
        <v>102577.56795899254</v>
      </c>
      <c r="K78" s="1365">
        <v>65601.737263455128</v>
      </c>
      <c r="L78" s="1365">
        <v>118493.60625218076</v>
      </c>
      <c r="M78" s="1365">
        <v>175904.5924938776</v>
      </c>
      <c r="N78" s="1365">
        <v>191344.34202348447</v>
      </c>
      <c r="O78" s="1365">
        <v>169996.87470341971</v>
      </c>
      <c r="P78" s="1365">
        <v>235086.56339980254</v>
      </c>
      <c r="Q78" s="1365">
        <v>143104.52155693943</v>
      </c>
      <c r="R78" s="1365">
        <v>274268.7828879921</v>
      </c>
      <c r="S78" s="1365">
        <v>253282.32863367835</v>
      </c>
      <c r="T78" s="1365">
        <v>274630.34339542408</v>
      </c>
      <c r="U78" s="1365">
        <v>246059.8416026833</v>
      </c>
      <c r="V78" s="1365">
        <v>342337.1704086985</v>
      </c>
      <c r="W78" s="1365">
        <v>200580.06574810317</v>
      </c>
      <c r="X78" s="1365">
        <v>392438.59883131192</v>
      </c>
      <c r="Y78" s="1365">
        <v>636247.11676638667</v>
      </c>
      <c r="Z78" s="1365">
        <v>684783.86072192027</v>
      </c>
      <c r="AA78" s="1365">
        <v>628873.15211525117</v>
      </c>
      <c r="AB78" s="1365">
        <v>865137.35140337166</v>
      </c>
      <c r="AC78" s="1365">
        <v>482280.90672824171</v>
      </c>
      <c r="AD78" s="1365">
        <v>975500.67509306059</v>
      </c>
      <c r="AE78" s="1365">
        <v>961768.77810722042</v>
      </c>
      <c r="AF78" s="1365">
        <v>1032050.6618811897</v>
      </c>
      <c r="AG78" s="1365">
        <v>956711.66712763743</v>
      </c>
      <c r="AH78" s="1365">
        <v>1303534.5659324406</v>
      </c>
      <c r="AI78" s="1365">
        <v>724252.78598078247</v>
      </c>
      <c r="AJ78" s="1365">
        <v>1475123.9333227598</v>
      </c>
      <c r="AK78" s="1365">
        <v>2531632.6204802985</v>
      </c>
      <c r="AL78" s="1365">
        <v>2692886.3861601758</v>
      </c>
      <c r="AM78" s="1365">
        <v>2514697.9308595643</v>
      </c>
      <c r="AN78" s="1365">
        <v>3347270.5370545103</v>
      </c>
      <c r="AO78" s="1365">
        <v>1928263.1621443226</v>
      </c>
      <c r="AP78" s="1365">
        <v>3905715.2864646581</v>
      </c>
      <c r="AQ78" s="1365">
        <v>10078419.778869757</v>
      </c>
      <c r="AR78" s="1365">
        <v>10491892.061270129</v>
      </c>
      <c r="AS78" s="1365">
        <v>9953014.8013044037</v>
      </c>
      <c r="AT78" s="1365">
        <v>12549747.662960682</v>
      </c>
      <c r="AU78" s="1365">
        <v>8075607.9325621044</v>
      </c>
      <c r="AV78" s="1365">
        <v>15356250.78474576</v>
      </c>
      <c r="AW78" s="1365">
        <v>21954.951758396404</v>
      </c>
      <c r="AX78" s="1365">
        <v>17236.941886370572</v>
      </c>
      <c r="AY78" s="1365">
        <v>21124.912963338367</v>
      </c>
      <c r="AZ78" s="1365">
        <v>22796.97051209538</v>
      </c>
      <c r="BA78" s="1365">
        <v>13535.979029074133</v>
      </c>
      <c r="BB78" s="1365">
        <v>24157.583329694542</v>
      </c>
      <c r="BC78" s="1365">
        <v>36721.273269472069</v>
      </c>
      <c r="BD78" s="1365">
        <v>35005.745543960191</v>
      </c>
      <c r="BE78" s="1365">
        <v>35551.677718851279</v>
      </c>
      <c r="BF78" s="1365">
        <v>43531.7921061819</v>
      </c>
      <c r="BG78" s="1365">
        <v>28064.895545078529</v>
      </c>
      <c r="BH78" s="1365">
        <v>48776.351669042706</v>
      </c>
      <c r="BI78" s="1365">
        <v>55179.175158316633</v>
      </c>
      <c r="BJ78" s="1365">
        <v>57216.750115947209</v>
      </c>
      <c r="BK78" s="1365">
        <v>53585.133663242414</v>
      </c>
      <c r="BL78" s="1365">
        <v>69450.319098790045</v>
      </c>
      <c r="BM78" s="1365">
        <v>46226.041190084026</v>
      </c>
      <c r="BN78" s="1365">
        <v>79549.812093227913</v>
      </c>
    </row>
    <row r="79" spans="1:66" x14ac:dyDescent="0.2">
      <c r="A79" s="1365">
        <v>1990</v>
      </c>
      <c r="B79" s="1365">
        <v>50595.363784547153</v>
      </c>
      <c r="C79" s="1365">
        <v>48968.022930103369</v>
      </c>
      <c r="D79" s="1365">
        <v>62444.481308425537</v>
      </c>
      <c r="E79" s="1365">
        <v>39687.142567680254</v>
      </c>
      <c r="F79" s="1365">
        <v>71053.239923622517</v>
      </c>
      <c r="G79" s="1365">
        <v>79198.176853305704</v>
      </c>
      <c r="H79" s="1365">
        <v>83787.805152448404</v>
      </c>
      <c r="I79" s="1365">
        <v>76834.114738064687</v>
      </c>
      <c r="J79" s="1365">
        <v>102255.27529578849</v>
      </c>
      <c r="K79" s="1365">
        <v>65488.477517918443</v>
      </c>
      <c r="L79" s="1365">
        <v>117964.19824683359</v>
      </c>
      <c r="M79" s="1365">
        <v>175089.03818416019</v>
      </c>
      <c r="N79" s="1365">
        <v>190099.431134382</v>
      </c>
      <c r="O79" s="1365">
        <v>170081.62835584721</v>
      </c>
      <c r="P79" s="1365">
        <v>235004.90200677162</v>
      </c>
      <c r="Q79" s="1365">
        <v>141004.42345500397</v>
      </c>
      <c r="R79" s="1365">
        <v>272860.53707024624</v>
      </c>
      <c r="S79" s="1365">
        <v>251816.92828045078</v>
      </c>
      <c r="T79" s="1365">
        <v>272911.92572241992</v>
      </c>
      <c r="U79" s="1365">
        <v>246530.08365114001</v>
      </c>
      <c r="V79" s="1365">
        <v>343451.01922802906</v>
      </c>
      <c r="W79" s="1365">
        <v>196555.33482677158</v>
      </c>
      <c r="X79" s="1365">
        <v>390074.89336824644</v>
      </c>
      <c r="Y79" s="1365">
        <v>632882.04066307703</v>
      </c>
      <c r="Z79" s="1365">
        <v>683550.6381601867</v>
      </c>
      <c r="AA79" s="1365">
        <v>633299.91027951275</v>
      </c>
      <c r="AB79" s="1365">
        <v>874002.2146581891</v>
      </c>
      <c r="AC79" s="1365">
        <v>468183.97611353878</v>
      </c>
      <c r="AD79" s="1365">
        <v>968446.21977529919</v>
      </c>
      <c r="AE79" s="1365">
        <v>955311.67516059836</v>
      </c>
      <c r="AF79" s="1365">
        <v>1030147.714453814</v>
      </c>
      <c r="AG79" s="1365">
        <v>961440.32514581236</v>
      </c>
      <c r="AH79" s="1365">
        <v>1312395.7616514983</v>
      </c>
      <c r="AI79" s="1365">
        <v>702836.24185387348</v>
      </c>
      <c r="AJ79" s="1365">
        <v>1462572.7477510809</v>
      </c>
      <c r="AK79" s="1365">
        <v>2489655.5872386289</v>
      </c>
      <c r="AL79" s="1365">
        <v>2659447.1461258894</v>
      </c>
      <c r="AM79" s="1365">
        <v>2510543.1375721497</v>
      </c>
      <c r="AN79" s="1365">
        <v>3331165.6643198868</v>
      </c>
      <c r="AO79" s="1365">
        <v>1860293.7066366554</v>
      </c>
      <c r="AP79" s="1365">
        <v>3815919.5004401938</v>
      </c>
      <c r="AQ79" s="1365">
        <v>9935167.4083943814</v>
      </c>
      <c r="AR79" s="1365">
        <v>10394362.410950964</v>
      </c>
      <c r="AS79" s="1365">
        <v>9956618.6175544634</v>
      </c>
      <c r="AT79" s="1365">
        <v>12595562.146028569</v>
      </c>
      <c r="AU79" s="1365">
        <v>7823393.1397646768</v>
      </c>
      <c r="AV79" s="1365">
        <v>15034409.635270458</v>
      </c>
      <c r="AW79" s="1365">
        <v>21992.550715788599</v>
      </c>
      <c r="AX79" s="1365">
        <v>17402.922416645888</v>
      </c>
      <c r="AY79" s="1365">
        <v>21101.931122142047</v>
      </c>
      <c r="AZ79" s="1365">
        <v>22633.687321062578</v>
      </c>
      <c r="BA79" s="1365">
        <v>13885.807617442068</v>
      </c>
      <c r="BB79" s="1365">
        <v>24142.281600411461</v>
      </c>
      <c r="BC79" s="1365">
        <v>36762.733295701255</v>
      </c>
      <c r="BD79" s="1365">
        <v>35094.911856787723</v>
      </c>
      <c r="BE79" s="1365">
        <v>35510.955660576263</v>
      </c>
      <c r="BF79" s="1365">
        <v>43271.101230831511</v>
      </c>
      <c r="BG79" s="1365">
        <v>28429.666913533172</v>
      </c>
      <c r="BH79" s="1365">
        <v>48630.206907330998</v>
      </c>
      <c r="BI79" s="1365">
        <v>55225.461520592064</v>
      </c>
      <c r="BJ79" s="1365">
        <v>57209.898656965008</v>
      </c>
      <c r="BK79" s="1365">
        <v>53522.236333619054</v>
      </c>
      <c r="BL79" s="1365">
        <v>69067.868618042688</v>
      </c>
      <c r="BM79" s="1365">
        <v>46609.491033647049</v>
      </c>
      <c r="BN79" s="1365">
        <v>79240.113540980412</v>
      </c>
    </row>
    <row r="80" spans="1:66" x14ac:dyDescent="0.2">
      <c r="A80" s="1365">
        <v>1991</v>
      </c>
      <c r="B80" s="1365">
        <v>49559.548659985725</v>
      </c>
      <c r="C80" s="1365">
        <v>47580.305175910544</v>
      </c>
      <c r="D80" s="1365">
        <v>60086.848590871668</v>
      </c>
      <c r="E80" s="1365">
        <v>39859.790406492095</v>
      </c>
      <c r="F80" s="1365">
        <v>69383.061589707126</v>
      </c>
      <c r="G80" s="1365">
        <v>77393.217678695786</v>
      </c>
      <c r="H80" s="1365">
        <v>81687.458732795742</v>
      </c>
      <c r="I80" s="1365">
        <v>74486.225717279158</v>
      </c>
      <c r="J80" s="1365">
        <v>98174.558070384839</v>
      </c>
      <c r="K80" s="1365">
        <v>65446.566882228377</v>
      </c>
      <c r="L80" s="1365">
        <v>114874.48083935074</v>
      </c>
      <c r="M80" s="1365">
        <v>168115.25961059853</v>
      </c>
      <c r="N80" s="1365">
        <v>182065.69268043336</v>
      </c>
      <c r="O80" s="1365">
        <v>161314.32931702616</v>
      </c>
      <c r="P80" s="1365">
        <v>221154.48661847255</v>
      </c>
      <c r="Q80" s="1365">
        <v>139143.46958910429</v>
      </c>
      <c r="R80" s="1365">
        <v>261974.30108844407</v>
      </c>
      <c r="S80" s="1365">
        <v>238117.7156252776</v>
      </c>
      <c r="T80" s="1365">
        <v>257947.1435143578</v>
      </c>
      <c r="U80" s="1365">
        <v>229545.44339972219</v>
      </c>
      <c r="V80" s="1365">
        <v>317799.4302149649</v>
      </c>
      <c r="W80" s="1365">
        <v>192546.64506940803</v>
      </c>
      <c r="X80" s="1365">
        <v>369333.56037189229</v>
      </c>
      <c r="Y80" s="1365">
        <v>563755.31679603027</v>
      </c>
      <c r="Z80" s="1365">
        <v>611073.41255421995</v>
      </c>
      <c r="AA80" s="1365">
        <v>551274.52764365904</v>
      </c>
      <c r="AB80" s="1365">
        <v>755709.98242526676</v>
      </c>
      <c r="AC80" s="1365">
        <v>441005.47134198394</v>
      </c>
      <c r="AD80" s="1365">
        <v>867650.44090249937</v>
      </c>
      <c r="AE80" s="1365">
        <v>829258.49563886446</v>
      </c>
      <c r="AF80" s="1365">
        <v>894191.16992185207</v>
      </c>
      <c r="AG80" s="1365">
        <v>812769.03129339579</v>
      </c>
      <c r="AH80" s="1365">
        <v>1101201.6008092174</v>
      </c>
      <c r="AI80" s="1365">
        <v>648339.70156570349</v>
      </c>
      <c r="AJ80" s="1365">
        <v>1271870.8418184726</v>
      </c>
      <c r="AK80" s="1365">
        <v>2072084.4681649948</v>
      </c>
      <c r="AL80" s="1365">
        <v>2202308.245193447</v>
      </c>
      <c r="AM80" s="1365">
        <v>2028456.0911971226</v>
      </c>
      <c r="AN80" s="1365">
        <v>2683280.2309058872</v>
      </c>
      <c r="AO80" s="1365">
        <v>1637012.1646958969</v>
      </c>
      <c r="AP80" s="1365">
        <v>3173385.1195251038</v>
      </c>
      <c r="AQ80" s="1365">
        <v>8298857.7314175563</v>
      </c>
      <c r="AR80" s="1365">
        <v>8601924.9294679984</v>
      </c>
      <c r="AS80" s="1365">
        <v>8084361.9723613337</v>
      </c>
      <c r="AT80" s="1365">
        <v>10310080.770657437</v>
      </c>
      <c r="AU80" s="1365">
        <v>6677081.5460386882</v>
      </c>
      <c r="AV80" s="1365">
        <v>12421976.564269718</v>
      </c>
      <c r="AW80" s="1365">
        <v>21725.879641275675</v>
      </c>
      <c r="AX80" s="1365">
        <v>17431.638587175727</v>
      </c>
      <c r="AY80" s="1365">
        <v>20674.384634541941</v>
      </c>
      <c r="AZ80" s="1365">
        <v>21999.13911135849</v>
      </c>
      <c r="BA80" s="1365">
        <v>14273.013930755824</v>
      </c>
      <c r="BB80" s="1365">
        <v>23891.642340063514</v>
      </c>
      <c r="BC80" s="1365">
        <v>36386.691887695415</v>
      </c>
      <c r="BD80" s="1365">
        <v>34836.643768824884</v>
      </c>
      <c r="BE80" s="1365">
        <v>34943.191382453253</v>
      </c>
      <c r="BF80" s="1365">
        <v>42190.444365582684</v>
      </c>
      <c r="BG80" s="1365">
        <v>28828.270497312966</v>
      </c>
      <c r="BH80" s="1365">
        <v>47984.034978736338</v>
      </c>
      <c r="BI80" s="1365">
        <v>54712.707195720075</v>
      </c>
      <c r="BJ80" s="1365">
        <v>56592.900245886303</v>
      </c>
      <c r="BK80" s="1365">
        <v>52779.199817342393</v>
      </c>
      <c r="BL80" s="1365">
        <v>67429.575933362925</v>
      </c>
      <c r="BM80" s="1365">
        <v>47022.341205509387</v>
      </c>
      <c r="BN80" s="1365">
        <v>78099.525777077361</v>
      </c>
    </row>
    <row r="81" spans="1:66" x14ac:dyDescent="0.2">
      <c r="A81" s="1365">
        <v>1992</v>
      </c>
      <c r="B81" s="1365">
        <v>50518.441423126846</v>
      </c>
      <c r="C81" s="1365">
        <v>48684.834388515439</v>
      </c>
      <c r="D81" s="1365">
        <v>61238.02040281584</v>
      </c>
      <c r="E81" s="1365">
        <v>40730.30631101194</v>
      </c>
      <c r="F81" s="1365">
        <v>70367.846947571088</v>
      </c>
      <c r="G81" s="1365">
        <v>79292.901836887468</v>
      </c>
      <c r="H81" s="1365">
        <v>83444.725326362808</v>
      </c>
      <c r="I81" s="1365">
        <v>76634.264726288733</v>
      </c>
      <c r="J81" s="1365">
        <v>100699.80808557196</v>
      </c>
      <c r="K81" s="1365">
        <v>66782.713052285879</v>
      </c>
      <c r="L81" s="1365">
        <v>116929.32926243078</v>
      </c>
      <c r="M81" s="1365">
        <v>174968.6115879264</v>
      </c>
      <c r="N81" s="1365">
        <v>188972.7472916127</v>
      </c>
      <c r="O81" s="1365">
        <v>168895.63485570697</v>
      </c>
      <c r="P81" s="1365">
        <v>233701.1263477967</v>
      </c>
      <c r="Q81" s="1365">
        <v>141992.29344294404</v>
      </c>
      <c r="R81" s="1365">
        <v>271116.56338473217</v>
      </c>
      <c r="S81" s="1365">
        <v>250850.58240704553</v>
      </c>
      <c r="T81" s="1365">
        <v>270636.54659160832</v>
      </c>
      <c r="U81" s="1365">
        <v>243969.10890052174</v>
      </c>
      <c r="V81" s="1365">
        <v>341128.94139588095</v>
      </c>
      <c r="W81" s="1365">
        <v>196076.06402123618</v>
      </c>
      <c r="X81" s="1365">
        <v>386581.34425026842</v>
      </c>
      <c r="Y81" s="1365">
        <v>611611.17531082931</v>
      </c>
      <c r="Z81" s="1365">
        <v>661872.11661970953</v>
      </c>
      <c r="AA81" s="1365">
        <v>608130.52192567184</v>
      </c>
      <c r="AB81" s="1365">
        <v>849621.1504507846</v>
      </c>
      <c r="AC81" s="1365">
        <v>449014.89234550897</v>
      </c>
      <c r="AD81" s="1365">
        <v>937224.99187680555</v>
      </c>
      <c r="AE81" s="1365">
        <v>908718.61380386597</v>
      </c>
      <c r="AF81" s="1365">
        <v>983134.04203864222</v>
      </c>
      <c r="AG81" s="1365">
        <v>907266.42344199575</v>
      </c>
      <c r="AH81" s="1365">
        <v>1260668.3593937047</v>
      </c>
      <c r="AI81" s="1365">
        <v>660940.55152207986</v>
      </c>
      <c r="AJ81" s="1365">
        <v>1394591.0244684161</v>
      </c>
      <c r="AK81" s="1365">
        <v>2336792.7976042773</v>
      </c>
      <c r="AL81" s="1365">
        <v>2497262.514101129</v>
      </c>
      <c r="AM81" s="1365">
        <v>2322546.7639164622</v>
      </c>
      <c r="AN81" s="1365">
        <v>3184281.7685571108</v>
      </c>
      <c r="AO81" s="1365">
        <v>1694586.3443020186</v>
      </c>
      <c r="AP81" s="1365">
        <v>3574158.6304515102</v>
      </c>
      <c r="AQ81" s="1365">
        <v>9550411.0507789571</v>
      </c>
      <c r="AR81" s="1365">
        <v>10018871.948728576</v>
      </c>
      <c r="AS81" s="1365">
        <v>9411710.949911993</v>
      </c>
      <c r="AT81" s="1365">
        <v>12706486.101553122</v>
      </c>
      <c r="AU81" s="1365">
        <v>7029462.1929566041</v>
      </c>
      <c r="AV81" s="1365">
        <v>14297442.439312631</v>
      </c>
      <c r="AW81" s="1365">
        <v>21743.981009366216</v>
      </c>
      <c r="AX81" s="1365">
        <v>17592.157519890879</v>
      </c>
      <c r="AY81" s="1365">
        <v>20735.404050742145</v>
      </c>
      <c r="AZ81" s="1365">
        <v>21776.232720059732</v>
      </c>
      <c r="BA81" s="1365">
        <v>14677.899569738</v>
      </c>
      <c r="BB81" s="1365">
        <v>23806.364632711411</v>
      </c>
      <c r="BC81" s="1365">
        <v>36690.644738149109</v>
      </c>
      <c r="BD81" s="1365">
        <v>35134.629659961742</v>
      </c>
      <c r="BE81" s="1365">
        <v>35328.078781049699</v>
      </c>
      <c r="BF81" s="1365">
        <v>42075.453075595746</v>
      </c>
      <c r="BG81" s="1365">
        <v>29478.974407463927</v>
      </c>
      <c r="BH81" s="1365">
        <v>48062.434010108751</v>
      </c>
      <c r="BI81" s="1365">
        <v>55373.974399127728</v>
      </c>
      <c r="BJ81" s="1365">
        <v>57062.719835050324</v>
      </c>
      <c r="BK81" s="1365">
        <v>53568.922193934151</v>
      </c>
      <c r="BL81" s="1365">
        <v>67449.478520015764</v>
      </c>
      <c r="BM81" s="1365">
        <v>47980.317954621343</v>
      </c>
      <c r="BN81" s="1365">
        <v>78382.520731855417</v>
      </c>
    </row>
    <row r="82" spans="1:66" x14ac:dyDescent="0.2">
      <c r="A82" s="1365">
        <v>1993</v>
      </c>
      <c r="B82" s="1365">
        <v>50947.838638673878</v>
      </c>
      <c r="C82" s="1365">
        <v>49167.675533040041</v>
      </c>
      <c r="D82" s="1365">
        <v>61869.371969747932</v>
      </c>
      <c r="E82" s="1365">
        <v>41062.392371517679</v>
      </c>
      <c r="F82" s="1365">
        <v>70880.603522409612</v>
      </c>
      <c r="G82" s="1365">
        <v>79550.79623454086</v>
      </c>
      <c r="H82" s="1365">
        <v>83816.323825796688</v>
      </c>
      <c r="I82" s="1365">
        <v>76857.274956216657</v>
      </c>
      <c r="J82" s="1365">
        <v>101247.27280546819</v>
      </c>
      <c r="K82" s="1365">
        <v>67044.064522237953</v>
      </c>
      <c r="L82" s="1365">
        <v>117364.01774810918</v>
      </c>
      <c r="M82" s="1365">
        <v>172950.89642054628</v>
      </c>
      <c r="N82" s="1365">
        <v>188357.96279086717</v>
      </c>
      <c r="O82" s="1365">
        <v>166718.21133692638</v>
      </c>
      <c r="P82" s="1365">
        <v>230985.01906311591</v>
      </c>
      <c r="Q82" s="1365">
        <v>142341.928328974</v>
      </c>
      <c r="R82" s="1365">
        <v>268644.48516151513</v>
      </c>
      <c r="S82" s="1365">
        <v>244562.61719461181</v>
      </c>
      <c r="T82" s="1365">
        <v>266371.68279648974</v>
      </c>
      <c r="U82" s="1365">
        <v>237606.23162565081</v>
      </c>
      <c r="V82" s="1365">
        <v>329953.92266747844</v>
      </c>
      <c r="W82" s="1365">
        <v>196411.52082310471</v>
      </c>
      <c r="X82" s="1365">
        <v>379174.36481488217</v>
      </c>
      <c r="Y82" s="1365">
        <v>574351.5170172205</v>
      </c>
      <c r="Z82" s="1365">
        <v>626795.46490810113</v>
      </c>
      <c r="AA82" s="1365">
        <v>567583.16512210248</v>
      </c>
      <c r="AB82" s="1365">
        <v>780819.53427728685</v>
      </c>
      <c r="AC82" s="1365">
        <v>446969.01478716102</v>
      </c>
      <c r="AD82" s="1365">
        <v>887887.163420317</v>
      </c>
      <c r="AE82" s="1365">
        <v>841253.47322636005</v>
      </c>
      <c r="AF82" s="1365">
        <v>913521.74973964214</v>
      </c>
      <c r="AG82" s="1365">
        <v>833532.95710676152</v>
      </c>
      <c r="AH82" s="1365">
        <v>1128828.3350057453</v>
      </c>
      <c r="AI82" s="1365">
        <v>655268.18011506181</v>
      </c>
      <c r="AJ82" s="1365">
        <v>1296832.709488902</v>
      </c>
      <c r="AK82" s="1365">
        <v>2102889.0366805689</v>
      </c>
      <c r="AL82" s="1365">
        <v>2243272.5986939473</v>
      </c>
      <c r="AM82" s="1365">
        <v>2077801.3561952058</v>
      </c>
      <c r="AN82" s="1365">
        <v>2738909.7015753593</v>
      </c>
      <c r="AO82" s="1365">
        <v>1662732.5829468449</v>
      </c>
      <c r="AP82" s="1365">
        <v>3205958.300655853</v>
      </c>
      <c r="AQ82" s="1365">
        <v>8563063.8121419158</v>
      </c>
      <c r="AR82" s="1365">
        <v>8891705.1401116047</v>
      </c>
      <c r="AS82" s="1365">
        <v>8404141.4875628427</v>
      </c>
      <c r="AT82" s="1365">
        <v>10524324.496103071</v>
      </c>
      <c r="AU82" s="1365">
        <v>7036771.3024345599</v>
      </c>
      <c r="AV82" s="1365">
        <v>12811953.291971533</v>
      </c>
      <c r="AW82" s="1365">
        <v>22344.881042806894</v>
      </c>
      <c r="AX82" s="1365">
        <v>18079.353451551069</v>
      </c>
      <c r="AY82" s="1365">
        <v>21478.076109863425</v>
      </c>
      <c r="AZ82" s="1365">
        <v>22491.47113402767</v>
      </c>
      <c r="BA82" s="1365">
        <v>15080.720220797395</v>
      </c>
      <c r="BB82" s="1365">
        <v>24397.189296710054</v>
      </c>
      <c r="BC82" s="1365">
        <v>37391.943329576941</v>
      </c>
      <c r="BD82" s="1365">
        <v>35680.047066207953</v>
      </c>
      <c r="BE82" s="1365">
        <v>36106.504888163785</v>
      </c>
      <c r="BF82" s="1365">
        <v>43078.744514929247</v>
      </c>
      <c r="BG82" s="1365">
        <v>29809.110598466963</v>
      </c>
      <c r="BH82" s="1365">
        <v>48906.838895842331</v>
      </c>
      <c r="BI82" s="1365">
        <v>56200.7711880395</v>
      </c>
      <c r="BJ82" s="1365">
        <v>57680.914084529046</v>
      </c>
      <c r="BK82" s="1365">
        <v>54392.040861039226</v>
      </c>
      <c r="BL82" s="1365">
        <v>68812.836241056255</v>
      </c>
      <c r="BM82" s="1365">
        <v>48219.598570553921</v>
      </c>
      <c r="BN82" s="1365">
        <v>79543.90089475768</v>
      </c>
    </row>
    <row r="83" spans="1:66" x14ac:dyDescent="0.2">
      <c r="A83" s="1365">
        <v>1994</v>
      </c>
      <c r="B83" s="1365">
        <v>52612.311354335056</v>
      </c>
      <c r="C83" s="1365">
        <v>50674.837271320939</v>
      </c>
      <c r="D83" s="1365">
        <v>63755.715414931947</v>
      </c>
      <c r="E83" s="1365">
        <v>42417.95965855947</v>
      </c>
      <c r="F83" s="1365">
        <v>73005.709326019161</v>
      </c>
      <c r="G83" s="1365">
        <v>82161.503719574554</v>
      </c>
      <c r="H83" s="1365">
        <v>86415.466510444181</v>
      </c>
      <c r="I83" s="1365">
        <v>79274.650081125306</v>
      </c>
      <c r="J83" s="1365">
        <v>104264.26134719359</v>
      </c>
      <c r="K83" s="1365">
        <v>69064.448891997818</v>
      </c>
      <c r="L83" s="1365">
        <v>120986.33928436854</v>
      </c>
      <c r="M83" s="1365">
        <v>178136.57343054313</v>
      </c>
      <c r="N83" s="1365">
        <v>193872.25625127493</v>
      </c>
      <c r="O83" s="1365">
        <v>171836.13969297797</v>
      </c>
      <c r="P83" s="1365">
        <v>237055.07778601546</v>
      </c>
      <c r="Q83" s="1365">
        <v>146705.15167689908</v>
      </c>
      <c r="R83" s="1365">
        <v>276785.98433638684</v>
      </c>
      <c r="S83" s="1365">
        <v>250944.63679407578</v>
      </c>
      <c r="T83" s="1365">
        <v>273535.08837272646</v>
      </c>
      <c r="U83" s="1365">
        <v>243604.38655658037</v>
      </c>
      <c r="V83" s="1365">
        <v>337567.63130649435</v>
      </c>
      <c r="W83" s="1365">
        <v>201825.98263282722</v>
      </c>
      <c r="X83" s="1365">
        <v>389537.07928755728</v>
      </c>
      <c r="Y83" s="1365">
        <v>583792.35719026055</v>
      </c>
      <c r="Z83" s="1365">
        <v>636445.69915907655</v>
      </c>
      <c r="AA83" s="1365">
        <v>573437.81397362903</v>
      </c>
      <c r="AB83" s="1365">
        <v>790130.27986795327</v>
      </c>
      <c r="AC83" s="1365">
        <v>454329.79527596169</v>
      </c>
      <c r="AD83" s="1365">
        <v>901671.23711195565</v>
      </c>
      <c r="AE83" s="1365">
        <v>851154.68062938203</v>
      </c>
      <c r="AF83" s="1365">
        <v>924563.62109782908</v>
      </c>
      <c r="AG83" s="1365">
        <v>834000.06564238691</v>
      </c>
      <c r="AH83" s="1365">
        <v>1136221.2284348835</v>
      </c>
      <c r="AI83" s="1365">
        <v>663731.89533084317</v>
      </c>
      <c r="AJ83" s="1365">
        <v>1309663.7671928043</v>
      </c>
      <c r="AK83" s="1365">
        <v>2122084.2360539781</v>
      </c>
      <c r="AL83" s="1365">
        <v>2254678.56001645</v>
      </c>
      <c r="AM83" s="1365">
        <v>2053236.1083393933</v>
      </c>
      <c r="AN83" s="1365">
        <v>2734075.8513940223</v>
      </c>
      <c r="AO83" s="1365">
        <v>1682000.122824955</v>
      </c>
      <c r="AP83" s="1365">
        <v>3222705.0781927183</v>
      </c>
      <c r="AQ83" s="1365">
        <v>8495335.7701316364</v>
      </c>
      <c r="AR83" s="1365">
        <v>8788757.6610250212</v>
      </c>
      <c r="AS83" s="1365">
        <v>7986659.634133623</v>
      </c>
      <c r="AT83" s="1365">
        <v>10233484.498108428</v>
      </c>
      <c r="AU83" s="1365">
        <v>7101844.8751340266</v>
      </c>
      <c r="AV83" s="1365">
        <v>12655970.427185632</v>
      </c>
      <c r="AW83" s="1365">
        <v>23063.118989095539</v>
      </c>
      <c r="AX83" s="1365">
        <v>18809.156198225912</v>
      </c>
      <c r="AY83" s="1365">
        <v>22075.024461516576</v>
      </c>
      <c r="AZ83" s="1365">
        <v>23247.169482670306</v>
      </c>
      <c r="BA83" s="1365">
        <v>15771.47042512113</v>
      </c>
      <c r="BB83" s="1365">
        <v>25025.079367669779</v>
      </c>
      <c r="BC83" s="1365">
        <v>38665.171123645254</v>
      </c>
      <c r="BD83" s="1365">
        <v>36916.76192134172</v>
      </c>
      <c r="BE83" s="1365">
        <v>37212.47033558126</v>
      </c>
      <c r="BF83" s="1365">
        <v>44500.230707033785</v>
      </c>
      <c r="BG83" s="1365">
        <v>30830.493878743957</v>
      </c>
      <c r="BH83" s="1365">
        <v>50363.456547089423</v>
      </c>
      <c r="BI83" s="1365">
        <v>58167.736291832414</v>
      </c>
      <c r="BJ83" s="1365">
        <v>59551.269075236487</v>
      </c>
      <c r="BK83" s="1365">
        <v>56134.277678162143</v>
      </c>
      <c r="BL83" s="1365">
        <v>71066.55723748813</v>
      </c>
      <c r="BM83" s="1365">
        <v>49654.273195772505</v>
      </c>
      <c r="BN83" s="1365">
        <v>82036.428021363972</v>
      </c>
    </row>
    <row r="84" spans="1:66" x14ac:dyDescent="0.2">
      <c r="A84" s="1365">
        <v>1995</v>
      </c>
      <c r="B84" s="1365">
        <v>53767.876477672362</v>
      </c>
      <c r="C84" s="1365">
        <v>51614.400367960101</v>
      </c>
      <c r="D84" s="1365">
        <v>64790.723236333288</v>
      </c>
      <c r="E84" s="1365">
        <v>43801.874671984253</v>
      </c>
      <c r="F84" s="1365">
        <v>74516.318932525799</v>
      </c>
      <c r="G84" s="1365">
        <v>84316.533691559249</v>
      </c>
      <c r="H84" s="1365">
        <v>88245.899894360555</v>
      </c>
      <c r="I84" s="1365">
        <v>81180.158512923837</v>
      </c>
      <c r="J84" s="1365">
        <v>105870.19302265104</v>
      </c>
      <c r="K84" s="1365">
        <v>71301.761482389047</v>
      </c>
      <c r="L84" s="1365">
        <v>123973.27834082328</v>
      </c>
      <c r="M84" s="1365">
        <v>184958.26450130114</v>
      </c>
      <c r="N84" s="1365">
        <v>198942.28324062802</v>
      </c>
      <c r="O84" s="1365">
        <v>178809.32268634488</v>
      </c>
      <c r="P84" s="1365">
        <v>243008.09773667002</v>
      </c>
      <c r="Q84" s="1365">
        <v>152688.83154751014</v>
      </c>
      <c r="R84" s="1365">
        <v>286939.40902372653</v>
      </c>
      <c r="S84" s="1365">
        <v>261509.47333042932</v>
      </c>
      <c r="T84" s="1365">
        <v>282372.48363217525</v>
      </c>
      <c r="U84" s="1365">
        <v>254960.1645735823</v>
      </c>
      <c r="V84" s="1365">
        <v>350567.40414167068</v>
      </c>
      <c r="W84" s="1365">
        <v>210227.58520561445</v>
      </c>
      <c r="X84" s="1365">
        <v>405143.92293008248</v>
      </c>
      <c r="Y84" s="1365">
        <v>613591.31002518605</v>
      </c>
      <c r="Z84" s="1365">
        <v>668134.29989694082</v>
      </c>
      <c r="AA84" s="1365">
        <v>607299.6926221936</v>
      </c>
      <c r="AB84" s="1365">
        <v>834847.86238269496</v>
      </c>
      <c r="AC84" s="1365">
        <v>474732.89729537896</v>
      </c>
      <c r="AD84" s="1365">
        <v>947174.40905190643</v>
      </c>
      <c r="AE84" s="1365">
        <v>899923.31877339317</v>
      </c>
      <c r="AF84" s="1365">
        <v>976113.55324497214</v>
      </c>
      <c r="AG84" s="1365">
        <v>890344.25005255488</v>
      </c>
      <c r="AH84" s="1365">
        <v>1212541.403210867</v>
      </c>
      <c r="AI84" s="1365">
        <v>695961.30296483717</v>
      </c>
      <c r="AJ84" s="1365">
        <v>1382004.6436327179</v>
      </c>
      <c r="AK84" s="1365">
        <v>2260574.2726203846</v>
      </c>
      <c r="AL84" s="1365">
        <v>2409212.1984591228</v>
      </c>
      <c r="AM84" s="1365">
        <v>2230123.634525191</v>
      </c>
      <c r="AN84" s="1365">
        <v>2966608.2713324414</v>
      </c>
      <c r="AO84" s="1365">
        <v>1767226.3711970309</v>
      </c>
      <c r="AP84" s="1365">
        <v>3429268.5665810048</v>
      </c>
      <c r="AQ84" s="1365">
        <v>9068613.4303138703</v>
      </c>
      <c r="AR84" s="1365">
        <v>9410786.5393215902</v>
      </c>
      <c r="AS84" s="1365">
        <v>8918846.9025635533</v>
      </c>
      <c r="AT84" s="1365">
        <v>11244098.530704258</v>
      </c>
      <c r="AU84" s="1365">
        <v>7344122.7850709334</v>
      </c>
      <c r="AV84" s="1365">
        <v>13461779.656630585</v>
      </c>
      <c r="AW84" s="1365">
        <v>23219.219263785479</v>
      </c>
      <c r="AX84" s="1365">
        <v>19289.853060984162</v>
      </c>
      <c r="AY84" s="1365">
        <v>22048.642222996372</v>
      </c>
      <c r="AZ84" s="1365">
        <v>23711.253450015527</v>
      </c>
      <c r="BA84" s="1365">
        <v>16301.987861579461</v>
      </c>
      <c r="BB84" s="1365">
        <v>25059.359524228326</v>
      </c>
      <c r="BC84" s="1365">
        <v>39191.166697269167</v>
      </c>
      <c r="BD84" s="1365">
        <v>37637.386837343962</v>
      </c>
      <c r="BE84" s="1365">
        <v>37481.631221472897</v>
      </c>
      <c r="BF84" s="1365">
        <v>44988.792736295873</v>
      </c>
      <c r="BG84" s="1365">
        <v>31703.323908036935</v>
      </c>
      <c r="BH84" s="1365">
        <v>50913.753366836834</v>
      </c>
      <c r="BI84" s="1365">
        <v>59156.100989123785</v>
      </c>
      <c r="BJ84" s="1365">
        <v>60571.804057793706</v>
      </c>
      <c r="BK84" s="1365">
        <v>56772.867469568548</v>
      </c>
      <c r="BL84" s="1365">
        <v>71585.7168441463</v>
      </c>
      <c r="BM84" s="1365">
        <v>50954.99396610877</v>
      </c>
      <c r="BN84" s="1365">
        <v>83231.745670097473</v>
      </c>
    </row>
    <row r="85" spans="1:66" x14ac:dyDescent="0.2">
      <c r="A85" s="1365">
        <v>1996</v>
      </c>
      <c r="B85" s="1365">
        <v>55464.632702804796</v>
      </c>
      <c r="C85" s="1365">
        <v>52751.862756601309</v>
      </c>
      <c r="D85" s="1365">
        <v>66194.043816568737</v>
      </c>
      <c r="E85" s="1365">
        <v>45561.812159689238</v>
      </c>
      <c r="F85" s="1365">
        <v>76353.519481318785</v>
      </c>
      <c r="G85" s="1365">
        <v>87421.873466159668</v>
      </c>
      <c r="H85" s="1365">
        <v>91322.913983078921</v>
      </c>
      <c r="I85" s="1365">
        <v>83320.797912637747</v>
      </c>
      <c r="J85" s="1365">
        <v>108816.37528489127</v>
      </c>
      <c r="K85" s="1365">
        <v>74342.086375780578</v>
      </c>
      <c r="L85" s="1365">
        <v>127618.77055636774</v>
      </c>
      <c r="M85" s="1365">
        <v>194863.55365186371</v>
      </c>
      <c r="N85" s="1365">
        <v>208904.50069573169</v>
      </c>
      <c r="O85" s="1365">
        <v>186101.53480934573</v>
      </c>
      <c r="P85" s="1365">
        <v>254191.8574956464</v>
      </c>
      <c r="Q85" s="1365">
        <v>161520.60064489412</v>
      </c>
      <c r="R85" s="1365">
        <v>300111.02404228941</v>
      </c>
      <c r="S85" s="1365">
        <v>277969.11303173896</v>
      </c>
      <c r="T85" s="1365">
        <v>299130.43113350269</v>
      </c>
      <c r="U85" s="1365">
        <v>267469.47302608564</v>
      </c>
      <c r="V85" s="1365">
        <v>369820.73410843668</v>
      </c>
      <c r="W85" s="1365">
        <v>224015.2883185042</v>
      </c>
      <c r="X85" s="1365">
        <v>426972.01262685709</v>
      </c>
      <c r="Y85" s="1365">
        <v>662617.33108987217</v>
      </c>
      <c r="Z85" s="1365">
        <v>720709.19047216338</v>
      </c>
      <c r="AA85" s="1365">
        <v>646872.11863558763</v>
      </c>
      <c r="AB85" s="1365">
        <v>902134.25252916501</v>
      </c>
      <c r="AC85" s="1365">
        <v>510903.34345610201</v>
      </c>
      <c r="AD85" s="1365">
        <v>1015132.0483808032</v>
      </c>
      <c r="AE85" s="1365">
        <v>977333.45560288616</v>
      </c>
      <c r="AF85" s="1365">
        <v>1059883.9294933712</v>
      </c>
      <c r="AG85" s="1365">
        <v>956567.81835807883</v>
      </c>
      <c r="AH85" s="1365">
        <v>1321276.2924090307</v>
      </c>
      <c r="AI85" s="1365">
        <v>750718.00580559205</v>
      </c>
      <c r="AJ85" s="1365">
        <v>1492100.3408455257</v>
      </c>
      <c r="AK85" s="1365">
        <v>2509955.1379631162</v>
      </c>
      <c r="AL85" s="1365">
        <v>2675819.594834195</v>
      </c>
      <c r="AM85" s="1365">
        <v>2464733.5744516281</v>
      </c>
      <c r="AN85" s="1365">
        <v>3328078.5247582709</v>
      </c>
      <c r="AO85" s="1365">
        <v>1918793.4171490094</v>
      </c>
      <c r="AP85" s="1365">
        <v>3786443.2037722031</v>
      </c>
      <c r="AQ85" s="1365">
        <v>10433108.315782977</v>
      </c>
      <c r="AR85" s="1365">
        <v>10842017.105430737</v>
      </c>
      <c r="AS85" s="1365">
        <v>10385638.846040988</v>
      </c>
      <c r="AT85" s="1365">
        <v>13345512.537338419</v>
      </c>
      <c r="AU85" s="1365">
        <v>8053409.8152330853</v>
      </c>
      <c r="AV85" s="1365">
        <v>15451558.420442497</v>
      </c>
      <c r="AW85" s="1365">
        <v>23507.391939449921</v>
      </c>
      <c r="AX85" s="1365">
        <v>19606.351422530675</v>
      </c>
      <c r="AY85" s="1365">
        <v>22182.927600564879</v>
      </c>
      <c r="AZ85" s="1365">
        <v>23571.712348246205</v>
      </c>
      <c r="BA85" s="1365">
        <v>16781.537943597887</v>
      </c>
      <c r="BB85" s="1365">
        <v>25088.268406269835</v>
      </c>
      <c r="BC85" s="1365">
        <v>39975.863708464902</v>
      </c>
      <c r="BD85" s="1365">
        <v>38415.758481368459</v>
      </c>
      <c r="BE85" s="1365">
        <v>37935.232528518602</v>
      </c>
      <c r="BF85" s="1365">
        <v>45305.397852226779</v>
      </c>
      <c r="BG85" s="1365">
        <v>32677.502327999802</v>
      </c>
      <c r="BH85" s="1365">
        <v>51491.574530099824</v>
      </c>
      <c r="BI85" s="1365">
        <v>60561.453419733647</v>
      </c>
      <c r="BJ85" s="1365">
        <v>61927.517304915695</v>
      </c>
      <c r="BK85" s="1365">
        <v>57625.613688460755</v>
      </c>
      <c r="BL85" s="1365">
        <v>72472.50473220252</v>
      </c>
      <c r="BM85" s="1365">
        <v>52547.457808502208</v>
      </c>
      <c r="BN85" s="1365">
        <v>84495.707184887302</v>
      </c>
    </row>
    <row r="86" spans="1:66" x14ac:dyDescent="0.2">
      <c r="A86" s="1365">
        <v>1997</v>
      </c>
      <c r="B86" s="1365">
        <v>57479.609620585754</v>
      </c>
      <c r="C86" s="1365">
        <v>54737.167246243618</v>
      </c>
      <c r="D86" s="1365">
        <v>69174.743834783425</v>
      </c>
      <c r="E86" s="1365">
        <v>46853.509753614431</v>
      </c>
      <c r="F86" s="1365">
        <v>79055.422351883084</v>
      </c>
      <c r="G86" s="1365">
        <v>90975.438862920244</v>
      </c>
      <c r="H86" s="1365">
        <v>95061.293319330449</v>
      </c>
      <c r="I86" s="1365">
        <v>86807.905654698872</v>
      </c>
      <c r="J86" s="1365">
        <v>114257.49255578425</v>
      </c>
      <c r="K86" s="1365">
        <v>76645.725031821101</v>
      </c>
      <c r="L86" s="1365">
        <v>132524.75497051247</v>
      </c>
      <c r="M86" s="1365">
        <v>205260.92503467854</v>
      </c>
      <c r="N86" s="1365">
        <v>220025.52915350319</v>
      </c>
      <c r="O86" s="1365">
        <v>197368.1277804244</v>
      </c>
      <c r="P86" s="1365">
        <v>270345.70099498052</v>
      </c>
      <c r="Q86" s="1365">
        <v>168015.5226101627</v>
      </c>
      <c r="R86" s="1365">
        <v>315227.1409876229</v>
      </c>
      <c r="S86" s="1365">
        <v>295153.15597951983</v>
      </c>
      <c r="T86" s="1365">
        <v>316963.26414408442</v>
      </c>
      <c r="U86" s="1365">
        <v>286313.23177903553</v>
      </c>
      <c r="V86" s="1365">
        <v>396617.89650516026</v>
      </c>
      <c r="W86" s="1365">
        <v>234149.32037216792</v>
      </c>
      <c r="X86" s="1365">
        <v>451793.16541170346</v>
      </c>
      <c r="Y86" s="1365">
        <v>720291.05656541465</v>
      </c>
      <c r="Z86" s="1365">
        <v>780940.13746040547</v>
      </c>
      <c r="AA86" s="1365">
        <v>709855.68857273855</v>
      </c>
      <c r="AB86" s="1365">
        <v>987401.29878423363</v>
      </c>
      <c r="AC86" s="1365">
        <v>546588.3967606253</v>
      </c>
      <c r="AD86" s="1365">
        <v>1098933.0299180851</v>
      </c>
      <c r="AE86" s="1365">
        <v>1076845.2261396938</v>
      </c>
      <c r="AF86" s="1365">
        <v>1164324.8314680553</v>
      </c>
      <c r="AG86" s="1365">
        <v>1063996.7186405854</v>
      </c>
      <c r="AH86" s="1365">
        <v>1465860.4150533723</v>
      </c>
      <c r="AI86" s="1365">
        <v>812694.83020421991</v>
      </c>
      <c r="AJ86" s="1365">
        <v>1634780.83690461</v>
      </c>
      <c r="AK86" s="1365">
        <v>2837156.8917843178</v>
      </c>
      <c r="AL86" s="1365">
        <v>3025742.409443263</v>
      </c>
      <c r="AM86" s="1365">
        <v>2824568.0215790123</v>
      </c>
      <c r="AN86" s="1365">
        <v>3770799.628645048</v>
      </c>
      <c r="AO86" s="1365">
        <v>2161865.1098923814</v>
      </c>
      <c r="AP86" s="1365">
        <v>4276877.9784854725</v>
      </c>
      <c r="AQ86" s="1365">
        <v>11955675.32361882</v>
      </c>
      <c r="AR86" s="1365">
        <v>12493367.37398646</v>
      </c>
      <c r="AS86" s="1365">
        <v>12101465.115410818</v>
      </c>
      <c r="AT86" s="1365">
        <v>15029417.101244602</v>
      </c>
      <c r="AU86" s="1365">
        <v>9582628.2703534476</v>
      </c>
      <c r="AV86" s="1365">
        <v>17777998.002024885</v>
      </c>
      <c r="AW86" s="1365">
        <v>23983.780378251267</v>
      </c>
      <c r="AX86" s="1365">
        <v>19897.925921841059</v>
      </c>
      <c r="AY86" s="1365">
        <v>22666.428837788375</v>
      </c>
      <c r="AZ86" s="1365">
        <v>24091.995113782588</v>
      </c>
      <c r="BA86" s="1365">
        <v>17061.294475407754</v>
      </c>
      <c r="BB86" s="1365">
        <v>25586.089733253677</v>
      </c>
      <c r="BC86" s="1365">
        <v>41059.46346346433</v>
      </c>
      <c r="BD86" s="1365">
        <v>39418.951894706035</v>
      </c>
      <c r="BE86" s="1365">
        <v>38889.282742445757</v>
      </c>
      <c r="BF86" s="1365">
        <v>46822.415261428192</v>
      </c>
      <c r="BG86" s="1365">
        <v>33391.063880664617</v>
      </c>
      <c r="BH86" s="1365">
        <v>52814.120281245312</v>
      </c>
      <c r="BI86" s="1365">
        <v>62404.067319980662</v>
      </c>
      <c r="BJ86" s="1365">
        <v>63820.234360787261</v>
      </c>
      <c r="BK86" s="1365">
        <v>59167.85012326749</v>
      </c>
      <c r="BL86" s="1365">
        <v>75235.440445985194</v>
      </c>
      <c r="BM86" s="1365">
        <v>53803.275637235703</v>
      </c>
      <c r="BN86" s="1365">
        <v>86849.158466234847</v>
      </c>
    </row>
    <row r="87" spans="1:66" x14ac:dyDescent="0.2">
      <c r="A87" s="1365">
        <v>1998</v>
      </c>
      <c r="B87" s="1365">
        <v>59680.023580429523</v>
      </c>
      <c r="C87" s="1365">
        <v>57182.036763221193</v>
      </c>
      <c r="D87" s="1365">
        <v>71682.743411525997</v>
      </c>
      <c r="E87" s="1365">
        <v>48732.252125017905</v>
      </c>
      <c r="F87" s="1365">
        <v>81831.348250094306</v>
      </c>
      <c r="G87" s="1365">
        <v>94572.584917180182</v>
      </c>
      <c r="H87" s="1365">
        <v>98738.472259592891</v>
      </c>
      <c r="I87" s="1365">
        <v>90814.205228583727</v>
      </c>
      <c r="J87" s="1365">
        <v>118506.79374248435</v>
      </c>
      <c r="K87" s="1365">
        <v>79769.774500521045</v>
      </c>
      <c r="L87" s="1365">
        <v>137451.2390896836</v>
      </c>
      <c r="M87" s="1365">
        <v>214074.97014315959</v>
      </c>
      <c r="N87" s="1365">
        <v>229293.89166655045</v>
      </c>
      <c r="O87" s="1365">
        <v>207101.6931526585</v>
      </c>
      <c r="P87" s="1365">
        <v>282579.65326950932</v>
      </c>
      <c r="Q87" s="1365">
        <v>174298.80616328109</v>
      </c>
      <c r="R87" s="1365">
        <v>327651.94840722729</v>
      </c>
      <c r="S87" s="1365">
        <v>309070.1369762703</v>
      </c>
      <c r="T87" s="1365">
        <v>332039.05560133123</v>
      </c>
      <c r="U87" s="1365">
        <v>301013.21144394885</v>
      </c>
      <c r="V87" s="1365">
        <v>416528.54496341903</v>
      </c>
      <c r="W87" s="1365">
        <v>243948.44520729908</v>
      </c>
      <c r="X87" s="1365">
        <v>471013.21554950404</v>
      </c>
      <c r="Y87" s="1365">
        <v>756696.1035773831</v>
      </c>
      <c r="Z87" s="1365">
        <v>820478.86341135437</v>
      </c>
      <c r="AA87" s="1365">
        <v>748129.14481283713</v>
      </c>
      <c r="AB87" s="1365">
        <v>1044593.5518493775</v>
      </c>
      <c r="AC87" s="1365">
        <v>569655.21409395325</v>
      </c>
      <c r="AD87" s="1365">
        <v>1151542.8846838134</v>
      </c>
      <c r="AE87" s="1365">
        <v>1132023.4644466806</v>
      </c>
      <c r="AF87" s="1365">
        <v>1225772.8441683769</v>
      </c>
      <c r="AG87" s="1365">
        <v>1122263.7154883384</v>
      </c>
      <c r="AH87" s="1365">
        <v>1557027.2412527956</v>
      </c>
      <c r="AI87" s="1365">
        <v>843981.6636053354</v>
      </c>
      <c r="AJ87" s="1365">
        <v>1712987.9895110796</v>
      </c>
      <c r="AK87" s="1365">
        <v>2992897.1302311718</v>
      </c>
      <c r="AL87" s="1365">
        <v>3200593.9755722149</v>
      </c>
      <c r="AM87" s="1365">
        <v>2978784.0095181419</v>
      </c>
      <c r="AN87" s="1365">
        <v>4057990.5031386199</v>
      </c>
      <c r="AO87" s="1365">
        <v>2223299.9546838896</v>
      </c>
      <c r="AP87" s="1365">
        <v>4487825.2005520221</v>
      </c>
      <c r="AQ87" s="1365">
        <v>12547121.427883759</v>
      </c>
      <c r="AR87" s="1365">
        <v>13220073.77354979</v>
      </c>
      <c r="AS87" s="1365">
        <v>12571430.308312854</v>
      </c>
      <c r="AT87" s="1365">
        <v>16311164.453241529</v>
      </c>
      <c r="AU87" s="1365">
        <v>9627975.1298594475</v>
      </c>
      <c r="AV87" s="1365">
        <v>18605588.319645394</v>
      </c>
      <c r="AW87" s="1365">
        <v>24787.46224367887</v>
      </c>
      <c r="AX87" s="1365">
        <v>20621.574901266162</v>
      </c>
      <c r="AY87" s="1365">
        <v>23549.86829785864</v>
      </c>
      <c r="AZ87" s="1365">
        <v>24858.693080567631</v>
      </c>
      <c r="BA87" s="1365">
        <v>17694.729749514765</v>
      </c>
      <c r="BB87" s="1365">
        <v>26211.457410505012</v>
      </c>
      <c r="BC87" s="1365">
        <v>42525.029517903953</v>
      </c>
      <c r="BD87" s="1365">
        <v>40834.038237527195</v>
      </c>
      <c r="BE87" s="1365">
        <v>40524.297164394826</v>
      </c>
      <c r="BF87" s="1365">
        <v>48249.753427305623</v>
      </c>
      <c r="BG87" s="1365">
        <v>34780.412787433102</v>
      </c>
      <c r="BH87" s="1365">
        <v>54517.94823263507</v>
      </c>
      <c r="BI87" s="1365">
        <v>64696.988610685301</v>
      </c>
      <c r="BJ87" s="1365">
        <v>66099.617407853482</v>
      </c>
      <c r="BK87" s="1365">
        <v>61742.333247565039</v>
      </c>
      <c r="BL87" s="1365">
        <v>77488.578860728114</v>
      </c>
      <c r="BM87" s="1365">
        <v>56137.516584831013</v>
      </c>
      <c r="BN87" s="1365">
        <v>89901.061760297656</v>
      </c>
    </row>
    <row r="88" spans="1:66" x14ac:dyDescent="0.2">
      <c r="A88" s="1365">
        <v>1999</v>
      </c>
      <c r="B88" s="1365">
        <v>61491.899842849831</v>
      </c>
      <c r="C88" s="1365">
        <v>59092.343085307431</v>
      </c>
      <c r="D88" s="1365">
        <v>74024.596005781365</v>
      </c>
      <c r="E88" s="1365">
        <v>50084.078758368763</v>
      </c>
      <c r="F88" s="1365">
        <v>83958.619315132542</v>
      </c>
      <c r="G88" s="1365">
        <v>97788.000461376723</v>
      </c>
      <c r="H88" s="1365">
        <v>102088.19237085825</v>
      </c>
      <c r="I88" s="1365">
        <v>94437.886565489476</v>
      </c>
      <c r="J88" s="1365">
        <v>122866.17836239103</v>
      </c>
      <c r="K88" s="1365">
        <v>82208.602900583704</v>
      </c>
      <c r="L88" s="1365">
        <v>141575.91001473472</v>
      </c>
      <c r="M88" s="1365">
        <v>222151.64639317809</v>
      </c>
      <c r="N88" s="1365">
        <v>237835.1226782513</v>
      </c>
      <c r="O88" s="1365">
        <v>217218.99404773716</v>
      </c>
      <c r="P88" s="1365">
        <v>294875.78717477905</v>
      </c>
      <c r="Q88" s="1365">
        <v>179511.01898551319</v>
      </c>
      <c r="R88" s="1365">
        <v>338815.03242710937</v>
      </c>
      <c r="S88" s="1365">
        <v>321709.25810177991</v>
      </c>
      <c r="T88" s="1365">
        <v>345385.51553870214</v>
      </c>
      <c r="U88" s="1365">
        <v>317137.83356012602</v>
      </c>
      <c r="V88" s="1365">
        <v>437035.06744512863</v>
      </c>
      <c r="W88" s="1365">
        <v>250905.10781519525</v>
      </c>
      <c r="X88" s="1365">
        <v>488448.46405107452</v>
      </c>
      <c r="Y88" s="1365">
        <v>797863.80503643071</v>
      </c>
      <c r="Z88" s="1365">
        <v>865443.45653432759</v>
      </c>
      <c r="AA88" s="1365">
        <v>798357.67320036807</v>
      </c>
      <c r="AB88" s="1365">
        <v>1122433.7305480323</v>
      </c>
      <c r="AC88" s="1365">
        <v>583548.50233810022</v>
      </c>
      <c r="AD88" s="1365">
        <v>1210768.5906225492</v>
      </c>
      <c r="AE88" s="1365">
        <v>1202836.374181323</v>
      </c>
      <c r="AF88" s="1365">
        <v>1303380.4935621277</v>
      </c>
      <c r="AG88" s="1365">
        <v>1207066.2910269941</v>
      </c>
      <c r="AH88" s="1365">
        <v>1691083.1837556807</v>
      </c>
      <c r="AI88" s="1365">
        <v>864324.25737296022</v>
      </c>
      <c r="AJ88" s="1365">
        <v>1813801.479344632</v>
      </c>
      <c r="AK88" s="1365">
        <v>3229658.5457175574</v>
      </c>
      <c r="AL88" s="1365">
        <v>3467534.5628965711</v>
      </c>
      <c r="AM88" s="1365">
        <v>3277203.3659080677</v>
      </c>
      <c r="AN88" s="1365">
        <v>4528001.0246029245</v>
      </c>
      <c r="AO88" s="1365">
        <v>2267009.0096890349</v>
      </c>
      <c r="AP88" s="1365">
        <v>4828381.6681653913</v>
      </c>
      <c r="AQ88" s="1365">
        <v>13728674.7080641</v>
      </c>
      <c r="AR88" s="1365">
        <v>14609241.982734824</v>
      </c>
      <c r="AS88" s="1365">
        <v>14168593.272548322</v>
      </c>
      <c r="AT88" s="1365">
        <v>18691357.296708684</v>
      </c>
      <c r="AU88" s="1365">
        <v>9862848.7840855308</v>
      </c>
      <c r="AV88" s="1365">
        <v>20365035.789866894</v>
      </c>
      <c r="AW88" s="1365">
        <v>25195.799224322946</v>
      </c>
      <c r="AX88" s="1365">
        <v>20895.607314841429</v>
      </c>
      <c r="AY88" s="1365">
        <v>23746.79960512539</v>
      </c>
      <c r="AZ88" s="1365">
        <v>25183.013649171684</v>
      </c>
      <c r="BA88" s="1365">
        <v>17959.554616153833</v>
      </c>
      <c r="BB88" s="1365">
        <v>26341.328615530347</v>
      </c>
      <c r="BC88" s="1365">
        <v>43640.81689281336</v>
      </c>
      <c r="BD88" s="1365">
        <v>41898.208416694106</v>
      </c>
      <c r="BE88" s="1365">
        <v>41522.715200593011</v>
      </c>
      <c r="BF88" s="1365">
        <v>49485.574764781617</v>
      </c>
      <c r="BG88" s="1365">
        <v>35703.307622019383</v>
      </c>
      <c r="BH88" s="1365">
        <v>55641.240080468444</v>
      </c>
      <c r="BI88" s="1365">
        <v>66697.088978426371</v>
      </c>
      <c r="BJ88" s="1365">
        <v>68151.459794009963</v>
      </c>
      <c r="BK88" s="1365">
        <v>63742.609694927538</v>
      </c>
      <c r="BL88" s="1365">
        <v>79863.776159294008</v>
      </c>
      <c r="BM88" s="1365">
        <v>57882.998879351318</v>
      </c>
      <c r="BN88" s="1365">
        <v>92266.129411641057</v>
      </c>
    </row>
    <row r="89" spans="1:66" x14ac:dyDescent="0.2">
      <c r="A89" s="1365">
        <v>2000</v>
      </c>
      <c r="B89" s="1365">
        <v>63509.33755057618</v>
      </c>
      <c r="C89" s="1365">
        <v>60747.794581402239</v>
      </c>
      <c r="D89" s="1365">
        <v>76398.334564314719</v>
      </c>
      <c r="E89" s="1365">
        <v>51685.36670239026</v>
      </c>
      <c r="F89" s="1365">
        <v>86570.144045312918</v>
      </c>
      <c r="G89" s="1365">
        <v>101338.95189680347</v>
      </c>
      <c r="H89" s="1365">
        <v>105661.11985755734</v>
      </c>
      <c r="I89" s="1365">
        <v>97305.301067731401</v>
      </c>
      <c r="J89" s="1365">
        <v>127130.82037528795</v>
      </c>
      <c r="K89" s="1365">
        <v>84987.868082498564</v>
      </c>
      <c r="L89" s="1365">
        <v>146429.95764595424</v>
      </c>
      <c r="M89" s="1365">
        <v>232201.67729186986</v>
      </c>
      <c r="N89" s="1365">
        <v>248616.85241474214</v>
      </c>
      <c r="O89" s="1365">
        <v>224682.63996444704</v>
      </c>
      <c r="P89" s="1365">
        <v>308711.3264890096</v>
      </c>
      <c r="Q89" s="1365">
        <v>186880.96800943618</v>
      </c>
      <c r="R89" s="1365">
        <v>353035.28247360559</v>
      </c>
      <c r="S89" s="1365">
        <v>337747.40901666327</v>
      </c>
      <c r="T89" s="1365">
        <v>362986.41481503798</v>
      </c>
      <c r="U89" s="1365">
        <v>328973.94885092793</v>
      </c>
      <c r="V89" s="1365">
        <v>459696.66301416565</v>
      </c>
      <c r="W89" s="1365">
        <v>262539.3362401764</v>
      </c>
      <c r="X89" s="1365">
        <v>512007.3313904336</v>
      </c>
      <c r="Y89" s="1365">
        <v>852974.46262855444</v>
      </c>
      <c r="Z89" s="1365">
        <v>924494.51208598865</v>
      </c>
      <c r="AA89" s="1365">
        <v>841123.44049632607</v>
      </c>
      <c r="AB89" s="1365">
        <v>1203488.580870172</v>
      </c>
      <c r="AC89" s="1365">
        <v>619685.5742479628</v>
      </c>
      <c r="AD89" s="1365">
        <v>1287832.3482535619</v>
      </c>
      <c r="AE89" s="1365">
        <v>1295090.6875699665</v>
      </c>
      <c r="AF89" s="1365">
        <v>1403440.6249876118</v>
      </c>
      <c r="AG89" s="1365">
        <v>1279384.3316550988</v>
      </c>
      <c r="AH89" s="1365">
        <v>1831674.9862695141</v>
      </c>
      <c r="AI89" s="1365">
        <v>922886.99509457406</v>
      </c>
      <c r="AJ89" s="1365">
        <v>1948433.3263889768</v>
      </c>
      <c r="AK89" s="1365">
        <v>3548160.003873772</v>
      </c>
      <c r="AL89" s="1365">
        <v>3815171.5575666986</v>
      </c>
      <c r="AM89" s="1365">
        <v>3510337.6006661328</v>
      </c>
      <c r="AN89" s="1365">
        <v>5013333.6728577865</v>
      </c>
      <c r="AO89" s="1365">
        <v>2458286.5291872364</v>
      </c>
      <c r="AP89" s="1365">
        <v>5288088.9290724928</v>
      </c>
      <c r="AQ89" s="1365">
        <v>15556037.33005836</v>
      </c>
      <c r="AR89" s="1365">
        <v>16643365.688431738</v>
      </c>
      <c r="AS89" s="1365">
        <v>15427735.444328435</v>
      </c>
      <c r="AT89" s="1365">
        <v>21268632.940294947</v>
      </c>
      <c r="AU89" s="1365">
        <v>11126715.037691355</v>
      </c>
      <c r="AV89" s="1365">
        <v>23065390.271471206</v>
      </c>
      <c r="AW89" s="1365">
        <v>25679.723204348884</v>
      </c>
      <c r="AX89" s="1365">
        <v>21357.555243595023</v>
      </c>
      <c r="AY89" s="1365">
        <v>24190.288095073076</v>
      </c>
      <c r="AZ89" s="1365">
        <v>25665.848753341495</v>
      </c>
      <c r="BA89" s="1365">
        <v>18382.865322281959</v>
      </c>
      <c r="BB89" s="1365">
        <v>26710.330444671603</v>
      </c>
      <c r="BC89" s="1365">
        <v>44765.744245987989</v>
      </c>
      <c r="BD89" s="1365">
        <v>42941.835899002173</v>
      </c>
      <c r="BE89" s="1365">
        <v>42532.811761063924</v>
      </c>
      <c r="BF89" s="1365">
        <v>50585.779906015297</v>
      </c>
      <c r="BG89" s="1365">
        <v>36663.633223829602</v>
      </c>
      <c r="BH89" s="1365">
        <v>56962.906442169289</v>
      </c>
      <c r="BI89" s="1365">
        <v>68623.270548036875</v>
      </c>
      <c r="BJ89" s="1365">
        <v>69922.186718261117</v>
      </c>
      <c r="BK89" s="1365">
        <v>65460.966343552485</v>
      </c>
      <c r="BL89" s="1365">
        <v>81735.693846857539</v>
      </c>
      <c r="BM89" s="1365">
        <v>59514.593100764156</v>
      </c>
      <c r="BN89" s="1365">
        <v>94778.626439041371</v>
      </c>
    </row>
    <row r="90" spans="1:66" x14ac:dyDescent="0.2">
      <c r="A90" s="1365">
        <v>2001</v>
      </c>
      <c r="B90" s="1365">
        <v>63172.883939663538</v>
      </c>
      <c r="C90" s="1365">
        <v>60224.132114740481</v>
      </c>
      <c r="D90" s="1365">
        <v>75731.421834184672</v>
      </c>
      <c r="E90" s="1365">
        <v>51655.323467552873</v>
      </c>
      <c r="F90" s="1365">
        <v>86309.401859639125</v>
      </c>
      <c r="G90" s="1365">
        <v>100392.45818058957</v>
      </c>
      <c r="H90" s="1365">
        <v>104755.19058518422</v>
      </c>
      <c r="I90" s="1365">
        <v>95928.085996079448</v>
      </c>
      <c r="J90" s="1365">
        <v>125505.34264451743</v>
      </c>
      <c r="K90" s="1365">
        <v>84789.263691415239</v>
      </c>
      <c r="L90" s="1365">
        <v>145249.65610804522</v>
      </c>
      <c r="M90" s="1365">
        <v>228475.51636545564</v>
      </c>
      <c r="N90" s="1365">
        <v>244819.73170365245</v>
      </c>
      <c r="O90" s="1365">
        <v>219236.83582881358</v>
      </c>
      <c r="P90" s="1365">
        <v>301844.82784093346</v>
      </c>
      <c r="Q90" s="1365">
        <v>185799.59263035445</v>
      </c>
      <c r="R90" s="1365">
        <v>347628.15725996596</v>
      </c>
      <c r="S90" s="1365">
        <v>331519.84973419359</v>
      </c>
      <c r="T90" s="1365">
        <v>355999.4883582287</v>
      </c>
      <c r="U90" s="1365">
        <v>319458.36220128305</v>
      </c>
      <c r="V90" s="1365">
        <v>447328.69472850539</v>
      </c>
      <c r="W90" s="1365">
        <v>260772.77166961823</v>
      </c>
      <c r="X90" s="1365">
        <v>502432.52234720567</v>
      </c>
      <c r="Y90" s="1365">
        <v>836002.45284339518</v>
      </c>
      <c r="Z90" s="1365">
        <v>902390.1727571286</v>
      </c>
      <c r="AA90" s="1365">
        <v>813748.85869021178</v>
      </c>
      <c r="AB90" s="1365">
        <v>1155113.9956254701</v>
      </c>
      <c r="AC90" s="1365">
        <v>624017.4925176223</v>
      </c>
      <c r="AD90" s="1365">
        <v>1262804.3189007051</v>
      </c>
      <c r="AE90" s="1365">
        <v>1269266.4819103098</v>
      </c>
      <c r="AF90" s="1365">
        <v>1370111.7291170254</v>
      </c>
      <c r="AG90" s="1365">
        <v>1235320.3429052902</v>
      </c>
      <c r="AH90" s="1365">
        <v>1751275.1592573028</v>
      </c>
      <c r="AI90" s="1365">
        <v>937163.12156976422</v>
      </c>
      <c r="AJ90" s="1365">
        <v>1909930.2700803541</v>
      </c>
      <c r="AK90" s="1365">
        <v>3456522.7069445802</v>
      </c>
      <c r="AL90" s="1365">
        <v>3689196.9613657333</v>
      </c>
      <c r="AM90" s="1365">
        <v>3363427.9888391383</v>
      </c>
      <c r="AN90" s="1365">
        <v>4678951.1735979049</v>
      </c>
      <c r="AO90" s="1365">
        <v>2550480.1260370072</v>
      </c>
      <c r="AP90" s="1365">
        <v>5159777.1394801335</v>
      </c>
      <c r="AQ90" s="1365">
        <v>14797486.612926636</v>
      </c>
      <c r="AR90" s="1365">
        <v>15521973.765147965</v>
      </c>
      <c r="AS90" s="1365">
        <v>14442651.615989439</v>
      </c>
      <c r="AT90" s="1365">
        <v>19175847.015359007</v>
      </c>
      <c r="AU90" s="1365">
        <v>11372060.775374169</v>
      </c>
      <c r="AV90" s="1365">
        <v>21833228.863094777</v>
      </c>
      <c r="AW90" s="1365">
        <v>25953.309698737503</v>
      </c>
      <c r="AX90" s="1365">
        <v>21590.577294142848</v>
      </c>
      <c r="AY90" s="1365">
        <v>24520.178233401526</v>
      </c>
      <c r="AZ90" s="1365">
        <v>25957.50102385191</v>
      </c>
      <c r="BA90" s="1365">
        <v>18521.383243690514</v>
      </c>
      <c r="BB90" s="1365">
        <v>27369.147611233024</v>
      </c>
      <c r="BC90" s="1365">
        <v>44805.924781242189</v>
      </c>
      <c r="BD90" s="1365">
        <v>42989.900854775871</v>
      </c>
      <c r="BE90" s="1365">
        <v>42556.053924287902</v>
      </c>
      <c r="BF90" s="1365">
        <v>50607.710055657015</v>
      </c>
      <c r="BG90" s="1365">
        <v>36750.404671686018</v>
      </c>
      <c r="BH90" s="1365">
        <v>57273.984592936133</v>
      </c>
      <c r="BI90" s="1365">
        <v>68371.693634373034</v>
      </c>
      <c r="BJ90" s="1365">
        <v>69739.055305567148</v>
      </c>
      <c r="BK90" s="1365">
        <v>65100.898537895875</v>
      </c>
      <c r="BL90" s="1365">
        <v>81420.471345413374</v>
      </c>
      <c r="BM90" s="1365">
        <v>59536.681456680402</v>
      </c>
      <c r="BN90" s="1365">
        <v>94655.030820065018</v>
      </c>
    </row>
    <row r="91" spans="1:66" x14ac:dyDescent="0.2">
      <c r="A91" s="1365">
        <v>2002</v>
      </c>
      <c r="B91" s="1365">
        <v>63017.661944100269</v>
      </c>
      <c r="C91" s="1365">
        <v>60172.687341704455</v>
      </c>
      <c r="D91" s="1365">
        <v>74992.947389819645</v>
      </c>
      <c r="E91" s="1365">
        <v>52023.840537873017</v>
      </c>
      <c r="F91" s="1365">
        <v>85910.565152063806</v>
      </c>
      <c r="G91" s="1365">
        <v>99936.649365579258</v>
      </c>
      <c r="H91" s="1365">
        <v>104274.96720115699</v>
      </c>
      <c r="I91" s="1365">
        <v>95590.878645668199</v>
      </c>
      <c r="J91" s="1365">
        <v>124005.81507657467</v>
      </c>
      <c r="K91" s="1365">
        <v>85306.942356767104</v>
      </c>
      <c r="L91" s="1365">
        <v>144304.26450173624</v>
      </c>
      <c r="M91" s="1365">
        <v>227627.12246049737</v>
      </c>
      <c r="N91" s="1365">
        <v>243958.82368223992</v>
      </c>
      <c r="O91" s="1365">
        <v>217841.90644609407</v>
      </c>
      <c r="P91" s="1365">
        <v>297985.82737296511</v>
      </c>
      <c r="Q91" s="1365">
        <v>187842.88782853304</v>
      </c>
      <c r="R91" s="1365">
        <v>345801.31888398196</v>
      </c>
      <c r="S91" s="1365">
        <v>330472.3918114198</v>
      </c>
      <c r="T91" s="1365">
        <v>354581.17320945323</v>
      </c>
      <c r="U91" s="1365">
        <v>317468.58201877493</v>
      </c>
      <c r="V91" s="1365">
        <v>440268.99920283403</v>
      </c>
      <c r="W91" s="1365">
        <v>265034.56594552239</v>
      </c>
      <c r="X91" s="1365">
        <v>499840.5071688327</v>
      </c>
      <c r="Y91" s="1365">
        <v>831997.55841765366</v>
      </c>
      <c r="Z91" s="1365">
        <v>898177.55294122931</v>
      </c>
      <c r="AA91" s="1365">
        <v>806317.61703529523</v>
      </c>
      <c r="AB91" s="1365">
        <v>1135542.6297521465</v>
      </c>
      <c r="AC91" s="1365">
        <v>637615.24639011652</v>
      </c>
      <c r="AD91" s="1365">
        <v>1252378.9746683463</v>
      </c>
      <c r="AE91" s="1365">
        <v>1259800.9164883159</v>
      </c>
      <c r="AF91" s="1365">
        <v>1360105.02204166</v>
      </c>
      <c r="AG91" s="1365">
        <v>1219006.8430810205</v>
      </c>
      <c r="AH91" s="1365">
        <v>1711252.816108657</v>
      </c>
      <c r="AI91" s="1365">
        <v>957608.91074407322</v>
      </c>
      <c r="AJ91" s="1365">
        <v>1888450.7765536883</v>
      </c>
      <c r="AK91" s="1365">
        <v>3428481.066599906</v>
      </c>
      <c r="AL91" s="1365">
        <v>3654472.6037367657</v>
      </c>
      <c r="AM91" s="1365">
        <v>3304639.1020731106</v>
      </c>
      <c r="AN91" s="1365">
        <v>4532777.9710717574</v>
      </c>
      <c r="AO91" s="1365">
        <v>2632694.8909720806</v>
      </c>
      <c r="AP91" s="1365">
        <v>5110094.2173966439</v>
      </c>
      <c r="AQ91" s="1365">
        <v>14926098.809199622</v>
      </c>
      <c r="AR91" s="1365">
        <v>15545395.622155493</v>
      </c>
      <c r="AS91" s="1365">
        <v>14429805.541717611</v>
      </c>
      <c r="AT91" s="1365">
        <v>18455279.443224464</v>
      </c>
      <c r="AU91" s="1365">
        <v>12178812.030167971</v>
      </c>
      <c r="AV91" s="1365">
        <v>21919646.530362193</v>
      </c>
      <c r="AW91" s="1365">
        <v>26098.674522621284</v>
      </c>
      <c r="AX91" s="1365">
        <v>21760.356687043542</v>
      </c>
      <c r="AY91" s="1365">
        <v>24754.496037740715</v>
      </c>
      <c r="AZ91" s="1365">
        <v>25980.079703064595</v>
      </c>
      <c r="BA91" s="1365">
        <v>18740.738718978933</v>
      </c>
      <c r="BB91" s="1365">
        <v>27516.865802391356</v>
      </c>
      <c r="BC91" s="1365">
        <v>44727.721886722815</v>
      </c>
      <c r="BD91" s="1365">
        <v>42913.088417640305</v>
      </c>
      <c r="BE91" s="1365">
        <v>42653.885218994496</v>
      </c>
      <c r="BF91" s="1365">
        <v>50215.960725025689</v>
      </c>
      <c r="BG91" s="1365">
        <v>36932.835283355234</v>
      </c>
      <c r="BH91" s="1365">
        <v>57033.814737406217</v>
      </c>
      <c r="BI91" s="1365">
        <v>68014.031091849727</v>
      </c>
      <c r="BJ91" s="1365">
        <v>69354.003080886279</v>
      </c>
      <c r="BK91" s="1365">
        <v>65028.121695561706</v>
      </c>
      <c r="BL91" s="1365">
        <v>80510.812002477061</v>
      </c>
      <c r="BM91" s="1365">
        <v>59672.955988825612</v>
      </c>
      <c r="BN91" s="1365">
        <v>93930.000906174813</v>
      </c>
    </row>
    <row r="92" spans="1:66" x14ac:dyDescent="0.2">
      <c r="A92" s="1365">
        <v>2003</v>
      </c>
      <c r="B92" s="1365">
        <v>63639.561710407535</v>
      </c>
      <c r="C92" s="1365">
        <v>61006.644911828982</v>
      </c>
      <c r="D92" s="1365">
        <v>75400.334219500262</v>
      </c>
      <c r="E92" s="1365">
        <v>52832.951893890866</v>
      </c>
      <c r="F92" s="1365">
        <v>86797.453008415701</v>
      </c>
      <c r="G92" s="1365">
        <v>101220.14138016649</v>
      </c>
      <c r="H92" s="1365">
        <v>105503.87804258718</v>
      </c>
      <c r="I92" s="1365">
        <v>97263.579535047553</v>
      </c>
      <c r="J92" s="1365">
        <v>125072.96028501869</v>
      </c>
      <c r="K92" s="1365">
        <v>86731.840438086685</v>
      </c>
      <c r="L92" s="1365">
        <v>146118.99494319555</v>
      </c>
      <c r="M92" s="1365">
        <v>230953.89875559864</v>
      </c>
      <c r="N92" s="1365">
        <v>247344.6776139985</v>
      </c>
      <c r="O92" s="1365">
        <v>222365.35781128559</v>
      </c>
      <c r="P92" s="1365">
        <v>301389.61913265247</v>
      </c>
      <c r="Q92" s="1365">
        <v>191469.32341139833</v>
      </c>
      <c r="R92" s="1365">
        <v>351472.0008441931</v>
      </c>
      <c r="S92" s="1365">
        <v>335338.08845985826</v>
      </c>
      <c r="T92" s="1365">
        <v>359943.48833974794</v>
      </c>
      <c r="U92" s="1365">
        <v>323796.5353458919</v>
      </c>
      <c r="V92" s="1365">
        <v>446706.10630818416</v>
      </c>
      <c r="W92" s="1365">
        <v>269933.63919499738</v>
      </c>
      <c r="X92" s="1365">
        <v>508995.91631894332</v>
      </c>
      <c r="Y92" s="1365">
        <v>856889.95731058309</v>
      </c>
      <c r="Z92" s="1365">
        <v>923431.26663367415</v>
      </c>
      <c r="AA92" s="1365">
        <v>832807.43459148239</v>
      </c>
      <c r="AB92" s="1365">
        <v>1165212.6263378814</v>
      </c>
      <c r="AC92" s="1365">
        <v>656544.54143099266</v>
      </c>
      <c r="AD92" s="1365">
        <v>1290098.2927754642</v>
      </c>
      <c r="AE92" s="1365">
        <v>1305819.5214950682</v>
      </c>
      <c r="AF92" s="1365">
        <v>1406383.300389342</v>
      </c>
      <c r="AG92" s="1365">
        <v>1268044.5337779876</v>
      </c>
      <c r="AH92" s="1365">
        <v>1769420.0796426551</v>
      </c>
      <c r="AI92" s="1365">
        <v>995407.21924532496</v>
      </c>
      <c r="AJ92" s="1365">
        <v>1960858.7906170408</v>
      </c>
      <c r="AK92" s="1365">
        <v>3587883.2681735796</v>
      </c>
      <c r="AL92" s="1365">
        <v>3817172.8281382388</v>
      </c>
      <c r="AM92" s="1365">
        <v>3480075.5175016061</v>
      </c>
      <c r="AN92" s="1365">
        <v>4753621.0021988042</v>
      </c>
      <c r="AO92" s="1365">
        <v>2756669.1059294064</v>
      </c>
      <c r="AP92" s="1365">
        <v>5345345.300277926</v>
      </c>
      <c r="AQ92" s="1365">
        <v>15860351.296767224</v>
      </c>
      <c r="AR92" s="1365">
        <v>16513684.901704796</v>
      </c>
      <c r="AS92" s="1365">
        <v>15399126.22089817</v>
      </c>
      <c r="AT92" s="1365">
        <v>19721664.265379496</v>
      </c>
      <c r="AU92" s="1365">
        <v>12840304.477507837</v>
      </c>
      <c r="AV92" s="1365">
        <v>23394336.935110137</v>
      </c>
      <c r="AW92" s="1365">
        <v>26058.982040648571</v>
      </c>
      <c r="AX92" s="1365">
        <v>21775.245378227908</v>
      </c>
      <c r="AY92" s="1365">
        <v>24749.710288610404</v>
      </c>
      <c r="AZ92" s="1365">
        <v>25727.708153981846</v>
      </c>
      <c r="BA92" s="1365">
        <v>18934.063349695047</v>
      </c>
      <c r="BB92" s="1365">
        <v>27475.911073635853</v>
      </c>
      <c r="BC92" s="1365">
        <v>45049.079816497411</v>
      </c>
      <c r="BD92" s="1365">
        <v>43227.882165564093</v>
      </c>
      <c r="BE92" s="1365">
        <v>43077.899034111579</v>
      </c>
      <c r="BF92" s="1365">
        <v>50290.413673594456</v>
      </c>
      <c r="BG92" s="1365">
        <v>37428.910614167813</v>
      </c>
      <c r="BH92" s="1365">
        <v>57389.16991555156</v>
      </c>
      <c r="BI92" s="1365">
        <v>68786.702036308445</v>
      </c>
      <c r="BJ92" s="1365">
        <v>70043.678149734304</v>
      </c>
      <c r="BK92" s="1365">
        <v>65988.134965988036</v>
      </c>
      <c r="BL92" s="1365">
        <v>80993.795573110241</v>
      </c>
      <c r="BM92" s="1365">
        <v>60547.46969475878</v>
      </c>
      <c r="BN92" s="1365">
        <v>94780.743467946173</v>
      </c>
    </row>
    <row r="93" spans="1:66" x14ac:dyDescent="0.2">
      <c r="A93" s="1365">
        <v>2004</v>
      </c>
      <c r="B93" s="1365">
        <v>65500.580565860233</v>
      </c>
      <c r="C93" s="1365">
        <v>62975.774755947918</v>
      </c>
      <c r="D93" s="1365">
        <v>77976.624335759858</v>
      </c>
      <c r="E93" s="1365">
        <v>54076.536649474554</v>
      </c>
      <c r="F93" s="1365">
        <v>89264.424724555443</v>
      </c>
      <c r="G93" s="1365">
        <v>104477.1290001514</v>
      </c>
      <c r="H93" s="1365">
        <v>108869.60533139725</v>
      </c>
      <c r="I93" s="1365">
        <v>100787.05870662321</v>
      </c>
      <c r="J93" s="1365">
        <v>129690.20266625023</v>
      </c>
      <c r="K93" s="1365">
        <v>88998.731808081546</v>
      </c>
      <c r="L93" s="1365">
        <v>150646.85854127447</v>
      </c>
      <c r="M93" s="1365">
        <v>240631.8900418483</v>
      </c>
      <c r="N93" s="1365">
        <v>257140.2092631894</v>
      </c>
      <c r="O93" s="1365">
        <v>233446.35589454765</v>
      </c>
      <c r="P93" s="1365">
        <v>316158.53669410432</v>
      </c>
      <c r="Q93" s="1365">
        <v>197050.8218513327</v>
      </c>
      <c r="R93" s="1365">
        <v>365921.32879840507</v>
      </c>
      <c r="S93" s="1365">
        <v>351745.49677340291</v>
      </c>
      <c r="T93" s="1365">
        <v>376444.32838202093</v>
      </c>
      <c r="U93" s="1365">
        <v>343054.73674887465</v>
      </c>
      <c r="V93" s="1365">
        <v>472098.06515155279</v>
      </c>
      <c r="W93" s="1365">
        <v>278080.4566516357</v>
      </c>
      <c r="X93" s="1365">
        <v>532449.02694912395</v>
      </c>
      <c r="Y93" s="1365">
        <v>907151.93812470383</v>
      </c>
      <c r="Z93" s="1365">
        <v>977777.41927594808</v>
      </c>
      <c r="AA93" s="1365">
        <v>892742.74734605302</v>
      </c>
      <c r="AB93" s="1365">
        <v>1253551.8669532978</v>
      </c>
      <c r="AC93" s="1365">
        <v>675523.46803364099</v>
      </c>
      <c r="AD93" s="1365">
        <v>1364455.0344296212</v>
      </c>
      <c r="AE93" s="1365">
        <v>1389683.0016749587</v>
      </c>
      <c r="AF93" s="1365">
        <v>1495880.1654102032</v>
      </c>
      <c r="AG93" s="1365">
        <v>1366626.817491129</v>
      </c>
      <c r="AH93" s="1365">
        <v>1914312.1711221682</v>
      </c>
      <c r="AI93" s="1365">
        <v>1025502.6087027122</v>
      </c>
      <c r="AJ93" s="1365">
        <v>2082427.3005938295</v>
      </c>
      <c r="AK93" s="1365">
        <v>3831191.9551061043</v>
      </c>
      <c r="AL93" s="1365">
        <v>4094818.9300887063</v>
      </c>
      <c r="AM93" s="1365">
        <v>3763463.0674731252</v>
      </c>
      <c r="AN93" s="1365">
        <v>5193328.7666389747</v>
      </c>
      <c r="AO93" s="1365">
        <v>2838710.4700915026</v>
      </c>
      <c r="AP93" s="1365">
        <v>5711980.3819214161</v>
      </c>
      <c r="AQ93" s="1365">
        <v>16648707.173753649</v>
      </c>
      <c r="AR93" s="1365">
        <v>17477510.707288016</v>
      </c>
      <c r="AS93" s="1365">
        <v>16503044.296911515</v>
      </c>
      <c r="AT93" s="1365">
        <v>21345611.130017634</v>
      </c>
      <c r="AU93" s="1365">
        <v>13012265.019849243</v>
      </c>
      <c r="AV93" s="1365">
        <v>24687380.079637062</v>
      </c>
      <c r="AW93" s="1365">
        <v>26524.032131569078</v>
      </c>
      <c r="AX93" s="1365">
        <v>22131.555800323229</v>
      </c>
      <c r="AY93" s="1365">
        <v>25164.490805272635</v>
      </c>
      <c r="AZ93" s="1365">
        <v>26263.046005269454</v>
      </c>
      <c r="BA93" s="1365">
        <v>19154.341490867559</v>
      </c>
      <c r="BB93" s="1365">
        <v>27881.990907836414</v>
      </c>
      <c r="BC93" s="1365">
        <v>46041.546179639343</v>
      </c>
      <c r="BD93" s="1365">
        <v>44207.288488379221</v>
      </c>
      <c r="BE93" s="1365">
        <v>44034.599073881283</v>
      </c>
      <c r="BF93" s="1365">
        <v>51511.967407054908</v>
      </c>
      <c r="BG93" s="1365">
        <v>38190.504960379207</v>
      </c>
      <c r="BH93" s="1365">
        <v>58524.768716349936</v>
      </c>
      <c r="BI93" s="1365">
        <v>70438.438739727164</v>
      </c>
      <c r="BJ93" s="1365">
        <v>71801.954348449188</v>
      </c>
      <c r="BK93" s="1365">
        <v>67622.234409642086</v>
      </c>
      <c r="BL93" s="1365">
        <v>83073.119159286725</v>
      </c>
      <c r="BM93" s="1365">
        <v>61985.709297268768</v>
      </c>
      <c r="BN93" s="1365">
        <v>96828.240976991874</v>
      </c>
    </row>
    <row r="94" spans="1:66" x14ac:dyDescent="0.2">
      <c r="A94" s="1365">
        <v>2005</v>
      </c>
      <c r="B94" s="1365">
        <v>67091.628954421729</v>
      </c>
      <c r="C94" s="1365">
        <v>64187.122590233936</v>
      </c>
      <c r="D94" s="1365">
        <v>79884.677407776762</v>
      </c>
      <c r="E94" s="1365">
        <v>55326.042275092186</v>
      </c>
      <c r="F94" s="1365">
        <v>91025.470637597216</v>
      </c>
      <c r="G94" s="1365">
        <v>107343.60869713045</v>
      </c>
      <c r="H94" s="1365">
        <v>111736.73615467078</v>
      </c>
      <c r="I94" s="1365">
        <v>103075.53235464812</v>
      </c>
      <c r="J94" s="1365">
        <v>133411.57891479897</v>
      </c>
      <c r="K94" s="1365">
        <v>91049.855495914831</v>
      </c>
      <c r="L94" s="1365">
        <v>153981.84061813328</v>
      </c>
      <c r="M94" s="1365">
        <v>250575.63008571061</v>
      </c>
      <c r="N94" s="1365">
        <v>267495.68352419848</v>
      </c>
      <c r="O94" s="1365">
        <v>242653.88826152802</v>
      </c>
      <c r="P94" s="1365">
        <v>328898.05735230976</v>
      </c>
      <c r="Q94" s="1365">
        <v>204180.46008730648</v>
      </c>
      <c r="R94" s="1365">
        <v>379402.40145148977</v>
      </c>
      <c r="S94" s="1365">
        <v>368448.03006094962</v>
      </c>
      <c r="T94" s="1365">
        <v>394017.62153546669</v>
      </c>
      <c r="U94" s="1365">
        <v>359423.44085005327</v>
      </c>
      <c r="V94" s="1365">
        <v>493115.57010071713</v>
      </c>
      <c r="W94" s="1365">
        <v>291466.54759811331</v>
      </c>
      <c r="X94" s="1365">
        <v>555033.58780098462</v>
      </c>
      <c r="Y94" s="1365">
        <v>965772.3045230218</v>
      </c>
      <c r="Z94" s="1365">
        <v>1036116.5339228774</v>
      </c>
      <c r="AA94" s="1365">
        <v>954049.12240936956</v>
      </c>
      <c r="AB94" s="1365">
        <v>1328250.2904435834</v>
      </c>
      <c r="AC94" s="1365">
        <v>722003.63550221431</v>
      </c>
      <c r="AD94" s="1365">
        <v>1443445.744936181</v>
      </c>
      <c r="AE94" s="1365">
        <v>1490338.2497389228</v>
      </c>
      <c r="AF94" s="1365">
        <v>1596823.2949908429</v>
      </c>
      <c r="AG94" s="1365">
        <v>1474848.2058336451</v>
      </c>
      <c r="AH94" s="1365">
        <v>2048872.7499723558</v>
      </c>
      <c r="AI94" s="1365">
        <v>1099683.4334173263</v>
      </c>
      <c r="AJ94" s="1365">
        <v>2221170.3039724757</v>
      </c>
      <c r="AK94" s="1365">
        <v>4185803.4666203423</v>
      </c>
      <c r="AL94" s="1365">
        <v>4457506.4193468671</v>
      </c>
      <c r="AM94" s="1365">
        <v>4168651.1626739386</v>
      </c>
      <c r="AN94" s="1365">
        <v>5680650.8119787313</v>
      </c>
      <c r="AO94" s="1365">
        <v>3067408.1693279878</v>
      </c>
      <c r="AP94" s="1365">
        <v>6206395.5320537975</v>
      </c>
      <c r="AQ94" s="1365">
        <v>17990427.222128667</v>
      </c>
      <c r="AR94" s="1365">
        <v>18918458.821792182</v>
      </c>
      <c r="AS94" s="1365">
        <v>18255878.456739459</v>
      </c>
      <c r="AT94" s="1365">
        <v>23155303.767109942</v>
      </c>
      <c r="AU94" s="1365">
        <v>13929894.237493197</v>
      </c>
      <c r="AV94" s="1365">
        <v>26646685.93609418</v>
      </c>
      <c r="AW94" s="1365">
        <v>26839.649211713033</v>
      </c>
      <c r="AX94" s="1365">
        <v>22446.521754172682</v>
      </c>
      <c r="AY94" s="1365">
        <v>25298.712825819752</v>
      </c>
      <c r="AZ94" s="1365">
        <v>26357.775900754539</v>
      </c>
      <c r="BA94" s="1365">
        <v>19602.229054269541</v>
      </c>
      <c r="BB94" s="1365">
        <v>28069.10065706115</v>
      </c>
      <c r="BC94" s="1365">
        <v>46704.51771761186</v>
      </c>
      <c r="BD94" s="1365">
        <v>44824.511780002096</v>
      </c>
      <c r="BE94" s="1365">
        <v>44357.481960090132</v>
      </c>
      <c r="BF94" s="1365">
        <v>52216.524080606432</v>
      </c>
      <c r="BG94" s="1365">
        <v>38786.662518179495</v>
      </c>
      <c r="BH94" s="1365">
        <v>58983.589436053611</v>
      </c>
      <c r="BI94" s="1365">
        <v>71535.60334998538</v>
      </c>
      <c r="BJ94" s="1365">
        <v>72796.999312288855</v>
      </c>
      <c r="BK94" s="1365">
        <v>68180.943377928124</v>
      </c>
      <c r="BL94" s="1365">
        <v>84539.959305421289</v>
      </c>
      <c r="BM94" s="1365">
        <v>62767.204348066924</v>
      </c>
      <c r="BN94" s="1365">
        <v>97626.700409794183</v>
      </c>
    </row>
    <row r="95" spans="1:66" x14ac:dyDescent="0.2">
      <c r="A95" s="1365">
        <v>2006</v>
      </c>
      <c r="B95" s="1365">
        <v>68629.378293684334</v>
      </c>
      <c r="C95" s="1365">
        <v>65115.445493844076</v>
      </c>
      <c r="D95" s="1365">
        <v>81253.976857923888</v>
      </c>
      <c r="E95" s="1365">
        <v>57067.471427171535</v>
      </c>
      <c r="F95" s="1365">
        <v>93108.299849569172</v>
      </c>
      <c r="G95" s="1365">
        <v>110249.02399056073</v>
      </c>
      <c r="H95" s="1365">
        <v>114667.79583933749</v>
      </c>
      <c r="I95" s="1365">
        <v>105151.15995860263</v>
      </c>
      <c r="J95" s="1365">
        <v>136106.4418831073</v>
      </c>
      <c r="K95" s="1365">
        <v>94356.503781727137</v>
      </c>
      <c r="L95" s="1365">
        <v>157976.03995160299</v>
      </c>
      <c r="M95" s="1365">
        <v>258904.29950588947</v>
      </c>
      <c r="N95" s="1365">
        <v>275719.87605730625</v>
      </c>
      <c r="O95" s="1365">
        <v>250472.59111532322</v>
      </c>
      <c r="P95" s="1365">
        <v>338577.67394058406</v>
      </c>
      <c r="Q95" s="1365">
        <v>212207.50926050678</v>
      </c>
      <c r="R95" s="1365">
        <v>391006.31514485547</v>
      </c>
      <c r="S95" s="1365">
        <v>380500.7630490975</v>
      </c>
      <c r="T95" s="1365">
        <v>406249.72266164533</v>
      </c>
      <c r="U95" s="1365">
        <v>370765.76349187846</v>
      </c>
      <c r="V95" s="1365">
        <v>508653.12955614267</v>
      </c>
      <c r="W95" s="1365">
        <v>302006.74923436949</v>
      </c>
      <c r="X95" s="1365">
        <v>573619.21440144617</v>
      </c>
      <c r="Y95" s="1365">
        <v>999191.01990265108</v>
      </c>
      <c r="Z95" s="1365">
        <v>1071612.5510229489</v>
      </c>
      <c r="AA95" s="1365">
        <v>986566.93002527929</v>
      </c>
      <c r="AB95" s="1365">
        <v>1369061.3935888449</v>
      </c>
      <c r="AC95" s="1365">
        <v>747459.36564823694</v>
      </c>
      <c r="AD95" s="1365">
        <v>1493864.2288849975</v>
      </c>
      <c r="AE95" s="1365">
        <v>1544039.2744675984</v>
      </c>
      <c r="AF95" s="1365">
        <v>1653207.7504378539</v>
      </c>
      <c r="AG95" s="1365">
        <v>1525891.4620149718</v>
      </c>
      <c r="AH95" s="1365">
        <v>2105580.5627410226</v>
      </c>
      <c r="AI95" s="1365">
        <v>1147137.7548941777</v>
      </c>
      <c r="AJ95" s="1365">
        <v>2301429.1726712608</v>
      </c>
      <c r="AK95" s="1365">
        <v>4340304.3669386553</v>
      </c>
      <c r="AL95" s="1365">
        <v>4617646.5049280785</v>
      </c>
      <c r="AM95" s="1365">
        <v>4308359.0978100952</v>
      </c>
      <c r="AN95" s="1365">
        <v>5781383.6983620375</v>
      </c>
      <c r="AO95" s="1365">
        <v>3272736.2771479925</v>
      </c>
      <c r="AP95" s="1365">
        <v>6417182.3209124617</v>
      </c>
      <c r="AQ95" s="1365">
        <v>18574243.088002685</v>
      </c>
      <c r="AR95" s="1365">
        <v>19435627.440102138</v>
      </c>
      <c r="AS95" s="1365">
        <v>18686774.231159456</v>
      </c>
      <c r="AT95" s="1365">
        <v>23420417.50157734</v>
      </c>
      <c r="AU95" s="1365">
        <v>15288818.07293066</v>
      </c>
      <c r="AV95" s="1365">
        <v>27223029.46672738</v>
      </c>
      <c r="AW95" s="1365">
        <v>27009.732596807942</v>
      </c>
      <c r="AX95" s="1365">
        <v>22590.960748031179</v>
      </c>
      <c r="AY95" s="1365">
        <v>25079.731029085524</v>
      </c>
      <c r="AZ95" s="1365">
        <v>26401.511832740511</v>
      </c>
      <c r="BA95" s="1365">
        <v>19778.439072615936</v>
      </c>
      <c r="BB95" s="1365">
        <v>28240.559747535364</v>
      </c>
      <c r="BC95" s="1365">
        <v>47487.720381217106</v>
      </c>
      <c r="BD95" s="1365">
        <v>45619.32298661524</v>
      </c>
      <c r="BE95" s="1365">
        <v>44520.207091457494</v>
      </c>
      <c r="BF95" s="1365">
        <v>52662.45495985054</v>
      </c>
      <c r="BG95" s="1365">
        <v>39829.689445689844</v>
      </c>
      <c r="BH95" s="1365">
        <v>60008.520372315143</v>
      </c>
      <c r="BI95" s="1365">
        <v>73085.205111728559</v>
      </c>
      <c r="BJ95" s="1365">
        <v>74404.775784845318</v>
      </c>
      <c r="BK95" s="1365">
        <v>68820.802169422459</v>
      </c>
      <c r="BL95" s="1365">
        <v>85488.633868738078</v>
      </c>
      <c r="BM95" s="1365">
        <v>64893.752412032227</v>
      </c>
      <c r="BN95" s="1365">
        <v>99718.471153289836</v>
      </c>
    </row>
    <row r="96" spans="1:66" x14ac:dyDescent="0.2">
      <c r="A96" s="1365">
        <v>2007</v>
      </c>
      <c r="B96" s="1365">
        <v>67918.391958594701</v>
      </c>
      <c r="C96" s="1365">
        <v>64093.073236955039</v>
      </c>
      <c r="D96" s="1365">
        <v>80277.02552567517</v>
      </c>
      <c r="E96" s="1365">
        <v>56627.574006918032</v>
      </c>
      <c r="F96" s="1365">
        <v>91950.300412105033</v>
      </c>
      <c r="G96" s="1365">
        <v>108677.19329967162</v>
      </c>
      <c r="H96" s="1365">
        <v>112979.9018303089</v>
      </c>
      <c r="I96" s="1365">
        <v>103082.92017464516</v>
      </c>
      <c r="J96" s="1365">
        <v>133692.56628590435</v>
      </c>
      <c r="K96" s="1365">
        <v>93348.056109090365</v>
      </c>
      <c r="L96" s="1365">
        <v>155403.49954627641</v>
      </c>
      <c r="M96" s="1365">
        <v>252192.47419974022</v>
      </c>
      <c r="N96" s="1365">
        <v>268472.27522024157</v>
      </c>
      <c r="O96" s="1365">
        <v>243595.96535486504</v>
      </c>
      <c r="P96" s="1365">
        <v>328310.74430690001</v>
      </c>
      <c r="Q96" s="1365">
        <v>207898.86089809623</v>
      </c>
      <c r="R96" s="1365">
        <v>381602.83694119332</v>
      </c>
      <c r="S96" s="1365">
        <v>368927.21037857491</v>
      </c>
      <c r="T96" s="1365">
        <v>392959.65615874471</v>
      </c>
      <c r="U96" s="1365">
        <v>360183.64977242419</v>
      </c>
      <c r="V96" s="1365">
        <v>490283.86263921199</v>
      </c>
      <c r="W96" s="1365">
        <v>294067.86031448178</v>
      </c>
      <c r="X96" s="1365">
        <v>556438.92756873649</v>
      </c>
      <c r="Y96" s="1365">
        <v>958807.54921880772</v>
      </c>
      <c r="Z96" s="1365">
        <v>1027110.9663413385</v>
      </c>
      <c r="AA96" s="1365">
        <v>956835.71945174492</v>
      </c>
      <c r="AB96" s="1365">
        <v>1316897.8148602131</v>
      </c>
      <c r="AC96" s="1365">
        <v>717739.77492529131</v>
      </c>
      <c r="AD96" s="1365">
        <v>1433859.5224470207</v>
      </c>
      <c r="AE96" s="1365">
        <v>1478235.57800818</v>
      </c>
      <c r="AF96" s="1365">
        <v>1582188.6073968923</v>
      </c>
      <c r="AG96" s="1365">
        <v>1481854.5496187503</v>
      </c>
      <c r="AH96" s="1365">
        <v>2032468.7822108185</v>
      </c>
      <c r="AI96" s="1365">
        <v>1092516.2805075585</v>
      </c>
      <c r="AJ96" s="1365">
        <v>2202115.5743138571</v>
      </c>
      <c r="AK96" s="1365">
        <v>4119872.0291035585</v>
      </c>
      <c r="AL96" s="1365">
        <v>4396760.0425792448</v>
      </c>
      <c r="AM96" s="1365">
        <v>4188698.4067923082</v>
      </c>
      <c r="AN96" s="1365">
        <v>5625337.6266928054</v>
      </c>
      <c r="AO96" s="1365">
        <v>3025205.7379574501</v>
      </c>
      <c r="AP96" s="1365">
        <v>6106019.8300914187</v>
      </c>
      <c r="AQ96" s="1365">
        <v>17713390.657860242</v>
      </c>
      <c r="AR96" s="1365">
        <v>18672745.328286361</v>
      </c>
      <c r="AS96" s="1365">
        <v>18660801.416112535</v>
      </c>
      <c r="AT96" s="1365">
        <v>22984998.764620963</v>
      </c>
      <c r="AU96" s="1365">
        <v>13621841.203843037</v>
      </c>
      <c r="AV96" s="1365">
        <v>26124976.982718136</v>
      </c>
      <c r="AW96" s="1365">
        <v>27159.590617517781</v>
      </c>
      <c r="AX96" s="1365">
        <v>22856.882086880509</v>
      </c>
      <c r="AY96" s="1365">
        <v>25103.226299264919</v>
      </c>
      <c r="AZ96" s="1365">
        <v>26861.484765445999</v>
      </c>
      <c r="BA96" s="1365">
        <v>19907.091904745703</v>
      </c>
      <c r="BB96" s="1365">
        <v>28497.101277933656</v>
      </c>
      <c r="BC96" s="1365">
        <v>47443.49393180076</v>
      </c>
      <c r="BD96" s="1365">
        <v>45634.627151745051</v>
      </c>
      <c r="BE96" s="1365">
        <v>44148.307446076149</v>
      </c>
      <c r="BF96" s="1365">
        <v>52717.723438872403</v>
      </c>
      <c r="BG96" s="1365">
        <v>39819.653241231557</v>
      </c>
      <c r="BH96" s="1365">
        <v>59766.685242206324</v>
      </c>
      <c r="BI96" s="1365">
        <v>72798.373074654475</v>
      </c>
      <c r="BJ96" s="1365">
        <v>74106.808482825727</v>
      </c>
      <c r="BK96" s="1365">
        <v>67954.658879590192</v>
      </c>
      <c r="BL96" s="1365">
        <v>85038.021780655414</v>
      </c>
      <c r="BM96" s="1365">
        <v>64710.354911838884</v>
      </c>
      <c r="BN96" s="1365">
        <v>98853.665197547161</v>
      </c>
    </row>
    <row r="97" spans="1:66" x14ac:dyDescent="0.2">
      <c r="A97" s="1365">
        <v>2008</v>
      </c>
      <c r="B97" s="1365">
        <v>66210.10054626569</v>
      </c>
      <c r="C97" s="1365">
        <v>62183.551304306609</v>
      </c>
      <c r="D97" s="1365">
        <v>76944.029657540654</v>
      </c>
      <c r="E97" s="1365">
        <v>56312.65351590496</v>
      </c>
      <c r="F97" s="1365">
        <v>89345.675443824221</v>
      </c>
      <c r="G97" s="1365">
        <v>105307.78037241264</v>
      </c>
      <c r="H97" s="1365">
        <v>109492.89784646228</v>
      </c>
      <c r="I97" s="1365">
        <v>99380.029646356052</v>
      </c>
      <c r="J97" s="1365">
        <v>127748.33004147767</v>
      </c>
      <c r="K97" s="1365">
        <v>92184.093764130521</v>
      </c>
      <c r="L97" s="1365">
        <v>150243.53644815431</v>
      </c>
      <c r="M97" s="1365">
        <v>241637.4921403538</v>
      </c>
      <c r="N97" s="1365">
        <v>256714.76693883643</v>
      </c>
      <c r="O97" s="1365">
        <v>231315.31081984984</v>
      </c>
      <c r="P97" s="1365">
        <v>310241.14850904793</v>
      </c>
      <c r="Q97" s="1365">
        <v>202484.27901879346</v>
      </c>
      <c r="R97" s="1365">
        <v>365298.03451751667</v>
      </c>
      <c r="S97" s="1365">
        <v>353024.81428317889</v>
      </c>
      <c r="T97" s="1365">
        <v>375432.3254038351</v>
      </c>
      <c r="U97" s="1365">
        <v>340624.7067111826</v>
      </c>
      <c r="V97" s="1365">
        <v>462275.08100129949</v>
      </c>
      <c r="W97" s="1365">
        <v>286762.5129979942</v>
      </c>
      <c r="X97" s="1365">
        <v>531047.94516685174</v>
      </c>
      <c r="Y97" s="1365">
        <v>918422.25418154721</v>
      </c>
      <c r="Z97" s="1365">
        <v>979914.63107168733</v>
      </c>
      <c r="AA97" s="1365">
        <v>900337.80969425314</v>
      </c>
      <c r="AB97" s="1365">
        <v>1235001.4741144197</v>
      </c>
      <c r="AC97" s="1365">
        <v>704854.44900162134</v>
      </c>
      <c r="AD97" s="1365">
        <v>1365784.4656180879</v>
      </c>
      <c r="AE97" s="1365">
        <v>1421299.2920310243</v>
      </c>
      <c r="AF97" s="1365">
        <v>1514591.4060579296</v>
      </c>
      <c r="AG97" s="1365">
        <v>1397039.9049198644</v>
      </c>
      <c r="AH97" s="1365">
        <v>1906535.6403422307</v>
      </c>
      <c r="AI97" s="1365">
        <v>1081937.3581647307</v>
      </c>
      <c r="AJ97" s="1365">
        <v>2105204.4048793563</v>
      </c>
      <c r="AK97" s="1365">
        <v>4074150.782097572</v>
      </c>
      <c r="AL97" s="1365">
        <v>4307539.1709976234</v>
      </c>
      <c r="AM97" s="1365">
        <v>4024490.5505837579</v>
      </c>
      <c r="AN97" s="1365">
        <v>5352172.1500565754</v>
      </c>
      <c r="AO97" s="1365">
        <v>3122904.3761337753</v>
      </c>
      <c r="AP97" s="1365">
        <v>5976333.0119956359</v>
      </c>
      <c r="AQ97" s="1365">
        <v>19054599.932218622</v>
      </c>
      <c r="AR97" s="1365">
        <v>19776981.523921899</v>
      </c>
      <c r="AS97" s="1365">
        <v>19043591.340402041</v>
      </c>
      <c r="AT97" s="1365">
        <v>23208188.651471816</v>
      </c>
      <c r="AU97" s="1365">
        <v>15802607.313352145</v>
      </c>
      <c r="AV97" s="1365">
        <v>27676461.367955815</v>
      </c>
      <c r="AW97" s="1365">
        <v>27112.420720118735</v>
      </c>
      <c r="AX97" s="1365">
        <v>22927.303246069114</v>
      </c>
      <c r="AY97" s="1365">
        <v>24987.07296225716</v>
      </c>
      <c r="AZ97" s="1365">
        <v>26139.729273603629</v>
      </c>
      <c r="BA97" s="1365">
        <v>20441.213267679388</v>
      </c>
      <c r="BB97" s="1365">
        <v>28447.814439494126</v>
      </c>
      <c r="BC97" s="1365">
        <v>46718.168146922566</v>
      </c>
      <c r="BD97" s="1365">
        <v>45042.915391535607</v>
      </c>
      <c r="BE97" s="1365">
        <v>43391.13358035736</v>
      </c>
      <c r="BF97" s="1365">
        <v>51022.127562928734</v>
      </c>
      <c r="BG97" s="1365">
        <v>40071.361793361786</v>
      </c>
      <c r="BH97" s="1365">
        <v>58684.302213413925</v>
      </c>
      <c r="BI97" s="1365">
        <v>71225.35243042736</v>
      </c>
      <c r="BJ97" s="1365">
        <v>72687.430573368722</v>
      </c>
      <c r="BK97" s="1365">
        <v>66396.209352982609</v>
      </c>
      <c r="BL97" s="1365">
        <v>82125.125424585131</v>
      </c>
      <c r="BM97" s="1365">
        <v>64609.047450464772</v>
      </c>
      <c r="BN97" s="1365">
        <v>96479.911930813687</v>
      </c>
    </row>
    <row r="98" spans="1:66" x14ac:dyDescent="0.2">
      <c r="A98" s="1365">
        <v>2009</v>
      </c>
      <c r="B98" s="1365">
        <v>63260.254052042139</v>
      </c>
      <c r="C98" s="1365">
        <v>59645.730879296934</v>
      </c>
      <c r="D98" s="1365">
        <v>72808.504223635842</v>
      </c>
      <c r="E98" s="1365">
        <v>54476.89029607983</v>
      </c>
      <c r="F98" s="1365">
        <v>85465.346973312728</v>
      </c>
      <c r="G98" s="1365">
        <v>100638.89459291463</v>
      </c>
      <c r="H98" s="1365">
        <v>104304.23181450236</v>
      </c>
      <c r="I98" s="1365">
        <v>95401.864067071961</v>
      </c>
      <c r="J98" s="1365">
        <v>120701.28437134517</v>
      </c>
      <c r="K98" s="1365">
        <v>88823.515341245045</v>
      </c>
      <c r="L98" s="1365">
        <v>143873.05069163881</v>
      </c>
      <c r="M98" s="1365">
        <v>227863.38972753676</v>
      </c>
      <c r="N98" s="1365">
        <v>241856.99086772779</v>
      </c>
      <c r="O98" s="1365">
        <v>219256.17438033171</v>
      </c>
      <c r="P98" s="1365">
        <v>289719.63078749343</v>
      </c>
      <c r="Q98" s="1365">
        <v>193643.02824096414</v>
      </c>
      <c r="R98" s="1365">
        <v>345726.31066792336</v>
      </c>
      <c r="S98" s="1365">
        <v>329851.39169671718</v>
      </c>
      <c r="T98" s="1365">
        <v>350512.53475440841</v>
      </c>
      <c r="U98" s="1365">
        <v>320095.81962860643</v>
      </c>
      <c r="V98" s="1365">
        <v>428817.69090155751</v>
      </c>
      <c r="W98" s="1365">
        <v>271651.94367446209</v>
      </c>
      <c r="X98" s="1365">
        <v>497982.54457502341</v>
      </c>
      <c r="Y98" s="1365">
        <v>845171.58351086173</v>
      </c>
      <c r="Z98" s="1365">
        <v>899066.81993144634</v>
      </c>
      <c r="AA98" s="1365">
        <v>837485.74333977769</v>
      </c>
      <c r="AB98" s="1365">
        <v>1125960.4285718848</v>
      </c>
      <c r="AC98" s="1365">
        <v>655353.14741269744</v>
      </c>
      <c r="AD98" s="1365">
        <v>1260808.9170629929</v>
      </c>
      <c r="AE98" s="1365">
        <v>1302662.9495333696</v>
      </c>
      <c r="AF98" s="1365">
        <v>1383123.8890132289</v>
      </c>
      <c r="AG98" s="1365">
        <v>1298395.5098345662</v>
      </c>
      <c r="AH98" s="1365">
        <v>1728539.4945867623</v>
      </c>
      <c r="AI98" s="1365">
        <v>999140.69600432692</v>
      </c>
      <c r="AJ98" s="1365">
        <v>1934085.3965052823</v>
      </c>
      <c r="AK98" s="1365">
        <v>3687024.0917422427</v>
      </c>
      <c r="AL98" s="1365">
        <v>3882113.0719854343</v>
      </c>
      <c r="AM98" s="1365">
        <v>3729109.1527964356</v>
      </c>
      <c r="AN98" s="1365">
        <v>4784328.7753594685</v>
      </c>
      <c r="AO98" s="1365">
        <v>2859286.3738219342</v>
      </c>
      <c r="AP98" s="1365">
        <v>5416093.5023661572</v>
      </c>
      <c r="AQ98" s="1365">
        <v>17022678.937733062</v>
      </c>
      <c r="AR98" s="1365">
        <v>17521684.334560249</v>
      </c>
      <c r="AS98" s="1365">
        <v>17916548.562676024</v>
      </c>
      <c r="AT98" s="1365">
        <v>20425619.706977658</v>
      </c>
      <c r="AU98" s="1365">
        <v>14174597.530204942</v>
      </c>
      <c r="AV98" s="1365">
        <v>24796273.208583746</v>
      </c>
      <c r="AW98" s="1365">
        <v>25881.613511169657</v>
      </c>
      <c r="AX98" s="1365">
        <v>22216.276289581925</v>
      </c>
      <c r="AY98" s="1365">
        <v>23889.597691521918</v>
      </c>
      <c r="AZ98" s="1365">
        <v>24915.724075926519</v>
      </c>
      <c r="BA98" s="1365">
        <v>20130.265250914617</v>
      </c>
      <c r="BB98" s="1365">
        <v>27057.643254986622</v>
      </c>
      <c r="BC98" s="1365">
        <v>44971.016754764954</v>
      </c>
      <c r="BD98" s="1365">
        <v>43416.172183632625</v>
      </c>
      <c r="BE98" s="1365">
        <v>41911.237156959731</v>
      </c>
      <c r="BF98" s="1365">
        <v>48707.26793876278</v>
      </c>
      <c r="BG98" s="1365">
        <v>39013.98607998158</v>
      </c>
      <c r="BH98" s="1365">
        <v>56547.462118355987</v>
      </c>
      <c r="BI98" s="1365">
        <v>68832.770809259091</v>
      </c>
      <c r="BJ98" s="1365">
        <v>69916.042051195996</v>
      </c>
      <c r="BK98" s="1365">
        <v>64438.286488757003</v>
      </c>
      <c r="BL98" s="1365">
        <v>78446.697767308098</v>
      </c>
      <c r="BM98" s="1365">
        <v>62618.637116315273</v>
      </c>
      <c r="BN98" s="1365">
        <v>93409.735697567681</v>
      </c>
    </row>
    <row r="99" spans="1:66" x14ac:dyDescent="0.2">
      <c r="A99" s="1365">
        <v>2010</v>
      </c>
      <c r="B99" s="1365">
        <v>65372.910548330918</v>
      </c>
      <c r="C99" s="1365">
        <v>60923.670708328609</v>
      </c>
      <c r="D99" s="1365">
        <v>74698.809116759367</v>
      </c>
      <c r="E99" s="1365">
        <v>56658.40079432237</v>
      </c>
      <c r="F99" s="1365">
        <v>87868.65065686086</v>
      </c>
      <c r="G99" s="1365">
        <v>104462.03335515031</v>
      </c>
      <c r="H99" s="1365">
        <v>108081.00490467034</v>
      </c>
      <c r="I99" s="1365">
        <v>97880.553185505749</v>
      </c>
      <c r="J99" s="1365">
        <v>124462.76705973712</v>
      </c>
      <c r="K99" s="1365">
        <v>92472.796534631008</v>
      </c>
      <c r="L99" s="1365">
        <v>148441.16764385527</v>
      </c>
      <c r="M99" s="1365">
        <v>243555.90310850713</v>
      </c>
      <c r="N99" s="1365">
        <v>256838.39154265204</v>
      </c>
      <c r="O99" s="1365">
        <v>232082.66158911792</v>
      </c>
      <c r="P99" s="1365">
        <v>306734.4862917561</v>
      </c>
      <c r="Q99" s="1365">
        <v>206320.51261998815</v>
      </c>
      <c r="R99" s="1365">
        <v>366099.70264714566</v>
      </c>
      <c r="S99" s="1365">
        <v>358159.72112444509</v>
      </c>
      <c r="T99" s="1365">
        <v>377751.62535655545</v>
      </c>
      <c r="U99" s="1365">
        <v>345154.56907048885</v>
      </c>
      <c r="V99" s="1365">
        <v>459471.77106105327</v>
      </c>
      <c r="W99" s="1365">
        <v>294422.1953078807</v>
      </c>
      <c r="X99" s="1365">
        <v>535770.85081161407</v>
      </c>
      <c r="Y99" s="1365">
        <v>945178.53375177225</v>
      </c>
      <c r="Z99" s="1365">
        <v>1001075.6076366467</v>
      </c>
      <c r="AA99" s="1365">
        <v>930362.41390348424</v>
      </c>
      <c r="AB99" s="1365">
        <v>1247193.8090219132</v>
      </c>
      <c r="AC99" s="1365">
        <v>736842.26903982833</v>
      </c>
      <c r="AD99" s="1365">
        <v>1401751.2908971829</v>
      </c>
      <c r="AE99" s="1365">
        <v>1468054.7493115028</v>
      </c>
      <c r="AF99" s="1365">
        <v>1553233.4601609726</v>
      </c>
      <c r="AG99" s="1365">
        <v>1453305.158815203</v>
      </c>
      <c r="AH99" s="1365">
        <v>1930974.974437882</v>
      </c>
      <c r="AI99" s="1365">
        <v>1136139.3775969297</v>
      </c>
      <c r="AJ99" s="1365">
        <v>2171180.374172911</v>
      </c>
      <c r="AK99" s="1365">
        <v>4186104.5427243896</v>
      </c>
      <c r="AL99" s="1365">
        <v>4397927.1711994922</v>
      </c>
      <c r="AM99" s="1365">
        <v>4206932.8325173296</v>
      </c>
      <c r="AN99" s="1365">
        <v>5394316.4925928628</v>
      </c>
      <c r="AO99" s="1365">
        <v>3269760.2851643735</v>
      </c>
      <c r="AP99" s="1365">
        <v>6139675.4856124427</v>
      </c>
      <c r="AQ99" s="1365">
        <v>18811131.123133611</v>
      </c>
      <c r="AR99" s="1365">
        <v>19346814.986348677</v>
      </c>
      <c r="AS99" s="1365">
        <v>19622513.363088053</v>
      </c>
      <c r="AT99" s="1365">
        <v>22806750.040443074</v>
      </c>
      <c r="AU99" s="1365">
        <v>15479499.012360239</v>
      </c>
      <c r="AV99" s="1365">
        <v>27646300.949195143</v>
      </c>
      <c r="AW99" s="1365">
        <v>26283.787741511533</v>
      </c>
      <c r="AX99" s="1365">
        <v>22664.8161919915</v>
      </c>
      <c r="AY99" s="1365">
        <v>23966.788231151462</v>
      </c>
      <c r="AZ99" s="1365">
        <v>24934.851173781641</v>
      </c>
      <c r="BA99" s="1365">
        <v>20844.005054013731</v>
      </c>
      <c r="BB99" s="1365">
        <v>27296.133669866453</v>
      </c>
      <c r="BC99" s="1365">
        <v>45574.800263866891</v>
      </c>
      <c r="BD99" s="1365">
        <v>44098.968215628571</v>
      </c>
      <c r="BE99" s="1365">
        <v>41906.005054907568</v>
      </c>
      <c r="BF99" s="1365">
        <v>48917.067208426401</v>
      </c>
      <c r="BG99" s="1365">
        <v>40029.277258137285</v>
      </c>
      <c r="BH99" s="1365">
        <v>56954.08932460699</v>
      </c>
      <c r="BI99" s="1365">
        <v>69688.565916811101</v>
      </c>
      <c r="BJ99" s="1365">
        <v>70891.658245174913</v>
      </c>
      <c r="BK99" s="1365">
        <v>64330.026084602694</v>
      </c>
      <c r="BL99" s="1365">
        <v>78894.83725173233</v>
      </c>
      <c r="BM99" s="1365">
        <v>64010.867513291712</v>
      </c>
      <c r="BN99" s="1365">
        <v>94026.533893032669</v>
      </c>
    </row>
    <row r="100" spans="1:66" x14ac:dyDescent="0.2">
      <c r="A100" s="1365">
        <v>2011</v>
      </c>
      <c r="B100" s="1365">
        <v>66433.666029906264</v>
      </c>
      <c r="C100" s="1365">
        <v>62105.683396811022</v>
      </c>
      <c r="D100" s="1365">
        <v>77221.084542664335</v>
      </c>
      <c r="E100" s="1365">
        <v>56453.508225119418</v>
      </c>
      <c r="F100" s="1365">
        <v>88994.313964736706</v>
      </c>
      <c r="G100" s="1365">
        <v>106494.30211362409</v>
      </c>
      <c r="H100" s="1365">
        <v>110289.97284808676</v>
      </c>
      <c r="I100" s="1365">
        <v>100202.61893527662</v>
      </c>
      <c r="J100" s="1365">
        <v>129165.03299002178</v>
      </c>
      <c r="K100" s="1365">
        <v>92378.830801203294</v>
      </c>
      <c r="L100" s="1365">
        <v>150875.43259946728</v>
      </c>
      <c r="M100" s="1365">
        <v>250271.01280139358</v>
      </c>
      <c r="N100" s="1365">
        <v>264975.40484447242</v>
      </c>
      <c r="O100" s="1365">
        <v>240094.67855955308</v>
      </c>
      <c r="P100" s="1365">
        <v>321000.79033530713</v>
      </c>
      <c r="Q100" s="1365">
        <v>207843.5145912407</v>
      </c>
      <c r="R100" s="1365">
        <v>375360.07610380516</v>
      </c>
      <c r="S100" s="1365">
        <v>368937.30896245944</v>
      </c>
      <c r="T100" s="1365">
        <v>390675.61191496596</v>
      </c>
      <c r="U100" s="1365">
        <v>357936.68737094669</v>
      </c>
      <c r="V100" s="1365">
        <v>481064.54701746115</v>
      </c>
      <c r="W100" s="1365">
        <v>297641.56124938634</v>
      </c>
      <c r="X100" s="1365">
        <v>551254.0360228892</v>
      </c>
      <c r="Y100" s="1365">
        <v>978240.26383406587</v>
      </c>
      <c r="Z100" s="1365">
        <v>1036974.3207720639</v>
      </c>
      <c r="AA100" s="1365">
        <v>970809.42511368555</v>
      </c>
      <c r="AB100" s="1365">
        <v>1298611.9440479614</v>
      </c>
      <c r="AC100" s="1365">
        <v>752661.83117713965</v>
      </c>
      <c r="AD100" s="1365">
        <v>1450836.6258130057</v>
      </c>
      <c r="AE100" s="1365">
        <v>1520767.691181998</v>
      </c>
      <c r="AF100" s="1365">
        <v>1609437.8923856891</v>
      </c>
      <c r="AG100" s="1365">
        <v>1517645.2962113777</v>
      </c>
      <c r="AH100" s="1365">
        <v>2006966.1197357718</v>
      </c>
      <c r="AI100" s="1365">
        <v>1167604.0753183754</v>
      </c>
      <c r="AJ100" s="1365">
        <v>2247011.7215223983</v>
      </c>
      <c r="AK100" s="1365">
        <v>4325110.2803764269</v>
      </c>
      <c r="AL100" s="1365">
        <v>4547252.5395139223</v>
      </c>
      <c r="AM100" s="1365">
        <v>4392313.9539687578</v>
      </c>
      <c r="AN100" s="1365">
        <v>5573514.3278451897</v>
      </c>
      <c r="AO100" s="1365">
        <v>3381856.2448151954</v>
      </c>
      <c r="AP100" s="1365">
        <v>6327948.2868630039</v>
      </c>
      <c r="AQ100" s="1365">
        <v>19757279.565964885</v>
      </c>
      <c r="AR100" s="1365">
        <v>20338060.553595267</v>
      </c>
      <c r="AS100" s="1365">
        <v>21040525.783641748</v>
      </c>
      <c r="AT100" s="1365">
        <v>23912120.43135925</v>
      </c>
      <c r="AU100" s="1365">
        <v>16309075.046881394</v>
      </c>
      <c r="AV100" s="1365">
        <v>28693470.548351213</v>
      </c>
      <c r="AW100" s="1365">
        <v>26373.029946188431</v>
      </c>
      <c r="AX100" s="1365">
        <v>22577.359211725754</v>
      </c>
      <c r="AY100" s="1365">
        <v>24008.747858345414</v>
      </c>
      <c r="AZ100" s="1365">
        <v>25277.136095306902</v>
      </c>
      <c r="BA100" s="1365">
        <v>20528.185649035549</v>
      </c>
      <c r="BB100" s="1365">
        <v>27113.195330006118</v>
      </c>
      <c r="BC100" s="1365">
        <v>46007.294166407664</v>
      </c>
      <c r="BD100" s="1365">
        <v>44373.472828287799</v>
      </c>
      <c r="BE100" s="1365">
        <v>42329.128378728572</v>
      </c>
      <c r="BF100" s="1365">
        <v>50134.450565704014</v>
      </c>
      <c r="BG100" s="1365">
        <v>39632.396406661494</v>
      </c>
      <c r="BH100" s="1365">
        <v>57175.895949284662</v>
      </c>
      <c r="BI100" s="1365">
        <v>70550.124441681706</v>
      </c>
      <c r="BJ100" s="1365">
        <v>71618.614848990328</v>
      </c>
      <c r="BK100" s="1365">
        <v>65229.604029207534</v>
      </c>
      <c r="BL100" s="1365">
        <v>81206.093653700387</v>
      </c>
      <c r="BM100" s="1365">
        <v>63512.659853693927</v>
      </c>
      <c r="BN100" s="1365">
        <v>94754.271723382859</v>
      </c>
    </row>
    <row r="101" spans="1:66" x14ac:dyDescent="0.2">
      <c r="A101" s="1365">
        <v>2012</v>
      </c>
      <c r="B101" s="1365">
        <v>67746.431701267022</v>
      </c>
      <c r="C101" s="1365">
        <v>62869.859739876338</v>
      </c>
      <c r="D101" s="1365">
        <v>78567.142826898707</v>
      </c>
      <c r="E101" s="1365">
        <v>57711.641578846553</v>
      </c>
      <c r="F101" s="1365">
        <v>90502.2010797072</v>
      </c>
      <c r="G101" s="1365">
        <v>109690.43444602982</v>
      </c>
      <c r="H101" s="1365">
        <v>113319.86332438898</v>
      </c>
      <c r="I101" s="1365">
        <v>102779.98127686876</v>
      </c>
      <c r="J101" s="1365">
        <v>132484.8164010949</v>
      </c>
      <c r="K101" s="1365">
        <v>95147.442824759346</v>
      </c>
      <c r="L101" s="1365">
        <v>154958.04543352424</v>
      </c>
      <c r="M101" s="1365">
        <v>263827.46375408291</v>
      </c>
      <c r="N101" s="1365">
        <v>277866.82947502751</v>
      </c>
      <c r="O101" s="1365">
        <v>253720.57426979105</v>
      </c>
      <c r="P101" s="1365">
        <v>336521.91638594359</v>
      </c>
      <c r="Q101" s="1365">
        <v>218617.61762191783</v>
      </c>
      <c r="R101" s="1365">
        <v>393121.62232704839</v>
      </c>
      <c r="S101" s="1365">
        <v>392855.11446427013</v>
      </c>
      <c r="T101" s="1365">
        <v>414284.87181896222</v>
      </c>
      <c r="U101" s="1365">
        <v>383086.33939321165</v>
      </c>
      <c r="V101" s="1365">
        <v>510978.95456892671</v>
      </c>
      <c r="W101" s="1365">
        <v>316187.82086405542</v>
      </c>
      <c r="X101" s="1365">
        <v>583768.25525702338</v>
      </c>
      <c r="Y101" s="1365">
        <v>1067243.0190859879</v>
      </c>
      <c r="Z101" s="1365">
        <v>1130190.0189064562</v>
      </c>
      <c r="AA101" s="1365">
        <v>1066664.2927533286</v>
      </c>
      <c r="AB101" s="1365">
        <v>1417946.1027545335</v>
      </c>
      <c r="AC101" s="1365">
        <v>819270.65130836493</v>
      </c>
      <c r="AD101" s="1365">
        <v>1573003.160299341</v>
      </c>
      <c r="AE101" s="1365">
        <v>1671800.0592239127</v>
      </c>
      <c r="AF101" s="1365">
        <v>1769135.0878455336</v>
      </c>
      <c r="AG101" s="1365">
        <v>1677932.3082375689</v>
      </c>
      <c r="AH101" s="1365">
        <v>2213470.6801510938</v>
      </c>
      <c r="AI101" s="1365">
        <v>1279927.4232013614</v>
      </c>
      <c r="AJ101" s="1365">
        <v>2458893.5099572046</v>
      </c>
      <c r="AK101" s="1365">
        <v>4834062.7954200581</v>
      </c>
      <c r="AL101" s="1365">
        <v>5086405.6161762308</v>
      </c>
      <c r="AM101" s="1365">
        <v>4918998.7021152442</v>
      </c>
      <c r="AN101" s="1365">
        <v>6254043.9949590396</v>
      </c>
      <c r="AO101" s="1365">
        <v>3767202.567542559</v>
      </c>
      <c r="AP101" s="1365">
        <v>7058356.6084871516</v>
      </c>
      <c r="AQ101" s="1365">
        <v>22373819.507678509</v>
      </c>
      <c r="AR101" s="1365">
        <v>23045084.340796206</v>
      </c>
      <c r="AS101" s="1365">
        <v>23724735.698471665</v>
      </c>
      <c r="AT101" s="1365">
        <v>27029638.559716385</v>
      </c>
      <c r="AU101" s="1365">
        <v>18561198.523138195</v>
      </c>
      <c r="AV101" s="1365">
        <v>32518455.882570811</v>
      </c>
      <c r="AW101" s="1365">
        <v>25802.428956504238</v>
      </c>
      <c r="AX101" s="1365">
        <v>22173.000078145069</v>
      </c>
      <c r="AY101" s="1365">
        <v>22959.738202883917</v>
      </c>
      <c r="AZ101" s="1365">
        <v>24649.4692527025</v>
      </c>
      <c r="BA101" s="1365">
        <v>20275.840332933756</v>
      </c>
      <c r="BB101" s="1365">
        <v>26046.356725890175</v>
      </c>
      <c r="BC101" s="1365">
        <v>45959.650362065244</v>
      </c>
      <c r="BD101" s="1365">
        <v>44399.720837515859</v>
      </c>
      <c r="BE101" s="1365">
        <v>41664.224792108034</v>
      </c>
      <c r="BF101" s="1365">
        <v>49905.501320338153</v>
      </c>
      <c r="BG101" s="1365">
        <v>39833.199796283079</v>
      </c>
      <c r="BH101" s="1365">
        <v>56877.820941113729</v>
      </c>
      <c r="BI101" s="1365">
        <v>71156.177119016531</v>
      </c>
      <c r="BJ101" s="1365">
        <v>72183.12178672936</v>
      </c>
      <c r="BK101" s="1365">
        <v>65044.833028638182</v>
      </c>
      <c r="BL101" s="1365">
        <v>81475.541404882737</v>
      </c>
      <c r="BM101" s="1365">
        <v>64279.899125469725</v>
      </c>
      <c r="BN101" s="1365">
        <v>95417.151210143173</v>
      </c>
    </row>
    <row r="102" spans="1:66" x14ac:dyDescent="0.2">
      <c r="A102" s="1365">
        <v>2013</v>
      </c>
      <c r="B102" s="1365">
        <v>67867.202113663414</v>
      </c>
      <c r="C102" s="1365">
        <v>63768.280207578675</v>
      </c>
      <c r="D102" s="1365">
        <v>78878.75420540382</v>
      </c>
      <c r="E102" s="1365">
        <v>57764.182728129294</v>
      </c>
      <c r="F102" s="1365">
        <v>90760.448196296464</v>
      </c>
      <c r="G102" s="1365">
        <v>109118.19057890771</v>
      </c>
      <c r="H102" s="1365">
        <v>112690.83882383401</v>
      </c>
      <c r="I102" s="1365">
        <v>102924.44205189211</v>
      </c>
      <c r="J102" s="1365">
        <v>131809.20069604268</v>
      </c>
      <c r="K102" s="1365">
        <v>94652.485748934574</v>
      </c>
      <c r="L102" s="1365">
        <v>154138.52363274782</v>
      </c>
      <c r="M102" s="1365">
        <v>258211.80060283016</v>
      </c>
      <c r="N102" s="1365">
        <v>272002.81941441156</v>
      </c>
      <c r="O102" s="1365">
        <v>244715.54008688373</v>
      </c>
      <c r="P102" s="1365">
        <v>329709.62937535817</v>
      </c>
      <c r="Q102" s="1365">
        <v>214401.53483451213</v>
      </c>
      <c r="R102" s="1365">
        <v>386933.69034430548</v>
      </c>
      <c r="S102" s="1365">
        <v>379952.6549664496</v>
      </c>
      <c r="T102" s="1365">
        <v>402016.55371917703</v>
      </c>
      <c r="U102" s="1365">
        <v>361195.39244661626</v>
      </c>
      <c r="V102" s="1365">
        <v>496290.7203044878</v>
      </c>
      <c r="W102" s="1365">
        <v>306733.26071460353</v>
      </c>
      <c r="X102" s="1365">
        <v>566628.40854270209</v>
      </c>
      <c r="Y102" s="1365">
        <v>992740.23304689524</v>
      </c>
      <c r="Z102" s="1365">
        <v>1058349.3395328287</v>
      </c>
      <c r="AA102" s="1365">
        <v>946731.35416514077</v>
      </c>
      <c r="AB102" s="1365">
        <v>1325559.1575404408</v>
      </c>
      <c r="AC102" s="1365">
        <v>767880.08614457282</v>
      </c>
      <c r="AD102" s="1365">
        <v>1473762.5673384508</v>
      </c>
      <c r="AE102" s="1365">
        <v>1532390.8090455346</v>
      </c>
      <c r="AF102" s="1365">
        <v>1632833.0356820759</v>
      </c>
      <c r="AG102" s="1365">
        <v>1452042.5727593747</v>
      </c>
      <c r="AH102" s="1365">
        <v>2042339.6271061304</v>
      </c>
      <c r="AI102" s="1365">
        <v>1181277.3914950707</v>
      </c>
      <c r="AJ102" s="1365">
        <v>2266804.0292434581</v>
      </c>
      <c r="AK102" s="1365">
        <v>4385216.7658165572</v>
      </c>
      <c r="AL102" s="1365">
        <v>4639784.2655384671</v>
      </c>
      <c r="AM102" s="1365">
        <v>4079864.0477850786</v>
      </c>
      <c r="AN102" s="1365">
        <v>5705759.1230642805</v>
      </c>
      <c r="AO102" s="1365">
        <v>3427659.2579479082</v>
      </c>
      <c r="AP102" s="1365">
        <v>6394550.3513392713</v>
      </c>
      <c r="AQ102" s="1365">
        <v>20506343.611138973</v>
      </c>
      <c r="AR102" s="1365">
        <v>21212571.143496662</v>
      </c>
      <c r="AS102" s="1365">
        <v>18897466.77413594</v>
      </c>
      <c r="AT102" s="1365">
        <v>24569597.822422083</v>
      </c>
      <c r="AU102" s="1365">
        <v>17312953.913623948</v>
      </c>
      <c r="AV102" s="1365">
        <v>29668569.234632574</v>
      </c>
      <c r="AW102" s="1365">
        <v>26616.213648419103</v>
      </c>
      <c r="AX102" s="1365">
        <v>23043.565403492801</v>
      </c>
      <c r="AY102" s="1365">
        <v>24612.118363265246</v>
      </c>
      <c r="AZ102" s="1365">
        <v>25948.307714764942</v>
      </c>
      <c r="BA102" s="1365">
        <v>20875.879707324013</v>
      </c>
      <c r="BB102" s="1365">
        <v>27382.372759845082</v>
      </c>
      <c r="BC102" s="1365">
        <v>46717.802281533761</v>
      </c>
      <c r="BD102" s="1365">
        <v>45185.466858024709</v>
      </c>
      <c r="BE102" s="1365">
        <v>43663.029109878102</v>
      </c>
      <c r="BF102" s="1365">
        <v>51008.656964297777</v>
      </c>
      <c r="BG102" s="1365">
        <v>40360.032494086743</v>
      </c>
      <c r="BH102" s="1365">
        <v>57852.310179851018</v>
      </c>
      <c r="BI102" s="1365">
        <v>71844.788072927084</v>
      </c>
      <c r="BJ102" s="1365">
        <v>72862.843676189601</v>
      </c>
      <c r="BK102" s="1365">
        <v>67476.667543144169</v>
      </c>
      <c r="BL102" s="1365">
        <v>82334.093526213794</v>
      </c>
      <c r="BM102" s="1365">
        <v>64715.223477540159</v>
      </c>
      <c r="BN102" s="1365">
        <v>95939.73195485842</v>
      </c>
    </row>
    <row r="103" spans="1:66" x14ac:dyDescent="0.2">
      <c r="A103" s="1365">
        <v>2014</v>
      </c>
      <c r="B103" s="1365">
        <v>69093.935166193973</v>
      </c>
      <c r="C103" s="1365">
        <v>64938.001862574747</v>
      </c>
      <c r="D103" s="1365">
        <v>80387.141084121948</v>
      </c>
      <c r="E103" s="1365">
        <v>58754.352776463507</v>
      </c>
      <c r="F103" s="1365">
        <v>92022.744637684329</v>
      </c>
      <c r="G103" s="1365">
        <v>111445.12636587955</v>
      </c>
      <c r="H103" s="1365">
        <v>115023.41059657974</v>
      </c>
      <c r="I103" s="1365">
        <v>105074.7827135945</v>
      </c>
      <c r="J103" s="1365">
        <v>134607.42353073435</v>
      </c>
      <c r="K103" s="1365">
        <v>96582.871712597756</v>
      </c>
      <c r="L103" s="1365">
        <v>156584.95476880341</v>
      </c>
      <c r="M103" s="1365">
        <v>266049.16169083182</v>
      </c>
      <c r="N103" s="1365">
        <v>280138.90037443186</v>
      </c>
      <c r="O103" s="1365">
        <v>252053.64586834589</v>
      </c>
      <c r="P103" s="1365">
        <v>339550.58648136642</v>
      </c>
      <c r="Q103" s="1365">
        <v>220989.35873895363</v>
      </c>
      <c r="R103" s="1365">
        <v>397221.9207517287</v>
      </c>
      <c r="S103" s="1365">
        <v>392243.94213253714</v>
      </c>
      <c r="T103" s="1365">
        <v>414743.22738216701</v>
      </c>
      <c r="U103" s="1365">
        <v>373382.04597325274</v>
      </c>
      <c r="V103" s="1365">
        <v>511224.87390713196</v>
      </c>
      <c r="W103" s="1365">
        <v>317176.54632510548</v>
      </c>
      <c r="X103" s="1365">
        <v>584452.52868835884</v>
      </c>
      <c r="Y103" s="1365">
        <v>1030879.6070508327</v>
      </c>
      <c r="Z103" s="1365">
        <v>1098066.2825811952</v>
      </c>
      <c r="AA103" s="1365">
        <v>982794.41377106577</v>
      </c>
      <c r="AB103" s="1365">
        <v>1370203.2675832694</v>
      </c>
      <c r="AC103" s="1365">
        <v>801758.60770217713</v>
      </c>
      <c r="AD103" s="1365">
        <v>1525806.8132060263</v>
      </c>
      <c r="AE103" s="1365">
        <v>1593749.0662369537</v>
      </c>
      <c r="AF103" s="1365">
        <v>1694552.9657853753</v>
      </c>
      <c r="AG103" s="1365">
        <v>1509718.85361027</v>
      </c>
      <c r="AH103" s="1365">
        <v>2110665.6991354376</v>
      </c>
      <c r="AI103" s="1365">
        <v>1236437.5138976343</v>
      </c>
      <c r="AJ103" s="1365">
        <v>2346435.1408297438</v>
      </c>
      <c r="AK103" s="1365">
        <v>4551675.2897630678</v>
      </c>
      <c r="AL103" s="1365">
        <v>4811749.7377200257</v>
      </c>
      <c r="AM103" s="1365">
        <v>4237161.6810241202</v>
      </c>
      <c r="AN103" s="1365">
        <v>5879546.8673461676</v>
      </c>
      <c r="AO103" s="1365">
        <v>3598916.2694317945</v>
      </c>
      <c r="AP103" s="1365">
        <v>6620557.5488082906</v>
      </c>
      <c r="AQ103" s="1365">
        <v>21050885.164693065</v>
      </c>
      <c r="AR103" s="1365">
        <v>21841880.487905983</v>
      </c>
      <c r="AS103" s="1365">
        <v>19355951.346451238</v>
      </c>
      <c r="AT103" s="1365">
        <v>24897935.239476595</v>
      </c>
      <c r="AU103" s="1365">
        <v>18193707.999614596</v>
      </c>
      <c r="AV103" s="1365">
        <v>30425454.41133824</v>
      </c>
      <c r="AW103" s="1365">
        <v>26742.743966508402</v>
      </c>
      <c r="AX103" s="1365">
        <v>23164.459735808206</v>
      </c>
      <c r="AY103" s="1365">
        <v>24801.221011555001</v>
      </c>
      <c r="AZ103" s="1365">
        <v>26166.858637509551</v>
      </c>
      <c r="BA103" s="1365">
        <v>20925.833840329258</v>
      </c>
      <c r="BB103" s="1365">
        <v>27460.534506565258</v>
      </c>
      <c r="BC103" s="1365">
        <v>47210.021107900866</v>
      </c>
      <c r="BD103" s="1365">
        <v>45644.494587500863</v>
      </c>
      <c r="BE103" s="1365">
        <v>44147.374750822397</v>
      </c>
      <c r="BF103" s="1365">
        <v>51591.202706650343</v>
      </c>
      <c r="BG103" s="1365">
        <v>40728.241002853494</v>
      </c>
      <c r="BH103" s="1365">
        <v>58111.72506945717</v>
      </c>
      <c r="BI103" s="1365">
        <v>72794.117534641468</v>
      </c>
      <c r="BJ103" s="1365">
        <v>73744.538152116686</v>
      </c>
      <c r="BK103" s="1365">
        <v>68330.066924906656</v>
      </c>
      <c r="BL103" s="1365">
        <v>83371.632793076336</v>
      </c>
      <c r="BM103" s="1365">
        <v>65481.249956008789</v>
      </c>
      <c r="BN103" s="1365">
        <v>96425.713273072062</v>
      </c>
    </row>
    <row r="104" spans="1:66" x14ac:dyDescent="0.2">
      <c r="A104" s="1365">
        <v>2015</v>
      </c>
      <c r="B104" s="1365">
        <v>70144.717752168013</v>
      </c>
      <c r="C104" s="1365">
        <v>65516.2256319113</v>
      </c>
      <c r="D104" s="1365">
        <v>81234.5329879895</v>
      </c>
      <c r="E104" s="1365">
        <v>59984.504614937126</v>
      </c>
      <c r="F104" s="1365">
        <v>93291.409069889283</v>
      </c>
      <c r="G104" s="1365">
        <v>113039.84496777832</v>
      </c>
      <c r="H104" s="1365">
        <v>116604.00533923073</v>
      </c>
      <c r="I104" s="1365">
        <v>105994.2193401775</v>
      </c>
      <c r="J104" s="1365">
        <v>135871.75905210909</v>
      </c>
      <c r="K104" s="1365">
        <v>98502.005215094876</v>
      </c>
      <c r="L104" s="1365">
        <v>158537.76979543822</v>
      </c>
      <c r="M104" s="1365">
        <v>267788.50993787736</v>
      </c>
      <c r="N104" s="1365">
        <v>281768.27212569019</v>
      </c>
      <c r="O104" s="1365">
        <v>252217.99565403556</v>
      </c>
      <c r="P104" s="1365">
        <v>341192.04873270309</v>
      </c>
      <c r="Q104" s="1365">
        <v>222868.40087535098</v>
      </c>
      <c r="R104" s="1365">
        <v>399866.73177493142</v>
      </c>
      <c r="S104" s="1365">
        <v>394055.67552574119</v>
      </c>
      <c r="T104" s="1365">
        <v>416366.1915976957</v>
      </c>
      <c r="U104" s="1365">
        <v>372662.56056462554</v>
      </c>
      <c r="V104" s="1365">
        <v>513890.87384054961</v>
      </c>
      <c r="W104" s="1365">
        <v>318611.01138868328</v>
      </c>
      <c r="X104" s="1365">
        <v>586784.73183976335</v>
      </c>
      <c r="Y104" s="1365">
        <v>1028886.9875356416</v>
      </c>
      <c r="Z104" s="1365">
        <v>1096936.0412353938</v>
      </c>
      <c r="AA104" s="1365">
        <v>973959.35602161416</v>
      </c>
      <c r="AB104" s="1365">
        <v>1373932.1040862845</v>
      </c>
      <c r="AC104" s="1365">
        <v>795998.55468620162</v>
      </c>
      <c r="AD104" s="1365">
        <v>1522898.5593436831</v>
      </c>
      <c r="AE104" s="1365">
        <v>1590220.3169514812</v>
      </c>
      <c r="AF104" s="1365">
        <v>1690604.3229463906</v>
      </c>
      <c r="AG104" s="1365">
        <v>1493486.0465010242</v>
      </c>
      <c r="AH104" s="1365">
        <v>2117897.2323952969</v>
      </c>
      <c r="AI104" s="1365">
        <v>1223639.7156270882</v>
      </c>
      <c r="AJ104" s="1365">
        <v>2340951.7019005516</v>
      </c>
      <c r="AK104" s="1365">
        <v>4523045.8011785354</v>
      </c>
      <c r="AL104" s="1365">
        <v>4790532.5927886171</v>
      </c>
      <c r="AM104" s="1365">
        <v>4159962.1970832949</v>
      </c>
      <c r="AN104" s="1365">
        <v>5903377.4903507316</v>
      </c>
      <c r="AO104" s="1365">
        <v>3529616.6892383061</v>
      </c>
      <c r="AP104" s="1365">
        <v>6585990.0790989129</v>
      </c>
      <c r="AQ104" s="1365">
        <v>20549583.136307795</v>
      </c>
      <c r="AR104" s="1365">
        <v>21348391.711762529</v>
      </c>
      <c r="AS104" s="1365">
        <v>18489097.281414773</v>
      </c>
      <c r="AT104" s="1365">
        <v>24772341.522034917</v>
      </c>
      <c r="AU104" s="1365">
        <v>17366529.819377769</v>
      </c>
      <c r="AV104" s="1365">
        <v>29771570.562623065</v>
      </c>
      <c r="AW104" s="1365">
        <v>27249.590536557716</v>
      </c>
      <c r="AX104" s="1365">
        <v>23685.430165105314</v>
      </c>
      <c r="AY104" s="1365">
        <v>25038.231923645115</v>
      </c>
      <c r="AZ104" s="1365">
        <v>26597.306923869921</v>
      </c>
      <c r="BA104" s="1365">
        <v>21467.004014779384</v>
      </c>
      <c r="BB104" s="1365">
        <v>28045.048344340357</v>
      </c>
      <c r="BC104" s="1365">
        <v>48184.29639820032</v>
      </c>
      <c r="BD104" s="1365">
        <v>46630.989488443331</v>
      </c>
      <c r="BE104" s="1365">
        <v>44771.584518341937</v>
      </c>
      <c r="BF104" s="1365">
        <v>52350.364571910206</v>
      </c>
      <c r="BG104" s="1365">
        <v>41886.293919335592</v>
      </c>
      <c r="BH104" s="1365">
        <v>59227.484324884601</v>
      </c>
      <c r="BI104" s="1365">
        <v>74352.678725253572</v>
      </c>
      <c r="BJ104" s="1365">
        <v>75312.93864261586</v>
      </c>
      <c r="BK104" s="1365">
        <v>69438.275261712959</v>
      </c>
      <c r="BL104" s="1365">
        <v>84541.686631960576</v>
      </c>
      <c r="BM104" s="1365">
        <v>67410.406300030852</v>
      </c>
      <c r="BN104" s="1365">
        <v>98205.529300564929</v>
      </c>
    </row>
    <row r="105" spans="1:66" x14ac:dyDescent="0.2">
      <c r="A105" s="1365">
        <v>2016</v>
      </c>
      <c r="B105" s="1365">
        <v>69692.586030868595</v>
      </c>
      <c r="C105" s="1365">
        <v>64686.818590927636</v>
      </c>
      <c r="D105" s="1365">
        <v>80622.780019766695</v>
      </c>
      <c r="E105" s="1365">
        <v>59731.215181078485</v>
      </c>
      <c r="F105" s="1365">
        <v>92271.918016083262</v>
      </c>
      <c r="G105" s="1365">
        <v>112549.51433872158</v>
      </c>
      <c r="H105" s="1365">
        <v>116036.00961788878</v>
      </c>
      <c r="I105" s="1365">
        <v>104876.94602597758</v>
      </c>
      <c r="J105" s="1365">
        <v>135079.3957106155</v>
      </c>
      <c r="K105" s="1365">
        <v>98252.379277514221</v>
      </c>
      <c r="L105" s="1365">
        <v>157232.86590184778</v>
      </c>
      <c r="M105" s="1365">
        <v>265639.69387074601</v>
      </c>
      <c r="N105" s="1365">
        <v>279804.88166418695</v>
      </c>
      <c r="O105" s="1365">
        <v>248291.16280837197</v>
      </c>
      <c r="P105" s="1365">
        <v>337978.50530492811</v>
      </c>
      <c r="Q105" s="1365">
        <v>222285.74994439568</v>
      </c>
      <c r="R105" s="1365">
        <v>396021.99150162778</v>
      </c>
      <c r="S105" s="1365">
        <v>389963.11161523906</v>
      </c>
      <c r="T105" s="1365">
        <v>412560.84005135531</v>
      </c>
      <c r="U105" s="1365">
        <v>365633.82353787514</v>
      </c>
      <c r="V105" s="1365">
        <v>507642.14871394105</v>
      </c>
      <c r="W105" s="1365">
        <v>317530.56934992917</v>
      </c>
      <c r="X105" s="1365">
        <v>579495.71365839173</v>
      </c>
      <c r="Y105" s="1365">
        <v>1017914.4715740664</v>
      </c>
      <c r="Z105" s="1365">
        <v>1084057.604273974</v>
      </c>
      <c r="AA105" s="1365">
        <v>954076.93847987114</v>
      </c>
      <c r="AB105" s="1365">
        <v>1354929.4194976273</v>
      </c>
      <c r="AC105" s="1365">
        <v>792474.23743850458</v>
      </c>
      <c r="AD105" s="1365">
        <v>1501188.0471449494</v>
      </c>
      <c r="AE105" s="1365">
        <v>1572553.7847781584</v>
      </c>
      <c r="AF105" s="1365">
        <v>1670646.4879326972</v>
      </c>
      <c r="AG105" s="1365">
        <v>1461860.8665046298</v>
      </c>
      <c r="AH105" s="1365">
        <v>2088687.9470629403</v>
      </c>
      <c r="AI105" s="1365">
        <v>1217098.2711693365</v>
      </c>
      <c r="AJ105" s="1365">
        <v>2307773.3461209033</v>
      </c>
      <c r="AK105" s="1365">
        <v>4486469.4476212366</v>
      </c>
      <c r="AL105" s="1365">
        <v>4743122.8931748634</v>
      </c>
      <c r="AM105" s="1365">
        <v>4082653.1775000384</v>
      </c>
      <c r="AN105" s="1365">
        <v>5837067.3440481685</v>
      </c>
      <c r="AO105" s="1365">
        <v>3516388.5880004284</v>
      </c>
      <c r="AP105" s="1365">
        <v>6500962.2799553638</v>
      </c>
      <c r="AQ105" s="1365">
        <v>20341290.217476759</v>
      </c>
      <c r="AR105" s="1365">
        <v>21052787.651578292</v>
      </c>
      <c r="AS105" s="1365">
        <v>18150602.242954794</v>
      </c>
      <c r="AT105" s="1365">
        <v>24478215.984385468</v>
      </c>
      <c r="AU105" s="1365">
        <v>17152604.768835083</v>
      </c>
      <c r="AV105" s="1365">
        <v>29386525.322580662</v>
      </c>
      <c r="AW105" s="1365">
        <v>26835.657723015614</v>
      </c>
      <c r="AX105" s="1365">
        <v>23349.162443848421</v>
      </c>
      <c r="AY105" s="1365">
        <v>24496.691155877692</v>
      </c>
      <c r="AZ105" s="1365">
        <v>26166.164328917908</v>
      </c>
      <c r="BA105" s="1365">
        <v>21210.05108464275</v>
      </c>
      <c r="BB105" s="1365">
        <v>27310.970130318761</v>
      </c>
      <c r="BC105" s="1365">
        <v>47920.685159771099</v>
      </c>
      <c r="BD105" s="1365">
        <v>46346.775404944325</v>
      </c>
      <c r="BE105" s="1365">
        <v>44286.335900100486</v>
      </c>
      <c r="BF105" s="1365">
        <v>52027.699432526533</v>
      </c>
      <c r="BG105" s="1365">
        <v>41669.600207376578</v>
      </c>
      <c r="BH105" s="1365">
        <v>58521.909851022756</v>
      </c>
      <c r="BI105" s="1365">
        <v>74276.969455715458</v>
      </c>
      <c r="BJ105" s="1365">
        <v>75093.791606314218</v>
      </c>
      <c r="BK105" s="1365">
        <v>69023.391830378969</v>
      </c>
      <c r="BL105" s="1365">
        <v>84354.618312037303</v>
      </c>
      <c r="BM105" s="1365">
        <v>67244.036610793875</v>
      </c>
      <c r="BN105" s="1365">
        <v>97535.584501902747</v>
      </c>
    </row>
    <row r="106" spans="1:66" x14ac:dyDescent="0.2">
      <c r="A106" s="1365">
        <v>2017</v>
      </c>
      <c r="B106" s="1365">
        <v>71049.760307484321</v>
      </c>
      <c r="C106" s="1365">
        <v>65593.005596932155</v>
      </c>
      <c r="D106" s="1365">
        <v>82159.502716603311</v>
      </c>
      <c r="E106" s="1365">
        <v>60739.110922724198</v>
      </c>
      <c r="F106" s="1365">
        <v>95170.439301283637</v>
      </c>
      <c r="G106" s="1365">
        <v>114771.83167244865</v>
      </c>
      <c r="H106" s="1365">
        <v>118574.87814034231</v>
      </c>
      <c r="I106" s="1365">
        <v>107012.88561620547</v>
      </c>
      <c r="J106" s="1365">
        <v>138118.07646736005</v>
      </c>
      <c r="K106" s="1365">
        <v>100023.70051466547</v>
      </c>
      <c r="L106" s="1365">
        <v>162441.52177122128</v>
      </c>
      <c r="M106" s="1365">
        <v>272693.29961988458</v>
      </c>
      <c r="N106" s="1365">
        <v>287000.57720794284</v>
      </c>
      <c r="O106" s="1365">
        <v>261575.90471619731</v>
      </c>
      <c r="P106" s="1365">
        <v>346645.88148804428</v>
      </c>
      <c r="Q106" s="1365">
        <v>226670.32441857961</v>
      </c>
      <c r="R106" s="1365">
        <v>409054.37907347508</v>
      </c>
      <c r="S106" s="1365">
        <v>401279.36538056179</v>
      </c>
      <c r="T106" s="1365">
        <v>423640.46178508911</v>
      </c>
      <c r="U106" s="1365">
        <v>391598.29916478053</v>
      </c>
      <c r="V106" s="1365">
        <v>521215.5841021752</v>
      </c>
      <c r="W106" s="1365">
        <v>324441.33056810789</v>
      </c>
      <c r="X106" s="1365">
        <v>600633.97204255825</v>
      </c>
      <c r="Y106" s="1365">
        <v>1055443.5808978616</v>
      </c>
      <c r="Z106" s="1365">
        <v>1121284.8810678399</v>
      </c>
      <c r="AA106" s="1365">
        <v>1061805.2159993562</v>
      </c>
      <c r="AB106" s="1365">
        <v>1405767.8680916771</v>
      </c>
      <c r="AC106" s="1365">
        <v>810951.27242878778</v>
      </c>
      <c r="AD106" s="1365">
        <v>1567121.8986867347</v>
      </c>
      <c r="AE106" s="1365">
        <v>1633992.6957046858</v>
      </c>
      <c r="AF106" s="1365">
        <v>1731361.3123300942</v>
      </c>
      <c r="AG106" s="1365">
        <v>1654213.4257508114</v>
      </c>
      <c r="AH106" s="1365">
        <v>2168984.1708358559</v>
      </c>
      <c r="AI106" s="1365">
        <v>1247998.4309953761</v>
      </c>
      <c r="AJ106" s="1365">
        <v>2416016.3120772727</v>
      </c>
      <c r="AK106" s="1365">
        <v>4606587.2286243336</v>
      </c>
      <c r="AL106" s="1365">
        <v>4880218.1341576232</v>
      </c>
      <c r="AM106" s="1365">
        <v>4722595.0375406472</v>
      </c>
      <c r="AN106" s="1365">
        <v>6028300.6051558563</v>
      </c>
      <c r="AO106" s="1365">
        <v>3564668.2459320417</v>
      </c>
      <c r="AP106" s="1365">
        <v>6764823.9477574918</v>
      </c>
      <c r="AQ106" s="1365">
        <v>21037811.920466933</v>
      </c>
      <c r="AR106" s="1365">
        <v>21751745.199157912</v>
      </c>
      <c r="AS106" s="1365">
        <v>22337633.414700482</v>
      </c>
      <c r="AT106" s="1365">
        <v>25627453.030066799</v>
      </c>
      <c r="AU106" s="1365">
        <v>17398197.590664286</v>
      </c>
      <c r="AV106" s="1365">
        <v>30618831.161642592</v>
      </c>
      <c r="AW106" s="1365">
        <v>27327.688942519995</v>
      </c>
      <c r="AX106" s="1365">
        <v>23524.64247462634</v>
      </c>
      <c r="AY106" s="1365">
        <v>24173.125577658826</v>
      </c>
      <c r="AZ106" s="1365">
        <v>26200.92896584656</v>
      </c>
      <c r="BA106" s="1365">
        <v>21454.521330782918</v>
      </c>
      <c r="BB106" s="1365">
        <v>27899.356831345976</v>
      </c>
      <c r="BC106" s="1365">
        <v>48644.922606106506</v>
      </c>
      <c r="BD106" s="1365">
        <v>47055.225096322254</v>
      </c>
      <c r="BE106" s="1365">
        <v>43817.1279170138</v>
      </c>
      <c r="BF106" s="1365">
        <v>52772.127297554311</v>
      </c>
      <c r="BG106" s="1365">
        <v>42302.309423184699</v>
      </c>
      <c r="BH106" s="1365">
        <v>60294.445993262358</v>
      </c>
      <c r="BI106" s="1365">
        <v>75291.464685589628</v>
      </c>
      <c r="BJ106" s="1365">
        <v>76468.453373442127</v>
      </c>
      <c r="BK106" s="1365">
        <v>68372.13084120753</v>
      </c>
      <c r="BL106" s="1365">
        <v>85986.12521218897</v>
      </c>
      <c r="BM106" s="1365">
        <v>68362.044538686925</v>
      </c>
      <c r="BN106" s="1365">
        <v>100788.30744565782</v>
      </c>
    </row>
    <row r="107" spans="1:66" x14ac:dyDescent="0.2">
      <c r="A107" s="1365">
        <v>2018</v>
      </c>
      <c r="B107" s="1365">
        <v>72363.244330408837</v>
      </c>
      <c r="C107" s="1365">
        <v>66708.060016480755</v>
      </c>
      <c r="D107" s="1365">
        <v>83691.648356609832</v>
      </c>
      <c r="E107" s="1365">
        <v>61852.566048925772</v>
      </c>
      <c r="F107" s="1365">
        <v>96834.827015097253</v>
      </c>
      <c r="G107" s="1365">
        <v>117434.98010714055</v>
      </c>
      <c r="H107" s="1365">
        <v>121283.82528495637</v>
      </c>
      <c r="I107" s="1365">
        <v>109327.26182265254</v>
      </c>
      <c r="J107" s="1365">
        <v>141231.08328731678</v>
      </c>
      <c r="K107" s="1365">
        <v>102366.09826896242</v>
      </c>
      <c r="L107" s="1365">
        <v>165890.67002563062</v>
      </c>
      <c r="M107" s="1365">
        <v>283433.32746113121</v>
      </c>
      <c r="N107" s="1365">
        <v>297420.2331429653</v>
      </c>
      <c r="O107" s="1365">
        <v>270985.35080945602</v>
      </c>
      <c r="P107" s="1365">
        <v>358862.84324748185</v>
      </c>
      <c r="Q107" s="1365">
        <v>235627.68455538494</v>
      </c>
      <c r="R107" s="1365">
        <v>423964.47857163096</v>
      </c>
      <c r="S107" s="1365">
        <v>419577.53887082281</v>
      </c>
      <c r="T107" s="1365">
        <v>441637.06718190952</v>
      </c>
      <c r="U107" s="1365">
        <v>408393.43779091636</v>
      </c>
      <c r="V107" s="1365">
        <v>542344.23102827312</v>
      </c>
      <c r="W107" s="1365">
        <v>339569.46006820479</v>
      </c>
      <c r="X107" s="1365">
        <v>627228.91073384846</v>
      </c>
      <c r="Y107" s="1365">
        <v>1106915.6478469234</v>
      </c>
      <c r="Z107" s="1365">
        <v>1173228.2865846877</v>
      </c>
      <c r="AA107" s="1365">
        <v>1111497.1591852959</v>
      </c>
      <c r="AB107" s="1365">
        <v>1462700.3683823722</v>
      </c>
      <c r="AC107" s="1365">
        <v>856287.37303799926</v>
      </c>
      <c r="AD107" s="1365">
        <v>1644796.4540103616</v>
      </c>
      <c r="AE107" s="1365">
        <v>1708604.0508788722</v>
      </c>
      <c r="AF107" s="1365">
        <v>1806276.351576695</v>
      </c>
      <c r="AG107" s="1365">
        <v>1727093.8516152326</v>
      </c>
      <c r="AH107" s="1365">
        <v>2250588.9530979004</v>
      </c>
      <c r="AI107" s="1365">
        <v>1318550.6406576682</v>
      </c>
      <c r="AJ107" s="1365">
        <v>2528844.7060029819</v>
      </c>
      <c r="AK107" s="1365">
        <v>4781011.900560461</v>
      </c>
      <c r="AL107" s="1365">
        <v>5053208.4093974121</v>
      </c>
      <c r="AM107" s="1365">
        <v>4903542.403095508</v>
      </c>
      <c r="AN107" s="1365">
        <v>6216270.2948314324</v>
      </c>
      <c r="AO107" s="1365">
        <v>3727811.5437077796</v>
      </c>
      <c r="AP107" s="1365">
        <v>7030197.5810668953</v>
      </c>
      <c r="AQ107" s="1365">
        <v>21222771.677174013</v>
      </c>
      <c r="AR107" s="1365">
        <v>22016218.53745481</v>
      </c>
      <c r="AS107" s="1365">
        <v>22592936.699174874</v>
      </c>
      <c r="AT107" s="1365">
        <v>25678403.551507529</v>
      </c>
      <c r="AU107" s="1365">
        <v>17795040.697701555</v>
      </c>
      <c r="AV107" s="1365">
        <v>30966107.8857175</v>
      </c>
      <c r="AW107" s="1365">
        <v>27291.508553677122</v>
      </c>
      <c r="AX107" s="1365">
        <v>23442.66337586131</v>
      </c>
      <c r="AY107" s="1365">
        <v>24088.858210308968</v>
      </c>
      <c r="AZ107" s="1365">
        <v>26152.213425902879</v>
      </c>
      <c r="BA107" s="1365">
        <v>21339.033828889122</v>
      </c>
      <c r="BB107" s="1365">
        <v>27778.984004563881</v>
      </c>
      <c r="BC107" s="1365">
        <v>48911.012871439678</v>
      </c>
      <c r="BD107" s="1365">
        <v>47356.912240124781</v>
      </c>
      <c r="BE107" s="1365">
        <v>44010.583261705717</v>
      </c>
      <c r="BF107" s="1365">
        <v>53117.071146512935</v>
      </c>
      <c r="BG107" s="1365">
        <v>42544.219548208079</v>
      </c>
      <c r="BH107" s="1365">
        <v>60487.087953260168</v>
      </c>
      <c r="BI107" s="1365">
        <v>75935.393268642874</v>
      </c>
      <c r="BJ107" s="1365">
        <v>77249.723320454112</v>
      </c>
      <c r="BK107" s="1365">
        <v>68912.739575951651</v>
      </c>
      <c r="BL107" s="1365">
        <v>86823.143297275499</v>
      </c>
      <c r="BM107" s="1365">
        <v>69050.701697356781</v>
      </c>
      <c r="BN107" s="1365">
        <v>101372.21788913052</v>
      </c>
    </row>
    <row r="108" spans="1:66" x14ac:dyDescent="0.2">
      <c r="A108" s="1365">
        <v>2019</v>
      </c>
      <c r="B108" s="1365">
        <v>72866.222191362525</v>
      </c>
      <c r="C108" s="1365">
        <v>66955.579180261178</v>
      </c>
      <c r="D108" s="1365">
        <v>84149.708102220815</v>
      </c>
      <c r="E108" s="1365">
        <v>62382.152036741893</v>
      </c>
      <c r="F108" s="1365">
        <v>98007.009867916218</v>
      </c>
      <c r="G108" s="1365">
        <v>117815.24674708271</v>
      </c>
      <c r="H108" s="1365">
        <v>121777.4816956822</v>
      </c>
      <c r="I108" s="1365">
        <v>109305.4973542659</v>
      </c>
      <c r="J108" s="1365">
        <v>141575.27357290412</v>
      </c>
      <c r="K108" s="1365">
        <v>102968.20797149205</v>
      </c>
      <c r="L108" s="1365">
        <v>167235.29805889775</v>
      </c>
      <c r="M108" s="1365">
        <v>284097.21265840874</v>
      </c>
      <c r="N108" s="1365">
        <v>298137.34137505083</v>
      </c>
      <c r="O108" s="1365">
        <v>270887.60320447909</v>
      </c>
      <c r="P108" s="1365">
        <v>359174.73925526277</v>
      </c>
      <c r="Q108" s="1365">
        <v>236570.9195950118</v>
      </c>
      <c r="R108" s="1365">
        <v>426862.84692338528</v>
      </c>
      <c r="S108" s="1365">
        <v>419800.02018262667</v>
      </c>
      <c r="T108" s="1365">
        <v>442307.99654904503</v>
      </c>
      <c r="U108" s="1365">
        <v>407768.63448357244</v>
      </c>
      <c r="V108" s="1365">
        <v>541832.02646284574</v>
      </c>
      <c r="W108" s="1365">
        <v>340889.99591843184</v>
      </c>
      <c r="X108" s="1365">
        <v>630169.13222606131</v>
      </c>
      <c r="Y108" s="1365">
        <v>1103055.6216455942</v>
      </c>
      <c r="Z108" s="1365">
        <v>1169146.5450732927</v>
      </c>
      <c r="AA108" s="1365">
        <v>1107132.9840357662</v>
      </c>
      <c r="AB108" s="1365">
        <v>1454837.6577827369</v>
      </c>
      <c r="AC108" s="1365">
        <v>857393.65842337022</v>
      </c>
      <c r="AD108" s="1365">
        <v>1645145.5345928974</v>
      </c>
      <c r="AE108" s="1365">
        <v>1700390.7967803429</v>
      </c>
      <c r="AF108" s="1365">
        <v>1798451.7599065599</v>
      </c>
      <c r="AG108" s="1365">
        <v>1718261.895473263</v>
      </c>
      <c r="AH108" s="1365">
        <v>2234693.701910181</v>
      </c>
      <c r="AI108" s="1365">
        <v>1317014.7483209032</v>
      </c>
      <c r="AJ108" s="1365">
        <v>2528766.1945201196</v>
      </c>
      <c r="AK108" s="1365">
        <v>4695220.639548365</v>
      </c>
      <c r="AL108" s="1365">
        <v>4965729.8035651511</v>
      </c>
      <c r="AM108" s="1365">
        <v>4805245.1074811257</v>
      </c>
      <c r="AN108" s="1365">
        <v>6069615.1714718016</v>
      </c>
      <c r="AO108" s="1365">
        <v>3700224.5209986335</v>
      </c>
      <c r="AP108" s="1365">
        <v>6944294.6307358313</v>
      </c>
      <c r="AQ108" s="1365">
        <v>20360506.432291429</v>
      </c>
      <c r="AR108" s="1365">
        <v>21107255.342595983</v>
      </c>
      <c r="AS108" s="1365">
        <v>21643440.56847116</v>
      </c>
      <c r="AT108" s="1365">
        <v>24412057.348698858</v>
      </c>
      <c r="AU108" s="1365">
        <v>17268401.226045012</v>
      </c>
      <c r="AV108" s="1365">
        <v>29825714.872456376</v>
      </c>
      <c r="AW108" s="1365">
        <v>27917.197635642344</v>
      </c>
      <c r="AX108" s="1365">
        <v>23954.962687042851</v>
      </c>
      <c r="AY108" s="1365">
        <v>24605.661006256458</v>
      </c>
      <c r="AZ108" s="1365">
        <v>26724.142631537503</v>
      </c>
      <c r="BA108" s="1365">
        <v>21796.096101991727</v>
      </c>
      <c r="BB108" s="1365">
        <v>28778.721676934696</v>
      </c>
      <c r="BC108" s="1365">
        <v>49396.112139468518</v>
      </c>
      <c r="BD108" s="1365">
        <v>47836.097837619396</v>
      </c>
      <c r="BE108" s="1365">
        <v>44296.465399792534</v>
      </c>
      <c r="BF108" s="1365">
        <v>53591.371307438385</v>
      </c>
      <c r="BG108" s="1365">
        <v>43027.844530267452</v>
      </c>
      <c r="BH108" s="1365">
        <v>61467.472417308534</v>
      </c>
      <c r="BI108" s="1365">
        <v>76244.755269251211</v>
      </c>
      <c r="BJ108" s="1365">
        <v>77687.516775840049</v>
      </c>
      <c r="BK108" s="1365">
        <v>68909.970891712612</v>
      </c>
      <c r="BL108" s="1365">
        <v>87175.407152314467</v>
      </c>
      <c r="BM108" s="1365">
        <v>69567.530065612125</v>
      </c>
      <c r="BN108" s="1365">
        <v>102328.41084277583</v>
      </c>
    </row>
  </sheetData>
  <pageMargins left="0.75" right="0.75" top="1" bottom="1" header="0.5" footer="0.5"/>
  <extLst>
    <ext xmlns:mx="http://schemas.microsoft.com/office/mac/excel/2008/main" uri="{64002731-A6B0-56B0-2670-7721B7C09600}">
      <mx:PLV Mode="0" OnePage="0" WScale="0"/>
    </ext>
  </extLs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tabColor theme="8" tint="0.39997558519241921"/>
  </sheetPr>
  <dimension ref="A1:G108"/>
  <sheetViews>
    <sheetView workbookViewId="0">
      <pane xSplit="1" ySplit="1" topLeftCell="B71" activePane="bottomRight" state="frozen"/>
      <selection activeCell="D32" sqref="D32"/>
      <selection pane="topRight" activeCell="D32" sqref="D32"/>
      <selection pane="bottomLeft" activeCell="D32" sqref="D32"/>
      <selection pane="bottomRight" activeCell="B103" sqref="B103"/>
    </sheetView>
  </sheetViews>
  <sheetFormatPr baseColWidth="10" defaultColWidth="8.83203125" defaultRowHeight="16" x14ac:dyDescent="0.2"/>
  <sheetData>
    <row r="1" spans="1:7" x14ac:dyDescent="0.2">
      <c r="A1" t="s">
        <v>908</v>
      </c>
      <c r="B1" t="s">
        <v>909</v>
      </c>
      <c r="C1" t="s">
        <v>910</v>
      </c>
      <c r="D1" t="s">
        <v>911</v>
      </c>
      <c r="E1" t="s">
        <v>912</v>
      </c>
      <c r="F1" t="s">
        <v>913</v>
      </c>
      <c r="G1" t="s">
        <v>914</v>
      </c>
    </row>
    <row r="2" spans="1:7" x14ac:dyDescent="0.2">
      <c r="A2" s="1365">
        <v>1913</v>
      </c>
      <c r="B2" s="1365"/>
      <c r="C2" s="1365"/>
      <c r="D2" s="1365"/>
      <c r="E2" s="1365"/>
      <c r="F2" s="1365"/>
      <c r="G2" s="1365"/>
    </row>
    <row r="3" spans="1:7" x14ac:dyDescent="0.2">
      <c r="A3" s="1365">
        <v>1914</v>
      </c>
      <c r="B3" s="1365"/>
      <c r="C3" s="1365"/>
      <c r="D3" s="1365"/>
      <c r="E3" s="1365"/>
      <c r="F3" s="1365"/>
      <c r="G3" s="1365"/>
    </row>
    <row r="4" spans="1:7" x14ac:dyDescent="0.2">
      <c r="A4" s="1365">
        <v>1915</v>
      </c>
      <c r="B4" s="1365"/>
      <c r="C4" s="1365"/>
      <c r="D4" s="1365"/>
      <c r="E4" s="1365"/>
      <c r="F4" s="1365"/>
      <c r="G4" s="1365"/>
    </row>
    <row r="5" spans="1:7" x14ac:dyDescent="0.2">
      <c r="A5" s="1365">
        <v>1916</v>
      </c>
      <c r="B5" s="1365"/>
      <c r="C5" s="1365"/>
      <c r="D5" s="1365"/>
      <c r="E5" s="1365"/>
      <c r="F5" s="1365"/>
      <c r="G5" s="1365"/>
    </row>
    <row r="6" spans="1:7" x14ac:dyDescent="0.2">
      <c r="A6" s="1365">
        <v>1917</v>
      </c>
      <c r="B6" s="1365"/>
      <c r="C6" s="1365"/>
      <c r="D6" s="1365"/>
      <c r="E6" s="1365"/>
      <c r="F6" s="1365"/>
      <c r="G6" s="1365"/>
    </row>
    <row r="7" spans="1:7" x14ac:dyDescent="0.2">
      <c r="A7" s="1365">
        <v>1918</v>
      </c>
      <c r="B7" s="1365"/>
      <c r="C7" s="1365"/>
      <c r="D7" s="1365"/>
      <c r="E7" s="1365"/>
      <c r="F7" s="1365"/>
      <c r="G7" s="1365"/>
    </row>
    <row r="8" spans="1:7" x14ac:dyDescent="0.2">
      <c r="A8" s="1365">
        <v>1919</v>
      </c>
      <c r="B8" s="1365"/>
      <c r="C8" s="1365"/>
      <c r="D8" s="1365"/>
      <c r="E8" s="1365"/>
      <c r="F8" s="1365"/>
      <c r="G8" s="1365"/>
    </row>
    <row r="9" spans="1:7" x14ac:dyDescent="0.2">
      <c r="A9" s="1365">
        <v>1920</v>
      </c>
      <c r="B9" s="1365"/>
      <c r="C9" s="1365"/>
      <c r="D9" s="1365"/>
      <c r="E9" s="1365"/>
      <c r="F9" s="1365"/>
      <c r="G9" s="1365"/>
    </row>
    <row r="10" spans="1:7" x14ac:dyDescent="0.2">
      <c r="A10" s="1365">
        <v>1921</v>
      </c>
      <c r="B10" s="1365"/>
      <c r="C10" s="1365"/>
      <c r="D10" s="1365"/>
      <c r="E10" s="1365"/>
      <c r="F10" s="1365"/>
      <c r="G10" s="1365"/>
    </row>
    <row r="11" spans="1:7" x14ac:dyDescent="0.2">
      <c r="A11" s="1365">
        <v>1922</v>
      </c>
      <c r="B11" s="1365"/>
      <c r="C11" s="1365"/>
      <c r="D11" s="1365"/>
      <c r="E11" s="1365"/>
      <c r="F11" s="1365"/>
      <c r="G11" s="1365"/>
    </row>
    <row r="12" spans="1:7" x14ac:dyDescent="0.2">
      <c r="A12" s="1365">
        <v>1923</v>
      </c>
      <c r="B12" s="1365"/>
      <c r="C12" s="1365"/>
      <c r="D12" s="1365"/>
      <c r="E12" s="1365"/>
      <c r="F12" s="1365"/>
      <c r="G12" s="1365"/>
    </row>
    <row r="13" spans="1:7" x14ac:dyDescent="0.2">
      <c r="A13" s="1365">
        <v>1924</v>
      </c>
      <c r="B13" s="1365"/>
      <c r="C13" s="1365"/>
      <c r="D13" s="1365"/>
      <c r="E13" s="1365"/>
      <c r="F13" s="1365"/>
      <c r="G13" s="1365"/>
    </row>
    <row r="14" spans="1:7" x14ac:dyDescent="0.2">
      <c r="A14" s="1365">
        <v>1925</v>
      </c>
      <c r="B14" s="1365"/>
      <c r="C14" s="1365"/>
      <c r="D14" s="1365"/>
      <c r="E14" s="1365"/>
      <c r="F14" s="1365"/>
      <c r="G14" s="1365"/>
    </row>
    <row r="15" spans="1:7" x14ac:dyDescent="0.2">
      <c r="A15" s="1365">
        <v>1926</v>
      </c>
      <c r="B15" s="1365"/>
      <c r="C15" s="1365"/>
      <c r="D15" s="1365"/>
      <c r="E15" s="1365"/>
      <c r="F15" s="1365"/>
      <c r="G15" s="1365"/>
    </row>
    <row r="16" spans="1:7" x14ac:dyDescent="0.2">
      <c r="A16" s="1365">
        <v>1927</v>
      </c>
      <c r="B16" s="1365"/>
      <c r="C16" s="1365"/>
      <c r="D16" s="1365"/>
      <c r="E16" s="1365"/>
      <c r="F16" s="1365"/>
      <c r="G16" s="1365"/>
    </row>
    <row r="17" spans="1:7" x14ac:dyDescent="0.2">
      <c r="A17" s="1365">
        <v>1928</v>
      </c>
      <c r="B17" s="1365"/>
      <c r="C17" s="1365"/>
      <c r="D17" s="1365"/>
      <c r="E17" s="1365"/>
      <c r="F17" s="1365"/>
      <c r="G17" s="1365"/>
    </row>
    <row r="18" spans="1:7" x14ac:dyDescent="0.2">
      <c r="A18" s="1365">
        <v>1929</v>
      </c>
      <c r="B18" s="1365"/>
      <c r="C18" s="1365"/>
      <c r="D18" s="1365"/>
      <c r="E18" s="1365"/>
      <c r="F18" s="1365"/>
      <c r="G18" s="1365"/>
    </row>
    <row r="19" spans="1:7" x14ac:dyDescent="0.2">
      <c r="A19" s="1365">
        <v>1930</v>
      </c>
      <c r="B19" s="1365"/>
      <c r="C19" s="1365"/>
      <c r="D19" s="1365"/>
      <c r="E19" s="1365"/>
      <c r="F19" s="1365"/>
      <c r="G19" s="1365"/>
    </row>
    <row r="20" spans="1:7" x14ac:dyDescent="0.2">
      <c r="A20" s="1365">
        <v>1931</v>
      </c>
      <c r="B20" s="1365"/>
      <c r="C20" s="1365"/>
      <c r="D20" s="1365"/>
      <c r="E20" s="1365"/>
      <c r="F20" s="1365"/>
      <c r="G20" s="1365"/>
    </row>
    <row r="21" spans="1:7" x14ac:dyDescent="0.2">
      <c r="A21" s="1365">
        <v>1932</v>
      </c>
      <c r="B21" s="1365"/>
      <c r="C21" s="1365"/>
      <c r="D21" s="1365"/>
      <c r="E21" s="1365"/>
      <c r="F21" s="1365"/>
      <c r="G21" s="1365"/>
    </row>
    <row r="22" spans="1:7" x14ac:dyDescent="0.2">
      <c r="A22" s="1365">
        <v>1933</v>
      </c>
      <c r="B22" s="1365"/>
      <c r="C22" s="1365"/>
      <c r="D22" s="1365"/>
      <c r="E22" s="1365"/>
      <c r="F22" s="1365"/>
      <c r="G22" s="1365"/>
    </row>
    <row r="23" spans="1:7" x14ac:dyDescent="0.2">
      <c r="A23" s="1365">
        <v>1934</v>
      </c>
      <c r="B23" s="1365"/>
      <c r="C23" s="1365"/>
      <c r="D23" s="1365"/>
      <c r="E23" s="1365"/>
      <c r="F23" s="1365"/>
      <c r="G23" s="1365"/>
    </row>
    <row r="24" spans="1:7" x14ac:dyDescent="0.2">
      <c r="A24" s="1365">
        <v>1935</v>
      </c>
      <c r="B24" s="1365"/>
      <c r="C24" s="1365"/>
      <c r="D24" s="1365"/>
      <c r="E24" s="1365"/>
      <c r="F24" s="1365"/>
      <c r="G24" s="1365"/>
    </row>
    <row r="25" spans="1:7" x14ac:dyDescent="0.2">
      <c r="A25" s="1365">
        <v>1936</v>
      </c>
      <c r="B25" s="1365"/>
      <c r="C25" s="1365"/>
      <c r="D25" s="1365"/>
      <c r="E25" s="1365"/>
      <c r="F25" s="1365"/>
      <c r="G25" s="1365"/>
    </row>
    <row r="26" spans="1:7" x14ac:dyDescent="0.2">
      <c r="A26" s="1365">
        <v>1937</v>
      </c>
      <c r="B26" s="1365"/>
      <c r="C26" s="1365"/>
      <c r="D26" s="1365"/>
      <c r="E26" s="1365"/>
      <c r="F26" s="1365"/>
      <c r="G26" s="1365"/>
    </row>
    <row r="27" spans="1:7" x14ac:dyDescent="0.2">
      <c r="A27" s="1365">
        <v>1938</v>
      </c>
      <c r="B27" s="1365"/>
      <c r="C27" s="1365"/>
      <c r="D27" s="1365"/>
      <c r="E27" s="1365"/>
      <c r="F27" s="1365"/>
      <c r="G27" s="1365"/>
    </row>
    <row r="28" spans="1:7" x14ac:dyDescent="0.2">
      <c r="A28" s="1365">
        <v>1939</v>
      </c>
      <c r="B28" s="1365"/>
      <c r="C28" s="1365"/>
      <c r="D28" s="1365"/>
      <c r="E28" s="1365"/>
      <c r="F28" s="1365"/>
      <c r="G28" s="1365"/>
    </row>
    <row r="29" spans="1:7" x14ac:dyDescent="0.2">
      <c r="A29" s="1365">
        <v>1940</v>
      </c>
      <c r="B29" s="1365"/>
      <c r="C29" s="1365"/>
      <c r="D29" s="1365"/>
      <c r="E29" s="1365"/>
      <c r="F29" s="1365"/>
      <c r="G29" s="1365"/>
    </row>
    <row r="30" spans="1:7" x14ac:dyDescent="0.2">
      <c r="A30" s="1365">
        <v>1941</v>
      </c>
      <c r="B30" s="1365"/>
      <c r="C30" s="1365"/>
      <c r="D30" s="1365"/>
      <c r="E30" s="1365"/>
      <c r="F30" s="1365"/>
      <c r="G30" s="1365"/>
    </row>
    <row r="31" spans="1:7" x14ac:dyDescent="0.2">
      <c r="A31" s="1365">
        <v>1942</v>
      </c>
      <c r="B31" s="1365"/>
      <c r="C31" s="1365"/>
      <c r="D31" s="1365"/>
      <c r="E31" s="1365"/>
      <c r="F31" s="1365"/>
      <c r="G31" s="1365"/>
    </row>
    <row r="32" spans="1:7" x14ac:dyDescent="0.2">
      <c r="A32" s="1365">
        <v>1943</v>
      </c>
      <c r="B32" s="1365"/>
      <c r="C32" s="1365"/>
      <c r="D32" s="1365"/>
      <c r="E32" s="1365"/>
      <c r="F32" s="1365"/>
      <c r="G32" s="1365"/>
    </row>
    <row r="33" spans="1:7" x14ac:dyDescent="0.2">
      <c r="A33" s="1365">
        <v>1944</v>
      </c>
      <c r="B33" s="1365"/>
      <c r="C33" s="1365"/>
      <c r="D33" s="1365"/>
      <c r="E33" s="1365"/>
      <c r="F33" s="1365"/>
      <c r="G33" s="1365"/>
    </row>
    <row r="34" spans="1:7" x14ac:dyDescent="0.2">
      <c r="A34" s="1365">
        <v>1945</v>
      </c>
      <c r="B34" s="1365"/>
      <c r="C34" s="1365"/>
      <c r="D34" s="1365"/>
      <c r="E34" s="1365"/>
      <c r="F34" s="1365"/>
      <c r="G34" s="1365"/>
    </row>
    <row r="35" spans="1:7" x14ac:dyDescent="0.2">
      <c r="A35" s="1365">
        <v>1946</v>
      </c>
      <c r="B35" s="1365"/>
      <c r="C35" s="1365"/>
      <c r="D35" s="1365"/>
      <c r="E35" s="1365"/>
      <c r="F35" s="1365"/>
      <c r="G35" s="1365"/>
    </row>
    <row r="36" spans="1:7" x14ac:dyDescent="0.2">
      <c r="A36" s="1365">
        <v>1947</v>
      </c>
      <c r="B36" s="1365"/>
      <c r="C36" s="1365"/>
      <c r="D36" s="1365"/>
      <c r="E36" s="1365"/>
      <c r="F36" s="1365"/>
      <c r="G36" s="1365"/>
    </row>
    <row r="37" spans="1:7" x14ac:dyDescent="0.2">
      <c r="A37" s="1365">
        <v>1948</v>
      </c>
      <c r="B37" s="1365"/>
      <c r="C37" s="1365"/>
      <c r="D37" s="1365"/>
      <c r="E37" s="1365"/>
      <c r="F37" s="1365"/>
      <c r="G37" s="1365"/>
    </row>
    <row r="38" spans="1:7" x14ac:dyDescent="0.2">
      <c r="A38" s="1365">
        <v>1949</v>
      </c>
      <c r="B38" s="1365"/>
      <c r="C38" s="1365"/>
      <c r="D38" s="1365"/>
      <c r="E38" s="1365"/>
      <c r="F38" s="1365"/>
      <c r="G38" s="1365"/>
    </row>
    <row r="39" spans="1:7" x14ac:dyDescent="0.2">
      <c r="A39" s="1365">
        <v>1950</v>
      </c>
      <c r="B39" s="1365"/>
      <c r="C39" s="1365"/>
      <c r="D39" s="1365"/>
      <c r="E39" s="1365"/>
      <c r="F39" s="1365"/>
      <c r="G39" s="1365"/>
    </row>
    <row r="40" spans="1:7" x14ac:dyDescent="0.2">
      <c r="A40" s="1365">
        <v>1951</v>
      </c>
      <c r="B40" s="1365"/>
      <c r="C40" s="1365"/>
      <c r="D40" s="1365"/>
      <c r="E40" s="1365"/>
      <c r="F40" s="1365"/>
      <c r="G40" s="1365"/>
    </row>
    <row r="41" spans="1:7" x14ac:dyDescent="0.2">
      <c r="A41" s="1365">
        <v>1952</v>
      </c>
      <c r="B41" s="1365"/>
      <c r="C41" s="1365"/>
      <c r="D41" s="1365"/>
      <c r="E41" s="1365"/>
      <c r="F41" s="1365"/>
      <c r="G41" s="1365"/>
    </row>
    <row r="42" spans="1:7" x14ac:dyDescent="0.2">
      <c r="A42" s="1365">
        <v>1953</v>
      </c>
      <c r="B42" s="1365"/>
      <c r="C42" s="1365"/>
      <c r="D42" s="1365"/>
      <c r="E42" s="1365"/>
      <c r="F42" s="1365"/>
      <c r="G42" s="1365"/>
    </row>
    <row r="43" spans="1:7" x14ac:dyDescent="0.2">
      <c r="A43" s="1365">
        <v>1954</v>
      </c>
      <c r="B43" s="1365"/>
      <c r="C43" s="1365"/>
      <c r="D43" s="1365"/>
      <c r="E43" s="1365"/>
      <c r="F43" s="1365"/>
      <c r="G43" s="1365"/>
    </row>
    <row r="44" spans="1:7" x14ac:dyDescent="0.2">
      <c r="A44" s="1365">
        <v>1955</v>
      </c>
      <c r="B44" s="1365"/>
      <c r="C44" s="1365"/>
      <c r="D44" s="1365"/>
      <c r="E44" s="1365"/>
      <c r="F44" s="1365"/>
      <c r="G44" s="1365"/>
    </row>
    <row r="45" spans="1:7" x14ac:dyDescent="0.2">
      <c r="A45" s="1365">
        <v>1956</v>
      </c>
      <c r="B45" s="1365"/>
      <c r="C45" s="1365"/>
      <c r="D45" s="1365"/>
      <c r="E45" s="1365"/>
      <c r="F45" s="1365"/>
      <c r="G45" s="1365"/>
    </row>
    <row r="46" spans="1:7" x14ac:dyDescent="0.2">
      <c r="A46" s="1365">
        <v>1957</v>
      </c>
      <c r="B46" s="1365"/>
      <c r="C46" s="1365"/>
      <c r="D46" s="1365"/>
      <c r="E46" s="1365"/>
      <c r="F46" s="1365"/>
      <c r="G46" s="1365"/>
    </row>
    <row r="47" spans="1:7" x14ac:dyDescent="0.2">
      <c r="A47" s="1365">
        <v>1958</v>
      </c>
      <c r="B47" s="1365"/>
      <c r="C47" s="1365"/>
      <c r="D47" s="1365"/>
      <c r="E47" s="1365"/>
      <c r="F47" s="1365"/>
      <c r="G47" s="1365"/>
    </row>
    <row r="48" spans="1:7" x14ac:dyDescent="0.2">
      <c r="A48" s="1365">
        <v>1959</v>
      </c>
      <c r="B48" s="1365"/>
      <c r="C48" s="1365"/>
      <c r="D48" s="1365"/>
      <c r="E48" s="1365"/>
      <c r="F48" s="1365"/>
      <c r="G48" s="1365"/>
    </row>
    <row r="49" spans="1:7" x14ac:dyDescent="0.2">
      <c r="A49" s="1365">
        <v>1960</v>
      </c>
      <c r="B49" s="1365"/>
      <c r="C49" s="1365"/>
      <c r="D49" s="1365"/>
      <c r="E49" s="1365"/>
      <c r="F49" s="1365"/>
      <c r="G49" s="1365"/>
    </row>
    <row r="50" spans="1:7" x14ac:dyDescent="0.2">
      <c r="A50" s="1365">
        <v>1961</v>
      </c>
      <c r="B50" s="1365"/>
      <c r="C50" s="1365"/>
      <c r="D50" s="1365"/>
      <c r="E50" s="1365"/>
      <c r="F50" s="1365"/>
      <c r="G50" s="1365"/>
    </row>
    <row r="51" spans="1:7" x14ac:dyDescent="0.2">
      <c r="A51" s="1365">
        <v>1962</v>
      </c>
      <c r="B51" s="1365">
        <v>25892.947180716961</v>
      </c>
      <c r="C51" s="1365">
        <v>20101.103732398693</v>
      </c>
      <c r="D51" s="1365">
        <v>27596.430547869393</v>
      </c>
      <c r="E51" s="1365">
        <v>38158.027424214466</v>
      </c>
      <c r="F51" s="1365">
        <v>11242.990223206049</v>
      </c>
      <c r="G51" s="1365">
        <v>35773.150710201066</v>
      </c>
    </row>
    <row r="52" spans="1:7" x14ac:dyDescent="0.2">
      <c r="A52" s="1365">
        <v>1963</v>
      </c>
      <c r="B52" s="1365">
        <v>26852.981299214698</v>
      </c>
      <c r="C52" s="1365">
        <v>20977.093637443519</v>
      </c>
      <c r="D52" s="1365">
        <v>28532.491298794259</v>
      </c>
      <c r="E52" s="1365">
        <v>39773.221612190886</v>
      </c>
      <c r="F52" s="1365">
        <v>10753.658670823772</v>
      </c>
      <c r="G52" s="1365">
        <v>37753.014939180845</v>
      </c>
    </row>
    <row r="53" spans="1:7" x14ac:dyDescent="0.2">
      <c r="A53" s="1365">
        <v>1964</v>
      </c>
      <c r="B53" s="1365">
        <v>27813.015417712435</v>
      </c>
      <c r="C53" s="1365">
        <v>21853.083542488344</v>
      </c>
      <c r="D53" s="1365">
        <v>29468.552049719128</v>
      </c>
      <c r="E53" s="1365">
        <v>41388.415800167313</v>
      </c>
      <c r="F53" s="1365">
        <v>10264.327118441495</v>
      </c>
      <c r="G53" s="1365">
        <v>39732.879168160624</v>
      </c>
    </row>
    <row r="54" spans="1:7" x14ac:dyDescent="0.2">
      <c r="A54" s="1365">
        <v>1965</v>
      </c>
      <c r="B54" s="1365">
        <v>29379.934700763206</v>
      </c>
      <c r="C54" s="1365">
        <v>23400.018632067153</v>
      </c>
      <c r="D54" s="1365">
        <v>30997.163577578132</v>
      </c>
      <c r="E54" s="1365">
        <v>43746.45627578182</v>
      </c>
      <c r="F54" s="1365">
        <v>11132.063821388763</v>
      </c>
      <c r="G54" s="1365">
        <v>41971.335286804577</v>
      </c>
    </row>
    <row r="55" spans="1:7" x14ac:dyDescent="0.2">
      <c r="A55" s="1365">
        <v>1966</v>
      </c>
      <c r="B55" s="1365">
        <v>30946.853983813977</v>
      </c>
      <c r="C55" s="1365">
        <v>24946.953721645961</v>
      </c>
      <c r="D55" s="1365">
        <v>32525.775105437137</v>
      </c>
      <c r="E55" s="1365">
        <v>46104.496751396327</v>
      </c>
      <c r="F55" s="1365">
        <v>11999.800524336031</v>
      </c>
      <c r="G55" s="1365">
        <v>44209.791405448537</v>
      </c>
    </row>
    <row r="56" spans="1:7" x14ac:dyDescent="0.2">
      <c r="A56" s="1365">
        <v>1967</v>
      </c>
      <c r="B56" s="1365">
        <v>31288.075070586281</v>
      </c>
      <c r="C56" s="1365">
        <v>26993.633394231303</v>
      </c>
      <c r="D56" s="1365">
        <v>32821.804240713063</v>
      </c>
      <c r="E56" s="1365">
        <v>45091.637601727292</v>
      </c>
      <c r="F56" s="1365">
        <v>14723.800033217074</v>
      </c>
      <c r="G56" s="1365">
        <v>46318.620937828709</v>
      </c>
    </row>
    <row r="57" spans="1:7" x14ac:dyDescent="0.2">
      <c r="A57" s="1365">
        <v>1968</v>
      </c>
      <c r="B57" s="1365">
        <v>32049.55158140522</v>
      </c>
      <c r="C57" s="1365">
        <v>27933.095414986201</v>
      </c>
      <c r="D57" s="1365">
        <v>33519.714497983441</v>
      </c>
      <c r="E57" s="1365">
        <v>46163.115580556143</v>
      </c>
      <c r="F57" s="1365">
        <v>15583.726915729143</v>
      </c>
      <c r="G57" s="1365">
        <v>47339.245913818719</v>
      </c>
    </row>
    <row r="58" spans="1:7" x14ac:dyDescent="0.2">
      <c r="A58" s="1365">
        <v>1969</v>
      </c>
      <c r="B58" s="1365">
        <v>33347.625429900872</v>
      </c>
      <c r="C58" s="1365">
        <v>29144.143232854542</v>
      </c>
      <c r="D58" s="1365">
        <v>34468.55401577989</v>
      </c>
      <c r="E58" s="1365">
        <v>47359.232753388627</v>
      </c>
      <c r="F58" s="1365">
        <v>16533.696641715556</v>
      </c>
      <c r="G58" s="1365">
        <v>49040.625632207164</v>
      </c>
    </row>
    <row r="59" spans="1:7" x14ac:dyDescent="0.2">
      <c r="A59" s="1365">
        <v>1970</v>
      </c>
      <c r="B59" s="1365">
        <v>32464.292575160889</v>
      </c>
      <c r="C59" s="1365">
        <v>28472.781192968974</v>
      </c>
      <c r="D59" s="1365">
        <v>33528.695610412062</v>
      </c>
      <c r="E59" s="1365">
        <v>45503.229756987799</v>
      </c>
      <c r="F59" s="1365">
        <v>16764.347805206031</v>
      </c>
      <c r="G59" s="1365">
        <v>47365.935068677361</v>
      </c>
    </row>
    <row r="60" spans="1:7" x14ac:dyDescent="0.2">
      <c r="A60" s="1365">
        <v>1971</v>
      </c>
      <c r="B60" s="1365">
        <v>32419.820808191624</v>
      </c>
      <c r="C60" s="1365">
        <v>28367.343207167669</v>
      </c>
      <c r="D60" s="1365">
        <v>33939.499908575606</v>
      </c>
      <c r="E60" s="1365">
        <v>45083.813311391474</v>
      </c>
      <c r="F60" s="1365">
        <v>16716.470104223805</v>
      </c>
      <c r="G60" s="1365">
        <v>47363.331961967451</v>
      </c>
    </row>
    <row r="61" spans="1:7" x14ac:dyDescent="0.2">
      <c r="A61" s="1365">
        <v>1972</v>
      </c>
      <c r="B61" s="1365">
        <v>33499.386637458927</v>
      </c>
      <c r="C61" s="1365">
        <v>29372.650602409642</v>
      </c>
      <c r="D61" s="1365">
        <v>34713.132530120485</v>
      </c>
      <c r="E61" s="1365">
        <v>46365.093099671416</v>
      </c>
      <c r="F61" s="1365">
        <v>18448.937568455643</v>
      </c>
      <c r="G61" s="1365">
        <v>47578.838992332974</v>
      </c>
    </row>
    <row r="62" spans="1:7" x14ac:dyDescent="0.2">
      <c r="A62" s="1365">
        <v>1973</v>
      </c>
      <c r="B62" s="1365">
        <v>34295.93511133267</v>
      </c>
      <c r="C62" s="1365">
        <v>30152.802010634765</v>
      </c>
      <c r="D62" s="1365">
        <v>35446.805417082091</v>
      </c>
      <c r="E62" s="1365">
        <v>47415.856596876045</v>
      </c>
      <c r="F62" s="1365">
        <v>19564.795197740114</v>
      </c>
      <c r="G62" s="1365">
        <v>48796.900963775348</v>
      </c>
    </row>
    <row r="63" spans="1:7" x14ac:dyDescent="0.2">
      <c r="A63" s="1365">
        <v>1974</v>
      </c>
      <c r="B63" s="1365">
        <v>33685.590563224105</v>
      </c>
      <c r="C63" s="1365">
        <v>30507.704661033153</v>
      </c>
      <c r="D63" s="1365">
        <v>34744.885863954427</v>
      </c>
      <c r="E63" s="1365">
        <v>46185.27511184186</v>
      </c>
      <c r="F63" s="1365">
        <v>20126.610713876038</v>
      </c>
      <c r="G63" s="1365">
        <v>47880.14759301037</v>
      </c>
    </row>
    <row r="64" spans="1:7" x14ac:dyDescent="0.2">
      <c r="A64" s="1365">
        <v>1975</v>
      </c>
      <c r="B64" s="1365">
        <v>32290.566633899733</v>
      </c>
      <c r="C64" s="1365">
        <v>29372.744347703974</v>
      </c>
      <c r="D64" s="1365">
        <v>32874.131091138886</v>
      </c>
      <c r="E64" s="1365">
        <v>42794.726864204466</v>
      </c>
      <c r="F64" s="1365">
        <v>20619.277489116696</v>
      </c>
      <c r="G64" s="1365">
        <v>45518.02766465384</v>
      </c>
    </row>
    <row r="65" spans="1:7" x14ac:dyDescent="0.2">
      <c r="A65" s="1365">
        <v>1976</v>
      </c>
      <c r="B65" s="1365">
        <v>33754.693897932688</v>
      </c>
      <c r="C65" s="1365">
        <v>30987.915709577548</v>
      </c>
      <c r="D65" s="1365">
        <v>34308.049535603714</v>
      </c>
      <c r="E65" s="1365">
        <v>44637.354772129562</v>
      </c>
      <c r="F65" s="1365">
        <v>21949.773627617429</v>
      </c>
      <c r="G65" s="1365">
        <v>47588.584839708376</v>
      </c>
    </row>
    <row r="66" spans="1:7" x14ac:dyDescent="0.2">
      <c r="A66" s="1365">
        <v>1977</v>
      </c>
      <c r="B66" s="1365">
        <v>34611.207897793262</v>
      </c>
      <c r="C66" s="1365">
        <v>31828.397212543554</v>
      </c>
      <c r="D66" s="1365">
        <v>35132.984901277581</v>
      </c>
      <c r="E66" s="1365">
        <v>45568.524970963997</v>
      </c>
      <c r="F66" s="1365">
        <v>22958.188153310104</v>
      </c>
      <c r="G66" s="1365">
        <v>48003.484320557494</v>
      </c>
    </row>
    <row r="67" spans="1:7" x14ac:dyDescent="0.2">
      <c r="A67" s="1365">
        <v>1978</v>
      </c>
      <c r="B67" s="1365">
        <v>35476.943636737451</v>
      </c>
      <c r="C67" s="1365">
        <v>32873.131259729198</v>
      </c>
      <c r="D67" s="1365">
        <v>36127.896730989516</v>
      </c>
      <c r="E67" s="1365">
        <v>46868.62278614856</v>
      </c>
      <c r="F67" s="1365">
        <v>23759.787940200313</v>
      </c>
      <c r="G67" s="1365">
        <v>48496.005521778723</v>
      </c>
    </row>
    <row r="68" spans="1:7" x14ac:dyDescent="0.2">
      <c r="A68" s="1365">
        <v>1979</v>
      </c>
      <c r="B68" s="1365">
        <v>35496.416743579997</v>
      </c>
      <c r="C68" s="1365">
        <v>33089.880015201692</v>
      </c>
      <c r="D68" s="1365">
        <v>36098.050925674579</v>
      </c>
      <c r="E68" s="1365">
        <v>46325.832021282375</v>
      </c>
      <c r="F68" s="1365">
        <v>24516.592920353982</v>
      </c>
      <c r="G68" s="1365">
        <v>48130.734567566098</v>
      </c>
    </row>
    <row r="69" spans="1:7" x14ac:dyDescent="0.2">
      <c r="A69" s="1365">
        <v>1980</v>
      </c>
      <c r="B69" s="1365">
        <v>34794.512696553618</v>
      </c>
      <c r="C69" s="1365">
        <v>32585.337287248625</v>
      </c>
      <c r="D69" s="1365">
        <v>35070.659622716739</v>
      </c>
      <c r="E69" s="1365">
        <v>44735.802038426074</v>
      </c>
      <c r="F69" s="1365">
        <v>24715.149891599591</v>
      </c>
      <c r="G69" s="1365">
        <v>46392.683595404822</v>
      </c>
    </row>
    <row r="70" spans="1:7" x14ac:dyDescent="0.2">
      <c r="A70" s="1365">
        <v>1981</v>
      </c>
      <c r="B70" s="1365">
        <v>34570.54537174086</v>
      </c>
      <c r="C70" s="1365">
        <v>32047.147899351017</v>
      </c>
      <c r="D70" s="1365">
        <v>34318.205624501876</v>
      </c>
      <c r="E70" s="1365">
        <v>43654.776272344301</v>
      </c>
      <c r="F70" s="1365">
        <v>25107.804850278946</v>
      </c>
      <c r="G70" s="1365">
        <v>45673.494250256175</v>
      </c>
    </row>
    <row r="71" spans="1:7" x14ac:dyDescent="0.2">
      <c r="A71" s="1365">
        <v>1982</v>
      </c>
      <c r="B71" s="1365">
        <v>33029.452128229874</v>
      </c>
      <c r="C71" s="1365">
        <v>30653.232550659377</v>
      </c>
      <c r="D71" s="1365">
        <v>32554.208212715774</v>
      </c>
      <c r="E71" s="1365">
        <v>41346.220649726602</v>
      </c>
      <c r="F71" s="1365">
        <v>24237.439691219042</v>
      </c>
      <c r="G71" s="1365">
        <v>43247.196311782995</v>
      </c>
    </row>
    <row r="72" spans="1:7" x14ac:dyDescent="0.2">
      <c r="A72" s="1365">
        <v>1983</v>
      </c>
      <c r="B72" s="1365">
        <v>33005.720682784544</v>
      </c>
      <c r="C72" s="1365">
        <v>30729.464083971816</v>
      </c>
      <c r="D72" s="1365">
        <v>32322.843703140723</v>
      </c>
      <c r="E72" s="1365">
        <v>40289.741798985269</v>
      </c>
      <c r="F72" s="1365">
        <v>24811.196927058725</v>
      </c>
      <c r="G72" s="1365">
        <v>42793.62405767927</v>
      </c>
    </row>
    <row r="73" spans="1:7" x14ac:dyDescent="0.2">
      <c r="A73" s="1365">
        <v>1984</v>
      </c>
      <c r="B73" s="1365">
        <v>34177.141614440203</v>
      </c>
      <c r="C73" s="1365">
        <v>31986.299203258139</v>
      </c>
      <c r="D73" s="1365">
        <v>33081.720408849171</v>
      </c>
      <c r="E73" s="1365">
        <v>42283.258535813839</v>
      </c>
      <c r="F73" s="1365">
        <v>25413.771969711946</v>
      </c>
      <c r="G73" s="1365">
        <v>43816.848223641289</v>
      </c>
    </row>
    <row r="74" spans="1:7" x14ac:dyDescent="0.2">
      <c r="A74" s="1365">
        <v>1985</v>
      </c>
      <c r="B74" s="1365">
        <v>34726.296480299607</v>
      </c>
      <c r="C74" s="1365">
        <v>32397.093667596586</v>
      </c>
      <c r="D74" s="1365">
        <v>33667.56792907096</v>
      </c>
      <c r="E74" s="1365">
        <v>42772.633469637323</v>
      </c>
      <c r="F74" s="1365">
        <v>25832.976649978977</v>
      </c>
      <c r="G74" s="1365">
        <v>44254.853441357431</v>
      </c>
    </row>
    <row r="75" spans="1:7" x14ac:dyDescent="0.2">
      <c r="A75" s="1365">
        <v>1986</v>
      </c>
      <c r="B75" s="1365">
        <v>35272.899191132412</v>
      </c>
      <c r="C75" s="1365">
        <v>32990.535125823844</v>
      </c>
      <c r="D75" s="1365">
        <v>34442.948621929296</v>
      </c>
      <c r="E75" s="1365">
        <v>43572.404883163566</v>
      </c>
      <c r="F75" s="1365">
        <v>26558.418214499699</v>
      </c>
      <c r="G75" s="1365">
        <v>44402.355452366683</v>
      </c>
    </row>
    <row r="76" spans="1:7" x14ac:dyDescent="0.2">
      <c r="A76" s="1365">
        <v>1987</v>
      </c>
      <c r="B76" s="1365">
        <v>36389.790929324627</v>
      </c>
      <c r="C76" s="1365">
        <v>33963.804867369647</v>
      </c>
      <c r="D76" s="1365">
        <v>35378.963403510053</v>
      </c>
      <c r="E76" s="1365">
        <v>43667.749115189552</v>
      </c>
      <c r="F76" s="1365">
        <v>27696.674207319298</v>
      </c>
      <c r="G76" s="1365">
        <v>44880.742146167038</v>
      </c>
    </row>
    <row r="77" spans="1:7" x14ac:dyDescent="0.2">
      <c r="A77" s="1365">
        <v>1988</v>
      </c>
      <c r="B77" s="1365">
        <v>36872.002746382168</v>
      </c>
      <c r="C77" s="1365">
        <v>34335.833245308262</v>
      </c>
      <c r="D77" s="1365">
        <v>35896.552938276822</v>
      </c>
      <c r="E77" s="1365">
        <v>44090.331326361746</v>
      </c>
      <c r="F77" s="1365">
        <v>28092.954473434034</v>
      </c>
      <c r="G77" s="1365">
        <v>45455.961057709239</v>
      </c>
    </row>
    <row r="78" spans="1:7" x14ac:dyDescent="0.2">
      <c r="A78" s="1365">
        <v>1989</v>
      </c>
      <c r="B78" s="1365">
        <v>37459.646750612694</v>
      </c>
      <c r="C78" s="1365">
        <v>35212.067945575931</v>
      </c>
      <c r="D78" s="1365">
        <v>36335.857348094316</v>
      </c>
      <c r="E78" s="1365">
        <v>44576.979633229108</v>
      </c>
      <c r="F78" s="1365">
        <v>29218.524465477902</v>
      </c>
      <c r="G78" s="1365">
        <v>46075.365503253612</v>
      </c>
    </row>
    <row r="79" spans="1:7" x14ac:dyDescent="0.2">
      <c r="A79" s="1365">
        <v>1990</v>
      </c>
      <c r="B79" s="1365">
        <v>37618.710002273983</v>
      </c>
      <c r="C79" s="1365">
        <v>35458.784069129062</v>
      </c>
      <c r="D79" s="1365">
        <v>36718.740863463601</v>
      </c>
      <c r="E79" s="1365">
        <v>44098.487801708732</v>
      </c>
      <c r="F79" s="1365">
        <v>29518.987752980542</v>
      </c>
      <c r="G79" s="1365">
        <v>46078.419907091578</v>
      </c>
    </row>
    <row r="80" spans="1:7" x14ac:dyDescent="0.2">
      <c r="A80" s="1365">
        <v>1991</v>
      </c>
      <c r="B80" s="1365">
        <v>37166.426354888252</v>
      </c>
      <c r="C80" s="1365">
        <v>35256.002570291195</v>
      </c>
      <c r="D80" s="1365">
        <v>35950.702128326491</v>
      </c>
      <c r="E80" s="1365">
        <v>42897.697708679436</v>
      </c>
      <c r="F80" s="1365">
        <v>29872.080995517663</v>
      </c>
      <c r="G80" s="1365">
        <v>45329.146161802964</v>
      </c>
    </row>
    <row r="81" spans="1:7" x14ac:dyDescent="0.2">
      <c r="A81" s="1365">
        <v>1992</v>
      </c>
      <c r="B81" s="1365">
        <v>37575.308151700752</v>
      </c>
      <c r="C81" s="1365">
        <v>35374.952268943496</v>
      </c>
      <c r="D81" s="1365">
        <v>36559.75928273586</v>
      </c>
      <c r="E81" s="1365">
        <v>42653.052496525175</v>
      </c>
      <c r="F81" s="1365">
        <v>30297.207924119073</v>
      </c>
      <c r="G81" s="1365">
        <v>45191.92466893739</v>
      </c>
    </row>
    <row r="82" spans="1:7" x14ac:dyDescent="0.2">
      <c r="A82" s="1365">
        <v>1993</v>
      </c>
      <c r="B82" s="1365">
        <v>38136.354155803521</v>
      </c>
      <c r="C82" s="1365">
        <v>36155.244849008537</v>
      </c>
      <c r="D82" s="1365">
        <v>37310.891944638941</v>
      </c>
      <c r="E82" s="1365">
        <v>43749.497191722658</v>
      </c>
      <c r="F82" s="1365">
        <v>30872.286697555232</v>
      </c>
      <c r="G82" s="1365">
        <v>45895.698940750561</v>
      </c>
    </row>
    <row r="83" spans="1:7" x14ac:dyDescent="0.2">
      <c r="A83" s="1365">
        <v>1994</v>
      </c>
      <c r="B83" s="1365">
        <v>39580.247543516933</v>
      </c>
      <c r="C83" s="1365">
        <v>37318.519112458816</v>
      </c>
      <c r="D83" s="1365">
        <v>38610.935358777737</v>
      </c>
      <c r="E83" s="1365">
        <v>44911.464559582477</v>
      </c>
      <c r="F83" s="1365">
        <v>31825.75006560341</v>
      </c>
      <c r="G83" s="1365">
        <v>47173.192990640586</v>
      </c>
    </row>
    <row r="84" spans="1:7" x14ac:dyDescent="0.2">
      <c r="A84" s="1365">
        <v>1995</v>
      </c>
      <c r="B84" s="1365">
        <v>39563.786184539371</v>
      </c>
      <c r="C84" s="1365">
        <v>37822.979592419637</v>
      </c>
      <c r="D84" s="1365">
        <v>38456.000171372267</v>
      </c>
      <c r="E84" s="1365">
        <v>45419.226539851195</v>
      </c>
      <c r="F84" s="1365">
        <v>32442.304671322283</v>
      </c>
      <c r="G84" s="1365">
        <v>47476.543421447241</v>
      </c>
    </row>
    <row r="85" spans="1:7" x14ac:dyDescent="0.2">
      <c r="A85" s="1365">
        <v>1996</v>
      </c>
      <c r="B85" s="1365">
        <v>40463.23395682648</v>
      </c>
      <c r="C85" s="1365">
        <v>38602.855384098824</v>
      </c>
      <c r="D85" s="1365">
        <v>38912.918479553431</v>
      </c>
      <c r="E85" s="1365">
        <v>45579.275031827528</v>
      </c>
      <c r="F85" s="1365">
        <v>33796.877404552382</v>
      </c>
      <c r="G85" s="1365">
        <v>47594.685152282487</v>
      </c>
    </row>
    <row r="86" spans="1:7" x14ac:dyDescent="0.2">
      <c r="A86" s="1365">
        <v>1997</v>
      </c>
      <c r="B86" s="1365">
        <v>41509.440046102551</v>
      </c>
      <c r="C86" s="1365">
        <v>39684.849274845299</v>
      </c>
      <c r="D86" s="1365">
        <v>39836.8985057834</v>
      </c>
      <c r="E86" s="1365">
        <v>47439.360052688629</v>
      </c>
      <c r="F86" s="1365">
        <v>34363.126192011638</v>
      </c>
      <c r="G86" s="1365">
        <v>48959.85236206968</v>
      </c>
    </row>
    <row r="87" spans="1:7" x14ac:dyDescent="0.2">
      <c r="A87" s="1365">
        <v>1998</v>
      </c>
      <c r="B87" s="1365">
        <v>43372.70104824075</v>
      </c>
      <c r="C87" s="1365">
        <v>41271.601343481678</v>
      </c>
      <c r="D87" s="1365">
        <v>41871.915544841417</v>
      </c>
      <c r="E87" s="1365">
        <v>49225.76451149815</v>
      </c>
      <c r="F87" s="1365">
        <v>36018.852081584009</v>
      </c>
      <c r="G87" s="1365">
        <v>50426.392914217613</v>
      </c>
    </row>
    <row r="88" spans="1:7" x14ac:dyDescent="0.2">
      <c r="A88" s="1365">
        <v>1999</v>
      </c>
      <c r="B88" s="1365">
        <v>44627.456994265907</v>
      </c>
      <c r="C88" s="1365">
        <v>42410.8614481931</v>
      </c>
      <c r="D88" s="1365">
        <v>42854.180557407657</v>
      </c>
      <c r="E88" s="1365">
        <v>50538.37845046007</v>
      </c>
      <c r="F88" s="1365">
        <v>36795.486064808647</v>
      </c>
      <c r="G88" s="1365">
        <v>51572.789705294046</v>
      </c>
    </row>
    <row r="89" spans="1:7" x14ac:dyDescent="0.2">
      <c r="A89" s="1365">
        <v>2000</v>
      </c>
      <c r="B89" s="1365">
        <v>46188.553416521216</v>
      </c>
      <c r="C89" s="1365">
        <v>43734.786516268527</v>
      </c>
      <c r="D89" s="1365">
        <v>44312.143433975041</v>
      </c>
      <c r="E89" s="1365">
        <v>51673.444134733109</v>
      </c>
      <c r="F89" s="1365">
        <v>38105.556568630003</v>
      </c>
      <c r="G89" s="1365">
        <v>52972.497199572768</v>
      </c>
    </row>
    <row r="90" spans="1:7" x14ac:dyDescent="0.2">
      <c r="A90" s="1365">
        <v>2001</v>
      </c>
      <c r="B90" s="1365">
        <v>46022.791353383458</v>
      </c>
      <c r="C90" s="1365">
        <v>43489.426691729321</v>
      </c>
      <c r="D90" s="1365">
        <v>43911.654135338344</v>
      </c>
      <c r="E90" s="1365">
        <v>51652.490601503756</v>
      </c>
      <c r="F90" s="1365">
        <v>38000.469924812031</v>
      </c>
      <c r="G90" s="1365">
        <v>53200.65789473684</v>
      </c>
    </row>
    <row r="91" spans="1:7" x14ac:dyDescent="0.2">
      <c r="A91" s="1365">
        <v>2002</v>
      </c>
      <c r="B91" s="1365">
        <v>45646.141748009082</v>
      </c>
      <c r="C91" s="1365">
        <v>43294.673839778312</v>
      </c>
      <c r="D91" s="1365">
        <v>43847.960406420847</v>
      </c>
      <c r="E91" s="1365">
        <v>50625.72084779189</v>
      </c>
      <c r="F91" s="1365">
        <v>37900.129815013606</v>
      </c>
      <c r="G91" s="1365">
        <v>53253.832039343928</v>
      </c>
    </row>
    <row r="92" spans="1:7" x14ac:dyDescent="0.2">
      <c r="A92" s="1365">
        <v>2003</v>
      </c>
      <c r="B92" s="1365">
        <v>45848.886312320734</v>
      </c>
      <c r="C92" s="1365">
        <v>43549.679624092263</v>
      </c>
      <c r="D92" s="1365">
        <v>44361.164337584662</v>
      </c>
      <c r="E92" s="1365">
        <v>50717.794593275154</v>
      </c>
      <c r="F92" s="1365">
        <v>38275.028986391648</v>
      </c>
      <c r="G92" s="1365">
        <v>53557.991090498559</v>
      </c>
    </row>
    <row r="93" spans="1:7" x14ac:dyDescent="0.2">
      <c r="A93" s="1365">
        <v>2004</v>
      </c>
      <c r="B93" s="1365">
        <v>46866.256415130199</v>
      </c>
      <c r="C93" s="1365">
        <v>44364.967449154152</v>
      </c>
      <c r="D93" s="1365">
        <v>45154.848175251849</v>
      </c>
      <c r="E93" s="1365">
        <v>52000.48113476525</v>
      </c>
      <c r="F93" s="1365">
        <v>38967.449154153197</v>
      </c>
      <c r="G93" s="1365">
        <v>54370.12331305835</v>
      </c>
    </row>
    <row r="94" spans="1:7" x14ac:dyDescent="0.2">
      <c r="A94" s="1365">
        <v>2005</v>
      </c>
      <c r="B94" s="1365">
        <v>47178.16967221626</v>
      </c>
      <c r="C94" s="1365">
        <v>45004.649660217139</v>
      </c>
      <c r="D94" s="1365">
        <v>45260.35789692292</v>
      </c>
      <c r="E94" s="1365">
        <v>52420.188524684738</v>
      </c>
      <c r="F94" s="1365">
        <v>39890.484926101555</v>
      </c>
      <c r="G94" s="1365">
        <v>54465.854418330971</v>
      </c>
    </row>
    <row r="95" spans="1:7" x14ac:dyDescent="0.2">
      <c r="A95" s="1365">
        <v>2006</v>
      </c>
      <c r="B95" s="1365">
        <v>47891.29607237225</v>
      </c>
      <c r="C95" s="1365">
        <v>45782.093913744458</v>
      </c>
      <c r="D95" s="1365">
        <v>45161.74033767746</v>
      </c>
      <c r="E95" s="1365">
        <v>52605.983250481433</v>
      </c>
      <c r="F95" s="1365">
        <v>40819.265305208472</v>
      </c>
      <c r="G95" s="1365">
        <v>55583.680415603027</v>
      </c>
    </row>
    <row r="96" spans="1:7" x14ac:dyDescent="0.2">
      <c r="A96" s="1365">
        <v>2007</v>
      </c>
      <c r="B96" s="1365">
        <v>47658.473515161415</v>
      </c>
      <c r="C96" s="1365">
        <v>45969.312428548103</v>
      </c>
      <c r="D96" s="1365">
        <v>44762.768795252872</v>
      </c>
      <c r="E96" s="1365">
        <v>52967.265501660411</v>
      </c>
      <c r="F96" s="1365">
        <v>40901.829168708151</v>
      </c>
      <c r="G96" s="1365">
        <v>55380.352768250865</v>
      </c>
    </row>
    <row r="97" spans="1:7" x14ac:dyDescent="0.2">
      <c r="A97" s="1365">
        <v>2008</v>
      </c>
      <c r="B97" s="1365">
        <v>47568.719366998048</v>
      </c>
      <c r="C97" s="1365">
        <v>46030.42744716975</v>
      </c>
      <c r="D97" s="1365">
        <v>44492.135527341459</v>
      </c>
      <c r="E97" s="1365">
        <v>51710.274535766534</v>
      </c>
      <c r="F97" s="1365">
        <v>41770.542130722162</v>
      </c>
      <c r="G97" s="1365">
        <v>55378.509113818618</v>
      </c>
    </row>
    <row r="98" spans="1:7" x14ac:dyDescent="0.2">
      <c r="A98" s="1365">
        <v>2009</v>
      </c>
      <c r="B98" s="1365">
        <v>45224.39550447755</v>
      </c>
      <c r="C98" s="1365">
        <v>43701.294101477011</v>
      </c>
      <c r="D98" s="1365">
        <v>42412.515991245789</v>
      </c>
      <c r="E98" s="1365">
        <v>48739.244896017255</v>
      </c>
      <c r="F98" s="1365">
        <v>39834.959770783338</v>
      </c>
      <c r="G98" s="1365">
        <v>52605.579226710935</v>
      </c>
    </row>
    <row r="99" spans="1:7" x14ac:dyDescent="0.2">
      <c r="A99" s="1365">
        <v>2010</v>
      </c>
      <c r="B99" s="1365">
        <v>46056.524864065337</v>
      </c>
      <c r="C99" s="1365">
        <v>44555.936334659702</v>
      </c>
      <c r="D99" s="1365">
        <v>42709.058144621995</v>
      </c>
      <c r="E99" s="1365">
        <v>49057.701922876615</v>
      </c>
      <c r="F99" s="1365">
        <v>41208.469615216352</v>
      </c>
      <c r="G99" s="1365">
        <v>53213.177850461456</v>
      </c>
    </row>
    <row r="100" spans="1:7" x14ac:dyDescent="0.2">
      <c r="A100" s="1365">
        <v>2011</v>
      </c>
      <c r="B100" s="1365">
        <v>46544.785401162189</v>
      </c>
      <c r="C100" s="1365">
        <v>44850.19369966357</v>
      </c>
      <c r="D100" s="1365">
        <v>43155.601998164944</v>
      </c>
      <c r="E100" s="1365">
        <v>50385.859924559074</v>
      </c>
      <c r="F100" s="1365">
        <v>40783.173616066873</v>
      </c>
      <c r="G100" s="1365">
        <v>53323.152207156687</v>
      </c>
    </row>
    <row r="101" spans="1:7" x14ac:dyDescent="0.2">
      <c r="A101" s="1365">
        <v>2012</v>
      </c>
      <c r="B101" s="1365">
        <v>46542.299999999996</v>
      </c>
      <c r="C101" s="1365">
        <v>44658.445</v>
      </c>
      <c r="D101" s="1365">
        <v>42220.514999999999</v>
      </c>
      <c r="E101" s="1365">
        <v>49866.75</v>
      </c>
      <c r="F101" s="1365">
        <v>40779.919999999998</v>
      </c>
      <c r="G101" s="1365">
        <v>52637.125</v>
      </c>
    </row>
    <row r="102" spans="1:7" x14ac:dyDescent="0.2">
      <c r="A102" s="1365">
        <v>2013</v>
      </c>
      <c r="B102" s="1365">
        <v>46666.046607507458</v>
      </c>
      <c r="C102" s="1365">
        <v>45143.145319616771</v>
      </c>
      <c r="D102" s="1365">
        <v>44381.694675671424</v>
      </c>
      <c r="E102" s="1365">
        <v>50799.635817496463</v>
      </c>
      <c r="F102" s="1365">
        <v>40791.998782786235</v>
      </c>
      <c r="G102" s="1365">
        <v>54062.995720119361</v>
      </c>
    </row>
    <row r="103" spans="1:7" x14ac:dyDescent="0.2">
      <c r="A103" s="1365">
        <v>2014</v>
      </c>
      <c r="B103" s="1365">
        <v>47222.604654750197</v>
      </c>
      <c r="C103" s="1365">
        <v>45513.189101637065</v>
      </c>
      <c r="D103" s="1365">
        <v>44872.158269219646</v>
      </c>
      <c r="E103" s="1365">
        <v>51175.628121324306</v>
      </c>
      <c r="F103" s="1365">
        <v>41132.811746784675</v>
      </c>
      <c r="G103" s="1365">
        <v>53953.428395133145</v>
      </c>
    </row>
    <row r="104" spans="1:7" x14ac:dyDescent="0.2">
      <c r="A104" s="1365">
        <v>2015</v>
      </c>
      <c r="B104" s="1365">
        <v>48230.099644943301</v>
      </c>
      <c r="C104" s="1365">
        <v>46643.583209254371</v>
      </c>
      <c r="D104" s="1365">
        <v>45480.137823082499</v>
      </c>
      <c r="E104" s="1365">
        <v>52143.506852975981</v>
      </c>
      <c r="F104" s="1365">
        <v>42518.640476463173</v>
      </c>
      <c r="G104" s="1365">
        <v>55316.539724353825</v>
      </c>
    </row>
    <row r="105" spans="1:7" x14ac:dyDescent="0.2">
      <c r="A105" s="1365">
        <v>2016</v>
      </c>
      <c r="B105" s="1365">
        <v>48182.252466376172</v>
      </c>
      <c r="C105" s="1365">
        <v>46405.46658366816</v>
      </c>
      <c r="D105" s="1365">
        <v>45151.26478410956</v>
      </c>
      <c r="E105" s="1365">
        <v>51840.341048422088</v>
      </c>
      <c r="F105" s="1365">
        <v>42329.310735102714</v>
      </c>
      <c r="G105" s="1365">
        <v>54557.778280799052</v>
      </c>
    </row>
    <row r="106" spans="1:7" x14ac:dyDescent="0.2">
      <c r="A106" s="1365">
        <v>2017</v>
      </c>
      <c r="B106" s="1365">
        <v>49499.34800702858</v>
      </c>
      <c r="C106" s="1365">
        <v>47962.101174512165</v>
      </c>
      <c r="D106" s="1365">
        <v>44785.124387311567</v>
      </c>
      <c r="E106" s="1365">
        <v>53188.740405067976</v>
      </c>
      <c r="F106" s="1365">
        <v>43862.776287801724</v>
      </c>
      <c r="G106" s="1365">
        <v>56570.683436604093</v>
      </c>
    </row>
    <row r="107" spans="1:7" x14ac:dyDescent="0.2">
      <c r="A107" s="1365">
        <v>2018</v>
      </c>
      <c r="B107" s="1365">
        <v>49800</v>
      </c>
      <c r="C107" s="1365">
        <v>48100</v>
      </c>
      <c r="D107" s="1365">
        <v>45100</v>
      </c>
      <c r="E107" s="1365">
        <v>53500</v>
      </c>
      <c r="F107" s="1365">
        <v>44100</v>
      </c>
      <c r="G107" s="1365">
        <v>56900</v>
      </c>
    </row>
    <row r="108" spans="1:7" x14ac:dyDescent="0.2">
      <c r="A108" s="1365">
        <v>2019</v>
      </c>
      <c r="B108" s="1365">
        <v>50403.949993350179</v>
      </c>
      <c r="C108" s="1365">
        <v>49028.403599769474</v>
      </c>
      <c r="D108" s="1365">
        <v>45491.284301990512</v>
      </c>
      <c r="E108" s="1365">
        <v>54235.829232610718</v>
      </c>
      <c r="F108" s="1365">
        <v>44901.764419027357</v>
      </c>
      <c r="G108" s="1365">
        <v>58165.961785698455</v>
      </c>
    </row>
  </sheetData>
  <pageMargins left="0.75" right="0.75" top="1" bottom="1" header="0.5" footer="0.5"/>
  <extLst>
    <ext xmlns:mx="http://schemas.microsoft.com/office/mac/excel/2008/main" uri="{64002731-A6B0-56B0-2670-7721B7C09600}">
      <mx:PLV Mode="0" OnePage="0" WScale="0"/>
    </ext>
  </extLs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tabColor theme="7" tint="0.39997558519241921"/>
  </sheetPr>
  <dimension ref="A1:CH108"/>
  <sheetViews>
    <sheetView workbookViewId="0">
      <pane xSplit="1" ySplit="1" topLeftCell="AF89" activePane="bottomRight" state="frozen"/>
      <selection activeCell="D32" sqref="D32"/>
      <selection pane="topRight" activeCell="D32" sqref="D32"/>
      <selection pane="bottomLeft" activeCell="D32" sqref="D32"/>
      <selection pane="bottomRight" activeCell="AM108" sqref="AM108:AQ109"/>
    </sheetView>
  </sheetViews>
  <sheetFormatPr baseColWidth="10" defaultColWidth="8.83203125" defaultRowHeight="16" x14ac:dyDescent="0.2"/>
  <sheetData>
    <row r="1" spans="1:86" x14ac:dyDescent="0.2">
      <c r="A1" t="s">
        <v>1048</v>
      </c>
      <c r="B1" t="s">
        <v>1049</v>
      </c>
      <c r="C1" t="s">
        <v>1050</v>
      </c>
      <c r="D1" t="s">
        <v>1051</v>
      </c>
      <c r="E1" t="s">
        <v>1052</v>
      </c>
      <c r="F1" t="s">
        <v>1053</v>
      </c>
      <c r="G1" t="s">
        <v>1054</v>
      </c>
      <c r="H1" t="s">
        <v>1055</v>
      </c>
      <c r="I1" t="s">
        <v>1056</v>
      </c>
      <c r="J1" t="s">
        <v>1057</v>
      </c>
      <c r="K1" t="s">
        <v>1058</v>
      </c>
      <c r="L1" t="s">
        <v>1059</v>
      </c>
      <c r="M1" t="s">
        <v>1060</v>
      </c>
      <c r="N1" t="s">
        <v>1061</v>
      </c>
      <c r="O1" t="s">
        <v>1062</v>
      </c>
      <c r="P1" t="s">
        <v>1063</v>
      </c>
      <c r="Q1" t="s">
        <v>1064</v>
      </c>
      <c r="R1" t="s">
        <v>1065</v>
      </c>
      <c r="S1" t="s">
        <v>1066</v>
      </c>
      <c r="T1" t="s">
        <v>1067</v>
      </c>
      <c r="U1" t="s">
        <v>1068</v>
      </c>
      <c r="V1" t="s">
        <v>1069</v>
      </c>
      <c r="W1" t="s">
        <v>1070</v>
      </c>
      <c r="X1" t="s">
        <v>1071</v>
      </c>
      <c r="Y1" t="s">
        <v>1072</v>
      </c>
      <c r="Z1" t="s">
        <v>1073</v>
      </c>
      <c r="AA1" t="s">
        <v>1074</v>
      </c>
      <c r="AB1" t="s">
        <v>1075</v>
      </c>
      <c r="AC1" t="s">
        <v>1076</v>
      </c>
      <c r="AD1" t="s">
        <v>1077</v>
      </c>
      <c r="AE1" t="s">
        <v>1078</v>
      </c>
      <c r="AF1" t="s">
        <v>1079</v>
      </c>
      <c r="AG1" t="s">
        <v>1080</v>
      </c>
      <c r="AH1" t="s">
        <v>1081</v>
      </c>
      <c r="AI1" t="s">
        <v>1082</v>
      </c>
      <c r="AJ1" t="s">
        <v>1083</v>
      </c>
      <c r="AK1" t="s">
        <v>1084</v>
      </c>
      <c r="AL1" t="s">
        <v>1085</v>
      </c>
      <c r="AM1" t="s">
        <v>1086</v>
      </c>
      <c r="AN1" t="s">
        <v>1087</v>
      </c>
      <c r="AO1" t="s">
        <v>1088</v>
      </c>
      <c r="AP1" t="s">
        <v>1089</v>
      </c>
      <c r="AQ1" t="s">
        <v>1090</v>
      </c>
      <c r="AR1" t="s">
        <v>1091</v>
      </c>
      <c r="AS1" t="s">
        <v>1092</v>
      </c>
      <c r="AT1" t="s">
        <v>1093</v>
      </c>
      <c r="AU1" t="s">
        <v>1094</v>
      </c>
      <c r="AV1" t="s">
        <v>1095</v>
      </c>
      <c r="AW1" t="s">
        <v>1096</v>
      </c>
      <c r="AX1" t="s">
        <v>1097</v>
      </c>
      <c r="AY1" t="s">
        <v>1098</v>
      </c>
      <c r="AZ1" t="s">
        <v>1099</v>
      </c>
      <c r="BA1" t="s">
        <v>1100</v>
      </c>
      <c r="BB1" t="s">
        <v>1101</v>
      </c>
      <c r="BC1" t="s">
        <v>1102</v>
      </c>
      <c r="BD1" t="s">
        <v>1103</v>
      </c>
      <c r="BE1" t="s">
        <v>1104</v>
      </c>
      <c r="BF1" t="s">
        <v>1105</v>
      </c>
      <c r="BG1" t="s">
        <v>1106</v>
      </c>
      <c r="BH1" t="s">
        <v>1107</v>
      </c>
      <c r="BI1" t="s">
        <v>1108</v>
      </c>
      <c r="BJ1" t="s">
        <v>1109</v>
      </c>
      <c r="BK1" t="s">
        <v>1110</v>
      </c>
      <c r="BL1" t="s">
        <v>1111</v>
      </c>
      <c r="BM1" t="s">
        <v>1112</v>
      </c>
      <c r="BN1" t="s">
        <v>1113</v>
      </c>
      <c r="BO1" t="s">
        <v>1114</v>
      </c>
      <c r="BP1" t="s">
        <v>1115</v>
      </c>
      <c r="BQ1" t="s">
        <v>1116</v>
      </c>
      <c r="BR1" t="s">
        <v>1117</v>
      </c>
      <c r="BS1" t="s">
        <v>1118</v>
      </c>
      <c r="BT1" t="s">
        <v>1119</v>
      </c>
      <c r="BU1" t="s">
        <v>1120</v>
      </c>
      <c r="BV1" t="s">
        <v>1121</v>
      </c>
      <c r="BW1" t="s">
        <v>1122</v>
      </c>
      <c r="BX1" t="s">
        <v>1123</v>
      </c>
      <c r="BY1" t="s">
        <v>1124</v>
      </c>
      <c r="BZ1" t="s">
        <v>1125</v>
      </c>
      <c r="CA1" t="s">
        <v>1126</v>
      </c>
      <c r="CB1" t="s">
        <v>1127</v>
      </c>
      <c r="CC1" t="s">
        <v>1128</v>
      </c>
      <c r="CD1" t="s">
        <v>1129</v>
      </c>
      <c r="CE1" t="s">
        <v>1130</v>
      </c>
      <c r="CF1" t="s">
        <v>1131</v>
      </c>
      <c r="CG1" t="s">
        <v>1132</v>
      </c>
      <c r="CH1" t="s">
        <v>1133</v>
      </c>
    </row>
    <row r="2" spans="1:86" x14ac:dyDescent="0.2">
      <c r="A2" s="1365">
        <v>1913</v>
      </c>
      <c r="B2" s="1365">
        <v>1</v>
      </c>
      <c r="C2" s="1365">
        <v>1</v>
      </c>
      <c r="D2" s="1365">
        <v>0.68489367354063113</v>
      </c>
      <c r="E2" s="1365">
        <v>0.18379961452786717</v>
      </c>
      <c r="F2" s="1365">
        <v>5.7802613376065341E-2</v>
      </c>
      <c r="G2" s="1365">
        <v>4.3457041027262736E-2</v>
      </c>
      <c r="H2" s="1365">
        <v>3.0047057528173698E-2</v>
      </c>
      <c r="I2" s="1365"/>
      <c r="J2" s="1365"/>
      <c r="K2" s="1365"/>
      <c r="L2" s="1365"/>
      <c r="M2" s="1365"/>
      <c r="N2" s="1365"/>
      <c r="O2" s="1365"/>
      <c r="P2" s="1365">
        <v>0.40730551211679261</v>
      </c>
      <c r="Q2" s="1365">
        <v>0.40647596278895037</v>
      </c>
      <c r="R2" s="1365">
        <v>0.18739078087365346</v>
      </c>
      <c r="S2" s="1365">
        <v>0.10492167255879431</v>
      </c>
      <c r="T2" s="1365">
        <v>5.8602163531164118E-2</v>
      </c>
      <c r="U2" s="1365">
        <v>3.2708067696114784E-2</v>
      </c>
      <c r="V2" s="1365">
        <v>2.2866476247856881E-2</v>
      </c>
      <c r="W2" s="1365">
        <v>0.30864433049737572</v>
      </c>
      <c r="X2" s="1365">
        <v>0.30695102760992948</v>
      </c>
      <c r="Y2" s="1365">
        <v>9.6434687811917469E-2</v>
      </c>
      <c r="Z2" s="1365">
        <v>9.643831368180282E-2</v>
      </c>
      <c r="AA2" s="1365">
        <v>7.2246241043368589E-2</v>
      </c>
      <c r="AB2" s="1365">
        <v>2.3774146314020677E-2</v>
      </c>
      <c r="AC2" s="1365">
        <v>1.8057752292661183E-2</v>
      </c>
      <c r="AD2" s="1365">
        <v>0.17960041861867679</v>
      </c>
      <c r="AE2" s="1365">
        <v>0.1796004186186769</v>
      </c>
      <c r="AF2" s="1365">
        <v>3.4995889322342218E-2</v>
      </c>
      <c r="AG2" s="1365">
        <v>5.8877872959745836E-2</v>
      </c>
      <c r="AH2" s="1365">
        <v>5.8182218966421249E-2</v>
      </c>
      <c r="AI2" s="1365">
        <v>1.6717072494741737E-2</v>
      </c>
      <c r="AJ2" s="1365">
        <v>1.0827262542552542E-2</v>
      </c>
      <c r="AK2" s="1365">
        <v>0.14726456931487061</v>
      </c>
      <c r="AL2" s="1365">
        <v>0.14726456931487061</v>
      </c>
      <c r="AM2" s="1365">
        <v>2.4272373097852726E-2</v>
      </c>
      <c r="AN2" s="1365">
        <v>4.6683842008589653E-2</v>
      </c>
      <c r="AO2" s="1365">
        <v>5.4088232007876914E-2</v>
      </c>
      <c r="AP2" s="1365">
        <v>1.3995211895963795E-2</v>
      </c>
      <c r="AQ2" s="1365">
        <v>8.2247783840018931E-3</v>
      </c>
      <c r="AR2" s="1365">
        <v>8.6166081714558071E-2</v>
      </c>
      <c r="AS2" s="1365">
        <v>8.6166081714558085E-2</v>
      </c>
      <c r="AT2" s="1365">
        <v>8.8282717754135775E-3</v>
      </c>
      <c r="AU2" s="1365">
        <v>2.4379546873737942E-2</v>
      </c>
      <c r="AV2" s="1365">
        <v>4.0735135131564404E-2</v>
      </c>
      <c r="AW2" s="1365">
        <v>8.2321928905803917E-3</v>
      </c>
      <c r="AX2" s="1365">
        <v>3.9908035753613317E-3</v>
      </c>
      <c r="AY2" s="1365">
        <v>2.7550162054507693E-2</v>
      </c>
      <c r="AZ2" s="1365">
        <v>2.7550162054507693E-2</v>
      </c>
      <c r="BA2" s="1365">
        <v>1.5511727848347917E-3</v>
      </c>
      <c r="BB2" s="1365">
        <v>6.6887076186432932E-3</v>
      </c>
      <c r="BC2" s="1365">
        <v>1.5650557825426667E-2</v>
      </c>
      <c r="BD2" s="1365">
        <v>2.5701008237461001E-3</v>
      </c>
      <c r="BE2" s="1365">
        <v>1.0895843754174265E-3</v>
      </c>
      <c r="BF2" s="1365"/>
      <c r="BG2" s="1365"/>
      <c r="BH2" s="1365"/>
      <c r="BI2" s="1365"/>
      <c r="BJ2" s="1365"/>
      <c r="BK2" s="1365"/>
      <c r="BL2" s="1365"/>
      <c r="BM2" s="1365">
        <v>0.59269448788320744</v>
      </c>
      <c r="BN2" s="1365">
        <v>0.59352403721104963</v>
      </c>
      <c r="BO2" s="1365">
        <v>0.49750289266697767</v>
      </c>
      <c r="BP2" s="1365">
        <v>7.8877941969072857E-2</v>
      </c>
      <c r="BQ2" s="1365">
        <v>-7.9955015509877714E-4</v>
      </c>
      <c r="BR2" s="1365">
        <v>1.0748973331147951E-2</v>
      </c>
      <c r="BS2" s="1365">
        <v>7.1805812803168168E-3</v>
      </c>
      <c r="BT2" s="1365"/>
      <c r="BU2" s="1365"/>
      <c r="BV2" s="1365"/>
      <c r="BW2" s="1365"/>
      <c r="BX2" s="1365"/>
      <c r="BY2" s="1365"/>
      <c r="BZ2" s="1365"/>
      <c r="CA2" s="1365">
        <v>0</v>
      </c>
      <c r="CB2" s="1365">
        <v>4.7597295040511635E-3</v>
      </c>
      <c r="CC2" s="1365">
        <v>4.9870062053086845E-3</v>
      </c>
      <c r="CD2" s="1365">
        <v>5.789870179996378E-3</v>
      </c>
      <c r="CE2" s="1365">
        <v>5.332606291433695E-3</v>
      </c>
      <c r="CF2" s="1365">
        <v>3.5359883859233713E-3</v>
      </c>
      <c r="CG2" s="1365">
        <v>1.0940497566772006E-3</v>
      </c>
      <c r="CH2" s="1365">
        <v>-4.7597295040511635E-3</v>
      </c>
    </row>
    <row r="3" spans="1:86" x14ac:dyDescent="0.2">
      <c r="A3" s="1365">
        <v>1914</v>
      </c>
      <c r="B3" s="1365">
        <v>1</v>
      </c>
      <c r="C3" s="1365">
        <v>1</v>
      </c>
      <c r="D3" s="1365">
        <v>0.69388405962069355</v>
      </c>
      <c r="E3" s="1365">
        <v>0.18379961452786717</v>
      </c>
      <c r="F3" s="1365">
        <v>5.0480262994990935E-2</v>
      </c>
      <c r="G3" s="1365">
        <v>4.1186333120753767E-2</v>
      </c>
      <c r="H3" s="1365">
        <v>3.0649729735694478E-2</v>
      </c>
      <c r="I3" s="1365"/>
      <c r="J3" s="1365"/>
      <c r="K3" s="1365"/>
      <c r="L3" s="1365"/>
      <c r="M3" s="1365"/>
      <c r="N3" s="1365"/>
      <c r="O3" s="1365"/>
      <c r="P3" s="1365">
        <v>0.40928450409027906</v>
      </c>
      <c r="Q3" s="1365">
        <v>0.40845495476243671</v>
      </c>
      <c r="R3" s="1365">
        <v>0.18830312227930465</v>
      </c>
      <c r="S3" s="1365">
        <v>0.10543250017677679</v>
      </c>
      <c r="T3" s="1365">
        <v>5.88874773550404E-2</v>
      </c>
      <c r="U3" s="1365">
        <v>3.2867312053381906E-2</v>
      </c>
      <c r="V3" s="1365">
        <v>2.2977805273676599E-2</v>
      </c>
      <c r="W3" s="1365">
        <v>0.31062332247086216</v>
      </c>
      <c r="X3" s="1365">
        <v>0.30893001958341582</v>
      </c>
      <c r="Y3" s="1365">
        <v>9.7056426968914089E-2</v>
      </c>
      <c r="Z3" s="1365">
        <v>9.7060076215712221E-2</v>
      </c>
      <c r="AA3" s="1365">
        <v>7.2712031082426798E-2</v>
      </c>
      <c r="AB3" s="1365">
        <v>2.3927424330707187E-2</v>
      </c>
      <c r="AC3" s="1365">
        <v>1.8174175251478554E-2</v>
      </c>
      <c r="AD3" s="1365">
        <v>0.1815794105921632</v>
      </c>
      <c r="AE3" s="1365">
        <v>0.1815794105921632</v>
      </c>
      <c r="AF3" s="1365">
        <v>3.5381504147778534E-2</v>
      </c>
      <c r="AG3" s="1365">
        <v>5.952664003333865E-2</v>
      </c>
      <c r="AH3" s="1365">
        <v>5.8823320725647311E-2</v>
      </c>
      <c r="AI3" s="1365">
        <v>1.6901275585924521E-2</v>
      </c>
      <c r="AJ3" s="1365">
        <v>1.0946566639009208E-2</v>
      </c>
      <c r="AK3" s="1365">
        <v>0.15080262243019749</v>
      </c>
      <c r="AL3" s="1365">
        <v>0.15080262243019749</v>
      </c>
      <c r="AM3" s="1365">
        <v>2.4855520460825134E-2</v>
      </c>
      <c r="AN3" s="1365">
        <v>4.7805428235489646E-2</v>
      </c>
      <c r="AO3" s="1365">
        <v>5.5387709802490394E-2</v>
      </c>
      <c r="AP3" s="1365">
        <v>1.4331448937083328E-2</v>
      </c>
      <c r="AQ3" s="1365">
        <v>8.4223799043117251E-3</v>
      </c>
      <c r="AR3" s="1365">
        <v>8.6033408914061305E-2</v>
      </c>
      <c r="AS3" s="1365">
        <v>8.6033408914061318E-2</v>
      </c>
      <c r="AT3" s="1365">
        <v>8.8146785898272715E-3</v>
      </c>
      <c r="AU3" s="1365">
        <v>2.434200886929095E-2</v>
      </c>
      <c r="AV3" s="1365">
        <v>4.0672413880359991E-2</v>
      </c>
      <c r="AW3" s="1365">
        <v>8.219517507607299E-3</v>
      </c>
      <c r="AX3" s="1365">
        <v>3.9846588015008972E-3</v>
      </c>
      <c r="AY3" s="1365">
        <v>2.7292084736544601E-2</v>
      </c>
      <c r="AZ3" s="1365">
        <v>2.7292084736544601E-2</v>
      </c>
      <c r="BA3" s="1365">
        <v>1.5366421076207896E-3</v>
      </c>
      <c r="BB3" s="1365">
        <v>6.6260508647758027E-3</v>
      </c>
      <c r="BC3" s="1365">
        <v>1.5503950557555749E-2</v>
      </c>
      <c r="BD3" s="1365">
        <v>2.5460252946738998E-3</v>
      </c>
      <c r="BE3" s="1365">
        <v>1.0793776473137632E-3</v>
      </c>
      <c r="BF3" s="1365"/>
      <c r="BG3" s="1365"/>
      <c r="BH3" s="1365"/>
      <c r="BI3" s="1365"/>
      <c r="BJ3" s="1365"/>
      <c r="BK3" s="1365"/>
      <c r="BL3" s="1365"/>
      <c r="BM3" s="1365">
        <v>0.59071549590972094</v>
      </c>
      <c r="BN3" s="1365">
        <v>0.59154504523756324</v>
      </c>
      <c r="BO3" s="1365">
        <v>0.50558093734138887</v>
      </c>
      <c r="BP3" s="1365">
        <v>7.8367114351090381E-2</v>
      </c>
      <c r="BQ3" s="1365">
        <v>-8.4072143600494656E-3</v>
      </c>
      <c r="BR3" s="1365">
        <v>8.3190210673718609E-3</v>
      </c>
      <c r="BS3" s="1365">
        <v>7.6719244620178789E-3</v>
      </c>
      <c r="BT3" s="1365"/>
      <c r="BU3" s="1365"/>
      <c r="BV3" s="1365"/>
      <c r="BW3" s="1365"/>
      <c r="BX3" s="1365"/>
      <c r="BY3" s="1365"/>
      <c r="BZ3" s="1365"/>
      <c r="CA3" s="1365">
        <v>0</v>
      </c>
      <c r="CB3" s="1365">
        <v>4.782902993621994E-3</v>
      </c>
      <c r="CC3" s="1365">
        <v>5.0191587129216385E-3</v>
      </c>
      <c r="CD3" s="1365">
        <v>5.8536679523059632E-3</v>
      </c>
      <c r="CE3" s="1365">
        <v>5.4607229483457755E-3</v>
      </c>
      <c r="CF3" s="1365">
        <v>3.5305439062354288E-3</v>
      </c>
      <c r="CG3" s="1365">
        <v>1.0838011989241537E-3</v>
      </c>
      <c r="CH3" s="1365">
        <v>-4.782902993621994E-3</v>
      </c>
    </row>
    <row r="4" spans="1:86" x14ac:dyDescent="0.2">
      <c r="A4" s="1365">
        <v>1915</v>
      </c>
      <c r="B4" s="1365">
        <v>1</v>
      </c>
      <c r="C4" s="1365">
        <v>1</v>
      </c>
      <c r="D4" s="1365">
        <v>0.69079430021652188</v>
      </c>
      <c r="E4" s="1365">
        <v>0.18379961452786719</v>
      </c>
      <c r="F4" s="1365">
        <v>5.0932014366665251E-2</v>
      </c>
      <c r="G4" s="1365">
        <v>4.3903298528632687E-2</v>
      </c>
      <c r="H4" s="1365">
        <v>3.0570772360312883E-2</v>
      </c>
      <c r="I4" s="1365"/>
      <c r="J4" s="1365"/>
      <c r="K4" s="1365"/>
      <c r="L4" s="1365"/>
      <c r="M4" s="1365"/>
      <c r="N4" s="1365"/>
      <c r="O4" s="1365"/>
      <c r="P4" s="1365">
        <v>0.40348231465086615</v>
      </c>
      <c r="Q4" s="1365">
        <v>0.4026527941702735</v>
      </c>
      <c r="R4" s="1365">
        <v>0.18562824970711192</v>
      </c>
      <c r="S4" s="1365">
        <v>0.10393481655089268</v>
      </c>
      <c r="T4" s="1365">
        <v>5.8050972383078332E-2</v>
      </c>
      <c r="U4" s="1365">
        <v>3.240042722179165E-2</v>
      </c>
      <c r="V4" s="1365">
        <v>2.2651402289213189E-2</v>
      </c>
      <c r="W4" s="1365">
        <v>0.30482113303144925</v>
      </c>
      <c r="X4" s="1365">
        <v>0.30312785899125261</v>
      </c>
      <c r="Y4" s="1365">
        <v>9.5233564378433E-2</v>
      </c>
      <c r="Z4" s="1365">
        <v>9.5237145087003636E-2</v>
      </c>
      <c r="AA4" s="1365">
        <v>7.1346392087901417E-2</v>
      </c>
      <c r="AB4" s="1365">
        <v>2.3478032074458324E-2</v>
      </c>
      <c r="AC4" s="1365">
        <v>1.7832837483198888E-2</v>
      </c>
      <c r="AD4" s="1365">
        <v>0.1757772211527503</v>
      </c>
      <c r="AE4" s="1365">
        <v>0.17577725</v>
      </c>
      <c r="AF4" s="1365">
        <v>3.4250928999482733E-2</v>
      </c>
      <c r="AG4" s="1365">
        <v>5.7624534922087516E-2</v>
      </c>
      <c r="AH4" s="1365">
        <v>5.6943689371511508E-2</v>
      </c>
      <c r="AI4" s="1365">
        <v>1.6361214822195103E-2</v>
      </c>
      <c r="AJ4" s="1365">
        <v>1.0596781730217964E-2</v>
      </c>
      <c r="AK4" s="1365">
        <v>0.1457815951769314</v>
      </c>
      <c r="AL4" s="1365">
        <v>0.1457755</v>
      </c>
      <c r="AM4" s="1365">
        <v>2.4026942400250068E-2</v>
      </c>
      <c r="AN4" s="1365">
        <v>4.6211797191844727E-2</v>
      </c>
      <c r="AO4" s="1365">
        <v>5.3541317519529591E-2</v>
      </c>
      <c r="AP4" s="1365">
        <v>1.3853698966639745E-2</v>
      </c>
      <c r="AQ4" s="1365">
        <v>8.1416133350684858E-3</v>
      </c>
      <c r="AR4" s="1365">
        <v>9.2193842850742128E-2</v>
      </c>
      <c r="AS4" s="1365">
        <v>9.2188499999999993E-2</v>
      </c>
      <c r="AT4" s="1365">
        <v>9.4453074385324968E-3</v>
      </c>
      <c r="AU4" s="1365">
        <v>2.6083510033738301E-2</v>
      </c>
      <c r="AV4" s="1365">
        <v>4.3582241763254634E-2</v>
      </c>
      <c r="AW4" s="1365">
        <v>8.8075667268626544E-3</v>
      </c>
      <c r="AX4" s="1365">
        <v>4.2697333810066814E-3</v>
      </c>
      <c r="AY4" s="1365">
        <v>4.360051390265416E-2</v>
      </c>
      <c r="AZ4" s="1365">
        <v>4.3603500000000003E-2</v>
      </c>
      <c r="BA4" s="1365">
        <v>2.4550332005207685E-3</v>
      </c>
      <c r="BB4" s="1365">
        <v>1.0586183198214387E-2</v>
      </c>
      <c r="BC4" s="1365">
        <v>2.4770057496969818E-2</v>
      </c>
      <c r="BD4" s="1365">
        <v>4.0676853750077017E-3</v>
      </c>
      <c r="BE4" s="1365">
        <v>1.7244795954200326E-3</v>
      </c>
      <c r="BF4" s="1365"/>
      <c r="BG4" s="1365"/>
      <c r="BH4" s="1365"/>
      <c r="BI4" s="1365"/>
      <c r="BJ4" s="1365"/>
      <c r="BK4" s="1365"/>
      <c r="BL4" s="1365"/>
      <c r="BM4" s="1365">
        <v>0.59651768534913385</v>
      </c>
      <c r="BN4" s="1365">
        <v>0.59734720582972645</v>
      </c>
      <c r="BO4" s="1365">
        <v>0.50516605050940999</v>
      </c>
      <c r="BP4" s="1365">
        <v>7.9864797976974516E-2</v>
      </c>
      <c r="BQ4" s="1365">
        <v>-7.1189580164130808E-3</v>
      </c>
      <c r="BR4" s="1365">
        <v>1.1502871306841037E-2</v>
      </c>
      <c r="BS4" s="1365">
        <v>7.9193700710996941E-3</v>
      </c>
      <c r="BT4" s="1365"/>
      <c r="BU4" s="1365"/>
      <c r="BV4" s="1365"/>
      <c r="BW4" s="1365"/>
      <c r="BX4" s="1365"/>
      <c r="BY4" s="1365"/>
      <c r="BZ4" s="1365"/>
      <c r="CA4" s="1365">
        <v>0</v>
      </c>
      <c r="CB4" s="1365">
        <v>4.7149611779036043E-3</v>
      </c>
      <c r="CC4" s="1365">
        <v>4.9248915228013749E-3</v>
      </c>
      <c r="CD4" s="1365">
        <v>5.666620745787802E-3</v>
      </c>
      <c r="CE4" s="1365">
        <v>5.2786855117525899E-3</v>
      </c>
      <c r="CF4" s="1365">
        <v>3.7831297284186658E-3</v>
      </c>
      <c r="CG4" s="1365">
        <v>1.7315469314079421E-3</v>
      </c>
      <c r="CH4" s="1365">
        <v>-4.7149611779036043E-3</v>
      </c>
    </row>
    <row r="5" spans="1:86" x14ac:dyDescent="0.2">
      <c r="A5" s="1365">
        <v>1916</v>
      </c>
      <c r="B5" s="1365">
        <v>1</v>
      </c>
      <c r="C5" s="1365">
        <v>1</v>
      </c>
      <c r="D5" s="1365">
        <v>0.67057775916223883</v>
      </c>
      <c r="E5" s="1365">
        <v>0.18379961452786719</v>
      </c>
      <c r="F5" s="1365">
        <v>7.6660819051820206E-2</v>
      </c>
      <c r="G5" s="1365">
        <v>4.1724216139950615E-2</v>
      </c>
      <c r="H5" s="1365">
        <v>2.7237591118123114E-2</v>
      </c>
      <c r="I5" s="1365"/>
      <c r="J5" s="1365"/>
      <c r="K5" s="1365"/>
      <c r="L5" s="1365"/>
      <c r="M5" s="1365"/>
      <c r="N5" s="1365"/>
      <c r="O5" s="1365"/>
      <c r="P5" s="1365">
        <v>0.42081265138417545</v>
      </c>
      <c r="Q5" s="1365">
        <v>0.41260621192433594</v>
      </c>
      <c r="R5" s="1365">
        <v>0.19021690659225196</v>
      </c>
      <c r="S5" s="1365">
        <v>0.10650404409209138</v>
      </c>
      <c r="T5" s="1365">
        <v>5.9485969451331583E-2</v>
      </c>
      <c r="U5" s="1365">
        <v>3.3201352962821562E-2</v>
      </c>
      <c r="V5" s="1365">
        <v>2.3211335991311189E-2</v>
      </c>
      <c r="W5" s="1365">
        <v>0.32215146976475856</v>
      </c>
      <c r="X5" s="1365">
        <v>0.31308127674531505</v>
      </c>
      <c r="Y5" s="1365">
        <v>9.8360625855465691E-2</v>
      </c>
      <c r="Z5" s="1365">
        <v>9.8364324139136081E-2</v>
      </c>
      <c r="AA5" s="1365">
        <v>7.368910135935941E-2</v>
      </c>
      <c r="AB5" s="1365">
        <v>2.4248949871516049E-2</v>
      </c>
      <c r="AC5" s="1365">
        <v>1.8418391321111571E-2</v>
      </c>
      <c r="AD5" s="1365">
        <v>0.1931075578860596</v>
      </c>
      <c r="AE5" s="1365">
        <v>0.1857306677540625</v>
      </c>
      <c r="AF5" s="1365">
        <v>3.619039388925991E-2</v>
      </c>
      <c r="AG5" s="1365">
        <v>6.0887534365776048E-2</v>
      </c>
      <c r="AH5" s="1365">
        <v>6.0168135815930356E-2</v>
      </c>
      <c r="AI5" s="1365">
        <v>1.7287671494428097E-2</v>
      </c>
      <c r="AJ5" s="1365">
        <v>1.1196826362896406E-2</v>
      </c>
      <c r="AK5" s="1365">
        <v>0.1637189464690523</v>
      </c>
      <c r="AL5" s="1365">
        <v>0.15603644946132411</v>
      </c>
      <c r="AM5" s="1365">
        <v>2.5718167892044723E-2</v>
      </c>
      <c r="AN5" s="1365">
        <v>4.9464586004110703E-2</v>
      </c>
      <c r="AO5" s="1365">
        <v>5.7310021815934677E-2</v>
      </c>
      <c r="AP5" s="1365">
        <v>1.4828842971970466E-2</v>
      </c>
      <c r="AQ5" s="1365">
        <v>8.7146909987690403E-3</v>
      </c>
      <c r="AR5" s="1365">
        <v>0.1051466259314488</v>
      </c>
      <c r="AS5" s="1365">
        <v>9.8665304300158144E-2</v>
      </c>
      <c r="AT5" s="1365">
        <v>1.0108897884566471E-2</v>
      </c>
      <c r="AU5" s="1365">
        <v>2.7916035673592889E-2</v>
      </c>
      <c r="AV5" s="1365">
        <v>4.6644160016212209E-2</v>
      </c>
      <c r="AW5" s="1365">
        <v>9.4263519988919634E-3</v>
      </c>
      <c r="AX5" s="1365">
        <v>4.5697081883051289E-3</v>
      </c>
      <c r="AY5" s="1365">
        <v>4.7812342033102112E-2</v>
      </c>
      <c r="AZ5" s="1365">
        <v>4.4049341044346761E-2</v>
      </c>
      <c r="BA5" s="1365">
        <v>2.4801356479395797E-3</v>
      </c>
      <c r="BB5" s="1365">
        <v>1.0694425769859735E-2</v>
      </c>
      <c r="BC5" s="1365">
        <v>2.5023328640409639E-2</v>
      </c>
      <c r="BD5" s="1365">
        <v>4.1092770154876517E-3</v>
      </c>
      <c r="BE5" s="1365">
        <v>1.7421122116957157E-3</v>
      </c>
      <c r="BF5" s="1365"/>
      <c r="BG5" s="1365"/>
      <c r="BH5" s="1365"/>
      <c r="BI5" s="1365"/>
      <c r="BJ5" s="1365"/>
      <c r="BK5" s="1365"/>
      <c r="BL5" s="1365"/>
      <c r="BM5" s="1365">
        <v>0.57918734861582455</v>
      </c>
      <c r="BN5" s="1365">
        <v>0.58739378807566411</v>
      </c>
      <c r="BO5" s="1365">
        <v>0.48036085256998684</v>
      </c>
      <c r="BP5" s="1365">
        <v>7.7295570435775812E-2</v>
      </c>
      <c r="BQ5" s="1365">
        <v>1.7174849600488623E-2</v>
      </c>
      <c r="BR5" s="1365">
        <v>8.5228631771290531E-3</v>
      </c>
      <c r="BS5" s="1365">
        <v>4.026255126811925E-3</v>
      </c>
      <c r="BT5" s="1365"/>
      <c r="BU5" s="1365"/>
      <c r="BV5" s="1365"/>
      <c r="BW5" s="1365"/>
      <c r="BX5" s="1365"/>
      <c r="BY5" s="1365"/>
      <c r="BZ5" s="1365"/>
      <c r="CA5" s="1365">
        <v>1.6008301107105084E-2</v>
      </c>
      <c r="CB5" s="1365">
        <v>4.831513152650401E-3</v>
      </c>
      <c r="CC5" s="1365">
        <v>5.0866038209814559E-3</v>
      </c>
      <c r="CD5" s="1365">
        <v>5.9874941440043695E-3</v>
      </c>
      <c r="CE5" s="1365">
        <v>5.6502453778365146E-3</v>
      </c>
      <c r="CF5" s="1365">
        <v>4.0489176617626091E-3</v>
      </c>
      <c r="CG5" s="1365">
        <v>1.7492518104253224E-3</v>
      </c>
      <c r="CH5" s="1365">
        <v>1.1176787954454682E-2</v>
      </c>
    </row>
    <row r="6" spans="1:86" x14ac:dyDescent="0.2">
      <c r="A6" s="1365">
        <v>1917</v>
      </c>
      <c r="B6" s="1365">
        <v>1</v>
      </c>
      <c r="C6" s="1365">
        <v>1</v>
      </c>
      <c r="D6" s="1365">
        <v>0.68157417023378564</v>
      </c>
      <c r="E6" s="1365">
        <v>0.18379961452786722</v>
      </c>
      <c r="F6" s="1365">
        <v>7.2922296050782556E-2</v>
      </c>
      <c r="G6" s="1365">
        <v>3.7847450922719988E-2</v>
      </c>
      <c r="H6" s="1365">
        <v>2.3856468264844648E-2</v>
      </c>
      <c r="I6" s="1365"/>
      <c r="J6" s="1365"/>
      <c r="K6" s="1365"/>
      <c r="L6" s="1365"/>
      <c r="M6" s="1365"/>
      <c r="N6" s="1365"/>
      <c r="O6" s="1365"/>
      <c r="P6" s="1365">
        <v>0.40507657450090057</v>
      </c>
      <c r="Q6" s="1365">
        <v>0.40287041875222579</v>
      </c>
      <c r="R6" s="1365">
        <v>0.18572857751018673</v>
      </c>
      <c r="S6" s="1365">
        <v>0.10399099093072975</v>
      </c>
      <c r="T6" s="1365">
        <v>5.8082347599591667E-2</v>
      </c>
      <c r="U6" s="1365">
        <v>3.2417938908116214E-2</v>
      </c>
      <c r="V6" s="1365">
        <v>2.2663644851602407E-2</v>
      </c>
      <c r="W6" s="1365">
        <v>0.30641539288148367</v>
      </c>
      <c r="X6" s="1365">
        <v>0.3033454835732049</v>
      </c>
      <c r="Y6" s="1365">
        <v>9.5301935410724958E-2</v>
      </c>
      <c r="Z6" s="1365">
        <v>9.5305518689993679E-2</v>
      </c>
      <c r="AA6" s="1365">
        <v>7.1397613802736876E-2</v>
      </c>
      <c r="AB6" s="1365">
        <v>2.3494887657881998E-2</v>
      </c>
      <c r="AC6" s="1365">
        <v>1.7845640212104174E-2</v>
      </c>
      <c r="AD6" s="1365">
        <v>0.17737148100278471</v>
      </c>
      <c r="AE6" s="1365">
        <v>0.17599487458195232</v>
      </c>
      <c r="AF6" s="1365">
        <v>4.2896686596739883E-2</v>
      </c>
      <c r="AG6" s="1365">
        <v>3.9114759341099939E-2</v>
      </c>
      <c r="AH6" s="1365">
        <v>6.5724092695268813E-2</v>
      </c>
      <c r="AI6" s="1365">
        <v>2.0115555369321025E-2</v>
      </c>
      <c r="AJ6" s="1365">
        <v>8.1438891646139194E-3</v>
      </c>
      <c r="AK6" s="1365">
        <v>0.14342590026123608</v>
      </c>
      <c r="AL6" s="1365">
        <v>0.14234191776849658</v>
      </c>
      <c r="AM6" s="1365">
        <v>3.0905461519457191E-2</v>
      </c>
      <c r="AN6" s="1365">
        <v>2.7088569399381902E-2</v>
      </c>
      <c r="AO6" s="1365">
        <v>6.1367233748316347E-2</v>
      </c>
      <c r="AP6" s="1365">
        <v>1.7131055906511778E-2</v>
      </c>
      <c r="AQ6" s="1365">
        <v>5.8497227075920118E-3</v>
      </c>
      <c r="AR6" s="1365">
        <v>8.4015369708452386E-2</v>
      </c>
      <c r="AS6" s="1365">
        <v>8.3578808480598288E-2</v>
      </c>
      <c r="AT6" s="1365">
        <v>1.2875348555456075E-2</v>
      </c>
      <c r="AU6" s="1365">
        <v>1.3345114459056982E-2</v>
      </c>
      <c r="AV6" s="1365">
        <v>4.4006452312556794E-2</v>
      </c>
      <c r="AW6" s="1365">
        <v>1.0754383585756866E-2</v>
      </c>
      <c r="AX6" s="1365">
        <v>2.5976347150402624E-3</v>
      </c>
      <c r="AY6" s="1365">
        <v>3.3652030168037188E-2</v>
      </c>
      <c r="AZ6" s="1365">
        <v>3.3307691380518312E-2</v>
      </c>
      <c r="BA6" s="1365">
        <v>2.7884922520977529E-3</v>
      </c>
      <c r="BB6" s="1365">
        <v>4.6023887460160647E-3</v>
      </c>
      <c r="BC6" s="1365">
        <v>2.0368486643867992E-2</v>
      </c>
      <c r="BD6" s="1365">
        <v>4.7481866619880119E-3</v>
      </c>
      <c r="BE6" s="1365">
        <v>8.0025691758971878E-4</v>
      </c>
      <c r="BF6" s="1365"/>
      <c r="BG6" s="1365"/>
      <c r="BH6" s="1365"/>
      <c r="BI6" s="1365"/>
      <c r="BJ6" s="1365"/>
      <c r="BK6" s="1365"/>
      <c r="BL6" s="1365"/>
      <c r="BM6" s="1365">
        <v>0.59492342549909938</v>
      </c>
      <c r="BN6" s="1365">
        <v>0.59712958124777415</v>
      </c>
      <c r="BO6" s="1365">
        <v>0.4958455927235989</v>
      </c>
      <c r="BP6" s="1365">
        <v>7.9808623597137474E-2</v>
      </c>
      <c r="BQ6" s="1365">
        <v>1.4839948451190889E-2</v>
      </c>
      <c r="BR6" s="1365">
        <v>5.429512014603774E-3</v>
      </c>
      <c r="BS6" s="1365">
        <v>1.1928234132422416E-3</v>
      </c>
      <c r="BT6" s="1365"/>
      <c r="BU6" s="1365"/>
      <c r="BV6" s="1365"/>
      <c r="BW6" s="1365"/>
      <c r="BX6" s="1365"/>
      <c r="BY6" s="1365"/>
      <c r="BZ6" s="1365"/>
      <c r="CA6" s="1365">
        <v>8.7547457411965863E-3</v>
      </c>
      <c r="CB6" s="1365">
        <v>4.7175095060665237E-3</v>
      </c>
      <c r="CC6" s="1365">
        <v>4.9284272501422298E-3</v>
      </c>
      <c r="CD6" s="1365">
        <v>2.7090306492423017E-3</v>
      </c>
      <c r="CE6" s="1365">
        <v>2.068319054540742E-3</v>
      </c>
      <c r="CF6" s="1365">
        <v>1.0259546427297808E-3</v>
      </c>
      <c r="CG6" s="1365">
        <v>2.6201466251545062E-4</v>
      </c>
      <c r="CH6" s="1365">
        <v>4.0372362351300626E-3</v>
      </c>
    </row>
    <row r="7" spans="1:86" x14ac:dyDescent="0.2">
      <c r="A7" s="1365">
        <v>1918</v>
      </c>
      <c r="B7" s="1365">
        <v>1</v>
      </c>
      <c r="C7" s="1365">
        <v>1</v>
      </c>
      <c r="D7" s="1365">
        <v>0.69250477052624393</v>
      </c>
      <c r="E7" s="1365">
        <v>0.18379961452786719</v>
      </c>
      <c r="F7" s="1365">
        <v>6.626666177251897E-2</v>
      </c>
      <c r="G7" s="1365">
        <v>3.3799469231907957E-2</v>
      </c>
      <c r="H7" s="1365">
        <v>2.3629483941461884E-2</v>
      </c>
      <c r="I7" s="1365"/>
      <c r="J7" s="1365"/>
      <c r="K7" s="1365"/>
      <c r="L7" s="1365"/>
      <c r="M7" s="1365"/>
      <c r="N7" s="1365"/>
      <c r="O7" s="1365"/>
      <c r="P7" s="1365">
        <v>0.40107045446727191</v>
      </c>
      <c r="Q7" s="1365">
        <v>0.3990372751202258</v>
      </c>
      <c r="R7" s="1365">
        <v>0.18396144773091785</v>
      </c>
      <c r="S7" s="1365">
        <v>0.10300156012092722</v>
      </c>
      <c r="T7" s="1365">
        <v>5.7529718340976602E-2</v>
      </c>
      <c r="U7" s="1365">
        <v>3.2109495770312559E-2</v>
      </c>
      <c r="V7" s="1365">
        <v>2.2448009744388795E-2</v>
      </c>
      <c r="W7" s="1365">
        <v>0.29493392703869437</v>
      </c>
      <c r="X7" s="1365">
        <v>0.29297948299387599</v>
      </c>
      <c r="Y7" s="1365">
        <v>0.11178459477640412</v>
      </c>
      <c r="Z7" s="1365">
        <v>8.2665795002697134E-2</v>
      </c>
      <c r="AA7" s="1365">
        <v>5.561302389924682E-2</v>
      </c>
      <c r="AB7" s="1365">
        <v>2.6332034464985582E-2</v>
      </c>
      <c r="AC7" s="1365">
        <v>1.6597566762410046E-2</v>
      </c>
      <c r="AD7" s="1365">
        <v>0.15961472661607248</v>
      </c>
      <c r="AE7" s="1365">
        <v>0.15883220435548379</v>
      </c>
      <c r="AF7" s="1365">
        <v>4.3849019434228469E-2</v>
      </c>
      <c r="AG7" s="1365">
        <v>4.2477783049141328E-2</v>
      </c>
      <c r="AH7" s="1365">
        <v>4.7295877722325845E-2</v>
      </c>
      <c r="AI7" s="1365">
        <v>1.7305656362973963E-2</v>
      </c>
      <c r="AJ7" s="1365">
        <v>7.9169535761620911E-3</v>
      </c>
      <c r="AK7" s="1365">
        <v>0.12429518013472091</v>
      </c>
      <c r="AL7" s="1365">
        <v>0.12385495073527529</v>
      </c>
      <c r="AM7" s="1365">
        <v>3.1860958500113341E-2</v>
      </c>
      <c r="AN7" s="1365">
        <v>2.9920670707767872E-2</v>
      </c>
      <c r="AO7" s="1365">
        <v>4.2741000072771339E-2</v>
      </c>
      <c r="AP7" s="1365">
        <v>1.4016574054844041E-2</v>
      </c>
      <c r="AQ7" s="1365">
        <v>5.3288067190948437E-3</v>
      </c>
      <c r="AR7" s="1365">
        <v>6.7164822458815596E-2</v>
      </c>
      <c r="AS7" s="1365">
        <v>6.7411642602400776E-2</v>
      </c>
      <c r="AT7" s="1365">
        <v>1.2931717476459378E-2</v>
      </c>
      <c r="AU7" s="1365">
        <v>1.5171426153287466E-2</v>
      </c>
      <c r="AV7" s="1365">
        <v>2.8790885260950298E-2</v>
      </c>
      <c r="AW7" s="1365">
        <v>8.3833981606160572E-3</v>
      </c>
      <c r="AX7" s="1365">
        <v>2.1410958483867059E-3</v>
      </c>
      <c r="AY7" s="1365">
        <v>2.4542270776995521E-2</v>
      </c>
      <c r="AZ7" s="1365">
        <v>2.4481629304319619E-2</v>
      </c>
      <c r="BA7" s="1365">
        <v>2.4815293002832194E-3</v>
      </c>
      <c r="BB7" s="1365">
        <v>5.7640437968224083E-3</v>
      </c>
      <c r="BC7" s="1365">
        <v>1.2118488137925387E-2</v>
      </c>
      <c r="BD7" s="1365">
        <v>3.4969781689432387E-3</v>
      </c>
      <c r="BE7" s="1365">
        <v>6.2741123607349682E-4</v>
      </c>
      <c r="BF7" s="1365"/>
      <c r="BG7" s="1365"/>
      <c r="BH7" s="1365"/>
      <c r="BI7" s="1365"/>
      <c r="BJ7" s="1365"/>
      <c r="BK7" s="1365"/>
      <c r="BL7" s="1365"/>
      <c r="BM7" s="1365">
        <v>0.59892954553272815</v>
      </c>
      <c r="BN7" s="1365">
        <v>0.6009627248797742</v>
      </c>
      <c r="BO7" s="1365">
        <v>0.5085433227953261</v>
      </c>
      <c r="BP7" s="1365">
        <v>8.0798054406939976E-2</v>
      </c>
      <c r="BQ7" s="1365">
        <v>8.7369434315423683E-3</v>
      </c>
      <c r="BR7" s="1365">
        <v>1.6899734615953982E-3</v>
      </c>
      <c r="BS7" s="1365">
        <v>1.1814741970730888E-3</v>
      </c>
      <c r="BT7" s="1365"/>
      <c r="BU7" s="1365"/>
      <c r="BV7" s="1365"/>
      <c r="BW7" s="1365"/>
      <c r="BX7" s="1365"/>
      <c r="BY7" s="1365"/>
      <c r="BZ7" s="1365"/>
      <c r="CA7" s="1365">
        <v>7.3828437044482411E-3</v>
      </c>
      <c r="CB7" s="1365">
        <v>4.6726243750656307E-3</v>
      </c>
      <c r="CC7" s="1365">
        <v>3.8992994193282659E-3</v>
      </c>
      <c r="CD7" s="1365">
        <v>2.1846578914270394E-3</v>
      </c>
      <c r="CE7" s="1365">
        <v>1.5249185799295706E-3</v>
      </c>
      <c r="CF7" s="1365">
        <v>5.2912824469026059E-4</v>
      </c>
      <c r="CG7" s="1365">
        <v>9.9925525122947258E-5</v>
      </c>
      <c r="CH7" s="1365">
        <v>2.7102193293826104E-3</v>
      </c>
    </row>
    <row r="8" spans="1:86" x14ac:dyDescent="0.2">
      <c r="A8" s="1365">
        <v>1919</v>
      </c>
      <c r="B8" s="1365">
        <v>1</v>
      </c>
      <c r="C8" s="1365">
        <v>1</v>
      </c>
      <c r="D8" s="1365">
        <v>0.71643797971321121</v>
      </c>
      <c r="E8" s="1365">
        <v>0.18379961452786719</v>
      </c>
      <c r="F8" s="1365">
        <v>5.0296318793657931E-2</v>
      </c>
      <c r="G8" s="1365">
        <v>2.932254363805745E-2</v>
      </c>
      <c r="H8" s="1365">
        <v>2.0143543327206328E-2</v>
      </c>
      <c r="I8" s="1365"/>
      <c r="J8" s="1365"/>
      <c r="K8" s="1365"/>
      <c r="L8" s="1365"/>
      <c r="M8" s="1365"/>
      <c r="N8" s="1365"/>
      <c r="O8" s="1365"/>
      <c r="P8" s="1365">
        <v>0.4031563788202262</v>
      </c>
      <c r="Q8" s="1365">
        <v>0.3948132401533932</v>
      </c>
      <c r="R8" s="1365">
        <v>0.18818336418531401</v>
      </c>
      <c r="S8" s="1365">
        <v>0.11185570315279576</v>
      </c>
      <c r="T8" s="1365">
        <v>4.7781502853975033E-2</v>
      </c>
      <c r="U8" s="1365">
        <v>2.7856416456154578E-2</v>
      </c>
      <c r="V8" s="1365">
        <v>1.9136366160846015E-2</v>
      </c>
      <c r="W8" s="1365">
        <v>0.3016769916652759</v>
      </c>
      <c r="X8" s="1365">
        <v>0.29307649555520987</v>
      </c>
      <c r="Y8" s="1365">
        <v>0.11550275300440117</v>
      </c>
      <c r="Z8" s="1365">
        <v>9.2795300176892082E-2</v>
      </c>
      <c r="AA8" s="1365">
        <v>4.6162142174563103E-2</v>
      </c>
      <c r="AB8" s="1365">
        <v>2.394691606414126E-2</v>
      </c>
      <c r="AC8" s="1365">
        <v>1.4669529997778751E-2</v>
      </c>
      <c r="AD8" s="1365">
        <v>0.16410778328022629</v>
      </c>
      <c r="AE8" s="1365">
        <v>0.1586741485452268</v>
      </c>
      <c r="AF8" s="1365">
        <v>4.5517166865909155E-2</v>
      </c>
      <c r="AG8" s="1365">
        <v>5.0494125460382795E-2</v>
      </c>
      <c r="AH8" s="1365">
        <v>3.9450130406250283E-2</v>
      </c>
      <c r="AI8" s="1365">
        <v>1.6243578176392964E-2</v>
      </c>
      <c r="AJ8" s="1365">
        <v>6.9692996840041268E-3</v>
      </c>
      <c r="AK8" s="1365">
        <v>0.12638293063331799</v>
      </c>
      <c r="AL8" s="1365">
        <v>0.1223396518774819</v>
      </c>
      <c r="AM8" s="1365">
        <v>3.1812744661017696E-2</v>
      </c>
      <c r="AN8" s="1365">
        <v>3.7247413893046193E-2</v>
      </c>
      <c r="AO8" s="1365">
        <v>3.5131266454889544E-2</v>
      </c>
      <c r="AP8" s="1365">
        <v>1.3202055364956052E-2</v>
      </c>
      <c r="AQ8" s="1365">
        <v>4.9462845778135336E-3</v>
      </c>
      <c r="AR8" s="1365">
        <v>6.6297173757209713E-2</v>
      </c>
      <c r="AS8" s="1365">
        <v>6.4539788483073582E-2</v>
      </c>
      <c r="AT8" s="1365">
        <v>1.2262037775055244E-2</v>
      </c>
      <c r="AU8" s="1365">
        <v>1.9810566389631055E-2</v>
      </c>
      <c r="AV8" s="1365">
        <v>2.2848690547035356E-2</v>
      </c>
      <c r="AW8" s="1365">
        <v>7.515459975977439E-3</v>
      </c>
      <c r="AX8" s="1365">
        <v>2.103048331171893E-3</v>
      </c>
      <c r="AY8" s="1365">
        <v>2.28652971042442E-2</v>
      </c>
      <c r="AZ8" s="1365">
        <v>2.220206592112621E-2</v>
      </c>
      <c r="BA8" s="1365">
        <v>2.2201495093968396E-3</v>
      </c>
      <c r="BB8" s="1365">
        <v>7.0600169913067551E-3</v>
      </c>
      <c r="BC8" s="1365">
        <v>9.4573319685177081E-3</v>
      </c>
      <c r="BD8" s="1365">
        <v>2.8715954720236691E-3</v>
      </c>
      <c r="BE8" s="1365">
        <v>5.9295573705215102E-4</v>
      </c>
      <c r="BF8" s="1365"/>
      <c r="BG8" s="1365"/>
      <c r="BH8" s="1365"/>
      <c r="BI8" s="1365"/>
      <c r="BJ8" s="1365"/>
      <c r="BK8" s="1365"/>
      <c r="BL8" s="1365"/>
      <c r="BM8" s="1365">
        <v>0.59684362117977385</v>
      </c>
      <c r="BN8" s="1365">
        <v>0.60518675984660675</v>
      </c>
      <c r="BO8" s="1365">
        <v>0.52825461552789721</v>
      </c>
      <c r="BP8" s="1365">
        <v>7.1943911375071432E-2</v>
      </c>
      <c r="BQ8" s="1365">
        <v>2.5148159396828976E-3</v>
      </c>
      <c r="BR8" s="1365">
        <v>1.4661271819028723E-3</v>
      </c>
      <c r="BS8" s="1365">
        <v>1.0071771663603124E-3</v>
      </c>
      <c r="BT8" s="1365"/>
      <c r="BU8" s="1365"/>
      <c r="BV8" s="1365"/>
      <c r="BW8" s="1365"/>
      <c r="BX8" s="1365"/>
      <c r="BY8" s="1365"/>
      <c r="BZ8" s="1365"/>
      <c r="CA8" s="1365">
        <v>2.0205035972056203E-2</v>
      </c>
      <c r="CB8" s="1365">
        <v>1.2119732579323809E-2</v>
      </c>
      <c r="CC8" s="1365">
        <v>1.0499689279807461E-2</v>
      </c>
      <c r="CD8" s="1365">
        <v>5.9044599029421376E-3</v>
      </c>
      <c r="CE8" s="1365">
        <v>4.2066464798599665E-3</v>
      </c>
      <c r="CF8" s="1365">
        <v>1.8349879742100106E-3</v>
      </c>
      <c r="CG8" s="1365">
        <v>4.5041743448473784E-4</v>
      </c>
      <c r="CH8" s="1365">
        <v>8.0853033927323938E-3</v>
      </c>
    </row>
    <row r="9" spans="1:86" x14ac:dyDescent="0.2">
      <c r="A9" s="1365">
        <v>1920</v>
      </c>
      <c r="B9" s="1365">
        <v>1</v>
      </c>
      <c r="C9" s="1365">
        <v>1</v>
      </c>
      <c r="D9" s="1365">
        <v>0.73273669099599825</v>
      </c>
      <c r="E9" s="1365">
        <v>0.16280539652287526</v>
      </c>
      <c r="F9" s="1365">
        <v>5.52852093717522E-2</v>
      </c>
      <c r="G9" s="1365">
        <v>3.0489447438697768E-2</v>
      </c>
      <c r="H9" s="1365">
        <v>1.8683255670676538E-2</v>
      </c>
      <c r="I9" s="1365"/>
      <c r="J9" s="1365"/>
      <c r="K9" s="1365"/>
      <c r="L9" s="1365"/>
      <c r="M9" s="1365"/>
      <c r="N9" s="1365"/>
      <c r="O9" s="1365"/>
      <c r="P9" s="1365">
        <v>0.3901411364037346</v>
      </c>
      <c r="Q9" s="1365">
        <v>0.38100387437769251</v>
      </c>
      <c r="R9" s="1365">
        <v>0.19829480766834978</v>
      </c>
      <c r="S9" s="1365">
        <v>8.5513554808448813E-2</v>
      </c>
      <c r="T9" s="1365">
        <v>5.252094890316459E-2</v>
      </c>
      <c r="U9" s="1365">
        <v>2.8079938920498169E-2</v>
      </c>
      <c r="V9" s="1365">
        <v>1.6594674273860827E-2</v>
      </c>
      <c r="W9" s="1365">
        <v>0.28324019636724629</v>
      </c>
      <c r="X9" s="1365">
        <v>0.27469450331966727</v>
      </c>
      <c r="Y9" s="1365">
        <v>0.12269243971402431</v>
      </c>
      <c r="Z9" s="1365">
        <v>6.969884538881764E-2</v>
      </c>
      <c r="AA9" s="1365">
        <v>4.6999864686281652E-2</v>
      </c>
      <c r="AB9" s="1365">
        <v>2.2527736922225972E-2</v>
      </c>
      <c r="AC9" s="1365">
        <v>1.2775672839210474E-2</v>
      </c>
      <c r="AD9" s="1365">
        <v>0.1482981936632003</v>
      </c>
      <c r="AE9" s="1365">
        <v>0.14459042055439381</v>
      </c>
      <c r="AF9" s="1365">
        <v>4.6350039304654492E-2</v>
      </c>
      <c r="AG9" s="1365">
        <v>3.842783829805637E-2</v>
      </c>
      <c r="AH9" s="1365">
        <v>3.9518391612570765E-2</v>
      </c>
      <c r="AI9" s="1365">
        <v>1.3877974746413049E-2</v>
      </c>
      <c r="AJ9" s="1365">
        <v>6.4162038017690458E-3</v>
      </c>
      <c r="AK9" s="1365">
        <v>0.11142994791572891</v>
      </c>
      <c r="AL9" s="1365">
        <v>0.1095326295181807</v>
      </c>
      <c r="AM9" s="1365">
        <v>3.153143758503521E-2</v>
      </c>
      <c r="AN9" s="1365">
        <v>2.8262031364407435E-2</v>
      </c>
      <c r="AO9" s="1365">
        <v>3.4226939475787199E-2</v>
      </c>
      <c r="AP9" s="1365">
        <v>1.0959023583697059E-2</v>
      </c>
      <c r="AQ9" s="1365">
        <v>4.5531814911405457E-3</v>
      </c>
      <c r="AR9" s="1365">
        <v>5.3572248881608969E-2</v>
      </c>
      <c r="AS9" s="1365">
        <v>5.3714330344460742E-2</v>
      </c>
      <c r="AT9" s="1365">
        <v>1.1353027373286842E-2</v>
      </c>
      <c r="AU9" s="1365">
        <v>1.3682657984297233E-2</v>
      </c>
      <c r="AV9" s="1365">
        <v>2.1032288208674175E-2</v>
      </c>
      <c r="AW9" s="1365">
        <v>5.6421150782004865E-3</v>
      </c>
      <c r="AX9" s="1365">
        <v>2.0042334406795126E-3</v>
      </c>
      <c r="AY9" s="1365">
        <v>1.6628981564311762E-2</v>
      </c>
      <c r="AZ9" s="1365">
        <v>1.671638626422637E-2</v>
      </c>
      <c r="BA9" s="1365">
        <v>1.937261422507859E-3</v>
      </c>
      <c r="BB9" s="1365">
        <v>4.2418914026299409E-3</v>
      </c>
      <c r="BC9" s="1365">
        <v>8.1364673722382243E-3</v>
      </c>
      <c r="BD9" s="1365">
        <v>1.8322950396920514E-3</v>
      </c>
      <c r="BE9" s="1365">
        <v>5.6848852910176297E-4</v>
      </c>
      <c r="BF9" s="1365"/>
      <c r="BG9" s="1365"/>
      <c r="BH9" s="1365"/>
      <c r="BI9" s="1365"/>
      <c r="BJ9" s="1365"/>
      <c r="BK9" s="1365"/>
      <c r="BL9" s="1365"/>
      <c r="BM9" s="1365">
        <v>0.6098588635962654</v>
      </c>
      <c r="BN9" s="1365">
        <v>0.61899612562230755</v>
      </c>
      <c r="BO9" s="1365">
        <v>0.53444188332764853</v>
      </c>
      <c r="BP9" s="1365">
        <v>7.7291841714426449E-2</v>
      </c>
      <c r="BQ9" s="1365">
        <v>2.7642604685876107E-3</v>
      </c>
      <c r="BR9" s="1365">
        <v>2.409508518199599E-3</v>
      </c>
      <c r="BS9" s="1365">
        <v>2.0885813968157113E-3</v>
      </c>
      <c r="BT9" s="1365"/>
      <c r="BU9" s="1365"/>
      <c r="BV9" s="1365"/>
      <c r="BW9" s="1365"/>
      <c r="BX9" s="1365"/>
      <c r="BY9" s="1365"/>
      <c r="BZ9" s="1365"/>
      <c r="CA9" s="1365">
        <v>2.0294262947526221E-2</v>
      </c>
      <c r="CB9" s="1365">
        <v>1.323457077939641E-2</v>
      </c>
      <c r="CC9" s="1365">
        <v>1.0785136419416971E-2</v>
      </c>
      <c r="CD9" s="1365">
        <v>4.9865965330227868E-3</v>
      </c>
      <c r="CE9" s="1365">
        <v>3.0244491969778483E-3</v>
      </c>
      <c r="CF9" s="1365">
        <v>8.1542429822854996E-4</v>
      </c>
      <c r="CG9" s="1365">
        <v>1.0289672993546778E-4</v>
      </c>
      <c r="CH9" s="1365">
        <v>7.0596921681298115E-3</v>
      </c>
    </row>
    <row r="10" spans="1:86" x14ac:dyDescent="0.2">
      <c r="A10" s="1365">
        <v>1921</v>
      </c>
      <c r="B10" s="1365">
        <v>1</v>
      </c>
      <c r="C10" s="1365">
        <v>1</v>
      </c>
      <c r="D10" s="1365">
        <v>0.73469643026713183</v>
      </c>
      <c r="E10" s="1365">
        <v>0.14694607171692473</v>
      </c>
      <c r="F10" s="1365">
        <v>5.4846069148819315E-2</v>
      </c>
      <c r="G10" s="1365">
        <v>3.7428418004417104E-2</v>
      </c>
      <c r="H10" s="1365">
        <v>2.608301086270744E-2</v>
      </c>
      <c r="I10" s="1365"/>
      <c r="J10" s="1365"/>
      <c r="K10" s="1365"/>
      <c r="L10" s="1365"/>
      <c r="M10" s="1365"/>
      <c r="N10" s="1365"/>
      <c r="O10" s="1365"/>
      <c r="P10" s="1365">
        <v>0.43181056663800765</v>
      </c>
      <c r="Q10" s="1365">
        <v>0.42859726639973672</v>
      </c>
      <c r="R10" s="1365">
        <v>0.24850766073066421</v>
      </c>
      <c r="S10" s="1365">
        <v>7.553684068028764E-2</v>
      </c>
      <c r="T10" s="1365">
        <v>5.1157563769594745E-2</v>
      </c>
      <c r="U10" s="1365">
        <v>3.1917995070250435E-2</v>
      </c>
      <c r="V10" s="1365">
        <v>2.1477127375166556E-2</v>
      </c>
      <c r="W10" s="1365">
        <v>0.30804124226184881</v>
      </c>
      <c r="X10" s="1365">
        <v>0.30457060858318019</v>
      </c>
      <c r="Y10" s="1365">
        <v>0.14912951753363288</v>
      </c>
      <c r="Z10" s="1365">
        <v>6.256965057124772E-2</v>
      </c>
      <c r="AA10" s="1365">
        <v>5.0059854469023141E-2</v>
      </c>
      <c r="AB10" s="1365">
        <v>2.6384121458328951E-2</v>
      </c>
      <c r="AC10" s="1365">
        <v>1.6427388584019664E-2</v>
      </c>
      <c r="AD10" s="1365">
        <v>0.15637915884632861</v>
      </c>
      <c r="AE10" s="1365">
        <v>0.15472929986471551</v>
      </c>
      <c r="AF10" s="1365">
        <v>5.4940442801671763E-2</v>
      </c>
      <c r="AG10" s="1365">
        <v>3.4755599235169632E-2</v>
      </c>
      <c r="AH10" s="1365">
        <v>4.0786546419775693E-2</v>
      </c>
      <c r="AI10" s="1365">
        <v>1.5854239751432752E-2</v>
      </c>
      <c r="AJ10" s="1365">
        <v>8.392438485815187E-3</v>
      </c>
      <c r="AK10" s="1365">
        <v>0.11698099708938439</v>
      </c>
      <c r="AL10" s="1365">
        <v>0.1159883302236815</v>
      </c>
      <c r="AM10" s="1365">
        <v>3.6558597651142173E-2</v>
      </c>
      <c r="AN10" s="1365">
        <v>2.5483109430915227E-2</v>
      </c>
      <c r="AO10" s="1365">
        <v>3.5581258546726086E-2</v>
      </c>
      <c r="AP10" s="1365">
        <v>1.2353200774395503E-2</v>
      </c>
      <c r="AQ10" s="1365">
        <v>6.0121586205638521E-3</v>
      </c>
      <c r="AR10" s="1365">
        <v>5.6019527041906061E-2</v>
      </c>
      <c r="AS10" s="1365">
        <v>5.602165008390645E-2</v>
      </c>
      <c r="AT10" s="1365">
        <v>1.2930115619053361E-2</v>
      </c>
      <c r="AU10" s="1365">
        <v>1.2128893492187516E-2</v>
      </c>
      <c r="AV10" s="1365">
        <v>2.2331200712369905E-2</v>
      </c>
      <c r="AW10" s="1365">
        <v>6.0951644123137467E-3</v>
      </c>
      <c r="AX10" s="1365">
        <v>2.5362626113186039E-3</v>
      </c>
      <c r="AY10" s="1365">
        <v>1.6883974290585059E-2</v>
      </c>
      <c r="AZ10" s="1365">
        <v>1.6892103882340821E-2</v>
      </c>
      <c r="BA10" s="1365">
        <v>2.2815936479098015E-3</v>
      </c>
      <c r="BB10" s="1365">
        <v>3.6027716784592431E-3</v>
      </c>
      <c r="BC10" s="1365">
        <v>8.6095219134451669E-3</v>
      </c>
      <c r="BD10" s="1365">
        <v>1.7273811514907454E-3</v>
      </c>
      <c r="BE10" s="1365">
        <v>6.7080296217407866E-4</v>
      </c>
      <c r="BF10" s="1365"/>
      <c r="BG10" s="1365"/>
      <c r="BH10" s="1365"/>
      <c r="BI10" s="1365"/>
      <c r="BJ10" s="1365"/>
      <c r="BK10" s="1365"/>
      <c r="BL10" s="1365"/>
      <c r="BM10" s="1365">
        <v>0.56818943336199235</v>
      </c>
      <c r="BN10" s="1365">
        <v>0.57140273360026328</v>
      </c>
      <c r="BO10" s="1365">
        <v>0.48618876953646761</v>
      </c>
      <c r="BP10" s="1365">
        <v>7.1409231036637086E-2</v>
      </c>
      <c r="BQ10" s="1365">
        <v>3.6885053792245701E-3</v>
      </c>
      <c r="BR10" s="1365">
        <v>5.5104229341666686E-3</v>
      </c>
      <c r="BS10" s="1365">
        <v>4.6058834875408843E-3</v>
      </c>
      <c r="BT10" s="1365"/>
      <c r="BU10" s="1365"/>
      <c r="BV10" s="1365"/>
      <c r="BW10" s="1365"/>
      <c r="BX10" s="1365"/>
      <c r="BY10" s="1365"/>
      <c r="BZ10" s="1365"/>
      <c r="CA10" s="1365">
        <v>1.0046927065655516E-2</v>
      </c>
      <c r="CB10" s="1365">
        <v>6.4752122464007836E-3</v>
      </c>
      <c r="CC10" s="1365">
        <v>5.5827468152274433E-3</v>
      </c>
      <c r="CD10" s="1365">
        <v>2.9538893415164405E-3</v>
      </c>
      <c r="CE10" s="1365">
        <v>1.9619474634848203E-3</v>
      </c>
      <c r="CF10" s="1365">
        <v>6.5417288653658748E-4</v>
      </c>
      <c r="CG10" s="1365">
        <v>6.6750450866823879E-5</v>
      </c>
      <c r="CH10" s="1365">
        <v>3.5717148192547328E-3</v>
      </c>
    </row>
    <row r="11" spans="1:86" x14ac:dyDescent="0.2">
      <c r="A11" s="1365">
        <v>1922</v>
      </c>
      <c r="B11" s="1365">
        <v>1</v>
      </c>
      <c r="C11" s="1365">
        <v>1</v>
      </c>
      <c r="D11" s="1365">
        <v>0.72311735441098157</v>
      </c>
      <c r="E11" s="1365">
        <v>0.15308190185309553</v>
      </c>
      <c r="F11" s="1365">
        <v>5.6743447731570133E-2</v>
      </c>
      <c r="G11" s="1365">
        <v>3.6512451515973487E-2</v>
      </c>
      <c r="H11" s="1365">
        <v>3.054484448837921E-2</v>
      </c>
      <c r="I11" s="1365"/>
      <c r="J11" s="1365"/>
      <c r="K11" s="1365"/>
      <c r="L11" s="1365"/>
      <c r="M11" s="1365"/>
      <c r="N11" s="1365"/>
      <c r="O11" s="1365"/>
      <c r="P11" s="1365">
        <v>0.43721477661517705</v>
      </c>
      <c r="Q11" s="1365">
        <v>0.42948553427651265</v>
      </c>
      <c r="R11" s="1365">
        <v>0.23333379939637849</v>
      </c>
      <c r="S11" s="1365">
        <v>8.2017551837015729E-2</v>
      </c>
      <c r="T11" s="1365">
        <v>5.3906275344991601E-2</v>
      </c>
      <c r="U11" s="1365">
        <v>3.3022236340566474E-2</v>
      </c>
      <c r="V11" s="1365">
        <v>2.7205528562467406E-2</v>
      </c>
      <c r="W11" s="1365">
        <v>0.3194498478651871</v>
      </c>
      <c r="X11" s="1365">
        <v>0.31052785074698919</v>
      </c>
      <c r="Y11" s="1365">
        <v>0.14182934341229791</v>
      </c>
      <c r="Z11" s="1365">
        <v>6.7093842206633142E-2</v>
      </c>
      <c r="AA11" s="1365">
        <v>5.2464157775596154E-2</v>
      </c>
      <c r="AB11" s="1365">
        <v>2.7399607006257973E-2</v>
      </c>
      <c r="AC11" s="1365">
        <v>2.1740918188563812E-2</v>
      </c>
      <c r="AD11" s="1365">
        <v>0.17057628417064818</v>
      </c>
      <c r="AE11" s="1365">
        <v>0.16292319490434098</v>
      </c>
      <c r="AF11" s="1365">
        <v>5.2136249737427656E-2</v>
      </c>
      <c r="AG11" s="1365">
        <v>3.6086412613271453E-2</v>
      </c>
      <c r="AH11" s="1365">
        <v>4.4565082004629608E-2</v>
      </c>
      <c r="AI11" s="1365">
        <v>1.713858681986842E-2</v>
      </c>
      <c r="AJ11" s="1365">
        <v>1.2996817816445428E-2</v>
      </c>
      <c r="AK11" s="1365">
        <v>0.13057803488397471</v>
      </c>
      <c r="AL11" s="1365">
        <v>0.1237622549019692</v>
      </c>
      <c r="AM11" s="1365">
        <v>3.4694748626002268E-2</v>
      </c>
      <c r="AN11" s="1365">
        <v>2.6247046885795097E-2</v>
      </c>
      <c r="AO11" s="1365">
        <v>3.9533676761434461E-2</v>
      </c>
      <c r="AP11" s="1365">
        <v>1.3429339977824421E-2</v>
      </c>
      <c r="AQ11" s="1365">
        <v>9.8574192896727069E-3</v>
      </c>
      <c r="AR11" s="1365">
        <v>6.6354491835071847E-2</v>
      </c>
      <c r="AS11" s="1365">
        <v>6.1685282053958776E-2</v>
      </c>
      <c r="AT11" s="1365">
        <v>1.2366542854947808E-2</v>
      </c>
      <c r="AU11" s="1365">
        <v>1.2333327218477493E-2</v>
      </c>
      <c r="AV11" s="1365">
        <v>2.5528154106985588E-2</v>
      </c>
      <c r="AW11" s="1365">
        <v>6.749345252921389E-3</v>
      </c>
      <c r="AX11" s="1365">
        <v>4.7079105815191428E-3</v>
      </c>
      <c r="AY11" s="1365">
        <v>2.2741607402143219E-2</v>
      </c>
      <c r="AZ11" s="1365">
        <v>2.0093203672445031E-2</v>
      </c>
      <c r="BA11" s="1365">
        <v>2.2404373584234173E-3</v>
      </c>
      <c r="BB11" s="1365">
        <v>3.6430568791349805E-3</v>
      </c>
      <c r="BC11" s="1365">
        <v>1.0577720620941453E-2</v>
      </c>
      <c r="BD11" s="1365">
        <v>2.0629728467769369E-3</v>
      </c>
      <c r="BE11" s="1365">
        <v>1.5690075029462958E-3</v>
      </c>
      <c r="BF11" s="1365"/>
      <c r="BG11" s="1365"/>
      <c r="BH11" s="1365"/>
      <c r="BI11" s="1365"/>
      <c r="BJ11" s="1365"/>
      <c r="BK11" s="1365"/>
      <c r="BL11" s="1365"/>
      <c r="BM11" s="1365">
        <v>0.56278522338482295</v>
      </c>
      <c r="BN11" s="1365">
        <v>0.5705144657234873</v>
      </c>
      <c r="BO11" s="1365">
        <v>0.48978355501460308</v>
      </c>
      <c r="BP11" s="1365">
        <v>7.1064350016079803E-2</v>
      </c>
      <c r="BQ11" s="1365">
        <v>2.837172386578532E-3</v>
      </c>
      <c r="BR11" s="1365">
        <v>3.4902151754070132E-3</v>
      </c>
      <c r="BS11" s="1365">
        <v>3.3393159259118045E-3</v>
      </c>
      <c r="BT11" s="1365"/>
      <c r="BU11" s="1365"/>
      <c r="BV11" s="1365"/>
      <c r="BW11" s="1365"/>
      <c r="BX11" s="1365"/>
      <c r="BY11" s="1365"/>
      <c r="BZ11" s="1365"/>
      <c r="CA11" s="1365">
        <v>2.1693019111998359E-2</v>
      </c>
      <c r="CB11" s="1365">
        <v>1.1672281797153116E-2</v>
      </c>
      <c r="CC11" s="1365">
        <v>1.0411448419927876E-2</v>
      </c>
      <c r="CD11" s="1365">
        <v>6.8713346599956707E-3</v>
      </c>
      <c r="CE11" s="1365">
        <v>5.4438659311831618E-3</v>
      </c>
      <c r="CF11" s="1365">
        <v>3.0211855178733219E-3</v>
      </c>
      <c r="CG11" s="1365">
        <v>1.1747843518455012E-3</v>
      </c>
      <c r="CH11" s="1365">
        <v>1.0020737314845244E-2</v>
      </c>
    </row>
    <row r="12" spans="1:86" x14ac:dyDescent="0.2">
      <c r="A12" s="1365">
        <v>1923</v>
      </c>
      <c r="B12" s="1365">
        <v>1</v>
      </c>
      <c r="C12" s="1365">
        <v>1</v>
      </c>
      <c r="D12" s="1365">
        <v>0.68962081834306144</v>
      </c>
      <c r="E12" s="1365">
        <v>0.17268591416644735</v>
      </c>
      <c r="F12" s="1365">
        <v>5.9652893912258677E-2</v>
      </c>
      <c r="G12" s="1365">
        <v>3.9725830224191495E-2</v>
      </c>
      <c r="H12" s="1365">
        <v>3.8314543354041081E-2</v>
      </c>
      <c r="I12" s="1365"/>
      <c r="J12" s="1365"/>
      <c r="K12" s="1365"/>
      <c r="L12" s="1365"/>
      <c r="M12" s="1365"/>
      <c r="N12" s="1365"/>
      <c r="O12" s="1365"/>
      <c r="P12" s="1365">
        <v>0.41461250579837888</v>
      </c>
      <c r="Q12" s="1365">
        <v>0.40589552069786022</v>
      </c>
      <c r="R12" s="1365">
        <v>0.18526829948938064</v>
      </c>
      <c r="S12" s="1365">
        <v>9.8832782093729393E-2</v>
      </c>
      <c r="T12" s="1365">
        <v>5.667024921664577E-2</v>
      </c>
      <c r="U12" s="1365">
        <v>3.3808081986539416E-2</v>
      </c>
      <c r="V12" s="1365">
        <v>3.131606748524185E-2</v>
      </c>
      <c r="W12" s="1365">
        <v>0.2977685499256853</v>
      </c>
      <c r="X12" s="1365">
        <v>0.28948658056395288</v>
      </c>
      <c r="Y12" s="1365">
        <v>0.1147624200595911</v>
      </c>
      <c r="Z12" s="1365">
        <v>7.3662536840713833E-2</v>
      </c>
      <c r="AA12" s="1365">
        <v>5.162682102584075E-2</v>
      </c>
      <c r="AB12" s="1365">
        <v>2.6378945366753042E-2</v>
      </c>
      <c r="AC12" s="1365">
        <v>2.3055813518105119E-2</v>
      </c>
      <c r="AD12" s="1365">
        <v>0.156424930907688</v>
      </c>
      <c r="AE12" s="1365">
        <v>0.1499100468203127</v>
      </c>
      <c r="AF12" s="1365">
        <v>4.8243167942427348E-2</v>
      </c>
      <c r="AG12" s="1365">
        <v>3.1382881441395609E-2</v>
      </c>
      <c r="AH12" s="1365">
        <v>4.347824512814992E-2</v>
      </c>
      <c r="AI12" s="1365">
        <v>1.4842610621488221E-2</v>
      </c>
      <c r="AJ12" s="1365">
        <v>1.1963077983080241E-2</v>
      </c>
      <c r="AK12" s="1365">
        <v>0.11907863136898129</v>
      </c>
      <c r="AL12" s="1365">
        <v>0.1132314136890028</v>
      </c>
      <c r="AM12" s="1365">
        <v>3.1849264794140159E-2</v>
      </c>
      <c r="AN12" s="1365">
        <v>2.2651460146042635E-2</v>
      </c>
      <c r="AO12" s="1365">
        <v>3.8457659386764924E-2</v>
      </c>
      <c r="AP12" s="1365">
        <v>1.1444432943480711E-2</v>
      </c>
      <c r="AQ12" s="1365">
        <v>8.8285227770598818E-3</v>
      </c>
      <c r="AR12" s="1365">
        <v>5.9064105684361649E-2</v>
      </c>
      <c r="AS12" s="1365">
        <v>5.5038652248768215E-2</v>
      </c>
      <c r="AT12" s="1365">
        <v>1.112203138394403E-2</v>
      </c>
      <c r="AU12" s="1365">
        <v>9.7310262264274604E-3</v>
      </c>
      <c r="AV12" s="1365">
        <v>2.4599835734717943E-2</v>
      </c>
      <c r="AW12" s="1365">
        <v>5.5735204984785867E-3</v>
      </c>
      <c r="AX12" s="1365">
        <v>4.01217365540714E-3</v>
      </c>
      <c r="AY12" s="1365">
        <v>1.997966722614291E-2</v>
      </c>
      <c r="AZ12" s="1365">
        <v>1.751597318439841E-2</v>
      </c>
      <c r="BA12" s="1365">
        <v>2.1323176187214793E-3</v>
      </c>
      <c r="BB12" s="1365">
        <v>2.3610951909963881E-3</v>
      </c>
      <c r="BC12" s="1365">
        <v>1.0082495735794162E-2</v>
      </c>
      <c r="BD12" s="1365">
        <v>1.6933521809300927E-3</v>
      </c>
      <c r="BE12" s="1365">
        <v>1.2466596069446059E-3</v>
      </c>
      <c r="BF12" s="1365"/>
      <c r="BG12" s="1365"/>
      <c r="BH12" s="1365"/>
      <c r="BI12" s="1365"/>
      <c r="BJ12" s="1365"/>
      <c r="BK12" s="1365"/>
      <c r="BL12" s="1365"/>
      <c r="BM12" s="1365">
        <v>0.58538749420162106</v>
      </c>
      <c r="BN12" s="1365">
        <v>0.59410447930213972</v>
      </c>
      <c r="BO12" s="1365">
        <v>0.50435251885368082</v>
      </c>
      <c r="BP12" s="1365">
        <v>7.3853132072717959E-2</v>
      </c>
      <c r="BQ12" s="1365">
        <v>2.9826446956129071E-3</v>
      </c>
      <c r="BR12" s="1365">
        <v>5.917748237652079E-3</v>
      </c>
      <c r="BS12" s="1365">
        <v>6.998475868799231E-3</v>
      </c>
      <c r="BT12" s="1365"/>
      <c r="BU12" s="1365"/>
      <c r="BV12" s="1365"/>
      <c r="BW12" s="1365"/>
      <c r="BX12" s="1365"/>
      <c r="BY12" s="1365"/>
      <c r="BZ12" s="1365"/>
      <c r="CA12" s="1365">
        <v>2.2366203877666319E-2</v>
      </c>
      <c r="CB12" s="1365">
        <v>1.2637176970045291E-2</v>
      </c>
      <c r="CC12" s="1365">
        <v>9.9458655169920775E-3</v>
      </c>
      <c r="CD12" s="1365">
        <v>6.0984024511554127E-3</v>
      </c>
      <c r="CE12" s="1365">
        <v>4.8230850616757387E-3</v>
      </c>
      <c r="CF12" s="1365">
        <v>2.6382554024031073E-3</v>
      </c>
      <c r="CG12" s="1365">
        <v>1.0822616237350612E-3</v>
      </c>
      <c r="CH12" s="1365">
        <v>9.7290269076210287E-3</v>
      </c>
    </row>
    <row r="13" spans="1:86" x14ac:dyDescent="0.2">
      <c r="A13" s="1365">
        <v>1924</v>
      </c>
      <c r="B13" s="1365">
        <v>1</v>
      </c>
      <c r="C13" s="1365">
        <v>1</v>
      </c>
      <c r="D13" s="1365">
        <v>0.67843308638590338</v>
      </c>
      <c r="E13" s="1365">
        <v>0.17726904563008286</v>
      </c>
      <c r="F13" s="1365">
        <v>6.2643454747009039E-2</v>
      </c>
      <c r="G13" s="1365">
        <v>4.075217055810685E-2</v>
      </c>
      <c r="H13" s="1365">
        <v>4.0902242678897846E-2</v>
      </c>
      <c r="I13" s="1365"/>
      <c r="J13" s="1365"/>
      <c r="K13" s="1365"/>
      <c r="L13" s="1365"/>
      <c r="M13" s="1365"/>
      <c r="N13" s="1365"/>
      <c r="O13" s="1365"/>
      <c r="P13" s="1365">
        <v>0.44407042747847464</v>
      </c>
      <c r="Q13" s="1365">
        <v>0.43263914655396829</v>
      </c>
      <c r="R13" s="1365">
        <v>0.19168374290017878</v>
      </c>
      <c r="S13" s="1365">
        <v>0.10853054192891376</v>
      </c>
      <c r="T13" s="1365">
        <v>5.9511282009658585E-2</v>
      </c>
      <c r="U13" s="1365">
        <v>3.7080960078401712E-2</v>
      </c>
      <c r="V13" s="1365">
        <v>3.5832619636815347E-2</v>
      </c>
      <c r="W13" s="1365">
        <v>0.32112075775425097</v>
      </c>
      <c r="X13" s="1365">
        <v>0.30927877131348902</v>
      </c>
      <c r="Y13" s="1365">
        <v>0.12170826400591182</v>
      </c>
      <c r="Z13" s="1365">
        <v>7.9626168564712121E-2</v>
      </c>
      <c r="AA13" s="1365">
        <v>5.3935356724254195E-2</v>
      </c>
      <c r="AB13" s="1365">
        <v>2.8321251349171642E-2</v>
      </c>
      <c r="AC13" s="1365">
        <v>2.5687730669439281E-2</v>
      </c>
      <c r="AD13" s="1365">
        <v>0.17423080267847399</v>
      </c>
      <c r="AE13" s="1365">
        <v>0.16315906869089511</v>
      </c>
      <c r="AF13" s="1365">
        <v>5.1292893162355059E-2</v>
      </c>
      <c r="AG13" s="1365">
        <v>3.6447367323304468E-2</v>
      </c>
      <c r="AH13" s="1365">
        <v>4.7260763232334017E-2</v>
      </c>
      <c r="AI13" s="1365">
        <v>1.5952616662462539E-2</v>
      </c>
      <c r="AJ13" s="1365">
        <v>1.2205428310439092E-2</v>
      </c>
      <c r="AK13" s="1365">
        <v>0.13400652753557948</v>
      </c>
      <c r="AL13" s="1365">
        <v>0.12416392151156649</v>
      </c>
      <c r="AM13" s="1365">
        <v>3.4215350743124331E-2</v>
      </c>
      <c r="AN13" s="1365">
        <v>2.5513760853157517E-2</v>
      </c>
      <c r="AO13" s="1365">
        <v>4.2799045033795433E-2</v>
      </c>
      <c r="AP13" s="1365">
        <v>1.2602264924296419E-2</v>
      </c>
      <c r="AQ13" s="1365">
        <v>9.0334999571928063E-3</v>
      </c>
      <c r="AR13" s="1365">
        <v>6.7870222283341899E-2</v>
      </c>
      <c r="AS13" s="1365">
        <v>6.1401284958182256E-2</v>
      </c>
      <c r="AT13" s="1365">
        <v>1.2349814942267234E-2</v>
      </c>
      <c r="AU13" s="1365">
        <v>1.0590311660268963E-2</v>
      </c>
      <c r="AV13" s="1365">
        <v>2.8135008282914792E-2</v>
      </c>
      <c r="AW13" s="1365">
        <v>6.2435586802071594E-3</v>
      </c>
      <c r="AX13" s="1365">
        <v>4.0825913925241052E-3</v>
      </c>
      <c r="AY13" s="1365">
        <v>2.3249502043152428E-2</v>
      </c>
      <c r="AZ13" s="1365">
        <v>2.0087135732595823E-2</v>
      </c>
      <c r="BA13" s="1365">
        <v>2.4931539410687352E-3</v>
      </c>
      <c r="BB13" s="1365">
        <v>2.7168325811191569E-3</v>
      </c>
      <c r="BC13" s="1365">
        <v>1.1668650349995145E-2</v>
      </c>
      <c r="BD13" s="1365">
        <v>1.908206371265576E-3</v>
      </c>
      <c r="BE13" s="1365">
        <v>1.3002924891472049E-3</v>
      </c>
      <c r="BF13" s="1365"/>
      <c r="BG13" s="1365"/>
      <c r="BH13" s="1365"/>
      <c r="BI13" s="1365"/>
      <c r="BJ13" s="1365"/>
      <c r="BK13" s="1365"/>
      <c r="BL13" s="1365"/>
      <c r="BM13" s="1365">
        <v>0.55592957252152542</v>
      </c>
      <c r="BN13" s="1365">
        <v>0.56736085344603171</v>
      </c>
      <c r="BO13" s="1365">
        <v>0.48674934348572463</v>
      </c>
      <c r="BP13" s="1365">
        <v>6.8738503701169101E-2</v>
      </c>
      <c r="BQ13" s="1365">
        <v>3.132172737350454E-3</v>
      </c>
      <c r="BR13" s="1365">
        <v>3.6712104797051379E-3</v>
      </c>
      <c r="BS13" s="1365">
        <v>5.0696230420824995E-3</v>
      </c>
      <c r="BT13" s="1365"/>
      <c r="BU13" s="1365"/>
      <c r="BV13" s="1365"/>
      <c r="BW13" s="1365"/>
      <c r="BX13" s="1365"/>
      <c r="BY13" s="1365"/>
      <c r="BZ13" s="1365"/>
      <c r="CA13" s="1365">
        <v>2.99112336359613E-2</v>
      </c>
      <c r="CB13" s="1365">
        <v>1.6343398393863794E-2</v>
      </c>
      <c r="CC13" s="1365">
        <v>1.3434748540231188E-2</v>
      </c>
      <c r="CD13" s="1365">
        <v>9.3458487647402264E-3</v>
      </c>
      <c r="CE13" s="1365">
        <v>7.4460917339926914E-3</v>
      </c>
      <c r="CF13" s="1365">
        <v>4.0197107251036838E-3</v>
      </c>
      <c r="CG13" s="1365">
        <v>1.4140497458899502E-3</v>
      </c>
      <c r="CH13" s="1365">
        <v>1.3567835242097506E-2</v>
      </c>
    </row>
    <row r="14" spans="1:86" x14ac:dyDescent="0.2">
      <c r="A14" s="1365">
        <v>1925</v>
      </c>
      <c r="B14" s="1365">
        <v>1</v>
      </c>
      <c r="C14" s="1365">
        <v>1</v>
      </c>
      <c r="D14" s="1365">
        <v>0.68733282743807866</v>
      </c>
      <c r="E14" s="1365">
        <v>0.16795372227801605</v>
      </c>
      <c r="F14" s="1365">
        <v>6.8604702097689457E-2</v>
      </c>
      <c r="G14" s="1365">
        <v>3.836190647992007E-2</v>
      </c>
      <c r="H14" s="1365">
        <v>3.7746841706295588E-2</v>
      </c>
      <c r="I14" s="1365"/>
      <c r="J14" s="1365"/>
      <c r="K14" s="1365"/>
      <c r="L14" s="1365"/>
      <c r="M14" s="1365"/>
      <c r="N14" s="1365"/>
      <c r="O14" s="1365"/>
      <c r="P14" s="1365">
        <v>0.46354076918824078</v>
      </c>
      <c r="Q14" s="1365">
        <v>0.44166809347302</v>
      </c>
      <c r="R14" s="1365">
        <v>0.19073459903089918</v>
      </c>
      <c r="S14" s="1365">
        <v>0.11345571128002983</v>
      </c>
      <c r="T14" s="1365">
        <v>6.5174466992804977E-2</v>
      </c>
      <c r="U14" s="1365">
        <v>3.6443811155924072E-2</v>
      </c>
      <c r="V14" s="1365">
        <v>3.5859499620980805E-2</v>
      </c>
      <c r="W14" s="1365">
        <v>0.35009523176185775</v>
      </c>
      <c r="X14" s="1365">
        <v>0.3246550564934127</v>
      </c>
      <c r="Y14" s="1365">
        <v>0.12744662971677054</v>
      </c>
      <c r="Z14" s="1365">
        <v>8.4372558943164838E-2</v>
      </c>
      <c r="AA14" s="1365">
        <v>5.9365289746894465E-2</v>
      </c>
      <c r="AB14" s="1365">
        <v>2.7773614314753992E-2</v>
      </c>
      <c r="AC14" s="1365">
        <v>2.5696958625175223E-2</v>
      </c>
      <c r="AD14" s="1365">
        <v>0.20244504854676582</v>
      </c>
      <c r="AE14" s="1365">
        <v>0.17602806588875769</v>
      </c>
      <c r="AF14" s="1365">
        <v>5.2349223855198093E-2</v>
      </c>
      <c r="AG14" s="1365">
        <v>4.1669626539775351E-2</v>
      </c>
      <c r="AH14" s="1365">
        <v>5.1988071171981641E-2</v>
      </c>
      <c r="AI14" s="1365">
        <v>1.6781659283609453E-2</v>
      </c>
      <c r="AJ14" s="1365">
        <v>1.3239478750755481E-2</v>
      </c>
      <c r="AK14" s="1365">
        <v>0.15860651133997281</v>
      </c>
      <c r="AL14" s="1365">
        <v>0.13413491441835071</v>
      </c>
      <c r="AM14" s="1365">
        <v>3.4737584519407665E-2</v>
      </c>
      <c r="AN14" s="1365">
        <v>2.9738659421786457E-2</v>
      </c>
      <c r="AO14" s="1365">
        <v>4.6729590294626651E-2</v>
      </c>
      <c r="AP14" s="1365">
        <v>1.3156518392923469E-2</v>
      </c>
      <c r="AQ14" s="1365">
        <v>9.7725631289461729E-3</v>
      </c>
      <c r="AR14" s="1365">
        <v>8.523904172767606E-2</v>
      </c>
      <c r="AS14" s="1365">
        <v>6.7520291796493839E-2</v>
      </c>
      <c r="AT14" s="1365">
        <v>1.2596276745800642E-2</v>
      </c>
      <c r="AU14" s="1365">
        <v>1.3617276490648136E-2</v>
      </c>
      <c r="AV14" s="1365">
        <v>3.0563456713443789E-2</v>
      </c>
      <c r="AW14" s="1365">
        <v>6.4086487418768493E-3</v>
      </c>
      <c r="AX14" s="1365">
        <v>4.3346345097625407E-3</v>
      </c>
      <c r="AY14" s="1365">
        <v>3.3108484827819591E-2</v>
      </c>
      <c r="AZ14" s="1365">
        <v>2.3450783923630879E-2</v>
      </c>
      <c r="BA14" s="1365">
        <v>2.5141938438502571E-3</v>
      </c>
      <c r="BB14" s="1365">
        <v>4.4809967907428602E-3</v>
      </c>
      <c r="BC14" s="1365">
        <v>1.3243381911183622E-2</v>
      </c>
      <c r="BD14" s="1365">
        <v>2.0129605562594151E-3</v>
      </c>
      <c r="BE14" s="1365">
        <v>1.1992523204375145E-3</v>
      </c>
      <c r="BF14" s="1365"/>
      <c r="BG14" s="1365"/>
      <c r="BH14" s="1365"/>
      <c r="BI14" s="1365"/>
      <c r="BJ14" s="1365"/>
      <c r="BK14" s="1365"/>
      <c r="BL14" s="1365"/>
      <c r="BM14" s="1365">
        <v>0.53645923081175928</v>
      </c>
      <c r="BN14" s="1365">
        <v>0.55833190652698006</v>
      </c>
      <c r="BO14" s="1365">
        <v>0.49659822840717949</v>
      </c>
      <c r="BP14" s="1365">
        <v>5.4498010997986221E-2</v>
      </c>
      <c r="BQ14" s="1365">
        <v>3.4302351048844798E-3</v>
      </c>
      <c r="BR14" s="1365">
        <v>1.9180953239959983E-3</v>
      </c>
      <c r="BS14" s="1365">
        <v>1.8873420853147832E-3</v>
      </c>
      <c r="BT14" s="1365"/>
      <c r="BU14" s="1365"/>
      <c r="BV14" s="1365"/>
      <c r="BW14" s="1365"/>
      <c r="BX14" s="1365"/>
      <c r="BY14" s="1365"/>
      <c r="BZ14" s="1365"/>
      <c r="CA14" s="1365">
        <v>5.886131077144801E-2</v>
      </c>
      <c r="CB14" s="1365">
        <v>2.8174950860221069E-2</v>
      </c>
      <c r="CC14" s="1365">
        <v>2.5178779626555629E-2</v>
      </c>
      <c r="CD14" s="1365">
        <v>1.8861013332765526E-2</v>
      </c>
      <c r="CE14" s="1365">
        <v>1.5583134976925967E-2</v>
      </c>
      <c r="CF14" s="1365">
        <v>9.1037866897082376E-3</v>
      </c>
      <c r="CG14" s="1365">
        <v>3.7089741699581689E-3</v>
      </c>
      <c r="CH14" s="1365">
        <v>3.0686359911226941E-2</v>
      </c>
    </row>
    <row r="15" spans="1:86" x14ac:dyDescent="0.2">
      <c r="A15" s="1365">
        <v>1926</v>
      </c>
      <c r="B15" s="1365">
        <v>1</v>
      </c>
      <c r="C15" s="1365">
        <v>1</v>
      </c>
      <c r="D15" s="1365">
        <v>0.68811329159477541</v>
      </c>
      <c r="E15" s="1365">
        <v>0.15843555560971123</v>
      </c>
      <c r="F15" s="1365">
        <v>7.7309590506191281E-2</v>
      </c>
      <c r="G15" s="1365">
        <v>3.9800134558322736E-2</v>
      </c>
      <c r="H15" s="1365">
        <v>3.6341427730999375E-2</v>
      </c>
      <c r="I15" s="1365"/>
      <c r="J15" s="1365"/>
      <c r="K15" s="1365"/>
      <c r="L15" s="1365"/>
      <c r="M15" s="1365"/>
      <c r="N15" s="1365"/>
      <c r="O15" s="1365"/>
      <c r="P15" s="1365">
        <v>0.4571043576823739</v>
      </c>
      <c r="Q15" s="1365">
        <v>0.44068985279853878</v>
      </c>
      <c r="R15" s="1365">
        <v>0.19044323124752385</v>
      </c>
      <c r="S15" s="1365">
        <v>0.10446799045392777</v>
      </c>
      <c r="T15" s="1365">
        <v>7.3444110980881716E-2</v>
      </c>
      <c r="U15" s="1365">
        <v>3.781012783040659E-2</v>
      </c>
      <c r="V15" s="1365">
        <v>3.4524356344449392E-2</v>
      </c>
      <c r="W15" s="1365">
        <v>0.34613785989788881</v>
      </c>
      <c r="X15" s="1365">
        <v>0.32752353247483312</v>
      </c>
      <c r="Y15" s="1365">
        <v>0.12822246166087145</v>
      </c>
      <c r="Z15" s="1365">
        <v>7.9149418802086355E-2</v>
      </c>
      <c r="AA15" s="1365">
        <v>6.6412755364576539E-2</v>
      </c>
      <c r="AB15" s="1365">
        <v>2.8970056625076061E-2</v>
      </c>
      <c r="AC15" s="1365">
        <v>2.4768805769444957E-2</v>
      </c>
      <c r="AD15" s="1365">
        <v>0.19909051389797588</v>
      </c>
      <c r="AE15" s="1365">
        <v>0.18011497014310471</v>
      </c>
      <c r="AF15" s="1365">
        <v>5.2928367531585335E-2</v>
      </c>
      <c r="AG15" s="1365">
        <v>3.8444679486092315E-2</v>
      </c>
      <c r="AH15" s="1365">
        <v>5.8023691684062295E-2</v>
      </c>
      <c r="AI15" s="1365">
        <v>1.7798289529577793E-2</v>
      </c>
      <c r="AJ15" s="1365">
        <v>1.2919906886198809E-2</v>
      </c>
      <c r="AK15" s="1365">
        <v>0.15547752625080261</v>
      </c>
      <c r="AL15" s="1365">
        <v>0.13747729345105</v>
      </c>
      <c r="AM15" s="1365">
        <v>3.5304749094641749E-2</v>
      </c>
      <c r="AN15" s="1365">
        <v>2.6726349965614724E-2</v>
      </c>
      <c r="AO15" s="1365">
        <v>5.1959804144275895E-2</v>
      </c>
      <c r="AP15" s="1365">
        <v>1.3880978443094175E-2</v>
      </c>
      <c r="AQ15" s="1365">
        <v>9.6053764613706332E-3</v>
      </c>
      <c r="AR15" s="1365">
        <v>8.4590047554456899E-2</v>
      </c>
      <c r="AS15" s="1365">
        <v>7.0681737726868116E-2</v>
      </c>
      <c r="AT15" s="1365">
        <v>1.2812494129989352E-2</v>
      </c>
      <c r="AU15" s="1365">
        <v>1.1536394882479669E-2</v>
      </c>
      <c r="AV15" s="1365">
        <v>3.5199442896390376E-2</v>
      </c>
      <c r="AW15" s="1365">
        <v>6.8561034720269328E-3</v>
      </c>
      <c r="AX15" s="1365">
        <v>4.277265556971231E-3</v>
      </c>
      <c r="AY15" s="1365">
        <v>3.3640176310679927E-2</v>
      </c>
      <c r="AZ15" s="1365">
        <v>2.5387789698721928E-2</v>
      </c>
      <c r="BA15" s="1365">
        <v>2.8914000486728133E-3</v>
      </c>
      <c r="BB15" s="1365">
        <v>3.3702512450179255E-3</v>
      </c>
      <c r="BC15" s="1365">
        <v>1.5910332773403257E-2</v>
      </c>
      <c r="BD15" s="1365">
        <v>2.0656083708457465E-3</v>
      </c>
      <c r="BE15" s="1365">
        <v>1.1501971611404529E-3</v>
      </c>
      <c r="BF15" s="1365"/>
      <c r="BG15" s="1365"/>
      <c r="BH15" s="1365"/>
      <c r="BI15" s="1365"/>
      <c r="BJ15" s="1365"/>
      <c r="BK15" s="1365"/>
      <c r="BL15" s="1365"/>
      <c r="BM15" s="1365">
        <v>0.5428956423176261</v>
      </c>
      <c r="BN15" s="1365">
        <v>0.55931014720146122</v>
      </c>
      <c r="BO15" s="1365">
        <v>0.49767006034725159</v>
      </c>
      <c r="BP15" s="1365">
        <v>5.3967565155783465E-2</v>
      </c>
      <c r="BQ15" s="1365">
        <v>3.8654795253095647E-3</v>
      </c>
      <c r="BR15" s="1365">
        <v>1.9900067279161465E-3</v>
      </c>
      <c r="BS15" s="1365">
        <v>1.817071386549983E-3</v>
      </c>
      <c r="BT15" s="1365"/>
      <c r="BU15" s="1365"/>
      <c r="BV15" s="1365"/>
      <c r="BW15" s="1365"/>
      <c r="BX15" s="1365"/>
      <c r="BY15" s="1365"/>
      <c r="BZ15" s="1365"/>
      <c r="CA15" s="1365">
        <v>4.6813508112176279E-2</v>
      </c>
      <c r="CB15" s="1365">
        <v>2.2363575045468469E-2</v>
      </c>
      <c r="CC15" s="1365">
        <v>1.9614251042320639E-2</v>
      </c>
      <c r="CD15" s="1365">
        <v>1.4395202273947921E-2</v>
      </c>
      <c r="CE15" s="1365">
        <v>1.2055410814188929E-2</v>
      </c>
      <c r="CF15" s="1365">
        <v>7.445930611235628E-3</v>
      </c>
      <c r="CG15" s="1365">
        <v>3.2816393989619033E-3</v>
      </c>
      <c r="CH15" s="1365">
        <v>2.4449933066707809E-2</v>
      </c>
    </row>
    <row r="16" spans="1:86" x14ac:dyDescent="0.2">
      <c r="A16" s="1365">
        <v>1927</v>
      </c>
      <c r="B16" s="1365">
        <v>1</v>
      </c>
      <c r="C16" s="1365">
        <v>1</v>
      </c>
      <c r="D16" s="1365">
        <v>0.68904569179401576</v>
      </c>
      <c r="E16" s="1365">
        <v>0.15418003195516128</v>
      </c>
      <c r="F16" s="1365">
        <v>8.0925013785094146E-2</v>
      </c>
      <c r="G16" s="1365">
        <v>4.2236544467223441E-2</v>
      </c>
      <c r="H16" s="1365">
        <v>3.3612717998505647E-2</v>
      </c>
      <c r="I16" s="1365"/>
      <c r="J16" s="1365"/>
      <c r="K16" s="1365"/>
      <c r="L16" s="1365"/>
      <c r="M16" s="1365"/>
      <c r="N16" s="1365"/>
      <c r="O16" s="1365"/>
      <c r="P16" s="1365">
        <v>0.46668456108833972</v>
      </c>
      <c r="Q16" s="1365">
        <v>0.44665733319579365</v>
      </c>
      <c r="R16" s="1365">
        <v>0.19729542591990745</v>
      </c>
      <c r="S16" s="1365">
        <v>0.10042634415652449</v>
      </c>
      <c r="T16" s="1365">
        <v>7.6878763095839422E-2</v>
      </c>
      <c r="U16" s="1365">
        <v>4.0124717243862261E-2</v>
      </c>
      <c r="V16" s="1365">
        <v>3.1932082098580353E-2</v>
      </c>
      <c r="W16" s="1365">
        <v>0.35691028338606851</v>
      </c>
      <c r="X16" s="1365">
        <v>0.3343164918158808</v>
      </c>
      <c r="Y16" s="1365">
        <v>0.1330298248956843</v>
      </c>
      <c r="Z16" s="1365">
        <v>7.6262480062952845E-2</v>
      </c>
      <c r="AA16" s="1365">
        <v>7.0146222873480935E-2</v>
      </c>
      <c r="AB16" s="1365">
        <v>3.1365401120585876E-2</v>
      </c>
      <c r="AC16" s="1365">
        <v>2.3512562227268555E-2</v>
      </c>
      <c r="AD16" s="1365">
        <v>0.21025033880744509</v>
      </c>
      <c r="AE16" s="1365">
        <v>0.1867888575023515</v>
      </c>
      <c r="AF16" s="1365">
        <v>5.4516010602334172E-2</v>
      </c>
      <c r="AG16" s="1365">
        <v>3.8617883069842117E-2</v>
      </c>
      <c r="AH16" s="1365">
        <v>6.1250972762126085E-2</v>
      </c>
      <c r="AI16" s="1365">
        <v>1.930984926417471E-2</v>
      </c>
      <c r="AJ16" s="1365">
        <v>1.3094141278766859E-2</v>
      </c>
      <c r="AK16" s="1365">
        <v>0.1659692252610481</v>
      </c>
      <c r="AL16" s="1365">
        <v>0.1433302845723689</v>
      </c>
      <c r="AM16" s="1365">
        <v>3.622767100637142E-2</v>
      </c>
      <c r="AN16" s="1365">
        <v>2.7350032776858789E-2</v>
      </c>
      <c r="AO16" s="1365">
        <v>5.4952199988514423E-2</v>
      </c>
      <c r="AP16" s="1365">
        <v>1.5050095255006952E-2</v>
      </c>
      <c r="AQ16" s="1365">
        <v>9.7502850162225277E-3</v>
      </c>
      <c r="AR16" s="1365">
        <v>9.2539418014410207E-2</v>
      </c>
      <c r="AS16" s="1365">
        <v>7.4726058910537047E-2</v>
      </c>
      <c r="AT16" s="1365">
        <v>1.3121722367240714E-2</v>
      </c>
      <c r="AU16" s="1365">
        <v>1.2663117102158197E-2</v>
      </c>
      <c r="AV16" s="1365">
        <v>3.7236934279760991E-2</v>
      </c>
      <c r="AW16" s="1365">
        <v>7.357035720940157E-3</v>
      </c>
      <c r="AX16" s="1365">
        <v>4.3472488928334848E-3</v>
      </c>
      <c r="AY16" s="1365">
        <v>3.7542140165501309E-2</v>
      </c>
      <c r="AZ16" s="1365">
        <v>2.7581348811531087E-2</v>
      </c>
      <c r="BA16" s="1365">
        <v>2.8215649364380971E-3</v>
      </c>
      <c r="BB16" s="1365">
        <v>4.4847388280689305E-3</v>
      </c>
      <c r="BC16" s="1365">
        <v>1.6831625202815819E-2</v>
      </c>
      <c r="BD16" s="1365">
        <v>2.319747981895097E-3</v>
      </c>
      <c r="BE16" s="1365">
        <v>1.1236716831250543E-3</v>
      </c>
      <c r="BF16" s="1365"/>
      <c r="BG16" s="1365"/>
      <c r="BH16" s="1365"/>
      <c r="BI16" s="1365"/>
      <c r="BJ16" s="1365"/>
      <c r="BK16" s="1365"/>
      <c r="BL16" s="1365"/>
      <c r="BM16" s="1365">
        <v>0.53331543891166033</v>
      </c>
      <c r="BN16" s="1365">
        <v>0.5533426668042063</v>
      </c>
      <c r="BO16" s="1365">
        <v>0.49175026587410831</v>
      </c>
      <c r="BP16" s="1365">
        <v>5.375368779863679E-2</v>
      </c>
      <c r="BQ16" s="1365">
        <v>4.046250689254724E-3</v>
      </c>
      <c r="BR16" s="1365">
        <v>2.1118272233611804E-3</v>
      </c>
      <c r="BS16" s="1365">
        <v>1.6806358999252938E-3</v>
      </c>
      <c r="BT16" s="1365"/>
      <c r="BU16" s="1365"/>
      <c r="BV16" s="1365"/>
      <c r="BW16" s="1365"/>
      <c r="BX16" s="1365"/>
      <c r="BY16" s="1365"/>
      <c r="BZ16" s="1365"/>
      <c r="CA16" s="1365">
        <v>5.6532093973147728E-2</v>
      </c>
      <c r="CB16" s="1365">
        <v>2.6696017445365306E-2</v>
      </c>
      <c r="CC16" s="1365">
        <v>2.3362478278861776E-2</v>
      </c>
      <c r="CD16" s="1365">
        <v>1.739319803943036E-2</v>
      </c>
      <c r="CE16" s="1365">
        <v>1.4815537320682163E-2</v>
      </c>
      <c r="CF16" s="1365">
        <v>9.3383404096190666E-3</v>
      </c>
      <c r="CG16" s="1365">
        <v>3.949886432704804E-3</v>
      </c>
      <c r="CH16" s="1365">
        <v>2.9836076527782422E-2</v>
      </c>
    </row>
    <row r="17" spans="1:86" x14ac:dyDescent="0.2">
      <c r="A17" s="1365">
        <v>1928</v>
      </c>
      <c r="B17" s="1365">
        <v>1</v>
      </c>
      <c r="C17" s="1365">
        <v>1</v>
      </c>
      <c r="D17" s="1365">
        <v>0.68339592696708096</v>
      </c>
      <c r="E17" s="1365">
        <v>0.15366965301129862</v>
      </c>
      <c r="F17" s="1365">
        <v>8.8472257272635496E-2</v>
      </c>
      <c r="G17" s="1365">
        <v>4.3218638172929986E-2</v>
      </c>
      <c r="H17" s="1365">
        <v>3.1243524576055011E-2</v>
      </c>
      <c r="I17" s="1365"/>
      <c r="J17" s="1365"/>
      <c r="K17" s="1365"/>
      <c r="L17" s="1365"/>
      <c r="M17" s="1365"/>
      <c r="N17" s="1365"/>
      <c r="O17" s="1365"/>
      <c r="P17" s="1365">
        <v>0.49288711598739554</v>
      </c>
      <c r="Q17" s="1365">
        <v>0.46093182150666606</v>
      </c>
      <c r="R17" s="1365">
        <v>0.20974419316007947</v>
      </c>
      <c r="S17" s="1365">
        <v>9.639992932604724E-2</v>
      </c>
      <c r="T17" s="1365">
        <v>8.4048644409003684E-2</v>
      </c>
      <c r="U17" s="1365">
        <v>4.1057706264283483E-2</v>
      </c>
      <c r="V17" s="1365">
        <v>2.9681348347252261E-2</v>
      </c>
      <c r="W17" s="1365">
        <v>0.38563682916406899</v>
      </c>
      <c r="X17" s="1365">
        <v>0.3477142212975996</v>
      </c>
      <c r="Y17" s="1365">
        <v>0.14106414603595369</v>
      </c>
      <c r="Z17" s="1365">
        <v>7.4521545127352914E-2</v>
      </c>
      <c r="AA17" s="1365">
        <v>7.735011700793247E-2</v>
      </c>
      <c r="AB17" s="1365">
        <v>3.2263279916364788E-2</v>
      </c>
      <c r="AC17" s="1365">
        <v>2.2515133209995764E-2</v>
      </c>
      <c r="AD17" s="1365">
        <v>0.23940249505397071</v>
      </c>
      <c r="AE17" s="1365">
        <v>0.1959871796250888</v>
      </c>
      <c r="AF17" s="1365">
        <v>5.60258375331565E-2</v>
      </c>
      <c r="AG17" s="1365">
        <v>4.183196923700476E-2</v>
      </c>
      <c r="AH17" s="1365">
        <v>6.4512941294838061E-2</v>
      </c>
      <c r="AI17" s="1365">
        <v>2.0525932708562296E-2</v>
      </c>
      <c r="AJ17" s="1365">
        <v>1.3090498851527192E-2</v>
      </c>
      <c r="AK17" s="1365">
        <v>0.1939901173622455</v>
      </c>
      <c r="AL17" s="1365">
        <v>0.15174913117686581</v>
      </c>
      <c r="AM17" s="1365">
        <v>3.7154370771994703E-2</v>
      </c>
      <c r="AN17" s="1365">
        <v>3.0603703260453991E-2</v>
      </c>
      <c r="AO17" s="1365">
        <v>5.7989126322646835E-2</v>
      </c>
      <c r="AP17" s="1365">
        <v>1.6252990104536146E-2</v>
      </c>
      <c r="AQ17" s="1365">
        <v>9.7489407172341291E-3</v>
      </c>
      <c r="AR17" s="1365">
        <v>0.11540899580778979</v>
      </c>
      <c r="AS17" s="1365">
        <v>8.1916622713454373E-2</v>
      </c>
      <c r="AT17" s="1365">
        <v>1.3558141049519442E-2</v>
      </c>
      <c r="AU17" s="1365">
        <v>1.6664385359727512E-2</v>
      </c>
      <c r="AV17" s="1365">
        <v>3.9202139380521139E-2</v>
      </c>
      <c r="AW17" s="1365">
        <v>8.2778696564776173E-3</v>
      </c>
      <c r="AX17" s="1365">
        <v>4.2140872672086754E-3</v>
      </c>
      <c r="AY17" s="1365">
        <v>5.0245153107773423E-2</v>
      </c>
      <c r="AZ17" s="1365">
        <v>3.2254883590899681E-2</v>
      </c>
      <c r="BA17" s="1365">
        <v>3.0100381634367841E-3</v>
      </c>
      <c r="BB17" s="1365">
        <v>7.7660218985806913E-3</v>
      </c>
      <c r="BC17" s="1365">
        <v>1.7506563954117021E-2</v>
      </c>
      <c r="BD17" s="1365">
        <v>2.97810090213037E-3</v>
      </c>
      <c r="BE17" s="1365">
        <v>9.9415867263481913E-4</v>
      </c>
      <c r="BF17" s="1365"/>
      <c r="BG17" s="1365"/>
      <c r="BH17" s="1365"/>
      <c r="BI17" s="1365"/>
      <c r="BJ17" s="1365"/>
      <c r="BK17" s="1365"/>
      <c r="BL17" s="1365"/>
      <c r="BM17" s="1365">
        <v>0.50711288401260446</v>
      </c>
      <c r="BN17" s="1365">
        <v>0.53906817849333399</v>
      </c>
      <c r="BO17" s="1365">
        <v>0.47365173380700148</v>
      </c>
      <c r="BP17" s="1365">
        <v>5.7269723685251378E-2</v>
      </c>
      <c r="BQ17" s="1365">
        <v>4.4236128636318123E-3</v>
      </c>
      <c r="BR17" s="1365">
        <v>2.1609319086465031E-3</v>
      </c>
      <c r="BS17" s="1365">
        <v>1.5621762288027495E-3</v>
      </c>
      <c r="BT17" s="1365"/>
      <c r="BU17" s="1365"/>
      <c r="BV17" s="1365"/>
      <c r="BW17" s="1365"/>
      <c r="BX17" s="1365"/>
      <c r="BY17" s="1365"/>
      <c r="BZ17" s="1365"/>
      <c r="CA17" s="1365">
        <v>8.9372863277937808E-2</v>
      </c>
      <c r="CB17" s="1365">
        <v>3.940758732642588E-2</v>
      </c>
      <c r="CC17" s="1365">
        <v>3.5740948448645241E-2</v>
      </c>
      <c r="CD17" s="1365">
        <v>2.8809528287173983E-2</v>
      </c>
      <c r="CE17" s="1365">
        <v>2.4883992415293977E-2</v>
      </c>
      <c r="CF17" s="1365">
        <v>1.5938150381627662E-2</v>
      </c>
      <c r="CG17" s="1365">
        <v>6.6741024231284788E-3</v>
      </c>
      <c r="CH17" s="1365">
        <v>4.9965275951511928E-2</v>
      </c>
    </row>
    <row r="18" spans="1:86" x14ac:dyDescent="0.2">
      <c r="A18" s="1365">
        <v>1929</v>
      </c>
      <c r="B18" s="1365">
        <v>1</v>
      </c>
      <c r="C18" s="1365">
        <v>1</v>
      </c>
      <c r="D18" s="1365">
        <v>0.69121708620239208</v>
      </c>
      <c r="E18" s="1365">
        <v>0.14953075943816885</v>
      </c>
      <c r="F18" s="1365">
        <v>8.7398621860700521E-2</v>
      </c>
      <c r="G18" s="1365">
        <v>4.0385393645488987E-2</v>
      </c>
      <c r="H18" s="1365">
        <v>3.146813885324954E-2</v>
      </c>
      <c r="I18" s="1365"/>
      <c r="J18" s="1365"/>
      <c r="K18" s="1365"/>
      <c r="L18" s="1365"/>
      <c r="M18" s="1365"/>
      <c r="N18" s="1365"/>
      <c r="O18" s="1365"/>
      <c r="P18" s="1365">
        <v>0.46709587896007243</v>
      </c>
      <c r="Q18" s="1365">
        <v>0.43758403603469115</v>
      </c>
      <c r="R18" s="1365">
        <v>0.19785904399750803</v>
      </c>
      <c r="S18" s="1365">
        <v>8.8435441958772718E-2</v>
      </c>
      <c r="T18" s="1365">
        <v>8.3028690767665517E-2</v>
      </c>
      <c r="U18" s="1365">
        <v>3.8366123963214538E-2</v>
      </c>
      <c r="V18" s="1365">
        <v>2.9894731910587065E-2</v>
      </c>
      <c r="W18" s="1365">
        <v>0.36483031304114105</v>
      </c>
      <c r="X18" s="1365">
        <v>0.33048367482715785</v>
      </c>
      <c r="Y18" s="1365">
        <v>0.13366372247610916</v>
      </c>
      <c r="Z18" s="1365">
        <v>6.8316332826309195E-2</v>
      </c>
      <c r="AA18" s="1365">
        <v>7.5958895708340413E-2</v>
      </c>
      <c r="AB18" s="1365">
        <v>3.0169697908944859E-2</v>
      </c>
      <c r="AC18" s="1365">
        <v>2.2375022604360625E-2</v>
      </c>
      <c r="AD18" s="1365">
        <v>0.22352883584556568</v>
      </c>
      <c r="AE18" s="1365">
        <v>0.1841790428531592</v>
      </c>
      <c r="AF18" s="1365">
        <v>5.2255834183092355E-2</v>
      </c>
      <c r="AG18" s="1365">
        <v>3.7453745129992097E-2</v>
      </c>
      <c r="AH18" s="1365">
        <v>6.2280244898802184E-2</v>
      </c>
      <c r="AI18" s="1365">
        <v>1.9205652453464513E-2</v>
      </c>
      <c r="AJ18" s="1365">
        <v>1.2983563312697914E-2</v>
      </c>
      <c r="AK18" s="1365">
        <v>0.18066498819641161</v>
      </c>
      <c r="AL18" s="1365">
        <v>0.1421312522673317</v>
      </c>
      <c r="AM18" s="1365">
        <v>3.4355996718632056E-2</v>
      </c>
      <c r="AN18" s="1365">
        <v>2.680076579763932E-2</v>
      </c>
      <c r="AO18" s="1365">
        <v>5.57889579747071E-2</v>
      </c>
      <c r="AP18" s="1365">
        <v>1.5315724901360928E-2</v>
      </c>
      <c r="AQ18" s="1365">
        <v>9.8698039751734957E-3</v>
      </c>
      <c r="AR18" s="1365">
        <v>0.109136849756772</v>
      </c>
      <c r="AS18" s="1365">
        <v>7.6218608438736207E-2</v>
      </c>
      <c r="AT18" s="1365">
        <v>1.214138157429983E-2</v>
      </c>
      <c r="AU18" s="1365">
        <v>1.3741182066168331E-2</v>
      </c>
      <c r="AV18" s="1365">
        <v>3.7810875876053737E-2</v>
      </c>
      <c r="AW18" s="1365">
        <v>8.0918681857126418E-3</v>
      </c>
      <c r="AX18" s="1365">
        <v>4.4332992141382158E-3</v>
      </c>
      <c r="AY18" s="1365">
        <v>4.9902636063775881E-2</v>
      </c>
      <c r="AZ18" s="1365">
        <v>3.0057812608517059E-2</v>
      </c>
      <c r="BA18" s="1365">
        <v>2.6456228820640674E-3</v>
      </c>
      <c r="BB18" s="1365">
        <v>6.1870786336435798E-3</v>
      </c>
      <c r="BC18" s="1365">
        <v>1.7060690018768893E-2</v>
      </c>
      <c r="BD18" s="1365">
        <v>3.061009534398812E-3</v>
      </c>
      <c r="BE18" s="1365">
        <v>1.1034106550808205E-3</v>
      </c>
      <c r="BF18" s="1365"/>
      <c r="BG18" s="1365"/>
      <c r="BH18" s="1365"/>
      <c r="BI18" s="1365"/>
      <c r="BJ18" s="1365"/>
      <c r="BK18" s="1365"/>
      <c r="BL18" s="1365"/>
      <c r="BM18" s="1365">
        <v>0.53290412103992757</v>
      </c>
      <c r="BN18" s="1365">
        <v>0.5624159639653088</v>
      </c>
      <c r="BO18" s="1365">
        <v>0.49335804220488405</v>
      </c>
      <c r="BP18" s="1365">
        <v>6.109531747939613E-2</v>
      </c>
      <c r="BQ18" s="1365">
        <v>4.3699310930350038E-3</v>
      </c>
      <c r="BR18" s="1365">
        <v>2.0192696822744494E-3</v>
      </c>
      <c r="BS18" s="1365">
        <v>1.5734069426624753E-3</v>
      </c>
      <c r="BT18" s="1365"/>
      <c r="BU18" s="1365"/>
      <c r="BV18" s="1365"/>
      <c r="BW18" s="1365"/>
      <c r="BX18" s="1365"/>
      <c r="BY18" s="1365"/>
      <c r="BZ18" s="1365"/>
      <c r="CA18" s="1365">
        <v>7.7423436745779839E-2</v>
      </c>
      <c r="CB18" s="1365">
        <v>3.3430961880724752E-2</v>
      </c>
      <c r="CC18" s="1365">
        <v>3.0352162149631271E-2</v>
      </c>
      <c r="CD18" s="1365">
        <v>2.48098635474907E-2</v>
      </c>
      <c r="CE18" s="1365">
        <v>2.1588278209477972E-2</v>
      </c>
      <c r="CF18" s="1365">
        <v>1.4756952862574725E-2</v>
      </c>
      <c r="CG18" s="1365">
        <v>6.8263018368120345E-3</v>
      </c>
      <c r="CH18" s="1365">
        <v>4.3992474865055087E-2</v>
      </c>
    </row>
    <row r="19" spans="1:86" x14ac:dyDescent="0.2">
      <c r="A19" s="1365">
        <v>1930</v>
      </c>
      <c r="B19" s="1365">
        <v>1</v>
      </c>
      <c r="C19" s="1365">
        <v>1</v>
      </c>
      <c r="D19" s="1365">
        <v>0.71492865587302579</v>
      </c>
      <c r="E19" s="1365">
        <v>0.12597116043824705</v>
      </c>
      <c r="F19" s="1365">
        <v>8.6702240249612469E-2</v>
      </c>
      <c r="G19" s="1365">
        <v>4.2478999441755219E-2</v>
      </c>
      <c r="H19" s="1365">
        <v>2.9918943997359497E-2</v>
      </c>
      <c r="I19" s="1365"/>
      <c r="J19" s="1365"/>
      <c r="K19" s="1365"/>
      <c r="L19" s="1365"/>
      <c r="M19" s="1365"/>
      <c r="N19" s="1365"/>
      <c r="O19" s="1365"/>
      <c r="P19" s="1365">
        <v>0.43865454984434671</v>
      </c>
      <c r="Q19" s="1365">
        <v>0.43073474553390656</v>
      </c>
      <c r="R19" s="1365">
        <v>0.21165964598801121</v>
      </c>
      <c r="S19" s="1365">
        <v>6.7929925041604444E-2</v>
      </c>
      <c r="T19" s="1365">
        <v>8.2367128237131854E-2</v>
      </c>
      <c r="U19" s="1365">
        <v>4.0355049469667462E-2</v>
      </c>
      <c r="V19" s="1365">
        <v>2.842299679749153E-2</v>
      </c>
      <c r="W19" s="1365">
        <v>0.32063078624787289</v>
      </c>
      <c r="X19" s="1365">
        <v>0.3118068423774833</v>
      </c>
      <c r="Y19" s="1365">
        <v>0.13865788348006092</v>
      </c>
      <c r="Z19" s="1365">
        <v>4.857397163629755E-2</v>
      </c>
      <c r="AA19" s="1365">
        <v>7.4138594547725534E-2</v>
      </c>
      <c r="AB19" s="1365">
        <v>2.97500729668209E-2</v>
      </c>
      <c r="AC19" s="1365">
        <v>2.0686319746578384E-2</v>
      </c>
      <c r="AD19" s="1365">
        <v>0.17223273140378861</v>
      </c>
      <c r="AE19" s="1365">
        <v>0.16422818416449542</v>
      </c>
      <c r="AF19" s="1365">
        <v>5.3280456832972237E-2</v>
      </c>
      <c r="AG19" s="1365">
        <v>2.5456905028900093E-2</v>
      </c>
      <c r="AH19" s="1365">
        <v>5.7366261140501446E-2</v>
      </c>
      <c r="AI19" s="1365">
        <v>1.6846496107974954E-2</v>
      </c>
      <c r="AJ19" s="1365">
        <v>1.1278065054146693E-2</v>
      </c>
      <c r="AK19" s="1365">
        <v>0.13204208063817591</v>
      </c>
      <c r="AL19" s="1365">
        <v>0.12417256771537881</v>
      </c>
      <c r="AM19" s="1365">
        <v>3.4523705769919671E-2</v>
      </c>
      <c r="AN19" s="1365">
        <v>1.7233258698595804E-2</v>
      </c>
      <c r="AO19" s="1365">
        <v>5.0743494113571541E-2</v>
      </c>
      <c r="AP19" s="1365">
        <v>1.3123185981363425E-2</v>
      </c>
      <c r="AQ19" s="1365">
        <v>8.548923151928357E-3</v>
      </c>
      <c r="AR19" s="1365">
        <v>7.0742560079510963E-2</v>
      </c>
      <c r="AS19" s="1365">
        <v>6.4017230324275379E-2</v>
      </c>
      <c r="AT19" s="1365">
        <v>1.2244166207007334E-2</v>
      </c>
      <c r="AU19" s="1365">
        <v>6.8791567166646321E-3</v>
      </c>
      <c r="AV19" s="1365">
        <v>3.4447492661595698E-2</v>
      </c>
      <c r="AW19" s="1365">
        <v>6.4749555198043152E-3</v>
      </c>
      <c r="AX19" s="1365">
        <v>3.9714592192034055E-3</v>
      </c>
      <c r="AY19" s="1365">
        <v>2.844552268674104E-2</v>
      </c>
      <c r="AZ19" s="1365">
        <v>2.3887538491116418E-2</v>
      </c>
      <c r="BA19" s="1365">
        <v>2.9100780110079992E-3</v>
      </c>
      <c r="BB19" s="1365">
        <v>1.6058103531729579E-3</v>
      </c>
      <c r="BC19" s="1365">
        <v>1.6496740677929594E-2</v>
      </c>
      <c r="BD19" s="1365">
        <v>1.9413632504761565E-3</v>
      </c>
      <c r="BE19" s="1365">
        <v>9.3354619852970922E-4</v>
      </c>
      <c r="BF19" s="1365"/>
      <c r="BG19" s="1365"/>
      <c r="BH19" s="1365"/>
      <c r="BI19" s="1365"/>
      <c r="BJ19" s="1365"/>
      <c r="BK19" s="1365"/>
      <c r="BL19" s="1365"/>
      <c r="BM19" s="1365">
        <v>0.56134545015565329</v>
      </c>
      <c r="BN19" s="1365">
        <v>0.56926525446609344</v>
      </c>
      <c r="BO19" s="1365">
        <v>0.50326900988501455</v>
      </c>
      <c r="BP19" s="1365">
        <v>5.8041235396642604E-2</v>
      </c>
      <c r="BQ19" s="1365">
        <v>4.3351120124806158E-3</v>
      </c>
      <c r="BR19" s="1365">
        <v>2.1239499720877575E-3</v>
      </c>
      <c r="BS19" s="1365">
        <v>1.4959471998679669E-3</v>
      </c>
      <c r="BT19" s="1365"/>
      <c r="BU19" s="1365"/>
      <c r="BV19" s="1365"/>
      <c r="BW19" s="1365"/>
      <c r="BX19" s="1365"/>
      <c r="BY19" s="1365"/>
      <c r="BZ19" s="1365"/>
      <c r="CA19" s="1365">
        <v>2.6127274589962713E-2</v>
      </c>
      <c r="CB19" s="1365">
        <v>1.2629784352653297E-2</v>
      </c>
      <c r="CC19" s="1365">
        <v>1.0671568362663012E-2</v>
      </c>
      <c r="CD19" s="1365">
        <v>6.9823902748086903E-3</v>
      </c>
      <c r="CE19" s="1365">
        <v>5.8817244266886129E-3</v>
      </c>
      <c r="CF19" s="1365">
        <v>3.8967395477609991E-3</v>
      </c>
      <c r="CG19" s="1365">
        <v>1.912597606509531E-3</v>
      </c>
      <c r="CH19" s="1365">
        <v>1.3497490237309416E-2</v>
      </c>
    </row>
    <row r="20" spans="1:86" x14ac:dyDescent="0.2">
      <c r="A20" s="1365">
        <v>1931</v>
      </c>
      <c r="B20" s="1365">
        <v>1</v>
      </c>
      <c r="C20" s="1365">
        <v>1</v>
      </c>
      <c r="D20" s="1365">
        <v>0.72664336994611001</v>
      </c>
      <c r="E20" s="1365">
        <v>0.11241130071202529</v>
      </c>
      <c r="F20" s="1365">
        <v>8.4672732759521946E-2</v>
      </c>
      <c r="G20" s="1365">
        <v>4.4776121873076641E-2</v>
      </c>
      <c r="H20" s="1365">
        <v>3.1496474709266135E-2</v>
      </c>
      <c r="I20" s="1365"/>
      <c r="J20" s="1365"/>
      <c r="K20" s="1365"/>
      <c r="L20" s="1365"/>
      <c r="M20" s="1365"/>
      <c r="N20" s="1365"/>
      <c r="O20" s="1365"/>
      <c r="P20" s="1365">
        <v>0.44543200012431983</v>
      </c>
      <c r="Q20" s="1365">
        <v>0.44404993839685281</v>
      </c>
      <c r="R20" s="1365">
        <v>0.22901697113115044</v>
      </c>
      <c r="S20" s="1365">
        <v>6.2135137268454835E-2</v>
      </c>
      <c r="T20" s="1365">
        <v>8.0439096121545858E-2</v>
      </c>
      <c r="U20" s="1365">
        <v>4.2537315779422796E-2</v>
      </c>
      <c r="V20" s="1365">
        <v>2.9921650973802814E-2</v>
      </c>
      <c r="W20" s="1365">
        <v>0.31230867017434899</v>
      </c>
      <c r="X20" s="1365">
        <v>0.31012222183907062</v>
      </c>
      <c r="Y20" s="1365">
        <v>0.14641773128968921</v>
      </c>
      <c r="Z20" s="1365">
        <v>4.2680215368004822E-2</v>
      </c>
      <c r="AA20" s="1365">
        <v>6.9344864858419411E-2</v>
      </c>
      <c r="AB20" s="1365">
        <v>3.0843187511837976E-2</v>
      </c>
      <c r="AC20" s="1365">
        <v>2.0836433623012952E-2</v>
      </c>
      <c r="AD20" s="1365">
        <v>0.15498458756689248</v>
      </c>
      <c r="AE20" s="1365">
        <v>0.15270594044223251</v>
      </c>
      <c r="AF20" s="1365">
        <v>5.6455961668471916E-2</v>
      </c>
      <c r="AG20" s="1365">
        <v>2.1830348329223866E-2</v>
      </c>
      <c r="AH20" s="1365">
        <v>4.7888043511459699E-2</v>
      </c>
      <c r="AI20" s="1365">
        <v>1.6051444330387615E-2</v>
      </c>
      <c r="AJ20" s="1365">
        <v>1.0480275507170478E-2</v>
      </c>
      <c r="AK20" s="1365">
        <v>0.1156577860672362</v>
      </c>
      <c r="AL20" s="1365">
        <v>0.1132377133774588</v>
      </c>
      <c r="AM20" s="1365">
        <v>3.5831931800728918E-2</v>
      </c>
      <c r="AN20" s="1365">
        <v>1.4870384350355707E-2</v>
      </c>
      <c r="AO20" s="1365">
        <v>4.2143489559375795E-2</v>
      </c>
      <c r="AP20" s="1365">
        <v>1.2379916925381686E-2</v>
      </c>
      <c r="AQ20" s="1365">
        <v>8.0120838768237349E-3</v>
      </c>
      <c r="AR20" s="1365">
        <v>5.893396822508664E-2</v>
      </c>
      <c r="AS20" s="1365">
        <v>5.675144534188379E-2</v>
      </c>
      <c r="AT20" s="1365">
        <v>1.2398599247646769E-2</v>
      </c>
      <c r="AU20" s="1365">
        <v>5.8765324765034932E-3</v>
      </c>
      <c r="AV20" s="1365">
        <v>2.8624809900131352E-2</v>
      </c>
      <c r="AW20" s="1365">
        <v>5.9947118019562937E-3</v>
      </c>
      <c r="AX20" s="1365">
        <v>3.8568667343014105E-3</v>
      </c>
      <c r="AY20" s="1365">
        <v>2.249901388284517E-2</v>
      </c>
      <c r="AZ20" s="1365">
        <v>2.0744133398493177E-2</v>
      </c>
      <c r="BA20" s="1365">
        <v>2.6678653935290038E-3</v>
      </c>
      <c r="BB20" s="1365">
        <v>1.3500916498953275E-3</v>
      </c>
      <c r="BC20" s="1365">
        <v>1.4072373591514848E-2</v>
      </c>
      <c r="BD20" s="1365">
        <v>1.7511408010849811E-3</v>
      </c>
      <c r="BE20" s="1365">
        <v>9.0271452110477933E-4</v>
      </c>
      <c r="BF20" s="1365"/>
      <c r="BG20" s="1365"/>
      <c r="BH20" s="1365"/>
      <c r="BI20" s="1365"/>
      <c r="BJ20" s="1365"/>
      <c r="BK20" s="1365"/>
      <c r="BL20" s="1365"/>
      <c r="BM20" s="1365">
        <v>0.55456799987568017</v>
      </c>
      <c r="BN20" s="1365">
        <v>0.55595006160314719</v>
      </c>
      <c r="BO20" s="1365">
        <v>0.49762639881495957</v>
      </c>
      <c r="BP20" s="1365">
        <v>5.0276163443570457E-2</v>
      </c>
      <c r="BQ20" s="1365">
        <v>4.2336366379760876E-3</v>
      </c>
      <c r="BR20" s="1365">
        <v>2.2388060936538445E-3</v>
      </c>
      <c r="BS20" s="1365">
        <v>1.5748237354633217E-3</v>
      </c>
      <c r="BT20" s="1365"/>
      <c r="BU20" s="1365"/>
      <c r="BV20" s="1365"/>
      <c r="BW20" s="1365"/>
      <c r="BX20" s="1365"/>
      <c r="BY20" s="1365"/>
      <c r="BZ20" s="1365"/>
      <c r="CA20" s="1365">
        <v>1.0942365158487236E-2</v>
      </c>
      <c r="CB20" s="1365">
        <v>4.7661640474049609E-3</v>
      </c>
      <c r="CC20" s="1365">
        <v>4.1738669678763511E-3</v>
      </c>
      <c r="CD20" s="1365">
        <v>2.8723074059218705E-3</v>
      </c>
      <c r="CE20" s="1365">
        <v>2.3950847741452388E-3</v>
      </c>
      <c r="CF20" s="1365">
        <v>1.5446091446251534E-3</v>
      </c>
      <c r="CG20" s="1365">
        <v>7.7615603219370046E-4</v>
      </c>
      <c r="CH20" s="1365">
        <v>6.1762011110822754E-3</v>
      </c>
    </row>
    <row r="21" spans="1:86" x14ac:dyDescent="0.2">
      <c r="A21" s="1365">
        <v>1932</v>
      </c>
      <c r="B21" s="1365">
        <v>1</v>
      </c>
      <c r="C21" s="1365">
        <v>1</v>
      </c>
      <c r="D21" s="1365">
        <v>0.75968246485324709</v>
      </c>
      <c r="E21" s="1365">
        <v>9.1271490362318825E-2</v>
      </c>
      <c r="F21" s="1365">
        <v>7.5088763974917191E-2</v>
      </c>
      <c r="G21" s="1365">
        <v>4.3378281181163415E-2</v>
      </c>
      <c r="H21" s="1365">
        <v>3.0578999628353622E-2</v>
      </c>
      <c r="I21" s="1365"/>
      <c r="J21" s="1365"/>
      <c r="K21" s="1365"/>
      <c r="L21" s="1365"/>
      <c r="M21" s="1365"/>
      <c r="N21" s="1365"/>
      <c r="O21" s="1365"/>
      <c r="P21" s="1365">
        <v>0.46370211777261511</v>
      </c>
      <c r="Q21" s="1365">
        <v>0.46300525871050513</v>
      </c>
      <c r="R21" s="1365">
        <v>0.2691172950242588</v>
      </c>
      <c r="S21" s="1365">
        <v>5.2294176051040087E-2</v>
      </c>
      <c r="T21" s="1365">
        <v>7.1334325776171367E-2</v>
      </c>
      <c r="U21" s="1365">
        <v>4.1209367122105253E-2</v>
      </c>
      <c r="V21" s="1365">
        <v>2.9050049646935947E-2</v>
      </c>
      <c r="W21" s="1365">
        <v>0.32668123311510788</v>
      </c>
      <c r="X21" s="1365">
        <v>0.32590805160950009</v>
      </c>
      <c r="Y21" s="1365">
        <v>0.17327745593136501</v>
      </c>
      <c r="Z21" s="1365">
        <v>3.7047136705606019E-2</v>
      </c>
      <c r="AA21" s="1365">
        <v>6.1217464948169278E-2</v>
      </c>
      <c r="AB21" s="1365">
        <v>3.2296889251925906E-2</v>
      </c>
      <c r="AC21" s="1365">
        <v>2.2069056735155336E-2</v>
      </c>
      <c r="AD21" s="1365">
        <v>0.15555930046295791</v>
      </c>
      <c r="AE21" s="1365">
        <v>0.15478467631887072</v>
      </c>
      <c r="AF21" s="1365">
        <v>6.7066085805574369E-2</v>
      </c>
      <c r="AG21" s="1365">
        <v>1.8923010500370947E-2</v>
      </c>
      <c r="AH21" s="1365">
        <v>4.2020856647394897E-2</v>
      </c>
      <c r="AI21" s="1365">
        <v>1.6028979506577643E-2</v>
      </c>
      <c r="AJ21" s="1365">
        <v>1.0745720869763812E-2</v>
      </c>
      <c r="AK21" s="1365">
        <v>0.1162300661333614</v>
      </c>
      <c r="AL21" s="1365">
        <v>0.11548961982268009</v>
      </c>
      <c r="AM21" s="1365">
        <v>4.2352027917183899E-2</v>
      </c>
      <c r="AN21" s="1365">
        <v>1.3945843736318761E-2</v>
      </c>
      <c r="AO21" s="1365">
        <v>3.7463477965088088E-2</v>
      </c>
      <c r="AP21" s="1365">
        <v>1.3038920278869458E-2</v>
      </c>
      <c r="AQ21" s="1365">
        <v>8.6893242643104624E-3</v>
      </c>
      <c r="AR21" s="1365">
        <v>5.9695090930959031E-2</v>
      </c>
      <c r="AS21" s="1365">
        <v>5.8962244962743895E-2</v>
      </c>
      <c r="AT21" s="1365">
        <v>1.5130475492338868E-2</v>
      </c>
      <c r="AU21" s="1365">
        <v>6.1036954836588674E-3</v>
      </c>
      <c r="AV21" s="1365">
        <v>2.6486468807204705E-2</v>
      </c>
      <c r="AW21" s="1365">
        <v>6.7504183407800641E-3</v>
      </c>
      <c r="AX21" s="1365">
        <v>4.4911604103188823E-3</v>
      </c>
      <c r="AY21" s="1365">
        <v>1.989468475619947E-2</v>
      </c>
      <c r="AZ21" s="1365">
        <v>1.9264855493777391E-2</v>
      </c>
      <c r="BA21" s="1365">
        <v>3.0104245659921011E-3</v>
      </c>
      <c r="BB21" s="1365">
        <v>1.3230016377332383E-3</v>
      </c>
      <c r="BC21" s="1365">
        <v>1.2324425581706013E-2</v>
      </c>
      <c r="BD21" s="1365">
        <v>1.6458362102772792E-3</v>
      </c>
      <c r="BE21" s="1365">
        <v>9.6114196359540615E-4</v>
      </c>
      <c r="BF21" s="1365"/>
      <c r="BG21" s="1365"/>
      <c r="BH21" s="1365"/>
      <c r="BI21" s="1365"/>
      <c r="BJ21" s="1365"/>
      <c r="BK21" s="1365"/>
      <c r="BL21" s="1365"/>
      <c r="BM21" s="1365">
        <v>0.53629788222738495</v>
      </c>
      <c r="BN21" s="1365">
        <v>0.53699474128949487</v>
      </c>
      <c r="BO21" s="1365">
        <v>0.49056516982898829</v>
      </c>
      <c r="BP21" s="1365">
        <v>3.8977314311278738E-2</v>
      </c>
      <c r="BQ21" s="1365">
        <v>3.7544381987458242E-3</v>
      </c>
      <c r="BR21" s="1365">
        <v>2.1689140590581621E-3</v>
      </c>
      <c r="BS21" s="1365">
        <v>1.5289499814176745E-3</v>
      </c>
      <c r="BT21" s="1365"/>
      <c r="BU21" s="1365"/>
      <c r="BV21" s="1365"/>
      <c r="BW21" s="1365"/>
      <c r="BX21" s="1365"/>
      <c r="BY21" s="1365"/>
      <c r="BZ21" s="1365"/>
      <c r="CA21" s="1365">
        <v>3.5614334587971185E-3</v>
      </c>
      <c r="CB21" s="1365">
        <v>2.2432597168631115E-3</v>
      </c>
      <c r="CC21" s="1365">
        <v>1.8728550268012002E-3</v>
      </c>
      <c r="CD21" s="1365">
        <v>1.384781552555256E-3</v>
      </c>
      <c r="CE21" s="1365">
        <v>1.2613809718076332E-3</v>
      </c>
      <c r="CF21" s="1365">
        <v>7.9856061293635762E-4</v>
      </c>
      <c r="CG21" s="1365">
        <v>2.8348745780196248E-4</v>
      </c>
      <c r="CH21" s="1365">
        <v>1.318173741934007E-3</v>
      </c>
    </row>
    <row r="22" spans="1:86" x14ac:dyDescent="0.2">
      <c r="A22" s="1365">
        <v>1933</v>
      </c>
      <c r="B22" s="1365">
        <v>1</v>
      </c>
      <c r="C22" s="1365">
        <v>1</v>
      </c>
      <c r="D22" s="1365">
        <v>0.77276614474644112</v>
      </c>
      <c r="E22" s="1365">
        <v>0.10692586055309734</v>
      </c>
      <c r="F22" s="1365">
        <v>5.5334551000997448E-2</v>
      </c>
      <c r="G22" s="1365">
        <v>3.7754205057797863E-2</v>
      </c>
      <c r="H22" s="1365">
        <v>2.7219238641666105E-2</v>
      </c>
      <c r="I22" s="1365"/>
      <c r="J22" s="1365"/>
      <c r="K22" s="1365"/>
      <c r="L22" s="1365"/>
      <c r="M22" s="1365"/>
      <c r="N22" s="1365"/>
      <c r="O22" s="1365"/>
      <c r="P22" s="1365">
        <v>0.4560181443056176</v>
      </c>
      <c r="Q22" s="1365">
        <v>0.45026429505703514</v>
      </c>
      <c r="R22" s="1365">
        <v>0.26585904065615812</v>
      </c>
      <c r="S22" s="1365">
        <v>7.011105035242772E-2</v>
      </c>
      <c r="T22" s="1365">
        <v>5.2567823450947584E-2</v>
      </c>
      <c r="U22" s="1365">
        <v>3.5866494804907972E-2</v>
      </c>
      <c r="V22" s="1365">
        <v>2.5858276709582805E-2</v>
      </c>
      <c r="W22" s="1365">
        <v>0.33186730415772486</v>
      </c>
      <c r="X22" s="1365">
        <v>0.32486416270191881</v>
      </c>
      <c r="Y22" s="1365">
        <v>0.17467123856315889</v>
      </c>
      <c r="Z22" s="1365">
        <v>5.1113190047149343E-2</v>
      </c>
      <c r="AA22" s="1365">
        <v>4.8973108781885884E-2</v>
      </c>
      <c r="AB22" s="1365">
        <v>2.85614127814557E-2</v>
      </c>
      <c r="AC22" s="1365">
        <v>2.1543296415681888E-2</v>
      </c>
      <c r="AD22" s="1365">
        <v>0.16460087350020169</v>
      </c>
      <c r="AE22" s="1365">
        <v>0.15770913177787022</v>
      </c>
      <c r="AF22" s="1365">
        <v>6.9921647151113653E-2</v>
      </c>
      <c r="AG22" s="1365">
        <v>2.6101399788892282E-2</v>
      </c>
      <c r="AH22" s="1365">
        <v>3.651822457357231E-2</v>
      </c>
      <c r="AI22" s="1365">
        <v>1.4928532916964795E-2</v>
      </c>
      <c r="AJ22" s="1365">
        <v>1.0238400057251105E-2</v>
      </c>
      <c r="AK22" s="1365">
        <v>0.1246465948030035</v>
      </c>
      <c r="AL22" s="1365">
        <v>0.11778683388669769</v>
      </c>
      <c r="AM22" s="1365">
        <v>4.467335589818764E-2</v>
      </c>
      <c r="AN22" s="1365">
        <v>2.0288826560415984E-2</v>
      </c>
      <c r="AO22" s="1365">
        <v>3.2981743727967701E-2</v>
      </c>
      <c r="AP22" s="1365">
        <v>1.1871658636210784E-2</v>
      </c>
      <c r="AQ22" s="1365">
        <v>7.9701602190380607E-3</v>
      </c>
      <c r="AR22" s="1365">
        <v>6.6088668867149897E-2</v>
      </c>
      <c r="AS22" s="1365">
        <v>6.0544782496875317E-2</v>
      </c>
      <c r="AT22" s="1365">
        <v>1.6376808598502147E-2</v>
      </c>
      <c r="AU22" s="1365">
        <v>1.0068916337814916E-2</v>
      </c>
      <c r="AV22" s="1365">
        <v>2.3937688756526847E-2</v>
      </c>
      <c r="AW22" s="1365">
        <v>6.1608959416625253E-3</v>
      </c>
      <c r="AX22" s="1365">
        <v>3.9994944378292556E-3</v>
      </c>
      <c r="AY22" s="1365">
        <v>2.3442619303236292E-2</v>
      </c>
      <c r="AZ22" s="1365">
        <v>2.0446143537247261E-2</v>
      </c>
      <c r="BA22" s="1365">
        <v>3.1988447306731871E-3</v>
      </c>
      <c r="BB22" s="1365">
        <v>2.9815319780314166E-3</v>
      </c>
      <c r="BC22" s="1365">
        <v>1.1743304243494783E-2</v>
      </c>
      <c r="BD22" s="1365">
        <v>1.6715264537593263E-3</v>
      </c>
      <c r="BE22" s="1365">
        <v>8.4989832929988898E-4</v>
      </c>
      <c r="BF22" s="1365"/>
      <c r="BG22" s="1365"/>
      <c r="BH22" s="1365"/>
      <c r="BI22" s="1365"/>
      <c r="BJ22" s="1365"/>
      <c r="BK22" s="1365"/>
      <c r="BL22" s="1365"/>
      <c r="BM22" s="1365">
        <v>0.5439818556943824</v>
      </c>
      <c r="BN22" s="1365">
        <v>0.54973570494296486</v>
      </c>
      <c r="BO22" s="1365">
        <v>0.50690710409028306</v>
      </c>
      <c r="BP22" s="1365">
        <v>3.6814810200669623E-2</v>
      </c>
      <c r="BQ22" s="1365">
        <v>2.7667275500498634E-3</v>
      </c>
      <c r="BR22" s="1365">
        <v>1.8877102528898904E-3</v>
      </c>
      <c r="BS22" s="1365">
        <v>1.3609619320833002E-3</v>
      </c>
      <c r="BT22" s="1365"/>
      <c r="BU22" s="1365"/>
      <c r="BV22" s="1365"/>
      <c r="BW22" s="1365"/>
      <c r="BX22" s="1365"/>
      <c r="BY22" s="1365"/>
      <c r="BZ22" s="1365"/>
      <c r="CA22" s="1365">
        <v>1.6859417143874188E-2</v>
      </c>
      <c r="CB22" s="1365">
        <v>8.855515005186148E-3</v>
      </c>
      <c r="CC22" s="1365">
        <v>8.0682524004995065E-3</v>
      </c>
      <c r="CD22" s="1365">
        <v>5.7138118812921712E-3</v>
      </c>
      <c r="CE22" s="1365">
        <v>4.9345343232067296E-3</v>
      </c>
      <c r="CF22" s="1365">
        <v>3.2292153284118599E-3</v>
      </c>
      <c r="CG22" s="1365">
        <v>1.2613698836258414E-3</v>
      </c>
      <c r="CH22" s="1365">
        <v>8.0039021386880405E-3</v>
      </c>
    </row>
    <row r="23" spans="1:86" x14ac:dyDescent="0.2">
      <c r="A23" s="1365">
        <v>1934</v>
      </c>
      <c r="B23" s="1365">
        <v>1</v>
      </c>
      <c r="C23" s="1365">
        <v>1</v>
      </c>
      <c r="D23" s="1365">
        <v>0.76789013829392305</v>
      </c>
      <c r="E23" s="1365">
        <v>0.11612527609375001</v>
      </c>
      <c r="F23" s="1365">
        <v>5.8868366528765308E-2</v>
      </c>
      <c r="G23" s="1365">
        <v>3.1061464531544767E-2</v>
      </c>
      <c r="H23" s="1365">
        <v>2.6054754552017008E-2</v>
      </c>
      <c r="I23" s="1365"/>
      <c r="J23" s="1365"/>
      <c r="K23" s="1365"/>
      <c r="L23" s="1365"/>
      <c r="M23" s="1365"/>
      <c r="N23" s="1365"/>
      <c r="O23" s="1365"/>
      <c r="P23" s="1365">
        <v>0.45783541972143638</v>
      </c>
      <c r="Q23" s="1365">
        <v>0.45155076643858932</v>
      </c>
      <c r="R23" s="1365">
        <v>0.27199552837779223</v>
      </c>
      <c r="S23" s="1365">
        <v>6.9369619075873828E-2</v>
      </c>
      <c r="T23" s="1365">
        <v>5.592494820232706E-2</v>
      </c>
      <c r="U23" s="1365">
        <v>2.9508391304967532E-2</v>
      </c>
      <c r="V23" s="1365">
        <v>2.4752016824416152E-2</v>
      </c>
      <c r="W23" s="1365">
        <v>0.33713476801859793</v>
      </c>
      <c r="X23" s="1365">
        <v>0.32994642950790198</v>
      </c>
      <c r="Y23" s="1365">
        <v>0.17440255855726244</v>
      </c>
      <c r="Z23" s="1365">
        <v>5.3890232050734697E-2</v>
      </c>
      <c r="AA23" s="1365">
        <v>5.5053347359650839E-2</v>
      </c>
      <c r="AB23" s="1365">
        <v>2.5145006435758448E-2</v>
      </c>
      <c r="AC23" s="1365">
        <v>2.1454917877255363E-2</v>
      </c>
      <c r="AD23" s="1365">
        <v>0.16396989069448939</v>
      </c>
      <c r="AE23" s="1365">
        <v>0.15868185076417599</v>
      </c>
      <c r="AF23" s="1365">
        <v>6.7663543454887454E-2</v>
      </c>
      <c r="AG23" s="1365">
        <v>2.7095015101141658E-2</v>
      </c>
      <c r="AH23" s="1365">
        <v>4.1434289221653674E-2</v>
      </c>
      <c r="AI23" s="1365">
        <v>1.2439637842515124E-2</v>
      </c>
      <c r="AJ23" s="1365">
        <v>1.0049148605330139E-2</v>
      </c>
      <c r="AK23" s="1365">
        <v>0.1229505717806367</v>
      </c>
      <c r="AL23" s="1365">
        <v>0.11795991103794061</v>
      </c>
      <c r="AM23" s="1365">
        <v>4.2828053317735086E-2</v>
      </c>
      <c r="AN23" s="1365">
        <v>1.9766748632717875E-2</v>
      </c>
      <c r="AO23" s="1365">
        <v>3.7168080080005175E-2</v>
      </c>
      <c r="AP23" s="1365">
        <v>1.0437537737602321E-2</v>
      </c>
      <c r="AQ23" s="1365">
        <v>7.7592638005208872E-3</v>
      </c>
      <c r="AR23" s="1365">
        <v>6.1291146492561711E-2</v>
      </c>
      <c r="AS23" s="1365">
        <v>5.8236806287307798E-2</v>
      </c>
      <c r="AT23" s="1365">
        <v>1.5160859343087134E-2</v>
      </c>
      <c r="AU23" s="1365">
        <v>7.9215418040888032E-3</v>
      </c>
      <c r="AV23" s="1365">
        <v>2.6455442828841345E-2</v>
      </c>
      <c r="AW23" s="1365">
        <v>5.006723234455575E-3</v>
      </c>
      <c r="AX23" s="1365">
        <v>3.6920926763962768E-3</v>
      </c>
      <c r="AY23" s="1365">
        <v>2.0732433519932793E-2</v>
      </c>
      <c r="AZ23" s="1365">
        <v>1.921893982435639E-2</v>
      </c>
      <c r="BA23" s="1365">
        <v>3.0066426852924351E-3</v>
      </c>
      <c r="BB23" s="1365">
        <v>1.7709540324233675E-3</v>
      </c>
      <c r="BC23" s="1365">
        <v>1.2423918545737935E-2</v>
      </c>
      <c r="BD23" s="1365">
        <v>1.2105186461023399E-3</v>
      </c>
      <c r="BE23" s="1365">
        <v>8.0685508358040354E-4</v>
      </c>
      <c r="BF23" s="1365"/>
      <c r="BG23" s="1365"/>
      <c r="BH23" s="1365"/>
      <c r="BI23" s="1365"/>
      <c r="BJ23" s="1365"/>
      <c r="BK23" s="1365"/>
      <c r="BL23" s="1365"/>
      <c r="BM23" s="1365">
        <v>0.54216458027856362</v>
      </c>
      <c r="BN23" s="1365">
        <v>0.54844923356141062</v>
      </c>
      <c r="BO23" s="1365">
        <v>0.49589460991613082</v>
      </c>
      <c r="BP23" s="1365">
        <v>4.6755657017876179E-2</v>
      </c>
      <c r="BQ23" s="1365">
        <v>2.9434183264382477E-3</v>
      </c>
      <c r="BR23" s="1365">
        <v>1.5530732265772347E-3</v>
      </c>
      <c r="BS23" s="1365">
        <v>1.3027377276008563E-3</v>
      </c>
      <c r="BT23" s="1365"/>
      <c r="BU23" s="1365"/>
      <c r="BV23" s="1365"/>
      <c r="BW23" s="1365"/>
      <c r="BX23" s="1365"/>
      <c r="BY23" s="1365"/>
      <c r="BZ23" s="1365"/>
      <c r="CA23" s="1365">
        <v>1.0340186385280434E-2</v>
      </c>
      <c r="CB23" s="1365">
        <v>4.8085243534343857E-3</v>
      </c>
      <c r="CC23" s="1365">
        <v>4.4884365962240356E-3</v>
      </c>
      <c r="CD23" s="1365">
        <v>2.9283807124469911E-3</v>
      </c>
      <c r="CE23" s="1365">
        <v>2.427370005831432E-3</v>
      </c>
      <c r="CF23" s="1365">
        <v>1.2720814298133579E-3</v>
      </c>
      <c r="CG23" s="1365">
        <v>3.1511981487278529E-4</v>
      </c>
      <c r="CH23" s="1365">
        <v>5.5316620318460481E-3</v>
      </c>
    </row>
    <row r="24" spans="1:86" x14ac:dyDescent="0.2">
      <c r="A24" s="1365">
        <v>1935</v>
      </c>
      <c r="B24" s="1365">
        <v>1</v>
      </c>
      <c r="C24" s="1365">
        <v>1</v>
      </c>
      <c r="D24" s="1365">
        <v>0.75792709816615578</v>
      </c>
      <c r="E24" s="1365">
        <v>0.13196685917948719</v>
      </c>
      <c r="F24" s="1365">
        <v>5.7246191134602817E-2</v>
      </c>
      <c r="G24" s="1365">
        <v>2.7299358892735645E-2</v>
      </c>
      <c r="H24" s="1365">
        <v>2.5560492627018806E-2</v>
      </c>
      <c r="I24" s="1365"/>
      <c r="J24" s="1365"/>
      <c r="K24" s="1365"/>
      <c r="L24" s="1365"/>
      <c r="M24" s="1365"/>
      <c r="N24" s="1365"/>
      <c r="O24" s="1365"/>
      <c r="P24" s="1365">
        <v>0.44493982712429764</v>
      </c>
      <c r="Q24" s="1365">
        <v>0.43392987272768524</v>
      </c>
      <c r="R24" s="1365">
        <v>0.26054286082909595</v>
      </c>
      <c r="S24" s="1365">
        <v>6.8786570087832594E-2</v>
      </c>
      <c r="T24" s="1365">
        <v>5.4383881577872668E-2</v>
      </c>
      <c r="U24" s="1365">
        <v>2.5934390948098868E-2</v>
      </c>
      <c r="V24" s="1365">
        <v>2.4282467995667866E-2</v>
      </c>
      <c r="W24" s="1365">
        <v>0.32284768837368438</v>
      </c>
      <c r="X24" s="1365">
        <v>0.30990185866278103</v>
      </c>
      <c r="Y24" s="1365">
        <v>0.16247660831746891</v>
      </c>
      <c r="Z24" s="1365">
        <v>5.3663866940116031E-2</v>
      </c>
      <c r="AA24" s="1365">
        <v>5.2349120218272788E-2</v>
      </c>
      <c r="AB24" s="1365">
        <v>2.0941132493403188E-2</v>
      </c>
      <c r="AC24" s="1365">
        <v>2.0471456611548079E-2</v>
      </c>
      <c r="AD24" s="1365">
        <v>0.16676285163429341</v>
      </c>
      <c r="AE24" s="1365">
        <v>0.15628311990462229</v>
      </c>
      <c r="AF24" s="1365">
        <v>6.5247412659214063E-2</v>
      </c>
      <c r="AG24" s="1365">
        <v>2.8724921348118024E-2</v>
      </c>
      <c r="AH24" s="1365">
        <v>4.1631219574258846E-2</v>
      </c>
      <c r="AI24" s="1365">
        <v>1.0631701874054598E-2</v>
      </c>
      <c r="AJ24" s="1365">
        <v>1.0048074886350469E-2</v>
      </c>
      <c r="AK24" s="1365">
        <v>0.12634133834442149</v>
      </c>
      <c r="AL24" s="1365">
        <v>0.11670526531390771</v>
      </c>
      <c r="AM24" s="1365">
        <v>4.1714132344142313E-2</v>
      </c>
      <c r="AN24" s="1365">
        <v>2.0335963724141801E-2</v>
      </c>
      <c r="AO24" s="1365">
        <v>3.7822638564306572E-2</v>
      </c>
      <c r="AP24" s="1365">
        <v>9.0329011396623384E-3</v>
      </c>
      <c r="AQ24" s="1365">
        <v>7.7997520423871355E-3</v>
      </c>
      <c r="AR24" s="1365">
        <v>6.3922876063773254E-2</v>
      </c>
      <c r="AS24" s="1365">
        <v>5.7968718562550571E-2</v>
      </c>
      <c r="AT24" s="1365">
        <v>1.4675471418037439E-2</v>
      </c>
      <c r="AU24" s="1365">
        <v>8.6208403833000647E-3</v>
      </c>
      <c r="AV24" s="1365">
        <v>2.6681599397975382E-2</v>
      </c>
      <c r="AW24" s="1365">
        <v>4.2837476673209416E-3</v>
      </c>
      <c r="AX24" s="1365">
        <v>3.7071060704624635E-3</v>
      </c>
      <c r="AY24" s="1365">
        <v>2.187947926957198E-2</v>
      </c>
      <c r="AZ24" s="1365">
        <v>1.9463370851066041E-2</v>
      </c>
      <c r="BA24" s="1365">
        <v>2.772267398326052E-3</v>
      </c>
      <c r="BB24" s="1365">
        <v>2.2225512767325797E-3</v>
      </c>
      <c r="BC24" s="1365">
        <v>1.260618146398108E-2</v>
      </c>
      <c r="BD24" s="1365">
        <v>1.0075201685081118E-3</v>
      </c>
      <c r="BE24" s="1365">
        <v>8.5494036070239167E-4</v>
      </c>
      <c r="BF24" s="1365"/>
      <c r="BG24" s="1365"/>
      <c r="BH24" s="1365"/>
      <c r="BI24" s="1365"/>
      <c r="BJ24" s="1365"/>
      <c r="BK24" s="1365"/>
      <c r="BL24" s="1365"/>
      <c r="BM24" s="1365">
        <v>0.55506017287570231</v>
      </c>
      <c r="BN24" s="1365">
        <v>0.56607012727231476</v>
      </c>
      <c r="BO24" s="1365">
        <v>0.49738423733705983</v>
      </c>
      <c r="BP24" s="1365">
        <v>6.3180289091654601E-2</v>
      </c>
      <c r="BQ24" s="1365">
        <v>2.8623095567301485E-3</v>
      </c>
      <c r="BR24" s="1365">
        <v>1.3649679446367767E-3</v>
      </c>
      <c r="BS24" s="1365">
        <v>1.2780246313509394E-3</v>
      </c>
      <c r="BT24" s="1365"/>
      <c r="BU24" s="1365"/>
      <c r="BV24" s="1365"/>
      <c r="BW24" s="1365"/>
      <c r="BX24" s="1365"/>
      <c r="BY24" s="1365"/>
      <c r="BZ24" s="1365"/>
      <c r="CA24" s="1365">
        <v>2.0543389114508866E-2</v>
      </c>
      <c r="CB24" s="1365">
        <v>1.0219004088023698E-2</v>
      </c>
      <c r="CC24" s="1365">
        <v>9.6408351362859759E-3</v>
      </c>
      <c r="CD24" s="1365">
        <v>6.4006725732330891E-3</v>
      </c>
      <c r="CE24" s="1365">
        <v>5.2544477404790589E-3</v>
      </c>
      <c r="CF24" s="1365">
        <v>2.760348350269462E-3</v>
      </c>
      <c r="CG24" s="1365">
        <v>6.7335088270752835E-4</v>
      </c>
      <c r="CH24" s="1365">
        <v>1.0324385026485168E-2</v>
      </c>
    </row>
    <row r="25" spans="1:86" x14ac:dyDescent="0.2">
      <c r="A25" s="1365">
        <v>1936</v>
      </c>
      <c r="B25" s="1365">
        <v>1</v>
      </c>
      <c r="C25" s="1365">
        <v>1</v>
      </c>
      <c r="D25" s="1365">
        <v>0.74489625257333381</v>
      </c>
      <c r="E25" s="1365">
        <v>0.13017709043569253</v>
      </c>
      <c r="F25" s="1365">
        <v>7.3951581475868361E-2</v>
      </c>
      <c r="G25" s="1365">
        <v>2.213726243496859E-2</v>
      </c>
      <c r="H25" s="1365">
        <v>2.8837813080136759E-2</v>
      </c>
      <c r="I25" s="1365"/>
      <c r="J25" s="1365"/>
      <c r="K25" s="1365"/>
      <c r="L25" s="1365"/>
      <c r="M25" s="1365"/>
      <c r="N25" s="1365"/>
      <c r="O25" s="1365"/>
      <c r="P25" s="1365">
        <v>0.46593775094476259</v>
      </c>
      <c r="Q25" s="1365">
        <v>0.44772366982564021</v>
      </c>
      <c r="R25" s="1365">
        <v>0.25287156714400955</v>
      </c>
      <c r="S25" s="1365">
        <v>7.617191097161026E-2</v>
      </c>
      <c r="T25" s="1365">
        <v>7.0254002402074911E-2</v>
      </c>
      <c r="U25" s="1365">
        <v>2.1030399313220156E-2</v>
      </c>
      <c r="V25" s="1365">
        <v>2.7395922426129919E-2</v>
      </c>
      <c r="W25" s="1365">
        <v>0.34638718695803566</v>
      </c>
      <c r="X25" s="1365">
        <v>0.32654772694179679</v>
      </c>
      <c r="Y25" s="1365">
        <v>0.15684098867058618</v>
      </c>
      <c r="Z25" s="1365">
        <v>6.0399167216692536E-2</v>
      </c>
      <c r="AA25" s="1365">
        <v>7.0247723438118942E-2</v>
      </c>
      <c r="AB25" s="1365">
        <v>1.6366012882739801E-2</v>
      </c>
      <c r="AC25" s="1365">
        <v>2.2693955998540488E-2</v>
      </c>
      <c r="AD25" s="1365">
        <v>0.1928824418021155</v>
      </c>
      <c r="AE25" s="1365">
        <v>0.1763734217590178</v>
      </c>
      <c r="AF25" s="1365">
        <v>6.3717689113961473E-2</v>
      </c>
      <c r="AG25" s="1365">
        <v>3.3542535846657319E-2</v>
      </c>
      <c r="AH25" s="1365">
        <v>5.9386301254438979E-2</v>
      </c>
      <c r="AI25" s="1365">
        <v>8.4178426578207788E-3</v>
      </c>
      <c r="AJ25" s="1365">
        <v>1.1309135853149065E-2</v>
      </c>
      <c r="AK25" s="1365">
        <v>0.148582650333416</v>
      </c>
      <c r="AL25" s="1365">
        <v>0.13369131687862881</v>
      </c>
      <c r="AM25" s="1365">
        <v>4.1055822428193195E-2</v>
      </c>
      <c r="AN25" s="1365">
        <v>2.3558913313238217E-2</v>
      </c>
      <c r="AO25" s="1365">
        <v>5.3179528475899393E-2</v>
      </c>
      <c r="AP25" s="1365">
        <v>7.2472272936788791E-3</v>
      </c>
      <c r="AQ25" s="1365">
        <v>8.649908158025809E-3</v>
      </c>
      <c r="AR25" s="1365">
        <v>7.5652325543874785E-2</v>
      </c>
      <c r="AS25" s="1365">
        <v>6.6874494164752774E-2</v>
      </c>
      <c r="AT25" s="1365">
        <v>1.4111310617000746E-2</v>
      </c>
      <c r="AU25" s="1365">
        <v>9.7127957530086084E-3</v>
      </c>
      <c r="AV25" s="1365">
        <v>3.5762371015411985E-2</v>
      </c>
      <c r="AW25" s="1365">
        <v>3.2694883907007722E-3</v>
      </c>
      <c r="AX25" s="1365">
        <v>4.0186033423250354E-3</v>
      </c>
      <c r="AY25" s="1365">
        <v>2.5369178210276941E-2</v>
      </c>
      <c r="AZ25" s="1365">
        <v>2.234125970521314E-2</v>
      </c>
      <c r="BA25" s="1365">
        <v>2.4104010917728605E-3</v>
      </c>
      <c r="BB25" s="1365">
        <v>2.526243519119219E-3</v>
      </c>
      <c r="BC25" s="1365">
        <v>1.5702100200984302E-2</v>
      </c>
      <c r="BD25" s="1365">
        <v>7.6127757244463128E-4</v>
      </c>
      <c r="BE25" s="1365">
        <v>9.4126710829489039E-4</v>
      </c>
      <c r="BF25" s="1365"/>
      <c r="BG25" s="1365"/>
      <c r="BH25" s="1365"/>
      <c r="BI25" s="1365"/>
      <c r="BJ25" s="1365"/>
      <c r="BK25" s="1365"/>
      <c r="BL25" s="1365"/>
      <c r="BM25" s="1365">
        <v>0.53406224905523736</v>
      </c>
      <c r="BN25" s="1365">
        <v>0.55227633017435984</v>
      </c>
      <c r="BO25" s="1365">
        <v>0.49202468542932426</v>
      </c>
      <c r="BP25" s="1365">
        <v>5.4005179464082273E-2</v>
      </c>
      <c r="BQ25" s="1365">
        <v>3.69757907379345E-3</v>
      </c>
      <c r="BR25" s="1365">
        <v>1.1068631217484338E-3</v>
      </c>
      <c r="BS25" s="1365">
        <v>1.4418906540068395E-3</v>
      </c>
      <c r="BT25" s="1365"/>
      <c r="BU25" s="1365"/>
      <c r="BV25" s="1365"/>
      <c r="BW25" s="1365"/>
      <c r="BX25" s="1365"/>
      <c r="BY25" s="1365"/>
      <c r="BZ25" s="1365"/>
      <c r="CA25" s="1365">
        <v>3.6597745769861384E-2</v>
      </c>
      <c r="CB25" s="1365">
        <v>1.9405062041968933E-2</v>
      </c>
      <c r="CC25" s="1365">
        <v>1.6888247013199333E-2</v>
      </c>
      <c r="CD25" s="1365">
        <v>1.1157487891145675E-2</v>
      </c>
      <c r="CE25" s="1365">
        <v>8.9948746337087711E-3</v>
      </c>
      <c r="CF25" s="1365">
        <v>4.4949629576724196E-3</v>
      </c>
      <c r="CG25" s="1365">
        <v>9.7892219505804059E-4</v>
      </c>
      <c r="CH25" s="1365">
        <v>1.7192683727892451E-2</v>
      </c>
    </row>
    <row r="26" spans="1:86" x14ac:dyDescent="0.2">
      <c r="A26" s="1365">
        <v>1937</v>
      </c>
      <c r="B26" s="1365">
        <v>1</v>
      </c>
      <c r="C26" s="1365">
        <v>1</v>
      </c>
      <c r="D26" s="1365">
        <v>0.7507183539748632</v>
      </c>
      <c r="E26" s="1365">
        <v>0.13265616336618261</v>
      </c>
      <c r="F26" s="1365">
        <v>7.1855601857786638E-2</v>
      </c>
      <c r="G26" s="1365">
        <v>1.7293808878622724E-2</v>
      </c>
      <c r="H26" s="1365">
        <v>2.7476071922544951E-2</v>
      </c>
      <c r="I26" s="1365"/>
      <c r="J26" s="1365"/>
      <c r="K26" s="1365"/>
      <c r="L26" s="1365"/>
      <c r="M26" s="1365"/>
      <c r="N26" s="1365"/>
      <c r="O26" s="1365"/>
      <c r="P26" s="1365">
        <v>0.44231411760580175</v>
      </c>
      <c r="Q26" s="1365">
        <v>0.43347879853345289</v>
      </c>
      <c r="R26" s="1365">
        <v>0.25833493037569244</v>
      </c>
      <c r="S26" s="1365">
        <v>6.8668956095889896E-2</v>
      </c>
      <c r="T26" s="1365">
        <v>6.8262821764897286E-2</v>
      </c>
      <c r="U26" s="1365">
        <v>1.6429118434691584E-2</v>
      </c>
      <c r="V26" s="1365">
        <v>2.1782593501865937E-2</v>
      </c>
      <c r="W26" s="1365">
        <v>0.32268704748036348</v>
      </c>
      <c r="X26" s="1365">
        <v>0.31379274489392162</v>
      </c>
      <c r="Y26" s="1365">
        <v>0.16878869052188925</v>
      </c>
      <c r="Z26" s="1365">
        <v>5.2583760347551793E-2</v>
      </c>
      <c r="AA26" s="1365">
        <v>6.3815649962706861E-2</v>
      </c>
      <c r="AB26" s="1365">
        <v>1.2267394043667933E-2</v>
      </c>
      <c r="AC26" s="1365">
        <v>1.6337089155307984E-2</v>
      </c>
      <c r="AD26" s="1365">
        <v>0.17149341603070709</v>
      </c>
      <c r="AE26" s="1365">
        <v>0.16450434286791299</v>
      </c>
      <c r="AF26" s="1365">
        <v>5.9665437019117439E-2</v>
      </c>
      <c r="AG26" s="1365">
        <v>3.0302252648208593E-2</v>
      </c>
      <c r="AH26" s="1365">
        <v>5.593931288866974E-2</v>
      </c>
      <c r="AI26" s="1365">
        <v>8.0184790651559902E-3</v>
      </c>
      <c r="AJ26" s="1365">
        <v>1.0578696748244206E-2</v>
      </c>
      <c r="AK26" s="1365">
        <v>0.1302364848807577</v>
      </c>
      <c r="AL26" s="1365">
        <v>0.12415189081359169</v>
      </c>
      <c r="AM26" s="1365">
        <v>3.9309162070343566E-2</v>
      </c>
      <c r="AN26" s="1365">
        <v>2.0804647372049088E-2</v>
      </c>
      <c r="AO26" s="1365">
        <v>4.9785274686900069E-2</v>
      </c>
      <c r="AP26" s="1365">
        <v>6.1648498099140595E-3</v>
      </c>
      <c r="AQ26" s="1365">
        <v>8.0877576764661809E-3</v>
      </c>
      <c r="AR26" s="1365">
        <v>6.4944611660107621E-2</v>
      </c>
      <c r="AS26" s="1365">
        <v>6.1611817866289852E-2</v>
      </c>
      <c r="AT26" s="1365">
        <v>1.3923611927394081E-2</v>
      </c>
      <c r="AU26" s="1365">
        <v>7.6989549608679373E-3</v>
      </c>
      <c r="AV26" s="1365">
        <v>3.3455491381966268E-2</v>
      </c>
      <c r="AW26" s="1365">
        <v>2.7322940484478791E-3</v>
      </c>
      <c r="AX26" s="1365">
        <v>3.8013037757887815E-3</v>
      </c>
      <c r="AY26" s="1365">
        <v>2.174382143155763E-2</v>
      </c>
      <c r="AZ26" s="1365">
        <v>2.0155380578081701E-2</v>
      </c>
      <c r="BA26" s="1365">
        <v>2.5123087429093525E-3</v>
      </c>
      <c r="BB26" s="1365">
        <v>1.450546891793879E-3</v>
      </c>
      <c r="BC26" s="1365">
        <v>1.4620702497437511E-2</v>
      </c>
      <c r="BD26" s="1365">
        <v>6.3494186376399856E-4</v>
      </c>
      <c r="BE26" s="1365">
        <v>9.3680957545399927E-4</v>
      </c>
      <c r="BF26" s="1365"/>
      <c r="BG26" s="1365"/>
      <c r="BH26" s="1365"/>
      <c r="BI26" s="1365"/>
      <c r="BJ26" s="1365"/>
      <c r="BK26" s="1365"/>
      <c r="BL26" s="1365"/>
      <c r="BM26" s="1365">
        <v>0.55768588239419825</v>
      </c>
      <c r="BN26" s="1365">
        <v>0.56652120146654705</v>
      </c>
      <c r="BO26" s="1365">
        <v>0.49238342359917076</v>
      </c>
      <c r="BP26" s="1365">
        <v>6.3987207270292709E-2</v>
      </c>
      <c r="BQ26" s="1365">
        <v>3.5927800928893527E-3</v>
      </c>
      <c r="BR26" s="1365">
        <v>8.6469044393113967E-4</v>
      </c>
      <c r="BS26" s="1365">
        <v>5.6934784206790143E-3</v>
      </c>
      <c r="BT26" s="1365"/>
      <c r="BU26" s="1365"/>
      <c r="BV26" s="1365"/>
      <c r="BW26" s="1365"/>
      <c r="BX26" s="1365"/>
      <c r="BY26" s="1365"/>
      <c r="BZ26" s="1365"/>
      <c r="CA26" s="1365">
        <v>1.2179661346303491E-2</v>
      </c>
      <c r="CB26" s="1365">
        <v>7.1334615262071202E-3</v>
      </c>
      <c r="CC26" s="1365">
        <v>5.882214057814231E-3</v>
      </c>
      <c r="CD26" s="1365">
        <v>4.1043488868505121E-3</v>
      </c>
      <c r="CE26" s="1365">
        <v>3.1428627941259856E-3</v>
      </c>
      <c r="CF26" s="1365">
        <v>1.4500667554030193E-3</v>
      </c>
      <c r="CG26" s="1365">
        <v>3.437896913677893E-4</v>
      </c>
      <c r="CH26" s="1365">
        <v>5.0461998200963705E-3</v>
      </c>
    </row>
    <row r="27" spans="1:86" x14ac:dyDescent="0.2">
      <c r="A27" s="1365">
        <v>1938</v>
      </c>
      <c r="B27" s="1365">
        <v>1</v>
      </c>
      <c r="C27" s="1365">
        <v>1</v>
      </c>
      <c r="D27" s="1365">
        <v>0.77391643632921636</v>
      </c>
      <c r="E27" s="1365">
        <v>0.12962730779456191</v>
      </c>
      <c r="F27" s="1365">
        <v>5.206077399771597E-2</v>
      </c>
      <c r="G27" s="1365">
        <v>1.7659360277297323E-2</v>
      </c>
      <c r="H27" s="1365">
        <v>2.673612160120846E-2</v>
      </c>
      <c r="I27" s="1365"/>
      <c r="J27" s="1365"/>
      <c r="K27" s="1365"/>
      <c r="L27" s="1365"/>
      <c r="M27" s="1365"/>
      <c r="N27" s="1365"/>
      <c r="O27" s="1365"/>
      <c r="P27" s="1365">
        <v>0.44074837570771869</v>
      </c>
      <c r="Q27" s="1365">
        <v>0.43000890492514116</v>
      </c>
      <c r="R27" s="1365">
        <v>0.27128223508385324</v>
      </c>
      <c r="S27" s="1365">
        <v>7.1340969894466713E-2</v>
      </c>
      <c r="T27" s="1365">
        <v>4.9457735297830152E-2</v>
      </c>
      <c r="U27" s="1365">
        <v>1.6776392263432451E-2</v>
      </c>
      <c r="V27" s="1365">
        <v>2.1151572385558638E-2</v>
      </c>
      <c r="W27" s="1365">
        <v>0.31344715447994287</v>
      </c>
      <c r="X27" s="1365">
        <v>0.3018219202539249</v>
      </c>
      <c r="Y27" s="1365">
        <v>0.17570986119978607</v>
      </c>
      <c r="Z27" s="1365">
        <v>5.2399897272022156E-2</v>
      </c>
      <c r="AA27" s="1365">
        <v>4.6197824329937395E-2</v>
      </c>
      <c r="AB27" s="1365">
        <v>1.2198635971721794E-2</v>
      </c>
      <c r="AC27" s="1365">
        <v>1.5315701480457499E-2</v>
      </c>
      <c r="AD27" s="1365">
        <v>0.15754923180145181</v>
      </c>
      <c r="AE27" s="1365">
        <v>0.1472938302542493</v>
      </c>
      <c r="AF27" s="1365">
        <v>6.2299926744579924E-2</v>
      </c>
      <c r="AG27" s="1365">
        <v>2.9580096332296472E-2</v>
      </c>
      <c r="AH27" s="1365">
        <v>3.8540714825893142E-2</v>
      </c>
      <c r="AI27" s="1365">
        <v>7.5880174434207722E-3</v>
      </c>
      <c r="AJ27" s="1365">
        <v>9.2850749080590003E-3</v>
      </c>
      <c r="AK27" s="1365">
        <v>0.11775878298539791</v>
      </c>
      <c r="AL27" s="1365">
        <v>0.10816366723209651</v>
      </c>
      <c r="AM27" s="1365">
        <v>4.1024810047019536E-2</v>
      </c>
      <c r="AN27" s="1365">
        <v>2.0561436879500117E-2</v>
      </c>
      <c r="AO27" s="1365">
        <v>3.3913798512673107E-2</v>
      </c>
      <c r="AP27" s="1365">
        <v>5.7535592900658673E-3</v>
      </c>
      <c r="AQ27" s="1365">
        <v>6.9100625028378848E-3</v>
      </c>
      <c r="AR27" s="1365">
        <v>5.883863074939498E-2</v>
      </c>
      <c r="AS27" s="1365">
        <v>5.1557203044317462E-2</v>
      </c>
      <c r="AT27" s="1365">
        <v>1.5140019179512699E-2</v>
      </c>
      <c r="AU27" s="1365">
        <v>8.0419279266755652E-3</v>
      </c>
      <c r="AV27" s="1365">
        <v>2.281232047382695E-2</v>
      </c>
      <c r="AW27" s="1365">
        <v>2.4931330255315936E-3</v>
      </c>
      <c r="AX27" s="1365">
        <v>3.0698024387706582E-3</v>
      </c>
      <c r="AY27" s="1365">
        <v>2.1945121575450068E-2</v>
      </c>
      <c r="AZ27" s="1365">
        <v>1.666463026152246E-2</v>
      </c>
      <c r="BA27" s="1365">
        <v>3.1567412004765765E-3</v>
      </c>
      <c r="BB27" s="1365">
        <v>1.5767717816468241E-3</v>
      </c>
      <c r="BC27" s="1365">
        <v>1.0606386406932967E-2</v>
      </c>
      <c r="BD27" s="1365">
        <v>5.6538063295258009E-4</v>
      </c>
      <c r="BE27" s="1365">
        <v>7.5935023951351102E-4</v>
      </c>
      <c r="BF27" s="1365"/>
      <c r="BG27" s="1365"/>
      <c r="BH27" s="1365"/>
      <c r="BI27" s="1365"/>
      <c r="BJ27" s="1365"/>
      <c r="BK27" s="1365"/>
      <c r="BL27" s="1365"/>
      <c r="BM27" s="1365">
        <v>0.55925162429228137</v>
      </c>
      <c r="BN27" s="1365">
        <v>0.56999109507485879</v>
      </c>
      <c r="BO27" s="1365">
        <v>0.50263420124536307</v>
      </c>
      <c r="BP27" s="1365">
        <v>5.82863379000952E-2</v>
      </c>
      <c r="BQ27" s="1365">
        <v>2.6030386998858179E-3</v>
      </c>
      <c r="BR27" s="1365">
        <v>8.8296801386487239E-4</v>
      </c>
      <c r="BS27" s="1365">
        <v>5.5845492156498221E-3</v>
      </c>
      <c r="BT27" s="1365"/>
      <c r="BU27" s="1365"/>
      <c r="BV27" s="1365"/>
      <c r="BW27" s="1365"/>
      <c r="BX27" s="1365"/>
      <c r="BY27" s="1365"/>
      <c r="BZ27" s="1365"/>
      <c r="CA27" s="1365">
        <v>1.7197404047230101E-2</v>
      </c>
      <c r="CB27" s="1365">
        <v>8.4915002039449849E-3</v>
      </c>
      <c r="CC27" s="1365">
        <v>7.3080806701130169E-3</v>
      </c>
      <c r="CD27" s="1365">
        <v>5.3064784642179279E-3</v>
      </c>
      <c r="CE27" s="1365">
        <v>4.3788420661226551E-3</v>
      </c>
      <c r="CF27" s="1365">
        <v>2.7634552190576823E-3</v>
      </c>
      <c r="CG27" s="1365">
        <v>1.4617197299505334E-3</v>
      </c>
      <c r="CH27" s="1365">
        <v>8.7059038432851163E-3</v>
      </c>
    </row>
    <row r="28" spans="1:86" x14ac:dyDescent="0.2">
      <c r="A28" s="1365">
        <v>1939</v>
      </c>
      <c r="B28" s="1365">
        <v>1</v>
      </c>
      <c r="C28" s="1365">
        <v>1</v>
      </c>
      <c r="D28" s="1365">
        <v>0.76795389703528727</v>
      </c>
      <c r="E28" s="1365">
        <v>0.12858346600566573</v>
      </c>
      <c r="F28" s="1365">
        <v>6.0283741774911082E-2</v>
      </c>
      <c r="G28" s="1365">
        <v>1.6215208923512747E-2</v>
      </c>
      <c r="H28" s="1365">
        <v>2.6963686260623232E-2</v>
      </c>
      <c r="I28" s="1365"/>
      <c r="J28" s="1365"/>
      <c r="K28" s="1365"/>
      <c r="L28" s="1365"/>
      <c r="M28" s="1365"/>
      <c r="N28" s="1365"/>
      <c r="O28" s="1365"/>
      <c r="P28" s="1365">
        <v>0.4551788564175559</v>
      </c>
      <c r="Q28" s="1365">
        <v>0.4456889817296355</v>
      </c>
      <c r="R28" s="1365">
        <v>0.27816802944696373</v>
      </c>
      <c r="S28" s="1365">
        <v>7.4654740287511706E-2</v>
      </c>
      <c r="T28" s="1365">
        <v>5.7269554686165514E-2</v>
      </c>
      <c r="U28" s="1365">
        <v>1.5121794359533078E-2</v>
      </c>
      <c r="V28" s="1365">
        <v>2.0474862949461527E-2</v>
      </c>
      <c r="W28" s="1365">
        <v>0.32278713247011737</v>
      </c>
      <c r="X28" s="1365">
        <v>0.31286609705834512</v>
      </c>
      <c r="Y28" s="1365">
        <v>0.1763139324181961</v>
      </c>
      <c r="Z28" s="1365">
        <v>5.7430324364015427E-2</v>
      </c>
      <c r="AA28" s="1365">
        <v>5.1854732676856197E-2</v>
      </c>
      <c r="AB28" s="1365">
        <v>1.1589912693263203E-2</v>
      </c>
      <c r="AC28" s="1365">
        <v>1.5677194906014207E-2</v>
      </c>
      <c r="AD28" s="1365">
        <v>0.16175457419534939</v>
      </c>
      <c r="AE28" s="1365">
        <v>0.1539303595316602</v>
      </c>
      <c r="AF28" s="1365">
        <v>6.0874022457861436E-2</v>
      </c>
      <c r="AG28" s="1365">
        <v>3.2618974406081774E-2</v>
      </c>
      <c r="AH28" s="1365">
        <v>4.3404119979817038E-2</v>
      </c>
      <c r="AI28" s="1365">
        <v>7.305641032768046E-3</v>
      </c>
      <c r="AJ28" s="1365">
        <v>9.7276016551319008E-3</v>
      </c>
      <c r="AK28" s="1365">
        <v>0.120577644293693</v>
      </c>
      <c r="AL28" s="1365">
        <v>0.11365322329433999</v>
      </c>
      <c r="AM28" s="1365">
        <v>3.9869084129815886E-2</v>
      </c>
      <c r="AN28" s="1365">
        <v>2.2542156608548074E-2</v>
      </c>
      <c r="AO28" s="1365">
        <v>3.8392682419876721E-2</v>
      </c>
      <c r="AP28" s="1365">
        <v>5.5551723689925558E-3</v>
      </c>
      <c r="AQ28" s="1365">
        <v>7.294127767106761E-3</v>
      </c>
      <c r="AR28" s="1365">
        <v>5.8716316119173086E-2</v>
      </c>
      <c r="AS28" s="1365">
        <v>5.450964992549627E-2</v>
      </c>
      <c r="AT28" s="1365">
        <v>1.4467107527289297E-2</v>
      </c>
      <c r="AU28" s="1365">
        <v>8.3025466217032939E-3</v>
      </c>
      <c r="AV28" s="1365">
        <v>2.599419592617434E-2</v>
      </c>
      <c r="AW28" s="1365">
        <v>2.4044345030002183E-3</v>
      </c>
      <c r="AX28" s="1365">
        <v>3.341365347329114E-3</v>
      </c>
      <c r="AY28" s="1365">
        <v>1.9634411446568061E-2</v>
      </c>
      <c r="AZ28" s="1365">
        <v>1.7412602984471628E-2</v>
      </c>
      <c r="BA28" s="1365">
        <v>2.8406123963573265E-3</v>
      </c>
      <c r="BB28" s="1365">
        <v>1.4083617425315175E-3</v>
      </c>
      <c r="BC28" s="1365">
        <v>1.1811046523877083E-2</v>
      </c>
      <c r="BD28" s="1365">
        <v>5.323891709496986E-4</v>
      </c>
      <c r="BE28" s="1365">
        <v>8.2019315075600489E-4</v>
      </c>
      <c r="BF28" s="1365"/>
      <c r="BG28" s="1365"/>
      <c r="BH28" s="1365"/>
      <c r="BI28" s="1365"/>
      <c r="BJ28" s="1365"/>
      <c r="BK28" s="1365"/>
      <c r="BL28" s="1365"/>
      <c r="BM28" s="1365">
        <v>0.54482114358244416</v>
      </c>
      <c r="BN28" s="1365">
        <v>0.55431101827036455</v>
      </c>
      <c r="BO28" s="1365">
        <v>0.48978586758832354</v>
      </c>
      <c r="BP28" s="1365">
        <v>5.3928725718154019E-2</v>
      </c>
      <c r="BQ28" s="1365">
        <v>3.014187088745568E-3</v>
      </c>
      <c r="BR28" s="1365">
        <v>1.0934145639796694E-3</v>
      </c>
      <c r="BS28" s="1365">
        <v>6.4888233111617052E-3</v>
      </c>
      <c r="BT28" s="1365"/>
      <c r="BU28" s="1365"/>
      <c r="BV28" s="1365"/>
      <c r="BW28" s="1365"/>
      <c r="BX28" s="1365"/>
      <c r="BY28" s="1365"/>
      <c r="BZ28" s="1365"/>
      <c r="CA28" s="1365">
        <v>1.4037703453561886E-2</v>
      </c>
      <c r="CB28" s="1365">
        <v>7.9882243309179393E-3</v>
      </c>
      <c r="CC28" s="1365">
        <v>6.7026904502214772E-3</v>
      </c>
      <c r="CD28" s="1365">
        <v>4.5202084325784491E-3</v>
      </c>
      <c r="CE28" s="1365">
        <v>3.510591601405696E-3</v>
      </c>
      <c r="CF28" s="1365">
        <v>1.7797271527520897E-3</v>
      </c>
      <c r="CG28" s="1365">
        <v>5.5479841674770038E-4</v>
      </c>
      <c r="CH28" s="1365">
        <v>6.049479122643947E-3</v>
      </c>
    </row>
    <row r="29" spans="1:86" x14ac:dyDescent="0.2">
      <c r="A29" s="1365">
        <v>1940</v>
      </c>
      <c r="B29" s="1365">
        <v>1</v>
      </c>
      <c r="C29" s="1365">
        <v>1</v>
      </c>
      <c r="D29" s="1365">
        <v>0.75702173850743448</v>
      </c>
      <c r="E29" s="1365">
        <v>0.13147512296442687</v>
      </c>
      <c r="F29" s="1365">
        <v>6.1517598343685295E-2</v>
      </c>
      <c r="G29" s="1365">
        <v>1.7670471014492754E-2</v>
      </c>
      <c r="H29" s="1365">
        <v>3.2315069169960478E-2</v>
      </c>
      <c r="I29" s="1365"/>
      <c r="J29" s="1365"/>
      <c r="K29" s="1365"/>
      <c r="L29" s="1365"/>
      <c r="M29" s="1365"/>
      <c r="N29" s="1365"/>
      <c r="O29" s="1365"/>
      <c r="P29" s="1365">
        <v>0.45293132429021105</v>
      </c>
      <c r="Q29" s="1365">
        <v>0.44426637504743138</v>
      </c>
      <c r="R29" s="1365">
        <v>0.28158091861961515</v>
      </c>
      <c r="S29" s="1365">
        <v>7.4614561552414235E-2</v>
      </c>
      <c r="T29" s="1365">
        <v>5.6333578924724764E-2</v>
      </c>
      <c r="U29" s="1365">
        <v>1.258031937109479E-2</v>
      </c>
      <c r="V29" s="1365">
        <v>1.9156996579582489E-2</v>
      </c>
      <c r="W29" s="1365">
        <v>0.32222241244305272</v>
      </c>
      <c r="X29" s="1365">
        <v>0.3128814970105353</v>
      </c>
      <c r="Y29" s="1365">
        <v>0.17261479483033265</v>
      </c>
      <c r="Z29" s="1365">
        <v>6.1420964304316927E-2</v>
      </c>
      <c r="AA29" s="1365">
        <v>5.2739686552070432E-2</v>
      </c>
      <c r="AB29" s="1365">
        <v>1.051778320391992E-2</v>
      </c>
      <c r="AC29" s="1365">
        <v>1.5588268119895334E-2</v>
      </c>
      <c r="AD29" s="1365">
        <v>0.16478073729414303</v>
      </c>
      <c r="AE29" s="1365">
        <v>0.15733988074633878</v>
      </c>
      <c r="AF29" s="1365">
        <v>6.1947719487332409E-2</v>
      </c>
      <c r="AG29" s="1365">
        <v>3.526192092742847E-2</v>
      </c>
      <c r="AH29" s="1365">
        <v>4.3959454584805463E-2</v>
      </c>
      <c r="AI29" s="1365">
        <v>6.4440941488098074E-3</v>
      </c>
      <c r="AJ29" s="1365">
        <v>9.7266915979626264E-3</v>
      </c>
      <c r="AK29" s="1365">
        <v>0.12333319044421859</v>
      </c>
      <c r="AL29" s="1365">
        <v>0.11661304145489529</v>
      </c>
      <c r="AM29" s="1365">
        <v>4.1241627237432923E-2</v>
      </c>
      <c r="AN29" s="1365">
        <v>2.4524154995382894E-2</v>
      </c>
      <c r="AO29" s="1365">
        <v>3.8690006331244212E-2</v>
      </c>
      <c r="AP29" s="1365">
        <v>4.8684953772519662E-3</v>
      </c>
      <c r="AQ29" s="1365">
        <v>7.2887575135832999E-3</v>
      </c>
      <c r="AR29" s="1365">
        <v>6.0051766194718165E-2</v>
      </c>
      <c r="AS29" s="1365">
        <v>5.573196208091187E-2</v>
      </c>
      <c r="AT29" s="1365">
        <v>1.5148561239237813E-2</v>
      </c>
      <c r="AU29" s="1365">
        <v>9.1810645915827074E-3</v>
      </c>
      <c r="AV29" s="1365">
        <v>2.598730452261935E-2</v>
      </c>
      <c r="AW29" s="1365">
        <v>2.0865959654742181E-3</v>
      </c>
      <c r="AX29" s="1365">
        <v>3.3284357619977746E-3</v>
      </c>
      <c r="AY29" s="1365">
        <v>2.0436137401820011E-2</v>
      </c>
      <c r="AZ29" s="1365">
        <v>1.7740378459074349E-2</v>
      </c>
      <c r="BA29" s="1365">
        <v>2.8933118767665287E-3</v>
      </c>
      <c r="BB29" s="1365">
        <v>1.6760179006246553E-3</v>
      </c>
      <c r="BC29" s="1365">
        <v>1.1864596981750023E-2</v>
      </c>
      <c r="BD29" s="1365">
        <v>4.8638180383007908E-4</v>
      </c>
      <c r="BE29" s="1365">
        <v>8.2006989610306218E-4</v>
      </c>
      <c r="BF29" s="1365"/>
      <c r="BG29" s="1365"/>
      <c r="BH29" s="1365"/>
      <c r="BI29" s="1365"/>
      <c r="BJ29" s="1365"/>
      <c r="BK29" s="1365"/>
      <c r="BL29" s="1365"/>
      <c r="BM29" s="1365">
        <v>0.5470686757097889</v>
      </c>
      <c r="BN29" s="1365">
        <v>0.55573362495256862</v>
      </c>
      <c r="BO29" s="1365">
        <v>0.47544081988781933</v>
      </c>
      <c r="BP29" s="1365">
        <v>5.6860561412012636E-2</v>
      </c>
      <c r="BQ29" s="1365">
        <v>5.184019418960531E-3</v>
      </c>
      <c r="BR29" s="1365">
        <v>5.0901516433979645E-3</v>
      </c>
      <c r="BS29" s="1365">
        <v>1.3158072590377989E-2</v>
      </c>
      <c r="BT29" s="1365"/>
      <c r="BU29" s="1365"/>
      <c r="BV29" s="1365"/>
      <c r="BW29" s="1365"/>
      <c r="BX29" s="1365"/>
      <c r="BY29" s="1365"/>
      <c r="BZ29" s="1365"/>
      <c r="CA29" s="1365">
        <v>1.2481459378423324E-2</v>
      </c>
      <c r="CB29" s="1365">
        <v>6.7620154441100852E-3</v>
      </c>
      <c r="CC29" s="1365">
        <v>5.8934628407759137E-3</v>
      </c>
      <c r="CD29" s="1365">
        <v>4.0690761088684078E-3</v>
      </c>
      <c r="CE29" s="1365">
        <v>3.2190941362077526E-3</v>
      </c>
      <c r="CF29" s="1365">
        <v>1.718574964249714E-3</v>
      </c>
      <c r="CG29" s="1365">
        <v>6.8637795589471338E-4</v>
      </c>
      <c r="CH29" s="1365">
        <v>5.719443934313239E-3</v>
      </c>
    </row>
    <row r="30" spans="1:86" x14ac:dyDescent="0.2">
      <c r="A30" s="1365">
        <v>1941</v>
      </c>
      <c r="B30" s="1365">
        <v>1</v>
      </c>
      <c r="C30" s="1365">
        <v>1</v>
      </c>
      <c r="D30" s="1365">
        <v>0.76229389028159333</v>
      </c>
      <c r="E30" s="1365">
        <v>0.1343578954326923</v>
      </c>
      <c r="F30" s="1365">
        <v>5.4990842490842483E-2</v>
      </c>
      <c r="G30" s="1365">
        <v>1.485042735042735E-2</v>
      </c>
      <c r="H30" s="1365">
        <v>3.350694444444445E-2</v>
      </c>
      <c r="I30" s="1365"/>
      <c r="J30" s="1365"/>
      <c r="K30" s="1365"/>
      <c r="L30" s="1365"/>
      <c r="M30" s="1365"/>
      <c r="N30" s="1365"/>
      <c r="O30" s="1365"/>
      <c r="P30" s="1365">
        <v>0.41930339557276819</v>
      </c>
      <c r="Q30" s="1365">
        <v>0.41019314576353105</v>
      </c>
      <c r="R30" s="1365">
        <v>0.25179913481272664</v>
      </c>
      <c r="S30" s="1365">
        <v>8.593441652534399E-2</v>
      </c>
      <c r="T30" s="1365">
        <v>4.7096912553117591E-2</v>
      </c>
      <c r="U30" s="1365">
        <v>9.3991384903775368E-3</v>
      </c>
      <c r="V30" s="1365">
        <v>1.5963543381965171E-2</v>
      </c>
      <c r="W30" s="1365">
        <v>0.29991932935441878</v>
      </c>
      <c r="X30" s="1365">
        <v>0.29017206118853361</v>
      </c>
      <c r="Y30" s="1365">
        <v>0.15133854630217711</v>
      </c>
      <c r="Z30" s="1365">
        <v>7.1653188914283725E-2</v>
      </c>
      <c r="AA30" s="1365">
        <v>4.5407290203931611E-2</v>
      </c>
      <c r="AB30" s="1365">
        <v>8.1726895917626254E-3</v>
      </c>
      <c r="AC30" s="1365">
        <v>1.3600346176378557E-2</v>
      </c>
      <c r="AD30" s="1365">
        <v>0.15785567024243188</v>
      </c>
      <c r="AE30" s="1365">
        <v>0.1500797837799672</v>
      </c>
      <c r="AF30" s="1365">
        <v>5.7560034354647988E-2</v>
      </c>
      <c r="AG30" s="1365">
        <v>4.3364444152882951E-2</v>
      </c>
      <c r="AH30" s="1365">
        <v>3.6457840776780819E-2</v>
      </c>
      <c r="AI30" s="1365">
        <v>4.7302200683803381E-3</v>
      </c>
      <c r="AJ30" s="1365">
        <v>7.9672444272751008E-3</v>
      </c>
      <c r="AK30" s="1365">
        <v>0.11861890585392031</v>
      </c>
      <c r="AL30" s="1365">
        <v>0.11148372327385819</v>
      </c>
      <c r="AM30" s="1365">
        <v>3.9260844412010346E-2</v>
      </c>
      <c r="AN30" s="1365">
        <v>3.1320648366004379E-2</v>
      </c>
      <c r="AO30" s="1365">
        <v>3.1520523315542011E-2</v>
      </c>
      <c r="AP30" s="1365">
        <v>3.4807514259319384E-3</v>
      </c>
      <c r="AQ30" s="1365">
        <v>5.9009557543695211E-3</v>
      </c>
      <c r="AR30" s="1365">
        <v>5.8065009852960155E-2</v>
      </c>
      <c r="AS30" s="1365">
        <v>5.2893892210692288E-2</v>
      </c>
      <c r="AT30" s="1365">
        <v>1.4797069993849752E-2</v>
      </c>
      <c r="AU30" s="1365">
        <v>1.3282878042748933E-2</v>
      </c>
      <c r="AV30" s="1365">
        <v>2.067873641794421E-2</v>
      </c>
      <c r="AW30" s="1365">
        <v>1.454931113572186E-3</v>
      </c>
      <c r="AX30" s="1365">
        <v>2.6802766425772094E-3</v>
      </c>
      <c r="AY30" s="1365">
        <v>1.9771783137308981E-2</v>
      </c>
      <c r="AZ30" s="1365">
        <v>1.6290480751623121E-2</v>
      </c>
      <c r="BA30" s="1365">
        <v>2.7296358269029569E-3</v>
      </c>
      <c r="BB30" s="1365">
        <v>3.1655654461696168E-3</v>
      </c>
      <c r="BC30" s="1365">
        <v>9.3475844242860862E-3</v>
      </c>
      <c r="BD30" s="1365">
        <v>3.5723000250436048E-4</v>
      </c>
      <c r="BE30" s="1365">
        <v>6.9046505176009992E-4</v>
      </c>
      <c r="BF30" s="1365"/>
      <c r="BG30" s="1365"/>
      <c r="BH30" s="1365"/>
      <c r="BI30" s="1365"/>
      <c r="BJ30" s="1365"/>
      <c r="BK30" s="1365"/>
      <c r="BL30" s="1365"/>
      <c r="BM30" s="1365">
        <v>0.58069660442723181</v>
      </c>
      <c r="BN30" s="1365">
        <v>0.58980685423646895</v>
      </c>
      <c r="BO30" s="1365">
        <v>0.51049475546886669</v>
      </c>
      <c r="BP30" s="1365">
        <v>4.8423478907348314E-2</v>
      </c>
      <c r="BQ30" s="1365">
        <v>7.8939299377248917E-3</v>
      </c>
      <c r="BR30" s="1365">
        <v>5.4512888600498129E-3</v>
      </c>
      <c r="BS30" s="1365">
        <v>1.7543401062479279E-2</v>
      </c>
      <c r="BT30" s="1365"/>
      <c r="BU30" s="1365"/>
      <c r="BV30" s="1365"/>
      <c r="BW30" s="1365"/>
      <c r="BX30" s="1365"/>
      <c r="BY30" s="1365"/>
      <c r="BZ30" s="1365"/>
      <c r="CA30" s="1365">
        <v>1.2735725193562999E-2</v>
      </c>
      <c r="CB30" s="1365">
        <v>6.5559034808814979E-3</v>
      </c>
      <c r="CC30" s="1365">
        <v>5.9140267731177584E-3</v>
      </c>
      <c r="CD30" s="1365">
        <v>4.0403436214004641E-3</v>
      </c>
      <c r="CE30" s="1365">
        <v>3.2558865546575468E-3</v>
      </c>
      <c r="CF30" s="1365">
        <v>1.9952027353870817E-3</v>
      </c>
      <c r="CG30" s="1365">
        <v>9.2853572184393106E-4</v>
      </c>
      <c r="CH30" s="1365">
        <v>6.1798217126815009E-3</v>
      </c>
    </row>
    <row r="31" spans="1:86" x14ac:dyDescent="0.2">
      <c r="A31" s="1365">
        <v>1942</v>
      </c>
      <c r="B31" s="1365">
        <v>1</v>
      </c>
      <c r="C31" s="1365">
        <v>1</v>
      </c>
      <c r="D31" s="1365">
        <v>0.77724643462516207</v>
      </c>
      <c r="E31" s="1365">
        <v>0.14714751370561518</v>
      </c>
      <c r="F31" s="1365">
        <v>3.6557744485077266E-2</v>
      </c>
      <c r="G31" s="1365">
        <v>1.0817506193228736E-2</v>
      </c>
      <c r="H31" s="1365">
        <v>2.8230800990916603E-2</v>
      </c>
      <c r="I31" s="1365"/>
      <c r="J31" s="1365"/>
      <c r="K31" s="1365"/>
      <c r="L31" s="1365"/>
      <c r="M31" s="1365"/>
      <c r="N31" s="1365"/>
      <c r="O31" s="1365"/>
      <c r="P31" s="1365">
        <v>0.36127862667023725</v>
      </c>
      <c r="Q31" s="1365">
        <v>0.35494183119366485</v>
      </c>
      <c r="R31" s="1365">
        <v>0.21345734649961565</v>
      </c>
      <c r="S31" s="1365">
        <v>9.0111925106767021E-2</v>
      </c>
      <c r="T31" s="1365">
        <v>3.1660210509634856E-2</v>
      </c>
      <c r="U31" s="1365">
        <v>6.428605591363803E-3</v>
      </c>
      <c r="V31" s="1365">
        <v>1.3283743486283427E-2</v>
      </c>
      <c r="W31" s="1365">
        <v>0.25802954757783569</v>
      </c>
      <c r="X31" s="1365">
        <v>0.25107398225662392</v>
      </c>
      <c r="Y31" s="1365">
        <v>0.1305216893348079</v>
      </c>
      <c r="Z31" s="1365">
        <v>7.5031204884430339E-2</v>
      </c>
      <c r="AA31" s="1365">
        <v>2.9661876537640613E-2</v>
      </c>
      <c r="AB31" s="1365">
        <v>5.7251480566014477E-3</v>
      </c>
      <c r="AC31" s="1365">
        <v>1.0134063443143613E-2</v>
      </c>
      <c r="AD31" s="1365">
        <v>0.13428668320893031</v>
      </c>
      <c r="AE31" s="1365">
        <v>0.12905441063638759</v>
      </c>
      <c r="AF31" s="1365">
        <v>4.6086087145639137E-2</v>
      </c>
      <c r="AG31" s="1365">
        <v>4.8732582689366755E-2</v>
      </c>
      <c r="AH31" s="1365">
        <v>2.4529896340524795E-2</v>
      </c>
      <c r="AI31" s="1365">
        <v>3.6138853147487195E-3</v>
      </c>
      <c r="AJ31" s="1365">
        <v>6.0919591461081881E-3</v>
      </c>
      <c r="AK31" s="1365">
        <v>0.1006676677260311</v>
      </c>
      <c r="AL31" s="1365">
        <v>9.5950203764281386E-2</v>
      </c>
      <c r="AM31" s="1365">
        <v>3.1379338310709722E-2</v>
      </c>
      <c r="AN31" s="1365">
        <v>3.6498684997629455E-2</v>
      </c>
      <c r="AO31" s="1365">
        <v>2.0981412684266541E-2</v>
      </c>
      <c r="AP31" s="1365">
        <v>2.6679609431264381E-3</v>
      </c>
      <c r="AQ31" s="1365">
        <v>4.4228068285492418E-3</v>
      </c>
      <c r="AR31" s="1365">
        <v>4.8115929755329689E-2</v>
      </c>
      <c r="AS31" s="1365">
        <v>4.4770738727901757E-2</v>
      </c>
      <c r="AT31" s="1365">
        <v>1.1316080214467722E-2</v>
      </c>
      <c r="AU31" s="1365">
        <v>1.7627939815717079E-2</v>
      </c>
      <c r="AV31" s="1365">
        <v>1.2875481888861737E-2</v>
      </c>
      <c r="AW31" s="1365">
        <v>1.0895661287311155E-3</v>
      </c>
      <c r="AX31" s="1365">
        <v>1.8616706801241056E-3</v>
      </c>
      <c r="AY31" s="1365">
        <v>1.545771434556425E-2</v>
      </c>
      <c r="AZ31" s="1365">
        <v>1.321699092374343E-2</v>
      </c>
      <c r="BA31" s="1365">
        <v>1.7541987910805277E-3</v>
      </c>
      <c r="BB31" s="1365">
        <v>5.5961101707885062E-3</v>
      </c>
      <c r="BC31" s="1365">
        <v>5.1929977996823954E-3</v>
      </c>
      <c r="BD31" s="1365">
        <v>2.4510448526290077E-4</v>
      </c>
      <c r="BE31" s="1365">
        <v>4.2857967692909948E-4</v>
      </c>
      <c r="BF31" s="1365"/>
      <c r="BG31" s="1365"/>
      <c r="BH31" s="1365"/>
      <c r="BI31" s="1365"/>
      <c r="BJ31" s="1365"/>
      <c r="BK31" s="1365"/>
      <c r="BL31" s="1365"/>
      <c r="BM31" s="1365">
        <v>0.63872137332976275</v>
      </c>
      <c r="BN31" s="1365">
        <v>0.64505816880633515</v>
      </c>
      <c r="BO31" s="1365">
        <v>0.5637890881255464</v>
      </c>
      <c r="BP31" s="1365">
        <v>5.7035588598848164E-2</v>
      </c>
      <c r="BQ31" s="1365">
        <v>4.8975339754424099E-3</v>
      </c>
      <c r="BR31" s="1365">
        <v>4.3889006018649332E-3</v>
      </c>
      <c r="BS31" s="1365">
        <v>1.4947057504633175E-2</v>
      </c>
      <c r="BT31" s="1365"/>
      <c r="BU31" s="1365"/>
      <c r="BV31" s="1365"/>
      <c r="BW31" s="1365"/>
      <c r="BX31" s="1365"/>
      <c r="BY31" s="1365"/>
      <c r="BZ31" s="1365"/>
      <c r="CA31" s="1365">
        <v>7.5471959946477483E-3</v>
      </c>
      <c r="CB31" s="1365">
        <v>3.7648236091758808E-3</v>
      </c>
      <c r="CC31" s="1365">
        <v>3.6048012428888999E-3</v>
      </c>
      <c r="CD31" s="1365">
        <v>2.4708564314495818E-3</v>
      </c>
      <c r="CE31" s="1365">
        <v>1.941032913060365E-3</v>
      </c>
      <c r="CF31" s="1365">
        <v>1.1982822902469844E-3</v>
      </c>
      <c r="CG31" s="1365">
        <v>5.3333699434918939E-4</v>
      </c>
      <c r="CH31" s="1365">
        <v>3.7823723854718675E-3</v>
      </c>
    </row>
    <row r="32" spans="1:86" x14ac:dyDescent="0.2">
      <c r="A32" s="1365">
        <v>1943</v>
      </c>
      <c r="B32" s="1365">
        <v>1</v>
      </c>
      <c r="C32" s="1365">
        <v>1</v>
      </c>
      <c r="D32" s="1365">
        <v>0.79049921949156576</v>
      </c>
      <c r="E32" s="1365">
        <v>0.14990628894262845</v>
      </c>
      <c r="F32" s="1365">
        <v>2.9257600304965211E-2</v>
      </c>
      <c r="G32" s="1365">
        <v>7.9886591060707134E-3</v>
      </c>
      <c r="H32" s="1365">
        <v>2.2348232154769845E-2</v>
      </c>
      <c r="I32" s="1365"/>
      <c r="J32" s="1365"/>
      <c r="K32" s="1365"/>
      <c r="L32" s="1365"/>
      <c r="M32" s="1365"/>
      <c r="N32" s="1365"/>
      <c r="O32" s="1365"/>
      <c r="P32" s="1365">
        <v>0.33689902114938231</v>
      </c>
      <c r="Q32" s="1365">
        <v>0.32669923198876605</v>
      </c>
      <c r="R32" s="1365">
        <v>0.18624420227563573</v>
      </c>
      <c r="S32" s="1365">
        <v>9.8137594605252551E-2</v>
      </c>
      <c r="T32" s="1365">
        <v>2.5808201644325502E-2</v>
      </c>
      <c r="U32" s="1365">
        <v>5.1387121702606356E-3</v>
      </c>
      <c r="V32" s="1365">
        <v>1.1370521293291682E-2</v>
      </c>
      <c r="W32" s="1365">
        <v>0.24082598448911308</v>
      </c>
      <c r="X32" s="1365">
        <v>0.23020762263415889</v>
      </c>
      <c r="Y32" s="1365">
        <v>0.10977193084410479</v>
      </c>
      <c r="Z32" s="1365">
        <v>8.3274343191294217E-2</v>
      </c>
      <c r="AA32" s="1365">
        <v>2.4287837020616963E-2</v>
      </c>
      <c r="AB32" s="1365">
        <v>4.5630197782423323E-3</v>
      </c>
      <c r="AC32" s="1365">
        <v>8.3104917999005622E-3</v>
      </c>
      <c r="AD32" s="1365">
        <v>0.12309474270890661</v>
      </c>
      <c r="AE32" s="1365">
        <v>0.114846537213808</v>
      </c>
      <c r="AF32" s="1365">
        <v>3.4456458628589079E-2</v>
      </c>
      <c r="AG32" s="1365">
        <v>5.3473957327251471E-2</v>
      </c>
      <c r="AH32" s="1365">
        <v>1.9345787546405504E-2</v>
      </c>
      <c r="AI32" s="1365">
        <v>2.896467707328162E-3</v>
      </c>
      <c r="AJ32" s="1365">
        <v>4.6738660042337857E-3</v>
      </c>
      <c r="AK32" s="1365">
        <v>9.1478280557804131E-2</v>
      </c>
      <c r="AL32" s="1365">
        <v>8.4288619326815792E-2</v>
      </c>
      <c r="AM32" s="1365">
        <v>2.3045750160042712E-2</v>
      </c>
      <c r="AN32" s="1365">
        <v>3.9606095256763493E-2</v>
      </c>
      <c r="AO32" s="1365">
        <v>1.6215238610639754E-2</v>
      </c>
      <c r="AP32" s="1365">
        <v>2.1422038142379428E-3</v>
      </c>
      <c r="AQ32" s="1365">
        <v>3.2793314851318951E-3</v>
      </c>
      <c r="AR32" s="1365">
        <v>4.2628729222402739E-2</v>
      </c>
      <c r="AS32" s="1365">
        <v>3.7832686913105353E-2</v>
      </c>
      <c r="AT32" s="1365">
        <v>8.0224611319737044E-3</v>
      </c>
      <c r="AU32" s="1365">
        <v>1.7692887375161555E-2</v>
      </c>
      <c r="AV32" s="1365">
        <v>9.8121252747570744E-3</v>
      </c>
      <c r="AW32" s="1365">
        <v>9.1205204506016014E-4</v>
      </c>
      <c r="AX32" s="1365">
        <v>1.3931610861528583E-3</v>
      </c>
      <c r="AY32" s="1365">
        <v>1.235124813437332E-2</v>
      </c>
      <c r="AZ32" s="1365">
        <v>9.7267087256462537E-3</v>
      </c>
      <c r="BA32" s="1365">
        <v>1.1180990558387455E-3</v>
      </c>
      <c r="BB32" s="1365">
        <v>4.35400495269653E-3</v>
      </c>
      <c r="BC32" s="1365">
        <v>3.7299546187054733E-3</v>
      </c>
      <c r="BD32" s="1365">
        <v>2.22108306213417E-4</v>
      </c>
      <c r="BE32" s="1365">
        <v>3.0254179219208832E-4</v>
      </c>
      <c r="BF32" s="1365"/>
      <c r="BG32" s="1365"/>
      <c r="BH32" s="1365"/>
      <c r="BI32" s="1365"/>
      <c r="BJ32" s="1365"/>
      <c r="BK32" s="1365"/>
      <c r="BL32" s="1365"/>
      <c r="BM32" s="1365">
        <v>0.66310097885061769</v>
      </c>
      <c r="BN32" s="1365">
        <v>0.67330076801123395</v>
      </c>
      <c r="BO32" s="1365">
        <v>0.60425501721593</v>
      </c>
      <c r="BP32" s="1365">
        <v>5.1768694337375895E-2</v>
      </c>
      <c r="BQ32" s="1365">
        <v>3.449398660639709E-3</v>
      </c>
      <c r="BR32" s="1365">
        <v>2.8499469358100778E-3</v>
      </c>
      <c r="BS32" s="1365">
        <v>1.0977710861478163E-2</v>
      </c>
      <c r="BT32" s="1365"/>
      <c r="BU32" s="1365"/>
      <c r="BV32" s="1365"/>
      <c r="BW32" s="1365"/>
      <c r="BX32" s="1365"/>
      <c r="BY32" s="1365"/>
      <c r="BZ32" s="1365"/>
      <c r="CA32" s="1365">
        <v>1.4366801519431323E-2</v>
      </c>
      <c r="CB32" s="1365">
        <v>7.6522145108503595E-3</v>
      </c>
      <c r="CC32" s="1365">
        <v>6.7653867396348594E-3</v>
      </c>
      <c r="CD32" s="1365">
        <v>4.4846513760709774E-3</v>
      </c>
      <c r="CE32" s="1365">
        <v>3.4598510228576488E-3</v>
      </c>
      <c r="CF32" s="1365">
        <v>1.9375804913422242E-3</v>
      </c>
      <c r="CG32" s="1365">
        <v>6.8675097739127162E-4</v>
      </c>
      <c r="CH32" s="1365">
        <v>6.7145870085809634E-3</v>
      </c>
    </row>
    <row r="33" spans="1:86" x14ac:dyDescent="0.2">
      <c r="A33" s="1365">
        <v>1944</v>
      </c>
      <c r="B33" s="1365">
        <v>1</v>
      </c>
      <c r="C33" s="1365">
        <v>1</v>
      </c>
      <c r="D33" s="1365">
        <v>0.76097892820784485</v>
      </c>
      <c r="E33" s="1365">
        <v>0.18018565198133651</v>
      </c>
      <c r="F33" s="1365">
        <v>2.9456919916903711E-2</v>
      </c>
      <c r="G33" s="1365">
        <v>6.5498100844425221E-3</v>
      </c>
      <c r="H33" s="1365">
        <v>2.2828689809472478E-2</v>
      </c>
      <c r="I33" s="1365"/>
      <c r="J33" s="1365"/>
      <c r="K33" s="1365"/>
      <c r="L33" s="1365"/>
      <c r="M33" s="1365"/>
      <c r="N33" s="1365"/>
      <c r="O33" s="1365"/>
      <c r="P33" s="1365">
        <v>0.32512530985454757</v>
      </c>
      <c r="Q33" s="1365">
        <v>0.31548869949228209</v>
      </c>
      <c r="R33" s="1365">
        <v>0.19261649589755697</v>
      </c>
      <c r="S33" s="1365">
        <v>8.7057328547984536E-2</v>
      </c>
      <c r="T33" s="1365">
        <v>2.1682645919632502E-2</v>
      </c>
      <c r="U33" s="1365">
        <v>4.8526630177850149E-3</v>
      </c>
      <c r="V33" s="1365">
        <v>9.2757246814427624E-3</v>
      </c>
      <c r="W33" s="1365">
        <v>0.22765102190252962</v>
      </c>
      <c r="X33" s="1365">
        <v>0.21758283883058169</v>
      </c>
      <c r="Y33" s="1365">
        <v>0.10634935056087587</v>
      </c>
      <c r="Z33" s="1365">
        <v>7.8326746235120301E-2</v>
      </c>
      <c r="AA33" s="1365">
        <v>2.0938422024241399E-2</v>
      </c>
      <c r="AB33" s="1365">
        <v>4.1974583176257142E-3</v>
      </c>
      <c r="AC33" s="1365">
        <v>7.7671614629154558E-3</v>
      </c>
      <c r="AD33" s="1365">
        <v>0.1128093433718807</v>
      </c>
      <c r="AE33" s="1365">
        <v>0.1053867000025793</v>
      </c>
      <c r="AF33" s="1365">
        <v>3.2455906753674928E-2</v>
      </c>
      <c r="AG33" s="1365">
        <v>4.9324841908998364E-2</v>
      </c>
      <c r="AH33" s="1365">
        <v>1.6567956655528602E-2</v>
      </c>
      <c r="AI33" s="1365">
        <v>2.5670910349280315E-3</v>
      </c>
      <c r="AJ33" s="1365">
        <v>4.4672013944348802E-3</v>
      </c>
      <c r="AK33" s="1365">
        <v>8.2574939328391106E-2</v>
      </c>
      <c r="AL33" s="1365">
        <v>7.6036185090145494E-2</v>
      </c>
      <c r="AM33" s="1365">
        <v>2.1382396830490952E-2</v>
      </c>
      <c r="AN33" s="1365">
        <v>3.5633852791854215E-2</v>
      </c>
      <c r="AO33" s="1365">
        <v>1.3927384896776258E-2</v>
      </c>
      <c r="AP33" s="1365">
        <v>1.8930569871013986E-3</v>
      </c>
      <c r="AQ33" s="1365">
        <v>3.1956901031167258E-3</v>
      </c>
      <c r="AR33" s="1365">
        <v>3.7556085801448078E-2</v>
      </c>
      <c r="AS33" s="1365">
        <v>3.3274228934788347E-2</v>
      </c>
      <c r="AT33" s="1365">
        <v>7.3479458028667408E-3</v>
      </c>
      <c r="AU33" s="1365">
        <v>1.5196877911033503E-2</v>
      </c>
      <c r="AV33" s="1365">
        <v>8.5509587339990135E-3</v>
      </c>
      <c r="AW33" s="1365">
        <v>8.2578598867070021E-4</v>
      </c>
      <c r="AX33" s="1365">
        <v>1.348876216850704E-3</v>
      </c>
      <c r="AY33" s="1365">
        <v>1.1642370843730741E-2</v>
      </c>
      <c r="AZ33" s="1365">
        <v>9.240911360951223E-3</v>
      </c>
      <c r="BA33" s="1365">
        <v>1.1562751788536587E-3</v>
      </c>
      <c r="BB33" s="1365">
        <v>3.6571605824864094E-3</v>
      </c>
      <c r="BC33" s="1365">
        <v>3.8625483598469595E-3</v>
      </c>
      <c r="BD33" s="1365">
        <v>2.3010773567420402E-4</v>
      </c>
      <c r="BE33" s="1365">
        <v>3.3278209010446447E-4</v>
      </c>
      <c r="BF33" s="1365"/>
      <c r="BG33" s="1365"/>
      <c r="BH33" s="1365"/>
      <c r="BI33" s="1365"/>
      <c r="BJ33" s="1365"/>
      <c r="BK33" s="1365"/>
      <c r="BL33" s="1365"/>
      <c r="BM33" s="1365">
        <v>0.67487469014545243</v>
      </c>
      <c r="BN33" s="1365">
        <v>0.68451130050771791</v>
      </c>
      <c r="BO33" s="1365">
        <v>0.56836243231028782</v>
      </c>
      <c r="BP33" s="1365">
        <v>9.3128323433351978E-2</v>
      </c>
      <c r="BQ33" s="1365">
        <v>7.7742739972712083E-3</v>
      </c>
      <c r="BR33" s="1365">
        <v>1.6971470666575072E-3</v>
      </c>
      <c r="BS33" s="1365">
        <v>1.3552965128029715E-2</v>
      </c>
      <c r="BT33" s="1365"/>
      <c r="BU33" s="1365"/>
      <c r="BV33" s="1365"/>
      <c r="BW33" s="1365"/>
      <c r="BX33" s="1365"/>
      <c r="BY33" s="1365"/>
      <c r="BZ33" s="1365"/>
      <c r="CA33" s="1365">
        <v>1.4605387975484987E-2</v>
      </c>
      <c r="CB33" s="1365">
        <v>7.2327250103477675E-3</v>
      </c>
      <c r="CC33" s="1365">
        <v>6.4010020871465524E-3</v>
      </c>
      <c r="CD33" s="1365">
        <v>3.9911740054994213E-3</v>
      </c>
      <c r="CE33" s="1365">
        <v>3.1085582004532161E-3</v>
      </c>
      <c r="CF33" s="1365">
        <v>1.6960569329104701E-3</v>
      </c>
      <c r="CG33" s="1365">
        <v>6.2499779668454718E-4</v>
      </c>
      <c r="CH33" s="1365">
        <v>7.3726629651372196E-3</v>
      </c>
    </row>
    <row r="34" spans="1:86" x14ac:dyDescent="0.2">
      <c r="A34" s="1365">
        <v>1945</v>
      </c>
      <c r="B34" s="1365">
        <v>1</v>
      </c>
      <c r="C34" s="1365">
        <v>1</v>
      </c>
      <c r="D34" s="1365">
        <v>0.75679127098315901</v>
      </c>
      <c r="E34" s="1365">
        <v>0.18469441018652086</v>
      </c>
      <c r="F34" s="1365">
        <v>2.926125288229274E-2</v>
      </c>
      <c r="G34" s="1365">
        <v>6.5063030945704259E-3</v>
      </c>
      <c r="H34" s="1365">
        <v>2.2746762853456892E-2</v>
      </c>
      <c r="I34" s="1365"/>
      <c r="J34" s="1365"/>
      <c r="K34" s="1365"/>
      <c r="L34" s="1365"/>
      <c r="M34" s="1365"/>
      <c r="N34" s="1365"/>
      <c r="O34" s="1365"/>
      <c r="P34" s="1365">
        <v>0.34423310442267135</v>
      </c>
      <c r="Q34" s="1365">
        <v>0.32644588706207495</v>
      </c>
      <c r="R34" s="1365">
        <v>0.18733748545265536</v>
      </c>
      <c r="S34" s="1365">
        <v>0.10203799256734787</v>
      </c>
      <c r="T34" s="1365">
        <v>2.2229011181202133E-2</v>
      </c>
      <c r="U34" s="1365">
        <v>5.0168497250493759E-3</v>
      </c>
      <c r="V34" s="1365">
        <v>9.8245320958588057E-3</v>
      </c>
      <c r="W34" s="1365">
        <v>0.247945827268267</v>
      </c>
      <c r="X34" s="1365">
        <v>0.22903431644415392</v>
      </c>
      <c r="Y34" s="1365">
        <v>0.10356018527181964</v>
      </c>
      <c r="Z34" s="1365">
        <v>9.115028485227325E-2</v>
      </c>
      <c r="AA34" s="1365">
        <v>2.1635852683269511E-2</v>
      </c>
      <c r="AB34" s="1365">
        <v>4.4189095337848917E-3</v>
      </c>
      <c r="AC34" s="1365">
        <v>8.2690806397558297E-3</v>
      </c>
      <c r="AD34" s="1365">
        <v>0.1251579109368974</v>
      </c>
      <c r="AE34" s="1365">
        <v>0.1107119394880994</v>
      </c>
      <c r="AF34" s="1365">
        <v>3.2855682861737324E-2</v>
      </c>
      <c r="AG34" s="1365">
        <v>5.3913551768160831E-2</v>
      </c>
      <c r="AH34" s="1365">
        <v>1.6580649781938482E-2</v>
      </c>
      <c r="AI34" s="1365">
        <v>2.7099553490683931E-3</v>
      </c>
      <c r="AJ34" s="1365">
        <v>4.6520321716793716E-3</v>
      </c>
      <c r="AK34" s="1365">
        <v>9.138062880728734E-2</v>
      </c>
      <c r="AL34" s="1365">
        <v>7.8688286470742441E-2</v>
      </c>
      <c r="AM34" s="1365">
        <v>2.1527361845585583E-2</v>
      </c>
      <c r="AN34" s="1365">
        <v>3.792639749039519E-2</v>
      </c>
      <c r="AO34" s="1365">
        <v>1.3889149997354418E-2</v>
      </c>
      <c r="AP34" s="1365">
        <v>2.0115989210173291E-3</v>
      </c>
      <c r="AQ34" s="1365">
        <v>3.3336982206141363E-3</v>
      </c>
      <c r="AR34" s="1365">
        <v>4.1591811045259677E-2</v>
      </c>
      <c r="AS34" s="1365">
        <v>3.3188697173565498E-2</v>
      </c>
      <c r="AT34" s="1365">
        <v>7.2294280809243302E-3</v>
      </c>
      <c r="AU34" s="1365">
        <v>1.5119972062916714E-2</v>
      </c>
      <c r="AV34" s="1365">
        <v>8.5321251775116718E-3</v>
      </c>
      <c r="AW34" s="1365">
        <v>9.1081869041834758E-4</v>
      </c>
      <c r="AX34" s="1365">
        <v>1.3964946095004445E-3</v>
      </c>
      <c r="AY34" s="1365">
        <v>1.2633914667333801E-2</v>
      </c>
      <c r="AZ34" s="1365">
        <v>8.4491417334779453E-3</v>
      </c>
      <c r="BA34" s="1365">
        <v>1.1303306689142687E-3</v>
      </c>
      <c r="BB34" s="1365">
        <v>2.9613110746918468E-3</v>
      </c>
      <c r="BC34" s="1365">
        <v>3.7619910582080921E-3</v>
      </c>
      <c r="BD34" s="1365">
        <v>2.624662364991396E-4</v>
      </c>
      <c r="BE34" s="1365">
        <v>3.330552889860049E-4</v>
      </c>
      <c r="BF34" s="1365"/>
      <c r="BG34" s="1365"/>
      <c r="BH34" s="1365"/>
      <c r="BI34" s="1365"/>
      <c r="BJ34" s="1365"/>
      <c r="BK34" s="1365"/>
      <c r="BL34" s="1365"/>
      <c r="BM34" s="1365">
        <v>0.65576689557732859</v>
      </c>
      <c r="BN34" s="1365">
        <v>0.673554112937925</v>
      </c>
      <c r="BO34" s="1365">
        <v>0.56945378553050363</v>
      </c>
      <c r="BP34" s="1365">
        <v>8.2656417619172987E-2</v>
      </c>
      <c r="BQ34" s="1365">
        <v>7.0322417010906073E-3</v>
      </c>
      <c r="BR34" s="1365">
        <v>1.48945336952105E-3</v>
      </c>
      <c r="BS34" s="1365">
        <v>1.2922230757598087E-2</v>
      </c>
      <c r="BT34" s="1365"/>
      <c r="BU34" s="1365"/>
      <c r="BV34" s="1365"/>
      <c r="BW34" s="1365"/>
      <c r="BX34" s="1365"/>
      <c r="BY34" s="1365"/>
      <c r="BZ34" s="1365"/>
      <c r="CA34" s="1365">
        <v>3.4106030690256757E-2</v>
      </c>
      <c r="CB34" s="1365">
        <v>1.5747005025612375E-2</v>
      </c>
      <c r="CC34" s="1365">
        <v>1.3897202829310486E-2</v>
      </c>
      <c r="CD34" s="1365">
        <v>8.4047284445564977E-3</v>
      </c>
      <c r="CE34" s="1365">
        <v>6.5242089179137173E-3</v>
      </c>
      <c r="CF34" s="1365">
        <v>3.4823556541617004E-3</v>
      </c>
      <c r="CG34" s="1365">
        <v>1.1415854277253817E-3</v>
      </c>
      <c r="CH34" s="1365">
        <v>1.8359025664644382E-2</v>
      </c>
    </row>
    <row r="35" spans="1:86" x14ac:dyDescent="0.2">
      <c r="A35" s="1365">
        <v>1946</v>
      </c>
      <c r="B35" s="1365">
        <v>1</v>
      </c>
      <c r="C35" s="1365">
        <v>1</v>
      </c>
      <c r="D35" s="1365">
        <v>0.74318154232046385</v>
      </c>
      <c r="E35" s="1365">
        <v>0.19463800652862753</v>
      </c>
      <c r="F35" s="1365">
        <v>3.1288237442565842E-2</v>
      </c>
      <c r="G35" s="1365">
        <v>7.9508657273586105E-3</v>
      </c>
      <c r="H35" s="1365">
        <v>2.2941347980984256E-2</v>
      </c>
      <c r="I35" s="1365"/>
      <c r="J35" s="1365"/>
      <c r="K35" s="1365"/>
      <c r="L35" s="1365"/>
      <c r="M35" s="1365"/>
      <c r="N35" s="1365"/>
      <c r="O35" s="1365"/>
      <c r="P35" s="1365">
        <v>0.36699551227328814</v>
      </c>
      <c r="Q35" s="1365">
        <v>0.34616394068930384</v>
      </c>
      <c r="R35" s="1365">
        <v>0.18682959715164618</v>
      </c>
      <c r="S35" s="1365">
        <v>0.11615342898979557</v>
      </c>
      <c r="T35" s="1365">
        <v>2.7149741164094559E-2</v>
      </c>
      <c r="U35" s="1365">
        <v>5.2524074396675096E-3</v>
      </c>
      <c r="V35" s="1365">
        <v>1.0779494263092673E-2</v>
      </c>
      <c r="W35" s="1365">
        <v>0.26765386402673913</v>
      </c>
      <c r="X35" s="1365">
        <v>0.24657740220126542</v>
      </c>
      <c r="Y35" s="1365">
        <v>0.10691718858716882</v>
      </c>
      <c r="Z35" s="1365">
        <v>0.10009617627193228</v>
      </c>
      <c r="AA35" s="1365">
        <v>2.5913237558626543E-2</v>
      </c>
      <c r="AB35" s="1365">
        <v>4.6653599795378597E-3</v>
      </c>
      <c r="AC35" s="1365">
        <v>8.9861693908423711E-3</v>
      </c>
      <c r="AD35" s="1365">
        <v>0.1327705253334413</v>
      </c>
      <c r="AE35" s="1365">
        <v>0.1176242577054763</v>
      </c>
      <c r="AF35" s="1365">
        <v>3.7065372905357413E-2</v>
      </c>
      <c r="AG35" s="1365">
        <v>5.3213963663075063E-2</v>
      </c>
      <c r="AH35" s="1365">
        <v>1.9571304602638787E-2</v>
      </c>
      <c r="AI35" s="1365">
        <v>2.7966227667866094E-3</v>
      </c>
      <c r="AJ35" s="1365">
        <v>4.9788991552134126E-3</v>
      </c>
      <c r="AK35" s="1365">
        <v>9.612431985405244E-2</v>
      </c>
      <c r="AL35" s="1365">
        <v>8.2807493281650546E-2</v>
      </c>
      <c r="AM35" s="1365">
        <v>2.422549003327169E-2</v>
      </c>
      <c r="AN35" s="1365">
        <v>3.6530883444546421E-2</v>
      </c>
      <c r="AO35" s="1365">
        <v>1.6391786657240871E-2</v>
      </c>
      <c r="AP35" s="1365">
        <v>2.0888131526550658E-3</v>
      </c>
      <c r="AQ35" s="1365">
        <v>3.5724505941068978E-3</v>
      </c>
      <c r="AR35" s="1365">
        <v>4.391740338619992E-2</v>
      </c>
      <c r="AS35" s="1365">
        <v>3.4321167613422653E-2</v>
      </c>
      <c r="AT35" s="1365">
        <v>8.2012306373454302E-3</v>
      </c>
      <c r="AU35" s="1365">
        <v>1.3289087335125018E-2</v>
      </c>
      <c r="AV35" s="1365">
        <v>1.0279484502372311E-2</v>
      </c>
      <c r="AW35" s="1365">
        <v>9.8945680708589626E-4</v>
      </c>
      <c r="AX35" s="1365">
        <v>1.5588535265488117E-3</v>
      </c>
      <c r="AY35" s="1365">
        <v>1.47283742297185E-2</v>
      </c>
      <c r="AZ35" s="1365">
        <v>9.1638256707099307E-3</v>
      </c>
      <c r="BA35" s="1365">
        <v>1.3834859038225999E-3</v>
      </c>
      <c r="BB35" s="1365">
        <v>2.2367354274018384E-3</v>
      </c>
      <c r="BC35" s="1365">
        <v>4.8090028805082615E-3</v>
      </c>
      <c r="BD35" s="1365">
        <v>3.2842611273327583E-4</v>
      </c>
      <c r="BE35" s="1365">
        <v>4.0676236578855447E-4</v>
      </c>
      <c r="BF35" s="1365"/>
      <c r="BG35" s="1365"/>
      <c r="BH35" s="1365"/>
      <c r="BI35" s="1365"/>
      <c r="BJ35" s="1365"/>
      <c r="BK35" s="1365"/>
      <c r="BL35" s="1365"/>
      <c r="BM35" s="1365">
        <v>0.63300448772671181</v>
      </c>
      <c r="BN35" s="1365">
        <v>0.65383605931069622</v>
      </c>
      <c r="BO35" s="1365">
        <v>0.5563519451688177</v>
      </c>
      <c r="BP35" s="1365">
        <v>7.8484577538831965E-2</v>
      </c>
      <c r="BQ35" s="1365">
        <v>4.1384962784712827E-3</v>
      </c>
      <c r="BR35" s="1365">
        <v>2.6984582876911009E-3</v>
      </c>
      <c r="BS35" s="1365">
        <v>1.2161853717891583E-2</v>
      </c>
      <c r="BT35" s="1365"/>
      <c r="BU35" s="1365"/>
      <c r="BV35" s="1365"/>
      <c r="BW35" s="1365"/>
      <c r="BX35" s="1365"/>
      <c r="BY35" s="1365"/>
      <c r="BZ35" s="1365"/>
      <c r="CA35" s="1365">
        <v>4.5946614878062973E-2</v>
      </c>
      <c r="CB35" s="1365">
        <v>2.1329209002173381E-2</v>
      </c>
      <c r="CC35" s="1365">
        <v>1.7525647004224595E-2</v>
      </c>
      <c r="CD35" s="1365">
        <v>9.4801417145017434E-3</v>
      </c>
      <c r="CE35" s="1365">
        <v>7.1777454625517063E-3</v>
      </c>
      <c r="CF35" s="1365">
        <v>3.9917044335350095E-3</v>
      </c>
      <c r="CG35" s="1365">
        <v>1.5286043722387342E-3</v>
      </c>
      <c r="CH35" s="1365">
        <v>2.4617405875889592E-2</v>
      </c>
    </row>
    <row r="36" spans="1:86" x14ac:dyDescent="0.2">
      <c r="A36" s="1365">
        <v>1947</v>
      </c>
      <c r="B36" s="1365">
        <v>1</v>
      </c>
      <c r="C36" s="1365">
        <v>1</v>
      </c>
      <c r="D36" s="1365">
        <v>0.7654702854092269</v>
      </c>
      <c r="E36" s="1365">
        <v>0.17104104953607799</v>
      </c>
      <c r="F36" s="1365">
        <v>3.2666806550900943E-2</v>
      </c>
      <c r="G36" s="1365">
        <v>7.486935436214928E-3</v>
      </c>
      <c r="H36" s="1365">
        <v>2.3334923067579335E-2</v>
      </c>
      <c r="I36" s="1365"/>
      <c r="J36" s="1365"/>
      <c r="K36" s="1365"/>
      <c r="L36" s="1365"/>
      <c r="M36" s="1365"/>
      <c r="N36" s="1365"/>
      <c r="O36" s="1365"/>
      <c r="P36" s="1365">
        <v>0.34347880643880307</v>
      </c>
      <c r="Q36" s="1365">
        <v>0.33017177593435576</v>
      </c>
      <c r="R36" s="1365">
        <v>0.18633000308829792</v>
      </c>
      <c r="S36" s="1365">
        <v>0.10001306270671673</v>
      </c>
      <c r="T36" s="1365">
        <v>2.8193774778383487E-2</v>
      </c>
      <c r="U36" s="1365">
        <v>4.6448721850809163E-3</v>
      </c>
      <c r="V36" s="1365">
        <v>1.0989967354563727E-2</v>
      </c>
      <c r="W36" s="1365">
        <v>0.246782759044961</v>
      </c>
      <c r="X36" s="1365">
        <v>0.2329946264784413</v>
      </c>
      <c r="Y36" s="1365">
        <v>0.10700554431116834</v>
      </c>
      <c r="Z36" s="1365">
        <v>8.5337283695686036E-2</v>
      </c>
      <c r="AA36" s="1365">
        <v>2.7239511052554864E-2</v>
      </c>
      <c r="AB36" s="1365">
        <v>4.1201043369470895E-3</v>
      </c>
      <c r="AC36" s="1365">
        <v>9.2921058123427661E-3</v>
      </c>
      <c r="AD36" s="1365">
        <v>0.11955055203166751</v>
      </c>
      <c r="AE36" s="1365">
        <v>0.10953835923874261</v>
      </c>
      <c r="AF36" s="1365">
        <v>3.7683124110437297E-2</v>
      </c>
      <c r="AG36" s="1365">
        <v>4.3140726470419076E-2</v>
      </c>
      <c r="AH36" s="1365">
        <v>2.1042369369740781E-2</v>
      </c>
      <c r="AI36" s="1365">
        <v>2.4429359188728478E-3</v>
      </c>
      <c r="AJ36" s="1365">
        <v>5.2291686185848138E-3</v>
      </c>
      <c r="AK36" s="1365">
        <v>8.6136609273865794E-2</v>
      </c>
      <c r="AL36" s="1365">
        <v>7.7074987317122604E-2</v>
      </c>
      <c r="AM36" s="1365">
        <v>2.4597057403910726E-2</v>
      </c>
      <c r="AN36" s="1365">
        <v>2.9031765306197176E-2</v>
      </c>
      <c r="AO36" s="1365">
        <v>1.7816374303463452E-2</v>
      </c>
      <c r="AP36" s="1365">
        <v>1.8056196388294336E-3</v>
      </c>
      <c r="AQ36" s="1365">
        <v>3.824156582118756E-3</v>
      </c>
      <c r="AR36" s="1365">
        <v>3.9182105759787582E-2</v>
      </c>
      <c r="AS36" s="1365">
        <v>3.2356965444957558E-2</v>
      </c>
      <c r="AT36" s="1365">
        <v>8.324865416107113E-3</v>
      </c>
      <c r="AU36" s="1365">
        <v>1.0002243350897682E-2</v>
      </c>
      <c r="AV36" s="1365">
        <v>1.1441140576852128E-2</v>
      </c>
      <c r="AW36" s="1365">
        <v>8.4553728054481345E-4</v>
      </c>
      <c r="AX36" s="1365">
        <v>1.7432150899730462E-3</v>
      </c>
      <c r="AY36" s="1365">
        <v>1.3035162087810491E-2</v>
      </c>
      <c r="AZ36" s="1365">
        <v>9.0289404896681663E-3</v>
      </c>
      <c r="BA36" s="1365">
        <v>1.3565359601452076E-3</v>
      </c>
      <c r="BB36" s="1365">
        <v>1.5428466016526171E-3</v>
      </c>
      <c r="BC36" s="1365">
        <v>5.3830045140208999E-3</v>
      </c>
      <c r="BD36" s="1365">
        <v>2.6964760646649543E-4</v>
      </c>
      <c r="BE36" s="1365">
        <v>4.7689664783767628E-4</v>
      </c>
      <c r="BF36" s="1365"/>
      <c r="BG36" s="1365"/>
      <c r="BH36" s="1365"/>
      <c r="BI36" s="1365"/>
      <c r="BJ36" s="1365"/>
      <c r="BK36" s="1365"/>
      <c r="BL36" s="1365"/>
      <c r="BM36" s="1365">
        <v>0.65652119356119698</v>
      </c>
      <c r="BN36" s="1365">
        <v>0.66982822406564424</v>
      </c>
      <c r="BO36" s="1365">
        <v>0.57914028232092896</v>
      </c>
      <c r="BP36" s="1365">
        <v>7.1027986829361262E-2</v>
      </c>
      <c r="BQ36" s="1365">
        <v>4.4730317725174551E-3</v>
      </c>
      <c r="BR36" s="1365">
        <v>2.8420632511340117E-3</v>
      </c>
      <c r="BS36" s="1365">
        <v>1.2344955713015608E-2</v>
      </c>
      <c r="BT36" s="1365"/>
      <c r="BU36" s="1365"/>
      <c r="BV36" s="1365"/>
      <c r="BW36" s="1365"/>
      <c r="BX36" s="1365"/>
      <c r="BY36" s="1365"/>
      <c r="BZ36" s="1365"/>
      <c r="CA36" s="1365">
        <v>2.8736521967623357E-2</v>
      </c>
      <c r="CB36" s="1365">
        <v>1.2703497895965079E-2</v>
      </c>
      <c r="CC36" s="1365">
        <v>1.063530340745371E-2</v>
      </c>
      <c r="CD36" s="1365">
        <v>5.8992148071726255E-3</v>
      </c>
      <c r="CE36" s="1365">
        <v>4.6048624374496003E-3</v>
      </c>
      <c r="CF36" s="1365">
        <v>2.7706640709427985E-3</v>
      </c>
      <c r="CG36" s="1365">
        <v>1.0941169730881801E-3</v>
      </c>
      <c r="CH36" s="1365">
        <v>1.6033024071658276E-2</v>
      </c>
    </row>
    <row r="37" spans="1:86" x14ac:dyDescent="0.2">
      <c r="A37" s="1365">
        <v>1948</v>
      </c>
      <c r="B37" s="1365">
        <v>1</v>
      </c>
      <c r="C37" s="1365">
        <v>1</v>
      </c>
      <c r="D37" s="1365">
        <v>0.76003540005970083</v>
      </c>
      <c r="E37" s="1365">
        <v>0.17366176793623345</v>
      </c>
      <c r="F37" s="1365">
        <v>3.4063934403320284E-2</v>
      </c>
      <c r="G37" s="1365">
        <v>7.7527828979192283E-3</v>
      </c>
      <c r="H37" s="1365">
        <v>2.4486114702826106E-2</v>
      </c>
      <c r="I37" s="1365"/>
      <c r="J37" s="1365"/>
      <c r="K37" s="1365"/>
      <c r="L37" s="1365"/>
      <c r="M37" s="1365"/>
      <c r="N37" s="1365"/>
      <c r="O37" s="1365"/>
      <c r="P37" s="1365">
        <v>0.35013508333029786</v>
      </c>
      <c r="Q37" s="1365">
        <v>0.33720637645202806</v>
      </c>
      <c r="R37" s="1365">
        <v>0.20118663253068153</v>
      </c>
      <c r="S37" s="1365">
        <v>9.1195758783392283E-2</v>
      </c>
      <c r="T37" s="1365">
        <v>2.9059880260112744E-2</v>
      </c>
      <c r="U37" s="1365">
        <v>4.6812284010148784E-3</v>
      </c>
      <c r="V37" s="1365">
        <v>1.1091727470362547E-2</v>
      </c>
      <c r="W37" s="1365">
        <v>0.25055218389699002</v>
      </c>
      <c r="X37" s="1365">
        <v>0.23695979226593739</v>
      </c>
      <c r="Y37" s="1365">
        <v>0.11625884970555389</v>
      </c>
      <c r="Z37" s="1365">
        <v>7.9034056797939664E-2</v>
      </c>
      <c r="AA37" s="1365">
        <v>2.8201602561898402E-2</v>
      </c>
      <c r="AB37" s="1365">
        <v>4.0910444751264558E-3</v>
      </c>
      <c r="AC37" s="1365">
        <v>9.3831682176458917E-3</v>
      </c>
      <c r="AD37" s="1365">
        <v>0.12242600017043</v>
      </c>
      <c r="AE37" s="1365">
        <v>0.1126987247414394</v>
      </c>
      <c r="AF37" s="1365">
        <v>3.9596960086702451E-2</v>
      </c>
      <c r="AG37" s="1365">
        <v>4.2428308670555082E-2</v>
      </c>
      <c r="AH37" s="1365">
        <v>2.2632024294413383E-2</v>
      </c>
      <c r="AI37" s="1365">
        <v>2.4949779952046932E-3</v>
      </c>
      <c r="AJ37" s="1365">
        <v>5.549144364509373E-3</v>
      </c>
      <c r="AK37" s="1365">
        <v>8.9003058703630997E-2</v>
      </c>
      <c r="AL37" s="1365">
        <v>8.0260486391497243E-2</v>
      </c>
      <c r="AM37" s="1365">
        <v>2.5989429256508635E-2</v>
      </c>
      <c r="AN37" s="1365">
        <v>2.8651932486269148E-2</v>
      </c>
      <c r="AO37" s="1365">
        <v>1.9631123632086099E-2</v>
      </c>
      <c r="AP37" s="1365">
        <v>1.8628248622595388E-3</v>
      </c>
      <c r="AQ37" s="1365">
        <v>4.1279314517303021E-3</v>
      </c>
      <c r="AR37" s="1365">
        <v>4.0551428153601458E-2</v>
      </c>
      <c r="AS37" s="1365">
        <v>3.4371439795543267E-2</v>
      </c>
      <c r="AT37" s="1365">
        <v>8.9717123928855121E-3</v>
      </c>
      <c r="AU37" s="1365">
        <v>1.0025249787066589E-2</v>
      </c>
      <c r="AV37" s="1365">
        <v>1.2655240940874356E-2</v>
      </c>
      <c r="AW37" s="1365">
        <v>8.4370159310870828E-4</v>
      </c>
      <c r="AX37" s="1365">
        <v>1.8783515061815866E-3</v>
      </c>
      <c r="AY37" s="1365">
        <v>1.305499232691632E-2</v>
      </c>
      <c r="AZ37" s="1365">
        <v>9.538511856595348E-3</v>
      </c>
      <c r="BA37" s="1365">
        <v>1.4903405314573061E-3</v>
      </c>
      <c r="BB37" s="1365">
        <v>1.6344769022763898E-3</v>
      </c>
      <c r="BC37" s="1365">
        <v>5.6671949248423073E-3</v>
      </c>
      <c r="BD37" s="1365">
        <v>2.5328361490688901E-4</v>
      </c>
      <c r="BE37" s="1365">
        <v>4.9618190997618343E-4</v>
      </c>
      <c r="BF37" s="1365"/>
      <c r="BG37" s="1365"/>
      <c r="BH37" s="1365"/>
      <c r="BI37" s="1365"/>
      <c r="BJ37" s="1365"/>
      <c r="BK37" s="1365"/>
      <c r="BL37" s="1365"/>
      <c r="BM37" s="1365">
        <v>0.64986491666970214</v>
      </c>
      <c r="BN37" s="1365">
        <v>0.66279362354797189</v>
      </c>
      <c r="BO37" s="1365">
        <v>0.55884876752901924</v>
      </c>
      <c r="BP37" s="1365">
        <v>8.2466009152841163E-2</v>
      </c>
      <c r="BQ37" s="1365">
        <v>5.0040541432075404E-3</v>
      </c>
      <c r="BR37" s="1365">
        <v>3.0715544969043499E-3</v>
      </c>
      <c r="BS37" s="1365">
        <v>1.3394387232463559E-2</v>
      </c>
      <c r="BT37" s="1365"/>
      <c r="BU37" s="1365"/>
      <c r="BV37" s="1365"/>
      <c r="BW37" s="1365"/>
      <c r="BX37" s="1365"/>
      <c r="BY37" s="1365"/>
      <c r="BZ37" s="1365"/>
      <c r="CA37" s="1365">
        <v>2.6160395810998913E-2</v>
      </c>
      <c r="CB37" s="1365">
        <v>1.2099589286931835E-2</v>
      </c>
      <c r="CC37" s="1365">
        <v>1.0331603399387131E-2</v>
      </c>
      <c r="CD37" s="1365">
        <v>5.7601864618724791E-3</v>
      </c>
      <c r="CE37" s="1365">
        <v>4.5016249063740358E-3</v>
      </c>
      <c r="CF37" s="1365">
        <v>2.5578638597099665E-3</v>
      </c>
      <c r="CG37" s="1365">
        <v>9.637807414836693E-4</v>
      </c>
      <c r="CH37" s="1365">
        <v>1.4060806524067078E-2</v>
      </c>
    </row>
    <row r="38" spans="1:86" x14ac:dyDescent="0.2">
      <c r="A38" s="1365">
        <v>1949</v>
      </c>
      <c r="B38" s="1365">
        <v>1</v>
      </c>
      <c r="C38" s="1365">
        <v>1</v>
      </c>
      <c r="D38" s="1365">
        <v>0.76466582877464007</v>
      </c>
      <c r="E38" s="1365">
        <v>0.16199813915692574</v>
      </c>
      <c r="F38" s="1365">
        <v>3.6334716460296831E-2</v>
      </c>
      <c r="G38" s="1365">
        <v>9.2602965892902896E-3</v>
      </c>
      <c r="H38" s="1365">
        <v>2.7741019018847294E-2</v>
      </c>
      <c r="I38" s="1365"/>
      <c r="J38" s="1365"/>
      <c r="K38" s="1365"/>
      <c r="L38" s="1365"/>
      <c r="M38" s="1365"/>
      <c r="N38" s="1365"/>
      <c r="O38" s="1365"/>
      <c r="P38" s="1365">
        <v>0.34750996242854648</v>
      </c>
      <c r="Q38" s="1365">
        <v>0.33763098095195454</v>
      </c>
      <c r="R38" s="1365">
        <v>0.21242853501658043</v>
      </c>
      <c r="S38" s="1365">
        <v>7.788776326560394E-2</v>
      </c>
      <c r="T38" s="1365">
        <v>2.9965713612800149E-2</v>
      </c>
      <c r="U38" s="1365">
        <v>5.259814110761608E-3</v>
      </c>
      <c r="V38" s="1365">
        <v>1.2095333556806E-2</v>
      </c>
      <c r="W38" s="1365">
        <v>0.2450541024555678</v>
      </c>
      <c r="X38" s="1365">
        <v>0.23461915111456019</v>
      </c>
      <c r="Y38" s="1365">
        <v>0.12440953929340831</v>
      </c>
      <c r="Z38" s="1365">
        <v>6.6840336105550291E-2</v>
      </c>
      <c r="AA38" s="1365">
        <v>2.881535667851004E-2</v>
      </c>
      <c r="AB38" s="1365">
        <v>4.4167500699963383E-3</v>
      </c>
      <c r="AC38" s="1365">
        <v>1.0143393647127789E-2</v>
      </c>
      <c r="AD38" s="1365">
        <v>0.11726960080682741</v>
      </c>
      <c r="AE38" s="1365">
        <v>0.10946064706587989</v>
      </c>
      <c r="AF38" s="1365">
        <v>4.1141112626846381E-2</v>
      </c>
      <c r="AG38" s="1365">
        <v>3.6476474382519844E-2</v>
      </c>
      <c r="AH38" s="1365">
        <v>2.3143000311455851E-2</v>
      </c>
      <c r="AI38" s="1365">
        <v>2.7163152857674747E-3</v>
      </c>
      <c r="AJ38" s="1365">
        <v>5.9837340952877127E-3</v>
      </c>
      <c r="AK38" s="1365">
        <v>8.476161781939956E-2</v>
      </c>
      <c r="AL38" s="1365">
        <v>7.7700219704230369E-2</v>
      </c>
      <c r="AM38" s="1365">
        <v>2.675370071189798E-2</v>
      </c>
      <c r="AN38" s="1365">
        <v>2.4563264787287153E-2</v>
      </c>
      <c r="AO38" s="1365">
        <v>1.9945761121999164E-2</v>
      </c>
      <c r="AP38" s="1365">
        <v>2.0113727772876479E-3</v>
      </c>
      <c r="AQ38" s="1365">
        <v>4.4260863478665551E-3</v>
      </c>
      <c r="AR38" s="1365">
        <v>3.831369556381136E-2</v>
      </c>
      <c r="AS38" s="1365">
        <v>3.3367523230614718E-2</v>
      </c>
      <c r="AT38" s="1365">
        <v>9.3319898551345679E-3</v>
      </c>
      <c r="AU38" s="1365">
        <v>8.2602483510944569E-3</v>
      </c>
      <c r="AV38" s="1365">
        <v>1.2882950152940815E-2</v>
      </c>
      <c r="AW38" s="1365">
        <v>9.0474558655145876E-4</v>
      </c>
      <c r="AX38" s="1365">
        <v>1.9875287837443759E-3</v>
      </c>
      <c r="AY38" s="1365">
        <v>1.242500139691882E-2</v>
      </c>
      <c r="AZ38" s="1365">
        <v>9.5443071522288512E-3</v>
      </c>
      <c r="BA38" s="1365">
        <v>1.6197200345488779E-3</v>
      </c>
      <c r="BB38" s="1365">
        <v>1.2934785494824832E-3</v>
      </c>
      <c r="BC38" s="1365">
        <v>5.859999056339959E-3</v>
      </c>
      <c r="BD38" s="1365">
        <v>2.5426689509041418E-4</v>
      </c>
      <c r="BE38" s="1365">
        <v>5.167921545228204E-4</v>
      </c>
      <c r="BF38" s="1365"/>
      <c r="BG38" s="1365"/>
      <c r="BH38" s="1365"/>
      <c r="BI38" s="1365"/>
      <c r="BJ38" s="1365"/>
      <c r="BK38" s="1365"/>
      <c r="BL38" s="1365"/>
      <c r="BM38" s="1365">
        <v>0.65249003757145352</v>
      </c>
      <c r="BN38" s="1365">
        <v>0.66236901904804546</v>
      </c>
      <c r="BO38" s="1365">
        <v>0.55223729375805963</v>
      </c>
      <c r="BP38" s="1365">
        <v>8.4110375891321795E-2</v>
      </c>
      <c r="BQ38" s="1365">
        <v>6.3690028474966826E-3</v>
      </c>
      <c r="BR38" s="1365">
        <v>4.0004824785286816E-3</v>
      </c>
      <c r="BS38" s="1365">
        <v>1.5645685462041294E-2</v>
      </c>
      <c r="BT38" s="1365"/>
      <c r="BU38" s="1365"/>
      <c r="BV38" s="1365"/>
      <c r="BW38" s="1365"/>
      <c r="BX38" s="1365"/>
      <c r="BY38" s="1365"/>
      <c r="BZ38" s="1365"/>
      <c r="CA38" s="1365">
        <v>1.9035727478377489E-2</v>
      </c>
      <c r="CB38" s="1365">
        <v>8.6399162766255238E-3</v>
      </c>
      <c r="CC38" s="1365">
        <v>7.37270243511435E-3</v>
      </c>
      <c r="CD38" s="1365">
        <v>4.4113039805848729E-3</v>
      </c>
      <c r="CE38" s="1365">
        <v>3.4771895094300709E-3</v>
      </c>
      <c r="CF38" s="1365">
        <v>1.9923580182384781E-3</v>
      </c>
      <c r="CG38" s="1365">
        <v>7.718239592433494E-4</v>
      </c>
      <c r="CH38" s="1365">
        <v>1.0395811201751965E-2</v>
      </c>
    </row>
    <row r="39" spans="1:86" x14ac:dyDescent="0.2">
      <c r="A39" s="1365">
        <v>1950</v>
      </c>
      <c r="B39" s="1365">
        <v>1</v>
      </c>
      <c r="C39" s="1365">
        <v>1</v>
      </c>
      <c r="D39" s="1365">
        <v>0.76837812108764492</v>
      </c>
      <c r="E39" s="1365">
        <v>0.15685497328569878</v>
      </c>
      <c r="F39" s="1365">
        <v>3.8554503731524699E-2</v>
      </c>
      <c r="G39" s="1365">
        <v>8.7433199839354082E-3</v>
      </c>
      <c r="H39" s="1365">
        <v>2.7469081911195979E-2</v>
      </c>
      <c r="I39" s="1365"/>
      <c r="J39" s="1365"/>
      <c r="K39" s="1365"/>
      <c r="L39" s="1365"/>
      <c r="M39" s="1365"/>
      <c r="N39" s="1365"/>
      <c r="O39" s="1365"/>
      <c r="P39" s="1365">
        <v>0.35563366960951426</v>
      </c>
      <c r="Q39" s="1365">
        <v>0.33871100610399119</v>
      </c>
      <c r="R39" s="1365">
        <v>0.21370042007863166</v>
      </c>
      <c r="S39" s="1365">
        <v>7.792286718741534E-2</v>
      </c>
      <c r="T39" s="1365">
        <v>2.9984775728144689E-2</v>
      </c>
      <c r="U39" s="1365">
        <v>5.1752226438281403E-3</v>
      </c>
      <c r="V39" s="1365">
        <v>1.193087016455544E-2</v>
      </c>
      <c r="W39" s="1365">
        <v>0.25533443184458782</v>
      </c>
      <c r="X39" s="1365">
        <v>0.23871289592585629</v>
      </c>
      <c r="Y39" s="1365">
        <v>0.12582130162802188</v>
      </c>
      <c r="Z39" s="1365">
        <v>6.8735807184422903E-2</v>
      </c>
      <c r="AA39" s="1365">
        <v>2.9445599859687668E-2</v>
      </c>
      <c r="AB39" s="1365">
        <v>4.5012019593214901E-3</v>
      </c>
      <c r="AC39" s="1365">
        <v>1.0212211697785767E-2</v>
      </c>
      <c r="AD39" s="1365">
        <v>0.1281953503997858</v>
      </c>
      <c r="AE39" s="1365">
        <v>0.11360065498282969</v>
      </c>
      <c r="AF39" s="1365">
        <v>4.0867635412768902E-2</v>
      </c>
      <c r="AG39" s="1365">
        <v>3.9291546337347411E-2</v>
      </c>
      <c r="AH39" s="1365">
        <v>2.4373768823431771E-2</v>
      </c>
      <c r="AI39" s="1365">
        <v>2.8079889215176061E-3</v>
      </c>
      <c r="AJ39" s="1365">
        <v>6.2597099114225663E-3</v>
      </c>
      <c r="AK39" s="1365">
        <v>9.3699311987821096E-2</v>
      </c>
      <c r="AL39" s="1365">
        <v>8.135335817859099E-2</v>
      </c>
      <c r="AM39" s="1365">
        <v>2.6579677938156222E-2</v>
      </c>
      <c r="AN39" s="1365">
        <v>2.6958719585793604E-2</v>
      </c>
      <c r="AO39" s="1365">
        <v>2.1056987782540008E-2</v>
      </c>
      <c r="AP39" s="1365">
        <v>2.0895295615976197E-3</v>
      </c>
      <c r="AQ39" s="1365">
        <v>4.6684248240019197E-3</v>
      </c>
      <c r="AR39" s="1365">
        <v>4.3904470024816018E-2</v>
      </c>
      <c r="AS39" s="1365">
        <v>3.5318014264095463E-2</v>
      </c>
      <c r="AT39" s="1365">
        <v>8.883929889697004E-3</v>
      </c>
      <c r="AU39" s="1365">
        <v>9.4159921889165766E-3</v>
      </c>
      <c r="AV39" s="1365">
        <v>1.3917826133811392E-2</v>
      </c>
      <c r="AW39" s="1365">
        <v>9.4517080610728374E-4</v>
      </c>
      <c r="AX39" s="1365">
        <v>2.1550611960568225E-3</v>
      </c>
      <c r="AY39" s="1365">
        <v>1.219786156644893E-2</v>
      </c>
      <c r="AZ39" s="1365">
        <v>8.2690330608120536E-3</v>
      </c>
      <c r="BA39" s="1365">
        <v>9.8267367407266866E-4</v>
      </c>
      <c r="BB39" s="1365">
        <v>1.2405165631167389E-3</v>
      </c>
      <c r="BC39" s="1365">
        <v>5.3508601421308529E-3</v>
      </c>
      <c r="BD39" s="1365">
        <v>2.1745667605253799E-4</v>
      </c>
      <c r="BE39" s="1365">
        <v>4.7750185875702081E-4</v>
      </c>
      <c r="BF39" s="1365"/>
      <c r="BG39" s="1365"/>
      <c r="BH39" s="1365"/>
      <c r="BI39" s="1365"/>
      <c r="BJ39" s="1365"/>
      <c r="BK39" s="1365"/>
      <c r="BL39" s="1365"/>
      <c r="BM39" s="1365">
        <v>0.64436633039048574</v>
      </c>
      <c r="BN39" s="1365">
        <v>0.66128899389600881</v>
      </c>
      <c r="BO39" s="1365">
        <v>0.55467770100901326</v>
      </c>
      <c r="BP39" s="1365">
        <v>7.8932106098283439E-2</v>
      </c>
      <c r="BQ39" s="1365">
        <v>8.5697280033800102E-3</v>
      </c>
      <c r="BR39" s="1365">
        <v>3.568097340107268E-3</v>
      </c>
      <c r="BS39" s="1365">
        <v>1.5538211746640539E-2</v>
      </c>
      <c r="BT39" s="1365"/>
      <c r="BU39" s="1365"/>
      <c r="BV39" s="1365"/>
      <c r="BW39" s="1365"/>
      <c r="BX39" s="1365"/>
      <c r="BY39" s="1365"/>
      <c r="BZ39" s="1365"/>
      <c r="CA39" s="1365">
        <v>3.163153482909966E-2</v>
      </c>
      <c r="CB39" s="1365">
        <v>1.5487126236191679E-2</v>
      </c>
      <c r="CC39" s="1365">
        <v>1.2421029951286026E-2</v>
      </c>
      <c r="CD39" s="1365">
        <v>8.5987844994667023E-3</v>
      </c>
      <c r="CE39" s="1365">
        <v>6.4157408822765665E-3</v>
      </c>
      <c r="CF39" s="1365">
        <v>3.6465851566885562E-3</v>
      </c>
      <c r="CG39" s="1365">
        <v>1.0754019832558382E-3</v>
      </c>
      <c r="CH39" s="1365">
        <v>1.6144408592907979E-2</v>
      </c>
    </row>
    <row r="40" spans="1:86" x14ac:dyDescent="0.2">
      <c r="A40" s="1365">
        <v>1951</v>
      </c>
      <c r="B40" s="1365">
        <v>1</v>
      </c>
      <c r="C40" s="1365">
        <v>1</v>
      </c>
      <c r="D40" s="1365">
        <v>0.78788724275372501</v>
      </c>
      <c r="E40" s="1365">
        <v>0.14457928993301183</v>
      </c>
      <c r="F40" s="1365">
        <v>3.3773036828606356E-2</v>
      </c>
      <c r="G40" s="1365">
        <v>8.305233668593464E-3</v>
      </c>
      <c r="H40" s="1365">
        <v>2.5455196816063407E-2</v>
      </c>
      <c r="I40" s="1365"/>
      <c r="J40" s="1365"/>
      <c r="K40" s="1365"/>
      <c r="L40" s="1365"/>
      <c r="M40" s="1365"/>
      <c r="N40" s="1365"/>
      <c r="O40" s="1365"/>
      <c r="P40" s="1365">
        <v>0.34217551487253894</v>
      </c>
      <c r="Q40" s="1365">
        <v>0.32819965101679388</v>
      </c>
      <c r="R40" s="1365">
        <v>0.21015410141948709</v>
      </c>
      <c r="S40" s="1365">
        <v>7.3733495063701082E-2</v>
      </c>
      <c r="T40" s="1365">
        <v>2.8378164815186634E-2</v>
      </c>
      <c r="U40" s="1365">
        <v>4.8114972811010258E-3</v>
      </c>
      <c r="V40" s="1365">
        <v>1.1122392437318031E-2</v>
      </c>
      <c r="W40" s="1365">
        <v>0.24200970415465331</v>
      </c>
      <c r="X40" s="1365">
        <v>0.22670164315122829</v>
      </c>
      <c r="Y40" s="1365">
        <v>0.12099995041266538</v>
      </c>
      <c r="Z40" s="1365">
        <v>6.4616017110408958E-2</v>
      </c>
      <c r="AA40" s="1365">
        <v>2.7502169265761808E-2</v>
      </c>
      <c r="AB40" s="1365">
        <v>4.1924380191054504E-3</v>
      </c>
      <c r="AC40" s="1365">
        <v>9.3910683432866984E-3</v>
      </c>
      <c r="AD40" s="1365">
        <v>0.117871051449221</v>
      </c>
      <c r="AE40" s="1365">
        <v>0.1051833555571898</v>
      </c>
      <c r="AF40" s="1365">
        <v>3.8992496239069682E-2</v>
      </c>
      <c r="AG40" s="1365">
        <v>3.618389302471884E-2</v>
      </c>
      <c r="AH40" s="1365">
        <v>2.1935643024017223E-2</v>
      </c>
      <c r="AI40" s="1365">
        <v>2.477487560610532E-3</v>
      </c>
      <c r="AJ40" s="1365">
        <v>5.593835708773533E-3</v>
      </c>
      <c r="AK40" s="1365">
        <v>8.5290641587032048E-2</v>
      </c>
      <c r="AL40" s="1365">
        <v>7.4107190431467421E-2</v>
      </c>
      <c r="AM40" s="1365">
        <v>2.5039441501144153E-2</v>
      </c>
      <c r="AN40" s="1365">
        <v>2.4655961781764282E-2</v>
      </c>
      <c r="AO40" s="1365">
        <v>1.8507695188293236E-2</v>
      </c>
      <c r="AP40" s="1365">
        <v>1.8048329389797259E-3</v>
      </c>
      <c r="AQ40" s="1365">
        <v>4.0992590212860147E-3</v>
      </c>
      <c r="AR40" s="1365">
        <v>3.8904059496939557E-2</v>
      </c>
      <c r="AS40" s="1365">
        <v>3.1170911251546349E-2</v>
      </c>
      <c r="AT40" s="1365">
        <v>8.5233343828870298E-3</v>
      </c>
      <c r="AU40" s="1365">
        <v>8.3648131895468786E-3</v>
      </c>
      <c r="AV40" s="1365">
        <v>1.1699051339723454E-2</v>
      </c>
      <c r="AW40" s="1365">
        <v>7.6501093835737389E-4</v>
      </c>
      <c r="AX40" s="1365">
        <v>1.8187014010316073E-3</v>
      </c>
      <c r="AY40" s="1365">
        <v>1.281069761121097E-2</v>
      </c>
      <c r="AZ40" s="1365">
        <v>8.6516933361116526E-3</v>
      </c>
      <c r="BA40" s="1365">
        <v>1.3344619558495288E-3</v>
      </c>
      <c r="BB40" s="1365">
        <v>1.3015816742762921E-3</v>
      </c>
      <c r="BC40" s="1365">
        <v>5.3330047886916846E-3</v>
      </c>
      <c r="BD40" s="1365">
        <v>2.0057971561405664E-4</v>
      </c>
      <c r="BE40" s="1365">
        <v>4.8206520168009016E-4</v>
      </c>
      <c r="BF40" s="1365"/>
      <c r="BG40" s="1365"/>
      <c r="BH40" s="1365"/>
      <c r="BI40" s="1365"/>
      <c r="BJ40" s="1365"/>
      <c r="BK40" s="1365"/>
      <c r="BL40" s="1365"/>
      <c r="BM40" s="1365">
        <v>0.65782448512746106</v>
      </c>
      <c r="BN40" s="1365">
        <v>0.67180034898320606</v>
      </c>
      <c r="BO40" s="1365">
        <v>0.57773314133423792</v>
      </c>
      <c r="BP40" s="1365">
        <v>7.0845794869310752E-2</v>
      </c>
      <c r="BQ40" s="1365">
        <v>5.3948720134197221E-3</v>
      </c>
      <c r="BR40" s="1365">
        <v>3.4937363874924382E-3</v>
      </c>
      <c r="BS40" s="1365">
        <v>1.4332804378745376E-2</v>
      </c>
      <c r="BT40" s="1365"/>
      <c r="BU40" s="1365"/>
      <c r="BV40" s="1365"/>
      <c r="BW40" s="1365"/>
      <c r="BX40" s="1365"/>
      <c r="BY40" s="1365"/>
      <c r="BZ40" s="1365"/>
      <c r="CA40" s="1365">
        <v>2.869746134253711E-2</v>
      </c>
      <c r="CB40" s="1365">
        <v>1.2576153329126642E-2</v>
      </c>
      <c r="CC40" s="1365">
        <v>1.1116015497583159E-2</v>
      </c>
      <c r="CD40" s="1365">
        <v>7.2219846995704561E-3</v>
      </c>
      <c r="CE40" s="1365">
        <v>5.5907637396862544E-3</v>
      </c>
      <c r="CF40" s="1365">
        <v>3.1133044540448316E-3</v>
      </c>
      <c r="CG40" s="1365">
        <v>1.1281245991052037E-3</v>
      </c>
      <c r="CH40" s="1365">
        <v>1.6121308013410468E-2</v>
      </c>
    </row>
    <row r="41" spans="1:86" x14ac:dyDescent="0.2">
      <c r="A41" s="1365">
        <v>1952</v>
      </c>
      <c r="B41" s="1365">
        <v>1</v>
      </c>
      <c r="C41" s="1365">
        <v>1</v>
      </c>
      <c r="D41" s="1365">
        <v>0.80306925638989224</v>
      </c>
      <c r="E41" s="1365">
        <v>0.13354047513360479</v>
      </c>
      <c r="F41" s="1365">
        <v>3.0682950259889329E-2</v>
      </c>
      <c r="G41" s="1365">
        <v>8.4634720922962346E-3</v>
      </c>
      <c r="H41" s="1365">
        <v>2.4243846124317448E-2</v>
      </c>
      <c r="I41" s="1365"/>
      <c r="J41" s="1365"/>
      <c r="K41" s="1365"/>
      <c r="L41" s="1365"/>
      <c r="M41" s="1365"/>
      <c r="N41" s="1365"/>
      <c r="O41" s="1365"/>
      <c r="P41" s="1365">
        <v>0.33211509029250325</v>
      </c>
      <c r="Q41" s="1365">
        <v>0.32073962097575531</v>
      </c>
      <c r="R41" s="1365">
        <v>0.21084007518216</v>
      </c>
      <c r="S41" s="1365">
        <v>6.9259577505700068E-2</v>
      </c>
      <c r="T41" s="1365">
        <v>2.5677803925452991E-2</v>
      </c>
      <c r="U41" s="1365">
        <v>4.7100963829370844E-3</v>
      </c>
      <c r="V41" s="1365">
        <v>1.0252067979505159E-2</v>
      </c>
      <c r="W41" s="1365">
        <v>0.23069043123149091</v>
      </c>
      <c r="X41" s="1365">
        <v>0.2184689032781888</v>
      </c>
      <c r="Y41" s="1365">
        <v>0.12175299563809171</v>
      </c>
      <c r="Z41" s="1365">
        <v>5.9641672533639792E-2</v>
      </c>
      <c r="AA41" s="1365">
        <v>2.4412978087445608E-2</v>
      </c>
      <c r="AB41" s="1365">
        <v>4.1016101682767878E-3</v>
      </c>
      <c r="AC41" s="1365">
        <v>8.5596468507349033E-3</v>
      </c>
      <c r="AD41" s="1365">
        <v>0.1079087598547829</v>
      </c>
      <c r="AE41" s="1365">
        <v>9.7583202165547417E-2</v>
      </c>
      <c r="AF41" s="1365">
        <v>3.6754955931373297E-2</v>
      </c>
      <c r="AG41" s="1365">
        <v>3.3566988418980065E-2</v>
      </c>
      <c r="AH41" s="1365">
        <v>1.9542739222658805E-2</v>
      </c>
      <c r="AI41" s="1365">
        <v>2.4554893191477576E-3</v>
      </c>
      <c r="AJ41" s="1365">
        <v>5.2630292733875034E-3</v>
      </c>
      <c r="AK41" s="1365">
        <v>7.7363700620921849E-2</v>
      </c>
      <c r="AL41" s="1365">
        <v>6.8078052646259352E-2</v>
      </c>
      <c r="AM41" s="1365">
        <v>2.3630311973181009E-2</v>
      </c>
      <c r="AN41" s="1365">
        <v>2.2278590325610338E-2</v>
      </c>
      <c r="AO41" s="1365">
        <v>1.6597110174367019E-2</v>
      </c>
      <c r="AP41" s="1365">
        <v>1.7522743785780808E-3</v>
      </c>
      <c r="AQ41" s="1365">
        <v>3.8197657945229038E-3</v>
      </c>
      <c r="AR41" s="1365">
        <v>3.4281686412848157E-2</v>
      </c>
      <c r="AS41" s="1365">
        <v>2.7559125464356859E-2</v>
      </c>
      <c r="AT41" s="1365">
        <v>7.7464318489758113E-3</v>
      </c>
      <c r="AU41" s="1365">
        <v>6.7554243483668053E-3</v>
      </c>
      <c r="AV41" s="1365">
        <v>1.0602581768046689E-2</v>
      </c>
      <c r="AW41" s="1365">
        <v>7.3509391004999156E-4</v>
      </c>
      <c r="AX41" s="1365">
        <v>1.7195935889175659E-3</v>
      </c>
      <c r="AY41" s="1365">
        <v>1.0884692794265911E-2</v>
      </c>
      <c r="AZ41" s="1365">
        <v>7.4571694613321526E-3</v>
      </c>
      <c r="BA41" s="1365">
        <v>1.2171876637062636E-3</v>
      </c>
      <c r="BB41" s="1365">
        <v>8.5716264340612381E-4</v>
      </c>
      <c r="BC41" s="1365">
        <v>4.7368837642824211E-3</v>
      </c>
      <c r="BD41" s="1365">
        <v>1.9993125279466374E-4</v>
      </c>
      <c r="BE41" s="1365">
        <v>4.4600413714267862E-4</v>
      </c>
      <c r="BF41" s="1365"/>
      <c r="BG41" s="1365"/>
      <c r="BH41" s="1365"/>
      <c r="BI41" s="1365"/>
      <c r="BJ41" s="1365"/>
      <c r="BK41" s="1365"/>
      <c r="BL41" s="1365"/>
      <c r="BM41" s="1365">
        <v>0.66788490970749681</v>
      </c>
      <c r="BN41" s="1365">
        <v>0.67926037902424463</v>
      </c>
      <c r="BO41" s="1365">
        <v>0.59222918120773227</v>
      </c>
      <c r="BP41" s="1365">
        <v>6.4280897627904718E-2</v>
      </c>
      <c r="BQ41" s="1365">
        <v>5.0051463344363382E-3</v>
      </c>
      <c r="BR41" s="1365">
        <v>3.7533757093591502E-3</v>
      </c>
      <c r="BS41" s="1365">
        <v>1.3991778144812289E-2</v>
      </c>
      <c r="BT41" s="1365"/>
      <c r="BU41" s="1365"/>
      <c r="BV41" s="1365"/>
      <c r="BW41" s="1365"/>
      <c r="BX41" s="1365"/>
      <c r="BY41" s="1365"/>
      <c r="BZ41" s="1365"/>
      <c r="CA41" s="1365">
        <v>2.253107324191694E-2</v>
      </c>
      <c r="CB41" s="1365">
        <v>9.7523258248655206E-3</v>
      </c>
      <c r="CC41" s="1365">
        <v>8.4249870922751772E-3</v>
      </c>
      <c r="CD41" s="1365">
        <v>5.6768178360812145E-3</v>
      </c>
      <c r="CE41" s="1365">
        <v>4.4993616225891741E-3</v>
      </c>
      <c r="CF41" s="1365">
        <v>2.670178456235967E-3</v>
      </c>
      <c r="CG41" s="1365">
        <v>9.1697971692958162E-4</v>
      </c>
      <c r="CH41" s="1365">
        <v>1.2778747417051419E-2</v>
      </c>
    </row>
    <row r="42" spans="1:86" x14ac:dyDescent="0.2">
      <c r="A42" s="1365">
        <v>1953</v>
      </c>
      <c r="B42" s="1365">
        <v>1</v>
      </c>
      <c r="C42" s="1365">
        <v>1</v>
      </c>
      <c r="D42" s="1365">
        <v>0.81362633232163228</v>
      </c>
      <c r="E42" s="1365">
        <v>0.12566214824159108</v>
      </c>
      <c r="F42" s="1365">
        <v>2.8734281381234916E-2</v>
      </c>
      <c r="G42" s="1365">
        <v>8.8136787498507337E-3</v>
      </c>
      <c r="H42" s="1365">
        <v>2.3163559305691101E-2</v>
      </c>
      <c r="I42" s="1365"/>
      <c r="J42" s="1365"/>
      <c r="K42" s="1365"/>
      <c r="L42" s="1365"/>
      <c r="M42" s="1365"/>
      <c r="N42" s="1365"/>
      <c r="O42" s="1365"/>
      <c r="P42" s="1365">
        <v>0.32306951062083611</v>
      </c>
      <c r="Q42" s="1365">
        <v>0.31380431868356229</v>
      </c>
      <c r="R42" s="1365">
        <v>0.21401882800575117</v>
      </c>
      <c r="S42" s="1365">
        <v>6.2415827362473787E-2</v>
      </c>
      <c r="T42" s="1365">
        <v>2.3268540951883861E-2</v>
      </c>
      <c r="U42" s="1365">
        <v>4.6402914160752016E-3</v>
      </c>
      <c r="V42" s="1365">
        <v>9.4608309473782695E-3</v>
      </c>
      <c r="W42" s="1365">
        <v>0.22013048869299831</v>
      </c>
      <c r="X42" s="1365">
        <v>0.210073424892119</v>
      </c>
      <c r="Y42" s="1365">
        <v>0.12214694591327996</v>
      </c>
      <c r="Z42" s="1365">
        <v>5.3903750230236996E-2</v>
      </c>
      <c r="AA42" s="1365">
        <v>2.2109835337462965E-2</v>
      </c>
      <c r="AB42" s="1365">
        <v>3.9452284121904374E-3</v>
      </c>
      <c r="AC42" s="1365">
        <v>7.9676649989486245E-3</v>
      </c>
      <c r="AD42" s="1365">
        <v>9.9018850353359417E-2</v>
      </c>
      <c r="AE42" s="1365">
        <v>9.081089770218638E-2</v>
      </c>
      <c r="AF42" s="1365">
        <v>3.6721930608423235E-2</v>
      </c>
      <c r="AG42" s="1365">
        <v>2.9701944395395131E-2</v>
      </c>
      <c r="AH42" s="1365">
        <v>1.7365782071979703E-2</v>
      </c>
      <c r="AI42" s="1365">
        <v>2.3253528313188759E-3</v>
      </c>
      <c r="AJ42" s="1365">
        <v>4.6958877950694358E-3</v>
      </c>
      <c r="AK42" s="1365">
        <v>7.0222416727219669E-2</v>
      </c>
      <c r="AL42" s="1365">
        <v>6.2629466664904682E-2</v>
      </c>
      <c r="AM42" s="1365">
        <v>2.3470620710039886E-2</v>
      </c>
      <c r="AN42" s="1365">
        <v>1.9390111471918371E-2</v>
      </c>
      <c r="AO42" s="1365">
        <v>1.4680249373491785E-2</v>
      </c>
      <c r="AP42" s="1365">
        <v>1.6718846703480104E-3</v>
      </c>
      <c r="AQ42" s="1365">
        <v>3.4166004391066171E-3</v>
      </c>
      <c r="AR42" s="1365">
        <v>3.0551549232254841E-2</v>
      </c>
      <c r="AS42" s="1365">
        <v>2.5063213094915052E-2</v>
      </c>
      <c r="AT42" s="1365">
        <v>7.6062436214820242E-3</v>
      </c>
      <c r="AU42" s="1365">
        <v>6.0666034599583408E-3</v>
      </c>
      <c r="AV42" s="1365">
        <v>9.1690633734946361E-3</v>
      </c>
      <c r="AW42" s="1365">
        <v>7.0289115235659737E-4</v>
      </c>
      <c r="AX42" s="1365">
        <v>1.5184114876234543E-3</v>
      </c>
      <c r="AY42" s="1365">
        <v>9.6675602974227413E-3</v>
      </c>
      <c r="AZ42" s="1365">
        <v>6.7264467154010636E-3</v>
      </c>
      <c r="BA42" s="1365">
        <v>1.1553489756563808E-3</v>
      </c>
      <c r="BB42" s="1365">
        <v>7.589991944298958E-4</v>
      </c>
      <c r="BC42" s="1365">
        <v>4.2071294282862376E-3</v>
      </c>
      <c r="BD42" s="1365">
        <v>1.9104871690377037E-4</v>
      </c>
      <c r="BE42" s="1365">
        <v>4.1392040012477876E-4</v>
      </c>
      <c r="BF42" s="1365"/>
      <c r="BG42" s="1365"/>
      <c r="BH42" s="1365"/>
      <c r="BI42" s="1365"/>
      <c r="BJ42" s="1365"/>
      <c r="BK42" s="1365"/>
      <c r="BL42" s="1365"/>
      <c r="BM42" s="1365">
        <v>0.67693048937916389</v>
      </c>
      <c r="BN42" s="1365">
        <v>0.68619568131643771</v>
      </c>
      <c r="BO42" s="1365">
        <v>0.59960750431588106</v>
      </c>
      <c r="BP42" s="1365">
        <v>6.3246320879117301E-2</v>
      </c>
      <c r="BQ42" s="1365">
        <v>5.4657404293510549E-3</v>
      </c>
      <c r="BR42" s="1365">
        <v>4.1733873337755321E-3</v>
      </c>
      <c r="BS42" s="1365">
        <v>1.3702728358312832E-2</v>
      </c>
      <c r="BT42" s="1365"/>
      <c r="BU42" s="1365"/>
      <c r="BV42" s="1365"/>
      <c r="BW42" s="1365"/>
      <c r="BX42" s="1365"/>
      <c r="BY42" s="1365"/>
      <c r="BZ42" s="1365"/>
      <c r="CA42" s="1365">
        <v>1.7385768654869529E-2</v>
      </c>
      <c r="CB42" s="1365">
        <v>7.4581573032366493E-3</v>
      </c>
      <c r="CC42" s="1365">
        <v>6.532079610746303E-3</v>
      </c>
      <c r="CD42" s="1365">
        <v>4.3364423448204632E-3</v>
      </c>
      <c r="CE42" s="1365">
        <v>3.5585701466355349E-3</v>
      </c>
      <c r="CF42" s="1365">
        <v>2.1349701167807655E-3</v>
      </c>
      <c r="CG42" s="1365">
        <v>7.7710844019023082E-4</v>
      </c>
      <c r="CH42" s="1365">
        <v>9.9276113516328802E-3</v>
      </c>
    </row>
    <row r="43" spans="1:86" x14ac:dyDescent="0.2">
      <c r="A43" s="1365">
        <v>1954</v>
      </c>
      <c r="B43" s="1365">
        <v>1</v>
      </c>
      <c r="C43" s="1365">
        <v>1</v>
      </c>
      <c r="D43" s="1365">
        <v>0.8088181751459711</v>
      </c>
      <c r="E43" s="1365">
        <v>0.13037563869862803</v>
      </c>
      <c r="F43" s="1365">
        <v>3.183305347538936E-2</v>
      </c>
      <c r="G43" s="1365">
        <v>1.0194629579032589E-2</v>
      </c>
      <c r="H43" s="1365">
        <v>1.8778503100978925E-2</v>
      </c>
      <c r="I43" s="1365"/>
      <c r="J43" s="1365"/>
      <c r="K43" s="1365"/>
      <c r="L43" s="1365"/>
      <c r="M43" s="1365"/>
      <c r="N43" s="1365"/>
      <c r="O43" s="1365"/>
      <c r="P43" s="1365">
        <v>0.33636110590333096</v>
      </c>
      <c r="Q43" s="1365">
        <v>0.32119310731545292</v>
      </c>
      <c r="R43" s="1365">
        <v>0.21520908556447518</v>
      </c>
      <c r="S43" s="1365">
        <v>6.600338446283871E-2</v>
      </c>
      <c r="T43" s="1365">
        <v>2.4597285051595193E-2</v>
      </c>
      <c r="U43" s="1365">
        <v>4.7511840350075822E-3</v>
      </c>
      <c r="V43" s="1365">
        <v>1.0632168201536172E-2</v>
      </c>
      <c r="W43" s="1365">
        <v>0.23297681803897291</v>
      </c>
      <c r="X43" s="1365">
        <v>0.2156068268206269</v>
      </c>
      <c r="Y43" s="1365">
        <v>0.12580015849675588</v>
      </c>
      <c r="Z43" s="1365">
        <v>5.4087424231798568E-2</v>
      </c>
      <c r="AA43" s="1365">
        <v>2.3477057764598543E-2</v>
      </c>
      <c r="AB43" s="1365">
        <v>3.8803338417930122E-3</v>
      </c>
      <c r="AC43" s="1365">
        <v>8.3618524856808821E-3</v>
      </c>
      <c r="AD43" s="1365">
        <v>0.1077356180416074</v>
      </c>
      <c r="AE43" s="1365">
        <v>9.3904559145803035E-2</v>
      </c>
      <c r="AF43" s="1365">
        <v>3.6997608461188485E-2</v>
      </c>
      <c r="AG43" s="1365">
        <v>3.0901624354578845E-2</v>
      </c>
      <c r="AH43" s="1365">
        <v>1.8585590838842585E-2</v>
      </c>
      <c r="AI43" s="1365">
        <v>2.6947612135841742E-3</v>
      </c>
      <c r="AJ43" s="1365">
        <v>4.7249742776089461E-3</v>
      </c>
      <c r="AK43" s="1365">
        <v>7.7128419457529698E-2</v>
      </c>
      <c r="AL43" s="1365">
        <v>6.4692351907861212E-2</v>
      </c>
      <c r="AM43" s="1365">
        <v>2.3525584026133105E-2</v>
      </c>
      <c r="AN43" s="1365">
        <v>2.0146222578424855E-2</v>
      </c>
      <c r="AO43" s="1365">
        <v>1.5621663774396085E-2</v>
      </c>
      <c r="AP43" s="1365">
        <v>1.9434356942475918E-3</v>
      </c>
      <c r="AQ43" s="1365">
        <v>3.455445834659569E-3</v>
      </c>
      <c r="AR43" s="1365">
        <v>3.4909311013215469E-2</v>
      </c>
      <c r="AS43" s="1365">
        <v>2.5663360562398659E-2</v>
      </c>
      <c r="AT43" s="1365">
        <v>7.5963831512942089E-3</v>
      </c>
      <c r="AU43" s="1365">
        <v>5.8185853534484426E-3</v>
      </c>
      <c r="AV43" s="1365">
        <v>9.923682451704597E-3</v>
      </c>
      <c r="AW43" s="1365">
        <v>7.8625703116036634E-4</v>
      </c>
      <c r="AX43" s="1365">
        <v>1.5384525747910497E-3</v>
      </c>
      <c r="AY43" s="1365">
        <v>1.1687484341437251E-2</v>
      </c>
      <c r="AZ43" s="1365">
        <v>7.0588248853421989E-3</v>
      </c>
      <c r="BA43" s="1365">
        <v>1.285648510361642E-3</v>
      </c>
      <c r="BB43" s="1365">
        <v>8.1024669120473313E-4</v>
      </c>
      <c r="BC43" s="1365">
        <v>4.3042448739519148E-3</v>
      </c>
      <c r="BD43" s="1365">
        <v>2.1133373663974577E-4</v>
      </c>
      <c r="BE43" s="1365">
        <v>4.4735107318416502E-4</v>
      </c>
      <c r="BF43" s="1365"/>
      <c r="BG43" s="1365"/>
      <c r="BH43" s="1365"/>
      <c r="BI43" s="1365"/>
      <c r="BJ43" s="1365"/>
      <c r="BK43" s="1365"/>
      <c r="BL43" s="1365"/>
      <c r="BM43" s="1365">
        <v>0.6636388940966691</v>
      </c>
      <c r="BN43" s="1365">
        <v>0.67880689268454708</v>
      </c>
      <c r="BO43" s="1365">
        <v>0.59360908958149594</v>
      </c>
      <c r="BP43" s="1365">
        <v>6.4372254235789322E-2</v>
      </c>
      <c r="BQ43" s="1365">
        <v>7.2357684237941665E-3</v>
      </c>
      <c r="BR43" s="1365">
        <v>5.4434455440250072E-3</v>
      </c>
      <c r="BS43" s="1365">
        <v>8.1463348994427528E-3</v>
      </c>
      <c r="BT43" s="1365"/>
      <c r="BU43" s="1365"/>
      <c r="BV43" s="1365"/>
      <c r="BW43" s="1365"/>
      <c r="BX43" s="1365"/>
      <c r="BY43" s="1365"/>
      <c r="BZ43" s="1365"/>
      <c r="CA43" s="1365">
        <v>2.8446027597528491E-2</v>
      </c>
      <c r="CB43" s="1365">
        <v>1.2857442629637556E-2</v>
      </c>
      <c r="CC43" s="1365">
        <v>1.2019041723604879E-2</v>
      </c>
      <c r="CD43" s="1365">
        <v>7.4293180276860703E-3</v>
      </c>
      <c r="CE43" s="1365">
        <v>5.8913724536134729E-3</v>
      </c>
      <c r="CF43" s="1365">
        <v>3.5369970730803218E-3</v>
      </c>
      <c r="CG43" s="1365">
        <v>1.2121604990930814E-3</v>
      </c>
      <c r="CH43" s="1365">
        <v>1.5588584967890935E-2</v>
      </c>
    </row>
    <row r="44" spans="1:86" x14ac:dyDescent="0.2">
      <c r="A44" s="1365">
        <v>1955</v>
      </c>
      <c r="B44" s="1365">
        <v>1</v>
      </c>
      <c r="C44" s="1365">
        <v>1</v>
      </c>
      <c r="D44" s="1365">
        <v>0.81087160883613629</v>
      </c>
      <c r="E44" s="1365">
        <v>0.12886346969440371</v>
      </c>
      <c r="F44" s="1365">
        <v>3.2967967295697218E-2</v>
      </c>
      <c r="G44" s="1365">
        <v>1.033404631403723E-2</v>
      </c>
      <c r="H44" s="1365">
        <v>1.6962907859725505E-2</v>
      </c>
      <c r="I44" s="1365"/>
      <c r="J44" s="1365"/>
      <c r="K44" s="1365"/>
      <c r="L44" s="1365"/>
      <c r="M44" s="1365"/>
      <c r="N44" s="1365"/>
      <c r="O44" s="1365"/>
      <c r="P44" s="1365">
        <v>0.33937798425770482</v>
      </c>
      <c r="Q44" s="1365">
        <v>0.31772074577461312</v>
      </c>
      <c r="R44" s="1365">
        <v>0.21478797063065755</v>
      </c>
      <c r="S44" s="1365">
        <v>6.4894766397497403E-2</v>
      </c>
      <c r="T44" s="1365">
        <v>2.5338665031589117E-2</v>
      </c>
      <c r="U44" s="1365">
        <v>4.6504444445633081E-3</v>
      </c>
      <c r="V44" s="1365">
        <v>8.0488992703057309E-3</v>
      </c>
      <c r="W44" s="1365">
        <v>0.23596091814308898</v>
      </c>
      <c r="X44" s="1365">
        <v>0.21377836096924738</v>
      </c>
      <c r="Y44" s="1365">
        <v>0.12829672037744083</v>
      </c>
      <c r="Z44" s="1365">
        <v>5.2235717626034975E-2</v>
      </c>
      <c r="AA44" s="1365">
        <v>2.339721905501951E-2</v>
      </c>
      <c r="AB44" s="1365">
        <v>3.6982063550439117E-3</v>
      </c>
      <c r="AC44" s="1365">
        <v>6.1504975557081449E-3</v>
      </c>
      <c r="AD44" s="1365">
        <v>0.1105754552013183</v>
      </c>
      <c r="AE44" s="1365">
        <v>9.1805282675712654E-2</v>
      </c>
      <c r="AF44" s="1365">
        <v>3.5947639414041027E-2</v>
      </c>
      <c r="AG44" s="1365">
        <v>3.0475986734992133E-2</v>
      </c>
      <c r="AH44" s="1365">
        <v>1.964326279395304E-2</v>
      </c>
      <c r="AI44" s="1365">
        <v>2.637529032507596E-3</v>
      </c>
      <c r="AJ44" s="1365">
        <v>3.1008647002188591E-3</v>
      </c>
      <c r="AK44" s="1365">
        <v>7.962412220578384E-2</v>
      </c>
      <c r="AL44" s="1365">
        <v>6.2849672565750372E-2</v>
      </c>
      <c r="AM44" s="1365">
        <v>2.3111479668281754E-2</v>
      </c>
      <c r="AN44" s="1365">
        <v>1.9261303739947215E-2</v>
      </c>
      <c r="AO44" s="1365">
        <v>1.6651807199387976E-2</v>
      </c>
      <c r="AP44" s="1365">
        <v>1.8732442087159595E-3</v>
      </c>
      <c r="AQ44" s="1365">
        <v>1.9518377494174633E-3</v>
      </c>
      <c r="AR44" s="1365">
        <v>3.71496874737735E-2</v>
      </c>
      <c r="AS44" s="1365">
        <v>2.4871088205796837E-2</v>
      </c>
      <c r="AT44" s="1365">
        <v>7.2045345251371493E-3</v>
      </c>
      <c r="AU44" s="1365">
        <v>4.9409127979911753E-3</v>
      </c>
      <c r="AV44" s="1365">
        <v>1.0849983076850742E-2</v>
      </c>
      <c r="AW44" s="1365">
        <v>7.1562773504157951E-4</v>
      </c>
      <c r="AX44" s="1365">
        <v>1.1600300707761896E-3</v>
      </c>
      <c r="AY44" s="1365">
        <v>1.3165387245087342E-2</v>
      </c>
      <c r="AZ44" s="1365">
        <v>7.2061163480499103E-3</v>
      </c>
      <c r="BA44" s="1365">
        <v>1.2294467171621501E-3</v>
      </c>
      <c r="BB44" s="1365">
        <v>6.6664796144140655E-4</v>
      </c>
      <c r="BC44" s="1365">
        <v>4.8319550881459035E-3</v>
      </c>
      <c r="BD44" s="1365">
        <v>1.9332209143088866E-4</v>
      </c>
      <c r="BE44" s="1365">
        <v>2.8474448986956231E-4</v>
      </c>
      <c r="BF44" s="1365"/>
      <c r="BG44" s="1365"/>
      <c r="BH44" s="1365"/>
      <c r="BI44" s="1365"/>
      <c r="BJ44" s="1365"/>
      <c r="BK44" s="1365"/>
      <c r="BL44" s="1365"/>
      <c r="BM44" s="1365">
        <v>0.66062201574229518</v>
      </c>
      <c r="BN44" s="1365">
        <v>0.68227925422538682</v>
      </c>
      <c r="BO44" s="1365">
        <v>0.59608363820547872</v>
      </c>
      <c r="BP44" s="1365">
        <v>6.3968703296906307E-2</v>
      </c>
      <c r="BQ44" s="1365">
        <v>7.629302264108101E-3</v>
      </c>
      <c r="BR44" s="1365">
        <v>5.6836018694739216E-3</v>
      </c>
      <c r="BS44" s="1365">
        <v>8.9140085894197744E-3</v>
      </c>
      <c r="BT44" s="1365"/>
      <c r="BU44" s="1365"/>
      <c r="BV44" s="1365"/>
      <c r="BW44" s="1365"/>
      <c r="BX44" s="1365"/>
      <c r="BY44" s="1365"/>
      <c r="BZ44" s="1365"/>
      <c r="CA44" s="1365">
        <v>3.7508908815539928E-2</v>
      </c>
      <c r="CB44" s="1365">
        <v>1.8492689472860993E-2</v>
      </c>
      <c r="CC44" s="1365">
        <v>1.5418684852575283E-2</v>
      </c>
      <c r="CD44" s="1365">
        <v>9.9466217139032084E-3</v>
      </c>
      <c r="CE44" s="1365">
        <v>7.8309598796384283E-3</v>
      </c>
      <c r="CF44" s="1365">
        <v>4.5383782059654348E-3</v>
      </c>
      <c r="CG44" s="1365">
        <v>1.5296782806280345E-3</v>
      </c>
      <c r="CH44" s="1365">
        <v>1.9016219342678935E-2</v>
      </c>
    </row>
    <row r="45" spans="1:86" x14ac:dyDescent="0.2">
      <c r="A45" s="1365">
        <v>1956</v>
      </c>
      <c r="B45" s="1365">
        <v>1</v>
      </c>
      <c r="C45" s="1365">
        <v>1</v>
      </c>
      <c r="D45" s="1365">
        <v>0.80782111325196215</v>
      </c>
      <c r="E45" s="1365">
        <v>0.13107069255979087</v>
      </c>
      <c r="F45" s="1365">
        <v>3.3505851372895912E-2</v>
      </c>
      <c r="G45" s="1365">
        <v>1.0649137937314725E-2</v>
      </c>
      <c r="H45" s="1365">
        <v>1.6953204878036393E-2</v>
      </c>
      <c r="I45" s="1365"/>
      <c r="J45" s="1365"/>
      <c r="K45" s="1365"/>
      <c r="L45" s="1365"/>
      <c r="M45" s="1365"/>
      <c r="N45" s="1365"/>
      <c r="O45" s="1365"/>
      <c r="P45" s="1365">
        <v>0.33462139769151833</v>
      </c>
      <c r="Q45" s="1365">
        <v>0.31806023990184451</v>
      </c>
      <c r="R45" s="1365">
        <v>0.21305704285390448</v>
      </c>
      <c r="S45" s="1365">
        <v>6.6260901436923772E-2</v>
      </c>
      <c r="T45" s="1365">
        <v>2.5076758200538455E-2</v>
      </c>
      <c r="U45" s="1365">
        <v>4.7220046395242601E-3</v>
      </c>
      <c r="V45" s="1365">
        <v>8.9435327709535151E-3</v>
      </c>
      <c r="W45" s="1365">
        <v>0.23126903627089038</v>
      </c>
      <c r="X45" s="1365">
        <v>0.21347549384221612</v>
      </c>
      <c r="Y45" s="1365">
        <v>0.12504383655741777</v>
      </c>
      <c r="Z45" s="1365">
        <v>5.3939745901107505E-2</v>
      </c>
      <c r="AA45" s="1365">
        <v>2.3635104858803328E-2</v>
      </c>
      <c r="AB45" s="1365">
        <v>4.1050403812264028E-3</v>
      </c>
      <c r="AC45" s="1365">
        <v>6.7517661436611223E-3</v>
      </c>
      <c r="AD45" s="1365">
        <v>0.1067208171329697</v>
      </c>
      <c r="AE45" s="1365">
        <v>9.0869757576587148E-2</v>
      </c>
      <c r="AF45" s="1365">
        <v>3.5744234503013977E-2</v>
      </c>
      <c r="AG45" s="1365">
        <v>2.9045243330795428E-2</v>
      </c>
      <c r="AH45" s="1365">
        <v>1.9601686134651929E-2</v>
      </c>
      <c r="AI45" s="1365">
        <v>2.6491988992612954E-3</v>
      </c>
      <c r="AJ45" s="1365">
        <v>3.8293947088645268E-3</v>
      </c>
      <c r="AK45" s="1365">
        <v>7.7040729907897509E-2</v>
      </c>
      <c r="AL45" s="1365">
        <v>6.143996313361489E-2</v>
      </c>
      <c r="AM45" s="1365">
        <v>2.2342996566000823E-2</v>
      </c>
      <c r="AN45" s="1365">
        <v>1.7258029746565977E-2</v>
      </c>
      <c r="AO45" s="1365">
        <v>1.7294879609967322E-2</v>
      </c>
      <c r="AP45" s="1365">
        <v>1.8383897783806945E-3</v>
      </c>
      <c r="AQ45" s="1365">
        <v>2.7056674327000647E-3</v>
      </c>
      <c r="AR45" s="1365">
        <v>3.4863094765295199E-2</v>
      </c>
      <c r="AS45" s="1365">
        <v>2.3829153277974448E-2</v>
      </c>
      <c r="AT45" s="1365">
        <v>7.0532997161501616E-3</v>
      </c>
      <c r="AU45" s="1365">
        <v>4.2765931193497805E-3</v>
      </c>
      <c r="AV45" s="1365">
        <v>1.0685695261901634E-2</v>
      </c>
      <c r="AW45" s="1365">
        <v>7.1743280493262711E-4</v>
      </c>
      <c r="AX45" s="1365">
        <v>1.0961323756402421E-3</v>
      </c>
      <c r="AY45" s="1365">
        <v>1.197606098772626E-2</v>
      </c>
      <c r="AZ45" s="1365">
        <v>6.8115311362396793E-3</v>
      </c>
      <c r="BA45" s="1365">
        <v>1.2062240455313026E-3</v>
      </c>
      <c r="BB45" s="1365">
        <v>4.5765437570302695E-4</v>
      </c>
      <c r="BC45" s="1365">
        <v>4.6795291901736763E-3</v>
      </c>
      <c r="BD45" s="1365">
        <v>1.9644693569861871E-4</v>
      </c>
      <c r="BE45" s="1365">
        <v>2.7167658913305565E-4</v>
      </c>
      <c r="BF45" s="1365"/>
      <c r="BG45" s="1365"/>
      <c r="BH45" s="1365"/>
      <c r="BI45" s="1365"/>
      <c r="BJ45" s="1365"/>
      <c r="BK45" s="1365"/>
      <c r="BL45" s="1365"/>
      <c r="BM45" s="1365">
        <v>0.66537860230848167</v>
      </c>
      <c r="BN45" s="1365">
        <v>0.68193976009815549</v>
      </c>
      <c r="BO45" s="1365">
        <v>0.59476407039805768</v>
      </c>
      <c r="BP45" s="1365">
        <v>6.4809791122867097E-2</v>
      </c>
      <c r="BQ45" s="1365">
        <v>8.4290931723574568E-3</v>
      </c>
      <c r="BR45" s="1365">
        <v>5.9271332977904653E-3</v>
      </c>
      <c r="BS45" s="1365">
        <v>8.009672107082878E-3</v>
      </c>
      <c r="BT45" s="1365"/>
      <c r="BU45" s="1365"/>
      <c r="BV45" s="1365"/>
      <c r="BW45" s="1365"/>
      <c r="BX45" s="1365"/>
      <c r="BY45" s="1365"/>
      <c r="BZ45" s="1365"/>
      <c r="CA45" s="1365">
        <v>3.2878101006326703E-2</v>
      </c>
      <c r="CB45" s="1365">
        <v>1.4238326134987593E-2</v>
      </c>
      <c r="CC45" s="1365">
        <v>1.2215135813663172E-2</v>
      </c>
      <c r="CD45" s="1365">
        <v>8.3092701077987375E-3</v>
      </c>
      <c r="CE45" s="1365">
        <v>7.3023064929366955E-3</v>
      </c>
      <c r="CF45" s="1365">
        <v>4.1132662306995488E-3</v>
      </c>
      <c r="CG45" s="1365">
        <v>1.3350181876823864E-3</v>
      </c>
      <c r="CH45" s="1365">
        <v>1.863977487133911E-2</v>
      </c>
    </row>
    <row r="46" spans="1:86" x14ac:dyDescent="0.2">
      <c r="A46" s="1365">
        <v>1957</v>
      </c>
      <c r="B46" s="1365">
        <v>1</v>
      </c>
      <c r="C46" s="1365">
        <v>1</v>
      </c>
      <c r="D46" s="1365">
        <v>0.81371082490093649</v>
      </c>
      <c r="E46" s="1365">
        <v>0.12478751853006134</v>
      </c>
      <c r="F46" s="1365">
        <v>3.3792543277759268E-2</v>
      </c>
      <c r="G46" s="1365">
        <v>1.1707213955750716E-2</v>
      </c>
      <c r="H46" s="1365">
        <v>1.6001899335492266E-2</v>
      </c>
      <c r="I46" s="1365"/>
      <c r="J46" s="1365"/>
      <c r="K46" s="1365"/>
      <c r="L46" s="1365"/>
      <c r="M46" s="1365"/>
      <c r="N46" s="1365"/>
      <c r="O46" s="1365"/>
      <c r="P46" s="1365">
        <v>0.32988589698885884</v>
      </c>
      <c r="Q46" s="1365">
        <v>0.31687309376554507</v>
      </c>
      <c r="R46" s="1365">
        <v>0.21525176235020743</v>
      </c>
      <c r="S46" s="1365">
        <v>6.2279564152762555E-2</v>
      </c>
      <c r="T46" s="1365">
        <v>2.6240385040085686E-2</v>
      </c>
      <c r="U46" s="1365">
        <v>5.9871713446630502E-3</v>
      </c>
      <c r="V46" s="1365">
        <v>7.1142108778262953E-3</v>
      </c>
      <c r="W46" s="1365">
        <v>0.22604483211460688</v>
      </c>
      <c r="X46" s="1365">
        <v>0.21167499809433837</v>
      </c>
      <c r="Y46" s="1365">
        <v>0.12168887654606288</v>
      </c>
      <c r="Z46" s="1365">
        <v>5.3710419478966126E-2</v>
      </c>
      <c r="AA46" s="1365">
        <v>2.4982796797901628E-2</v>
      </c>
      <c r="AB46" s="1365">
        <v>5.0994972833527984E-3</v>
      </c>
      <c r="AC46" s="1365">
        <v>6.1934079880549137E-3</v>
      </c>
      <c r="AD46" s="1365">
        <v>0.10160969512973959</v>
      </c>
      <c r="AE46" s="1365">
        <v>8.9818851566021513E-2</v>
      </c>
      <c r="AF46" s="1365">
        <v>3.6081257271559579E-2</v>
      </c>
      <c r="AG46" s="1365">
        <v>2.8522029878907826E-2</v>
      </c>
      <c r="AH46" s="1365">
        <v>1.8951982912932153E-2</v>
      </c>
      <c r="AI46" s="1365">
        <v>2.7631331499601759E-3</v>
      </c>
      <c r="AJ46" s="1365">
        <v>3.5004483526617715E-3</v>
      </c>
      <c r="AK46" s="1365">
        <v>7.2289503534595831E-2</v>
      </c>
      <c r="AL46" s="1365">
        <v>6.0799490321537225E-2</v>
      </c>
      <c r="AM46" s="1365">
        <v>2.2208407462189501E-2</v>
      </c>
      <c r="AN46" s="1365">
        <v>1.7421828842926819E-2</v>
      </c>
      <c r="AO46" s="1365">
        <v>1.6798991896776819E-2</v>
      </c>
      <c r="AP46" s="1365">
        <v>1.957137156259686E-3</v>
      </c>
      <c r="AQ46" s="1365">
        <v>2.4131249633843996E-3</v>
      </c>
      <c r="AR46" s="1365">
        <v>3.1833122336257118E-2</v>
      </c>
      <c r="AS46" s="1365">
        <v>2.359138502575385E-2</v>
      </c>
      <c r="AT46" s="1365">
        <v>6.8267201984752602E-3</v>
      </c>
      <c r="AU46" s="1365">
        <v>4.6124964394442134E-3</v>
      </c>
      <c r="AV46" s="1365">
        <v>1.0360002232988212E-2</v>
      </c>
      <c r="AW46" s="1365">
        <v>7.8557260631825548E-4</v>
      </c>
      <c r="AX46" s="1365">
        <v>1.0065935485279072E-3</v>
      </c>
      <c r="AY46" s="1365">
        <v>1.0528673149594429E-2</v>
      </c>
      <c r="AZ46" s="1365">
        <v>6.6308052241425431E-3</v>
      </c>
      <c r="BA46" s="1365">
        <v>1.1683117755829746E-3</v>
      </c>
      <c r="BB46" s="1365">
        <v>4.8664242817029302E-4</v>
      </c>
      <c r="BC46" s="1365">
        <v>4.4646047204212258E-3</v>
      </c>
      <c r="BD46" s="1365">
        <v>2.1720809817945001E-4</v>
      </c>
      <c r="BE46" s="1365">
        <v>2.9403820178859911E-4</v>
      </c>
      <c r="BF46" s="1365"/>
      <c r="BG46" s="1365"/>
      <c r="BH46" s="1365"/>
      <c r="BI46" s="1365"/>
      <c r="BJ46" s="1365"/>
      <c r="BK46" s="1365"/>
      <c r="BL46" s="1365"/>
      <c r="BM46" s="1365">
        <v>0.67011410301114116</v>
      </c>
      <c r="BN46" s="1365">
        <v>0.68312690623445493</v>
      </c>
      <c r="BO46" s="1365">
        <v>0.59845906255072912</v>
      </c>
      <c r="BP46" s="1365">
        <v>6.250795437729878E-2</v>
      </c>
      <c r="BQ46" s="1365">
        <v>7.552158237673582E-3</v>
      </c>
      <c r="BR46" s="1365">
        <v>5.7200426110876655E-3</v>
      </c>
      <c r="BS46" s="1365">
        <v>8.8876884576659706E-3</v>
      </c>
      <c r="BT46" s="1365"/>
      <c r="BU46" s="1365"/>
      <c r="BV46" s="1365"/>
      <c r="BW46" s="1365"/>
      <c r="BX46" s="1365"/>
      <c r="BY46" s="1365"/>
      <c r="BZ46" s="1365"/>
      <c r="CA46" s="1365">
        <v>2.4335061488618314E-2</v>
      </c>
      <c r="CB46" s="1365">
        <v>1.079773459130938E-2</v>
      </c>
      <c r="CC46" s="1365">
        <v>9.6634429206926709E-3</v>
      </c>
      <c r="CD46" s="1365">
        <v>6.1912519528991086E-3</v>
      </c>
      <c r="CE46" s="1365">
        <v>5.4109710261886958E-3</v>
      </c>
      <c r="CF46" s="1365">
        <v>3.1562012725897337E-3</v>
      </c>
      <c r="CG46" s="1365">
        <v>1.0250714857044467E-3</v>
      </c>
      <c r="CH46" s="1365">
        <v>1.3537326897308934E-2</v>
      </c>
    </row>
    <row r="47" spans="1:86" x14ac:dyDescent="0.2">
      <c r="A47" s="1365">
        <v>1958</v>
      </c>
      <c r="B47" s="1365">
        <v>1</v>
      </c>
      <c r="C47" s="1365">
        <v>1</v>
      </c>
      <c r="D47" s="1365">
        <v>0.8103387589148866</v>
      </c>
      <c r="E47" s="1365">
        <v>0.12881158880737417</v>
      </c>
      <c r="F47" s="1365">
        <v>3.2222038764391996E-2</v>
      </c>
      <c r="G47" s="1365">
        <v>1.2845913874832922E-2</v>
      </c>
      <c r="H47" s="1365">
        <v>1.5781699638514241E-2</v>
      </c>
      <c r="I47" s="1365"/>
      <c r="J47" s="1365"/>
      <c r="K47" s="1365"/>
      <c r="L47" s="1365"/>
      <c r="M47" s="1365"/>
      <c r="N47" s="1365"/>
      <c r="O47" s="1365"/>
      <c r="P47" s="1365">
        <v>0.33561535507763746</v>
      </c>
      <c r="Q47" s="1365">
        <v>0.32112269096927543</v>
      </c>
      <c r="R47" s="1365">
        <v>0.22138595229010202</v>
      </c>
      <c r="S47" s="1365">
        <v>6.1241642769293718E-2</v>
      </c>
      <c r="T47" s="1365">
        <v>2.5005215626504731E-2</v>
      </c>
      <c r="U47" s="1365">
        <v>6.4526713456578679E-3</v>
      </c>
      <c r="V47" s="1365">
        <v>7.0372089377170842E-3</v>
      </c>
      <c r="W47" s="1365">
        <v>0.22926678126202021</v>
      </c>
      <c r="X47" s="1365">
        <v>0.2126001791647209</v>
      </c>
      <c r="Y47" s="1365">
        <v>0.12436775061904125</v>
      </c>
      <c r="Z47" s="1365">
        <v>5.2487308666527524E-2</v>
      </c>
      <c r="AA47" s="1365">
        <v>2.4120445914419475E-2</v>
      </c>
      <c r="AB47" s="1365">
        <v>5.4453121744700555E-3</v>
      </c>
      <c r="AC47" s="1365">
        <v>6.1793617902626205E-3</v>
      </c>
      <c r="AD47" s="1365">
        <v>0.1020574545358145</v>
      </c>
      <c r="AE47" s="1365">
        <v>8.8335735001955892E-2</v>
      </c>
      <c r="AF47" s="1365">
        <v>3.6061309207323054E-2</v>
      </c>
      <c r="AG47" s="1365">
        <v>2.7957158288407533E-2</v>
      </c>
      <c r="AH47" s="1365">
        <v>1.7852701347797411E-2</v>
      </c>
      <c r="AI47" s="1365">
        <v>2.9416974142657849E-3</v>
      </c>
      <c r="AJ47" s="1365">
        <v>3.5228687441621054E-3</v>
      </c>
      <c r="AK47" s="1365">
        <v>7.2682646554252342E-2</v>
      </c>
      <c r="AL47" s="1365">
        <v>5.9422686998001586E-2</v>
      </c>
      <c r="AM47" s="1365">
        <v>2.2075133540884341E-2</v>
      </c>
      <c r="AN47" s="1365">
        <v>1.6845885267881867E-2</v>
      </c>
      <c r="AO47" s="1365">
        <v>1.5995406837501398E-2</v>
      </c>
      <c r="AP47" s="1365">
        <v>2.0599522935529618E-3</v>
      </c>
      <c r="AQ47" s="1365">
        <v>2.4463090581810171E-3</v>
      </c>
      <c r="AR47" s="1365">
        <v>3.2184493567886691E-2</v>
      </c>
      <c r="AS47" s="1365">
        <v>2.2927344493339673E-2</v>
      </c>
      <c r="AT47" s="1365">
        <v>6.8778614844626036E-3</v>
      </c>
      <c r="AU47" s="1365">
        <v>4.3434263503193517E-3</v>
      </c>
      <c r="AV47" s="1365">
        <v>9.8340967004571893E-3</v>
      </c>
      <c r="AW47" s="1365">
        <v>8.4253272351419084E-4</v>
      </c>
      <c r="AX47" s="1365">
        <v>1.0294272345863346E-3</v>
      </c>
      <c r="AY47" s="1365">
        <v>1.0814637545017169E-2</v>
      </c>
      <c r="AZ47" s="1365">
        <v>6.4243772482167972E-3</v>
      </c>
      <c r="BA47" s="1365">
        <v>1.1632377263118003E-3</v>
      </c>
      <c r="BB47" s="1365">
        <v>4.8102591408281253E-4</v>
      </c>
      <c r="BC47" s="1365">
        <v>4.2493544049382178E-3</v>
      </c>
      <c r="BD47" s="1365">
        <v>2.3632394442129278E-4</v>
      </c>
      <c r="BE47" s="1365">
        <v>2.9443525846267293E-4</v>
      </c>
      <c r="BF47" s="1365"/>
      <c r="BG47" s="1365"/>
      <c r="BH47" s="1365"/>
      <c r="BI47" s="1365"/>
      <c r="BJ47" s="1365"/>
      <c r="BK47" s="1365"/>
      <c r="BL47" s="1365"/>
      <c r="BM47" s="1365">
        <v>0.66438464492236249</v>
      </c>
      <c r="BN47" s="1365">
        <v>0.67887730903072452</v>
      </c>
      <c r="BO47" s="1365">
        <v>0.58895280662478455</v>
      </c>
      <c r="BP47" s="1365">
        <v>6.7569946038080447E-2</v>
      </c>
      <c r="BQ47" s="1365">
        <v>7.2168231378872648E-3</v>
      </c>
      <c r="BR47" s="1365">
        <v>6.393242529175054E-3</v>
      </c>
      <c r="BS47" s="1365">
        <v>8.744490700797157E-3</v>
      </c>
      <c r="BT47" s="1365"/>
      <c r="BU47" s="1365"/>
      <c r="BV47" s="1365"/>
      <c r="BW47" s="1365"/>
      <c r="BX47" s="1365"/>
      <c r="BY47" s="1365"/>
      <c r="BZ47" s="1365"/>
      <c r="CA47" s="1365">
        <v>3.0111889397223823E-2</v>
      </c>
      <c r="CB47" s="1365">
        <v>1.2761792886204028E-2</v>
      </c>
      <c r="CC47" s="1365">
        <v>1.1684810745779753E-2</v>
      </c>
      <c r="CD47" s="1365">
        <v>7.3205169610942884E-3</v>
      </c>
      <c r="CE47" s="1365">
        <v>6.2939694790237026E-3</v>
      </c>
      <c r="CF47" s="1365">
        <v>3.5151127504547065E-3</v>
      </c>
      <c r="CG47" s="1365">
        <v>1.147094197102162E-3</v>
      </c>
      <c r="CH47" s="1365">
        <v>1.7350096511019795E-2</v>
      </c>
    </row>
    <row r="48" spans="1:86" x14ac:dyDescent="0.2">
      <c r="A48" s="1365">
        <v>1959</v>
      </c>
      <c r="B48" s="1365">
        <v>1</v>
      </c>
      <c r="C48" s="1365">
        <v>1</v>
      </c>
      <c r="D48" s="1365">
        <v>0.81702945025453089</v>
      </c>
      <c r="E48" s="1365">
        <v>0.12190157960578417</v>
      </c>
      <c r="F48" s="1365">
        <v>3.2025998967610894E-2</v>
      </c>
      <c r="G48" s="1365">
        <v>1.4327883859876003E-2</v>
      </c>
      <c r="H48" s="1365">
        <v>1.4715087312198069E-2</v>
      </c>
      <c r="I48" s="1365"/>
      <c r="J48" s="1365"/>
      <c r="K48" s="1365"/>
      <c r="L48" s="1365"/>
      <c r="M48" s="1365"/>
      <c r="N48" s="1365"/>
      <c r="O48" s="1365"/>
      <c r="P48" s="1365">
        <v>0.34003626034210938</v>
      </c>
      <c r="Q48" s="1365">
        <v>0.32033287948024919</v>
      </c>
      <c r="R48" s="1365">
        <v>0.21968422323549375</v>
      </c>
      <c r="S48" s="1365">
        <v>6.1422883364079896E-2</v>
      </c>
      <c r="T48" s="1365">
        <v>2.5812493035413723E-2</v>
      </c>
      <c r="U48" s="1365">
        <v>6.926845264177829E-3</v>
      </c>
      <c r="V48" s="1365">
        <v>6.4864345810839875E-3</v>
      </c>
      <c r="W48" s="1365">
        <v>0.23389805866566568</v>
      </c>
      <c r="X48" s="1365">
        <v>0.21024822758488959</v>
      </c>
      <c r="Y48" s="1365">
        <v>0.12096464362877513</v>
      </c>
      <c r="Z48" s="1365">
        <v>5.3344679937066035E-2</v>
      </c>
      <c r="AA48" s="1365">
        <v>2.4415237692689329E-2</v>
      </c>
      <c r="AB48" s="1365">
        <v>5.812180496363486E-3</v>
      </c>
      <c r="AC48" s="1365">
        <v>5.7114858299956153E-3</v>
      </c>
      <c r="AD48" s="1365">
        <v>0.1064744460659322</v>
      </c>
      <c r="AE48" s="1365">
        <v>8.7478520785266911E-2</v>
      </c>
      <c r="AF48" s="1365">
        <v>3.5543750374197408E-2</v>
      </c>
      <c r="AG48" s="1365">
        <v>2.8141480588543159E-2</v>
      </c>
      <c r="AH48" s="1365">
        <v>1.7490426283222164E-2</v>
      </c>
      <c r="AI48" s="1365">
        <v>3.0964387975252645E-3</v>
      </c>
      <c r="AJ48" s="1365">
        <v>3.2064247417789076E-3</v>
      </c>
      <c r="AK48" s="1365">
        <v>7.715741785460288E-2</v>
      </c>
      <c r="AL48" s="1365">
        <v>5.900345522780117E-2</v>
      </c>
      <c r="AM48" s="1365">
        <v>2.1610810691017054E-2</v>
      </c>
      <c r="AN48" s="1365">
        <v>1.7335514609103451E-2</v>
      </c>
      <c r="AO48" s="1365">
        <v>1.5599013053137545E-2</v>
      </c>
      <c r="AP48" s="1365">
        <v>2.1807895515161698E-3</v>
      </c>
      <c r="AQ48" s="1365">
        <v>2.2773273230269377E-3</v>
      </c>
      <c r="AR48" s="1365">
        <v>3.449809739962232E-2</v>
      </c>
      <c r="AS48" s="1365">
        <v>2.191271929993064E-2</v>
      </c>
      <c r="AT48" s="1365">
        <v>6.3906593290481021E-3</v>
      </c>
      <c r="AU48" s="1365">
        <v>4.398956140936423E-3</v>
      </c>
      <c r="AV48" s="1365">
        <v>9.3961754688329114E-3</v>
      </c>
      <c r="AW48" s="1365">
        <v>8.5869462643340527E-4</v>
      </c>
      <c r="AX48" s="1365">
        <v>8.6823373467980055E-4</v>
      </c>
      <c r="AY48" s="1365">
        <v>1.1941249375109259E-2</v>
      </c>
      <c r="AZ48" s="1365">
        <v>6.1617667725255261E-3</v>
      </c>
      <c r="BA48" s="1365">
        <v>1.0989037465080178E-3</v>
      </c>
      <c r="BB48" s="1365">
        <v>5.317402071428626E-4</v>
      </c>
      <c r="BC48" s="1365">
        <v>4.0626593641846674E-3</v>
      </c>
      <c r="BD48" s="1365">
        <v>2.3289484600299572E-4</v>
      </c>
      <c r="BE48" s="1365">
        <v>2.3556860868698189E-4</v>
      </c>
      <c r="BF48" s="1365"/>
      <c r="BG48" s="1365"/>
      <c r="BH48" s="1365"/>
      <c r="BI48" s="1365"/>
      <c r="BJ48" s="1365"/>
      <c r="BK48" s="1365"/>
      <c r="BL48" s="1365"/>
      <c r="BM48" s="1365">
        <v>0.65996373965789057</v>
      </c>
      <c r="BN48" s="1365">
        <v>0.67966712051975087</v>
      </c>
      <c r="BO48" s="1365">
        <v>0.59734522701903714</v>
      </c>
      <c r="BP48" s="1365">
        <v>6.0478696241704273E-2</v>
      </c>
      <c r="BQ48" s="1365">
        <v>6.2135059321971713E-3</v>
      </c>
      <c r="BR48" s="1365">
        <v>7.4010385956981744E-3</v>
      </c>
      <c r="BS48" s="1365">
        <v>8.228652731114082E-3</v>
      </c>
      <c r="BT48" s="1365"/>
      <c r="BU48" s="1365"/>
      <c r="BV48" s="1365"/>
      <c r="BW48" s="1365"/>
      <c r="BX48" s="1365"/>
      <c r="BY48" s="1365"/>
      <c r="BZ48" s="1365"/>
      <c r="CA48" s="1365">
        <v>4.0532100120554797E-2</v>
      </c>
      <c r="CB48" s="1365">
        <v>1.7423734207005343E-2</v>
      </c>
      <c r="CC48" s="1365">
        <v>1.6670367759941327E-2</v>
      </c>
      <c r="CD48" s="1365">
        <v>1.0008294103971162E-2</v>
      </c>
      <c r="CE48" s="1365">
        <v>8.4629668821293615E-3</v>
      </c>
      <c r="CF48" s="1365">
        <v>4.5627012440775288E-3</v>
      </c>
      <c r="CG48" s="1365">
        <v>1.4536747889379287E-3</v>
      </c>
      <c r="CH48" s="1365">
        <v>2.3108365913549454E-2</v>
      </c>
    </row>
    <row r="49" spans="1:86" x14ac:dyDescent="0.2">
      <c r="A49" s="1365">
        <v>1960</v>
      </c>
      <c r="B49" s="1365">
        <v>1</v>
      </c>
      <c r="C49" s="1365">
        <v>1</v>
      </c>
      <c r="D49" s="1365">
        <v>0.82282954221267102</v>
      </c>
      <c r="E49" s="1365">
        <v>0.11714941610966459</v>
      </c>
      <c r="F49" s="1365">
        <v>3.1463999452421537E-2</v>
      </c>
      <c r="G49" s="1365">
        <v>1.590100886732581E-2</v>
      </c>
      <c r="H49" s="1365">
        <v>1.2656033357917025E-2</v>
      </c>
      <c r="I49" s="1365"/>
      <c r="J49" s="1365"/>
      <c r="K49" s="1365"/>
      <c r="L49" s="1365"/>
      <c r="M49" s="1365"/>
      <c r="N49" s="1365"/>
      <c r="O49" s="1365"/>
      <c r="P49" s="1365">
        <v>0.33475096015672107</v>
      </c>
      <c r="Q49" s="1365">
        <v>0.3165743758613398</v>
      </c>
      <c r="R49" s="1365">
        <v>0.22185760905417889</v>
      </c>
      <c r="S49" s="1365">
        <v>5.6176999404394377E-2</v>
      </c>
      <c r="T49" s="1365">
        <v>2.4710219826526891E-2</v>
      </c>
      <c r="U49" s="1365">
        <v>7.3326944656050587E-3</v>
      </c>
      <c r="V49" s="1365">
        <v>6.4968531106345271E-3</v>
      </c>
      <c r="W49" s="1365">
        <v>0.2257431227027937</v>
      </c>
      <c r="X49" s="1365">
        <v>0.20511531697340049</v>
      </c>
      <c r="Y49" s="1365">
        <v>0.12110550368134122</v>
      </c>
      <c r="Z49" s="1365">
        <v>4.8695510513458287E-2</v>
      </c>
      <c r="AA49" s="1365">
        <v>2.3365936414953634E-2</v>
      </c>
      <c r="AB49" s="1365">
        <v>6.1152395358021984E-3</v>
      </c>
      <c r="AC49" s="1365">
        <v>5.8331268278451502E-3</v>
      </c>
      <c r="AD49" s="1365">
        <v>0.10034579956956319</v>
      </c>
      <c r="AE49" s="1365">
        <v>8.3565900921357628E-2</v>
      </c>
      <c r="AF49" s="1365">
        <v>3.5492649277734857E-2</v>
      </c>
      <c r="AG49" s="1365">
        <v>2.5140986228410239E-2</v>
      </c>
      <c r="AH49" s="1365">
        <v>1.6430441125589609E-2</v>
      </c>
      <c r="AI49" s="1365">
        <v>3.1592790660135294E-3</v>
      </c>
      <c r="AJ49" s="1365">
        <v>3.342545223609389E-3</v>
      </c>
      <c r="AK49" s="1365">
        <v>7.1292552733358508E-2</v>
      </c>
      <c r="AL49" s="1365">
        <v>5.5209793504172079E-2</v>
      </c>
      <c r="AM49" s="1365">
        <v>2.1081979608578577E-2</v>
      </c>
      <c r="AN49" s="1365">
        <v>1.4764059513269789E-2</v>
      </c>
      <c r="AO49" s="1365">
        <v>1.4788646718466933E-2</v>
      </c>
      <c r="AP49" s="1365">
        <v>2.2050552352489376E-3</v>
      </c>
      <c r="AQ49" s="1365">
        <v>2.3700524286078464E-3</v>
      </c>
      <c r="AR49" s="1365">
        <v>3.2490455876287273E-2</v>
      </c>
      <c r="AS49" s="1365">
        <v>2.0964547826658068E-2</v>
      </c>
      <c r="AT49" s="1365">
        <v>6.4086145975824392E-3</v>
      </c>
      <c r="AU49" s="1365">
        <v>3.5898770731694436E-3</v>
      </c>
      <c r="AV49" s="1365">
        <v>9.0691085013115021E-3</v>
      </c>
      <c r="AW49" s="1365">
        <v>8.8882723380488151E-4</v>
      </c>
      <c r="AX49" s="1365">
        <v>1.0081204207898033E-3</v>
      </c>
      <c r="AY49" s="1365">
        <v>1.17492396990333E-2</v>
      </c>
      <c r="AZ49" s="1365">
        <v>5.9637321869406117E-3</v>
      </c>
      <c r="BA49" s="1365">
        <v>1.0821221902961619E-3</v>
      </c>
      <c r="BB49" s="1365">
        <v>3.2365037466742239E-4</v>
      </c>
      <c r="BC49" s="1365">
        <v>4.0783530637342373E-3</v>
      </c>
      <c r="BD49" s="1365">
        <v>2.513866422312649E-4</v>
      </c>
      <c r="BE49" s="1365">
        <v>2.2821991601152422E-4</v>
      </c>
      <c r="BF49" s="1365"/>
      <c r="BG49" s="1365"/>
      <c r="BH49" s="1365"/>
      <c r="BI49" s="1365"/>
      <c r="BJ49" s="1365"/>
      <c r="BK49" s="1365"/>
      <c r="BL49" s="1365"/>
      <c r="BM49" s="1365">
        <v>0.66524903984327888</v>
      </c>
      <c r="BN49" s="1365">
        <v>0.68342562413866026</v>
      </c>
      <c r="BO49" s="1365">
        <v>0.60097193315849218</v>
      </c>
      <c r="BP49" s="1365">
        <v>6.0972416705270212E-2</v>
      </c>
      <c r="BQ49" s="1365">
        <v>6.7537796258946466E-3</v>
      </c>
      <c r="BR49" s="1365">
        <v>8.5683144017207509E-3</v>
      </c>
      <c r="BS49" s="1365">
        <v>6.1591802472824976E-3</v>
      </c>
      <c r="BT49" s="1365"/>
      <c r="BU49" s="1365"/>
      <c r="BV49" s="1365"/>
      <c r="BW49" s="1365"/>
      <c r="BX49" s="1365"/>
      <c r="BY49" s="1365"/>
      <c r="BZ49" s="1365"/>
      <c r="CA49" s="1365">
        <v>3.306919324850021E-2</v>
      </c>
      <c r="CB49" s="1365">
        <v>1.5164581775961004E-2</v>
      </c>
      <c r="CC49" s="1365">
        <v>1.3881653630953825E-2</v>
      </c>
      <c r="CD49" s="1365">
        <v>8.546103786968939E-3</v>
      </c>
      <c r="CE49" s="1365">
        <v>7.2599239063462903E-3</v>
      </c>
      <c r="CF49" s="1365">
        <v>4.0962140742807265E-3</v>
      </c>
      <c r="CG49" s="1365">
        <v>1.4281077753544441E-3</v>
      </c>
      <c r="CH49" s="1365">
        <v>1.7904611472539207E-2</v>
      </c>
    </row>
    <row r="50" spans="1:86" x14ac:dyDescent="0.2">
      <c r="A50" s="1365">
        <v>1961</v>
      </c>
      <c r="B50" s="1365">
        <v>1</v>
      </c>
      <c r="C50" s="1365">
        <v>1</v>
      </c>
      <c r="D50" s="1365">
        <v>0.81945481410246424</v>
      </c>
      <c r="E50" s="1365">
        <v>0.12004662825625131</v>
      </c>
      <c r="F50" s="1365">
        <v>3.1350446459538356E-2</v>
      </c>
      <c r="G50" s="1365">
        <v>1.7156780512259277E-2</v>
      </c>
      <c r="H50" s="1365">
        <v>1.1991330669486863E-2</v>
      </c>
      <c r="I50" s="1365"/>
      <c r="J50" s="1365"/>
      <c r="K50" s="1365"/>
      <c r="L50" s="1365"/>
      <c r="M50" s="1365"/>
      <c r="N50" s="1365"/>
      <c r="O50" s="1365"/>
      <c r="P50" s="1365">
        <v>0.3425477280551974</v>
      </c>
      <c r="Q50" s="1365">
        <v>0.31896211473952618</v>
      </c>
      <c r="R50" s="1365">
        <v>0.22513867178576419</v>
      </c>
      <c r="S50" s="1365">
        <v>5.6128717373790195E-2</v>
      </c>
      <c r="T50" s="1365">
        <v>2.3755965543046247E-2</v>
      </c>
      <c r="U50" s="1365">
        <v>7.8825713012777524E-3</v>
      </c>
      <c r="V50" s="1365">
        <v>6.056188735647847E-3</v>
      </c>
      <c r="W50" s="1365">
        <v>0.23501366800040352</v>
      </c>
      <c r="X50" s="1365">
        <v>0.20906861751680228</v>
      </c>
      <c r="Y50" s="1365">
        <v>0.12772668147091676</v>
      </c>
      <c r="Z50" s="1365">
        <v>4.7842838083350131E-2</v>
      </c>
      <c r="AA50" s="1365">
        <v>2.1953500537244999E-2</v>
      </c>
      <c r="AB50" s="1365">
        <v>6.3815480536574491E-3</v>
      </c>
      <c r="AC50" s="1365">
        <v>5.1640493716328967E-3</v>
      </c>
      <c r="AD50" s="1365">
        <v>0.10640656153200091</v>
      </c>
      <c r="AE50" s="1365">
        <v>8.3376005383909935E-2</v>
      </c>
      <c r="AF50" s="1365">
        <v>3.5005567806855105E-2</v>
      </c>
      <c r="AG50" s="1365">
        <v>2.5726074768300296E-2</v>
      </c>
      <c r="AH50" s="1365">
        <v>1.6453837807072106E-2</v>
      </c>
      <c r="AI50" s="1365">
        <v>3.2651612458015258E-3</v>
      </c>
      <c r="AJ50" s="1365">
        <v>2.9253637558808989E-3</v>
      </c>
      <c r="AK50" s="1365">
        <v>7.6563411899957592E-2</v>
      </c>
      <c r="AL50" s="1365">
        <v>5.4093168016461392E-2</v>
      </c>
      <c r="AM50" s="1365">
        <v>2.0437221878215499E-2</v>
      </c>
      <c r="AN50" s="1365">
        <v>1.4914608964645816E-2</v>
      </c>
      <c r="AO50" s="1365">
        <v>1.4546415189856889E-2</v>
      </c>
      <c r="AP50" s="1365">
        <v>2.206876213712313E-3</v>
      </c>
      <c r="AQ50" s="1365">
        <v>1.9880457700308749E-3</v>
      </c>
      <c r="AR50" s="1365">
        <v>3.651281807907316E-2</v>
      </c>
      <c r="AS50" s="1365">
        <v>2.053399828069076E-2</v>
      </c>
      <c r="AT50" s="1365">
        <v>6.1691107103558117E-3</v>
      </c>
      <c r="AU50" s="1365">
        <v>3.8736773529188802E-3</v>
      </c>
      <c r="AV50" s="1365">
        <v>8.8200241620520915E-3</v>
      </c>
      <c r="AW50" s="1365">
        <v>8.8391959022913764E-4</v>
      </c>
      <c r="AX50" s="1365">
        <v>7.8726646513483961E-4</v>
      </c>
      <c r="AY50" s="1365">
        <v>1.3822929216111451E-2</v>
      </c>
      <c r="AZ50" s="1365">
        <v>5.870375663371551E-3</v>
      </c>
      <c r="BA50" s="1365">
        <v>9.9848711462568302E-4</v>
      </c>
      <c r="BB50" s="1365">
        <v>4.5665538816758877E-4</v>
      </c>
      <c r="BC50" s="1365">
        <v>3.9638379363549289E-3</v>
      </c>
      <c r="BD50" s="1365">
        <v>2.5353440374431638E-4</v>
      </c>
      <c r="BE50" s="1365">
        <v>1.978608204790356E-4</v>
      </c>
      <c r="BF50" s="1365"/>
      <c r="BG50" s="1365"/>
      <c r="BH50" s="1365"/>
      <c r="BI50" s="1365"/>
      <c r="BJ50" s="1365"/>
      <c r="BK50" s="1365"/>
      <c r="BL50" s="1365"/>
      <c r="BM50" s="1365">
        <v>0.6574522719448026</v>
      </c>
      <c r="BN50" s="1365">
        <v>0.68103788526047382</v>
      </c>
      <c r="BO50" s="1365">
        <v>0.59431614231670005</v>
      </c>
      <c r="BP50" s="1365">
        <v>6.3917910882461126E-2</v>
      </c>
      <c r="BQ50" s="1365">
        <v>7.5944809164921086E-3</v>
      </c>
      <c r="BR50" s="1365">
        <v>9.2742092109815242E-3</v>
      </c>
      <c r="BS50" s="1365">
        <v>5.9351419338390162E-3</v>
      </c>
      <c r="BT50" s="1365"/>
      <c r="BU50" s="1365"/>
      <c r="BV50" s="1365"/>
      <c r="BW50" s="1365"/>
      <c r="BX50" s="1365"/>
      <c r="BY50" s="1365"/>
      <c r="BZ50" s="1365"/>
      <c r="CA50" s="1365">
        <v>4.5740345159465123E-2</v>
      </c>
      <c r="CB50" s="1365">
        <v>2.0205708839059641E-2</v>
      </c>
      <c r="CC50" s="1365">
        <v>1.7642914472361198E-2</v>
      </c>
      <c r="CD50" s="1365">
        <v>1.1467774407117104E-2</v>
      </c>
      <c r="CE50" s="1365">
        <v>9.7869935633865205E-3</v>
      </c>
      <c r="CF50" s="1365">
        <v>5.3314958836953568E-3</v>
      </c>
      <c r="CG50" s="1365">
        <v>1.8348877360165607E-3</v>
      </c>
      <c r="CH50" s="1365">
        <v>2.5534636320405483E-2</v>
      </c>
    </row>
    <row r="51" spans="1:86" x14ac:dyDescent="0.2">
      <c r="A51" s="1365">
        <v>1962</v>
      </c>
      <c r="B51" s="1365">
        <v>1</v>
      </c>
      <c r="C51" s="1365">
        <v>1</v>
      </c>
      <c r="D51" s="1365">
        <v>0.8273053765296936</v>
      </c>
      <c r="E51" s="1365">
        <v>9.8110444843769073E-2</v>
      </c>
      <c r="F51" s="1365">
        <v>3.2637037336826324E-2</v>
      </c>
      <c r="G51" s="1365">
        <v>2.0409785211086273E-2</v>
      </c>
      <c r="H51" s="1365">
        <v>2.1537339314818382E-2</v>
      </c>
      <c r="I51" s="1365">
        <v>0.86484509706497192</v>
      </c>
      <c r="J51" s="1365">
        <v>0.86421144008636475</v>
      </c>
      <c r="K51" s="1365">
        <v>0.71057921648025513</v>
      </c>
      <c r="L51" s="1365">
        <v>8.9494369924068451E-2</v>
      </c>
      <c r="M51" s="1365">
        <v>2.9689695686101913E-2</v>
      </c>
      <c r="N51" s="1365">
        <v>1.5511349774897099E-2</v>
      </c>
      <c r="O51" s="1365">
        <v>1.8929377198219299E-2</v>
      </c>
      <c r="P51" s="1365">
        <v>0.34884503483772278</v>
      </c>
      <c r="Q51" s="1365">
        <v>0.33567959070205688</v>
      </c>
      <c r="R51" s="1365">
        <v>0.2328367680311203</v>
      </c>
      <c r="S51" s="1365">
        <v>5.7871274650096893E-2</v>
      </c>
      <c r="T51" s="1365">
        <v>2.386934868991375E-2</v>
      </c>
      <c r="U51" s="1365">
        <v>8.4095504134893417E-3</v>
      </c>
      <c r="V51" s="1365">
        <v>1.2692660093307495E-2</v>
      </c>
      <c r="W51" s="1365">
        <v>0.23550158739089966</v>
      </c>
      <c r="X51" s="1365">
        <v>0.22008799016475677</v>
      </c>
      <c r="Y51" s="1365">
        <v>0.13124674558639526</v>
      </c>
      <c r="Z51" s="1365">
        <v>4.9574654549360275E-2</v>
      </c>
      <c r="AA51" s="1365">
        <v>2.1573340520262718E-2</v>
      </c>
      <c r="AB51" s="1365">
        <v>6.6132880747318268E-3</v>
      </c>
      <c r="AC51" s="1365">
        <v>1.1079938150942326E-2</v>
      </c>
      <c r="AD51" s="1365">
        <v>0.10222311317920685</v>
      </c>
      <c r="AE51" s="1365">
        <v>8.7448716163635254E-2</v>
      </c>
      <c r="AF51" s="1365">
        <v>3.530077263712883E-2</v>
      </c>
      <c r="AG51" s="1365">
        <v>2.6844657957553864E-2</v>
      </c>
      <c r="AH51" s="1365">
        <v>1.555299386382103E-2</v>
      </c>
      <c r="AI51" s="1365">
        <v>3.2585833687335253E-3</v>
      </c>
      <c r="AJ51" s="1365">
        <v>6.4917081035673618E-3</v>
      </c>
      <c r="AK51" s="1365">
        <v>7.1885727345943451E-2</v>
      </c>
      <c r="AL51" s="1365">
        <v>5.8258172124624252E-2</v>
      </c>
      <c r="AM51" s="1365">
        <v>2.1096719428896904E-2</v>
      </c>
      <c r="AN51" s="1365">
        <v>1.742585189640522E-2</v>
      </c>
      <c r="AO51" s="1365">
        <v>1.2826196849346161E-2</v>
      </c>
      <c r="AP51" s="1365">
        <v>2.1556471474468708E-3</v>
      </c>
      <c r="AQ51" s="1365">
        <v>4.7537563368678093E-3</v>
      </c>
      <c r="AR51" s="1365">
        <v>3.2559700310230255E-2</v>
      </c>
      <c r="AS51" s="1365">
        <v>2.208293043076992E-2</v>
      </c>
      <c r="AT51" s="1365">
        <v>6.5530003048479557E-3</v>
      </c>
      <c r="AU51" s="1365">
        <v>4.6542808413505554E-3</v>
      </c>
      <c r="AV51" s="1365">
        <v>7.8203771263360977E-3</v>
      </c>
      <c r="AW51" s="1365">
        <v>7.94477469753474E-4</v>
      </c>
      <c r="AX51" s="1365">
        <v>2.2607955615967512E-3</v>
      </c>
      <c r="AY51" s="1365">
        <v>1.1951685883104801E-2</v>
      </c>
      <c r="AZ51" s="1365">
        <v>5.9902905486524105E-3</v>
      </c>
      <c r="BA51" s="1365">
        <v>9.9034665618091822E-4</v>
      </c>
      <c r="BB51" s="1365">
        <v>4.811108810827136E-4</v>
      </c>
      <c r="BC51" s="1365">
        <v>3.6656439770013094E-3</v>
      </c>
      <c r="BD51" s="1365">
        <v>1.8690836441237479E-4</v>
      </c>
      <c r="BE51" s="1365">
        <v>6.6628062631934881E-4</v>
      </c>
      <c r="BF51" s="1365">
        <v>0.13515490293502808</v>
      </c>
      <c r="BG51" s="1365">
        <v>0.13578855991363525</v>
      </c>
      <c r="BH51" s="1365">
        <v>0.11672616004943848</v>
      </c>
      <c r="BI51" s="1365">
        <v>8.6160749197006226E-3</v>
      </c>
      <c r="BJ51" s="1365">
        <v>2.947341650724411E-3</v>
      </c>
      <c r="BK51" s="1365">
        <v>4.8984354361891747E-3</v>
      </c>
      <c r="BL51" s="1365">
        <v>2.6079621165990829E-3</v>
      </c>
      <c r="BM51" s="1365">
        <v>0.65115496516227722</v>
      </c>
      <c r="BN51" s="1365">
        <v>0.66432040929794312</v>
      </c>
      <c r="BO51" s="1365">
        <v>0.5944686084985733</v>
      </c>
      <c r="BP51" s="1365">
        <v>4.023917019367218E-2</v>
      </c>
      <c r="BQ51" s="1365">
        <v>8.7676886469125748E-3</v>
      </c>
      <c r="BR51" s="1365">
        <v>1.2000234797596931E-2</v>
      </c>
      <c r="BS51" s="1365">
        <v>8.8446792215108871E-3</v>
      </c>
      <c r="BT51" s="1365">
        <v>0.51600006222724915</v>
      </c>
      <c r="BU51" s="1365">
        <v>0.52853184938430786</v>
      </c>
      <c r="BV51" s="1365">
        <v>0.47774244844913483</v>
      </c>
      <c r="BW51" s="1365">
        <v>3.1623095273971558E-2</v>
      </c>
      <c r="BX51" s="1365">
        <v>5.8203469961881638E-3</v>
      </c>
      <c r="BY51" s="1365">
        <v>7.1017993614077568E-3</v>
      </c>
      <c r="BZ51" s="1365">
        <v>6.2367171049118042E-3</v>
      </c>
      <c r="CA51" s="1365">
        <v>3.2084574332083046E-2</v>
      </c>
      <c r="CB51" s="1365">
        <v>1.3736364665857037E-2</v>
      </c>
      <c r="CC51" s="1365">
        <v>1.2288880137289572E-2</v>
      </c>
      <c r="CD51" s="1365">
        <v>8.3655881449360963E-3</v>
      </c>
      <c r="CE51" s="1365">
        <v>7.3570046190361334E-3</v>
      </c>
      <c r="CF51" s="1365">
        <v>4.2010646272612143E-3</v>
      </c>
      <c r="CG51" s="1365">
        <v>1.4461155642085239E-3</v>
      </c>
      <c r="CH51" s="1365">
        <v>1.8348209666226009E-2</v>
      </c>
    </row>
    <row r="52" spans="1:86" x14ac:dyDescent="0.2">
      <c r="A52" s="1365">
        <v>1963</v>
      </c>
      <c r="B52" s="1365">
        <v>1</v>
      </c>
      <c r="C52" s="1365">
        <v>1</v>
      </c>
      <c r="D52" s="1365">
        <v>0.81897274615528959</v>
      </c>
      <c r="E52" s="1365">
        <v>0.11266514606350922</v>
      </c>
      <c r="F52" s="1365">
        <v>3.2773133947266171E-2</v>
      </c>
      <c r="G52" s="1365">
        <v>2.4746801551797166E-2</v>
      </c>
      <c r="H52" s="1365">
        <v>1.0842172282137798E-2</v>
      </c>
      <c r="I52" s="1365">
        <v>0.86431238055229187</v>
      </c>
      <c r="J52" s="1365">
        <v>0.86341995000839233</v>
      </c>
      <c r="K52" s="1365">
        <v>0.71230420470237732</v>
      </c>
      <c r="L52" s="1365">
        <v>8.6552754044532776E-2</v>
      </c>
      <c r="M52" s="1365">
        <v>2.9377548955380917E-2</v>
      </c>
      <c r="N52" s="1365">
        <v>1.7427449580281973E-2</v>
      </c>
      <c r="O52" s="1365">
        <v>1.7754280939698219E-2</v>
      </c>
      <c r="P52" s="1365">
        <v>0.3378481287671965</v>
      </c>
      <c r="Q52" s="1365">
        <v>0.32009622322001463</v>
      </c>
      <c r="R52" s="1365">
        <v>0.22657355751802358</v>
      </c>
      <c r="S52" s="1365">
        <v>5.4347359717920603E-2</v>
      </c>
      <c r="T52" s="1365">
        <v>2.3644154817068063E-2</v>
      </c>
      <c r="U52" s="1365">
        <v>1.0048613543722546E-2</v>
      </c>
      <c r="V52" s="1365">
        <v>5.482537623279801E-3</v>
      </c>
      <c r="W52" s="1365">
        <v>0.22843879271659912</v>
      </c>
      <c r="X52" s="1365">
        <v>0.2089506121533202</v>
      </c>
      <c r="Y52" s="1365">
        <v>0.12853001071454292</v>
      </c>
      <c r="Z52" s="1365">
        <v>4.6185772997338143E-2</v>
      </c>
      <c r="AA52" s="1365">
        <v>2.1704882879933149E-2</v>
      </c>
      <c r="AB52" s="1365">
        <v>7.8293708141522651E-3</v>
      </c>
      <c r="AC52" s="1365">
        <v>4.7005747473537257E-3</v>
      </c>
      <c r="AD52" s="1365">
        <v>9.91651029594353E-2</v>
      </c>
      <c r="AE52" s="1365">
        <v>8.1639366576136144E-2</v>
      </c>
      <c r="AF52" s="1365">
        <v>3.4601989696862685E-2</v>
      </c>
      <c r="AG52" s="1365">
        <v>2.4443148734226455E-2</v>
      </c>
      <c r="AH52" s="1365">
        <v>1.6210857439494523E-2</v>
      </c>
      <c r="AI52" s="1365">
        <v>3.7675525626435324E-3</v>
      </c>
      <c r="AJ52" s="1365">
        <v>2.6158181429089358E-3</v>
      </c>
      <c r="AK52" s="1365">
        <v>6.9977792188907886E-2</v>
      </c>
      <c r="AL52" s="1365">
        <v>5.3296943913043314E-2</v>
      </c>
      <c r="AM52" s="1365">
        <v>2.0176994403237114E-2</v>
      </c>
      <c r="AN52" s="1365">
        <v>1.4173504277439353E-2</v>
      </c>
      <c r="AO52" s="1365">
        <v>1.4569228520083313E-2</v>
      </c>
      <c r="AP52" s="1365">
        <v>2.5526437795410219E-3</v>
      </c>
      <c r="AQ52" s="1365">
        <v>1.8245729327425056E-3</v>
      </c>
      <c r="AR52" s="1365">
        <v>3.1459022812065321E-2</v>
      </c>
      <c r="AS52" s="1365">
        <v>1.9635566991754509E-2</v>
      </c>
      <c r="AT52" s="1365">
        <v>5.7054773491439104E-3</v>
      </c>
      <c r="AU52" s="1365">
        <v>3.4252867757882653E-3</v>
      </c>
      <c r="AV52" s="1365">
        <v>8.791522990200501E-3</v>
      </c>
      <c r="AW52" s="1365">
        <v>9.8014076569108476E-4</v>
      </c>
      <c r="AX52" s="1365">
        <v>7.3313911093074696E-4</v>
      </c>
      <c r="AY52" s="1365">
        <v>1.1462998441377138E-2</v>
      </c>
      <c r="AZ52" s="1365">
        <v>5.6800334450204052E-3</v>
      </c>
      <c r="BA52" s="1365">
        <v>9.4460159685141442E-4</v>
      </c>
      <c r="BB52" s="1365">
        <v>2.8002317594563942E-4</v>
      </c>
      <c r="BC52" s="1365">
        <v>3.9679657304091771E-3</v>
      </c>
      <c r="BD52" s="1365">
        <v>2.8032621303351749E-4</v>
      </c>
      <c r="BE52" s="1365">
        <v>2.071167287806577E-4</v>
      </c>
      <c r="BF52" s="1365">
        <v>0.13568761944770813</v>
      </c>
      <c r="BG52" s="1365">
        <v>0.13658004999160767</v>
      </c>
      <c r="BH52" s="1365">
        <v>0.11763894557952881</v>
      </c>
      <c r="BI52" s="1365">
        <v>7.3194690048694611E-3</v>
      </c>
      <c r="BJ52" s="1365">
        <v>2.9447963461279869E-3</v>
      </c>
      <c r="BK52" s="1365">
        <v>5.62692666426301E-3</v>
      </c>
      <c r="BL52" s="1365">
        <v>3.0536288395524025E-3</v>
      </c>
      <c r="BM52" s="1365">
        <v>0.6621518712328035</v>
      </c>
      <c r="BN52" s="1365">
        <v>0.67990377677998537</v>
      </c>
      <c r="BO52" s="1365">
        <v>0.59239918863726604</v>
      </c>
      <c r="BP52" s="1365">
        <v>5.8317786345588617E-2</v>
      </c>
      <c r="BQ52" s="1365">
        <v>9.1289791301981081E-3</v>
      </c>
      <c r="BR52" s="1365">
        <v>1.469818800807462E-2</v>
      </c>
      <c r="BS52" s="1365">
        <v>5.3596346588579971E-3</v>
      </c>
      <c r="BT52" s="1365">
        <v>0.51563774049282074</v>
      </c>
      <c r="BU52" s="1365">
        <v>0.52969639003276825</v>
      </c>
      <c r="BV52" s="1365">
        <v>0.4791807234287262</v>
      </c>
      <c r="BW52" s="1365">
        <v>3.0102578923106194E-2</v>
      </c>
      <c r="BX52" s="1365">
        <v>5.7662250474095345E-3</v>
      </c>
      <c r="BY52" s="1365">
        <v>8.2741342484951019E-3</v>
      </c>
      <c r="BZ52" s="1365">
        <v>6.3690114766359329E-3</v>
      </c>
      <c r="CA52" s="1365">
        <v>3.4407792556084851E-2</v>
      </c>
      <c r="CB52" s="1365">
        <v>1.5175605045407499E-2</v>
      </c>
      <c r="CC52" s="1365">
        <v>1.3207723582809206E-2</v>
      </c>
      <c r="CD52" s="1365">
        <v>8.9269571630391786E-3</v>
      </c>
      <c r="CE52" s="1365">
        <v>7.4991961539056335E-3</v>
      </c>
      <c r="CF52" s="1365">
        <v>4.1426635921043382E-3</v>
      </c>
      <c r="CG52" s="1365">
        <v>1.4155666321463011E-3</v>
      </c>
      <c r="CH52" s="1365">
        <v>1.9232187510677352E-2</v>
      </c>
    </row>
    <row r="53" spans="1:86" x14ac:dyDescent="0.2">
      <c r="A53" s="1365">
        <v>1964</v>
      </c>
      <c r="B53" s="1365">
        <v>1</v>
      </c>
      <c r="C53" s="1365">
        <v>1</v>
      </c>
      <c r="D53" s="1365">
        <v>0.83258092403411865</v>
      </c>
      <c r="E53" s="1365">
        <v>8.96340012550354E-2</v>
      </c>
      <c r="F53" s="1365">
        <v>3.2007653266191483E-2</v>
      </c>
      <c r="G53" s="1365">
        <v>2.5698967278003693E-2</v>
      </c>
      <c r="H53" s="1365">
        <v>2.0078480243682861E-2</v>
      </c>
      <c r="I53" s="1365">
        <v>0.86377966403961182</v>
      </c>
      <c r="J53" s="1365">
        <v>0.86262845993041992</v>
      </c>
      <c r="K53" s="1365">
        <v>0.71402919292449951</v>
      </c>
      <c r="L53" s="1365">
        <v>8.3611138164997101E-2</v>
      </c>
      <c r="M53" s="1365">
        <v>2.906540222465992E-2</v>
      </c>
      <c r="N53" s="1365">
        <v>1.9343549385666847E-2</v>
      </c>
      <c r="O53" s="1365">
        <v>1.6579184681177139E-2</v>
      </c>
      <c r="P53" s="1365">
        <v>0.34850424528121948</v>
      </c>
      <c r="Q53" s="1365">
        <v>0.33176752924919128</v>
      </c>
      <c r="R53" s="1365">
        <v>0.23341019451618195</v>
      </c>
      <c r="S53" s="1365">
        <v>5.5029075592756271E-2</v>
      </c>
      <c r="T53" s="1365">
        <v>2.3353299126029015E-2</v>
      </c>
      <c r="U53" s="1365">
        <v>9.8970802500844002E-3</v>
      </c>
      <c r="V53" s="1365">
        <v>1.0077878832817078E-2</v>
      </c>
      <c r="W53" s="1365">
        <v>0.23604407906532288</v>
      </c>
      <c r="X53" s="1365">
        <v>0.21672645211219788</v>
      </c>
      <c r="Y53" s="1365">
        <v>0.13227871060371399</v>
      </c>
      <c r="Z53" s="1365">
        <v>4.7251012176275253E-2</v>
      </c>
      <c r="AA53" s="1365">
        <v>2.1204022690653801E-2</v>
      </c>
      <c r="AB53" s="1365">
        <v>7.5925751589238644E-3</v>
      </c>
      <c r="AC53" s="1365">
        <v>8.4001729264855385E-3</v>
      </c>
      <c r="AD53" s="1365">
        <v>0.10308639705181122</v>
      </c>
      <c r="AE53" s="1365">
        <v>8.5021734237670898E-2</v>
      </c>
      <c r="AF53" s="1365">
        <v>3.5325009375810623E-2</v>
      </c>
      <c r="AG53" s="1365">
        <v>2.6332676410675049E-2</v>
      </c>
      <c r="AH53" s="1365">
        <v>1.5245403163135052E-2</v>
      </c>
      <c r="AI53" s="1365">
        <v>3.4277983941137791E-3</v>
      </c>
      <c r="AJ53" s="1365">
        <v>4.6908482909202576E-3</v>
      </c>
      <c r="AK53" s="1365">
        <v>7.2566337883472443E-2</v>
      </c>
      <c r="AL53" s="1365">
        <v>5.6235142052173615E-2</v>
      </c>
      <c r="AM53" s="1365">
        <v>2.076323889195919E-2</v>
      </c>
      <c r="AN53" s="1365">
        <v>1.7371350899338722E-2</v>
      </c>
      <c r="AO53" s="1365">
        <v>1.2543477118015289E-2</v>
      </c>
      <c r="AP53" s="1365">
        <v>2.3540484253317118E-3</v>
      </c>
      <c r="AQ53" s="1365">
        <v>3.2030267175287008E-3</v>
      </c>
      <c r="AR53" s="1365">
        <v>3.3384926617145538E-2</v>
      </c>
      <c r="AS53" s="1365">
        <v>2.1130422130227089E-2</v>
      </c>
      <c r="AT53" s="1365">
        <v>6.2182219699025154E-3</v>
      </c>
      <c r="AU53" s="1365">
        <v>4.8561017028987408E-3</v>
      </c>
      <c r="AV53" s="1365">
        <v>7.8376280143857002E-3</v>
      </c>
      <c r="AW53" s="1365">
        <v>9.1235502623021603E-4</v>
      </c>
      <c r="AX53" s="1365">
        <v>1.3061155332252383E-3</v>
      </c>
      <c r="AY53" s="1365">
        <v>1.2609802186489105E-2</v>
      </c>
      <c r="AZ53" s="1365">
        <v>5.788672249764204E-3</v>
      </c>
      <c r="BA53" s="1365">
        <v>9.5301598776131868E-4</v>
      </c>
      <c r="BB53" s="1365">
        <v>5.7896174257621169E-4</v>
      </c>
      <c r="BC53" s="1365">
        <v>3.7494809366762638E-3</v>
      </c>
      <c r="BD53" s="1365">
        <v>2.0264906925149262E-4</v>
      </c>
      <c r="BE53" s="1365">
        <v>3.0456454260274768E-4</v>
      </c>
      <c r="BF53" s="1365">
        <v>0.13622033596038818</v>
      </c>
      <c r="BG53" s="1365">
        <v>0.13737154006958008</v>
      </c>
      <c r="BH53" s="1365">
        <v>0.11855173110961914</v>
      </c>
      <c r="BI53" s="1365">
        <v>6.0228630900382996E-3</v>
      </c>
      <c r="BJ53" s="1365">
        <v>2.9422510415315628E-3</v>
      </c>
      <c r="BK53" s="1365">
        <v>6.3554178923368454E-3</v>
      </c>
      <c r="BL53" s="1365">
        <v>3.499295562505722E-3</v>
      </c>
      <c r="BM53" s="1365">
        <v>0.65149575471878052</v>
      </c>
      <c r="BN53" s="1365">
        <v>0.66823247075080872</v>
      </c>
      <c r="BO53" s="1365">
        <v>0.59917072951793671</v>
      </c>
      <c r="BP53" s="1365">
        <v>3.4604925662279129E-2</v>
      </c>
      <c r="BQ53" s="1365">
        <v>8.654354140162468E-3</v>
      </c>
      <c r="BR53" s="1365">
        <v>1.5801887027919292E-2</v>
      </c>
      <c r="BS53" s="1365">
        <v>1.0000601410865784E-2</v>
      </c>
      <c r="BT53" s="1365">
        <v>0.51527541875839233</v>
      </c>
      <c r="BU53" s="1365">
        <v>0.53086093068122864</v>
      </c>
      <c r="BV53" s="1365">
        <v>0.48061899840831757</v>
      </c>
      <c r="BW53" s="1365">
        <v>2.8582062572240829E-2</v>
      </c>
      <c r="BX53" s="1365">
        <v>5.7121030986309052E-3</v>
      </c>
      <c r="BY53" s="1365">
        <v>9.4464691355824471E-3</v>
      </c>
      <c r="BZ53" s="1365">
        <v>6.5013058483600616E-3</v>
      </c>
      <c r="CA53" s="1365">
        <v>3.9667922321639223E-2</v>
      </c>
      <c r="CB53" s="1365">
        <v>2.2252954820847964E-2</v>
      </c>
      <c r="CC53" s="1365">
        <v>1.8958097075615368E-2</v>
      </c>
      <c r="CD53" s="1365">
        <v>1.2243512151433256E-2</v>
      </c>
      <c r="CE53" s="1365">
        <v>8.9424151347143356E-3</v>
      </c>
      <c r="CF53" s="1365">
        <v>4.6808844856216034E-3</v>
      </c>
      <c r="CG53" s="1365">
        <v>1.7303552669425727E-3</v>
      </c>
      <c r="CH53" s="1365">
        <v>1.7414967500791259E-2</v>
      </c>
    </row>
    <row r="54" spans="1:86" x14ac:dyDescent="0.2">
      <c r="A54" s="1365">
        <v>1965</v>
      </c>
      <c r="B54" s="1365">
        <v>1</v>
      </c>
      <c r="C54" s="1365">
        <v>1</v>
      </c>
      <c r="D54" s="1365">
        <v>0.82134646401920786</v>
      </c>
      <c r="E54" s="1365">
        <v>0.11321384331697895</v>
      </c>
      <c r="F54" s="1365">
        <v>3.1971568289162776E-2</v>
      </c>
      <c r="G54" s="1365">
        <v>2.618659921978608E-2</v>
      </c>
      <c r="H54" s="1365">
        <v>7.2815251548643848E-3</v>
      </c>
      <c r="I54" s="1365">
        <v>0.86149463057518005</v>
      </c>
      <c r="J54" s="1365">
        <v>0.86035436391830444</v>
      </c>
      <c r="K54" s="1365">
        <v>0.71017283201217651</v>
      </c>
      <c r="L54" s="1365">
        <v>8.5258219391107559E-2</v>
      </c>
      <c r="M54" s="1365">
        <v>2.8904802165925503E-2</v>
      </c>
      <c r="N54" s="1365">
        <v>1.9919944927096367E-2</v>
      </c>
      <c r="O54" s="1365">
        <v>1.6091472469270229E-2</v>
      </c>
      <c r="P54" s="1365">
        <v>0.34781024128956567</v>
      </c>
      <c r="Q54" s="1365">
        <v>0.31518188292699273</v>
      </c>
      <c r="R54" s="1365">
        <v>0.21465011048957885</v>
      </c>
      <c r="S54" s="1365">
        <v>6.116648030180976E-2</v>
      </c>
      <c r="T54" s="1365">
        <v>2.4574686040832142E-2</v>
      </c>
      <c r="U54" s="1365">
        <v>1.1003173184809947E-2</v>
      </c>
      <c r="V54" s="1365">
        <v>3.7874329099620769E-3</v>
      </c>
      <c r="W54" s="1365">
        <v>0.23876387756560402</v>
      </c>
      <c r="X54" s="1365">
        <v>0.20699893083727042</v>
      </c>
      <c r="Y54" s="1365">
        <v>0.1238985809566107</v>
      </c>
      <c r="Z54" s="1365">
        <v>4.9573579035051482E-2</v>
      </c>
      <c r="AA54" s="1365">
        <v>2.2099516280519524E-2</v>
      </c>
      <c r="AB54" s="1365">
        <v>8.3418744227734369E-3</v>
      </c>
      <c r="AC54" s="1365">
        <v>3.0853801423152867E-3</v>
      </c>
      <c r="AD54" s="1365">
        <v>0.10891912753229199</v>
      </c>
      <c r="AE54" s="1365">
        <v>8.0650646944014873E-2</v>
      </c>
      <c r="AF54" s="1365">
        <v>3.4125376864947939E-2</v>
      </c>
      <c r="AG54" s="1365">
        <v>2.325779694070762E-2</v>
      </c>
      <c r="AH54" s="1365">
        <v>1.76361838291684E-2</v>
      </c>
      <c r="AI54" s="1365">
        <v>3.9557120264450832E-3</v>
      </c>
      <c r="AJ54" s="1365">
        <v>1.6755772827458208E-3</v>
      </c>
      <c r="AK54" s="1365">
        <v>7.7250397293441159E-2</v>
      </c>
      <c r="AL54" s="1365">
        <v>5.4219099611670193E-2</v>
      </c>
      <c r="AM54" s="1365">
        <v>2.0325384008766011E-2</v>
      </c>
      <c r="AN54" s="1365">
        <v>1.5005071148465237E-2</v>
      </c>
      <c r="AO54" s="1365">
        <v>1.4975164792963326E-2</v>
      </c>
      <c r="AP54" s="1365">
        <v>2.7374797013159859E-3</v>
      </c>
      <c r="AQ54" s="1365">
        <v>1.175999960159627E-3</v>
      </c>
      <c r="AR54" s="1365">
        <v>3.6551436659768351E-2</v>
      </c>
      <c r="AS54" s="1365">
        <v>2.0371892519257279E-2</v>
      </c>
      <c r="AT54" s="1365">
        <v>5.9342085156659213E-3</v>
      </c>
      <c r="AU54" s="1365">
        <v>3.9036047545905838E-3</v>
      </c>
      <c r="AV54" s="1365">
        <v>8.9877317379565367E-3</v>
      </c>
      <c r="AW54" s="1365">
        <v>1.092862349941677E-3</v>
      </c>
      <c r="AX54" s="1365">
        <v>4.5348516110256017E-4</v>
      </c>
      <c r="AY54" s="1365">
        <v>1.4893514616821979E-2</v>
      </c>
      <c r="AZ54" s="1365">
        <v>5.378665172725592E-3</v>
      </c>
      <c r="BA54" s="1365">
        <v>7.0324457378306924E-4</v>
      </c>
      <c r="BB54" s="1365">
        <v>3.0792125339326254E-4</v>
      </c>
      <c r="BC54" s="1365">
        <v>3.9790826900103979E-3</v>
      </c>
      <c r="BD54" s="1365">
        <v>2.843003695439192E-4</v>
      </c>
      <c r="BE54" s="1365">
        <v>1.0411628599494469E-4</v>
      </c>
      <c r="BF54" s="1365">
        <v>0.13850536942481995</v>
      </c>
      <c r="BG54" s="1365">
        <v>0.13964563608169556</v>
      </c>
      <c r="BH54" s="1365">
        <v>0.12117356061935425</v>
      </c>
      <c r="BI54" s="1365">
        <v>5.5211186408996582E-3</v>
      </c>
      <c r="BJ54" s="1365">
        <v>3.019494004547596E-3</v>
      </c>
      <c r="BK54" s="1365">
        <v>7.2063310071825981E-3</v>
      </c>
      <c r="BL54" s="1365">
        <v>2.7322294190526009E-3</v>
      </c>
      <c r="BM54" s="1365">
        <v>0.65218975871043439</v>
      </c>
      <c r="BN54" s="1365">
        <v>0.68481811707300722</v>
      </c>
      <c r="BO54" s="1365">
        <v>0.60669635352962903</v>
      </c>
      <c r="BP54" s="1365">
        <v>5.2047363015169192E-2</v>
      </c>
      <c r="BQ54" s="1365">
        <v>7.3968822483306343E-3</v>
      </c>
      <c r="BR54" s="1365">
        <v>1.5183426034976133E-2</v>
      </c>
      <c r="BS54" s="1365">
        <v>3.4940922449023079E-3</v>
      </c>
      <c r="BT54" s="1365">
        <v>0.51387873291969299</v>
      </c>
      <c r="BU54" s="1365">
        <v>0.52935461699962616</v>
      </c>
      <c r="BV54" s="1365">
        <v>0.47916961461305618</v>
      </c>
      <c r="BW54" s="1365">
        <v>2.8292216360569E-2</v>
      </c>
      <c r="BX54" s="1365">
        <v>5.9873322024941444E-3</v>
      </c>
      <c r="BY54" s="1365">
        <v>9.7158872522413731E-3</v>
      </c>
      <c r="BZ54" s="1365">
        <v>6.1824843287467957E-3</v>
      </c>
      <c r="CA54" s="1365">
        <v>4.7473425820218441E-2</v>
      </c>
      <c r="CB54" s="1365">
        <v>2.6493080430114058E-2</v>
      </c>
      <c r="CC54" s="1365">
        <v>2.1085744307442315E-2</v>
      </c>
      <c r="CD54" s="1365">
        <v>1.3913731646255529E-2</v>
      </c>
      <c r="CE54" s="1365">
        <v>9.8881019411252574E-3</v>
      </c>
      <c r="CF54" s="1365">
        <v>5.2492967670788896E-3</v>
      </c>
      <c r="CG54" s="1365">
        <v>2.015659541381447E-3</v>
      </c>
      <c r="CH54" s="1365">
        <v>2.0980345390104384E-2</v>
      </c>
    </row>
    <row r="55" spans="1:86" x14ac:dyDescent="0.2">
      <c r="A55" s="1365">
        <v>1966</v>
      </c>
      <c r="B55" s="1365">
        <v>1</v>
      </c>
      <c r="C55" s="1365">
        <v>1</v>
      </c>
      <c r="D55" s="1365">
        <v>0.83011186122894287</v>
      </c>
      <c r="E55" s="1365">
        <v>9.1924674808979034E-2</v>
      </c>
      <c r="F55" s="1365">
        <v>3.1840939074754715E-2</v>
      </c>
      <c r="G55" s="1365">
        <v>2.8553584590554237E-2</v>
      </c>
      <c r="H55" s="1365">
        <v>1.7568923532962799E-2</v>
      </c>
      <c r="I55" s="1365">
        <v>0.85920959711074829</v>
      </c>
      <c r="J55" s="1365">
        <v>0.85808026790618896</v>
      </c>
      <c r="K55" s="1365">
        <v>0.70631647109985352</v>
      </c>
      <c r="L55" s="1365">
        <v>8.6905300617218018E-2</v>
      </c>
      <c r="M55" s="1365">
        <v>2.8744202107191086E-2</v>
      </c>
      <c r="N55" s="1365">
        <v>2.0496340468525887E-2</v>
      </c>
      <c r="O55" s="1365">
        <v>1.5603760257363319E-2</v>
      </c>
      <c r="P55" s="1365">
        <v>0.34672755002975464</v>
      </c>
      <c r="Q55" s="1365">
        <v>0.33023196458816528</v>
      </c>
      <c r="R55" s="1365">
        <v>0.22859624028205872</v>
      </c>
      <c r="S55" s="1365">
        <v>5.8902930468320847E-2</v>
      </c>
      <c r="T55" s="1365">
        <v>2.2481640800833702E-2</v>
      </c>
      <c r="U55" s="1365">
        <v>1.0511035099625587E-2</v>
      </c>
      <c r="V55" s="1365">
        <v>9.7400974482297897E-3</v>
      </c>
      <c r="W55" s="1365">
        <v>0.23590350151062012</v>
      </c>
      <c r="X55" s="1365">
        <v>0.21684496104717255</v>
      </c>
      <c r="Y55" s="1365">
        <v>0.12925434112548828</v>
      </c>
      <c r="Z55" s="1365">
        <v>5.0835270434617996E-2</v>
      </c>
      <c r="AA55" s="1365">
        <v>2.0598165690898895E-2</v>
      </c>
      <c r="AB55" s="1365">
        <v>8.0070840194821358E-3</v>
      </c>
      <c r="AC55" s="1365">
        <v>8.1384852528572083E-3</v>
      </c>
      <c r="AD55" s="1365">
        <v>0.10438810288906097</v>
      </c>
      <c r="AE55" s="1365">
        <v>8.6373060941696167E-2</v>
      </c>
      <c r="AF55" s="1365">
        <v>3.4857850521802902E-2</v>
      </c>
      <c r="AG55" s="1365">
        <v>2.8503499925136566E-2</v>
      </c>
      <c r="AH55" s="1365">
        <v>1.4789819717407227E-2</v>
      </c>
      <c r="AI55" s="1365">
        <v>3.6677280440926552E-3</v>
      </c>
      <c r="AJ55" s="1365">
        <v>4.5541613362729549E-3</v>
      </c>
      <c r="AK55" s="1365">
        <v>7.3957629501819611E-2</v>
      </c>
      <c r="AL55" s="1365">
        <v>5.7683948427438736E-2</v>
      </c>
      <c r="AM55" s="1365">
        <v>2.1164664998650551E-2</v>
      </c>
      <c r="AN55" s="1365">
        <v>1.8501473590731621E-2</v>
      </c>
      <c r="AO55" s="1365">
        <v>1.2356380932033062E-2</v>
      </c>
      <c r="AP55" s="1365">
        <v>2.3776479065418243E-3</v>
      </c>
      <c r="AQ55" s="1365">
        <v>3.283780300989747E-3</v>
      </c>
      <c r="AR55" s="1365">
        <v>3.4526314586400986E-2</v>
      </c>
      <c r="AS55" s="1365">
        <v>2.2261457517743111E-2</v>
      </c>
      <c r="AT55" s="1365">
        <v>6.3686682842671871E-3</v>
      </c>
      <c r="AU55" s="1365">
        <v>5.729110911488533E-3</v>
      </c>
      <c r="AV55" s="1365">
        <v>7.6447958126664162E-3</v>
      </c>
      <c r="AW55" s="1365">
        <v>9.5106626395136118E-4</v>
      </c>
      <c r="AX55" s="1365">
        <v>1.5678169438615441E-3</v>
      </c>
      <c r="AY55" s="1365">
        <v>1.3115931302309036E-2</v>
      </c>
      <c r="AZ55" s="1365">
        <v>6.2344996258616447E-3</v>
      </c>
      <c r="BA55" s="1365">
        <v>9.808945469558239E-4</v>
      </c>
      <c r="BB55" s="1365">
        <v>9.7665179055184126E-4</v>
      </c>
      <c r="BC55" s="1365">
        <v>3.5675403196364641E-3</v>
      </c>
      <c r="BD55" s="1365">
        <v>2.4111653328873217E-4</v>
      </c>
      <c r="BE55" s="1365">
        <v>4.6829631901346147E-4</v>
      </c>
      <c r="BF55" s="1365">
        <v>0.14079040288925171</v>
      </c>
      <c r="BG55" s="1365">
        <v>0.14191973209381104</v>
      </c>
      <c r="BH55" s="1365">
        <v>0.12379539012908936</v>
      </c>
      <c r="BI55" s="1365">
        <v>5.0193741917610168E-3</v>
      </c>
      <c r="BJ55" s="1365">
        <v>3.0967369675636292E-3</v>
      </c>
      <c r="BK55" s="1365">
        <v>8.0572441220283508E-3</v>
      </c>
      <c r="BL55" s="1365">
        <v>1.9651632755994797E-3</v>
      </c>
      <c r="BM55" s="1365">
        <v>0.65327244997024536</v>
      </c>
      <c r="BN55" s="1365">
        <v>0.66976803541183472</v>
      </c>
      <c r="BO55" s="1365">
        <v>0.60151562094688416</v>
      </c>
      <c r="BP55" s="1365">
        <v>3.3021744340658188E-2</v>
      </c>
      <c r="BQ55" s="1365">
        <v>9.3592982739210129E-3</v>
      </c>
      <c r="BR55" s="1365">
        <v>1.804254949092865E-2</v>
      </c>
      <c r="BS55" s="1365">
        <v>7.8288260847330093E-3</v>
      </c>
      <c r="BT55" s="1365">
        <v>0.51248204708099365</v>
      </c>
      <c r="BU55" s="1365">
        <v>0.52784830331802368</v>
      </c>
      <c r="BV55" s="1365">
        <v>0.4777202308177948</v>
      </c>
      <c r="BW55" s="1365">
        <v>2.8002370148897171E-2</v>
      </c>
      <c r="BX55" s="1365">
        <v>6.2625613063573837E-3</v>
      </c>
      <c r="BY55" s="1365">
        <v>9.9853053689002991E-3</v>
      </c>
      <c r="BZ55" s="1365">
        <v>5.8636628091335297E-3</v>
      </c>
      <c r="CA55" s="1365">
        <v>4.2723267595824121E-2</v>
      </c>
      <c r="CB55" s="1365">
        <v>2.0954055372325954E-2</v>
      </c>
      <c r="CC55" s="1365">
        <v>1.8557089747065266E-2</v>
      </c>
      <c r="CD55" s="1365">
        <v>1.2404804805142337E-2</v>
      </c>
      <c r="CE55" s="1365">
        <v>9.6979430284359815E-3</v>
      </c>
      <c r="CF55" s="1365">
        <v>5.3638343459985862E-3</v>
      </c>
      <c r="CG55" s="1365">
        <v>1.8528274108899263E-3</v>
      </c>
      <c r="CH55" s="1365">
        <v>2.1769212223498167E-2</v>
      </c>
    </row>
    <row r="56" spans="1:86" x14ac:dyDescent="0.2">
      <c r="A56" s="1365">
        <v>1967</v>
      </c>
      <c r="B56" s="1365">
        <v>1</v>
      </c>
      <c r="C56" s="1365">
        <v>1</v>
      </c>
      <c r="D56" s="1365">
        <v>0.83690312504768372</v>
      </c>
      <c r="E56" s="1365">
        <v>8.8121037930250168E-2</v>
      </c>
      <c r="F56" s="1365">
        <v>3.1101678498089314E-2</v>
      </c>
      <c r="G56" s="1365">
        <v>3.0002154409885406E-2</v>
      </c>
      <c r="H56" s="1365">
        <v>1.3871998060494661E-2</v>
      </c>
      <c r="I56" s="1365">
        <v>0.85309469699859619</v>
      </c>
      <c r="J56" s="1365">
        <v>0.85026776790618896</v>
      </c>
      <c r="K56" s="1365">
        <v>0.70461523532867432</v>
      </c>
      <c r="L56" s="1365">
        <v>8.3884416148066521E-2</v>
      </c>
      <c r="M56" s="1365">
        <v>2.8044071514159441E-2</v>
      </c>
      <c r="N56" s="1365">
        <v>2.1415253635495901E-2</v>
      </c>
      <c r="O56" s="1365">
        <v>1.23123899102211E-2</v>
      </c>
      <c r="P56" s="1365">
        <v>0.35035692900419235</v>
      </c>
      <c r="Q56" s="1365">
        <v>0.32749543339014053</v>
      </c>
      <c r="R56" s="1365">
        <v>0.22956648841500282</v>
      </c>
      <c r="S56" s="1365">
        <v>5.7143636047840118E-2</v>
      </c>
      <c r="T56" s="1365">
        <v>2.2087583318352699E-2</v>
      </c>
      <c r="U56" s="1365">
        <v>1.0831340914592147E-2</v>
      </c>
      <c r="V56" s="1365">
        <v>7.8663863241672516E-3</v>
      </c>
      <c r="W56" s="1365">
        <v>0.24091452732682228</v>
      </c>
      <c r="X56" s="1365">
        <v>0.21527399122714996</v>
      </c>
      <c r="Y56" s="1365">
        <v>0.13095556944608688</v>
      </c>
      <c r="Z56" s="1365">
        <v>4.9440306611359119E-2</v>
      </c>
      <c r="AA56" s="1365">
        <v>1.9998159259557724E-2</v>
      </c>
      <c r="AB56" s="1365">
        <v>8.3532980643212795E-3</v>
      </c>
      <c r="AC56" s="1365">
        <v>6.5237546805292368E-3</v>
      </c>
      <c r="AD56" s="1365">
        <v>0.10904778353869915</v>
      </c>
      <c r="AE56" s="1365">
        <v>8.591667003929615E-2</v>
      </c>
      <c r="AF56" s="1365">
        <v>3.5636917687952518E-2</v>
      </c>
      <c r="AG56" s="1365">
        <v>2.8237201739102602E-2</v>
      </c>
      <c r="AH56" s="1365">
        <v>1.441183197312057E-2</v>
      </c>
      <c r="AI56" s="1365">
        <v>3.8394711446017027E-3</v>
      </c>
      <c r="AJ56" s="1365">
        <v>3.7912458647042513E-3</v>
      </c>
      <c r="AK56" s="1365">
        <v>7.799479179084301E-2</v>
      </c>
      <c r="AL56" s="1365">
        <v>5.7372366078197956E-2</v>
      </c>
      <c r="AM56" s="1365">
        <v>2.1149029955267906E-2</v>
      </c>
      <c r="AN56" s="1365">
        <v>1.8887525424361229E-2</v>
      </c>
      <c r="AO56" s="1365">
        <v>1.1962045216932893E-2</v>
      </c>
      <c r="AP56" s="1365">
        <v>2.5403414620086551E-3</v>
      </c>
      <c r="AQ56" s="1365">
        <v>2.8334449743852019E-3</v>
      </c>
      <c r="AR56" s="1365">
        <v>3.7285354919731617E-2</v>
      </c>
      <c r="AS56" s="1365">
        <v>2.2055436857044697E-2</v>
      </c>
      <c r="AT56" s="1365">
        <v>6.419273791834712E-3</v>
      </c>
      <c r="AU56" s="1365">
        <v>5.8962218463420868E-3</v>
      </c>
      <c r="AV56" s="1365">
        <v>7.3951715603470802E-3</v>
      </c>
      <c r="AW56" s="1365">
        <v>1.0264065349474549E-3</v>
      </c>
      <c r="AX56" s="1365">
        <v>1.3183631817810237E-3</v>
      </c>
      <c r="AY56" s="1365">
        <v>1.4438684098422527E-2</v>
      </c>
      <c r="AZ56" s="1365">
        <v>6.0970428166911006E-3</v>
      </c>
      <c r="BA56" s="1365">
        <v>9.9742069141939282E-4</v>
      </c>
      <c r="BB56" s="1365">
        <v>1.0928548581432551E-3</v>
      </c>
      <c r="BC56" s="1365">
        <v>3.2881878432817757E-3</v>
      </c>
      <c r="BD56" s="1365">
        <v>2.6096290821442381E-4</v>
      </c>
      <c r="BE56" s="1365">
        <v>4.5761660294374451E-4</v>
      </c>
      <c r="BF56" s="1365">
        <v>0.14690530300140381</v>
      </c>
      <c r="BG56" s="1365">
        <v>0.14973223209381104</v>
      </c>
      <c r="BH56" s="1365">
        <v>0.1322878897190094</v>
      </c>
      <c r="BI56" s="1365">
        <v>4.2366217821836472E-3</v>
      </c>
      <c r="BJ56" s="1365">
        <v>3.0576069839298725E-3</v>
      </c>
      <c r="BK56" s="1365">
        <v>8.5869007743895054E-3</v>
      </c>
      <c r="BL56" s="1365">
        <v>1.5596081502735615E-3</v>
      </c>
      <c r="BM56" s="1365">
        <v>0.64964307099580765</v>
      </c>
      <c r="BN56" s="1365">
        <v>0.67250456660985947</v>
      </c>
      <c r="BO56" s="1365">
        <v>0.60733663663268089</v>
      </c>
      <c r="BP56" s="1365">
        <v>3.0977401882410049E-2</v>
      </c>
      <c r="BQ56" s="1365">
        <v>9.0140951797366142E-3</v>
      </c>
      <c r="BR56" s="1365">
        <v>1.917081349529326E-2</v>
      </c>
      <c r="BS56" s="1365">
        <v>6.0056117363274097E-3</v>
      </c>
      <c r="BT56" s="1365">
        <v>0.50273776799440384</v>
      </c>
      <c r="BU56" s="1365">
        <v>0.52277233451604843</v>
      </c>
      <c r="BV56" s="1365">
        <v>0.47504874691367149</v>
      </c>
      <c r="BW56" s="1365">
        <v>2.6740780100226402E-2</v>
      </c>
      <c r="BX56" s="1365">
        <v>5.9564881958067417E-3</v>
      </c>
      <c r="BY56" s="1365">
        <v>1.0583912720903754E-2</v>
      </c>
      <c r="BZ56" s="1365">
        <v>4.4460035860538483E-3</v>
      </c>
      <c r="CA56" s="1365">
        <v>5.4783082093090789E-2</v>
      </c>
      <c r="CB56" s="1365">
        <v>2.8900457125346016E-2</v>
      </c>
      <c r="CC56" s="1365">
        <v>2.497003230099944E-2</v>
      </c>
      <c r="CD56" s="1365">
        <v>1.5808693147779797E-2</v>
      </c>
      <c r="CE56" s="1365">
        <v>1.2211439778988101E-2</v>
      </c>
      <c r="CF56" s="1365">
        <v>6.2097950755999332E-3</v>
      </c>
      <c r="CG56" s="1365">
        <v>1.9422726496584628E-3</v>
      </c>
      <c r="CH56" s="1365">
        <v>2.5882624967744773E-2</v>
      </c>
    </row>
    <row r="57" spans="1:86" x14ac:dyDescent="0.2">
      <c r="A57" s="1365">
        <v>1968</v>
      </c>
      <c r="B57" s="1365">
        <v>1</v>
      </c>
      <c r="C57" s="1365">
        <v>1</v>
      </c>
      <c r="D57" s="1365">
        <v>0.84078969806432724</v>
      </c>
      <c r="E57" s="1365">
        <v>8.389716874808073E-2</v>
      </c>
      <c r="F57" s="1365">
        <v>3.0620756326243281E-2</v>
      </c>
      <c r="G57" s="1365">
        <v>3.1217717565596104E-2</v>
      </c>
      <c r="H57" s="1365">
        <v>1.3474666164256632E-2</v>
      </c>
      <c r="I57" s="1365">
        <v>0.85186131298542023</v>
      </c>
      <c r="J57" s="1365">
        <v>0.84828147292137146</v>
      </c>
      <c r="K57" s="1365">
        <v>0.70629984140396118</v>
      </c>
      <c r="L57" s="1365">
        <v>8.024919917806983E-2</v>
      </c>
      <c r="M57" s="1365">
        <v>2.7558813919313252E-2</v>
      </c>
      <c r="N57" s="1365">
        <v>2.2237320314161479E-2</v>
      </c>
      <c r="O57" s="1365">
        <v>1.1937215691432357E-2</v>
      </c>
      <c r="P57" s="1365">
        <v>0.35074481926858425</v>
      </c>
      <c r="Q57" s="1365">
        <v>0.32564331032335758</v>
      </c>
      <c r="R57" s="1365">
        <v>0.23066748771816492</v>
      </c>
      <c r="S57" s="1365">
        <v>5.5016328580677509E-2</v>
      </c>
      <c r="T57" s="1365">
        <v>2.135501429438591E-2</v>
      </c>
      <c r="U57" s="1365">
        <v>1.1140468006487936E-2</v>
      </c>
      <c r="V57" s="1365">
        <v>7.4640093371272087E-3</v>
      </c>
      <c r="W57" s="1365">
        <v>0.24164148885756731</v>
      </c>
      <c r="X57" s="1365">
        <v>0.21340340748429298</v>
      </c>
      <c r="Y57" s="1365">
        <v>0.1317583192139864</v>
      </c>
      <c r="Z57" s="1365">
        <v>4.7467346535995603E-2</v>
      </c>
      <c r="AA57" s="1365">
        <v>1.9434563815593719E-2</v>
      </c>
      <c r="AB57" s="1365">
        <v>8.5939612472429872E-3</v>
      </c>
      <c r="AC57" s="1365">
        <v>6.1484914622269571E-3</v>
      </c>
      <c r="AD57" s="1365">
        <v>0.11038224725052714</v>
      </c>
      <c r="AE57" s="1365">
        <v>8.4528200794011354E-2</v>
      </c>
      <c r="AF57" s="1365">
        <v>3.554991097189486E-2</v>
      </c>
      <c r="AG57" s="1365">
        <v>2.7282843017019331E-2</v>
      </c>
      <c r="AH57" s="1365">
        <v>1.4049126941245049E-2</v>
      </c>
      <c r="AI57" s="1365">
        <v>4.0063155465759337E-3</v>
      </c>
      <c r="AJ57" s="1365">
        <v>3.6400033859536052E-3</v>
      </c>
      <c r="AK57" s="1365">
        <v>7.9524581786245108E-2</v>
      </c>
      <c r="AL57" s="1365">
        <v>5.6316958973184228E-2</v>
      </c>
      <c r="AM57" s="1365">
        <v>2.0959416870027781E-2</v>
      </c>
      <c r="AN57" s="1365">
        <v>1.8310852348804474E-2</v>
      </c>
      <c r="AO57" s="1365">
        <v>1.1654809408355504E-2</v>
      </c>
      <c r="AP57" s="1365">
        <v>2.7033712540287524E-3</v>
      </c>
      <c r="AQ57" s="1365">
        <v>2.6885568804573268E-3</v>
      </c>
      <c r="AR57" s="1365">
        <v>3.8777728797867894E-2</v>
      </c>
      <c r="AS57" s="1365">
        <v>2.1543472306802869E-2</v>
      </c>
      <c r="AT57" s="1365">
        <v>6.2607511063106358E-3</v>
      </c>
      <c r="AU57" s="1365">
        <v>5.66348887514323E-3</v>
      </c>
      <c r="AV57" s="1365">
        <v>7.2558110114187002E-3</v>
      </c>
      <c r="AW57" s="1365">
        <v>1.1188072385266423E-3</v>
      </c>
      <c r="AX57" s="1365">
        <v>1.2446138280211017E-3</v>
      </c>
      <c r="AY57" s="1365">
        <v>1.5567771159112453E-2</v>
      </c>
      <c r="AZ57" s="1365">
        <v>5.8852124202530831E-3</v>
      </c>
      <c r="BA57" s="1365">
        <v>9.8507985239848495E-4</v>
      </c>
      <c r="BB57" s="1365">
        <v>1.0451844791532494E-3</v>
      </c>
      <c r="BC57" s="1365">
        <v>3.0950504733482376E-3</v>
      </c>
      <c r="BD57" s="1365">
        <v>3.1308313373301644E-4</v>
      </c>
      <c r="BE57" s="1365">
        <v>4.4681462713924702E-4</v>
      </c>
      <c r="BF57" s="1365">
        <v>0.14813868701457977</v>
      </c>
      <c r="BG57" s="1365">
        <v>0.15171852707862854</v>
      </c>
      <c r="BH57" s="1365">
        <v>0.13448985666036606</v>
      </c>
      <c r="BI57" s="1365">
        <v>3.6479695700109005E-3</v>
      </c>
      <c r="BJ57" s="1365">
        <v>3.0619424069300294E-3</v>
      </c>
      <c r="BK57" s="1365">
        <v>8.9803972514346242E-3</v>
      </c>
      <c r="BL57" s="1365">
        <v>1.5374504728242755E-3</v>
      </c>
      <c r="BM57" s="1365">
        <v>0.64925518073141575</v>
      </c>
      <c r="BN57" s="1365">
        <v>0.67435668967664242</v>
      </c>
      <c r="BO57" s="1365">
        <v>0.61012221034616232</v>
      </c>
      <c r="BP57" s="1365">
        <v>2.8880840167403221E-2</v>
      </c>
      <c r="BQ57" s="1365">
        <v>9.2657420318573713E-3</v>
      </c>
      <c r="BR57" s="1365">
        <v>2.0077249559108168E-2</v>
      </c>
      <c r="BS57" s="1365">
        <v>6.0106568271294236E-3</v>
      </c>
      <c r="BT57" s="1365">
        <v>0.50111649371683598</v>
      </c>
      <c r="BU57" s="1365">
        <v>0.52263816259801388</v>
      </c>
      <c r="BV57" s="1365">
        <v>0.47563235368579626</v>
      </c>
      <c r="BW57" s="1365">
        <v>2.5232870597392321E-2</v>
      </c>
      <c r="BX57" s="1365">
        <v>6.2037996249273419E-3</v>
      </c>
      <c r="BY57" s="1365">
        <v>1.1096852307673544E-2</v>
      </c>
      <c r="BZ57" s="1365">
        <v>4.4732063543051481E-3</v>
      </c>
      <c r="CA57" s="1365">
        <v>6.6124107030429591E-2</v>
      </c>
      <c r="CB57" s="1365">
        <v>3.420121447735875E-2</v>
      </c>
      <c r="CC57" s="1365">
        <v>2.9274152042212367E-2</v>
      </c>
      <c r="CD57" s="1365">
        <v>1.8560861586882749E-2</v>
      </c>
      <c r="CE57" s="1365">
        <v>1.4292508868116637E-2</v>
      </c>
      <c r="CF57" s="1365">
        <v>7.0649572893893052E-3</v>
      </c>
      <c r="CG57" s="1365">
        <v>2.1748109153594173E-3</v>
      </c>
      <c r="CH57" s="1365">
        <v>3.192289255307084E-2</v>
      </c>
    </row>
    <row r="58" spans="1:86" x14ac:dyDescent="0.2">
      <c r="A58" s="1365">
        <v>1969</v>
      </c>
      <c r="B58" s="1365">
        <v>1</v>
      </c>
      <c r="C58" s="1365">
        <v>1</v>
      </c>
      <c r="D58" s="1365">
        <v>0.84605336748063564</v>
      </c>
      <c r="E58" s="1365">
        <v>7.9197960672900081E-2</v>
      </c>
      <c r="F58" s="1365">
        <v>2.8704791038762778E-2</v>
      </c>
      <c r="G58" s="1365">
        <v>3.314587683416903E-2</v>
      </c>
      <c r="H58" s="1365">
        <v>1.2898007320472971E-2</v>
      </c>
      <c r="I58" s="1365">
        <v>0.84963563457131386</v>
      </c>
      <c r="J58" s="1365">
        <v>0.84745968133211136</v>
      </c>
      <c r="K58" s="1365">
        <v>0.71082927286624908</v>
      </c>
      <c r="L58" s="1365">
        <v>7.5837202719412744E-2</v>
      </c>
      <c r="M58" s="1365">
        <v>2.5579343346180394E-2</v>
      </c>
      <c r="N58" s="1365">
        <v>2.3620293679414317E-2</v>
      </c>
      <c r="O58" s="1365">
        <v>1.1593809991609305E-2</v>
      </c>
      <c r="P58" s="1365">
        <v>0.34270739695057273</v>
      </c>
      <c r="Q58" s="1365">
        <v>0.32351390505209565</v>
      </c>
      <c r="R58" s="1365">
        <v>0.23330177390016615</v>
      </c>
      <c r="S58" s="1365">
        <v>5.1915054442360997E-2</v>
      </c>
      <c r="T58" s="1365">
        <v>1.9522132351994514E-2</v>
      </c>
      <c r="U58" s="1365">
        <v>1.1640065917163156E-2</v>
      </c>
      <c r="V58" s="1365">
        <v>7.1348757483065128E-3</v>
      </c>
      <c r="W58" s="1365">
        <v>0.23265071143396199</v>
      </c>
      <c r="X58" s="1365">
        <v>0.21068606991320848</v>
      </c>
      <c r="Y58" s="1365">
        <v>0.13349990220740438</v>
      </c>
      <c r="Z58" s="1365">
        <v>4.4646251772064716E-2</v>
      </c>
      <c r="AA58" s="1365">
        <v>1.7653342336416245E-2</v>
      </c>
      <c r="AB58" s="1365">
        <v>8.9089345710817724E-3</v>
      </c>
      <c r="AC58" s="1365">
        <v>5.9774637775262818E-3</v>
      </c>
      <c r="AD58" s="1365">
        <v>0.10278749919962138</v>
      </c>
      <c r="AE58" s="1365">
        <v>8.1934621674008667E-2</v>
      </c>
      <c r="AF58" s="1365">
        <v>3.5759481193963438E-2</v>
      </c>
      <c r="AG58" s="1365">
        <v>2.5614294136175886E-2</v>
      </c>
      <c r="AH58" s="1365">
        <v>1.2702088148216717E-2</v>
      </c>
      <c r="AI58" s="1365">
        <v>4.2716695606941357E-3</v>
      </c>
      <c r="AJ58" s="1365">
        <v>3.587089799111709E-3</v>
      </c>
      <c r="AK58" s="1365">
        <v>7.3216888471506536E-2</v>
      </c>
      <c r="AL58" s="1365">
        <v>5.425964534515515E-2</v>
      </c>
      <c r="AM58" s="1365">
        <v>2.1088809822686017E-2</v>
      </c>
      <c r="AN58" s="1365">
        <v>1.7112050205469131E-2</v>
      </c>
      <c r="AO58" s="1365">
        <v>1.0434651820105501E-2</v>
      </c>
      <c r="AP58" s="1365">
        <v>2.9645917311427183E-3</v>
      </c>
      <c r="AQ58" s="1365">
        <v>2.659553887497168E-3</v>
      </c>
      <c r="AR58" s="1365">
        <v>3.5141098604071885E-2</v>
      </c>
      <c r="AS58" s="1365">
        <v>2.0506115921307355E-2</v>
      </c>
      <c r="AT58" s="1365">
        <v>6.2159882654668763E-3</v>
      </c>
      <c r="AU58" s="1365">
        <v>5.3227640164550394E-3</v>
      </c>
      <c r="AV58" s="1365">
        <v>6.3920552493073046E-3</v>
      </c>
      <c r="AW58" s="1365">
        <v>1.2744453852064908E-3</v>
      </c>
      <c r="AX58" s="1365">
        <v>1.3008627975068521E-3</v>
      </c>
      <c r="AY58" s="1365">
        <v>1.4122540596872568E-2</v>
      </c>
      <c r="AZ58" s="1365">
        <v>5.5952048205654137E-3</v>
      </c>
      <c r="BA58" s="1365">
        <v>9.5456506824120879E-4</v>
      </c>
      <c r="BB58" s="1365">
        <v>8.986491975520039E-4</v>
      </c>
      <c r="BC58" s="1365">
        <v>2.8673137749137823E-3</v>
      </c>
      <c r="BD58" s="1365">
        <v>3.8751413785576005E-4</v>
      </c>
      <c r="BE58" s="1365">
        <v>4.8716272931415006E-4</v>
      </c>
      <c r="BF58" s="1365">
        <v>0.15036436542868614</v>
      </c>
      <c r="BG58" s="1365">
        <v>0.15254031866788864</v>
      </c>
      <c r="BH58" s="1365">
        <v>0.13522409461438656</v>
      </c>
      <c r="BI58" s="1365">
        <v>3.3607579534873366E-3</v>
      </c>
      <c r="BJ58" s="1365">
        <v>3.1254476925823838E-3</v>
      </c>
      <c r="BK58" s="1365">
        <v>9.5255831547547132E-3</v>
      </c>
      <c r="BL58" s="1365">
        <v>1.3041973288636655E-3</v>
      </c>
      <c r="BM58" s="1365">
        <v>0.65729260304942727</v>
      </c>
      <c r="BN58" s="1365">
        <v>0.67648609494790435</v>
      </c>
      <c r="BO58" s="1365">
        <v>0.61275159358046949</v>
      </c>
      <c r="BP58" s="1365">
        <v>2.7282906230539083E-2</v>
      </c>
      <c r="BQ58" s="1365">
        <v>9.1826586867682636E-3</v>
      </c>
      <c r="BR58" s="1365">
        <v>2.1505810917005874E-2</v>
      </c>
      <c r="BS58" s="1365">
        <v>5.7631315721664578E-3</v>
      </c>
      <c r="BT58" s="1365">
        <v>0.50692823762074113</v>
      </c>
      <c r="BU58" s="1365">
        <v>0.52394577628001571</v>
      </c>
      <c r="BV58" s="1365">
        <v>0.47752749896608293</v>
      </c>
      <c r="BW58" s="1365">
        <v>2.3922148277051747E-2</v>
      </c>
      <c r="BX58" s="1365">
        <v>6.0572109941858798E-3</v>
      </c>
      <c r="BY58" s="1365">
        <v>1.1980227762251161E-2</v>
      </c>
      <c r="BZ58" s="1365">
        <v>4.4589342433027923E-3</v>
      </c>
      <c r="CA58" s="1365">
        <v>4.9734162533667796E-2</v>
      </c>
      <c r="CB58" s="1365">
        <v>2.5208569157875886E-2</v>
      </c>
      <c r="CC58" s="1365">
        <v>2.2326680323754663E-2</v>
      </c>
      <c r="CD58" s="1365">
        <v>1.5041183922046336E-2</v>
      </c>
      <c r="CE58" s="1365">
        <v>1.2057383122814151E-2</v>
      </c>
      <c r="CF58" s="1365">
        <v>6.3200739947433596E-3</v>
      </c>
      <c r="CG58" s="1365">
        <v>2.1855685236908469E-3</v>
      </c>
      <c r="CH58" s="1365">
        <v>2.452559337579191E-2</v>
      </c>
    </row>
    <row r="59" spans="1:86" x14ac:dyDescent="0.2">
      <c r="A59" s="1365">
        <v>1970</v>
      </c>
      <c r="B59" s="1365">
        <v>1</v>
      </c>
      <c r="C59" s="1365">
        <v>1</v>
      </c>
      <c r="D59" s="1365">
        <v>0.85313323279842734</v>
      </c>
      <c r="E59" s="1365">
        <v>7.3054399981629103E-2</v>
      </c>
      <c r="F59" s="1365">
        <v>2.6742861766251735E-2</v>
      </c>
      <c r="G59" s="1365">
        <v>3.5018768685404211E-2</v>
      </c>
      <c r="H59" s="1365">
        <v>1.2050732715579215E-2</v>
      </c>
      <c r="I59" s="1365">
        <v>0.85313268844038248</v>
      </c>
      <c r="J59" s="1365">
        <v>0.85228227265179157</v>
      </c>
      <c r="K59" s="1365">
        <v>0.72106950357556343</v>
      </c>
      <c r="L59" s="1365">
        <v>7.0751952094724402E-2</v>
      </c>
      <c r="M59" s="1365">
        <v>2.37134659619187E-2</v>
      </c>
      <c r="N59" s="1365">
        <v>2.5472308327152859E-2</v>
      </c>
      <c r="O59" s="1365">
        <v>1.1275119308265857E-2</v>
      </c>
      <c r="P59" s="1365">
        <v>0.33965494518633932</v>
      </c>
      <c r="Q59" s="1365">
        <v>0.32595649606082588</v>
      </c>
      <c r="R59" s="1365">
        <v>0.23953741049626842</v>
      </c>
      <c r="S59" s="1365">
        <v>4.8592601262498647E-2</v>
      </c>
      <c r="T59" s="1365">
        <v>1.8112495541572571E-2</v>
      </c>
      <c r="U59" s="1365">
        <v>1.2636547118745511E-2</v>
      </c>
      <c r="V59" s="1365">
        <v>7.0774341002106667E-3</v>
      </c>
      <c r="W59" s="1365">
        <v>0.22709409502567723</v>
      </c>
      <c r="X59" s="1365">
        <v>0.21126761590130627</v>
      </c>
      <c r="Y59" s="1365">
        <v>0.13754675455857068</v>
      </c>
      <c r="Z59" s="1365">
        <v>4.1840714358841069E-2</v>
      </c>
      <c r="AA59" s="1365">
        <v>1.6244047554209828E-2</v>
      </c>
      <c r="AB59" s="1365">
        <v>9.6380083487019874E-3</v>
      </c>
      <c r="AC59" s="1365">
        <v>5.9980518090014812E-3</v>
      </c>
      <c r="AD59" s="1365">
        <v>9.6127181517658755E-2</v>
      </c>
      <c r="AE59" s="1365">
        <v>8.1071765656815842E-2</v>
      </c>
      <c r="AF59" s="1365">
        <v>3.688447609602008E-2</v>
      </c>
      <c r="AG59" s="1365">
        <v>2.4394202722760383E-2</v>
      </c>
      <c r="AH59" s="1365">
        <v>1.1509163141454337E-2</v>
      </c>
      <c r="AI59" s="1365">
        <v>4.605471567629138E-3</v>
      </c>
      <c r="AJ59" s="1365">
        <v>3.6784535841434263E-3</v>
      </c>
      <c r="AK59" s="1365">
        <v>6.7124443914508447E-2</v>
      </c>
      <c r="AL59" s="1365">
        <v>5.3515953608439304E-2</v>
      </c>
      <c r="AM59" s="1365">
        <v>2.1501988900126889E-2</v>
      </c>
      <c r="AN59" s="1365">
        <v>1.6604667995125055E-2</v>
      </c>
      <c r="AO59" s="1365">
        <v>9.43526999981259E-3</v>
      </c>
      <c r="AP59" s="1365">
        <v>3.1986083795345621E-3</v>
      </c>
      <c r="AQ59" s="1365">
        <v>2.7754208404076053E-3</v>
      </c>
      <c r="AR59" s="1365">
        <v>3.0506450057146139E-2</v>
      </c>
      <c r="AS59" s="1365">
        <v>2.0093973798793741E-2</v>
      </c>
      <c r="AT59" s="1365">
        <v>6.274289120483445E-3</v>
      </c>
      <c r="AU59" s="1365">
        <v>5.243903688096907E-3</v>
      </c>
      <c r="AV59" s="1365">
        <v>5.8361228002468124E-3</v>
      </c>
      <c r="AW59" s="1365">
        <v>1.3759655266767368E-3</v>
      </c>
      <c r="AX59" s="1365">
        <v>1.3636930771099287E-3</v>
      </c>
      <c r="AY59" s="1365">
        <v>1.1381346848793328E-2</v>
      </c>
      <c r="AZ59" s="1365">
        <v>5.4586729802394984E-3</v>
      </c>
      <c r="BA59" s="1365">
        <v>9.4139142311178148E-4</v>
      </c>
      <c r="BB59" s="1365">
        <v>9.0442422742853523E-4</v>
      </c>
      <c r="BC59" s="1365">
        <v>2.6680767123252735E-3</v>
      </c>
      <c r="BD59" s="1365">
        <v>4.2080048581283336E-4</v>
      </c>
      <c r="BE59" s="1365">
        <v>5.239801242851172E-4</v>
      </c>
      <c r="BF59" s="1365">
        <v>0.14686731155961752</v>
      </c>
      <c r="BG59" s="1365">
        <v>0.14771772734820843</v>
      </c>
      <c r="BH59" s="1365">
        <v>0.13206372922286391</v>
      </c>
      <c r="BI59" s="1365">
        <v>2.3024478869047016E-3</v>
      </c>
      <c r="BJ59" s="1365">
        <v>3.0293958043330349E-3</v>
      </c>
      <c r="BK59" s="1365">
        <v>9.5464603582513519E-3</v>
      </c>
      <c r="BL59" s="1365">
        <v>7.7561340731335804E-4</v>
      </c>
      <c r="BM59" s="1365">
        <v>0.66034505481366068</v>
      </c>
      <c r="BN59" s="1365">
        <v>0.67404350393917412</v>
      </c>
      <c r="BO59" s="1365">
        <v>0.61359582230215892</v>
      </c>
      <c r="BP59" s="1365">
        <v>2.4461798719130456E-2</v>
      </c>
      <c r="BQ59" s="1365">
        <v>8.6303662246791646E-3</v>
      </c>
      <c r="BR59" s="1365">
        <v>2.23822215666587E-2</v>
      </c>
      <c r="BS59" s="1365">
        <v>4.9732986153685488E-3</v>
      </c>
      <c r="BT59" s="1365">
        <v>0.51347774325404316</v>
      </c>
      <c r="BU59" s="1365">
        <v>0.52632577659096569</v>
      </c>
      <c r="BV59" s="1365">
        <v>0.48153209307929501</v>
      </c>
      <c r="BW59" s="1365">
        <v>2.2159350832225755E-2</v>
      </c>
      <c r="BX59" s="1365">
        <v>5.6009704203461297E-3</v>
      </c>
      <c r="BY59" s="1365">
        <v>1.2835761208407348E-2</v>
      </c>
      <c r="BZ59" s="1365">
        <v>4.1976852080551907E-3</v>
      </c>
      <c r="CA59" s="1365">
        <v>2.8455255907830587E-2</v>
      </c>
      <c r="CB59" s="1365">
        <v>1.2524877556651274E-2</v>
      </c>
      <c r="CC59" s="1365">
        <v>1.1169868234650547E-2</v>
      </c>
      <c r="CD59" s="1365">
        <v>7.8646491712201297E-3</v>
      </c>
      <c r="CE59" s="1365">
        <v>6.2615300712485014E-3</v>
      </c>
      <c r="CF59" s="1365">
        <v>3.4127327439098126E-3</v>
      </c>
      <c r="CG59" s="1365">
        <v>1.217501241582999E-3</v>
      </c>
      <c r="CH59" s="1365">
        <v>1.5930378351179313E-2</v>
      </c>
    </row>
    <row r="60" spans="1:86" x14ac:dyDescent="0.2">
      <c r="A60" s="1365">
        <v>1971</v>
      </c>
      <c r="B60" s="1365">
        <v>1</v>
      </c>
      <c r="C60" s="1365">
        <v>1</v>
      </c>
      <c r="D60" s="1365">
        <v>0.85625550930853933</v>
      </c>
      <c r="E60" s="1365">
        <v>7.0251855227979831E-2</v>
      </c>
      <c r="F60" s="1365">
        <v>2.5244428583391709E-2</v>
      </c>
      <c r="G60" s="1365">
        <v>3.6054865588084795E-2</v>
      </c>
      <c r="H60" s="1365">
        <v>1.2193347496577189E-2</v>
      </c>
      <c r="I60" s="1365">
        <v>0.8590078114066273</v>
      </c>
      <c r="J60" s="1365">
        <v>0.85812391014769673</v>
      </c>
      <c r="K60" s="1365">
        <v>0.72845582384616137</v>
      </c>
      <c r="L60" s="1365">
        <v>6.8835469450277742E-2</v>
      </c>
      <c r="M60" s="1365">
        <v>2.2440366492446628E-2</v>
      </c>
      <c r="N60" s="1365">
        <v>2.6704088506448898E-2</v>
      </c>
      <c r="O60" s="1365">
        <v>1.1688190785207553E-2</v>
      </c>
      <c r="P60" s="1365">
        <v>0.34394582928507589</v>
      </c>
      <c r="Q60" s="1365">
        <v>0.32897646786295809</v>
      </c>
      <c r="R60" s="1365">
        <v>0.2448065970238531</v>
      </c>
      <c r="S60" s="1365">
        <v>4.6907870171708055E-2</v>
      </c>
      <c r="T60" s="1365">
        <v>1.6889592632651329E-2</v>
      </c>
      <c r="U60" s="1365">
        <v>1.3124122319823073E-2</v>
      </c>
      <c r="V60" s="1365">
        <v>7.248279289342463E-3</v>
      </c>
      <c r="W60" s="1365">
        <v>0.2298019257868873</v>
      </c>
      <c r="X60" s="1365">
        <v>0.21259082743199542</v>
      </c>
      <c r="Y60" s="1365">
        <v>0.14067403392982669</v>
      </c>
      <c r="Z60" s="1365">
        <v>4.0545064246543916E-2</v>
      </c>
      <c r="AA60" s="1365">
        <v>1.5220511762890965E-2</v>
      </c>
      <c r="AB60" s="1365">
        <v>9.9872026275988901E-3</v>
      </c>
      <c r="AC60" s="1365">
        <v>6.1640081903533428E-3</v>
      </c>
      <c r="AD60" s="1365">
        <v>9.7079891529574525E-2</v>
      </c>
      <c r="AE60" s="1365">
        <v>8.1031591056671459E-2</v>
      </c>
      <c r="AF60" s="1365">
        <v>3.840036705150851E-2</v>
      </c>
      <c r="AG60" s="1365">
        <v>2.3552897322588251E-2</v>
      </c>
      <c r="AH60" s="1365">
        <v>1.0694791056266695E-2</v>
      </c>
      <c r="AI60" s="1365">
        <v>4.6381995643969276E-3</v>
      </c>
      <c r="AJ60" s="1365">
        <v>3.745335843632347E-3</v>
      </c>
      <c r="AK60" s="1365">
        <v>6.7756202734017279E-2</v>
      </c>
      <c r="AL60" s="1365">
        <v>5.3332104729634011E-2</v>
      </c>
      <c r="AM60" s="1365">
        <v>2.2613194487348665E-2</v>
      </c>
      <c r="AN60" s="1365">
        <v>1.6037304536439478E-2</v>
      </c>
      <c r="AO60" s="1365">
        <v>8.6794085846122471E-3</v>
      </c>
      <c r="AP60" s="1365">
        <v>3.1818721549825568E-3</v>
      </c>
      <c r="AQ60" s="1365">
        <v>2.8203264078001666E-3</v>
      </c>
      <c r="AR60" s="1365">
        <v>3.0768493033974664E-2</v>
      </c>
      <c r="AS60" s="1365">
        <v>1.9973360951553332E-2</v>
      </c>
      <c r="AT60" s="1365">
        <v>6.6599017345652101E-3</v>
      </c>
      <c r="AU60" s="1365">
        <v>5.2676282848551637E-3</v>
      </c>
      <c r="AV60" s="1365">
        <v>5.3595314129779581E-3</v>
      </c>
      <c r="AW60" s="1365">
        <v>1.3130079278198536E-3</v>
      </c>
      <c r="AX60" s="1365">
        <v>1.3732919858284731E-3</v>
      </c>
      <c r="AY60" s="1365">
        <v>1.1449121899204329E-2</v>
      </c>
      <c r="AZ60" s="1365">
        <v>5.4236152168414264E-3</v>
      </c>
      <c r="BA60" s="1365">
        <v>1.0296795153408311E-3</v>
      </c>
      <c r="BB60" s="1365">
        <v>1.0530183486707756E-3</v>
      </c>
      <c r="BC60" s="1365">
        <v>2.4371886522658315E-3</v>
      </c>
      <c r="BD60" s="1365">
        <v>3.9179449666448818E-4</v>
      </c>
      <c r="BE60" s="1365">
        <v>5.1193429666795964E-4</v>
      </c>
      <c r="BF60" s="1365">
        <v>0.1409921885933727</v>
      </c>
      <c r="BG60" s="1365">
        <v>0.14187608985230327</v>
      </c>
      <c r="BH60" s="1365">
        <v>0.12779968546237797</v>
      </c>
      <c r="BI60" s="1365">
        <v>1.4163857777020894E-3</v>
      </c>
      <c r="BJ60" s="1365">
        <v>2.8040620909450809E-3</v>
      </c>
      <c r="BK60" s="1365">
        <v>9.350777081635897E-3</v>
      </c>
      <c r="BL60" s="1365">
        <v>5.0515671136963647E-4</v>
      </c>
      <c r="BM60" s="1365">
        <v>0.65605417071492411</v>
      </c>
      <c r="BN60" s="1365">
        <v>0.67102353213704191</v>
      </c>
      <c r="BO60" s="1365">
        <v>0.61144891228468623</v>
      </c>
      <c r="BP60" s="1365">
        <v>2.3343985056271777E-2</v>
      </c>
      <c r="BQ60" s="1365">
        <v>8.3548359507403802E-3</v>
      </c>
      <c r="BR60" s="1365">
        <v>2.2930743268261722E-2</v>
      </c>
      <c r="BS60" s="1365">
        <v>4.9450682072347263E-3</v>
      </c>
      <c r="BT60" s="1365">
        <v>0.51506198212155141</v>
      </c>
      <c r="BU60" s="1365">
        <v>0.52914744228473864</v>
      </c>
      <c r="BV60" s="1365">
        <v>0.48364922682230826</v>
      </c>
      <c r="BW60" s="1365">
        <v>2.1927599278569687E-2</v>
      </c>
      <c r="BX60" s="1365">
        <v>5.5507738597952994E-3</v>
      </c>
      <c r="BY60" s="1365">
        <v>1.3579966186625825E-2</v>
      </c>
      <c r="BZ60" s="1365">
        <v>4.4399114958650898E-3</v>
      </c>
      <c r="CA60" s="1365">
        <v>3.8472480653869316E-2</v>
      </c>
      <c r="CB60" s="1365">
        <v>1.8062557607927385E-2</v>
      </c>
      <c r="CC60" s="1365">
        <v>1.5812753885245803E-2</v>
      </c>
      <c r="CD60" s="1365">
        <v>1.0402359246120516E-2</v>
      </c>
      <c r="CE60" s="1365">
        <v>8.1290728840118023E-3</v>
      </c>
      <c r="CF60" s="1365">
        <v>4.3087402958469599E-3</v>
      </c>
      <c r="CG60" s="1365">
        <v>1.4514006467441977E-3</v>
      </c>
      <c r="CH60" s="1365">
        <v>2.0409923045941931E-2</v>
      </c>
    </row>
    <row r="61" spans="1:86" x14ac:dyDescent="0.2">
      <c r="A61" s="1365">
        <v>1972</v>
      </c>
      <c r="B61" s="1365">
        <v>1</v>
      </c>
      <c r="C61" s="1365">
        <v>1</v>
      </c>
      <c r="D61" s="1365">
        <v>0.85446875737397932</v>
      </c>
      <c r="E61" s="1365">
        <v>7.0290959247358842E-2</v>
      </c>
      <c r="F61" s="1365">
        <v>2.4714422131182801E-2</v>
      </c>
      <c r="G61" s="1365">
        <v>3.7428975370858097E-2</v>
      </c>
      <c r="H61" s="1365">
        <v>1.3096875320570689E-2</v>
      </c>
      <c r="I61" s="1365">
        <v>0.86093022819841281</v>
      </c>
      <c r="J61" s="1365">
        <v>0.86010128550697118</v>
      </c>
      <c r="K61" s="1365">
        <v>0.72795356367714703</v>
      </c>
      <c r="L61" s="1365">
        <v>6.9635654455851181E-2</v>
      </c>
      <c r="M61" s="1365">
        <v>2.1965289034142188E-2</v>
      </c>
      <c r="N61" s="1365">
        <v>2.8058516956207313E-2</v>
      </c>
      <c r="O61" s="1365">
        <v>1.2488086776102136E-2</v>
      </c>
      <c r="P61" s="1365">
        <v>0.34576694622955984</v>
      </c>
      <c r="Q61" s="1365">
        <v>0.33043985456606606</v>
      </c>
      <c r="R61" s="1365">
        <v>0.24518667394659133</v>
      </c>
      <c r="S61" s="1365">
        <v>4.7462505772273289E-2</v>
      </c>
      <c r="T61" s="1365">
        <v>1.6389702912420034E-2</v>
      </c>
      <c r="U61" s="1365">
        <v>1.3517752298639607E-2</v>
      </c>
      <c r="V61" s="1365">
        <v>7.8831661085132509E-3</v>
      </c>
      <c r="W61" s="1365">
        <v>0.23107824543330935</v>
      </c>
      <c r="X61" s="1365">
        <v>0.21338930325873662</v>
      </c>
      <c r="Y61" s="1365">
        <v>0.14087753598141717</v>
      </c>
      <c r="Z61" s="1365">
        <v>4.0901907542320259E-2</v>
      </c>
      <c r="AA61" s="1365">
        <v>1.4658906977274455E-2</v>
      </c>
      <c r="AB61" s="1365">
        <v>1.0265801140576514E-2</v>
      </c>
      <c r="AC61" s="1365">
        <v>6.6851558856342308E-3</v>
      </c>
      <c r="AD61" s="1365">
        <v>9.7247500858429703E-2</v>
      </c>
      <c r="AE61" s="1365">
        <v>8.1039765938839992E-2</v>
      </c>
      <c r="AF61" s="1365">
        <v>3.937352079901757E-2</v>
      </c>
      <c r="AG61" s="1365">
        <v>2.2769359622998309E-2</v>
      </c>
      <c r="AH61" s="1365">
        <v>1.0221266759572245E-2</v>
      </c>
      <c r="AI61" s="1365">
        <v>4.6655643639041955E-3</v>
      </c>
      <c r="AJ61" s="1365">
        <v>4.0100538731167035E-3</v>
      </c>
      <c r="AK61" s="1365">
        <v>6.7738407456999994E-2</v>
      </c>
      <c r="AL61" s="1365">
        <v>5.3227570701892546E-2</v>
      </c>
      <c r="AM61" s="1365">
        <v>2.3733432100925711E-2</v>
      </c>
      <c r="AN61" s="1365">
        <v>1.5232753852615133E-2</v>
      </c>
      <c r="AO61" s="1365">
        <v>8.1465174455388478E-3</v>
      </c>
      <c r="AP61" s="1365">
        <v>3.149238638911811E-3</v>
      </c>
      <c r="AQ61" s="1365">
        <v>2.9656291407036406E-3</v>
      </c>
      <c r="AR61" s="1365">
        <v>3.0541124714545731E-2</v>
      </c>
      <c r="AS61" s="1365">
        <v>1.9913008208277461E-2</v>
      </c>
      <c r="AT61" s="1365">
        <v>7.0751394462149619E-3</v>
      </c>
      <c r="AU61" s="1365">
        <v>5.1632632507789822E-3</v>
      </c>
      <c r="AV61" s="1365">
        <v>4.9713106209310354E-3</v>
      </c>
      <c r="AW61" s="1365">
        <v>1.2688611232078983E-3</v>
      </c>
      <c r="AX61" s="1365">
        <v>1.4344338657679145E-3</v>
      </c>
      <c r="AY61" s="1365">
        <v>1.1166463380504865E-2</v>
      </c>
      <c r="AZ61" s="1365">
        <v>5.3844212078502096E-3</v>
      </c>
      <c r="BA61" s="1365">
        <v>1.1670208095893031E-3</v>
      </c>
      <c r="BB61" s="1365">
        <v>1.0782453533977332E-3</v>
      </c>
      <c r="BC61" s="1365">
        <v>2.2266504561798683E-3</v>
      </c>
      <c r="BD61" s="1365">
        <v>3.7089571123516407E-4</v>
      </c>
      <c r="BE61" s="1365">
        <v>5.4160903160749285E-4</v>
      </c>
      <c r="BF61" s="1365">
        <v>0.13906977180158719</v>
      </c>
      <c r="BG61" s="1365">
        <v>0.13989871449302882</v>
      </c>
      <c r="BH61" s="1365">
        <v>0.12651519369683228</v>
      </c>
      <c r="BI61" s="1365">
        <v>6.5530479150766041E-4</v>
      </c>
      <c r="BJ61" s="1365">
        <v>2.7491330970406125E-3</v>
      </c>
      <c r="BK61" s="1365">
        <v>9.3704584146507841E-3</v>
      </c>
      <c r="BL61" s="1365">
        <v>6.0878854446855257E-4</v>
      </c>
      <c r="BM61" s="1365">
        <v>0.65423305377044016</v>
      </c>
      <c r="BN61" s="1365">
        <v>0.66956014543393394</v>
      </c>
      <c r="BO61" s="1365">
        <v>0.60928208342738799</v>
      </c>
      <c r="BP61" s="1365">
        <v>2.2828453475085553E-2</v>
      </c>
      <c r="BQ61" s="1365">
        <v>8.3247192187627661E-3</v>
      </c>
      <c r="BR61" s="1365">
        <v>2.391122307221849E-2</v>
      </c>
      <c r="BS61" s="1365">
        <v>5.213709212057438E-3</v>
      </c>
      <c r="BT61" s="1365">
        <v>0.51516328196885297</v>
      </c>
      <c r="BU61" s="1365">
        <v>0.52966143094090512</v>
      </c>
      <c r="BV61" s="1365">
        <v>0.4827668897305557</v>
      </c>
      <c r="BW61" s="1365">
        <v>2.2173148683577892E-2</v>
      </c>
      <c r="BX61" s="1365">
        <v>5.5755861217221536E-3</v>
      </c>
      <c r="BY61" s="1365">
        <v>1.4540764657567706E-2</v>
      </c>
      <c r="BZ61" s="1365">
        <v>4.6049206675888854E-3</v>
      </c>
      <c r="CA61" s="1365">
        <v>4.5728694009642593E-2</v>
      </c>
      <c r="CB61" s="1365">
        <v>2.1546308177050923E-2</v>
      </c>
      <c r="CC61" s="1365">
        <v>1.8307674467838195E-2</v>
      </c>
      <c r="CD61" s="1365">
        <v>1.1463769591991552E-2</v>
      </c>
      <c r="CE61" s="1365">
        <v>8.7959805733986204E-3</v>
      </c>
      <c r="CF61" s="1365">
        <v>4.4985495772834868E-3</v>
      </c>
      <c r="CG61" s="1365">
        <v>1.5929239345668486E-3</v>
      </c>
      <c r="CH61" s="1365">
        <v>2.418238583259167E-2</v>
      </c>
    </row>
    <row r="62" spans="1:86" x14ac:dyDescent="0.2">
      <c r="A62" s="1365">
        <v>1973</v>
      </c>
      <c r="B62" s="1365">
        <v>1</v>
      </c>
      <c r="C62" s="1365">
        <v>1</v>
      </c>
      <c r="D62" s="1365">
        <v>0.8526522056417889</v>
      </c>
      <c r="E62" s="1365">
        <v>6.9175002815427433E-2</v>
      </c>
      <c r="F62" s="1365">
        <v>2.4501556227505716E-2</v>
      </c>
      <c r="G62" s="1365">
        <v>3.9652505024605489E-2</v>
      </c>
      <c r="H62" s="1365">
        <v>1.4018728117321189E-2</v>
      </c>
      <c r="I62" s="1365">
        <v>0.86013307272514794</v>
      </c>
      <c r="J62" s="1365">
        <v>0.86022274268907495</v>
      </c>
      <c r="K62" s="1365">
        <v>0.72480985784204677</v>
      </c>
      <c r="L62" s="1365">
        <v>6.9877833740520146E-2</v>
      </c>
      <c r="M62" s="1365">
        <v>2.1885447090539856E-2</v>
      </c>
      <c r="N62" s="1365">
        <v>2.988466694375802E-2</v>
      </c>
      <c r="O62" s="1365">
        <v>1.3758010015180844E-2</v>
      </c>
      <c r="P62" s="1365">
        <v>0.34456371132364438</v>
      </c>
      <c r="Q62" s="1365">
        <v>0.33216211669241602</v>
      </c>
      <c r="R62" s="1365">
        <v>0.24349134101157688</v>
      </c>
      <c r="S62" s="1365">
        <v>4.8681565914193925E-2</v>
      </c>
      <c r="T62" s="1365">
        <v>1.6543196397833526E-2</v>
      </c>
      <c r="U62" s="1365">
        <v>1.4666067438554364E-2</v>
      </c>
      <c r="V62" s="1365">
        <v>8.7798240492702462E-3</v>
      </c>
      <c r="W62" s="1365">
        <v>0.22953751514160103</v>
      </c>
      <c r="X62" s="1365">
        <v>0.21511839975210023</v>
      </c>
      <c r="Y62" s="1365">
        <v>0.14036473781925451</v>
      </c>
      <c r="Z62" s="1365">
        <v>4.1529893132292273E-2</v>
      </c>
      <c r="AA62" s="1365">
        <v>1.4665231461549411E-2</v>
      </c>
      <c r="AB62" s="1365">
        <v>1.1151893306873717E-2</v>
      </c>
      <c r="AC62" s="1365">
        <v>7.406648126050186E-3</v>
      </c>
      <c r="AD62" s="1365">
        <v>9.4813768973381229E-2</v>
      </c>
      <c r="AE62" s="1365">
        <v>8.172740091004016E-2</v>
      </c>
      <c r="AF62" s="1365">
        <v>3.9808827461683904E-2</v>
      </c>
      <c r="AG62" s="1365">
        <v>2.2490186554591673E-2</v>
      </c>
      <c r="AH62" s="1365">
        <v>1.0027867186352069E-2</v>
      </c>
      <c r="AI62" s="1365">
        <v>5.117717103587438E-3</v>
      </c>
      <c r="AJ62" s="1365">
        <v>4.2828039871665169E-3</v>
      </c>
      <c r="AK62" s="1365">
        <v>6.541041498485356E-2</v>
      </c>
      <c r="AL62" s="1365">
        <v>5.3758762975348873E-2</v>
      </c>
      <c r="AM62" s="1365">
        <v>2.4151856236585445E-2</v>
      </c>
      <c r="AN62" s="1365">
        <v>1.4861760872008745E-2</v>
      </c>
      <c r="AO62" s="1365">
        <v>8.1013113961603267E-3</v>
      </c>
      <c r="AP62" s="1365">
        <v>3.4663751116852382E-3</v>
      </c>
      <c r="AQ62" s="1365">
        <v>3.1774586049948539E-3</v>
      </c>
      <c r="AR62" s="1365">
        <v>2.8626100848896385E-2</v>
      </c>
      <c r="AS62" s="1365">
        <v>2.0268348919898926E-2</v>
      </c>
      <c r="AT62" s="1365">
        <v>7.2135080429802656E-3</v>
      </c>
      <c r="AU62" s="1365">
        <v>5.114550748999136E-3</v>
      </c>
      <c r="AV62" s="1365">
        <v>4.8627135422520951E-3</v>
      </c>
      <c r="AW62" s="1365">
        <v>1.4268992251800228E-3</v>
      </c>
      <c r="AX62" s="1365">
        <v>1.6506777925968663E-3</v>
      </c>
      <c r="AY62" s="1365">
        <v>9.774651787665789E-3</v>
      </c>
      <c r="AZ62" s="1365">
        <v>5.4121596619722823E-3</v>
      </c>
      <c r="BA62" s="1365">
        <v>1.1859206547342183E-3</v>
      </c>
      <c r="BB62" s="1365">
        <v>1.0630560881637052E-3</v>
      </c>
      <c r="BC62" s="1365">
        <v>2.1187887113143233E-3</v>
      </c>
      <c r="BD62" s="1365">
        <v>4.1224804299311302E-4</v>
      </c>
      <c r="BE62" s="1365">
        <v>6.3214626151442133E-4</v>
      </c>
      <c r="BF62" s="1365">
        <v>0.13986692727485206</v>
      </c>
      <c r="BG62" s="1365">
        <v>0.13977725731092505</v>
      </c>
      <c r="BH62" s="1365">
        <v>0.12784234779974213</v>
      </c>
      <c r="BI62" s="1365">
        <v>-7.0283092509271228E-4</v>
      </c>
      <c r="BJ62" s="1365">
        <v>2.6161091369658607E-3</v>
      </c>
      <c r="BK62" s="1365">
        <v>9.7678380808474685E-3</v>
      </c>
      <c r="BL62" s="1365">
        <v>2.6071810214034485E-4</v>
      </c>
      <c r="BM62" s="1365">
        <v>0.65543628867635562</v>
      </c>
      <c r="BN62" s="1365">
        <v>0.66783788330758398</v>
      </c>
      <c r="BO62" s="1365">
        <v>0.60916086463021202</v>
      </c>
      <c r="BP62" s="1365">
        <v>2.0493436901233508E-2</v>
      </c>
      <c r="BQ62" s="1365">
        <v>7.9583598296721902E-3</v>
      </c>
      <c r="BR62" s="1365">
        <v>2.4986437586051125E-2</v>
      </c>
      <c r="BS62" s="1365">
        <v>5.2389040680509424E-3</v>
      </c>
      <c r="BT62" s="1365">
        <v>0.51556936140150356</v>
      </c>
      <c r="BU62" s="1365">
        <v>0.52806062599665893</v>
      </c>
      <c r="BV62" s="1365">
        <v>0.48131851683046989</v>
      </c>
      <c r="BW62" s="1365">
        <v>2.1196267826326221E-2</v>
      </c>
      <c r="BX62" s="1365">
        <v>5.3422506927063296E-3</v>
      </c>
      <c r="BY62" s="1365">
        <v>1.5218599505203656E-2</v>
      </c>
      <c r="BZ62" s="1365">
        <v>4.9781859659105976E-3</v>
      </c>
      <c r="CA62" s="1365">
        <v>4.0543537380198807E-2</v>
      </c>
      <c r="CB62" s="1365">
        <v>1.6408687642505599E-2</v>
      </c>
      <c r="CC62" s="1365">
        <v>1.4077198065367747E-2</v>
      </c>
      <c r="CD62" s="1365">
        <v>8.3625903562887585E-3</v>
      </c>
      <c r="CE62" s="1365">
        <v>6.4753109590953428E-3</v>
      </c>
      <c r="CF62" s="1365">
        <v>3.2370988189203589E-3</v>
      </c>
      <c r="CG62" s="1365">
        <v>1.0131295181918197E-3</v>
      </c>
      <c r="CH62" s="1365">
        <v>2.4134849737693208E-2</v>
      </c>
    </row>
    <row r="63" spans="1:86" x14ac:dyDescent="0.2">
      <c r="A63" s="1365">
        <v>1974</v>
      </c>
      <c r="B63" s="1365">
        <v>1</v>
      </c>
      <c r="C63" s="1365">
        <v>1</v>
      </c>
      <c r="D63" s="1365">
        <v>0.85464804212642775</v>
      </c>
      <c r="E63" s="1365">
        <v>6.4396403193995866E-2</v>
      </c>
      <c r="F63" s="1365">
        <v>2.4419843143448361E-2</v>
      </c>
      <c r="G63" s="1365">
        <v>4.27850915750696E-2</v>
      </c>
      <c r="H63" s="1365">
        <v>1.3750620814704462E-2</v>
      </c>
      <c r="I63" s="1365">
        <v>0.86061089262148016</v>
      </c>
      <c r="J63" s="1365">
        <v>0.86142064276646124</v>
      </c>
      <c r="K63" s="1365">
        <v>0.72572962260164786</v>
      </c>
      <c r="L63" s="1365">
        <v>6.7061753165376103E-2</v>
      </c>
      <c r="M63" s="1365">
        <v>2.1951443487324696E-2</v>
      </c>
      <c r="N63" s="1365">
        <v>3.2483852653257372E-2</v>
      </c>
      <c r="O63" s="1365">
        <v>1.4184050673691218E-2</v>
      </c>
      <c r="P63" s="1365">
        <v>0.34457548425552886</v>
      </c>
      <c r="Q63" s="1365">
        <v>0.33538774518319769</v>
      </c>
      <c r="R63" s="1365">
        <v>0.24667972806514626</v>
      </c>
      <c r="S63" s="1365">
        <v>4.7177367233643963E-2</v>
      </c>
      <c r="T63" s="1365">
        <v>1.6661680740071461E-2</v>
      </c>
      <c r="U63" s="1365">
        <v>1.5841931105214258E-2</v>
      </c>
      <c r="V63" s="1365">
        <v>9.0270015152782435E-3</v>
      </c>
      <c r="W63" s="1365">
        <v>0.22845612051537501</v>
      </c>
      <c r="X63" s="1365">
        <v>0.21761153054558235</v>
      </c>
      <c r="Y63" s="1365">
        <v>0.1434310715671927</v>
      </c>
      <c r="Z63" s="1365">
        <v>4.0006048791667581E-2</v>
      </c>
      <c r="AA63" s="1365">
        <v>1.4668678720227035E-2</v>
      </c>
      <c r="AB63" s="1365">
        <v>1.1891499455174426E-2</v>
      </c>
      <c r="AC63" s="1365">
        <v>7.6142328019699335E-3</v>
      </c>
      <c r="AD63" s="1365">
        <v>9.354586834967904E-2</v>
      </c>
      <c r="AE63" s="1365">
        <v>8.3513423922454422E-2</v>
      </c>
      <c r="AF63" s="1365">
        <v>4.1337677047124544E-2</v>
      </c>
      <c r="AG63" s="1365">
        <v>2.1833537596563701E-2</v>
      </c>
      <c r="AH63" s="1365">
        <v>1.0033228761400892E-2</v>
      </c>
      <c r="AI63" s="1365">
        <v>5.6156550761130575E-3</v>
      </c>
      <c r="AJ63" s="1365">
        <v>4.6933257870875877E-3</v>
      </c>
      <c r="AK63" s="1365">
        <v>6.4319840235270931E-2</v>
      </c>
      <c r="AL63" s="1365">
        <v>5.5312732284221511E-2</v>
      </c>
      <c r="AM63" s="1365">
        <v>2.5291716253491359E-2</v>
      </c>
      <c r="AN63" s="1365">
        <v>1.4506019238979206E-2</v>
      </c>
      <c r="AO63" s="1365">
        <v>8.1786352385080363E-3</v>
      </c>
      <c r="AP63" s="1365">
        <v>3.8398052996697629E-3</v>
      </c>
      <c r="AQ63" s="1365">
        <v>3.4965558904715976E-3</v>
      </c>
      <c r="AR63" s="1365">
        <v>2.7597888312186569E-2</v>
      </c>
      <c r="AS63" s="1365">
        <v>2.1260327645279631E-2</v>
      </c>
      <c r="AT63" s="1365">
        <v>7.7115128011229217E-3</v>
      </c>
      <c r="AU63" s="1365">
        <v>5.1759258029449029E-3</v>
      </c>
      <c r="AV63" s="1365">
        <v>4.9398563356248815E-3</v>
      </c>
      <c r="AW63" s="1365">
        <v>1.5773316849276853E-3</v>
      </c>
      <c r="AX63" s="1365">
        <v>1.8557015070364002E-3</v>
      </c>
      <c r="AY63" s="1365">
        <v>9.0200073177584272E-3</v>
      </c>
      <c r="AZ63" s="1365">
        <v>5.7256441067963237E-3</v>
      </c>
      <c r="BA63" s="1365">
        <v>1.2914373613739372E-3</v>
      </c>
      <c r="BB63" s="1365">
        <v>1.1927459058629353E-3</v>
      </c>
      <c r="BC63" s="1365">
        <v>2.0866118850086934E-3</v>
      </c>
      <c r="BD63" s="1365">
        <v>4.4859918780248975E-4</v>
      </c>
      <c r="BE63" s="1365">
        <v>7.0624995100621035E-4</v>
      </c>
      <c r="BF63" s="1365">
        <v>0.13938910737851984</v>
      </c>
      <c r="BG63" s="1365">
        <v>0.13857935723353876</v>
      </c>
      <c r="BH63" s="1365">
        <v>0.12891841952477989</v>
      </c>
      <c r="BI63" s="1365">
        <v>-2.6653499713802375E-3</v>
      </c>
      <c r="BJ63" s="1365">
        <v>2.4683996561236654E-3</v>
      </c>
      <c r="BK63" s="1365">
        <v>1.0301238921812228E-2</v>
      </c>
      <c r="BL63" s="1365">
        <v>-4.3342985898675579E-4</v>
      </c>
      <c r="BM63" s="1365">
        <v>0.65542451574447114</v>
      </c>
      <c r="BN63" s="1365">
        <v>0.66461225481680231</v>
      </c>
      <c r="BO63" s="1365">
        <v>0.60796831406128149</v>
      </c>
      <c r="BP63" s="1365">
        <v>1.7219035960351903E-2</v>
      </c>
      <c r="BQ63" s="1365">
        <v>7.7581624033769003E-3</v>
      </c>
      <c r="BR63" s="1365">
        <v>2.6943160469855343E-2</v>
      </c>
      <c r="BS63" s="1365">
        <v>4.7236192994262183E-3</v>
      </c>
      <c r="BT63" s="1365">
        <v>0.5160354083659513</v>
      </c>
      <c r="BU63" s="1365">
        <v>0.52603289758326355</v>
      </c>
      <c r="BV63" s="1365">
        <v>0.4790498945365016</v>
      </c>
      <c r="BW63" s="1365">
        <v>1.988438593173214E-2</v>
      </c>
      <c r="BX63" s="1365">
        <v>5.2897627472532349E-3</v>
      </c>
      <c r="BY63" s="1365">
        <v>1.6641921548043115E-2</v>
      </c>
      <c r="BZ63" s="1365">
        <v>5.1570491584129741E-3</v>
      </c>
      <c r="CA63" s="1365">
        <v>2.9906520187134994E-2</v>
      </c>
      <c r="CB63" s="1365">
        <v>1.1242983063865727E-2</v>
      </c>
      <c r="CC63" s="1365">
        <v>9.590650716003641E-3</v>
      </c>
      <c r="CD63" s="1365">
        <v>6.1115551624904884E-3</v>
      </c>
      <c r="CE63" s="1365">
        <v>4.707446862431023E-3</v>
      </c>
      <c r="CF63" s="1365">
        <v>2.3840717174129799E-3</v>
      </c>
      <c r="CG63" s="1365">
        <v>7.9672857851360802E-4</v>
      </c>
      <c r="CH63" s="1365">
        <v>1.8663537123269267E-2</v>
      </c>
    </row>
    <row r="64" spans="1:86" x14ac:dyDescent="0.2">
      <c r="A64" s="1365">
        <v>1975</v>
      </c>
      <c r="B64" s="1365">
        <v>1</v>
      </c>
      <c r="C64" s="1365">
        <v>1</v>
      </c>
      <c r="D64" s="1365">
        <v>0.85902167568701771</v>
      </c>
      <c r="E64" s="1365">
        <v>5.9621236153077461E-2</v>
      </c>
      <c r="F64" s="1365">
        <v>2.412468262916434E-2</v>
      </c>
      <c r="G64" s="1365">
        <v>4.4384743615012212E-2</v>
      </c>
      <c r="H64" s="1365">
        <v>1.2847672373688113E-2</v>
      </c>
      <c r="I64" s="1365">
        <v>0.86273255702053575</v>
      </c>
      <c r="J64" s="1365">
        <v>0.86335851536023256</v>
      </c>
      <c r="K64" s="1365">
        <v>0.73101525956371916</v>
      </c>
      <c r="L64" s="1365">
        <v>6.2821356850776056E-2</v>
      </c>
      <c r="M64" s="1365">
        <v>2.1730580127218957E-2</v>
      </c>
      <c r="N64" s="1365">
        <v>3.3928433246551037E-2</v>
      </c>
      <c r="O64" s="1365">
        <v>1.3869364383182869E-2</v>
      </c>
      <c r="P64" s="1365">
        <v>0.34601098042219292</v>
      </c>
      <c r="Q64" s="1365">
        <v>0.33743759460287492</v>
      </c>
      <c r="R64" s="1365">
        <v>0.25307957948103876</v>
      </c>
      <c r="S64" s="1365">
        <v>4.3680268420132506E-2</v>
      </c>
      <c r="T64" s="1365">
        <v>1.614708161650924E-2</v>
      </c>
      <c r="U64" s="1365">
        <v>1.5763157513131176E-2</v>
      </c>
      <c r="V64" s="1365">
        <v>8.7669729423396348E-3</v>
      </c>
      <c r="W64" s="1365">
        <v>0.22824275389922377</v>
      </c>
      <c r="X64" s="1365">
        <v>0.21808135736068834</v>
      </c>
      <c r="Y64" s="1365">
        <v>0.14776002718201653</v>
      </c>
      <c r="Z64" s="1365">
        <v>3.7010461976890952E-2</v>
      </c>
      <c r="AA64" s="1365">
        <v>1.4256316200999208E-2</v>
      </c>
      <c r="AB64" s="1365">
        <v>1.1611389535268302E-2</v>
      </c>
      <c r="AC64" s="1365">
        <v>7.444041948101443E-3</v>
      </c>
      <c r="AD64" s="1365">
        <v>9.2312225911172163E-2</v>
      </c>
      <c r="AE64" s="1365">
        <v>8.3170151368477718E-2</v>
      </c>
      <c r="AF64" s="1365">
        <v>4.3099804956582943E-2</v>
      </c>
      <c r="AG64" s="1365">
        <v>2.013518346550569E-2</v>
      </c>
      <c r="AH64" s="1365">
        <v>9.8289899413650517E-3</v>
      </c>
      <c r="AI64" s="1365">
        <v>5.3413665677375377E-3</v>
      </c>
      <c r="AJ64" s="1365">
        <v>4.7648058252534042E-3</v>
      </c>
      <c r="AK64" s="1365">
        <v>6.308355149198519E-2</v>
      </c>
      <c r="AL64" s="1365">
        <v>5.5061086559035743E-2</v>
      </c>
      <c r="AM64" s="1365">
        <v>2.655967221178912E-2</v>
      </c>
      <c r="AN64" s="1365">
        <v>1.3369095175676193E-2</v>
      </c>
      <c r="AO64" s="1365">
        <v>7.9775030535707003E-3</v>
      </c>
      <c r="AP64" s="1365">
        <v>3.5701795821712068E-3</v>
      </c>
      <c r="AQ64" s="1365">
        <v>3.5843649063149741E-3</v>
      </c>
      <c r="AR64" s="1365">
        <v>2.6696101048699461E-2</v>
      </c>
      <c r="AS64" s="1365">
        <v>2.1109946767026599E-2</v>
      </c>
      <c r="AT64" s="1365">
        <v>8.3135689657360956E-3</v>
      </c>
      <c r="AU64" s="1365">
        <v>4.7719300520938646E-3</v>
      </c>
      <c r="AV64" s="1365">
        <v>4.7672491874806155E-3</v>
      </c>
      <c r="AW64" s="1365">
        <v>1.4234667179238158E-3</v>
      </c>
      <c r="AX64" s="1365">
        <v>1.8337320818018199E-3</v>
      </c>
      <c r="AY64" s="1365">
        <v>8.7593572935702468E-3</v>
      </c>
      <c r="AZ64" s="1365">
        <v>5.7891627184130101E-3</v>
      </c>
      <c r="BA64" s="1365">
        <v>1.4239691507498264E-3</v>
      </c>
      <c r="BB64" s="1365">
        <v>1.1858063609175851E-3</v>
      </c>
      <c r="BC64" s="1365">
        <v>2.0442368582331838E-3</v>
      </c>
      <c r="BD64" s="1365">
        <v>4.0808795693003663E-4</v>
      </c>
      <c r="BE64" s="1365">
        <v>7.2706251768239749E-4</v>
      </c>
      <c r="BF64" s="1365">
        <v>0.13726744297946425</v>
      </c>
      <c r="BG64" s="1365">
        <v>0.13664148463976744</v>
      </c>
      <c r="BH64" s="1365">
        <v>0.12800641612329855</v>
      </c>
      <c r="BI64" s="1365">
        <v>-3.2001206976985941E-3</v>
      </c>
      <c r="BJ64" s="1365">
        <v>2.3941025019453832E-3</v>
      </c>
      <c r="BK64" s="1365">
        <v>1.0456310368461175E-2</v>
      </c>
      <c r="BL64" s="1365">
        <v>-1.0216920094947568E-3</v>
      </c>
      <c r="BM64" s="1365">
        <v>0.65398901957780708</v>
      </c>
      <c r="BN64" s="1365">
        <v>0.66256240539712508</v>
      </c>
      <c r="BO64" s="1365">
        <v>0.60594209620597894</v>
      </c>
      <c r="BP64" s="1365">
        <v>1.5940967732944955E-2</v>
      </c>
      <c r="BQ64" s="1365">
        <v>7.9776010126551E-3</v>
      </c>
      <c r="BR64" s="1365">
        <v>2.8621586101881036E-2</v>
      </c>
      <c r="BS64" s="1365">
        <v>4.0806994313484779E-3</v>
      </c>
      <c r="BT64" s="1365">
        <v>0.51672157659834284</v>
      </c>
      <c r="BU64" s="1365">
        <v>0.52592092075735764</v>
      </c>
      <c r="BV64" s="1365">
        <v>0.47793568008268039</v>
      </c>
      <c r="BW64" s="1365">
        <v>1.9141088430643549E-2</v>
      </c>
      <c r="BX64" s="1365">
        <v>5.5834985107097168E-3</v>
      </c>
      <c r="BY64" s="1365">
        <v>1.8165275733419861E-2</v>
      </c>
      <c r="BZ64" s="1365">
        <v>5.1023914408432347E-3</v>
      </c>
      <c r="CA64" s="1365">
        <v>2.9275623725490592E-2</v>
      </c>
      <c r="CB64" s="1365">
        <v>1.0537294912188954E-2</v>
      </c>
      <c r="CC64" s="1365">
        <v>8.8654072627967519E-3</v>
      </c>
      <c r="CD64" s="1365">
        <v>5.6322160986639162E-3</v>
      </c>
      <c r="CE64" s="1365">
        <v>4.3035547064318152E-3</v>
      </c>
      <c r="CF64" s="1365">
        <v>2.2833929122003495E-3</v>
      </c>
      <c r="CG64" s="1365">
        <v>8.6432974525127155E-4</v>
      </c>
      <c r="CH64" s="1365">
        <v>1.873832881330164E-2</v>
      </c>
    </row>
    <row r="65" spans="1:86" x14ac:dyDescent="0.2">
      <c r="A65" s="1365">
        <v>1976</v>
      </c>
      <c r="B65" s="1365">
        <v>1</v>
      </c>
      <c r="C65" s="1365">
        <v>1</v>
      </c>
      <c r="D65" s="1365">
        <v>0.86101252141122586</v>
      </c>
      <c r="E65" s="1365">
        <v>5.772340922992214E-2</v>
      </c>
      <c r="F65" s="1365">
        <v>2.4194427470131785E-2</v>
      </c>
      <c r="G65" s="1365">
        <v>4.5417784612382661E-2</v>
      </c>
      <c r="H65" s="1365">
        <v>1.1651870368206474E-2</v>
      </c>
      <c r="I65" s="1365">
        <v>0.86237545995959408</v>
      </c>
      <c r="J65" s="1365">
        <v>0.86273743655738144</v>
      </c>
      <c r="K65" s="1365">
        <v>0.73260749740893516</v>
      </c>
      <c r="L65" s="1365">
        <v>6.0656076830603922E-2</v>
      </c>
      <c r="M65" s="1365">
        <v>2.1788111129398047E-2</v>
      </c>
      <c r="N65" s="1365">
        <v>3.4648600453420997E-2</v>
      </c>
      <c r="O65" s="1365">
        <v>1.3032712417309966E-2</v>
      </c>
      <c r="P65" s="1365">
        <v>0.34648537571601423</v>
      </c>
      <c r="Q65" s="1365">
        <v>0.33707918839414219</v>
      </c>
      <c r="R65" s="1365">
        <v>0.25578688487622969</v>
      </c>
      <c r="S65" s="1365">
        <v>4.144038611237022E-2</v>
      </c>
      <c r="T65" s="1365">
        <v>1.606454627290077E-2</v>
      </c>
      <c r="U65" s="1365">
        <v>1.5699190902558335E-2</v>
      </c>
      <c r="V65" s="1365">
        <v>8.0870025600461304E-3</v>
      </c>
      <c r="W65" s="1365">
        <v>0.22836399797502338</v>
      </c>
      <c r="X65" s="1365">
        <v>0.21738157477994946</v>
      </c>
      <c r="Y65" s="1365">
        <v>0.14984314728079084</v>
      </c>
      <c r="Z65" s="1365">
        <v>3.5056579147966005E-2</v>
      </c>
      <c r="AA65" s="1365">
        <v>1.419372692731713E-2</v>
      </c>
      <c r="AB65" s="1365">
        <v>1.1413225573202013E-2</v>
      </c>
      <c r="AC65" s="1365">
        <v>6.8768840700590417E-3</v>
      </c>
      <c r="AD65" s="1365">
        <v>9.2197627254613224E-2</v>
      </c>
      <c r="AE65" s="1365">
        <v>8.2508127678359244E-2</v>
      </c>
      <c r="AF65" s="1365">
        <v>4.4401709732628802E-2</v>
      </c>
      <c r="AG65" s="1365">
        <v>1.8985417350387834E-2</v>
      </c>
      <c r="AH65" s="1365">
        <v>9.749419658379388E-3</v>
      </c>
      <c r="AI65" s="1365">
        <v>5.0172944742010728E-3</v>
      </c>
      <c r="AJ65" s="1365">
        <v>4.3542860769232306E-3</v>
      </c>
      <c r="AK65" s="1365">
        <v>6.3026737338724104E-2</v>
      </c>
      <c r="AL65" s="1365">
        <v>5.4645004568929068E-2</v>
      </c>
      <c r="AM65" s="1365">
        <v>2.764741864184117E-2</v>
      </c>
      <c r="AN65" s="1365">
        <v>1.2464012633813581E-2</v>
      </c>
      <c r="AO65" s="1365">
        <v>7.8980838134201647E-3</v>
      </c>
      <c r="AP65" s="1365">
        <v>3.311660114342363E-3</v>
      </c>
      <c r="AQ65" s="1365">
        <v>3.323217740372808E-3</v>
      </c>
      <c r="AR65" s="1365">
        <v>2.6855078114596864E-2</v>
      </c>
      <c r="AS65" s="1365">
        <v>2.1042498933656617E-2</v>
      </c>
      <c r="AT65" s="1365">
        <v>8.9028474654115897E-3</v>
      </c>
      <c r="AU65" s="1365">
        <v>4.4226299221943322E-3</v>
      </c>
      <c r="AV65" s="1365">
        <v>4.6860136413080511E-3</v>
      </c>
      <c r="AW65" s="1365">
        <v>1.2967269576869001E-3</v>
      </c>
      <c r="AX65" s="1365">
        <v>1.7336658097899527E-3</v>
      </c>
      <c r="AY65" s="1365">
        <v>8.8896896404833115E-3</v>
      </c>
      <c r="AZ65" s="1365">
        <v>5.8397596321770884E-3</v>
      </c>
      <c r="BA65" s="1365">
        <v>1.565442067395395E-3</v>
      </c>
      <c r="BB65" s="1365">
        <v>1.155655658776511E-3</v>
      </c>
      <c r="BC65" s="1365">
        <v>2.0358745504280851E-3</v>
      </c>
      <c r="BD65" s="1365">
        <v>3.6405658779584127E-4</v>
      </c>
      <c r="BE65" s="1365">
        <v>7.1873086478987935E-4</v>
      </c>
      <c r="BF65" s="1365">
        <v>0.13762454004040592</v>
      </c>
      <c r="BG65" s="1365">
        <v>0.13726256344261856</v>
      </c>
      <c r="BH65" s="1365">
        <v>0.1284050240022907</v>
      </c>
      <c r="BI65" s="1365">
        <v>-2.932667600681782E-3</v>
      </c>
      <c r="BJ65" s="1365">
        <v>2.4063163407337385E-3</v>
      </c>
      <c r="BK65" s="1365">
        <v>1.0769184158961664E-2</v>
      </c>
      <c r="BL65" s="1365">
        <v>-1.3808420491034923E-3</v>
      </c>
      <c r="BM65" s="1365">
        <v>0.65351462428398577</v>
      </c>
      <c r="BN65" s="1365">
        <v>0.66292081160585781</v>
      </c>
      <c r="BO65" s="1365">
        <v>0.60522563653499617</v>
      </c>
      <c r="BP65" s="1365">
        <v>1.628302311755192E-2</v>
      </c>
      <c r="BQ65" s="1365">
        <v>8.1298811972310148E-3</v>
      </c>
      <c r="BR65" s="1365">
        <v>2.9718593709824326E-2</v>
      </c>
      <c r="BS65" s="1365">
        <v>3.5648678081603435E-3</v>
      </c>
      <c r="BT65" s="1365">
        <v>0.51589008424357985</v>
      </c>
      <c r="BU65" s="1365">
        <v>0.52565824816323925</v>
      </c>
      <c r="BV65" s="1365">
        <v>0.47682061253270547</v>
      </c>
      <c r="BW65" s="1365">
        <v>1.9215690718233702E-2</v>
      </c>
      <c r="BX65" s="1365">
        <v>5.7235648564972763E-3</v>
      </c>
      <c r="BY65" s="1365">
        <v>1.8949409550862661E-2</v>
      </c>
      <c r="BZ65" s="1365">
        <v>4.9457098572638358E-3</v>
      </c>
      <c r="CA65" s="1365">
        <v>3.4880459504522343E-2</v>
      </c>
      <c r="CB65" s="1365">
        <v>1.3020611321158452E-2</v>
      </c>
      <c r="CC65" s="1365">
        <v>1.0777600192672487E-2</v>
      </c>
      <c r="CD65" s="1365">
        <v>6.6605814435730798E-3</v>
      </c>
      <c r="CE65" s="1365">
        <v>5.1222228409872356E-3</v>
      </c>
      <c r="CF65" s="1365">
        <v>2.6304272872999415E-3</v>
      </c>
      <c r="CG65" s="1365">
        <v>9.3468199100847096E-4</v>
      </c>
      <c r="CH65" s="1365">
        <v>2.1859848183363891E-2</v>
      </c>
    </row>
    <row r="66" spans="1:86" x14ac:dyDescent="0.2">
      <c r="A66" s="1365">
        <v>1977</v>
      </c>
      <c r="B66" s="1365">
        <v>1</v>
      </c>
      <c r="C66" s="1365">
        <v>1</v>
      </c>
      <c r="D66" s="1365">
        <v>0.86268723086149635</v>
      </c>
      <c r="E66" s="1365">
        <v>5.6373766324025354E-2</v>
      </c>
      <c r="F66" s="1365">
        <v>2.4123999914716698E-2</v>
      </c>
      <c r="G66" s="1365">
        <v>4.6101216900101605E-2</v>
      </c>
      <c r="H66" s="1365">
        <v>1.0713792066594952E-2</v>
      </c>
      <c r="I66" s="1365">
        <v>0.86275800116123946</v>
      </c>
      <c r="J66" s="1365">
        <v>0.86278459913148708</v>
      </c>
      <c r="K66" s="1365">
        <v>0.73426279764248648</v>
      </c>
      <c r="L66" s="1365">
        <v>5.9063564653689227E-2</v>
      </c>
      <c r="M66" s="1365">
        <v>2.1793559236823246E-2</v>
      </c>
      <c r="N66" s="1365">
        <v>3.5279537423025698E-2</v>
      </c>
      <c r="O66" s="1365">
        <v>1.2375240540744237E-2</v>
      </c>
      <c r="P66" s="1365">
        <v>0.3478272555653561</v>
      </c>
      <c r="Q66" s="1365">
        <v>0.33767977882613565</v>
      </c>
      <c r="R66" s="1365">
        <v>0.25853085991048275</v>
      </c>
      <c r="S66" s="1365">
        <v>3.992116632209175E-2</v>
      </c>
      <c r="T66" s="1365">
        <v>1.5953805115259456E-2</v>
      </c>
      <c r="U66" s="1365">
        <v>1.5470741520411613E-2</v>
      </c>
      <c r="V66" s="1365">
        <v>7.8029012958324984E-3</v>
      </c>
      <c r="W66" s="1365">
        <v>0.22934946597591832</v>
      </c>
      <c r="X66" s="1365">
        <v>0.21765355593716151</v>
      </c>
      <c r="Y66" s="1365">
        <v>0.15219597292020381</v>
      </c>
      <c r="Z66" s="1365">
        <v>3.3650837661125088E-2</v>
      </c>
      <c r="AA66" s="1365">
        <v>1.4017085600713131E-2</v>
      </c>
      <c r="AB66" s="1365">
        <v>1.1212822199960559E-2</v>
      </c>
      <c r="AC66" s="1365">
        <v>6.5773399651101183E-3</v>
      </c>
      <c r="AD66" s="1365">
        <v>9.290168817547162E-2</v>
      </c>
      <c r="AE66" s="1365">
        <v>8.2693966922393614E-2</v>
      </c>
      <c r="AF66" s="1365">
        <v>4.6001042424941296E-2</v>
      </c>
      <c r="AG66" s="1365">
        <v>1.817400535922653E-2</v>
      </c>
      <c r="AH66" s="1365">
        <v>9.6385608536493361E-3</v>
      </c>
      <c r="AI66" s="1365">
        <v>4.8108914448585782E-3</v>
      </c>
      <c r="AJ66" s="1365">
        <v>4.0694675581653961E-3</v>
      </c>
      <c r="AK66" s="1365">
        <v>6.3668203519389621E-2</v>
      </c>
      <c r="AL66" s="1365">
        <v>5.4880181066303102E-2</v>
      </c>
      <c r="AM66" s="1365">
        <v>2.8862141939201891E-2</v>
      </c>
      <c r="AN66" s="1365">
        <v>1.1855125813696077E-2</v>
      </c>
      <c r="AO66" s="1365">
        <v>7.8078625770114929E-3</v>
      </c>
      <c r="AP66" s="1365">
        <v>3.2003994499431032E-3</v>
      </c>
      <c r="AQ66" s="1365">
        <v>3.1544983219581324E-3</v>
      </c>
      <c r="AR66" s="1365">
        <v>2.7285322211317187E-2</v>
      </c>
      <c r="AS66" s="1365">
        <v>2.1264986411329012E-2</v>
      </c>
      <c r="AT66" s="1365">
        <v>9.4266165225544984E-3</v>
      </c>
      <c r="AU66" s="1365">
        <v>4.2369249787959085E-3</v>
      </c>
      <c r="AV66" s="1365">
        <v>4.6750281086440637E-3</v>
      </c>
      <c r="AW66" s="1365">
        <v>1.2562809497529415E-3</v>
      </c>
      <c r="AX66" s="1365">
        <v>1.6687512953789674E-3</v>
      </c>
      <c r="AY66" s="1365">
        <v>9.0409690908543894E-3</v>
      </c>
      <c r="AZ66" s="1365">
        <v>5.9145753409656221E-3</v>
      </c>
      <c r="BA66" s="1365">
        <v>1.7068402657312021E-3</v>
      </c>
      <c r="BB66" s="1365">
        <v>1.1059400718590739E-3</v>
      </c>
      <c r="BC66" s="1365">
        <v>2.0445044858408701E-3</v>
      </c>
      <c r="BD66" s="1365">
        <v>3.5317918888039951E-4</v>
      </c>
      <c r="BE66" s="1365">
        <v>7.0411150570134223E-4</v>
      </c>
      <c r="BF66" s="1365">
        <v>0.13724199883876054</v>
      </c>
      <c r="BG66" s="1365">
        <v>0.13721540086851292</v>
      </c>
      <c r="BH66" s="1365">
        <v>0.12842443321900987</v>
      </c>
      <c r="BI66" s="1365">
        <v>-2.6897983296638728E-3</v>
      </c>
      <c r="BJ66" s="1365">
        <v>2.3304406778934528E-3</v>
      </c>
      <c r="BK66" s="1365">
        <v>1.0821679477075907E-2</v>
      </c>
      <c r="BL66" s="1365">
        <v>-1.6614484741492852E-3</v>
      </c>
      <c r="BM66" s="1365">
        <v>0.6521727444346439</v>
      </c>
      <c r="BN66" s="1365">
        <v>0.66232022117386435</v>
      </c>
      <c r="BO66" s="1365">
        <v>0.6041563709510136</v>
      </c>
      <c r="BP66" s="1365">
        <v>1.6452600001933604E-2</v>
      </c>
      <c r="BQ66" s="1365">
        <v>8.1701947994572421E-3</v>
      </c>
      <c r="BR66" s="1365">
        <v>3.0630475379689992E-2</v>
      </c>
      <c r="BS66" s="1365">
        <v>2.9108907707624532E-3</v>
      </c>
      <c r="BT66" s="1365">
        <v>0.51493074559588337</v>
      </c>
      <c r="BU66" s="1365">
        <v>0.52510482030535144</v>
      </c>
      <c r="BV66" s="1365">
        <v>0.47573193773200373</v>
      </c>
      <c r="BW66" s="1365">
        <v>1.9142398331597477E-2</v>
      </c>
      <c r="BX66" s="1365">
        <v>5.8397541215637894E-3</v>
      </c>
      <c r="BY66" s="1365">
        <v>1.9808795902614085E-2</v>
      </c>
      <c r="BZ66" s="1365">
        <v>4.5723392449117384E-3</v>
      </c>
      <c r="CA66" s="1365">
        <v>3.5857858231638111E-2</v>
      </c>
      <c r="CB66" s="1365">
        <v>1.3669596139387848E-2</v>
      </c>
      <c r="CC66" s="1365">
        <v>1.1351287824829949E-2</v>
      </c>
      <c r="CD66" s="1365">
        <v>6.97314869310373E-3</v>
      </c>
      <c r="CE66" s="1365">
        <v>5.2658832436338213E-3</v>
      </c>
      <c r="CF66" s="1365">
        <v>2.6651454797085535E-3</v>
      </c>
      <c r="CG66" s="1365">
        <v>8.8114495668573285E-4</v>
      </c>
      <c r="CH66" s="1365">
        <v>2.2188262092250263E-2</v>
      </c>
    </row>
    <row r="67" spans="1:86" x14ac:dyDescent="0.2">
      <c r="A67" s="1365">
        <v>1978</v>
      </c>
      <c r="B67" s="1365">
        <v>1</v>
      </c>
      <c r="C67" s="1365">
        <v>1</v>
      </c>
      <c r="D67" s="1365">
        <v>0.86379411835380182</v>
      </c>
      <c r="E67" s="1365">
        <v>5.4843216826792052E-2</v>
      </c>
      <c r="F67" s="1365">
        <v>2.3934260865348334E-2</v>
      </c>
      <c r="G67" s="1365">
        <v>4.7172450628814921E-2</v>
      </c>
      <c r="H67" s="1365">
        <v>1.0255957170283048E-2</v>
      </c>
      <c r="I67" s="1365">
        <v>0.86255932362691112</v>
      </c>
      <c r="J67" s="1365">
        <v>0.86200570435974555</v>
      </c>
      <c r="K67" s="1365">
        <v>0.73456267352122495</v>
      </c>
      <c r="L67" s="1365">
        <v>5.740457019843026E-2</v>
      </c>
      <c r="M67" s="1365">
        <v>2.164226678349046E-2</v>
      </c>
      <c r="N67" s="1365">
        <v>3.6231447677704476E-2</v>
      </c>
      <c r="O67" s="1365">
        <v>1.2163954170108182E-2</v>
      </c>
      <c r="P67" s="1365">
        <v>0.35025180872242423</v>
      </c>
      <c r="Q67" s="1365">
        <v>0.33820136022863245</v>
      </c>
      <c r="R67" s="1365">
        <v>0.26032845049178466</v>
      </c>
      <c r="S67" s="1365">
        <v>3.8350563017393036E-2</v>
      </c>
      <c r="T67" s="1365">
        <v>1.5790021001407695E-2</v>
      </c>
      <c r="U67" s="1365">
        <v>1.5864713634075434E-2</v>
      </c>
      <c r="V67" s="1365">
        <v>7.8669504658037681E-3</v>
      </c>
      <c r="W67" s="1365">
        <v>0.2319174860442077</v>
      </c>
      <c r="X67" s="1365">
        <v>0.21816309870967032</v>
      </c>
      <c r="Y67" s="1365">
        <v>0.15399562510866538</v>
      </c>
      <c r="Z67" s="1365">
        <v>3.2073068853790021E-2</v>
      </c>
      <c r="AA67" s="1365">
        <v>1.3873173869232147E-2</v>
      </c>
      <c r="AB67" s="1365">
        <v>1.1615612581645451E-2</v>
      </c>
      <c r="AC67" s="1365">
        <v>6.6057519314823288E-3</v>
      </c>
      <c r="AD67" s="1365">
        <v>9.549243843979438E-2</v>
      </c>
      <c r="AE67" s="1365">
        <v>8.3352670743373825E-2</v>
      </c>
      <c r="AF67" s="1365">
        <v>4.7772522829300224E-2</v>
      </c>
      <c r="AG67" s="1365">
        <v>1.6935680448962764E-2</v>
      </c>
      <c r="AH67" s="1365">
        <v>9.5447702127817169E-3</v>
      </c>
      <c r="AI67" s="1365">
        <v>5.0059127051076957E-3</v>
      </c>
      <c r="AJ67" s="1365">
        <v>4.0937850760792704E-3</v>
      </c>
      <c r="AK67" s="1365">
        <v>6.6142504331123231E-2</v>
      </c>
      <c r="AL67" s="1365">
        <v>5.5499130329019986E-2</v>
      </c>
      <c r="AM67" s="1365">
        <v>3.0146818824658528E-2</v>
      </c>
      <c r="AN67" s="1365">
        <v>1.1041098603733701E-2</v>
      </c>
      <c r="AO67" s="1365">
        <v>7.7804188721304901E-3</v>
      </c>
      <c r="AP67" s="1365">
        <v>3.3615236736160015E-3</v>
      </c>
      <c r="AQ67" s="1365">
        <v>3.1692324630041291E-3</v>
      </c>
      <c r="AR67" s="1365">
        <v>2.9246075926257165E-2</v>
      </c>
      <c r="AS67" s="1365">
        <v>2.1767310168742116E-2</v>
      </c>
      <c r="AT67" s="1365">
        <v>9.8906826272318615E-3</v>
      </c>
      <c r="AU67" s="1365">
        <v>4.0642080839917716E-3</v>
      </c>
      <c r="AV67" s="1365">
        <v>4.7028905732153792E-3</v>
      </c>
      <c r="AW67" s="1365">
        <v>1.3739425685359574E-3</v>
      </c>
      <c r="AX67" s="1365">
        <v>1.7352397110552004E-3</v>
      </c>
      <c r="AY67" s="1365">
        <v>1.0135404682332094E-2</v>
      </c>
      <c r="AZ67" s="1365">
        <v>6.1146318714120074E-3</v>
      </c>
      <c r="BA67" s="1365">
        <v>1.8430922716397014E-3</v>
      </c>
      <c r="BB67" s="1365">
        <v>1.1504390824103386E-3</v>
      </c>
      <c r="BC67" s="1365">
        <v>2.0357344126801374E-3</v>
      </c>
      <c r="BD67" s="1365">
        <v>3.9371620024723948E-4</v>
      </c>
      <c r="BE67" s="1365">
        <v>6.9164994869640693E-4</v>
      </c>
      <c r="BF67" s="1365">
        <v>0.13744067637308888</v>
      </c>
      <c r="BG67" s="1365">
        <v>0.13799429564025445</v>
      </c>
      <c r="BH67" s="1365">
        <v>0.12923144483257687</v>
      </c>
      <c r="BI67" s="1365">
        <v>-2.5613533716382086E-3</v>
      </c>
      <c r="BJ67" s="1365">
        <v>2.2919940818578732E-3</v>
      </c>
      <c r="BK67" s="1365">
        <v>1.0941002951110446E-2</v>
      </c>
      <c r="BL67" s="1365">
        <v>-1.9079969998251345E-3</v>
      </c>
      <c r="BM67" s="1365">
        <v>0.64974819127757577</v>
      </c>
      <c r="BN67" s="1365">
        <v>0.66179863977136755</v>
      </c>
      <c r="BO67" s="1365">
        <v>0.60346566786201716</v>
      </c>
      <c r="BP67" s="1365">
        <v>1.6492653809399016E-2</v>
      </c>
      <c r="BQ67" s="1365">
        <v>8.1442398639406388E-3</v>
      </c>
      <c r="BR67" s="1365">
        <v>3.1307736994739488E-2</v>
      </c>
      <c r="BS67" s="1365">
        <v>2.3890067044792795E-3</v>
      </c>
      <c r="BT67" s="1365">
        <v>0.51230751490448689</v>
      </c>
      <c r="BU67" s="1365">
        <v>0.5238043441311131</v>
      </c>
      <c r="BV67" s="1365">
        <v>0.47423422302944029</v>
      </c>
      <c r="BW67" s="1365">
        <v>1.9054007181037225E-2</v>
      </c>
      <c r="BX67" s="1365">
        <v>5.8522457820827656E-3</v>
      </c>
      <c r="BY67" s="1365">
        <v>2.0366734043629042E-2</v>
      </c>
      <c r="BZ67" s="1365">
        <v>4.297003704304414E-3</v>
      </c>
      <c r="CA67" s="1365">
        <v>3.6217402793305528E-2</v>
      </c>
      <c r="CB67" s="1365">
        <v>1.3173816067969579E-2</v>
      </c>
      <c r="CC67" s="1365">
        <v>1.0768469078297175E-2</v>
      </c>
      <c r="CD67" s="1365">
        <v>6.5203260171541599E-3</v>
      </c>
      <c r="CE67" s="1365">
        <v>4.9564446862378157E-3</v>
      </c>
      <c r="CF67" s="1365">
        <v>2.4608346211182366E-3</v>
      </c>
      <c r="CG67" s="1365">
        <v>7.8105058042928128E-4</v>
      </c>
      <c r="CH67" s="1365">
        <v>2.3043586725335949E-2</v>
      </c>
    </row>
    <row r="68" spans="1:86" x14ac:dyDescent="0.2">
      <c r="A68" s="1365">
        <v>1979</v>
      </c>
      <c r="B68" s="1365">
        <v>1</v>
      </c>
      <c r="C68" s="1365">
        <v>1</v>
      </c>
      <c r="D68" s="1365">
        <v>0.86741077899932861</v>
      </c>
      <c r="E68" s="1365">
        <v>4.9879804253578186E-2</v>
      </c>
      <c r="F68" s="1365">
        <v>2.3650553077459335E-2</v>
      </c>
      <c r="G68" s="1365">
        <v>4.9875669181346893E-2</v>
      </c>
      <c r="H68" s="1365">
        <v>9.183170273900032E-3</v>
      </c>
      <c r="I68" s="1365">
        <v>0.86133641004562378</v>
      </c>
      <c r="J68" s="1365">
        <v>0.85966706275939941</v>
      </c>
      <c r="K68" s="1365">
        <v>0.7351720929145813</v>
      </c>
      <c r="L68" s="1365">
        <v>5.2963603287935257E-2</v>
      </c>
      <c r="M68" s="1365">
        <v>2.1494500339031219E-2</v>
      </c>
      <c r="N68" s="1365">
        <v>3.8531474769115448E-2</v>
      </c>
      <c r="O68" s="1365">
        <v>1.1509058997035027E-2</v>
      </c>
      <c r="P68" s="1365">
        <v>0.3552696704864502</v>
      </c>
      <c r="Q68" s="1365">
        <v>0.33761158585548401</v>
      </c>
      <c r="R68" s="1365">
        <v>0.26163002848625183</v>
      </c>
      <c r="S68" s="1365">
        <v>3.5077828913927078E-2</v>
      </c>
      <c r="T68" s="1365">
        <v>1.5753578394651413E-2</v>
      </c>
      <c r="U68" s="1365">
        <v>1.7497433349490166E-2</v>
      </c>
      <c r="V68" s="1365">
        <v>7.6503599993884563E-3</v>
      </c>
      <c r="W68" s="1365">
        <v>0.23823222517967224</v>
      </c>
      <c r="X68" s="1365">
        <v>0.2180962860584259</v>
      </c>
      <c r="Y68" s="1365">
        <v>0.15538959205150604</v>
      </c>
      <c r="Z68" s="1365">
        <v>2.9326064512133598E-2</v>
      </c>
      <c r="AA68" s="1365">
        <v>1.3801914639770985E-2</v>
      </c>
      <c r="AB68" s="1365">
        <v>1.307324506342411E-2</v>
      </c>
      <c r="AC68" s="1365">
        <v>6.5054814331233501E-3</v>
      </c>
      <c r="AD68" s="1365">
        <v>0.10279615968465805</v>
      </c>
      <c r="AE68" s="1365">
        <v>8.412247896194458E-2</v>
      </c>
      <c r="AF68" s="1365">
        <v>4.9190808087587357E-2</v>
      </c>
      <c r="AG68" s="1365">
        <v>1.5414811670780182E-2</v>
      </c>
      <c r="AH68" s="1365">
        <v>9.5563624054193497E-3</v>
      </c>
      <c r="AI68" s="1365">
        <v>5.8874255046248436E-3</v>
      </c>
      <c r="AJ68" s="1365">
        <v>4.0730698965489864E-3</v>
      </c>
      <c r="AK68" s="1365">
        <v>7.3112867772579193E-2</v>
      </c>
      <c r="AL68" s="1365">
        <v>5.6283537298440933E-2</v>
      </c>
      <c r="AM68" s="1365">
        <v>3.1388755887746811E-2</v>
      </c>
      <c r="AN68" s="1365">
        <v>9.878166951239109E-3</v>
      </c>
      <c r="AO68" s="1365">
        <v>7.8303860500454903E-3</v>
      </c>
      <c r="AP68" s="1365">
        <v>3.9786105044186115E-3</v>
      </c>
      <c r="AQ68" s="1365">
        <v>3.2076206989586353E-3</v>
      </c>
      <c r="AR68" s="1365">
        <v>3.5134702920913696E-2</v>
      </c>
      <c r="AS68" s="1365">
        <v>2.2465728223323822E-2</v>
      </c>
      <c r="AT68" s="1365">
        <v>1.0476240888237953E-2</v>
      </c>
      <c r="AU68" s="1365">
        <v>3.8418418262153864E-3</v>
      </c>
      <c r="AV68" s="1365">
        <v>4.7363247722387314E-3</v>
      </c>
      <c r="AW68" s="1365">
        <v>1.7025249544531107E-3</v>
      </c>
      <c r="AX68" s="1365">
        <v>1.7087950836867094E-3</v>
      </c>
      <c r="AY68" s="1365">
        <v>1.3896464370191097E-2</v>
      </c>
      <c r="AZ68" s="1365">
        <v>6.4115151762962341E-3</v>
      </c>
      <c r="BA68" s="1365">
        <v>2.019848907366395E-3</v>
      </c>
      <c r="BB68" s="1365">
        <v>1.2798079987987876E-3</v>
      </c>
      <c r="BC68" s="1365">
        <v>2.0087829325348139E-3</v>
      </c>
      <c r="BD68" s="1365">
        <v>5.1303836517035961E-4</v>
      </c>
      <c r="BE68" s="1365">
        <v>5.9003703063353896E-4</v>
      </c>
      <c r="BF68" s="1365">
        <v>0.13866358995437622</v>
      </c>
      <c r="BG68" s="1365">
        <v>0.14033293724060059</v>
      </c>
      <c r="BH68" s="1365">
        <v>0.13223868608474731</v>
      </c>
      <c r="BI68" s="1365">
        <v>-3.0837990343570709E-3</v>
      </c>
      <c r="BJ68" s="1365">
        <v>2.1560527384281158E-3</v>
      </c>
      <c r="BK68" s="1365">
        <v>1.1344194412231445E-2</v>
      </c>
      <c r="BL68" s="1365">
        <v>-2.3258887231349945E-3</v>
      </c>
      <c r="BM68" s="1365">
        <v>0.6447303295135498</v>
      </c>
      <c r="BN68" s="1365">
        <v>0.66238841414451599</v>
      </c>
      <c r="BO68" s="1365">
        <v>0.60578075051307678</v>
      </c>
      <c r="BP68" s="1365">
        <v>1.4801975339651108E-2</v>
      </c>
      <c r="BQ68" s="1365">
        <v>7.8969746828079224E-3</v>
      </c>
      <c r="BR68" s="1365">
        <v>3.2378235831856728E-2</v>
      </c>
      <c r="BS68" s="1365">
        <v>1.5328102745115757E-3</v>
      </c>
      <c r="BT68" s="1365">
        <v>0.50606673955917358</v>
      </c>
      <c r="BU68" s="1365">
        <v>0.52205547690391541</v>
      </c>
      <c r="BV68" s="1365">
        <v>0.47354206442832947</v>
      </c>
      <c r="BW68" s="1365">
        <v>1.7885774374008179E-2</v>
      </c>
      <c r="BX68" s="1365">
        <v>5.7409219443798065E-3</v>
      </c>
      <c r="BY68" s="1365">
        <v>2.1034041419625282E-2</v>
      </c>
      <c r="BZ68" s="1365">
        <v>3.8586989976465702E-3</v>
      </c>
      <c r="CA68" s="1365">
        <v>4.8824315676734731E-2</v>
      </c>
      <c r="CB68" s="1365">
        <v>2.1283100708454017E-2</v>
      </c>
      <c r="CC68" s="1365">
        <v>1.825792515405248E-2</v>
      </c>
      <c r="CD68" s="1365">
        <v>1.1943981596508118E-2</v>
      </c>
      <c r="CE68" s="1365">
        <v>9.5463966239927173E-3</v>
      </c>
      <c r="CF68" s="1365">
        <v>5.4042123048714278E-3</v>
      </c>
      <c r="CG68" s="1365">
        <v>2.136960282651318E-3</v>
      </c>
      <c r="CH68" s="1365">
        <v>2.7541214968280714E-2</v>
      </c>
    </row>
    <row r="69" spans="1:86" x14ac:dyDescent="0.2">
      <c r="A69" s="1365">
        <v>1980</v>
      </c>
      <c r="B69" s="1365">
        <v>1</v>
      </c>
      <c r="C69" s="1365">
        <v>1</v>
      </c>
      <c r="D69" s="1365">
        <v>0.86497718095779419</v>
      </c>
      <c r="E69" s="1365">
        <v>3.9088036864995956E-2</v>
      </c>
      <c r="F69" s="1365">
        <v>2.4697262793779373E-2</v>
      </c>
      <c r="G69" s="1365">
        <v>6.243579089641571E-2</v>
      </c>
      <c r="H69" s="1365">
        <v>8.8017163798213005E-3</v>
      </c>
      <c r="I69" s="1365">
        <v>0.86859714984893799</v>
      </c>
      <c r="J69" s="1365">
        <v>0.86751729249954224</v>
      </c>
      <c r="K69" s="1365">
        <v>0.73843038082122803</v>
      </c>
      <c r="L69" s="1365">
        <v>4.4555842876434326E-2</v>
      </c>
      <c r="M69" s="1365">
        <v>2.2452307865023613E-2</v>
      </c>
      <c r="N69" s="1365">
        <v>5.0188373774290085E-2</v>
      </c>
      <c r="O69" s="1365">
        <v>1.1891951784491539E-2</v>
      </c>
      <c r="P69" s="1365">
        <v>0.36050531268119812</v>
      </c>
      <c r="Q69" s="1365">
        <v>0.34440115094184875</v>
      </c>
      <c r="R69" s="1365">
        <v>0.2687210738658905</v>
      </c>
      <c r="S69" s="1365">
        <v>2.8333673253655434E-2</v>
      </c>
      <c r="T69" s="1365">
        <v>1.6471689566969872E-2</v>
      </c>
      <c r="U69" s="1365">
        <v>2.2754792124032974E-2</v>
      </c>
      <c r="V69" s="1365">
        <v>8.1199100241065025E-3</v>
      </c>
      <c r="W69" s="1365">
        <v>0.24143333733081818</v>
      </c>
      <c r="X69" s="1365">
        <v>0.22260276973247528</v>
      </c>
      <c r="Y69" s="1365">
        <v>0.16084000468254089</v>
      </c>
      <c r="Z69" s="1365">
        <v>2.3435540497303009E-2</v>
      </c>
      <c r="AA69" s="1365">
        <v>1.4428308233618736E-2</v>
      </c>
      <c r="AB69" s="1365">
        <v>1.699758879840374E-2</v>
      </c>
      <c r="AC69" s="1365">
        <v>6.9013219326734543E-3</v>
      </c>
      <c r="AD69" s="1365">
        <v>0.1038234755396843</v>
      </c>
      <c r="AE69" s="1365">
        <v>8.599555492401123E-2</v>
      </c>
      <c r="AF69" s="1365">
        <v>5.1779650151729584E-2</v>
      </c>
      <c r="AG69" s="1365">
        <v>1.2490522116422653E-2</v>
      </c>
      <c r="AH69" s="1365">
        <v>9.7476951777935028E-3</v>
      </c>
      <c r="AI69" s="1365">
        <v>7.5201499275863171E-3</v>
      </c>
      <c r="AJ69" s="1365">
        <v>4.4575342908501625E-3</v>
      </c>
      <c r="AK69" s="1365">
        <v>7.3757253587245941E-2</v>
      </c>
      <c r="AL69" s="1365">
        <v>5.7763475924730301E-2</v>
      </c>
      <c r="AM69" s="1365">
        <v>3.3035747706890106E-2</v>
      </c>
      <c r="AN69" s="1365">
        <v>8.2320505753159523E-3</v>
      </c>
      <c r="AO69" s="1365">
        <v>7.8596938401460648E-3</v>
      </c>
      <c r="AP69" s="1365">
        <v>5.0622932612895966E-3</v>
      </c>
      <c r="AQ69" s="1365">
        <v>3.5736903082579374E-3</v>
      </c>
      <c r="AR69" s="1365">
        <v>3.4898620098829269E-2</v>
      </c>
      <c r="AS69" s="1365">
        <v>2.3319700732827187E-2</v>
      </c>
      <c r="AT69" s="1365">
        <v>1.1366667225956917E-2</v>
      </c>
      <c r="AU69" s="1365">
        <v>3.1088734976947308E-3</v>
      </c>
      <c r="AV69" s="1365">
        <v>4.6691051684319973E-3</v>
      </c>
      <c r="AW69" s="1365">
        <v>2.1744738332927227E-3</v>
      </c>
      <c r="AX69" s="1365">
        <v>2.0005803089588881E-3</v>
      </c>
      <c r="AY69" s="1365">
        <v>1.2986763380467892E-2</v>
      </c>
      <c r="AZ69" s="1365">
        <v>6.8397088907659054E-3</v>
      </c>
      <c r="BA69" s="1365">
        <v>2.3219275753945112E-3</v>
      </c>
      <c r="BB69" s="1365">
        <v>9.9668465554714203E-4</v>
      </c>
      <c r="BC69" s="1365">
        <v>2.0203515887260437E-3</v>
      </c>
      <c r="BD69" s="1365">
        <v>6.7303125979378819E-4</v>
      </c>
      <c r="BE69" s="1365">
        <v>8.2771392771974206E-4</v>
      </c>
      <c r="BF69" s="1365">
        <v>0.13140285015106201</v>
      </c>
      <c r="BG69" s="1365">
        <v>0.13248270750045776</v>
      </c>
      <c r="BH69" s="1365">
        <v>0.12654680013656616</v>
      </c>
      <c r="BI69" s="1365">
        <v>-5.4678060114383698E-3</v>
      </c>
      <c r="BJ69" s="1365">
        <v>2.2449549287557602E-3</v>
      </c>
      <c r="BK69" s="1365">
        <v>1.2247417122125626E-2</v>
      </c>
      <c r="BL69" s="1365">
        <v>-3.0902354046702385E-3</v>
      </c>
      <c r="BM69" s="1365">
        <v>0.63949468731880188</v>
      </c>
      <c r="BN69" s="1365">
        <v>0.65559884905815125</v>
      </c>
      <c r="BO69" s="1365">
        <v>0.59625610709190369</v>
      </c>
      <c r="BP69" s="1365">
        <v>1.0754363611340523E-2</v>
      </c>
      <c r="BQ69" s="1365">
        <v>8.2255732268095016E-3</v>
      </c>
      <c r="BR69" s="1365">
        <v>3.9680998772382736E-2</v>
      </c>
      <c r="BS69" s="1365">
        <v>6.8180635571479797E-4</v>
      </c>
      <c r="BT69" s="1365">
        <v>0.50809183716773987</v>
      </c>
      <c r="BU69" s="1365">
        <v>0.52311614155769348</v>
      </c>
      <c r="BV69" s="1365">
        <v>0.46970930695533752</v>
      </c>
      <c r="BW69" s="1365">
        <v>1.6222169622778893E-2</v>
      </c>
      <c r="BX69" s="1365">
        <v>5.9806182980537415E-3</v>
      </c>
      <c r="BY69" s="1365">
        <v>2.7433581650257111E-2</v>
      </c>
      <c r="BZ69" s="1365">
        <v>3.7720417603850365E-3</v>
      </c>
      <c r="CA69" s="1365">
        <v>4.5487422925989292E-2</v>
      </c>
      <c r="CB69" s="1365">
        <v>2.065136529819734E-2</v>
      </c>
      <c r="CC69" s="1365">
        <v>1.7748537188591536E-2</v>
      </c>
      <c r="CD69" s="1365">
        <v>1.190211707682632E-2</v>
      </c>
      <c r="CE69" s="1365">
        <v>9.4893342054131139E-3</v>
      </c>
      <c r="CF69" s="1365">
        <v>5.1140726459402508E-3</v>
      </c>
      <c r="CG69" s="1365">
        <v>1.8564577771028172E-3</v>
      </c>
      <c r="CH69" s="1365">
        <v>2.4836057627791952E-2</v>
      </c>
    </row>
    <row r="70" spans="1:86" x14ac:dyDescent="0.2">
      <c r="A70" s="1365">
        <v>1981</v>
      </c>
      <c r="B70" s="1365">
        <v>1</v>
      </c>
      <c r="C70" s="1365">
        <v>1</v>
      </c>
      <c r="D70" s="1365">
        <v>0.86455434560775757</v>
      </c>
      <c r="E70" s="1365">
        <v>2.4648526683449745E-2</v>
      </c>
      <c r="F70" s="1365">
        <v>2.666858583688736E-2</v>
      </c>
      <c r="G70" s="1365">
        <v>7.7830210328102112E-2</v>
      </c>
      <c r="H70" s="1365">
        <v>6.2983459793031216E-3</v>
      </c>
      <c r="I70" s="1365">
        <v>0.87091511487960815</v>
      </c>
      <c r="J70" s="1365">
        <v>0.87057697772979736</v>
      </c>
      <c r="K70" s="1365">
        <v>0.73902326822280884</v>
      </c>
      <c r="L70" s="1365">
        <v>3.3928822726011276E-2</v>
      </c>
      <c r="M70" s="1365">
        <v>2.4053385481238365E-2</v>
      </c>
      <c r="N70" s="1365">
        <v>6.3218384981155396E-2</v>
      </c>
      <c r="O70" s="1365">
        <v>1.0353147983551025E-2</v>
      </c>
      <c r="P70" s="1365">
        <v>0.36060285568237305</v>
      </c>
      <c r="Q70" s="1365">
        <v>0.34445822238922119</v>
      </c>
      <c r="R70" s="1365">
        <v>0.26994052529335022</v>
      </c>
      <c r="S70" s="1365">
        <v>2.0578237250447273E-2</v>
      </c>
      <c r="T70" s="1365">
        <v>1.688053272664547E-2</v>
      </c>
      <c r="U70" s="1365">
        <v>2.9320916160941124E-2</v>
      </c>
      <c r="V70" s="1365">
        <v>7.7380165457725525E-3</v>
      </c>
      <c r="W70" s="1365">
        <v>0.24009868502616882</v>
      </c>
      <c r="X70" s="1365">
        <v>0.22116808593273163</v>
      </c>
      <c r="Y70" s="1365">
        <v>0.16250188648700714</v>
      </c>
      <c r="Z70" s="1365">
        <v>1.6269773244857788E-2</v>
      </c>
      <c r="AA70" s="1365">
        <v>1.4381829649209976E-2</v>
      </c>
      <c r="AB70" s="1365">
        <v>2.1301832050085068E-2</v>
      </c>
      <c r="AC70" s="1365">
        <v>6.7284740507602692E-3</v>
      </c>
      <c r="AD70" s="1365">
        <v>0.10267269611358643</v>
      </c>
      <c r="AE70" s="1365">
        <v>8.3970345556735992E-2</v>
      </c>
      <c r="AF70" s="1365">
        <v>5.2188556641340256E-2</v>
      </c>
      <c r="AG70" s="1365">
        <v>8.1313969567418098E-3</v>
      </c>
      <c r="AH70" s="1365">
        <v>9.366912767291069E-3</v>
      </c>
      <c r="AI70" s="1365">
        <v>9.7492467612028122E-3</v>
      </c>
      <c r="AJ70" s="1365">
        <v>4.5340857468545437E-3</v>
      </c>
      <c r="AK70" s="1365">
        <v>7.3374666273593903E-2</v>
      </c>
      <c r="AL70" s="1365">
        <v>5.6265469640493393E-2</v>
      </c>
      <c r="AM70" s="1365">
        <v>3.3188249915838242E-2</v>
      </c>
      <c r="AN70" s="1365">
        <v>5.295023787766695E-3</v>
      </c>
      <c r="AO70" s="1365">
        <v>7.4265100993216038E-3</v>
      </c>
      <c r="AP70" s="1365">
        <v>6.6882958635687828E-3</v>
      </c>
      <c r="AQ70" s="1365">
        <v>3.6673885770142078E-3</v>
      </c>
      <c r="AR70" s="1365">
        <v>3.5570017993450165E-2</v>
      </c>
      <c r="AS70" s="1365">
        <v>2.2762196138501167E-2</v>
      </c>
      <c r="AT70" s="1365">
        <v>1.1552303098142147E-2</v>
      </c>
      <c r="AU70" s="1365">
        <v>2.045660512521863E-3</v>
      </c>
      <c r="AV70" s="1365">
        <v>4.298641812056303E-3</v>
      </c>
      <c r="AW70" s="1365">
        <v>2.9022055678069592E-3</v>
      </c>
      <c r="AX70" s="1365">
        <v>1.9633849151432514E-3</v>
      </c>
      <c r="AY70" s="1365">
        <v>1.3559009879827499E-2</v>
      </c>
      <c r="AZ70" s="1365">
        <v>6.7139500752091408E-3</v>
      </c>
      <c r="BA70" s="1365">
        <v>2.3580566048622131E-3</v>
      </c>
      <c r="BB70" s="1365">
        <v>7.0552085526287556E-4</v>
      </c>
      <c r="BC70" s="1365">
        <v>1.8425583839416504E-3</v>
      </c>
      <c r="BD70" s="1365">
        <v>9.4286823878064752E-4</v>
      </c>
      <c r="BE70" s="1365">
        <v>8.6494616698473692E-4</v>
      </c>
      <c r="BF70" s="1365">
        <v>0.12908488512039185</v>
      </c>
      <c r="BG70" s="1365">
        <v>0.12942302227020264</v>
      </c>
      <c r="BH70" s="1365">
        <v>0.12553107738494873</v>
      </c>
      <c r="BI70" s="1365">
        <v>-9.2802960425615311E-3</v>
      </c>
      <c r="BJ70" s="1365">
        <v>2.6152003556489944E-3</v>
      </c>
      <c r="BK70" s="1365">
        <v>1.4611825346946716E-2</v>
      </c>
      <c r="BL70" s="1365">
        <v>-4.0548020042479038E-3</v>
      </c>
      <c r="BM70" s="1365">
        <v>0.63939714431762695</v>
      </c>
      <c r="BN70" s="1365">
        <v>0.65554177761077881</v>
      </c>
      <c r="BO70" s="1365">
        <v>0.59461382031440735</v>
      </c>
      <c r="BP70" s="1365">
        <v>4.0702894330024719E-3</v>
      </c>
      <c r="BQ70" s="1365">
        <v>9.78805311024189E-3</v>
      </c>
      <c r="BR70" s="1365">
        <v>4.8509294167160988E-2</v>
      </c>
      <c r="BS70" s="1365">
        <v>-1.4396705664694309E-3</v>
      </c>
      <c r="BT70" s="1365">
        <v>0.51031225919723511</v>
      </c>
      <c r="BU70" s="1365">
        <v>0.52611875534057617</v>
      </c>
      <c r="BV70" s="1365">
        <v>0.46908274292945862</v>
      </c>
      <c r="BW70" s="1365">
        <v>1.3350585475564003E-2</v>
      </c>
      <c r="BX70" s="1365">
        <v>7.1728527545928955E-3</v>
      </c>
      <c r="BY70" s="1365">
        <v>3.3897468820214272E-2</v>
      </c>
      <c r="BZ70" s="1365">
        <v>2.6151314377784729E-3</v>
      </c>
      <c r="CA70" s="1365">
        <v>4.2841542646158096E-2</v>
      </c>
      <c r="CB70" s="1365">
        <v>1.9199962655651406E-2</v>
      </c>
      <c r="CC70" s="1365">
        <v>1.6519133032047991E-2</v>
      </c>
      <c r="CD70" s="1365">
        <v>1.1109003631709009E-2</v>
      </c>
      <c r="CE70" s="1365">
        <v>8.8755682134757843E-3</v>
      </c>
      <c r="CF70" s="1365">
        <v>4.8130780321209796E-3</v>
      </c>
      <c r="CG70" s="1365">
        <v>1.7562127585911643E-3</v>
      </c>
      <c r="CH70" s="1365">
        <v>2.364157999050669E-2</v>
      </c>
    </row>
    <row r="71" spans="1:86" x14ac:dyDescent="0.2">
      <c r="A71" s="1365">
        <v>1982</v>
      </c>
      <c r="B71" s="1365">
        <v>1</v>
      </c>
      <c r="C71" s="1365">
        <v>1</v>
      </c>
      <c r="D71" s="1365">
        <v>0.86670488119125366</v>
      </c>
      <c r="E71" s="1365">
        <v>2.0616699010133743E-2</v>
      </c>
      <c r="F71" s="1365">
        <v>2.8329197317361832E-2</v>
      </c>
      <c r="G71" s="1365">
        <v>8.2316920161247253E-2</v>
      </c>
      <c r="H71" s="1365">
        <v>2.0322708878666162E-3</v>
      </c>
      <c r="I71" s="1365">
        <v>0.87984555959701538</v>
      </c>
      <c r="J71" s="1365">
        <v>0.87934070825576782</v>
      </c>
      <c r="K71" s="1365">
        <v>0.7467154860496521</v>
      </c>
      <c r="L71" s="1365">
        <v>3.0848987400531769E-2</v>
      </c>
      <c r="M71" s="1365">
        <v>2.564009465277195E-2</v>
      </c>
      <c r="N71" s="1365">
        <v>6.6707804799079895E-2</v>
      </c>
      <c r="O71" s="1365">
        <v>9.4283288344740868E-3</v>
      </c>
      <c r="P71" s="1365">
        <v>0.37273377180099487</v>
      </c>
      <c r="Q71" s="1365">
        <v>0.35413169860839844</v>
      </c>
      <c r="R71" s="1365">
        <v>0.28022852540016174</v>
      </c>
      <c r="S71" s="1365">
        <v>1.8818527460098267E-2</v>
      </c>
      <c r="T71" s="1365">
        <v>1.7837133258581161E-2</v>
      </c>
      <c r="U71" s="1365">
        <v>2.9639642685651779E-2</v>
      </c>
      <c r="V71" s="1365">
        <v>7.6078535057604313E-3</v>
      </c>
      <c r="W71" s="1365">
        <v>0.25083163380622864</v>
      </c>
      <c r="X71" s="1365">
        <v>0.22855383157730103</v>
      </c>
      <c r="Y71" s="1365">
        <v>0.16892525553703308</v>
      </c>
      <c r="Z71" s="1365">
        <v>1.5633795410394669E-2</v>
      </c>
      <c r="AA71" s="1365">
        <v>1.5331372618675232E-2</v>
      </c>
      <c r="AB71" s="1365">
        <v>2.1956188604235649E-2</v>
      </c>
      <c r="AC71" s="1365">
        <v>6.7072170786559582E-3</v>
      </c>
      <c r="AD71" s="1365">
        <v>0.11185411363840103</v>
      </c>
      <c r="AE71" s="1365">
        <v>8.907211571931839E-2</v>
      </c>
      <c r="AF71" s="1365">
        <v>5.5604986846446991E-2</v>
      </c>
      <c r="AG71" s="1365">
        <v>8.6453789845108986E-3</v>
      </c>
      <c r="AH71" s="1365">
        <v>9.9898641929030418E-3</v>
      </c>
      <c r="AI71" s="1365">
        <v>9.8929507657885551E-3</v>
      </c>
      <c r="AJ71" s="1365">
        <v>4.9389339983463287E-3</v>
      </c>
      <c r="AK71" s="1365">
        <v>8.2058750092983246E-2</v>
      </c>
      <c r="AL71" s="1365">
        <v>6.0691509395837784E-2</v>
      </c>
      <c r="AM71" s="1365">
        <v>3.5425737500190735E-2</v>
      </c>
      <c r="AN71" s="1365">
        <v>6.0559352859854698E-3</v>
      </c>
      <c r="AO71" s="1365">
        <v>8.161487989127636E-3</v>
      </c>
      <c r="AP71" s="1365">
        <v>6.8419738672673702E-3</v>
      </c>
      <c r="AQ71" s="1365">
        <v>4.206374753266573E-3</v>
      </c>
      <c r="AR71" s="1365">
        <v>4.2518444359302521E-2</v>
      </c>
      <c r="AS71" s="1365">
        <v>2.5727801024913788E-2</v>
      </c>
      <c r="AT71" s="1365">
        <v>1.2217244133353233E-2</v>
      </c>
      <c r="AU71" s="1365">
        <v>2.8272191993892193E-3</v>
      </c>
      <c r="AV71" s="1365">
        <v>4.9794265069067478E-3</v>
      </c>
      <c r="AW71" s="1365">
        <v>3.2115927897393703E-3</v>
      </c>
      <c r="AX71" s="1365">
        <v>2.4923181626945734E-3</v>
      </c>
      <c r="AY71" s="1365">
        <v>1.7552318051457405E-2</v>
      </c>
      <c r="AZ71" s="1365">
        <v>8.1274677067995071E-3</v>
      </c>
      <c r="BA71" s="1365">
        <v>2.4558824952691793E-3</v>
      </c>
      <c r="BB71" s="1365">
        <v>1.3591991737484932E-3</v>
      </c>
      <c r="BC71" s="1365">
        <v>2.1688300184905529E-3</v>
      </c>
      <c r="BD71" s="1365">
        <v>1.1020866222679615E-3</v>
      </c>
      <c r="BE71" s="1365">
        <v>1.0414697462692857E-3</v>
      </c>
      <c r="BF71" s="1365">
        <v>0.12015444040298462</v>
      </c>
      <c r="BG71" s="1365">
        <v>0.12065929174423218</v>
      </c>
      <c r="BH71" s="1365">
        <v>0.11998939514160156</v>
      </c>
      <c r="BI71" s="1365">
        <v>-1.0232288390398026E-2</v>
      </c>
      <c r="BJ71" s="1365">
        <v>2.6891026645898819E-3</v>
      </c>
      <c r="BK71" s="1365">
        <v>1.5609115362167358E-2</v>
      </c>
      <c r="BL71" s="1365">
        <v>-7.3960579466074705E-3</v>
      </c>
      <c r="BM71" s="1365">
        <v>0.62726622819900513</v>
      </c>
      <c r="BN71" s="1365">
        <v>0.64586830139160156</v>
      </c>
      <c r="BO71" s="1365">
        <v>0.58647635579109192</v>
      </c>
      <c r="BP71" s="1365">
        <v>1.7981715500354767E-3</v>
      </c>
      <c r="BQ71" s="1365">
        <v>1.049206405878067E-2</v>
      </c>
      <c r="BR71" s="1365">
        <v>5.2677277475595474E-2</v>
      </c>
      <c r="BS71" s="1365">
        <v>-5.575582617893815E-3</v>
      </c>
      <c r="BT71" s="1365">
        <v>0.50711178779602051</v>
      </c>
      <c r="BU71" s="1365">
        <v>0.52520900964736938</v>
      </c>
      <c r="BV71" s="1365">
        <v>0.46648696064949036</v>
      </c>
      <c r="BW71" s="1365">
        <v>1.2030459940433502E-2</v>
      </c>
      <c r="BX71" s="1365">
        <v>7.8029613941907883E-3</v>
      </c>
      <c r="BY71" s="1365">
        <v>3.7068162113428116E-2</v>
      </c>
      <c r="BZ71" s="1365">
        <v>1.8204753287136555E-3</v>
      </c>
      <c r="CA71" s="1365">
        <v>4.5401030118427457E-2</v>
      </c>
      <c r="CB71" s="1365">
        <v>2.4294526860845957E-2</v>
      </c>
      <c r="CC71" s="1365">
        <v>2.1576137176642075E-2</v>
      </c>
      <c r="CD71" s="1365">
        <v>1.4920384510881938E-2</v>
      </c>
      <c r="CE71" s="1365">
        <v>1.2203776586939143E-2</v>
      </c>
      <c r="CF71" s="1365">
        <v>7.0046419121633204E-3</v>
      </c>
      <c r="CG71" s="1365">
        <v>2.679992184191184E-3</v>
      </c>
      <c r="CH71" s="1365">
        <v>2.11065032575815E-2</v>
      </c>
    </row>
    <row r="72" spans="1:86" x14ac:dyDescent="0.2">
      <c r="A72" s="1365">
        <v>1983</v>
      </c>
      <c r="B72" s="1365">
        <v>1</v>
      </c>
      <c r="C72" s="1365">
        <v>1</v>
      </c>
      <c r="D72" s="1365">
        <v>0.87238591909408569</v>
      </c>
      <c r="E72" s="1365">
        <v>2.5511899963021278E-2</v>
      </c>
      <c r="F72" s="1365">
        <v>2.5176526978611946E-2</v>
      </c>
      <c r="G72" s="1365">
        <v>7.681477814912796E-2</v>
      </c>
      <c r="H72" s="1365">
        <v>1.108842043322511E-4</v>
      </c>
      <c r="I72" s="1365">
        <v>0.88644927740097046</v>
      </c>
      <c r="J72" s="1365">
        <v>0.88554120063781738</v>
      </c>
      <c r="K72" s="1365">
        <v>0.75749486684799194</v>
      </c>
      <c r="L72" s="1365">
        <v>3.5297490656375885E-2</v>
      </c>
      <c r="M72" s="1365">
        <v>2.2809321060776711E-2</v>
      </c>
      <c r="N72" s="1365">
        <v>6.0783389955759048E-2</v>
      </c>
      <c r="O72" s="1365">
        <v>9.1561051085591316E-3</v>
      </c>
      <c r="P72" s="1365">
        <v>0.3839205801486969</v>
      </c>
      <c r="Q72" s="1365">
        <v>0.36067289113998413</v>
      </c>
      <c r="R72" s="1365">
        <v>0.29115155339241028</v>
      </c>
      <c r="S72" s="1365">
        <v>2.1889541298151016E-2</v>
      </c>
      <c r="T72" s="1365">
        <v>1.5478935092687607E-2</v>
      </c>
      <c r="U72" s="1365">
        <v>2.5364207103848457E-2</v>
      </c>
      <c r="V72" s="1365">
        <v>6.7886412143707275E-3</v>
      </c>
      <c r="W72" s="1365">
        <v>0.2611163854598999</v>
      </c>
      <c r="X72" s="1365">
        <v>0.23356752097606659</v>
      </c>
      <c r="Y72" s="1365">
        <v>0.17833855748176575</v>
      </c>
      <c r="Z72" s="1365">
        <v>1.8233945593237877E-2</v>
      </c>
      <c r="AA72" s="1365">
        <v>1.3107484206557274E-2</v>
      </c>
      <c r="AB72" s="1365">
        <v>1.7994919791817665E-2</v>
      </c>
      <c r="AC72" s="1365">
        <v>5.8926213532686234E-3</v>
      </c>
      <c r="AD72" s="1365">
        <v>0.1190706193447113</v>
      </c>
      <c r="AE72" s="1365">
        <v>9.1292396187782288E-2</v>
      </c>
      <c r="AF72" s="1365">
        <v>5.9369400143623352E-2</v>
      </c>
      <c r="AG72" s="1365">
        <v>1.0438994504511356E-2</v>
      </c>
      <c r="AH72" s="1365">
        <v>8.8033713400363922E-3</v>
      </c>
      <c r="AI72" s="1365">
        <v>8.1958780065178871E-3</v>
      </c>
      <c r="AJ72" s="1365">
        <v>4.4847517274320126E-3</v>
      </c>
      <c r="AK72" s="1365">
        <v>8.8422819972038269E-2</v>
      </c>
      <c r="AL72" s="1365">
        <v>6.2818020582199097E-2</v>
      </c>
      <c r="AM72" s="1365">
        <v>3.8417257368564606E-2</v>
      </c>
      <c r="AN72" s="1365">
        <v>7.5641530565917492E-3</v>
      </c>
      <c r="AO72" s="1365">
        <v>7.1344678290188313E-3</v>
      </c>
      <c r="AP72" s="1365">
        <v>5.8078453876078129E-3</v>
      </c>
      <c r="AQ72" s="1365">
        <v>3.8942953106015921E-3</v>
      </c>
      <c r="AR72" s="1365">
        <v>4.6823762357234955E-2</v>
      </c>
      <c r="AS72" s="1365">
        <v>2.7298660948872566E-2</v>
      </c>
      <c r="AT72" s="1365">
        <v>1.3817875646054745E-2</v>
      </c>
      <c r="AU72" s="1365">
        <v>3.9423960261046886E-3</v>
      </c>
      <c r="AV72" s="1365">
        <v>4.3786908499896526E-3</v>
      </c>
      <c r="AW72" s="1365">
        <v>2.7258242480456829E-3</v>
      </c>
      <c r="AX72" s="1365">
        <v>2.433873014524579E-3</v>
      </c>
      <c r="AY72" s="1365">
        <v>1.9060876220464706E-2</v>
      </c>
      <c r="AZ72" s="1365">
        <v>9.093286469578743E-3</v>
      </c>
      <c r="BA72" s="1365">
        <v>3.1137857586145401E-3</v>
      </c>
      <c r="BB72" s="1365">
        <v>2.2152566816657782E-3</v>
      </c>
      <c r="BC72" s="1365">
        <v>1.8404307775199413E-3</v>
      </c>
      <c r="BD72" s="1365">
        <v>9.8787108436226845E-4</v>
      </c>
      <c r="BE72" s="1365">
        <v>9.3594187637791038E-4</v>
      </c>
      <c r="BF72" s="1365">
        <v>0.11355072259902954</v>
      </c>
      <c r="BG72" s="1365">
        <v>0.11445879936218262</v>
      </c>
      <c r="BH72" s="1365">
        <v>0.11489105224609375</v>
      </c>
      <c r="BI72" s="1365">
        <v>-9.7855906933546066E-3</v>
      </c>
      <c r="BJ72" s="1365">
        <v>2.3672059178352356E-3</v>
      </c>
      <c r="BK72" s="1365">
        <v>1.6031388193368912E-2</v>
      </c>
      <c r="BL72" s="1365">
        <v>-9.0452209042268805E-3</v>
      </c>
      <c r="BM72" s="1365">
        <v>0.6160794198513031</v>
      </c>
      <c r="BN72" s="1365">
        <v>0.63932710886001587</v>
      </c>
      <c r="BO72" s="1365">
        <v>0.58123436570167542</v>
      </c>
      <c r="BP72" s="1365">
        <v>3.6223586648702621E-3</v>
      </c>
      <c r="BQ72" s="1365">
        <v>9.6975918859243393E-3</v>
      </c>
      <c r="BR72" s="1365">
        <v>5.1450571045279503E-2</v>
      </c>
      <c r="BS72" s="1365">
        <v>-6.6777570100384764E-3</v>
      </c>
      <c r="BT72" s="1365">
        <v>0.50252869725227356</v>
      </c>
      <c r="BU72" s="1365">
        <v>0.52486830949783325</v>
      </c>
      <c r="BV72" s="1365">
        <v>0.46634331345558167</v>
      </c>
      <c r="BW72" s="1365">
        <v>1.3407949358224869E-2</v>
      </c>
      <c r="BX72" s="1365">
        <v>7.3303859680891037E-3</v>
      </c>
      <c r="BY72" s="1365">
        <v>3.5419182851910591E-2</v>
      </c>
      <c r="BZ72" s="1365">
        <v>2.3674638941884041E-3</v>
      </c>
      <c r="CA72" s="1365">
        <v>6.1574474984639353E-2</v>
      </c>
      <c r="CB72" s="1365">
        <v>3.1383218900078995E-2</v>
      </c>
      <c r="CC72" s="1365">
        <v>2.7349497395464151E-2</v>
      </c>
      <c r="CD72" s="1365">
        <v>1.8318133434954701E-2</v>
      </c>
      <c r="CE72" s="1365">
        <v>1.4550933502991375E-2</v>
      </c>
      <c r="CF72" s="1365">
        <v>7.985232848589369E-3</v>
      </c>
      <c r="CG72" s="1365">
        <v>2.9637225779082857E-3</v>
      </c>
      <c r="CH72" s="1365">
        <v>3.0191256084560358E-2</v>
      </c>
    </row>
    <row r="73" spans="1:86" x14ac:dyDescent="0.2">
      <c r="A73" s="1365">
        <v>1984</v>
      </c>
      <c r="B73" s="1365">
        <v>1</v>
      </c>
      <c r="C73" s="1365">
        <v>1</v>
      </c>
      <c r="D73" s="1365">
        <v>0.87364524602890015</v>
      </c>
      <c r="E73" s="1365">
        <v>2.6066899299621582E-2</v>
      </c>
      <c r="F73" s="1365">
        <v>2.3007828742265701E-2</v>
      </c>
      <c r="G73" s="1365">
        <v>8.0472007393836975E-2</v>
      </c>
      <c r="H73" s="1365">
        <v>-3.191961208358407E-3</v>
      </c>
      <c r="I73" s="1365">
        <v>0.8849869966506958</v>
      </c>
      <c r="J73" s="1365">
        <v>0.88468962907791138</v>
      </c>
      <c r="K73" s="1365">
        <v>0.75566959381103516</v>
      </c>
      <c r="L73" s="1365">
        <v>3.6377418786287308E-2</v>
      </c>
      <c r="M73" s="1365">
        <v>2.068755216896534E-2</v>
      </c>
      <c r="N73" s="1365">
        <v>6.3881002366542816E-2</v>
      </c>
      <c r="O73" s="1365">
        <v>8.0740461125969887E-3</v>
      </c>
      <c r="P73" s="1365">
        <v>0.38582691550254822</v>
      </c>
      <c r="Q73" s="1365">
        <v>0.36188006401062012</v>
      </c>
      <c r="R73" s="1365">
        <v>0.29172471165657043</v>
      </c>
      <c r="S73" s="1365">
        <v>2.3019848391413689E-2</v>
      </c>
      <c r="T73" s="1365">
        <v>1.3422019779682159E-2</v>
      </c>
      <c r="U73" s="1365">
        <v>2.7259847149252892E-2</v>
      </c>
      <c r="V73" s="1365">
        <v>6.4536547288298607E-3</v>
      </c>
      <c r="W73" s="1365">
        <v>0.26434195041656494</v>
      </c>
      <c r="X73" s="1365">
        <v>0.23582299053668976</v>
      </c>
      <c r="Y73" s="1365">
        <v>0.17931047081947327</v>
      </c>
      <c r="Z73" s="1365">
        <v>1.9171284511685371E-2</v>
      </c>
      <c r="AA73" s="1365">
        <v>1.14265326410532E-2</v>
      </c>
      <c r="AB73" s="1365">
        <v>1.9837750121951103E-2</v>
      </c>
      <c r="AC73" s="1365">
        <v>6.0769566334784031E-3</v>
      </c>
      <c r="AD73" s="1365">
        <v>0.12305636703968048</v>
      </c>
      <c r="AE73" s="1365">
        <v>9.3958750367164612E-2</v>
      </c>
      <c r="AF73" s="1365">
        <v>6.1700817197561264E-2</v>
      </c>
      <c r="AG73" s="1365">
        <v>1.108895055949688E-2</v>
      </c>
      <c r="AH73" s="1365">
        <v>7.2267875075340271E-3</v>
      </c>
      <c r="AI73" s="1365">
        <v>9.4454791396856308E-3</v>
      </c>
      <c r="AJ73" s="1365">
        <v>4.4967173598706722E-3</v>
      </c>
      <c r="AK73" s="1365">
        <v>9.2436365783214569E-2</v>
      </c>
      <c r="AL73" s="1365">
        <v>6.5470844507217407E-2</v>
      </c>
      <c r="AM73" s="1365">
        <v>4.0911734104156494E-2</v>
      </c>
      <c r="AN73" s="1365">
        <v>8.1980107352137566E-3</v>
      </c>
      <c r="AO73" s="1365">
        <v>5.8298157528042793E-3</v>
      </c>
      <c r="AP73" s="1365">
        <v>6.9624008610844612E-3</v>
      </c>
      <c r="AQ73" s="1365">
        <v>3.5688821226358414E-3</v>
      </c>
      <c r="AR73" s="1365">
        <v>5.0588097423315048E-2</v>
      </c>
      <c r="AS73" s="1365">
        <v>2.9515562579035759E-2</v>
      </c>
      <c r="AT73" s="1365">
        <v>1.563996821641922E-2</v>
      </c>
      <c r="AU73" s="1365">
        <v>4.382595419883728E-3</v>
      </c>
      <c r="AV73" s="1365">
        <v>3.3104151953011751E-3</v>
      </c>
      <c r="AW73" s="1365">
        <v>3.6488687619566917E-3</v>
      </c>
      <c r="AX73" s="1365">
        <v>2.5337154511362314E-3</v>
      </c>
      <c r="AY73" s="1365">
        <v>2.185974083840847E-2</v>
      </c>
      <c r="AZ73" s="1365">
        <v>1.0220394469797611E-2</v>
      </c>
      <c r="BA73" s="1365">
        <v>3.403467359021306E-3</v>
      </c>
      <c r="BB73" s="1365">
        <v>3.1617069616913795E-3</v>
      </c>
      <c r="BC73" s="1365">
        <v>1.4885673299431801E-3</v>
      </c>
      <c r="BD73" s="1365">
        <v>1.1843106476590037E-3</v>
      </c>
      <c r="BE73" s="1365">
        <v>9.8234193865209818E-4</v>
      </c>
      <c r="BF73" s="1365">
        <v>0.1150130033493042</v>
      </c>
      <c r="BG73" s="1365">
        <v>0.11531037092208862</v>
      </c>
      <c r="BH73" s="1365">
        <v>0.11797565221786499</v>
      </c>
      <c r="BI73" s="1365">
        <v>-1.0310519486665726E-2</v>
      </c>
      <c r="BJ73" s="1365">
        <v>2.3202765733003616E-3</v>
      </c>
      <c r="BK73" s="1365">
        <v>1.6591005027294159E-2</v>
      </c>
      <c r="BL73" s="1365">
        <v>-1.1266007320955396E-2</v>
      </c>
      <c r="BM73" s="1365">
        <v>0.61417308449745178</v>
      </c>
      <c r="BN73" s="1365">
        <v>0.63811993598937988</v>
      </c>
      <c r="BO73" s="1365">
        <v>0.58192053437232971</v>
      </c>
      <c r="BP73" s="1365">
        <v>3.0470509082078934E-3</v>
      </c>
      <c r="BQ73" s="1365">
        <v>9.5858089625835419E-3</v>
      </c>
      <c r="BR73" s="1365">
        <v>5.3212160244584084E-2</v>
      </c>
      <c r="BS73" s="1365">
        <v>-9.6456159371882677E-3</v>
      </c>
      <c r="BT73" s="1365">
        <v>0.49916008114814758</v>
      </c>
      <c r="BU73" s="1365">
        <v>0.52280956506729126</v>
      </c>
      <c r="BV73" s="1365">
        <v>0.46394488215446472</v>
      </c>
      <c r="BW73" s="1365">
        <v>1.3357570394873619E-2</v>
      </c>
      <c r="BX73" s="1365">
        <v>7.2655323892831802E-3</v>
      </c>
      <c r="BY73" s="1365">
        <v>3.6621155217289925E-2</v>
      </c>
      <c r="BZ73" s="1365">
        <v>1.620391383767128E-3</v>
      </c>
      <c r="CA73" s="1365">
        <v>6.2916682245164668E-2</v>
      </c>
      <c r="CB73" s="1365">
        <v>3.2718717889392762E-2</v>
      </c>
      <c r="CC73" s="1365">
        <v>2.8336518191252501E-2</v>
      </c>
      <c r="CD73" s="1365">
        <v>1.8998344817890887E-2</v>
      </c>
      <c r="CE73" s="1365">
        <v>1.546774527383241E-2</v>
      </c>
      <c r="CF73" s="1365">
        <v>8.8123720875362462E-3</v>
      </c>
      <c r="CG73" s="1365">
        <v>3.270201838442191E-3</v>
      </c>
      <c r="CH73" s="1365">
        <v>3.0197964355771906E-2</v>
      </c>
    </row>
    <row r="74" spans="1:86" x14ac:dyDescent="0.2">
      <c r="A74" s="1365">
        <v>1985</v>
      </c>
      <c r="B74" s="1365">
        <v>1</v>
      </c>
      <c r="C74" s="1365">
        <v>1</v>
      </c>
      <c r="D74" s="1365">
        <v>0.87392234802246094</v>
      </c>
      <c r="E74" s="1365">
        <v>2.7534222230315208E-2</v>
      </c>
      <c r="F74" s="1365">
        <v>2.4196762591600418E-2</v>
      </c>
      <c r="G74" s="1365">
        <v>7.7550381422042847E-2</v>
      </c>
      <c r="H74" s="1365">
        <v>-3.2037310302257538E-3</v>
      </c>
      <c r="I74" s="1365">
        <v>0.88648068904876709</v>
      </c>
      <c r="J74" s="1365">
        <v>0.88534975051879883</v>
      </c>
      <c r="K74" s="1365">
        <v>0.75591123104095459</v>
      </c>
      <c r="L74" s="1365">
        <v>3.8597602397203445E-2</v>
      </c>
      <c r="M74" s="1365">
        <v>2.1706357598304749E-2</v>
      </c>
      <c r="N74" s="1365">
        <v>6.0925770550966263E-2</v>
      </c>
      <c r="O74" s="1365">
        <v>8.2087498158216476E-3</v>
      </c>
      <c r="P74" s="1365">
        <v>0.39354056119918823</v>
      </c>
      <c r="Q74" s="1365">
        <v>0.36525201797485352</v>
      </c>
      <c r="R74" s="1365">
        <v>0.29381477832794189</v>
      </c>
      <c r="S74" s="1365">
        <v>2.5241713970899582E-2</v>
      </c>
      <c r="T74" s="1365">
        <v>1.3723908923566341E-2</v>
      </c>
      <c r="U74" s="1365">
        <v>2.6063250377774239E-2</v>
      </c>
      <c r="V74" s="1365">
        <v>6.4083756878972054E-3</v>
      </c>
      <c r="W74" s="1365">
        <v>0.27239924669265747</v>
      </c>
      <c r="X74" s="1365">
        <v>0.23900784552097321</v>
      </c>
      <c r="Y74" s="1365">
        <v>0.18112388253211975</v>
      </c>
      <c r="Z74" s="1365">
        <v>2.1202979609370232E-2</v>
      </c>
      <c r="AA74" s="1365">
        <v>1.1688356287777424E-2</v>
      </c>
      <c r="AB74" s="1365">
        <v>1.9236182793974876E-2</v>
      </c>
      <c r="AC74" s="1365">
        <v>5.7564559392631054E-3</v>
      </c>
      <c r="AD74" s="1365">
        <v>0.1298525333404541</v>
      </c>
      <c r="AE74" s="1365">
        <v>9.619508683681488E-2</v>
      </c>
      <c r="AF74" s="1365">
        <v>6.1211418360471725E-2</v>
      </c>
      <c r="AG74" s="1365">
        <v>1.2552446685731411E-2</v>
      </c>
      <c r="AH74" s="1365">
        <v>7.7021322213113308E-3</v>
      </c>
      <c r="AI74" s="1365">
        <v>9.7525091841816902E-3</v>
      </c>
      <c r="AJ74" s="1365">
        <v>4.9765775911509991E-3</v>
      </c>
      <c r="AK74" s="1365">
        <v>9.8190322518348694E-2</v>
      </c>
      <c r="AL74" s="1365">
        <v>6.7348197102546692E-2</v>
      </c>
      <c r="AM74" s="1365">
        <v>3.9526063948869705E-2</v>
      </c>
      <c r="AN74" s="1365">
        <v>9.9027128890156746E-3</v>
      </c>
      <c r="AO74" s="1365">
        <v>6.3372715376317501E-3</v>
      </c>
      <c r="AP74" s="1365">
        <v>7.1566523984074593E-3</v>
      </c>
      <c r="AQ74" s="1365">
        <v>4.4254977256059647E-3</v>
      </c>
      <c r="AR74" s="1365">
        <v>5.4031021893024445E-2</v>
      </c>
      <c r="AS74" s="1365">
        <v>3.0452795326709747E-2</v>
      </c>
      <c r="AT74" s="1365">
        <v>1.4132454060018063E-2</v>
      </c>
      <c r="AU74" s="1365">
        <v>5.5723488330841064E-3</v>
      </c>
      <c r="AV74" s="1365">
        <v>4.0020067244768143E-3</v>
      </c>
      <c r="AW74" s="1365">
        <v>3.6794680636376143E-3</v>
      </c>
      <c r="AX74" s="1365">
        <v>3.0665169470012188E-3</v>
      </c>
      <c r="AY74" s="1365">
        <v>2.2835895419120789E-2</v>
      </c>
      <c r="AZ74" s="1365">
        <v>1.022142730653286E-2</v>
      </c>
      <c r="BA74" s="1365">
        <v>3.5827539395540953E-3</v>
      </c>
      <c r="BB74" s="1365">
        <v>3.1006915960460901E-3</v>
      </c>
      <c r="BC74" s="1365">
        <v>1.3130836887285113E-3</v>
      </c>
      <c r="BD74" s="1365">
        <v>1.2328876182436943E-3</v>
      </c>
      <c r="BE74" s="1365">
        <v>9.9201081320643425E-4</v>
      </c>
      <c r="BF74" s="1365">
        <v>0.11351931095123291</v>
      </c>
      <c r="BG74" s="1365">
        <v>0.11465024948120117</v>
      </c>
      <c r="BH74" s="1365">
        <v>0.11801111698150635</v>
      </c>
      <c r="BI74" s="1365">
        <v>-1.1063380166888237E-2</v>
      </c>
      <c r="BJ74" s="1365">
        <v>2.4904049932956696E-3</v>
      </c>
      <c r="BK74" s="1365">
        <v>1.6624610871076584E-2</v>
      </c>
      <c r="BL74" s="1365">
        <v>-1.1412480846047401E-2</v>
      </c>
      <c r="BM74" s="1365">
        <v>0.60645943880081177</v>
      </c>
      <c r="BN74" s="1365">
        <v>0.63474798202514648</v>
      </c>
      <c r="BO74" s="1365">
        <v>0.58010756969451904</v>
      </c>
      <c r="BP74" s="1365">
        <v>2.2925082594156265E-3</v>
      </c>
      <c r="BQ74" s="1365">
        <v>1.0472853668034077E-2</v>
      </c>
      <c r="BR74" s="1365">
        <v>5.1487131044268608E-2</v>
      </c>
      <c r="BS74" s="1365">
        <v>-9.6121067181229591E-3</v>
      </c>
      <c r="BT74" s="1365">
        <v>0.49294012784957886</v>
      </c>
      <c r="BU74" s="1365">
        <v>0.52009773254394531</v>
      </c>
      <c r="BV74" s="1365">
        <v>0.4620964527130127</v>
      </c>
      <c r="BW74" s="1365">
        <v>1.3355888426303864E-2</v>
      </c>
      <c r="BX74" s="1365">
        <v>7.9824486747384071E-3</v>
      </c>
      <c r="BY74" s="1365">
        <v>3.4862520173192024E-2</v>
      </c>
      <c r="BZ74" s="1365">
        <v>1.8003741279244423E-3</v>
      </c>
      <c r="CA74" s="1365">
        <v>7.3301713291231724E-2</v>
      </c>
      <c r="CB74" s="1365">
        <v>3.8718065128426536E-2</v>
      </c>
      <c r="CC74" s="1365">
        <v>3.3085941857264316E-2</v>
      </c>
      <c r="CD74" s="1365">
        <v>2.1501619995644886E-2</v>
      </c>
      <c r="CE74" s="1365">
        <v>1.7330823136644347E-2</v>
      </c>
      <c r="CF74" s="1365">
        <v>9.7107362048298763E-3</v>
      </c>
      <c r="CG74" s="1365">
        <v>3.5273453937391384E-3</v>
      </c>
      <c r="CH74" s="1365">
        <v>3.4583648162805188E-2</v>
      </c>
    </row>
    <row r="75" spans="1:86" x14ac:dyDescent="0.2">
      <c r="A75" s="1365">
        <v>1986</v>
      </c>
      <c r="B75" s="1365">
        <v>1</v>
      </c>
      <c r="C75" s="1365">
        <v>1</v>
      </c>
      <c r="D75" s="1365">
        <v>0.88100051879882812</v>
      </c>
      <c r="E75" s="1365">
        <v>3.2034311443567276E-2</v>
      </c>
      <c r="F75" s="1365">
        <v>2.4484250694513321E-2</v>
      </c>
      <c r="G75" s="1365">
        <v>6.7929819226264954E-2</v>
      </c>
      <c r="H75" s="1365">
        <v>-5.4489234462380409E-3</v>
      </c>
      <c r="I75" s="1365">
        <v>0.89581352472305298</v>
      </c>
      <c r="J75" s="1365">
        <v>0.8923984169960022</v>
      </c>
      <c r="K75" s="1365">
        <v>0.76647424697875977</v>
      </c>
      <c r="L75" s="1365">
        <v>4.3655522167682648E-2</v>
      </c>
      <c r="M75" s="1365">
        <v>2.1717004477977753E-2</v>
      </c>
      <c r="N75" s="1365">
        <v>5.2821479737758636E-2</v>
      </c>
      <c r="O75" s="1365">
        <v>7.7301645651459694E-3</v>
      </c>
      <c r="P75" s="1365">
        <v>0.42006844282150269</v>
      </c>
      <c r="Q75" s="1365">
        <v>0.37045994400978088</v>
      </c>
      <c r="R75" s="1365">
        <v>0.30273488163948059</v>
      </c>
      <c r="S75" s="1365">
        <v>2.7818344533443451E-2</v>
      </c>
      <c r="T75" s="1365">
        <v>1.3147064484655857E-2</v>
      </c>
      <c r="U75" s="1365">
        <v>2.1347295492887497E-2</v>
      </c>
      <c r="V75" s="1365">
        <v>5.412345752120018E-3</v>
      </c>
      <c r="W75" s="1365">
        <v>0.300994873046875</v>
      </c>
      <c r="X75" s="1365">
        <v>0.24223655462265015</v>
      </c>
      <c r="Y75" s="1365">
        <v>0.18729621171951294</v>
      </c>
      <c r="Z75" s="1365">
        <v>2.3220110684633255E-2</v>
      </c>
      <c r="AA75" s="1365">
        <v>1.0993716306984425E-2</v>
      </c>
      <c r="AB75" s="1365">
        <v>1.5784656628966331E-2</v>
      </c>
      <c r="AC75" s="1365">
        <v>4.9432357773184776E-3</v>
      </c>
      <c r="AD75" s="1365">
        <v>0.15651321411132812</v>
      </c>
      <c r="AE75" s="1365">
        <v>9.674178808927536E-2</v>
      </c>
      <c r="AF75" s="1365">
        <v>6.3850626349449158E-2</v>
      </c>
      <c r="AG75" s="1365">
        <v>1.4312698505818844E-2</v>
      </c>
      <c r="AH75" s="1365">
        <v>6.9097019731998444E-3</v>
      </c>
      <c r="AI75" s="1365">
        <v>7.8503591939806938E-3</v>
      </c>
      <c r="AJ75" s="1365">
        <v>3.8184081204235554E-3</v>
      </c>
      <c r="AK75" s="1365">
        <v>0.12229336053133011</v>
      </c>
      <c r="AL75" s="1365">
        <v>6.7203789949417114E-2</v>
      </c>
      <c r="AM75" s="1365">
        <v>4.143732413649559E-2</v>
      </c>
      <c r="AN75" s="1365">
        <v>1.0906576178967953E-2</v>
      </c>
      <c r="AO75" s="1365">
        <v>5.699248518794775E-3</v>
      </c>
      <c r="AP75" s="1365">
        <v>5.9497905895113945E-3</v>
      </c>
      <c r="AQ75" s="1365">
        <v>3.2108479645103216E-3</v>
      </c>
      <c r="AR75" s="1365">
        <v>7.2494424879550934E-2</v>
      </c>
      <c r="AS75" s="1365">
        <v>2.997312881052494E-2</v>
      </c>
      <c r="AT75" s="1365">
        <v>1.4828280545771122E-2</v>
      </c>
      <c r="AU75" s="1365">
        <v>5.8785290457308292E-3</v>
      </c>
      <c r="AV75" s="1365">
        <v>3.7753486540168524E-3</v>
      </c>
      <c r="AW75" s="1365">
        <v>3.0511633958667517E-3</v>
      </c>
      <c r="AX75" s="1365">
        <v>2.4398078676313162E-3</v>
      </c>
      <c r="AY75" s="1365">
        <v>3.4185897558927536E-2</v>
      </c>
      <c r="AZ75" s="1365">
        <v>1.0395853780210018E-2</v>
      </c>
      <c r="BA75" s="1365">
        <v>4.1784760542213917E-3</v>
      </c>
      <c r="BB75" s="1365">
        <v>3.1356390099972486E-3</v>
      </c>
      <c r="BC75" s="1365">
        <v>1.3306868495419621E-3</v>
      </c>
      <c r="BD75" s="1365">
        <v>1.0738467099145055E-3</v>
      </c>
      <c r="BE75" s="1365">
        <v>6.7720533115789294E-4</v>
      </c>
      <c r="BF75" s="1365">
        <v>0.10418647527694702</v>
      </c>
      <c r="BG75" s="1365">
        <v>0.1076015830039978</v>
      </c>
      <c r="BH75" s="1365">
        <v>0.11452627182006836</v>
      </c>
      <c r="BI75" s="1365">
        <v>-1.1621210724115372E-2</v>
      </c>
      <c r="BJ75" s="1365">
        <v>2.7672462165355682E-3</v>
      </c>
      <c r="BK75" s="1365">
        <v>1.5108339488506317E-2</v>
      </c>
      <c r="BL75" s="1365">
        <v>-1.317908801138401E-2</v>
      </c>
      <c r="BM75" s="1365">
        <v>0.57993155717849731</v>
      </c>
      <c r="BN75" s="1365">
        <v>0.62954005599021912</v>
      </c>
      <c r="BO75" s="1365">
        <v>0.57826563715934753</v>
      </c>
      <c r="BP75" s="1365">
        <v>4.2159669101238251E-3</v>
      </c>
      <c r="BQ75" s="1365">
        <v>1.1337186209857464E-2</v>
      </c>
      <c r="BR75" s="1365">
        <v>4.6582523733377457E-2</v>
      </c>
      <c r="BS75" s="1365">
        <v>-1.0861269198358059E-2</v>
      </c>
      <c r="BT75" s="1365">
        <v>0.47574508190155029</v>
      </c>
      <c r="BU75" s="1365">
        <v>0.52193847298622131</v>
      </c>
      <c r="BV75" s="1365">
        <v>0.46373936533927917</v>
      </c>
      <c r="BW75" s="1365">
        <v>1.5837177634239197E-2</v>
      </c>
      <c r="BX75" s="1365">
        <v>8.5699399933218956E-3</v>
      </c>
      <c r="BY75" s="1365">
        <v>3.147418424487114E-2</v>
      </c>
      <c r="BZ75" s="1365">
        <v>2.3178188130259514E-3</v>
      </c>
      <c r="CA75" s="1365">
        <v>0.13491899910421118</v>
      </c>
      <c r="CB75" s="1365">
        <v>6.7708621027418481E-2</v>
      </c>
      <c r="CC75" s="1365">
        <v>5.7154984282282627E-2</v>
      </c>
      <c r="CD75" s="1365">
        <v>3.5437183180757649E-2</v>
      </c>
      <c r="CE75" s="1365">
        <v>2.7872158314350037E-2</v>
      </c>
      <c r="CF75" s="1365">
        <v>1.3858387331640232E-2</v>
      </c>
      <c r="CG75" s="1365">
        <v>5.4423897827561218E-3</v>
      </c>
      <c r="CH75" s="1365">
        <v>6.7210378076792698E-2</v>
      </c>
    </row>
    <row r="76" spans="1:86" x14ac:dyDescent="0.2">
      <c r="A76" s="1365">
        <v>1987</v>
      </c>
      <c r="B76" s="1365">
        <v>1</v>
      </c>
      <c r="C76" s="1365">
        <v>1</v>
      </c>
      <c r="D76" s="1365">
        <v>0.86756670475006104</v>
      </c>
      <c r="E76" s="1365">
        <v>4.8874564468860626E-2</v>
      </c>
      <c r="F76" s="1365">
        <v>2.5072025135159492E-2</v>
      </c>
      <c r="G76" s="1365">
        <v>6.3308097422122955E-2</v>
      </c>
      <c r="H76" s="1365">
        <v>-4.821406677365303E-3</v>
      </c>
      <c r="I76" s="1365">
        <v>0.89236330986022949</v>
      </c>
      <c r="J76" s="1365">
        <v>0.89308732748031616</v>
      </c>
      <c r="K76" s="1365">
        <v>0.75849282741546631</v>
      </c>
      <c r="L76" s="1365">
        <v>5.5223781615495682E-2</v>
      </c>
      <c r="M76" s="1365">
        <v>2.2023823112249374E-2</v>
      </c>
      <c r="N76" s="1365">
        <v>4.8682570457458496E-2</v>
      </c>
      <c r="O76" s="1365">
        <v>8.6643155664205551E-3</v>
      </c>
      <c r="P76" s="1365">
        <v>0.40039616823196411</v>
      </c>
      <c r="Q76" s="1365">
        <v>0.38407832384109497</v>
      </c>
      <c r="R76" s="1365">
        <v>0.30475705862045288</v>
      </c>
      <c r="S76" s="1365">
        <v>3.8571227341890335E-2</v>
      </c>
      <c r="T76" s="1365">
        <v>1.2899582274258137E-2</v>
      </c>
      <c r="U76" s="1365">
        <v>2.159765362739563E-2</v>
      </c>
      <c r="V76" s="1365">
        <v>6.2449653632938862E-3</v>
      </c>
      <c r="W76" s="1365">
        <v>0.27786484360694885</v>
      </c>
      <c r="X76" s="1365">
        <v>0.25832882523536682</v>
      </c>
      <c r="Y76" s="1365">
        <v>0.19208993017673492</v>
      </c>
      <c r="Z76" s="1365">
        <v>3.3242274075746536E-2</v>
      </c>
      <c r="AA76" s="1365">
        <v>1.0602166876196861E-2</v>
      </c>
      <c r="AB76" s="1365">
        <v>1.6763459891080856E-2</v>
      </c>
      <c r="AC76" s="1365">
        <v>5.6310161016881466E-3</v>
      </c>
      <c r="AD76" s="1365">
        <v>0.1319766491651535</v>
      </c>
      <c r="AE76" s="1365">
        <v>0.11311624944210052</v>
      </c>
      <c r="AF76" s="1365">
        <v>7.0996299386024475E-2</v>
      </c>
      <c r="AG76" s="1365">
        <v>2.2073496133089066E-2</v>
      </c>
      <c r="AH76" s="1365">
        <v>6.643972359597683E-3</v>
      </c>
      <c r="AI76" s="1365">
        <v>9.3256328254938126E-3</v>
      </c>
      <c r="AJ76" s="1365">
        <v>4.0657832287251949E-3</v>
      </c>
      <c r="AK76" s="1365">
        <v>9.8150841891765594E-2</v>
      </c>
      <c r="AL76" s="1365">
        <v>8.1481918692588806E-2</v>
      </c>
      <c r="AM76" s="1365">
        <v>4.8645082861185074E-2</v>
      </c>
      <c r="AN76" s="1365">
        <v>1.715349406003952E-2</v>
      </c>
      <c r="AO76" s="1365">
        <v>5.1738587208092213E-3</v>
      </c>
      <c r="AP76" s="1365">
        <v>7.2245295159518719E-3</v>
      </c>
      <c r="AQ76" s="1365">
        <v>3.2849507406353951E-3</v>
      </c>
      <c r="AR76" s="1365">
        <v>5.0690632313489914E-2</v>
      </c>
      <c r="AS76" s="1365">
        <v>3.8895726203918457E-2</v>
      </c>
      <c r="AT76" s="1365">
        <v>2.0330196246504784E-2</v>
      </c>
      <c r="AU76" s="1365">
        <v>9.7281737253069878E-3</v>
      </c>
      <c r="AV76" s="1365">
        <v>2.8661093674600124E-3</v>
      </c>
      <c r="AW76" s="1365">
        <v>4.0319510735571384E-3</v>
      </c>
      <c r="AX76" s="1365">
        <v>1.9392962567508221E-3</v>
      </c>
      <c r="AY76" s="1365">
        <v>1.9661219790577888E-2</v>
      </c>
      <c r="AZ76" s="1365">
        <v>1.359416451305151E-2</v>
      </c>
      <c r="BA76" s="1365">
        <v>4.9049616791307926E-3</v>
      </c>
      <c r="BB76" s="1365">
        <v>4.9352417699992657E-3</v>
      </c>
      <c r="BC76" s="1365">
        <v>1.2591935228556395E-3</v>
      </c>
      <c r="BD76" s="1365">
        <v>1.7070783069357276E-3</v>
      </c>
      <c r="BE76" s="1365">
        <v>7.8768888488411903E-4</v>
      </c>
      <c r="BF76" s="1365">
        <v>0.10763669013977051</v>
      </c>
      <c r="BG76" s="1365">
        <v>0.10691267251968384</v>
      </c>
      <c r="BH76" s="1365">
        <v>0.10907387733459473</v>
      </c>
      <c r="BI76" s="1365">
        <v>-6.3492171466350555E-3</v>
      </c>
      <c r="BJ76" s="1365">
        <v>3.0482020229101181E-3</v>
      </c>
      <c r="BK76" s="1365">
        <v>1.4625526964664459E-2</v>
      </c>
      <c r="BL76" s="1365">
        <v>-1.3485722243785858E-2</v>
      </c>
      <c r="BM76" s="1365">
        <v>0.59960383176803589</v>
      </c>
      <c r="BN76" s="1365">
        <v>0.61592167615890503</v>
      </c>
      <c r="BO76" s="1365">
        <v>0.56280964612960815</v>
      </c>
      <c r="BP76" s="1365">
        <v>1.0303337126970291E-2</v>
      </c>
      <c r="BQ76" s="1365">
        <v>1.2172442860901356E-2</v>
      </c>
      <c r="BR76" s="1365">
        <v>4.1710443794727325E-2</v>
      </c>
      <c r="BS76" s="1365">
        <v>-1.1066372040659189E-2</v>
      </c>
      <c r="BT76" s="1365">
        <v>0.49196714162826538</v>
      </c>
      <c r="BU76" s="1365">
        <v>0.50900900363922119</v>
      </c>
      <c r="BV76" s="1365">
        <v>0.45373576879501343</v>
      </c>
      <c r="BW76" s="1365">
        <v>1.6652554273605347E-2</v>
      </c>
      <c r="BX76" s="1365">
        <v>9.1242408379912376E-3</v>
      </c>
      <c r="BY76" s="1365">
        <v>2.7084916830062866E-2</v>
      </c>
      <c r="BZ76" s="1365">
        <v>2.4193502031266689E-3</v>
      </c>
      <c r="CA76" s="1365">
        <v>5.1724194498144326E-2</v>
      </c>
      <c r="CB76" s="1365">
        <v>2.5427844777457999E-2</v>
      </c>
      <c r="CC76" s="1365">
        <v>2.1751143211059608E-2</v>
      </c>
      <c r="CD76" s="1365">
        <v>1.3971554474131275E-2</v>
      </c>
      <c r="CE76" s="1365">
        <v>1.1252533085834539E-2</v>
      </c>
      <c r="CF76" s="1365">
        <v>6.1504956647972743E-3</v>
      </c>
      <c r="CG76" s="1365">
        <v>2.3040624624994926E-3</v>
      </c>
      <c r="CH76" s="1365">
        <v>2.6296349720686327E-2</v>
      </c>
    </row>
    <row r="77" spans="1:86" x14ac:dyDescent="0.2">
      <c r="A77" s="1365">
        <v>1988</v>
      </c>
      <c r="B77" s="1365">
        <v>1</v>
      </c>
      <c r="C77" s="1365">
        <v>1</v>
      </c>
      <c r="D77" s="1365">
        <v>0.85029762983322144</v>
      </c>
      <c r="E77" s="1365">
        <v>6.1806440353393555E-2</v>
      </c>
      <c r="F77" s="1365">
        <v>2.6269031688570976E-2</v>
      </c>
      <c r="G77" s="1365">
        <v>6.3324317336082458E-2</v>
      </c>
      <c r="H77" s="1365">
        <v>-1.6974062891677022E-3</v>
      </c>
      <c r="I77" s="1365">
        <v>0.89516973495483398</v>
      </c>
      <c r="J77" s="1365">
        <v>0.89484548568725586</v>
      </c>
      <c r="K77" s="1365">
        <v>0.74381500482559204</v>
      </c>
      <c r="L77" s="1365">
        <v>6.7121461033821106E-2</v>
      </c>
      <c r="M77" s="1365">
        <v>2.3436607792973518E-2</v>
      </c>
      <c r="N77" s="1365">
        <v>4.9753516912460327E-2</v>
      </c>
      <c r="O77" s="1365">
        <v>1.0715145617723465E-2</v>
      </c>
      <c r="P77" s="1365">
        <v>0.42319300770759583</v>
      </c>
      <c r="Q77" s="1365">
        <v>0.40453705191612244</v>
      </c>
      <c r="R77" s="1365">
        <v>0.30705028772354126</v>
      </c>
      <c r="S77" s="1365">
        <v>5.0020083785057068E-2</v>
      </c>
      <c r="T77" s="1365">
        <v>1.5311071649193764E-2</v>
      </c>
      <c r="U77" s="1365">
        <v>2.4024149402976036E-2</v>
      </c>
      <c r="V77" s="1365">
        <v>8.1314584240317345E-3</v>
      </c>
      <c r="W77" s="1365">
        <v>0.30463588237762451</v>
      </c>
      <c r="X77" s="1365">
        <v>0.28227326273918152</v>
      </c>
      <c r="Y77" s="1365">
        <v>0.19820863008499146</v>
      </c>
      <c r="Z77" s="1365">
        <v>4.4134113937616348E-2</v>
      </c>
      <c r="AA77" s="1365">
        <v>1.3082303106784821E-2</v>
      </c>
      <c r="AB77" s="1365">
        <v>1.9274706020951271E-2</v>
      </c>
      <c r="AC77" s="1365">
        <v>7.561294361948967E-3</v>
      </c>
      <c r="AD77" s="1365">
        <v>0.16016566753387451</v>
      </c>
      <c r="AE77" s="1365">
        <v>0.13729281723499298</v>
      </c>
      <c r="AF77" s="1365">
        <v>8.0089211463928223E-2</v>
      </c>
      <c r="AG77" s="1365">
        <v>3.0674546957015991E-2</v>
      </c>
      <c r="AH77" s="1365">
        <v>8.9395344257354736E-3</v>
      </c>
      <c r="AI77" s="1365">
        <v>1.1363845318555832E-2</v>
      </c>
      <c r="AJ77" s="1365">
        <v>6.2256851233541965E-3</v>
      </c>
      <c r="AK77" s="1365">
        <v>0.12469048798084259</v>
      </c>
      <c r="AL77" s="1365">
        <v>0.10363253206014633</v>
      </c>
      <c r="AM77" s="1365">
        <v>5.7248450815677643E-2</v>
      </c>
      <c r="AN77" s="1365">
        <v>2.4588817730545998E-2</v>
      </c>
      <c r="AO77" s="1365">
        <v>7.5245345942676067E-3</v>
      </c>
      <c r="AP77" s="1365">
        <v>9.1137290000915527E-3</v>
      </c>
      <c r="AQ77" s="1365">
        <v>5.156997125595808E-3</v>
      </c>
      <c r="AR77" s="1365">
        <v>6.9951117038726807E-2</v>
      </c>
      <c r="AS77" s="1365">
        <v>5.4066535085439682E-2</v>
      </c>
      <c r="AT77" s="1365">
        <v>2.5793405249714851E-2</v>
      </c>
      <c r="AU77" s="1365">
        <v>1.4848665334284306E-2</v>
      </c>
      <c r="AV77" s="1365">
        <v>4.8207417130470276E-3</v>
      </c>
      <c r="AW77" s="1365">
        <v>5.3150891326367855E-3</v>
      </c>
      <c r="AX77" s="1365">
        <v>3.2886327244341373E-3</v>
      </c>
      <c r="AY77" s="1365">
        <v>2.9475374147295952E-2</v>
      </c>
      <c r="AZ77" s="1365">
        <v>2.0687602460384369E-2</v>
      </c>
      <c r="BA77" s="1365">
        <v>7.8406734392046928E-3</v>
      </c>
      <c r="BB77" s="1365">
        <v>6.5788384526968002E-3</v>
      </c>
      <c r="BC77" s="1365">
        <v>2.52301967702806E-3</v>
      </c>
      <c r="BD77" s="1365">
        <v>2.3018100764602423E-3</v>
      </c>
      <c r="BE77" s="1365">
        <v>1.4432610478252172E-3</v>
      </c>
      <c r="BF77" s="1365">
        <v>0.10483026504516602</v>
      </c>
      <c r="BG77" s="1365">
        <v>0.10515451431274414</v>
      </c>
      <c r="BH77" s="1365">
        <v>0.10648262500762939</v>
      </c>
      <c r="BI77" s="1365">
        <v>-5.3150206804275513E-3</v>
      </c>
      <c r="BJ77" s="1365">
        <v>2.8324238955974579E-3</v>
      </c>
      <c r="BK77" s="1365">
        <v>1.3570800423622131E-2</v>
      </c>
      <c r="BL77" s="1365">
        <v>-1.2412551906891167E-2</v>
      </c>
      <c r="BM77" s="1365">
        <v>0.57680699229240417</v>
      </c>
      <c r="BN77" s="1365">
        <v>0.59546294808387756</v>
      </c>
      <c r="BO77" s="1365">
        <v>0.54324734210968018</v>
      </c>
      <c r="BP77" s="1365">
        <v>1.1786356568336487E-2</v>
      </c>
      <c r="BQ77" s="1365">
        <v>1.0957960039377213E-2</v>
      </c>
      <c r="BR77" s="1365">
        <v>3.9300167933106422E-2</v>
      </c>
      <c r="BS77" s="1365">
        <v>-9.8288647131994367E-3</v>
      </c>
      <c r="BT77" s="1365">
        <v>0.47197672724723816</v>
      </c>
      <c r="BU77" s="1365">
        <v>0.49030843377113342</v>
      </c>
      <c r="BV77" s="1365">
        <v>0.43676471710205078</v>
      </c>
      <c r="BW77" s="1365">
        <v>1.7101377248764038E-2</v>
      </c>
      <c r="BX77" s="1365">
        <v>8.1255361437797546E-3</v>
      </c>
      <c r="BY77" s="1365">
        <v>2.5729367509484291E-2</v>
      </c>
      <c r="BZ77" s="1365">
        <v>2.5836871936917305E-3</v>
      </c>
      <c r="CA77" s="1365">
        <v>5.2647603712009543E-2</v>
      </c>
      <c r="CB77" s="1365">
        <v>2.979352556376098E-2</v>
      </c>
      <c r="CC77" s="1365">
        <v>2.6508829578984029E-2</v>
      </c>
      <c r="CD77" s="1365">
        <v>1.9233783092262233E-2</v>
      </c>
      <c r="CE77" s="1365">
        <v>1.6139072407012147E-2</v>
      </c>
      <c r="CF77" s="1365">
        <v>9.788206975838409E-3</v>
      </c>
      <c r="CG77" s="1365">
        <v>4.1403400118220583E-3</v>
      </c>
      <c r="CH77" s="1365">
        <v>2.2854078148248563E-2</v>
      </c>
    </row>
    <row r="78" spans="1:86" x14ac:dyDescent="0.2">
      <c r="A78" s="1365">
        <v>1989</v>
      </c>
      <c r="B78" s="1365">
        <v>1</v>
      </c>
      <c r="C78" s="1365">
        <v>1</v>
      </c>
      <c r="D78" s="1365">
        <v>0.84217178821563721</v>
      </c>
      <c r="E78" s="1365">
        <v>6.3207224011421204E-2</v>
      </c>
      <c r="F78" s="1365">
        <v>2.5923145934939384E-2</v>
      </c>
      <c r="G78" s="1365">
        <v>6.9926239550113678E-2</v>
      </c>
      <c r="H78" s="1365">
        <v>-1.2284072581678629E-3</v>
      </c>
      <c r="I78" s="1365">
        <v>0.8923528790473938</v>
      </c>
      <c r="J78" s="1365">
        <v>0.89266657829284668</v>
      </c>
      <c r="K78" s="1365">
        <v>0.73452550172805786</v>
      </c>
      <c r="L78" s="1365">
        <v>6.866898387670517E-2</v>
      </c>
      <c r="M78" s="1365">
        <v>2.3135244846343994E-2</v>
      </c>
      <c r="N78" s="1365">
        <v>5.6222938001155853E-2</v>
      </c>
      <c r="O78" s="1365">
        <v>1.0120806284248829E-2</v>
      </c>
      <c r="P78" s="1365">
        <v>0.41751852631568909</v>
      </c>
      <c r="Q78" s="1365">
        <v>0.4023970365524292</v>
      </c>
      <c r="R78" s="1365">
        <v>0.30116385221481323</v>
      </c>
      <c r="S78" s="1365">
        <v>5.067882314324379E-2</v>
      </c>
      <c r="T78" s="1365">
        <v>1.4833197928965092E-2</v>
      </c>
      <c r="U78" s="1365">
        <v>2.7809765189886093E-2</v>
      </c>
      <c r="V78" s="1365">
        <v>7.9113710671663284E-3</v>
      </c>
      <c r="W78" s="1365">
        <v>0.29728251695632935</v>
      </c>
      <c r="X78" s="1365">
        <v>0.27911385893821716</v>
      </c>
      <c r="Y78" s="1365">
        <v>0.19207115471363068</v>
      </c>
      <c r="Z78" s="1365">
        <v>4.4539652764797211E-2</v>
      </c>
      <c r="AA78" s="1365">
        <v>1.2543505989015102E-2</v>
      </c>
      <c r="AB78" s="1365">
        <v>2.216881699860096E-2</v>
      </c>
      <c r="AC78" s="1365">
        <v>7.7907158993184566E-3</v>
      </c>
      <c r="AD78" s="1365">
        <v>0.15028588473796844</v>
      </c>
      <c r="AE78" s="1365">
        <v>0.13170713186264038</v>
      </c>
      <c r="AF78" s="1365">
        <v>7.3348797857761383E-2</v>
      </c>
      <c r="AG78" s="1365">
        <v>3.0759265646338463E-2</v>
      </c>
      <c r="AH78" s="1365">
        <v>8.3740204572677612E-3</v>
      </c>
      <c r="AI78" s="1365">
        <v>1.3067322783172131E-2</v>
      </c>
      <c r="AJ78" s="1365">
        <v>6.1577288433909416E-3</v>
      </c>
      <c r="AK78" s="1365">
        <v>0.11474272608757019</v>
      </c>
      <c r="AL78" s="1365">
        <v>9.7754828631877899E-2</v>
      </c>
      <c r="AM78" s="1365">
        <v>5.0375942140817642E-2</v>
      </c>
      <c r="AN78" s="1365">
        <v>2.477666549384594E-2</v>
      </c>
      <c r="AO78" s="1365">
        <v>6.9428691640496254E-3</v>
      </c>
      <c r="AP78" s="1365">
        <v>1.061599887907505E-2</v>
      </c>
      <c r="AQ78" s="1365">
        <v>5.0433529540896416E-3</v>
      </c>
      <c r="AR78" s="1365">
        <v>6.1998002231121063E-2</v>
      </c>
      <c r="AS78" s="1365">
        <v>4.9307674169540405E-2</v>
      </c>
      <c r="AT78" s="1365">
        <v>2.1143844351172447E-2</v>
      </c>
      <c r="AU78" s="1365">
        <v>1.4719715341925621E-2</v>
      </c>
      <c r="AV78" s="1365">
        <v>4.2413277551531792E-3</v>
      </c>
      <c r="AW78" s="1365">
        <v>6.2208762392401695E-3</v>
      </c>
      <c r="AX78" s="1365">
        <v>2.9819095507264137E-3</v>
      </c>
      <c r="AY78" s="1365">
        <v>2.5386311113834381E-2</v>
      </c>
      <c r="AZ78" s="1365">
        <v>1.8147684633731842E-2</v>
      </c>
      <c r="BA78" s="1365">
        <v>5.5858832783997059E-3</v>
      </c>
      <c r="BB78" s="1365">
        <v>6.7255441099405289E-3</v>
      </c>
      <c r="BC78" s="1365">
        <v>1.9990443252027035E-3</v>
      </c>
      <c r="BD78" s="1365">
        <v>2.5287524331361055E-3</v>
      </c>
      <c r="BE78" s="1365">
        <v>1.3084596721455455E-3</v>
      </c>
      <c r="BF78" s="1365">
        <v>0.1076471209526062</v>
      </c>
      <c r="BG78" s="1365">
        <v>0.10733342170715332</v>
      </c>
      <c r="BH78" s="1365">
        <v>0.10764628648757935</v>
      </c>
      <c r="BI78" s="1365">
        <v>-5.4617598652839661E-3</v>
      </c>
      <c r="BJ78" s="1365">
        <v>2.7879010885953903E-3</v>
      </c>
      <c r="BK78" s="1365">
        <v>1.3703301548957825E-2</v>
      </c>
      <c r="BL78" s="1365">
        <v>-1.1349213542416692E-2</v>
      </c>
      <c r="BM78" s="1365">
        <v>0.58248147368431091</v>
      </c>
      <c r="BN78" s="1365">
        <v>0.5976029634475708</v>
      </c>
      <c r="BO78" s="1365">
        <v>0.54100793600082397</v>
      </c>
      <c r="BP78" s="1365">
        <v>1.2528400868177414E-2</v>
      </c>
      <c r="BQ78" s="1365">
        <v>1.1089948005974293E-2</v>
      </c>
      <c r="BR78" s="1365">
        <v>4.2116474360227585E-2</v>
      </c>
      <c r="BS78" s="1365">
        <v>-9.1397783253341913E-3</v>
      </c>
      <c r="BT78" s="1365">
        <v>0.47483435273170471</v>
      </c>
      <c r="BU78" s="1365">
        <v>0.49026954174041748</v>
      </c>
      <c r="BV78" s="1365">
        <v>0.43336164951324463</v>
      </c>
      <c r="BW78" s="1365">
        <v>1.799016073346138E-2</v>
      </c>
      <c r="BX78" s="1365">
        <v>8.3020469173789024E-3</v>
      </c>
      <c r="BY78" s="1365">
        <v>2.841317281126976E-2</v>
      </c>
      <c r="BZ78" s="1365">
        <v>2.2094352170825005E-3</v>
      </c>
      <c r="CA78" s="1365">
        <v>4.6860024470536443E-2</v>
      </c>
      <c r="CB78" s="1365">
        <v>2.5216956281922824E-2</v>
      </c>
      <c r="CC78" s="1365">
        <v>2.2203046586948237E-2</v>
      </c>
      <c r="CD78" s="1365">
        <v>1.6080077705688634E-2</v>
      </c>
      <c r="CE78" s="1365">
        <v>1.3288508565312145E-2</v>
      </c>
      <c r="CF78" s="1365">
        <v>8.1530336414954475E-3</v>
      </c>
      <c r="CG78" s="1365">
        <v>3.6104178922042596E-3</v>
      </c>
      <c r="CH78" s="1365">
        <v>2.1643068188613619E-2</v>
      </c>
    </row>
    <row r="79" spans="1:86" x14ac:dyDescent="0.2">
      <c r="A79" s="1365">
        <v>1990</v>
      </c>
      <c r="B79" s="1365">
        <v>1</v>
      </c>
      <c r="C79" s="1365">
        <v>1</v>
      </c>
      <c r="D79" s="1365">
        <v>0.84499847888946533</v>
      </c>
      <c r="E79" s="1365">
        <v>6.3231363892555237E-2</v>
      </c>
      <c r="F79" s="1365">
        <v>2.4317173287272453E-2</v>
      </c>
      <c r="G79" s="1365">
        <v>6.8389877676963806E-2</v>
      </c>
      <c r="H79" s="1365">
        <v>-9.3689787900075316E-4</v>
      </c>
      <c r="I79" s="1365">
        <v>0.89304220676422119</v>
      </c>
      <c r="J79" s="1365">
        <v>0.89372932910919189</v>
      </c>
      <c r="K79" s="1365">
        <v>0.73748630285263062</v>
      </c>
      <c r="L79" s="1365">
        <v>6.8461589515209198E-2</v>
      </c>
      <c r="M79" s="1365">
        <v>2.1685168147087097E-2</v>
      </c>
      <c r="N79" s="1365">
        <v>5.537782609462738E-2</v>
      </c>
      <c r="O79" s="1365">
        <v>1.0730174370110035E-2</v>
      </c>
      <c r="P79" s="1365">
        <v>0.41657614707946777</v>
      </c>
      <c r="Q79" s="1365">
        <v>0.40589535236358643</v>
      </c>
      <c r="R79" s="1365">
        <v>0.30434542894363403</v>
      </c>
      <c r="S79" s="1365">
        <v>5.1296386867761612E-2</v>
      </c>
      <c r="T79" s="1365">
        <v>1.4155600219964981E-2</v>
      </c>
      <c r="U79" s="1365">
        <v>2.7468200773000717E-2</v>
      </c>
      <c r="V79" s="1365">
        <v>8.629736490547657E-3</v>
      </c>
      <c r="W79" s="1365">
        <v>0.29599171876907349</v>
      </c>
      <c r="X79" s="1365">
        <v>0.2829398512840271</v>
      </c>
      <c r="Y79" s="1365">
        <v>0.19508872926235199</v>
      </c>
      <c r="Z79" s="1365">
        <v>4.5558951795101166E-2</v>
      </c>
      <c r="AA79" s="1365">
        <v>1.2053939513862133E-2</v>
      </c>
      <c r="AB79" s="1365">
        <v>2.207290381193161E-2</v>
      </c>
      <c r="AC79" s="1365">
        <v>8.1618893891572952E-3</v>
      </c>
      <c r="AD79" s="1365">
        <v>0.14875888824462891</v>
      </c>
      <c r="AE79" s="1365">
        <v>0.13533309102058411</v>
      </c>
      <c r="AF79" s="1365">
        <v>7.59243443608284E-2</v>
      </c>
      <c r="AG79" s="1365">
        <v>3.1858343631029129E-2</v>
      </c>
      <c r="AH79" s="1365">
        <v>8.2094026729464531E-3</v>
      </c>
      <c r="AI79" s="1365">
        <v>1.3197728432714939E-2</v>
      </c>
      <c r="AJ79" s="1365">
        <v>6.1432779766619205E-3</v>
      </c>
      <c r="AK79" s="1365">
        <v>0.11341400444507599</v>
      </c>
      <c r="AL79" s="1365">
        <v>0.10107988864183426</v>
      </c>
      <c r="AM79" s="1365">
        <v>5.3154878318309784E-2</v>
      </c>
      <c r="AN79" s="1365">
        <v>2.5385506451129913E-2</v>
      </c>
      <c r="AO79" s="1365">
        <v>6.7524611949920654E-3</v>
      </c>
      <c r="AP79" s="1365">
        <v>1.0697036981582642E-2</v>
      </c>
      <c r="AQ79" s="1365">
        <v>5.0900117494165897E-3</v>
      </c>
      <c r="AR79" s="1365">
        <v>6.0173187404870987E-2</v>
      </c>
      <c r="AS79" s="1365">
        <v>5.08265420794487E-2</v>
      </c>
      <c r="AT79" s="1365">
        <v>2.2821713238954544E-2</v>
      </c>
      <c r="AU79" s="1365">
        <v>1.4383821748197079E-2</v>
      </c>
      <c r="AV79" s="1365">
        <v>4.2650420218706131E-3</v>
      </c>
      <c r="AW79" s="1365">
        <v>6.2189637683331966E-3</v>
      </c>
      <c r="AX79" s="1365">
        <v>3.1370003707706928E-3</v>
      </c>
      <c r="AY79" s="1365">
        <v>2.4093993008136749E-2</v>
      </c>
      <c r="AZ79" s="1365">
        <v>1.89510527998209E-2</v>
      </c>
      <c r="BA79" s="1365">
        <v>6.394573487341404E-3</v>
      </c>
      <c r="BB79" s="1365">
        <v>6.4435731619596481E-3</v>
      </c>
      <c r="BC79" s="1365">
        <v>2.157953567802906E-3</v>
      </c>
      <c r="BD79" s="1365">
        <v>2.6264397893100977E-3</v>
      </c>
      <c r="BE79" s="1365">
        <v>1.3285126769915223E-3</v>
      </c>
      <c r="BF79" s="1365">
        <v>0.10695779323577881</v>
      </c>
      <c r="BG79" s="1365">
        <v>0.10627067089080811</v>
      </c>
      <c r="BH79" s="1365">
        <v>0.10751217603683472</v>
      </c>
      <c r="BI79" s="1365">
        <v>-5.2302256226539612E-3</v>
      </c>
      <c r="BJ79" s="1365">
        <v>2.6320051401853561E-3</v>
      </c>
      <c r="BK79" s="1365">
        <v>1.3012051582336426E-2</v>
      </c>
      <c r="BL79" s="1365">
        <v>-1.1667072249110788E-2</v>
      </c>
      <c r="BM79" s="1365">
        <v>0.58342385292053223</v>
      </c>
      <c r="BN79" s="1365">
        <v>0.59410464763641357</v>
      </c>
      <c r="BO79" s="1365">
        <v>0.5406530499458313</v>
      </c>
      <c r="BP79" s="1365">
        <v>1.1934977024793625E-2</v>
      </c>
      <c r="BQ79" s="1365">
        <v>1.0161573067307472E-2</v>
      </c>
      <c r="BR79" s="1365">
        <v>4.0921676903963089E-2</v>
      </c>
      <c r="BS79" s="1365">
        <v>-9.5666343695484102E-3</v>
      </c>
      <c r="BT79" s="1365">
        <v>0.47646605968475342</v>
      </c>
      <c r="BU79" s="1365">
        <v>0.48783397674560547</v>
      </c>
      <c r="BV79" s="1365">
        <v>0.43314087390899658</v>
      </c>
      <c r="BW79" s="1365">
        <v>1.7165202647447586E-2</v>
      </c>
      <c r="BX79" s="1365">
        <v>7.5295679271221161E-3</v>
      </c>
      <c r="BY79" s="1365">
        <v>2.7909625321626663E-2</v>
      </c>
      <c r="BZ79" s="1365">
        <v>2.1004378795623779E-3</v>
      </c>
      <c r="CA79" s="1365">
        <v>3.4007717143710953E-2</v>
      </c>
      <c r="CB79" s="1365">
        <v>1.8122927338577927E-2</v>
      </c>
      <c r="CC79" s="1365">
        <v>1.6141789249704077E-2</v>
      </c>
      <c r="CD79" s="1365">
        <v>1.1852955626931349E-2</v>
      </c>
      <c r="CE79" s="1365">
        <v>9.9304149208316508E-3</v>
      </c>
      <c r="CF79" s="1365">
        <v>6.01991611848488E-3</v>
      </c>
      <c r="CG79" s="1365">
        <v>2.7678526345033322E-3</v>
      </c>
      <c r="CH79" s="1365">
        <v>1.5884789805133026E-2</v>
      </c>
    </row>
    <row r="80" spans="1:86" x14ac:dyDescent="0.2">
      <c r="A80" s="1365">
        <v>1991</v>
      </c>
      <c r="B80" s="1365">
        <v>1</v>
      </c>
      <c r="C80" s="1365">
        <v>1</v>
      </c>
      <c r="D80" s="1365">
        <v>0.85717278718948364</v>
      </c>
      <c r="E80" s="1365">
        <v>6.0395173728466034E-2</v>
      </c>
      <c r="F80" s="1365">
        <v>2.275393158197403E-2</v>
      </c>
      <c r="G80" s="1365">
        <v>6.1920933425426483E-2</v>
      </c>
      <c r="H80" s="1365">
        <v>-2.2428282536566257E-3</v>
      </c>
      <c r="I80" s="1365">
        <v>0.89556610584259033</v>
      </c>
      <c r="J80" s="1365">
        <v>0.89683717489242554</v>
      </c>
      <c r="K80" s="1365">
        <v>0.75032234191894531</v>
      </c>
      <c r="L80" s="1365">
        <v>6.6386349499225616E-2</v>
      </c>
      <c r="M80" s="1365">
        <v>2.0174240693449974E-2</v>
      </c>
      <c r="N80" s="1365">
        <v>4.9439765512943268E-2</v>
      </c>
      <c r="O80" s="1365">
        <v>1.0514333844184875E-2</v>
      </c>
      <c r="P80" s="1365">
        <v>0.41444224119186401</v>
      </c>
      <c r="Q80" s="1365">
        <v>0.40604856610298157</v>
      </c>
      <c r="R80" s="1365">
        <v>0.31085699796676636</v>
      </c>
      <c r="S80" s="1365">
        <v>5.0035163760185242E-2</v>
      </c>
      <c r="T80" s="1365">
        <v>1.2689915485680103E-2</v>
      </c>
      <c r="U80" s="1365">
        <v>2.4259932339191437E-2</v>
      </c>
      <c r="V80" s="1365">
        <v>8.2065453752875328E-3</v>
      </c>
      <c r="W80" s="1365">
        <v>0.29084020853042603</v>
      </c>
      <c r="X80" s="1365">
        <v>0.28054752945899963</v>
      </c>
      <c r="Y80" s="1365">
        <v>0.19769617915153503</v>
      </c>
      <c r="Z80" s="1365">
        <v>4.4769380241632462E-2</v>
      </c>
      <c r="AA80" s="1365">
        <v>1.0735645890235901E-2</v>
      </c>
      <c r="AB80" s="1365">
        <v>1.9540766254067421E-2</v>
      </c>
      <c r="AC80" s="1365">
        <v>7.8054214827716351E-3</v>
      </c>
      <c r="AD80" s="1365">
        <v>0.13974259793758392</v>
      </c>
      <c r="AE80" s="1365">
        <v>0.1293518990278244</v>
      </c>
      <c r="AF80" s="1365">
        <v>7.4579544365406036E-2</v>
      </c>
      <c r="AG80" s="1365">
        <v>3.0370216816663742E-2</v>
      </c>
      <c r="AH80" s="1365">
        <v>6.9084912538528442E-3</v>
      </c>
      <c r="AI80" s="1365">
        <v>1.1608456261456013E-2</v>
      </c>
      <c r="AJ80" s="1365">
        <v>5.8851935900747776E-3</v>
      </c>
      <c r="AK80" s="1365">
        <v>0.10404602438211441</v>
      </c>
      <c r="AL80" s="1365">
        <v>9.4518020749092102E-2</v>
      </c>
      <c r="AM80" s="1365">
        <v>5.0412431359291077E-2</v>
      </c>
      <c r="AN80" s="1365">
        <v>2.417176216840744E-2</v>
      </c>
      <c r="AO80" s="1365">
        <v>5.6248614564538002E-3</v>
      </c>
      <c r="AP80" s="1365">
        <v>9.5285139977931976E-3</v>
      </c>
      <c r="AQ80" s="1365">
        <v>4.7804499045014381E-3</v>
      </c>
      <c r="AR80" s="1365">
        <v>5.3093381226062775E-2</v>
      </c>
      <c r="AS80" s="1365">
        <v>4.6111930161714554E-2</v>
      </c>
      <c r="AT80" s="1365">
        <v>2.082846499979496E-2</v>
      </c>
      <c r="AU80" s="1365">
        <v>1.352899894118309E-2</v>
      </c>
      <c r="AV80" s="1365">
        <v>3.3619096502661705E-3</v>
      </c>
      <c r="AW80" s="1365">
        <v>5.5649601854383945E-3</v>
      </c>
      <c r="AX80" s="1365">
        <v>2.8275975491851568E-3</v>
      </c>
      <c r="AY80" s="1365">
        <v>2.0349521189928055E-2</v>
      </c>
      <c r="AZ80" s="1365">
        <v>1.673702709376812E-2</v>
      </c>
      <c r="BA80" s="1365">
        <v>5.5349823087453842E-3</v>
      </c>
      <c r="BB80" s="1365">
        <v>6.1396458186209202E-3</v>
      </c>
      <c r="BC80" s="1365">
        <v>1.5070566441863775E-3</v>
      </c>
      <c r="BD80" s="1365">
        <v>2.4375538341701031E-3</v>
      </c>
      <c r="BE80" s="1365">
        <v>1.1177884880453348E-3</v>
      </c>
      <c r="BF80" s="1365">
        <v>0.10443389415740967</v>
      </c>
      <c r="BG80" s="1365">
        <v>0.10316282510757446</v>
      </c>
      <c r="BH80" s="1365">
        <v>0.10685044527053833</v>
      </c>
      <c r="BI80" s="1365">
        <v>-5.9911757707595825E-3</v>
      </c>
      <c r="BJ80" s="1365">
        <v>2.5796908885240555E-3</v>
      </c>
      <c r="BK80" s="1365">
        <v>1.2481167912483215E-2</v>
      </c>
      <c r="BL80" s="1365">
        <v>-1.2757162097841501E-2</v>
      </c>
      <c r="BM80" s="1365">
        <v>0.58555775880813599</v>
      </c>
      <c r="BN80" s="1365">
        <v>0.59395143389701843</v>
      </c>
      <c r="BO80" s="1365">
        <v>0.54631578922271729</v>
      </c>
      <c r="BP80" s="1365">
        <v>1.0360009968280792E-2</v>
      </c>
      <c r="BQ80" s="1365">
        <v>1.0064016096293926E-2</v>
      </c>
      <c r="BR80" s="1365">
        <v>3.7661001086235046E-2</v>
      </c>
      <c r="BS80" s="1365">
        <v>-1.0449373628944159E-2</v>
      </c>
      <c r="BT80" s="1365">
        <v>0.48112386465072632</v>
      </c>
      <c r="BU80" s="1365">
        <v>0.49078860878944397</v>
      </c>
      <c r="BV80" s="1365">
        <v>0.43946534395217896</v>
      </c>
      <c r="BW80" s="1365">
        <v>1.6351185739040375E-2</v>
      </c>
      <c r="BX80" s="1365">
        <v>7.4843252077698708E-3</v>
      </c>
      <c r="BY80" s="1365">
        <v>2.5179833173751831E-2</v>
      </c>
      <c r="BZ80" s="1365">
        <v>2.3077884688973427E-3</v>
      </c>
      <c r="CA80" s="1365">
        <v>2.9980807768632371E-2</v>
      </c>
      <c r="CB80" s="1365">
        <v>1.4758373899865456E-2</v>
      </c>
      <c r="CC80" s="1365">
        <v>1.2743481823646869E-2</v>
      </c>
      <c r="CD80" s="1365">
        <v>8.5735755730501559E-3</v>
      </c>
      <c r="CE80" s="1365">
        <v>6.9411265461102375E-3</v>
      </c>
      <c r="CF80" s="1365">
        <v>4.0447441392765376E-3</v>
      </c>
      <c r="CG80" s="1365">
        <v>1.443552075183321E-3</v>
      </c>
      <c r="CH80" s="1365">
        <v>1.5222433868766915E-2</v>
      </c>
    </row>
    <row r="81" spans="1:86" x14ac:dyDescent="0.2">
      <c r="A81" s="1365">
        <v>1992</v>
      </c>
      <c r="B81" s="1365">
        <v>1</v>
      </c>
      <c r="C81" s="1365">
        <v>1</v>
      </c>
      <c r="D81" s="1365">
        <v>0.86415970325469971</v>
      </c>
      <c r="E81" s="1365">
        <v>6.795058399438858E-2</v>
      </c>
      <c r="F81" s="1365">
        <v>2.1875200793147087E-2</v>
      </c>
      <c r="G81" s="1365">
        <v>4.5785993337631226E-2</v>
      </c>
      <c r="H81" s="1365">
        <v>2.2849236847832799E-4</v>
      </c>
      <c r="I81" s="1365">
        <v>0.90193116664886475</v>
      </c>
      <c r="J81" s="1365">
        <v>0.90288573503494263</v>
      </c>
      <c r="K81" s="1365">
        <v>0.76253014802932739</v>
      </c>
      <c r="L81" s="1365">
        <v>7.1842126548290253E-2</v>
      </c>
      <c r="M81" s="1365">
        <v>1.9387204200029373E-2</v>
      </c>
      <c r="N81" s="1365">
        <v>3.6097466945648193E-2</v>
      </c>
      <c r="O81" s="1365">
        <v>1.302877813577652E-2</v>
      </c>
      <c r="P81" s="1365">
        <v>0.42964011430740356</v>
      </c>
      <c r="Q81" s="1365">
        <v>0.42031100392341614</v>
      </c>
      <c r="R81" s="1365">
        <v>0.32560008764266968</v>
      </c>
      <c r="S81" s="1365">
        <v>5.5154118686914444E-2</v>
      </c>
      <c r="T81" s="1365">
        <v>1.2033401057124138E-2</v>
      </c>
      <c r="U81" s="1365">
        <v>1.7419744282960892E-2</v>
      </c>
      <c r="V81" s="1365">
        <v>1.0103640146553516E-2</v>
      </c>
      <c r="W81" s="1365">
        <v>0.30621364712715149</v>
      </c>
      <c r="X81" s="1365">
        <v>0.29473176598548889</v>
      </c>
      <c r="Y81" s="1365">
        <v>0.21193535625934601</v>
      </c>
      <c r="Z81" s="1365">
        <v>4.9641620367765427E-2</v>
      </c>
      <c r="AA81" s="1365">
        <v>1.003591250628233E-2</v>
      </c>
      <c r="AB81" s="1365">
        <v>1.4028873294591904E-2</v>
      </c>
      <c r="AC81" s="1365">
        <v>9.0900063514709473E-3</v>
      </c>
      <c r="AD81" s="1365">
        <v>0.15378382802009583</v>
      </c>
      <c r="AE81" s="1365">
        <v>0.14186635613441467</v>
      </c>
      <c r="AF81" s="1365">
        <v>8.4959834814071655E-2</v>
      </c>
      <c r="AG81" s="1365">
        <v>3.4917287528514862E-2</v>
      </c>
      <c r="AH81" s="1365">
        <v>6.7073069512844086E-3</v>
      </c>
      <c r="AI81" s="1365">
        <v>8.8066263124346733E-3</v>
      </c>
      <c r="AJ81" s="1365">
        <v>6.4752963371574879E-3</v>
      </c>
      <c r="AK81" s="1365">
        <v>0.11708077043294907</v>
      </c>
      <c r="AL81" s="1365">
        <v>0.1060599759221077</v>
      </c>
      <c r="AM81" s="1365">
        <v>6.0102950781583786E-2</v>
      </c>
      <c r="AN81" s="1365">
        <v>2.7962250635027885E-2</v>
      </c>
      <c r="AO81" s="1365">
        <v>5.5078379809856415E-3</v>
      </c>
      <c r="AP81" s="1365">
        <v>7.2024008259177208E-3</v>
      </c>
      <c r="AQ81" s="1365">
        <v>5.2845347672700882E-3</v>
      </c>
      <c r="AR81" s="1365">
        <v>6.2769167125225067E-2</v>
      </c>
      <c r="AS81" s="1365">
        <v>5.4431084543466568E-2</v>
      </c>
      <c r="AT81" s="1365">
        <v>2.8123239055275917E-2</v>
      </c>
      <c r="AU81" s="1365">
        <v>1.5427025035023689E-2</v>
      </c>
      <c r="AV81" s="1365">
        <v>3.4292570780962706E-3</v>
      </c>
      <c r="AW81" s="1365">
        <v>4.2781587690114975E-3</v>
      </c>
      <c r="AX81" s="1365">
        <v>3.1734039075672626E-3</v>
      </c>
      <c r="AY81" s="1365">
        <v>2.5641880929470062E-2</v>
      </c>
      <c r="AZ81" s="1365">
        <v>2.1052151918411255E-2</v>
      </c>
      <c r="BA81" s="1365">
        <v>9.4636194407939911E-3</v>
      </c>
      <c r="BB81" s="1365">
        <v>6.8881590850651264E-3</v>
      </c>
      <c r="BC81" s="1365">
        <v>1.5063834143802524E-3</v>
      </c>
      <c r="BD81" s="1365">
        <v>1.8783577252179384E-3</v>
      </c>
      <c r="BE81" s="1365">
        <v>1.3156321365386248E-3</v>
      </c>
      <c r="BF81" s="1365">
        <v>9.8068833351135254E-2</v>
      </c>
      <c r="BG81" s="1365">
        <v>9.7114264965057373E-2</v>
      </c>
      <c r="BH81" s="1365">
        <v>0.10162955522537231</v>
      </c>
      <c r="BI81" s="1365">
        <v>-3.8915425539016724E-3</v>
      </c>
      <c r="BJ81" s="1365">
        <v>2.4879965931177139E-3</v>
      </c>
      <c r="BK81" s="1365">
        <v>9.6885263919830322E-3</v>
      </c>
      <c r="BL81" s="1365">
        <v>-1.2800285767298192E-2</v>
      </c>
      <c r="BM81" s="1365">
        <v>0.57035988569259644</v>
      </c>
      <c r="BN81" s="1365">
        <v>0.57968899607658386</v>
      </c>
      <c r="BO81" s="1365">
        <v>0.53855961561203003</v>
      </c>
      <c r="BP81" s="1365">
        <v>1.2796465307474136E-2</v>
      </c>
      <c r="BQ81" s="1365">
        <v>9.8417997360229492E-3</v>
      </c>
      <c r="BR81" s="1365">
        <v>2.8366249054670334E-2</v>
      </c>
      <c r="BS81" s="1365">
        <v>-9.8751477780751884E-3</v>
      </c>
      <c r="BT81" s="1365">
        <v>0.47229105234146118</v>
      </c>
      <c r="BU81" s="1365">
        <v>0.48257473111152649</v>
      </c>
      <c r="BV81" s="1365">
        <v>0.43693006038665771</v>
      </c>
      <c r="BW81" s="1365">
        <v>1.6688007861375809E-2</v>
      </c>
      <c r="BX81" s="1365">
        <v>7.3538031429052353E-3</v>
      </c>
      <c r="BY81" s="1365">
        <v>1.8677722662687302E-2</v>
      </c>
      <c r="BZ81" s="1365">
        <v>2.9251379892230034E-3</v>
      </c>
      <c r="CA81" s="1365">
        <v>3.2825932039446525E-2</v>
      </c>
      <c r="CB81" s="1365">
        <v>1.7130306560082072E-2</v>
      </c>
      <c r="CC81" s="1365">
        <v>1.5112600007417558E-2</v>
      </c>
      <c r="CD81" s="1365">
        <v>1.10288108046843E-2</v>
      </c>
      <c r="CE81" s="1365">
        <v>9.2049485747594841E-3</v>
      </c>
      <c r="CF81" s="1365">
        <v>5.6599783056209291E-3</v>
      </c>
      <c r="CG81" s="1365">
        <v>2.2474647672960147E-3</v>
      </c>
      <c r="CH81" s="1365">
        <v>1.5695625479364452E-2</v>
      </c>
    </row>
    <row r="82" spans="1:86" x14ac:dyDescent="0.2">
      <c r="A82" s="1365">
        <v>1993</v>
      </c>
      <c r="B82" s="1365">
        <v>1</v>
      </c>
      <c r="C82" s="1365">
        <v>1</v>
      </c>
      <c r="D82" s="1365">
        <v>0.87263107299804688</v>
      </c>
      <c r="E82" s="1365">
        <v>6.7382782697677612E-2</v>
      </c>
      <c r="F82" s="1365">
        <v>2.1972149610519409E-2</v>
      </c>
      <c r="G82" s="1365">
        <v>3.6129165440797806E-2</v>
      </c>
      <c r="H82" s="1365">
        <v>1.8848157487809658E-3</v>
      </c>
      <c r="I82" s="1365">
        <v>0.9026179313659668</v>
      </c>
      <c r="J82" s="1365">
        <v>0.90343236923217773</v>
      </c>
      <c r="K82" s="1365">
        <v>0.77090334892272949</v>
      </c>
      <c r="L82" s="1365">
        <v>7.1093663573265076E-2</v>
      </c>
      <c r="M82" s="1365">
        <v>1.9189242273569107E-2</v>
      </c>
      <c r="N82" s="1365">
        <v>2.8285246342420578E-2</v>
      </c>
      <c r="O82" s="1365">
        <v>1.3960869982838631E-2</v>
      </c>
      <c r="P82" s="1365">
        <v>0.42896652221679688</v>
      </c>
      <c r="Q82" s="1365">
        <v>0.41773203015327454</v>
      </c>
      <c r="R82" s="1365">
        <v>0.32678556442260742</v>
      </c>
      <c r="S82" s="1365">
        <v>5.4986435920000076E-2</v>
      </c>
      <c r="T82" s="1365">
        <v>1.1546257883310318E-2</v>
      </c>
      <c r="U82" s="1365">
        <v>1.4187417924404144E-2</v>
      </c>
      <c r="V82" s="1365">
        <v>1.0226346552371979E-2</v>
      </c>
      <c r="W82" s="1365">
        <v>0.30439499020576477</v>
      </c>
      <c r="X82" s="1365">
        <v>0.29048144817352295</v>
      </c>
      <c r="Y82" s="1365">
        <v>0.2115459144115448</v>
      </c>
      <c r="Z82" s="1365">
        <v>4.9010559916496277E-2</v>
      </c>
      <c r="AA82" s="1365">
        <v>9.5584439113736153E-3</v>
      </c>
      <c r="AB82" s="1365">
        <v>1.1406749486923218E-2</v>
      </c>
      <c r="AC82" s="1365">
        <v>8.9597795158624649E-3</v>
      </c>
      <c r="AD82" s="1365">
        <v>0.14978280663490295</v>
      </c>
      <c r="AE82" s="1365">
        <v>0.13552764058113098</v>
      </c>
      <c r="AF82" s="1365">
        <v>8.176557719707489E-2</v>
      </c>
      <c r="AG82" s="1365">
        <v>3.3948779106140137E-2</v>
      </c>
      <c r="AH82" s="1365">
        <v>6.1502582393586636E-3</v>
      </c>
      <c r="AI82" s="1365">
        <v>7.2250235825777054E-3</v>
      </c>
      <c r="AJ82" s="1365">
        <v>6.4380033873021603E-3</v>
      </c>
      <c r="AK82" s="1365">
        <v>0.11302651464939117</v>
      </c>
      <c r="AL82" s="1365">
        <v>9.960559755563736E-2</v>
      </c>
      <c r="AM82" s="1365">
        <v>5.6580774486064911E-2</v>
      </c>
      <c r="AN82" s="1365">
        <v>2.6873622089624405E-2</v>
      </c>
      <c r="AO82" s="1365">
        <v>5.0197131931781769E-3</v>
      </c>
      <c r="AP82" s="1365">
        <v>5.8631696738302708E-3</v>
      </c>
      <c r="AQ82" s="1365">
        <v>5.2683139219880104E-3</v>
      </c>
      <c r="AR82" s="1365">
        <v>5.9858471155166626E-2</v>
      </c>
      <c r="AS82" s="1365">
        <v>4.9478217959403992E-2</v>
      </c>
      <c r="AT82" s="1365">
        <v>2.4511080235242844E-2</v>
      </c>
      <c r="AU82" s="1365">
        <v>1.5255264937877655E-2</v>
      </c>
      <c r="AV82" s="1365">
        <v>2.9949238523840904E-3</v>
      </c>
      <c r="AW82" s="1365">
        <v>3.5170959308743477E-3</v>
      </c>
      <c r="AX82" s="1365">
        <v>3.1998504418879747E-3</v>
      </c>
      <c r="AY82" s="1365">
        <v>2.4275628849864006E-2</v>
      </c>
      <c r="AZ82" s="1365">
        <v>1.8288359045982361E-2</v>
      </c>
      <c r="BA82" s="1365">
        <v>7.3069483041763306E-3</v>
      </c>
      <c r="BB82" s="1365">
        <v>6.7799147218465805E-3</v>
      </c>
      <c r="BC82" s="1365">
        <v>1.2843456352129579E-3</v>
      </c>
      <c r="BD82" s="1365">
        <v>1.509892987087369E-3</v>
      </c>
      <c r="BE82" s="1365">
        <v>1.4072573976591229E-3</v>
      </c>
      <c r="BF82" s="1365">
        <v>9.7382068634033203E-2</v>
      </c>
      <c r="BG82" s="1365">
        <v>9.6567630767822266E-2</v>
      </c>
      <c r="BH82" s="1365">
        <v>0.10172772407531738</v>
      </c>
      <c r="BI82" s="1365">
        <v>-3.7108808755874634E-3</v>
      </c>
      <c r="BJ82" s="1365">
        <v>2.7829073369503021E-3</v>
      </c>
      <c r="BK82" s="1365">
        <v>7.8439190983772278E-3</v>
      </c>
      <c r="BL82" s="1365">
        <v>-1.2076054234057665E-2</v>
      </c>
      <c r="BM82" s="1365">
        <v>0.57103347778320312</v>
      </c>
      <c r="BN82" s="1365">
        <v>0.58226796984672546</v>
      </c>
      <c r="BO82" s="1365">
        <v>0.54584550857543945</v>
      </c>
      <c r="BP82" s="1365">
        <v>1.2396346777677536E-2</v>
      </c>
      <c r="BQ82" s="1365">
        <v>1.0425891727209091E-2</v>
      </c>
      <c r="BR82" s="1365">
        <v>2.1941747516393661E-2</v>
      </c>
      <c r="BS82" s="1365">
        <v>-8.341530803591013E-3</v>
      </c>
      <c r="BT82" s="1365">
        <v>0.47365140914916992</v>
      </c>
      <c r="BU82" s="1365">
        <v>0.4857003390789032</v>
      </c>
      <c r="BV82" s="1365">
        <v>0.44411778450012207</v>
      </c>
      <c r="BW82" s="1365">
        <v>1.6107227653264999E-2</v>
      </c>
      <c r="BX82" s="1365">
        <v>7.6429843902587891E-3</v>
      </c>
      <c r="BY82" s="1365">
        <v>1.4097828418016434E-2</v>
      </c>
      <c r="BZ82" s="1365">
        <v>3.7345234304666519E-3</v>
      </c>
      <c r="CA82" s="1365">
        <v>3.9087776484173345E-2</v>
      </c>
      <c r="CB82" s="1365">
        <v>1.9944604362030754E-2</v>
      </c>
      <c r="CC82" s="1365">
        <v>1.7657546893441737E-2</v>
      </c>
      <c r="CD82" s="1365">
        <v>1.2505546426097377E-2</v>
      </c>
      <c r="CE82" s="1365">
        <v>1.0562214367864399E-2</v>
      </c>
      <c r="CF82" s="1365">
        <v>6.5188045393094222E-3</v>
      </c>
      <c r="CG82" s="1365">
        <v>2.6011159948903188E-3</v>
      </c>
      <c r="CH82" s="1365">
        <v>1.9143172122142591E-2</v>
      </c>
    </row>
    <row r="83" spans="1:86" x14ac:dyDescent="0.2">
      <c r="A83" s="1365">
        <v>1994</v>
      </c>
      <c r="B83" s="1365">
        <v>1</v>
      </c>
      <c r="C83" s="1365">
        <v>1</v>
      </c>
      <c r="D83" s="1365">
        <v>0.87159794569015503</v>
      </c>
      <c r="E83" s="1365">
        <v>7.2370335459709167E-2</v>
      </c>
      <c r="F83" s="1365">
        <v>2.1482516080141068E-2</v>
      </c>
      <c r="G83" s="1365">
        <v>3.3165682107210159E-2</v>
      </c>
      <c r="H83" s="1365">
        <v>1.3835239224135876E-3</v>
      </c>
      <c r="I83" s="1365">
        <v>0.90180587768554688</v>
      </c>
      <c r="J83" s="1365">
        <v>0.90236806869506836</v>
      </c>
      <c r="K83" s="1365">
        <v>0.76873010396957397</v>
      </c>
      <c r="L83" s="1365">
        <v>7.5341060757637024E-2</v>
      </c>
      <c r="M83" s="1365">
        <v>1.855165883898735E-2</v>
      </c>
      <c r="N83" s="1365">
        <v>2.6121843606233597E-2</v>
      </c>
      <c r="O83" s="1365">
        <v>1.3604533858597279E-2</v>
      </c>
      <c r="P83" s="1365">
        <v>0.42907059192657471</v>
      </c>
      <c r="Q83" s="1365">
        <v>0.41795668005943298</v>
      </c>
      <c r="R83" s="1365">
        <v>0.32422733306884766</v>
      </c>
      <c r="S83" s="1365">
        <v>5.9104297310113907E-2</v>
      </c>
      <c r="T83" s="1365">
        <v>1.1398204602301121E-2</v>
      </c>
      <c r="U83" s="1365">
        <v>1.3133731670677662E-2</v>
      </c>
      <c r="V83" s="1365">
        <v>1.0098636150360107E-2</v>
      </c>
      <c r="W83" s="1365">
        <v>0.30457514524459839</v>
      </c>
      <c r="X83" s="1365">
        <v>0.29103118181228638</v>
      </c>
      <c r="Y83" s="1365">
        <v>0.20839214324951172</v>
      </c>
      <c r="Z83" s="1365">
        <v>5.3245730698108673E-2</v>
      </c>
      <c r="AA83" s="1365">
        <v>9.6236821264028549E-3</v>
      </c>
      <c r="AB83" s="1365">
        <v>1.0721880942583084E-2</v>
      </c>
      <c r="AC83" s="1365">
        <v>9.0468283742666245E-3</v>
      </c>
      <c r="AD83" s="1365">
        <v>0.14981767535209656</v>
      </c>
      <c r="AE83" s="1365">
        <v>0.1358812004327774</v>
      </c>
      <c r="AF83" s="1365">
        <v>7.8542187809944153E-2</v>
      </c>
      <c r="AG83" s="1365">
        <v>3.7630505859851837E-2</v>
      </c>
      <c r="AH83" s="1365">
        <v>6.1927582137286663E-3</v>
      </c>
      <c r="AI83" s="1365">
        <v>7.0752273313701153E-3</v>
      </c>
      <c r="AJ83" s="1365">
        <v>6.4405268058180809E-3</v>
      </c>
      <c r="AK83" s="1365">
        <v>0.11279823631048203</v>
      </c>
      <c r="AL83" s="1365">
        <v>9.9717356264591217E-2</v>
      </c>
      <c r="AM83" s="1365">
        <v>5.3301393985748291E-2</v>
      </c>
      <c r="AN83" s="1365">
        <v>3.0189469456672668E-2</v>
      </c>
      <c r="AO83" s="1365">
        <v>5.0811516121029854E-3</v>
      </c>
      <c r="AP83" s="1365">
        <v>5.8700274676084518E-3</v>
      </c>
      <c r="AQ83" s="1365">
        <v>5.2753095515072346E-3</v>
      </c>
      <c r="AR83" s="1365">
        <v>5.9721522033214569E-2</v>
      </c>
      <c r="AS83" s="1365">
        <v>4.9477659165859222E-2</v>
      </c>
      <c r="AT83" s="1365">
        <v>2.1710855886340141E-2</v>
      </c>
      <c r="AU83" s="1365">
        <v>1.7925271764397621E-2</v>
      </c>
      <c r="AV83" s="1365">
        <v>3.0158748850226402E-3</v>
      </c>
      <c r="AW83" s="1365">
        <v>3.7017825525254011E-3</v>
      </c>
      <c r="AX83" s="1365">
        <v>3.1238766387104988E-3</v>
      </c>
      <c r="AY83" s="1365">
        <v>2.4097368121147156E-2</v>
      </c>
      <c r="AZ83" s="1365">
        <v>1.8290255218744278E-2</v>
      </c>
      <c r="BA83" s="1365">
        <v>5.9140454977750778E-3</v>
      </c>
      <c r="BB83" s="1365">
        <v>8.0515816807746887E-3</v>
      </c>
      <c r="BC83" s="1365">
        <v>1.2771108886227012E-3</v>
      </c>
      <c r="BD83" s="1365">
        <v>1.699775573797524E-3</v>
      </c>
      <c r="BE83" s="1365">
        <v>1.3477421598508954E-3</v>
      </c>
      <c r="BF83" s="1365">
        <v>9.8194122314453125E-2</v>
      </c>
      <c r="BG83" s="1365">
        <v>9.7631931304931641E-2</v>
      </c>
      <c r="BH83" s="1365">
        <v>0.10286784172058105</v>
      </c>
      <c r="BI83" s="1365">
        <v>-2.9707252979278564E-3</v>
      </c>
      <c r="BJ83" s="1365">
        <v>2.930857241153717E-3</v>
      </c>
      <c r="BK83" s="1365">
        <v>7.0438385009765625E-3</v>
      </c>
      <c r="BL83" s="1365">
        <v>-1.2221009936183691E-2</v>
      </c>
      <c r="BM83" s="1365">
        <v>0.57092940807342529</v>
      </c>
      <c r="BN83" s="1365">
        <v>0.58204331994056702</v>
      </c>
      <c r="BO83" s="1365">
        <v>0.54737061262130737</v>
      </c>
      <c r="BP83" s="1365">
        <v>1.3266038149595261E-2</v>
      </c>
      <c r="BQ83" s="1365">
        <v>1.0084311477839947E-2</v>
      </c>
      <c r="BR83" s="1365">
        <v>2.0031950436532497E-2</v>
      </c>
      <c r="BS83" s="1365">
        <v>-8.7151122279465199E-3</v>
      </c>
      <c r="BT83" s="1365">
        <v>0.47273528575897217</v>
      </c>
      <c r="BU83" s="1365">
        <v>0.48441138863563538</v>
      </c>
      <c r="BV83" s="1365">
        <v>0.44450277090072632</v>
      </c>
      <c r="BW83" s="1365">
        <v>1.6236763447523117E-2</v>
      </c>
      <c r="BX83" s="1365">
        <v>7.1534542366862297E-3</v>
      </c>
      <c r="BY83" s="1365">
        <v>1.2988111935555935E-2</v>
      </c>
      <c r="BZ83" s="1365">
        <v>3.5058977082371712E-3</v>
      </c>
      <c r="CA83" s="1365">
        <v>3.6670949167064697E-2</v>
      </c>
      <c r="CB83" s="1365">
        <v>1.8858451964021965E-2</v>
      </c>
      <c r="CC83" s="1365">
        <v>1.6364372136592319E-2</v>
      </c>
      <c r="CD83" s="1365">
        <v>1.16742908402381E-2</v>
      </c>
      <c r="CE83" s="1365">
        <v>9.7594336141316115E-3</v>
      </c>
      <c r="CF83" s="1365">
        <v>5.7691826689294321E-3</v>
      </c>
      <c r="CG83" s="1365">
        <v>2.3346612416502532E-3</v>
      </c>
      <c r="CH83" s="1365">
        <v>1.7812497203042732E-2</v>
      </c>
    </row>
    <row r="84" spans="1:86" x14ac:dyDescent="0.2">
      <c r="A84" s="1365">
        <v>1995</v>
      </c>
      <c r="B84" s="1365">
        <v>1</v>
      </c>
      <c r="C84" s="1365">
        <v>1</v>
      </c>
      <c r="D84" s="1365">
        <v>0.86629557609558105</v>
      </c>
      <c r="E84" s="1365">
        <v>7.1395426988601685E-2</v>
      </c>
      <c r="F84" s="1365">
        <v>2.322932705283165E-2</v>
      </c>
      <c r="G84" s="1365">
        <v>3.7996426224708557E-2</v>
      </c>
      <c r="H84" s="1365">
        <v>1.0832240805029869E-3</v>
      </c>
      <c r="I84" s="1365">
        <v>0.90281647443771362</v>
      </c>
      <c r="J84" s="1365">
        <v>0.90295165777206421</v>
      </c>
      <c r="K84" s="1365">
        <v>0.76469779014587402</v>
      </c>
      <c r="L84" s="1365">
        <v>7.3889434337615967E-2</v>
      </c>
      <c r="M84" s="1365">
        <v>2.0349837839603424E-2</v>
      </c>
      <c r="N84" s="1365">
        <v>3.0671637505292892E-2</v>
      </c>
      <c r="O84" s="1365">
        <v>1.3342972844839096E-2</v>
      </c>
      <c r="P84" s="1365">
        <v>0.43750521540641785</v>
      </c>
      <c r="Q84" s="1365">
        <v>0.42458069324493408</v>
      </c>
      <c r="R84" s="1365">
        <v>0.32793262600898743</v>
      </c>
      <c r="S84" s="1365">
        <v>5.8522474020719528E-2</v>
      </c>
      <c r="T84" s="1365">
        <v>1.2730806134641171E-2</v>
      </c>
      <c r="U84" s="1365">
        <v>1.5626754611730576E-2</v>
      </c>
      <c r="V84" s="1365">
        <v>9.7680278122425079E-3</v>
      </c>
      <c r="W84" s="1365">
        <v>0.31341183185577393</v>
      </c>
      <c r="X84" s="1365">
        <v>0.29766067862510681</v>
      </c>
      <c r="Y84" s="1365">
        <v>0.21250681579113007</v>
      </c>
      <c r="Z84" s="1365">
        <v>5.2944358438253403E-2</v>
      </c>
      <c r="AA84" s="1365">
        <v>1.0701307095587254E-2</v>
      </c>
      <c r="AB84" s="1365">
        <v>1.267648208886385E-2</v>
      </c>
      <c r="AC84" s="1365">
        <v>8.8317301124334335E-3</v>
      </c>
      <c r="AD84" s="1365">
        <v>0.15751026570796967</v>
      </c>
      <c r="AE84" s="1365">
        <v>0.14100311696529388</v>
      </c>
      <c r="AF84" s="1365">
        <v>8.2523152232170105E-2</v>
      </c>
      <c r="AG84" s="1365">
        <v>3.7160757929086685E-2</v>
      </c>
      <c r="AH84" s="1365">
        <v>6.9902073591947556E-3</v>
      </c>
      <c r="AI84" s="1365">
        <v>8.0664120614528656E-3</v>
      </c>
      <c r="AJ84" s="1365">
        <v>6.2625948339700699E-3</v>
      </c>
      <c r="AK84" s="1365">
        <v>0.11960913985967636</v>
      </c>
      <c r="AL84" s="1365">
        <v>0.1041540652513504</v>
      </c>
      <c r="AM84" s="1365">
        <v>5.6953374296426773E-2</v>
      </c>
      <c r="AN84" s="1365">
        <v>2.9826954007148743E-2</v>
      </c>
      <c r="AO84" s="1365">
        <v>5.6869811378419399E-3</v>
      </c>
      <c r="AP84" s="1365">
        <v>6.5494701266288757E-3</v>
      </c>
      <c r="AQ84" s="1365">
        <v>5.1378565840423107E-3</v>
      </c>
      <c r="AR84" s="1365">
        <v>6.4191073179244995E-2</v>
      </c>
      <c r="AS84" s="1365">
        <v>5.2045714110136032E-2</v>
      </c>
      <c r="AT84" s="1365">
        <v>2.3792635649442673E-2</v>
      </c>
      <c r="AU84" s="1365">
        <v>1.755806989967823E-2</v>
      </c>
      <c r="AV84" s="1365">
        <v>3.514634445309639E-3</v>
      </c>
      <c r="AW84" s="1365">
        <v>4.0076384320855141E-3</v>
      </c>
      <c r="AX84" s="1365">
        <v>3.1727368477731943E-3</v>
      </c>
      <c r="AY84" s="1365">
        <v>2.56207175552845E-2</v>
      </c>
      <c r="AZ84" s="1365">
        <v>1.9081389531493187E-2</v>
      </c>
      <c r="BA84" s="1365">
        <v>6.7933476530015469E-3</v>
      </c>
      <c r="BB84" s="1365">
        <v>7.7045019716024399E-3</v>
      </c>
      <c r="BC84" s="1365">
        <v>1.5632965369150043E-3</v>
      </c>
      <c r="BD84" s="1365">
        <v>1.7567279282957315E-3</v>
      </c>
      <c r="BE84" s="1365">
        <v>1.2635152088478208E-3</v>
      </c>
      <c r="BF84" s="1365">
        <v>9.7183525562286377E-2</v>
      </c>
      <c r="BG84" s="1365">
        <v>9.7048342227935791E-2</v>
      </c>
      <c r="BH84" s="1365">
        <v>0.10159778594970703</v>
      </c>
      <c r="BI84" s="1365">
        <v>-2.4940073490142822E-3</v>
      </c>
      <c r="BJ84" s="1365">
        <v>2.8794892132282257E-3</v>
      </c>
      <c r="BK84" s="1365">
        <v>7.3247887194156647E-3</v>
      </c>
      <c r="BL84" s="1365">
        <v>-1.2259748764336109E-2</v>
      </c>
      <c r="BM84" s="1365">
        <v>0.56249478459358215</v>
      </c>
      <c r="BN84" s="1365">
        <v>0.57541930675506592</v>
      </c>
      <c r="BO84" s="1365">
        <v>0.53836295008659363</v>
      </c>
      <c r="BP84" s="1365">
        <v>1.2872952967882156E-2</v>
      </c>
      <c r="BQ84" s="1365">
        <v>1.0498520918190479E-2</v>
      </c>
      <c r="BR84" s="1365">
        <v>2.2369671612977982E-2</v>
      </c>
      <c r="BS84" s="1365">
        <v>-8.684803731739521E-3</v>
      </c>
      <c r="BT84" s="1365">
        <v>0.46531125903129578</v>
      </c>
      <c r="BU84" s="1365">
        <v>0.47837096452713013</v>
      </c>
      <c r="BV84" s="1365">
        <v>0.4367651641368866</v>
      </c>
      <c r="BW84" s="1365">
        <v>1.5366960316896439E-2</v>
      </c>
      <c r="BX84" s="1365">
        <v>7.6190317049622536E-3</v>
      </c>
      <c r="BY84" s="1365">
        <v>1.5044882893562317E-2</v>
      </c>
      <c r="BZ84" s="1365">
        <v>3.5749450325965881E-3</v>
      </c>
      <c r="CA84" s="1365">
        <v>4.1166424028550308E-2</v>
      </c>
      <c r="CB84" s="1365">
        <v>2.2622436000000003E-2</v>
      </c>
      <c r="CC84" s="1365">
        <v>1.9922700000000002E-2</v>
      </c>
      <c r="CD84" s="1365">
        <v>1.4272040000000003E-2</v>
      </c>
      <c r="CE84" s="1365">
        <v>1.1735899999999999E-2</v>
      </c>
      <c r="CF84" s="1365">
        <v>6.8366760000000007E-3</v>
      </c>
      <c r="CG84" s="1365">
        <v>2.4611399999999997E-3</v>
      </c>
      <c r="CH84" s="1365">
        <v>1.8543988028550305E-2</v>
      </c>
    </row>
    <row r="85" spans="1:86" x14ac:dyDescent="0.2">
      <c r="A85" s="1365">
        <v>1996</v>
      </c>
      <c r="B85" s="1365">
        <v>1</v>
      </c>
      <c r="C85" s="1365">
        <v>1</v>
      </c>
      <c r="D85" s="1365">
        <v>0.86120396852493286</v>
      </c>
      <c r="E85" s="1365">
        <v>7.3537811636924744E-2</v>
      </c>
      <c r="F85" s="1365">
        <v>2.4130955338478088E-2</v>
      </c>
      <c r="G85" s="1365">
        <v>3.8297433406114578E-2</v>
      </c>
      <c r="H85" s="1365">
        <v>2.8298054821789265E-3</v>
      </c>
      <c r="I85" s="1365">
        <v>0.90413731336593628</v>
      </c>
      <c r="J85" s="1365">
        <v>0.90295284986495972</v>
      </c>
      <c r="K85" s="1365">
        <v>0.76055461168289185</v>
      </c>
      <c r="L85" s="1365">
        <v>7.5858823955059052E-2</v>
      </c>
      <c r="M85" s="1365">
        <v>2.1261226385831833E-2</v>
      </c>
      <c r="N85" s="1365">
        <v>3.1297676265239716E-2</v>
      </c>
      <c r="O85" s="1365">
        <v>1.3980536721646786E-2</v>
      </c>
      <c r="P85" s="1365">
        <v>0.45073628425598145</v>
      </c>
      <c r="Q85" s="1365">
        <v>0.43111419677734375</v>
      </c>
      <c r="R85" s="1365">
        <v>0.33065783977508545</v>
      </c>
      <c r="S85" s="1365">
        <v>6.0456026345491409E-2</v>
      </c>
      <c r="T85" s="1365">
        <v>1.3491534627974033E-2</v>
      </c>
      <c r="U85" s="1365">
        <v>1.6080630943179131E-2</v>
      </c>
      <c r="V85" s="1365">
        <v>1.0428158566355705E-2</v>
      </c>
      <c r="W85" s="1365">
        <v>0.32879364490509033</v>
      </c>
      <c r="X85" s="1365">
        <v>0.30536487698554993</v>
      </c>
      <c r="Y85" s="1365">
        <v>0.21698498725891113</v>
      </c>
      <c r="Z85" s="1365">
        <v>5.4856866598129272E-2</v>
      </c>
      <c r="AA85" s="1365">
        <v>1.1394880712032318E-2</v>
      </c>
      <c r="AB85" s="1365">
        <v>1.2865366414189339E-2</v>
      </c>
      <c r="AC85" s="1365">
        <v>9.2627555131912231E-3</v>
      </c>
      <c r="AD85" s="1365">
        <v>0.17243222892284393</v>
      </c>
      <c r="AE85" s="1365">
        <v>0.14762893319129944</v>
      </c>
      <c r="AF85" s="1365">
        <v>8.6510501801967621E-2</v>
      </c>
      <c r="AG85" s="1365">
        <v>3.8628295063972473E-2</v>
      </c>
      <c r="AH85" s="1365">
        <v>7.5204023160040379E-3</v>
      </c>
      <c r="AI85" s="1365">
        <v>8.2135982811450958E-3</v>
      </c>
      <c r="AJ85" s="1365">
        <v>6.7561352625489235E-3</v>
      </c>
      <c r="AK85" s="1365">
        <v>0.133517786860466</v>
      </c>
      <c r="AL85" s="1365">
        <v>0.10996294766664505</v>
      </c>
      <c r="AM85" s="1365">
        <v>6.0474954545497894E-2</v>
      </c>
      <c r="AN85" s="1365">
        <v>3.1221183016896248E-2</v>
      </c>
      <c r="AO85" s="1365">
        <v>6.0803634114563465E-3</v>
      </c>
      <c r="AP85" s="1365">
        <v>6.7606954835355282E-3</v>
      </c>
      <c r="AQ85" s="1365">
        <v>5.4257563315331936E-3</v>
      </c>
      <c r="AR85" s="1365">
        <v>7.5186103582382202E-2</v>
      </c>
      <c r="AS85" s="1365">
        <v>5.6277662515640259E-2</v>
      </c>
      <c r="AT85" s="1365">
        <v>2.6180827990174294E-2</v>
      </c>
      <c r="AU85" s="1365">
        <v>1.8773525953292847E-2</v>
      </c>
      <c r="AV85" s="1365">
        <v>3.7959464825689793E-3</v>
      </c>
      <c r="AW85" s="1365">
        <v>4.2459471151232719E-3</v>
      </c>
      <c r="AX85" s="1365">
        <v>3.2814140431582928E-3</v>
      </c>
      <c r="AY85" s="1365">
        <v>3.2241776585578918E-2</v>
      </c>
      <c r="AZ85" s="1365">
        <v>2.1394914016127586E-2</v>
      </c>
      <c r="BA85" s="1365">
        <v>8.246181532740593E-3</v>
      </c>
      <c r="BB85" s="1365">
        <v>8.1814378499984741E-3</v>
      </c>
      <c r="BC85" s="1365">
        <v>1.7638233257457614E-3</v>
      </c>
      <c r="BD85" s="1365">
        <v>1.9228752935305238E-3</v>
      </c>
      <c r="BE85" s="1365">
        <v>1.2805957812815905E-3</v>
      </c>
      <c r="BF85" s="1365">
        <v>9.5862686634063721E-2</v>
      </c>
      <c r="BG85" s="1365">
        <v>9.7047150135040283E-2</v>
      </c>
      <c r="BH85" s="1365">
        <v>0.10064935684204102</v>
      </c>
      <c r="BI85" s="1365">
        <v>-2.3210123181343079E-3</v>
      </c>
      <c r="BJ85" s="1365">
        <v>2.8697289526462555E-3</v>
      </c>
      <c r="BK85" s="1365">
        <v>6.9997571408748627E-3</v>
      </c>
      <c r="BL85" s="1365">
        <v>-1.1150731239467859E-2</v>
      </c>
      <c r="BM85" s="1365">
        <v>0.54926371574401855</v>
      </c>
      <c r="BN85" s="1365">
        <v>0.56888580322265625</v>
      </c>
      <c r="BO85" s="1365">
        <v>0.53054612874984741</v>
      </c>
      <c r="BP85" s="1365">
        <v>1.3081785291433334E-2</v>
      </c>
      <c r="BQ85" s="1365">
        <v>1.0639420710504055E-2</v>
      </c>
      <c r="BR85" s="1365">
        <v>2.2216802462935448E-2</v>
      </c>
      <c r="BS85" s="1365">
        <v>-7.5983530841767788E-3</v>
      </c>
      <c r="BT85" s="1365">
        <v>0.45340102910995483</v>
      </c>
      <c r="BU85" s="1365">
        <v>0.47183865308761597</v>
      </c>
      <c r="BV85" s="1365">
        <v>0.4298967719078064</v>
      </c>
      <c r="BW85" s="1365">
        <v>1.5402797609567642E-2</v>
      </c>
      <c r="BX85" s="1365">
        <v>7.7696917578577995E-3</v>
      </c>
      <c r="BY85" s="1365">
        <v>1.5217045322060585E-2</v>
      </c>
      <c r="BZ85" s="1365">
        <v>3.5523781552910805E-3</v>
      </c>
      <c r="CA85" s="1365">
        <v>5.7077592143155005E-2</v>
      </c>
      <c r="CB85" s="1365">
        <v>3.3541325000000004E-2</v>
      </c>
      <c r="CC85" s="1365">
        <v>2.9714040000000001E-2</v>
      </c>
      <c r="CD85" s="1365">
        <v>2.1329784000000001E-2</v>
      </c>
      <c r="CE85" s="1365">
        <v>1.7763284000000004E-2</v>
      </c>
      <c r="CF85" s="1365">
        <v>1.0681949999999999E-2</v>
      </c>
      <c r="CG85" s="1365">
        <v>4.3642760000000003E-3</v>
      </c>
      <c r="CH85" s="1365">
        <v>2.3536267143155001E-2</v>
      </c>
    </row>
    <row r="86" spans="1:86" x14ac:dyDescent="0.2">
      <c r="A86" s="1365">
        <v>1997</v>
      </c>
      <c r="B86" s="1365">
        <v>1</v>
      </c>
      <c r="C86" s="1365">
        <v>1</v>
      </c>
      <c r="D86" s="1365">
        <v>0.85818523168563843</v>
      </c>
      <c r="E86" s="1365">
        <v>7.5120441615581512E-2</v>
      </c>
      <c r="F86" s="1365">
        <v>2.596464566886425E-2</v>
      </c>
      <c r="G86" s="1365">
        <v>3.6971163004636765E-2</v>
      </c>
      <c r="H86" s="1365">
        <v>3.7585478276014328E-3</v>
      </c>
      <c r="I86" s="1365">
        <v>0.90473401546478271</v>
      </c>
      <c r="J86" s="1365">
        <v>0.90279495716094971</v>
      </c>
      <c r="K86" s="1365">
        <v>0.75804096460342407</v>
      </c>
      <c r="L86" s="1365">
        <v>7.6835878193378448E-2</v>
      </c>
      <c r="M86" s="1365">
        <v>2.3003650829195976E-2</v>
      </c>
      <c r="N86" s="1365">
        <v>3.0202548950910568E-2</v>
      </c>
      <c r="O86" s="1365">
        <v>1.4711926691234112E-2</v>
      </c>
      <c r="P86" s="1365">
        <v>0.46188849210739136</v>
      </c>
      <c r="Q86" s="1365">
        <v>0.4365946352481842</v>
      </c>
      <c r="R86" s="1365">
        <v>0.33359146118164062</v>
      </c>
      <c r="S86" s="1365">
        <v>6.1489120125770569E-2</v>
      </c>
      <c r="T86" s="1365">
        <v>1.4771093614399433E-2</v>
      </c>
      <c r="U86" s="1365">
        <v>1.567385345697403E-2</v>
      </c>
      <c r="V86" s="1365">
        <v>1.1069108732044697E-2</v>
      </c>
      <c r="W86" s="1365">
        <v>0.34216788411140442</v>
      </c>
      <c r="X86" s="1365">
        <v>0.31192266941070557</v>
      </c>
      <c r="Y86" s="1365">
        <v>0.22087210416793823</v>
      </c>
      <c r="Z86" s="1365">
        <v>5.5672656744718552E-2</v>
      </c>
      <c r="AA86" s="1365">
        <v>1.2468374334275723E-2</v>
      </c>
      <c r="AB86" s="1365">
        <v>1.3059953227639198E-2</v>
      </c>
      <c r="AC86" s="1365">
        <v>9.8495837301015854E-3</v>
      </c>
      <c r="AD86" s="1365">
        <v>0.18556787073612213</v>
      </c>
      <c r="AE86" s="1365">
        <v>0.15404638648033142</v>
      </c>
      <c r="AF86" s="1365">
        <v>9.136509895324707E-2</v>
      </c>
      <c r="AG86" s="1365">
        <v>3.9571691304445267E-2</v>
      </c>
      <c r="AH86" s="1365">
        <v>7.8439516946673393E-3</v>
      </c>
      <c r="AI86" s="1365">
        <v>8.2084024325013161E-3</v>
      </c>
      <c r="AJ86" s="1365">
        <v>7.0572379045188427E-3</v>
      </c>
      <c r="AK86" s="1365">
        <v>0.14593666791915894</v>
      </c>
      <c r="AL86" s="1365">
        <v>0.11608543992042542</v>
      </c>
      <c r="AM86" s="1365">
        <v>6.4638599753379822E-2</v>
      </c>
      <c r="AN86" s="1365">
        <v>3.2345820218324661E-2</v>
      </c>
      <c r="AO86" s="1365">
        <v>6.413137074559927E-3</v>
      </c>
      <c r="AP86" s="1365">
        <v>6.7919762805104256E-3</v>
      </c>
      <c r="AQ86" s="1365">
        <v>5.8959037996828556E-3</v>
      </c>
      <c r="AR86" s="1365">
        <v>8.4616906940937042E-2</v>
      </c>
      <c r="AS86" s="1365">
        <v>6.091795489192009E-2</v>
      </c>
      <c r="AT86" s="1365">
        <v>2.9625756666064262E-2</v>
      </c>
      <c r="AU86" s="1365">
        <v>1.9414184615015984E-2</v>
      </c>
      <c r="AV86" s="1365">
        <v>3.8807943928986788E-3</v>
      </c>
      <c r="AW86" s="1365">
        <v>4.2982194572687149E-3</v>
      </c>
      <c r="AX86" s="1365">
        <v>3.6989990621805191E-3</v>
      </c>
      <c r="AY86" s="1365">
        <v>3.6872155964374542E-2</v>
      </c>
      <c r="AZ86" s="1365">
        <v>2.3362413048744202E-2</v>
      </c>
      <c r="BA86" s="1365">
        <v>1.0123454034328461E-2</v>
      </c>
      <c r="BB86" s="1365">
        <v>8.0737946555018425E-3</v>
      </c>
      <c r="BC86" s="1365">
        <v>1.6824523918330669E-3</v>
      </c>
      <c r="BD86" s="1365">
        <v>1.9445884972810745E-3</v>
      </c>
      <c r="BE86" s="1365">
        <v>1.538123469799757E-3</v>
      </c>
      <c r="BF86" s="1365">
        <v>9.5265984535217285E-2</v>
      </c>
      <c r="BG86" s="1365">
        <v>9.7205042839050293E-2</v>
      </c>
      <c r="BH86" s="1365">
        <v>0.10014426708221436</v>
      </c>
      <c r="BI86" s="1365">
        <v>-1.715436577796936E-3</v>
      </c>
      <c r="BJ86" s="1365">
        <v>2.9609948396682739E-3</v>
      </c>
      <c r="BK86" s="1365">
        <v>6.7686140537261963E-3</v>
      </c>
      <c r="BL86" s="1365">
        <v>-1.0953378863632679E-2</v>
      </c>
      <c r="BM86" s="1365">
        <v>0.53811150789260864</v>
      </c>
      <c r="BN86" s="1365">
        <v>0.5634053647518158</v>
      </c>
      <c r="BO86" s="1365">
        <v>0.5245937705039978</v>
      </c>
      <c r="BP86" s="1365">
        <v>1.3631321489810944E-2</v>
      </c>
      <c r="BQ86" s="1365">
        <v>1.1193552054464817E-2</v>
      </c>
      <c r="BR86" s="1365">
        <v>2.1297309547662735E-2</v>
      </c>
      <c r="BS86" s="1365">
        <v>-7.310560904443264E-3</v>
      </c>
      <c r="BT86" s="1365">
        <v>0.44284552335739136</v>
      </c>
      <c r="BU86" s="1365">
        <v>0.4662003219127655</v>
      </c>
      <c r="BV86" s="1365">
        <v>0.42444950342178345</v>
      </c>
      <c r="BW86" s="1365">
        <v>1.534675806760788E-2</v>
      </c>
      <c r="BX86" s="1365">
        <v>8.2325572147965431E-3</v>
      </c>
      <c r="BY86" s="1365">
        <v>1.4528695493936539E-2</v>
      </c>
      <c r="BZ86" s="1365">
        <v>3.642817959189415E-3</v>
      </c>
      <c r="CA86" s="1365">
        <v>7.6796092996683149E-2</v>
      </c>
      <c r="CB86" s="1365">
        <v>4.3477450000000001E-2</v>
      </c>
      <c r="CC86" s="1365">
        <v>3.8538931999999998E-2</v>
      </c>
      <c r="CD86" s="1365">
        <v>2.7001388000000005E-2</v>
      </c>
      <c r="CE86" s="1365">
        <v>2.241083E-2</v>
      </c>
      <c r="CF86" s="1365">
        <v>1.3731189999999999E-2</v>
      </c>
      <c r="CG86" s="1365">
        <v>5.0836199999999996E-3</v>
      </c>
      <c r="CH86" s="1365">
        <v>3.3318642996683148E-2</v>
      </c>
    </row>
    <row r="87" spans="1:86" x14ac:dyDescent="0.2">
      <c r="A87" s="1365">
        <v>1998</v>
      </c>
      <c r="B87" s="1365">
        <v>1</v>
      </c>
      <c r="C87" s="1365">
        <v>1</v>
      </c>
      <c r="D87" s="1365">
        <v>0.86025077104568481</v>
      </c>
      <c r="E87" s="1365">
        <v>7.5947575271129608E-2</v>
      </c>
      <c r="F87" s="1365">
        <v>2.3500481620430946E-2</v>
      </c>
      <c r="G87" s="1365">
        <v>3.542713075876236E-2</v>
      </c>
      <c r="H87" s="1365">
        <v>4.874054342508316E-3</v>
      </c>
      <c r="I87" s="1365">
        <v>0.90470075607299805</v>
      </c>
      <c r="J87" s="1365">
        <v>0.90228909254074097</v>
      </c>
      <c r="K87" s="1365">
        <v>0.75939959287643433</v>
      </c>
      <c r="L87" s="1365">
        <v>7.8786715865135193E-2</v>
      </c>
      <c r="M87" s="1365">
        <v>2.0766111090779305E-2</v>
      </c>
      <c r="N87" s="1365">
        <v>2.8809743002057076E-2</v>
      </c>
      <c r="O87" s="1365">
        <v>1.4526939019560814E-2</v>
      </c>
      <c r="P87" s="1365">
        <v>0.47001782059669495</v>
      </c>
      <c r="Q87" s="1365">
        <v>0.44062459468841553</v>
      </c>
      <c r="R87" s="1365">
        <v>0.33767411112785339</v>
      </c>
      <c r="S87" s="1365">
        <v>6.3433609902858734E-2</v>
      </c>
      <c r="T87" s="1365">
        <v>1.3322171755135059E-2</v>
      </c>
      <c r="U87" s="1365">
        <v>1.4990121126174927E-2</v>
      </c>
      <c r="V87" s="1365">
        <v>1.1204556562006474E-2</v>
      </c>
      <c r="W87" s="1365">
        <v>0.35237410664558411</v>
      </c>
      <c r="X87" s="1365">
        <v>0.31703311204910278</v>
      </c>
      <c r="Y87" s="1365">
        <v>0.22546537220478058</v>
      </c>
      <c r="Z87" s="1365">
        <v>5.771879106760025E-2</v>
      </c>
      <c r="AA87" s="1365">
        <v>1.1285321786999702E-2</v>
      </c>
      <c r="AB87" s="1365">
        <v>1.2441650032997131E-2</v>
      </c>
      <c r="AC87" s="1365">
        <v>1.0147013701498508E-2</v>
      </c>
      <c r="AD87" s="1365">
        <v>0.19660677015781403</v>
      </c>
      <c r="AE87" s="1365">
        <v>0.15925945341587067</v>
      </c>
      <c r="AF87" s="1365">
        <v>9.5469392836093903E-2</v>
      </c>
      <c r="AG87" s="1365">
        <v>4.1115462779998779E-2</v>
      </c>
      <c r="AH87" s="1365">
        <v>7.3284744285047054E-3</v>
      </c>
      <c r="AI87" s="1365">
        <v>7.9479999840259552E-3</v>
      </c>
      <c r="AJ87" s="1365">
        <v>7.3981191962957382E-3</v>
      </c>
      <c r="AK87" s="1365">
        <v>0.15645615756511688</v>
      </c>
      <c r="AL87" s="1365">
        <v>0.12091733515262604</v>
      </c>
      <c r="AM87" s="1365">
        <v>6.8572178483009338E-2</v>
      </c>
      <c r="AN87" s="1365">
        <v>3.3569194376468658E-2</v>
      </c>
      <c r="AO87" s="1365">
        <v>5.9567354619503021E-3</v>
      </c>
      <c r="AP87" s="1365">
        <v>6.6226599738001823E-3</v>
      </c>
      <c r="AQ87" s="1365">
        <v>6.1965645290911198E-3</v>
      </c>
      <c r="AR87" s="1365">
        <v>9.3034431338310242E-2</v>
      </c>
      <c r="AS87" s="1365">
        <v>6.4655788242816925E-2</v>
      </c>
      <c r="AT87" s="1365">
        <v>3.3244773745536804E-2</v>
      </c>
      <c r="AU87" s="1365">
        <v>1.982523500919342E-2</v>
      </c>
      <c r="AV87" s="1365">
        <v>3.5883001983165741E-3</v>
      </c>
      <c r="AW87" s="1365">
        <v>4.1583972051739693E-3</v>
      </c>
      <c r="AX87" s="1365">
        <v>3.839082783088088E-3</v>
      </c>
      <c r="AY87" s="1365">
        <v>4.115208238363266E-2</v>
      </c>
      <c r="AZ87" s="1365">
        <v>2.5295291095972061E-2</v>
      </c>
      <c r="BA87" s="1365">
        <v>1.2536337599158287E-2</v>
      </c>
      <c r="BB87" s="1365">
        <v>7.8937103971838951E-3</v>
      </c>
      <c r="BC87" s="1365">
        <v>1.4916259096935391E-3</v>
      </c>
      <c r="BD87" s="1365">
        <v>1.771778566762805E-3</v>
      </c>
      <c r="BE87" s="1365">
        <v>1.6018394380807877E-3</v>
      </c>
      <c r="BF87" s="1365">
        <v>9.5299243927001953E-2</v>
      </c>
      <c r="BG87" s="1365">
        <v>9.7710907459259033E-2</v>
      </c>
      <c r="BH87" s="1365">
        <v>0.10085117816925049</v>
      </c>
      <c r="BI87" s="1365">
        <v>-2.8391405940055847E-3</v>
      </c>
      <c r="BJ87" s="1365">
        <v>2.7343705296516418E-3</v>
      </c>
      <c r="BK87" s="1365">
        <v>6.6173877567052841E-3</v>
      </c>
      <c r="BL87" s="1365">
        <v>-9.6528846770524979E-3</v>
      </c>
      <c r="BM87" s="1365">
        <v>0.52998217940330505</v>
      </c>
      <c r="BN87" s="1365">
        <v>0.55937540531158447</v>
      </c>
      <c r="BO87" s="1365">
        <v>0.52257665991783142</v>
      </c>
      <c r="BP87" s="1365">
        <v>1.2513965368270874E-2</v>
      </c>
      <c r="BQ87" s="1365">
        <v>1.0178309865295887E-2</v>
      </c>
      <c r="BR87" s="1365">
        <v>2.0437009632587433E-2</v>
      </c>
      <c r="BS87" s="1365">
        <v>-6.3305022194981575E-3</v>
      </c>
      <c r="BT87" s="1365">
        <v>0.4346829354763031</v>
      </c>
      <c r="BU87" s="1365">
        <v>0.46166449785232544</v>
      </c>
      <c r="BV87" s="1365">
        <v>0.42172548174858093</v>
      </c>
      <c r="BW87" s="1365">
        <v>1.5353105962276459E-2</v>
      </c>
      <c r="BX87" s="1365">
        <v>7.4439393356442451E-3</v>
      </c>
      <c r="BY87" s="1365">
        <v>1.3819621875882149E-2</v>
      </c>
      <c r="BZ87" s="1365">
        <v>3.3223824575543404E-3</v>
      </c>
      <c r="CA87" s="1365">
        <v>8.9346403310533631E-2</v>
      </c>
      <c r="CB87" s="1365">
        <v>4.907446E-2</v>
      </c>
      <c r="CC87" s="1365">
        <v>4.3138718000000006E-2</v>
      </c>
      <c r="CD87" s="1365">
        <v>2.9960945999999999E-2</v>
      </c>
      <c r="CE87" s="1365">
        <v>2.4729299999999999E-2</v>
      </c>
      <c r="CF87" s="1365">
        <v>1.48428E-2</v>
      </c>
      <c r="CG87" s="1365">
        <v>5.5987620000000002E-3</v>
      </c>
      <c r="CH87" s="1365">
        <v>4.0271943310533631E-2</v>
      </c>
    </row>
    <row r="88" spans="1:86" x14ac:dyDescent="0.2">
      <c r="A88" s="1365">
        <v>1999</v>
      </c>
      <c r="B88" s="1365">
        <v>1</v>
      </c>
      <c r="C88" s="1365">
        <v>1</v>
      </c>
      <c r="D88" s="1365">
        <v>0.85956919193267822</v>
      </c>
      <c r="E88" s="1365">
        <v>7.7186435461044312E-2</v>
      </c>
      <c r="F88" s="1365">
        <v>2.466578409075737E-2</v>
      </c>
      <c r="G88" s="1365">
        <v>3.2563067972660065E-2</v>
      </c>
      <c r="H88" s="1365">
        <v>6.0154995881021023E-3</v>
      </c>
      <c r="I88" s="1365">
        <v>0.90701460838317871</v>
      </c>
      <c r="J88" s="1365">
        <v>0.90362387895584106</v>
      </c>
      <c r="K88" s="1365">
        <v>0.75971329212188721</v>
      </c>
      <c r="L88" s="1365">
        <v>7.9870015382766724E-2</v>
      </c>
      <c r="M88" s="1365">
        <v>2.1865259855985641E-2</v>
      </c>
      <c r="N88" s="1365">
        <v>2.6710130274295807E-2</v>
      </c>
      <c r="O88" s="1365">
        <v>1.5465406700968742E-2</v>
      </c>
      <c r="P88" s="1365">
        <v>0.48126482963562012</v>
      </c>
      <c r="Q88" s="1365">
        <v>0.4475228488445282</v>
      </c>
      <c r="R88" s="1365">
        <v>0.34253543615341187</v>
      </c>
      <c r="S88" s="1365">
        <v>6.484752893447876E-2</v>
      </c>
      <c r="T88" s="1365">
        <v>1.3999264687299728E-2</v>
      </c>
      <c r="U88" s="1365">
        <v>1.4304973185062408E-2</v>
      </c>
      <c r="V88" s="1365">
        <v>1.1835652403533459E-2</v>
      </c>
      <c r="W88" s="1365">
        <v>0.36413699388504028</v>
      </c>
      <c r="X88" s="1365">
        <v>0.32427898049354553</v>
      </c>
      <c r="Y88" s="1365">
        <v>0.23150300979614258</v>
      </c>
      <c r="Z88" s="1365">
        <v>5.8290474116802216E-2</v>
      </c>
      <c r="AA88" s="1365">
        <v>1.1966677382588387E-2</v>
      </c>
      <c r="AB88" s="1365">
        <v>1.1972415260970592E-2</v>
      </c>
      <c r="AC88" s="1365">
        <v>1.050349697470665E-2</v>
      </c>
      <c r="AD88" s="1365">
        <v>0.20724162459373474</v>
      </c>
      <c r="AE88" s="1365">
        <v>0.16566981375217438</v>
      </c>
      <c r="AF88" s="1365">
        <v>0.10095948725938797</v>
      </c>
      <c r="AG88" s="1365">
        <v>4.16693314909935E-2</v>
      </c>
      <c r="AH88" s="1365">
        <v>7.7873808331787586E-3</v>
      </c>
      <c r="AI88" s="1365">
        <v>7.8562125563621521E-3</v>
      </c>
      <c r="AJ88" s="1365">
        <v>7.3974034748971462E-3</v>
      </c>
      <c r="AK88" s="1365">
        <v>0.16612866520881653</v>
      </c>
      <c r="AL88" s="1365">
        <v>0.12685687839984894</v>
      </c>
      <c r="AM88" s="1365">
        <v>7.3701873421669006E-2</v>
      </c>
      <c r="AN88" s="1365">
        <v>3.4071542322635651E-2</v>
      </c>
      <c r="AO88" s="1365">
        <v>6.3386321999132633E-3</v>
      </c>
      <c r="AP88" s="1365">
        <v>6.5760505385696888E-3</v>
      </c>
      <c r="AQ88" s="1365">
        <v>6.1687817797064781E-3</v>
      </c>
      <c r="AR88" s="1365">
        <v>0.10045318305492401</v>
      </c>
      <c r="AS88" s="1365">
        <v>6.9361716508865356E-2</v>
      </c>
      <c r="AT88" s="1365">
        <v>3.7699442356824875E-2</v>
      </c>
      <c r="AU88" s="1365">
        <v>1.9904231652617455E-2</v>
      </c>
      <c r="AV88" s="1365">
        <v>3.8251499645411968E-3</v>
      </c>
      <c r="AW88" s="1365">
        <v>4.1495067998766899E-3</v>
      </c>
      <c r="AX88" s="1365">
        <v>3.7833831738680601E-3</v>
      </c>
      <c r="AY88" s="1365">
        <v>4.5050371438264847E-2</v>
      </c>
      <c r="AZ88" s="1365">
        <v>2.7710717171430588E-2</v>
      </c>
      <c r="BA88" s="1365">
        <v>1.5259994193911552E-2</v>
      </c>
      <c r="BB88" s="1365">
        <v>7.5010703876614571E-3</v>
      </c>
      <c r="BC88" s="1365">
        <v>1.6564840916544199E-3</v>
      </c>
      <c r="BD88" s="1365">
        <v>1.761220395565033E-3</v>
      </c>
      <c r="BE88" s="1365">
        <v>1.5319492667913437E-3</v>
      </c>
      <c r="BF88" s="1365">
        <v>9.2985391616821289E-2</v>
      </c>
      <c r="BG88" s="1365">
        <v>9.6376121044158936E-2</v>
      </c>
      <c r="BH88" s="1365">
        <v>9.9855899810791016E-2</v>
      </c>
      <c r="BI88" s="1365">
        <v>-2.6835799217224121E-3</v>
      </c>
      <c r="BJ88" s="1365">
        <v>2.8005242347717285E-3</v>
      </c>
      <c r="BK88" s="1365">
        <v>5.8529376983642578E-3</v>
      </c>
      <c r="BL88" s="1365">
        <v>-9.4499071128666401E-3</v>
      </c>
      <c r="BM88" s="1365">
        <v>0.51873517036437988</v>
      </c>
      <c r="BN88" s="1365">
        <v>0.5524771511554718</v>
      </c>
      <c r="BO88" s="1365">
        <v>0.51703375577926636</v>
      </c>
      <c r="BP88" s="1365">
        <v>1.2338906526565552E-2</v>
      </c>
      <c r="BQ88" s="1365">
        <v>1.0666519403457642E-2</v>
      </c>
      <c r="BR88" s="1365">
        <v>1.8258094787597656E-2</v>
      </c>
      <c r="BS88" s="1365">
        <v>-5.8201528154313564E-3</v>
      </c>
      <c r="BT88" s="1365">
        <v>0.42574977874755859</v>
      </c>
      <c r="BU88" s="1365">
        <v>0.45610103011131287</v>
      </c>
      <c r="BV88" s="1365">
        <v>0.41717785596847534</v>
      </c>
      <c r="BW88" s="1365">
        <v>1.5022486448287964E-2</v>
      </c>
      <c r="BX88" s="1365">
        <v>7.8659951686859131E-3</v>
      </c>
      <c r="BY88" s="1365">
        <v>1.2405157089233398E-2</v>
      </c>
      <c r="BZ88" s="1365">
        <v>3.6297542974352837E-3</v>
      </c>
      <c r="CA88" s="1365">
        <v>9.919954446859032E-2</v>
      </c>
      <c r="CB88" s="1365">
        <v>5.4956383999999997E-2</v>
      </c>
      <c r="CC88" s="1365">
        <v>4.7969432000000006E-2</v>
      </c>
      <c r="CD88" s="1365">
        <v>3.2666633999999993E-2</v>
      </c>
      <c r="CE88" s="1365">
        <v>2.6840447999999999E-2</v>
      </c>
      <c r="CF88" s="1365">
        <v>1.5758124999999998E-2</v>
      </c>
      <c r="CG88" s="1365">
        <v>5.774169E-3</v>
      </c>
      <c r="CH88" s="1365">
        <v>4.4243160468590323E-2</v>
      </c>
    </row>
    <row r="89" spans="1:86" x14ac:dyDescent="0.2">
      <c r="A89" s="1365">
        <v>2000</v>
      </c>
      <c r="B89" s="1365">
        <v>1</v>
      </c>
      <c r="C89" s="1365">
        <v>1</v>
      </c>
      <c r="D89" s="1365">
        <v>0.85933178663253784</v>
      </c>
      <c r="E89" s="1365">
        <v>7.3133669793605804E-2</v>
      </c>
      <c r="F89" s="1365">
        <v>2.5543686002492905E-2</v>
      </c>
      <c r="G89" s="1365">
        <v>3.4483671188354492E-2</v>
      </c>
      <c r="H89" s="1365">
        <v>7.5071537867188454E-3</v>
      </c>
      <c r="I89" s="1365">
        <v>0.90780055522918701</v>
      </c>
      <c r="J89" s="1365">
        <v>0.90380531549453735</v>
      </c>
      <c r="K89" s="1365">
        <v>0.75964748859405518</v>
      </c>
      <c r="L89" s="1365">
        <v>7.7063478529453278E-2</v>
      </c>
      <c r="M89" s="1365">
        <v>2.2706666961312294E-2</v>
      </c>
      <c r="N89" s="1365">
        <v>2.8543591499328613E-2</v>
      </c>
      <c r="O89" s="1365">
        <v>1.5848513692617416E-2</v>
      </c>
      <c r="P89" s="1365">
        <v>0.49154588580131531</v>
      </c>
      <c r="Q89" s="1365">
        <v>0.45432835817337036</v>
      </c>
      <c r="R89" s="1365">
        <v>0.34796860814094543</v>
      </c>
      <c r="S89" s="1365">
        <v>6.2847353518009186E-2</v>
      </c>
      <c r="T89" s="1365">
        <v>1.5153386630117893E-2</v>
      </c>
      <c r="U89" s="1365">
        <v>1.6053587198257446E-2</v>
      </c>
      <c r="V89" s="1365">
        <v>1.2305425480008125E-2</v>
      </c>
      <c r="W89" s="1365">
        <v>0.37626108527183533</v>
      </c>
      <c r="X89" s="1365">
        <v>0.33205714821815491</v>
      </c>
      <c r="Y89" s="1365">
        <v>0.2380623072385788</v>
      </c>
      <c r="Z89" s="1365">
        <v>5.6883852928876877E-2</v>
      </c>
      <c r="AA89" s="1365">
        <v>1.2732093222439289E-2</v>
      </c>
      <c r="AB89" s="1365">
        <v>1.3371172361075878E-2</v>
      </c>
      <c r="AC89" s="1365">
        <v>1.1006876826286316E-2</v>
      </c>
      <c r="AD89" s="1365">
        <v>0.22054269909858704</v>
      </c>
      <c r="AE89" s="1365">
        <v>0.17329901456832886</v>
      </c>
      <c r="AF89" s="1365">
        <v>0.10750827193260193</v>
      </c>
      <c r="AG89" s="1365">
        <v>4.0623672306537628E-2</v>
      </c>
      <c r="AH89" s="1365">
        <v>8.4734540432691574E-3</v>
      </c>
      <c r="AI89" s="1365">
        <v>8.7493108585476875E-3</v>
      </c>
      <c r="AJ89" s="1365">
        <v>7.9443054273724556E-3</v>
      </c>
      <c r="AK89" s="1365">
        <v>0.17941091954708099</v>
      </c>
      <c r="AL89" s="1365">
        <v>0.13424490392208099</v>
      </c>
      <c r="AM89" s="1365">
        <v>8.0316849052906036E-2</v>
      </c>
      <c r="AN89" s="1365">
        <v>3.307848796248436E-2</v>
      </c>
      <c r="AO89" s="1365">
        <v>6.8494388833642006E-3</v>
      </c>
      <c r="AP89" s="1365">
        <v>7.3405350558459759E-3</v>
      </c>
      <c r="AQ89" s="1365">
        <v>6.6593890078365803E-3</v>
      </c>
      <c r="AR89" s="1365">
        <v>0.11187896132469177</v>
      </c>
      <c r="AS89" s="1365">
        <v>7.5294904410839081E-2</v>
      </c>
      <c r="AT89" s="1365">
        <v>4.3442104011774063E-2</v>
      </c>
      <c r="AU89" s="1365">
        <v>1.8865732476115227E-2</v>
      </c>
      <c r="AV89" s="1365">
        <v>4.0733404457569122E-3</v>
      </c>
      <c r="AW89" s="1365">
        <v>4.6952264383435249E-3</v>
      </c>
      <c r="AX89" s="1365">
        <v>4.2185024358332157E-3</v>
      </c>
      <c r="AY89" s="1365">
        <v>5.241696909070015E-2</v>
      </c>
      <c r="AZ89" s="1365">
        <v>3.0942687764763832E-2</v>
      </c>
      <c r="BA89" s="1365">
        <v>1.828540675342083E-2</v>
      </c>
      <c r="BB89" s="1365">
        <v>6.9308886304497719E-3</v>
      </c>
      <c r="BC89" s="1365">
        <v>1.6476517776027322E-3</v>
      </c>
      <c r="BD89" s="1365">
        <v>2.0421282388269901E-3</v>
      </c>
      <c r="BE89" s="1365">
        <v>2.0366127137094736E-3</v>
      </c>
      <c r="BF89" s="1365">
        <v>9.2199444770812988E-2</v>
      </c>
      <c r="BG89" s="1365">
        <v>9.6194684505462646E-2</v>
      </c>
      <c r="BH89" s="1365">
        <v>9.9684298038482666E-2</v>
      </c>
      <c r="BI89" s="1365">
        <v>-3.9298087358474731E-3</v>
      </c>
      <c r="BJ89" s="1365">
        <v>2.8370190411806107E-3</v>
      </c>
      <c r="BK89" s="1365">
        <v>5.9400796890258789E-3</v>
      </c>
      <c r="BL89" s="1365">
        <v>-8.341359905898571E-3</v>
      </c>
      <c r="BM89" s="1365">
        <v>0.50845411419868469</v>
      </c>
      <c r="BN89" s="1365">
        <v>0.54567164182662964</v>
      </c>
      <c r="BO89" s="1365">
        <v>0.51136317849159241</v>
      </c>
      <c r="BP89" s="1365">
        <v>1.0286316275596619E-2</v>
      </c>
      <c r="BQ89" s="1365">
        <v>1.0390299372375011E-2</v>
      </c>
      <c r="BR89" s="1365">
        <v>1.8430083990097046E-2</v>
      </c>
      <c r="BS89" s="1365">
        <v>-4.7982716932892799E-3</v>
      </c>
      <c r="BT89" s="1365">
        <v>0.4162546694278717</v>
      </c>
      <c r="BU89" s="1365">
        <v>0.44947695732116699</v>
      </c>
      <c r="BV89" s="1365">
        <v>0.41167888045310974</v>
      </c>
      <c r="BW89" s="1365">
        <v>1.4216125011444092E-2</v>
      </c>
      <c r="BX89" s="1365">
        <v>7.5532803311944008E-3</v>
      </c>
      <c r="BY89" s="1365">
        <v>1.2490004301071167E-2</v>
      </c>
      <c r="BZ89" s="1365">
        <v>3.5430882126092911E-3</v>
      </c>
      <c r="CA89" s="1365">
        <v>0.1076179122150894</v>
      </c>
      <c r="CB89" s="1365">
        <v>5.1022628799999997E-2</v>
      </c>
      <c r="CC89" s="1365">
        <v>4.4430509999999993E-2</v>
      </c>
      <c r="CD89" s="1365">
        <v>3.1150568400000002E-2</v>
      </c>
      <c r="CE89" s="1365">
        <v>2.6156574599999999E-2</v>
      </c>
      <c r="CF89" s="1365">
        <v>1.52524927E-2</v>
      </c>
      <c r="CG89" s="1365">
        <v>5.7655254000000006E-3</v>
      </c>
      <c r="CH89" s="1365">
        <v>5.6595283415089404E-2</v>
      </c>
    </row>
    <row r="90" spans="1:86" x14ac:dyDescent="0.2">
      <c r="A90" s="1365">
        <v>2001</v>
      </c>
      <c r="B90" s="1365">
        <v>1</v>
      </c>
      <c r="C90" s="1365">
        <v>1</v>
      </c>
      <c r="D90" s="1365">
        <v>0.86633813381195068</v>
      </c>
      <c r="E90" s="1365">
        <v>7.4266031384468079E-2</v>
      </c>
      <c r="F90" s="1365">
        <v>2.0323481410741806E-2</v>
      </c>
      <c r="G90" s="1365">
        <v>3.3401560038328171E-2</v>
      </c>
      <c r="H90" s="1365">
        <v>5.670805461704731E-3</v>
      </c>
      <c r="I90" s="1365">
        <v>0.90480327606201172</v>
      </c>
      <c r="J90" s="1365">
        <v>0.9037361741065979</v>
      </c>
      <c r="K90" s="1365">
        <v>0.76409333944320679</v>
      </c>
      <c r="L90" s="1365">
        <v>7.8263677656650543E-2</v>
      </c>
      <c r="M90" s="1365">
        <v>1.7827849835157394E-2</v>
      </c>
      <c r="N90" s="1365">
        <v>2.7146225795149803E-2</v>
      </c>
      <c r="O90" s="1365">
        <v>1.6404930502176285E-2</v>
      </c>
      <c r="P90" s="1365">
        <v>0.46567058563232422</v>
      </c>
      <c r="Q90" s="1365">
        <v>0.44552943110466003</v>
      </c>
      <c r="R90" s="1365">
        <v>0.34305351972579956</v>
      </c>
      <c r="S90" s="1365">
        <v>6.2744297087192535E-2</v>
      </c>
      <c r="T90" s="1365">
        <v>1.1838005855679512E-2</v>
      </c>
      <c r="U90" s="1365">
        <v>1.503834780305624E-2</v>
      </c>
      <c r="V90" s="1365">
        <v>1.2855250388383865E-2</v>
      </c>
      <c r="W90" s="1365">
        <v>0.34513017535209656</v>
      </c>
      <c r="X90" s="1365">
        <v>0.32074326276779175</v>
      </c>
      <c r="Y90" s="1365">
        <v>0.22978071868419647</v>
      </c>
      <c r="Z90" s="1365">
        <v>5.7104051113128662E-2</v>
      </c>
      <c r="AA90" s="1365">
        <v>1.0092792101204395E-2</v>
      </c>
      <c r="AB90" s="1365">
        <v>1.241142675280571E-2</v>
      </c>
      <c r="AC90" s="1365">
        <v>1.1354279704391956E-2</v>
      </c>
      <c r="AD90" s="1365">
        <v>0.18792465329170227</v>
      </c>
      <c r="AE90" s="1365">
        <v>0.16165885329246521</v>
      </c>
      <c r="AF90" s="1365">
        <v>9.7639702260494232E-2</v>
      </c>
      <c r="AG90" s="1365">
        <v>4.1085410863161087E-2</v>
      </c>
      <c r="AH90" s="1365">
        <v>6.7900707945227623E-3</v>
      </c>
      <c r="AI90" s="1365">
        <v>8.1108985468745232E-3</v>
      </c>
      <c r="AJ90" s="1365">
        <v>8.0327661707997322E-3</v>
      </c>
      <c r="AK90" s="1365">
        <v>0.14822310209274292</v>
      </c>
      <c r="AL90" s="1365">
        <v>0.12298332154750824</v>
      </c>
      <c r="AM90" s="1365">
        <v>7.0029407739639282E-2</v>
      </c>
      <c r="AN90" s="1365">
        <v>3.3793497830629349E-2</v>
      </c>
      <c r="AO90" s="1365">
        <v>5.6423116475343704E-3</v>
      </c>
      <c r="AP90" s="1365">
        <v>6.8299821577966213E-3</v>
      </c>
      <c r="AQ90" s="1365">
        <v>6.6879247315227985E-3</v>
      </c>
      <c r="AR90" s="1365">
        <v>8.6548283696174622E-2</v>
      </c>
      <c r="AS90" s="1365">
        <v>6.5903499722480774E-2</v>
      </c>
      <c r="AT90" s="1365">
        <v>3.4458402544260025E-2</v>
      </c>
      <c r="AU90" s="1365">
        <v>1.9576698541641235E-2</v>
      </c>
      <c r="AV90" s="1365">
        <v>3.4805354662239552E-3</v>
      </c>
      <c r="AW90" s="1365">
        <v>4.4309310615062714E-3</v>
      </c>
      <c r="AX90" s="1365">
        <v>3.9569344371557236E-3</v>
      </c>
      <c r="AY90" s="1365">
        <v>3.829609602689743E-2</v>
      </c>
      <c r="AZ90" s="1365">
        <v>2.570653147995472E-2</v>
      </c>
      <c r="BA90" s="1365">
        <v>1.3203270733356476E-2</v>
      </c>
      <c r="BB90" s="1365">
        <v>7.3711210861802101E-3</v>
      </c>
      <c r="BC90" s="1365">
        <v>1.5315712662413716E-3</v>
      </c>
      <c r="BD90" s="1365">
        <v>1.9962436053901911E-3</v>
      </c>
      <c r="BE90" s="1365">
        <v>1.6043243231251836E-3</v>
      </c>
      <c r="BF90" s="1365">
        <v>9.5196723937988281E-2</v>
      </c>
      <c r="BG90" s="1365">
        <v>9.62638258934021E-2</v>
      </c>
      <c r="BH90" s="1365">
        <v>0.1022447943687439</v>
      </c>
      <c r="BI90" s="1365">
        <v>-3.9976462721824646E-3</v>
      </c>
      <c r="BJ90" s="1365">
        <v>2.4956315755844116E-3</v>
      </c>
      <c r="BK90" s="1365">
        <v>6.2553342431783676E-3</v>
      </c>
      <c r="BL90" s="1365">
        <v>-1.0734125040471554E-2</v>
      </c>
      <c r="BM90" s="1365">
        <v>0.53432941436767578</v>
      </c>
      <c r="BN90" s="1365">
        <v>0.55447056889533997</v>
      </c>
      <c r="BO90" s="1365">
        <v>0.52328461408615112</v>
      </c>
      <c r="BP90" s="1365">
        <v>1.1521734297275543E-2</v>
      </c>
      <c r="BQ90" s="1365">
        <v>8.485475555062294E-3</v>
      </c>
      <c r="BR90" s="1365">
        <v>1.8363212235271931E-2</v>
      </c>
      <c r="BS90" s="1365">
        <v>-7.1844449266791344E-3</v>
      </c>
      <c r="BT90" s="1365">
        <v>0.4391326904296875</v>
      </c>
      <c r="BU90" s="1365">
        <v>0.45820674300193787</v>
      </c>
      <c r="BV90" s="1365">
        <v>0.42103981971740723</v>
      </c>
      <c r="BW90" s="1365">
        <v>1.5519380569458008E-2</v>
      </c>
      <c r="BX90" s="1365">
        <v>5.9898439794778824E-3</v>
      </c>
      <c r="BY90" s="1365">
        <v>1.2107877992093563E-2</v>
      </c>
      <c r="BZ90" s="1365">
        <v>3.5496801137924194E-3</v>
      </c>
      <c r="CA90" s="1365">
        <v>5.5620020358593529E-2</v>
      </c>
      <c r="CB90" s="1365">
        <v>3.0649808200000003E-2</v>
      </c>
      <c r="CC90" s="1365">
        <v>2.7346940399999999E-2</v>
      </c>
      <c r="CD90" s="1365">
        <v>2.0132935800000005E-2</v>
      </c>
      <c r="CE90" s="1365">
        <v>1.7033969200000002E-2</v>
      </c>
      <c r="CF90" s="1365">
        <v>1.02481008E-2</v>
      </c>
      <c r="CG90" s="1365">
        <v>4.0954099999999998E-3</v>
      </c>
      <c r="CH90" s="1365">
        <v>2.4970212158593526E-2</v>
      </c>
    </row>
    <row r="91" spans="1:86" x14ac:dyDescent="0.2">
      <c r="A91" s="1365">
        <v>2002</v>
      </c>
      <c r="B91" s="1365">
        <v>1</v>
      </c>
      <c r="C91" s="1365">
        <v>1</v>
      </c>
      <c r="D91" s="1365">
        <v>0.87627631425857544</v>
      </c>
      <c r="E91" s="1365">
        <v>7.6163440942764282E-2</v>
      </c>
      <c r="F91" s="1365">
        <v>1.7555162310600281E-2</v>
      </c>
      <c r="G91" s="1365">
        <v>2.5403287261724472E-2</v>
      </c>
      <c r="H91" s="1365">
        <v>4.6017970889806747E-3</v>
      </c>
      <c r="I91" s="1365">
        <v>0.90648537874221802</v>
      </c>
      <c r="J91" s="1365">
        <v>0.90574276447296143</v>
      </c>
      <c r="K91" s="1365">
        <v>0.77332359552383423</v>
      </c>
      <c r="L91" s="1365">
        <v>8.0239281058311462E-2</v>
      </c>
      <c r="M91" s="1365">
        <v>1.5355630777776241E-2</v>
      </c>
      <c r="N91" s="1365">
        <v>2.0465150475502014E-2</v>
      </c>
      <c r="O91" s="1365">
        <v>1.6367187723517418E-2</v>
      </c>
      <c r="P91" s="1365">
        <v>0.45682361721992493</v>
      </c>
      <c r="Q91" s="1365">
        <v>0.44184619188308716</v>
      </c>
      <c r="R91" s="1365">
        <v>0.34165409207344055</v>
      </c>
      <c r="S91" s="1365">
        <v>6.5646976232528687E-2</v>
      </c>
      <c r="T91" s="1365">
        <v>1.0020768269896507E-2</v>
      </c>
      <c r="U91" s="1365">
        <v>1.1400069110095501E-2</v>
      </c>
      <c r="V91" s="1365">
        <v>1.3124263845384121E-2</v>
      </c>
      <c r="W91" s="1365">
        <v>0.33394196629524231</v>
      </c>
      <c r="X91" s="1365">
        <v>0.31577011942863464</v>
      </c>
      <c r="Y91" s="1365">
        <v>0.22594012320041656</v>
      </c>
      <c r="Z91" s="1365">
        <v>5.9954926371574402E-2</v>
      </c>
      <c r="AA91" s="1365">
        <v>8.53754673153162E-3</v>
      </c>
      <c r="AB91" s="1365">
        <v>9.2165069654583931E-3</v>
      </c>
      <c r="AC91" s="1365">
        <v>1.2121029198169708E-2</v>
      </c>
      <c r="AD91" s="1365">
        <v>0.17503757774829865</v>
      </c>
      <c r="AE91" s="1365">
        <v>0.15561634302139282</v>
      </c>
      <c r="AF91" s="1365">
        <v>9.1368988156318665E-2</v>
      </c>
      <c r="AG91" s="1365">
        <v>4.3595414608716965E-2</v>
      </c>
      <c r="AH91" s="1365">
        <v>5.7373633608222008E-3</v>
      </c>
      <c r="AI91" s="1365">
        <v>6.2237014062702656E-3</v>
      </c>
      <c r="AJ91" s="1365">
        <v>8.690880611538887E-3</v>
      </c>
      <c r="AK91" s="1365">
        <v>0.13568723201751709</v>
      </c>
      <c r="AL91" s="1365">
        <v>0.11723024398088455</v>
      </c>
      <c r="AM91" s="1365">
        <v>6.4156912267208099E-2</v>
      </c>
      <c r="AN91" s="1365">
        <v>3.5998139530420303E-2</v>
      </c>
      <c r="AO91" s="1365">
        <v>4.7334637492895126E-3</v>
      </c>
      <c r="AP91" s="1365">
        <v>5.1956544630229473E-3</v>
      </c>
      <c r="AQ91" s="1365">
        <v>7.1460693143308163E-3</v>
      </c>
      <c r="AR91" s="1365">
        <v>7.6319940388202667E-2</v>
      </c>
      <c r="AS91" s="1365">
        <v>6.1452612280845642E-2</v>
      </c>
      <c r="AT91" s="1365">
        <v>2.9077135026454926E-2</v>
      </c>
      <c r="AU91" s="1365">
        <v>2.1477675065398216E-2</v>
      </c>
      <c r="AV91" s="1365">
        <v>3.009905805811286E-3</v>
      </c>
      <c r="AW91" s="1365">
        <v>3.3897405955940485E-3</v>
      </c>
      <c r="AX91" s="1365">
        <v>4.4981543906033039E-3</v>
      </c>
      <c r="AY91" s="1365">
        <v>3.2792501151561737E-2</v>
      </c>
      <c r="AZ91" s="1365">
        <v>2.3763580247759819E-2</v>
      </c>
      <c r="BA91" s="1365">
        <v>1.0211436077952385E-2</v>
      </c>
      <c r="BB91" s="1365">
        <v>8.5175130516290665E-3</v>
      </c>
      <c r="BC91" s="1365">
        <v>1.4635830884799361E-3</v>
      </c>
      <c r="BD91" s="1365">
        <v>1.5997067093849182E-3</v>
      </c>
      <c r="BE91" s="1365">
        <v>1.9713414367288351E-3</v>
      </c>
      <c r="BF91" s="1365">
        <v>9.3514621257781982E-2</v>
      </c>
      <c r="BG91" s="1365">
        <v>9.4257235527038574E-2</v>
      </c>
      <c r="BH91" s="1365">
        <v>0.10295271873474121</v>
      </c>
      <c r="BI91" s="1365">
        <v>-4.0758401155471802E-3</v>
      </c>
      <c r="BJ91" s="1365">
        <v>2.1995315328240395E-3</v>
      </c>
      <c r="BK91" s="1365">
        <v>4.9381367862224579E-3</v>
      </c>
      <c r="BL91" s="1365">
        <v>-1.1765390634536743E-2</v>
      </c>
      <c r="BM91" s="1365">
        <v>0.54317638278007507</v>
      </c>
      <c r="BN91" s="1365">
        <v>0.55815380811691284</v>
      </c>
      <c r="BO91" s="1365">
        <v>0.53462222218513489</v>
      </c>
      <c r="BP91" s="1365">
        <v>1.0516464710235596E-2</v>
      </c>
      <c r="BQ91" s="1365">
        <v>7.5343940407037735E-3</v>
      </c>
      <c r="BR91" s="1365">
        <v>1.4003218151628971E-2</v>
      </c>
      <c r="BS91" s="1365">
        <v>-8.5224667564034462E-3</v>
      </c>
      <c r="BT91" s="1365">
        <v>0.44966176152229309</v>
      </c>
      <c r="BU91" s="1365">
        <v>0.46389657258987427</v>
      </c>
      <c r="BV91" s="1365">
        <v>0.43166950345039368</v>
      </c>
      <c r="BW91" s="1365">
        <v>1.4592304825782776E-2</v>
      </c>
      <c r="BX91" s="1365">
        <v>5.334862507879734E-3</v>
      </c>
      <c r="BY91" s="1365">
        <v>9.0650813654065132E-3</v>
      </c>
      <c r="BZ91" s="1365">
        <v>3.242923878133297E-3</v>
      </c>
      <c r="CA91" s="1365">
        <v>4.0934589103999615E-2</v>
      </c>
      <c r="CB91" s="1365">
        <v>2.2198736E-2</v>
      </c>
      <c r="CC91" s="1365">
        <v>1.9544019399999998E-2</v>
      </c>
      <c r="CD91" s="1365">
        <v>1.4254539E-2</v>
      </c>
      <c r="CE91" s="1365">
        <v>1.20210588E-2</v>
      </c>
      <c r="CF91" s="1365">
        <v>7.7724759999999986E-3</v>
      </c>
      <c r="CG91" s="1365">
        <v>3.2860581000000002E-3</v>
      </c>
      <c r="CH91" s="1365">
        <v>1.8735853103999615E-2</v>
      </c>
    </row>
    <row r="92" spans="1:86" x14ac:dyDescent="0.2">
      <c r="A92" s="1365">
        <v>2003</v>
      </c>
      <c r="B92" s="1365">
        <v>1</v>
      </c>
      <c r="C92" s="1365">
        <v>1</v>
      </c>
      <c r="D92" s="1365">
        <v>0.87470912933349609</v>
      </c>
      <c r="E92" s="1365">
        <v>7.8374862670898438E-2</v>
      </c>
      <c r="F92" s="1365">
        <v>1.9042074680328369E-2</v>
      </c>
      <c r="G92" s="1365">
        <v>2.0974006503820419E-2</v>
      </c>
      <c r="H92" s="1365">
        <v>6.8999510258436203E-3</v>
      </c>
      <c r="I92" s="1365">
        <v>0.90885531902313232</v>
      </c>
      <c r="J92" s="1365">
        <v>0.90770572423934937</v>
      </c>
      <c r="K92" s="1365">
        <v>0.77427875995635986</v>
      </c>
      <c r="L92" s="1365">
        <v>8.1606373190879822E-2</v>
      </c>
      <c r="M92" s="1365">
        <v>1.6714530065655708E-2</v>
      </c>
      <c r="N92" s="1365">
        <v>1.6725605353713036E-2</v>
      </c>
      <c r="O92" s="1365">
        <v>1.8380424007773399E-2</v>
      </c>
      <c r="P92" s="1365">
        <v>0.46379798650741577</v>
      </c>
      <c r="Q92" s="1365">
        <v>0.44535726308822632</v>
      </c>
      <c r="R92" s="1365">
        <v>0.34287276864051819</v>
      </c>
      <c r="S92" s="1365">
        <v>6.7033581435680389E-2</v>
      </c>
      <c r="T92" s="1365">
        <v>1.1494431644678116E-2</v>
      </c>
      <c r="U92" s="1365">
        <v>9.6429046243429184E-3</v>
      </c>
      <c r="V92" s="1365">
        <v>1.4313574880361557E-2</v>
      </c>
      <c r="W92" s="1365">
        <v>0.34059125185012817</v>
      </c>
      <c r="X92" s="1365">
        <v>0.318309485912323</v>
      </c>
      <c r="Y92" s="1365">
        <v>0.22647956013679504</v>
      </c>
      <c r="Z92" s="1365">
        <v>6.0949418693780899E-2</v>
      </c>
      <c r="AA92" s="1365">
        <v>9.9974516779184341E-3</v>
      </c>
      <c r="AB92" s="1365">
        <v>8.2169733941555023E-3</v>
      </c>
      <c r="AC92" s="1365">
        <v>1.2666236609220505E-2</v>
      </c>
      <c r="AD92" s="1365">
        <v>0.18170766532421112</v>
      </c>
      <c r="AE92" s="1365">
        <v>0.15796266496181488</v>
      </c>
      <c r="AF92" s="1365">
        <v>9.0920068323612213E-2</v>
      </c>
      <c r="AG92" s="1365">
        <v>4.4951099902391434E-2</v>
      </c>
      <c r="AH92" s="1365">
        <v>7.140659261494875E-3</v>
      </c>
      <c r="AI92" s="1365">
        <v>5.5920206941664219E-3</v>
      </c>
      <c r="AJ92" s="1365">
        <v>9.3584721907973289E-3</v>
      </c>
      <c r="AK92" s="1365">
        <v>0.14187824726104736</v>
      </c>
      <c r="AL92" s="1365">
        <v>0.11939836293458939</v>
      </c>
      <c r="AM92" s="1365">
        <v>6.3673965632915497E-2</v>
      </c>
      <c r="AN92" s="1365">
        <v>3.7103611975908279E-2</v>
      </c>
      <c r="AO92" s="1365">
        <v>6.0810018330812454E-3</v>
      </c>
      <c r="AP92" s="1365">
        <v>4.7624502331018448E-3</v>
      </c>
      <c r="AQ92" s="1365">
        <v>7.7773360535502434E-3</v>
      </c>
      <c r="AR92" s="1365">
        <v>8.1551261246204376E-2</v>
      </c>
      <c r="AS92" s="1365">
        <v>6.3446708023548126E-2</v>
      </c>
      <c r="AT92" s="1365">
        <v>2.908652275800705E-2</v>
      </c>
      <c r="AU92" s="1365">
        <v>2.2300271317362785E-2</v>
      </c>
      <c r="AV92" s="1365">
        <v>4.0366002358496189E-3</v>
      </c>
      <c r="AW92" s="1365">
        <v>3.1173950992524624E-3</v>
      </c>
      <c r="AX92" s="1365">
        <v>4.9059144221246243E-3</v>
      </c>
      <c r="AY92" s="1365">
        <v>3.6295089870691299E-2</v>
      </c>
      <c r="AZ92" s="1365">
        <v>2.5278741493821144E-2</v>
      </c>
      <c r="BA92" s="1365">
        <v>1.02583859115839E-2</v>
      </c>
      <c r="BB92" s="1365">
        <v>9.1407857835292816E-3</v>
      </c>
      <c r="BC92" s="1365">
        <v>2.0690802484750748E-3</v>
      </c>
      <c r="BD92" s="1365">
        <v>1.5422189608216286E-3</v>
      </c>
      <c r="BE92" s="1365">
        <v>2.2682712879031897E-3</v>
      </c>
      <c r="BF92" s="1365">
        <v>9.1144680976867676E-2</v>
      </c>
      <c r="BG92" s="1365">
        <v>9.2294275760650635E-2</v>
      </c>
      <c r="BH92" s="1365">
        <v>0.10043036937713623</v>
      </c>
      <c r="BI92" s="1365">
        <v>-3.2315105199813843E-3</v>
      </c>
      <c r="BJ92" s="1365">
        <v>2.3275446146726608E-3</v>
      </c>
      <c r="BK92" s="1365">
        <v>4.2484011501073837E-3</v>
      </c>
      <c r="BL92" s="1365">
        <v>-1.1480472981929779E-2</v>
      </c>
      <c r="BM92" s="1365">
        <v>0.53620201349258423</v>
      </c>
      <c r="BN92" s="1365">
        <v>0.55464273691177368</v>
      </c>
      <c r="BO92" s="1365">
        <v>0.53183636069297791</v>
      </c>
      <c r="BP92" s="1365">
        <v>1.1341281235218048E-2</v>
      </c>
      <c r="BQ92" s="1365">
        <v>7.5476430356502533E-3</v>
      </c>
      <c r="BR92" s="1365">
        <v>1.1331101879477501E-2</v>
      </c>
      <c r="BS92" s="1365">
        <v>-7.4136238545179367E-3</v>
      </c>
      <c r="BT92" s="1365">
        <v>0.44505733251571655</v>
      </c>
      <c r="BU92" s="1365">
        <v>0.46234846115112305</v>
      </c>
      <c r="BV92" s="1365">
        <v>0.43140599131584167</v>
      </c>
      <c r="BW92" s="1365">
        <v>1.4572791755199432E-2</v>
      </c>
      <c r="BX92" s="1365">
        <v>5.2200984209775925E-3</v>
      </c>
      <c r="BY92" s="1365">
        <v>7.0827007293701172E-3</v>
      </c>
      <c r="BZ92" s="1365">
        <v>4.0668491274118423E-3</v>
      </c>
      <c r="CA92" s="1365">
        <v>4.9320270615728259E-2</v>
      </c>
      <c r="CB92" s="1365">
        <v>2.7188079599999998E-2</v>
      </c>
      <c r="CC92" s="1365">
        <v>2.3963013500000001E-2</v>
      </c>
      <c r="CD92" s="1365">
        <v>1.7563041599999999E-2</v>
      </c>
      <c r="CE92" s="1365">
        <v>1.48519098E-2</v>
      </c>
      <c r="CF92" s="1365">
        <v>9.6546636000000002E-3</v>
      </c>
      <c r="CG92" s="1365">
        <v>4.2279796E-3</v>
      </c>
      <c r="CH92" s="1365">
        <v>2.2132191015728261E-2</v>
      </c>
    </row>
    <row r="93" spans="1:86" x14ac:dyDescent="0.2">
      <c r="A93" s="1365">
        <v>2004</v>
      </c>
      <c r="B93" s="1365">
        <v>1</v>
      </c>
      <c r="C93" s="1365">
        <v>1</v>
      </c>
      <c r="D93" s="1365">
        <v>0.86707603931427002</v>
      </c>
      <c r="E93" s="1365">
        <v>8.6122497916221619E-2</v>
      </c>
      <c r="F93" s="1365">
        <v>2.3024637252092361E-2</v>
      </c>
      <c r="G93" s="1365">
        <v>1.9387980923056602E-2</v>
      </c>
      <c r="H93" s="1365">
        <v>4.3888404034078121E-3</v>
      </c>
      <c r="I93" s="1365">
        <v>0.91163796186447144</v>
      </c>
      <c r="J93" s="1365">
        <v>0.90978693962097168</v>
      </c>
      <c r="K93" s="1365">
        <v>0.76681548357009888</v>
      </c>
      <c r="L93" s="1365">
        <v>9.0133935213088989E-2</v>
      </c>
      <c r="M93" s="1365">
        <v>2.0693324506282806E-2</v>
      </c>
      <c r="N93" s="1365">
        <v>1.5688158571720123E-2</v>
      </c>
      <c r="O93" s="1365">
        <v>1.6456054523587227E-2</v>
      </c>
      <c r="P93" s="1365">
        <v>0.48177981376647949</v>
      </c>
      <c r="Q93" s="1365">
        <v>0.45521891117095947</v>
      </c>
      <c r="R93" s="1365">
        <v>0.3430837094783783</v>
      </c>
      <c r="S93" s="1365">
        <v>7.5066469609737396E-2</v>
      </c>
      <c r="T93" s="1365">
        <v>1.4784684404730797E-2</v>
      </c>
      <c r="U93" s="1365">
        <v>9.4913169741630554E-3</v>
      </c>
      <c r="V93" s="1365">
        <v>1.2792742811143398E-2</v>
      </c>
      <c r="W93" s="1365">
        <v>0.36215081810951233</v>
      </c>
      <c r="X93" s="1365">
        <v>0.33003696799278259</v>
      </c>
      <c r="Y93" s="1365">
        <v>0.2287975400686264</v>
      </c>
      <c r="Z93" s="1365">
        <v>6.8623632192611694E-2</v>
      </c>
      <c r="AA93" s="1365">
        <v>1.3017386198043823E-2</v>
      </c>
      <c r="AB93" s="1365">
        <v>8.1343511119484901E-3</v>
      </c>
      <c r="AC93" s="1365">
        <v>1.1464064009487629E-2</v>
      </c>
      <c r="AD93" s="1365">
        <v>0.2038642019033432</v>
      </c>
      <c r="AE93" s="1365">
        <v>0.16958081722259521</v>
      </c>
      <c r="AF93" s="1365">
        <v>9.5245204865932465E-2</v>
      </c>
      <c r="AG93" s="1365">
        <v>5.1026444882154465E-2</v>
      </c>
      <c r="AH93" s="1365">
        <v>9.5858871936798096E-3</v>
      </c>
      <c r="AI93" s="1365">
        <v>5.6639164686203003E-3</v>
      </c>
      <c r="AJ93" s="1365">
        <v>8.059362880885601E-3</v>
      </c>
      <c r="AK93" s="1365">
        <v>0.1627439558506012</v>
      </c>
      <c r="AL93" s="1365">
        <v>0.13030502200126648</v>
      </c>
      <c r="AM93" s="1365">
        <v>6.7974023520946503E-2</v>
      </c>
      <c r="AN93" s="1365">
        <v>4.2419526726007462E-2</v>
      </c>
      <c r="AO93" s="1365">
        <v>8.2594370469450951E-3</v>
      </c>
      <c r="AP93" s="1365">
        <v>4.8265364021062851E-3</v>
      </c>
      <c r="AQ93" s="1365">
        <v>6.8255048245191574E-3</v>
      </c>
      <c r="AR93" s="1365">
        <v>9.767623245716095E-2</v>
      </c>
      <c r="AS93" s="1365">
        <v>7.1777567267417908E-2</v>
      </c>
      <c r="AT93" s="1365">
        <v>3.2726846635341644E-2</v>
      </c>
      <c r="AU93" s="1365">
        <v>2.5540661066770554E-2</v>
      </c>
      <c r="AV93" s="1365">
        <v>5.772419273853302E-3</v>
      </c>
      <c r="AW93" s="1365">
        <v>3.2712444663047791E-3</v>
      </c>
      <c r="AX93" s="1365">
        <v>4.4663934968411922E-3</v>
      </c>
      <c r="AY93" s="1365">
        <v>4.491109773516655E-2</v>
      </c>
      <c r="AZ93" s="1365">
        <v>2.9899092391133308E-2</v>
      </c>
      <c r="BA93" s="1365">
        <v>1.2377144768834114E-2</v>
      </c>
      <c r="BB93" s="1365">
        <v>1.0518859140574932E-2</v>
      </c>
      <c r="BC93" s="1365">
        <v>3.2028760761022568E-3</v>
      </c>
      <c r="BD93" s="1365">
        <v>1.6138427890837193E-3</v>
      </c>
      <c r="BE93" s="1365">
        <v>2.1863689180463552E-3</v>
      </c>
      <c r="BF93" s="1365">
        <v>8.8362038135528564E-2</v>
      </c>
      <c r="BG93" s="1365">
        <v>9.021306037902832E-2</v>
      </c>
      <c r="BH93" s="1365">
        <v>0.10026055574417114</v>
      </c>
      <c r="BI93" s="1365">
        <v>-4.0114372968673706E-3</v>
      </c>
      <c r="BJ93" s="1365">
        <v>2.3313127458095551E-3</v>
      </c>
      <c r="BK93" s="1365">
        <v>3.6998223513364792E-3</v>
      </c>
      <c r="BL93" s="1365">
        <v>-1.2067214120179415E-2</v>
      </c>
      <c r="BM93" s="1365">
        <v>0.51822018623352051</v>
      </c>
      <c r="BN93" s="1365">
        <v>0.54478108882904053</v>
      </c>
      <c r="BO93" s="1365">
        <v>0.52399232983589172</v>
      </c>
      <c r="BP93" s="1365">
        <v>1.1056028306484222E-2</v>
      </c>
      <c r="BQ93" s="1365">
        <v>8.2399528473615646E-3</v>
      </c>
      <c r="BR93" s="1365">
        <v>9.8966639488935471E-3</v>
      </c>
      <c r="BS93" s="1365">
        <v>-8.4039024077355862E-3</v>
      </c>
      <c r="BT93" s="1365">
        <v>0.42985814809799194</v>
      </c>
      <c r="BU93" s="1365">
        <v>0.45456802845001221</v>
      </c>
      <c r="BV93" s="1365">
        <v>0.42373177409172058</v>
      </c>
      <c r="BW93" s="1365">
        <v>1.5067465603351593E-2</v>
      </c>
      <c r="BX93" s="1365">
        <v>5.9086401015520096E-3</v>
      </c>
      <c r="BY93" s="1365">
        <v>6.1968415975570679E-3</v>
      </c>
      <c r="BZ93" s="1365">
        <v>3.6633117124438286E-3</v>
      </c>
      <c r="CA93" s="1365">
        <v>7.3902058633731504E-2</v>
      </c>
      <c r="CB93" s="1365">
        <v>4.11466204E-2</v>
      </c>
      <c r="CC93" s="1365">
        <v>3.6080533200000001E-2</v>
      </c>
      <c r="CD93" s="1365">
        <v>2.6199646899999995E-2</v>
      </c>
      <c r="CE93" s="1365">
        <v>2.2312303300000003E-2</v>
      </c>
      <c r="CF93" s="1365">
        <v>1.4533643999999998E-2</v>
      </c>
      <c r="CG93" s="1365">
        <v>6.5992780000000001E-3</v>
      </c>
      <c r="CH93" s="1365">
        <v>3.2755438233731504E-2</v>
      </c>
    </row>
    <row r="94" spans="1:86" x14ac:dyDescent="0.2">
      <c r="A94" s="1365">
        <v>2005</v>
      </c>
      <c r="B94" s="1365">
        <v>1</v>
      </c>
      <c r="C94" s="1365">
        <v>1</v>
      </c>
      <c r="D94" s="1365">
        <v>0.85795128345489502</v>
      </c>
      <c r="E94" s="1365">
        <v>9.5605410635471344E-2</v>
      </c>
      <c r="F94" s="1365">
        <v>2.4836363270878792E-2</v>
      </c>
      <c r="G94" s="1365">
        <v>2.4082085117697716E-2</v>
      </c>
      <c r="H94" s="1365">
        <v>-2.4751641321927309E-3</v>
      </c>
      <c r="I94" s="1365">
        <v>0.92110270261764526</v>
      </c>
      <c r="J94" s="1365">
        <v>0.91962695121765137</v>
      </c>
      <c r="K94" s="1365">
        <v>0.75883293151855469</v>
      </c>
      <c r="L94" s="1365">
        <v>0.10183504968881607</v>
      </c>
      <c r="M94" s="1365">
        <v>2.2270098328590393E-2</v>
      </c>
      <c r="N94" s="1365">
        <v>1.9973674789071083E-2</v>
      </c>
      <c r="O94" s="1365">
        <v>1.6715051606297493E-2</v>
      </c>
      <c r="P94" s="1365">
        <v>0.50543123483657837</v>
      </c>
      <c r="Q94" s="1365">
        <v>0.47214055061340332</v>
      </c>
      <c r="R94" s="1365">
        <v>0.343048095703125</v>
      </c>
      <c r="S94" s="1365">
        <v>8.6397498846054077E-2</v>
      </c>
      <c r="T94" s="1365">
        <v>1.6139255836606026E-2</v>
      </c>
      <c r="U94" s="1365">
        <v>1.2979177758097649E-2</v>
      </c>
      <c r="V94" s="1365">
        <v>1.3576929457485676E-2</v>
      </c>
      <c r="W94" s="1365">
        <v>0.38768139481544495</v>
      </c>
      <c r="X94" s="1365">
        <v>0.34731215238571167</v>
      </c>
      <c r="Y94" s="1365">
        <v>0.23031540215015411</v>
      </c>
      <c r="Z94" s="1365">
        <v>7.9589307308197021E-2</v>
      </c>
      <c r="AA94" s="1365">
        <v>1.4168540015816689E-2</v>
      </c>
      <c r="AB94" s="1365">
        <v>1.1082329787313938E-2</v>
      </c>
      <c r="AC94" s="1365">
        <v>1.2156577780842781E-2</v>
      </c>
      <c r="AD94" s="1365">
        <v>0.22820383310317993</v>
      </c>
      <c r="AE94" s="1365">
        <v>0.18522919714450836</v>
      </c>
      <c r="AF94" s="1365">
        <v>9.7887806594371796E-2</v>
      </c>
      <c r="AG94" s="1365">
        <v>5.9774365276098251E-2</v>
      </c>
      <c r="AH94" s="1365">
        <v>1.0454585775732994E-2</v>
      </c>
      <c r="AI94" s="1365">
        <v>8.0994395539164543E-3</v>
      </c>
      <c r="AJ94" s="1365">
        <v>9.013000875711441E-3</v>
      </c>
      <c r="AK94" s="1365">
        <v>0.18499863147735596</v>
      </c>
      <c r="AL94" s="1365">
        <v>0.14429381489753723</v>
      </c>
      <c r="AM94" s="1365">
        <v>7.0402726531028748E-2</v>
      </c>
      <c r="AN94" s="1365">
        <v>5.0452627241611481E-2</v>
      </c>
      <c r="AO94" s="1365">
        <v>8.9007019996643066E-3</v>
      </c>
      <c r="AP94" s="1365">
        <v>7.030717097222805E-3</v>
      </c>
      <c r="AQ94" s="1365">
        <v>7.5070392340421677E-3</v>
      </c>
      <c r="AR94" s="1365">
        <v>0.11448153108358383</v>
      </c>
      <c r="AS94" s="1365">
        <v>8.1666819751262665E-2</v>
      </c>
      <c r="AT94" s="1365">
        <v>3.4632027149200439E-2</v>
      </c>
      <c r="AU94" s="1365">
        <v>3.1218037009239197E-2</v>
      </c>
      <c r="AV94" s="1365">
        <v>6.0916622169315815E-3</v>
      </c>
      <c r="AW94" s="1365">
        <v>4.8828041180968285E-3</v>
      </c>
      <c r="AX94" s="1365">
        <v>4.8422934487462044E-3</v>
      </c>
      <c r="AY94" s="1365">
        <v>5.3380269557237625E-2</v>
      </c>
      <c r="AZ94" s="1365">
        <v>3.4610338509082794E-2</v>
      </c>
      <c r="BA94" s="1365">
        <v>1.2975519523024559E-2</v>
      </c>
      <c r="BB94" s="1365">
        <v>1.3394486159086227E-2</v>
      </c>
      <c r="BC94" s="1365">
        <v>3.2188538461923599E-3</v>
      </c>
      <c r="BD94" s="1365">
        <v>2.5584911927580833E-3</v>
      </c>
      <c r="BE94" s="1365">
        <v>2.4629887193441391E-3</v>
      </c>
      <c r="BF94" s="1365">
        <v>7.8897297382354736E-2</v>
      </c>
      <c r="BG94" s="1365">
        <v>8.0373048782348633E-2</v>
      </c>
      <c r="BH94" s="1365">
        <v>9.9118351936340332E-2</v>
      </c>
      <c r="BI94" s="1365">
        <v>-6.2296390533447266E-3</v>
      </c>
      <c r="BJ94" s="1365">
        <v>2.5662649422883987E-3</v>
      </c>
      <c r="BK94" s="1365">
        <v>4.1084103286266327E-3</v>
      </c>
      <c r="BL94" s="1365">
        <v>-1.9190215738490224E-2</v>
      </c>
      <c r="BM94" s="1365">
        <v>0.49456876516342163</v>
      </c>
      <c r="BN94" s="1365">
        <v>0.52785944938659668</v>
      </c>
      <c r="BO94" s="1365">
        <v>0.51490318775177002</v>
      </c>
      <c r="BP94" s="1365">
        <v>9.2079117894172668E-3</v>
      </c>
      <c r="BQ94" s="1365">
        <v>8.6971074342727661E-3</v>
      </c>
      <c r="BR94" s="1365">
        <v>1.1102907359600067E-2</v>
      </c>
      <c r="BS94" s="1365">
        <v>-1.6052093589678407E-2</v>
      </c>
      <c r="BT94" s="1365">
        <v>0.41567146778106689</v>
      </c>
      <c r="BU94" s="1365">
        <v>0.44748640060424805</v>
      </c>
      <c r="BV94" s="1365">
        <v>0.41578483581542969</v>
      </c>
      <c r="BW94" s="1365">
        <v>1.5437550842761993E-2</v>
      </c>
      <c r="BX94" s="1365">
        <v>6.1308424919843674E-3</v>
      </c>
      <c r="BY94" s="1365">
        <v>6.9944970309734344E-3</v>
      </c>
      <c r="BZ94" s="1365">
        <v>3.1381221488118172E-3</v>
      </c>
      <c r="CA94" s="1365">
        <v>9.7077109330883135E-2</v>
      </c>
      <c r="CB94" s="1365">
        <v>5.4218903499999999E-2</v>
      </c>
      <c r="CC94" s="1365">
        <v>4.7471883599999994E-2</v>
      </c>
      <c r="CD94" s="1365">
        <v>3.4599948900000004E-2</v>
      </c>
      <c r="CE94" s="1365">
        <v>2.9798695200000006E-2</v>
      </c>
      <c r="CF94" s="1365">
        <v>1.9400947799999999E-2</v>
      </c>
      <c r="CG94" s="1365">
        <v>8.8608312000000005E-3</v>
      </c>
      <c r="CH94" s="1365">
        <v>4.2858205830883137E-2</v>
      </c>
    </row>
    <row r="95" spans="1:86" x14ac:dyDescent="0.2">
      <c r="A95" s="1365">
        <v>2006</v>
      </c>
      <c r="B95" s="1365">
        <v>1</v>
      </c>
      <c r="C95" s="1365">
        <v>1</v>
      </c>
      <c r="D95" s="1365">
        <v>0.84255540370941162</v>
      </c>
      <c r="E95" s="1365">
        <v>9.5260277390480042E-2</v>
      </c>
      <c r="F95" s="1365">
        <v>2.7415381744503975E-2</v>
      </c>
      <c r="G95" s="1365">
        <v>3.0186885967850685E-2</v>
      </c>
      <c r="H95" s="1365">
        <v>4.5820260420441628E-3</v>
      </c>
      <c r="I95" s="1365">
        <v>0.9149053692817688</v>
      </c>
      <c r="J95" s="1365">
        <v>0.91165494918823242</v>
      </c>
      <c r="K95" s="1365">
        <v>0.74517941474914551</v>
      </c>
      <c r="L95" s="1365">
        <v>9.925437718629837E-2</v>
      </c>
      <c r="M95" s="1365">
        <v>2.5070268660783768E-2</v>
      </c>
      <c r="N95" s="1365">
        <v>2.5827806442975998E-2</v>
      </c>
      <c r="O95" s="1365">
        <v>1.6323050484061241E-2</v>
      </c>
      <c r="P95" s="1365">
        <v>0.50885182619094849</v>
      </c>
      <c r="Q95" s="1365">
        <v>0.47231993079185486</v>
      </c>
      <c r="R95" s="1365">
        <v>0.33951231837272644</v>
      </c>
      <c r="S95" s="1365">
        <v>8.4291756153106689E-2</v>
      </c>
      <c r="T95" s="1365">
        <v>1.835138164460659E-2</v>
      </c>
      <c r="U95" s="1365">
        <v>1.672973670065403E-2</v>
      </c>
      <c r="V95" s="1365">
        <v>1.3434739783406258E-2</v>
      </c>
      <c r="W95" s="1365">
        <v>0.39331269264221191</v>
      </c>
      <c r="X95" s="1365">
        <v>0.34913709759712219</v>
      </c>
      <c r="Y95" s="1365">
        <v>0.22869135439395905</v>
      </c>
      <c r="Z95" s="1365">
        <v>7.7957265079021454E-2</v>
      </c>
      <c r="AA95" s="1365">
        <v>1.610964722931385E-2</v>
      </c>
      <c r="AB95" s="1365">
        <v>1.4431069605052471E-2</v>
      </c>
      <c r="AC95" s="1365">
        <v>1.200422178953886E-2</v>
      </c>
      <c r="AD95" s="1365">
        <v>0.2349134236574173</v>
      </c>
      <c r="AE95" s="1365">
        <v>0.18706008791923523</v>
      </c>
      <c r="AF95" s="1365">
        <v>9.7105823457241058E-2</v>
      </c>
      <c r="AG95" s="1365">
        <v>5.9257786720991135E-2</v>
      </c>
      <c r="AH95" s="1365">
        <v>1.1738034896552563E-2</v>
      </c>
      <c r="AI95" s="1365">
        <v>1.0400308296084404E-2</v>
      </c>
      <c r="AJ95" s="1365">
        <v>8.5581429302692413E-3</v>
      </c>
      <c r="AK95" s="1365">
        <v>0.19150185585021973</v>
      </c>
      <c r="AL95" s="1365">
        <v>0.14584116637706757</v>
      </c>
      <c r="AM95" s="1365">
        <v>6.9397158920764923E-2</v>
      </c>
      <c r="AN95" s="1365">
        <v>5.0193488597869873E-2</v>
      </c>
      <c r="AO95" s="1365">
        <v>1.0024935007095337E-2</v>
      </c>
      <c r="AP95" s="1365">
        <v>9.0793846175074577E-3</v>
      </c>
      <c r="AQ95" s="1365">
        <v>7.146195974200964E-3</v>
      </c>
      <c r="AR95" s="1365">
        <v>0.11918225139379501</v>
      </c>
      <c r="AS95" s="1365">
        <v>8.2212910056114197E-2</v>
      </c>
      <c r="AT95" s="1365">
        <v>3.3638916909694672E-2</v>
      </c>
      <c r="AU95" s="1365">
        <v>3.0974265187978745E-2</v>
      </c>
      <c r="AV95" s="1365">
        <v>6.7847659811377525E-3</v>
      </c>
      <c r="AW95" s="1365">
        <v>6.2087727710604668E-3</v>
      </c>
      <c r="AX95" s="1365">
        <v>4.6061845496296883E-3</v>
      </c>
      <c r="AY95" s="1365">
        <v>5.6408710777759552E-2</v>
      </c>
      <c r="AZ95" s="1365">
        <v>3.436877578496933E-2</v>
      </c>
      <c r="BA95" s="1365">
        <v>1.2475696392357349E-2</v>
      </c>
      <c r="BB95" s="1365">
        <v>1.2605223804712296E-2</v>
      </c>
      <c r="BC95" s="1365">
        <v>3.7159502971917391E-3</v>
      </c>
      <c r="BD95" s="1365">
        <v>3.276182571426034E-3</v>
      </c>
      <c r="BE95" s="1365">
        <v>2.2957231849431992E-3</v>
      </c>
      <c r="BF95" s="1365">
        <v>8.5094630718231201E-2</v>
      </c>
      <c r="BG95" s="1365">
        <v>8.8345050811767578E-2</v>
      </c>
      <c r="BH95" s="1365">
        <v>9.7375988960266113E-2</v>
      </c>
      <c r="BI95" s="1365">
        <v>-3.9940997958183289E-3</v>
      </c>
      <c r="BJ95" s="1365">
        <v>2.3451130837202072E-3</v>
      </c>
      <c r="BK95" s="1365">
        <v>4.3590795248746872E-3</v>
      </c>
      <c r="BL95" s="1365">
        <v>-1.1741024442017078E-2</v>
      </c>
      <c r="BM95" s="1365">
        <v>0.49114817380905151</v>
      </c>
      <c r="BN95" s="1365">
        <v>0.52768006920814514</v>
      </c>
      <c r="BO95" s="1365">
        <v>0.50304308533668518</v>
      </c>
      <c r="BP95" s="1365">
        <v>1.0968521237373352E-2</v>
      </c>
      <c r="BQ95" s="1365">
        <v>9.0640000998973846E-3</v>
      </c>
      <c r="BR95" s="1365">
        <v>1.3457149267196655E-2</v>
      </c>
      <c r="BS95" s="1365">
        <v>-8.8527137413620949E-3</v>
      </c>
      <c r="BT95" s="1365">
        <v>0.40605354309082031</v>
      </c>
      <c r="BU95" s="1365">
        <v>0.43933501839637756</v>
      </c>
      <c r="BV95" s="1365">
        <v>0.40566709637641907</v>
      </c>
      <c r="BW95" s="1365">
        <v>1.4962621033191681E-2</v>
      </c>
      <c r="BX95" s="1365">
        <v>6.7188870161771774E-3</v>
      </c>
      <c r="BY95" s="1365">
        <v>9.0980697423219681E-3</v>
      </c>
      <c r="BZ95" s="1365">
        <v>2.8883107006549835E-3</v>
      </c>
      <c r="CA95" s="1365">
        <v>0.10552945613954985</v>
      </c>
      <c r="CB95" s="1365">
        <v>6.1226658599999997E-2</v>
      </c>
      <c r="CC95" s="1365">
        <v>5.3678580899999995E-2</v>
      </c>
      <c r="CD95" s="1365">
        <v>3.91952536E-2</v>
      </c>
      <c r="CE95" s="1365">
        <v>3.3949649400000004E-2</v>
      </c>
      <c r="CF95" s="1365">
        <v>2.2043712E-2</v>
      </c>
      <c r="CG95" s="1365">
        <v>1.03062845E-2</v>
      </c>
      <c r="CH95" s="1365">
        <v>4.4302797539549854E-2</v>
      </c>
    </row>
    <row r="96" spans="1:86" x14ac:dyDescent="0.2">
      <c r="A96" s="1365">
        <v>2007</v>
      </c>
      <c r="B96" s="1365">
        <v>1</v>
      </c>
      <c r="C96" s="1365">
        <v>1</v>
      </c>
      <c r="D96" s="1365">
        <v>0.84308987855911255</v>
      </c>
      <c r="E96" s="1365">
        <v>8.7634600698947906E-2</v>
      </c>
      <c r="F96" s="1365">
        <v>3.0471593141555786E-2</v>
      </c>
      <c r="G96" s="1365">
        <v>3.4121200442314148E-2</v>
      </c>
      <c r="H96" s="1365">
        <v>4.6826996840536594E-3</v>
      </c>
      <c r="I96" s="1365">
        <v>0.91471230983734131</v>
      </c>
      <c r="J96" s="1365">
        <v>0.91104227304458618</v>
      </c>
      <c r="K96" s="1365">
        <v>0.74281466007232666</v>
      </c>
      <c r="L96" s="1365">
        <v>9.3679323792457581E-2</v>
      </c>
      <c r="M96" s="1365">
        <v>2.8021467849612236E-2</v>
      </c>
      <c r="N96" s="1365">
        <v>2.9550889506936073E-2</v>
      </c>
      <c r="O96" s="1365">
        <v>1.6971942037343979E-2</v>
      </c>
      <c r="P96" s="1365">
        <v>0.51423227787017822</v>
      </c>
      <c r="Q96" s="1365">
        <v>0.47458705306053162</v>
      </c>
      <c r="R96" s="1365">
        <v>0.34039908647537231</v>
      </c>
      <c r="S96" s="1365">
        <v>7.9753927886486053E-2</v>
      </c>
      <c r="T96" s="1365">
        <v>2.1121358498930931E-2</v>
      </c>
      <c r="U96" s="1365">
        <v>1.9419174641370773E-2</v>
      </c>
      <c r="V96" s="1365">
        <v>1.3898460194468498E-2</v>
      </c>
      <c r="W96" s="1365">
        <v>0.39964139461517334</v>
      </c>
      <c r="X96" s="1365">
        <v>0.35186246037483215</v>
      </c>
      <c r="Y96" s="1365">
        <v>0.23028501868247986</v>
      </c>
      <c r="Z96" s="1365">
        <v>7.3955856263637543E-2</v>
      </c>
      <c r="AA96" s="1365">
        <v>1.8475286662578583E-2</v>
      </c>
      <c r="AB96" s="1365">
        <v>1.670902781188488E-2</v>
      </c>
      <c r="AC96" s="1365">
        <v>1.2437275610864162E-2</v>
      </c>
      <c r="AD96" s="1365">
        <v>0.24243783950805664</v>
      </c>
      <c r="AE96" s="1365">
        <v>0.19003809988498688</v>
      </c>
      <c r="AF96" s="1365">
        <v>0.10019233077764511</v>
      </c>
      <c r="AG96" s="1365">
        <v>5.5574219673871994E-2</v>
      </c>
      <c r="AH96" s="1365">
        <v>1.3380205258727074E-2</v>
      </c>
      <c r="AI96" s="1365">
        <v>1.2070102617144585E-2</v>
      </c>
      <c r="AJ96" s="1365">
        <v>8.8212359696626663E-3</v>
      </c>
      <c r="AK96" s="1365">
        <v>0.19885076582431793</v>
      </c>
      <c r="AL96" s="1365">
        <v>0.14837342500686646</v>
      </c>
      <c r="AM96" s="1365">
        <v>7.2414353489875793E-2</v>
      </c>
      <c r="AN96" s="1365">
        <v>4.6569913625717163E-2</v>
      </c>
      <c r="AO96" s="1365">
        <v>1.1547114700078964E-2</v>
      </c>
      <c r="AP96" s="1365">
        <v>1.0459455661475658E-2</v>
      </c>
      <c r="AQ96" s="1365">
        <v>7.3825810104608536E-3</v>
      </c>
      <c r="AR96" s="1365">
        <v>0.12629571557044983</v>
      </c>
      <c r="AS96" s="1365">
        <v>8.4497474133968353E-2</v>
      </c>
      <c r="AT96" s="1365">
        <v>3.6391019821166992E-2</v>
      </c>
      <c r="AU96" s="1365">
        <v>2.8237352147698402E-2</v>
      </c>
      <c r="AV96" s="1365">
        <v>7.9137738794088364E-3</v>
      </c>
      <c r="AW96" s="1365">
        <v>7.1981232613325119E-3</v>
      </c>
      <c r="AX96" s="1365">
        <v>4.7572036273777485E-3</v>
      </c>
      <c r="AY96" s="1365">
        <v>6.1911758035421371E-2</v>
      </c>
      <c r="AZ96" s="1365">
        <v>3.620539978146553E-2</v>
      </c>
      <c r="BA96" s="1365">
        <v>1.3854996301233768E-2</v>
      </c>
      <c r="BB96" s="1365">
        <v>1.1514047160744667E-2</v>
      </c>
      <c r="BC96" s="1365">
        <v>4.37523378059268E-3</v>
      </c>
      <c r="BD96" s="1365">
        <v>4.0380554273724556E-3</v>
      </c>
      <c r="BE96" s="1365">
        <v>2.4230680428445339E-3</v>
      </c>
      <c r="BF96" s="1365">
        <v>8.5287690162658691E-2</v>
      </c>
      <c r="BG96" s="1365">
        <v>8.8957726955413818E-2</v>
      </c>
      <c r="BH96" s="1365">
        <v>0.10027521848678589</v>
      </c>
      <c r="BI96" s="1365">
        <v>-6.0447230935096741E-3</v>
      </c>
      <c r="BJ96" s="1365">
        <v>2.4501252919435501E-3</v>
      </c>
      <c r="BK96" s="1365">
        <v>4.5703109353780746E-3</v>
      </c>
      <c r="BL96" s="1365">
        <v>-1.2289242353290319E-2</v>
      </c>
      <c r="BM96" s="1365">
        <v>0.48576772212982178</v>
      </c>
      <c r="BN96" s="1365">
        <v>0.52541294693946838</v>
      </c>
      <c r="BO96" s="1365">
        <v>0.50269079208374023</v>
      </c>
      <c r="BP96" s="1365">
        <v>7.880672812461853E-3</v>
      </c>
      <c r="BQ96" s="1365">
        <v>9.350234642624855E-3</v>
      </c>
      <c r="BR96" s="1365">
        <v>1.4702025800943375E-2</v>
      </c>
      <c r="BS96" s="1365">
        <v>-9.2157605104148388E-3</v>
      </c>
      <c r="BT96" s="1365">
        <v>0.40048003196716309</v>
      </c>
      <c r="BU96" s="1365">
        <v>0.43645521998405457</v>
      </c>
      <c r="BV96" s="1365">
        <v>0.40241557359695435</v>
      </c>
      <c r="BW96" s="1365">
        <v>1.3925395905971527E-2</v>
      </c>
      <c r="BX96" s="1365">
        <v>6.9001093506813049E-3</v>
      </c>
      <c r="BY96" s="1365">
        <v>1.01317148655653E-2</v>
      </c>
      <c r="BZ96" s="1365">
        <v>3.0734818428754807E-3</v>
      </c>
      <c r="CA96" s="1365">
        <v>0.11474916169163724</v>
      </c>
      <c r="CB96" s="1365">
        <v>6.7151852999999997E-2</v>
      </c>
      <c r="CC96" s="1365">
        <v>5.9176234000000008E-2</v>
      </c>
      <c r="CD96" s="1365">
        <v>4.3209567900000002E-2</v>
      </c>
      <c r="CE96" s="1365">
        <v>3.7465218000000002E-2</v>
      </c>
      <c r="CF96" s="1365">
        <v>2.4655197099999998E-2</v>
      </c>
      <c r="CG96" s="1365">
        <v>1.18772024E-2</v>
      </c>
      <c r="CH96" s="1365">
        <v>4.7597308691637238E-2</v>
      </c>
    </row>
    <row r="97" spans="1:86" x14ac:dyDescent="0.2">
      <c r="A97" s="1365">
        <v>2008</v>
      </c>
      <c r="B97" s="1365">
        <v>1</v>
      </c>
      <c r="C97" s="1365">
        <v>1</v>
      </c>
      <c r="D97" s="1365">
        <v>0.85941517353057861</v>
      </c>
      <c r="E97" s="1365">
        <v>8.0711469054222107E-2</v>
      </c>
      <c r="F97" s="1365">
        <v>2.7753056958317757E-2</v>
      </c>
      <c r="G97" s="1365">
        <v>2.7964457869529724E-2</v>
      </c>
      <c r="H97" s="1365">
        <v>4.155860748142004E-3</v>
      </c>
      <c r="I97" s="1365">
        <v>0.91893458366394043</v>
      </c>
      <c r="J97" s="1365">
        <v>0.9186134934425354</v>
      </c>
      <c r="K97" s="1365">
        <v>0.76082879304885864</v>
      </c>
      <c r="L97" s="1365">
        <v>9.1190405189990997E-2</v>
      </c>
      <c r="M97" s="1365">
        <v>2.5278704240918159E-2</v>
      </c>
      <c r="N97" s="1365">
        <v>2.3277470842003822E-2</v>
      </c>
      <c r="O97" s="1365">
        <v>1.8038071691989899E-2</v>
      </c>
      <c r="P97" s="1365">
        <v>0.49876832962036133</v>
      </c>
      <c r="Q97" s="1365">
        <v>0.47718235850334167</v>
      </c>
      <c r="R97" s="1365">
        <v>0.34946846961975098</v>
      </c>
      <c r="S97" s="1365">
        <v>7.8658148646354675E-2</v>
      </c>
      <c r="T97" s="1365">
        <v>1.9155729562044144E-2</v>
      </c>
      <c r="U97" s="1365">
        <v>1.4901445247232914E-2</v>
      </c>
      <c r="V97" s="1365">
        <v>1.4998571015894413E-2</v>
      </c>
      <c r="W97" s="1365">
        <v>0.37800502777099609</v>
      </c>
      <c r="X97" s="1365">
        <v>0.35101318359375</v>
      </c>
      <c r="Y97" s="1365">
        <v>0.23493817448616028</v>
      </c>
      <c r="Z97" s="1365">
        <v>7.2994343936443329E-2</v>
      </c>
      <c r="AA97" s="1365">
        <v>1.6835056245326996E-2</v>
      </c>
      <c r="AB97" s="1365">
        <v>1.2797561474144459E-2</v>
      </c>
      <c r="AC97" s="1365">
        <v>1.3448044657707214E-2</v>
      </c>
      <c r="AD97" s="1365">
        <v>0.21634434163570404</v>
      </c>
      <c r="AE97" s="1365">
        <v>0.18537783622741699</v>
      </c>
      <c r="AF97" s="1365">
        <v>9.8682805895805359E-2</v>
      </c>
      <c r="AG97" s="1365">
        <v>5.5722422897815704E-2</v>
      </c>
      <c r="AH97" s="1365">
        <v>1.2483153492212296E-2</v>
      </c>
      <c r="AI97" s="1365">
        <v>8.9715169742703438E-3</v>
      </c>
      <c r="AJ97" s="1365">
        <v>9.5179425552487373E-3</v>
      </c>
      <c r="AK97" s="1365">
        <v>0.17427489161491394</v>
      </c>
      <c r="AL97" s="1365">
        <v>0.14390155673027039</v>
      </c>
      <c r="AM97" s="1365">
        <v>6.9991514086723328E-2</v>
      </c>
      <c r="AN97" s="1365">
        <v>4.7164790332317352E-2</v>
      </c>
      <c r="AO97" s="1365">
        <v>1.0855488479137421E-2</v>
      </c>
      <c r="AP97" s="1365">
        <v>7.6888203620910645E-3</v>
      </c>
      <c r="AQ97" s="1365">
        <v>8.200937882065773E-3</v>
      </c>
      <c r="AR97" s="1365">
        <v>0.10730525106191635</v>
      </c>
      <c r="AS97" s="1365">
        <v>8.1368356943130493E-2</v>
      </c>
      <c r="AT97" s="1365">
        <v>3.3802557736635208E-2</v>
      </c>
      <c r="AU97" s="1365">
        <v>2.9209841042757034E-2</v>
      </c>
      <c r="AV97" s="1365">
        <v>7.6696793548762798E-3</v>
      </c>
      <c r="AW97" s="1365">
        <v>5.1994426175951958E-3</v>
      </c>
      <c r="AX97" s="1365">
        <v>5.4868385195732117E-3</v>
      </c>
      <c r="AY97" s="1365">
        <v>5.1762189716100693E-2</v>
      </c>
      <c r="AZ97" s="1365">
        <v>3.5298164933919907E-2</v>
      </c>
      <c r="BA97" s="1365">
        <v>1.2396769598126411E-2</v>
      </c>
      <c r="BB97" s="1365">
        <v>1.3046464882791042E-2</v>
      </c>
      <c r="BC97" s="1365">
        <v>4.3426943011581898E-3</v>
      </c>
      <c r="BD97" s="1365">
        <v>2.7984753251075745E-3</v>
      </c>
      <c r="BE97" s="1365">
        <v>2.7137622237205505E-3</v>
      </c>
      <c r="BF97" s="1365">
        <v>8.106541633605957E-2</v>
      </c>
      <c r="BG97" s="1365">
        <v>8.13865065574646E-2</v>
      </c>
      <c r="BH97" s="1365">
        <v>9.8586380481719971E-2</v>
      </c>
      <c r="BI97" s="1365">
        <v>-1.047893613576889E-2</v>
      </c>
      <c r="BJ97" s="1365">
        <v>2.4743527173995972E-3</v>
      </c>
      <c r="BK97" s="1365">
        <v>4.6869870275259018E-3</v>
      </c>
      <c r="BL97" s="1365">
        <v>-1.3882210943847895E-2</v>
      </c>
      <c r="BM97" s="1365">
        <v>0.50123167037963867</v>
      </c>
      <c r="BN97" s="1365">
        <v>0.52281764149665833</v>
      </c>
      <c r="BO97" s="1365">
        <v>0.50994670391082764</v>
      </c>
      <c r="BP97" s="1365">
        <v>2.0533204078674316E-3</v>
      </c>
      <c r="BQ97" s="1365">
        <v>8.597327396273613E-3</v>
      </c>
      <c r="BR97" s="1365">
        <v>1.306301262229681E-2</v>
      </c>
      <c r="BS97" s="1365">
        <v>-1.0842710267752409E-2</v>
      </c>
      <c r="BT97" s="1365">
        <v>0.4201662540435791</v>
      </c>
      <c r="BU97" s="1365">
        <v>0.44143113493919373</v>
      </c>
      <c r="BV97" s="1365">
        <v>0.41136032342910767</v>
      </c>
      <c r="BW97" s="1365">
        <v>1.2532256543636322E-2</v>
      </c>
      <c r="BX97" s="1365">
        <v>6.1229746788740158E-3</v>
      </c>
      <c r="BY97" s="1365">
        <v>8.3760255947709084E-3</v>
      </c>
      <c r="BZ97" s="1365">
        <v>3.0395006760954857E-3</v>
      </c>
      <c r="CA97" s="1365">
        <v>5.9707513314829971E-2</v>
      </c>
      <c r="CB97" s="1365">
        <v>3.5226043200000001E-2</v>
      </c>
      <c r="CC97" s="1365">
        <v>3.1929398099999999E-2</v>
      </c>
      <c r="CD97" s="1365">
        <v>2.4585397200000001E-2</v>
      </c>
      <c r="CE97" s="1365">
        <v>2.1880164800000001E-2</v>
      </c>
      <c r="CF97" s="1365">
        <v>1.4980145599999998E-2</v>
      </c>
      <c r="CG97" s="1365">
        <v>7.5217900000000004E-3</v>
      </c>
      <c r="CH97" s="1365">
        <v>2.448147011482997E-2</v>
      </c>
    </row>
    <row r="98" spans="1:86" x14ac:dyDescent="0.2">
      <c r="A98" s="1365">
        <v>2009</v>
      </c>
      <c r="B98" s="1365">
        <v>1</v>
      </c>
      <c r="C98" s="1365">
        <v>1</v>
      </c>
      <c r="D98" s="1365">
        <v>0.87355411052703857</v>
      </c>
      <c r="E98" s="1365">
        <v>8.0063201487064362E-2</v>
      </c>
      <c r="F98" s="1365">
        <v>2.1863210946321487E-2</v>
      </c>
      <c r="G98" s="1365">
        <v>2.2705370560288429E-2</v>
      </c>
      <c r="H98" s="1365">
        <v>1.8141081091016531E-3</v>
      </c>
      <c r="I98" s="1365">
        <v>0.92449438571929932</v>
      </c>
      <c r="J98" s="1365">
        <v>0.92469930648803711</v>
      </c>
      <c r="K98" s="1365">
        <v>0.77952909469604492</v>
      </c>
      <c r="L98" s="1365">
        <v>8.8364012539386749E-2</v>
      </c>
      <c r="M98" s="1365">
        <v>1.9603552296757698E-2</v>
      </c>
      <c r="N98" s="1365">
        <v>1.9002825021743774E-2</v>
      </c>
      <c r="O98" s="1365">
        <v>1.8200011923909187E-2</v>
      </c>
      <c r="P98" s="1365">
        <v>0.48427456617355347</v>
      </c>
      <c r="Q98" s="1365">
        <v>0.47299337387084961</v>
      </c>
      <c r="R98" s="1365">
        <v>0.3562309741973877</v>
      </c>
      <c r="S98" s="1365">
        <v>7.6043568551540375E-2</v>
      </c>
      <c r="T98" s="1365">
        <v>1.4122358523309231E-2</v>
      </c>
      <c r="U98" s="1365">
        <v>1.1550696566700935E-2</v>
      </c>
      <c r="V98" s="1365">
        <v>1.5045768581330776E-2</v>
      </c>
      <c r="W98" s="1365">
        <v>0.35643655061721802</v>
      </c>
      <c r="X98" s="1365">
        <v>0.34221407771110535</v>
      </c>
      <c r="Y98" s="1365">
        <v>0.2362675666809082</v>
      </c>
      <c r="Z98" s="1365">
        <v>7.0472672581672668E-2</v>
      </c>
      <c r="AA98" s="1365">
        <v>1.2474251911044121E-2</v>
      </c>
      <c r="AB98" s="1365">
        <v>9.7492467612028122E-3</v>
      </c>
      <c r="AC98" s="1365">
        <v>1.3250346295535564E-2</v>
      </c>
      <c r="AD98" s="1365">
        <v>0.18904803693294525</v>
      </c>
      <c r="AE98" s="1365">
        <v>0.17268796265125275</v>
      </c>
      <c r="AF98" s="1365">
        <v>9.335838258266449E-2</v>
      </c>
      <c r="AG98" s="1365">
        <v>5.3765460848808289E-2</v>
      </c>
      <c r="AH98" s="1365">
        <v>9.4882240518927574E-3</v>
      </c>
      <c r="AI98" s="1365">
        <v>6.8471897393465042E-3</v>
      </c>
      <c r="AJ98" s="1365">
        <v>9.2287147417664528E-3</v>
      </c>
      <c r="AK98" s="1365">
        <v>0.1477472335100174</v>
      </c>
      <c r="AL98" s="1365">
        <v>0.13172397017478943</v>
      </c>
      <c r="AM98" s="1365">
        <v>6.4002498984336853E-2</v>
      </c>
      <c r="AN98" s="1365">
        <v>4.5594815164804459E-2</v>
      </c>
      <c r="AO98" s="1365">
        <v>8.2054408267140388E-3</v>
      </c>
      <c r="AP98" s="1365">
        <v>5.9552271850407124E-3</v>
      </c>
      <c r="AQ98" s="1365">
        <v>7.9653486609458923E-3</v>
      </c>
      <c r="AR98" s="1365">
        <v>8.6246736347675323E-2</v>
      </c>
      <c r="AS98" s="1365">
        <v>7.2456717491149902E-2</v>
      </c>
      <c r="AT98" s="1365">
        <v>2.8544005006551743E-2</v>
      </c>
      <c r="AU98" s="1365">
        <v>2.8298860415816307E-2</v>
      </c>
      <c r="AV98" s="1365">
        <v>5.9792208485305309E-3</v>
      </c>
      <c r="AW98" s="1365">
        <v>4.1532875038683414E-3</v>
      </c>
      <c r="AX98" s="1365">
        <v>5.4813413880765438E-3</v>
      </c>
      <c r="AY98" s="1365">
        <v>4.0406953543424606E-2</v>
      </c>
      <c r="AZ98" s="1365">
        <v>3.1072443351149559E-2</v>
      </c>
      <c r="BA98" s="1365">
        <v>9.9534327164292336E-3</v>
      </c>
      <c r="BB98" s="1365">
        <v>1.2236769311130047E-2</v>
      </c>
      <c r="BC98" s="1365">
        <v>3.5839746706187725E-3</v>
      </c>
      <c r="BD98" s="1365">
        <v>2.3131091147661209E-3</v>
      </c>
      <c r="BE98" s="1365">
        <v>2.9851587023586035E-3</v>
      </c>
      <c r="BF98" s="1365">
        <v>7.5505614280700684E-2</v>
      </c>
      <c r="BG98" s="1365">
        <v>7.5300693511962891E-2</v>
      </c>
      <c r="BH98" s="1365">
        <v>9.4025015830993652E-2</v>
      </c>
      <c r="BI98" s="1365">
        <v>-8.3008110523223877E-3</v>
      </c>
      <c r="BJ98" s="1365">
        <v>2.2596586495637894E-3</v>
      </c>
      <c r="BK98" s="1365">
        <v>3.7025455385446548E-3</v>
      </c>
      <c r="BL98" s="1365">
        <v>-1.6385903814807534E-2</v>
      </c>
      <c r="BM98" s="1365">
        <v>0.51572543382644653</v>
      </c>
      <c r="BN98" s="1365">
        <v>0.52700662612915039</v>
      </c>
      <c r="BO98" s="1365">
        <v>0.51732313632965088</v>
      </c>
      <c r="BP98" s="1365">
        <v>4.0196329355239868E-3</v>
      </c>
      <c r="BQ98" s="1365">
        <v>7.7408524230122566E-3</v>
      </c>
      <c r="BR98" s="1365">
        <v>1.1154673993587494E-2</v>
      </c>
      <c r="BS98" s="1365">
        <v>-1.3231660472229123E-2</v>
      </c>
      <c r="BT98" s="1365">
        <v>0.44021981954574585</v>
      </c>
      <c r="BU98" s="1365">
        <v>0.4517059326171875</v>
      </c>
      <c r="BV98" s="1365">
        <v>0.42329812049865723</v>
      </c>
      <c r="BW98" s="1365">
        <v>1.2320443987846375E-2</v>
      </c>
      <c r="BX98" s="1365">
        <v>5.4811937734484673E-3</v>
      </c>
      <c r="BY98" s="1365">
        <v>7.4521284550428391E-3</v>
      </c>
      <c r="BZ98" s="1365">
        <v>3.1542433425784111E-3</v>
      </c>
      <c r="CA98" s="1365">
        <v>3.1306260282240268E-2</v>
      </c>
      <c r="CB98" s="1365">
        <v>1.7782534799999999E-2</v>
      </c>
      <c r="CC98" s="1365">
        <v>1.6157939999999999E-2</v>
      </c>
      <c r="CD98" s="1365">
        <v>1.25542833E-2</v>
      </c>
      <c r="CE98" s="1365">
        <v>1.1197119899999998E-2</v>
      </c>
      <c r="CF98" s="1365">
        <v>7.8210329000000002E-3</v>
      </c>
      <c r="CG98" s="1365">
        <v>4.1546075E-3</v>
      </c>
      <c r="CH98" s="1365">
        <v>1.3523725482240269E-2</v>
      </c>
    </row>
    <row r="99" spans="1:86" x14ac:dyDescent="0.2">
      <c r="A99" s="1365">
        <v>2010</v>
      </c>
      <c r="B99" s="1365">
        <v>1</v>
      </c>
      <c r="C99" s="1365">
        <v>1</v>
      </c>
      <c r="D99" s="1365">
        <v>0.87453007698059082</v>
      </c>
      <c r="E99" s="1365">
        <v>8.3591356873512268E-2</v>
      </c>
      <c r="F99" s="1365">
        <v>2.4153102189302444E-2</v>
      </c>
      <c r="G99" s="1365">
        <v>1.825089193880558E-2</v>
      </c>
      <c r="H99" s="1365">
        <v>-5.2544381469488144E-4</v>
      </c>
      <c r="I99" s="1365">
        <v>0.92797094583511353</v>
      </c>
      <c r="J99" s="1365">
        <v>0.92813593149185181</v>
      </c>
      <c r="K99" s="1365">
        <v>0.78135943412780762</v>
      </c>
      <c r="L99" s="1365">
        <v>9.0166136622428894E-2</v>
      </c>
      <c r="M99" s="1365">
        <v>2.2058472037315369E-2</v>
      </c>
      <c r="N99" s="1365">
        <v>1.5246734023094177E-2</v>
      </c>
      <c r="O99" s="1365">
        <v>1.9305162131786346E-2</v>
      </c>
      <c r="P99" s="1365">
        <v>0.4990009069442749</v>
      </c>
      <c r="Q99" s="1365">
        <v>0.48184642195701599</v>
      </c>
      <c r="R99" s="1365">
        <v>0.36366084218025208</v>
      </c>
      <c r="S99" s="1365">
        <v>7.6381854712963104E-2</v>
      </c>
      <c r="T99" s="1365">
        <v>1.63164883852005E-2</v>
      </c>
      <c r="U99" s="1365">
        <v>9.8258247599005699E-3</v>
      </c>
      <c r="V99" s="1365">
        <v>1.5661014243960381E-2</v>
      </c>
      <c r="W99" s="1365">
        <v>0.37304750084877014</v>
      </c>
      <c r="X99" s="1365">
        <v>0.35130691528320312</v>
      </c>
      <c r="Y99" s="1365">
        <v>0.24397079646587372</v>
      </c>
      <c r="Z99" s="1365">
        <v>7.0120766758918762E-2</v>
      </c>
      <c r="AA99" s="1365">
        <v>1.4742253348231316E-2</v>
      </c>
      <c r="AB99" s="1365">
        <v>8.5825026035308838E-3</v>
      </c>
      <c r="AC99" s="1365">
        <v>1.3889731839299202E-2</v>
      </c>
      <c r="AD99" s="1365">
        <v>0.20620144903659821</v>
      </c>
      <c r="AE99" s="1365">
        <v>0.18054954707622528</v>
      </c>
      <c r="AF99" s="1365">
        <v>9.8885662853717804E-2</v>
      </c>
      <c r="AG99" s="1365">
        <v>5.4088965058326721E-2</v>
      </c>
      <c r="AH99" s="1365">
        <v>1.133295614272356E-2</v>
      </c>
      <c r="AI99" s="1365">
        <v>6.3342219218611717E-3</v>
      </c>
      <c r="AJ99" s="1365">
        <v>9.9077401682734489E-3</v>
      </c>
      <c r="AK99" s="1365">
        <v>0.1642225980758667</v>
      </c>
      <c r="AL99" s="1365">
        <v>0.13887128233909607</v>
      </c>
      <c r="AM99" s="1365">
        <v>6.8878166377544403E-2</v>
      </c>
      <c r="AN99" s="1365">
        <v>4.5877065509557724E-2</v>
      </c>
      <c r="AO99" s="1365">
        <v>1.0050201788544655E-2</v>
      </c>
      <c r="AP99" s="1365">
        <v>5.5952616967260838E-3</v>
      </c>
      <c r="AQ99" s="1365">
        <v>8.4702689200639725E-3</v>
      </c>
      <c r="AR99" s="1365">
        <v>9.9640920758247375E-2</v>
      </c>
      <c r="AS99" s="1365">
        <v>7.6983064413070679E-2</v>
      </c>
      <c r="AT99" s="1365">
        <v>3.1259633600711823E-2</v>
      </c>
      <c r="AU99" s="1365">
        <v>2.835560217499733E-2</v>
      </c>
      <c r="AV99" s="1365">
        <v>7.5943060219287872E-3</v>
      </c>
      <c r="AW99" s="1365">
        <v>3.9976751431822777E-3</v>
      </c>
      <c r="AX99" s="1365">
        <v>5.7758442126214504E-3</v>
      </c>
      <c r="AY99" s="1365">
        <v>4.8774581402540207E-2</v>
      </c>
      <c r="AZ99" s="1365">
        <v>3.2814696431159973E-2</v>
      </c>
      <c r="BA99" s="1365">
        <v>1.0257316753268242E-2</v>
      </c>
      <c r="BB99" s="1365">
        <v>1.2120119296014309E-2</v>
      </c>
      <c r="BC99" s="1365">
        <v>4.7175544314086437E-3</v>
      </c>
      <c r="BD99" s="1365">
        <v>2.4124761112034321E-3</v>
      </c>
      <c r="BE99" s="1365">
        <v>3.3072291407734156E-3</v>
      </c>
      <c r="BF99" s="1365">
        <v>7.2029054164886475E-2</v>
      </c>
      <c r="BG99" s="1365">
        <v>7.1864068508148193E-2</v>
      </c>
      <c r="BH99" s="1365">
        <v>9.3170642852783203E-2</v>
      </c>
      <c r="BI99" s="1365">
        <v>-6.574779748916626E-3</v>
      </c>
      <c r="BJ99" s="1365">
        <v>2.0946301519870758E-3</v>
      </c>
      <c r="BK99" s="1365">
        <v>3.0041579157114029E-3</v>
      </c>
      <c r="BL99" s="1365">
        <v>-1.9830605946481228E-2</v>
      </c>
      <c r="BM99" s="1365">
        <v>0.5009990930557251</v>
      </c>
      <c r="BN99" s="1365">
        <v>0.51815357804298401</v>
      </c>
      <c r="BO99" s="1365">
        <v>0.51086923480033875</v>
      </c>
      <c r="BP99" s="1365">
        <v>7.2095021605491638E-3</v>
      </c>
      <c r="BQ99" s="1365">
        <v>7.836613804101944E-3</v>
      </c>
      <c r="BR99" s="1365">
        <v>8.4250671789050102E-3</v>
      </c>
      <c r="BS99" s="1365">
        <v>-1.6186458058655262E-2</v>
      </c>
      <c r="BT99" s="1365">
        <v>0.42897003889083862</v>
      </c>
      <c r="BU99" s="1365">
        <v>0.44628950953483582</v>
      </c>
      <c r="BV99" s="1365">
        <v>0.41769859194755554</v>
      </c>
      <c r="BW99" s="1365">
        <v>1.378428190946579E-2</v>
      </c>
      <c r="BX99" s="1365">
        <v>5.7419836521148682E-3</v>
      </c>
      <c r="BY99" s="1365">
        <v>5.4209092631936073E-3</v>
      </c>
      <c r="BZ99" s="1365">
        <v>3.6441478878259659E-3</v>
      </c>
      <c r="CA99" s="1365">
        <v>4.7410311928480227E-2</v>
      </c>
      <c r="CB99" s="1365">
        <v>2.7797294399999999E-2</v>
      </c>
      <c r="CC99" s="1365">
        <v>2.54777796E-2</v>
      </c>
      <c r="CD99" s="1365">
        <v>2.0075630399999999E-2</v>
      </c>
      <c r="CE99" s="1365">
        <v>1.8079251499999997E-2</v>
      </c>
      <c r="CF99" s="1365">
        <v>1.2729849200000002E-2</v>
      </c>
      <c r="CG99" s="1365">
        <v>6.4793249999999985E-3</v>
      </c>
      <c r="CH99" s="1365">
        <v>1.9613017528480228E-2</v>
      </c>
    </row>
    <row r="100" spans="1:86" x14ac:dyDescent="0.2">
      <c r="A100" s="1365">
        <v>2011</v>
      </c>
      <c r="B100" s="1365">
        <v>1</v>
      </c>
      <c r="C100" s="1365">
        <v>1</v>
      </c>
      <c r="D100" s="1365">
        <v>0.87488651275634766</v>
      </c>
      <c r="E100" s="1365">
        <v>8.6845718324184418E-2</v>
      </c>
      <c r="F100" s="1365">
        <v>2.4424213916063309E-2</v>
      </c>
      <c r="G100" s="1365">
        <v>1.5201520174741745E-2</v>
      </c>
      <c r="H100" s="1365">
        <v>-1.3579418882727623E-3</v>
      </c>
      <c r="I100" s="1365">
        <v>0.92861342430114746</v>
      </c>
      <c r="J100" s="1365">
        <v>0.9292682409286499</v>
      </c>
      <c r="K100" s="1365">
        <v>0.78372830152511597</v>
      </c>
      <c r="L100" s="1365">
        <v>9.124436229467392E-2</v>
      </c>
      <c r="M100" s="1365">
        <v>2.1859943866729736E-2</v>
      </c>
      <c r="N100" s="1365">
        <v>1.2712648138403893E-2</v>
      </c>
      <c r="O100" s="1365">
        <v>1.9723065197467804E-2</v>
      </c>
      <c r="P100" s="1365">
        <v>0.50155007839202881</v>
      </c>
      <c r="Q100" s="1365">
        <v>0.48462012410163879</v>
      </c>
      <c r="R100" s="1365">
        <v>0.36765506863594055</v>
      </c>
      <c r="S100" s="1365">
        <v>7.7177129685878754E-2</v>
      </c>
      <c r="T100" s="1365">
        <v>1.5651613473892212E-2</v>
      </c>
      <c r="U100" s="1365">
        <v>8.3035752177238464E-3</v>
      </c>
      <c r="V100" s="1365">
        <v>1.5830164775252342E-2</v>
      </c>
      <c r="W100" s="1365">
        <v>0.37478873133659363</v>
      </c>
      <c r="X100" s="1365">
        <v>0.35332015156745911</v>
      </c>
      <c r="Y100" s="1365">
        <v>0.24730762839317322</v>
      </c>
      <c r="Z100" s="1365">
        <v>7.1051038801670074E-2</v>
      </c>
      <c r="AA100" s="1365">
        <v>1.3928919099271297E-2</v>
      </c>
      <c r="AB100" s="1365">
        <v>7.2356951422989368E-3</v>
      </c>
      <c r="AC100" s="1365">
        <v>1.379687711596489E-2</v>
      </c>
      <c r="AD100" s="1365">
        <v>0.20485116541385651</v>
      </c>
      <c r="AE100" s="1365">
        <v>0.1795852929353714</v>
      </c>
      <c r="AF100" s="1365">
        <v>0.10068769007921219</v>
      </c>
      <c r="AG100" s="1365">
        <v>5.3985893726348877E-2</v>
      </c>
      <c r="AH100" s="1365">
        <v>1.0319836437702179E-2</v>
      </c>
      <c r="AI100" s="1365">
        <v>5.4502254351973534E-3</v>
      </c>
      <c r="AJ100" s="1365">
        <v>9.1416453942656517E-3</v>
      </c>
      <c r="AK100" s="1365">
        <v>0.16189239919185638</v>
      </c>
      <c r="AL100" s="1365">
        <v>0.13681855797767639</v>
      </c>
      <c r="AM100" s="1365">
        <v>7.0307567715644836E-2</v>
      </c>
      <c r="AN100" s="1365">
        <v>4.5009549707174301E-2</v>
      </c>
      <c r="AO100" s="1365">
        <v>8.9108832180500031E-3</v>
      </c>
      <c r="AP100" s="1365">
        <v>4.7458461485803127E-3</v>
      </c>
      <c r="AQ100" s="1365">
        <v>7.8447163105010986E-3</v>
      </c>
      <c r="AR100" s="1365">
        <v>9.6435196697711945E-2</v>
      </c>
      <c r="AS100" s="1365">
        <v>7.4138827621936798E-2</v>
      </c>
      <c r="AT100" s="1365">
        <v>3.1820636242628098E-2</v>
      </c>
      <c r="AU100" s="1365">
        <v>2.7456142008304596E-2</v>
      </c>
      <c r="AV100" s="1365">
        <v>6.2348539941012859E-3</v>
      </c>
      <c r="AW100" s="1365">
        <v>3.3582253381609917E-3</v>
      </c>
      <c r="AX100" s="1365">
        <v>5.2689691074192524E-3</v>
      </c>
      <c r="AY100" s="1365">
        <v>4.5019034296274185E-2</v>
      </c>
      <c r="AZ100" s="1365">
        <v>2.9899260029196739E-2</v>
      </c>
      <c r="BA100" s="1365">
        <v>1.0137766599655151E-2</v>
      </c>
      <c r="BB100" s="1365">
        <v>1.1332251131534576E-2</v>
      </c>
      <c r="BC100" s="1365">
        <v>3.5522975958883762E-3</v>
      </c>
      <c r="BD100" s="1365">
        <v>1.9593366887420416E-3</v>
      </c>
      <c r="BE100" s="1365">
        <v>2.917607082054019E-3</v>
      </c>
      <c r="BF100" s="1365">
        <v>7.1386575698852539E-2</v>
      </c>
      <c r="BG100" s="1365">
        <v>7.0731759071350098E-2</v>
      </c>
      <c r="BH100" s="1365">
        <v>9.1158211231231689E-2</v>
      </c>
      <c r="BI100" s="1365">
        <v>-4.398643970489502E-3</v>
      </c>
      <c r="BJ100" s="1365">
        <v>2.5642700493335724E-3</v>
      </c>
      <c r="BK100" s="1365">
        <v>2.4888720363378525E-3</v>
      </c>
      <c r="BL100" s="1365">
        <v>-2.1081007085740566E-2</v>
      </c>
      <c r="BM100" s="1365">
        <v>0.49844992160797119</v>
      </c>
      <c r="BN100" s="1365">
        <v>0.51537987589836121</v>
      </c>
      <c r="BO100" s="1365">
        <v>0.5072314441204071</v>
      </c>
      <c r="BP100" s="1365">
        <v>9.6685886383056641E-3</v>
      </c>
      <c r="BQ100" s="1365">
        <v>8.7726004421710968E-3</v>
      </c>
      <c r="BR100" s="1365">
        <v>6.8979449570178986E-3</v>
      </c>
      <c r="BS100" s="1365">
        <v>-1.7188106663525105E-2</v>
      </c>
      <c r="BT100" s="1365">
        <v>0.42706334590911865</v>
      </c>
      <c r="BU100" s="1365">
        <v>0.44464811682701111</v>
      </c>
      <c r="BV100" s="1365">
        <v>0.41607323288917542</v>
      </c>
      <c r="BW100" s="1365">
        <v>1.4067232608795166E-2</v>
      </c>
      <c r="BX100" s="1365">
        <v>6.2083303928375244E-3</v>
      </c>
      <c r="BY100" s="1365">
        <v>4.4090729206800461E-3</v>
      </c>
      <c r="BZ100" s="1365">
        <v>3.8929004222154617E-3</v>
      </c>
      <c r="CA100" s="1365">
        <v>4.7088570687148099E-2</v>
      </c>
      <c r="CB100" s="1365">
        <v>2.8295084000000002E-2</v>
      </c>
      <c r="CC100" s="1365">
        <v>2.5836110799999996E-2</v>
      </c>
      <c r="CD100" s="1365">
        <v>2.0067836299999999E-2</v>
      </c>
      <c r="CE100" s="1365">
        <v>1.79879719E-2</v>
      </c>
      <c r="CF100" s="1365">
        <v>1.2277918099999998E-2</v>
      </c>
      <c r="CG100" s="1365">
        <v>6.1451521999999993E-3</v>
      </c>
      <c r="CH100" s="1365">
        <v>1.8793486687148097E-2</v>
      </c>
    </row>
    <row r="101" spans="1:86" x14ac:dyDescent="0.2">
      <c r="A101" s="1365">
        <v>2012</v>
      </c>
      <c r="B101" s="1365">
        <v>1</v>
      </c>
      <c r="C101" s="1365">
        <v>1</v>
      </c>
      <c r="D101" s="1365">
        <v>0.85911595821380615</v>
      </c>
      <c r="E101" s="1365">
        <v>9.8107531666755676E-2</v>
      </c>
      <c r="F101" s="1365">
        <v>3.0879272148013115E-2</v>
      </c>
      <c r="G101" s="1365">
        <v>1.3487442396581173E-2</v>
      </c>
      <c r="H101" s="1365">
        <v>-1.5902349259704351E-3</v>
      </c>
      <c r="I101" s="1365">
        <v>0.93175554275512695</v>
      </c>
      <c r="J101" s="1365">
        <v>0.93093603849411011</v>
      </c>
      <c r="K101" s="1365">
        <v>0.77006971836090088</v>
      </c>
      <c r="L101" s="1365">
        <v>0.10035369545221329</v>
      </c>
      <c r="M101" s="1365">
        <v>2.8450099751353264E-2</v>
      </c>
      <c r="N101" s="1365">
        <v>1.1610124260187149E-2</v>
      </c>
      <c r="O101" s="1365">
        <v>2.0455533638596535E-2</v>
      </c>
      <c r="P101" s="1365">
        <v>0.52569442987442017</v>
      </c>
      <c r="Q101" s="1365">
        <v>0.49871957302093506</v>
      </c>
      <c r="R101" s="1365">
        <v>0.36524799466133118</v>
      </c>
      <c r="S101" s="1365">
        <v>8.5986427962779999E-2</v>
      </c>
      <c r="T101" s="1365">
        <v>2.2326184436678886E-2</v>
      </c>
      <c r="U101" s="1365">
        <v>8.2497727125883102E-3</v>
      </c>
      <c r="V101" s="1365">
        <v>1.6907023265957832E-2</v>
      </c>
      <c r="W101" s="1365">
        <v>0.4035150408744812</v>
      </c>
      <c r="X101" s="1365">
        <v>0.36959445476531982</v>
      </c>
      <c r="Y101" s="1365">
        <v>0.24780517816543579</v>
      </c>
      <c r="Z101" s="1365">
        <v>7.9415686428546906E-2</v>
      </c>
      <c r="AA101" s="1365">
        <v>2.0303517580032349E-2</v>
      </c>
      <c r="AB101" s="1365">
        <v>7.2381189092993736E-3</v>
      </c>
      <c r="AC101" s="1365">
        <v>1.4831952750682831E-2</v>
      </c>
      <c r="AD101" s="1365">
        <v>0.23734736442565918</v>
      </c>
      <c r="AE101" s="1365">
        <v>0.19749210774898529</v>
      </c>
      <c r="AF101" s="1365">
        <v>0.10449526458978653</v>
      </c>
      <c r="AG101" s="1365">
        <v>6.1314553022384644E-2</v>
      </c>
      <c r="AH101" s="1365">
        <v>1.61485206335783E-2</v>
      </c>
      <c r="AI101" s="1365">
        <v>5.513275507837534E-3</v>
      </c>
      <c r="AJ101" s="1365">
        <v>1.0024751536548138E-2</v>
      </c>
      <c r="AK101" s="1365">
        <v>0.1929214745759964</v>
      </c>
      <c r="AL101" s="1365">
        <v>0.1535494476556778</v>
      </c>
      <c r="AM101" s="1365">
        <v>7.383236289024353E-2</v>
      </c>
      <c r="AN101" s="1365">
        <v>5.1744922995567322E-2</v>
      </c>
      <c r="AO101" s="1365">
        <v>1.4483418315649033E-2</v>
      </c>
      <c r="AP101" s="1365">
        <v>4.857273306697607E-3</v>
      </c>
      <c r="AQ101" s="1365">
        <v>8.6314762011170387E-3</v>
      </c>
      <c r="AR101" s="1365">
        <v>0.12130666524171829</v>
      </c>
      <c r="AS101" s="1365">
        <v>8.6805142462253571E-2</v>
      </c>
      <c r="AT101" s="1365">
        <v>3.4485422074794769E-2</v>
      </c>
      <c r="AU101" s="1365">
        <v>3.1969565898180008E-2</v>
      </c>
      <c r="AV101" s="1365">
        <v>1.0984554886817932E-2</v>
      </c>
      <c r="AW101" s="1365">
        <v>3.5575807560235262E-3</v>
      </c>
      <c r="AX101" s="1365">
        <v>5.8080232702195644E-3</v>
      </c>
      <c r="AY101" s="1365">
        <v>6.0170568525791168E-2</v>
      </c>
      <c r="AZ101" s="1365">
        <v>3.7349380552768707E-2</v>
      </c>
      <c r="BA101" s="1365">
        <v>1.1948472820222378E-2</v>
      </c>
      <c r="BB101" s="1365">
        <v>1.3696382753551006E-2</v>
      </c>
      <c r="BC101" s="1365">
        <v>6.7003397271037102E-3</v>
      </c>
      <c r="BD101" s="1365">
        <v>2.0921600516885519E-3</v>
      </c>
      <c r="BE101" s="1365">
        <v>2.912027295678854E-3</v>
      </c>
      <c r="BF101" s="1365">
        <v>6.8244457244873047E-2</v>
      </c>
      <c r="BG101" s="1365">
        <v>6.9063961505889893E-2</v>
      </c>
      <c r="BH101" s="1365">
        <v>8.9046239852905273E-2</v>
      </c>
      <c r="BI101" s="1365">
        <v>-2.2461637854576111E-3</v>
      </c>
      <c r="BJ101" s="1365">
        <v>2.4291723966598511E-3</v>
      </c>
      <c r="BK101" s="1365">
        <v>1.8773181363940239E-3</v>
      </c>
      <c r="BL101" s="1365">
        <v>-2.204576856456697E-2</v>
      </c>
      <c r="BM101" s="1365">
        <v>0.47430557012557983</v>
      </c>
      <c r="BN101" s="1365">
        <v>0.50128042697906494</v>
      </c>
      <c r="BO101" s="1365">
        <v>0.49386796355247498</v>
      </c>
      <c r="BP101" s="1365">
        <v>1.2121103703975677E-2</v>
      </c>
      <c r="BQ101" s="1365">
        <v>8.5530877113342285E-3</v>
      </c>
      <c r="BR101" s="1365">
        <v>5.2376696839928627E-3</v>
      </c>
      <c r="BS101" s="1365">
        <v>-1.8497258191928267E-2</v>
      </c>
      <c r="BT101" s="1365">
        <v>0.40606111288070679</v>
      </c>
      <c r="BU101" s="1365">
        <v>0.43221646547317505</v>
      </c>
      <c r="BV101" s="1365">
        <v>0.4048217236995697</v>
      </c>
      <c r="BW101" s="1365">
        <v>1.4367267489433289E-2</v>
      </c>
      <c r="BX101" s="1365">
        <v>6.1239153146743774E-3</v>
      </c>
      <c r="BY101" s="1365">
        <v>3.3603515475988388E-3</v>
      </c>
      <c r="BZ101" s="1365">
        <v>3.5485103726387024E-3</v>
      </c>
      <c r="CA101" s="1365">
        <v>7.4056286206672373E-2</v>
      </c>
      <c r="CB101" s="1365">
        <v>4.5380601800000003E-2</v>
      </c>
      <c r="CC101" s="1365">
        <v>4.14667388E-2</v>
      </c>
      <c r="CD101" s="1365">
        <v>3.2280025000000004E-2</v>
      </c>
      <c r="CE101" s="1365">
        <v>2.8341045400000001E-2</v>
      </c>
      <c r="CF101" s="1365">
        <v>1.9198745599999997E-2</v>
      </c>
      <c r="CG101" s="1365">
        <v>9.0873495000000012E-3</v>
      </c>
      <c r="CH101" s="1365">
        <v>2.8675684406672369E-2</v>
      </c>
    </row>
    <row r="102" spans="1:86" x14ac:dyDescent="0.2">
      <c r="A102" s="1365">
        <v>2013</v>
      </c>
      <c r="B102" s="1365">
        <v>1</v>
      </c>
      <c r="C102" s="1365">
        <v>1</v>
      </c>
      <c r="D102" s="1365">
        <v>0.86751621961593628</v>
      </c>
      <c r="E102" s="1365">
        <v>9.6471823751926422E-2</v>
      </c>
      <c r="F102" s="1365">
        <v>2.5112118571996689E-2</v>
      </c>
      <c r="G102" s="1365">
        <v>1.1758663691580296E-2</v>
      </c>
      <c r="H102" s="1365">
        <v>-8.5881003178656101E-4</v>
      </c>
      <c r="I102" s="1365">
        <v>0.93233537673950195</v>
      </c>
      <c r="J102" s="1365">
        <v>0.93319618701934814</v>
      </c>
      <c r="K102" s="1365">
        <v>0.77874511480331421</v>
      </c>
      <c r="L102" s="1365">
        <v>9.9911652505397797E-2</v>
      </c>
      <c r="M102" s="1365">
        <v>2.2887593135237694E-2</v>
      </c>
      <c r="N102" s="1365">
        <v>9.8651889711618423E-3</v>
      </c>
      <c r="O102" s="1365">
        <v>2.1786633878946304E-2</v>
      </c>
      <c r="P102" s="1365">
        <v>0.50857681035995483</v>
      </c>
      <c r="Q102" s="1365">
        <v>0.49129673838615417</v>
      </c>
      <c r="R102" s="1365">
        <v>0.36322835087776184</v>
      </c>
      <c r="S102" s="1365">
        <v>8.6576089262962341E-2</v>
      </c>
      <c r="T102" s="1365">
        <v>1.6973018646240234E-2</v>
      </c>
      <c r="U102" s="1365">
        <v>7.0743001997470856E-3</v>
      </c>
      <c r="V102" s="1365">
        <v>1.744498685002327E-2</v>
      </c>
      <c r="W102" s="1365">
        <v>0.38166725635528564</v>
      </c>
      <c r="X102" s="1365">
        <v>0.36028945446014404</v>
      </c>
      <c r="Y102" s="1365">
        <v>0.24375015497207642</v>
      </c>
      <c r="Z102" s="1365">
        <v>7.952505350112915E-2</v>
      </c>
      <c r="AA102" s="1365">
        <v>1.4913573861122131E-2</v>
      </c>
      <c r="AB102" s="1365">
        <v>6.2134205363690853E-3</v>
      </c>
      <c r="AC102" s="1365">
        <v>1.5887247398495674E-2</v>
      </c>
      <c r="AD102" s="1365">
        <v>0.20900289714336395</v>
      </c>
      <c r="AE102" s="1365">
        <v>0.18557199835777283</v>
      </c>
      <c r="AF102" s="1365">
        <v>9.9570073187351227E-2</v>
      </c>
      <c r="AG102" s="1365">
        <v>5.9672687202692032E-2</v>
      </c>
      <c r="AH102" s="1365">
        <v>1.0687137953937054E-2</v>
      </c>
      <c r="AI102" s="1365">
        <v>4.7559784725308418E-3</v>
      </c>
      <c r="AJ102" s="1365">
        <v>1.0886122472584248E-2</v>
      </c>
      <c r="AK102" s="1365">
        <v>0.1652650386095047</v>
      </c>
      <c r="AL102" s="1365">
        <v>0.14266271889209747</v>
      </c>
      <c r="AM102" s="1365">
        <v>6.9846995174884796E-2</v>
      </c>
      <c r="AN102" s="1365">
        <v>4.9942176789045334E-2</v>
      </c>
      <c r="AO102" s="1365">
        <v>9.2623103410005569E-3</v>
      </c>
      <c r="AP102" s="1365">
        <v>4.1968375444412231E-3</v>
      </c>
      <c r="AQ102" s="1365">
        <v>9.4143953174352646E-3</v>
      </c>
      <c r="AR102" s="1365">
        <v>9.8091579973697662E-2</v>
      </c>
      <c r="AS102" s="1365">
        <v>7.9241566359996796E-2</v>
      </c>
      <c r="AT102" s="1365">
        <v>3.1990952789783478E-2</v>
      </c>
      <c r="AU102" s="1365">
        <v>3.146054595708847E-2</v>
      </c>
      <c r="AV102" s="1365">
        <v>6.3714496791362762E-3</v>
      </c>
      <c r="AW102" s="1365">
        <v>3.083524527028203E-3</v>
      </c>
      <c r="AX102" s="1365">
        <v>6.335096899420023E-3</v>
      </c>
      <c r="AY102" s="1365">
        <v>4.5904915779829025E-2</v>
      </c>
      <c r="AZ102" s="1365">
        <v>3.3586412668228149E-2</v>
      </c>
      <c r="BA102" s="1365">
        <v>1.1081157252192497E-2</v>
      </c>
      <c r="BB102" s="1365">
        <v>1.4085051603615284E-2</v>
      </c>
      <c r="BC102" s="1365">
        <v>3.6174957640469074E-3</v>
      </c>
      <c r="BD102" s="1365">
        <v>1.8625612137839198E-3</v>
      </c>
      <c r="BE102" s="1365">
        <v>2.9401467181742191E-3</v>
      </c>
      <c r="BF102" s="1365">
        <v>6.7664623260498047E-2</v>
      </c>
      <c r="BG102" s="1365">
        <v>6.6803812980651855E-2</v>
      </c>
      <c r="BH102" s="1365">
        <v>8.877110481262207E-2</v>
      </c>
      <c r="BI102" s="1365">
        <v>-3.4398287534713745E-3</v>
      </c>
      <c r="BJ102" s="1365">
        <v>2.2245254367589951E-3</v>
      </c>
      <c r="BK102" s="1365">
        <v>1.8934747204184532E-3</v>
      </c>
      <c r="BL102" s="1365">
        <v>-2.2645443910732865E-2</v>
      </c>
      <c r="BM102" s="1365">
        <v>0.49142318964004517</v>
      </c>
      <c r="BN102" s="1365">
        <v>0.50870326161384583</v>
      </c>
      <c r="BO102" s="1365">
        <v>0.50428786873817444</v>
      </c>
      <c r="BP102" s="1365">
        <v>9.8957344889640808E-3</v>
      </c>
      <c r="BQ102" s="1365">
        <v>8.1390999257564545E-3</v>
      </c>
      <c r="BR102" s="1365">
        <v>4.68436349183321E-3</v>
      </c>
      <c r="BS102" s="1365">
        <v>-1.8303796881809831E-2</v>
      </c>
      <c r="BT102" s="1365">
        <v>0.42375856637954712</v>
      </c>
      <c r="BU102" s="1365">
        <v>0.44189944863319397</v>
      </c>
      <c r="BV102" s="1365">
        <v>0.41551676392555237</v>
      </c>
      <c r="BW102" s="1365">
        <v>1.3335563242435455E-2</v>
      </c>
      <c r="BX102" s="1365">
        <v>5.9145744889974594E-3</v>
      </c>
      <c r="BY102" s="1365">
        <v>2.7908887714147568E-3</v>
      </c>
      <c r="BZ102" s="1365">
        <v>4.3416470289230347E-3</v>
      </c>
      <c r="CA102" s="1365">
        <v>5.5987435788953308E-2</v>
      </c>
      <c r="CB102" s="1365">
        <v>3.3225627000000001E-2</v>
      </c>
      <c r="CC102" s="1365">
        <v>2.9695077300000001E-2</v>
      </c>
      <c r="CD102" s="1365">
        <v>2.2239527500000002E-2</v>
      </c>
      <c r="CE102" s="1365">
        <v>1.9398411599999998E-2</v>
      </c>
      <c r="CF102" s="1365">
        <v>1.3163953400000003E-2</v>
      </c>
      <c r="CG102" s="1365">
        <v>6.3996064000000005E-3</v>
      </c>
      <c r="CH102" s="1365">
        <v>2.2761808788953307E-2</v>
      </c>
    </row>
    <row r="103" spans="1:86" x14ac:dyDescent="0.2">
      <c r="A103" s="1365">
        <v>2014</v>
      </c>
      <c r="B103" s="1365">
        <v>1</v>
      </c>
      <c r="C103" s="1365">
        <v>1</v>
      </c>
      <c r="D103" s="1365">
        <v>0.86204850673675537</v>
      </c>
      <c r="E103" s="1365">
        <v>9.865301102399826E-2</v>
      </c>
      <c r="F103" s="1365">
        <v>2.8140746057033539E-2</v>
      </c>
      <c r="G103" s="1365">
        <v>1.0375258512794971E-2</v>
      </c>
      <c r="H103" s="1365">
        <v>7.8248279169201851E-4</v>
      </c>
      <c r="I103" s="1365">
        <v>0.9334149956703186</v>
      </c>
      <c r="J103" s="1365">
        <v>0.93343323469161987</v>
      </c>
      <c r="K103" s="1365">
        <v>0.77445292472839355</v>
      </c>
      <c r="L103" s="1365">
        <v>0.10102280229330063</v>
      </c>
      <c r="M103" s="1365">
        <v>2.6000028476119041E-2</v>
      </c>
      <c r="N103" s="1365">
        <v>8.7282974272966385E-3</v>
      </c>
      <c r="O103" s="1365">
        <v>2.3229189217090607E-2</v>
      </c>
      <c r="P103" s="1365">
        <v>0.52182978391647339</v>
      </c>
      <c r="Q103" s="1365">
        <v>0.49707001447677612</v>
      </c>
      <c r="R103" s="1365">
        <v>0.36363020539283752</v>
      </c>
      <c r="S103" s="1365">
        <v>8.8018149137496948E-2</v>
      </c>
      <c r="T103" s="1365">
        <v>2.0040033385157585E-2</v>
      </c>
      <c r="U103" s="1365">
        <v>6.3905483111739159E-3</v>
      </c>
      <c r="V103" s="1365">
        <v>1.8991084769368172E-2</v>
      </c>
      <c r="W103" s="1365">
        <v>0.39719220995903015</v>
      </c>
      <c r="X103" s="1365">
        <v>0.36668401956558228</v>
      </c>
      <c r="Y103" s="1365">
        <v>0.24570825695991516</v>
      </c>
      <c r="Z103" s="1365">
        <v>8.0881386995315552E-2</v>
      </c>
      <c r="AA103" s="1365">
        <v>1.7610305920243263E-2</v>
      </c>
      <c r="AB103" s="1365">
        <v>5.5709592998027802E-3</v>
      </c>
      <c r="AC103" s="1365">
        <v>1.6913130879402161E-2</v>
      </c>
      <c r="AD103" s="1365">
        <v>0.22491112351417542</v>
      </c>
      <c r="AE103" s="1365">
        <v>0.19139213860034943</v>
      </c>
      <c r="AF103" s="1365">
        <v>0.10148134082555771</v>
      </c>
      <c r="AG103" s="1365">
        <v>6.0616981238126755E-2</v>
      </c>
      <c r="AH103" s="1365">
        <v>1.281505823135376E-2</v>
      </c>
      <c r="AI103" s="1365">
        <v>4.3233023025095463E-3</v>
      </c>
      <c r="AJ103" s="1365">
        <v>1.2155454605817795E-2</v>
      </c>
      <c r="AK103" s="1365">
        <v>0.17999741435050964</v>
      </c>
      <c r="AL103" s="1365">
        <v>0.14763544499874115</v>
      </c>
      <c r="AM103" s="1365">
        <v>7.1556098759174347E-2</v>
      </c>
      <c r="AN103" s="1365">
        <v>5.074257031083107E-2</v>
      </c>
      <c r="AO103" s="1365">
        <v>1.0960329324007034E-2</v>
      </c>
      <c r="AP103" s="1365">
        <v>3.8136779330670834E-3</v>
      </c>
      <c r="AQ103" s="1365">
        <v>1.0562772862613201E-2</v>
      </c>
      <c r="AR103" s="1365">
        <v>0.10961150377988815</v>
      </c>
      <c r="AS103" s="1365">
        <v>8.2522444427013397E-2</v>
      </c>
      <c r="AT103" s="1365">
        <v>3.3174905925989151E-2</v>
      </c>
      <c r="AU103" s="1365">
        <v>3.1651090830564499E-2</v>
      </c>
      <c r="AV103" s="1365">
        <v>7.5320457108318806E-3</v>
      </c>
      <c r="AW103" s="1365">
        <v>2.7732772286981344E-3</v>
      </c>
      <c r="AX103" s="1365">
        <v>7.3911263607442379E-3</v>
      </c>
      <c r="AY103" s="1365">
        <v>5.260828509926796E-2</v>
      </c>
      <c r="AZ103" s="1365">
        <v>3.4800592809915543E-2</v>
      </c>
      <c r="BA103" s="1365">
        <v>1.1637856252491474E-2</v>
      </c>
      <c r="BB103" s="1365">
        <v>1.3793233782052994E-2</v>
      </c>
      <c r="BC103" s="1365">
        <v>4.2410511523485184E-3</v>
      </c>
      <c r="BD103" s="1365">
        <v>1.6246098093688488E-3</v>
      </c>
      <c r="BE103" s="1365">
        <v>3.5038415808230639E-3</v>
      </c>
      <c r="BF103" s="1365">
        <v>6.6585004329681396E-2</v>
      </c>
      <c r="BG103" s="1365">
        <v>6.6566765308380127E-2</v>
      </c>
      <c r="BH103" s="1365">
        <v>8.7595582008361816E-2</v>
      </c>
      <c r="BI103" s="1365">
        <v>-2.3697912693023682E-3</v>
      </c>
      <c r="BJ103" s="1365">
        <v>2.1407175809144974E-3</v>
      </c>
      <c r="BK103" s="1365">
        <v>1.646961085498333E-3</v>
      </c>
      <c r="BL103" s="1365">
        <v>-2.2446706425398588E-2</v>
      </c>
      <c r="BM103" s="1365">
        <v>0.47817021608352661</v>
      </c>
      <c r="BN103" s="1365">
        <v>0.50292998552322388</v>
      </c>
      <c r="BO103" s="1365">
        <v>0.49841830134391785</v>
      </c>
      <c r="BP103" s="1365">
        <v>1.0634861886501312E-2</v>
      </c>
      <c r="BQ103" s="1365">
        <v>8.1007126718759537E-3</v>
      </c>
      <c r="BR103" s="1365">
        <v>3.9847102016210556E-3</v>
      </c>
      <c r="BS103" s="1365">
        <v>-1.8208601977676153E-2</v>
      </c>
      <c r="BT103" s="1365">
        <v>0.41158521175384521</v>
      </c>
      <c r="BU103" s="1365">
        <v>0.43636322021484375</v>
      </c>
      <c r="BV103" s="1365">
        <v>0.41082271933555603</v>
      </c>
      <c r="BW103" s="1365">
        <v>1.300465315580368E-2</v>
      </c>
      <c r="BX103" s="1365">
        <v>5.9599950909614563E-3</v>
      </c>
      <c r="BY103" s="1365">
        <v>2.3377491161227226E-3</v>
      </c>
      <c r="BZ103" s="1365">
        <v>4.238104447722435E-3</v>
      </c>
      <c r="CA103" s="1365">
        <v>7.5273650217901306E-2</v>
      </c>
      <c r="CB103" s="1365">
        <v>4.5023930400000002E-2</v>
      </c>
      <c r="CC103" s="1365">
        <v>4.0158863500000003E-2</v>
      </c>
      <c r="CD103" s="1365">
        <v>2.9706197400000002E-2</v>
      </c>
      <c r="CE103" s="1365">
        <v>2.5698745799999995E-2</v>
      </c>
      <c r="CF103" s="1365">
        <v>1.7277241499999998E-2</v>
      </c>
      <c r="CG103" s="1365">
        <v>8.3365052999999998E-3</v>
      </c>
      <c r="CH103" s="1365">
        <v>3.0249719817901304E-2</v>
      </c>
    </row>
    <row r="104" spans="1:86" x14ac:dyDescent="0.2">
      <c r="A104" s="1365">
        <v>2015</v>
      </c>
      <c r="B104" s="1365">
        <v>1</v>
      </c>
      <c r="C104" s="1365">
        <v>1</v>
      </c>
      <c r="D104" s="1365">
        <v>0.86293751001358032</v>
      </c>
      <c r="E104" s="1365">
        <v>9.9951036274433136E-2</v>
      </c>
      <c r="F104" s="1365">
        <v>2.7454407885670662E-2</v>
      </c>
      <c r="G104" s="1365">
        <v>1.0115941986441612E-2</v>
      </c>
      <c r="H104" s="1365">
        <v>-4.5891347690485418E-4</v>
      </c>
      <c r="I104" s="1365">
        <v>0.93257886171340942</v>
      </c>
      <c r="J104" s="1365">
        <v>0.93280178308486938</v>
      </c>
      <c r="K104" s="1365">
        <v>0.77470481395721436</v>
      </c>
      <c r="L104" s="1365">
        <v>0.10325022041797638</v>
      </c>
      <c r="M104" s="1365">
        <v>2.5230783969163895E-2</v>
      </c>
      <c r="N104" s="1365">
        <v>8.5051935166120529E-3</v>
      </c>
      <c r="O104" s="1365">
        <v>2.1110780537128448E-2</v>
      </c>
      <c r="P104" s="1365">
        <v>0.52229565382003784</v>
      </c>
      <c r="Q104" s="1365">
        <v>0.49869707226753235</v>
      </c>
      <c r="R104" s="1365">
        <v>0.36609908938407898</v>
      </c>
      <c r="S104" s="1365">
        <v>8.9787162840366364E-2</v>
      </c>
      <c r="T104" s="1365">
        <v>1.9518414512276649E-2</v>
      </c>
      <c r="U104" s="1365">
        <v>6.1809723265469074E-3</v>
      </c>
      <c r="V104" s="1365">
        <v>1.7111420631408691E-2</v>
      </c>
      <c r="W104" s="1365">
        <v>0.39788872003555298</v>
      </c>
      <c r="X104" s="1365">
        <v>0.36870110034942627</v>
      </c>
      <c r="Y104" s="1365">
        <v>0.24740827083587646</v>
      </c>
      <c r="Z104" s="1365">
        <v>8.3352029323577881E-2</v>
      </c>
      <c r="AA104" s="1365">
        <v>1.7240369692444801E-2</v>
      </c>
      <c r="AB104" s="1365">
        <v>5.3797289729118347E-3</v>
      </c>
      <c r="AC104" s="1365">
        <v>1.5320700593292713E-2</v>
      </c>
      <c r="AD104" s="1365">
        <v>0.2253681868314743</v>
      </c>
      <c r="AE104" s="1365">
        <v>0.19285471737384796</v>
      </c>
      <c r="AF104" s="1365">
        <v>0.10223550349473953</v>
      </c>
      <c r="AG104" s="1365">
        <v>6.3239224255084991E-2</v>
      </c>
      <c r="AH104" s="1365">
        <v>1.2411558069288731E-2</v>
      </c>
      <c r="AI104" s="1365">
        <v>4.1425353847444057E-3</v>
      </c>
      <c r="AJ104" s="1365">
        <v>1.0825897566974163E-2</v>
      </c>
      <c r="AK104" s="1365">
        <v>0.1803872138261795</v>
      </c>
      <c r="AL104" s="1365">
        <v>0.14882132411003113</v>
      </c>
      <c r="AM104" s="1365">
        <v>7.2136454284191132E-2</v>
      </c>
      <c r="AN104" s="1365">
        <v>5.3005203604698181E-2</v>
      </c>
      <c r="AO104" s="1365">
        <v>1.0753574781119823E-2</v>
      </c>
      <c r="AP104" s="1365">
        <v>3.6599363666027784E-3</v>
      </c>
      <c r="AQ104" s="1365">
        <v>9.2661604285240173E-3</v>
      </c>
      <c r="AR104" s="1365">
        <v>0.10975205153226852</v>
      </c>
      <c r="AS104" s="1365">
        <v>8.3071418106555939E-2</v>
      </c>
      <c r="AT104" s="1365">
        <v>3.3519919961690903E-2</v>
      </c>
      <c r="AU104" s="1365">
        <v>3.3104613423347473E-2</v>
      </c>
      <c r="AV104" s="1365">
        <v>7.4895806610584259E-3</v>
      </c>
      <c r="AW104" s="1365">
        <v>2.6750147808343172E-3</v>
      </c>
      <c r="AX104" s="1365">
        <v>6.2822923064231873E-3</v>
      </c>
      <c r="AY104" s="1365">
        <v>5.2261073142290115E-2</v>
      </c>
      <c r="AZ104" s="1365">
        <v>3.4965850412845612E-2</v>
      </c>
      <c r="BA104" s="1365">
        <v>1.2251025065779686E-2</v>
      </c>
      <c r="BB104" s="1365">
        <v>1.3949372805655003E-2</v>
      </c>
      <c r="BC104" s="1365">
        <v>4.2809480801224709E-3</v>
      </c>
      <c r="BD104" s="1365">
        <v>1.5853767981752753E-3</v>
      </c>
      <c r="BE104" s="1365">
        <v>2.899126848205924E-3</v>
      </c>
      <c r="BF104" s="1365">
        <v>6.7421138286590576E-2</v>
      </c>
      <c r="BG104" s="1365">
        <v>6.7198216915130615E-2</v>
      </c>
      <c r="BH104" s="1365">
        <v>8.8232696056365967E-2</v>
      </c>
      <c r="BI104" s="1365">
        <v>-3.2991841435432434E-3</v>
      </c>
      <c r="BJ104" s="1365">
        <v>2.2236239165067673E-3</v>
      </c>
      <c r="BK104" s="1365">
        <v>1.6107484698295593E-3</v>
      </c>
      <c r="BL104" s="1365">
        <v>-2.1569694014033303E-2</v>
      </c>
      <c r="BM104" s="1365">
        <v>0.47770434617996216</v>
      </c>
      <c r="BN104" s="1365">
        <v>0.50130292773246765</v>
      </c>
      <c r="BO104" s="1365">
        <v>0.49683842062950134</v>
      </c>
      <c r="BP104" s="1365">
        <v>1.0163873434066772E-2</v>
      </c>
      <c r="BQ104" s="1365">
        <v>7.9359933733940125E-3</v>
      </c>
      <c r="BR104" s="1365">
        <v>3.9349696598947048E-3</v>
      </c>
      <c r="BS104" s="1365">
        <v>-1.7570334108313546E-2</v>
      </c>
      <c r="BT104" s="1365">
        <v>0.41028320789337158</v>
      </c>
      <c r="BU104" s="1365">
        <v>0.43410471081733704</v>
      </c>
      <c r="BV104" s="1365">
        <v>0.40860572457313538</v>
      </c>
      <c r="BW104" s="1365">
        <v>1.3463057577610016E-2</v>
      </c>
      <c r="BX104" s="1365">
        <v>5.7123694568872452E-3</v>
      </c>
      <c r="BY104" s="1365">
        <v>2.3242211900651455E-3</v>
      </c>
      <c r="BZ104" s="1365">
        <v>3.9993599057197571E-3</v>
      </c>
      <c r="CA104" s="1365">
        <v>7.2617383438395175E-2</v>
      </c>
      <c r="CB104" s="1365">
        <v>4.1353062299999993E-2</v>
      </c>
      <c r="CC104" s="1365">
        <v>3.7036549999999994E-2</v>
      </c>
      <c r="CD104" s="1365">
        <v>2.7229042799999999E-2</v>
      </c>
      <c r="CE104" s="1365">
        <v>2.3337461399999999E-2</v>
      </c>
      <c r="CF104" s="1365">
        <v>1.5292445200000001E-2</v>
      </c>
      <c r="CG104" s="1365">
        <v>6.8218739999999995E-3</v>
      </c>
      <c r="CH104" s="1365">
        <v>3.1264321138395182E-2</v>
      </c>
    </row>
    <row r="105" spans="1:86" x14ac:dyDescent="0.2">
      <c r="A105" s="1365">
        <v>2016</v>
      </c>
      <c r="B105" s="1365">
        <v>1</v>
      </c>
      <c r="C105" s="1365">
        <v>1</v>
      </c>
      <c r="D105" s="1365">
        <v>0.86594885587692261</v>
      </c>
      <c r="E105" s="1365">
        <v>9.7714290022850037E-2</v>
      </c>
      <c r="F105" s="1365">
        <v>2.6434613391757011E-2</v>
      </c>
      <c r="G105" s="1365">
        <v>1.0056382045149803E-2</v>
      </c>
      <c r="H105" s="1365">
        <v>-1.5413569053635001E-4</v>
      </c>
      <c r="I105" s="1365">
        <v>0.93237566947937012</v>
      </c>
      <c r="J105" s="1365">
        <v>0.93268001079559326</v>
      </c>
      <c r="K105" s="1365">
        <v>0.77834802865982056</v>
      </c>
      <c r="L105" s="1365">
        <v>0.10128692537546158</v>
      </c>
      <c r="M105" s="1365">
        <v>2.4246450513601303E-2</v>
      </c>
      <c r="N105" s="1365">
        <v>8.4261931478977203E-3</v>
      </c>
      <c r="O105" s="1365">
        <v>2.0372433587908745E-2</v>
      </c>
      <c r="P105" s="1365">
        <v>0.51739042997360229</v>
      </c>
      <c r="Q105" s="1365">
        <v>0.49666330218315125</v>
      </c>
      <c r="R105" s="1365">
        <v>0.36756584048271179</v>
      </c>
      <c r="S105" s="1365">
        <v>8.8200852274894714E-2</v>
      </c>
      <c r="T105" s="1365">
        <v>1.8489379435777664E-2</v>
      </c>
      <c r="U105" s="1365">
        <v>6.146114319562912E-3</v>
      </c>
      <c r="V105" s="1365">
        <v>1.6261108219623566E-2</v>
      </c>
      <c r="W105" s="1365">
        <v>0.39116960763931274</v>
      </c>
      <c r="X105" s="1365">
        <v>0.36560690402984619</v>
      </c>
      <c r="Y105" s="1365">
        <v>0.24826858937740326</v>
      </c>
      <c r="Z105" s="1365">
        <v>8.1324204802513123E-2</v>
      </c>
      <c r="AA105" s="1365">
        <v>1.6268694773316383E-2</v>
      </c>
      <c r="AB105" s="1365">
        <v>5.372573621571064E-3</v>
      </c>
      <c r="AC105" s="1365">
        <v>1.4372833073139191E-2</v>
      </c>
      <c r="AD105" s="1365">
        <v>0.21708548069000244</v>
      </c>
      <c r="AE105" s="1365">
        <v>0.18885090947151184</v>
      </c>
      <c r="AF105" s="1365">
        <v>0.10153110325336456</v>
      </c>
      <c r="AG105" s="1365">
        <v>6.1388939619064331E-2</v>
      </c>
      <c r="AH105" s="1365">
        <v>1.1652467772364616E-2</v>
      </c>
      <c r="AI105" s="1365">
        <v>4.1368966922163963E-3</v>
      </c>
      <c r="AJ105" s="1365">
        <v>1.0141509585082531E-2</v>
      </c>
      <c r="AK105" s="1365">
        <v>0.17256692051887512</v>
      </c>
      <c r="AL105" s="1365">
        <v>0.14503927528858185</v>
      </c>
      <c r="AM105" s="1365">
        <v>7.0430360734462738E-2</v>
      </c>
      <c r="AN105" s="1365">
        <v>5.2009530365467072E-2</v>
      </c>
      <c r="AO105" s="1365">
        <v>1.0049398057162762E-2</v>
      </c>
      <c r="AP105" s="1365">
        <v>3.6695844028145075E-3</v>
      </c>
      <c r="AQ105" s="1365">
        <v>8.88039730489254E-3</v>
      </c>
      <c r="AR105" s="1365">
        <v>0.10357745736837387</v>
      </c>
      <c r="AS105" s="1365">
        <v>8.0200664699077606E-2</v>
      </c>
      <c r="AT105" s="1365">
        <v>3.1600546091794968E-2</v>
      </c>
      <c r="AU105" s="1365">
        <v>3.2703440636396408E-2</v>
      </c>
      <c r="AV105" s="1365">
        <v>7.0396680384874344E-3</v>
      </c>
      <c r="AW105" s="1365">
        <v>2.7174553833901882E-3</v>
      </c>
      <c r="AX105" s="1365">
        <v>6.1395540833473206E-3</v>
      </c>
      <c r="AY105" s="1365">
        <v>4.9144256860017776E-2</v>
      </c>
      <c r="AZ105" s="1365">
        <v>3.3577855676412582E-2</v>
      </c>
      <c r="BA105" s="1365">
        <v>1.0961852967739105E-2</v>
      </c>
      <c r="BB105" s="1365">
        <v>1.41041474416852E-2</v>
      </c>
      <c r="BC105" s="1365">
        <v>4.083982203155756E-3</v>
      </c>
      <c r="BD105" s="1365">
        <v>1.5827511670067906E-3</v>
      </c>
      <c r="BE105" s="1365">
        <v>2.8451231773942709E-3</v>
      </c>
      <c r="BF105" s="1365">
        <v>6.7624330520629883E-2</v>
      </c>
      <c r="BG105" s="1365">
        <v>6.7319989204406738E-2</v>
      </c>
      <c r="BH105" s="1365">
        <v>8.7600827217102051E-2</v>
      </c>
      <c r="BI105" s="1365">
        <v>-3.5726353526115417E-3</v>
      </c>
      <c r="BJ105" s="1365">
        <v>2.1881628781557083E-3</v>
      </c>
      <c r="BK105" s="1365">
        <v>1.6301888972520828E-3</v>
      </c>
      <c r="BL105" s="1365">
        <v>-2.0526569278445095E-2</v>
      </c>
      <c r="BM105" s="1365">
        <v>0.48260957002639771</v>
      </c>
      <c r="BN105" s="1365">
        <v>0.50333669781684875</v>
      </c>
      <c r="BO105" s="1365">
        <v>0.49838301539421082</v>
      </c>
      <c r="BP105" s="1365">
        <v>9.5134377479553223E-3</v>
      </c>
      <c r="BQ105" s="1365">
        <v>7.9452339559793472E-3</v>
      </c>
      <c r="BR105" s="1365">
        <v>3.9102677255868912E-3</v>
      </c>
      <c r="BS105" s="1365">
        <v>-1.6415243910159916E-2</v>
      </c>
      <c r="BT105" s="1365">
        <v>0.41498523950576782</v>
      </c>
      <c r="BU105" s="1365">
        <v>0.43601670861244202</v>
      </c>
      <c r="BV105" s="1365">
        <v>0.41078218817710876</v>
      </c>
      <c r="BW105" s="1365">
        <v>1.3086073100566864E-2</v>
      </c>
      <c r="BX105" s="1365">
        <v>5.7570710778236389E-3</v>
      </c>
      <c r="BY105" s="1365">
        <v>2.2800788283348083E-3</v>
      </c>
      <c r="BZ105" s="1365">
        <v>4.1113253682851791E-3</v>
      </c>
      <c r="CA105" s="1365">
        <v>6.3785172161442152E-2</v>
      </c>
      <c r="CB105" s="1365">
        <v>3.6436633199999999E-2</v>
      </c>
      <c r="CC105" s="1365">
        <v>3.2662375199999996E-2</v>
      </c>
      <c r="CD105" s="1365">
        <v>2.3988711999999999E-2</v>
      </c>
      <c r="CE105" s="1365">
        <v>2.0588224400000004E-2</v>
      </c>
      <c r="CF105" s="1365">
        <v>1.3482690000000002E-2</v>
      </c>
      <c r="CG105" s="1365">
        <v>6.2017820000000003E-3</v>
      </c>
      <c r="CH105" s="1365">
        <v>2.7348538961442154E-2</v>
      </c>
    </row>
    <row r="106" spans="1:86" x14ac:dyDescent="0.2">
      <c r="A106" s="1365">
        <v>2017</v>
      </c>
      <c r="B106" s="1365">
        <v>1</v>
      </c>
      <c r="C106" s="1365">
        <v>1</v>
      </c>
      <c r="D106" s="1365">
        <v>0.89745938777923584</v>
      </c>
      <c r="E106" s="1365">
        <v>0.10287503898143768</v>
      </c>
      <c r="F106" s="1365">
        <v>2.8977017849683762E-2</v>
      </c>
      <c r="G106" s="1365">
        <v>1.0906600393354893E-2</v>
      </c>
      <c r="H106" s="1365">
        <v>-4.0218055248260498E-2</v>
      </c>
      <c r="I106" s="1365">
        <v>0.95125937461853027</v>
      </c>
      <c r="J106" s="1365">
        <v>0.95214033126831055</v>
      </c>
      <c r="K106" s="1365">
        <v>0.79907816648483276</v>
      </c>
      <c r="L106" s="1365">
        <v>0.10578472912311554</v>
      </c>
      <c r="M106" s="1365">
        <v>2.6923252269625664E-2</v>
      </c>
      <c r="N106" s="1365">
        <v>9.4769857823848724E-3</v>
      </c>
      <c r="O106" s="1365">
        <v>1.0877160355448723E-2</v>
      </c>
      <c r="P106" s="1365">
        <v>0.5405622124671936</v>
      </c>
      <c r="Q106" s="1365">
        <v>0.51244056224822998</v>
      </c>
      <c r="R106" s="1365">
        <v>0.37615519762039185</v>
      </c>
      <c r="S106" s="1365">
        <v>9.0003065764904022E-2</v>
      </c>
      <c r="T106" s="1365">
        <v>2.0463442429900169E-2</v>
      </c>
      <c r="U106" s="1365">
        <v>7.2004045359790325E-3</v>
      </c>
      <c r="V106" s="1365">
        <v>1.8618427217006683E-2</v>
      </c>
      <c r="W106" s="1365">
        <v>0.41424146294593811</v>
      </c>
      <c r="X106" s="1365">
        <v>0.37907099723815918</v>
      </c>
      <c r="Y106" s="1365">
        <v>0.25456932187080383</v>
      </c>
      <c r="Z106" s="1365">
        <v>8.3001390099525452E-2</v>
      </c>
      <c r="AA106" s="1365">
        <v>1.8098348751664162E-2</v>
      </c>
      <c r="AB106" s="1365">
        <v>6.4213545992970467E-3</v>
      </c>
      <c r="AC106" s="1365">
        <v>1.6980564221739769E-2</v>
      </c>
      <c r="AD106" s="1365">
        <v>0.23754039406776428</v>
      </c>
      <c r="AE106" s="1365">
        <v>0.19868174195289612</v>
      </c>
      <c r="AF106" s="1365">
        <v>0.10459883511066437</v>
      </c>
      <c r="AG106" s="1365">
        <v>6.3071481883525848E-2</v>
      </c>
      <c r="AH106" s="1365">
        <v>1.2997360900044441E-2</v>
      </c>
      <c r="AI106" s="1365">
        <v>5.0132614560425282E-3</v>
      </c>
      <c r="AJ106" s="1365">
        <v>1.3000807724893093E-2</v>
      </c>
      <c r="AK106" s="1365">
        <v>0.19034548103809357</v>
      </c>
      <c r="AL106" s="1365">
        <v>0.15311694145202637</v>
      </c>
      <c r="AM106" s="1365">
        <v>7.3030494153499603E-2</v>
      </c>
      <c r="AN106" s="1365">
        <v>5.2953563630580902E-2</v>
      </c>
      <c r="AO106" s="1365">
        <v>1.1209184303879738E-2</v>
      </c>
      <c r="AP106" s="1365">
        <v>4.4640889391303062E-3</v>
      </c>
      <c r="AQ106" s="1365">
        <v>1.1459609493613243E-2</v>
      </c>
      <c r="AR106" s="1365">
        <v>0.11699154227972031</v>
      </c>
      <c r="AS106" s="1365">
        <v>8.5519768297672272E-2</v>
      </c>
      <c r="AT106" s="1365">
        <v>3.4103341400623322E-2</v>
      </c>
      <c r="AU106" s="1365">
        <v>3.2258827239274979E-2</v>
      </c>
      <c r="AV106" s="1365">
        <v>7.8272633254528046E-3</v>
      </c>
      <c r="AW106" s="1365">
        <v>3.3249701373279095E-3</v>
      </c>
      <c r="AX106" s="1365">
        <v>8.0053675919771194E-3</v>
      </c>
      <c r="AY106" s="1365">
        <v>5.7628355920314789E-2</v>
      </c>
      <c r="AZ106" s="1365">
        <v>3.7038721144199371E-2</v>
      </c>
      <c r="BA106" s="1365">
        <v>1.222340390086174E-2</v>
      </c>
      <c r="BB106" s="1365">
        <v>1.3975608162581921E-2</v>
      </c>
      <c r="BC106" s="1365">
        <v>4.4622761197388172E-3</v>
      </c>
      <c r="BD106" s="1365">
        <v>1.9994021859019995E-3</v>
      </c>
      <c r="BE106" s="1365">
        <v>4.3780319392681122E-3</v>
      </c>
      <c r="BF106" s="1365">
        <v>4.8740625381469727E-2</v>
      </c>
      <c r="BG106" s="1365">
        <v>4.7859668731689453E-2</v>
      </c>
      <c r="BH106" s="1365">
        <v>9.8381221294403076E-2</v>
      </c>
      <c r="BI106" s="1365">
        <v>-2.9096901416778564E-3</v>
      </c>
      <c r="BJ106" s="1365">
        <v>2.0537655800580978E-3</v>
      </c>
      <c r="BK106" s="1365">
        <v>1.4296146109700203E-3</v>
      </c>
      <c r="BL106" s="1365">
        <v>-5.1095215603709221E-2</v>
      </c>
      <c r="BM106" s="1365">
        <v>0.4594377875328064</v>
      </c>
      <c r="BN106" s="1365">
        <v>0.48755943775177002</v>
      </c>
      <c r="BO106" s="1365">
        <v>0.52130419015884399</v>
      </c>
      <c r="BP106" s="1365">
        <v>1.2871973216533661E-2</v>
      </c>
      <c r="BQ106" s="1365">
        <v>8.5135754197835922E-3</v>
      </c>
      <c r="BR106" s="1365">
        <v>3.7061958573758602E-3</v>
      </c>
      <c r="BS106" s="1365">
        <v>-5.8836482465267181E-2</v>
      </c>
      <c r="BT106" s="1365">
        <v>0.41069716215133667</v>
      </c>
      <c r="BU106" s="1365">
        <v>0.43969976902008057</v>
      </c>
      <c r="BV106" s="1365">
        <v>0.42292296886444092</v>
      </c>
      <c r="BW106" s="1365">
        <v>1.5781663358211517E-2</v>
      </c>
      <c r="BX106" s="1365">
        <v>6.4598098397254944E-3</v>
      </c>
      <c r="BY106" s="1365">
        <v>2.2765812464058399E-3</v>
      </c>
      <c r="BZ106" s="1365">
        <v>-7.7412668615579605E-3</v>
      </c>
      <c r="CA106" s="1365">
        <v>8.6862862986168465E-2</v>
      </c>
      <c r="CB106" s="1365">
        <v>4.802541870000001E-2</v>
      </c>
      <c r="CC106" s="1365">
        <v>4.28224865E-2</v>
      </c>
      <c r="CD106" s="1365">
        <v>3.1075295999999999E-2</v>
      </c>
      <c r="CE106" s="1365">
        <v>2.6534303999999998E-2</v>
      </c>
      <c r="CF106" s="1365">
        <v>1.7370164800000004E-2</v>
      </c>
      <c r="CG106" s="1365">
        <v>8.0904554999999996E-3</v>
      </c>
      <c r="CH106" s="1365">
        <v>3.8837444286168456E-2</v>
      </c>
    </row>
    <row r="107" spans="1:86" x14ac:dyDescent="0.2">
      <c r="A107" s="1365">
        <v>2018</v>
      </c>
      <c r="B107" s="1365">
        <v>1</v>
      </c>
      <c r="C107" s="1365">
        <v>1</v>
      </c>
      <c r="D107" s="1365">
        <v>0.89426118135452271</v>
      </c>
      <c r="E107" s="1365">
        <v>9.7696386277675629E-2</v>
      </c>
      <c r="F107" s="1365">
        <v>3.1362999230623245E-2</v>
      </c>
      <c r="G107" s="1365">
        <v>1.2596208602190018E-2</v>
      </c>
      <c r="H107" s="1365">
        <v>-3.5916775465011597E-2</v>
      </c>
      <c r="I107" s="1365">
        <v>0.94809174537658691</v>
      </c>
      <c r="J107" s="1365">
        <v>0.94830012321472168</v>
      </c>
      <c r="K107" s="1365">
        <v>0.79526740312576294</v>
      </c>
      <c r="L107" s="1365">
        <v>0.10087405145168304</v>
      </c>
      <c r="M107" s="1365">
        <v>2.9358452185988426E-2</v>
      </c>
      <c r="N107" s="1365">
        <v>1.1082394048571587E-2</v>
      </c>
      <c r="O107" s="1365">
        <v>1.1717933230102062E-2</v>
      </c>
      <c r="P107" s="1365">
        <v>0.54040294885635376</v>
      </c>
      <c r="Q107" s="1365">
        <v>0.51012134552001953</v>
      </c>
      <c r="R107" s="1365">
        <v>0.37310367822647095</v>
      </c>
      <c r="S107" s="1365">
        <v>8.6172014474868774E-2</v>
      </c>
      <c r="T107" s="1365">
        <v>2.2712353616952896E-2</v>
      </c>
      <c r="U107" s="1365">
        <v>8.4179695695638657E-3</v>
      </c>
      <c r="V107" s="1365">
        <v>1.9715312868356705E-2</v>
      </c>
      <c r="W107" s="1365">
        <v>0.41494283080101013</v>
      </c>
      <c r="X107" s="1365">
        <v>0.3772340714931488</v>
      </c>
      <c r="Y107" s="1365">
        <v>0.25211718678474426</v>
      </c>
      <c r="Z107" s="1365">
        <v>7.9262122511863708E-2</v>
      </c>
      <c r="AA107" s="1365">
        <v>2.0254066213965416E-2</v>
      </c>
      <c r="AB107" s="1365">
        <v>7.4844486080110073E-3</v>
      </c>
      <c r="AC107" s="1365">
        <v>1.8116222694516182E-2</v>
      </c>
      <c r="AD107" s="1365">
        <v>0.23762133717536926</v>
      </c>
      <c r="AE107" s="1365">
        <v>0.19627884030342102</v>
      </c>
      <c r="AF107" s="1365">
        <v>0.10300730168819427</v>
      </c>
      <c r="AG107" s="1365">
        <v>5.9257414191961288E-2</v>
      </c>
      <c r="AH107" s="1365">
        <v>1.4685609377920628E-2</v>
      </c>
      <c r="AI107" s="1365">
        <v>5.835970863699913E-3</v>
      </c>
      <c r="AJ107" s="1365">
        <v>1.349254697561264E-2</v>
      </c>
      <c r="AK107" s="1365">
        <v>0.1900966614484787</v>
      </c>
      <c r="AL107" s="1365">
        <v>0.15065310895442963</v>
      </c>
      <c r="AM107" s="1365">
        <v>7.1593046188354492E-2</v>
      </c>
      <c r="AN107" s="1365">
        <v>4.9230065196752548E-2</v>
      </c>
      <c r="AO107" s="1365">
        <v>1.2728240340948105E-2</v>
      </c>
      <c r="AP107" s="1365">
        <v>5.1941298879683018E-3</v>
      </c>
      <c r="AQ107" s="1365">
        <v>1.1907624080777168E-2</v>
      </c>
      <c r="AR107" s="1365">
        <v>0.11615889519453049</v>
      </c>
      <c r="AS107" s="1365">
        <v>8.33263099193573E-2</v>
      </c>
      <c r="AT107" s="1365">
        <v>3.299320861697197E-2</v>
      </c>
      <c r="AU107" s="1365">
        <v>2.9252262786030769E-2</v>
      </c>
      <c r="AV107" s="1365">
        <v>9.0309325605630875E-3</v>
      </c>
      <c r="AW107" s="1365">
        <v>3.8679761346429586E-3</v>
      </c>
      <c r="AX107" s="1365">
        <v>8.1819361075758934E-3</v>
      </c>
      <c r="AY107" s="1365">
        <v>5.5937577039003372E-2</v>
      </c>
      <c r="AZ107" s="1365">
        <v>3.4627873450517654E-2</v>
      </c>
      <c r="BA107" s="1365">
        <v>1.1961637996137142E-2</v>
      </c>
      <c r="BB107" s="1365">
        <v>1.1114662513136864E-2</v>
      </c>
      <c r="BC107" s="1365">
        <v>5.2421176806092262E-3</v>
      </c>
      <c r="BD107" s="1365">
        <v>2.312888391315937E-3</v>
      </c>
      <c r="BE107" s="1365">
        <v>3.9965678006410599E-3</v>
      </c>
      <c r="BF107" s="1365">
        <v>5.1908254623413086E-2</v>
      </c>
      <c r="BG107" s="1365">
        <v>5.169987678527832E-2</v>
      </c>
      <c r="BH107" s="1365">
        <v>9.8993778228759766E-2</v>
      </c>
      <c r="BI107" s="1365">
        <v>-3.1776651740074158E-3</v>
      </c>
      <c r="BJ107" s="1365">
        <v>2.004547044634819E-3</v>
      </c>
      <c r="BK107" s="1365">
        <v>1.5138145536184311E-3</v>
      </c>
      <c r="BL107" s="1365">
        <v>-4.7634708695113659E-2</v>
      </c>
      <c r="BM107" s="1365">
        <v>0.45959705114364624</v>
      </c>
      <c r="BN107" s="1365">
        <v>0.48987865447998047</v>
      </c>
      <c r="BO107" s="1365">
        <v>0.52115750312805176</v>
      </c>
      <c r="BP107" s="1365">
        <v>1.1524371802806854E-2</v>
      </c>
      <c r="BQ107" s="1365">
        <v>8.6506456136703491E-3</v>
      </c>
      <c r="BR107" s="1365">
        <v>4.178239032626152E-3</v>
      </c>
      <c r="BS107" s="1365">
        <v>-5.5632088333368301E-2</v>
      </c>
      <c r="BT107" s="1365">
        <v>0.40768879652023315</v>
      </c>
      <c r="BU107" s="1365">
        <v>0.43817877769470215</v>
      </c>
      <c r="BV107" s="1365">
        <v>0.42216372489929199</v>
      </c>
      <c r="BW107" s="1365">
        <v>1.470203697681427E-2</v>
      </c>
      <c r="BX107" s="1365">
        <v>6.6460985690355301E-3</v>
      </c>
      <c r="BY107" s="1365">
        <v>2.6644244790077209E-3</v>
      </c>
      <c r="BZ107" s="1365">
        <v>-7.9973796382546425E-3</v>
      </c>
      <c r="CA107" s="1365">
        <v>9.0629955930614195E-2</v>
      </c>
      <c r="CB107" s="1365">
        <v>4.9965186600000003E-2</v>
      </c>
      <c r="CC107" s="1365">
        <v>4.4547824100000001E-2</v>
      </c>
      <c r="CD107" s="1365">
        <v>3.1973847999999999E-2</v>
      </c>
      <c r="CE107" s="1365">
        <v>2.7109896000000001E-2</v>
      </c>
      <c r="CF107" s="1365">
        <v>1.7632363499999998E-2</v>
      </c>
      <c r="CG107" s="1365">
        <v>7.9133944000000008E-3</v>
      </c>
      <c r="CH107" s="1365">
        <v>4.0664769330614192E-2</v>
      </c>
    </row>
    <row r="108" spans="1:86" x14ac:dyDescent="0.2">
      <c r="A108" s="1365">
        <v>2019</v>
      </c>
      <c r="B108" s="1365">
        <v>1</v>
      </c>
      <c r="C108" s="1365">
        <v>1</v>
      </c>
      <c r="D108" s="1365">
        <v>0.89856356382369995</v>
      </c>
      <c r="E108" s="1365">
        <v>9.4698213040828705E-2</v>
      </c>
      <c r="F108" s="1365">
        <v>3.1258277595043182E-2</v>
      </c>
      <c r="G108" s="1365">
        <v>1.4450371265411377E-2</v>
      </c>
      <c r="H108" s="1365">
        <v>-3.8970436900854111E-2</v>
      </c>
      <c r="I108" s="1365">
        <v>0.94415265321731567</v>
      </c>
      <c r="J108" s="1365">
        <v>0.94490885734558105</v>
      </c>
      <c r="K108" s="1365">
        <v>0.79571074247360229</v>
      </c>
      <c r="L108" s="1365">
        <v>9.9106617271900177E-2</v>
      </c>
      <c r="M108" s="1365">
        <v>2.9102658852934837E-2</v>
      </c>
      <c r="N108" s="1365">
        <v>1.2605353258550167E-2</v>
      </c>
      <c r="O108" s="1365">
        <v>8.3834817633032799E-3</v>
      </c>
      <c r="P108" s="1365">
        <v>0.53165537118911743</v>
      </c>
      <c r="Q108" s="1365">
        <v>0.50486153364181519</v>
      </c>
      <c r="R108" s="1365">
        <v>0.37254887819290161</v>
      </c>
      <c r="S108" s="1365">
        <v>8.4550164639949799E-2</v>
      </c>
      <c r="T108" s="1365">
        <v>2.2302299737930298E-2</v>
      </c>
      <c r="U108" s="1365">
        <v>9.320930577814579E-3</v>
      </c>
      <c r="V108" s="1365">
        <v>1.6139248386025429E-2</v>
      </c>
      <c r="W108" s="1365">
        <v>0.40585055947303772</v>
      </c>
      <c r="X108" s="1365">
        <v>0.3723854124546051</v>
      </c>
      <c r="Y108" s="1365">
        <v>0.25224441289901733</v>
      </c>
      <c r="Z108" s="1365">
        <v>7.7574342489242554E-2</v>
      </c>
      <c r="AA108" s="1365">
        <v>1.9741643220186234E-2</v>
      </c>
      <c r="AB108" s="1365">
        <v>8.1758461892604828E-3</v>
      </c>
      <c r="AC108" s="1365">
        <v>1.4649147167801857E-2</v>
      </c>
      <c r="AD108" s="1365">
        <v>0.2275015264749527</v>
      </c>
      <c r="AE108" s="1365">
        <v>0.19084645807743073</v>
      </c>
      <c r="AF108" s="1365">
        <v>0.10210520029067993</v>
      </c>
      <c r="AG108" s="1365">
        <v>5.7865224778652191E-2</v>
      </c>
      <c r="AH108" s="1365">
        <v>1.4012856408953667E-2</v>
      </c>
      <c r="AI108" s="1365">
        <v>6.1697280034422874E-3</v>
      </c>
      <c r="AJ108" s="1365">
        <v>1.069345511496067E-2</v>
      </c>
      <c r="AK108" s="1365">
        <v>0.18026162683963776</v>
      </c>
      <c r="AL108" s="1365">
        <v>0.14511580765247345</v>
      </c>
      <c r="AM108" s="1365">
        <v>7.0307984948158264E-2</v>
      </c>
      <c r="AN108" s="1365">
        <v>4.8006094992160797E-2</v>
      </c>
      <c r="AO108" s="1365">
        <v>1.2071430683135986E-2</v>
      </c>
      <c r="AP108" s="1365">
        <v>5.4399617947638035E-3</v>
      </c>
      <c r="AQ108" s="1365">
        <v>9.2903347685933113E-3</v>
      </c>
      <c r="AR108" s="1365">
        <v>0.10752261430025101</v>
      </c>
      <c r="AS108" s="1365">
        <v>7.8024066984653473E-2</v>
      </c>
      <c r="AT108" s="1365">
        <v>3.1394559890031815E-2</v>
      </c>
      <c r="AU108" s="1365">
        <v>2.807171642780304E-2</v>
      </c>
      <c r="AV108" s="1365">
        <v>8.3510046824812889E-3</v>
      </c>
      <c r="AW108" s="1365">
        <v>3.9705447852611542E-3</v>
      </c>
      <c r="AX108" s="1365">
        <v>6.2362393364310265E-3</v>
      </c>
      <c r="AY108" s="1365">
        <v>4.9868851900100708E-2</v>
      </c>
      <c r="AZ108" s="1365">
        <v>3.120802715420723E-2</v>
      </c>
      <c r="BA108" s="1365">
        <v>1.0848240926861763E-2</v>
      </c>
      <c r="BB108" s="1365">
        <v>1.0383803397417068E-2</v>
      </c>
      <c r="BC108" s="1365">
        <v>4.6463613398373127E-3</v>
      </c>
      <c r="BD108" s="1365">
        <v>2.300170948728919E-3</v>
      </c>
      <c r="BE108" s="1365">
        <v>3.0294503085315228E-3</v>
      </c>
      <c r="BF108" s="1365">
        <v>5.5847346782684326E-2</v>
      </c>
      <c r="BG108" s="1365">
        <v>5.5091142654418945E-2</v>
      </c>
      <c r="BH108" s="1365">
        <v>0.10285282135009766</v>
      </c>
      <c r="BI108" s="1365">
        <v>-4.4084042310714722E-3</v>
      </c>
      <c r="BJ108" s="1365">
        <v>2.155618742108345E-3</v>
      </c>
      <c r="BK108" s="1365">
        <v>1.8450180068612099E-3</v>
      </c>
      <c r="BL108" s="1365">
        <v>-4.7353918664157391E-2</v>
      </c>
      <c r="BM108" s="1365">
        <v>0.46834462881088257</v>
      </c>
      <c r="BN108" s="1365">
        <v>0.49513846635818481</v>
      </c>
      <c r="BO108" s="1365">
        <v>0.52601468563079834</v>
      </c>
      <c r="BP108" s="1365">
        <v>1.0148048400878906E-2</v>
      </c>
      <c r="BQ108" s="1365">
        <v>8.9559778571128845E-3</v>
      </c>
      <c r="BR108" s="1365">
        <v>5.1294406875967979E-3</v>
      </c>
      <c r="BS108" s="1365">
        <v>-5.5109685286879539E-2</v>
      </c>
      <c r="BT108" s="1365">
        <v>0.41249728202819824</v>
      </c>
      <c r="BU108" s="1365">
        <v>0.44004732370376587</v>
      </c>
      <c r="BV108" s="1365">
        <v>0.42316186428070068</v>
      </c>
      <c r="BW108" s="1365">
        <v>1.4556452631950378E-2</v>
      </c>
      <c r="BX108" s="1365">
        <v>6.8003591150045395E-3</v>
      </c>
      <c r="BY108" s="1365">
        <v>3.2844226807355881E-3</v>
      </c>
      <c r="BZ108" s="1365">
        <v>-7.7557666227221489E-3</v>
      </c>
      <c r="CA108" s="1365">
        <v>8.9841110413003342E-2</v>
      </c>
      <c r="CB108" s="1365"/>
      <c r="CC108" s="1365"/>
      <c r="CD108" s="1365"/>
      <c r="CE108" s="1365"/>
      <c r="CF108" s="1365"/>
      <c r="CG108" s="1365"/>
      <c r="CH108" s="1365"/>
    </row>
  </sheetData>
  <pageMargins left="0.75" right="0.75" top="1" bottom="1" header="0.5" footer="0.5"/>
  <extLst>
    <ext xmlns:mx="http://schemas.microsoft.com/office/mac/excel/2008/main" uri="{64002731-A6B0-56B0-2670-7721B7C09600}">
      <mx:PLV Mode="0" OnePage="0" WScale="0"/>
    </ext>
  </extLs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tabColor theme="7" tint="0.39997558519241921"/>
  </sheetPr>
  <dimension ref="A1:BN108"/>
  <sheetViews>
    <sheetView workbookViewId="0">
      <pane xSplit="1" ySplit="1" topLeftCell="U79" activePane="bottomRight" state="frozen"/>
      <selection activeCell="D32" sqref="D32"/>
      <selection pane="topRight" activeCell="D32" sqref="D32"/>
      <selection pane="bottomLeft" activeCell="D32" sqref="D32"/>
      <selection pane="bottomRight" activeCell="BJ108" sqref="BJ108:BN108"/>
    </sheetView>
  </sheetViews>
  <sheetFormatPr baseColWidth="10" defaultColWidth="8.83203125" defaultRowHeight="16" x14ac:dyDescent="0.2"/>
  <cols>
    <col min="48" max="48" width="8.5" customWidth="1"/>
  </cols>
  <sheetData>
    <row r="1" spans="1:66" x14ac:dyDescent="0.2">
      <c r="A1" t="s">
        <v>1134</v>
      </c>
      <c r="B1" t="s">
        <v>1135</v>
      </c>
      <c r="C1" t="s">
        <v>1136</v>
      </c>
      <c r="D1" t="s">
        <v>1137</v>
      </c>
      <c r="E1" t="s">
        <v>1138</v>
      </c>
      <c r="F1" t="s">
        <v>1139</v>
      </c>
      <c r="G1" t="s">
        <v>1140</v>
      </c>
      <c r="H1" t="s">
        <v>1141</v>
      </c>
      <c r="I1" t="s">
        <v>1142</v>
      </c>
      <c r="J1" t="s">
        <v>1143</v>
      </c>
      <c r="K1" t="s">
        <v>1144</v>
      </c>
      <c r="L1" t="s">
        <v>1145</v>
      </c>
      <c r="M1" t="s">
        <v>1146</v>
      </c>
      <c r="N1" t="s">
        <v>1147</v>
      </c>
      <c r="O1" t="s">
        <v>1148</v>
      </c>
      <c r="P1" t="s">
        <v>1149</v>
      </c>
      <c r="Q1" t="s">
        <v>1150</v>
      </c>
      <c r="R1" t="s">
        <v>1151</v>
      </c>
      <c r="S1" t="s">
        <v>1152</v>
      </c>
      <c r="T1" t="s">
        <v>1153</v>
      </c>
      <c r="U1" t="s">
        <v>1154</v>
      </c>
      <c r="V1" t="s">
        <v>1155</v>
      </c>
      <c r="W1" t="s">
        <v>1156</v>
      </c>
      <c r="X1" t="s">
        <v>1157</v>
      </c>
      <c r="Y1" t="s">
        <v>1158</v>
      </c>
      <c r="Z1" t="s">
        <v>1159</v>
      </c>
      <c r="AA1" t="s">
        <v>1160</v>
      </c>
      <c r="AB1" t="s">
        <v>1161</v>
      </c>
      <c r="AC1" t="s">
        <v>1162</v>
      </c>
      <c r="AD1" t="s">
        <v>1163</v>
      </c>
      <c r="AE1" t="s">
        <v>1164</v>
      </c>
      <c r="AF1" t="s">
        <v>1165</v>
      </c>
      <c r="AG1" t="s">
        <v>1166</v>
      </c>
      <c r="AH1" t="s">
        <v>1167</v>
      </c>
      <c r="AI1" t="s">
        <v>1168</v>
      </c>
      <c r="AJ1" t="s">
        <v>1169</v>
      </c>
      <c r="AK1" t="s">
        <v>1170</v>
      </c>
      <c r="AL1" t="s">
        <v>1171</v>
      </c>
      <c r="AM1" t="s">
        <v>1172</v>
      </c>
      <c r="AN1" t="s">
        <v>1173</v>
      </c>
      <c r="AO1" t="s">
        <v>1174</v>
      </c>
      <c r="AP1" t="s">
        <v>1175</v>
      </c>
      <c r="AQ1" t="s">
        <v>1176</v>
      </c>
      <c r="AR1" t="s">
        <v>1177</v>
      </c>
      <c r="AS1" t="s">
        <v>1178</v>
      </c>
      <c r="AT1" t="s">
        <v>1179</v>
      </c>
      <c r="AU1" t="s">
        <v>1180</v>
      </c>
      <c r="AV1" t="s">
        <v>1181</v>
      </c>
      <c r="AW1" t="s">
        <v>1182</v>
      </c>
      <c r="AX1" t="s">
        <v>1183</v>
      </c>
      <c r="AY1" t="s">
        <v>1184</v>
      </c>
      <c r="AZ1" t="s">
        <v>1185</v>
      </c>
      <c r="BA1" t="s">
        <v>1186</v>
      </c>
      <c r="BB1" t="s">
        <v>1187</v>
      </c>
      <c r="BC1" t="s">
        <v>1188</v>
      </c>
      <c r="BD1" t="s">
        <v>1189</v>
      </c>
      <c r="BE1" t="s">
        <v>1190</v>
      </c>
      <c r="BF1" t="s">
        <v>1191</v>
      </c>
      <c r="BG1" t="s">
        <v>1192</v>
      </c>
      <c r="BH1" t="s">
        <v>1193</v>
      </c>
      <c r="BI1" t="s">
        <v>1194</v>
      </c>
      <c r="BJ1" t="s">
        <v>1195</v>
      </c>
      <c r="BK1" t="s">
        <v>1196</v>
      </c>
      <c r="BL1" t="s">
        <v>1197</v>
      </c>
      <c r="BM1" t="s">
        <v>1198</v>
      </c>
      <c r="BN1" t="s">
        <v>1199</v>
      </c>
    </row>
    <row r="2" spans="1:66" x14ac:dyDescent="0.2">
      <c r="A2" s="1365">
        <v>1913</v>
      </c>
      <c r="B2" s="1365"/>
      <c r="C2" s="1365"/>
      <c r="D2" s="1365"/>
      <c r="E2" s="1365"/>
      <c r="F2" s="1365">
        <v>15355.669881097305</v>
      </c>
      <c r="G2" s="1365"/>
      <c r="H2" s="1365"/>
      <c r="I2" s="1365"/>
      <c r="J2" s="1365"/>
      <c r="K2" s="1365"/>
      <c r="L2" s="1365"/>
      <c r="M2" s="1365"/>
      <c r="N2" s="1365"/>
      <c r="O2" s="1365"/>
      <c r="P2" s="1365"/>
      <c r="Q2" s="1365"/>
      <c r="R2" s="1365">
        <v>62544.489848167446</v>
      </c>
      <c r="S2" s="1365"/>
      <c r="T2" s="1365"/>
      <c r="U2" s="1365"/>
      <c r="V2" s="1365"/>
      <c r="W2" s="1365"/>
      <c r="X2" s="1365">
        <v>94788.808995799889</v>
      </c>
      <c r="Y2" s="1365"/>
      <c r="Z2" s="1365"/>
      <c r="AA2" s="1365"/>
      <c r="AB2" s="1365"/>
      <c r="AC2" s="1365"/>
      <c r="AD2" s="1365">
        <v>275788.47388152831</v>
      </c>
      <c r="AE2" s="1365"/>
      <c r="AF2" s="1365"/>
      <c r="AG2" s="1365"/>
      <c r="AH2" s="1365"/>
      <c r="AI2" s="1365"/>
      <c r="AJ2" s="1365">
        <v>452269.22231622494</v>
      </c>
      <c r="AK2" s="1365"/>
      <c r="AL2" s="1365"/>
      <c r="AM2" s="1365"/>
      <c r="AN2" s="1365"/>
      <c r="AO2" s="1365"/>
      <c r="AP2" s="1365">
        <v>1323137.9057564086</v>
      </c>
      <c r="AQ2" s="1365"/>
      <c r="AR2" s="1365"/>
      <c r="AS2" s="1365"/>
      <c r="AT2" s="1365"/>
      <c r="AU2" s="1365"/>
      <c r="AV2" s="1365">
        <v>4230511.936797536</v>
      </c>
      <c r="AW2" s="1365"/>
      <c r="AX2" s="1365"/>
      <c r="AY2" s="1365"/>
      <c r="AZ2" s="1365"/>
      <c r="BA2" s="1365"/>
      <c r="BB2" s="1365"/>
      <c r="BC2" s="1365"/>
      <c r="BD2" s="1365"/>
      <c r="BE2" s="1365"/>
      <c r="BF2" s="1365"/>
      <c r="BG2" s="1365"/>
      <c r="BH2" s="1365">
        <v>10112.467662533954</v>
      </c>
      <c r="BI2" s="1365"/>
      <c r="BJ2" s="1365"/>
      <c r="BK2" s="1365"/>
      <c r="BL2" s="1365"/>
      <c r="BM2" s="1365"/>
      <c r="BN2" s="1365"/>
    </row>
    <row r="3" spans="1:66" x14ac:dyDescent="0.2">
      <c r="A3" s="1365">
        <v>1914</v>
      </c>
      <c r="B3" s="1365"/>
      <c r="C3" s="1365"/>
      <c r="D3" s="1365"/>
      <c r="E3" s="1365"/>
      <c r="F3" s="1365">
        <v>15007.758161360576</v>
      </c>
      <c r="G3" s="1365"/>
      <c r="H3" s="1365"/>
      <c r="I3" s="1365"/>
      <c r="J3" s="1365"/>
      <c r="K3" s="1365"/>
      <c r="L3" s="1365"/>
      <c r="M3" s="1365"/>
      <c r="N3" s="1365"/>
      <c r="O3" s="1365"/>
      <c r="P3" s="1365"/>
      <c r="Q3" s="1365"/>
      <c r="R3" s="1365">
        <v>61424.428565793009</v>
      </c>
      <c r="S3" s="1365"/>
      <c r="T3" s="1365"/>
      <c r="U3" s="1365"/>
      <c r="V3" s="1365"/>
      <c r="W3" s="1365"/>
      <c r="X3" s="1365">
        <v>93235.194058420369</v>
      </c>
      <c r="Y3" s="1365"/>
      <c r="Z3" s="1365"/>
      <c r="AA3" s="1365"/>
      <c r="AB3" s="1365"/>
      <c r="AC3" s="1365"/>
      <c r="AD3" s="1365">
        <v>272509.98812495801</v>
      </c>
      <c r="AE3" s="1365"/>
      <c r="AF3" s="1365"/>
      <c r="AG3" s="1365"/>
      <c r="AH3" s="1365"/>
      <c r="AI3" s="1365"/>
      <c r="AJ3" s="1365">
        <v>452641.85750627465</v>
      </c>
      <c r="AK3" s="1365"/>
      <c r="AL3" s="1365"/>
      <c r="AM3" s="1365"/>
      <c r="AN3" s="1365"/>
      <c r="AO3" s="1365"/>
      <c r="AP3" s="1365">
        <v>1291168.5947796754</v>
      </c>
      <c r="AQ3" s="1365"/>
      <c r="AR3" s="1365"/>
      <c r="AS3" s="1365"/>
      <c r="AT3" s="1365"/>
      <c r="AU3" s="1365"/>
      <c r="AV3" s="1365">
        <v>4095930.0744542158</v>
      </c>
      <c r="AW3" s="1365"/>
      <c r="AX3" s="1365"/>
      <c r="AY3" s="1365"/>
      <c r="AZ3" s="1365"/>
      <c r="BA3" s="1365"/>
      <c r="BB3" s="1365"/>
      <c r="BC3" s="1365"/>
      <c r="BD3" s="1365"/>
      <c r="BE3" s="1365"/>
      <c r="BF3" s="1365"/>
      <c r="BG3" s="1365"/>
      <c r="BH3" s="1365">
        <v>9850.3503386458597</v>
      </c>
      <c r="BI3" s="1365"/>
      <c r="BJ3" s="1365"/>
      <c r="BK3" s="1365"/>
      <c r="BL3" s="1365"/>
      <c r="BM3" s="1365"/>
      <c r="BN3" s="1365"/>
    </row>
    <row r="4" spans="1:66" x14ac:dyDescent="0.2">
      <c r="A4" s="1365">
        <v>1915</v>
      </c>
      <c r="B4" s="1365"/>
      <c r="C4" s="1365"/>
      <c r="D4" s="1365"/>
      <c r="E4" s="1365"/>
      <c r="F4" s="1365">
        <v>14952.390236690224</v>
      </c>
      <c r="G4" s="1365"/>
      <c r="H4" s="1365"/>
      <c r="I4" s="1365"/>
      <c r="J4" s="1365"/>
      <c r="K4" s="1365"/>
      <c r="L4" s="1365"/>
      <c r="M4" s="1365"/>
      <c r="N4" s="1365"/>
      <c r="O4" s="1365"/>
      <c r="P4" s="1365"/>
      <c r="Q4" s="1365"/>
      <c r="R4" s="1365">
        <v>60330.250222627838</v>
      </c>
      <c r="S4" s="1365"/>
      <c r="T4" s="1365"/>
      <c r="U4" s="1365"/>
      <c r="V4" s="1365"/>
      <c r="W4" s="1365"/>
      <c r="X4" s="1365">
        <v>91156.090669525875</v>
      </c>
      <c r="Y4" s="1365"/>
      <c r="Z4" s="1365"/>
      <c r="AA4" s="1365"/>
      <c r="AB4" s="1365"/>
      <c r="AC4" s="1365"/>
      <c r="AD4" s="1365">
        <v>262828.96053969214</v>
      </c>
      <c r="AE4" s="1365"/>
      <c r="AF4" s="1365"/>
      <c r="AG4" s="1365"/>
      <c r="AH4" s="1365"/>
      <c r="AI4" s="1365"/>
      <c r="AJ4" s="1365">
        <v>435956.66008253512</v>
      </c>
      <c r="AK4" s="1365"/>
      <c r="AL4" s="1365"/>
      <c r="AM4" s="1365"/>
      <c r="AN4" s="1365"/>
      <c r="AO4" s="1365"/>
      <c r="AP4" s="1365">
        <v>1378518.3157243894</v>
      </c>
      <c r="AQ4" s="1365"/>
      <c r="AR4" s="1365"/>
      <c r="AS4" s="1365"/>
      <c r="AT4" s="1365"/>
      <c r="AU4" s="1365"/>
      <c r="AV4" s="1365">
        <v>6519318.9839272229</v>
      </c>
      <c r="AW4" s="1365"/>
      <c r="AX4" s="1365"/>
      <c r="AY4" s="1365"/>
      <c r="AZ4" s="1365"/>
      <c r="BA4" s="1365"/>
      <c r="BB4" s="1365"/>
      <c r="BC4" s="1365"/>
      <c r="BD4" s="1365"/>
      <c r="BE4" s="1365"/>
      <c r="BF4" s="1365"/>
      <c r="BG4" s="1365"/>
      <c r="BH4" s="1365">
        <v>9910.405793808266</v>
      </c>
      <c r="BI4" s="1365"/>
      <c r="BJ4" s="1365"/>
      <c r="BK4" s="1365"/>
      <c r="BL4" s="1365"/>
      <c r="BM4" s="1365"/>
      <c r="BN4" s="1365"/>
    </row>
    <row r="5" spans="1:66" x14ac:dyDescent="0.2">
      <c r="A5" s="1365">
        <v>1916</v>
      </c>
      <c r="B5" s="1365"/>
      <c r="C5" s="1365"/>
      <c r="D5" s="1365"/>
      <c r="E5" s="1365"/>
      <c r="F5" s="1365">
        <v>16316.391813051743</v>
      </c>
      <c r="G5" s="1365"/>
      <c r="H5" s="1365"/>
      <c r="I5" s="1365"/>
      <c r="J5" s="1365"/>
      <c r="K5" s="1365"/>
      <c r="L5" s="1365"/>
      <c r="M5" s="1365"/>
      <c r="N5" s="1365"/>
      <c r="O5" s="1365"/>
      <c r="P5" s="1365"/>
      <c r="Q5" s="1365"/>
      <c r="R5" s="1365">
        <v>68661.440998733568</v>
      </c>
      <c r="S5" s="1365"/>
      <c r="T5" s="1365"/>
      <c r="U5" s="1365"/>
      <c r="V5" s="1365"/>
      <c r="W5" s="1365"/>
      <c r="X5" s="1365">
        <v>105126.99207664584</v>
      </c>
      <c r="Y5" s="1365"/>
      <c r="Z5" s="1365"/>
      <c r="AA5" s="1365"/>
      <c r="AB5" s="1365"/>
      <c r="AC5" s="1365"/>
      <c r="AD5" s="1365">
        <v>315081.85765305179</v>
      </c>
      <c r="AE5" s="1365"/>
      <c r="AF5" s="1365"/>
      <c r="AG5" s="1365"/>
      <c r="AH5" s="1365"/>
      <c r="AI5" s="1365"/>
      <c r="AJ5" s="1365">
        <v>534260.49556182022</v>
      </c>
      <c r="AK5" s="1365"/>
      <c r="AL5" s="1365"/>
      <c r="AM5" s="1365"/>
      <c r="AN5" s="1365"/>
      <c r="AO5" s="1365"/>
      <c r="AP5" s="1365">
        <v>1715613.5465179051</v>
      </c>
      <c r="AQ5" s="1365"/>
      <c r="AR5" s="1365"/>
      <c r="AS5" s="1365"/>
      <c r="AT5" s="1365"/>
      <c r="AU5" s="1365"/>
      <c r="AV5" s="1365">
        <v>7801249.0611173697</v>
      </c>
      <c r="AW5" s="1365"/>
      <c r="AX5" s="1365"/>
      <c r="AY5" s="1365"/>
      <c r="AZ5" s="1365"/>
      <c r="BA5" s="1365"/>
      <c r="BB5" s="1365"/>
      <c r="BC5" s="1365"/>
      <c r="BD5" s="1365"/>
      <c r="BE5" s="1365"/>
      <c r="BF5" s="1365"/>
      <c r="BG5" s="1365"/>
      <c r="BH5" s="1365">
        <v>10500.275236864874</v>
      </c>
      <c r="BI5" s="1365"/>
      <c r="BJ5" s="1365"/>
      <c r="BK5" s="1365"/>
      <c r="BL5" s="1365"/>
      <c r="BM5" s="1365"/>
      <c r="BN5" s="1365"/>
    </row>
    <row r="6" spans="1:66" x14ac:dyDescent="0.2">
      <c r="A6" s="1365">
        <v>1917</v>
      </c>
      <c r="B6" s="1365"/>
      <c r="C6" s="1365"/>
      <c r="D6" s="1365"/>
      <c r="E6" s="1365"/>
      <c r="F6" s="1365">
        <v>16185.505208931505</v>
      </c>
      <c r="G6" s="1365"/>
      <c r="H6" s="1365"/>
      <c r="I6" s="1365"/>
      <c r="J6" s="1365"/>
      <c r="K6" s="1365"/>
      <c r="L6" s="1365"/>
      <c r="M6" s="1365"/>
      <c r="N6" s="1365"/>
      <c r="O6" s="1365"/>
      <c r="P6" s="1365"/>
      <c r="Q6" s="1365"/>
      <c r="R6" s="1365">
        <v>65563.690066004565</v>
      </c>
      <c r="S6" s="1365"/>
      <c r="T6" s="1365"/>
      <c r="U6" s="1365"/>
      <c r="V6" s="1365"/>
      <c r="W6" s="1365"/>
      <c r="X6" s="1365">
        <v>99189.758751600937</v>
      </c>
      <c r="Y6" s="1365"/>
      <c r="Z6" s="1365"/>
      <c r="AA6" s="1365"/>
      <c r="AB6" s="1365"/>
      <c r="AC6" s="1365"/>
      <c r="AD6" s="1365">
        <v>287084.70296864671</v>
      </c>
      <c r="AE6" s="1365"/>
      <c r="AF6" s="1365"/>
      <c r="AG6" s="1365"/>
      <c r="AH6" s="1365"/>
      <c r="AI6" s="1365"/>
      <c r="AJ6" s="1365">
        <v>464284.1311547854</v>
      </c>
      <c r="AK6" s="1365"/>
      <c r="AL6" s="1365"/>
      <c r="AM6" s="1365"/>
      <c r="AN6" s="1365"/>
      <c r="AO6" s="1365"/>
      <c r="AP6" s="1365">
        <v>1359831.2040464622</v>
      </c>
      <c r="AQ6" s="1365"/>
      <c r="AR6" s="1365"/>
      <c r="AS6" s="1365"/>
      <c r="AT6" s="1365"/>
      <c r="AU6" s="1365"/>
      <c r="AV6" s="1365">
        <v>5446751.09575886</v>
      </c>
      <c r="AW6" s="1365"/>
      <c r="AX6" s="1365"/>
      <c r="AY6" s="1365"/>
      <c r="AZ6" s="1365"/>
      <c r="BA6" s="1365"/>
      <c r="BB6" s="1365"/>
      <c r="BC6" s="1365"/>
      <c r="BD6" s="1365"/>
      <c r="BE6" s="1365"/>
      <c r="BF6" s="1365"/>
      <c r="BG6" s="1365"/>
      <c r="BH6" s="1365">
        <v>10699.040224812274</v>
      </c>
      <c r="BI6" s="1365"/>
      <c r="BJ6" s="1365"/>
      <c r="BK6" s="1365"/>
      <c r="BL6" s="1365"/>
      <c r="BM6" s="1365"/>
      <c r="BN6" s="1365"/>
    </row>
    <row r="7" spans="1:66" x14ac:dyDescent="0.2">
      <c r="A7" s="1365">
        <v>1918</v>
      </c>
      <c r="B7" s="1365"/>
      <c r="C7" s="1365"/>
      <c r="D7" s="1365"/>
      <c r="E7" s="1365"/>
      <c r="F7" s="1365">
        <v>15288.965269262313</v>
      </c>
      <c r="G7" s="1365"/>
      <c r="H7" s="1365"/>
      <c r="I7" s="1365"/>
      <c r="J7" s="1365"/>
      <c r="K7" s="1365"/>
      <c r="L7" s="1365"/>
      <c r="M7" s="1365"/>
      <c r="N7" s="1365"/>
      <c r="O7" s="1365"/>
      <c r="P7" s="1365"/>
      <c r="Q7" s="1365"/>
      <c r="R7" s="1365">
        <v>61319.522488773713</v>
      </c>
      <c r="S7" s="1365"/>
      <c r="T7" s="1365"/>
      <c r="U7" s="1365"/>
      <c r="V7" s="1365"/>
      <c r="W7" s="1365"/>
      <c r="X7" s="1365">
        <v>90184.691344434847</v>
      </c>
      <c r="Y7" s="1365"/>
      <c r="Z7" s="1365"/>
      <c r="AA7" s="1365"/>
      <c r="AB7" s="1365"/>
      <c r="AC7" s="1365"/>
      <c r="AD7" s="1365">
        <v>244034.40116959307</v>
      </c>
      <c r="AE7" s="1365"/>
      <c r="AF7" s="1365"/>
      <c r="AG7" s="1365"/>
      <c r="AH7" s="1365"/>
      <c r="AI7" s="1365"/>
      <c r="AJ7" s="1365">
        <v>380068.93844329013</v>
      </c>
      <c r="AK7" s="1365"/>
      <c r="AL7" s="1365"/>
      <c r="AM7" s="1365"/>
      <c r="AN7" s="1365"/>
      <c r="AO7" s="1365"/>
      <c r="AP7" s="1365">
        <v>1026880.6378890007</v>
      </c>
      <c r="AQ7" s="1365"/>
      <c r="AR7" s="1365"/>
      <c r="AS7" s="1365"/>
      <c r="AT7" s="1365"/>
      <c r="AU7" s="1365"/>
      <c r="AV7" s="1365">
        <v>3752259.255383159</v>
      </c>
      <c r="AW7" s="1365"/>
      <c r="AX7" s="1365"/>
      <c r="AY7" s="1365"/>
      <c r="AZ7" s="1365"/>
      <c r="BA7" s="1365"/>
      <c r="BB7" s="1365"/>
      <c r="BC7" s="1365"/>
      <c r="BD7" s="1365"/>
      <c r="BE7" s="1365"/>
      <c r="BF7" s="1365"/>
      <c r="BG7" s="1365"/>
      <c r="BH7" s="1365">
        <v>10174.458911538823</v>
      </c>
      <c r="BI7" s="1365"/>
      <c r="BJ7" s="1365"/>
      <c r="BK7" s="1365"/>
      <c r="BL7" s="1365"/>
      <c r="BM7" s="1365"/>
      <c r="BN7" s="1365"/>
    </row>
    <row r="8" spans="1:66" x14ac:dyDescent="0.2">
      <c r="A8" s="1365">
        <v>1919</v>
      </c>
      <c r="B8" s="1365"/>
      <c r="C8" s="1365"/>
      <c r="D8" s="1365"/>
      <c r="E8" s="1365"/>
      <c r="F8" s="1365">
        <v>15267.474529244824</v>
      </c>
      <c r="G8" s="1365"/>
      <c r="H8" s="1365"/>
      <c r="I8" s="1365"/>
      <c r="J8" s="1365"/>
      <c r="K8" s="1365"/>
      <c r="L8" s="1365"/>
      <c r="M8" s="1365"/>
      <c r="N8" s="1365"/>
      <c r="O8" s="1365"/>
      <c r="P8" s="1365"/>
      <c r="Q8" s="1365"/>
      <c r="R8" s="1365">
        <v>61551.797449403806</v>
      </c>
      <c r="S8" s="1365"/>
      <c r="T8" s="1365"/>
      <c r="U8" s="1365"/>
      <c r="V8" s="1365"/>
      <c r="W8" s="1365"/>
      <c r="X8" s="1365">
        <v>92116.91572617607</v>
      </c>
      <c r="Y8" s="1365"/>
      <c r="Z8" s="1365"/>
      <c r="AA8" s="1365"/>
      <c r="AB8" s="1365"/>
      <c r="AC8" s="1365"/>
      <c r="AD8" s="1365">
        <v>250551.14012816845</v>
      </c>
      <c r="AE8" s="1365"/>
      <c r="AF8" s="1365"/>
      <c r="AG8" s="1365"/>
      <c r="AH8" s="1365"/>
      <c r="AI8" s="1365"/>
      <c r="AJ8" s="1365">
        <v>385909.63487509952</v>
      </c>
      <c r="AK8" s="1365"/>
      <c r="AL8" s="1365"/>
      <c r="AM8" s="1365"/>
      <c r="AN8" s="1365"/>
      <c r="AO8" s="1365"/>
      <c r="AP8" s="1365">
        <v>1012190.4116991174</v>
      </c>
      <c r="AQ8" s="1365"/>
      <c r="AR8" s="1365"/>
      <c r="AS8" s="1365"/>
      <c r="AT8" s="1365"/>
      <c r="AU8" s="1365"/>
      <c r="AV8" s="1365">
        <v>3490953.4114266373</v>
      </c>
      <c r="AW8" s="1365"/>
      <c r="AX8" s="1365"/>
      <c r="AY8" s="1365"/>
      <c r="AZ8" s="1365"/>
      <c r="BA8" s="1365"/>
      <c r="BB8" s="1365"/>
      <c r="BC8" s="1365"/>
      <c r="BD8" s="1365"/>
      <c r="BE8" s="1365"/>
      <c r="BF8" s="1365"/>
      <c r="BG8" s="1365"/>
      <c r="BH8" s="1365">
        <v>10124.771982560493</v>
      </c>
      <c r="BI8" s="1365"/>
      <c r="BJ8" s="1365"/>
      <c r="BK8" s="1365"/>
      <c r="BL8" s="1365"/>
      <c r="BM8" s="1365"/>
      <c r="BN8" s="1365"/>
    </row>
    <row r="9" spans="1:66" x14ac:dyDescent="0.2">
      <c r="A9" s="1365">
        <v>1920</v>
      </c>
      <c r="B9" s="1365"/>
      <c r="C9" s="1365"/>
      <c r="D9" s="1365"/>
      <c r="E9" s="1365"/>
      <c r="F9" s="1365">
        <v>13663.789658536207</v>
      </c>
      <c r="G9" s="1365"/>
      <c r="H9" s="1365"/>
      <c r="I9" s="1365"/>
      <c r="J9" s="1365"/>
      <c r="K9" s="1365"/>
      <c r="L9" s="1365"/>
      <c r="M9" s="1365"/>
      <c r="N9" s="1365"/>
      <c r="O9" s="1365"/>
      <c r="P9" s="1365"/>
      <c r="Q9" s="1365"/>
      <c r="R9" s="1365">
        <v>53308.064249629118</v>
      </c>
      <c r="S9" s="1365"/>
      <c r="T9" s="1365"/>
      <c r="U9" s="1365"/>
      <c r="V9" s="1365"/>
      <c r="W9" s="1365"/>
      <c r="X9" s="1365">
        <v>77402.689320090882</v>
      </c>
      <c r="Y9" s="1365"/>
      <c r="Z9" s="1365"/>
      <c r="AA9" s="1365"/>
      <c r="AB9" s="1365"/>
      <c r="AC9" s="1365"/>
      <c r="AD9" s="1365">
        <v>202631.53249548355</v>
      </c>
      <c r="AE9" s="1365"/>
      <c r="AF9" s="1365"/>
      <c r="AG9" s="1365"/>
      <c r="AH9" s="1365"/>
      <c r="AI9" s="1365"/>
      <c r="AJ9" s="1365">
        <v>304511.07399643294</v>
      </c>
      <c r="AK9" s="1365"/>
      <c r="AL9" s="1365"/>
      <c r="AM9" s="1365"/>
      <c r="AN9" s="1365"/>
      <c r="AO9" s="1365"/>
      <c r="AP9" s="1365">
        <v>731999.94025305647</v>
      </c>
      <c r="AQ9" s="1365"/>
      <c r="AR9" s="1365"/>
      <c r="AS9" s="1365"/>
      <c r="AT9" s="1365"/>
      <c r="AU9" s="1365"/>
      <c r="AV9" s="1365">
        <v>2272149.0633043228</v>
      </c>
      <c r="AW9" s="1365"/>
      <c r="AX9" s="1365"/>
      <c r="AY9" s="1365"/>
      <c r="AZ9" s="1365"/>
      <c r="BA9" s="1365"/>
      <c r="BB9" s="1365"/>
      <c r="BC9" s="1365"/>
      <c r="BD9" s="1365"/>
      <c r="BE9" s="1365"/>
      <c r="BF9" s="1365"/>
      <c r="BG9" s="1365"/>
      <c r="BH9" s="1365">
        <v>9258.8702595258837</v>
      </c>
      <c r="BI9" s="1365"/>
      <c r="BJ9" s="1365"/>
      <c r="BK9" s="1365"/>
      <c r="BL9" s="1365"/>
      <c r="BM9" s="1365"/>
      <c r="BN9" s="1365"/>
    </row>
    <row r="10" spans="1:66" x14ac:dyDescent="0.2">
      <c r="A10" s="1365">
        <v>1921</v>
      </c>
      <c r="B10" s="1365"/>
      <c r="C10" s="1365"/>
      <c r="D10" s="1365"/>
      <c r="E10" s="1365"/>
      <c r="F10" s="1365">
        <v>12249.669767051866</v>
      </c>
      <c r="G10" s="1365"/>
      <c r="H10" s="1365"/>
      <c r="I10" s="1365"/>
      <c r="J10" s="1365"/>
      <c r="K10" s="1365"/>
      <c r="L10" s="1365"/>
      <c r="M10" s="1365"/>
      <c r="N10" s="1365"/>
      <c r="O10" s="1365"/>
      <c r="P10" s="1365"/>
      <c r="Q10" s="1365"/>
      <c r="R10" s="1365">
        <v>52895.368432391362</v>
      </c>
      <c r="S10" s="1365"/>
      <c r="T10" s="1365"/>
      <c r="U10" s="1365"/>
      <c r="V10" s="1365"/>
      <c r="W10" s="1365"/>
      <c r="X10" s="1365">
        <v>75468.069846801372</v>
      </c>
      <c r="Y10" s="1365"/>
      <c r="Z10" s="1365"/>
      <c r="AA10" s="1365"/>
      <c r="AB10" s="1365"/>
      <c r="AC10" s="1365"/>
      <c r="AD10" s="1365">
        <v>191559.30543168727</v>
      </c>
      <c r="AE10" s="1365"/>
      <c r="AF10" s="1365"/>
      <c r="AG10" s="1365"/>
      <c r="AH10" s="1365"/>
      <c r="AI10" s="1365"/>
      <c r="AJ10" s="1365">
        <v>286595.71667308279</v>
      </c>
      <c r="AK10" s="1365"/>
      <c r="AL10" s="1365"/>
      <c r="AM10" s="1365"/>
      <c r="AN10" s="1365"/>
      <c r="AO10" s="1365"/>
      <c r="AP10" s="1365">
        <v>686220.70676978107</v>
      </c>
      <c r="AQ10" s="1365"/>
      <c r="AR10" s="1365"/>
      <c r="AS10" s="1365"/>
      <c r="AT10" s="1365"/>
      <c r="AU10" s="1365"/>
      <c r="AV10" s="1365">
        <v>2068231.0941506075</v>
      </c>
      <c r="AW10" s="1365"/>
      <c r="AX10" s="1365"/>
      <c r="AY10" s="1365"/>
      <c r="AZ10" s="1365"/>
      <c r="BA10" s="1365"/>
      <c r="BB10" s="1365"/>
      <c r="BC10" s="1365"/>
      <c r="BD10" s="1365"/>
      <c r="BE10" s="1365"/>
      <c r="BF10" s="1365"/>
      <c r="BG10" s="1365"/>
      <c r="BH10" s="1365">
        <v>7733.4810264585858</v>
      </c>
      <c r="BI10" s="1365"/>
      <c r="BJ10" s="1365"/>
      <c r="BK10" s="1365"/>
      <c r="BL10" s="1365"/>
      <c r="BM10" s="1365"/>
      <c r="BN10" s="1365"/>
    </row>
    <row r="11" spans="1:66" x14ac:dyDescent="0.2">
      <c r="A11" s="1365">
        <v>1922</v>
      </c>
      <c r="B11" s="1365"/>
      <c r="C11" s="1365"/>
      <c r="D11" s="1365"/>
      <c r="E11" s="1365"/>
      <c r="F11" s="1365">
        <v>14098.290408156017</v>
      </c>
      <c r="G11" s="1365"/>
      <c r="H11" s="1365"/>
      <c r="I11" s="1365"/>
      <c r="J11" s="1365"/>
      <c r="K11" s="1365"/>
      <c r="L11" s="1365"/>
      <c r="M11" s="1365"/>
      <c r="N11" s="1365"/>
      <c r="O11" s="1365"/>
      <c r="P11" s="1365"/>
      <c r="Q11" s="1365"/>
      <c r="R11" s="1365">
        <v>61639.808914578272</v>
      </c>
      <c r="S11" s="1365"/>
      <c r="T11" s="1365"/>
      <c r="U11" s="1365"/>
      <c r="V11" s="1365"/>
      <c r="W11" s="1365"/>
      <c r="X11" s="1365">
        <v>90073.934520893323</v>
      </c>
      <c r="Y11" s="1365"/>
      <c r="Z11" s="1365"/>
      <c r="AA11" s="1365"/>
      <c r="AB11" s="1365"/>
      <c r="AC11" s="1365"/>
      <c r="AD11" s="1365">
        <v>240483.39909819447</v>
      </c>
      <c r="AE11" s="1365"/>
      <c r="AF11" s="1365"/>
      <c r="AG11" s="1365"/>
      <c r="AH11" s="1365"/>
      <c r="AI11" s="1365"/>
      <c r="AJ11" s="1365">
        <v>368185.41134412051</v>
      </c>
      <c r="AK11" s="1365"/>
      <c r="AL11" s="1365"/>
      <c r="AM11" s="1365"/>
      <c r="AN11" s="1365"/>
      <c r="AO11" s="1365"/>
      <c r="AP11" s="1365">
        <v>935484.89577646018</v>
      </c>
      <c r="AQ11" s="1365"/>
      <c r="AR11" s="1365"/>
      <c r="AS11" s="1365"/>
      <c r="AT11" s="1365"/>
      <c r="AU11" s="1365"/>
      <c r="AV11" s="1365">
        <v>3206177.8550368566</v>
      </c>
      <c r="AW11" s="1365"/>
      <c r="AX11" s="1365"/>
      <c r="AY11" s="1365"/>
      <c r="AZ11" s="1365"/>
      <c r="BA11" s="1365"/>
      <c r="BB11" s="1365"/>
      <c r="BC11" s="1365"/>
      <c r="BD11" s="1365"/>
      <c r="BE11" s="1365"/>
      <c r="BF11" s="1365"/>
      <c r="BG11" s="1365"/>
      <c r="BH11" s="1365">
        <v>8815.8994629979898</v>
      </c>
      <c r="BI11" s="1365"/>
      <c r="BJ11" s="1365"/>
      <c r="BK11" s="1365"/>
      <c r="BL11" s="1365"/>
      <c r="BM11" s="1365"/>
      <c r="BN11" s="1365"/>
    </row>
    <row r="12" spans="1:66" x14ac:dyDescent="0.2">
      <c r="A12" s="1365">
        <v>1923</v>
      </c>
      <c r="B12" s="1365"/>
      <c r="C12" s="1365"/>
      <c r="D12" s="1365"/>
      <c r="E12" s="1365"/>
      <c r="F12" s="1365">
        <v>15526.056347254378</v>
      </c>
      <c r="G12" s="1365"/>
      <c r="H12" s="1365"/>
      <c r="I12" s="1365"/>
      <c r="J12" s="1365"/>
      <c r="K12" s="1365"/>
      <c r="L12" s="1365"/>
      <c r="M12" s="1365"/>
      <c r="N12" s="1365"/>
      <c r="O12" s="1365"/>
      <c r="P12" s="1365"/>
      <c r="Q12" s="1365"/>
      <c r="R12" s="1365">
        <v>64372.971273019641</v>
      </c>
      <c r="S12" s="1365"/>
      <c r="T12" s="1365"/>
      <c r="U12" s="1365"/>
      <c r="V12" s="1365"/>
      <c r="W12" s="1365"/>
      <c r="X12" s="1365">
        <v>92463.425691728378</v>
      </c>
      <c r="Y12" s="1365"/>
      <c r="Z12" s="1365"/>
      <c r="AA12" s="1365"/>
      <c r="AB12" s="1365"/>
      <c r="AC12" s="1365"/>
      <c r="AD12" s="1365">
        <v>242866.22913881371</v>
      </c>
      <c r="AE12" s="1365"/>
      <c r="AF12" s="1365"/>
      <c r="AG12" s="1365"/>
      <c r="AH12" s="1365"/>
      <c r="AI12" s="1365"/>
      <c r="AJ12" s="1365">
        <v>369764.30807774729</v>
      </c>
      <c r="AK12" s="1365"/>
      <c r="AL12" s="1365"/>
      <c r="AM12" s="1365"/>
      <c r="AN12" s="1365"/>
      <c r="AO12" s="1365"/>
      <c r="AP12" s="1365">
        <v>917032.63295558665</v>
      </c>
      <c r="AQ12" s="1365"/>
      <c r="AR12" s="1365"/>
      <c r="AS12" s="1365"/>
      <c r="AT12" s="1365"/>
      <c r="AU12" s="1365"/>
      <c r="AV12" s="1365">
        <v>3102054.3915248639</v>
      </c>
      <c r="AW12" s="1365"/>
      <c r="AX12" s="1365"/>
      <c r="AY12" s="1365"/>
      <c r="AZ12" s="1365"/>
      <c r="BA12" s="1365"/>
      <c r="BB12" s="1365"/>
      <c r="BC12" s="1365"/>
      <c r="BD12" s="1365"/>
      <c r="BE12" s="1365"/>
      <c r="BF12" s="1365"/>
      <c r="BG12" s="1365"/>
      <c r="BH12" s="1365">
        <v>10098.621355502682</v>
      </c>
      <c r="BI12" s="1365"/>
      <c r="BJ12" s="1365"/>
      <c r="BK12" s="1365"/>
      <c r="BL12" s="1365"/>
      <c r="BM12" s="1365"/>
      <c r="BN12" s="1365"/>
    </row>
    <row r="13" spans="1:66" x14ac:dyDescent="0.2">
      <c r="A13" s="1365">
        <v>1924</v>
      </c>
      <c r="B13" s="1365"/>
      <c r="C13" s="1365"/>
      <c r="D13" s="1365"/>
      <c r="E13" s="1365"/>
      <c r="F13" s="1365">
        <v>15472.802039919467</v>
      </c>
      <c r="G13" s="1365"/>
      <c r="H13" s="1365"/>
      <c r="I13" s="1365"/>
      <c r="J13" s="1365"/>
      <c r="K13" s="1365"/>
      <c r="L13" s="1365"/>
      <c r="M13" s="1365"/>
      <c r="N13" s="1365"/>
      <c r="O13" s="1365"/>
      <c r="P13" s="1365"/>
      <c r="Q13" s="1365"/>
      <c r="R13" s="1365">
        <v>68710.13816156851</v>
      </c>
      <c r="S13" s="1365"/>
      <c r="T13" s="1365"/>
      <c r="U13" s="1365"/>
      <c r="V13" s="1365"/>
      <c r="W13" s="1365"/>
      <c r="X13" s="1365">
        <v>99372.758312809165</v>
      </c>
      <c r="Y13" s="1365"/>
      <c r="Z13" s="1365"/>
      <c r="AA13" s="1365"/>
      <c r="AB13" s="1365"/>
      <c r="AC13" s="1365"/>
      <c r="AD13" s="1365">
        <v>269583.87191002979</v>
      </c>
      <c r="AE13" s="1365"/>
      <c r="AF13" s="1365"/>
      <c r="AG13" s="1365"/>
      <c r="AH13" s="1365"/>
      <c r="AI13" s="1365"/>
      <c r="AJ13" s="1365">
        <v>414691.29452300759</v>
      </c>
      <c r="AK13" s="1365"/>
      <c r="AL13" s="1365"/>
      <c r="AM13" s="1365"/>
      <c r="AN13" s="1365"/>
      <c r="AO13" s="1365"/>
      <c r="AP13" s="1365">
        <v>1050142.5137954801</v>
      </c>
      <c r="AQ13" s="1365"/>
      <c r="AR13" s="1365"/>
      <c r="AS13" s="1365"/>
      <c r="AT13" s="1365"/>
      <c r="AU13" s="1365"/>
      <c r="AV13" s="1365">
        <v>3597349.4264040058</v>
      </c>
      <c r="AW13" s="1365"/>
      <c r="AX13" s="1365"/>
      <c r="AY13" s="1365"/>
      <c r="AZ13" s="1365"/>
      <c r="BA13" s="1365"/>
      <c r="BB13" s="1365"/>
      <c r="BC13" s="1365"/>
      <c r="BD13" s="1365"/>
      <c r="BE13" s="1365"/>
      <c r="BF13" s="1365"/>
      <c r="BG13" s="1365"/>
      <c r="BH13" s="1365">
        <v>9557.5424708473493</v>
      </c>
      <c r="BI13" s="1365"/>
      <c r="BJ13" s="1365"/>
      <c r="BK13" s="1365"/>
      <c r="BL13" s="1365"/>
      <c r="BM13" s="1365"/>
      <c r="BN13" s="1365"/>
    </row>
    <row r="14" spans="1:66" x14ac:dyDescent="0.2">
      <c r="A14" s="1365">
        <v>1925</v>
      </c>
      <c r="B14" s="1365"/>
      <c r="C14" s="1365"/>
      <c r="D14" s="1365"/>
      <c r="E14" s="1365"/>
      <c r="F14" s="1365">
        <v>16185.155322385739</v>
      </c>
      <c r="G14" s="1365"/>
      <c r="H14" s="1365"/>
      <c r="I14" s="1365"/>
      <c r="J14" s="1365"/>
      <c r="K14" s="1365"/>
      <c r="L14" s="1365"/>
      <c r="M14" s="1365"/>
      <c r="N14" s="1365"/>
      <c r="O14" s="1365"/>
      <c r="P14" s="1365"/>
      <c r="Q14" s="1365"/>
      <c r="R14" s="1365">
        <v>75024.79347569836</v>
      </c>
      <c r="S14" s="1365"/>
      <c r="T14" s="1365"/>
      <c r="U14" s="1365"/>
      <c r="V14" s="1365"/>
      <c r="W14" s="1365"/>
      <c r="X14" s="1365">
        <v>113326.91407384601</v>
      </c>
      <c r="Y14" s="1365"/>
      <c r="Z14" s="1365"/>
      <c r="AA14" s="1365"/>
      <c r="AB14" s="1365"/>
      <c r="AC14" s="1365"/>
      <c r="AD14" s="1365">
        <v>327660.45549773256</v>
      </c>
      <c r="AE14" s="1365"/>
      <c r="AF14" s="1365"/>
      <c r="AG14" s="1365"/>
      <c r="AH14" s="1365"/>
      <c r="AI14" s="1365"/>
      <c r="AJ14" s="1365">
        <v>513414.2042358389</v>
      </c>
      <c r="AK14" s="1365"/>
      <c r="AL14" s="1365"/>
      <c r="AM14" s="1365"/>
      <c r="AN14" s="1365"/>
      <c r="AO14" s="1365"/>
      <c r="AP14" s="1365">
        <v>1379607.1298937562</v>
      </c>
      <c r="AQ14" s="1365"/>
      <c r="AR14" s="1365"/>
      <c r="AS14" s="1365"/>
      <c r="AT14" s="1365"/>
      <c r="AU14" s="1365"/>
      <c r="AV14" s="1365">
        <v>5358659.6942711174</v>
      </c>
      <c r="AW14" s="1365"/>
      <c r="AX14" s="1365"/>
      <c r="AY14" s="1365"/>
      <c r="AZ14" s="1365"/>
      <c r="BA14" s="1365"/>
      <c r="BB14" s="1365"/>
      <c r="BC14" s="1365"/>
      <c r="BD14" s="1365"/>
      <c r="BE14" s="1365"/>
      <c r="BF14" s="1365"/>
      <c r="BG14" s="1365"/>
      <c r="BH14" s="1365">
        <v>9647.4177497954515</v>
      </c>
      <c r="BI14" s="1365"/>
      <c r="BJ14" s="1365"/>
      <c r="BK14" s="1365"/>
      <c r="BL14" s="1365"/>
      <c r="BM14" s="1365"/>
      <c r="BN14" s="1365"/>
    </row>
    <row r="15" spans="1:66" x14ac:dyDescent="0.2">
      <c r="A15" s="1365">
        <v>1926</v>
      </c>
      <c r="B15" s="1365"/>
      <c r="C15" s="1365"/>
      <c r="D15" s="1365"/>
      <c r="E15" s="1365"/>
      <c r="F15" s="1365">
        <v>16242.62449381395</v>
      </c>
      <c r="G15" s="1365"/>
      <c r="H15" s="1365"/>
      <c r="I15" s="1365"/>
      <c r="J15" s="1365"/>
      <c r="K15" s="1365"/>
      <c r="L15" s="1365"/>
      <c r="M15" s="1365"/>
      <c r="N15" s="1365"/>
      <c r="O15" s="1365"/>
      <c r="P15" s="1365"/>
      <c r="Q15" s="1365"/>
      <c r="R15" s="1365">
        <v>74245.744363208185</v>
      </c>
      <c r="S15" s="1365"/>
      <c r="T15" s="1365"/>
      <c r="U15" s="1365"/>
      <c r="V15" s="1365"/>
      <c r="W15" s="1365"/>
      <c r="X15" s="1365">
        <v>112443.74562827579</v>
      </c>
      <c r="Y15" s="1365"/>
      <c r="Z15" s="1365"/>
      <c r="AA15" s="1365"/>
      <c r="AB15" s="1365"/>
      <c r="AC15" s="1365"/>
      <c r="AD15" s="1365">
        <v>323375.24575252691</v>
      </c>
      <c r="AE15" s="1365"/>
      <c r="AF15" s="1365"/>
      <c r="AG15" s="1365"/>
      <c r="AH15" s="1365"/>
      <c r="AI15" s="1365"/>
      <c r="AJ15" s="1365">
        <v>505072.61522377754</v>
      </c>
      <c r="AK15" s="1365"/>
      <c r="AL15" s="1365"/>
      <c r="AM15" s="1365"/>
      <c r="AN15" s="1365"/>
      <c r="AO15" s="1365"/>
      <c r="AP15" s="1365">
        <v>1373964.3783409086</v>
      </c>
      <c r="AQ15" s="1365"/>
      <c r="AR15" s="1365"/>
      <c r="AS15" s="1365"/>
      <c r="AT15" s="1365"/>
      <c r="AU15" s="1365"/>
      <c r="AV15" s="1365">
        <v>5464047.5172006954</v>
      </c>
      <c r="AW15" s="1365"/>
      <c r="AX15" s="1365"/>
      <c r="AY15" s="1365"/>
      <c r="AZ15" s="1365"/>
      <c r="BA15" s="1365"/>
      <c r="BB15" s="1365"/>
      <c r="BC15" s="1365"/>
      <c r="BD15" s="1365"/>
      <c r="BE15" s="1365"/>
      <c r="BF15" s="1365"/>
      <c r="BG15" s="1365"/>
      <c r="BH15" s="1365">
        <v>9797.8333972145883</v>
      </c>
      <c r="BI15" s="1365"/>
      <c r="BJ15" s="1365"/>
      <c r="BK15" s="1365"/>
      <c r="BL15" s="1365"/>
      <c r="BM15" s="1365"/>
      <c r="BN15" s="1365"/>
    </row>
    <row r="16" spans="1:66" x14ac:dyDescent="0.2">
      <c r="A16" s="1365">
        <v>1927</v>
      </c>
      <c r="B16" s="1365"/>
      <c r="C16" s="1365"/>
      <c r="D16" s="1365"/>
      <c r="E16" s="1365"/>
      <c r="F16" s="1365">
        <v>16488.674404163612</v>
      </c>
      <c r="G16" s="1365"/>
      <c r="H16" s="1365"/>
      <c r="I16" s="1365"/>
      <c r="J16" s="1365"/>
      <c r="K16" s="1365"/>
      <c r="L16" s="1365"/>
      <c r="M16" s="1365"/>
      <c r="N16" s="1365"/>
      <c r="O16" s="1365"/>
      <c r="P16" s="1365"/>
      <c r="Q16" s="1365"/>
      <c r="R16" s="1365">
        <v>76950.097772356356</v>
      </c>
      <c r="S16" s="1365"/>
      <c r="T16" s="1365"/>
      <c r="U16" s="1365"/>
      <c r="V16" s="1365"/>
      <c r="W16" s="1365"/>
      <c r="X16" s="1365">
        <v>117699.54908501296</v>
      </c>
      <c r="Y16" s="1365"/>
      <c r="Z16" s="1365"/>
      <c r="AA16" s="1365"/>
      <c r="AB16" s="1365"/>
      <c r="AC16" s="1365"/>
      <c r="AD16" s="1365">
        <v>346674.93799610465</v>
      </c>
      <c r="AE16" s="1365"/>
      <c r="AF16" s="1365"/>
      <c r="AG16" s="1365"/>
      <c r="AH16" s="1365"/>
      <c r="AI16" s="1365"/>
      <c r="AJ16" s="1365">
        <v>547322.50328814168</v>
      </c>
      <c r="AK16" s="1365"/>
      <c r="AL16" s="1365"/>
      <c r="AM16" s="1365"/>
      <c r="AN16" s="1365"/>
      <c r="AO16" s="1365"/>
      <c r="AP16" s="1365">
        <v>1525852.3331904025</v>
      </c>
      <c r="AQ16" s="1365"/>
      <c r="AR16" s="1365"/>
      <c r="AS16" s="1365"/>
      <c r="AT16" s="1365"/>
      <c r="AU16" s="1365"/>
      <c r="AV16" s="1365">
        <v>6190201.2562442394</v>
      </c>
      <c r="AW16" s="1365"/>
      <c r="AX16" s="1365"/>
      <c r="AY16" s="1365"/>
      <c r="AZ16" s="1365"/>
      <c r="BA16" s="1365"/>
      <c r="BB16" s="1365"/>
      <c r="BC16" s="1365"/>
      <c r="BD16" s="1365"/>
      <c r="BE16" s="1365"/>
      <c r="BF16" s="1365"/>
      <c r="BG16" s="1365"/>
      <c r="BH16" s="1365">
        <v>9770.7384743644161</v>
      </c>
      <c r="BI16" s="1365"/>
      <c r="BJ16" s="1365"/>
      <c r="BK16" s="1365"/>
      <c r="BL16" s="1365"/>
      <c r="BM16" s="1365"/>
      <c r="BN16" s="1365"/>
    </row>
    <row r="17" spans="1:66" x14ac:dyDescent="0.2">
      <c r="A17" s="1365">
        <v>1928</v>
      </c>
      <c r="B17" s="1365"/>
      <c r="C17" s="1365"/>
      <c r="D17" s="1365"/>
      <c r="E17" s="1365"/>
      <c r="F17" s="1365">
        <v>17264.702805240766</v>
      </c>
      <c r="G17" s="1365"/>
      <c r="H17" s="1365"/>
      <c r="I17" s="1365"/>
      <c r="J17" s="1365"/>
      <c r="K17" s="1365"/>
      <c r="L17" s="1365"/>
      <c r="M17" s="1365"/>
      <c r="N17" s="1365"/>
      <c r="O17" s="1365"/>
      <c r="P17" s="1365"/>
      <c r="Q17" s="1365"/>
      <c r="R17" s="1365">
        <v>85095.495740546176</v>
      </c>
      <c r="S17" s="1365"/>
      <c r="T17" s="1365"/>
      <c r="U17" s="1365"/>
      <c r="V17" s="1365"/>
      <c r="W17" s="1365"/>
      <c r="X17" s="1365">
        <v>133158.10492546111</v>
      </c>
      <c r="Y17" s="1365"/>
      <c r="Z17" s="1365"/>
      <c r="AA17" s="1365"/>
      <c r="AB17" s="1365"/>
      <c r="AC17" s="1365"/>
      <c r="AD17" s="1365">
        <v>413321.29279399267</v>
      </c>
      <c r="AE17" s="1365"/>
      <c r="AF17" s="1365"/>
      <c r="AG17" s="1365"/>
      <c r="AH17" s="1365"/>
      <c r="AI17" s="1365"/>
      <c r="AJ17" s="1365">
        <v>669836.34468258906</v>
      </c>
      <c r="AK17" s="1365"/>
      <c r="AL17" s="1365"/>
      <c r="AM17" s="1365"/>
      <c r="AN17" s="1365"/>
      <c r="AO17" s="1365"/>
      <c r="AP17" s="1365">
        <v>1992502.0136727681</v>
      </c>
      <c r="AQ17" s="1365"/>
      <c r="AR17" s="1365"/>
      <c r="AS17" s="1365"/>
      <c r="AT17" s="1365"/>
      <c r="AU17" s="1365"/>
      <c r="AV17" s="1365">
        <v>8674676.3580952771</v>
      </c>
      <c r="AW17" s="1365"/>
      <c r="AX17" s="1365"/>
      <c r="AY17" s="1365"/>
      <c r="AZ17" s="1365"/>
      <c r="BA17" s="1365"/>
      <c r="BB17" s="1365"/>
      <c r="BC17" s="1365"/>
      <c r="BD17" s="1365"/>
      <c r="BE17" s="1365"/>
      <c r="BF17" s="1365"/>
      <c r="BG17" s="1365"/>
      <c r="BH17" s="1365">
        <v>9727.9480346512755</v>
      </c>
      <c r="BI17" s="1365"/>
      <c r="BJ17" s="1365"/>
      <c r="BK17" s="1365"/>
      <c r="BL17" s="1365"/>
      <c r="BM17" s="1365"/>
      <c r="BN17" s="1365"/>
    </row>
    <row r="18" spans="1:66" x14ac:dyDescent="0.2">
      <c r="A18" s="1365">
        <v>1929</v>
      </c>
      <c r="B18" s="1365"/>
      <c r="C18" s="1365"/>
      <c r="D18" s="1365"/>
      <c r="E18" s="1365"/>
      <c r="F18" s="1365">
        <v>17753.636571320978</v>
      </c>
      <c r="G18" s="1365"/>
      <c r="H18" s="1365"/>
      <c r="I18" s="1365"/>
      <c r="J18" s="1365"/>
      <c r="K18" s="1365"/>
      <c r="L18" s="1365"/>
      <c r="M18" s="1365"/>
      <c r="N18" s="1365"/>
      <c r="O18" s="1365"/>
      <c r="P18" s="1365"/>
      <c r="Q18" s="1365"/>
      <c r="R18" s="1365">
        <v>82926.50479018857</v>
      </c>
      <c r="S18" s="1365"/>
      <c r="T18" s="1365"/>
      <c r="U18" s="1365"/>
      <c r="V18" s="1365"/>
      <c r="W18" s="1365"/>
      <c r="X18" s="1365">
        <v>129541.29575867363</v>
      </c>
      <c r="Y18" s="1365"/>
      <c r="Z18" s="1365"/>
      <c r="AA18" s="1365"/>
      <c r="AB18" s="1365"/>
      <c r="AC18" s="1365"/>
      <c r="AD18" s="1365">
        <v>396844.97148126375</v>
      </c>
      <c r="AE18" s="1365"/>
      <c r="AF18" s="1365"/>
      <c r="AG18" s="1365"/>
      <c r="AH18" s="1365"/>
      <c r="AI18" s="1365"/>
      <c r="AJ18" s="1365">
        <v>641492.10832021711</v>
      </c>
      <c r="AK18" s="1365"/>
      <c r="AL18" s="1365"/>
      <c r="AM18" s="1365"/>
      <c r="AN18" s="1365"/>
      <c r="AO18" s="1365"/>
      <c r="AP18" s="1365">
        <v>1937575.9671205902</v>
      </c>
      <c r="AQ18" s="1365"/>
      <c r="AR18" s="1365"/>
      <c r="AS18" s="1365"/>
      <c r="AT18" s="1365"/>
      <c r="AU18" s="1365"/>
      <c r="AV18" s="1365">
        <v>8859532.6462717243</v>
      </c>
      <c r="AW18" s="1365"/>
      <c r="AX18" s="1365"/>
      <c r="AY18" s="1365"/>
      <c r="AZ18" s="1365"/>
      <c r="BA18" s="1365"/>
      <c r="BB18" s="1365"/>
      <c r="BC18" s="1365"/>
      <c r="BD18" s="1365"/>
      <c r="BE18" s="1365"/>
      <c r="BF18" s="1365"/>
      <c r="BG18" s="1365"/>
      <c r="BH18" s="1365">
        <v>10512.206769224576</v>
      </c>
      <c r="BI18" s="1365"/>
      <c r="BJ18" s="1365"/>
      <c r="BK18" s="1365"/>
      <c r="BL18" s="1365"/>
      <c r="BM18" s="1365"/>
      <c r="BN18" s="1365"/>
    </row>
    <row r="19" spans="1:66" x14ac:dyDescent="0.2">
      <c r="A19" s="1365">
        <v>1930</v>
      </c>
      <c r="B19" s="1365"/>
      <c r="C19" s="1365"/>
      <c r="D19" s="1365"/>
      <c r="E19" s="1365"/>
      <c r="F19" s="1365">
        <v>15529.731006862165</v>
      </c>
      <c r="G19" s="1365"/>
      <c r="H19" s="1365"/>
      <c r="I19" s="1365"/>
      <c r="J19" s="1365"/>
      <c r="K19" s="1365"/>
      <c r="L19" s="1365"/>
      <c r="M19" s="1365"/>
      <c r="N19" s="1365"/>
      <c r="O19" s="1365"/>
      <c r="P19" s="1365"/>
      <c r="Q19" s="1365"/>
      <c r="R19" s="1365">
        <v>68121.871640189172</v>
      </c>
      <c r="S19" s="1365"/>
      <c r="T19" s="1365"/>
      <c r="U19" s="1365"/>
      <c r="V19" s="1365"/>
      <c r="W19" s="1365"/>
      <c r="X19" s="1365">
        <v>99586.19725896373</v>
      </c>
      <c r="Y19" s="1365"/>
      <c r="Z19" s="1365"/>
      <c r="AA19" s="1365"/>
      <c r="AB19" s="1365"/>
      <c r="AC19" s="1365"/>
      <c r="AD19" s="1365">
        <v>267472.79892779794</v>
      </c>
      <c r="AE19" s="1365"/>
      <c r="AF19" s="1365"/>
      <c r="AG19" s="1365"/>
      <c r="AH19" s="1365"/>
      <c r="AI19" s="1365"/>
      <c r="AJ19" s="1365">
        <v>410115.59877945494</v>
      </c>
      <c r="AK19" s="1365"/>
      <c r="AL19" s="1365"/>
      <c r="AM19" s="1365"/>
      <c r="AN19" s="1365"/>
      <c r="AO19" s="1365"/>
      <c r="AP19" s="1365">
        <v>1098612.9287715908</v>
      </c>
      <c r="AQ19" s="1365"/>
      <c r="AR19" s="1365"/>
      <c r="AS19" s="1365"/>
      <c r="AT19" s="1365"/>
      <c r="AU19" s="1365"/>
      <c r="AV19" s="1365">
        <v>4417513.1567468345</v>
      </c>
      <c r="AW19" s="1365"/>
      <c r="AX19" s="1365"/>
      <c r="AY19" s="1365"/>
      <c r="AZ19" s="1365"/>
      <c r="BA19" s="1365"/>
      <c r="BB19" s="1365"/>
      <c r="BC19" s="1365"/>
      <c r="BD19" s="1365"/>
      <c r="BE19" s="1365"/>
      <c r="BF19" s="1365"/>
      <c r="BG19" s="1365"/>
      <c r="BH19" s="1365">
        <v>9686.15982538139</v>
      </c>
      <c r="BI19" s="1365"/>
      <c r="BJ19" s="1365"/>
      <c r="BK19" s="1365"/>
      <c r="BL19" s="1365"/>
      <c r="BM19" s="1365"/>
      <c r="BN19" s="1365"/>
    </row>
    <row r="20" spans="1:66" x14ac:dyDescent="0.2">
      <c r="A20" s="1365">
        <v>1931</v>
      </c>
      <c r="B20" s="1365"/>
      <c r="C20" s="1365"/>
      <c r="D20" s="1365"/>
      <c r="E20" s="1365"/>
      <c r="F20" s="1365">
        <v>14108.331512242279</v>
      </c>
      <c r="G20" s="1365"/>
      <c r="H20" s="1365"/>
      <c r="I20" s="1365"/>
      <c r="J20" s="1365"/>
      <c r="K20" s="1365"/>
      <c r="L20" s="1365"/>
      <c r="M20" s="1365"/>
      <c r="N20" s="1365"/>
      <c r="O20" s="1365"/>
      <c r="P20" s="1365"/>
      <c r="Q20" s="1365"/>
      <c r="R20" s="1365">
        <v>62843.023239150476</v>
      </c>
      <c r="S20" s="1365"/>
      <c r="T20" s="1365"/>
      <c r="U20" s="1365"/>
      <c r="V20" s="1365"/>
      <c r="W20" s="1365"/>
      <c r="X20" s="1365">
        <v>88123.085059344958</v>
      </c>
      <c r="Y20" s="1365"/>
      <c r="Z20" s="1365"/>
      <c r="AA20" s="1365"/>
      <c r="AB20" s="1365"/>
      <c r="AC20" s="1365"/>
      <c r="AD20" s="1365">
        <v>218657.39406818623</v>
      </c>
      <c r="AE20" s="1365"/>
      <c r="AF20" s="1365"/>
      <c r="AG20" s="1365"/>
      <c r="AH20" s="1365"/>
      <c r="AI20" s="1365"/>
      <c r="AJ20" s="1365">
        <v>326347.67756171298</v>
      </c>
      <c r="AK20" s="1365"/>
      <c r="AL20" s="1365"/>
      <c r="AM20" s="1365"/>
      <c r="AN20" s="1365"/>
      <c r="AO20" s="1365"/>
      <c r="AP20" s="1365">
        <v>831459.96105147502</v>
      </c>
      <c r="AQ20" s="1365"/>
      <c r="AR20" s="1365"/>
      <c r="AS20" s="1365"/>
      <c r="AT20" s="1365"/>
      <c r="AU20" s="1365"/>
      <c r="AV20" s="1365">
        <v>3174235.4655772103</v>
      </c>
      <c r="AW20" s="1365"/>
      <c r="AX20" s="1365"/>
      <c r="AY20" s="1365"/>
      <c r="AZ20" s="1365"/>
      <c r="BA20" s="1365"/>
      <c r="BB20" s="1365"/>
      <c r="BC20" s="1365"/>
      <c r="BD20" s="1365"/>
      <c r="BE20" s="1365"/>
      <c r="BF20" s="1365"/>
      <c r="BG20" s="1365"/>
      <c r="BH20" s="1365">
        <v>8693.3657648080334</v>
      </c>
      <c r="BI20" s="1365"/>
      <c r="BJ20" s="1365"/>
      <c r="BK20" s="1365"/>
      <c r="BL20" s="1365"/>
      <c r="BM20" s="1365"/>
      <c r="BN20" s="1365"/>
    </row>
    <row r="21" spans="1:66" x14ac:dyDescent="0.2">
      <c r="A21" s="1365">
        <v>1932</v>
      </c>
      <c r="B21" s="1365"/>
      <c r="C21" s="1365"/>
      <c r="D21" s="1365"/>
      <c r="E21" s="1365"/>
      <c r="F21" s="1365">
        <v>11944.336613053532</v>
      </c>
      <c r="G21" s="1365"/>
      <c r="H21" s="1365"/>
      <c r="I21" s="1365"/>
      <c r="J21" s="1365"/>
      <c r="K21" s="1365"/>
      <c r="L21" s="1365"/>
      <c r="M21" s="1365"/>
      <c r="N21" s="1365"/>
      <c r="O21" s="1365"/>
      <c r="P21" s="1365"/>
      <c r="Q21" s="1365"/>
      <c r="R21" s="1365">
        <v>55386.141828619067</v>
      </c>
      <c r="S21" s="1365"/>
      <c r="T21" s="1365"/>
      <c r="U21" s="1365"/>
      <c r="V21" s="1365"/>
      <c r="W21" s="1365"/>
      <c r="X21" s="1365">
        <v>78039.81226988518</v>
      </c>
      <c r="Y21" s="1365"/>
      <c r="Z21" s="1365"/>
      <c r="AA21" s="1365"/>
      <c r="AB21" s="1365"/>
      <c r="AC21" s="1365"/>
      <c r="AD21" s="1365">
        <v>185805.26480207033</v>
      </c>
      <c r="AE21" s="1365"/>
      <c r="AF21" s="1365"/>
      <c r="AG21" s="1365"/>
      <c r="AH21" s="1365"/>
      <c r="AI21" s="1365"/>
      <c r="AJ21" s="1365">
        <v>277658.20689086837</v>
      </c>
      <c r="AK21" s="1365"/>
      <c r="AL21" s="1365"/>
      <c r="AM21" s="1365"/>
      <c r="AN21" s="1365"/>
      <c r="AO21" s="1365"/>
      <c r="AP21" s="1365">
        <v>713018.26022621384</v>
      </c>
      <c r="AQ21" s="1365"/>
      <c r="AR21" s="1365"/>
      <c r="AS21" s="1365"/>
      <c r="AT21" s="1365"/>
      <c r="AU21" s="1365"/>
      <c r="AV21" s="1365">
        <v>2376288.1153863128</v>
      </c>
      <c r="AW21" s="1365"/>
      <c r="AX21" s="1365"/>
      <c r="AY21" s="1365"/>
      <c r="AZ21" s="1365"/>
      <c r="BA21" s="1365"/>
      <c r="BB21" s="1365"/>
      <c r="BC21" s="1365"/>
      <c r="BD21" s="1365"/>
      <c r="BE21" s="1365"/>
      <c r="BF21" s="1365"/>
      <c r="BG21" s="1365"/>
      <c r="BH21" s="1365">
        <v>7117.4693668795826</v>
      </c>
      <c r="BI21" s="1365"/>
      <c r="BJ21" s="1365"/>
      <c r="BK21" s="1365"/>
      <c r="BL21" s="1365"/>
      <c r="BM21" s="1365"/>
      <c r="BN21" s="1365"/>
    </row>
    <row r="22" spans="1:66" x14ac:dyDescent="0.2">
      <c r="A22" s="1365">
        <v>1933</v>
      </c>
      <c r="B22" s="1365"/>
      <c r="C22" s="1365"/>
      <c r="D22" s="1365"/>
      <c r="E22" s="1365"/>
      <c r="F22" s="1365">
        <v>11516.391371355292</v>
      </c>
      <c r="G22" s="1365"/>
      <c r="H22" s="1365"/>
      <c r="I22" s="1365"/>
      <c r="J22" s="1365"/>
      <c r="K22" s="1365"/>
      <c r="L22" s="1365"/>
      <c r="M22" s="1365"/>
      <c r="N22" s="1365"/>
      <c r="O22" s="1365"/>
      <c r="P22" s="1365"/>
      <c r="Q22" s="1365"/>
      <c r="R22" s="1365">
        <v>52516.834222626669</v>
      </c>
      <c r="S22" s="1365"/>
      <c r="T22" s="1365"/>
      <c r="U22" s="1365"/>
      <c r="V22" s="1365"/>
      <c r="W22" s="1365"/>
      <c r="X22" s="1365">
        <v>76438.275160739286</v>
      </c>
      <c r="Y22" s="1365"/>
      <c r="Z22" s="1365"/>
      <c r="AA22" s="1365"/>
      <c r="AB22" s="1365"/>
      <c r="AC22" s="1365"/>
      <c r="AD22" s="1365">
        <v>189560.80792952667</v>
      </c>
      <c r="AE22" s="1365"/>
      <c r="AF22" s="1365"/>
      <c r="AG22" s="1365"/>
      <c r="AH22" s="1365"/>
      <c r="AI22" s="1365"/>
      <c r="AJ22" s="1365">
        <v>287095.79377162573</v>
      </c>
      <c r="AK22" s="1365"/>
      <c r="AL22" s="1365"/>
      <c r="AM22" s="1365"/>
      <c r="AN22" s="1365"/>
      <c r="AO22" s="1365"/>
      <c r="AP22" s="1365">
        <v>761102.97588600207</v>
      </c>
      <c r="AQ22" s="1365"/>
      <c r="AR22" s="1365"/>
      <c r="AS22" s="1365"/>
      <c r="AT22" s="1365"/>
      <c r="AU22" s="1365"/>
      <c r="AV22" s="1365">
        <v>2699743.7866575741</v>
      </c>
      <c r="AW22" s="1365"/>
      <c r="AX22" s="1365"/>
      <c r="AY22" s="1365"/>
      <c r="AZ22" s="1365"/>
      <c r="BA22" s="1365"/>
      <c r="BB22" s="1365"/>
      <c r="BC22" s="1365"/>
      <c r="BD22" s="1365"/>
      <c r="BE22" s="1365"/>
      <c r="BF22" s="1365"/>
      <c r="BG22" s="1365"/>
      <c r="BH22" s="1365">
        <v>6960.7866101029158</v>
      </c>
      <c r="BI22" s="1365"/>
      <c r="BJ22" s="1365"/>
      <c r="BK22" s="1365"/>
      <c r="BL22" s="1365"/>
      <c r="BM22" s="1365"/>
      <c r="BN22" s="1365"/>
    </row>
    <row r="23" spans="1:66" x14ac:dyDescent="0.2">
      <c r="A23" s="1365">
        <v>1934</v>
      </c>
      <c r="B23" s="1365"/>
      <c r="C23" s="1365"/>
      <c r="D23" s="1365"/>
      <c r="E23" s="1365"/>
      <c r="F23" s="1365">
        <v>12426.100631187492</v>
      </c>
      <c r="G23" s="1365"/>
      <c r="H23" s="1365"/>
      <c r="I23" s="1365"/>
      <c r="J23" s="1365"/>
      <c r="K23" s="1365"/>
      <c r="L23" s="1365"/>
      <c r="M23" s="1365"/>
      <c r="N23" s="1365"/>
      <c r="O23" s="1365"/>
      <c r="P23" s="1365"/>
      <c r="Q23" s="1365"/>
      <c r="R23" s="1365">
        <v>56891.089979805307</v>
      </c>
      <c r="S23" s="1365"/>
      <c r="T23" s="1365"/>
      <c r="U23" s="1365"/>
      <c r="V23" s="1365"/>
      <c r="W23" s="1365"/>
      <c r="X23" s="1365">
        <v>83785.411073422962</v>
      </c>
      <c r="Y23" s="1365"/>
      <c r="Z23" s="1365"/>
      <c r="AA23" s="1365"/>
      <c r="AB23" s="1365"/>
      <c r="AC23" s="1365"/>
      <c r="AD23" s="1365">
        <v>203750.63622545387</v>
      </c>
      <c r="AE23" s="1365"/>
      <c r="AF23" s="1365"/>
      <c r="AG23" s="1365"/>
      <c r="AH23" s="1365"/>
      <c r="AI23" s="1365"/>
      <c r="AJ23" s="1365">
        <v>305559.23552164662</v>
      </c>
      <c r="AK23" s="1365"/>
      <c r="AL23" s="1365"/>
      <c r="AM23" s="1365"/>
      <c r="AN23" s="1365"/>
      <c r="AO23" s="1365"/>
      <c r="AP23" s="1365">
        <v>761609.95411742618</v>
      </c>
      <c r="AQ23" s="1365"/>
      <c r="AR23" s="1365"/>
      <c r="AS23" s="1365"/>
      <c r="AT23" s="1365"/>
      <c r="AU23" s="1365"/>
      <c r="AV23" s="1365">
        <v>2576233.052480896</v>
      </c>
      <c r="AW23" s="1365"/>
      <c r="AX23" s="1365"/>
      <c r="AY23" s="1365"/>
      <c r="AZ23" s="1365"/>
      <c r="BA23" s="1365"/>
      <c r="BB23" s="1365"/>
      <c r="BC23" s="1365"/>
      <c r="BD23" s="1365"/>
      <c r="BE23" s="1365"/>
      <c r="BF23" s="1365"/>
      <c r="BG23" s="1365"/>
      <c r="BH23" s="1365">
        <v>7485.546259118847</v>
      </c>
      <c r="BI23" s="1365"/>
      <c r="BJ23" s="1365"/>
      <c r="BK23" s="1365"/>
      <c r="BL23" s="1365"/>
      <c r="BM23" s="1365"/>
      <c r="BN23" s="1365"/>
    </row>
    <row r="24" spans="1:66" x14ac:dyDescent="0.2">
      <c r="A24" s="1365">
        <v>1935</v>
      </c>
      <c r="B24" s="1365"/>
      <c r="C24" s="1365"/>
      <c r="D24" s="1365"/>
      <c r="E24" s="1365"/>
      <c r="F24" s="1365">
        <v>13621.330764945791</v>
      </c>
      <c r="G24" s="1365"/>
      <c r="H24" s="1365"/>
      <c r="I24" s="1365"/>
      <c r="J24" s="1365"/>
      <c r="K24" s="1365"/>
      <c r="L24" s="1365"/>
      <c r="M24" s="1365"/>
      <c r="N24" s="1365"/>
      <c r="O24" s="1365"/>
      <c r="P24" s="1365"/>
      <c r="Q24" s="1365"/>
      <c r="R24" s="1365">
        <v>60606.725557578575</v>
      </c>
      <c r="S24" s="1365"/>
      <c r="T24" s="1365"/>
      <c r="U24" s="1365"/>
      <c r="V24" s="1365"/>
      <c r="W24" s="1365"/>
      <c r="X24" s="1365">
        <v>87952.303000721964</v>
      </c>
      <c r="Y24" s="1365"/>
      <c r="Z24" s="1365"/>
      <c r="AA24" s="1365"/>
      <c r="AB24" s="1365"/>
      <c r="AC24" s="1365"/>
      <c r="AD24" s="1365">
        <v>227153.19614162916</v>
      </c>
      <c r="AE24" s="1365"/>
      <c r="AF24" s="1365"/>
      <c r="AG24" s="1365"/>
      <c r="AH24" s="1365"/>
      <c r="AI24" s="1365"/>
      <c r="AJ24" s="1365">
        <v>344187.43177505874</v>
      </c>
      <c r="AK24" s="1365"/>
      <c r="AL24" s="1365"/>
      <c r="AM24" s="1365"/>
      <c r="AN24" s="1365"/>
      <c r="AO24" s="1365"/>
      <c r="AP24" s="1365">
        <v>870714.63831129146</v>
      </c>
      <c r="AQ24" s="1365"/>
      <c r="AR24" s="1365"/>
      <c r="AS24" s="1365"/>
      <c r="AT24" s="1365"/>
      <c r="AU24" s="1365"/>
      <c r="AV24" s="1365">
        <v>2980276.2409561449</v>
      </c>
      <c r="AW24" s="1365"/>
      <c r="AX24" s="1365"/>
      <c r="AY24" s="1365"/>
      <c r="AZ24" s="1365"/>
      <c r="BA24" s="1365"/>
      <c r="BB24" s="1365"/>
      <c r="BC24" s="1365"/>
      <c r="BD24" s="1365"/>
      <c r="BE24" s="1365"/>
      <c r="BF24" s="1365"/>
      <c r="BG24" s="1365"/>
      <c r="BH24" s="1365">
        <v>8400.7313435421493</v>
      </c>
      <c r="BI24" s="1365"/>
      <c r="BJ24" s="1365"/>
      <c r="BK24" s="1365"/>
      <c r="BL24" s="1365"/>
      <c r="BM24" s="1365"/>
      <c r="BN24" s="1365"/>
    </row>
    <row r="25" spans="1:66" x14ac:dyDescent="0.2">
      <c r="A25" s="1365">
        <v>1936</v>
      </c>
      <c r="B25" s="1365"/>
      <c r="C25" s="1365"/>
      <c r="D25" s="1365"/>
      <c r="E25" s="1365"/>
      <c r="F25" s="1365">
        <v>15167.137387109158</v>
      </c>
      <c r="G25" s="1365"/>
      <c r="H25" s="1365"/>
      <c r="I25" s="1365"/>
      <c r="J25" s="1365"/>
      <c r="K25" s="1365"/>
      <c r="L25" s="1365"/>
      <c r="M25" s="1365"/>
      <c r="N25" s="1365"/>
      <c r="O25" s="1365"/>
      <c r="P25" s="1365"/>
      <c r="Q25" s="1365"/>
      <c r="R25" s="1365">
        <v>70669.418824198641</v>
      </c>
      <c r="S25" s="1365"/>
      <c r="T25" s="1365"/>
      <c r="U25" s="1365"/>
      <c r="V25" s="1365"/>
      <c r="W25" s="1365"/>
      <c r="X25" s="1365">
        <v>105074.04107453585</v>
      </c>
      <c r="Y25" s="1365"/>
      <c r="Z25" s="1365"/>
      <c r="AA25" s="1365"/>
      <c r="AB25" s="1365"/>
      <c r="AC25" s="1365"/>
      <c r="AD25" s="1365">
        <v>292547.44943737728</v>
      </c>
      <c r="AE25" s="1365"/>
      <c r="AF25" s="1365"/>
      <c r="AG25" s="1365"/>
      <c r="AH25" s="1365"/>
      <c r="AI25" s="1365"/>
      <c r="AJ25" s="1365">
        <v>450714.6941895443</v>
      </c>
      <c r="AK25" s="1365"/>
      <c r="AL25" s="1365"/>
      <c r="AM25" s="1365"/>
      <c r="AN25" s="1365"/>
      <c r="AO25" s="1365"/>
      <c r="AP25" s="1365">
        <v>1147429.2151782564</v>
      </c>
      <c r="AQ25" s="1365"/>
      <c r="AR25" s="1365"/>
      <c r="AS25" s="1365"/>
      <c r="AT25" s="1365"/>
      <c r="AU25" s="1365"/>
      <c r="AV25" s="1365">
        <v>3847778.1131332642</v>
      </c>
      <c r="AW25" s="1365"/>
      <c r="AX25" s="1365"/>
      <c r="AY25" s="1365"/>
      <c r="AZ25" s="1365"/>
      <c r="BA25" s="1365"/>
      <c r="BB25" s="1365"/>
      <c r="BC25" s="1365"/>
      <c r="BD25" s="1365"/>
      <c r="BE25" s="1365"/>
      <c r="BF25" s="1365"/>
      <c r="BG25" s="1365"/>
      <c r="BH25" s="1365">
        <v>9000.2172274325476</v>
      </c>
      <c r="BI25" s="1365"/>
      <c r="BJ25" s="1365"/>
      <c r="BK25" s="1365"/>
      <c r="BL25" s="1365"/>
      <c r="BM25" s="1365"/>
      <c r="BN25" s="1365"/>
    </row>
    <row r="26" spans="1:66" x14ac:dyDescent="0.2">
      <c r="A26" s="1365">
        <v>1937</v>
      </c>
      <c r="B26" s="1365"/>
      <c r="C26" s="1365"/>
      <c r="D26" s="1365"/>
      <c r="E26" s="1365"/>
      <c r="F26" s="1365">
        <v>15592.251214847982</v>
      </c>
      <c r="G26" s="1365"/>
      <c r="H26" s="1365"/>
      <c r="I26" s="1365"/>
      <c r="J26" s="1365"/>
      <c r="K26" s="1365"/>
      <c r="L26" s="1365"/>
      <c r="M26" s="1365"/>
      <c r="N26" s="1365"/>
      <c r="O26" s="1365"/>
      <c r="P26" s="1365"/>
      <c r="Q26" s="1365"/>
      <c r="R26" s="1365">
        <v>68966.728375834733</v>
      </c>
      <c r="S26" s="1365"/>
      <c r="T26" s="1365"/>
      <c r="U26" s="1365"/>
      <c r="V26" s="1365"/>
      <c r="W26" s="1365"/>
      <c r="X26" s="1365">
        <v>100628.35016182809</v>
      </c>
      <c r="Y26" s="1365"/>
      <c r="Z26" s="1365"/>
      <c r="AA26" s="1365"/>
      <c r="AB26" s="1365"/>
      <c r="AC26" s="1365"/>
      <c r="AD26" s="1365">
        <v>267396.84244432225</v>
      </c>
      <c r="AE26" s="1365"/>
      <c r="AF26" s="1365"/>
      <c r="AG26" s="1365"/>
      <c r="AH26" s="1365"/>
      <c r="AI26" s="1365"/>
      <c r="AJ26" s="1365">
        <v>406135.99791990488</v>
      </c>
      <c r="AK26" s="1365"/>
      <c r="AL26" s="1365"/>
      <c r="AM26" s="1365"/>
      <c r="AN26" s="1365"/>
      <c r="AO26" s="1365"/>
      <c r="AP26" s="1365">
        <v>1012632.7000551433</v>
      </c>
      <c r="AQ26" s="1365"/>
      <c r="AR26" s="1365"/>
      <c r="AS26" s="1365"/>
      <c r="AT26" s="1365"/>
      <c r="AU26" s="1365"/>
      <c r="AV26" s="1365">
        <v>3390351.26131642</v>
      </c>
      <c r="AW26" s="1365"/>
      <c r="AX26" s="1365"/>
      <c r="AY26" s="1365"/>
      <c r="AZ26" s="1365"/>
      <c r="BA26" s="1365"/>
      <c r="BB26" s="1365"/>
      <c r="BC26" s="1365"/>
      <c r="BD26" s="1365"/>
      <c r="BE26" s="1365"/>
      <c r="BF26" s="1365"/>
      <c r="BG26" s="1365"/>
      <c r="BH26" s="1365">
        <v>9661.7537525161169</v>
      </c>
      <c r="BI26" s="1365"/>
      <c r="BJ26" s="1365"/>
      <c r="BK26" s="1365"/>
      <c r="BL26" s="1365"/>
      <c r="BM26" s="1365"/>
      <c r="BN26" s="1365"/>
    </row>
    <row r="27" spans="1:66" x14ac:dyDescent="0.2">
      <c r="A27" s="1365">
        <v>1938</v>
      </c>
      <c r="B27" s="1365"/>
      <c r="C27" s="1365"/>
      <c r="D27" s="1365"/>
      <c r="E27" s="1365"/>
      <c r="F27" s="1365">
        <v>14459.604964638993</v>
      </c>
      <c r="G27" s="1365"/>
      <c r="H27" s="1365"/>
      <c r="I27" s="1365"/>
      <c r="J27" s="1365"/>
      <c r="K27" s="1365"/>
      <c r="L27" s="1365"/>
      <c r="M27" s="1365"/>
      <c r="N27" s="1365"/>
      <c r="O27" s="1365"/>
      <c r="P27" s="1365"/>
      <c r="Q27" s="1365"/>
      <c r="R27" s="1365">
        <v>63730.474015399013</v>
      </c>
      <c r="S27" s="1365"/>
      <c r="T27" s="1365"/>
      <c r="U27" s="1365"/>
      <c r="V27" s="1365"/>
      <c r="W27" s="1365"/>
      <c r="X27" s="1365">
        <v>90646.440621402944</v>
      </c>
      <c r="Y27" s="1365"/>
      <c r="Z27" s="1365"/>
      <c r="AA27" s="1365"/>
      <c r="AB27" s="1365"/>
      <c r="AC27" s="1365"/>
      <c r="AD27" s="1365">
        <v>227809.96543313318</v>
      </c>
      <c r="AE27" s="1365"/>
      <c r="AF27" s="1365"/>
      <c r="AG27" s="1365"/>
      <c r="AH27" s="1365"/>
      <c r="AI27" s="1365"/>
      <c r="AJ27" s="1365">
        <v>340549.09661710105</v>
      </c>
      <c r="AK27" s="1365"/>
      <c r="AL27" s="1365"/>
      <c r="AM27" s="1365"/>
      <c r="AN27" s="1365"/>
      <c r="AO27" s="1365"/>
      <c r="AP27" s="1365">
        <v>850783.35729651211</v>
      </c>
      <c r="AQ27" s="1365"/>
      <c r="AR27" s="1365"/>
      <c r="AS27" s="1365"/>
      <c r="AT27" s="1365"/>
      <c r="AU27" s="1365"/>
      <c r="AV27" s="1365">
        <v>3173177.8888198403</v>
      </c>
      <c r="AW27" s="1365"/>
      <c r="AX27" s="1365"/>
      <c r="AY27" s="1365"/>
      <c r="AZ27" s="1365"/>
      <c r="BA27" s="1365"/>
      <c r="BB27" s="1365"/>
      <c r="BC27" s="1365"/>
      <c r="BD27" s="1365"/>
      <c r="BE27" s="1365"/>
      <c r="BF27" s="1365"/>
      <c r="BG27" s="1365"/>
      <c r="BH27" s="1365">
        <v>8985.0639589989896</v>
      </c>
      <c r="BI27" s="1365"/>
      <c r="BJ27" s="1365"/>
      <c r="BK27" s="1365"/>
      <c r="BL27" s="1365"/>
      <c r="BM27" s="1365"/>
      <c r="BN27" s="1365"/>
    </row>
    <row r="28" spans="1:66" x14ac:dyDescent="0.2">
      <c r="A28" s="1365">
        <v>1939</v>
      </c>
      <c r="B28" s="1365"/>
      <c r="C28" s="1365"/>
      <c r="D28" s="1365"/>
      <c r="E28" s="1365"/>
      <c r="F28" s="1365">
        <v>15346.815165479582</v>
      </c>
      <c r="G28" s="1365"/>
      <c r="H28" s="1365"/>
      <c r="I28" s="1365"/>
      <c r="J28" s="1365"/>
      <c r="K28" s="1365"/>
      <c r="L28" s="1365"/>
      <c r="M28" s="1365"/>
      <c r="N28" s="1365"/>
      <c r="O28" s="1365"/>
      <c r="P28" s="1365"/>
      <c r="Q28" s="1365"/>
      <c r="R28" s="1365">
        <v>69855.457766746011</v>
      </c>
      <c r="S28" s="1365"/>
      <c r="T28" s="1365"/>
      <c r="U28" s="1365"/>
      <c r="V28" s="1365"/>
      <c r="W28" s="1365"/>
      <c r="X28" s="1365">
        <v>99075.089196281289</v>
      </c>
      <c r="Y28" s="1365"/>
      <c r="Z28" s="1365"/>
      <c r="AA28" s="1365"/>
      <c r="AB28" s="1365"/>
      <c r="AC28" s="1365"/>
      <c r="AD28" s="1365">
        <v>248241.75523468803</v>
      </c>
      <c r="AE28" s="1365"/>
      <c r="AF28" s="1365"/>
      <c r="AG28" s="1365"/>
      <c r="AH28" s="1365"/>
      <c r="AI28" s="1365"/>
      <c r="AJ28" s="1365">
        <v>370096.56401285005</v>
      </c>
      <c r="AK28" s="1365"/>
      <c r="AL28" s="1365"/>
      <c r="AM28" s="1365"/>
      <c r="AN28" s="1365"/>
      <c r="AO28" s="1365"/>
      <c r="AP28" s="1365">
        <v>901108.45067881874</v>
      </c>
      <c r="AQ28" s="1365"/>
      <c r="AR28" s="1365"/>
      <c r="AS28" s="1365"/>
      <c r="AT28" s="1365"/>
      <c r="AU28" s="1365"/>
      <c r="AV28" s="1365">
        <v>3013256.8335345667</v>
      </c>
      <c r="AW28" s="1365"/>
      <c r="AX28" s="1365"/>
      <c r="AY28" s="1365"/>
      <c r="AZ28" s="1365"/>
      <c r="BA28" s="1365"/>
      <c r="BB28" s="1365"/>
      <c r="BC28" s="1365"/>
      <c r="BD28" s="1365"/>
      <c r="BE28" s="1365"/>
      <c r="BF28" s="1365"/>
      <c r="BG28" s="1365"/>
      <c r="BH28" s="1365">
        <v>9290.2993208944263</v>
      </c>
      <c r="BI28" s="1365"/>
      <c r="BJ28" s="1365"/>
      <c r="BK28" s="1365"/>
      <c r="BL28" s="1365"/>
      <c r="BM28" s="1365"/>
      <c r="BN28" s="1365"/>
    </row>
    <row r="29" spans="1:66" x14ac:dyDescent="0.2">
      <c r="A29" s="1365">
        <v>1940</v>
      </c>
      <c r="B29" s="1365"/>
      <c r="C29" s="1365"/>
      <c r="D29" s="1365"/>
      <c r="E29" s="1365"/>
      <c r="F29" s="1365">
        <v>16084.126885896225</v>
      </c>
      <c r="G29" s="1365"/>
      <c r="H29" s="1365"/>
      <c r="I29" s="1365"/>
      <c r="J29" s="1365"/>
      <c r="K29" s="1365"/>
      <c r="L29" s="1365"/>
      <c r="M29" s="1365"/>
      <c r="N29" s="1365"/>
      <c r="O29" s="1365"/>
      <c r="P29" s="1365"/>
      <c r="Q29" s="1365"/>
      <c r="R29" s="1365">
        <v>72850.048904807656</v>
      </c>
      <c r="S29" s="1365"/>
      <c r="T29" s="1365"/>
      <c r="U29" s="1365"/>
      <c r="V29" s="1365"/>
      <c r="W29" s="1365"/>
      <c r="X29" s="1365">
        <v>103653.32334427294</v>
      </c>
      <c r="Y29" s="1365"/>
      <c r="Z29" s="1365"/>
      <c r="AA29" s="1365"/>
      <c r="AB29" s="1365"/>
      <c r="AC29" s="1365"/>
      <c r="AD29" s="1365">
        <v>265035.42869905283</v>
      </c>
      <c r="AE29" s="1365"/>
      <c r="AF29" s="1365"/>
      <c r="AG29" s="1365"/>
      <c r="AH29" s="1365"/>
      <c r="AI29" s="1365"/>
      <c r="AJ29" s="1365">
        <v>396741.33686944313</v>
      </c>
      <c r="AK29" s="1365"/>
      <c r="AL29" s="1365"/>
      <c r="AM29" s="1365"/>
      <c r="AN29" s="1365"/>
      <c r="AO29" s="1365"/>
      <c r="AP29" s="1365">
        <v>965880.22719802044</v>
      </c>
      <c r="AQ29" s="1365"/>
      <c r="AR29" s="1365"/>
      <c r="AS29" s="1365"/>
      <c r="AT29" s="1365"/>
      <c r="AU29" s="1365"/>
      <c r="AV29" s="1365">
        <v>3286974.2702848269</v>
      </c>
      <c r="AW29" s="1365"/>
      <c r="AX29" s="1365"/>
      <c r="AY29" s="1365"/>
      <c r="AZ29" s="1365"/>
      <c r="BA29" s="1365"/>
      <c r="BB29" s="1365"/>
      <c r="BC29" s="1365"/>
      <c r="BD29" s="1365"/>
      <c r="BE29" s="1365"/>
      <c r="BF29" s="1365"/>
      <c r="BG29" s="1365"/>
      <c r="BH29" s="1365">
        <v>9776.8022171282864</v>
      </c>
      <c r="BI29" s="1365"/>
      <c r="BJ29" s="1365"/>
      <c r="BK29" s="1365"/>
      <c r="BL29" s="1365"/>
      <c r="BM29" s="1365"/>
      <c r="BN29" s="1365"/>
    </row>
    <row r="30" spans="1:66" x14ac:dyDescent="0.2">
      <c r="A30" s="1365">
        <v>1941</v>
      </c>
      <c r="B30" s="1365"/>
      <c r="C30" s="1365"/>
      <c r="D30" s="1365"/>
      <c r="E30" s="1365"/>
      <c r="F30" s="1365">
        <v>18548.481872801727</v>
      </c>
      <c r="G30" s="1365"/>
      <c r="H30" s="1365"/>
      <c r="I30" s="1365"/>
      <c r="J30" s="1365"/>
      <c r="K30" s="1365"/>
      <c r="L30" s="1365"/>
      <c r="M30" s="1365"/>
      <c r="N30" s="1365"/>
      <c r="O30" s="1365"/>
      <c r="P30" s="1365"/>
      <c r="Q30" s="1365"/>
      <c r="R30" s="1365">
        <v>77774.414319857009</v>
      </c>
      <c r="S30" s="1365"/>
      <c r="T30" s="1365"/>
      <c r="U30" s="1365"/>
      <c r="V30" s="1365"/>
      <c r="W30" s="1365"/>
      <c r="X30" s="1365">
        <v>111260.96487666573</v>
      </c>
      <c r="Y30" s="1365"/>
      <c r="Z30" s="1365"/>
      <c r="AA30" s="1365"/>
      <c r="AB30" s="1365"/>
      <c r="AC30" s="1365"/>
      <c r="AD30" s="1365">
        <v>292798.30380107142</v>
      </c>
      <c r="AE30" s="1365"/>
      <c r="AF30" s="1365"/>
      <c r="AG30" s="1365"/>
      <c r="AH30" s="1365"/>
      <c r="AI30" s="1365"/>
      <c r="AJ30" s="1365">
        <v>440040.12500060315</v>
      </c>
      <c r="AK30" s="1365"/>
      <c r="AL30" s="1365"/>
      <c r="AM30" s="1365"/>
      <c r="AN30" s="1365"/>
      <c r="AO30" s="1365"/>
      <c r="AP30" s="1365">
        <v>1077017.7827016849</v>
      </c>
      <c r="AQ30" s="1365"/>
      <c r="AR30" s="1365"/>
      <c r="AS30" s="1365"/>
      <c r="AT30" s="1365"/>
      <c r="AU30" s="1365"/>
      <c r="AV30" s="1365">
        <v>3667365.6111534247</v>
      </c>
      <c r="AW30" s="1365"/>
      <c r="AX30" s="1365"/>
      <c r="AY30" s="1365"/>
      <c r="AZ30" s="1365"/>
      <c r="BA30" s="1365"/>
      <c r="BB30" s="1365"/>
      <c r="BC30" s="1365"/>
      <c r="BD30" s="1365"/>
      <c r="BE30" s="1365"/>
      <c r="BF30" s="1365"/>
      <c r="BG30" s="1365"/>
      <c r="BH30" s="1365">
        <v>11967.822712017803</v>
      </c>
      <c r="BI30" s="1365"/>
      <c r="BJ30" s="1365"/>
      <c r="BK30" s="1365"/>
      <c r="BL30" s="1365"/>
      <c r="BM30" s="1365"/>
      <c r="BN30" s="1365"/>
    </row>
    <row r="31" spans="1:66" x14ac:dyDescent="0.2">
      <c r="A31" s="1365">
        <v>1942</v>
      </c>
      <c r="B31" s="1365"/>
      <c r="C31" s="1365"/>
      <c r="D31" s="1365"/>
      <c r="E31" s="1365"/>
      <c r="F31" s="1365">
        <v>21955.733688654604</v>
      </c>
      <c r="G31" s="1365"/>
      <c r="H31" s="1365"/>
      <c r="I31" s="1365"/>
      <c r="J31" s="1365"/>
      <c r="K31" s="1365"/>
      <c r="L31" s="1365"/>
      <c r="M31" s="1365"/>
      <c r="N31" s="1365"/>
      <c r="O31" s="1365"/>
      <c r="P31" s="1365"/>
      <c r="Q31" s="1365"/>
      <c r="R31" s="1365">
        <v>79321.37314574598</v>
      </c>
      <c r="S31" s="1365"/>
      <c r="T31" s="1365"/>
      <c r="U31" s="1365"/>
      <c r="V31" s="1365"/>
      <c r="W31" s="1365"/>
      <c r="X31" s="1365">
        <v>113304.56060845987</v>
      </c>
      <c r="Y31" s="1365"/>
      <c r="Z31" s="1365"/>
      <c r="AA31" s="1365"/>
      <c r="AB31" s="1365"/>
      <c r="AC31" s="1365"/>
      <c r="AD31" s="1365">
        <v>294836.26544679992</v>
      </c>
      <c r="AE31" s="1365"/>
      <c r="AF31" s="1365"/>
      <c r="AG31" s="1365"/>
      <c r="AH31" s="1365"/>
      <c r="AI31" s="1365"/>
      <c r="AJ31" s="1365">
        <v>442046.50073014176</v>
      </c>
      <c r="AK31" s="1365"/>
      <c r="AL31" s="1365"/>
      <c r="AM31" s="1365"/>
      <c r="AN31" s="1365"/>
      <c r="AO31" s="1365"/>
      <c r="AP31" s="1365">
        <v>1056420.5398900306</v>
      </c>
      <c r="AQ31" s="1365"/>
      <c r="AR31" s="1365"/>
      <c r="AS31" s="1365"/>
      <c r="AT31" s="1365"/>
      <c r="AU31" s="1365"/>
      <c r="AV31" s="1365">
        <v>3393854.5960650463</v>
      </c>
      <c r="AW31" s="1365"/>
      <c r="AX31" s="1365"/>
      <c r="AY31" s="1365"/>
      <c r="AZ31" s="1365"/>
      <c r="BA31" s="1365"/>
      <c r="BB31" s="1365"/>
      <c r="BC31" s="1365"/>
      <c r="BD31" s="1365"/>
      <c r="BE31" s="1365"/>
      <c r="BF31" s="1365"/>
      <c r="BG31" s="1365"/>
      <c r="BH31" s="1365">
        <v>15581.773748977786</v>
      </c>
      <c r="BI31" s="1365"/>
      <c r="BJ31" s="1365"/>
      <c r="BK31" s="1365"/>
      <c r="BL31" s="1365"/>
      <c r="BM31" s="1365"/>
      <c r="BN31" s="1365"/>
    </row>
    <row r="32" spans="1:66" x14ac:dyDescent="0.2">
      <c r="A32" s="1365">
        <v>1943</v>
      </c>
      <c r="B32" s="1365"/>
      <c r="C32" s="1365"/>
      <c r="D32" s="1365"/>
      <c r="E32" s="1365"/>
      <c r="F32" s="1365">
        <v>25868.06729972329</v>
      </c>
      <c r="G32" s="1365"/>
      <c r="H32" s="1365"/>
      <c r="I32" s="1365"/>
      <c r="J32" s="1365"/>
      <c r="K32" s="1365"/>
      <c r="L32" s="1365"/>
      <c r="M32" s="1365"/>
      <c r="N32" s="1365"/>
      <c r="O32" s="1365"/>
      <c r="P32" s="1365"/>
      <c r="Q32" s="1365"/>
      <c r="R32" s="1365">
        <v>87149.265523031194</v>
      </c>
      <c r="S32" s="1365"/>
      <c r="T32" s="1365"/>
      <c r="U32" s="1365"/>
      <c r="V32" s="1365"/>
      <c r="W32" s="1365"/>
      <c r="X32" s="1365">
        <v>124594.05548572986</v>
      </c>
      <c r="Y32" s="1365"/>
      <c r="Z32" s="1365"/>
      <c r="AA32" s="1365"/>
      <c r="AB32" s="1365"/>
      <c r="AC32" s="1365"/>
      <c r="AD32" s="1365">
        <v>318422.30886361189</v>
      </c>
      <c r="AE32" s="1365"/>
      <c r="AF32" s="1365"/>
      <c r="AG32" s="1365"/>
      <c r="AH32" s="1365"/>
      <c r="AI32" s="1365"/>
      <c r="AJ32" s="1365">
        <v>473273.26358644915</v>
      </c>
      <c r="AK32" s="1365"/>
      <c r="AL32" s="1365"/>
      <c r="AM32" s="1365"/>
      <c r="AN32" s="1365"/>
      <c r="AO32" s="1365"/>
      <c r="AP32" s="1365">
        <v>1102722.8364267948</v>
      </c>
      <c r="AQ32" s="1365"/>
      <c r="AR32" s="1365"/>
      <c r="AS32" s="1365"/>
      <c r="AT32" s="1365"/>
      <c r="AU32" s="1365"/>
      <c r="AV32" s="1365">
        <v>3195029.1797555075</v>
      </c>
      <c r="AW32" s="1365"/>
      <c r="AX32" s="1365"/>
      <c r="AY32" s="1365"/>
      <c r="AZ32" s="1365"/>
      <c r="BA32" s="1365"/>
      <c r="BB32" s="1365"/>
      <c r="BC32" s="1365"/>
      <c r="BD32" s="1365"/>
      <c r="BE32" s="1365"/>
      <c r="BF32" s="1365"/>
      <c r="BG32" s="1365"/>
      <c r="BH32" s="1365">
        <v>19059.045274911299</v>
      </c>
      <c r="BI32" s="1365"/>
      <c r="BJ32" s="1365"/>
      <c r="BK32" s="1365"/>
      <c r="BL32" s="1365"/>
      <c r="BM32" s="1365"/>
      <c r="BN32" s="1365"/>
    </row>
    <row r="33" spans="1:66" x14ac:dyDescent="0.2">
      <c r="A33" s="1365">
        <v>1944</v>
      </c>
      <c r="B33" s="1365"/>
      <c r="C33" s="1365"/>
      <c r="D33" s="1365"/>
      <c r="E33" s="1365"/>
      <c r="F33" s="1365">
        <v>25391.731712273835</v>
      </c>
      <c r="G33" s="1365"/>
      <c r="H33" s="1365"/>
      <c r="I33" s="1365"/>
      <c r="J33" s="1365"/>
      <c r="K33" s="1365"/>
      <c r="L33" s="1365"/>
      <c r="M33" s="1365"/>
      <c r="N33" s="1365"/>
      <c r="O33" s="1365"/>
      <c r="P33" s="1365"/>
      <c r="Q33" s="1365"/>
      <c r="R33" s="1365">
        <v>82554.946406965726</v>
      </c>
      <c r="S33" s="1365"/>
      <c r="T33" s="1365"/>
      <c r="U33" s="1365"/>
      <c r="V33" s="1365"/>
      <c r="W33" s="1365"/>
      <c r="X33" s="1365">
        <v>115609.07344348011</v>
      </c>
      <c r="Y33" s="1365"/>
      <c r="Z33" s="1365"/>
      <c r="AA33" s="1365"/>
      <c r="AB33" s="1365"/>
      <c r="AC33" s="1365"/>
      <c r="AD33" s="1365">
        <v>286442.45815365715</v>
      </c>
      <c r="AE33" s="1365"/>
      <c r="AF33" s="1365"/>
      <c r="AG33" s="1365"/>
      <c r="AH33" s="1365"/>
      <c r="AI33" s="1365"/>
      <c r="AJ33" s="1365">
        <v>419344.14111675933</v>
      </c>
      <c r="AK33" s="1365"/>
      <c r="AL33" s="1365"/>
      <c r="AM33" s="1365"/>
      <c r="AN33" s="1365"/>
      <c r="AO33" s="1365"/>
      <c r="AP33" s="1365">
        <v>953614.05483350635</v>
      </c>
      <c r="AQ33" s="1365"/>
      <c r="AR33" s="1365"/>
      <c r="AS33" s="1365"/>
      <c r="AT33" s="1365"/>
      <c r="AU33" s="1365"/>
      <c r="AV33" s="1365">
        <v>2956199.5695881015</v>
      </c>
      <c r="AW33" s="1365"/>
      <c r="AX33" s="1365"/>
      <c r="AY33" s="1365"/>
      <c r="AZ33" s="1365"/>
      <c r="BA33" s="1365"/>
      <c r="BB33" s="1365"/>
      <c r="BC33" s="1365"/>
      <c r="BD33" s="1365"/>
      <c r="BE33" s="1365"/>
      <c r="BF33" s="1365"/>
      <c r="BG33" s="1365"/>
      <c r="BH33" s="1365">
        <v>19040.263412863627</v>
      </c>
      <c r="BI33" s="1365"/>
      <c r="BJ33" s="1365"/>
      <c r="BK33" s="1365"/>
      <c r="BL33" s="1365"/>
      <c r="BM33" s="1365"/>
      <c r="BN33" s="1365"/>
    </row>
    <row r="34" spans="1:66" x14ac:dyDescent="0.2">
      <c r="A34" s="1365">
        <v>1945</v>
      </c>
      <c r="B34" s="1365"/>
      <c r="C34" s="1365"/>
      <c r="D34" s="1365"/>
      <c r="E34" s="1365"/>
      <c r="F34" s="1365">
        <v>25191.291372553402</v>
      </c>
      <c r="G34" s="1365"/>
      <c r="H34" s="1365"/>
      <c r="I34" s="1365"/>
      <c r="J34" s="1365"/>
      <c r="K34" s="1365"/>
      <c r="L34" s="1365"/>
      <c r="M34" s="1365"/>
      <c r="N34" s="1365"/>
      <c r="O34" s="1365"/>
      <c r="P34" s="1365"/>
      <c r="Q34" s="1365"/>
      <c r="R34" s="1365">
        <v>86716.764335901142</v>
      </c>
      <c r="S34" s="1365"/>
      <c r="T34" s="1365"/>
      <c r="U34" s="1365"/>
      <c r="V34" s="1365"/>
      <c r="W34" s="1365"/>
      <c r="X34" s="1365">
        <v>124921.51158647418</v>
      </c>
      <c r="Y34" s="1365"/>
      <c r="Z34" s="1365"/>
      <c r="AA34" s="1365"/>
      <c r="AB34" s="1365"/>
      <c r="AC34" s="1365"/>
      <c r="AD34" s="1365">
        <v>315288.94019914704</v>
      </c>
      <c r="AE34" s="1365"/>
      <c r="AF34" s="1365"/>
      <c r="AG34" s="1365"/>
      <c r="AH34" s="1365"/>
      <c r="AI34" s="1365"/>
      <c r="AJ34" s="1365">
        <v>460399.20921830437</v>
      </c>
      <c r="AK34" s="1365"/>
      <c r="AL34" s="1365"/>
      <c r="AM34" s="1365"/>
      <c r="AN34" s="1365"/>
      <c r="AO34" s="1365"/>
      <c r="AP34" s="1365">
        <v>1047751.430753321</v>
      </c>
      <c r="AQ34" s="1365"/>
      <c r="AR34" s="1365"/>
      <c r="AS34" s="1365"/>
      <c r="AT34" s="1365"/>
      <c r="AU34" s="1365"/>
      <c r="AV34" s="1365">
        <v>3182646.2556078183</v>
      </c>
      <c r="AW34" s="1365"/>
      <c r="AX34" s="1365"/>
      <c r="AY34" s="1365"/>
      <c r="AZ34" s="1365"/>
      <c r="BA34" s="1365"/>
      <c r="BB34" s="1365"/>
      <c r="BC34" s="1365"/>
      <c r="BD34" s="1365"/>
      <c r="BE34" s="1365"/>
      <c r="BF34" s="1365"/>
      <c r="BG34" s="1365"/>
      <c r="BH34" s="1365">
        <v>18355.127709959204</v>
      </c>
      <c r="BI34" s="1365"/>
      <c r="BJ34" s="1365"/>
      <c r="BK34" s="1365"/>
      <c r="BL34" s="1365"/>
      <c r="BM34" s="1365"/>
      <c r="BN34" s="1365"/>
    </row>
    <row r="35" spans="1:66" x14ac:dyDescent="0.2">
      <c r="A35" s="1365">
        <v>1946</v>
      </c>
      <c r="B35" s="1365"/>
      <c r="C35" s="1365"/>
      <c r="D35" s="1365"/>
      <c r="E35" s="1365"/>
      <c r="F35" s="1365">
        <v>24642.068213576342</v>
      </c>
      <c r="G35" s="1365"/>
      <c r="H35" s="1365"/>
      <c r="I35" s="1365"/>
      <c r="J35" s="1365"/>
      <c r="K35" s="1365"/>
      <c r="L35" s="1365"/>
      <c r="M35" s="1365"/>
      <c r="N35" s="1365"/>
      <c r="O35" s="1365"/>
      <c r="P35" s="1365"/>
      <c r="Q35" s="1365"/>
      <c r="R35" s="1365">
        <v>90435.284475147579</v>
      </c>
      <c r="S35" s="1365"/>
      <c r="T35" s="1365"/>
      <c r="U35" s="1365"/>
      <c r="V35" s="1365"/>
      <c r="W35" s="1365"/>
      <c r="X35" s="1365">
        <v>131910.89549948383</v>
      </c>
      <c r="Y35" s="1365"/>
      <c r="Z35" s="1365"/>
      <c r="AA35" s="1365"/>
      <c r="AB35" s="1365"/>
      <c r="AC35" s="1365"/>
      <c r="AD35" s="1365">
        <v>327174.03420190263</v>
      </c>
      <c r="AE35" s="1365"/>
      <c r="AF35" s="1365"/>
      <c r="AG35" s="1365"/>
      <c r="AH35" s="1365"/>
      <c r="AI35" s="1365"/>
      <c r="AJ35" s="1365">
        <v>473740.40936543822</v>
      </c>
      <c r="AK35" s="1365"/>
      <c r="AL35" s="1365"/>
      <c r="AM35" s="1365"/>
      <c r="AN35" s="1365"/>
      <c r="AO35" s="1365"/>
      <c r="AP35" s="1365">
        <v>1082215.650005887</v>
      </c>
      <c r="AQ35" s="1365"/>
      <c r="AR35" s="1365"/>
      <c r="AS35" s="1365"/>
      <c r="AT35" s="1365"/>
      <c r="AU35" s="1365"/>
      <c r="AV35" s="1365">
        <v>3629376.0244380319</v>
      </c>
      <c r="AW35" s="1365"/>
      <c r="AX35" s="1365"/>
      <c r="AY35" s="1365"/>
      <c r="AZ35" s="1365"/>
      <c r="BA35" s="1365"/>
      <c r="BB35" s="1365"/>
      <c r="BC35" s="1365"/>
      <c r="BD35" s="1365"/>
      <c r="BE35" s="1365"/>
      <c r="BF35" s="1365"/>
      <c r="BG35" s="1365"/>
      <c r="BH35" s="1365">
        <v>17331.71085117953</v>
      </c>
      <c r="BI35" s="1365"/>
      <c r="BJ35" s="1365"/>
      <c r="BK35" s="1365"/>
      <c r="BL35" s="1365"/>
      <c r="BM35" s="1365"/>
      <c r="BN35" s="1365"/>
    </row>
    <row r="36" spans="1:66" x14ac:dyDescent="0.2">
      <c r="A36" s="1365">
        <v>1947</v>
      </c>
      <c r="B36" s="1365"/>
      <c r="C36" s="1365"/>
      <c r="D36" s="1365"/>
      <c r="E36" s="1365"/>
      <c r="F36" s="1365">
        <v>24165.326895271533</v>
      </c>
      <c r="G36" s="1365"/>
      <c r="H36" s="1365"/>
      <c r="I36" s="1365"/>
      <c r="J36" s="1365"/>
      <c r="K36" s="1365"/>
      <c r="L36" s="1365"/>
      <c r="M36" s="1365"/>
      <c r="N36" s="1365"/>
      <c r="O36" s="1365"/>
      <c r="P36" s="1365"/>
      <c r="Q36" s="1365"/>
      <c r="R36" s="1365">
        <v>83002.776391913721</v>
      </c>
      <c r="S36" s="1365"/>
      <c r="T36" s="1365"/>
      <c r="U36" s="1365"/>
      <c r="V36" s="1365"/>
      <c r="W36" s="1365"/>
      <c r="X36" s="1365">
        <v>119271.72088877019</v>
      </c>
      <c r="Y36" s="1365"/>
      <c r="Z36" s="1365"/>
      <c r="AA36" s="1365"/>
      <c r="AB36" s="1365"/>
      <c r="AC36" s="1365"/>
      <c r="AD36" s="1365">
        <v>288897.81703554135</v>
      </c>
      <c r="AE36" s="1365"/>
      <c r="AF36" s="1365"/>
      <c r="AG36" s="1365"/>
      <c r="AH36" s="1365"/>
      <c r="AI36" s="1365"/>
      <c r="AJ36" s="1365">
        <v>416303.86415064882</v>
      </c>
      <c r="AK36" s="1365"/>
      <c r="AL36" s="1365"/>
      <c r="AM36" s="1365"/>
      <c r="AN36" s="1365"/>
      <c r="AO36" s="1365"/>
      <c r="AP36" s="1365">
        <v>946848.39413036837</v>
      </c>
      <c r="AQ36" s="1365"/>
      <c r="AR36" s="1365"/>
      <c r="AS36" s="1365"/>
      <c r="AT36" s="1365"/>
      <c r="AU36" s="1365"/>
      <c r="AV36" s="1365">
        <v>3149989.5298479069</v>
      </c>
      <c r="AW36" s="1365"/>
      <c r="AX36" s="1365"/>
      <c r="AY36" s="1365"/>
      <c r="AZ36" s="1365"/>
      <c r="BA36" s="1365"/>
      <c r="BB36" s="1365"/>
      <c r="BC36" s="1365"/>
      <c r="BD36" s="1365"/>
      <c r="BE36" s="1365"/>
      <c r="BF36" s="1365"/>
      <c r="BG36" s="1365"/>
      <c r="BH36" s="1365">
        <v>17627.832506755734</v>
      </c>
      <c r="BI36" s="1365"/>
      <c r="BJ36" s="1365"/>
      <c r="BK36" s="1365"/>
      <c r="BL36" s="1365"/>
      <c r="BM36" s="1365"/>
      <c r="BN36" s="1365"/>
    </row>
    <row r="37" spans="1:66" x14ac:dyDescent="0.2">
      <c r="A37" s="1365">
        <v>1948</v>
      </c>
      <c r="B37" s="1365"/>
      <c r="C37" s="1365"/>
      <c r="D37" s="1365"/>
      <c r="E37" s="1365"/>
      <c r="F37" s="1365">
        <v>25086.095555785862</v>
      </c>
      <c r="G37" s="1365"/>
      <c r="H37" s="1365"/>
      <c r="I37" s="1365"/>
      <c r="J37" s="1365"/>
      <c r="K37" s="1365"/>
      <c r="L37" s="1365"/>
      <c r="M37" s="1365"/>
      <c r="N37" s="1365"/>
      <c r="O37" s="1365"/>
      <c r="P37" s="1365"/>
      <c r="Q37" s="1365"/>
      <c r="R37" s="1365">
        <v>87835.221578568962</v>
      </c>
      <c r="S37" s="1365"/>
      <c r="T37" s="1365"/>
      <c r="U37" s="1365"/>
      <c r="V37" s="1365"/>
      <c r="W37" s="1365"/>
      <c r="X37" s="1365">
        <v>125707.52053901445</v>
      </c>
      <c r="Y37" s="1365"/>
      <c r="Z37" s="1365"/>
      <c r="AA37" s="1365"/>
      <c r="AB37" s="1365"/>
      <c r="AC37" s="1365"/>
      <c r="AD37" s="1365">
        <v>307119.03387880628</v>
      </c>
      <c r="AE37" s="1365"/>
      <c r="AF37" s="1365"/>
      <c r="AG37" s="1365"/>
      <c r="AH37" s="1365"/>
      <c r="AI37" s="1365"/>
      <c r="AJ37" s="1365">
        <v>446547.84707930108</v>
      </c>
      <c r="AK37" s="1365"/>
      <c r="AL37" s="1365"/>
      <c r="AM37" s="1365"/>
      <c r="AN37" s="1365"/>
      <c r="AO37" s="1365"/>
      <c r="AP37" s="1365">
        <v>1017277.0015848312</v>
      </c>
      <c r="AQ37" s="1365"/>
      <c r="AR37" s="1365"/>
      <c r="AS37" s="1365"/>
      <c r="AT37" s="1365"/>
      <c r="AU37" s="1365"/>
      <c r="AV37" s="1365">
        <v>3274987.84993074</v>
      </c>
      <c r="AW37" s="1365"/>
      <c r="AX37" s="1365"/>
      <c r="AY37" s="1365"/>
      <c r="AZ37" s="1365"/>
      <c r="BA37" s="1365"/>
      <c r="BB37" s="1365"/>
      <c r="BC37" s="1365"/>
      <c r="BD37" s="1365"/>
      <c r="BE37" s="1365"/>
      <c r="BF37" s="1365"/>
      <c r="BG37" s="1365"/>
      <c r="BH37" s="1365">
        <v>18113.970442143291</v>
      </c>
      <c r="BI37" s="1365"/>
      <c r="BJ37" s="1365"/>
      <c r="BK37" s="1365"/>
      <c r="BL37" s="1365"/>
      <c r="BM37" s="1365"/>
      <c r="BN37" s="1365"/>
    </row>
    <row r="38" spans="1:66" x14ac:dyDescent="0.2">
      <c r="A38" s="1365">
        <v>1949</v>
      </c>
      <c r="B38" s="1365"/>
      <c r="C38" s="1365"/>
      <c r="D38" s="1365"/>
      <c r="E38" s="1365"/>
      <c r="F38" s="1365">
        <v>24442.818859709088</v>
      </c>
      <c r="G38" s="1365"/>
      <c r="H38" s="1365"/>
      <c r="I38" s="1365"/>
      <c r="J38" s="1365"/>
      <c r="K38" s="1365"/>
      <c r="L38" s="1365"/>
      <c r="M38" s="1365"/>
      <c r="N38" s="1365"/>
      <c r="O38" s="1365"/>
      <c r="P38" s="1365"/>
      <c r="Q38" s="1365"/>
      <c r="R38" s="1365">
        <v>84941.230635852728</v>
      </c>
      <c r="S38" s="1365"/>
      <c r="T38" s="1365"/>
      <c r="U38" s="1365"/>
      <c r="V38" s="1365"/>
      <c r="W38" s="1365"/>
      <c r="X38" s="1365">
        <v>119796.2607430007</v>
      </c>
      <c r="Y38" s="1365"/>
      <c r="Z38" s="1365"/>
      <c r="AA38" s="1365"/>
      <c r="AB38" s="1365"/>
      <c r="AC38" s="1365"/>
      <c r="AD38" s="1365">
        <v>286639.96102716768</v>
      </c>
      <c r="AE38" s="1365"/>
      <c r="AF38" s="1365"/>
      <c r="AG38" s="1365"/>
      <c r="AH38" s="1365"/>
      <c r="AI38" s="1365"/>
      <c r="AJ38" s="1365">
        <v>414362.57412309462</v>
      </c>
      <c r="AK38" s="1365"/>
      <c r="AL38" s="1365"/>
      <c r="AM38" s="1365"/>
      <c r="AN38" s="1365"/>
      <c r="AO38" s="1365"/>
      <c r="AP38" s="1365">
        <v>936494.72051228059</v>
      </c>
      <c r="AQ38" s="1365"/>
      <c r="AR38" s="1365"/>
      <c r="AS38" s="1365"/>
      <c r="AT38" s="1365"/>
      <c r="AU38" s="1365"/>
      <c r="AV38" s="1365">
        <v>3037020.5847651912</v>
      </c>
      <c r="AW38" s="1365"/>
      <c r="AX38" s="1365"/>
      <c r="AY38" s="1365"/>
      <c r="AZ38" s="1365"/>
      <c r="BA38" s="1365"/>
      <c r="BB38" s="1365"/>
      <c r="BC38" s="1365"/>
      <c r="BD38" s="1365"/>
      <c r="BE38" s="1365"/>
      <c r="BF38" s="1365"/>
      <c r="BG38" s="1365"/>
      <c r="BH38" s="1365">
        <v>17720.773106804238</v>
      </c>
      <c r="BI38" s="1365"/>
      <c r="BJ38" s="1365"/>
      <c r="BK38" s="1365"/>
      <c r="BL38" s="1365"/>
      <c r="BM38" s="1365"/>
      <c r="BN38" s="1365"/>
    </row>
    <row r="39" spans="1:66" x14ac:dyDescent="0.2">
      <c r="A39" s="1365">
        <v>1950</v>
      </c>
      <c r="B39" s="1365"/>
      <c r="C39" s="1365"/>
      <c r="D39" s="1365"/>
      <c r="E39" s="1365"/>
      <c r="F39" s="1365">
        <v>26744.765171438288</v>
      </c>
      <c r="G39" s="1365"/>
      <c r="H39" s="1365"/>
      <c r="I39" s="1365"/>
      <c r="J39" s="1365"/>
      <c r="K39" s="1365"/>
      <c r="L39" s="1365"/>
      <c r="M39" s="1365"/>
      <c r="N39" s="1365"/>
      <c r="O39" s="1365"/>
      <c r="P39" s="1365"/>
      <c r="Q39" s="1365"/>
      <c r="R39" s="1365">
        <v>95113.38980763327</v>
      </c>
      <c r="S39" s="1365"/>
      <c r="T39" s="1365"/>
      <c r="U39" s="1365"/>
      <c r="V39" s="1365"/>
      <c r="W39" s="1365"/>
      <c r="X39" s="1365">
        <v>136577.18839732229</v>
      </c>
      <c r="Y39" s="1365"/>
      <c r="Z39" s="1365"/>
      <c r="AA39" s="1365"/>
      <c r="AB39" s="1365"/>
      <c r="AC39" s="1365"/>
      <c r="AD39" s="1365">
        <v>342855.45425125188</v>
      </c>
      <c r="AE39" s="1365"/>
      <c r="AF39" s="1365"/>
      <c r="AG39" s="1365"/>
      <c r="AH39" s="1365"/>
      <c r="AI39" s="1365"/>
      <c r="AJ39" s="1365">
        <v>501193.21916792152</v>
      </c>
      <c r="AK39" s="1365"/>
      <c r="AL39" s="1365"/>
      <c r="AM39" s="1365"/>
      <c r="AN39" s="1365"/>
      <c r="AO39" s="1365"/>
      <c r="AP39" s="1365">
        <v>1174214.7407901557</v>
      </c>
      <c r="AQ39" s="1365"/>
      <c r="AR39" s="1365"/>
      <c r="AS39" s="1365"/>
      <c r="AT39" s="1365"/>
      <c r="AU39" s="1365"/>
      <c r="AV39" s="1365">
        <v>3262289.4318838902</v>
      </c>
      <c r="AW39" s="1365"/>
      <c r="AX39" s="1365"/>
      <c r="AY39" s="1365"/>
      <c r="AZ39" s="1365"/>
      <c r="BA39" s="1365"/>
      <c r="BB39" s="1365"/>
      <c r="BC39" s="1365"/>
      <c r="BD39" s="1365"/>
      <c r="BE39" s="1365"/>
      <c r="BF39" s="1365"/>
      <c r="BG39" s="1365"/>
      <c r="BH39" s="1365">
        <v>19148.251322972174</v>
      </c>
      <c r="BI39" s="1365"/>
      <c r="BJ39" s="1365"/>
      <c r="BK39" s="1365"/>
      <c r="BL39" s="1365"/>
      <c r="BM39" s="1365"/>
      <c r="BN39" s="1365"/>
    </row>
    <row r="40" spans="1:66" x14ac:dyDescent="0.2">
      <c r="A40" s="1365">
        <v>1951</v>
      </c>
      <c r="B40" s="1365"/>
      <c r="C40" s="1365"/>
      <c r="D40" s="1365"/>
      <c r="E40" s="1365"/>
      <c r="F40" s="1365">
        <v>27839.443621737722</v>
      </c>
      <c r="G40" s="1365"/>
      <c r="H40" s="1365"/>
      <c r="I40" s="1365"/>
      <c r="J40" s="1365"/>
      <c r="K40" s="1365"/>
      <c r="L40" s="1365"/>
      <c r="M40" s="1365"/>
      <c r="N40" s="1365"/>
      <c r="O40" s="1365"/>
      <c r="P40" s="1365"/>
      <c r="Q40" s="1365"/>
      <c r="R40" s="1365">
        <v>95259.759550331248</v>
      </c>
      <c r="S40" s="1365"/>
      <c r="T40" s="1365"/>
      <c r="U40" s="1365"/>
      <c r="V40" s="1365"/>
      <c r="W40" s="1365"/>
      <c r="X40" s="1365">
        <v>134748.31029453792</v>
      </c>
      <c r="Y40" s="1365"/>
      <c r="Z40" s="1365"/>
      <c r="AA40" s="1365"/>
      <c r="AB40" s="1365"/>
      <c r="AC40" s="1365"/>
      <c r="AD40" s="1365">
        <v>328146.4491455534</v>
      </c>
      <c r="AE40" s="1365"/>
      <c r="AF40" s="1365"/>
      <c r="AG40" s="1365"/>
      <c r="AH40" s="1365"/>
      <c r="AI40" s="1365"/>
      <c r="AJ40" s="1365">
        <v>474888.80158480344</v>
      </c>
      <c r="AK40" s="1365"/>
      <c r="AL40" s="1365"/>
      <c r="AM40" s="1365"/>
      <c r="AN40" s="1365"/>
      <c r="AO40" s="1365"/>
      <c r="AP40" s="1365">
        <v>1083067.371021779</v>
      </c>
      <c r="AQ40" s="1365"/>
      <c r="AR40" s="1365"/>
      <c r="AS40" s="1365"/>
      <c r="AT40" s="1365"/>
      <c r="AU40" s="1365"/>
      <c r="AV40" s="1365">
        <v>3566426.939024379</v>
      </c>
      <c r="AW40" s="1365"/>
      <c r="AX40" s="1365"/>
      <c r="AY40" s="1365"/>
      <c r="AZ40" s="1365"/>
      <c r="BA40" s="1365"/>
      <c r="BB40" s="1365"/>
      <c r="BC40" s="1365"/>
      <c r="BD40" s="1365"/>
      <c r="BE40" s="1365"/>
      <c r="BF40" s="1365"/>
      <c r="BG40" s="1365"/>
      <c r="BH40" s="1365">
        <v>20348.297407449551</v>
      </c>
      <c r="BI40" s="1365"/>
      <c r="BJ40" s="1365"/>
      <c r="BK40" s="1365"/>
      <c r="BL40" s="1365"/>
      <c r="BM40" s="1365"/>
      <c r="BN40" s="1365"/>
    </row>
    <row r="41" spans="1:66" x14ac:dyDescent="0.2">
      <c r="A41" s="1365">
        <v>1952</v>
      </c>
      <c r="B41" s="1365"/>
      <c r="C41" s="1365"/>
      <c r="D41" s="1365"/>
      <c r="E41" s="1365"/>
      <c r="F41" s="1365">
        <v>28561.62817062164</v>
      </c>
      <c r="G41" s="1365"/>
      <c r="H41" s="1365"/>
      <c r="I41" s="1365"/>
      <c r="J41" s="1365"/>
      <c r="K41" s="1365"/>
      <c r="L41" s="1365"/>
      <c r="M41" s="1365"/>
      <c r="N41" s="1365"/>
      <c r="O41" s="1365"/>
      <c r="P41" s="1365"/>
      <c r="Q41" s="1365"/>
      <c r="R41" s="1365">
        <v>94857.477187869095</v>
      </c>
      <c r="S41" s="1365"/>
      <c r="T41" s="1365"/>
      <c r="U41" s="1365"/>
      <c r="V41" s="1365"/>
      <c r="W41" s="1365"/>
      <c r="X41" s="1365">
        <v>131777.88638708412</v>
      </c>
      <c r="Y41" s="1365"/>
      <c r="Z41" s="1365"/>
      <c r="AA41" s="1365"/>
      <c r="AB41" s="1365"/>
      <c r="AC41" s="1365"/>
      <c r="AD41" s="1365">
        <v>308204.98753252125</v>
      </c>
      <c r="AE41" s="1365"/>
      <c r="AF41" s="1365"/>
      <c r="AG41" s="1365"/>
      <c r="AH41" s="1365"/>
      <c r="AI41" s="1365"/>
      <c r="AJ41" s="1365">
        <v>441926.65020761197</v>
      </c>
      <c r="AK41" s="1365"/>
      <c r="AL41" s="1365"/>
      <c r="AM41" s="1365"/>
      <c r="AN41" s="1365"/>
      <c r="AO41" s="1365"/>
      <c r="AP41" s="1365">
        <v>979140.78038562101</v>
      </c>
      <c r="AQ41" s="1365"/>
      <c r="AR41" s="1365"/>
      <c r="AS41" s="1365"/>
      <c r="AT41" s="1365"/>
      <c r="AU41" s="1365"/>
      <c r="AV41" s="1365">
        <v>3108845.483412676</v>
      </c>
      <c r="AW41" s="1365"/>
      <c r="AX41" s="1365"/>
      <c r="AY41" s="1365"/>
      <c r="AZ41" s="1365"/>
      <c r="BA41" s="1365"/>
      <c r="BB41" s="1365"/>
      <c r="BC41" s="1365"/>
      <c r="BD41" s="1365"/>
      <c r="BE41" s="1365"/>
      <c r="BF41" s="1365"/>
      <c r="BG41" s="1365"/>
      <c r="BH41" s="1365">
        <v>21195.422724260814</v>
      </c>
      <c r="BI41" s="1365"/>
      <c r="BJ41" s="1365"/>
      <c r="BK41" s="1365"/>
      <c r="BL41" s="1365"/>
      <c r="BM41" s="1365"/>
      <c r="BN41" s="1365"/>
    </row>
    <row r="42" spans="1:66" x14ac:dyDescent="0.2">
      <c r="A42" s="1365">
        <v>1953</v>
      </c>
      <c r="B42" s="1365"/>
      <c r="C42" s="1365"/>
      <c r="D42" s="1365"/>
      <c r="E42" s="1365"/>
      <c r="F42" s="1365">
        <v>29523.562105213205</v>
      </c>
      <c r="G42" s="1365"/>
      <c r="H42" s="1365"/>
      <c r="I42" s="1365"/>
      <c r="J42" s="1365"/>
      <c r="K42" s="1365"/>
      <c r="L42" s="1365"/>
      <c r="M42" s="1365"/>
      <c r="N42" s="1365"/>
      <c r="O42" s="1365"/>
      <c r="P42" s="1365"/>
      <c r="Q42" s="1365"/>
      <c r="R42" s="1365">
        <v>95381.627611150921</v>
      </c>
      <c r="S42" s="1365"/>
      <c r="T42" s="1365"/>
      <c r="U42" s="1365"/>
      <c r="V42" s="1365"/>
      <c r="W42" s="1365"/>
      <c r="X42" s="1365">
        <v>129980.72308357338</v>
      </c>
      <c r="Y42" s="1365"/>
      <c r="Z42" s="1365"/>
      <c r="AA42" s="1365"/>
      <c r="AB42" s="1365"/>
      <c r="AC42" s="1365"/>
      <c r="AD42" s="1365">
        <v>292338.91779942194</v>
      </c>
      <c r="AE42" s="1365"/>
      <c r="AF42" s="1365"/>
      <c r="AG42" s="1365"/>
      <c r="AH42" s="1365"/>
      <c r="AI42" s="1365"/>
      <c r="AJ42" s="1365">
        <v>414643.17628484656</v>
      </c>
      <c r="AK42" s="1365"/>
      <c r="AL42" s="1365"/>
      <c r="AM42" s="1365"/>
      <c r="AN42" s="1365"/>
      <c r="AO42" s="1365"/>
      <c r="AP42" s="1365">
        <v>901990.56116895471</v>
      </c>
      <c r="AQ42" s="1365"/>
      <c r="AR42" s="1365"/>
      <c r="AS42" s="1365"/>
      <c r="AT42" s="1365"/>
      <c r="AU42" s="1365"/>
      <c r="AV42" s="1365">
        <v>2854208.1684685368</v>
      </c>
      <c r="AW42" s="1365"/>
      <c r="AX42" s="1365"/>
      <c r="AY42" s="1365"/>
      <c r="AZ42" s="1365"/>
      <c r="BA42" s="1365"/>
      <c r="BB42" s="1365"/>
      <c r="BC42" s="1365"/>
      <c r="BD42" s="1365"/>
      <c r="BE42" s="1365"/>
      <c r="BF42" s="1365"/>
      <c r="BG42" s="1365"/>
      <c r="BH42" s="1365">
        <v>22205.999271220124</v>
      </c>
      <c r="BI42" s="1365"/>
      <c r="BJ42" s="1365"/>
      <c r="BK42" s="1365"/>
      <c r="BL42" s="1365"/>
      <c r="BM42" s="1365"/>
      <c r="BN42" s="1365"/>
    </row>
    <row r="43" spans="1:66" x14ac:dyDescent="0.2">
      <c r="A43" s="1365">
        <v>1954</v>
      </c>
      <c r="B43" s="1365"/>
      <c r="C43" s="1365"/>
      <c r="D43" s="1365"/>
      <c r="E43" s="1365"/>
      <c r="F43" s="1365">
        <v>29306.191043171479</v>
      </c>
      <c r="G43" s="1365"/>
      <c r="H43" s="1365"/>
      <c r="I43" s="1365"/>
      <c r="J43" s="1365"/>
      <c r="K43" s="1365"/>
      <c r="L43" s="1365"/>
      <c r="M43" s="1365"/>
      <c r="N43" s="1365"/>
      <c r="O43" s="1365"/>
      <c r="P43" s="1365"/>
      <c r="Q43" s="1365"/>
      <c r="R43" s="1365">
        <v>98574.628290954497</v>
      </c>
      <c r="S43" s="1365"/>
      <c r="T43" s="1365"/>
      <c r="U43" s="1365"/>
      <c r="V43" s="1365"/>
      <c r="W43" s="1365"/>
      <c r="X43" s="1365">
        <v>136553.26276160681</v>
      </c>
      <c r="Y43" s="1365"/>
      <c r="Z43" s="1365"/>
      <c r="AA43" s="1365"/>
      <c r="AB43" s="1365"/>
      <c r="AC43" s="1365"/>
      <c r="AD43" s="1365">
        <v>315732.06044814986</v>
      </c>
      <c r="AE43" s="1365"/>
      <c r="AF43" s="1365"/>
      <c r="AG43" s="1365"/>
      <c r="AH43" s="1365"/>
      <c r="AI43" s="1365"/>
      <c r="AJ43" s="1365">
        <v>452068.03909604595</v>
      </c>
      <c r="AK43" s="1365"/>
      <c r="AL43" s="1365"/>
      <c r="AM43" s="1365"/>
      <c r="AN43" s="1365"/>
      <c r="AO43" s="1365"/>
      <c r="AP43" s="1365">
        <v>1023058.9377387828</v>
      </c>
      <c r="AQ43" s="1365"/>
      <c r="AR43" s="1365"/>
      <c r="AS43" s="1365"/>
      <c r="AT43" s="1365"/>
      <c r="AU43" s="1365"/>
      <c r="AV43" s="1365">
        <v>3425156.489242353</v>
      </c>
      <c r="AW43" s="1365"/>
      <c r="AX43" s="1365"/>
      <c r="AY43" s="1365"/>
      <c r="AZ43" s="1365"/>
      <c r="BA43" s="1365"/>
      <c r="BB43" s="1365"/>
      <c r="BC43" s="1365"/>
      <c r="BD43" s="1365"/>
      <c r="BE43" s="1365"/>
      <c r="BF43" s="1365"/>
      <c r="BG43" s="1365"/>
      <c r="BH43" s="1365">
        <v>21609.698015640031</v>
      </c>
      <c r="BI43" s="1365"/>
      <c r="BJ43" s="1365"/>
      <c r="BK43" s="1365"/>
      <c r="BL43" s="1365"/>
      <c r="BM43" s="1365"/>
      <c r="BN43" s="1365"/>
    </row>
    <row r="44" spans="1:66" x14ac:dyDescent="0.2">
      <c r="A44" s="1365">
        <v>1955</v>
      </c>
      <c r="B44" s="1365"/>
      <c r="C44" s="1365"/>
      <c r="D44" s="1365"/>
      <c r="E44" s="1365"/>
      <c r="F44" s="1365">
        <v>31045.976495215637</v>
      </c>
      <c r="G44" s="1365"/>
      <c r="H44" s="1365"/>
      <c r="I44" s="1365"/>
      <c r="J44" s="1365"/>
      <c r="K44" s="1365"/>
      <c r="L44" s="1365"/>
      <c r="M44" s="1365"/>
      <c r="N44" s="1365"/>
      <c r="O44" s="1365"/>
      <c r="P44" s="1365"/>
      <c r="Q44" s="1365"/>
      <c r="R44" s="1365">
        <v>105363.20922258367</v>
      </c>
      <c r="S44" s="1365"/>
      <c r="T44" s="1365"/>
      <c r="U44" s="1365"/>
      <c r="V44" s="1365"/>
      <c r="W44" s="1365"/>
      <c r="X44" s="1365">
        <v>146512.74236919681</v>
      </c>
      <c r="Y44" s="1365"/>
      <c r="Z44" s="1365"/>
      <c r="AA44" s="1365"/>
      <c r="AB44" s="1365"/>
      <c r="AC44" s="1365"/>
      <c r="AD44" s="1365">
        <v>343292.29831278976</v>
      </c>
      <c r="AE44" s="1365"/>
      <c r="AF44" s="1365"/>
      <c r="AG44" s="1365"/>
      <c r="AH44" s="1365"/>
      <c r="AI44" s="1365"/>
      <c r="AJ44" s="1365">
        <v>494401.72529058845</v>
      </c>
      <c r="AK44" s="1365"/>
      <c r="AL44" s="1365"/>
      <c r="AM44" s="1365"/>
      <c r="AN44" s="1365"/>
      <c r="AO44" s="1365"/>
      <c r="AP44" s="1365">
        <v>1153348.3241153788</v>
      </c>
      <c r="AQ44" s="1365"/>
      <c r="AR44" s="1365"/>
      <c r="AS44" s="1365"/>
      <c r="AT44" s="1365"/>
      <c r="AU44" s="1365"/>
      <c r="AV44" s="1365">
        <v>4087323.0296139331</v>
      </c>
      <c r="AW44" s="1365"/>
      <c r="AX44" s="1365"/>
      <c r="AY44" s="1365"/>
      <c r="AZ44" s="1365"/>
      <c r="BA44" s="1365"/>
      <c r="BB44" s="1365"/>
      <c r="BC44" s="1365"/>
      <c r="BD44" s="1365"/>
      <c r="BE44" s="1365"/>
      <c r="BF44" s="1365"/>
      <c r="BG44" s="1365"/>
      <c r="BH44" s="1365">
        <v>22788.506192174744</v>
      </c>
      <c r="BI44" s="1365"/>
      <c r="BJ44" s="1365"/>
      <c r="BK44" s="1365"/>
      <c r="BL44" s="1365"/>
      <c r="BM44" s="1365"/>
      <c r="BN44" s="1365"/>
    </row>
    <row r="45" spans="1:66" x14ac:dyDescent="0.2">
      <c r="A45" s="1365">
        <v>1956</v>
      </c>
      <c r="B45" s="1365"/>
      <c r="C45" s="1365"/>
      <c r="D45" s="1365"/>
      <c r="E45" s="1365"/>
      <c r="F45" s="1365">
        <v>32009.009429640821</v>
      </c>
      <c r="G45" s="1365"/>
      <c r="H45" s="1365"/>
      <c r="I45" s="1365"/>
      <c r="J45" s="1365"/>
      <c r="K45" s="1365"/>
      <c r="L45" s="1365"/>
      <c r="M45" s="1365"/>
      <c r="N45" s="1365"/>
      <c r="O45" s="1365"/>
      <c r="P45" s="1365"/>
      <c r="Q45" s="1365"/>
      <c r="R45" s="1365">
        <v>107108.99474067401</v>
      </c>
      <c r="S45" s="1365"/>
      <c r="T45" s="1365"/>
      <c r="U45" s="1365"/>
      <c r="V45" s="1365"/>
      <c r="W45" s="1365"/>
      <c r="X45" s="1365">
        <v>148053.85525557751</v>
      </c>
      <c r="Y45" s="1365"/>
      <c r="Z45" s="1365"/>
      <c r="AA45" s="1365"/>
      <c r="AB45" s="1365"/>
      <c r="AC45" s="1365"/>
      <c r="AD45" s="1365">
        <v>341602.76419482013</v>
      </c>
      <c r="AE45" s="1365"/>
      <c r="AF45" s="1365"/>
      <c r="AG45" s="1365"/>
      <c r="AH45" s="1365"/>
      <c r="AI45" s="1365"/>
      <c r="AJ45" s="1365">
        <v>493199.49001766072</v>
      </c>
      <c r="AK45" s="1365"/>
      <c r="AL45" s="1365"/>
      <c r="AM45" s="1365"/>
      <c r="AN45" s="1365"/>
      <c r="AO45" s="1365"/>
      <c r="AP45" s="1365">
        <v>1115933.1290887957</v>
      </c>
      <c r="AQ45" s="1365"/>
      <c r="AR45" s="1365"/>
      <c r="AS45" s="1365"/>
      <c r="AT45" s="1365"/>
      <c r="AU45" s="1365"/>
      <c r="AV45" s="1365">
        <v>3833418.4908608338</v>
      </c>
      <c r="AW45" s="1365"/>
      <c r="AX45" s="1365"/>
      <c r="AY45" s="1365"/>
      <c r="AZ45" s="1365"/>
      <c r="BA45" s="1365"/>
      <c r="BB45" s="1365"/>
      <c r="BC45" s="1365"/>
      <c r="BD45" s="1365"/>
      <c r="BE45" s="1365"/>
      <c r="BF45" s="1365"/>
      <c r="BG45" s="1365"/>
      <c r="BH45" s="1365">
        <v>23664.566617303801</v>
      </c>
      <c r="BI45" s="1365"/>
      <c r="BJ45" s="1365"/>
      <c r="BK45" s="1365"/>
      <c r="BL45" s="1365"/>
      <c r="BM45" s="1365"/>
      <c r="BN45" s="1365"/>
    </row>
    <row r="46" spans="1:66" x14ac:dyDescent="0.2">
      <c r="A46" s="1365">
        <v>1957</v>
      </c>
      <c r="B46" s="1365"/>
      <c r="C46" s="1365"/>
      <c r="D46" s="1365"/>
      <c r="E46" s="1365"/>
      <c r="F46" s="1365">
        <v>31943.426221133952</v>
      </c>
      <c r="G46" s="1365"/>
      <c r="H46" s="1365"/>
      <c r="I46" s="1365"/>
      <c r="J46" s="1365"/>
      <c r="K46" s="1365"/>
      <c r="L46" s="1365"/>
      <c r="M46" s="1365"/>
      <c r="N46" s="1365"/>
      <c r="O46" s="1365"/>
      <c r="P46" s="1365"/>
      <c r="Q46" s="1365"/>
      <c r="R46" s="1365">
        <v>105376.85811856207</v>
      </c>
      <c r="S46" s="1365"/>
      <c r="T46" s="1365"/>
      <c r="U46" s="1365"/>
      <c r="V46" s="1365"/>
      <c r="W46" s="1365"/>
      <c r="X46" s="1365">
        <v>144412.92834643109</v>
      </c>
      <c r="Y46" s="1365"/>
      <c r="Z46" s="1365"/>
      <c r="AA46" s="1365"/>
      <c r="AB46" s="1365"/>
      <c r="AC46" s="1365"/>
      <c r="AD46" s="1365">
        <v>324576.17997287505</v>
      </c>
      <c r="AE46" s="1365"/>
      <c r="AF46" s="1365"/>
      <c r="AG46" s="1365"/>
      <c r="AH46" s="1365"/>
      <c r="AI46" s="1365"/>
      <c r="AJ46" s="1365">
        <v>461834.88454395282</v>
      </c>
      <c r="AK46" s="1365"/>
      <c r="AL46" s="1365"/>
      <c r="AM46" s="1365"/>
      <c r="AN46" s="1365"/>
      <c r="AO46" s="1365"/>
      <c r="AP46" s="1365">
        <v>1016858.9947365604</v>
      </c>
      <c r="AQ46" s="1365"/>
      <c r="AR46" s="1365"/>
      <c r="AS46" s="1365"/>
      <c r="AT46" s="1365"/>
      <c r="AU46" s="1365"/>
      <c r="AV46" s="1365">
        <v>3363218.9396050368</v>
      </c>
      <c r="AW46" s="1365"/>
      <c r="AX46" s="1365"/>
      <c r="AY46" s="1365"/>
      <c r="AZ46" s="1365"/>
      <c r="BA46" s="1365"/>
      <c r="BB46" s="1365"/>
      <c r="BC46" s="1365"/>
      <c r="BD46" s="1365"/>
      <c r="BE46" s="1365"/>
      <c r="BF46" s="1365"/>
      <c r="BG46" s="1365"/>
      <c r="BH46" s="1365">
        <v>23784.156010308609</v>
      </c>
      <c r="BI46" s="1365"/>
      <c r="BJ46" s="1365"/>
      <c r="BK46" s="1365"/>
      <c r="BL46" s="1365"/>
      <c r="BM46" s="1365"/>
      <c r="BN46" s="1365"/>
    </row>
    <row r="47" spans="1:66" x14ac:dyDescent="0.2">
      <c r="A47" s="1365">
        <v>1958</v>
      </c>
      <c r="B47" s="1365"/>
      <c r="C47" s="1365"/>
      <c r="D47" s="1365"/>
      <c r="E47" s="1365"/>
      <c r="F47" s="1365">
        <v>31207.24662951869</v>
      </c>
      <c r="G47" s="1365"/>
      <c r="H47" s="1365"/>
      <c r="I47" s="1365"/>
      <c r="J47" s="1365"/>
      <c r="K47" s="1365"/>
      <c r="L47" s="1365"/>
      <c r="M47" s="1365"/>
      <c r="N47" s="1365"/>
      <c r="O47" s="1365"/>
      <c r="P47" s="1365"/>
      <c r="Q47" s="1365"/>
      <c r="R47" s="1365">
        <v>104736.31158561319</v>
      </c>
      <c r="S47" s="1365"/>
      <c r="T47" s="1365"/>
      <c r="U47" s="1365"/>
      <c r="V47" s="1365"/>
      <c r="W47" s="1365"/>
      <c r="X47" s="1365">
        <v>143095.69973599559</v>
      </c>
      <c r="Y47" s="1365"/>
      <c r="Z47" s="1365"/>
      <c r="AA47" s="1365"/>
      <c r="AB47" s="1365"/>
      <c r="AC47" s="1365"/>
      <c r="AD47" s="1365">
        <v>318493.2154080054</v>
      </c>
      <c r="AE47" s="1365"/>
      <c r="AF47" s="1365"/>
      <c r="AG47" s="1365"/>
      <c r="AH47" s="1365"/>
      <c r="AI47" s="1365"/>
      <c r="AJ47" s="1365">
        <v>453645.05534093792</v>
      </c>
      <c r="AK47" s="1365"/>
      <c r="AL47" s="1365"/>
      <c r="AM47" s="1365"/>
      <c r="AN47" s="1365"/>
      <c r="AO47" s="1365"/>
      <c r="AP47" s="1365">
        <v>1004389.4284191978</v>
      </c>
      <c r="AQ47" s="1365"/>
      <c r="AR47" s="1365"/>
      <c r="AS47" s="1365"/>
      <c r="AT47" s="1365"/>
      <c r="AU47" s="1365"/>
      <c r="AV47" s="1365">
        <v>3374950.6107620331</v>
      </c>
      <c r="AW47" s="1365"/>
      <c r="AX47" s="1365"/>
      <c r="AY47" s="1365"/>
      <c r="AZ47" s="1365"/>
      <c r="BA47" s="1365"/>
      <c r="BB47" s="1365"/>
      <c r="BC47" s="1365"/>
      <c r="BD47" s="1365"/>
      <c r="BE47" s="1365"/>
      <c r="BF47" s="1365"/>
      <c r="BG47" s="1365"/>
      <c r="BH47" s="1365">
        <v>23037.350523285961</v>
      </c>
      <c r="BI47" s="1365"/>
      <c r="BJ47" s="1365"/>
      <c r="BK47" s="1365"/>
      <c r="BL47" s="1365"/>
      <c r="BM47" s="1365"/>
      <c r="BN47" s="1365"/>
    </row>
    <row r="48" spans="1:66" x14ac:dyDescent="0.2">
      <c r="A48" s="1365">
        <v>1959</v>
      </c>
      <c r="B48" s="1365"/>
      <c r="C48" s="1365"/>
      <c r="D48" s="1365"/>
      <c r="E48" s="1365"/>
      <c r="F48" s="1365">
        <v>33214.567188927598</v>
      </c>
      <c r="G48" s="1365"/>
      <c r="H48" s="1365"/>
      <c r="I48" s="1365"/>
      <c r="J48" s="1365"/>
      <c r="K48" s="1365"/>
      <c r="L48" s="1365"/>
      <c r="M48" s="1365"/>
      <c r="N48" s="1365"/>
      <c r="O48" s="1365"/>
      <c r="P48" s="1365"/>
      <c r="Q48" s="1365"/>
      <c r="R48" s="1365">
        <v>112941.57215804668</v>
      </c>
      <c r="S48" s="1365"/>
      <c r="T48" s="1365"/>
      <c r="U48" s="1365"/>
      <c r="V48" s="1365"/>
      <c r="W48" s="1365"/>
      <c r="X48" s="1365">
        <v>155376.45569820964</v>
      </c>
      <c r="Y48" s="1365"/>
      <c r="Z48" s="1365"/>
      <c r="AA48" s="1365"/>
      <c r="AB48" s="1365"/>
      <c r="AC48" s="1365"/>
      <c r="AD48" s="1365">
        <v>353650.26427607524</v>
      </c>
      <c r="AE48" s="1365"/>
      <c r="AF48" s="1365"/>
      <c r="AG48" s="1365"/>
      <c r="AH48" s="1365"/>
      <c r="AI48" s="1365"/>
      <c r="AJ48" s="1365">
        <v>512550.04789117386</v>
      </c>
      <c r="AK48" s="1365"/>
      <c r="AL48" s="1365"/>
      <c r="AM48" s="1365"/>
      <c r="AN48" s="1365"/>
      <c r="AO48" s="1365"/>
      <c r="AP48" s="1365">
        <v>1145839.3739699239</v>
      </c>
      <c r="AQ48" s="1365"/>
      <c r="AR48" s="1365"/>
      <c r="AS48" s="1365"/>
      <c r="AT48" s="1365"/>
      <c r="AU48" s="1365"/>
      <c r="AV48" s="1365">
        <v>3966234.2968930616</v>
      </c>
      <c r="AW48" s="1365"/>
      <c r="AX48" s="1365"/>
      <c r="AY48" s="1365"/>
      <c r="AZ48" s="1365"/>
      <c r="BA48" s="1365"/>
      <c r="BB48" s="1365"/>
      <c r="BC48" s="1365"/>
      <c r="BD48" s="1365"/>
      <c r="BE48" s="1365"/>
      <c r="BF48" s="1365"/>
      <c r="BG48" s="1365"/>
      <c r="BH48" s="1365">
        <v>24356.0110812477</v>
      </c>
      <c r="BI48" s="1365"/>
      <c r="BJ48" s="1365"/>
      <c r="BK48" s="1365"/>
      <c r="BL48" s="1365"/>
      <c r="BM48" s="1365"/>
      <c r="BN48" s="1365"/>
    </row>
    <row r="49" spans="1:66" x14ac:dyDescent="0.2">
      <c r="A49" s="1365">
        <v>1960</v>
      </c>
      <c r="B49" s="1365"/>
      <c r="C49" s="1365"/>
      <c r="D49" s="1365"/>
      <c r="E49" s="1365"/>
      <c r="F49" s="1365">
        <v>33425.955176664902</v>
      </c>
      <c r="G49" s="1365"/>
      <c r="H49" s="1365"/>
      <c r="I49" s="1365"/>
      <c r="J49" s="1365"/>
      <c r="K49" s="1365"/>
      <c r="L49" s="1365"/>
      <c r="M49" s="1365"/>
      <c r="N49" s="1365"/>
      <c r="O49" s="1365"/>
      <c r="P49" s="1365"/>
      <c r="Q49" s="1365"/>
      <c r="R49" s="1365">
        <v>111893.70589544097</v>
      </c>
      <c r="S49" s="1365"/>
      <c r="T49" s="1365"/>
      <c r="U49" s="1365"/>
      <c r="V49" s="1365"/>
      <c r="W49" s="1365"/>
      <c r="X49" s="1365">
        <v>150913.59001807895</v>
      </c>
      <c r="Y49" s="1365"/>
      <c r="Z49" s="1365"/>
      <c r="AA49" s="1365"/>
      <c r="AB49" s="1365"/>
      <c r="AC49" s="1365"/>
      <c r="AD49" s="1365">
        <v>335415.41985788191</v>
      </c>
      <c r="AE49" s="1365"/>
      <c r="AF49" s="1365"/>
      <c r="AG49" s="1365"/>
      <c r="AH49" s="1365"/>
      <c r="AI49" s="1365"/>
      <c r="AJ49" s="1365">
        <v>476604.334419052</v>
      </c>
      <c r="AK49" s="1365"/>
      <c r="AL49" s="1365"/>
      <c r="AM49" s="1365"/>
      <c r="AN49" s="1365"/>
      <c r="AO49" s="1365"/>
      <c r="AP49" s="1365">
        <v>1086024.5217901871</v>
      </c>
      <c r="AQ49" s="1365"/>
      <c r="AR49" s="1365"/>
      <c r="AS49" s="1365"/>
      <c r="AT49" s="1365"/>
      <c r="AU49" s="1365"/>
      <c r="AV49" s="1365">
        <v>3927295.595397789</v>
      </c>
      <c r="AW49" s="1365"/>
      <c r="AX49" s="1365"/>
      <c r="AY49" s="1365"/>
      <c r="AZ49" s="1365"/>
      <c r="BA49" s="1365"/>
      <c r="BB49" s="1365"/>
      <c r="BC49" s="1365"/>
      <c r="BD49" s="1365"/>
      <c r="BE49" s="1365"/>
      <c r="BF49" s="1365"/>
      <c r="BG49" s="1365"/>
      <c r="BH49" s="1365">
        <v>24707.316207912005</v>
      </c>
      <c r="BI49" s="1365"/>
      <c r="BJ49" s="1365"/>
      <c r="BK49" s="1365"/>
      <c r="BL49" s="1365"/>
      <c r="BM49" s="1365"/>
      <c r="BN49" s="1365"/>
    </row>
    <row r="50" spans="1:66" x14ac:dyDescent="0.2">
      <c r="A50" s="1365">
        <v>1961</v>
      </c>
      <c r="B50" s="1365"/>
      <c r="C50" s="1365"/>
      <c r="D50" s="1365"/>
      <c r="E50" s="1365"/>
      <c r="F50" s="1365">
        <v>34162.840638430702</v>
      </c>
      <c r="G50" s="1365"/>
      <c r="H50" s="1365"/>
      <c r="I50" s="1365"/>
      <c r="J50" s="1365"/>
      <c r="K50" s="1365"/>
      <c r="L50" s="1365"/>
      <c r="M50" s="1365"/>
      <c r="N50" s="1365"/>
      <c r="O50" s="1365"/>
      <c r="P50" s="1365"/>
      <c r="Q50" s="1365"/>
      <c r="R50" s="1365">
        <v>117024.03444606205</v>
      </c>
      <c r="S50" s="1365"/>
      <c r="T50" s="1365"/>
      <c r="U50" s="1365"/>
      <c r="V50" s="1365"/>
      <c r="W50" s="1365"/>
      <c r="X50" s="1365">
        <v>160574.68975501691</v>
      </c>
      <c r="Y50" s="1365"/>
      <c r="Z50" s="1365"/>
      <c r="AA50" s="1365"/>
      <c r="AB50" s="1365"/>
      <c r="AC50" s="1365"/>
      <c r="AD50" s="1365">
        <v>363515.04045011179</v>
      </c>
      <c r="AE50" s="1365"/>
      <c r="AF50" s="1365"/>
      <c r="AG50" s="1365"/>
      <c r="AH50" s="1365"/>
      <c r="AI50" s="1365"/>
      <c r="AJ50" s="1365">
        <v>523124.72789455595</v>
      </c>
      <c r="AK50" s="1365"/>
      <c r="AL50" s="1365"/>
      <c r="AM50" s="1365"/>
      <c r="AN50" s="1365"/>
      <c r="AO50" s="1365"/>
      <c r="AP50" s="1365">
        <v>1247381.585295388</v>
      </c>
      <c r="AQ50" s="1365"/>
      <c r="AR50" s="1365"/>
      <c r="AS50" s="1365"/>
      <c r="AT50" s="1365"/>
      <c r="AU50" s="1365"/>
      <c r="AV50" s="1365">
        <v>4722305.279663234</v>
      </c>
      <c r="AW50" s="1365"/>
      <c r="AX50" s="1365"/>
      <c r="AY50" s="1365"/>
      <c r="AZ50" s="1365"/>
      <c r="BA50" s="1365"/>
      <c r="BB50" s="1365"/>
      <c r="BC50" s="1365"/>
      <c r="BD50" s="1365"/>
      <c r="BE50" s="1365"/>
      <c r="BF50" s="1365"/>
      <c r="BG50" s="1365"/>
      <c r="BH50" s="1365">
        <v>24956.041326471663</v>
      </c>
      <c r="BI50" s="1365"/>
      <c r="BJ50" s="1365"/>
      <c r="BK50" s="1365"/>
      <c r="BL50" s="1365"/>
      <c r="BM50" s="1365"/>
      <c r="BN50" s="1365"/>
    </row>
    <row r="51" spans="1:66" x14ac:dyDescent="0.2">
      <c r="A51" s="1365">
        <v>1962</v>
      </c>
      <c r="B51" s="1365">
        <v>21540.183310228695</v>
      </c>
      <c r="C51" s="1365">
        <v>23566.225083011639</v>
      </c>
      <c r="D51" s="1365">
        <v>32859.928444784477</v>
      </c>
      <c r="E51" s="1365">
        <v>10862.938428509462</v>
      </c>
      <c r="F51" s="1365">
        <v>33253.955515394373</v>
      </c>
      <c r="G51" s="1365">
        <v>35173.026946014288</v>
      </c>
      <c r="H51" s="1365">
        <v>40370.19271856796</v>
      </c>
      <c r="I51" s="1365">
        <v>36319.775452554626</v>
      </c>
      <c r="J51" s="1365">
        <v>55216.343511247913</v>
      </c>
      <c r="K51" s="1365">
        <v>21392.356502016108</v>
      </c>
      <c r="L51" s="1365">
        <v>57519.040771011008</v>
      </c>
      <c r="M51" s="1365">
        <v>68555.613561935679</v>
      </c>
      <c r="N51" s="1365">
        <v>85224.04326818866</v>
      </c>
      <c r="O51" s="1365">
        <v>68194.709333293707</v>
      </c>
      <c r="P51" s="1365">
        <v>105292.19081273991</v>
      </c>
      <c r="Q51" s="1365">
        <v>51113.42663345045</v>
      </c>
      <c r="R51" s="1365">
        <v>116004.77270259832</v>
      </c>
      <c r="S51" s="1365">
        <v>93127.251368603494</v>
      </c>
      <c r="T51" s="1365">
        <v>113466.94023788444</v>
      </c>
      <c r="U51" s="1365">
        <v>91273.390795821018</v>
      </c>
      <c r="V51" s="1365">
        <v>140430.32672105561</v>
      </c>
      <c r="W51" s="1365">
        <v>68806.417811847961</v>
      </c>
      <c r="X51" s="1365">
        <v>156627.18621803474</v>
      </c>
      <c r="Y51" s="1365">
        <v>203718.56857869629</v>
      </c>
      <c r="Z51" s="1365">
        <v>237934.19311630668</v>
      </c>
      <c r="AA51" s="1365">
        <v>192310.14842067167</v>
      </c>
      <c r="AB51" s="1365">
        <v>287220.51601109753</v>
      </c>
      <c r="AC51" s="1365">
        <v>154968.92270832087</v>
      </c>
      <c r="AD51" s="1365">
        <v>339932.28583064681</v>
      </c>
      <c r="AE51" s="1365">
        <v>286996.90752972336</v>
      </c>
      <c r="AF51" s="1365">
        <v>330173.74987025734</v>
      </c>
      <c r="AG51" s="1365">
        <v>266405.74234836717</v>
      </c>
      <c r="AH51" s="1365">
        <v>387805.40199600585</v>
      </c>
      <c r="AI51" s="1365">
        <v>230709.1172302475</v>
      </c>
      <c r="AJ51" s="1365">
        <v>478096.95587075443</v>
      </c>
      <c r="AK51" s="1365">
        <v>659557.10992111824</v>
      </c>
      <c r="AL51" s="1365">
        <v>716294.87627361924</v>
      </c>
      <c r="AM51" s="1365">
        <v>589089.74868662423</v>
      </c>
      <c r="AN51" s="1365">
        <v>789948.77946747781</v>
      </c>
      <c r="AO51" s="1365">
        <v>595746.26973824436</v>
      </c>
      <c r="AP51" s="1365">
        <v>1082738.8257109695</v>
      </c>
      <c r="AQ51" s="1365">
        <v>2452452.2472054483</v>
      </c>
      <c r="AR51" s="1365">
        <v>2491144.4283510069</v>
      </c>
      <c r="AS51" s="1365">
        <v>2140719.2932169037</v>
      </c>
      <c r="AT51" s="1365">
        <v>2562714.1495792307</v>
      </c>
      <c r="AU51" s="1365">
        <v>2407475.9485500194</v>
      </c>
      <c r="AV51" s="1365">
        <v>3974408.306907339</v>
      </c>
      <c r="AW51" s="1365">
        <v>7907.3396744431011</v>
      </c>
      <c r="AX51" s="1365">
        <v>2710.1739018894286</v>
      </c>
      <c r="AY51" s="1365">
        <v>10812.674713468652</v>
      </c>
      <c r="AZ51" s="1365">
        <v>10503.513378321037</v>
      </c>
      <c r="BA51" s="1365">
        <v>333.52035500281676</v>
      </c>
      <c r="BB51" s="1365">
        <v>8988.8702597777356</v>
      </c>
      <c r="BC51" s="1365">
        <v>16316.246615594584</v>
      </c>
      <c r="BD51" s="1365">
        <v>14464.198870455366</v>
      </c>
      <c r="BE51" s="1365">
        <v>18607.504610758075</v>
      </c>
      <c r="BF51" s="1365">
        <v>24811.899292789425</v>
      </c>
      <c r="BG51" s="1365">
        <v>6390.6619612937957</v>
      </c>
      <c r="BH51" s="1365">
        <v>24059.420272371706</v>
      </c>
      <c r="BI51" s="1365">
        <v>26827.38029203394</v>
      </c>
      <c r="BJ51" s="1365">
        <v>29156.730081162787</v>
      </c>
      <c r="BK51" s="1365">
        <v>28351.041982369854</v>
      </c>
      <c r="BL51" s="1365">
        <v>42697.38168587492</v>
      </c>
      <c r="BM51" s="1365">
        <v>13962.088969157519</v>
      </c>
      <c r="BN51" s="1365">
        <v>42897.607788114168</v>
      </c>
    </row>
    <row r="52" spans="1:66" x14ac:dyDescent="0.2">
      <c r="A52" s="1365">
        <v>1963</v>
      </c>
      <c r="B52" s="1365">
        <v>22478.785125399008</v>
      </c>
      <c r="C52" s="1365">
        <v>24587.157573524593</v>
      </c>
      <c r="D52" s="1365">
        <v>34263.539547681416</v>
      </c>
      <c r="E52" s="1365">
        <v>11324.134144066091</v>
      </c>
      <c r="F52" s="1365">
        <v>34811.960529312448</v>
      </c>
      <c r="G52" s="1365">
        <v>36614.75807706968</v>
      </c>
      <c r="H52" s="1365">
        <v>42046.136930318346</v>
      </c>
      <c r="I52" s="1365">
        <v>37773.234209725226</v>
      </c>
      <c r="J52" s="1365">
        <v>57407.616991797418</v>
      </c>
      <c r="K52" s="1365">
        <v>22287.200539430029</v>
      </c>
      <c r="L52" s="1365">
        <v>60092.068188790923</v>
      </c>
      <c r="M52" s="1365">
        <v>71573.137423843087</v>
      </c>
      <c r="N52" s="1365">
        <v>88910.399515497382</v>
      </c>
      <c r="O52" s="1365">
        <v>71114.267492327956</v>
      </c>
      <c r="P52" s="1365">
        <v>109863.68414058862</v>
      </c>
      <c r="Q52" s="1365">
        <v>53316.59432612425</v>
      </c>
      <c r="R52" s="1365">
        <v>117611.55723545713</v>
      </c>
      <c r="S52" s="1365">
        <v>97323.602498912252</v>
      </c>
      <c r="T52" s="1365">
        <v>118539.35467383574</v>
      </c>
      <c r="U52" s="1365">
        <v>95263.533702153829</v>
      </c>
      <c r="V52" s="1365">
        <v>146550.03599716292</v>
      </c>
      <c r="W52" s="1365">
        <v>71932.029324697214</v>
      </c>
      <c r="X52" s="1365">
        <v>159048.04470828074</v>
      </c>
      <c r="Y52" s="1365">
        <v>212852.9997006683</v>
      </c>
      <c r="Z52" s="1365">
        <v>248882.76300718798</v>
      </c>
      <c r="AA52" s="1365">
        <v>200298.86457337427</v>
      </c>
      <c r="AB52" s="1365">
        <v>299852.41508642584</v>
      </c>
      <c r="AC52" s="1365">
        <v>162406.70792678482</v>
      </c>
      <c r="AD52" s="1365">
        <v>345213.1650109067</v>
      </c>
      <c r="AE52" s="1365">
        <v>300418.15510100068</v>
      </c>
      <c r="AF52" s="1365">
        <v>345972.06566062052</v>
      </c>
      <c r="AG52" s="1365">
        <v>277768.89172683319</v>
      </c>
      <c r="AH52" s="1365">
        <v>405148.21855539188</v>
      </c>
      <c r="AI52" s="1365">
        <v>242323.77538382253</v>
      </c>
      <c r="AJ52" s="1365">
        <v>487212.82792173809</v>
      </c>
      <c r="AK52" s="1365">
        <v>698087.316912201</v>
      </c>
      <c r="AL52" s="1365">
        <v>754801.71524438658</v>
      </c>
      <c r="AM52" s="1365">
        <v>622189.54387071659</v>
      </c>
      <c r="AN52" s="1365">
        <v>831995.1982864103</v>
      </c>
      <c r="AO52" s="1365">
        <v>631838.83383264882</v>
      </c>
      <c r="AP52" s="1365">
        <v>1095150.2604243581</v>
      </c>
      <c r="AQ52" s="1365">
        <v>2636803.2037117667</v>
      </c>
      <c r="AR52" s="1365">
        <v>2673688.6417369787</v>
      </c>
      <c r="AS52" s="1365">
        <v>2293023.1920541776</v>
      </c>
      <c r="AT52" s="1365">
        <v>2750697.2533703595</v>
      </c>
      <c r="AU52" s="1365">
        <v>2584652.0800381498</v>
      </c>
      <c r="AV52" s="1365">
        <v>3990494.49288791</v>
      </c>
      <c r="AW52" s="1365">
        <v>8342.8121737283436</v>
      </c>
      <c r="AX52" s="1365">
        <v>2911.433320479674</v>
      </c>
      <c r="AY52" s="1365">
        <v>11401.080937323968</v>
      </c>
      <c r="AZ52" s="1365">
        <v>11119.462103565418</v>
      </c>
      <c r="BA52" s="1365">
        <v>361.06774870215111</v>
      </c>
      <c r="BB52" s="1365">
        <v>9435.6607293638881</v>
      </c>
      <c r="BC52" s="1365">
        <v>17023.857092238555</v>
      </c>
      <c r="BD52" s="1365">
        <v>15097.494637610302</v>
      </c>
      <c r="BE52" s="1365">
        <v>19417.478693657555</v>
      </c>
      <c r="BF52" s="1365">
        <v>25863.52348180284</v>
      </c>
      <c r="BG52" s="1365">
        <v>6658.3052349485179</v>
      </c>
      <c r="BH52" s="1365">
        <v>25612.005339740812</v>
      </c>
      <c r="BI52" s="1365">
        <v>27875.163240376321</v>
      </c>
      <c r="BJ52" s="1365">
        <v>30330.071284023586</v>
      </c>
      <c r="BK52" s="1365">
        <v>29437.975889074543</v>
      </c>
      <c r="BL52" s="1365">
        <v>44293.600204599614</v>
      </c>
      <c r="BM52" s="1365">
        <v>14529.852092756475</v>
      </c>
      <c r="BN52" s="1365">
        <v>44812.533619125104</v>
      </c>
    </row>
    <row r="53" spans="1:66" x14ac:dyDescent="0.2">
      <c r="A53" s="1365">
        <v>1964</v>
      </c>
      <c r="B53" s="1365">
        <v>23417.386940569326</v>
      </c>
      <c r="C53" s="1365">
        <v>25608.090064037551</v>
      </c>
      <c r="D53" s="1365">
        <v>35667.150650578362</v>
      </c>
      <c r="E53" s="1365">
        <v>11785.32985962272</v>
      </c>
      <c r="F53" s="1365">
        <v>36273.773402760438</v>
      </c>
      <c r="G53" s="1365">
        <v>38056.489208125065</v>
      </c>
      <c r="H53" s="1365">
        <v>43722.081142068731</v>
      </c>
      <c r="I53" s="1365">
        <v>39226.692966895818</v>
      </c>
      <c r="J53" s="1365">
        <v>59598.890472346924</v>
      </c>
      <c r="K53" s="1365">
        <v>23182.044576843953</v>
      </c>
      <c r="L53" s="1365">
        <v>62665.095606570838</v>
      </c>
      <c r="M53" s="1365">
        <v>74590.661285750481</v>
      </c>
      <c r="N53" s="1365">
        <v>92596.755762806104</v>
      </c>
      <c r="O53" s="1365">
        <v>74033.825651362189</v>
      </c>
      <c r="P53" s="1365">
        <v>114435.17746843734</v>
      </c>
      <c r="Q53" s="1365">
        <v>55519.76201879805</v>
      </c>
      <c r="R53" s="1365">
        <v>126415.64023230999</v>
      </c>
      <c r="S53" s="1365">
        <v>101519.953629221</v>
      </c>
      <c r="T53" s="1365">
        <v>123611.76910978703</v>
      </c>
      <c r="U53" s="1365">
        <v>99253.676608486639</v>
      </c>
      <c r="V53" s="1365">
        <v>152669.74527327021</v>
      </c>
      <c r="W53" s="1365">
        <v>75057.640837546482</v>
      </c>
      <c r="X53" s="1365">
        <v>171244.18874157581</v>
      </c>
      <c r="Y53" s="1365">
        <v>221987.43082264031</v>
      </c>
      <c r="Z53" s="1365">
        <v>259831.33289806926</v>
      </c>
      <c r="AA53" s="1365">
        <v>208287.58072607688</v>
      </c>
      <c r="AB53" s="1365">
        <v>312484.3141617541</v>
      </c>
      <c r="AC53" s="1365">
        <v>169844.49314524879</v>
      </c>
      <c r="AD53" s="1365">
        <v>373933.26075643918</v>
      </c>
      <c r="AE53" s="1365">
        <v>313839.402672278</v>
      </c>
      <c r="AF53" s="1365">
        <v>361770.3814509837</v>
      </c>
      <c r="AG53" s="1365">
        <v>289132.0411052992</v>
      </c>
      <c r="AH53" s="1365">
        <v>422491.03511477786</v>
      </c>
      <c r="AI53" s="1365">
        <v>253938.43353739756</v>
      </c>
      <c r="AJ53" s="1365">
        <v>526450.97941064602</v>
      </c>
      <c r="AK53" s="1365">
        <v>736617.52390328364</v>
      </c>
      <c r="AL53" s="1365">
        <v>793308.55421515391</v>
      </c>
      <c r="AM53" s="1365">
        <v>655289.33905480895</v>
      </c>
      <c r="AN53" s="1365">
        <v>874041.6171053428</v>
      </c>
      <c r="AO53" s="1365">
        <v>667931.39792705339</v>
      </c>
      <c r="AP53" s="1365">
        <v>1210997.2631781229</v>
      </c>
      <c r="AQ53" s="1365">
        <v>2821154.1602180856</v>
      </c>
      <c r="AR53" s="1365">
        <v>2856232.8551229504</v>
      </c>
      <c r="AS53" s="1365">
        <v>2445327.090891452</v>
      </c>
      <c r="AT53" s="1365">
        <v>2938680.3571614879</v>
      </c>
      <c r="AU53" s="1365">
        <v>2761828.2115262798</v>
      </c>
      <c r="AV53" s="1365">
        <v>4574051.071663389</v>
      </c>
      <c r="AW53" s="1365">
        <v>8778.2846730135861</v>
      </c>
      <c r="AX53" s="1365">
        <v>3112.6927390699193</v>
      </c>
      <c r="AY53" s="1365">
        <v>11989.487161179282</v>
      </c>
      <c r="AZ53" s="1365">
        <v>11735.4108288098</v>
      </c>
      <c r="BA53" s="1365">
        <v>388.61514240148551</v>
      </c>
      <c r="BB53" s="1365">
        <v>9882.4511989500406</v>
      </c>
      <c r="BC53" s="1365">
        <v>17731.467568882526</v>
      </c>
      <c r="BD53" s="1365">
        <v>15730.790404765237</v>
      </c>
      <c r="BE53" s="1365">
        <v>20227.452776557035</v>
      </c>
      <c r="BF53" s="1365">
        <v>26915.147670816252</v>
      </c>
      <c r="BG53" s="1365">
        <v>6925.94850860324</v>
      </c>
      <c r="BH53" s="1365">
        <v>26258.010421699371</v>
      </c>
      <c r="BI53" s="1365">
        <v>28922.946188718706</v>
      </c>
      <c r="BJ53" s="1365">
        <v>31503.412486884383</v>
      </c>
      <c r="BK53" s="1365">
        <v>30524.909795779233</v>
      </c>
      <c r="BL53" s="1365">
        <v>45889.818723324315</v>
      </c>
      <c r="BM53" s="1365">
        <v>15097.615216355432</v>
      </c>
      <c r="BN53" s="1365">
        <v>46727.459450136041</v>
      </c>
    </row>
    <row r="54" spans="1:66" x14ac:dyDescent="0.2">
      <c r="A54" s="1365">
        <v>1965</v>
      </c>
      <c r="B54" s="1365">
        <v>24512.056649743441</v>
      </c>
      <c r="C54" s="1365">
        <v>26811.936609346762</v>
      </c>
      <c r="D54" s="1365">
        <v>37295.415263034709</v>
      </c>
      <c r="E54" s="1365">
        <v>12374.405916180578</v>
      </c>
      <c r="F54" s="1365">
        <v>38413.173150391485</v>
      </c>
      <c r="G54" s="1365">
        <v>39627.066744704614</v>
      </c>
      <c r="H54" s="1365">
        <v>45589.800177108918</v>
      </c>
      <c r="I54" s="1365">
        <v>40829.141869322906</v>
      </c>
      <c r="J54" s="1365">
        <v>61976.316286858324</v>
      </c>
      <c r="K54" s="1365">
        <v>24257.17864949863</v>
      </c>
      <c r="L54" s="1365">
        <v>65237.484821887803</v>
      </c>
      <c r="M54" s="1365">
        <v>77802.015072426177</v>
      </c>
      <c r="N54" s="1365">
        <v>96177.172150660743</v>
      </c>
      <c r="O54" s="1365">
        <v>77171.135466119158</v>
      </c>
      <c r="P54" s="1365">
        <v>118694.80886069899</v>
      </c>
      <c r="Q54" s="1365">
        <v>57864.027716908822</v>
      </c>
      <c r="R54" s="1365">
        <v>133604.95022135531</v>
      </c>
      <c r="S54" s="1365">
        <v>106193.27731827914</v>
      </c>
      <c r="T54" s="1365">
        <v>128580.14627291873</v>
      </c>
      <c r="U54" s="1365">
        <v>103757.98810770863</v>
      </c>
      <c r="V54" s="1365">
        <v>158879.66056626994</v>
      </c>
      <c r="W54" s="1365">
        <v>78633.281094559759</v>
      </c>
      <c r="X54" s="1365">
        <v>183433.56341972839</v>
      </c>
      <c r="Y54" s="1365">
        <v>233702.35911640484</v>
      </c>
      <c r="Z54" s="1365">
        <v>272021.85772981495</v>
      </c>
      <c r="AA54" s="1365">
        <v>219881.43986886292</v>
      </c>
      <c r="AB54" s="1365">
        <v>327445.14225786144</v>
      </c>
      <c r="AC54" s="1365">
        <v>179049.93241769215</v>
      </c>
      <c r="AD54" s="1365">
        <v>418392.93052875047</v>
      </c>
      <c r="AE54" s="1365">
        <v>331705.01278909482</v>
      </c>
      <c r="AF54" s="1365">
        <v>380545.69635209127</v>
      </c>
      <c r="AG54" s="1365">
        <v>306756.80400569644</v>
      </c>
      <c r="AH54" s="1365">
        <v>444374.5388730641</v>
      </c>
      <c r="AI54" s="1365">
        <v>268221.13559970137</v>
      </c>
      <c r="AJ54" s="1365">
        <v>593486.57743389776</v>
      </c>
      <c r="AK54" s="1365">
        <v>783377.03178573854</v>
      </c>
      <c r="AL54" s="1365">
        <v>844463.96794859809</v>
      </c>
      <c r="AM54" s="1365">
        <v>701258.43199129077</v>
      </c>
      <c r="AN54" s="1365">
        <v>927403.78485518554</v>
      </c>
      <c r="AO54" s="1365">
        <v>711734.2555667616</v>
      </c>
      <c r="AP54" s="1365">
        <v>1404056.6653072487</v>
      </c>
      <c r="AQ54" s="1365">
        <v>3006660.4818643862</v>
      </c>
      <c r="AR54" s="1365">
        <v>3046473.7370825326</v>
      </c>
      <c r="AS54" s="1365">
        <v>2621768.8419891652</v>
      </c>
      <c r="AT54" s="1365">
        <v>3100299.1907223575</v>
      </c>
      <c r="AU54" s="1365">
        <v>2978486.2683524592</v>
      </c>
      <c r="AV54" s="1365">
        <v>5721071.5579386912</v>
      </c>
      <c r="AW54" s="1365">
        <v>9397.0465547822714</v>
      </c>
      <c r="AX54" s="1365">
        <v>3434.3131223779637</v>
      </c>
      <c r="AY54" s="1365">
        <v>12794.731349370617</v>
      </c>
      <c r="AZ54" s="1365">
        <v>12614.514239211092</v>
      </c>
      <c r="BA54" s="1365">
        <v>491.63318286252621</v>
      </c>
      <c r="BB54" s="1365">
        <v>10496.901139919959</v>
      </c>
      <c r="BC54" s="1365">
        <v>18590.950158334243</v>
      </c>
      <c r="BD54" s="1365">
        <v>16549.266038530404</v>
      </c>
      <c r="BE54" s="1365">
        <v>21216.470069705385</v>
      </c>
      <c r="BF54" s="1365">
        <v>28251.03819662756</v>
      </c>
      <c r="BG54" s="1365">
        <v>7320.0034938774388</v>
      </c>
      <c r="BH54" s="1365">
        <v>27836.309031395507</v>
      </c>
      <c r="BI54" s="1365">
        <v>30083.329662774217</v>
      </c>
      <c r="BJ54" s="1365">
        <v>32942.957183720959</v>
      </c>
      <c r="BK54" s="1365">
        <v>31743.64347012385</v>
      </c>
      <c r="BL54" s="1365">
        <v>47796.693143398152</v>
      </c>
      <c r="BM54" s="1365">
        <v>15855.46638264608</v>
      </c>
      <c r="BN54" s="1365">
        <v>48642.299104231191</v>
      </c>
    </row>
    <row r="55" spans="1:66" x14ac:dyDescent="0.2">
      <c r="A55" s="1365">
        <v>1966</v>
      </c>
      <c r="B55" s="1365">
        <v>25606.726358917556</v>
      </c>
      <c r="C55" s="1365">
        <v>28015.783154655976</v>
      </c>
      <c r="D55" s="1365">
        <v>38923.679875491056</v>
      </c>
      <c r="E55" s="1365">
        <v>12963.481972738437</v>
      </c>
      <c r="F55" s="1365">
        <v>39460.612559047324</v>
      </c>
      <c r="G55" s="1365">
        <v>41197.644281284156</v>
      </c>
      <c r="H55" s="1365">
        <v>47457.519212149105</v>
      </c>
      <c r="I55" s="1365">
        <v>42431.590771750001</v>
      </c>
      <c r="J55" s="1365">
        <v>64353.742101369724</v>
      </c>
      <c r="K55" s="1365">
        <v>25332.312722153307</v>
      </c>
      <c r="L55" s="1365">
        <v>67809.874037204761</v>
      </c>
      <c r="M55" s="1365">
        <v>81013.368859101887</v>
      </c>
      <c r="N55" s="1365">
        <v>99757.588538515396</v>
      </c>
      <c r="O55" s="1365">
        <v>80308.445280876127</v>
      </c>
      <c r="P55" s="1365">
        <v>122954.44025296065</v>
      </c>
      <c r="Q55" s="1365">
        <v>60208.293415019594</v>
      </c>
      <c r="R55" s="1365">
        <v>136820.81515271842</v>
      </c>
      <c r="S55" s="1365">
        <v>110866.60100733727</v>
      </c>
      <c r="T55" s="1365">
        <v>133548.52343605043</v>
      </c>
      <c r="U55" s="1365">
        <v>108262.29960693064</v>
      </c>
      <c r="V55" s="1365">
        <v>165089.57585926965</v>
      </c>
      <c r="W55" s="1365">
        <v>82208.921351573023</v>
      </c>
      <c r="X55" s="1365">
        <v>186177.93348866428</v>
      </c>
      <c r="Y55" s="1365">
        <v>245417.28741016935</v>
      </c>
      <c r="Z55" s="1365">
        <v>284212.3825615606</v>
      </c>
      <c r="AA55" s="1365">
        <v>231475.29901164895</v>
      </c>
      <c r="AB55" s="1365">
        <v>342405.97035396879</v>
      </c>
      <c r="AC55" s="1365">
        <v>188255.37169013548</v>
      </c>
      <c r="AD55" s="1365">
        <v>411921.8483879203</v>
      </c>
      <c r="AE55" s="1365">
        <v>349570.62290591159</v>
      </c>
      <c r="AF55" s="1365">
        <v>399321.0112531989</v>
      </c>
      <c r="AG55" s="1365">
        <v>324381.56690609362</v>
      </c>
      <c r="AH55" s="1365">
        <v>466258.04263135034</v>
      </c>
      <c r="AI55" s="1365">
        <v>282503.83766200521</v>
      </c>
      <c r="AJ55" s="1365">
        <v>583682.67271137424</v>
      </c>
      <c r="AK55" s="1365">
        <v>830136.53966819344</v>
      </c>
      <c r="AL55" s="1365">
        <v>895619.38168204227</v>
      </c>
      <c r="AM55" s="1365">
        <v>747227.52492777258</v>
      </c>
      <c r="AN55" s="1365">
        <v>980765.9526050284</v>
      </c>
      <c r="AO55" s="1365">
        <v>755537.1132064698</v>
      </c>
      <c r="AP55" s="1365">
        <v>1362429.5229857536</v>
      </c>
      <c r="AQ55" s="1365">
        <v>3192166.8035106868</v>
      </c>
      <c r="AR55" s="1365">
        <v>3236714.6190421148</v>
      </c>
      <c r="AS55" s="1365">
        <v>2798210.5930868783</v>
      </c>
      <c r="AT55" s="1365">
        <v>3261918.024283227</v>
      </c>
      <c r="AU55" s="1365">
        <v>3195144.3251786386</v>
      </c>
      <c r="AV55" s="1365">
        <v>5175626.834714978</v>
      </c>
      <c r="AW55" s="1365">
        <v>10015.808436550959</v>
      </c>
      <c r="AX55" s="1365">
        <v>3755.9335056860086</v>
      </c>
      <c r="AY55" s="1365">
        <v>13599.975537561953</v>
      </c>
      <c r="AZ55" s="1365">
        <v>13493.617649612384</v>
      </c>
      <c r="BA55" s="1365">
        <v>594.65122332356691</v>
      </c>
      <c r="BB55" s="1365">
        <v>11111.351080889877</v>
      </c>
      <c r="BC55" s="1365">
        <v>19450.432747785962</v>
      </c>
      <c r="BD55" s="1365">
        <v>17367.741672295575</v>
      </c>
      <c r="BE55" s="1365">
        <v>22205.487362853735</v>
      </c>
      <c r="BF55" s="1365">
        <v>29586.928722438872</v>
      </c>
      <c r="BG55" s="1365">
        <v>7714.0584791516385</v>
      </c>
      <c r="BH55" s="1365">
        <v>28642.812270861643</v>
      </c>
      <c r="BI55" s="1365">
        <v>31243.713136829723</v>
      </c>
      <c r="BJ55" s="1365">
        <v>34382.501880557531</v>
      </c>
      <c r="BK55" s="1365">
        <v>32962.377144468468</v>
      </c>
      <c r="BL55" s="1365">
        <v>49703.567563471981</v>
      </c>
      <c r="BM55" s="1365">
        <v>16613.317548936728</v>
      </c>
      <c r="BN55" s="1365">
        <v>50557.138758326342</v>
      </c>
    </row>
    <row r="56" spans="1:66" x14ac:dyDescent="0.2">
      <c r="A56" s="1365">
        <v>1967</v>
      </c>
      <c r="B56" s="1365">
        <v>26736.706637331154</v>
      </c>
      <c r="C56" s="1365">
        <v>29278.563128188649</v>
      </c>
      <c r="D56" s="1365">
        <v>39805.844152130288</v>
      </c>
      <c r="E56" s="1365">
        <v>14269.622010572975</v>
      </c>
      <c r="F56" s="1365">
        <v>41913.795747086857</v>
      </c>
      <c r="G56" s="1365">
        <v>42945.337504333489</v>
      </c>
      <c r="H56" s="1365">
        <v>49151.375987418694</v>
      </c>
      <c r="I56" s="1365">
        <v>44367.340850895293</v>
      </c>
      <c r="J56" s="1365">
        <v>65865.491066591552</v>
      </c>
      <c r="K56" s="1365">
        <v>27622.965258715867</v>
      </c>
      <c r="L56" s="1365">
        <v>71512.873765844226</v>
      </c>
      <c r="M56" s="1365">
        <v>86095.01327994364</v>
      </c>
      <c r="N56" s="1365">
        <v>104725.31722439053</v>
      </c>
      <c r="O56" s="1365">
        <v>85830.85393720807</v>
      </c>
      <c r="P56" s="1365">
        <v>129132.22271213545</v>
      </c>
      <c r="Q56" s="1365">
        <v>64832.100379482225</v>
      </c>
      <c r="R56" s="1365">
        <v>146847.88760858329</v>
      </c>
      <c r="S56" s="1365">
        <v>119055.99831428957</v>
      </c>
      <c r="T56" s="1365">
        <v>142001.34748601186</v>
      </c>
      <c r="U56" s="1365">
        <v>117100.70980283685</v>
      </c>
      <c r="V56" s="1365">
        <v>175389.297654575</v>
      </c>
      <c r="W56" s="1365">
        <v>89281.892386777676</v>
      </c>
      <c r="X56" s="1365">
        <v>201952.84581764808</v>
      </c>
      <c r="Y56" s="1365">
        <v>269804.82417674275</v>
      </c>
      <c r="Z56" s="1365">
        <v>310189.63784649473</v>
      </c>
      <c r="AA56" s="1365">
        <v>257156.35654472819</v>
      </c>
      <c r="AB56" s="1365">
        <v>371077.03823387693</v>
      </c>
      <c r="AC56" s="1365">
        <v>210028.53411551454</v>
      </c>
      <c r="AD56" s="1365">
        <v>457060.65259135765</v>
      </c>
      <c r="AE56" s="1365">
        <v>388055.20471204491</v>
      </c>
      <c r="AF56" s="1365">
        <v>439073.97545407474</v>
      </c>
      <c r="AG56" s="1365">
        <v>365135.24889059813</v>
      </c>
      <c r="AH56" s="1365">
        <v>510506.95980103232</v>
      </c>
      <c r="AI56" s="1365">
        <v>318176.09514230024</v>
      </c>
      <c r="AJ56" s="1365">
        <v>653811.55449159211</v>
      </c>
      <c r="AK56" s="1365">
        <v>942545.37102615286</v>
      </c>
      <c r="AL56" s="1365">
        <v>1005305.4837682719</v>
      </c>
      <c r="AM56" s="1365">
        <v>869144.72512250766</v>
      </c>
      <c r="AN56" s="1365">
        <v>1100931.9327343206</v>
      </c>
      <c r="AO56" s="1365">
        <v>862682.17234187759</v>
      </c>
      <c r="AP56" s="1365">
        <v>1562770.750463271</v>
      </c>
      <c r="AQ56" s="1365">
        <v>3665086.3157924828</v>
      </c>
      <c r="AR56" s="1365">
        <v>3705132.6669468367</v>
      </c>
      <c r="AS56" s="1365">
        <v>3362184.7132184552</v>
      </c>
      <c r="AT56" s="1365">
        <v>3807510.2564286646</v>
      </c>
      <c r="AU56" s="1365">
        <v>3611344.1662512794</v>
      </c>
      <c r="AV56" s="1365">
        <v>6051800.5615799278</v>
      </c>
      <c r="AW56" s="1365">
        <v>10528.075770328815</v>
      </c>
      <c r="AX56" s="1365">
        <v>4322.037287243611</v>
      </c>
      <c r="AY56" s="1365">
        <v>14189.785405482007</v>
      </c>
      <c r="AZ56" s="1365">
        <v>13746.197237669019</v>
      </c>
      <c r="BA56" s="1365">
        <v>916.27876243008518</v>
      </c>
      <c r="BB56" s="1365">
        <v>12314.717728329491</v>
      </c>
      <c r="BC56" s="1365">
        <v>20141.339232596431</v>
      </c>
      <c r="BD56" s="1365">
        <v>18071.305460991221</v>
      </c>
      <c r="BE56" s="1365">
        <v>22994.97526051983</v>
      </c>
      <c r="BF56" s="1365">
        <v>29880.690978796385</v>
      </c>
      <c r="BG56" s="1365">
        <v>8651.5688584719501</v>
      </c>
      <c r="BH56" s="1365">
        <v>30254.452206920589</v>
      </c>
      <c r="BI56" s="1365">
        <v>32157.918560430946</v>
      </c>
      <c r="BJ56" s="1365">
        <v>35257.890678175732</v>
      </c>
      <c r="BK56" s="1365">
        <v>34001.4625793171</v>
      </c>
      <c r="BL56" s="1365">
        <v>50048.808155205581</v>
      </c>
      <c r="BM56" s="1365">
        <v>18320.681478524279</v>
      </c>
      <c r="BN56" s="1365">
        <v>52679.120305159457</v>
      </c>
    </row>
    <row r="57" spans="1:66" x14ac:dyDescent="0.2">
      <c r="A57" s="1365">
        <v>1968</v>
      </c>
      <c r="B57" s="1365">
        <v>27796.064694944238</v>
      </c>
      <c r="C57" s="1365">
        <v>30305.613056412363</v>
      </c>
      <c r="D57" s="1365">
        <v>40966.708729867365</v>
      </c>
      <c r="E57" s="1365">
        <v>15062.554510733391</v>
      </c>
      <c r="F57" s="1365">
        <v>43280.617584709922</v>
      </c>
      <c r="G57" s="1365">
        <v>44612.796612029961</v>
      </c>
      <c r="H57" s="1365">
        <v>50911.161587402494</v>
      </c>
      <c r="I57" s="1365">
        <v>45944.745751259426</v>
      </c>
      <c r="J57" s="1365">
        <v>67799.791284136547</v>
      </c>
      <c r="K57" s="1365">
        <v>29044.253346409972</v>
      </c>
      <c r="L57" s="1365">
        <v>73738.167445061714</v>
      </c>
      <c r="M57" s="1365">
        <v>89602.874238031174</v>
      </c>
      <c r="N57" s="1365">
        <v>108820.29475879188</v>
      </c>
      <c r="O57" s="1365">
        <v>89117.733788206679</v>
      </c>
      <c r="P57" s="1365">
        <v>133567.35264398277</v>
      </c>
      <c r="Q57" s="1365">
        <v>67808.98408392533</v>
      </c>
      <c r="R57" s="1365">
        <v>151804.52392581792</v>
      </c>
      <c r="S57" s="1365">
        <v>124104.98290424616</v>
      </c>
      <c r="T57" s="1365">
        <v>147866.49493315737</v>
      </c>
      <c r="U57" s="1365">
        <v>121829.84043745573</v>
      </c>
      <c r="V57" s="1365">
        <v>181684.69662957382</v>
      </c>
      <c r="W57" s="1365">
        <v>93496.99018566226</v>
      </c>
      <c r="X57" s="1365">
        <v>209167.85743688629</v>
      </c>
      <c r="Y57" s="1365">
        <v>284563.5953795414</v>
      </c>
      <c r="Z57" s="1365">
        <v>325909.88791261159</v>
      </c>
      <c r="AA57" s="1365">
        <v>270960.65885946626</v>
      </c>
      <c r="AB57" s="1365">
        <v>387297.19817899237</v>
      </c>
      <c r="AC57" s="1365">
        <v>222759.03239163343</v>
      </c>
      <c r="AD57" s="1365">
        <v>477741.18313909625</v>
      </c>
      <c r="AE57" s="1365">
        <v>412128.30022720335</v>
      </c>
      <c r="AF57" s="1365">
        <v>463905.9120416448</v>
      </c>
      <c r="AG57" s="1365">
        <v>388067.53809346532</v>
      </c>
      <c r="AH57" s="1365">
        <v>535769.65892768197</v>
      </c>
      <c r="AI57" s="1365">
        <v>340204.10276012006</v>
      </c>
      <c r="AJ57" s="1365">
        <v>688374.60257489234</v>
      </c>
      <c r="AK57" s="1365">
        <v>1022630.8055500092</v>
      </c>
      <c r="AL57" s="1365">
        <v>1083828.7961063012</v>
      </c>
      <c r="AM57" s="1365">
        <v>949510.73449350405</v>
      </c>
      <c r="AN57" s="1365">
        <v>1177953.6845596053</v>
      </c>
      <c r="AO57" s="1365">
        <v>940004.51153795619</v>
      </c>
      <c r="AP57" s="1365">
        <v>1678324.0509041133</v>
      </c>
      <c r="AQ57" s="1365">
        <v>4105629.3884855965</v>
      </c>
      <c r="AR57" s="1365">
        <v>4144803.7259344491</v>
      </c>
      <c r="AS57" s="1365">
        <v>3812858.455998003</v>
      </c>
      <c r="AT57" s="1365">
        <v>4255337.6024508271</v>
      </c>
      <c r="AU57" s="1365">
        <v>4034431.3143443805</v>
      </c>
      <c r="AV57" s="1365">
        <v>6737827.5018382231</v>
      </c>
      <c r="AW57" s="1365">
        <v>10979.332777858519</v>
      </c>
      <c r="AX57" s="1365">
        <v>4680.9678024859795</v>
      </c>
      <c r="AY57" s="1365">
        <v>14666.4803615653</v>
      </c>
      <c r="AZ57" s="1365">
        <v>14133.626175598176</v>
      </c>
      <c r="BA57" s="1365">
        <v>1080.8556750568084</v>
      </c>
      <c r="BB57" s="1365">
        <v>12823.067724358121</v>
      </c>
      <c r="BC57" s="1365">
        <v>20928.641412379024</v>
      </c>
      <c r="BD57" s="1365">
        <v>18793.372465627832</v>
      </c>
      <c r="BE57" s="1365">
        <v>23770.932975101885</v>
      </c>
      <c r="BF57" s="1365">
        <v>30677.748294965648</v>
      </c>
      <c r="BG57" s="1365">
        <v>9201.8401137120636</v>
      </c>
      <c r="BH57" s="1365">
        <v>31222.405769031258</v>
      </c>
      <c r="BI57" s="1365">
        <v>33365.277205529652</v>
      </c>
      <c r="BJ57" s="1365">
        <v>36433.87829455515</v>
      </c>
      <c r="BK57" s="1365">
        <v>35151.498742022617</v>
      </c>
      <c r="BL57" s="1365">
        <v>51357.900944174988</v>
      </c>
      <c r="BM57" s="1365">
        <v>19353.070662031132</v>
      </c>
      <c r="BN57" s="1365">
        <v>54221.578324872673</v>
      </c>
    </row>
    <row r="58" spans="1:66" x14ac:dyDescent="0.2">
      <c r="A58" s="1365">
        <v>1969</v>
      </c>
      <c r="B58" s="1365">
        <v>28097.034657344993</v>
      </c>
      <c r="C58" s="1365">
        <v>30700.822478413815</v>
      </c>
      <c r="D58" s="1365">
        <v>41684.865168413424</v>
      </c>
      <c r="E58" s="1365">
        <v>15085.998501225091</v>
      </c>
      <c r="F58" s="1365">
        <v>43930.51550559287</v>
      </c>
      <c r="G58" s="1365">
        <v>44966.449803806521</v>
      </c>
      <c r="H58" s="1365">
        <v>51357.929750151758</v>
      </c>
      <c r="I58" s="1365">
        <v>46418.745218329008</v>
      </c>
      <c r="J58" s="1365">
        <v>68881.771844138959</v>
      </c>
      <c r="K58" s="1365">
        <v>29044.853092740614</v>
      </c>
      <c r="L58" s="1365">
        <v>74649.862837278677</v>
      </c>
      <c r="M58" s="1365">
        <v>88194.850334733448</v>
      </c>
      <c r="N58" s="1365">
        <v>108453.5455305802</v>
      </c>
      <c r="O58" s="1365">
        <v>87949.139709301846</v>
      </c>
      <c r="P58" s="1365">
        <v>133834.60499511662</v>
      </c>
      <c r="Q58" s="1365">
        <v>66348.726335481362</v>
      </c>
      <c r="R58" s="1365">
        <v>150553.12615618503</v>
      </c>
      <c r="S58" s="1365">
        <v>120236.25344748846</v>
      </c>
      <c r="T58" s="1365">
        <v>145683.94825348395</v>
      </c>
      <c r="U58" s="1365">
        <v>118333.36191619984</v>
      </c>
      <c r="V58" s="1365">
        <v>179735.01905156783</v>
      </c>
      <c r="W58" s="1365">
        <v>90018.900600134599</v>
      </c>
      <c r="X58" s="1365">
        <v>204409.31372073753</v>
      </c>
      <c r="Y58" s="1365">
        <v>266769.0746636223</v>
      </c>
      <c r="Z58" s="1365">
        <v>311014.15744695259</v>
      </c>
      <c r="AA58" s="1365">
        <v>254318.83573260505</v>
      </c>
      <c r="AB58" s="1365">
        <v>373012.05257662054</v>
      </c>
      <c r="AC58" s="1365">
        <v>206036.37877767064</v>
      </c>
      <c r="AD58" s="1365">
        <v>451550.78273700806</v>
      </c>
      <c r="AE58" s="1365">
        <v>381643.13006079895</v>
      </c>
      <c r="AF58" s="1365">
        <v>438042.38457390119</v>
      </c>
      <c r="AG58" s="1365">
        <v>359406.2985537895</v>
      </c>
      <c r="AH58" s="1365">
        <v>510499.99006531516</v>
      </c>
      <c r="AI58" s="1365">
        <v>310825.28834221419</v>
      </c>
      <c r="AJ58" s="1365">
        <v>643291.13085375621</v>
      </c>
      <c r="AK58" s="1365">
        <v>934192.58038693771</v>
      </c>
      <c r="AL58" s="1365">
        <v>1003628.8561985112</v>
      </c>
      <c r="AM58" s="1365">
        <v>862710.70654671581</v>
      </c>
      <c r="AN58" s="1365">
        <v>1103355.9477716705</v>
      </c>
      <c r="AO58" s="1365">
        <v>849728.04212812381</v>
      </c>
      <c r="AP58" s="1365">
        <v>1543766.5771097478</v>
      </c>
      <c r="AQ58" s="1365">
        <v>3771680.9485029387</v>
      </c>
      <c r="AR58" s="1365">
        <v>3819223.0386497909</v>
      </c>
      <c r="AS58" s="1365">
        <v>3480324.5653266138</v>
      </c>
      <c r="AT58" s="1365">
        <v>3948085.0651154974</v>
      </c>
      <c r="AU58" s="1365">
        <v>3686372.8313913476</v>
      </c>
      <c r="AV58" s="1365">
        <v>6204104.8866927512</v>
      </c>
      <c r="AW58" s="1365">
        <v>11227.619510883467</v>
      </c>
      <c r="AX58" s="1365">
        <v>4836.1395645382263</v>
      </c>
      <c r="AY58" s="1365">
        <v>14982.899738498627</v>
      </c>
      <c r="AZ58" s="1365">
        <v>14487.958492687898</v>
      </c>
      <c r="BA58" s="1365">
        <v>1127.1439097095672</v>
      </c>
      <c r="BB58" s="1365">
        <v>13211.168173907059</v>
      </c>
      <c r="BC58" s="1365">
        <v>21419.49958207961</v>
      </c>
      <c r="BD58" s="1365">
        <v>19168.533449207749</v>
      </c>
      <c r="BE58" s="1365">
        <v>24339.898341648477</v>
      </c>
      <c r="BF58" s="1365">
        <v>31446.00518766863</v>
      </c>
      <c r="BG58" s="1365">
        <v>9390.1398529743947</v>
      </c>
      <c r="BH58" s="1365">
        <v>32083.558766638183</v>
      </c>
      <c r="BI58" s="1365">
        <v>34159.349671074793</v>
      </c>
      <c r="BJ58" s="1365">
        <v>37084.02580504465</v>
      </c>
      <c r="BK58" s="1365">
        <v>36036.146595585793</v>
      </c>
      <c r="BL58" s="1365">
        <v>52643.563556394532</v>
      </c>
      <c r="BM58" s="1365">
        <v>19718.884782055426</v>
      </c>
      <c r="BN58" s="1365">
        <v>55674.047007552072</v>
      </c>
    </row>
    <row r="59" spans="1:66" x14ac:dyDescent="0.2">
      <c r="A59" s="1365">
        <v>1970</v>
      </c>
      <c r="B59" s="1365">
        <v>27322.915531216997</v>
      </c>
      <c r="C59" s="1365">
        <v>29970.432456956994</v>
      </c>
      <c r="D59" s="1365">
        <v>40649.216215002387</v>
      </c>
      <c r="E59" s="1365">
        <v>14387.710572051834</v>
      </c>
      <c r="F59" s="1365">
        <v>42412.776723282375</v>
      </c>
      <c r="G59" s="1365">
        <v>43902.478289509374</v>
      </c>
      <c r="H59" s="1365">
        <v>50069.408724091081</v>
      </c>
      <c r="I59" s="1365">
        <v>45505.071995129729</v>
      </c>
      <c r="J59" s="1365">
        <v>67410.420295148171</v>
      </c>
      <c r="K59" s="1365">
        <v>27812.698178307626</v>
      </c>
      <c r="L59" s="1365">
        <v>72367.452460311135</v>
      </c>
      <c r="M59" s="1365">
        <v>84492.632865887048</v>
      </c>
      <c r="N59" s="1365">
        <v>104788.67118689817</v>
      </c>
      <c r="O59" s="1365">
        <v>84592.9866580206</v>
      </c>
      <c r="P59" s="1365">
        <v>129767.79216907267</v>
      </c>
      <c r="Q59" s="1365">
        <v>62573.27197591107</v>
      </c>
      <c r="R59" s="1365">
        <v>144057.09353146923</v>
      </c>
      <c r="S59" s="1365">
        <v>113331.90073437987</v>
      </c>
      <c r="T59" s="1365">
        <v>139217.26345411784</v>
      </c>
      <c r="U59" s="1365">
        <v>112016.81726979329</v>
      </c>
      <c r="V59" s="1365">
        <v>172467.62987158779</v>
      </c>
      <c r="W59" s="1365">
        <v>83345.325294340553</v>
      </c>
      <c r="X59" s="1365">
        <v>192633.8229499984</v>
      </c>
      <c r="Y59" s="1365">
        <v>240592.38064759495</v>
      </c>
      <c r="Z59" s="1365">
        <v>286257.99182444514</v>
      </c>
      <c r="AA59" s="1365">
        <v>230340.74155970747</v>
      </c>
      <c r="AB59" s="1365">
        <v>346505.11757199722</v>
      </c>
      <c r="AC59" s="1365">
        <v>180204.35178539212</v>
      </c>
      <c r="AD59" s="1365">
        <v>407702.06867468968</v>
      </c>
      <c r="AE59" s="1365">
        <v>337208.98015438189</v>
      </c>
      <c r="AF59" s="1365">
        <v>395772.4694322162</v>
      </c>
      <c r="AG59" s="1365">
        <v>318541.39857381606</v>
      </c>
      <c r="AH59" s="1365">
        <v>466160.86065339966</v>
      </c>
      <c r="AI59" s="1365">
        <v>265433.06422398827</v>
      </c>
      <c r="AJ59" s="1365">
        <v>569386.81048410747</v>
      </c>
      <c r="AK59" s="1365">
        <v>782146.78073991986</v>
      </c>
      <c r="AL59" s="1365">
        <v>857924.85891274875</v>
      </c>
      <c r="AM59" s="1365">
        <v>719023.31226592499</v>
      </c>
      <c r="AN59" s="1365">
        <v>954317.44551459607</v>
      </c>
      <c r="AO59" s="1365">
        <v>692978.40350905329</v>
      </c>
      <c r="AP59" s="1365">
        <v>1293863.2548937041</v>
      </c>
      <c r="AQ59" s="1365">
        <v>2951639.2956332974</v>
      </c>
      <c r="AR59" s="1365">
        <v>3003795.1247705673</v>
      </c>
      <c r="AS59" s="1365">
        <v>2700859.4864758863</v>
      </c>
      <c r="AT59" s="1365">
        <v>3125548.0897358325</v>
      </c>
      <c r="AU59" s="1365">
        <v>2844668.2752332794</v>
      </c>
      <c r="AV59" s="1365">
        <v>4827145.2270810492</v>
      </c>
      <c r="AW59" s="1365">
        <v>10743.35277292462</v>
      </c>
      <c r="AX59" s="1365">
        <v>4576.4223383429144</v>
      </c>
      <c r="AY59" s="1365">
        <v>14435.792918784266</v>
      </c>
      <c r="AZ59" s="1365">
        <v>13888.012134856599</v>
      </c>
      <c r="BA59" s="1365">
        <v>962.72296579604085</v>
      </c>
      <c r="BB59" s="1365">
        <v>12458.100986253612</v>
      </c>
      <c r="BC59" s="1365">
        <v>20970.724716253655</v>
      </c>
      <c r="BD59" s="1365">
        <v>18715.609347252423</v>
      </c>
      <c r="BE59" s="1365">
        <v>23901.25976794993</v>
      </c>
      <c r="BF59" s="1365">
        <v>30747.152220105687</v>
      </c>
      <c r="BG59" s="1365">
        <v>9033.7593049563638</v>
      </c>
      <c r="BH59" s="1365">
        <v>31118.963744594945</v>
      </c>
      <c r="BI59" s="1365">
        <v>33754.939645414946</v>
      </c>
      <c r="BJ59" s="1365">
        <v>36389.593108389301</v>
      </c>
      <c r="BK59" s="1365">
        <v>35733.093329407013</v>
      </c>
      <c r="BL59" s="1365">
        <v>51821.077326667051</v>
      </c>
      <c r="BM59" s="1365">
        <v>19122.554728906765</v>
      </c>
      <c r="BN59" s="1365">
        <v>54445.042192521614</v>
      </c>
    </row>
    <row r="60" spans="1:66" x14ac:dyDescent="0.2">
      <c r="A60" s="1365">
        <v>1971</v>
      </c>
      <c r="B60" s="1365">
        <v>27223.513508869812</v>
      </c>
      <c r="C60" s="1365">
        <v>29859.479948725682</v>
      </c>
      <c r="D60" s="1365">
        <v>40379.444157638813</v>
      </c>
      <c r="E60" s="1365">
        <v>14464.067239539942</v>
      </c>
      <c r="F60" s="1365">
        <v>42230.008916735409</v>
      </c>
      <c r="G60" s="1365">
        <v>44038.717670494618</v>
      </c>
      <c r="H60" s="1365">
        <v>49994.478981821841</v>
      </c>
      <c r="I60" s="1365">
        <v>45661.709436838697</v>
      </c>
      <c r="J60" s="1365">
        <v>67359.721334898481</v>
      </c>
      <c r="K60" s="1365">
        <v>28022.256958526232</v>
      </c>
      <c r="L60" s="1365">
        <v>72551.815070494471</v>
      </c>
      <c r="M60" s="1365">
        <v>85042.757532369636</v>
      </c>
      <c r="N60" s="1365">
        <v>105116.22586472901</v>
      </c>
      <c r="O60" s="1365">
        <v>85067.206888097484</v>
      </c>
      <c r="P60" s="1365">
        <v>129985.93454699444</v>
      </c>
      <c r="Q60" s="1365">
        <v>63039.943661579644</v>
      </c>
      <c r="R60" s="1365">
        <v>145248.35437582707</v>
      </c>
      <c r="S60" s="1365">
        <v>114059.75727456321</v>
      </c>
      <c r="T60" s="1365">
        <v>139630.09679083241</v>
      </c>
      <c r="U60" s="1365">
        <v>112636.13496863117</v>
      </c>
      <c r="V60" s="1365">
        <v>172822.07912933588</v>
      </c>
      <c r="W60" s="1365">
        <v>84111.458655426817</v>
      </c>
      <c r="X60" s="1365">
        <v>194090.74750126433</v>
      </c>
      <c r="Y60" s="1365">
        <v>241772.64387265733</v>
      </c>
      <c r="Z60" s="1365">
        <v>287155.76813835744</v>
      </c>
      <c r="AA60" s="1365">
        <v>231395.44333520567</v>
      </c>
      <c r="AB60" s="1365">
        <v>347204.67776551639</v>
      </c>
      <c r="AC60" s="1365">
        <v>182486.44605240633</v>
      </c>
      <c r="AD60" s="1365">
        <v>409968.46849296382</v>
      </c>
      <c r="AE60" s="1365">
        <v>338587.84147593001</v>
      </c>
      <c r="AF60" s="1365">
        <v>396565.4588597648</v>
      </c>
      <c r="AG60" s="1365">
        <v>319899.46888208884</v>
      </c>
      <c r="AH60" s="1365">
        <v>466940.98112862633</v>
      </c>
      <c r="AI60" s="1365">
        <v>268060.98665534757</v>
      </c>
      <c r="AJ60" s="1365">
        <v>572269.0091243363</v>
      </c>
      <c r="AK60" s="1365">
        <v>784043.75986936502</v>
      </c>
      <c r="AL60" s="1365">
        <v>859395.85773866775</v>
      </c>
      <c r="AM60" s="1365">
        <v>721649.20930210757</v>
      </c>
      <c r="AN60" s="1365">
        <v>957466.46692425816</v>
      </c>
      <c r="AO60" s="1365">
        <v>693917.05855232431</v>
      </c>
      <c r="AP60" s="1365">
        <v>1299353.7351792613</v>
      </c>
      <c r="AQ60" s="1365">
        <v>2949133.804227829</v>
      </c>
      <c r="AR60" s="1365">
        <v>3004480.4907492748</v>
      </c>
      <c r="AS60" s="1365">
        <v>2699076.121858045</v>
      </c>
      <c r="AT60" s="1365">
        <v>3126778.167677457</v>
      </c>
      <c r="AU60" s="1365">
        <v>2845424.0231520985</v>
      </c>
      <c r="AV60" s="1365">
        <v>4834965.1989218937</v>
      </c>
      <c r="AW60" s="1365">
        <v>10408.309347245011</v>
      </c>
      <c r="AX60" s="1365">
        <v>4452.5480359177891</v>
      </c>
      <c r="AY60" s="1365">
        <v>14057.250460612668</v>
      </c>
      <c r="AZ60" s="1365">
        <v>13399.16698037915</v>
      </c>
      <c r="BA60" s="1365">
        <v>905.87752055365138</v>
      </c>
      <c r="BB60" s="1365">
        <v>11908.20276297634</v>
      </c>
      <c r="BC60" s="1365">
        <v>20799.153061814275</v>
      </c>
      <c r="BD60" s="1365">
        <v>18568.767691552122</v>
      </c>
      <c r="BE60" s="1365">
        <v>23725.288066573259</v>
      </c>
      <c r="BF60" s="1365">
        <v>30423.16744771041</v>
      </c>
      <c r="BG60" s="1365">
        <v>9066.7476370910845</v>
      </c>
      <c r="BH60" s="1365">
        <v>30783.526087947437</v>
      </c>
      <c r="BI60" s="1365">
        <v>33787.707705025852</v>
      </c>
      <c r="BJ60" s="1365">
        <v>36214.042261095034</v>
      </c>
      <c r="BK60" s="1365">
        <v>35810.335074023991</v>
      </c>
      <c r="BL60" s="1365">
        <v>51703.168031874491</v>
      </c>
      <c r="BM60" s="1365">
        <v>19267.835282762877</v>
      </c>
      <c r="BN60" s="1365">
        <v>54377.680244161311</v>
      </c>
    </row>
    <row r="61" spans="1:66" x14ac:dyDescent="0.2">
      <c r="A61" s="1365">
        <v>1972</v>
      </c>
      <c r="B61" s="1365">
        <v>28403.343387612615</v>
      </c>
      <c r="C61" s="1365">
        <v>31077.175588044724</v>
      </c>
      <c r="D61" s="1365">
        <v>41864.116621908783</v>
      </c>
      <c r="E61" s="1365">
        <v>15496.07921712391</v>
      </c>
      <c r="F61" s="1365">
        <v>43311.794215093956</v>
      </c>
      <c r="G61" s="1365">
        <v>46018.129600612941</v>
      </c>
      <c r="H61" s="1365">
        <v>52030.909238427223</v>
      </c>
      <c r="I61" s="1365">
        <v>47596.981369111563</v>
      </c>
      <c r="J61" s="1365">
        <v>69828.770102481227</v>
      </c>
      <c r="K61" s="1365">
        <v>29860.251037309878</v>
      </c>
      <c r="L61" s="1365">
        <v>74576.865754567058</v>
      </c>
      <c r="M61" s="1365">
        <v>88978.901316500996</v>
      </c>
      <c r="N61" s="1365">
        <v>109450.06351653019</v>
      </c>
      <c r="O61" s="1365">
        <v>88790.969131997859</v>
      </c>
      <c r="P61" s="1365">
        <v>134905.60949445661</v>
      </c>
      <c r="Q61" s="1365">
        <v>66895.596270104943</v>
      </c>
      <c r="R61" s="1365">
        <v>149757.86821476149</v>
      </c>
      <c r="S61" s="1365">
        <v>119309.4239474724</v>
      </c>
      <c r="T61" s="1365">
        <v>145290.15706916314</v>
      </c>
      <c r="U61" s="1365">
        <v>117527.18442785856</v>
      </c>
      <c r="V61" s="1365">
        <v>179469.96310027837</v>
      </c>
      <c r="W61" s="1365">
        <v>89223.986832960625</v>
      </c>
      <c r="X61" s="1365">
        <v>200168.26827584935</v>
      </c>
      <c r="Y61" s="1365">
        <v>251818.47129164543</v>
      </c>
      <c r="Z61" s="1365">
        <v>298611.36351330363</v>
      </c>
      <c r="AA61" s="1365">
        <v>240628.00798427069</v>
      </c>
      <c r="AB61" s="1365">
        <v>361142.53704888921</v>
      </c>
      <c r="AC61" s="1365">
        <v>192072.0181921559</v>
      </c>
      <c r="AD61" s="1365">
        <v>421196.37451124797</v>
      </c>
      <c r="AE61" s="1365">
        <v>351741.264302978</v>
      </c>
      <c r="AF61" s="1365">
        <v>411685.38621888653</v>
      </c>
      <c r="AG61" s="1365">
        <v>331584.93610067049</v>
      </c>
      <c r="AH61" s="1365">
        <v>485418.043394104</v>
      </c>
      <c r="AI61" s="1365">
        <v>280558.86686981068</v>
      </c>
      <c r="AJ61" s="1365">
        <v>586774.39284715394</v>
      </c>
      <c r="AK61" s="1365">
        <v>807011.03489817283</v>
      </c>
      <c r="AL61" s="1365">
        <v>886920.23618631158</v>
      </c>
      <c r="AM61" s="1365">
        <v>740693.52149520384</v>
      </c>
      <c r="AN61" s="1365">
        <v>992610.40235740959</v>
      </c>
      <c r="AO61" s="1365">
        <v>714186.13517019758</v>
      </c>
      <c r="AP61" s="1365">
        <v>1322790.9087339246</v>
      </c>
      <c r="AQ61" s="1365">
        <v>2986679.5282947114</v>
      </c>
      <c r="AR61" s="1365">
        <v>3055807.2306277156</v>
      </c>
      <c r="AS61" s="1365">
        <v>2705682.7813265841</v>
      </c>
      <c r="AT61" s="1365">
        <v>3199983.9956371794</v>
      </c>
      <c r="AU61" s="1365">
        <v>2895171.3200954348</v>
      </c>
      <c r="AV61" s="1365">
        <v>4836395.6404680908</v>
      </c>
      <c r="AW61" s="1365">
        <v>10788.557174612284</v>
      </c>
      <c r="AX61" s="1365">
        <v>4775.7775367980112</v>
      </c>
      <c r="AY61" s="1365">
        <v>14557.369806977884</v>
      </c>
      <c r="AZ61" s="1365">
        <v>13899.463141336346</v>
      </c>
      <c r="BA61" s="1365">
        <v>1131.9073969379415</v>
      </c>
      <c r="BB61" s="1365">
        <v>12046.72267562084</v>
      </c>
      <c r="BC61" s="1365">
        <v>21672.725839958348</v>
      </c>
      <c r="BD61" s="1365">
        <v>19398.152262177329</v>
      </c>
      <c r="BE61" s="1365">
        <v>24664.531860938816</v>
      </c>
      <c r="BF61" s="1365">
        <v>31526.172969403458</v>
      </c>
      <c r="BG61" s="1365">
        <v>9785.0217667926827</v>
      </c>
      <c r="BH61" s="1365">
        <v>31484.45265957533</v>
      </c>
      <c r="BI61" s="1365">
        <v>35277.936671640935</v>
      </c>
      <c r="BJ61" s="1365">
        <v>37676.120668901473</v>
      </c>
      <c r="BK61" s="1365">
        <v>37298.48442838998</v>
      </c>
      <c r="BL61" s="1365">
        <v>53559.560254487355</v>
      </c>
      <c r="BM61" s="1365">
        <v>20601.414729111111</v>
      </c>
      <c r="BN61" s="1365">
        <v>55781.615139518442</v>
      </c>
    </row>
    <row r="62" spans="1:66" x14ac:dyDescent="0.2">
      <c r="A62" s="1365">
        <v>1973</v>
      </c>
      <c r="B62" s="1365">
        <v>29170.810898634809</v>
      </c>
      <c r="C62" s="1365">
        <v>32006.520439978718</v>
      </c>
      <c r="D62" s="1365">
        <v>43309.057098352001</v>
      </c>
      <c r="E62" s="1365">
        <v>15738.088837766474</v>
      </c>
      <c r="F62" s="1365">
        <v>44481.903752901831</v>
      </c>
      <c r="G62" s="1365">
        <v>47218.122983220965</v>
      </c>
      <c r="H62" s="1365">
        <v>53275.656625432792</v>
      </c>
      <c r="I62" s="1365">
        <v>48895.818238418287</v>
      </c>
      <c r="J62" s="1365">
        <v>72127.018034720415</v>
      </c>
      <c r="K62" s="1365">
        <v>30212.110850108733</v>
      </c>
      <c r="L62" s="1365">
        <v>76520.713111295481</v>
      </c>
      <c r="M62" s="1365">
        <v>90872.056956668108</v>
      </c>
      <c r="N62" s="1365">
        <v>111952.49969311165</v>
      </c>
      <c r="O62" s="1365">
        <v>90799.89291136156</v>
      </c>
      <c r="P62" s="1365">
        <v>139402.34012091873</v>
      </c>
      <c r="Q62" s="1365">
        <v>66895.532584083267</v>
      </c>
      <c r="R62" s="1365">
        <v>153268.49843841</v>
      </c>
      <c r="S62" s="1365">
        <v>121394.17537390999</v>
      </c>
      <c r="T62" s="1365">
        <v>148372.10510467153</v>
      </c>
      <c r="U62" s="1365">
        <v>119781.366479465</v>
      </c>
      <c r="V62" s="1365">
        <v>185160.54812055206</v>
      </c>
      <c r="W62" s="1365">
        <v>88795.089941726837</v>
      </c>
      <c r="X62" s="1365">
        <v>204205.31312417888</v>
      </c>
      <c r="Y62" s="1365">
        <v>251207.20867446458</v>
      </c>
      <c r="Z62" s="1365">
        <v>300875.0263532488</v>
      </c>
      <c r="AA62" s="1365">
        <v>240549.09773317198</v>
      </c>
      <c r="AB62" s="1365">
        <v>368364.16476876324</v>
      </c>
      <c r="AC62" s="1365">
        <v>186664.75605564195</v>
      </c>
      <c r="AD62" s="1365">
        <v>421749.69459238136</v>
      </c>
      <c r="AE62" s="1365">
        <v>348014.76357639703</v>
      </c>
      <c r="AF62" s="1365">
        <v>411512.98893255315</v>
      </c>
      <c r="AG62" s="1365">
        <v>328182.48399266321</v>
      </c>
      <c r="AH62" s="1365">
        <v>492121.7483961854</v>
      </c>
      <c r="AI62" s="1365">
        <v>269426.42850160011</v>
      </c>
      <c r="AJ62" s="1365">
        <v>581915.95675872476</v>
      </c>
      <c r="AK62" s="1365">
        <v>773262.96489550534</v>
      </c>
      <c r="AL62" s="1365">
        <v>861403.40300142684</v>
      </c>
      <c r="AM62" s="1365">
        <v>709579.5188677574</v>
      </c>
      <c r="AN62" s="1365">
        <v>981833.31425378937</v>
      </c>
      <c r="AO62" s="1365">
        <v>663724.78745996871</v>
      </c>
      <c r="AP62" s="1365">
        <v>1273343.4627814705</v>
      </c>
      <c r="AQ62" s="1365">
        <v>2684728.2950333687</v>
      </c>
      <c r="AR62" s="1365">
        <v>2772623.1606545821</v>
      </c>
      <c r="AS62" s="1365">
        <v>2410313.0971607836</v>
      </c>
      <c r="AT62" s="1365">
        <v>2959188.6018716758</v>
      </c>
      <c r="AU62" s="1365">
        <v>2545149.8945741188</v>
      </c>
      <c r="AV62" s="1365">
        <v>4347951.2003707951</v>
      </c>
      <c r="AW62" s="1365">
        <v>11123.498814048658</v>
      </c>
      <c r="AX62" s="1365">
        <v>5065.9651718368259</v>
      </c>
      <c r="AY62" s="1365">
        <v>15117.222641539145</v>
      </c>
      <c r="AZ62" s="1365">
        <v>14491.096161983591</v>
      </c>
      <c r="BA62" s="1365">
        <v>1264.0668254242112</v>
      </c>
      <c r="BB62" s="1365">
        <v>12443.09439450818</v>
      </c>
      <c r="BC62" s="1365">
        <v>22315.116892186667</v>
      </c>
      <c r="BD62" s="1365">
        <v>19972.845477026272</v>
      </c>
      <c r="BE62" s="1365">
        <v>25473.923498713953</v>
      </c>
      <c r="BF62" s="1365">
        <v>32632.025651400138</v>
      </c>
      <c r="BG62" s="1365">
        <v>10053.928421509052</v>
      </c>
      <c r="BH62" s="1365">
        <v>32394.504343400928</v>
      </c>
      <c r="BI62" s="1365">
        <v>36304.639489859175</v>
      </c>
      <c r="BJ62" s="1365">
        <v>38606.445858513078</v>
      </c>
      <c r="BK62" s="1365">
        <v>38419.799570182462</v>
      </c>
      <c r="BL62" s="1365">
        <v>55308.187513170829</v>
      </c>
      <c r="BM62" s="1365">
        <v>21041.255416615099</v>
      </c>
      <c r="BN62" s="1365">
        <v>57333.766779516853</v>
      </c>
    </row>
    <row r="63" spans="1:66" x14ac:dyDescent="0.2">
      <c r="A63" s="1365">
        <v>1974</v>
      </c>
      <c r="B63" s="1365">
        <v>28810.89176563291</v>
      </c>
      <c r="C63" s="1365">
        <v>31691.748721587184</v>
      </c>
      <c r="D63" s="1365">
        <v>42715.076291151374</v>
      </c>
      <c r="E63" s="1365">
        <v>15620.59132426748</v>
      </c>
      <c r="F63" s="1365">
        <v>43802.418782450513</v>
      </c>
      <c r="G63" s="1365">
        <v>46712.838316312795</v>
      </c>
      <c r="H63" s="1365">
        <v>52549.851391263015</v>
      </c>
      <c r="I63" s="1365">
        <v>48602.1316809165</v>
      </c>
      <c r="J63" s="1365">
        <v>71433.162052140731</v>
      </c>
      <c r="K63" s="1365">
        <v>29918.681004758997</v>
      </c>
      <c r="L63" s="1365">
        <v>75393.677454689241</v>
      </c>
      <c r="M63" s="1365">
        <v>89484.17886831089</v>
      </c>
      <c r="N63" s="1365">
        <v>110367.61206112822</v>
      </c>
      <c r="O63" s="1365">
        <v>89897.339736017471</v>
      </c>
      <c r="P63" s="1365">
        <v>138502.32110007174</v>
      </c>
      <c r="Q63" s="1365">
        <v>64982.748141517848</v>
      </c>
      <c r="R63" s="1365">
        <v>150932.39663526358</v>
      </c>
      <c r="S63" s="1365">
        <v>118923.02609359217</v>
      </c>
      <c r="T63" s="1365">
        <v>146054.31217135026</v>
      </c>
      <c r="U63" s="1365">
        <v>118074.34240391276</v>
      </c>
      <c r="V63" s="1365">
        <v>183805.94094142233</v>
      </c>
      <c r="W63" s="1365">
        <v>85558.547766634641</v>
      </c>
      <c r="X63" s="1365">
        <v>200138.6132845688</v>
      </c>
      <c r="Y63" s="1365">
        <v>243746.02043801392</v>
      </c>
      <c r="Z63" s="1365">
        <v>294134.12986571464</v>
      </c>
      <c r="AA63" s="1365">
        <v>235193.49669280901</v>
      </c>
      <c r="AB63" s="1365">
        <v>365296.41914999532</v>
      </c>
      <c r="AC63" s="1365">
        <v>175197.05519659049</v>
      </c>
      <c r="AD63" s="1365">
        <v>409753.53008206235</v>
      </c>
      <c r="AE63" s="1365">
        <v>336124.97668287781</v>
      </c>
      <c r="AF63" s="1365">
        <v>401757.13536642259</v>
      </c>
      <c r="AG63" s="1365">
        <v>319373.80827927962</v>
      </c>
      <c r="AH63" s="1365">
        <v>487943.84061726654</v>
      </c>
      <c r="AI63" s="1365">
        <v>249739.75757006666</v>
      </c>
      <c r="AJ63" s="1365">
        <v>563472.91560112953</v>
      </c>
      <c r="AK63" s="1365">
        <v>733630.10686471406</v>
      </c>
      <c r="AL63" s="1365">
        <v>830045.45782399224</v>
      </c>
      <c r="AM63" s="1365">
        <v>674972.70684924617</v>
      </c>
      <c r="AN63" s="1365">
        <v>962334.91711725679</v>
      </c>
      <c r="AO63" s="1365">
        <v>609270.93766318064</v>
      </c>
      <c r="AP63" s="1365">
        <v>1208854.2613616921</v>
      </c>
      <c r="AQ63" s="1365">
        <v>2447676.6282624109</v>
      </c>
      <c r="AR63" s="1365">
        <v>2561830.29128632</v>
      </c>
      <c r="AS63" s="1365">
        <v>2185331.8763265219</v>
      </c>
      <c r="AT63" s="1365">
        <v>2786184.0885555213</v>
      </c>
      <c r="AU63" s="1365">
        <v>2271728.5648698076</v>
      </c>
      <c r="AV63" s="1365">
        <v>3950981.3795322278</v>
      </c>
      <c r="AW63" s="1365">
        <v>10908.945214953032</v>
      </c>
      <c r="AX63" s="1365">
        <v>5071.932140002803</v>
      </c>
      <c r="AY63" s="1365">
        <v>14781.365762257867</v>
      </c>
      <c r="AZ63" s="1365">
        <v>13996.990530162013</v>
      </c>
      <c r="BA63" s="1365">
        <v>1322.5016437759643</v>
      </c>
      <c r="BB63" s="1365">
        <v>12211.160110211778</v>
      </c>
      <c r="BC63" s="1365">
        <v>22069.415420890909</v>
      </c>
      <c r="BD63" s="1365">
        <v>19749.033955022318</v>
      </c>
      <c r="BE63" s="1365">
        <v>25224.46083109493</v>
      </c>
      <c r="BF63" s="1365">
        <v>32072.049090160221</v>
      </c>
      <c r="BG63" s="1365">
        <v>10135.907233461883</v>
      </c>
      <c r="BH63" s="1365">
        <v>31899.087909915725</v>
      </c>
      <c r="BI63" s="1365">
        <v>36020.003178313258</v>
      </c>
      <c r="BJ63" s="1365">
        <v>38095.411223796706</v>
      </c>
      <c r="BK63" s="1365">
        <v>38278.329667141254</v>
      </c>
      <c r="BL63" s="1365">
        <v>54665.872290157982</v>
      </c>
      <c r="BM63" s="1365">
        <v>21152.664220569284</v>
      </c>
      <c r="BN63" s="1365">
        <v>56508.997659545661</v>
      </c>
    </row>
    <row r="64" spans="1:66" x14ac:dyDescent="0.2">
      <c r="A64" s="1365">
        <v>1975</v>
      </c>
      <c r="B64" s="1365">
        <v>27406.839345269073</v>
      </c>
      <c r="C64" s="1365">
        <v>29908.881835863973</v>
      </c>
      <c r="D64" s="1365">
        <v>39874.591842711809</v>
      </c>
      <c r="E64" s="1365">
        <v>15419.099216615288</v>
      </c>
      <c r="F64" s="1365">
        <v>41437.865900174314</v>
      </c>
      <c r="G64" s="1365">
        <v>44637.803667937907</v>
      </c>
      <c r="H64" s="1365">
        <v>49947.41514355308</v>
      </c>
      <c r="I64" s="1365">
        <v>46361.883179325559</v>
      </c>
      <c r="J64" s="1365">
        <v>67246.251855203256</v>
      </c>
      <c r="K64" s="1365">
        <v>29409.740237957147</v>
      </c>
      <c r="L64" s="1365">
        <v>71499.592011062894</v>
      </c>
      <c r="M64" s="1365">
        <v>85157.321726899812</v>
      </c>
      <c r="N64" s="1365">
        <v>104874.95800792087</v>
      </c>
      <c r="O64" s="1365">
        <v>85395.22906595598</v>
      </c>
      <c r="P64" s="1365">
        <v>130504.25091741179</v>
      </c>
      <c r="Q64" s="1365">
        <v>62947.597177589843</v>
      </c>
      <c r="R64" s="1365">
        <v>143379.5660672267</v>
      </c>
      <c r="S64" s="1365">
        <v>112469.63396381283</v>
      </c>
      <c r="T64" s="1365">
        <v>138278.3635679757</v>
      </c>
      <c r="U64" s="1365">
        <v>111447.14993752848</v>
      </c>
      <c r="V64" s="1365">
        <v>172759.28519062759</v>
      </c>
      <c r="W64" s="1365">
        <v>82201.156073443766</v>
      </c>
      <c r="X64" s="1365">
        <v>189157.85257525044</v>
      </c>
      <c r="Y64" s="1365">
        <v>228127.49519144511</v>
      </c>
      <c r="Z64" s="1365">
        <v>276237.29949593055</v>
      </c>
      <c r="AA64" s="1365">
        <v>219563.57701662538</v>
      </c>
      <c r="AB64" s="1365">
        <v>342266.26873034547</v>
      </c>
      <c r="AC64" s="1365">
        <v>164756.49842453835</v>
      </c>
      <c r="AD64" s="1365">
        <v>382522.16382537485</v>
      </c>
      <c r="AE64" s="1365">
        <v>312388.19258240744</v>
      </c>
      <c r="AF64" s="1365">
        <v>376556.40397579566</v>
      </c>
      <c r="AG64" s="1365">
        <v>296711.51144343812</v>
      </c>
      <c r="AH64" s="1365">
        <v>456560.11721813417</v>
      </c>
      <c r="AI64" s="1365">
        <v>232908.84017632558</v>
      </c>
      <c r="AJ64" s="1365">
        <v>522809.54944632464</v>
      </c>
      <c r="AK64" s="1365">
        <v>672617.74064868188</v>
      </c>
      <c r="AL64" s="1365">
        <v>770432.58191216644</v>
      </c>
      <c r="AM64" s="1365">
        <v>617671.14696965786</v>
      </c>
      <c r="AN64" s="1365">
        <v>894606.88641724526</v>
      </c>
      <c r="AO64" s="1365">
        <v>556492.46240078437</v>
      </c>
      <c r="AP64" s="1365">
        <v>1106229.455313511</v>
      </c>
      <c r="AQ64" s="1365">
        <v>2253576.1441712123</v>
      </c>
      <c r="AR64" s="1365">
        <v>2377441.950563889</v>
      </c>
      <c r="AS64" s="1365">
        <v>1994083.4330489032</v>
      </c>
      <c r="AT64" s="1365">
        <v>2596045.0817392194</v>
      </c>
      <c r="AU64" s="1365">
        <v>2082329.3354215848</v>
      </c>
      <c r="AV64" s="1365">
        <v>3629690.7290267772</v>
      </c>
      <c r="AW64" s="1365">
        <v>10175.875022600234</v>
      </c>
      <c r="AX64" s="1365">
        <v>4866.2635469850675</v>
      </c>
      <c r="AY64" s="1365">
        <v>13455.880492402395</v>
      </c>
      <c r="AZ64" s="1365">
        <v>12502.931830220363</v>
      </c>
      <c r="BA64" s="1365">
        <v>1428.45819527343</v>
      </c>
      <c r="BB64" s="1365">
        <v>11376.139789285728</v>
      </c>
      <c r="BC64" s="1365">
        <v>20990.119080643435</v>
      </c>
      <c r="BD64" s="1365">
        <v>18799.27060497443</v>
      </c>
      <c r="BE64" s="1365">
        <v>23743.732143631532</v>
      </c>
      <c r="BF64" s="1365">
        <v>29804.629723300692</v>
      </c>
      <c r="BG64" s="1365">
        <v>10138.154998729227</v>
      </c>
      <c r="BH64" s="1365">
        <v>30111.010326057381</v>
      </c>
      <c r="BI64" s="1365">
        <v>34507.92415319744</v>
      </c>
      <c r="BJ64" s="1365">
        <v>36215.529427461137</v>
      </c>
      <c r="BK64" s="1365">
        <v>36603.546707667949</v>
      </c>
      <c r="BL64" s="1365">
        <v>51431.752089651098</v>
      </c>
      <c r="BM64" s="1365">
        <v>21025.276003048974</v>
      </c>
      <c r="BN64" s="1365">
        <v>53529.598497021943</v>
      </c>
    </row>
    <row r="65" spans="1:66" x14ac:dyDescent="0.2">
      <c r="A65" s="1365">
        <v>1976</v>
      </c>
      <c r="B65" s="1365">
        <v>28429.16385873111</v>
      </c>
      <c r="C65" s="1365">
        <v>31040.464484084252</v>
      </c>
      <c r="D65" s="1365">
        <v>41092.653159965754</v>
      </c>
      <c r="E65" s="1365">
        <v>16363.786550231651</v>
      </c>
      <c r="F65" s="1365">
        <v>42787.926596379235</v>
      </c>
      <c r="G65" s="1365">
        <v>46292.509979839429</v>
      </c>
      <c r="H65" s="1365">
        <v>51608.074891196899</v>
      </c>
      <c r="I65" s="1365">
        <v>48187.903665315964</v>
      </c>
      <c r="J65" s="1365">
        <v>69394.828068044895</v>
      </c>
      <c r="K65" s="1365">
        <v>30991.237198655821</v>
      </c>
      <c r="L65" s="1365">
        <v>73798.515758539783</v>
      </c>
      <c r="M65" s="1365">
        <v>88216.294958918137</v>
      </c>
      <c r="N65" s="1365">
        <v>108290.89348018973</v>
      </c>
      <c r="O65" s="1365">
        <v>88688.541545565153</v>
      </c>
      <c r="P65" s="1365">
        <v>134872.12297363757</v>
      </c>
      <c r="Q65" s="1365">
        <v>65524.907645585481</v>
      </c>
      <c r="R65" s="1365">
        <v>148253.908228557</v>
      </c>
      <c r="S65" s="1365">
        <v>116428.35046725052</v>
      </c>
      <c r="T65" s="1365">
        <v>142766.56165725307</v>
      </c>
      <c r="U65" s="1365">
        <v>115711.21997704559</v>
      </c>
      <c r="V65" s="1365">
        <v>178409.11521459126</v>
      </c>
      <c r="W65" s="1365">
        <v>85492.238874577524</v>
      </c>
      <c r="X65" s="1365">
        <v>195424.43965221997</v>
      </c>
      <c r="Y65" s="1365">
        <v>236096.33638911482</v>
      </c>
      <c r="Z65" s="1365">
        <v>285008.4482960208</v>
      </c>
      <c r="AA65" s="1365">
        <v>227811.93137135601</v>
      </c>
      <c r="AB65" s="1365">
        <v>353753.71619751345</v>
      </c>
      <c r="AC65" s="1365">
        <v>171439.93152038599</v>
      </c>
      <c r="AD65" s="1365">
        <v>394494.53073307243</v>
      </c>
      <c r="AE65" s="1365">
        <v>323809.76744236605</v>
      </c>
      <c r="AF65" s="1365">
        <v>389073.2457731964</v>
      </c>
      <c r="AG65" s="1365">
        <v>308153.24026823463</v>
      </c>
      <c r="AH65" s="1365">
        <v>473228.4309394497</v>
      </c>
      <c r="AI65" s="1365">
        <v>242279.2301842779</v>
      </c>
      <c r="AJ65" s="1365">
        <v>539356.68217172031</v>
      </c>
      <c r="AK65" s="1365">
        <v>700549.1792234634</v>
      </c>
      <c r="AL65" s="1365">
        <v>801457.12985472486</v>
      </c>
      <c r="AM65" s="1365">
        <v>644988.0661912089</v>
      </c>
      <c r="AN65" s="1365">
        <v>935221.19645101822</v>
      </c>
      <c r="AO65" s="1365">
        <v>578022.27061480749</v>
      </c>
      <c r="AP65" s="1365">
        <v>1149073.1111074011</v>
      </c>
      <c r="AQ65" s="1365">
        <v>2364477.6686815242</v>
      </c>
      <c r="AR65" s="1365">
        <v>2496781.1838318123</v>
      </c>
      <c r="AS65" s="1365">
        <v>2093517.3006493703</v>
      </c>
      <c r="AT65" s="1365">
        <v>2728294.4786330434</v>
      </c>
      <c r="AU65" s="1365">
        <v>2184374.3023947203</v>
      </c>
      <c r="AV65" s="1365">
        <v>3803713.8780159284</v>
      </c>
      <c r="AW65" s="1365">
        <v>10565.817737622783</v>
      </c>
      <c r="AX65" s="1365">
        <v>5250.2528262653223</v>
      </c>
      <c r="AY65" s="1365">
        <v>13893.025302852537</v>
      </c>
      <c r="AZ65" s="1365">
        <v>12790.478251886612</v>
      </c>
      <c r="BA65" s="1365">
        <v>1736.3359018074809</v>
      </c>
      <c r="BB65" s="1365">
        <v>11777.337434218685</v>
      </c>
      <c r="BC65" s="1365">
        <v>21786.149292043661</v>
      </c>
      <c r="BD65" s="1365">
        <v>19555.638345235704</v>
      </c>
      <c r="BE65" s="1365">
        <v>24635.122588364149</v>
      </c>
      <c r="BF65" s="1365">
        <v>30672.712069557776</v>
      </c>
      <c r="BG65" s="1365">
        <v>10901.439761859003</v>
      </c>
      <c r="BH65" s="1365">
        <v>31069.484192803935</v>
      </c>
      <c r="BI65" s="1365">
        <v>35811.563735069758</v>
      </c>
      <c r="BJ65" s="1365">
        <v>37437.370243948688</v>
      </c>
      <c r="BK65" s="1365">
        <v>38062.744195253668</v>
      </c>
      <c r="BL65" s="1365">
        <v>53025.504341646731</v>
      </c>
      <c r="BM65" s="1365">
        <v>22357.819586923408</v>
      </c>
      <c r="BN65" s="1365">
        <v>55184.667641035492</v>
      </c>
    </row>
    <row r="66" spans="1:66" x14ac:dyDescent="0.2">
      <c r="A66" s="1365">
        <v>1977</v>
      </c>
      <c r="B66" s="1365">
        <v>29063.635753711424</v>
      </c>
      <c r="C66" s="1365">
        <v>31684.269449887055</v>
      </c>
      <c r="D66" s="1365">
        <v>41752.367387639344</v>
      </c>
      <c r="E66" s="1365">
        <v>16988.077766837614</v>
      </c>
      <c r="F66" s="1365">
        <v>43252.457849380015</v>
      </c>
      <c r="G66" s="1365">
        <v>47303.166464130234</v>
      </c>
      <c r="H66" s="1365">
        <v>52545.209503333353</v>
      </c>
      <c r="I66" s="1365">
        <v>49208.106389960718</v>
      </c>
      <c r="J66" s="1365">
        <v>70527.044581988259</v>
      </c>
      <c r="K66" s="1365">
        <v>31946.368060875408</v>
      </c>
      <c r="L66" s="1365">
        <v>74632.808158883723</v>
      </c>
      <c r="M66" s="1365">
        <v>90176.395614057066</v>
      </c>
      <c r="N66" s="1365">
        <v>110212.99748983915</v>
      </c>
      <c r="O66" s="1365">
        <v>90635.021367271387</v>
      </c>
      <c r="P66" s="1365">
        <v>137296.14473838947</v>
      </c>
      <c r="Q66" s="1365">
        <v>67047.002055878125</v>
      </c>
      <c r="R66" s="1365">
        <v>150443.83710206093</v>
      </c>
      <c r="S66" s="1365">
        <v>119162.76195450593</v>
      </c>
      <c r="T66" s="1365">
        <v>145376.55844406658</v>
      </c>
      <c r="U66" s="1365">
        <v>118451.92383019594</v>
      </c>
      <c r="V66" s="1365">
        <v>181995.49229377063</v>
      </c>
      <c r="W66" s="1365">
        <v>87484.004005871742</v>
      </c>
      <c r="X66" s="1365">
        <v>198398.56219802442</v>
      </c>
      <c r="Y66" s="1365">
        <v>242601.59368421111</v>
      </c>
      <c r="Z66" s="1365">
        <v>291813.93491973245</v>
      </c>
      <c r="AA66" s="1365">
        <v>234249.99761090364</v>
      </c>
      <c r="AB66" s="1365">
        <v>363461.15389339923</v>
      </c>
      <c r="AC66" s="1365">
        <v>175126.8067670379</v>
      </c>
      <c r="AD66" s="1365">
        <v>401822.63519458316</v>
      </c>
      <c r="AE66" s="1365">
        <v>333508.99991329585</v>
      </c>
      <c r="AF66" s="1365">
        <v>399532.86661619693</v>
      </c>
      <c r="AG66" s="1365">
        <v>317583.61640475318</v>
      </c>
      <c r="AH66" s="1365">
        <v>487833.53124389396</v>
      </c>
      <c r="AI66" s="1365">
        <v>247529.44822606212</v>
      </c>
      <c r="AJ66" s="1365">
        <v>550761.25781362958</v>
      </c>
      <c r="AK66" s="1365">
        <v>724709.00160505413</v>
      </c>
      <c r="AL66" s="1365">
        <v>829722.75319276331</v>
      </c>
      <c r="AM66" s="1365">
        <v>667975.63583934668</v>
      </c>
      <c r="AN66" s="1365">
        <v>973504.70091575349</v>
      </c>
      <c r="AO66" s="1365">
        <v>591633.89023137186</v>
      </c>
      <c r="AP66" s="1365">
        <v>1180157.2488517489</v>
      </c>
      <c r="AQ66" s="1365">
        <v>2448600.5761906244</v>
      </c>
      <c r="AR66" s="1365">
        <v>2589195.8504470419</v>
      </c>
      <c r="AS66" s="1365">
        <v>2175021.865319246</v>
      </c>
      <c r="AT66" s="1365">
        <v>2854900.8948192527</v>
      </c>
      <c r="AU66" s="1365">
        <v>2239928.600611574</v>
      </c>
      <c r="AV66" s="1365">
        <v>3910441.3451972702</v>
      </c>
      <c r="AW66" s="1365">
        <v>10824.105043292609</v>
      </c>
      <c r="AX66" s="1365">
        <v>5582.062004089491</v>
      </c>
      <c r="AY66" s="1365">
        <v>14160.432509813389</v>
      </c>
      <c r="AZ66" s="1365">
        <v>12977.690193290435</v>
      </c>
      <c r="BA66" s="1365">
        <v>2029.7874727998201</v>
      </c>
      <c r="BB66" s="1365">
        <v>11872.107539876302</v>
      </c>
      <c r="BC66" s="1365">
        <v>22273.329102561907</v>
      </c>
      <c r="BD66" s="1365">
        <v>20047.040005252784</v>
      </c>
      <c r="BE66" s="1365">
        <v>25134.185903511014</v>
      </c>
      <c r="BF66" s="1365">
        <v>31136.392126444887</v>
      </c>
      <c r="BG66" s="1365">
        <v>11425.975068055337</v>
      </c>
      <c r="BH66" s="1365">
        <v>31342.304599082134</v>
      </c>
      <c r="BI66" s="1365">
        <v>36584.859176648526</v>
      </c>
      <c r="BJ66" s="1365">
        <v>38128.262506706895</v>
      </c>
      <c r="BK66" s="1365">
        <v>38851.377645633045</v>
      </c>
      <c r="BL66" s="1365">
        <v>53834.769542887952</v>
      </c>
      <c r="BM66" s="1365">
        <v>23171.209562124728</v>
      </c>
      <c r="BN66" s="1365">
        <v>55680.050923089417</v>
      </c>
    </row>
    <row r="67" spans="1:66" x14ac:dyDescent="0.2">
      <c r="A67" s="1365">
        <v>1978</v>
      </c>
      <c r="B67" s="1365">
        <v>29880.741853960531</v>
      </c>
      <c r="C67" s="1365">
        <v>32723.000394590232</v>
      </c>
      <c r="D67" s="1365">
        <v>42686.819785217267</v>
      </c>
      <c r="E67" s="1365">
        <v>17673.649467662777</v>
      </c>
      <c r="F67" s="1365">
        <v>44189.970579261208</v>
      </c>
      <c r="G67" s="1365">
        <v>48601.529574039996</v>
      </c>
      <c r="H67" s="1365">
        <v>53777.408368532902</v>
      </c>
      <c r="I67" s="1365">
        <v>50740.198488603135</v>
      </c>
      <c r="J67" s="1365">
        <v>72011.656155729812</v>
      </c>
      <c r="K67" s="1365">
        <v>32994.706209736418</v>
      </c>
      <c r="L67" s="1365">
        <v>76232.942267881299</v>
      </c>
      <c r="M67" s="1365">
        <v>93241.372201630293</v>
      </c>
      <c r="N67" s="1365">
        <v>113098.80085849356</v>
      </c>
      <c r="O67" s="1365">
        <v>94003.844046494196</v>
      </c>
      <c r="P67" s="1365">
        <v>141053.64131203928</v>
      </c>
      <c r="Q67" s="1365">
        <v>69120.064207441857</v>
      </c>
      <c r="R67" s="1365">
        <v>154776.17122776949</v>
      </c>
      <c r="S67" s="1365">
        <v>123857.56970950437</v>
      </c>
      <c r="T67" s="1365">
        <v>149853.75805392629</v>
      </c>
      <c r="U67" s="1365">
        <v>123445.95968705702</v>
      </c>
      <c r="V67" s="1365">
        <v>188076.7911045347</v>
      </c>
      <c r="W67" s="1365">
        <v>90553.162695338193</v>
      </c>
      <c r="X67" s="1365">
        <v>204968.53770219517</v>
      </c>
      <c r="Y67" s="1365">
        <v>256388.8952984171</v>
      </c>
      <c r="Z67" s="1365">
        <v>306436.82036265288</v>
      </c>
      <c r="AA67" s="1365">
        <v>247756.66076973226</v>
      </c>
      <c r="AB67" s="1365">
        <v>382545.54386883957</v>
      </c>
      <c r="AC67" s="1365">
        <v>184472.11840536579</v>
      </c>
      <c r="AD67" s="1365">
        <v>421980.80451964255</v>
      </c>
      <c r="AE67" s="1365">
        <v>356571.50599916122</v>
      </c>
      <c r="AF67" s="1365">
        <v>423677.80647558649</v>
      </c>
      <c r="AG67" s="1365">
        <v>339487.10950288858</v>
      </c>
      <c r="AH67" s="1365">
        <v>517782.07102715183</v>
      </c>
      <c r="AI67" s="1365">
        <v>263409.75582425023</v>
      </c>
      <c r="AJ67" s="1365">
        <v>584567.06408619846</v>
      </c>
      <c r="AK67" s="1365">
        <v>799432.21285169758</v>
      </c>
      <c r="AL67" s="1365">
        <v>906095.75074574095</v>
      </c>
      <c r="AM67" s="1365">
        <v>735067.46531289036</v>
      </c>
      <c r="AN67" s="1365">
        <v>1062109.8685423872</v>
      </c>
      <c r="AO67" s="1365">
        <v>649960.55235401937</v>
      </c>
      <c r="AP67" s="1365">
        <v>1292383.2347401434</v>
      </c>
      <c r="AQ67" s="1365">
        <v>2823868.570352125</v>
      </c>
      <c r="AR67" s="1365">
        <v>2969171.7843925622</v>
      </c>
      <c r="AS67" s="1365">
        <v>2484658.1895464612</v>
      </c>
      <c r="AT67" s="1365">
        <v>3256893.544322602</v>
      </c>
      <c r="AU67" s="1365">
        <v>2581126.391403025</v>
      </c>
      <c r="AV67" s="1365">
        <v>4478832.3472116161</v>
      </c>
      <c r="AW67" s="1365">
        <v>11159.954133881067</v>
      </c>
      <c r="AX67" s="1365">
        <v>5984.0753393881605</v>
      </c>
      <c r="AY67" s="1365">
        <v>14705.802300577328</v>
      </c>
      <c r="AZ67" s="1365">
        <v>13361.983414704715</v>
      </c>
      <c r="BA67" s="1365">
        <v>2352.5927255891352</v>
      </c>
      <c r="BB67" s="1365">
        <v>12146.998890641116</v>
      </c>
      <c r="BC67" s="1365">
        <v>22840.671815330552</v>
      </c>
      <c r="BD67" s="1365">
        <v>20634.290853456856</v>
      </c>
      <c r="BE67" s="1365">
        <v>25914.017766600904</v>
      </c>
      <c r="BF67" s="1365">
        <v>31757.172948903713</v>
      </c>
      <c r="BG67" s="1365">
        <v>11957.381163242879</v>
      </c>
      <c r="BH67" s="1365">
        <v>31902.614951649171</v>
      </c>
      <c r="BI67" s="1365">
        <v>37441.568917142409</v>
      </c>
      <c r="BJ67" s="1365">
        <v>38947.060246042725</v>
      </c>
      <c r="BK67" s="1365">
        <v>39924.287099130372</v>
      </c>
      <c r="BL67" s="1365">
        <v>54751.159866652466</v>
      </c>
      <c r="BM67" s="1365">
        <v>23963.366710310063</v>
      </c>
      <c r="BN67" s="1365">
        <v>56597.135027909244</v>
      </c>
    </row>
    <row r="68" spans="1:66" x14ac:dyDescent="0.2">
      <c r="A68" s="1365">
        <v>1979</v>
      </c>
      <c r="B68" s="1365">
        <v>30750.131015154315</v>
      </c>
      <c r="C68" s="1365">
        <v>33557.635005894612</v>
      </c>
      <c r="D68" s="1365">
        <v>43544.060301970116</v>
      </c>
      <c r="E68" s="1365">
        <v>18658.21329154358</v>
      </c>
      <c r="F68" s="1365">
        <v>45279.360387881818</v>
      </c>
      <c r="G68" s="1365">
        <v>50019.113358726761</v>
      </c>
      <c r="H68" s="1365">
        <v>55169.108395450909</v>
      </c>
      <c r="I68" s="1365">
        <v>51969.108342417727</v>
      </c>
      <c r="J68" s="1365">
        <v>73410.976801437253</v>
      </c>
      <c r="K68" s="1365">
        <v>34669.334298948314</v>
      </c>
      <c r="L68" s="1365">
        <v>78001.523451320289</v>
      </c>
      <c r="M68" s="1365">
        <v>97701.578594342936</v>
      </c>
      <c r="N68" s="1365">
        <v>117367.2136425943</v>
      </c>
      <c r="O68" s="1365">
        <v>97734.438547220852</v>
      </c>
      <c r="P68" s="1365">
        <v>146066.27650094411</v>
      </c>
      <c r="Q68" s="1365">
        <v>73368.906442060004</v>
      </c>
      <c r="R68" s="1365">
        <v>160863.83444839998</v>
      </c>
      <c r="S68" s="1365">
        <v>131793.69096923425</v>
      </c>
      <c r="T68" s="1365">
        <v>157477.11534626345</v>
      </c>
      <c r="U68" s="1365">
        <v>130097.49753333926</v>
      </c>
      <c r="V68" s="1365">
        <v>196623.27216918557</v>
      </c>
      <c r="W68" s="1365">
        <v>97781.491302558919</v>
      </c>
      <c r="X68" s="1365">
        <v>215740.05559834783</v>
      </c>
      <c r="Y68" s="1365">
        <v>285963.71601689211</v>
      </c>
      <c r="Z68" s="1365">
        <v>335251.77307240991</v>
      </c>
      <c r="AA68" s="1365">
        <v>272406.02558393625</v>
      </c>
      <c r="AB68" s="1365">
        <v>414740.02534367022</v>
      </c>
      <c r="AC68" s="1365">
        <v>212449.79111777662</v>
      </c>
      <c r="AD68" s="1365">
        <v>465454.436085188</v>
      </c>
      <c r="AE68" s="1365">
        <v>409289.79742244491</v>
      </c>
      <c r="AF68" s="1365">
        <v>475138.89714799536</v>
      </c>
      <c r="AG68" s="1365">
        <v>383289.98422527697</v>
      </c>
      <c r="AH68" s="1365">
        <v>574096.07538591721</v>
      </c>
      <c r="AI68" s="1365">
        <v>313338.20415980159</v>
      </c>
      <c r="AJ68" s="1365">
        <v>662100.77777323266</v>
      </c>
      <c r="AK68" s="1365">
        <v>997127.56432923186</v>
      </c>
      <c r="AL68" s="1365">
        <v>1099577.614455055</v>
      </c>
      <c r="AM68" s="1365">
        <v>897639.67782499571</v>
      </c>
      <c r="AN68" s="1365">
        <v>1262146.8611430028</v>
      </c>
      <c r="AO68" s="1365">
        <v>844556.94075083302</v>
      </c>
      <c r="AP68" s="1365">
        <v>1590876.8756772152</v>
      </c>
      <c r="AQ68" s="1365">
        <v>4018618.3801605953</v>
      </c>
      <c r="AR68" s="1365">
        <v>4146125.789543218</v>
      </c>
      <c r="AS68" s="1365">
        <v>3412095.9899074426</v>
      </c>
      <c r="AT68" s="1365">
        <v>4327850.2410157155</v>
      </c>
      <c r="AU68" s="1365">
        <v>3881402.5718316054</v>
      </c>
      <c r="AV68" s="1365">
        <v>6292230.1833524173</v>
      </c>
      <c r="AW68" s="1365">
        <v>11481.148671581866</v>
      </c>
      <c r="AX68" s="1365">
        <v>6331.1536348577165</v>
      </c>
      <c r="AY68" s="1365">
        <v>15146.161669371491</v>
      </c>
      <c r="AZ68" s="1365">
        <v>13677.143802502975</v>
      </c>
      <c r="BA68" s="1365">
        <v>2647.0922841388451</v>
      </c>
      <c r="BB68" s="1365">
        <v>12557.197324443339</v>
      </c>
      <c r="BC68" s="1365">
        <v>23311.081284133354</v>
      </c>
      <c r="BD68" s="1365">
        <v>21126.010723216536</v>
      </c>
      <c r="BE68" s="1365">
        <v>26426.879056858354</v>
      </c>
      <c r="BF68" s="1365">
        <v>32152.702946528563</v>
      </c>
      <c r="BG68" s="1365">
        <v>12579.247385930641</v>
      </c>
      <c r="BH68" s="1365">
        <v>32436.641047824247</v>
      </c>
      <c r="BI68" s="1365">
        <v>38098.497049822712</v>
      </c>
      <c r="BJ68" s="1365">
        <v>39619.58208366506</v>
      </c>
      <c r="BK68" s="1365">
        <v>40527.77579121694</v>
      </c>
      <c r="BL68" s="1365">
        <v>55247.151876560558</v>
      </c>
      <c r="BM68" s="1365">
        <v>24994.441263170393</v>
      </c>
      <c r="BN68" s="1365">
        <v>57285.945702050361</v>
      </c>
    </row>
    <row r="69" spans="1:66" x14ac:dyDescent="0.2">
      <c r="A69" s="1365">
        <v>1980</v>
      </c>
      <c r="B69" s="1365">
        <v>30440.689902705424</v>
      </c>
      <c r="C69" s="1365">
        <v>33070.255868796899</v>
      </c>
      <c r="D69" s="1365">
        <v>42713.551703568628</v>
      </c>
      <c r="E69" s="1365">
        <v>18909.775367199822</v>
      </c>
      <c r="F69" s="1365">
        <v>44578.523241879957</v>
      </c>
      <c r="G69" s="1365">
        <v>50040.87789917826</v>
      </c>
      <c r="H69" s="1365">
        <v>54814.781007411912</v>
      </c>
      <c r="I69" s="1365">
        <v>51891.004410965819</v>
      </c>
      <c r="J69" s="1365">
        <v>72613.294525415171</v>
      </c>
      <c r="K69" s="1365">
        <v>35273.329344701851</v>
      </c>
      <c r="L69" s="1365">
        <v>77441.556464743146</v>
      </c>
      <c r="M69" s="1365">
        <v>98146.146935228928</v>
      </c>
      <c r="N69" s="1365">
        <v>117012.4546736359</v>
      </c>
      <c r="O69" s="1365">
        <v>97994.055289618889</v>
      </c>
      <c r="P69" s="1365">
        <v>145469.41693407</v>
      </c>
      <c r="Q69" s="1365">
        <v>74510.560722102047</v>
      </c>
      <c r="R69" s="1365">
        <v>160707.94460179991</v>
      </c>
      <c r="S69" s="1365">
        <v>132224.24832711468</v>
      </c>
      <c r="T69" s="1365">
        <v>156937.76227174819</v>
      </c>
      <c r="U69" s="1365">
        <v>130396.22056202921</v>
      </c>
      <c r="V69" s="1365">
        <v>196455.50733986709</v>
      </c>
      <c r="W69" s="1365">
        <v>98907.93139198923</v>
      </c>
      <c r="X69" s="1365">
        <v>215254.83279133044</v>
      </c>
      <c r="Y69" s="1365">
        <v>286001.63198242371</v>
      </c>
      <c r="Z69" s="1365">
        <v>334904.69556020404</v>
      </c>
      <c r="AA69" s="1365">
        <v>273914.24201359256</v>
      </c>
      <c r="AB69" s="1365">
        <v>417218.98221259628</v>
      </c>
      <c r="AC69" s="1365">
        <v>212568.15489980119</v>
      </c>
      <c r="AD69" s="1365">
        <v>462829.72173985711</v>
      </c>
      <c r="AE69" s="1365">
        <v>408208.30610398942</v>
      </c>
      <c r="AF69" s="1365">
        <v>473841.37705315847</v>
      </c>
      <c r="AG69" s="1365">
        <v>386392.71336993715</v>
      </c>
      <c r="AH69" s="1365">
        <v>578616.18367686425</v>
      </c>
      <c r="AI69" s="1365">
        <v>311197.81399438373</v>
      </c>
      <c r="AJ69" s="1365">
        <v>657597.88865925535</v>
      </c>
      <c r="AK69" s="1365">
        <v>977810.08965460432</v>
      </c>
      <c r="AL69" s="1365">
        <v>1081508.7514269869</v>
      </c>
      <c r="AM69" s="1365">
        <v>903419.86706585018</v>
      </c>
      <c r="AN69" s="1365">
        <v>1271803.2097450707</v>
      </c>
      <c r="AO69" s="1365">
        <v>808629.4672858984</v>
      </c>
      <c r="AP69" s="1365">
        <v>1555728.9471851995</v>
      </c>
      <c r="AQ69" s="1365">
        <v>3674623.9460632913</v>
      </c>
      <c r="AR69" s="1365">
        <v>3824294.6224396327</v>
      </c>
      <c r="AS69" s="1365">
        <v>3330702.9184945943</v>
      </c>
      <c r="AT69" s="1365">
        <v>4278024.6056028688</v>
      </c>
      <c r="AU69" s="1365">
        <v>3296849.8240033039</v>
      </c>
      <c r="AV69" s="1365">
        <v>5789307.3319298346</v>
      </c>
      <c r="AW69" s="1365">
        <v>10840.501906232586</v>
      </c>
      <c r="AX69" s="1365">
        <v>6066.5987979989395</v>
      </c>
      <c r="AY69" s="1365">
        <v>14249.507326627976</v>
      </c>
      <c r="AZ69" s="1365">
        <v>12813.808881722089</v>
      </c>
      <c r="BA69" s="1365">
        <v>2546.2213896977964</v>
      </c>
      <c r="BB69" s="1365">
        <v>11715.490019016774</v>
      </c>
      <c r="BC69" s="1365">
        <v>22917.861343536148</v>
      </c>
      <c r="BD69" s="1365">
        <v>20821.604928157594</v>
      </c>
      <c r="BE69" s="1365">
        <v>25856.500377594453</v>
      </c>
      <c r="BF69" s="1365">
        <v>31296.233344624026</v>
      </c>
      <c r="BG69" s="1365">
        <v>12731.91032776624</v>
      </c>
      <c r="BH69" s="1365">
        <v>31675.254201888853</v>
      </c>
      <c r="BI69" s="1365">
        <v>38014.560640165597</v>
      </c>
      <c r="BJ69" s="1365">
        <v>39265.362590855912</v>
      </c>
      <c r="BK69" s="1365">
        <v>40365.241691302559</v>
      </c>
      <c r="BL69" s="1365">
        <v>54399.263923251456</v>
      </c>
      <c r="BM69" s="1365">
        <v>25464.021500351795</v>
      </c>
      <c r="BN69" s="1365">
        <v>56624.959430478943</v>
      </c>
    </row>
    <row r="70" spans="1:66" x14ac:dyDescent="0.2">
      <c r="A70" s="1365">
        <v>1981</v>
      </c>
      <c r="B70" s="1365">
        <v>30139.306471373864</v>
      </c>
      <c r="C70" s="1365">
        <v>32542.493444769734</v>
      </c>
      <c r="D70" s="1365">
        <v>41975.387460638573</v>
      </c>
      <c r="E70" s="1365">
        <v>19044.35459458498</v>
      </c>
      <c r="F70" s="1365">
        <v>43956.173221184763</v>
      </c>
      <c r="G70" s="1365">
        <v>49788.311203216152</v>
      </c>
      <c r="H70" s="1365">
        <v>54428.813607381839</v>
      </c>
      <c r="I70" s="1365">
        <v>51488.09079195057</v>
      </c>
      <c r="J70" s="1365">
        <v>71743.337513151913</v>
      </c>
      <c r="K70" s="1365">
        <v>35611.017998828436</v>
      </c>
      <c r="L70" s="1365">
        <v>76564.191301192172</v>
      </c>
      <c r="M70" s="1365">
        <v>97235.099526859733</v>
      </c>
      <c r="N70" s="1365">
        <v>116096.49888724396</v>
      </c>
      <c r="O70" s="1365">
        <v>96620.303420320022</v>
      </c>
      <c r="P70" s="1365">
        <v>143492.3418933572</v>
      </c>
      <c r="Q70" s="1365">
        <v>75545.633425811058</v>
      </c>
      <c r="R70" s="1365">
        <v>158507.21588428278</v>
      </c>
      <c r="S70" s="1365">
        <v>130291.92587948567</v>
      </c>
      <c r="T70" s="1365">
        <v>155352.0494287539</v>
      </c>
      <c r="U70" s="1365">
        <v>127788.94601212213</v>
      </c>
      <c r="V70" s="1365">
        <v>192656.27906054162</v>
      </c>
      <c r="W70" s="1365">
        <v>100300.33079617051</v>
      </c>
      <c r="X70" s="1365">
        <v>211076.38778377912</v>
      </c>
      <c r="Y70" s="1365">
        <v>281024.12660528993</v>
      </c>
      <c r="Z70" s="1365">
        <v>328854.81652096397</v>
      </c>
      <c r="AA70" s="1365">
        <v>267971.72448441543</v>
      </c>
      <c r="AB70" s="1365">
        <v>407664.65830289968</v>
      </c>
      <c r="AC70" s="1365">
        <v>215040.53942875704</v>
      </c>
      <c r="AD70" s="1365">
        <v>451309.88154548686</v>
      </c>
      <c r="AE70" s="1365">
        <v>403746.13056320453</v>
      </c>
      <c r="AF70" s="1365">
        <v>467720.91169557959</v>
      </c>
      <c r="AG70" s="1365">
        <v>380480.19581272575</v>
      </c>
      <c r="AH70" s="1365">
        <v>569322.79929207871</v>
      </c>
      <c r="AI70" s="1365">
        <v>314027.14224260172</v>
      </c>
      <c r="AJ70" s="1365">
        <v>645053.90815374337</v>
      </c>
      <c r="AK70" s="1365">
        <v>988569.59394445608</v>
      </c>
      <c r="AL70" s="1365">
        <v>1090260.8233728106</v>
      </c>
      <c r="AM70" s="1365">
        <v>911075.58508236881</v>
      </c>
      <c r="AN70" s="1365">
        <v>1275439.2188718223</v>
      </c>
      <c r="AO70" s="1365">
        <v>828875.79168197315</v>
      </c>
      <c r="AP70" s="1365">
        <v>1563521.8724007541</v>
      </c>
      <c r="AQ70" s="1365">
        <v>3791891.0190252657</v>
      </c>
      <c r="AR70" s="1365">
        <v>3936632.3686785717</v>
      </c>
      <c r="AS70" s="1365">
        <v>3459693.3019831581</v>
      </c>
      <c r="AT70" s="1365">
        <v>4340345.5784335351</v>
      </c>
      <c r="AU70" s="1365">
        <v>3461091.9323360836</v>
      </c>
      <c r="AV70" s="1365">
        <v>5960021.8698545313</v>
      </c>
      <c r="AW70" s="1365">
        <v>10490.301739531584</v>
      </c>
      <c r="AX70" s="1365">
        <v>5849.799335365894</v>
      </c>
      <c r="AY70" s="1365">
        <v>13596.896097588897</v>
      </c>
      <c r="AZ70" s="1365">
        <v>12207.437408125237</v>
      </c>
      <c r="BA70" s="1365">
        <v>2477.691190341523</v>
      </c>
      <c r="BB70" s="1365">
        <v>11348.15514117736</v>
      </c>
      <c r="BC70" s="1365">
        <v>22684.218354097662</v>
      </c>
      <c r="BD70" s="1365">
        <v>20588.507314054968</v>
      </c>
      <c r="BE70" s="1365">
        <v>25422.736780819705</v>
      </c>
      <c r="BF70" s="1365">
        <v>30695.725857003159</v>
      </c>
      <c r="BG70" s="1365">
        <v>12766.434724448747</v>
      </c>
      <c r="BH70" s="1365">
        <v>31228.279591951643</v>
      </c>
      <c r="BI70" s="1365">
        <v>37926.614122305255</v>
      </c>
      <c r="BJ70" s="1365">
        <v>39011.892287416311</v>
      </c>
      <c r="BK70" s="1365">
        <v>40205.037634858207</v>
      </c>
      <c r="BL70" s="1365">
        <v>53806.086418100575</v>
      </c>
      <c r="BM70" s="1365">
        <v>25627.364142082781</v>
      </c>
      <c r="BN70" s="1365">
        <v>56078.435155419495</v>
      </c>
    </row>
    <row r="71" spans="1:66" x14ac:dyDescent="0.2">
      <c r="A71" s="1365">
        <v>1982</v>
      </c>
      <c r="B71" s="1365">
        <v>29540.338091116384</v>
      </c>
      <c r="C71" s="1365">
        <v>31749.225507541822</v>
      </c>
      <c r="D71" s="1365">
        <v>41022.363503495049</v>
      </c>
      <c r="E71" s="1365">
        <v>19053.714667924687</v>
      </c>
      <c r="F71" s="1365">
        <v>42983.758100819658</v>
      </c>
      <c r="G71" s="1365">
        <v>49449.410386975971</v>
      </c>
      <c r="H71" s="1365">
        <v>53815.798930698584</v>
      </c>
      <c r="I71" s="1365">
        <v>51082.977536714017</v>
      </c>
      <c r="J71" s="1365">
        <v>71084.079907189807</v>
      </c>
      <c r="K71" s="1365">
        <v>35908.277152888943</v>
      </c>
      <c r="L71" s="1365">
        <v>75638.137399596817</v>
      </c>
      <c r="M71" s="1365">
        <v>98724.926435907109</v>
      </c>
      <c r="N71" s="1365">
        <v>117550.77304062487</v>
      </c>
      <c r="O71" s="1365">
        <v>97742.584344226139</v>
      </c>
      <c r="P71" s="1365">
        <v>145908.57022650796</v>
      </c>
      <c r="Q71" s="1365">
        <v>77924.277522691744</v>
      </c>
      <c r="R71" s="1365">
        <v>160214.98283100079</v>
      </c>
      <c r="S71" s="1365">
        <v>133989.37129670734</v>
      </c>
      <c r="T71" s="1365">
        <v>159364.29538423914</v>
      </c>
      <c r="U71" s="1365">
        <v>130744.12344912793</v>
      </c>
      <c r="V71" s="1365">
        <v>198199.38029932856</v>
      </c>
      <c r="W71" s="1365">
        <v>104603.02436305066</v>
      </c>
      <c r="X71" s="1365">
        <v>215633.72543120617</v>
      </c>
      <c r="Y71" s="1365">
        <v>302977.83052593388</v>
      </c>
      <c r="Z71" s="1365">
        <v>350482.89648854849</v>
      </c>
      <c r="AA71" s="1365">
        <v>287470.80331673549</v>
      </c>
      <c r="AB71" s="1365">
        <v>435699.47359108843</v>
      </c>
      <c r="AC71" s="1365">
        <v>234903.92575766085</v>
      </c>
      <c r="AD71" s="1365">
        <v>480791.01632146229</v>
      </c>
      <c r="AE71" s="1365">
        <v>446029.76840763917</v>
      </c>
      <c r="AF71" s="1365">
        <v>510469.20457063953</v>
      </c>
      <c r="AG71" s="1365">
        <v>419233.50230803364</v>
      </c>
      <c r="AH71" s="1365">
        <v>623061.57793711277</v>
      </c>
      <c r="AI71" s="1365">
        <v>352005.91869745986</v>
      </c>
      <c r="AJ71" s="1365">
        <v>705438.69281048083</v>
      </c>
      <c r="AK71" s="1365">
        <v>1171200.8029785722</v>
      </c>
      <c r="AL71" s="1365">
        <v>1269857.672359121</v>
      </c>
      <c r="AM71" s="1365">
        <v>1084019.8652387378</v>
      </c>
      <c r="AN71" s="1365">
        <v>1482868.3173148546</v>
      </c>
      <c r="AO71" s="1365">
        <v>988102.23695026059</v>
      </c>
      <c r="AP71" s="1365">
        <v>1827602.5271634194</v>
      </c>
      <c r="AQ71" s="1365">
        <v>4827304.0817693286</v>
      </c>
      <c r="AR71" s="1365">
        <v>4954176.5012802901</v>
      </c>
      <c r="AS71" s="1365">
        <v>4463860.370181025</v>
      </c>
      <c r="AT71" s="1365">
        <v>5445437.2932661939</v>
      </c>
      <c r="AU71" s="1365">
        <v>4407529.4329721089</v>
      </c>
      <c r="AV71" s="1365">
        <v>7544645.9323249534</v>
      </c>
      <c r="AW71" s="1365">
        <v>9631.2657952568043</v>
      </c>
      <c r="AX71" s="1365">
        <v>5264.8772515341916</v>
      </c>
      <c r="AY71" s="1365">
        <v>12415.473478369629</v>
      </c>
      <c r="AZ71" s="1365">
        <v>10960.647099800297</v>
      </c>
      <c r="BA71" s="1365">
        <v>2199.1521829604326</v>
      </c>
      <c r="BB71" s="1365">
        <v>10329.378802042485</v>
      </c>
      <c r="BC71" s="1365">
        <v>21853.161608361854</v>
      </c>
      <c r="BD71" s="1365">
        <v>19761.400874504328</v>
      </c>
      <c r="BE71" s="1365">
        <v>24416.630081243566</v>
      </c>
      <c r="BF71" s="1365">
        <v>29368.340534271385</v>
      </c>
      <c r="BG71" s="1365">
        <v>12512.541017395011</v>
      </c>
      <c r="BH71" s="1365">
        <v>29958.066464132866</v>
      </c>
      <c r="BI71" s="1365">
        <v>37130.531374743172</v>
      </c>
      <c r="BJ71" s="1365">
        <v>37882.055403216997</v>
      </c>
      <c r="BK71" s="1365">
        <v>39418.075834835974</v>
      </c>
      <c r="BL71" s="1365">
        <v>52377.957327360244</v>
      </c>
      <c r="BM71" s="1365">
        <v>25404.277060438235</v>
      </c>
      <c r="BN71" s="1365">
        <v>54493.926041745835</v>
      </c>
    </row>
    <row r="72" spans="1:66" x14ac:dyDescent="0.2">
      <c r="A72" s="1365">
        <v>1983</v>
      </c>
      <c r="B72" s="1365">
        <v>29702.469577898912</v>
      </c>
      <c r="C72" s="1365">
        <v>31908.906311716193</v>
      </c>
      <c r="D72" s="1365">
        <v>40718.537544700448</v>
      </c>
      <c r="E72" s="1365">
        <v>19641.976838908322</v>
      </c>
      <c r="F72" s="1365">
        <v>43014.418119138689</v>
      </c>
      <c r="G72" s="1365">
        <v>50156.098345990897</v>
      </c>
      <c r="H72" s="1365">
        <v>54225.494966546539</v>
      </c>
      <c r="I72" s="1365">
        <v>51934.394319444393</v>
      </c>
      <c r="J72" s="1365">
        <v>71264.148969828151</v>
      </c>
      <c r="K72" s="1365">
        <v>36917.032866220987</v>
      </c>
      <c r="L72" s="1365">
        <v>76260.199719067401</v>
      </c>
      <c r="M72" s="1365">
        <v>102387.87634062881</v>
      </c>
      <c r="N72" s="1365">
        <v>120852.55583787613</v>
      </c>
      <c r="O72" s="1365">
        <v>101811.20895225352</v>
      </c>
      <c r="P72" s="1365">
        <v>150581.1448413438</v>
      </c>
      <c r="Q72" s="1365">
        <v>80494.903658839597</v>
      </c>
      <c r="R72" s="1365">
        <v>165141.20359058346</v>
      </c>
      <c r="S72" s="1365">
        <v>140042.50836013726</v>
      </c>
      <c r="T72" s="1365">
        <v>165016.36564935424</v>
      </c>
      <c r="U72" s="1365">
        <v>137413.70667747763</v>
      </c>
      <c r="V72" s="1365">
        <v>206662.18082674022</v>
      </c>
      <c r="W72" s="1365">
        <v>108635.54549188641</v>
      </c>
      <c r="X72" s="1365">
        <v>224635.38763860639</v>
      </c>
      <c r="Y72" s="1365">
        <v>324597.83092461881</v>
      </c>
      <c r="Z72" s="1365">
        <v>372239.01298991113</v>
      </c>
      <c r="AA72" s="1365">
        <v>309658.04577231093</v>
      </c>
      <c r="AB72" s="1365">
        <v>465217.40908181516</v>
      </c>
      <c r="AC72" s="1365">
        <v>246743.1717253995</v>
      </c>
      <c r="AD72" s="1365">
        <v>512175.34061982151</v>
      </c>
      <c r="AE72" s="1365">
        <v>484221.87444369623</v>
      </c>
      <c r="AF72" s="1365">
        <v>547895.07097831485</v>
      </c>
      <c r="AG72" s="1365">
        <v>457941.30526905495</v>
      </c>
      <c r="AH72" s="1365">
        <v>673220.24208576838</v>
      </c>
      <c r="AI72" s="1365">
        <v>374137.96264540113</v>
      </c>
      <c r="AJ72" s="1365">
        <v>760691.22991011606</v>
      </c>
      <c r="AK72" s="1365">
        <v>1292275.8131952467</v>
      </c>
      <c r="AL72" s="1365">
        <v>1389706.5197129734</v>
      </c>
      <c r="AM72" s="1365">
        <v>1207853.6176853129</v>
      </c>
      <c r="AN72" s="1365">
        <v>1640111.267372241</v>
      </c>
      <c r="AO72" s="1365">
        <v>1069992.2639066714</v>
      </c>
      <c r="AP72" s="1365">
        <v>2014096.8919452911</v>
      </c>
      <c r="AQ72" s="1365">
        <v>5235356.3500876725</v>
      </c>
      <c r="AR72" s="1365">
        <v>5375930.9448630586</v>
      </c>
      <c r="AS72" s="1365">
        <v>4942448.6223421274</v>
      </c>
      <c r="AT72" s="1365">
        <v>6036440.6949768718</v>
      </c>
      <c r="AU72" s="1365">
        <v>4672687.6301995013</v>
      </c>
      <c r="AV72" s="1365">
        <v>8198924.9946421674</v>
      </c>
      <c r="AW72" s="1365">
        <v>9248.8408098069231</v>
      </c>
      <c r="AX72" s="1365">
        <v>5179.4441892512868</v>
      </c>
      <c r="AY72" s="1365">
        <v>11883.418303987992</v>
      </c>
      <c r="AZ72" s="1365">
        <v>10172.926119572739</v>
      </c>
      <c r="BA72" s="1365">
        <v>2366.9208115956585</v>
      </c>
      <c r="BB72" s="1365">
        <v>9768.6365192099729</v>
      </c>
      <c r="BC72" s="1365">
        <v>21626.313270928924</v>
      </c>
      <c r="BD72" s="1365">
        <v>19574.682215679222</v>
      </c>
      <c r="BE72" s="1365">
        <v>24141.983796100936</v>
      </c>
      <c r="BF72" s="1365">
        <v>28511.581178406745</v>
      </c>
      <c r="BG72" s="1365">
        <v>12880.540525582623</v>
      </c>
      <c r="BH72" s="1365">
        <v>29444.775288978155</v>
      </c>
      <c r="BI72" s="1365">
        <v>37098.153847331414</v>
      </c>
      <c r="BJ72" s="1365">
        <v>37568.729748714126</v>
      </c>
      <c r="BK72" s="1365">
        <v>39465.190661242123</v>
      </c>
      <c r="BL72" s="1365">
        <v>51434.900001949245</v>
      </c>
      <c r="BM72" s="1365">
        <v>26022.565168066329</v>
      </c>
      <c r="BN72" s="1365">
        <v>54039.948751188393</v>
      </c>
    </row>
    <row r="73" spans="1:66" x14ac:dyDescent="0.2">
      <c r="A73" s="1365">
        <v>1984</v>
      </c>
      <c r="B73" s="1365">
        <v>30829.525512803437</v>
      </c>
      <c r="C73" s="1365">
        <v>33179.091759956209</v>
      </c>
      <c r="D73" s="1365">
        <v>42145.62928391953</v>
      </c>
      <c r="E73" s="1365">
        <v>20419.272369180573</v>
      </c>
      <c r="F73" s="1365">
        <v>44617.400856488632</v>
      </c>
      <c r="G73" s="1365">
        <v>51975.180162775949</v>
      </c>
      <c r="H73" s="1365">
        <v>56108.73473010266</v>
      </c>
      <c r="I73" s="1365">
        <v>54016.614179418226</v>
      </c>
      <c r="J73" s="1365">
        <v>73395.599363597168</v>
      </c>
      <c r="K73" s="1365">
        <v>38247.318031825664</v>
      </c>
      <c r="L73" s="1365">
        <v>78971.639164688124</v>
      </c>
      <c r="M73" s="1365">
        <v>106907.5604625382</v>
      </c>
      <c r="N73" s="1365">
        <v>125283.57338867479</v>
      </c>
      <c r="O73" s="1365">
        <v>107547.64158503921</v>
      </c>
      <c r="P73" s="1365">
        <v>155498.01139313346</v>
      </c>
      <c r="Q73" s="1365">
        <v>84519.108404350525</v>
      </c>
      <c r="R73" s="1365">
        <v>172145.94150199761</v>
      </c>
      <c r="S73" s="1365">
        <v>147243.3507740995</v>
      </c>
      <c r="T73" s="1365">
        <v>172382.36711551138</v>
      </c>
      <c r="U73" s="1365">
        <v>146878.90458071054</v>
      </c>
      <c r="V73" s="1365">
        <v>215302.28378171526</v>
      </c>
      <c r="W73" s="1365">
        <v>115205.73835906065</v>
      </c>
      <c r="X73" s="1365">
        <v>235885.0152984384</v>
      </c>
      <c r="Y73" s="1365">
        <v>349333.63148595637</v>
      </c>
      <c r="Z73" s="1365">
        <v>399957.40998853045</v>
      </c>
      <c r="AA73" s="1365">
        <v>344947.31515256863</v>
      </c>
      <c r="AB73" s="1365">
        <v>500191.77165070409</v>
      </c>
      <c r="AC73" s="1365">
        <v>270313.93577914906</v>
      </c>
      <c r="AD73" s="1365">
        <v>549045.52561526198</v>
      </c>
      <c r="AE73" s="1365">
        <v>527441.79212123598</v>
      </c>
      <c r="AF73" s="1365">
        <v>597563.22119256551</v>
      </c>
      <c r="AG73" s="1365">
        <v>522251.20546415646</v>
      </c>
      <c r="AH73" s="1365">
        <v>737318.26821042539</v>
      </c>
      <c r="AI73" s="1365">
        <v>413563.74810786179</v>
      </c>
      <c r="AJ73" s="1365">
        <v>824854.07717333885</v>
      </c>
      <c r="AK73" s="1365">
        <v>1460795.0385188218</v>
      </c>
      <c r="AL73" s="1365">
        <v>1576432.5235870176</v>
      </c>
      <c r="AM73" s="1365">
        <v>1440154.0556560371</v>
      </c>
      <c r="AN73" s="1365">
        <v>1882998.0780185438</v>
      </c>
      <c r="AO73" s="1365">
        <v>1204987.3398739351</v>
      </c>
      <c r="AP73" s="1365">
        <v>2257109.4213031475</v>
      </c>
      <c r="AQ73" s="1365">
        <v>6244883.1300160438</v>
      </c>
      <c r="AR73" s="1365">
        <v>6414367.9963883692</v>
      </c>
      <c r="AS73" s="1365">
        <v>6219736.401187513</v>
      </c>
      <c r="AT73" s="1365">
        <v>7210820.1926899143</v>
      </c>
      <c r="AU73" s="1365">
        <v>5522272.4759376282</v>
      </c>
      <c r="AV73" s="1365">
        <v>9753248.1960622575</v>
      </c>
      <c r="AW73" s="1365">
        <v>9683.8708628309232</v>
      </c>
      <c r="AX73" s="1365">
        <v>5550.3162955042162</v>
      </c>
      <c r="AY73" s="1365">
        <v>12341.569340494194</v>
      </c>
      <c r="AZ73" s="1365">
        <v>10895.65920424188</v>
      </c>
      <c r="BA73" s="1365">
        <v>2591.2267065354836</v>
      </c>
      <c r="BB73" s="1365">
        <v>10263.16254828915</v>
      </c>
      <c r="BC73" s="1365">
        <v>22376.410518388468</v>
      </c>
      <c r="BD73" s="1365">
        <v>20334.631304373292</v>
      </c>
      <c r="BE73" s="1365">
        <v>24915.919557169211</v>
      </c>
      <c r="BF73" s="1365">
        <v>29550.92016067353</v>
      </c>
      <c r="BG73" s="1365">
        <v>13297.068365272795</v>
      </c>
      <c r="BH73" s="1365">
        <v>30447.563006987635</v>
      </c>
      <c r="BI73" s="1365">
        <v>38242.085087835396</v>
      </c>
      <c r="BJ73" s="1365">
        <v>38815.025065459631</v>
      </c>
      <c r="BK73" s="1365">
        <v>40633.857328012979</v>
      </c>
      <c r="BL73" s="1365">
        <v>52869.996356213102</v>
      </c>
      <c r="BM73" s="1365">
        <v>26679.37043869443</v>
      </c>
      <c r="BN73" s="1365">
        <v>55678.063580360737</v>
      </c>
    </row>
    <row r="74" spans="1:66" x14ac:dyDescent="0.2">
      <c r="A74" s="1365">
        <v>1985</v>
      </c>
      <c r="B74" s="1365">
        <v>31771.483284838239</v>
      </c>
      <c r="C74" s="1365">
        <v>34155.876054814558</v>
      </c>
      <c r="D74" s="1365">
        <v>43260.868551557076</v>
      </c>
      <c r="E74" s="1365">
        <v>21277.914721029876</v>
      </c>
      <c r="F74" s="1365">
        <v>45778.130178916654</v>
      </c>
      <c r="G74" s="1365">
        <v>53662.088625771219</v>
      </c>
      <c r="H74" s="1365">
        <v>57829.84302810696</v>
      </c>
      <c r="I74" s="1365">
        <v>55758.862768071711</v>
      </c>
      <c r="J74" s="1365">
        <v>75440.790207217826</v>
      </c>
      <c r="K74" s="1365">
        <v>39865.540193662564</v>
      </c>
      <c r="L74" s="1365">
        <v>81162.856768740385</v>
      </c>
      <c r="M74" s="1365">
        <v>112404.82784277739</v>
      </c>
      <c r="N74" s="1365">
        <v>130734.34400686341</v>
      </c>
      <c r="O74" s="1365">
        <v>112914.72298750472</v>
      </c>
      <c r="P74" s="1365">
        <v>162099.92269940607</v>
      </c>
      <c r="Q74" s="1365">
        <v>89306.888764777133</v>
      </c>
      <c r="R74" s="1365">
        <v>180155.51041260353</v>
      </c>
      <c r="S74" s="1365">
        <v>156311.4601284395</v>
      </c>
      <c r="T74" s="1365">
        <v>181516.06102001795</v>
      </c>
      <c r="U74" s="1365">
        <v>155607.34898076634</v>
      </c>
      <c r="V74" s="1365">
        <v>226175.05297717129</v>
      </c>
      <c r="W74" s="1365">
        <v>123174.49576438295</v>
      </c>
      <c r="X74" s="1365">
        <v>249398.56351470607</v>
      </c>
      <c r="Y74" s="1365">
        <v>380955.33886704704</v>
      </c>
      <c r="Z74" s="1365">
        <v>430194.3966657003</v>
      </c>
      <c r="AA74" s="1365">
        <v>373996.0727525843</v>
      </c>
      <c r="AB74" s="1365">
        <v>529267.94300798432</v>
      </c>
      <c r="AC74" s="1365">
        <v>298601.3831620462</v>
      </c>
      <c r="AD74" s="1365">
        <v>594440.61753214232</v>
      </c>
      <c r="AE74" s="1365">
        <v>581731.69281959196</v>
      </c>
      <c r="AF74" s="1365">
        <v>646559.06713233842</v>
      </c>
      <c r="AG74" s="1365">
        <v>570345.0428685816</v>
      </c>
      <c r="AH74" s="1365">
        <v>781735.25808134314</v>
      </c>
      <c r="AI74" s="1365">
        <v>466948.20756528882</v>
      </c>
      <c r="AJ74" s="1365">
        <v>898993.87331095547</v>
      </c>
      <c r="AK74" s="1365">
        <v>1602152.6909275462</v>
      </c>
      <c r="AL74" s="1365">
        <v>1702150.049792941</v>
      </c>
      <c r="AM74" s="1365">
        <v>1573082.9815784986</v>
      </c>
      <c r="AN74" s="1365">
        <v>1985125.8555541879</v>
      </c>
      <c r="AO74" s="1365">
        <v>1377185.8506912868</v>
      </c>
      <c r="AP74" s="1365">
        <v>2473439.1539187678</v>
      </c>
      <c r="AQ74" s="1365">
        <v>6714420.254288123</v>
      </c>
      <c r="AR74" s="1365">
        <v>6882110.4582803082</v>
      </c>
      <c r="AS74" s="1365">
        <v>6660290.3584490642</v>
      </c>
      <c r="AT74" s="1365">
        <v>7571760.8046965012</v>
      </c>
      <c r="AU74" s="1365">
        <v>6115047.1735774865</v>
      </c>
      <c r="AV74" s="1365">
        <v>10453845.932486376</v>
      </c>
      <c r="AW74" s="1365">
        <v>9880.8779439052632</v>
      </c>
      <c r="AX74" s="1365">
        <v>5713.1235415695191</v>
      </c>
      <c r="AY74" s="1365">
        <v>12552.889341557408</v>
      </c>
      <c r="AZ74" s="1365">
        <v>11080.946895896328</v>
      </c>
      <c r="BA74" s="1365">
        <v>2690.2892483971964</v>
      </c>
      <c r="BB74" s="1365">
        <v>10393.403589092917</v>
      </c>
      <c r="BC74" s="1365">
        <v>22812.222778400552</v>
      </c>
      <c r="BD74" s="1365">
        <v>20775.609871279881</v>
      </c>
      <c r="BE74" s="1365">
        <v>25404.893062293431</v>
      </c>
      <c r="BF74" s="1365">
        <v>30056.529201796067</v>
      </c>
      <c r="BG74" s="1365">
        <v>13719.139827280182</v>
      </c>
      <c r="BH74" s="1365">
        <v>30847.310152951435</v>
      </c>
      <c r="BI74" s="1365">
        <v>38976.403821519671</v>
      </c>
      <c r="BJ74" s="1365">
        <v>39603.717783417836</v>
      </c>
      <c r="BK74" s="1365">
        <v>41469.897713213475</v>
      </c>
      <c r="BL74" s="1365">
        <v>53776.007084170735</v>
      </c>
      <c r="BM74" s="1365">
        <v>27505.20305088392</v>
      </c>
      <c r="BN74" s="1365">
        <v>56414.693357774595</v>
      </c>
    </row>
    <row r="75" spans="1:66" x14ac:dyDescent="0.2">
      <c r="A75" s="1365">
        <v>1986</v>
      </c>
      <c r="B75" s="1365">
        <v>33815.746516295636</v>
      </c>
      <c r="C75" s="1365">
        <v>36334.651451827951</v>
      </c>
      <c r="D75" s="1365">
        <v>45461.123907961075</v>
      </c>
      <c r="E75" s="1365">
        <v>23273.351993809658</v>
      </c>
      <c r="F75" s="1365">
        <v>48351.899957483263</v>
      </c>
      <c r="G75" s="1365">
        <v>57814.636304030057</v>
      </c>
      <c r="H75" s="1365">
        <v>61764.761284398446</v>
      </c>
      <c r="I75" s="1365">
        <v>60059.84899752574</v>
      </c>
      <c r="J75" s="1365">
        <v>79847.982570354012</v>
      </c>
      <c r="K75" s="1365">
        <v>43596.091004828304</v>
      </c>
      <c r="L75" s="1365">
        <v>86628.571855939037</v>
      </c>
      <c r="M75" s="1365">
        <v>128710.84575472614</v>
      </c>
      <c r="N75" s="1365">
        <v>146268.53452634258</v>
      </c>
      <c r="O75" s="1365">
        <v>129337.33842274654</v>
      </c>
      <c r="P75" s="1365">
        <v>180138.74587938606</v>
      </c>
      <c r="Q75" s="1365">
        <v>103412.89329727904</v>
      </c>
      <c r="R75" s="1365">
        <v>203111.07322601075</v>
      </c>
      <c r="S75" s="1365">
        <v>185740.12513567696</v>
      </c>
      <c r="T75" s="1365">
        <v>209552.41696931783</v>
      </c>
      <c r="U75" s="1365">
        <v>185247.98477569479</v>
      </c>
      <c r="V75" s="1365">
        <v>257748.0848280018</v>
      </c>
      <c r="W75" s="1365">
        <v>148194.04973736091</v>
      </c>
      <c r="X75" s="1365">
        <v>291073.47978555749</v>
      </c>
      <c r="Y75" s="1365">
        <v>493377.6746403455</v>
      </c>
      <c r="Z75" s="1365">
        <v>538916.2283050468</v>
      </c>
      <c r="AA75" s="1365">
        <v>489008.63629520405</v>
      </c>
      <c r="AB75" s="1365">
        <v>647442.86974189919</v>
      </c>
      <c r="AC75" s="1365">
        <v>401453.11314708745</v>
      </c>
      <c r="AD75" s="1365">
        <v>756771.1270735095</v>
      </c>
      <c r="AE75" s="1365">
        <v>777116.84707925178</v>
      </c>
      <c r="AF75" s="1365">
        <v>834899.31681293715</v>
      </c>
      <c r="AG75" s="1365">
        <v>772023.97844887362</v>
      </c>
      <c r="AH75" s="1365">
        <v>983758.04846134456</v>
      </c>
      <c r="AI75" s="1365">
        <v>651127.00008728285</v>
      </c>
      <c r="AJ75" s="1365">
        <v>1182623.2667750609</v>
      </c>
      <c r="AK75" s="1365">
        <v>2304178.0128446971</v>
      </c>
      <c r="AL75" s="1365">
        <v>2391030.9273071075</v>
      </c>
      <c r="AM75" s="1365">
        <v>2320164.3226503101</v>
      </c>
      <c r="AN75" s="1365">
        <v>2758280.1430745441</v>
      </c>
      <c r="AO75" s="1365">
        <v>2048933.4086805994</v>
      </c>
      <c r="AP75" s="1365">
        <v>3505243.1792513328</v>
      </c>
      <c r="AQ75" s="1365">
        <v>10662494.225721847</v>
      </c>
      <c r="AR75" s="1365">
        <v>10799938.842553943</v>
      </c>
      <c r="AS75" s="1365">
        <v>10746379.087734651</v>
      </c>
      <c r="AT75" s="1365">
        <v>11935363.535449402</v>
      </c>
      <c r="AU75" s="1365">
        <v>9625236.3467355147</v>
      </c>
      <c r="AV75" s="1365">
        <v>16529530.987260355</v>
      </c>
      <c r="AW75" s="1365">
        <v>9816.8567285612153</v>
      </c>
      <c r="AX75" s="1365">
        <v>5866.7317481928276</v>
      </c>
      <c r="AY75" s="1365">
        <v>12609.453906130166</v>
      </c>
      <c r="AZ75" s="1365">
        <v>11074.265245568129</v>
      </c>
      <c r="BA75" s="1365">
        <v>2950.6129827910045</v>
      </c>
      <c r="BB75" s="1365">
        <v>10075.228059027491</v>
      </c>
      <c r="BC75" s="1365">
        <v>23271.846600914465</v>
      </c>
      <c r="BD75" s="1365">
        <v>21320.992292957082</v>
      </c>
      <c r="BE75" s="1365">
        <v>26001.01956617034</v>
      </c>
      <c r="BF75" s="1365">
        <v>30496.943688913845</v>
      </c>
      <c r="BG75" s="1365">
        <v>14368.958515646391</v>
      </c>
      <c r="BH75" s="1365">
        <v>31156.436260980208</v>
      </c>
      <c r="BI75" s="1365">
        <v>40090.583941356039</v>
      </c>
      <c r="BJ75" s="1365">
        <v>40638.817973912403</v>
      </c>
      <c r="BK75" s="1365">
        <v>42740.47664122055</v>
      </c>
      <c r="BL75" s="1365">
        <v>54775.291743095979</v>
      </c>
      <c r="BM75" s="1365">
        <v>28641.890431715623</v>
      </c>
      <c r="BN75" s="1365">
        <v>57507.946513421099</v>
      </c>
    </row>
    <row r="76" spans="1:66" x14ac:dyDescent="0.2">
      <c r="A76" s="1365">
        <v>1987</v>
      </c>
      <c r="B76" s="1365">
        <v>32890.779776215466</v>
      </c>
      <c r="C76" s="1365">
        <v>35899.121196429485</v>
      </c>
      <c r="D76" s="1365">
        <v>44583.892993504844</v>
      </c>
      <c r="E76" s="1365">
        <v>22151.676469306407</v>
      </c>
      <c r="F76" s="1365">
        <v>46664.528747479213</v>
      </c>
      <c r="G76" s="1365">
        <v>55912.037390210797</v>
      </c>
      <c r="H76" s="1365">
        <v>59693.348162837407</v>
      </c>
      <c r="I76" s="1365">
        <v>58909.072486537567</v>
      </c>
      <c r="J76" s="1365">
        <v>78102.156785033396</v>
      </c>
      <c r="K76" s="1365">
        <v>41104.33396149597</v>
      </c>
      <c r="L76" s="1365">
        <v>83283.426652336755</v>
      </c>
      <c r="M76" s="1365">
        <v>117770.04032904826</v>
      </c>
      <c r="N76" s="1365">
        <v>135371.67415726351</v>
      </c>
      <c r="O76" s="1365">
        <v>121033.91119883717</v>
      </c>
      <c r="P76" s="1365">
        <v>172625.61727284687</v>
      </c>
      <c r="Q76" s="1365">
        <v>88892.099295330103</v>
      </c>
      <c r="R76" s="1365">
        <v>186842.9850284101</v>
      </c>
      <c r="S76" s="1365">
        <v>164419.75776196661</v>
      </c>
      <c r="T76" s="1365">
        <v>188594.0912397856</v>
      </c>
      <c r="U76" s="1365">
        <v>168643.80961530624</v>
      </c>
      <c r="V76" s="1365">
        <v>244692.6111900633</v>
      </c>
      <c r="W76" s="1365">
        <v>119541.27629272053</v>
      </c>
      <c r="X76" s="1365">
        <v>259328.63964820557</v>
      </c>
      <c r="Y76" s="1365">
        <v>394627.0799140234</v>
      </c>
      <c r="Z76" s="1365">
        <v>448521.87021626491</v>
      </c>
      <c r="AA76" s="1365">
        <v>404598.28959479666</v>
      </c>
      <c r="AB76" s="1365">
        <v>590304.52231502649</v>
      </c>
      <c r="AC76" s="1365">
        <v>268677.81214903633</v>
      </c>
      <c r="AD76" s="1365">
        <v>615862.81389632833</v>
      </c>
      <c r="AE76" s="1365">
        <v>589090.35594274732</v>
      </c>
      <c r="AF76" s="1365">
        <v>667832.39206441969</v>
      </c>
      <c r="AG76" s="1365">
        <v>603016.37466887326</v>
      </c>
      <c r="AH76" s="1365">
        <v>872129.38857922936</v>
      </c>
      <c r="AI76" s="1365">
        <v>402768.26271582232</v>
      </c>
      <c r="AJ76" s="1365">
        <v>916032.55660951638</v>
      </c>
      <c r="AK76" s="1365">
        <v>1524324.0208976544</v>
      </c>
      <c r="AL76" s="1365">
        <v>1699000.3717163452</v>
      </c>
      <c r="AM76" s="1365">
        <v>1552638.2659693009</v>
      </c>
      <c r="AN76" s="1365">
        <v>2160585.4140908476</v>
      </c>
      <c r="AO76" s="1365">
        <v>1094858.5410373143</v>
      </c>
      <c r="AP76" s="1365">
        <v>2365454.4688207489</v>
      </c>
      <c r="AQ76" s="1365">
        <v>5934177.7709779181</v>
      </c>
      <c r="AR76" s="1365">
        <v>6325171.6349427029</v>
      </c>
      <c r="AS76" s="1365">
        <v>6010241.0287193358</v>
      </c>
      <c r="AT76" s="1365">
        <v>7669503.6138669224</v>
      </c>
      <c r="AU76" s="1365">
        <v>4686953.7219728027</v>
      </c>
      <c r="AV76" s="1365">
        <v>9174815.5612792894</v>
      </c>
      <c r="AW76" s="1365">
        <v>9869.5221622201425</v>
      </c>
      <c r="AX76" s="1365">
        <v>6088.2113895935345</v>
      </c>
      <c r="AY76" s="1365">
        <v>12889.169906321407</v>
      </c>
      <c r="AZ76" s="1365">
        <v>11065.629201976282</v>
      </c>
      <c r="BA76" s="1365">
        <v>3199.0189771168475</v>
      </c>
      <c r="BB76" s="1365">
        <v>10045.630842621666</v>
      </c>
      <c r="BC76" s="1365">
        <v>23459.750825900712</v>
      </c>
      <c r="BD76" s="1365">
        <v>21504.013733876796</v>
      </c>
      <c r="BE76" s="1365">
        <v>26439.700085050859</v>
      </c>
      <c r="BF76" s="1365">
        <v>30357.03474024461</v>
      </c>
      <c r="BG76" s="1365">
        <v>14736.073933081549</v>
      </c>
      <c r="BH76" s="1365">
        <v>31089.144716264662</v>
      </c>
      <c r="BI76" s="1365">
        <v>40447.536655501426</v>
      </c>
      <c r="BJ76" s="1365">
        <v>40773.766664230883</v>
      </c>
      <c r="BK76" s="1365">
        <v>43377.862808462662</v>
      </c>
      <c r="BL76" s="1365">
        <v>54471.291663080025</v>
      </c>
      <c r="BM76" s="1365">
        <v>29157.392628037429</v>
      </c>
      <c r="BN76" s="1365">
        <v>57393.537058318412</v>
      </c>
    </row>
    <row r="77" spans="1:66" x14ac:dyDescent="0.2">
      <c r="A77" s="1365">
        <v>1988</v>
      </c>
      <c r="B77" s="1365">
        <v>34761.03281069376</v>
      </c>
      <c r="C77" s="1365">
        <v>37976.695671723384</v>
      </c>
      <c r="D77" s="1365">
        <v>47006.20946214554</v>
      </c>
      <c r="E77" s="1365">
        <v>23437.786220261256</v>
      </c>
      <c r="F77" s="1365">
        <v>49189.447688160093</v>
      </c>
      <c r="G77" s="1365">
        <v>59436.204210134834</v>
      </c>
      <c r="H77" s="1365">
        <v>63109.438982516818</v>
      </c>
      <c r="I77" s="1365">
        <v>62758.002941551982</v>
      </c>
      <c r="J77" s="1365">
        <v>82590.709901961367</v>
      </c>
      <c r="K77" s="1365">
        <v>43418.053832660196</v>
      </c>
      <c r="L77" s="1365">
        <v>88065.809699169884</v>
      </c>
      <c r="M77" s="1365">
        <v>132771.1084350615</v>
      </c>
      <c r="N77" s="1365">
        <v>149873.59817193125</v>
      </c>
      <c r="O77" s="1365">
        <v>137299.80982996372</v>
      </c>
      <c r="P77" s="1365">
        <v>193515.65950997677</v>
      </c>
      <c r="Q77" s="1365">
        <v>97802.958857125079</v>
      </c>
      <c r="R77" s="1365">
        <v>208166.30314627916</v>
      </c>
      <c r="S77" s="1365">
        <v>192522.85969507461</v>
      </c>
      <c r="T77" s="1365">
        <v>216466.63953919205</v>
      </c>
      <c r="U77" s="1365">
        <v>198916.5957293114</v>
      </c>
      <c r="V77" s="1365">
        <v>284769.79618758179</v>
      </c>
      <c r="W77" s="1365">
        <v>135983.44109513948</v>
      </c>
      <c r="X77" s="1365">
        <v>299697.41600301303</v>
      </c>
      <c r="Y77" s="1365">
        <v>512927.84484606644</v>
      </c>
      <c r="Z77" s="1365">
        <v>567913.36396884324</v>
      </c>
      <c r="AA77" s="1365">
        <v>528829.88356830366</v>
      </c>
      <c r="AB77" s="1365">
        <v>755953.61481975904</v>
      </c>
      <c r="AC77" s="1365">
        <v>339953.11950922984</v>
      </c>
      <c r="AD77" s="1365">
        <v>787846.07245967619</v>
      </c>
      <c r="AE77" s="1365">
        <v>799523.2969860842</v>
      </c>
      <c r="AF77" s="1365">
        <v>884097.06276172597</v>
      </c>
      <c r="AG77" s="1365">
        <v>821612.64094374666</v>
      </c>
      <c r="AH77" s="1365">
        <v>1162487.3704934011</v>
      </c>
      <c r="AI77" s="1365">
        <v>537021.99754399154</v>
      </c>
      <c r="AJ77" s="1365">
        <v>1226691.2471489622</v>
      </c>
      <c r="AK77" s="1365">
        <v>2242707.8149042991</v>
      </c>
      <c r="AL77" s="1365">
        <v>2447479.4557782905</v>
      </c>
      <c r="AM77" s="1365">
        <v>2282064.4122823635</v>
      </c>
      <c r="AN77" s="1365">
        <v>3104461.4172593905</v>
      </c>
      <c r="AO77" s="1365">
        <v>1620575.0286576636</v>
      </c>
      <c r="AP77" s="1365">
        <v>3440856.8123048167</v>
      </c>
      <c r="AQ77" s="1365">
        <v>9449537.6584131718</v>
      </c>
      <c r="AR77" s="1365">
        <v>10055170.59289721</v>
      </c>
      <c r="AS77" s="1365">
        <v>9451628.5184413623</v>
      </c>
      <c r="AT77" s="1365">
        <v>12018098.930603461</v>
      </c>
      <c r="AU77" s="1365">
        <v>7654863.9326138729</v>
      </c>
      <c r="AV77" s="1365">
        <v>14498773.747073608</v>
      </c>
      <c r="AW77" s="1365">
        <v>10085.861411252688</v>
      </c>
      <c r="AX77" s="1365">
        <v>6412.6266388707027</v>
      </c>
      <c r="AY77" s="1365">
        <v>13195.38840189479</v>
      </c>
      <c r="AZ77" s="1365">
        <v>11421.709022329707</v>
      </c>
      <c r="BA77" s="1365">
        <v>3457.5186078623151</v>
      </c>
      <c r="BB77" s="1365">
        <v>10313.085677150304</v>
      </c>
      <c r="BC77" s="1365">
        <v>23871.024407986228</v>
      </c>
      <c r="BD77" s="1365">
        <v>21970.747770556256</v>
      </c>
      <c r="BE77" s="1365">
        <v>26940.794098585575</v>
      </c>
      <c r="BF77" s="1365">
        <v>30727.381679053178</v>
      </c>
      <c r="BG77" s="1365">
        <v>15174.989260609715</v>
      </c>
      <c r="BH77" s="1365">
        <v>31525.352637257976</v>
      </c>
      <c r="BI77" s="1365">
        <v>41102.478153903154</v>
      </c>
      <c r="BJ77" s="1365">
        <v>41418.399185163194</v>
      </c>
      <c r="BK77" s="1365">
        <v>44122.551219449051</v>
      </c>
      <c r="BL77" s="1365">
        <v>54859.472499957519</v>
      </c>
      <c r="BM77" s="1365">
        <v>29821.827576543968</v>
      </c>
      <c r="BN77" s="1365">
        <v>58040.686337392559</v>
      </c>
    </row>
    <row r="78" spans="1:66" x14ac:dyDescent="0.2">
      <c r="A78" s="1365">
        <v>1989</v>
      </c>
      <c r="B78" s="1365">
        <v>34795.187994968663</v>
      </c>
      <c r="C78" s="1365">
        <v>37987.293849473979</v>
      </c>
      <c r="D78" s="1365">
        <v>46601.350419055707</v>
      </c>
      <c r="E78" s="1365">
        <v>23946.360998519944</v>
      </c>
      <c r="F78" s="1365">
        <v>49008.823631191866</v>
      </c>
      <c r="G78" s="1365">
        <v>59319.106446418649</v>
      </c>
      <c r="H78" s="1365">
        <v>62863.217324421901</v>
      </c>
      <c r="I78" s="1365">
        <v>62595.660868186715</v>
      </c>
      <c r="J78" s="1365">
        <v>81655.719848002322</v>
      </c>
      <c r="K78" s="1365">
        <v>44071.41898599291</v>
      </c>
      <c r="L78" s="1365">
        <v>87466.329732040031</v>
      </c>
      <c r="M78" s="1365">
        <v>130575.94661358996</v>
      </c>
      <c r="N78" s="1365">
        <v>147395.73057626505</v>
      </c>
      <c r="O78" s="1365">
        <v>134990.47053309201</v>
      </c>
      <c r="P78" s="1365">
        <v>189451.78581210677</v>
      </c>
      <c r="Q78" s="1365">
        <v>98006.553496538516</v>
      </c>
      <c r="R78" s="1365">
        <v>204620.91818960744</v>
      </c>
      <c r="S78" s="1365">
        <v>186960.03782527935</v>
      </c>
      <c r="T78" s="1365">
        <v>210998.14895170488</v>
      </c>
      <c r="U78" s="1365">
        <v>193188.83892725367</v>
      </c>
      <c r="V78" s="1365">
        <v>275896.38621214364</v>
      </c>
      <c r="W78" s="1365">
        <v>134817.17590127833</v>
      </c>
      <c r="X78" s="1365">
        <v>291389.32884299097</v>
      </c>
      <c r="Y78" s="1365">
        <v>478174.13430821704</v>
      </c>
      <c r="Z78" s="1365">
        <v>532550.94834704709</v>
      </c>
      <c r="AA78" s="1365">
        <v>493111.94996389491</v>
      </c>
      <c r="AB78" s="1365">
        <v>703622.37551834446</v>
      </c>
      <c r="AC78" s="1365">
        <v>324002.53205684124</v>
      </c>
      <c r="AD78" s="1365">
        <v>736533.44193807244</v>
      </c>
      <c r="AE78" s="1365">
        <v>730721.01269967551</v>
      </c>
      <c r="AF78" s="1365">
        <v>812256.21326189628</v>
      </c>
      <c r="AG78" s="1365">
        <v>751035.43721791916</v>
      </c>
      <c r="AH78" s="1365">
        <v>1060938.775166064</v>
      </c>
      <c r="AI78" s="1365">
        <v>499071.6637412511</v>
      </c>
      <c r="AJ78" s="1365">
        <v>1124681.2051575771</v>
      </c>
      <c r="AK78" s="1365">
        <v>1982236.5016029878</v>
      </c>
      <c r="AL78" s="1365">
        <v>2165352.7130433582</v>
      </c>
      <c r="AM78" s="1365">
        <v>2020019.0160178004</v>
      </c>
      <c r="AN78" s="1365">
        <v>2740373.8375339466</v>
      </c>
      <c r="AO78" s="1365">
        <v>1432868.0210808029</v>
      </c>
      <c r="AP78" s="1365">
        <v>3038449.1568312519</v>
      </c>
      <c r="AQ78" s="1365">
        <v>8133792.8572154185</v>
      </c>
      <c r="AR78" s="1365">
        <v>8569942.9634879325</v>
      </c>
      <c r="AS78" s="1365">
        <v>8186432.9474527854</v>
      </c>
      <c r="AT78" s="1365">
        <v>10235468.775685128</v>
      </c>
      <c r="AU78" s="1365">
        <v>6519095.0033486271</v>
      </c>
      <c r="AV78" s="1365">
        <v>12441532.440244751</v>
      </c>
      <c r="AW78" s="1365">
        <v>10271.26954351868</v>
      </c>
      <c r="AX78" s="1365">
        <v>6727.1586655154324</v>
      </c>
      <c r="AY78" s="1365">
        <v>13378.926830761231</v>
      </c>
      <c r="AZ78" s="1365">
        <v>11546.980990109083</v>
      </c>
      <c r="BA78" s="1365">
        <v>3821.3030110469754</v>
      </c>
      <c r="BB78" s="1365">
        <v>10551.317530343711</v>
      </c>
      <c r="BC78" s="1365">
        <v>24152.881481788518</v>
      </c>
      <c r="BD78" s="1365">
        <v>22284.016597046841</v>
      </c>
      <c r="BE78" s="1365">
        <v>27209.163106849745</v>
      </c>
      <c r="BF78" s="1365">
        <v>30729.079819827821</v>
      </c>
      <c r="BG78" s="1365">
        <v>15717.450720962324</v>
      </c>
      <c r="BH78" s="1365">
        <v>31718.590902479023</v>
      </c>
      <c r="BI78" s="1365">
        <v>41504.896404625812</v>
      </c>
      <c r="BJ78" s="1365">
        <v>41730.089011461103</v>
      </c>
      <c r="BK78" s="1365">
        <v>44496.958451960403</v>
      </c>
      <c r="BL78" s="1365">
        <v>54706.703356976228</v>
      </c>
      <c r="BM78" s="1365">
        <v>30587.635358356511</v>
      </c>
      <c r="BN78" s="1365">
        <v>58177.682617648155</v>
      </c>
    </row>
    <row r="79" spans="1:66" x14ac:dyDescent="0.2">
      <c r="A79" s="1365">
        <v>1990</v>
      </c>
      <c r="B79" s="1365">
        <v>34589.092870488777</v>
      </c>
      <c r="C79" s="1365">
        <v>37856.143785300832</v>
      </c>
      <c r="D79" s="1365">
        <v>46296.365571053553</v>
      </c>
      <c r="E79" s="1365">
        <v>23811.450690013949</v>
      </c>
      <c r="F79" s="1365">
        <v>48574.947003700006</v>
      </c>
      <c r="G79" s="1365">
        <v>58969.337242267015</v>
      </c>
      <c r="H79" s="1365">
        <v>62466.285176436933</v>
      </c>
      <c r="I79" s="1365">
        <v>62437.008129236754</v>
      </c>
      <c r="J79" s="1365">
        <v>81215.550610741659</v>
      </c>
      <c r="K79" s="1365">
        <v>43729.648032499957</v>
      </c>
      <c r="L79" s="1365">
        <v>86758.955731278693</v>
      </c>
      <c r="M79" s="1365">
        <v>129377.91150016921</v>
      </c>
      <c r="N79" s="1365">
        <v>146046.54917487607</v>
      </c>
      <c r="O79" s="1365">
        <v>134524.52126631746</v>
      </c>
      <c r="P79" s="1365">
        <v>189077.08847845782</v>
      </c>
      <c r="Q79" s="1365">
        <v>95761.142227402175</v>
      </c>
      <c r="R79" s="1365">
        <v>202351.64267390684</v>
      </c>
      <c r="S79" s="1365">
        <v>184693.62621317257</v>
      </c>
      <c r="T79" s="1365">
        <v>208703.59454633153</v>
      </c>
      <c r="U79" s="1365">
        <v>192157.13507174695</v>
      </c>
      <c r="V79" s="1365">
        <v>275692.92180859455</v>
      </c>
      <c r="W79" s="1365">
        <v>130805.66940765634</v>
      </c>
      <c r="X79" s="1365">
        <v>287555.64105483639</v>
      </c>
      <c r="Y79" s="1365">
        <v>469636.60354368057</v>
      </c>
      <c r="Z79" s="1365">
        <v>525669.15081374254</v>
      </c>
      <c r="AA79" s="1365">
        <v>488941.27307736228</v>
      </c>
      <c r="AB79" s="1365">
        <v>705595.73562947172</v>
      </c>
      <c r="AC79" s="1365">
        <v>304736.02170600253</v>
      </c>
      <c r="AD79" s="1365">
        <v>722595.51128121803</v>
      </c>
      <c r="AE79" s="1365">
        <v>715396.44886483753</v>
      </c>
      <c r="AF79" s="1365">
        <v>801034.84356851585</v>
      </c>
      <c r="AG79" s="1365">
        <v>741920.20926341193</v>
      </c>
      <c r="AH79" s="1365">
        <v>1065066.9191045424</v>
      </c>
      <c r="AI79" s="1365">
        <v>465584.82776517177</v>
      </c>
      <c r="AJ79" s="1365">
        <v>1101815.8510793925</v>
      </c>
      <c r="AK79" s="1365">
        <v>1909403.7214295659</v>
      </c>
      <c r="AL79" s="1365">
        <v>2107862.8387168227</v>
      </c>
      <c r="AM79" s="1365">
        <v>1962556.83413312</v>
      </c>
      <c r="AN79" s="1365">
        <v>2715015.9832086717</v>
      </c>
      <c r="AO79" s="1365">
        <v>1314320.6557267187</v>
      </c>
      <c r="AP79" s="1365">
        <v>2922909.3892353163</v>
      </c>
      <c r="AQ79" s="1365">
        <v>7657266.2143992726</v>
      </c>
      <c r="AR79" s="1365">
        <v>8163173.7629261278</v>
      </c>
      <c r="AS79" s="1365">
        <v>7755958.8095552837</v>
      </c>
      <c r="AT79" s="1365">
        <v>10028491.315402828</v>
      </c>
      <c r="AU79" s="1365">
        <v>5838787.8019677028</v>
      </c>
      <c r="AV79" s="1365">
        <v>11703644.33477761</v>
      </c>
      <c r="AW79" s="1365">
        <v>10208.848498710551</v>
      </c>
      <c r="AX79" s="1365">
        <v>6711.9005645406205</v>
      </c>
      <c r="AY79" s="1365">
        <v>13275.279441364906</v>
      </c>
      <c r="AZ79" s="1365">
        <v>11377.180531365451</v>
      </c>
      <c r="BA79" s="1365">
        <v>3893.253347527942</v>
      </c>
      <c r="BB79" s="1365">
        <v>10390.938276121316</v>
      </c>
      <c r="BC79" s="1365">
        <v>24057.001911635394</v>
      </c>
      <c r="BD79" s="1365">
        <v>22204.93105889019</v>
      </c>
      <c r="BE79" s="1365">
        <v>27115.21295407676</v>
      </c>
      <c r="BF79" s="1365">
        <v>30431.840803564188</v>
      </c>
      <c r="BG79" s="1365">
        <v>15817.040519193037</v>
      </c>
      <c r="BH79" s="1365">
        <v>31488.647484788133</v>
      </c>
      <c r="BI79" s="1365">
        <v>41367.193677791445</v>
      </c>
      <c r="BJ79" s="1365">
        <v>41571.219176827137</v>
      </c>
      <c r="BK79" s="1365">
        <v>44415.129844966577</v>
      </c>
      <c r="BL79" s="1365">
        <v>54250.16614381261</v>
      </c>
      <c r="BM79" s="1365">
        <v>30721.77448377441</v>
      </c>
      <c r="BN79" s="1365">
        <v>57860.783995621649</v>
      </c>
    </row>
    <row r="80" spans="1:66" x14ac:dyDescent="0.2">
      <c r="A80" s="1365">
        <v>1991</v>
      </c>
      <c r="B80" s="1365">
        <v>33451.916832319788</v>
      </c>
      <c r="C80" s="1365">
        <v>36731.683457769192</v>
      </c>
      <c r="D80" s="1365">
        <v>44417.290290407393</v>
      </c>
      <c r="E80" s="1365">
        <v>23348.52162167586</v>
      </c>
      <c r="F80" s="1365">
        <v>46832.476659428736</v>
      </c>
      <c r="G80" s="1365">
        <v>57234.477916532516</v>
      </c>
      <c r="H80" s="1365">
        <v>60526.489373379794</v>
      </c>
      <c r="I80" s="1365">
        <v>60829.039022856239</v>
      </c>
      <c r="J80" s="1365">
        <v>78371.566905720523</v>
      </c>
      <c r="K80" s="1365">
        <v>42883.602533518359</v>
      </c>
      <c r="L80" s="1365">
        <v>83883.15749769719</v>
      </c>
      <c r="M80" s="1365">
        <v>123927.84656234919</v>
      </c>
      <c r="N80" s="1365">
        <v>140273.94308536328</v>
      </c>
      <c r="O80" s="1365">
        <v>129244.66579786548</v>
      </c>
      <c r="P80" s="1365">
        <v>181621.99229713107</v>
      </c>
      <c r="Q80" s="1365">
        <v>92260.571202062318</v>
      </c>
      <c r="R80" s="1365">
        <v>194093.56587299306</v>
      </c>
      <c r="S80" s="1365">
        <v>174380.86063336107</v>
      </c>
      <c r="T80" s="1365">
        <v>198238.76681852856</v>
      </c>
      <c r="U80" s="1365">
        <v>181991.59931081734</v>
      </c>
      <c r="V80" s="1365">
        <v>262020.59452720277</v>
      </c>
      <c r="W80" s="1365">
        <v>123697.78109644935</v>
      </c>
      <c r="X80" s="1365">
        <v>272415.3455524912</v>
      </c>
      <c r="Y80" s="1365">
        <v>422682.01860747748</v>
      </c>
      <c r="Z80" s="1365">
        <v>479655.96892461198</v>
      </c>
      <c r="AA80" s="1365">
        <v>441519.24387097859</v>
      </c>
      <c r="AB80" s="1365">
        <v>641658.09969877289</v>
      </c>
      <c r="AC80" s="1365">
        <v>273489.05359537114</v>
      </c>
      <c r="AD80" s="1365">
        <v>654449.19562398328</v>
      </c>
      <c r="AE80" s="1365">
        <v>630329.57170303306</v>
      </c>
      <c r="AF80" s="1365">
        <v>715480.57196095004</v>
      </c>
      <c r="AG80" s="1365">
        <v>656690.74972299347</v>
      </c>
      <c r="AH80" s="1365">
        <v>946506.7809643806</v>
      </c>
      <c r="AI80" s="1365">
        <v>407749.84849509428</v>
      </c>
      <c r="AJ80" s="1365">
        <v>974546.60167634522</v>
      </c>
      <c r="AK80" s="1365">
        <v>1616648.4453696327</v>
      </c>
      <c r="AL80" s="1365">
        <v>1803760.2812562643</v>
      </c>
      <c r="AM80" s="1365">
        <v>1676496.1276527587</v>
      </c>
      <c r="AN80" s="1365">
        <v>2333447.3406728851</v>
      </c>
      <c r="AO80" s="1365">
        <v>1099493.4842955088</v>
      </c>
      <c r="AP80" s="1365">
        <v>2486494.5370397368</v>
      </c>
      <c r="AQ80" s="1365">
        <v>6220720.0246054074</v>
      </c>
      <c r="AR80" s="1365">
        <v>6672079.9333025524</v>
      </c>
      <c r="AS80" s="1365">
        <v>6430184.0662141768</v>
      </c>
      <c r="AT80" s="1365">
        <v>8309262.3336703395</v>
      </c>
      <c r="AU80" s="1365">
        <v>4634056.3281194502</v>
      </c>
      <c r="AV80" s="1365">
        <v>9530184.7615785599</v>
      </c>
      <c r="AW80" s="1365">
        <v>9669.3557481070657</v>
      </c>
      <c r="AX80" s="1365">
        <v>6377.3442912597793</v>
      </c>
      <c r="AY80" s="1365">
        <v>12634.327892682144</v>
      </c>
      <c r="AZ80" s="1365">
        <v>10463.013675094267</v>
      </c>
      <c r="BA80" s="1365">
        <v>3813.4407098333559</v>
      </c>
      <c r="BB80" s="1365">
        <v>9781.7958211602781</v>
      </c>
      <c r="BC80" s="1365">
        <v>23399.035751205411</v>
      </c>
      <c r="BD80" s="1365">
        <v>21582.802804203842</v>
      </c>
      <c r="BE80" s="1365">
        <v>26452.463197758487</v>
      </c>
      <c r="BF80" s="1365">
        <v>29172.32340077142</v>
      </c>
      <c r="BG80" s="1365">
        <v>15691.627223855139</v>
      </c>
      <c r="BH80" s="1365">
        <v>30470.133413477139</v>
      </c>
      <c r="BI80" s="1365">
        <v>40561.135755078329</v>
      </c>
      <c r="BJ80" s="1365">
        <v>40589.625945383916</v>
      </c>
      <c r="BK80" s="1365">
        <v>43725.132329103915</v>
      </c>
      <c r="BL80" s="1365">
        <v>52558.960557867867</v>
      </c>
      <c r="BM80" s="1365">
        <v>30539.360366382363</v>
      </c>
      <c r="BN80" s="1365">
        <v>56330.555403873223</v>
      </c>
    </row>
    <row r="81" spans="1:66" x14ac:dyDescent="0.2">
      <c r="A81" s="1365">
        <v>1992</v>
      </c>
      <c r="B81" s="1365">
        <v>33817.592770123571</v>
      </c>
      <c r="C81" s="1365">
        <v>37306.894134716415</v>
      </c>
      <c r="D81" s="1365">
        <v>44941.575165283066</v>
      </c>
      <c r="E81" s="1365">
        <v>23660.192870612729</v>
      </c>
      <c r="F81" s="1365">
        <v>47105.000177102702</v>
      </c>
      <c r="G81" s="1365">
        <v>58418.571961964532</v>
      </c>
      <c r="H81" s="1365">
        <v>61555.861632428663</v>
      </c>
      <c r="I81" s="1365">
        <v>62370.613542887433</v>
      </c>
      <c r="J81" s="1365">
        <v>79912.774472226884</v>
      </c>
      <c r="K81" s="1365">
        <v>43711.632974211985</v>
      </c>
      <c r="L81" s="1365">
        <v>84970.935529458438</v>
      </c>
      <c r="M81" s="1365">
        <v>130240.43123940422</v>
      </c>
      <c r="N81" s="1365">
        <v>146480.95125061343</v>
      </c>
      <c r="O81" s="1365">
        <v>136822.54574452701</v>
      </c>
      <c r="P81" s="1365">
        <v>192102.21446221982</v>
      </c>
      <c r="Q81" s="1365">
        <v>95810.257039649776</v>
      </c>
      <c r="R81" s="1365">
        <v>202381.97660540667</v>
      </c>
      <c r="S81" s="1365">
        <v>186360.73661660525</v>
      </c>
      <c r="T81" s="1365">
        <v>210464.44616988461</v>
      </c>
      <c r="U81" s="1365">
        <v>196282.56967330704</v>
      </c>
      <c r="V81" s="1365">
        <v>282302.13225217973</v>
      </c>
      <c r="W81" s="1365">
        <v>129822.13262473124</v>
      </c>
      <c r="X81" s="1365">
        <v>288483.87804311467</v>
      </c>
      <c r="Y81" s="1365">
        <v>472929.6301849134</v>
      </c>
      <c r="Z81" s="1365">
        <v>531161.9306245062</v>
      </c>
      <c r="AA81" s="1365">
        <v>499957.75660683983</v>
      </c>
      <c r="AB81" s="1365">
        <v>729438.28754851967</v>
      </c>
      <c r="AC81" s="1365">
        <v>292950.21181778936</v>
      </c>
      <c r="AD81" s="1365">
        <v>724398.72461221449</v>
      </c>
      <c r="AE81" s="1365">
        <v>720017.46115660109</v>
      </c>
      <c r="AF81" s="1365">
        <v>811018.96403259179</v>
      </c>
      <c r="AG81" s="1365">
        <v>759803.47757680016</v>
      </c>
      <c r="AH81" s="1365">
        <v>1105978.6519117255</v>
      </c>
      <c r="AI81" s="1365">
        <v>440758.28419889836</v>
      </c>
      <c r="AJ81" s="1365">
        <v>1103017.9423958773</v>
      </c>
      <c r="AK81" s="1365">
        <v>1940105.2048454236</v>
      </c>
      <c r="AL81" s="1365">
        <v>2160391.9257098339</v>
      </c>
      <c r="AM81" s="1365">
        <v>2042904.0407535457</v>
      </c>
      <c r="AN81" s="1365">
        <v>2900385.5591632733</v>
      </c>
      <c r="AO81" s="1365">
        <v>1222937.8379752808</v>
      </c>
      <c r="AP81" s="1365">
        <v>2956741.6285503157</v>
      </c>
      <c r="AQ81" s="1365">
        <v>7942594.9568414763</v>
      </c>
      <c r="AR81" s="1365">
        <v>8634828.6359626707</v>
      </c>
      <c r="AS81" s="1365">
        <v>8326730.0810361756</v>
      </c>
      <c r="AT81" s="1365">
        <v>11201648.700103238</v>
      </c>
      <c r="AU81" s="1365">
        <v>5453568.457499925</v>
      </c>
      <c r="AV81" s="1365">
        <v>12078608.057239335</v>
      </c>
      <c r="AW81" s="1365">
        <v>9216.6135782826223</v>
      </c>
      <c r="AX81" s="1365">
        <v>6079.3239078184879</v>
      </c>
      <c r="AY81" s="1365">
        <v>12243.174726545405</v>
      </c>
      <c r="AZ81" s="1365">
        <v>9970.3758583392591</v>
      </c>
      <c r="BA81" s="1365">
        <v>3608.7527670134768</v>
      </c>
      <c r="BB81" s="1365">
        <v>9239.0648247469617</v>
      </c>
      <c r="BC81" s="1365">
        <v>23103.944051314611</v>
      </c>
      <c r="BD81" s="1365">
        <v>21299.44182784692</v>
      </c>
      <c r="BE81" s="1365">
        <v>26249.599511404122</v>
      </c>
      <c r="BF81" s="1365">
        <v>28590.393021178981</v>
      </c>
      <c r="BG81" s="1365">
        <v>15643.519074053054</v>
      </c>
      <c r="BH81" s="1365">
        <v>29852.002796180037</v>
      </c>
      <c r="BI81" s="1365">
        <v>40463.107142604596</v>
      </c>
      <c r="BJ81" s="1365">
        <v>40324.589227882461</v>
      </c>
      <c r="BK81" s="1365">
        <v>43757.630492477525</v>
      </c>
      <c r="BL81" s="1365">
        <v>51865.414474728648</v>
      </c>
      <c r="BM81" s="1365">
        <v>30686.976957852527</v>
      </c>
      <c r="BN81" s="1365">
        <v>55618.175260471369</v>
      </c>
    </row>
    <row r="82" spans="1:66" x14ac:dyDescent="0.2">
      <c r="A82" s="1365">
        <v>1993</v>
      </c>
      <c r="B82" s="1365">
        <v>33463.274252173767</v>
      </c>
      <c r="C82" s="1365">
        <v>37107.03171525128</v>
      </c>
      <c r="D82" s="1365">
        <v>44841.789828423236</v>
      </c>
      <c r="E82" s="1365">
        <v>23164.200139142809</v>
      </c>
      <c r="F82" s="1365">
        <v>46555.401332167785</v>
      </c>
      <c r="G82" s="1365">
        <v>57851.142936645309</v>
      </c>
      <c r="H82" s="1365">
        <v>61028.559294733917</v>
      </c>
      <c r="I82" s="1365">
        <v>61875.352379034746</v>
      </c>
      <c r="J82" s="1365">
        <v>79660.551668878717</v>
      </c>
      <c r="K82" s="1365">
        <v>42940.649593964168</v>
      </c>
      <c r="L82" s="1365">
        <v>84043.480088707322</v>
      </c>
      <c r="M82" s="1365">
        <v>128279.13311742766</v>
      </c>
      <c r="N82" s="1365">
        <v>145945.64753193266</v>
      </c>
      <c r="O82" s="1365">
        <v>134794.18541112891</v>
      </c>
      <c r="P82" s="1365">
        <v>191042.28810137234</v>
      </c>
      <c r="Q82" s="1365">
        <v>95251.899003043349</v>
      </c>
      <c r="R82" s="1365">
        <v>199707.08599867247</v>
      </c>
      <c r="S82" s="1365">
        <v>182532.02210522947</v>
      </c>
      <c r="T82" s="1365">
        <v>208994.69478869525</v>
      </c>
      <c r="U82" s="1365">
        <v>192067.5885837923</v>
      </c>
      <c r="V82" s="1365">
        <v>277202.72547079372</v>
      </c>
      <c r="W82" s="1365">
        <v>129651.39789342503</v>
      </c>
      <c r="X82" s="1365">
        <v>283424.61865061324</v>
      </c>
      <c r="Y82" s="1365">
        <v>452101.27493946417</v>
      </c>
      <c r="Z82" s="1365">
        <v>513039.17320510611</v>
      </c>
      <c r="AA82" s="1365">
        <v>476369.45894752181</v>
      </c>
      <c r="AB82" s="1365">
        <v>690381.94428591547</v>
      </c>
      <c r="AC82" s="1365">
        <v>295302.98836737161</v>
      </c>
      <c r="AD82" s="1365">
        <v>697319.867554639</v>
      </c>
      <c r="AE82" s="1365">
        <v>683737.12266409572</v>
      </c>
      <c r="AF82" s="1365">
        <v>774479.43034399219</v>
      </c>
      <c r="AG82" s="1365">
        <v>718133.07872669701</v>
      </c>
      <c r="AH82" s="1365">
        <v>1032100.4086023387</v>
      </c>
      <c r="AI82" s="1365">
        <v>444766.34992464882</v>
      </c>
      <c r="AJ82" s="1365">
        <v>1052398.9501357095</v>
      </c>
      <c r="AK82" s="1365">
        <v>1829642.9703936605</v>
      </c>
      <c r="AL82" s="1365">
        <v>2031694.3096689116</v>
      </c>
      <c r="AM82" s="1365">
        <v>1912373.1920920785</v>
      </c>
      <c r="AN82" s="1365">
        <v>2646951.3896391145</v>
      </c>
      <c r="AO82" s="1365">
        <v>1247171.0675075182</v>
      </c>
      <c r="AP82" s="1365">
        <v>2786735.1477587712</v>
      </c>
      <c r="AQ82" s="1365">
        <v>7440915.1047827341</v>
      </c>
      <c r="AR82" s="1365">
        <v>7983559.3803371051</v>
      </c>
      <c r="AS82" s="1365">
        <v>7715036.2253648862</v>
      </c>
      <c r="AT82" s="1365">
        <v>9816016.246534165</v>
      </c>
      <c r="AU82" s="1365">
        <v>5654585.3542151852</v>
      </c>
      <c r="AV82" s="1365">
        <v>11301616.436961694</v>
      </c>
      <c r="AW82" s="1365">
        <v>9075.4055677022207</v>
      </c>
      <c r="AX82" s="1365">
        <v>5897.9892096136145</v>
      </c>
      <c r="AY82" s="1365">
        <v>12338.711051467813</v>
      </c>
      <c r="AZ82" s="1365">
        <v>10023.027987967746</v>
      </c>
      <c r="BA82" s="1365">
        <v>3387.7506843214555</v>
      </c>
      <c r="BB82" s="1365">
        <v>9067.3225756282482</v>
      </c>
      <c r="BC82" s="1365">
        <v>22928.178822701117</v>
      </c>
      <c r="BD82" s="1365">
        <v>20965.232776645007</v>
      </c>
      <c r="BE82" s="1365">
        <v>26252.903526820432</v>
      </c>
      <c r="BF82" s="1365">
        <v>28597.290020317781</v>
      </c>
      <c r="BG82" s="1365">
        <v>15154.455820931635</v>
      </c>
      <c r="BH82" s="1365">
        <v>29538.547480333931</v>
      </c>
      <c r="BI82" s="1365">
        <v>40244.145391449732</v>
      </c>
      <c r="BJ82" s="1365">
        <v>39799.287235434247</v>
      </c>
      <c r="BK82" s="1365">
        <v>43645.644121011203</v>
      </c>
      <c r="BL82" s="1365">
        <v>51815.117560755323</v>
      </c>
      <c r="BM82" s="1365">
        <v>29862.837241694357</v>
      </c>
      <c r="BN82" s="1365">
        <v>55127.578611216035</v>
      </c>
    </row>
    <row r="83" spans="1:66" x14ac:dyDescent="0.2">
      <c r="A83" s="1365">
        <v>1994</v>
      </c>
      <c r="B83" s="1365">
        <v>33910.141167177557</v>
      </c>
      <c r="C83" s="1365">
        <v>37641.926007304806</v>
      </c>
      <c r="D83" s="1365">
        <v>45424.407576443416</v>
      </c>
      <c r="E83" s="1365">
        <v>23376.514484791191</v>
      </c>
      <c r="F83" s="1365">
        <v>47054.270103859606</v>
      </c>
      <c r="G83" s="1365">
        <v>58540.184354357058</v>
      </c>
      <c r="H83" s="1365">
        <v>61742.055204017401</v>
      </c>
      <c r="I83" s="1365">
        <v>62610.741312211961</v>
      </c>
      <c r="J83" s="1365">
        <v>80548.147707055963</v>
      </c>
      <c r="K83" s="1365">
        <v>43251.456942126912</v>
      </c>
      <c r="L83" s="1365">
        <v>84867.634699727801</v>
      </c>
      <c r="M83" s="1365">
        <v>129838.82785482096</v>
      </c>
      <c r="N83" s="1365">
        <v>148064.53106691191</v>
      </c>
      <c r="O83" s="1365">
        <v>136286.7763015253</v>
      </c>
      <c r="P83" s="1365">
        <v>193096.40790437683</v>
      </c>
      <c r="Q83" s="1365">
        <v>96335.74879493755</v>
      </c>
      <c r="R83" s="1365">
        <v>201896.03526135968</v>
      </c>
      <c r="S83" s="1365">
        <v>184816.82371469916</v>
      </c>
      <c r="T83" s="1365">
        <v>211991.47926926013</v>
      </c>
      <c r="U83" s="1365">
        <v>194225.46244782076</v>
      </c>
      <c r="V83" s="1365">
        <v>279972.16966064298</v>
      </c>
      <c r="W83" s="1365">
        <v>131458.35285915842</v>
      </c>
      <c r="X83" s="1365">
        <v>286631.22302523203</v>
      </c>
      <c r="Y83" s="1365">
        <v>458225.32264384843</v>
      </c>
      <c r="Z83" s="1365">
        <v>520245.54980431055</v>
      </c>
      <c r="AA83" s="1365">
        <v>480444.9742690461</v>
      </c>
      <c r="AB83" s="1365">
        <v>693381.10329247103</v>
      </c>
      <c r="AC83" s="1365">
        <v>302644.14656984218</v>
      </c>
      <c r="AD83" s="1365">
        <v>704956.13623499009</v>
      </c>
      <c r="AE83" s="1365">
        <v>692577.01513373386</v>
      </c>
      <c r="AF83" s="1365">
        <v>783829.98670232343</v>
      </c>
      <c r="AG83" s="1365">
        <v>723840.91289831547</v>
      </c>
      <c r="AH83" s="1365">
        <v>1034134.2303627362</v>
      </c>
      <c r="AI83" s="1365">
        <v>459139.82860609697</v>
      </c>
      <c r="AJ83" s="1365">
        <v>1061527.7357184812</v>
      </c>
      <c r="AK83" s="1365">
        <v>1851340.9935936162</v>
      </c>
      <c r="AL83" s="1365">
        <v>2043888.3941872865</v>
      </c>
      <c r="AM83" s="1365">
        <v>1923000.1533157907</v>
      </c>
      <c r="AN83" s="1365">
        <v>2632880.0524841365</v>
      </c>
      <c r="AO83" s="1365">
        <v>1289583.4540791498</v>
      </c>
      <c r="AP83" s="1365">
        <v>2810152.6287644813</v>
      </c>
      <c r="AQ83" s="1365">
        <v>7488705.3300082376</v>
      </c>
      <c r="AR83" s="1365">
        <v>7942250.4080195334</v>
      </c>
      <c r="AS83" s="1365">
        <v>7676434.0026956275</v>
      </c>
      <c r="AT83" s="1365">
        <v>9688776.0700187348</v>
      </c>
      <c r="AU83" s="1365">
        <v>5769910.2405294338</v>
      </c>
      <c r="AV83" s="1365">
        <v>11338840.683645941</v>
      </c>
      <c r="AW83" s="1365">
        <v>9280.0979799980541</v>
      </c>
      <c r="AX83" s="1365">
        <v>6078.2271303377174</v>
      </c>
      <c r="AY83" s="1365">
        <v>12673.110702397646</v>
      </c>
      <c r="AZ83" s="1365">
        <v>10300.667445830877</v>
      </c>
      <c r="BA83" s="1365">
        <v>3501.5720274554683</v>
      </c>
      <c r="BB83" s="1365">
        <v>9240.9055079914106</v>
      </c>
      <c r="BC83" s="1365">
        <v>23251.39820188384</v>
      </c>
      <c r="BD83" s="1365">
        <v>21226.320067207071</v>
      </c>
      <c r="BE83" s="1365">
        <v>26681.387085724742</v>
      </c>
      <c r="BF83" s="1365">
        <v>29016.40754000637</v>
      </c>
      <c r="BG83" s="1365">
        <v>15269.932894774924</v>
      </c>
      <c r="BH83" s="1365">
        <v>29849.629530804043</v>
      </c>
      <c r="BI83" s="1365">
        <v>40715.523479241085</v>
      </c>
      <c r="BJ83" s="1365">
        <v>40161.436238293769</v>
      </c>
      <c r="BK83" s="1365">
        <v>44191.732564883619</v>
      </c>
      <c r="BL83" s="1365">
        <v>52411.082657725732</v>
      </c>
      <c r="BM83" s="1365">
        <v>29980.383978924245</v>
      </c>
      <c r="BN83" s="1365">
        <v>55610.534559319822</v>
      </c>
    </row>
    <row r="84" spans="1:66" x14ac:dyDescent="0.2">
      <c r="A84" s="1365">
        <v>1995</v>
      </c>
      <c r="B84" s="1365">
        <v>35113.750113785201</v>
      </c>
      <c r="C84" s="1365">
        <v>38865.162995380095</v>
      </c>
      <c r="D84" s="1365">
        <v>46706.794302900729</v>
      </c>
      <c r="E84" s="1365">
        <v>24632.225689849798</v>
      </c>
      <c r="F84" s="1365">
        <v>48663.766802886086</v>
      </c>
      <c r="G84" s="1365">
        <v>60706.465734414807</v>
      </c>
      <c r="H84" s="1365">
        <v>63695.271488151899</v>
      </c>
      <c r="I84" s="1365">
        <v>64892.871799211483</v>
      </c>
      <c r="J84" s="1365">
        <v>82571.994644610051</v>
      </c>
      <c r="K84" s="1365">
        <v>45381.172340867575</v>
      </c>
      <c r="L84" s="1365">
        <v>87868.90075568133</v>
      </c>
      <c r="M84" s="1365">
        <v>137209.12065451022</v>
      </c>
      <c r="N84" s="1365">
        <v>153775.72410502681</v>
      </c>
      <c r="O84" s="1365">
        <v>144375.1098492817</v>
      </c>
      <c r="P84" s="1365">
        <v>200327.04313527449</v>
      </c>
      <c r="Q84" s="1365">
        <v>102202.89352849462</v>
      </c>
      <c r="R84" s="1365">
        <v>212906.51777584362</v>
      </c>
      <c r="S84" s="1365">
        <v>197220.53480131138</v>
      </c>
      <c r="T84" s="1365">
        <v>221986.49204930945</v>
      </c>
      <c r="U84" s="1365">
        <v>207936.57796480239</v>
      </c>
      <c r="V84" s="1365">
        <v>294494.05828470382</v>
      </c>
      <c r="W84" s="1365">
        <v>140578.28242711499</v>
      </c>
      <c r="X84" s="1365">
        <v>305036.0059738945</v>
      </c>
      <c r="Y84" s="1365">
        <v>499577.86456704832</v>
      </c>
      <c r="Z84" s="1365">
        <v>562859.92011840746</v>
      </c>
      <c r="AA84" s="1365">
        <v>526938.81522399175</v>
      </c>
      <c r="AB84" s="1365">
        <v>753826.80487202597</v>
      </c>
      <c r="AC84" s="1365">
        <v>332386.03822790732</v>
      </c>
      <c r="AD84" s="1365">
        <v>766504.28394732601</v>
      </c>
      <c r="AE84" s="1365">
        <v>761673.77026397036</v>
      </c>
      <c r="AF84" s="1365">
        <v>856745.37403042207</v>
      </c>
      <c r="AG84" s="1365">
        <v>802173.22708282433</v>
      </c>
      <c r="AH84" s="1365">
        <v>1135154.4603570316</v>
      </c>
      <c r="AI84" s="1365">
        <v>506921.21321861545</v>
      </c>
      <c r="AJ84" s="1365">
        <v>1164126.2579250154</v>
      </c>
      <c r="AK84" s="1365">
        <v>2059146.157549378</v>
      </c>
      <c r="AL84" s="1365">
        <v>2266049.3616616037</v>
      </c>
      <c r="AM84" s="1365">
        <v>2161783.732508651</v>
      </c>
      <c r="AN84" s="1365">
        <v>2924980.9027210725</v>
      </c>
      <c r="AO84" s="1365">
        <v>1436714.6660808786</v>
      </c>
      <c r="AP84" s="1365">
        <v>3123779.4160217741</v>
      </c>
      <c r="AQ84" s="1365">
        <v>8209229.2163413577</v>
      </c>
      <c r="AR84" s="1365">
        <v>8732132.612269247</v>
      </c>
      <c r="AS84" s="1365">
        <v>8568671.9841886982</v>
      </c>
      <c r="AT84" s="1365">
        <v>10611648.713479476</v>
      </c>
      <c r="AU84" s="1365">
        <v>6391416.9431534372</v>
      </c>
      <c r="AV84" s="1365">
        <v>12468006.244329747</v>
      </c>
      <c r="AW84" s="1365">
        <v>9521.0344931555901</v>
      </c>
      <c r="AX84" s="1365">
        <v>6532.2287394185078</v>
      </c>
      <c r="AY84" s="1365">
        <v>12837.454191548715</v>
      </c>
      <c r="AZ84" s="1365">
        <v>10841.593961191416</v>
      </c>
      <c r="BA84" s="1365">
        <v>3883.2790388320195</v>
      </c>
      <c r="BB84" s="1365">
        <v>9458.6328500908476</v>
      </c>
      <c r="BC84" s="1365">
        <v>23769.82005370464</v>
      </c>
      <c r="BD84" s="1365">
        <v>21929.086336980574</v>
      </c>
      <c r="BE84" s="1365">
        <v>27141.835567168808</v>
      </c>
      <c r="BF84" s="1365">
        <v>29637.877765970316</v>
      </c>
      <c r="BG84" s="1365">
        <v>16013.262596667035</v>
      </c>
      <c r="BH84" s="1365">
        <v>30414.572250335248</v>
      </c>
      <c r="BI84" s="1365">
        <v>41580.802004390949</v>
      </c>
      <c r="BJ84" s="1365">
        <v>41175.158333933156</v>
      </c>
      <c r="BK84" s="1365">
        <v>45022.312286693923</v>
      </c>
      <c r="BL84" s="1365">
        <v>53133.23252194393</v>
      </c>
      <c r="BM84" s="1365">
        <v>31175.742043960807</v>
      </c>
      <c r="BN84" s="1365">
        <v>56609.496500640744</v>
      </c>
    </row>
    <row r="85" spans="1:66" x14ac:dyDescent="0.2">
      <c r="A85" s="1365">
        <v>1996</v>
      </c>
      <c r="B85" s="1365">
        <v>36840.22102360415</v>
      </c>
      <c r="C85" s="1365">
        <v>40134.175746693807</v>
      </c>
      <c r="D85" s="1365">
        <v>48238.492217132363</v>
      </c>
      <c r="E85" s="1365">
        <v>26320.071118395121</v>
      </c>
      <c r="F85" s="1365">
        <v>50714.850104463148</v>
      </c>
      <c r="G85" s="1365">
        <v>63825.395882106044</v>
      </c>
      <c r="H85" s="1365">
        <v>66845.59635869044</v>
      </c>
      <c r="I85" s="1365">
        <v>67523.746235591039</v>
      </c>
      <c r="J85" s="1365">
        <v>85622.89700006209</v>
      </c>
      <c r="K85" s="1365">
        <v>48402.400216320173</v>
      </c>
      <c r="L85" s="1365">
        <v>91706.376642410964</v>
      </c>
      <c r="M85" s="1365">
        <v>149083.97942075372</v>
      </c>
      <c r="N85" s="1365">
        <v>165320.11459668781</v>
      </c>
      <c r="O85" s="1365">
        <v>154968.25288494036</v>
      </c>
      <c r="P85" s="1365">
        <v>213739.2267798071</v>
      </c>
      <c r="Q85" s="1365">
        <v>111950.98978746035</v>
      </c>
      <c r="R85" s="1365">
        <v>228590.2309268479</v>
      </c>
      <c r="S85" s="1365">
        <v>218375.09201729842</v>
      </c>
      <c r="T85" s="1365">
        <v>242867.53989976353</v>
      </c>
      <c r="U85" s="1365">
        <v>227006.16141898849</v>
      </c>
      <c r="V85" s="1365">
        <v>319493.33400793263</v>
      </c>
      <c r="W85" s="1365">
        <v>157632.74671856477</v>
      </c>
      <c r="X85" s="1365">
        <v>333494.40833323478</v>
      </c>
      <c r="Y85" s="1365">
        <v>576579.74986819259</v>
      </c>
      <c r="Z85" s="1365">
        <v>641117.6524067974</v>
      </c>
      <c r="AA85" s="1365">
        <v>599292.74772294855</v>
      </c>
      <c r="AB85" s="1365">
        <v>849088.24406709557</v>
      </c>
      <c r="AC85" s="1365">
        <v>392430.23574669269</v>
      </c>
      <c r="AD85" s="1365">
        <v>874487.4643000504</v>
      </c>
      <c r="AE85" s="1365">
        <v>894942.45330299647</v>
      </c>
      <c r="AF85" s="1365">
        <v>992544.28653531079</v>
      </c>
      <c r="AG85" s="1365">
        <v>930000.60491074633</v>
      </c>
      <c r="AH85" s="1365">
        <v>1301054.9144268821</v>
      </c>
      <c r="AI85" s="1365">
        <v>611763.48192063998</v>
      </c>
      <c r="AJ85" s="1365">
        <v>1354266.9093816383</v>
      </c>
      <c r="AK85" s="1365">
        <v>2537938.3943534456</v>
      </c>
      <c r="AL85" s="1365">
        <v>2751577.1404276523</v>
      </c>
      <c r="AM85" s="1365">
        <v>2637793.8303786707</v>
      </c>
      <c r="AN85" s="1365">
        <v>3525094.4978408362</v>
      </c>
      <c r="AO85" s="1365">
        <v>1814346.632947769</v>
      </c>
      <c r="AP85" s="1365">
        <v>3813051.9731191527</v>
      </c>
      <c r="AQ85" s="1365">
        <v>10861653.761995239</v>
      </c>
      <c r="AR85" s="1365">
        <v>11424210.1933927</v>
      </c>
      <c r="AS85" s="1365">
        <v>11227536.589716434</v>
      </c>
      <c r="AT85" s="1365">
        <v>13937297.53599114</v>
      </c>
      <c r="AU85" s="1365">
        <v>8423845.8620601967</v>
      </c>
      <c r="AV85" s="1365">
        <v>16351368.666392244</v>
      </c>
      <c r="AW85" s="1365">
        <v>9855.0461651022597</v>
      </c>
      <c r="AX85" s="1365">
        <v>6834.8456885178575</v>
      </c>
      <c r="AY85" s="1365">
        <v>12744.605257796578</v>
      </c>
      <c r="AZ85" s="1365">
        <v>10854.087434202638</v>
      </c>
      <c r="BA85" s="1365">
        <v>4237.7420204700657</v>
      </c>
      <c r="BB85" s="1365">
        <v>9723.3235665153297</v>
      </c>
      <c r="BC85" s="1365">
        <v>24368.692312809755</v>
      </c>
      <c r="BD85" s="1365">
        <v>22564.67729326152</v>
      </c>
      <c r="BE85" s="1365">
        <v>27374.83384244419</v>
      </c>
      <c r="BF85" s="1365">
        <v>29849.521710168501</v>
      </c>
      <c r="BG85" s="1365">
        <v>16805.524599610097</v>
      </c>
      <c r="BH85" s="1365">
        <v>30950.918901975947</v>
      </c>
      <c r="BI85" s="1365">
        <v>42510.749997444123</v>
      </c>
      <c r="BJ85" s="1365">
        <v>42226.966799191097</v>
      </c>
      <c r="BK85" s="1365">
        <v>45662.619573253702</v>
      </c>
      <c r="BL85" s="1365">
        <v>53593.814555125835</v>
      </c>
      <c r="BM85" s="1365">
        <v>32515.252823535135</v>
      </c>
      <c r="BN85" s="1365">
        <v>57485.413071301729</v>
      </c>
    </row>
    <row r="86" spans="1:66" x14ac:dyDescent="0.2">
      <c r="A86" s="1365">
        <v>1997</v>
      </c>
      <c r="B86" s="1365">
        <v>39073.132629905565</v>
      </c>
      <c r="C86" s="1365">
        <v>42385.91426843813</v>
      </c>
      <c r="D86" s="1365">
        <v>51226.212426506419</v>
      </c>
      <c r="E86" s="1365">
        <v>28030.952565034142</v>
      </c>
      <c r="F86" s="1365">
        <v>53739.804829190318</v>
      </c>
      <c r="G86" s="1365">
        <v>67825.436384218556</v>
      </c>
      <c r="H86" s="1365">
        <v>70985.803565073627</v>
      </c>
      <c r="I86" s="1365">
        <v>71509.672319669291</v>
      </c>
      <c r="J86" s="1365">
        <v>91291.275466200066</v>
      </c>
      <c r="K86" s="1365">
        <v>51446.870457654935</v>
      </c>
      <c r="L86" s="1365">
        <v>97240.458826814152</v>
      </c>
      <c r="M86" s="1365">
        <v>163025.20782225762</v>
      </c>
      <c r="N86" s="1365">
        <v>179468.65510436083</v>
      </c>
      <c r="O86" s="1365">
        <v>169212.85312937968</v>
      </c>
      <c r="P86" s="1365">
        <v>232836.22897039689</v>
      </c>
      <c r="Q86" s="1365">
        <v>122097.10213045095</v>
      </c>
      <c r="R86" s="1365">
        <v>248217.9741870022</v>
      </c>
      <c r="S86" s="1365">
        <v>242650.60162868301</v>
      </c>
      <c r="T86" s="1365">
        <v>267427.00855769461</v>
      </c>
      <c r="U86" s="1365">
        <v>251816.53502813491</v>
      </c>
      <c r="V86" s="1365">
        <v>351946.69250372791</v>
      </c>
      <c r="W86" s="1365">
        <v>175127.20730388883</v>
      </c>
      <c r="X86" s="1365">
        <v>367760.70621927764</v>
      </c>
      <c r="Y86" s="1365">
        <v>662691.13950514502</v>
      </c>
      <c r="Z86" s="1365">
        <v>727373.08653807023</v>
      </c>
      <c r="AA86" s="1365">
        <v>688575.41212234681</v>
      </c>
      <c r="AB86" s="1365">
        <v>964658.42539994011</v>
      </c>
      <c r="AC86" s="1365">
        <v>455328.95126089267</v>
      </c>
      <c r="AD86" s="1365">
        <v>997238.11559276201</v>
      </c>
      <c r="AE86" s="1365">
        <v>1044449.5599717008</v>
      </c>
      <c r="AF86" s="1365">
        <v>1142074.7735661478</v>
      </c>
      <c r="AG86" s="1365">
        <v>1085235.3355278473</v>
      </c>
      <c r="AH86" s="1365">
        <v>1501658.9010156684</v>
      </c>
      <c r="AI86" s="1365">
        <v>718536.32406818541</v>
      </c>
      <c r="AJ86" s="1365">
        <v>1568521.6102795922</v>
      </c>
      <c r="AK86" s="1365">
        <v>3037225.0505085881</v>
      </c>
      <c r="AL86" s="1365">
        <v>3267147.3418920212</v>
      </c>
      <c r="AM86" s="1365">
        <v>3162824.3338749027</v>
      </c>
      <c r="AN86" s="1365">
        <v>4199326.6802616483</v>
      </c>
      <c r="AO86" s="1365">
        <v>2183794.9877238139</v>
      </c>
      <c r="AP86" s="1365">
        <v>4547296.0642557163</v>
      </c>
      <c r="AQ86" s="1365">
        <v>13118893.89345145</v>
      </c>
      <c r="AR86" s="1365">
        <v>13838303.518348563</v>
      </c>
      <c r="AS86" s="1365">
        <v>13672707.789155139</v>
      </c>
      <c r="AT86" s="1365">
        <v>16937341.526808966</v>
      </c>
      <c r="AU86" s="1365">
        <v>10236740.085333645</v>
      </c>
      <c r="AV86" s="1365">
        <v>19815024.651569534</v>
      </c>
      <c r="AW86" s="1365">
        <v>10320.828875592577</v>
      </c>
      <c r="AX86" s="1365">
        <v>7160.4616947375052</v>
      </c>
      <c r="AY86" s="1365">
        <v>13262.15621720697</v>
      </c>
      <c r="AZ86" s="1365">
        <v>11161.14938681278</v>
      </c>
      <c r="BA86" s="1365">
        <v>4615.0346724133542</v>
      </c>
      <c r="BB86" s="1365">
        <v>10239.15083156648</v>
      </c>
      <c r="BC86" s="1365">
        <v>25300.679830755336</v>
      </c>
      <c r="BD86" s="1365">
        <v>23473.630132743867</v>
      </c>
      <c r="BE86" s="1365">
        <v>28294.032172777956</v>
      </c>
      <c r="BF86" s="1365">
        <v>31047.321699407476</v>
      </c>
      <c r="BG86" s="1365">
        <v>17579.158168876722</v>
      </c>
      <c r="BH86" s="1365">
        <v>32131.119344988991</v>
      </c>
      <c r="BI86" s="1365">
        <v>44025.493524708785</v>
      </c>
      <c r="BJ86" s="1365">
        <v>43865.090680251815</v>
      </c>
      <c r="BK86" s="1365">
        <v>47083.877117241696</v>
      </c>
      <c r="BL86" s="1365">
        <v>55905.037090150836</v>
      </c>
      <c r="BM86" s="1365">
        <v>33784.312539455925</v>
      </c>
      <c r="BN86" s="1365">
        <v>59496.07998676713</v>
      </c>
    </row>
    <row r="87" spans="1:66" x14ac:dyDescent="0.2">
      <c r="A87" s="1365">
        <v>1998</v>
      </c>
      <c r="B87" s="1365">
        <v>41430.911717364535</v>
      </c>
      <c r="C87" s="1365">
        <v>44837.805804983451</v>
      </c>
      <c r="D87" s="1365">
        <v>53949.376871176966</v>
      </c>
      <c r="E87" s="1365">
        <v>30012.717608279461</v>
      </c>
      <c r="F87" s="1365">
        <v>56808.747075869855</v>
      </c>
      <c r="G87" s="1365">
        <v>71947.224004532894</v>
      </c>
      <c r="H87" s="1365">
        <v>75138.768265612845</v>
      </c>
      <c r="I87" s="1365">
        <v>75729.579232083241</v>
      </c>
      <c r="J87" s="1365">
        <v>95963.499319100752</v>
      </c>
      <c r="K87" s="1365">
        <v>55013.155870705523</v>
      </c>
      <c r="L87" s="1365">
        <v>102789.83286219834</v>
      </c>
      <c r="M87" s="1365">
        <v>176549.50572359189</v>
      </c>
      <c r="N87" s="1365">
        <v>193065.41475990202</v>
      </c>
      <c r="O87" s="1365">
        <v>182983.33003837371</v>
      </c>
      <c r="P87" s="1365">
        <v>249370.05834629695</v>
      </c>
      <c r="Q87" s="1365">
        <v>133215.38586995922</v>
      </c>
      <c r="R87" s="1365">
        <v>267011.23491429217</v>
      </c>
      <c r="S87" s="1365">
        <v>265969.07622293715</v>
      </c>
      <c r="T87" s="1365">
        <v>291031.23243639676</v>
      </c>
      <c r="U87" s="1365">
        <v>275512.83645611431</v>
      </c>
      <c r="V87" s="1365">
        <v>381707.45905208908</v>
      </c>
      <c r="W87" s="1365">
        <v>193762.03959145368</v>
      </c>
      <c r="X87" s="1365">
        <v>400358.63001029153</v>
      </c>
      <c r="Y87" s="1365">
        <v>748859.08865436562</v>
      </c>
      <c r="Z87" s="1365">
        <v>815883.59743480524</v>
      </c>
      <c r="AA87" s="1365">
        <v>775688.2629260259</v>
      </c>
      <c r="AB87" s="1365">
        <v>1072089.9393729323</v>
      </c>
      <c r="AC87" s="1365">
        <v>524225.50725023897</v>
      </c>
      <c r="AD87" s="1365">
        <v>1116898.4279298934</v>
      </c>
      <c r="AE87" s="1365">
        <v>1193337.1370984907</v>
      </c>
      <c r="AF87" s="1365">
        <v>1295913.1925388691</v>
      </c>
      <c r="AG87" s="1365">
        <v>1237409.291694545</v>
      </c>
      <c r="AH87" s="1365">
        <v>1685757.5671154116</v>
      </c>
      <c r="AI87" s="1365">
        <v>844324.13931484579</v>
      </c>
      <c r="AJ87" s="1365">
        <v>1777615.6567158333</v>
      </c>
      <c r="AK87" s="1365">
        <v>3551288.7032325948</v>
      </c>
      <c r="AL87" s="1365">
        <v>3801402.0474583665</v>
      </c>
      <c r="AM87" s="1365">
        <v>3695912.7442512712</v>
      </c>
      <c r="AN87" s="1365">
        <v>4834839.1361414753</v>
      </c>
      <c r="AO87" s="1365">
        <v>2620565.5988642829</v>
      </c>
      <c r="AP87" s="1365">
        <v>5285169.4792454466</v>
      </c>
      <c r="AQ87" s="1365">
        <v>15523464.16610443</v>
      </c>
      <c r="AR87" s="1365">
        <v>16394662.455091706</v>
      </c>
      <c r="AS87" s="1365">
        <v>16096057.595617006</v>
      </c>
      <c r="AT87" s="1365">
        <v>19684666.940023597</v>
      </c>
      <c r="AU87" s="1365">
        <v>12533787.566782413</v>
      </c>
      <c r="AV87" s="1365">
        <v>23377982.397771474</v>
      </c>
      <c r="AW87" s="1365">
        <v>10914.599430196171</v>
      </c>
      <c r="AX87" s="1365">
        <v>7723.0551691162345</v>
      </c>
      <c r="AY87" s="1365">
        <v>13946.032377883659</v>
      </c>
      <c r="AZ87" s="1365">
        <v>11935.254423253182</v>
      </c>
      <c r="BA87" s="1365">
        <v>5012.2793458534052</v>
      </c>
      <c r="BB87" s="1365">
        <v>10827.66128954136</v>
      </c>
      <c r="BC87" s="1365">
        <v>26417.734605561494</v>
      </c>
      <c r="BD87" s="1365">
        <v>24582.633601527035</v>
      </c>
      <c r="BE87" s="1365">
        <v>29488.303112384525</v>
      </c>
      <c r="BF87" s="1365">
        <v>32235.967818385856</v>
      </c>
      <c r="BG87" s="1365">
        <v>18545.754468092822</v>
      </c>
      <c r="BH87" s="1365">
        <v>33452.915093822929</v>
      </c>
      <c r="BI87" s="1365">
        <v>45796.653574768148</v>
      </c>
      <c r="BJ87" s="1365">
        <v>45657.10664204054</v>
      </c>
      <c r="BK87" s="1365">
        <v>48916.141530510613</v>
      </c>
      <c r="BL87" s="1365">
        <v>57611.859562301703</v>
      </c>
      <c r="BM87" s="1365">
        <v>35462.598370892083</v>
      </c>
      <c r="BN87" s="1365">
        <v>61734.482349174898</v>
      </c>
    </row>
    <row r="88" spans="1:66" x14ac:dyDescent="0.2">
      <c r="A88" s="1365">
        <v>1999</v>
      </c>
      <c r="B88" s="1365">
        <v>43543.440900635433</v>
      </c>
      <c r="C88" s="1365">
        <v>47046.080267618265</v>
      </c>
      <c r="D88" s="1365">
        <v>56746.136197350541</v>
      </c>
      <c r="E88" s="1365">
        <v>31525.75505825234</v>
      </c>
      <c r="F88" s="1365">
        <v>59452.50004619133</v>
      </c>
      <c r="G88" s="1365">
        <v>75876.384838125596</v>
      </c>
      <c r="H88" s="1365">
        <v>79078.734381080634</v>
      </c>
      <c r="I88" s="1365">
        <v>79949.882032853158</v>
      </c>
      <c r="J88" s="1365">
        <v>101251.31733601169</v>
      </c>
      <c r="K88" s="1365">
        <v>57746.013890507907</v>
      </c>
      <c r="L88" s="1365">
        <v>107848.57209359428</v>
      </c>
      <c r="M88" s="1365">
        <v>190345.4678802024</v>
      </c>
      <c r="N88" s="1365">
        <v>207008.84049549286</v>
      </c>
      <c r="O88" s="1365">
        <v>198012.51525372986</v>
      </c>
      <c r="P88" s="1365">
        <v>268099.49827174447</v>
      </c>
      <c r="Q88" s="1365">
        <v>142607.12586085842</v>
      </c>
      <c r="R88" s="1365">
        <v>286123.97306141962</v>
      </c>
      <c r="S88" s="1365">
        <v>289483.46015540505</v>
      </c>
      <c r="T88" s="1365">
        <v>314411.46714340302</v>
      </c>
      <c r="U88" s="1365">
        <v>301363.60206371156</v>
      </c>
      <c r="V88" s="1365">
        <v>414676.93638866802</v>
      </c>
      <c r="W88" s="1365">
        <v>209075.8827335324</v>
      </c>
      <c r="X88" s="1365">
        <v>432977.09291540651</v>
      </c>
      <c r="Y88" s="1365">
        <v>831185.29759707383</v>
      </c>
      <c r="Z88" s="1365">
        <v>900398.09046901192</v>
      </c>
      <c r="AA88" s="1365">
        <v>867962.71673362784</v>
      </c>
      <c r="AB88" s="1365">
        <v>1199888.3156260748</v>
      </c>
      <c r="AC88" s="1365">
        <v>571707.84784986486</v>
      </c>
      <c r="AD88" s="1365">
        <v>1232103.2695731779</v>
      </c>
      <c r="AE88" s="1365">
        <v>1335603.6897759619</v>
      </c>
      <c r="AF88" s="1365">
        <v>1440971.7761855384</v>
      </c>
      <c r="AG88" s="1365">
        <v>1397882.9338550777</v>
      </c>
      <c r="AH88" s="1365">
        <v>1908810.8292647516</v>
      </c>
      <c r="AI88" s="1365">
        <v>916050.13087793917</v>
      </c>
      <c r="AJ88" s="1365">
        <v>1975352.8952001734</v>
      </c>
      <c r="AK88" s="1365">
        <v>4036015.5155826355</v>
      </c>
      <c r="AL88" s="1365">
        <v>4311045.8902848037</v>
      </c>
      <c r="AM88" s="1365">
        <v>4247305.9361401722</v>
      </c>
      <c r="AN88" s="1365">
        <v>5623374.7372768298</v>
      </c>
      <c r="AO88" s="1365">
        <v>2843500.7156676655</v>
      </c>
      <c r="AP88" s="1365">
        <v>5972192.8702129349</v>
      </c>
      <c r="AQ88" s="1365">
        <v>17855799.206650294</v>
      </c>
      <c r="AR88" s="1365">
        <v>18930229.575559039</v>
      </c>
      <c r="AS88" s="1365">
        <v>18711543.930754356</v>
      </c>
      <c r="AT88" s="1365">
        <v>23673553.177760042</v>
      </c>
      <c r="AU88" s="1365">
        <v>13457639.454633119</v>
      </c>
      <c r="AV88" s="1365">
        <v>26783572.100143772</v>
      </c>
      <c r="AW88" s="1365">
        <v>11210.49696314526</v>
      </c>
      <c r="AX88" s="1365">
        <v>8008.1474201902165</v>
      </c>
      <c r="AY88" s="1365">
        <v>14142.278502383377</v>
      </c>
      <c r="AZ88" s="1365">
        <v>12240.955058689391</v>
      </c>
      <c r="BA88" s="1365">
        <v>5305.4962259967733</v>
      </c>
      <c r="BB88" s="1365">
        <v>11056.427998788373</v>
      </c>
      <c r="BC88" s="1365">
        <v>27232.104569572432</v>
      </c>
      <c r="BD88" s="1365">
        <v>25380.618723429048</v>
      </c>
      <c r="BE88" s="1365">
        <v>30272.03193582809</v>
      </c>
      <c r="BF88" s="1365">
        <v>33262.429300195668</v>
      </c>
      <c r="BG88" s="1365">
        <v>19183.380524629443</v>
      </c>
      <c r="BH88" s="1365">
        <v>34266.780822277069</v>
      </c>
      <c r="BI88" s="1365">
        <v>47259.114077606398</v>
      </c>
      <c r="BJ88" s="1365">
        <v>47096.207852477593</v>
      </c>
      <c r="BK88" s="1365">
        <v>50434.223727633966</v>
      </c>
      <c r="BL88" s="1365">
        <v>59539.272102078496</v>
      </c>
      <c r="BM88" s="1365">
        <v>36530.735897920276</v>
      </c>
      <c r="BN88" s="1365">
        <v>63279.721851637929</v>
      </c>
    </row>
    <row r="89" spans="1:66" x14ac:dyDescent="0.2">
      <c r="A89" s="1365">
        <v>2000</v>
      </c>
      <c r="B89" s="1365">
        <v>45571.627168884108</v>
      </c>
      <c r="C89" s="1365">
        <v>48702.918487649229</v>
      </c>
      <c r="D89" s="1365">
        <v>58938.97314931218</v>
      </c>
      <c r="E89" s="1365">
        <v>33308.835111007516</v>
      </c>
      <c r="F89" s="1365">
        <v>62119.091153294532</v>
      </c>
      <c r="G89" s="1365">
        <v>79573.887089450101</v>
      </c>
      <c r="H89" s="1365">
        <v>82788.529181964943</v>
      </c>
      <c r="I89" s="1365">
        <v>83118.215522388942</v>
      </c>
      <c r="J89" s="1365">
        <v>105429.48017716377</v>
      </c>
      <c r="K89" s="1365">
        <v>60920.632337695701</v>
      </c>
      <c r="L89" s="1365">
        <v>112783.49087858651</v>
      </c>
      <c r="M89" s="1365">
        <v>204369.51995363663</v>
      </c>
      <c r="N89" s="1365">
        <v>221387.58864004826</v>
      </c>
      <c r="O89" s="1365">
        <v>210305.15682462038</v>
      </c>
      <c r="P89" s="1365">
        <v>285805.1091713818</v>
      </c>
      <c r="Q89" s="1365">
        <v>153667.28109154699</v>
      </c>
      <c r="R89" s="1365">
        <v>305343.83686118812</v>
      </c>
      <c r="S89" s="1365">
        <v>314349.53683535563</v>
      </c>
      <c r="T89" s="1365">
        <v>340519.08098272758</v>
      </c>
      <c r="U89" s="1365">
        <v>323276.01043242606</v>
      </c>
      <c r="V89" s="1365">
        <v>446743.51440247614</v>
      </c>
      <c r="W89" s="1365">
        <v>228950.47359566743</v>
      </c>
      <c r="X89" s="1365">
        <v>467459.93306877324</v>
      </c>
      <c r="Y89" s="1365">
        <v>930232.00323947682</v>
      </c>
      <c r="Z89" s="1365">
        <v>1001828.6113832998</v>
      </c>
      <c r="AA89" s="1365">
        <v>957496.06360965059</v>
      </c>
      <c r="AB89" s="1365">
        <v>1324760.201682186</v>
      </c>
      <c r="AC89" s="1365">
        <v>650046.39621946495</v>
      </c>
      <c r="AD89" s="1365">
        <v>1369991.2028498736</v>
      </c>
      <c r="AE89" s="1365">
        <v>1515707.6906602539</v>
      </c>
      <c r="AF89" s="1365">
        <v>1625788.9025775604</v>
      </c>
      <c r="AG89" s="1365">
        <v>1562212.287781561</v>
      </c>
      <c r="AH89" s="1365">
        <v>2138231.8331515607</v>
      </c>
      <c r="AI89" s="1365">
        <v>1057081.2953487539</v>
      </c>
      <c r="AJ89" s="1365">
        <v>2228968.6530483034</v>
      </c>
      <c r="AK89" s="1365">
        <v>4721187.0894750617</v>
      </c>
      <c r="AL89" s="1365">
        <v>5025323.9407440089</v>
      </c>
      <c r="AM89" s="1365">
        <v>4881354.9500523712</v>
      </c>
      <c r="AN89" s="1365">
        <v>6475729.1522690272</v>
      </c>
      <c r="AO89" s="1365">
        <v>3407623.4823011137</v>
      </c>
      <c r="AP89" s="1365">
        <v>6949819.3966644416</v>
      </c>
      <c r="AQ89" s="1365">
        <v>21771439.287624117</v>
      </c>
      <c r="AR89" s="1365">
        <v>23072644.672159627</v>
      </c>
      <c r="AS89" s="1365">
        <v>22426025.240231249</v>
      </c>
      <c r="AT89" s="1365">
        <v>28193137.158479903</v>
      </c>
      <c r="AU89" s="1365">
        <v>17126127.236404352</v>
      </c>
      <c r="AV89" s="1365">
        <v>32560944.809246242</v>
      </c>
      <c r="AW89" s="1365">
        <v>11569.367248318116</v>
      </c>
      <c r="AX89" s="1365">
        <v>8354.7251558032658</v>
      </c>
      <c r="AY89" s="1365">
        <v>14287.621452909521</v>
      </c>
      <c r="AZ89" s="1365">
        <v>12448.466121460593</v>
      </c>
      <c r="BA89" s="1365">
        <v>5697.0378843193357</v>
      </c>
      <c r="BB89" s="1365">
        <v>11454.691428002554</v>
      </c>
      <c r="BC89" s="1365">
        <v>27927.416859467161</v>
      </c>
      <c r="BD89" s="1365">
        <v>26036.520338754759</v>
      </c>
      <c r="BE89" s="1365">
        <v>30747.114227985774</v>
      </c>
      <c r="BF89" s="1365">
        <v>33731.62470241556</v>
      </c>
      <c r="BG89" s="1365">
        <v>19935.67444650313</v>
      </c>
      <c r="BH89" s="1365">
        <v>35094.119407973027</v>
      </c>
      <c r="BI89" s="1365">
        <v>48374.978873403459</v>
      </c>
      <c r="BJ89" s="1365">
        <v>48138.764317444111</v>
      </c>
      <c r="BK89" s="1365">
        <v>51321.480196831079</v>
      </c>
      <c r="BL89" s="1365">
        <v>60335.572928609254</v>
      </c>
      <c r="BM89" s="1365">
        <v>37733.970149232875</v>
      </c>
      <c r="BN89" s="1365">
        <v>64643.404382936111</v>
      </c>
    </row>
    <row r="90" spans="1:66" x14ac:dyDescent="0.2">
      <c r="A90" s="1365">
        <v>2001</v>
      </c>
      <c r="B90" s="1365">
        <v>42665.02070996126</v>
      </c>
      <c r="C90" s="1365">
        <v>45866.236220416162</v>
      </c>
      <c r="D90" s="1365">
        <v>55558.96405676772</v>
      </c>
      <c r="E90" s="1365">
        <v>30839.85164594627</v>
      </c>
      <c r="F90" s="1365">
        <v>58290.712536140149</v>
      </c>
      <c r="G90" s="1365">
        <v>74159.74684967495</v>
      </c>
      <c r="H90" s="1365">
        <v>77440.025981441795</v>
      </c>
      <c r="I90" s="1365">
        <v>77883.507892809692</v>
      </c>
      <c r="J90" s="1365">
        <v>99098.649244691565</v>
      </c>
      <c r="K90" s="1365">
        <v>56516.097364374022</v>
      </c>
      <c r="L90" s="1365">
        <v>105483.25533337718</v>
      </c>
      <c r="M90" s="1365">
        <v>179540.94292646303</v>
      </c>
      <c r="N90" s="1365">
        <v>197549.25596279401</v>
      </c>
      <c r="O90" s="1365">
        <v>185212.0768717874</v>
      </c>
      <c r="P90" s="1365">
        <v>256352.63790117949</v>
      </c>
      <c r="Q90" s="1365">
        <v>134225.8171761636</v>
      </c>
      <c r="R90" s="1365">
        <v>271442.70243629848</v>
      </c>
      <c r="S90" s="1365">
        <v>267150.36367593665</v>
      </c>
      <c r="T90" s="1365">
        <v>294819.48260078294</v>
      </c>
      <c r="U90" s="1365">
        <v>274897.9633457085</v>
      </c>
      <c r="V90" s="1365">
        <v>388932.1807037284</v>
      </c>
      <c r="W90" s="1365">
        <v>192603.3220358472</v>
      </c>
      <c r="X90" s="1365">
        <v>402357.67677993403</v>
      </c>
      <c r="Y90" s="1365">
        <v>733479.62269562669</v>
      </c>
      <c r="Z90" s="1365">
        <v>808453.07920170063</v>
      </c>
      <c r="AA90" s="1365">
        <v>752657.85693246184</v>
      </c>
      <c r="AB90" s="1365">
        <v>1081671.9465118686</v>
      </c>
      <c r="AC90" s="1365">
        <v>498376.2110434419</v>
      </c>
      <c r="AD90" s="1365">
        <v>1095426.1943480421</v>
      </c>
      <c r="AE90" s="1365">
        <v>1159905.5088186944</v>
      </c>
      <c r="AF90" s="1365">
        <v>1273849.4264172241</v>
      </c>
      <c r="AG90" s="1365">
        <v>1189237.5250598064</v>
      </c>
      <c r="AH90" s="1365">
        <v>1697186.6075563764</v>
      </c>
      <c r="AI90" s="1365">
        <v>784236.00705101574</v>
      </c>
      <c r="AJ90" s="1365">
        <v>1728006.0470606061</v>
      </c>
      <c r="AK90" s="1365">
        <v>3392375.7263250477</v>
      </c>
      <c r="AL90" s="1365">
        <v>3690417.0160905453</v>
      </c>
      <c r="AM90" s="1365">
        <v>3475960.2331842552</v>
      </c>
      <c r="AN90" s="1365">
        <v>4828234.7686023237</v>
      </c>
      <c r="AO90" s="1365">
        <v>2361249.0262094117</v>
      </c>
      <c r="AP90" s="1365">
        <v>5044961.1254300205</v>
      </c>
      <c r="AQ90" s="1365">
        <v>14911368.811740842</v>
      </c>
      <c r="AR90" s="1365">
        <v>16007366.937485723</v>
      </c>
      <c r="AS90" s="1365">
        <v>15277797.172103604</v>
      </c>
      <c r="AT90" s="1365">
        <v>19928978.040140845</v>
      </c>
      <c r="AU90" s="1365">
        <v>11316350.321476785</v>
      </c>
      <c r="AV90" s="1365">
        <v>22323067.247602969</v>
      </c>
      <c r="AW90" s="1365">
        <v>11170.294570247561</v>
      </c>
      <c r="AX90" s="1365">
        <v>7890.0154384807229</v>
      </c>
      <c r="AY90" s="1365">
        <v>13848.964548022632</v>
      </c>
      <c r="AZ90" s="1365">
        <v>12019.278868843865</v>
      </c>
      <c r="BA90" s="1365">
        <v>5163.6059275185189</v>
      </c>
      <c r="BB90" s="1365">
        <v>11098.169738903132</v>
      </c>
      <c r="BC90" s="1365">
        <v>27456.58490812773</v>
      </c>
      <c r="BD90" s="1365">
        <v>25455.661237424287</v>
      </c>
      <c r="BE90" s="1365">
        <v>30383.365036930474</v>
      </c>
      <c r="BF90" s="1365">
        <v>33248.55585183308</v>
      </c>
      <c r="BG90" s="1365">
        <v>19352.522142588787</v>
      </c>
      <c r="BH90" s="1365">
        <v>34607.158102789224</v>
      </c>
      <c r="BI90" s="1365">
        <v>47814.447830477933</v>
      </c>
      <c r="BJ90" s="1365">
        <v>47412.718486103739</v>
      </c>
      <c r="BK90" s="1365">
        <v>51051.365648065279</v>
      </c>
      <c r="BL90" s="1365">
        <v>59785.152080569598</v>
      </c>
      <c r="BM90" s="1365">
        <v>37088.667411426621</v>
      </c>
      <c r="BN90" s="1365">
        <v>63993.393557646843</v>
      </c>
    </row>
    <row r="91" spans="1:66" x14ac:dyDescent="0.2">
      <c r="A91" s="1365">
        <v>2002</v>
      </c>
      <c r="B91" s="1365">
        <v>40610.415130745037</v>
      </c>
      <c r="C91" s="1365">
        <v>43738.878391078142</v>
      </c>
      <c r="D91" s="1365">
        <v>52682.33752258397</v>
      </c>
      <c r="E91" s="1365">
        <v>29527.878513836786</v>
      </c>
      <c r="F91" s="1365">
        <v>55363.268126910523</v>
      </c>
      <c r="G91" s="1365">
        <v>70720.017892932476</v>
      </c>
      <c r="H91" s="1365">
        <v>73994.230095456645</v>
      </c>
      <c r="I91" s="1365">
        <v>74310.081089004627</v>
      </c>
      <c r="J91" s="1365">
        <v>94150.76354289148</v>
      </c>
      <c r="K91" s="1365">
        <v>54470.094469310279</v>
      </c>
      <c r="L91" s="1365">
        <v>100371.9861528589</v>
      </c>
      <c r="M91" s="1365">
        <v>166956.85991139326</v>
      </c>
      <c r="N91" s="1365">
        <v>185497.02944326357</v>
      </c>
      <c r="O91" s="1365">
        <v>171841.38045140225</v>
      </c>
      <c r="P91" s="1365">
        <v>239003.72253280497</v>
      </c>
      <c r="Q91" s="1365">
        <v>127425.2617876672</v>
      </c>
      <c r="R91" s="1365">
        <v>252912.48406851842</v>
      </c>
      <c r="S91" s="1365">
        <v>244454.4139411987</v>
      </c>
      <c r="T91" s="1365">
        <v>272815.76531845133</v>
      </c>
      <c r="U91" s="1365">
        <v>250566.16363837407</v>
      </c>
      <c r="V91" s="1365">
        <v>357067.75790913031</v>
      </c>
      <c r="W91" s="1365">
        <v>180202.67749783874</v>
      </c>
      <c r="X91" s="1365">
        <v>369762.37237662432</v>
      </c>
      <c r="Y91" s="1365">
        <v>645335.10968371411</v>
      </c>
      <c r="Z91" s="1365">
        <v>720025.77147432964</v>
      </c>
      <c r="AA91" s="1365">
        <v>655394.552238854</v>
      </c>
      <c r="AB91" s="1365">
        <v>957361.82547905261</v>
      </c>
      <c r="AC91" s="1365">
        <v>447086.40025193006</v>
      </c>
      <c r="AD91" s="1365">
        <v>969065.23491640051</v>
      </c>
      <c r="AE91" s="1365">
        <v>1001545.6742861959</v>
      </c>
      <c r="AF91" s="1365">
        <v>1115040.4836160084</v>
      </c>
      <c r="AG91" s="1365">
        <v>1012751.2134939233</v>
      </c>
      <c r="AH91" s="1365">
        <v>1475534.2392080829</v>
      </c>
      <c r="AI91" s="1365">
        <v>689369.93463981582</v>
      </c>
      <c r="AJ91" s="1365">
        <v>1502417.7215168234</v>
      </c>
      <c r="AK91" s="1365">
        <v>2835072.2052015178</v>
      </c>
      <c r="AL91" s="1365">
        <v>3113257.6526804273</v>
      </c>
      <c r="AM91" s="1365">
        <v>2843580.9872042085</v>
      </c>
      <c r="AN91" s="1365">
        <v>4032750.0861263364</v>
      </c>
      <c r="AO91" s="1365">
        <v>2003420.8313413467</v>
      </c>
      <c r="AP91" s="1365">
        <v>4225321.3231418915</v>
      </c>
      <c r="AQ91" s="1365">
        <v>12133068.405234054</v>
      </c>
      <c r="AR91" s="1365">
        <v>13023511.912239403</v>
      </c>
      <c r="AS91" s="1365">
        <v>12025054.896998264</v>
      </c>
      <c r="AT91" s="1365">
        <v>15987471.123285761</v>
      </c>
      <c r="AU91" s="1365">
        <v>9419729.7946272194</v>
      </c>
      <c r="AV91" s="1365">
        <v>18155000.338059347</v>
      </c>
      <c r="AW91" s="1365">
        <v>10500.81236855761</v>
      </c>
      <c r="AX91" s="1365">
        <v>7226.6001660334341</v>
      </c>
      <c r="AY91" s="1365">
        <v>13167.67569315165</v>
      </c>
      <c r="AZ91" s="1365">
        <v>11213.911502276447</v>
      </c>
      <c r="BA91" s="1365">
        <v>4585.6625583632967</v>
      </c>
      <c r="BB91" s="1365">
        <v>10354.55010096214</v>
      </c>
      <c r="BC91" s="1365">
        <v>26571.921266228564</v>
      </c>
      <c r="BD91" s="1365">
        <v>24511.902429354086</v>
      </c>
      <c r="BE91" s="1365">
        <v>29505.267051042123</v>
      </c>
      <c r="BF91" s="1365">
        <v>31979.961410337186</v>
      </c>
      <c r="BG91" s="1365">
        <v>18650.391483411178</v>
      </c>
      <c r="BH91" s="1365">
        <v>33413.355244509636</v>
      </c>
      <c r="BI91" s="1365">
        <v>46660.807388317262</v>
      </c>
      <c r="BJ91" s="1365">
        <v>46118.530258504914</v>
      </c>
      <c r="BK91" s="1365">
        <v>49927.25624840521</v>
      </c>
      <c r="BL91" s="1365">
        <v>57937.523795413108</v>
      </c>
      <c r="BM91" s="1365">
        <v>36231.302639721041</v>
      </c>
      <c r="BN91" s="1365">
        <v>62236.861673944026</v>
      </c>
    </row>
    <row r="92" spans="1:66" x14ac:dyDescent="0.2">
      <c r="A92" s="1365">
        <v>2003</v>
      </c>
      <c r="B92" s="1365">
        <v>40529.598192030164</v>
      </c>
      <c r="C92" s="1365">
        <v>43674.63405464383</v>
      </c>
      <c r="D92" s="1365">
        <v>52143.646169947227</v>
      </c>
      <c r="E92" s="1365">
        <v>29857.80589531099</v>
      </c>
      <c r="F92" s="1365">
        <v>55277.97175176649</v>
      </c>
      <c r="G92" s="1365">
        <v>70860.841966672859</v>
      </c>
      <c r="H92" s="1365">
        <v>74037.894450605032</v>
      </c>
      <c r="I92" s="1365">
        <v>74542.844245991932</v>
      </c>
      <c r="J92" s="1365">
        <v>93564.226471358299</v>
      </c>
      <c r="K92" s="1365">
        <v>55175.14100910769</v>
      </c>
      <c r="L92" s="1365">
        <v>100479.35730280685</v>
      </c>
      <c r="M92" s="1365">
        <v>168992.35796860832</v>
      </c>
      <c r="N92" s="1365">
        <v>187223.44874098047</v>
      </c>
      <c r="O92" s="1365">
        <v>173908.58141305705</v>
      </c>
      <c r="P92" s="1365">
        <v>239772.29187311063</v>
      </c>
      <c r="Q92" s="1365">
        <v>130943.40850900789</v>
      </c>
      <c r="R92" s="1365">
        <v>256378.11996683103</v>
      </c>
      <c r="S92" s="1365">
        <v>248900.03287083333</v>
      </c>
      <c r="T92" s="1365">
        <v>276817.77099199267</v>
      </c>
      <c r="U92" s="1365">
        <v>255043.53699722185</v>
      </c>
      <c r="V92" s="1365">
        <v>360069.60336364928</v>
      </c>
      <c r="W92" s="1365">
        <v>186281.9600383779</v>
      </c>
      <c r="X92" s="1365">
        <v>376543.87197340344</v>
      </c>
      <c r="Y92" s="1365">
        <v>670139.8954404312</v>
      </c>
      <c r="Z92" s="1365">
        <v>742681.73623148142</v>
      </c>
      <c r="AA92" s="1365">
        <v>680507.09228137601</v>
      </c>
      <c r="AB92" s="1365">
        <v>983524.75726699468</v>
      </c>
      <c r="AC92" s="1365">
        <v>469989.17401970405</v>
      </c>
      <c r="AD92" s="1365">
        <v>1004443.1190871182</v>
      </c>
      <c r="AE92" s="1365">
        <v>1050084.1634147146</v>
      </c>
      <c r="AF92" s="1365">
        <v>1159792.0514203093</v>
      </c>
      <c r="AG92" s="1365">
        <v>1062525.7104409637</v>
      </c>
      <c r="AH92" s="1365">
        <v>1526100.4291411911</v>
      </c>
      <c r="AI92" s="1365">
        <v>731724.5683335833</v>
      </c>
      <c r="AJ92" s="1365">
        <v>1568548.3488572636</v>
      </c>
      <c r="AK92" s="1365">
        <v>3032524.9689240563</v>
      </c>
      <c r="AL92" s="1365">
        <v>3299301.6292318245</v>
      </c>
      <c r="AM92" s="1365">
        <v>3054709.3695668699</v>
      </c>
      <c r="AN92" s="1365">
        <v>4262980.3455969375</v>
      </c>
      <c r="AO92" s="1365">
        <v>2164233.4914958701</v>
      </c>
      <c r="AP92" s="1365">
        <v>4507988.3154886151</v>
      </c>
      <c r="AQ92" s="1365">
        <v>13468302.240384014</v>
      </c>
      <c r="AR92" s="1365">
        <v>14320647.595960137</v>
      </c>
      <c r="AS92" s="1365">
        <v>13545581.723522099</v>
      </c>
      <c r="AT92" s="1365">
        <v>17646356.190682832</v>
      </c>
      <c r="AU92" s="1365">
        <v>10364392.243530706</v>
      </c>
      <c r="AV92" s="1365">
        <v>20063189.525998995</v>
      </c>
      <c r="AW92" s="1365">
        <v>10198.354417387467</v>
      </c>
      <c r="AX92" s="1365">
        <v>7021.3019334552973</v>
      </c>
      <c r="AY92" s="1365">
        <v>12806.42386329572</v>
      </c>
      <c r="AZ92" s="1365">
        <v>10723.06586853616</v>
      </c>
      <c r="BA92" s="1365">
        <v>4540.470781514292</v>
      </c>
      <c r="BB92" s="1365">
        <v>10076.586200726118</v>
      </c>
      <c r="BC92" s="1365">
        <v>26255.958216854811</v>
      </c>
      <c r="BD92" s="1365">
        <v>24230.281464369014</v>
      </c>
      <c r="BE92" s="1365">
        <v>29204.195459264582</v>
      </c>
      <c r="BF92" s="1365">
        <v>31296.018869595733</v>
      </c>
      <c r="BG92" s="1365">
        <v>18626.072271566889</v>
      </c>
      <c r="BH92" s="1365">
        <v>32933.510838981536</v>
      </c>
      <c r="BI92" s="1365">
        <v>46327.962966188985</v>
      </c>
      <c r="BJ92" s="1365">
        <v>45741.505878011158</v>
      </c>
      <c r="BK92" s="1365">
        <v>49701.409954225659</v>
      </c>
      <c r="BL92" s="1365">
        <v>57012.210120920201</v>
      </c>
      <c r="BM92" s="1365">
        <v>36233.074134132636</v>
      </c>
      <c r="BN92" s="1365">
        <v>61504.666636800808</v>
      </c>
    </row>
    <row r="93" spans="1:66" x14ac:dyDescent="0.2">
      <c r="A93" s="1365">
        <v>2004</v>
      </c>
      <c r="B93" s="1365">
        <v>42722.66449227235</v>
      </c>
      <c r="C93" s="1365">
        <v>45688.46508476798</v>
      </c>
      <c r="D93" s="1365">
        <v>54800.395875926821</v>
      </c>
      <c r="E93" s="1365">
        <v>31663.342083946885</v>
      </c>
      <c r="F93" s="1365">
        <v>58222.59948930268</v>
      </c>
      <c r="G93" s="1365">
        <v>75039.544030156976</v>
      </c>
      <c r="H93" s="1365">
        <v>78274.349371590171</v>
      </c>
      <c r="I93" s="1365">
        <v>78458.619670826549</v>
      </c>
      <c r="J93" s="1365">
        <v>98663.639797652519</v>
      </c>
      <c r="K93" s="1365">
        <v>58664.65159371218</v>
      </c>
      <c r="L93" s="1365">
        <v>106155.86386575863</v>
      </c>
      <c r="M93" s="1365">
        <v>186364.63736370325</v>
      </c>
      <c r="N93" s="1365">
        <v>204198.47818679336</v>
      </c>
      <c r="O93" s="1365">
        <v>190569.4120476417</v>
      </c>
      <c r="P93" s="1365">
        <v>261289.42786123848</v>
      </c>
      <c r="Q93" s="1365">
        <v>144515.29836432601</v>
      </c>
      <c r="R93" s="1365">
        <v>280504.73138956568</v>
      </c>
      <c r="S93" s="1365">
        <v>281267.61167781771</v>
      </c>
      <c r="T93" s="1365">
        <v>308637.39412022813</v>
      </c>
      <c r="U93" s="1365">
        <v>286277.78006248653</v>
      </c>
      <c r="V93" s="1365">
        <v>401168.32404021214</v>
      </c>
      <c r="W93" s="1365">
        <v>210863.1213223431</v>
      </c>
      <c r="X93" s="1365">
        <v>421707.2407502688</v>
      </c>
      <c r="Y93" s="1365">
        <v>799979.42356122367</v>
      </c>
      <c r="Z93" s="1365">
        <v>873500.76517641335</v>
      </c>
      <c r="AA93" s="1365">
        <v>807001.10154896101</v>
      </c>
      <c r="AB93" s="1365">
        <v>1146500.1960682627</v>
      </c>
      <c r="AC93" s="1365">
        <v>572058.70167432399</v>
      </c>
      <c r="AD93" s="1365">
        <v>1186950.3777624688</v>
      </c>
      <c r="AE93" s="1365">
        <v>1278915.0293957642</v>
      </c>
      <c r="AF93" s="1365">
        <v>1391805.2311076955</v>
      </c>
      <c r="AG93" s="1365">
        <v>1286990.8908470359</v>
      </c>
      <c r="AH93" s="1365">
        <v>1812656.7882476163</v>
      </c>
      <c r="AI93" s="1365">
        <v>913941.3452307455</v>
      </c>
      <c r="AJ93" s="1365">
        <v>1895075.2321588621</v>
      </c>
      <c r="AK93" s="1365">
        <v>3845275.5054974509</v>
      </c>
      <c r="AL93" s="1365">
        <v>4129225.6060706927</v>
      </c>
      <c r="AM93" s="1365">
        <v>3865192.8168207211</v>
      </c>
      <c r="AN93" s="1365">
        <v>5257857.4980246043</v>
      </c>
      <c r="AO93" s="1365">
        <v>2840803.0726797599</v>
      </c>
      <c r="AP93" s="1365">
        <v>5686964.1619773079</v>
      </c>
      <c r="AQ93" s="1365">
        <v>17579886.22032297</v>
      </c>
      <c r="AR93" s="1365">
        <v>18515549.737403717</v>
      </c>
      <c r="AS93" s="1365">
        <v>17711822.042388707</v>
      </c>
      <c r="AT93" s="1365">
        <v>22423079.021652367</v>
      </c>
      <c r="AU93" s="1365">
        <v>14023769.291862488</v>
      </c>
      <c r="AV93" s="1365">
        <v>26148408.560595307</v>
      </c>
      <c r="AW93" s="1365">
        <v>10405.784954387727</v>
      </c>
      <c r="AX93" s="1365">
        <v>7170.9796129545311</v>
      </c>
      <c r="AY93" s="1365">
        <v>12918.310498709416</v>
      </c>
      <c r="AZ93" s="1365">
        <v>10937.151954201127</v>
      </c>
      <c r="BA93" s="1365">
        <v>4662.0325741815932</v>
      </c>
      <c r="BB93" s="1365">
        <v>10289.33511284674</v>
      </c>
      <c r="BC93" s="1365">
        <v>26762.445284335579</v>
      </c>
      <c r="BD93" s="1365">
        <v>24780.907415103349</v>
      </c>
      <c r="BE93" s="1365">
        <v>29590.582088893123</v>
      </c>
      <c r="BF93" s="1365">
        <v>31857.17009978108</v>
      </c>
      <c r="BG93" s="1365">
        <v>19124.23583057143</v>
      </c>
      <c r="BH93" s="1365">
        <v>33524.584833717898</v>
      </c>
      <c r="BI93" s="1365">
        <v>47208.270696770393</v>
      </c>
      <c r="BJ93" s="1365">
        <v>46793.317167789362</v>
      </c>
      <c r="BK93" s="1365">
        <v>50430.92157662275</v>
      </c>
      <c r="BL93" s="1365">
        <v>58007.192781756028</v>
      </c>
      <c r="BM93" s="1365">
        <v>37201.989901058725</v>
      </c>
      <c r="BN93" s="1365">
        <v>62568.646984806852</v>
      </c>
    </row>
    <row r="94" spans="1:66" x14ac:dyDescent="0.2">
      <c r="A94" s="1365">
        <v>2005</v>
      </c>
      <c r="B94" s="1365">
        <v>44537.406460654027</v>
      </c>
      <c r="C94" s="1365">
        <v>47409.104787744545</v>
      </c>
      <c r="D94" s="1365">
        <v>57257.291059877585</v>
      </c>
      <c r="E94" s="1365">
        <v>32839.109070610124</v>
      </c>
      <c r="F94" s="1365">
        <v>60425.398030104188</v>
      </c>
      <c r="G94" s="1365">
        <v>79111.426683511541</v>
      </c>
      <c r="H94" s="1365">
        <v>82293.916164251568</v>
      </c>
      <c r="I94" s="1365">
        <v>82531.844847948465</v>
      </c>
      <c r="J94" s="1365">
        <v>104144.999411075</v>
      </c>
      <c r="K94" s="1365">
        <v>61320.786562813169</v>
      </c>
      <c r="L94" s="1365">
        <v>111315.99486455182</v>
      </c>
      <c r="M94" s="1365">
        <v>204851.55309696755</v>
      </c>
      <c r="N94" s="1365">
        <v>222608.41524950316</v>
      </c>
      <c r="O94" s="1365">
        <v>209768.38812408436</v>
      </c>
      <c r="P94" s="1365">
        <v>285371.39816682017</v>
      </c>
      <c r="Q94" s="1365">
        <v>156453.5368407497</v>
      </c>
      <c r="R94" s="1365">
        <v>305408.83541847317</v>
      </c>
      <c r="S94" s="1365">
        <v>316103.41793064534</v>
      </c>
      <c r="T94" s="1365">
        <v>343694.14130705211</v>
      </c>
      <c r="U94" s="1365">
        <v>322727.85073252243</v>
      </c>
      <c r="V94" s="1365">
        <v>445737.23819161835</v>
      </c>
      <c r="W94" s="1365">
        <v>234949.75101761281</v>
      </c>
      <c r="X94" s="1365">
        <v>468516.05181178474</v>
      </c>
      <c r="Y94" s="1365">
        <v>938799.71399516426</v>
      </c>
      <c r="Z94" s="1365">
        <v>1011826.5019281027</v>
      </c>
      <c r="AA94" s="1365">
        <v>953830.1126852571</v>
      </c>
      <c r="AB94" s="1365">
        <v>1323041.4768339598</v>
      </c>
      <c r="AC94" s="1365">
        <v>675625.43534372188</v>
      </c>
      <c r="AD94" s="1365">
        <v>1378930.7447255116</v>
      </c>
      <c r="AE94" s="1365">
        <v>1524217.5631872413</v>
      </c>
      <c r="AF94" s="1365">
        <v>1638229.2808216296</v>
      </c>
      <c r="AG94" s="1365">
        <v>1548683.6538709681</v>
      </c>
      <c r="AH94" s="1365">
        <v>2125038.2454622267</v>
      </c>
      <c r="AI94" s="1365">
        <v>1097721.1213329495</v>
      </c>
      <c r="AJ94" s="1365">
        <v>2235723.1884087594</v>
      </c>
      <c r="AK94" s="1365">
        <v>4712609.5613550842</v>
      </c>
      <c r="AL94" s="1365">
        <v>5006482.4444159986</v>
      </c>
      <c r="AM94" s="1365">
        <v>4816185.6986390594</v>
      </c>
      <c r="AN94" s="1365">
        <v>6358419.3163679522</v>
      </c>
      <c r="AO94" s="1365">
        <v>3494576.3546423581</v>
      </c>
      <c r="AP94" s="1365">
        <v>6917592.0828212984</v>
      </c>
      <c r="AQ94" s="1365">
        <v>21757656.21142216</v>
      </c>
      <c r="AR94" s="1365">
        <v>22829498.796989985</v>
      </c>
      <c r="AS94" s="1365">
        <v>22648546.68980176</v>
      </c>
      <c r="AT94" s="1365">
        <v>27398638.530343086</v>
      </c>
      <c r="AU94" s="1365">
        <v>17477782.521901891</v>
      </c>
      <c r="AV94" s="1365">
        <v>32255240.349503372</v>
      </c>
      <c r="AW94" s="1365">
        <v>9963.3862377965233</v>
      </c>
      <c r="AX94" s="1365">
        <v>6780.8967570564882</v>
      </c>
      <c r="AY94" s="1365">
        <v>12286.364727540627</v>
      </c>
      <c r="AZ94" s="1365">
        <v>10369.582708680173</v>
      </c>
      <c r="BA94" s="1365">
        <v>4357.4315784070741</v>
      </c>
      <c r="BB94" s="1365">
        <v>9534.8011956565661</v>
      </c>
      <c r="BC94" s="1365">
        <v>26724.72350106364</v>
      </c>
      <c r="BD94" s="1365">
        <v>24751.738817448571</v>
      </c>
      <c r="BE94" s="1365">
        <v>29369.184417040116</v>
      </c>
      <c r="BF94" s="1365">
        <v>31911.279159106187</v>
      </c>
      <c r="BG94" s="1365">
        <v>19104.172651705725</v>
      </c>
      <c r="BH94" s="1365">
        <v>33205.016098063206</v>
      </c>
      <c r="BI94" s="1365">
        <v>47676.395080147522</v>
      </c>
      <c r="BJ94" s="1365">
        <v>47215.29139293867</v>
      </c>
      <c r="BK94" s="1365">
        <v>50722.709028914491</v>
      </c>
      <c r="BL94" s="1365">
        <v>58838.399722138704</v>
      </c>
      <c r="BM94" s="1365">
        <v>37537.598993329033</v>
      </c>
      <c r="BN94" s="1365">
        <v>62792.784726071499</v>
      </c>
    </row>
    <row r="95" spans="1:66" x14ac:dyDescent="0.2">
      <c r="A95" s="1365">
        <v>2006</v>
      </c>
      <c r="B95" s="1365">
        <v>46332.256031173893</v>
      </c>
      <c r="C95" s="1365">
        <v>48986.04409990261</v>
      </c>
      <c r="D95" s="1365">
        <v>58872.470839263995</v>
      </c>
      <c r="E95" s="1365">
        <v>34847.629810432285</v>
      </c>
      <c r="F95" s="1365">
        <v>62858.176695074908</v>
      </c>
      <c r="G95" s="1365">
        <v>81853.712340897735</v>
      </c>
      <c r="H95" s="1365">
        <v>84975.908898220005</v>
      </c>
      <c r="I95" s="1365">
        <v>84919.73690411837</v>
      </c>
      <c r="J95" s="1365">
        <v>106615.0332879239</v>
      </c>
      <c r="K95" s="1365">
        <v>64418.141420989436</v>
      </c>
      <c r="L95" s="1365">
        <v>115018.56672317235</v>
      </c>
      <c r="M95" s="1365">
        <v>215590.43279611849</v>
      </c>
      <c r="N95" s="1365">
        <v>232988.40313970306</v>
      </c>
      <c r="O95" s="1365">
        <v>219261.27406658404</v>
      </c>
      <c r="P95" s="1365">
        <v>297310.57181627699</v>
      </c>
      <c r="Q95" s="1365">
        <v>166594.01472992066</v>
      </c>
      <c r="R95" s="1365">
        <v>319854.98002322187</v>
      </c>
      <c r="S95" s="1365">
        <v>334703.36593049899</v>
      </c>
      <c r="T95" s="1365">
        <v>361763.65653504408</v>
      </c>
      <c r="U95" s="1365">
        <v>338883.81715660082</v>
      </c>
      <c r="V95" s="1365">
        <v>466953.21806807985</v>
      </c>
      <c r="W95" s="1365">
        <v>251707.79256528796</v>
      </c>
      <c r="X95" s="1365">
        <v>494458.37461039686</v>
      </c>
      <c r="Y95" s="1365">
        <v>1007466.636938796</v>
      </c>
      <c r="Z95" s="1365">
        <v>1081124.2270680442</v>
      </c>
      <c r="AA95" s="1365">
        <v>1011591.5622138396</v>
      </c>
      <c r="AB95" s="1365">
        <v>1396435.1346038596</v>
      </c>
      <c r="AC95" s="1365">
        <v>735826.36427168595</v>
      </c>
      <c r="AD95" s="1365">
        <v>1476622.9492302926</v>
      </c>
      <c r="AE95" s="1365">
        <v>1644038.3561580628</v>
      </c>
      <c r="AF95" s="1365">
        <v>1757614.0249499576</v>
      </c>
      <c r="AG95" s="1365">
        <v>1647920.1704260947</v>
      </c>
      <c r="AH95" s="1365">
        <v>2246346.5816015676</v>
      </c>
      <c r="AI95" s="1365">
        <v>1213231.7076374101</v>
      </c>
      <c r="AJ95" s="1365">
        <v>2407491.498493575</v>
      </c>
      <c r="AK95" s="1365">
        <v>5117303.7637589891</v>
      </c>
      <c r="AL95" s="1365">
        <v>5414747.591309974</v>
      </c>
      <c r="AM95" s="1365">
        <v>5134933.1165738041</v>
      </c>
      <c r="AN95" s="1365">
        <v>6717324.4624177795</v>
      </c>
      <c r="AO95" s="1365">
        <v>3951361.7933375146</v>
      </c>
      <c r="AP95" s="1365">
        <v>7491579.0170280058</v>
      </c>
      <c r="AQ95" s="1365">
        <v>23999132.356403396</v>
      </c>
      <c r="AR95" s="1365">
        <v>24929721.564139929</v>
      </c>
      <c r="AS95" s="1365">
        <v>24393616.143488437</v>
      </c>
      <c r="AT95" s="1365">
        <v>29344383.686874121</v>
      </c>
      <c r="AU95" s="1365">
        <v>19875653.027520414</v>
      </c>
      <c r="AV95" s="1365">
        <v>35457487.092097864</v>
      </c>
      <c r="AW95" s="1365">
        <v>10810.799721450046</v>
      </c>
      <c r="AX95" s="1365">
        <v>7688.6031641277696</v>
      </c>
      <c r="AY95" s="1365">
        <v>13052.351295686854</v>
      </c>
      <c r="AZ95" s="1365">
        <v>11129.908390604094</v>
      </c>
      <c r="BA95" s="1365">
        <v>5277.1181998751345</v>
      </c>
      <c r="BB95" s="1365">
        <v>10697.786666977452</v>
      </c>
      <c r="BC95" s="1365">
        <v>27525.791946180052</v>
      </c>
      <c r="BD95" s="1365">
        <v>25592.684130226207</v>
      </c>
      <c r="BE95" s="1365">
        <v>30066.57410360466</v>
      </c>
      <c r="BF95" s="1365">
        <v>32379.348508484778</v>
      </c>
      <c r="BG95" s="1365">
        <v>20209.142597155802</v>
      </c>
      <c r="BH95" s="1365">
        <v>34302.976325280804</v>
      </c>
      <c r="BI95" s="1365">
        <v>48419.532227092561</v>
      </c>
      <c r="BJ95" s="1365">
        <v>47972.785337849251</v>
      </c>
      <c r="BK95" s="1365">
        <v>51334.352613501935</v>
      </c>
      <c r="BL95" s="1365">
        <v>58941.148655835626</v>
      </c>
      <c r="BM95" s="1365">
        <v>38874.173093756632</v>
      </c>
      <c r="BN95" s="1365">
        <v>63809.463398159984</v>
      </c>
    </row>
    <row r="96" spans="1:66" x14ac:dyDescent="0.2">
      <c r="A96" s="1365">
        <v>2007</v>
      </c>
      <c r="B96" s="1365">
        <v>47972.097526552134</v>
      </c>
      <c r="C96" s="1365">
        <v>50653.678693017035</v>
      </c>
      <c r="D96" s="1365">
        <v>60946.62699318974</v>
      </c>
      <c r="E96" s="1365">
        <v>36118.591716251554</v>
      </c>
      <c r="F96" s="1365">
        <v>64946.307646011264</v>
      </c>
      <c r="G96" s="1365">
        <v>84699.899762247602</v>
      </c>
      <c r="H96" s="1365">
        <v>87852.138103340767</v>
      </c>
      <c r="I96" s="1365">
        <v>87895.702810411283</v>
      </c>
      <c r="J96" s="1365">
        <v>110027.24342962867</v>
      </c>
      <c r="K96" s="1365">
        <v>66690.638730936815</v>
      </c>
      <c r="L96" s="1365">
        <v>118814.37416457909</v>
      </c>
      <c r="M96" s="1365">
        <v>225556.66874336993</v>
      </c>
      <c r="N96" s="1365">
        <v>242951.51279856605</v>
      </c>
      <c r="O96" s="1365">
        <v>230825.55817039189</v>
      </c>
      <c r="P96" s="1365">
        <v>308789.95498272887</v>
      </c>
      <c r="Q96" s="1365">
        <v>175364.35543910242</v>
      </c>
      <c r="R96" s="1365">
        <v>333974.8772006575</v>
      </c>
      <c r="S96" s="1365">
        <v>352575.50862936105</v>
      </c>
      <c r="T96" s="1365">
        <v>379217.13636831637</v>
      </c>
      <c r="U96" s="1365">
        <v>360337.12276518368</v>
      </c>
      <c r="V96" s="1365">
        <v>487584.4298953659</v>
      </c>
      <c r="W96" s="1365">
        <v>266965.57164809684</v>
      </c>
      <c r="X96" s="1365">
        <v>519104.65925516072</v>
      </c>
      <c r="Y96" s="1365">
        <v>1077909.8891356371</v>
      </c>
      <c r="Z96" s="1365">
        <v>1152480.9212994901</v>
      </c>
      <c r="AA96" s="1365">
        <v>1101854.966442263</v>
      </c>
      <c r="AB96" s="1365">
        <v>1490344.8060736065</v>
      </c>
      <c r="AC96" s="1365">
        <v>793482.91885059013</v>
      </c>
      <c r="AD96" s="1365">
        <v>1574544.2509724549</v>
      </c>
      <c r="AE96" s="1365">
        <v>1772474.9844235864</v>
      </c>
      <c r="AF96" s="1365">
        <v>1887502.8844012574</v>
      </c>
      <c r="AG96" s="1365">
        <v>1815205.7178688813</v>
      </c>
      <c r="AH96" s="1365">
        <v>2420865.7051662966</v>
      </c>
      <c r="AI96" s="1365">
        <v>1309774.5542054689</v>
      </c>
      <c r="AJ96" s="1365">
        <v>2582924.602574219</v>
      </c>
      <c r="AK96" s="1365">
        <v>5623581.971804156</v>
      </c>
      <c r="AL96" s="1365">
        <v>5933947.6105905734</v>
      </c>
      <c r="AM96" s="1365">
        <v>5819903.9061238989</v>
      </c>
      <c r="AN96" s="1365">
        <v>7423003.4338556835</v>
      </c>
      <c r="AO96" s="1365">
        <v>4294591.012057039</v>
      </c>
      <c r="AP96" s="1365">
        <v>8202440.3978115693</v>
      </c>
      <c r="AQ96" s="1365">
        <v>27379215.691570517</v>
      </c>
      <c r="AR96" s="1365">
        <v>28429340.609344695</v>
      </c>
      <c r="AS96" s="1365">
        <v>29282009.082697257</v>
      </c>
      <c r="AT96" s="1365">
        <v>33806708.599035084</v>
      </c>
      <c r="AU96" s="1365">
        <v>22433012.198243152</v>
      </c>
      <c r="AV96" s="1365">
        <v>40209400.842738859</v>
      </c>
      <c r="AW96" s="1365">
        <v>11244.295290856659</v>
      </c>
      <c r="AX96" s="1365">
        <v>8092.056949763487</v>
      </c>
      <c r="AY96" s="1365">
        <v>13411.654575622782</v>
      </c>
      <c r="AZ96" s="1365">
        <v>11866.010556750814</v>
      </c>
      <c r="BA96" s="1365">
        <v>5546.5447015662994</v>
      </c>
      <c r="BB96" s="1365">
        <v>11078.24112744344</v>
      </c>
      <c r="BC96" s="1365">
        <v>28240.478502461265</v>
      </c>
      <c r="BD96" s="1365">
        <v>26307.718051883916</v>
      </c>
      <c r="BE96" s="1365">
        <v>30634.580973308715</v>
      </c>
      <c r="BF96" s="1365">
        <v>33408.479438796501</v>
      </c>
      <c r="BG96" s="1365">
        <v>20646.840191490344</v>
      </c>
      <c r="BH96" s="1365">
        <v>35054.244362161684</v>
      </c>
      <c r="BI96" s="1365">
        <v>49485.707516967021</v>
      </c>
      <c r="BJ96" s="1365">
        <v>49077.294429534442</v>
      </c>
      <c r="BK96" s="1365">
        <v>52163.238970416125</v>
      </c>
      <c r="BL96" s="1365">
        <v>60336.565541353608</v>
      </c>
      <c r="BM96" s="1365">
        <v>39522.209553895402</v>
      </c>
      <c r="BN96" s="1365">
        <v>65024.248405559505</v>
      </c>
    </row>
    <row r="97" spans="1:66" x14ac:dyDescent="0.2">
      <c r="A97" s="1365">
        <v>2008</v>
      </c>
      <c r="B97" s="1365">
        <v>44481.589805207492</v>
      </c>
      <c r="C97" s="1365">
        <v>47297.40311921895</v>
      </c>
      <c r="D97" s="1365">
        <v>56597.765531602323</v>
      </c>
      <c r="E97" s="1365">
        <v>33309.615536682453</v>
      </c>
      <c r="F97" s="1365">
        <v>60024.6435690625</v>
      </c>
      <c r="G97" s="1365">
        <v>78863.477933670059</v>
      </c>
      <c r="H97" s="1365">
        <v>81936.186402634587</v>
      </c>
      <c r="I97" s="1365">
        <v>82426.36190728833</v>
      </c>
      <c r="J97" s="1365">
        <v>102964.07412298305</v>
      </c>
      <c r="K97" s="1365">
        <v>61863.790248439029</v>
      </c>
      <c r="L97" s="1365">
        <v>110317.44169542573</v>
      </c>
      <c r="M97" s="1365">
        <v>200953.5271768083</v>
      </c>
      <c r="N97" s="1365">
        <v>218931.56545055992</v>
      </c>
      <c r="O97" s="1365">
        <v>206373.38890374207</v>
      </c>
      <c r="P97" s="1365">
        <v>280579.83552384051</v>
      </c>
      <c r="Q97" s="1365">
        <v>154715.68251596278</v>
      </c>
      <c r="R97" s="1365">
        <v>299383.91208998865</v>
      </c>
      <c r="S97" s="1365">
        <v>305578.11843595403</v>
      </c>
      <c r="T97" s="1365">
        <v>334081.84160991345</v>
      </c>
      <c r="U97" s="1365">
        <v>312680.24246528145</v>
      </c>
      <c r="V97" s="1365">
        <v>434661.39728982741</v>
      </c>
      <c r="W97" s="1365">
        <v>227840.33652961606</v>
      </c>
      <c r="X97" s="1365">
        <v>453792.34118535224</v>
      </c>
      <c r="Y97" s="1365">
        <v>884127.95626155136</v>
      </c>
      <c r="Z97" s="1365">
        <v>965347.23921864596</v>
      </c>
      <c r="AA97" s="1365">
        <v>897305.21107946231</v>
      </c>
      <c r="AB97" s="1365">
        <v>1268259.5768079478</v>
      </c>
      <c r="AC97" s="1365">
        <v>630503.77162737586</v>
      </c>
      <c r="AD97" s="1365">
        <v>1298599.1994866622</v>
      </c>
      <c r="AE97" s="1365">
        <v>1428667.3278868422</v>
      </c>
      <c r="AF97" s="1365">
        <v>1555129.0840143377</v>
      </c>
      <c r="AG97" s="1365">
        <v>1445499.6386147023</v>
      </c>
      <c r="AH97" s="1365">
        <v>2022371.4905839702</v>
      </c>
      <c r="AI97" s="1365">
        <v>1020153.4542075372</v>
      </c>
      <c r="AJ97" s="1365">
        <v>2092157.6504444417</v>
      </c>
      <c r="AK97" s="1365">
        <v>4417124.1450972138</v>
      </c>
      <c r="AL97" s="1365">
        <v>4741439.2656241367</v>
      </c>
      <c r="AM97" s="1365">
        <v>4444614.1803878909</v>
      </c>
      <c r="AN97" s="1365">
        <v>5995491.1526923776</v>
      </c>
      <c r="AO97" s="1365">
        <v>3290248.3345704703</v>
      </c>
      <c r="AP97" s="1365">
        <v>6440959.4480802948</v>
      </c>
      <c r="AQ97" s="1365">
        <v>21168159.977696471</v>
      </c>
      <c r="AR97" s="1365">
        <v>22228879.255515333</v>
      </c>
      <c r="AS97" s="1365">
        <v>21263277.159054428</v>
      </c>
      <c r="AT97" s="1365">
        <v>26479585.488277227</v>
      </c>
      <c r="AU97" s="1365">
        <v>17347374.097333696</v>
      </c>
      <c r="AV97" s="1365">
        <v>31070069.880631365</v>
      </c>
      <c r="AW97" s="1365">
        <v>10099.70167674493</v>
      </c>
      <c r="AX97" s="1365">
        <v>7026.9932077804006</v>
      </c>
      <c r="AY97" s="1365">
        <v>12168.444331149572</v>
      </c>
      <c r="AZ97" s="1365">
        <v>10231.456940221589</v>
      </c>
      <c r="BA97" s="1365">
        <v>4755.4408249258795</v>
      </c>
      <c r="BB97" s="1365">
        <v>9731.8454426992648</v>
      </c>
      <c r="BC97" s="1365">
        <v>27095.818986140734</v>
      </c>
      <c r="BD97" s="1365">
        <v>25098.259177946115</v>
      </c>
      <c r="BE97" s="1365">
        <v>29622.293587605269</v>
      </c>
      <c r="BF97" s="1365">
        <v>31710.868865798082</v>
      </c>
      <c r="BG97" s="1365">
        <v>19820.052538984637</v>
      </c>
      <c r="BH97" s="1365">
        <v>33429.169288959594</v>
      </c>
      <c r="BI97" s="1365">
        <v>48340.965622885495</v>
      </c>
      <c r="BJ97" s="1365">
        <v>47687.341640653256</v>
      </c>
      <c r="BK97" s="1365">
        <v>51439.605158174898</v>
      </c>
      <c r="BL97" s="1365">
        <v>58560.133772768691</v>
      </c>
      <c r="BM97" s="1365">
        <v>38650.817181558072</v>
      </c>
      <c r="BN97" s="1365">
        <v>63050.824096785</v>
      </c>
    </row>
    <row r="98" spans="1:66" x14ac:dyDescent="0.2">
      <c r="A98" s="1365">
        <v>2009</v>
      </c>
      <c r="B98" s="1365">
        <v>39986.616010996768</v>
      </c>
      <c r="C98" s="1365">
        <v>43167.214585575297</v>
      </c>
      <c r="D98" s="1365">
        <v>50433.625011460354</v>
      </c>
      <c r="E98" s="1365">
        <v>30376.488226988222</v>
      </c>
      <c r="F98" s="1365">
        <v>54022.38835236134</v>
      </c>
      <c r="G98" s="1365">
        <v>71421.159045722699</v>
      </c>
      <c r="H98" s="1365">
        <v>74206.0669388979</v>
      </c>
      <c r="I98" s="1365">
        <v>75582.002203939875</v>
      </c>
      <c r="J98" s="1365">
        <v>92514.368459683741</v>
      </c>
      <c r="K98" s="1365">
        <v>56813.574884809204</v>
      </c>
      <c r="L98" s="1365">
        <v>99886.789469811454</v>
      </c>
      <c r="M98" s="1365">
        <v>173793.27169222521</v>
      </c>
      <c r="N98" s="1365">
        <v>191171.79327628916</v>
      </c>
      <c r="O98" s="1365">
        <v>181043.10781938719</v>
      </c>
      <c r="P98" s="1365">
        <v>244056.88409241682</v>
      </c>
      <c r="Q98" s="1365">
        <v>136247.26988485135</v>
      </c>
      <c r="R98" s="1365">
        <v>261616.68682999018</v>
      </c>
      <c r="S98" s="1365">
        <v>255671.23116985118</v>
      </c>
      <c r="T98" s="1365">
        <v>282900.62921039585</v>
      </c>
      <c r="U98" s="1365">
        <v>266209.58516520157</v>
      </c>
      <c r="V98" s="1365">
        <v>368486.88209532597</v>
      </c>
      <c r="W98" s="1365">
        <v>193000.11068117493</v>
      </c>
      <c r="X98" s="1365">
        <v>385111.07520838908</v>
      </c>
      <c r="Y98" s="1365">
        <v>685538.43127569079</v>
      </c>
      <c r="Z98" s="1365">
        <v>760628.62077595491</v>
      </c>
      <c r="AA98" s="1365">
        <v>713289.67069272045</v>
      </c>
      <c r="AB98" s="1365">
        <v>1014927.3375377388</v>
      </c>
      <c r="AC98" s="1365">
        <v>477316.40570534818</v>
      </c>
      <c r="AD98" s="1365">
        <v>1021282.6468443117</v>
      </c>
      <c r="AE98" s="1365">
        <v>1077017.305858688</v>
      </c>
      <c r="AF98" s="1365">
        <v>1192130.181564593</v>
      </c>
      <c r="AG98" s="1365">
        <v>1120530.7664179753</v>
      </c>
      <c r="AH98" s="1365">
        <v>1581802.9124419661</v>
      </c>
      <c r="AI98" s="1365">
        <v>738385.80677654326</v>
      </c>
      <c r="AJ98" s="1365">
        <v>1596331.685333035</v>
      </c>
      <c r="AK98" s="1365">
        <v>3175120.3545214985</v>
      </c>
      <c r="AL98" s="1365">
        <v>3450320.042459697</v>
      </c>
      <c r="AM98" s="1365">
        <v>3320223.1791441087</v>
      </c>
      <c r="AN98" s="1365">
        <v>4500534.3502388336</v>
      </c>
      <c r="AO98" s="1365">
        <v>2206311.4253836982</v>
      </c>
      <c r="AP98" s="1365">
        <v>4659254.685097835</v>
      </c>
      <c r="AQ98" s="1365">
        <v>14873749.077540712</v>
      </c>
      <c r="AR98" s="1365">
        <v>15678836.703856343</v>
      </c>
      <c r="AS98" s="1365">
        <v>15892245.938218281</v>
      </c>
      <c r="AT98" s="1365">
        <v>19409152.266197558</v>
      </c>
      <c r="AU98" s="1365">
        <v>11256373.424642121</v>
      </c>
      <c r="AV98" s="1365">
        <v>21828801.364587069</v>
      </c>
      <c r="AW98" s="1365">
        <v>8552.0729762708306</v>
      </c>
      <c r="AX98" s="1365">
        <v>5767.1650830956251</v>
      </c>
      <c r="AY98" s="1365">
        <v>10752.426967210718</v>
      </c>
      <c r="AZ98" s="1365">
        <v>8352.8815632369806</v>
      </c>
      <c r="BA98" s="1365">
        <v>3939.4015691672389</v>
      </c>
      <c r="BB98" s="1365">
        <v>8157.9872349112247</v>
      </c>
      <c r="BC98" s="1365">
        <v>25119.2098241936</v>
      </c>
      <c r="BD98" s="1365">
        <v>23188.262981519827</v>
      </c>
      <c r="BE98" s="1365">
        <v>27847.670892929524</v>
      </c>
      <c r="BF98" s="1365">
        <v>28919.929558020747</v>
      </c>
      <c r="BG98" s="1365">
        <v>18613.068042781204</v>
      </c>
      <c r="BH98" s="1365">
        <v>30956.355188180361</v>
      </c>
      <c r="BI98" s="1365">
        <v>45828.130884097052</v>
      </c>
      <c r="BJ98" s="1365">
        <v>44964.635354550075</v>
      </c>
      <c r="BK98" s="1365">
        <v>49216.725800078035</v>
      </c>
      <c r="BL98" s="1365">
        <v>54628.739551500454</v>
      </c>
      <c r="BM98" s="1365">
        <v>36955.15113479866</v>
      </c>
      <c r="BN98" s="1365">
        <v>59454.315129766779</v>
      </c>
    </row>
    <row r="99" spans="1:66" x14ac:dyDescent="0.2">
      <c r="A99" s="1365">
        <v>2010</v>
      </c>
      <c r="B99" s="1365">
        <v>41046.533229790046</v>
      </c>
      <c r="C99" s="1365">
        <v>43677.447670357549</v>
      </c>
      <c r="D99" s="1365">
        <v>51375.701492874461</v>
      </c>
      <c r="E99" s="1365">
        <v>31394.528353949263</v>
      </c>
      <c r="F99" s="1365">
        <v>55171.223964048178</v>
      </c>
      <c r="G99" s="1365">
        <v>73646.470503994235</v>
      </c>
      <c r="H99" s="1365">
        <v>76397.250094464733</v>
      </c>
      <c r="I99" s="1365">
        <v>77381.320097092335</v>
      </c>
      <c r="J99" s="1365">
        <v>94675.878734078331</v>
      </c>
      <c r="K99" s="1365">
        <v>58846.694235007504</v>
      </c>
      <c r="L99" s="1365">
        <v>102394.58576959734</v>
      </c>
      <c r="M99" s="1365">
        <v>184521.11930581203</v>
      </c>
      <c r="N99" s="1365">
        <v>201824.46789076331</v>
      </c>
      <c r="O99" s="1365">
        <v>191577.24042878722</v>
      </c>
      <c r="P99" s="1365">
        <v>256014.52976871646</v>
      </c>
      <c r="Q99" s="1365">
        <v>144961.72741089991</v>
      </c>
      <c r="R99" s="1365">
        <v>275304.90795285755</v>
      </c>
      <c r="S99" s="1365">
        <v>276262.63428282941</v>
      </c>
      <c r="T99" s="1365">
        <v>303555.1325526812</v>
      </c>
      <c r="U99" s="1365">
        <v>286891.94808341569</v>
      </c>
      <c r="V99" s="1365">
        <v>391436.61818999622</v>
      </c>
      <c r="W99" s="1365">
        <v>209903.58046643954</v>
      </c>
      <c r="X99" s="1365">
        <v>411629.74437111896</v>
      </c>
      <c r="Y99" s="1365">
        <v>772659.17333560658</v>
      </c>
      <c r="Z99" s="1365">
        <v>848785.97045567119</v>
      </c>
      <c r="AA99" s="1365">
        <v>803780.23820643022</v>
      </c>
      <c r="AB99" s="1365">
        <v>1113015.9592197104</v>
      </c>
      <c r="AC99" s="1365">
        <v>553746.40143287636</v>
      </c>
      <c r="AD99" s="1365">
        <v>1137638.6326509423</v>
      </c>
      <c r="AE99" s="1365">
        <v>1235647.8071287281</v>
      </c>
      <c r="AF99" s="1365">
        <v>1353886.6992978798</v>
      </c>
      <c r="AG99" s="1365">
        <v>1287450.8472983639</v>
      </c>
      <c r="AH99" s="1365">
        <v>1761686.1658044672</v>
      </c>
      <c r="AI99" s="1365">
        <v>880065.88569139794</v>
      </c>
      <c r="AJ99" s="1365">
        <v>1812072.3476803014</v>
      </c>
      <c r="AK99" s="1365">
        <v>3779746.0107912957</v>
      </c>
      <c r="AL99" s="1365">
        <v>4067673.2629725295</v>
      </c>
      <c r="AM99" s="1365">
        <v>3969042.2574200546</v>
      </c>
      <c r="AN99" s="1365">
        <v>5172135.1519072698</v>
      </c>
      <c r="AO99" s="1365">
        <v>2768928.7233414408</v>
      </c>
      <c r="AP99" s="1365">
        <v>5497311.5551372422</v>
      </c>
      <c r="AQ99" s="1365">
        <v>18322056.562284157</v>
      </c>
      <c r="AR99" s="1365">
        <v>19124456.167997897</v>
      </c>
      <c r="AS99" s="1365">
        <v>19640217.989858728</v>
      </c>
      <c r="AT99" s="1365">
        <v>22906253.058415711</v>
      </c>
      <c r="AU99" s="1365">
        <v>14697069.078434374</v>
      </c>
      <c r="AV99" s="1365">
        <v>26909533.543122448</v>
      </c>
      <c r="AW99" s="1365">
        <v>8446.5959555858681</v>
      </c>
      <c r="AX99" s="1365">
        <v>5695.8163651153709</v>
      </c>
      <c r="AY99" s="1365">
        <v>9973.5752436227685</v>
      </c>
      <c r="AZ99" s="1365">
        <v>8075.5242516705966</v>
      </c>
      <c r="BA99" s="1365">
        <v>3942.3624728910263</v>
      </c>
      <c r="BB99" s="1365">
        <v>7947.8621584990169</v>
      </c>
      <c r="BC99" s="1365">
        <v>25104.912554676492</v>
      </c>
      <c r="BD99" s="1365">
        <v>23182.318267459683</v>
      </c>
      <c r="BE99" s="1365">
        <v>27244.13736386536</v>
      </c>
      <c r="BF99" s="1365">
        <v>28638.053906669789</v>
      </c>
      <c r="BG99" s="1365">
        <v>18775.950680954746</v>
      </c>
      <c r="BH99" s="1365">
        <v>30711.925743069358</v>
      </c>
      <c r="BI99" s="1365">
        <v>45927.808303539765</v>
      </c>
      <c r="BJ99" s="1365">
        <v>45040.445645390057</v>
      </c>
      <c r="BK99" s="1365">
        <v>48832.340014168592</v>
      </c>
      <c r="BL99" s="1365">
        <v>54341.215975418767</v>
      </c>
      <c r="BM99" s="1365">
        <v>37317.93594103439</v>
      </c>
      <c r="BN99" s="1365">
        <v>59167.005223782282</v>
      </c>
    </row>
    <row r="100" spans="1:66" x14ac:dyDescent="0.2">
      <c r="A100" s="1365">
        <v>2011</v>
      </c>
      <c r="B100" s="1365">
        <v>41379.436821615556</v>
      </c>
      <c r="C100" s="1365">
        <v>44157.595352341792</v>
      </c>
      <c r="D100" s="1365">
        <v>52588.003273672126</v>
      </c>
      <c r="E100" s="1365">
        <v>31009.647068426159</v>
      </c>
      <c r="F100" s="1365">
        <v>55431.753390353108</v>
      </c>
      <c r="G100" s="1365">
        <v>74295.78897516962</v>
      </c>
      <c r="H100" s="1365">
        <v>77159.671835236499</v>
      </c>
      <c r="I100" s="1365">
        <v>78224.669180095487</v>
      </c>
      <c r="J100" s="1365">
        <v>96885.583379963646</v>
      </c>
      <c r="K100" s="1365">
        <v>58297.348956882459</v>
      </c>
      <c r="L100" s="1365">
        <v>102949.34066166508</v>
      </c>
      <c r="M100" s="1365">
        <v>186635.08634644432</v>
      </c>
      <c r="N100" s="1365">
        <v>205038.84536655986</v>
      </c>
      <c r="O100" s="1365">
        <v>194100.90101951279</v>
      </c>
      <c r="P100" s="1365">
        <v>262438.68615698401</v>
      </c>
      <c r="Q100" s="1365">
        <v>144750.3075608942</v>
      </c>
      <c r="R100" s="1365">
        <v>278018.00258339208</v>
      </c>
      <c r="S100" s="1365">
        <v>278939.58999136061</v>
      </c>
      <c r="T100" s="1365">
        <v>308186.51114733593</v>
      </c>
      <c r="U100" s="1365">
        <v>290032.86433050252</v>
      </c>
      <c r="V100" s="1365">
        <v>400381.22658250498</v>
      </c>
      <c r="W100" s="1365">
        <v>209648.18849197647</v>
      </c>
      <c r="X100" s="1365">
        <v>415503.93057866726</v>
      </c>
      <c r="Y100" s="1365">
        <v>770511.10480889014</v>
      </c>
      <c r="Z100" s="1365">
        <v>850112.15911518876</v>
      </c>
      <c r="AA100" s="1365">
        <v>800888.43463348853</v>
      </c>
      <c r="AB100" s="1365">
        <v>1120583.1213618005</v>
      </c>
      <c r="AC100" s="1365">
        <v>546904.51468791312</v>
      </c>
      <c r="AD100" s="1365">
        <v>1135525.9282947325</v>
      </c>
      <c r="AE100" s="1365">
        <v>1222482.4633481156</v>
      </c>
      <c r="AF100" s="1365">
        <v>1344554.0533078557</v>
      </c>
      <c r="AG100" s="1365">
        <v>1271493.7840079849</v>
      </c>
      <c r="AH100" s="1365">
        <v>1761582.9610707602</v>
      </c>
      <c r="AI100" s="1365">
        <v>861205.47673794173</v>
      </c>
      <c r="AJ100" s="1365">
        <v>1794795.9095551167</v>
      </c>
      <c r="AK100" s="1365">
        <v>3664947.3786212178</v>
      </c>
      <c r="AL100" s="1365">
        <v>3963908.8507002145</v>
      </c>
      <c r="AM100" s="1365">
        <v>3833643.282898738</v>
      </c>
      <c r="AN100" s="1365">
        <v>5077745.2537844088</v>
      </c>
      <c r="AO100" s="1365">
        <v>2652687.3256381368</v>
      </c>
      <c r="AP100" s="1365">
        <v>5345572.0414977632</v>
      </c>
      <c r="AQ100" s="1365">
        <v>17026952.260552406</v>
      </c>
      <c r="AR100" s="1365">
        <v>17824696.070876565</v>
      </c>
      <c r="AS100" s="1365">
        <v>18271256.244306833</v>
      </c>
      <c r="AT100" s="1365">
        <v>21598480.312677171</v>
      </c>
      <c r="AU100" s="1365">
        <v>13426959.720353439</v>
      </c>
      <c r="AV100" s="1365">
        <v>24954840.069829196</v>
      </c>
      <c r="AW100" s="1365">
        <v>8463.0846680614941</v>
      </c>
      <c r="AX100" s="1365">
        <v>5599.201807994612</v>
      </c>
      <c r="AY100" s="1365">
        <v>10090.521524588092</v>
      </c>
      <c r="AZ100" s="1365">
        <v>8290.4231673806007</v>
      </c>
      <c r="BA100" s="1365">
        <v>3721.94517996986</v>
      </c>
      <c r="BB100" s="1365">
        <v>7914.166119041136</v>
      </c>
      <c r="BC100" s="1365">
        <v>25239.920207745694</v>
      </c>
      <c r="BD100" s="1365">
        <v>23195.058094399526</v>
      </c>
      <c r="BE100" s="1365">
        <v>27497.228055989457</v>
      </c>
      <c r="BF100" s="1365">
        <v>29271.260731081915</v>
      </c>
      <c r="BG100" s="1365">
        <v>18371.795902596379</v>
      </c>
      <c r="BH100" s="1365">
        <v>30699.947924459884</v>
      </c>
      <c r="BI100" s="1365">
        <v>46210.964632350937</v>
      </c>
      <c r="BJ100" s="1365">
        <v>45189.878452405661</v>
      </c>
      <c r="BK100" s="1365">
        <v>49255.611220241175</v>
      </c>
      <c r="BL100" s="1365">
        <v>55497.307685708554</v>
      </c>
      <c r="BM100" s="1365">
        <v>36684.109305879523</v>
      </c>
      <c r="BN100" s="1365">
        <v>59182.175181233317</v>
      </c>
    </row>
    <row r="101" spans="1:66" x14ac:dyDescent="0.2">
      <c r="A101" s="1365">
        <v>2012</v>
      </c>
      <c r="B101" s="1365">
        <v>43636.940082635731</v>
      </c>
      <c r="C101" s="1365">
        <v>45838.125381430611</v>
      </c>
      <c r="D101" s="1365">
        <v>55068.474856529814</v>
      </c>
      <c r="E101" s="1365">
        <v>33035.693468670746</v>
      </c>
      <c r="F101" s="1365">
        <v>58294.422697807902</v>
      </c>
      <c r="G101" s="1365">
        <v>78714.434333644575</v>
      </c>
      <c r="H101" s="1365">
        <v>81452.261388489918</v>
      </c>
      <c r="I101" s="1365">
        <v>82025.363588041189</v>
      </c>
      <c r="J101" s="1365">
        <v>101827.72702525457</v>
      </c>
      <c r="K101" s="1365">
        <v>62019.562170519217</v>
      </c>
      <c r="L101" s="1365">
        <v>108632.30292078559</v>
      </c>
      <c r="M101" s="1365">
        <v>208138.55378426367</v>
      </c>
      <c r="N101" s="1365">
        <v>225625.40907076519</v>
      </c>
      <c r="O101" s="1365">
        <v>214769.7946162351</v>
      </c>
      <c r="P101" s="1365">
        <v>286920.81763441901</v>
      </c>
      <c r="Q101" s="1365">
        <v>161857.92767074308</v>
      </c>
      <c r="R101" s="1365">
        <v>306450.53304982587</v>
      </c>
      <c r="S101" s="1365">
        <v>320320.74555578054</v>
      </c>
      <c r="T101" s="1365">
        <v>348147.44836138829</v>
      </c>
      <c r="U101" s="1365">
        <v>330670.70052297972</v>
      </c>
      <c r="V101" s="1365">
        <v>447982.42974844819</v>
      </c>
      <c r="W101" s="1365">
        <v>242471.95672710368</v>
      </c>
      <c r="X101" s="1365">
        <v>470453.52715320489</v>
      </c>
      <c r="Y101" s="1365">
        <v>951774.57732430147</v>
      </c>
      <c r="Z101" s="1365">
        <v>1029448.8652215786</v>
      </c>
      <c r="AA101" s="1365">
        <v>982355.86481469555</v>
      </c>
      <c r="AB101" s="1365">
        <v>1331617.0758657723</v>
      </c>
      <c r="AC101" s="1365">
        <v>698057.39764575369</v>
      </c>
      <c r="AD101" s="1365">
        <v>1383602.758804003</v>
      </c>
      <c r="AE101" s="1365">
        <v>1552234.8241593447</v>
      </c>
      <c r="AF101" s="1365">
        <v>1672141.3597467493</v>
      </c>
      <c r="AG101" s="1365">
        <v>1602609.8183664691</v>
      </c>
      <c r="AH101" s="1365">
        <v>2140900.2925754632</v>
      </c>
      <c r="AI101" s="1365">
        <v>1143245.6391885313</v>
      </c>
      <c r="AJ101" s="1365">
        <v>2249249.1972835069</v>
      </c>
      <c r="AK101" s="1365">
        <v>4898054.0633205762</v>
      </c>
      <c r="AL101" s="1365">
        <v>5191607.0236665616</v>
      </c>
      <c r="AM101" s="1365">
        <v>5100632.7287233667</v>
      </c>
      <c r="AN101" s="1365">
        <v>6464603.9288896639</v>
      </c>
      <c r="AO101" s="1365">
        <v>3744083.2860142337</v>
      </c>
      <c r="AP101" s="1365">
        <v>7071502.0196622079</v>
      </c>
      <c r="AQ101" s="1365">
        <v>24060306.531671405</v>
      </c>
      <c r="AR101" s="1365">
        <v>24881206.632022139</v>
      </c>
      <c r="AS101" s="1365">
        <v>25863722.359681658</v>
      </c>
      <c r="AT101" s="1365">
        <v>29295431.082107335</v>
      </c>
      <c r="AU101" s="1365">
        <v>19909395.39782194</v>
      </c>
      <c r="AV101" s="1365">
        <v>35076085.556098863</v>
      </c>
      <c r="AW101" s="1365">
        <v>8559.4458316268792</v>
      </c>
      <c r="AX101" s="1365">
        <v>5821.6187767815436</v>
      </c>
      <c r="AY101" s="1365">
        <v>9650.8871748200509</v>
      </c>
      <c r="AZ101" s="1365">
        <v>8309.2226878050442</v>
      </c>
      <c r="BA101" s="1365">
        <v>4051.8247668222812</v>
      </c>
      <c r="BB101" s="1365">
        <v>7956.5424748302166</v>
      </c>
      <c r="BC101" s="1365">
        <v>25358.983004677062</v>
      </c>
      <c r="BD101" s="1365">
        <v>23415.999083954666</v>
      </c>
      <c r="BE101" s="1365">
        <v>27067.939910896781</v>
      </c>
      <c r="BF101" s="1365">
        <v>29307.103436764341</v>
      </c>
      <c r="BG101" s="1365">
        <v>18722.111890662713</v>
      </c>
      <c r="BH101" s="1365">
        <v>30721.521547583689</v>
      </c>
      <c r="BI101" s="1365">
        <v>46358.404470989793</v>
      </c>
      <c r="BJ101" s="1365">
        <v>45408.974467921078</v>
      </c>
      <c r="BK101" s="1365">
        <v>48839.255830992697</v>
      </c>
      <c r="BL101" s="1365">
        <v>55554.454372963461</v>
      </c>
      <c r="BM101" s="1365">
        <v>37059.970795463247</v>
      </c>
      <c r="BN101" s="1365">
        <v>59177.745388525531</v>
      </c>
    </row>
    <row r="102" spans="1:66" x14ac:dyDescent="0.2">
      <c r="A102" s="1365">
        <v>2013</v>
      </c>
      <c r="B102" s="1365">
        <v>42311.431857003059</v>
      </c>
      <c r="C102" s="1365">
        <v>45282.201756964212</v>
      </c>
      <c r="D102" s="1365">
        <v>53630.432590986398</v>
      </c>
      <c r="E102" s="1365">
        <v>31926.326596641684</v>
      </c>
      <c r="F102" s="1365">
        <v>56584.099529211657</v>
      </c>
      <c r="G102" s="1365">
        <v>76352.869568388807</v>
      </c>
      <c r="H102" s="1365">
        <v>79014.755744388269</v>
      </c>
      <c r="I102" s="1365">
        <v>79448.417922369117</v>
      </c>
      <c r="J102" s="1365">
        <v>98697.655902333543</v>
      </c>
      <c r="K102" s="1365">
        <v>60267.683248481226</v>
      </c>
      <c r="L102" s="1365">
        <v>105510.71550406606</v>
      </c>
      <c r="M102" s="1365">
        <v>194089.61254445376</v>
      </c>
      <c r="N102" s="1365">
        <v>210568.03480026909</v>
      </c>
      <c r="O102" s="1365">
        <v>196634.27565874663</v>
      </c>
      <c r="P102" s="1365">
        <v>267875.54319368786</v>
      </c>
      <c r="Q102" s="1365">
        <v>151520.59124217718</v>
      </c>
      <c r="R102" s="1365">
        <v>287773.60855656682</v>
      </c>
      <c r="S102" s="1365">
        <v>290798.28596743551</v>
      </c>
      <c r="T102" s="1365">
        <v>317912.10717816715</v>
      </c>
      <c r="U102" s="1365">
        <v>292606.30093511491</v>
      </c>
      <c r="V102" s="1365">
        <v>410652.78421134071</v>
      </c>
      <c r="W102" s="1365">
        <v>220650.5314833704</v>
      </c>
      <c r="X102" s="1365">
        <v>431925.96041297249</v>
      </c>
      <c r="Y102" s="1365">
        <v>805126.41094291897</v>
      </c>
      <c r="Z102" s="1365">
        <v>882363.955589085</v>
      </c>
      <c r="AA102" s="1365">
        <v>796275.72756348911</v>
      </c>
      <c r="AB102" s="1365">
        <v>1151890.4294939765</v>
      </c>
      <c r="AC102" s="1365">
        <v>584584.5510578535</v>
      </c>
      <c r="AD102" s="1365">
        <v>1182624.073385369</v>
      </c>
      <c r="AE102" s="1365">
        <v>1276727.2987802378</v>
      </c>
      <c r="AF102" s="1365">
        <v>1391971.69419783</v>
      </c>
      <c r="AG102" s="1365">
        <v>1251186.2946846518</v>
      </c>
      <c r="AH102" s="1365">
        <v>1813151.3512874392</v>
      </c>
      <c r="AI102" s="1365">
        <v>921672.18108510925</v>
      </c>
      <c r="AJ102" s="1365">
        <v>1870274.6786758441</v>
      </c>
      <c r="AK102" s="1365">
        <v>3819255.19864251</v>
      </c>
      <c r="AL102" s="1365">
        <v>4107647.7007332579</v>
      </c>
      <c r="AM102" s="1365">
        <v>3669139.7173892586</v>
      </c>
      <c r="AN102" s="1365">
        <v>5256531.0653723991</v>
      </c>
      <c r="AO102" s="1365">
        <v>2801075.2064505871</v>
      </c>
      <c r="AP102" s="1365">
        <v>5550423.7242093328</v>
      </c>
      <c r="AQ102" s="1365">
        <v>17759441.296393637</v>
      </c>
      <c r="AR102" s="1365">
        <v>18695275.23521236</v>
      </c>
      <c r="AS102" s="1365">
        <v>16736095.202925976</v>
      </c>
      <c r="AT102" s="1365">
        <v>22698130.247741528</v>
      </c>
      <c r="AU102" s="1365">
        <v>14031119.477231542</v>
      </c>
      <c r="AV102" s="1365">
        <v>25974883.233659241</v>
      </c>
      <c r="AW102" s="1365">
        <v>8269.9941456173055</v>
      </c>
      <c r="AX102" s="1365">
        <v>5608.1079696178422</v>
      </c>
      <c r="AY102" s="1365">
        <v>11115.985591559303</v>
      </c>
      <c r="AZ102" s="1365">
        <v>8563.2092796392481</v>
      </c>
      <c r="BA102" s="1365">
        <v>3584.9699448021465</v>
      </c>
      <c r="BB102" s="1365">
        <v>7657.4835543572635</v>
      </c>
      <c r="BC102" s="1365">
        <v>25447.189558397422</v>
      </c>
      <c r="BD102" s="1365">
        <v>23616.253752195724</v>
      </c>
      <c r="BE102" s="1365">
        <v>28465.304656766162</v>
      </c>
      <c r="BF102" s="1365">
        <v>29825.420301797345</v>
      </c>
      <c r="BG102" s="1365">
        <v>18638.074969359957</v>
      </c>
      <c r="BH102" s="1365">
        <v>30896.376303949964</v>
      </c>
      <c r="BI102" s="1365">
        <v>46918.683824372572</v>
      </c>
      <c r="BJ102" s="1365">
        <v>46126.435980418071</v>
      </c>
      <c r="BK102" s="1365">
        <v>50151.953488274739</v>
      </c>
      <c r="BL102" s="1365">
        <v>56403.18407949496</v>
      </c>
      <c r="BM102" s="1365">
        <v>37454.456250057221</v>
      </c>
      <c r="BN102" s="1365">
        <v>59944.992240940846</v>
      </c>
    </row>
    <row r="103" spans="1:66" x14ac:dyDescent="0.2">
      <c r="A103" s="1365">
        <v>2014</v>
      </c>
      <c r="B103" s="1365">
        <v>44187.991869306985</v>
      </c>
      <c r="C103" s="1365">
        <v>47227.978280623938</v>
      </c>
      <c r="D103" s="1365">
        <v>56029.733481919444</v>
      </c>
      <c r="E103" s="1365">
        <v>33346.197709672633</v>
      </c>
      <c r="F103" s="1365">
        <v>58851.768712557758</v>
      </c>
      <c r="G103" s="1365">
        <v>79876.790912665063</v>
      </c>
      <c r="H103" s="1365">
        <v>82578.247236078809</v>
      </c>
      <c r="I103" s="1365">
        <v>82916.657884294575</v>
      </c>
      <c r="J103" s="1365">
        <v>103236.63917300578</v>
      </c>
      <c r="K103" s="1365">
        <v>62940.190508358923</v>
      </c>
      <c r="L103" s="1365">
        <v>109866.24687604538</v>
      </c>
      <c r="M103" s="1365">
        <v>208687.37192704345</v>
      </c>
      <c r="N103" s="1365">
        <v>225645.83956126947</v>
      </c>
      <c r="O103" s="1365">
        <v>210682.05305864557</v>
      </c>
      <c r="P103" s="1365">
        <v>286460.572571981</v>
      </c>
      <c r="Q103" s="1365">
        <v>163356.89845451288</v>
      </c>
      <c r="R103" s="1365">
        <v>307106.05750376283</v>
      </c>
      <c r="S103" s="1365">
        <v>317462.78486833378</v>
      </c>
      <c r="T103" s="1365">
        <v>345305.49684201583</v>
      </c>
      <c r="U103" s="1365">
        <v>318077.87273935322</v>
      </c>
      <c r="V103" s="1365">
        <v>443866.72992621321</v>
      </c>
      <c r="W103" s="1365">
        <v>242335.74566703645</v>
      </c>
      <c r="X103" s="1365">
        <v>467509.2814987704</v>
      </c>
      <c r="Y103" s="1365">
        <v>907806.46598095156</v>
      </c>
      <c r="Z103" s="1365">
        <v>985707.77066791733</v>
      </c>
      <c r="AA103" s="1365">
        <v>893864.12098591716</v>
      </c>
      <c r="AB103" s="1365">
        <v>1274679.8965727934</v>
      </c>
      <c r="AC103" s="1365">
        <v>670496.10745831812</v>
      </c>
      <c r="AD103" s="1365">
        <v>1323641.7421937762</v>
      </c>
      <c r="AE103" s="1365">
        <v>1457103.2523068348</v>
      </c>
      <c r="AF103" s="1365">
        <v>1573470.6213011006</v>
      </c>
      <c r="AG103" s="1365">
        <v>1423407.3787453184</v>
      </c>
      <c r="AH103" s="1365">
        <v>2026518.1384680679</v>
      </c>
      <c r="AI103" s="1365">
        <v>1074614.6412983923</v>
      </c>
      <c r="AJ103" s="1365">
        <v>2118633.2396429232</v>
      </c>
      <c r="AK103" s="1365">
        <v>4463199.3558642454</v>
      </c>
      <c r="AL103" s="1365">
        <v>4760565.3441496277</v>
      </c>
      <c r="AM103" s="1365">
        <v>4290052.1706230678</v>
      </c>
      <c r="AN103" s="1365">
        <v>6014014.5477726497</v>
      </c>
      <c r="AO103" s="1365">
        <v>3361839.8420022256</v>
      </c>
      <c r="AP103" s="1365">
        <v>6450830.8686896274</v>
      </c>
      <c r="AQ103" s="1365">
        <v>21279225.630762428</v>
      </c>
      <c r="AR103" s="1365">
        <v>22246793.433166176</v>
      </c>
      <c r="AS103" s="1365">
        <v>20224211.002065599</v>
      </c>
      <c r="AT103" s="1365">
        <v>26660502.214362573</v>
      </c>
      <c r="AU103" s="1365">
        <v>17224003.912800577</v>
      </c>
      <c r="AV103" s="1365">
        <v>30960906.270264164</v>
      </c>
      <c r="AW103" s="1365">
        <v>8499.1928259489014</v>
      </c>
      <c r="AX103" s="1365">
        <v>5797.7365025351564</v>
      </c>
      <c r="AY103" s="1365">
        <v>11539.298676953311</v>
      </c>
      <c r="AZ103" s="1365">
        <v>8822.827790833102</v>
      </c>
      <c r="BA103" s="1365">
        <v>3752.2049109863506</v>
      </c>
      <c r="BB103" s="1365">
        <v>7837.2905490701332</v>
      </c>
      <c r="BC103" s="1365">
        <v>25910.28297400293</v>
      </c>
      <c r="BD103" s="1365">
        <v>24026.008792422264</v>
      </c>
      <c r="BE103" s="1365">
        <v>29066.414416399319</v>
      </c>
      <c r="BF103" s="1365">
        <v>30426.306916357044</v>
      </c>
      <c r="BG103" s="1365">
        <v>18900.564293579268</v>
      </c>
      <c r="BH103" s="1365">
        <v>31267.9588468683</v>
      </c>
      <c r="BI103" s="1365">
        <v>47674.145659070469</v>
      </c>
      <c r="BJ103" s="1365">
        <v>46811.349154781135</v>
      </c>
      <c r="BK103" s="1365">
        <v>50975.309090706818</v>
      </c>
      <c r="BL103" s="1365">
        <v>57430.655823261972</v>
      </c>
      <c r="BM103" s="1365">
        <v>37836.013521820416</v>
      </c>
      <c r="BN103" s="1365">
        <v>60556.294219116011</v>
      </c>
    </row>
    <row r="104" spans="1:66" x14ac:dyDescent="0.2">
      <c r="A104" s="1365">
        <v>2015</v>
      </c>
      <c r="B104" s="1365">
        <v>45316.631359473795</v>
      </c>
      <c r="C104" s="1365">
        <v>48240.410983956193</v>
      </c>
      <c r="D104" s="1365">
        <v>57237.239918126324</v>
      </c>
      <c r="E104" s="1365">
        <v>34395.257171203761</v>
      </c>
      <c r="F104" s="1365">
        <v>60270.431321186348</v>
      </c>
      <c r="G104" s="1365">
        <v>81872.374405771086</v>
      </c>
      <c r="H104" s="1365">
        <v>84566.773644207933</v>
      </c>
      <c r="I104" s="1365">
        <v>84777.676990196225</v>
      </c>
      <c r="J104" s="1365">
        <v>105432.9136880827</v>
      </c>
      <c r="K104" s="1365">
        <v>64756.74086679444</v>
      </c>
      <c r="L104" s="1365">
        <v>112413.86047297638</v>
      </c>
      <c r="M104" s="1365">
        <v>214136.54524568075</v>
      </c>
      <c r="N104" s="1365">
        <v>231139.69257417711</v>
      </c>
      <c r="O104" s="1365">
        <v>215685.32806874279</v>
      </c>
      <c r="P104" s="1365">
        <v>293725.23333233665</v>
      </c>
      <c r="Q104" s="1365">
        <v>167363.30715101724</v>
      </c>
      <c r="R104" s="1365">
        <v>314789.84332914709</v>
      </c>
      <c r="S104" s="1365">
        <v>325793.6720880444</v>
      </c>
      <c r="T104" s="1365">
        <v>353921.54858792148</v>
      </c>
      <c r="U104" s="1365">
        <v>325609.89831293834</v>
      </c>
      <c r="V104" s="1365">
        <v>456198.94670230593</v>
      </c>
      <c r="W104" s="1365">
        <v>247943.59997757769</v>
      </c>
      <c r="X104" s="1365">
        <v>479618.49548755074</v>
      </c>
      <c r="Y104" s="1365">
        <v>932221.29344254197</v>
      </c>
      <c r="Z104" s="1365">
        <v>1013181.5584716822</v>
      </c>
      <c r="AA104" s="1365">
        <v>915391.99364794791</v>
      </c>
      <c r="AB104" s="1365">
        <v>1315904.0325111849</v>
      </c>
      <c r="AC104" s="1365">
        <v>683008.50026851788</v>
      </c>
      <c r="AD104" s="1365">
        <v>1358303.7826406665</v>
      </c>
      <c r="AE104" s="1365">
        <v>1497151.2510370589</v>
      </c>
      <c r="AF104" s="1365">
        <v>1617511.0470773224</v>
      </c>
      <c r="AG104" s="1365">
        <v>1457764.6433875805</v>
      </c>
      <c r="AH104" s="1365">
        <v>2092527.7601428214</v>
      </c>
      <c r="AI104" s="1365">
        <v>1093981.9416555685</v>
      </c>
      <c r="AJ104" s="1365">
        <v>2174403.0364261819</v>
      </c>
      <c r="AK104" s="1365">
        <v>4576989.7180918902</v>
      </c>
      <c r="AL104" s="1365">
        <v>4882523.5891443724</v>
      </c>
      <c r="AM104" s="1365">
        <v>4377599.5549706733</v>
      </c>
      <c r="AN104" s="1365">
        <v>6189908.8609061232</v>
      </c>
      <c r="AO104" s="1365">
        <v>3417664.8573597693</v>
      </c>
      <c r="AP104" s="1365">
        <v>6614803.4842348956</v>
      </c>
      <c r="AQ104" s="1365">
        <v>21638205.238923881</v>
      </c>
      <c r="AR104" s="1365">
        <v>22619545.365711186</v>
      </c>
      <c r="AS104" s="1365">
        <v>20306365.171556927</v>
      </c>
      <c r="AT104" s="1365">
        <v>27286181.666497614</v>
      </c>
      <c r="AU104" s="1365">
        <v>17331943.544055909</v>
      </c>
      <c r="AV104" s="1365">
        <v>31497974.19593893</v>
      </c>
      <c r="AW104" s="1365">
        <v>8760.8883131765069</v>
      </c>
      <c r="AX104" s="1365">
        <v>6066.4890747396612</v>
      </c>
      <c r="AY104" s="1365">
        <v>11703.144977716156</v>
      </c>
      <c r="AZ104" s="1365">
        <v>9041.5661481699517</v>
      </c>
      <c r="BA104" s="1365">
        <v>4033.773475613084</v>
      </c>
      <c r="BB104" s="1365">
        <v>8127.0021693963299</v>
      </c>
      <c r="BC104" s="1365">
        <v>26558.863149895249</v>
      </c>
      <c r="BD104" s="1365">
        <v>24669.624557840096</v>
      </c>
      <c r="BE104" s="1365">
        <v>29635.420196757677</v>
      </c>
      <c r="BF104" s="1365">
        <v>30960.796205436283</v>
      </c>
      <c r="BG104" s="1365">
        <v>19621.029395668931</v>
      </c>
      <c r="BH104" s="1365">
        <v>31990.496653635153</v>
      </c>
      <c r="BI104" s="1365">
        <v>48806.331695793677</v>
      </c>
      <c r="BJ104" s="1365">
        <v>47923.543911715649</v>
      </c>
      <c r="BK104" s="1365">
        <v>52050.764220559591</v>
      </c>
      <c r="BL104" s="1365">
        <v>58359.833777019194</v>
      </c>
      <c r="BM104" s="1365">
        <v>39105.099295738735</v>
      </c>
      <c r="BN104" s="1365">
        <v>61819.864758933683</v>
      </c>
    </row>
    <row r="105" spans="1:66" x14ac:dyDescent="0.2">
      <c r="A105" s="1365">
        <v>2016</v>
      </c>
      <c r="B105" s="1365">
        <v>44448.691427003119</v>
      </c>
      <c r="C105" s="1365">
        <v>47275.692214850467</v>
      </c>
      <c r="D105" s="1365">
        <v>56036.97122104856</v>
      </c>
      <c r="E105" s="1365">
        <v>33887.569890452818</v>
      </c>
      <c r="F105" s="1365">
        <v>58849.38764444783</v>
      </c>
      <c r="G105" s="1365">
        <v>80266.66924837757</v>
      </c>
      <c r="H105" s="1365">
        <v>82884.527555781009</v>
      </c>
      <c r="I105" s="1365">
        <v>83128.32996923379</v>
      </c>
      <c r="J105" s="1365">
        <v>103350.76471114415</v>
      </c>
      <c r="K105" s="1365">
        <v>63579.412928533689</v>
      </c>
      <c r="L105" s="1365">
        <v>109739.47440688605</v>
      </c>
      <c r="M105" s="1365">
        <v>207300.65491963289</v>
      </c>
      <c r="N105" s="1365">
        <v>224495.56228967523</v>
      </c>
      <c r="O105" s="1365">
        <v>208913.96788907883</v>
      </c>
      <c r="P105" s="1365">
        <v>285452.37046540715</v>
      </c>
      <c r="Q105" s="1365">
        <v>162592.40406212982</v>
      </c>
      <c r="R105" s="1365">
        <v>304481.0997704406</v>
      </c>
      <c r="S105" s="1365">
        <v>312754.36738489044</v>
      </c>
      <c r="T105" s="1365">
        <v>341226.25298218773</v>
      </c>
      <c r="U105" s="1365">
        <v>312746.22021291946</v>
      </c>
      <c r="V105" s="1365">
        <v>440074.94430765649</v>
      </c>
      <c r="W105" s="1365">
        <v>238745.36957553111</v>
      </c>
      <c r="X105" s="1365">
        <v>460401.83749384957</v>
      </c>
      <c r="Y105" s="1365">
        <v>876305.05483787274</v>
      </c>
      <c r="Z105" s="1365">
        <v>957668.4006878197</v>
      </c>
      <c r="AA105" s="1365">
        <v>859557.78410175012</v>
      </c>
      <c r="AB105" s="1365">
        <v>1246862.7538947091</v>
      </c>
      <c r="AC105" s="1365">
        <v>642659.2278798545</v>
      </c>
      <c r="AD105" s="1365">
        <v>1277534.7605107247</v>
      </c>
      <c r="AE105" s="1365">
        <v>1397392.0910960231</v>
      </c>
      <c r="AF105" s="1365">
        <v>1518015.86688784</v>
      </c>
      <c r="AG105" s="1365">
        <v>1358705.8236930836</v>
      </c>
      <c r="AH105" s="1365">
        <v>1971241.3372377667</v>
      </c>
      <c r="AI105" s="1365">
        <v>1019366.1636065269</v>
      </c>
      <c r="AJ105" s="1365">
        <v>2031091.5200447801</v>
      </c>
      <c r="AK105" s="1365">
        <v>4224847.1112647522</v>
      </c>
      <c r="AL105" s="1365">
        <v>4522353.709932656</v>
      </c>
      <c r="AM105" s="1365">
        <v>4034120.8561617704</v>
      </c>
      <c r="AN105" s="1365">
        <v>5765456.9112010365</v>
      </c>
      <c r="AO105" s="1365">
        <v>3131706.810733764</v>
      </c>
      <c r="AP105" s="1365">
        <v>6095469.9398977021</v>
      </c>
      <c r="AQ105" s="1365">
        <v>19962221.385291066</v>
      </c>
      <c r="AR105" s="1365">
        <v>20854826.622782718</v>
      </c>
      <c r="AS105" s="1365">
        <v>18837216.635583133</v>
      </c>
      <c r="AT105" s="1365">
        <v>25475434.542078868</v>
      </c>
      <c r="AU105" s="1365">
        <v>15719119.651354639</v>
      </c>
      <c r="AV105" s="1365">
        <v>28921094.224535003</v>
      </c>
      <c r="AW105" s="1365">
        <v>8630.7136056286672</v>
      </c>
      <c r="AX105" s="1365">
        <v>6012.8552982252359</v>
      </c>
      <c r="AY105" s="1365">
        <v>11423.054460467141</v>
      </c>
      <c r="AZ105" s="1365">
        <v>8723.1777309529843</v>
      </c>
      <c r="BA105" s="1365">
        <v>4195.7268523719431</v>
      </c>
      <c r="BB105" s="1365">
        <v>7959.3008820096247</v>
      </c>
      <c r="BC105" s="1365">
        <v>26354.028816710928</v>
      </c>
      <c r="BD105" s="1365">
        <v>24443.483553372884</v>
      </c>
      <c r="BE105" s="1365">
        <v>29315.883806602869</v>
      </c>
      <c r="BF105" s="1365">
        <v>30546.371305008717</v>
      </c>
      <c r="BG105" s="1365">
        <v>19587.032760266477</v>
      </c>
      <c r="BH105" s="1365">
        <v>31556.975186004183</v>
      </c>
      <c r="BI105" s="1365">
        <v>48508.172830563752</v>
      </c>
      <c r="BJ105" s="1365">
        <v>47481.768872307446</v>
      </c>
      <c r="BK105" s="1365">
        <v>51681.920489272532</v>
      </c>
      <c r="BL105" s="1365">
        <v>57825.363272578383</v>
      </c>
      <c r="BM105" s="1365">
        <v>38826.165145134648</v>
      </c>
      <c r="BN105" s="1365">
        <v>61054.068065997388</v>
      </c>
    </row>
    <row r="106" spans="1:66" x14ac:dyDescent="0.2">
      <c r="A106" s="1365">
        <v>2017</v>
      </c>
      <c r="B106" s="1365">
        <v>45040.256740288693</v>
      </c>
      <c r="C106" s="1365">
        <v>47049.204270232971</v>
      </c>
      <c r="D106" s="1365">
        <v>56944.168131963655</v>
      </c>
      <c r="E106" s="1365">
        <v>33992.559151838694</v>
      </c>
      <c r="F106" s="1365">
        <v>60330.970881042369</v>
      </c>
      <c r="G106" s="1365">
        <v>83039.418943248515</v>
      </c>
      <c r="H106" s="1365">
        <v>85823.153931232649</v>
      </c>
      <c r="I106" s="1365">
        <v>86173.693702444085</v>
      </c>
      <c r="J106" s="1365">
        <v>107133.98344116956</v>
      </c>
      <c r="K106" s="1365">
        <v>65422.638726263096</v>
      </c>
      <c r="L106" s="1365">
        <v>114780.80326085824</v>
      </c>
      <c r="M106" s="1365">
        <v>221042.03316986267</v>
      </c>
      <c r="N106" s="1365">
        <v>238974.39916829905</v>
      </c>
      <c r="O106" s="1365">
        <v>226852.23392079724</v>
      </c>
      <c r="P106" s="1365">
        <v>302521.76505791734</v>
      </c>
      <c r="Q106" s="1365">
        <v>172813.6400443594</v>
      </c>
      <c r="R106" s="1365">
        <v>326126.43099750095</v>
      </c>
      <c r="S106" s="1365">
        <v>339167.85435879545</v>
      </c>
      <c r="T106" s="1365">
        <v>367869.80925330531</v>
      </c>
      <c r="U106" s="1365">
        <v>347925.12928530527</v>
      </c>
      <c r="V106" s="1365">
        <v>470559.91726253729</v>
      </c>
      <c r="W106" s="1365">
        <v>259072.64488952034</v>
      </c>
      <c r="X106" s="1365">
        <v>499831.79277423566</v>
      </c>
      <c r="Y106" s="1365">
        <v>980803.19299059897</v>
      </c>
      <c r="Z106" s="1365">
        <v>1062206.5631888022</v>
      </c>
      <c r="AA106" s="1365">
        <v>1007427.3097811128</v>
      </c>
      <c r="AB106" s="1365">
        <v>1363273.7590746835</v>
      </c>
      <c r="AC106" s="1365">
        <v>732264.44300659467</v>
      </c>
      <c r="AD106" s="1365">
        <v>1433104.2597573616</v>
      </c>
      <c r="AE106" s="1365">
        <v>1577659.4497049949</v>
      </c>
      <c r="AF106" s="1365">
        <v>1701698.0271618031</v>
      </c>
      <c r="AG106" s="1365">
        <v>1622568.3855433695</v>
      </c>
      <c r="AH106" s="1365">
        <v>2169372.1118697724</v>
      </c>
      <c r="AI106" s="1365">
        <v>1178753.2485645141</v>
      </c>
      <c r="AJ106" s="1365">
        <v>2296745.5347694452</v>
      </c>
      <c r="AK106" s="1365">
        <v>4877112.1608341951</v>
      </c>
      <c r="AL106" s="1365">
        <v>5184451.5115430206</v>
      </c>
      <c r="AM106" s="1365">
        <v>5073752.9613160873</v>
      </c>
      <c r="AN106" s="1365">
        <v>6467901.6680700947</v>
      </c>
      <c r="AO106" s="1365">
        <v>3732124.0234111529</v>
      </c>
      <c r="AP106" s="1365">
        <v>7058213.3306060415</v>
      </c>
      <c r="AQ106" s="1365">
        <v>23786765.588964853</v>
      </c>
      <c r="AR106" s="1365">
        <v>24707666.843953833</v>
      </c>
      <c r="AS106" s="1365">
        <v>25553284.098575648</v>
      </c>
      <c r="AT106" s="1365">
        <v>29241227.734889723</v>
      </c>
      <c r="AU106" s="1365">
        <v>19568280.118225813</v>
      </c>
      <c r="AV106" s="1365">
        <v>34767746.629508562</v>
      </c>
      <c r="AW106" s="1365">
        <v>7041.0945373288714</v>
      </c>
      <c r="AX106" s="1365">
        <v>4257.3595493447438</v>
      </c>
      <c r="AY106" s="1365">
        <v>7924.7148380218523</v>
      </c>
      <c r="AZ106" s="1365">
        <v>6754.352822757749</v>
      </c>
      <c r="BA106" s="1365">
        <v>2562.4795774142949</v>
      </c>
      <c r="BB106" s="1365">
        <v>5881.13850122649</v>
      </c>
      <c r="BC106" s="1365">
        <v>25484.503803669359</v>
      </c>
      <c r="BD106" s="1365">
        <v>23492.018692731985</v>
      </c>
      <c r="BE106" s="1365">
        <v>27071.089864614722</v>
      </c>
      <c r="BF106" s="1365">
        <v>29657.768473524357</v>
      </c>
      <c r="BG106" s="1365">
        <v>18567.994608225279</v>
      </c>
      <c r="BH106" s="1365">
        <v>30798.141979213633</v>
      </c>
      <c r="BI106" s="1365">
        <v>48538.765386594969</v>
      </c>
      <c r="BJ106" s="1365">
        <v>47535.34262196604</v>
      </c>
      <c r="BK106" s="1365">
        <v>51004.058647855796</v>
      </c>
      <c r="BL106" s="1365">
        <v>58287.038036982616</v>
      </c>
      <c r="BM106" s="1365">
        <v>38574.888396739007</v>
      </c>
      <c r="BN106" s="1365">
        <v>61944.39632669757</v>
      </c>
    </row>
    <row r="107" spans="1:66" x14ac:dyDescent="0.2">
      <c r="A107" s="1365">
        <v>2018</v>
      </c>
      <c r="B107" s="1365">
        <v>45939.437572957402</v>
      </c>
      <c r="C107" s="1365">
        <v>47961.168479643711</v>
      </c>
      <c r="D107" s="1365">
        <v>57903.793510792813</v>
      </c>
      <c r="E107" s="1365">
        <v>34838.722671812677</v>
      </c>
      <c r="F107" s="1365">
        <v>61475.097360702537</v>
      </c>
      <c r="G107" s="1365">
        <v>84425.91140500996</v>
      </c>
      <c r="H107" s="1365">
        <v>87216.529960971748</v>
      </c>
      <c r="I107" s="1365">
        <v>87548.150890661433</v>
      </c>
      <c r="J107" s="1365">
        <v>108618.77364909412</v>
      </c>
      <c r="K107" s="1365">
        <v>66735.721991801271</v>
      </c>
      <c r="L107" s="1365">
        <v>116568.06470780815</v>
      </c>
      <c r="M107" s="1365">
        <v>225451.0003785475</v>
      </c>
      <c r="N107" s="1365">
        <v>243095.35625079091</v>
      </c>
      <c r="O107" s="1365">
        <v>231099.68881545321</v>
      </c>
      <c r="P107" s="1365">
        <v>306989.34943664062</v>
      </c>
      <c r="Q107" s="1365">
        <v>176658.51937123458</v>
      </c>
      <c r="R107" s="1365">
        <v>332213.23894955101</v>
      </c>
      <c r="S107" s="1365">
        <v>346265.51073001983</v>
      </c>
      <c r="T107" s="1365">
        <v>374590.12122113549</v>
      </c>
      <c r="U107" s="1365">
        <v>354612.68704981019</v>
      </c>
      <c r="V107" s="1365">
        <v>477671.05143057782</v>
      </c>
      <c r="W107" s="1365">
        <v>265409.38094026677</v>
      </c>
      <c r="X107" s="1365">
        <v>510173.01845235232</v>
      </c>
      <c r="Y107" s="1365">
        <v>1000319.9487503412</v>
      </c>
      <c r="Z107" s="1365">
        <v>1080457.249676744</v>
      </c>
      <c r="AA107" s="1365">
        <v>1025127.0470281878</v>
      </c>
      <c r="AB107" s="1365">
        <v>1379983.6156873102</v>
      </c>
      <c r="AC107" s="1365">
        <v>752266.98369929579</v>
      </c>
      <c r="AD107" s="1365">
        <v>1460779.4837836151</v>
      </c>
      <c r="AE107" s="1365">
        <v>1606593.7425889219</v>
      </c>
      <c r="AF107" s="1365">
        <v>1727896.8580367654</v>
      </c>
      <c r="AG107" s="1365">
        <v>1648750.641869219</v>
      </c>
      <c r="AH107" s="1365">
        <v>2191233.291551989</v>
      </c>
      <c r="AI107" s="1365">
        <v>1209641.5886114244</v>
      </c>
      <c r="AJ107" s="1365">
        <v>2337242.1540979473</v>
      </c>
      <c r="AK107" s="1365">
        <v>4930331.1428449666</v>
      </c>
      <c r="AL107" s="1365">
        <v>5228677.9628457595</v>
      </c>
      <c r="AM107" s="1365">
        <v>5121650.910294164</v>
      </c>
      <c r="AN107" s="1365">
        <v>6489639.3309066826</v>
      </c>
      <c r="AO107" s="1365">
        <v>3802822.0451699281</v>
      </c>
      <c r="AP107" s="1365">
        <v>7140879.391395404</v>
      </c>
      <c r="AQ107" s="1365">
        <v>23592052.967403952</v>
      </c>
      <c r="AR107" s="1365">
        <v>24496147.983012836</v>
      </c>
      <c r="AS107" s="1365">
        <v>25353314.935445454</v>
      </c>
      <c r="AT107" s="1365">
        <v>28874013.497391097</v>
      </c>
      <c r="AU107" s="1365">
        <v>19570791.66655229</v>
      </c>
      <c r="AV107" s="1365">
        <v>34387679.945945308</v>
      </c>
      <c r="AW107" s="1365">
        <v>7452.9637409048482</v>
      </c>
      <c r="AX107" s="1365">
        <v>4662.345184943063</v>
      </c>
      <c r="AY107" s="1365">
        <v>8374.1860686259934</v>
      </c>
      <c r="AZ107" s="1365">
        <v>7188.8133724915051</v>
      </c>
      <c r="BA107" s="1365">
        <v>2941.7233518240873</v>
      </c>
      <c r="BB107" s="1365">
        <v>6382.1300135969141</v>
      </c>
      <c r="BC107" s="1365">
        <v>25993.70837233627</v>
      </c>
      <c r="BD107" s="1365">
        <v>24033.224386531452</v>
      </c>
      <c r="BE107" s="1365">
        <v>27612.443997887098</v>
      </c>
      <c r="BF107" s="1365">
        <v>30227.620630143047</v>
      </c>
      <c r="BG107" s="1365">
        <v>19080.967482988017</v>
      </c>
      <c r="BH107" s="1365">
        <v>31393.081628608263</v>
      </c>
      <c r="BI107" s="1365">
        <v>49169.63916162555</v>
      </c>
      <c r="BJ107" s="1365">
        <v>48246.823388516932</v>
      </c>
      <c r="BK107" s="1365">
        <v>51660.266409463475</v>
      </c>
      <c r="BL107" s="1365">
        <v>59026.129702207465</v>
      </c>
      <c r="BM107" s="1365">
        <v>39255.022646942933</v>
      </c>
      <c r="BN107" s="1365">
        <v>62656.771147372441</v>
      </c>
    </row>
    <row r="108" spans="1:66" x14ac:dyDescent="0.2">
      <c r="A108" s="1365">
        <v>2019</v>
      </c>
      <c r="B108" s="1365">
        <v>45945.208206570736</v>
      </c>
      <c r="C108" s="1365">
        <v>47986.563166844942</v>
      </c>
      <c r="D108" s="1365">
        <v>57964.069070685546</v>
      </c>
      <c r="E108" s="1365">
        <v>34777.875452621309</v>
      </c>
      <c r="F108" s="1365">
        <v>61797.528932666653</v>
      </c>
      <c r="G108" s="1365">
        <v>84055.266803606064</v>
      </c>
      <c r="H108" s="1365">
        <v>86994.35299723447</v>
      </c>
      <c r="I108" s="1365">
        <v>87211.98588802616</v>
      </c>
      <c r="J108" s="1365">
        <v>108375.07183952467</v>
      </c>
      <c r="K108" s="1365">
        <v>66483.86156628764</v>
      </c>
      <c r="L108" s="1365">
        <v>116692.6018081021</v>
      </c>
      <c r="M108" s="1365">
        <v>221728.09844849815</v>
      </c>
      <c r="N108" s="1365">
        <v>239758.57402309243</v>
      </c>
      <c r="O108" s="1365">
        <v>227537.18550721023</v>
      </c>
      <c r="P108" s="1365">
        <v>303329.97657493956</v>
      </c>
      <c r="Q108" s="1365">
        <v>173360.87520197654</v>
      </c>
      <c r="R108" s="1365">
        <v>328549.88183267118</v>
      </c>
      <c r="S108" s="1365">
        <v>338073.94675718626</v>
      </c>
      <c r="T108" s="1365">
        <v>367237.92000705685</v>
      </c>
      <c r="U108" s="1365">
        <v>346588.52258336969</v>
      </c>
      <c r="V108" s="1365">
        <v>469374.25322168035</v>
      </c>
      <c r="W108" s="1365">
        <v>258525.9906070813</v>
      </c>
      <c r="X108" s="1365">
        <v>501611.23382747994</v>
      </c>
      <c r="Y108" s="1365">
        <v>955661.65122442751</v>
      </c>
      <c r="Z108" s="1365">
        <v>1039408.7026871792</v>
      </c>
      <c r="AA108" s="1365">
        <v>979966.06155281374</v>
      </c>
      <c r="AB108" s="1365">
        <v>1330553.3956071686</v>
      </c>
      <c r="AC108" s="1365">
        <v>716708.89929211314</v>
      </c>
      <c r="AD108" s="1365">
        <v>1405903.2164561718</v>
      </c>
      <c r="AE108" s="1365">
        <v>1518767.6722116112</v>
      </c>
      <c r="AF108" s="1365">
        <v>1645922.4181231486</v>
      </c>
      <c r="AG108" s="1365">
        <v>1558573.0368437725</v>
      </c>
      <c r="AH108" s="1365">
        <v>2090755.3992892965</v>
      </c>
      <c r="AI108" s="1365">
        <v>1140177.2520278054</v>
      </c>
      <c r="AJ108" s="1365">
        <v>2227944.6200144151</v>
      </c>
      <c r="AK108" s="1365">
        <v>4555096.0701493826</v>
      </c>
      <c r="AL108" s="1365">
        <v>4856896.7050671214</v>
      </c>
      <c r="AM108" s="1365">
        <v>4725294.5527897971</v>
      </c>
      <c r="AN108" s="1365">
        <v>6029372.3395353844</v>
      </c>
      <c r="AO108" s="1365">
        <v>3507430.1356171058</v>
      </c>
      <c r="AP108" s="1365">
        <v>6644631.8681357196</v>
      </c>
      <c r="AQ108" s="1365">
        <v>21110225.907429475</v>
      </c>
      <c r="AR108" s="1365">
        <v>21956421.777711779</v>
      </c>
      <c r="AS108" s="1365">
        <v>22671357.026635565</v>
      </c>
      <c r="AT108" s="1365">
        <v>25878283.351327073</v>
      </c>
      <c r="AU108" s="1365">
        <v>17489886.740106076</v>
      </c>
      <c r="AV108" s="1365">
        <v>30817718.18135342</v>
      </c>
      <c r="AW108" s="1365">
        <v>7835.1496095354123</v>
      </c>
      <c r="AX108" s="1365">
        <v>4896.0634159070123</v>
      </c>
      <c r="AY108" s="1365">
        <v>8761.1404456637138</v>
      </c>
      <c r="AZ108" s="1365">
        <v>7553.0663018464302</v>
      </c>
      <c r="BA108" s="1365">
        <v>3071.8893389549821</v>
      </c>
      <c r="BB108" s="1365">
        <v>6902.4560572312057</v>
      </c>
      <c r="BC108" s="1365">
        <v>26413.775957467689</v>
      </c>
      <c r="BD108" s="1365">
        <v>24410.389782512768</v>
      </c>
      <c r="BE108" s="1365">
        <v>28036.494017915466</v>
      </c>
      <c r="BF108" s="1365">
        <v>30701.190459101763</v>
      </c>
      <c r="BG108" s="1365">
        <v>19379.764369359615</v>
      </c>
      <c r="BH108" s="1365">
        <v>32158.378610443935</v>
      </c>
      <c r="BI108" s="1365">
        <v>49637.058892383036</v>
      </c>
      <c r="BJ108" s="1365">
        <v>48803.297740769965</v>
      </c>
      <c r="BK108" s="1365">
        <v>52130.685983230156</v>
      </c>
      <c r="BL108" s="1365">
        <v>59636.345655670928</v>
      </c>
      <c r="BM108" s="1365">
        <v>39764.608157365401</v>
      </c>
      <c r="BN108" s="1365">
        <v>63728.281801959842</v>
      </c>
    </row>
  </sheetData>
  <pageMargins left="0.75" right="0.75" top="1" bottom="1" header="0.5" footer="0.5"/>
  <extLst>
    <ext xmlns:mx="http://schemas.microsoft.com/office/mac/excel/2008/main" uri="{64002731-A6B0-56B0-2670-7721B7C09600}">
      <mx:PLV Mode="0" OnePage="0" WScale="0"/>
    </ext>
  </extLs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tabColor theme="7" tint="0.39997558519241921"/>
  </sheetPr>
  <dimension ref="A1:G108"/>
  <sheetViews>
    <sheetView topLeftCell="A108" workbookViewId="0">
      <selection activeCell="D32" sqref="D32"/>
    </sheetView>
  </sheetViews>
  <sheetFormatPr baseColWidth="10" defaultColWidth="8.83203125" defaultRowHeight="16" x14ac:dyDescent="0.2"/>
  <sheetData>
    <row r="1" spans="1:7" x14ac:dyDescent="0.2">
      <c r="A1" t="s">
        <v>1200</v>
      </c>
      <c r="B1" t="s">
        <v>1201</v>
      </c>
      <c r="C1" t="s">
        <v>1202</v>
      </c>
      <c r="D1" t="s">
        <v>1203</v>
      </c>
      <c r="E1" t="s">
        <v>1204</v>
      </c>
      <c r="F1" t="s">
        <v>1205</v>
      </c>
      <c r="G1" t="s">
        <v>1206</v>
      </c>
    </row>
    <row r="2" spans="1:7" x14ac:dyDescent="0.2">
      <c r="A2" s="1365">
        <v>1913</v>
      </c>
      <c r="B2" s="1365"/>
      <c r="C2" s="1365"/>
      <c r="D2" s="1365"/>
      <c r="E2" s="1365"/>
      <c r="F2" s="1365"/>
      <c r="G2" s="1365"/>
    </row>
    <row r="3" spans="1:7" x14ac:dyDescent="0.2">
      <c r="A3" s="1365">
        <v>1914</v>
      </c>
      <c r="B3" s="1365"/>
      <c r="C3" s="1365"/>
      <c r="D3" s="1365"/>
      <c r="E3" s="1365"/>
      <c r="F3" s="1365"/>
      <c r="G3" s="1365"/>
    </row>
    <row r="4" spans="1:7" x14ac:dyDescent="0.2">
      <c r="A4" s="1365">
        <v>1915</v>
      </c>
      <c r="B4" s="1365"/>
      <c r="C4" s="1365"/>
      <c r="D4" s="1365"/>
      <c r="E4" s="1365"/>
      <c r="F4" s="1365"/>
      <c r="G4" s="1365"/>
    </row>
    <row r="5" spans="1:7" x14ac:dyDescent="0.2">
      <c r="A5" s="1365">
        <v>1916</v>
      </c>
      <c r="B5" s="1365"/>
      <c r="C5" s="1365"/>
      <c r="D5" s="1365"/>
      <c r="E5" s="1365"/>
      <c r="F5" s="1365"/>
      <c r="G5" s="1365"/>
    </row>
    <row r="6" spans="1:7" x14ac:dyDescent="0.2">
      <c r="A6" s="1365">
        <v>1917</v>
      </c>
      <c r="B6" s="1365"/>
      <c r="C6" s="1365"/>
      <c r="D6" s="1365"/>
      <c r="E6" s="1365"/>
      <c r="F6" s="1365"/>
      <c r="G6" s="1365"/>
    </row>
    <row r="7" spans="1:7" x14ac:dyDescent="0.2">
      <c r="A7" s="1365">
        <v>1918</v>
      </c>
      <c r="B7" s="1365"/>
      <c r="C7" s="1365"/>
      <c r="D7" s="1365"/>
      <c r="E7" s="1365"/>
      <c r="F7" s="1365"/>
      <c r="G7" s="1365"/>
    </row>
    <row r="8" spans="1:7" x14ac:dyDescent="0.2">
      <c r="A8" s="1365">
        <v>1919</v>
      </c>
      <c r="B8" s="1365"/>
      <c r="C8" s="1365"/>
      <c r="D8" s="1365"/>
      <c r="E8" s="1365"/>
      <c r="F8" s="1365"/>
      <c r="G8" s="1365"/>
    </row>
    <row r="9" spans="1:7" x14ac:dyDescent="0.2">
      <c r="A9" s="1365">
        <v>1920</v>
      </c>
      <c r="B9" s="1365"/>
      <c r="C9" s="1365"/>
      <c r="D9" s="1365"/>
      <c r="E9" s="1365"/>
      <c r="F9" s="1365"/>
      <c r="G9" s="1365"/>
    </row>
    <row r="10" spans="1:7" x14ac:dyDescent="0.2">
      <c r="A10" s="1365">
        <v>1921</v>
      </c>
      <c r="B10" s="1365"/>
      <c r="C10" s="1365"/>
      <c r="D10" s="1365"/>
      <c r="E10" s="1365"/>
      <c r="F10" s="1365"/>
      <c r="G10" s="1365"/>
    </row>
    <row r="11" spans="1:7" x14ac:dyDescent="0.2">
      <c r="A11" s="1365">
        <v>1922</v>
      </c>
      <c r="B11" s="1365"/>
      <c r="C11" s="1365"/>
      <c r="D11" s="1365"/>
      <c r="E11" s="1365"/>
      <c r="F11" s="1365"/>
      <c r="G11" s="1365"/>
    </row>
    <row r="12" spans="1:7" x14ac:dyDescent="0.2">
      <c r="A12" s="1365">
        <v>1923</v>
      </c>
      <c r="B12" s="1365"/>
      <c r="C12" s="1365"/>
      <c r="D12" s="1365"/>
      <c r="E12" s="1365"/>
      <c r="F12" s="1365"/>
      <c r="G12" s="1365"/>
    </row>
    <row r="13" spans="1:7" x14ac:dyDescent="0.2">
      <c r="A13" s="1365">
        <v>1924</v>
      </c>
      <c r="B13" s="1365"/>
      <c r="C13" s="1365"/>
      <c r="D13" s="1365"/>
      <c r="E13" s="1365"/>
      <c r="F13" s="1365"/>
      <c r="G13" s="1365"/>
    </row>
    <row r="14" spans="1:7" x14ac:dyDescent="0.2">
      <c r="A14" s="1365">
        <v>1925</v>
      </c>
      <c r="B14" s="1365"/>
      <c r="C14" s="1365"/>
      <c r="D14" s="1365"/>
      <c r="E14" s="1365"/>
      <c r="F14" s="1365"/>
      <c r="G14" s="1365"/>
    </row>
    <row r="15" spans="1:7" x14ac:dyDescent="0.2">
      <c r="A15" s="1365">
        <v>1926</v>
      </c>
      <c r="B15" s="1365"/>
      <c r="C15" s="1365"/>
      <c r="D15" s="1365"/>
      <c r="E15" s="1365"/>
      <c r="F15" s="1365"/>
      <c r="G15" s="1365"/>
    </row>
    <row r="16" spans="1:7" x14ac:dyDescent="0.2">
      <c r="A16" s="1365">
        <v>1927</v>
      </c>
      <c r="B16" s="1365"/>
      <c r="C16" s="1365"/>
      <c r="D16" s="1365"/>
      <c r="E16" s="1365"/>
      <c r="F16" s="1365"/>
      <c r="G16" s="1365"/>
    </row>
    <row r="17" spans="1:7" x14ac:dyDescent="0.2">
      <c r="A17" s="1365">
        <v>1928</v>
      </c>
      <c r="B17" s="1365"/>
      <c r="C17" s="1365"/>
      <c r="D17" s="1365"/>
      <c r="E17" s="1365"/>
      <c r="F17" s="1365"/>
      <c r="G17" s="1365"/>
    </row>
    <row r="18" spans="1:7" x14ac:dyDescent="0.2">
      <c r="A18" s="1365">
        <v>1929</v>
      </c>
      <c r="B18" s="1365"/>
      <c r="C18" s="1365"/>
      <c r="D18" s="1365"/>
      <c r="E18" s="1365"/>
      <c r="F18" s="1365"/>
      <c r="G18" s="1365"/>
    </row>
    <row r="19" spans="1:7" x14ac:dyDescent="0.2">
      <c r="A19" s="1365">
        <v>1930</v>
      </c>
      <c r="B19" s="1365"/>
      <c r="C19" s="1365"/>
      <c r="D19" s="1365"/>
      <c r="E19" s="1365"/>
      <c r="F19" s="1365"/>
      <c r="G19" s="1365"/>
    </row>
    <row r="20" spans="1:7" x14ac:dyDescent="0.2">
      <c r="A20" s="1365">
        <v>1931</v>
      </c>
      <c r="B20" s="1365"/>
      <c r="C20" s="1365"/>
      <c r="D20" s="1365"/>
      <c r="E20" s="1365"/>
      <c r="F20" s="1365"/>
      <c r="G20" s="1365"/>
    </row>
    <row r="21" spans="1:7" x14ac:dyDescent="0.2">
      <c r="A21" s="1365">
        <v>1932</v>
      </c>
      <c r="B21" s="1365"/>
      <c r="C21" s="1365"/>
      <c r="D21" s="1365"/>
      <c r="E21" s="1365"/>
      <c r="F21" s="1365"/>
      <c r="G21" s="1365"/>
    </row>
    <row r="22" spans="1:7" x14ac:dyDescent="0.2">
      <c r="A22" s="1365">
        <v>1933</v>
      </c>
      <c r="B22" s="1365"/>
      <c r="C22" s="1365"/>
      <c r="D22" s="1365"/>
      <c r="E22" s="1365"/>
      <c r="F22" s="1365"/>
      <c r="G22" s="1365"/>
    </row>
    <row r="23" spans="1:7" x14ac:dyDescent="0.2">
      <c r="A23" s="1365">
        <v>1934</v>
      </c>
      <c r="B23" s="1365"/>
      <c r="C23" s="1365"/>
      <c r="D23" s="1365"/>
      <c r="E23" s="1365"/>
      <c r="F23" s="1365"/>
      <c r="G23" s="1365"/>
    </row>
    <row r="24" spans="1:7" x14ac:dyDescent="0.2">
      <c r="A24" s="1365">
        <v>1935</v>
      </c>
      <c r="B24" s="1365"/>
      <c r="C24" s="1365"/>
      <c r="D24" s="1365"/>
      <c r="E24" s="1365"/>
      <c r="F24" s="1365"/>
      <c r="G24" s="1365"/>
    </row>
    <row r="25" spans="1:7" x14ac:dyDescent="0.2">
      <c r="A25" s="1365">
        <v>1936</v>
      </c>
      <c r="B25" s="1365"/>
      <c r="C25" s="1365"/>
      <c r="D25" s="1365"/>
      <c r="E25" s="1365"/>
      <c r="F25" s="1365"/>
      <c r="G25" s="1365"/>
    </row>
    <row r="26" spans="1:7" x14ac:dyDescent="0.2">
      <c r="A26" s="1365">
        <v>1937</v>
      </c>
      <c r="B26" s="1365"/>
      <c r="C26" s="1365"/>
      <c r="D26" s="1365"/>
      <c r="E26" s="1365"/>
      <c r="F26" s="1365"/>
      <c r="G26" s="1365"/>
    </row>
    <row r="27" spans="1:7" x14ac:dyDescent="0.2">
      <c r="A27" s="1365">
        <v>1938</v>
      </c>
      <c r="B27" s="1365"/>
      <c r="C27" s="1365"/>
      <c r="D27" s="1365"/>
      <c r="E27" s="1365"/>
      <c r="F27" s="1365"/>
      <c r="G27" s="1365"/>
    </row>
    <row r="28" spans="1:7" x14ac:dyDescent="0.2">
      <c r="A28" s="1365">
        <v>1939</v>
      </c>
      <c r="B28" s="1365"/>
      <c r="C28" s="1365"/>
      <c r="D28" s="1365"/>
      <c r="E28" s="1365"/>
      <c r="F28" s="1365"/>
      <c r="G28" s="1365"/>
    </row>
    <row r="29" spans="1:7" x14ac:dyDescent="0.2">
      <c r="A29" s="1365">
        <v>1940</v>
      </c>
      <c r="B29" s="1365"/>
      <c r="C29" s="1365"/>
      <c r="D29" s="1365"/>
      <c r="E29" s="1365"/>
      <c r="F29" s="1365"/>
      <c r="G29" s="1365"/>
    </row>
    <row r="30" spans="1:7" x14ac:dyDescent="0.2">
      <c r="A30" s="1365">
        <v>1941</v>
      </c>
      <c r="B30" s="1365"/>
      <c r="C30" s="1365"/>
      <c r="D30" s="1365"/>
      <c r="E30" s="1365"/>
      <c r="F30" s="1365"/>
      <c r="G30" s="1365"/>
    </row>
    <row r="31" spans="1:7" x14ac:dyDescent="0.2">
      <c r="A31" s="1365">
        <v>1942</v>
      </c>
      <c r="B31" s="1365"/>
      <c r="C31" s="1365"/>
      <c r="D31" s="1365"/>
      <c r="E31" s="1365"/>
      <c r="F31" s="1365"/>
      <c r="G31" s="1365"/>
    </row>
    <row r="32" spans="1:7" x14ac:dyDescent="0.2">
      <c r="A32" s="1365">
        <v>1943</v>
      </c>
      <c r="B32" s="1365"/>
      <c r="C32" s="1365"/>
      <c r="D32" s="1365"/>
      <c r="E32" s="1365"/>
      <c r="F32" s="1365"/>
      <c r="G32" s="1365"/>
    </row>
    <row r="33" spans="1:7" x14ac:dyDescent="0.2">
      <c r="A33" s="1365">
        <v>1944</v>
      </c>
      <c r="B33" s="1365"/>
      <c r="C33" s="1365"/>
      <c r="D33" s="1365"/>
      <c r="E33" s="1365"/>
      <c r="F33" s="1365"/>
      <c r="G33" s="1365"/>
    </row>
    <row r="34" spans="1:7" x14ac:dyDescent="0.2">
      <c r="A34" s="1365">
        <v>1945</v>
      </c>
      <c r="B34" s="1365"/>
      <c r="C34" s="1365"/>
      <c r="D34" s="1365"/>
      <c r="E34" s="1365"/>
      <c r="F34" s="1365"/>
      <c r="G34" s="1365"/>
    </row>
    <row r="35" spans="1:7" x14ac:dyDescent="0.2">
      <c r="A35" s="1365">
        <v>1946</v>
      </c>
      <c r="B35" s="1365"/>
      <c r="C35" s="1365"/>
      <c r="D35" s="1365"/>
      <c r="E35" s="1365"/>
      <c r="F35" s="1365"/>
      <c r="G35" s="1365"/>
    </row>
    <row r="36" spans="1:7" x14ac:dyDescent="0.2">
      <c r="A36" s="1365">
        <v>1947</v>
      </c>
      <c r="B36" s="1365"/>
      <c r="C36" s="1365"/>
      <c r="D36" s="1365"/>
      <c r="E36" s="1365"/>
      <c r="F36" s="1365"/>
      <c r="G36" s="1365"/>
    </row>
    <row r="37" spans="1:7" x14ac:dyDescent="0.2">
      <c r="A37" s="1365">
        <v>1948</v>
      </c>
      <c r="B37" s="1365"/>
      <c r="C37" s="1365"/>
      <c r="D37" s="1365"/>
      <c r="E37" s="1365"/>
      <c r="F37" s="1365"/>
      <c r="G37" s="1365"/>
    </row>
    <row r="38" spans="1:7" x14ac:dyDescent="0.2">
      <c r="A38" s="1365">
        <v>1949</v>
      </c>
      <c r="B38" s="1365"/>
      <c r="C38" s="1365"/>
      <c r="D38" s="1365"/>
      <c r="E38" s="1365"/>
      <c r="F38" s="1365"/>
      <c r="G38" s="1365"/>
    </row>
    <row r="39" spans="1:7" x14ac:dyDescent="0.2">
      <c r="A39" s="1365">
        <v>1950</v>
      </c>
      <c r="B39" s="1365"/>
      <c r="C39" s="1365"/>
      <c r="D39" s="1365"/>
      <c r="E39" s="1365"/>
      <c r="F39" s="1365"/>
      <c r="G39" s="1365"/>
    </row>
    <row r="40" spans="1:7" x14ac:dyDescent="0.2">
      <c r="A40" s="1365">
        <v>1951</v>
      </c>
      <c r="B40" s="1365"/>
      <c r="C40" s="1365"/>
      <c r="D40" s="1365"/>
      <c r="E40" s="1365"/>
      <c r="F40" s="1365"/>
      <c r="G40" s="1365"/>
    </row>
    <row r="41" spans="1:7" x14ac:dyDescent="0.2">
      <c r="A41" s="1365">
        <v>1952</v>
      </c>
      <c r="B41" s="1365"/>
      <c r="C41" s="1365"/>
      <c r="D41" s="1365"/>
      <c r="E41" s="1365"/>
      <c r="F41" s="1365"/>
      <c r="G41" s="1365"/>
    </row>
    <row r="42" spans="1:7" x14ac:dyDescent="0.2">
      <c r="A42" s="1365">
        <v>1953</v>
      </c>
      <c r="B42" s="1365"/>
      <c r="C42" s="1365"/>
      <c r="D42" s="1365"/>
      <c r="E42" s="1365"/>
      <c r="F42" s="1365"/>
      <c r="G42" s="1365"/>
    </row>
    <row r="43" spans="1:7" x14ac:dyDescent="0.2">
      <c r="A43" s="1365">
        <v>1954</v>
      </c>
      <c r="B43" s="1365"/>
      <c r="C43" s="1365"/>
      <c r="D43" s="1365"/>
      <c r="E43" s="1365"/>
      <c r="F43" s="1365"/>
      <c r="G43" s="1365"/>
    </row>
    <row r="44" spans="1:7" x14ac:dyDescent="0.2">
      <c r="A44" s="1365">
        <v>1955</v>
      </c>
      <c r="B44" s="1365"/>
      <c r="C44" s="1365"/>
      <c r="D44" s="1365"/>
      <c r="E44" s="1365"/>
      <c r="F44" s="1365"/>
      <c r="G44" s="1365"/>
    </row>
    <row r="45" spans="1:7" x14ac:dyDescent="0.2">
      <c r="A45" s="1365">
        <v>1956</v>
      </c>
      <c r="B45" s="1365"/>
      <c r="C45" s="1365"/>
      <c r="D45" s="1365"/>
      <c r="E45" s="1365"/>
      <c r="F45" s="1365"/>
      <c r="G45" s="1365"/>
    </row>
    <row r="46" spans="1:7" x14ac:dyDescent="0.2">
      <c r="A46" s="1365">
        <v>1957</v>
      </c>
      <c r="B46" s="1365"/>
      <c r="C46" s="1365"/>
      <c r="D46" s="1365"/>
      <c r="E46" s="1365"/>
      <c r="F46" s="1365"/>
      <c r="G46" s="1365"/>
    </row>
    <row r="47" spans="1:7" x14ac:dyDescent="0.2">
      <c r="A47" s="1365">
        <v>1958</v>
      </c>
      <c r="B47" s="1365"/>
      <c r="C47" s="1365"/>
      <c r="D47" s="1365"/>
      <c r="E47" s="1365"/>
      <c r="F47" s="1365"/>
      <c r="G47" s="1365"/>
    </row>
    <row r="48" spans="1:7" x14ac:dyDescent="0.2">
      <c r="A48" s="1365">
        <v>1959</v>
      </c>
      <c r="B48" s="1365"/>
      <c r="C48" s="1365"/>
      <c r="D48" s="1365"/>
      <c r="E48" s="1365"/>
      <c r="F48" s="1365"/>
      <c r="G48" s="1365"/>
    </row>
    <row r="49" spans="1:7" x14ac:dyDescent="0.2">
      <c r="A49" s="1365">
        <v>1960</v>
      </c>
      <c r="B49" s="1365"/>
      <c r="C49" s="1365"/>
      <c r="D49" s="1365"/>
      <c r="E49" s="1365"/>
      <c r="F49" s="1365"/>
      <c r="G49" s="1365"/>
    </row>
    <row r="50" spans="1:7" x14ac:dyDescent="0.2">
      <c r="A50" s="1365">
        <v>1961</v>
      </c>
      <c r="B50" s="1365"/>
      <c r="C50" s="1365"/>
      <c r="D50" s="1365"/>
      <c r="E50" s="1365"/>
      <c r="F50" s="1365"/>
      <c r="G50" s="1365"/>
    </row>
    <row r="51" spans="1:7" x14ac:dyDescent="0.2">
      <c r="A51" s="1365">
        <v>1962</v>
      </c>
      <c r="B51" s="1365">
        <v>18397.62109375</v>
      </c>
      <c r="C51" s="1365">
        <v>12265.080078125</v>
      </c>
      <c r="D51" s="1365">
        <v>20441.80078125</v>
      </c>
      <c r="E51" s="1365">
        <v>28277.82421875</v>
      </c>
      <c r="F51" s="1365">
        <v>3679.524169921875</v>
      </c>
      <c r="G51" s="1365">
        <v>25552.25</v>
      </c>
    </row>
    <row r="52" spans="1:7" x14ac:dyDescent="0.2">
      <c r="A52" s="1365">
        <v>1963</v>
      </c>
      <c r="B52" s="1365">
        <v>19132.03125</v>
      </c>
      <c r="C52" s="1365">
        <v>12920.240234375</v>
      </c>
      <c r="D52" s="1365">
        <v>21312.99609375</v>
      </c>
      <c r="E52" s="1365">
        <v>29369.849609375</v>
      </c>
      <c r="F52" s="1365">
        <v>3958.84912109375</v>
      </c>
      <c r="G52" s="1365">
        <v>26517.078125</v>
      </c>
    </row>
    <row r="53" spans="1:7" x14ac:dyDescent="0.2">
      <c r="A53" s="1365">
        <v>1964</v>
      </c>
      <c r="B53" s="1365">
        <v>19866.439453125</v>
      </c>
      <c r="C53" s="1365">
        <v>13575.400390625</v>
      </c>
      <c r="D53" s="1365">
        <v>22184.19140625</v>
      </c>
      <c r="E53" s="1365">
        <v>30461.875</v>
      </c>
      <c r="F53" s="1365">
        <v>4238.173828125</v>
      </c>
      <c r="G53" s="1365">
        <v>27481.908203125</v>
      </c>
    </row>
    <row r="54" spans="1:7" x14ac:dyDescent="0.2">
      <c r="A54" s="1365">
        <v>1965</v>
      </c>
      <c r="B54" s="1365">
        <v>20827.775390625</v>
      </c>
      <c r="C54" s="1365">
        <v>14524.4140625</v>
      </c>
      <c r="D54" s="1365">
        <v>23249.7890625</v>
      </c>
      <c r="E54" s="1365">
        <v>32125.392578125</v>
      </c>
      <c r="F54" s="1365">
        <v>4771.67431640625</v>
      </c>
      <c r="G54" s="1365">
        <v>28898.59765625</v>
      </c>
    </row>
    <row r="55" spans="1:7" x14ac:dyDescent="0.2">
      <c r="A55" s="1365">
        <v>1966</v>
      </c>
      <c r="B55" s="1365">
        <v>21789.111328125</v>
      </c>
      <c r="C55" s="1365">
        <v>15473.4267578125</v>
      </c>
      <c r="D55" s="1365">
        <v>24315.384765625</v>
      </c>
      <c r="E55" s="1365">
        <v>33788.91015625</v>
      </c>
      <c r="F55" s="1365">
        <v>5305.1748046875</v>
      </c>
      <c r="G55" s="1365">
        <v>30315.28515625</v>
      </c>
    </row>
    <row r="56" spans="1:7" x14ac:dyDescent="0.2">
      <c r="A56" s="1365">
        <v>1967</v>
      </c>
      <c r="B56" s="1365">
        <v>22392.4453125</v>
      </c>
      <c r="C56" s="1365">
        <v>16871.021484375</v>
      </c>
      <c r="D56" s="1365">
        <v>24846.412109375</v>
      </c>
      <c r="E56" s="1365">
        <v>34048.7890625</v>
      </c>
      <c r="F56" s="1365">
        <v>6748.408203125</v>
      </c>
      <c r="G56" s="1365">
        <v>31901.56640625</v>
      </c>
    </row>
    <row r="57" spans="1:7" x14ac:dyDescent="0.2">
      <c r="A57" s="1365">
        <v>1968</v>
      </c>
      <c r="B57" s="1365">
        <v>23228.57421875</v>
      </c>
      <c r="C57" s="1365">
        <v>17347.921875</v>
      </c>
      <c r="D57" s="1365">
        <v>25580.833984375</v>
      </c>
      <c r="E57" s="1365">
        <v>34401.8125</v>
      </c>
      <c r="F57" s="1365">
        <v>7056.7822265625</v>
      </c>
      <c r="G57" s="1365">
        <v>32637.6171875</v>
      </c>
    </row>
    <row r="58" spans="1:7" x14ac:dyDescent="0.2">
      <c r="A58" s="1365">
        <v>1969</v>
      </c>
      <c r="B58" s="1365">
        <v>23819.732421875</v>
      </c>
      <c r="C58" s="1365">
        <v>17654.625</v>
      </c>
      <c r="D58" s="1365">
        <v>26341.822265625</v>
      </c>
      <c r="E58" s="1365">
        <v>35309.25</v>
      </c>
      <c r="F58" s="1365">
        <v>7566.26806640625</v>
      </c>
      <c r="G58" s="1365">
        <v>33627.859375</v>
      </c>
    </row>
    <row r="59" spans="1:7" x14ac:dyDescent="0.2">
      <c r="A59" s="1365">
        <v>1970</v>
      </c>
      <c r="B59" s="1365">
        <v>23416.8671875</v>
      </c>
      <c r="C59" s="1365">
        <v>17296.548828125</v>
      </c>
      <c r="D59" s="1365">
        <v>26077.875</v>
      </c>
      <c r="E59" s="1365">
        <v>34593.09765625</v>
      </c>
      <c r="F59" s="1365">
        <v>7184.720703125</v>
      </c>
      <c r="G59" s="1365">
        <v>32730.392578125</v>
      </c>
    </row>
    <row r="60" spans="1:7" x14ac:dyDescent="0.2">
      <c r="A60" s="1365">
        <v>1971</v>
      </c>
      <c r="B60" s="1365">
        <v>23048.466796875</v>
      </c>
      <c r="C60" s="1365">
        <v>17223.029296875</v>
      </c>
      <c r="D60" s="1365">
        <v>25834.544921875</v>
      </c>
      <c r="E60" s="1365">
        <v>33686.21875</v>
      </c>
      <c r="F60" s="1365">
        <v>6838.55615234375</v>
      </c>
      <c r="G60" s="1365">
        <v>31913.26171875</v>
      </c>
    </row>
    <row r="61" spans="1:7" x14ac:dyDescent="0.2">
      <c r="A61" s="1365">
        <v>1972</v>
      </c>
      <c r="B61" s="1365">
        <v>24032.16796875</v>
      </c>
      <c r="C61" s="1365">
        <v>18206.1875</v>
      </c>
      <c r="D61" s="1365">
        <v>26702.41015625</v>
      </c>
      <c r="E61" s="1365">
        <v>34955.8828125</v>
      </c>
      <c r="F61" s="1365">
        <v>7525.224609375</v>
      </c>
      <c r="G61" s="1365">
        <v>32042.890625</v>
      </c>
    </row>
    <row r="62" spans="1:7" x14ac:dyDescent="0.2">
      <c r="A62" s="1365">
        <v>1973</v>
      </c>
      <c r="B62" s="1365">
        <v>24858.798828125</v>
      </c>
      <c r="C62" s="1365">
        <v>18644.099609375</v>
      </c>
      <c r="D62" s="1365">
        <v>27851.060546875</v>
      </c>
      <c r="E62" s="1365">
        <v>36137.328125</v>
      </c>
      <c r="F62" s="1365">
        <v>8286.2666015625</v>
      </c>
      <c r="G62" s="1365">
        <v>32914.890625</v>
      </c>
    </row>
    <row r="63" spans="1:7" x14ac:dyDescent="0.2">
      <c r="A63" s="1365">
        <v>1974</v>
      </c>
      <c r="B63" s="1365">
        <v>24575.650390625</v>
      </c>
      <c r="C63" s="1365">
        <v>19067.314453125</v>
      </c>
      <c r="D63" s="1365">
        <v>27329.818359375</v>
      </c>
      <c r="E63" s="1365">
        <v>35380.46484375</v>
      </c>
      <c r="F63" s="1365">
        <v>8686.2216796875</v>
      </c>
      <c r="G63" s="1365">
        <v>32626.294921875</v>
      </c>
    </row>
    <row r="64" spans="1:7" x14ac:dyDescent="0.2">
      <c r="A64" s="1365">
        <v>1975</v>
      </c>
      <c r="B64" s="1365">
        <v>22953.53515625</v>
      </c>
      <c r="C64" s="1365">
        <v>17701.455078125</v>
      </c>
      <c r="D64" s="1365">
        <v>25871.357421875</v>
      </c>
      <c r="E64" s="1365">
        <v>32096.044921875</v>
      </c>
      <c r="F64" s="1365">
        <v>8947.98828125</v>
      </c>
      <c r="G64" s="1365">
        <v>29956.30859375</v>
      </c>
    </row>
    <row r="65" spans="1:7" x14ac:dyDescent="0.2">
      <c r="A65" s="1365">
        <v>1976</v>
      </c>
      <c r="B65" s="1365">
        <v>23794.29296875</v>
      </c>
      <c r="C65" s="1365">
        <v>18629.640625</v>
      </c>
      <c r="D65" s="1365">
        <v>26929.974609375</v>
      </c>
      <c r="E65" s="1365">
        <v>32832.43359375</v>
      </c>
      <c r="F65" s="1365">
        <v>9775.94921875</v>
      </c>
      <c r="G65" s="1365">
        <v>30619.01171875</v>
      </c>
    </row>
    <row r="66" spans="1:7" x14ac:dyDescent="0.2">
      <c r="A66" s="1365">
        <v>1977</v>
      </c>
      <c r="B66" s="1365">
        <v>24349.59375</v>
      </c>
      <c r="C66" s="1365">
        <v>19131.82421875</v>
      </c>
      <c r="D66" s="1365">
        <v>27306.330078125</v>
      </c>
      <c r="E66" s="1365">
        <v>33219.80078125</v>
      </c>
      <c r="F66" s="1365">
        <v>10435.5400390625</v>
      </c>
      <c r="G66" s="1365">
        <v>30610.91796875</v>
      </c>
    </row>
    <row r="67" spans="1:7" x14ac:dyDescent="0.2">
      <c r="A67" s="1365">
        <v>1978</v>
      </c>
      <c r="B67" s="1365">
        <v>24898.955078125</v>
      </c>
      <c r="C67" s="1365">
        <v>19854.0703125</v>
      </c>
      <c r="D67" s="1365">
        <v>28153.720703125</v>
      </c>
      <c r="E67" s="1365">
        <v>34175.0390625</v>
      </c>
      <c r="F67" s="1365">
        <v>11554.4169921875</v>
      </c>
      <c r="G67" s="1365">
        <v>31083.009765625</v>
      </c>
    </row>
    <row r="68" spans="1:7" x14ac:dyDescent="0.2">
      <c r="A68" s="1365">
        <v>1979</v>
      </c>
      <c r="B68" s="1365">
        <v>25419.044921875</v>
      </c>
      <c r="C68" s="1365">
        <v>20605.970703125</v>
      </c>
      <c r="D68" s="1365">
        <v>28577.623046875</v>
      </c>
      <c r="E68" s="1365">
        <v>34293.1484375</v>
      </c>
      <c r="F68" s="1365">
        <v>12333.5009765625</v>
      </c>
      <c r="G68" s="1365">
        <v>31585.794921875</v>
      </c>
    </row>
    <row r="69" spans="1:7" x14ac:dyDescent="0.2">
      <c r="A69" s="1365">
        <v>1980</v>
      </c>
      <c r="B69" s="1365">
        <v>24991.296875</v>
      </c>
      <c r="C69" s="1365">
        <v>20296.798828125</v>
      </c>
      <c r="D69" s="1365">
        <v>28166.986328125</v>
      </c>
      <c r="E69" s="1365">
        <v>32861.484375</v>
      </c>
      <c r="F69" s="1365">
        <v>12288.5380859375</v>
      </c>
      <c r="G69" s="1365">
        <v>30652.30859375</v>
      </c>
    </row>
    <row r="70" spans="1:7" x14ac:dyDescent="0.2">
      <c r="A70" s="1365">
        <v>1981</v>
      </c>
      <c r="B70" s="1365">
        <v>24603.125</v>
      </c>
      <c r="C70" s="1365">
        <v>19808.669921875</v>
      </c>
      <c r="D70" s="1365">
        <v>27505.033203125</v>
      </c>
      <c r="E70" s="1365">
        <v>32047.1484375</v>
      </c>
      <c r="F70" s="1365">
        <v>12616.9873046875</v>
      </c>
      <c r="G70" s="1365">
        <v>30280.76953125</v>
      </c>
    </row>
    <row r="71" spans="1:7" x14ac:dyDescent="0.2">
      <c r="A71" s="1365">
        <v>1982</v>
      </c>
      <c r="B71" s="1365">
        <v>23405.763671875</v>
      </c>
      <c r="C71" s="1365">
        <v>19009.755859375</v>
      </c>
      <c r="D71" s="1365">
        <v>26376.037109375</v>
      </c>
      <c r="E71" s="1365">
        <v>30415.611328125</v>
      </c>
      <c r="F71" s="1365">
        <v>12475.15234375</v>
      </c>
      <c r="G71" s="1365">
        <v>28752.2578125</v>
      </c>
    </row>
    <row r="72" spans="1:7" x14ac:dyDescent="0.2">
      <c r="A72" s="1365">
        <v>1983</v>
      </c>
      <c r="B72" s="1365">
        <v>22990.19140625</v>
      </c>
      <c r="C72" s="1365">
        <v>18665.3046875</v>
      </c>
      <c r="D72" s="1365">
        <v>25949.326171875</v>
      </c>
      <c r="E72" s="1365">
        <v>28680.833984375</v>
      </c>
      <c r="F72" s="1365">
        <v>12519.4111328125</v>
      </c>
      <c r="G72" s="1365">
        <v>27770.330078125</v>
      </c>
    </row>
    <row r="73" spans="1:7" x14ac:dyDescent="0.2">
      <c r="A73" s="1365">
        <v>1984</v>
      </c>
      <c r="B73" s="1365">
        <v>23880.181640625</v>
      </c>
      <c r="C73" s="1365">
        <v>19388.955078125</v>
      </c>
      <c r="D73" s="1365">
        <v>26947.361328125</v>
      </c>
      <c r="E73" s="1365">
        <v>30014.541015625</v>
      </c>
      <c r="F73" s="1365">
        <v>13254.5966796875</v>
      </c>
      <c r="G73" s="1365">
        <v>29138.203125</v>
      </c>
    </row>
    <row r="74" spans="1:7" x14ac:dyDescent="0.2">
      <c r="A74" s="1365">
        <v>1985</v>
      </c>
      <c r="B74" s="1365">
        <v>24350.755859375</v>
      </c>
      <c r="C74" s="1365">
        <v>19904.09765625</v>
      </c>
      <c r="D74" s="1365">
        <v>27526.94140625</v>
      </c>
      <c r="E74" s="1365">
        <v>30703.12890625</v>
      </c>
      <c r="F74" s="1365">
        <v>13657.5986328125</v>
      </c>
      <c r="G74" s="1365">
        <v>29432.654296875</v>
      </c>
    </row>
    <row r="75" spans="1:7" x14ac:dyDescent="0.2">
      <c r="A75" s="1365">
        <v>1986</v>
      </c>
      <c r="B75" s="1365">
        <v>24691.029296875</v>
      </c>
      <c r="C75" s="1365">
        <v>20333.7890625</v>
      </c>
      <c r="D75" s="1365">
        <v>28010.83203125</v>
      </c>
      <c r="E75" s="1365">
        <v>30915.658203125</v>
      </c>
      <c r="F75" s="1365">
        <v>14109.16015625</v>
      </c>
      <c r="G75" s="1365">
        <v>29255.7578125</v>
      </c>
    </row>
    <row r="76" spans="1:7" x14ac:dyDescent="0.2">
      <c r="A76" s="1365">
        <v>1987</v>
      </c>
      <c r="B76" s="1365">
        <v>25068.5234375</v>
      </c>
      <c r="C76" s="1365">
        <v>20620.880859375</v>
      </c>
      <c r="D76" s="1365">
        <v>28707.501953125</v>
      </c>
      <c r="E76" s="1365">
        <v>30526.9921875</v>
      </c>
      <c r="F76" s="1365">
        <v>14555.916015625</v>
      </c>
      <c r="G76" s="1365">
        <v>29313.998046875</v>
      </c>
    </row>
    <row r="77" spans="1:7" x14ac:dyDescent="0.2">
      <c r="A77" s="1365">
        <v>1988</v>
      </c>
      <c r="B77" s="1365">
        <v>25556.78515625</v>
      </c>
      <c r="C77" s="1365">
        <v>21264.806640625</v>
      </c>
      <c r="D77" s="1365">
        <v>29068.404296875</v>
      </c>
      <c r="E77" s="1365">
        <v>31019.3046875</v>
      </c>
      <c r="F77" s="1365">
        <v>15021.9267578125</v>
      </c>
      <c r="G77" s="1365">
        <v>30043.853515625</v>
      </c>
    </row>
    <row r="78" spans="1:7" x14ac:dyDescent="0.2">
      <c r="A78" s="1365">
        <v>1989</v>
      </c>
      <c r="B78" s="1365">
        <v>25659.857421875</v>
      </c>
      <c r="C78" s="1365">
        <v>21726.595703125</v>
      </c>
      <c r="D78" s="1365">
        <v>29405.822265625</v>
      </c>
      <c r="E78" s="1365">
        <v>31091.505859375</v>
      </c>
      <c r="F78" s="1365">
        <v>15639.40234375</v>
      </c>
      <c r="G78" s="1365">
        <v>30155.015625</v>
      </c>
    </row>
    <row r="79" spans="1:7" x14ac:dyDescent="0.2">
      <c r="A79" s="1365">
        <v>1990</v>
      </c>
      <c r="B79" s="1365">
        <v>25559.123046875</v>
      </c>
      <c r="C79" s="1365">
        <v>21779.25390625</v>
      </c>
      <c r="D79" s="1365">
        <v>29159</v>
      </c>
      <c r="E79" s="1365">
        <v>30778.9453125</v>
      </c>
      <c r="F79" s="1365">
        <v>15749.4599609375</v>
      </c>
      <c r="G79" s="1365">
        <v>30058.96875</v>
      </c>
    </row>
    <row r="80" spans="1:7" x14ac:dyDescent="0.2">
      <c r="A80" s="1365">
        <v>1991</v>
      </c>
      <c r="B80" s="1365">
        <v>24661.833984375</v>
      </c>
      <c r="C80" s="1365">
        <v>20840.986328125</v>
      </c>
      <c r="D80" s="1365">
        <v>28135.33203125</v>
      </c>
      <c r="E80" s="1365">
        <v>29003.70703125</v>
      </c>
      <c r="F80" s="1365">
        <v>15717.5771484375</v>
      </c>
      <c r="G80" s="1365">
        <v>28656.357421875</v>
      </c>
    </row>
    <row r="81" spans="1:7" x14ac:dyDescent="0.2">
      <c r="A81" s="1365">
        <v>1992</v>
      </c>
      <c r="B81" s="1365">
        <v>24203.9140625</v>
      </c>
      <c r="C81" s="1365">
        <v>20649.494140625</v>
      </c>
      <c r="D81" s="1365">
        <v>27927.59375</v>
      </c>
      <c r="E81" s="1365">
        <v>28096.8515625</v>
      </c>
      <c r="F81" s="1365">
        <v>15402.4912109375</v>
      </c>
      <c r="G81" s="1365">
        <v>27758.3359375</v>
      </c>
    </row>
    <row r="82" spans="1:7" x14ac:dyDescent="0.2">
      <c r="A82" s="1365">
        <v>1993</v>
      </c>
      <c r="B82" s="1365">
        <v>23938.404296875</v>
      </c>
      <c r="C82" s="1365">
        <v>20306.37109375</v>
      </c>
      <c r="D82" s="1365">
        <v>27735.53125</v>
      </c>
      <c r="E82" s="1365">
        <v>28560.9921875</v>
      </c>
      <c r="F82" s="1365">
        <v>14858.3193359375</v>
      </c>
      <c r="G82" s="1365">
        <v>27405.345703125</v>
      </c>
    </row>
    <row r="83" spans="1:7" x14ac:dyDescent="0.2">
      <c r="A83" s="1365">
        <v>1994</v>
      </c>
      <c r="B83" s="1365">
        <v>24232.8046875</v>
      </c>
      <c r="C83" s="1365">
        <v>20517.107421875</v>
      </c>
      <c r="D83" s="1365">
        <v>28271.60546875</v>
      </c>
      <c r="E83" s="1365">
        <v>28756.26171875</v>
      </c>
      <c r="F83" s="1365">
        <v>14862.787109375</v>
      </c>
      <c r="G83" s="1365">
        <v>27625.396484375</v>
      </c>
    </row>
    <row r="84" spans="1:7" x14ac:dyDescent="0.2">
      <c r="A84" s="1365">
        <v>1995</v>
      </c>
      <c r="B84" s="1365">
        <v>24687.802734375</v>
      </c>
      <c r="C84" s="1365">
        <v>21364.4453125</v>
      </c>
      <c r="D84" s="1365">
        <v>28644.181640625</v>
      </c>
      <c r="E84" s="1365">
        <v>29593.712890625</v>
      </c>
      <c r="F84" s="1365">
        <v>15825.5146484375</v>
      </c>
      <c r="G84" s="1365">
        <v>28327.671875</v>
      </c>
    </row>
    <row r="85" spans="1:7" x14ac:dyDescent="0.2">
      <c r="A85" s="1365">
        <v>1996</v>
      </c>
      <c r="B85" s="1365">
        <v>25270.142578125</v>
      </c>
      <c r="C85" s="1365">
        <v>21859.447265625</v>
      </c>
      <c r="D85" s="1365">
        <v>28680.8359375</v>
      </c>
      <c r="E85" s="1365">
        <v>29611.025390625</v>
      </c>
      <c r="F85" s="1365">
        <v>16588.375</v>
      </c>
      <c r="G85" s="1365">
        <v>28525.8046875</v>
      </c>
    </row>
    <row r="86" spans="1:7" x14ac:dyDescent="0.2">
      <c r="A86" s="1365">
        <v>1997</v>
      </c>
      <c r="B86" s="1365">
        <v>26304.517578125</v>
      </c>
      <c r="C86" s="1365">
        <v>22807.384765625</v>
      </c>
      <c r="D86" s="1365">
        <v>29649.599609375</v>
      </c>
      <c r="E86" s="1365">
        <v>30865.994140625</v>
      </c>
      <c r="F86" s="1365">
        <v>17485.662109375</v>
      </c>
      <c r="G86" s="1365">
        <v>29801.6484375</v>
      </c>
    </row>
    <row r="87" spans="1:7" x14ac:dyDescent="0.2">
      <c r="A87" s="1365">
        <v>1998</v>
      </c>
      <c r="B87" s="1365">
        <v>27464.375</v>
      </c>
      <c r="C87" s="1365">
        <v>24012.568359375</v>
      </c>
      <c r="D87" s="1365">
        <v>30916.181640625</v>
      </c>
      <c r="E87" s="1365">
        <v>32266.888671875</v>
      </c>
      <c r="F87" s="1365">
        <v>18609.740234375</v>
      </c>
      <c r="G87" s="1365">
        <v>30916.181640625</v>
      </c>
    </row>
    <row r="88" spans="1:7" x14ac:dyDescent="0.2">
      <c r="A88" s="1365">
        <v>1999</v>
      </c>
      <c r="B88" s="1365">
        <v>28076.876953125</v>
      </c>
      <c r="C88" s="1365">
        <v>24530.32421875</v>
      </c>
      <c r="D88" s="1365">
        <v>31623.4296875</v>
      </c>
      <c r="E88" s="1365">
        <v>32953.38671875</v>
      </c>
      <c r="F88" s="1365">
        <v>18914.94921875</v>
      </c>
      <c r="G88" s="1365">
        <v>31475.65625</v>
      </c>
    </row>
    <row r="89" spans="1:7" x14ac:dyDescent="0.2">
      <c r="A89" s="1365">
        <v>2000</v>
      </c>
      <c r="B89" s="1365">
        <v>28867.845703125</v>
      </c>
      <c r="C89" s="1365">
        <v>25403.705078125</v>
      </c>
      <c r="D89" s="1365">
        <v>32043.30859375</v>
      </c>
      <c r="E89" s="1365">
        <v>33631.0390625</v>
      </c>
      <c r="F89" s="1365">
        <v>19918.814453125</v>
      </c>
      <c r="G89" s="1365">
        <v>32187.6484375</v>
      </c>
    </row>
    <row r="90" spans="1:7" x14ac:dyDescent="0.2">
      <c r="A90" s="1365">
        <v>2001</v>
      </c>
      <c r="B90" s="1365">
        <v>28289.23828125</v>
      </c>
      <c r="C90" s="1365">
        <v>24770.67578125</v>
      </c>
      <c r="D90" s="1365">
        <v>31667.05859375</v>
      </c>
      <c r="E90" s="1365">
        <v>32793</v>
      </c>
      <c r="F90" s="1365">
        <v>19422.462890625</v>
      </c>
      <c r="G90" s="1365">
        <v>32089.28515625</v>
      </c>
    </row>
    <row r="91" spans="1:7" x14ac:dyDescent="0.2">
      <c r="A91" s="1365">
        <v>2002</v>
      </c>
      <c r="B91" s="1365">
        <v>27387.685546875</v>
      </c>
      <c r="C91" s="1365">
        <v>24067.96484375</v>
      </c>
      <c r="D91" s="1365">
        <v>30707.404296875</v>
      </c>
      <c r="E91" s="1365">
        <v>31675.65625</v>
      </c>
      <c r="F91" s="1365">
        <v>18535.099609375</v>
      </c>
      <c r="G91" s="1365">
        <v>30707.404296875</v>
      </c>
    </row>
    <row r="92" spans="1:7" x14ac:dyDescent="0.2">
      <c r="A92" s="1365">
        <v>2003</v>
      </c>
      <c r="B92" s="1365">
        <v>26643.748046875</v>
      </c>
      <c r="C92" s="1365">
        <v>23668.3046875</v>
      </c>
      <c r="D92" s="1365">
        <v>30160.181640625</v>
      </c>
      <c r="E92" s="1365">
        <v>30701.171875</v>
      </c>
      <c r="F92" s="1365">
        <v>18393.654296875</v>
      </c>
      <c r="G92" s="1365">
        <v>30160.181640625</v>
      </c>
    </row>
    <row r="93" spans="1:7" x14ac:dyDescent="0.2">
      <c r="A93" s="1365">
        <v>2004</v>
      </c>
      <c r="B93" s="1365">
        <v>27250.884765625</v>
      </c>
      <c r="C93" s="1365">
        <v>23959.71484375</v>
      </c>
      <c r="D93" s="1365">
        <v>30542.0546875</v>
      </c>
      <c r="E93" s="1365">
        <v>31463.58203125</v>
      </c>
      <c r="F93" s="1365">
        <v>18957.13671875</v>
      </c>
      <c r="G93" s="1365">
        <v>30673.701171875</v>
      </c>
    </row>
    <row r="94" spans="1:7" x14ac:dyDescent="0.2">
      <c r="A94" s="1365">
        <v>2005</v>
      </c>
      <c r="B94" s="1365">
        <v>27360.78125</v>
      </c>
      <c r="C94" s="1365">
        <v>24164.427734375</v>
      </c>
      <c r="D94" s="1365">
        <v>30557.134765625</v>
      </c>
      <c r="E94" s="1365">
        <v>31452.11328125</v>
      </c>
      <c r="F94" s="1365">
        <v>19178.1171875</v>
      </c>
      <c r="G94" s="1365">
        <v>30429.279296875</v>
      </c>
    </row>
    <row r="95" spans="1:7" x14ac:dyDescent="0.2">
      <c r="A95" s="1365">
        <v>2006</v>
      </c>
      <c r="B95" s="1365">
        <v>27791.83984375</v>
      </c>
      <c r="C95" s="1365">
        <v>24690.072265625</v>
      </c>
      <c r="D95" s="1365">
        <v>30893.607421875</v>
      </c>
      <c r="E95" s="1365">
        <v>31265.8203125</v>
      </c>
      <c r="F95" s="1365">
        <v>19851.314453125</v>
      </c>
      <c r="G95" s="1365">
        <v>31017.6796875</v>
      </c>
    </row>
    <row r="96" spans="1:7" x14ac:dyDescent="0.2">
      <c r="A96" s="1365">
        <v>2007</v>
      </c>
      <c r="B96" s="1365">
        <v>28715.73828125</v>
      </c>
      <c r="C96" s="1365">
        <v>25458.0703125</v>
      </c>
      <c r="D96" s="1365">
        <v>31611.443359375</v>
      </c>
      <c r="E96" s="1365">
        <v>32938.640625</v>
      </c>
      <c r="F96" s="1365">
        <v>20511.2421875</v>
      </c>
      <c r="G96" s="1365">
        <v>31973.40625</v>
      </c>
    </row>
    <row r="97" spans="1:7" x14ac:dyDescent="0.2">
      <c r="A97" s="1365">
        <v>2008</v>
      </c>
      <c r="B97" s="1365">
        <v>27452.59375</v>
      </c>
      <c r="C97" s="1365">
        <v>24257.6796875</v>
      </c>
      <c r="D97" s="1365">
        <v>30529.177734375</v>
      </c>
      <c r="E97" s="1365">
        <v>30647.5078125</v>
      </c>
      <c r="F97" s="1365">
        <v>19879.46484375</v>
      </c>
      <c r="G97" s="1365">
        <v>30292.517578125</v>
      </c>
    </row>
    <row r="98" spans="1:7" x14ac:dyDescent="0.2">
      <c r="A98" s="1365">
        <v>2009</v>
      </c>
      <c r="B98" s="1365">
        <v>25189.75390625</v>
      </c>
      <c r="C98" s="1365">
        <v>22026.388671875</v>
      </c>
      <c r="D98" s="1365">
        <v>28470.279296875</v>
      </c>
      <c r="E98" s="1365">
        <v>27767.310546875</v>
      </c>
      <c r="F98" s="1365">
        <v>18277.216796875</v>
      </c>
      <c r="G98" s="1365">
        <v>28001.6328125</v>
      </c>
    </row>
    <row r="99" spans="1:7" x14ac:dyDescent="0.2">
      <c r="A99" s="1365">
        <v>2010</v>
      </c>
      <c r="B99" s="1365">
        <v>25048.28515625</v>
      </c>
      <c r="C99" s="1365">
        <v>21931.677734375</v>
      </c>
      <c r="D99" s="1365">
        <v>27587.7421875</v>
      </c>
      <c r="E99" s="1365">
        <v>27241.453125</v>
      </c>
      <c r="F99" s="1365">
        <v>18468.78125</v>
      </c>
      <c r="G99" s="1365">
        <v>27703.171875</v>
      </c>
    </row>
    <row r="100" spans="1:7" x14ac:dyDescent="0.2">
      <c r="A100" s="1365">
        <v>2011</v>
      </c>
      <c r="B100" s="1365">
        <v>25192.9296875</v>
      </c>
      <c r="C100" s="1365">
        <v>22029.69140625</v>
      </c>
      <c r="D100" s="1365">
        <v>27791.3046875</v>
      </c>
      <c r="E100" s="1365">
        <v>27791.3046875</v>
      </c>
      <c r="F100" s="1365">
        <v>18075.64453125</v>
      </c>
      <c r="G100" s="1365">
        <v>27565.357421875</v>
      </c>
    </row>
    <row r="101" spans="1:7" x14ac:dyDescent="0.2">
      <c r="A101" s="1365">
        <v>2012</v>
      </c>
      <c r="B101" s="1365">
        <v>24822.560546875</v>
      </c>
      <c r="C101" s="1365">
        <v>21830.5546875</v>
      </c>
      <c r="D101" s="1365">
        <v>26817.23046875</v>
      </c>
      <c r="E101" s="1365">
        <v>27371.3046875</v>
      </c>
      <c r="F101" s="1365">
        <v>18062.845703125</v>
      </c>
      <c r="G101" s="1365">
        <v>26928.044921875</v>
      </c>
    </row>
    <row r="102" spans="1:7" x14ac:dyDescent="0.2">
      <c r="A102" s="1365">
        <v>2013</v>
      </c>
      <c r="B102" s="1365">
        <v>25454.20703125</v>
      </c>
      <c r="C102" s="1365">
        <v>22517.18359375</v>
      </c>
      <c r="D102" s="1365">
        <v>28717.56640625</v>
      </c>
      <c r="E102" s="1365">
        <v>28826.345703125</v>
      </c>
      <c r="F102" s="1365">
        <v>18166.037109375</v>
      </c>
      <c r="G102" s="1365">
        <v>27629.78125</v>
      </c>
    </row>
    <row r="103" spans="1:7" x14ac:dyDescent="0.2">
      <c r="A103" s="1365">
        <v>2014</v>
      </c>
      <c r="B103" s="1365">
        <v>25748.072265625</v>
      </c>
      <c r="C103" s="1365">
        <v>22970.271484375</v>
      </c>
      <c r="D103" s="1365">
        <v>29166.90234375</v>
      </c>
      <c r="E103" s="1365">
        <v>29487.41796875</v>
      </c>
      <c r="F103" s="1365">
        <v>18589.89453125</v>
      </c>
      <c r="G103" s="1365">
        <v>27884.841796875</v>
      </c>
    </row>
    <row r="104" spans="1:7" x14ac:dyDescent="0.2">
      <c r="A104" s="1365">
        <v>2015</v>
      </c>
      <c r="B104" s="1365">
        <v>26441.94140625</v>
      </c>
      <c r="C104" s="1365">
        <v>23586.2109375</v>
      </c>
      <c r="D104" s="1365">
        <v>29826.509765625</v>
      </c>
      <c r="E104" s="1365">
        <v>30038.044921875</v>
      </c>
      <c r="F104" s="1365">
        <v>19249.732421875</v>
      </c>
      <c r="G104" s="1365">
        <v>28768.83203125</v>
      </c>
    </row>
    <row r="105" spans="1:7" x14ac:dyDescent="0.2">
      <c r="A105" s="1365">
        <v>2016</v>
      </c>
      <c r="B105" s="1365">
        <v>26129.205078125</v>
      </c>
      <c r="C105" s="1365">
        <v>23202.732421875</v>
      </c>
      <c r="D105" s="1365">
        <v>29369.224609375</v>
      </c>
      <c r="E105" s="1365">
        <v>29682.775390625</v>
      </c>
      <c r="F105" s="1365">
        <v>19126.578125</v>
      </c>
      <c r="G105" s="1365">
        <v>28115.0234375</v>
      </c>
    </row>
    <row r="106" spans="1:7" x14ac:dyDescent="0.2">
      <c r="A106" s="1365">
        <v>2017</v>
      </c>
      <c r="B106" s="1365">
        <v>25415.814453125</v>
      </c>
      <c r="C106" s="1365">
        <v>21726.421875</v>
      </c>
      <c r="D106" s="1365">
        <v>27362.994140625</v>
      </c>
      <c r="E106" s="1365">
        <v>28080.375</v>
      </c>
      <c r="F106" s="1365">
        <v>17114.681640625</v>
      </c>
      <c r="G106" s="1365">
        <v>27055.544921875</v>
      </c>
    </row>
    <row r="107" spans="1:7" x14ac:dyDescent="0.2">
      <c r="A107" s="1365">
        <v>2018</v>
      </c>
      <c r="B107" s="1365">
        <v>25900</v>
      </c>
      <c r="C107" s="1365">
        <v>22300</v>
      </c>
      <c r="D107" s="1365">
        <v>27900</v>
      </c>
      <c r="E107" s="1365">
        <v>28600</v>
      </c>
      <c r="F107" s="1365">
        <v>17500</v>
      </c>
      <c r="G107" s="1365">
        <v>27600</v>
      </c>
    </row>
    <row r="108" spans="1:7" x14ac:dyDescent="0.2">
      <c r="A108" s="1365">
        <v>2019</v>
      </c>
      <c r="B108" s="1365">
        <v>26626.6484375</v>
      </c>
      <c r="C108" s="1365">
        <v>22991.275390625</v>
      </c>
      <c r="D108" s="1365">
        <v>28493.4609375</v>
      </c>
      <c r="E108" s="1365">
        <v>29574.248046875</v>
      </c>
      <c r="F108" s="1365">
        <v>18471.623046875</v>
      </c>
      <c r="G108" s="1365">
        <v>28689.966796875</v>
      </c>
    </row>
  </sheetData>
  <pageMargins left="0.75" right="0.75" top="1" bottom="1" header="0.5" footer="0.5"/>
  <extLst>
    <ext xmlns:mx="http://schemas.microsoft.com/office/mac/excel/2008/main" uri="{64002731-A6B0-56B0-2670-7721B7C09600}">
      <mx:PLV Mode="0" OnePage="0" WScale="0"/>
    </ext>
  </extLs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tabColor theme="5" tint="0.39997558519241921"/>
  </sheetPr>
  <dimension ref="A1:BO108"/>
  <sheetViews>
    <sheetView workbookViewId="0">
      <pane xSplit="1" ySplit="1" topLeftCell="B98" activePane="bottomRight" state="frozen"/>
      <selection activeCell="D32" sqref="D32"/>
      <selection pane="topRight" activeCell="D32" sqref="D32"/>
      <selection pane="bottomLeft" activeCell="D32" sqref="D32"/>
      <selection pane="bottomRight" activeCell="B2" sqref="B2"/>
    </sheetView>
  </sheetViews>
  <sheetFormatPr baseColWidth="10" defaultColWidth="8.83203125" defaultRowHeight="16" x14ac:dyDescent="0.2"/>
  <sheetData>
    <row r="1" spans="1:67" x14ac:dyDescent="0.2">
      <c r="A1" t="s">
        <v>915</v>
      </c>
      <c r="B1" t="s">
        <v>916</v>
      </c>
      <c r="C1" t="s">
        <v>917</v>
      </c>
      <c r="D1" t="s">
        <v>918</v>
      </c>
      <c r="E1" t="s">
        <v>919</v>
      </c>
      <c r="F1" t="s">
        <v>920</v>
      </c>
      <c r="G1" t="s">
        <v>921</v>
      </c>
      <c r="H1" t="s">
        <v>922</v>
      </c>
      <c r="I1" t="s">
        <v>923</v>
      </c>
      <c r="J1" t="s">
        <v>924</v>
      </c>
      <c r="K1" t="s">
        <v>925</v>
      </c>
      <c r="L1" t="s">
        <v>926</v>
      </c>
      <c r="M1" t="s">
        <v>927</v>
      </c>
      <c r="N1" t="s">
        <v>928</v>
      </c>
      <c r="O1" t="s">
        <v>929</v>
      </c>
      <c r="P1" t="s">
        <v>930</v>
      </c>
      <c r="Q1" t="s">
        <v>931</v>
      </c>
      <c r="R1" t="s">
        <v>932</v>
      </c>
      <c r="S1" t="s">
        <v>933</v>
      </c>
      <c r="T1" t="s">
        <v>934</v>
      </c>
      <c r="U1" t="s">
        <v>935</v>
      </c>
      <c r="V1" t="s">
        <v>936</v>
      </c>
      <c r="W1" t="s">
        <v>937</v>
      </c>
      <c r="X1" t="s">
        <v>938</v>
      </c>
      <c r="Y1" t="s">
        <v>939</v>
      </c>
      <c r="Z1" t="s">
        <v>940</v>
      </c>
      <c r="AA1" t="s">
        <v>941</v>
      </c>
      <c r="AB1" t="s">
        <v>942</v>
      </c>
      <c r="AC1" t="s">
        <v>943</v>
      </c>
      <c r="AD1" t="s">
        <v>944</v>
      </c>
      <c r="AE1" t="s">
        <v>945</v>
      </c>
      <c r="AF1" t="s">
        <v>946</v>
      </c>
      <c r="AG1" t="s">
        <v>947</v>
      </c>
      <c r="AH1" t="s">
        <v>948</v>
      </c>
      <c r="AI1" t="s">
        <v>949</v>
      </c>
      <c r="AJ1" t="s">
        <v>950</v>
      </c>
      <c r="AK1" t="s">
        <v>951</v>
      </c>
      <c r="AL1" t="s">
        <v>952</v>
      </c>
      <c r="AM1" t="s">
        <v>953</v>
      </c>
      <c r="AN1" t="s">
        <v>954</v>
      </c>
      <c r="AO1" t="s">
        <v>955</v>
      </c>
      <c r="AP1" t="s">
        <v>956</v>
      </c>
      <c r="AQ1" t="s">
        <v>957</v>
      </c>
      <c r="AR1" t="s">
        <v>958</v>
      </c>
      <c r="AS1" t="s">
        <v>959</v>
      </c>
      <c r="AT1" t="s">
        <v>960</v>
      </c>
      <c r="AU1" t="s">
        <v>961</v>
      </c>
      <c r="AV1" t="s">
        <v>962</v>
      </c>
      <c r="AW1" t="s">
        <v>963</v>
      </c>
      <c r="AX1" t="s">
        <v>964</v>
      </c>
      <c r="AY1" t="s">
        <v>965</v>
      </c>
      <c r="AZ1" t="s">
        <v>966</v>
      </c>
      <c r="BA1" t="s">
        <v>967</v>
      </c>
      <c r="BB1" t="s">
        <v>968</v>
      </c>
      <c r="BC1" t="s">
        <v>969</v>
      </c>
      <c r="BD1" t="s">
        <v>970</v>
      </c>
      <c r="BE1" t="s">
        <v>971</v>
      </c>
      <c r="BF1" t="s">
        <v>972</v>
      </c>
      <c r="BG1" t="s">
        <v>973</v>
      </c>
      <c r="BH1" t="s">
        <v>974</v>
      </c>
      <c r="BI1" t="s">
        <v>975</v>
      </c>
      <c r="BJ1" t="s">
        <v>976</v>
      </c>
      <c r="BK1" t="s">
        <v>977</v>
      </c>
      <c r="BL1" t="s">
        <v>978</v>
      </c>
      <c r="BM1" t="s">
        <v>979</v>
      </c>
      <c r="BN1" t="s">
        <v>980</v>
      </c>
      <c r="BO1" t="s">
        <v>981</v>
      </c>
    </row>
    <row r="2" spans="1:67" x14ac:dyDescent="0.2">
      <c r="A2" s="1365">
        <v>1913</v>
      </c>
      <c r="B2" s="1365">
        <v>1</v>
      </c>
      <c r="C2" s="1365">
        <v>0.24343154965540101</v>
      </c>
      <c r="D2" s="1365">
        <v>0.16172838797043351</v>
      </c>
      <c r="E2" s="1365">
        <v>0.1766956870173286</v>
      </c>
      <c r="F2" s="1365">
        <v>0.39316733931919629</v>
      </c>
      <c r="G2" s="1365">
        <v>2.4977036037640499E-2</v>
      </c>
      <c r="H2" s="1365"/>
      <c r="I2" s="1365"/>
      <c r="J2" s="1365"/>
      <c r="K2" s="1365"/>
      <c r="L2" s="1365"/>
      <c r="M2" s="1365"/>
      <c r="N2" s="1365">
        <v>0.79358976805983594</v>
      </c>
      <c r="O2" s="1365">
        <v>0.23125997217263095</v>
      </c>
      <c r="P2" s="1365">
        <v>0.14996940727385888</v>
      </c>
      <c r="Q2" s="1365">
        <v>0.10271374181706878</v>
      </c>
      <c r="R2" s="1365">
        <v>0.29381123300503592</v>
      </c>
      <c r="S2" s="1365">
        <v>1.5835413791241454E-2</v>
      </c>
      <c r="T2" s="1365">
        <v>0.67482279853147265</v>
      </c>
      <c r="U2" s="1365">
        <v>0.23125997217263095</v>
      </c>
      <c r="V2" s="1365">
        <v>0.12175388401236525</v>
      </c>
      <c r="W2" s="1365">
        <v>7.8104186079626742E-2</v>
      </c>
      <c r="X2" s="1365">
        <v>0.23122398503158281</v>
      </c>
      <c r="Y2" s="1365">
        <v>1.2480771235266952E-2</v>
      </c>
      <c r="Z2" s="1365">
        <v>0.46623034381758982</v>
      </c>
      <c r="AA2" s="1365">
        <v>0.23125997217263095</v>
      </c>
      <c r="AB2" s="1365">
        <v>7.8207280778499047E-2</v>
      </c>
      <c r="AC2" s="1365">
        <v>3.9895188217823202E-2</v>
      </c>
      <c r="AD2" s="1365">
        <v>0.11215037760839773</v>
      </c>
      <c r="AE2" s="1365">
        <v>4.7175250402389382E-3</v>
      </c>
      <c r="AF2" s="1365">
        <v>0.41939801205542204</v>
      </c>
      <c r="AG2" s="1365">
        <v>0.23125997217263095</v>
      </c>
      <c r="AH2" s="1365">
        <v>6.4195372390971922E-2</v>
      </c>
      <c r="AI2" s="1365">
        <v>2.9730597589982408E-2</v>
      </c>
      <c r="AJ2" s="1365">
        <v>9.1444548235986356E-2</v>
      </c>
      <c r="AK2" s="1365">
        <v>2.7675216658504171E-3</v>
      </c>
      <c r="AL2" s="1365">
        <v>0.23787205469888381</v>
      </c>
      <c r="AM2" s="1365">
        <v>0.13500487274374112</v>
      </c>
      <c r="AN2" s="1365">
        <v>3.6005062480784347E-2</v>
      </c>
      <c r="AO2" s="1365">
        <v>1.3435611037374059E-2</v>
      </c>
      <c r="AP2" s="1365">
        <v>5.2592917360768945E-2</v>
      </c>
      <c r="AQ2" s="1365">
        <v>8.3359107621531895E-4</v>
      </c>
      <c r="AR2" s="1365">
        <v>9.0373950222313162E-2</v>
      </c>
      <c r="AS2" s="1365">
        <v>5.9601822023352173E-2</v>
      </c>
      <c r="AT2" s="1365">
        <v>1.0945793231740018E-2</v>
      </c>
      <c r="AU2" s="1365">
        <v>3.1198048907180864E-3</v>
      </c>
      <c r="AV2" s="1365">
        <v>1.6567310924659635E-2</v>
      </c>
      <c r="AW2" s="1365">
        <v>1.3921915184324449E-4</v>
      </c>
      <c r="AX2" s="1365"/>
      <c r="AY2" s="1365"/>
      <c r="AZ2" s="1365"/>
      <c r="BA2" s="1365"/>
      <c r="BB2" s="1365"/>
      <c r="BC2" s="1365"/>
      <c r="BD2" s="1365">
        <v>0.20641023194016406</v>
      </c>
      <c r="BE2" s="1365">
        <v>1.2171577482770063E-2</v>
      </c>
      <c r="BF2" s="1365">
        <v>1.1758980696574647E-2</v>
      </c>
      <c r="BG2" s="1365">
        <v>7.398194520025983E-2</v>
      </c>
      <c r="BH2" s="1365">
        <v>9.9356106314160364E-2</v>
      </c>
      <c r="BI2" s="1365">
        <v>9.1416222463990456E-3</v>
      </c>
      <c r="BJ2" s="1365"/>
      <c r="BK2" s="1365"/>
      <c r="BL2" s="1365"/>
      <c r="BM2" s="1365"/>
      <c r="BN2" s="1365"/>
      <c r="BO2" s="1365"/>
    </row>
    <row r="3" spans="1:67" x14ac:dyDescent="0.2">
      <c r="A3" s="1365">
        <v>1914</v>
      </c>
      <c r="B3" s="1365">
        <v>1</v>
      </c>
      <c r="C3" s="1365">
        <v>0.22681719578550638</v>
      </c>
      <c r="D3" s="1365">
        <v>0.17401949049343504</v>
      </c>
      <c r="E3" s="1365">
        <v>0.19100491917028931</v>
      </c>
      <c r="F3" s="1365">
        <v>0.38136681873359851</v>
      </c>
      <c r="G3" s="1365">
        <v>2.6791575817170756E-2</v>
      </c>
      <c r="H3" s="1365"/>
      <c r="I3" s="1365"/>
      <c r="J3" s="1365"/>
      <c r="K3" s="1365"/>
      <c r="L3" s="1365"/>
      <c r="M3" s="1365"/>
      <c r="N3" s="1365">
        <v>0.79243371445829169</v>
      </c>
      <c r="O3" s="1365">
        <v>0.21547633599623106</v>
      </c>
      <c r="P3" s="1365">
        <v>0.16378796371622339</v>
      </c>
      <c r="Q3" s="1365">
        <v>0.11066325829174341</v>
      </c>
      <c r="R3" s="1365">
        <v>0.28561692102384417</v>
      </c>
      <c r="S3" s="1365">
        <v>1.6889235430249519E-2</v>
      </c>
      <c r="T3" s="1365">
        <v>0.67208097262199307</v>
      </c>
      <c r="U3" s="1365">
        <v>0.21547633599623106</v>
      </c>
      <c r="V3" s="1365">
        <v>0.13380940316793385</v>
      </c>
      <c r="W3" s="1365">
        <v>8.404038537836013E-2</v>
      </c>
      <c r="X3" s="1365">
        <v>0.22540201071988145</v>
      </c>
      <c r="Y3" s="1365">
        <v>1.3352837359586612E-2</v>
      </c>
      <c r="Z3" s="1365">
        <v>0.46101567932733134</v>
      </c>
      <c r="AA3" s="1365">
        <v>0.21547633599623106</v>
      </c>
      <c r="AB3" s="1365">
        <v>8.7389550565544621E-2</v>
      </c>
      <c r="AC3" s="1365">
        <v>4.2894769694988601E-2</v>
      </c>
      <c r="AD3" s="1365">
        <v>0.11019992409362604</v>
      </c>
      <c r="AE3" s="1365">
        <v>5.0550989769409848E-3</v>
      </c>
      <c r="AF3" s="1365">
        <v>0.41434557980241016</v>
      </c>
      <c r="AG3" s="1365">
        <v>0.21547633599623106</v>
      </c>
      <c r="AH3" s="1365">
        <v>7.260348050019555E-2</v>
      </c>
      <c r="AI3" s="1365">
        <v>3.2183732695092261E-2</v>
      </c>
      <c r="AJ3" s="1365">
        <v>9.1093903230239914E-2</v>
      </c>
      <c r="AK3" s="1365">
        <v>2.9881273806513665E-3</v>
      </c>
      <c r="AL3" s="1365">
        <v>0.2320794691267421</v>
      </c>
      <c r="AM3" s="1365">
        <v>0.12579070665434228</v>
      </c>
      <c r="AN3" s="1365">
        <v>4.0153759252925109E-2</v>
      </c>
      <c r="AO3" s="1365">
        <v>1.4314166549775015E-2</v>
      </c>
      <c r="AP3" s="1365">
        <v>5.0936607304174764E-2</v>
      </c>
      <c r="AQ3" s="1365">
        <v>8.8422936552494716E-4</v>
      </c>
      <c r="AR3" s="1365">
        <v>9.5968293179245184E-2</v>
      </c>
      <c r="AS3" s="1365">
        <v>6.4434279044523549E-2</v>
      </c>
      <c r="AT3" s="1365">
        <v>1.2153890597923085E-2</v>
      </c>
      <c r="AU3" s="1365">
        <v>3.2926536713650781E-3</v>
      </c>
      <c r="AV3" s="1365">
        <v>1.5940828315114161E-2</v>
      </c>
      <c r="AW3" s="1365">
        <v>1.4664155031930478E-4</v>
      </c>
      <c r="AX3" s="1365"/>
      <c r="AY3" s="1365"/>
      <c r="AZ3" s="1365"/>
      <c r="BA3" s="1365"/>
      <c r="BB3" s="1365"/>
      <c r="BC3" s="1365"/>
      <c r="BD3" s="1365">
        <v>0.20756628554170831</v>
      </c>
      <c r="BE3" s="1365">
        <v>1.134085978927532E-2</v>
      </c>
      <c r="BF3" s="1365">
        <v>1.0231526777211633E-2</v>
      </c>
      <c r="BG3" s="1365">
        <v>8.0341660878545884E-2</v>
      </c>
      <c r="BH3" s="1365">
        <v>9.5749897709754339E-2</v>
      </c>
      <c r="BI3" s="1365">
        <v>9.9023403869212372E-3</v>
      </c>
      <c r="BJ3" s="1365"/>
      <c r="BK3" s="1365"/>
      <c r="BL3" s="1365"/>
      <c r="BM3" s="1365"/>
      <c r="BN3" s="1365"/>
      <c r="BO3" s="1365"/>
    </row>
    <row r="4" spans="1:67" x14ac:dyDescent="0.2">
      <c r="A4" s="1365">
        <v>1915</v>
      </c>
      <c r="B4" s="1365">
        <v>1</v>
      </c>
      <c r="C4" s="1365">
        <v>0.24339710427421787</v>
      </c>
      <c r="D4" s="1365">
        <v>0.17645986764013258</v>
      </c>
      <c r="E4" s="1365">
        <v>0.19024792614994177</v>
      </c>
      <c r="F4" s="1365">
        <v>0.36337668159485753</v>
      </c>
      <c r="G4" s="1365">
        <v>2.6518420340850401E-2</v>
      </c>
      <c r="H4" s="1365"/>
      <c r="I4" s="1365"/>
      <c r="J4" s="1365"/>
      <c r="K4" s="1365"/>
      <c r="L4" s="1365"/>
      <c r="M4" s="1365"/>
      <c r="N4" s="1365">
        <v>0.78875811961283493</v>
      </c>
      <c r="O4" s="1365">
        <v>0.23122724906050696</v>
      </c>
      <c r="P4" s="1365">
        <v>0.16058956383500894</v>
      </c>
      <c r="Q4" s="1365">
        <v>0.10993822741778142</v>
      </c>
      <c r="R4" s="1365">
        <v>0.27040000655383672</v>
      </c>
      <c r="S4" s="1365">
        <v>1.6603072745700848E-2</v>
      </c>
      <c r="T4" s="1365">
        <v>0.66901606116326728</v>
      </c>
      <c r="U4" s="1365">
        <v>0.23122724906050696</v>
      </c>
      <c r="V4" s="1365">
        <v>0.12972877715397765</v>
      </c>
      <c r="W4" s="1365">
        <v>8.3271685353608377E-2</v>
      </c>
      <c r="X4" s="1365">
        <v>0.21164601108769038</v>
      </c>
      <c r="Y4" s="1365">
        <v>1.3142338507483899E-2</v>
      </c>
      <c r="Z4" s="1365">
        <v>0.4613477959232668</v>
      </c>
      <c r="AA4" s="1365">
        <v>0.23122724906050696</v>
      </c>
      <c r="AB4" s="1365">
        <v>8.2087708317517508E-2</v>
      </c>
      <c r="AC4" s="1365">
        <v>4.2049941438273473E-2</v>
      </c>
      <c r="AD4" s="1365">
        <v>0.10104683081227031</v>
      </c>
      <c r="AE4" s="1365">
        <v>4.9360662946985713E-3</v>
      </c>
      <c r="AF4" s="1365">
        <v>0.41690599764085989</v>
      </c>
      <c r="AG4" s="1365">
        <v>0.23122724906050696</v>
      </c>
      <c r="AH4" s="1365">
        <v>6.7730818020738062E-2</v>
      </c>
      <c r="AI4" s="1365">
        <v>3.14873365432006E-2</v>
      </c>
      <c r="AJ4" s="1365">
        <v>8.3555681886524666E-2</v>
      </c>
      <c r="AK4" s="1365">
        <v>2.9049121298895075E-3</v>
      </c>
      <c r="AL4" s="1365">
        <v>0.24310554591918848</v>
      </c>
      <c r="AM4" s="1365">
        <v>0.13498576965578962</v>
      </c>
      <c r="AN4" s="1365">
        <v>4.0291034452155879E-2</v>
      </c>
      <c r="AO4" s="1365">
        <v>1.4930185224888218E-2</v>
      </c>
      <c r="AP4" s="1365">
        <v>5.1972312310798144E-2</v>
      </c>
      <c r="AQ4" s="1365">
        <v>9.2624427555664998E-4</v>
      </c>
      <c r="AR4" s="1365">
        <v>0.11326111389759576</v>
      </c>
      <c r="AS4" s="1365">
        <v>6.7917889453034619E-2</v>
      </c>
      <c r="AT4" s="1365">
        <v>1.7324064288954361E-2</v>
      </c>
      <c r="AU4" s="1365">
        <v>4.8316032129867501E-3</v>
      </c>
      <c r="AV4" s="1365">
        <v>2.2971448713130609E-2</v>
      </c>
      <c r="AW4" s="1365">
        <v>2.1610822948943048E-4</v>
      </c>
      <c r="AX4" s="1365"/>
      <c r="AY4" s="1365"/>
      <c r="AZ4" s="1365"/>
      <c r="BA4" s="1365"/>
      <c r="BB4" s="1365"/>
      <c r="BC4" s="1365"/>
      <c r="BD4" s="1365">
        <v>0.21124188038716507</v>
      </c>
      <c r="BE4" s="1365">
        <v>1.2169855213710917E-2</v>
      </c>
      <c r="BF4" s="1365">
        <v>1.5870303805123637E-2</v>
      </c>
      <c r="BG4" s="1365">
        <v>8.0309698732160345E-2</v>
      </c>
      <c r="BH4" s="1365">
        <v>9.2976675041020806E-2</v>
      </c>
      <c r="BI4" s="1365">
        <v>9.9153475951495526E-3</v>
      </c>
      <c r="BJ4" s="1365"/>
      <c r="BK4" s="1365"/>
      <c r="BL4" s="1365"/>
      <c r="BM4" s="1365"/>
      <c r="BN4" s="1365"/>
      <c r="BO4" s="1365"/>
    </row>
    <row r="5" spans="1:67" x14ac:dyDescent="0.2">
      <c r="A5" s="1365">
        <v>1916</v>
      </c>
      <c r="B5" s="1365">
        <v>1</v>
      </c>
      <c r="C5" s="1365">
        <v>0.26301881495580065</v>
      </c>
      <c r="D5" s="1365">
        <v>0.17481978120048439</v>
      </c>
      <c r="E5" s="1365">
        <v>0.18354583466280303</v>
      </c>
      <c r="F5" s="1365">
        <v>0.3531638607426516</v>
      </c>
      <c r="G5" s="1365">
        <v>2.5451708438260556E-2</v>
      </c>
      <c r="H5" s="1365"/>
      <c r="I5" s="1365"/>
      <c r="J5" s="1365"/>
      <c r="K5" s="1365"/>
      <c r="L5" s="1365"/>
      <c r="M5" s="1365"/>
      <c r="N5" s="1365">
        <v>0.78873580985900926</v>
      </c>
      <c r="O5" s="1365">
        <v>0.23690642518744381</v>
      </c>
      <c r="P5" s="1365">
        <v>0.1612910580463445</v>
      </c>
      <c r="Q5" s="1365">
        <v>0.10828092424274516</v>
      </c>
      <c r="R5" s="1365">
        <v>0.2657072945464839</v>
      </c>
      <c r="S5" s="1365">
        <v>1.6550107835991919E-2</v>
      </c>
      <c r="T5" s="1365">
        <v>0.68469662626616812</v>
      </c>
      <c r="U5" s="1365">
        <v>0.24547721783324042</v>
      </c>
      <c r="V5" s="1365">
        <v>0.13160328942095117</v>
      </c>
      <c r="W5" s="1365">
        <v>8.3785053861357747E-2</v>
      </c>
      <c r="X5" s="1365">
        <v>0.21090472679987865</v>
      </c>
      <c r="Y5" s="1365">
        <v>1.2926338350740214E-2</v>
      </c>
      <c r="Z5" s="1365">
        <v>0.44450952518544889</v>
      </c>
      <c r="AA5" s="1365">
        <v>0.20431192083326191</v>
      </c>
      <c r="AB5" s="1365">
        <v>8.6082531456473266E-2</v>
      </c>
      <c r="AC5" s="1365">
        <v>4.4375517203253355E-2</v>
      </c>
      <c r="AD5" s="1365">
        <v>0.10480029017578506</v>
      </c>
      <c r="AE5" s="1365">
        <v>4.9392655166753414E-3</v>
      </c>
      <c r="AF5" s="1365">
        <v>0.3844910776026601</v>
      </c>
      <c r="AG5" s="1365">
        <v>0.188130270242263</v>
      </c>
      <c r="AH5" s="1365">
        <v>7.2043780386555428E-2</v>
      </c>
      <c r="AI5" s="1365">
        <v>3.3718222950994609E-2</v>
      </c>
      <c r="AJ5" s="1365">
        <v>8.7636795251198468E-2</v>
      </c>
      <c r="AK5" s="1365">
        <v>2.9620087716486438E-3</v>
      </c>
      <c r="AL5" s="1365">
        <v>0.26049901865913666</v>
      </c>
      <c r="AM5" s="1365">
        <v>0.14586778785487484</v>
      </c>
      <c r="AN5" s="1365">
        <v>4.3334865804757164E-2</v>
      </c>
      <c r="AO5" s="1365">
        <v>1.6308406685478404E-2</v>
      </c>
      <c r="AP5" s="1365">
        <v>5.4028172526748748E-2</v>
      </c>
      <c r="AQ5" s="1365">
        <v>9.5978578727749894E-4</v>
      </c>
      <c r="AR5" s="1365">
        <v>0.1178663260964336</v>
      </c>
      <c r="AS5" s="1365">
        <v>7.2067878475561079E-2</v>
      </c>
      <c r="AT5" s="1365">
        <v>1.7857775867421714E-2</v>
      </c>
      <c r="AU5" s="1365">
        <v>5.1933326092312888E-3</v>
      </c>
      <c r="AV5" s="1365">
        <v>2.2532572158856411E-2</v>
      </c>
      <c r="AW5" s="1365">
        <v>2.1476698536309694E-4</v>
      </c>
      <c r="AX5" s="1365"/>
      <c r="AY5" s="1365"/>
      <c r="AZ5" s="1365"/>
      <c r="BA5" s="1365"/>
      <c r="BB5" s="1365"/>
      <c r="BC5" s="1365"/>
      <c r="BD5" s="1365">
        <v>0.21126419014099074</v>
      </c>
      <c r="BE5" s="1365">
        <v>2.6112389768356836E-2</v>
      </c>
      <c r="BF5" s="1365">
        <v>1.3528723154139898E-2</v>
      </c>
      <c r="BG5" s="1365">
        <v>7.526491042005784E-2</v>
      </c>
      <c r="BH5" s="1365">
        <v>8.7456566196167707E-2</v>
      </c>
      <c r="BI5" s="1365">
        <v>8.9016006022686368E-3</v>
      </c>
      <c r="BJ5" s="1365"/>
      <c r="BK5" s="1365"/>
      <c r="BL5" s="1365"/>
      <c r="BM5" s="1365"/>
      <c r="BN5" s="1365"/>
      <c r="BO5" s="1365"/>
    </row>
    <row r="6" spans="1:67" x14ac:dyDescent="0.2">
      <c r="A6" s="1365">
        <v>1917</v>
      </c>
      <c r="B6" s="1365">
        <v>1</v>
      </c>
      <c r="C6" s="1365">
        <v>0.23148453118436854</v>
      </c>
      <c r="D6" s="1365">
        <v>0.1857667622233545</v>
      </c>
      <c r="E6" s="1365">
        <v>0.19182868841337813</v>
      </c>
      <c r="F6" s="1365">
        <v>0.36443568224766937</v>
      </c>
      <c r="G6" s="1365">
        <v>2.6484335931229511E-2</v>
      </c>
      <c r="H6" s="1365"/>
      <c r="I6" s="1365"/>
      <c r="J6" s="1365"/>
      <c r="K6" s="1365"/>
      <c r="L6" s="1365"/>
      <c r="M6" s="1365"/>
      <c r="N6" s="1365">
        <v>0.79020051241349076</v>
      </c>
      <c r="O6" s="1365">
        <v>0.21328163724291122</v>
      </c>
      <c r="P6" s="1365">
        <v>0.17581221270672556</v>
      </c>
      <c r="Q6" s="1365">
        <v>0.11310935624559143</v>
      </c>
      <c r="R6" s="1365">
        <v>0.27125362966362787</v>
      </c>
      <c r="S6" s="1365">
        <v>1.6743676554634723E-2</v>
      </c>
      <c r="T6" s="1365">
        <v>0.67999135072214378</v>
      </c>
      <c r="U6" s="1365">
        <v>0.2199103046251501</v>
      </c>
      <c r="V6" s="1365">
        <v>0.14415546519535896</v>
      </c>
      <c r="W6" s="1365">
        <v>9.0347337112909126E-2</v>
      </c>
      <c r="X6" s="1365">
        <v>0.21238030129407298</v>
      </c>
      <c r="Y6" s="1365">
        <v>1.3197942494652688E-2</v>
      </c>
      <c r="Z6" s="1365">
        <v>0.41997811505597266</v>
      </c>
      <c r="AA6" s="1365">
        <v>0.20048238798629747</v>
      </c>
      <c r="AB6" s="1365">
        <v>0.10914929200348159</v>
      </c>
      <c r="AC6" s="1365">
        <v>4.2031981982650721E-2</v>
      </c>
      <c r="AD6" s="1365">
        <v>6.2745597680925191E-2</v>
      </c>
      <c r="AE6" s="1365">
        <v>5.5688554026177292E-3</v>
      </c>
      <c r="AF6" s="1365">
        <v>0.35333531621152692</v>
      </c>
      <c r="AG6" s="1365">
        <v>0.18271933649807612</v>
      </c>
      <c r="AH6" s="1365">
        <v>9.2045910507654788E-2</v>
      </c>
      <c r="AI6" s="1365">
        <v>3.0339708386474259E-2</v>
      </c>
      <c r="AJ6" s="1365">
        <v>4.4793735007886755E-2</v>
      </c>
      <c r="AK6" s="1365">
        <v>3.4366258114350546E-3</v>
      </c>
      <c r="AL6" s="1365">
        <v>0.22116918779671826</v>
      </c>
      <c r="AM6" s="1365">
        <v>0.12416864970568045</v>
      </c>
      <c r="AN6" s="1365">
        <v>5.6047840031370269E-2</v>
      </c>
      <c r="AO6" s="1365">
        <v>1.2854428812089222E-2</v>
      </c>
      <c r="AP6" s="1365">
        <v>2.6899006102317855E-2</v>
      </c>
      <c r="AQ6" s="1365">
        <v>1.1992631452604618E-3</v>
      </c>
      <c r="AR6" s="1365">
        <v>8.9409747914328958E-2</v>
      </c>
      <c r="AS6" s="1365">
        <v>5.0979260804751826E-2</v>
      </c>
      <c r="AT6" s="1365">
        <v>2.376392226925983E-2</v>
      </c>
      <c r="AU6" s="1365">
        <v>3.1777459385313213E-3</v>
      </c>
      <c r="AV6" s="1365">
        <v>1.1244556910497522E-2</v>
      </c>
      <c r="AW6" s="1365">
        <v>2.4426199128845059E-4</v>
      </c>
      <c r="AX6" s="1365"/>
      <c r="AY6" s="1365"/>
      <c r="AZ6" s="1365"/>
      <c r="BA6" s="1365"/>
      <c r="BB6" s="1365"/>
      <c r="BC6" s="1365"/>
      <c r="BD6" s="1365">
        <v>0.20979948758650924</v>
      </c>
      <c r="BE6" s="1365">
        <v>1.8202893941457327E-2</v>
      </c>
      <c r="BF6" s="1365">
        <v>9.9545495166289376E-3</v>
      </c>
      <c r="BG6" s="1365">
        <v>7.8719332167786718E-2</v>
      </c>
      <c r="BH6" s="1365">
        <v>9.3182052584041497E-2</v>
      </c>
      <c r="BI6" s="1365">
        <v>9.7406593765947888E-3</v>
      </c>
      <c r="BJ6" s="1365"/>
      <c r="BK6" s="1365"/>
      <c r="BL6" s="1365"/>
      <c r="BM6" s="1365"/>
      <c r="BN6" s="1365"/>
      <c r="BO6" s="1365"/>
    </row>
    <row r="7" spans="1:67" x14ac:dyDescent="0.2">
      <c r="A7" s="1365">
        <v>1918</v>
      </c>
      <c r="B7" s="1365">
        <v>1</v>
      </c>
      <c r="C7" s="1365">
        <v>0.20684035293698785</v>
      </c>
      <c r="D7" s="1365">
        <v>0.20100590108647745</v>
      </c>
      <c r="E7" s="1365">
        <v>0.19451683190630512</v>
      </c>
      <c r="F7" s="1365">
        <v>0.37088128876132942</v>
      </c>
      <c r="G7" s="1365">
        <v>2.6755625308900213E-2</v>
      </c>
      <c r="H7" s="1365"/>
      <c r="I7" s="1365"/>
      <c r="J7" s="1365"/>
      <c r="K7" s="1365"/>
      <c r="L7" s="1365"/>
      <c r="M7" s="1365"/>
      <c r="N7" s="1365">
        <v>0.79329369980968334</v>
      </c>
      <c r="O7" s="1365">
        <v>0.19587414132753364</v>
      </c>
      <c r="P7" s="1365">
        <v>0.19128080700530345</v>
      </c>
      <c r="Q7" s="1365">
        <v>0.11464447742450798</v>
      </c>
      <c r="R7" s="1365">
        <v>0.27487550755464135</v>
      </c>
      <c r="S7" s="1365">
        <v>1.6618766497696873E-2</v>
      </c>
      <c r="T7" s="1365">
        <v>0.65729041483781758</v>
      </c>
      <c r="U7" s="1365">
        <v>0.18575616027801339</v>
      </c>
      <c r="V7" s="1365">
        <v>0.17360432949378576</v>
      </c>
      <c r="W7" s="1365">
        <v>8.9757845300748471E-2</v>
      </c>
      <c r="X7" s="1365">
        <v>0.19403419072727748</v>
      </c>
      <c r="Y7" s="1365">
        <v>1.4137889037992407E-2</v>
      </c>
      <c r="Z7" s="1365">
        <v>0.38423815732809491</v>
      </c>
      <c r="AA7" s="1365">
        <v>0.15019378095179253</v>
      </c>
      <c r="AB7" s="1365">
        <v>0.11520117473964814</v>
      </c>
      <c r="AC7" s="1365">
        <v>4.220704979792711E-2</v>
      </c>
      <c r="AD7" s="1365">
        <v>7.0991795237794392E-2</v>
      </c>
      <c r="AE7" s="1365">
        <v>5.6443566009328318E-3</v>
      </c>
      <c r="AF7" s="1365">
        <v>0.30609179804053327</v>
      </c>
      <c r="AG7" s="1365">
        <v>0.12829055473969361</v>
      </c>
      <c r="AH7" s="1365">
        <v>9.3381796283105209E-2</v>
      </c>
      <c r="AI7" s="1365">
        <v>2.9448853185197323E-2</v>
      </c>
      <c r="AJ7" s="1365">
        <v>5.1464758085414605E-2</v>
      </c>
      <c r="AK7" s="1365">
        <v>3.5058357471225102E-3</v>
      </c>
      <c r="AL7" s="1365">
        <v>0.17573000679500175</v>
      </c>
      <c r="AM7" s="1365">
        <v>7.7556880315068258E-2</v>
      </c>
      <c r="AN7" s="1365">
        <v>5.4204271561808778E-2</v>
      </c>
      <c r="AO7" s="1365">
        <v>1.17136058908952E-2</v>
      </c>
      <c r="AP7" s="1365">
        <v>3.1055210763122079E-2</v>
      </c>
      <c r="AQ7" s="1365">
        <v>1.2000382641074482E-3</v>
      </c>
      <c r="AR7" s="1365">
        <v>6.4675349552455977E-2</v>
      </c>
      <c r="AS7" s="1365">
        <v>2.6365364558359767E-2</v>
      </c>
      <c r="AT7" s="1365">
        <v>2.1619829715659792E-2</v>
      </c>
      <c r="AU7" s="1365">
        <v>2.6970297175617562E-3</v>
      </c>
      <c r="AV7" s="1365">
        <v>1.3773508237547001E-2</v>
      </c>
      <c r="AW7" s="1365">
        <v>2.1961732332766439E-4</v>
      </c>
      <c r="AX7" s="1365"/>
      <c r="AY7" s="1365"/>
      <c r="AZ7" s="1365"/>
      <c r="BA7" s="1365"/>
      <c r="BB7" s="1365"/>
      <c r="BC7" s="1365"/>
      <c r="BD7" s="1365">
        <v>0.20670630019031666</v>
      </c>
      <c r="BE7" s="1365">
        <v>1.0966211609454213E-2</v>
      </c>
      <c r="BF7" s="1365">
        <v>9.7250940811739843E-3</v>
      </c>
      <c r="BG7" s="1365">
        <v>7.9872354481797123E-2</v>
      </c>
      <c r="BH7" s="1365">
        <v>9.6005781206688068E-2</v>
      </c>
      <c r="BI7" s="1365">
        <v>1.0136858811203339E-2</v>
      </c>
      <c r="BJ7" s="1365"/>
      <c r="BK7" s="1365"/>
      <c r="BL7" s="1365"/>
      <c r="BM7" s="1365"/>
      <c r="BN7" s="1365"/>
      <c r="BO7" s="1365"/>
    </row>
    <row r="8" spans="1:67" x14ac:dyDescent="0.2">
      <c r="A8" s="1365">
        <v>1919</v>
      </c>
      <c r="B8" s="1365">
        <v>1</v>
      </c>
      <c r="C8" s="1365">
        <v>0.2193184018442309</v>
      </c>
      <c r="D8" s="1365">
        <v>0.20407675051425661</v>
      </c>
      <c r="E8" s="1365">
        <v>0.18246633150739011</v>
      </c>
      <c r="F8" s="1365">
        <v>0.36912096147518747</v>
      </c>
      <c r="G8" s="1365">
        <v>2.5017554658934765E-2</v>
      </c>
      <c r="H8" s="1365"/>
      <c r="I8" s="1365"/>
      <c r="J8" s="1365"/>
      <c r="K8" s="1365"/>
      <c r="L8" s="1365"/>
      <c r="M8" s="1365"/>
      <c r="N8" s="1365">
        <v>0.80827135540607031</v>
      </c>
      <c r="O8" s="1365">
        <v>0.20835248175201934</v>
      </c>
      <c r="P8" s="1365">
        <v>0.19295678290644414</v>
      </c>
      <c r="Q8" s="1365">
        <v>0.10750188724399787</v>
      </c>
      <c r="R8" s="1365">
        <v>0.28404158212800906</v>
      </c>
      <c r="S8" s="1365">
        <v>1.5418621375599831E-2</v>
      </c>
      <c r="T8" s="1365">
        <v>0.68650316231589892</v>
      </c>
      <c r="U8" s="1365">
        <v>0.19814749230372325</v>
      </c>
      <c r="V8" s="1365">
        <v>0.17926757396073226</v>
      </c>
      <c r="W8" s="1365">
        <v>8.5133606281240587E-2</v>
      </c>
      <c r="X8" s="1365">
        <v>0.21074207141507434</v>
      </c>
      <c r="Y8" s="1365">
        <v>1.3212418355128385E-2</v>
      </c>
      <c r="Z8" s="1365">
        <v>0.41269109690233702</v>
      </c>
      <c r="AA8" s="1365">
        <v>0.15662903488199559</v>
      </c>
      <c r="AB8" s="1365">
        <v>0.1229648058134678</v>
      </c>
      <c r="AC8" s="1365">
        <v>4.0224884613378815E-2</v>
      </c>
      <c r="AD8" s="1365">
        <v>8.7585042343458958E-2</v>
      </c>
      <c r="AE8" s="1365">
        <v>5.2873292500359055E-3</v>
      </c>
      <c r="AF8" s="1365">
        <v>0.32835042932763386</v>
      </c>
      <c r="AG8" s="1365">
        <v>0.12969410820152635</v>
      </c>
      <c r="AH8" s="1365">
        <v>0.1002369881730845</v>
      </c>
      <c r="AI8" s="1365">
        <v>2.8861157740245884E-2</v>
      </c>
      <c r="AJ8" s="1365">
        <v>6.6356901224544101E-2</v>
      </c>
      <c r="AK8" s="1365">
        <v>3.2012739882330481E-3</v>
      </c>
      <c r="AL8" s="1365">
        <v>0.18266329253935901</v>
      </c>
      <c r="AM8" s="1365">
        <v>7.3324124362898119E-2</v>
      </c>
      <c r="AN8" s="1365">
        <v>5.6165970711887399E-2</v>
      </c>
      <c r="AO8" s="1365">
        <v>1.1916074555425791E-2</v>
      </c>
      <c r="AP8" s="1365">
        <v>4.0212414588812369E-2</v>
      </c>
      <c r="AQ8" s="1365">
        <v>1.0447083203353564E-3</v>
      </c>
      <c r="AR8" s="1365">
        <v>6.2828582076056905E-2</v>
      </c>
      <c r="AS8" s="1365">
        <v>2.288801264170157E-2</v>
      </c>
      <c r="AT8" s="1365">
        <v>2.0732446576231685E-2</v>
      </c>
      <c r="AU8" s="1365">
        <v>2.7317017652890413E-3</v>
      </c>
      <c r="AV8" s="1365">
        <v>1.629528886107574E-2</v>
      </c>
      <c r="AW8" s="1365">
        <v>1.8113223175886441E-4</v>
      </c>
      <c r="AX8" s="1365"/>
      <c r="AY8" s="1365"/>
      <c r="AZ8" s="1365"/>
      <c r="BA8" s="1365"/>
      <c r="BB8" s="1365"/>
      <c r="BC8" s="1365"/>
      <c r="BD8" s="1365">
        <v>0.19172864459392969</v>
      </c>
      <c r="BE8" s="1365">
        <v>1.0965920092211562E-2</v>
      </c>
      <c r="BF8" s="1365">
        <v>1.1119967607812475E-2</v>
      </c>
      <c r="BG8" s="1365">
        <v>7.496444426339223E-2</v>
      </c>
      <c r="BH8" s="1365">
        <v>8.5079379347178408E-2</v>
      </c>
      <c r="BI8" s="1365">
        <v>9.5989332833349341E-3</v>
      </c>
      <c r="BJ8" s="1365"/>
      <c r="BK8" s="1365"/>
      <c r="BL8" s="1365"/>
      <c r="BM8" s="1365"/>
      <c r="BN8" s="1365"/>
      <c r="BO8" s="1365"/>
    </row>
    <row r="9" spans="1:67" x14ac:dyDescent="0.2">
      <c r="A9" s="1365">
        <v>1920</v>
      </c>
      <c r="B9" s="1365">
        <v>1</v>
      </c>
      <c r="C9" s="1365">
        <v>0.20988214987505782</v>
      </c>
      <c r="D9" s="1365">
        <v>0.2139297203829878</v>
      </c>
      <c r="E9" s="1365">
        <v>0.18968291099252652</v>
      </c>
      <c r="F9" s="1365">
        <v>0.3605709724300728</v>
      </c>
      <c r="G9" s="1365">
        <v>2.5934246319354943E-2</v>
      </c>
      <c r="H9" s="1365"/>
      <c r="I9" s="1365"/>
      <c r="J9" s="1365"/>
      <c r="K9" s="1365"/>
      <c r="L9" s="1365"/>
      <c r="M9" s="1365"/>
      <c r="N9" s="1365">
        <v>0.78946728321064463</v>
      </c>
      <c r="O9" s="1365">
        <v>0.19938804238130492</v>
      </c>
      <c r="P9" s="1365">
        <v>0.20227412125980535</v>
      </c>
      <c r="Q9" s="1365">
        <v>0.1117172384963369</v>
      </c>
      <c r="R9" s="1365">
        <v>0.25977068370944029</v>
      </c>
      <c r="S9" s="1365">
        <v>1.6317197363757221E-2</v>
      </c>
      <c r="T9" s="1365">
        <v>0.64642545921370675</v>
      </c>
      <c r="U9" s="1365">
        <v>0.18505638829056301</v>
      </c>
      <c r="V9" s="1365">
        <v>0.17882501062159015</v>
      </c>
      <c r="W9" s="1365">
        <v>8.6747053638210628E-2</v>
      </c>
      <c r="X9" s="1365">
        <v>0.18187555907171238</v>
      </c>
      <c r="Y9" s="1365">
        <v>1.3921447591630656E-2</v>
      </c>
      <c r="Z9" s="1365">
        <v>0.36957294897576504</v>
      </c>
      <c r="AA9" s="1365">
        <v>0.13949200405831355</v>
      </c>
      <c r="AB9" s="1365">
        <v>0.11207966012929307</v>
      </c>
      <c r="AC9" s="1365">
        <v>4.1646970210831302E-2</v>
      </c>
      <c r="AD9" s="1365">
        <v>7.0886205954371534E-2</v>
      </c>
      <c r="AE9" s="1365">
        <v>5.4681086229556222E-3</v>
      </c>
      <c r="AF9" s="1365">
        <v>0.28580423584358766</v>
      </c>
      <c r="AG9" s="1365">
        <v>0.10987400763521096</v>
      </c>
      <c r="AH9" s="1365">
        <v>8.8763017277780243E-2</v>
      </c>
      <c r="AI9" s="1365">
        <v>2.9875136318890806E-2</v>
      </c>
      <c r="AJ9" s="1365">
        <v>5.4041586589958016E-2</v>
      </c>
      <c r="AK9" s="1365">
        <v>3.25048802174758E-3</v>
      </c>
      <c r="AL9" s="1365">
        <v>0.14492010892943574</v>
      </c>
      <c r="AM9" s="1365">
        <v>5.5517864734324462E-2</v>
      </c>
      <c r="AN9" s="1365">
        <v>4.508513882045706E-2</v>
      </c>
      <c r="AO9" s="1365">
        <v>1.2585606386545373E-2</v>
      </c>
      <c r="AP9" s="1365">
        <v>3.0731948075150076E-2</v>
      </c>
      <c r="AQ9" s="1365">
        <v>9.9955091295877898E-4</v>
      </c>
      <c r="AR9" s="1365">
        <v>4.2959902842667881E-2</v>
      </c>
      <c r="AS9" s="1365">
        <v>1.4249248113224902E-2</v>
      </c>
      <c r="AT9" s="1365">
        <v>1.4146199562407846E-2</v>
      </c>
      <c r="AU9" s="1365">
        <v>2.9112495513752036E-3</v>
      </c>
      <c r="AV9" s="1365">
        <v>1.1489011792647186E-2</v>
      </c>
      <c r="AW9" s="1365">
        <v>1.6419382301274531E-4</v>
      </c>
      <c r="AX9" s="1365"/>
      <c r="AY9" s="1365"/>
      <c r="AZ9" s="1365"/>
      <c r="BA9" s="1365"/>
      <c r="BB9" s="1365"/>
      <c r="BC9" s="1365"/>
      <c r="BD9" s="1365">
        <v>0.21053271678935537</v>
      </c>
      <c r="BE9" s="1365">
        <v>1.0494107493752902E-2</v>
      </c>
      <c r="BF9" s="1365">
        <v>1.1655599123182439E-2</v>
      </c>
      <c r="BG9" s="1365">
        <v>7.7965672496189617E-2</v>
      </c>
      <c r="BH9" s="1365">
        <v>0.10080028872063251</v>
      </c>
      <c r="BI9" s="1365">
        <v>9.617048955597722E-3</v>
      </c>
      <c r="BJ9" s="1365"/>
      <c r="BK9" s="1365"/>
      <c r="BL9" s="1365"/>
      <c r="BM9" s="1365"/>
      <c r="BN9" s="1365"/>
      <c r="BO9" s="1365"/>
    </row>
    <row r="10" spans="1:67" x14ac:dyDescent="0.2">
      <c r="A10" s="1365">
        <v>1921</v>
      </c>
      <c r="B10" s="1365">
        <v>1</v>
      </c>
      <c r="C10" s="1365">
        <v>0.20643705201463591</v>
      </c>
      <c r="D10" s="1365">
        <v>0.23154401641928804</v>
      </c>
      <c r="E10" s="1365">
        <v>0.20875090729075971</v>
      </c>
      <c r="F10" s="1365">
        <v>0.32479695257150776</v>
      </c>
      <c r="G10" s="1365">
        <v>2.8471071703808436E-2</v>
      </c>
      <c r="H10" s="1365"/>
      <c r="I10" s="1365"/>
      <c r="J10" s="1365"/>
      <c r="K10" s="1365"/>
      <c r="L10" s="1365"/>
      <c r="M10" s="1365"/>
      <c r="N10" s="1365">
        <v>0.78898337607107194</v>
      </c>
      <c r="O10" s="1365">
        <v>0.1961151994139041</v>
      </c>
      <c r="P10" s="1365">
        <v>0.21756157138504134</v>
      </c>
      <c r="Q10" s="1365">
        <v>0.12242632493975436</v>
      </c>
      <c r="R10" s="1365">
        <v>0.23185442540276643</v>
      </c>
      <c r="S10" s="1365">
        <v>2.1025854929605781E-2</v>
      </c>
      <c r="T10" s="1365">
        <v>0.65354568093368615</v>
      </c>
      <c r="U10" s="1365">
        <v>0.19115682602696199</v>
      </c>
      <c r="V10" s="1365">
        <v>0.18938265097241533</v>
      </c>
      <c r="W10" s="1365">
        <v>9.3133494008381057E-2</v>
      </c>
      <c r="X10" s="1365">
        <v>0.16318024067492895</v>
      </c>
      <c r="Y10" s="1365">
        <v>1.6692469250998876E-2</v>
      </c>
      <c r="Z10" s="1365">
        <v>0.38122331646466201</v>
      </c>
      <c r="AA10" s="1365">
        <v>0.150697288152188</v>
      </c>
      <c r="AB10" s="1365">
        <v>0.11555146744827245</v>
      </c>
      <c r="AC10" s="1365">
        <v>4.4360185332670457E-2</v>
      </c>
      <c r="AD10" s="1365">
        <v>6.4018557225735281E-2</v>
      </c>
      <c r="AE10" s="1365">
        <v>6.5958183057957635E-3</v>
      </c>
      <c r="AF10" s="1365">
        <v>0.29891009391473039</v>
      </c>
      <c r="AG10" s="1365">
        <v>0.1240195339565866</v>
      </c>
      <c r="AH10" s="1365">
        <v>9.0402466918482124E-2</v>
      </c>
      <c r="AI10" s="1365">
        <v>3.1931917354705304E-2</v>
      </c>
      <c r="AJ10" s="1365">
        <v>4.8621103312588655E-2</v>
      </c>
      <c r="AK10" s="1365">
        <v>3.935072372367697E-3</v>
      </c>
      <c r="AL10" s="1365">
        <v>0.15390210551699648</v>
      </c>
      <c r="AM10" s="1365">
        <v>6.8254421025502832E-2</v>
      </c>
      <c r="AN10" s="1365">
        <v>4.4164099221229561E-2</v>
      </c>
      <c r="AO10" s="1365">
        <v>1.3072059462092453E-2</v>
      </c>
      <c r="AP10" s="1365">
        <v>2.7195257932373824E-2</v>
      </c>
      <c r="AQ10" s="1365">
        <v>1.2162678757978228E-3</v>
      </c>
      <c r="AR10" s="1365">
        <v>4.4478649607405427E-2</v>
      </c>
      <c r="AS10" s="1365">
        <v>1.9307032174802948E-2</v>
      </c>
      <c r="AT10" s="1365">
        <v>1.2287852780723805E-2</v>
      </c>
      <c r="AU10" s="1365">
        <v>2.8244651296363684E-3</v>
      </c>
      <c r="AV10" s="1365">
        <v>9.852786568186233E-3</v>
      </c>
      <c r="AW10" s="1365">
        <v>2.0651295405605926E-4</v>
      </c>
      <c r="AX10" s="1365"/>
      <c r="AY10" s="1365"/>
      <c r="AZ10" s="1365"/>
      <c r="BA10" s="1365"/>
      <c r="BB10" s="1365"/>
      <c r="BC10" s="1365"/>
      <c r="BD10" s="1365">
        <v>0.21101662392892806</v>
      </c>
      <c r="BE10" s="1365">
        <v>1.0321852600731818E-2</v>
      </c>
      <c r="BF10" s="1365">
        <v>1.3982445034246713E-2</v>
      </c>
      <c r="BG10" s="1365">
        <v>8.6324582351005361E-2</v>
      </c>
      <c r="BH10" s="1365">
        <v>9.2942527168741323E-2</v>
      </c>
      <c r="BI10" s="1365">
        <v>7.4452167742026544E-3</v>
      </c>
      <c r="BJ10" s="1365"/>
      <c r="BK10" s="1365"/>
      <c r="BL10" s="1365"/>
      <c r="BM10" s="1365"/>
      <c r="BN10" s="1365"/>
      <c r="BO10" s="1365"/>
    </row>
    <row r="11" spans="1:67" x14ac:dyDescent="0.2">
      <c r="A11" s="1365">
        <v>1922</v>
      </c>
      <c r="B11" s="1365">
        <v>1</v>
      </c>
      <c r="C11" s="1365">
        <v>0.23453986188487586</v>
      </c>
      <c r="D11" s="1365">
        <v>0.23375455949441168</v>
      </c>
      <c r="E11" s="1365">
        <v>0.20953312951351277</v>
      </c>
      <c r="F11" s="1365">
        <v>0.29365702463199994</v>
      </c>
      <c r="G11" s="1365">
        <v>2.851542447519996E-2</v>
      </c>
      <c r="H11" s="1365"/>
      <c r="I11" s="1365"/>
      <c r="J11" s="1365"/>
      <c r="K11" s="1365"/>
      <c r="L11" s="1365"/>
      <c r="M11" s="1365"/>
      <c r="N11" s="1365">
        <v>0.79951301643644146</v>
      </c>
      <c r="O11" s="1365">
        <v>0.22244992030764701</v>
      </c>
      <c r="P11" s="1365">
        <v>0.21999705759669863</v>
      </c>
      <c r="Q11" s="1365">
        <v>0.12334199275988628</v>
      </c>
      <c r="R11" s="1365">
        <v>0.21338310143204575</v>
      </c>
      <c r="S11" s="1365">
        <v>2.0340944340163803E-2</v>
      </c>
      <c r="T11" s="1365">
        <v>0.67175895296476396</v>
      </c>
      <c r="U11" s="1365">
        <v>0.21184907242480283</v>
      </c>
      <c r="V11" s="1365">
        <v>0.19577369130150712</v>
      </c>
      <c r="W11" s="1365">
        <v>9.6976554015967248E-2</v>
      </c>
      <c r="X11" s="1365">
        <v>0.15071303642322043</v>
      </c>
      <c r="Y11" s="1365">
        <v>1.6446598799266406E-2</v>
      </c>
      <c r="Z11" s="1365">
        <v>0.4111094418330829</v>
      </c>
      <c r="AA11" s="1365">
        <v>0.17121501278688345</v>
      </c>
      <c r="AB11" s="1365">
        <v>0.12424406108505229</v>
      </c>
      <c r="AC11" s="1365">
        <v>5.1544559013210138E-2</v>
      </c>
      <c r="AD11" s="1365">
        <v>5.7637827156619824E-2</v>
      </c>
      <c r="AE11" s="1365">
        <v>6.4679817913171917E-3</v>
      </c>
      <c r="AF11" s="1365">
        <v>0.32783700224513795</v>
      </c>
      <c r="AG11" s="1365">
        <v>0.14409583289797151</v>
      </c>
      <c r="AH11" s="1365">
        <v>9.7905099313801966E-2</v>
      </c>
      <c r="AI11" s="1365">
        <v>3.8624763145247959E-2</v>
      </c>
      <c r="AJ11" s="1365">
        <v>4.336729682947741E-2</v>
      </c>
      <c r="AK11" s="1365">
        <v>3.8440100586390339E-3</v>
      </c>
      <c r="AL11" s="1365">
        <v>0.17610166642034197</v>
      </c>
      <c r="AM11" s="1365">
        <v>8.4545587150722371E-2</v>
      </c>
      <c r="AN11" s="1365">
        <v>4.882666926263133E-2</v>
      </c>
      <c r="AO11" s="1365">
        <v>1.753009732162945E-2</v>
      </c>
      <c r="AP11" s="1365">
        <v>2.4009304784380646E-2</v>
      </c>
      <c r="AQ11" s="1365">
        <v>1.1900079009781873E-3</v>
      </c>
      <c r="AR11" s="1365">
        <v>5.7583664322465505E-2</v>
      </c>
      <c r="AS11" s="1365">
        <v>2.9229283966580387E-2</v>
      </c>
      <c r="AT11" s="1365">
        <v>1.4546332142421689E-2</v>
      </c>
      <c r="AU11" s="1365">
        <v>4.9035153250033053E-3</v>
      </c>
      <c r="AV11" s="1365">
        <v>8.6981077164763661E-3</v>
      </c>
      <c r="AW11" s="1365">
        <v>2.0642517198374069E-4</v>
      </c>
      <c r="AX11" s="1365"/>
      <c r="AY11" s="1365"/>
      <c r="AZ11" s="1365"/>
      <c r="BA11" s="1365"/>
      <c r="BB11" s="1365"/>
      <c r="BC11" s="1365"/>
      <c r="BD11" s="1365">
        <v>0.20048698356355854</v>
      </c>
      <c r="BE11" s="1365">
        <v>1.2089941577228841E-2</v>
      </c>
      <c r="BF11" s="1365">
        <v>1.3757501897713041E-2</v>
      </c>
      <c r="BG11" s="1365">
        <v>8.6191136753626496E-2</v>
      </c>
      <c r="BH11" s="1365">
        <v>8.0273923199954189E-2</v>
      </c>
      <c r="BI11" s="1365">
        <v>8.1744801350361572E-3</v>
      </c>
      <c r="BJ11" s="1365"/>
      <c r="BK11" s="1365"/>
      <c r="BL11" s="1365"/>
      <c r="BM11" s="1365"/>
      <c r="BN11" s="1365"/>
      <c r="BO11" s="1365"/>
    </row>
    <row r="12" spans="1:67" x14ac:dyDescent="0.2">
      <c r="A12" s="1365">
        <v>1923</v>
      </c>
      <c r="B12" s="1365">
        <v>1</v>
      </c>
      <c r="C12" s="1365">
        <v>0.24614283060684913</v>
      </c>
      <c r="D12" s="1365">
        <v>0.23111145250305187</v>
      </c>
      <c r="E12" s="1365">
        <v>0.21382202610650464</v>
      </c>
      <c r="F12" s="1365">
        <v>0.27872217294171886</v>
      </c>
      <c r="G12" s="1365">
        <v>3.0201517841875369E-2</v>
      </c>
      <c r="H12" s="1365"/>
      <c r="I12" s="1365"/>
      <c r="J12" s="1365"/>
      <c r="K12" s="1365"/>
      <c r="L12" s="1365"/>
      <c r="M12" s="1365"/>
      <c r="N12" s="1365">
        <v>0.80462099177570812</v>
      </c>
      <c r="O12" s="1365">
        <v>0.23383568907650668</v>
      </c>
      <c r="P12" s="1365">
        <v>0.2178721819677345</v>
      </c>
      <c r="Q12" s="1365">
        <v>0.12547739503620436</v>
      </c>
      <c r="R12" s="1365">
        <v>0.20852983970934438</v>
      </c>
      <c r="S12" s="1365">
        <v>1.8905885985918244E-2</v>
      </c>
      <c r="T12" s="1365">
        <v>0.65073484082527466</v>
      </c>
      <c r="U12" s="1365">
        <v>0.21545745530113558</v>
      </c>
      <c r="V12" s="1365">
        <v>0.18455380581511779</v>
      </c>
      <c r="W12" s="1365">
        <v>9.4337028748218102E-2</v>
      </c>
      <c r="X12" s="1365">
        <v>0.14021778242955743</v>
      </c>
      <c r="Y12" s="1365">
        <v>1.6168768531245697E-2</v>
      </c>
      <c r="Z12" s="1365">
        <v>0.36555610301162905</v>
      </c>
      <c r="AA12" s="1365">
        <v>0.16861161856452384</v>
      </c>
      <c r="AB12" s="1365">
        <v>0.10647901892843546</v>
      </c>
      <c r="AC12" s="1365">
        <v>4.4853212714077398E-2</v>
      </c>
      <c r="AD12" s="1365">
        <v>3.8878782574254922E-2</v>
      </c>
      <c r="AE12" s="1365">
        <v>6.7334702303374792E-3</v>
      </c>
      <c r="AF12" s="1365">
        <v>0.28857468308685597</v>
      </c>
      <c r="AG12" s="1365">
        <v>0.13991369336371784</v>
      </c>
      <c r="AH12" s="1365">
        <v>8.2329038501727111E-2</v>
      </c>
      <c r="AI12" s="1365">
        <v>3.2753604111872586E-2</v>
      </c>
      <c r="AJ12" s="1365">
        <v>2.9610847944848084E-2</v>
      </c>
      <c r="AK12" s="1365">
        <v>3.9674991646903848E-3</v>
      </c>
      <c r="AL12" s="1365">
        <v>0.15080256982564524</v>
      </c>
      <c r="AM12" s="1365">
        <v>8.0079736541198265E-2</v>
      </c>
      <c r="AN12" s="1365">
        <v>3.9469990917337411E-2</v>
      </c>
      <c r="AO12" s="1365">
        <v>1.4003341070753971E-2</v>
      </c>
      <c r="AP12" s="1365">
        <v>1.6047500790187009E-2</v>
      </c>
      <c r="AQ12" s="1365">
        <v>1.2020005061685987E-3</v>
      </c>
      <c r="AR12" s="1365">
        <v>4.7660190288342286E-2</v>
      </c>
      <c r="AS12" s="1365">
        <v>2.6999451670251671E-2</v>
      </c>
      <c r="AT12" s="1365">
        <v>1.153150132188962E-2</v>
      </c>
      <c r="AU12" s="1365">
        <v>3.4605676111658791E-3</v>
      </c>
      <c r="AV12" s="1365">
        <v>5.4504182634077941E-3</v>
      </c>
      <c r="AW12" s="1365">
        <v>2.1825142162732754E-4</v>
      </c>
      <c r="AX12" s="1365"/>
      <c r="AY12" s="1365"/>
      <c r="AZ12" s="1365"/>
      <c r="BA12" s="1365"/>
      <c r="BB12" s="1365"/>
      <c r="BC12" s="1365"/>
      <c r="BD12" s="1365">
        <v>0.19537900822429188</v>
      </c>
      <c r="BE12" s="1365">
        <v>1.2307141530342458E-2</v>
      </c>
      <c r="BF12" s="1365">
        <v>1.3239270535317392E-2</v>
      </c>
      <c r="BG12" s="1365">
        <v>8.8344631070300245E-2</v>
      </c>
      <c r="BH12" s="1365">
        <v>7.0192333232374476E-2</v>
      </c>
      <c r="BI12" s="1365">
        <v>1.1295631855957125E-2</v>
      </c>
      <c r="BJ12" s="1365"/>
      <c r="BK12" s="1365"/>
      <c r="BL12" s="1365"/>
      <c r="BM12" s="1365"/>
      <c r="BN12" s="1365"/>
      <c r="BO12" s="1365"/>
    </row>
    <row r="13" spans="1:67" x14ac:dyDescent="0.2">
      <c r="A13" s="1365">
        <v>1924</v>
      </c>
      <c r="B13" s="1365">
        <v>1</v>
      </c>
      <c r="C13" s="1365">
        <v>0.25558144654678294</v>
      </c>
      <c r="D13" s="1365">
        <v>0.22627582778057304</v>
      </c>
      <c r="E13" s="1365">
        <v>0.22176133305934237</v>
      </c>
      <c r="F13" s="1365">
        <v>0.26297560499105599</v>
      </c>
      <c r="G13" s="1365">
        <v>3.3405787622245706E-2</v>
      </c>
      <c r="H13" s="1365"/>
      <c r="I13" s="1365"/>
      <c r="J13" s="1365"/>
      <c r="K13" s="1365"/>
      <c r="L13" s="1365"/>
      <c r="M13" s="1365"/>
      <c r="N13" s="1365">
        <v>0.81712733158542794</v>
      </c>
      <c r="O13" s="1365">
        <v>0.24157603191535601</v>
      </c>
      <c r="P13" s="1365">
        <v>0.21962188403090313</v>
      </c>
      <c r="Q13" s="1365">
        <v>0.1313387824430389</v>
      </c>
      <c r="R13" s="1365">
        <v>0.20292895459857033</v>
      </c>
      <c r="S13" s="1365">
        <v>2.1661678597559644E-2</v>
      </c>
      <c r="T13" s="1365">
        <v>0.66586131124274117</v>
      </c>
      <c r="U13" s="1365">
        <v>0.22161397285884876</v>
      </c>
      <c r="V13" s="1365">
        <v>0.18889951348946887</v>
      </c>
      <c r="W13" s="1365">
        <v>9.9410128188807609E-2</v>
      </c>
      <c r="X13" s="1365">
        <v>0.13744942148256881</v>
      </c>
      <c r="Y13" s="1365">
        <v>1.8488275223047107E-2</v>
      </c>
      <c r="Z13" s="1365">
        <v>0.38607979787487701</v>
      </c>
      <c r="AA13" s="1365">
        <v>0.17904699945599001</v>
      </c>
      <c r="AB13" s="1365">
        <v>0.11027265549035914</v>
      </c>
      <c r="AC13" s="1365">
        <v>4.5687444957727613E-2</v>
      </c>
      <c r="AD13" s="1365">
        <v>4.3283859855589232E-2</v>
      </c>
      <c r="AE13" s="1365">
        <v>7.788838115210972E-3</v>
      </c>
      <c r="AF13" s="1365">
        <v>0.30809394877159152</v>
      </c>
      <c r="AG13" s="1365">
        <v>0.15177004499937932</v>
      </c>
      <c r="AH13" s="1365">
        <v>8.6915910184374112E-2</v>
      </c>
      <c r="AI13" s="1365">
        <v>3.3359293486358098E-2</v>
      </c>
      <c r="AJ13" s="1365">
        <v>3.1388568814804348E-2</v>
      </c>
      <c r="AK13" s="1365">
        <v>4.6601312866756924E-3</v>
      </c>
      <c r="AL13" s="1365">
        <v>0.16369481760920548</v>
      </c>
      <c r="AM13" s="1365">
        <v>8.9573500962378469E-2</v>
      </c>
      <c r="AN13" s="1365">
        <v>4.2454940892324947E-2</v>
      </c>
      <c r="AO13" s="1365">
        <v>1.4167912123581912E-2</v>
      </c>
      <c r="AP13" s="1365">
        <v>1.6031336259180153E-2</v>
      </c>
      <c r="AQ13" s="1365">
        <v>1.4671273717400315E-3</v>
      </c>
      <c r="AR13" s="1365">
        <v>5.2111649894156155E-2</v>
      </c>
      <c r="AS13" s="1365">
        <v>3.0184888703293871E-2</v>
      </c>
      <c r="AT13" s="1365">
        <v>1.2533437415986951E-2</v>
      </c>
      <c r="AU13" s="1365">
        <v>3.5383458744060454E-3</v>
      </c>
      <c r="AV13" s="1365">
        <v>5.5746701122563799E-3</v>
      </c>
      <c r="AW13" s="1365">
        <v>2.8030778821290368E-4</v>
      </c>
      <c r="AX13" s="1365"/>
      <c r="AY13" s="1365"/>
      <c r="AZ13" s="1365"/>
      <c r="BA13" s="1365"/>
      <c r="BB13" s="1365"/>
      <c r="BC13" s="1365"/>
      <c r="BD13" s="1365">
        <v>0.18287266841457206</v>
      </c>
      <c r="BE13" s="1365">
        <v>1.4005414631426932E-2</v>
      </c>
      <c r="BF13" s="1365">
        <v>6.653943749669898E-3</v>
      </c>
      <c r="BG13" s="1365">
        <v>9.0422550616303499E-2</v>
      </c>
      <c r="BH13" s="1365">
        <v>6.0046650392485662E-2</v>
      </c>
      <c r="BI13" s="1365">
        <v>1.1744109024686061E-2</v>
      </c>
      <c r="BJ13" s="1365"/>
      <c r="BK13" s="1365"/>
      <c r="BL13" s="1365"/>
      <c r="BM13" s="1365"/>
      <c r="BN13" s="1365"/>
      <c r="BO13" s="1365"/>
    </row>
    <row r="14" spans="1:67" x14ac:dyDescent="0.2">
      <c r="A14" s="1365">
        <v>1925</v>
      </c>
      <c r="B14" s="1365">
        <v>1</v>
      </c>
      <c r="C14" s="1365">
        <v>0.28391916278102802</v>
      </c>
      <c r="D14" s="1365">
        <v>0.21494377630197944</v>
      </c>
      <c r="E14" s="1365">
        <v>0.21852085956573475</v>
      </c>
      <c r="F14" s="1365">
        <v>0.24793268283978157</v>
      </c>
      <c r="G14" s="1365">
        <v>3.4683518511476358E-2</v>
      </c>
      <c r="H14" s="1365"/>
      <c r="I14" s="1365"/>
      <c r="J14" s="1365"/>
      <c r="K14" s="1365"/>
      <c r="L14" s="1365"/>
      <c r="M14" s="1365"/>
      <c r="N14" s="1365">
        <v>0.82680495916245955</v>
      </c>
      <c r="O14" s="1365">
        <v>0.2621982643996103</v>
      </c>
      <c r="P14" s="1365">
        <v>0.21197849663511475</v>
      </c>
      <c r="Q14" s="1365">
        <v>0.12986086982605735</v>
      </c>
      <c r="R14" s="1365">
        <v>0.20055967564680602</v>
      </c>
      <c r="S14" s="1365">
        <v>2.2207652654871214E-2</v>
      </c>
      <c r="T14" s="1365">
        <v>0.68814448327748967</v>
      </c>
      <c r="U14" s="1365">
        <v>0.24084419833676785</v>
      </c>
      <c r="V14" s="1365">
        <v>0.18615620102273819</v>
      </c>
      <c r="W14" s="1365">
        <v>0.10064605065018539</v>
      </c>
      <c r="X14" s="1365">
        <v>0.14101149889540499</v>
      </c>
      <c r="Y14" s="1365">
        <v>1.9486534372393203E-2</v>
      </c>
      <c r="Z14" s="1365">
        <v>0.41883428656113308</v>
      </c>
      <c r="AA14" s="1365">
        <v>0.19492117285198043</v>
      </c>
      <c r="AB14" s="1365">
        <v>0.11503368919709556</v>
      </c>
      <c r="AC14" s="1365">
        <v>4.8869439943939677E-2</v>
      </c>
      <c r="AD14" s="1365">
        <v>5.1888269033796126E-2</v>
      </c>
      <c r="AE14" s="1365">
        <v>8.1217155343213162E-3</v>
      </c>
      <c r="AF14" s="1365">
        <v>0.33414305763550034</v>
      </c>
      <c r="AG14" s="1365">
        <v>0.16485802747688891</v>
      </c>
      <c r="AH14" s="1365">
        <v>9.058512832014437E-2</v>
      </c>
      <c r="AI14" s="1365">
        <v>3.5809646887774695E-2</v>
      </c>
      <c r="AJ14" s="1365">
        <v>3.8044790493059484E-2</v>
      </c>
      <c r="AK14" s="1365">
        <v>4.8454644576328186E-3</v>
      </c>
      <c r="AL14" s="1365">
        <v>0.18061343328827587</v>
      </c>
      <c r="AM14" s="1365">
        <v>9.9483414516928256E-2</v>
      </c>
      <c r="AN14" s="1365">
        <v>4.3980130235239168E-2</v>
      </c>
      <c r="AO14" s="1365">
        <v>1.5220836885245344E-2</v>
      </c>
      <c r="AP14" s="1365">
        <v>2.0397351414161921E-2</v>
      </c>
      <c r="AQ14" s="1365">
        <v>1.5317002367011498E-3</v>
      </c>
      <c r="AR14" s="1365">
        <v>6.3578453193200962E-2</v>
      </c>
      <c r="AS14" s="1365">
        <v>3.8388691651208222E-2</v>
      </c>
      <c r="AT14" s="1365">
        <v>1.3349753092081879E-2</v>
      </c>
      <c r="AU14" s="1365">
        <v>3.4961545798354358E-3</v>
      </c>
      <c r="AV14" s="1365">
        <v>8.0540007194732852E-3</v>
      </c>
      <c r="AW14" s="1365">
        <v>2.8985315060213029E-4</v>
      </c>
      <c r="AX14" s="1365"/>
      <c r="AY14" s="1365"/>
      <c r="AZ14" s="1365"/>
      <c r="BA14" s="1365"/>
      <c r="BB14" s="1365"/>
      <c r="BC14" s="1365"/>
      <c r="BD14" s="1365">
        <v>0.17319504083754045</v>
      </c>
      <c r="BE14" s="1365">
        <v>2.1720898381417719E-2</v>
      </c>
      <c r="BF14" s="1365">
        <v>2.9652796668647036E-3</v>
      </c>
      <c r="BG14" s="1365">
        <v>8.8659989739677397E-2</v>
      </c>
      <c r="BH14" s="1365">
        <v>4.7373007192975547E-2</v>
      </c>
      <c r="BI14" s="1365">
        <v>1.2475865856605144E-2</v>
      </c>
      <c r="BJ14" s="1365"/>
      <c r="BK14" s="1365"/>
      <c r="BL14" s="1365"/>
      <c r="BM14" s="1365"/>
      <c r="BN14" s="1365"/>
      <c r="BO14" s="1365"/>
    </row>
    <row r="15" spans="1:67" x14ac:dyDescent="0.2">
      <c r="A15" s="1365">
        <v>1926</v>
      </c>
      <c r="B15" s="1365">
        <v>1</v>
      </c>
      <c r="C15" s="1365">
        <v>0.30941373448912235</v>
      </c>
      <c r="D15" s="1365">
        <v>0.21030915334967976</v>
      </c>
      <c r="E15" s="1365">
        <v>0.20637108590055117</v>
      </c>
      <c r="F15" s="1365">
        <v>0.23718472969973101</v>
      </c>
      <c r="G15" s="1365">
        <v>3.6721296560915606E-2</v>
      </c>
      <c r="H15" s="1365"/>
      <c r="I15" s="1365"/>
      <c r="J15" s="1365"/>
      <c r="K15" s="1365"/>
      <c r="L15" s="1365"/>
      <c r="M15" s="1365"/>
      <c r="N15" s="1365">
        <v>0.83646267350449</v>
      </c>
      <c r="O15" s="1365">
        <v>0.28871143985443487</v>
      </c>
      <c r="P15" s="1365">
        <v>0.21076322499482397</v>
      </c>
      <c r="Q15" s="1365">
        <v>0.12390904193721022</v>
      </c>
      <c r="R15" s="1365">
        <v>0.1896103588239571</v>
      </c>
      <c r="S15" s="1365">
        <v>2.3468607894063839E-2</v>
      </c>
      <c r="T15" s="1365">
        <v>0.70193314905954862</v>
      </c>
      <c r="U15" s="1365">
        <v>0.26498585754697329</v>
      </c>
      <c r="V15" s="1365">
        <v>0.18583087735712428</v>
      </c>
      <c r="W15" s="1365">
        <v>9.6112392678182709E-2</v>
      </c>
      <c r="X15" s="1365">
        <v>0.13432567414979968</v>
      </c>
      <c r="Y15" s="1365">
        <v>2.0678347327468618E-2</v>
      </c>
      <c r="Z15" s="1365">
        <v>0.43494443637552432</v>
      </c>
      <c r="AA15" s="1365">
        <v>0.21454276925272109</v>
      </c>
      <c r="AB15" s="1365">
        <v>0.11648057229650581</v>
      </c>
      <c r="AC15" s="1365">
        <v>4.699258029364959E-2</v>
      </c>
      <c r="AD15" s="1365">
        <v>4.8279507161994001E-2</v>
      </c>
      <c r="AE15" s="1365">
        <v>8.6490073706538152E-3</v>
      </c>
      <c r="AF15" s="1365">
        <v>0.34773431543821454</v>
      </c>
      <c r="AG15" s="1365">
        <v>0.182122343717805</v>
      </c>
      <c r="AH15" s="1365">
        <v>9.1491177646600683E-2</v>
      </c>
      <c r="AI15" s="1365">
        <v>3.4584753601107396E-2</v>
      </c>
      <c r="AJ15" s="1365">
        <v>3.4351984430175966E-2</v>
      </c>
      <c r="AK15" s="1365">
        <v>5.184056042525466E-3</v>
      </c>
      <c r="AL15" s="1365">
        <v>0.19384012057635269</v>
      </c>
      <c r="AM15" s="1365">
        <v>0.11489907573633794</v>
      </c>
      <c r="AN15" s="1365">
        <v>4.4981850988989651E-2</v>
      </c>
      <c r="AO15" s="1365">
        <v>1.4760341259292393E-2</v>
      </c>
      <c r="AP15" s="1365">
        <v>1.7555777203389061E-2</v>
      </c>
      <c r="AQ15" s="1365">
        <v>1.6430753883436503E-3</v>
      </c>
      <c r="AR15" s="1365">
        <v>7.0742487281348992E-2</v>
      </c>
      <c r="AS15" s="1365">
        <v>4.742102353816912E-2</v>
      </c>
      <c r="AT15" s="1365">
        <v>1.3213442259046053E-2</v>
      </c>
      <c r="AU15" s="1365">
        <v>3.3313865196017678E-3</v>
      </c>
      <c r="AV15" s="1365">
        <v>6.4298391768322621E-3</v>
      </c>
      <c r="AW15" s="1365">
        <v>3.4679578769978496E-4</v>
      </c>
      <c r="AX15" s="1365"/>
      <c r="AY15" s="1365"/>
      <c r="AZ15" s="1365"/>
      <c r="BA15" s="1365"/>
      <c r="BB15" s="1365"/>
      <c r="BC15" s="1365"/>
      <c r="BD15" s="1365">
        <v>0.16353732649551</v>
      </c>
      <c r="BE15" s="1365">
        <v>2.0702294634687479E-2</v>
      </c>
      <c r="BF15" s="1365">
        <v>-4.5407164514420228E-4</v>
      </c>
      <c r="BG15" s="1365">
        <v>8.2462043963340975E-2</v>
      </c>
      <c r="BH15" s="1365">
        <v>4.7574370875773903E-2</v>
      </c>
      <c r="BI15" s="1365">
        <v>1.3252688666851767E-2</v>
      </c>
      <c r="BJ15" s="1365"/>
      <c r="BK15" s="1365"/>
      <c r="BL15" s="1365"/>
      <c r="BM15" s="1365"/>
      <c r="BN15" s="1365"/>
      <c r="BO15" s="1365"/>
    </row>
    <row r="16" spans="1:67" x14ac:dyDescent="0.2">
      <c r="A16" s="1365">
        <v>1927</v>
      </c>
      <c r="B16" s="1365">
        <v>1</v>
      </c>
      <c r="C16" s="1365">
        <v>0.34629392686458277</v>
      </c>
      <c r="D16" s="1365">
        <v>0.20436453445103747</v>
      </c>
      <c r="E16" s="1365">
        <v>0.18410699943094211</v>
      </c>
      <c r="F16" s="1365">
        <v>0.22725811893466813</v>
      </c>
      <c r="G16" s="1365">
        <v>3.7976420318769549E-2</v>
      </c>
      <c r="H16" s="1365"/>
      <c r="I16" s="1365"/>
      <c r="J16" s="1365"/>
      <c r="K16" s="1365"/>
      <c r="L16" s="1365"/>
      <c r="M16" s="1365"/>
      <c r="N16" s="1365">
        <v>0.84713502287517217</v>
      </c>
      <c r="O16" s="1365">
        <v>0.32186063565013689</v>
      </c>
      <c r="P16" s="1365">
        <v>0.20748383287373118</v>
      </c>
      <c r="Q16" s="1365">
        <v>0.11232993801992718</v>
      </c>
      <c r="R16" s="1365">
        <v>0.1806023129487859</v>
      </c>
      <c r="S16" s="1365">
        <v>2.4858303382591113E-2</v>
      </c>
      <c r="T16" s="1365">
        <v>0.71812641817009304</v>
      </c>
      <c r="U16" s="1365">
        <v>0.29578846382158236</v>
      </c>
      <c r="V16" s="1365">
        <v>0.18493716501876278</v>
      </c>
      <c r="W16" s="1365">
        <v>8.792811689578689E-2</v>
      </c>
      <c r="X16" s="1365">
        <v>0.1277318379336809</v>
      </c>
      <c r="Y16" s="1365">
        <v>2.174083450027996E-2</v>
      </c>
      <c r="Z16" s="1365">
        <v>0.45860596138429305</v>
      </c>
      <c r="AA16" s="1365">
        <v>0.23988104376480085</v>
      </c>
      <c r="AB16" s="1365">
        <v>0.11671300837299296</v>
      </c>
      <c r="AC16" s="1365">
        <v>4.4788289457327504E-2</v>
      </c>
      <c r="AD16" s="1365">
        <v>4.8128025795378532E-2</v>
      </c>
      <c r="AE16" s="1365">
        <v>9.0955939937931666E-3</v>
      </c>
      <c r="AF16" s="1365">
        <v>0.37013874555346254</v>
      </c>
      <c r="AG16" s="1365">
        <v>0.20491144440248124</v>
      </c>
      <c r="AH16" s="1365">
        <v>9.1728203127432822E-2</v>
      </c>
      <c r="AI16" s="1365">
        <v>3.3097091977400551E-2</v>
      </c>
      <c r="AJ16" s="1365">
        <v>3.4948445553755245E-2</v>
      </c>
      <c r="AK16" s="1365">
        <v>5.4535604923926792E-3</v>
      </c>
      <c r="AL16" s="1365">
        <v>0.21047330732182687</v>
      </c>
      <c r="AM16" s="1365">
        <v>0.13075801314694158</v>
      </c>
      <c r="AN16" s="1365">
        <v>4.4811645893747906E-2</v>
      </c>
      <c r="AO16" s="1365">
        <v>1.4236705471995958E-2</v>
      </c>
      <c r="AP16" s="1365">
        <v>1.8935786112785385E-2</v>
      </c>
      <c r="AQ16" s="1365">
        <v>1.7311566963560566E-3</v>
      </c>
      <c r="AR16" s="1365">
        <v>7.8455214487794855E-2</v>
      </c>
      <c r="AS16" s="1365">
        <v>5.3331160981377489E-2</v>
      </c>
      <c r="AT16" s="1365">
        <v>1.3686993268173056E-2</v>
      </c>
      <c r="AU16" s="1365">
        <v>3.1602248109097331E-3</v>
      </c>
      <c r="AV16" s="1365">
        <v>7.9263074482941141E-3</v>
      </c>
      <c r="AW16" s="1365">
        <v>3.5052797904045781E-4</v>
      </c>
      <c r="AX16" s="1365"/>
      <c r="AY16" s="1365"/>
      <c r="AZ16" s="1365"/>
      <c r="BA16" s="1365"/>
      <c r="BB16" s="1365"/>
      <c r="BC16" s="1365"/>
      <c r="BD16" s="1365">
        <v>0.15286497712482783</v>
      </c>
      <c r="BE16" s="1365">
        <v>2.4433291214445874E-2</v>
      </c>
      <c r="BF16" s="1365">
        <v>-3.1192984226936851E-3</v>
      </c>
      <c r="BG16" s="1365">
        <v>7.177706141101492E-2</v>
      </c>
      <c r="BH16" s="1365">
        <v>4.6655805985882232E-2</v>
      </c>
      <c r="BI16" s="1365">
        <v>1.3118116936178436E-2</v>
      </c>
      <c r="BJ16" s="1365"/>
      <c r="BK16" s="1365"/>
      <c r="BL16" s="1365"/>
      <c r="BM16" s="1365"/>
      <c r="BN16" s="1365"/>
      <c r="BO16" s="1365"/>
    </row>
    <row r="17" spans="1:67" x14ac:dyDescent="0.2">
      <c r="A17" s="1365">
        <v>1928</v>
      </c>
      <c r="B17" s="1365">
        <v>1</v>
      </c>
      <c r="C17" s="1365">
        <v>0.39606254240585381</v>
      </c>
      <c r="D17" s="1365">
        <v>0.18755934592242934</v>
      </c>
      <c r="E17" s="1365">
        <v>0.1675854978972027</v>
      </c>
      <c r="F17" s="1365">
        <v>0.21263609581541398</v>
      </c>
      <c r="G17" s="1365">
        <v>3.6156517959100125E-2</v>
      </c>
      <c r="H17" s="1365"/>
      <c r="I17" s="1365"/>
      <c r="J17" s="1365"/>
      <c r="K17" s="1365"/>
      <c r="L17" s="1365"/>
      <c r="M17" s="1365"/>
      <c r="N17" s="1365">
        <v>0.84908701597306924</v>
      </c>
      <c r="O17" s="1365">
        <v>0.3635780793870847</v>
      </c>
      <c r="P17" s="1365">
        <v>0.19160552317746932</v>
      </c>
      <c r="Q17" s="1365">
        <v>0.10306093349559359</v>
      </c>
      <c r="R17" s="1365">
        <v>0.16597229364786112</v>
      </c>
      <c r="S17" s="1365">
        <v>2.4870186265060441E-2</v>
      </c>
      <c r="T17" s="1365">
        <v>0.72749319798977807</v>
      </c>
      <c r="U17" s="1365">
        <v>0.33558593258238573</v>
      </c>
      <c r="V17" s="1365">
        <v>0.17127268674108626</v>
      </c>
      <c r="W17" s="1365">
        <v>8.1534583204783476E-2</v>
      </c>
      <c r="X17" s="1365">
        <v>0.1177285775867787</v>
      </c>
      <c r="Y17" s="1365">
        <v>2.1371417874743802E-2</v>
      </c>
      <c r="Z17" s="1365">
        <v>0.48549031152046618</v>
      </c>
      <c r="AA17" s="1365">
        <v>0.27311941436016846</v>
      </c>
      <c r="AB17" s="1365">
        <v>0.11075611999539833</v>
      </c>
      <c r="AC17" s="1365">
        <v>4.2873544539835294E-2</v>
      </c>
      <c r="AD17" s="1365">
        <v>4.9894447841706754E-2</v>
      </c>
      <c r="AE17" s="1365">
        <v>8.8467847833572956E-3</v>
      </c>
      <c r="AF17" s="1365">
        <v>0.39862506653874596</v>
      </c>
      <c r="AG17" s="1365">
        <v>0.23589507697710763</v>
      </c>
      <c r="AH17" s="1365">
        <v>8.8182213885861296E-2</v>
      </c>
      <c r="AI17" s="1365">
        <v>3.1771557156656687E-2</v>
      </c>
      <c r="AJ17" s="1365">
        <v>3.7460077384541816E-2</v>
      </c>
      <c r="AK17" s="1365">
        <v>5.3161411345785227E-3</v>
      </c>
      <c r="AL17" s="1365">
        <v>0.23719023031275982</v>
      </c>
      <c r="AM17" s="1365">
        <v>0.15405973946499513</v>
      </c>
      <c r="AN17" s="1365">
        <v>4.4653806628992154E-2</v>
      </c>
      <c r="AO17" s="1365">
        <v>1.3466546065365093E-2</v>
      </c>
      <c r="AP17" s="1365">
        <v>2.3304826597532323E-2</v>
      </c>
      <c r="AQ17" s="1365">
        <v>1.7053115558751065E-3</v>
      </c>
      <c r="AR17" s="1365">
        <v>9.31043159516243E-2</v>
      </c>
      <c r="AS17" s="1365">
        <v>6.2640000032397794E-2</v>
      </c>
      <c r="AT17" s="1365">
        <v>1.5358496087447363E-2</v>
      </c>
      <c r="AU17" s="1365">
        <v>2.7996756376500605E-3</v>
      </c>
      <c r="AV17" s="1365">
        <v>1.1950046485915551E-2</v>
      </c>
      <c r="AW17" s="1365">
        <v>3.5609770821352612E-4</v>
      </c>
      <c r="AX17" s="1365"/>
      <c r="AY17" s="1365"/>
      <c r="AZ17" s="1365"/>
      <c r="BA17" s="1365"/>
      <c r="BB17" s="1365"/>
      <c r="BC17" s="1365"/>
      <c r="BD17" s="1365">
        <v>0.15091298402693076</v>
      </c>
      <c r="BE17" s="1365">
        <v>3.2484463018769116E-2</v>
      </c>
      <c r="BF17" s="1365">
        <v>-4.0461772550399525E-3</v>
      </c>
      <c r="BG17" s="1365">
        <v>6.4524564401609127E-2</v>
      </c>
      <c r="BH17" s="1365">
        <v>4.6663802167552865E-2</v>
      </c>
      <c r="BI17" s="1365">
        <v>1.1286331694039684E-2</v>
      </c>
      <c r="BJ17" s="1365"/>
      <c r="BK17" s="1365"/>
      <c r="BL17" s="1365"/>
      <c r="BM17" s="1365"/>
      <c r="BN17" s="1365"/>
      <c r="BO17" s="1365"/>
    </row>
    <row r="18" spans="1:67" x14ac:dyDescent="0.2">
      <c r="A18" s="1365">
        <v>1929</v>
      </c>
      <c r="B18" s="1365">
        <v>1</v>
      </c>
      <c r="C18" s="1365">
        <v>0.41182525920783175</v>
      </c>
      <c r="D18" s="1365">
        <v>0.18262555721638196</v>
      </c>
      <c r="E18" s="1365">
        <v>0.16733791694707648</v>
      </c>
      <c r="F18" s="1365">
        <v>0.20105146589294873</v>
      </c>
      <c r="G18" s="1365">
        <v>3.7159800735760973E-2</v>
      </c>
      <c r="H18" s="1365"/>
      <c r="I18" s="1365"/>
      <c r="J18" s="1365"/>
      <c r="K18" s="1365"/>
      <c r="L18" s="1365"/>
      <c r="M18" s="1365"/>
      <c r="N18" s="1365">
        <v>0.84855825647303407</v>
      </c>
      <c r="O18" s="1365">
        <v>0.37900936246260747</v>
      </c>
      <c r="P18" s="1365">
        <v>0.18913510693071001</v>
      </c>
      <c r="Q18" s="1365">
        <v>0.10341524260859376</v>
      </c>
      <c r="R18" s="1365">
        <v>0.1526798287536654</v>
      </c>
      <c r="S18" s="1365">
        <v>2.4318715717457487E-2</v>
      </c>
      <c r="T18" s="1365">
        <v>0.72809033323886363</v>
      </c>
      <c r="U18" s="1365">
        <v>0.3495050747880481</v>
      </c>
      <c r="V18" s="1365">
        <v>0.16934365695412412</v>
      </c>
      <c r="W18" s="1365">
        <v>8.1529037260761952E-2</v>
      </c>
      <c r="X18" s="1365">
        <v>0.10642315493798754</v>
      </c>
      <c r="Y18" s="1365">
        <v>2.1289409297941733E-2</v>
      </c>
      <c r="Z18" s="1365">
        <v>0.48669207835781259</v>
      </c>
      <c r="AA18" s="1365">
        <v>0.28298063448029442</v>
      </c>
      <c r="AB18" s="1365">
        <v>0.10974453460333979</v>
      </c>
      <c r="AC18" s="1365">
        <v>4.2724545185887419E-2</v>
      </c>
      <c r="AD18" s="1365">
        <v>4.2578595467795091E-2</v>
      </c>
      <c r="AE18" s="1365">
        <v>8.6637686204959052E-3</v>
      </c>
      <c r="AF18" s="1365">
        <v>0.40086821826198021</v>
      </c>
      <c r="AG18" s="1365">
        <v>0.24452134229070066</v>
      </c>
      <c r="AH18" s="1365">
        <v>8.7881015484698247E-2</v>
      </c>
      <c r="AI18" s="1365">
        <v>3.2034595422004701E-2</v>
      </c>
      <c r="AJ18" s="1365">
        <v>3.1299316887460633E-2</v>
      </c>
      <c r="AK18" s="1365">
        <v>5.1319481771159841E-3</v>
      </c>
      <c r="AL18" s="1365">
        <v>0.24606565450553461</v>
      </c>
      <c r="AM18" s="1365">
        <v>0.16594499565783949</v>
      </c>
      <c r="AN18" s="1365">
        <v>4.589190910937585E-2</v>
      </c>
      <c r="AO18" s="1365">
        <v>1.3931254030256694E-2</v>
      </c>
      <c r="AP18" s="1365">
        <v>1.8712560488028676E-2</v>
      </c>
      <c r="AQ18" s="1365">
        <v>1.5849352200339145E-3</v>
      </c>
      <c r="AR18" s="1365">
        <v>0.10357651318029835</v>
      </c>
      <c r="AS18" s="1365">
        <v>7.4200719524775832E-2</v>
      </c>
      <c r="AT18" s="1365">
        <v>1.6549729615628454E-2</v>
      </c>
      <c r="AU18" s="1365">
        <v>3.034677067929962E-3</v>
      </c>
      <c r="AV18" s="1365">
        <v>9.4682489665506523E-3</v>
      </c>
      <c r="AW18" s="1365">
        <v>3.2313800541345717E-4</v>
      </c>
      <c r="AX18" s="1365"/>
      <c r="AY18" s="1365"/>
      <c r="AZ18" s="1365"/>
      <c r="BA18" s="1365"/>
      <c r="BB18" s="1365"/>
      <c r="BC18" s="1365"/>
      <c r="BD18" s="1365">
        <v>0.15144174352696593</v>
      </c>
      <c r="BE18" s="1365">
        <v>3.2815896745224282E-2</v>
      </c>
      <c r="BF18" s="1365">
        <v>-6.5095497143280445E-3</v>
      </c>
      <c r="BG18" s="1365">
        <v>6.3922674338482727E-2</v>
      </c>
      <c r="BH18" s="1365">
        <v>4.837163713928333E-2</v>
      </c>
      <c r="BI18" s="1365">
        <v>1.2841085018303486E-2</v>
      </c>
      <c r="BJ18" s="1365"/>
      <c r="BK18" s="1365"/>
      <c r="BL18" s="1365"/>
      <c r="BM18" s="1365"/>
      <c r="BN18" s="1365"/>
      <c r="BO18" s="1365"/>
    </row>
    <row r="19" spans="1:67" x14ac:dyDescent="0.2">
      <c r="A19" s="1365">
        <v>1930</v>
      </c>
      <c r="B19" s="1365">
        <v>1</v>
      </c>
      <c r="C19" s="1365">
        <v>0.3771340437513373</v>
      </c>
      <c r="D19" s="1365">
        <v>0.20114418837922862</v>
      </c>
      <c r="E19" s="1365">
        <v>0.17795724559518916</v>
      </c>
      <c r="F19" s="1365">
        <v>0.19935773699677856</v>
      </c>
      <c r="G19" s="1365">
        <v>4.4406785277466346E-2</v>
      </c>
      <c r="H19" s="1365"/>
      <c r="I19" s="1365"/>
      <c r="J19" s="1365"/>
      <c r="K19" s="1365"/>
      <c r="L19" s="1365"/>
      <c r="M19" s="1365"/>
      <c r="N19" s="1365">
        <v>0.85319971040268405</v>
      </c>
      <c r="O19" s="1365">
        <v>0.35827734156377039</v>
      </c>
      <c r="P19" s="1365">
        <v>0.20925744166891161</v>
      </c>
      <c r="Q19" s="1365">
        <v>0.11063002376403668</v>
      </c>
      <c r="R19" s="1365">
        <v>0.14526925808755092</v>
      </c>
      <c r="S19" s="1365">
        <v>2.9765645318414566E-2</v>
      </c>
      <c r="T19" s="1365">
        <v>0.71747323639505223</v>
      </c>
      <c r="U19" s="1365">
        <v>0.33065999889487463</v>
      </c>
      <c r="V19" s="1365">
        <v>0.18167239007085204</v>
      </c>
      <c r="W19" s="1365">
        <v>8.6451123706037108E-2</v>
      </c>
      <c r="X19" s="1365">
        <v>9.3213027533002049E-2</v>
      </c>
      <c r="Y19" s="1365">
        <v>2.547669619028645E-2</v>
      </c>
      <c r="Z19" s="1365">
        <v>0.44165502938541085</v>
      </c>
      <c r="AA19" s="1365">
        <v>0.24849715014256799</v>
      </c>
      <c r="AB19" s="1365">
        <v>0.10729996346674635</v>
      </c>
      <c r="AC19" s="1365">
        <v>4.3515775563035049E-2</v>
      </c>
      <c r="AD19" s="1365">
        <v>3.2074936141813226E-2</v>
      </c>
      <c r="AE19" s="1365">
        <v>1.0267204071248238E-2</v>
      </c>
      <c r="AF19" s="1365">
        <v>0.35143866188110462</v>
      </c>
      <c r="AG19" s="1365">
        <v>0.20666314759016785</v>
      </c>
      <c r="AH19" s="1365">
        <v>8.396797600579288E-2</v>
      </c>
      <c r="AI19" s="1365">
        <v>3.246062853291673E-2</v>
      </c>
      <c r="AJ19" s="1365">
        <v>2.2334296220754772E-2</v>
      </c>
      <c r="AK19" s="1365">
        <v>6.0126135314723843E-3</v>
      </c>
      <c r="AL19" s="1365">
        <v>0.19716012522428661</v>
      </c>
      <c r="AM19" s="1365">
        <v>0.12882946176257631</v>
      </c>
      <c r="AN19" s="1365">
        <v>4.1016671208407553E-2</v>
      </c>
      <c r="AO19" s="1365">
        <v>1.4327391644434665E-2</v>
      </c>
      <c r="AP19" s="1365">
        <v>1.1131235954061378E-2</v>
      </c>
      <c r="AQ19" s="1365">
        <v>1.8553646548066765E-3</v>
      </c>
      <c r="AR19" s="1365">
        <v>7.4290590473178E-2</v>
      </c>
      <c r="AS19" s="1365">
        <v>5.5262683355537551E-2</v>
      </c>
      <c r="AT19" s="1365">
        <v>1.1938883027926355E-2</v>
      </c>
      <c r="AU19" s="1365">
        <v>2.9662376456683908E-3</v>
      </c>
      <c r="AV19" s="1365">
        <v>3.715073808491808E-3</v>
      </c>
      <c r="AW19" s="1365">
        <v>4.0771263555389262E-4</v>
      </c>
      <c r="AX19" s="1365"/>
      <c r="AY19" s="1365"/>
      <c r="AZ19" s="1365"/>
      <c r="BA19" s="1365"/>
      <c r="BB19" s="1365"/>
      <c r="BC19" s="1365"/>
      <c r="BD19" s="1365">
        <v>0.14680028959731595</v>
      </c>
      <c r="BE19" s="1365">
        <v>1.8856702187566909E-2</v>
      </c>
      <c r="BF19" s="1365">
        <v>-8.1132532896829798E-3</v>
      </c>
      <c r="BG19" s="1365">
        <v>6.7327221831152487E-2</v>
      </c>
      <c r="BH19" s="1365">
        <v>5.4088478909227633E-2</v>
      </c>
      <c r="BI19" s="1365">
        <v>1.464113995905178E-2</v>
      </c>
      <c r="BJ19" s="1365"/>
      <c r="BK19" s="1365"/>
      <c r="BL19" s="1365"/>
      <c r="BM19" s="1365"/>
      <c r="BN19" s="1365"/>
      <c r="BO19" s="1365"/>
    </row>
    <row r="20" spans="1:67" x14ac:dyDescent="0.2">
      <c r="A20" s="1365">
        <v>1931</v>
      </c>
      <c r="B20" s="1365">
        <v>1</v>
      </c>
      <c r="C20" s="1365">
        <v>0.3034034584526446</v>
      </c>
      <c r="D20" s="1365">
        <v>0.24571246543019865</v>
      </c>
      <c r="E20" s="1365">
        <v>0.1883891065192804</v>
      </c>
      <c r="F20" s="1365">
        <v>0.2027983490175061</v>
      </c>
      <c r="G20" s="1365">
        <v>5.969662058037023E-2</v>
      </c>
      <c r="H20" s="1365"/>
      <c r="I20" s="1365"/>
      <c r="J20" s="1365"/>
      <c r="K20" s="1365"/>
      <c r="L20" s="1365"/>
      <c r="M20" s="1365"/>
      <c r="N20" s="1365">
        <v>0.85107249719693334</v>
      </c>
      <c r="O20" s="1365">
        <v>0.28823328553001237</v>
      </c>
      <c r="P20" s="1365">
        <v>0.25309574006664781</v>
      </c>
      <c r="Q20" s="1365">
        <v>0.11849612273143922</v>
      </c>
      <c r="R20" s="1365">
        <v>0.14938833070141422</v>
      </c>
      <c r="S20" s="1365">
        <v>4.1859018167419625E-2</v>
      </c>
      <c r="T20" s="1365">
        <v>0.70441785268791968</v>
      </c>
      <c r="U20" s="1365">
        <v>0.26657552491990449</v>
      </c>
      <c r="V20" s="1365">
        <v>0.21788182078158028</v>
      </c>
      <c r="W20" s="1365">
        <v>9.1301997852209951E-2</v>
      </c>
      <c r="X20" s="1365">
        <v>9.3781890917316424E-2</v>
      </c>
      <c r="Y20" s="1365">
        <v>3.4876618216908482E-2</v>
      </c>
      <c r="Z20" s="1365">
        <v>0.39595318491998588</v>
      </c>
      <c r="AA20" s="1365">
        <v>0.1859039836522843</v>
      </c>
      <c r="AB20" s="1365">
        <v>0.12130584794988672</v>
      </c>
      <c r="AC20" s="1365">
        <v>4.3652247795714277E-2</v>
      </c>
      <c r="AD20" s="1365">
        <v>3.0946982017750545E-2</v>
      </c>
      <c r="AE20" s="1365">
        <v>1.4144123504349996E-2</v>
      </c>
      <c r="AF20" s="1365">
        <v>0.30743709708273653</v>
      </c>
      <c r="AG20" s="1365">
        <v>0.15097114192154729</v>
      </c>
      <c r="AH20" s="1365">
        <v>9.3947014218194583E-2</v>
      </c>
      <c r="AI20" s="1365">
        <v>3.2542070829975026E-2</v>
      </c>
      <c r="AJ20" s="1365">
        <v>2.1777274829137869E-2</v>
      </c>
      <c r="AK20" s="1365">
        <v>8.1995952838817814E-3</v>
      </c>
      <c r="AL20" s="1365">
        <v>0.16338263437290731</v>
      </c>
      <c r="AM20" s="1365">
        <v>9.0574965953073891E-2</v>
      </c>
      <c r="AN20" s="1365">
        <v>4.4928678920462796E-2</v>
      </c>
      <c r="AO20" s="1365">
        <v>1.4541281850378734E-2</v>
      </c>
      <c r="AP20" s="1365">
        <v>1.0851048277100884E-2</v>
      </c>
      <c r="AQ20" s="1365">
        <v>2.4866593718910132E-3</v>
      </c>
      <c r="AR20" s="1365">
        <v>5.7670653311142676E-2</v>
      </c>
      <c r="AS20" s="1365">
        <v>3.7840638145750199E-2</v>
      </c>
      <c r="AT20" s="1365">
        <v>1.2720459539748917E-2</v>
      </c>
      <c r="AU20" s="1365">
        <v>2.9784575548911728E-3</v>
      </c>
      <c r="AV20" s="1365">
        <v>3.6305870124579234E-3</v>
      </c>
      <c r="AW20" s="1365">
        <v>5.0051105829446131E-4</v>
      </c>
      <c r="AX20" s="1365"/>
      <c r="AY20" s="1365"/>
      <c r="AZ20" s="1365"/>
      <c r="BA20" s="1365"/>
      <c r="BB20" s="1365"/>
      <c r="BC20" s="1365"/>
      <c r="BD20" s="1365">
        <v>0.14892750280306666</v>
      </c>
      <c r="BE20" s="1365">
        <v>1.517017292263223E-2</v>
      </c>
      <c r="BF20" s="1365">
        <v>-7.3832746364491803E-3</v>
      </c>
      <c r="BG20" s="1365">
        <v>6.9892983787841173E-2</v>
      </c>
      <c r="BH20" s="1365">
        <v>5.3410018316091878E-2</v>
      </c>
      <c r="BI20" s="1365">
        <v>1.7837602412950605E-2</v>
      </c>
      <c r="BJ20" s="1365"/>
      <c r="BK20" s="1365"/>
      <c r="BL20" s="1365"/>
      <c r="BM20" s="1365"/>
      <c r="BN20" s="1365"/>
      <c r="BO20" s="1365"/>
    </row>
    <row r="21" spans="1:67" x14ac:dyDescent="0.2">
      <c r="A21" s="1365">
        <v>1932</v>
      </c>
      <c r="B21" s="1365">
        <v>1</v>
      </c>
      <c r="C21" s="1365">
        <v>0.23428600023778187</v>
      </c>
      <c r="D21" s="1365">
        <v>0.29793413103785854</v>
      </c>
      <c r="E21" s="1365">
        <v>0.18979168857149248</v>
      </c>
      <c r="F21" s="1365">
        <v>0.19935337962732882</v>
      </c>
      <c r="G21" s="1365">
        <v>7.8634800525538076E-2</v>
      </c>
      <c r="H21" s="1365"/>
      <c r="I21" s="1365"/>
      <c r="J21" s="1365"/>
      <c r="K21" s="1365"/>
      <c r="L21" s="1365"/>
      <c r="M21" s="1365"/>
      <c r="N21" s="1365">
        <v>0.8559444915812453</v>
      </c>
      <c r="O21" s="1365">
        <v>0.22257170022589276</v>
      </c>
      <c r="P21" s="1365">
        <v>0.30271611634239282</v>
      </c>
      <c r="Q21" s="1365">
        <v>0.12132804478909331</v>
      </c>
      <c r="R21" s="1365">
        <v>0.14922236123838004</v>
      </c>
      <c r="S21" s="1365">
        <v>6.0106268985486287E-2</v>
      </c>
      <c r="T21" s="1365">
        <v>0.72137808318908825</v>
      </c>
      <c r="U21" s="1365">
        <v>0.20955008912870665</v>
      </c>
      <c r="V21" s="1365">
        <v>0.27035822979275337</v>
      </c>
      <c r="W21" s="1365">
        <v>9.589748317257385E-2</v>
      </c>
      <c r="X21" s="1365">
        <v>9.6718720221111831E-2</v>
      </c>
      <c r="Y21" s="1365">
        <v>4.8853560873942561E-2</v>
      </c>
      <c r="Z21" s="1365">
        <v>0.39366659739784571</v>
      </c>
      <c r="AA21" s="1365">
        <v>0.14682511719341784</v>
      </c>
      <c r="AB21" s="1365">
        <v>0.14771664472896681</v>
      </c>
      <c r="AC21" s="1365">
        <v>4.5816205200851216E-2</v>
      </c>
      <c r="AD21" s="1365">
        <v>3.3173080100127691E-2</v>
      </c>
      <c r="AE21" s="1365">
        <v>2.0135550174482073E-2</v>
      </c>
      <c r="AF21" s="1365">
        <v>0.31262080934407105</v>
      </c>
      <c r="AG21" s="1365">
        <v>0.12118534209429555</v>
      </c>
      <c r="AH21" s="1365">
        <v>0.11877485079841761</v>
      </c>
      <c r="AI21" s="1365">
        <v>3.5277420382413778E-2</v>
      </c>
      <c r="AJ21" s="1365">
        <v>2.5613352381450131E-2</v>
      </c>
      <c r="AK21" s="1365">
        <v>1.1769843687494015E-2</v>
      </c>
      <c r="AL21" s="1365">
        <v>0.17006015626970936</v>
      </c>
      <c r="AM21" s="1365">
        <v>7.6043656490251479E-2</v>
      </c>
      <c r="AN21" s="1365">
        <v>6.0049762090482753E-2</v>
      </c>
      <c r="AO21" s="1365">
        <v>1.66729543501161E-2</v>
      </c>
      <c r="AP21" s="1365">
        <v>1.3572906246562627E-2</v>
      </c>
      <c r="AQ21" s="1365">
        <v>3.7208770922964084E-3</v>
      </c>
      <c r="AR21" s="1365">
        <v>5.1944722790491574E-2</v>
      </c>
      <c r="AS21" s="1365">
        <v>2.9099307567580432E-2</v>
      </c>
      <c r="AT21" s="1365">
        <v>1.4814394505799751E-2</v>
      </c>
      <c r="AU21" s="1365">
        <v>3.2646283401216634E-3</v>
      </c>
      <c r="AV21" s="1365">
        <v>4.0613424971759817E-3</v>
      </c>
      <c r="AW21" s="1365">
        <v>7.0504987981373751E-4</v>
      </c>
      <c r="AX21" s="1365"/>
      <c r="AY21" s="1365"/>
      <c r="AZ21" s="1365"/>
      <c r="BA21" s="1365"/>
      <c r="BB21" s="1365"/>
      <c r="BC21" s="1365"/>
      <c r="BD21" s="1365">
        <v>0.1440555084187547</v>
      </c>
      <c r="BE21" s="1365">
        <v>1.1714300011889112E-2</v>
      </c>
      <c r="BF21" s="1365">
        <v>-4.7819853045342406E-3</v>
      </c>
      <c r="BG21" s="1365">
        <v>6.8463643782399178E-2</v>
      </c>
      <c r="BH21" s="1365">
        <v>5.0131018388948789E-2</v>
      </c>
      <c r="BI21" s="1365">
        <v>1.8528531540051789E-2</v>
      </c>
      <c r="BJ21" s="1365"/>
      <c r="BK21" s="1365"/>
      <c r="BL21" s="1365"/>
      <c r="BM21" s="1365"/>
      <c r="BN21" s="1365"/>
      <c r="BO21" s="1365"/>
    </row>
    <row r="22" spans="1:67" x14ac:dyDescent="0.2">
      <c r="A22" s="1365">
        <v>1933</v>
      </c>
      <c r="B22" s="1365">
        <v>1</v>
      </c>
      <c r="C22" s="1365">
        <v>0.23989462514890192</v>
      </c>
      <c r="D22" s="1365">
        <v>0.29346943503379863</v>
      </c>
      <c r="E22" s="1365">
        <v>0.19311090386396471</v>
      </c>
      <c r="F22" s="1365">
        <v>0.19399152032642705</v>
      </c>
      <c r="G22" s="1365">
        <v>7.953351562690765E-2</v>
      </c>
      <c r="H22" s="1365"/>
      <c r="I22" s="1365"/>
      <c r="J22" s="1365"/>
      <c r="K22" s="1365"/>
      <c r="L22" s="1365"/>
      <c r="M22" s="1365"/>
      <c r="N22" s="1365">
        <v>0.8527314674127402</v>
      </c>
      <c r="O22" s="1365">
        <v>0.22789989389145682</v>
      </c>
      <c r="P22" s="1365">
        <v>0.28884362560602234</v>
      </c>
      <c r="Q22" s="1365">
        <v>0.1218469523999154</v>
      </c>
      <c r="R22" s="1365">
        <v>0.15466108859249522</v>
      </c>
      <c r="S22" s="1365">
        <v>5.947990692285049E-2</v>
      </c>
      <c r="T22" s="1365">
        <v>0.72854023969647375</v>
      </c>
      <c r="U22" s="1365">
        <v>0.21467187652653158</v>
      </c>
      <c r="V22" s="1365">
        <v>0.25913363967690717</v>
      </c>
      <c r="W22" s="1365">
        <v>9.9308667549915838E-2</v>
      </c>
      <c r="X22" s="1365">
        <v>0.10624215249645395</v>
      </c>
      <c r="Y22" s="1365">
        <v>4.9183903446665206E-2</v>
      </c>
      <c r="Z22" s="1365">
        <v>0.41481571226696312</v>
      </c>
      <c r="AA22" s="1365">
        <v>0.16024820101286313</v>
      </c>
      <c r="AB22" s="1365">
        <v>0.14637736241614355</v>
      </c>
      <c r="AC22" s="1365">
        <v>4.772384670732515E-2</v>
      </c>
      <c r="AD22" s="1365">
        <v>3.9784383118640437E-2</v>
      </c>
      <c r="AE22" s="1365">
        <v>2.0681919011990901E-2</v>
      </c>
      <c r="AF22" s="1365">
        <v>0.33269668815348374</v>
      </c>
      <c r="AG22" s="1365">
        <v>0.1360617409760799</v>
      </c>
      <c r="AH22" s="1365">
        <v>0.11601036747875232</v>
      </c>
      <c r="AI22" s="1365">
        <v>3.6108176180700287E-2</v>
      </c>
      <c r="AJ22" s="1365">
        <v>3.2298440726141589E-2</v>
      </c>
      <c r="AK22" s="1365">
        <v>1.2217962791809719E-2</v>
      </c>
      <c r="AL22" s="1365">
        <v>0.18842659283457383</v>
      </c>
      <c r="AM22" s="1365">
        <v>9.03394540665063E-2</v>
      </c>
      <c r="AN22" s="1365">
        <v>5.8834564545094677E-2</v>
      </c>
      <c r="AO22" s="1365">
        <v>1.6792218352459674E-2</v>
      </c>
      <c r="AP22" s="1365">
        <v>1.8495627338676348E-2</v>
      </c>
      <c r="AQ22" s="1365">
        <v>3.9647285318368322E-3</v>
      </c>
      <c r="AR22" s="1365">
        <v>6.4833834399086132E-2</v>
      </c>
      <c r="AS22" s="1365">
        <v>3.8481910352463372E-2</v>
      </c>
      <c r="AT22" s="1365">
        <v>1.5813152291987074E-2</v>
      </c>
      <c r="AU22" s="1365">
        <v>3.263635886226547E-3</v>
      </c>
      <c r="AV22" s="1365">
        <v>6.5339451577543653E-3</v>
      </c>
      <c r="AW22" s="1365">
        <v>7.4119071065476732E-4</v>
      </c>
      <c r="AX22" s="1365"/>
      <c r="AY22" s="1365"/>
      <c r="AZ22" s="1365"/>
      <c r="BA22" s="1365"/>
      <c r="BB22" s="1365"/>
      <c r="BC22" s="1365"/>
      <c r="BD22" s="1365">
        <v>0.1472685325872598</v>
      </c>
      <c r="BE22" s="1365">
        <v>1.1994731257445101E-2</v>
      </c>
      <c r="BF22" s="1365">
        <v>4.6258094277763506E-3</v>
      </c>
      <c r="BG22" s="1365">
        <v>7.1263951464049291E-2</v>
      </c>
      <c r="BH22" s="1365">
        <v>3.9330431733931831E-2</v>
      </c>
      <c r="BI22" s="1365">
        <v>2.005360870405716E-2</v>
      </c>
      <c r="BJ22" s="1365"/>
      <c r="BK22" s="1365"/>
      <c r="BL22" s="1365"/>
      <c r="BM22" s="1365"/>
      <c r="BN22" s="1365"/>
      <c r="BO22" s="1365"/>
    </row>
    <row r="23" spans="1:67" x14ac:dyDescent="0.2">
      <c r="A23" s="1365">
        <v>1934</v>
      </c>
      <c r="B23" s="1365">
        <v>1</v>
      </c>
      <c r="C23" s="1365">
        <v>0.24996067467103539</v>
      </c>
      <c r="D23" s="1365">
        <v>0.27546246085405335</v>
      </c>
      <c r="E23" s="1365">
        <v>0.20047114317793921</v>
      </c>
      <c r="F23" s="1365">
        <v>0.19606542712051164</v>
      </c>
      <c r="G23" s="1365">
        <v>7.804029417646037E-2</v>
      </c>
      <c r="H23" s="1365"/>
      <c r="I23" s="1365"/>
      <c r="J23" s="1365"/>
      <c r="K23" s="1365"/>
      <c r="L23" s="1365"/>
      <c r="M23" s="1365"/>
      <c r="N23" s="1365">
        <v>0.83680593780422574</v>
      </c>
      <c r="O23" s="1365">
        <v>0.23746264093748362</v>
      </c>
      <c r="P23" s="1365">
        <v>0.26541914131223326</v>
      </c>
      <c r="Q23" s="1365">
        <v>0.12469688974468719</v>
      </c>
      <c r="R23" s="1365">
        <v>0.14958024038890677</v>
      </c>
      <c r="S23" s="1365">
        <v>5.9647025420914858E-2</v>
      </c>
      <c r="T23" s="1365">
        <v>0.73568485096583414</v>
      </c>
      <c r="U23" s="1365">
        <v>0.23352872717893638</v>
      </c>
      <c r="V23" s="1365">
        <v>0.2456488146171279</v>
      </c>
      <c r="W23" s="1365">
        <v>0.1031219067796964</v>
      </c>
      <c r="X23" s="1365">
        <v>0.10500693331044698</v>
      </c>
      <c r="Y23" s="1365">
        <v>4.8378469079626542E-2</v>
      </c>
      <c r="Z23" s="1365">
        <v>0.42113400238213172</v>
      </c>
      <c r="AA23" s="1365">
        <v>0.17869111036390556</v>
      </c>
      <c r="AB23" s="1365">
        <v>0.1349057484202667</v>
      </c>
      <c r="AC23" s="1365">
        <v>4.9590522714387665E-2</v>
      </c>
      <c r="AD23" s="1365">
        <v>3.7986647950715248E-2</v>
      </c>
      <c r="AE23" s="1365">
        <v>1.9959972932856545E-2</v>
      </c>
      <c r="AF23" s="1365">
        <v>0.3415681704622156</v>
      </c>
      <c r="AG23" s="1365">
        <v>0.15276696902446329</v>
      </c>
      <c r="AH23" s="1365">
        <v>0.11100325474671811</v>
      </c>
      <c r="AI23" s="1365">
        <v>3.7408306717818217E-2</v>
      </c>
      <c r="AJ23" s="1365">
        <v>2.8705191293634361E-2</v>
      </c>
      <c r="AK23" s="1365">
        <v>1.1684448679581559E-2</v>
      </c>
      <c r="AL23" s="1365">
        <v>0.18628640723892767</v>
      </c>
      <c r="AM23" s="1365">
        <v>9.9067989679811411E-2</v>
      </c>
      <c r="AN23" s="1365">
        <v>5.3113511397976612E-2</v>
      </c>
      <c r="AO23" s="1365">
        <v>1.6827288636166338E-2</v>
      </c>
      <c r="AP23" s="1365">
        <v>1.3611711830434508E-2</v>
      </c>
      <c r="AQ23" s="1365">
        <v>3.665905694538802E-3</v>
      </c>
      <c r="AR23" s="1365">
        <v>6.1016872965935949E-2</v>
      </c>
      <c r="AS23" s="1365">
        <v>3.9858603723966456E-2</v>
      </c>
      <c r="AT23" s="1365">
        <v>1.3003370547630615E-2</v>
      </c>
      <c r="AU23" s="1365">
        <v>3.3210187019120162E-3</v>
      </c>
      <c r="AV23" s="1365">
        <v>4.1415324694812645E-3</v>
      </c>
      <c r="AW23" s="1365">
        <v>6.9234752294560008E-4</v>
      </c>
      <c r="AX23" s="1365"/>
      <c r="AY23" s="1365"/>
      <c r="AZ23" s="1365"/>
      <c r="BA23" s="1365"/>
      <c r="BB23" s="1365"/>
      <c r="BC23" s="1365"/>
      <c r="BD23" s="1365">
        <v>0.16319406219577426</v>
      </c>
      <c r="BE23" s="1365">
        <v>1.2498033733551767E-2</v>
      </c>
      <c r="BF23" s="1365">
        <v>1.0043319541820098E-2</v>
      </c>
      <c r="BG23" s="1365">
        <v>7.5774253433252031E-2</v>
      </c>
      <c r="BH23" s="1365">
        <v>4.6485186731604872E-2</v>
      </c>
      <c r="BI23" s="1365">
        <v>1.8393268755545512E-2</v>
      </c>
      <c r="BJ23" s="1365"/>
      <c r="BK23" s="1365"/>
      <c r="BL23" s="1365"/>
      <c r="BM23" s="1365"/>
      <c r="BN23" s="1365"/>
      <c r="BO23" s="1365"/>
    </row>
    <row r="24" spans="1:67" x14ac:dyDescent="0.2">
      <c r="A24" s="1365">
        <v>1935</v>
      </c>
      <c r="B24" s="1365">
        <v>1</v>
      </c>
      <c r="C24" s="1365">
        <v>0.267416631941506</v>
      </c>
      <c r="D24" s="1365">
        <v>0.25812103552265386</v>
      </c>
      <c r="E24" s="1365">
        <v>0.19586273061131437</v>
      </c>
      <c r="F24" s="1365">
        <v>0.20106115753209403</v>
      </c>
      <c r="G24" s="1365">
        <v>7.7538444392431558E-2</v>
      </c>
      <c r="H24" s="1365"/>
      <c r="I24" s="1365"/>
      <c r="J24" s="1365"/>
      <c r="K24" s="1365"/>
      <c r="L24" s="1365"/>
      <c r="M24" s="1365"/>
      <c r="N24" s="1365">
        <v>0.82325955450197896</v>
      </c>
      <c r="O24" s="1365">
        <v>0.25378502729143793</v>
      </c>
      <c r="P24" s="1365">
        <v>0.24591532600082505</v>
      </c>
      <c r="Q24" s="1365">
        <v>0.12122783997106086</v>
      </c>
      <c r="R24" s="1365">
        <v>0.14437838795515504</v>
      </c>
      <c r="S24" s="1365">
        <v>5.7952973283500138E-2</v>
      </c>
      <c r="T24" s="1365">
        <v>0.70719493559583402</v>
      </c>
      <c r="U24" s="1365">
        <v>0.24240507558904759</v>
      </c>
      <c r="V24" s="1365">
        <v>0.22112333204862689</v>
      </c>
      <c r="W24" s="1365">
        <v>9.9298831583854469E-2</v>
      </c>
      <c r="X24" s="1365">
        <v>9.7677270397430446E-2</v>
      </c>
      <c r="Y24" s="1365">
        <v>4.6690425976874693E-2</v>
      </c>
      <c r="Z24" s="1365">
        <v>0.41523542468427366</v>
      </c>
      <c r="AA24" s="1365">
        <v>0.18913305003672581</v>
      </c>
      <c r="AB24" s="1365">
        <v>0.1222081099110786</v>
      </c>
      <c r="AC24" s="1365">
        <v>4.8703204682903789E-2</v>
      </c>
      <c r="AD24" s="1365">
        <v>3.5643787396332206E-2</v>
      </c>
      <c r="AE24" s="1365">
        <v>1.95472726572333E-2</v>
      </c>
      <c r="AF24" s="1365">
        <v>0.33831145749720476</v>
      </c>
      <c r="AG24" s="1365">
        <v>0.16261353789356178</v>
      </c>
      <c r="AH24" s="1365">
        <v>0.10121179622223932</v>
      </c>
      <c r="AI24" s="1365">
        <v>3.6883679705588583E-2</v>
      </c>
      <c r="AJ24" s="1365">
        <v>2.6102446381269732E-2</v>
      </c>
      <c r="AK24" s="1365">
        <v>1.149999729454533E-2</v>
      </c>
      <c r="AL24" s="1365">
        <v>0.18481583664198825</v>
      </c>
      <c r="AM24" s="1365">
        <v>0.10333304490571181</v>
      </c>
      <c r="AN24" s="1365">
        <v>4.7907436992676203E-2</v>
      </c>
      <c r="AO24" s="1365">
        <v>1.6613341656055106E-2</v>
      </c>
      <c r="AP24" s="1365">
        <v>1.3378287429734511E-2</v>
      </c>
      <c r="AQ24" s="1365">
        <v>3.583725657810604E-3</v>
      </c>
      <c r="AR24" s="1365">
        <v>6.0506026232200617E-2</v>
      </c>
      <c r="AS24" s="1365">
        <v>4.0403010795423175E-2</v>
      </c>
      <c r="AT24" s="1365">
        <v>1.14659630604701E-2</v>
      </c>
      <c r="AU24" s="1365">
        <v>3.423976778935813E-3</v>
      </c>
      <c r="AV24" s="1365">
        <v>4.5651114408351567E-3</v>
      </c>
      <c r="AW24" s="1365">
        <v>6.4796415653637621E-4</v>
      </c>
      <c r="AX24" s="1365"/>
      <c r="AY24" s="1365"/>
      <c r="AZ24" s="1365"/>
      <c r="BA24" s="1365"/>
      <c r="BB24" s="1365"/>
      <c r="BC24" s="1365"/>
      <c r="BD24" s="1365">
        <v>0.17674044549802104</v>
      </c>
      <c r="BE24" s="1365">
        <v>1.3631604650068074E-2</v>
      </c>
      <c r="BF24" s="1365">
        <v>1.2205709521828811E-2</v>
      </c>
      <c r="BG24" s="1365">
        <v>7.4634890640253526E-2</v>
      </c>
      <c r="BH24" s="1365">
        <v>5.6682769576938991E-2</v>
      </c>
      <c r="BI24" s="1365">
        <v>1.958547110893142E-2</v>
      </c>
      <c r="BJ24" s="1365"/>
      <c r="BK24" s="1365"/>
      <c r="BL24" s="1365"/>
      <c r="BM24" s="1365"/>
      <c r="BN24" s="1365"/>
      <c r="BO24" s="1365"/>
    </row>
    <row r="25" spans="1:67" x14ac:dyDescent="0.2">
      <c r="A25" s="1365">
        <v>1936</v>
      </c>
      <c r="B25" s="1365">
        <v>1</v>
      </c>
      <c r="C25" s="1365">
        <v>0.30676395999272477</v>
      </c>
      <c r="D25" s="1365">
        <v>0.2299463813528832</v>
      </c>
      <c r="E25" s="1365">
        <v>0.18924248933529078</v>
      </c>
      <c r="F25" s="1365">
        <v>0.2034426363467596</v>
      </c>
      <c r="G25" s="1365">
        <v>7.0604532972341538E-2</v>
      </c>
      <c r="H25" s="1365"/>
      <c r="I25" s="1365"/>
      <c r="J25" s="1365"/>
      <c r="K25" s="1365"/>
      <c r="L25" s="1365"/>
      <c r="M25" s="1365"/>
      <c r="N25" s="1365">
        <v>0.82713739828420307</v>
      </c>
      <c r="O25" s="1365">
        <v>0.29042837279365041</v>
      </c>
      <c r="P25" s="1365">
        <v>0.21475443108276018</v>
      </c>
      <c r="Q25" s="1365">
        <v>0.11592970671328891</v>
      </c>
      <c r="R25" s="1365">
        <v>0.15374348376113542</v>
      </c>
      <c r="S25" s="1365">
        <v>5.2281403933368227E-2</v>
      </c>
      <c r="T25" s="1365">
        <v>0.71359210425575648</v>
      </c>
      <c r="U25" s="1365">
        <v>0.27898714324212875</v>
      </c>
      <c r="V25" s="1365">
        <v>0.18908465881868605</v>
      </c>
      <c r="W25" s="1365">
        <v>9.4438837469484407E-2</v>
      </c>
      <c r="X25" s="1365">
        <v>0.10894158175958606</v>
      </c>
      <c r="Y25" s="1365">
        <v>4.2139882965871171E-2</v>
      </c>
      <c r="Z25" s="1365">
        <v>0.43952612561100651</v>
      </c>
      <c r="AA25" s="1365">
        <v>0.22624577085445272</v>
      </c>
      <c r="AB25" s="1365">
        <v>0.1043671527821957</v>
      </c>
      <c r="AC25" s="1365">
        <v>4.6559844649158515E-2</v>
      </c>
      <c r="AD25" s="1365">
        <v>4.4623975292578735E-2</v>
      </c>
      <c r="AE25" s="1365">
        <v>1.7729382032620897E-2</v>
      </c>
      <c r="AF25" s="1365">
        <v>0.35772949102851981</v>
      </c>
      <c r="AG25" s="1365">
        <v>0.19325423899098232</v>
      </c>
      <c r="AH25" s="1365">
        <v>8.6988953350687834E-2</v>
      </c>
      <c r="AI25" s="1365">
        <v>3.4967579190008244E-2</v>
      </c>
      <c r="AJ25" s="1365">
        <v>3.2036434343329874E-2</v>
      </c>
      <c r="AK25" s="1365">
        <v>1.0482285153511506E-2</v>
      </c>
      <c r="AL25" s="1365">
        <v>0.19029070815158539</v>
      </c>
      <c r="AM25" s="1365">
        <v>0.11662594799762389</v>
      </c>
      <c r="AN25" s="1365">
        <v>3.9542128027373835E-2</v>
      </c>
      <c r="AO25" s="1365">
        <v>1.5494497767592375E-2</v>
      </c>
      <c r="AP25" s="1365">
        <v>1.5423541069108338E-2</v>
      </c>
      <c r="AQ25" s="1365">
        <v>3.2045932898869495E-3</v>
      </c>
      <c r="AR25" s="1365">
        <v>5.8458866178674365E-2</v>
      </c>
      <c r="AS25" s="1365">
        <v>4.0203526317821987E-2</v>
      </c>
      <c r="AT25" s="1365">
        <v>9.373666519660229E-3</v>
      </c>
      <c r="AU25" s="1365">
        <v>3.2133604220417841E-3</v>
      </c>
      <c r="AV25" s="1365">
        <v>5.1377939357723171E-3</v>
      </c>
      <c r="AW25" s="1365">
        <v>5.3051898337805445E-4</v>
      </c>
      <c r="AX25" s="1365"/>
      <c r="AY25" s="1365"/>
      <c r="AZ25" s="1365"/>
      <c r="BA25" s="1365"/>
      <c r="BB25" s="1365"/>
      <c r="BC25" s="1365"/>
      <c r="BD25" s="1365">
        <v>0.17286260171579693</v>
      </c>
      <c r="BE25" s="1365">
        <v>1.6335587199074353E-2</v>
      </c>
      <c r="BF25" s="1365">
        <v>1.5191950270123E-2</v>
      </c>
      <c r="BG25" s="1365">
        <v>7.331278262200186E-2</v>
      </c>
      <c r="BH25" s="1365">
        <v>4.9699152585624184E-2</v>
      </c>
      <c r="BI25" s="1365">
        <v>1.8323129038973311E-2</v>
      </c>
      <c r="BJ25" s="1365"/>
      <c r="BK25" s="1365"/>
      <c r="BL25" s="1365"/>
      <c r="BM25" s="1365"/>
      <c r="BN25" s="1365"/>
      <c r="BO25" s="1365"/>
    </row>
    <row r="26" spans="1:67" x14ac:dyDescent="0.2">
      <c r="A26" s="1365">
        <v>1937</v>
      </c>
      <c r="B26" s="1365">
        <v>1</v>
      </c>
      <c r="C26" s="1365">
        <v>0.28600550339651976</v>
      </c>
      <c r="D26" s="1365">
        <v>0.22562784651560125</v>
      </c>
      <c r="E26" s="1365">
        <v>0.21197564251907469</v>
      </c>
      <c r="F26" s="1365">
        <v>0.20112019687006202</v>
      </c>
      <c r="G26" s="1365">
        <v>7.5270810698742252E-2</v>
      </c>
      <c r="H26" s="1365"/>
      <c r="I26" s="1365"/>
      <c r="J26" s="1365"/>
      <c r="K26" s="1365"/>
      <c r="L26" s="1365"/>
      <c r="M26" s="1365"/>
      <c r="N26" s="1365">
        <v>0.8099453310928254</v>
      </c>
      <c r="O26" s="1365">
        <v>0.27170522822669374</v>
      </c>
      <c r="P26" s="1365">
        <v>0.21038706770181045</v>
      </c>
      <c r="Q26" s="1365">
        <v>0.12755610787867111</v>
      </c>
      <c r="R26" s="1365">
        <v>0.14399501917082996</v>
      </c>
      <c r="S26" s="1365">
        <v>5.6301908114820005E-2</v>
      </c>
      <c r="T26" s="1365">
        <v>0.68313082585977192</v>
      </c>
      <c r="U26" s="1365">
        <v>0.26284535954354221</v>
      </c>
      <c r="V26" s="1365">
        <v>0.18157473634949181</v>
      </c>
      <c r="W26" s="1365">
        <v>9.6369849515593284E-2</v>
      </c>
      <c r="X26" s="1365">
        <v>9.5918603924324705E-2</v>
      </c>
      <c r="Y26" s="1365">
        <v>4.6422276526819968E-2</v>
      </c>
      <c r="Z26" s="1365">
        <v>0.4471816811392969</v>
      </c>
      <c r="AA26" s="1365">
        <v>0.22321431603166533</v>
      </c>
      <c r="AB26" s="1365">
        <v>0.11662978814778956</v>
      </c>
      <c r="AC26" s="1365">
        <v>5.1330934026050497E-2</v>
      </c>
      <c r="AD26" s="1365">
        <v>3.7929889637828521E-2</v>
      </c>
      <c r="AE26" s="1365">
        <v>1.8076753295963057E-2</v>
      </c>
      <c r="AF26" s="1365">
        <v>0.35805840425663826</v>
      </c>
      <c r="AG26" s="1365">
        <v>0.19164067822727343</v>
      </c>
      <c r="AH26" s="1365">
        <v>9.0437119581049275E-2</v>
      </c>
      <c r="AI26" s="1365">
        <v>3.8526923276595862E-2</v>
      </c>
      <c r="AJ26" s="1365">
        <v>2.6675411422298578E-2</v>
      </c>
      <c r="AK26" s="1365">
        <v>1.0778271749421088E-2</v>
      </c>
      <c r="AL26" s="1365">
        <v>0.19126500821478906</v>
      </c>
      <c r="AM26" s="1365">
        <v>0.11810547145863387</v>
      </c>
      <c r="AN26" s="1365">
        <v>4.0705059147454384E-2</v>
      </c>
      <c r="AO26" s="1365">
        <v>1.717920550229712E-2</v>
      </c>
      <c r="AP26" s="1365">
        <v>1.1918176804801738E-2</v>
      </c>
      <c r="AQ26" s="1365">
        <v>3.3570953016019184E-3</v>
      </c>
      <c r="AR26" s="1365">
        <v>6.1057083654802211E-2</v>
      </c>
      <c r="AS26" s="1365">
        <v>4.3749018473478105E-2</v>
      </c>
      <c r="AT26" s="1365">
        <v>9.6411227155146842E-3</v>
      </c>
      <c r="AU26" s="1365">
        <v>3.6992214858978917E-3</v>
      </c>
      <c r="AV26" s="1365">
        <v>3.3854996587602288E-3</v>
      </c>
      <c r="AW26" s="1365">
        <v>5.8222132115129865E-4</v>
      </c>
      <c r="AX26" s="1365"/>
      <c r="AY26" s="1365"/>
      <c r="AZ26" s="1365"/>
      <c r="BA26" s="1365"/>
      <c r="BB26" s="1365"/>
      <c r="BC26" s="1365"/>
      <c r="BD26" s="1365">
        <v>0.1900546689071746</v>
      </c>
      <c r="BE26" s="1365">
        <v>1.4300275169826016E-2</v>
      </c>
      <c r="BF26" s="1365">
        <v>1.5240778813790806E-2</v>
      </c>
      <c r="BG26" s="1365">
        <v>8.4419534640403582E-2</v>
      </c>
      <c r="BH26" s="1365">
        <v>5.712517769923206E-2</v>
      </c>
      <c r="BI26" s="1365">
        <v>1.8968902583922247E-2</v>
      </c>
      <c r="BJ26" s="1365"/>
      <c r="BK26" s="1365"/>
      <c r="BL26" s="1365"/>
      <c r="BM26" s="1365"/>
      <c r="BN26" s="1365"/>
      <c r="BO26" s="1365"/>
    </row>
    <row r="27" spans="1:67" x14ac:dyDescent="0.2">
      <c r="A27" s="1365">
        <v>1938</v>
      </c>
      <c r="B27" s="1365">
        <v>1</v>
      </c>
      <c r="C27" s="1365">
        <v>0.25508783207144919</v>
      </c>
      <c r="D27" s="1365">
        <v>0.22967063378729594</v>
      </c>
      <c r="E27" s="1365">
        <v>0.23185906564225178</v>
      </c>
      <c r="F27" s="1365">
        <v>0.19896747793427644</v>
      </c>
      <c r="G27" s="1365">
        <v>8.4414990564726386E-2</v>
      </c>
      <c r="H27" s="1365"/>
      <c r="I27" s="1365"/>
      <c r="J27" s="1365"/>
      <c r="K27" s="1365"/>
      <c r="L27" s="1365"/>
      <c r="M27" s="1365"/>
      <c r="N27" s="1365">
        <v>0.8066031432708678</v>
      </c>
      <c r="O27" s="1365">
        <v>0.24233344046787672</v>
      </c>
      <c r="P27" s="1365">
        <v>0.21473708975563979</v>
      </c>
      <c r="Q27" s="1365">
        <v>0.13922959329729562</v>
      </c>
      <c r="R27" s="1365">
        <v>0.14628593103303114</v>
      </c>
      <c r="S27" s="1365">
        <v>6.4017088717024564E-2</v>
      </c>
      <c r="T27" s="1365">
        <v>0.66350089742105645</v>
      </c>
      <c r="U27" s="1365">
        <v>0.22769476773326117</v>
      </c>
      <c r="V27" s="1365">
        <v>0.18308243810892261</v>
      </c>
      <c r="W27" s="1365">
        <v>0.10415842637664194</v>
      </c>
      <c r="X27" s="1365">
        <v>9.6244342372900638E-2</v>
      </c>
      <c r="Y27" s="1365">
        <v>5.2320922829330131E-2</v>
      </c>
      <c r="Z27" s="1365">
        <v>0.40838984466004341</v>
      </c>
      <c r="AA27" s="1365">
        <v>0.18433979077793181</v>
      </c>
      <c r="AB27" s="1365">
        <v>0.11302865380131803</v>
      </c>
      <c r="AC27" s="1365">
        <v>5.3117747528232104E-2</v>
      </c>
      <c r="AD27" s="1365">
        <v>3.7475018555152673E-2</v>
      </c>
      <c r="AE27" s="1365">
        <v>2.0428633997408845E-2</v>
      </c>
      <c r="AF27" s="1365">
        <v>0.32043231550499734</v>
      </c>
      <c r="AG27" s="1365">
        <v>0.15577720115252422</v>
      </c>
      <c r="AH27" s="1365">
        <v>8.6577501989078792E-2</v>
      </c>
      <c r="AI27" s="1365">
        <v>3.9129463033465983E-2</v>
      </c>
      <c r="AJ27" s="1365">
        <v>2.6755906527688944E-2</v>
      </c>
      <c r="AK27" s="1365">
        <v>1.2192242802239472E-2</v>
      </c>
      <c r="AL27" s="1365">
        <v>0.17008247405332444</v>
      </c>
      <c r="AM27" s="1365">
        <v>9.8737537849973092E-2</v>
      </c>
      <c r="AN27" s="1365">
        <v>3.8162275716075826E-2</v>
      </c>
      <c r="AO27" s="1365">
        <v>1.6661742313295608E-2</v>
      </c>
      <c r="AP27" s="1365">
        <v>1.2585828248890351E-2</v>
      </c>
      <c r="AQ27" s="1365">
        <v>3.9350899250895442E-3</v>
      </c>
      <c r="AR27" s="1365">
        <v>6.2226557863319314E-2</v>
      </c>
      <c r="AS27" s="1365">
        <v>4.5486638057082668E-2</v>
      </c>
      <c r="AT27" s="1365">
        <v>8.8607948802083003E-3</v>
      </c>
      <c r="AU27" s="1365">
        <v>3.5102710115648742E-3</v>
      </c>
      <c r="AV27" s="1365">
        <v>3.5923845524312844E-3</v>
      </c>
      <c r="AW27" s="1365">
        <v>7.7646936203219145E-4</v>
      </c>
      <c r="AX27" s="1365"/>
      <c r="AY27" s="1365"/>
      <c r="AZ27" s="1365"/>
      <c r="BA27" s="1365"/>
      <c r="BB27" s="1365"/>
      <c r="BC27" s="1365"/>
      <c r="BD27" s="1365">
        <v>0.1933968567291322</v>
      </c>
      <c r="BE27" s="1365">
        <v>1.2754391603572474E-2</v>
      </c>
      <c r="BF27" s="1365">
        <v>1.493354403165615E-2</v>
      </c>
      <c r="BG27" s="1365">
        <v>9.2629472344956193E-2</v>
      </c>
      <c r="BH27" s="1365">
        <v>5.2681546901245296E-2</v>
      </c>
      <c r="BI27" s="1365">
        <v>2.0397901847701821E-2</v>
      </c>
      <c r="BJ27" s="1365"/>
      <c r="BK27" s="1365"/>
      <c r="BL27" s="1365"/>
      <c r="BM27" s="1365"/>
      <c r="BN27" s="1365"/>
      <c r="BO27" s="1365"/>
    </row>
    <row r="28" spans="1:67" x14ac:dyDescent="0.2">
      <c r="A28" s="1365">
        <v>1939</v>
      </c>
      <c r="B28" s="1365">
        <v>1</v>
      </c>
      <c r="C28" s="1365">
        <v>0.26167633211191194</v>
      </c>
      <c r="D28" s="1365">
        <v>0.22350680820228527</v>
      </c>
      <c r="E28" s="1365">
        <v>0.22855393764178256</v>
      </c>
      <c r="F28" s="1365">
        <v>0.19955982818313145</v>
      </c>
      <c r="G28" s="1365">
        <v>8.6703093860888772E-2</v>
      </c>
      <c r="H28" s="1365"/>
      <c r="I28" s="1365"/>
      <c r="J28" s="1365"/>
      <c r="K28" s="1365"/>
      <c r="L28" s="1365"/>
      <c r="M28" s="1365"/>
      <c r="N28" s="1365">
        <v>0.80976976560786029</v>
      </c>
      <c r="O28" s="1365">
        <v>0.24859251550631634</v>
      </c>
      <c r="P28" s="1365">
        <v>0.2072731569978743</v>
      </c>
      <c r="Q28" s="1365">
        <v>0.13623862044982712</v>
      </c>
      <c r="R28" s="1365">
        <v>0.15027487967332942</v>
      </c>
      <c r="S28" s="1365">
        <v>6.739059298051317E-2</v>
      </c>
      <c r="T28" s="1365">
        <v>0.67514408145269811</v>
      </c>
      <c r="U28" s="1365">
        <v>0.23491843148171282</v>
      </c>
      <c r="V28" s="1365">
        <v>0.1792897561081877</v>
      </c>
      <c r="W28" s="1365">
        <v>0.10302497476737996</v>
      </c>
      <c r="X28" s="1365">
        <v>0.10386394068297548</v>
      </c>
      <c r="Y28" s="1365">
        <v>5.404697841244218E-2</v>
      </c>
      <c r="Z28" s="1365">
        <v>0.41885962022093215</v>
      </c>
      <c r="AA28" s="1365">
        <v>0.18949951040641705</v>
      </c>
      <c r="AB28" s="1365">
        <v>0.11227506535863077</v>
      </c>
      <c r="AC28" s="1365">
        <v>5.3360516718330114E-2</v>
      </c>
      <c r="AD28" s="1365">
        <v>4.2935137418488277E-2</v>
      </c>
      <c r="AE28" s="1365">
        <v>2.0789390319065876E-2</v>
      </c>
      <c r="AF28" s="1365">
        <v>0.32793219414642483</v>
      </c>
      <c r="AG28" s="1365">
        <v>0.15956444606659201</v>
      </c>
      <c r="AH28" s="1365">
        <v>8.6243137992858071E-2</v>
      </c>
      <c r="AI28" s="1365">
        <v>3.9521166895491025E-2</v>
      </c>
      <c r="AJ28" s="1365">
        <v>3.0262174445650544E-2</v>
      </c>
      <c r="AK28" s="1365">
        <v>1.2341268745833195E-2</v>
      </c>
      <c r="AL28" s="1365">
        <v>0.1701928537345116</v>
      </c>
      <c r="AM28" s="1365">
        <v>9.7907852894636382E-2</v>
      </c>
      <c r="AN28" s="1365">
        <v>3.8026583073332669E-2</v>
      </c>
      <c r="AO28" s="1365">
        <v>1.7213669128093339E-2</v>
      </c>
      <c r="AP28" s="1365">
        <v>1.3127624084885896E-2</v>
      </c>
      <c r="AQ28" s="1365">
        <v>3.9171245535632978E-3</v>
      </c>
      <c r="AR28" s="1365">
        <v>5.4584109662347176E-2</v>
      </c>
      <c r="AS28" s="1365">
        <v>3.8177697546480191E-2</v>
      </c>
      <c r="AT28" s="1365">
        <v>8.6694438372648952E-3</v>
      </c>
      <c r="AU28" s="1365">
        <v>3.6424179251556155E-3</v>
      </c>
      <c r="AV28" s="1365">
        <v>3.3628564541797689E-3</v>
      </c>
      <c r="AW28" s="1365">
        <v>7.3169389926670077E-4</v>
      </c>
      <c r="AX28" s="1365"/>
      <c r="AY28" s="1365"/>
      <c r="AZ28" s="1365"/>
      <c r="BA28" s="1365"/>
      <c r="BB28" s="1365"/>
      <c r="BC28" s="1365"/>
      <c r="BD28" s="1365">
        <v>0.19023023439213971</v>
      </c>
      <c r="BE28" s="1365">
        <v>1.30838166055956E-2</v>
      </c>
      <c r="BF28" s="1365">
        <v>1.6233651204410976E-2</v>
      </c>
      <c r="BG28" s="1365">
        <v>9.2315317191955459E-2</v>
      </c>
      <c r="BH28" s="1365">
        <v>4.9284948509802029E-2</v>
      </c>
      <c r="BI28" s="1365">
        <v>1.9312500880375602E-2</v>
      </c>
      <c r="BJ28" s="1365"/>
      <c r="BK28" s="1365"/>
      <c r="BL28" s="1365"/>
      <c r="BM28" s="1365"/>
      <c r="BN28" s="1365"/>
      <c r="BO28" s="1365"/>
    </row>
    <row r="29" spans="1:67" x14ac:dyDescent="0.2">
      <c r="A29" s="1365">
        <v>1940</v>
      </c>
      <c r="B29" s="1365">
        <v>1</v>
      </c>
      <c r="C29" s="1365">
        <v>0.23658802758500053</v>
      </c>
      <c r="D29" s="1365">
        <v>0.22926586907020574</v>
      </c>
      <c r="E29" s="1365">
        <v>0.24846575812802821</v>
      </c>
      <c r="F29" s="1365">
        <v>0.19387406971510773</v>
      </c>
      <c r="G29" s="1365">
        <v>9.1806275501657847E-2</v>
      </c>
      <c r="H29" s="1365"/>
      <c r="I29" s="1365"/>
      <c r="J29" s="1365"/>
      <c r="K29" s="1365"/>
      <c r="L29" s="1365"/>
      <c r="M29" s="1365"/>
      <c r="N29" s="1365">
        <v>0.78061295709082246</v>
      </c>
      <c r="O29" s="1365">
        <v>0.22475862620575049</v>
      </c>
      <c r="P29" s="1365">
        <v>0.19641287274002686</v>
      </c>
      <c r="Q29" s="1365">
        <v>0.14213828681650437</v>
      </c>
      <c r="R29" s="1365">
        <v>0.14450062366954194</v>
      </c>
      <c r="S29" s="1365">
        <v>7.2802547658998754E-2</v>
      </c>
      <c r="T29" s="1365">
        <v>0.64670975103788786</v>
      </c>
      <c r="U29" s="1365">
        <v>0.21284320845828608</v>
      </c>
      <c r="V29" s="1365">
        <v>0.16622181588764454</v>
      </c>
      <c r="W29" s="1365">
        <v>0.10626369993870109</v>
      </c>
      <c r="X29" s="1365">
        <v>0.10435382436494324</v>
      </c>
      <c r="Y29" s="1365">
        <v>5.7027202388312923E-2</v>
      </c>
      <c r="Z29" s="1365">
        <v>0.38966673469667917</v>
      </c>
      <c r="AA29" s="1365">
        <v>0.17194031492711498</v>
      </c>
      <c r="AB29" s="1365">
        <v>9.7813721382178614E-2</v>
      </c>
      <c r="AC29" s="1365">
        <v>5.2801700856769884E-2</v>
      </c>
      <c r="AD29" s="1365">
        <v>4.4672814714355295E-2</v>
      </c>
      <c r="AE29" s="1365">
        <v>2.2438182816260342E-2</v>
      </c>
      <c r="AF29" s="1365">
        <v>0.3028669811590623</v>
      </c>
      <c r="AG29" s="1365">
        <v>0.14462854638092626</v>
      </c>
      <c r="AH29" s="1365">
        <v>7.4223336879659055E-2</v>
      </c>
      <c r="AI29" s="1365">
        <v>3.8859590972783215E-2</v>
      </c>
      <c r="AJ29" s="1365">
        <v>3.1637511206333783E-2</v>
      </c>
      <c r="AK29" s="1365">
        <v>1.3517995719359939E-2</v>
      </c>
      <c r="AL29" s="1365">
        <v>0.15567160579217296</v>
      </c>
      <c r="AM29" s="1365">
        <v>8.8749583559635123E-2</v>
      </c>
      <c r="AN29" s="1365">
        <v>3.2138250435331341E-2</v>
      </c>
      <c r="AO29" s="1365">
        <v>1.6650119317919702E-2</v>
      </c>
      <c r="AP29" s="1365">
        <v>1.3772416034834931E-2</v>
      </c>
      <c r="AQ29" s="1365">
        <v>4.3612364444519094E-3</v>
      </c>
      <c r="AR29" s="1365">
        <v>5.147513751322904E-2</v>
      </c>
      <c r="AS29" s="1365">
        <v>3.6036078411583995E-2</v>
      </c>
      <c r="AT29" s="1365">
        <v>7.5871937764111644E-3</v>
      </c>
      <c r="AU29" s="1365">
        <v>3.4415869637454996E-3</v>
      </c>
      <c r="AV29" s="1365">
        <v>3.6129520646517111E-3</v>
      </c>
      <c r="AW29" s="1365">
        <v>7.9732629683667471E-4</v>
      </c>
      <c r="AX29" s="1365"/>
      <c r="AY29" s="1365"/>
      <c r="AZ29" s="1365"/>
      <c r="BA29" s="1365"/>
      <c r="BB29" s="1365"/>
      <c r="BC29" s="1365"/>
      <c r="BD29" s="1365">
        <v>0.21938704290917754</v>
      </c>
      <c r="BE29" s="1365">
        <v>1.1829401379250037E-2</v>
      </c>
      <c r="BF29" s="1365">
        <v>3.2852996330178907E-2</v>
      </c>
      <c r="BG29" s="1365">
        <v>0.1063274713115239</v>
      </c>
      <c r="BH29" s="1365">
        <v>4.9373446045565789E-2</v>
      </c>
      <c r="BI29" s="1365">
        <v>1.9003727842659093E-2</v>
      </c>
      <c r="BJ29" s="1365"/>
      <c r="BK29" s="1365"/>
      <c r="BL29" s="1365"/>
      <c r="BM29" s="1365"/>
      <c r="BN29" s="1365"/>
      <c r="BO29" s="1365"/>
    </row>
    <row r="30" spans="1:67" x14ac:dyDescent="0.2">
      <c r="A30" s="1365">
        <v>1941</v>
      </c>
      <c r="B30" s="1365">
        <v>1</v>
      </c>
      <c r="C30" s="1365">
        <v>0.19880611554613284</v>
      </c>
      <c r="D30" s="1365">
        <v>0.24929917622434666</v>
      </c>
      <c r="E30" s="1365">
        <v>0.26111212897700992</v>
      </c>
      <c r="F30" s="1365">
        <v>0.19210045337284892</v>
      </c>
      <c r="G30" s="1365">
        <v>9.8682125879661575E-2</v>
      </c>
      <c r="H30" s="1365"/>
      <c r="I30" s="1365"/>
      <c r="J30" s="1365"/>
      <c r="K30" s="1365"/>
      <c r="L30" s="1365"/>
      <c r="M30" s="1365"/>
      <c r="N30" s="1365">
        <v>0.75543492518242461</v>
      </c>
      <c r="O30" s="1365">
        <v>0.18571611870596344</v>
      </c>
      <c r="P30" s="1365">
        <v>0.2015096304454079</v>
      </c>
      <c r="Q30" s="1365">
        <v>0.14526557067368429</v>
      </c>
      <c r="R30" s="1365">
        <v>0.15133170859465375</v>
      </c>
      <c r="S30" s="1365">
        <v>7.161189676271533E-2</v>
      </c>
      <c r="T30" s="1365">
        <v>0.62409375153744495</v>
      </c>
      <c r="U30" s="1365">
        <v>0.17531607331684543</v>
      </c>
      <c r="V30" s="1365">
        <v>0.16986565790394448</v>
      </c>
      <c r="W30" s="1365">
        <v>0.10725844215853698</v>
      </c>
      <c r="X30" s="1365">
        <v>0.11440841109742717</v>
      </c>
      <c r="Y30" s="1365">
        <v>5.7245167060690848E-2</v>
      </c>
      <c r="Z30" s="1365">
        <v>0.35872886283127658</v>
      </c>
      <c r="AA30" s="1365">
        <v>0.13613521061792627</v>
      </c>
      <c r="AB30" s="1365">
        <v>9.4439424881589976E-2</v>
      </c>
      <c r="AC30" s="1365">
        <v>4.9878358928058336E-2</v>
      </c>
      <c r="AD30" s="1365">
        <v>5.5284417968803422E-2</v>
      </c>
      <c r="AE30" s="1365">
        <v>2.2991450434898544E-2</v>
      </c>
      <c r="AF30" s="1365">
        <v>0.27243977854486712</v>
      </c>
      <c r="AG30" s="1365">
        <v>0.11164198469563168</v>
      </c>
      <c r="AH30" s="1365">
        <v>7.0050093098897051E-2</v>
      </c>
      <c r="AI30" s="1365">
        <v>3.6225779631618521E-2</v>
      </c>
      <c r="AJ30" s="1365">
        <v>4.0553465618472666E-2</v>
      </c>
      <c r="AK30" s="1365">
        <v>1.3968455500247154E-2</v>
      </c>
      <c r="AL30" s="1365">
        <v>0.13538732900222422</v>
      </c>
      <c r="AM30" s="1365">
        <v>6.6905483228776902E-2</v>
      </c>
      <c r="AN30" s="1365">
        <v>2.9526175649328492E-2</v>
      </c>
      <c r="AO30" s="1365">
        <v>1.5169193636089961E-2</v>
      </c>
      <c r="AP30" s="1365">
        <v>1.9216000744220599E-2</v>
      </c>
      <c r="AQ30" s="1365">
        <v>4.5704757438082642E-3</v>
      </c>
      <c r="AR30" s="1365">
        <v>4.4174637272315298E-2</v>
      </c>
      <c r="AS30" s="1365">
        <v>2.7417079316920008E-2</v>
      </c>
      <c r="AT30" s="1365">
        <v>7.1903160804329047E-3</v>
      </c>
      <c r="AU30" s="1365">
        <v>3.1130687801285391E-3</v>
      </c>
      <c r="AV30" s="1365">
        <v>5.6446750482021359E-3</v>
      </c>
      <c r="AW30" s="1365">
        <v>8.0949804663171701E-4</v>
      </c>
      <c r="AX30" s="1365"/>
      <c r="AY30" s="1365"/>
      <c r="AZ30" s="1365"/>
      <c r="BA30" s="1365"/>
      <c r="BB30" s="1365"/>
      <c r="BC30" s="1365"/>
      <c r="BD30" s="1365">
        <v>0.24456507481757539</v>
      </c>
      <c r="BE30" s="1365">
        <v>1.3089996840169399E-2</v>
      </c>
      <c r="BF30" s="1365">
        <v>4.7789545778938784E-2</v>
      </c>
      <c r="BG30" s="1365">
        <v>0.11584655830332563</v>
      </c>
      <c r="BH30" s="1365">
        <v>4.0768744778195171E-2</v>
      </c>
      <c r="BI30" s="1365">
        <v>2.7070229116946246E-2</v>
      </c>
      <c r="BJ30" s="1365"/>
      <c r="BK30" s="1365"/>
      <c r="BL30" s="1365"/>
      <c r="BM30" s="1365"/>
      <c r="BN30" s="1365"/>
      <c r="BO30" s="1365"/>
    </row>
    <row r="31" spans="1:67" x14ac:dyDescent="0.2">
      <c r="A31" s="1365">
        <v>1942</v>
      </c>
      <c r="B31" s="1365">
        <v>1</v>
      </c>
      <c r="C31" s="1365">
        <v>0.1811193554296148</v>
      </c>
      <c r="D31" s="1365">
        <v>0.27175816051161616</v>
      </c>
      <c r="E31" s="1365">
        <v>0.24418591510289869</v>
      </c>
      <c r="F31" s="1365">
        <v>0.20150763497024354</v>
      </c>
      <c r="G31" s="1365">
        <v>0.10142893398562682</v>
      </c>
      <c r="H31" s="1365"/>
      <c r="I31" s="1365"/>
      <c r="J31" s="1365"/>
      <c r="K31" s="1365"/>
      <c r="L31" s="1365"/>
      <c r="M31" s="1365"/>
      <c r="N31" s="1365">
        <v>0.73727931771260746</v>
      </c>
      <c r="O31" s="1365">
        <v>0.16964877633186279</v>
      </c>
      <c r="P31" s="1365">
        <v>0.21150598981269636</v>
      </c>
      <c r="Q31" s="1365">
        <v>0.13613554522292509</v>
      </c>
      <c r="R31" s="1365">
        <v>0.15551474909603111</v>
      </c>
      <c r="S31" s="1365">
        <v>6.4474257249091907E-2</v>
      </c>
      <c r="T31" s="1365">
        <v>0.60547151071848193</v>
      </c>
      <c r="U31" s="1365">
        <v>0.1589555316260452</v>
      </c>
      <c r="V31" s="1365">
        <v>0.17786819170492962</v>
      </c>
      <c r="W31" s="1365">
        <v>9.8207075859237589E-2</v>
      </c>
      <c r="X31" s="1365">
        <v>0.11592547007587886</v>
      </c>
      <c r="Y31" s="1365">
        <v>5.4515241452390575E-2</v>
      </c>
      <c r="Z31" s="1365">
        <v>0.35373853414410217</v>
      </c>
      <c r="AA31" s="1365">
        <v>0.12540229452919208</v>
      </c>
      <c r="AB31" s="1365">
        <v>0.10290597064874783</v>
      </c>
      <c r="AC31" s="1365">
        <v>4.4992789654349052E-2</v>
      </c>
      <c r="AD31" s="1365">
        <v>5.9777814712021864E-2</v>
      </c>
      <c r="AE31" s="1365">
        <v>2.0659664599791343E-2</v>
      </c>
      <c r="AF31" s="1365">
        <v>0.26843771982450343</v>
      </c>
      <c r="AG31" s="1365">
        <v>0.10180651586098351</v>
      </c>
      <c r="AH31" s="1365">
        <v>7.6497357598983712E-2</v>
      </c>
      <c r="AI31" s="1365">
        <v>3.2303803068386837E-2</v>
      </c>
      <c r="AJ31" s="1365">
        <v>4.5633784806125254E-2</v>
      </c>
      <c r="AK31" s="1365">
        <v>1.2196258490024108E-2</v>
      </c>
      <c r="AL31" s="1365">
        <v>0.1295167447066157</v>
      </c>
      <c r="AM31" s="1365">
        <v>5.6765352354855567E-2</v>
      </c>
      <c r="AN31" s="1365">
        <v>3.175004384036962E-2</v>
      </c>
      <c r="AO31" s="1365">
        <v>1.2909989987138833E-2</v>
      </c>
      <c r="AP31" s="1365">
        <v>2.4370267452513753E-2</v>
      </c>
      <c r="AQ31" s="1365">
        <v>3.7210910717379248E-3</v>
      </c>
      <c r="AR31" s="1365">
        <v>3.8442966995665864E-2</v>
      </c>
      <c r="AS31" s="1365">
        <v>1.9394221379454419E-2</v>
      </c>
      <c r="AT31" s="1365">
        <v>7.2744162491273608E-3</v>
      </c>
      <c r="AU31" s="1365">
        <v>2.3910712185488169E-3</v>
      </c>
      <c r="AV31" s="1365">
        <v>8.8195051365706004E-3</v>
      </c>
      <c r="AW31" s="1365">
        <v>5.63753011964665E-4</v>
      </c>
      <c r="AX31" s="1365"/>
      <c r="AY31" s="1365"/>
      <c r="AZ31" s="1365"/>
      <c r="BA31" s="1365"/>
      <c r="BB31" s="1365"/>
      <c r="BC31" s="1365"/>
      <c r="BD31" s="1365">
        <v>0.26272068228739254</v>
      </c>
      <c r="BE31" s="1365">
        <v>1.1470579097752009E-2</v>
      </c>
      <c r="BF31" s="1365">
        <v>6.0252170698919791E-2</v>
      </c>
      <c r="BG31" s="1365">
        <v>0.10805036987997357</v>
      </c>
      <c r="BH31" s="1365">
        <v>4.5992885874212436E-2</v>
      </c>
      <c r="BI31" s="1365">
        <v>3.6954676736534908E-2</v>
      </c>
      <c r="BJ31" s="1365"/>
      <c r="BK31" s="1365"/>
      <c r="BL31" s="1365"/>
      <c r="BM31" s="1365"/>
      <c r="BN31" s="1365"/>
      <c r="BO31" s="1365"/>
    </row>
    <row r="32" spans="1:67" x14ac:dyDescent="0.2">
      <c r="A32" s="1365">
        <v>1943</v>
      </c>
      <c r="B32" s="1365">
        <v>1</v>
      </c>
      <c r="C32" s="1365">
        <v>0.18434275001309297</v>
      </c>
      <c r="D32" s="1365">
        <v>0.28421639090608902</v>
      </c>
      <c r="E32" s="1365">
        <v>0.22914363235682936</v>
      </c>
      <c r="F32" s="1365">
        <v>0.20673034750789238</v>
      </c>
      <c r="G32" s="1365">
        <v>9.5566879216096287E-2</v>
      </c>
      <c r="H32" s="1365"/>
      <c r="I32" s="1365"/>
      <c r="J32" s="1365"/>
      <c r="K32" s="1365"/>
      <c r="L32" s="1365"/>
      <c r="M32" s="1365"/>
      <c r="N32" s="1365">
        <v>0.74083252032454827</v>
      </c>
      <c r="O32" s="1365">
        <v>0.17088776293410979</v>
      </c>
      <c r="P32" s="1365">
        <v>0.22185169697914914</v>
      </c>
      <c r="Q32" s="1365">
        <v>0.12868424502211401</v>
      </c>
      <c r="R32" s="1365">
        <v>0.16469082748540695</v>
      </c>
      <c r="S32" s="1365">
        <v>5.4717987903768361E-2</v>
      </c>
      <c r="T32" s="1365">
        <v>0.61396115594179868</v>
      </c>
      <c r="U32" s="1365">
        <v>0.15853273731718817</v>
      </c>
      <c r="V32" s="1365">
        <v>0.1881441278053107</v>
      </c>
      <c r="W32" s="1365">
        <v>9.2688411093595921E-2</v>
      </c>
      <c r="X32" s="1365">
        <v>0.12710009770378211</v>
      </c>
      <c r="Y32" s="1365">
        <v>4.7495782021921708E-2</v>
      </c>
      <c r="Z32" s="1365">
        <v>0.35530682853268492</v>
      </c>
      <c r="AA32" s="1365">
        <v>0.11910086531096196</v>
      </c>
      <c r="AB32" s="1365">
        <v>0.11088767533030958</v>
      </c>
      <c r="AC32" s="1365">
        <v>4.1686391837595864E-2</v>
      </c>
      <c r="AD32" s="1365">
        <v>6.6878336478408379E-2</v>
      </c>
      <c r="AE32" s="1365">
        <v>1.6753559575409145E-2</v>
      </c>
      <c r="AF32" s="1365">
        <v>0.26506086326017103</v>
      </c>
      <c r="AG32" s="1365">
        <v>9.3193953550655184E-2</v>
      </c>
      <c r="AH32" s="1365">
        <v>8.267624246031921E-2</v>
      </c>
      <c r="AI32" s="1365">
        <v>2.9497418965062201E-2</v>
      </c>
      <c r="AJ32" s="1365">
        <v>5.0254064521223919E-2</v>
      </c>
      <c r="AK32" s="1365">
        <v>9.4391837629104781E-3</v>
      </c>
      <c r="AL32" s="1365">
        <v>0.12417969048005237</v>
      </c>
      <c r="AM32" s="1365">
        <v>4.9682238588643998E-2</v>
      </c>
      <c r="AN32" s="1365">
        <v>3.5399286702297882E-2</v>
      </c>
      <c r="AO32" s="1365">
        <v>1.179240605564949E-2</v>
      </c>
      <c r="AP32" s="1365">
        <v>2.4636168756173634E-2</v>
      </c>
      <c r="AQ32" s="1365">
        <v>2.6695903772873657E-3</v>
      </c>
      <c r="AR32" s="1365">
        <v>3.3211873521799613E-2</v>
      </c>
      <c r="AS32" s="1365">
        <v>1.4959350206448186E-2</v>
      </c>
      <c r="AT32" s="1365">
        <v>8.5919210558071824E-3</v>
      </c>
      <c r="AU32" s="1365">
        <v>2.0887577521230922E-3</v>
      </c>
      <c r="AV32" s="1365">
        <v>7.2015383039424697E-3</v>
      </c>
      <c r="AW32" s="1365">
        <v>3.7030620347868522E-4</v>
      </c>
      <c r="AX32" s="1365"/>
      <c r="AY32" s="1365"/>
      <c r="AZ32" s="1365"/>
      <c r="BA32" s="1365"/>
      <c r="BB32" s="1365"/>
      <c r="BC32" s="1365"/>
      <c r="BD32" s="1365">
        <v>0.25916747967545173</v>
      </c>
      <c r="BE32" s="1365">
        <v>1.3454987078983183E-2</v>
      </c>
      <c r="BF32" s="1365">
        <v>6.2364693926939926E-2</v>
      </c>
      <c r="BG32" s="1365">
        <v>0.10045938733471538</v>
      </c>
      <c r="BH32" s="1365">
        <v>4.2039520022485427E-2</v>
      </c>
      <c r="BI32" s="1365">
        <v>4.0848891312327926E-2</v>
      </c>
      <c r="BJ32" s="1365"/>
      <c r="BK32" s="1365"/>
      <c r="BL32" s="1365"/>
      <c r="BM32" s="1365"/>
      <c r="BN32" s="1365"/>
      <c r="BO32" s="1365"/>
    </row>
    <row r="33" spans="1:67" x14ac:dyDescent="0.2">
      <c r="A33" s="1365">
        <v>1944</v>
      </c>
      <c r="B33" s="1365">
        <v>1</v>
      </c>
      <c r="C33" s="1365">
        <v>0.18649883145545276</v>
      </c>
      <c r="D33" s="1365">
        <v>0.28799473131474207</v>
      </c>
      <c r="E33" s="1365">
        <v>0.23575079673579374</v>
      </c>
      <c r="F33" s="1365">
        <v>0.20230510293402867</v>
      </c>
      <c r="G33" s="1365">
        <v>8.7450537559982638E-2</v>
      </c>
      <c r="H33" s="1365"/>
      <c r="I33" s="1365"/>
      <c r="J33" s="1365"/>
      <c r="K33" s="1365"/>
      <c r="L33" s="1365"/>
      <c r="M33" s="1365"/>
      <c r="N33" s="1365">
        <v>0.7178477139657844</v>
      </c>
      <c r="O33" s="1365">
        <v>0.16560710189245201</v>
      </c>
      <c r="P33" s="1365">
        <v>0.23094307155391214</v>
      </c>
      <c r="Q33" s="1365">
        <v>0.12801632596359935</v>
      </c>
      <c r="R33" s="1365">
        <v>0.14073433476319155</v>
      </c>
      <c r="S33" s="1365">
        <v>5.2546879792629259E-2</v>
      </c>
      <c r="T33" s="1365">
        <v>0.58816883732817915</v>
      </c>
      <c r="U33" s="1365">
        <v>0.15100092120336983</v>
      </c>
      <c r="V33" s="1365">
        <v>0.19756675390866316</v>
      </c>
      <c r="W33" s="1365">
        <v>9.2830988180900659E-2</v>
      </c>
      <c r="X33" s="1365">
        <v>0.10319981235511341</v>
      </c>
      <c r="Y33" s="1365">
        <v>4.357036168013205E-2</v>
      </c>
      <c r="Z33" s="1365">
        <v>0.32844344586704372</v>
      </c>
      <c r="AA33" s="1365">
        <v>0.10747731922492573</v>
      </c>
      <c r="AB33" s="1365">
        <v>0.11657869853349007</v>
      </c>
      <c r="AC33" s="1365">
        <v>4.1410306046673589E-2</v>
      </c>
      <c r="AD33" s="1365">
        <v>4.7794636753356344E-2</v>
      </c>
      <c r="AE33" s="1365">
        <v>1.518248530859798E-2</v>
      </c>
      <c r="AF33" s="1365">
        <v>0.24248044531395255</v>
      </c>
      <c r="AG33" s="1365">
        <v>8.2242034300779365E-2</v>
      </c>
      <c r="AH33" s="1365">
        <v>8.6928898231408716E-2</v>
      </c>
      <c r="AI33" s="1365">
        <v>2.9497901006468701E-2</v>
      </c>
      <c r="AJ33" s="1365">
        <v>3.5350653437261625E-2</v>
      </c>
      <c r="AK33" s="1365">
        <v>8.4609583380341243E-3</v>
      </c>
      <c r="AL33" s="1365">
        <v>0.11196922181244831</v>
      </c>
      <c r="AM33" s="1365">
        <v>4.2597802106228704E-2</v>
      </c>
      <c r="AN33" s="1365">
        <v>3.7991034417905578E-2</v>
      </c>
      <c r="AO33" s="1365">
        <v>1.1720259345029686E-2</v>
      </c>
      <c r="AP33" s="1365">
        <v>1.7302759631062474E-2</v>
      </c>
      <c r="AQ33" s="1365">
        <v>2.357366312221866E-3</v>
      </c>
      <c r="AR33" s="1365">
        <v>3.3229816103405745E-2</v>
      </c>
      <c r="AS33" s="1365">
        <v>1.5129256557589333E-2</v>
      </c>
      <c r="AT33" s="1365">
        <v>1.0235391177382256E-2</v>
      </c>
      <c r="AU33" s="1365">
        <v>2.2198318027192914E-3</v>
      </c>
      <c r="AV33" s="1365">
        <v>5.2881282178779739E-3</v>
      </c>
      <c r="AW33" s="1365">
        <v>3.5720834783688828E-4</v>
      </c>
      <c r="AX33" s="1365"/>
      <c r="AY33" s="1365"/>
      <c r="AZ33" s="1365"/>
      <c r="BA33" s="1365"/>
      <c r="BB33" s="1365"/>
      <c r="BC33" s="1365"/>
      <c r="BD33" s="1365">
        <v>0.2821522860342156</v>
      </c>
      <c r="BE33" s="1365">
        <v>2.0891729563000755E-2</v>
      </c>
      <c r="BF33" s="1365">
        <v>5.7051659760829918E-2</v>
      </c>
      <c r="BG33" s="1365">
        <v>0.10773447077219442</v>
      </c>
      <c r="BH33" s="1365">
        <v>6.157076817083712E-2</v>
      </c>
      <c r="BI33" s="1365">
        <v>3.490365776735338E-2</v>
      </c>
      <c r="BJ33" s="1365"/>
      <c r="BK33" s="1365"/>
      <c r="BL33" s="1365"/>
      <c r="BM33" s="1365"/>
      <c r="BN33" s="1365"/>
      <c r="BO33" s="1365"/>
    </row>
    <row r="34" spans="1:67" x14ac:dyDescent="0.2">
      <c r="A34" s="1365">
        <v>1945</v>
      </c>
      <c r="B34" s="1365">
        <v>1</v>
      </c>
      <c r="C34" s="1365">
        <v>0.19849118123495119</v>
      </c>
      <c r="D34" s="1365">
        <v>0.2819944335420822</v>
      </c>
      <c r="E34" s="1365">
        <v>0.2416332278849754</v>
      </c>
      <c r="F34" s="1365">
        <v>0.19868237201202824</v>
      </c>
      <c r="G34" s="1365">
        <v>7.9198785325963209E-2</v>
      </c>
      <c r="H34" s="1365"/>
      <c r="I34" s="1365"/>
      <c r="J34" s="1365"/>
      <c r="K34" s="1365"/>
      <c r="L34" s="1365"/>
      <c r="M34" s="1365"/>
      <c r="N34" s="1365">
        <v>0.72372729145518744</v>
      </c>
      <c r="O34" s="1365">
        <v>0.17357195502388423</v>
      </c>
      <c r="P34" s="1365">
        <v>0.22631341268078858</v>
      </c>
      <c r="Q34" s="1365">
        <v>0.13064337717167532</v>
      </c>
      <c r="R34" s="1365">
        <v>0.14632373665168127</v>
      </c>
      <c r="S34" s="1365">
        <v>4.6874809927158069E-2</v>
      </c>
      <c r="T34" s="1365">
        <v>0.59852097280606054</v>
      </c>
      <c r="U34" s="1365">
        <v>0.15654580231695345</v>
      </c>
      <c r="V34" s="1365">
        <v>0.1960422785085387</v>
      </c>
      <c r="W34" s="1365">
        <v>9.5316046282691233E-2</v>
      </c>
      <c r="X34" s="1365">
        <v>0.11147899489603937</v>
      </c>
      <c r="Y34" s="1365">
        <v>3.9137850801837869E-2</v>
      </c>
      <c r="Z34" s="1365">
        <v>0.32999442574753712</v>
      </c>
      <c r="AA34" s="1365">
        <v>0.10553357063437734</v>
      </c>
      <c r="AB34" s="1365">
        <v>0.11718408642212839</v>
      </c>
      <c r="AC34" s="1365">
        <v>4.2683944249859544E-2</v>
      </c>
      <c r="AD34" s="1365">
        <v>5.0733576172793171E-2</v>
      </c>
      <c r="AE34" s="1365">
        <v>1.3859248268378623E-2</v>
      </c>
      <c r="AF34" s="1365">
        <v>0.2410399024049463</v>
      </c>
      <c r="AG34" s="1365">
        <v>7.8714351730696672E-2</v>
      </c>
      <c r="AH34" s="1365">
        <v>8.7887111801778842E-2</v>
      </c>
      <c r="AI34" s="1365">
        <v>3.0455393107544179E-2</v>
      </c>
      <c r="AJ34" s="1365">
        <v>3.626784835059528E-2</v>
      </c>
      <c r="AK34" s="1365">
        <v>7.7151974143313904E-3</v>
      </c>
      <c r="AL34" s="1365">
        <v>0.10995760917117303</v>
      </c>
      <c r="AM34" s="1365">
        <v>3.9665513000659368E-2</v>
      </c>
      <c r="AN34" s="1365">
        <v>3.9583318871651757E-2</v>
      </c>
      <c r="AO34" s="1365">
        <v>1.2088312112537816E-2</v>
      </c>
      <c r="AP34" s="1365">
        <v>1.6501753090518729E-2</v>
      </c>
      <c r="AQ34" s="1365">
        <v>2.1187120958053494E-3</v>
      </c>
      <c r="AR34" s="1365">
        <v>3.0836991294179675E-2</v>
      </c>
      <c r="AS34" s="1365">
        <v>1.291038011509372E-2</v>
      </c>
      <c r="AT34" s="1365">
        <v>1.1003522360920554E-2</v>
      </c>
      <c r="AU34" s="1365">
        <v>2.252190373447626E-3</v>
      </c>
      <c r="AV34" s="1365">
        <v>4.3514900954957541E-3</v>
      </c>
      <c r="AW34" s="1365">
        <v>3.1940834922202096E-4</v>
      </c>
      <c r="AX34" s="1365"/>
      <c r="AY34" s="1365"/>
      <c r="AZ34" s="1365"/>
      <c r="BA34" s="1365"/>
      <c r="BB34" s="1365"/>
      <c r="BC34" s="1365"/>
      <c r="BD34" s="1365">
        <v>0.27627270854481256</v>
      </c>
      <c r="BE34" s="1365">
        <v>2.4919226211066958E-2</v>
      </c>
      <c r="BF34" s="1365">
        <v>5.5681020861293617E-2</v>
      </c>
      <c r="BG34" s="1365">
        <v>0.11098985071330011</v>
      </c>
      <c r="BH34" s="1365">
        <v>5.2358635360346961E-2</v>
      </c>
      <c r="BI34" s="1365">
        <v>3.232397539880514E-2</v>
      </c>
      <c r="BJ34" s="1365"/>
      <c r="BK34" s="1365"/>
      <c r="BL34" s="1365"/>
      <c r="BM34" s="1365"/>
      <c r="BN34" s="1365"/>
      <c r="BO34" s="1365"/>
    </row>
    <row r="35" spans="1:67" x14ac:dyDescent="0.2">
      <c r="A35" s="1365">
        <v>1946</v>
      </c>
      <c r="B35" s="1365">
        <v>1</v>
      </c>
      <c r="C35" s="1365">
        <v>0.18933156714404531</v>
      </c>
      <c r="D35" s="1365">
        <v>0.27073199701280204</v>
      </c>
      <c r="E35" s="1365">
        <v>0.25455328905194829</v>
      </c>
      <c r="F35" s="1365">
        <v>0.20721698186937249</v>
      </c>
      <c r="G35" s="1365">
        <v>7.8166164921831885E-2</v>
      </c>
      <c r="H35" s="1365"/>
      <c r="I35" s="1365"/>
      <c r="J35" s="1365"/>
      <c r="K35" s="1365"/>
      <c r="L35" s="1365"/>
      <c r="M35" s="1365"/>
      <c r="N35" s="1365">
        <v>0.72124558440423203</v>
      </c>
      <c r="O35" s="1365">
        <v>0.16796933336891914</v>
      </c>
      <c r="P35" s="1365">
        <v>0.20767524875619775</v>
      </c>
      <c r="Q35" s="1365">
        <v>0.14083650618561538</v>
      </c>
      <c r="R35" s="1365">
        <v>0.15801436785846154</v>
      </c>
      <c r="S35" s="1365">
        <v>4.6750128235038241E-2</v>
      </c>
      <c r="T35" s="1365">
        <v>0.58940179233330992</v>
      </c>
      <c r="U35" s="1365">
        <v>0.15002154572602469</v>
      </c>
      <c r="V35" s="1365">
        <v>0.17622663455668564</v>
      </c>
      <c r="W35" s="1365">
        <v>0.10376782537740722</v>
      </c>
      <c r="X35" s="1365">
        <v>0.11999360377749689</v>
      </c>
      <c r="Y35" s="1365">
        <v>3.9392182895695627E-2</v>
      </c>
      <c r="Z35" s="1365">
        <v>0.30880663130400104</v>
      </c>
      <c r="AA35" s="1365">
        <v>9.7864741536469665E-2</v>
      </c>
      <c r="AB35" s="1365">
        <v>0.10039760159482436</v>
      </c>
      <c r="AC35" s="1365">
        <v>4.7073505677486333E-2</v>
      </c>
      <c r="AD35" s="1365">
        <v>4.8879909504747569E-2</v>
      </c>
      <c r="AE35" s="1365">
        <v>1.4590872990473069E-2</v>
      </c>
      <c r="AF35" s="1365">
        <v>0.22320680880839858</v>
      </c>
      <c r="AG35" s="1365">
        <v>7.2048925408235848E-2</v>
      </c>
      <c r="AH35" s="1365">
        <v>7.5161788544684804E-2</v>
      </c>
      <c r="AI35" s="1365">
        <v>3.369917492007337E-2</v>
      </c>
      <c r="AJ35" s="1365">
        <v>3.4061200428432269E-2</v>
      </c>
      <c r="AK35" s="1365">
        <v>8.2357195069723069E-3</v>
      </c>
      <c r="AL35" s="1365">
        <v>0.10268014271765734</v>
      </c>
      <c r="AM35" s="1365">
        <v>3.767532333339127E-2</v>
      </c>
      <c r="AN35" s="1365">
        <v>3.4579866453561786E-2</v>
      </c>
      <c r="AO35" s="1365">
        <v>1.3705492993102513E-2</v>
      </c>
      <c r="AP35" s="1365">
        <v>1.4398406681998259E-2</v>
      </c>
      <c r="AQ35" s="1365">
        <v>2.3210532556035106E-3</v>
      </c>
      <c r="AR35" s="1365">
        <v>3.2314143822695027E-2</v>
      </c>
      <c r="AS35" s="1365">
        <v>1.4937732770538491E-2</v>
      </c>
      <c r="AT35" s="1365">
        <v>1.0661093787616651E-2</v>
      </c>
      <c r="AU35" s="1365">
        <v>2.7397178028133527E-3</v>
      </c>
      <c r="AV35" s="1365">
        <v>3.6028874623271001E-3</v>
      </c>
      <c r="AW35" s="1365">
        <v>3.7271199939942619E-4</v>
      </c>
      <c r="AX35" s="1365"/>
      <c r="AY35" s="1365"/>
      <c r="AZ35" s="1365"/>
      <c r="BA35" s="1365"/>
      <c r="BB35" s="1365"/>
      <c r="BC35" s="1365"/>
      <c r="BD35" s="1365">
        <v>0.27875441559576797</v>
      </c>
      <c r="BE35" s="1365">
        <v>2.1362233775126166E-2</v>
      </c>
      <c r="BF35" s="1365">
        <v>6.3056748256604303E-2</v>
      </c>
      <c r="BG35" s="1365">
        <v>0.11371678286633297</v>
      </c>
      <c r="BH35" s="1365">
        <v>4.9202614010910944E-2</v>
      </c>
      <c r="BI35" s="1365">
        <v>3.1416036686793644E-2</v>
      </c>
      <c r="BJ35" s="1365"/>
      <c r="BK35" s="1365"/>
      <c r="BL35" s="1365"/>
      <c r="BM35" s="1365"/>
      <c r="BN35" s="1365"/>
      <c r="BO35" s="1365"/>
    </row>
    <row r="36" spans="1:67" x14ac:dyDescent="0.2">
      <c r="A36" s="1365">
        <v>1947</v>
      </c>
      <c r="B36" s="1365">
        <v>1</v>
      </c>
      <c r="C36" s="1365">
        <v>0.16746765255345974</v>
      </c>
      <c r="D36" s="1365">
        <v>0.25357300552647671</v>
      </c>
      <c r="E36" s="1365">
        <v>0.28226744283661892</v>
      </c>
      <c r="F36" s="1365">
        <v>0.21865990838407451</v>
      </c>
      <c r="G36" s="1365">
        <v>7.8031990699370002E-2</v>
      </c>
      <c r="H36" s="1365"/>
      <c r="I36" s="1365"/>
      <c r="J36" s="1365"/>
      <c r="K36" s="1365"/>
      <c r="L36" s="1365"/>
      <c r="M36" s="1365"/>
      <c r="N36" s="1365">
        <v>0.70797219415982304</v>
      </c>
      <c r="O36" s="1365">
        <v>0.14983276875444176</v>
      </c>
      <c r="P36" s="1365">
        <v>0.19329909545169183</v>
      </c>
      <c r="Q36" s="1365">
        <v>0.15398558764827233</v>
      </c>
      <c r="R36" s="1365">
        <v>0.16519061189651127</v>
      </c>
      <c r="S36" s="1365">
        <v>4.5664130408905927E-2</v>
      </c>
      <c r="T36" s="1365">
        <v>0.57467332007714289</v>
      </c>
      <c r="U36" s="1365">
        <v>0.13614771649994725</v>
      </c>
      <c r="V36" s="1365">
        <v>0.16259578738147495</v>
      </c>
      <c r="W36" s="1365">
        <v>0.11333479640276344</v>
      </c>
      <c r="X36" s="1365">
        <v>0.12371319954250655</v>
      </c>
      <c r="Y36" s="1365">
        <v>3.8881820250450623E-2</v>
      </c>
      <c r="Z36" s="1365">
        <v>0.29746745293807275</v>
      </c>
      <c r="AA36" s="1365">
        <v>9.3807206287231742E-2</v>
      </c>
      <c r="AB36" s="1365">
        <v>9.0845610142305078E-2</v>
      </c>
      <c r="AC36" s="1365">
        <v>5.1629845549786349E-2</v>
      </c>
      <c r="AD36" s="1365">
        <v>4.670993339973456E-2</v>
      </c>
      <c r="AE36" s="1365">
        <v>1.4474857559015014E-2</v>
      </c>
      <c r="AF36" s="1365">
        <v>0.21665535362573557</v>
      </c>
      <c r="AG36" s="1365">
        <v>7.1955421717124574E-2</v>
      </c>
      <c r="AH36" s="1365">
        <v>6.7413655469078154E-2</v>
      </c>
      <c r="AI36" s="1365">
        <v>3.7229553375114702E-2</v>
      </c>
      <c r="AJ36" s="1365">
        <v>3.1904403619516596E-2</v>
      </c>
      <c r="AK36" s="1365">
        <v>8.1523194449014923E-3</v>
      </c>
      <c r="AL36" s="1365">
        <v>0.1020470698376351</v>
      </c>
      <c r="AM36" s="1365">
        <v>4.058536747166501E-2</v>
      </c>
      <c r="AN36" s="1365">
        <v>3.0591349405693493E-2</v>
      </c>
      <c r="AO36" s="1365">
        <v>1.5524011989801138E-2</v>
      </c>
      <c r="AP36" s="1365">
        <v>1.305401769684756E-2</v>
      </c>
      <c r="AQ36" s="1365">
        <v>2.2923232736278983E-3</v>
      </c>
      <c r="AR36" s="1365">
        <v>3.2760544123666704E-2</v>
      </c>
      <c r="AS36" s="1365">
        <v>1.6791513221818911E-2</v>
      </c>
      <c r="AT36" s="1365">
        <v>9.0708058589126488E-3</v>
      </c>
      <c r="AU36" s="1365">
        <v>3.2754285543519718E-3</v>
      </c>
      <c r="AV36" s="1365">
        <v>3.2646635763063769E-3</v>
      </c>
      <c r="AW36" s="1365">
        <v>3.5813291227679072E-4</v>
      </c>
      <c r="AX36" s="1365"/>
      <c r="AY36" s="1365"/>
      <c r="AZ36" s="1365"/>
      <c r="BA36" s="1365"/>
      <c r="BB36" s="1365"/>
      <c r="BC36" s="1365"/>
      <c r="BD36" s="1365">
        <v>0.29202780584017696</v>
      </c>
      <c r="BE36" s="1365">
        <v>1.7634883799017981E-2</v>
      </c>
      <c r="BF36" s="1365">
        <v>6.0273910074784907E-2</v>
      </c>
      <c r="BG36" s="1365">
        <v>0.12828185518834662</v>
      </c>
      <c r="BH36" s="1365">
        <v>5.3469296487563239E-2</v>
      </c>
      <c r="BI36" s="1365">
        <v>3.2367860290464075E-2</v>
      </c>
      <c r="BJ36" s="1365"/>
      <c r="BK36" s="1365"/>
      <c r="BL36" s="1365"/>
      <c r="BM36" s="1365"/>
      <c r="BN36" s="1365"/>
      <c r="BO36" s="1365"/>
    </row>
    <row r="37" spans="1:67" x14ac:dyDescent="0.2">
      <c r="A37" s="1365">
        <v>1948</v>
      </c>
      <c r="B37" s="1365">
        <v>1</v>
      </c>
      <c r="C37" s="1365">
        <v>0.15429223604235096</v>
      </c>
      <c r="D37" s="1365">
        <v>0.23630051398507512</v>
      </c>
      <c r="E37" s="1365">
        <v>0.3063912644397731</v>
      </c>
      <c r="F37" s="1365">
        <v>0.22393067035545733</v>
      </c>
      <c r="G37" s="1365">
        <v>7.9085315177343435E-2</v>
      </c>
      <c r="H37" s="1365"/>
      <c r="I37" s="1365"/>
      <c r="J37" s="1365"/>
      <c r="K37" s="1365"/>
      <c r="L37" s="1365"/>
      <c r="M37" s="1365"/>
      <c r="N37" s="1365">
        <v>0.69455826220727379</v>
      </c>
      <c r="O37" s="1365">
        <v>0.13888677829532428</v>
      </c>
      <c r="P37" s="1365">
        <v>0.18255990893122825</v>
      </c>
      <c r="Q37" s="1365">
        <v>0.1627953803477494</v>
      </c>
      <c r="R37" s="1365">
        <v>0.16131392425914501</v>
      </c>
      <c r="S37" s="1365">
        <v>4.9002270373826769E-2</v>
      </c>
      <c r="T37" s="1365">
        <v>0.5573594158480768</v>
      </c>
      <c r="U37" s="1365">
        <v>0.12725381484961823</v>
      </c>
      <c r="V37" s="1365">
        <v>0.15251789166129603</v>
      </c>
      <c r="W37" s="1365">
        <v>0.11853904468914948</v>
      </c>
      <c r="X37" s="1365">
        <v>0.11819076955731078</v>
      </c>
      <c r="Y37" s="1365">
        <v>4.0857895090702208E-2</v>
      </c>
      <c r="Z37" s="1365">
        <v>0.29196072319110117</v>
      </c>
      <c r="AA37" s="1365">
        <v>9.0566307217371911E-2</v>
      </c>
      <c r="AB37" s="1365">
        <v>8.6180519176524695E-2</v>
      </c>
      <c r="AC37" s="1365">
        <v>5.4160056905238667E-2</v>
      </c>
      <c r="AD37" s="1365">
        <v>4.5973453296734509E-2</v>
      </c>
      <c r="AE37" s="1365">
        <v>1.5080386595231388E-2</v>
      </c>
      <c r="AF37" s="1365">
        <v>0.21525807161122781</v>
      </c>
      <c r="AG37" s="1365">
        <v>7.147191261559975E-2</v>
      </c>
      <c r="AH37" s="1365">
        <v>6.4400486355431399E-2</v>
      </c>
      <c r="AI37" s="1365">
        <v>3.923164545903212E-2</v>
      </c>
      <c r="AJ37" s="1365">
        <v>3.1579565013417923E-2</v>
      </c>
      <c r="AK37" s="1365">
        <v>8.5744621677466288E-3</v>
      </c>
      <c r="AL37" s="1365">
        <v>0.10096210282535624</v>
      </c>
      <c r="AM37" s="1365">
        <v>4.0339223319169427E-2</v>
      </c>
      <c r="AN37" s="1365">
        <v>2.8604974043160709E-2</v>
      </c>
      <c r="AO37" s="1365">
        <v>1.634792000990597E-2</v>
      </c>
      <c r="AP37" s="1365">
        <v>1.3200948441114054E-2</v>
      </c>
      <c r="AQ37" s="1365">
        <v>2.4690370120060618E-3</v>
      </c>
      <c r="AR37" s="1365">
        <v>3.0852255898497608E-2</v>
      </c>
      <c r="AS37" s="1365">
        <v>1.5534497566621173E-2</v>
      </c>
      <c r="AT37" s="1365">
        <v>8.0865566750770654E-3</v>
      </c>
      <c r="AU37" s="1365">
        <v>3.4079090223936197E-3</v>
      </c>
      <c r="AV37" s="1365">
        <v>3.4305063180612842E-3</v>
      </c>
      <c r="AW37" s="1365">
        <v>3.9278631634446034E-4</v>
      </c>
      <c r="AX37" s="1365"/>
      <c r="AY37" s="1365"/>
      <c r="AZ37" s="1365"/>
      <c r="BA37" s="1365"/>
      <c r="BB37" s="1365"/>
      <c r="BC37" s="1365"/>
      <c r="BD37" s="1365">
        <v>0.30544173779272621</v>
      </c>
      <c r="BE37" s="1365">
        <v>1.5405457747026674E-2</v>
      </c>
      <c r="BF37" s="1365">
        <v>5.3740605053846882E-2</v>
      </c>
      <c r="BG37" s="1365">
        <v>0.14359588409202367</v>
      </c>
      <c r="BH37" s="1365">
        <v>6.261674609631232E-2</v>
      </c>
      <c r="BI37" s="1365">
        <v>3.0083044803516666E-2</v>
      </c>
      <c r="BJ37" s="1365"/>
      <c r="BK37" s="1365"/>
      <c r="BL37" s="1365"/>
      <c r="BM37" s="1365"/>
      <c r="BN37" s="1365"/>
      <c r="BO37" s="1365"/>
    </row>
    <row r="38" spans="1:67" x14ac:dyDescent="0.2">
      <c r="A38" s="1365">
        <v>1949</v>
      </c>
      <c r="B38" s="1365">
        <v>1</v>
      </c>
      <c r="C38" s="1365">
        <v>0.15272700302394707</v>
      </c>
      <c r="D38" s="1365">
        <v>0.22608520836449503</v>
      </c>
      <c r="E38" s="1365">
        <v>0.31618837582185166</v>
      </c>
      <c r="F38" s="1365">
        <v>0.22253650149804932</v>
      </c>
      <c r="G38" s="1365">
        <v>8.2462911291656907E-2</v>
      </c>
      <c r="H38" s="1365"/>
      <c r="I38" s="1365"/>
      <c r="J38" s="1365"/>
      <c r="K38" s="1365"/>
      <c r="L38" s="1365"/>
      <c r="M38" s="1365"/>
      <c r="N38" s="1365">
        <v>0.68677487557551642</v>
      </c>
      <c r="O38" s="1365">
        <v>0.13784584164388713</v>
      </c>
      <c r="P38" s="1365">
        <v>0.17586552993541321</v>
      </c>
      <c r="Q38" s="1365">
        <v>0.16572296240936185</v>
      </c>
      <c r="R38" s="1365">
        <v>0.15449921889785076</v>
      </c>
      <c r="S38" s="1365">
        <v>5.2841322689003455E-2</v>
      </c>
      <c r="T38" s="1365">
        <v>0.54301861064016443</v>
      </c>
      <c r="U38" s="1365">
        <v>0.12646436597430766</v>
      </c>
      <c r="V38" s="1365">
        <v>0.14402426559224232</v>
      </c>
      <c r="W38" s="1365">
        <v>0.11955103598944948</v>
      </c>
      <c r="X38" s="1365">
        <v>0.10925817146003867</v>
      </c>
      <c r="Y38" s="1365">
        <v>4.3720771624126249E-2</v>
      </c>
      <c r="Z38" s="1365">
        <v>0.28354380915436006</v>
      </c>
      <c r="AA38" s="1365">
        <v>9.2290632649697293E-2</v>
      </c>
      <c r="AB38" s="1365">
        <v>8.0322496391606546E-2</v>
      </c>
      <c r="AC38" s="1365">
        <v>5.3746653703269129E-2</v>
      </c>
      <c r="AD38" s="1365">
        <v>4.1205697411596048E-2</v>
      </c>
      <c r="AE38" s="1365">
        <v>1.5978328998191044E-2</v>
      </c>
      <c r="AF38" s="1365">
        <v>0.20894407528363101</v>
      </c>
      <c r="AG38" s="1365">
        <v>7.3235771400767785E-2</v>
      </c>
      <c r="AH38" s="1365">
        <v>5.9619489523144907E-2</v>
      </c>
      <c r="AI38" s="1365">
        <v>3.8698568770915619E-2</v>
      </c>
      <c r="AJ38" s="1365">
        <v>2.8324508743271127E-2</v>
      </c>
      <c r="AK38" s="1365">
        <v>9.0657368455315888E-3</v>
      </c>
      <c r="AL38" s="1365">
        <v>9.8145331374731345E-2</v>
      </c>
      <c r="AM38" s="1365">
        <v>4.1701539734583765E-2</v>
      </c>
      <c r="AN38" s="1365">
        <v>2.6250757376433315E-2</v>
      </c>
      <c r="AO38" s="1365">
        <v>1.5932073463936196E-2</v>
      </c>
      <c r="AP38" s="1365">
        <v>1.1621072516947514E-2</v>
      </c>
      <c r="AQ38" s="1365">
        <v>2.6398882828305662E-3</v>
      </c>
      <c r="AR38" s="1365">
        <v>3.0204239086076185E-2</v>
      </c>
      <c r="AS38" s="1365">
        <v>1.6376892098081203E-2</v>
      </c>
      <c r="AT38" s="1365">
        <v>7.0288806224853432E-3</v>
      </c>
      <c r="AU38" s="1365">
        <v>3.2695721062872543E-3</v>
      </c>
      <c r="AV38" s="1365">
        <v>3.0934132608115678E-3</v>
      </c>
      <c r="AW38" s="1365">
        <v>4.3548099841081282E-4</v>
      </c>
      <c r="AX38" s="1365"/>
      <c r="AY38" s="1365"/>
      <c r="AZ38" s="1365"/>
      <c r="BA38" s="1365"/>
      <c r="BB38" s="1365"/>
      <c r="BC38" s="1365"/>
      <c r="BD38" s="1365">
        <v>0.31322512442448358</v>
      </c>
      <c r="BE38" s="1365">
        <v>1.4881161380059932E-2</v>
      </c>
      <c r="BF38" s="1365">
        <v>5.0219678429081829E-2</v>
      </c>
      <c r="BG38" s="1365">
        <v>0.15046541341248978</v>
      </c>
      <c r="BH38" s="1365">
        <v>6.8037282600198562E-2</v>
      </c>
      <c r="BI38" s="1365">
        <v>2.9621588602653452E-2</v>
      </c>
      <c r="BJ38" s="1365"/>
      <c r="BK38" s="1365"/>
      <c r="BL38" s="1365"/>
      <c r="BM38" s="1365"/>
      <c r="BN38" s="1365"/>
      <c r="BO38" s="1365"/>
    </row>
    <row r="39" spans="1:67" x14ac:dyDescent="0.2">
      <c r="A39" s="1365">
        <v>1950</v>
      </c>
      <c r="B39" s="1365">
        <v>1</v>
      </c>
      <c r="C39" s="1365">
        <v>0.16090887287135897</v>
      </c>
      <c r="D39" s="1365">
        <v>0.21456120843811796</v>
      </c>
      <c r="E39" s="1365">
        <v>0.32312167411676407</v>
      </c>
      <c r="F39" s="1365">
        <v>0.21688886996645185</v>
      </c>
      <c r="G39" s="1365">
        <v>8.4519374607307338E-2</v>
      </c>
      <c r="H39" s="1365"/>
      <c r="I39" s="1365"/>
      <c r="J39" s="1365"/>
      <c r="K39" s="1365"/>
      <c r="L39" s="1365"/>
      <c r="M39" s="1365"/>
      <c r="N39" s="1365">
        <v>0.69026021017694272</v>
      </c>
      <c r="O39" s="1365">
        <v>0.14322914394885888</v>
      </c>
      <c r="P39" s="1365">
        <v>0.17185919952555326</v>
      </c>
      <c r="Q39" s="1365">
        <v>0.16834972881640722</v>
      </c>
      <c r="R39" s="1365">
        <v>0.15262027295320149</v>
      </c>
      <c r="S39" s="1365">
        <v>5.4201864932921937E-2</v>
      </c>
      <c r="T39" s="1365">
        <v>0.55073121594494445</v>
      </c>
      <c r="U39" s="1365">
        <v>0.12944881486606419</v>
      </c>
      <c r="V39" s="1365">
        <v>0.14358545311220777</v>
      </c>
      <c r="W39" s="1365">
        <v>0.12146269206195166</v>
      </c>
      <c r="X39" s="1365">
        <v>0.11129941394826552</v>
      </c>
      <c r="Y39" s="1365">
        <v>4.4934841956455203E-2</v>
      </c>
      <c r="Z39" s="1365">
        <v>0.29592977206322785</v>
      </c>
      <c r="AA39" s="1365">
        <v>9.6084189914117477E-2</v>
      </c>
      <c r="AB39" s="1365">
        <v>8.2290095457221935E-2</v>
      </c>
      <c r="AC39" s="1365">
        <v>5.5335356356991598E-2</v>
      </c>
      <c r="AD39" s="1365">
        <v>4.5937385431701443E-2</v>
      </c>
      <c r="AE39" s="1365">
        <v>1.6282744903195406E-2</v>
      </c>
      <c r="AF39" s="1365">
        <v>0.21761737292622291</v>
      </c>
      <c r="AG39" s="1365">
        <v>7.4811189976957113E-2</v>
      </c>
      <c r="AH39" s="1365">
        <v>6.1474405463399238E-2</v>
      </c>
      <c r="AI39" s="1365">
        <v>3.9981672102766985E-2</v>
      </c>
      <c r="AJ39" s="1365">
        <v>3.212227167859516E-2</v>
      </c>
      <c r="AK39" s="1365">
        <v>9.2278337045043918E-3</v>
      </c>
      <c r="AL39" s="1365">
        <v>0.10336040068904333</v>
      </c>
      <c r="AM39" s="1365">
        <v>4.3367258063564805E-2</v>
      </c>
      <c r="AN39" s="1365">
        <v>2.7356483291804373E-2</v>
      </c>
      <c r="AO39" s="1365">
        <v>1.6754316554713204E-2</v>
      </c>
      <c r="AP39" s="1365">
        <v>1.3284312189871321E-2</v>
      </c>
      <c r="AQ39" s="1365">
        <v>2.5980305890896198E-3</v>
      </c>
      <c r="AR39" s="1365">
        <v>2.6177671272238964E-2</v>
      </c>
      <c r="AS39" s="1365">
        <v>1.3329583777746217E-2</v>
      </c>
      <c r="AT39" s="1365">
        <v>6.3790160773641389E-3</v>
      </c>
      <c r="AU39" s="1365">
        <v>3.1659019959084855E-3</v>
      </c>
      <c r="AV39" s="1365">
        <v>2.9985559807031406E-3</v>
      </c>
      <c r="AW39" s="1365">
        <v>3.0461344051698039E-4</v>
      </c>
      <c r="AX39" s="1365"/>
      <c r="AY39" s="1365"/>
      <c r="AZ39" s="1365"/>
      <c r="BA39" s="1365"/>
      <c r="BB39" s="1365"/>
      <c r="BC39" s="1365"/>
      <c r="BD39" s="1365">
        <v>0.30973978982305728</v>
      </c>
      <c r="BE39" s="1365">
        <v>1.7679728922500082E-2</v>
      </c>
      <c r="BF39" s="1365">
        <v>4.270200891256469E-2</v>
      </c>
      <c r="BG39" s="1365">
        <v>0.15477194530035682</v>
      </c>
      <c r="BH39" s="1365">
        <v>6.4268597013250356E-2</v>
      </c>
      <c r="BI39" s="1365">
        <v>3.0317509674385401E-2</v>
      </c>
      <c r="BJ39" s="1365"/>
      <c r="BK39" s="1365"/>
      <c r="BL39" s="1365"/>
      <c r="BM39" s="1365"/>
      <c r="BN39" s="1365"/>
      <c r="BO39" s="1365"/>
    </row>
    <row r="40" spans="1:67" x14ac:dyDescent="0.2">
      <c r="A40" s="1365">
        <v>1951</v>
      </c>
      <c r="B40" s="1365">
        <v>1</v>
      </c>
      <c r="C40" s="1365">
        <v>0.16908297233329284</v>
      </c>
      <c r="D40" s="1365">
        <v>0.20353021249022274</v>
      </c>
      <c r="E40" s="1365">
        <v>0.32567832257892126</v>
      </c>
      <c r="F40" s="1365">
        <v>0.2173081063049542</v>
      </c>
      <c r="G40" s="1365">
        <v>8.4400386292608875E-2</v>
      </c>
      <c r="H40" s="1365"/>
      <c r="I40" s="1365"/>
      <c r="J40" s="1365"/>
      <c r="K40" s="1365"/>
      <c r="L40" s="1365"/>
      <c r="M40" s="1365"/>
      <c r="N40" s="1365">
        <v>0.69011514900994353</v>
      </c>
      <c r="O40" s="1365">
        <v>0.15072828157397908</v>
      </c>
      <c r="P40" s="1365">
        <v>0.16335375544948225</v>
      </c>
      <c r="Q40" s="1365">
        <v>0.16885649920709922</v>
      </c>
      <c r="R40" s="1365">
        <v>0.15460485327102572</v>
      </c>
      <c r="S40" s="1365">
        <v>5.2571759508357303E-2</v>
      </c>
      <c r="T40" s="1365">
        <v>0.55214242620502141</v>
      </c>
      <c r="U40" s="1365">
        <v>0.13792407313203245</v>
      </c>
      <c r="V40" s="1365">
        <v>0.13618601837594968</v>
      </c>
      <c r="W40" s="1365">
        <v>0.12120163154672443</v>
      </c>
      <c r="X40" s="1365">
        <v>0.11315514995804275</v>
      </c>
      <c r="Y40" s="1365">
        <v>4.3675553192272176E-2</v>
      </c>
      <c r="Z40" s="1365">
        <v>0.29131818634934836</v>
      </c>
      <c r="AA40" s="1365">
        <v>0.10011308887600311</v>
      </c>
      <c r="AB40" s="1365">
        <v>7.5256863930016266E-2</v>
      </c>
      <c r="AC40" s="1365">
        <v>5.4277624644141431E-2</v>
      </c>
      <c r="AD40" s="1365">
        <v>4.5974582856501064E-2</v>
      </c>
      <c r="AE40" s="1365">
        <v>1.5696026042686426E-2</v>
      </c>
      <c r="AF40" s="1365">
        <v>0.21236726449773349</v>
      </c>
      <c r="AG40" s="1365">
        <v>7.7530788031131101E-2</v>
      </c>
      <c r="AH40" s="1365">
        <v>5.5363670426646215E-2</v>
      </c>
      <c r="AI40" s="1365">
        <v>3.8826087204300821E-2</v>
      </c>
      <c r="AJ40" s="1365">
        <v>3.1886056929826101E-2</v>
      </c>
      <c r="AK40" s="1365">
        <v>8.7606619058292427E-3</v>
      </c>
      <c r="AL40" s="1365">
        <v>9.7718524493952158E-2</v>
      </c>
      <c r="AM40" s="1365">
        <v>4.3071657857897301E-2</v>
      </c>
      <c r="AN40" s="1365">
        <v>2.3461811844864375E-2</v>
      </c>
      <c r="AO40" s="1365">
        <v>1.5877041884213922E-2</v>
      </c>
      <c r="AP40" s="1365">
        <v>1.2838242373406335E-2</v>
      </c>
      <c r="AQ40" s="1365">
        <v>2.4697705335702202E-3</v>
      </c>
      <c r="AR40" s="1365">
        <v>2.9809909189016319E-2</v>
      </c>
      <c r="AS40" s="1365">
        <v>1.6899846718432029E-2</v>
      </c>
      <c r="AT40" s="1365">
        <v>5.9657925110587198E-3</v>
      </c>
      <c r="AU40" s="1365">
        <v>3.3294961590243592E-3</v>
      </c>
      <c r="AV40" s="1365">
        <v>3.2406392582899957E-3</v>
      </c>
      <c r="AW40" s="1365">
        <v>3.741345422112114E-4</v>
      </c>
      <c r="AX40" s="1365"/>
      <c r="AY40" s="1365"/>
      <c r="AZ40" s="1365"/>
      <c r="BA40" s="1365"/>
      <c r="BB40" s="1365"/>
      <c r="BC40" s="1365"/>
      <c r="BD40" s="1365">
        <v>0.30988485099005647</v>
      </c>
      <c r="BE40" s="1365">
        <v>1.8354690759313758E-2</v>
      </c>
      <c r="BF40" s="1365">
        <v>4.0176457040740514E-2</v>
      </c>
      <c r="BG40" s="1365">
        <v>0.15682182337182202</v>
      </c>
      <c r="BH40" s="1365">
        <v>6.2703253033928485E-2</v>
      </c>
      <c r="BI40" s="1365">
        <v>3.1828626784251572E-2</v>
      </c>
      <c r="BJ40" s="1365"/>
      <c r="BK40" s="1365"/>
      <c r="BL40" s="1365"/>
      <c r="BM40" s="1365"/>
      <c r="BN40" s="1365"/>
      <c r="BO40" s="1365"/>
    </row>
    <row r="41" spans="1:67" x14ac:dyDescent="0.2">
      <c r="A41" s="1365">
        <v>1952</v>
      </c>
      <c r="B41" s="1365">
        <v>1</v>
      </c>
      <c r="C41" s="1365">
        <v>0.16672573103751456</v>
      </c>
      <c r="D41" s="1365">
        <v>0.20179025303994058</v>
      </c>
      <c r="E41" s="1365">
        <v>0.32899871335517972</v>
      </c>
      <c r="F41" s="1365">
        <v>0.21522834931827492</v>
      </c>
      <c r="G41" s="1365">
        <v>8.7256953249090288E-2</v>
      </c>
      <c r="H41" s="1365"/>
      <c r="I41" s="1365"/>
      <c r="J41" s="1365"/>
      <c r="K41" s="1365"/>
      <c r="L41" s="1365"/>
      <c r="M41" s="1365"/>
      <c r="N41" s="1365">
        <v>0.68732356003483686</v>
      </c>
      <c r="O41" s="1365">
        <v>0.14891231036579436</v>
      </c>
      <c r="P41" s="1365">
        <v>0.16170595760071324</v>
      </c>
      <c r="Q41" s="1365">
        <v>0.16872299168265861</v>
      </c>
      <c r="R41" s="1365">
        <v>0.15422205495272015</v>
      </c>
      <c r="S41" s="1365">
        <v>5.3760245432950431E-2</v>
      </c>
      <c r="T41" s="1365">
        <v>0.54647534464894154</v>
      </c>
      <c r="U41" s="1365">
        <v>0.13529151444526286</v>
      </c>
      <c r="V41" s="1365">
        <v>0.13416643735293385</v>
      </c>
      <c r="W41" s="1365">
        <v>0.12008734816521568</v>
      </c>
      <c r="X41" s="1365">
        <v>0.11201516900424609</v>
      </c>
      <c r="Y41" s="1365">
        <v>4.4914875681283058E-2</v>
      </c>
      <c r="Z41" s="1365">
        <v>0.28812076647234808</v>
      </c>
      <c r="AA41" s="1365">
        <v>9.8920824952987499E-2</v>
      </c>
      <c r="AB41" s="1365">
        <v>7.4133634774672399E-2</v>
      </c>
      <c r="AC41" s="1365">
        <v>5.3644176880885852E-2</v>
      </c>
      <c r="AD41" s="1365">
        <v>4.5781669622676706E-2</v>
      </c>
      <c r="AE41" s="1365">
        <v>1.564046024112567E-2</v>
      </c>
      <c r="AF41" s="1365">
        <v>0.20888577957433582</v>
      </c>
      <c r="AG41" s="1365">
        <v>7.7474538213299207E-2</v>
      </c>
      <c r="AH41" s="1365">
        <v>5.3845781391881044E-2</v>
      </c>
      <c r="AI41" s="1365">
        <v>3.8141256267211494E-2</v>
      </c>
      <c r="AJ41" s="1365">
        <v>3.076043608644894E-2</v>
      </c>
      <c r="AK41" s="1365">
        <v>8.6637676154951403E-3</v>
      </c>
      <c r="AL41" s="1365">
        <v>9.6386451920436197E-2</v>
      </c>
      <c r="AM41" s="1365">
        <v>4.4593152518208681E-2</v>
      </c>
      <c r="AN41" s="1365">
        <v>2.26273650202541E-2</v>
      </c>
      <c r="AO41" s="1365">
        <v>1.5662619387639267E-2</v>
      </c>
      <c r="AP41" s="1365">
        <v>1.1152877839295567E-2</v>
      </c>
      <c r="AQ41" s="1365">
        <v>2.3504371550385748E-3</v>
      </c>
      <c r="AR41" s="1365">
        <v>2.9108925550920768E-2</v>
      </c>
      <c r="AS41" s="1365">
        <v>1.6953054764548454E-2</v>
      </c>
      <c r="AT41" s="1365">
        <v>5.8870686197116861E-3</v>
      </c>
      <c r="AU41" s="1365">
        <v>3.2562103790864882E-3</v>
      </c>
      <c r="AV41" s="1365">
        <v>2.6568345273181248E-3</v>
      </c>
      <c r="AW41" s="1365">
        <v>3.5575726025602111E-4</v>
      </c>
      <c r="AX41" s="1365"/>
      <c r="AY41" s="1365"/>
      <c r="AZ41" s="1365"/>
      <c r="BA41" s="1365"/>
      <c r="BB41" s="1365"/>
      <c r="BC41" s="1365"/>
      <c r="BD41" s="1365">
        <v>0.31267643996516314</v>
      </c>
      <c r="BE41" s="1365">
        <v>1.7813420671720204E-2</v>
      </c>
      <c r="BF41" s="1365">
        <v>4.0084295439227327E-2</v>
      </c>
      <c r="BG41" s="1365">
        <v>0.16027572167252108</v>
      </c>
      <c r="BH41" s="1365">
        <v>6.100629436555477E-2</v>
      </c>
      <c r="BI41" s="1365">
        <v>3.3496707816139858E-2</v>
      </c>
      <c r="BJ41" s="1365"/>
      <c r="BK41" s="1365"/>
      <c r="BL41" s="1365"/>
      <c r="BM41" s="1365"/>
      <c r="BN41" s="1365"/>
      <c r="BO41" s="1365"/>
    </row>
    <row r="42" spans="1:67" x14ac:dyDescent="0.2">
      <c r="A42" s="1365">
        <v>1953</v>
      </c>
      <c r="B42" s="1365">
        <v>1</v>
      </c>
      <c r="C42" s="1365">
        <v>0.15865412411610497</v>
      </c>
      <c r="D42" s="1365">
        <v>0.20599076062867838</v>
      </c>
      <c r="E42" s="1365">
        <v>0.33498606539270553</v>
      </c>
      <c r="F42" s="1365">
        <v>0.20747920639318082</v>
      </c>
      <c r="G42" s="1365">
        <v>9.2889843469330297E-2</v>
      </c>
      <c r="H42" s="1365"/>
      <c r="I42" s="1365"/>
      <c r="J42" s="1365"/>
      <c r="K42" s="1365"/>
      <c r="L42" s="1365"/>
      <c r="M42" s="1365"/>
      <c r="N42" s="1365">
        <v>0.68095889176841984</v>
      </c>
      <c r="O42" s="1365">
        <v>0.1414767263909619</v>
      </c>
      <c r="P42" s="1365">
        <v>0.16573613161030865</v>
      </c>
      <c r="Q42" s="1365">
        <v>0.17045194110294562</v>
      </c>
      <c r="R42" s="1365">
        <v>0.14598821134554771</v>
      </c>
      <c r="S42" s="1365">
        <v>5.7305881318655889E-2</v>
      </c>
      <c r="T42" s="1365">
        <v>0.53750329211316605</v>
      </c>
      <c r="U42" s="1365">
        <v>0.12865612395305409</v>
      </c>
      <c r="V42" s="1365">
        <v>0.13565817333365227</v>
      </c>
      <c r="W42" s="1365">
        <v>0.12075977248586803</v>
      </c>
      <c r="X42" s="1365">
        <v>0.10480673075854384</v>
      </c>
      <c r="Y42" s="1365">
        <v>4.7622491582047788E-2</v>
      </c>
      <c r="Z42" s="1365">
        <v>0.27619415844995426</v>
      </c>
      <c r="AA42" s="1365">
        <v>9.2855296045969843E-2</v>
      </c>
      <c r="AB42" s="1365">
        <v>7.3302027597498806E-2</v>
      </c>
      <c r="AC42" s="1365">
        <v>5.2632369957868332E-2</v>
      </c>
      <c r="AD42" s="1365">
        <v>4.0860819094010466E-2</v>
      </c>
      <c r="AE42" s="1365">
        <v>1.6543645754606838E-2</v>
      </c>
      <c r="AF42" s="1365">
        <v>0.19962048907803834</v>
      </c>
      <c r="AG42" s="1365">
        <v>7.278426835405033E-2</v>
      </c>
      <c r="AH42" s="1365">
        <v>5.3413764160864893E-2</v>
      </c>
      <c r="AI42" s="1365">
        <v>3.732287089867093E-2</v>
      </c>
      <c r="AJ42" s="1365">
        <v>2.6979305898459531E-2</v>
      </c>
      <c r="AK42" s="1365">
        <v>9.1202797659925994E-3</v>
      </c>
      <c r="AL42" s="1365">
        <v>9.1131305541713323E-2</v>
      </c>
      <c r="AM42" s="1365">
        <v>4.0834466428274985E-2</v>
      </c>
      <c r="AN42" s="1365">
        <v>2.2424333284478019E-2</v>
      </c>
      <c r="AO42" s="1365">
        <v>1.5152495360117169E-2</v>
      </c>
      <c r="AP42" s="1365">
        <v>1.027267180014153E-2</v>
      </c>
      <c r="AQ42" s="1365">
        <v>2.4473386687016117E-3</v>
      </c>
      <c r="AR42" s="1365">
        <v>2.8076438112305466E-2</v>
      </c>
      <c r="AS42" s="1365">
        <v>1.6194720374302484E-2</v>
      </c>
      <c r="AT42" s="1365">
        <v>5.8117047097575245E-3</v>
      </c>
      <c r="AU42" s="1365">
        <v>3.2259815691721709E-3</v>
      </c>
      <c r="AV42" s="1365">
        <v>2.4830631378640216E-3</v>
      </c>
      <c r="AW42" s="1365">
        <v>3.6096832120926375E-4</v>
      </c>
      <c r="AX42" s="1365"/>
      <c r="AY42" s="1365"/>
      <c r="AZ42" s="1365"/>
      <c r="BA42" s="1365"/>
      <c r="BB42" s="1365"/>
      <c r="BC42" s="1365"/>
      <c r="BD42" s="1365">
        <v>0.31904110823158016</v>
      </c>
      <c r="BE42" s="1365">
        <v>1.7177397725143068E-2</v>
      </c>
      <c r="BF42" s="1365">
        <v>4.0254629018369723E-2</v>
      </c>
      <c r="BG42" s="1365">
        <v>0.16453412428975989</v>
      </c>
      <c r="BH42" s="1365">
        <v>6.1490995047633112E-2</v>
      </c>
      <c r="BI42" s="1365">
        <v>3.5583962150674407E-2</v>
      </c>
      <c r="BJ42" s="1365"/>
      <c r="BK42" s="1365"/>
      <c r="BL42" s="1365"/>
      <c r="BM42" s="1365"/>
      <c r="BN42" s="1365"/>
      <c r="BO42" s="1365"/>
    </row>
    <row r="43" spans="1:67" x14ac:dyDescent="0.2">
      <c r="A43" s="1365">
        <v>1954</v>
      </c>
      <c r="B43" s="1365">
        <v>1</v>
      </c>
      <c r="C43" s="1365">
        <v>0.16929033318165099</v>
      </c>
      <c r="D43" s="1365">
        <v>0.20489045594321439</v>
      </c>
      <c r="E43" s="1365">
        <v>0.33259285412657535</v>
      </c>
      <c r="F43" s="1365">
        <v>0.19745888379313187</v>
      </c>
      <c r="G43" s="1365">
        <v>9.5767472955427368E-2</v>
      </c>
      <c r="H43" s="1365"/>
      <c r="I43" s="1365"/>
      <c r="J43" s="1365"/>
      <c r="K43" s="1365"/>
      <c r="L43" s="1365"/>
      <c r="M43" s="1365"/>
      <c r="N43" s="1365">
        <v>0.68495380951545903</v>
      </c>
      <c r="O43" s="1365">
        <v>0.1490014618213823</v>
      </c>
      <c r="P43" s="1365">
        <v>0.16221885144058454</v>
      </c>
      <c r="Q43" s="1365">
        <v>0.1741331977152083</v>
      </c>
      <c r="R43" s="1365">
        <v>0.14004920698464984</v>
      </c>
      <c r="S43" s="1365">
        <v>5.9551091553633931E-2</v>
      </c>
      <c r="T43" s="1365">
        <v>0.5372585697223724</v>
      </c>
      <c r="U43" s="1365">
        <v>0.13584218027167747</v>
      </c>
      <c r="V43" s="1365">
        <v>0.12933659091646391</v>
      </c>
      <c r="W43" s="1365">
        <v>0.12492806078743143</v>
      </c>
      <c r="X43" s="1365">
        <v>9.733241962406719E-2</v>
      </c>
      <c r="Y43" s="1365">
        <v>4.9819318122732381E-2</v>
      </c>
      <c r="Z43" s="1365">
        <v>0.28220617872382847</v>
      </c>
      <c r="AA43" s="1365">
        <v>9.6031550013437453E-2</v>
      </c>
      <c r="AB43" s="1365">
        <v>7.3953484656698806E-2</v>
      </c>
      <c r="AC43" s="1365">
        <v>5.603585178651628E-2</v>
      </c>
      <c r="AD43" s="1365">
        <v>3.9023733668413302E-2</v>
      </c>
      <c r="AE43" s="1365">
        <v>1.7161558598762665E-2</v>
      </c>
      <c r="AF43" s="1365">
        <v>0.20334395988815487</v>
      </c>
      <c r="AG43" s="1365">
        <v>7.4152654238668042E-2</v>
      </c>
      <c r="AH43" s="1365">
        <v>5.4017777121553909E-2</v>
      </c>
      <c r="AI43" s="1365">
        <v>4.0005620963538074E-2</v>
      </c>
      <c r="AJ43" s="1365">
        <v>2.5721200515838673E-2</v>
      </c>
      <c r="AK43" s="1365">
        <v>9.4467070485561681E-3</v>
      </c>
      <c r="AL43" s="1365">
        <v>9.342984540757443E-2</v>
      </c>
      <c r="AM43" s="1365">
        <v>4.3167498966323013E-2</v>
      </c>
      <c r="AN43" s="1365">
        <v>2.2173215878718341E-2</v>
      </c>
      <c r="AO43" s="1365">
        <v>1.6500520991637183E-2</v>
      </c>
      <c r="AP43" s="1365">
        <v>9.0572103489209629E-3</v>
      </c>
      <c r="AQ43" s="1365">
        <v>2.5313992219749299E-3</v>
      </c>
      <c r="AR43" s="1365">
        <v>2.821595295949934E-2</v>
      </c>
      <c r="AS43" s="1365">
        <v>1.5922058501907085E-2</v>
      </c>
      <c r="AT43" s="1365">
        <v>5.6978385126625203E-3</v>
      </c>
      <c r="AU43" s="1365">
        <v>3.7940317356862964E-3</v>
      </c>
      <c r="AV43" s="1365">
        <v>2.3974346784042871E-3</v>
      </c>
      <c r="AW43" s="1365">
        <v>4.0458953083915124E-4</v>
      </c>
      <c r="AX43" s="1365"/>
      <c r="AY43" s="1365"/>
      <c r="AZ43" s="1365"/>
      <c r="BA43" s="1365"/>
      <c r="BB43" s="1365"/>
      <c r="BC43" s="1365"/>
      <c r="BD43" s="1365">
        <v>0.31504619048454097</v>
      </c>
      <c r="BE43" s="1365">
        <v>2.028887136026869E-2</v>
      </c>
      <c r="BF43" s="1365">
        <v>4.2671604502629856E-2</v>
      </c>
      <c r="BG43" s="1365">
        <v>0.15845965641136703</v>
      </c>
      <c r="BH43" s="1365">
        <v>5.7409676808482024E-2</v>
      </c>
      <c r="BI43" s="1365">
        <v>3.6216381401793438E-2</v>
      </c>
      <c r="BJ43" s="1365"/>
      <c r="BK43" s="1365"/>
      <c r="BL43" s="1365"/>
      <c r="BM43" s="1365"/>
      <c r="BN43" s="1365"/>
      <c r="BO43" s="1365"/>
    </row>
    <row r="44" spans="1:67" x14ac:dyDescent="0.2">
      <c r="A44" s="1365">
        <v>1955</v>
      </c>
      <c r="B44" s="1365">
        <v>1</v>
      </c>
      <c r="C44" s="1365">
        <v>0.19256241667875837</v>
      </c>
      <c r="D44" s="1365">
        <v>0.1983310056529676</v>
      </c>
      <c r="E44" s="1365">
        <v>0.32517185605852622</v>
      </c>
      <c r="F44" s="1365">
        <v>0.18676541464661153</v>
      </c>
      <c r="G44" s="1365">
        <v>9.7169306963136234E-2</v>
      </c>
      <c r="H44" s="1365"/>
      <c r="I44" s="1365"/>
      <c r="J44" s="1365"/>
      <c r="K44" s="1365"/>
      <c r="L44" s="1365"/>
      <c r="M44" s="1365"/>
      <c r="N44" s="1365">
        <v>0.68882336698668378</v>
      </c>
      <c r="O44" s="1365">
        <v>0.17044034149269915</v>
      </c>
      <c r="P44" s="1365">
        <v>0.15843346747441453</v>
      </c>
      <c r="Q44" s="1365">
        <v>0.16754220435394107</v>
      </c>
      <c r="R44" s="1365">
        <v>0.13217199000605656</v>
      </c>
      <c r="S44" s="1365">
        <v>6.0235363659572348E-2</v>
      </c>
      <c r="T44" s="1365">
        <v>0.53584067492536069</v>
      </c>
      <c r="U44" s="1365">
        <v>0.15173943895849343</v>
      </c>
      <c r="V44" s="1365">
        <v>0.12501969556735826</v>
      </c>
      <c r="W44" s="1365">
        <v>0.11764600528639782</v>
      </c>
      <c r="X44" s="1365">
        <v>9.0523573642372998E-2</v>
      </c>
      <c r="Y44" s="1365">
        <v>5.0911961470738162E-2</v>
      </c>
      <c r="Z44" s="1365">
        <v>0.28474808954419439</v>
      </c>
      <c r="AA44" s="1365">
        <v>0.11027263267042332</v>
      </c>
      <c r="AB44" s="1365">
        <v>7.1655181416308916E-2</v>
      </c>
      <c r="AC44" s="1365">
        <v>4.8847264802185757E-2</v>
      </c>
      <c r="AD44" s="1365">
        <v>3.6807928175488662E-2</v>
      </c>
      <c r="AE44" s="1365">
        <v>1.7165082479787746E-2</v>
      </c>
      <c r="AF44" s="1365">
        <v>0.2036503908501775</v>
      </c>
      <c r="AG44" s="1365">
        <v>8.6039750195151699E-2</v>
      </c>
      <c r="AH44" s="1365">
        <v>5.1882558238836765E-2</v>
      </c>
      <c r="AI44" s="1365">
        <v>3.2894483854699216E-2</v>
      </c>
      <c r="AJ44" s="1365">
        <v>2.3357293407005965E-2</v>
      </c>
      <c r="AK44" s="1365">
        <v>9.4763051544839022E-3</v>
      </c>
      <c r="AL44" s="1365">
        <v>9.7108781740549308E-2</v>
      </c>
      <c r="AM44" s="1365">
        <v>5.1930173374040031E-2</v>
      </c>
      <c r="AN44" s="1365">
        <v>2.0571916125731723E-2</v>
      </c>
      <c r="AO44" s="1365">
        <v>1.4741993161033416E-2</v>
      </c>
      <c r="AP44" s="1365">
        <v>7.394012462245067E-3</v>
      </c>
      <c r="AQ44" s="1365">
        <v>2.4706866174990685E-3</v>
      </c>
      <c r="AR44" s="1365">
        <v>3.0593350446928173E-2</v>
      </c>
      <c r="AS44" s="1365">
        <v>1.9836833503021071E-2</v>
      </c>
      <c r="AT44" s="1365">
        <v>5.2791430624338749E-3</v>
      </c>
      <c r="AU44" s="1365">
        <v>3.0068397590685757E-3</v>
      </c>
      <c r="AV44" s="1365">
        <v>2.0742592547702654E-3</v>
      </c>
      <c r="AW44" s="1365">
        <v>3.962748676343866E-4</v>
      </c>
      <c r="AX44" s="1365"/>
      <c r="AY44" s="1365"/>
      <c r="AZ44" s="1365"/>
      <c r="BA44" s="1365"/>
      <c r="BB44" s="1365"/>
      <c r="BC44" s="1365"/>
      <c r="BD44" s="1365">
        <v>0.31117663301331622</v>
      </c>
      <c r="BE44" s="1365">
        <v>2.2122075186059215E-2</v>
      </c>
      <c r="BF44" s="1365">
        <v>3.9897538178553085E-2</v>
      </c>
      <c r="BG44" s="1365">
        <v>0.15762965170458518</v>
      </c>
      <c r="BH44" s="1365">
        <v>5.4593424640554972E-2</v>
      </c>
      <c r="BI44" s="1365">
        <v>3.6933943303563886E-2</v>
      </c>
      <c r="BJ44" s="1365"/>
      <c r="BK44" s="1365"/>
      <c r="BL44" s="1365"/>
      <c r="BM44" s="1365"/>
      <c r="BN44" s="1365"/>
      <c r="BO44" s="1365"/>
    </row>
    <row r="45" spans="1:67" x14ac:dyDescent="0.2">
      <c r="A45" s="1365">
        <v>1956</v>
      </c>
      <c r="B45" s="1365">
        <v>1</v>
      </c>
      <c r="C45" s="1365">
        <v>0.20412550899909079</v>
      </c>
      <c r="D45" s="1365">
        <v>0.19459761081045443</v>
      </c>
      <c r="E45" s="1365">
        <v>0.31963264507225464</v>
      </c>
      <c r="F45" s="1365">
        <v>0.18265266517634196</v>
      </c>
      <c r="G45" s="1365">
        <v>9.8991569941858287E-2</v>
      </c>
      <c r="H45" s="1365"/>
      <c r="I45" s="1365"/>
      <c r="J45" s="1365"/>
      <c r="K45" s="1365"/>
      <c r="L45" s="1365"/>
      <c r="M45" s="1365"/>
      <c r="N45" s="1365">
        <v>0.69222739771964348</v>
      </c>
      <c r="O45" s="1365">
        <v>0.17780578536418304</v>
      </c>
      <c r="P45" s="1365">
        <v>0.15746337610665148</v>
      </c>
      <c r="Q45" s="1365">
        <v>0.16630572667276669</v>
      </c>
      <c r="R45" s="1365">
        <v>0.12947035524502964</v>
      </c>
      <c r="S45" s="1365">
        <v>6.1182154331012567E-2</v>
      </c>
      <c r="T45" s="1365">
        <v>0.54431717415496494</v>
      </c>
      <c r="U45" s="1365">
        <v>0.15847364998172075</v>
      </c>
      <c r="V45" s="1365">
        <v>0.12776113056942384</v>
      </c>
      <c r="W45" s="1365">
        <v>0.11718097803818316</v>
      </c>
      <c r="X45" s="1365">
        <v>8.950750754407015E-2</v>
      </c>
      <c r="Y45" s="1365">
        <v>5.1393908021566938E-2</v>
      </c>
      <c r="Z45" s="1365">
        <v>0.28779135428900382</v>
      </c>
      <c r="AA45" s="1365">
        <v>0.11525282702615153</v>
      </c>
      <c r="AB45" s="1365">
        <v>7.07648655565465E-2</v>
      </c>
      <c r="AC45" s="1365">
        <v>5.1166112547128564E-2</v>
      </c>
      <c r="AD45" s="1365">
        <v>3.3135655855640253E-2</v>
      </c>
      <c r="AE45" s="1365">
        <v>1.7471893303536989E-2</v>
      </c>
      <c r="AF45" s="1365">
        <v>0.21087941354121897</v>
      </c>
      <c r="AG45" s="1365">
        <v>9.5448715735309109E-2</v>
      </c>
      <c r="AH45" s="1365">
        <v>5.0595270652231558E-2</v>
      </c>
      <c r="AI45" s="1365">
        <v>3.5843028296590654E-2</v>
      </c>
      <c r="AJ45" s="1365">
        <v>1.9498235980183704E-2</v>
      </c>
      <c r="AK45" s="1365">
        <v>9.4941628769038885E-3</v>
      </c>
      <c r="AL45" s="1365">
        <v>9.8094508714666406E-2</v>
      </c>
      <c r="AM45" s="1365">
        <v>5.5059497753242703E-2</v>
      </c>
      <c r="AN45" s="1365">
        <v>2.0319121574877433E-2</v>
      </c>
      <c r="AO45" s="1365">
        <v>1.4040204177995067E-2</v>
      </c>
      <c r="AP45" s="1365">
        <v>6.18884993738485E-3</v>
      </c>
      <c r="AQ45" s="1365">
        <v>2.486835271166353E-3</v>
      </c>
      <c r="AR45" s="1365">
        <v>3.0417185427346269E-2</v>
      </c>
      <c r="AS45" s="1365">
        <v>2.0158612308283978E-2</v>
      </c>
      <c r="AT45" s="1365">
        <v>5.257451659464259E-3</v>
      </c>
      <c r="AU45" s="1365">
        <v>2.8787081746823387E-3</v>
      </c>
      <c r="AV45" s="1365">
        <v>1.7232600308330396E-3</v>
      </c>
      <c r="AW45" s="1365">
        <v>3.9915325408265294E-4</v>
      </c>
      <c r="AX45" s="1365"/>
      <c r="AY45" s="1365"/>
      <c r="AZ45" s="1365"/>
      <c r="BA45" s="1365"/>
      <c r="BB45" s="1365"/>
      <c r="BC45" s="1365"/>
      <c r="BD45" s="1365">
        <v>0.30777260228035652</v>
      </c>
      <c r="BE45" s="1365">
        <v>2.6319723634907755E-2</v>
      </c>
      <c r="BF45" s="1365">
        <v>3.7134234703802942E-2</v>
      </c>
      <c r="BG45" s="1365">
        <v>0.15332691839948792</v>
      </c>
      <c r="BH45" s="1365">
        <v>5.3182309931312316E-2</v>
      </c>
      <c r="BI45" s="1365">
        <v>3.780941561084572E-2</v>
      </c>
      <c r="BJ45" s="1365"/>
      <c r="BK45" s="1365"/>
      <c r="BL45" s="1365"/>
      <c r="BM45" s="1365"/>
      <c r="BN45" s="1365"/>
      <c r="BO45" s="1365"/>
    </row>
    <row r="46" spans="1:67" x14ac:dyDescent="0.2">
      <c r="A46" s="1365">
        <v>1957</v>
      </c>
      <c r="B46" s="1365">
        <v>1</v>
      </c>
      <c r="C46" s="1365">
        <v>0.19624816325203684</v>
      </c>
      <c r="D46" s="1365">
        <v>0.19756582730050865</v>
      </c>
      <c r="E46" s="1365">
        <v>0.31927225953675997</v>
      </c>
      <c r="F46" s="1365">
        <v>0.18489297043969263</v>
      </c>
      <c r="G46" s="1365">
        <v>0.10202077947100202</v>
      </c>
      <c r="H46" s="1365"/>
      <c r="I46" s="1365"/>
      <c r="J46" s="1365"/>
      <c r="K46" s="1365"/>
      <c r="L46" s="1365"/>
      <c r="M46" s="1365"/>
      <c r="N46" s="1365">
        <v>0.69637415640091671</v>
      </c>
      <c r="O46" s="1365">
        <v>0.17350327236906979</v>
      </c>
      <c r="P46" s="1365">
        <v>0.16605130335919044</v>
      </c>
      <c r="Q46" s="1365">
        <v>0.16327917487927512</v>
      </c>
      <c r="R46" s="1365">
        <v>0.13035603966216677</v>
      </c>
      <c r="S46" s="1365">
        <v>6.3184366131214434E-2</v>
      </c>
      <c r="T46" s="1365">
        <v>0.55560100524083356</v>
      </c>
      <c r="U46" s="1365">
        <v>0.15750002914299774</v>
      </c>
      <c r="V46" s="1365">
        <v>0.13635187332777529</v>
      </c>
      <c r="W46" s="1365">
        <v>0.11589666267138729</v>
      </c>
      <c r="X46" s="1365">
        <v>9.3630935942936866E-2</v>
      </c>
      <c r="Y46" s="1365">
        <v>5.2221504155736294E-2</v>
      </c>
      <c r="Z46" s="1365">
        <v>0.28410832876273839</v>
      </c>
      <c r="AA46" s="1365">
        <v>0.11046667303734183</v>
      </c>
      <c r="AB46" s="1365">
        <v>7.0632742444772634E-2</v>
      </c>
      <c r="AC46" s="1365">
        <v>5.0088728198807712E-2</v>
      </c>
      <c r="AD46" s="1365">
        <v>3.489632817456572E-2</v>
      </c>
      <c r="AE46" s="1365">
        <v>1.8023856907250575E-2</v>
      </c>
      <c r="AF46" s="1365">
        <v>0.20744114505862926</v>
      </c>
      <c r="AG46" s="1365">
        <v>9.0691482880795218E-2</v>
      </c>
      <c r="AH46" s="1365">
        <v>5.1075200319378615E-2</v>
      </c>
      <c r="AI46" s="1365">
        <v>3.4713151760052095E-2</v>
      </c>
      <c r="AJ46" s="1365">
        <v>2.1248010641179427E-2</v>
      </c>
      <c r="AK46" s="1365">
        <v>9.713299457223927E-3</v>
      </c>
      <c r="AL46" s="1365">
        <v>9.5762609455962364E-2</v>
      </c>
      <c r="AM46" s="1365">
        <v>5.162304534361635E-2</v>
      </c>
      <c r="AN46" s="1365">
        <v>2.0860206719883118E-2</v>
      </c>
      <c r="AO46" s="1365">
        <v>1.3720423424864469E-2</v>
      </c>
      <c r="AP46" s="1365">
        <v>7.0651671860061573E-3</v>
      </c>
      <c r="AQ46" s="1365">
        <v>2.4937667815922888E-3</v>
      </c>
      <c r="AR46" s="1365">
        <v>2.9053310372254323E-2</v>
      </c>
      <c r="AS46" s="1365">
        <v>1.8322311681197728E-2</v>
      </c>
      <c r="AT46" s="1365">
        <v>5.4352790187956607E-3</v>
      </c>
      <c r="AU46" s="1365">
        <v>3.0766489338585191E-3</v>
      </c>
      <c r="AV46" s="1365">
        <v>1.8194027426933124E-3</v>
      </c>
      <c r="AW46" s="1365">
        <v>3.996679957091051E-4</v>
      </c>
      <c r="AX46" s="1365"/>
      <c r="AY46" s="1365"/>
      <c r="AZ46" s="1365"/>
      <c r="BA46" s="1365"/>
      <c r="BB46" s="1365"/>
      <c r="BC46" s="1365"/>
      <c r="BD46" s="1365">
        <v>0.30362584359908329</v>
      </c>
      <c r="BE46" s="1365">
        <v>2.274489088296705E-2</v>
      </c>
      <c r="BF46" s="1365">
        <v>3.15145239413182E-2</v>
      </c>
      <c r="BG46" s="1365">
        <v>0.15599308465748485</v>
      </c>
      <c r="BH46" s="1365">
        <v>5.453693077752586E-2</v>
      </c>
      <c r="BI46" s="1365">
        <v>3.8836413339787587E-2</v>
      </c>
      <c r="BJ46" s="1365"/>
      <c r="BK46" s="1365"/>
      <c r="BL46" s="1365"/>
      <c r="BM46" s="1365"/>
      <c r="BN46" s="1365"/>
      <c r="BO46" s="1365"/>
    </row>
    <row r="47" spans="1:67" x14ac:dyDescent="0.2">
      <c r="A47" s="1365">
        <v>1958</v>
      </c>
      <c r="B47" s="1365">
        <v>1</v>
      </c>
      <c r="C47" s="1365">
        <v>0.20181552785466814</v>
      </c>
      <c r="D47" s="1365">
        <v>0.19787694031695047</v>
      </c>
      <c r="E47" s="1365">
        <v>0.31205426418080418</v>
      </c>
      <c r="F47" s="1365">
        <v>0.18367893947753364</v>
      </c>
      <c r="G47" s="1365">
        <v>0.10457432817004353</v>
      </c>
      <c r="H47" s="1365"/>
      <c r="I47" s="1365"/>
      <c r="J47" s="1365"/>
      <c r="K47" s="1365"/>
      <c r="L47" s="1365"/>
      <c r="M47" s="1365"/>
      <c r="N47" s="1365">
        <v>0.69518544513068414</v>
      </c>
      <c r="O47" s="1365">
        <v>0.17648415215799851</v>
      </c>
      <c r="P47" s="1365">
        <v>0.1661605035161233</v>
      </c>
      <c r="Q47" s="1365">
        <v>0.15936683695985968</v>
      </c>
      <c r="R47" s="1365">
        <v>0.12694222881503772</v>
      </c>
      <c r="S47" s="1365">
        <v>6.6231723681664981E-2</v>
      </c>
      <c r="T47" s="1365">
        <v>0.55253625479499191</v>
      </c>
      <c r="U47" s="1365">
        <v>0.16023619983096454</v>
      </c>
      <c r="V47" s="1365">
        <v>0.13582364899025337</v>
      </c>
      <c r="W47" s="1365">
        <v>0.11301118045764211</v>
      </c>
      <c r="X47" s="1365">
        <v>8.936446611915308E-2</v>
      </c>
      <c r="Y47" s="1365">
        <v>5.4100759396978781E-2</v>
      </c>
      <c r="Z47" s="1365">
        <v>0.27961157457258667</v>
      </c>
      <c r="AA47" s="1365">
        <v>0.10976434708160007</v>
      </c>
      <c r="AB47" s="1365">
        <v>7.0000984407638148E-2</v>
      </c>
      <c r="AC47" s="1365">
        <v>4.8900152423691647E-2</v>
      </c>
      <c r="AD47" s="1365">
        <v>3.2440887732023506E-2</v>
      </c>
      <c r="AE47" s="1365">
        <v>1.8505202927633288E-2</v>
      </c>
      <c r="AF47" s="1365">
        <v>0.20350508392463534</v>
      </c>
      <c r="AG47" s="1365">
        <v>8.9863620237214226E-2</v>
      </c>
      <c r="AH47" s="1365">
        <v>5.0306552965727731E-2</v>
      </c>
      <c r="AI47" s="1365">
        <v>3.394912046462998E-2</v>
      </c>
      <c r="AJ47" s="1365">
        <v>1.943955683341014E-2</v>
      </c>
      <c r="AK47" s="1365">
        <v>9.9462334236532363E-3</v>
      </c>
      <c r="AL47" s="1365">
        <v>9.3460501150555847E-2</v>
      </c>
      <c r="AM47" s="1365">
        <v>5.0216135877398982E-2</v>
      </c>
      <c r="AN47" s="1365">
        <v>2.0762107112293191E-2</v>
      </c>
      <c r="AO47" s="1365">
        <v>1.3481960109806923E-2</v>
      </c>
      <c r="AP47" s="1365">
        <v>6.4237715454266136E-3</v>
      </c>
      <c r="AQ47" s="1365">
        <v>2.5765265056301319E-3</v>
      </c>
      <c r="AR47" s="1365">
        <v>2.8385370772222068E-2</v>
      </c>
      <c r="AS47" s="1365">
        <v>1.7726302618102718E-2</v>
      </c>
      <c r="AT47" s="1365">
        <v>5.4558754718255879E-3</v>
      </c>
      <c r="AU47" s="1365">
        <v>3.0163297643661653E-3</v>
      </c>
      <c r="AV47" s="1365">
        <v>1.7772512996459084E-3</v>
      </c>
      <c r="AW47" s="1365">
        <v>4.0961161828169157E-4</v>
      </c>
      <c r="AX47" s="1365"/>
      <c r="AY47" s="1365"/>
      <c r="AZ47" s="1365"/>
      <c r="BA47" s="1365"/>
      <c r="BB47" s="1365"/>
      <c r="BC47" s="1365"/>
      <c r="BD47" s="1365">
        <v>0.30481455486931586</v>
      </c>
      <c r="BE47" s="1365">
        <v>2.5331375696669628E-2</v>
      </c>
      <c r="BF47" s="1365">
        <v>3.1716436800827148E-2</v>
      </c>
      <c r="BG47" s="1365">
        <v>0.15268742722094453</v>
      </c>
      <c r="BH47" s="1365">
        <v>5.6736710662495915E-2</v>
      </c>
      <c r="BI47" s="1365">
        <v>3.8342604488378548E-2</v>
      </c>
      <c r="BJ47" s="1365"/>
      <c r="BK47" s="1365"/>
      <c r="BL47" s="1365"/>
      <c r="BM47" s="1365"/>
      <c r="BN47" s="1365"/>
      <c r="BO47" s="1365"/>
    </row>
    <row r="48" spans="1:67" x14ac:dyDescent="0.2">
      <c r="A48" s="1365">
        <v>1959</v>
      </c>
      <c r="B48" s="1365">
        <v>1</v>
      </c>
      <c r="C48" s="1365">
        <v>0.22080344932684826</v>
      </c>
      <c r="D48" s="1365">
        <v>0.19510816247238152</v>
      </c>
      <c r="E48" s="1365">
        <v>0.30058539980245352</v>
      </c>
      <c r="F48" s="1365">
        <v>0.17661208797666031</v>
      </c>
      <c r="G48" s="1365">
        <v>0.10689090042165637</v>
      </c>
      <c r="H48" s="1365"/>
      <c r="I48" s="1365"/>
      <c r="J48" s="1365"/>
      <c r="K48" s="1365"/>
      <c r="L48" s="1365"/>
      <c r="M48" s="1365"/>
      <c r="N48" s="1365">
        <v>0.70236995323489615</v>
      </c>
      <c r="O48" s="1365">
        <v>0.19321569307092304</v>
      </c>
      <c r="P48" s="1365">
        <v>0.16369549879096129</v>
      </c>
      <c r="Q48" s="1365">
        <v>0.15349072438158956</v>
      </c>
      <c r="R48" s="1365">
        <v>0.1250156563049363</v>
      </c>
      <c r="S48" s="1365">
        <v>6.695238068648604E-2</v>
      </c>
      <c r="T48" s="1365">
        <v>0.56310997417310149</v>
      </c>
      <c r="U48" s="1365">
        <v>0.17650610894265018</v>
      </c>
      <c r="V48" s="1365">
        <v>0.13305763266196585</v>
      </c>
      <c r="W48" s="1365">
        <v>0.1085164691161483</v>
      </c>
      <c r="X48" s="1365">
        <v>9.0537795405982321E-2</v>
      </c>
      <c r="Y48" s="1365">
        <v>5.449196804635497E-2</v>
      </c>
      <c r="Z48" s="1365">
        <v>0.28533584318566207</v>
      </c>
      <c r="AA48" s="1365">
        <v>0.11874482083593099</v>
      </c>
      <c r="AB48" s="1365">
        <v>6.7629625586339073E-2</v>
      </c>
      <c r="AC48" s="1365">
        <v>4.6480382272331429E-2</v>
      </c>
      <c r="AD48" s="1365">
        <v>3.375861094982141E-2</v>
      </c>
      <c r="AE48" s="1365">
        <v>1.8722403541239128E-2</v>
      </c>
      <c r="AF48" s="1365">
        <v>0.2088166544356391</v>
      </c>
      <c r="AG48" s="1365">
        <v>9.6845038595622115E-2</v>
      </c>
      <c r="AH48" s="1365">
        <v>4.873041589933147E-2</v>
      </c>
      <c r="AI48" s="1365">
        <v>3.2468329739902609E-2</v>
      </c>
      <c r="AJ48" s="1365">
        <v>2.0768219116283074E-2</v>
      </c>
      <c r="AK48" s="1365">
        <v>1.0004651084499843E-2</v>
      </c>
      <c r="AL48" s="1365">
        <v>9.524936083235909E-2</v>
      </c>
      <c r="AM48" s="1365">
        <v>5.4089817493567019E-2</v>
      </c>
      <c r="AN48" s="1365">
        <v>1.966617008245616E-2</v>
      </c>
      <c r="AO48" s="1365">
        <v>1.240689387665808E-2</v>
      </c>
      <c r="AP48" s="1365">
        <v>6.5941061483882684E-3</v>
      </c>
      <c r="AQ48" s="1365">
        <v>2.492373231289576E-3</v>
      </c>
      <c r="AR48" s="1365">
        <v>2.8788861408200819E-2</v>
      </c>
      <c r="AS48" s="1365">
        <v>1.8851723747094172E-2</v>
      </c>
      <c r="AT48" s="1365">
        <v>5.0374021263930877E-3</v>
      </c>
      <c r="AU48" s="1365">
        <v>2.6813031612381972E-3</v>
      </c>
      <c r="AV48" s="1365">
        <v>1.8190731206791599E-3</v>
      </c>
      <c r="AW48" s="1365">
        <v>3.9935925279620715E-4</v>
      </c>
      <c r="AX48" s="1365"/>
      <c r="AY48" s="1365"/>
      <c r="AZ48" s="1365"/>
      <c r="BA48" s="1365"/>
      <c r="BB48" s="1365"/>
      <c r="BC48" s="1365"/>
      <c r="BD48" s="1365">
        <v>0.29763004676510385</v>
      </c>
      <c r="BE48" s="1365">
        <v>2.7587756255925217E-2</v>
      </c>
      <c r="BF48" s="1365">
        <v>3.1412663681420254E-2</v>
      </c>
      <c r="BG48" s="1365">
        <v>0.14709467542086399</v>
      </c>
      <c r="BH48" s="1365">
        <v>5.1596431671724008E-2</v>
      </c>
      <c r="BI48" s="1365">
        <v>3.9938519735170333E-2</v>
      </c>
      <c r="BJ48" s="1365"/>
      <c r="BK48" s="1365"/>
      <c r="BL48" s="1365"/>
      <c r="BM48" s="1365"/>
      <c r="BN48" s="1365"/>
      <c r="BO48" s="1365"/>
    </row>
    <row r="49" spans="1:67" x14ac:dyDescent="0.2">
      <c r="A49" s="1365">
        <v>1960</v>
      </c>
      <c r="B49" s="1365">
        <v>1</v>
      </c>
      <c r="C49" s="1365">
        <v>0.22217804745932543</v>
      </c>
      <c r="D49" s="1365">
        <v>0.19684378734849173</v>
      </c>
      <c r="E49" s="1365">
        <v>0.29983574774822941</v>
      </c>
      <c r="F49" s="1365">
        <v>0.17020961519684569</v>
      </c>
      <c r="G49" s="1365">
        <v>0.11093280224710766</v>
      </c>
      <c r="H49" s="1365"/>
      <c r="I49" s="1365"/>
      <c r="J49" s="1365"/>
      <c r="K49" s="1365"/>
      <c r="L49" s="1365"/>
      <c r="M49" s="1365"/>
      <c r="N49" s="1365">
        <v>0.70500365554025946</v>
      </c>
      <c r="O49" s="1365">
        <v>0.19580512645672735</v>
      </c>
      <c r="P49" s="1365">
        <v>0.16553340543396927</v>
      </c>
      <c r="Q49" s="1365">
        <v>0.15600316177327839</v>
      </c>
      <c r="R49" s="1365">
        <v>0.11804409697780666</v>
      </c>
      <c r="S49" s="1365">
        <v>6.9617864898478002E-2</v>
      </c>
      <c r="T49" s="1365">
        <v>0.56432618861884443</v>
      </c>
      <c r="U49" s="1365">
        <v>0.17805491747891963</v>
      </c>
      <c r="V49" s="1365">
        <v>0.13371519683964117</v>
      </c>
      <c r="W49" s="1365">
        <v>0.11211807916957345</v>
      </c>
      <c r="X49" s="1365">
        <v>8.402030715653086E-2</v>
      </c>
      <c r="Y49" s="1365">
        <v>5.6417687974179301E-2</v>
      </c>
      <c r="Z49" s="1365">
        <v>0.28523079270872326</v>
      </c>
      <c r="AA49" s="1365">
        <v>0.11999542713823694</v>
      </c>
      <c r="AB49" s="1365">
        <v>6.6420158819008646E-2</v>
      </c>
      <c r="AC49" s="1365">
        <v>4.9832290115186799E-2</v>
      </c>
      <c r="AD49" s="1365">
        <v>2.96264725201432E-2</v>
      </c>
      <c r="AE49" s="1365">
        <v>1.9356444116147693E-2</v>
      </c>
      <c r="AF49" s="1365">
        <v>0.2087133640474704</v>
      </c>
      <c r="AG49" s="1365">
        <v>9.8779129074260494E-2</v>
      </c>
      <c r="AH49" s="1365">
        <v>4.7606548580377842E-2</v>
      </c>
      <c r="AI49" s="1365">
        <v>3.4938732292220935E-2</v>
      </c>
      <c r="AJ49" s="1365">
        <v>1.718204830217783E-2</v>
      </c>
      <c r="AK49" s="1365">
        <v>1.0206905798433278E-2</v>
      </c>
      <c r="AL49" s="1365">
        <v>9.863577104843213E-2</v>
      </c>
      <c r="AM49" s="1365">
        <v>5.7114765754643061E-2</v>
      </c>
      <c r="AN49" s="1365">
        <v>1.9429379174279227E-2</v>
      </c>
      <c r="AO49" s="1365">
        <v>1.4082455432325908E-2</v>
      </c>
      <c r="AP49" s="1365">
        <v>5.4298861909749226E-3</v>
      </c>
      <c r="AQ49" s="1365">
        <v>2.5792844962090251E-3</v>
      </c>
      <c r="AR49" s="1365">
        <v>3.2577571320486574E-2</v>
      </c>
      <c r="AS49" s="1365">
        <v>2.2736766930277614E-2</v>
      </c>
      <c r="AT49" s="1365">
        <v>5.0883581899205067E-3</v>
      </c>
      <c r="AU49" s="1365">
        <v>2.862076530437214E-3</v>
      </c>
      <c r="AV49" s="1365">
        <v>1.4825307652213127E-3</v>
      </c>
      <c r="AW49" s="1365">
        <v>4.0783890462992782E-4</v>
      </c>
      <c r="AX49" s="1365"/>
      <c r="AY49" s="1365"/>
      <c r="AZ49" s="1365"/>
      <c r="BA49" s="1365"/>
      <c r="BB49" s="1365"/>
      <c r="BC49" s="1365"/>
      <c r="BD49" s="1365">
        <v>0.29499634445974054</v>
      </c>
      <c r="BE49" s="1365">
        <v>2.6372921002598082E-2</v>
      </c>
      <c r="BF49" s="1365">
        <v>3.1310381914522435E-2</v>
      </c>
      <c r="BG49" s="1365">
        <v>0.14383258597495102</v>
      </c>
      <c r="BH49" s="1365">
        <v>5.2165518219039031E-2</v>
      </c>
      <c r="BI49" s="1365">
        <v>4.1314937348629663E-2</v>
      </c>
      <c r="BJ49" s="1365"/>
      <c r="BK49" s="1365"/>
      <c r="BL49" s="1365"/>
      <c r="BM49" s="1365"/>
      <c r="BN49" s="1365"/>
      <c r="BO49" s="1365"/>
    </row>
    <row r="50" spans="1:67" x14ac:dyDescent="0.2">
      <c r="A50" s="1365">
        <v>1961</v>
      </c>
      <c r="B50" s="1365">
        <v>1</v>
      </c>
      <c r="C50" s="1365">
        <v>0.23286910011586845</v>
      </c>
      <c r="D50" s="1365">
        <v>0.19540022259154727</v>
      </c>
      <c r="E50" s="1365">
        <v>0.29528703632687753</v>
      </c>
      <c r="F50" s="1365">
        <v>0.16314300417459066</v>
      </c>
      <c r="G50" s="1365">
        <v>0.11330063679111615</v>
      </c>
      <c r="H50" s="1365"/>
      <c r="I50" s="1365"/>
      <c r="J50" s="1365"/>
      <c r="K50" s="1365"/>
      <c r="L50" s="1365"/>
      <c r="M50" s="1365"/>
      <c r="N50" s="1365">
        <v>0.70709476184274023</v>
      </c>
      <c r="O50" s="1365">
        <v>0.20230892367219913</v>
      </c>
      <c r="P50" s="1365">
        <v>0.16555758598705614</v>
      </c>
      <c r="Q50" s="1365">
        <v>0.15519480685818943</v>
      </c>
      <c r="R50" s="1365">
        <v>0.11199281831505895</v>
      </c>
      <c r="S50" s="1365">
        <v>7.2040627010236571E-2</v>
      </c>
      <c r="T50" s="1365">
        <v>0.56032262100732866</v>
      </c>
      <c r="U50" s="1365">
        <v>0.18004687542051909</v>
      </c>
      <c r="V50" s="1365">
        <v>0.13255189568707665</v>
      </c>
      <c r="W50" s="1365">
        <v>0.11062159588813049</v>
      </c>
      <c r="X50" s="1365">
        <v>7.8109576613846696E-2</v>
      </c>
      <c r="Y50" s="1365">
        <v>5.8992677397755829E-2</v>
      </c>
      <c r="Z50" s="1365">
        <v>0.28688546231356271</v>
      </c>
      <c r="AA50" s="1365">
        <v>0.12506795099028953</v>
      </c>
      <c r="AB50" s="1365">
        <v>6.5278597840664934E-2</v>
      </c>
      <c r="AC50" s="1365">
        <v>4.8510572082139894E-2</v>
      </c>
      <c r="AD50" s="1365">
        <v>2.8344058366573291E-2</v>
      </c>
      <c r="AE50" s="1365">
        <v>1.9684283033895068E-2</v>
      </c>
      <c r="AF50" s="1365">
        <v>0.20972626683967877</v>
      </c>
      <c r="AG50" s="1365">
        <v>0.1037732331883104</v>
      </c>
      <c r="AH50" s="1365">
        <v>4.6056049350803901E-2</v>
      </c>
      <c r="AI50" s="1365">
        <v>3.3451245625888693E-2</v>
      </c>
      <c r="AJ50" s="1365">
        <v>1.6168718135579352E-2</v>
      </c>
      <c r="AK50" s="1365">
        <v>1.0277020539096437E-2</v>
      </c>
      <c r="AL50" s="1365">
        <v>0.10046230782194163</v>
      </c>
      <c r="AM50" s="1365">
        <v>6.0694472285253216E-2</v>
      </c>
      <c r="AN50" s="1365">
        <v>1.8712429754408146E-2</v>
      </c>
      <c r="AO50" s="1365">
        <v>1.3010428578649647E-2</v>
      </c>
      <c r="AP50" s="1365">
        <v>5.4691398701916345E-3</v>
      </c>
      <c r="AQ50" s="1365">
        <v>2.5758373334389684E-3</v>
      </c>
      <c r="AR50" s="1365">
        <v>3.4150634094476544E-2</v>
      </c>
      <c r="AS50" s="1365">
        <v>2.4509422355247758E-2</v>
      </c>
      <c r="AT50" s="1365">
        <v>4.9197658268628919E-3</v>
      </c>
      <c r="AU50" s="1365">
        <v>2.736935839179036E-3</v>
      </c>
      <c r="AV50" s="1365">
        <v>1.5898430395020144E-3</v>
      </c>
      <c r="AW50" s="1365">
        <v>3.9466703368484134E-4</v>
      </c>
      <c r="AX50" s="1365"/>
      <c r="AY50" s="1365"/>
      <c r="AZ50" s="1365"/>
      <c r="BA50" s="1365"/>
      <c r="BB50" s="1365"/>
      <c r="BC50" s="1365"/>
      <c r="BD50" s="1365">
        <v>0.29290523815725977</v>
      </c>
      <c r="BE50" s="1365">
        <v>3.0560176443669318E-2</v>
      </c>
      <c r="BF50" s="1365">
        <v>2.984263660449113E-2</v>
      </c>
      <c r="BG50" s="1365">
        <v>0.1400922294686881</v>
      </c>
      <c r="BH50" s="1365">
        <v>5.115018585953171E-2</v>
      </c>
      <c r="BI50" s="1365">
        <v>4.1260009780879583E-2</v>
      </c>
      <c r="BJ50" s="1365"/>
      <c r="BK50" s="1365"/>
      <c r="BL50" s="1365"/>
      <c r="BM50" s="1365"/>
      <c r="BN50" s="1365"/>
      <c r="BO50" s="1365"/>
    </row>
    <row r="51" spans="1:67" x14ac:dyDescent="0.2">
      <c r="A51" s="1365">
        <v>1962</v>
      </c>
      <c r="B51" s="1365">
        <v>1</v>
      </c>
      <c r="C51" s="1365">
        <v>0.23895004391670227</v>
      </c>
      <c r="D51" s="1365">
        <v>0.19607402011752129</v>
      </c>
      <c r="E51" s="1365">
        <v>0.29063458740711212</v>
      </c>
      <c r="F51" s="1365">
        <v>0.15920421481132507</v>
      </c>
      <c r="G51" s="1365">
        <v>0.11513715982437134</v>
      </c>
      <c r="H51" s="1365">
        <v>0.98677933216094971</v>
      </c>
      <c r="I51" s="1365">
        <v>0.2352694571018219</v>
      </c>
      <c r="J51" s="1365">
        <v>0.20470277406275272</v>
      </c>
      <c r="K51" s="1365">
        <v>0.28794737532734871</v>
      </c>
      <c r="L51" s="1365">
        <v>0.15769721567630768</v>
      </c>
      <c r="M51" s="1365">
        <v>0.10116251558065414</v>
      </c>
      <c r="N51" s="1365">
        <v>0.71223646402359009</v>
      </c>
      <c r="O51" s="1365">
        <v>0.20316433906555176</v>
      </c>
      <c r="P51" s="1365">
        <v>0.16819026321172714</v>
      </c>
      <c r="Q51" s="1365">
        <v>0.15637885592877865</v>
      </c>
      <c r="R51" s="1365">
        <v>0.11046478152275085</v>
      </c>
      <c r="S51" s="1365">
        <v>7.4038237333297729E-2</v>
      </c>
      <c r="T51" s="1365">
        <v>0.56423896551132202</v>
      </c>
      <c r="U51" s="1365">
        <v>0.18078957498073578</v>
      </c>
      <c r="V51" s="1365">
        <v>0.13386096246540546</v>
      </c>
      <c r="W51" s="1365">
        <v>0.11182854464277625</v>
      </c>
      <c r="X51" s="1365">
        <v>7.707938551902771E-2</v>
      </c>
      <c r="Y51" s="1365">
        <v>6.0680519789457321E-2</v>
      </c>
      <c r="Z51" s="1365">
        <v>0.28737303614616394</v>
      </c>
      <c r="AA51" s="1365">
        <v>0.1250898689031601</v>
      </c>
      <c r="AB51" s="1365">
        <v>6.4339410047978163E-2</v>
      </c>
      <c r="AC51" s="1365">
        <v>4.8983832937665284E-2</v>
      </c>
      <c r="AD51" s="1365">
        <v>2.7921676635742188E-2</v>
      </c>
      <c r="AE51" s="1365">
        <v>2.1038228645920753E-2</v>
      </c>
      <c r="AF51" s="1365">
        <v>0.21037343144416809</v>
      </c>
      <c r="AG51" s="1365">
        <v>0.10347022861242294</v>
      </c>
      <c r="AH51" s="1365">
        <v>4.5921211945824325E-2</v>
      </c>
      <c r="AI51" s="1365">
        <v>3.4470549435354769E-2</v>
      </c>
      <c r="AJ51" s="1365">
        <v>1.560708973556757E-2</v>
      </c>
      <c r="AK51" s="1365">
        <v>1.0904353111982346E-2</v>
      </c>
      <c r="AL51" s="1365">
        <v>9.9227376282215118E-2</v>
      </c>
      <c r="AM51" s="1365">
        <v>5.9680644422769547E-2</v>
      </c>
      <c r="AN51" s="1365">
        <v>1.8074221457936801E-2</v>
      </c>
      <c r="AO51" s="1365">
        <v>1.4034301784704439E-2</v>
      </c>
      <c r="AP51" s="1365">
        <v>4.9172211438417435E-3</v>
      </c>
      <c r="AQ51" s="1365">
        <v>2.5209898594766855E-3</v>
      </c>
      <c r="AR51" s="1365">
        <v>3.261822834610939E-2</v>
      </c>
      <c r="AS51" s="1365">
        <v>2.2941907867789268E-2</v>
      </c>
      <c r="AT51" s="1365">
        <v>4.7683767261332832E-3</v>
      </c>
      <c r="AU51" s="1365">
        <v>3.1937796447891742E-3</v>
      </c>
      <c r="AV51" s="1365">
        <v>1.3323250459507108E-3</v>
      </c>
      <c r="AW51" s="1365">
        <v>3.818403638433665E-4</v>
      </c>
      <c r="AX51" s="1365">
        <v>1.3220667839050293E-2</v>
      </c>
      <c r="AY51" s="1365">
        <v>3.6805868148803711E-3</v>
      </c>
      <c r="AZ51" s="1365">
        <v>-8.6287539452314377E-3</v>
      </c>
      <c r="BA51" s="1365">
        <v>2.6872120797634125E-3</v>
      </c>
      <c r="BB51" s="1365">
        <v>1.506999135017395E-3</v>
      </c>
      <c r="BC51" s="1365">
        <v>1.3974644243717194E-2</v>
      </c>
      <c r="BD51" s="1365">
        <v>0.28776353597640991</v>
      </c>
      <c r="BE51" s="1365">
        <v>3.5785704851150513E-2</v>
      </c>
      <c r="BF51" s="1365">
        <v>2.7883756905794144E-2</v>
      </c>
      <c r="BG51" s="1365">
        <v>0.13425573147833347</v>
      </c>
      <c r="BH51" s="1365">
        <v>4.8739433288574219E-2</v>
      </c>
      <c r="BI51" s="1365">
        <v>4.1098922491073608E-2</v>
      </c>
      <c r="BJ51" s="1365">
        <v>0.27454286813735962</v>
      </c>
      <c r="BK51" s="1365">
        <v>3.2105118036270142E-2</v>
      </c>
      <c r="BL51" s="1365">
        <v>3.6512510851025581E-2</v>
      </c>
      <c r="BM51" s="1365">
        <v>0.13156851939857006</v>
      </c>
      <c r="BN51" s="1365">
        <v>4.7232434153556824E-2</v>
      </c>
      <c r="BO51" s="1365">
        <v>2.7124278247356415E-2</v>
      </c>
    </row>
    <row r="52" spans="1:67" x14ac:dyDescent="0.2">
      <c r="A52" s="1365">
        <v>1963</v>
      </c>
      <c r="B52" s="1365">
        <v>1</v>
      </c>
      <c r="C52" s="1365">
        <v>0.23500611845880778</v>
      </c>
      <c r="D52" s="1365">
        <v>0.20104224534315221</v>
      </c>
      <c r="E52" s="1365">
        <v>0.28627258244090414</v>
      </c>
      <c r="F52" s="1365">
        <v>0.15831518974868128</v>
      </c>
      <c r="G52" s="1365">
        <v>0.1193638640084546</v>
      </c>
      <c r="H52" s="1365">
        <v>0.9879152774810791</v>
      </c>
      <c r="I52" s="1365">
        <v>0.23951581865549088</v>
      </c>
      <c r="J52" s="1365">
        <v>0.20844107214361429</v>
      </c>
      <c r="K52" s="1365">
        <v>0.2795486357063055</v>
      </c>
      <c r="L52" s="1365">
        <v>0.15568855404853821</v>
      </c>
      <c r="M52" s="1365">
        <v>0.10472118481993675</v>
      </c>
      <c r="N52" s="1365">
        <v>0.71170136332511902</v>
      </c>
      <c r="O52" s="1365">
        <v>0.20717627555131912</v>
      </c>
      <c r="P52" s="1365">
        <v>0.16666738782078028</v>
      </c>
      <c r="Q52" s="1365">
        <v>0.15235351165756583</v>
      </c>
      <c r="R52" s="1365">
        <v>0.1096680760383606</v>
      </c>
      <c r="S52" s="1365">
        <v>7.5836122035980225E-2</v>
      </c>
      <c r="T52" s="1365">
        <v>0.56212916970252991</v>
      </c>
      <c r="U52" s="1365">
        <v>0.18372959643602371</v>
      </c>
      <c r="V52" s="1365">
        <v>0.13014638959430158</v>
      </c>
      <c r="W52" s="1365">
        <v>0.10886712488718331</v>
      </c>
      <c r="X52" s="1365">
        <v>7.777206227183342E-2</v>
      </c>
      <c r="Y52" s="1365">
        <v>6.1614008620381355E-2</v>
      </c>
      <c r="Z52" s="1365">
        <v>0.28388771414756775</v>
      </c>
      <c r="AA52" s="1365">
        <v>0.12715262174606323</v>
      </c>
      <c r="AB52" s="1365">
        <v>6.1438920500222594E-2</v>
      </c>
      <c r="AC52" s="1365">
        <v>4.7727766796015203E-2</v>
      </c>
      <c r="AD52" s="1365">
        <v>2.8025572188198566E-2</v>
      </c>
      <c r="AE52" s="1365">
        <v>1.9542822614312172E-2</v>
      </c>
      <c r="AF52" s="1365">
        <v>0.20708043128252029</v>
      </c>
      <c r="AG52" s="1365">
        <v>0.10506093874573708</v>
      </c>
      <c r="AH52" s="1365">
        <v>4.2795938585186377E-2</v>
      </c>
      <c r="AI52" s="1365">
        <v>3.2788929471280426E-2</v>
      </c>
      <c r="AJ52" s="1365">
        <v>1.6112704295665026E-2</v>
      </c>
      <c r="AK52" s="1365">
        <v>1.032192213460803E-2</v>
      </c>
      <c r="AL52" s="1365">
        <v>9.788881242275238E-2</v>
      </c>
      <c r="AM52" s="1365">
        <v>6.0785192996263504E-2</v>
      </c>
      <c r="AN52" s="1365">
        <v>1.7257249004615005E-2</v>
      </c>
      <c r="AO52" s="1365">
        <v>1.2173274422821123E-2</v>
      </c>
      <c r="AP52" s="1365">
        <v>5.066567100584507E-3</v>
      </c>
      <c r="AQ52" s="1365">
        <v>2.6065316051244736E-3</v>
      </c>
      <c r="AR52" s="1365">
        <v>3.2891362905502319E-2</v>
      </c>
      <c r="AS52" s="1365">
        <v>2.4042819626629353E-2</v>
      </c>
      <c r="AT52" s="1365">
        <v>4.4096225265093381E-3</v>
      </c>
      <c r="AU52" s="1365">
        <v>2.6665590348784463E-3</v>
      </c>
      <c r="AV52" s="1365">
        <v>1.3578420039266348E-3</v>
      </c>
      <c r="AW52" s="1365">
        <v>4.1452096775174141E-4</v>
      </c>
      <c r="AX52" s="1365">
        <v>1.2084722518920898E-2</v>
      </c>
      <c r="AY52" s="1365">
        <v>3.3887922763824463E-3</v>
      </c>
      <c r="AZ52" s="1365">
        <v>-9.9611366167664528E-3</v>
      </c>
      <c r="BA52" s="1365">
        <v>2.9625799506902695E-3</v>
      </c>
      <c r="BB52" s="1365">
        <v>1.3626143336296082E-3</v>
      </c>
      <c r="BC52" s="1365">
        <v>1.4331888407468796E-2</v>
      </c>
      <c r="BD52" s="1365">
        <v>0.28829863667488098</v>
      </c>
      <c r="BE52" s="1365">
        <v>2.7829842907488661E-2</v>
      </c>
      <c r="BF52" s="1365">
        <v>3.437485752237196E-2</v>
      </c>
      <c r="BG52" s="1365">
        <v>0.13391907078333837</v>
      </c>
      <c r="BH52" s="1365">
        <v>4.8647113710320683E-2</v>
      </c>
      <c r="BI52" s="1365">
        <v>4.3527741972474374E-2</v>
      </c>
      <c r="BJ52" s="1365">
        <v>0.27621391415596008</v>
      </c>
      <c r="BK52" s="1365">
        <v>3.2339543104171753E-2</v>
      </c>
      <c r="BL52" s="1365">
        <v>4.1773684322834015E-2</v>
      </c>
      <c r="BM52" s="1365">
        <v>0.12719512404873967</v>
      </c>
      <c r="BN52" s="1365">
        <v>4.6020478010177612E-2</v>
      </c>
      <c r="BO52" s="1365">
        <v>2.8885062783956528E-2</v>
      </c>
    </row>
    <row r="53" spans="1:67" x14ac:dyDescent="0.2">
      <c r="A53" s="1365">
        <v>1964</v>
      </c>
      <c r="B53" s="1365">
        <v>1</v>
      </c>
      <c r="C53" s="1365">
        <v>0.24685917794704437</v>
      </c>
      <c r="D53" s="1365">
        <v>0.20088585093617439</v>
      </c>
      <c r="E53" s="1365">
        <v>0.27438784390687943</v>
      </c>
      <c r="F53" s="1365">
        <v>0.15489812195301056</v>
      </c>
      <c r="G53" s="1365">
        <v>0.12296898663043976</v>
      </c>
      <c r="H53" s="1365">
        <v>0.9890512228012085</v>
      </c>
      <c r="I53" s="1365">
        <v>0.24376218020915985</v>
      </c>
      <c r="J53" s="1365">
        <v>0.21217937022447586</v>
      </c>
      <c r="K53" s="1365">
        <v>0.2711498960852623</v>
      </c>
      <c r="L53" s="1365">
        <v>0.15367989242076874</v>
      </c>
      <c r="M53" s="1365">
        <v>0.10827985405921936</v>
      </c>
      <c r="N53" s="1365">
        <v>0.71116626262664795</v>
      </c>
      <c r="O53" s="1365">
        <v>0.21118821203708649</v>
      </c>
      <c r="P53" s="1365">
        <v>0.16514451242983341</v>
      </c>
      <c r="Q53" s="1365">
        <v>0.14832816738635302</v>
      </c>
      <c r="R53" s="1365">
        <v>0.10887137055397034</v>
      </c>
      <c r="S53" s="1365">
        <v>7.763400673866272E-2</v>
      </c>
      <c r="T53" s="1365">
        <v>0.56001937389373779</v>
      </c>
      <c r="U53" s="1365">
        <v>0.18666961789131165</v>
      </c>
      <c r="V53" s="1365">
        <v>0.1264318167231977</v>
      </c>
      <c r="W53" s="1365">
        <v>0.10590570513159037</v>
      </c>
      <c r="X53" s="1365">
        <v>7.846473902463913E-2</v>
      </c>
      <c r="Y53" s="1365">
        <v>6.2547497451305389E-2</v>
      </c>
      <c r="Z53" s="1365">
        <v>0.28040239214897156</v>
      </c>
      <c r="AA53" s="1365">
        <v>0.12921537458896637</v>
      </c>
      <c r="AB53" s="1365">
        <v>5.8538430952467024E-2</v>
      </c>
      <c r="AC53" s="1365">
        <v>4.6471700654365122E-2</v>
      </c>
      <c r="AD53" s="1365">
        <v>2.8129467740654945E-2</v>
      </c>
      <c r="AE53" s="1365">
        <v>1.804741658270359E-2</v>
      </c>
      <c r="AF53" s="1365">
        <v>0.2037874311208725</v>
      </c>
      <c r="AG53" s="1365">
        <v>0.10665164887905121</v>
      </c>
      <c r="AH53" s="1365">
        <v>3.9670665224548429E-2</v>
      </c>
      <c r="AI53" s="1365">
        <v>3.1107309507206082E-2</v>
      </c>
      <c r="AJ53" s="1365">
        <v>1.6618318855762482E-2</v>
      </c>
      <c r="AK53" s="1365">
        <v>9.7394911572337151E-3</v>
      </c>
      <c r="AL53" s="1365">
        <v>9.6550248563289642E-2</v>
      </c>
      <c r="AM53" s="1365">
        <v>6.1889741569757462E-2</v>
      </c>
      <c r="AN53" s="1365">
        <v>1.6440276551293209E-2</v>
      </c>
      <c r="AO53" s="1365">
        <v>1.0312247060937807E-2</v>
      </c>
      <c r="AP53" s="1365">
        <v>5.2159130573272705E-3</v>
      </c>
      <c r="AQ53" s="1365">
        <v>2.6920733507722616E-3</v>
      </c>
      <c r="AR53" s="1365">
        <v>3.3164497464895248E-2</v>
      </c>
      <c r="AS53" s="1365">
        <v>2.5143731385469437E-2</v>
      </c>
      <c r="AT53" s="1365">
        <v>4.0508683268853929E-3</v>
      </c>
      <c r="AU53" s="1365">
        <v>2.1393384249677183E-3</v>
      </c>
      <c r="AV53" s="1365">
        <v>1.3833589619025588E-3</v>
      </c>
      <c r="AW53" s="1365">
        <v>4.4720157166011631E-4</v>
      </c>
      <c r="AX53" s="1365">
        <v>1.0948777198791504E-2</v>
      </c>
      <c r="AY53" s="1365">
        <v>3.0969977378845215E-3</v>
      </c>
      <c r="AZ53" s="1365">
        <v>-1.1293519288301468E-2</v>
      </c>
      <c r="BA53" s="1365">
        <v>3.2379478216171265E-3</v>
      </c>
      <c r="BB53" s="1365">
        <v>1.2182295322418213E-3</v>
      </c>
      <c r="BC53" s="1365">
        <v>1.4689132571220398E-2</v>
      </c>
      <c r="BD53" s="1365">
        <v>0.28883373737335205</v>
      </c>
      <c r="BE53" s="1365">
        <v>3.5670965909957886E-2</v>
      </c>
      <c r="BF53" s="1365">
        <v>3.5741338506340981E-2</v>
      </c>
      <c r="BG53" s="1365">
        <v>0.12605967652052641</v>
      </c>
      <c r="BH53" s="1365">
        <v>4.6026751399040222E-2</v>
      </c>
      <c r="BI53" s="1365">
        <v>4.5334979891777039E-2</v>
      </c>
      <c r="BJ53" s="1365">
        <v>0.27788496017456055</v>
      </c>
      <c r="BK53" s="1365">
        <v>3.2573968172073364E-2</v>
      </c>
      <c r="BL53" s="1365">
        <v>4.7034857794642448E-2</v>
      </c>
      <c r="BM53" s="1365">
        <v>0.12282172869890928</v>
      </c>
      <c r="BN53" s="1365">
        <v>4.4808521866798401E-2</v>
      </c>
      <c r="BO53" s="1365">
        <v>3.0645847320556641E-2</v>
      </c>
    </row>
    <row r="54" spans="1:67" x14ac:dyDescent="0.2">
      <c r="A54" s="1365">
        <v>1965</v>
      </c>
      <c r="B54" s="1365">
        <v>1</v>
      </c>
      <c r="C54" s="1365">
        <v>0.2626556857606257</v>
      </c>
      <c r="D54" s="1365">
        <v>0.19875245793225255</v>
      </c>
      <c r="E54" s="1365">
        <v>0.26171024180395897</v>
      </c>
      <c r="F54" s="1365">
        <v>0.15228323862448204</v>
      </c>
      <c r="G54" s="1365">
        <v>0.12459837587868075</v>
      </c>
      <c r="H54" s="1365">
        <v>0.98867154121398926</v>
      </c>
      <c r="I54" s="1365">
        <v>0.24582971632480621</v>
      </c>
      <c r="J54" s="1365">
        <v>0.21352065354585648</v>
      </c>
      <c r="K54" s="1365">
        <v>0.26501939073204994</v>
      </c>
      <c r="L54" s="1365">
        <v>0.15366847813129425</v>
      </c>
      <c r="M54" s="1365">
        <v>0.11063328385353088</v>
      </c>
      <c r="N54" s="1365">
        <v>0.70706409215927124</v>
      </c>
      <c r="O54" s="1365">
        <v>0.211643286049366</v>
      </c>
      <c r="P54" s="1365">
        <v>0.16533501632511616</v>
      </c>
      <c r="Q54" s="1365">
        <v>0.14444769453257322</v>
      </c>
      <c r="R54" s="1365">
        <v>0.10847971960902214</v>
      </c>
      <c r="S54" s="1365">
        <v>7.7158387750387192E-2</v>
      </c>
      <c r="T54" s="1365">
        <v>0.55512556433677673</v>
      </c>
      <c r="U54" s="1365">
        <v>0.18678958714008331</v>
      </c>
      <c r="V54" s="1365">
        <v>0.12676493125036359</v>
      </c>
      <c r="W54" s="1365">
        <v>0.10457129357382655</v>
      </c>
      <c r="X54" s="1365">
        <v>7.8196343034505844E-2</v>
      </c>
      <c r="Y54" s="1365">
        <v>5.8803411200642586E-2</v>
      </c>
      <c r="Z54" s="1365">
        <v>0.27911895513534546</v>
      </c>
      <c r="AA54" s="1365">
        <v>0.12991610169410706</v>
      </c>
      <c r="AB54" s="1365">
        <v>5.8355726359877735E-2</v>
      </c>
      <c r="AC54" s="1365">
        <v>4.5095431443769485E-2</v>
      </c>
      <c r="AD54" s="1365">
        <v>2.9293999075889587E-2</v>
      </c>
      <c r="AE54" s="1365">
        <v>1.6457692719995975E-2</v>
      </c>
      <c r="AF54" s="1365">
        <v>0.20380062609910965</v>
      </c>
      <c r="AG54" s="1365">
        <v>0.10631719976663589</v>
      </c>
      <c r="AH54" s="1365">
        <v>4.0472379623679444E-2</v>
      </c>
      <c r="AI54" s="1365">
        <v>3.0605820356868207E-2</v>
      </c>
      <c r="AJ54" s="1365">
        <v>1.7875516787171364E-2</v>
      </c>
      <c r="AK54" s="1365">
        <v>8.5297136101871729E-3</v>
      </c>
      <c r="AL54" s="1365">
        <v>9.8498456180095673E-2</v>
      </c>
      <c r="AM54" s="1365">
        <v>6.2411809340119362E-2</v>
      </c>
      <c r="AN54" s="1365">
        <v>1.6838558360177558E-2</v>
      </c>
      <c r="AO54" s="1365">
        <v>1.0991504146659281E-2</v>
      </c>
      <c r="AP54" s="1365">
        <v>5.9388773515820503E-3</v>
      </c>
      <c r="AQ54" s="1365">
        <v>2.317706705071032E-3</v>
      </c>
      <c r="AR54" s="1365">
        <v>3.3999580889940262E-2</v>
      </c>
      <c r="AS54" s="1365">
        <v>2.5205858051776886E-2</v>
      </c>
      <c r="AT54" s="1365">
        <v>4.4734956845786655E-3</v>
      </c>
      <c r="AU54" s="1365">
        <v>2.3223043681355193E-3</v>
      </c>
      <c r="AV54" s="1365">
        <v>1.658259192481637E-3</v>
      </c>
      <c r="AW54" s="1365">
        <v>3.3966447517741472E-4</v>
      </c>
      <c r="AX54" s="1365">
        <v>1.1328458786010742E-2</v>
      </c>
      <c r="AY54" s="1365">
        <v>3.2997801899909973E-3</v>
      </c>
      <c r="AZ54" s="1365">
        <v>-1.1531280353665352E-2</v>
      </c>
      <c r="BA54" s="1365">
        <v>3.7904307246208191E-3</v>
      </c>
      <c r="BB54" s="1365">
        <v>1.1611729860305786E-3</v>
      </c>
      <c r="BC54" s="1365">
        <v>1.4608368277549744E-2</v>
      </c>
      <c r="BD54" s="1365">
        <v>0.29293590784072876</v>
      </c>
      <c r="BE54" s="1365">
        <v>5.1012399711259704E-2</v>
      </c>
      <c r="BF54" s="1365">
        <v>3.3417441607136403E-2</v>
      </c>
      <c r="BG54" s="1365">
        <v>0.11726254727138573</v>
      </c>
      <c r="BH54" s="1365">
        <v>4.3803519015459896E-2</v>
      </c>
      <c r="BI54" s="1365">
        <v>4.7439988128293559E-2</v>
      </c>
      <c r="BJ54" s="1365">
        <v>0.28160744905471802</v>
      </c>
      <c r="BK54" s="1365">
        <v>3.4186430275440216E-2</v>
      </c>
      <c r="BL54" s="1365">
        <v>4.8185637220740318E-2</v>
      </c>
      <c r="BM54" s="1365">
        <v>0.12057169619947672</v>
      </c>
      <c r="BN54" s="1365">
        <v>4.518875852227211E-2</v>
      </c>
      <c r="BO54" s="1365">
        <v>3.3474896103143692E-2</v>
      </c>
    </row>
    <row r="55" spans="1:67" x14ac:dyDescent="0.2">
      <c r="A55" s="1365">
        <v>1966</v>
      </c>
      <c r="B55" s="1365">
        <v>1</v>
      </c>
      <c r="C55" s="1365">
        <v>0.25139981508255005</v>
      </c>
      <c r="D55" s="1365">
        <v>0.20309289544820786</v>
      </c>
      <c r="E55" s="1365">
        <v>0.2632317990064621</v>
      </c>
      <c r="F55" s="1365">
        <v>0.1547611802816391</v>
      </c>
      <c r="G55" s="1365">
        <v>0.1275143176317215</v>
      </c>
      <c r="H55" s="1365">
        <v>0.98829185962677002</v>
      </c>
      <c r="I55" s="1365">
        <v>0.24789725244045258</v>
      </c>
      <c r="J55" s="1365">
        <v>0.21486193686723709</v>
      </c>
      <c r="K55" s="1365">
        <v>0.25888888537883759</v>
      </c>
      <c r="L55" s="1365">
        <v>0.15365706384181976</v>
      </c>
      <c r="M55" s="1365">
        <v>0.11298671364784241</v>
      </c>
      <c r="N55" s="1365">
        <v>0.70296192169189453</v>
      </c>
      <c r="O55" s="1365">
        <v>0.21209836006164551</v>
      </c>
      <c r="P55" s="1365">
        <v>0.1655255202203989</v>
      </c>
      <c r="Q55" s="1365">
        <v>0.14056722167879343</v>
      </c>
      <c r="R55" s="1365">
        <v>0.10808806866407394</v>
      </c>
      <c r="S55" s="1365">
        <v>7.6682768762111664E-2</v>
      </c>
      <c r="T55" s="1365">
        <v>0.55023175477981567</v>
      </c>
      <c r="U55" s="1365">
        <v>0.18690955638885498</v>
      </c>
      <c r="V55" s="1365">
        <v>0.12709804577752948</v>
      </c>
      <c r="W55" s="1365">
        <v>0.10323688201606274</v>
      </c>
      <c r="X55" s="1365">
        <v>7.7927947044372559E-2</v>
      </c>
      <c r="Y55" s="1365">
        <v>5.5059324949979782E-2</v>
      </c>
      <c r="Z55" s="1365">
        <v>0.27783551812171936</v>
      </c>
      <c r="AA55" s="1365">
        <v>0.13061682879924774</v>
      </c>
      <c r="AB55" s="1365">
        <v>5.8173021767288446E-2</v>
      </c>
      <c r="AC55" s="1365">
        <v>4.3719162233173847E-2</v>
      </c>
      <c r="AD55" s="1365">
        <v>3.0458530411124229E-2</v>
      </c>
      <c r="AE55" s="1365">
        <v>1.4867968857288361E-2</v>
      </c>
      <c r="AF55" s="1365">
        <v>0.2038138210773468</v>
      </c>
      <c r="AG55" s="1365">
        <v>0.10598275065422058</v>
      </c>
      <c r="AH55" s="1365">
        <v>4.1274094022810459E-2</v>
      </c>
      <c r="AI55" s="1365">
        <v>3.0104331206530333E-2</v>
      </c>
      <c r="AJ55" s="1365">
        <v>1.9132714718580246E-2</v>
      </c>
      <c r="AK55" s="1365">
        <v>7.3199360631406307E-3</v>
      </c>
      <c r="AL55" s="1365">
        <v>0.1004466637969017</v>
      </c>
      <c r="AM55" s="1365">
        <v>6.2933877110481262E-2</v>
      </c>
      <c r="AN55" s="1365">
        <v>1.7236840169061907E-2</v>
      </c>
      <c r="AO55" s="1365">
        <v>1.1670761232380755E-2</v>
      </c>
      <c r="AP55" s="1365">
        <v>6.6618416458368301E-3</v>
      </c>
      <c r="AQ55" s="1365">
        <v>1.9433400593698025E-3</v>
      </c>
      <c r="AR55" s="1365">
        <v>3.4834664314985275E-2</v>
      </c>
      <c r="AS55" s="1365">
        <v>2.5267984718084335E-2</v>
      </c>
      <c r="AT55" s="1365">
        <v>4.8961230422719382E-3</v>
      </c>
      <c r="AU55" s="1365">
        <v>2.5052703113033203E-3</v>
      </c>
      <c r="AV55" s="1365">
        <v>1.9331594230607152E-3</v>
      </c>
      <c r="AW55" s="1365">
        <v>2.3212737869471312E-4</v>
      </c>
      <c r="AX55" s="1365">
        <v>1.170814037322998E-2</v>
      </c>
      <c r="AY55" s="1365">
        <v>3.5025626420974731E-3</v>
      </c>
      <c r="AZ55" s="1365">
        <v>-1.1769041419029236E-2</v>
      </c>
      <c r="BA55" s="1365">
        <v>4.3429136276245117E-3</v>
      </c>
      <c r="BB55" s="1365">
        <v>1.1041164398193359E-3</v>
      </c>
      <c r="BC55" s="1365">
        <v>1.4527603983879089E-2</v>
      </c>
      <c r="BD55" s="1365">
        <v>0.29703807830810547</v>
      </c>
      <c r="BE55" s="1365">
        <v>3.9301455020904541E-2</v>
      </c>
      <c r="BF55" s="1365">
        <v>3.7567375227808952E-2</v>
      </c>
      <c r="BG55" s="1365">
        <v>0.12266457732766867</v>
      </c>
      <c r="BH55" s="1365">
        <v>4.6673111617565155E-2</v>
      </c>
      <c r="BI55" s="1365">
        <v>5.0831548869609833E-2</v>
      </c>
      <c r="BJ55" s="1365">
        <v>0.28532993793487549</v>
      </c>
      <c r="BK55" s="1365">
        <v>3.5798892378807068E-2</v>
      </c>
      <c r="BL55" s="1365">
        <v>4.9336416646838188E-2</v>
      </c>
      <c r="BM55" s="1365">
        <v>0.11832166370004416</v>
      </c>
      <c r="BN55" s="1365">
        <v>4.5568995177745819E-2</v>
      </c>
      <c r="BO55" s="1365">
        <v>3.6303944885730743E-2</v>
      </c>
    </row>
    <row r="56" spans="1:67" x14ac:dyDescent="0.2">
      <c r="A56" s="1365">
        <v>1967</v>
      </c>
      <c r="B56" s="1365">
        <v>1</v>
      </c>
      <c r="C56" s="1365">
        <v>0.25593160092830658</v>
      </c>
      <c r="D56" s="1365">
        <v>0.2020662659779191</v>
      </c>
      <c r="E56" s="1365">
        <v>0.26248998567461967</v>
      </c>
      <c r="F56" s="1365">
        <v>0.15142612531781197</v>
      </c>
      <c r="G56" s="1365">
        <v>0.12808601930737495</v>
      </c>
      <c r="H56" s="1365">
        <v>0.99121315777301788</v>
      </c>
      <c r="I56" s="1365">
        <v>0.25215381756424904</v>
      </c>
      <c r="J56" s="1365">
        <v>0.21360429562628269</v>
      </c>
      <c r="K56" s="1365">
        <v>0.26108318474143744</v>
      </c>
      <c r="L56" s="1365">
        <v>0.15028175339102745</v>
      </c>
      <c r="M56" s="1365">
        <v>0.11409011669456959</v>
      </c>
      <c r="N56" s="1365">
        <v>0.69945833086967468</v>
      </c>
      <c r="O56" s="1365">
        <v>0.21609995514154434</v>
      </c>
      <c r="P56" s="1365">
        <v>0.16512953233905137</v>
      </c>
      <c r="Q56" s="1365">
        <v>0.13502477225847542</v>
      </c>
      <c r="R56" s="1365">
        <v>0.10711631365120411</v>
      </c>
      <c r="S56" s="1365">
        <v>7.608775794506073E-2</v>
      </c>
      <c r="T56" s="1365">
        <v>0.54841302335262299</v>
      </c>
      <c r="U56" s="1365">
        <v>0.19148162379860878</v>
      </c>
      <c r="V56" s="1365">
        <v>0.12571058829780668</v>
      </c>
      <c r="W56" s="1365">
        <v>9.8706556484103203E-2</v>
      </c>
      <c r="X56" s="1365">
        <v>7.88120087236166E-2</v>
      </c>
      <c r="Y56" s="1365">
        <v>5.3702251985669136E-2</v>
      </c>
      <c r="Z56" s="1365">
        <v>0.28089072555303574</v>
      </c>
      <c r="AA56" s="1365">
        <v>0.13283606991171837</v>
      </c>
      <c r="AB56" s="1365">
        <v>5.8094616193557158E-2</v>
      </c>
      <c r="AC56" s="1365">
        <v>4.3871097557712346E-2</v>
      </c>
      <c r="AD56" s="1365">
        <v>3.1679894309490919E-2</v>
      </c>
      <c r="AE56" s="1365">
        <v>1.440904987975955E-2</v>
      </c>
      <c r="AF56" s="1365">
        <v>0.20727038756012917</v>
      </c>
      <c r="AG56" s="1365">
        <v>0.10887329652905464</v>
      </c>
      <c r="AH56" s="1365">
        <v>4.1300707904156297E-2</v>
      </c>
      <c r="AI56" s="1365">
        <v>2.9573180625448003E-2</v>
      </c>
      <c r="AJ56" s="1365">
        <v>1.9436992239207029E-2</v>
      </c>
      <c r="AK56" s="1365">
        <v>8.0862130271270871E-3</v>
      </c>
      <c r="AL56" s="1365">
        <v>0.10086093470454216</v>
      </c>
      <c r="AM56" s="1365">
        <v>6.280193105340004E-2</v>
      </c>
      <c r="AN56" s="1365">
        <v>1.7243236645299476E-2</v>
      </c>
      <c r="AO56" s="1365">
        <v>1.1578347362956265E-2</v>
      </c>
      <c r="AP56" s="1365">
        <v>7.1248390013352036E-3</v>
      </c>
      <c r="AQ56" s="1365">
        <v>2.1125776693224907E-3</v>
      </c>
      <c r="AR56" s="1365">
        <v>3.438161313533783E-2</v>
      </c>
      <c r="AS56" s="1365">
        <v>2.3886148817837238E-2</v>
      </c>
      <c r="AT56" s="1365">
        <v>4.943269630530267E-3</v>
      </c>
      <c r="AU56" s="1365">
        <v>2.6407458058201883E-3</v>
      </c>
      <c r="AV56" s="1365">
        <v>2.4961495364550501E-3</v>
      </c>
      <c r="AW56" s="1365">
        <v>4.1529972077114508E-4</v>
      </c>
      <c r="AX56" s="1365">
        <v>8.7868422269821167E-3</v>
      </c>
      <c r="AY56" s="1365">
        <v>3.7777833640575409E-3</v>
      </c>
      <c r="AZ56" s="1365">
        <v>-1.153802964836359E-2</v>
      </c>
      <c r="BA56" s="1365">
        <v>1.4068009331822395E-3</v>
      </c>
      <c r="BB56" s="1365">
        <v>1.1443719267845154E-3</v>
      </c>
      <c r="BC56" s="1365">
        <v>1.3995902612805367E-2</v>
      </c>
      <c r="BD56" s="1365">
        <v>0.30054166913032532</v>
      </c>
      <c r="BE56" s="1365">
        <v>3.9831645786762238E-2</v>
      </c>
      <c r="BF56" s="1365">
        <v>3.6936733638867736E-2</v>
      </c>
      <c r="BG56" s="1365">
        <v>0.12746521341614425</v>
      </c>
      <c r="BH56" s="1365">
        <v>4.4309811666607857E-2</v>
      </c>
      <c r="BI56" s="1365">
        <v>5.1998261362314224E-2</v>
      </c>
      <c r="BJ56" s="1365">
        <v>0.2917548269033432</v>
      </c>
      <c r="BK56" s="1365">
        <v>3.6053862422704697E-2</v>
      </c>
      <c r="BL56" s="1365">
        <v>4.8474763287231326E-2</v>
      </c>
      <c r="BM56" s="1365">
        <v>0.12605841248296201</v>
      </c>
      <c r="BN56" s="1365">
        <v>4.3165439739823341E-2</v>
      </c>
      <c r="BO56" s="1365">
        <v>3.8002358749508858E-2</v>
      </c>
    </row>
    <row r="57" spans="1:67" x14ac:dyDescent="0.2">
      <c r="A57" s="1365">
        <v>1968</v>
      </c>
      <c r="B57" s="1365">
        <v>1</v>
      </c>
      <c r="C57" s="1365">
        <v>0.26389076188206673</v>
      </c>
      <c r="D57" s="1365">
        <v>0.19847836275584996</v>
      </c>
      <c r="E57" s="1365">
        <v>0.26387451868504286</v>
      </c>
      <c r="F57" s="1365">
        <v>0.14639103505760431</v>
      </c>
      <c r="G57" s="1365">
        <v>0.12736532557755709</v>
      </c>
      <c r="H57" s="1365">
        <v>0.99107927456498146</v>
      </c>
      <c r="I57" s="1365">
        <v>0.26004691887646914</v>
      </c>
      <c r="J57" s="1365">
        <v>0.21016191458329558</v>
      </c>
      <c r="K57" s="1365">
        <v>0.26182607072405517</v>
      </c>
      <c r="L57" s="1365">
        <v>0.14529366698116064</v>
      </c>
      <c r="M57" s="1365">
        <v>0.11375070037320256</v>
      </c>
      <c r="N57" s="1365">
        <v>0.69987032562494278</v>
      </c>
      <c r="O57" s="1365">
        <v>0.22433950938284397</v>
      </c>
      <c r="P57" s="1365">
        <v>0.16242375929141417</v>
      </c>
      <c r="Q57" s="1365">
        <v>0.13552961201639846</v>
      </c>
      <c r="R57" s="1365">
        <v>0.10492436261847615</v>
      </c>
      <c r="S57" s="1365">
        <v>7.2653068229556084E-2</v>
      </c>
      <c r="T57" s="1365">
        <v>0.54896972700953484</v>
      </c>
      <c r="U57" s="1365">
        <v>0.20028279814869165</v>
      </c>
      <c r="V57" s="1365">
        <v>0.12263721888302825</v>
      </c>
      <c r="W57" s="1365">
        <v>9.844111860729754E-2</v>
      </c>
      <c r="X57" s="1365">
        <v>7.7712490689009428E-2</v>
      </c>
      <c r="Y57" s="1365">
        <v>4.9896110314875841E-2</v>
      </c>
      <c r="Z57" s="1365">
        <v>0.28480199538171291</v>
      </c>
      <c r="AA57" s="1365">
        <v>0.13819803576916456</v>
      </c>
      <c r="AB57" s="1365">
        <v>5.6779263199132401E-2</v>
      </c>
      <c r="AC57" s="1365">
        <v>4.327874853333924E-2</v>
      </c>
      <c r="AD57" s="1365">
        <v>3.13935138983652E-2</v>
      </c>
      <c r="AE57" s="1365">
        <v>1.5152425621636212E-2</v>
      </c>
      <c r="AF57" s="1365">
        <v>0.21172451693564653</v>
      </c>
      <c r="AG57" s="1365">
        <v>0.11357446480542421</v>
      </c>
      <c r="AH57" s="1365">
        <v>4.0567457574070431E-2</v>
      </c>
      <c r="AI57" s="1365">
        <v>2.9509856052754913E-2</v>
      </c>
      <c r="AJ57" s="1365">
        <v>1.8889212398789823E-2</v>
      </c>
      <c r="AK57" s="1365">
        <v>9.1835307248402387E-3</v>
      </c>
      <c r="AL57" s="1365">
        <v>0.10366956796497107</v>
      </c>
      <c r="AM57" s="1365">
        <v>6.554312352091074E-2</v>
      </c>
      <c r="AN57" s="1365">
        <v>1.7046603932612925E-2</v>
      </c>
      <c r="AO57" s="1365">
        <v>1.1944661412599089E-2</v>
      </c>
      <c r="AP57" s="1365">
        <v>6.9056657666806132E-3</v>
      </c>
      <c r="AQ57" s="1365">
        <v>2.2295138915069401E-3</v>
      </c>
      <c r="AR57" s="1365">
        <v>3.5723069682717323E-2</v>
      </c>
      <c r="AS57" s="1365">
        <v>2.4498374899849296E-2</v>
      </c>
      <c r="AT57" s="1365">
        <v>5.078609668998979E-3</v>
      </c>
      <c r="AU57" s="1365">
        <v>2.9887062599982528E-3</v>
      </c>
      <c r="AV57" s="1365">
        <v>2.4962114766822197E-3</v>
      </c>
      <c r="AW57" s="1365">
        <v>6.6116787456849124E-4</v>
      </c>
      <c r="AX57" s="1365">
        <v>8.9207254350185394E-3</v>
      </c>
      <c r="AY57" s="1365">
        <v>3.8438430055975914E-3</v>
      </c>
      <c r="AZ57" s="1365">
        <v>-1.1683551827445626E-2</v>
      </c>
      <c r="BA57" s="1365">
        <v>2.0484479609876871E-3</v>
      </c>
      <c r="BB57" s="1365">
        <v>1.0973680764436722E-3</v>
      </c>
      <c r="BC57" s="1365">
        <v>1.3614625204354525E-2</v>
      </c>
      <c r="BD57" s="1365">
        <v>0.30012967437505722</v>
      </c>
      <c r="BE57" s="1365">
        <v>3.9551252499222755E-2</v>
      </c>
      <c r="BF57" s="1365">
        <v>3.6054603464435786E-2</v>
      </c>
      <c r="BG57" s="1365">
        <v>0.1283449066686444</v>
      </c>
      <c r="BH57" s="1365">
        <v>4.146667243912816E-2</v>
      </c>
      <c r="BI57" s="1365">
        <v>5.4712257348001003E-2</v>
      </c>
      <c r="BJ57" s="1365">
        <v>0.29120894894003868</v>
      </c>
      <c r="BK57" s="1365">
        <v>3.5707409493625164E-2</v>
      </c>
      <c r="BL57" s="1365">
        <v>4.7738155291881412E-2</v>
      </c>
      <c r="BM57" s="1365">
        <v>0.12629645870765671</v>
      </c>
      <c r="BN57" s="1365">
        <v>4.0369304362684488E-2</v>
      </c>
      <c r="BO57" s="1365">
        <v>4.1097632143646479E-2</v>
      </c>
    </row>
    <row r="58" spans="1:67" x14ac:dyDescent="0.2">
      <c r="A58" s="1365">
        <v>1969</v>
      </c>
      <c r="B58" s="1365">
        <v>1</v>
      </c>
      <c r="C58" s="1365">
        <v>0.2479460695758462</v>
      </c>
      <c r="D58" s="1365">
        <v>0.20102749281795695</v>
      </c>
      <c r="E58" s="1365">
        <v>0.27500666561536491</v>
      </c>
      <c r="F58" s="1365">
        <v>0.14651713171042502</v>
      </c>
      <c r="G58" s="1365">
        <v>0.12950264033861458</v>
      </c>
      <c r="H58" s="1365">
        <v>0.99030952248722315</v>
      </c>
      <c r="I58" s="1365">
        <v>0.24355418724007905</v>
      </c>
      <c r="J58" s="1365">
        <v>0.21246323396917433</v>
      </c>
      <c r="K58" s="1365">
        <v>0.2732588152284734</v>
      </c>
      <c r="L58" s="1365">
        <v>0.14533432549796999</v>
      </c>
      <c r="M58" s="1365">
        <v>0.11569840379524976</v>
      </c>
      <c r="N58" s="1365">
        <v>0.69016807712614536</v>
      </c>
      <c r="O58" s="1365">
        <v>0.20928797731176019</v>
      </c>
      <c r="P58" s="1365">
        <v>0.16443961825279985</v>
      </c>
      <c r="Q58" s="1365">
        <v>0.13921116055280436</v>
      </c>
      <c r="R58" s="1365">
        <v>0.10507579252589494</v>
      </c>
      <c r="S58" s="1365">
        <v>7.2153513785451651E-2</v>
      </c>
      <c r="T58" s="1365">
        <v>0.53777706157416105</v>
      </c>
      <c r="U58" s="1365">
        <v>0.18518712767399848</v>
      </c>
      <c r="V58" s="1365">
        <v>0.12442759205441689</v>
      </c>
      <c r="W58" s="1365">
        <v>0.10130610835039988</v>
      </c>
      <c r="X58" s="1365">
        <v>7.9362172516994178E-2</v>
      </c>
      <c r="Y58" s="1365">
        <v>4.7494056751020253E-2</v>
      </c>
      <c r="Z58" s="1365">
        <v>0.27484900644049048</v>
      </c>
      <c r="AA58" s="1365">
        <v>0.12677980097942054</v>
      </c>
      <c r="AB58" s="1365">
        <v>5.7741327591429581E-2</v>
      </c>
      <c r="AC58" s="1365">
        <v>4.5037984502414474E-2</v>
      </c>
      <c r="AD58" s="1365">
        <v>3.2507527823327109E-2</v>
      </c>
      <c r="AE58" s="1365">
        <v>1.2782355101080611E-2</v>
      </c>
      <c r="AF58" s="1365">
        <v>0.20317649398930371</v>
      </c>
      <c r="AG58" s="1365">
        <v>0.10449690488167107</v>
      </c>
      <c r="AH58" s="1365">
        <v>4.1150091685267398E-2</v>
      </c>
      <c r="AI58" s="1365">
        <v>3.0790130122113624E-2</v>
      </c>
      <c r="AJ58" s="1365">
        <v>1.9645626511191949E-2</v>
      </c>
      <c r="AK58" s="1365">
        <v>7.0937451746431179E-3</v>
      </c>
      <c r="AL58" s="1365">
        <v>9.926991886459291E-2</v>
      </c>
      <c r="AM58" s="1365">
        <v>6.0510854469612241E-2</v>
      </c>
      <c r="AN58" s="1365">
        <v>1.8007248343110405E-2</v>
      </c>
      <c r="AO58" s="1365">
        <v>1.2233390334813521E-2</v>
      </c>
      <c r="AP58" s="1365">
        <v>6.7651071949512698E-3</v>
      </c>
      <c r="AQ58" s="1365">
        <v>1.7533195641590282E-3</v>
      </c>
      <c r="AR58" s="1365">
        <v>3.4509050194174051E-2</v>
      </c>
      <c r="AS58" s="1365">
        <v>2.3508289770688862E-2</v>
      </c>
      <c r="AT58" s="1365">
        <v>5.4370965549424E-3</v>
      </c>
      <c r="AU58" s="1365">
        <v>2.8608748977774212E-3</v>
      </c>
      <c r="AV58" s="1365">
        <v>2.3658730005990947E-3</v>
      </c>
      <c r="AW58" s="1365">
        <v>3.3691539420033223E-4</v>
      </c>
      <c r="AX58" s="1365">
        <v>9.6904775127768517E-3</v>
      </c>
      <c r="AY58" s="1365">
        <v>4.3918823357671499E-3</v>
      </c>
      <c r="AZ58" s="1365">
        <v>-1.1435741151217371E-2</v>
      </c>
      <c r="BA58" s="1365">
        <v>1.7478503868915141E-3</v>
      </c>
      <c r="BB58" s="1365">
        <v>1.1828062124550343E-3</v>
      </c>
      <c r="BC58" s="1365">
        <v>1.3804236543364823E-2</v>
      </c>
      <c r="BD58" s="1365">
        <v>0.30983192287385464</v>
      </c>
      <c r="BE58" s="1365">
        <v>3.8658092264086008E-2</v>
      </c>
      <c r="BF58" s="1365">
        <v>3.6587874565157108E-2</v>
      </c>
      <c r="BG58" s="1365">
        <v>0.13579550506256055</v>
      </c>
      <c r="BH58" s="1365">
        <v>4.1441339184530079E-2</v>
      </c>
      <c r="BI58" s="1365">
        <v>5.7349126553162932E-2</v>
      </c>
      <c r="BJ58" s="1365">
        <v>0.30014144536107779</v>
      </c>
      <c r="BK58" s="1365">
        <v>3.4266209928318858E-2</v>
      </c>
      <c r="BL58" s="1365">
        <v>4.8023615716374479E-2</v>
      </c>
      <c r="BM58" s="1365">
        <v>0.13404765467566904</v>
      </c>
      <c r="BN58" s="1365">
        <v>4.0258532972075045E-2</v>
      </c>
      <c r="BO58" s="1365">
        <v>4.354489000979811E-2</v>
      </c>
    </row>
    <row r="59" spans="1:67" x14ac:dyDescent="0.2">
      <c r="A59" s="1365">
        <v>1970</v>
      </c>
      <c r="B59" s="1365">
        <v>1</v>
      </c>
      <c r="C59" s="1365">
        <v>0.2252806278411299</v>
      </c>
      <c r="D59" s="1365">
        <v>0.20709545696445275</v>
      </c>
      <c r="E59" s="1365">
        <v>0.28474260278744623</v>
      </c>
      <c r="F59" s="1365">
        <v>0.14926405349979177</v>
      </c>
      <c r="G59" s="1365">
        <v>0.13361726357834414</v>
      </c>
      <c r="H59" s="1365">
        <v>0.99000180908478796</v>
      </c>
      <c r="I59" s="1365">
        <v>0.22149854089366272</v>
      </c>
      <c r="J59" s="1365">
        <v>0.21921187368570827</v>
      </c>
      <c r="K59" s="1365">
        <v>0.28170859876263421</v>
      </c>
      <c r="L59" s="1365">
        <v>0.14821170823415741</v>
      </c>
      <c r="M59" s="1365">
        <v>0.11936986612272449</v>
      </c>
      <c r="N59" s="1365">
        <v>0.69072522083297372</v>
      </c>
      <c r="O59" s="1365">
        <v>0.18866514565888792</v>
      </c>
      <c r="P59" s="1365">
        <v>0.17090467285379418</v>
      </c>
      <c r="Q59" s="1365">
        <v>0.14618806248836336</v>
      </c>
      <c r="R59" s="1365">
        <v>0.10929118868079968</v>
      </c>
      <c r="S59" s="1365">
        <v>7.5676133274100721E-2</v>
      </c>
      <c r="T59" s="1365">
        <v>0.53701762738637626</v>
      </c>
      <c r="U59" s="1365">
        <v>0.16563513042638078</v>
      </c>
      <c r="V59" s="1365">
        <v>0.13016122140652442</v>
      </c>
      <c r="W59" s="1365">
        <v>0.10735289299918804</v>
      </c>
      <c r="X59" s="1365">
        <v>8.3867230423493311E-2</v>
      </c>
      <c r="Y59" s="1365">
        <v>5.0001137686194852E-2</v>
      </c>
      <c r="Z59" s="1365">
        <v>0.26868843508418649</v>
      </c>
      <c r="AA59" s="1365">
        <v>0.11130407796008512</v>
      </c>
      <c r="AB59" s="1365">
        <v>6.1189441949409229E-2</v>
      </c>
      <c r="AC59" s="1365">
        <v>4.8447161710100772E-2</v>
      </c>
      <c r="AD59" s="1365">
        <v>3.5844676247506868E-2</v>
      </c>
      <c r="AE59" s="1365">
        <v>1.1903072307177354E-2</v>
      </c>
      <c r="AF59" s="1365">
        <v>0.19683306181104854</v>
      </c>
      <c r="AG59" s="1365">
        <v>9.1524541669059545E-2</v>
      </c>
      <c r="AH59" s="1365">
        <v>4.3238525337983447E-2</v>
      </c>
      <c r="AI59" s="1365">
        <v>3.3609110857014457E-2</v>
      </c>
      <c r="AJ59" s="1365">
        <v>2.2105645584815647E-2</v>
      </c>
      <c r="AK59" s="1365">
        <v>6.3552430092386203E-3</v>
      </c>
      <c r="AL59" s="1365">
        <v>9.5043698267545551E-2</v>
      </c>
      <c r="AM59" s="1365">
        <v>5.2949288685340434E-2</v>
      </c>
      <c r="AN59" s="1365">
        <v>1.9313924733410204E-2</v>
      </c>
      <c r="AO59" s="1365">
        <v>1.3628746763117761E-2</v>
      </c>
      <c r="AP59" s="1365">
        <v>7.6885073303856188E-3</v>
      </c>
      <c r="AQ59" s="1365">
        <v>1.4632292259193491E-3</v>
      </c>
      <c r="AR59" s="1365">
        <v>3.2616526470519602E-2</v>
      </c>
      <c r="AS59" s="1365">
        <v>2.065169251000043E-2</v>
      </c>
      <c r="AT59" s="1365">
        <v>5.7537220117183097E-3</v>
      </c>
      <c r="AU59" s="1365">
        <v>3.0586275460606771E-3</v>
      </c>
      <c r="AV59" s="1365">
        <v>2.9272313790897897E-3</v>
      </c>
      <c r="AW59" s="1365">
        <v>2.2525363090153405E-4</v>
      </c>
      <c r="AX59" s="1365">
        <v>9.9981909152120352E-3</v>
      </c>
      <c r="AY59" s="1365">
        <v>3.7820869474671781E-3</v>
      </c>
      <c r="AZ59" s="1365">
        <v>-1.2116416721255518E-2</v>
      </c>
      <c r="BA59" s="1365">
        <v>3.0340040248120204E-3</v>
      </c>
      <c r="BB59" s="1365">
        <v>1.0523452656343579E-3</v>
      </c>
      <c r="BC59" s="1365">
        <v>1.4247397455619648E-2</v>
      </c>
      <c r="BD59" s="1365">
        <v>0.30927477916702628</v>
      </c>
      <c r="BE59" s="1365">
        <v>3.6615482182241976E-2</v>
      </c>
      <c r="BF59" s="1365">
        <v>3.6190784110658569E-2</v>
      </c>
      <c r="BG59" s="1365">
        <v>0.13855454029908287</v>
      </c>
      <c r="BH59" s="1365">
        <v>3.9972864818992093E-2</v>
      </c>
      <c r="BI59" s="1365">
        <v>5.7941130304243416E-2</v>
      </c>
      <c r="BJ59" s="1365">
        <v>0.29927658825181425</v>
      </c>
      <c r="BK59" s="1365">
        <v>3.2833395234774798E-2</v>
      </c>
      <c r="BL59" s="1365">
        <v>4.8307200831914088E-2</v>
      </c>
      <c r="BM59" s="1365">
        <v>0.13552053627427085</v>
      </c>
      <c r="BN59" s="1365">
        <v>3.8920519553357735E-2</v>
      </c>
      <c r="BO59" s="1365">
        <v>4.3693732848623767E-2</v>
      </c>
    </row>
    <row r="60" spans="1:67" x14ac:dyDescent="0.2">
      <c r="A60" s="1365">
        <v>1971</v>
      </c>
      <c r="B60" s="1365">
        <v>1</v>
      </c>
      <c r="C60" s="1365">
        <v>0.22018506756285205</v>
      </c>
      <c r="D60" s="1365">
        <v>0.20760672579126549</v>
      </c>
      <c r="E60" s="1365">
        <v>0.28719098905276041</v>
      </c>
      <c r="F60" s="1365">
        <v>0.14896672243776266</v>
      </c>
      <c r="G60" s="1365">
        <v>0.13605049911711831</v>
      </c>
      <c r="H60" s="1365">
        <v>0.98966267990181223</v>
      </c>
      <c r="I60" s="1365">
        <v>0.21651657468464691</v>
      </c>
      <c r="J60" s="1365">
        <v>0.21961405433103209</v>
      </c>
      <c r="K60" s="1365">
        <v>0.2837439255490608</v>
      </c>
      <c r="L60" s="1365">
        <v>0.14800500262936112</v>
      </c>
      <c r="M60" s="1365">
        <v>0.12178284530091332</v>
      </c>
      <c r="N60" s="1365">
        <v>0.68700117210391909</v>
      </c>
      <c r="O60" s="1365">
        <v>0.18292688057408668</v>
      </c>
      <c r="P60" s="1365">
        <v>0.17045349980708124</v>
      </c>
      <c r="Q60" s="1365">
        <v>0.14549200373312487</v>
      </c>
      <c r="R60" s="1365">
        <v>0.11026680289796786</v>
      </c>
      <c r="S60" s="1365">
        <v>7.7861977129941806E-2</v>
      </c>
      <c r="T60" s="1365">
        <v>0.53375209466321394</v>
      </c>
      <c r="U60" s="1365">
        <v>0.16061327025818173</v>
      </c>
      <c r="V60" s="1365">
        <v>0.1300073285324288</v>
      </c>
      <c r="W60" s="1365">
        <v>0.10656906539588817</v>
      </c>
      <c r="X60" s="1365">
        <v>8.5085811319004279E-2</v>
      </c>
      <c r="Y60" s="1365">
        <v>5.1476611006364692E-2</v>
      </c>
      <c r="Z60" s="1365">
        <v>0.26646642255946063</v>
      </c>
      <c r="AA60" s="1365">
        <v>0.10909426111902576</v>
      </c>
      <c r="AB60" s="1365">
        <v>6.1113909063465144E-2</v>
      </c>
      <c r="AC60" s="1365">
        <v>4.8537282106053681E-2</v>
      </c>
      <c r="AD60" s="1365">
        <v>3.7153831695832196E-2</v>
      </c>
      <c r="AE60" s="1365">
        <v>1.056713042089541E-2</v>
      </c>
      <c r="AF60" s="1365">
        <v>0.19467955893196631</v>
      </c>
      <c r="AG60" s="1365">
        <v>8.9155417008441873E-2</v>
      </c>
      <c r="AH60" s="1365">
        <v>4.2961213898024653E-2</v>
      </c>
      <c r="AI60" s="1365">
        <v>3.3719418714667881E-2</v>
      </c>
      <c r="AJ60" s="1365">
        <v>2.317946083167044E-2</v>
      </c>
      <c r="AK60" s="1365">
        <v>5.6640488842276682E-3</v>
      </c>
      <c r="AL60" s="1365">
        <v>9.369882800092455E-2</v>
      </c>
      <c r="AM60" s="1365">
        <v>5.1185879347031005E-2</v>
      </c>
      <c r="AN60" s="1365">
        <v>1.8954141281568582E-2</v>
      </c>
      <c r="AO60" s="1365">
        <v>1.3534904661824498E-2</v>
      </c>
      <c r="AP60" s="1365">
        <v>8.7442418757746054E-3</v>
      </c>
      <c r="AQ60" s="1365">
        <v>1.2796576293112594E-3</v>
      </c>
      <c r="AR60" s="1365">
        <v>3.1988163624191657E-2</v>
      </c>
      <c r="AS60" s="1365">
        <v>1.982791442060261E-2</v>
      </c>
      <c r="AT60" s="1365">
        <v>5.5819669603067723E-3</v>
      </c>
      <c r="AU60" s="1365">
        <v>2.8737567226766458E-3</v>
      </c>
      <c r="AV60" s="1365">
        <v>3.5189171927640928E-3</v>
      </c>
      <c r="AW60" s="1365">
        <v>1.8560896805297489E-4</v>
      </c>
      <c r="AX60" s="1365">
        <v>1.0337320098187774E-2</v>
      </c>
      <c r="AY60" s="1365">
        <v>3.6684928782051429E-3</v>
      </c>
      <c r="AZ60" s="1365">
        <v>-1.2007328539766604E-2</v>
      </c>
      <c r="BA60" s="1365">
        <v>3.44706350369961E-3</v>
      </c>
      <c r="BB60" s="1365">
        <v>9.6171980840153992E-4</v>
      </c>
      <c r="BC60" s="1365">
        <v>1.4267653816204984E-2</v>
      </c>
      <c r="BD60" s="1365">
        <v>0.31299882789608091</v>
      </c>
      <c r="BE60" s="1365">
        <v>3.7258186988765374E-2</v>
      </c>
      <c r="BF60" s="1365">
        <v>3.7153225984184246E-2</v>
      </c>
      <c r="BG60" s="1365">
        <v>0.14169898531963554</v>
      </c>
      <c r="BH60" s="1365">
        <v>3.8699919539794791E-2</v>
      </c>
      <c r="BI60" s="1365">
        <v>5.81885219871765E-2</v>
      </c>
      <c r="BJ60" s="1365">
        <v>0.30266150779789314</v>
      </c>
      <c r="BK60" s="1365">
        <v>3.3589694110560231E-2</v>
      </c>
      <c r="BL60" s="1365">
        <v>4.916055452395085E-2</v>
      </c>
      <c r="BM60" s="1365">
        <v>0.13825192181593593</v>
      </c>
      <c r="BN60" s="1365">
        <v>3.7738199731393252E-2</v>
      </c>
      <c r="BO60" s="1365">
        <v>4.3920868170971517E-2</v>
      </c>
    </row>
    <row r="61" spans="1:67" x14ac:dyDescent="0.2">
      <c r="A61" s="1365">
        <v>1972</v>
      </c>
      <c r="B61" s="1365">
        <v>1</v>
      </c>
      <c r="C61" s="1365">
        <v>0.21815992427582387</v>
      </c>
      <c r="D61" s="1365">
        <v>0.20412302027125406</v>
      </c>
      <c r="E61" s="1365">
        <v>0.29224158088254626</v>
      </c>
      <c r="F61" s="1365">
        <v>0.1486954261235951</v>
      </c>
      <c r="G61" s="1365">
        <v>0.13678004757457529</v>
      </c>
      <c r="H61" s="1365">
        <v>0.98878971558588091</v>
      </c>
      <c r="I61" s="1365">
        <v>0.21485113860762795</v>
      </c>
      <c r="J61" s="1365">
        <v>0.21736509568836482</v>
      </c>
      <c r="K61" s="1365">
        <v>0.28606826070881652</v>
      </c>
      <c r="L61" s="1365">
        <v>0.14784922299077152</v>
      </c>
      <c r="M61" s="1365">
        <v>0.12265598551493895</v>
      </c>
      <c r="N61" s="1365">
        <v>0.68906116569996811</v>
      </c>
      <c r="O61" s="1365">
        <v>0.18087630774971331</v>
      </c>
      <c r="P61" s="1365">
        <v>0.16744133103406966</v>
      </c>
      <c r="Q61" s="1365">
        <v>0.15369503234182957</v>
      </c>
      <c r="R61" s="1365">
        <v>0.10994746118558396</v>
      </c>
      <c r="S61" s="1365">
        <v>7.7101032562495675E-2</v>
      </c>
      <c r="T61" s="1365">
        <v>0.53241186116065364</v>
      </c>
      <c r="U61" s="1365">
        <v>0.15841393586379127</v>
      </c>
      <c r="V61" s="1365">
        <v>0.12793520513730527</v>
      </c>
      <c r="W61" s="1365">
        <v>0.11154953743334772</v>
      </c>
      <c r="X61" s="1365">
        <v>8.4079515710982378E-2</v>
      </c>
      <c r="Y61" s="1365">
        <v>5.0433653917934862E-2</v>
      </c>
      <c r="Z61" s="1365">
        <v>0.26227148962061619</v>
      </c>
      <c r="AA61" s="1365">
        <v>0.1064189502321824</v>
      </c>
      <c r="AB61" s="1365">
        <v>5.8654967739613539E-2</v>
      </c>
      <c r="AC61" s="1365">
        <v>5.1704889558152445E-2</v>
      </c>
      <c r="AD61" s="1365">
        <v>3.5772307546267257E-2</v>
      </c>
      <c r="AE61" s="1365">
        <v>9.7203694499512494E-3</v>
      </c>
      <c r="AF61" s="1365">
        <v>0.19008041189590585</v>
      </c>
      <c r="AG61" s="1365">
        <v>8.5749856214533793E-2</v>
      </c>
      <c r="AH61" s="1365">
        <v>4.0945469325436079E-2</v>
      </c>
      <c r="AI61" s="1365">
        <v>3.5572956847005344E-2</v>
      </c>
      <c r="AJ61" s="1365">
        <v>2.2952090611852327E-2</v>
      </c>
      <c r="AK61" s="1365">
        <v>4.8600375140495089E-3</v>
      </c>
      <c r="AL61" s="1365">
        <v>9.0608214606618276E-2</v>
      </c>
      <c r="AM61" s="1365">
        <v>4.8784499860630604E-2</v>
      </c>
      <c r="AN61" s="1365">
        <v>1.7681736243865487E-2</v>
      </c>
      <c r="AO61" s="1365">
        <v>1.3960362979677399E-2</v>
      </c>
      <c r="AP61" s="1365">
        <v>8.9808574927019436E-3</v>
      </c>
      <c r="AQ61" s="1365">
        <v>1.2007575230654766E-3</v>
      </c>
      <c r="AR61" s="1365">
        <v>3.0758023531234358E-2</v>
      </c>
      <c r="AS61" s="1365">
        <v>1.8736553377493692E-2</v>
      </c>
      <c r="AT61" s="1365">
        <v>5.284006913534256E-3</v>
      </c>
      <c r="AU61" s="1365">
        <v>3.0108654464089391E-3</v>
      </c>
      <c r="AV61" s="1365">
        <v>3.5628509509990636E-3</v>
      </c>
      <c r="AW61" s="1365">
        <v>1.6374641258920519E-4</v>
      </c>
      <c r="AX61" s="1365">
        <v>1.1210284414119087E-2</v>
      </c>
      <c r="AY61" s="1365">
        <v>3.3087856681959238E-3</v>
      </c>
      <c r="AZ61" s="1365">
        <v>-1.3242075417110755E-2</v>
      </c>
      <c r="BA61" s="1365">
        <v>6.173320173729735E-3</v>
      </c>
      <c r="BB61" s="1365">
        <v>8.4620313282357529E-4</v>
      </c>
      <c r="BC61" s="1365">
        <v>1.4124062059636344E-2</v>
      </c>
      <c r="BD61" s="1365">
        <v>0.31093883430003189</v>
      </c>
      <c r="BE61" s="1365">
        <v>3.7283616526110563E-2</v>
      </c>
      <c r="BF61" s="1365">
        <v>3.6681689237184401E-2</v>
      </c>
      <c r="BG61" s="1365">
        <v>0.13854654854071669</v>
      </c>
      <c r="BH61" s="1365">
        <v>3.8747964938011137E-2</v>
      </c>
      <c r="BI61" s="1365">
        <v>5.9679015012079617E-2</v>
      </c>
      <c r="BJ61" s="1365">
        <v>0.2997285498859128</v>
      </c>
      <c r="BK61" s="1365">
        <v>3.397483085791464E-2</v>
      </c>
      <c r="BL61" s="1365">
        <v>4.9923764654295155E-2</v>
      </c>
      <c r="BM61" s="1365">
        <v>0.13237322836698695</v>
      </c>
      <c r="BN61" s="1365">
        <v>3.7901761805187562E-2</v>
      </c>
      <c r="BO61" s="1365">
        <v>4.5554952952443273E-2</v>
      </c>
    </row>
    <row r="62" spans="1:67" x14ac:dyDescent="0.2">
      <c r="A62" s="1365">
        <v>1973</v>
      </c>
      <c r="B62" s="1365">
        <v>1</v>
      </c>
      <c r="C62" s="1365">
        <v>0.18799033644972951</v>
      </c>
      <c r="D62" s="1365">
        <v>0.20832096508388531</v>
      </c>
      <c r="E62" s="1365">
        <v>0.3086231947190754</v>
      </c>
      <c r="F62" s="1365">
        <v>0.15716606426667568</v>
      </c>
      <c r="G62" s="1365">
        <v>0.13789944950713107</v>
      </c>
      <c r="H62" s="1365">
        <v>0.99053325708155171</v>
      </c>
      <c r="I62" s="1365">
        <v>0.18492967576185038</v>
      </c>
      <c r="J62" s="1365">
        <v>0.22233667371756383</v>
      </c>
      <c r="K62" s="1365">
        <v>0.30324640871072006</v>
      </c>
      <c r="L62" s="1365">
        <v>0.15625856592578202</v>
      </c>
      <c r="M62" s="1365">
        <v>0.12376192529018226</v>
      </c>
      <c r="N62" s="1365">
        <v>0.68017251810670132</v>
      </c>
      <c r="O62" s="1365">
        <v>0.15291345878540596</v>
      </c>
      <c r="P62" s="1365">
        <v>0.17082796017581359</v>
      </c>
      <c r="Q62" s="1365">
        <v>0.16416034879313202</v>
      </c>
      <c r="R62" s="1365">
        <v>0.11772630818131802</v>
      </c>
      <c r="S62" s="1365">
        <v>7.4544443594277254E-2</v>
      </c>
      <c r="T62" s="1365">
        <v>0.52177603238305892</v>
      </c>
      <c r="U62" s="1365">
        <v>0.13369797459836263</v>
      </c>
      <c r="V62" s="1365">
        <v>0.13067788398311109</v>
      </c>
      <c r="W62" s="1365">
        <v>0.1196788285835737</v>
      </c>
      <c r="X62" s="1365">
        <v>9.0448110494889988E-2</v>
      </c>
      <c r="Y62" s="1365">
        <v>4.7273238084471814E-2</v>
      </c>
      <c r="Z62" s="1365">
        <v>0.25246108594546968</v>
      </c>
      <c r="AA62" s="1365">
        <v>8.7572258368709299E-2</v>
      </c>
      <c r="AB62" s="1365">
        <v>6.0131610440414818E-2</v>
      </c>
      <c r="AC62" s="1365">
        <v>5.7201725762311639E-2</v>
      </c>
      <c r="AD62" s="1365">
        <v>3.8713942922981914E-2</v>
      </c>
      <c r="AE62" s="1365">
        <v>8.8415499131997422E-3</v>
      </c>
      <c r="AF62" s="1365">
        <v>0.18056787368277583</v>
      </c>
      <c r="AG62" s="1365">
        <v>6.9239630135598418E-2</v>
      </c>
      <c r="AH62" s="1365">
        <v>4.2212553579716428E-2</v>
      </c>
      <c r="AI62" s="1365">
        <v>3.9705740216881225E-2</v>
      </c>
      <c r="AJ62" s="1365">
        <v>2.4955569216558615E-2</v>
      </c>
      <c r="AK62" s="1365">
        <v>4.4543814251767344E-3</v>
      </c>
      <c r="AL62" s="1365">
        <v>8.3964060438120214E-2</v>
      </c>
      <c r="AM62" s="1365">
        <v>3.890262960067048E-2</v>
      </c>
      <c r="AN62" s="1365">
        <v>1.8570429738110406E-2</v>
      </c>
      <c r="AO62" s="1365">
        <v>1.5580010800506194E-2</v>
      </c>
      <c r="AP62" s="1365">
        <v>9.7783040966135104E-3</v>
      </c>
      <c r="AQ62" s="1365">
        <v>1.1326872797212673E-3</v>
      </c>
      <c r="AR62" s="1365">
        <v>2.7627383426079177E-2</v>
      </c>
      <c r="AS62" s="1365">
        <v>1.4718723948817569E-2</v>
      </c>
      <c r="AT62" s="1365">
        <v>5.5902266364409314E-3</v>
      </c>
      <c r="AU62" s="1365">
        <v>3.3081363599184455E-3</v>
      </c>
      <c r="AV62" s="1365">
        <v>3.8593709652232633E-3</v>
      </c>
      <c r="AW62" s="1365">
        <v>1.5092536992789007E-4</v>
      </c>
      <c r="AX62" s="1365">
        <v>9.4667429184482899E-3</v>
      </c>
      <c r="AY62" s="1365">
        <v>3.0606606878791354E-3</v>
      </c>
      <c r="AZ62" s="1365">
        <v>-1.4015708633678514E-2</v>
      </c>
      <c r="BA62" s="1365">
        <v>5.3767860083553387E-3</v>
      </c>
      <c r="BB62" s="1365">
        <v>9.0749834089365322E-4</v>
      </c>
      <c r="BC62" s="1365">
        <v>1.4137524216948805E-2</v>
      </c>
      <c r="BD62" s="1365">
        <v>0.31982748189329868</v>
      </c>
      <c r="BE62" s="1365">
        <v>3.5076877664323547E-2</v>
      </c>
      <c r="BF62" s="1365">
        <v>3.7493004908071725E-2</v>
      </c>
      <c r="BG62" s="1365">
        <v>0.14446284592594338</v>
      </c>
      <c r="BH62" s="1365">
        <v>3.9439756085357658E-2</v>
      </c>
      <c r="BI62" s="1365">
        <v>6.3355005912853812E-2</v>
      </c>
      <c r="BJ62" s="1365">
        <v>0.31036073897485039</v>
      </c>
      <c r="BK62" s="1365">
        <v>3.2016216976444412E-2</v>
      </c>
      <c r="BL62" s="1365">
        <v>5.150871354175024E-2</v>
      </c>
      <c r="BM62" s="1365">
        <v>0.13908605991758805</v>
      </c>
      <c r="BN62" s="1365">
        <v>3.8532257744464005E-2</v>
      </c>
      <c r="BO62" s="1365">
        <v>4.9217481695905008E-2</v>
      </c>
    </row>
    <row r="63" spans="1:67" x14ac:dyDescent="0.2">
      <c r="A63" s="1365">
        <v>1974</v>
      </c>
      <c r="B63" s="1365">
        <v>1</v>
      </c>
      <c r="C63" s="1365">
        <v>0.14205286995365896</v>
      </c>
      <c r="D63" s="1365">
        <v>0.22080669110329154</v>
      </c>
      <c r="E63" s="1365">
        <v>0.3254494834752677</v>
      </c>
      <c r="F63" s="1365">
        <v>0.169823486478208</v>
      </c>
      <c r="G63" s="1365">
        <v>0.14186747522148835</v>
      </c>
      <c r="H63" s="1365">
        <v>0.99343111230791692</v>
      </c>
      <c r="I63" s="1365">
        <v>0.1388187406967063</v>
      </c>
      <c r="J63" s="1365">
        <v>0.23594627892123299</v>
      </c>
      <c r="K63" s="1365">
        <v>0.32291966676956463</v>
      </c>
      <c r="L63" s="1365">
        <v>0.16890091020445652</v>
      </c>
      <c r="M63" s="1365">
        <v>0.12684549097969011</v>
      </c>
      <c r="N63" s="1365">
        <v>0.67090826114326774</v>
      </c>
      <c r="O63" s="1365">
        <v>0.11233480091914316</v>
      </c>
      <c r="P63" s="1365">
        <v>0.18024251413284276</v>
      </c>
      <c r="Q63" s="1365">
        <v>0.17659870962184243</v>
      </c>
      <c r="R63" s="1365">
        <v>0.12973310353220313</v>
      </c>
      <c r="S63" s="1365">
        <v>7.1999147262886254E-2</v>
      </c>
      <c r="T63" s="1365">
        <v>0.50922362802793941</v>
      </c>
      <c r="U63" s="1365">
        <v>9.7230075651395964E-2</v>
      </c>
      <c r="V63" s="1365">
        <v>0.13641384511824839</v>
      </c>
      <c r="W63" s="1365">
        <v>0.13139423278568074</v>
      </c>
      <c r="X63" s="1365">
        <v>0.10055897737390751</v>
      </c>
      <c r="Y63" s="1365">
        <v>4.3626507019439487E-2</v>
      </c>
      <c r="Z63" s="1365">
        <v>0.2427480916753666</v>
      </c>
      <c r="AA63" s="1365">
        <v>6.2520476158852034E-2</v>
      </c>
      <c r="AB63" s="1365">
        <v>6.3669739424797811E-2</v>
      </c>
      <c r="AC63" s="1365">
        <v>6.4120755846605704E-2</v>
      </c>
      <c r="AD63" s="1365">
        <v>4.4523192497052833E-2</v>
      </c>
      <c r="AE63" s="1365">
        <v>7.9139291613330442E-3</v>
      </c>
      <c r="AF63" s="1365">
        <v>0.1727142925476528</v>
      </c>
      <c r="AG63" s="1365">
        <v>4.9106287480071842E-2</v>
      </c>
      <c r="AH63" s="1365">
        <v>4.4435748370919015E-2</v>
      </c>
      <c r="AI63" s="1365">
        <v>4.6125309786001267E-2</v>
      </c>
      <c r="AJ63" s="1365">
        <v>2.8717348913090746E-2</v>
      </c>
      <c r="AK63" s="1365">
        <v>4.3296015672993349E-3</v>
      </c>
      <c r="AL63" s="1365">
        <v>7.8737092065921388E-2</v>
      </c>
      <c r="AM63" s="1365">
        <v>2.7859549146569407E-2</v>
      </c>
      <c r="AN63" s="1365">
        <v>1.9590435223528768E-2</v>
      </c>
      <c r="AO63" s="1365">
        <v>1.9070436638692678E-2</v>
      </c>
      <c r="AP63" s="1365">
        <v>1.0858953482546951E-2</v>
      </c>
      <c r="AQ63" s="1365">
        <v>1.3577174874370712E-3</v>
      </c>
      <c r="AR63" s="1365">
        <v>2.5251431174638128E-2</v>
      </c>
      <c r="AS63" s="1365">
        <v>1.0801348718757708E-2</v>
      </c>
      <c r="AT63" s="1365">
        <v>6.0116977103166214E-3</v>
      </c>
      <c r="AU63" s="1365">
        <v>3.9322227316913316E-3</v>
      </c>
      <c r="AV63" s="1365">
        <v>4.3574330675628659E-3</v>
      </c>
      <c r="AW63" s="1365">
        <v>1.4872902628715323E-4</v>
      </c>
      <c r="AX63" s="1365">
        <v>6.5688876920830808E-3</v>
      </c>
      <c r="AY63" s="1365">
        <v>3.2341292569526559E-3</v>
      </c>
      <c r="AZ63" s="1365">
        <v>-1.5139587817941447E-2</v>
      </c>
      <c r="BA63" s="1365">
        <v>2.5298167057030696E-3</v>
      </c>
      <c r="BB63" s="1365">
        <v>9.2257627375147422E-4</v>
      </c>
      <c r="BC63" s="1365">
        <v>1.5021984241798236E-2</v>
      </c>
      <c r="BD63" s="1365">
        <v>0.32909173885673226</v>
      </c>
      <c r="BE63" s="1365">
        <v>2.9718069034515793E-2</v>
      </c>
      <c r="BF63" s="1365">
        <v>4.0564176970448784E-2</v>
      </c>
      <c r="BG63" s="1365">
        <v>0.14885077385342527</v>
      </c>
      <c r="BH63" s="1365">
        <v>4.0090382946004866E-2</v>
      </c>
      <c r="BI63" s="1365">
        <v>6.9868327958602094E-2</v>
      </c>
      <c r="BJ63" s="1365">
        <v>0.32252285116464918</v>
      </c>
      <c r="BK63" s="1365">
        <v>2.6483939777563137E-2</v>
      </c>
      <c r="BL63" s="1365">
        <v>5.5703764788390231E-2</v>
      </c>
      <c r="BM63" s="1365">
        <v>0.1463209571477222</v>
      </c>
      <c r="BN63" s="1365">
        <v>3.9167806672253391E-2</v>
      </c>
      <c r="BO63" s="1365">
        <v>5.4846343716803858E-2</v>
      </c>
    </row>
    <row r="64" spans="1:67" x14ac:dyDescent="0.2">
      <c r="A64" s="1365">
        <v>1975</v>
      </c>
      <c r="B64" s="1365">
        <v>1</v>
      </c>
      <c r="C64" s="1365">
        <v>0.12252170119631955</v>
      </c>
      <c r="D64" s="1365">
        <v>0.22655377426572443</v>
      </c>
      <c r="E64" s="1365">
        <v>0.32969688670863206</v>
      </c>
      <c r="F64" s="1365">
        <v>0.17391378901180587</v>
      </c>
      <c r="G64" s="1365">
        <v>0.14731384478756127</v>
      </c>
      <c r="H64" s="1365">
        <v>0.99117743003830583</v>
      </c>
      <c r="I64" s="1365">
        <v>0.11934848498577821</v>
      </c>
      <c r="J64" s="1365">
        <v>0.24217591059741039</v>
      </c>
      <c r="K64" s="1365">
        <v>0.32537605427266669</v>
      </c>
      <c r="L64" s="1365">
        <v>0.17309917961205201</v>
      </c>
      <c r="M64" s="1365">
        <v>0.13117778600442875</v>
      </c>
      <c r="N64" s="1365">
        <v>0.66623727699197843</v>
      </c>
      <c r="O64" s="1365">
        <v>9.5550387640855661E-2</v>
      </c>
      <c r="P64" s="1365">
        <v>0.18293041221037143</v>
      </c>
      <c r="Q64" s="1365">
        <v>0.18184927235948933</v>
      </c>
      <c r="R64" s="1365">
        <v>0.13362945691213213</v>
      </c>
      <c r="S64" s="1365">
        <v>7.2277774966437391E-2</v>
      </c>
      <c r="T64" s="1365">
        <v>0.50316466837716689</v>
      </c>
      <c r="U64" s="1365">
        <v>8.2240393100676101E-2</v>
      </c>
      <c r="V64" s="1365">
        <v>0.13767224815118162</v>
      </c>
      <c r="W64" s="1365">
        <v>0.13610325711182725</v>
      </c>
      <c r="X64" s="1365">
        <v>0.10436358949752389</v>
      </c>
      <c r="Y64" s="1365">
        <v>4.2785180085758157E-2</v>
      </c>
      <c r="Z64" s="1365">
        <v>0.23573262494244318</v>
      </c>
      <c r="AA64" s="1365">
        <v>5.1544966666995151E-2</v>
      </c>
      <c r="AB64" s="1365">
        <v>6.1836132376591468E-2</v>
      </c>
      <c r="AC64" s="1365">
        <v>6.8101119852856051E-2</v>
      </c>
      <c r="AD64" s="1365">
        <v>4.6330223307499807E-2</v>
      </c>
      <c r="AE64" s="1365">
        <v>7.9201822478083272E-3</v>
      </c>
      <c r="AF64" s="1365">
        <v>0.16681732598482313</v>
      </c>
      <c r="AG64" s="1365">
        <v>4.0535652704704717E-2</v>
      </c>
      <c r="AH64" s="1365">
        <v>4.2965695219835176E-2</v>
      </c>
      <c r="AI64" s="1365">
        <v>4.9571506798310683E-2</v>
      </c>
      <c r="AJ64" s="1365">
        <v>2.9552949267063866E-2</v>
      </c>
      <c r="AK64" s="1365">
        <v>4.1915238332155269E-3</v>
      </c>
      <c r="AL64" s="1365">
        <v>7.4842198950079819E-2</v>
      </c>
      <c r="AM64" s="1365">
        <v>2.2756007759937802E-2</v>
      </c>
      <c r="AN64" s="1365">
        <v>1.8419756556218636E-2</v>
      </c>
      <c r="AO64" s="1365">
        <v>2.0897113670573175E-2</v>
      </c>
      <c r="AP64" s="1365">
        <v>1.121957053408984E-2</v>
      </c>
      <c r="AQ64" s="1365">
        <v>1.5497525866230433E-3</v>
      </c>
      <c r="AR64" s="1365">
        <v>2.4278722649455631E-2</v>
      </c>
      <c r="AS64" s="1365">
        <v>9.3282176821816165E-3</v>
      </c>
      <c r="AT64" s="1365">
        <v>5.8240315400251985E-3</v>
      </c>
      <c r="AU64" s="1365">
        <v>4.3182888158525487E-3</v>
      </c>
      <c r="AV64" s="1365">
        <v>4.6709115570231496E-3</v>
      </c>
      <c r="AW64" s="1365">
        <v>1.3727270875063535E-4</v>
      </c>
      <c r="AX64" s="1365">
        <v>8.8225699616941711E-3</v>
      </c>
      <c r="AY64" s="1365">
        <v>3.1732162105413408E-3</v>
      </c>
      <c r="AZ64" s="1365">
        <v>-1.5622136331685965E-2</v>
      </c>
      <c r="BA64" s="1365">
        <v>4.3208324359653716E-3</v>
      </c>
      <c r="BB64" s="1365">
        <v>8.1460939975386282E-4</v>
      </c>
      <c r="BC64" s="1365">
        <v>1.6136058783132512E-2</v>
      </c>
      <c r="BD64" s="1365">
        <v>0.33376272300802157</v>
      </c>
      <c r="BE64" s="1365">
        <v>2.6971313555463894E-2</v>
      </c>
      <c r="BF64" s="1365">
        <v>4.3623362055352999E-2</v>
      </c>
      <c r="BG64" s="1365">
        <v>0.14784761434914273</v>
      </c>
      <c r="BH64" s="1365">
        <v>4.0284332099673748E-2</v>
      </c>
      <c r="BI64" s="1365">
        <v>7.5036069821123874E-2</v>
      </c>
      <c r="BJ64" s="1365">
        <v>0.3249401530463274</v>
      </c>
      <c r="BK64" s="1365">
        <v>2.3798097344922553E-2</v>
      </c>
      <c r="BL64" s="1365">
        <v>5.9245498387038964E-2</v>
      </c>
      <c r="BM64" s="1365">
        <v>0.14352678191317736</v>
      </c>
      <c r="BN64" s="1365">
        <v>3.9469722699919885E-2</v>
      </c>
      <c r="BO64" s="1365">
        <v>5.8900011037991362E-2</v>
      </c>
    </row>
    <row r="65" spans="1:67" x14ac:dyDescent="0.2">
      <c r="A65" s="1365">
        <v>1976</v>
      </c>
      <c r="B65" s="1365">
        <v>1</v>
      </c>
      <c r="C65" s="1365">
        <v>0.12268047289040851</v>
      </c>
      <c r="D65" s="1365">
        <v>0.22345321132199913</v>
      </c>
      <c r="E65" s="1365">
        <v>0.33103117358443512</v>
      </c>
      <c r="F65" s="1365">
        <v>0.17285305565043529</v>
      </c>
      <c r="G65" s="1365">
        <v>0.14998207902597471</v>
      </c>
      <c r="H65" s="1365">
        <v>0.99033605811115422</v>
      </c>
      <c r="I65" s="1365">
        <v>0.11935019957839188</v>
      </c>
      <c r="J65" s="1365">
        <v>0.23849149094282751</v>
      </c>
      <c r="K65" s="1365">
        <v>0.32721587037682909</v>
      </c>
      <c r="L65" s="1365">
        <v>0.1720037546124189</v>
      </c>
      <c r="M65" s="1365">
        <v>0.13327574432191369</v>
      </c>
      <c r="N65" s="1365">
        <v>0.65813520108679313</v>
      </c>
      <c r="O65" s="1365">
        <v>9.5002626885985819E-2</v>
      </c>
      <c r="P65" s="1365">
        <v>0.17864683118458746</v>
      </c>
      <c r="Q65" s="1365">
        <v>0.18263188549232456</v>
      </c>
      <c r="R65" s="1365">
        <v>0.13135712240006825</v>
      </c>
      <c r="S65" s="1365">
        <v>7.0496757963468326E-2</v>
      </c>
      <c r="T65" s="1365">
        <v>0.49385696388679889</v>
      </c>
      <c r="U65" s="1365">
        <v>8.0886419325693737E-2</v>
      </c>
      <c r="V65" s="1365">
        <v>0.13304204036109857</v>
      </c>
      <c r="W65" s="1365">
        <v>0.13652279240628573</v>
      </c>
      <c r="X65" s="1365">
        <v>0.10255171892844572</v>
      </c>
      <c r="Y65" s="1365">
        <v>4.0853979369963156E-2</v>
      </c>
      <c r="Z65" s="1365">
        <v>0.22867612416902716</v>
      </c>
      <c r="AA65" s="1365">
        <v>5.0173025235309865E-2</v>
      </c>
      <c r="AB65" s="1365">
        <v>5.789045036471141E-2</v>
      </c>
      <c r="AC65" s="1365">
        <v>6.8623377160925481E-2</v>
      </c>
      <c r="AD65" s="1365">
        <v>4.4680284913750867E-2</v>
      </c>
      <c r="AE65" s="1365">
        <v>7.3089875358096634E-3</v>
      </c>
      <c r="AF65" s="1365">
        <v>0.16100149691983745</v>
      </c>
      <c r="AG65" s="1365">
        <v>3.9579797925469506E-2</v>
      </c>
      <c r="AH65" s="1365">
        <v>4.0333025627134811E-2</v>
      </c>
      <c r="AI65" s="1365">
        <v>4.9109908665541213E-2</v>
      </c>
      <c r="AJ65" s="1365">
        <v>2.8355023742326679E-2</v>
      </c>
      <c r="AK65" s="1365">
        <v>3.6237396290563773E-3</v>
      </c>
      <c r="AL65" s="1365">
        <v>7.1345459486551022E-2</v>
      </c>
      <c r="AM65" s="1365">
        <v>2.2379304580184112E-2</v>
      </c>
      <c r="AN65" s="1365">
        <v>1.7121074197886083E-2</v>
      </c>
      <c r="AO65" s="1365">
        <v>2.0294590724859521E-2</v>
      </c>
      <c r="AP65" s="1365">
        <v>1.0472943803707668E-2</v>
      </c>
      <c r="AQ65" s="1365">
        <v>1.0775474322981538E-3</v>
      </c>
      <c r="AR65" s="1365">
        <v>2.3401292027443787E-2</v>
      </c>
      <c r="AS65" s="1365">
        <v>9.2065014105138232E-3</v>
      </c>
      <c r="AT65" s="1365">
        <v>5.4719239294153954E-3</v>
      </c>
      <c r="AU65" s="1365">
        <v>4.554902427372538E-3</v>
      </c>
      <c r="AV65" s="1365">
        <v>4.0310675033788934E-3</v>
      </c>
      <c r="AW65" s="1365">
        <v>1.3689660305490903E-4</v>
      </c>
      <c r="AX65" s="1365">
        <v>9.663941888845784E-3</v>
      </c>
      <c r="AY65" s="1365">
        <v>3.3302733120166295E-3</v>
      </c>
      <c r="AZ65" s="1365">
        <v>-1.5038279620828376E-2</v>
      </c>
      <c r="BA65" s="1365">
        <v>3.8153032076060356E-3</v>
      </c>
      <c r="BB65" s="1365">
        <v>8.4930103801639234E-4</v>
      </c>
      <c r="BC65" s="1365">
        <v>1.6706334704061021E-2</v>
      </c>
      <c r="BD65" s="1365">
        <v>0.34186479891320687</v>
      </c>
      <c r="BE65" s="1365">
        <v>2.767784600442269E-2</v>
      </c>
      <c r="BF65" s="1365">
        <v>4.4806380137411672E-2</v>
      </c>
      <c r="BG65" s="1365">
        <v>0.14839928809211056</v>
      </c>
      <c r="BH65" s="1365">
        <v>4.1495933250367045E-2</v>
      </c>
      <c r="BI65" s="1365">
        <v>7.9485321062506387E-2</v>
      </c>
      <c r="BJ65" s="1365">
        <v>0.33220085702436108</v>
      </c>
      <c r="BK65" s="1365">
        <v>2.4347572692406061E-2</v>
      </c>
      <c r="BL65" s="1365">
        <v>5.9844659758240049E-2</v>
      </c>
      <c r="BM65" s="1365">
        <v>0.14458398488450452</v>
      </c>
      <c r="BN65" s="1365">
        <v>4.0646632212350653E-2</v>
      </c>
      <c r="BO65" s="1365">
        <v>6.2778986358445366E-2</v>
      </c>
    </row>
    <row r="66" spans="1:67" x14ac:dyDescent="0.2">
      <c r="A66" s="1365">
        <v>1977</v>
      </c>
      <c r="B66" s="1365">
        <v>1</v>
      </c>
      <c r="C66" s="1365">
        <v>0.11288027156389546</v>
      </c>
      <c r="D66" s="1365">
        <v>0.21976195711259283</v>
      </c>
      <c r="E66" s="1365">
        <v>0.34204869720279518</v>
      </c>
      <c r="F66" s="1365">
        <v>0.17464583815496226</v>
      </c>
      <c r="G66" s="1365">
        <v>0.15066323035877716</v>
      </c>
      <c r="H66" s="1365">
        <v>0.99054576396225968</v>
      </c>
      <c r="I66" s="1365">
        <v>0.10986133035972401</v>
      </c>
      <c r="J66" s="1365">
        <v>0.23563621064960749</v>
      </c>
      <c r="K66" s="1365">
        <v>0.33767057710796688</v>
      </c>
      <c r="L66" s="1365">
        <v>0.17381115099703592</v>
      </c>
      <c r="M66" s="1365">
        <v>0.13356871828510641</v>
      </c>
      <c r="N66" s="1365">
        <v>0.65397522487992887</v>
      </c>
      <c r="O66" s="1365">
        <v>8.7104008970165125E-2</v>
      </c>
      <c r="P66" s="1365">
        <v>0.17552862860447704</v>
      </c>
      <c r="Q66" s="1365">
        <v>0.19051341708961123</v>
      </c>
      <c r="R66" s="1365">
        <v>0.13273585313028669</v>
      </c>
      <c r="S66" s="1365">
        <v>6.809334025759739E-2</v>
      </c>
      <c r="T66" s="1365">
        <v>0.4897951253687296</v>
      </c>
      <c r="U66" s="1365">
        <v>7.3791091196145686E-2</v>
      </c>
      <c r="V66" s="1365">
        <v>0.13085037914244635</v>
      </c>
      <c r="W66" s="1365">
        <v>0.1423446501455965</v>
      </c>
      <c r="X66" s="1365">
        <v>0.10390289447656009</v>
      </c>
      <c r="Y66" s="1365">
        <v>3.8906105404338476E-2</v>
      </c>
      <c r="Z66" s="1365">
        <v>0.22509768946806474</v>
      </c>
      <c r="AA66" s="1365">
        <v>4.5338421042952604E-2</v>
      </c>
      <c r="AB66" s="1365">
        <v>5.5809279063666867E-2</v>
      </c>
      <c r="AC66" s="1365">
        <v>7.1912558903408252E-2</v>
      </c>
      <c r="AD66" s="1365">
        <v>4.5186474598043258E-2</v>
      </c>
      <c r="AE66" s="1365">
        <v>6.8509570807901987E-3</v>
      </c>
      <c r="AF66" s="1365">
        <v>0.15841805026154887</v>
      </c>
      <c r="AG66" s="1365">
        <v>3.5843325876175669E-2</v>
      </c>
      <c r="AH66" s="1365">
        <v>3.8778671879395488E-2</v>
      </c>
      <c r="AI66" s="1365">
        <v>5.1708585852061312E-2</v>
      </c>
      <c r="AJ66" s="1365">
        <v>2.8686415150912747E-2</v>
      </c>
      <c r="AK66" s="1365">
        <v>3.401050530142169E-3</v>
      </c>
      <c r="AL66" s="1365">
        <v>7.0280048019068175E-2</v>
      </c>
      <c r="AM66" s="1365">
        <v>2.0238139042579206E-2</v>
      </c>
      <c r="AN66" s="1365">
        <v>1.6751985091239339E-2</v>
      </c>
      <c r="AO66" s="1365">
        <v>2.1756886923626099E-2</v>
      </c>
      <c r="AP66" s="1365">
        <v>1.0588112003738659E-2</v>
      </c>
      <c r="AQ66" s="1365">
        <v>9.4492323007488999E-4</v>
      </c>
      <c r="AR66" s="1365">
        <v>2.2883514404647087E-2</v>
      </c>
      <c r="AS66" s="1365">
        <v>8.2409250589980942E-3</v>
      </c>
      <c r="AT66" s="1365">
        <v>5.3585506490658116E-3</v>
      </c>
      <c r="AU66" s="1365">
        <v>5.1793239031852033E-3</v>
      </c>
      <c r="AV66" s="1365">
        <v>3.9785043973813716E-3</v>
      </c>
      <c r="AW66" s="1365">
        <v>1.2621039760731673E-4</v>
      </c>
      <c r="AX66" s="1365">
        <v>9.4542360377403156E-3</v>
      </c>
      <c r="AY66" s="1365">
        <v>3.0189412041714547E-3</v>
      </c>
      <c r="AZ66" s="1365">
        <v>-1.587425353701466E-2</v>
      </c>
      <c r="BA66" s="1365">
        <v>4.3781200948282972E-3</v>
      </c>
      <c r="BB66" s="1365">
        <v>8.346871579263393E-4</v>
      </c>
      <c r="BC66" s="1365">
        <v>1.7094512073670742E-2</v>
      </c>
      <c r="BD66" s="1365">
        <v>0.34602477512007113</v>
      </c>
      <c r="BE66" s="1365">
        <v>2.5776262593730337E-2</v>
      </c>
      <c r="BF66" s="1365">
        <v>4.4233328508115788E-2</v>
      </c>
      <c r="BG66" s="1365">
        <v>0.15153528011318396</v>
      </c>
      <c r="BH66" s="1365">
        <v>4.1909985024675578E-2</v>
      </c>
      <c r="BI66" s="1365">
        <v>8.2569890101179766E-2</v>
      </c>
      <c r="BJ66" s="1365">
        <v>0.33657053908233081</v>
      </c>
      <c r="BK66" s="1365">
        <v>2.2757321389558882E-2</v>
      </c>
      <c r="BL66" s="1365">
        <v>6.0107582045130448E-2</v>
      </c>
      <c r="BM66" s="1365">
        <v>0.14715716001835566</v>
      </c>
      <c r="BN66" s="1365">
        <v>4.1075297866749239E-2</v>
      </c>
      <c r="BO66" s="1365">
        <v>6.5475378027509024E-2</v>
      </c>
    </row>
    <row r="67" spans="1:67" x14ac:dyDescent="0.2">
      <c r="A67" s="1365">
        <v>1978</v>
      </c>
      <c r="B67" s="1365">
        <v>1</v>
      </c>
      <c r="C67" s="1365">
        <v>9.9385314779969036E-2</v>
      </c>
      <c r="D67" s="1365">
        <v>0.21487401534707407</v>
      </c>
      <c r="E67" s="1365">
        <v>0.35608365014925436</v>
      </c>
      <c r="F67" s="1365">
        <v>0.17829735130409663</v>
      </c>
      <c r="G67" s="1365">
        <v>0.15135967074315193</v>
      </c>
      <c r="H67" s="1365">
        <v>0.99150286972343693</v>
      </c>
      <c r="I67" s="1365">
        <v>9.6432401157803049E-2</v>
      </c>
      <c r="J67" s="1365">
        <v>0.23098802022248455</v>
      </c>
      <c r="K67" s="1365">
        <v>0.35257892994560325</v>
      </c>
      <c r="L67" s="1365">
        <v>0.17734939938017558</v>
      </c>
      <c r="M67" s="1365">
        <v>0.13415465485323042</v>
      </c>
      <c r="N67" s="1365">
        <v>0.64651169786541374</v>
      </c>
      <c r="O67" s="1365">
        <v>7.6091837480044333E-2</v>
      </c>
      <c r="P67" s="1365">
        <v>0.1714878314738138</v>
      </c>
      <c r="Q67" s="1365">
        <v>0.19666181829810886</v>
      </c>
      <c r="R67" s="1365">
        <v>0.13530585659907901</v>
      </c>
      <c r="S67" s="1365">
        <v>6.6964360738742457E-2</v>
      </c>
      <c r="T67" s="1365">
        <v>0.48319563439575219</v>
      </c>
      <c r="U67" s="1365">
        <v>6.4674997901520648E-2</v>
      </c>
      <c r="V67" s="1365">
        <v>0.12829878618277188</v>
      </c>
      <c r="W67" s="1365">
        <v>0.14535266586671924</v>
      </c>
      <c r="X67" s="1365">
        <v>0.10629625884679639</v>
      </c>
      <c r="Y67" s="1365">
        <v>3.8572931797614007E-2</v>
      </c>
      <c r="Z67" s="1365">
        <v>0.22332770462791096</v>
      </c>
      <c r="AA67" s="1365">
        <v>3.9842071688720004E-2</v>
      </c>
      <c r="AB67" s="1365">
        <v>5.5621879198110354E-2</v>
      </c>
      <c r="AC67" s="1365">
        <v>7.4013026469725421E-2</v>
      </c>
      <c r="AD67" s="1365">
        <v>4.7102533200530483E-2</v>
      </c>
      <c r="AE67" s="1365">
        <v>6.748195307346383E-3</v>
      </c>
      <c r="AF67" s="1365">
        <v>0.15786049287821147</v>
      </c>
      <c r="AG67" s="1365">
        <v>3.1856920128807253E-2</v>
      </c>
      <c r="AH67" s="1365">
        <v>3.8847003132356242E-2</v>
      </c>
      <c r="AI67" s="1365">
        <v>5.3784838391992475E-2</v>
      </c>
      <c r="AJ67" s="1365">
        <v>2.9982601229139205E-2</v>
      </c>
      <c r="AK67" s="1365">
        <v>3.3891287631706846E-3</v>
      </c>
      <c r="AL67" s="1365">
        <v>7.08186894075018E-2</v>
      </c>
      <c r="AM67" s="1365">
        <v>1.8263311667820581E-2</v>
      </c>
      <c r="AN67" s="1365">
        <v>1.735689525870563E-2</v>
      </c>
      <c r="AO67" s="1365">
        <v>2.2532825332003653E-2</v>
      </c>
      <c r="AP67" s="1365">
        <v>1.180783279603595E-2</v>
      </c>
      <c r="AQ67" s="1365">
        <v>8.5782343349433132E-4</v>
      </c>
      <c r="AR67" s="1365">
        <v>2.3536963503895336E-2</v>
      </c>
      <c r="AS67" s="1365">
        <v>7.4189470392409529E-3</v>
      </c>
      <c r="AT67" s="1365">
        <v>5.6650548146250212E-3</v>
      </c>
      <c r="AU67" s="1365">
        <v>5.4946859826419106E-3</v>
      </c>
      <c r="AV67" s="1365">
        <v>4.8177634758027957E-3</v>
      </c>
      <c r="AW67" s="1365">
        <v>1.4051270948481874E-4</v>
      </c>
      <c r="AX67" s="1365">
        <v>8.4971302765630696E-3</v>
      </c>
      <c r="AY67" s="1365">
        <v>2.9529136221659869E-3</v>
      </c>
      <c r="AZ67" s="1365">
        <v>-1.6114004875410481E-2</v>
      </c>
      <c r="BA67" s="1365">
        <v>3.5047202036511127E-3</v>
      </c>
      <c r="BB67" s="1365">
        <v>9.4795192392105321E-4</v>
      </c>
      <c r="BC67" s="1365">
        <v>1.7205015889921516E-2</v>
      </c>
      <c r="BD67" s="1365">
        <v>0.35348830213458626</v>
      </c>
      <c r="BE67" s="1365">
        <v>2.3293477299924703E-2</v>
      </c>
      <c r="BF67" s="1365">
        <v>4.3386183873260264E-2</v>
      </c>
      <c r="BG67" s="1365">
        <v>0.1594218318511455</v>
      </c>
      <c r="BH67" s="1365">
        <v>4.2991494705017619E-2</v>
      </c>
      <c r="BI67" s="1365">
        <v>8.4395310004409474E-2</v>
      </c>
      <c r="BJ67" s="1365">
        <v>0.34499117185802319</v>
      </c>
      <c r="BK67" s="1365">
        <v>2.0340563677758716E-2</v>
      </c>
      <c r="BL67" s="1365">
        <v>5.9500188748670746E-2</v>
      </c>
      <c r="BM67" s="1365">
        <v>0.15591711164749439</v>
      </c>
      <c r="BN67" s="1365">
        <v>4.2043542781096566E-2</v>
      </c>
      <c r="BO67" s="1365">
        <v>6.7190294114487958E-2</v>
      </c>
    </row>
    <row r="68" spans="1:67" x14ac:dyDescent="0.2">
      <c r="A68" s="1365">
        <v>1979</v>
      </c>
      <c r="B68" s="1365">
        <v>1</v>
      </c>
      <c r="C68" s="1365">
        <v>9.2514954507350922E-2</v>
      </c>
      <c r="D68" s="1365">
        <v>0.20847508311271667</v>
      </c>
      <c r="E68" s="1365">
        <v>0.36655192822217941</v>
      </c>
      <c r="F68" s="1365">
        <v>0.18096853792667389</v>
      </c>
      <c r="G68" s="1365">
        <v>0.1514894962310791</v>
      </c>
      <c r="H68" s="1365">
        <v>0.99106127023696899</v>
      </c>
      <c r="I68" s="1365">
        <v>9.0269304811954498E-2</v>
      </c>
      <c r="J68" s="1365">
        <v>0.22532895766198635</v>
      </c>
      <c r="K68" s="1365">
        <v>0.3607838898897171</v>
      </c>
      <c r="L68" s="1365">
        <v>0.1800951361656189</v>
      </c>
      <c r="M68" s="1365">
        <v>0.1345839649438858</v>
      </c>
      <c r="N68" s="1365">
        <v>0.65368974208831787</v>
      </c>
      <c r="O68" s="1365">
        <v>7.2907477617263794E-2</v>
      </c>
      <c r="P68" s="1365">
        <v>0.16792681813240051</v>
      </c>
      <c r="Q68" s="1365">
        <v>0.20590054430067539</v>
      </c>
      <c r="R68" s="1365">
        <v>0.13997121155261993</v>
      </c>
      <c r="S68" s="1365">
        <v>6.6983684897422791E-2</v>
      </c>
      <c r="T68" s="1365">
        <v>0.49134626984596252</v>
      </c>
      <c r="U68" s="1365">
        <v>6.2428493052721024E-2</v>
      </c>
      <c r="V68" s="1365">
        <v>0.1262296736240387</v>
      </c>
      <c r="W68" s="1365">
        <v>0.15226051211357117</v>
      </c>
      <c r="X68" s="1365">
        <v>0.11133000999689102</v>
      </c>
      <c r="Y68" s="1365">
        <v>3.9097562432289124E-2</v>
      </c>
      <c r="Z68" s="1365">
        <v>0.23236393928527832</v>
      </c>
      <c r="AA68" s="1365">
        <v>4.0215607732534409E-2</v>
      </c>
      <c r="AB68" s="1365">
        <v>5.7337875245139003E-2</v>
      </c>
      <c r="AC68" s="1365">
        <v>7.7184601686894894E-2</v>
      </c>
      <c r="AD68" s="1365">
        <v>5.0486646592617035E-2</v>
      </c>
      <c r="AE68" s="1365">
        <v>7.139197550714016E-3</v>
      </c>
      <c r="AF68" s="1365">
        <v>0.1662231981754303</v>
      </c>
      <c r="AG68" s="1365">
        <v>3.262021392583847E-2</v>
      </c>
      <c r="AH68" s="1365">
        <v>4.0699336561374366E-2</v>
      </c>
      <c r="AI68" s="1365">
        <v>5.5783361312933266E-2</v>
      </c>
      <c r="AJ68" s="1365">
        <v>3.3403441309928894E-2</v>
      </c>
      <c r="AK68" s="1365">
        <v>3.7168506532907486E-3</v>
      </c>
      <c r="AL68" s="1365">
        <v>7.7246561646461487E-2</v>
      </c>
      <c r="AM68" s="1365">
        <v>1.9238116219639778E-2</v>
      </c>
      <c r="AN68" s="1365">
        <v>1.8451961455866694E-2</v>
      </c>
      <c r="AO68" s="1365">
        <v>2.4359471222851425E-2</v>
      </c>
      <c r="AP68" s="1365">
        <v>1.4250240288674831E-2</v>
      </c>
      <c r="AQ68" s="1365">
        <v>9.4677601009607315E-4</v>
      </c>
      <c r="AR68" s="1365">
        <v>2.6793492957949638E-2</v>
      </c>
      <c r="AS68" s="1365">
        <v>8.0589102581143379E-3</v>
      </c>
      <c r="AT68" s="1365">
        <v>6.1330328389885835E-3</v>
      </c>
      <c r="AU68" s="1365">
        <v>5.6869738873501774E-3</v>
      </c>
      <c r="AV68" s="1365">
        <v>6.7339977249503136E-3</v>
      </c>
      <c r="AW68" s="1365">
        <v>1.8057804845739156E-4</v>
      </c>
      <c r="AX68" s="1365">
        <v>8.9387297630310059E-3</v>
      </c>
      <c r="AY68" s="1365">
        <v>2.2456496953964233E-3</v>
      </c>
      <c r="AZ68" s="1365">
        <v>-1.6853874549269676E-2</v>
      </c>
      <c r="BA68" s="1365">
        <v>5.7680383324623108E-3</v>
      </c>
      <c r="BB68" s="1365">
        <v>8.7340176105499268E-4</v>
      </c>
      <c r="BC68" s="1365">
        <v>1.6905531287193298E-2</v>
      </c>
      <c r="BD68" s="1365">
        <v>0.34631025791168213</v>
      </c>
      <c r="BE68" s="1365">
        <v>1.9607476890087128E-2</v>
      </c>
      <c r="BF68" s="1365">
        <v>4.0548264980316162E-2</v>
      </c>
      <c r="BG68" s="1365">
        <v>0.16065138392150402</v>
      </c>
      <c r="BH68" s="1365">
        <v>4.0997326374053955E-2</v>
      </c>
      <c r="BI68" s="1365">
        <v>8.4505811333656311E-2</v>
      </c>
      <c r="BJ68" s="1365">
        <v>0.33737152814865112</v>
      </c>
      <c r="BK68" s="1365">
        <v>1.7361827194690704E-2</v>
      </c>
      <c r="BL68" s="1365">
        <v>5.7402139529585838E-2</v>
      </c>
      <c r="BM68" s="1365">
        <v>0.15488334558904171</v>
      </c>
      <c r="BN68" s="1365">
        <v>4.0123924612998962E-2</v>
      </c>
      <c r="BO68" s="1365">
        <v>6.7600280046463013E-2</v>
      </c>
    </row>
    <row r="69" spans="1:67" x14ac:dyDescent="0.2">
      <c r="A69" s="1365">
        <v>1980</v>
      </c>
      <c r="B69" s="1365">
        <v>1</v>
      </c>
      <c r="C69" s="1365">
        <v>0.10081887990236282</v>
      </c>
      <c r="D69" s="1365">
        <v>0.20364855043590069</v>
      </c>
      <c r="E69" s="1365">
        <v>0.36829882115125656</v>
      </c>
      <c r="F69" s="1365">
        <v>0.17567682266235352</v>
      </c>
      <c r="G69" s="1365">
        <v>0.15155690908432007</v>
      </c>
      <c r="H69" s="1365">
        <v>0.99007600545883179</v>
      </c>
      <c r="I69" s="1365">
        <v>9.8592862486839294E-2</v>
      </c>
      <c r="J69" s="1365">
        <v>0.21962098777294159</v>
      </c>
      <c r="K69" s="1365">
        <v>0.36225736141204834</v>
      </c>
      <c r="L69" s="1365">
        <v>0.17489255964756012</v>
      </c>
      <c r="M69" s="1365">
        <v>0.13471220433712006</v>
      </c>
      <c r="N69" s="1365">
        <v>0.64993983507156372</v>
      </c>
      <c r="O69" s="1365">
        <v>7.993432879447937E-2</v>
      </c>
      <c r="P69" s="1365">
        <v>0.16174073424190283</v>
      </c>
      <c r="Q69" s="1365">
        <v>0.20636414177715778</v>
      </c>
      <c r="R69" s="1365">
        <v>0.13597209751605988</v>
      </c>
      <c r="S69" s="1365">
        <v>6.5928518772125244E-2</v>
      </c>
      <c r="T69" s="1365">
        <v>0.48878929018974304</v>
      </c>
      <c r="U69" s="1365">
        <v>6.8255476653575897E-2</v>
      </c>
      <c r="V69" s="1365">
        <v>0.12058166461065412</v>
      </c>
      <c r="W69" s="1365">
        <v>0.15429391246289015</v>
      </c>
      <c r="X69" s="1365">
        <v>0.10794397443532944</v>
      </c>
      <c r="Y69" s="1365">
        <v>3.7714261561632156E-2</v>
      </c>
      <c r="Z69" s="1365">
        <v>0.23237526416778564</v>
      </c>
      <c r="AA69" s="1365">
        <v>4.3235622346401215E-2</v>
      </c>
      <c r="AB69" s="1365">
        <v>5.3050160990096629E-2</v>
      </c>
      <c r="AC69" s="1365">
        <v>7.8605305636301637E-2</v>
      </c>
      <c r="AD69" s="1365">
        <v>5.0208088010549545E-2</v>
      </c>
      <c r="AE69" s="1365">
        <v>7.2760884650051594E-3</v>
      </c>
      <c r="AF69" s="1365">
        <v>0.16674350202083588</v>
      </c>
      <c r="AG69" s="1365">
        <v>3.5061538219451904E-2</v>
      </c>
      <c r="AH69" s="1365">
        <v>3.777359303785488E-2</v>
      </c>
      <c r="AI69" s="1365">
        <v>5.6784861255437136E-2</v>
      </c>
      <c r="AJ69" s="1365">
        <v>3.313012421131134E-2</v>
      </c>
      <c r="AK69" s="1365">
        <v>3.9933854714035988E-3</v>
      </c>
      <c r="AL69" s="1365">
        <v>7.7833570539951324E-2</v>
      </c>
      <c r="AM69" s="1365">
        <v>1.9995942711830139E-2</v>
      </c>
      <c r="AN69" s="1365">
        <v>1.721701817587018E-2</v>
      </c>
      <c r="AO69" s="1365">
        <v>2.5620619941037148E-2</v>
      </c>
      <c r="AP69" s="1365">
        <v>1.389678381383419E-2</v>
      </c>
      <c r="AQ69" s="1365">
        <v>1.1032066540792584E-3</v>
      </c>
      <c r="AR69" s="1365">
        <v>2.6532065123319626E-2</v>
      </c>
      <c r="AS69" s="1365">
        <v>8.0045005306601524E-3</v>
      </c>
      <c r="AT69" s="1365">
        <v>5.7618042283138493E-3</v>
      </c>
      <c r="AU69" s="1365">
        <v>6.3484288584731985E-3</v>
      </c>
      <c r="AV69" s="1365">
        <v>6.224688608199358E-3</v>
      </c>
      <c r="AW69" s="1365">
        <v>1.9264291040599346E-4</v>
      </c>
      <c r="AX69" s="1365">
        <v>9.9239945411682129E-3</v>
      </c>
      <c r="AY69" s="1365">
        <v>2.2260174155235291E-3</v>
      </c>
      <c r="AZ69" s="1365">
        <v>-1.5972437337040901E-2</v>
      </c>
      <c r="BA69" s="1365">
        <v>6.0414597392082214E-3</v>
      </c>
      <c r="BB69" s="1365">
        <v>7.84263014793396E-4</v>
      </c>
      <c r="BC69" s="1365">
        <v>1.6844704747200012E-2</v>
      </c>
      <c r="BD69" s="1365">
        <v>0.35006016492843628</v>
      </c>
      <c r="BE69" s="1365">
        <v>2.0884551107883453E-2</v>
      </c>
      <c r="BF69" s="1365">
        <v>4.190781619399786E-2</v>
      </c>
      <c r="BG69" s="1365">
        <v>0.16193467937409878</v>
      </c>
      <c r="BH69" s="1365">
        <v>3.970472514629364E-2</v>
      </c>
      <c r="BI69" s="1365">
        <v>8.5628390312194824E-2</v>
      </c>
      <c r="BJ69" s="1365">
        <v>0.34013617038726807</v>
      </c>
      <c r="BK69" s="1365">
        <v>1.8658533692359924E-2</v>
      </c>
      <c r="BL69" s="1365">
        <v>5.7880253531038761E-2</v>
      </c>
      <c r="BM69" s="1365">
        <v>0.15589321963489056</v>
      </c>
      <c r="BN69" s="1365">
        <v>3.8920462131500244E-2</v>
      </c>
      <c r="BO69" s="1365">
        <v>6.8783685564994812E-2</v>
      </c>
    </row>
    <row r="70" spans="1:67" x14ac:dyDescent="0.2">
      <c r="A70" s="1365">
        <v>1981</v>
      </c>
      <c r="B70" s="1365">
        <v>1</v>
      </c>
      <c r="C70" s="1365">
        <v>9.645717591047287E-2</v>
      </c>
      <c r="D70" s="1365">
        <v>0.20629000291228294</v>
      </c>
      <c r="E70" s="1365">
        <v>0.37388045340776443</v>
      </c>
      <c r="F70" s="1365">
        <v>0.16883140802383423</v>
      </c>
      <c r="G70" s="1365">
        <v>0.15454095602035522</v>
      </c>
      <c r="H70" s="1365">
        <v>0.98816531896591187</v>
      </c>
      <c r="I70" s="1365">
        <v>9.4458833336830139E-2</v>
      </c>
      <c r="J70" s="1365">
        <v>0.22068957798182964</v>
      </c>
      <c r="K70" s="1365">
        <v>0.36769235879182816</v>
      </c>
      <c r="L70" s="1365">
        <v>0.16800649464130402</v>
      </c>
      <c r="M70" s="1365">
        <v>0.13731808960437775</v>
      </c>
      <c r="N70" s="1365">
        <v>0.64594131708145142</v>
      </c>
      <c r="O70" s="1365">
        <v>7.6657794415950775E-2</v>
      </c>
      <c r="P70" s="1365">
        <v>0.16062321793287992</v>
      </c>
      <c r="Q70" s="1365">
        <v>0.21028310060501099</v>
      </c>
      <c r="R70" s="1365">
        <v>0.13085904717445374</v>
      </c>
      <c r="S70" s="1365">
        <v>6.7518159747123718E-2</v>
      </c>
      <c r="T70" s="1365">
        <v>0.48841431736946106</v>
      </c>
      <c r="U70" s="1365">
        <v>6.54740110039711E-2</v>
      </c>
      <c r="V70" s="1365">
        <v>0.1197302145883441</v>
      </c>
      <c r="W70" s="1365">
        <v>0.15945679135620594</v>
      </c>
      <c r="X70" s="1365">
        <v>0.10432834923267365</v>
      </c>
      <c r="Y70" s="1365">
        <v>3.942495584487915E-2</v>
      </c>
      <c r="Z70" s="1365">
        <v>0.23896980285644531</v>
      </c>
      <c r="AA70" s="1365">
        <v>4.1676633059978485E-2</v>
      </c>
      <c r="AB70" s="1365">
        <v>5.4189919959753752E-2</v>
      </c>
      <c r="AC70" s="1365">
        <v>8.6556303547695279E-2</v>
      </c>
      <c r="AD70" s="1365">
        <v>4.9084879457950592E-2</v>
      </c>
      <c r="AE70" s="1365">
        <v>7.4620652012526989E-3</v>
      </c>
      <c r="AF70" s="1365">
        <v>0.17392118275165558</v>
      </c>
      <c r="AG70" s="1365">
        <v>3.3577337861061096E-2</v>
      </c>
      <c r="AH70" s="1365">
        <v>3.8124694256111979E-2</v>
      </c>
      <c r="AI70" s="1365">
        <v>6.4870217931456864E-2</v>
      </c>
      <c r="AJ70" s="1365">
        <v>3.300553560256958E-2</v>
      </c>
      <c r="AK70" s="1365">
        <v>4.3433881364762783E-3</v>
      </c>
      <c r="AL70" s="1365">
        <v>8.3548896014690399E-2</v>
      </c>
      <c r="AM70" s="1365">
        <v>1.9235026091337204E-2</v>
      </c>
      <c r="AN70" s="1365">
        <v>1.7887991416500881E-2</v>
      </c>
      <c r="AO70" s="1365">
        <v>3.1478034245083109E-2</v>
      </c>
      <c r="AP70" s="1365">
        <v>1.3665418140590191E-2</v>
      </c>
      <c r="AQ70" s="1365">
        <v>1.2824200093746185E-3</v>
      </c>
      <c r="AR70" s="1365">
        <v>2.9282880946993828E-2</v>
      </c>
      <c r="AS70" s="1365">
        <v>7.516851183027029E-3</v>
      </c>
      <c r="AT70" s="1365">
        <v>6.1217132915771799E-3</v>
      </c>
      <c r="AU70" s="1365">
        <v>9.1685138504544739E-3</v>
      </c>
      <c r="AV70" s="1365">
        <v>6.2618968077003956E-3</v>
      </c>
      <c r="AW70" s="1365">
        <v>2.1390586334746331E-4</v>
      </c>
      <c r="AX70" s="1365">
        <v>1.1834681034088135E-2</v>
      </c>
      <c r="AY70" s="1365">
        <v>1.9983425736427307E-3</v>
      </c>
      <c r="AZ70" s="1365">
        <v>-1.43995750695467E-2</v>
      </c>
      <c r="BA70" s="1365">
        <v>6.1880946159362793E-3</v>
      </c>
      <c r="BB70" s="1365">
        <v>8.249133825302124E-4</v>
      </c>
      <c r="BC70" s="1365">
        <v>1.7222866415977478E-2</v>
      </c>
      <c r="BD70" s="1365">
        <v>0.35405868291854858</v>
      </c>
      <c r="BE70" s="1365">
        <v>1.9799381494522095E-2</v>
      </c>
      <c r="BF70" s="1365">
        <v>4.5666784979403019E-2</v>
      </c>
      <c r="BG70" s="1365">
        <v>0.16359735280275345</v>
      </c>
      <c r="BH70" s="1365">
        <v>3.7972360849380493E-2</v>
      </c>
      <c r="BI70" s="1365">
        <v>8.7022796273231506E-2</v>
      </c>
      <c r="BJ70" s="1365">
        <v>0.34222400188446045</v>
      </c>
      <c r="BK70" s="1365">
        <v>1.7801038920879364E-2</v>
      </c>
      <c r="BL70" s="1365">
        <v>6.0066360048949718E-2</v>
      </c>
      <c r="BM70" s="1365">
        <v>0.15740925818681717</v>
      </c>
      <c r="BN70" s="1365">
        <v>3.7147447466850281E-2</v>
      </c>
      <c r="BO70" s="1365">
        <v>6.9799929857254028E-2</v>
      </c>
    </row>
    <row r="71" spans="1:67" x14ac:dyDescent="0.2">
      <c r="A71" s="1365">
        <v>1982</v>
      </c>
      <c r="B71" s="1365">
        <v>1</v>
      </c>
      <c r="C71" s="1365">
        <v>8.5410669445991516E-2</v>
      </c>
      <c r="D71" s="1365">
        <v>0.21584899351000786</v>
      </c>
      <c r="E71" s="1365">
        <v>0.37604004889726639</v>
      </c>
      <c r="F71" s="1365">
        <v>0.15779593586921692</v>
      </c>
      <c r="G71" s="1365">
        <v>0.16490432620048523</v>
      </c>
      <c r="H71" s="1365">
        <v>0.9840395450592041</v>
      </c>
      <c r="I71" s="1365">
        <v>8.3543740212917328E-2</v>
      </c>
      <c r="J71" s="1365">
        <v>0.22890393063426018</v>
      </c>
      <c r="K71" s="1365">
        <v>0.36782492697238922</v>
      </c>
      <c r="L71" s="1365">
        <v>0.15683363378047943</v>
      </c>
      <c r="M71" s="1365">
        <v>0.14693330228328705</v>
      </c>
      <c r="N71" s="1365">
        <v>0.63540583848953247</v>
      </c>
      <c r="O71" s="1365">
        <v>6.9286301732063293E-2</v>
      </c>
      <c r="P71" s="1365">
        <v>0.16405033599585295</v>
      </c>
      <c r="Q71" s="1365">
        <v>0.20770161785185337</v>
      </c>
      <c r="R71" s="1365">
        <v>0.12139562517404556</v>
      </c>
      <c r="S71" s="1365">
        <v>7.2971954941749573E-2</v>
      </c>
      <c r="T71" s="1365">
        <v>0.48353174328804016</v>
      </c>
      <c r="U71" s="1365">
        <v>6.1232030391693115E-2</v>
      </c>
      <c r="V71" s="1365">
        <v>0.12307765008881688</v>
      </c>
      <c r="W71" s="1365">
        <v>0.15711988881230354</v>
      </c>
      <c r="X71" s="1365">
        <v>9.7523383796215057E-2</v>
      </c>
      <c r="Y71" s="1365">
        <v>4.4578775763511658E-2</v>
      </c>
      <c r="Z71" s="1365">
        <v>0.24505604803562164</v>
      </c>
      <c r="AA71" s="1365">
        <v>4.2323146015405655E-2</v>
      </c>
      <c r="AB71" s="1365">
        <v>5.6566182989627123E-2</v>
      </c>
      <c r="AC71" s="1365">
        <v>8.8652354897931218E-2</v>
      </c>
      <c r="AD71" s="1365">
        <v>4.7340605407953262E-2</v>
      </c>
      <c r="AE71" s="1365">
        <v>1.0173758491873741E-2</v>
      </c>
      <c r="AF71" s="1365">
        <v>0.18090024590492249</v>
      </c>
      <c r="AG71" s="1365">
        <v>3.5231567919254303E-2</v>
      </c>
      <c r="AH71" s="1365">
        <v>4.0707812353502959E-2</v>
      </c>
      <c r="AI71" s="1365">
        <v>6.6369850537739694E-2</v>
      </c>
      <c r="AJ71" s="1365">
        <v>3.2731037586927414E-2</v>
      </c>
      <c r="AK71" s="1365">
        <v>5.8599775657057762E-3</v>
      </c>
      <c r="AL71" s="1365">
        <v>9.0758293867111206E-2</v>
      </c>
      <c r="AM71" s="1365">
        <v>2.2869663313031197E-2</v>
      </c>
      <c r="AN71" s="1365">
        <v>1.9117511066724546E-2</v>
      </c>
      <c r="AO71" s="1365">
        <v>3.1064905313542113E-2</v>
      </c>
      <c r="AP71" s="1365">
        <v>1.5185010619461536E-2</v>
      </c>
      <c r="AQ71" s="1365">
        <v>2.5212040636688471E-3</v>
      </c>
      <c r="AR71" s="1365">
        <v>3.5059001296758652E-2</v>
      </c>
      <c r="AS71" s="1365">
        <v>1.1707307770848274E-2</v>
      </c>
      <c r="AT71" s="1365">
        <v>6.6259885670660879E-3</v>
      </c>
      <c r="AU71" s="1365">
        <v>9.1125060789636336E-3</v>
      </c>
      <c r="AV71" s="1365">
        <v>7.4068857356905937E-3</v>
      </c>
      <c r="AW71" s="1365">
        <v>2.0631318329833448E-4</v>
      </c>
      <c r="AX71" s="1365">
        <v>1.5960454940795898E-2</v>
      </c>
      <c r="AY71" s="1365">
        <v>1.8669292330741882E-3</v>
      </c>
      <c r="AZ71" s="1365">
        <v>-1.3054937124252319E-2</v>
      </c>
      <c r="BA71" s="1365">
        <v>8.2151219248771667E-3</v>
      </c>
      <c r="BB71" s="1365">
        <v>9.6230208873748779E-4</v>
      </c>
      <c r="BC71" s="1365">
        <v>1.7971023917198181E-2</v>
      </c>
      <c r="BD71" s="1365">
        <v>0.36459416151046753</v>
      </c>
      <c r="BE71" s="1365">
        <v>1.6124367713928223E-2</v>
      </c>
      <c r="BF71" s="1365">
        <v>5.1798657514154911E-2</v>
      </c>
      <c r="BG71" s="1365">
        <v>0.16833843104541302</v>
      </c>
      <c r="BH71" s="1365">
        <v>3.6400310695171356E-2</v>
      </c>
      <c r="BI71" s="1365">
        <v>9.1932371258735657E-2</v>
      </c>
      <c r="BJ71" s="1365">
        <v>0.34863370656967163</v>
      </c>
      <c r="BK71" s="1365">
        <v>1.4257438480854034E-2</v>
      </c>
      <c r="BL71" s="1365">
        <v>6.485359463840723E-2</v>
      </c>
      <c r="BM71" s="1365">
        <v>0.16012330912053585</v>
      </c>
      <c r="BN71" s="1365">
        <v>3.5438008606433868E-2</v>
      </c>
      <c r="BO71" s="1365">
        <v>7.3961347341537476E-2</v>
      </c>
    </row>
    <row r="72" spans="1:67" x14ac:dyDescent="0.2">
      <c r="A72" s="1365">
        <v>1983</v>
      </c>
      <c r="B72" s="1365">
        <v>1</v>
      </c>
      <c r="C72" s="1365">
        <v>8.5602365434169769E-2</v>
      </c>
      <c r="D72" s="1365">
        <v>0.22294860705733299</v>
      </c>
      <c r="E72" s="1365">
        <v>0.36482348293066025</v>
      </c>
      <c r="F72" s="1365">
        <v>0.14548714458942413</v>
      </c>
      <c r="G72" s="1365">
        <v>0.18113839626312256</v>
      </c>
      <c r="H72" s="1365">
        <v>0.98249894380569458</v>
      </c>
      <c r="I72" s="1365">
        <v>8.4001518785953522E-2</v>
      </c>
      <c r="J72" s="1365">
        <v>0.23552351072430611</v>
      </c>
      <c r="K72" s="1365">
        <v>0.35667548328638077</v>
      </c>
      <c r="L72" s="1365">
        <v>0.14446616172790527</v>
      </c>
      <c r="M72" s="1365">
        <v>0.16183225810527802</v>
      </c>
      <c r="N72" s="1365">
        <v>0.63017046451568604</v>
      </c>
      <c r="O72" s="1365">
        <v>7.034437358379364E-2</v>
      </c>
      <c r="P72" s="1365">
        <v>0.17015819530934095</v>
      </c>
      <c r="Q72" s="1365">
        <v>0.20331516861915588</v>
      </c>
      <c r="R72" s="1365">
        <v>0.10612280666828156</v>
      </c>
      <c r="S72" s="1365">
        <v>8.0229923129081726E-2</v>
      </c>
      <c r="T72" s="1365">
        <v>0.47733259201049805</v>
      </c>
      <c r="U72" s="1365">
        <v>6.1757247895002365E-2</v>
      </c>
      <c r="V72" s="1365">
        <v>0.12805023230612278</v>
      </c>
      <c r="W72" s="1365">
        <v>0.15503672789782286</v>
      </c>
      <c r="X72" s="1365">
        <v>8.4081970155239105E-2</v>
      </c>
      <c r="Y72" s="1365">
        <v>4.840642586350441E-2</v>
      </c>
      <c r="Z72" s="1365">
        <v>0.23974984884262085</v>
      </c>
      <c r="AA72" s="1365">
        <v>4.3007422238588333E-2</v>
      </c>
      <c r="AB72" s="1365">
        <v>5.8147604111582041E-2</v>
      </c>
      <c r="AC72" s="1365">
        <v>8.3824567962437868E-2</v>
      </c>
      <c r="AD72" s="1365">
        <v>4.1186016052961349E-2</v>
      </c>
      <c r="AE72" s="1365">
        <v>1.3584236614406109E-2</v>
      </c>
      <c r="AF72" s="1365">
        <v>0.17762237787246704</v>
      </c>
      <c r="AG72" s="1365">
        <v>3.6273565143346786E-2</v>
      </c>
      <c r="AH72" s="1365">
        <v>4.1448545292951167E-2</v>
      </c>
      <c r="AI72" s="1365">
        <v>6.3207022845745087E-2</v>
      </c>
      <c r="AJ72" s="1365">
        <v>2.8695445507764816E-2</v>
      </c>
      <c r="AK72" s="1365">
        <v>7.9978024587035179E-3</v>
      </c>
      <c r="AL72" s="1365">
        <v>9.1020211577415466E-2</v>
      </c>
      <c r="AM72" s="1365">
        <v>2.4318398907780647E-2</v>
      </c>
      <c r="AN72" s="1365">
        <v>2.0138232546742074E-2</v>
      </c>
      <c r="AO72" s="1365">
        <v>3.0311355978483334E-2</v>
      </c>
      <c r="AP72" s="1365">
        <v>1.3596290722489357E-2</v>
      </c>
      <c r="AQ72" s="1365">
        <v>2.655932679772377E-3</v>
      </c>
      <c r="AR72" s="1365">
        <v>3.7401061505079269E-2</v>
      </c>
      <c r="AS72" s="1365">
        <v>1.3773496262729168E-2</v>
      </c>
      <c r="AT72" s="1365">
        <v>6.9412078091772855E-3</v>
      </c>
      <c r="AU72" s="1365">
        <v>9.3474130990216509E-3</v>
      </c>
      <c r="AV72" s="1365">
        <v>6.9188280031085014E-3</v>
      </c>
      <c r="AW72" s="1365">
        <v>4.2011425830423832E-4</v>
      </c>
      <c r="AX72" s="1365">
        <v>1.750105619430542E-2</v>
      </c>
      <c r="AY72" s="1365">
        <v>1.6008466482162476E-3</v>
      </c>
      <c r="AZ72" s="1365">
        <v>-1.2574903666973114E-2</v>
      </c>
      <c r="BA72" s="1365">
        <v>8.14799964427948E-3</v>
      </c>
      <c r="BB72" s="1365">
        <v>1.0209828615188599E-3</v>
      </c>
      <c r="BC72" s="1365">
        <v>1.9306138157844543E-2</v>
      </c>
      <c r="BD72" s="1365">
        <v>0.36982953548431396</v>
      </c>
      <c r="BE72" s="1365">
        <v>1.5257991850376129E-2</v>
      </c>
      <c r="BF72" s="1365">
        <v>5.2790411747992039E-2</v>
      </c>
      <c r="BG72" s="1365">
        <v>0.16150831431150436</v>
      </c>
      <c r="BH72" s="1365">
        <v>3.9364337921142578E-2</v>
      </c>
      <c r="BI72" s="1365">
        <v>0.10090847313404083</v>
      </c>
      <c r="BJ72" s="1365">
        <v>0.35232847929000854</v>
      </c>
      <c r="BK72" s="1365">
        <v>1.3657145202159882E-2</v>
      </c>
      <c r="BL72" s="1365">
        <v>6.5365315414965153E-2</v>
      </c>
      <c r="BM72" s="1365">
        <v>0.15336031466722488</v>
      </c>
      <c r="BN72" s="1365">
        <v>3.8343355059623718E-2</v>
      </c>
      <c r="BO72" s="1365">
        <v>8.1602334976196289E-2</v>
      </c>
    </row>
    <row r="73" spans="1:67" x14ac:dyDescent="0.2">
      <c r="A73" s="1365">
        <v>1984</v>
      </c>
      <c r="B73" s="1365">
        <v>1</v>
      </c>
      <c r="C73" s="1365">
        <v>7.912784069776535E-2</v>
      </c>
      <c r="D73" s="1365">
        <v>0.22860348224639893</v>
      </c>
      <c r="E73" s="1365">
        <v>0.36877019703388214</v>
      </c>
      <c r="F73" s="1365">
        <v>0.13139219582080841</v>
      </c>
      <c r="G73" s="1365">
        <v>0.19210627675056458</v>
      </c>
      <c r="H73" s="1365">
        <v>0.98594880104064941</v>
      </c>
      <c r="I73" s="1365">
        <v>7.7635765075683594E-2</v>
      </c>
      <c r="J73" s="1365">
        <v>0.24225091561675072</v>
      </c>
      <c r="K73" s="1365">
        <v>0.36080371588468552</v>
      </c>
      <c r="L73" s="1365">
        <v>0.13001605868339539</v>
      </c>
      <c r="M73" s="1365">
        <v>0.1752423495054245</v>
      </c>
      <c r="N73" s="1365">
        <v>0.63252353668212891</v>
      </c>
      <c r="O73" s="1365">
        <v>6.4702913165092468E-2</v>
      </c>
      <c r="P73" s="1365">
        <v>0.17640705592930317</v>
      </c>
      <c r="Q73" s="1365">
        <v>0.20197809487581253</v>
      </c>
      <c r="R73" s="1365">
        <v>9.3121558427810669E-2</v>
      </c>
      <c r="S73" s="1365">
        <v>9.6313908696174622E-2</v>
      </c>
      <c r="T73" s="1365">
        <v>0.47832044959068298</v>
      </c>
      <c r="U73" s="1365">
        <v>5.6861724704504013E-2</v>
      </c>
      <c r="V73" s="1365">
        <v>0.13309709588065743</v>
      </c>
      <c r="W73" s="1365">
        <v>0.15312320739030838</v>
      </c>
      <c r="X73" s="1365">
        <v>7.3320880532264709E-2</v>
      </c>
      <c r="Y73" s="1365">
        <v>6.1917528510093689E-2</v>
      </c>
      <c r="Z73" s="1365">
        <v>0.24190735816955566</v>
      </c>
      <c r="AA73" s="1365">
        <v>4.0046300739049911E-2</v>
      </c>
      <c r="AB73" s="1365">
        <v>6.2844268511980772E-2</v>
      </c>
      <c r="AC73" s="1365">
        <v>8.4822002798318863E-2</v>
      </c>
      <c r="AD73" s="1365">
        <v>3.680570051074028E-2</v>
      </c>
      <c r="AE73" s="1365">
        <v>1.7389092594385147E-2</v>
      </c>
      <c r="AF73" s="1365">
        <v>0.18068468570709229</v>
      </c>
      <c r="AG73" s="1365">
        <v>3.4268733114004135E-2</v>
      </c>
      <c r="AH73" s="1365">
        <v>4.485529608791694E-2</v>
      </c>
      <c r="AI73" s="1365">
        <v>6.4749686513096094E-2</v>
      </c>
      <c r="AJ73" s="1365">
        <v>2.6358352974057198E-2</v>
      </c>
      <c r="AK73" s="1365">
        <v>1.0452612303197384E-2</v>
      </c>
      <c r="AL73" s="1365">
        <v>9.2800907790660858E-2</v>
      </c>
      <c r="AM73" s="1365">
        <v>2.4008840322494507E-2</v>
      </c>
      <c r="AN73" s="1365">
        <v>2.2767922360799275E-2</v>
      </c>
      <c r="AO73" s="1365">
        <v>2.9727448534686118E-2</v>
      </c>
      <c r="AP73" s="1365">
        <v>1.3156610541045666E-2</v>
      </c>
      <c r="AQ73" s="1365">
        <v>3.1400856096297503E-3</v>
      </c>
      <c r="AR73" s="1365">
        <v>3.8097288459539413E-2</v>
      </c>
      <c r="AS73" s="1365">
        <v>1.4219079166650772E-2</v>
      </c>
      <c r="AT73" s="1365">
        <v>7.5710076744144317E-3</v>
      </c>
      <c r="AU73" s="1365">
        <v>8.6323057039408013E-3</v>
      </c>
      <c r="AV73" s="1365">
        <v>7.1751335635781288E-3</v>
      </c>
      <c r="AW73" s="1365">
        <v>4.9976358423009515E-4</v>
      </c>
      <c r="AX73" s="1365">
        <v>1.4051198959350586E-2</v>
      </c>
      <c r="AY73" s="1365">
        <v>1.4920756220817566E-3</v>
      </c>
      <c r="AZ73" s="1365">
        <v>-1.3647433370351791E-2</v>
      </c>
      <c r="BA73" s="1365">
        <v>7.9664811491966248E-3</v>
      </c>
      <c r="BB73" s="1365">
        <v>1.3761371374130249E-3</v>
      </c>
      <c r="BC73" s="1365">
        <v>1.6863927245140076E-2</v>
      </c>
      <c r="BD73" s="1365">
        <v>0.36747646331787109</v>
      </c>
      <c r="BE73" s="1365">
        <v>1.4424927532672882E-2</v>
      </c>
      <c r="BF73" s="1365">
        <v>5.2196426317095757E-2</v>
      </c>
      <c r="BG73" s="1365">
        <v>0.16679210215806961</v>
      </c>
      <c r="BH73" s="1365">
        <v>3.8270637392997742E-2</v>
      </c>
      <c r="BI73" s="1365">
        <v>9.5792368054389954E-2</v>
      </c>
      <c r="BJ73" s="1365">
        <v>0.35342526435852051</v>
      </c>
      <c r="BK73" s="1365">
        <v>1.2932851910591125E-2</v>
      </c>
      <c r="BL73" s="1365">
        <v>6.5843859687447548E-2</v>
      </c>
      <c r="BM73" s="1365">
        <v>0.15882562100887299</v>
      </c>
      <c r="BN73" s="1365">
        <v>3.6894500255584717E-2</v>
      </c>
      <c r="BO73" s="1365">
        <v>7.8928440809249878E-2</v>
      </c>
    </row>
    <row r="74" spans="1:67" x14ac:dyDescent="0.2">
      <c r="A74" s="1365">
        <v>1985</v>
      </c>
      <c r="B74" s="1365">
        <v>1</v>
      </c>
      <c r="C74" s="1365">
        <v>7.4486285448074341E-2</v>
      </c>
      <c r="D74" s="1365">
        <v>0.22939296625554562</v>
      </c>
      <c r="E74" s="1365">
        <v>0.38026528805494308</v>
      </c>
      <c r="F74" s="1365">
        <v>0.11211999505758286</v>
      </c>
      <c r="G74" s="1365">
        <v>0.20373548567295074</v>
      </c>
      <c r="H74" s="1365">
        <v>0.98453801870346069</v>
      </c>
      <c r="I74" s="1365">
        <v>7.3233507573604584E-2</v>
      </c>
      <c r="J74" s="1365">
        <v>0.24403832107782364</v>
      </c>
      <c r="K74" s="1365">
        <v>0.37072104215621948</v>
      </c>
      <c r="L74" s="1365">
        <v>0.11050868034362793</v>
      </c>
      <c r="M74" s="1365">
        <v>0.18603646755218506</v>
      </c>
      <c r="N74" s="1365">
        <v>0.62984055280685425</v>
      </c>
      <c r="O74" s="1365">
        <v>6.1608366668224335E-2</v>
      </c>
      <c r="P74" s="1365">
        <v>0.18185868859291077</v>
      </c>
      <c r="Q74" s="1365">
        <v>0.21065857820212841</v>
      </c>
      <c r="R74" s="1365">
        <v>7.4998237192630768E-2</v>
      </c>
      <c r="S74" s="1365">
        <v>0.10071668773889542</v>
      </c>
      <c r="T74" s="1365">
        <v>0.47869148850440979</v>
      </c>
      <c r="U74" s="1365">
        <v>5.4456267505884171E-2</v>
      </c>
      <c r="V74" s="1365">
        <v>0.14004183234646916</v>
      </c>
      <c r="W74" s="1365">
        <v>0.16099004447460175</v>
      </c>
      <c r="X74" s="1365">
        <v>5.9310384094715118E-2</v>
      </c>
      <c r="Y74" s="1365">
        <v>6.3892953097820282E-2</v>
      </c>
      <c r="Z74" s="1365">
        <v>0.24743250012397766</v>
      </c>
      <c r="AA74" s="1365">
        <v>3.931514173746109E-2</v>
      </c>
      <c r="AB74" s="1365">
        <v>6.9623382412828505E-2</v>
      </c>
      <c r="AC74" s="1365">
        <v>9.0791429160162807E-2</v>
      </c>
      <c r="AD74" s="1365">
        <v>3.0052682384848595E-2</v>
      </c>
      <c r="AE74" s="1365">
        <v>1.7649859189987183E-2</v>
      </c>
      <c r="AF74" s="1365">
        <v>0.18651740252971649</v>
      </c>
      <c r="AG74" s="1365">
        <v>3.400450199842453E-2</v>
      </c>
      <c r="AH74" s="1365">
        <v>5.1731467887293547E-2</v>
      </c>
      <c r="AI74" s="1365">
        <v>6.8021787330508232E-2</v>
      </c>
      <c r="AJ74" s="1365">
        <v>2.1890493109822273E-2</v>
      </c>
      <c r="AK74" s="1365">
        <v>1.086914911866188E-2</v>
      </c>
      <c r="AL74" s="1365">
        <v>9.8803259432315826E-2</v>
      </c>
      <c r="AM74" s="1365">
        <v>2.3370042443275452E-2</v>
      </c>
      <c r="AN74" s="1365">
        <v>2.8051584522472695E-2</v>
      </c>
      <c r="AO74" s="1365">
        <v>3.2180660753510892E-2</v>
      </c>
      <c r="AP74" s="1365">
        <v>1.1635914444923401E-2</v>
      </c>
      <c r="AQ74" s="1365">
        <v>3.5650597419589758E-3</v>
      </c>
      <c r="AR74" s="1365">
        <v>4.0457997471094131E-2</v>
      </c>
      <c r="AS74" s="1365">
        <v>1.3302017003297806E-2</v>
      </c>
      <c r="AT74" s="1365">
        <v>1.1111011157481698E-2</v>
      </c>
      <c r="AU74" s="1365">
        <v>9.3871759381727315E-3</v>
      </c>
      <c r="AV74" s="1365">
        <v>5.9839021414518356E-3</v>
      </c>
      <c r="AW74" s="1365">
        <v>6.7389017203822732E-4</v>
      </c>
      <c r="AX74" s="1365">
        <v>1.5461981296539307E-2</v>
      </c>
      <c r="AY74" s="1365">
        <v>1.2527778744697571E-3</v>
      </c>
      <c r="AZ74" s="1365">
        <v>-1.4645354822278023E-2</v>
      </c>
      <c r="BA74" s="1365">
        <v>9.5442458987236023E-3</v>
      </c>
      <c r="BB74" s="1365">
        <v>1.6113147139549255E-3</v>
      </c>
      <c r="BC74" s="1365">
        <v>1.7699018120765686E-2</v>
      </c>
      <c r="BD74" s="1365">
        <v>0.37015944719314575</v>
      </c>
      <c r="BE74" s="1365">
        <v>1.2877918779850006E-2</v>
      </c>
      <c r="BF74" s="1365">
        <v>4.753427766263485E-2</v>
      </c>
      <c r="BG74" s="1365">
        <v>0.16960670985281467</v>
      </c>
      <c r="BH74" s="1365">
        <v>3.7121757864952087E-2</v>
      </c>
      <c r="BI74" s="1365">
        <v>0.10301879793405533</v>
      </c>
      <c r="BJ74" s="1365">
        <v>0.35469746589660645</v>
      </c>
      <c r="BK74" s="1365">
        <v>1.1625140905380249E-2</v>
      </c>
      <c r="BL74" s="1365">
        <v>6.2179632484912872E-2</v>
      </c>
      <c r="BM74" s="1365">
        <v>0.16006246395409107</v>
      </c>
      <c r="BN74" s="1365">
        <v>3.5510443150997162E-2</v>
      </c>
      <c r="BO74" s="1365">
        <v>8.5319779813289642E-2</v>
      </c>
    </row>
    <row r="75" spans="1:67" x14ac:dyDescent="0.2">
      <c r="A75" s="1365">
        <v>1986</v>
      </c>
      <c r="B75" s="1365">
        <v>1</v>
      </c>
      <c r="C75" s="1365">
        <v>8.0939419567584991E-2</v>
      </c>
      <c r="D75" s="1365">
        <v>0.22859075479209423</v>
      </c>
      <c r="E75" s="1365">
        <v>0.3785603940486908</v>
      </c>
      <c r="F75" s="1365">
        <v>9.8254479467868805E-2</v>
      </c>
      <c r="G75" s="1365">
        <v>0.21365495026111603</v>
      </c>
      <c r="H75" s="1365">
        <v>0.98398345708847046</v>
      </c>
      <c r="I75" s="1365">
        <v>7.9674616456031799E-2</v>
      </c>
      <c r="J75" s="1365">
        <v>0.24320724792778492</v>
      </c>
      <c r="K75" s="1365">
        <v>0.36954169720411301</v>
      </c>
      <c r="L75" s="1365">
        <v>9.6399761736392975E-2</v>
      </c>
      <c r="M75" s="1365">
        <v>0.19516320526599884</v>
      </c>
      <c r="N75" s="1365">
        <v>0.62941259145736694</v>
      </c>
      <c r="O75" s="1365">
        <v>6.701381504535675E-2</v>
      </c>
      <c r="P75" s="1365">
        <v>0.18298803549259901</v>
      </c>
      <c r="Q75" s="1365">
        <v>0.21108439192175865</v>
      </c>
      <c r="R75" s="1365">
        <v>6.3797809183597565E-2</v>
      </c>
      <c r="S75" s="1365">
        <v>0.10452854633331299</v>
      </c>
      <c r="T75" s="1365">
        <v>0.47922229766845703</v>
      </c>
      <c r="U75" s="1365">
        <v>5.8905560523271561E-2</v>
      </c>
      <c r="V75" s="1365">
        <v>0.14107233751565218</v>
      </c>
      <c r="W75" s="1365">
        <v>0.16271459683775902</v>
      </c>
      <c r="X75" s="1365">
        <v>4.9824059009552002E-2</v>
      </c>
      <c r="Y75" s="1365">
        <v>6.6705726087093353E-2</v>
      </c>
      <c r="Z75" s="1365">
        <v>0.24972641468048096</v>
      </c>
      <c r="AA75" s="1365">
        <v>4.133262112736702E-2</v>
      </c>
      <c r="AB75" s="1365">
        <v>7.1075238520279527E-2</v>
      </c>
      <c r="AC75" s="1365">
        <v>9.3396112089976668E-2</v>
      </c>
      <c r="AD75" s="1365">
        <v>2.5224342942237854E-2</v>
      </c>
      <c r="AE75" s="1365">
        <v>1.8698105588555336E-2</v>
      </c>
      <c r="AF75" s="1365">
        <v>0.18841743469238281</v>
      </c>
      <c r="AG75" s="1365">
        <v>3.550555557012558E-2</v>
      </c>
      <c r="AH75" s="1365">
        <v>5.3269288968294859E-2</v>
      </c>
      <c r="AI75" s="1365">
        <v>7.0493073668330908E-2</v>
      </c>
      <c r="AJ75" s="1365">
        <v>1.7977720126509666E-2</v>
      </c>
      <c r="AK75" s="1365">
        <v>1.1171801015734673E-2</v>
      </c>
      <c r="AL75" s="1365">
        <v>9.7724705934524536E-2</v>
      </c>
      <c r="AM75" s="1365">
        <v>2.4822363629937172E-2</v>
      </c>
      <c r="AN75" s="1365">
        <v>2.8021817764965817E-2</v>
      </c>
      <c r="AO75" s="1365">
        <v>3.2103804871439934E-2</v>
      </c>
      <c r="AP75" s="1365">
        <v>9.6288556233048439E-3</v>
      </c>
      <c r="AQ75" s="1365">
        <v>3.1478677410632372E-3</v>
      </c>
      <c r="AR75" s="1365">
        <v>3.8503844290971756E-2</v>
      </c>
      <c r="AS75" s="1365">
        <v>1.4879512600600719E-2</v>
      </c>
      <c r="AT75" s="1365">
        <v>9.08461662766058E-3</v>
      </c>
      <c r="AU75" s="1365">
        <v>8.129381290927995E-3</v>
      </c>
      <c r="AV75" s="1365">
        <v>5.7202102616429329E-3</v>
      </c>
      <c r="AW75" s="1365">
        <v>6.9012545282021165E-4</v>
      </c>
      <c r="AX75" s="1365">
        <v>1.6016542911529541E-2</v>
      </c>
      <c r="AY75" s="1365">
        <v>1.2648031115531921E-3</v>
      </c>
      <c r="AZ75" s="1365">
        <v>-1.4616493135690689E-2</v>
      </c>
      <c r="BA75" s="1365">
        <v>9.0186968445777893E-3</v>
      </c>
      <c r="BB75" s="1365">
        <v>1.8547177314758301E-3</v>
      </c>
      <c r="BC75" s="1365">
        <v>1.8491744995117188E-2</v>
      </c>
      <c r="BD75" s="1365">
        <v>0.37058740854263306</v>
      </c>
      <c r="BE75" s="1365">
        <v>1.3925604522228241E-2</v>
      </c>
      <c r="BF75" s="1365">
        <v>4.560271929949522E-2</v>
      </c>
      <c r="BG75" s="1365">
        <v>0.16747600212693214</v>
      </c>
      <c r="BH75" s="1365">
        <v>3.445667028427124E-2</v>
      </c>
      <c r="BI75" s="1365">
        <v>0.10912640392780304</v>
      </c>
      <c r="BJ75" s="1365">
        <v>0.35457086563110352</v>
      </c>
      <c r="BK75" s="1365">
        <v>1.2660801410675049E-2</v>
      </c>
      <c r="BL75" s="1365">
        <v>6.0219212435185909E-2</v>
      </c>
      <c r="BM75" s="1365">
        <v>0.15845730528235435</v>
      </c>
      <c r="BN75" s="1365">
        <v>3.260195255279541E-2</v>
      </c>
      <c r="BO75" s="1365">
        <v>9.0634658932685852E-2</v>
      </c>
    </row>
    <row r="76" spans="1:67" x14ac:dyDescent="0.2">
      <c r="A76" s="1365">
        <v>1987</v>
      </c>
      <c r="B76" s="1365">
        <v>1</v>
      </c>
      <c r="C76" s="1365">
        <v>8.0067865550518036E-2</v>
      </c>
      <c r="D76" s="1365">
        <v>0.2317902185022831</v>
      </c>
      <c r="E76" s="1365">
        <v>0.37730097770690918</v>
      </c>
      <c r="F76" s="1365">
        <v>9.2578001320362091E-2</v>
      </c>
      <c r="G76" s="1365">
        <v>0.21826295554637909</v>
      </c>
      <c r="H76" s="1365">
        <v>0.98094558715820312</v>
      </c>
      <c r="I76" s="1365">
        <v>7.8829288482666016E-2</v>
      </c>
      <c r="J76" s="1365">
        <v>0.24536102451384068</v>
      </c>
      <c r="K76" s="1365">
        <v>0.36483806371688843</v>
      </c>
      <c r="L76" s="1365">
        <v>9.062948077917099E-2</v>
      </c>
      <c r="M76" s="1365">
        <v>0.20128774642944336</v>
      </c>
      <c r="N76" s="1365">
        <v>0.63346672058105469</v>
      </c>
      <c r="O76" s="1365">
        <v>6.626090407371521E-2</v>
      </c>
      <c r="P76" s="1365">
        <v>0.18822610378265381</v>
      </c>
      <c r="Q76" s="1365">
        <v>0.21199333295226097</v>
      </c>
      <c r="R76" s="1365">
        <v>6.0730766505002975E-2</v>
      </c>
      <c r="S76" s="1365">
        <v>0.10625559836626053</v>
      </c>
      <c r="T76" s="1365">
        <v>0.48909205198287964</v>
      </c>
      <c r="U76" s="1365">
        <v>5.883343517780304E-2</v>
      </c>
      <c r="V76" s="1365">
        <v>0.15182362031191587</v>
      </c>
      <c r="W76" s="1365">
        <v>0.16211861651390791</v>
      </c>
      <c r="X76" s="1365">
        <v>4.7884341329336166E-2</v>
      </c>
      <c r="Y76" s="1365">
        <v>6.8432025611400604E-2</v>
      </c>
      <c r="Z76" s="1365">
        <v>0.26581481099128723</v>
      </c>
      <c r="AA76" s="1365">
        <v>4.2401101440191269E-2</v>
      </c>
      <c r="AB76" s="1365">
        <v>8.4503851248882711E-2</v>
      </c>
      <c r="AC76" s="1365">
        <v>9.1817757114768028E-2</v>
      </c>
      <c r="AD76" s="1365">
        <v>2.6114165782928467E-2</v>
      </c>
      <c r="AE76" s="1365">
        <v>2.0977934822440147E-2</v>
      </c>
      <c r="AF76" s="1365">
        <v>0.20371891558170319</v>
      </c>
      <c r="AG76" s="1365">
        <v>3.661138191819191E-2</v>
      </c>
      <c r="AH76" s="1365">
        <v>6.5692185424268246E-2</v>
      </c>
      <c r="AI76" s="1365">
        <v>6.8995382869616151E-2</v>
      </c>
      <c r="AJ76" s="1365">
        <v>1.9737012684345245E-2</v>
      </c>
      <c r="AK76" s="1365">
        <v>1.2682958506047726E-2</v>
      </c>
      <c r="AL76" s="1365">
        <v>0.10795073956251144</v>
      </c>
      <c r="AM76" s="1365">
        <v>2.5956017896533012E-2</v>
      </c>
      <c r="AN76" s="1365">
        <v>3.5882168303942308E-2</v>
      </c>
      <c r="AO76" s="1365">
        <v>3.0494323058519512E-2</v>
      </c>
      <c r="AP76" s="1365">
        <v>1.0913395322859287E-2</v>
      </c>
      <c r="AQ76" s="1365">
        <v>4.7048376873135567E-3</v>
      </c>
      <c r="AR76" s="1365">
        <v>4.6320114284753799E-2</v>
      </c>
      <c r="AS76" s="1365">
        <v>1.682191900908947E-2</v>
      </c>
      <c r="AT76" s="1365">
        <v>1.529591909275041E-2</v>
      </c>
      <c r="AU76" s="1365">
        <v>8.2717615223373286E-3</v>
      </c>
      <c r="AV76" s="1365">
        <v>5.4411063902080059E-3</v>
      </c>
      <c r="AW76" s="1365">
        <v>4.8940768465399742E-4</v>
      </c>
      <c r="AX76" s="1365">
        <v>1.9054412841796875E-2</v>
      </c>
      <c r="AY76" s="1365">
        <v>1.2385770678520203E-3</v>
      </c>
      <c r="AZ76" s="1365">
        <v>-1.3570806011557579E-2</v>
      </c>
      <c r="BA76" s="1365">
        <v>1.2462913990020752E-2</v>
      </c>
      <c r="BB76" s="1365">
        <v>1.9485205411911011E-3</v>
      </c>
      <c r="BC76" s="1365">
        <v>1.697520911693573E-2</v>
      </c>
      <c r="BD76" s="1365">
        <v>0.36653327941894531</v>
      </c>
      <c r="BE76" s="1365">
        <v>1.3806961476802826E-2</v>
      </c>
      <c r="BF76" s="1365">
        <v>4.3564114719629288E-2</v>
      </c>
      <c r="BG76" s="1365">
        <v>0.16530764475464821</v>
      </c>
      <c r="BH76" s="1365">
        <v>3.1847234815359116E-2</v>
      </c>
      <c r="BI76" s="1365">
        <v>0.11200735718011856</v>
      </c>
      <c r="BJ76" s="1365">
        <v>0.34747886657714844</v>
      </c>
      <c r="BK76" s="1365">
        <v>1.2568384408950806E-2</v>
      </c>
      <c r="BL76" s="1365">
        <v>5.7134920731186867E-2</v>
      </c>
      <c r="BM76" s="1365">
        <v>0.15284473076462746</v>
      </c>
      <c r="BN76" s="1365">
        <v>2.9898714274168015E-2</v>
      </c>
      <c r="BO76" s="1365">
        <v>9.5032148063182831E-2</v>
      </c>
    </row>
    <row r="77" spans="1:67" x14ac:dyDescent="0.2">
      <c r="A77" s="1365">
        <v>1988</v>
      </c>
      <c r="B77" s="1365">
        <v>1</v>
      </c>
      <c r="C77" s="1365">
        <v>8.2171529531478882E-2</v>
      </c>
      <c r="D77" s="1365">
        <v>0.23354156129062176</v>
      </c>
      <c r="E77" s="1365">
        <v>0.37444692105054855</v>
      </c>
      <c r="F77" s="1365">
        <v>8.9223474264144897E-2</v>
      </c>
      <c r="G77" s="1365">
        <v>0.22061650454998016</v>
      </c>
      <c r="H77" s="1365">
        <v>0.98189419507980347</v>
      </c>
      <c r="I77" s="1365">
        <v>8.0988846719264984E-2</v>
      </c>
      <c r="J77" s="1365">
        <v>0.24709251895546913</v>
      </c>
      <c r="K77" s="1365">
        <v>0.36258328706026077</v>
      </c>
      <c r="L77" s="1365">
        <v>8.7340794503688812E-2</v>
      </c>
      <c r="M77" s="1365">
        <v>0.20388872921466827</v>
      </c>
      <c r="N77" s="1365">
        <v>0.6460803747177124</v>
      </c>
      <c r="O77" s="1365">
        <v>7.0188187062740326E-2</v>
      </c>
      <c r="P77" s="1365">
        <v>0.19274446833878756</v>
      </c>
      <c r="Q77" s="1365">
        <v>0.21595913544297218</v>
      </c>
      <c r="R77" s="1365">
        <v>5.8623708784580231E-2</v>
      </c>
      <c r="S77" s="1365">
        <v>0.10856486856937408</v>
      </c>
      <c r="T77" s="1365">
        <v>0.50571244955062866</v>
      </c>
      <c r="U77" s="1365">
        <v>6.3328646123409271E-2</v>
      </c>
      <c r="V77" s="1365">
        <v>0.15621054638177156</v>
      </c>
      <c r="W77" s="1365">
        <v>0.16717682592570782</v>
      </c>
      <c r="X77" s="1365">
        <v>4.7256089746952057E-2</v>
      </c>
      <c r="Y77" s="1365">
        <v>7.1740321815013885E-2</v>
      </c>
      <c r="Z77" s="1365">
        <v>0.28454017639160156</v>
      </c>
      <c r="AA77" s="1365">
        <v>4.8499148339033127E-2</v>
      </c>
      <c r="AB77" s="1365">
        <v>9.08413470024243E-2</v>
      </c>
      <c r="AC77" s="1365">
        <v>9.3043044209480286E-2</v>
      </c>
      <c r="AD77" s="1365">
        <v>2.6756282895803452E-2</v>
      </c>
      <c r="AE77" s="1365">
        <v>2.5400349870324135E-2</v>
      </c>
      <c r="AF77" s="1365">
        <v>0.22139820456504822</v>
      </c>
      <c r="AG77" s="1365">
        <v>4.2898807674646378E-2</v>
      </c>
      <c r="AH77" s="1365">
        <v>7.0951400673948228E-2</v>
      </c>
      <c r="AI77" s="1365">
        <v>6.9041754817590117E-2</v>
      </c>
      <c r="AJ77" s="1365">
        <v>2.0798640325665474E-2</v>
      </c>
      <c r="AK77" s="1365">
        <v>1.7707595601677895E-2</v>
      </c>
      <c r="AL77" s="1365">
        <v>0.12172535806894302</v>
      </c>
      <c r="AM77" s="1365">
        <v>3.1041812151670456E-2</v>
      </c>
      <c r="AN77" s="1365">
        <v>4.0039547297055833E-2</v>
      </c>
      <c r="AO77" s="1365">
        <v>3.1067709845956415E-2</v>
      </c>
      <c r="AP77" s="1365">
        <v>1.203971728682518E-2</v>
      </c>
      <c r="AQ77" s="1365">
        <v>7.5365672819316387E-3</v>
      </c>
      <c r="AR77" s="1365">
        <v>5.1381692290306091E-2</v>
      </c>
      <c r="AS77" s="1365">
        <v>1.8533008173108101E-2</v>
      </c>
      <c r="AT77" s="1365">
        <v>1.6678009256793302E-2</v>
      </c>
      <c r="AU77" s="1365">
        <v>8.3738490648102015E-3</v>
      </c>
      <c r="AV77" s="1365">
        <v>6.1359372921288013E-3</v>
      </c>
      <c r="AW77" s="1365">
        <v>1.6608873847872019E-3</v>
      </c>
      <c r="AX77" s="1365">
        <v>1.8105804920196533E-2</v>
      </c>
      <c r="AY77" s="1365">
        <v>1.1826828122138977E-3</v>
      </c>
      <c r="AZ77" s="1365">
        <v>-1.3550957664847374E-2</v>
      </c>
      <c r="BA77" s="1365">
        <v>1.1863633990287781E-2</v>
      </c>
      <c r="BB77" s="1365">
        <v>1.8826797604560852E-3</v>
      </c>
      <c r="BC77" s="1365">
        <v>1.672777533531189E-2</v>
      </c>
      <c r="BD77" s="1365">
        <v>0.3539196252822876</v>
      </c>
      <c r="BE77" s="1365">
        <v>1.1983342468738556E-2</v>
      </c>
      <c r="BF77" s="1365">
        <v>4.0797092951834202E-2</v>
      </c>
      <c r="BG77" s="1365">
        <v>0.15848778560757637</v>
      </c>
      <c r="BH77" s="1365">
        <v>3.0599765479564667E-2</v>
      </c>
      <c r="BI77" s="1365">
        <v>0.11205163598060608</v>
      </c>
      <c r="BJ77" s="1365">
        <v>0.33581382036209106</v>
      </c>
      <c r="BK77" s="1365">
        <v>1.0800659656524658E-2</v>
      </c>
      <c r="BL77" s="1365">
        <v>5.4348050616681576E-2</v>
      </c>
      <c r="BM77" s="1365">
        <v>0.14662415161728859</v>
      </c>
      <c r="BN77" s="1365">
        <v>2.8717085719108582E-2</v>
      </c>
      <c r="BO77" s="1365">
        <v>9.5323860645294189E-2</v>
      </c>
    </row>
    <row r="78" spans="1:67" x14ac:dyDescent="0.2">
      <c r="A78" s="1365">
        <v>1989</v>
      </c>
      <c r="B78" s="1365">
        <v>1</v>
      </c>
      <c r="C78" s="1365">
        <v>9.3939155340194702E-2</v>
      </c>
      <c r="D78" s="1365">
        <v>0.22854599356651306</v>
      </c>
      <c r="E78" s="1365">
        <v>0.36604978889226913</v>
      </c>
      <c r="F78" s="1365">
        <v>8.4748797118663788E-2</v>
      </c>
      <c r="G78" s="1365">
        <v>0.22671627998352051</v>
      </c>
      <c r="H78" s="1365">
        <v>0.98154640197753906</v>
      </c>
      <c r="I78" s="1365">
        <v>9.2597618699073792E-2</v>
      </c>
      <c r="J78" s="1365">
        <v>0.24246293306350708</v>
      </c>
      <c r="K78" s="1365">
        <v>0.3542255312204361</v>
      </c>
      <c r="L78" s="1365">
        <v>8.2678325474262238E-2</v>
      </c>
      <c r="M78" s="1365">
        <v>0.20958198606967926</v>
      </c>
      <c r="N78" s="1365">
        <v>0.64688897132873535</v>
      </c>
      <c r="O78" s="1365">
        <v>7.9245440661907196E-2</v>
      </c>
      <c r="P78" s="1365">
        <v>0.18998968042433262</v>
      </c>
      <c r="Q78" s="1365">
        <v>0.21080190688371658</v>
      </c>
      <c r="R78" s="1365">
        <v>5.4618313908576965E-2</v>
      </c>
      <c r="S78" s="1365">
        <v>0.11223359405994415</v>
      </c>
      <c r="T78" s="1365">
        <v>0.50622069835662842</v>
      </c>
      <c r="U78" s="1365">
        <v>7.1521341800689697E-2</v>
      </c>
      <c r="V78" s="1365">
        <v>0.15423389198258519</v>
      </c>
      <c r="W78" s="1365">
        <v>0.16330729424953461</v>
      </c>
      <c r="X78" s="1365">
        <v>4.4441394507884979E-2</v>
      </c>
      <c r="Y78" s="1365">
        <v>7.2716772556304932E-2</v>
      </c>
      <c r="Z78" s="1365">
        <v>0.28591817617416382</v>
      </c>
      <c r="AA78" s="1365">
        <v>5.45818991959095E-2</v>
      </c>
      <c r="AB78" s="1365">
        <v>8.9268141542561352E-2</v>
      </c>
      <c r="AC78" s="1365">
        <v>9.1050356160849333E-2</v>
      </c>
      <c r="AD78" s="1365">
        <v>2.5208525359630585E-2</v>
      </c>
      <c r="AE78" s="1365">
        <v>2.5809263810515404E-2</v>
      </c>
      <c r="AF78" s="1365">
        <v>0.22177599370479584</v>
      </c>
      <c r="AG78" s="1365">
        <v>4.808923602104187E-2</v>
      </c>
      <c r="AH78" s="1365">
        <v>7.0220457331743091E-2</v>
      </c>
      <c r="AI78" s="1365">
        <v>6.7598882829770446E-2</v>
      </c>
      <c r="AJ78" s="1365">
        <v>1.8753230571746826E-2</v>
      </c>
      <c r="AK78" s="1365">
        <v>1.7114179208874702E-2</v>
      </c>
      <c r="AL78" s="1365">
        <v>0.12091058492660522</v>
      </c>
      <c r="AM78" s="1365">
        <v>3.4434165805578232E-2</v>
      </c>
      <c r="AN78" s="1365">
        <v>3.8483690863358788E-2</v>
      </c>
      <c r="AO78" s="1365">
        <v>3.0306372442282736E-2</v>
      </c>
      <c r="AP78" s="1365">
        <v>1.0842340067028999E-2</v>
      </c>
      <c r="AQ78" s="1365">
        <v>6.8440143950283527E-3</v>
      </c>
      <c r="AR78" s="1365">
        <v>5.1654614508152008E-2</v>
      </c>
      <c r="AS78" s="1365">
        <v>2.1527674049139023E-2</v>
      </c>
      <c r="AT78" s="1365">
        <v>1.5735873595076555E-2</v>
      </c>
      <c r="AU78" s="1365">
        <v>8.0364921304862946E-3</v>
      </c>
      <c r="AV78" s="1365">
        <v>5.3026499226689339E-3</v>
      </c>
      <c r="AW78" s="1365">
        <v>1.0519224451854825E-3</v>
      </c>
      <c r="AX78" s="1365">
        <v>1.8453598022460938E-2</v>
      </c>
      <c r="AY78" s="1365">
        <v>1.3415366411209106E-3</v>
      </c>
      <c r="AZ78" s="1365">
        <v>-1.3916939496994019E-2</v>
      </c>
      <c r="BA78" s="1365">
        <v>1.1824257671833038E-2</v>
      </c>
      <c r="BB78" s="1365">
        <v>2.0704716444015503E-3</v>
      </c>
      <c r="BC78" s="1365">
        <v>1.7134293913841248E-2</v>
      </c>
      <c r="BD78" s="1365">
        <v>0.35311102867126465</v>
      </c>
      <c r="BE78" s="1365">
        <v>1.4693714678287506E-2</v>
      </c>
      <c r="BF78" s="1365">
        <v>3.8556313142180443E-2</v>
      </c>
      <c r="BG78" s="1365">
        <v>0.15524788200855255</v>
      </c>
      <c r="BH78" s="1365">
        <v>3.0130483210086823E-2</v>
      </c>
      <c r="BI78" s="1365">
        <v>0.11448268592357635</v>
      </c>
      <c r="BJ78" s="1365">
        <v>0.33465743064880371</v>
      </c>
      <c r="BK78" s="1365">
        <v>1.3352178037166595E-2</v>
      </c>
      <c r="BL78" s="1365">
        <v>5.2473252639174461E-2</v>
      </c>
      <c r="BM78" s="1365">
        <v>0.14342362433671951</v>
      </c>
      <c r="BN78" s="1365">
        <v>2.8060011565685272E-2</v>
      </c>
      <c r="BO78" s="1365">
        <v>9.7348392009735107E-2</v>
      </c>
    </row>
    <row r="79" spans="1:67" x14ac:dyDescent="0.2">
      <c r="A79" s="1365">
        <v>1990</v>
      </c>
      <c r="B79" s="1365">
        <v>1</v>
      </c>
      <c r="C79" s="1365">
        <v>9.1853372752666473E-2</v>
      </c>
      <c r="D79" s="1365">
        <v>0.22944445163011551</v>
      </c>
      <c r="E79" s="1365">
        <v>0.358572818338871</v>
      </c>
      <c r="F79" s="1365">
        <v>8.2682311534881592E-2</v>
      </c>
      <c r="G79" s="1365">
        <v>0.23744705319404602</v>
      </c>
      <c r="H79" s="1365">
        <v>0.98302936553955078</v>
      </c>
      <c r="I79" s="1365">
        <v>9.0482369065284729E-2</v>
      </c>
      <c r="J79" s="1365">
        <v>0.24401274882256985</v>
      </c>
      <c r="K79" s="1365">
        <v>0.3484533354640007</v>
      </c>
      <c r="L79" s="1365">
        <v>8.0361016094684601E-2</v>
      </c>
      <c r="M79" s="1365">
        <v>0.21971793472766876</v>
      </c>
      <c r="N79" s="1365">
        <v>0.64879012107849121</v>
      </c>
      <c r="O79" s="1365">
        <v>7.6906494796276093E-2</v>
      </c>
      <c r="P79" s="1365">
        <v>0.19224472250789404</v>
      </c>
      <c r="Q79" s="1365">
        <v>0.20851387269794941</v>
      </c>
      <c r="R79" s="1365">
        <v>5.3744025528430939E-2</v>
      </c>
      <c r="S79" s="1365">
        <v>0.11738099902868271</v>
      </c>
      <c r="T79" s="1365">
        <v>0.50764960050582886</v>
      </c>
      <c r="U79" s="1365">
        <v>6.9546565413475037E-2</v>
      </c>
      <c r="V79" s="1365">
        <v>0.15636809263378382</v>
      </c>
      <c r="W79" s="1365">
        <v>0.16049531847238541</v>
      </c>
      <c r="X79" s="1365">
        <v>4.4210802763700485E-2</v>
      </c>
      <c r="Y79" s="1365">
        <v>7.7028818428516388E-2</v>
      </c>
      <c r="Z79" s="1365">
        <v>0.28624668717384338</v>
      </c>
      <c r="AA79" s="1365">
        <v>5.2512839436531067E-2</v>
      </c>
      <c r="AB79" s="1365">
        <v>9.0977690182626247E-2</v>
      </c>
      <c r="AC79" s="1365">
        <v>8.9472076389938593E-2</v>
      </c>
      <c r="AD79" s="1365">
        <v>2.5576980784535408E-2</v>
      </c>
      <c r="AE79" s="1365">
        <v>2.7707107365131378E-2</v>
      </c>
      <c r="AF79" s="1365">
        <v>0.22201898694038391</v>
      </c>
      <c r="AG79" s="1365">
        <v>4.6089783310890198E-2</v>
      </c>
      <c r="AH79" s="1365">
        <v>7.1177617937792093E-2</v>
      </c>
      <c r="AI79" s="1365">
        <v>6.6191716119647026E-2</v>
      </c>
      <c r="AJ79" s="1365">
        <v>1.9221778959035873E-2</v>
      </c>
      <c r="AK79" s="1365">
        <v>1.9338095560669899E-2</v>
      </c>
      <c r="AL79" s="1365">
        <v>0.12111040949821472</v>
      </c>
      <c r="AM79" s="1365">
        <v>3.3073030412197113E-2</v>
      </c>
      <c r="AN79" s="1365">
        <v>4.0172353459638543E-2</v>
      </c>
      <c r="AO79" s="1365">
        <v>2.9329108714591712E-2</v>
      </c>
      <c r="AP79" s="1365">
        <v>1.0908246040344238E-2</v>
      </c>
      <c r="AQ79" s="1365">
        <v>7.6276687905192375E-3</v>
      </c>
      <c r="AR79" s="1365">
        <v>5.1900401711463928E-2</v>
      </c>
      <c r="AS79" s="1365">
        <v>2.0497959107160568E-2</v>
      </c>
      <c r="AT79" s="1365">
        <v>1.6991338918160181E-2</v>
      </c>
      <c r="AU79" s="1365">
        <v>7.60696578072384E-3</v>
      </c>
      <c r="AV79" s="1365">
        <v>5.456309299916029E-3</v>
      </c>
      <c r="AW79" s="1365">
        <v>1.3478280743584037E-3</v>
      </c>
      <c r="AX79" s="1365">
        <v>1.6970634460449219E-2</v>
      </c>
      <c r="AY79" s="1365">
        <v>1.3710036873817444E-3</v>
      </c>
      <c r="AZ79" s="1365">
        <v>-1.4568297192454338E-2</v>
      </c>
      <c r="BA79" s="1365">
        <v>1.01194828748703E-2</v>
      </c>
      <c r="BB79" s="1365">
        <v>2.321295440196991E-3</v>
      </c>
      <c r="BC79" s="1365">
        <v>1.7729118466377258E-2</v>
      </c>
      <c r="BD79" s="1365">
        <v>0.35120987892150879</v>
      </c>
      <c r="BE79" s="1365">
        <v>1.4946877956390381E-2</v>
      </c>
      <c r="BF79" s="1365">
        <v>3.719972912222147E-2</v>
      </c>
      <c r="BG79" s="1365">
        <v>0.15005894564092159</v>
      </c>
      <c r="BH79" s="1365">
        <v>2.8938286006450653E-2</v>
      </c>
      <c r="BI79" s="1365">
        <v>0.12006605416536331</v>
      </c>
      <c r="BJ79" s="1365">
        <v>0.33423924446105957</v>
      </c>
      <c r="BK79" s="1365">
        <v>1.3575874269008636E-2</v>
      </c>
      <c r="BL79" s="1365">
        <v>5.1768026314675808E-2</v>
      </c>
      <c r="BM79" s="1365">
        <v>0.13993946276605129</v>
      </c>
      <c r="BN79" s="1365">
        <v>2.6616990566253662E-2</v>
      </c>
      <c r="BO79" s="1365">
        <v>0.10233693569898605</v>
      </c>
    </row>
    <row r="80" spans="1:67" x14ac:dyDescent="0.2">
      <c r="A80" s="1365">
        <v>1991</v>
      </c>
      <c r="B80" s="1365">
        <v>1</v>
      </c>
      <c r="C80" s="1365">
        <v>0.10017386823892593</v>
      </c>
      <c r="D80" s="1365">
        <v>0.22862648032605648</v>
      </c>
      <c r="E80" s="1365">
        <v>0.34167160838842392</v>
      </c>
      <c r="F80" s="1365">
        <v>7.818758487701416E-2</v>
      </c>
      <c r="G80" s="1365">
        <v>0.25134044885635376</v>
      </c>
      <c r="H80" s="1365">
        <v>0.98335421085357666</v>
      </c>
      <c r="I80" s="1365">
        <v>9.8437674343585968E-2</v>
      </c>
      <c r="J80" s="1365">
        <v>0.24266672320663929</v>
      </c>
      <c r="K80" s="1365">
        <v>0.33320596069097519</v>
      </c>
      <c r="L80" s="1365">
        <v>7.5925610959529877E-2</v>
      </c>
      <c r="M80" s="1365">
        <v>0.23312188684940338</v>
      </c>
      <c r="N80" s="1365">
        <v>0.64938408136367798</v>
      </c>
      <c r="O80" s="1365">
        <v>8.26420858502388E-2</v>
      </c>
      <c r="P80" s="1365">
        <v>0.19030195800587535</v>
      </c>
      <c r="Q80" s="1365">
        <v>0.20059941336512566</v>
      </c>
      <c r="R80" s="1365">
        <v>5.0992041826248169E-2</v>
      </c>
      <c r="S80" s="1365">
        <v>0.12484858930110931</v>
      </c>
      <c r="T80" s="1365">
        <v>0.50739520788192749</v>
      </c>
      <c r="U80" s="1365">
        <v>7.3914065957069397E-2</v>
      </c>
      <c r="V80" s="1365">
        <v>0.15545115619897842</v>
      </c>
      <c r="W80" s="1365">
        <v>0.15555988252162933</v>
      </c>
      <c r="X80" s="1365">
        <v>4.1487738490104675E-2</v>
      </c>
      <c r="Y80" s="1365">
        <v>8.0982357263565063E-2</v>
      </c>
      <c r="Z80" s="1365">
        <v>0.28097981214523315</v>
      </c>
      <c r="AA80" s="1365">
        <v>5.365980789065361E-2</v>
      </c>
      <c r="AB80" s="1365">
        <v>9.1449125902727246E-2</v>
      </c>
      <c r="AC80" s="1365">
        <v>8.5986824706196785E-2</v>
      </c>
      <c r="AD80" s="1365">
        <v>2.3416358977556229E-2</v>
      </c>
      <c r="AE80" s="1365">
        <v>2.6467688381671906E-2</v>
      </c>
      <c r="AF80" s="1365">
        <v>0.2167990505695343</v>
      </c>
      <c r="AG80" s="1365">
        <v>4.6603694558143616E-2</v>
      </c>
      <c r="AH80" s="1365">
        <v>7.2691868699621409E-2</v>
      </c>
      <c r="AI80" s="1365">
        <v>6.3172944122925401E-2</v>
      </c>
      <c r="AJ80" s="1365">
        <v>1.7794184386730194E-2</v>
      </c>
      <c r="AK80" s="1365">
        <v>1.653636060655117E-2</v>
      </c>
      <c r="AL80" s="1365">
        <v>0.11764589697122574</v>
      </c>
      <c r="AM80" s="1365">
        <v>3.2155383378267288E-2</v>
      </c>
      <c r="AN80" s="1365">
        <v>4.1063528668018989E-2</v>
      </c>
      <c r="AO80" s="1365">
        <v>2.8488313837442547E-2</v>
      </c>
      <c r="AP80" s="1365">
        <v>1.0346563532948494E-2</v>
      </c>
      <c r="AQ80" s="1365">
        <v>5.5921063758432865E-3</v>
      </c>
      <c r="AR80" s="1365">
        <v>5.0100084394216537E-2</v>
      </c>
      <c r="AS80" s="1365">
        <v>1.9176656380295753E-2</v>
      </c>
      <c r="AT80" s="1365">
        <v>1.7382957046720549E-2</v>
      </c>
      <c r="AU80" s="1365">
        <v>7.1790008150856011E-3</v>
      </c>
      <c r="AV80" s="1365">
        <v>5.5994689464569092E-3</v>
      </c>
      <c r="AW80" s="1365">
        <v>7.6200009789317846E-4</v>
      </c>
      <c r="AX80" s="1365">
        <v>1.664578914642334E-2</v>
      </c>
      <c r="AY80" s="1365">
        <v>1.7361938953399658E-3</v>
      </c>
      <c r="AZ80" s="1365">
        <v>-1.4040242880582809E-2</v>
      </c>
      <c r="BA80" s="1365">
        <v>8.4656476974487305E-3</v>
      </c>
      <c r="BB80" s="1365">
        <v>2.2619739174842834E-3</v>
      </c>
      <c r="BC80" s="1365">
        <v>1.8218562006950378E-2</v>
      </c>
      <c r="BD80" s="1365">
        <v>0.35061591863632202</v>
      </c>
      <c r="BE80" s="1365">
        <v>1.7531782388687134E-2</v>
      </c>
      <c r="BF80" s="1365">
        <v>3.8324522320181131E-2</v>
      </c>
      <c r="BG80" s="1365">
        <v>0.14107219502329826</v>
      </c>
      <c r="BH80" s="1365">
        <v>2.7195543050765991E-2</v>
      </c>
      <c r="BI80" s="1365">
        <v>0.12649185955524445</v>
      </c>
      <c r="BJ80" s="1365">
        <v>0.33397012948989868</v>
      </c>
      <c r="BK80" s="1365">
        <v>1.5795588493347168E-2</v>
      </c>
      <c r="BL80" s="1365">
        <v>5.2364765200763941E-2</v>
      </c>
      <c r="BM80" s="1365">
        <v>0.13260654732584953</v>
      </c>
      <c r="BN80" s="1365">
        <v>2.4933569133281708E-2</v>
      </c>
      <c r="BO80" s="1365">
        <v>0.10827329754829407</v>
      </c>
    </row>
    <row r="81" spans="1:67" x14ac:dyDescent="0.2">
      <c r="A81" s="1365">
        <v>1992</v>
      </c>
      <c r="B81" s="1365">
        <v>1</v>
      </c>
      <c r="C81" s="1365">
        <v>0.12055280804634094</v>
      </c>
      <c r="D81" s="1365">
        <v>0.21658121049404144</v>
      </c>
      <c r="E81" s="1365">
        <v>0.32617562264204025</v>
      </c>
      <c r="F81" s="1365">
        <v>7.134602963924408E-2</v>
      </c>
      <c r="G81" s="1365">
        <v>0.26534432172775269</v>
      </c>
      <c r="H81" s="1365">
        <v>0.98609930276870728</v>
      </c>
      <c r="I81" s="1365">
        <v>0.11862216144800186</v>
      </c>
      <c r="J81" s="1365">
        <v>0.22990743815898895</v>
      </c>
      <c r="K81" s="1365">
        <v>0.3204365074634552</v>
      </c>
      <c r="L81" s="1365">
        <v>6.907227635383606E-2</v>
      </c>
      <c r="M81" s="1365">
        <v>0.24806094169616699</v>
      </c>
      <c r="N81" s="1365">
        <v>0.66340166330337524</v>
      </c>
      <c r="O81" s="1365">
        <v>0.10129354894161224</v>
      </c>
      <c r="P81" s="1365">
        <v>0.18528982112184167</v>
      </c>
      <c r="Q81" s="1365">
        <v>0.19351671636104584</v>
      </c>
      <c r="R81" s="1365">
        <v>4.6051595360040665E-2</v>
      </c>
      <c r="S81" s="1365">
        <v>0.13725000619888306</v>
      </c>
      <c r="T81" s="1365">
        <v>0.52092546224594116</v>
      </c>
      <c r="U81" s="1365">
        <v>9.0876787900924683E-2</v>
      </c>
      <c r="V81" s="1365">
        <v>0.15214864700101316</v>
      </c>
      <c r="W81" s="1365">
        <v>0.149496846832335</v>
      </c>
      <c r="X81" s="1365">
        <v>3.7684611976146698E-2</v>
      </c>
      <c r="Y81" s="1365">
        <v>9.0718559920787811E-2</v>
      </c>
      <c r="Z81" s="1365">
        <v>0.29185092449188232</v>
      </c>
      <c r="AA81" s="1365">
        <v>6.5953396260738373E-2</v>
      </c>
      <c r="AB81" s="1365">
        <v>8.9911842602305114E-2</v>
      </c>
      <c r="AC81" s="1365">
        <v>8.3206087816506624E-2</v>
      </c>
      <c r="AD81" s="1365">
        <v>2.1480336785316467E-2</v>
      </c>
      <c r="AE81" s="1365">
        <v>3.1299266964197159E-2</v>
      </c>
      <c r="AF81" s="1365">
        <v>0.2260042130947113</v>
      </c>
      <c r="AG81" s="1365">
        <v>5.6906122714281082E-2</v>
      </c>
      <c r="AH81" s="1365">
        <v>7.1131712174974382E-2</v>
      </c>
      <c r="AI81" s="1365">
        <v>6.1011557700112462E-2</v>
      </c>
      <c r="AJ81" s="1365">
        <v>1.6579041257500648E-2</v>
      </c>
      <c r="AK81" s="1365">
        <v>2.0375775173306465E-2</v>
      </c>
      <c r="AL81" s="1365">
        <v>0.12529928982257843</v>
      </c>
      <c r="AM81" s="1365">
        <v>4.0471155196428299E-2</v>
      </c>
      <c r="AN81" s="1365">
        <v>4.1161418528645299E-2</v>
      </c>
      <c r="AO81" s="1365">
        <v>2.7296066924463958E-2</v>
      </c>
      <c r="AP81" s="1365">
        <v>9.7647150978446007E-3</v>
      </c>
      <c r="AQ81" s="1365">
        <v>6.6059273667633533E-3</v>
      </c>
      <c r="AR81" s="1365">
        <v>5.4561462253332138E-2</v>
      </c>
      <c r="AS81" s="1365">
        <v>2.4026704952120781E-2</v>
      </c>
      <c r="AT81" s="1365">
        <v>1.7279960017731355E-2</v>
      </c>
      <c r="AU81" s="1365">
        <v>6.7978412844240665E-3</v>
      </c>
      <c r="AV81" s="1365">
        <v>5.1548592746257782E-3</v>
      </c>
      <c r="AW81" s="1365">
        <v>1.3020961778238416E-3</v>
      </c>
      <c r="AX81" s="1365">
        <v>1.3900697231292725E-2</v>
      </c>
      <c r="AY81" s="1365">
        <v>1.9306465983390808E-3</v>
      </c>
      <c r="AZ81" s="1365">
        <v>-1.332622766494751E-2</v>
      </c>
      <c r="BA81" s="1365">
        <v>5.7391151785850525E-3</v>
      </c>
      <c r="BB81" s="1365">
        <v>2.27375328540802E-3</v>
      </c>
      <c r="BC81" s="1365">
        <v>1.7283380031585693E-2</v>
      </c>
      <c r="BD81" s="1365">
        <v>0.33659833669662476</v>
      </c>
      <c r="BE81" s="1365">
        <v>1.9259259104728699E-2</v>
      </c>
      <c r="BF81" s="1365">
        <v>3.1291389372199774E-2</v>
      </c>
      <c r="BG81" s="1365">
        <v>0.13265890628099442</v>
      </c>
      <c r="BH81" s="1365">
        <v>2.5294434279203415E-2</v>
      </c>
      <c r="BI81" s="1365">
        <v>0.12809431552886963</v>
      </c>
      <c r="BJ81" s="1365">
        <v>0.32269763946533203</v>
      </c>
      <c r="BK81" s="1365">
        <v>1.7328612506389618E-2</v>
      </c>
      <c r="BL81" s="1365">
        <v>4.4617617037147284E-2</v>
      </c>
      <c r="BM81" s="1365">
        <v>0.12691979110240936</v>
      </c>
      <c r="BN81" s="1365">
        <v>2.3020680993795395E-2</v>
      </c>
      <c r="BO81" s="1365">
        <v>0.11081093549728394</v>
      </c>
    </row>
    <row r="82" spans="1:67" x14ac:dyDescent="0.2">
      <c r="A82" s="1365">
        <v>1993</v>
      </c>
      <c r="B82" s="1365">
        <v>1</v>
      </c>
      <c r="C82" s="1365">
        <v>0.13037988543510437</v>
      </c>
      <c r="D82" s="1365">
        <v>0.20541591756045818</v>
      </c>
      <c r="E82" s="1365">
        <v>0.31820131093263626</v>
      </c>
      <c r="F82" s="1365">
        <v>6.8535149097442627E-2</v>
      </c>
      <c r="G82" s="1365">
        <v>0.27746772766113281</v>
      </c>
      <c r="H82" s="1365">
        <v>0.98661500215530396</v>
      </c>
      <c r="I82" s="1365">
        <v>0.12833450734615326</v>
      </c>
      <c r="J82" s="1365">
        <v>0.21825476177036762</v>
      </c>
      <c r="K82" s="1365">
        <v>0.31353754550218582</v>
      </c>
      <c r="L82" s="1365">
        <v>6.6322453320026398E-2</v>
      </c>
      <c r="M82" s="1365">
        <v>0.26016610860824585</v>
      </c>
      <c r="N82" s="1365">
        <v>0.66558372974395752</v>
      </c>
      <c r="O82" s="1365">
        <v>0.10900569707155228</v>
      </c>
      <c r="P82" s="1365">
        <v>0.17835416877642274</v>
      </c>
      <c r="Q82" s="1365">
        <v>0.18946203216910362</v>
      </c>
      <c r="R82" s="1365">
        <v>4.3640334159135818E-2</v>
      </c>
      <c r="S82" s="1365">
        <v>0.14512147009372711</v>
      </c>
      <c r="T82" s="1365">
        <v>0.5219651460647583</v>
      </c>
      <c r="U82" s="1365">
        <v>9.6986904740333557E-2</v>
      </c>
      <c r="V82" s="1365">
        <v>0.14810091257095337</v>
      </c>
      <c r="W82" s="1365">
        <v>0.14572841115295887</v>
      </c>
      <c r="X82" s="1365">
        <v>3.5088334232568741E-2</v>
      </c>
      <c r="Y82" s="1365">
        <v>9.6060574054718018E-2</v>
      </c>
      <c r="Z82" s="1365">
        <v>0.29063117504119873</v>
      </c>
      <c r="AA82" s="1365">
        <v>6.9763503968715668E-2</v>
      </c>
      <c r="AB82" s="1365">
        <v>8.874029538128525E-2</v>
      </c>
      <c r="AC82" s="1365">
        <v>7.9514421056956053E-2</v>
      </c>
      <c r="AD82" s="1365">
        <v>2.0086919888854027E-2</v>
      </c>
      <c r="AE82" s="1365">
        <v>3.2526023685932159E-2</v>
      </c>
      <c r="AF82" s="1365">
        <v>0.22478719055652618</v>
      </c>
      <c r="AG82" s="1365">
        <v>5.9921864420175552E-2</v>
      </c>
      <c r="AH82" s="1365">
        <v>7.0228561176918447E-2</v>
      </c>
      <c r="AI82" s="1365">
        <v>5.8156666345894337E-2</v>
      </c>
      <c r="AJ82" s="1365">
        <v>1.557712908834219E-2</v>
      </c>
      <c r="AK82" s="1365">
        <v>2.0902965217828751E-2</v>
      </c>
      <c r="AL82" s="1365">
        <v>0.124529168009758</v>
      </c>
      <c r="AM82" s="1365">
        <v>4.2107325047254562E-2</v>
      </c>
      <c r="AN82" s="1365">
        <v>4.0172067834646441E-2</v>
      </c>
      <c r="AO82" s="1365">
        <v>2.5911282456945628E-2</v>
      </c>
      <c r="AP82" s="1365">
        <v>9.6076969057321548E-3</v>
      </c>
      <c r="AQ82" s="1365">
        <v>6.7307930439710617E-3</v>
      </c>
      <c r="AR82" s="1365">
        <v>5.4812066256999969E-2</v>
      </c>
      <c r="AS82" s="1365">
        <v>2.4460138753056526E-2</v>
      </c>
      <c r="AT82" s="1365">
        <v>1.6514663871930679E-2</v>
      </c>
      <c r="AU82" s="1365">
        <v>6.8193968108971603E-3</v>
      </c>
      <c r="AV82" s="1365">
        <v>5.1507460884749889E-3</v>
      </c>
      <c r="AW82" s="1365">
        <v>1.8671189900487661E-3</v>
      </c>
      <c r="AX82" s="1365">
        <v>1.3384997844696045E-2</v>
      </c>
      <c r="AY82" s="1365">
        <v>2.0453780889511108E-3</v>
      </c>
      <c r="AZ82" s="1365">
        <v>-1.2838844209909439E-2</v>
      </c>
      <c r="BA82" s="1365">
        <v>4.6637654304504395E-3</v>
      </c>
      <c r="BB82" s="1365">
        <v>2.2126957774162292E-3</v>
      </c>
      <c r="BC82" s="1365">
        <v>1.7301619052886963E-2</v>
      </c>
      <c r="BD82" s="1365">
        <v>0.33441627025604248</v>
      </c>
      <c r="BE82" s="1365">
        <v>2.1374188363552094E-2</v>
      </c>
      <c r="BF82" s="1365">
        <v>2.7061748784035444E-2</v>
      </c>
      <c r="BG82" s="1365">
        <v>0.12873927876353264</v>
      </c>
      <c r="BH82" s="1365">
        <v>2.4894814938306808E-2</v>
      </c>
      <c r="BI82" s="1365">
        <v>0.1323462575674057</v>
      </c>
      <c r="BJ82" s="1365">
        <v>0.32103127241134644</v>
      </c>
      <c r="BK82" s="1365">
        <v>1.9328810274600983E-2</v>
      </c>
      <c r="BL82" s="1365">
        <v>3.9900592993944883E-2</v>
      </c>
      <c r="BM82" s="1365">
        <v>0.1240755133330822</v>
      </c>
      <c r="BN82" s="1365">
        <v>2.2682119160890579E-2</v>
      </c>
      <c r="BO82" s="1365">
        <v>0.11504463851451874</v>
      </c>
    </row>
    <row r="83" spans="1:67" x14ac:dyDescent="0.2">
      <c r="A83" s="1365">
        <v>1994</v>
      </c>
      <c r="B83" s="1365">
        <v>1</v>
      </c>
      <c r="C83" s="1365">
        <v>0.12891329824924469</v>
      </c>
      <c r="D83" s="1365">
        <v>0.19895945303142071</v>
      </c>
      <c r="E83" s="1365">
        <v>0.3139171227812767</v>
      </c>
      <c r="F83" s="1365">
        <v>6.9988422095775604E-2</v>
      </c>
      <c r="G83" s="1365">
        <v>0.28822171688079834</v>
      </c>
      <c r="H83" s="1365">
        <v>0.98845136165618896</v>
      </c>
      <c r="I83" s="1365">
        <v>0.12711343169212341</v>
      </c>
      <c r="J83" s="1365">
        <v>0.21355411782860756</v>
      </c>
      <c r="K83" s="1365">
        <v>0.30906592309474945</v>
      </c>
      <c r="L83" s="1365">
        <v>6.7889794707298279E-2</v>
      </c>
      <c r="M83" s="1365">
        <v>0.27082812786102295</v>
      </c>
      <c r="N83" s="1365">
        <v>0.66632699966430664</v>
      </c>
      <c r="O83" s="1365">
        <v>0.10871391743421555</v>
      </c>
      <c r="P83" s="1365">
        <v>0.17851578490808606</v>
      </c>
      <c r="Q83" s="1365">
        <v>0.18428442254662514</v>
      </c>
      <c r="R83" s="1365">
        <v>4.4714104384183884E-2</v>
      </c>
      <c r="S83" s="1365">
        <v>0.15009875595569611</v>
      </c>
      <c r="T83" s="1365">
        <v>0.52174526453018188</v>
      </c>
      <c r="U83" s="1365">
        <v>9.7285591065883636E-2</v>
      </c>
      <c r="V83" s="1365">
        <v>0.14821074390783906</v>
      </c>
      <c r="W83" s="1365">
        <v>0.14065126515924931</v>
      </c>
      <c r="X83" s="1365">
        <v>3.6354057490825653E-2</v>
      </c>
      <c r="Y83" s="1365">
        <v>9.9243596196174622E-2</v>
      </c>
      <c r="Z83" s="1365">
        <v>0.28968945145606995</v>
      </c>
      <c r="AA83" s="1365">
        <v>7.1461789309978485E-2</v>
      </c>
      <c r="AB83" s="1365">
        <v>8.8528641266748309E-2</v>
      </c>
      <c r="AC83" s="1365">
        <v>7.6695661060512066E-2</v>
      </c>
      <c r="AD83" s="1365">
        <v>2.0854121074080467E-2</v>
      </c>
      <c r="AE83" s="1365">
        <v>3.2149240374565125E-2</v>
      </c>
      <c r="AF83" s="1365">
        <v>0.22374753654003143</v>
      </c>
      <c r="AG83" s="1365">
        <v>6.2280260026454926E-2</v>
      </c>
      <c r="AH83" s="1365">
        <v>7.0812179474160075E-2</v>
      </c>
      <c r="AI83" s="1365">
        <v>5.4391047451645136E-2</v>
      </c>
      <c r="AJ83" s="1365">
        <v>1.6264703124761581E-2</v>
      </c>
      <c r="AK83" s="1365">
        <v>1.9999342039227486E-2</v>
      </c>
      <c r="AL83" s="1365">
        <v>0.1245114877820015</v>
      </c>
      <c r="AM83" s="1365">
        <v>4.4260997325181961E-2</v>
      </c>
      <c r="AN83" s="1365">
        <v>4.153126259916462E-2</v>
      </c>
      <c r="AO83" s="1365">
        <v>2.3425121325999498E-2</v>
      </c>
      <c r="AP83" s="1365">
        <v>9.6739558503031731E-3</v>
      </c>
      <c r="AQ83" s="1365">
        <v>5.6201503612101078E-3</v>
      </c>
      <c r="AR83" s="1365">
        <v>5.4594263434410095E-2</v>
      </c>
      <c r="AS83" s="1365">
        <v>2.6217905804514885E-2</v>
      </c>
      <c r="AT83" s="1365">
        <v>1.7742547857778845E-2</v>
      </c>
      <c r="AU83" s="1365">
        <v>5.1452810876071453E-3</v>
      </c>
      <c r="AV83" s="1365">
        <v>4.7363066114485264E-3</v>
      </c>
      <c r="AW83" s="1365">
        <v>7.5222231680527329E-4</v>
      </c>
      <c r="AX83" s="1365">
        <v>1.1548638343811035E-2</v>
      </c>
      <c r="AY83" s="1365">
        <v>1.7998665571212769E-3</v>
      </c>
      <c r="AZ83" s="1365">
        <v>-1.4594664797186852E-2</v>
      </c>
      <c r="BA83" s="1365">
        <v>4.8511996865272522E-3</v>
      </c>
      <c r="BB83" s="1365">
        <v>2.0986273884773254E-3</v>
      </c>
      <c r="BC83" s="1365">
        <v>1.7393589019775391E-2</v>
      </c>
      <c r="BD83" s="1365">
        <v>0.33367300033569336</v>
      </c>
      <c r="BE83" s="1365">
        <v>2.0199380815029144E-2</v>
      </c>
      <c r="BF83" s="1365">
        <v>2.0443668123334646E-2</v>
      </c>
      <c r="BG83" s="1365">
        <v>0.12963270023465157</v>
      </c>
      <c r="BH83" s="1365">
        <v>2.5274317711591721E-2</v>
      </c>
      <c r="BI83" s="1365">
        <v>0.13812296092510223</v>
      </c>
      <c r="BJ83" s="1365">
        <v>0.32212436199188232</v>
      </c>
      <c r="BK83" s="1365">
        <v>1.8399514257907867E-2</v>
      </c>
      <c r="BL83" s="1365">
        <v>3.5038332920521498E-2</v>
      </c>
      <c r="BM83" s="1365">
        <v>0.12478150054812431</v>
      </c>
      <c r="BN83" s="1365">
        <v>2.3175690323114395E-2</v>
      </c>
      <c r="BO83" s="1365">
        <v>0.12072937190532684</v>
      </c>
    </row>
    <row r="84" spans="1:67" x14ac:dyDescent="0.2">
      <c r="A84" s="1365">
        <v>1995</v>
      </c>
      <c r="B84" s="1365">
        <v>1</v>
      </c>
      <c r="C84" s="1365">
        <v>0.1379532516002655</v>
      </c>
      <c r="D84" s="1365">
        <v>0.18730053305625916</v>
      </c>
      <c r="E84" s="1365">
        <v>0.30327543616294861</v>
      </c>
      <c r="F84" s="1365">
        <v>7.0164643228054047E-2</v>
      </c>
      <c r="G84" s="1365">
        <v>0.30130615830421448</v>
      </c>
      <c r="H84" s="1365">
        <v>0.99050438404083252</v>
      </c>
      <c r="I84" s="1365">
        <v>0.13588787615299225</v>
      </c>
      <c r="J84" s="1365">
        <v>0.20461737737059593</v>
      </c>
      <c r="K84" s="1365">
        <v>0.29834195226430893</v>
      </c>
      <c r="L84" s="1365">
        <v>6.8201504647731781E-2</v>
      </c>
      <c r="M84" s="1365">
        <v>0.28345569968223572</v>
      </c>
      <c r="N84" s="1365">
        <v>0.6694711446762085</v>
      </c>
      <c r="O84" s="1365">
        <v>0.11615296453237534</v>
      </c>
      <c r="P84" s="1365">
        <v>0.17192477872595191</v>
      </c>
      <c r="Q84" s="1365">
        <v>0.17687548324465752</v>
      </c>
      <c r="R84" s="1365">
        <v>4.5009635388851166E-2</v>
      </c>
      <c r="S84" s="1365">
        <v>0.15950828790664673</v>
      </c>
      <c r="T84" s="1365">
        <v>0.52225244045257568</v>
      </c>
      <c r="U84" s="1365">
        <v>0.10408248007297516</v>
      </c>
      <c r="V84" s="1365">
        <v>0.14108791621401906</v>
      </c>
      <c r="W84" s="1365">
        <v>0.13589289411902428</v>
      </c>
      <c r="X84" s="1365">
        <v>3.6933798342943192E-2</v>
      </c>
      <c r="Y84" s="1365">
        <v>0.10425533354282379</v>
      </c>
      <c r="Z84" s="1365">
        <v>0.28931498527526855</v>
      </c>
      <c r="AA84" s="1365">
        <v>7.6315663754940033E-2</v>
      </c>
      <c r="AB84" s="1365">
        <v>8.4310637670569122E-2</v>
      </c>
      <c r="AC84" s="1365">
        <v>7.3169119656085968E-2</v>
      </c>
      <c r="AD84" s="1365">
        <v>2.2072462365031242E-2</v>
      </c>
      <c r="AE84" s="1365">
        <v>3.3447086811065674E-2</v>
      </c>
      <c r="AF84" s="1365">
        <v>0.22491414844989777</v>
      </c>
      <c r="AG84" s="1365">
        <v>6.6462248563766479E-2</v>
      </c>
      <c r="AH84" s="1365">
        <v>6.7625703581143171E-2</v>
      </c>
      <c r="AI84" s="1365">
        <v>5.2798180375248194E-2</v>
      </c>
      <c r="AJ84" s="1365">
        <v>1.7626767978072166E-2</v>
      </c>
      <c r="AK84" s="1365">
        <v>2.0401246845722198E-2</v>
      </c>
      <c r="AL84" s="1365">
        <v>0.12658499181270599</v>
      </c>
      <c r="AM84" s="1365">
        <v>4.7094151377677917E-2</v>
      </c>
      <c r="AN84" s="1365">
        <v>3.9877961840829812E-2</v>
      </c>
      <c r="AO84" s="1365">
        <v>2.3046261630952358E-2</v>
      </c>
      <c r="AP84" s="1365">
        <v>1.0399686172604561E-2</v>
      </c>
      <c r="AQ84" s="1365">
        <v>6.1669345013797283E-3</v>
      </c>
      <c r="AR84" s="1365">
        <v>5.6500688195228577E-2</v>
      </c>
      <c r="AS84" s="1365">
        <v>2.7832955121994019E-2</v>
      </c>
      <c r="AT84" s="1365">
        <v>1.6851664704518043E-2</v>
      </c>
      <c r="AU84" s="1365">
        <v>5.539420060813427E-3</v>
      </c>
      <c r="AV84" s="1365">
        <v>5.3936606273055077E-3</v>
      </c>
      <c r="AW84" s="1365">
        <v>8.8298699120059609E-4</v>
      </c>
      <c r="AX84" s="1365">
        <v>9.4956159591674805E-3</v>
      </c>
      <c r="AY84" s="1365">
        <v>2.0653754472732544E-3</v>
      </c>
      <c r="AZ84" s="1365">
        <v>-1.7316844314336777E-2</v>
      </c>
      <c r="BA84" s="1365">
        <v>4.933483898639679E-3</v>
      </c>
      <c r="BB84" s="1365">
        <v>1.9631385803222656E-3</v>
      </c>
      <c r="BC84" s="1365">
        <v>1.785045862197876E-2</v>
      </c>
      <c r="BD84" s="1365">
        <v>0.3305288553237915</v>
      </c>
      <c r="BE84" s="1365">
        <v>2.1800287067890167E-2</v>
      </c>
      <c r="BF84" s="1365">
        <v>1.5375754330307245E-2</v>
      </c>
      <c r="BG84" s="1365">
        <v>0.12639995291829109</v>
      </c>
      <c r="BH84" s="1365">
        <v>2.5155007839202881E-2</v>
      </c>
      <c r="BI84" s="1365">
        <v>0.14179787039756775</v>
      </c>
      <c r="BJ84" s="1365">
        <v>0.32103323936462402</v>
      </c>
      <c r="BK84" s="1365">
        <v>1.9734911620616913E-2</v>
      </c>
      <c r="BL84" s="1365">
        <v>3.2692598644644022E-2</v>
      </c>
      <c r="BM84" s="1365">
        <v>0.12146646901965141</v>
      </c>
      <c r="BN84" s="1365">
        <v>2.3191869258880615E-2</v>
      </c>
      <c r="BO84" s="1365">
        <v>0.12394741177558899</v>
      </c>
    </row>
    <row r="85" spans="1:67" x14ac:dyDescent="0.2">
      <c r="A85" s="1365">
        <v>1996</v>
      </c>
      <c r="B85" s="1365">
        <v>1</v>
      </c>
      <c r="C85" s="1365">
        <v>0.15531116724014282</v>
      </c>
      <c r="D85" s="1365">
        <v>0.17441499605774879</v>
      </c>
      <c r="E85" s="1365">
        <v>0.28665986657142639</v>
      </c>
      <c r="F85" s="1365">
        <v>6.7671127617359161E-2</v>
      </c>
      <c r="G85" s="1365">
        <v>0.31594285368919373</v>
      </c>
      <c r="H85" s="1365">
        <v>0.99206572771072388</v>
      </c>
      <c r="I85" s="1365">
        <v>0.15355852246284485</v>
      </c>
      <c r="J85" s="1365">
        <v>0.19295181520283222</v>
      </c>
      <c r="K85" s="1365">
        <v>0.28109265118837357</v>
      </c>
      <c r="L85" s="1365">
        <v>6.5770387649536133E-2</v>
      </c>
      <c r="M85" s="1365">
        <v>0.29869234561920166</v>
      </c>
      <c r="N85" s="1365">
        <v>0.6730802059173584</v>
      </c>
      <c r="O85" s="1365">
        <v>0.13216191530227661</v>
      </c>
      <c r="P85" s="1365">
        <v>0.16461396589875221</v>
      </c>
      <c r="Q85" s="1365">
        <v>0.16464796848595142</v>
      </c>
      <c r="R85" s="1365">
        <v>4.3313987553119659E-2</v>
      </c>
      <c r="S85" s="1365">
        <v>0.16834235191345215</v>
      </c>
      <c r="T85" s="1365">
        <v>0.52806812524795532</v>
      </c>
      <c r="U85" s="1365">
        <v>0.11923892796039581</v>
      </c>
      <c r="V85" s="1365">
        <v>0.13517923280596733</v>
      </c>
      <c r="W85" s="1365">
        <v>0.12657899223268032</v>
      </c>
      <c r="X85" s="1365">
        <v>3.5733308643102646E-2</v>
      </c>
      <c r="Y85" s="1365">
        <v>0.11133765429258347</v>
      </c>
      <c r="Z85" s="1365">
        <v>0.29618930816650391</v>
      </c>
      <c r="AA85" s="1365">
        <v>8.789418637752533E-2</v>
      </c>
      <c r="AB85" s="1365">
        <v>8.1863971310667694E-2</v>
      </c>
      <c r="AC85" s="1365">
        <v>6.7468766588717699E-2</v>
      </c>
      <c r="AD85" s="1365">
        <v>2.2027203813195229E-2</v>
      </c>
      <c r="AE85" s="1365">
        <v>3.6935172975063324E-2</v>
      </c>
      <c r="AF85" s="1365">
        <v>0.23098862171173096</v>
      </c>
      <c r="AG85" s="1365">
        <v>7.6683096587657928E-2</v>
      </c>
      <c r="AH85" s="1365">
        <v>6.5408090769778937E-2</v>
      </c>
      <c r="AI85" s="1365">
        <v>4.846185864880681E-2</v>
      </c>
      <c r="AJ85" s="1365">
        <v>1.7734207212924957E-2</v>
      </c>
      <c r="AK85" s="1365">
        <v>2.2701365873217583E-2</v>
      </c>
      <c r="AL85" s="1365">
        <v>0.13224442303180695</v>
      </c>
      <c r="AM85" s="1365">
        <v>5.4781533777713776E-2</v>
      </c>
      <c r="AN85" s="1365">
        <v>3.8865799549967051E-2</v>
      </c>
      <c r="AO85" s="1365">
        <v>2.0966651383787394E-2</v>
      </c>
      <c r="AP85" s="1365">
        <v>1.0747119784355164E-2</v>
      </c>
      <c r="AQ85" s="1365">
        <v>6.8833278492093086E-3</v>
      </c>
      <c r="AR85" s="1365">
        <v>6.140425056219101E-2</v>
      </c>
      <c r="AS85" s="1365">
        <v>3.2552290707826614E-2</v>
      </c>
      <c r="AT85" s="1365">
        <v>1.6729561028114404E-2</v>
      </c>
      <c r="AU85" s="1365">
        <v>5.2679961081594229E-3</v>
      </c>
      <c r="AV85" s="1365">
        <v>5.7933065108954906E-3</v>
      </c>
      <c r="AW85" s="1365">
        <v>1.061095972545445E-3</v>
      </c>
      <c r="AX85" s="1365">
        <v>7.934272289276123E-3</v>
      </c>
      <c r="AY85" s="1365">
        <v>1.7526447772979736E-3</v>
      </c>
      <c r="AZ85" s="1365">
        <v>-1.8536819145083427E-2</v>
      </c>
      <c r="BA85" s="1365">
        <v>5.5672153830528259E-3</v>
      </c>
      <c r="BB85" s="1365">
        <v>1.9007399678230286E-3</v>
      </c>
      <c r="BC85" s="1365">
        <v>1.7250508069992065E-2</v>
      </c>
      <c r="BD85" s="1365">
        <v>0.3269197940826416</v>
      </c>
      <c r="BE85" s="1365">
        <v>2.3149251937866211E-2</v>
      </c>
      <c r="BF85" s="1365">
        <v>9.801030158996582E-3</v>
      </c>
      <c r="BG85" s="1365">
        <v>0.12201189808547497</v>
      </c>
      <c r="BH85" s="1365">
        <v>2.4357140064239502E-2</v>
      </c>
      <c r="BI85" s="1365">
        <v>0.14760050177574158</v>
      </c>
      <c r="BJ85" s="1365">
        <v>0.31898552179336548</v>
      </c>
      <c r="BK85" s="1365">
        <v>2.1396607160568237E-2</v>
      </c>
      <c r="BL85" s="1365">
        <v>2.8337849304080009E-2</v>
      </c>
      <c r="BM85" s="1365">
        <v>0.11644468270242214</v>
      </c>
      <c r="BN85" s="1365">
        <v>2.2456400096416473E-2</v>
      </c>
      <c r="BO85" s="1365">
        <v>0.13034999370574951</v>
      </c>
    </row>
    <row r="86" spans="1:67" x14ac:dyDescent="0.2">
      <c r="A86" s="1365">
        <v>1997</v>
      </c>
      <c r="B86" s="1365">
        <v>1</v>
      </c>
      <c r="C86" s="1365">
        <v>0.17278620600700378</v>
      </c>
      <c r="D86" s="1365">
        <v>0.16250346973538399</v>
      </c>
      <c r="E86" s="1365">
        <v>0.27121593058109283</v>
      </c>
      <c r="F86" s="1365">
        <v>6.6908888518810272E-2</v>
      </c>
      <c r="G86" s="1365">
        <v>0.32658550143241882</v>
      </c>
      <c r="H86" s="1365">
        <v>0.99446630477905273</v>
      </c>
      <c r="I86" s="1365">
        <v>0.17078959941864014</v>
      </c>
      <c r="J86" s="1365">
        <v>0.18132220488041639</v>
      </c>
      <c r="K86" s="1365">
        <v>0.2670535147190094</v>
      </c>
      <c r="L86" s="1365">
        <v>6.5036140382289886E-2</v>
      </c>
      <c r="M86" s="1365">
        <v>0.31026488542556763</v>
      </c>
      <c r="N86" s="1365">
        <v>0.68009072542190552</v>
      </c>
      <c r="O86" s="1365">
        <v>0.14688707888126373</v>
      </c>
      <c r="P86" s="1365">
        <v>0.15693148598074913</v>
      </c>
      <c r="Q86" s="1365">
        <v>0.15664939023554325</v>
      </c>
      <c r="R86" s="1365">
        <v>4.2475085705518723E-2</v>
      </c>
      <c r="S86" s="1365">
        <v>0.17714770138263702</v>
      </c>
      <c r="T86" s="1365">
        <v>0.53629589080810547</v>
      </c>
      <c r="U86" s="1365">
        <v>0.1320677250623703</v>
      </c>
      <c r="V86" s="1365">
        <v>0.12970207771286368</v>
      </c>
      <c r="W86" s="1365">
        <v>0.1211590263992548</v>
      </c>
      <c r="X86" s="1365">
        <v>3.5607855767011642E-2</v>
      </c>
      <c r="Y86" s="1365">
        <v>0.11775917559862137</v>
      </c>
      <c r="Z86" s="1365">
        <v>0.3050341010093689</v>
      </c>
      <c r="AA86" s="1365">
        <v>9.7693778574466705E-2</v>
      </c>
      <c r="AB86" s="1365">
        <v>7.8692864568438381E-2</v>
      </c>
      <c r="AC86" s="1365">
        <v>6.4854526426643133E-2</v>
      </c>
      <c r="AD86" s="1365">
        <v>2.2254632785916328E-2</v>
      </c>
      <c r="AE86" s="1365">
        <v>4.1538305580615997E-2</v>
      </c>
      <c r="AF86" s="1365">
        <v>0.24014316499233246</v>
      </c>
      <c r="AG86" s="1365">
        <v>8.5729934275150299E-2</v>
      </c>
      <c r="AH86" s="1365">
        <v>6.3434085081098601E-2</v>
      </c>
      <c r="AI86" s="1365">
        <v>4.6919213142246008E-2</v>
      </c>
      <c r="AJ86" s="1365">
        <v>1.8176043406128883E-2</v>
      </c>
      <c r="AK86" s="1365">
        <v>2.588389627635479E-2</v>
      </c>
      <c r="AL86" s="1365">
        <v>0.14016912877559662</v>
      </c>
      <c r="AM86" s="1365">
        <v>6.1338979750871658E-2</v>
      </c>
      <c r="AN86" s="1365">
        <v>3.7941914008115418E-2</v>
      </c>
      <c r="AO86" s="1365">
        <v>2.0065984921529889E-2</v>
      </c>
      <c r="AP86" s="1365">
        <v>1.1170288547873497E-2</v>
      </c>
      <c r="AQ86" s="1365">
        <v>9.651966392993927E-3</v>
      </c>
      <c r="AR86" s="1365">
        <v>6.6733665764331818E-2</v>
      </c>
      <c r="AS86" s="1365">
        <v>3.7371460348367691E-2</v>
      </c>
      <c r="AT86" s="1365">
        <v>1.6792136642834521E-2</v>
      </c>
      <c r="AU86" s="1365">
        <v>4.8854118213057518E-3</v>
      </c>
      <c r="AV86" s="1365">
        <v>6.0794781893491745E-3</v>
      </c>
      <c r="AW86" s="1365">
        <v>1.6051806742325425E-3</v>
      </c>
      <c r="AX86" s="1365">
        <v>5.5336952209472656E-3</v>
      </c>
      <c r="AY86" s="1365">
        <v>1.9966065883636475E-3</v>
      </c>
      <c r="AZ86" s="1365">
        <v>-1.8818735145032406E-2</v>
      </c>
      <c r="BA86" s="1365">
        <v>4.1624158620834351E-3</v>
      </c>
      <c r="BB86" s="1365">
        <v>1.8727481365203857E-3</v>
      </c>
      <c r="BC86" s="1365">
        <v>1.6320616006851196E-2</v>
      </c>
      <c r="BD86" s="1365">
        <v>0.31990927457809448</v>
      </c>
      <c r="BE86" s="1365">
        <v>2.5899127125740051E-2</v>
      </c>
      <c r="BF86" s="1365">
        <v>5.5719837546348572E-3</v>
      </c>
      <c r="BG86" s="1365">
        <v>0.11456654034554958</v>
      </c>
      <c r="BH86" s="1365">
        <v>2.443380281329155E-2</v>
      </c>
      <c r="BI86" s="1365">
        <v>0.1494378000497818</v>
      </c>
      <c r="BJ86" s="1365">
        <v>0.31437557935714722</v>
      </c>
      <c r="BK86" s="1365">
        <v>2.3902520537376404E-2</v>
      </c>
      <c r="BL86" s="1365">
        <v>2.4390718899667263E-2</v>
      </c>
      <c r="BM86" s="1365">
        <v>0.11040412448346615</v>
      </c>
      <c r="BN86" s="1365">
        <v>2.2561054676771164E-2</v>
      </c>
      <c r="BO86" s="1365">
        <v>0.1331171840429306</v>
      </c>
    </row>
    <row r="87" spans="1:67" x14ac:dyDescent="0.2">
      <c r="A87" s="1365">
        <v>1998</v>
      </c>
      <c r="B87" s="1365">
        <v>1</v>
      </c>
      <c r="C87" s="1365">
        <v>0.19253820180892944</v>
      </c>
      <c r="D87" s="1365">
        <v>0.1501925541087985</v>
      </c>
      <c r="E87" s="1365">
        <v>0.25808396190404892</v>
      </c>
      <c r="F87" s="1365">
        <v>6.5958604216575623E-2</v>
      </c>
      <c r="G87" s="1365">
        <v>0.33322668075561523</v>
      </c>
      <c r="H87" s="1365">
        <v>0.9949110746383667</v>
      </c>
      <c r="I87" s="1365">
        <v>0.19060681760311127</v>
      </c>
      <c r="J87" s="1365">
        <v>0.16888187453150749</v>
      </c>
      <c r="K87" s="1365">
        <v>0.25395149737596512</v>
      </c>
      <c r="L87" s="1365">
        <v>6.412835419178009E-2</v>
      </c>
      <c r="M87" s="1365">
        <v>0.31734254956245422</v>
      </c>
      <c r="N87" s="1365">
        <v>0.68645542860031128</v>
      </c>
      <c r="O87" s="1365">
        <v>0.16643404960632324</v>
      </c>
      <c r="P87" s="1365">
        <v>0.1475921047385782</v>
      </c>
      <c r="Q87" s="1365">
        <v>0.14867481961846352</v>
      </c>
      <c r="R87" s="1365">
        <v>4.2740125209093094E-2</v>
      </c>
      <c r="S87" s="1365">
        <v>0.18101431429386139</v>
      </c>
      <c r="T87" s="1365">
        <v>0.54547911882400513</v>
      </c>
      <c r="U87" s="1365">
        <v>0.15008573234081268</v>
      </c>
      <c r="V87" s="1365">
        <v>0.12291219318285584</v>
      </c>
      <c r="W87" s="1365">
        <v>0.11457431316375732</v>
      </c>
      <c r="X87" s="1365">
        <v>3.5623170435428619E-2</v>
      </c>
      <c r="Y87" s="1365">
        <v>0.1222837045788765</v>
      </c>
      <c r="Z87" s="1365">
        <v>0.31497335433959961</v>
      </c>
      <c r="AA87" s="1365">
        <v>0.11282350122928619</v>
      </c>
      <c r="AB87" s="1365">
        <v>7.7150836063083261E-2</v>
      </c>
      <c r="AC87" s="1365">
        <v>6.0690994374454021E-2</v>
      </c>
      <c r="AD87" s="1365">
        <v>2.2312888875603676E-2</v>
      </c>
      <c r="AE87" s="1365">
        <v>4.1995126754045486E-2</v>
      </c>
      <c r="AF87" s="1365">
        <v>0.24913972616195679</v>
      </c>
      <c r="AG87" s="1365">
        <v>9.836723655462265E-2</v>
      </c>
      <c r="AH87" s="1365">
        <v>6.2623817851999775E-2</v>
      </c>
      <c r="AI87" s="1365">
        <v>4.3819856364279985E-2</v>
      </c>
      <c r="AJ87" s="1365">
        <v>1.8066532909870148E-2</v>
      </c>
      <c r="AK87" s="1365">
        <v>2.6262277737259865E-2</v>
      </c>
      <c r="AL87" s="1365">
        <v>0.14762000739574432</v>
      </c>
      <c r="AM87" s="1365">
        <v>7.0740357041358948E-2</v>
      </c>
      <c r="AN87" s="1365">
        <v>3.8435408685472794E-2</v>
      </c>
      <c r="AO87" s="1365">
        <v>1.9012344302609563E-2</v>
      </c>
      <c r="AP87" s="1365">
        <v>1.1023792438209057E-2</v>
      </c>
      <c r="AQ87" s="1365">
        <v>8.4081003442406654E-3</v>
      </c>
      <c r="AR87" s="1365">
        <v>7.0721521973609924E-2</v>
      </c>
      <c r="AS87" s="1365">
        <v>4.1688203811645508E-2</v>
      </c>
      <c r="AT87" s="1365">
        <v>1.7069138001261308E-2</v>
      </c>
      <c r="AU87" s="1365">
        <v>4.7146129654720426E-3</v>
      </c>
      <c r="AV87" s="1365">
        <v>5.6992955505847931E-3</v>
      </c>
      <c r="AW87" s="1365">
        <v>1.5502689639106393E-3</v>
      </c>
      <c r="AX87" s="1365">
        <v>5.0889253616333008E-3</v>
      </c>
      <c r="AY87" s="1365">
        <v>1.9313842058181763E-3</v>
      </c>
      <c r="AZ87" s="1365">
        <v>-1.8689320422708988E-2</v>
      </c>
      <c r="BA87" s="1365">
        <v>4.1324645280838013E-3</v>
      </c>
      <c r="BB87" s="1365">
        <v>1.8302500247955322E-3</v>
      </c>
      <c r="BC87" s="1365">
        <v>1.5884131193161011E-2</v>
      </c>
      <c r="BD87" s="1365">
        <v>0.31354457139968872</v>
      </c>
      <c r="BE87" s="1365">
        <v>2.6104152202606201E-2</v>
      </c>
      <c r="BF87" s="1365">
        <v>2.6004493702203035E-3</v>
      </c>
      <c r="BG87" s="1365">
        <v>0.1094091422855854</v>
      </c>
      <c r="BH87" s="1365">
        <v>2.3218479007482529E-2</v>
      </c>
      <c r="BI87" s="1365">
        <v>0.15221236646175385</v>
      </c>
      <c r="BJ87" s="1365">
        <v>0.30845564603805542</v>
      </c>
      <c r="BK87" s="1365">
        <v>2.4172767996788025E-2</v>
      </c>
      <c r="BL87" s="1365">
        <v>2.1289769792929292E-2</v>
      </c>
      <c r="BM87" s="1365">
        <v>0.1052766777575016</v>
      </c>
      <c r="BN87" s="1365">
        <v>2.1388228982686996E-2</v>
      </c>
      <c r="BO87" s="1365">
        <v>0.13632823526859283</v>
      </c>
    </row>
    <row r="88" spans="1:67" x14ac:dyDescent="0.2">
      <c r="A88" s="1365">
        <v>1999</v>
      </c>
      <c r="B88" s="1365">
        <v>1</v>
      </c>
      <c r="C88" s="1365">
        <v>0.21123149991035461</v>
      </c>
      <c r="D88" s="1365">
        <v>0.13383601047098637</v>
      </c>
      <c r="E88" s="1365">
        <v>0.25163347274065018</v>
      </c>
      <c r="F88" s="1365">
        <v>6.2778100371360779E-2</v>
      </c>
      <c r="G88" s="1365">
        <v>0.34052091836929321</v>
      </c>
      <c r="H88" s="1365">
        <v>0.99356085062026978</v>
      </c>
      <c r="I88" s="1365">
        <v>0.20905140042304993</v>
      </c>
      <c r="J88" s="1365">
        <v>0.15256394259631634</v>
      </c>
      <c r="K88" s="1365">
        <v>0.24628469347953796</v>
      </c>
      <c r="L88" s="1365">
        <v>6.0799293220043182E-2</v>
      </c>
      <c r="M88" s="1365">
        <v>0.3248615562915802</v>
      </c>
      <c r="N88" s="1365">
        <v>0.68629437685012817</v>
      </c>
      <c r="O88" s="1365">
        <v>0.18203248083591461</v>
      </c>
      <c r="P88" s="1365">
        <v>0.13509616209194064</v>
      </c>
      <c r="Q88" s="1365">
        <v>0.14215088449418545</v>
      </c>
      <c r="R88" s="1365">
        <v>4.1080951690673828E-2</v>
      </c>
      <c r="S88" s="1365">
        <v>0.18593387305736542</v>
      </c>
      <c r="T88" s="1365">
        <v>0.54725199937820435</v>
      </c>
      <c r="U88" s="1365">
        <v>0.16398493945598602</v>
      </c>
      <c r="V88" s="1365">
        <v>0.11370590119622648</v>
      </c>
      <c r="W88" s="1365">
        <v>0.10964660532772541</v>
      </c>
      <c r="X88" s="1365">
        <v>3.4258130937814713E-2</v>
      </c>
      <c r="Y88" s="1365">
        <v>0.12565642595291138</v>
      </c>
      <c r="Z88" s="1365">
        <v>0.31820604205131531</v>
      </c>
      <c r="AA88" s="1365">
        <v>0.12273288518190384</v>
      </c>
      <c r="AB88" s="1365">
        <v>7.1350983809679747E-2</v>
      </c>
      <c r="AC88" s="1365">
        <v>5.7024315930902958E-2</v>
      </c>
      <c r="AD88" s="1365">
        <v>2.171999029815197E-2</v>
      </c>
      <c r="AE88" s="1365">
        <v>4.5377861708402634E-2</v>
      </c>
      <c r="AF88" s="1365">
        <v>0.25311943888664246</v>
      </c>
      <c r="AG88" s="1365">
        <v>0.1073429137468338</v>
      </c>
      <c r="AH88" s="1365">
        <v>5.8169188123429194E-2</v>
      </c>
      <c r="AI88" s="1365">
        <v>4.0979689918458462E-2</v>
      </c>
      <c r="AJ88" s="1365">
        <v>1.789226196706295E-2</v>
      </c>
      <c r="AK88" s="1365">
        <v>2.8735380619764328E-2</v>
      </c>
      <c r="AL88" s="1365">
        <v>0.15199516713619232</v>
      </c>
      <c r="AM88" s="1365">
        <v>7.7478639781475067E-2</v>
      </c>
      <c r="AN88" s="1365">
        <v>3.5962444409960881E-2</v>
      </c>
      <c r="AO88" s="1365">
        <v>1.7588708084076643E-2</v>
      </c>
      <c r="AP88" s="1365">
        <v>1.1161633767187595E-2</v>
      </c>
      <c r="AQ88" s="1365">
        <v>9.8037412390112877E-3</v>
      </c>
      <c r="AR88" s="1365">
        <v>7.5154818594455719E-2</v>
      </c>
      <c r="AS88" s="1365">
        <v>4.6861611306667328E-2</v>
      </c>
      <c r="AT88" s="1365">
        <v>1.598620499134995E-2</v>
      </c>
      <c r="AU88" s="1365">
        <v>4.3138720793649554E-3</v>
      </c>
      <c r="AV88" s="1365">
        <v>5.8906232006847858E-3</v>
      </c>
      <c r="AW88" s="1365">
        <v>2.1025065798312426E-3</v>
      </c>
      <c r="AX88" s="1365">
        <v>6.4391493797302246E-3</v>
      </c>
      <c r="AY88" s="1365">
        <v>2.1800994873046875E-3</v>
      </c>
      <c r="AZ88" s="1365">
        <v>-1.8727932125329971E-2</v>
      </c>
      <c r="BA88" s="1365">
        <v>5.3487792611122131E-3</v>
      </c>
      <c r="BB88" s="1365">
        <v>1.9788071513175964E-3</v>
      </c>
      <c r="BC88" s="1365">
        <v>1.5659362077713013E-2</v>
      </c>
      <c r="BD88" s="1365">
        <v>0.31370562314987183</v>
      </c>
      <c r="BE88" s="1365">
        <v>2.9199019074440002E-2</v>
      </c>
      <c r="BF88" s="1365">
        <v>-1.2601516209542751E-3</v>
      </c>
      <c r="BG88" s="1365">
        <v>0.10948258824646473</v>
      </c>
      <c r="BH88" s="1365">
        <v>2.1697148680686951E-2</v>
      </c>
      <c r="BI88" s="1365">
        <v>0.1545870453119278</v>
      </c>
      <c r="BJ88" s="1365">
        <v>0.3072664737701416</v>
      </c>
      <c r="BK88" s="1365">
        <v>2.7018919587135315E-2</v>
      </c>
      <c r="BL88" s="1365">
        <v>1.7467780504375696E-2</v>
      </c>
      <c r="BM88" s="1365">
        <v>0.10413380898535252</v>
      </c>
      <c r="BN88" s="1365">
        <v>1.9718341529369354E-2</v>
      </c>
      <c r="BO88" s="1365">
        <v>0.13892768323421478</v>
      </c>
    </row>
    <row r="89" spans="1:67" x14ac:dyDescent="0.2">
      <c r="A89" s="1365">
        <v>2000</v>
      </c>
      <c r="B89" s="1365">
        <v>1</v>
      </c>
      <c r="C89" s="1365">
        <v>0.20310957729816437</v>
      </c>
      <c r="D89" s="1365">
        <v>0.12495265901088715</v>
      </c>
      <c r="E89" s="1365">
        <v>0.26734929531812668</v>
      </c>
      <c r="F89" s="1365">
        <v>6.3565932214260101E-2</v>
      </c>
      <c r="G89" s="1365">
        <v>0.3410225510597229</v>
      </c>
      <c r="H89" s="1365">
        <v>0.99385076761245728</v>
      </c>
      <c r="I89" s="1365">
        <v>0.2009664922952652</v>
      </c>
      <c r="J89" s="1365">
        <v>0.14592147525399923</v>
      </c>
      <c r="K89" s="1365">
        <v>0.26135339587926865</v>
      </c>
      <c r="L89" s="1365">
        <v>6.1420053243637085E-2</v>
      </c>
      <c r="M89" s="1365">
        <v>0.32418936491012573</v>
      </c>
      <c r="N89" s="1365">
        <v>0.68650949001312256</v>
      </c>
      <c r="O89" s="1365">
        <v>0.17634934186935425</v>
      </c>
      <c r="P89" s="1365">
        <v>0.13095134077593684</v>
      </c>
      <c r="Q89" s="1365">
        <v>0.15011429041624069</v>
      </c>
      <c r="R89" s="1365">
        <v>4.2465224862098694E-2</v>
      </c>
      <c r="S89" s="1365">
        <v>0.18662929534912109</v>
      </c>
      <c r="T89" s="1365">
        <v>0.54889363050460815</v>
      </c>
      <c r="U89" s="1365">
        <v>0.16036087274551392</v>
      </c>
      <c r="V89" s="1365">
        <v>0.1113290898501873</v>
      </c>
      <c r="W89" s="1365">
        <v>0.1136691365391016</v>
      </c>
      <c r="X89" s="1365">
        <v>3.5842608660459518E-2</v>
      </c>
      <c r="Y89" s="1365">
        <v>0.12769193947315216</v>
      </c>
      <c r="Z89" s="1365">
        <v>0.32337433099746704</v>
      </c>
      <c r="AA89" s="1365">
        <v>0.12319696694612503</v>
      </c>
      <c r="AB89" s="1365">
        <v>7.1421298489440233E-2</v>
      </c>
      <c r="AC89" s="1365">
        <v>5.9767439030110836E-2</v>
      </c>
      <c r="AD89" s="1365">
        <v>2.3106252774596214E-2</v>
      </c>
      <c r="AE89" s="1365">
        <v>4.5882370322942734E-2</v>
      </c>
      <c r="AF89" s="1365">
        <v>0.25928446650505066</v>
      </c>
      <c r="AG89" s="1365">
        <v>0.10880428552627563</v>
      </c>
      <c r="AH89" s="1365">
        <v>5.9019377251388505E-2</v>
      </c>
      <c r="AI89" s="1365">
        <v>4.2989623732864857E-2</v>
      </c>
      <c r="AJ89" s="1365">
        <v>1.9049409776926041E-2</v>
      </c>
      <c r="AK89" s="1365">
        <v>2.9421772807836533E-2</v>
      </c>
      <c r="AL89" s="1365">
        <v>0.15906484425067902</v>
      </c>
      <c r="AM89" s="1365">
        <v>8.1267550587654114E-2</v>
      </c>
      <c r="AN89" s="1365">
        <v>3.7335223314585164E-2</v>
      </c>
      <c r="AO89" s="1365">
        <v>1.8310331972315907E-2</v>
      </c>
      <c r="AP89" s="1365">
        <v>1.186347845941782E-2</v>
      </c>
      <c r="AQ89" s="1365">
        <v>1.0288255289196968E-2</v>
      </c>
      <c r="AR89" s="1365">
        <v>8.2208827137947083E-2</v>
      </c>
      <c r="AS89" s="1365">
        <v>5.2047040313482285E-2</v>
      </c>
      <c r="AT89" s="1365">
        <v>1.6799186653770448E-2</v>
      </c>
      <c r="AU89" s="1365">
        <v>4.5917715178802609E-3</v>
      </c>
      <c r="AV89" s="1365">
        <v>6.1521795578300953E-3</v>
      </c>
      <c r="AW89" s="1365">
        <v>2.6186518371105194E-3</v>
      </c>
      <c r="AX89" s="1365">
        <v>6.1492323875427246E-3</v>
      </c>
      <c r="AY89" s="1365">
        <v>2.1430850028991699E-3</v>
      </c>
      <c r="AZ89" s="1365">
        <v>-2.0968816243112087E-2</v>
      </c>
      <c r="BA89" s="1365">
        <v>5.9958994388580322E-3</v>
      </c>
      <c r="BB89" s="1365">
        <v>2.1458789706230164E-3</v>
      </c>
      <c r="BC89" s="1365">
        <v>1.6833186149597168E-2</v>
      </c>
      <c r="BD89" s="1365">
        <v>0.31349050998687744</v>
      </c>
      <c r="BE89" s="1365">
        <v>2.676023542881012E-2</v>
      </c>
      <c r="BF89" s="1365">
        <v>-5.998681765049696E-3</v>
      </c>
      <c r="BG89" s="1365">
        <v>0.11723500490188599</v>
      </c>
      <c r="BH89" s="1365">
        <v>2.1100707352161407E-2</v>
      </c>
      <c r="BI89" s="1365">
        <v>0.15439325571060181</v>
      </c>
      <c r="BJ89" s="1365">
        <v>0.30734127759933472</v>
      </c>
      <c r="BK89" s="1365">
        <v>2.461715042591095E-2</v>
      </c>
      <c r="BL89" s="1365">
        <v>1.4970134478062391E-2</v>
      </c>
      <c r="BM89" s="1365">
        <v>0.11123910546302795</v>
      </c>
      <c r="BN89" s="1365">
        <v>1.8954828381538391E-2</v>
      </c>
      <c r="BO89" s="1365">
        <v>0.13756006956100464</v>
      </c>
    </row>
    <row r="90" spans="1:67" x14ac:dyDescent="0.2">
      <c r="A90" s="1365">
        <v>2001</v>
      </c>
      <c r="B90" s="1365">
        <v>1</v>
      </c>
      <c r="C90" s="1365">
        <v>0.17323169112205505</v>
      </c>
      <c r="D90" s="1365">
        <v>0.13147617410868406</v>
      </c>
      <c r="E90" s="1365">
        <v>0.30090490728616714</v>
      </c>
      <c r="F90" s="1365">
        <v>6.6150940954685211E-2</v>
      </c>
      <c r="G90" s="1365">
        <v>0.32823628187179565</v>
      </c>
      <c r="H90" s="1365">
        <v>0.99378007650375366</v>
      </c>
      <c r="I90" s="1365">
        <v>0.17139160633087158</v>
      </c>
      <c r="J90" s="1365">
        <v>0.15438357926905155</v>
      </c>
      <c r="K90" s="1365">
        <v>0.2936677485704422</v>
      </c>
      <c r="L90" s="1365">
        <v>6.3651114702224731E-2</v>
      </c>
      <c r="M90" s="1365">
        <v>0.31068602204322815</v>
      </c>
      <c r="N90" s="1365">
        <v>0.68083876371383667</v>
      </c>
      <c r="O90" s="1365">
        <v>0.15116898715496063</v>
      </c>
      <c r="P90" s="1365">
        <v>0.14139726385474205</v>
      </c>
      <c r="Q90" s="1365">
        <v>0.1679457388818264</v>
      </c>
      <c r="R90" s="1365">
        <v>4.4943109154701233E-2</v>
      </c>
      <c r="S90" s="1365">
        <v>0.17538367211818695</v>
      </c>
      <c r="T90" s="1365">
        <v>0.54294019937515259</v>
      </c>
      <c r="U90" s="1365">
        <v>0.13800826668739319</v>
      </c>
      <c r="V90" s="1365">
        <v>0.12161272345110774</v>
      </c>
      <c r="W90" s="1365">
        <v>0.12769133970141411</v>
      </c>
      <c r="X90" s="1365">
        <v>3.8335211575031281E-2</v>
      </c>
      <c r="Y90" s="1365">
        <v>0.11729267984628677</v>
      </c>
      <c r="Z90" s="1365">
        <v>0.3190445601940155</v>
      </c>
      <c r="AA90" s="1365">
        <v>0.1067262589931488</v>
      </c>
      <c r="AB90" s="1365">
        <v>7.9007842286955565E-2</v>
      </c>
      <c r="AC90" s="1365">
        <v>6.7432885058224201E-2</v>
      </c>
      <c r="AD90" s="1365">
        <v>2.5806967169046402E-2</v>
      </c>
      <c r="AE90" s="1365">
        <v>4.0070611983537674E-2</v>
      </c>
      <c r="AF90" s="1365">
        <v>0.25521150231361389</v>
      </c>
      <c r="AG90" s="1365">
        <v>9.4531230628490448E-2</v>
      </c>
      <c r="AH90" s="1365">
        <v>6.5680667059496045E-2</v>
      </c>
      <c r="AI90" s="1365">
        <v>4.8843665514141321E-2</v>
      </c>
      <c r="AJ90" s="1365">
        <v>2.1699817851185799E-2</v>
      </c>
      <c r="AK90" s="1365">
        <v>2.445610985159874E-2</v>
      </c>
      <c r="AL90" s="1365">
        <v>0.15509039163589478</v>
      </c>
      <c r="AM90" s="1365">
        <v>6.9799304008483887E-2</v>
      </c>
      <c r="AN90" s="1365">
        <v>4.1497562589938752E-2</v>
      </c>
      <c r="AO90" s="1365">
        <v>2.1580561529844999E-2</v>
      </c>
      <c r="AP90" s="1365">
        <v>1.4184328727424145E-2</v>
      </c>
      <c r="AQ90" s="1365">
        <v>8.0286413431167603E-3</v>
      </c>
      <c r="AR90" s="1365">
        <v>7.6747700572013855E-2</v>
      </c>
      <c r="AS90" s="1365">
        <v>4.2629439383745193E-2</v>
      </c>
      <c r="AT90" s="1365">
        <v>1.9166433512509684E-2</v>
      </c>
      <c r="AU90" s="1365">
        <v>6.042353343218565E-3</v>
      </c>
      <c r="AV90" s="1365">
        <v>7.4815275147557259E-3</v>
      </c>
      <c r="AW90" s="1365">
        <v>1.4279508031904697E-3</v>
      </c>
      <c r="AX90" s="1365">
        <v>6.2199234962463379E-3</v>
      </c>
      <c r="AY90" s="1365">
        <v>1.8400847911834717E-3</v>
      </c>
      <c r="AZ90" s="1365">
        <v>-2.2907405160367489E-2</v>
      </c>
      <c r="BA90" s="1365">
        <v>7.2371587157249451E-3</v>
      </c>
      <c r="BB90" s="1365">
        <v>2.4998262524604797E-3</v>
      </c>
      <c r="BC90" s="1365">
        <v>1.7550259828567505E-2</v>
      </c>
      <c r="BD90" s="1365">
        <v>0.31916123628616333</v>
      </c>
      <c r="BE90" s="1365">
        <v>2.2062703967094421E-2</v>
      </c>
      <c r="BF90" s="1365">
        <v>-9.9210897460579872E-3</v>
      </c>
      <c r="BG90" s="1365">
        <v>0.13295916840434074</v>
      </c>
      <c r="BH90" s="1365">
        <v>2.1207831799983978E-2</v>
      </c>
      <c r="BI90" s="1365">
        <v>0.1528526097536087</v>
      </c>
      <c r="BJ90" s="1365">
        <v>0.31294131278991699</v>
      </c>
      <c r="BK90" s="1365">
        <v>2.022261917591095E-2</v>
      </c>
      <c r="BL90" s="1365">
        <v>1.2986315414309502E-2</v>
      </c>
      <c r="BM90" s="1365">
        <v>0.1257220096886158</v>
      </c>
      <c r="BN90" s="1365">
        <v>1.8708005547523499E-2</v>
      </c>
      <c r="BO90" s="1365">
        <v>0.1353023499250412</v>
      </c>
    </row>
    <row r="91" spans="1:67" x14ac:dyDescent="0.2">
      <c r="A91" s="1365">
        <v>2002</v>
      </c>
      <c r="B91" s="1365">
        <v>1</v>
      </c>
      <c r="C91" s="1365">
        <v>0.14243228733539581</v>
      </c>
      <c r="D91" s="1365">
        <v>0.14397928304970264</v>
      </c>
      <c r="E91" s="1365">
        <v>0.33366326242685318</v>
      </c>
      <c r="F91" s="1365">
        <v>6.4467296004295349E-2</v>
      </c>
      <c r="G91" s="1365">
        <v>0.31545785069465637</v>
      </c>
      <c r="H91" s="1365">
        <v>0.99378412961959839</v>
      </c>
      <c r="I91" s="1365">
        <v>0.14074797928333282</v>
      </c>
      <c r="J91" s="1365">
        <v>0.16653871349990368</v>
      </c>
      <c r="K91" s="1365">
        <v>0.327057845890522</v>
      </c>
      <c r="L91" s="1365">
        <v>6.1828084290027618E-2</v>
      </c>
      <c r="M91" s="1365">
        <v>0.2976115345954895</v>
      </c>
      <c r="N91" s="1365">
        <v>0.68064969778060913</v>
      </c>
      <c r="O91" s="1365">
        <v>0.12314081192016602</v>
      </c>
      <c r="P91" s="1365">
        <v>0.15748773165978491</v>
      </c>
      <c r="Q91" s="1365">
        <v>0.1911601684987545</v>
      </c>
      <c r="R91" s="1365">
        <v>4.3455004692077637E-2</v>
      </c>
      <c r="S91" s="1365">
        <v>0.16540597379207611</v>
      </c>
      <c r="T91" s="1365">
        <v>0.54015862941741943</v>
      </c>
      <c r="U91" s="1365">
        <v>0.11209885030984879</v>
      </c>
      <c r="V91" s="1365">
        <v>0.13750540325418115</v>
      </c>
      <c r="W91" s="1365">
        <v>0.14450873620808125</v>
      </c>
      <c r="X91" s="1365">
        <v>3.7201572209596634E-2</v>
      </c>
      <c r="Y91" s="1365">
        <v>0.10884406417608261</v>
      </c>
      <c r="Z91" s="1365">
        <v>0.31268987059593201</v>
      </c>
      <c r="AA91" s="1365">
        <v>8.6502738296985626E-2</v>
      </c>
      <c r="AB91" s="1365">
        <v>9.143255278468132E-2</v>
      </c>
      <c r="AC91" s="1365">
        <v>7.6119526289403439E-2</v>
      </c>
      <c r="AD91" s="1365">
        <v>2.4617115035653114E-2</v>
      </c>
      <c r="AE91" s="1365">
        <v>3.4017950296401978E-2</v>
      </c>
      <c r="AF91" s="1365">
        <v>0.2486429363489151</v>
      </c>
      <c r="AG91" s="1365">
        <v>7.6349332928657532E-2</v>
      </c>
      <c r="AH91" s="1365">
        <v>7.5846612977329642E-2</v>
      </c>
      <c r="AI91" s="1365">
        <v>5.5209573358297348E-2</v>
      </c>
      <c r="AJ91" s="1365">
        <v>2.058904618024826E-2</v>
      </c>
      <c r="AK91" s="1365">
        <v>2.0648360252380371E-2</v>
      </c>
      <c r="AL91" s="1365">
        <v>0.14858844876289368</v>
      </c>
      <c r="AM91" s="1365">
        <v>5.7010456919670105E-2</v>
      </c>
      <c r="AN91" s="1365">
        <v>4.8048942226159852E-2</v>
      </c>
      <c r="AO91" s="1365">
        <v>2.3954892763867974E-2</v>
      </c>
      <c r="AP91" s="1365">
        <v>1.3214533217251301E-2</v>
      </c>
      <c r="AQ91" s="1365">
        <v>6.359628401696682E-3</v>
      </c>
      <c r="AR91" s="1365">
        <v>7.2217300534248352E-2</v>
      </c>
      <c r="AS91" s="1365">
        <v>3.5678215324878693E-2</v>
      </c>
      <c r="AT91" s="1365">
        <v>2.1681645109310921E-2</v>
      </c>
      <c r="AU91" s="1365">
        <v>6.6274177515879273E-3</v>
      </c>
      <c r="AV91" s="1365">
        <v>7.1856696158647537E-3</v>
      </c>
      <c r="AW91" s="1365">
        <v>1.0443533537909389E-3</v>
      </c>
      <c r="AX91" s="1365">
        <v>6.2158703804016113E-3</v>
      </c>
      <c r="AY91" s="1365">
        <v>1.6843080520629883E-3</v>
      </c>
      <c r="AZ91" s="1365">
        <v>-2.2559430450201035E-2</v>
      </c>
      <c r="BA91" s="1365">
        <v>6.6054165363311768E-3</v>
      </c>
      <c r="BB91" s="1365">
        <v>2.6392117142677307E-3</v>
      </c>
      <c r="BC91" s="1365">
        <v>1.784631609916687E-2</v>
      </c>
      <c r="BD91" s="1365">
        <v>0.31935030221939087</v>
      </c>
      <c r="BE91" s="1365">
        <v>1.9291475415229797E-2</v>
      </c>
      <c r="BF91" s="1365">
        <v>-1.3508448610082269E-2</v>
      </c>
      <c r="BG91" s="1365">
        <v>0.14250309392809868</v>
      </c>
      <c r="BH91" s="1365">
        <v>2.1012291312217712E-2</v>
      </c>
      <c r="BI91" s="1365">
        <v>0.15005187690258026</v>
      </c>
      <c r="BJ91" s="1365">
        <v>0.31313443183898926</v>
      </c>
      <c r="BK91" s="1365">
        <v>1.7607167363166809E-2</v>
      </c>
      <c r="BL91" s="1365">
        <v>9.0509818401187658E-3</v>
      </c>
      <c r="BM91" s="1365">
        <v>0.1358976773917675</v>
      </c>
      <c r="BN91" s="1365">
        <v>1.8373079597949982E-2</v>
      </c>
      <c r="BO91" s="1365">
        <v>0.13220556080341339</v>
      </c>
    </row>
    <row r="92" spans="1:67" x14ac:dyDescent="0.2">
      <c r="A92" s="1365">
        <v>2003</v>
      </c>
      <c r="B92" s="1365">
        <v>1</v>
      </c>
      <c r="C92" s="1365">
        <v>0.13505788147449493</v>
      </c>
      <c r="D92" s="1365">
        <v>0.14510317146778107</v>
      </c>
      <c r="E92" s="1365">
        <v>0.34264591336250305</v>
      </c>
      <c r="F92" s="1365">
        <v>6.0635283589363098E-2</v>
      </c>
      <c r="G92" s="1365">
        <v>0.31655776500701904</v>
      </c>
      <c r="H92" s="1365">
        <v>0.99575954675674438</v>
      </c>
      <c r="I92" s="1365">
        <v>0.13341440260410309</v>
      </c>
      <c r="J92" s="1365">
        <v>0.16745472745969892</v>
      </c>
      <c r="K92" s="1365">
        <v>0.3384743258357048</v>
      </c>
      <c r="L92" s="1365">
        <v>5.7730469852685928E-2</v>
      </c>
      <c r="M92" s="1365">
        <v>0.29868564009666443</v>
      </c>
      <c r="N92" s="1365">
        <v>0.68173903226852417</v>
      </c>
      <c r="O92" s="1365">
        <v>0.11802402138710022</v>
      </c>
      <c r="P92" s="1365">
        <v>0.15830530226230621</v>
      </c>
      <c r="Q92" s="1365">
        <v>0.20194537937641144</v>
      </c>
      <c r="R92" s="1365">
        <v>3.9900775998830795E-2</v>
      </c>
      <c r="S92" s="1365">
        <v>0.1635635644197464</v>
      </c>
      <c r="T92" s="1365">
        <v>0.53961759805679321</v>
      </c>
      <c r="U92" s="1365">
        <v>0.10862845182418823</v>
      </c>
      <c r="V92" s="1365">
        <v>0.1374033783795312</v>
      </c>
      <c r="W92" s="1365">
        <v>0.15371627174317837</v>
      </c>
      <c r="X92" s="1365">
        <v>3.4032769501209259E-2</v>
      </c>
      <c r="Y92" s="1365">
        <v>0.10583674907684326</v>
      </c>
      <c r="Z92" s="1365">
        <v>0.31104296445846558</v>
      </c>
      <c r="AA92" s="1365">
        <v>8.5922867059707642E-2</v>
      </c>
      <c r="AB92" s="1365">
        <v>8.6750897200545296E-2</v>
      </c>
      <c r="AC92" s="1365">
        <v>8.2677866797894239E-2</v>
      </c>
      <c r="AD92" s="1365">
        <v>2.2761736065149307E-2</v>
      </c>
      <c r="AE92" s="1365">
        <v>3.2929595559835434E-2</v>
      </c>
      <c r="AF92" s="1365">
        <v>0.24716690182685852</v>
      </c>
      <c r="AG92" s="1365">
        <v>7.6470851898193359E-2</v>
      </c>
      <c r="AH92" s="1365">
        <v>7.2028844762826338E-2</v>
      </c>
      <c r="AI92" s="1365">
        <v>6.0061445459723473E-2</v>
      </c>
      <c r="AJ92" s="1365">
        <v>1.9093958660960197E-2</v>
      </c>
      <c r="AK92" s="1365">
        <v>1.951180212199688E-2</v>
      </c>
      <c r="AL92" s="1365">
        <v>0.14776933193206787</v>
      </c>
      <c r="AM92" s="1365">
        <v>5.6977272033691406E-2</v>
      </c>
      <c r="AN92" s="1365">
        <v>4.633274992738734E-2</v>
      </c>
      <c r="AO92" s="1365">
        <v>2.5863762013614178E-2</v>
      </c>
      <c r="AP92" s="1365">
        <v>1.2572932988405228E-2</v>
      </c>
      <c r="AQ92" s="1365">
        <v>6.022618617862463E-3</v>
      </c>
      <c r="AR92" s="1365">
        <v>7.2495006024837494E-2</v>
      </c>
      <c r="AS92" s="1365">
        <v>3.6427102982997894E-2</v>
      </c>
      <c r="AT92" s="1365">
        <v>2.1519630744933238E-2</v>
      </c>
      <c r="AU92" s="1365">
        <v>6.629853043705225E-3</v>
      </c>
      <c r="AV92" s="1365">
        <v>6.7724483087658882E-3</v>
      </c>
      <c r="AW92" s="1365">
        <v>1.1459698434919119E-3</v>
      </c>
      <c r="AX92" s="1365">
        <v>4.2404532432556152E-3</v>
      </c>
      <c r="AY92" s="1365">
        <v>1.6434788703918457E-3</v>
      </c>
      <c r="AZ92" s="1365">
        <v>-2.2351555991917849E-2</v>
      </c>
      <c r="BA92" s="1365">
        <v>4.1715875267982483E-3</v>
      </c>
      <c r="BB92" s="1365">
        <v>2.9048137366771698E-3</v>
      </c>
      <c r="BC92" s="1365">
        <v>1.7872124910354614E-2</v>
      </c>
      <c r="BD92" s="1365">
        <v>0.31826096773147583</v>
      </c>
      <c r="BE92" s="1365">
        <v>1.7033860087394714E-2</v>
      </c>
      <c r="BF92" s="1365">
        <v>-1.3202130794525146E-2</v>
      </c>
      <c r="BG92" s="1365">
        <v>0.14070053398609161</v>
      </c>
      <c r="BH92" s="1365">
        <v>2.0734507590532303E-2</v>
      </c>
      <c r="BI92" s="1365">
        <v>0.15299420058727264</v>
      </c>
      <c r="BJ92" s="1365">
        <v>0.31402051448822021</v>
      </c>
      <c r="BK92" s="1365">
        <v>1.5390381217002869E-2</v>
      </c>
      <c r="BL92" s="1365">
        <v>9.1494251973927021E-3</v>
      </c>
      <c r="BM92" s="1365">
        <v>0.13652894645929337</v>
      </c>
      <c r="BN92" s="1365">
        <v>1.7829693853855133E-2</v>
      </c>
      <c r="BO92" s="1365">
        <v>0.13512207567691803</v>
      </c>
    </row>
    <row r="93" spans="1:67" x14ac:dyDescent="0.2">
      <c r="A93" s="1365">
        <v>2004</v>
      </c>
      <c r="B93" s="1365">
        <v>1</v>
      </c>
      <c r="C93" s="1365">
        <v>0.14497748017311096</v>
      </c>
      <c r="D93" s="1365">
        <v>0.14205949194729328</v>
      </c>
      <c r="E93" s="1365">
        <v>0.33633152395486832</v>
      </c>
      <c r="F93" s="1365">
        <v>6.1965819448232651E-2</v>
      </c>
      <c r="G93" s="1365">
        <v>0.31466567516326904</v>
      </c>
      <c r="H93" s="1365">
        <v>0.99612349271774292</v>
      </c>
      <c r="I93" s="1365">
        <v>0.14310559630393982</v>
      </c>
      <c r="J93" s="1365">
        <v>0.16309520183131099</v>
      </c>
      <c r="K93" s="1365">
        <v>0.33396729826927185</v>
      </c>
      <c r="L93" s="1365">
        <v>5.9008706361055374E-2</v>
      </c>
      <c r="M93" s="1365">
        <v>0.29694667458534241</v>
      </c>
      <c r="N93" s="1365">
        <v>0.68598365783691406</v>
      </c>
      <c r="O93" s="1365">
        <v>0.12619349360466003</v>
      </c>
      <c r="P93" s="1365">
        <v>0.1543223038315773</v>
      </c>
      <c r="Q93" s="1365">
        <v>0.19947550445795059</v>
      </c>
      <c r="R93" s="1365">
        <v>4.1571356356143951E-2</v>
      </c>
      <c r="S93" s="1365">
        <v>0.16442097723484039</v>
      </c>
      <c r="T93" s="1365">
        <v>0.54481542110443115</v>
      </c>
      <c r="U93" s="1365">
        <v>0.11632645130157471</v>
      </c>
      <c r="V93" s="1365">
        <v>0.1350638511357829</v>
      </c>
      <c r="W93" s="1365">
        <v>0.15096344240009785</v>
      </c>
      <c r="X93" s="1365">
        <v>3.5653222352266312E-2</v>
      </c>
      <c r="Y93" s="1365">
        <v>0.10680843144655228</v>
      </c>
      <c r="Z93" s="1365">
        <v>0.31539276242256165</v>
      </c>
      <c r="AA93" s="1365">
        <v>9.0878091752529144E-2</v>
      </c>
      <c r="AB93" s="1365">
        <v>8.7081040081102401E-2</v>
      </c>
      <c r="AC93" s="1365">
        <v>8.075467124581337E-2</v>
      </c>
      <c r="AD93" s="1365">
        <v>2.3851053789258003E-2</v>
      </c>
      <c r="AE93" s="1365">
        <v>3.2827895134687424E-2</v>
      </c>
      <c r="AF93" s="1365">
        <v>0.25121957063674927</v>
      </c>
      <c r="AG93" s="1365">
        <v>8.0545388162136078E-2</v>
      </c>
      <c r="AH93" s="1365">
        <v>7.1887891375808977E-2</v>
      </c>
      <c r="AI93" s="1365">
        <v>5.8793286792933941E-2</v>
      </c>
      <c r="AJ93" s="1365">
        <v>1.9851299002766609E-2</v>
      </c>
      <c r="AK93" s="1365">
        <v>2.0141690969467163E-2</v>
      </c>
      <c r="AL93" s="1365">
        <v>0.15141527354717255</v>
      </c>
      <c r="AM93" s="1365">
        <v>5.9577140957117081E-2</v>
      </c>
      <c r="AN93" s="1365">
        <v>4.7455727490159916E-2</v>
      </c>
      <c r="AO93" s="1365">
        <v>2.5711004389449954E-2</v>
      </c>
      <c r="AP93" s="1365">
        <v>1.2463540770113468E-2</v>
      </c>
      <c r="AQ93" s="1365">
        <v>6.2078554183244705E-3</v>
      </c>
      <c r="AR93" s="1365">
        <v>7.3077231645584106E-2</v>
      </c>
      <c r="AS93" s="1365">
        <v>3.6132011562585831E-2</v>
      </c>
      <c r="AT93" s="1365">
        <v>2.2410076534924883E-2</v>
      </c>
      <c r="AU93" s="1365">
        <v>6.3840076327323914E-3</v>
      </c>
      <c r="AV93" s="1365">
        <v>6.8092020228505135E-3</v>
      </c>
      <c r="AW93" s="1365">
        <v>1.341932569630444E-3</v>
      </c>
      <c r="AX93" s="1365">
        <v>3.8765072822570801E-3</v>
      </c>
      <c r="AY93" s="1365">
        <v>1.8718838691711426E-3</v>
      </c>
      <c r="AZ93" s="1365">
        <v>-2.1035709884017706E-2</v>
      </c>
      <c r="BA93" s="1365">
        <v>2.3642256855964661E-3</v>
      </c>
      <c r="BB93" s="1365">
        <v>2.9571130871772766E-3</v>
      </c>
      <c r="BC93" s="1365">
        <v>1.7719000577926636E-2</v>
      </c>
      <c r="BD93" s="1365">
        <v>0.31401634216308594</v>
      </c>
      <c r="BE93" s="1365">
        <v>1.8783986568450928E-2</v>
      </c>
      <c r="BF93" s="1365">
        <v>-1.2262811884284019E-2</v>
      </c>
      <c r="BG93" s="1365">
        <v>0.13685601949691772</v>
      </c>
      <c r="BH93" s="1365">
        <v>2.0394463092088699E-2</v>
      </c>
      <c r="BI93" s="1365">
        <v>0.15024469792842865</v>
      </c>
      <c r="BJ93" s="1365">
        <v>0.31013983488082886</v>
      </c>
      <c r="BK93" s="1365">
        <v>1.6912102699279785E-2</v>
      </c>
      <c r="BL93" s="1365">
        <v>8.7728979997336864E-3</v>
      </c>
      <c r="BM93" s="1365">
        <v>0.13449179381132126</v>
      </c>
      <c r="BN93" s="1365">
        <v>1.7437350004911423E-2</v>
      </c>
      <c r="BO93" s="1365">
        <v>0.13252569735050201</v>
      </c>
    </row>
    <row r="94" spans="1:67" x14ac:dyDescent="0.2">
      <c r="A94" s="1365">
        <v>2005</v>
      </c>
      <c r="B94" s="1365">
        <v>1</v>
      </c>
      <c r="C94" s="1365">
        <v>0.14572830498218536</v>
      </c>
      <c r="D94" s="1365">
        <v>0.14197563100606203</v>
      </c>
      <c r="E94" s="1365">
        <v>0.34355523437261581</v>
      </c>
      <c r="F94" s="1365">
        <v>6.5822184085845947E-2</v>
      </c>
      <c r="G94" s="1365">
        <v>0.30291864275932312</v>
      </c>
      <c r="H94" s="1365">
        <v>0.99533772468566895</v>
      </c>
      <c r="I94" s="1365">
        <v>0.14376083016395569</v>
      </c>
      <c r="J94" s="1365">
        <v>0.16236604936420918</v>
      </c>
      <c r="K94" s="1365">
        <v>0.34060258418321609</v>
      </c>
      <c r="L94" s="1365">
        <v>6.2862381339073181E-2</v>
      </c>
      <c r="M94" s="1365">
        <v>0.28574591875076294</v>
      </c>
      <c r="N94" s="1365">
        <v>0.68602728843688965</v>
      </c>
      <c r="O94" s="1365">
        <v>0.12702058255672455</v>
      </c>
      <c r="P94" s="1365">
        <v>0.15100819047074765</v>
      </c>
      <c r="Q94" s="1365">
        <v>0.20242004469037056</v>
      </c>
      <c r="R94" s="1365">
        <v>4.5861680060625076E-2</v>
      </c>
      <c r="S94" s="1365">
        <v>0.15971678495407104</v>
      </c>
      <c r="T94" s="1365">
        <v>0.54687076807022095</v>
      </c>
      <c r="U94" s="1365">
        <v>0.11676118522882462</v>
      </c>
      <c r="V94" s="1365">
        <v>0.13208048569504172</v>
      </c>
      <c r="W94" s="1365">
        <v>0.15354776754975319</v>
      </c>
      <c r="X94" s="1365">
        <v>3.9792977273464203E-2</v>
      </c>
      <c r="Y94" s="1365">
        <v>0.10468834638595581</v>
      </c>
      <c r="Z94" s="1365">
        <v>0.32251283526420593</v>
      </c>
      <c r="AA94" s="1365">
        <v>9.1315560042858124E-2</v>
      </c>
      <c r="AB94" s="1365">
        <v>8.8023397547658533E-2</v>
      </c>
      <c r="AC94" s="1365">
        <v>8.273207675665617E-2</v>
      </c>
      <c r="AD94" s="1365">
        <v>2.7747394517064095E-2</v>
      </c>
      <c r="AE94" s="1365">
        <v>3.2694403082132339E-2</v>
      </c>
      <c r="AF94" s="1365">
        <v>0.25784572958946228</v>
      </c>
      <c r="AG94" s="1365">
        <v>8.0112151801586151E-2</v>
      </c>
      <c r="AH94" s="1365">
        <v>7.4125877101323567E-2</v>
      </c>
      <c r="AI94" s="1365">
        <v>6.0122483875602484E-2</v>
      </c>
      <c r="AJ94" s="1365">
        <v>2.3280324414372444E-2</v>
      </c>
      <c r="AK94" s="1365">
        <v>2.0204896107316017E-2</v>
      </c>
      <c r="AL94" s="1365">
        <v>0.15531197190284729</v>
      </c>
      <c r="AM94" s="1365">
        <v>5.8441031724214554E-2</v>
      </c>
      <c r="AN94" s="1365">
        <v>4.8947469111226383E-2</v>
      </c>
      <c r="AO94" s="1365">
        <v>2.5742777390405536E-2</v>
      </c>
      <c r="AP94" s="1365">
        <v>1.5324167907238007E-2</v>
      </c>
      <c r="AQ94" s="1365">
        <v>6.8565248511731625E-3</v>
      </c>
      <c r="AR94" s="1365">
        <v>7.4548907577991486E-2</v>
      </c>
      <c r="AS94" s="1365">
        <v>3.3773612231016159E-2</v>
      </c>
      <c r="AT94" s="1365">
        <v>2.4130086596187539E-2</v>
      </c>
      <c r="AU94" s="1365">
        <v>6.5831987885758281E-3</v>
      </c>
      <c r="AV94" s="1365">
        <v>8.7644150480628014E-3</v>
      </c>
      <c r="AW94" s="1365">
        <v>1.297591021284461E-3</v>
      </c>
      <c r="AX94" s="1365">
        <v>4.6622753143310547E-3</v>
      </c>
      <c r="AY94" s="1365">
        <v>1.9674748182296753E-3</v>
      </c>
      <c r="AZ94" s="1365">
        <v>-2.0390418358147144E-2</v>
      </c>
      <c r="BA94" s="1365">
        <v>2.9526501893997192E-3</v>
      </c>
      <c r="BB94" s="1365">
        <v>2.9598027467727661E-3</v>
      </c>
      <c r="BC94" s="1365">
        <v>1.7172724008560181E-2</v>
      </c>
      <c r="BD94" s="1365">
        <v>0.31397271156311035</v>
      </c>
      <c r="BE94" s="1365">
        <v>1.8707722425460815E-2</v>
      </c>
      <c r="BF94" s="1365">
        <v>-9.0325594646856189E-3</v>
      </c>
      <c r="BG94" s="1365">
        <v>0.14113518968224525</v>
      </c>
      <c r="BH94" s="1365">
        <v>1.9960504025220871E-2</v>
      </c>
      <c r="BI94" s="1365">
        <v>0.14320185780525208</v>
      </c>
      <c r="BJ94" s="1365">
        <v>0.3093104362487793</v>
      </c>
      <c r="BK94" s="1365">
        <v>1.674024760723114E-2</v>
      </c>
      <c r="BL94" s="1365">
        <v>1.1357858893461525E-2</v>
      </c>
      <c r="BM94" s="1365">
        <v>0.13818253949284554</v>
      </c>
      <c r="BN94" s="1365">
        <v>1.7000701278448105E-2</v>
      </c>
      <c r="BO94" s="1365">
        <v>0.12602913379669189</v>
      </c>
    </row>
    <row r="95" spans="1:67" x14ac:dyDescent="0.2">
      <c r="A95" s="1365">
        <v>2006</v>
      </c>
      <c r="B95" s="1365">
        <v>1</v>
      </c>
      <c r="C95" s="1365">
        <v>0.15696272253990173</v>
      </c>
      <c r="D95" s="1365">
        <v>0.13470233604311943</v>
      </c>
      <c r="E95" s="1365">
        <v>0.33704764395952225</v>
      </c>
      <c r="F95" s="1365">
        <v>6.8384043872356415E-2</v>
      </c>
      <c r="G95" s="1365">
        <v>0.30290323495864868</v>
      </c>
      <c r="H95" s="1365">
        <v>0.9981691837310791</v>
      </c>
      <c r="I95" s="1365">
        <v>0.15496569871902466</v>
      </c>
      <c r="J95" s="1365">
        <v>0.15599727281369269</v>
      </c>
      <c r="K95" s="1365">
        <v>0.33575445413589478</v>
      </c>
      <c r="L95" s="1365">
        <v>6.5444603562355042E-2</v>
      </c>
      <c r="M95" s="1365">
        <v>0.28600716590881348</v>
      </c>
      <c r="N95" s="1365">
        <v>0.68740397691726685</v>
      </c>
      <c r="O95" s="1365">
        <v>0.13803310692310333</v>
      </c>
      <c r="P95" s="1365">
        <v>0.14330292923841625</v>
      </c>
      <c r="Q95" s="1365">
        <v>0.19871102273464203</v>
      </c>
      <c r="R95" s="1365">
        <v>4.9039788544178009E-2</v>
      </c>
      <c r="S95" s="1365">
        <v>0.15831713378429413</v>
      </c>
      <c r="T95" s="1365">
        <v>0.55026507377624512</v>
      </c>
      <c r="U95" s="1365">
        <v>0.12730886042118073</v>
      </c>
      <c r="V95" s="1365">
        <v>0.12382452667225152</v>
      </c>
      <c r="W95" s="1365">
        <v>0.15189537033438683</v>
      </c>
      <c r="X95" s="1365">
        <v>4.3306075036525726E-2</v>
      </c>
      <c r="Y95" s="1365">
        <v>0.10393022745847702</v>
      </c>
      <c r="Z95" s="1365">
        <v>0.32650294899940491</v>
      </c>
      <c r="AA95" s="1365">
        <v>9.9526442587375641E-2</v>
      </c>
      <c r="AB95" s="1365">
        <v>8.1930406391620636E-2</v>
      </c>
      <c r="AC95" s="1365">
        <v>8.1663205288350582E-2</v>
      </c>
      <c r="AD95" s="1365">
        <v>3.0884824693202972E-2</v>
      </c>
      <c r="AE95" s="1365">
        <v>3.24980728328228E-2</v>
      </c>
      <c r="AF95" s="1365">
        <v>0.26207101345062256</v>
      </c>
      <c r="AG95" s="1365">
        <v>8.8178738951683044E-2</v>
      </c>
      <c r="AH95" s="1365">
        <v>6.8551953314454295E-2</v>
      </c>
      <c r="AI95" s="1365">
        <v>5.9159356169402599E-2</v>
      </c>
      <c r="AJ95" s="1365">
        <v>2.6521826162934303E-2</v>
      </c>
      <c r="AK95" s="1365">
        <v>1.9659128040075302E-2</v>
      </c>
      <c r="AL95" s="1365">
        <v>0.15898755192756653</v>
      </c>
      <c r="AM95" s="1365">
        <v>6.3608124852180481E-2</v>
      </c>
      <c r="AN95" s="1365">
        <v>4.5338233028815011E-2</v>
      </c>
      <c r="AO95" s="1365">
        <v>2.56642228923738E-2</v>
      </c>
      <c r="AP95" s="1365">
        <v>1.7841655761003494E-2</v>
      </c>
      <c r="AQ95" s="1365">
        <v>6.5353079698979855E-3</v>
      </c>
      <c r="AR95" s="1365">
        <v>7.5932741165161133E-2</v>
      </c>
      <c r="AS95" s="1365">
        <v>3.5789240151643753E-2</v>
      </c>
      <c r="AT95" s="1365">
        <v>2.1998327278879515E-2</v>
      </c>
      <c r="AU95" s="1365">
        <v>6.4151801634579897E-3</v>
      </c>
      <c r="AV95" s="1365">
        <v>1.0243961587548256E-2</v>
      </c>
      <c r="AW95" s="1365">
        <v>1.4860356459394097E-3</v>
      </c>
      <c r="AX95" s="1365">
        <v>1.8308162689208984E-3</v>
      </c>
      <c r="AY95" s="1365">
        <v>1.9970238208770752E-3</v>
      </c>
      <c r="AZ95" s="1365">
        <v>-2.1294936770573258E-2</v>
      </c>
      <c r="BA95" s="1365">
        <v>1.2931898236274719E-3</v>
      </c>
      <c r="BB95" s="1365">
        <v>2.9394403100013733E-3</v>
      </c>
      <c r="BC95" s="1365">
        <v>1.6896069049835205E-2</v>
      </c>
      <c r="BD95" s="1365">
        <v>0.31259602308273315</v>
      </c>
      <c r="BE95" s="1365">
        <v>1.8929615616798401E-2</v>
      </c>
      <c r="BF95" s="1365">
        <v>-8.600593195296824E-3</v>
      </c>
      <c r="BG95" s="1365">
        <v>0.13833662122488022</v>
      </c>
      <c r="BH95" s="1365">
        <v>1.9344255328178406E-2</v>
      </c>
      <c r="BI95" s="1365">
        <v>0.14458610117435455</v>
      </c>
      <c r="BJ95" s="1365">
        <v>0.31076520681381226</v>
      </c>
      <c r="BK95" s="1365">
        <v>1.6932591795921326E-2</v>
      </c>
      <c r="BL95" s="1365">
        <v>1.2694343575276434E-2</v>
      </c>
      <c r="BM95" s="1365">
        <v>0.13704343140125275</v>
      </c>
      <c r="BN95" s="1365">
        <v>1.6404815018177032E-2</v>
      </c>
      <c r="BO95" s="1365">
        <v>0.12769003212451935</v>
      </c>
    </row>
    <row r="96" spans="1:67" x14ac:dyDescent="0.2">
      <c r="A96" s="1365">
        <v>2007</v>
      </c>
      <c r="B96" s="1365">
        <v>1</v>
      </c>
      <c r="C96" s="1365">
        <v>0.16402600705623627</v>
      </c>
      <c r="D96" s="1365">
        <v>0.14092310564592481</v>
      </c>
      <c r="E96" s="1365">
        <v>0.30584245920181274</v>
      </c>
      <c r="F96" s="1365">
        <v>7.3022894561290741E-2</v>
      </c>
      <c r="G96" s="1365">
        <v>0.31618553400039673</v>
      </c>
      <c r="H96" s="1365">
        <v>1.0039360523223877</v>
      </c>
      <c r="I96" s="1365">
        <v>0.1619303822517395</v>
      </c>
      <c r="J96" s="1365">
        <v>0.16477450146339834</v>
      </c>
      <c r="K96" s="1365">
        <v>0.30929364264011383</v>
      </c>
      <c r="L96" s="1365">
        <v>6.9909833371639252E-2</v>
      </c>
      <c r="M96" s="1365">
        <v>0.29802772402763367</v>
      </c>
      <c r="N96" s="1365">
        <v>0.69631969928741455</v>
      </c>
      <c r="O96" s="1365">
        <v>0.14493341743946075</v>
      </c>
      <c r="P96" s="1365">
        <v>0.15058192115975544</v>
      </c>
      <c r="Q96" s="1365">
        <v>0.18297305703163147</v>
      </c>
      <c r="R96" s="1365">
        <v>5.3160250186920166E-2</v>
      </c>
      <c r="S96" s="1365">
        <v>0.16467103362083435</v>
      </c>
      <c r="T96" s="1365">
        <v>0.55746680498123169</v>
      </c>
      <c r="U96" s="1365">
        <v>0.1332925409078598</v>
      </c>
      <c r="V96" s="1365">
        <v>0.12953136145370081</v>
      </c>
      <c r="W96" s="1365">
        <v>0.13928268477320671</v>
      </c>
      <c r="X96" s="1365">
        <v>4.7042623162269592E-2</v>
      </c>
      <c r="Y96" s="1365">
        <v>0.10831756889820099</v>
      </c>
      <c r="Z96" s="1365">
        <v>0.33321598172187805</v>
      </c>
      <c r="AA96" s="1365">
        <v>0.10425657778978348</v>
      </c>
      <c r="AB96" s="1365">
        <v>8.6294013934093527E-2</v>
      </c>
      <c r="AC96" s="1365">
        <v>7.5379705056548119E-2</v>
      </c>
      <c r="AD96" s="1365">
        <v>3.4315820783376694E-2</v>
      </c>
      <c r="AE96" s="1365">
        <v>3.2969862222671509E-2</v>
      </c>
      <c r="AF96" s="1365">
        <v>0.268077552318573</v>
      </c>
      <c r="AG96" s="1365">
        <v>9.2236898839473724E-2</v>
      </c>
      <c r="AH96" s="1365">
        <v>7.2773292471538298E-2</v>
      </c>
      <c r="AI96" s="1365">
        <v>5.3612039424479008E-2</v>
      </c>
      <c r="AJ96" s="1365">
        <v>2.9433676972985268E-2</v>
      </c>
      <c r="AK96" s="1365">
        <v>2.0021632313728333E-2</v>
      </c>
      <c r="AL96" s="1365">
        <v>0.1635817289352417</v>
      </c>
      <c r="AM96" s="1365">
        <v>6.5805643796920776E-2</v>
      </c>
      <c r="AN96" s="1365">
        <v>4.8503937397981645E-2</v>
      </c>
      <c r="AO96" s="1365">
        <v>2.2394460625946522E-2</v>
      </c>
      <c r="AP96" s="1365">
        <v>2.0088126882910728E-2</v>
      </c>
      <c r="AQ96" s="1365">
        <v>6.7895553074777126E-3</v>
      </c>
      <c r="AR96" s="1365">
        <v>7.964402437210083E-2</v>
      </c>
      <c r="AS96" s="1365">
        <v>3.6476895213127136E-2</v>
      </c>
      <c r="AT96" s="1365">
        <v>2.4289178325830107E-2</v>
      </c>
      <c r="AU96" s="1365">
        <v>5.0129436422139406E-3</v>
      </c>
      <c r="AV96" s="1365">
        <v>1.2467179447412491E-2</v>
      </c>
      <c r="AW96" s="1365">
        <v>1.3978278730064631E-3</v>
      </c>
      <c r="AX96" s="1365">
        <v>-3.9360523223876953E-3</v>
      </c>
      <c r="AY96" s="1365">
        <v>2.0956248044967651E-3</v>
      </c>
      <c r="AZ96" s="1365">
        <v>-2.3851395817473531E-2</v>
      </c>
      <c r="BA96" s="1365">
        <v>-3.4511834383010864E-3</v>
      </c>
      <c r="BB96" s="1365">
        <v>3.1130611896514893E-3</v>
      </c>
      <c r="BC96" s="1365">
        <v>1.8157809972763062E-2</v>
      </c>
      <c r="BD96" s="1365">
        <v>0.30368030071258545</v>
      </c>
      <c r="BE96" s="1365">
        <v>1.9092589616775513E-2</v>
      </c>
      <c r="BF96" s="1365">
        <v>-9.658815513830632E-3</v>
      </c>
      <c r="BG96" s="1365">
        <v>0.12286940217018127</v>
      </c>
      <c r="BH96" s="1365">
        <v>1.9862644374370575E-2</v>
      </c>
      <c r="BI96" s="1365">
        <v>0.15151450037956238</v>
      </c>
      <c r="BJ96" s="1365">
        <v>0.30761635303497314</v>
      </c>
      <c r="BK96" s="1365">
        <v>1.6996964812278748E-2</v>
      </c>
      <c r="BL96" s="1365">
        <v>1.4192580303642899E-2</v>
      </c>
      <c r="BM96" s="1365">
        <v>0.12632058560848236</v>
      </c>
      <c r="BN96" s="1365">
        <v>1.6749583184719086E-2</v>
      </c>
      <c r="BO96" s="1365">
        <v>0.13335669040679932</v>
      </c>
    </row>
    <row r="97" spans="1:67" x14ac:dyDescent="0.2">
      <c r="A97" s="1365">
        <v>2008</v>
      </c>
      <c r="B97" s="1365">
        <v>1</v>
      </c>
      <c r="C97" s="1365">
        <v>0.13822956383228302</v>
      </c>
      <c r="D97" s="1365">
        <v>0.17924158228561282</v>
      </c>
      <c r="E97" s="1365">
        <v>0.28632745891809464</v>
      </c>
      <c r="F97" s="1365">
        <v>7.6722264289855957E-2</v>
      </c>
      <c r="G97" s="1365">
        <v>0.31947913765907288</v>
      </c>
      <c r="H97" s="1365">
        <v>1.0122654438018799</v>
      </c>
      <c r="I97" s="1365">
        <v>0.13638800382614136</v>
      </c>
      <c r="J97" s="1365">
        <v>0.20578153431415558</v>
      </c>
      <c r="K97" s="1365">
        <v>0.29749161750078201</v>
      </c>
      <c r="L97" s="1365">
        <v>7.365640252828598E-2</v>
      </c>
      <c r="M97" s="1365">
        <v>0.29894790053367615</v>
      </c>
      <c r="N97" s="1365">
        <v>0.71137285232543945</v>
      </c>
      <c r="O97" s="1365">
        <v>0.12339609861373901</v>
      </c>
      <c r="P97" s="1365">
        <v>0.18608260178007185</v>
      </c>
      <c r="Q97" s="1365">
        <v>0.18085292726755142</v>
      </c>
      <c r="R97" s="1365">
        <v>5.6688889861106873E-2</v>
      </c>
      <c r="S97" s="1365">
        <v>0.16435234248638153</v>
      </c>
      <c r="T97" s="1365">
        <v>0.56969809532165527</v>
      </c>
      <c r="U97" s="1365">
        <v>0.11491252481937408</v>
      </c>
      <c r="V97" s="1365">
        <v>0.15624774061143398</v>
      </c>
      <c r="W97" s="1365">
        <v>0.13988775573670864</v>
      </c>
      <c r="X97" s="1365">
        <v>5.0557129085063934E-2</v>
      </c>
      <c r="Y97" s="1365">
        <v>0.10809294134378433</v>
      </c>
      <c r="Z97" s="1365">
        <v>0.33902481198310852</v>
      </c>
      <c r="AA97" s="1365">
        <v>9.253983199596405E-2</v>
      </c>
      <c r="AB97" s="1365">
        <v>9.7179574877372943E-2</v>
      </c>
      <c r="AC97" s="1365">
        <v>7.7971644699573517E-2</v>
      </c>
      <c r="AD97" s="1365">
        <v>3.7438936531543732E-2</v>
      </c>
      <c r="AE97" s="1365">
        <v>3.3894814550876617E-2</v>
      </c>
      <c r="AF97" s="1365">
        <v>0.27412718534469604</v>
      </c>
      <c r="AG97" s="1365">
        <v>8.3105102181434631E-2</v>
      </c>
      <c r="AH97" s="1365">
        <v>8.0539022674201988E-2</v>
      </c>
      <c r="AI97" s="1365">
        <v>5.6736936792731285E-2</v>
      </c>
      <c r="AJ97" s="1365">
        <v>3.2192278653383255E-2</v>
      </c>
      <c r="AK97" s="1365">
        <v>2.1553829312324524E-2</v>
      </c>
      <c r="AL97" s="1365">
        <v>0.17160552740097046</v>
      </c>
      <c r="AM97" s="1365">
        <v>6.3346840441226959E-2</v>
      </c>
      <c r="AN97" s="1365">
        <v>5.3447300555490074E-2</v>
      </c>
      <c r="AO97" s="1365">
        <v>2.482918743044138E-2</v>
      </c>
      <c r="AP97" s="1365">
        <v>2.3193642497062683E-2</v>
      </c>
      <c r="AQ97" s="1365">
        <v>6.7885499447584152E-3</v>
      </c>
      <c r="AR97" s="1365">
        <v>8.8683664798736572E-2</v>
      </c>
      <c r="AS97" s="1365">
        <v>3.9254050701856613E-2</v>
      </c>
      <c r="AT97" s="1365">
        <v>2.648588913984895E-2</v>
      </c>
      <c r="AU97" s="1365">
        <v>6.3990890048444271E-3</v>
      </c>
      <c r="AV97" s="1365">
        <v>1.50151327252388E-2</v>
      </c>
      <c r="AW97" s="1365">
        <v>1.5295014018192887E-3</v>
      </c>
      <c r="AX97" s="1365">
        <v>-1.2265443801879883E-2</v>
      </c>
      <c r="AY97" s="1365">
        <v>1.8415600061416626E-3</v>
      </c>
      <c r="AZ97" s="1365">
        <v>-2.6539952028542757E-2</v>
      </c>
      <c r="BA97" s="1365">
        <v>-1.1164158582687378E-2</v>
      </c>
      <c r="BB97" s="1365">
        <v>3.0658617615699768E-3</v>
      </c>
      <c r="BC97" s="1365">
        <v>2.0531237125396729E-2</v>
      </c>
      <c r="BD97" s="1365">
        <v>0.28862714767456055</v>
      </c>
      <c r="BE97" s="1365">
        <v>1.4833465218544006E-2</v>
      </c>
      <c r="BF97" s="1365">
        <v>-6.841019494459033E-3</v>
      </c>
      <c r="BG97" s="1365">
        <v>0.10547453165054321</v>
      </c>
      <c r="BH97" s="1365">
        <v>2.0033374428749084E-2</v>
      </c>
      <c r="BI97" s="1365">
        <v>0.15512679517269135</v>
      </c>
      <c r="BJ97" s="1365">
        <v>0.30089259147644043</v>
      </c>
      <c r="BK97" s="1365">
        <v>1.2991905212402344E-2</v>
      </c>
      <c r="BL97" s="1365">
        <v>1.9698932534083724E-2</v>
      </c>
      <c r="BM97" s="1365">
        <v>0.11663869023323059</v>
      </c>
      <c r="BN97" s="1365">
        <v>1.6967512667179108E-2</v>
      </c>
      <c r="BO97" s="1365">
        <v>0.13459555804729462</v>
      </c>
    </row>
    <row r="98" spans="1:67" x14ac:dyDescent="0.2">
      <c r="A98" s="1365">
        <v>2009</v>
      </c>
      <c r="B98" s="1365">
        <v>1</v>
      </c>
      <c r="C98" s="1365">
        <v>0.12414054572582245</v>
      </c>
      <c r="D98" s="1365">
        <v>0.2084517190232873</v>
      </c>
      <c r="E98" s="1365">
        <v>0.26381131261587143</v>
      </c>
      <c r="F98" s="1365">
        <v>6.9281049072742462E-2</v>
      </c>
      <c r="G98" s="1365">
        <v>0.33431538939476013</v>
      </c>
      <c r="H98" s="1365">
        <v>1.0182563066482544</v>
      </c>
      <c r="I98" s="1365">
        <v>0.12185082584619522</v>
      </c>
      <c r="J98" s="1365">
        <v>0.23578775487840176</v>
      </c>
      <c r="K98" s="1365">
        <v>0.28297103196382523</v>
      </c>
      <c r="L98" s="1365">
        <v>6.5965175628662109E-2</v>
      </c>
      <c r="M98" s="1365">
        <v>0.31168147921562195</v>
      </c>
      <c r="N98" s="1365">
        <v>0.71684032678604126</v>
      </c>
      <c r="O98" s="1365">
        <v>0.10815739631652832</v>
      </c>
      <c r="P98" s="1365">
        <v>0.21610507764853537</v>
      </c>
      <c r="Q98" s="1365">
        <v>0.1754804328083992</v>
      </c>
      <c r="R98" s="1365">
        <v>4.9361314624547958E-2</v>
      </c>
      <c r="S98" s="1365">
        <v>0.16773614287376404</v>
      </c>
      <c r="T98" s="1365">
        <v>0.57001590728759766</v>
      </c>
      <c r="U98" s="1365">
        <v>9.957248717546463E-2</v>
      </c>
      <c r="V98" s="1365">
        <v>0.18589287204667926</v>
      </c>
      <c r="W98" s="1365">
        <v>0.13547982834279537</v>
      </c>
      <c r="X98" s="1365">
        <v>4.3789215385913849E-2</v>
      </c>
      <c r="Y98" s="1365">
        <v>0.10528148710727692</v>
      </c>
      <c r="Z98" s="1365">
        <v>0.33120891451835632</v>
      </c>
      <c r="AA98" s="1365">
        <v>7.9003229737281799E-2</v>
      </c>
      <c r="AB98" s="1365">
        <v>0.11476151304668747</v>
      </c>
      <c r="AC98" s="1365">
        <v>7.3057747446000576E-2</v>
      </c>
      <c r="AD98" s="1365">
        <v>3.21035236120224E-2</v>
      </c>
      <c r="AE98" s="1365">
        <v>3.2282907515764236E-2</v>
      </c>
      <c r="AF98" s="1365">
        <v>0.26453101634979248</v>
      </c>
      <c r="AG98" s="1365">
        <v>7.083139568567276E-2</v>
      </c>
      <c r="AH98" s="1365">
        <v>9.3448125364375301E-2</v>
      </c>
      <c r="AI98" s="1365">
        <v>5.2959037479013205E-2</v>
      </c>
      <c r="AJ98" s="1365">
        <v>2.7608077973127365E-2</v>
      </c>
      <c r="AK98" s="1365">
        <v>1.9684378057718277E-2</v>
      </c>
      <c r="AL98" s="1365">
        <v>0.16240838170051575</v>
      </c>
      <c r="AM98" s="1365">
        <v>5.3728256374597549E-2</v>
      </c>
      <c r="AN98" s="1365">
        <v>5.9897088249272201E-2</v>
      </c>
      <c r="AO98" s="1365">
        <v>2.2362015210092068E-2</v>
      </c>
      <c r="AP98" s="1365">
        <v>1.9527480006217957E-2</v>
      </c>
      <c r="AQ98" s="1365">
        <v>6.8935411982238293E-3</v>
      </c>
      <c r="AR98" s="1365">
        <v>8.3252720534801483E-2</v>
      </c>
      <c r="AS98" s="1365">
        <v>3.3660050481557846E-2</v>
      </c>
      <c r="AT98" s="1365">
        <v>2.9544125209213234E-2</v>
      </c>
      <c r="AU98" s="1365">
        <v>5.7979772100225091E-3</v>
      </c>
      <c r="AV98" s="1365">
        <v>1.2233906425535679E-2</v>
      </c>
      <c r="AW98" s="1365">
        <v>2.0166609901934862E-3</v>
      </c>
      <c r="AX98" s="1365">
        <v>-1.8256306648254395E-2</v>
      </c>
      <c r="AY98" s="1365">
        <v>2.2897198796272278E-3</v>
      </c>
      <c r="AZ98" s="1365">
        <v>-2.733603585511446E-2</v>
      </c>
      <c r="BA98" s="1365">
        <v>-1.9159719347953796E-2</v>
      </c>
      <c r="BB98" s="1365">
        <v>3.3158734440803528E-3</v>
      </c>
      <c r="BC98" s="1365">
        <v>2.2633910179138184E-2</v>
      </c>
      <c r="BD98" s="1365">
        <v>0.28315967321395874</v>
      </c>
      <c r="BE98" s="1365">
        <v>1.5983149409294128E-2</v>
      </c>
      <c r="BF98" s="1365">
        <v>-7.6533586252480745E-3</v>
      </c>
      <c r="BG98" s="1365">
        <v>8.8330879807472229E-2</v>
      </c>
      <c r="BH98" s="1365">
        <v>1.9919734448194504E-2</v>
      </c>
      <c r="BI98" s="1365">
        <v>0.16657924652099609</v>
      </c>
      <c r="BJ98" s="1365">
        <v>0.30141597986221313</v>
      </c>
      <c r="BK98" s="1365">
        <v>1.3693429529666901E-2</v>
      </c>
      <c r="BL98" s="1365">
        <v>1.9682677229866385E-2</v>
      </c>
      <c r="BM98" s="1365">
        <v>0.10749059915542603</v>
      </c>
      <c r="BN98" s="1365">
        <v>1.6603861004114151E-2</v>
      </c>
      <c r="BO98" s="1365">
        <v>0.14394533634185791</v>
      </c>
    </row>
    <row r="99" spans="1:67" x14ac:dyDescent="0.2">
      <c r="A99" s="1365">
        <v>2010</v>
      </c>
      <c r="B99" s="1365">
        <v>1</v>
      </c>
      <c r="C99" s="1365">
        <v>0.14663176238536835</v>
      </c>
      <c r="D99" s="1365">
        <v>0.19757736939936876</v>
      </c>
      <c r="E99" s="1365">
        <v>0.23319704458117485</v>
      </c>
      <c r="F99" s="1365">
        <v>6.3426271080970764E-2</v>
      </c>
      <c r="G99" s="1365">
        <v>0.35916751623153687</v>
      </c>
      <c r="H99" s="1365">
        <v>1.0182328224182129</v>
      </c>
      <c r="I99" s="1365">
        <v>0.14450730383396149</v>
      </c>
      <c r="J99" s="1365">
        <v>0.22573486436158419</v>
      </c>
      <c r="K99" s="1365">
        <v>0.25103127956390381</v>
      </c>
      <c r="L99" s="1365">
        <v>6.0327578336000443E-2</v>
      </c>
      <c r="M99" s="1365">
        <v>0.33663186430931091</v>
      </c>
      <c r="N99" s="1365">
        <v>0.72967261075973511</v>
      </c>
      <c r="O99" s="1365">
        <v>0.12915702164173126</v>
      </c>
      <c r="P99" s="1365">
        <v>0.21209229296073318</v>
      </c>
      <c r="Q99" s="1365">
        <v>0.15593177825212479</v>
      </c>
      <c r="R99" s="1365">
        <v>4.5419253408908844E-2</v>
      </c>
      <c r="S99" s="1365">
        <v>0.1870722770690918</v>
      </c>
      <c r="T99" s="1365">
        <v>0.58538556098937988</v>
      </c>
      <c r="U99" s="1365">
        <v>0.11967558413743973</v>
      </c>
      <c r="V99" s="1365">
        <v>0.18593076267279685</v>
      </c>
      <c r="W99" s="1365">
        <v>0.11881065182387829</v>
      </c>
      <c r="X99" s="1365">
        <v>4.0131576359272003E-2</v>
      </c>
      <c r="Y99" s="1365">
        <v>0.12083700299263</v>
      </c>
      <c r="Z99" s="1365">
        <v>0.3459324836730957</v>
      </c>
      <c r="AA99" s="1365">
        <v>9.5342643558979034E-2</v>
      </c>
      <c r="AB99" s="1365">
        <v>0.11863240352249704</v>
      </c>
      <c r="AC99" s="1365">
        <v>6.3583167269825935E-2</v>
      </c>
      <c r="AD99" s="1365">
        <v>2.8958000242710114E-2</v>
      </c>
      <c r="AE99" s="1365">
        <v>3.9416257292032242E-2</v>
      </c>
      <c r="AF99" s="1365">
        <v>0.27927148342132568</v>
      </c>
      <c r="AG99" s="1365">
        <v>8.5289090871810913E-2</v>
      </c>
      <c r="AH99" s="1365">
        <v>9.7056211336166598E-2</v>
      </c>
      <c r="AI99" s="1365">
        <v>4.6227141283452511E-2</v>
      </c>
      <c r="AJ99" s="1365">
        <v>2.5099050253629684E-2</v>
      </c>
      <c r="AK99" s="1365">
        <v>2.559998445212841E-2</v>
      </c>
      <c r="AL99" s="1365">
        <v>0.17354375123977661</v>
      </c>
      <c r="AM99" s="1365">
        <v>6.4094625413417816E-2</v>
      </c>
      <c r="AN99" s="1365">
        <v>6.421101234445814E-2</v>
      </c>
      <c r="AO99" s="1365">
        <v>1.8976655090227723E-2</v>
      </c>
      <c r="AP99" s="1365">
        <v>1.7481109127402306E-2</v>
      </c>
      <c r="AQ99" s="1365">
        <v>8.7803546339273453E-3</v>
      </c>
      <c r="AR99" s="1365">
        <v>8.7427504360675812E-2</v>
      </c>
      <c r="AS99" s="1365">
        <v>3.7740424275398254E-2</v>
      </c>
      <c r="AT99" s="1365">
        <v>3.2673918798082013E-2</v>
      </c>
      <c r="AU99" s="1365">
        <v>4.2552659288048744E-3</v>
      </c>
      <c r="AV99" s="1365">
        <v>1.0809281840920448E-2</v>
      </c>
      <c r="AW99" s="1365">
        <v>1.948607387021184E-3</v>
      </c>
      <c r="AX99" s="1365">
        <v>-1.8232822418212891E-2</v>
      </c>
      <c r="AY99" s="1365">
        <v>2.1244585514068604E-3</v>
      </c>
      <c r="AZ99" s="1365">
        <v>-2.8157494962215424E-2</v>
      </c>
      <c r="BA99" s="1365">
        <v>-1.7834234982728958E-2</v>
      </c>
      <c r="BB99" s="1365">
        <v>3.0986927449703217E-3</v>
      </c>
      <c r="BC99" s="1365">
        <v>2.2535651922225952E-2</v>
      </c>
      <c r="BD99" s="1365">
        <v>0.27032738924026489</v>
      </c>
      <c r="BE99" s="1365">
        <v>1.7474740743637085E-2</v>
      </c>
      <c r="BF99" s="1365">
        <v>-1.4514923561364412E-2</v>
      </c>
      <c r="BG99" s="1365">
        <v>7.7265266329050064E-2</v>
      </c>
      <c r="BH99" s="1365">
        <v>1.800701767206192E-2</v>
      </c>
      <c r="BI99" s="1365">
        <v>0.17209523916244507</v>
      </c>
      <c r="BJ99" s="1365">
        <v>0.28856021165847778</v>
      </c>
      <c r="BK99" s="1365">
        <v>1.5350282192230225E-2</v>
      </c>
      <c r="BL99" s="1365">
        <v>1.3642571400851011E-2</v>
      </c>
      <c r="BM99" s="1365">
        <v>9.5099501311779022E-2</v>
      </c>
      <c r="BN99" s="1365">
        <v>1.4908324927091599E-2</v>
      </c>
      <c r="BO99" s="1365">
        <v>0.14955958724021912</v>
      </c>
    </row>
    <row r="100" spans="1:67" x14ac:dyDescent="0.2">
      <c r="A100" s="1365">
        <v>2011</v>
      </c>
      <c r="B100" s="1365">
        <v>1</v>
      </c>
      <c r="C100" s="1365">
        <v>0.14800883829593658</v>
      </c>
      <c r="D100" s="1365">
        <v>0.19922177027910948</v>
      </c>
      <c r="E100" s="1365">
        <v>0.22006330266594887</v>
      </c>
      <c r="F100" s="1365">
        <v>6.8022668361663818E-2</v>
      </c>
      <c r="G100" s="1365">
        <v>0.36468341946601868</v>
      </c>
      <c r="H100" s="1365">
        <v>1.0177717208862305</v>
      </c>
      <c r="I100" s="1365">
        <v>0.14582432806491852</v>
      </c>
      <c r="J100" s="1365">
        <v>0.22823911812156439</v>
      </c>
      <c r="K100" s="1365">
        <v>0.23527280986309052</v>
      </c>
      <c r="L100" s="1365">
        <v>6.5122023224830627E-2</v>
      </c>
      <c r="M100" s="1365">
        <v>0.34331339597702026</v>
      </c>
      <c r="N100" s="1365">
        <v>0.73497498035430908</v>
      </c>
      <c r="O100" s="1365">
        <v>0.13034893572330475</v>
      </c>
      <c r="P100" s="1365">
        <v>0.21588225173763931</v>
      </c>
      <c r="Q100" s="1365">
        <v>0.14753733947873116</v>
      </c>
      <c r="R100" s="1365">
        <v>4.964669793844223E-2</v>
      </c>
      <c r="S100" s="1365">
        <v>0.19155976176261902</v>
      </c>
      <c r="T100" s="1365">
        <v>0.59247124195098877</v>
      </c>
      <c r="U100" s="1365">
        <v>0.12026453763246536</v>
      </c>
      <c r="V100" s="1365">
        <v>0.1909473646664992</v>
      </c>
      <c r="W100" s="1365">
        <v>0.11297025717794895</v>
      </c>
      <c r="X100" s="1365">
        <v>4.3769355863332748E-2</v>
      </c>
      <c r="Y100" s="1365">
        <v>0.12451974302530289</v>
      </c>
      <c r="Z100" s="1365">
        <v>0.35204851627349854</v>
      </c>
      <c r="AA100" s="1365">
        <v>9.6694760024547577E-2</v>
      </c>
      <c r="AB100" s="1365">
        <v>0.12352643127087504</v>
      </c>
      <c r="AC100" s="1365">
        <v>6.0298941098153591E-2</v>
      </c>
      <c r="AD100" s="1365">
        <v>3.1585250049829483E-2</v>
      </c>
      <c r="AE100" s="1365">
        <v>3.9943117648363113E-2</v>
      </c>
      <c r="AF100" s="1365">
        <v>0.28466537594795227</v>
      </c>
      <c r="AG100" s="1365">
        <v>8.710605651140213E-2</v>
      </c>
      <c r="AH100" s="1365">
        <v>9.97367310046684E-2</v>
      </c>
      <c r="AI100" s="1365">
        <v>4.4561793562024832E-2</v>
      </c>
      <c r="AJ100" s="1365">
        <v>2.7054386213421822E-2</v>
      </c>
      <c r="AK100" s="1365">
        <v>2.6206405833363533E-2</v>
      </c>
      <c r="AL100" s="1365">
        <v>0.178378626704216</v>
      </c>
      <c r="AM100" s="1365">
        <v>6.6556476056575775E-2</v>
      </c>
      <c r="AN100" s="1365">
        <v>6.5682677879522089E-2</v>
      </c>
      <c r="AO100" s="1365">
        <v>1.8996558384969831E-2</v>
      </c>
      <c r="AP100" s="1365">
        <v>1.7953874543309212E-2</v>
      </c>
      <c r="AQ100" s="1365">
        <v>9.1890431940555573E-3</v>
      </c>
      <c r="AR100" s="1365">
        <v>9.0769723057746887E-2</v>
      </c>
      <c r="AS100" s="1365">
        <v>4.2053066194057465E-2</v>
      </c>
      <c r="AT100" s="1365">
        <v>3.2191553299526277E-2</v>
      </c>
      <c r="AU100" s="1365">
        <v>4.9601604696363211E-3</v>
      </c>
      <c r="AV100" s="1365">
        <v>9.8540438339114189E-3</v>
      </c>
      <c r="AW100" s="1365">
        <v>1.7108994070440531E-3</v>
      </c>
      <c r="AX100" s="1365">
        <v>-1.7771720886230469E-2</v>
      </c>
      <c r="AY100" s="1365">
        <v>2.1845102310180664E-3</v>
      </c>
      <c r="AZ100" s="1365">
        <v>-2.901734784245491E-2</v>
      </c>
      <c r="BA100" s="1365">
        <v>-1.5209507197141647E-2</v>
      </c>
      <c r="BB100" s="1365">
        <v>2.9006451368331909E-3</v>
      </c>
      <c r="BC100" s="1365">
        <v>2.1370023488998413E-2</v>
      </c>
      <c r="BD100" s="1365">
        <v>0.26502501964569092</v>
      </c>
      <c r="BE100" s="1365">
        <v>1.7659902572631836E-2</v>
      </c>
      <c r="BF100" s="1365">
        <v>-1.666048145852983E-2</v>
      </c>
      <c r="BG100" s="1365">
        <v>7.2525963187217712E-2</v>
      </c>
      <c r="BH100" s="1365">
        <v>1.8375970423221588E-2</v>
      </c>
      <c r="BI100" s="1365">
        <v>0.17312365770339966</v>
      </c>
      <c r="BJ100" s="1365">
        <v>0.28279674053192139</v>
      </c>
      <c r="BK100" s="1365">
        <v>1.547539234161377E-2</v>
      </c>
      <c r="BL100" s="1365">
        <v>1.235686638392508E-2</v>
      </c>
      <c r="BM100" s="1365">
        <v>8.773547038435936E-2</v>
      </c>
      <c r="BN100" s="1365">
        <v>1.5475325286388397E-2</v>
      </c>
      <c r="BO100" s="1365">
        <v>0.15175363421440125</v>
      </c>
    </row>
    <row r="101" spans="1:67" x14ac:dyDescent="0.2">
      <c r="A101" s="1365">
        <v>2012</v>
      </c>
      <c r="B101" s="1365">
        <v>1</v>
      </c>
      <c r="C101" s="1365">
        <v>0.14746575057506561</v>
      </c>
      <c r="D101" s="1365">
        <v>0.20182412210851908</v>
      </c>
      <c r="E101" s="1365">
        <v>0.21307958662509918</v>
      </c>
      <c r="F101" s="1365">
        <v>7.1028880774974823E-2</v>
      </c>
      <c r="G101" s="1365">
        <v>0.36660164594650269</v>
      </c>
      <c r="H101" s="1365">
        <v>1.0164066553115845</v>
      </c>
      <c r="I101" s="1365">
        <v>0.14581440389156342</v>
      </c>
      <c r="J101" s="1365">
        <v>0.23093303758651018</v>
      </c>
      <c r="K101" s="1365">
        <v>0.22565338388085365</v>
      </c>
      <c r="L101" s="1365">
        <v>6.8121977150440216E-2</v>
      </c>
      <c r="M101" s="1365">
        <v>0.3458838164806366</v>
      </c>
      <c r="N101" s="1365">
        <v>0.74351412057876587</v>
      </c>
      <c r="O101" s="1365">
        <v>0.13291403651237488</v>
      </c>
      <c r="P101" s="1365">
        <v>0.21955518680624664</v>
      </c>
      <c r="Q101" s="1365">
        <v>0.1415611170232296</v>
      </c>
      <c r="R101" s="1365">
        <v>5.2208591252565384E-2</v>
      </c>
      <c r="S101" s="1365">
        <v>0.19727519154548645</v>
      </c>
      <c r="T101" s="1365">
        <v>0.60377442836761475</v>
      </c>
      <c r="U101" s="1365">
        <v>0.12435221672058105</v>
      </c>
      <c r="V101" s="1365">
        <v>0.1955575468018651</v>
      </c>
      <c r="W101" s="1365">
        <v>0.1087348498404026</v>
      </c>
      <c r="X101" s="1365">
        <v>4.6244129538536072E-2</v>
      </c>
      <c r="Y101" s="1365">
        <v>0.1288856714963913</v>
      </c>
      <c r="Z101" s="1365">
        <v>0.36663404107093811</v>
      </c>
      <c r="AA101" s="1365">
        <v>0.10205211490392685</v>
      </c>
      <c r="AB101" s="1365">
        <v>0.13045781804248691</v>
      </c>
      <c r="AC101" s="1365">
        <v>5.6715681217610836E-2</v>
      </c>
      <c r="AD101" s="1365">
        <v>3.4445207566022873E-2</v>
      </c>
      <c r="AE101" s="1365">
        <v>4.2963229119777679E-2</v>
      </c>
      <c r="AF101" s="1365">
        <v>0.29898592829704285</v>
      </c>
      <c r="AG101" s="1365">
        <v>9.2497892677783966E-2</v>
      </c>
      <c r="AH101" s="1365">
        <v>0.10673021688126028</v>
      </c>
      <c r="AI101" s="1365">
        <v>4.1481014341115952E-2</v>
      </c>
      <c r="AJ101" s="1365">
        <v>2.9741495847702026E-2</v>
      </c>
      <c r="AK101" s="1365">
        <v>2.8535308316349983E-2</v>
      </c>
      <c r="AL101" s="1365">
        <v>0.19067637622356415</v>
      </c>
      <c r="AM101" s="1365">
        <v>7.1457773447036743E-2</v>
      </c>
      <c r="AN101" s="1365">
        <v>7.0690687440219335E-2</v>
      </c>
      <c r="AO101" s="1365">
        <v>1.7069360706955194E-2</v>
      </c>
      <c r="AP101" s="1365">
        <v>2.0368738099932671E-2</v>
      </c>
      <c r="AQ101" s="1365">
        <v>1.1089818552136421E-2</v>
      </c>
      <c r="AR101" s="1365">
        <v>9.8783858120441437E-2</v>
      </c>
      <c r="AS101" s="1365">
        <v>4.4313475489616394E-2</v>
      </c>
      <c r="AT101" s="1365">
        <v>3.5755082943978778E-2</v>
      </c>
      <c r="AU101" s="1365">
        <v>4.0188408456742764E-3</v>
      </c>
      <c r="AV101" s="1365">
        <v>1.2041276320815086E-2</v>
      </c>
      <c r="AW101" s="1365">
        <v>2.6551859918981791E-3</v>
      </c>
      <c r="AX101" s="1365">
        <v>-1.6406655311584473E-2</v>
      </c>
      <c r="AY101" s="1365">
        <v>1.6513466835021973E-3</v>
      </c>
      <c r="AZ101" s="1365">
        <v>-2.9108915477991104E-2</v>
      </c>
      <c r="BA101" s="1365">
        <v>-1.2573797255754471E-2</v>
      </c>
      <c r="BB101" s="1365">
        <v>2.9069036245346069E-3</v>
      </c>
      <c r="BC101" s="1365">
        <v>2.0717829465866089E-2</v>
      </c>
      <c r="BD101" s="1365">
        <v>0.25648587942123413</v>
      </c>
      <c r="BE101" s="1365">
        <v>1.4551714062690735E-2</v>
      </c>
      <c r="BF101" s="1365">
        <v>-1.7731064697727561E-2</v>
      </c>
      <c r="BG101" s="1365">
        <v>7.1518469601869583E-2</v>
      </c>
      <c r="BH101" s="1365">
        <v>1.8820289522409439E-2</v>
      </c>
      <c r="BI101" s="1365">
        <v>0.16932645440101624</v>
      </c>
      <c r="BJ101" s="1365">
        <v>0.2728925347328186</v>
      </c>
      <c r="BK101" s="1365">
        <v>1.2900367379188538E-2</v>
      </c>
      <c r="BL101" s="1365">
        <v>1.1377850780263543E-2</v>
      </c>
      <c r="BM101" s="1365">
        <v>8.4092266857624054E-2</v>
      </c>
      <c r="BN101" s="1365">
        <v>1.5913385897874832E-2</v>
      </c>
      <c r="BO101" s="1365">
        <v>0.14860862493515015</v>
      </c>
    </row>
    <row r="102" spans="1:67" x14ac:dyDescent="0.2">
      <c r="A102" s="1365">
        <v>2013</v>
      </c>
      <c r="B102" s="1365">
        <v>1</v>
      </c>
      <c r="C102" s="1365">
        <v>0.16627232730388641</v>
      </c>
      <c r="D102" s="1365">
        <v>0.17578419856727123</v>
      </c>
      <c r="E102" s="1365">
        <v>0.21663566306233406</v>
      </c>
      <c r="F102" s="1365">
        <v>7.2489172220230103E-2</v>
      </c>
      <c r="G102" s="1365">
        <v>0.36881861090660095</v>
      </c>
      <c r="H102" s="1365">
        <v>1.0119073390960693</v>
      </c>
      <c r="I102" s="1365">
        <v>0.16454575955867767</v>
      </c>
      <c r="J102" s="1365">
        <v>0.2027074471116066</v>
      </c>
      <c r="K102" s="1365">
        <v>0.22423810139298439</v>
      </c>
      <c r="L102" s="1365">
        <v>6.9830313324928284E-2</v>
      </c>
      <c r="M102" s="1365">
        <v>0.35058572888374329</v>
      </c>
      <c r="N102" s="1365">
        <v>0.73921650648117065</v>
      </c>
      <c r="O102" s="1365">
        <v>0.14820821583271027</v>
      </c>
      <c r="P102" s="1365">
        <v>0.19344771560281515</v>
      </c>
      <c r="Q102" s="1365">
        <v>0.13935737311840057</v>
      </c>
      <c r="R102" s="1365">
        <v>5.371001735329628E-2</v>
      </c>
      <c r="S102" s="1365">
        <v>0.20449315011501312</v>
      </c>
      <c r="T102" s="1365">
        <v>0.59580916166305542</v>
      </c>
      <c r="U102" s="1365">
        <v>0.13774891197681427</v>
      </c>
      <c r="V102" s="1365">
        <v>0.17327064322307706</v>
      </c>
      <c r="W102" s="1365">
        <v>0.10718297213315964</v>
      </c>
      <c r="X102" s="1365">
        <v>4.7330960631370544E-2</v>
      </c>
      <c r="Y102" s="1365">
        <v>0.13027568161487579</v>
      </c>
      <c r="Z102" s="1365">
        <v>0.35660436749458313</v>
      </c>
      <c r="AA102" s="1365">
        <v>0.11073001474142075</v>
      </c>
      <c r="AB102" s="1365">
        <v>0.11614939064020291</v>
      </c>
      <c r="AC102" s="1365">
        <v>5.6505684275180101E-2</v>
      </c>
      <c r="AD102" s="1365">
        <v>3.4799881279468536E-2</v>
      </c>
      <c r="AE102" s="1365">
        <v>3.8419395685195923E-2</v>
      </c>
      <c r="AF102" s="1365">
        <v>0.28903627395629883</v>
      </c>
      <c r="AG102" s="1365">
        <v>9.9339112639427185E-2</v>
      </c>
      <c r="AH102" s="1365">
        <v>9.5074728218605742E-2</v>
      </c>
      <c r="AI102" s="1365">
        <v>4.1392121929675341E-2</v>
      </c>
      <c r="AJ102" s="1365">
        <v>2.9694849625229836E-2</v>
      </c>
      <c r="AK102" s="1365">
        <v>2.3535467684268951E-2</v>
      </c>
      <c r="AL102" s="1365">
        <v>0.18613845109939575</v>
      </c>
      <c r="AM102" s="1365">
        <v>7.777780294418335E-2</v>
      </c>
      <c r="AN102" s="1365">
        <v>6.3431559618038591E-2</v>
      </c>
      <c r="AO102" s="1365">
        <v>1.761926431208849E-2</v>
      </c>
      <c r="AP102" s="1365">
        <v>2.0067170262336731E-2</v>
      </c>
      <c r="AQ102" s="1365">
        <v>7.2426549158990383E-3</v>
      </c>
      <c r="AR102" s="1365">
        <v>0.10109769552946091</v>
      </c>
      <c r="AS102" s="1365">
        <v>5.1592577248811722E-2</v>
      </c>
      <c r="AT102" s="1365">
        <v>3.2123273762408644E-2</v>
      </c>
      <c r="AU102" s="1365">
        <v>4.6124410582706332E-3</v>
      </c>
      <c r="AV102" s="1365">
        <v>1.1243200860917568E-2</v>
      </c>
      <c r="AW102" s="1365">
        <v>1.5261989319697022E-3</v>
      </c>
      <c r="AX102" s="1365">
        <v>-1.1907339096069336E-2</v>
      </c>
      <c r="AY102" s="1365">
        <v>1.7265677452087402E-3</v>
      </c>
      <c r="AZ102" s="1365">
        <v>-2.6923248544335365E-2</v>
      </c>
      <c r="BA102" s="1365">
        <v>-7.6024383306503296E-3</v>
      </c>
      <c r="BB102" s="1365">
        <v>2.6588588953018188E-3</v>
      </c>
      <c r="BC102" s="1365">
        <v>1.8232882022857666E-2</v>
      </c>
      <c r="BD102" s="1365">
        <v>0.26078349351882935</v>
      </c>
      <c r="BE102" s="1365">
        <v>1.8064111471176147E-2</v>
      </c>
      <c r="BF102" s="1365">
        <v>-1.7663517035543919E-2</v>
      </c>
      <c r="BG102" s="1365">
        <v>7.7278289943933487E-2</v>
      </c>
      <c r="BH102" s="1365">
        <v>1.8779154866933823E-2</v>
      </c>
      <c r="BI102" s="1365">
        <v>0.16432546079158783</v>
      </c>
      <c r="BJ102" s="1365">
        <v>0.27269083261489868</v>
      </c>
      <c r="BK102" s="1365">
        <v>1.6337543725967407E-2</v>
      </c>
      <c r="BL102" s="1365">
        <v>9.2597315087914467E-3</v>
      </c>
      <c r="BM102" s="1365">
        <v>8.4880728274583817E-2</v>
      </c>
      <c r="BN102" s="1365">
        <v>1.6120295971632004E-2</v>
      </c>
      <c r="BO102" s="1365">
        <v>0.14609257876873016</v>
      </c>
    </row>
    <row r="103" spans="1:67" x14ac:dyDescent="0.2">
      <c r="A103" s="1365">
        <v>2014</v>
      </c>
      <c r="B103" s="1365">
        <v>1</v>
      </c>
      <c r="C103" s="1365">
        <v>0.18401223421096802</v>
      </c>
      <c r="D103" s="1365">
        <v>0.1537089990451932</v>
      </c>
      <c r="E103" s="1365">
        <v>0.22443059831857681</v>
      </c>
      <c r="F103" s="1365">
        <v>7.3562495410442352E-2</v>
      </c>
      <c r="G103" s="1365">
        <v>0.3642856776714325</v>
      </c>
      <c r="H103" s="1365">
        <v>1.0078305006027222</v>
      </c>
      <c r="I103" s="1365">
        <v>0.18240867555141449</v>
      </c>
      <c r="J103" s="1365">
        <v>0.17961085494607687</v>
      </c>
      <c r="K103" s="1365">
        <v>0.22717966884374619</v>
      </c>
      <c r="L103" s="1365">
        <v>7.1041017770767212E-2</v>
      </c>
      <c r="M103" s="1365">
        <v>0.34759023785591125</v>
      </c>
      <c r="N103" s="1365">
        <v>0.73635995388031006</v>
      </c>
      <c r="O103" s="1365">
        <v>0.16498591005802155</v>
      </c>
      <c r="P103" s="1365">
        <v>0.17215488804504275</v>
      </c>
      <c r="Q103" s="1365">
        <v>0.14053366333246231</v>
      </c>
      <c r="R103" s="1365">
        <v>5.5299609899520874E-2</v>
      </c>
      <c r="S103" s="1365">
        <v>0.20338588953018188</v>
      </c>
      <c r="T103" s="1365">
        <v>0.59483474493026733</v>
      </c>
      <c r="U103" s="1365">
        <v>0.15387722849845886</v>
      </c>
      <c r="V103" s="1365">
        <v>0.15430830395780504</v>
      </c>
      <c r="W103" s="1365">
        <v>0.10787249356508255</v>
      </c>
      <c r="X103" s="1365">
        <v>4.876229539513588E-2</v>
      </c>
      <c r="Y103" s="1365">
        <v>0.13001444935798645</v>
      </c>
      <c r="Z103" s="1365">
        <v>0.35856708884239197</v>
      </c>
      <c r="AA103" s="1365">
        <v>0.12299057841300964</v>
      </c>
      <c r="AB103" s="1365">
        <v>0.10323136218357831</v>
      </c>
      <c r="AC103" s="1365">
        <v>5.6255163159221411E-2</v>
      </c>
      <c r="AD103" s="1365">
        <v>3.6720219999551773E-2</v>
      </c>
      <c r="AE103" s="1365">
        <v>3.9369773119688034E-2</v>
      </c>
      <c r="AF103" s="1365">
        <v>0.2913171648979187</v>
      </c>
      <c r="AG103" s="1365">
        <v>0.11030218005180359</v>
      </c>
      <c r="AH103" s="1365">
        <v>8.4618628839962184E-2</v>
      </c>
      <c r="AI103" s="1365">
        <v>4.1022025048732758E-2</v>
      </c>
      <c r="AJ103" s="1365">
        <v>3.1227130442857742E-2</v>
      </c>
      <c r="AK103" s="1365">
        <v>2.4147192016243935E-2</v>
      </c>
      <c r="AL103" s="1365">
        <v>0.18769422173500061</v>
      </c>
      <c r="AM103" s="1365">
        <v>8.5323765873908997E-2</v>
      </c>
      <c r="AN103" s="1365">
        <v>5.675588570011314E-2</v>
      </c>
      <c r="AO103" s="1365">
        <v>1.6893510706722736E-2</v>
      </c>
      <c r="AP103" s="1365">
        <v>2.1480217576026917E-2</v>
      </c>
      <c r="AQ103" s="1365">
        <v>7.2408360429108143E-3</v>
      </c>
      <c r="AR103" s="1365">
        <v>0.10216609388589859</v>
      </c>
      <c r="AS103" s="1365">
        <v>5.571587011218071E-2</v>
      </c>
      <c r="AT103" s="1365">
        <v>2.836154967553739E-2</v>
      </c>
      <c r="AU103" s="1365">
        <v>4.2642859043553472E-3</v>
      </c>
      <c r="AV103" s="1365">
        <v>1.2328555807471275E-2</v>
      </c>
      <c r="AW103" s="1365">
        <v>1.4958326937630773E-3</v>
      </c>
      <c r="AX103" s="1365">
        <v>-7.830500602722168E-3</v>
      </c>
      <c r="AY103" s="1365">
        <v>1.6035586595535278E-3</v>
      </c>
      <c r="AZ103" s="1365">
        <v>-2.5901855900883675E-2</v>
      </c>
      <c r="BA103" s="1365">
        <v>-2.7490705251693726E-3</v>
      </c>
      <c r="BB103" s="1365">
        <v>2.5214776396751404E-3</v>
      </c>
      <c r="BC103" s="1365">
        <v>1.669543981552124E-2</v>
      </c>
      <c r="BD103" s="1365">
        <v>0.26364004611968994</v>
      </c>
      <c r="BE103" s="1365">
        <v>1.9026324152946472E-2</v>
      </c>
      <c r="BF103" s="1365">
        <v>-1.8445888999849558E-2</v>
      </c>
      <c r="BG103" s="1365">
        <v>8.3896934986114502E-2</v>
      </c>
      <c r="BH103" s="1365">
        <v>1.8262885510921478E-2</v>
      </c>
      <c r="BI103" s="1365">
        <v>0.16089978814125061</v>
      </c>
      <c r="BJ103" s="1365">
        <v>0.27147054672241211</v>
      </c>
      <c r="BK103" s="1365">
        <v>1.7422765493392944E-2</v>
      </c>
      <c r="BL103" s="1365">
        <v>7.4559669010341167E-3</v>
      </c>
      <c r="BM103" s="1365">
        <v>8.6646005511283875E-2</v>
      </c>
      <c r="BN103" s="1365">
        <v>1.5741407871246338E-2</v>
      </c>
      <c r="BO103" s="1365">
        <v>0.14420434832572937</v>
      </c>
    </row>
    <row r="104" spans="1:67" x14ac:dyDescent="0.2">
      <c r="A104" s="1365">
        <v>2015</v>
      </c>
      <c r="B104" s="1365">
        <v>1</v>
      </c>
      <c r="C104" s="1365">
        <v>0.18408559262752533</v>
      </c>
      <c r="D104" s="1365">
        <v>0.15098558738827705</v>
      </c>
      <c r="E104" s="1365">
        <v>0.23516422510147095</v>
      </c>
      <c r="F104" s="1365">
        <v>7.5709886848926544E-2</v>
      </c>
      <c r="G104" s="1365">
        <v>0.35405468940734863</v>
      </c>
      <c r="H104" s="1365">
        <v>1.0055997371673584</v>
      </c>
      <c r="I104" s="1365">
        <v>0.18254430592060089</v>
      </c>
      <c r="J104" s="1365">
        <v>0.1764467740431428</v>
      </c>
      <c r="K104" s="1365">
        <v>0.23554973304271698</v>
      </c>
      <c r="L104" s="1365">
        <v>7.3142752051353455E-2</v>
      </c>
      <c r="M104" s="1365">
        <v>0.33791616559028625</v>
      </c>
      <c r="N104" s="1365">
        <v>0.73226040601730347</v>
      </c>
      <c r="O104" s="1365">
        <v>0.16536927223205566</v>
      </c>
      <c r="P104" s="1365">
        <v>0.16848351806402206</v>
      </c>
      <c r="Q104" s="1365">
        <v>0.14418568834662437</v>
      </c>
      <c r="R104" s="1365">
        <v>5.7773597538471222E-2</v>
      </c>
      <c r="S104" s="1365">
        <v>0.19644835591316223</v>
      </c>
      <c r="T104" s="1365">
        <v>0.59268885850906372</v>
      </c>
      <c r="U104" s="1365">
        <v>0.15413115918636322</v>
      </c>
      <c r="V104" s="1365">
        <v>0.15073704021051526</v>
      </c>
      <c r="W104" s="1365">
        <v>0.11059862934052944</v>
      </c>
      <c r="X104" s="1365">
        <v>5.2206549793481827E-2</v>
      </c>
      <c r="Y104" s="1365">
        <v>0.1250155121088028</v>
      </c>
      <c r="Z104" s="1365">
        <v>0.35842850804328918</v>
      </c>
      <c r="AA104" s="1365">
        <v>0.12404322624206543</v>
      </c>
      <c r="AB104" s="1365">
        <v>9.9898793851025403E-2</v>
      </c>
      <c r="AC104" s="1365">
        <v>5.7566922158002853E-2</v>
      </c>
      <c r="AD104" s="1365">
        <v>3.9303097873926163E-2</v>
      </c>
      <c r="AE104" s="1365">
        <v>3.7616480141878128E-2</v>
      </c>
      <c r="AF104" s="1365">
        <v>0.29181352257728577</v>
      </c>
      <c r="AG104" s="1365">
        <v>0.11072089523077011</v>
      </c>
      <c r="AH104" s="1365">
        <v>8.2939824933419004E-2</v>
      </c>
      <c r="AI104" s="1365">
        <v>4.183060210198164E-2</v>
      </c>
      <c r="AJ104" s="1365">
        <v>3.3420007675886154E-2</v>
      </c>
      <c r="AK104" s="1365">
        <v>2.2902198135852814E-2</v>
      </c>
      <c r="AL104" s="1365">
        <v>0.18820670247077942</v>
      </c>
      <c r="AM104" s="1365">
        <v>8.5687749087810516E-2</v>
      </c>
      <c r="AN104" s="1365">
        <v>5.5210842525411863E-2</v>
      </c>
      <c r="AO104" s="1365">
        <v>1.766173099167645E-2</v>
      </c>
      <c r="AP104" s="1365">
        <v>2.2607764229178429E-2</v>
      </c>
      <c r="AQ104" s="1365">
        <v>7.0386170409619808E-3</v>
      </c>
      <c r="AR104" s="1365">
        <v>0.10147497802972794</v>
      </c>
      <c r="AS104" s="1365">
        <v>5.5421877652406693E-2</v>
      </c>
      <c r="AT104" s="1365">
        <v>2.7819676193757914E-2</v>
      </c>
      <c r="AU104" s="1365">
        <v>4.3614706955850124E-3</v>
      </c>
      <c r="AV104" s="1365">
        <v>1.2403137981891632E-2</v>
      </c>
      <c r="AW104" s="1365">
        <v>1.4688147930428386E-3</v>
      </c>
      <c r="AX104" s="1365">
        <v>-5.5997371673583984E-3</v>
      </c>
      <c r="AY104" s="1365">
        <v>1.5412867069244385E-3</v>
      </c>
      <c r="AZ104" s="1365">
        <v>-2.5461186654865742E-2</v>
      </c>
      <c r="BA104" s="1365">
        <v>-3.8550794124603271E-4</v>
      </c>
      <c r="BB104" s="1365">
        <v>2.5671347975730896E-3</v>
      </c>
      <c r="BC104" s="1365">
        <v>1.6138523817062378E-2</v>
      </c>
      <c r="BD104" s="1365">
        <v>0.26773959398269653</v>
      </c>
      <c r="BE104" s="1365">
        <v>1.8716320395469666E-2</v>
      </c>
      <c r="BF104" s="1365">
        <v>-1.749793067574501E-2</v>
      </c>
      <c r="BG104" s="1365">
        <v>9.0978536754846573E-2</v>
      </c>
      <c r="BH104" s="1365">
        <v>1.7936289310455322E-2</v>
      </c>
      <c r="BI104" s="1365">
        <v>0.1576063334941864</v>
      </c>
      <c r="BJ104" s="1365">
        <v>0.27333933115005493</v>
      </c>
      <c r="BK104" s="1365">
        <v>1.7175033688545227E-2</v>
      </c>
      <c r="BL104" s="1365">
        <v>7.9632559791207314E-3</v>
      </c>
      <c r="BM104" s="1365">
        <v>9.1364044696092606E-2</v>
      </c>
      <c r="BN104" s="1365">
        <v>1.5369154512882233E-2</v>
      </c>
      <c r="BO104" s="1365">
        <v>0.14146780967712402</v>
      </c>
    </row>
    <row r="105" spans="1:67" x14ac:dyDescent="0.2">
      <c r="A105" s="1365">
        <v>2016</v>
      </c>
      <c r="B105" s="1365">
        <v>1</v>
      </c>
      <c r="C105" s="1365">
        <v>0.18228839337825775</v>
      </c>
      <c r="D105" s="1365">
        <v>0.14623331930488348</v>
      </c>
      <c r="E105" s="1365">
        <v>0.24752669036388397</v>
      </c>
      <c r="F105" s="1365">
        <v>7.6039969921112061E-2</v>
      </c>
      <c r="G105" s="1365">
        <v>0.34791162610054016</v>
      </c>
      <c r="H105" s="1365">
        <v>1.003978967666626</v>
      </c>
      <c r="I105" s="1365">
        <v>0.18073691427707672</v>
      </c>
      <c r="J105" s="1365">
        <v>0.17129081860184669</v>
      </c>
      <c r="K105" s="1365">
        <v>0.24619170650839806</v>
      </c>
      <c r="L105" s="1365">
        <v>7.3553971946239471E-2</v>
      </c>
      <c r="M105" s="1365">
        <v>0.33220559358596802</v>
      </c>
      <c r="N105" s="1365">
        <v>0.72785168886184692</v>
      </c>
      <c r="O105" s="1365">
        <v>0.16372837126255035</v>
      </c>
      <c r="P105" s="1365">
        <v>0.16455799201503396</v>
      </c>
      <c r="Q105" s="1365">
        <v>0.14959322288632393</v>
      </c>
      <c r="R105" s="1365">
        <v>5.8826837688684464E-2</v>
      </c>
      <c r="S105" s="1365">
        <v>0.19114524126052856</v>
      </c>
      <c r="T105" s="1365">
        <v>0.58838427066802979</v>
      </c>
      <c r="U105" s="1365">
        <v>0.15232862532138824</v>
      </c>
      <c r="V105" s="1365">
        <v>0.14684840082190931</v>
      </c>
      <c r="W105" s="1365">
        <v>0.11444809846580029</v>
      </c>
      <c r="X105" s="1365">
        <v>5.3227938711643219E-2</v>
      </c>
      <c r="Y105" s="1365">
        <v>0.12153121083974838</v>
      </c>
      <c r="Z105" s="1365">
        <v>0.3552078902721405</v>
      </c>
      <c r="AA105" s="1365">
        <v>0.12196464091539383</v>
      </c>
      <c r="AB105" s="1365">
        <v>9.7005507792346179E-2</v>
      </c>
      <c r="AC105" s="1365">
        <v>5.9434012975543737E-2</v>
      </c>
      <c r="AD105" s="1365">
        <v>4.0428176522254944E-2</v>
      </c>
      <c r="AE105" s="1365">
        <v>3.637554869055748E-2</v>
      </c>
      <c r="AF105" s="1365">
        <v>0.28861233592033386</v>
      </c>
      <c r="AG105" s="1365">
        <v>0.10910284519195557</v>
      </c>
      <c r="AH105" s="1365">
        <v>8.0535965476883575E-2</v>
      </c>
      <c r="AI105" s="1365">
        <v>4.2529809288680553E-2</v>
      </c>
      <c r="AJ105" s="1365">
        <v>3.439779207110405E-2</v>
      </c>
      <c r="AK105" s="1365">
        <v>2.2045930847525597E-2</v>
      </c>
      <c r="AL105" s="1365">
        <v>0.18533730506896973</v>
      </c>
      <c r="AM105" s="1365">
        <v>8.4050282835960388E-2</v>
      </c>
      <c r="AN105" s="1365">
        <v>5.3411400353070349E-2</v>
      </c>
      <c r="AO105" s="1365">
        <v>1.8156909849494696E-2</v>
      </c>
      <c r="AP105" s="1365">
        <v>2.314743772149086E-2</v>
      </c>
      <c r="AQ105" s="1365">
        <v>6.5712700597941875E-3</v>
      </c>
      <c r="AR105" s="1365">
        <v>9.9878527224063873E-2</v>
      </c>
      <c r="AS105" s="1365">
        <v>5.4513227194547653E-2</v>
      </c>
      <c r="AT105" s="1365">
        <v>2.7175119700586947E-2</v>
      </c>
      <c r="AU105" s="1365">
        <v>4.5011541806161404E-3</v>
      </c>
      <c r="AV105" s="1365">
        <v>1.2326505966484547E-2</v>
      </c>
      <c r="AW105" s="1365">
        <v>1.3625212013721466E-3</v>
      </c>
      <c r="AX105" s="1365">
        <v>-3.9789676666259766E-3</v>
      </c>
      <c r="AY105" s="1365">
        <v>1.5514791011810303E-3</v>
      </c>
      <c r="AZ105" s="1365">
        <v>-2.5057499296963215E-2</v>
      </c>
      <c r="BA105" s="1365">
        <v>1.3349838554859161E-3</v>
      </c>
      <c r="BB105" s="1365">
        <v>2.4859979748725891E-3</v>
      </c>
      <c r="BC105" s="1365">
        <v>1.5706032514572144E-2</v>
      </c>
      <c r="BD105" s="1365">
        <v>0.27214831113815308</v>
      </c>
      <c r="BE105" s="1365">
        <v>1.8560022115707397E-2</v>
      </c>
      <c r="BF105" s="1365">
        <v>-1.832467271015048E-2</v>
      </c>
      <c r="BG105" s="1365">
        <v>9.7933467477560043E-2</v>
      </c>
      <c r="BH105" s="1365">
        <v>1.7213132232427597E-2</v>
      </c>
      <c r="BI105" s="1365">
        <v>0.1567663848400116</v>
      </c>
      <c r="BJ105" s="1365">
        <v>0.27612727880477905</v>
      </c>
      <c r="BK105" s="1365">
        <v>1.7008543014526367E-2</v>
      </c>
      <c r="BL105" s="1365">
        <v>6.7328265868127346E-3</v>
      </c>
      <c r="BM105" s="1365">
        <v>9.6598483622074127E-2</v>
      </c>
      <c r="BN105" s="1365">
        <v>1.4727134257555008E-2</v>
      </c>
      <c r="BO105" s="1365">
        <v>0.14106035232543945</v>
      </c>
    </row>
    <row r="106" spans="1:67" x14ac:dyDescent="0.2">
      <c r="A106" s="1365">
        <v>2017</v>
      </c>
      <c r="B106" s="1365">
        <v>1</v>
      </c>
      <c r="C106" s="1365">
        <v>0.19189935922622681</v>
      </c>
      <c r="D106" s="1365">
        <v>0.13346767798066139</v>
      </c>
      <c r="E106" s="1365">
        <v>0.25026484578847885</v>
      </c>
      <c r="F106" s="1365">
        <v>7.4198544025421143E-2</v>
      </c>
      <c r="G106" s="1365">
        <v>0.35016956925392151</v>
      </c>
      <c r="H106" s="1365">
        <v>1.0003087520599365</v>
      </c>
      <c r="I106" s="1365">
        <v>0.1902998685836792</v>
      </c>
      <c r="J106" s="1365">
        <v>0.15837607719004154</v>
      </c>
      <c r="K106" s="1365">
        <v>0.24584969505667686</v>
      </c>
      <c r="L106" s="1365">
        <v>7.1402795612812042E-2</v>
      </c>
      <c r="M106" s="1365">
        <v>0.33438032865524292</v>
      </c>
      <c r="N106" s="1365">
        <v>0.7185097336769104</v>
      </c>
      <c r="O106" s="1365">
        <v>0.17131604254245758</v>
      </c>
      <c r="P106" s="1365">
        <v>0.15147948917001486</v>
      </c>
      <c r="Q106" s="1365">
        <v>0.14665563590824604</v>
      </c>
      <c r="R106" s="1365">
        <v>5.774390697479248E-2</v>
      </c>
      <c r="S106" s="1365">
        <v>0.19131468236446381</v>
      </c>
      <c r="T106" s="1365">
        <v>0.5835297703742981</v>
      </c>
      <c r="U106" s="1365">
        <v>0.1589059978723526</v>
      </c>
      <c r="V106" s="1365">
        <v>0.13518933020532131</v>
      </c>
      <c r="W106" s="1365">
        <v>0.11189743503928185</v>
      </c>
      <c r="X106" s="1365">
        <v>5.2233211696147919E-2</v>
      </c>
      <c r="Y106" s="1365">
        <v>0.12530377507209778</v>
      </c>
      <c r="Z106" s="1365">
        <v>0.35505849123001099</v>
      </c>
      <c r="AA106" s="1365">
        <v>0.12559027969837189</v>
      </c>
      <c r="AB106" s="1365">
        <v>9.1505708056502044E-2</v>
      </c>
      <c r="AC106" s="1365">
        <v>5.897817574441433E-2</v>
      </c>
      <c r="AD106" s="1365">
        <v>3.996560350060463E-2</v>
      </c>
      <c r="AE106" s="1365">
        <v>3.9018735289573669E-2</v>
      </c>
      <c r="AF106" s="1365">
        <v>0.28911858797073364</v>
      </c>
      <c r="AG106" s="1365">
        <v>0.11123745888471603</v>
      </c>
      <c r="AH106" s="1365">
        <v>7.6290457742288709E-2</v>
      </c>
      <c r="AI106" s="1365">
        <v>4.2307286057621241E-2</v>
      </c>
      <c r="AJ106" s="1365">
        <v>3.4339267760515213E-2</v>
      </c>
      <c r="AK106" s="1365">
        <v>2.4944104254245758E-2</v>
      </c>
      <c r="AL106" s="1365">
        <v>0.18386144936084747</v>
      </c>
      <c r="AM106" s="1365">
        <v>8.2179106771945953E-2</v>
      </c>
      <c r="AN106" s="1365">
        <v>5.2003770462761167E-2</v>
      </c>
      <c r="AO106" s="1365">
        <v>1.7846449743956327E-2</v>
      </c>
      <c r="AP106" s="1365">
        <v>2.3368688300251961E-2</v>
      </c>
      <c r="AQ106" s="1365">
        <v>8.463430218398571E-3</v>
      </c>
      <c r="AR106" s="1365">
        <v>9.897836297750473E-2</v>
      </c>
      <c r="AS106" s="1365">
        <v>5.1675833761692047E-2</v>
      </c>
      <c r="AT106" s="1365">
        <v>2.7144476187913824E-2</v>
      </c>
      <c r="AU106" s="1365">
        <v>4.52753237914294E-3</v>
      </c>
      <c r="AV106" s="1365">
        <v>1.401508878916502E-2</v>
      </c>
      <c r="AW106" s="1365">
        <v>1.6154292970895767E-3</v>
      </c>
      <c r="AX106" s="1365">
        <v>-3.0875205993652344E-4</v>
      </c>
      <c r="AY106" s="1365">
        <v>1.5994906425476074E-3</v>
      </c>
      <c r="AZ106" s="1365">
        <v>-2.490839920938015E-2</v>
      </c>
      <c r="BA106" s="1365">
        <v>4.4151507318019867E-3</v>
      </c>
      <c r="BB106" s="1365">
        <v>2.7957484126091003E-3</v>
      </c>
      <c r="BC106" s="1365">
        <v>1.5789240598678589E-2</v>
      </c>
      <c r="BD106" s="1365">
        <v>0.2814902663230896</v>
      </c>
      <c r="BE106" s="1365">
        <v>2.0583316683769226E-2</v>
      </c>
      <c r="BF106" s="1365">
        <v>-1.8011811189353466E-2</v>
      </c>
      <c r="BG106" s="1365">
        <v>0.10360920988023281</v>
      </c>
      <c r="BH106" s="1365">
        <v>1.6454637050628662E-2</v>
      </c>
      <c r="BI106" s="1365">
        <v>0.1588548868894577</v>
      </c>
      <c r="BJ106" s="1365">
        <v>0.28179901838302612</v>
      </c>
      <c r="BK106" s="1365">
        <v>1.8983826041221619E-2</v>
      </c>
      <c r="BL106" s="1365">
        <v>6.8965880200266838E-3</v>
      </c>
      <c r="BM106" s="1365">
        <v>9.9194059148430824E-2</v>
      </c>
      <c r="BN106" s="1365">
        <v>1.3658888638019562E-2</v>
      </c>
      <c r="BO106" s="1365">
        <v>0.14306564629077911</v>
      </c>
    </row>
    <row r="107" spans="1:67" x14ac:dyDescent="0.2">
      <c r="A107" s="1365">
        <v>2018</v>
      </c>
      <c r="B107" s="1365">
        <v>1</v>
      </c>
      <c r="C107" s="1365">
        <v>0.18684989213943481</v>
      </c>
      <c r="D107" s="1365">
        <v>0.13197864592075348</v>
      </c>
      <c r="E107" s="1365">
        <v>0.25872152671217918</v>
      </c>
      <c r="F107" s="1365">
        <v>7.4881710112094879E-2</v>
      </c>
      <c r="G107" s="1365">
        <v>0.34756821393966675</v>
      </c>
      <c r="H107" s="1365">
        <v>0.99938249588012695</v>
      </c>
      <c r="I107" s="1365">
        <v>0.18531559407711029</v>
      </c>
      <c r="J107" s="1365">
        <v>0.15664886310696602</v>
      </c>
      <c r="K107" s="1365">
        <v>0.25336219370365143</v>
      </c>
      <c r="L107" s="1365">
        <v>7.21125528216362E-2</v>
      </c>
      <c r="M107" s="1365">
        <v>0.3319428563117981</v>
      </c>
      <c r="N107" s="1365">
        <v>0.71659451723098755</v>
      </c>
      <c r="O107" s="1365">
        <v>0.16704747080802917</v>
      </c>
      <c r="P107" s="1365">
        <v>0.15020962571725249</v>
      </c>
      <c r="Q107" s="1365">
        <v>0.14939276501536369</v>
      </c>
      <c r="R107" s="1365">
        <v>5.8963105082511902E-2</v>
      </c>
      <c r="S107" s="1365">
        <v>0.19098153710365295</v>
      </c>
      <c r="T107" s="1365">
        <v>0.58174055814743042</v>
      </c>
      <c r="U107" s="1365">
        <v>0.15520159900188446</v>
      </c>
      <c r="V107" s="1365">
        <v>0.13414336903952062</v>
      </c>
      <c r="W107" s="1365">
        <v>0.11321359500288963</v>
      </c>
      <c r="X107" s="1365">
        <v>5.3502567112445831E-2</v>
      </c>
      <c r="Y107" s="1365">
        <v>0.12567944824695587</v>
      </c>
      <c r="Z107" s="1365">
        <v>0.35211536288261414</v>
      </c>
      <c r="AA107" s="1365">
        <v>0.12264518439769745</v>
      </c>
      <c r="AB107" s="1365">
        <v>9.0886823192704469E-2</v>
      </c>
      <c r="AC107" s="1365">
        <v>5.8439691085368395E-2</v>
      </c>
      <c r="AD107" s="1365">
        <v>4.040931910276413E-2</v>
      </c>
      <c r="AE107" s="1365">
        <v>3.9734344929456711E-2</v>
      </c>
      <c r="AF107" s="1365">
        <v>0.28584593534469604</v>
      </c>
      <c r="AG107" s="1365">
        <v>0.10839007794857025</v>
      </c>
      <c r="AH107" s="1365">
        <v>7.5800668535521254E-2</v>
      </c>
      <c r="AI107" s="1365">
        <v>4.2226758785545826E-2</v>
      </c>
      <c r="AJ107" s="1365">
        <v>3.4412741661071777E-2</v>
      </c>
      <c r="AK107" s="1365">
        <v>2.5015689432621002E-2</v>
      </c>
      <c r="AL107" s="1365">
        <v>0.18042121827602386</v>
      </c>
      <c r="AM107" s="1365">
        <v>8.0313175916671753E-2</v>
      </c>
      <c r="AN107" s="1365">
        <v>5.1781382891931571E-2</v>
      </c>
      <c r="AO107" s="1365">
        <v>1.7573280027136207E-2</v>
      </c>
      <c r="AP107" s="1365">
        <v>2.2674480453133583E-2</v>
      </c>
      <c r="AQ107" s="1365">
        <v>8.078891783952713E-3</v>
      </c>
      <c r="AR107" s="1365">
        <v>9.5146931707859039E-2</v>
      </c>
      <c r="AS107" s="1365">
        <v>4.9894515424966812E-2</v>
      </c>
      <c r="AT107" s="1365">
        <v>2.7091937000477628E-2</v>
      </c>
      <c r="AU107" s="1365">
        <v>4.2712058639153838E-3</v>
      </c>
      <c r="AV107" s="1365">
        <v>1.2347336858510971E-2</v>
      </c>
      <c r="AW107" s="1365">
        <v>1.5419407282024622E-3</v>
      </c>
      <c r="AX107" s="1365">
        <v>6.1750411987304688E-4</v>
      </c>
      <c r="AY107" s="1365">
        <v>1.5342980623245239E-3</v>
      </c>
      <c r="AZ107" s="1365">
        <v>-2.467021718621254E-2</v>
      </c>
      <c r="BA107" s="1365">
        <v>5.3593330085277557E-3</v>
      </c>
      <c r="BB107" s="1365">
        <v>2.7691572904586792E-3</v>
      </c>
      <c r="BC107" s="1365">
        <v>1.5625357627868652E-2</v>
      </c>
      <c r="BD107" s="1365">
        <v>0.28340548276901245</v>
      </c>
      <c r="BE107" s="1365">
        <v>1.980242133140564E-2</v>
      </c>
      <c r="BF107" s="1365">
        <v>-1.8230979796499014E-2</v>
      </c>
      <c r="BG107" s="1365">
        <v>0.10932876169681549</v>
      </c>
      <c r="BH107" s="1365">
        <v>1.5918605029582977E-2</v>
      </c>
      <c r="BI107" s="1365">
        <v>0.15658667683601379</v>
      </c>
      <c r="BJ107" s="1365">
        <v>0.2827879786491394</v>
      </c>
      <c r="BK107" s="1365">
        <v>1.8268123269081116E-2</v>
      </c>
      <c r="BL107" s="1365">
        <v>6.4392373897135258E-3</v>
      </c>
      <c r="BM107" s="1365">
        <v>0.10396942868828773</v>
      </c>
      <c r="BN107" s="1365">
        <v>1.3149447739124298E-2</v>
      </c>
      <c r="BO107" s="1365">
        <v>0.14096131920814514</v>
      </c>
    </row>
    <row r="108" spans="1:67" x14ac:dyDescent="0.2">
      <c r="A108" s="1365">
        <v>2019</v>
      </c>
      <c r="B108" s="1365">
        <v>1</v>
      </c>
      <c r="C108" s="1365">
        <v>0.19087804853916168</v>
      </c>
      <c r="D108" s="1365">
        <v>0.13366126175969839</v>
      </c>
      <c r="E108" s="1365">
        <v>0.25884868204593658</v>
      </c>
      <c r="F108" s="1365">
        <v>7.338249683380127E-2</v>
      </c>
      <c r="G108" s="1365">
        <v>0.34322953224182129</v>
      </c>
      <c r="H108" s="1365">
        <v>0.99780875444412231</v>
      </c>
      <c r="I108" s="1365">
        <v>0.18927112221717834</v>
      </c>
      <c r="J108" s="1365">
        <v>0.15785288624465466</v>
      </c>
      <c r="K108" s="1365">
        <v>0.25221366435289383</v>
      </c>
      <c r="L108" s="1365">
        <v>7.0543624460697174E-2</v>
      </c>
      <c r="M108" s="1365">
        <v>0.32792747020721436</v>
      </c>
      <c r="N108" s="1365">
        <v>0.7142336368560791</v>
      </c>
      <c r="O108" s="1365">
        <v>0.17063577473163605</v>
      </c>
      <c r="P108" s="1365">
        <v>0.15077973064035177</v>
      </c>
      <c r="Q108" s="1365">
        <v>0.14722011424601078</v>
      </c>
      <c r="R108" s="1365">
        <v>5.7668302208185196E-2</v>
      </c>
      <c r="S108" s="1365">
        <v>0.18792968988418579</v>
      </c>
      <c r="T108" s="1365">
        <v>0.57928323745727539</v>
      </c>
      <c r="U108" s="1365">
        <v>0.1583181619644165</v>
      </c>
      <c r="V108" s="1365">
        <v>0.13436573627404869</v>
      </c>
      <c r="W108" s="1365">
        <v>0.11107684578746557</v>
      </c>
      <c r="X108" s="1365">
        <v>5.2121642976999283E-2</v>
      </c>
      <c r="Y108" s="1365">
        <v>0.12340088933706284</v>
      </c>
      <c r="Z108" s="1365">
        <v>0.34877875447273254</v>
      </c>
      <c r="AA108" s="1365">
        <v>0.12435309588909149</v>
      </c>
      <c r="AB108" s="1365">
        <v>8.9443344622850418E-2</v>
      </c>
      <c r="AC108" s="1365">
        <v>5.7453459594398737E-2</v>
      </c>
      <c r="AD108" s="1365">
        <v>3.9176974445581436E-2</v>
      </c>
      <c r="AE108" s="1365">
        <v>3.8351893424987793E-2</v>
      </c>
      <c r="AF108" s="1365">
        <v>0.28238198161125183</v>
      </c>
      <c r="AG108" s="1365">
        <v>0.10932633280754089</v>
      </c>
      <c r="AH108" s="1365">
        <v>7.3932166560553014E-2</v>
      </c>
      <c r="AI108" s="1365">
        <v>4.1767142247408628E-2</v>
      </c>
      <c r="AJ108" s="1365">
        <v>3.3230599015951157E-2</v>
      </c>
      <c r="AK108" s="1365">
        <v>2.4125732481479645E-2</v>
      </c>
      <c r="AL108" s="1365">
        <v>0.17614112794399261</v>
      </c>
      <c r="AM108" s="1365">
        <v>8.023332804441452E-2</v>
      </c>
      <c r="AN108" s="1365">
        <v>4.8900096131546889E-2</v>
      </c>
      <c r="AO108" s="1365">
        <v>1.7617133446037769E-2</v>
      </c>
      <c r="AP108" s="1365">
        <v>2.1538723260164261E-2</v>
      </c>
      <c r="AQ108" s="1365">
        <v>7.8518427908420563E-3</v>
      </c>
      <c r="AR108" s="1365">
        <v>9.1201215982437134E-2</v>
      </c>
      <c r="AS108" s="1365">
        <v>4.900394007563591E-2</v>
      </c>
      <c r="AT108" s="1365">
        <v>2.479020162127199E-2</v>
      </c>
      <c r="AU108" s="1365">
        <v>4.6214996837079525E-3</v>
      </c>
      <c r="AV108" s="1365">
        <v>1.1315430514514446E-2</v>
      </c>
      <c r="AW108" s="1365">
        <v>1.4701393665745854E-3</v>
      </c>
      <c r="AX108" s="1365">
        <v>2.1912455558776855E-3</v>
      </c>
      <c r="AY108" s="1365">
        <v>1.6069263219833374E-3</v>
      </c>
      <c r="AZ108" s="1365">
        <v>-2.4191624484956264E-2</v>
      </c>
      <c r="BA108" s="1365">
        <v>6.6350176930427551E-3</v>
      </c>
      <c r="BB108" s="1365">
        <v>2.8388723731040955E-3</v>
      </c>
      <c r="BC108" s="1365">
        <v>1.5302062034606934E-2</v>
      </c>
      <c r="BD108" s="1365">
        <v>0.2857663631439209</v>
      </c>
      <c r="BE108" s="1365">
        <v>2.0242273807525635E-2</v>
      </c>
      <c r="BF108" s="1365">
        <v>-1.7118468880653381E-2</v>
      </c>
      <c r="BG108" s="1365">
        <v>0.1116285677999258</v>
      </c>
      <c r="BH108" s="1365">
        <v>1.5714194625616074E-2</v>
      </c>
      <c r="BI108" s="1365">
        <v>0.1552998423576355</v>
      </c>
      <c r="BJ108" s="1365">
        <v>0.28357511758804321</v>
      </c>
      <c r="BK108" s="1365">
        <v>1.8635347485542297E-2</v>
      </c>
      <c r="BL108" s="1365">
        <v>7.0731556043028831E-3</v>
      </c>
      <c r="BM108" s="1365">
        <v>0.10499355010688305</v>
      </c>
      <c r="BN108" s="1365">
        <v>1.2875322252511978E-2</v>
      </c>
      <c r="BO108" s="1365">
        <v>0.13999778032302856</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tabColor theme="5" tint="0.39997558519241921"/>
  </sheetPr>
  <dimension ref="A1:BN108"/>
  <sheetViews>
    <sheetView workbookViewId="0">
      <pane xSplit="1" ySplit="1" topLeftCell="B91" activePane="bottomRight" state="frozen"/>
      <selection activeCell="D32" sqref="D32"/>
      <selection pane="topRight" activeCell="D32" sqref="D32"/>
      <selection pane="bottomLeft" activeCell="D32" sqref="D32"/>
      <selection pane="bottomRight" activeCell="W98" sqref="W98"/>
    </sheetView>
  </sheetViews>
  <sheetFormatPr baseColWidth="10" defaultColWidth="8.83203125" defaultRowHeight="16" x14ac:dyDescent="0.2"/>
  <sheetData>
    <row r="1" spans="1:66" x14ac:dyDescent="0.2">
      <c r="A1" t="s">
        <v>982</v>
      </c>
      <c r="B1" t="s">
        <v>983</v>
      </c>
      <c r="C1" t="s">
        <v>984</v>
      </c>
      <c r="D1" t="s">
        <v>985</v>
      </c>
      <c r="E1" t="s">
        <v>986</v>
      </c>
      <c r="F1" t="s">
        <v>987</v>
      </c>
      <c r="G1" t="s">
        <v>988</v>
      </c>
      <c r="H1" t="s">
        <v>989</v>
      </c>
      <c r="I1" t="s">
        <v>990</v>
      </c>
      <c r="J1" t="s">
        <v>991</v>
      </c>
      <c r="K1" t="s">
        <v>992</v>
      </c>
      <c r="L1" t="s">
        <v>993</v>
      </c>
      <c r="M1" t="s">
        <v>994</v>
      </c>
      <c r="N1" t="s">
        <v>995</v>
      </c>
      <c r="O1" t="s">
        <v>996</v>
      </c>
      <c r="P1" t="s">
        <v>997</v>
      </c>
      <c r="Q1" t="s">
        <v>998</v>
      </c>
      <c r="R1" t="s">
        <v>999</v>
      </c>
      <c r="S1" t="s">
        <v>1000</v>
      </c>
      <c r="T1" t="s">
        <v>1001</v>
      </c>
      <c r="U1" t="s">
        <v>1002</v>
      </c>
      <c r="V1" t="s">
        <v>1003</v>
      </c>
      <c r="W1" t="s">
        <v>1004</v>
      </c>
      <c r="X1" t="s">
        <v>1005</v>
      </c>
      <c r="Y1" t="s">
        <v>1006</v>
      </c>
      <c r="Z1" t="s">
        <v>1007</v>
      </c>
      <c r="AA1" t="s">
        <v>1008</v>
      </c>
      <c r="AB1" t="s">
        <v>1009</v>
      </c>
      <c r="AC1" t="s">
        <v>1010</v>
      </c>
      <c r="AD1" t="s">
        <v>1011</v>
      </c>
      <c r="AE1" t="s">
        <v>1012</v>
      </c>
      <c r="AF1" t="s">
        <v>1013</v>
      </c>
      <c r="AG1" t="s">
        <v>1014</v>
      </c>
      <c r="AH1" t="s">
        <v>1015</v>
      </c>
      <c r="AI1" t="s">
        <v>1016</v>
      </c>
      <c r="AJ1" t="s">
        <v>1017</v>
      </c>
      <c r="AK1" t="s">
        <v>1018</v>
      </c>
      <c r="AL1" t="s">
        <v>1019</v>
      </c>
      <c r="AM1" t="s">
        <v>1020</v>
      </c>
      <c r="AN1" t="s">
        <v>1021</v>
      </c>
      <c r="AO1" t="s">
        <v>1022</v>
      </c>
      <c r="AP1" t="s">
        <v>1023</v>
      </c>
      <c r="AQ1" t="s">
        <v>1024</v>
      </c>
      <c r="AR1" t="s">
        <v>1025</v>
      </c>
      <c r="AS1" t="s">
        <v>1026</v>
      </c>
      <c r="AT1" t="s">
        <v>1027</v>
      </c>
      <c r="AU1" t="s">
        <v>1028</v>
      </c>
      <c r="AV1" t="s">
        <v>1029</v>
      </c>
      <c r="AW1" t="s">
        <v>1030</v>
      </c>
      <c r="AX1" t="s">
        <v>1031</v>
      </c>
      <c r="AY1" t="s">
        <v>1032</v>
      </c>
      <c r="AZ1" t="s">
        <v>1033</v>
      </c>
      <c r="BA1" t="s">
        <v>1034</v>
      </c>
      <c r="BB1" t="s">
        <v>1035</v>
      </c>
      <c r="BC1" t="s">
        <v>1036</v>
      </c>
      <c r="BD1" t="s">
        <v>1037</v>
      </c>
      <c r="BE1" t="s">
        <v>1038</v>
      </c>
      <c r="BF1" t="s">
        <v>1039</v>
      </c>
      <c r="BG1" t="s">
        <v>1040</v>
      </c>
      <c r="BH1" t="s">
        <v>1041</v>
      </c>
      <c r="BI1" t="s">
        <v>1042</v>
      </c>
      <c r="BJ1" t="s">
        <v>1043</v>
      </c>
      <c r="BK1" t="s">
        <v>1044</v>
      </c>
      <c r="BL1" t="s">
        <v>1045</v>
      </c>
      <c r="BM1" t="s">
        <v>1046</v>
      </c>
      <c r="BN1" t="s">
        <v>1047</v>
      </c>
    </row>
    <row r="2" spans="1:66" x14ac:dyDescent="0.2">
      <c r="A2" s="1365">
        <v>1913</v>
      </c>
      <c r="B2" s="1365">
        <v>58424.611963290357</v>
      </c>
      <c r="C2" s="1365"/>
      <c r="D2" s="1365"/>
      <c r="E2" s="1365"/>
      <c r="F2" s="1365">
        <v>87847.877869735283</v>
      </c>
      <c r="G2" s="1365"/>
      <c r="H2" s="1365"/>
      <c r="I2" s="1365"/>
      <c r="J2" s="1365"/>
      <c r="K2" s="1365"/>
      <c r="L2" s="1365"/>
      <c r="M2" s="1365"/>
      <c r="N2" s="1365">
        <v>463651.74256933498</v>
      </c>
      <c r="O2" s="1365"/>
      <c r="P2" s="1365"/>
      <c r="Q2" s="1365"/>
      <c r="R2" s="1365">
        <v>713874.92061189841</v>
      </c>
      <c r="S2" s="1365"/>
      <c r="T2" s="1365">
        <v>788525.20296365896</v>
      </c>
      <c r="U2" s="1365"/>
      <c r="V2" s="1365"/>
      <c r="W2" s="1365"/>
      <c r="X2" s="1365">
        <v>1218905.4517924339</v>
      </c>
      <c r="Y2" s="1365"/>
      <c r="Z2" s="1365">
        <v>2723932.6923054131</v>
      </c>
      <c r="AA2" s="1365"/>
      <c r="AB2" s="1365"/>
      <c r="AC2" s="1365"/>
      <c r="AD2" s="1365">
        <v>4227640.8292599292</v>
      </c>
      <c r="AE2" s="1365"/>
      <c r="AF2" s="1365">
        <v>4900633.2225026805</v>
      </c>
      <c r="AG2" s="1365"/>
      <c r="AH2" s="1365"/>
      <c r="AI2" s="1365"/>
      <c r="AJ2" s="1365">
        <v>7551300.5576511808</v>
      </c>
      <c r="AK2" s="1365"/>
      <c r="AL2" s="1365">
        <v>13897582.492692862</v>
      </c>
      <c r="AM2" s="1365"/>
      <c r="AN2" s="1365"/>
      <c r="AO2" s="1365"/>
      <c r="AP2" s="1365">
        <v>21161008.800802633</v>
      </c>
      <c r="AQ2" s="1365"/>
      <c r="AR2" s="1365">
        <v>52800629.733283646</v>
      </c>
      <c r="AS2" s="1365"/>
      <c r="AT2" s="1365"/>
      <c r="AU2" s="1365"/>
      <c r="AV2" s="1365">
        <v>80121690.311230347</v>
      </c>
      <c r="AW2" s="1365"/>
      <c r="AX2" s="1365"/>
      <c r="AY2" s="1365"/>
      <c r="AZ2" s="1365"/>
      <c r="BA2" s="1365"/>
      <c r="BB2" s="1365"/>
      <c r="BC2" s="1365"/>
      <c r="BD2" s="1365">
        <v>13399.375229285384</v>
      </c>
      <c r="BE2" s="1365"/>
      <c r="BF2" s="1365"/>
      <c r="BG2" s="1365"/>
      <c r="BH2" s="1365">
        <v>18289.317565050478</v>
      </c>
      <c r="BI2" s="1365"/>
      <c r="BJ2" s="1365"/>
      <c r="BK2" s="1365"/>
      <c r="BL2" s="1365"/>
      <c r="BM2" s="1365"/>
      <c r="BN2" s="1365"/>
    </row>
    <row r="3" spans="1:66" x14ac:dyDescent="0.2">
      <c r="A3" s="1365">
        <v>1914</v>
      </c>
      <c r="B3" s="1365">
        <v>58457.256332941804</v>
      </c>
      <c r="C3" s="1365"/>
      <c r="D3" s="1365"/>
      <c r="E3" s="1365"/>
      <c r="F3" s="1365">
        <v>88013.823617463466</v>
      </c>
      <c r="G3" s="1365"/>
      <c r="H3" s="1365"/>
      <c r="I3" s="1365"/>
      <c r="J3" s="1365"/>
      <c r="K3" s="1365"/>
      <c r="L3" s="1365"/>
      <c r="M3" s="1365"/>
      <c r="N3" s="1365">
        <v>463235.00772953557</v>
      </c>
      <c r="O3" s="1365"/>
      <c r="P3" s="1365"/>
      <c r="Q3" s="1365"/>
      <c r="R3" s="1365">
        <v>714050.27874605404</v>
      </c>
      <c r="S3" s="1365"/>
      <c r="T3" s="1365">
        <v>785760.19386113365</v>
      </c>
      <c r="U3" s="1365"/>
      <c r="V3" s="1365"/>
      <c r="W3" s="1365"/>
      <c r="X3" s="1365">
        <v>1215812.4487139948</v>
      </c>
      <c r="Y3" s="1365"/>
      <c r="Z3" s="1365">
        <v>2694971.1739943111</v>
      </c>
      <c r="AA3" s="1365"/>
      <c r="AB3" s="1365"/>
      <c r="AC3" s="1365"/>
      <c r="AD3" s="1365">
        <v>4187049.4342052829</v>
      </c>
      <c r="AE3" s="1365"/>
      <c r="AF3" s="1365">
        <v>4844301.1537861777</v>
      </c>
      <c r="AG3" s="1365"/>
      <c r="AH3" s="1365"/>
      <c r="AI3" s="1365"/>
      <c r="AJ3" s="1365">
        <v>7471278.425968104</v>
      </c>
      <c r="AK3" s="1365"/>
      <c r="AL3" s="1365">
        <v>13566729.016355019</v>
      </c>
      <c r="AM3" s="1365"/>
      <c r="AN3" s="1365"/>
      <c r="AO3" s="1365"/>
      <c r="AP3" s="1365">
        <v>20683818.134836655</v>
      </c>
      <c r="AQ3" s="1365"/>
      <c r="AR3" s="1365">
        <v>56100431.142140463</v>
      </c>
      <c r="AS3" s="1365"/>
      <c r="AT3" s="1365"/>
      <c r="AU3" s="1365"/>
      <c r="AV3" s="1365">
        <v>85156614.972856551</v>
      </c>
      <c r="AW3" s="1365"/>
      <c r="AX3" s="1365"/>
      <c r="AY3" s="1365"/>
      <c r="AZ3" s="1365"/>
      <c r="BA3" s="1365"/>
      <c r="BB3" s="1365"/>
      <c r="BC3" s="1365"/>
      <c r="BD3" s="1365">
        <v>13481.95062220915</v>
      </c>
      <c r="BE3" s="1365"/>
      <c r="BF3" s="1365"/>
      <c r="BG3" s="1365"/>
      <c r="BH3" s="1365">
        <v>18454.217492064519</v>
      </c>
      <c r="BI3" s="1365"/>
      <c r="BJ3" s="1365"/>
      <c r="BK3" s="1365"/>
      <c r="BL3" s="1365"/>
      <c r="BM3" s="1365"/>
      <c r="BN3" s="1365"/>
    </row>
    <row r="4" spans="1:66" x14ac:dyDescent="0.2">
      <c r="A4" s="1365">
        <v>1915</v>
      </c>
      <c r="B4" s="1365">
        <v>62404.125780413458</v>
      </c>
      <c r="C4" s="1365"/>
      <c r="D4" s="1365"/>
      <c r="E4" s="1365"/>
      <c r="F4" s="1365">
        <v>94078.808952219755</v>
      </c>
      <c r="G4" s="1365"/>
      <c r="H4" s="1365"/>
      <c r="I4" s="1365"/>
      <c r="J4" s="1365"/>
      <c r="K4" s="1365"/>
      <c r="L4" s="1365"/>
      <c r="M4" s="1365"/>
      <c r="N4" s="1365">
        <v>492217.6090664175</v>
      </c>
      <c r="O4" s="1365"/>
      <c r="P4" s="1365"/>
      <c r="Q4" s="1365"/>
      <c r="R4" s="1365">
        <v>759447.40309708752</v>
      </c>
      <c r="S4" s="1365"/>
      <c r="T4" s="1365">
        <v>834987.24859898619</v>
      </c>
      <c r="U4" s="1365"/>
      <c r="V4" s="1365"/>
      <c r="W4" s="1365"/>
      <c r="X4" s="1365">
        <v>1293075.5771739639</v>
      </c>
      <c r="Y4" s="1365"/>
      <c r="Z4" s="1365">
        <v>2879000.5885312059</v>
      </c>
      <c r="AA4" s="1365"/>
      <c r="AB4" s="1365"/>
      <c r="AC4" s="1365"/>
      <c r="AD4" s="1365">
        <v>4475398.1726161009</v>
      </c>
      <c r="AE4" s="1365"/>
      <c r="AF4" s="1365">
        <v>5203330.8630777942</v>
      </c>
      <c r="AG4" s="1365"/>
      <c r="AH4" s="1365"/>
      <c r="AI4" s="1365"/>
      <c r="AJ4" s="1365">
        <v>8028296.9119894383</v>
      </c>
      <c r="AK4" s="1365"/>
      <c r="AL4" s="1365">
        <v>15170789.065457115</v>
      </c>
      <c r="AM4" s="1365"/>
      <c r="AN4" s="1365"/>
      <c r="AO4" s="1365"/>
      <c r="AP4" s="1365">
        <v>23139902.676983513</v>
      </c>
      <c r="AQ4" s="1365"/>
      <c r="AR4" s="1365">
        <v>70679607.976953</v>
      </c>
      <c r="AS4" s="1365"/>
      <c r="AT4" s="1365"/>
      <c r="AU4" s="1365"/>
      <c r="AV4" s="1365">
        <v>107268274.72878313</v>
      </c>
      <c r="AW4" s="1365"/>
      <c r="AX4" s="1365"/>
      <c r="AY4" s="1365"/>
      <c r="AZ4" s="1365"/>
      <c r="BA4" s="1365"/>
      <c r="BB4" s="1365"/>
      <c r="BC4" s="1365"/>
      <c r="BD4" s="1365">
        <v>14647.072081968561</v>
      </c>
      <c r="BE4" s="1365"/>
      <c r="BF4" s="1365"/>
      <c r="BG4" s="1365"/>
      <c r="BH4" s="1365">
        <v>20148.965158345552</v>
      </c>
      <c r="BI4" s="1365"/>
      <c r="BJ4" s="1365"/>
      <c r="BK4" s="1365"/>
      <c r="BL4" s="1365"/>
      <c r="BM4" s="1365"/>
      <c r="BN4" s="1365"/>
    </row>
    <row r="5" spans="1:66" x14ac:dyDescent="0.2">
      <c r="A5" s="1365">
        <v>1916</v>
      </c>
      <c r="B5" s="1365">
        <v>64021.305095798431</v>
      </c>
      <c r="C5" s="1365"/>
      <c r="D5" s="1365"/>
      <c r="E5" s="1365"/>
      <c r="F5" s="1365">
        <v>96640.257253218981</v>
      </c>
      <c r="G5" s="1365"/>
      <c r="H5" s="1365"/>
      <c r="I5" s="1365"/>
      <c r="J5" s="1365"/>
      <c r="K5" s="1365"/>
      <c r="L5" s="1365"/>
      <c r="M5" s="1365"/>
      <c r="N5" s="1365">
        <v>504958.95922965289</v>
      </c>
      <c r="O5" s="1365"/>
      <c r="P5" s="1365"/>
      <c r="Q5" s="1365"/>
      <c r="R5" s="1365">
        <v>780489.3874885675</v>
      </c>
      <c r="S5" s="1365"/>
      <c r="T5" s="1365">
        <v>876703.43216500443</v>
      </c>
      <c r="U5" s="1365"/>
      <c r="V5" s="1365"/>
      <c r="W5" s="1365"/>
      <c r="X5" s="1365">
        <v>1356993.0180412319</v>
      </c>
      <c r="Y5" s="1365"/>
      <c r="Z5" s="1365">
        <v>2845807.9929886125</v>
      </c>
      <c r="AA5" s="1365"/>
      <c r="AB5" s="1365"/>
      <c r="AC5" s="1365"/>
      <c r="AD5" s="1365">
        <v>4433435.9605647977</v>
      </c>
      <c r="AE5" s="1365"/>
      <c r="AF5" s="1365">
        <v>4923124.1171624428</v>
      </c>
      <c r="AG5" s="1365"/>
      <c r="AH5" s="1365"/>
      <c r="AI5" s="1365"/>
      <c r="AJ5" s="1365">
        <v>7618674.3578204112</v>
      </c>
      <c r="AK5" s="1365"/>
      <c r="AL5" s="1365">
        <v>16677487.150732677</v>
      </c>
      <c r="AM5" s="1365"/>
      <c r="AN5" s="1365"/>
      <c r="AO5" s="1365"/>
      <c r="AP5" s="1365">
        <v>25447623.958194669</v>
      </c>
      <c r="AQ5" s="1365"/>
      <c r="AR5" s="1365">
        <v>75459560.235406443</v>
      </c>
      <c r="AS5" s="1365"/>
      <c r="AT5" s="1365"/>
      <c r="AU5" s="1365"/>
      <c r="AV5" s="1365">
        <v>114643010.2860567</v>
      </c>
      <c r="AW5" s="1365"/>
      <c r="AX5" s="1365"/>
      <c r="AY5" s="1365"/>
      <c r="AZ5" s="1365"/>
      <c r="BA5" s="1365"/>
      <c r="BB5" s="1365"/>
      <c r="BC5" s="1365"/>
      <c r="BD5" s="1365">
        <v>15028.232414259042</v>
      </c>
      <c r="BE5" s="1365"/>
      <c r="BF5" s="1365"/>
      <c r="BG5" s="1365"/>
      <c r="BH5" s="1365">
        <v>20657.020560402481</v>
      </c>
      <c r="BI5" s="1365"/>
      <c r="BJ5" s="1365"/>
      <c r="BK5" s="1365"/>
      <c r="BL5" s="1365"/>
      <c r="BM5" s="1365"/>
      <c r="BN5" s="1365"/>
    </row>
    <row r="6" spans="1:66" x14ac:dyDescent="0.2">
      <c r="A6" s="1365">
        <v>1917</v>
      </c>
      <c r="B6" s="1365">
        <v>54934.419392129799</v>
      </c>
      <c r="C6" s="1365"/>
      <c r="D6" s="1365"/>
      <c r="E6" s="1365"/>
      <c r="F6" s="1365">
        <v>82854.735943982232</v>
      </c>
      <c r="G6" s="1365"/>
      <c r="H6" s="1365"/>
      <c r="I6" s="1365"/>
      <c r="J6" s="1365"/>
      <c r="K6" s="1365"/>
      <c r="L6" s="1365"/>
      <c r="M6" s="1365"/>
      <c r="N6" s="1365">
        <v>434092.06352798565</v>
      </c>
      <c r="O6" s="1365"/>
      <c r="P6" s="1365"/>
      <c r="Q6" s="1365"/>
      <c r="R6" s="1365">
        <v>670872.92429641588</v>
      </c>
      <c r="S6" s="1365"/>
      <c r="T6" s="1365">
        <v>747098.6008718214</v>
      </c>
      <c r="U6" s="1365"/>
      <c r="V6" s="1365"/>
      <c r="W6" s="1365"/>
      <c r="X6" s="1365">
        <v>1156932.3970029089</v>
      </c>
      <c r="Y6" s="1365"/>
      <c r="Z6" s="1365">
        <v>2307125.3908000947</v>
      </c>
      <c r="AA6" s="1365"/>
      <c r="AB6" s="1365"/>
      <c r="AC6" s="1365"/>
      <c r="AD6" s="1365">
        <v>3617185.0073278151</v>
      </c>
      <c r="AE6" s="1365"/>
      <c r="AF6" s="1365">
        <v>3882054.089362964</v>
      </c>
      <c r="AG6" s="1365"/>
      <c r="AH6" s="1365"/>
      <c r="AI6" s="1365"/>
      <c r="AJ6" s="1365">
        <v>6043433.4342194898</v>
      </c>
      <c r="AK6" s="1365"/>
      <c r="AL6" s="1365">
        <v>12149800.919041637</v>
      </c>
      <c r="AM6" s="1365"/>
      <c r="AN6" s="1365"/>
      <c r="AO6" s="1365"/>
      <c r="AP6" s="1365">
        <v>18571365.659013387</v>
      </c>
      <c r="AQ6" s="1365"/>
      <c r="AR6" s="1365">
        <v>49116725.896703511</v>
      </c>
      <c r="AS6" s="1365"/>
      <c r="AT6" s="1365"/>
      <c r="AU6" s="1365"/>
      <c r="AV6" s="1365">
        <v>74727141.529817328</v>
      </c>
      <c r="AW6" s="1365"/>
      <c r="AX6" s="1365"/>
      <c r="AY6" s="1365"/>
      <c r="AZ6" s="1365"/>
      <c r="BA6" s="1365"/>
      <c r="BB6" s="1365"/>
      <c r="BC6" s="1365"/>
      <c r="BD6" s="1365">
        <v>12805.792265923586</v>
      </c>
      <c r="BE6" s="1365"/>
      <c r="BF6" s="1365"/>
      <c r="BG6" s="1365"/>
      <c r="BH6" s="1365">
        <v>17519.381682600721</v>
      </c>
      <c r="BI6" s="1365"/>
      <c r="BJ6" s="1365"/>
      <c r="BK6" s="1365"/>
      <c r="BL6" s="1365"/>
      <c r="BM6" s="1365"/>
      <c r="BN6" s="1365"/>
    </row>
    <row r="7" spans="1:66" x14ac:dyDescent="0.2">
      <c r="A7" s="1365">
        <v>1918</v>
      </c>
      <c r="B7" s="1365">
        <v>50215.295082722812</v>
      </c>
      <c r="C7" s="1365"/>
      <c r="D7" s="1365"/>
      <c r="E7" s="1365"/>
      <c r="F7" s="1365">
        <v>75075.28780629675</v>
      </c>
      <c r="G7" s="1365"/>
      <c r="H7" s="1365"/>
      <c r="I7" s="1365"/>
      <c r="J7" s="1365"/>
      <c r="K7" s="1365"/>
      <c r="L7" s="1365"/>
      <c r="M7" s="1365"/>
      <c r="N7" s="1365">
        <v>398354.77223208174</v>
      </c>
      <c r="O7" s="1365"/>
      <c r="P7" s="1365"/>
      <c r="Q7" s="1365"/>
      <c r="R7" s="1365">
        <v>610270.30774907256</v>
      </c>
      <c r="S7" s="1365"/>
      <c r="T7" s="1365">
        <v>660120.64272252598</v>
      </c>
      <c r="U7" s="1365"/>
      <c r="V7" s="1365"/>
      <c r="W7" s="1365"/>
      <c r="X7" s="1365">
        <v>1018704.7141490278</v>
      </c>
      <c r="Y7" s="1365"/>
      <c r="Z7" s="1365">
        <v>1929463.245227196</v>
      </c>
      <c r="AA7" s="1365"/>
      <c r="AB7" s="1365"/>
      <c r="AC7" s="1365"/>
      <c r="AD7" s="1365">
        <v>3011305.7198524154</v>
      </c>
      <c r="AE7" s="1365"/>
      <c r="AF7" s="1365">
        <v>3074097.9922013148</v>
      </c>
      <c r="AG7" s="1365"/>
      <c r="AH7" s="1365"/>
      <c r="AI7" s="1365"/>
      <c r="AJ7" s="1365">
        <v>4769158.5492373779</v>
      </c>
      <c r="AK7" s="1365"/>
      <c r="AL7" s="1365">
        <v>8824334.1460998952</v>
      </c>
      <c r="AM7" s="1365"/>
      <c r="AN7" s="1365"/>
      <c r="AO7" s="1365"/>
      <c r="AP7" s="1365">
        <v>13429258.020478649</v>
      </c>
      <c r="AQ7" s="1365"/>
      <c r="AR7" s="1365">
        <v>32476917.623548217</v>
      </c>
      <c r="AS7" s="1365"/>
      <c r="AT7" s="1365"/>
      <c r="AU7" s="1365"/>
      <c r="AV7" s="1365">
        <v>49154750.933121219</v>
      </c>
      <c r="AW7" s="1365"/>
      <c r="AX7" s="1365"/>
      <c r="AY7" s="1365"/>
      <c r="AZ7" s="1365"/>
      <c r="BA7" s="1365"/>
      <c r="BB7" s="1365"/>
      <c r="BC7" s="1365"/>
      <c r="BD7" s="1365">
        <v>11533.130955016259</v>
      </c>
      <c r="BE7" s="1365"/>
      <c r="BF7" s="1365"/>
      <c r="BG7" s="1365"/>
      <c r="BH7" s="1365">
        <v>15609.174479321657</v>
      </c>
      <c r="BI7" s="1365"/>
      <c r="BJ7" s="1365"/>
      <c r="BK7" s="1365"/>
      <c r="BL7" s="1365"/>
      <c r="BM7" s="1365"/>
      <c r="BN7" s="1365"/>
    </row>
    <row r="8" spans="1:66" x14ac:dyDescent="0.2">
      <c r="A8" s="1365">
        <v>1919</v>
      </c>
      <c r="B8" s="1365">
        <v>49412.421070712437</v>
      </c>
      <c r="C8" s="1365"/>
      <c r="D8" s="1365"/>
      <c r="E8" s="1365"/>
      <c r="F8" s="1365">
        <v>74334.044726496941</v>
      </c>
      <c r="G8" s="1365"/>
      <c r="H8" s="1365"/>
      <c r="I8" s="1365"/>
      <c r="J8" s="1365"/>
      <c r="K8" s="1365"/>
      <c r="L8" s="1365"/>
      <c r="M8" s="1365"/>
      <c r="N8" s="1365">
        <v>399386.44552720222</v>
      </c>
      <c r="O8" s="1365"/>
      <c r="P8" s="1365"/>
      <c r="Q8" s="1365"/>
      <c r="R8" s="1365">
        <v>613528.97535227961</v>
      </c>
      <c r="S8" s="1365"/>
      <c r="T8" s="1365">
        <v>678435.66645457689</v>
      </c>
      <c r="U8" s="1365"/>
      <c r="V8" s="1365"/>
      <c r="W8" s="1365"/>
      <c r="X8" s="1365">
        <v>1049091.332746183</v>
      </c>
      <c r="Y8" s="1365"/>
      <c r="Z8" s="1365">
        <v>2039206.6252272464</v>
      </c>
      <c r="AA8" s="1365"/>
      <c r="AB8" s="1365"/>
      <c r="AC8" s="1365"/>
      <c r="AD8" s="1365">
        <v>3186298.5123060122</v>
      </c>
      <c r="AE8" s="1365"/>
      <c r="AF8" s="1365">
        <v>3244917.9345372505</v>
      </c>
      <c r="AG8" s="1365"/>
      <c r="AH8" s="1365"/>
      <c r="AI8" s="1365"/>
      <c r="AJ8" s="1365">
        <v>5045204.3653617417</v>
      </c>
      <c r="AK8" s="1365"/>
      <c r="AL8" s="1365">
        <v>9025835.5251175351</v>
      </c>
      <c r="AM8" s="1365"/>
      <c r="AN8" s="1365"/>
      <c r="AO8" s="1365"/>
      <c r="AP8" s="1365">
        <v>13814477.597869847</v>
      </c>
      <c r="AQ8" s="1365"/>
      <c r="AR8" s="1365">
        <v>31045123.5281794</v>
      </c>
      <c r="AS8" s="1365"/>
      <c r="AT8" s="1365"/>
      <c r="AU8" s="1365"/>
      <c r="AV8" s="1365">
        <v>47313762.421330266</v>
      </c>
      <c r="AW8" s="1365"/>
      <c r="AX8" s="1365"/>
      <c r="AY8" s="1365"/>
      <c r="AZ8" s="1365"/>
      <c r="BA8" s="1365"/>
      <c r="BB8" s="1365"/>
      <c r="BC8" s="1365"/>
      <c r="BD8" s="1365">
        <v>10526.418353324698</v>
      </c>
      <c r="BE8" s="1365"/>
      <c r="BF8" s="1365"/>
      <c r="BG8" s="1365"/>
      <c r="BH8" s="1365">
        <v>14423.496879187731</v>
      </c>
      <c r="BI8" s="1365"/>
      <c r="BJ8" s="1365"/>
      <c r="BK8" s="1365"/>
      <c r="BL8" s="1365"/>
      <c r="BM8" s="1365"/>
      <c r="BN8" s="1365"/>
    </row>
    <row r="9" spans="1:66" x14ac:dyDescent="0.2">
      <c r="A9" s="1365">
        <v>1920</v>
      </c>
      <c r="B9" s="1365">
        <v>43114.241371620468</v>
      </c>
      <c r="C9" s="1365"/>
      <c r="D9" s="1365"/>
      <c r="E9" s="1365"/>
      <c r="F9" s="1365">
        <v>64932.255221472871</v>
      </c>
      <c r="G9" s="1365"/>
      <c r="H9" s="1365"/>
      <c r="I9" s="1365"/>
      <c r="J9" s="1365"/>
      <c r="K9" s="1365"/>
      <c r="L9" s="1365"/>
      <c r="M9" s="1365"/>
      <c r="N9" s="1365">
        <v>340372.83003341197</v>
      </c>
      <c r="O9" s="1365"/>
      <c r="P9" s="1365"/>
      <c r="Q9" s="1365"/>
      <c r="R9" s="1365">
        <v>525352.67797204864</v>
      </c>
      <c r="S9" s="1365"/>
      <c r="T9" s="1365">
        <v>557402.86554600717</v>
      </c>
      <c r="U9" s="1365"/>
      <c r="V9" s="1365"/>
      <c r="W9" s="1365"/>
      <c r="X9" s="1365">
        <v>867194.35128558031</v>
      </c>
      <c r="Y9" s="1365"/>
      <c r="Z9" s="1365">
        <v>1593385.732656271</v>
      </c>
      <c r="AA9" s="1365"/>
      <c r="AB9" s="1365"/>
      <c r="AC9" s="1365"/>
      <c r="AD9" s="1365">
        <v>2507234.3018869325</v>
      </c>
      <c r="AE9" s="1365"/>
      <c r="AF9" s="1365">
        <v>2464446.5618383964</v>
      </c>
      <c r="AG9" s="1365"/>
      <c r="AH9" s="1365"/>
      <c r="AI9" s="1365"/>
      <c r="AJ9" s="1365">
        <v>3857162.8969814684</v>
      </c>
      <c r="AK9" s="1365"/>
      <c r="AL9" s="1365">
        <v>6248120.5559852244</v>
      </c>
      <c r="AM9" s="1365"/>
      <c r="AN9" s="1365"/>
      <c r="AO9" s="1365"/>
      <c r="AP9" s="1365">
        <v>9623572.1018597949</v>
      </c>
      <c r="AQ9" s="1365"/>
      <c r="AR9" s="1365">
        <v>18521836.204601474</v>
      </c>
      <c r="AS9" s="1365"/>
      <c r="AT9" s="1365"/>
      <c r="AU9" s="1365"/>
      <c r="AV9" s="1365">
        <v>28428999.59510887</v>
      </c>
      <c r="AW9" s="1365"/>
      <c r="AX9" s="1365"/>
      <c r="AY9" s="1365"/>
      <c r="AZ9" s="1365"/>
      <c r="BA9" s="1365"/>
      <c r="BB9" s="1365"/>
      <c r="BC9" s="1365"/>
      <c r="BD9" s="1365">
        <v>10085.509298088091</v>
      </c>
      <c r="BE9" s="1365"/>
      <c r="BF9" s="1365"/>
      <c r="BG9" s="1365"/>
      <c r="BH9" s="1365">
        <v>13774.430471408892</v>
      </c>
      <c r="BI9" s="1365"/>
      <c r="BJ9" s="1365"/>
      <c r="BK9" s="1365"/>
      <c r="BL9" s="1365"/>
      <c r="BM9" s="1365"/>
      <c r="BN9" s="1365"/>
    </row>
    <row r="10" spans="1:66" x14ac:dyDescent="0.2">
      <c r="A10" s="1365">
        <v>1921</v>
      </c>
      <c r="B10" s="1365">
        <v>47034.867049923319</v>
      </c>
      <c r="C10" s="1365"/>
      <c r="D10" s="1365"/>
      <c r="E10" s="1365"/>
      <c r="F10" s="1365">
        <v>70670.019112896698</v>
      </c>
      <c r="G10" s="1365"/>
      <c r="H10" s="1365"/>
      <c r="I10" s="1365"/>
      <c r="J10" s="1365"/>
      <c r="K10" s="1365"/>
      <c r="L10" s="1365"/>
      <c r="M10" s="1365"/>
      <c r="N10" s="1365">
        <v>371097.28198102518</v>
      </c>
      <c r="O10" s="1365"/>
      <c r="P10" s="1365"/>
      <c r="Q10" s="1365"/>
      <c r="R10" s="1365">
        <v>570915.0993731881</v>
      </c>
      <c r="S10" s="1365"/>
      <c r="T10" s="1365">
        <v>614788.68427535065</v>
      </c>
      <c r="U10" s="1365"/>
      <c r="V10" s="1365"/>
      <c r="W10" s="1365"/>
      <c r="X10" s="1365">
        <v>951707.55643659737</v>
      </c>
      <c r="Y10" s="1365"/>
      <c r="Z10" s="1365">
        <v>1793078.800624622</v>
      </c>
      <c r="AA10" s="1365"/>
      <c r="AB10" s="1365"/>
      <c r="AC10" s="1365"/>
      <c r="AD10" s="1365">
        <v>2802266.5916609182</v>
      </c>
      <c r="AE10" s="1365"/>
      <c r="AF10" s="1365">
        <v>2811839.3054318875</v>
      </c>
      <c r="AG10" s="1365"/>
      <c r="AH10" s="1365"/>
      <c r="AI10" s="1365"/>
      <c r="AJ10" s="1365">
        <v>4369320.3701839596</v>
      </c>
      <c r="AK10" s="1365"/>
      <c r="AL10" s="1365">
        <v>7238765.0716951992</v>
      </c>
      <c r="AM10" s="1365"/>
      <c r="AN10" s="1365"/>
      <c r="AO10" s="1365"/>
      <c r="AP10" s="1365">
        <v>11091683.681460012</v>
      </c>
      <c r="AQ10" s="1365"/>
      <c r="AR10" s="1365">
        <v>20920473.708444383</v>
      </c>
      <c r="AS10" s="1365"/>
      <c r="AT10" s="1365"/>
      <c r="AU10" s="1365"/>
      <c r="AV10" s="1365">
        <v>31967230.827201352</v>
      </c>
      <c r="AW10" s="1365"/>
      <c r="AX10" s="1365"/>
      <c r="AY10" s="1365"/>
      <c r="AZ10" s="1365"/>
      <c r="BA10" s="1365"/>
      <c r="BB10" s="1365"/>
      <c r="BC10" s="1365"/>
      <c r="BD10" s="1365">
        <v>11027.932057578666</v>
      </c>
      <c r="BE10" s="1365"/>
      <c r="BF10" s="1365"/>
      <c r="BG10" s="1365"/>
      <c r="BH10" s="1365">
        <v>15087.232417308751</v>
      </c>
      <c r="BI10" s="1365"/>
      <c r="BJ10" s="1365"/>
      <c r="BK10" s="1365"/>
      <c r="BL10" s="1365"/>
      <c r="BM10" s="1365"/>
      <c r="BN10" s="1365"/>
    </row>
    <row r="11" spans="1:66" x14ac:dyDescent="0.2">
      <c r="A11" s="1365">
        <v>1922</v>
      </c>
      <c r="B11" s="1365">
        <v>52796.629451281638</v>
      </c>
      <c r="C11" s="1365"/>
      <c r="D11" s="1365"/>
      <c r="E11" s="1365"/>
      <c r="F11" s="1365">
        <v>79101.382099322436</v>
      </c>
      <c r="G11" s="1365"/>
      <c r="H11" s="1365"/>
      <c r="I11" s="1365"/>
      <c r="J11" s="1365"/>
      <c r="K11" s="1365"/>
      <c r="L11" s="1365"/>
      <c r="M11" s="1365"/>
      <c r="N11" s="1365">
        <v>422115.92470271233</v>
      </c>
      <c r="O11" s="1365"/>
      <c r="P11" s="1365"/>
      <c r="Q11" s="1365"/>
      <c r="R11" s="1365">
        <v>646139.85595047928</v>
      </c>
      <c r="S11" s="1365"/>
      <c r="T11" s="1365">
        <v>709332.1704052313</v>
      </c>
      <c r="U11" s="1365"/>
      <c r="V11" s="1365"/>
      <c r="W11" s="1365"/>
      <c r="X11" s="1365">
        <v>1091268.939439036</v>
      </c>
      <c r="Y11" s="1365"/>
      <c r="Z11" s="1365">
        <v>2170519.2864384498</v>
      </c>
      <c r="AA11" s="1365"/>
      <c r="AB11" s="1365"/>
      <c r="AC11" s="1365"/>
      <c r="AD11" s="1365">
        <v>3363147.7214621403</v>
      </c>
      <c r="AE11" s="1365"/>
      <c r="AF11" s="1365">
        <v>3461737.7455911068</v>
      </c>
      <c r="AG11" s="1365"/>
      <c r="AH11" s="1365"/>
      <c r="AI11" s="1365"/>
      <c r="AJ11" s="1365">
        <v>5335275.9418008747</v>
      </c>
      <c r="AK11" s="1365"/>
      <c r="AL11" s="1365">
        <v>9297574.4277480002</v>
      </c>
      <c r="AM11" s="1365"/>
      <c r="AN11" s="1365"/>
      <c r="AO11" s="1365"/>
      <c r="AP11" s="1365">
        <v>14163860.581550136</v>
      </c>
      <c r="AQ11" s="1365"/>
      <c r="AR11" s="1365">
        <v>30402233.876801975</v>
      </c>
      <c r="AS11" s="1365"/>
      <c r="AT11" s="1365"/>
      <c r="AU11" s="1365"/>
      <c r="AV11" s="1365">
        <v>46126266.584458932</v>
      </c>
      <c r="AW11" s="1365"/>
      <c r="AX11" s="1365"/>
      <c r="AY11" s="1365"/>
      <c r="AZ11" s="1365"/>
      <c r="BA11" s="1365"/>
      <c r="BB11" s="1365"/>
      <c r="BC11" s="1365"/>
      <c r="BD11" s="1365">
        <v>11761.152201122659</v>
      </c>
      <c r="BE11" s="1365"/>
      <c r="BF11" s="1365"/>
      <c r="BG11" s="1365"/>
      <c r="BH11" s="1365">
        <v>16097.107226971668</v>
      </c>
      <c r="BI11" s="1365"/>
      <c r="BJ11" s="1365"/>
      <c r="BK11" s="1365"/>
      <c r="BL11" s="1365"/>
      <c r="BM11" s="1365"/>
      <c r="BN11" s="1365"/>
    </row>
    <row r="12" spans="1:66" x14ac:dyDescent="0.2">
      <c r="A12" s="1365">
        <v>1923</v>
      </c>
      <c r="B12" s="1365">
        <v>52908.882219247724</v>
      </c>
      <c r="C12" s="1365"/>
      <c r="D12" s="1365"/>
      <c r="E12" s="1365"/>
      <c r="F12" s="1365">
        <v>79226.283492464339</v>
      </c>
      <c r="G12" s="1365"/>
      <c r="H12" s="1365"/>
      <c r="I12" s="1365"/>
      <c r="J12" s="1365"/>
      <c r="K12" s="1365"/>
      <c r="L12" s="1365"/>
      <c r="M12" s="1365"/>
      <c r="N12" s="1365">
        <v>425715.97284995235</v>
      </c>
      <c r="O12" s="1365"/>
      <c r="P12" s="1365"/>
      <c r="Q12" s="1365"/>
      <c r="R12" s="1365">
        <v>649913.48446936638</v>
      </c>
      <c r="S12" s="1365"/>
      <c r="T12" s="1365">
        <v>688593.06098370755</v>
      </c>
      <c r="U12" s="1365"/>
      <c r="V12" s="1365"/>
      <c r="W12" s="1365"/>
      <c r="X12" s="1365">
        <v>1059356.8127979408</v>
      </c>
      <c r="Y12" s="1365"/>
      <c r="Z12" s="1365">
        <v>1934116.4798769471</v>
      </c>
      <c r="AA12" s="1365"/>
      <c r="AB12" s="1365"/>
      <c r="AC12" s="1365"/>
      <c r="AD12" s="1365">
        <v>3012234.0453215297</v>
      </c>
      <c r="AE12" s="1365"/>
      <c r="AF12" s="1365">
        <v>3053632.7837798405</v>
      </c>
      <c r="AG12" s="1365"/>
      <c r="AH12" s="1365"/>
      <c r="AI12" s="1365"/>
      <c r="AJ12" s="1365">
        <v>4722939.2009026213</v>
      </c>
      <c r="AK12" s="1365"/>
      <c r="AL12" s="1365">
        <v>7978795.4052649466</v>
      </c>
      <c r="AM12" s="1365"/>
      <c r="AN12" s="1365"/>
      <c r="AO12" s="1365"/>
      <c r="AP12" s="1365">
        <v>12186054.811613429</v>
      </c>
      <c r="AQ12" s="1365"/>
      <c r="AR12" s="1365">
        <v>25216473.94512837</v>
      </c>
      <c r="AS12" s="1365"/>
      <c r="AT12" s="1365"/>
      <c r="AU12" s="1365"/>
      <c r="AV12" s="1365">
        <v>38330222.349740766</v>
      </c>
      <c r="AW12" s="1365"/>
      <c r="AX12" s="1365"/>
      <c r="AY12" s="1365"/>
      <c r="AZ12" s="1365"/>
      <c r="BA12" s="1365"/>
      <c r="BB12" s="1365"/>
      <c r="BC12" s="1365"/>
      <c r="BD12" s="1365">
        <v>11485.872149169438</v>
      </c>
      <c r="BE12" s="1365"/>
      <c r="BF12" s="1365"/>
      <c r="BG12" s="1365"/>
      <c r="BH12" s="1365">
        <v>15816.594495030782</v>
      </c>
      <c r="BI12" s="1365"/>
      <c r="BJ12" s="1365"/>
      <c r="BK12" s="1365"/>
      <c r="BL12" s="1365"/>
      <c r="BM12" s="1365"/>
      <c r="BN12" s="1365"/>
    </row>
    <row r="13" spans="1:66" x14ac:dyDescent="0.2">
      <c r="A13" s="1365">
        <v>1924</v>
      </c>
      <c r="B13" s="1365">
        <v>53942.094404049756</v>
      </c>
      <c r="C13" s="1365"/>
      <c r="D13" s="1365"/>
      <c r="E13" s="1365"/>
      <c r="F13" s="1365">
        <v>80757.066701508593</v>
      </c>
      <c r="G13" s="1365"/>
      <c r="H13" s="1365"/>
      <c r="I13" s="1365"/>
      <c r="J13" s="1365"/>
      <c r="K13" s="1365"/>
      <c r="L13" s="1365"/>
      <c r="M13" s="1365"/>
      <c r="N13" s="1365">
        <v>440775.59660510416</v>
      </c>
      <c r="O13" s="1365"/>
      <c r="P13" s="1365"/>
      <c r="Q13" s="1365"/>
      <c r="R13" s="1365">
        <v>671971.05627269403</v>
      </c>
      <c r="S13" s="1365"/>
      <c r="T13" s="1365">
        <v>718359.07422120601</v>
      </c>
      <c r="U13" s="1365"/>
      <c r="V13" s="1365"/>
      <c r="W13" s="1365"/>
      <c r="X13" s="1365">
        <v>1102274.2540633311</v>
      </c>
      <c r="Y13" s="1365"/>
      <c r="Z13" s="1365">
        <v>2082595.2904463059</v>
      </c>
      <c r="AA13" s="1365"/>
      <c r="AB13" s="1365"/>
      <c r="AC13" s="1365"/>
      <c r="AD13" s="1365">
        <v>3228508.4536042144</v>
      </c>
      <c r="AE13" s="1365"/>
      <c r="AF13" s="1365">
        <v>3323846.573990731</v>
      </c>
      <c r="AG13" s="1365"/>
      <c r="AH13" s="1365"/>
      <c r="AI13" s="1365"/>
      <c r="AJ13" s="1365">
        <v>5120067.9356566779</v>
      </c>
      <c r="AK13" s="1365"/>
      <c r="AL13" s="1365">
        <v>8830041.3049294669</v>
      </c>
      <c r="AM13" s="1365"/>
      <c r="AN13" s="1365"/>
      <c r="AO13" s="1365"/>
      <c r="AP13" s="1365">
        <v>13454614.317979744</v>
      </c>
      <c r="AQ13" s="1365"/>
      <c r="AR13" s="1365">
        <v>28110115.381413601</v>
      </c>
      <c r="AS13" s="1365"/>
      <c r="AT13" s="1365"/>
      <c r="AU13" s="1365"/>
      <c r="AV13" s="1365">
        <v>42644951.816914871</v>
      </c>
      <c r="AW13" s="1365"/>
      <c r="AX13" s="1365"/>
      <c r="AY13" s="1365"/>
      <c r="AZ13" s="1365"/>
      <c r="BA13" s="1365"/>
      <c r="BB13" s="1365"/>
      <c r="BC13" s="1365"/>
      <c r="BD13" s="1365">
        <v>10960.594159488148</v>
      </c>
      <c r="BE13" s="1365"/>
      <c r="BF13" s="1365"/>
      <c r="BG13" s="1365"/>
      <c r="BH13" s="1365">
        <v>15066.623415821323</v>
      </c>
      <c r="BI13" s="1365"/>
      <c r="BJ13" s="1365"/>
      <c r="BK13" s="1365"/>
      <c r="BL13" s="1365"/>
      <c r="BM13" s="1365"/>
      <c r="BN13" s="1365"/>
    </row>
    <row r="14" spans="1:66" x14ac:dyDescent="0.2">
      <c r="A14" s="1365">
        <v>1925</v>
      </c>
      <c r="B14" s="1365">
        <v>56826.830919790729</v>
      </c>
      <c r="C14" s="1365"/>
      <c r="D14" s="1365"/>
      <c r="E14" s="1365"/>
      <c r="F14" s="1365">
        <v>85058.138238834188</v>
      </c>
      <c r="G14" s="1365"/>
      <c r="H14" s="1365"/>
      <c r="I14" s="1365"/>
      <c r="J14" s="1365"/>
      <c r="K14" s="1365"/>
      <c r="L14" s="1365"/>
      <c r="M14" s="1365"/>
      <c r="N14" s="1365">
        <v>469847.05617969559</v>
      </c>
      <c r="O14" s="1365"/>
      <c r="P14" s="1365"/>
      <c r="Q14" s="1365"/>
      <c r="R14" s="1365">
        <v>714652.14387327165</v>
      </c>
      <c r="S14" s="1365"/>
      <c r="T14" s="1365">
        <v>782101.4039919331</v>
      </c>
      <c r="U14" s="1365"/>
      <c r="V14" s="1365"/>
      <c r="W14" s="1365"/>
      <c r="X14" s="1365">
        <v>1195684.3425666362</v>
      </c>
      <c r="Y14" s="1365"/>
      <c r="Z14" s="1365">
        <v>2380102.5185820684</v>
      </c>
      <c r="AA14" s="1365"/>
      <c r="AB14" s="1365"/>
      <c r="AC14" s="1365"/>
      <c r="AD14" s="1365">
        <v>3668931.8831855697</v>
      </c>
      <c r="AE14" s="1365"/>
      <c r="AF14" s="1365">
        <v>3797658.2078548926</v>
      </c>
      <c r="AG14" s="1365"/>
      <c r="AH14" s="1365"/>
      <c r="AI14" s="1365"/>
      <c r="AJ14" s="1365">
        <v>5824332.9931137599</v>
      </c>
      <c r="AK14" s="1365"/>
      <c r="AL14" s="1365">
        <v>10263689.035315756</v>
      </c>
      <c r="AM14" s="1365"/>
      <c r="AN14" s="1365"/>
      <c r="AO14" s="1365"/>
      <c r="AP14" s="1365">
        <v>15607792.511335704</v>
      </c>
      <c r="AQ14" s="1365"/>
      <c r="AR14" s="1365">
        <v>36129620.097518593</v>
      </c>
      <c r="AS14" s="1365"/>
      <c r="AT14" s="1365"/>
      <c r="AU14" s="1365"/>
      <c r="AV14" s="1365">
        <v>54660487.12457221</v>
      </c>
      <c r="AW14" s="1365"/>
      <c r="AX14" s="1365"/>
      <c r="AY14" s="1365"/>
      <c r="AZ14" s="1365"/>
      <c r="BA14" s="1365"/>
      <c r="BB14" s="1365"/>
      <c r="BC14" s="1365"/>
      <c r="BD14" s="1365">
        <v>10935.69477980129</v>
      </c>
      <c r="BE14" s="1365"/>
      <c r="BF14" s="1365"/>
      <c r="BG14" s="1365"/>
      <c r="BH14" s="1365">
        <v>15103.248723896702</v>
      </c>
      <c r="BI14" s="1365"/>
      <c r="BJ14" s="1365"/>
      <c r="BK14" s="1365"/>
      <c r="BL14" s="1365"/>
      <c r="BM14" s="1365"/>
      <c r="BN14" s="1365"/>
    </row>
    <row r="15" spans="1:66" x14ac:dyDescent="0.2">
      <c r="A15" s="1365">
        <v>1926</v>
      </c>
      <c r="B15" s="1365">
        <v>58615.692689703887</v>
      </c>
      <c r="C15" s="1365"/>
      <c r="D15" s="1365"/>
      <c r="E15" s="1365"/>
      <c r="F15" s="1365">
        <v>87845.711934658</v>
      </c>
      <c r="G15" s="1365"/>
      <c r="H15" s="1365"/>
      <c r="I15" s="1365"/>
      <c r="J15" s="1365"/>
      <c r="K15" s="1365"/>
      <c r="L15" s="1365"/>
      <c r="M15" s="1365"/>
      <c r="N15" s="1365">
        <v>490298.39016547299</v>
      </c>
      <c r="O15" s="1365"/>
      <c r="P15" s="1365"/>
      <c r="Q15" s="1365"/>
      <c r="R15" s="1365">
        <v>746287.27440878446</v>
      </c>
      <c r="S15" s="1365"/>
      <c r="T15" s="1365">
        <v>822885.95507981232</v>
      </c>
      <c r="U15" s="1365"/>
      <c r="V15" s="1365"/>
      <c r="W15" s="1365"/>
      <c r="X15" s="1365">
        <v>1258071.7133542011</v>
      </c>
      <c r="Y15" s="1365"/>
      <c r="Z15" s="1365">
        <v>2549456.9419684201</v>
      </c>
      <c r="AA15" s="1365"/>
      <c r="AB15" s="1365"/>
      <c r="AC15" s="1365"/>
      <c r="AD15" s="1365">
        <v>3926628.8364588744</v>
      </c>
      <c r="AE15" s="1365"/>
      <c r="AF15" s="1365">
        <v>4076537.5542781879</v>
      </c>
      <c r="AG15" s="1365"/>
      <c r="AH15" s="1365"/>
      <c r="AI15" s="1365"/>
      <c r="AJ15" s="1365">
        <v>6249232.9456690578</v>
      </c>
      <c r="AK15" s="1365"/>
      <c r="AL15" s="1365">
        <v>11362072.938638637</v>
      </c>
      <c r="AM15" s="1365"/>
      <c r="AN15" s="1365"/>
      <c r="AO15" s="1365"/>
      <c r="AP15" s="1365">
        <v>17282953.21886107</v>
      </c>
      <c r="AQ15" s="1365"/>
      <c r="AR15" s="1365">
        <v>41466198.945888385</v>
      </c>
      <c r="AS15" s="1365"/>
      <c r="AT15" s="1365"/>
      <c r="AU15" s="1365"/>
      <c r="AV15" s="1365">
        <v>62755432.148064896</v>
      </c>
      <c r="AW15" s="1365"/>
      <c r="AX15" s="1365"/>
      <c r="AY15" s="1365"/>
      <c r="AZ15" s="1365"/>
      <c r="BA15" s="1365"/>
      <c r="BB15" s="1365"/>
      <c r="BC15" s="1365"/>
      <c r="BD15" s="1365">
        <v>10650.948525729538</v>
      </c>
      <c r="BE15" s="1365"/>
      <c r="BF15" s="1365"/>
      <c r="BG15" s="1365"/>
      <c r="BH15" s="1365">
        <v>14685.538326421714</v>
      </c>
      <c r="BI15" s="1365"/>
      <c r="BJ15" s="1365"/>
      <c r="BK15" s="1365"/>
      <c r="BL15" s="1365"/>
      <c r="BM15" s="1365"/>
      <c r="BN15" s="1365"/>
    </row>
    <row r="16" spans="1:66" x14ac:dyDescent="0.2">
      <c r="A16" s="1365">
        <v>1927</v>
      </c>
      <c r="B16" s="1365">
        <v>62601.337502429677</v>
      </c>
      <c r="C16" s="1365"/>
      <c r="D16" s="1365"/>
      <c r="E16" s="1365"/>
      <c r="F16" s="1365">
        <v>93942.232771414128</v>
      </c>
      <c r="G16" s="1365"/>
      <c r="H16" s="1365"/>
      <c r="I16" s="1365"/>
      <c r="J16" s="1365"/>
      <c r="K16" s="1365"/>
      <c r="L16" s="1365"/>
      <c r="M16" s="1365"/>
      <c r="N16" s="1365">
        <v>530317.85477137135</v>
      </c>
      <c r="O16" s="1365"/>
      <c r="P16" s="1365"/>
      <c r="Q16" s="1365"/>
      <c r="R16" s="1365">
        <v>807702.81329035317</v>
      </c>
      <c r="S16" s="1365"/>
      <c r="T16" s="1365">
        <v>899113.48546553892</v>
      </c>
      <c r="U16" s="1365"/>
      <c r="V16" s="1365"/>
      <c r="W16" s="1365"/>
      <c r="X16" s="1365">
        <v>1374714.9356645977</v>
      </c>
      <c r="Y16" s="1365"/>
      <c r="Z16" s="1365">
        <v>2870934.6569244359</v>
      </c>
      <c r="AA16" s="1365"/>
      <c r="AB16" s="1365"/>
      <c r="AC16" s="1365"/>
      <c r="AD16" s="1365">
        <v>4415350.5157612376</v>
      </c>
      <c r="AE16" s="1365"/>
      <c r="AF16" s="1365">
        <v>4634236.1066236505</v>
      </c>
      <c r="AG16" s="1365"/>
      <c r="AH16" s="1365"/>
      <c r="AI16" s="1365"/>
      <c r="AJ16" s="1365">
        <v>7096446.1595754009</v>
      </c>
      <c r="AK16" s="1365"/>
      <c r="AL16" s="1365">
        <v>13175910.546906287</v>
      </c>
      <c r="AM16" s="1365"/>
      <c r="AN16" s="1365"/>
      <c r="AO16" s="1365"/>
      <c r="AP16" s="1365">
        <v>20050854.483726941</v>
      </c>
      <c r="AQ16" s="1365"/>
      <c r="AR16" s="1365">
        <v>49114013.609759562</v>
      </c>
      <c r="AS16" s="1365"/>
      <c r="AT16" s="1365"/>
      <c r="AU16" s="1365"/>
      <c r="AV16" s="1365">
        <v>74383716.191835076</v>
      </c>
      <c r="AW16" s="1365"/>
      <c r="AX16" s="1365"/>
      <c r="AY16" s="1365"/>
      <c r="AZ16" s="1365"/>
      <c r="BA16" s="1365"/>
      <c r="BB16" s="1365"/>
      <c r="BC16" s="1365"/>
      <c r="BD16" s="1365">
        <v>10632.835583658374</v>
      </c>
      <c r="BE16" s="1365"/>
      <c r="BF16" s="1365"/>
      <c r="BG16" s="1365"/>
      <c r="BH16" s="1365">
        <v>14635.501602643119</v>
      </c>
      <c r="BI16" s="1365"/>
      <c r="BJ16" s="1365"/>
      <c r="BK16" s="1365"/>
      <c r="BL16" s="1365"/>
      <c r="BM16" s="1365"/>
      <c r="BN16" s="1365"/>
    </row>
    <row r="17" spans="1:66" x14ac:dyDescent="0.2">
      <c r="A17" s="1365">
        <v>1928</v>
      </c>
      <c r="B17" s="1365">
        <v>71323.690026818658</v>
      </c>
      <c r="C17" s="1365"/>
      <c r="D17" s="1365"/>
      <c r="E17" s="1365"/>
      <c r="F17" s="1365">
        <v>107301.59411904434</v>
      </c>
      <c r="G17" s="1365"/>
      <c r="H17" s="1365"/>
      <c r="I17" s="1365"/>
      <c r="J17" s="1365"/>
      <c r="K17" s="1365"/>
      <c r="L17" s="1365"/>
      <c r="M17" s="1365"/>
      <c r="N17" s="1365">
        <v>605600.19133059611</v>
      </c>
      <c r="O17" s="1365"/>
      <c r="P17" s="1365"/>
      <c r="Q17" s="1365"/>
      <c r="R17" s="1365">
        <v>924685.92206625268</v>
      </c>
      <c r="S17" s="1365"/>
      <c r="T17" s="1365">
        <v>1037749.9870008387</v>
      </c>
      <c r="U17" s="1365"/>
      <c r="V17" s="1365"/>
      <c r="W17" s="1365"/>
      <c r="X17" s="1365">
        <v>1589016.0677606689</v>
      </c>
      <c r="Y17" s="1365"/>
      <c r="Z17" s="1365">
        <v>3462696.0489909356</v>
      </c>
      <c r="AA17" s="1365"/>
      <c r="AB17" s="1365"/>
      <c r="AC17" s="1365"/>
      <c r="AD17" s="1365">
        <v>5323177.4773354121</v>
      </c>
      <c r="AE17" s="1365"/>
      <c r="AF17" s="1365">
        <v>5686282.1365458956</v>
      </c>
      <c r="AG17" s="1365"/>
      <c r="AH17" s="1365"/>
      <c r="AI17" s="1365"/>
      <c r="AJ17" s="1365">
        <v>8705674.7096022889</v>
      </c>
      <c r="AK17" s="1365"/>
      <c r="AL17" s="1365">
        <v>16917282.464217007</v>
      </c>
      <c r="AM17" s="1365"/>
      <c r="AN17" s="1365"/>
      <c r="AO17" s="1365"/>
      <c r="AP17" s="1365">
        <v>25767390.583821416</v>
      </c>
      <c r="AQ17" s="1365"/>
      <c r="AR17" s="1365">
        <v>66405433.710926384</v>
      </c>
      <c r="AS17" s="1365"/>
      <c r="AT17" s="1365"/>
      <c r="AU17" s="1365"/>
      <c r="AV17" s="1365">
        <v>100691168.89248158</v>
      </c>
      <c r="AW17" s="1365"/>
      <c r="AX17" s="1365"/>
      <c r="AY17" s="1365"/>
      <c r="AZ17" s="1365"/>
      <c r="BA17" s="1365"/>
      <c r="BB17" s="1365"/>
      <c r="BC17" s="1365"/>
      <c r="BD17" s="1365">
        <v>11959.634326398937</v>
      </c>
      <c r="BE17" s="1365"/>
      <c r="BF17" s="1365"/>
      <c r="BG17" s="1365"/>
      <c r="BH17" s="1365">
        <v>16481.113236021185</v>
      </c>
      <c r="BI17" s="1365"/>
      <c r="BJ17" s="1365"/>
      <c r="BK17" s="1365"/>
      <c r="BL17" s="1365"/>
      <c r="BM17" s="1365"/>
      <c r="BN17" s="1365"/>
    </row>
    <row r="18" spans="1:66" x14ac:dyDescent="0.2">
      <c r="A18" s="1365">
        <v>1929</v>
      </c>
      <c r="B18" s="1365">
        <v>73960.302146851347</v>
      </c>
      <c r="C18" s="1365"/>
      <c r="D18" s="1365"/>
      <c r="E18" s="1365"/>
      <c r="F18" s="1365">
        <v>111671.12035445409</v>
      </c>
      <c r="G18" s="1365"/>
      <c r="H18" s="1365"/>
      <c r="I18" s="1365"/>
      <c r="J18" s="1365"/>
      <c r="K18" s="1365"/>
      <c r="L18" s="1365"/>
      <c r="M18" s="1365"/>
      <c r="N18" s="1365">
        <v>627596.25037950964</v>
      </c>
      <c r="O18" s="1365"/>
      <c r="P18" s="1365"/>
      <c r="Q18" s="1365"/>
      <c r="R18" s="1365">
        <v>962030.06778026849</v>
      </c>
      <c r="S18" s="1365"/>
      <c r="T18" s="1365">
        <v>1076995.6207309605</v>
      </c>
      <c r="U18" s="1365"/>
      <c r="V18" s="1365"/>
      <c r="W18" s="1365"/>
      <c r="X18" s="1365">
        <v>1654994.4308093346</v>
      </c>
      <c r="Y18" s="1365"/>
      <c r="Z18" s="1365">
        <v>3599589.3167822859</v>
      </c>
      <c r="AA18" s="1365"/>
      <c r="AB18" s="1365"/>
      <c r="AC18" s="1365"/>
      <c r="AD18" s="1365">
        <v>5551322.8675262602</v>
      </c>
      <c r="AE18" s="1365"/>
      <c r="AF18" s="1365">
        <v>5929666.9087452004</v>
      </c>
      <c r="AG18" s="1365"/>
      <c r="AH18" s="1365"/>
      <c r="AI18" s="1365"/>
      <c r="AJ18" s="1365">
        <v>9106613.7245683838</v>
      </c>
      <c r="AK18" s="1365"/>
      <c r="AL18" s="1365">
        <v>18199090.15519207</v>
      </c>
      <c r="AM18" s="1365"/>
      <c r="AN18" s="1365"/>
      <c r="AO18" s="1365"/>
      <c r="AP18" s="1365">
        <v>27804758.916551996</v>
      </c>
      <c r="AQ18" s="1365"/>
      <c r="AR18" s="1365">
        <v>76605502.101321965</v>
      </c>
      <c r="AS18" s="1365"/>
      <c r="AT18" s="1365"/>
      <c r="AU18" s="1365"/>
      <c r="AV18" s="1365">
        <v>116470761.11819518</v>
      </c>
      <c r="AW18" s="1365"/>
      <c r="AX18" s="1365"/>
      <c r="AY18" s="1365"/>
      <c r="AZ18" s="1365"/>
      <c r="BA18" s="1365"/>
      <c r="BB18" s="1365"/>
      <c r="BC18" s="1365"/>
      <c r="BD18" s="1365">
        <v>12445.196787667073</v>
      </c>
      <c r="BE18" s="1365"/>
      <c r="BF18" s="1365"/>
      <c r="BG18" s="1365"/>
      <c r="BH18" s="1365">
        <v>17186.792862696919</v>
      </c>
      <c r="BI18" s="1365"/>
      <c r="BJ18" s="1365"/>
      <c r="BK18" s="1365"/>
      <c r="BL18" s="1365"/>
      <c r="BM18" s="1365"/>
      <c r="BN18" s="1365"/>
    </row>
    <row r="19" spans="1:66" x14ac:dyDescent="0.2">
      <c r="A19" s="1365">
        <v>1930</v>
      </c>
      <c r="B19" s="1365">
        <v>67602.17628235367</v>
      </c>
      <c r="C19" s="1365"/>
      <c r="D19" s="1365"/>
      <c r="E19" s="1365"/>
      <c r="F19" s="1365">
        <v>102598.63396072823</v>
      </c>
      <c r="G19" s="1365"/>
      <c r="H19" s="1365"/>
      <c r="I19" s="1365"/>
      <c r="J19" s="1365"/>
      <c r="K19" s="1365"/>
      <c r="L19" s="1365"/>
      <c r="M19" s="1365"/>
      <c r="N19" s="1365">
        <v>576781.57226695353</v>
      </c>
      <c r="O19" s="1365"/>
      <c r="P19" s="1365"/>
      <c r="Q19" s="1365"/>
      <c r="R19" s="1365">
        <v>887892.67511153512</v>
      </c>
      <c r="S19" s="1365"/>
      <c r="T19" s="1365">
        <v>970055.04409298254</v>
      </c>
      <c r="U19" s="1365"/>
      <c r="V19" s="1365"/>
      <c r="W19" s="1365"/>
      <c r="X19" s="1365">
        <v>1500979.7418463742</v>
      </c>
      <c r="Y19" s="1365"/>
      <c r="Z19" s="1365">
        <v>2985684.1152500636</v>
      </c>
      <c r="AA19" s="1365"/>
      <c r="AB19" s="1365"/>
      <c r="AC19" s="1365"/>
      <c r="AD19" s="1365">
        <v>4643540.6751189418</v>
      </c>
      <c r="AE19" s="1365"/>
      <c r="AF19" s="1365">
        <v>4751603.6745841848</v>
      </c>
      <c r="AG19" s="1365"/>
      <c r="AH19" s="1365"/>
      <c r="AI19" s="1365"/>
      <c r="AJ19" s="1365">
        <v>7357505.6896408154</v>
      </c>
      <c r="AK19" s="1365"/>
      <c r="AL19" s="1365">
        <v>13328453.54126315</v>
      </c>
      <c r="AM19" s="1365"/>
      <c r="AN19" s="1365"/>
      <c r="AO19" s="1365"/>
      <c r="AP19" s="1365">
        <v>20543273.110198811</v>
      </c>
      <c r="AQ19" s="1365"/>
      <c r="AR19" s="1365">
        <v>50222055.932879239</v>
      </c>
      <c r="AS19" s="1365"/>
      <c r="AT19" s="1365"/>
      <c r="AU19" s="1365"/>
      <c r="AV19" s="1365">
        <v>76964336.385286033</v>
      </c>
      <c r="AW19" s="1365"/>
      <c r="AX19" s="1365"/>
      <c r="AY19" s="1365"/>
      <c r="AZ19" s="1365"/>
      <c r="BA19" s="1365"/>
      <c r="BB19" s="1365"/>
      <c r="BC19" s="1365"/>
      <c r="BD19" s="1365">
        <v>11026.687839620359</v>
      </c>
      <c r="BE19" s="1365"/>
      <c r="BF19" s="1365"/>
      <c r="BG19" s="1365"/>
      <c r="BH19" s="1365">
        <v>15343.740499527456</v>
      </c>
      <c r="BI19" s="1365"/>
      <c r="BJ19" s="1365"/>
      <c r="BK19" s="1365"/>
      <c r="BL19" s="1365"/>
      <c r="BM19" s="1365"/>
      <c r="BN19" s="1365"/>
    </row>
    <row r="20" spans="1:66" x14ac:dyDescent="0.2">
      <c r="A20" s="1365">
        <v>1931</v>
      </c>
      <c r="B20" s="1365">
        <v>58364.046548188344</v>
      </c>
      <c r="C20" s="1365"/>
      <c r="D20" s="1365"/>
      <c r="E20" s="1365"/>
      <c r="F20" s="1365">
        <v>88618.472521105883</v>
      </c>
      <c r="G20" s="1365"/>
      <c r="H20" s="1365"/>
      <c r="I20" s="1365"/>
      <c r="J20" s="1365"/>
      <c r="K20" s="1365"/>
      <c r="L20" s="1365"/>
      <c r="M20" s="1365"/>
      <c r="N20" s="1365">
        <v>496720.34842284699</v>
      </c>
      <c r="O20" s="1365"/>
      <c r="P20" s="1365"/>
      <c r="Q20" s="1365"/>
      <c r="R20" s="1365">
        <v>765289.21168105153</v>
      </c>
      <c r="S20" s="1365"/>
      <c r="T20" s="1365">
        <v>822253.52687305224</v>
      </c>
      <c r="U20" s="1365"/>
      <c r="V20" s="1365"/>
      <c r="W20" s="1365"/>
      <c r="X20" s="1365">
        <v>1274151.2914030484</v>
      </c>
      <c r="Y20" s="1365"/>
      <c r="Z20" s="1365">
        <v>2310943.0115573476</v>
      </c>
      <c r="AA20" s="1365"/>
      <c r="AB20" s="1365"/>
      <c r="AC20" s="1365"/>
      <c r="AD20" s="1365">
        <v>3607192.444833504</v>
      </c>
      <c r="AE20" s="1365"/>
      <c r="AF20" s="1365">
        <v>3588654.608955346</v>
      </c>
      <c r="AG20" s="1365"/>
      <c r="AH20" s="1365"/>
      <c r="AI20" s="1365"/>
      <c r="AJ20" s="1365">
        <v>5574928.1139227934</v>
      </c>
      <c r="AK20" s="1365"/>
      <c r="AL20" s="1365">
        <v>9535671.6777059995</v>
      </c>
      <c r="AM20" s="1365"/>
      <c r="AN20" s="1365"/>
      <c r="AO20" s="1365"/>
      <c r="AP20" s="1365">
        <v>14752390.067664552</v>
      </c>
      <c r="AQ20" s="1365"/>
      <c r="AR20" s="1365">
        <v>33658926.943159632</v>
      </c>
      <c r="AS20" s="1365"/>
      <c r="AT20" s="1365"/>
      <c r="AU20" s="1365"/>
      <c r="AV20" s="1365">
        <v>51727182.230424166</v>
      </c>
      <c r="AW20" s="1365"/>
      <c r="AX20" s="1365"/>
      <c r="AY20" s="1365"/>
      <c r="AZ20" s="1365"/>
      <c r="BA20" s="1365"/>
      <c r="BB20" s="1365"/>
      <c r="BC20" s="1365"/>
      <c r="BD20" s="1365">
        <v>9657.7907843373687</v>
      </c>
      <c r="BE20" s="1365"/>
      <c r="BF20" s="1365"/>
      <c r="BG20" s="1365"/>
      <c r="BH20" s="1365">
        <v>13432.834836667484</v>
      </c>
      <c r="BI20" s="1365"/>
      <c r="BJ20" s="1365"/>
      <c r="BK20" s="1365"/>
      <c r="BL20" s="1365"/>
      <c r="BM20" s="1365"/>
      <c r="BN20" s="1365"/>
    </row>
    <row r="21" spans="1:66" x14ac:dyDescent="0.2">
      <c r="A21" s="1365">
        <v>1932</v>
      </c>
      <c r="B21" s="1365">
        <v>52059.761378595504</v>
      </c>
      <c r="C21" s="1365"/>
      <c r="D21" s="1365"/>
      <c r="E21" s="1365"/>
      <c r="F21" s="1365">
        <v>79114.773817664885</v>
      </c>
      <c r="G21" s="1365"/>
      <c r="H21" s="1365"/>
      <c r="I21" s="1365"/>
      <c r="J21" s="1365"/>
      <c r="K21" s="1365"/>
      <c r="L21" s="1365"/>
      <c r="M21" s="1365"/>
      <c r="N21" s="1365">
        <v>445602.6598504287</v>
      </c>
      <c r="O21" s="1365"/>
      <c r="P21" s="1365"/>
      <c r="Q21" s="1365"/>
      <c r="R21" s="1365">
        <v>686849.1057084339</v>
      </c>
      <c r="S21" s="1365"/>
      <c r="T21" s="1365">
        <v>751095.41749145091</v>
      </c>
      <c r="U21" s="1365"/>
      <c r="V21" s="1365"/>
      <c r="W21" s="1365"/>
      <c r="X21" s="1365">
        <v>1163374.8573531571</v>
      </c>
      <c r="Y21" s="1365"/>
      <c r="Z21" s="1365">
        <v>2049418.9123255471</v>
      </c>
      <c r="AA21" s="1365"/>
      <c r="AB21" s="1365"/>
      <c r="AC21" s="1365"/>
      <c r="AD21" s="1365">
        <v>3196178.0614239671</v>
      </c>
      <c r="AE21" s="1365"/>
      <c r="AF21" s="1365">
        <v>3254992.9472871474</v>
      </c>
      <c r="AG21" s="1365"/>
      <c r="AH21" s="1365"/>
      <c r="AI21" s="1365"/>
      <c r="AJ21" s="1365">
        <v>5050187.3958708355</v>
      </c>
      <c r="AK21" s="1365"/>
      <c r="AL21" s="1365">
        <v>8853291.1554077305</v>
      </c>
      <c r="AM21" s="1365"/>
      <c r="AN21" s="1365"/>
      <c r="AO21" s="1365"/>
      <c r="AP21" s="1365">
        <v>13689340.427032063</v>
      </c>
      <c r="AQ21" s="1365"/>
      <c r="AR21" s="1365">
        <v>27042298.733502828</v>
      </c>
      <c r="AS21" s="1365"/>
      <c r="AT21" s="1365"/>
      <c r="AU21" s="1365"/>
      <c r="AV21" s="1365">
        <v>41628106.266535796</v>
      </c>
      <c r="AW21" s="1365"/>
      <c r="AX21" s="1365"/>
      <c r="AY21" s="1365"/>
      <c r="AZ21" s="1365"/>
      <c r="BA21" s="1365"/>
      <c r="BB21" s="1365"/>
      <c r="BC21" s="1365"/>
      <c r="BD21" s="1365">
        <v>8332.7726595029144</v>
      </c>
      <c r="BE21" s="1365"/>
      <c r="BF21" s="1365"/>
      <c r="BG21" s="1365"/>
      <c r="BH21" s="1365">
        <v>11588.736940912799</v>
      </c>
      <c r="BI21" s="1365"/>
      <c r="BJ21" s="1365"/>
      <c r="BK21" s="1365"/>
      <c r="BL21" s="1365"/>
      <c r="BM21" s="1365"/>
      <c r="BN21" s="1365"/>
    </row>
    <row r="22" spans="1:66" x14ac:dyDescent="0.2">
      <c r="A22" s="1365">
        <v>1933</v>
      </c>
      <c r="B22" s="1365">
        <v>54933.341281004752</v>
      </c>
      <c r="C22" s="1365"/>
      <c r="D22" s="1365"/>
      <c r="E22" s="1365"/>
      <c r="F22" s="1365">
        <v>83597.706144610827</v>
      </c>
      <c r="G22" s="1365"/>
      <c r="H22" s="1365"/>
      <c r="I22" s="1365"/>
      <c r="J22" s="1365"/>
      <c r="K22" s="1365"/>
      <c r="L22" s="1365"/>
      <c r="M22" s="1365"/>
      <c r="N22" s="1365">
        <v>468433.88720436045</v>
      </c>
      <c r="O22" s="1365"/>
      <c r="P22" s="1365"/>
      <c r="Q22" s="1365"/>
      <c r="R22" s="1365">
        <v>721956.34574063076</v>
      </c>
      <c r="S22" s="1365"/>
      <c r="T22" s="1365">
        <v>800422.99248382798</v>
      </c>
      <c r="U22" s="1365"/>
      <c r="V22" s="1365"/>
      <c r="W22" s="1365"/>
      <c r="X22" s="1365">
        <v>1239042.8815761453</v>
      </c>
      <c r="Y22" s="1365"/>
      <c r="Z22" s="1365">
        <v>2278721.3090684158</v>
      </c>
      <c r="AA22" s="1365"/>
      <c r="AB22" s="1365"/>
      <c r="AC22" s="1365"/>
      <c r="AD22" s="1365">
        <v>3548774.4573168796</v>
      </c>
      <c r="AE22" s="1365"/>
      <c r="AF22" s="1365">
        <v>3655228.1426790669</v>
      </c>
      <c r="AG22" s="1365"/>
      <c r="AH22" s="1365"/>
      <c r="AI22" s="1365"/>
      <c r="AJ22" s="1365">
        <v>5665627.630111834</v>
      </c>
      <c r="AK22" s="1365"/>
      <c r="AL22" s="1365">
        <v>10350902.330598569</v>
      </c>
      <c r="AM22" s="1365"/>
      <c r="AN22" s="1365"/>
      <c r="AO22" s="1365"/>
      <c r="AP22" s="1365">
        <v>15988444.577123506</v>
      </c>
      <c r="AQ22" s="1365"/>
      <c r="AR22" s="1365">
        <v>35615391.516011439</v>
      </c>
      <c r="AS22" s="1365"/>
      <c r="AT22" s="1365"/>
      <c r="AU22" s="1365"/>
      <c r="AV22" s="1365">
        <v>54733645.211183406</v>
      </c>
      <c r="AW22" s="1365"/>
      <c r="AX22" s="1365"/>
      <c r="AY22" s="1365"/>
      <c r="AZ22" s="1365"/>
      <c r="BA22" s="1365"/>
      <c r="BB22" s="1365"/>
      <c r="BC22" s="1365"/>
      <c r="BD22" s="1365">
        <v>8988.8361784096815</v>
      </c>
      <c r="BE22" s="1365"/>
      <c r="BF22" s="1365"/>
      <c r="BG22" s="1365"/>
      <c r="BH22" s="1365">
        <v>12668.96841171971</v>
      </c>
      <c r="BI22" s="1365"/>
      <c r="BJ22" s="1365"/>
      <c r="BK22" s="1365"/>
      <c r="BL22" s="1365"/>
      <c r="BM22" s="1365"/>
      <c r="BN22" s="1365"/>
    </row>
    <row r="23" spans="1:66" x14ac:dyDescent="0.2">
      <c r="A23" s="1365">
        <v>1934</v>
      </c>
      <c r="B23" s="1365">
        <v>56273.044349309821</v>
      </c>
      <c r="C23" s="1365"/>
      <c r="D23" s="1365"/>
      <c r="E23" s="1365"/>
      <c r="F23" s="1365">
        <v>85773.078882371352</v>
      </c>
      <c r="G23" s="1365"/>
      <c r="H23" s="1365"/>
      <c r="I23" s="1365"/>
      <c r="J23" s="1365"/>
      <c r="K23" s="1365"/>
      <c r="L23" s="1365"/>
      <c r="M23" s="1365"/>
      <c r="N23" s="1365">
        <v>470896.17649822991</v>
      </c>
      <c r="O23" s="1365"/>
      <c r="P23" s="1365"/>
      <c r="Q23" s="1365"/>
      <c r="R23" s="1365">
        <v>728142.18759423948</v>
      </c>
      <c r="S23" s="1365"/>
      <c r="T23" s="1365">
        <v>827984.52491031541</v>
      </c>
      <c r="U23" s="1365"/>
      <c r="V23" s="1365"/>
      <c r="W23" s="1365"/>
      <c r="X23" s="1365">
        <v>1284230.3702129405</v>
      </c>
      <c r="Y23" s="1365"/>
      <c r="Z23" s="1365">
        <v>2369849.2393052042</v>
      </c>
      <c r="AA23" s="1365"/>
      <c r="AB23" s="1365"/>
      <c r="AC23" s="1365"/>
      <c r="AD23" s="1365">
        <v>3696579.3466600496</v>
      </c>
      <c r="AE23" s="1365"/>
      <c r="AF23" s="1365">
        <v>3844216.160946575</v>
      </c>
      <c r="AG23" s="1365"/>
      <c r="AH23" s="1365"/>
      <c r="AI23" s="1365"/>
      <c r="AJ23" s="1365">
        <v>5968895.8075750824</v>
      </c>
      <c r="AK23" s="1365"/>
      <c r="AL23" s="1365">
        <v>10482903.256229766</v>
      </c>
      <c r="AM23" s="1365"/>
      <c r="AN23" s="1365"/>
      <c r="AO23" s="1365"/>
      <c r="AP23" s="1365">
        <v>16219338.508386208</v>
      </c>
      <c r="AQ23" s="1365"/>
      <c r="AR23" s="1365">
        <v>34336051.984683163</v>
      </c>
      <c r="AS23" s="1365"/>
      <c r="AT23" s="1365"/>
      <c r="AU23" s="1365"/>
      <c r="AV23" s="1365">
        <v>52876919.427950062</v>
      </c>
      <c r="AW23" s="1365"/>
      <c r="AX23" s="1365"/>
      <c r="AY23" s="1365"/>
      <c r="AZ23" s="1365"/>
      <c r="BA23" s="1365"/>
      <c r="BB23" s="1365"/>
      <c r="BC23" s="1365"/>
      <c r="BD23" s="1365">
        <v>10203.807443874255</v>
      </c>
      <c r="BE23" s="1365"/>
      <c r="BF23" s="1365"/>
      <c r="BG23" s="1365"/>
      <c r="BH23" s="1365">
        <v>14398.733469941562</v>
      </c>
      <c r="BI23" s="1365"/>
      <c r="BJ23" s="1365"/>
      <c r="BK23" s="1365"/>
      <c r="BL23" s="1365"/>
      <c r="BM23" s="1365"/>
      <c r="BN23" s="1365"/>
    </row>
    <row r="24" spans="1:66" x14ac:dyDescent="0.2">
      <c r="A24" s="1365">
        <v>1935</v>
      </c>
      <c r="B24" s="1365">
        <v>58923.666135570238</v>
      </c>
      <c r="C24" s="1365"/>
      <c r="D24" s="1365"/>
      <c r="E24" s="1365"/>
      <c r="F24" s="1365">
        <v>89874.861678511414</v>
      </c>
      <c r="G24" s="1365"/>
      <c r="H24" s="1365"/>
      <c r="I24" s="1365"/>
      <c r="J24" s="1365"/>
      <c r="K24" s="1365"/>
      <c r="L24" s="1365"/>
      <c r="M24" s="1365"/>
      <c r="N24" s="1365">
        <v>485094.7113239289</v>
      </c>
      <c r="O24" s="1365"/>
      <c r="P24" s="1365"/>
      <c r="Q24" s="1365"/>
      <c r="R24" s="1365">
        <v>752385.16530149104</v>
      </c>
      <c r="S24" s="1365"/>
      <c r="T24" s="1365">
        <v>833410.36555630027</v>
      </c>
      <c r="U24" s="1365"/>
      <c r="V24" s="1365"/>
      <c r="W24" s="1365"/>
      <c r="X24" s="1365">
        <v>1296901.7994355322</v>
      </c>
      <c r="Y24" s="1365"/>
      <c r="Z24" s="1365">
        <v>2446719.3531757863</v>
      </c>
      <c r="AA24" s="1365"/>
      <c r="AB24" s="1365"/>
      <c r="AC24" s="1365"/>
      <c r="AD24" s="1365">
        <v>3823576.7818429228</v>
      </c>
      <c r="AE24" s="1365"/>
      <c r="AF24" s="1365">
        <v>3986910.2742806911</v>
      </c>
      <c r="AG24" s="1365"/>
      <c r="AH24" s="1365"/>
      <c r="AI24" s="1365"/>
      <c r="AJ24" s="1365">
        <v>6200790.6202925732</v>
      </c>
      <c r="AK24" s="1365"/>
      <c r="AL24" s="1365">
        <v>10890026.654858602</v>
      </c>
      <c r="AM24" s="1365"/>
      <c r="AN24" s="1365"/>
      <c r="AO24" s="1365"/>
      <c r="AP24" s="1365">
        <v>16868747.03810773</v>
      </c>
      <c r="AQ24" s="1365"/>
      <c r="AR24" s="1365">
        <v>35652368.88896244</v>
      </c>
      <c r="AS24" s="1365"/>
      <c r="AT24" s="1365"/>
      <c r="AU24" s="1365"/>
      <c r="AV24" s="1365">
        <v>54960267.324143462</v>
      </c>
      <c r="AW24" s="1365"/>
      <c r="AX24" s="1365"/>
      <c r="AY24" s="1365"/>
      <c r="AZ24" s="1365"/>
      <c r="BA24" s="1365"/>
      <c r="BB24" s="1365"/>
      <c r="BC24" s="1365"/>
      <c r="BD24" s="1365">
        <v>11571.327781308153</v>
      </c>
      <c r="BE24" s="1365"/>
      <c r="BF24" s="1365"/>
      <c r="BG24" s="1365"/>
      <c r="BH24" s="1365">
        <v>16262.605720402562</v>
      </c>
      <c r="BI24" s="1365"/>
      <c r="BJ24" s="1365"/>
      <c r="BK24" s="1365"/>
      <c r="BL24" s="1365"/>
      <c r="BM24" s="1365"/>
      <c r="BN24" s="1365"/>
    </row>
    <row r="25" spans="1:66" x14ac:dyDescent="0.2">
      <c r="A25" s="1365">
        <v>1936</v>
      </c>
      <c r="B25" s="1365">
        <v>67778.089929196052</v>
      </c>
      <c r="C25" s="1365"/>
      <c r="D25" s="1365"/>
      <c r="E25" s="1365"/>
      <c r="F25" s="1365">
        <v>103416.12073533698</v>
      </c>
      <c r="G25" s="1365"/>
      <c r="H25" s="1365"/>
      <c r="I25" s="1365"/>
      <c r="J25" s="1365"/>
      <c r="K25" s="1365"/>
      <c r="L25" s="1365"/>
      <c r="M25" s="1365"/>
      <c r="N25" s="1365">
        <v>560617.92964707967</v>
      </c>
      <c r="O25" s="1365"/>
      <c r="P25" s="1365"/>
      <c r="Q25" s="1365"/>
      <c r="R25" s="1365">
        <v>869213.41751839558</v>
      </c>
      <c r="S25" s="1365"/>
      <c r="T25" s="1365">
        <v>967318.19630021811</v>
      </c>
      <c r="U25" s="1365"/>
      <c r="V25" s="1365"/>
      <c r="W25" s="1365"/>
      <c r="X25" s="1365">
        <v>1503631.2990375794</v>
      </c>
      <c r="Y25" s="1365"/>
      <c r="Z25" s="1365">
        <v>2979024.1267893924</v>
      </c>
      <c r="AA25" s="1365"/>
      <c r="AB25" s="1365"/>
      <c r="AC25" s="1365"/>
      <c r="AD25" s="1365">
        <v>4648143.5639947429</v>
      </c>
      <c r="AE25" s="1365"/>
      <c r="AF25" s="1365">
        <v>4849244.3226513099</v>
      </c>
      <c r="AG25" s="1365"/>
      <c r="AH25" s="1365"/>
      <c r="AI25" s="1365"/>
      <c r="AJ25" s="1365">
        <v>7536168.7659938922</v>
      </c>
      <c r="AK25" s="1365"/>
      <c r="AL25" s="1365">
        <v>12897540.729788557</v>
      </c>
      <c r="AM25" s="1365"/>
      <c r="AN25" s="1365"/>
      <c r="AO25" s="1365"/>
      <c r="AP25" s="1365">
        <v>19981042.068495929</v>
      </c>
      <c r="AQ25" s="1365"/>
      <c r="AR25" s="1365">
        <v>39622302.890170276</v>
      </c>
      <c r="AS25" s="1365"/>
      <c r="AT25" s="1365"/>
      <c r="AU25" s="1365"/>
      <c r="AV25" s="1365">
        <v>61150041.397685438</v>
      </c>
      <c r="AW25" s="1365"/>
      <c r="AX25" s="1365"/>
      <c r="AY25" s="1365"/>
      <c r="AZ25" s="1365"/>
      <c r="BA25" s="1365"/>
      <c r="BB25" s="1365"/>
      <c r="BC25" s="1365"/>
      <c r="BD25" s="1365">
        <v>13018.107738320094</v>
      </c>
      <c r="BE25" s="1365"/>
      <c r="BF25" s="1365"/>
      <c r="BG25" s="1365"/>
      <c r="BH25" s="1365">
        <v>18327.532203886047</v>
      </c>
      <c r="BI25" s="1365"/>
      <c r="BJ25" s="1365"/>
      <c r="BK25" s="1365"/>
      <c r="BL25" s="1365"/>
      <c r="BM25" s="1365"/>
      <c r="BN25" s="1365"/>
    </row>
    <row r="26" spans="1:66" x14ac:dyDescent="0.2">
      <c r="A26" s="1365">
        <v>1937</v>
      </c>
      <c r="B26" s="1365">
        <v>64985.291855036441</v>
      </c>
      <c r="C26" s="1365"/>
      <c r="D26" s="1365"/>
      <c r="E26" s="1365"/>
      <c r="F26" s="1365">
        <v>99154.479989359112</v>
      </c>
      <c r="G26" s="1365"/>
      <c r="H26" s="1365"/>
      <c r="I26" s="1365"/>
      <c r="J26" s="1365"/>
      <c r="K26" s="1365"/>
      <c r="L26" s="1365"/>
      <c r="M26" s="1365"/>
      <c r="N26" s="1365">
        <v>526345.33727691392</v>
      </c>
      <c r="O26" s="1365"/>
      <c r="P26" s="1365"/>
      <c r="Q26" s="1365"/>
      <c r="R26" s="1365">
        <v>817096.76900297578</v>
      </c>
      <c r="S26" s="1365"/>
      <c r="T26" s="1365">
        <v>887869.12187338714</v>
      </c>
      <c r="U26" s="1365"/>
      <c r="V26" s="1365"/>
      <c r="W26" s="1365"/>
      <c r="X26" s="1365">
        <v>1384302.5643703798</v>
      </c>
      <c r="Y26" s="1365"/>
      <c r="Z26" s="1365">
        <v>2906023.2061063056</v>
      </c>
      <c r="AA26" s="1365"/>
      <c r="AB26" s="1365"/>
      <c r="AC26" s="1365"/>
      <c r="AD26" s="1365">
        <v>4533355.6895710761</v>
      </c>
      <c r="AE26" s="1365"/>
      <c r="AF26" s="1365">
        <v>4653705.980353252</v>
      </c>
      <c r="AG26" s="1365"/>
      <c r="AH26" s="1365"/>
      <c r="AI26" s="1365"/>
      <c r="AJ26" s="1365">
        <v>7233321.1215828611</v>
      </c>
      <c r="AK26" s="1365"/>
      <c r="AL26" s="1365">
        <v>12429412.380494008</v>
      </c>
      <c r="AM26" s="1365"/>
      <c r="AN26" s="1365"/>
      <c r="AO26" s="1365"/>
      <c r="AP26" s="1365">
        <v>19241522.717628557</v>
      </c>
      <c r="AQ26" s="1365"/>
      <c r="AR26" s="1365">
        <v>39678124.011246972</v>
      </c>
      <c r="AS26" s="1365"/>
      <c r="AT26" s="1365"/>
      <c r="AU26" s="1365"/>
      <c r="AV26" s="1365">
        <v>61156459.669902846</v>
      </c>
      <c r="AW26" s="1365"/>
      <c r="AX26" s="1365"/>
      <c r="AY26" s="1365"/>
      <c r="AZ26" s="1365"/>
      <c r="BA26" s="1365"/>
      <c r="BB26" s="1365"/>
      <c r="BC26" s="1365"/>
      <c r="BD26" s="1365">
        <v>13723.064585938953</v>
      </c>
      <c r="BE26" s="1365"/>
      <c r="BF26" s="1365"/>
      <c r="BG26" s="1365"/>
      <c r="BH26" s="1365">
        <v>19383.114543401665</v>
      </c>
      <c r="BI26" s="1365"/>
      <c r="BJ26" s="1365"/>
      <c r="BK26" s="1365"/>
      <c r="BL26" s="1365"/>
      <c r="BM26" s="1365"/>
      <c r="BN26" s="1365"/>
    </row>
    <row r="27" spans="1:66" x14ac:dyDescent="0.2">
      <c r="A27" s="1365">
        <v>1938</v>
      </c>
      <c r="B27" s="1365">
        <v>62209.125974128758</v>
      </c>
      <c r="C27" s="1365"/>
      <c r="D27" s="1365"/>
      <c r="E27" s="1365"/>
      <c r="F27" s="1365">
        <v>94808.920982409865</v>
      </c>
      <c r="G27" s="1365"/>
      <c r="H27" s="1365"/>
      <c r="I27" s="1365"/>
      <c r="J27" s="1365"/>
      <c r="K27" s="1365"/>
      <c r="L27" s="1365"/>
      <c r="M27" s="1365"/>
      <c r="N27" s="1365">
        <v>501780.76550865639</v>
      </c>
      <c r="O27" s="1365"/>
      <c r="P27" s="1365"/>
      <c r="Q27" s="1365"/>
      <c r="R27" s="1365">
        <v>777911.89747131721</v>
      </c>
      <c r="S27" s="1365"/>
      <c r="T27" s="1365">
        <v>825516.21823227964</v>
      </c>
      <c r="U27" s="1365"/>
      <c r="V27" s="1365"/>
      <c r="W27" s="1365"/>
      <c r="X27" s="1365">
        <v>1286721.5146637524</v>
      </c>
      <c r="Y27" s="1365"/>
      <c r="Z27" s="1365">
        <v>2540557.5293011512</v>
      </c>
      <c r="AA27" s="1365"/>
      <c r="AB27" s="1365"/>
      <c r="AC27" s="1365"/>
      <c r="AD27" s="1365">
        <v>3968387.6678601541</v>
      </c>
      <c r="AE27" s="1365"/>
      <c r="AF27" s="1365">
        <v>3986762.8562864298</v>
      </c>
      <c r="AG27" s="1365"/>
      <c r="AH27" s="1365"/>
      <c r="AI27" s="1365"/>
      <c r="AJ27" s="1365">
        <v>6202705.9518220657</v>
      </c>
      <c r="AK27" s="1365"/>
      <c r="AL27" s="1365">
        <v>10580682.054374743</v>
      </c>
      <c r="AM27" s="1365"/>
      <c r="AN27" s="1365"/>
      <c r="AO27" s="1365"/>
      <c r="AP27" s="1365">
        <v>16385827.130638914</v>
      </c>
      <c r="AQ27" s="1365"/>
      <c r="AR27" s="1365">
        <v>38710597.770556428</v>
      </c>
      <c r="AS27" s="1365"/>
      <c r="AT27" s="1365"/>
      <c r="AU27" s="1365"/>
      <c r="AV27" s="1365">
        <v>59535783.765858755</v>
      </c>
      <c r="AW27" s="1365"/>
      <c r="AX27" s="1365"/>
      <c r="AY27" s="1365"/>
      <c r="AZ27" s="1365"/>
      <c r="BA27" s="1365"/>
      <c r="BB27" s="1365"/>
      <c r="BC27" s="1365"/>
      <c r="BD27" s="1365">
        <v>13367.83269251457</v>
      </c>
      <c r="BE27" s="1365"/>
      <c r="BF27" s="1365"/>
      <c r="BG27" s="1365"/>
      <c r="BH27" s="1365">
        <v>18908.590261420155</v>
      </c>
      <c r="BI27" s="1365"/>
      <c r="BJ27" s="1365"/>
      <c r="BK27" s="1365"/>
      <c r="BL27" s="1365"/>
      <c r="BM27" s="1365"/>
      <c r="BN27" s="1365"/>
    </row>
    <row r="28" spans="1:66" x14ac:dyDescent="0.2">
      <c r="A28" s="1365">
        <v>1939</v>
      </c>
      <c r="B28" s="1365">
        <v>64205.574041237713</v>
      </c>
      <c r="C28" s="1365"/>
      <c r="D28" s="1365"/>
      <c r="E28" s="1365"/>
      <c r="F28" s="1365">
        <v>97695.589994997645</v>
      </c>
      <c r="G28" s="1365"/>
      <c r="H28" s="1365"/>
      <c r="I28" s="1365"/>
      <c r="J28" s="1365"/>
      <c r="K28" s="1365"/>
      <c r="L28" s="1365"/>
      <c r="M28" s="1365"/>
      <c r="N28" s="1365">
        <v>519917.32642091176</v>
      </c>
      <c r="O28" s="1365"/>
      <c r="P28" s="1365"/>
      <c r="Q28" s="1365"/>
      <c r="R28" s="1365">
        <v>804156.02485468856</v>
      </c>
      <c r="S28" s="1365"/>
      <c r="T28" s="1365">
        <v>866960.26620429254</v>
      </c>
      <c r="U28" s="1365"/>
      <c r="V28" s="1365"/>
      <c r="W28" s="1365"/>
      <c r="X28" s="1365">
        <v>1347302.9330053767</v>
      </c>
      <c r="Y28" s="1365"/>
      <c r="Z28" s="1365">
        <v>2689312.2358979769</v>
      </c>
      <c r="AA28" s="1365"/>
      <c r="AB28" s="1365"/>
      <c r="AC28" s="1365"/>
      <c r="AD28" s="1365">
        <v>4188371.1725231698</v>
      </c>
      <c r="AE28" s="1365"/>
      <c r="AF28" s="1365">
        <v>4211014.954354764</v>
      </c>
      <c r="AG28" s="1365"/>
      <c r="AH28" s="1365"/>
      <c r="AI28" s="1365"/>
      <c r="AJ28" s="1365">
        <v>6535991.244288912</v>
      </c>
      <c r="AK28" s="1365"/>
      <c r="AL28" s="1365">
        <v>10927329.871740725</v>
      </c>
      <c r="AM28" s="1365"/>
      <c r="AN28" s="1365"/>
      <c r="AO28" s="1365"/>
      <c r="AP28" s="1365">
        <v>16899548.380909625</v>
      </c>
      <c r="AQ28" s="1365"/>
      <c r="AR28" s="1365">
        <v>35046040.944008701</v>
      </c>
      <c r="AS28" s="1365"/>
      <c r="AT28" s="1365"/>
      <c r="AU28" s="1365"/>
      <c r="AV28" s="1365">
        <v>53896437.490268148</v>
      </c>
      <c r="AW28" s="1365"/>
      <c r="AX28" s="1365"/>
      <c r="AY28" s="1365"/>
      <c r="AZ28" s="1365"/>
      <c r="BA28" s="1365"/>
      <c r="BB28" s="1365"/>
      <c r="BC28" s="1365"/>
      <c r="BD28" s="1365">
        <v>13570.934887940592</v>
      </c>
      <c r="BE28" s="1365"/>
      <c r="BF28" s="1365"/>
      <c r="BG28" s="1365"/>
      <c r="BH28" s="1365">
        <v>19199.986121698657</v>
      </c>
      <c r="BI28" s="1365"/>
      <c r="BJ28" s="1365"/>
      <c r="BK28" s="1365"/>
      <c r="BL28" s="1365"/>
      <c r="BM28" s="1365"/>
      <c r="BN28" s="1365"/>
    </row>
    <row r="29" spans="1:66" x14ac:dyDescent="0.2">
      <c r="A29" s="1365">
        <v>1940</v>
      </c>
      <c r="B29" s="1365">
        <v>63857.63721088336</v>
      </c>
      <c r="C29" s="1365"/>
      <c r="D29" s="1365"/>
      <c r="E29" s="1365"/>
      <c r="F29" s="1365">
        <v>97083.174500334193</v>
      </c>
      <c r="G29" s="1365"/>
      <c r="H29" s="1365"/>
      <c r="I29" s="1365"/>
      <c r="J29" s="1365"/>
      <c r="K29" s="1365"/>
      <c r="L29" s="1365"/>
      <c r="M29" s="1365"/>
      <c r="N29" s="1365">
        <v>498480.99016020593</v>
      </c>
      <c r="O29" s="1365"/>
      <c r="P29" s="1365"/>
      <c r="Q29" s="1365"/>
      <c r="R29" s="1365">
        <v>771407.20786840876</v>
      </c>
      <c r="S29" s="1365"/>
      <c r="T29" s="1365">
        <v>825947.13325036271</v>
      </c>
      <c r="U29" s="1365"/>
      <c r="V29" s="1365"/>
      <c r="W29" s="1365"/>
      <c r="X29" s="1365">
        <v>1283305.9696214537</v>
      </c>
      <c r="Y29" s="1365"/>
      <c r="Z29" s="1365">
        <v>2488319.6977410074</v>
      </c>
      <c r="AA29" s="1365"/>
      <c r="AB29" s="1365"/>
      <c r="AC29" s="1365"/>
      <c r="AD29" s="1365">
        <v>3878012.2891017515</v>
      </c>
      <c r="AE29" s="1365"/>
      <c r="AF29" s="1365">
        <v>3868073.9612021688</v>
      </c>
      <c r="AG29" s="1365"/>
      <c r="AH29" s="1365"/>
      <c r="AI29" s="1365"/>
      <c r="AJ29" s="1365">
        <v>6005082.164181265</v>
      </c>
      <c r="AK29" s="1365"/>
      <c r="AL29" s="1365">
        <v>9940820.926712228</v>
      </c>
      <c r="AM29" s="1365"/>
      <c r="AN29" s="1365"/>
      <c r="AO29" s="1365"/>
      <c r="AP29" s="1365">
        <v>15373408.123885909</v>
      </c>
      <c r="AQ29" s="1365"/>
      <c r="AR29" s="1365">
        <v>32870806.56700113</v>
      </c>
      <c r="AS29" s="1365"/>
      <c r="AT29" s="1365"/>
      <c r="AU29" s="1365"/>
      <c r="AV29" s="1365">
        <v>50490371.039438441</v>
      </c>
      <c r="AW29" s="1365"/>
      <c r="AX29" s="1365"/>
      <c r="AY29" s="1365"/>
      <c r="AZ29" s="1365"/>
      <c r="BA29" s="1365"/>
      <c r="BB29" s="1365"/>
      <c r="BC29" s="1365"/>
      <c r="BD29" s="1365">
        <v>15566.153549847511</v>
      </c>
      <c r="BE29" s="1365"/>
      <c r="BF29" s="1365"/>
      <c r="BG29" s="1365"/>
      <c r="BH29" s="1365">
        <v>22158.28190388147</v>
      </c>
      <c r="BI29" s="1365"/>
      <c r="BJ29" s="1365"/>
      <c r="BK29" s="1365"/>
      <c r="BL29" s="1365"/>
      <c r="BM29" s="1365"/>
      <c r="BN29" s="1365"/>
    </row>
    <row r="30" spans="1:66" x14ac:dyDescent="0.2">
      <c r="A30" s="1365">
        <v>1941</v>
      </c>
      <c r="B30" s="1365">
        <v>59992.941988981256</v>
      </c>
      <c r="C30" s="1365"/>
      <c r="D30" s="1365"/>
      <c r="E30" s="1365"/>
      <c r="F30" s="1365">
        <v>92168.543072982036</v>
      </c>
      <c r="G30" s="1365"/>
      <c r="H30" s="1365"/>
      <c r="I30" s="1365"/>
      <c r="J30" s="1365"/>
      <c r="K30" s="1365"/>
      <c r="L30" s="1365"/>
      <c r="M30" s="1365"/>
      <c r="N30" s="1365">
        <v>453207.63642919593</v>
      </c>
      <c r="O30" s="1365"/>
      <c r="P30" s="1365"/>
      <c r="Q30" s="1365"/>
      <c r="R30" s="1365">
        <v>709378.44428537751</v>
      </c>
      <c r="S30" s="1365"/>
      <c r="T30" s="1365">
        <v>748824.40463343228</v>
      </c>
      <c r="U30" s="1365"/>
      <c r="V30" s="1365"/>
      <c r="W30" s="1365"/>
      <c r="X30" s="1365">
        <v>1175616.8943823967</v>
      </c>
      <c r="Y30" s="1365"/>
      <c r="Z30" s="1365">
        <v>2152119.9857609989</v>
      </c>
      <c r="AA30" s="1365"/>
      <c r="AB30" s="1365"/>
      <c r="AC30" s="1365"/>
      <c r="AD30" s="1365">
        <v>3393871.6812539073</v>
      </c>
      <c r="AE30" s="1365"/>
      <c r="AF30" s="1365">
        <v>3268892.7659466225</v>
      </c>
      <c r="AG30" s="1365"/>
      <c r="AH30" s="1365"/>
      <c r="AI30" s="1365"/>
      <c r="AJ30" s="1365">
        <v>5135215.9412247054</v>
      </c>
      <c r="AK30" s="1365"/>
      <c r="AL30" s="1365">
        <v>8122284.174873556</v>
      </c>
      <c r="AM30" s="1365"/>
      <c r="AN30" s="1365"/>
      <c r="AO30" s="1365"/>
      <c r="AP30" s="1365">
        <v>12719009.250569755</v>
      </c>
      <c r="AQ30" s="1365"/>
      <c r="AR30" s="1365">
        <v>26501664.512623005</v>
      </c>
      <c r="AS30" s="1365"/>
      <c r="AT30" s="1365"/>
      <c r="AU30" s="1365"/>
      <c r="AV30" s="1365">
        <v>41168762.156692401</v>
      </c>
      <c r="AW30" s="1365"/>
      <c r="AX30" s="1365"/>
      <c r="AY30" s="1365"/>
      <c r="AZ30" s="1365"/>
      <c r="BA30" s="1365"/>
      <c r="BB30" s="1365"/>
      <c r="BC30" s="1365"/>
      <c r="BD30" s="1365">
        <v>16302.420384512954</v>
      </c>
      <c r="BE30" s="1365"/>
      <c r="BF30" s="1365"/>
      <c r="BG30" s="1365"/>
      <c r="BH30" s="1365">
        <v>23589.665160493645</v>
      </c>
      <c r="BI30" s="1365"/>
      <c r="BJ30" s="1365"/>
      <c r="BK30" s="1365"/>
      <c r="BL30" s="1365"/>
      <c r="BM30" s="1365"/>
      <c r="BN30" s="1365"/>
    </row>
    <row r="31" spans="1:66" x14ac:dyDescent="0.2">
      <c r="A31" s="1365">
        <v>1942</v>
      </c>
      <c r="B31" s="1365">
        <v>57619.109213869473</v>
      </c>
      <c r="C31" s="1365"/>
      <c r="D31" s="1365"/>
      <c r="E31" s="1365"/>
      <c r="F31" s="1365">
        <v>89378.631315608902</v>
      </c>
      <c r="G31" s="1365"/>
      <c r="H31" s="1365"/>
      <c r="I31" s="1365"/>
      <c r="J31" s="1365"/>
      <c r="K31" s="1365"/>
      <c r="L31" s="1365"/>
      <c r="M31" s="1365"/>
      <c r="N31" s="1365">
        <v>424813.77528409904</v>
      </c>
      <c r="O31" s="1365"/>
      <c r="P31" s="1365"/>
      <c r="Q31" s="1365"/>
      <c r="R31" s="1365">
        <v>672450.587262152</v>
      </c>
      <c r="S31" s="1365"/>
      <c r="T31" s="1365">
        <v>697734.58203949512</v>
      </c>
      <c r="U31" s="1365"/>
      <c r="V31" s="1365"/>
      <c r="W31" s="1365"/>
      <c r="X31" s="1365">
        <v>1108361.1870000788</v>
      </c>
      <c r="Y31" s="1365"/>
      <c r="Z31" s="1365">
        <v>2038209.9232003118</v>
      </c>
      <c r="AA31" s="1365"/>
      <c r="AB31" s="1365"/>
      <c r="AC31" s="1365"/>
      <c r="AD31" s="1365">
        <v>3246848.5287841619</v>
      </c>
      <c r="AE31" s="1365"/>
      <c r="AF31" s="1365">
        <v>3093428.4591380316</v>
      </c>
      <c r="AG31" s="1365"/>
      <c r="AH31" s="1365"/>
      <c r="AI31" s="1365"/>
      <c r="AJ31" s="1365">
        <v>4909170.0304247187</v>
      </c>
      <c r="AK31" s="1365"/>
      <c r="AL31" s="1365">
        <v>7462639.4582753405</v>
      </c>
      <c r="AM31" s="1365"/>
      <c r="AN31" s="1365"/>
      <c r="AO31" s="1365"/>
      <c r="AP31" s="1365">
        <v>11814495.430250699</v>
      </c>
      <c r="AQ31" s="1365"/>
      <c r="AR31" s="1365">
        <v>22150495.138284512</v>
      </c>
      <c r="AS31" s="1365"/>
      <c r="AT31" s="1365"/>
      <c r="AU31" s="1365"/>
      <c r="AV31" s="1365">
        <v>34822167.719669096</v>
      </c>
      <c r="AW31" s="1365"/>
      <c r="AX31" s="1365"/>
      <c r="AY31" s="1365"/>
      <c r="AZ31" s="1365"/>
      <c r="BA31" s="1365"/>
      <c r="BB31" s="1365"/>
      <c r="BC31" s="1365"/>
      <c r="BD31" s="1365">
        <v>16819.701872732861</v>
      </c>
      <c r="BE31" s="1365"/>
      <c r="BF31" s="1365"/>
      <c r="BG31" s="1365"/>
      <c r="BH31" s="1365">
        <v>24592.858432659661</v>
      </c>
      <c r="BI31" s="1365"/>
      <c r="BJ31" s="1365"/>
      <c r="BK31" s="1365"/>
      <c r="BL31" s="1365"/>
      <c r="BM31" s="1365"/>
      <c r="BN31" s="1365"/>
    </row>
    <row r="32" spans="1:66" x14ac:dyDescent="0.2">
      <c r="A32" s="1365">
        <v>1943</v>
      </c>
      <c r="B32" s="1365">
        <v>61850.033649755511</v>
      </c>
      <c r="C32" s="1365"/>
      <c r="D32" s="1365"/>
      <c r="E32" s="1365"/>
      <c r="F32" s="1365">
        <v>96623.296916090636</v>
      </c>
      <c r="G32" s="1365"/>
      <c r="H32" s="1365"/>
      <c r="I32" s="1365"/>
      <c r="J32" s="1365"/>
      <c r="K32" s="1365"/>
      <c r="L32" s="1365"/>
      <c r="M32" s="1365"/>
      <c r="N32" s="1365">
        <v>458205.16310906486</v>
      </c>
      <c r="O32" s="1365"/>
      <c r="P32" s="1365"/>
      <c r="Q32" s="1365"/>
      <c r="R32" s="1365">
        <v>729812.34472817718</v>
      </c>
      <c r="S32" s="1365"/>
      <c r="T32" s="1365">
        <v>759470.36309286067</v>
      </c>
      <c r="U32" s="1365"/>
      <c r="V32" s="1365"/>
      <c r="W32" s="1365"/>
      <c r="X32" s="1365">
        <v>1213403.2039191604</v>
      </c>
      <c r="Y32" s="1365"/>
      <c r="Z32" s="1365">
        <v>2197573.9300734471</v>
      </c>
      <c r="AA32" s="1365"/>
      <c r="AB32" s="1365"/>
      <c r="AC32" s="1365"/>
      <c r="AD32" s="1365">
        <v>3524842.6239340724</v>
      </c>
      <c r="AE32" s="1365"/>
      <c r="AF32" s="1365">
        <v>3278804.6623749635</v>
      </c>
      <c r="AG32" s="1365"/>
      <c r="AH32" s="1365"/>
      <c r="AI32" s="1365"/>
      <c r="AJ32" s="1365">
        <v>5243331.4088809201</v>
      </c>
      <c r="AK32" s="1365"/>
      <c r="AL32" s="1365">
        <v>7680518.0348074613</v>
      </c>
      <c r="AM32" s="1365"/>
      <c r="AN32" s="1365"/>
      <c r="AO32" s="1365"/>
      <c r="AP32" s="1365">
        <v>12264627.685897708</v>
      </c>
      <c r="AQ32" s="1365"/>
      <c r="AR32" s="1365">
        <v>20541554.948947299</v>
      </c>
      <c r="AS32" s="1365"/>
      <c r="AT32" s="1365"/>
      <c r="AU32" s="1365"/>
      <c r="AV32" s="1365">
        <v>32623611.139706884</v>
      </c>
      <c r="AW32" s="1365"/>
      <c r="AX32" s="1365"/>
      <c r="AY32" s="1365"/>
      <c r="AZ32" s="1365"/>
      <c r="BA32" s="1365"/>
      <c r="BB32" s="1365"/>
      <c r="BC32" s="1365"/>
      <c r="BD32" s="1365">
        <v>17810.574820943344</v>
      </c>
      <c r="BE32" s="1365"/>
      <c r="BF32" s="1365"/>
      <c r="BG32" s="1365"/>
      <c r="BH32" s="1365">
        <v>26268.95827030325</v>
      </c>
      <c r="BI32" s="1365"/>
      <c r="BJ32" s="1365"/>
      <c r="BK32" s="1365"/>
      <c r="BL32" s="1365"/>
      <c r="BM32" s="1365"/>
      <c r="BN32" s="1365"/>
    </row>
    <row r="33" spans="1:66" x14ac:dyDescent="0.2">
      <c r="A33" s="1365">
        <v>1944</v>
      </c>
      <c r="B33" s="1365">
        <v>69666.417273401297</v>
      </c>
      <c r="C33" s="1365"/>
      <c r="D33" s="1365"/>
      <c r="E33" s="1365"/>
      <c r="F33" s="1365">
        <v>109715.55590337892</v>
      </c>
      <c r="G33" s="1365"/>
      <c r="H33" s="1365"/>
      <c r="I33" s="1365"/>
      <c r="J33" s="1365"/>
      <c r="K33" s="1365"/>
      <c r="L33" s="1365"/>
      <c r="M33" s="1365"/>
      <c r="N33" s="1365">
        <v>500098.7837989754</v>
      </c>
      <c r="O33" s="1365"/>
      <c r="P33" s="1365"/>
      <c r="Q33" s="1365"/>
      <c r="R33" s="1365">
        <v>807188.75440464693</v>
      </c>
      <c r="S33" s="1365"/>
      <c r="T33" s="1365">
        <v>819512.3129703243</v>
      </c>
      <c r="U33" s="1365"/>
      <c r="V33" s="1365"/>
      <c r="W33" s="1365"/>
      <c r="X33" s="1365">
        <v>1326146.1343870307</v>
      </c>
      <c r="Y33" s="1365"/>
      <c r="Z33" s="1365">
        <v>2288147.8150487253</v>
      </c>
      <c r="AA33" s="1365"/>
      <c r="AB33" s="1365"/>
      <c r="AC33" s="1365"/>
      <c r="AD33" s="1365">
        <v>3719706.6317714103</v>
      </c>
      <c r="AE33" s="1365"/>
      <c r="AF33" s="1365">
        <v>3378548.7767763957</v>
      </c>
      <c r="AG33" s="1365"/>
      <c r="AH33" s="1365"/>
      <c r="AI33" s="1365"/>
      <c r="AJ33" s="1365">
        <v>5469642.2532806573</v>
      </c>
      <c r="AK33" s="1365"/>
      <c r="AL33" s="1365">
        <v>7800494.528564048</v>
      </c>
      <c r="AM33" s="1365"/>
      <c r="AN33" s="1365"/>
      <c r="AO33" s="1365"/>
      <c r="AP33" s="1365">
        <v>12587878.670760099</v>
      </c>
      <c r="AQ33" s="1365"/>
      <c r="AR33" s="1365">
        <v>23150022.345782544</v>
      </c>
      <c r="AS33" s="1365"/>
      <c r="AT33" s="1365"/>
      <c r="AU33" s="1365"/>
      <c r="AV33" s="1365">
        <v>37051975.093895674</v>
      </c>
      <c r="AW33" s="1365"/>
      <c r="AX33" s="1365"/>
      <c r="AY33" s="1365"/>
      <c r="AZ33" s="1365"/>
      <c r="BA33" s="1365"/>
      <c r="BB33" s="1365"/>
      <c r="BC33" s="1365"/>
      <c r="BD33" s="1365">
        <v>21840.598770559711</v>
      </c>
      <c r="BE33" s="1365"/>
      <c r="BF33" s="1365"/>
      <c r="BG33" s="1365"/>
      <c r="BH33" s="1365">
        <v>32218.533847682495</v>
      </c>
      <c r="BI33" s="1365"/>
      <c r="BJ33" s="1365"/>
      <c r="BK33" s="1365"/>
      <c r="BL33" s="1365"/>
      <c r="BM33" s="1365"/>
      <c r="BN33" s="1365"/>
    </row>
    <row r="34" spans="1:66" x14ac:dyDescent="0.2">
      <c r="A34" s="1365">
        <v>1945</v>
      </c>
      <c r="B34" s="1365">
        <v>78681.327306158448</v>
      </c>
      <c r="C34" s="1365"/>
      <c r="D34" s="1365"/>
      <c r="E34" s="1365"/>
      <c r="F34" s="1365">
        <v>124957.54887819533</v>
      </c>
      <c r="G34" s="1365"/>
      <c r="H34" s="1365"/>
      <c r="I34" s="1365"/>
      <c r="J34" s="1365"/>
      <c r="K34" s="1365"/>
      <c r="L34" s="1365"/>
      <c r="M34" s="1365"/>
      <c r="N34" s="1365">
        <v>569438.23899385135</v>
      </c>
      <c r="O34" s="1365"/>
      <c r="P34" s="1365"/>
      <c r="Q34" s="1365"/>
      <c r="R34" s="1365">
        <v>925261.45234466169</v>
      </c>
      <c r="S34" s="1365"/>
      <c r="T34" s="1365">
        <v>941848.49121908005</v>
      </c>
      <c r="U34" s="1365"/>
      <c r="V34" s="1365"/>
      <c r="W34" s="1365"/>
      <c r="X34" s="1365">
        <v>1533516.0317783454</v>
      </c>
      <c r="Y34" s="1365"/>
      <c r="Z34" s="1365">
        <v>2596439.9421449769</v>
      </c>
      <c r="AA34" s="1365"/>
      <c r="AB34" s="1365"/>
      <c r="AC34" s="1365"/>
      <c r="AD34" s="1365">
        <v>4256117.6022479311</v>
      </c>
      <c r="AE34" s="1365"/>
      <c r="AF34" s="1365">
        <v>3793067.8909936133</v>
      </c>
      <c r="AG34" s="1365"/>
      <c r="AH34" s="1365"/>
      <c r="AI34" s="1365"/>
      <c r="AJ34" s="1365">
        <v>6194241.0817348696</v>
      </c>
      <c r="AK34" s="1365"/>
      <c r="AL34" s="1365">
        <v>8651610.6369997151</v>
      </c>
      <c r="AM34" s="1365"/>
      <c r="AN34" s="1365"/>
      <c r="AO34" s="1365"/>
      <c r="AP34" s="1365">
        <v>14083937.932566781</v>
      </c>
      <c r="AQ34" s="1365"/>
      <c r="AR34" s="1365">
        <v>24262954.051545095</v>
      </c>
      <c r="AS34" s="1365"/>
      <c r="AT34" s="1365"/>
      <c r="AU34" s="1365"/>
      <c r="AV34" s="1365">
        <v>39206750.545684978</v>
      </c>
      <c r="AW34" s="1365"/>
      <c r="AX34" s="1365"/>
      <c r="AY34" s="1365"/>
      <c r="AZ34" s="1365"/>
      <c r="BA34" s="1365"/>
      <c r="BB34" s="1365"/>
      <c r="BC34" s="1365"/>
      <c r="BD34" s="1365">
        <v>24152.781563081462</v>
      </c>
      <c r="BE34" s="1365"/>
      <c r="BF34" s="1365"/>
      <c r="BG34" s="1365"/>
      <c r="BH34" s="1365">
        <v>36034.892937476819</v>
      </c>
      <c r="BI34" s="1365"/>
      <c r="BJ34" s="1365"/>
      <c r="BK34" s="1365"/>
      <c r="BL34" s="1365"/>
      <c r="BM34" s="1365"/>
      <c r="BN34" s="1365"/>
    </row>
    <row r="35" spans="1:66" x14ac:dyDescent="0.2">
      <c r="A35" s="1365">
        <v>1946</v>
      </c>
      <c r="B35" s="1365">
        <v>75899.219066283418</v>
      </c>
      <c r="C35" s="1365"/>
      <c r="D35" s="1365"/>
      <c r="E35" s="1365"/>
      <c r="F35" s="1365">
        <v>121512.28263011682</v>
      </c>
      <c r="G35" s="1365"/>
      <c r="H35" s="1365"/>
      <c r="I35" s="1365"/>
      <c r="J35" s="1365"/>
      <c r="K35" s="1365"/>
      <c r="L35" s="1365"/>
      <c r="M35" s="1365"/>
      <c r="N35" s="1365">
        <v>547419.76611286413</v>
      </c>
      <c r="O35" s="1365"/>
      <c r="P35" s="1365"/>
      <c r="Q35" s="1365"/>
      <c r="R35" s="1365">
        <v>896071.79672815336</v>
      </c>
      <c r="S35" s="1365"/>
      <c r="T35" s="1365">
        <v>894702.71508731961</v>
      </c>
      <c r="U35" s="1365"/>
      <c r="V35" s="1365"/>
      <c r="W35" s="1365"/>
      <c r="X35" s="1365">
        <v>1469062.1059347512</v>
      </c>
      <c r="Y35" s="1365"/>
      <c r="Z35" s="1365">
        <v>2343818.2158463388</v>
      </c>
      <c r="AA35" s="1365"/>
      <c r="AB35" s="1365"/>
      <c r="AC35" s="1365"/>
      <c r="AD35" s="1365">
        <v>3889773.2165112915</v>
      </c>
      <c r="AE35" s="1365"/>
      <c r="AF35" s="1365">
        <v>3388244.4957669359</v>
      </c>
      <c r="AG35" s="1365"/>
      <c r="AH35" s="1365"/>
      <c r="AI35" s="1365"/>
      <c r="AJ35" s="1365">
        <v>5600125.7046490414</v>
      </c>
      <c r="AK35" s="1365"/>
      <c r="AL35" s="1365">
        <v>7793342.6458847187</v>
      </c>
      <c r="AM35" s="1365"/>
      <c r="AN35" s="1365"/>
      <c r="AO35" s="1365"/>
      <c r="AP35" s="1365">
        <v>12807618.824870359</v>
      </c>
      <c r="AQ35" s="1365"/>
      <c r="AR35" s="1365">
        <v>24526182.809381187</v>
      </c>
      <c r="AS35" s="1365"/>
      <c r="AT35" s="1365"/>
      <c r="AU35" s="1365"/>
      <c r="AV35" s="1365">
        <v>39888374.347135842</v>
      </c>
      <c r="AW35" s="1365"/>
      <c r="AX35" s="1365"/>
      <c r="AY35" s="1365"/>
      <c r="AZ35" s="1365"/>
      <c r="BA35" s="1365"/>
      <c r="BB35" s="1365"/>
      <c r="BC35" s="1365"/>
      <c r="BD35" s="1365">
        <v>23508.047172218889</v>
      </c>
      <c r="BE35" s="1365"/>
      <c r="BF35" s="1365"/>
      <c r="BG35" s="1365"/>
      <c r="BH35" s="1365">
        <v>35450.11439700162</v>
      </c>
      <c r="BI35" s="1365"/>
      <c r="BJ35" s="1365"/>
      <c r="BK35" s="1365"/>
      <c r="BL35" s="1365"/>
      <c r="BM35" s="1365"/>
      <c r="BN35" s="1365"/>
    </row>
    <row r="36" spans="1:66" x14ac:dyDescent="0.2">
      <c r="A36" s="1365">
        <v>1947</v>
      </c>
      <c r="B36" s="1365">
        <v>74230.18363411563</v>
      </c>
      <c r="C36" s="1365"/>
      <c r="D36" s="1365"/>
      <c r="E36" s="1365"/>
      <c r="F36" s="1365">
        <v>118760.47529250239</v>
      </c>
      <c r="G36" s="1365"/>
      <c r="H36" s="1365"/>
      <c r="I36" s="1365"/>
      <c r="J36" s="1365"/>
      <c r="K36" s="1365"/>
      <c r="L36" s="1365"/>
      <c r="M36" s="1365"/>
      <c r="N36" s="1365">
        <v>525529.05980331439</v>
      </c>
      <c r="O36" s="1365"/>
      <c r="P36" s="1365"/>
      <c r="Q36" s="1365"/>
      <c r="R36" s="1365">
        <v>861235.05581924983</v>
      </c>
      <c r="S36" s="1365"/>
      <c r="T36" s="1365">
        <v>853162.12157906475</v>
      </c>
      <c r="U36" s="1365"/>
      <c r="V36" s="1365"/>
      <c r="W36" s="1365"/>
      <c r="X36" s="1365">
        <v>1403083.2175527627</v>
      </c>
      <c r="Y36" s="1365"/>
      <c r="Z36" s="1365">
        <v>2208106.3656765791</v>
      </c>
      <c r="AA36" s="1365"/>
      <c r="AB36" s="1365"/>
      <c r="AC36" s="1365"/>
      <c r="AD36" s="1365">
        <v>3674418.0896189767</v>
      </c>
      <c r="AE36" s="1365"/>
      <c r="AF36" s="1365">
        <v>3216473.3369905222</v>
      </c>
      <c r="AG36" s="1365"/>
      <c r="AH36" s="1365"/>
      <c r="AI36" s="1365"/>
      <c r="AJ36" s="1365">
        <v>5327546.5138827488</v>
      </c>
      <c r="AK36" s="1365"/>
      <c r="AL36" s="1365">
        <v>7574972.7333710771</v>
      </c>
      <c r="AM36" s="1365"/>
      <c r="AN36" s="1365"/>
      <c r="AO36" s="1365"/>
      <c r="AP36" s="1365">
        <v>12432173.884486185</v>
      </c>
      <c r="AQ36" s="1365"/>
      <c r="AR36" s="1365">
        <v>24318212.062533274</v>
      </c>
      <c r="AS36" s="1365"/>
      <c r="AT36" s="1365"/>
      <c r="AU36" s="1365"/>
      <c r="AV36" s="1365">
        <v>39481646.258657359</v>
      </c>
      <c r="AW36" s="1365"/>
      <c r="AX36" s="1365"/>
      <c r="AY36" s="1365"/>
      <c r="AZ36" s="1365"/>
      <c r="BA36" s="1365"/>
      <c r="BB36" s="1365"/>
      <c r="BC36" s="1365"/>
      <c r="BD36" s="1365">
        <v>24085.864059760217</v>
      </c>
      <c r="BE36" s="1365"/>
      <c r="BF36" s="1365"/>
      <c r="BG36" s="1365"/>
      <c r="BH36" s="1365">
        <v>36263.299678419331</v>
      </c>
      <c r="BI36" s="1365"/>
      <c r="BJ36" s="1365"/>
      <c r="BK36" s="1365"/>
      <c r="BL36" s="1365"/>
      <c r="BM36" s="1365"/>
      <c r="BN36" s="1365"/>
    </row>
    <row r="37" spans="1:66" x14ac:dyDescent="0.2">
      <c r="A37" s="1365">
        <v>1948</v>
      </c>
      <c r="B37" s="1365">
        <v>74586.645807959634</v>
      </c>
      <c r="C37" s="1365"/>
      <c r="D37" s="1365"/>
      <c r="E37" s="1365"/>
      <c r="F37" s="1365">
        <v>119621.71703989721</v>
      </c>
      <c r="G37" s="1365"/>
      <c r="H37" s="1365"/>
      <c r="I37" s="1365"/>
      <c r="J37" s="1365"/>
      <c r="K37" s="1365"/>
      <c r="L37" s="1365"/>
      <c r="M37" s="1365"/>
      <c r="N37" s="1365">
        <v>518047.71096245875</v>
      </c>
      <c r="O37" s="1365"/>
      <c r="P37" s="1365"/>
      <c r="Q37" s="1365"/>
      <c r="R37" s="1365">
        <v>853496.23854367295</v>
      </c>
      <c r="S37" s="1365"/>
      <c r="T37" s="1365">
        <v>831431.38675183558</v>
      </c>
      <c r="U37" s="1365"/>
      <c r="V37" s="1365"/>
      <c r="W37" s="1365"/>
      <c r="X37" s="1365">
        <v>1374813.6797306535</v>
      </c>
      <c r="Y37" s="1365"/>
      <c r="Z37" s="1365">
        <v>2177637.1050490411</v>
      </c>
      <c r="AA37" s="1365"/>
      <c r="AB37" s="1365"/>
      <c r="AC37" s="1365"/>
      <c r="AD37" s="1365">
        <v>3637976.3598084021</v>
      </c>
      <c r="AE37" s="1365"/>
      <c r="AF37" s="1365">
        <v>3211075.5089142122</v>
      </c>
      <c r="AG37" s="1365"/>
      <c r="AH37" s="1365"/>
      <c r="AI37" s="1365"/>
      <c r="AJ37" s="1365">
        <v>5336561.5611547651</v>
      </c>
      <c r="AK37" s="1365"/>
      <c r="AL37" s="1365">
        <v>7530424.6034616465</v>
      </c>
      <c r="AM37" s="1365"/>
      <c r="AN37" s="1365"/>
      <c r="AO37" s="1365"/>
      <c r="AP37" s="1365">
        <v>12387803.833641842</v>
      </c>
      <c r="AQ37" s="1365"/>
      <c r="AR37" s="1365">
        <v>23011662.830777742</v>
      </c>
      <c r="AS37" s="1365"/>
      <c r="AT37" s="1365"/>
      <c r="AU37" s="1365"/>
      <c r="AV37" s="1365">
        <v>37471063.434710979</v>
      </c>
      <c r="AW37" s="1365"/>
      <c r="AX37" s="1365"/>
      <c r="AY37" s="1365"/>
      <c r="AZ37" s="1365"/>
      <c r="BA37" s="1365"/>
      <c r="BB37" s="1365"/>
      <c r="BC37" s="1365"/>
      <c r="BD37" s="1365">
        <v>25313.194124126388</v>
      </c>
      <c r="BE37" s="1365"/>
      <c r="BF37" s="1365"/>
      <c r="BG37" s="1365"/>
      <c r="BH37" s="1365">
        <v>38080.103539477663</v>
      </c>
      <c r="BI37" s="1365"/>
      <c r="BJ37" s="1365"/>
      <c r="BK37" s="1365"/>
      <c r="BL37" s="1365"/>
      <c r="BM37" s="1365"/>
      <c r="BN37" s="1365"/>
    </row>
    <row r="38" spans="1:66" x14ac:dyDescent="0.2">
      <c r="A38" s="1365">
        <v>1949</v>
      </c>
      <c r="B38" s="1365">
        <v>76605.942863912569</v>
      </c>
      <c r="C38" s="1365"/>
      <c r="D38" s="1365"/>
      <c r="E38" s="1365"/>
      <c r="F38" s="1365">
        <v>123169.96684491338</v>
      </c>
      <c r="G38" s="1365"/>
      <c r="H38" s="1365"/>
      <c r="I38" s="1365"/>
      <c r="J38" s="1365"/>
      <c r="K38" s="1365"/>
      <c r="L38" s="1365"/>
      <c r="M38" s="1365"/>
      <c r="N38" s="1365">
        <v>526110.36878708669</v>
      </c>
      <c r="O38" s="1365"/>
      <c r="P38" s="1365"/>
      <c r="Q38" s="1365"/>
      <c r="R38" s="1365">
        <v>870439.55473177496</v>
      </c>
      <c r="S38" s="1365"/>
      <c r="T38" s="1365">
        <v>831969.05321483244</v>
      </c>
      <c r="U38" s="1365"/>
      <c r="V38" s="1365"/>
      <c r="W38" s="1365"/>
      <c r="X38" s="1365">
        <v>1382202.1318537169</v>
      </c>
      <c r="Y38" s="1365"/>
      <c r="Z38" s="1365">
        <v>2172114.0843495037</v>
      </c>
      <c r="AA38" s="1365"/>
      <c r="AB38" s="1365"/>
      <c r="AC38" s="1365"/>
      <c r="AD38" s="1365">
        <v>3643244.993775316</v>
      </c>
      <c r="AE38" s="1365"/>
      <c r="AF38" s="1365">
        <v>3201271.578586177</v>
      </c>
      <c r="AG38" s="1365"/>
      <c r="AH38" s="1365"/>
      <c r="AI38" s="1365"/>
      <c r="AJ38" s="1365">
        <v>5339867.2917220313</v>
      </c>
      <c r="AK38" s="1365"/>
      <c r="AL38" s="1365">
        <v>7518515.6476524342</v>
      </c>
      <c r="AM38" s="1365"/>
      <c r="AN38" s="1365"/>
      <c r="AO38" s="1365"/>
      <c r="AP38" s="1365">
        <v>12409627.596000418</v>
      </c>
      <c r="AQ38" s="1365"/>
      <c r="AR38" s="1365">
        <v>23138242.136759073</v>
      </c>
      <c r="AS38" s="1365"/>
      <c r="AT38" s="1365"/>
      <c r="AU38" s="1365"/>
      <c r="AV38" s="1365">
        <v>37782529.523559086</v>
      </c>
      <c r="AW38" s="1365"/>
      <c r="AX38" s="1365"/>
      <c r="AY38" s="1365"/>
      <c r="AZ38" s="1365"/>
      <c r="BA38" s="1365"/>
      <c r="BB38" s="1365"/>
      <c r="BC38" s="1365"/>
      <c r="BD38" s="1365">
        <v>26661.006650226551</v>
      </c>
      <c r="BE38" s="1365"/>
      <c r="BF38" s="1365"/>
      <c r="BG38" s="1365"/>
      <c r="BH38" s="1365">
        <v>40140.012635262108</v>
      </c>
      <c r="BI38" s="1365"/>
      <c r="BJ38" s="1365"/>
      <c r="BK38" s="1365"/>
      <c r="BL38" s="1365"/>
      <c r="BM38" s="1365"/>
      <c r="BN38" s="1365"/>
    </row>
    <row r="39" spans="1:66" x14ac:dyDescent="0.2">
      <c r="A39" s="1365">
        <v>1950</v>
      </c>
      <c r="B39" s="1365">
        <v>78961.438833152279</v>
      </c>
      <c r="C39" s="1365"/>
      <c r="D39" s="1365"/>
      <c r="E39" s="1365"/>
      <c r="F39" s="1365">
        <v>126730.79533699281</v>
      </c>
      <c r="G39" s="1365"/>
      <c r="H39" s="1365"/>
      <c r="I39" s="1365"/>
      <c r="J39" s="1365"/>
      <c r="K39" s="1365"/>
      <c r="L39" s="1365"/>
      <c r="M39" s="1365"/>
      <c r="N39" s="1365">
        <v>545039.3936484548</v>
      </c>
      <c r="O39" s="1365"/>
      <c r="P39" s="1365"/>
      <c r="Q39" s="1365"/>
      <c r="R39" s="1365">
        <v>899736.91463445034</v>
      </c>
      <c r="S39" s="1365"/>
      <c r="T39" s="1365">
        <v>869730.58442688594</v>
      </c>
      <c r="U39" s="1365"/>
      <c r="V39" s="1365"/>
      <c r="W39" s="1365"/>
      <c r="X39" s="1365">
        <v>1440142.729507223</v>
      </c>
      <c r="Y39" s="1365"/>
      <c r="Z39" s="1365">
        <v>2336704.0595679255</v>
      </c>
      <c r="AA39" s="1365"/>
      <c r="AB39" s="1365"/>
      <c r="AC39" s="1365"/>
      <c r="AD39" s="1365">
        <v>3898789.7274806704</v>
      </c>
      <c r="AE39" s="1365"/>
      <c r="AF39" s="1365">
        <v>3436676.1762690474</v>
      </c>
      <c r="AG39" s="1365"/>
      <c r="AH39" s="1365"/>
      <c r="AI39" s="1365"/>
      <c r="AJ39" s="1365">
        <v>5706798.6387462709</v>
      </c>
      <c r="AK39" s="1365"/>
      <c r="AL39" s="1365">
        <v>8161485.9567780029</v>
      </c>
      <c r="AM39" s="1365"/>
      <c r="AN39" s="1365"/>
      <c r="AO39" s="1365"/>
      <c r="AP39" s="1365">
        <v>13429366.822403325</v>
      </c>
      <c r="AQ39" s="1365"/>
      <c r="AR39" s="1365">
        <v>20670265.889572639</v>
      </c>
      <c r="AS39" s="1365"/>
      <c r="AT39" s="1365"/>
      <c r="AU39" s="1365"/>
      <c r="AV39" s="1365">
        <v>33776252.997181423</v>
      </c>
      <c r="AW39" s="1365"/>
      <c r="AX39" s="1365"/>
      <c r="AY39" s="1365"/>
      <c r="AZ39" s="1365"/>
      <c r="BA39" s="1365"/>
      <c r="BB39" s="1365"/>
      <c r="BC39" s="1365"/>
      <c r="BD39" s="1365">
        <v>27174.999409229746</v>
      </c>
      <c r="BE39" s="1365"/>
      <c r="BF39" s="1365"/>
      <c r="BG39" s="1365"/>
      <c r="BH39" s="1365">
        <v>40841.226526164173</v>
      </c>
      <c r="BI39" s="1365"/>
      <c r="BJ39" s="1365"/>
      <c r="BK39" s="1365"/>
      <c r="BL39" s="1365"/>
      <c r="BM39" s="1365"/>
      <c r="BN39" s="1365"/>
    </row>
    <row r="40" spans="1:66" x14ac:dyDescent="0.2">
      <c r="A40" s="1365">
        <v>1951</v>
      </c>
      <c r="B40" s="1365">
        <v>79166.955341158595</v>
      </c>
      <c r="C40" s="1365"/>
      <c r="D40" s="1365"/>
      <c r="E40" s="1365"/>
      <c r="F40" s="1365">
        <v>127365.11422268802</v>
      </c>
      <c r="G40" s="1365"/>
      <c r="H40" s="1365"/>
      <c r="I40" s="1365"/>
      <c r="J40" s="1365"/>
      <c r="K40" s="1365"/>
      <c r="L40" s="1365"/>
      <c r="M40" s="1365"/>
      <c r="N40" s="1365">
        <v>546343.15181927197</v>
      </c>
      <c r="O40" s="1365"/>
      <c r="P40" s="1365"/>
      <c r="Q40" s="1365"/>
      <c r="R40" s="1365">
        <v>904026.04423542076</v>
      </c>
      <c r="S40" s="1365"/>
      <c r="T40" s="1365">
        <v>874228.69594663754</v>
      </c>
      <c r="U40" s="1365"/>
      <c r="V40" s="1365"/>
      <c r="W40" s="1365"/>
      <c r="X40" s="1365">
        <v>1450736.3735398396</v>
      </c>
      <c r="Y40" s="1365"/>
      <c r="Z40" s="1365">
        <v>2306277.3848786177</v>
      </c>
      <c r="AA40" s="1365"/>
      <c r="AB40" s="1365"/>
      <c r="AC40" s="1365"/>
      <c r="AD40" s="1365">
        <v>3860252.3642014088</v>
      </c>
      <c r="AE40" s="1365"/>
      <c r="AF40" s="1365">
        <v>3362493.9488832164</v>
      </c>
      <c r="AG40" s="1365"/>
      <c r="AH40" s="1365"/>
      <c r="AI40" s="1365"/>
      <c r="AJ40" s="1365">
        <v>5603094.7569011124</v>
      </c>
      <c r="AK40" s="1365"/>
      <c r="AL40" s="1365">
        <v>7736078.0646166224</v>
      </c>
      <c r="AM40" s="1365"/>
      <c r="AN40" s="1365"/>
      <c r="AO40" s="1365"/>
      <c r="AP40" s="1365">
        <v>12784837.842216859</v>
      </c>
      <c r="AQ40" s="1365"/>
      <c r="AR40" s="1365">
        <v>23599597.494908478</v>
      </c>
      <c r="AS40" s="1365"/>
      <c r="AT40" s="1365"/>
      <c r="AU40" s="1365"/>
      <c r="AV40" s="1365">
        <v>38579512.295472018</v>
      </c>
      <c r="AW40" s="1365"/>
      <c r="AX40" s="1365"/>
      <c r="AY40" s="1365"/>
      <c r="AZ40" s="1365"/>
      <c r="BA40" s="1365"/>
      <c r="BB40" s="1365"/>
      <c r="BC40" s="1365"/>
      <c r="BD40" s="1365">
        <v>27258.489065812646</v>
      </c>
      <c r="BE40" s="1365"/>
      <c r="BF40" s="1365"/>
      <c r="BG40" s="1365"/>
      <c r="BH40" s="1365">
        <v>41069.455332384372</v>
      </c>
      <c r="BI40" s="1365"/>
      <c r="BJ40" s="1365"/>
      <c r="BK40" s="1365"/>
      <c r="BL40" s="1365"/>
      <c r="BM40" s="1365"/>
      <c r="BN40" s="1365"/>
    </row>
    <row r="41" spans="1:66" x14ac:dyDescent="0.2">
      <c r="A41" s="1365">
        <v>1952</v>
      </c>
      <c r="B41" s="1365">
        <v>81333.200608189523</v>
      </c>
      <c r="C41" s="1365"/>
      <c r="D41" s="1365"/>
      <c r="E41" s="1365"/>
      <c r="F41" s="1365">
        <v>131066.69576383992</v>
      </c>
      <c r="G41" s="1365"/>
      <c r="H41" s="1365"/>
      <c r="I41" s="1365"/>
      <c r="J41" s="1365"/>
      <c r="K41" s="1365"/>
      <c r="L41" s="1365"/>
      <c r="M41" s="1365"/>
      <c r="N41" s="1365">
        <v>559022.24991048384</v>
      </c>
      <c r="O41" s="1365"/>
      <c r="P41" s="1365"/>
      <c r="Q41" s="1365"/>
      <c r="R41" s="1365">
        <v>926574.30909454648</v>
      </c>
      <c r="S41" s="1365"/>
      <c r="T41" s="1365">
        <v>888931.77667523758</v>
      </c>
      <c r="U41" s="1365"/>
      <c r="V41" s="1365"/>
      <c r="W41" s="1365"/>
      <c r="X41" s="1365">
        <v>1478071.1227412617</v>
      </c>
      <c r="Y41" s="1365"/>
      <c r="Z41" s="1365">
        <v>2343378.4098880813</v>
      </c>
      <c r="AA41" s="1365"/>
      <c r="AB41" s="1365"/>
      <c r="AC41" s="1365"/>
      <c r="AD41" s="1365">
        <v>3928290.1799440649</v>
      </c>
      <c r="AE41" s="1365"/>
      <c r="AF41" s="1365">
        <v>3397869.8028635029</v>
      </c>
      <c r="AG41" s="1365"/>
      <c r="AH41" s="1365"/>
      <c r="AI41" s="1365"/>
      <c r="AJ41" s="1365">
        <v>5673057.8478985997</v>
      </c>
      <c r="AK41" s="1365"/>
      <c r="AL41" s="1365">
        <v>7839418.6299564531</v>
      </c>
      <c r="AM41" s="1365"/>
      <c r="AN41" s="1365"/>
      <c r="AO41" s="1365"/>
      <c r="AP41" s="1365">
        <v>12984327.038843716</v>
      </c>
      <c r="AQ41" s="1365"/>
      <c r="AR41" s="1365">
        <v>23675220.813218929</v>
      </c>
      <c r="AS41" s="1365"/>
      <c r="AT41" s="1365"/>
      <c r="AU41" s="1365"/>
      <c r="AV41" s="1365">
        <v>38787822.26411593</v>
      </c>
      <c r="AW41" s="1365"/>
      <c r="AX41" s="1365"/>
      <c r="AY41" s="1365"/>
      <c r="AZ41" s="1365"/>
      <c r="BA41" s="1365"/>
      <c r="BB41" s="1365"/>
      <c r="BC41" s="1365"/>
      <c r="BD41" s="1365">
        <v>28256.639574601275</v>
      </c>
      <c r="BE41" s="1365"/>
      <c r="BF41" s="1365"/>
      <c r="BG41" s="1365"/>
      <c r="BH41" s="1365">
        <v>42676.960949316941</v>
      </c>
      <c r="BI41" s="1365"/>
      <c r="BJ41" s="1365"/>
      <c r="BK41" s="1365"/>
      <c r="BL41" s="1365"/>
      <c r="BM41" s="1365"/>
      <c r="BN41" s="1365"/>
    </row>
    <row r="42" spans="1:66" x14ac:dyDescent="0.2">
      <c r="A42" s="1365">
        <v>1953</v>
      </c>
      <c r="B42" s="1365">
        <v>82054.630769115116</v>
      </c>
      <c r="C42" s="1365"/>
      <c r="D42" s="1365"/>
      <c r="E42" s="1365"/>
      <c r="F42" s="1365">
        <v>132275.23229337949</v>
      </c>
      <c r="G42" s="1365"/>
      <c r="H42" s="1365"/>
      <c r="I42" s="1365"/>
      <c r="J42" s="1365"/>
      <c r="K42" s="1365"/>
      <c r="L42" s="1365"/>
      <c r="M42" s="1365"/>
      <c r="N42" s="1365">
        <v>558758.30433003511</v>
      </c>
      <c r="O42" s="1365"/>
      <c r="P42" s="1365"/>
      <c r="Q42" s="1365"/>
      <c r="R42" s="1365">
        <v>927117.29697468388</v>
      </c>
      <c r="S42" s="1365"/>
      <c r="T42" s="1365">
        <v>882092.68343059334</v>
      </c>
      <c r="U42" s="1365"/>
      <c r="V42" s="1365"/>
      <c r="W42" s="1365"/>
      <c r="X42" s="1365">
        <v>1468047.248820567</v>
      </c>
      <c r="Y42" s="1365"/>
      <c r="Z42" s="1365">
        <v>2266300.9692197479</v>
      </c>
      <c r="AA42" s="1365"/>
      <c r="AB42" s="1365"/>
      <c r="AC42" s="1365"/>
      <c r="AD42" s="1365">
        <v>3804205.3770523248</v>
      </c>
      <c r="AE42" s="1365"/>
      <c r="AF42" s="1365">
        <v>3275957.1050497228</v>
      </c>
      <c r="AG42" s="1365"/>
      <c r="AH42" s="1365"/>
      <c r="AI42" s="1365"/>
      <c r="AJ42" s="1365">
        <v>5475633.575895193</v>
      </c>
      <c r="AK42" s="1365"/>
      <c r="AL42" s="1365">
        <v>7477745.6277327007</v>
      </c>
      <c r="AM42" s="1365"/>
      <c r="AN42" s="1365"/>
      <c r="AO42" s="1365"/>
      <c r="AP42" s="1365">
        <v>12409376.902355237</v>
      </c>
      <c r="AQ42" s="1365"/>
      <c r="AR42" s="1365">
        <v>23038017.626171365</v>
      </c>
      <c r="AS42" s="1365"/>
      <c r="AT42" s="1365"/>
      <c r="AU42" s="1365"/>
      <c r="AV42" s="1365">
        <v>37770519.815582797</v>
      </c>
      <c r="AW42" s="1365"/>
      <c r="AX42" s="1365"/>
      <c r="AY42" s="1365"/>
      <c r="AZ42" s="1365"/>
      <c r="BA42" s="1365"/>
      <c r="BB42" s="1365"/>
      <c r="BC42" s="1365"/>
      <c r="BD42" s="1365">
        <v>29087.555929012895</v>
      </c>
      <c r="BE42" s="1365"/>
      <c r="BF42" s="1365"/>
      <c r="BG42" s="1365"/>
      <c r="BH42" s="1365">
        <v>43959.447328790127</v>
      </c>
      <c r="BI42" s="1365"/>
      <c r="BJ42" s="1365"/>
      <c r="BK42" s="1365"/>
      <c r="BL42" s="1365"/>
      <c r="BM42" s="1365"/>
      <c r="BN42" s="1365"/>
    </row>
    <row r="43" spans="1:66" x14ac:dyDescent="0.2">
      <c r="A43" s="1365">
        <v>1954</v>
      </c>
      <c r="B43" s="1365">
        <v>84339.223902687503</v>
      </c>
      <c r="C43" s="1365"/>
      <c r="D43" s="1365"/>
      <c r="E43" s="1365"/>
      <c r="F43" s="1365">
        <v>135901.3039976657</v>
      </c>
      <c r="G43" s="1365"/>
      <c r="H43" s="1365"/>
      <c r="I43" s="1365"/>
      <c r="J43" s="1365"/>
      <c r="K43" s="1365"/>
      <c r="L43" s="1365"/>
      <c r="M43" s="1365"/>
      <c r="N43" s="1365">
        <v>577684.72703723074</v>
      </c>
      <c r="O43" s="1365"/>
      <c r="P43" s="1365"/>
      <c r="Q43" s="1365"/>
      <c r="R43" s="1365">
        <v>957264.71820030618</v>
      </c>
      <c r="S43" s="1365"/>
      <c r="T43" s="1365">
        <v>906239.41610905633</v>
      </c>
      <c r="U43" s="1365"/>
      <c r="V43" s="1365"/>
      <c r="W43" s="1365"/>
      <c r="X43" s="1365">
        <v>1506334.4455767055</v>
      </c>
      <c r="Y43" s="1365"/>
      <c r="Z43" s="1365">
        <v>2380105.0094110821</v>
      </c>
      <c r="AA43" s="1365"/>
      <c r="AB43" s="1365"/>
      <c r="AC43" s="1365"/>
      <c r="AD43" s="1365">
        <v>3983079.8191230008</v>
      </c>
      <c r="AE43" s="1365"/>
      <c r="AF43" s="1365">
        <v>3429974.3524532411</v>
      </c>
      <c r="AG43" s="1365"/>
      <c r="AH43" s="1365"/>
      <c r="AI43" s="1365"/>
      <c r="AJ43" s="1365">
        <v>5718744.8317818278</v>
      </c>
      <c r="AK43" s="1365"/>
      <c r="AL43" s="1365">
        <v>7879800.6510229018</v>
      </c>
      <c r="AM43" s="1365"/>
      <c r="AN43" s="1365"/>
      <c r="AO43" s="1365"/>
      <c r="AP43" s="1365">
        <v>13067453.729802689</v>
      </c>
      <c r="AQ43" s="1365"/>
      <c r="AR43" s="1365">
        <v>23797115.742789134</v>
      </c>
      <c r="AS43" s="1365"/>
      <c r="AT43" s="1365"/>
      <c r="AU43" s="1365"/>
      <c r="AV43" s="1365">
        <v>39007236.560308509</v>
      </c>
      <c r="AW43" s="1365"/>
      <c r="AX43" s="1365"/>
      <c r="AY43" s="1365"/>
      <c r="AZ43" s="1365"/>
      <c r="BA43" s="1365"/>
      <c r="BB43" s="1365"/>
      <c r="BC43" s="1365"/>
      <c r="BD43" s="1365">
        <v>29523.056887738265</v>
      </c>
      <c r="BE43" s="1365"/>
      <c r="BF43" s="1365"/>
      <c r="BG43" s="1365"/>
      <c r="BH43" s="1365">
        <v>44638.702419594556</v>
      </c>
      <c r="BI43" s="1365"/>
      <c r="BJ43" s="1365"/>
      <c r="BK43" s="1365"/>
      <c r="BL43" s="1365"/>
      <c r="BM43" s="1365"/>
      <c r="BN43" s="1365"/>
    </row>
    <row r="44" spans="1:66" x14ac:dyDescent="0.2">
      <c r="A44" s="1365">
        <v>1955</v>
      </c>
      <c r="B44" s="1365">
        <v>88512.636217692736</v>
      </c>
      <c r="C44" s="1365"/>
      <c r="D44" s="1365"/>
      <c r="E44" s="1365"/>
      <c r="F44" s="1365">
        <v>142510.31785827904</v>
      </c>
      <c r="G44" s="1365"/>
      <c r="H44" s="1365"/>
      <c r="I44" s="1365"/>
      <c r="J44" s="1365"/>
      <c r="K44" s="1365"/>
      <c r="L44" s="1365"/>
      <c r="M44" s="1365"/>
      <c r="N44" s="1365">
        <v>609695.72100338608</v>
      </c>
      <c r="O44" s="1365"/>
      <c r="P44" s="1365"/>
      <c r="Q44" s="1365"/>
      <c r="R44" s="1365">
        <v>1008772.224823434</v>
      </c>
      <c r="S44" s="1365"/>
      <c r="T44" s="1365">
        <v>948573.41460622801</v>
      </c>
      <c r="U44" s="1365"/>
      <c r="V44" s="1365"/>
      <c r="W44" s="1365"/>
      <c r="X44" s="1365">
        <v>1574637.3080792967</v>
      </c>
      <c r="Y44" s="1365"/>
      <c r="Z44" s="1365">
        <v>2520380.4063508273</v>
      </c>
      <c r="AA44" s="1365"/>
      <c r="AB44" s="1365"/>
      <c r="AC44" s="1365"/>
      <c r="AD44" s="1365">
        <v>4208611.0276080137</v>
      </c>
      <c r="AE44" s="1365"/>
      <c r="AF44" s="1365">
        <v>3605126.5921825403</v>
      </c>
      <c r="AG44" s="1365"/>
      <c r="AH44" s="1365"/>
      <c r="AI44" s="1365"/>
      <c r="AJ44" s="1365">
        <v>5999084.8764582034</v>
      </c>
      <c r="AK44" s="1365"/>
      <c r="AL44" s="1365">
        <v>8595354.2717445623</v>
      </c>
      <c r="AM44" s="1365"/>
      <c r="AN44" s="1365"/>
      <c r="AO44" s="1365"/>
      <c r="AP44" s="1365">
        <v>14232912.941144796</v>
      </c>
      <c r="AQ44" s="1365"/>
      <c r="AR44" s="1365">
        <v>27078980.987893406</v>
      </c>
      <c r="AS44" s="1365"/>
      <c r="AT44" s="1365"/>
      <c r="AU44" s="1365"/>
      <c r="AV44" s="1365">
        <v>44309724.395465851</v>
      </c>
      <c r="AW44" s="1365"/>
      <c r="AX44" s="1365"/>
      <c r="AY44" s="1365"/>
      <c r="AZ44" s="1365"/>
      <c r="BA44" s="1365"/>
      <c r="BB44" s="1365"/>
      <c r="BC44" s="1365"/>
      <c r="BD44" s="1365">
        <v>30603.404574837929</v>
      </c>
      <c r="BE44" s="1365"/>
      <c r="BF44" s="1365"/>
      <c r="BG44" s="1365"/>
      <c r="BH44" s="1365">
        <v>46258.994862150685</v>
      </c>
      <c r="BI44" s="1365"/>
      <c r="BJ44" s="1365"/>
      <c r="BK44" s="1365"/>
      <c r="BL44" s="1365"/>
      <c r="BM44" s="1365"/>
      <c r="BN44" s="1365"/>
    </row>
    <row r="45" spans="1:66" x14ac:dyDescent="0.2">
      <c r="A45" s="1365">
        <v>1956</v>
      </c>
      <c r="B45" s="1365">
        <v>90900.50343878995</v>
      </c>
      <c r="C45" s="1365"/>
      <c r="D45" s="1365"/>
      <c r="E45" s="1365"/>
      <c r="F45" s="1365">
        <v>146367.35512436539</v>
      </c>
      <c r="G45" s="1365"/>
      <c r="H45" s="1365"/>
      <c r="I45" s="1365"/>
      <c r="J45" s="1365"/>
      <c r="K45" s="1365"/>
      <c r="L45" s="1365"/>
      <c r="M45" s="1365"/>
      <c r="N45" s="1365">
        <v>629238.18946839066</v>
      </c>
      <c r="O45" s="1365"/>
      <c r="P45" s="1365"/>
      <c r="Q45" s="1365"/>
      <c r="R45" s="1365">
        <v>1040929.7112392784</v>
      </c>
      <c r="S45" s="1365"/>
      <c r="T45" s="1365">
        <v>989574.10322131636</v>
      </c>
      <c r="U45" s="1365"/>
      <c r="V45" s="1365"/>
      <c r="W45" s="1365"/>
      <c r="X45" s="1365">
        <v>1640945.9513618357</v>
      </c>
      <c r="Y45" s="1365"/>
      <c r="Z45" s="1365">
        <v>2616037.899020161</v>
      </c>
      <c r="AA45" s="1365"/>
      <c r="AB45" s="1365"/>
      <c r="AC45" s="1365"/>
      <c r="AD45" s="1365">
        <v>4364428.4509430751</v>
      </c>
      <c r="AE45" s="1365"/>
      <c r="AF45" s="1365">
        <v>3833808.9711547173</v>
      </c>
      <c r="AG45" s="1365"/>
      <c r="AH45" s="1365"/>
      <c r="AI45" s="1365"/>
      <c r="AJ45" s="1365">
        <v>6370537.1116559897</v>
      </c>
      <c r="AK45" s="1365"/>
      <c r="AL45" s="1365">
        <v>8916840.226743944</v>
      </c>
      <c r="AM45" s="1365"/>
      <c r="AN45" s="1365"/>
      <c r="AO45" s="1365"/>
      <c r="AP45" s="1365">
        <v>14770461.966242677</v>
      </c>
      <c r="AQ45" s="1365"/>
      <c r="AR45" s="1365">
        <v>27649374.685368009</v>
      </c>
      <c r="AS45" s="1365"/>
      <c r="AT45" s="1365"/>
      <c r="AU45" s="1365"/>
      <c r="AV45" s="1365">
        <v>45276119.752081774</v>
      </c>
      <c r="AW45" s="1365"/>
      <c r="AX45" s="1365"/>
      <c r="AY45" s="1365"/>
      <c r="AZ45" s="1365"/>
      <c r="BA45" s="1365"/>
      <c r="BB45" s="1365"/>
      <c r="BC45" s="1365"/>
      <c r="BD45" s="1365">
        <v>31085.204991056533</v>
      </c>
      <c r="BE45" s="1365"/>
      <c r="BF45" s="1365"/>
      <c r="BG45" s="1365"/>
      <c r="BH45" s="1365">
        <v>46971.537778263948</v>
      </c>
      <c r="BI45" s="1365"/>
      <c r="BJ45" s="1365"/>
      <c r="BK45" s="1365"/>
      <c r="BL45" s="1365"/>
      <c r="BM45" s="1365"/>
      <c r="BN45" s="1365"/>
    </row>
    <row r="46" spans="1:66" x14ac:dyDescent="0.2">
      <c r="A46" s="1365">
        <v>1957</v>
      </c>
      <c r="B46" s="1365">
        <v>90779.554715073784</v>
      </c>
      <c r="C46" s="1365"/>
      <c r="D46" s="1365"/>
      <c r="E46" s="1365"/>
      <c r="F46" s="1365">
        <v>146104.52330451514</v>
      </c>
      <c r="G46" s="1365"/>
      <c r="H46" s="1365"/>
      <c r="I46" s="1365"/>
      <c r="J46" s="1365"/>
      <c r="K46" s="1365"/>
      <c r="L46" s="1365"/>
      <c r="M46" s="1365"/>
      <c r="N46" s="1365">
        <v>632165.3583316037</v>
      </c>
      <c r="O46" s="1365"/>
      <c r="P46" s="1365"/>
      <c r="Q46" s="1365"/>
      <c r="R46" s="1365">
        <v>1045304.8894551109</v>
      </c>
      <c r="S46" s="1365"/>
      <c r="T46" s="1365">
        <v>1008744.2371002048</v>
      </c>
      <c r="U46" s="1365"/>
      <c r="V46" s="1365"/>
      <c r="W46" s="1365"/>
      <c r="X46" s="1365">
        <v>1670309.0442423259</v>
      </c>
      <c r="Y46" s="1365"/>
      <c r="Z46" s="1365">
        <v>2579122.7575925183</v>
      </c>
      <c r="AA46" s="1365"/>
      <c r="AB46" s="1365"/>
      <c r="AC46" s="1365"/>
      <c r="AD46" s="1365">
        <v>4301458.1832576804</v>
      </c>
      <c r="AE46" s="1365"/>
      <c r="AF46" s="1365">
        <v>3766282.9556014794</v>
      </c>
      <c r="AG46" s="1365"/>
      <c r="AH46" s="1365"/>
      <c r="AI46" s="1365"/>
      <c r="AJ46" s="1365">
        <v>6257556.7874937542</v>
      </c>
      <c r="AK46" s="1365"/>
      <c r="AL46" s="1365">
        <v>8693287.044765776</v>
      </c>
      <c r="AM46" s="1365"/>
      <c r="AN46" s="1365"/>
      <c r="AO46" s="1365"/>
      <c r="AP46" s="1365">
        <v>14407614.681406181</v>
      </c>
      <c r="AQ46" s="1365"/>
      <c r="AR46" s="1365">
        <v>26374465.785920821</v>
      </c>
      <c r="AS46" s="1365"/>
      <c r="AT46" s="1365"/>
      <c r="AU46" s="1365"/>
      <c r="AV46" s="1365">
        <v>43216877.018903174</v>
      </c>
      <c r="AW46" s="1365"/>
      <c r="AX46" s="1365"/>
      <c r="AY46" s="1365"/>
      <c r="AZ46" s="1365"/>
      <c r="BA46" s="1365"/>
      <c r="BB46" s="1365"/>
      <c r="BC46" s="1365"/>
      <c r="BD46" s="1365">
        <v>30625.57653545935</v>
      </c>
      <c r="BE46" s="1365"/>
      <c r="BF46" s="1365"/>
      <c r="BG46" s="1365"/>
      <c r="BH46" s="1365">
        <v>46193.371510004479</v>
      </c>
      <c r="BI46" s="1365"/>
      <c r="BJ46" s="1365"/>
      <c r="BK46" s="1365"/>
      <c r="BL46" s="1365"/>
      <c r="BM46" s="1365"/>
      <c r="BN46" s="1365"/>
    </row>
    <row r="47" spans="1:66" x14ac:dyDescent="0.2">
      <c r="A47" s="1365">
        <v>1958</v>
      </c>
      <c r="B47" s="1365">
        <v>92748.398062689128</v>
      </c>
      <c r="C47" s="1365"/>
      <c r="D47" s="1365"/>
      <c r="E47" s="1365"/>
      <c r="F47" s="1365">
        <v>149271.5298508445</v>
      </c>
      <c r="G47" s="1365"/>
      <c r="H47" s="1365"/>
      <c r="I47" s="1365"/>
      <c r="J47" s="1365"/>
      <c r="K47" s="1365"/>
      <c r="L47" s="1365"/>
      <c r="M47" s="1365"/>
      <c r="N47" s="1365">
        <v>644773.36392368423</v>
      </c>
      <c r="O47" s="1365"/>
      <c r="P47" s="1365"/>
      <c r="Q47" s="1365"/>
      <c r="R47" s="1365">
        <v>1066689.6767137237</v>
      </c>
      <c r="S47" s="1365"/>
      <c r="T47" s="1365">
        <v>1024937.0500758665</v>
      </c>
      <c r="U47" s="1365"/>
      <c r="V47" s="1365"/>
      <c r="W47" s="1365"/>
      <c r="X47" s="1365">
        <v>1697993.0039904062</v>
      </c>
      <c r="Y47" s="1365"/>
      <c r="Z47" s="1365">
        <v>2593352.5621393556</v>
      </c>
      <c r="AA47" s="1365"/>
      <c r="AB47" s="1365"/>
      <c r="AC47" s="1365"/>
      <c r="AD47" s="1365">
        <v>4327014.6213605227</v>
      </c>
      <c r="AE47" s="1365"/>
      <c r="AF47" s="1365">
        <v>3774954.1063246075</v>
      </c>
      <c r="AG47" s="1365"/>
      <c r="AH47" s="1365"/>
      <c r="AI47" s="1365"/>
      <c r="AJ47" s="1365">
        <v>6275192.4477150543</v>
      </c>
      <c r="AK47" s="1365"/>
      <c r="AL47" s="1365">
        <v>8668311.7638501693</v>
      </c>
      <c r="AM47" s="1365"/>
      <c r="AN47" s="1365"/>
      <c r="AO47" s="1365"/>
      <c r="AP47" s="1365">
        <v>14386879.989431407</v>
      </c>
      <c r="AQ47" s="1365"/>
      <c r="AR47" s="1365">
        <v>26326976.675390743</v>
      </c>
      <c r="AS47" s="1365"/>
      <c r="AT47" s="1365"/>
      <c r="AU47" s="1365"/>
      <c r="AV47" s="1365">
        <v>43182807.260553986</v>
      </c>
      <c r="AW47" s="1365"/>
      <c r="AX47" s="1365"/>
      <c r="AY47" s="1365"/>
      <c r="AZ47" s="1365"/>
      <c r="BA47" s="1365"/>
      <c r="BB47" s="1365"/>
      <c r="BC47" s="1365"/>
      <c r="BD47" s="1365">
        <v>31412.290744800786</v>
      </c>
      <c r="BE47" s="1365"/>
      <c r="BF47" s="1365"/>
      <c r="BG47" s="1365"/>
      <c r="BH47" s="1365">
        <v>47336.180199413437</v>
      </c>
      <c r="BI47" s="1365"/>
      <c r="BJ47" s="1365"/>
      <c r="BK47" s="1365"/>
      <c r="BL47" s="1365"/>
      <c r="BM47" s="1365"/>
      <c r="BN47" s="1365"/>
    </row>
    <row r="48" spans="1:66" x14ac:dyDescent="0.2">
      <c r="A48" s="1365">
        <v>1959</v>
      </c>
      <c r="B48" s="1365">
        <v>96442.731856068</v>
      </c>
      <c r="C48" s="1365"/>
      <c r="D48" s="1365"/>
      <c r="E48" s="1365"/>
      <c r="F48" s="1365">
        <v>155996.29815492089</v>
      </c>
      <c r="G48" s="1365"/>
      <c r="H48" s="1365"/>
      <c r="I48" s="1365"/>
      <c r="J48" s="1365"/>
      <c r="K48" s="1365"/>
      <c r="L48" s="1365"/>
      <c r="M48" s="1365"/>
      <c r="N48" s="1365">
        <v>677384.77063592104</v>
      </c>
      <c r="O48" s="1365"/>
      <c r="P48" s="1365"/>
      <c r="Q48" s="1365"/>
      <c r="R48" s="1365">
        <v>1124659.4872686043</v>
      </c>
      <c r="S48" s="1365"/>
      <c r="T48" s="1365">
        <v>1086157.2848930759</v>
      </c>
      <c r="U48" s="1365"/>
      <c r="V48" s="1365"/>
      <c r="W48" s="1365"/>
      <c r="X48" s="1365">
        <v>1804494.7669410836</v>
      </c>
      <c r="Y48" s="1365"/>
      <c r="Z48" s="1365">
        <v>2751856.8213279881</v>
      </c>
      <c r="AA48" s="1365"/>
      <c r="AB48" s="1365"/>
      <c r="AC48" s="1365"/>
      <c r="AD48" s="1365">
        <v>4603941.5545662502</v>
      </c>
      <c r="AE48" s="1365"/>
      <c r="AF48" s="1365">
        <v>4027769.722163511</v>
      </c>
      <c r="AG48" s="1365"/>
      <c r="AH48" s="1365"/>
      <c r="AI48" s="1365"/>
      <c r="AJ48" s="1365">
        <v>6714500.90905922</v>
      </c>
      <c r="AK48" s="1365"/>
      <c r="AL48" s="1365">
        <v>9186108.5662170723</v>
      </c>
      <c r="AM48" s="1365"/>
      <c r="AN48" s="1365"/>
      <c r="AO48" s="1365"/>
      <c r="AP48" s="1365">
        <v>15324495.545883346</v>
      </c>
      <c r="AQ48" s="1365"/>
      <c r="AR48" s="1365">
        <v>27764764.412326157</v>
      </c>
      <c r="AS48" s="1365"/>
      <c r="AT48" s="1365"/>
      <c r="AU48" s="1365"/>
      <c r="AV48" s="1365">
        <v>45788995.109642223</v>
      </c>
      <c r="AW48" s="1365"/>
      <c r="AX48" s="1365"/>
      <c r="AY48" s="1365"/>
      <c r="AZ48" s="1365"/>
      <c r="BA48" s="1365"/>
      <c r="BB48" s="1365"/>
      <c r="BC48" s="1365"/>
      <c r="BD48" s="1365">
        <v>31893.616436084318</v>
      </c>
      <c r="BE48" s="1365"/>
      <c r="BF48" s="1365"/>
      <c r="BG48" s="1365"/>
      <c r="BH48" s="1365">
        <v>48367.054920067181</v>
      </c>
      <c r="BI48" s="1365"/>
      <c r="BJ48" s="1365"/>
      <c r="BK48" s="1365"/>
      <c r="BL48" s="1365"/>
      <c r="BM48" s="1365"/>
      <c r="BN48" s="1365"/>
    </row>
    <row r="49" spans="1:66" x14ac:dyDescent="0.2">
      <c r="A49" s="1365">
        <v>1960</v>
      </c>
      <c r="B49" s="1365">
        <v>97905.781192748284</v>
      </c>
      <c r="C49" s="1365"/>
      <c r="D49" s="1365"/>
      <c r="E49" s="1365"/>
      <c r="F49" s="1365">
        <v>158679.18296729965</v>
      </c>
      <c r="G49" s="1365"/>
      <c r="H49" s="1365"/>
      <c r="I49" s="1365"/>
      <c r="J49" s="1365"/>
      <c r="K49" s="1365"/>
      <c r="L49" s="1365"/>
      <c r="M49" s="1365"/>
      <c r="N49" s="1365">
        <v>690239.33639412338</v>
      </c>
      <c r="O49" s="1365"/>
      <c r="P49" s="1365"/>
      <c r="Q49" s="1365"/>
      <c r="R49" s="1365">
        <v>1148161.641590375</v>
      </c>
      <c r="S49" s="1365"/>
      <c r="T49" s="1365">
        <v>1105015.9268850838</v>
      </c>
      <c r="U49" s="1365"/>
      <c r="V49" s="1365"/>
      <c r="W49" s="1365"/>
      <c r="X49" s="1365">
        <v>1839008.8667078565</v>
      </c>
      <c r="Y49" s="1365"/>
      <c r="Z49" s="1365">
        <v>2792574.3580374401</v>
      </c>
      <c r="AA49" s="1365"/>
      <c r="AB49" s="1365"/>
      <c r="AC49" s="1365"/>
      <c r="AD49" s="1365">
        <v>4677157.9888443369</v>
      </c>
      <c r="AE49" s="1365"/>
      <c r="AF49" s="1365">
        <v>4086848.9904868104</v>
      </c>
      <c r="AG49" s="1365"/>
      <c r="AH49" s="1365"/>
      <c r="AI49" s="1365"/>
      <c r="AJ49" s="1365">
        <v>6821645.6546392143</v>
      </c>
      <c r="AK49" s="1365"/>
      <c r="AL49" s="1365">
        <v>9657012.2180458121</v>
      </c>
      <c r="AM49" s="1365"/>
      <c r="AN49" s="1365"/>
      <c r="AO49" s="1365"/>
      <c r="AP49" s="1365">
        <v>16126284.79098965</v>
      </c>
      <c r="AQ49" s="1365"/>
      <c r="AR49" s="1365">
        <v>31895325.694947105</v>
      </c>
      <c r="AS49" s="1365"/>
      <c r="AT49" s="1365"/>
      <c r="AU49" s="1365"/>
      <c r="AV49" s="1365">
        <v>52578063.596007764</v>
      </c>
      <c r="AW49" s="1365"/>
      <c r="AX49" s="1365"/>
      <c r="AY49" s="1365"/>
      <c r="AZ49" s="1365"/>
      <c r="BA49" s="1365"/>
      <c r="BB49" s="1365"/>
      <c r="BC49" s="1365"/>
      <c r="BD49" s="1365">
        <v>32090.941725928849</v>
      </c>
      <c r="BE49" s="1365"/>
      <c r="BF49" s="1365"/>
      <c r="BG49" s="1365"/>
      <c r="BH49" s="1365">
        <v>48736.687564735701</v>
      </c>
      <c r="BI49" s="1365"/>
      <c r="BJ49" s="1365"/>
      <c r="BK49" s="1365"/>
      <c r="BL49" s="1365"/>
      <c r="BM49" s="1365"/>
      <c r="BN49" s="1365"/>
    </row>
    <row r="50" spans="1:66" x14ac:dyDescent="0.2">
      <c r="A50" s="1365">
        <v>1961</v>
      </c>
      <c r="B50" s="1365">
        <v>101567.89911255</v>
      </c>
      <c r="C50" s="1365"/>
      <c r="D50" s="1365"/>
      <c r="E50" s="1365"/>
      <c r="F50" s="1365">
        <v>163168.21125456176</v>
      </c>
      <c r="G50" s="1365"/>
      <c r="H50" s="1365"/>
      <c r="I50" s="1365"/>
      <c r="J50" s="1365"/>
      <c r="K50" s="1365"/>
      <c r="L50" s="1365"/>
      <c r="M50" s="1365"/>
      <c r="N50" s="1365">
        <v>718181.2943385602</v>
      </c>
      <c r="O50" s="1365"/>
      <c r="P50" s="1365"/>
      <c r="Q50" s="1365"/>
      <c r="R50" s="1365">
        <v>1183873.6813216803</v>
      </c>
      <c r="S50" s="1365"/>
      <c r="T50" s="1365">
        <v>1138215.828819039</v>
      </c>
      <c r="U50" s="1365"/>
      <c r="V50" s="1365"/>
      <c r="W50" s="1365"/>
      <c r="X50" s="1365">
        <v>1877634.8048722863</v>
      </c>
      <c r="Y50" s="1365"/>
      <c r="Z50" s="1365">
        <v>2913835.3693121206</v>
      </c>
      <c r="AA50" s="1365"/>
      <c r="AB50" s="1365"/>
      <c r="AC50" s="1365"/>
      <c r="AD50" s="1365">
        <v>4832078.4469728163</v>
      </c>
      <c r="AE50" s="1365"/>
      <c r="AF50" s="1365">
        <v>4260291.2623248482</v>
      </c>
      <c r="AG50" s="1365"/>
      <c r="AH50" s="1365"/>
      <c r="AI50" s="1365"/>
      <c r="AJ50" s="1365">
        <v>7040912.5707518384</v>
      </c>
      <c r="AK50" s="1365"/>
      <c r="AL50" s="1365">
        <v>10203745.545472911</v>
      </c>
      <c r="AM50" s="1365"/>
      <c r="AN50" s="1365"/>
      <c r="AO50" s="1365"/>
      <c r="AP50" s="1365">
        <v>16879662.780042738</v>
      </c>
      <c r="AQ50" s="1365"/>
      <c r="AR50" s="1365">
        <v>34686081.583374046</v>
      </c>
      <c r="AS50" s="1365"/>
      <c r="AT50" s="1365"/>
      <c r="AU50" s="1365"/>
      <c r="AV50" s="1365">
        <v>56626753.080814622</v>
      </c>
      <c r="AW50" s="1365"/>
      <c r="AX50" s="1365"/>
      <c r="AY50" s="1365"/>
      <c r="AZ50" s="1365"/>
      <c r="BA50" s="1365"/>
      <c r="BB50" s="1365"/>
      <c r="BC50" s="1365"/>
      <c r="BD50" s="1365">
        <v>33055.299642993326</v>
      </c>
      <c r="BE50" s="1365"/>
      <c r="BF50" s="1365"/>
      <c r="BG50" s="1365"/>
      <c r="BH50" s="1365">
        <v>49756.492358215211</v>
      </c>
      <c r="BI50" s="1365"/>
      <c r="BJ50" s="1365"/>
      <c r="BK50" s="1365"/>
      <c r="BL50" s="1365"/>
      <c r="BM50" s="1365"/>
      <c r="BN50" s="1365"/>
    </row>
    <row r="51" spans="1:66" x14ac:dyDescent="0.2">
      <c r="A51" s="1365">
        <v>1962</v>
      </c>
      <c r="B51" s="1365">
        <v>104564.70898964853</v>
      </c>
      <c r="C51" s="1365">
        <v>86345.399483302695</v>
      </c>
      <c r="D51" s="1365">
        <v>101441.08083904391</v>
      </c>
      <c r="E51" s="1365">
        <v>107511.04159389372</v>
      </c>
      <c r="F51" s="1365">
        <v>161428.06823611064</v>
      </c>
      <c r="G51" s="1365">
        <v>206364.58740881886</v>
      </c>
      <c r="H51" s="1365">
        <v>206364.58740881886</v>
      </c>
      <c r="I51" s="1365">
        <v>171146.41118039881</v>
      </c>
      <c r="J51" s="1365">
        <v>200311.49143521034</v>
      </c>
      <c r="K51" s="1365">
        <v>212071.12668499292</v>
      </c>
      <c r="L51" s="1365">
        <v>320600.09833339538</v>
      </c>
      <c r="M51" s="1365">
        <v>744747.98592442961</v>
      </c>
      <c r="N51" s="1365">
        <v>744747.98592442961</v>
      </c>
      <c r="O51" s="1365">
        <v>591949.76768449217</v>
      </c>
      <c r="P51" s="1365">
        <v>713367.3410760687</v>
      </c>
      <c r="Q51" s="1365">
        <v>774338.86836693436</v>
      </c>
      <c r="R51" s="1365">
        <v>1179714.6433850494</v>
      </c>
      <c r="S51" s="1365">
        <v>1179989.6645862341</v>
      </c>
      <c r="T51" s="1365">
        <v>1179989.6645862341</v>
      </c>
      <c r="U51" s="1365">
        <v>933990.12937325379</v>
      </c>
      <c r="V51" s="1365">
        <v>1123517.9718106771</v>
      </c>
      <c r="W51" s="1365">
        <v>1232967.0439582402</v>
      </c>
      <c r="X51" s="1365">
        <v>1871501.1672085614</v>
      </c>
      <c r="Y51" s="1365">
        <v>3004907.7896095375</v>
      </c>
      <c r="Z51" s="1365">
        <v>3004907.7896095375</v>
      </c>
      <c r="AA51" s="1365">
        <v>2397361.2200834905</v>
      </c>
      <c r="AB51" s="1365">
        <v>2858891.7395837279</v>
      </c>
      <c r="AC51" s="1365">
        <v>3137851.055453904</v>
      </c>
      <c r="AD51" s="1365">
        <v>4788201.1247311682</v>
      </c>
      <c r="AE51" s="1365">
        <v>4399527.3276226418</v>
      </c>
      <c r="AF51" s="1365">
        <v>4399527.3276226418</v>
      </c>
      <c r="AG51" s="1365">
        <v>3497701.7489769668</v>
      </c>
      <c r="AH51" s="1365">
        <v>4190372.6774060419</v>
      </c>
      <c r="AI51" s="1365">
        <v>4599155.4238094511</v>
      </c>
      <c r="AJ51" s="1365">
        <v>6979540.8968181722</v>
      </c>
      <c r="AK51" s="1365">
        <v>10375681.724756174</v>
      </c>
      <c r="AL51" s="1365">
        <v>10375681.724756174</v>
      </c>
      <c r="AM51" s="1365">
        <v>8191014.2975958595</v>
      </c>
      <c r="AN51" s="1365">
        <v>9902079.262868531</v>
      </c>
      <c r="AO51" s="1365">
        <v>10799373.765537497</v>
      </c>
      <c r="AP51" s="1365">
        <v>16457819.631379696</v>
      </c>
      <c r="AQ51" s="1365">
        <v>34107155.547688328</v>
      </c>
      <c r="AR51" s="1365">
        <v>34107155.547688328</v>
      </c>
      <c r="AS51" s="1365">
        <v>25722065.372823454</v>
      </c>
      <c r="AT51" s="1365">
        <v>32411132.679590125</v>
      </c>
      <c r="AU51" s="1365">
        <v>35612157.49407836</v>
      </c>
      <c r="AV51" s="1365">
        <v>53343492.349546373</v>
      </c>
      <c r="AW51" s="1365">
        <v>2764.8305704781983</v>
      </c>
      <c r="AX51" s="1365">
        <v>2764.8305704781983</v>
      </c>
      <c r="AY51" s="1365">
        <v>1544.3877862065715</v>
      </c>
      <c r="AZ51" s="1365">
        <v>2570.6702428774779</v>
      </c>
      <c r="BA51" s="1365">
        <v>2950.9565027945073</v>
      </c>
      <c r="BB51" s="1365">
        <v>2256.0381388259448</v>
      </c>
      <c r="BC51" s="1365">
        <v>33433.233774672837</v>
      </c>
      <c r="BD51" s="1365">
        <v>33433.233774672837</v>
      </c>
      <c r="BE51" s="1365">
        <v>30167.136349837197</v>
      </c>
      <c r="BF51" s="1365">
        <v>33449.274146041163</v>
      </c>
      <c r="BG51" s="1365">
        <v>33419.06084133363</v>
      </c>
      <c r="BH51" s="1365">
        <v>48285.115441784095</v>
      </c>
      <c r="BI51" s="1365">
        <v>71768.737779916133</v>
      </c>
      <c r="BJ51" s="1365">
        <v>65945.572054375472</v>
      </c>
      <c r="BK51" s="1365">
        <v>72047.529024995762</v>
      </c>
      <c r="BL51" s="1365">
        <v>71504.191264507535</v>
      </c>
      <c r="BM51" s="1365">
        <v>105821.46207048176</v>
      </c>
      <c r="BN51" s="1365">
        <v>71768.737779916133</v>
      </c>
    </row>
    <row r="52" spans="1:66" x14ac:dyDescent="0.2">
      <c r="A52" s="1365">
        <v>1963</v>
      </c>
      <c r="B52" s="1365">
        <v>105505.64401872907</v>
      </c>
      <c r="C52" s="1365">
        <v>86681.948252799193</v>
      </c>
      <c r="D52" s="1365">
        <v>102551.90921825159</v>
      </c>
      <c r="E52" s="1365">
        <v>110254.34265240034</v>
      </c>
      <c r="F52" s="1365">
        <v>162842.24959864127</v>
      </c>
      <c r="G52" s="1365">
        <v>210445.80774873955</v>
      </c>
      <c r="H52" s="1365">
        <v>208461.2751731654</v>
      </c>
      <c r="I52" s="1365">
        <v>172001.39834719838</v>
      </c>
      <c r="J52" s="1365">
        <v>202775.90058314725</v>
      </c>
      <c r="K52" s="1365">
        <v>217704.9074536738</v>
      </c>
      <c r="L52" s="1365">
        <v>323688.18588247511</v>
      </c>
      <c r="M52" s="1365">
        <v>758007.16665699799</v>
      </c>
      <c r="N52" s="1365">
        <v>750885.10686624167</v>
      </c>
      <c r="O52" s="1365">
        <v>593646.07022045995</v>
      </c>
      <c r="P52" s="1365">
        <v>721459.72594957845</v>
      </c>
      <c r="Q52" s="1365">
        <v>792459.08893473167</v>
      </c>
      <c r="R52" s="1365">
        <v>1187134.5137692008</v>
      </c>
      <c r="S52" s="1365">
        <v>1197340.9898219211</v>
      </c>
      <c r="T52" s="1365">
        <v>1186156.0014235773</v>
      </c>
      <c r="U52" s="1365">
        <v>934505.03661022126</v>
      </c>
      <c r="V52" s="1365">
        <v>1135343.8440251113</v>
      </c>
      <c r="W52" s="1365">
        <v>1254975.4347638641</v>
      </c>
      <c r="X52" s="1365">
        <v>1874846.2274154022</v>
      </c>
      <c r="Y52" s="1365">
        <v>3022948.7506298553</v>
      </c>
      <c r="Z52" s="1365">
        <v>2995175.6110144006</v>
      </c>
      <c r="AA52" s="1365">
        <v>2393165.0071449541</v>
      </c>
      <c r="AB52" s="1365">
        <v>2874856.2143508755</v>
      </c>
      <c r="AC52" s="1365">
        <v>3155813.4405271993</v>
      </c>
      <c r="AD52" s="1365">
        <v>4764651.7273732787</v>
      </c>
      <c r="AE52" s="1365">
        <v>4409857.0822474603</v>
      </c>
      <c r="AF52" s="1365">
        <v>4369630.8532276955</v>
      </c>
      <c r="AG52" s="1365">
        <v>3477060.2182320859</v>
      </c>
      <c r="AH52" s="1365">
        <v>4208558.0906784749</v>
      </c>
      <c r="AI52" s="1365">
        <v>4596196.2902293168</v>
      </c>
      <c r="AJ52" s="1365">
        <v>6935797.3917166544</v>
      </c>
      <c r="AK52" s="1365">
        <v>10423322.455242727</v>
      </c>
      <c r="AL52" s="1365">
        <v>10327822.196891058</v>
      </c>
      <c r="AM52" s="1365">
        <v>8123317.1001198944</v>
      </c>
      <c r="AN52" s="1365">
        <v>9986355.0540750809</v>
      </c>
      <c r="AO52" s="1365">
        <v>10816220.269505734</v>
      </c>
      <c r="AP52" s="1365">
        <v>16478370.130200531</v>
      </c>
      <c r="AQ52" s="1365">
        <v>35037178.913953871</v>
      </c>
      <c r="AR52" s="1365">
        <v>34702244.259987578</v>
      </c>
      <c r="AS52" s="1365">
        <v>26483128.229649894</v>
      </c>
      <c r="AT52" s="1365">
        <v>33225517.73787123</v>
      </c>
      <c r="AU52" s="1365">
        <v>36689306.918367937</v>
      </c>
      <c r="AV52" s="1365">
        <v>54683724.931037664</v>
      </c>
      <c r="AW52" s="1365">
        <v>2569.8202343019448</v>
      </c>
      <c r="AX52" s="1365">
        <v>2569.8202343019448</v>
      </c>
      <c r="AY52" s="1365">
        <v>1362.4981584000129</v>
      </c>
      <c r="AZ52" s="1365">
        <v>2327.9178533559348</v>
      </c>
      <c r="BA52" s="1365">
        <v>2803.7778511268898</v>
      </c>
      <c r="BB52" s="1365">
        <v>2013.6358577178889</v>
      </c>
      <c r="BC52" s="1365">
        <v>34118.997028689948</v>
      </c>
      <c r="BD52" s="1365">
        <v>33796.814813449899</v>
      </c>
      <c r="BE52" s="1365">
        <v>30352.601367503557</v>
      </c>
      <c r="BF52" s="1365">
        <v>33784.374025881953</v>
      </c>
      <c r="BG52" s="1365">
        <v>34453.815287696867</v>
      </c>
      <c r="BH52" s="1365">
        <v>49031.998024134649</v>
      </c>
      <c r="BI52" s="1365">
        <v>73555.468021674926</v>
      </c>
      <c r="BJ52" s="1365">
        <v>66590.230378882989</v>
      </c>
      <c r="BK52" s="1365">
        <v>73104.944241539473</v>
      </c>
      <c r="BL52" s="1365">
        <v>74016.362083409331</v>
      </c>
      <c r="BM52" s="1365">
        <v>109084.8804336498</v>
      </c>
      <c r="BN52" s="1365">
        <v>73555.468021674926</v>
      </c>
    </row>
    <row r="53" spans="1:66" x14ac:dyDescent="0.2">
      <c r="A53" s="1365">
        <v>1964</v>
      </c>
      <c r="B53" s="1365">
        <v>108450.91899339299</v>
      </c>
      <c r="C53" s="1365">
        <v>87018.497022295691</v>
      </c>
      <c r="D53" s="1365">
        <v>103662.73759745927</v>
      </c>
      <c r="E53" s="1365">
        <v>112997.64371090698</v>
      </c>
      <c r="F53" s="1365">
        <v>167991.58979058248</v>
      </c>
      <c r="G53" s="1365">
        <v>214527.02808866027</v>
      </c>
      <c r="H53" s="1365">
        <v>214527.02808866027</v>
      </c>
      <c r="I53" s="1365">
        <v>172856.38551399793</v>
      </c>
      <c r="J53" s="1365">
        <v>205240.30973108415</v>
      </c>
      <c r="K53" s="1365">
        <v>223338.68822235469</v>
      </c>
      <c r="L53" s="1365">
        <v>334211.94600455515</v>
      </c>
      <c r="M53" s="1365">
        <v>771266.34738956625</v>
      </c>
      <c r="N53" s="1365">
        <v>771266.34738956625</v>
      </c>
      <c r="O53" s="1365">
        <v>595342.37275642762</v>
      </c>
      <c r="P53" s="1365">
        <v>729552.11082308821</v>
      </c>
      <c r="Q53" s="1365">
        <v>810579.30950252886</v>
      </c>
      <c r="R53" s="1365">
        <v>1221666.5348355041</v>
      </c>
      <c r="S53" s="1365">
        <v>1214692.3150576081</v>
      </c>
      <c r="T53" s="1365">
        <v>1214692.3150576081</v>
      </c>
      <c r="U53" s="1365">
        <v>935019.94384718861</v>
      </c>
      <c r="V53" s="1365">
        <v>1147169.7162395455</v>
      </c>
      <c r="W53" s="1365">
        <v>1276983.8255694883</v>
      </c>
      <c r="X53" s="1365">
        <v>1920669.168647168</v>
      </c>
      <c r="Y53" s="1365">
        <v>3040989.7116501727</v>
      </c>
      <c r="Z53" s="1365">
        <v>3040989.7116501727</v>
      </c>
      <c r="AA53" s="1365">
        <v>2388968.7942064181</v>
      </c>
      <c r="AB53" s="1365">
        <v>2890820.6891180235</v>
      </c>
      <c r="AC53" s="1365">
        <v>3173775.8256004946</v>
      </c>
      <c r="AD53" s="1365">
        <v>4847750.608065946</v>
      </c>
      <c r="AE53" s="1365">
        <v>4420186.8368722787</v>
      </c>
      <c r="AF53" s="1365">
        <v>4420186.8368722787</v>
      </c>
      <c r="AG53" s="1365">
        <v>3456418.6874872055</v>
      </c>
      <c r="AH53" s="1365">
        <v>4226743.5039509078</v>
      </c>
      <c r="AI53" s="1365">
        <v>4593237.1566491816</v>
      </c>
      <c r="AJ53" s="1365">
        <v>7046914.6453444976</v>
      </c>
      <c r="AK53" s="1365">
        <v>10470963.185729282</v>
      </c>
      <c r="AL53" s="1365">
        <v>10470963.185729282</v>
      </c>
      <c r="AM53" s="1365">
        <v>8055619.9026439302</v>
      </c>
      <c r="AN53" s="1365">
        <v>10070630.845281633</v>
      </c>
      <c r="AO53" s="1365">
        <v>10833066.773473971</v>
      </c>
      <c r="AP53" s="1365">
        <v>16871906.751842227</v>
      </c>
      <c r="AQ53" s="1365">
        <v>35967202.280219406</v>
      </c>
      <c r="AR53" s="1365">
        <v>35967202.280219406</v>
      </c>
      <c r="AS53" s="1365">
        <v>27244191.08647633</v>
      </c>
      <c r="AT53" s="1365">
        <v>34039902.796152338</v>
      </c>
      <c r="AU53" s="1365">
        <v>37766456.342657514</v>
      </c>
      <c r="AV53" s="1365">
        <v>57313437.53097944</v>
      </c>
      <c r="AW53" s="1365">
        <v>2374.8098981256912</v>
      </c>
      <c r="AX53" s="1365">
        <v>2374.8098981256912</v>
      </c>
      <c r="AY53" s="1365">
        <v>1180.6085305934541</v>
      </c>
      <c r="AZ53" s="1365">
        <v>2085.1654638343916</v>
      </c>
      <c r="BA53" s="1365">
        <v>2656.5991994592728</v>
      </c>
      <c r="BB53" s="1365">
        <v>1771.2335766098331</v>
      </c>
      <c r="BC53" s="1365">
        <v>34804.760282707051</v>
      </c>
      <c r="BD53" s="1365">
        <v>34804.760282707051</v>
      </c>
      <c r="BE53" s="1365">
        <v>30538.066385169921</v>
      </c>
      <c r="BF53" s="1365">
        <v>34119.473905722742</v>
      </c>
      <c r="BG53" s="1365">
        <v>35488.569734060096</v>
      </c>
      <c r="BH53" s="1365">
        <v>50916.595896702274</v>
      </c>
      <c r="BI53" s="1365">
        <v>75342.198263433733</v>
      </c>
      <c r="BJ53" s="1365">
        <v>67234.88870339049</v>
      </c>
      <c r="BK53" s="1365">
        <v>74162.359458083185</v>
      </c>
      <c r="BL53" s="1365">
        <v>76528.532902311112</v>
      </c>
      <c r="BM53" s="1365">
        <v>112348.29879681783</v>
      </c>
      <c r="BN53" s="1365">
        <v>75342.198263433733</v>
      </c>
    </row>
    <row r="54" spans="1:66" x14ac:dyDescent="0.2">
      <c r="A54" s="1365">
        <v>1965</v>
      </c>
      <c r="B54" s="1365">
        <v>113258.08084793871</v>
      </c>
      <c r="C54" s="1365">
        <v>88663.375857170482</v>
      </c>
      <c r="D54" s="1365">
        <v>106916.61152466279</v>
      </c>
      <c r="E54" s="1365">
        <v>115276.06163318714</v>
      </c>
      <c r="F54" s="1365">
        <v>174919.96518161427</v>
      </c>
      <c r="G54" s="1365">
        <v>219887.57719619398</v>
      </c>
      <c r="H54" s="1365">
        <v>223950.08269374029</v>
      </c>
      <c r="I54" s="1365">
        <v>175940.75245262246</v>
      </c>
      <c r="J54" s="1365">
        <v>211591.90735847963</v>
      </c>
      <c r="K54" s="1365">
        <v>227758.74529201019</v>
      </c>
      <c r="L54" s="1365">
        <v>348026.48710637953</v>
      </c>
      <c r="M54" s="1365">
        <v>786174.91190095607</v>
      </c>
      <c r="N54" s="1365">
        <v>800807.22114449122</v>
      </c>
      <c r="O54" s="1365">
        <v>605155.23475362302</v>
      </c>
      <c r="P54" s="1365">
        <v>748415.71530986018</v>
      </c>
      <c r="Q54" s="1365">
        <v>821758.22567246738</v>
      </c>
      <c r="R54" s="1365">
        <v>1265349.1798932259</v>
      </c>
      <c r="S54" s="1365">
        <v>1234380.9276207648</v>
      </c>
      <c r="T54" s="1365">
        <v>1257449.1209282451</v>
      </c>
      <c r="U54" s="1365">
        <v>950870.54043021495</v>
      </c>
      <c r="V54" s="1365">
        <v>1174230.525416401</v>
      </c>
      <c r="W54" s="1365">
        <v>1290122.1899545528</v>
      </c>
      <c r="X54" s="1365">
        <v>1981858.66440926</v>
      </c>
      <c r="Y54" s="1365">
        <v>3103578.0631778426</v>
      </c>
      <c r="Z54" s="1365">
        <v>3161247.7186911125</v>
      </c>
      <c r="AA54" s="1365">
        <v>2452989.1102440674</v>
      </c>
      <c r="AB54" s="1365">
        <v>2970123.6046813582</v>
      </c>
      <c r="AC54" s="1365">
        <v>3222431.050829588</v>
      </c>
      <c r="AD54" s="1365">
        <v>5041325.9102817588</v>
      </c>
      <c r="AE54" s="1365">
        <v>4532721.1354049435</v>
      </c>
      <c r="AF54" s="1365">
        <v>4616413.5575186964</v>
      </c>
      <c r="AG54" s="1365">
        <v>3580459.2334223408</v>
      </c>
      <c r="AH54" s="1365">
        <v>4357778.0520347413</v>
      </c>
      <c r="AI54" s="1365">
        <v>4698701.5418524127</v>
      </c>
      <c r="AJ54" s="1365">
        <v>7356824.551668698</v>
      </c>
      <c r="AK54" s="1365">
        <v>10958847.26498935</v>
      </c>
      <c r="AL54" s="1365">
        <v>11155746.113442421</v>
      </c>
      <c r="AM54" s="1365">
        <v>8573915.0935824066</v>
      </c>
      <c r="AN54" s="1365">
        <v>10588928.603818268</v>
      </c>
      <c r="AO54" s="1365">
        <v>11301077.689227413</v>
      </c>
      <c r="AP54" s="1365">
        <v>17848323.06814006</v>
      </c>
      <c r="AQ54" s="1365">
        <v>37832097.287626743</v>
      </c>
      <c r="AR54" s="1365">
        <v>38507272.812288851</v>
      </c>
      <c r="AS54" s="1365">
        <v>29169402.142692938</v>
      </c>
      <c r="AT54" s="1365">
        <v>35649443.695823215</v>
      </c>
      <c r="AU54" s="1365">
        <v>39874938.426841095</v>
      </c>
      <c r="AV54" s="1365">
        <v>60939070.89772018</v>
      </c>
      <c r="AW54" s="1365">
        <v>2521.6447568090293</v>
      </c>
      <c r="AX54" s="1365">
        <v>2521.6447568090293</v>
      </c>
      <c r="AY54" s="1365">
        <v>1385.9992617185121</v>
      </c>
      <c r="AZ54" s="1365">
        <v>2241.3156908459769</v>
      </c>
      <c r="BA54" s="1365">
        <v>2793.3779743640735</v>
      </c>
      <c r="BB54" s="1365">
        <v>1780.3639984380554</v>
      </c>
      <c r="BC54" s="1365">
        <v>36207.910873784334</v>
      </c>
      <c r="BD54" s="1365">
        <v>36863.731926099528</v>
      </c>
      <c r="BE54" s="1365">
        <v>31275.391535342424</v>
      </c>
      <c r="BF54" s="1365">
        <v>35638.933326307531</v>
      </c>
      <c r="BG54" s="1365">
        <v>36778.043406600438</v>
      </c>
      <c r="BH54" s="1365">
        <v>53761.163546990727</v>
      </c>
      <c r="BI54" s="1365">
        <v>78315.743520003452</v>
      </c>
      <c r="BJ54" s="1365">
        <v>68637.131877372303</v>
      </c>
      <c r="BK54" s="1365">
        <v>77385.955370634474</v>
      </c>
      <c r="BL54" s="1365">
        <v>79258.875196895882</v>
      </c>
      <c r="BM54" s="1365">
        <v>116617.56569779644</v>
      </c>
      <c r="BN54" s="1365">
        <v>78315.743520003452</v>
      </c>
    </row>
    <row r="55" spans="1:66" x14ac:dyDescent="0.2">
      <c r="A55" s="1365">
        <v>1966</v>
      </c>
      <c r="B55" s="1365">
        <v>113958.30295961002</v>
      </c>
      <c r="C55" s="1365">
        <v>90308.254692045273</v>
      </c>
      <c r="D55" s="1365">
        <v>110170.48545186632</v>
      </c>
      <c r="E55" s="1365">
        <v>117554.47955546729</v>
      </c>
      <c r="F55" s="1365">
        <v>175612.62529013873</v>
      </c>
      <c r="G55" s="1365">
        <v>225248.12630372771</v>
      </c>
      <c r="H55" s="1365">
        <v>225248.12630372771</v>
      </c>
      <c r="I55" s="1365">
        <v>179025.11939124699</v>
      </c>
      <c r="J55" s="1365">
        <v>217943.5049858751</v>
      </c>
      <c r="K55" s="1365">
        <v>232178.8023616657</v>
      </c>
      <c r="L55" s="1365">
        <v>349435.75616001122</v>
      </c>
      <c r="M55" s="1365">
        <v>801083.47641234589</v>
      </c>
      <c r="N55" s="1365">
        <v>801083.47641234589</v>
      </c>
      <c r="O55" s="1365">
        <v>614968.09675081843</v>
      </c>
      <c r="P55" s="1365">
        <v>767279.31979663216</v>
      </c>
      <c r="Q55" s="1365">
        <v>832937.14184240578</v>
      </c>
      <c r="R55" s="1365">
        <v>1263631.4504049558</v>
      </c>
      <c r="S55" s="1365">
        <v>1254069.5401839218</v>
      </c>
      <c r="T55" s="1365">
        <v>1254069.5401839218</v>
      </c>
      <c r="U55" s="1365">
        <v>966721.1370132413</v>
      </c>
      <c r="V55" s="1365">
        <v>1201291.3345932565</v>
      </c>
      <c r="W55" s="1365">
        <v>1303260.5543396175</v>
      </c>
      <c r="X55" s="1365">
        <v>1971611.6944837652</v>
      </c>
      <c r="Y55" s="1365">
        <v>3166166.4147055121</v>
      </c>
      <c r="Z55" s="1365">
        <v>3166166.4147055121</v>
      </c>
      <c r="AA55" s="1365">
        <v>2517009.4262817171</v>
      </c>
      <c r="AB55" s="1365">
        <v>3049426.5202446929</v>
      </c>
      <c r="AC55" s="1365">
        <v>3271086.2760586813</v>
      </c>
      <c r="AD55" s="1365">
        <v>5054906.1843247386</v>
      </c>
      <c r="AE55" s="1365">
        <v>4645255.4339376083</v>
      </c>
      <c r="AF55" s="1365">
        <v>4645255.4339376083</v>
      </c>
      <c r="AG55" s="1365">
        <v>3704499.7793574762</v>
      </c>
      <c r="AH55" s="1365">
        <v>4488812.6001185756</v>
      </c>
      <c r="AI55" s="1365">
        <v>4804165.9270556439</v>
      </c>
      <c r="AJ55" s="1365">
        <v>7405311.2246186547</v>
      </c>
      <c r="AK55" s="1365">
        <v>11446731.344249418</v>
      </c>
      <c r="AL55" s="1365">
        <v>11446731.344249418</v>
      </c>
      <c r="AM55" s="1365">
        <v>9092210.2845208813</v>
      </c>
      <c r="AN55" s="1365">
        <v>11107226.362354901</v>
      </c>
      <c r="AO55" s="1365">
        <v>11769088.604980854</v>
      </c>
      <c r="AP55" s="1365">
        <v>18200689.624216165</v>
      </c>
      <c r="AQ55" s="1365">
        <v>39696992.295034088</v>
      </c>
      <c r="AR55" s="1365">
        <v>39696992.295034088</v>
      </c>
      <c r="AS55" s="1365">
        <v>31094613.198909543</v>
      </c>
      <c r="AT55" s="1365">
        <v>37258984.595494092</v>
      </c>
      <c r="AU55" s="1365">
        <v>41983420.511024676</v>
      </c>
      <c r="AV55" s="1365">
        <v>62447268.515974738</v>
      </c>
      <c r="AW55" s="1365">
        <v>2668.4796154923674</v>
      </c>
      <c r="AX55" s="1365">
        <v>2668.4796154923674</v>
      </c>
      <c r="AY55" s="1365">
        <v>1591.3899928435703</v>
      </c>
      <c r="AZ55" s="1365">
        <v>2397.4659178575625</v>
      </c>
      <c r="BA55" s="1365">
        <v>2930.1567492688746</v>
      </c>
      <c r="BB55" s="1365">
        <v>1789.4944202662778</v>
      </c>
      <c r="BC55" s="1365">
        <v>37611.061464861617</v>
      </c>
      <c r="BD55" s="1365">
        <v>37611.061464861617</v>
      </c>
      <c r="BE55" s="1365">
        <v>32012.716685514926</v>
      </c>
      <c r="BF55" s="1365">
        <v>37158.392746892321</v>
      </c>
      <c r="BG55" s="1365">
        <v>38067.517079140787</v>
      </c>
      <c r="BH55" s="1365">
        <v>54721.644721825731</v>
      </c>
      <c r="BI55" s="1365">
        <v>81289.288776573172</v>
      </c>
      <c r="BJ55" s="1365">
        <v>70039.375051354131</v>
      </c>
      <c r="BK55" s="1365">
        <v>80609.551283185763</v>
      </c>
      <c r="BL55" s="1365">
        <v>81989.217491480667</v>
      </c>
      <c r="BM55" s="1365">
        <v>120886.83259877504</v>
      </c>
      <c r="BN55" s="1365">
        <v>81289.288776573172</v>
      </c>
    </row>
    <row r="56" spans="1:66" x14ac:dyDescent="0.2">
      <c r="A56" s="1365">
        <v>1967</v>
      </c>
      <c r="B56" s="1365">
        <v>116510.1708424282</v>
      </c>
      <c r="C56" s="1365">
        <v>94017.230410908291</v>
      </c>
      <c r="D56" s="1365">
        <v>111078.04548412486</v>
      </c>
      <c r="E56" s="1365">
        <v>121692.06748409715</v>
      </c>
      <c r="F56" s="1365">
        <v>182647.15880636181</v>
      </c>
      <c r="G56" s="1365">
        <v>230972.82870679413</v>
      </c>
      <c r="H56" s="1365">
        <v>230972.82870679413</v>
      </c>
      <c r="I56" s="1365">
        <v>186570.47666810997</v>
      </c>
      <c r="J56" s="1365">
        <v>220338.1142982617</v>
      </c>
      <c r="K56" s="1365">
        <v>241115.26029905412</v>
      </c>
      <c r="L56" s="1365">
        <v>364454.4911616724</v>
      </c>
      <c r="M56" s="1365">
        <v>814940.09626785456</v>
      </c>
      <c r="N56" s="1365">
        <v>814940.09626785456</v>
      </c>
      <c r="O56" s="1365">
        <v>636336.56251653994</v>
      </c>
      <c r="P56" s="1365">
        <v>767382.33469505212</v>
      </c>
      <c r="Q56" s="1365">
        <v>860169.47135870531</v>
      </c>
      <c r="R56" s="1365">
        <v>1303900.1035359551</v>
      </c>
      <c r="S56" s="1365">
        <v>1277913.9008605334</v>
      </c>
      <c r="T56" s="1365">
        <v>1277913.9008605334</v>
      </c>
      <c r="U56" s="1365">
        <v>1002028.2551099129</v>
      </c>
      <c r="V56" s="1365">
        <v>1199348.049916144</v>
      </c>
      <c r="W56" s="1365">
        <v>1351258.044208111</v>
      </c>
      <c r="X56" s="1365">
        <v>2041175.9098140823</v>
      </c>
      <c r="Y56" s="1365">
        <v>3272662.642223781</v>
      </c>
      <c r="Z56" s="1365">
        <v>3272662.642223781</v>
      </c>
      <c r="AA56" s="1365">
        <v>2612882.5994558078</v>
      </c>
      <c r="AB56" s="1365">
        <v>3081307.4026794476</v>
      </c>
      <c r="AC56" s="1365">
        <v>3449539.4519644529</v>
      </c>
      <c r="AD56" s="1365">
        <v>5284028.0674774917</v>
      </c>
      <c r="AE56" s="1365">
        <v>4829821.6530413916</v>
      </c>
      <c r="AF56" s="1365">
        <v>4829821.6530413916</v>
      </c>
      <c r="AG56" s="1365">
        <v>3835970.3154956512</v>
      </c>
      <c r="AH56" s="1365">
        <v>4553857.6969668763</v>
      </c>
      <c r="AI56" s="1365">
        <v>5085448.5286447192</v>
      </c>
      <c r="AJ56" s="1365">
        <v>7755098.3000835273</v>
      </c>
      <c r="AK56" s="1365">
        <v>11751324.733753202</v>
      </c>
      <c r="AL56" s="1365">
        <v>11751324.733753202</v>
      </c>
      <c r="AM56" s="1365">
        <v>9324078.4985395204</v>
      </c>
      <c r="AN56" s="1365">
        <v>11180861.572286155</v>
      </c>
      <c r="AO56" s="1365">
        <v>12215624.236070225</v>
      </c>
      <c r="AP56" s="1365">
        <v>18856124.926920157</v>
      </c>
      <c r="AQ56" s="1365">
        <v>40058076.20236484</v>
      </c>
      <c r="AR56" s="1365">
        <v>40058076.20236484</v>
      </c>
      <c r="AS56" s="1365">
        <v>31767146.197287712</v>
      </c>
      <c r="AT56" s="1365">
        <v>37648522.337361291</v>
      </c>
      <c r="AU56" s="1365">
        <v>42333644.180153705</v>
      </c>
      <c r="AV56" s="1365">
        <v>63576798.733891539</v>
      </c>
      <c r="AW56" s="1365">
        <v>2047.5129780622974</v>
      </c>
      <c r="AX56" s="1365">
        <v>2047.5129780622974</v>
      </c>
      <c r="AY56" s="1365">
        <v>1463.9841537066065</v>
      </c>
      <c r="AZ56" s="1365">
        <v>1817.9766699879999</v>
      </c>
      <c r="BA56" s="1365">
        <v>2268.8746691401643</v>
      </c>
      <c r="BB56" s="1365">
        <v>839.8264510511857</v>
      </c>
      <c r="BC56" s="1365">
        <v>38906.845795158595</v>
      </c>
      <c r="BD56" s="1365">
        <v>38906.845795158595</v>
      </c>
      <c r="BE56" s="1365">
        <v>33759.52684361588</v>
      </c>
      <c r="BF56" s="1365">
        <v>38155.346682910713</v>
      </c>
      <c r="BG56" s="1365">
        <v>39639.022609140666</v>
      </c>
      <c r="BH56" s="1365">
        <v>58063.498280851425</v>
      </c>
      <c r="BI56" s="1365">
        <v>84981.01181652896</v>
      </c>
      <c r="BJ56" s="1365">
        <v>74128.955206002458</v>
      </c>
      <c r="BK56" s="1365">
        <v>83577.059199064111</v>
      </c>
      <c r="BL56" s="1365">
        <v>86351.707534141286</v>
      </c>
      <c r="BM56" s="1365">
        <v>129593.08806810172</v>
      </c>
      <c r="BN56" s="1365">
        <v>84981.01181652896</v>
      </c>
    </row>
    <row r="57" spans="1:66" x14ac:dyDescent="0.2">
      <c r="A57" s="1365">
        <v>1968</v>
      </c>
      <c r="B57" s="1365">
        <v>122319.78400406665</v>
      </c>
      <c r="C57" s="1365">
        <v>97827.111616861774</v>
      </c>
      <c r="D57" s="1365">
        <v>116712.65768597144</v>
      </c>
      <c r="E57" s="1365">
        <v>127740.81849755465</v>
      </c>
      <c r="F57" s="1365">
        <v>190461.34237438487</v>
      </c>
      <c r="G57" s="1365">
        <v>242457.20559139122</v>
      </c>
      <c r="H57" s="1365">
        <v>242457.20559139122</v>
      </c>
      <c r="I57" s="1365">
        <v>194044.22863066389</v>
      </c>
      <c r="J57" s="1365">
        <v>231526.46689713231</v>
      </c>
      <c r="K57" s="1365">
        <v>253025.75296691293</v>
      </c>
      <c r="L57" s="1365">
        <v>380007.06132508192</v>
      </c>
      <c r="M57" s="1365">
        <v>856079.87061298802</v>
      </c>
      <c r="N57" s="1365">
        <v>856079.87061298802</v>
      </c>
      <c r="O57" s="1365">
        <v>667291.02239572781</v>
      </c>
      <c r="P57" s="1365">
        <v>808669.66787255474</v>
      </c>
      <c r="Q57" s="1365">
        <v>901493.87953036616</v>
      </c>
      <c r="R57" s="1365">
        <v>1359176.020380635</v>
      </c>
      <c r="S57" s="1365">
        <v>1342997.1686515547</v>
      </c>
      <c r="T57" s="1365">
        <v>1342997.1686515547</v>
      </c>
      <c r="U57" s="1365">
        <v>1054220.6570152154</v>
      </c>
      <c r="V57" s="1365">
        <v>1265931.4706061161</v>
      </c>
      <c r="W57" s="1365">
        <v>1415670.3558433689</v>
      </c>
      <c r="X57" s="1365">
        <v>2131848.2234237702</v>
      </c>
      <c r="Y57" s="1365">
        <v>3483691.8559018308</v>
      </c>
      <c r="Z57" s="1365">
        <v>3483691.8559018308</v>
      </c>
      <c r="AA57" s="1365">
        <v>2766403.9421487022</v>
      </c>
      <c r="AB57" s="1365">
        <v>3298695.1739578317</v>
      </c>
      <c r="AC57" s="1365">
        <v>3660300.5667785802</v>
      </c>
      <c r="AD57" s="1365">
        <v>5568534.0346960109</v>
      </c>
      <c r="AE57" s="1365">
        <v>5179619.4359867265</v>
      </c>
      <c r="AF57" s="1365">
        <v>5179619.4359867265</v>
      </c>
      <c r="AG57" s="1365">
        <v>4081682.768308904</v>
      </c>
      <c r="AH57" s="1365">
        <v>4920223.675463412</v>
      </c>
      <c r="AI57" s="1365">
        <v>5421104.3614397943</v>
      </c>
      <c r="AJ57" s="1365">
        <v>8240691.8408074938</v>
      </c>
      <c r="AK57" s="1365">
        <v>12680839.161270168</v>
      </c>
      <c r="AL57" s="1365">
        <v>12680839.161270168</v>
      </c>
      <c r="AM57" s="1365">
        <v>10045897.715132041</v>
      </c>
      <c r="AN57" s="1365">
        <v>12139034.270974712</v>
      </c>
      <c r="AO57" s="1365">
        <v>13174630.806592278</v>
      </c>
      <c r="AP57" s="1365">
        <v>20246915.556530435</v>
      </c>
      <c r="AQ57" s="1365">
        <v>43696381.675522044</v>
      </c>
      <c r="AR57" s="1365">
        <v>43696381.675522044</v>
      </c>
      <c r="AS57" s="1365">
        <v>34609023.633022442</v>
      </c>
      <c r="AT57" s="1365">
        <v>41433816.585384391</v>
      </c>
      <c r="AU57" s="1365">
        <v>45836496.88536489</v>
      </c>
      <c r="AV57" s="1365">
        <v>68719897.522353619</v>
      </c>
      <c r="AW57" s="1365">
        <v>2182.3624167421026</v>
      </c>
      <c r="AX57" s="1365">
        <v>2182.3624167421026</v>
      </c>
      <c r="AY57" s="1365">
        <v>1609.9946030596486</v>
      </c>
      <c r="AZ57" s="1365">
        <v>1898.8484748105764</v>
      </c>
      <c r="BA57" s="1365">
        <v>2455.8840281963421</v>
      </c>
      <c r="BB57" s="1365">
        <v>915.62342368784061</v>
      </c>
      <c r="BC57" s="1365">
        <v>40790.885491964291</v>
      </c>
      <c r="BD57" s="1365">
        <v>40790.885491964291</v>
      </c>
      <c r="BE57" s="1365">
        <v>34553.343752543318</v>
      </c>
      <c r="BF57" s="1365">
        <v>39828.545443017734</v>
      </c>
      <c r="BG57" s="1365">
        <v>41768.256160575584</v>
      </c>
      <c r="BH57" s="1365">
        <v>60604.155929245971</v>
      </c>
      <c r="BI57" s="1365">
        <v>89051.539335992013</v>
      </c>
      <c r="BJ57" s="1365">
        <v>75732.530189397905</v>
      </c>
      <c r="BK57" s="1365">
        <v>87240.666653276669</v>
      </c>
      <c r="BL57" s="1365">
        <v>90908.721326049636</v>
      </c>
      <c r="BM57" s="1365">
        <v>135214.82156119365</v>
      </c>
      <c r="BN57" s="1365">
        <v>89051.539335992013</v>
      </c>
    </row>
    <row r="58" spans="1:66" x14ac:dyDescent="0.2">
      <c r="A58" s="1365">
        <v>1969</v>
      </c>
      <c r="B58" s="1365">
        <v>120995.33276340495</v>
      </c>
      <c r="C58" s="1365">
        <v>97368.752001634741</v>
      </c>
      <c r="D58" s="1365">
        <v>115169.05307106375</v>
      </c>
      <c r="E58" s="1365">
        <v>126574.31810008838</v>
      </c>
      <c r="F58" s="1365">
        <v>189179.65567863249</v>
      </c>
      <c r="G58" s="1365">
        <v>239645.50536871812</v>
      </c>
      <c r="H58" s="1365">
        <v>239645.66042422043</v>
      </c>
      <c r="I58" s="1365">
        <v>192906.36900271886</v>
      </c>
      <c r="J58" s="1365">
        <v>228288.34760585739</v>
      </c>
      <c r="K58" s="1365">
        <v>250517.76822913834</v>
      </c>
      <c r="L58" s="1365">
        <v>377357.02065983985</v>
      </c>
      <c r="M58" s="1365">
        <v>835071.16154557304</v>
      </c>
      <c r="N58" s="1365">
        <v>835071.16154557304</v>
      </c>
      <c r="O58" s="1365">
        <v>654622.49025724013</v>
      </c>
      <c r="P58" s="1365">
        <v>787348.85944554291</v>
      </c>
      <c r="Q58" s="1365">
        <v>880343.80974153639</v>
      </c>
      <c r="R58" s="1365">
        <v>1331786.6805938883</v>
      </c>
      <c r="S58" s="1365">
        <v>1301370.2903538346</v>
      </c>
      <c r="T58" s="1365">
        <v>1301370.2903538346</v>
      </c>
      <c r="U58" s="1365">
        <v>1030816.2217383756</v>
      </c>
      <c r="V58" s="1365">
        <v>1225130.6565563823</v>
      </c>
      <c r="W58" s="1365">
        <v>1373233.715970021</v>
      </c>
      <c r="X58" s="1365">
        <v>2075707.070275262</v>
      </c>
      <c r="Y58" s="1365">
        <v>3325544.6993958377</v>
      </c>
      <c r="Z58" s="1365">
        <v>3325544.6993958377</v>
      </c>
      <c r="AA58" s="1365">
        <v>2677316.3831825135</v>
      </c>
      <c r="AB58" s="1365">
        <v>3148706.6888864627</v>
      </c>
      <c r="AC58" s="1365">
        <v>3496893.7746807351</v>
      </c>
      <c r="AD58" s="1365">
        <v>5356902.0713093802</v>
      </c>
      <c r="AE58" s="1365">
        <v>4916681.4999875501</v>
      </c>
      <c r="AF58" s="1365">
        <v>4916681.4999875501</v>
      </c>
      <c r="AG58" s="1365">
        <v>3935330.08848402</v>
      </c>
      <c r="AH58" s="1365">
        <v>4664957.388196541</v>
      </c>
      <c r="AI58" s="1365">
        <v>5149843.3339369977</v>
      </c>
      <c r="AJ58" s="1365">
        <v>7895562.3322232962</v>
      </c>
      <c r="AK58" s="1365">
        <v>12011196.86641763</v>
      </c>
      <c r="AL58" s="1365">
        <v>12011196.86641763</v>
      </c>
      <c r="AM58" s="1365">
        <v>9548113.8931611944</v>
      </c>
      <c r="AN58" s="1365">
        <v>11422180.128540291</v>
      </c>
      <c r="AO58" s="1365">
        <v>12565396.709314255</v>
      </c>
      <c r="AP58" s="1365">
        <v>19237737.665592398</v>
      </c>
      <c r="AQ58" s="1365">
        <v>41754340.115931332</v>
      </c>
      <c r="AR58" s="1365">
        <v>41754340.115931332</v>
      </c>
      <c r="AS58" s="1365">
        <v>33145868.169782508</v>
      </c>
      <c r="AT58" s="1365">
        <v>39308075.782764226</v>
      </c>
      <c r="AU58" s="1365">
        <v>44072787.89131847</v>
      </c>
      <c r="AV58" s="1365">
        <v>66383441.283317618</v>
      </c>
      <c r="AW58" s="1365">
        <v>2345.1601580917759</v>
      </c>
      <c r="AX58" s="1365">
        <v>2345.0051025894559</v>
      </c>
      <c r="AY58" s="1365">
        <v>1831.1350005506449</v>
      </c>
      <c r="AZ58" s="1365">
        <v>2049.7585362701225</v>
      </c>
      <c r="BA58" s="1365">
        <v>2630.8679710384108</v>
      </c>
      <c r="BB58" s="1365">
        <v>1002.2906974251298</v>
      </c>
      <c r="BC58" s="1365">
        <v>41653.574009830736</v>
      </c>
      <c r="BD58" s="1365">
        <v>41653.574009830736</v>
      </c>
      <c r="BE58" s="1365">
        <v>35451.669973234122</v>
      </c>
      <c r="BF58" s="1365">
        <v>40482.407918343852</v>
      </c>
      <c r="BG58" s="1365">
        <v>42822.152362149704</v>
      </c>
      <c r="BH58" s="1365">
        <v>62223.3195769374</v>
      </c>
      <c r="BI58" s="1365">
        <v>90789.091324504436</v>
      </c>
      <c r="BJ58" s="1365">
        <v>77477.338689088443</v>
      </c>
      <c r="BK58" s="1365">
        <v>88523.219645935984</v>
      </c>
      <c r="BL58" s="1365">
        <v>93061.257851038798</v>
      </c>
      <c r="BM58" s="1365">
        <v>138749.60567632774</v>
      </c>
      <c r="BN58" s="1365">
        <v>90789.285143882327</v>
      </c>
    </row>
    <row r="59" spans="1:66" x14ac:dyDescent="0.2">
      <c r="A59" s="1365">
        <v>1970</v>
      </c>
      <c r="B59" s="1365">
        <v>115138.68993779007</v>
      </c>
      <c r="C59" s="1365">
        <v>91911.041381141462</v>
      </c>
      <c r="D59" s="1365">
        <v>110869.05002003191</v>
      </c>
      <c r="E59" s="1365">
        <v>119283.02550910397</v>
      </c>
      <c r="F59" s="1365">
        <v>178727.32296681148</v>
      </c>
      <c r="G59" s="1365">
        <v>227974.69068014476</v>
      </c>
      <c r="H59" s="1365">
        <v>227975.02266812927</v>
      </c>
      <c r="I59" s="1365">
        <v>181966.64330076319</v>
      </c>
      <c r="J59" s="1365">
        <v>219705.5127438546</v>
      </c>
      <c r="K59" s="1365">
        <v>236001.92346639055</v>
      </c>
      <c r="L59" s="1365">
        <v>356399.23087544873</v>
      </c>
      <c r="M59" s="1365">
        <v>795291.97033699322</v>
      </c>
      <c r="N59" s="1365">
        <v>795291.97033699322</v>
      </c>
      <c r="O59" s="1365">
        <v>616219.58474528056</v>
      </c>
      <c r="P59" s="1365">
        <v>759548.02329954959</v>
      </c>
      <c r="Q59" s="1365">
        <v>829645.46012108109</v>
      </c>
      <c r="R59" s="1365">
        <v>1263560.9562221658</v>
      </c>
      <c r="S59" s="1365">
        <v>1236630.1218153532</v>
      </c>
      <c r="T59" s="1365">
        <v>1236630.1218153532</v>
      </c>
      <c r="U59" s="1365">
        <v>965913.87460595462</v>
      </c>
      <c r="V59" s="1365">
        <v>1179327.9974265031</v>
      </c>
      <c r="W59" s="1365">
        <v>1290912.8357902297</v>
      </c>
      <c r="X59" s="1365">
        <v>1965322.0196522768</v>
      </c>
      <c r="Y59" s="1365">
        <v>3093643.4417028185</v>
      </c>
      <c r="Z59" s="1365">
        <v>3093643.4417028185</v>
      </c>
      <c r="AA59" s="1365">
        <v>2464747.6576048485</v>
      </c>
      <c r="AB59" s="1365">
        <v>2962310.2808950408</v>
      </c>
      <c r="AC59" s="1365">
        <v>3222496.4527678927</v>
      </c>
      <c r="AD59" s="1365">
        <v>4980398.4279868528</v>
      </c>
      <c r="AE59" s="1365">
        <v>4532620.1746736374</v>
      </c>
      <c r="AF59" s="1365">
        <v>4532620.1746736374</v>
      </c>
      <c r="AG59" s="1365">
        <v>3585029.8552456349</v>
      </c>
      <c r="AH59" s="1365">
        <v>4337738.5524075944</v>
      </c>
      <c r="AI59" s="1365">
        <v>4715188.6800819458</v>
      </c>
      <c r="AJ59" s="1365">
        <v>7263977.8340925649</v>
      </c>
      <c r="AK59" s="1365">
        <v>10943206.905367803</v>
      </c>
      <c r="AL59" s="1365">
        <v>10943206.905367803</v>
      </c>
      <c r="AM59" s="1365">
        <v>8533385.3474087361</v>
      </c>
      <c r="AN59" s="1365">
        <v>10455210.237744743</v>
      </c>
      <c r="AO59" s="1365">
        <v>11396613.326507449</v>
      </c>
      <c r="AP59" s="1365">
        <v>17427959.138108023</v>
      </c>
      <c r="AQ59" s="1365">
        <v>37554241.281368785</v>
      </c>
      <c r="AR59" s="1365">
        <v>37554241.281368785</v>
      </c>
      <c r="AS59" s="1365">
        <v>29568887.847556941</v>
      </c>
      <c r="AT59" s="1365">
        <v>35552605.099961385</v>
      </c>
      <c r="AU59" s="1365">
        <v>39487628.950157836</v>
      </c>
      <c r="AV59" s="1365">
        <v>59471590.856569447</v>
      </c>
      <c r="AW59" s="1365">
        <v>2302.6891954353787</v>
      </c>
      <c r="AX59" s="1365">
        <v>2302.3572074508561</v>
      </c>
      <c r="AY59" s="1365">
        <v>1855.439461519728</v>
      </c>
      <c r="AZ59" s="1365">
        <v>2032.5872962091873</v>
      </c>
      <c r="BA59" s="1365">
        <v>2564.1275518174025</v>
      </c>
      <c r="BB59" s="1365">
        <v>1055.4150581742497</v>
      </c>
      <c r="BC59" s="1365">
        <v>39566.103226767482</v>
      </c>
      <c r="BD59" s="1365">
        <v>39566.103226767482</v>
      </c>
      <c r="BE59" s="1365">
        <v>33654.536562903784</v>
      </c>
      <c r="BF59" s="1365">
        <v>38793.608544529925</v>
      </c>
      <c r="BG59" s="1365">
        <v>40353.866107773203</v>
      </c>
      <c r="BH59" s="1365">
        <v>58190.252605105423</v>
      </c>
      <c r="BI59" s="1365">
        <v>86145.370765932603</v>
      </c>
      <c r="BJ59" s="1365">
        <v>73403.407939633864</v>
      </c>
      <c r="BK59" s="1365">
        <v>84744.885104930843</v>
      </c>
      <c r="BL59" s="1365">
        <v>87591.039302717953</v>
      </c>
      <c r="BM59" s="1365">
        <v>129608.7995387694</v>
      </c>
      <c r="BN59" s="1365">
        <v>86145.785750913259</v>
      </c>
    </row>
    <row r="60" spans="1:66" x14ac:dyDescent="0.2">
      <c r="A60" s="1365">
        <v>1971</v>
      </c>
      <c r="B60" s="1365">
        <v>115392.62464295283</v>
      </c>
      <c r="C60" s="1365">
        <v>95058.630826485984</v>
      </c>
      <c r="D60" s="1365">
        <v>110822.04919743388</v>
      </c>
      <c r="E60" s="1365">
        <v>119825.44088464561</v>
      </c>
      <c r="F60" s="1365">
        <v>179000.83198334023</v>
      </c>
      <c r="G60" s="1365">
        <v>228399.46854902204</v>
      </c>
      <c r="H60" s="1365">
        <v>228399.54829009718</v>
      </c>
      <c r="I60" s="1365">
        <v>188070.1570673034</v>
      </c>
      <c r="J60" s="1365">
        <v>219473.42169028689</v>
      </c>
      <c r="K60" s="1365">
        <v>237055.35236876353</v>
      </c>
      <c r="L60" s="1365">
        <v>357000.75125055073</v>
      </c>
      <c r="M60" s="1365">
        <v>792748.68381856161</v>
      </c>
      <c r="N60" s="1365">
        <v>792748.68381856161</v>
      </c>
      <c r="O60" s="1365">
        <v>631603.8203612254</v>
      </c>
      <c r="P60" s="1365">
        <v>755025.35270440753</v>
      </c>
      <c r="Q60" s="1365">
        <v>828921.04497828882</v>
      </c>
      <c r="R60" s="1365">
        <v>1262901.8488724509</v>
      </c>
      <c r="S60" s="1365">
        <v>1231821.1022372413</v>
      </c>
      <c r="T60" s="1365">
        <v>1231821.1022372413</v>
      </c>
      <c r="U60" s="1365">
        <v>986255.59723227448</v>
      </c>
      <c r="V60" s="1365">
        <v>1172947.1003963028</v>
      </c>
      <c r="W60" s="1365">
        <v>1287146.219892988</v>
      </c>
      <c r="X60" s="1365">
        <v>1961707.3034061922</v>
      </c>
      <c r="Y60" s="1365">
        <v>3074825.9878354291</v>
      </c>
      <c r="Z60" s="1365">
        <v>3074825.9878354291</v>
      </c>
      <c r="AA60" s="1365">
        <v>2490844.6430063481</v>
      </c>
      <c r="AB60" s="1365">
        <v>2935001.9037545575</v>
      </c>
      <c r="AC60" s="1365">
        <v>3207572.6323324512</v>
      </c>
      <c r="AD60" s="1365">
        <v>4945381.8963024272</v>
      </c>
      <c r="AE60" s="1365">
        <v>4492917.0538983997</v>
      </c>
      <c r="AF60" s="1365">
        <v>4492917.0538983997</v>
      </c>
      <c r="AG60" s="1365">
        <v>3623166.5880588568</v>
      </c>
      <c r="AH60" s="1365">
        <v>4298524.2565705115</v>
      </c>
      <c r="AI60" s="1365">
        <v>4671835.8154498702</v>
      </c>
      <c r="AJ60" s="1365">
        <v>7224985.9412038876</v>
      </c>
      <c r="AK60" s="1365">
        <v>10812153.688995283</v>
      </c>
      <c r="AL60" s="1365">
        <v>10812153.688995283</v>
      </c>
      <c r="AM60" s="1365">
        <v>8606962.986673113</v>
      </c>
      <c r="AN60" s="1365">
        <v>10337707.691047389</v>
      </c>
      <c r="AO60" s="1365">
        <v>11255898.735680571</v>
      </c>
      <c r="AP60" s="1365">
        <v>17235348.686511431</v>
      </c>
      <c r="AQ60" s="1365">
        <v>36911981.581037052</v>
      </c>
      <c r="AR60" s="1365">
        <v>36911981.581037052</v>
      </c>
      <c r="AS60" s="1365">
        <v>29793697.780426621</v>
      </c>
      <c r="AT60" s="1365">
        <v>35128997.943211436</v>
      </c>
      <c r="AU60" s="1365">
        <v>38600680.089183919</v>
      </c>
      <c r="AV60" s="1365">
        <v>58526382.518369228</v>
      </c>
      <c r="AW60" s="1365">
        <v>2385.7807368836234</v>
      </c>
      <c r="AX60" s="1365">
        <v>2385.7009958084682</v>
      </c>
      <c r="AY60" s="1365">
        <v>2047.1045856685844</v>
      </c>
      <c r="AZ60" s="1365">
        <v>2170.6767045808706</v>
      </c>
      <c r="BA60" s="1365">
        <v>2595.5294005276792</v>
      </c>
      <c r="BB60" s="1365">
        <v>1000.9127161297264</v>
      </c>
      <c r="BC60" s="1365">
        <v>40130.840290107393</v>
      </c>
      <c r="BD60" s="1365">
        <v>40130.840290107393</v>
      </c>
      <c r="BE60" s="1365">
        <v>35442.498655959382</v>
      </c>
      <c r="BF60" s="1365">
        <v>39243.904363325695</v>
      </c>
      <c r="BG60" s="1365">
        <v>41037.040429796347</v>
      </c>
      <c r="BH60" s="1365">
        <v>58567.385662327943</v>
      </c>
      <c r="BI60" s="1365">
        <v>87312.164731637109</v>
      </c>
      <c r="BJ60" s="1365">
        <v>77186.741243822878</v>
      </c>
      <c r="BK60" s="1365">
        <v>85585.438936756735</v>
      </c>
      <c r="BL60" s="1365">
        <v>89088.929216382181</v>
      </c>
      <c r="BM60" s="1365">
        <v>130525.4768450757</v>
      </c>
      <c r="BN60" s="1365">
        <v>87312.264407981056</v>
      </c>
    </row>
    <row r="61" spans="1:66" x14ac:dyDescent="0.2">
      <c r="A61" s="1365">
        <v>1972</v>
      </c>
      <c r="B61" s="1365">
        <v>122605.14378837455</v>
      </c>
      <c r="C61" s="1365">
        <v>98910.599825949932</v>
      </c>
      <c r="D61" s="1365">
        <v>117892.43658684971</v>
      </c>
      <c r="E61" s="1365">
        <v>127124.04890713973</v>
      </c>
      <c r="F61" s="1365">
        <v>186958.58036874668</v>
      </c>
      <c r="G61" s="1365">
        <v>242461.39663827579</v>
      </c>
      <c r="H61" s="1365">
        <v>242461.41051174581</v>
      </c>
      <c r="I61" s="1365">
        <v>195511.45384299778</v>
      </c>
      <c r="J61" s="1365">
        <v>233215.38216823901</v>
      </c>
      <c r="K61" s="1365">
        <v>251325.99108400082</v>
      </c>
      <c r="L61" s="1365">
        <v>372614.21045000077</v>
      </c>
      <c r="M61" s="1365">
        <v>844824.43299629574</v>
      </c>
      <c r="N61" s="1365">
        <v>844824.43299629574</v>
      </c>
      <c r="O61" s="1365">
        <v>661711.4892902826</v>
      </c>
      <c r="P61" s="1365">
        <v>805803.4288973934</v>
      </c>
      <c r="Q61" s="1365">
        <v>881967.95786450512</v>
      </c>
      <c r="R61" s="1365">
        <v>1327661.116328835</v>
      </c>
      <c r="S61" s="1365">
        <v>1305528.6558447608</v>
      </c>
      <c r="T61" s="1365">
        <v>1305528.6558447608</v>
      </c>
      <c r="U61" s="1365">
        <v>1030303.3985229228</v>
      </c>
      <c r="V61" s="1365">
        <v>1245383.4529155933</v>
      </c>
      <c r="W61" s="1365">
        <v>1361607.6512254463</v>
      </c>
      <c r="X61" s="1365">
        <v>2053208.3564892695</v>
      </c>
      <c r="Y61" s="1365">
        <v>3215583.3696526834</v>
      </c>
      <c r="Z61" s="1365">
        <v>3215583.3696526834</v>
      </c>
      <c r="AA61" s="1365">
        <v>2578505.1941239354</v>
      </c>
      <c r="AB61" s="1365">
        <v>3084196.5898397383</v>
      </c>
      <c r="AC61" s="1365">
        <v>3340228.7111191796</v>
      </c>
      <c r="AD61" s="1365">
        <v>5101683.8603149308</v>
      </c>
      <c r="AE61" s="1365">
        <v>4660967.2463702001</v>
      </c>
      <c r="AF61" s="1365">
        <v>4660967.2463702001</v>
      </c>
      <c r="AG61" s="1365">
        <v>3733964.7335044984</v>
      </c>
      <c r="AH61" s="1365">
        <v>4475253.5670746649</v>
      </c>
      <c r="AI61" s="1365">
        <v>4836729.9154673256</v>
      </c>
      <c r="AJ61" s="1365">
        <v>7411418.6546787973</v>
      </c>
      <c r="AK61" s="1365">
        <v>11109033.180252334</v>
      </c>
      <c r="AL61" s="1365">
        <v>11109033.180252334</v>
      </c>
      <c r="AM61" s="1365">
        <v>8817905.3798696306</v>
      </c>
      <c r="AN61" s="1365">
        <v>10618643.674345911</v>
      </c>
      <c r="AO61" s="1365">
        <v>11553669.874657489</v>
      </c>
      <c r="AP61" s="1365">
        <v>17444731.572677244</v>
      </c>
      <c r="AQ61" s="1365">
        <v>37710918.976931967</v>
      </c>
      <c r="AR61" s="1365">
        <v>37710918.976931967</v>
      </c>
      <c r="AS61" s="1365">
        <v>30143156.886780687</v>
      </c>
      <c r="AT61" s="1365">
        <v>36244242.747763485</v>
      </c>
      <c r="AU61" s="1365">
        <v>39087184.288231052</v>
      </c>
      <c r="AV61" s="1365">
        <v>59186466.45278234</v>
      </c>
      <c r="AW61" s="1365">
        <v>2748.8909384732774</v>
      </c>
      <c r="AX61" s="1365">
        <v>2748.8770650032893</v>
      </c>
      <c r="AY61" s="1365">
        <v>2309.7458089020442</v>
      </c>
      <c r="AZ61" s="1365">
        <v>2569.4910054604134</v>
      </c>
      <c r="BA61" s="1365">
        <v>2922.1067302786605</v>
      </c>
      <c r="BB61" s="1365">
        <v>1302.9502874926172</v>
      </c>
      <c r="BC61" s="1365">
        <v>42358.556098605528</v>
      </c>
      <c r="BD61" s="1365">
        <v>42358.556098605528</v>
      </c>
      <c r="BE61" s="1365">
        <v>36377.167663246277</v>
      </c>
      <c r="BF61" s="1365">
        <v>41457.881885678187</v>
      </c>
      <c r="BG61" s="1365">
        <v>43252.503467432456</v>
      </c>
      <c r="BH61" s="1365">
        <v>60213.85415095908</v>
      </c>
      <c r="BI61" s="1365">
        <v>91870.637548770843</v>
      </c>
      <c r="BJ61" s="1365">
        <v>78961.444981176581</v>
      </c>
      <c r="BK61" s="1365">
        <v>90068.370485950407</v>
      </c>
      <c r="BL61" s="1365">
        <v>93665.499388874683</v>
      </c>
      <c r="BM61" s="1365">
        <v>133852.48398029216</v>
      </c>
      <c r="BN61" s="1365">
        <v>91870.654890608334</v>
      </c>
    </row>
    <row r="62" spans="1:66" x14ac:dyDescent="0.2">
      <c r="A62" s="1365">
        <v>1973</v>
      </c>
      <c r="B62" s="1365">
        <v>123845.80518973534</v>
      </c>
      <c r="C62" s="1365">
        <v>101629.64608280535</v>
      </c>
      <c r="D62" s="1365">
        <v>120647.34696475173</v>
      </c>
      <c r="E62" s="1365">
        <v>126884.66928211108</v>
      </c>
      <c r="F62" s="1365">
        <v>188849.64171182</v>
      </c>
      <c r="G62" s="1365">
        <v>245346.77407748729</v>
      </c>
      <c r="H62" s="1365">
        <v>245346.77758095178</v>
      </c>
      <c r="I62" s="1365">
        <v>201398.85044323935</v>
      </c>
      <c r="J62" s="1365">
        <v>239104.78790746615</v>
      </c>
      <c r="K62" s="1365">
        <v>251280.56172498252</v>
      </c>
      <c r="L62" s="1365">
        <v>377121.34014774673</v>
      </c>
      <c r="M62" s="1365">
        <v>842365.13172854262</v>
      </c>
      <c r="N62" s="1365">
        <v>842365.13172854262</v>
      </c>
      <c r="O62" s="1365">
        <v>673702.08148631384</v>
      </c>
      <c r="P62" s="1365">
        <v>814340.44407404505</v>
      </c>
      <c r="Q62" s="1365">
        <v>868732.12990500138</v>
      </c>
      <c r="R62" s="1365">
        <v>1327803.5797384412</v>
      </c>
      <c r="S62" s="1365">
        <v>1292395.457183707</v>
      </c>
      <c r="T62" s="1365">
        <v>1292395.457183707</v>
      </c>
      <c r="U62" s="1365">
        <v>1041203.0256098639</v>
      </c>
      <c r="V62" s="1365">
        <v>1249808.4088611577</v>
      </c>
      <c r="W62" s="1365">
        <v>1331223.2768760591</v>
      </c>
      <c r="X62" s="1365">
        <v>2042210.2143719401</v>
      </c>
      <c r="Y62" s="1365">
        <v>3126624.6467991672</v>
      </c>
      <c r="Z62" s="1365">
        <v>3126624.6467991672</v>
      </c>
      <c r="AA62" s="1365">
        <v>2563382.4920650059</v>
      </c>
      <c r="AB62" s="1365">
        <v>3047851.3695880598</v>
      </c>
      <c r="AC62" s="1365">
        <v>3200561.3783715246</v>
      </c>
      <c r="AD62" s="1365">
        <v>4975231.4003771069</v>
      </c>
      <c r="AE62" s="1365">
        <v>4472514.7415283583</v>
      </c>
      <c r="AF62" s="1365">
        <v>4472514.7415283583</v>
      </c>
      <c r="AG62" s="1365">
        <v>3667083.3784360192</v>
      </c>
      <c r="AH62" s="1365">
        <v>4363395.87817882</v>
      </c>
      <c r="AI62" s="1365">
        <v>4583981.8239568351</v>
      </c>
      <c r="AJ62" s="1365">
        <v>7139345.289604472</v>
      </c>
      <c r="AK62" s="1365">
        <v>10398596.671958601</v>
      </c>
      <c r="AL62" s="1365">
        <v>10398596.671958601</v>
      </c>
      <c r="AM62" s="1365">
        <v>8508488.5211262461</v>
      </c>
      <c r="AN62" s="1365">
        <v>10083126.77797013</v>
      </c>
      <c r="AO62" s="1365">
        <v>10698036.984653072</v>
      </c>
      <c r="AP62" s="1365">
        <v>16394623.481290789</v>
      </c>
      <c r="AQ62" s="1365">
        <v>34215355.456883244</v>
      </c>
      <c r="AR62" s="1365">
        <v>34215355.456883244</v>
      </c>
      <c r="AS62" s="1365">
        <v>28110370.442010168</v>
      </c>
      <c r="AT62" s="1365">
        <v>33359532.228605721</v>
      </c>
      <c r="AU62" s="1365">
        <v>35008777.265262686</v>
      </c>
      <c r="AV62" s="1365">
        <v>54013444.928680524</v>
      </c>
      <c r="AW62" s="1365">
        <v>2344.8363019833791</v>
      </c>
      <c r="AX62" s="1365">
        <v>2344.8327985189071</v>
      </c>
      <c r="AY62" s="1365">
        <v>1860.4417223713745</v>
      </c>
      <c r="AZ62" s="1365">
        <v>2189.9060220373353</v>
      </c>
      <c r="BA62" s="1365">
        <v>2488.7768392396474</v>
      </c>
      <c r="BB62" s="1365">
        <v>577.94327589328873</v>
      </c>
      <c r="BC62" s="1365">
        <v>44010.324463201192</v>
      </c>
      <c r="BD62" s="1365">
        <v>44010.324463201192</v>
      </c>
      <c r="BE62" s="1365">
        <v>38066.04214908219</v>
      </c>
      <c r="BF62" s="1365">
        <v>43570.336174830256</v>
      </c>
      <c r="BG62" s="1365">
        <v>44457.173657345491</v>
      </c>
      <c r="BH62" s="1365">
        <v>62299.204153306542</v>
      </c>
      <c r="BI62" s="1365">
        <v>96092.184664723478</v>
      </c>
      <c r="BJ62" s="1365">
        <v>83323.042682470725</v>
      </c>
      <c r="BK62" s="1365">
        <v>95295.873865821399</v>
      </c>
      <c r="BL62" s="1365">
        <v>96917.669679977786</v>
      </c>
      <c r="BM62" s="1365">
        <v>139450.78025007312</v>
      </c>
      <c r="BN62" s="1365">
        <v>96092.189044054074</v>
      </c>
    </row>
    <row r="63" spans="1:66" x14ac:dyDescent="0.2">
      <c r="A63" s="1365">
        <v>1974</v>
      </c>
      <c r="B63" s="1365">
        <v>112635.11616766803</v>
      </c>
      <c r="C63" s="1365">
        <v>94169.614198259544</v>
      </c>
      <c r="D63" s="1365">
        <v>109038.90122391951</v>
      </c>
      <c r="E63" s="1365">
        <v>116046.68351778913</v>
      </c>
      <c r="F63" s="1365">
        <v>171243.93677641431</v>
      </c>
      <c r="G63" s="1365">
        <v>223790.45668217423</v>
      </c>
      <c r="H63" s="1365">
        <v>223790.45747875579</v>
      </c>
      <c r="I63" s="1365">
        <v>187533.54989876784</v>
      </c>
      <c r="J63" s="1365">
        <v>216816.23097038298</v>
      </c>
      <c r="K63" s="1365">
        <v>230407.66424154089</v>
      </c>
      <c r="L63" s="1365">
        <v>342929.78809214471</v>
      </c>
      <c r="M63" s="1365">
        <v>755678.29931720125</v>
      </c>
      <c r="N63" s="1365">
        <v>755678.29931720125</v>
      </c>
      <c r="O63" s="1365">
        <v>619847.16529234604</v>
      </c>
      <c r="P63" s="1365">
        <v>728257.33868551429</v>
      </c>
      <c r="Q63" s="1365">
        <v>781312.88096817327</v>
      </c>
      <c r="R63" s="1365">
        <v>1190542.1711382652</v>
      </c>
      <c r="S63" s="1365">
        <v>1147129.2499649667</v>
      </c>
      <c r="T63" s="1365">
        <v>1147129.2499649667</v>
      </c>
      <c r="U63" s="1365">
        <v>948047.81284199608</v>
      </c>
      <c r="V63" s="1365">
        <v>1108156.9106122234</v>
      </c>
      <c r="W63" s="1365">
        <v>1182812.7278300026</v>
      </c>
      <c r="X63" s="1365">
        <v>1815181.8609313967</v>
      </c>
      <c r="Y63" s="1365">
        <v>2734195.950533465</v>
      </c>
      <c r="Z63" s="1365">
        <v>2734195.950533465</v>
      </c>
      <c r="AA63" s="1365">
        <v>2288558.3235733151</v>
      </c>
      <c r="AB63" s="1365">
        <v>2672567.681899807</v>
      </c>
      <c r="AC63" s="1365">
        <v>2790532.001085463</v>
      </c>
      <c r="AD63" s="1365">
        <v>4367823.5557323061</v>
      </c>
      <c r="AE63" s="1365">
        <v>3890738.8809842956</v>
      </c>
      <c r="AF63" s="1365">
        <v>3890738.8809842956</v>
      </c>
      <c r="AG63" s="1365">
        <v>3253455.8032380156</v>
      </c>
      <c r="AH63" s="1365">
        <v>3816717.9337868756</v>
      </c>
      <c r="AI63" s="1365">
        <v>3961320.3279940947</v>
      </c>
      <c r="AJ63" s="1365">
        <v>6222087.7729020631</v>
      </c>
      <c r="AK63" s="1365">
        <v>8868561.5115494281</v>
      </c>
      <c r="AL63" s="1365">
        <v>8868561.5115494281</v>
      </c>
      <c r="AM63" s="1365">
        <v>7348736.4370450294</v>
      </c>
      <c r="AN63" s="1365">
        <v>8626519.2347487267</v>
      </c>
      <c r="AO63" s="1365">
        <v>9087189.4479223397</v>
      </c>
      <c r="AP63" s="1365">
        <v>13974653.229396099</v>
      </c>
      <c r="AQ63" s="1365">
        <v>28441978.837552398</v>
      </c>
      <c r="AR63" s="1365">
        <v>28441978.837552398</v>
      </c>
      <c r="AS63" s="1365">
        <v>23892930.903936416</v>
      </c>
      <c r="AT63" s="1365">
        <v>27615077.116115</v>
      </c>
      <c r="AU63" s="1365">
        <v>29186690.63169739</v>
      </c>
      <c r="AV63" s="1365">
        <v>44855522.900964461</v>
      </c>
      <c r="AW63" s="1365">
        <v>1479.7756531618229</v>
      </c>
      <c r="AX63" s="1365">
        <v>1479.7748565802851</v>
      </c>
      <c r="AY63" s="1365">
        <v>805.67849775126047</v>
      </c>
      <c r="AZ63" s="1365">
        <v>1261.5714774560311</v>
      </c>
      <c r="BA63" s="1365">
        <v>1685.7027940373634</v>
      </c>
      <c r="BB63" s="1365">
        <v>-441.91453931611215</v>
      </c>
      <c r="BC63" s="1365">
        <v>41185.87359549768</v>
      </c>
      <c r="BD63" s="1365">
        <v>41185.87359549768</v>
      </c>
      <c r="BE63" s="1365">
        <v>35760.997410027725</v>
      </c>
      <c r="BF63" s="1365">
        <v>40236.852617075645</v>
      </c>
      <c r="BG63" s="1365">
        <v>42128.217134413127</v>
      </c>
      <c r="BH63" s="1365">
        <v>57988.577402875322</v>
      </c>
      <c r="BI63" s="1365">
        <v>90818.496023417509</v>
      </c>
      <c r="BJ63" s="1365">
        <v>79455.146050373296</v>
      </c>
      <c r="BK63" s="1365">
        <v>88955.954041600169</v>
      </c>
      <c r="BL63" s="1365">
        <v>92681.360059882849</v>
      </c>
      <c r="BM63" s="1365">
        <v>131026.69233061461</v>
      </c>
      <c r="BN63" s="1365">
        <v>90818.49701914443</v>
      </c>
    </row>
    <row r="64" spans="1:66" x14ac:dyDescent="0.2">
      <c r="A64" s="1365">
        <v>1975</v>
      </c>
      <c r="B64" s="1365">
        <v>108104.08865541131</v>
      </c>
      <c r="C64" s="1365">
        <v>89044.226397512466</v>
      </c>
      <c r="D64" s="1365">
        <v>104033.78503338443</v>
      </c>
      <c r="E64" s="1365">
        <v>112017.68486747495</v>
      </c>
      <c r="F64" s="1365">
        <v>163448.35216238647</v>
      </c>
      <c r="G64" s="1365">
        <v>214300.66534907321</v>
      </c>
      <c r="H64" s="1365">
        <v>214300.6655402075</v>
      </c>
      <c r="I64" s="1365">
        <v>177098.46576285668</v>
      </c>
      <c r="J64" s="1365">
        <v>206362.92638373323</v>
      </c>
      <c r="K64" s="1365">
        <v>221931.59644520155</v>
      </c>
      <c r="L64" s="1365">
        <v>326625.95055967593</v>
      </c>
      <c r="M64" s="1365">
        <v>720229.73657480651</v>
      </c>
      <c r="N64" s="1365">
        <v>720229.73657480651</v>
      </c>
      <c r="O64" s="1365">
        <v>586287.5816353953</v>
      </c>
      <c r="P64" s="1365">
        <v>689914.43084144813</v>
      </c>
      <c r="Q64" s="1365">
        <v>748976.70528197323</v>
      </c>
      <c r="R64" s="1365">
        <v>1130454.4323604843</v>
      </c>
      <c r="S64" s="1365">
        <v>1087883.1583703177</v>
      </c>
      <c r="T64" s="1365">
        <v>1087883.1583703177</v>
      </c>
      <c r="U64" s="1365">
        <v>892200.01271516434</v>
      </c>
      <c r="V64" s="1365">
        <v>1044327.0093983494</v>
      </c>
      <c r="W64" s="1365">
        <v>1128372.726874856</v>
      </c>
      <c r="X64" s="1365">
        <v>1716187.1866815239</v>
      </c>
      <c r="Y64" s="1365">
        <v>2548366.0585750695</v>
      </c>
      <c r="Z64" s="1365">
        <v>2548366.0585750695</v>
      </c>
      <c r="AA64" s="1365">
        <v>2114198.3448626422</v>
      </c>
      <c r="AB64" s="1365">
        <v>2466910.509663281</v>
      </c>
      <c r="AC64" s="1365">
        <v>2624664.4030769863</v>
      </c>
      <c r="AD64" s="1365">
        <v>4068892.3581207846</v>
      </c>
      <c r="AE64" s="1365">
        <v>3606726.999504393</v>
      </c>
      <c r="AF64" s="1365">
        <v>3606726.999504393</v>
      </c>
      <c r="AG64" s="1365">
        <v>2985894.1464260942</v>
      </c>
      <c r="AH64" s="1365">
        <v>3498312.350317576</v>
      </c>
      <c r="AI64" s="1365">
        <v>3707766.4658771097</v>
      </c>
      <c r="AJ64" s="1365">
        <v>5766646.6878498793</v>
      </c>
      <c r="AK64" s="1365">
        <v>8090747.7104653586</v>
      </c>
      <c r="AL64" s="1365">
        <v>8090747.7104653586</v>
      </c>
      <c r="AM64" s="1365">
        <v>6620290.3290697671</v>
      </c>
      <c r="AN64" s="1365">
        <v>7837556.182089353</v>
      </c>
      <c r="AO64" s="1365">
        <v>8352023.9751190376</v>
      </c>
      <c r="AP64" s="1365">
        <v>12777071.9334726</v>
      </c>
      <c r="AQ64" s="1365">
        <v>26246291.857368935</v>
      </c>
      <c r="AR64" s="1365">
        <v>26246291.857368935</v>
      </c>
      <c r="AS64" s="1365">
        <v>21936526.358319726</v>
      </c>
      <c r="AT64" s="1365">
        <v>25273418.058868233</v>
      </c>
      <c r="AU64" s="1365">
        <v>27124110.751020581</v>
      </c>
      <c r="AV64" s="1365">
        <v>41320239.170974508</v>
      </c>
      <c r="AW64" s="1365">
        <v>1907.5119617493772</v>
      </c>
      <c r="AX64" s="1365">
        <v>1907.5117706151107</v>
      </c>
      <c r="AY64" s="1365">
        <v>989.98703216824913</v>
      </c>
      <c r="AZ64" s="1365">
        <v>1704.6436830356377</v>
      </c>
      <c r="BA64" s="1365">
        <v>2103.7732897483315</v>
      </c>
      <c r="BB64" s="1365">
        <v>270.75376509703693</v>
      </c>
      <c r="BC64" s="1365">
        <v>40090.127775478497</v>
      </c>
      <c r="BD64" s="1365">
        <v>40090.127775478497</v>
      </c>
      <c r="BE64" s="1365">
        <v>33794.964704414386</v>
      </c>
      <c r="BF64" s="1365">
        <v>38935.935499155115</v>
      </c>
      <c r="BG64" s="1365">
        <v>41244.460376975148</v>
      </c>
      <c r="BH64" s="1365">
        <v>56003.232140375592</v>
      </c>
      <c r="BI64" s="1365">
        <v>87818.397542639912</v>
      </c>
      <c r="BJ64" s="1365">
        <v>74801.186794722045</v>
      </c>
      <c r="BK64" s="1365">
        <v>85475.050269304455</v>
      </c>
      <c r="BL64" s="1365">
        <v>90170.319236008654</v>
      </c>
      <c r="BM64" s="1365">
        <v>125668.83010947378</v>
      </c>
      <c r="BN64" s="1365">
        <v>87818.397781557738</v>
      </c>
    </row>
    <row r="65" spans="1:66" x14ac:dyDescent="0.2">
      <c r="A65" s="1365">
        <v>1976</v>
      </c>
      <c r="B65" s="1365">
        <v>114617.69048939357</v>
      </c>
      <c r="C65" s="1365">
        <v>95236.169878673478</v>
      </c>
      <c r="D65" s="1365">
        <v>111396.1785776101</v>
      </c>
      <c r="E65" s="1365">
        <v>117687.03383660193</v>
      </c>
      <c r="F65" s="1365">
        <v>172507.82863951527</v>
      </c>
      <c r="G65" s="1365">
        <v>227020.02253699768</v>
      </c>
      <c r="H65" s="1365">
        <v>227020.06357814072</v>
      </c>
      <c r="I65" s="1365">
        <v>189307.69446235601</v>
      </c>
      <c r="J65" s="1365">
        <v>220689.44062689616</v>
      </c>
      <c r="K65" s="1365">
        <v>233052.07025165705</v>
      </c>
      <c r="L65" s="1365">
        <v>344498.80464057694</v>
      </c>
      <c r="M65" s="1365">
        <v>754339.36778340861</v>
      </c>
      <c r="N65" s="1365">
        <v>754339.36778340861</v>
      </c>
      <c r="O65" s="1365">
        <v>620884.46677389531</v>
      </c>
      <c r="P65" s="1365">
        <v>728517.84004057385</v>
      </c>
      <c r="Q65" s="1365">
        <v>778712.79041350854</v>
      </c>
      <c r="R65" s="1365">
        <v>1181784.561922296</v>
      </c>
      <c r="S65" s="1365">
        <v>1132094.8926561747</v>
      </c>
      <c r="T65" s="1365">
        <v>1132094.8926561747</v>
      </c>
      <c r="U65" s="1365">
        <v>939554.94212460855</v>
      </c>
      <c r="V65" s="1365">
        <v>1095612.1122110663</v>
      </c>
      <c r="W65" s="1365">
        <v>1165725.6744717178</v>
      </c>
      <c r="X65" s="1365">
        <v>1787323.441107034</v>
      </c>
      <c r="Y65" s="1365">
        <v>2621032.922231969</v>
      </c>
      <c r="Z65" s="1365">
        <v>2621032.922231969</v>
      </c>
      <c r="AA65" s="1365">
        <v>2202168.0749481441</v>
      </c>
      <c r="AB65" s="1365">
        <v>2556344.9217960178</v>
      </c>
      <c r="AC65" s="1365">
        <v>2681717.1636490184</v>
      </c>
      <c r="AD65" s="1365">
        <v>4184236.70138977</v>
      </c>
      <c r="AE65" s="1365">
        <v>3690723.9484573961</v>
      </c>
      <c r="AF65" s="1365">
        <v>3690723.9484573961</v>
      </c>
      <c r="AG65" s="1365">
        <v>3096244.9411465302</v>
      </c>
      <c r="AH65" s="1365">
        <v>3609421.8167851451</v>
      </c>
      <c r="AI65" s="1365">
        <v>3766454.9276789483</v>
      </c>
      <c r="AJ65" s="1365">
        <v>5891865.9799740501</v>
      </c>
      <c r="AK65" s="1365">
        <v>8177451.7932530735</v>
      </c>
      <c r="AL65" s="1365">
        <v>8177451.7932530735</v>
      </c>
      <c r="AM65" s="1365">
        <v>6823617.6971549196</v>
      </c>
      <c r="AN65" s="1365">
        <v>8008116.9604937555</v>
      </c>
      <c r="AO65" s="1365">
        <v>8363798.6319479151</v>
      </c>
      <c r="AP65" s="1365">
        <v>12986058.24732556</v>
      </c>
      <c r="AQ65" s="1365">
        <v>26822020.466534652</v>
      </c>
      <c r="AR65" s="1365">
        <v>26822020.466534652</v>
      </c>
      <c r="AS65" s="1365">
        <v>22200140.670276094</v>
      </c>
      <c r="AT65" s="1365">
        <v>25764763.515562035</v>
      </c>
      <c r="AU65" s="1365">
        <v>27774087.572683852</v>
      </c>
      <c r="AV65" s="1365">
        <v>42045378.49092602</v>
      </c>
      <c r="AW65" s="1365">
        <v>2215.3584417894549</v>
      </c>
      <c r="AX65" s="1365">
        <v>2215.3174006464233</v>
      </c>
      <c r="AY65" s="1365">
        <v>1164.6452949909501</v>
      </c>
      <c r="AZ65" s="1365">
        <v>2102.9165283240659</v>
      </c>
      <c r="BA65" s="1365">
        <v>2321.997421546816</v>
      </c>
      <c r="BB65" s="1365">
        <v>516.8526384535719</v>
      </c>
      <c r="BC65" s="1365">
        <v>43537.504123391911</v>
      </c>
      <c r="BD65" s="1365">
        <v>43537.504123391911</v>
      </c>
      <c r="BE65" s="1365">
        <v>36830.803556982166</v>
      </c>
      <c r="BF65" s="1365">
        <v>42827.10508172524</v>
      </c>
      <c r="BG65" s="1365">
        <v>44239.727550278971</v>
      </c>
      <c r="BH65" s="1365">
        <v>60365.969385872988</v>
      </c>
      <c r="BI65" s="1365">
        <v>95190.18622539498</v>
      </c>
      <c r="BJ65" s="1365">
        <v>81413.501384471165</v>
      </c>
      <c r="BK65" s="1365">
        <v>93732.34077347671</v>
      </c>
      <c r="BL65" s="1365">
        <v>96636.890211194172</v>
      </c>
      <c r="BM65" s="1365">
        <v>135177.36532014728</v>
      </c>
      <c r="BN65" s="1365">
        <v>95190.237526823767</v>
      </c>
    </row>
    <row r="66" spans="1:66" x14ac:dyDescent="0.2">
      <c r="A66" s="1365">
        <v>1977</v>
      </c>
      <c r="B66" s="1365">
        <v>117681.1459201867</v>
      </c>
      <c r="C66" s="1365">
        <v>97121.334531524903</v>
      </c>
      <c r="D66" s="1365">
        <v>115256.58943009125</v>
      </c>
      <c r="E66" s="1365">
        <v>119988.53805084755</v>
      </c>
      <c r="F66" s="1365">
        <v>175132.89963832626</v>
      </c>
      <c r="G66" s="1365">
        <v>233137.02647229764</v>
      </c>
      <c r="H66" s="1365">
        <v>233137.121178931</v>
      </c>
      <c r="I66" s="1365">
        <v>193128.97348989928</v>
      </c>
      <c r="J66" s="1365">
        <v>228372.53838686564</v>
      </c>
      <c r="K66" s="1365">
        <v>237670.70919606416</v>
      </c>
      <c r="L66" s="1365">
        <v>349805.42394189665</v>
      </c>
      <c r="M66" s="1365">
        <v>769605.5386728181</v>
      </c>
      <c r="N66" s="1365">
        <v>769605.5386728181</v>
      </c>
      <c r="O66" s="1365">
        <v>630666.78885301761</v>
      </c>
      <c r="P66" s="1365">
        <v>749018.77912326297</v>
      </c>
      <c r="Q66" s="1365">
        <v>788988.99856466777</v>
      </c>
      <c r="R66" s="1365">
        <v>1196521.9152054533</v>
      </c>
      <c r="S66" s="1365">
        <v>1152793.032390272</v>
      </c>
      <c r="T66" s="1365">
        <v>1152793.032390272</v>
      </c>
      <c r="U66" s="1365">
        <v>951396.04092072323</v>
      </c>
      <c r="V66" s="1365">
        <v>1124016.9367761179</v>
      </c>
      <c r="W66" s="1365">
        <v>1179577.7949505432</v>
      </c>
      <c r="X66" s="1365">
        <v>1806661.0749204948</v>
      </c>
      <c r="Y66" s="1365">
        <v>2648975.4040588196</v>
      </c>
      <c r="Z66" s="1365">
        <v>2648975.4040588196</v>
      </c>
      <c r="AA66" s="1365">
        <v>2212861.0832644869</v>
      </c>
      <c r="AB66" s="1365">
        <v>2597890.586295838</v>
      </c>
      <c r="AC66" s="1365">
        <v>2698779.1833583135</v>
      </c>
      <c r="AD66" s="1365">
        <v>4220026.8965549162</v>
      </c>
      <c r="AE66" s="1365">
        <v>3728563.5378441601</v>
      </c>
      <c r="AF66" s="1365">
        <v>3728563.5378441601</v>
      </c>
      <c r="AG66" s="1365">
        <v>3107795.170840973</v>
      </c>
      <c r="AH66" s="1365">
        <v>3657017.476535724</v>
      </c>
      <c r="AI66" s="1365">
        <v>3795704.7866490902</v>
      </c>
      <c r="AJ66" s="1365">
        <v>5927537.2704648273</v>
      </c>
      <c r="AK66" s="1365">
        <v>8270636.5862096902</v>
      </c>
      <c r="AL66" s="1365">
        <v>8270636.5862096902</v>
      </c>
      <c r="AM66" s="1365">
        <v>6869881.9984603217</v>
      </c>
      <c r="AN66" s="1365">
        <v>8105466.8060230184</v>
      </c>
      <c r="AO66" s="1365">
        <v>8445171.3599803038</v>
      </c>
      <c r="AP66" s="1365">
        <v>13004150.090414403</v>
      </c>
      <c r="AQ66" s="1365">
        <v>26929581.978199676</v>
      </c>
      <c r="AR66" s="1365">
        <v>26929581.978199676</v>
      </c>
      <c r="AS66" s="1365">
        <v>22148857.120118454</v>
      </c>
      <c r="AT66" s="1365">
        <v>26124975.630017679</v>
      </c>
      <c r="AU66" s="1365">
        <v>27622273.902294077</v>
      </c>
      <c r="AV66" s="1365">
        <v>41816330.603207998</v>
      </c>
      <c r="AW66" s="1365">
        <v>2225.2653680757439</v>
      </c>
      <c r="AX66" s="1365">
        <v>2225.1706614424115</v>
      </c>
      <c r="AY66" s="1365">
        <v>1113.6955731505097</v>
      </c>
      <c r="AZ66" s="1365">
        <v>2140.6404733168552</v>
      </c>
      <c r="BA66" s="1365">
        <v>2306.366905630935</v>
      </c>
      <c r="BB66" s="1365">
        <v>460.37533475590919</v>
      </c>
      <c r="BC66" s="1365">
        <v>45245.102281005413</v>
      </c>
      <c r="BD66" s="1365">
        <v>45245.102281005413</v>
      </c>
      <c r="BE66" s="1365">
        <v>37838.506273581283</v>
      </c>
      <c r="BF66" s="1365">
        <v>44838.568353072158</v>
      </c>
      <c r="BG66" s="1365">
        <v>45655.153549311966</v>
      </c>
      <c r="BH66" s="1365">
        <v>61645.2312419788</v>
      </c>
      <c r="BI66" s="1365">
        <v>99019.898422167491</v>
      </c>
      <c r="BJ66" s="1365">
        <v>83744.519649119757</v>
      </c>
      <c r="BK66" s="1365">
        <v>98210.978202766288</v>
      </c>
      <c r="BL66" s="1365">
        <v>99841.136853913253</v>
      </c>
      <c r="BM66" s="1365">
        <v>138126.3011260074</v>
      </c>
      <c r="BN66" s="1365">
        <v>99020.016805459149</v>
      </c>
    </row>
    <row r="67" spans="1:66" x14ac:dyDescent="0.2">
      <c r="A67" s="1365">
        <v>1978</v>
      </c>
      <c r="B67" s="1365">
        <v>120050.9470845739</v>
      </c>
      <c r="C67" s="1365">
        <v>100665.35937160531</v>
      </c>
      <c r="D67" s="1365">
        <v>118307.33530637017</v>
      </c>
      <c r="E67" s="1365">
        <v>121713.00241088288</v>
      </c>
      <c r="F67" s="1365">
        <v>177540.69981286657</v>
      </c>
      <c r="G67" s="1365">
        <v>238061.69294129653</v>
      </c>
      <c r="H67" s="1365">
        <v>238061.71709474301</v>
      </c>
      <c r="I67" s="1365">
        <v>200510.08906347718</v>
      </c>
      <c r="J67" s="1365">
        <v>234753.26278505323</v>
      </c>
      <c r="K67" s="1365">
        <v>241214.81290473213</v>
      </c>
      <c r="L67" s="1365">
        <v>355111.09182965232</v>
      </c>
      <c r="M67" s="1365">
        <v>776143.41629998805</v>
      </c>
      <c r="N67" s="1365">
        <v>776143.41629998805</v>
      </c>
      <c r="O67" s="1365">
        <v>648066.93328846409</v>
      </c>
      <c r="P67" s="1365">
        <v>761243.63393617305</v>
      </c>
      <c r="Q67" s="1365">
        <v>790179.18276337592</v>
      </c>
      <c r="R67" s="1365">
        <v>1203574.1097304821</v>
      </c>
      <c r="S67" s="1365">
        <v>1160161.8707268313</v>
      </c>
      <c r="T67" s="1365">
        <v>1160161.8707268313</v>
      </c>
      <c r="U67" s="1365">
        <v>973465.16080449778</v>
      </c>
      <c r="V67" s="1365">
        <v>1139253.2703890668</v>
      </c>
      <c r="W67" s="1365">
        <v>1179762.3074357689</v>
      </c>
      <c r="X67" s="1365">
        <v>1813339.5246740875</v>
      </c>
      <c r="Y67" s="1365">
        <v>2681070.2450804687</v>
      </c>
      <c r="Z67" s="1365">
        <v>2681070.2450804687</v>
      </c>
      <c r="AA67" s="1365">
        <v>2264391.940420147</v>
      </c>
      <c r="AB67" s="1365">
        <v>2639555.4634434008</v>
      </c>
      <c r="AC67" s="1365">
        <v>2720517.953198343</v>
      </c>
      <c r="AD67" s="1365">
        <v>4249457.453174402</v>
      </c>
      <c r="AE67" s="1365">
        <v>3790260.3354533841</v>
      </c>
      <c r="AF67" s="1365">
        <v>3790260.3354533841</v>
      </c>
      <c r="AG67" s="1365">
        <v>3194916.2986473776</v>
      </c>
      <c r="AH67" s="1365">
        <v>3727556.0162041644</v>
      </c>
      <c r="AI67" s="1365">
        <v>3848968.4152617282</v>
      </c>
      <c r="AJ67" s="1365">
        <v>5994795.780661718</v>
      </c>
      <c r="AK67" s="1365">
        <v>8501850.7346588708</v>
      </c>
      <c r="AL67" s="1365">
        <v>8501850.7346588708</v>
      </c>
      <c r="AM67" s="1365">
        <v>7159719.5185233066</v>
      </c>
      <c r="AN67" s="1365">
        <v>8372605.0933773592</v>
      </c>
      <c r="AO67" s="1365">
        <v>8644164.0771648586</v>
      </c>
      <c r="AP67" s="1365">
        <v>13295481.54188066</v>
      </c>
      <c r="AQ67" s="1365">
        <v>28256347.601376861</v>
      </c>
      <c r="AR67" s="1365">
        <v>28256347.601376861</v>
      </c>
      <c r="AS67" s="1365">
        <v>23720331.351128787</v>
      </c>
      <c r="AT67" s="1365">
        <v>27892570.26803099</v>
      </c>
      <c r="AU67" s="1365">
        <v>28640297.894301731</v>
      </c>
      <c r="AV67" s="1365">
        <v>43768097.494933546</v>
      </c>
      <c r="AW67" s="1365">
        <v>2040.2012278512618</v>
      </c>
      <c r="AX67" s="1365">
        <v>2040.1770744048079</v>
      </c>
      <c r="AY67" s="1365">
        <v>820.62967973343768</v>
      </c>
      <c r="AZ67" s="1365">
        <v>1861.4078276870957</v>
      </c>
      <c r="BA67" s="1365">
        <v>2211.1919170336078</v>
      </c>
      <c r="BB67" s="1365">
        <v>-29.692203919183097</v>
      </c>
      <c r="BC67" s="1365">
        <v>47151.783838416755</v>
      </c>
      <c r="BD67" s="1365">
        <v>47151.783838416755</v>
      </c>
      <c r="BE67" s="1365">
        <v>39842.962269732117</v>
      </c>
      <c r="BF67" s="1365">
        <v>46869.968791947598</v>
      </c>
      <c r="BG67" s="1365">
        <v>47438.982371716993</v>
      </c>
      <c r="BH67" s="1365">
        <v>63536.987599798158</v>
      </c>
      <c r="BI67" s="1365">
        <v>103541.26210162364</v>
      </c>
      <c r="BJ67" s="1365">
        <v>88620.878007230451</v>
      </c>
      <c r="BK67" s="1365">
        <v>103130.66999727323</v>
      </c>
      <c r="BL67" s="1365">
        <v>103973.72044007122</v>
      </c>
      <c r="BM67" s="1365">
        <v>142995.33735444484</v>
      </c>
      <c r="BN67" s="1365">
        <v>103541.2922934317</v>
      </c>
    </row>
    <row r="68" spans="1:66" x14ac:dyDescent="0.2">
      <c r="A68" s="1365">
        <v>1979</v>
      </c>
      <c r="B68" s="1365">
        <v>124581.26052561108</v>
      </c>
      <c r="C68" s="1365">
        <v>104636.56825866974</v>
      </c>
      <c r="D68" s="1365">
        <v>123177.27541405112</v>
      </c>
      <c r="E68" s="1365">
        <v>125908.19567133758</v>
      </c>
      <c r="F68" s="1365">
        <v>183445.06532787633</v>
      </c>
      <c r="G68" s="1365">
        <v>246935.32460846979</v>
      </c>
      <c r="H68" s="1365">
        <v>246935.32460846979</v>
      </c>
      <c r="I68" s="1365">
        <v>208307.51377532931</v>
      </c>
      <c r="J68" s="1365">
        <v>244369.3202294822</v>
      </c>
      <c r="K68" s="1365">
        <v>249358.32757468126</v>
      </c>
      <c r="L68" s="1365">
        <v>366820.21752191056</v>
      </c>
      <c r="M68" s="1365">
        <v>814374.92062024237</v>
      </c>
      <c r="N68" s="1365">
        <v>814374.92062024237</v>
      </c>
      <c r="O68" s="1365">
        <v>682679.61169557646</v>
      </c>
      <c r="P68" s="1365">
        <v>805080.6974135075</v>
      </c>
      <c r="Q68" s="1365">
        <v>823088.73453239095</v>
      </c>
      <c r="R68" s="1365">
        <v>1260227.9742163366</v>
      </c>
      <c r="S68" s="1365">
        <v>1224250.7530393412</v>
      </c>
      <c r="T68" s="1365">
        <v>1224250.7530393412</v>
      </c>
      <c r="U68" s="1365">
        <v>1031407.0932469261</v>
      </c>
      <c r="V68" s="1365">
        <v>1212924.6783991342</v>
      </c>
      <c r="W68" s="1365">
        <v>1234750.1002785796</v>
      </c>
      <c r="X68" s="1365">
        <v>1910823.6994565169</v>
      </c>
      <c r="Y68" s="1365">
        <v>2894819.2456856538</v>
      </c>
      <c r="Z68" s="1365">
        <v>2894819.2456856538</v>
      </c>
      <c r="AA68" s="1365">
        <v>2445783.8980914513</v>
      </c>
      <c r="AB68" s="1365">
        <v>2879157.9568854263</v>
      </c>
      <c r="AC68" s="1365">
        <v>2909691.0340155363</v>
      </c>
      <c r="AD68" s="1365">
        <v>4564931.5492951339</v>
      </c>
      <c r="AE68" s="1365">
        <v>4141659.1114587127</v>
      </c>
      <c r="AF68" s="1365">
        <v>4141659.1114587127</v>
      </c>
      <c r="AG68" s="1365">
        <v>3484736.7393837697</v>
      </c>
      <c r="AH68" s="1365">
        <v>4106652.3069338398</v>
      </c>
      <c r="AI68" s="1365">
        <v>4172170.6746180775</v>
      </c>
      <c r="AJ68" s="1365">
        <v>6515514.2706430787</v>
      </c>
      <c r="AK68" s="1365">
        <v>9623474.0211854968</v>
      </c>
      <c r="AL68" s="1365">
        <v>9623474.0211854968</v>
      </c>
      <c r="AM68" s="1365">
        <v>8097135.651376388</v>
      </c>
      <c r="AN68" s="1365">
        <v>9550219.1660085954</v>
      </c>
      <c r="AO68" s="1365">
        <v>9687414.105723625</v>
      </c>
      <c r="AP68" s="1365">
        <v>14963049.402138259</v>
      </c>
      <c r="AQ68" s="1365">
        <v>33379671.2658545</v>
      </c>
      <c r="AR68" s="1365">
        <v>33379671.2658545</v>
      </c>
      <c r="AS68" s="1365">
        <v>28016227.405894335</v>
      </c>
      <c r="AT68" s="1365">
        <v>33082828.839908749</v>
      </c>
      <c r="AU68" s="1365">
        <v>33690691.210055299</v>
      </c>
      <c r="AV68" s="1365">
        <v>51953333.102993466</v>
      </c>
      <c r="AW68" s="1365">
        <v>2227.1964427523994</v>
      </c>
      <c r="AX68" s="1365">
        <v>2227.1964427523994</v>
      </c>
      <c r="AY68" s="1365">
        <v>965.6227420101643</v>
      </c>
      <c r="AZ68" s="1365">
        <v>1985.2305986200431</v>
      </c>
      <c r="BA68" s="1365">
        <v>2458.0637679938809</v>
      </c>
      <c r="BB68" s="1365">
        <v>69.913133842136943</v>
      </c>
      <c r="BC68" s="1365">
        <v>47937.520515096483</v>
      </c>
      <c r="BD68" s="1365">
        <v>47937.520515096483</v>
      </c>
      <c r="BE68" s="1365">
        <v>40409.563432346768</v>
      </c>
      <c r="BF68" s="1365">
        <v>47410.228525222657</v>
      </c>
      <c r="BG68" s="1365">
        <v>48443.691353442766</v>
      </c>
      <c r="BH68" s="1365">
        <v>63802.519895825164</v>
      </c>
      <c r="BI68" s="1365">
        <v>105075.42560552659</v>
      </c>
      <c r="BJ68" s="1365">
        <v>89714.489295267544</v>
      </c>
      <c r="BK68" s="1365">
        <v>104191.47593347591</v>
      </c>
      <c r="BL68" s="1365">
        <v>105925.72583525388</v>
      </c>
      <c r="BM68" s="1365">
        <v>143468.27834830389</v>
      </c>
      <c r="BN68" s="1365">
        <v>105075.42560552659</v>
      </c>
    </row>
    <row r="69" spans="1:66" x14ac:dyDescent="0.2">
      <c r="A69" s="1365">
        <v>1980</v>
      </c>
      <c r="B69" s="1365">
        <v>129554.28644473643</v>
      </c>
      <c r="C69" s="1365">
        <v>107954.32120331806</v>
      </c>
      <c r="D69" s="1365">
        <v>127357.04808704885</v>
      </c>
      <c r="E69" s="1365">
        <v>131618.70516260772</v>
      </c>
      <c r="F69" s="1365">
        <v>189724.30611201658</v>
      </c>
      <c r="G69" s="1365">
        <v>256537.18082654785</v>
      </c>
      <c r="H69" s="1365">
        <v>256537.18082654785</v>
      </c>
      <c r="I69" s="1365">
        <v>214631.76455636666</v>
      </c>
      <c r="J69" s="1365">
        <v>252330.81851329189</v>
      </c>
      <c r="K69" s="1365">
        <v>260489.33940159972</v>
      </c>
      <c r="L69" s="1365">
        <v>379083.82424809237</v>
      </c>
      <c r="M69" s="1365">
        <v>842024.91564706108</v>
      </c>
      <c r="N69" s="1365">
        <v>842024.91564706108</v>
      </c>
      <c r="O69" s="1365">
        <v>700950.47372723708</v>
      </c>
      <c r="P69" s="1365">
        <v>826094.80024936737</v>
      </c>
      <c r="Q69" s="1365">
        <v>856841.40947334399</v>
      </c>
      <c r="R69" s="1365">
        <v>1297842.9729153577</v>
      </c>
      <c r="S69" s="1365">
        <v>1266494.9542472272</v>
      </c>
      <c r="T69" s="1365">
        <v>1266494.9542472272</v>
      </c>
      <c r="U69" s="1365">
        <v>1058228.0257461285</v>
      </c>
      <c r="V69" s="1365">
        <v>1243515.9860594445</v>
      </c>
      <c r="W69" s="1365">
        <v>1287926.3839231955</v>
      </c>
      <c r="X69" s="1365">
        <v>1966882.983285151</v>
      </c>
      <c r="Y69" s="1365">
        <v>3010521.15366646</v>
      </c>
      <c r="Z69" s="1365">
        <v>3010521.15366646</v>
      </c>
      <c r="AA69" s="1365">
        <v>2518839.7446887079</v>
      </c>
      <c r="AB69" s="1365">
        <v>2963574.2834469737</v>
      </c>
      <c r="AC69" s="1365">
        <v>3055568.097780915</v>
      </c>
      <c r="AD69" s="1365">
        <v>4726293.1186871277</v>
      </c>
      <c r="AE69" s="1365">
        <v>4320467.0847211713</v>
      </c>
      <c r="AF69" s="1365">
        <v>4320467.0847211713</v>
      </c>
      <c r="AG69" s="1365">
        <v>3599494.4658926986</v>
      </c>
      <c r="AH69" s="1365">
        <v>4260143.5478429925</v>
      </c>
      <c r="AI69" s="1365">
        <v>4374567.1420926964</v>
      </c>
      <c r="AJ69" s="1365">
        <v>6766405.3261263398</v>
      </c>
      <c r="AK69" s="1365">
        <v>10083672.692749452</v>
      </c>
      <c r="AL69" s="1365">
        <v>10083672.692749452</v>
      </c>
      <c r="AM69" s="1365">
        <v>8369690.9205668904</v>
      </c>
      <c r="AN69" s="1365">
        <v>10004575.021063276</v>
      </c>
      <c r="AO69" s="1365">
        <v>10156429.969434073</v>
      </c>
      <c r="AP69" s="1365">
        <v>15702226.502630113</v>
      </c>
      <c r="AQ69" s="1365">
        <v>34373427.649569519</v>
      </c>
      <c r="AR69" s="1365">
        <v>34373427.649569519</v>
      </c>
      <c r="AS69" s="1365">
        <v>29039387.592580866</v>
      </c>
      <c r="AT69" s="1365">
        <v>34514439.15922083</v>
      </c>
      <c r="AU69" s="1365">
        <v>34269692.354957148</v>
      </c>
      <c r="AV69" s="1365">
        <v>53455279.311189741</v>
      </c>
      <c r="AW69" s="1365">
        <v>2571.3920629250147</v>
      </c>
      <c r="AX69" s="1365">
        <v>2571.3920629250147</v>
      </c>
      <c r="AY69" s="1365">
        <v>1276.8778502694629</v>
      </c>
      <c r="AZ69" s="1365">
        <v>2383.2776608058025</v>
      </c>
      <c r="BA69" s="1365">
        <v>2748.0709236157045</v>
      </c>
      <c r="BB69" s="1365">
        <v>364.78797594078964</v>
      </c>
      <c r="BC69" s="1365">
        <v>50390.883200033684</v>
      </c>
      <c r="BD69" s="1365">
        <v>50390.883200033684</v>
      </c>
      <c r="BE69" s="1365">
        <v>42065.859811771508</v>
      </c>
      <c r="BF69" s="1365">
        <v>49719.520069013459</v>
      </c>
      <c r="BG69" s="1365">
        <v>51038.404683637025</v>
      </c>
      <c r="BH69" s="1365">
        <v>66600.009800534215</v>
      </c>
      <c r="BI69" s="1365">
        <v>110165.24712141951</v>
      </c>
      <c r="BJ69" s="1365">
        <v>93052.087263649068</v>
      </c>
      <c r="BK69" s="1365">
        <v>108889.82307927302</v>
      </c>
      <c r="BL69" s="1365">
        <v>111401.32188366368</v>
      </c>
      <c r="BM69" s="1365">
        <v>149394.03708127601</v>
      </c>
      <c r="BN69" s="1365">
        <v>110165.24712141951</v>
      </c>
    </row>
    <row r="70" spans="1:66" x14ac:dyDescent="0.2">
      <c r="A70" s="1365">
        <v>1981</v>
      </c>
      <c r="B70" s="1365">
        <v>130107.77158242188</v>
      </c>
      <c r="C70" s="1365">
        <v>108381.40618264684</v>
      </c>
      <c r="D70" s="1365">
        <v>127978.67459453143</v>
      </c>
      <c r="E70" s="1365">
        <v>132103.56830930189</v>
      </c>
      <c r="F70" s="1365">
        <v>189753.52835444923</v>
      </c>
      <c r="G70" s="1365">
        <v>257135.97521137583</v>
      </c>
      <c r="H70" s="1365">
        <v>257135.97521137583</v>
      </c>
      <c r="I70" s="1365">
        <v>215169.3929990413</v>
      </c>
      <c r="J70" s="1365">
        <v>253066.77860594864</v>
      </c>
      <c r="K70" s="1365">
        <v>260947.87323288279</v>
      </c>
      <c r="L70" s="1365">
        <v>378569.84898781037</v>
      </c>
      <c r="M70" s="1365">
        <v>840419.85338482226</v>
      </c>
      <c r="N70" s="1365">
        <v>840419.85338482226</v>
      </c>
      <c r="O70" s="1365">
        <v>707734.84289510944</v>
      </c>
      <c r="P70" s="1365">
        <v>826863.10275042406</v>
      </c>
      <c r="Q70" s="1365">
        <v>852974.36495693342</v>
      </c>
      <c r="R70" s="1365">
        <v>1290101.987320347</v>
      </c>
      <c r="S70" s="1365">
        <v>1270929.968837807</v>
      </c>
      <c r="T70" s="1365">
        <v>1270929.968837807</v>
      </c>
      <c r="U70" s="1365">
        <v>1078001.8389421322</v>
      </c>
      <c r="V70" s="1365">
        <v>1253373.4531663146</v>
      </c>
      <c r="W70" s="1365">
        <v>1287131.8730433546</v>
      </c>
      <c r="X70" s="1365">
        <v>1970159.8337754991</v>
      </c>
      <c r="Y70" s="1365">
        <v>3109182.8525142772</v>
      </c>
      <c r="Z70" s="1365">
        <v>3109182.8525142772</v>
      </c>
      <c r="AA70" s="1365">
        <v>2641312.1761603053</v>
      </c>
      <c r="AB70" s="1365">
        <v>3083971.5456219837</v>
      </c>
      <c r="AC70" s="1365">
        <v>3133120.1572969928</v>
      </c>
      <c r="AD70" s="1365">
        <v>4862298.8941905983</v>
      </c>
      <c r="AE70" s="1365">
        <v>4525699.5037594112</v>
      </c>
      <c r="AF70" s="1365">
        <v>4525699.5037594112</v>
      </c>
      <c r="AG70" s="1365">
        <v>3816189.898304699</v>
      </c>
      <c r="AH70" s="1365">
        <v>4494558.219987262</v>
      </c>
      <c r="AI70" s="1365">
        <v>4561575.4381402414</v>
      </c>
      <c r="AJ70" s="1365">
        <v>7065563.8137574652</v>
      </c>
      <c r="AK70" s="1365">
        <v>10870360.678642858</v>
      </c>
      <c r="AL70" s="1365">
        <v>10870360.678642858</v>
      </c>
      <c r="AM70" s="1365">
        <v>9091609.6963509172</v>
      </c>
      <c r="AN70" s="1365">
        <v>10821141.487341128</v>
      </c>
      <c r="AO70" s="1365">
        <v>10910542.805154346</v>
      </c>
      <c r="AP70" s="1365">
        <v>16800097.888260122</v>
      </c>
      <c r="AQ70" s="1365">
        <v>38099303.855267271</v>
      </c>
      <c r="AR70" s="1365">
        <v>38099303.855267271</v>
      </c>
      <c r="AS70" s="1365">
        <v>32206006.934273012</v>
      </c>
      <c r="AT70" s="1365">
        <v>38481956.64370513</v>
      </c>
      <c r="AU70" s="1365">
        <v>37710097.469644167</v>
      </c>
      <c r="AV70" s="1365">
        <v>59210945.685999818</v>
      </c>
      <c r="AW70" s="1365">
        <v>3079.5679534679184</v>
      </c>
      <c r="AX70" s="1365">
        <v>3079.5679534679184</v>
      </c>
      <c r="AY70" s="1365">
        <v>1593.419366252381</v>
      </c>
      <c r="AZ70" s="1365">
        <v>2890.5705831142282</v>
      </c>
      <c r="BA70" s="1365">
        <v>3259.2633857210112</v>
      </c>
      <c r="BB70" s="1365">
        <v>937.20772108811627</v>
      </c>
      <c r="BC70" s="1365">
        <v>51184.206937710733</v>
      </c>
      <c r="BD70" s="1365">
        <v>51184.206937710733</v>
      </c>
      <c r="BE70" s="1365">
        <v>41786.579881262121</v>
      </c>
      <c r="BF70" s="1365">
        <v>50324.849243876677</v>
      </c>
      <c r="BG70" s="1365">
        <v>52006.813126231733</v>
      </c>
      <c r="BH70" s="1365">
        <v>67492.588469349459</v>
      </c>
      <c r="BI70" s="1365">
        <v>111315.00566801424</v>
      </c>
      <c r="BJ70" s="1365">
        <v>92028.030525024282</v>
      </c>
      <c r="BK70" s="1365">
        <v>109617.69756982972</v>
      </c>
      <c r="BL70" s="1365">
        <v>112941.25030187014</v>
      </c>
      <c r="BM70" s="1365">
        <v>150686.81440467609</v>
      </c>
      <c r="BN70" s="1365">
        <v>111315.00566801424</v>
      </c>
    </row>
    <row r="71" spans="1:66" x14ac:dyDescent="0.2">
      <c r="A71" s="1365">
        <v>1982</v>
      </c>
      <c r="B71" s="1365">
        <v>130832.42829106459</v>
      </c>
      <c r="C71" s="1365">
        <v>108356.271267188</v>
      </c>
      <c r="D71" s="1365">
        <v>129406.92697834493</v>
      </c>
      <c r="E71" s="1365">
        <v>132134.3478369283</v>
      </c>
      <c r="F71" s="1365">
        <v>190372.54861673879</v>
      </c>
      <c r="G71" s="1365">
        <v>257488.5664290603</v>
      </c>
      <c r="H71" s="1365">
        <v>257488.5664290603</v>
      </c>
      <c r="I71" s="1365">
        <v>214045.86425139676</v>
      </c>
      <c r="J71" s="1365">
        <v>254576.80931664084</v>
      </c>
      <c r="K71" s="1365">
        <v>260149.89338749496</v>
      </c>
      <c r="L71" s="1365">
        <v>378616.86007699947</v>
      </c>
      <c r="M71" s="1365">
        <v>831316.88799905509</v>
      </c>
      <c r="N71" s="1365">
        <v>831316.88799905509</v>
      </c>
      <c r="O71" s="1365">
        <v>699532.09275977546</v>
      </c>
      <c r="P71" s="1365">
        <v>820548.83250739495</v>
      </c>
      <c r="Q71" s="1365">
        <v>841137.74718805659</v>
      </c>
      <c r="R71" s="1365">
        <v>1274877.0103753353</v>
      </c>
      <c r="S71" s="1365">
        <v>1265232.6426037191</v>
      </c>
      <c r="T71" s="1365">
        <v>1265232.6426037191</v>
      </c>
      <c r="U71" s="1365">
        <v>1070553.3460611869</v>
      </c>
      <c r="V71" s="1365">
        <v>1248752.0518576473</v>
      </c>
      <c r="W71" s="1365">
        <v>1280199.9538935565</v>
      </c>
      <c r="X71" s="1365">
        <v>1953252.575634998</v>
      </c>
      <c r="Y71" s="1365">
        <v>3206127.7831912148</v>
      </c>
      <c r="Z71" s="1365">
        <v>3206127.7831912148</v>
      </c>
      <c r="AA71" s="1365">
        <v>2743090.203693782</v>
      </c>
      <c r="AB71" s="1365">
        <v>3184043.7497447208</v>
      </c>
      <c r="AC71" s="1365">
        <v>3225224.4491767921</v>
      </c>
      <c r="AD71" s="1365">
        <v>4956772.3390222844</v>
      </c>
      <c r="AE71" s="1365">
        <v>4733523.6900383439</v>
      </c>
      <c r="AF71" s="1365">
        <v>4733523.6900383439</v>
      </c>
      <c r="AG71" s="1365">
        <v>4056617.4598309286</v>
      </c>
      <c r="AH71" s="1365">
        <v>4729377.3950911965</v>
      </c>
      <c r="AI71" s="1365">
        <v>4735130.1612618575</v>
      </c>
      <c r="AJ71" s="1365">
        <v>7337955.9474401223</v>
      </c>
      <c r="AK71" s="1365">
        <v>11874127.974188192</v>
      </c>
      <c r="AL71" s="1365">
        <v>11874127.974188192</v>
      </c>
      <c r="AM71" s="1365">
        <v>10150594.481947068</v>
      </c>
      <c r="AN71" s="1365">
        <v>12017555.235728197</v>
      </c>
      <c r="AO71" s="1365">
        <v>11747129.419023361</v>
      </c>
      <c r="AP71" s="1365">
        <v>18362469.344893899</v>
      </c>
      <c r="AQ71" s="1365">
        <v>45868542.731145166</v>
      </c>
      <c r="AR71" s="1365">
        <v>45868542.731145166</v>
      </c>
      <c r="AS71" s="1365">
        <v>39389087.651182607</v>
      </c>
      <c r="AT71" s="1365">
        <v>46763525.346435986</v>
      </c>
      <c r="AU71" s="1365">
        <v>45128556.929165982</v>
      </c>
      <c r="AV71" s="1365">
        <v>70476991.350027129</v>
      </c>
      <c r="AW71" s="1365">
        <v>4176.2901530688932</v>
      </c>
      <c r="AX71" s="1365">
        <v>4176.2901530688932</v>
      </c>
      <c r="AY71" s="1365">
        <v>2666.6782829792373</v>
      </c>
      <c r="AZ71" s="1365">
        <v>4237.0446400490064</v>
      </c>
      <c r="BA71" s="1365">
        <v>4118.8022863616179</v>
      </c>
      <c r="BB71" s="1365">
        <v>2128.2371564780647</v>
      </c>
      <c r="BC71" s="1365">
        <v>53000.821656843393</v>
      </c>
      <c r="BD71" s="1365">
        <v>53000.821656843393</v>
      </c>
      <c r="BE71" s="1365">
        <v>42670.068879122715</v>
      </c>
      <c r="BF71" s="1365">
        <v>52613.381919561587</v>
      </c>
      <c r="BG71" s="1365">
        <v>53356.192353469574</v>
      </c>
      <c r="BH71" s="1365">
        <v>69872.052865783611</v>
      </c>
      <c r="BI71" s="1365">
        <v>114031.48603656153</v>
      </c>
      <c r="BJ71" s="1365">
        <v>92674.307124302053</v>
      </c>
      <c r="BK71" s="1365">
        <v>113083.80351895231</v>
      </c>
      <c r="BL71" s="1365">
        <v>114902.92993735452</v>
      </c>
      <c r="BM71" s="1365">
        <v>154551.82250241551</v>
      </c>
      <c r="BN71" s="1365">
        <v>114031.48603656153</v>
      </c>
    </row>
    <row r="72" spans="1:66" x14ac:dyDescent="0.2">
      <c r="A72" s="1365">
        <v>1983</v>
      </c>
      <c r="B72" s="1365">
        <v>133637.22166111783</v>
      </c>
      <c r="C72" s="1365">
        <v>108857.62968218868</v>
      </c>
      <c r="D72" s="1365">
        <v>131957.30163981509</v>
      </c>
      <c r="E72" s="1365">
        <v>135171.4052353529</v>
      </c>
      <c r="F72" s="1365">
        <v>193530.28251524814</v>
      </c>
      <c r="G72" s="1365">
        <v>262596.85827035148</v>
      </c>
      <c r="H72" s="1365">
        <v>262596.85827035148</v>
      </c>
      <c r="I72" s="1365">
        <v>214756.57861607563</v>
      </c>
      <c r="J72" s="1365">
        <v>259126.29098872884</v>
      </c>
      <c r="K72" s="1365">
        <v>265766.15269516537</v>
      </c>
      <c r="L72" s="1365">
        <v>384479.81766537885</v>
      </c>
      <c r="M72" s="1365">
        <v>842142.30050772289</v>
      </c>
      <c r="N72" s="1365">
        <v>842142.30050772289</v>
      </c>
      <c r="O72" s="1365">
        <v>695808.59528934862</v>
      </c>
      <c r="P72" s="1365">
        <v>830209.32815633982</v>
      </c>
      <c r="Q72" s="1365">
        <v>852864.18797438347</v>
      </c>
      <c r="R72" s="1365">
        <v>1283872.9621345839</v>
      </c>
      <c r="S72" s="1365">
        <v>1275788.0280916565</v>
      </c>
      <c r="T72" s="1365">
        <v>1275788.0280916565</v>
      </c>
      <c r="U72" s="1365">
        <v>1063626.3091723735</v>
      </c>
      <c r="V72" s="1365">
        <v>1261484.0789212263</v>
      </c>
      <c r="W72" s="1365">
        <v>1288681.0142311733</v>
      </c>
      <c r="X72" s="1365">
        <v>1958571.6091559837</v>
      </c>
      <c r="Y72" s="1365">
        <v>3203950.3693000814</v>
      </c>
      <c r="Z72" s="1365">
        <v>3203950.3693000814</v>
      </c>
      <c r="AA72" s="1365">
        <v>2711353.6815707441</v>
      </c>
      <c r="AB72" s="1365">
        <v>3199570.0193223292</v>
      </c>
      <c r="AC72" s="1365">
        <v>3207644.3506138711</v>
      </c>
      <c r="AD72" s="1365">
        <v>4944135.5785782393</v>
      </c>
      <c r="AE72" s="1365">
        <v>4747392.216743541</v>
      </c>
      <c r="AF72" s="1365">
        <v>4747392.216743541</v>
      </c>
      <c r="AG72" s="1365">
        <v>4032468.2481605662</v>
      </c>
      <c r="AH72" s="1365">
        <v>4769403.7931501335</v>
      </c>
      <c r="AI72" s="1365">
        <v>4726974.3064521104</v>
      </c>
      <c r="AJ72" s="1365">
        <v>7340839.4795432221</v>
      </c>
      <c r="AK72" s="1365">
        <v>12163688.190212913</v>
      </c>
      <c r="AL72" s="1365">
        <v>12163688.190212913</v>
      </c>
      <c r="AM72" s="1365">
        <v>10286473.972852083</v>
      </c>
      <c r="AN72" s="1365">
        <v>12285230.212847872</v>
      </c>
      <c r="AO72" s="1365">
        <v>12149099.761051478</v>
      </c>
      <c r="AP72" s="1365">
        <v>18697083.585975099</v>
      </c>
      <c r="AQ72" s="1365">
        <v>49981739.467153788</v>
      </c>
      <c r="AR72" s="1365">
        <v>49981739.467153788</v>
      </c>
      <c r="AS72" s="1365">
        <v>42791854.033788234</v>
      </c>
      <c r="AT72" s="1365">
        <v>50508136.470800482</v>
      </c>
      <c r="AU72" s="1365">
        <v>49645575.316342287</v>
      </c>
      <c r="AV72" s="1365">
        <v>76617422.572281286</v>
      </c>
      <c r="AW72" s="1365">
        <v>4677.5850518841453</v>
      </c>
      <c r="AX72" s="1365">
        <v>4677.5850518841453</v>
      </c>
      <c r="AY72" s="1365">
        <v>2958.680748301741</v>
      </c>
      <c r="AZ72" s="1365">
        <v>4788.3122909013209</v>
      </c>
      <c r="BA72" s="1365">
        <v>4576.6577755404278</v>
      </c>
      <c r="BB72" s="1365">
        <v>2580.7473651174546</v>
      </c>
      <c r="BC72" s="1365">
        <v>54914.435122606112</v>
      </c>
      <c r="BD72" s="1365">
        <v>54914.435122606112</v>
      </c>
      <c r="BE72" s="1365">
        <v>43640.85572583758</v>
      </c>
      <c r="BF72" s="1365">
        <v>54373.743137979</v>
      </c>
      <c r="BG72" s="1365">
        <v>55427.762708793933</v>
      </c>
      <c r="BH72" s="1365">
        <v>72381.095890877492</v>
      </c>
      <c r="BI72" s="1365">
        <v>117710.49771100855</v>
      </c>
      <c r="BJ72" s="1365">
        <v>94493.574447757361</v>
      </c>
      <c r="BK72" s="1365">
        <v>116355.53169682609</v>
      </c>
      <c r="BL72" s="1365">
        <v>118991.64387536079</v>
      </c>
      <c r="BM72" s="1365">
        <v>159631.53154807753</v>
      </c>
      <c r="BN72" s="1365">
        <v>117710.49771100855</v>
      </c>
    </row>
    <row r="73" spans="1:66" x14ac:dyDescent="0.2">
      <c r="A73" s="1365">
        <v>1984</v>
      </c>
      <c r="B73" s="1365">
        <v>137248.47796812022</v>
      </c>
      <c r="C73" s="1365">
        <v>110682.68249533692</v>
      </c>
      <c r="D73" s="1365">
        <v>133031.58706382927</v>
      </c>
      <c r="E73" s="1365">
        <v>141127.80759599622</v>
      </c>
      <c r="F73" s="1365">
        <v>198630.05533132263</v>
      </c>
      <c r="G73" s="1365">
        <v>270639.94459464424</v>
      </c>
      <c r="H73" s="1365">
        <v>270639.94459464424</v>
      </c>
      <c r="I73" s="1365">
        <v>219524.85119546021</v>
      </c>
      <c r="J73" s="1365">
        <v>262357.78029108426</v>
      </c>
      <c r="K73" s="1365">
        <v>278255.09670689312</v>
      </c>
      <c r="L73" s="1365">
        <v>395683.99548679974</v>
      </c>
      <c r="M73" s="1365">
        <v>868128.92688634654</v>
      </c>
      <c r="N73" s="1365">
        <v>868128.92688634654</v>
      </c>
      <c r="O73" s="1365">
        <v>720521.92386321072</v>
      </c>
      <c r="P73" s="1365">
        <v>841649.17786745052</v>
      </c>
      <c r="Q73" s="1365">
        <v>891954.19833735202</v>
      </c>
      <c r="R73" s="1365">
        <v>1322464.7707874945</v>
      </c>
      <c r="S73" s="1365">
        <v>1312975.0737469643</v>
      </c>
      <c r="T73" s="1365">
        <v>1312975.0737469643</v>
      </c>
      <c r="U73" s="1365">
        <v>1109836.6004374556</v>
      </c>
      <c r="V73" s="1365">
        <v>1275105.7371806302</v>
      </c>
      <c r="W73" s="1365">
        <v>1347348.7676843377</v>
      </c>
      <c r="X73" s="1365">
        <v>2011787.1950011463</v>
      </c>
      <c r="Y73" s="1365">
        <v>3320141.671806043</v>
      </c>
      <c r="Z73" s="1365">
        <v>3320141.671806043</v>
      </c>
      <c r="AA73" s="1365">
        <v>2926493.3959605601</v>
      </c>
      <c r="AB73" s="1365">
        <v>3249634.2958914996</v>
      </c>
      <c r="AC73" s="1365">
        <v>3379918.0558706024</v>
      </c>
      <c r="AD73" s="1365">
        <v>5095806.9908892438</v>
      </c>
      <c r="AE73" s="1365">
        <v>4959739.6210893169</v>
      </c>
      <c r="AF73" s="1365">
        <v>4959739.6210893169</v>
      </c>
      <c r="AG73" s="1365">
        <v>4437222.9603507975</v>
      </c>
      <c r="AH73" s="1365">
        <v>4869629.6362087652</v>
      </c>
      <c r="AI73" s="1365">
        <v>5038822.4471015697</v>
      </c>
      <c r="AJ73" s="1365">
        <v>7583264.4815261057</v>
      </c>
      <c r="AK73" s="1365">
        <v>12736783.348328074</v>
      </c>
      <c r="AL73" s="1365">
        <v>12736783.348328074</v>
      </c>
      <c r="AM73" s="1365">
        <v>11703191.37884021</v>
      </c>
      <c r="AN73" s="1365">
        <v>12658581.11190176</v>
      </c>
      <c r="AO73" s="1365">
        <v>12799722.318596449</v>
      </c>
      <c r="AP73" s="1365">
        <v>19584304.88202193</v>
      </c>
      <c r="AQ73" s="1365">
        <v>52287948.557842173</v>
      </c>
      <c r="AR73" s="1365">
        <v>52287948.557842173</v>
      </c>
      <c r="AS73" s="1365">
        <v>48694640.46834372</v>
      </c>
      <c r="AT73" s="1365">
        <v>53632693.285452008</v>
      </c>
      <c r="AU73" s="1365">
        <v>50797149.793887392</v>
      </c>
      <c r="AV73" s="1365">
        <v>80197354.444820344</v>
      </c>
      <c r="AW73" s="1365">
        <v>3857.011341596206</v>
      </c>
      <c r="AX73" s="1365">
        <v>3857.011341596206</v>
      </c>
      <c r="AY73" s="1365">
        <v>1840.5137952136442</v>
      </c>
      <c r="AZ73" s="1365">
        <v>3705.3938365742965</v>
      </c>
      <c r="BA73" s="1365">
        <v>4000.5184850993087</v>
      </c>
      <c r="BB73" s="1365">
        <v>1576.1151758454835</v>
      </c>
      <c r="BC73" s="1365">
        <v>56039.539199428415</v>
      </c>
      <c r="BD73" s="1365">
        <v>56039.539199428415</v>
      </c>
      <c r="BE73" s="1365">
        <v>42922.766787795386</v>
      </c>
      <c r="BF73" s="1365">
        <v>54296.299196760243</v>
      </c>
      <c r="BG73" s="1365">
        <v>57702.653069178894</v>
      </c>
      <c r="BH73" s="1365">
        <v>73759.531391747951</v>
      </c>
      <c r="BI73" s="1365">
        <v>121267.69902171867</v>
      </c>
      <c r="BJ73" s="1365">
        <v>94275.583028522553</v>
      </c>
      <c r="BK73" s="1365">
        <v>117534.93089699266</v>
      </c>
      <c r="BL73" s="1365">
        <v>124830.32129927835</v>
      </c>
      <c r="BM73" s="1365">
        <v>163988.80166162603</v>
      </c>
      <c r="BN73" s="1365">
        <v>121267.69902171867</v>
      </c>
    </row>
    <row r="74" spans="1:66" x14ac:dyDescent="0.2">
      <c r="A74" s="1365">
        <v>1985</v>
      </c>
      <c r="B74" s="1365">
        <v>144693.22353226363</v>
      </c>
      <c r="C74" s="1365">
        <v>114548.49029674131</v>
      </c>
      <c r="D74" s="1365">
        <v>141170.61672836728</v>
      </c>
      <c r="E74" s="1365">
        <v>147910.5037863694</v>
      </c>
      <c r="F74" s="1365">
        <v>208482.08953555551</v>
      </c>
      <c r="G74" s="1365">
        <v>284911.9592325436</v>
      </c>
      <c r="H74" s="1365">
        <v>284911.9592325436</v>
      </c>
      <c r="I74" s="1365">
        <v>226838.14376186565</v>
      </c>
      <c r="J74" s="1365">
        <v>277796.72060630954</v>
      </c>
      <c r="K74" s="1365">
        <v>291409.10484395304</v>
      </c>
      <c r="L74" s="1365">
        <v>414976.13775291754</v>
      </c>
      <c r="M74" s="1365">
        <v>911336.59896966664</v>
      </c>
      <c r="N74" s="1365">
        <v>911336.59896966664</v>
      </c>
      <c r="O74" s="1365">
        <v>739137.06351730146</v>
      </c>
      <c r="P74" s="1365">
        <v>884938.79408037697</v>
      </c>
      <c r="Q74" s="1365">
        <v>935211.07834519749</v>
      </c>
      <c r="R74" s="1365">
        <v>1380347.6481685317</v>
      </c>
      <c r="S74" s="1365">
        <v>1385268.2909832117</v>
      </c>
      <c r="T74" s="1365">
        <v>1385268.2909832117</v>
      </c>
      <c r="U74" s="1365">
        <v>1139955.143573707</v>
      </c>
      <c r="V74" s="1365">
        <v>1344224.8391307285</v>
      </c>
      <c r="W74" s="1365">
        <v>1422448.2948577036</v>
      </c>
      <c r="X74" s="1365">
        <v>2109980.5831750864</v>
      </c>
      <c r="Y74" s="1365">
        <v>3580180.6049585552</v>
      </c>
      <c r="Z74" s="1365">
        <v>3580180.6049585552</v>
      </c>
      <c r="AA74" s="1365">
        <v>3053184.5734423189</v>
      </c>
      <c r="AB74" s="1365">
        <v>3457400.3431995995</v>
      </c>
      <c r="AC74" s="1365">
        <v>3691710.9668109934</v>
      </c>
      <c r="AD74" s="1365">
        <v>5474433.455380545</v>
      </c>
      <c r="AE74" s="1365">
        <v>5397560.8433778929</v>
      </c>
      <c r="AF74" s="1365">
        <v>5397560.8433778929</v>
      </c>
      <c r="AG74" s="1365">
        <v>4639295.1193759441</v>
      </c>
      <c r="AH74" s="1365">
        <v>5178596.5310634589</v>
      </c>
      <c r="AI74" s="1365">
        <v>5593989.7194496859</v>
      </c>
      <c r="AJ74" s="1365">
        <v>8241923.3138735853</v>
      </c>
      <c r="AK74" s="1365">
        <v>14296162.10275631</v>
      </c>
      <c r="AL74" s="1365">
        <v>14296162.10275631</v>
      </c>
      <c r="AM74" s="1365">
        <v>12146602.532552434</v>
      </c>
      <c r="AN74" s="1365">
        <v>13270513.984872811</v>
      </c>
      <c r="AO74" s="1365">
        <v>15040930.130618352</v>
      </c>
      <c r="AP74" s="1365">
        <v>21650187.671954095</v>
      </c>
      <c r="AQ74" s="1365">
        <v>58539980.717527807</v>
      </c>
      <c r="AR74" s="1365">
        <v>58539980.717527807</v>
      </c>
      <c r="AS74" s="1365">
        <v>50199079.955319487</v>
      </c>
      <c r="AT74" s="1365">
        <v>55195300.778417677</v>
      </c>
      <c r="AU74" s="1365">
        <v>61094937.707169905</v>
      </c>
      <c r="AV74" s="1365">
        <v>84440131.678591907</v>
      </c>
      <c r="AW74" s="1365">
        <v>4474.4878319836826</v>
      </c>
      <c r="AX74" s="1365">
        <v>4474.4878319836826</v>
      </c>
      <c r="AY74" s="1365">
        <v>2258.8368316169558</v>
      </c>
      <c r="AZ74" s="1365">
        <v>4544.5128504250633</v>
      </c>
      <c r="BA74" s="1365">
        <v>4411.9027287857525</v>
      </c>
      <c r="BB74" s="1365">
        <v>1988.0413181934541</v>
      </c>
      <c r="BC74" s="1365">
        <v>59510.626261441073</v>
      </c>
      <c r="BD74" s="1365">
        <v>59510.626261441073</v>
      </c>
      <c r="BE74" s="1365">
        <v>45149.759938901283</v>
      </c>
      <c r="BF74" s="1365">
        <v>58529.708133699525</v>
      </c>
      <c r="BG74" s="1365">
        <v>60432.662168721814</v>
      </c>
      <c r="BH74" s="1365">
        <v>78274.8052430026</v>
      </c>
      <c r="BI74" s="1365">
        <v>128305.79929826285</v>
      </c>
      <c r="BJ74" s="1365">
        <v>98763.413823006675</v>
      </c>
      <c r="BK74" s="1365">
        <v>126011.20223779259</v>
      </c>
      <c r="BL74" s="1365">
        <v>130458.61146864192</v>
      </c>
      <c r="BM74" s="1365">
        <v>173633.26014901404</v>
      </c>
      <c r="BN74" s="1365">
        <v>128305.79929826285</v>
      </c>
    </row>
    <row r="75" spans="1:66" x14ac:dyDescent="0.2">
      <c r="A75" s="1365">
        <v>1986</v>
      </c>
      <c r="B75" s="1365">
        <v>156368.47561319993</v>
      </c>
      <c r="C75" s="1365">
        <v>123902.52215745892</v>
      </c>
      <c r="D75" s="1365">
        <v>153265.86344699227</v>
      </c>
      <c r="E75" s="1365">
        <v>159177.23748265725</v>
      </c>
      <c r="F75" s="1365">
        <v>223585.56791612261</v>
      </c>
      <c r="G75" s="1365">
        <v>307727.96778648644</v>
      </c>
      <c r="H75" s="1365">
        <v>307727.98642706126</v>
      </c>
      <c r="I75" s="1365">
        <v>245159.6926885361</v>
      </c>
      <c r="J75" s="1365">
        <v>301437.632388748</v>
      </c>
      <c r="K75" s="1365">
        <v>313426.25857827556</v>
      </c>
      <c r="L75" s="1365">
        <v>444882.16190628894</v>
      </c>
      <c r="M75" s="1365">
        <v>984202.87457942241</v>
      </c>
      <c r="N75" s="1365">
        <v>984202.87457942241</v>
      </c>
      <c r="O75" s="1365">
        <v>803111.3040996918</v>
      </c>
      <c r="P75" s="1365">
        <v>962049.14123970922</v>
      </c>
      <c r="Q75" s="1365">
        <v>1004091.0716537971</v>
      </c>
      <c r="R75" s="1365">
        <v>1482888.0323385207</v>
      </c>
      <c r="S75" s="1365">
        <v>1498705.2033254351</v>
      </c>
      <c r="T75" s="1365">
        <v>1498705.2033254351</v>
      </c>
      <c r="U75" s="1365">
        <v>1244261.8949542136</v>
      </c>
      <c r="V75" s="1365">
        <v>1466913.9341903962</v>
      </c>
      <c r="W75" s="1365">
        <v>1526857.797608325</v>
      </c>
      <c r="X75" s="1365">
        <v>2271493.2432592995</v>
      </c>
      <c r="Y75" s="1365">
        <v>3904933.8783936636</v>
      </c>
      <c r="Z75" s="1365">
        <v>3904933.8783936636</v>
      </c>
      <c r="AA75" s="1365">
        <v>3396161.1861443855</v>
      </c>
      <c r="AB75" s="1365">
        <v>3823409.006071127</v>
      </c>
      <c r="AC75" s="1365">
        <v>3978262.0520942248</v>
      </c>
      <c r="AD75" s="1365">
        <v>5952983.3903683433</v>
      </c>
      <c r="AE75" s="1365">
        <v>5892509.4083595108</v>
      </c>
      <c r="AF75" s="1365">
        <v>5892509.4083595108</v>
      </c>
      <c r="AG75" s="1365">
        <v>5199971.6903073285</v>
      </c>
      <c r="AH75" s="1365">
        <v>5797093.5971387187</v>
      </c>
      <c r="AI75" s="1365">
        <v>5981079.0892810123</v>
      </c>
      <c r="AJ75" s="1365">
        <v>8921007.9423402268</v>
      </c>
      <c r="AK75" s="1365">
        <v>15281063.296729835</v>
      </c>
      <c r="AL75" s="1365">
        <v>15281063.296729835</v>
      </c>
      <c r="AM75" s="1365">
        <v>13703469.662441973</v>
      </c>
      <c r="AN75" s="1365">
        <v>15360820.182821192</v>
      </c>
      <c r="AO75" s="1365">
        <v>15790079.991268339</v>
      </c>
      <c r="AP75" s="1365">
        <v>22801874.407762699</v>
      </c>
      <c r="AQ75" s="1365">
        <v>60207874.370272644</v>
      </c>
      <c r="AR75" s="1365">
        <v>60207874.370272644</v>
      </c>
      <c r="AS75" s="1365">
        <v>56022040.081754282</v>
      </c>
      <c r="AT75" s="1365">
        <v>61363091.706412897</v>
      </c>
      <c r="AU75" s="1365">
        <v>59231704.214879006</v>
      </c>
      <c r="AV75" s="1365">
        <v>91370458.653467998</v>
      </c>
      <c r="AW75" s="1365">
        <v>5008.9834399134397</v>
      </c>
      <c r="AX75" s="1365">
        <v>5008.9647993385552</v>
      </c>
      <c r="AY75" s="1365">
        <v>2645.3516263817237</v>
      </c>
      <c r="AZ75" s="1365">
        <v>5094.0945052364832</v>
      </c>
      <c r="BA75" s="1365">
        <v>4928.216387038924</v>
      </c>
      <c r="BB75" s="1365">
        <v>2288.9739259563321</v>
      </c>
      <c r="BC75" s="1365">
        <v>64386.875728064086</v>
      </c>
      <c r="BD75" s="1365">
        <v>64386.875728064086</v>
      </c>
      <c r="BE75" s="1365">
        <v>48434.879719433047</v>
      </c>
      <c r="BF75" s="1365">
        <v>63401.054803357023</v>
      </c>
      <c r="BG75" s="1365">
        <v>65297.92257475284</v>
      </c>
      <c r="BH75" s="1365">
        <v>83663.071869189487</v>
      </c>
      <c r="BI75" s="1365">
        <v>138609.24108825237</v>
      </c>
      <c r="BJ75" s="1365">
        <v>105671.7898357472</v>
      </c>
      <c r="BK75" s="1365">
        <v>136284.75517600766</v>
      </c>
      <c r="BL75" s="1365">
        <v>140760.05530939525</v>
      </c>
      <c r="BM75" s="1365">
        <v>185380.69429823096</v>
      </c>
      <c r="BN75" s="1365">
        <v>138609.264388971</v>
      </c>
    </row>
    <row r="76" spans="1:66" x14ac:dyDescent="0.2">
      <c r="A76" s="1365">
        <v>1987</v>
      </c>
      <c r="B76" s="1365">
        <v>163822.07165087096</v>
      </c>
      <c r="C76" s="1365">
        <v>135502.75993387267</v>
      </c>
      <c r="D76" s="1365">
        <v>161962.68692150048</v>
      </c>
      <c r="E76" s="1365">
        <v>165529.7536942125</v>
      </c>
      <c r="F76" s="1365">
        <v>232426.22473644771</v>
      </c>
      <c r="G76" s="1365">
        <v>321401.07653007371</v>
      </c>
      <c r="H76" s="1365">
        <v>321401.07653007371</v>
      </c>
      <c r="I76" s="1365">
        <v>267067.63114678959</v>
      </c>
      <c r="J76" s="1365">
        <v>317688.65982655511</v>
      </c>
      <c r="K76" s="1365">
        <v>324811.6659427791</v>
      </c>
      <c r="L76" s="1365">
        <v>461544.38402866933</v>
      </c>
      <c r="M76" s="1365">
        <v>1037758.304874718</v>
      </c>
      <c r="N76" s="1365">
        <v>1037758.304874718</v>
      </c>
      <c r="O76" s="1365">
        <v>882786.1673064566</v>
      </c>
      <c r="P76" s="1365">
        <v>1027523.0629692271</v>
      </c>
      <c r="Q76" s="1365">
        <v>1046920.0341064518</v>
      </c>
      <c r="R76" s="1365">
        <v>1551300.3234648008</v>
      </c>
      <c r="S76" s="1365">
        <v>1602481.4636762161</v>
      </c>
      <c r="T76" s="1365">
        <v>1602481.4636762161</v>
      </c>
      <c r="U76" s="1365">
        <v>1383143.8379257363</v>
      </c>
      <c r="V76" s="1365">
        <v>1591420.5089777578</v>
      </c>
      <c r="W76" s="1365">
        <v>1612511.3548201774</v>
      </c>
      <c r="X76" s="1365">
        <v>2412149.455389875</v>
      </c>
      <c r="Y76" s="1365">
        <v>4354633.301207738</v>
      </c>
      <c r="Z76" s="1365">
        <v>4354633.301207738</v>
      </c>
      <c r="AA76" s="1365">
        <v>3886929.0480910339</v>
      </c>
      <c r="AB76" s="1365">
        <v>4367418.1751710204</v>
      </c>
      <c r="AC76" s="1365">
        <v>4343705.9781645443</v>
      </c>
      <c r="AD76" s="1365">
        <v>6579329.9660947872</v>
      </c>
      <c r="AE76" s="1365">
        <v>6674730.9570127027</v>
      </c>
      <c r="AF76" s="1365">
        <v>6674730.9570127027</v>
      </c>
      <c r="AG76" s="1365">
        <v>6021156.4600316063</v>
      </c>
      <c r="AH76" s="1365">
        <v>6737498.2821575869</v>
      </c>
      <c r="AI76" s="1365">
        <v>6615298.066888772</v>
      </c>
      <c r="AJ76" s="1365">
        <v>10056235.088491682</v>
      </c>
      <c r="AK76" s="1365">
        <v>17684713.791374259</v>
      </c>
      <c r="AL76" s="1365">
        <v>17684713.791374259</v>
      </c>
      <c r="AM76" s="1365">
        <v>16409983.046045471</v>
      </c>
      <c r="AN76" s="1365">
        <v>18364589.253946349</v>
      </c>
      <c r="AO76" s="1365">
        <v>17063502.091842633</v>
      </c>
      <c r="AP76" s="1365">
        <v>26943007.237262785</v>
      </c>
      <c r="AQ76" s="1365">
        <v>75882570.812334687</v>
      </c>
      <c r="AR76" s="1365">
        <v>75882570.812334687</v>
      </c>
      <c r="AS76" s="1365">
        <v>70751522.631925032</v>
      </c>
      <c r="AT76" s="1365">
        <v>81856841.297950804</v>
      </c>
      <c r="AU76" s="1365">
        <v>70365099.734865412</v>
      </c>
      <c r="AV76" s="1365">
        <v>114517336.76884149</v>
      </c>
      <c r="AW76" s="1365">
        <v>6243.0667716682474</v>
      </c>
      <c r="AX76" s="1365">
        <v>6243.0667716682474</v>
      </c>
      <c r="AY76" s="1365">
        <v>3937.8887209557552</v>
      </c>
      <c r="AZ76" s="1365">
        <v>6236.714016445877</v>
      </c>
      <c r="BA76" s="1365">
        <v>6247.8414456458495</v>
      </c>
      <c r="BB76" s="1365">
        <v>3308.0654442261102</v>
      </c>
      <c r="BC76" s="1365">
        <v>66718.04573711018</v>
      </c>
      <c r="BD76" s="1365">
        <v>66718.04573711018</v>
      </c>
      <c r="BE76" s="1365">
        <v>52471.270225807755</v>
      </c>
      <c r="BF76" s="1365">
        <v>65789.311805086443</v>
      </c>
      <c r="BG76" s="1365">
        <v>67597.50031507478</v>
      </c>
      <c r="BH76" s="1365">
        <v>85884.658211075148</v>
      </c>
      <c r="BI76" s="1365">
        <v>142311.76944391261</v>
      </c>
      <c r="BJ76" s="1365">
        <v>113137.99710687275</v>
      </c>
      <c r="BK76" s="1365">
        <v>140230.05904088714</v>
      </c>
      <c r="BL76" s="1365">
        <v>144284.57390186092</v>
      </c>
      <c r="BM76" s="1365">
        <v>189105.39916963642</v>
      </c>
      <c r="BN76" s="1365">
        <v>142311.76944391261</v>
      </c>
    </row>
    <row r="77" spans="1:66" x14ac:dyDescent="0.2">
      <c r="A77" s="1365">
        <v>1988</v>
      </c>
      <c r="B77" s="1365">
        <v>169689.65766537859</v>
      </c>
      <c r="C77" s="1365">
        <v>141114.95299690362</v>
      </c>
      <c r="D77" s="1365">
        <v>169612.46858165634</v>
      </c>
      <c r="E77" s="1365">
        <v>169761.04956929813</v>
      </c>
      <c r="F77" s="1365">
        <v>240123.49070321964</v>
      </c>
      <c r="G77" s="1365">
        <v>333234.57965342863</v>
      </c>
      <c r="H77" s="1365">
        <v>333234.57965342863</v>
      </c>
      <c r="I77" s="1365">
        <v>278368.7874880177</v>
      </c>
      <c r="J77" s="1365">
        <v>332970.57686372299</v>
      </c>
      <c r="K77" s="1365">
        <v>333480.19326872955</v>
      </c>
      <c r="L77" s="1365">
        <v>476801.79683623684</v>
      </c>
      <c r="M77" s="1365">
        <v>1096331.5761016815</v>
      </c>
      <c r="N77" s="1365">
        <v>1096331.5761016815</v>
      </c>
      <c r="O77" s="1365">
        <v>946521.34462788794</v>
      </c>
      <c r="P77" s="1365">
        <v>1101587.4097598786</v>
      </c>
      <c r="Q77" s="1365">
        <v>1091329.2145135363</v>
      </c>
      <c r="R77" s="1365">
        <v>1634151.635448874</v>
      </c>
      <c r="S77" s="1365">
        <v>1716283.4488273244</v>
      </c>
      <c r="T77" s="1365">
        <v>1716283.4488273244</v>
      </c>
      <c r="U77" s="1365">
        <v>1506935.5488965421</v>
      </c>
      <c r="V77" s="1365">
        <v>1732440.9198024878</v>
      </c>
      <c r="W77" s="1365">
        <v>1701350.7154268629</v>
      </c>
      <c r="X77" s="1365">
        <v>2573446.6181241041</v>
      </c>
      <c r="Y77" s="1365">
        <v>4828352.5123937307</v>
      </c>
      <c r="Z77" s="1365">
        <v>4828352.5123937307</v>
      </c>
      <c r="AA77" s="1365">
        <v>4425543.2939290944</v>
      </c>
      <c r="AB77" s="1365">
        <v>4925021.8734465148</v>
      </c>
      <c r="AC77" s="1365">
        <v>4735514.425396923</v>
      </c>
      <c r="AD77" s="1365">
        <v>7280941.5650327466</v>
      </c>
      <c r="AE77" s="1365">
        <v>7513797.1080744974</v>
      </c>
      <c r="AF77" s="1365">
        <v>7513797.1080744974</v>
      </c>
      <c r="AG77" s="1365">
        <v>6976612.5940781161</v>
      </c>
      <c r="AH77" s="1365">
        <v>7715292.5288132764</v>
      </c>
      <c r="AI77" s="1365">
        <v>7329726.7449242417</v>
      </c>
      <c r="AJ77" s="1365">
        <v>11286758.676533258</v>
      </c>
      <c r="AK77" s="1365">
        <v>20655534.339914571</v>
      </c>
      <c r="AL77" s="1365">
        <v>20655534.339914571</v>
      </c>
      <c r="AM77" s="1365">
        <v>19614235.984541547</v>
      </c>
      <c r="AN77" s="1365">
        <v>21386843.93339682</v>
      </c>
      <c r="AO77" s="1365">
        <v>19967958.46831141</v>
      </c>
      <c r="AP77" s="1365">
        <v>31271517.066581037</v>
      </c>
      <c r="AQ77" s="1365">
        <v>87189417.750098631</v>
      </c>
      <c r="AR77" s="1365">
        <v>87189417.750098631</v>
      </c>
      <c r="AS77" s="1365">
        <v>83650631.967085257</v>
      </c>
      <c r="AT77" s="1365">
        <v>90839907.619481474</v>
      </c>
      <c r="AU77" s="1365">
        <v>83735960.275104925</v>
      </c>
      <c r="AV77" s="1365">
        <v>131825644.74439599</v>
      </c>
      <c r="AW77" s="1365">
        <v>6144.7356773285537</v>
      </c>
      <c r="AX77" s="1365">
        <v>6144.7356773285537</v>
      </c>
      <c r="AY77" s="1365">
        <v>3861.1185057895545</v>
      </c>
      <c r="AZ77" s="1365">
        <v>6254.3602995897363</v>
      </c>
      <c r="BA77" s="1365">
        <v>6041.9058698667741</v>
      </c>
      <c r="BB77" s="1365">
        <v>3445.1845702024343</v>
      </c>
      <c r="BC77" s="1365">
        <v>66729.44450578939</v>
      </c>
      <c r="BD77" s="1365">
        <v>66729.44450578939</v>
      </c>
      <c r="BE77" s="1365">
        <v>51625.35392679424</v>
      </c>
      <c r="BF77" s="1365">
        <v>66059.697339631617</v>
      </c>
      <c r="BG77" s="1365">
        <v>67364.586797716096</v>
      </c>
      <c r="BH77" s="1365">
        <v>85231.474620369147</v>
      </c>
      <c r="BI77" s="1365">
        <v>142460.33054136546</v>
      </c>
      <c r="BJ77" s="1365">
        <v>111330.64820305009</v>
      </c>
      <c r="BK77" s="1365">
        <v>140816.36863968396</v>
      </c>
      <c r="BL77" s="1365">
        <v>144017.93795752779</v>
      </c>
      <c r="BM77" s="1365">
        <v>187464.33718307753</v>
      </c>
      <c r="BN77" s="1365">
        <v>142460.33054136546</v>
      </c>
    </row>
    <row r="78" spans="1:66" x14ac:dyDescent="0.2">
      <c r="A78" s="1365">
        <v>1989</v>
      </c>
      <c r="B78" s="1365">
        <v>177020.72969585183</v>
      </c>
      <c r="C78" s="1365">
        <v>145966.81524333847</v>
      </c>
      <c r="D78" s="1365">
        <v>175339.4130952179</v>
      </c>
      <c r="E78" s="1365">
        <v>178565.69694429921</v>
      </c>
      <c r="F78" s="1365">
        <v>249332.68709407077</v>
      </c>
      <c r="G78" s="1365">
        <v>347508.12061680376</v>
      </c>
      <c r="H78" s="1365">
        <v>347508.12061680376</v>
      </c>
      <c r="I78" s="1365">
        <v>287623.83239308553</v>
      </c>
      <c r="J78" s="1365">
        <v>344143.24527773127</v>
      </c>
      <c r="K78" s="1365">
        <v>350599.74339524092</v>
      </c>
      <c r="L78" s="1365">
        <v>494980.16651816276</v>
      </c>
      <c r="M78" s="1365">
        <v>1145127.5773681169</v>
      </c>
      <c r="N78" s="1365">
        <v>1145127.5773681169</v>
      </c>
      <c r="O78" s="1365">
        <v>979510.50537543627</v>
      </c>
      <c r="P78" s="1365">
        <v>1138407.1831264966</v>
      </c>
      <c r="Q78" s="1365">
        <v>1151022.3029401826</v>
      </c>
      <c r="R78" s="1365">
        <v>1699039.8715841363</v>
      </c>
      <c r="S78" s="1365">
        <v>1792231.1482046812</v>
      </c>
      <c r="T78" s="1365">
        <v>1792231.1482046812</v>
      </c>
      <c r="U78" s="1365">
        <v>1557156.5819099052</v>
      </c>
      <c r="V78" s="1365">
        <v>1790758.283390909</v>
      </c>
      <c r="W78" s="1365">
        <v>1793220.5560879095</v>
      </c>
      <c r="X78" s="1365">
        <v>2673787.792432216</v>
      </c>
      <c r="Y78" s="1365">
        <v>5061344.4179657595</v>
      </c>
      <c r="Z78" s="1365">
        <v>5061344.4179657595</v>
      </c>
      <c r="AA78" s="1365">
        <v>4569108.8001451073</v>
      </c>
      <c r="AB78" s="1365">
        <v>5138268.5674744984</v>
      </c>
      <c r="AC78" s="1365">
        <v>4992065.10441898</v>
      </c>
      <c r="AD78" s="1365">
        <v>7568030.9082057169</v>
      </c>
      <c r="AE78" s="1365">
        <v>7851789.6469291197</v>
      </c>
      <c r="AF78" s="1365">
        <v>7851789.6469291197</v>
      </c>
      <c r="AG78" s="1365">
        <v>7207718.8705948144</v>
      </c>
      <c r="AH78" s="1365">
        <v>8041265.8753617201</v>
      </c>
      <c r="AI78" s="1365">
        <v>7680110.5174379246</v>
      </c>
      <c r="AJ78" s="1365">
        <v>11707018.375001421</v>
      </c>
      <c r="AK78" s="1365">
        <v>21403679.971659917</v>
      </c>
      <c r="AL78" s="1365">
        <v>21403679.971659917</v>
      </c>
      <c r="AM78" s="1365">
        <v>20277191.464251339</v>
      </c>
      <c r="AN78" s="1365">
        <v>22434813.380318936</v>
      </c>
      <c r="AO78" s="1365">
        <v>20477219.584732328</v>
      </c>
      <c r="AP78" s="1365">
        <v>32414905.177884635</v>
      </c>
      <c r="AQ78" s="1365">
        <v>91439375.523910046</v>
      </c>
      <c r="AR78" s="1365">
        <v>91439375.523910046</v>
      </c>
      <c r="AS78" s="1365">
        <v>88017494.779561445</v>
      </c>
      <c r="AT78" s="1365">
        <v>98666230.434819013</v>
      </c>
      <c r="AU78" s="1365">
        <v>84723294.048952043</v>
      </c>
      <c r="AV78" s="1365">
        <v>137350473.54636717</v>
      </c>
      <c r="AW78" s="1365">
        <v>6533.3387748999266</v>
      </c>
      <c r="AX78" s="1365">
        <v>6533.3387748999266</v>
      </c>
      <c r="AY78" s="1365">
        <v>4309.7980935913702</v>
      </c>
      <c r="AZ78" s="1365">
        <v>6535.5809127045095</v>
      </c>
      <c r="BA78" s="1365">
        <v>6531.6504933574979</v>
      </c>
      <c r="BB78" s="1365">
        <v>3685.2076699787922</v>
      </c>
      <c r="BC78" s="1365">
        <v>69453.302176711237</v>
      </c>
      <c r="BD78" s="1365">
        <v>69453.302176711237</v>
      </c>
      <c r="BE78" s="1365">
        <v>53350.849673105389</v>
      </c>
      <c r="BF78" s="1365">
        <v>68331.883091742493</v>
      </c>
      <c r="BG78" s="1365">
        <v>70514.962944756597</v>
      </c>
      <c r="BH78" s="1365">
        <v>88254.111039619063</v>
      </c>
      <c r="BI78" s="1365">
        <v>148103.25642897541</v>
      </c>
      <c r="BJ78" s="1365">
        <v>114652.16414749791</v>
      </c>
      <c r="BK78" s="1365">
        <v>145577.26081553998</v>
      </c>
      <c r="BL78" s="1365">
        <v>150494.10350900548</v>
      </c>
      <c r="BM78" s="1365">
        <v>193965.2402516694</v>
      </c>
      <c r="BN78" s="1365">
        <v>148103.25642897541</v>
      </c>
    </row>
    <row r="79" spans="1:66" x14ac:dyDescent="0.2">
      <c r="A79" s="1365">
        <v>1990</v>
      </c>
      <c r="B79" s="1365">
        <v>177203.71362513633</v>
      </c>
      <c r="C79" s="1365">
        <v>145775.72540722851</v>
      </c>
      <c r="D79" s="1365">
        <v>177778.29727181647</v>
      </c>
      <c r="E79" s="1365">
        <v>176674.75550610555</v>
      </c>
      <c r="F79" s="1365">
        <v>248854.77715270867</v>
      </c>
      <c r="G79" s="1365">
        <v>348391.9155088861</v>
      </c>
      <c r="H79" s="1365">
        <v>348392.90835234005</v>
      </c>
      <c r="I79" s="1365">
        <v>288076.11259421648</v>
      </c>
      <c r="J79" s="1365">
        <v>349396.81532695692</v>
      </c>
      <c r="K79" s="1365">
        <v>347469.98311302322</v>
      </c>
      <c r="L79" s="1365">
        <v>494791.38877438317</v>
      </c>
      <c r="M79" s="1365">
        <v>1149680.1881841046</v>
      </c>
      <c r="N79" s="1365">
        <v>1149680.1881841046</v>
      </c>
      <c r="O79" s="1365">
        <v>988204.71673082106</v>
      </c>
      <c r="P79" s="1365">
        <v>1162817.0084211652</v>
      </c>
      <c r="Q79" s="1365">
        <v>1137584.8058908447</v>
      </c>
      <c r="R79" s="1365">
        <v>1703520.809191874</v>
      </c>
      <c r="S79" s="1365">
        <v>1799147.8885989951</v>
      </c>
      <c r="T79" s="1365">
        <v>1799147.8885989951</v>
      </c>
      <c r="U79" s="1365">
        <v>1574736.9227330484</v>
      </c>
      <c r="V79" s="1365">
        <v>1831743.5067143391</v>
      </c>
      <c r="W79" s="1365">
        <v>1768847.3638879741</v>
      </c>
      <c r="X79" s="1365">
        <v>2677388.3955547302</v>
      </c>
      <c r="Y79" s="1365">
        <v>5072397.5980097726</v>
      </c>
      <c r="Z79" s="1365">
        <v>5072397.5980097726</v>
      </c>
      <c r="AA79" s="1365">
        <v>4651832.7533758609</v>
      </c>
      <c r="AB79" s="1365">
        <v>5244529.4727184167</v>
      </c>
      <c r="AC79" s="1365">
        <v>4913557.9203071939</v>
      </c>
      <c r="AD79" s="1365">
        <v>7575826.8467131108</v>
      </c>
      <c r="AE79" s="1365">
        <v>7868517.7962253336</v>
      </c>
      <c r="AF79" s="1365">
        <v>7868517.7962253336</v>
      </c>
      <c r="AG79" s="1365">
        <v>7335664.6793726152</v>
      </c>
      <c r="AH79" s="1365">
        <v>8192814.8197399825</v>
      </c>
      <c r="AI79" s="1365">
        <v>7567041.2637617774</v>
      </c>
      <c r="AJ79" s="1365">
        <v>11713993.259993693</v>
      </c>
      <c r="AK79" s="1365">
        <v>21461214.321744636</v>
      </c>
      <c r="AL79" s="1365">
        <v>21461214.321744636</v>
      </c>
      <c r="AM79" s="1365">
        <v>20620387.316506557</v>
      </c>
      <c r="AN79" s="1365">
        <v>22712405.664233688</v>
      </c>
      <c r="AO79" s="1365">
        <v>20286826.733257569</v>
      </c>
      <c r="AP79" s="1365">
        <v>32329782.715717267</v>
      </c>
      <c r="AQ79" s="1365">
        <v>91969439.2190779</v>
      </c>
      <c r="AR79" s="1365">
        <v>91969439.2190779</v>
      </c>
      <c r="AS79" s="1365">
        <v>89456002.909624711</v>
      </c>
      <c r="AT79" s="1365">
        <v>99686311.24834156</v>
      </c>
      <c r="AU79" s="1365">
        <v>84798762.858299419</v>
      </c>
      <c r="AV79" s="1365">
        <v>137517286.14521062</v>
      </c>
      <c r="AW79" s="1365">
        <v>6015.5117413865564</v>
      </c>
      <c r="AX79" s="1365">
        <v>6014.5188979326267</v>
      </c>
      <c r="AY79" s="1365">
        <v>3475.3382202405223</v>
      </c>
      <c r="AZ79" s="1365">
        <v>6159.7792166760619</v>
      </c>
      <c r="BA79" s="1365">
        <v>5879.5278991879159</v>
      </c>
      <c r="BB79" s="1365">
        <v>2918.1655310341889</v>
      </c>
      <c r="BC79" s="1365">
        <v>69150.772007473177</v>
      </c>
      <c r="BD79" s="1365">
        <v>69150.772007473177</v>
      </c>
      <c r="BE79" s="1365">
        <v>52172.504149051558</v>
      </c>
      <c r="BF79" s="1365">
        <v>68329.551588555507</v>
      </c>
      <c r="BG79" s="1365">
        <v>69906.972130023452</v>
      </c>
      <c r="BH79" s="1365">
        <v>87225.218037245882</v>
      </c>
      <c r="BI79" s="1365">
        <v>148069.84734008141</v>
      </c>
      <c r="BJ79" s="1365">
        <v>113043.96156006535</v>
      </c>
      <c r="BK79" s="1365">
        <v>146041.76705340482</v>
      </c>
      <c r="BL79" s="1365">
        <v>149941.27741856789</v>
      </c>
      <c r="BM79" s="1365">
        <v>192609.03367001051</v>
      </c>
      <c r="BN79" s="1365">
        <v>148071.08839439883</v>
      </c>
    </row>
    <row r="80" spans="1:66" x14ac:dyDescent="0.2">
      <c r="A80" s="1365">
        <v>1991</v>
      </c>
      <c r="B80" s="1365">
        <v>177005.63340196357</v>
      </c>
      <c r="C80" s="1365">
        <v>144303.52388595365</v>
      </c>
      <c r="D80" s="1365">
        <v>177611.74771542914</v>
      </c>
      <c r="E80" s="1365">
        <v>176447.14675662809</v>
      </c>
      <c r="F80" s="1365">
        <v>247806.79195267503</v>
      </c>
      <c r="G80" s="1365">
        <v>348118.21669266111</v>
      </c>
      <c r="H80" s="1365">
        <v>348118.46990125079</v>
      </c>
      <c r="I80" s="1365">
        <v>285215.52426148276</v>
      </c>
      <c r="J80" s="1365">
        <v>349187.27216617129</v>
      </c>
      <c r="K80" s="1365">
        <v>347132.64319029095</v>
      </c>
      <c r="L80" s="1365">
        <v>492840.58228689351</v>
      </c>
      <c r="M80" s="1365">
        <v>1149446.4064293006</v>
      </c>
      <c r="N80" s="1365">
        <v>1149446.4064293006</v>
      </c>
      <c r="O80" s="1365">
        <v>977636.6914321488</v>
      </c>
      <c r="P80" s="1365">
        <v>1161782.6863820248</v>
      </c>
      <c r="Q80" s="1365">
        <v>1137939.5583906427</v>
      </c>
      <c r="R80" s="1365">
        <v>1696958.6793045951</v>
      </c>
      <c r="S80" s="1365">
        <v>1796236.2031252307</v>
      </c>
      <c r="T80" s="1365">
        <v>1796236.2031252307</v>
      </c>
      <c r="U80" s="1365">
        <v>1557925.2373137868</v>
      </c>
      <c r="V80" s="1365">
        <v>1827661.5911468477</v>
      </c>
      <c r="W80" s="1365">
        <v>1767335.2655922363</v>
      </c>
      <c r="X80" s="1365">
        <v>2665558.2188986074</v>
      </c>
      <c r="Y80" s="1365">
        <v>4973500.9621931734</v>
      </c>
      <c r="Z80" s="1365">
        <v>4973500.9621931734</v>
      </c>
      <c r="AA80" s="1365">
        <v>4504757.92374558</v>
      </c>
      <c r="AB80" s="1365">
        <v>5151710.2575746076</v>
      </c>
      <c r="AC80" s="1365">
        <v>4809497.9524846701</v>
      </c>
      <c r="AD80" s="1365">
        <v>7447549.1427408345</v>
      </c>
      <c r="AE80" s="1365">
        <v>7674930.6534009492</v>
      </c>
      <c r="AF80" s="1365">
        <v>7674930.6534009492</v>
      </c>
      <c r="AG80" s="1365">
        <v>7042188.7986089867</v>
      </c>
      <c r="AH80" s="1365">
        <v>8004891.8621242791</v>
      </c>
      <c r="AI80" s="1365">
        <v>7369993.1593056805</v>
      </c>
      <c r="AJ80" s="1365">
        <v>11451560.238595393</v>
      </c>
      <c r="AK80" s="1365">
        <v>20823986.510533955</v>
      </c>
      <c r="AL80" s="1365">
        <v>20823986.510533955</v>
      </c>
      <c r="AM80" s="1365">
        <v>19699643.79653354</v>
      </c>
      <c r="AN80" s="1365">
        <v>22055425.255431909</v>
      </c>
      <c r="AO80" s="1365">
        <v>19691126.322689548</v>
      </c>
      <c r="AP80" s="1365">
        <v>31251782.890617862</v>
      </c>
      <c r="AQ80" s="1365">
        <v>88679971.716901273</v>
      </c>
      <c r="AR80" s="1365">
        <v>88679971.716901273</v>
      </c>
      <c r="AS80" s="1365">
        <v>85762959.394043714</v>
      </c>
      <c r="AT80" s="1365">
        <v>96477424.563278168</v>
      </c>
      <c r="AU80" s="1365">
        <v>81457141.954436213</v>
      </c>
      <c r="AV80" s="1365">
        <v>132326608.10263193</v>
      </c>
      <c r="AW80" s="1365">
        <v>5893.0501112660404</v>
      </c>
      <c r="AX80" s="1365">
        <v>5892.7969026763876</v>
      </c>
      <c r="AY80" s="1365">
        <v>3391.5235104245171</v>
      </c>
      <c r="AZ80" s="1365">
        <v>6036.2232646869907</v>
      </c>
      <c r="BA80" s="1365">
        <v>5761.6503229652417</v>
      </c>
      <c r="BB80" s="1365">
        <v>2773.0016184565548</v>
      </c>
      <c r="BC80" s="1365">
        <v>68956.658621148337</v>
      </c>
      <c r="BD80" s="1365">
        <v>68956.658621148337</v>
      </c>
      <c r="BE80" s="1365">
        <v>51710.94971415418</v>
      </c>
      <c r="BF80" s="1365">
        <v>68259.421196918498</v>
      </c>
      <c r="BG80" s="1365">
        <v>69614.656575070883</v>
      </c>
      <c r="BH80" s="1365">
        <v>86789.915580239423</v>
      </c>
      <c r="BI80" s="1365">
        <v>147786.16925850118</v>
      </c>
      <c r="BJ80" s="1365">
        <v>112110.23246881628</v>
      </c>
      <c r="BK80" s="1365">
        <v>146038.41861220793</v>
      </c>
      <c r="BL80" s="1365">
        <v>149430.9143902029</v>
      </c>
      <c r="BM80" s="1365">
        <v>191811.05803246799</v>
      </c>
      <c r="BN80" s="1365">
        <v>147786.48576923826</v>
      </c>
    </row>
    <row r="81" spans="1:66" x14ac:dyDescent="0.2">
      <c r="A81" s="1365">
        <v>1992</v>
      </c>
      <c r="B81" s="1365">
        <v>180471.24645203163</v>
      </c>
      <c r="C81" s="1365">
        <v>145184.91647128074</v>
      </c>
      <c r="D81" s="1365">
        <v>182345.58831078853</v>
      </c>
      <c r="E81" s="1365">
        <v>178759.73828490396</v>
      </c>
      <c r="F81" s="1365">
        <v>251380.93517984697</v>
      </c>
      <c r="G81" s="1365">
        <v>355925.14059229585</v>
      </c>
      <c r="H81" s="1365">
        <v>355925.14059229585</v>
      </c>
      <c r="I81" s="1365">
        <v>287672.99531651498</v>
      </c>
      <c r="J81" s="1365">
        <v>359391.27800197492</v>
      </c>
      <c r="K81" s="1365">
        <v>352754.92015181459</v>
      </c>
      <c r="L81" s="1365">
        <v>500986.83844337269</v>
      </c>
      <c r="M81" s="1365">
        <v>1197249.2507471114</v>
      </c>
      <c r="N81" s="1365">
        <v>1197249.2507471114</v>
      </c>
      <c r="O81" s="1365">
        <v>1002043.8385991072</v>
      </c>
      <c r="P81" s="1365">
        <v>1219646.6257257315</v>
      </c>
      <c r="Q81" s="1365">
        <v>1176580.7672625512</v>
      </c>
      <c r="R81" s="1365">
        <v>1757862.8060115108</v>
      </c>
      <c r="S81" s="1365">
        <v>1880241.3496025146</v>
      </c>
      <c r="T81" s="1365">
        <v>1880241.3496025146</v>
      </c>
      <c r="U81" s="1365">
        <v>1609684.0876951434</v>
      </c>
      <c r="V81" s="1365">
        <v>1934313.4436130875</v>
      </c>
      <c r="W81" s="1365">
        <v>1830956.4764541164</v>
      </c>
      <c r="X81" s="1365">
        <v>2775669.7867706851</v>
      </c>
      <c r="Y81" s="1365">
        <v>5267070.0121227764</v>
      </c>
      <c r="Z81" s="1365">
        <v>5267070.0121227764</v>
      </c>
      <c r="AA81" s="1365">
        <v>4756752.0228351466</v>
      </c>
      <c r="AB81" s="1365">
        <v>5534085.8356820596</v>
      </c>
      <c r="AC81" s="1365">
        <v>5022648.1889121588</v>
      </c>
      <c r="AD81" s="1365">
        <v>7839484.8112685839</v>
      </c>
      <c r="AE81" s="1365">
        <v>8157452.4081226224</v>
      </c>
      <c r="AF81" s="1365">
        <v>8157452.4081226224</v>
      </c>
      <c r="AG81" s="1365">
        <v>7493690.8732402334</v>
      </c>
      <c r="AH81" s="1365">
        <v>8631757.5237129238</v>
      </c>
      <c r="AI81" s="1365">
        <v>7721851.9219887601</v>
      </c>
      <c r="AJ81" s="1365">
        <v>12134707.38999931</v>
      </c>
      <c r="AK81" s="1365">
        <v>22612919.013835087</v>
      </c>
      <c r="AL81" s="1365">
        <v>22612919.013835087</v>
      </c>
      <c r="AM81" s="1365">
        <v>21355613.239189792</v>
      </c>
      <c r="AN81" s="1365">
        <v>24378950.00398596</v>
      </c>
      <c r="AO81" s="1365">
        <v>20976336.014936168</v>
      </c>
      <c r="AP81" s="1365">
        <v>33616631.623013981</v>
      </c>
      <c r="AQ81" s="1365">
        <v>98467751.011043251</v>
      </c>
      <c r="AR81" s="1365">
        <v>98467751.011043251</v>
      </c>
      <c r="AS81" s="1365">
        <v>94082824.655754909</v>
      </c>
      <c r="AT81" s="1365">
        <v>109107138.21455389</v>
      </c>
      <c r="AU81" s="1365">
        <v>88586778.855634838</v>
      </c>
      <c r="AV81" s="1365">
        <v>145929889.70919958</v>
      </c>
      <c r="AW81" s="1365">
        <v>5017.3523117674058</v>
      </c>
      <c r="AX81" s="1365">
        <v>5017.3523117674058</v>
      </c>
      <c r="AY81" s="1365">
        <v>2696.8376260465343</v>
      </c>
      <c r="AZ81" s="1365">
        <v>5299.8986196021096</v>
      </c>
      <c r="BA81" s="1365">
        <v>4764.5564179933372</v>
      </c>
      <c r="BB81" s="1365">
        <v>1775.0319163212628</v>
      </c>
      <c r="BC81" s="1365">
        <v>67495.912641467206</v>
      </c>
      <c r="BD81" s="1365">
        <v>67495.912641467206</v>
      </c>
      <c r="BE81" s="1365">
        <v>49978.369568188864</v>
      </c>
      <c r="BF81" s="1365">
        <v>67089.917486905964</v>
      </c>
      <c r="BG81" s="1365">
        <v>67890.735065165383</v>
      </c>
      <c r="BH81" s="1365">
        <v>83994.060642995406</v>
      </c>
      <c r="BI81" s="1365">
        <v>145594.11305359198</v>
      </c>
      <c r="BJ81" s="1365">
        <v>109080.28449586678</v>
      </c>
      <c r="BK81" s="1365">
        <v>144327.44107103575</v>
      </c>
      <c r="BL81" s="1365">
        <v>146798.45837413048</v>
      </c>
      <c r="BM81" s="1365">
        <v>186767.84655133804</v>
      </c>
      <c r="BN81" s="1365">
        <v>145594.11305359198</v>
      </c>
    </row>
    <row r="82" spans="1:66" x14ac:dyDescent="0.2">
      <c r="A82" s="1365">
        <v>1993</v>
      </c>
      <c r="B82" s="1365">
        <v>183116.23431256184</v>
      </c>
      <c r="C82" s="1365">
        <v>146899.33012978305</v>
      </c>
      <c r="D82" s="1365">
        <v>185792.3911873489</v>
      </c>
      <c r="E82" s="1365">
        <v>180693.95493234714</v>
      </c>
      <c r="F82" s="1365">
        <v>254758.38719825225</v>
      </c>
      <c r="G82" s="1365">
        <v>361330.84074673022</v>
      </c>
      <c r="H82" s="1365">
        <v>361330.4478219187</v>
      </c>
      <c r="I82" s="1365">
        <v>290876.59465303802</v>
      </c>
      <c r="J82" s="1365">
        <v>366180.29448641156</v>
      </c>
      <c r="K82" s="1365">
        <v>356914.83081734204</v>
      </c>
      <c r="L82" s="1365">
        <v>507648.8334793222</v>
      </c>
      <c r="M82" s="1365">
        <v>1218791.8621042336</v>
      </c>
      <c r="N82" s="1365">
        <v>1218791.8621042336</v>
      </c>
      <c r="O82" s="1365">
        <v>1014800.5523394026</v>
      </c>
      <c r="P82" s="1365">
        <v>1239685.9566880555</v>
      </c>
      <c r="Q82" s="1365">
        <v>1200058.3299138066</v>
      </c>
      <c r="R82" s="1365">
        <v>1790251.0110368361</v>
      </c>
      <c r="S82" s="1365">
        <v>1911605.839795697</v>
      </c>
      <c r="T82" s="1365">
        <v>1911605.839795697</v>
      </c>
      <c r="U82" s="1365">
        <v>1629016.8585657068</v>
      </c>
      <c r="V82" s="1365">
        <v>1955884.6429566327</v>
      </c>
      <c r="W82" s="1365">
        <v>1871603.1778883366</v>
      </c>
      <c r="X82" s="1365">
        <v>2823579.1502736434</v>
      </c>
      <c r="Y82" s="1365">
        <v>5321928.6347379312</v>
      </c>
      <c r="Z82" s="1365">
        <v>5321928.6347379312</v>
      </c>
      <c r="AA82" s="1365">
        <v>4802733.7048096033</v>
      </c>
      <c r="AB82" s="1365">
        <v>5507109.2606673716</v>
      </c>
      <c r="AC82" s="1365">
        <v>5153280.6581744095</v>
      </c>
      <c r="AD82" s="1365">
        <v>7935943.5093337158</v>
      </c>
      <c r="AE82" s="1365">
        <v>8232436.7712822668</v>
      </c>
      <c r="AF82" s="1365">
        <v>8232436.7712822668</v>
      </c>
      <c r="AG82" s="1365">
        <v>7557695.9226867594</v>
      </c>
      <c r="AH82" s="1365">
        <v>8568294.8985609692</v>
      </c>
      <c r="AI82" s="1365">
        <v>7926462.5791846234</v>
      </c>
      <c r="AJ82" s="1365">
        <v>12240858.389826413</v>
      </c>
      <c r="AK82" s="1365">
        <v>22803312.308023226</v>
      </c>
      <c r="AL82" s="1365">
        <v>22803312.308023226</v>
      </c>
      <c r="AM82" s="1365">
        <v>21600759.66747655</v>
      </c>
      <c r="AN82" s="1365">
        <v>23962109.27694976</v>
      </c>
      <c r="AO82" s="1365">
        <v>21745963.396758467</v>
      </c>
      <c r="AP82" s="1365">
        <v>33969601.312914118</v>
      </c>
      <c r="AQ82" s="1365">
        <v>100369791.67872469</v>
      </c>
      <c r="AR82" s="1365">
        <v>100369791.67872469</v>
      </c>
      <c r="AS82" s="1365">
        <v>96231076.669735387</v>
      </c>
      <c r="AT82" s="1365">
        <v>106232716.01581888</v>
      </c>
      <c r="AU82" s="1365">
        <v>94949556.039988488</v>
      </c>
      <c r="AV82" s="1365">
        <v>148770493.05778244</v>
      </c>
      <c r="AW82" s="1365">
        <v>4901.6278783934349</v>
      </c>
      <c r="AX82" s="1365">
        <v>4902.0208032049923</v>
      </c>
      <c r="AY82" s="1365">
        <v>2922.0656065280423</v>
      </c>
      <c r="AZ82" s="1365">
        <v>5404.4878882862258</v>
      </c>
      <c r="BA82" s="1365">
        <v>4473.0790473522202</v>
      </c>
      <c r="BB82" s="1365">
        <v>1867.9409171823143</v>
      </c>
      <c r="BC82" s="1365">
        <v>68041.164557931639</v>
      </c>
      <c r="BD82" s="1365">
        <v>68041.164557931639</v>
      </c>
      <c r="BE82" s="1365">
        <v>50465.860995380877</v>
      </c>
      <c r="BF82" s="1365">
        <v>68693.106131714812</v>
      </c>
      <c r="BG82" s="1365">
        <v>67431.246601073843</v>
      </c>
      <c r="BH82" s="1365">
        <v>84148.095660631807</v>
      </c>
      <c r="BI82" s="1365">
        <v>146965.5854073544</v>
      </c>
      <c r="BJ82" s="1365">
        <v>109895.60523144691</v>
      </c>
      <c r="BK82" s="1365">
        <v>147803.8789360006</v>
      </c>
      <c r="BL82" s="1365">
        <v>146128.95604322583</v>
      </c>
      <c r="BM82" s="1365">
        <v>186998.28908994369</v>
      </c>
      <c r="BN82" s="1365">
        <v>146965.09425133996</v>
      </c>
    </row>
    <row r="83" spans="1:66" x14ac:dyDescent="0.2">
      <c r="A83" s="1365">
        <v>1994</v>
      </c>
      <c r="B83" s="1365">
        <v>185347.98201303917</v>
      </c>
      <c r="C83" s="1365">
        <v>148349.36620330921</v>
      </c>
      <c r="D83" s="1365">
        <v>187582.46530204479</v>
      </c>
      <c r="E83" s="1365">
        <v>183303.8033776253</v>
      </c>
      <c r="F83" s="1365">
        <v>257191.91099353266</v>
      </c>
      <c r="G83" s="1365">
        <v>366414.93040203082</v>
      </c>
      <c r="H83" s="1365">
        <v>366414.93040203082</v>
      </c>
      <c r="I83" s="1365">
        <v>294418.17653638578</v>
      </c>
      <c r="J83" s="1365">
        <v>370417.65822543477</v>
      </c>
      <c r="K83" s="1365">
        <v>362732.58998629829</v>
      </c>
      <c r="L83" s="1365">
        <v>513442.50895261148</v>
      </c>
      <c r="M83" s="1365">
        <v>1235023.6474858227</v>
      </c>
      <c r="N83" s="1365">
        <v>1235023.6474858227</v>
      </c>
      <c r="O83" s="1365">
        <v>1026792.5289782906</v>
      </c>
      <c r="P83" s="1365">
        <v>1251790.7614110804</v>
      </c>
      <c r="Q83" s="1365">
        <v>1219672.7487813055</v>
      </c>
      <c r="R83" s="1365">
        <v>1809972.6272777652</v>
      </c>
      <c r="S83" s="1365">
        <v>1934088.6381105704</v>
      </c>
      <c r="T83" s="1365">
        <v>1934088.6381105704</v>
      </c>
      <c r="U83" s="1365">
        <v>1647425.6919197103</v>
      </c>
      <c r="V83" s="1365">
        <v>1968994.3681276052</v>
      </c>
      <c r="W83" s="1365">
        <v>1902349.9504999402</v>
      </c>
      <c r="X83" s="1365">
        <v>2855356.6752676498</v>
      </c>
      <c r="Y83" s="1365">
        <v>5369335.523784684</v>
      </c>
      <c r="Z83" s="1365">
        <v>5369335.523784684</v>
      </c>
      <c r="AA83" s="1365">
        <v>4826835.1314052576</v>
      </c>
      <c r="AB83" s="1365">
        <v>5553792.8015503967</v>
      </c>
      <c r="AC83" s="1365">
        <v>5200551.5914986059</v>
      </c>
      <c r="AD83" s="1365">
        <v>7997657.1596408421</v>
      </c>
      <c r="AE83" s="1365">
        <v>8294230.8756167153</v>
      </c>
      <c r="AF83" s="1365">
        <v>8294230.8756167153</v>
      </c>
      <c r="AG83" s="1365">
        <v>7561849.9898226066</v>
      </c>
      <c r="AH83" s="1365">
        <v>8640937.5713675153</v>
      </c>
      <c r="AI83" s="1365">
        <v>7977872.7415815713</v>
      </c>
      <c r="AJ83" s="1365">
        <v>12351565.667321293</v>
      </c>
      <c r="AK83" s="1365">
        <v>23077952.997835159</v>
      </c>
      <c r="AL83" s="1365">
        <v>23077952.997835159</v>
      </c>
      <c r="AM83" s="1365">
        <v>21436910.39390504</v>
      </c>
      <c r="AN83" s="1365">
        <v>24254487.911854669</v>
      </c>
      <c r="AO83" s="1365">
        <v>21995921.917229451</v>
      </c>
      <c r="AP83" s="1365">
        <v>34253088.865596294</v>
      </c>
      <c r="AQ83" s="1365">
        <v>101189365.57056165</v>
      </c>
      <c r="AR83" s="1365">
        <v>101189365.57056165</v>
      </c>
      <c r="AS83" s="1365">
        <v>94075239.700915366</v>
      </c>
      <c r="AT83" s="1365">
        <v>106962605.50799604</v>
      </c>
      <c r="AU83" s="1365">
        <v>95646981.613375351</v>
      </c>
      <c r="AV83" s="1365">
        <v>149846726.92243057</v>
      </c>
      <c r="AW83" s="1365">
        <v>4281.0336240475644</v>
      </c>
      <c r="AX83" s="1365">
        <v>4281.0336240475644</v>
      </c>
      <c r="AY83" s="1365">
        <v>2280.5558702325993</v>
      </c>
      <c r="AZ83" s="1365">
        <v>4747.2723786548258</v>
      </c>
      <c r="BA83" s="1365">
        <v>3875.0167689523469</v>
      </c>
      <c r="BB83" s="1365">
        <v>941.31303445380206</v>
      </c>
      <c r="BC83" s="1365">
        <v>68717.352516063227</v>
      </c>
      <c r="BD83" s="1365">
        <v>68717.352516063227</v>
      </c>
      <c r="BE83" s="1365">
        <v>50744.570339422382</v>
      </c>
      <c r="BF83" s="1365">
        <v>69337.099067707473</v>
      </c>
      <c r="BG83" s="1365">
        <v>68151.698332771921</v>
      </c>
      <c r="BH83" s="1365">
        <v>84660.720295284584</v>
      </c>
      <c r="BI83" s="1365">
        <v>149262.7511310828</v>
      </c>
      <c r="BJ83" s="1365">
        <v>111324.58842590961</v>
      </c>
      <c r="BK83" s="1365">
        <v>150074.3824290233</v>
      </c>
      <c r="BL83" s="1365">
        <v>148497.55028754639</v>
      </c>
      <c r="BM83" s="1365">
        <v>189309.97937132308</v>
      </c>
      <c r="BN83" s="1365">
        <v>149262.7511310828</v>
      </c>
    </row>
    <row r="84" spans="1:66" x14ac:dyDescent="0.2">
      <c r="A84" s="1365">
        <v>1995</v>
      </c>
      <c r="B84" s="1365">
        <v>191872.9282656647</v>
      </c>
      <c r="C84" s="1365">
        <v>153961.9168073443</v>
      </c>
      <c r="D84" s="1365">
        <v>194509.09867173922</v>
      </c>
      <c r="E84" s="1365">
        <v>189489.50993067515</v>
      </c>
      <c r="F84" s="1365">
        <v>265914.61768253316</v>
      </c>
      <c r="G84" s="1365">
        <v>380101.95325178612</v>
      </c>
      <c r="H84" s="1365">
        <v>380101.95325178612</v>
      </c>
      <c r="I84" s="1365">
        <v>306456.73134694708</v>
      </c>
      <c r="J84" s="1365">
        <v>384796.20893916301</v>
      </c>
      <c r="K84" s="1365">
        <v>375842.84338365041</v>
      </c>
      <c r="L84" s="1365">
        <v>531651.74990569043</v>
      </c>
      <c r="M84" s="1365">
        <v>1284533.8891839057</v>
      </c>
      <c r="N84" s="1365">
        <v>1284533.8891839057</v>
      </c>
      <c r="O84" s="1365">
        <v>1076108.9141320498</v>
      </c>
      <c r="P84" s="1365">
        <v>1304176.048633585</v>
      </c>
      <c r="Q84" s="1365">
        <v>1266788.323624522</v>
      </c>
      <c r="R84" s="1365">
        <v>1877540.503788952</v>
      </c>
      <c r="S84" s="1365">
        <v>2004122.1008705075</v>
      </c>
      <c r="T84" s="1365">
        <v>2004122.1008705075</v>
      </c>
      <c r="U84" s="1365">
        <v>1728191.9609381282</v>
      </c>
      <c r="V84" s="1365">
        <v>2047547.2802710894</v>
      </c>
      <c r="W84" s="1365">
        <v>1965037.7304139067</v>
      </c>
      <c r="X84" s="1365">
        <v>2956769.2264198959</v>
      </c>
      <c r="Y84" s="1365">
        <v>5551171.341590344</v>
      </c>
      <c r="Z84" s="1365">
        <v>5551171.341590344</v>
      </c>
      <c r="AA84" s="1365">
        <v>5060168.5103930347</v>
      </c>
      <c r="AB84" s="1365">
        <v>5786967.6874007992</v>
      </c>
      <c r="AC84" s="1365">
        <v>5339477.8503282685</v>
      </c>
      <c r="AD84" s="1365">
        <v>8257447.5984792868</v>
      </c>
      <c r="AE84" s="1365">
        <v>8630987.2542920597</v>
      </c>
      <c r="AF84" s="1365">
        <v>8630987.2542920597</v>
      </c>
      <c r="AG84" s="1365">
        <v>7962849.6643792121</v>
      </c>
      <c r="AH84" s="1365">
        <v>9070026.142284289</v>
      </c>
      <c r="AI84" s="1365">
        <v>8232359.9096996281</v>
      </c>
      <c r="AJ84" s="1365">
        <v>12797288.061617827</v>
      </c>
      <c r="AK84" s="1365">
        <v>24288233.053589091</v>
      </c>
      <c r="AL84" s="1365">
        <v>24288233.053589091</v>
      </c>
      <c r="AM84" s="1365">
        <v>23013887.802373782</v>
      </c>
      <c r="AN84" s="1365">
        <v>25930640.783545576</v>
      </c>
      <c r="AO84" s="1365">
        <v>22789027.832190957</v>
      </c>
      <c r="AP84" s="1365">
        <v>35929179.734692194</v>
      </c>
      <c r="AQ84" s="1365">
        <v>108409524.93043782</v>
      </c>
      <c r="AR84" s="1365">
        <v>108409524.93043782</v>
      </c>
      <c r="AS84" s="1365">
        <v>105454502.52518775</v>
      </c>
      <c r="AT84" s="1365">
        <v>118324900.50647797</v>
      </c>
      <c r="AU84" s="1365">
        <v>99256905.238981366</v>
      </c>
      <c r="AV84" s="1365">
        <v>159418392.97369143</v>
      </c>
      <c r="AW84" s="1365">
        <v>3643.9032795432859</v>
      </c>
      <c r="AX84" s="1365">
        <v>3643.9032795432859</v>
      </c>
      <c r="AY84" s="1365">
        <v>1467.102267741569</v>
      </c>
      <c r="AZ84" s="1365">
        <v>4221.988404315427</v>
      </c>
      <c r="BA84" s="1365">
        <v>3136.176477699893</v>
      </c>
      <c r="BB84" s="1365">
        <v>177.48545937591828</v>
      </c>
      <c r="BC84" s="1365">
        <v>70466.154830304557</v>
      </c>
      <c r="BD84" s="1365">
        <v>70466.154830304557</v>
      </c>
      <c r="BE84" s="1365">
        <v>51501.139326821474</v>
      </c>
      <c r="BF84" s="1365">
        <v>71212.77089820079</v>
      </c>
      <c r="BG84" s="1365">
        <v>69789.641742469932</v>
      </c>
      <c r="BH84" s="1365">
        <v>86845.074781819945</v>
      </c>
      <c r="BI84" s="1365">
        <v>153993.96926875619</v>
      </c>
      <c r="BJ84" s="1365">
        <v>114043.68565067137</v>
      </c>
      <c r="BK84" s="1365">
        <v>154951.24901555749</v>
      </c>
      <c r="BL84" s="1365">
        <v>153106.47332343247</v>
      </c>
      <c r="BM84" s="1365">
        <v>195179.56143487498</v>
      </c>
      <c r="BN84" s="1365">
        <v>153993.96926875619</v>
      </c>
    </row>
    <row r="85" spans="1:66" x14ac:dyDescent="0.2">
      <c r="A85" s="1365">
        <v>1996</v>
      </c>
      <c r="B85" s="1365">
        <v>203042.67382193822</v>
      </c>
      <c r="C85" s="1365">
        <v>157854.960698435</v>
      </c>
      <c r="D85" s="1365">
        <v>203056.38652547257</v>
      </c>
      <c r="E85" s="1365">
        <v>203030.00201733439</v>
      </c>
      <c r="F85" s="1365">
        <v>279511.86180700059</v>
      </c>
      <c r="G85" s="1365">
        <v>402863.3559229846</v>
      </c>
      <c r="H85" s="1365">
        <v>402863.3559229846</v>
      </c>
      <c r="I85" s="1365">
        <v>314888.07377286087</v>
      </c>
      <c r="J85" s="1365">
        <v>402551.65261712804</v>
      </c>
      <c r="K85" s="1365">
        <v>403120.8083522644</v>
      </c>
      <c r="L85" s="1365">
        <v>559787.09421780077</v>
      </c>
      <c r="M85" s="1365">
        <v>1366640.0470608119</v>
      </c>
      <c r="N85" s="1365">
        <v>1366640.0470608119</v>
      </c>
      <c r="O85" s="1365">
        <v>1103358.6618987476</v>
      </c>
      <c r="P85" s="1365">
        <v>1370116.4934042236</v>
      </c>
      <c r="Q85" s="1365">
        <v>1363105.6982595176</v>
      </c>
      <c r="R85" s="1365">
        <v>1986085.3905622573</v>
      </c>
      <c r="S85" s="1365">
        <v>2144407.2822096599</v>
      </c>
      <c r="T85" s="1365">
        <v>2144407.2822096599</v>
      </c>
      <c r="U85" s="1365">
        <v>1770496.9613858736</v>
      </c>
      <c r="V85" s="1365">
        <v>2165249.1407067021</v>
      </c>
      <c r="W85" s="1365">
        <v>2124705.7588809761</v>
      </c>
      <c r="X85" s="1365">
        <v>3134247.4249254344</v>
      </c>
      <c r="Y85" s="1365">
        <v>6013906.9087596992</v>
      </c>
      <c r="Z85" s="1365">
        <v>6013906.9087596992</v>
      </c>
      <c r="AA85" s="1365">
        <v>5239465.369501641</v>
      </c>
      <c r="AB85" s="1365">
        <v>6213741.3518922832</v>
      </c>
      <c r="AC85" s="1365">
        <v>5826220.4538724041</v>
      </c>
      <c r="AD85" s="1365">
        <v>8864581.1598843299</v>
      </c>
      <c r="AE85" s="1365">
        <v>9380109.4749588128</v>
      </c>
      <c r="AF85" s="1365">
        <v>9380109.4749588128</v>
      </c>
      <c r="AG85" s="1365">
        <v>8312884.0900076032</v>
      </c>
      <c r="AH85" s="1365">
        <v>9806426.6803890541</v>
      </c>
      <c r="AI85" s="1365">
        <v>8987227.5210128818</v>
      </c>
      <c r="AJ85" s="1365">
        <v>13834393.685944686</v>
      </c>
      <c r="AK85" s="1365">
        <v>26851261.25041759</v>
      </c>
      <c r="AL85" s="1365">
        <v>26851261.25041759</v>
      </c>
      <c r="AM85" s="1365">
        <v>24717362.73118284</v>
      </c>
      <c r="AN85" s="1365">
        <v>28712371.63758754</v>
      </c>
      <c r="AO85" s="1365">
        <v>25143289.247909505</v>
      </c>
      <c r="AP85" s="1365">
        <v>39460225.057094879</v>
      </c>
      <c r="AQ85" s="1365">
        <v>124676832.18179515</v>
      </c>
      <c r="AR85" s="1365">
        <v>124676832.18179515</v>
      </c>
      <c r="AS85" s="1365">
        <v>120653933.62650931</v>
      </c>
      <c r="AT85" s="1365">
        <v>138732447.45660058</v>
      </c>
      <c r="AU85" s="1365">
        <v>111625529.25806107</v>
      </c>
      <c r="AV85" s="1365">
        <v>182309439.60609654</v>
      </c>
      <c r="AW85" s="1365">
        <v>3221.9917208918696</v>
      </c>
      <c r="AX85" s="1365">
        <v>3221.9917208918696</v>
      </c>
      <c r="AY85" s="1365">
        <v>821.84762400906686</v>
      </c>
      <c r="AZ85" s="1365">
        <v>3561.1204338170792</v>
      </c>
      <c r="BA85" s="1365">
        <v>2939.1956824044073</v>
      </c>
      <c r="BB85" s="1365">
        <v>-763.37060379962713</v>
      </c>
      <c r="BC85" s="1365">
        <v>73754.076795396686</v>
      </c>
      <c r="BD85" s="1365">
        <v>73754.076795396686</v>
      </c>
      <c r="BE85" s="1365">
        <v>52798.993898400258</v>
      </c>
      <c r="BF85" s="1365">
        <v>73383.041316722447</v>
      </c>
      <c r="BG85" s="1365">
        <v>74132.702434869585</v>
      </c>
      <c r="BH85" s="1365">
        <v>89892.580834194217</v>
      </c>
      <c r="BI85" s="1365">
        <v>161919.18313852767</v>
      </c>
      <c r="BJ85" s="1365">
        <v>117770.42674138925</v>
      </c>
      <c r="BK85" s="1365">
        <v>160660.44242035417</v>
      </c>
      <c r="BL85" s="1365">
        <v>163124.58587545107</v>
      </c>
      <c r="BM85" s="1365">
        <v>203212.5201316865</v>
      </c>
      <c r="BN85" s="1365">
        <v>161919.18313852767</v>
      </c>
    </row>
    <row r="86" spans="1:66" x14ac:dyDescent="0.2">
      <c r="A86" s="1365">
        <v>1997</v>
      </c>
      <c r="B86" s="1365">
        <v>216496.83590361528</v>
      </c>
      <c r="C86" s="1365">
        <v>168357.2651369948</v>
      </c>
      <c r="D86" s="1365">
        <v>219635.41841741145</v>
      </c>
      <c r="E86" s="1365">
        <v>213645.14628824135</v>
      </c>
      <c r="F86" s="1365">
        <v>297762.09186495538</v>
      </c>
      <c r="G86" s="1365">
        <v>430597.6167948505</v>
      </c>
      <c r="H86" s="1365">
        <v>430597.6167948505</v>
      </c>
      <c r="I86" s="1365">
        <v>336429.03808069916</v>
      </c>
      <c r="J86" s="1365">
        <v>436033.38672964519</v>
      </c>
      <c r="K86" s="1365">
        <v>425565.03185924428</v>
      </c>
      <c r="L86" s="1365">
        <v>597364.15477086441</v>
      </c>
      <c r="M86" s="1365">
        <v>1472374.9018123692</v>
      </c>
      <c r="N86" s="1365">
        <v>1472374.9018123692</v>
      </c>
      <c r="O86" s="1365">
        <v>1191657.4601317856</v>
      </c>
      <c r="P86" s="1365">
        <v>1494831.6919252758</v>
      </c>
      <c r="Q86" s="1365">
        <v>1451987.8089471583</v>
      </c>
      <c r="R86" s="1365">
        <v>2135852.0928970249</v>
      </c>
      <c r="S86" s="1365">
        <v>2322127.2693613111</v>
      </c>
      <c r="T86" s="1365">
        <v>2322127.2693613111</v>
      </c>
      <c r="U86" s="1365">
        <v>1926781.6947309538</v>
      </c>
      <c r="V86" s="1365">
        <v>2373618.1203732314</v>
      </c>
      <c r="W86" s="1365">
        <v>2275398.3544162628</v>
      </c>
      <c r="X86" s="1365">
        <v>3385597.8296053465</v>
      </c>
      <c r="Y86" s="1365">
        <v>6603891.7711232146</v>
      </c>
      <c r="Z86" s="1365">
        <v>6603891.7711232146</v>
      </c>
      <c r="AA86" s="1365">
        <v>5798352.4666538751</v>
      </c>
      <c r="AB86" s="1365">
        <v>6860236.472651734</v>
      </c>
      <c r="AC86" s="1365">
        <v>6368300.7171551576</v>
      </c>
      <c r="AD86" s="1365">
        <v>9720123.7352172136</v>
      </c>
      <c r="AE86" s="1365">
        <v>10398047.076943962</v>
      </c>
      <c r="AF86" s="1365">
        <v>10398047.076943962</v>
      </c>
      <c r="AG86" s="1365">
        <v>9284985.8355914298</v>
      </c>
      <c r="AH86" s="1365">
        <v>10889252.148444949</v>
      </c>
      <c r="AI86" s="1365">
        <v>9951679.1461108066</v>
      </c>
      <c r="AJ86" s="1365">
        <v>15254141.196628932</v>
      </c>
      <c r="AK86" s="1365">
        <v>30346172.871283062</v>
      </c>
      <c r="AL86" s="1365">
        <v>30346172.871283062</v>
      </c>
      <c r="AM86" s="1365">
        <v>28327157.580526687</v>
      </c>
      <c r="AN86" s="1365">
        <v>32271796.600315027</v>
      </c>
      <c r="AO86" s="1365">
        <v>28567310.03128615</v>
      </c>
      <c r="AP86" s="1365">
        <v>44575344.811929479</v>
      </c>
      <c r="AQ86" s="1365">
        <v>144476274.86227253</v>
      </c>
      <c r="AR86" s="1365">
        <v>144476274.86227253</v>
      </c>
      <c r="AS86" s="1365">
        <v>142362237.5899016</v>
      </c>
      <c r="AT86" s="1365">
        <v>154357907.80106667</v>
      </c>
      <c r="AU86" s="1365">
        <v>135246161.32475561</v>
      </c>
      <c r="AV86" s="1365">
        <v>211265048.26028484</v>
      </c>
      <c r="AW86" s="1365">
        <v>2396.0550123800808</v>
      </c>
      <c r="AX86" s="1365">
        <v>2396.0550123800808</v>
      </c>
      <c r="AY86" s="1365">
        <v>285.49219329044234</v>
      </c>
      <c r="AZ86" s="1365">
        <v>3237.4501051777011</v>
      </c>
      <c r="BA86" s="1365">
        <v>1725.2607172383971</v>
      </c>
      <c r="BB86" s="1365">
        <v>-1839.9710409536156</v>
      </c>
      <c r="BC86" s="1365">
        <v>76954.828580420348</v>
      </c>
      <c r="BD86" s="1365">
        <v>76954.828580420348</v>
      </c>
      <c r="BE86" s="1365">
        <v>54657.243470906957</v>
      </c>
      <c r="BF86" s="1365">
        <v>77946.94358320428</v>
      </c>
      <c r="BG86" s="1365">
        <v>76051.517103917271</v>
      </c>
      <c r="BH86" s="1365">
        <v>93529.869528058771</v>
      </c>
      <c r="BI86" s="1365">
        <v>170153.29554047069</v>
      </c>
      <c r="BJ86" s="1365">
        <v>122621.93256792762</v>
      </c>
      <c r="BK86" s="1365">
        <v>171333.81043073753</v>
      </c>
      <c r="BL86" s="1365">
        <v>168959.33758726585</v>
      </c>
      <c r="BM86" s="1365">
        <v>212742.17023932422</v>
      </c>
      <c r="BN86" s="1365">
        <v>170153.29554047069</v>
      </c>
    </row>
    <row r="87" spans="1:66" x14ac:dyDescent="0.2">
      <c r="A87" s="1365">
        <v>1998</v>
      </c>
      <c r="B87" s="1365">
        <v>237041.55119047133</v>
      </c>
      <c r="C87" s="1365">
        <v>184868.84738865818</v>
      </c>
      <c r="D87" s="1365">
        <v>239226.2124572864</v>
      </c>
      <c r="E87" s="1365">
        <v>235048.88989528699</v>
      </c>
      <c r="F87" s="1365">
        <v>325023.82810000906</v>
      </c>
      <c r="G87" s="1365">
        <v>471670.5288577145</v>
      </c>
      <c r="H87" s="1365">
        <v>471670.5288577145</v>
      </c>
      <c r="I87" s="1365">
        <v>369450.86911461246</v>
      </c>
      <c r="J87" s="1365">
        <v>475061.66479859658</v>
      </c>
      <c r="K87" s="1365">
        <v>468474.18826310092</v>
      </c>
      <c r="L87" s="1365">
        <v>652266.47659786907</v>
      </c>
      <c r="M87" s="1365">
        <v>1627184.5961853757</v>
      </c>
      <c r="N87" s="1365">
        <v>1627184.5961853757</v>
      </c>
      <c r="O87" s="1365">
        <v>1319195.4082560344</v>
      </c>
      <c r="P87" s="1365">
        <v>1643341.0059823561</v>
      </c>
      <c r="Q87" s="1365">
        <v>1612246.6452488012</v>
      </c>
      <c r="R87" s="1365">
        <v>2348507.6332812738</v>
      </c>
      <c r="S87" s="1365">
        <v>2586024.3293610713</v>
      </c>
      <c r="T87" s="1365">
        <v>2586024.3293610713</v>
      </c>
      <c r="U87" s="1365">
        <v>2147273.437809261</v>
      </c>
      <c r="V87" s="1365">
        <v>2633072.2830546042</v>
      </c>
      <c r="W87" s="1365">
        <v>2543655.2133857799</v>
      </c>
      <c r="X87" s="1365">
        <v>3749164.0660152496</v>
      </c>
      <c r="Y87" s="1365">
        <v>7466177.2496324666</v>
      </c>
      <c r="Z87" s="1365">
        <v>7466177.2496324666</v>
      </c>
      <c r="AA87" s="1365">
        <v>6542508.2419830356</v>
      </c>
      <c r="AB87" s="1365">
        <v>7781123.4379352983</v>
      </c>
      <c r="AC87" s="1365">
        <v>7179083.417450957</v>
      </c>
      <c r="AD87" s="1365">
        <v>10942428.415774224</v>
      </c>
      <c r="AE87" s="1365">
        <v>11811293.430519896</v>
      </c>
      <c r="AF87" s="1365">
        <v>11811293.430519896</v>
      </c>
      <c r="AG87" s="1365">
        <v>10513175.391864818</v>
      </c>
      <c r="AH87" s="1365">
        <v>12374533.400217231</v>
      </c>
      <c r="AI87" s="1365">
        <v>11294717.297727047</v>
      </c>
      <c r="AJ87" s="1365">
        <v>17261049.92947302</v>
      </c>
      <c r="AK87" s="1365">
        <v>34992075.539836086</v>
      </c>
      <c r="AL87" s="1365">
        <v>34992075.539836086</v>
      </c>
      <c r="AM87" s="1365">
        <v>32259743.982168533</v>
      </c>
      <c r="AN87" s="1365">
        <v>37104057.537227474</v>
      </c>
      <c r="AO87" s="1365">
        <v>33037575.590074476</v>
      </c>
      <c r="AP87" s="1365">
        <v>51092324.672180079</v>
      </c>
      <c r="AQ87" s="1365">
        <v>167639392.71175498</v>
      </c>
      <c r="AR87" s="1365">
        <v>167639392.71175498</v>
      </c>
      <c r="AS87" s="1365">
        <v>160920146.94986409</v>
      </c>
      <c r="AT87" s="1365">
        <v>180429060.61627245</v>
      </c>
      <c r="AU87" s="1365">
        <v>155670776.08004162</v>
      </c>
      <c r="AV87" s="1365">
        <v>244427989.12883863</v>
      </c>
      <c r="AW87" s="1365">
        <v>2412.5735232281759</v>
      </c>
      <c r="AX87" s="1365">
        <v>2412.5735232281759</v>
      </c>
      <c r="AY87" s="1365">
        <v>286.82566270391777</v>
      </c>
      <c r="AZ87" s="1365">
        <v>3390.7601159762025</v>
      </c>
      <c r="BA87" s="1365">
        <v>1623.5915274730337</v>
      </c>
      <c r="BB87" s="1365">
        <v>-2218.8203978508855</v>
      </c>
      <c r="BC87" s="1365">
        <v>82581.212857704115</v>
      </c>
      <c r="BD87" s="1365">
        <v>82581.212857704115</v>
      </c>
      <c r="BE87" s="1365">
        <v>58832.562847838584</v>
      </c>
      <c r="BF87" s="1365">
        <v>83213.457621167545</v>
      </c>
      <c r="BG87" s="1365">
        <v>82026.917078229861</v>
      </c>
      <c r="BH87" s="1365">
        <v>100192.29419097959</v>
      </c>
      <c r="BI87" s="1365">
        <v>182792.01202579899</v>
      </c>
      <c r="BJ87" s="1365">
        <v>132014.7343292569</v>
      </c>
      <c r="BK87" s="1365">
        <v>182991.82950265671</v>
      </c>
      <c r="BL87" s="1365">
        <v>182531.07401667588</v>
      </c>
      <c r="BM87" s="1365">
        <v>228206.18742701772</v>
      </c>
      <c r="BN87" s="1365">
        <v>182792.01202579899</v>
      </c>
    </row>
    <row r="88" spans="1:66" x14ac:dyDescent="0.2">
      <c r="A88" s="1365">
        <v>1999</v>
      </c>
      <c r="B88" s="1365">
        <v>257827.32433839477</v>
      </c>
      <c r="C88" s="1365">
        <v>202315.62510043339</v>
      </c>
      <c r="D88" s="1365">
        <v>261256.08586497462</v>
      </c>
      <c r="E88" s="1365">
        <v>254706.32973307162</v>
      </c>
      <c r="F88" s="1365">
        <v>352027.27885278617</v>
      </c>
      <c r="G88" s="1365">
        <v>512334.27136560739</v>
      </c>
      <c r="H88" s="1365">
        <v>512334.27136560739</v>
      </c>
      <c r="I88" s="1365">
        <v>403959.03603818337</v>
      </c>
      <c r="J88" s="1365">
        <v>518178.40063702379</v>
      </c>
      <c r="K88" s="1365">
        <v>506926.6289527106</v>
      </c>
      <c r="L88" s="1365">
        <v>705938.27911598317</v>
      </c>
      <c r="M88" s="1365">
        <v>1769454.4289175451</v>
      </c>
      <c r="N88" s="1365">
        <v>1769454.4289175451</v>
      </c>
      <c r="O88" s="1365">
        <v>1451575.1194429838</v>
      </c>
      <c r="P88" s="1365">
        <v>1798020.9015864343</v>
      </c>
      <c r="Q88" s="1365">
        <v>1743332.0856974877</v>
      </c>
      <c r="R88" s="1365">
        <v>2545238.6028034296</v>
      </c>
      <c r="S88" s="1365">
        <v>2821930.3747703861</v>
      </c>
      <c r="T88" s="1365">
        <v>2821930.3747703861</v>
      </c>
      <c r="U88" s="1365">
        <v>2376084.6042283946</v>
      </c>
      <c r="V88" s="1365">
        <v>2891004.5301807187</v>
      </c>
      <c r="W88" s="1365">
        <v>2758451.4957404113</v>
      </c>
      <c r="X88" s="1365">
        <v>4074318.8652764466</v>
      </c>
      <c r="Y88" s="1365">
        <v>8204221.2410401357</v>
      </c>
      <c r="Z88" s="1365">
        <v>8204221.2410401357</v>
      </c>
      <c r="AA88" s="1365">
        <v>7334019.4313034639</v>
      </c>
      <c r="AB88" s="1365">
        <v>8642541.9961261675</v>
      </c>
      <c r="AC88" s="1365">
        <v>7809295.4234836623</v>
      </c>
      <c r="AD88" s="1365">
        <v>11992933.640413499</v>
      </c>
      <c r="AE88" s="1365">
        <v>13052221.533235773</v>
      </c>
      <c r="AF88" s="1365">
        <v>13052221.533235773</v>
      </c>
      <c r="AG88" s="1365">
        <v>11847217.493760286</v>
      </c>
      <c r="AH88" s="1365">
        <v>13891461.427426683</v>
      </c>
      <c r="AI88" s="1365">
        <v>12295456.144986093</v>
      </c>
      <c r="AJ88" s="1365">
        <v>19033561.678540587</v>
      </c>
      <c r="AK88" s="1365">
        <v>39188507.255091578</v>
      </c>
      <c r="AL88" s="1365">
        <v>39188507.255091578</v>
      </c>
      <c r="AM88" s="1365">
        <v>36960714.860075176</v>
      </c>
      <c r="AN88" s="1365">
        <v>42769886.849919386</v>
      </c>
      <c r="AO88" s="1365">
        <v>35894638.832495265</v>
      </c>
      <c r="AP88" s="1365">
        <v>56989827.350787342</v>
      </c>
      <c r="AQ88" s="1365">
        <v>193769657.89345956</v>
      </c>
      <c r="AR88" s="1365">
        <v>193769657.89345956</v>
      </c>
      <c r="AS88" s="1365">
        <v>193077672.76923677</v>
      </c>
      <c r="AT88" s="1365">
        <v>217622022.75368395</v>
      </c>
      <c r="AU88" s="1365">
        <v>171627890.07055938</v>
      </c>
      <c r="AV88" s="1365">
        <v>280361715.09770465</v>
      </c>
      <c r="AW88" s="1365">
        <v>3320.3773111821565</v>
      </c>
      <c r="AX88" s="1365">
        <v>3320.3773111821565</v>
      </c>
      <c r="AY88" s="1365">
        <v>672.21416268340101</v>
      </c>
      <c r="AZ88" s="1365">
        <v>4333.7710929254235</v>
      </c>
      <c r="BA88" s="1365">
        <v>2486.0305134326186</v>
      </c>
      <c r="BB88" s="1365">
        <v>-1883.721410410865</v>
      </c>
      <c r="BC88" s="1365">
        <v>89868.757162933616</v>
      </c>
      <c r="BD88" s="1365">
        <v>89868.757162933616</v>
      </c>
      <c r="BE88" s="1365">
        <v>63509.014617927758</v>
      </c>
      <c r="BF88" s="1365">
        <v>90504.43967370133</v>
      </c>
      <c r="BG88" s="1365">
        <v>89303.467959247573</v>
      </c>
      <c r="BH88" s="1365">
        <v>108337.13174715909</v>
      </c>
      <c r="BI88" s="1365">
        <v>198054.2319776229</v>
      </c>
      <c r="BJ88" s="1365">
        <v>142055.01518698316</v>
      </c>
      <c r="BK88" s="1365">
        <v>198217.7753996712</v>
      </c>
      <c r="BL88" s="1365">
        <v>197825.26476651622</v>
      </c>
      <c r="BM88" s="1365">
        <v>246113.19819412151</v>
      </c>
      <c r="BN88" s="1365">
        <v>198054.2319776229</v>
      </c>
    </row>
    <row r="89" spans="1:66" x14ac:dyDescent="0.2">
      <c r="A89" s="1365">
        <v>2000</v>
      </c>
      <c r="B89" s="1365">
        <v>263960.53432322142</v>
      </c>
      <c r="C89" s="1365">
        <v>204268.25620938279</v>
      </c>
      <c r="D89" s="1365">
        <v>265558.47813079122</v>
      </c>
      <c r="E89" s="1365">
        <v>262494.61106900807</v>
      </c>
      <c r="F89" s="1365">
        <v>359806.95689734415</v>
      </c>
      <c r="G89" s="1365">
        <v>524674.75931305601</v>
      </c>
      <c r="H89" s="1365">
        <v>524674.75931305601</v>
      </c>
      <c r="I89" s="1365">
        <v>408420.16489982454</v>
      </c>
      <c r="J89" s="1365">
        <v>527173.18584239273</v>
      </c>
      <c r="K89" s="1365">
        <v>522367.43900207547</v>
      </c>
      <c r="L89" s="1365">
        <v>722136.7549610401</v>
      </c>
      <c r="M89" s="1365">
        <v>1812114.1180182605</v>
      </c>
      <c r="N89" s="1365">
        <v>1812114.1180182605</v>
      </c>
      <c r="O89" s="1365">
        <v>1464722.2438933644</v>
      </c>
      <c r="P89" s="1365">
        <v>1824292.9778797061</v>
      </c>
      <c r="Q89" s="1365">
        <v>1800841.1443016294</v>
      </c>
      <c r="R89" s="1365">
        <v>2606024.4098480763</v>
      </c>
      <c r="S89" s="1365">
        <v>2897725.1198921842</v>
      </c>
      <c r="T89" s="1365">
        <v>2897725.1198921842</v>
      </c>
      <c r="U89" s="1365">
        <v>2394432.4268187801</v>
      </c>
      <c r="V89" s="1365">
        <v>2932008.3345973259</v>
      </c>
      <c r="W89" s="1365">
        <v>2865580.0226717433</v>
      </c>
      <c r="X89" s="1365">
        <v>4180562.8747961014</v>
      </c>
      <c r="Y89" s="1365">
        <v>8535806.1196505632</v>
      </c>
      <c r="Z89" s="1365">
        <v>8535806.1196505632</v>
      </c>
      <c r="AA89" s="1365">
        <v>7414368.0066491021</v>
      </c>
      <c r="AB89" s="1365">
        <v>8824386.5436991211</v>
      </c>
      <c r="AC89" s="1365">
        <v>8272130.2403573012</v>
      </c>
      <c r="AD89" s="1365">
        <v>12476824.910225807</v>
      </c>
      <c r="AE89" s="1365">
        <v>13688173.264076913</v>
      </c>
      <c r="AF89" s="1365">
        <v>13688173.264076913</v>
      </c>
      <c r="AG89" s="1365">
        <v>12016908.932085935</v>
      </c>
      <c r="AH89" s="1365">
        <v>14262372.2991664</v>
      </c>
      <c r="AI89" s="1365">
        <v>13187099.796840031</v>
      </c>
      <c r="AJ89" s="1365">
        <v>19912091.585441671</v>
      </c>
      <c r="AK89" s="1365">
        <v>41986841.280449226</v>
      </c>
      <c r="AL89" s="1365">
        <v>41986841.280449226</v>
      </c>
      <c r="AM89" s="1365">
        <v>37708811.043571547</v>
      </c>
      <c r="AN89" s="1365">
        <v>44120717.879681073</v>
      </c>
      <c r="AO89" s="1365">
        <v>40008059.40404316</v>
      </c>
      <c r="AP89" s="1365">
        <v>60883080.595329627</v>
      </c>
      <c r="AQ89" s="1365">
        <v>216998859.37417859</v>
      </c>
      <c r="AR89" s="1365">
        <v>216998859.37417859</v>
      </c>
      <c r="AS89" s="1365">
        <v>201299303.36228386</v>
      </c>
      <c r="AT89" s="1365">
        <v>228717565.11184973</v>
      </c>
      <c r="AU89" s="1365">
        <v>205947914.32000881</v>
      </c>
      <c r="AV89" s="1365">
        <v>313110938.57593352</v>
      </c>
      <c r="AW89" s="1365">
        <v>3246.3093333868719</v>
      </c>
      <c r="AX89" s="1365">
        <v>3246.3093333868719</v>
      </c>
      <c r="AY89" s="1365">
        <v>116.34751894097697</v>
      </c>
      <c r="AZ89" s="1365">
        <v>3943.7704191896569</v>
      </c>
      <c r="BA89" s="1365">
        <v>2621.7831359406518</v>
      </c>
      <c r="BB89" s="1365">
        <v>-2522.8411663517936</v>
      </c>
      <c r="BC89" s="1365">
        <v>91943.469468217052</v>
      </c>
      <c r="BD89" s="1365">
        <v>91943.469468217052</v>
      </c>
      <c r="BE89" s="1365">
        <v>64217.813133384851</v>
      </c>
      <c r="BF89" s="1365">
        <v>92365.755936467322</v>
      </c>
      <c r="BG89" s="1365">
        <v>91567.218487605656</v>
      </c>
      <c r="BH89" s="1365">
        <v>110227.23990281833</v>
      </c>
      <c r="BI89" s="1365">
        <v>202814.91963675476</v>
      </c>
      <c r="BJ89" s="1365">
        <v>144344.64515143973</v>
      </c>
      <c r="BK89" s="1365">
        <v>202893.23783306443</v>
      </c>
      <c r="BL89" s="1365">
        <v>202749.0126771869</v>
      </c>
      <c r="BM89" s="1365">
        <v>251164.841239281</v>
      </c>
      <c r="BN89" s="1365">
        <v>202814.91963675476</v>
      </c>
    </row>
    <row r="90" spans="1:66" x14ac:dyDescent="0.2">
      <c r="A90" s="1365">
        <v>2001</v>
      </c>
      <c r="B90" s="1365">
        <v>259329.76640532623</v>
      </c>
      <c r="C90" s="1365">
        <v>199963.35248161614</v>
      </c>
      <c r="D90" s="1365">
        <v>264155.48608833674</v>
      </c>
      <c r="E90" s="1365">
        <v>254904.09406345614</v>
      </c>
      <c r="F90" s="1365">
        <v>354307.0321788899</v>
      </c>
      <c r="G90" s="1365">
        <v>515433.51019597141</v>
      </c>
      <c r="H90" s="1365">
        <v>515433.51019597141</v>
      </c>
      <c r="I90" s="1365">
        <v>399961.50769744319</v>
      </c>
      <c r="J90" s="1365">
        <v>524271.30474521854</v>
      </c>
      <c r="K90" s="1365">
        <v>507299.68578979908</v>
      </c>
      <c r="L90" s="1365">
        <v>711282.91629952262</v>
      </c>
      <c r="M90" s="1365">
        <v>1765617.5755360038</v>
      </c>
      <c r="N90" s="1365">
        <v>1765617.5755360038</v>
      </c>
      <c r="O90" s="1365">
        <v>1416188.0930107967</v>
      </c>
      <c r="P90" s="1365">
        <v>1807366.7639911764</v>
      </c>
      <c r="Q90" s="1365">
        <v>1727258.0120285428</v>
      </c>
      <c r="R90" s="1365">
        <v>2544299.7454472831</v>
      </c>
      <c r="S90" s="1365">
        <v>2816011.1015203916</v>
      </c>
      <c r="T90" s="1365">
        <v>2816011.1015203916</v>
      </c>
      <c r="U90" s="1365">
        <v>2301834.7242150172</v>
      </c>
      <c r="V90" s="1365">
        <v>2908715.1655057822</v>
      </c>
      <c r="W90" s="1365">
        <v>2731023.7420399827</v>
      </c>
      <c r="X90" s="1365">
        <v>4070881.1132364785</v>
      </c>
      <c r="Y90" s="1365">
        <v>8273775.1268004086</v>
      </c>
      <c r="Z90" s="1365">
        <v>8273775.1268004086</v>
      </c>
      <c r="AA90" s="1365">
        <v>7097134.4633321706</v>
      </c>
      <c r="AB90" s="1365">
        <v>8712374.8548514284</v>
      </c>
      <c r="AC90" s="1365">
        <v>7869846.4518892672</v>
      </c>
      <c r="AD90" s="1365">
        <v>12075713.470346384</v>
      </c>
      <c r="AE90" s="1365">
        <v>13236787.855788374</v>
      </c>
      <c r="AF90" s="1365">
        <v>13236787.855788374</v>
      </c>
      <c r="AG90" s="1365">
        <v>11487964.215072267</v>
      </c>
      <c r="AH90" s="1365">
        <v>14032425.719065459</v>
      </c>
      <c r="AI90" s="1365">
        <v>12506270.706396984</v>
      </c>
      <c r="AJ90" s="1365">
        <v>19306382.363744274</v>
      </c>
      <c r="AK90" s="1365">
        <v>40219555.034647159</v>
      </c>
      <c r="AL90" s="1365">
        <v>40219555.034647159</v>
      </c>
      <c r="AM90" s="1365">
        <v>36082125.032002635</v>
      </c>
      <c r="AN90" s="1365">
        <v>43227185.064332224</v>
      </c>
      <c r="AO90" s="1365">
        <v>37435143.970053852</v>
      </c>
      <c r="AP90" s="1365">
        <v>58342753.633961178</v>
      </c>
      <c r="AQ90" s="1365">
        <v>199029632.61486277</v>
      </c>
      <c r="AR90" s="1365">
        <v>199029632.61486277</v>
      </c>
      <c r="AS90" s="1365">
        <v>186224856.94411629</v>
      </c>
      <c r="AT90" s="1365">
        <v>216485048.66308147</v>
      </c>
      <c r="AU90" s="1365">
        <v>182378116.45038557</v>
      </c>
      <c r="AV90" s="1365">
        <v>287468294.51991642</v>
      </c>
      <c r="AW90" s="1365">
        <v>3226.0226146811256</v>
      </c>
      <c r="AX90" s="1365">
        <v>3226.0226146811256</v>
      </c>
      <c r="AY90" s="1365">
        <v>-34.802734210867833</v>
      </c>
      <c r="AZ90" s="1365">
        <v>4039.66743145493</v>
      </c>
      <c r="BA90" s="1365">
        <v>2508.5023371131933</v>
      </c>
      <c r="BB90" s="1365">
        <v>-2668.8519417428606</v>
      </c>
      <c r="BC90" s="1365">
        <v>91964.454279695405</v>
      </c>
      <c r="BD90" s="1365">
        <v>91964.454279695405</v>
      </c>
      <c r="BE90" s="1365">
        <v>64827.270200596082</v>
      </c>
      <c r="BF90" s="1365">
        <v>92687.566321354519</v>
      </c>
      <c r="BG90" s="1365">
        <v>91309.214289557611</v>
      </c>
      <c r="BH90" s="1365">
        <v>110974.50848240174</v>
      </c>
      <c r="BI90" s="1365">
        <v>202887.49386096327</v>
      </c>
      <c r="BJ90" s="1365">
        <v>145904.86136910476</v>
      </c>
      <c r="BK90" s="1365">
        <v>203497.43993372898</v>
      </c>
      <c r="BL90" s="1365">
        <v>202310.10423011309</v>
      </c>
      <c r="BM90" s="1365">
        <v>253028.70901258249</v>
      </c>
      <c r="BN90" s="1365">
        <v>202887.49386096327</v>
      </c>
    </row>
    <row r="91" spans="1:66" x14ac:dyDescent="0.2">
      <c r="A91" s="1365">
        <v>2002</v>
      </c>
      <c r="B91" s="1365">
        <v>251387.81606592724</v>
      </c>
      <c r="C91" s="1365">
        <v>193384.27434415746</v>
      </c>
      <c r="D91" s="1365">
        <v>254521.85137816126</v>
      </c>
      <c r="E91" s="1365">
        <v>248510.63012239331</v>
      </c>
      <c r="F91" s="1365">
        <v>342711.37145209144</v>
      </c>
      <c r="G91" s="1365">
        <v>499650.44397209847</v>
      </c>
      <c r="H91" s="1365">
        <v>499650.44397209847</v>
      </c>
      <c r="I91" s="1365">
        <v>386902.81053650001</v>
      </c>
      <c r="J91" s="1365">
        <v>505278.21748827386</v>
      </c>
      <c r="K91" s="1365">
        <v>494470.77443365718</v>
      </c>
      <c r="L91" s="1365">
        <v>687924.82849850459</v>
      </c>
      <c r="M91" s="1365">
        <v>1711070.4103100076</v>
      </c>
      <c r="N91" s="1365">
        <v>1711070.4103100076</v>
      </c>
      <c r="O91" s="1365">
        <v>1360149.1740116323</v>
      </c>
      <c r="P91" s="1365">
        <v>1735956.5518717007</v>
      </c>
      <c r="Q91" s="1365">
        <v>1688140.882593533</v>
      </c>
      <c r="R91" s="1365">
        <v>2459790.4855305594</v>
      </c>
      <c r="S91" s="1365">
        <v>2715785.963568192</v>
      </c>
      <c r="T91" s="1365">
        <v>2715785.963568192</v>
      </c>
      <c r="U91" s="1365">
        <v>2196852.5749682244</v>
      </c>
      <c r="V91" s="1365">
        <v>2774243.0563378646</v>
      </c>
      <c r="W91" s="1365">
        <v>2661846.5278366194</v>
      </c>
      <c r="X91" s="1365">
        <v>3926116.0462366156</v>
      </c>
      <c r="Y91" s="1365">
        <v>7860642.3675048761</v>
      </c>
      <c r="Z91" s="1365">
        <v>7860642.3675048761</v>
      </c>
      <c r="AA91" s="1365">
        <v>6662919.9968508342</v>
      </c>
      <c r="AB91" s="1365">
        <v>8162995.6661411701</v>
      </c>
      <c r="AC91" s="1365">
        <v>7591023.6316558952</v>
      </c>
      <c r="AD91" s="1365">
        <v>11467812.981721748</v>
      </c>
      <c r="AE91" s="1365">
        <v>12501160.949794626</v>
      </c>
      <c r="AF91" s="1365">
        <v>12501160.949794626</v>
      </c>
      <c r="AG91" s="1365">
        <v>10685268.608787075</v>
      </c>
      <c r="AH91" s="1365">
        <v>13034121.181924218</v>
      </c>
      <c r="AI91" s="1365">
        <v>12007100.06536871</v>
      </c>
      <c r="AJ91" s="1365">
        <v>18153673.99910276</v>
      </c>
      <c r="AK91" s="1365">
        <v>37353325.627127767</v>
      </c>
      <c r="AL91" s="1365">
        <v>37353325.627127767</v>
      </c>
      <c r="AM91" s="1365">
        <v>32922191.262228779</v>
      </c>
      <c r="AN91" s="1365">
        <v>39424251.337649383</v>
      </c>
      <c r="AO91" s="1365">
        <v>35424421.697292693</v>
      </c>
      <c r="AP91" s="1365">
        <v>54101544.315503746</v>
      </c>
      <c r="AQ91" s="1365">
        <v>181545494.63481414</v>
      </c>
      <c r="AR91" s="1365">
        <v>181545494.63481414</v>
      </c>
      <c r="AS91" s="1365">
        <v>168140473.57168913</v>
      </c>
      <c r="AT91" s="1365">
        <v>192156024.38213173</v>
      </c>
      <c r="AU91" s="1365">
        <v>171520359.65640211</v>
      </c>
      <c r="AV91" s="1365">
        <v>262977621.15754449</v>
      </c>
      <c r="AW91" s="1365">
        <v>3125.188159756091</v>
      </c>
      <c r="AX91" s="1365">
        <v>3125.188159756091</v>
      </c>
      <c r="AY91" s="1365">
        <v>-134.26184818510689</v>
      </c>
      <c r="AZ91" s="1365">
        <v>3765.4852680486824</v>
      </c>
      <c r="BA91" s="1365">
        <v>2550.4858111294757</v>
      </c>
      <c r="BB91" s="1365">
        <v>-2502.0855943217143</v>
      </c>
      <c r="BC91" s="1365">
        <v>89200.861149918346</v>
      </c>
      <c r="BD91" s="1365">
        <v>89200.861149918346</v>
      </c>
      <c r="BE91" s="1365">
        <v>63743.729936660231</v>
      </c>
      <c r="BF91" s="1365">
        <v>89917.995767767934</v>
      </c>
      <c r="BG91" s="1365">
        <v>88551.713181155574</v>
      </c>
      <c r="BH91" s="1365">
        <v>107480.35877670604</v>
      </c>
      <c r="BI91" s="1365">
        <v>196795.45238762116</v>
      </c>
      <c r="BJ91" s="1365">
        <v>143591.21966771685</v>
      </c>
      <c r="BK91" s="1365">
        <v>197608.63389241698</v>
      </c>
      <c r="BL91" s="1365">
        <v>196053.24739368819</v>
      </c>
      <c r="BM91" s="1365">
        <v>244958.41424049076</v>
      </c>
      <c r="BN91" s="1365">
        <v>196795.45238762116</v>
      </c>
    </row>
    <row r="92" spans="1:66" x14ac:dyDescent="0.2">
      <c r="A92" s="1365">
        <v>2003</v>
      </c>
      <c r="B92" s="1365">
        <v>255737.9924516601</v>
      </c>
      <c r="C92" s="1365">
        <v>198652.81627070979</v>
      </c>
      <c r="D92" s="1365">
        <v>258637.53243537128</v>
      </c>
      <c r="E92" s="1365">
        <v>253073.69491277562</v>
      </c>
      <c r="F92" s="1365">
        <v>348798.85696414846</v>
      </c>
      <c r="G92" s="1365">
        <v>509307.09490428958</v>
      </c>
      <c r="H92" s="1365">
        <v>509307.09490428958</v>
      </c>
      <c r="I92" s="1365">
        <v>398431.20288125984</v>
      </c>
      <c r="J92" s="1365">
        <v>514549.2388928117</v>
      </c>
      <c r="K92" s="1365">
        <v>504477.39947889344</v>
      </c>
      <c r="L92" s="1365">
        <v>700764.36843744502</v>
      </c>
      <c r="M92" s="1365">
        <v>1743465.7148828986</v>
      </c>
      <c r="N92" s="1365">
        <v>1743465.7148828986</v>
      </c>
      <c r="O92" s="1365">
        <v>1405119.9306556319</v>
      </c>
      <c r="P92" s="1365">
        <v>1769625.7168609053</v>
      </c>
      <c r="Q92" s="1365">
        <v>1719280.0265127644</v>
      </c>
      <c r="R92" s="1365">
        <v>2506069.5386117431</v>
      </c>
      <c r="S92" s="1365">
        <v>2760014.4243726227</v>
      </c>
      <c r="T92" s="1365">
        <v>2760014.4243726227</v>
      </c>
      <c r="U92" s="1365">
        <v>2260612.2368680607</v>
      </c>
      <c r="V92" s="1365">
        <v>2820384.0113346735</v>
      </c>
      <c r="W92" s="1365">
        <v>2704633.7634495758</v>
      </c>
      <c r="X92" s="1365">
        <v>3990534.3699717931</v>
      </c>
      <c r="Y92" s="1365">
        <v>7954550.3296821052</v>
      </c>
      <c r="Z92" s="1365">
        <v>7954550.3296821052</v>
      </c>
      <c r="AA92" s="1365">
        <v>6797765.200441828</v>
      </c>
      <c r="AB92" s="1365">
        <v>8286344.9426087383</v>
      </c>
      <c r="AC92" s="1365">
        <v>7647465.942127483</v>
      </c>
      <c r="AD92" s="1365">
        <v>11630462.593866937</v>
      </c>
      <c r="AE92" s="1365">
        <v>12641993.454739472</v>
      </c>
      <c r="AF92" s="1365">
        <v>12641993.454739472</v>
      </c>
      <c r="AG92" s="1365">
        <v>10912805.842127008</v>
      </c>
      <c r="AH92" s="1365">
        <v>13268239.829106458</v>
      </c>
      <c r="AI92" s="1365">
        <v>12069441.541685686</v>
      </c>
      <c r="AJ92" s="1365">
        <v>18394163.735447623</v>
      </c>
      <c r="AK92" s="1365">
        <v>37790232.294230029</v>
      </c>
      <c r="AL92" s="1365">
        <v>37790232.294230029</v>
      </c>
      <c r="AM92" s="1365">
        <v>33757084.141292147</v>
      </c>
      <c r="AN92" s="1365">
        <v>40037120.28568323</v>
      </c>
      <c r="AO92" s="1365">
        <v>35710354.953654543</v>
      </c>
      <c r="AP92" s="1365">
        <v>54890434.916267894</v>
      </c>
      <c r="AQ92" s="1365">
        <v>185397273.03562942</v>
      </c>
      <c r="AR92" s="1365">
        <v>185397273.03562942</v>
      </c>
      <c r="AS92" s="1365">
        <v>173969870.39323661</v>
      </c>
      <c r="AT92" s="1365">
        <v>197886941.19989419</v>
      </c>
      <c r="AU92" s="1365">
        <v>173608834.8872095</v>
      </c>
      <c r="AV92" s="1365">
        <v>269079146.74460196</v>
      </c>
      <c r="AW92" s="1365">
        <v>2168.8899990306445</v>
      </c>
      <c r="AX92" s="1365">
        <v>2168.8899990306445</v>
      </c>
      <c r="AY92" s="1365">
        <v>-1125.5703398402734</v>
      </c>
      <c r="AZ92" s="1365">
        <v>2725.8259779308723</v>
      </c>
      <c r="BA92" s="1365">
        <v>1669.990346657836</v>
      </c>
      <c r="BB92" s="1365">
        <v>-3166.6545091480752</v>
      </c>
      <c r="BC92" s="1365">
        <v>90434.912181522464</v>
      </c>
      <c r="BD92" s="1365">
        <v>90434.912181522464</v>
      </c>
      <c r="BE92" s="1365">
        <v>64600.91467238513</v>
      </c>
      <c r="BF92" s="1365">
        <v>90749.956388089733</v>
      </c>
      <c r="BG92" s="1365">
        <v>90161.880290554662</v>
      </c>
      <c r="BH92" s="1365">
        <v>109102.11455886021</v>
      </c>
      <c r="BI92" s="1365">
        <v>200767.43990963721</v>
      </c>
      <c r="BJ92" s="1365">
        <v>146759.02093766691</v>
      </c>
      <c r="BK92" s="1365">
        <v>200780.11940078833</v>
      </c>
      <c r="BL92" s="1365">
        <v>200776.74272042568</v>
      </c>
      <c r="BM92" s="1365">
        <v>249438.07589387058</v>
      </c>
      <c r="BN92" s="1365">
        <v>200767.43990963721</v>
      </c>
    </row>
    <row r="93" spans="1:66" x14ac:dyDescent="0.2">
      <c r="A93" s="1365">
        <v>2004</v>
      </c>
      <c r="B93" s="1365">
        <v>280739.90700013918</v>
      </c>
      <c r="C93" s="1365">
        <v>219135.92633655141</v>
      </c>
      <c r="D93" s="1365">
        <v>283376.96930212155</v>
      </c>
      <c r="E93" s="1365">
        <v>278325.21140425943</v>
      </c>
      <c r="F93" s="1365">
        <v>382593.34618255682</v>
      </c>
      <c r="G93" s="1365">
        <v>559303.2334124659</v>
      </c>
      <c r="H93" s="1365">
        <v>559303.2334124659</v>
      </c>
      <c r="I93" s="1365">
        <v>439766.71740497282</v>
      </c>
      <c r="J93" s="1365">
        <v>563794.60701528657</v>
      </c>
      <c r="K93" s="1365">
        <v>555167.68867999059</v>
      </c>
      <c r="L93" s="1365">
        <v>768702.02706073492</v>
      </c>
      <c r="M93" s="1365">
        <v>1925829.883047505</v>
      </c>
      <c r="N93" s="1365">
        <v>1925829.883047505</v>
      </c>
      <c r="O93" s="1365">
        <v>1559563.5297013426</v>
      </c>
      <c r="P93" s="1365">
        <v>1949459.3041870063</v>
      </c>
      <c r="Q93" s="1365">
        <v>1904221.2699959741</v>
      </c>
      <c r="R93" s="1365">
        <v>2761647.3656017268</v>
      </c>
      <c r="S93" s="1365">
        <v>3059028.6130619925</v>
      </c>
      <c r="T93" s="1365">
        <v>3059028.6130619925</v>
      </c>
      <c r="U93" s="1365">
        <v>2523151.8886484555</v>
      </c>
      <c r="V93" s="1365">
        <v>3117110.2462251107</v>
      </c>
      <c r="W93" s="1365">
        <v>3005642.6577409068</v>
      </c>
      <c r="X93" s="1365">
        <v>4413186.2773239184</v>
      </c>
      <c r="Y93" s="1365">
        <v>8854333.4791026954</v>
      </c>
      <c r="Z93" s="1365">
        <v>8854333.4791026954</v>
      </c>
      <c r="AA93" s="1365">
        <v>7670992.9108659374</v>
      </c>
      <c r="AB93" s="1365">
        <v>9215277.7634588368</v>
      </c>
      <c r="AC93" s="1365">
        <v>8524474.5399641916</v>
      </c>
      <c r="AD93" s="1365">
        <v>12903001.428897945</v>
      </c>
      <c r="AE93" s="1365">
        <v>14105471.779435176</v>
      </c>
      <c r="AF93" s="1365">
        <v>14105471.779435176</v>
      </c>
      <c r="AG93" s="1365">
        <v>12348030.956580164</v>
      </c>
      <c r="AH93" s="1365">
        <v>14803598.285581101</v>
      </c>
      <c r="AI93" s="1365">
        <v>13466837.581716483</v>
      </c>
      <c r="AJ93" s="1365">
        <v>20497384.995382477</v>
      </c>
      <c r="AK93" s="1365">
        <v>42508309.814033844</v>
      </c>
      <c r="AL93" s="1365">
        <v>42508309.814033844</v>
      </c>
      <c r="AM93" s="1365">
        <v>38266998.488929145</v>
      </c>
      <c r="AN93" s="1365">
        <v>45465165.046176359</v>
      </c>
      <c r="AO93" s="1365">
        <v>39816321.006215148</v>
      </c>
      <c r="AP93" s="1365">
        <v>61567785.58139126</v>
      </c>
      <c r="AQ93" s="1365">
        <v>205156952.16008905</v>
      </c>
      <c r="AR93" s="1365">
        <v>205156952.16008905</v>
      </c>
      <c r="AS93" s="1365">
        <v>194713076.78882498</v>
      </c>
      <c r="AT93" s="1365">
        <v>222766740.02074814</v>
      </c>
      <c r="AU93" s="1365">
        <v>188624408.50245091</v>
      </c>
      <c r="AV93" s="1365">
        <v>298249617.21352464</v>
      </c>
      <c r="AW93" s="1365">
        <v>2176.5805878124297</v>
      </c>
      <c r="AX93" s="1365">
        <v>2176.5805878124297</v>
      </c>
      <c r="AY93" s="1365">
        <v>-1494.8647318700334</v>
      </c>
      <c r="AZ93" s="1365">
        <v>2959.3315889565652</v>
      </c>
      <c r="BA93" s="1365">
        <v>1482.7341285282312</v>
      </c>
      <c r="BB93" s="1365">
        <v>-3515.3346956213413</v>
      </c>
      <c r="BC93" s="1365">
        <v>97952.131883765134</v>
      </c>
      <c r="BD93" s="1365">
        <v>97952.131883765134</v>
      </c>
      <c r="BE93" s="1365">
        <v>70199.525962685686</v>
      </c>
      <c r="BF93" s="1365">
        <v>98256.709870467661</v>
      </c>
      <c r="BG93" s="1365">
        <v>97670.093782957774</v>
      </c>
      <c r="BH93" s="1365">
        <v>118254.01069153791</v>
      </c>
      <c r="BI93" s="1365">
        <v>217671.57100370596</v>
      </c>
      <c r="BJ93" s="1365">
        <v>159817.51433088028</v>
      </c>
      <c r="BK93" s="1365">
        <v>217378.43272235655</v>
      </c>
      <c r="BL93" s="1365">
        <v>217904.2933509947</v>
      </c>
      <c r="BM93" s="1365">
        <v>270465.69242548698</v>
      </c>
      <c r="BN93" s="1365">
        <v>217671.57100370596</v>
      </c>
    </row>
    <row r="94" spans="1:66" x14ac:dyDescent="0.2">
      <c r="A94" s="1365">
        <v>2005</v>
      </c>
      <c r="B94" s="1365">
        <v>302615.99099674413</v>
      </c>
      <c r="C94" s="1365">
        <v>238092.82048981093</v>
      </c>
      <c r="D94" s="1365">
        <v>305755.06330399064</v>
      </c>
      <c r="E94" s="1365">
        <v>299729.01071486663</v>
      </c>
      <c r="F94" s="1365">
        <v>410569.29802158417</v>
      </c>
      <c r="G94" s="1365">
        <v>602410.22386439634</v>
      </c>
      <c r="H94" s="1365">
        <v>602410.22386439634</v>
      </c>
      <c r="I94" s="1365">
        <v>477584.97353107604</v>
      </c>
      <c r="J94" s="1365">
        <v>608042.60229496507</v>
      </c>
      <c r="K94" s="1365">
        <v>597226.18830601568</v>
      </c>
      <c r="L94" s="1365">
        <v>824483.50463412784</v>
      </c>
      <c r="M94" s="1365">
        <v>2076028.2774113857</v>
      </c>
      <c r="N94" s="1365">
        <v>2076028.2774113857</v>
      </c>
      <c r="O94" s="1365">
        <v>1704589.6730227545</v>
      </c>
      <c r="P94" s="1365">
        <v>2102577.2552502546</v>
      </c>
      <c r="Q94" s="1365">
        <v>2051556.4038611983</v>
      </c>
      <c r="R94" s="1365">
        <v>2970442.0069821957</v>
      </c>
      <c r="S94" s="1365">
        <v>3309836.7885344103</v>
      </c>
      <c r="T94" s="1365">
        <v>3309836.7885344103</v>
      </c>
      <c r="U94" s="1365">
        <v>2773493.4655186799</v>
      </c>
      <c r="V94" s="1365">
        <v>3374202.1511174245</v>
      </c>
      <c r="W94" s="1365">
        <v>3251056.5686473497</v>
      </c>
      <c r="X94" s="1365">
        <v>4767698.7565056868</v>
      </c>
      <c r="Y94" s="1365">
        <v>9759754.1252647359</v>
      </c>
      <c r="Z94" s="1365">
        <v>9759754.1252647359</v>
      </c>
      <c r="AA94" s="1365">
        <v>8572599.2396335192</v>
      </c>
      <c r="AB94" s="1365">
        <v>10143091.797074229</v>
      </c>
      <c r="AC94" s="1365">
        <v>9406880.2321181018</v>
      </c>
      <c r="AD94" s="1365">
        <v>14175586.98556455</v>
      </c>
      <c r="AE94" s="1365">
        <v>15605648.196798727</v>
      </c>
      <c r="AF94" s="1365">
        <v>15605648.196798727</v>
      </c>
      <c r="AG94" s="1365">
        <v>13859954.380322095</v>
      </c>
      <c r="AH94" s="1365">
        <v>16366934.179476378</v>
      </c>
      <c r="AI94" s="1365">
        <v>14907762.187560644</v>
      </c>
      <c r="AJ94" s="1365">
        <v>22634026.665059395</v>
      </c>
      <c r="AK94" s="1365">
        <v>46999886.29103861</v>
      </c>
      <c r="AL94" s="1365">
        <v>46999886.29103861</v>
      </c>
      <c r="AM94" s="1365">
        <v>43123678.722585075</v>
      </c>
      <c r="AN94" s="1365">
        <v>50319551.643222362</v>
      </c>
      <c r="AO94" s="1365">
        <v>43942160.15483579</v>
      </c>
      <c r="AP94" s="1365">
        <v>68132005.141254976</v>
      </c>
      <c r="AQ94" s="1365">
        <v>225596915.44438583</v>
      </c>
      <c r="AR94" s="1365">
        <v>225596915.44438583</v>
      </c>
      <c r="AS94" s="1365">
        <v>218550415.65861502</v>
      </c>
      <c r="AT94" s="1365">
        <v>244479253.4466556</v>
      </c>
      <c r="AU94" s="1365">
        <v>207575523.03884071</v>
      </c>
      <c r="AV94" s="1365">
        <v>328180428.80558288</v>
      </c>
      <c r="AW94" s="1365">
        <v>2821.7581290918979</v>
      </c>
      <c r="AX94" s="1365">
        <v>2821.7581290918979</v>
      </c>
      <c r="AY94" s="1365">
        <v>-1399.3325514541457</v>
      </c>
      <c r="AZ94" s="1365">
        <v>3467.5243130161575</v>
      </c>
      <c r="BA94" s="1365">
        <v>2231.8331237176317</v>
      </c>
      <c r="BB94" s="1365">
        <v>-3344.9085909594423</v>
      </c>
      <c r="BC94" s="1365">
        <v>105570.18139511728</v>
      </c>
      <c r="BD94" s="1365">
        <v>105570.18139511728</v>
      </c>
      <c r="BE94" s="1365">
        <v>75148.725763928305</v>
      </c>
      <c r="BF94" s="1365">
        <v>106108.15308773906</v>
      </c>
      <c r="BG94" s="1365">
        <v>105081.52258749638</v>
      </c>
      <c r="BH94" s="1365">
        <v>126138.99702596062</v>
      </c>
      <c r="BI94" s="1365">
        <v>234005.71047764897</v>
      </c>
      <c r="BJ94" s="1365">
        <v>170833.79865815633</v>
      </c>
      <c r="BK94" s="1365">
        <v>234408.93905614267</v>
      </c>
      <c r="BL94" s="1365">
        <v>233643.63441721979</v>
      </c>
      <c r="BM94" s="1365">
        <v>287993.87904711073</v>
      </c>
      <c r="BN94" s="1365">
        <v>234005.71047764897</v>
      </c>
    </row>
    <row r="95" spans="1:66" x14ac:dyDescent="0.2">
      <c r="A95" s="1365">
        <v>2006</v>
      </c>
      <c r="B95" s="1365">
        <v>315427.21905096661</v>
      </c>
      <c r="C95" s="1365">
        <v>245312.63521064675</v>
      </c>
      <c r="D95" s="1365">
        <v>318943.65727663413</v>
      </c>
      <c r="E95" s="1365">
        <v>312206.80352077854</v>
      </c>
      <c r="F95" s="1365">
        <v>427934.69534920482</v>
      </c>
      <c r="G95" s="1365">
        <v>629699.45953333518</v>
      </c>
      <c r="H95" s="1365">
        <v>629699.45953333518</v>
      </c>
      <c r="I95" s="1365">
        <v>494477.81503449392</v>
      </c>
      <c r="J95" s="1365">
        <v>636451.98201587342</v>
      </c>
      <c r="K95" s="1365">
        <v>623516.2450191942</v>
      </c>
      <c r="L95" s="1365">
        <v>861468.46034414193</v>
      </c>
      <c r="M95" s="1365">
        <v>2168259.2480358831</v>
      </c>
      <c r="N95" s="1365">
        <v>2168259.2480358831</v>
      </c>
      <c r="O95" s="1365">
        <v>1778703.3837988568</v>
      </c>
      <c r="P95" s="1365">
        <v>2212160.3153194087</v>
      </c>
      <c r="Q95" s="1365">
        <v>2127930.0351314442</v>
      </c>
      <c r="R95" s="1365">
        <v>3100434.3126711766</v>
      </c>
      <c r="S95" s="1365">
        <v>3471371.6392423189</v>
      </c>
      <c r="T95" s="1365">
        <v>3471371.6392423189</v>
      </c>
      <c r="U95" s="1365">
        <v>2901946.6298025269</v>
      </c>
      <c r="V95" s="1365">
        <v>3567605.6906709042</v>
      </c>
      <c r="W95" s="1365">
        <v>3383028.7717422149</v>
      </c>
      <c r="X95" s="1365">
        <v>4998557.74406939</v>
      </c>
      <c r="Y95" s="1365">
        <v>10298791.721482188</v>
      </c>
      <c r="Z95" s="1365">
        <v>10298791.721482188</v>
      </c>
      <c r="AA95" s="1365">
        <v>8996120.8208454698</v>
      </c>
      <c r="AB95" s="1365">
        <v>10821874.466985928</v>
      </c>
      <c r="AC95" s="1365">
        <v>9819508.8889771774</v>
      </c>
      <c r="AD95" s="1365">
        <v>14979525.07173395</v>
      </c>
      <c r="AE95" s="1365">
        <v>16532866.193319667</v>
      </c>
      <c r="AF95" s="1365">
        <v>16532866.193319667</v>
      </c>
      <c r="AG95" s="1365">
        <v>14586374.631647186</v>
      </c>
      <c r="AH95" s="1365">
        <v>17496280.076381214</v>
      </c>
      <c r="AI95" s="1365">
        <v>15644880.295687791</v>
      </c>
      <c r="AJ95" s="1365">
        <v>23989161.250907816</v>
      </c>
      <c r="AK95" s="1365">
        <v>50149001.368233457</v>
      </c>
      <c r="AL95" s="1365">
        <v>50149001.368233457</v>
      </c>
      <c r="AM95" s="1365">
        <v>45605333.955235407</v>
      </c>
      <c r="AN95" s="1365">
        <v>53798531.26689247</v>
      </c>
      <c r="AO95" s="1365">
        <v>46748058.92345506</v>
      </c>
      <c r="AP95" s="1365">
        <v>72585858.898514241</v>
      </c>
      <c r="AQ95" s="1365">
        <v>239512533.80643627</v>
      </c>
      <c r="AR95" s="1365">
        <v>239512533.80643627</v>
      </c>
      <c r="AS95" s="1365">
        <v>230986829.33766815</v>
      </c>
      <c r="AT95" s="1365">
        <v>258694798.39013338</v>
      </c>
      <c r="AU95" s="1365">
        <v>221404055.76027486</v>
      </c>
      <c r="AV95" s="1365">
        <v>348211209.99836749</v>
      </c>
      <c r="AW95" s="1365">
        <v>1154.9785685979712</v>
      </c>
      <c r="AX95" s="1365">
        <v>1154.9785685979712</v>
      </c>
      <c r="AY95" s="1365">
        <v>-3852.5446132004977</v>
      </c>
      <c r="AZ95" s="1365">
        <v>1435.3325373947878</v>
      </c>
      <c r="BA95" s="1365">
        <v>897.36202236288682</v>
      </c>
      <c r="BB95" s="1365">
        <v>-5599.069645732322</v>
      </c>
      <c r="BC95" s="1365">
        <v>109556.9936081981</v>
      </c>
      <c r="BD95" s="1365">
        <v>109556.9936081981</v>
      </c>
      <c r="BE95" s="1365">
        <v>74935.885367512295</v>
      </c>
      <c r="BF95" s="1365">
        <v>108586.250827437</v>
      </c>
      <c r="BG95" s="1365">
        <v>110459.77778626011</v>
      </c>
      <c r="BH95" s="1365">
        <v>130990.29342454126</v>
      </c>
      <c r="BI95" s="1365">
        <v>245059.51240769826</v>
      </c>
      <c r="BJ95" s="1365">
        <v>173421.4228434033</v>
      </c>
      <c r="BK95" s="1365">
        <v>242524.89868998979</v>
      </c>
      <c r="BL95" s="1365">
        <v>247412.79749113167</v>
      </c>
      <c r="BM95" s="1365">
        <v>301726.99726238323</v>
      </c>
      <c r="BN95" s="1365">
        <v>245059.51240769826</v>
      </c>
    </row>
    <row r="96" spans="1:66" x14ac:dyDescent="0.2">
      <c r="A96" s="1365">
        <v>2007</v>
      </c>
      <c r="B96" s="1365">
        <v>317537.70546505618</v>
      </c>
      <c r="C96" s="1365">
        <v>245879.29945025645</v>
      </c>
      <c r="D96" s="1365">
        <v>320347.4566170171</v>
      </c>
      <c r="E96" s="1365">
        <v>314970.74374860909</v>
      </c>
      <c r="F96" s="1365">
        <v>429893.67927736451</v>
      </c>
      <c r="G96" s="1365">
        <v>637575.10097619519</v>
      </c>
      <c r="H96" s="1365">
        <v>637575.10097619519</v>
      </c>
      <c r="I96" s="1365">
        <v>499781.92537357239</v>
      </c>
      <c r="J96" s="1365">
        <v>643114.75892666809</v>
      </c>
      <c r="K96" s="1365">
        <v>632511.4594790556</v>
      </c>
      <c r="L96" s="1365">
        <v>869643.44814353087</v>
      </c>
      <c r="M96" s="1365">
        <v>2211077.5958184353</v>
      </c>
      <c r="N96" s="1365">
        <v>2211077.5958184353</v>
      </c>
      <c r="O96" s="1365">
        <v>1826982.0483473639</v>
      </c>
      <c r="P96" s="1365">
        <v>2249427.5079078418</v>
      </c>
      <c r="Q96" s="1365">
        <v>2175987.0841706488</v>
      </c>
      <c r="R96" s="1365">
        <v>3154605.4028235301</v>
      </c>
      <c r="S96" s="1365">
        <v>3540334.6025335253</v>
      </c>
      <c r="T96" s="1365">
        <v>3540334.6025335253</v>
      </c>
      <c r="U96" s="1365">
        <v>2999002.6602207758</v>
      </c>
      <c r="V96" s="1365">
        <v>3626828.7964797588</v>
      </c>
      <c r="W96" s="1365">
        <v>3461711.2577320724</v>
      </c>
      <c r="X96" s="1365">
        <v>5092936.1216265671</v>
      </c>
      <c r="Y96" s="1365">
        <v>10580863.826025127</v>
      </c>
      <c r="Z96" s="1365">
        <v>10580863.826025127</v>
      </c>
      <c r="AA96" s="1365">
        <v>9436454.7430339213</v>
      </c>
      <c r="AB96" s="1365">
        <v>11009073.963497601</v>
      </c>
      <c r="AC96" s="1365">
        <v>10189744.975465072</v>
      </c>
      <c r="AD96" s="1365">
        <v>15353179.500739302</v>
      </c>
      <c r="AE96" s="1365">
        <v>17024946.169985645</v>
      </c>
      <c r="AF96" s="1365">
        <v>17024946.169985645</v>
      </c>
      <c r="AG96" s="1365">
        <v>15427378.355980773</v>
      </c>
      <c r="AH96" s="1365">
        <v>17846048.838354446</v>
      </c>
      <c r="AI96" s="1365">
        <v>16272763.260814136</v>
      </c>
      <c r="AJ96" s="1365">
        <v>24620655.182828613</v>
      </c>
      <c r="AK96" s="1365">
        <v>51943366.86210344</v>
      </c>
      <c r="AL96" s="1365">
        <v>51943366.86210344</v>
      </c>
      <c r="AM96" s="1365">
        <v>49186214.767703608</v>
      </c>
      <c r="AN96" s="1365">
        <v>55249730.227541007</v>
      </c>
      <c r="AO96" s="1365">
        <v>48903107.568848796</v>
      </c>
      <c r="AP96" s="1365">
        <v>74885031.173619092</v>
      </c>
      <c r="AQ96" s="1365">
        <v>252899807.53119907</v>
      </c>
      <c r="AR96" s="1365">
        <v>252899807.53119907</v>
      </c>
      <c r="AS96" s="1365">
        <v>258713881.21961924</v>
      </c>
      <c r="AT96" s="1365">
        <v>272648798.43089557</v>
      </c>
      <c r="AU96" s="1365">
        <v>234171828.65814829</v>
      </c>
      <c r="AV96" s="1365">
        <v>363803380.06984347</v>
      </c>
      <c r="AW96" s="1365">
        <v>-2499.6900460827887</v>
      </c>
      <c r="AX96" s="1365">
        <v>-2499.6900460827887</v>
      </c>
      <c r="AY96" s="1365">
        <v>-8023.3264730594983</v>
      </c>
      <c r="AZ96" s="1365">
        <v>-2419.8456926338558</v>
      </c>
      <c r="BA96" s="1365">
        <v>-2569.9719818374274</v>
      </c>
      <c r="BB96" s="1365">
        <v>-9856.0895888018422</v>
      </c>
      <c r="BC96" s="1365">
        <v>107144.38431468073</v>
      </c>
      <c r="BD96" s="1365">
        <v>107144.38431468073</v>
      </c>
      <c r="BE96" s="1365">
        <v>70201.216239466725</v>
      </c>
      <c r="BF96" s="1365">
        <v>106005.22869581434</v>
      </c>
      <c r="BG96" s="1365">
        <v>108191.15036838244</v>
      </c>
      <c r="BH96" s="1365">
        <v>127147.93221667937</v>
      </c>
      <c r="BI96" s="1365">
        <v>244199.47726563513</v>
      </c>
      <c r="BJ96" s="1365">
        <v>167981.89463012453</v>
      </c>
      <c r="BK96" s="1365">
        <v>241536.57168137454</v>
      </c>
      <c r="BL96" s="1365">
        <v>246642.55330615724</v>
      </c>
      <c r="BM96" s="1365">
        <v>298402.95947353088</v>
      </c>
      <c r="BN96" s="1365">
        <v>244199.47726563513</v>
      </c>
    </row>
    <row r="97" spans="1:66" x14ac:dyDescent="0.2">
      <c r="A97" s="1365">
        <v>2008</v>
      </c>
      <c r="B97" s="1365">
        <v>284634.4749394746</v>
      </c>
      <c r="C97" s="1365">
        <v>214967.26814427908</v>
      </c>
      <c r="D97" s="1365">
        <v>286161.87507464836</v>
      </c>
      <c r="E97" s="1365">
        <v>283226.12383842509</v>
      </c>
      <c r="F97" s="1365">
        <v>384093.35144107311</v>
      </c>
      <c r="G97" s="1365">
        <v>576251.28619184473</v>
      </c>
      <c r="H97" s="1365">
        <v>576251.28619184473</v>
      </c>
      <c r="I97" s="1365">
        <v>442329.57107790228</v>
      </c>
      <c r="J97" s="1365">
        <v>579373.16516075341</v>
      </c>
      <c r="K97" s="1365">
        <v>573373.43049739522</v>
      </c>
      <c r="L97" s="1365">
        <v>782457.29161911411</v>
      </c>
      <c r="M97" s="1365">
        <v>2024812.3830784785</v>
      </c>
      <c r="N97" s="1365">
        <v>2024812.3830784785</v>
      </c>
      <c r="O97" s="1365">
        <v>1645721.422776904</v>
      </c>
      <c r="P97" s="1365">
        <v>2053871.1201839922</v>
      </c>
      <c r="Q97" s="1365">
        <v>1997994.7141650224</v>
      </c>
      <c r="R97" s="1365">
        <v>2880889.2381646554</v>
      </c>
      <c r="S97" s="1365">
        <v>3243114.3647179618</v>
      </c>
      <c r="T97" s="1365">
        <v>3243114.3647179618</v>
      </c>
      <c r="U97" s="1365">
        <v>2705249.5029416792</v>
      </c>
      <c r="V97" s="1365">
        <v>3313664.7739374517</v>
      </c>
      <c r="W97" s="1365">
        <v>3177894.9632804375</v>
      </c>
      <c r="X97" s="1365">
        <v>4649063.5800577765</v>
      </c>
      <c r="Y97" s="1365">
        <v>9649814.9350266196</v>
      </c>
      <c r="Z97" s="1365">
        <v>9649814.9350266196</v>
      </c>
      <c r="AA97" s="1365">
        <v>8482402.8366370089</v>
      </c>
      <c r="AB97" s="1365">
        <v>10051930.29804855</v>
      </c>
      <c r="AC97" s="1365">
        <v>9273983.0288128294</v>
      </c>
      <c r="AD97" s="1365">
        <v>13923912.148500029</v>
      </c>
      <c r="AE97" s="1365">
        <v>15605209.49344472</v>
      </c>
      <c r="AF97" s="1365">
        <v>15605209.49344472</v>
      </c>
      <c r="AG97" s="1365">
        <v>13906713.02658885</v>
      </c>
      <c r="AH97" s="1365">
        <v>16364042.364984304</v>
      </c>
      <c r="AI97" s="1365">
        <v>14902149.814415723</v>
      </c>
      <c r="AJ97" s="1365">
        <v>22417093.076471362</v>
      </c>
      <c r="AK97" s="1365">
        <v>48844849.188486852</v>
      </c>
      <c r="AL97" s="1365">
        <v>48844849.188486852</v>
      </c>
      <c r="AM97" s="1365">
        <v>45038801.066847593</v>
      </c>
      <c r="AN97" s="1365">
        <v>51722973.600828499</v>
      </c>
      <c r="AO97" s="1365">
        <v>46154695.941647887</v>
      </c>
      <c r="AP97" s="1365">
        <v>70039311.884485453</v>
      </c>
      <c r="AQ97" s="1365">
        <v>252424283.65696749</v>
      </c>
      <c r="AR97" s="1365">
        <v>252424283.65696749</v>
      </c>
      <c r="AS97" s="1365">
        <v>244293102.13776556</v>
      </c>
      <c r="AT97" s="1365">
        <v>265689701.57934248</v>
      </c>
      <c r="AU97" s="1365">
        <v>239463110.63297635</v>
      </c>
      <c r="AV97" s="1365">
        <v>361446175.05479336</v>
      </c>
      <c r="AW97" s="1365">
        <v>-6982.3363128954279</v>
      </c>
      <c r="AX97" s="1365">
        <v>-6982.3363128954279</v>
      </c>
      <c r="AY97" s="1365">
        <v>-12395.034789344081</v>
      </c>
      <c r="AZ97" s="1365">
        <v>-7049.4150114567201</v>
      </c>
      <c r="BA97" s="1365">
        <v>-6921.1828205450092</v>
      </c>
      <c r="BB97" s="1365">
        <v>-14270.588736967951</v>
      </c>
      <c r="BC97" s="1365">
        <v>91281.37403514082</v>
      </c>
      <c r="BD97" s="1365">
        <v>91281.37403514082</v>
      </c>
      <c r="BE97" s="1365">
        <v>55994.58429620965</v>
      </c>
      <c r="BF97" s="1365">
        <v>89749.736729165714</v>
      </c>
      <c r="BG97" s="1365">
        <v>92696.280468803074</v>
      </c>
      <c r="BH97" s="1365">
        <v>106671.58624956399</v>
      </c>
      <c r="BI97" s="1365">
        <v>214111.01197018611</v>
      </c>
      <c r="BJ97" s="1365">
        <v>141481.60815315178</v>
      </c>
      <c r="BK97" s="1365">
        <v>210748.67640494375</v>
      </c>
      <c r="BL97" s="1365">
        <v>217218.10958048815</v>
      </c>
      <c r="BM97" s="1365">
        <v>257849.30498272888</v>
      </c>
      <c r="BN97" s="1365">
        <v>214111.01197018611</v>
      </c>
    </row>
    <row r="98" spans="1:66" x14ac:dyDescent="0.2">
      <c r="A98" s="1365">
        <v>2009</v>
      </c>
      <c r="B98" s="1365">
        <v>255304.75844192095</v>
      </c>
      <c r="C98" s="1365">
        <v>191932.32874698465</v>
      </c>
      <c r="D98" s="1365">
        <v>257973.78276172225</v>
      </c>
      <c r="E98" s="1365">
        <v>252849.56312816983</v>
      </c>
      <c r="F98" s="1365">
        <v>344919.73026580329</v>
      </c>
      <c r="G98" s="1365">
        <v>519931.36080159032</v>
      </c>
      <c r="H98" s="1365">
        <v>519931.36080159032</v>
      </c>
      <c r="I98" s="1365">
        <v>398143.54335088929</v>
      </c>
      <c r="J98" s="1365">
        <v>525154.79069312254</v>
      </c>
      <c r="K98" s="1365">
        <v>515121.15899873368</v>
      </c>
      <c r="L98" s="1365">
        <v>706238.40729630354</v>
      </c>
      <c r="M98" s="1365">
        <v>1830127.4647153791</v>
      </c>
      <c r="N98" s="1365">
        <v>1830127.4647153791</v>
      </c>
      <c r="O98" s="1365">
        <v>1483308.1176001611</v>
      </c>
      <c r="P98" s="1365">
        <v>1862556.880128209</v>
      </c>
      <c r="Q98" s="1365">
        <v>1800181.1631102648</v>
      </c>
      <c r="R98" s="1365">
        <v>2610497.2385858423</v>
      </c>
      <c r="S98" s="1365">
        <v>2910555.4703622502</v>
      </c>
      <c r="T98" s="1365">
        <v>2910555.4703622502</v>
      </c>
      <c r="U98" s="1365">
        <v>2421807.9415363665</v>
      </c>
      <c r="V98" s="1365">
        <v>2986565.4102137666</v>
      </c>
      <c r="W98" s="1365">
        <v>2840526.0904470859</v>
      </c>
      <c r="X98" s="1365">
        <v>4172356.6039903793</v>
      </c>
      <c r="Y98" s="1365">
        <v>8455921.1914919801</v>
      </c>
      <c r="Z98" s="1365">
        <v>8455921.1914919801</v>
      </c>
      <c r="AA98" s="1365">
        <v>7513934.9521295745</v>
      </c>
      <c r="AB98" s="1365">
        <v>8856720.0871087201</v>
      </c>
      <c r="AC98" s="1365">
        <v>8086320.91774044</v>
      </c>
      <c r="AD98" s="1365">
        <v>12197187.967145918</v>
      </c>
      <c r="AE98" s="1365">
        <v>13507205.445915921</v>
      </c>
      <c r="AF98" s="1365">
        <v>13507205.445915921</v>
      </c>
      <c r="AG98" s="1365">
        <v>12285163.980862275</v>
      </c>
      <c r="AH98" s="1365">
        <v>14288371.41637169</v>
      </c>
      <c r="AI98" s="1365">
        <v>12799197.051373003</v>
      </c>
      <c r="AJ98" s="1365">
        <v>19437414.65608786</v>
      </c>
      <c r="AK98" s="1365">
        <v>41463632.658993468</v>
      </c>
      <c r="AL98" s="1365">
        <v>41463632.658993468</v>
      </c>
      <c r="AM98" s="1365">
        <v>39600419.525300883</v>
      </c>
      <c r="AN98" s="1365">
        <v>44444418.732241884</v>
      </c>
      <c r="AO98" s="1365">
        <v>38675564.600650705</v>
      </c>
      <c r="AP98" s="1365">
        <v>59666377.242199287</v>
      </c>
      <c r="AQ98" s="1365">
        <v>212548157.05770242</v>
      </c>
      <c r="AR98" s="1365">
        <v>212548157.05770242</v>
      </c>
      <c r="AS98" s="1365">
        <v>218602768.26671797</v>
      </c>
      <c r="AT98" s="1365">
        <v>225731188.48948783</v>
      </c>
      <c r="AU98" s="1365">
        <v>199685247.24161533</v>
      </c>
      <c r="AV98" s="1365">
        <v>305302199.26225853</v>
      </c>
      <c r="AW98" s="1365">
        <v>-9321.843917748447</v>
      </c>
      <c r="AX98" s="1365">
        <v>-9321.843917748447</v>
      </c>
      <c r="AY98" s="1365">
        <v>-14278.885856919969</v>
      </c>
      <c r="AZ98" s="1365">
        <v>-9207.2251696781004</v>
      </c>
      <c r="BA98" s="1365">
        <v>-9422.0327423940125</v>
      </c>
      <c r="BB98" s="1365">
        <v>-16398.946764696873</v>
      </c>
      <c r="BC98" s="1365">
        <v>80324.457744870015</v>
      </c>
      <c r="BD98" s="1365">
        <v>80324.457744870015</v>
      </c>
      <c r="BE98" s="1365">
        <v>48446.129985520573</v>
      </c>
      <c r="BF98" s="1365">
        <v>79686.771943223692</v>
      </c>
      <c r="BG98" s="1365">
        <v>80923.829796825943</v>
      </c>
      <c r="BH98" s="1365">
        <v>93188.896008021213</v>
      </c>
      <c r="BI98" s="1365">
        <v>192382.33482314303</v>
      </c>
      <c r="BJ98" s="1365">
        <v>126852.39978857127</v>
      </c>
      <c r="BK98" s="1365">
        <v>190804.26833435093</v>
      </c>
      <c r="BL98" s="1365">
        <v>193856.15797085088</v>
      </c>
      <c r="BM98" s="1365">
        <v>230173.69947391879</v>
      </c>
      <c r="BN98" s="1365">
        <v>192382.33482314303</v>
      </c>
    </row>
    <row r="99" spans="1:66" x14ac:dyDescent="0.2">
      <c r="A99" s="1365">
        <v>2010</v>
      </c>
      <c r="B99" s="1365">
        <v>260863.4024028487</v>
      </c>
      <c r="C99" s="1365">
        <v>191880.19254318561</v>
      </c>
      <c r="D99" s="1365">
        <v>261054.87531893238</v>
      </c>
      <c r="E99" s="1365">
        <v>260684.46512833115</v>
      </c>
      <c r="F99" s="1365">
        <v>350630.17666851089</v>
      </c>
      <c r="G99" s="1365">
        <v>531239.35698854132</v>
      </c>
      <c r="H99" s="1365">
        <v>531239.35698854132</v>
      </c>
      <c r="I99" s="1365">
        <v>398293.86733478884</v>
      </c>
      <c r="J99" s="1365">
        <v>531790.54970541724</v>
      </c>
      <c r="K99" s="1365">
        <v>530725.10885674087</v>
      </c>
      <c r="L99" s="1365">
        <v>717676.58122920664</v>
      </c>
      <c r="M99" s="1365">
        <v>1903448.7988295397</v>
      </c>
      <c r="N99" s="1365">
        <v>1903448.7988295397</v>
      </c>
      <c r="O99" s="1365">
        <v>1517681.7588361367</v>
      </c>
      <c r="P99" s="1365">
        <v>1920277.0142765096</v>
      </c>
      <c r="Q99" s="1365">
        <v>1887508.6725919109</v>
      </c>
      <c r="R99" s="1365">
        <v>2697933.3301080549</v>
      </c>
      <c r="S99" s="1365">
        <v>3054113.3831437984</v>
      </c>
      <c r="T99" s="1365">
        <v>3054113.3831437984</v>
      </c>
      <c r="U99" s="1365">
        <v>2511886.2775368188</v>
      </c>
      <c r="V99" s="1365">
        <v>3101661.0755422246</v>
      </c>
      <c r="W99" s="1365">
        <v>3009485.6347581614</v>
      </c>
      <c r="X99" s="1365">
        <v>4347754.4524530489</v>
      </c>
      <c r="Y99" s="1365">
        <v>9024112.4692631643</v>
      </c>
      <c r="Z99" s="1365">
        <v>9024112.4692631643</v>
      </c>
      <c r="AA99" s="1365">
        <v>7948585.8209083015</v>
      </c>
      <c r="AB99" s="1365">
        <v>9356565.8357422017</v>
      </c>
      <c r="AC99" s="1365">
        <v>8714456.6652551014</v>
      </c>
      <c r="AD99" s="1365">
        <v>12927173.388668802</v>
      </c>
      <c r="AE99" s="1365">
        <v>14570341.871875552</v>
      </c>
      <c r="AF99" s="1365">
        <v>14570341.871875552</v>
      </c>
      <c r="AG99" s="1365">
        <v>13092455.05058217</v>
      </c>
      <c r="AH99" s="1365">
        <v>15241658.457483688</v>
      </c>
      <c r="AI99" s="1365">
        <v>13943187.222746152</v>
      </c>
      <c r="AJ99" s="1365">
        <v>20796684.974671751</v>
      </c>
      <c r="AK99" s="1365">
        <v>45271213.414161719</v>
      </c>
      <c r="AL99" s="1365">
        <v>45271213.414161719</v>
      </c>
      <c r="AM99" s="1365">
        <v>42809727.424365148</v>
      </c>
      <c r="AN99" s="1365">
        <v>47903236.853086688</v>
      </c>
      <c r="AO99" s="1365">
        <v>42836073.22959666</v>
      </c>
      <c r="AP99" s="1365">
        <v>64904938.752818413</v>
      </c>
      <c r="AQ99" s="1365">
        <v>228066362.51115781</v>
      </c>
      <c r="AR99" s="1365">
        <v>228066362.51115781</v>
      </c>
      <c r="AS99" s="1365">
        <v>232676542.00808531</v>
      </c>
      <c r="AT99" s="1365">
        <v>241222969.78179887</v>
      </c>
      <c r="AU99" s="1365">
        <v>215421522.56027898</v>
      </c>
      <c r="AV99" s="1365">
        <v>330683213.97896177</v>
      </c>
      <c r="AW99" s="1365">
        <v>-9512.5521828438996</v>
      </c>
      <c r="AX99" s="1365">
        <v>-9512.5521828438996</v>
      </c>
      <c r="AY99" s="1365">
        <v>-14533.482248417618</v>
      </c>
      <c r="AZ99" s="1365">
        <v>-9680.7990675524288</v>
      </c>
      <c r="BA99" s="1365">
        <v>-9356.178600078485</v>
      </c>
      <c r="BB99" s="1365">
        <v>-16416.227892184772</v>
      </c>
      <c r="BC99" s="1365">
        <v>78353.913910994146</v>
      </c>
      <c r="BD99" s="1365">
        <v>78353.913910994146</v>
      </c>
      <c r="BE99" s="1365">
        <v>44568.907399524382</v>
      </c>
      <c r="BF99" s="1365">
        <v>76696.85987920154</v>
      </c>
      <c r="BG99" s="1365">
        <v>79926.219854600058</v>
      </c>
      <c r="BH99" s="1365">
        <v>89818.715175228208</v>
      </c>
      <c r="BI99" s="1365">
        <v>188186.9965282917</v>
      </c>
      <c r="BJ99" s="1365">
        <v>118446.89445945185</v>
      </c>
      <c r="BK99" s="1365">
        <v>184668.93356264397</v>
      </c>
      <c r="BL99" s="1365">
        <v>191529.21792294824</v>
      </c>
      <c r="BM99" s="1365">
        <v>222612.39400949446</v>
      </c>
      <c r="BN99" s="1365">
        <v>188186.9965282917</v>
      </c>
    </row>
    <row r="100" spans="1:66" x14ac:dyDescent="0.2">
      <c r="A100" s="1365">
        <v>2011</v>
      </c>
      <c r="B100" s="1365">
        <v>263232.40381669661</v>
      </c>
      <c r="C100" s="1365">
        <v>194521.64864311356</v>
      </c>
      <c r="D100" s="1365">
        <v>267576.88869299676</v>
      </c>
      <c r="E100" s="1365">
        <v>259213.05124430984</v>
      </c>
      <c r="F100" s="1365">
        <v>352625.23643373465</v>
      </c>
      <c r="G100" s="1365">
        <v>535820.99325107702</v>
      </c>
      <c r="H100" s="1365">
        <v>535820.99325107702</v>
      </c>
      <c r="I100" s="1365">
        <v>403368.58818537981</v>
      </c>
      <c r="J100" s="1365">
        <v>544834.71440418821</v>
      </c>
      <c r="K100" s="1365">
        <v>527482.08060823951</v>
      </c>
      <c r="L100" s="1365">
        <v>721363.70647897036</v>
      </c>
      <c r="M100" s="1365">
        <v>1934692.3082379415</v>
      </c>
      <c r="N100" s="1365">
        <v>1934692.3082379415</v>
      </c>
      <c r="O100" s="1365">
        <v>1552095.0002695653</v>
      </c>
      <c r="P100" s="1365">
        <v>1986630.0296396161</v>
      </c>
      <c r="Q100" s="1365">
        <v>1886747.2909182673</v>
      </c>
      <c r="R100" s="1365">
        <v>2731638.4286936754</v>
      </c>
      <c r="S100" s="1365">
        <v>3119152.5842204485</v>
      </c>
      <c r="T100" s="1365">
        <v>3119152.5842204485</v>
      </c>
      <c r="U100" s="1365">
        <v>2585545.6363928802</v>
      </c>
      <c r="V100" s="1365">
        <v>3224134.4798919549</v>
      </c>
      <c r="W100" s="1365">
        <v>3022182.8660423383</v>
      </c>
      <c r="X100" s="1365">
        <v>4431371.7033704165</v>
      </c>
      <c r="Y100" s="1365">
        <v>9267057.7198774461</v>
      </c>
      <c r="Z100" s="1365">
        <v>9267057.7198774461</v>
      </c>
      <c r="AA100" s="1365">
        <v>8260955.7041602889</v>
      </c>
      <c r="AB100" s="1365">
        <v>9769128.4405714422</v>
      </c>
      <c r="AC100" s="1365">
        <v>8806891.4434065986</v>
      </c>
      <c r="AD100" s="1365">
        <v>13291087.872886462</v>
      </c>
      <c r="AE100" s="1365">
        <v>14986630.238832626</v>
      </c>
      <c r="AF100" s="1365">
        <v>14986630.238832626</v>
      </c>
      <c r="AG100" s="1365">
        <v>13648370.770009017</v>
      </c>
      <c r="AH100" s="1365">
        <v>15914114.377048332</v>
      </c>
      <c r="AI100" s="1365">
        <v>14128666.025788499</v>
      </c>
      <c r="AJ100" s="1365">
        <v>21422080.385125235</v>
      </c>
      <c r="AK100" s="1365">
        <v>46955034.696871974</v>
      </c>
      <c r="AL100" s="1365">
        <v>46955034.696871974</v>
      </c>
      <c r="AM100" s="1365">
        <v>44948777.639703646</v>
      </c>
      <c r="AN100" s="1365">
        <v>50245725.789478704</v>
      </c>
      <c r="AO100" s="1365">
        <v>43881897.07408382</v>
      </c>
      <c r="AP100" s="1365">
        <v>67038171.495700948</v>
      </c>
      <c r="AQ100" s="1365">
        <v>238935323.94266546</v>
      </c>
      <c r="AR100" s="1365">
        <v>238935323.94266546</v>
      </c>
      <c r="AS100" s="1365">
        <v>248598208.43081439</v>
      </c>
      <c r="AT100" s="1365">
        <v>257132644.87833327</v>
      </c>
      <c r="AU100" s="1365">
        <v>221549873.62302408</v>
      </c>
      <c r="AV100" s="1365">
        <v>343090011.91892284</v>
      </c>
      <c r="AW100" s="1365">
        <v>-9356.1856176836809</v>
      </c>
      <c r="AX100" s="1365">
        <v>-9356.1856176836809</v>
      </c>
      <c r="AY100" s="1365">
        <v>-14325.290899152635</v>
      </c>
      <c r="AZ100" s="1365">
        <v>-9680.9370181947379</v>
      </c>
      <c r="BA100" s="1365">
        <v>-9055.9781196197746</v>
      </c>
      <c r="BB100" s="1365">
        <v>-16113.233611501015</v>
      </c>
      <c r="BC100" s="1365">
        <v>77514.636658780524</v>
      </c>
      <c r="BD100" s="1365">
        <v>77514.636658780524</v>
      </c>
      <c r="BE100" s="1365">
        <v>43680.165129063382</v>
      </c>
      <c r="BF100" s="1365">
        <v>76570.984143372363</v>
      </c>
      <c r="BG100" s="1365">
        <v>78375.913502759024</v>
      </c>
      <c r="BH100" s="1365">
        <v>88290.437293741212</v>
      </c>
      <c r="BI100" s="1365">
        <v>186103.16450436076</v>
      </c>
      <c r="BJ100" s="1365">
        <v>116186.98516433341</v>
      </c>
      <c r="BK100" s="1365">
        <v>184385.88559533126</v>
      </c>
      <c r="BL100" s="1365">
        <v>187665.7780307325</v>
      </c>
      <c r="BM100" s="1365">
        <v>218795.02592529397</v>
      </c>
      <c r="BN100" s="1365">
        <v>186103.16450436076</v>
      </c>
    </row>
    <row r="101" spans="1:66" x14ac:dyDescent="0.2">
      <c r="A101" s="1365">
        <v>2012</v>
      </c>
      <c r="B101" s="1365">
        <v>266947.77031380875</v>
      </c>
      <c r="C101" s="1365">
        <v>194694.68400902062</v>
      </c>
      <c r="D101" s="1365">
        <v>268688.55997278664</v>
      </c>
      <c r="E101" s="1365">
        <v>265333.41625959647</v>
      </c>
      <c r="F101" s="1365">
        <v>356614.51356216555</v>
      </c>
      <c r="G101" s="1365">
        <v>542654.98073508684</v>
      </c>
      <c r="H101" s="1365">
        <v>542654.98073508684</v>
      </c>
      <c r="I101" s="1365">
        <v>403491.91915488406</v>
      </c>
      <c r="J101" s="1365">
        <v>546333.58891765436</v>
      </c>
      <c r="K101" s="1365">
        <v>539243.67973305157</v>
      </c>
      <c r="L101" s="1365">
        <v>728723.88447863737</v>
      </c>
      <c r="M101" s="1365">
        <v>1984794.3668533384</v>
      </c>
      <c r="N101" s="1365">
        <v>1984794.3668533384</v>
      </c>
      <c r="O101" s="1365">
        <v>1584628.6087497335</v>
      </c>
      <c r="P101" s="1365">
        <v>2016052.8769276054</v>
      </c>
      <c r="Q101" s="1365">
        <v>1955713.4764246885</v>
      </c>
      <c r="R101" s="1365">
        <v>2793077.0188020547</v>
      </c>
      <c r="S101" s="1365">
        <v>3223524.7485045833</v>
      </c>
      <c r="T101" s="1365">
        <v>3223524.7485045833</v>
      </c>
      <c r="U101" s="1365">
        <v>2669943.3255100753</v>
      </c>
      <c r="V101" s="1365">
        <v>3298139.4794021901</v>
      </c>
      <c r="W101" s="1365">
        <v>3154452.1812790534</v>
      </c>
      <c r="X101" s="1365">
        <v>4563962.9521283172</v>
      </c>
      <c r="Y101" s="1365">
        <v>9787213.9785028286</v>
      </c>
      <c r="Z101" s="1365">
        <v>9787213.9785028286</v>
      </c>
      <c r="AA101" s="1365">
        <v>8785941.4401802719</v>
      </c>
      <c r="AB101" s="1365">
        <v>10194469.565641953</v>
      </c>
      <c r="AC101" s="1365">
        <v>9408130.9913433697</v>
      </c>
      <c r="AD101" s="1365">
        <v>13951277.565523352</v>
      </c>
      <c r="AE101" s="1365">
        <v>15962725.382819973</v>
      </c>
      <c r="AF101" s="1365">
        <v>15962725.382819973</v>
      </c>
      <c r="AG101" s="1365">
        <v>14640960.824144123</v>
      </c>
      <c r="AH101" s="1365">
        <v>16726654.067623228</v>
      </c>
      <c r="AI101" s="1365">
        <v>15252337.780122362</v>
      </c>
      <c r="AJ101" s="1365">
        <v>22700981.630072091</v>
      </c>
      <c r="AK101" s="1365">
        <v>50900633.484397374</v>
      </c>
      <c r="AL101" s="1365">
        <v>50900633.484397374</v>
      </c>
      <c r="AM101" s="1365">
        <v>48969556.228873089</v>
      </c>
      <c r="AN101" s="1365">
        <v>53827068.96861048</v>
      </c>
      <c r="AO101" s="1365">
        <v>48151543.447290048</v>
      </c>
      <c r="AP101" s="1365">
        <v>72514816.696938485</v>
      </c>
      <c r="AQ101" s="1365">
        <v>263701306.68247467</v>
      </c>
      <c r="AR101" s="1365">
        <v>263701306.68247467</v>
      </c>
      <c r="AS101" s="1365">
        <v>273869065.70453554</v>
      </c>
      <c r="AT101" s="1365">
        <v>277112479.28437716</v>
      </c>
      <c r="AU101" s="1365">
        <v>249623269.17425227</v>
      </c>
      <c r="AV101" s="1365">
        <v>377316153.17118412</v>
      </c>
      <c r="AW101" s="1365">
        <v>-8759.4401074693633</v>
      </c>
      <c r="AX101" s="1365">
        <v>-8759.4401074693633</v>
      </c>
      <c r="AY101" s="1365">
        <v>-14102.551136842862</v>
      </c>
      <c r="AZ101" s="1365">
        <v>-8956.4689720809984</v>
      </c>
      <c r="BA101" s="1365">
        <v>-8576.8472138586258</v>
      </c>
      <c r="BB101" s="1365">
        <v>-15494.857354306263</v>
      </c>
      <c r="BC101" s="1365">
        <v>76075.926253860933</v>
      </c>
      <c r="BD101" s="1365">
        <v>76075.926253860933</v>
      </c>
      <c r="BE101" s="1365">
        <v>40257.58126005251</v>
      </c>
      <c r="BF101" s="1365">
        <v>74536.969200028965</v>
      </c>
      <c r="BG101" s="1365">
        <v>77513.409574586214</v>
      </c>
      <c r="BH101" s="1365">
        <v>85896.457424400054</v>
      </c>
      <c r="BI101" s="1365">
        <v>182120.13420552379</v>
      </c>
      <c r="BJ101" s="1365">
        <v>108207.74675617172</v>
      </c>
      <c r="BK101" s="1365">
        <v>178903.76691516643</v>
      </c>
      <c r="BL101" s="1365">
        <v>185126.23056014226</v>
      </c>
      <c r="BM101" s="1365">
        <v>212635.60089778295</v>
      </c>
      <c r="BN101" s="1365">
        <v>182120.13420552379</v>
      </c>
    </row>
    <row r="102" spans="1:66" x14ac:dyDescent="0.2">
      <c r="A102" s="1365">
        <v>2013</v>
      </c>
      <c r="B102" s="1365">
        <v>288129.49320864963</v>
      </c>
      <c r="C102" s="1365">
        <v>213366.62084185588</v>
      </c>
      <c r="D102" s="1365">
        <v>292122.13890885352</v>
      </c>
      <c r="E102" s="1365">
        <v>284466.26830071735</v>
      </c>
      <c r="F102" s="1365">
        <v>385322.52881725889</v>
      </c>
      <c r="G102" s="1365">
        <v>583120.69757572736</v>
      </c>
      <c r="H102" s="1365">
        <v>583120.69757572736</v>
      </c>
      <c r="I102" s="1365">
        <v>438156.12566560652</v>
      </c>
      <c r="J102" s="1365">
        <v>591064.07622044941</v>
      </c>
      <c r="K102" s="1365">
        <v>575832.81912820996</v>
      </c>
      <c r="L102" s="1365">
        <v>784021.32129193959</v>
      </c>
      <c r="M102" s="1365">
        <v>2129900.7738388819</v>
      </c>
      <c r="N102" s="1365">
        <v>2129900.7738388819</v>
      </c>
      <c r="O102" s="1365">
        <v>1667099.8124297494</v>
      </c>
      <c r="P102" s="1365">
        <v>2171109.3815281638</v>
      </c>
      <c r="Q102" s="1365">
        <v>2092090.8069288367</v>
      </c>
      <c r="R102" s="1365">
        <v>3004726.4679850363</v>
      </c>
      <c r="S102" s="1365">
        <v>3433403.8359809313</v>
      </c>
      <c r="T102" s="1365">
        <v>3433403.8359809313</v>
      </c>
      <c r="U102" s="1365">
        <v>2745199.8568991064</v>
      </c>
      <c r="V102" s="1365">
        <v>3520797.9727914785</v>
      </c>
      <c r="W102" s="1365">
        <v>3353405.6654263269</v>
      </c>
      <c r="X102" s="1365">
        <v>4875639.9728078768</v>
      </c>
      <c r="Y102" s="1365">
        <v>10274823.56822053</v>
      </c>
      <c r="Z102" s="1365">
        <v>10274823.56822053</v>
      </c>
      <c r="AA102" s="1365">
        <v>8576670.0594306886</v>
      </c>
      <c r="AB102" s="1365">
        <v>10727360.968647903</v>
      </c>
      <c r="AC102" s="1365">
        <v>9862258.5244040005</v>
      </c>
      <c r="AD102" s="1365">
        <v>14646429.01748265</v>
      </c>
      <c r="AE102" s="1365">
        <v>16655975.026788959</v>
      </c>
      <c r="AF102" s="1365">
        <v>16655975.026788959</v>
      </c>
      <c r="AG102" s="1365">
        <v>14067555.71431605</v>
      </c>
      <c r="AH102" s="1365">
        <v>17548299.846669301</v>
      </c>
      <c r="AI102" s="1365">
        <v>15843012.328860525</v>
      </c>
      <c r="AJ102" s="1365">
        <v>23719680.496150222</v>
      </c>
      <c r="AK102" s="1365">
        <v>53631977.581911914</v>
      </c>
      <c r="AL102" s="1365">
        <v>53631977.581911914</v>
      </c>
      <c r="AM102" s="1365">
        <v>46026254.717370555</v>
      </c>
      <c r="AN102" s="1365">
        <v>57305422.167540766</v>
      </c>
      <c r="AO102" s="1365">
        <v>50225686.367870882</v>
      </c>
      <c r="AP102" s="1365">
        <v>76054521.05562678</v>
      </c>
      <c r="AQ102" s="1365">
        <v>291292277.7746594</v>
      </c>
      <c r="AR102" s="1365">
        <v>291292277.7746594</v>
      </c>
      <c r="AS102" s="1365">
        <v>258744997.56163716</v>
      </c>
      <c r="AT102" s="1365">
        <v>310619172.28118908</v>
      </c>
      <c r="AU102" s="1365">
        <v>272903165.17855442</v>
      </c>
      <c r="AV102" s="1365">
        <v>413393190.39437515</v>
      </c>
      <c r="AW102" s="1365">
        <v>-6861.7111584279965</v>
      </c>
      <c r="AX102" s="1365">
        <v>-6861.7111584279965</v>
      </c>
      <c r="AY102" s="1365">
        <v>-11422.883981894744</v>
      </c>
      <c r="AZ102" s="1365">
        <v>-6819.7984027423927</v>
      </c>
      <c r="BA102" s="1365">
        <v>-6900.2825267751905</v>
      </c>
      <c r="BB102" s="1365">
        <v>-13376.263657421909</v>
      </c>
      <c r="BC102" s="1365">
        <v>83488.239805290519</v>
      </c>
      <c r="BD102" s="1365">
        <v>83488.239805290519</v>
      </c>
      <c r="BE102" s="1365">
        <v>51840.710665423248</v>
      </c>
      <c r="BF102" s="1365">
        <v>83345.778617819</v>
      </c>
      <c r="BG102" s="1365">
        <v>83619.097342037421</v>
      </c>
      <c r="BH102" s="1365">
        <v>94277.646687505825</v>
      </c>
      <c r="BI102" s="1365">
        <v>196425.67850993865</v>
      </c>
      <c r="BJ102" s="1365">
        <v>130920.20397457073</v>
      </c>
      <c r="BK102" s="1365">
        <v>196052.7498935207</v>
      </c>
      <c r="BL102" s="1365">
        <v>196768.32217805315</v>
      </c>
      <c r="BM102" s="1365">
        <v>228845.03461866549</v>
      </c>
      <c r="BN102" s="1365">
        <v>196425.67850993865</v>
      </c>
    </row>
    <row r="103" spans="1:66" x14ac:dyDescent="0.2">
      <c r="A103" s="1365">
        <v>2014</v>
      </c>
      <c r="B103" s="1365">
        <v>308578.51321465941</v>
      </c>
      <c r="C103" s="1365">
        <v>230926.66528420092</v>
      </c>
      <c r="D103" s="1365">
        <v>312795.1012517499</v>
      </c>
      <c r="E103" s="1365">
        <v>304718.00067092088</v>
      </c>
      <c r="F103" s="1365">
        <v>410980.23515271588</v>
      </c>
      <c r="G103" s="1365">
        <v>621989.67489674781</v>
      </c>
      <c r="H103" s="1365">
        <v>621989.67489674781</v>
      </c>
      <c r="I103" s="1365">
        <v>471218.50649226841</v>
      </c>
      <c r="J103" s="1365">
        <v>630276.12116653717</v>
      </c>
      <c r="K103" s="1365">
        <v>614394.32072636648</v>
      </c>
      <c r="L103" s="1365">
        <v>833262.68545338593</v>
      </c>
      <c r="M103" s="1365">
        <v>2272248.5975920125</v>
      </c>
      <c r="N103" s="1365">
        <v>2272248.5975920125</v>
      </c>
      <c r="O103" s="1365">
        <v>1791109.3719266059</v>
      </c>
      <c r="P103" s="1365">
        <v>2312508.5788418925</v>
      </c>
      <c r="Q103" s="1365">
        <v>2235412.0416149735</v>
      </c>
      <c r="R103" s="1365">
        <v>3195397.921529219</v>
      </c>
      <c r="S103" s="1365">
        <v>3671064.4239800605</v>
      </c>
      <c r="T103" s="1365">
        <v>3671064.4239800605</v>
      </c>
      <c r="U103" s="1365">
        <v>2955470.8939685593</v>
      </c>
      <c r="V103" s="1365">
        <v>3756563.1903220075</v>
      </c>
      <c r="W103" s="1365">
        <v>3592820.355348445</v>
      </c>
      <c r="X103" s="1365">
        <v>5202871.7509869998</v>
      </c>
      <c r="Y103" s="1365">
        <v>11064609.916269397</v>
      </c>
      <c r="Z103" s="1365">
        <v>11064609.916269397</v>
      </c>
      <c r="AA103" s="1365">
        <v>9285685.7042328343</v>
      </c>
      <c r="AB103" s="1365">
        <v>11501918.066422757</v>
      </c>
      <c r="AC103" s="1365">
        <v>10666133.325958462</v>
      </c>
      <c r="AD103" s="1365">
        <v>15765431.944870019</v>
      </c>
      <c r="AE103" s="1365">
        <v>17978843.523621902</v>
      </c>
      <c r="AF103" s="1365">
        <v>17978843.523621902</v>
      </c>
      <c r="AG103" s="1365">
        <v>15239643.688322293</v>
      </c>
      <c r="AH103" s="1365">
        <v>18835901.12925775</v>
      </c>
      <c r="AI103" s="1365">
        <v>17198322.625333101</v>
      </c>
      <c r="AJ103" s="1365">
        <v>25574661.862979051</v>
      </c>
      <c r="AK103" s="1365">
        <v>57918403.881969087</v>
      </c>
      <c r="AL103" s="1365">
        <v>57918403.881969087</v>
      </c>
      <c r="AM103" s="1365">
        <v>49887401.018006682</v>
      </c>
      <c r="AN103" s="1365">
        <v>61242430.285476469</v>
      </c>
      <c r="AO103" s="1365">
        <v>54891402.254532024</v>
      </c>
      <c r="AP103" s="1365">
        <v>82003935.780072674</v>
      </c>
      <c r="AQ103" s="1365">
        <v>315262613.52259886</v>
      </c>
      <c r="AR103" s="1365">
        <v>315262613.52259886</v>
      </c>
      <c r="AS103" s="1365">
        <v>280733465.99162942</v>
      </c>
      <c r="AT103" s="1365">
        <v>331067221.49949712</v>
      </c>
      <c r="AU103" s="1365">
        <v>300171359.50420696</v>
      </c>
      <c r="AV103" s="1365">
        <v>445958368.48352933</v>
      </c>
      <c r="AW103" s="1365">
        <v>-4832.6484674290014</v>
      </c>
      <c r="AX103" s="1365">
        <v>-4832.6484674290014</v>
      </c>
      <c r="AY103" s="1365">
        <v>-9365.17592386658</v>
      </c>
      <c r="AZ103" s="1365">
        <v>-4685.9186630374079</v>
      </c>
      <c r="BA103" s="1365">
        <v>-4958.3193845247461</v>
      </c>
      <c r="BB103" s="1365">
        <v>-11302.215147954264</v>
      </c>
      <c r="BC103" s="1365">
        <v>90392.948283842401</v>
      </c>
      <c r="BD103" s="1365">
        <v>90392.948283842401</v>
      </c>
      <c r="BE103" s="1365">
        <v>57573.031212822571</v>
      </c>
      <c r="BF103" s="1365">
        <v>90604.714852845165</v>
      </c>
      <c r="BG103" s="1365">
        <v>90196.440566026155</v>
      </c>
      <c r="BH103" s="1365">
        <v>101600.49222199328</v>
      </c>
      <c r="BI103" s="1365">
        <v>209424.94422293163</v>
      </c>
      <c r="BJ103" s="1365">
        <v>141245.79013368403</v>
      </c>
      <c r="BK103" s="1365">
        <v>209718.00674769838</v>
      </c>
      <c r="BL103" s="1365">
        <v>209139.89050421477</v>
      </c>
      <c r="BM103" s="1365">
        <v>242728.87643442772</v>
      </c>
      <c r="BN103" s="1365">
        <v>209424.94422293163</v>
      </c>
    </row>
    <row r="104" spans="1:66" x14ac:dyDescent="0.2">
      <c r="A104" s="1365">
        <v>2015</v>
      </c>
      <c r="B104" s="1365">
        <v>320143.59119748452</v>
      </c>
      <c r="C104" s="1365">
        <v>238212.39435867351</v>
      </c>
      <c r="D104" s="1365">
        <v>326359.45601337659</v>
      </c>
      <c r="E104" s="1365">
        <v>314448.76792564167</v>
      </c>
      <c r="F104" s="1365">
        <v>425786.11311875755</v>
      </c>
      <c r="G104" s="1365">
        <v>643872.62232800922</v>
      </c>
      <c r="H104" s="1365">
        <v>643872.62232800922</v>
      </c>
      <c r="I104" s="1365">
        <v>484698.34942267364</v>
      </c>
      <c r="J104" s="1365">
        <v>655960.32757951366</v>
      </c>
      <c r="K104" s="1365">
        <v>632792.8493726399</v>
      </c>
      <c r="L104" s="1365">
        <v>861659.39753367263</v>
      </c>
      <c r="M104" s="1365">
        <v>2344284.7607410764</v>
      </c>
      <c r="N104" s="1365">
        <v>2344284.7607410764</v>
      </c>
      <c r="O104" s="1365">
        <v>1839253.7319918782</v>
      </c>
      <c r="P104" s="1365">
        <v>2403804.5717749125</v>
      </c>
      <c r="Q104" s="1365">
        <v>2289763.5066117784</v>
      </c>
      <c r="R104" s="1365">
        <v>3294938.5776180578</v>
      </c>
      <c r="S104" s="1365">
        <v>3794910.7925165887</v>
      </c>
      <c r="T104" s="1365">
        <v>3794910.7925165887</v>
      </c>
      <c r="U104" s="1365">
        <v>3038204.1426095287</v>
      </c>
      <c r="V104" s="1365">
        <v>3917316.6007146062</v>
      </c>
      <c r="W104" s="1365">
        <v>3682819.5880735125</v>
      </c>
      <c r="X104" s="1365">
        <v>5374702.7358087962</v>
      </c>
      <c r="Y104" s="1365">
        <v>11474858.975253504</v>
      </c>
      <c r="Z104" s="1365">
        <v>11474858.975253504</v>
      </c>
      <c r="AA104" s="1365">
        <v>9560862.9654413387</v>
      </c>
      <c r="AB104" s="1365">
        <v>12059987.961691299</v>
      </c>
      <c r="AC104" s="1365">
        <v>10937963.410824807</v>
      </c>
      <c r="AD104" s="1365">
        <v>16363112.32401232</v>
      </c>
      <c r="AE104" s="1365">
        <v>18684445.815576095</v>
      </c>
      <c r="AF104" s="1365">
        <v>18684445.815576095</v>
      </c>
      <c r="AG104" s="1365">
        <v>15690688.098556293</v>
      </c>
      <c r="AH104" s="1365">
        <v>19762395.055074837</v>
      </c>
      <c r="AI104" s="1365">
        <v>17690258.453691807</v>
      </c>
      <c r="AJ104" s="1365">
        <v>26589062.67638313</v>
      </c>
      <c r="AK104" s="1365">
        <v>60253169.616431803</v>
      </c>
      <c r="AL104" s="1365">
        <v>60253169.616431803</v>
      </c>
      <c r="AM104" s="1365">
        <v>51121681.786680467</v>
      </c>
      <c r="AN104" s="1365">
        <v>64293818.492019407</v>
      </c>
      <c r="AO104" s="1365">
        <v>56495076.857266933</v>
      </c>
      <c r="AP104" s="1365">
        <v>85256258.432149246</v>
      </c>
      <c r="AQ104" s="1365">
        <v>324865638.83122939</v>
      </c>
      <c r="AR104" s="1365">
        <v>324865638.83122939</v>
      </c>
      <c r="AS104" s="1365">
        <v>282128932.61983842</v>
      </c>
      <c r="AT104" s="1365">
        <v>344964355.91497272</v>
      </c>
      <c r="AU104" s="1365">
        <v>305434656.2902019</v>
      </c>
      <c r="AV104" s="1365">
        <v>460667164.12916631</v>
      </c>
      <c r="AW104" s="1365">
        <v>-3585.4399330402939</v>
      </c>
      <c r="AX104" s="1365">
        <v>-3585.4399330402939</v>
      </c>
      <c r="AY104" s="1365">
        <v>-8273.5607053265867</v>
      </c>
      <c r="AZ104" s="1365">
        <v>-3241.4155527604203</v>
      </c>
      <c r="BA104" s="1365">
        <v>-3895.3135213566989</v>
      </c>
      <c r="BB104" s="1365">
        <v>-10087.17129615747</v>
      </c>
      <c r="BC104" s="1365">
        <v>95239.016803752107</v>
      </c>
      <c r="BD104" s="1365">
        <v>95239.016803752107</v>
      </c>
      <c r="BE104" s="1365">
        <v>60318.912399428547</v>
      </c>
      <c r="BF104" s="1365">
        <v>95532.22092876141</v>
      </c>
      <c r="BG104" s="1365">
        <v>94969.352516070852</v>
      </c>
      <c r="BH104" s="1365">
        <v>106991.39484105755</v>
      </c>
      <c r="BI104" s="1365">
        <v>218769.58772474257</v>
      </c>
      <c r="BJ104" s="1365">
        <v>146059.50378037247</v>
      </c>
      <c r="BK104" s="1365">
        <v>218999.26653066368</v>
      </c>
      <c r="BL104" s="1365">
        <v>218550.18506285525</v>
      </c>
      <c r="BM104" s="1365">
        <v>253339.60251257638</v>
      </c>
      <c r="BN104" s="1365">
        <v>218769.58772474257</v>
      </c>
    </row>
    <row r="105" spans="1:66" x14ac:dyDescent="0.2">
      <c r="A105" s="1365">
        <v>2016</v>
      </c>
      <c r="B105" s="1365">
        <v>327010.77972100151</v>
      </c>
      <c r="C105" s="1365">
        <v>240929.80551565861</v>
      </c>
      <c r="D105" s="1365">
        <v>333257.1019206901</v>
      </c>
      <c r="E105" s="1365">
        <v>321318.11480200978</v>
      </c>
      <c r="F105" s="1365">
        <v>432957.27099905483</v>
      </c>
      <c r="G105" s="1365">
        <v>656623.890080299</v>
      </c>
      <c r="H105" s="1365">
        <v>656623.890080299</v>
      </c>
      <c r="I105" s="1365">
        <v>489258.10146515589</v>
      </c>
      <c r="J105" s="1365">
        <v>668775.72253243567</v>
      </c>
      <c r="K105" s="1365">
        <v>645537.99532068451</v>
      </c>
      <c r="L105" s="1365">
        <v>875109.10753262951</v>
      </c>
      <c r="M105" s="1365">
        <v>2380153.482959603</v>
      </c>
      <c r="N105" s="1365">
        <v>2380153.482959603</v>
      </c>
      <c r="O105" s="1365">
        <v>1847843.6253252048</v>
      </c>
      <c r="P105" s="1365">
        <v>2437449.8362296121</v>
      </c>
      <c r="Q105" s="1365">
        <v>2327963.1497091898</v>
      </c>
      <c r="R105" s="1365">
        <v>3337025.5901713409</v>
      </c>
      <c r="S105" s="1365">
        <v>3848159.982534504</v>
      </c>
      <c r="T105" s="1365">
        <v>3848159.982534504</v>
      </c>
      <c r="U105" s="1365">
        <v>3048076.7882453771</v>
      </c>
      <c r="V105" s="1365">
        <v>3964804.658237176</v>
      </c>
      <c r="W105" s="1365">
        <v>3741858.9904787173</v>
      </c>
      <c r="X105" s="1365">
        <v>5432019.4193821503</v>
      </c>
      <c r="Y105" s="1365">
        <v>11615680.91609446</v>
      </c>
      <c r="Z105" s="1365">
        <v>11615680.91609446</v>
      </c>
      <c r="AA105" s="1365">
        <v>9593865.1926544067</v>
      </c>
      <c r="AB105" s="1365">
        <v>12193221.193887984</v>
      </c>
      <c r="AC105" s="1365">
        <v>11089236.385396233</v>
      </c>
      <c r="AD105" s="1365">
        <v>16494485.463352101</v>
      </c>
      <c r="AE105" s="1365">
        <v>18875869.001281597</v>
      </c>
      <c r="AF105" s="1365">
        <v>18875869.001281597</v>
      </c>
      <c r="AG105" s="1365">
        <v>15735490.68669543</v>
      </c>
      <c r="AH105" s="1365">
        <v>19944649.407153733</v>
      </c>
      <c r="AI105" s="1365">
        <v>17892526.962823447</v>
      </c>
      <c r="AJ105" s="1365">
        <v>26758874.202071831</v>
      </c>
      <c r="AK105" s="1365">
        <v>60607296.641992912</v>
      </c>
      <c r="AL105" s="1365">
        <v>60607296.641992912</v>
      </c>
      <c r="AM105" s="1365">
        <v>51101154.112426013</v>
      </c>
      <c r="AN105" s="1365">
        <v>64770406.205450565</v>
      </c>
      <c r="AO105" s="1365">
        <v>56783636.756794788</v>
      </c>
      <c r="AP105" s="1365">
        <v>85506489.170009106</v>
      </c>
      <c r="AQ105" s="1365">
        <v>326613550.64926404</v>
      </c>
      <c r="AR105" s="1365">
        <v>326613550.64926404</v>
      </c>
      <c r="AS105" s="1365">
        <v>282253111.56310356</v>
      </c>
      <c r="AT105" s="1365">
        <v>348291224.37339491</v>
      </c>
      <c r="AU105" s="1365">
        <v>306021782.5647127</v>
      </c>
      <c r="AV105" s="1365">
        <v>461453522.27066845</v>
      </c>
      <c r="AW105" s="1365">
        <v>-2602.3306382960291</v>
      </c>
      <c r="AX105" s="1365">
        <v>-2602.3306382960291</v>
      </c>
      <c r="AY105" s="1365">
        <v>-7398.4904338386805</v>
      </c>
      <c r="AZ105" s="1365">
        <v>-2261.5186910554412</v>
      </c>
      <c r="BA105" s="1365">
        <v>-2901.7657166649169</v>
      </c>
      <c r="BB105" s="1365">
        <v>-9194.5655345198666</v>
      </c>
      <c r="BC105" s="1365">
        <v>98883.812694490174</v>
      </c>
      <c r="BD105" s="1365">
        <v>98883.812694490174</v>
      </c>
      <c r="BE105" s="1365">
        <v>62383.825536820135</v>
      </c>
      <c r="BF105" s="1365">
        <v>99457.909219698777</v>
      </c>
      <c r="BG105" s="1365">
        <v>98357.555367878638</v>
      </c>
      <c r="BH105" s="1365">
        <v>110283.01331324528</v>
      </c>
      <c r="BI105" s="1365">
        <v>225741.49186047292</v>
      </c>
      <c r="BJ105" s="1365">
        <v>149611.72050014365</v>
      </c>
      <c r="BK105" s="1365">
        <v>226607.19410814153</v>
      </c>
      <c r="BL105" s="1365">
        <v>224931.70672355811</v>
      </c>
      <c r="BM105" s="1365">
        <v>259629.98687295173</v>
      </c>
      <c r="BN105" s="1365">
        <v>225741.49186047292</v>
      </c>
    </row>
    <row r="106" spans="1:66" x14ac:dyDescent="0.2">
      <c r="A106" s="1365">
        <v>2017</v>
      </c>
      <c r="B106" s="1365">
        <v>346109.22173756862</v>
      </c>
      <c r="C106" s="1365">
        <v>264449.39479394909</v>
      </c>
      <c r="D106" s="1365">
        <v>349873.63108343567</v>
      </c>
      <c r="E106" s="1365">
        <v>342615.59689906827</v>
      </c>
      <c r="F106" s="1365">
        <v>463609.82129196561</v>
      </c>
      <c r="G106" s="1365">
        <v>692432.16734548623</v>
      </c>
      <c r="H106" s="1365">
        <v>692432.16734548623</v>
      </c>
      <c r="I106" s="1365">
        <v>535457.78151862603</v>
      </c>
      <c r="J106" s="1365">
        <v>699875.97363193496</v>
      </c>
      <c r="K106" s="1365">
        <v>685523.38434753579</v>
      </c>
      <c r="L106" s="1365">
        <v>934837.0377070161</v>
      </c>
      <c r="M106" s="1365">
        <v>2486828.4473378314</v>
      </c>
      <c r="N106" s="1365">
        <v>2486828.4473378314</v>
      </c>
      <c r="O106" s="1365">
        <v>2058690.6749603888</v>
      </c>
      <c r="P106" s="1365">
        <v>2536471.0881254636</v>
      </c>
      <c r="Q106" s="1365">
        <v>2440689.224216802</v>
      </c>
      <c r="R106" s="1365">
        <v>3522194.1388264564</v>
      </c>
      <c r="S106" s="1365">
        <v>4039300.6936990088</v>
      </c>
      <c r="T106" s="1365">
        <v>4039300.6936990088</v>
      </c>
      <c r="U106" s="1365">
        <v>3457295.0296611493</v>
      </c>
      <c r="V106" s="1365">
        <v>4147106.3438491467</v>
      </c>
      <c r="W106" s="1365">
        <v>3939410.2749375147</v>
      </c>
      <c r="X106" s="1365">
        <v>5754105.002872698</v>
      </c>
      <c r="Y106" s="1365">
        <v>12288901.807093443</v>
      </c>
      <c r="Z106" s="1365">
        <v>12288901.807093443</v>
      </c>
      <c r="AA106" s="1365">
        <v>11328803.482036175</v>
      </c>
      <c r="AB106" s="1365">
        <v>12811928.179752257</v>
      </c>
      <c r="AC106" s="1365">
        <v>11800023.849258834</v>
      </c>
      <c r="AD106" s="1365">
        <v>17652370.902263336</v>
      </c>
      <c r="AE106" s="1365">
        <v>20013321.894483078</v>
      </c>
      <c r="AF106" s="1365">
        <v>20013321.894483078</v>
      </c>
      <c r="AG106" s="1365">
        <v>18829225.974800214</v>
      </c>
      <c r="AH106" s="1365">
        <v>20993211.154722765</v>
      </c>
      <c r="AI106" s="1365">
        <v>19110709.813717861</v>
      </c>
      <c r="AJ106" s="1365">
        <v>28688371.217291262</v>
      </c>
      <c r="AK106" s="1365">
        <v>63636143.145824298</v>
      </c>
      <c r="AL106" s="1365">
        <v>63636143.145824298</v>
      </c>
      <c r="AM106" s="1365">
        <v>62641560.098205864</v>
      </c>
      <c r="AN106" s="1365">
        <v>67374602.387521699</v>
      </c>
      <c r="AO106" s="1365">
        <v>60129524.144735232</v>
      </c>
      <c r="AP106" s="1365">
        <v>90802031.678812966</v>
      </c>
      <c r="AQ106" s="1365">
        <v>342573241.79002732</v>
      </c>
      <c r="AR106" s="1365">
        <v>342573241.79002732</v>
      </c>
      <c r="AS106" s="1365">
        <v>361084275.57978851</v>
      </c>
      <c r="AT106" s="1365">
        <v>361064125.34076959</v>
      </c>
      <c r="AU106" s="1365">
        <v>324535648.06222177</v>
      </c>
      <c r="AV106" s="1365">
        <v>489468930.96894467</v>
      </c>
      <c r="AW106" s="1365">
        <v>-213.72387034900254</v>
      </c>
      <c r="AX106" s="1365">
        <v>-213.72387034900254</v>
      </c>
      <c r="AY106" s="1365">
        <v>-6558.9919307278942</v>
      </c>
      <c r="AZ106" s="1365">
        <v>-128.71146506351025</v>
      </c>
      <c r="BA106" s="1365">
        <v>-292.19054939936808</v>
      </c>
      <c r="BB106" s="1365">
        <v>-7617.3951230849761</v>
      </c>
      <c r="BC106" s="1365">
        <v>108251.53000420608</v>
      </c>
      <c r="BD106" s="1365">
        <v>108251.53000420608</v>
      </c>
      <c r="BE106" s="1365">
        <v>65089.252553233535</v>
      </c>
      <c r="BF106" s="1365">
        <v>106918.35807876589</v>
      </c>
      <c r="BG106" s="1365">
        <v>109496.30497487557</v>
      </c>
      <c r="BH106" s="1365">
        <v>123767.11934368877</v>
      </c>
      <c r="BI106" s="1365">
        <v>243833.09734739992</v>
      </c>
      <c r="BJ106" s="1365">
        <v>154649.55815818533</v>
      </c>
      <c r="BK106" s="1365">
        <v>240727.19500855263</v>
      </c>
      <c r="BL106" s="1365">
        <v>246731.92438021922</v>
      </c>
      <c r="BM106" s="1365">
        <v>287997.76242715598</v>
      </c>
      <c r="BN106" s="1365">
        <v>243833.09734739992</v>
      </c>
    </row>
    <row r="107" spans="1:66" x14ac:dyDescent="0.2">
      <c r="A107" s="1365">
        <v>2018</v>
      </c>
      <c r="B107" s="1365">
        <v>351722.31445023202</v>
      </c>
      <c r="C107" s="1365">
        <v>270037.81713501341</v>
      </c>
      <c r="D107" s="1365">
        <v>355612.47838961455</v>
      </c>
      <c r="E107" s="1365">
        <v>348112.90690623125</v>
      </c>
      <c r="F107" s="1365">
        <v>470666.70092382014</v>
      </c>
      <c r="G107" s="1365">
        <v>703009.91351547767</v>
      </c>
      <c r="H107" s="1365">
        <v>703010.24894401547</v>
      </c>
      <c r="I107" s="1365">
        <v>546061.4893750241</v>
      </c>
      <c r="J107" s="1365">
        <v>710743.71926584444</v>
      </c>
      <c r="K107" s="1365">
        <v>695834.40191934037</v>
      </c>
      <c r="L107" s="1365">
        <v>948515.43018715177</v>
      </c>
      <c r="M107" s="1365">
        <v>2520422.821228296</v>
      </c>
      <c r="N107" s="1365">
        <v>2520422.821228296</v>
      </c>
      <c r="O107" s="1365">
        <v>2091666.4937977646</v>
      </c>
      <c r="P107" s="1365">
        <v>2571264.4973537955</v>
      </c>
      <c r="Q107" s="1365">
        <v>2473139.0760676144</v>
      </c>
      <c r="R107" s="1365">
        <v>3568834.4588658386</v>
      </c>
      <c r="S107" s="1365">
        <v>4092222.7104236796</v>
      </c>
      <c r="T107" s="1365">
        <v>4092222.7104236796</v>
      </c>
      <c r="U107" s="1365">
        <v>3508382.6605111659</v>
      </c>
      <c r="V107" s="1365">
        <v>4201973.3362143496</v>
      </c>
      <c r="W107" s="1365">
        <v>3990342.164581175</v>
      </c>
      <c r="X107" s="1365">
        <v>5829845.0326281628</v>
      </c>
      <c r="Y107" s="1365">
        <v>12384683.038655637</v>
      </c>
      <c r="Z107" s="1365">
        <v>12384683.038655637</v>
      </c>
      <c r="AA107" s="1365">
        <v>11420276.490667976</v>
      </c>
      <c r="AB107" s="1365">
        <v>12906372.968638046</v>
      </c>
      <c r="AC107" s="1365">
        <v>11900380.215888115</v>
      </c>
      <c r="AD107" s="1365">
        <v>17809741.716452397</v>
      </c>
      <c r="AE107" s="1365">
        <v>20107678.791125573</v>
      </c>
      <c r="AF107" s="1365">
        <v>20107678.791125573</v>
      </c>
      <c r="AG107" s="1365">
        <v>18927355.092126794</v>
      </c>
      <c r="AH107" s="1365">
        <v>21065428.163358364</v>
      </c>
      <c r="AI107" s="1365">
        <v>19221726.812267222</v>
      </c>
      <c r="AJ107" s="1365">
        <v>28856934.160255998</v>
      </c>
      <c r="AK107" s="1365">
        <v>63458168.467973612</v>
      </c>
      <c r="AL107" s="1365">
        <v>63458168.467973612</v>
      </c>
      <c r="AM107" s="1365">
        <v>62447115.174688235</v>
      </c>
      <c r="AN107" s="1365">
        <v>67098316.541487068</v>
      </c>
      <c r="AO107" s="1365">
        <v>60044470.502322838</v>
      </c>
      <c r="AP107" s="1365">
        <v>90572709.81470637</v>
      </c>
      <c r="AQ107" s="1365">
        <v>334652990.33126348</v>
      </c>
      <c r="AR107" s="1365">
        <v>334652990.33126348</v>
      </c>
      <c r="AS107" s="1365">
        <v>353379899.69789577</v>
      </c>
      <c r="AT107" s="1365">
        <v>352332643.58438259</v>
      </c>
      <c r="AU107" s="1365">
        <v>317565396.64551014</v>
      </c>
      <c r="AV107" s="1365">
        <v>478095701.9613992</v>
      </c>
      <c r="AW107" s="1365">
        <v>434.71538498640126</v>
      </c>
      <c r="AX107" s="1365">
        <v>434.37995644860314</v>
      </c>
      <c r="AY107" s="1365">
        <v>-5985.8551049973339</v>
      </c>
      <c r="AZ107" s="1365">
        <v>481.23751338468844</v>
      </c>
      <c r="BA107" s="1365">
        <v>391.41189312214533</v>
      </c>
      <c r="BB107" s="1365">
        <v>-7182.0283395114748</v>
      </c>
      <c r="BC107" s="1365">
        <v>110755.59147489157</v>
      </c>
      <c r="BD107" s="1365">
        <v>110755.59147489157</v>
      </c>
      <c r="BE107" s="1365">
        <v>67634.630839152116</v>
      </c>
      <c r="BF107" s="1365">
        <v>109428.92072692771</v>
      </c>
      <c r="BG107" s="1365">
        <v>111998.88811052204</v>
      </c>
      <c r="BH107" s="1365">
        <v>126425.83893026251</v>
      </c>
      <c r="BI107" s="1365">
        <v>248656.686587273</v>
      </c>
      <c r="BJ107" s="1365">
        <v>159660.23826933888</v>
      </c>
      <c r="BK107" s="1365">
        <v>245613.52474385645</v>
      </c>
      <c r="BL107" s="1365">
        <v>251508.23338227189</v>
      </c>
      <c r="BM107" s="1365">
        <v>293435.67301748</v>
      </c>
      <c r="BN107" s="1365">
        <v>248657.10587294525</v>
      </c>
    </row>
    <row r="108" spans="1:66" x14ac:dyDescent="0.2">
      <c r="A108" s="1365">
        <v>2019</v>
      </c>
      <c r="B108" s="1365">
        <v>366711.63049414434</v>
      </c>
      <c r="C108" s="1365">
        <v>281385.38246598851</v>
      </c>
      <c r="D108" s="1365">
        <v>370376.05685326096</v>
      </c>
      <c r="E108" s="1365">
        <v>363306.82624794642</v>
      </c>
      <c r="F108" s="1365">
        <v>493236.91152990173</v>
      </c>
      <c r="G108" s="1365">
        <v>731816.15052707074</v>
      </c>
      <c r="H108" s="1365">
        <v>731816.15052707074</v>
      </c>
      <c r="I108" s="1365">
        <v>567920.80419245595</v>
      </c>
      <c r="J108" s="1365">
        <v>739038.87330548314</v>
      </c>
      <c r="K108" s="1365">
        <v>725105.00767835916</v>
      </c>
      <c r="L108" s="1365">
        <v>992674.70462322177</v>
      </c>
      <c r="M108" s="1365">
        <v>2619177.8152525527</v>
      </c>
      <c r="N108" s="1365">
        <v>2619177.8152525527</v>
      </c>
      <c r="O108" s="1365">
        <v>2167941.0475638453</v>
      </c>
      <c r="P108" s="1365">
        <v>2667922.1234018644</v>
      </c>
      <c r="Q108" s="1365">
        <v>2573926.7539100484</v>
      </c>
      <c r="R108" s="1365">
        <v>3723950.4182157503</v>
      </c>
      <c r="S108" s="1365">
        <v>4248598.0105176801</v>
      </c>
      <c r="T108" s="1365">
        <v>4248598.0105176801</v>
      </c>
      <c r="U108" s="1365">
        <v>3632264.6731431796</v>
      </c>
      <c r="V108" s="1365">
        <v>4354302.713813371</v>
      </c>
      <c r="W108" s="1365">
        <v>4150598.7456928492</v>
      </c>
      <c r="X108" s="1365">
        <v>6077299.6284555206</v>
      </c>
      <c r="Y108" s="1365">
        <v>12790122.57344126</v>
      </c>
      <c r="Z108" s="1365">
        <v>12790122.57344126</v>
      </c>
      <c r="AA108" s="1365">
        <v>11775263.110127671</v>
      </c>
      <c r="AB108" s="1365">
        <v>13304573.585845642</v>
      </c>
      <c r="AC108" s="1365">
        <v>12314012.321754988</v>
      </c>
      <c r="AD108" s="1365">
        <v>18466910.003481664</v>
      </c>
      <c r="AE108" s="1365">
        <v>20710551.379765928</v>
      </c>
      <c r="AF108" s="1365">
        <v>20710551.379765928</v>
      </c>
      <c r="AG108" s="1365">
        <v>19460769.72481893</v>
      </c>
      <c r="AH108" s="1365">
        <v>21650048.47602566</v>
      </c>
      <c r="AI108" s="1365">
        <v>19835896.712066445</v>
      </c>
      <c r="AJ108" s="1365">
        <v>29820498.654152993</v>
      </c>
      <c r="AK108" s="1365">
        <v>64593000.225419208</v>
      </c>
      <c r="AL108" s="1365">
        <v>64593000.225419208</v>
      </c>
      <c r="AM108" s="1365">
        <v>63478442.787627257</v>
      </c>
      <c r="AN108" s="1365">
        <v>68174565.589654207</v>
      </c>
      <c r="AO108" s="1365">
        <v>61251389.949837901</v>
      </c>
      <c r="AP108" s="1365">
        <v>92626447.432650074</v>
      </c>
      <c r="AQ108" s="1365">
        <v>334445466.15968132</v>
      </c>
      <c r="AR108" s="1365">
        <v>334445466.15968132</v>
      </c>
      <c r="AS108" s="1365">
        <v>352839929.77378172</v>
      </c>
      <c r="AT108" s="1365">
        <v>351332858.64394772</v>
      </c>
      <c r="AU108" s="1365">
        <v>318112478.52706861</v>
      </c>
      <c r="AV108" s="1365">
        <v>478914762.54774529</v>
      </c>
      <c r="AW108" s="1365">
        <v>1607.1104612179072</v>
      </c>
      <c r="AX108" s="1365">
        <v>1607.1104612179072</v>
      </c>
      <c r="AY108" s="1365">
        <v>-5150.0392604789913</v>
      </c>
      <c r="AZ108" s="1365">
        <v>1713.2404010387763</v>
      </c>
      <c r="BA108" s="1365">
        <v>1508.6448175336079</v>
      </c>
      <c r="BB108" s="1365">
        <v>-6200.8815634183211</v>
      </c>
      <c r="BC108" s="1365">
        <v>116437.60996543219</v>
      </c>
      <c r="BD108" s="1365">
        <v>116437.60996543219</v>
      </c>
      <c r="BE108" s="1365">
        <v>71768.08634400442</v>
      </c>
      <c r="BF108" s="1365">
        <v>115093.16057008281</v>
      </c>
      <c r="BG108" s="1365">
        <v>117682.38984104614</v>
      </c>
      <c r="BH108" s="1365">
        <v>134268.74412036303</v>
      </c>
      <c r="BI108" s="1365">
        <v>259975.73434570001</v>
      </c>
      <c r="BJ108" s="1365">
        <v>167915.74334960867</v>
      </c>
      <c r="BK108" s="1365">
        <v>256818.06078138782</v>
      </c>
      <c r="BL108" s="1365">
        <v>262899.57112043683</v>
      </c>
      <c r="BM108" s="1365">
        <v>309855.77622508968</v>
      </c>
      <c r="BN108" s="1365">
        <v>259975.73434570001</v>
      </c>
    </row>
  </sheetData>
  <pageMargins left="0.75" right="0.75" top="1" bottom="1" header="0.5" footer="0.5"/>
  <extLst>
    <ext xmlns:mx="http://schemas.microsoft.com/office/mac/excel/2008/main" uri="{64002731-A6B0-56B0-2670-7721B7C09600}">
      <mx:PLV Mode="0" OnePage="0" WScale="0"/>
    </ext>
  </extLst>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tabColor theme="1"/>
  </sheetPr>
  <dimension ref="A1:I59"/>
  <sheetViews>
    <sheetView workbookViewId="0">
      <pane xSplit="1" ySplit="1" topLeftCell="B43" activePane="bottomRight" state="frozen"/>
      <selection pane="topRight" activeCell="B1" sqref="B1"/>
      <selection pane="bottomLeft" activeCell="A2" sqref="A2"/>
      <selection pane="bottomRight" activeCell="B57" sqref="B2:I57"/>
    </sheetView>
  </sheetViews>
  <sheetFormatPr baseColWidth="10" defaultColWidth="8.83203125" defaultRowHeight="15" x14ac:dyDescent="0.2"/>
  <cols>
    <col min="1" max="16384" width="8.83203125" style="1"/>
  </cols>
  <sheetData>
    <row r="1" spans="1:9" ht="16" x14ac:dyDescent="0.2">
      <c r="A1" t="s">
        <v>402</v>
      </c>
      <c r="B1" t="s">
        <v>266</v>
      </c>
      <c r="C1" t="s">
        <v>267</v>
      </c>
      <c r="D1" t="s">
        <v>268</v>
      </c>
      <c r="E1" t="s">
        <v>269</v>
      </c>
      <c r="F1" t="s">
        <v>270</v>
      </c>
      <c r="G1" t="s">
        <v>271</v>
      </c>
      <c r="H1" t="s">
        <v>272</v>
      </c>
      <c r="I1" t="s">
        <v>273</v>
      </c>
    </row>
    <row r="2" spans="1:9" ht="16" x14ac:dyDescent="0.2">
      <c r="A2" s="1365">
        <v>1962</v>
      </c>
      <c r="B2" s="1367">
        <v>1</v>
      </c>
      <c r="C2" s="1367">
        <v>0.86534774303436279</v>
      </c>
      <c r="D2" s="1367">
        <v>0.54272806644439697</v>
      </c>
      <c r="E2" s="1367">
        <v>0.44456285238265991</v>
      </c>
      <c r="F2" s="1367">
        <v>0.24878790974617004</v>
      </c>
      <c r="G2" s="1367">
        <v>0.18636469542980194</v>
      </c>
      <c r="H2" s="1367">
        <v>9.1977737843990326E-2</v>
      </c>
      <c r="I2" s="1367">
        <v>3.1748510897159576E-2</v>
      </c>
    </row>
    <row r="3" spans="1:9" ht="16" x14ac:dyDescent="0.2">
      <c r="A3" s="1365">
        <v>1964</v>
      </c>
      <c r="B3" s="1367">
        <v>1</v>
      </c>
      <c r="C3" s="1367">
        <v>0.87346923351287842</v>
      </c>
      <c r="D3" s="1367">
        <v>0.55407476425170898</v>
      </c>
      <c r="E3" s="1367">
        <v>0.44872939586639404</v>
      </c>
      <c r="F3" s="1367">
        <v>0.24378664791584015</v>
      </c>
      <c r="G3" s="1367">
        <v>0.18084733188152313</v>
      </c>
      <c r="H3" s="1367">
        <v>9.0623341500759125E-2</v>
      </c>
      <c r="I3" s="1367">
        <v>3.248237818479538E-2</v>
      </c>
    </row>
    <row r="4" spans="1:9" ht="16" x14ac:dyDescent="0.2">
      <c r="A4" s="1365">
        <v>1966</v>
      </c>
      <c r="B4" s="1367">
        <v>1</v>
      </c>
      <c r="C4" s="1367">
        <v>0.86992186307907104</v>
      </c>
      <c r="D4" s="1367">
        <v>0.53655427694320679</v>
      </c>
      <c r="E4" s="1367">
        <v>0.43808826804161072</v>
      </c>
      <c r="F4" s="1367">
        <v>0.2437250167131424</v>
      </c>
      <c r="G4" s="1367">
        <v>0.18205970525741577</v>
      </c>
      <c r="H4" s="1367">
        <v>9.4551585614681244E-2</v>
      </c>
      <c r="I4" s="1367">
        <v>3.4177277237176895E-2</v>
      </c>
    </row>
    <row r="5" spans="1:9" ht="16" x14ac:dyDescent="0.2">
      <c r="A5" s="1365">
        <v>1967</v>
      </c>
      <c r="B5" s="1367">
        <v>1</v>
      </c>
      <c r="C5" s="1367">
        <v>0.86554455757141113</v>
      </c>
      <c r="D5" s="1367">
        <v>0.52970504760742188</v>
      </c>
      <c r="E5" s="1367">
        <v>0.42921388149261475</v>
      </c>
      <c r="F5" s="1367">
        <v>0.23954348266124725</v>
      </c>
      <c r="G5" s="1367">
        <v>0.17996996641159058</v>
      </c>
      <c r="H5" s="1367">
        <v>9.0910486876964569E-2</v>
      </c>
      <c r="I5" s="1367">
        <v>3.2229572534561157E-2</v>
      </c>
    </row>
    <row r="6" spans="1:9" ht="16" x14ac:dyDescent="0.2">
      <c r="A6" s="1365">
        <v>1968</v>
      </c>
      <c r="B6" s="1367">
        <v>1</v>
      </c>
      <c r="C6" s="1367">
        <v>0.87172043323516846</v>
      </c>
      <c r="D6" s="1367">
        <v>0.54269742965698242</v>
      </c>
      <c r="E6" s="1367">
        <v>0.45037117600440979</v>
      </c>
      <c r="F6" s="1367">
        <v>0.25748839974403381</v>
      </c>
      <c r="G6" s="1367">
        <v>0.19610582292079926</v>
      </c>
      <c r="H6" s="1367">
        <v>0.10088722407817841</v>
      </c>
      <c r="I6" s="1367">
        <v>3.5906683653593063E-2</v>
      </c>
    </row>
    <row r="7" spans="1:9" ht="16" x14ac:dyDescent="0.2">
      <c r="A7" s="1365">
        <v>1969</v>
      </c>
      <c r="B7" s="1367">
        <v>1</v>
      </c>
      <c r="C7" s="1367">
        <v>0.85963457822799683</v>
      </c>
      <c r="D7" s="1367">
        <v>0.50875008106231689</v>
      </c>
      <c r="E7" s="1367">
        <v>0.41042137145996094</v>
      </c>
      <c r="F7" s="1367">
        <v>0.23539917171001434</v>
      </c>
      <c r="G7" s="1367">
        <v>0.17848822474479675</v>
      </c>
      <c r="H7" s="1367">
        <v>9.2412494122982025E-2</v>
      </c>
      <c r="I7" s="1367">
        <v>3.4315556287765503E-2</v>
      </c>
    </row>
    <row r="8" spans="1:9" ht="16" x14ac:dyDescent="0.2">
      <c r="A8" s="1365">
        <v>1970</v>
      </c>
      <c r="B8" s="1367">
        <v>1</v>
      </c>
      <c r="C8" s="1367">
        <v>0.86727839708328247</v>
      </c>
      <c r="D8" s="1367">
        <v>0.51532471179962158</v>
      </c>
      <c r="E8" s="1367">
        <v>0.40869781374931335</v>
      </c>
      <c r="F8" s="1367">
        <v>0.22353656589984894</v>
      </c>
      <c r="G8" s="1367">
        <v>0.16732046008110046</v>
      </c>
      <c r="H8" s="1367">
        <v>8.3929859101772308E-2</v>
      </c>
      <c r="I8" s="1367">
        <v>3.0971664935350418E-2</v>
      </c>
    </row>
    <row r="9" spans="1:9" ht="16" x14ac:dyDescent="0.2">
      <c r="A9" s="1365">
        <v>1971</v>
      </c>
      <c r="B9" s="1367">
        <v>1</v>
      </c>
      <c r="C9" s="1367">
        <v>0.86896330118179321</v>
      </c>
      <c r="D9" s="1367">
        <v>0.51255291700363159</v>
      </c>
      <c r="E9" s="1367">
        <v>0.41011703014373779</v>
      </c>
      <c r="F9" s="1367">
        <v>0.22358261048793793</v>
      </c>
      <c r="G9" s="1367">
        <v>0.16747938096523285</v>
      </c>
      <c r="H9" s="1367">
        <v>8.4229633212089539E-2</v>
      </c>
      <c r="I9" s="1367">
        <v>3.0863739550113678E-2</v>
      </c>
    </row>
    <row r="10" spans="1:9" ht="16" x14ac:dyDescent="0.2">
      <c r="A10" s="1365">
        <v>1972</v>
      </c>
      <c r="B10" s="1367">
        <v>1</v>
      </c>
      <c r="C10" s="1367">
        <v>0.87375140190124512</v>
      </c>
      <c r="D10" s="1367">
        <v>0.52243310213088989</v>
      </c>
      <c r="E10" s="1367">
        <v>0.41822484135627747</v>
      </c>
      <c r="F10" s="1367">
        <v>0.22065983712673187</v>
      </c>
      <c r="G10" s="1367">
        <v>0.16508859395980835</v>
      </c>
      <c r="H10" s="1367">
        <v>8.3598993718624115E-2</v>
      </c>
      <c r="I10" s="1367">
        <v>3.0493751168251038E-2</v>
      </c>
    </row>
    <row r="11" spans="1:9" ht="16" x14ac:dyDescent="0.2">
      <c r="A11" s="1365">
        <v>1973</v>
      </c>
      <c r="B11" s="1367">
        <v>1</v>
      </c>
      <c r="C11" s="1367">
        <v>0.87157529592514038</v>
      </c>
      <c r="D11" s="1367">
        <v>0.52162367105484009</v>
      </c>
      <c r="E11" s="1367">
        <v>0.41541445255279541</v>
      </c>
      <c r="F11" s="1367">
        <v>0.20859813690185547</v>
      </c>
      <c r="G11" s="1367">
        <v>0.15157200396060944</v>
      </c>
      <c r="H11" s="1367">
        <v>7.5036495923995972E-2</v>
      </c>
      <c r="I11" s="1367">
        <v>2.6207804679870605E-2</v>
      </c>
    </row>
    <row r="12" spans="1:9" ht="16" x14ac:dyDescent="0.2">
      <c r="A12" s="1365">
        <v>1974</v>
      </c>
      <c r="B12" s="1367">
        <v>1</v>
      </c>
      <c r="C12" s="1367">
        <v>0.86888319253921509</v>
      </c>
      <c r="D12" s="1367">
        <v>0.49186959862709045</v>
      </c>
      <c r="E12" s="1367">
        <v>0.38321024179458618</v>
      </c>
      <c r="F12" s="1367">
        <v>0.19362273812294006</v>
      </c>
      <c r="G12" s="1367">
        <v>0.13876147568225861</v>
      </c>
      <c r="H12" s="1367">
        <v>6.5609559416770935E-2</v>
      </c>
      <c r="I12" s="1367">
        <v>2.2369416430592537E-2</v>
      </c>
    </row>
    <row r="13" spans="1:9" ht="16" x14ac:dyDescent="0.2">
      <c r="A13" s="1365">
        <v>1975</v>
      </c>
      <c r="B13" s="1367">
        <v>1</v>
      </c>
      <c r="C13" s="1367">
        <v>0.87315952777862549</v>
      </c>
      <c r="D13" s="1367">
        <v>0.50215566158294678</v>
      </c>
      <c r="E13" s="1367">
        <v>0.38685768842697144</v>
      </c>
      <c r="F13" s="1367">
        <v>0.18872444331645966</v>
      </c>
      <c r="G13" s="1367">
        <v>0.13463999330997467</v>
      </c>
      <c r="H13" s="1367">
        <v>6.2767639756202698E-2</v>
      </c>
      <c r="I13" s="1367">
        <v>2.2279065102338791E-2</v>
      </c>
    </row>
    <row r="14" spans="1:9" ht="16" x14ac:dyDescent="0.2">
      <c r="A14" s="1365">
        <v>1976</v>
      </c>
      <c r="B14" s="1367">
        <v>1</v>
      </c>
      <c r="C14" s="1367">
        <v>0.87077778577804565</v>
      </c>
      <c r="D14" s="1367">
        <v>0.49139809608459473</v>
      </c>
      <c r="E14" s="1367">
        <v>0.37486165761947632</v>
      </c>
      <c r="F14" s="1367">
        <v>0.18135862052440643</v>
      </c>
      <c r="G14" s="1367">
        <v>0.12723790109157562</v>
      </c>
      <c r="H14" s="1367">
        <v>5.9458762407302856E-2</v>
      </c>
      <c r="I14" s="1367">
        <v>2.1386153995990753E-2</v>
      </c>
    </row>
    <row r="15" spans="1:9" ht="16" x14ac:dyDescent="0.2">
      <c r="A15" s="1365">
        <v>1977</v>
      </c>
      <c r="B15" s="1367">
        <v>1</v>
      </c>
      <c r="C15" s="1367">
        <v>0.87492901086807251</v>
      </c>
      <c r="D15" s="1367">
        <v>0.50445199012756348</v>
      </c>
      <c r="E15" s="1367">
        <v>0.38514962792396545</v>
      </c>
      <c r="F15" s="1367">
        <v>0.18469780683517456</v>
      </c>
      <c r="G15" s="1367">
        <v>0.129468634724617</v>
      </c>
      <c r="H15" s="1367">
        <v>5.9795785695314407E-2</v>
      </c>
      <c r="I15" s="1367">
        <v>2.0859343931078911E-2</v>
      </c>
    </row>
    <row r="16" spans="1:9" ht="16" x14ac:dyDescent="0.2">
      <c r="A16" s="1365">
        <v>1978</v>
      </c>
      <c r="B16" s="1367">
        <v>1</v>
      </c>
      <c r="C16" s="1367">
        <v>0.86981868743896484</v>
      </c>
      <c r="D16" s="1367">
        <v>0.48465612530708313</v>
      </c>
      <c r="E16" s="1367">
        <v>0.36650997400283813</v>
      </c>
      <c r="F16" s="1367">
        <v>0.17056199908256531</v>
      </c>
      <c r="G16" s="1367">
        <v>0.12185543775558472</v>
      </c>
      <c r="H16" s="1367">
        <v>5.6415032595396042E-2</v>
      </c>
      <c r="I16" s="1367">
        <v>1.9847666844725609E-2</v>
      </c>
    </row>
    <row r="17" spans="1:9" ht="16" x14ac:dyDescent="0.2">
      <c r="A17" s="1365">
        <v>1979</v>
      </c>
      <c r="B17" s="1367">
        <v>1</v>
      </c>
      <c r="C17" s="1367">
        <v>0.86929666996002197</v>
      </c>
      <c r="D17" s="1367">
        <v>0.49896425008773804</v>
      </c>
      <c r="E17" s="1367">
        <v>0.38260459899902344</v>
      </c>
      <c r="F17" s="1367">
        <v>0.18805880844593048</v>
      </c>
      <c r="G17" s="1367">
        <v>0.1352737694978714</v>
      </c>
      <c r="H17" s="1367">
        <v>6.5285280346870422E-2</v>
      </c>
      <c r="I17" s="1367">
        <v>2.4449938908219337E-2</v>
      </c>
    </row>
    <row r="18" spans="1:9" ht="16" x14ac:dyDescent="0.2">
      <c r="A18" s="1365">
        <v>1980</v>
      </c>
      <c r="B18" s="1367">
        <v>1</v>
      </c>
      <c r="C18" s="1367">
        <v>0.87152665853500366</v>
      </c>
      <c r="D18" s="1367">
        <v>0.49397507309913635</v>
      </c>
      <c r="E18" s="1367">
        <v>0.37679943442344666</v>
      </c>
      <c r="F18" s="1367">
        <v>0.18706315755844116</v>
      </c>
      <c r="G18" s="1367">
        <v>0.13495448231697083</v>
      </c>
      <c r="H18" s="1367">
        <v>6.5122485160827637E-2</v>
      </c>
      <c r="I18" s="1367">
        <v>2.4008598178625107E-2</v>
      </c>
    </row>
    <row r="19" spans="1:9" ht="16" x14ac:dyDescent="0.2">
      <c r="A19" s="1365">
        <v>1981</v>
      </c>
      <c r="B19" s="1367">
        <v>1</v>
      </c>
      <c r="C19" s="1367">
        <v>0.8730241060256958</v>
      </c>
      <c r="D19" s="1367">
        <v>0.50282299518585205</v>
      </c>
      <c r="E19" s="1367">
        <v>0.38736197352409363</v>
      </c>
      <c r="F19" s="1367">
        <v>0.19523434340953827</v>
      </c>
      <c r="G19" s="1367">
        <v>0.14319774508476257</v>
      </c>
      <c r="H19" s="1367">
        <v>7.0483170449733734E-2</v>
      </c>
      <c r="I19" s="1367">
        <v>2.6274729520082474E-2</v>
      </c>
    </row>
    <row r="20" spans="1:9" ht="16" x14ac:dyDescent="0.2">
      <c r="A20" s="1365">
        <v>1982</v>
      </c>
      <c r="B20" s="1367">
        <v>1</v>
      </c>
      <c r="C20" s="1367">
        <v>0.87338632345199585</v>
      </c>
      <c r="D20" s="1367">
        <v>0.49696892499923706</v>
      </c>
      <c r="E20" s="1367">
        <v>0.38570696115493774</v>
      </c>
      <c r="F20" s="1367">
        <v>0.19945409893989563</v>
      </c>
      <c r="G20" s="1367">
        <v>0.14899656176567078</v>
      </c>
      <c r="H20" s="1367">
        <v>7.7943094074726105E-2</v>
      </c>
      <c r="I20" s="1367">
        <v>3.2029978930950165E-2</v>
      </c>
    </row>
    <row r="21" spans="1:9" ht="16" x14ac:dyDescent="0.2">
      <c r="A21" s="1365">
        <v>1983</v>
      </c>
      <c r="B21" s="1367">
        <v>1</v>
      </c>
      <c r="C21" s="1367">
        <v>0.87822026014328003</v>
      </c>
      <c r="D21" s="1367">
        <v>0.49437811970710754</v>
      </c>
      <c r="E21" s="1367">
        <v>0.38085764646530151</v>
      </c>
      <c r="F21" s="1367">
        <v>0.19769451022148132</v>
      </c>
      <c r="G21" s="1367">
        <v>0.14729581773281097</v>
      </c>
      <c r="H21" s="1367">
        <v>7.9143598675727844E-2</v>
      </c>
      <c r="I21" s="1367">
        <v>3.4126423299312592E-2</v>
      </c>
    </row>
    <row r="22" spans="1:9" ht="16" x14ac:dyDescent="0.2">
      <c r="A22" s="1365">
        <v>1984</v>
      </c>
      <c r="B22" s="1367">
        <v>1</v>
      </c>
      <c r="C22" s="1367">
        <v>0.88579672574996948</v>
      </c>
      <c r="D22" s="1367">
        <v>0.51040804386138916</v>
      </c>
      <c r="E22" s="1367">
        <v>0.39363294839859009</v>
      </c>
      <c r="F22" s="1367">
        <v>0.20096160471439362</v>
      </c>
      <c r="G22" s="1367">
        <v>0.15146926045417786</v>
      </c>
      <c r="H22" s="1367">
        <v>8.1072963774204254E-2</v>
      </c>
      <c r="I22" s="1367">
        <v>3.4914851188659668E-2</v>
      </c>
    </row>
    <row r="23" spans="1:9" ht="16" x14ac:dyDescent="0.2">
      <c r="A23" s="1365">
        <v>1985</v>
      </c>
      <c r="B23" s="1367">
        <v>1</v>
      </c>
      <c r="C23" s="1367">
        <v>0.88588899374008179</v>
      </c>
      <c r="D23" s="1367">
        <v>0.51098388433456421</v>
      </c>
      <c r="E23" s="1367">
        <v>0.39464807510375977</v>
      </c>
      <c r="F23" s="1367">
        <v>0.20783697068691254</v>
      </c>
      <c r="G23" s="1367">
        <v>0.15820491313934326</v>
      </c>
      <c r="H23" s="1367">
        <v>8.6816087365150452E-2</v>
      </c>
      <c r="I23" s="1367">
        <v>3.7970606237649918E-2</v>
      </c>
    </row>
    <row r="24" spans="1:9" ht="16" x14ac:dyDescent="0.2">
      <c r="A24" s="1365">
        <v>1986</v>
      </c>
      <c r="B24" s="1367">
        <v>1</v>
      </c>
      <c r="C24" s="1367">
        <v>0.88671904802322388</v>
      </c>
      <c r="D24" s="1367">
        <v>0.50793832540512085</v>
      </c>
      <c r="E24" s="1367">
        <v>0.3937811553478241</v>
      </c>
      <c r="F24" s="1367">
        <v>0.20990759134292603</v>
      </c>
      <c r="G24" s="1367">
        <v>0.15544213354587555</v>
      </c>
      <c r="H24" s="1367">
        <v>8.2711413502693176E-2</v>
      </c>
      <c r="I24" s="1367">
        <v>3.5397466272115707E-2</v>
      </c>
    </row>
    <row r="25" spans="1:9" ht="16" x14ac:dyDescent="0.2">
      <c r="A25" s="1365">
        <v>1987</v>
      </c>
      <c r="B25" s="1367">
        <v>1</v>
      </c>
      <c r="C25" s="1367">
        <v>0.88642048835754395</v>
      </c>
      <c r="D25" s="1367">
        <v>0.52063268423080444</v>
      </c>
      <c r="E25" s="1367">
        <v>0.40856033563613892</v>
      </c>
      <c r="F25" s="1367">
        <v>0.22561748325824738</v>
      </c>
      <c r="G25" s="1367">
        <v>0.17021878063678741</v>
      </c>
      <c r="H25" s="1367">
        <v>9.1850996017456055E-2</v>
      </c>
      <c r="I25" s="1367">
        <v>4.2344287037849426E-2</v>
      </c>
    </row>
    <row r="26" spans="1:9" ht="16" x14ac:dyDescent="0.2">
      <c r="A26" s="1365">
        <v>1988</v>
      </c>
      <c r="B26" s="1367">
        <v>1</v>
      </c>
      <c r="C26" s="1367">
        <v>0.8902934193611145</v>
      </c>
      <c r="D26" s="1367">
        <v>0.53803801536560059</v>
      </c>
      <c r="E26" s="1367">
        <v>0.42708349227905273</v>
      </c>
      <c r="F26" s="1367">
        <v>0.24306574463844299</v>
      </c>
      <c r="G26" s="1367">
        <v>0.18727812170982361</v>
      </c>
      <c r="H26" s="1367">
        <v>0.10591220110654831</v>
      </c>
      <c r="I26" s="1367">
        <v>4.6215716749429703E-2</v>
      </c>
    </row>
    <row r="27" spans="1:9" ht="16" x14ac:dyDescent="0.2">
      <c r="A27" s="1365">
        <v>1989</v>
      </c>
      <c r="B27" s="1367">
        <v>1</v>
      </c>
      <c r="C27" s="1367">
        <v>0.89105278253555298</v>
      </c>
      <c r="D27" s="1367">
        <v>0.53869456052780151</v>
      </c>
      <c r="E27" s="1367">
        <v>0.42717140913009644</v>
      </c>
      <c r="F27" s="1367">
        <v>0.24520619213581085</v>
      </c>
      <c r="G27" s="1367">
        <v>0.18989565968513489</v>
      </c>
      <c r="H27" s="1367">
        <v>0.10562211275100708</v>
      </c>
      <c r="I27" s="1367">
        <v>4.7422312200069427E-2</v>
      </c>
    </row>
    <row r="28" spans="1:9" ht="16" x14ac:dyDescent="0.2">
      <c r="A28" s="1365">
        <v>1990</v>
      </c>
      <c r="B28" s="1367">
        <v>1</v>
      </c>
      <c r="C28" s="1367">
        <v>0.89552295207977295</v>
      </c>
      <c r="D28" s="1367">
        <v>0.53881168365478516</v>
      </c>
      <c r="E28" s="1367">
        <v>0.42771929502487183</v>
      </c>
      <c r="F28" s="1367">
        <v>0.24452728033065796</v>
      </c>
      <c r="G28" s="1367">
        <v>0.19068560004234314</v>
      </c>
      <c r="H28" s="1367">
        <v>0.10555528104305267</v>
      </c>
      <c r="I28" s="1367">
        <v>4.7258656471967697E-2</v>
      </c>
    </row>
    <row r="29" spans="1:9" ht="16" x14ac:dyDescent="0.2">
      <c r="A29" s="1365">
        <v>1991</v>
      </c>
      <c r="B29" s="1367">
        <v>1</v>
      </c>
      <c r="C29" s="1367">
        <v>0.90132397413253784</v>
      </c>
      <c r="D29" s="1367">
        <v>0.54192864894866943</v>
      </c>
      <c r="E29" s="1367">
        <v>0.43032696843147278</v>
      </c>
      <c r="F29" s="1367">
        <v>0.23921884596347809</v>
      </c>
      <c r="G29" s="1367">
        <v>0.18636935949325562</v>
      </c>
      <c r="H29" s="1367">
        <v>0.10337338596582413</v>
      </c>
      <c r="I29" s="1367">
        <v>4.6211909502744675E-2</v>
      </c>
    </row>
    <row r="30" spans="1:9" ht="16" x14ac:dyDescent="0.2">
      <c r="A30" s="1365">
        <v>1992</v>
      </c>
      <c r="B30" s="1367">
        <v>1</v>
      </c>
      <c r="C30" s="1367">
        <v>0.90957313776016235</v>
      </c>
      <c r="D30" s="1367">
        <v>0.55345189571380615</v>
      </c>
      <c r="E30" s="1367">
        <v>0.44098234176635742</v>
      </c>
      <c r="F30" s="1367">
        <v>0.24949599802494049</v>
      </c>
      <c r="G30" s="1367">
        <v>0.1931377500295639</v>
      </c>
      <c r="H30" s="1367">
        <v>0.1096649169921875</v>
      </c>
      <c r="I30" s="1367">
        <v>4.9222432076931E-2</v>
      </c>
    </row>
    <row r="31" spans="1:9" ht="16" x14ac:dyDescent="0.2">
      <c r="A31" s="1365">
        <v>1993</v>
      </c>
      <c r="B31" s="1367">
        <v>1</v>
      </c>
      <c r="C31" s="1367">
        <v>0.91357696056365967</v>
      </c>
      <c r="D31" s="1367">
        <v>0.55420881509780884</v>
      </c>
      <c r="E31" s="1367">
        <v>0.43420231342315674</v>
      </c>
      <c r="F31" s="1367">
        <v>0.24578045308589935</v>
      </c>
      <c r="G31" s="1367">
        <v>0.19153070449829102</v>
      </c>
      <c r="H31" s="1367">
        <v>0.10891498625278473</v>
      </c>
      <c r="I31" s="1367">
        <v>5.0230633467435837E-2</v>
      </c>
    </row>
    <row r="32" spans="1:9" ht="16" x14ac:dyDescent="0.2">
      <c r="A32" s="1365">
        <v>1994</v>
      </c>
      <c r="B32" s="1367">
        <v>1</v>
      </c>
      <c r="C32" s="1367">
        <v>0.91598516702651978</v>
      </c>
      <c r="D32" s="1367">
        <v>0.55576801300048828</v>
      </c>
      <c r="E32" s="1367">
        <v>0.43451327085494995</v>
      </c>
      <c r="F32" s="1367">
        <v>0.24631159007549286</v>
      </c>
      <c r="G32" s="1367">
        <v>0.19127131998538971</v>
      </c>
      <c r="H32" s="1367">
        <v>0.10948947072029114</v>
      </c>
      <c r="I32" s="1367">
        <v>5.0384212285280228E-2</v>
      </c>
    </row>
    <row r="33" spans="1:9" ht="16" x14ac:dyDescent="0.2">
      <c r="A33" s="1365">
        <v>1995</v>
      </c>
      <c r="B33" s="1367">
        <v>1</v>
      </c>
      <c r="C33" s="1367">
        <v>0.92481911182403564</v>
      </c>
      <c r="D33" s="1367">
        <v>0.56451660394668579</v>
      </c>
      <c r="E33" s="1367">
        <v>0.44411671161651611</v>
      </c>
      <c r="F33" s="1367">
        <v>0.24655601382255554</v>
      </c>
      <c r="G33" s="1367">
        <v>0.19249346852302551</v>
      </c>
      <c r="H33" s="1367">
        <v>0.11153365671634674</v>
      </c>
      <c r="I33" s="1367">
        <v>5.1955010741949081E-2</v>
      </c>
    </row>
    <row r="34" spans="1:9" ht="16" x14ac:dyDescent="0.2">
      <c r="A34" s="1365">
        <v>1996</v>
      </c>
      <c r="B34" s="1367">
        <v>1</v>
      </c>
      <c r="C34" s="1367">
        <v>0.92684775590896606</v>
      </c>
      <c r="D34" s="1367">
        <v>0.5731046199798584</v>
      </c>
      <c r="E34" s="1367">
        <v>0.45009055733680725</v>
      </c>
      <c r="F34" s="1367">
        <v>0.25366473197937012</v>
      </c>
      <c r="G34" s="1367">
        <v>0.19736786186695099</v>
      </c>
      <c r="H34" s="1367">
        <v>0.11704745888710022</v>
      </c>
      <c r="I34" s="1367">
        <v>5.6451834738254547E-2</v>
      </c>
    </row>
    <row r="35" spans="1:9" ht="16" x14ac:dyDescent="0.2">
      <c r="A35" s="1365">
        <v>1997</v>
      </c>
      <c r="B35" s="1367">
        <v>1</v>
      </c>
      <c r="C35" s="1367">
        <v>0.93236476182937622</v>
      </c>
      <c r="D35" s="1367">
        <v>0.57937520742416382</v>
      </c>
      <c r="E35" s="1367">
        <v>0.46004649996757507</v>
      </c>
      <c r="F35" s="1367">
        <v>0.26120322942733765</v>
      </c>
      <c r="G35" s="1367">
        <v>0.20700797438621521</v>
      </c>
      <c r="H35" s="1367">
        <v>0.12414129078388214</v>
      </c>
      <c r="I35" s="1367">
        <v>6.0860686004161835E-2</v>
      </c>
    </row>
    <row r="36" spans="1:9" ht="16" x14ac:dyDescent="0.2">
      <c r="A36" s="1365">
        <v>1998</v>
      </c>
      <c r="B36" s="1367">
        <v>1</v>
      </c>
      <c r="C36" s="1367">
        <v>0.9326024055480957</v>
      </c>
      <c r="D36" s="1367">
        <v>0.58912861347198486</v>
      </c>
      <c r="E36" s="1367">
        <v>0.47040480375289917</v>
      </c>
      <c r="F36" s="1367">
        <v>0.27112922072410583</v>
      </c>
      <c r="G36" s="1367">
        <v>0.21486859023571014</v>
      </c>
      <c r="H36" s="1367">
        <v>0.13020886480808258</v>
      </c>
      <c r="I36" s="1367">
        <v>6.3637852668762207E-2</v>
      </c>
    </row>
    <row r="37" spans="1:9" ht="16" x14ac:dyDescent="0.2">
      <c r="A37" s="1365">
        <v>1999</v>
      </c>
      <c r="B37" s="1367">
        <v>1</v>
      </c>
      <c r="C37" s="1367">
        <v>0.93255710601806641</v>
      </c>
      <c r="D37" s="1367">
        <v>0.58593922853469849</v>
      </c>
      <c r="E37" s="1367">
        <v>0.47026005387306213</v>
      </c>
      <c r="F37" s="1367">
        <v>0.27307677268981934</v>
      </c>
      <c r="G37" s="1367">
        <v>0.21778956055641174</v>
      </c>
      <c r="H37" s="1367">
        <v>0.13325147330760956</v>
      </c>
      <c r="I37" s="1367">
        <v>6.6445395350456238E-2</v>
      </c>
    </row>
    <row r="38" spans="1:9" ht="16" x14ac:dyDescent="0.2">
      <c r="A38" s="1365">
        <v>2000</v>
      </c>
      <c r="B38" s="1367">
        <v>1</v>
      </c>
      <c r="C38" s="1367">
        <v>0.92942070960998535</v>
      </c>
      <c r="D38" s="1367">
        <v>0.58652418851852417</v>
      </c>
      <c r="E38" s="1367">
        <v>0.47140118479728699</v>
      </c>
      <c r="F38" s="1367">
        <v>0.27788704633712769</v>
      </c>
      <c r="G38" s="1367">
        <v>0.22332333028316498</v>
      </c>
      <c r="H38" s="1367">
        <v>0.13967226445674896</v>
      </c>
      <c r="I38" s="1367">
        <v>7.246919721364975E-2</v>
      </c>
    </row>
    <row r="39" spans="1:9" ht="16" x14ac:dyDescent="0.2">
      <c r="A39" s="1365">
        <v>2001</v>
      </c>
      <c r="B39" s="1367">
        <v>1</v>
      </c>
      <c r="C39" s="1367">
        <v>0.92703306674957275</v>
      </c>
      <c r="D39" s="1367">
        <v>0.57551074028015137</v>
      </c>
      <c r="E39" s="1367">
        <v>0.46080619096755981</v>
      </c>
      <c r="F39" s="1367">
        <v>0.27198311686515808</v>
      </c>
      <c r="G39" s="1367">
        <v>0.21895180642604828</v>
      </c>
      <c r="H39" s="1367">
        <v>0.13618609309196472</v>
      </c>
      <c r="I39" s="1367">
        <v>6.8714067339897156E-2</v>
      </c>
    </row>
    <row r="40" spans="1:9" ht="16" x14ac:dyDescent="0.2">
      <c r="A40" s="1365">
        <v>2002</v>
      </c>
      <c r="B40" s="1367">
        <v>1</v>
      </c>
      <c r="C40" s="1367">
        <v>0.92499786615371704</v>
      </c>
      <c r="D40" s="1367">
        <v>0.56907647848129272</v>
      </c>
      <c r="E40" s="1367">
        <v>0.45379394292831421</v>
      </c>
      <c r="F40" s="1367">
        <v>0.26310691237449646</v>
      </c>
      <c r="G40" s="1367">
        <v>0.20879928767681122</v>
      </c>
      <c r="H40" s="1367">
        <v>0.12907558679580688</v>
      </c>
      <c r="I40" s="1367">
        <v>6.5320514142513275E-2</v>
      </c>
    </row>
    <row r="41" spans="1:9" ht="16" x14ac:dyDescent="0.2">
      <c r="A41" s="1365">
        <v>2003</v>
      </c>
      <c r="B41" s="1367">
        <v>1</v>
      </c>
      <c r="C41" s="1367">
        <v>0.92663305997848511</v>
      </c>
      <c r="D41" s="1367">
        <v>0.56807714700698853</v>
      </c>
      <c r="E41" s="1367">
        <v>0.44993332028388977</v>
      </c>
      <c r="F41" s="1367">
        <v>0.26144897937774658</v>
      </c>
      <c r="G41" s="1367">
        <v>0.20818652212619781</v>
      </c>
      <c r="H41" s="1367">
        <v>0.12834310531616211</v>
      </c>
      <c r="I41" s="1367">
        <v>6.5726041793823242E-2</v>
      </c>
    </row>
    <row r="42" spans="1:9" ht="16" x14ac:dyDescent="0.2">
      <c r="A42" s="1365">
        <v>2004</v>
      </c>
      <c r="B42" s="1367">
        <v>1</v>
      </c>
      <c r="C42" s="1367">
        <v>0.92856788635253906</v>
      </c>
      <c r="D42" s="1367">
        <v>0.57648563385009766</v>
      </c>
      <c r="E42" s="1367">
        <v>0.45845440030097961</v>
      </c>
      <c r="F42" s="1367">
        <v>0.26516160368919373</v>
      </c>
      <c r="G42" s="1367">
        <v>0.2133796215057373</v>
      </c>
      <c r="H42" s="1367">
        <v>0.13136538863182068</v>
      </c>
      <c r="I42" s="1367">
        <v>6.5566278994083405E-2</v>
      </c>
    </row>
    <row r="43" spans="1:9" ht="16" x14ac:dyDescent="0.2">
      <c r="A43" s="1365">
        <v>2005</v>
      </c>
      <c r="B43" s="1367">
        <v>1</v>
      </c>
      <c r="C43" s="1367">
        <v>0.92929041385650635</v>
      </c>
      <c r="D43" s="1367">
        <v>0.58754080533981323</v>
      </c>
      <c r="E43" s="1367">
        <v>0.46705284714698792</v>
      </c>
      <c r="F43" s="1367">
        <v>0.27576842904090881</v>
      </c>
      <c r="G43" s="1367">
        <v>0.22204546630382538</v>
      </c>
      <c r="H43" s="1367">
        <v>0.13618727028369904</v>
      </c>
      <c r="I43" s="1367">
        <v>6.710786372423172E-2</v>
      </c>
    </row>
    <row r="44" spans="1:9" ht="16" x14ac:dyDescent="0.2">
      <c r="A44" s="1365">
        <v>2006</v>
      </c>
      <c r="B44" s="1367">
        <v>1</v>
      </c>
      <c r="C44" s="1367">
        <v>0.93242752552032471</v>
      </c>
      <c r="D44" s="1367">
        <v>0.59376072883605957</v>
      </c>
      <c r="E44" s="1367">
        <v>0.47325453162193298</v>
      </c>
      <c r="F44" s="1367">
        <v>0.28152185678482056</v>
      </c>
      <c r="G44" s="1367">
        <v>0.22778014838695526</v>
      </c>
      <c r="H44" s="1367">
        <v>0.14050304889678955</v>
      </c>
      <c r="I44" s="1367">
        <v>6.8302541971206665E-2</v>
      </c>
    </row>
    <row r="45" spans="1:9" ht="16" x14ac:dyDescent="0.2">
      <c r="A45" s="1365">
        <v>2007</v>
      </c>
      <c r="B45" s="1367">
        <v>1</v>
      </c>
      <c r="C45" s="1367">
        <v>0.93637531995773315</v>
      </c>
      <c r="D45" s="1367">
        <v>0.60088127851486206</v>
      </c>
      <c r="E45" s="1367">
        <v>0.48149952292442322</v>
      </c>
      <c r="F45" s="1367">
        <v>0.2884678840637207</v>
      </c>
      <c r="G45" s="1367">
        <v>0.23335593938827515</v>
      </c>
      <c r="H45" s="1367">
        <v>0.14491264522075653</v>
      </c>
      <c r="I45" s="1367">
        <v>7.2161279618740082E-2</v>
      </c>
    </row>
    <row r="46" spans="1:9" ht="16" x14ac:dyDescent="0.2">
      <c r="A46" s="1365">
        <v>2008</v>
      </c>
      <c r="B46" s="1367">
        <v>1</v>
      </c>
      <c r="C46" s="1367">
        <v>0.94247633218765259</v>
      </c>
      <c r="D46" s="1367">
        <v>0.60388809442520142</v>
      </c>
      <c r="E46" s="1367">
        <v>0.48473015427589417</v>
      </c>
      <c r="F46" s="1367">
        <v>0.29204919934272766</v>
      </c>
      <c r="G46" s="1367">
        <v>0.23843178153038025</v>
      </c>
      <c r="H46" s="1367">
        <v>0.15328061580657959</v>
      </c>
      <c r="I46" s="1367">
        <v>8.1523969769477844E-2</v>
      </c>
    </row>
    <row r="47" spans="1:9" ht="16" x14ac:dyDescent="0.2">
      <c r="A47" s="1365">
        <v>2009</v>
      </c>
      <c r="B47" s="1367">
        <v>1</v>
      </c>
      <c r="C47" s="1367">
        <v>0.95171177387237549</v>
      </c>
      <c r="D47" s="1367">
        <v>0.59656774997711182</v>
      </c>
      <c r="E47" s="1367">
        <v>0.47472462058067322</v>
      </c>
      <c r="F47" s="1367">
        <v>0.28066715598106384</v>
      </c>
      <c r="G47" s="1367">
        <v>0.22723740339279175</v>
      </c>
      <c r="H47" s="1367">
        <v>0.14465780556201935</v>
      </c>
      <c r="I47" s="1367">
        <v>7.6746471226215363E-2</v>
      </c>
    </row>
    <row r="48" spans="1:9" ht="16" x14ac:dyDescent="0.2">
      <c r="A48" s="1365">
        <v>2010</v>
      </c>
      <c r="B48" s="1367">
        <v>1</v>
      </c>
      <c r="C48" s="1367">
        <v>0.95907604694366455</v>
      </c>
      <c r="D48" s="1367">
        <v>0.61671197414398193</v>
      </c>
      <c r="E48" s="1367">
        <v>0.49365293979644775</v>
      </c>
      <c r="F48" s="1367">
        <v>0.2979811429977417</v>
      </c>
      <c r="G48" s="1367">
        <v>0.24271821975708008</v>
      </c>
      <c r="H48" s="1367">
        <v>0.15517278015613556</v>
      </c>
      <c r="I48" s="1367">
        <v>8.1082969903945923E-2</v>
      </c>
    </row>
    <row r="49" spans="1:9" ht="16" x14ac:dyDescent="0.2">
      <c r="A49" s="1365">
        <v>2011</v>
      </c>
      <c r="B49" s="1367">
        <v>1</v>
      </c>
      <c r="C49" s="1367">
        <v>0.95999467372894287</v>
      </c>
      <c r="D49" s="1367">
        <v>0.62008959054946899</v>
      </c>
      <c r="E49" s="1367">
        <v>0.49672985076904297</v>
      </c>
      <c r="F49" s="1367">
        <v>0.30261877179145813</v>
      </c>
      <c r="G49" s="1367">
        <v>0.24753326177597046</v>
      </c>
      <c r="H49" s="1367">
        <v>0.15922711789608002</v>
      </c>
      <c r="I49" s="1367">
        <v>8.3917312324047089E-2</v>
      </c>
    </row>
    <row r="50" spans="1:9" ht="16" x14ac:dyDescent="0.2">
      <c r="A50" s="1365">
        <v>2012</v>
      </c>
      <c r="B50" s="1367">
        <v>1</v>
      </c>
      <c r="C50" s="1367">
        <v>0.96256285905838013</v>
      </c>
      <c r="D50" s="1367">
        <v>0.63411986827850342</v>
      </c>
      <c r="E50" s="1367">
        <v>0.51369315385818481</v>
      </c>
      <c r="F50" s="1367">
        <v>0.31691208481788635</v>
      </c>
      <c r="G50" s="1367">
        <v>0.26168033480644226</v>
      </c>
      <c r="H50" s="1367">
        <v>0.17060454189777374</v>
      </c>
      <c r="I50" s="1367">
        <v>9.1171883046627045E-2</v>
      </c>
    </row>
    <row r="51" spans="1:9" ht="16" x14ac:dyDescent="0.2">
      <c r="A51" s="1365">
        <v>2013</v>
      </c>
      <c r="B51" s="1367">
        <v>1</v>
      </c>
      <c r="C51" s="1367">
        <v>0.9628722071647644</v>
      </c>
      <c r="D51" s="1367">
        <v>0.63577276468276978</v>
      </c>
      <c r="E51" s="1367">
        <v>0.50774568319320679</v>
      </c>
      <c r="F51" s="1367">
        <v>0.30384168028831482</v>
      </c>
      <c r="G51" s="1367">
        <v>0.24994193017482758</v>
      </c>
      <c r="H51" s="1367">
        <v>0.16582168638706207</v>
      </c>
      <c r="I51" s="1367">
        <v>9.3038111925125122E-2</v>
      </c>
    </row>
    <row r="52" spans="1:9" ht="16" x14ac:dyDescent="0.2">
      <c r="A52" s="1365">
        <v>2014</v>
      </c>
      <c r="B52" s="1367">
        <v>1</v>
      </c>
      <c r="C52" s="1367">
        <v>0.96134489774703979</v>
      </c>
      <c r="D52" s="1367">
        <v>0.6410183310508728</v>
      </c>
      <c r="E52" s="1367">
        <v>0.51241505146026611</v>
      </c>
      <c r="F52" s="1367">
        <v>0.31034904718399048</v>
      </c>
      <c r="G52" s="1367">
        <v>0.254871666431427</v>
      </c>
      <c r="H52" s="1367">
        <v>0.16856107115745544</v>
      </c>
      <c r="I52" s="1367">
        <v>9.3815676867961884E-2</v>
      </c>
    </row>
    <row r="53" spans="1:9" ht="16" x14ac:dyDescent="0.2">
      <c r="A53" s="1365">
        <v>2015</v>
      </c>
      <c r="B53" s="1367">
        <v>1</v>
      </c>
      <c r="C53" s="1367">
        <v>0.9588283896446228</v>
      </c>
      <c r="D53" s="1367">
        <v>0.63734585046768188</v>
      </c>
      <c r="E53" s="1367">
        <v>0.51222091913223267</v>
      </c>
      <c r="F53" s="1367">
        <v>0.30957269668579102</v>
      </c>
      <c r="G53" s="1367">
        <v>0.25495463609695435</v>
      </c>
      <c r="H53" s="1367">
        <v>0.1690824031829834</v>
      </c>
      <c r="I53" s="1367">
        <v>9.3378797173500061E-2</v>
      </c>
    </row>
    <row r="54" spans="1:9" ht="16" x14ac:dyDescent="0.2">
      <c r="A54" s="1365">
        <v>2016</v>
      </c>
      <c r="B54" s="1367">
        <v>1</v>
      </c>
      <c r="C54" s="1367">
        <v>0.95749688148498535</v>
      </c>
      <c r="D54" s="1367">
        <v>0.63309675455093384</v>
      </c>
      <c r="E54" s="1367">
        <v>0.50545275211334229</v>
      </c>
      <c r="F54" s="1367">
        <v>0.30681145191192627</v>
      </c>
      <c r="G54" s="1367">
        <v>0.25180274248123169</v>
      </c>
      <c r="H54" s="1367">
        <v>0.16688060760498047</v>
      </c>
      <c r="I54" s="1367">
        <v>9.2463135719299316E-2</v>
      </c>
    </row>
    <row r="55" spans="1:9" ht="16" x14ac:dyDescent="0.2">
      <c r="A55" s="1365">
        <v>2017</v>
      </c>
      <c r="B55" s="1367">
        <v>1</v>
      </c>
      <c r="C55" s="1367">
        <v>0.94921398162841797</v>
      </c>
      <c r="D55" s="1367">
        <v>0.63161104917526245</v>
      </c>
      <c r="E55" s="1367">
        <v>0.50883853435516357</v>
      </c>
      <c r="F55" s="1367">
        <v>0.31116151809692383</v>
      </c>
      <c r="G55" s="1367">
        <v>0.25567424297332764</v>
      </c>
      <c r="H55" s="1367">
        <v>0.16498610377311707</v>
      </c>
      <c r="I55" s="1367">
        <v>9.18382927775383E-2</v>
      </c>
    </row>
    <row r="56" spans="1:9" ht="16" x14ac:dyDescent="0.2">
      <c r="A56" s="1365">
        <v>2018</v>
      </c>
      <c r="B56" s="1367">
        <v>1</v>
      </c>
      <c r="C56" s="1367">
        <v>0.94749730825424194</v>
      </c>
      <c r="D56" s="1367">
        <v>0.63183516263961792</v>
      </c>
      <c r="E56" s="1367">
        <v>0.50923806428909302</v>
      </c>
      <c r="F56" s="1367">
        <v>0.30953773856163025</v>
      </c>
      <c r="G56" s="1367">
        <v>0.25365349650382996</v>
      </c>
      <c r="H56" s="1367">
        <v>0.16228529810905457</v>
      </c>
      <c r="I56" s="1367">
        <v>8.7986588478088379E-2</v>
      </c>
    </row>
    <row r="57" spans="1:9" ht="16" x14ac:dyDescent="0.2">
      <c r="A57" s="1365">
        <v>2019</v>
      </c>
      <c r="B57" s="1367">
        <v>1</v>
      </c>
      <c r="C57" s="1367">
        <v>0.94504177570343018</v>
      </c>
      <c r="D57" s="1367">
        <v>0.63105481863021851</v>
      </c>
      <c r="E57" s="1367">
        <v>0.50652700662612915</v>
      </c>
      <c r="F57" s="1367">
        <v>0.30582240223884583</v>
      </c>
      <c r="G57" s="1367">
        <v>0.24982228875160217</v>
      </c>
      <c r="H57" s="1367">
        <v>0.15797227621078491</v>
      </c>
      <c r="I57" s="1367">
        <v>8.4165744483470917E-2</v>
      </c>
    </row>
    <row r="59" spans="1:9" x14ac:dyDescent="0.2">
      <c r="A59" s="1" t="s">
        <v>276</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DW108"/>
  <sheetViews>
    <sheetView workbookViewId="0">
      <pane xSplit="1" ySplit="1" topLeftCell="B81" activePane="bottomRight" state="frozen"/>
      <selection pane="topRight" activeCell="B1" sqref="B1"/>
      <selection pane="bottomLeft" activeCell="A2" sqref="A2"/>
      <selection pane="bottomRight" activeCell="DJ1" sqref="DJ1"/>
    </sheetView>
  </sheetViews>
  <sheetFormatPr baseColWidth="10" defaultColWidth="8.83203125" defaultRowHeight="13" x14ac:dyDescent="0.15"/>
  <cols>
    <col min="1" max="16384" width="8.83203125" style="921"/>
  </cols>
  <sheetData>
    <row r="1" spans="1:127" x14ac:dyDescent="0.15">
      <c r="A1" s="921" t="s">
        <v>1336</v>
      </c>
      <c r="B1" s="921" t="s">
        <v>1337</v>
      </c>
      <c r="C1" s="921" t="s">
        <v>1338</v>
      </c>
      <c r="D1" s="921" t="s">
        <v>1339</v>
      </c>
      <c r="E1" s="921" t="s">
        <v>1340</v>
      </c>
      <c r="F1" s="921" t="s">
        <v>1341</v>
      </c>
      <c r="G1" s="921" t="s">
        <v>1342</v>
      </c>
      <c r="H1" s="921" t="s">
        <v>1343</v>
      </c>
      <c r="I1" s="921" t="s">
        <v>1344</v>
      </c>
      <c r="J1" s="921" t="s">
        <v>1345</v>
      </c>
      <c r="K1" s="921" t="s">
        <v>1346</v>
      </c>
      <c r="L1" s="921" t="s">
        <v>1347</v>
      </c>
      <c r="M1" s="921" t="s">
        <v>1348</v>
      </c>
      <c r="N1" s="921" t="s">
        <v>1349</v>
      </c>
      <c r="O1" s="921" t="s">
        <v>1350</v>
      </c>
      <c r="P1" s="921" t="s">
        <v>1351</v>
      </c>
      <c r="Q1" s="921" t="s">
        <v>1352</v>
      </c>
      <c r="R1" s="921" t="s">
        <v>1353</v>
      </c>
      <c r="S1" s="921" t="s">
        <v>1354</v>
      </c>
      <c r="T1" s="921" t="s">
        <v>1355</v>
      </c>
      <c r="U1" s="921" t="s">
        <v>1356</v>
      </c>
      <c r="V1" s="921" t="s">
        <v>1357</v>
      </c>
      <c r="W1" s="921" t="s">
        <v>1358</v>
      </c>
      <c r="X1" s="921" t="s">
        <v>1359</v>
      </c>
      <c r="Y1" s="921" t="s">
        <v>1360</v>
      </c>
      <c r="Z1" s="921" t="s">
        <v>1361</v>
      </c>
      <c r="AA1" s="921" t="s">
        <v>1362</v>
      </c>
      <c r="AB1" s="921" t="s">
        <v>1363</v>
      </c>
      <c r="AC1" s="921" t="s">
        <v>1364</v>
      </c>
      <c r="AD1" s="921" t="s">
        <v>1365</v>
      </c>
      <c r="AE1" s="921" t="s">
        <v>1366</v>
      </c>
      <c r="AF1" s="921" t="s">
        <v>1367</v>
      </c>
      <c r="AG1" s="921" t="s">
        <v>1368</v>
      </c>
      <c r="AH1" s="921" t="s">
        <v>1369</v>
      </c>
      <c r="AI1" s="921" t="s">
        <v>1370</v>
      </c>
      <c r="AJ1" s="921" t="s">
        <v>1371</v>
      </c>
      <c r="AK1" s="921" t="s">
        <v>1372</v>
      </c>
      <c r="AL1" s="921" t="s">
        <v>1373</v>
      </c>
      <c r="AM1" s="921" t="s">
        <v>1374</v>
      </c>
      <c r="AN1" s="921" t="s">
        <v>1375</v>
      </c>
      <c r="AO1" s="921" t="s">
        <v>1376</v>
      </c>
      <c r="AP1" s="921" t="s">
        <v>1377</v>
      </c>
      <c r="AQ1" s="921" t="s">
        <v>1378</v>
      </c>
      <c r="AR1" s="921" t="s">
        <v>1379</v>
      </c>
      <c r="AS1" s="921" t="s">
        <v>1380</v>
      </c>
      <c r="AT1" s="921" t="s">
        <v>1381</v>
      </c>
      <c r="AU1" s="921" t="s">
        <v>1382</v>
      </c>
      <c r="AV1" s="921" t="s">
        <v>1383</v>
      </c>
      <c r="AW1" s="921" t="s">
        <v>1384</v>
      </c>
      <c r="AX1" s="921" t="s">
        <v>1385</v>
      </c>
      <c r="AY1" s="921" t="s">
        <v>1386</v>
      </c>
      <c r="AZ1" s="921" t="s">
        <v>1387</v>
      </c>
      <c r="BA1" s="921" t="s">
        <v>1388</v>
      </c>
      <c r="BB1" s="921" t="s">
        <v>1389</v>
      </c>
      <c r="BC1" s="921" t="s">
        <v>1390</v>
      </c>
      <c r="BD1" s="921" t="s">
        <v>1391</v>
      </c>
      <c r="BE1" s="921" t="s">
        <v>1392</v>
      </c>
      <c r="BF1" s="921" t="s">
        <v>1393</v>
      </c>
      <c r="BG1" s="921" t="s">
        <v>1394</v>
      </c>
      <c r="BH1" s="921" t="s">
        <v>1395</v>
      </c>
      <c r="BI1" s="921" t="s">
        <v>1396</v>
      </c>
      <c r="BJ1" s="921" t="s">
        <v>1397</v>
      </c>
      <c r="BK1" s="921" t="s">
        <v>1398</v>
      </c>
      <c r="BL1" s="921" t="s">
        <v>1399</v>
      </c>
      <c r="BM1" s="921" t="s">
        <v>1400</v>
      </c>
      <c r="BN1" s="921" t="s">
        <v>1401</v>
      </c>
      <c r="BO1" s="921" t="s">
        <v>1402</v>
      </c>
      <c r="BP1" s="921" t="s">
        <v>1403</v>
      </c>
      <c r="BQ1" s="921" t="s">
        <v>1404</v>
      </c>
      <c r="BR1" s="921" t="s">
        <v>1405</v>
      </c>
      <c r="BS1" s="921" t="s">
        <v>1406</v>
      </c>
      <c r="BT1" s="921" t="s">
        <v>1407</v>
      </c>
      <c r="BU1" s="921" t="s">
        <v>1408</v>
      </c>
      <c r="BV1" s="921" t="s">
        <v>1409</v>
      </c>
      <c r="BW1" s="921" t="s">
        <v>1410</v>
      </c>
      <c r="BX1" s="921" t="s">
        <v>1411</v>
      </c>
      <c r="BY1" s="921" t="s">
        <v>1412</v>
      </c>
      <c r="BZ1" s="921" t="s">
        <v>1413</v>
      </c>
      <c r="CA1" s="921" t="s">
        <v>1414</v>
      </c>
      <c r="CB1" s="921" t="s">
        <v>1415</v>
      </c>
      <c r="CC1" s="921" t="s">
        <v>1416</v>
      </c>
      <c r="CD1" s="921" t="s">
        <v>1417</v>
      </c>
      <c r="CE1" s="921" t="s">
        <v>1418</v>
      </c>
      <c r="CF1" s="921" t="s">
        <v>1419</v>
      </c>
      <c r="CG1" s="921" t="s">
        <v>1420</v>
      </c>
      <c r="CH1" s="921" t="s">
        <v>1421</v>
      </c>
      <c r="CI1" s="921" t="s">
        <v>1422</v>
      </c>
      <c r="CJ1" s="921" t="s">
        <v>1423</v>
      </c>
      <c r="CK1" s="921" t="s">
        <v>1424</v>
      </c>
      <c r="CL1" s="921" t="s">
        <v>1425</v>
      </c>
      <c r="CM1" s="921" t="s">
        <v>1426</v>
      </c>
      <c r="CN1" s="921" t="s">
        <v>1427</v>
      </c>
      <c r="CO1" s="921" t="s">
        <v>1428</v>
      </c>
      <c r="CP1" s="921" t="s">
        <v>1429</v>
      </c>
      <c r="CQ1" s="921" t="s">
        <v>1430</v>
      </c>
      <c r="CR1" s="921" t="s">
        <v>1431</v>
      </c>
      <c r="CS1" s="921" t="s">
        <v>1432</v>
      </c>
      <c r="CT1" s="921" t="s">
        <v>1433</v>
      </c>
      <c r="CU1" s="921" t="s">
        <v>1434</v>
      </c>
      <c r="CV1" s="921" t="s">
        <v>1435</v>
      </c>
      <c r="CW1" s="921" t="s">
        <v>1436</v>
      </c>
      <c r="CX1" s="921" t="s">
        <v>1437</v>
      </c>
      <c r="CY1" s="921" t="s">
        <v>1438</v>
      </c>
      <c r="CZ1" s="921" t="s">
        <v>1439</v>
      </c>
      <c r="DA1" s="921" t="s">
        <v>1440</v>
      </c>
      <c r="DB1" s="921" t="s">
        <v>1441</v>
      </c>
      <c r="DC1" s="921" t="s">
        <v>1442</v>
      </c>
      <c r="DD1" s="921" t="s">
        <v>1443</v>
      </c>
      <c r="DE1" s="921" t="s">
        <v>1444</v>
      </c>
      <c r="DF1" s="921" t="s">
        <v>1445</v>
      </c>
      <c r="DG1" s="921" t="s">
        <v>1446</v>
      </c>
      <c r="DH1" s="921" t="s">
        <v>1447</v>
      </c>
      <c r="DI1" s="921" t="s">
        <v>1448</v>
      </c>
      <c r="DJ1" s="921" t="s">
        <v>1449</v>
      </c>
      <c r="DK1" s="921" t="s">
        <v>1450</v>
      </c>
      <c r="DL1" s="921" t="s">
        <v>1451</v>
      </c>
      <c r="DM1" s="921" t="s">
        <v>1452</v>
      </c>
      <c r="DN1" s="921" t="s">
        <v>1453</v>
      </c>
      <c r="DO1" s="921" t="s">
        <v>1454</v>
      </c>
      <c r="DP1" s="921" t="s">
        <v>1455</v>
      </c>
      <c r="DQ1" s="921" t="s">
        <v>1456</v>
      </c>
      <c r="DR1" s="921" t="s">
        <v>1457</v>
      </c>
      <c r="DS1" s="921" t="s">
        <v>1458</v>
      </c>
      <c r="DT1" s="921" t="s">
        <v>1459</v>
      </c>
      <c r="DU1" s="921" t="s">
        <v>1460</v>
      </c>
      <c r="DV1" s="921" t="s">
        <v>1461</v>
      </c>
      <c r="DW1" s="921" t="s">
        <v>1462</v>
      </c>
    </row>
    <row r="2" spans="1:127" ht="16" x14ac:dyDescent="0.2">
      <c r="A2" s="1365">
        <v>1913</v>
      </c>
      <c r="B2" s="1365">
        <v>7.8590724787290137E-2</v>
      </c>
      <c r="C2" s="1365">
        <v>2.4444645360963243E-2</v>
      </c>
      <c r="D2" s="1365">
        <v>2.0702397324387254E-2</v>
      </c>
      <c r="E2" s="1365">
        <v>0</v>
      </c>
      <c r="F2" s="1365">
        <v>5.8748756284766656E-3</v>
      </c>
      <c r="G2" s="1365">
        <v>2.7568806473462975E-2</v>
      </c>
      <c r="H2" s="1365">
        <v>0</v>
      </c>
      <c r="I2" s="1365">
        <v>6.7522331470312405E-2</v>
      </c>
      <c r="J2" s="1365">
        <v>3.3200699591948886E-2</v>
      </c>
      <c r="K2" s="1365">
        <v>1.9470144265618727E-2</v>
      </c>
      <c r="L2" s="1365">
        <v>0</v>
      </c>
      <c r="M2" s="1365">
        <v>9.8766416788889969E-4</v>
      </c>
      <c r="N2" s="1365">
        <v>1.3863823444855899E-2</v>
      </c>
      <c r="O2" s="1365">
        <v>0</v>
      </c>
      <c r="P2" s="1365"/>
      <c r="Q2" s="1365"/>
      <c r="R2" s="1365"/>
      <c r="S2" s="1365"/>
      <c r="T2" s="1365"/>
      <c r="U2" s="1365"/>
      <c r="V2" s="1365"/>
      <c r="W2" s="1365"/>
      <c r="X2" s="1365"/>
      <c r="Y2" s="1365"/>
      <c r="Z2" s="1365"/>
      <c r="AA2" s="1365"/>
      <c r="AB2" s="1365"/>
      <c r="AC2" s="1365"/>
      <c r="AD2" s="1365">
        <v>9.3937003008575048E-2</v>
      </c>
      <c r="AE2" s="1365">
        <v>1.3118095252575533E-2</v>
      </c>
      <c r="AF2" s="1365">
        <v>2.3217049620483612E-2</v>
      </c>
      <c r="AG2" s="1365">
        <v>0</v>
      </c>
      <c r="AH2" s="1365">
        <v>1.3709328673515618E-2</v>
      </c>
      <c r="AI2" s="1365">
        <v>4.3892529462000285E-2</v>
      </c>
      <c r="AJ2" s="1365">
        <v>0</v>
      </c>
      <c r="AK2" s="1365">
        <v>0.10883592358225067</v>
      </c>
      <c r="AL2" s="1365">
        <v>1.1069691164410238E-2</v>
      </c>
      <c r="AM2" s="1365">
        <v>2.2899800021167385E-2</v>
      </c>
      <c r="AN2" s="1365">
        <v>0</v>
      </c>
      <c r="AO2" s="1365">
        <v>1.8018299178428884E-2</v>
      </c>
      <c r="AP2" s="1365">
        <v>5.6848133218244161E-2</v>
      </c>
      <c r="AQ2" s="1365">
        <v>0</v>
      </c>
      <c r="AR2" s="1365">
        <v>0.12974011946864303</v>
      </c>
      <c r="AS2" s="1365">
        <v>7.1358959244701347E-3</v>
      </c>
      <c r="AT2" s="1365">
        <v>1.8185021417045848E-2</v>
      </c>
      <c r="AU2" s="1365">
        <v>0</v>
      </c>
      <c r="AV2" s="1365">
        <v>2.9040022839409943E-2</v>
      </c>
      <c r="AW2" s="1365">
        <v>7.5379179287717091E-2</v>
      </c>
      <c r="AX2" s="1365">
        <v>0</v>
      </c>
      <c r="AY2" s="1365">
        <v>0.13788479577604976</v>
      </c>
      <c r="AZ2" s="1365">
        <v>5.9082603007499599E-3</v>
      </c>
      <c r="BA2" s="1365">
        <v>1.5708572266236318E-2</v>
      </c>
      <c r="BB2" s="1365">
        <v>0</v>
      </c>
      <c r="BC2" s="1365">
        <v>3.3613732887652285E-2</v>
      </c>
      <c r="BD2" s="1365">
        <v>8.2654230321411185E-2</v>
      </c>
      <c r="BE2" s="1365">
        <v>0</v>
      </c>
      <c r="BF2" s="1365">
        <v>0.16806521049585793</v>
      </c>
      <c r="BG2" s="1365">
        <v>5.0279166377286419E-3</v>
      </c>
      <c r="BH2" s="1365">
        <v>1.2964455166646242E-2</v>
      </c>
      <c r="BI2" s="1365">
        <v>0</v>
      </c>
      <c r="BJ2" s="1365">
        <v>5.7070922572355298E-2</v>
      </c>
      <c r="BK2" s="1365">
        <v>9.3001916119127739E-2</v>
      </c>
      <c r="BL2" s="1365">
        <v>0</v>
      </c>
      <c r="BM2" s="1365">
        <v>0.24658768330629405</v>
      </c>
      <c r="BN2" s="1365">
        <v>4.8892964015167569E-3</v>
      </c>
      <c r="BO2" s="1365">
        <v>8.8248142132100645E-3</v>
      </c>
      <c r="BP2" s="1365">
        <v>0</v>
      </c>
      <c r="BQ2" s="1365">
        <v>0.12397613472701934</v>
      </c>
      <c r="BR2" s="1365">
        <v>0.1088974379645479</v>
      </c>
      <c r="BS2" s="1365">
        <v>0</v>
      </c>
      <c r="BT2" s="1365"/>
      <c r="BU2" s="1365"/>
      <c r="BV2" s="1365"/>
      <c r="BW2" s="1365"/>
      <c r="BX2" s="1365"/>
      <c r="BY2" s="1365"/>
      <c r="BZ2" s="1365"/>
      <c r="CA2" s="1365">
        <v>5.4075743762311376E-2</v>
      </c>
      <c r="CB2" s="1365">
        <v>1.9635143510281991E-2</v>
      </c>
      <c r="CC2" s="1365">
        <v>2.3583155920452199E-2</v>
      </c>
      <c r="CD2" s="1365">
        <v>0</v>
      </c>
      <c r="CE2" s="1365">
        <v>-7.8610052021399219E-4</v>
      </c>
      <c r="CF2" s="1365">
        <v>1.164354485179118E-2</v>
      </c>
      <c r="CG2" s="1365">
        <v>0</v>
      </c>
      <c r="CH2" s="1365">
        <v>6.6507002128429443E-2</v>
      </c>
      <c r="CI2" s="1365">
        <v>1.7496269425761237E-2</v>
      </c>
      <c r="CJ2" s="1365">
        <v>3.0130244522784976E-2</v>
      </c>
      <c r="CK2" s="1365">
        <v>0</v>
      </c>
      <c r="CL2" s="1365">
        <v>-1.1450160918893902E-3</v>
      </c>
      <c r="CM2" s="1365">
        <v>2.0025504271772625E-2</v>
      </c>
      <c r="CN2" s="1365">
        <v>0</v>
      </c>
      <c r="CO2" s="1365">
        <v>7.8014085958440699E-2</v>
      </c>
      <c r="CP2" s="1365">
        <v>1.407856390773465E-2</v>
      </c>
      <c r="CQ2" s="1365">
        <v>3.178358724651225E-2</v>
      </c>
      <c r="CR2" s="1365">
        <v>0</v>
      </c>
      <c r="CS2" s="1365">
        <v>1.8870441531778006E-3</v>
      </c>
      <c r="CT2" s="1365">
        <v>3.0264890651016008E-2</v>
      </c>
      <c r="CU2" s="1365">
        <v>0</v>
      </c>
      <c r="CV2" s="1365"/>
      <c r="CW2" s="1365">
        <v>6.9069056157160186E-3</v>
      </c>
      <c r="CX2" s="1365">
        <v>1.8660402333565859E-2</v>
      </c>
      <c r="CY2" s="1365">
        <v>0</v>
      </c>
      <c r="CZ2" s="1365">
        <v>5.8674520631208961E-3</v>
      </c>
      <c r="DA2" s="1365">
        <v>7.1691929855096106E-2</v>
      </c>
      <c r="DB2" s="1365"/>
      <c r="DC2" s="1365">
        <v>0.12670962565831451</v>
      </c>
      <c r="DD2" s="1365">
        <v>5.1004820949700691E-3</v>
      </c>
      <c r="DE2" s="1365">
        <v>1.5091491789302311E-2</v>
      </c>
      <c r="DF2" s="1365">
        <v>0</v>
      </c>
      <c r="DG2" s="1365">
        <v>2.0846430374125667E-2</v>
      </c>
      <c r="DH2" s="1365">
        <v>8.5671221399916453E-2</v>
      </c>
      <c r="DI2" s="1365">
        <v>0</v>
      </c>
      <c r="DJ2" s="1365"/>
      <c r="DK2" s="1365"/>
      <c r="DL2" s="1365"/>
      <c r="DM2" s="1365"/>
      <c r="DN2" s="1365"/>
      <c r="DO2" s="1365"/>
      <c r="DP2" s="1365"/>
      <c r="DQ2" s="1365"/>
      <c r="DR2" s="1365"/>
      <c r="DS2" s="1365"/>
      <c r="DT2" s="1365"/>
      <c r="DU2" s="1365"/>
      <c r="DV2" s="1365"/>
      <c r="DW2" s="1365"/>
    </row>
    <row r="3" spans="1:127" ht="16" x14ac:dyDescent="0.2">
      <c r="A3" s="1365">
        <v>1914</v>
      </c>
      <c r="B3" s="1365">
        <v>7.9352298242798616E-2</v>
      </c>
      <c r="C3" s="1365">
        <v>1.5456951517415905E-2</v>
      </c>
      <c r="D3" s="1365">
        <v>2.45679402168636E-2</v>
      </c>
      <c r="E3" s="1365">
        <v>0</v>
      </c>
      <c r="F3" s="1365">
        <v>6.7512663879397781E-3</v>
      </c>
      <c r="G3" s="1365">
        <v>3.2576140120579335E-2</v>
      </c>
      <c r="H3" s="1365">
        <v>0</v>
      </c>
      <c r="I3" s="1365">
        <v>6.2060403101975789E-2</v>
      </c>
      <c r="J3" s="1365">
        <v>2.121006403702869E-2</v>
      </c>
      <c r="K3" s="1365">
        <v>2.3378409684098839E-2</v>
      </c>
      <c r="L3" s="1365">
        <v>0</v>
      </c>
      <c r="M3" s="1365">
        <v>1.1467018321554081E-3</v>
      </c>
      <c r="N3" s="1365">
        <v>1.6325227548692846E-2</v>
      </c>
      <c r="O3" s="1365">
        <v>0</v>
      </c>
      <c r="P3" s="1365"/>
      <c r="Q3" s="1365"/>
      <c r="R3" s="1365"/>
      <c r="S3" s="1365"/>
      <c r="T3" s="1365"/>
      <c r="U3" s="1365"/>
      <c r="V3" s="1365"/>
      <c r="W3" s="1365"/>
      <c r="X3" s="1365"/>
      <c r="Y3" s="1365"/>
      <c r="Z3" s="1365"/>
      <c r="AA3" s="1365"/>
      <c r="AB3" s="1365"/>
      <c r="AC3" s="1365"/>
      <c r="AD3" s="1365">
        <v>0.10242395809194116</v>
      </c>
      <c r="AE3" s="1365">
        <v>8.1442497171498457E-3</v>
      </c>
      <c r="AF3" s="1365">
        <v>2.6997530841470548E-2</v>
      </c>
      <c r="AG3" s="1365">
        <v>0</v>
      </c>
      <c r="AH3" s="1365">
        <v>1.5468313080200283E-2</v>
      </c>
      <c r="AI3" s="1365">
        <v>5.1813864453120473E-2</v>
      </c>
      <c r="AJ3" s="1365">
        <v>0</v>
      </c>
      <c r="AK3" s="1365">
        <v>0.11927999214047656</v>
      </c>
      <c r="AL3" s="1365">
        <v>6.8232805641099386E-3</v>
      </c>
      <c r="AM3" s="1365">
        <v>2.6404678847549819E-2</v>
      </c>
      <c r="AN3" s="1365">
        <v>0</v>
      </c>
      <c r="AO3" s="1365">
        <v>2.0184499367822576E-2</v>
      </c>
      <c r="AP3" s="1365">
        <v>6.5867533360994227E-2</v>
      </c>
      <c r="AQ3" s="1365">
        <v>0</v>
      </c>
      <c r="AR3" s="1365">
        <v>0.14397731356668564</v>
      </c>
      <c r="AS3" s="1365">
        <v>4.38275317455291E-3</v>
      </c>
      <c r="AT3" s="1365">
        <v>2.087838085012865E-2</v>
      </c>
      <c r="AU3" s="1365">
        <v>0</v>
      </c>
      <c r="AV3" s="1365">
        <v>3.2414693766073373E-2</v>
      </c>
      <c r="AW3" s="1365">
        <v>8.6301485775930706E-2</v>
      </c>
      <c r="AX3" s="1365">
        <v>0</v>
      </c>
      <c r="AY3" s="1365">
        <v>0.15294237710184572</v>
      </c>
      <c r="AZ3" s="1365">
        <v>3.6060592285680924E-3</v>
      </c>
      <c r="BA3" s="1365">
        <v>1.8063123682815804E-2</v>
      </c>
      <c r="BB3" s="1365">
        <v>0</v>
      </c>
      <c r="BC3" s="1365">
        <v>3.728519709492624E-2</v>
      </c>
      <c r="BD3" s="1365">
        <v>9.3987997095535583E-2</v>
      </c>
      <c r="BE3" s="1365">
        <v>0</v>
      </c>
      <c r="BF3" s="1365">
        <v>0.18869280301448688</v>
      </c>
      <c r="BG3" s="1365">
        <v>3.1163795530239906E-3</v>
      </c>
      <c r="BH3" s="1365">
        <v>1.4860009032852639E-2</v>
      </c>
      <c r="BI3" s="1365">
        <v>0</v>
      </c>
      <c r="BJ3" s="1365">
        <v>6.4287070316421807E-2</v>
      </c>
      <c r="BK3" s="1365">
        <v>0.10642934411218843</v>
      </c>
      <c r="BL3" s="1365">
        <v>0</v>
      </c>
      <c r="BM3" s="1365">
        <v>0.26791548615489053</v>
      </c>
      <c r="BN3" s="1365">
        <v>2.8186242005875796E-3</v>
      </c>
      <c r="BO3" s="1365">
        <v>9.3083632669184561E-3</v>
      </c>
      <c r="BP3" s="1365">
        <v>0</v>
      </c>
      <c r="BQ3" s="1365">
        <v>0.12988989510857332</v>
      </c>
      <c r="BR3" s="1365">
        <v>0.12589860357881116</v>
      </c>
      <c r="BS3" s="1365">
        <v>0</v>
      </c>
      <c r="BT3" s="1365"/>
      <c r="BU3" s="1365"/>
      <c r="BV3" s="1365"/>
      <c r="BW3" s="1365"/>
      <c r="BX3" s="1365"/>
      <c r="BY3" s="1365"/>
      <c r="BZ3" s="1365"/>
      <c r="CA3" s="1365">
        <v>5.4225135819145141E-2</v>
      </c>
      <c r="CB3" s="1365">
        <v>1.2476740422423574E-2</v>
      </c>
      <c r="CC3" s="1365">
        <v>2.8180182366117006E-2</v>
      </c>
      <c r="CD3" s="1365">
        <v>0</v>
      </c>
      <c r="CE3" s="1365">
        <v>-9.0780298687916463E-4</v>
      </c>
      <c r="CF3" s="1365">
        <v>1.4476016017483729E-2</v>
      </c>
      <c r="CG3" s="1365">
        <v>0</v>
      </c>
      <c r="CH3" s="1365">
        <v>6.8924493533256193E-2</v>
      </c>
      <c r="CI3" s="1365">
        <v>1.0848321458456291E-2</v>
      </c>
      <c r="CJ3" s="1365">
        <v>3.4976622700629727E-2</v>
      </c>
      <c r="CK3" s="1365">
        <v>0</v>
      </c>
      <c r="CL3" s="1365">
        <v>-1.2902537855701637E-3</v>
      </c>
      <c r="CM3" s="1365">
        <v>2.4389803159740341E-2</v>
      </c>
      <c r="CN3" s="1365">
        <v>0</v>
      </c>
      <c r="CO3" s="1365">
        <v>8.4403817927956537E-2</v>
      </c>
      <c r="CP3" s="1365">
        <v>8.9660238918799432E-3</v>
      </c>
      <c r="CQ3" s="1365">
        <v>3.7024136097500535E-2</v>
      </c>
      <c r="CR3" s="1365">
        <v>0</v>
      </c>
      <c r="CS3" s="1365">
        <v>2.1840876387356897E-3</v>
      </c>
      <c r="CT3" s="1365">
        <v>3.622957029984037E-2</v>
      </c>
      <c r="CU3" s="1365">
        <v>0</v>
      </c>
      <c r="CV3" s="1365"/>
      <c r="CW3" s="1365">
        <v>4.1437195160359333E-3</v>
      </c>
      <c r="CX3" s="1365">
        <v>2.1397084692975764E-2</v>
      </c>
      <c r="CY3" s="1365">
        <v>0</v>
      </c>
      <c r="CZ3" s="1365">
        <v>6.3973902386923664E-3</v>
      </c>
      <c r="DA3" s="1365">
        <v>8.1276283099784769E-2</v>
      </c>
      <c r="DB3" s="1365"/>
      <c r="DC3" s="1365">
        <v>0.14200946612416068</v>
      </c>
      <c r="DD3" s="1365">
        <v>3.2909465627436476E-3</v>
      </c>
      <c r="DE3" s="1365">
        <v>1.8066420831107481E-2</v>
      </c>
      <c r="DF3" s="1365">
        <v>0</v>
      </c>
      <c r="DG3" s="1365">
        <v>2.4444871935378597E-2</v>
      </c>
      <c r="DH3" s="1365">
        <v>9.6207226794930975E-2</v>
      </c>
      <c r="DI3" s="1365">
        <v>0</v>
      </c>
      <c r="DJ3" s="1365"/>
      <c r="DK3" s="1365"/>
      <c r="DL3" s="1365"/>
      <c r="DM3" s="1365"/>
      <c r="DN3" s="1365"/>
      <c r="DO3" s="1365"/>
      <c r="DP3" s="1365"/>
      <c r="DQ3" s="1365"/>
      <c r="DR3" s="1365"/>
      <c r="DS3" s="1365"/>
      <c r="DT3" s="1365"/>
      <c r="DU3" s="1365"/>
      <c r="DV3" s="1365"/>
      <c r="DW3" s="1365"/>
    </row>
    <row r="4" spans="1:127" ht="16" x14ac:dyDescent="0.2">
      <c r="A4" s="1365">
        <v>1915</v>
      </c>
      <c r="B4" s="1365">
        <v>7.966308188097973E-2</v>
      </c>
      <c r="C4" s="1365">
        <v>1.3450346187194919E-2</v>
      </c>
      <c r="D4" s="1365">
        <v>2.5433147572893534E-2</v>
      </c>
      <c r="E4" s="1365">
        <v>0</v>
      </c>
      <c r="F4" s="1365">
        <v>7.0838255090543327E-3</v>
      </c>
      <c r="G4" s="1365">
        <v>3.3695762611836939E-2</v>
      </c>
      <c r="H4" s="1365">
        <v>0</v>
      </c>
      <c r="I4" s="1365">
        <v>6.0257132900644897E-2</v>
      </c>
      <c r="J4" s="1365">
        <v>1.8223007459072425E-2</v>
      </c>
      <c r="K4" s="1365">
        <v>2.3922316700468578E-2</v>
      </c>
      <c r="L4" s="1365">
        <v>0</v>
      </c>
      <c r="M4" s="1365">
        <v>1.1879593289992952E-3</v>
      </c>
      <c r="N4" s="1365">
        <v>1.6923849412104595E-2</v>
      </c>
      <c r="O4" s="1365">
        <v>0</v>
      </c>
      <c r="P4" s="1365"/>
      <c r="Q4" s="1365"/>
      <c r="R4" s="1365"/>
      <c r="S4" s="1365"/>
      <c r="T4" s="1365"/>
      <c r="U4" s="1365"/>
      <c r="V4" s="1365"/>
      <c r="W4" s="1365"/>
      <c r="X4" s="1365"/>
      <c r="Y4" s="1365"/>
      <c r="Z4" s="1365"/>
      <c r="AA4" s="1365"/>
      <c r="AB4" s="1365"/>
      <c r="AC4" s="1365"/>
      <c r="AD4" s="1365">
        <v>0.1055215967944353</v>
      </c>
      <c r="AE4" s="1365">
        <v>7.1970135252501797E-3</v>
      </c>
      <c r="AF4" s="1365">
        <v>2.8338912199863557E-2</v>
      </c>
      <c r="AG4" s="1365">
        <v>0</v>
      </c>
      <c r="AH4" s="1365">
        <v>1.648227606076702E-2</v>
      </c>
      <c r="AI4" s="1365">
        <v>5.3503395008554548E-2</v>
      </c>
      <c r="AJ4" s="1365">
        <v>0</v>
      </c>
      <c r="AK4" s="1365">
        <v>0.1245403993581243</v>
      </c>
      <c r="AL4" s="1365">
        <v>6.0653548455660124E-3</v>
      </c>
      <c r="AM4" s="1365">
        <v>2.7802691122503373E-2</v>
      </c>
      <c r="AN4" s="1365">
        <v>0</v>
      </c>
      <c r="AO4" s="1365">
        <v>2.1634853535928946E-2</v>
      </c>
      <c r="AP4" s="1365">
        <v>6.9037499854125953E-2</v>
      </c>
      <c r="AQ4" s="1365">
        <v>0</v>
      </c>
      <c r="AR4" s="1365">
        <v>0.15288376672056342</v>
      </c>
      <c r="AS4" s="1365">
        <v>3.928822224110313E-3</v>
      </c>
      <c r="AT4" s="1365">
        <v>2.1902362758916709E-2</v>
      </c>
      <c r="AU4" s="1365">
        <v>0</v>
      </c>
      <c r="AV4" s="1365">
        <v>3.5037271671236228E-2</v>
      </c>
      <c r="AW4" s="1365">
        <v>9.2015310066300177E-2</v>
      </c>
      <c r="AX4" s="1365">
        <v>0</v>
      </c>
      <c r="AY4" s="1365">
        <v>0.16289809119959048</v>
      </c>
      <c r="AZ4" s="1365">
        <v>3.2275887450053027E-3</v>
      </c>
      <c r="BA4" s="1365">
        <v>1.8874693962734012E-2</v>
      </c>
      <c r="BB4" s="1365">
        <v>0</v>
      </c>
      <c r="BC4" s="1365">
        <v>4.0239703561280891E-2</v>
      </c>
      <c r="BD4" s="1365">
        <v>0.10055610493057028</v>
      </c>
      <c r="BE4" s="1365">
        <v>0</v>
      </c>
      <c r="BF4" s="1365">
        <v>0.19407443118992174</v>
      </c>
      <c r="BG4" s="1365">
        <v>2.6198990853954461E-3</v>
      </c>
      <c r="BH4" s="1365">
        <v>1.571633052569989E-2</v>
      </c>
      <c r="BI4" s="1365">
        <v>0</v>
      </c>
      <c r="BJ4" s="1365">
        <v>6.5167467556887057E-2</v>
      </c>
      <c r="BK4" s="1365">
        <v>0.11057073402193933</v>
      </c>
      <c r="BL4" s="1365">
        <v>0</v>
      </c>
      <c r="BM4" s="1365">
        <v>0.24420587405391633</v>
      </c>
      <c r="BN4" s="1365">
        <v>1.9792515294633243E-3</v>
      </c>
      <c r="BO4" s="1365">
        <v>1.2064417717805183E-2</v>
      </c>
      <c r="BP4" s="1365">
        <v>0</v>
      </c>
      <c r="BQ4" s="1365">
        <v>0.10997960907292713</v>
      </c>
      <c r="BR4" s="1365">
        <v>0.12018259573372068</v>
      </c>
      <c r="BS4" s="1365">
        <v>0</v>
      </c>
      <c r="BT4" s="1365"/>
      <c r="BU4" s="1365"/>
      <c r="BV4" s="1365"/>
      <c r="BW4" s="1365"/>
      <c r="BX4" s="1365"/>
      <c r="BY4" s="1365"/>
      <c r="BZ4" s="1365"/>
      <c r="CA4" s="1365">
        <v>5.3724858219338936E-2</v>
      </c>
      <c r="CB4" s="1365">
        <v>1.0816948823875638E-2</v>
      </c>
      <c r="CC4" s="1365">
        <v>2.9266253874059199E-2</v>
      </c>
      <c r="CD4" s="1365">
        <v>0</v>
      </c>
      <c r="CE4" s="1365">
        <v>-9.4900442053950376E-4</v>
      </c>
      <c r="CF4" s="1365">
        <v>1.4590659941943605E-2</v>
      </c>
      <c r="CG4" s="1365">
        <v>0</v>
      </c>
      <c r="CH4" s="1365">
        <v>6.8913029487593827E-2</v>
      </c>
      <c r="CI4" s="1365">
        <v>9.5119196938103154E-3</v>
      </c>
      <c r="CJ4" s="1365">
        <v>3.6761607613125726E-2</v>
      </c>
      <c r="CK4" s="1365">
        <v>0</v>
      </c>
      <c r="CL4" s="1365">
        <v>-1.3641237302679013E-3</v>
      </c>
      <c r="CM4" s="1365">
        <v>2.4003625910925686E-2</v>
      </c>
      <c r="CN4" s="1365">
        <v>0</v>
      </c>
      <c r="CO4" s="1365">
        <v>8.5828547656532139E-2</v>
      </c>
      <c r="CP4" s="1365">
        <v>8.1112983122288672E-3</v>
      </c>
      <c r="CQ4" s="1365">
        <v>3.9479171334512966E-2</v>
      </c>
      <c r="CR4" s="1365">
        <v>0</v>
      </c>
      <c r="CS4" s="1365">
        <v>2.3825034366664563E-3</v>
      </c>
      <c r="CT4" s="1365">
        <v>3.5855574573123855E-2</v>
      </c>
      <c r="CU4" s="1365">
        <v>0</v>
      </c>
      <c r="CV4" s="1365"/>
      <c r="CW4" s="1365">
        <v>3.9923066449323611E-3</v>
      </c>
      <c r="CX4" s="1365">
        <v>2.2648720793759583E-2</v>
      </c>
      <c r="CY4" s="1365">
        <v>0</v>
      </c>
      <c r="CZ4" s="1365">
        <v>7.4320629058609268E-3</v>
      </c>
      <c r="DA4" s="1365">
        <v>8.8926324578949972E-2</v>
      </c>
      <c r="DB4" s="1365"/>
      <c r="DC4" s="1365">
        <v>0.15411269582299886</v>
      </c>
      <c r="DD4" s="1365">
        <v>3.1284516679351291E-3</v>
      </c>
      <c r="DE4" s="1365">
        <v>1.8536621260392471E-2</v>
      </c>
      <c r="DF4" s="1365">
        <v>0</v>
      </c>
      <c r="DG4" s="1365">
        <v>2.8020080495383817E-2</v>
      </c>
      <c r="DH4" s="1365">
        <v>0.10442754239928745</v>
      </c>
      <c r="DI4" s="1365">
        <v>0</v>
      </c>
      <c r="DJ4" s="1365"/>
      <c r="DK4" s="1365"/>
      <c r="DL4" s="1365"/>
      <c r="DM4" s="1365"/>
      <c r="DN4" s="1365"/>
      <c r="DO4" s="1365"/>
      <c r="DP4" s="1365"/>
      <c r="DQ4" s="1365"/>
      <c r="DR4" s="1365"/>
      <c r="DS4" s="1365"/>
      <c r="DT4" s="1365"/>
      <c r="DU4" s="1365"/>
      <c r="DV4" s="1365"/>
      <c r="DW4" s="1365"/>
    </row>
    <row r="5" spans="1:127" ht="16" x14ac:dyDescent="0.2">
      <c r="A5" s="1365">
        <v>1916</v>
      </c>
      <c r="B5" s="1365">
        <v>8.1304431776142022E-2</v>
      </c>
      <c r="C5" s="1365">
        <v>2.1555548420160463E-2</v>
      </c>
      <c r="D5" s="1365">
        <v>2.1946387789619767E-2</v>
      </c>
      <c r="E5" s="1365">
        <v>0</v>
      </c>
      <c r="F5" s="1365">
        <v>7.4831277050525615E-3</v>
      </c>
      <c r="G5" s="1365">
        <v>3.0319367861309232E-2</v>
      </c>
      <c r="H5" s="1365">
        <v>0</v>
      </c>
      <c r="I5" s="1365">
        <v>6.7894756391496877E-2</v>
      </c>
      <c r="J5" s="1365">
        <v>3.0047093232308458E-2</v>
      </c>
      <c r="K5" s="1365">
        <v>2.0842129901262389E-2</v>
      </c>
      <c r="L5" s="1365">
        <v>0</v>
      </c>
      <c r="M5" s="1365">
        <v>1.2911409977752781E-3</v>
      </c>
      <c r="N5" s="1365">
        <v>1.5714392260150756E-2</v>
      </c>
      <c r="O5" s="1365">
        <v>0</v>
      </c>
      <c r="P5" s="1365"/>
      <c r="Q5" s="1365"/>
      <c r="R5" s="1365"/>
      <c r="S5" s="1365"/>
      <c r="T5" s="1365"/>
      <c r="U5" s="1365"/>
      <c r="V5" s="1365"/>
      <c r="W5" s="1365"/>
      <c r="X5" s="1365"/>
      <c r="Y5" s="1365"/>
      <c r="Z5" s="1365"/>
      <c r="AA5" s="1365"/>
      <c r="AB5" s="1365"/>
      <c r="AC5" s="1365"/>
      <c r="AD5" s="1365">
        <v>9.8429230145498453E-2</v>
      </c>
      <c r="AE5" s="1365">
        <v>1.1180373650640158E-2</v>
      </c>
      <c r="AF5" s="1365">
        <v>2.4306139201729995E-2</v>
      </c>
      <c r="AG5" s="1365">
        <v>0</v>
      </c>
      <c r="AH5" s="1365">
        <v>1.6877607022061536E-2</v>
      </c>
      <c r="AI5" s="1365">
        <v>4.6065110271066773E-2</v>
      </c>
      <c r="AJ5" s="1365">
        <v>0</v>
      </c>
      <c r="AK5" s="1365">
        <v>0.11556721090543293</v>
      </c>
      <c r="AL5" s="1365">
        <v>9.1982298237966876E-3</v>
      </c>
      <c r="AM5" s="1365">
        <v>2.3837219701047831E-2</v>
      </c>
      <c r="AN5" s="1365">
        <v>0</v>
      </c>
      <c r="AO5" s="1365">
        <v>2.1626771403443622E-2</v>
      </c>
      <c r="AP5" s="1365">
        <v>6.0904989977144781E-2</v>
      </c>
      <c r="AQ5" s="1365">
        <v>0</v>
      </c>
      <c r="AR5" s="1365">
        <v>0.13681961894308445</v>
      </c>
      <c r="AS5" s="1365">
        <v>5.9924080360196901E-3</v>
      </c>
      <c r="AT5" s="1365">
        <v>1.9947293740752985E-2</v>
      </c>
      <c r="AU5" s="1365">
        <v>0</v>
      </c>
      <c r="AV5" s="1365">
        <v>3.5225646142813337E-2</v>
      </c>
      <c r="AW5" s="1365">
        <v>7.5654271023498434E-2</v>
      </c>
      <c r="AX5" s="1365">
        <v>0</v>
      </c>
      <c r="AY5" s="1365">
        <v>0.14451074207484704</v>
      </c>
      <c r="AZ5" s="1365">
        <v>5.0049230408011312E-3</v>
      </c>
      <c r="BA5" s="1365">
        <v>1.7784905610763558E-2</v>
      </c>
      <c r="BB5" s="1365">
        <v>0</v>
      </c>
      <c r="BC5" s="1365">
        <v>4.1130469952333791E-2</v>
      </c>
      <c r="BD5" s="1365">
        <v>8.059044347094857E-2</v>
      </c>
      <c r="BE5" s="1365">
        <v>0</v>
      </c>
      <c r="BF5" s="1365">
        <v>0.16755488199894195</v>
      </c>
      <c r="BG5" s="1365">
        <v>3.5870734349414657E-3</v>
      </c>
      <c r="BH5" s="1365">
        <v>1.3394024526214309E-2</v>
      </c>
      <c r="BI5" s="1365">
        <v>0</v>
      </c>
      <c r="BJ5" s="1365">
        <v>5.8813393190064553E-2</v>
      </c>
      <c r="BK5" s="1365">
        <v>9.1760390847721612E-2</v>
      </c>
      <c r="BL5" s="1365">
        <v>0</v>
      </c>
      <c r="BM5" s="1365">
        <v>0.21341070715723837</v>
      </c>
      <c r="BN5" s="1365">
        <v>2.7609710578915649E-3</v>
      </c>
      <c r="BO5" s="1365">
        <v>1.0216903447009743E-2</v>
      </c>
      <c r="BP5" s="1365">
        <v>0</v>
      </c>
      <c r="BQ5" s="1365">
        <v>0.10112597552340256</v>
      </c>
      <c r="BR5" s="1365">
        <v>9.9306857128934486E-2</v>
      </c>
      <c r="BS5" s="1365">
        <v>0</v>
      </c>
      <c r="BT5" s="1365"/>
      <c r="BU5" s="1365"/>
      <c r="BV5" s="1365"/>
      <c r="BW5" s="1365"/>
      <c r="BX5" s="1365"/>
      <c r="BY5" s="1365"/>
      <c r="BZ5" s="1365"/>
      <c r="CA5" s="1365">
        <v>4.9100781009722753E-2</v>
      </c>
      <c r="CB5" s="1365">
        <v>1.8224424933450608E-2</v>
      </c>
      <c r="CC5" s="1365">
        <v>2.5222109213086919E-2</v>
      </c>
      <c r="CD5" s="1365">
        <v>0</v>
      </c>
      <c r="CE5" s="1365">
        <v>-1.0539183862667823E-3</v>
      </c>
      <c r="CF5" s="1365">
        <v>6.7081652494520088E-3</v>
      </c>
      <c r="CG5" s="1365">
        <v>0</v>
      </c>
      <c r="CH5" s="1365">
        <v>7.3871355636415906E-2</v>
      </c>
      <c r="CI5" s="1365">
        <v>1.4293145082518232E-2</v>
      </c>
      <c r="CJ5" s="1365">
        <v>2.948819097443451E-2</v>
      </c>
      <c r="CK5" s="1365">
        <v>0</v>
      </c>
      <c r="CL5" s="1365">
        <v>-1.35114848482139E-3</v>
      </c>
      <c r="CM5" s="1365">
        <v>3.1441168064284548E-2</v>
      </c>
      <c r="CN5" s="1365">
        <v>0</v>
      </c>
      <c r="CO5" s="1365">
        <v>9.0728413387523771E-2</v>
      </c>
      <c r="CP5" s="1365">
        <v>1.1269515996348152E-2</v>
      </c>
      <c r="CQ5" s="1365">
        <v>3.1043830663517721E-2</v>
      </c>
      <c r="CR5" s="1365">
        <v>0</v>
      </c>
      <c r="CS5" s="1365">
        <v>2.1819164359894662E-3</v>
      </c>
      <c r="CT5" s="1365">
        <v>4.6233150291668426E-2</v>
      </c>
      <c r="CU5" s="1365">
        <v>0</v>
      </c>
      <c r="CV5" s="1365"/>
      <c r="CW5" s="1365">
        <v>7.4304499316232026E-3</v>
      </c>
      <c r="CX5" s="1365">
        <v>2.5037291616975391E-2</v>
      </c>
      <c r="CY5" s="1365">
        <v>0</v>
      </c>
      <c r="CZ5" s="1365">
        <v>9.117804688844185E-3</v>
      </c>
      <c r="DA5" s="1365">
        <v>6.1301905661692566E-2</v>
      </c>
      <c r="DB5" s="1365"/>
      <c r="DC5" s="1365">
        <v>0.13199733454657625</v>
      </c>
      <c r="DD5" s="1365">
        <v>4.2214019044162542E-3</v>
      </c>
      <c r="DE5" s="1365">
        <v>1.5764271385375225E-2</v>
      </c>
      <c r="DF5" s="1365">
        <v>0</v>
      </c>
      <c r="DG5" s="1365">
        <v>2.4922196620414904E-2</v>
      </c>
      <c r="DH5" s="1365">
        <v>8.7089464636369851E-2</v>
      </c>
      <c r="DI5" s="1365">
        <v>0</v>
      </c>
      <c r="DJ5" s="1365"/>
      <c r="DK5" s="1365"/>
      <c r="DL5" s="1365"/>
      <c r="DM5" s="1365"/>
      <c r="DN5" s="1365"/>
      <c r="DO5" s="1365"/>
      <c r="DP5" s="1365"/>
      <c r="DQ5" s="1365"/>
      <c r="DR5" s="1365"/>
      <c r="DS5" s="1365"/>
      <c r="DT5" s="1365"/>
      <c r="DU5" s="1365"/>
      <c r="DV5" s="1365"/>
      <c r="DW5" s="1365"/>
    </row>
    <row r="6" spans="1:127" ht="16" x14ac:dyDescent="0.2">
      <c r="A6" s="1365">
        <v>1917</v>
      </c>
      <c r="B6" s="1365">
        <v>8.8715771781913227E-2</v>
      </c>
      <c r="C6" s="1365">
        <v>2.6342016697373124E-2</v>
      </c>
      <c r="D6" s="1365">
        <v>1.9895512467768377E-2</v>
      </c>
      <c r="E6" s="1365">
        <v>0</v>
      </c>
      <c r="F6" s="1365">
        <v>9.3143322375772459E-3</v>
      </c>
      <c r="G6" s="1365">
        <v>3.1960939008633824E-2</v>
      </c>
      <c r="H6" s="1365">
        <v>1.2029713705606557E-3</v>
      </c>
      <c r="I6" s="1365">
        <v>7.3078676145134677E-2</v>
      </c>
      <c r="J6" s="1365">
        <v>3.7070908588992257E-2</v>
      </c>
      <c r="K6" s="1365">
        <v>1.9069115127815124E-2</v>
      </c>
      <c r="L6" s="1365">
        <v>0</v>
      </c>
      <c r="M6" s="1365">
        <v>1.6224938586994111E-3</v>
      </c>
      <c r="N6" s="1365">
        <v>1.5316158569627879E-2</v>
      </c>
      <c r="O6" s="1365">
        <v>0</v>
      </c>
      <c r="P6" s="1365"/>
      <c r="Q6" s="1365"/>
      <c r="R6" s="1365"/>
      <c r="S6" s="1365"/>
      <c r="T6" s="1365"/>
      <c r="U6" s="1365"/>
      <c r="V6" s="1365"/>
      <c r="W6" s="1365"/>
      <c r="X6" s="1365"/>
      <c r="Y6" s="1365"/>
      <c r="Z6" s="1365"/>
      <c r="AA6" s="1365"/>
      <c r="AB6" s="1365"/>
      <c r="AC6" s="1365"/>
      <c r="AD6" s="1365">
        <v>0.10995094136544779</v>
      </c>
      <c r="AE6" s="1365">
        <v>1.3546459832148415E-2</v>
      </c>
      <c r="AF6" s="1365">
        <v>2.1856252162521198E-2</v>
      </c>
      <c r="AG6" s="1365">
        <v>0</v>
      </c>
      <c r="AH6" s="1365">
        <v>2.082854774978515E-2</v>
      </c>
      <c r="AI6" s="1365">
        <v>5.1029617964871564E-2</v>
      </c>
      <c r="AJ6" s="1365">
        <v>2.6900636561214691E-3</v>
      </c>
      <c r="AK6" s="1365">
        <v>0.12806592666424929</v>
      </c>
      <c r="AL6" s="1365">
        <v>1.0997150059655897E-2</v>
      </c>
      <c r="AM6" s="1365">
        <v>2.1922180996563529E-2</v>
      </c>
      <c r="AN6" s="1365">
        <v>0</v>
      </c>
      <c r="AO6" s="1365">
        <v>2.6335781391478505E-2</v>
      </c>
      <c r="AP6" s="1365">
        <v>6.5409476339910025E-2</v>
      </c>
      <c r="AQ6" s="1365">
        <v>3.4013378766413133E-3</v>
      </c>
      <c r="AR6" s="1365">
        <v>0.15899745424373934</v>
      </c>
      <c r="AS6" s="1365">
        <v>7.3871911923279378E-3</v>
      </c>
      <c r="AT6" s="1365">
        <v>1.6329489418659884E-2</v>
      </c>
      <c r="AU6" s="1365">
        <v>0</v>
      </c>
      <c r="AV6" s="1365">
        <v>4.4229858897824867E-2</v>
      </c>
      <c r="AW6" s="1365">
        <v>8.5337018080693022E-2</v>
      </c>
      <c r="AX6" s="1365">
        <v>5.713896654233646E-3</v>
      </c>
      <c r="AY6" s="1365">
        <v>0.17325254942120025</v>
      </c>
      <c r="AZ6" s="1365">
        <v>6.366965804216136E-3</v>
      </c>
      <c r="BA6" s="1365">
        <v>1.4149094095284805E-2</v>
      </c>
      <c r="BB6" s="1365">
        <v>0</v>
      </c>
      <c r="BC6" s="1365">
        <v>5.3293888549081195E-2</v>
      </c>
      <c r="BD6" s="1365">
        <v>9.2536234901249237E-2</v>
      </c>
      <c r="BE6" s="1365">
        <v>6.9063660713688784E-3</v>
      </c>
      <c r="BF6" s="1365">
        <v>0.21167270718890091</v>
      </c>
      <c r="BG6" s="1365">
        <v>4.889836351806418E-3</v>
      </c>
      <c r="BH6" s="1365">
        <v>9.7466772852405174E-3</v>
      </c>
      <c r="BI6" s="1365">
        <v>0</v>
      </c>
      <c r="BJ6" s="1365">
        <v>8.16599138953676E-2</v>
      </c>
      <c r="BK6" s="1365">
        <v>0.10523991832393037</v>
      </c>
      <c r="BL6" s="1365">
        <v>1.0136361332556017E-2</v>
      </c>
      <c r="BM6" s="1365">
        <v>0.29870366638879087</v>
      </c>
      <c r="BN6" s="1365">
        <v>4.2425039590665986E-3</v>
      </c>
      <c r="BO6" s="1365">
        <v>6.3864131349088832E-3</v>
      </c>
      <c r="BP6" s="1365">
        <v>0</v>
      </c>
      <c r="BQ6" s="1365">
        <v>0.15827114723567459</v>
      </c>
      <c r="BR6" s="1365">
        <v>0.11451448467312922</v>
      </c>
      <c r="BS6" s="1365">
        <v>1.5289117386011597E-2</v>
      </c>
      <c r="BT6" s="1365"/>
      <c r="BU6" s="1365"/>
      <c r="BV6" s="1365"/>
      <c r="BW6" s="1365"/>
      <c r="BX6" s="1365"/>
      <c r="BY6" s="1365"/>
      <c r="BZ6" s="1365"/>
      <c r="CA6" s="1365">
        <v>5.0551667094424463E-2</v>
      </c>
      <c r="CB6" s="1365">
        <v>2.3187906893034391E-2</v>
      </c>
      <c r="CC6" s="1365">
        <v>2.1010463214618597E-2</v>
      </c>
      <c r="CD6" s="1365">
        <v>0</v>
      </c>
      <c r="CE6" s="1365">
        <v>-1.3658195347061722E-3</v>
      </c>
      <c r="CF6" s="1365">
        <v>7.7191165214776543E-3</v>
      </c>
      <c r="CG6" s="1365">
        <v>0</v>
      </c>
      <c r="CH6" s="1365">
        <v>7.5498457020853574E-2</v>
      </c>
      <c r="CI6" s="1365">
        <v>1.6306748183843426E-2</v>
      </c>
      <c r="CJ6" s="1365">
        <v>2.960823427473527E-2</v>
      </c>
      <c r="CK6" s="1365">
        <v>0</v>
      </c>
      <c r="CL6" s="1365">
        <v>-1.57007813389493E-3</v>
      </c>
      <c r="CM6" s="1365">
        <v>3.115355269616981E-2</v>
      </c>
      <c r="CN6" s="1365">
        <v>0</v>
      </c>
      <c r="CO6" s="1365">
        <v>9.0488706876230632E-2</v>
      </c>
      <c r="CP6" s="1365">
        <v>1.1920462928780285E-2</v>
      </c>
      <c r="CQ6" s="1365">
        <v>2.569885158936188E-2</v>
      </c>
      <c r="CR6" s="1365">
        <v>0</v>
      </c>
      <c r="CS6" s="1365">
        <v>2.3507399876129122E-3</v>
      </c>
      <c r="CT6" s="1365">
        <v>5.0103545259241794E-2</v>
      </c>
      <c r="CU6" s="1365">
        <v>4.1510711123376212E-4</v>
      </c>
      <c r="CV6" s="1365"/>
      <c r="CW6" s="1365">
        <v>8.4832785120252975E-3</v>
      </c>
      <c r="CX6" s="1365">
        <v>2.0304120603697746E-2</v>
      </c>
      <c r="CY6" s="1365">
        <v>0</v>
      </c>
      <c r="CZ6" s="1365">
        <v>1.0602725611738735E-2</v>
      </c>
      <c r="DA6" s="1365">
        <v>7.3219298202860911E-2</v>
      </c>
      <c r="DB6" s="1365"/>
      <c r="DC6" s="1365">
        <v>0.15579565197087852</v>
      </c>
      <c r="DD6" s="1365">
        <v>5.2955976816929503E-3</v>
      </c>
      <c r="DE6" s="1365">
        <v>1.1821497322239347E-2</v>
      </c>
      <c r="DF6" s="1365">
        <v>0</v>
      </c>
      <c r="DG6" s="1365">
        <v>3.1843678003285199E-2</v>
      </c>
      <c r="DH6" s="1365">
        <v>9.9928901285959132E-2</v>
      </c>
      <c r="DI6" s="1365">
        <v>6.9059776777019091E-3</v>
      </c>
      <c r="DJ6" s="1365"/>
      <c r="DK6" s="1365"/>
      <c r="DL6" s="1365"/>
      <c r="DM6" s="1365"/>
      <c r="DN6" s="1365"/>
      <c r="DO6" s="1365"/>
      <c r="DP6" s="1365"/>
      <c r="DQ6" s="1365"/>
      <c r="DR6" s="1365"/>
      <c r="DS6" s="1365"/>
      <c r="DT6" s="1365"/>
      <c r="DU6" s="1365"/>
      <c r="DV6" s="1365"/>
      <c r="DW6" s="1365"/>
    </row>
    <row r="7" spans="1:127" ht="16" x14ac:dyDescent="0.2">
      <c r="A7" s="1365">
        <v>1918</v>
      </c>
      <c r="B7" s="1365">
        <v>0.10618240010168011</v>
      </c>
      <c r="C7" s="1365">
        <v>3.2274752040887394E-2</v>
      </c>
      <c r="D7" s="1365">
        <v>1.7356264695494238E-2</v>
      </c>
      <c r="E7" s="1365">
        <v>0</v>
      </c>
      <c r="F7" s="1365">
        <v>1.8686886703867922E-2</v>
      </c>
      <c r="G7" s="1365">
        <v>3.5455233718950471E-2</v>
      </c>
      <c r="H7" s="1365">
        <v>2.4092629424800728E-3</v>
      </c>
      <c r="I7" s="1365">
        <v>7.8447267709050292E-2</v>
      </c>
      <c r="J7" s="1365">
        <v>4.4549975097366301E-2</v>
      </c>
      <c r="K7" s="1365">
        <v>1.6312068117980718E-2</v>
      </c>
      <c r="L7" s="1365">
        <v>0</v>
      </c>
      <c r="M7" s="1365">
        <v>3.1927773266355766E-3</v>
      </c>
      <c r="N7" s="1365">
        <v>1.4392447167067692E-2</v>
      </c>
      <c r="O7" s="1365">
        <v>0</v>
      </c>
      <c r="P7" s="1365"/>
      <c r="Q7" s="1365"/>
      <c r="R7" s="1365"/>
      <c r="S7" s="1365"/>
      <c r="T7" s="1365"/>
      <c r="U7" s="1365"/>
      <c r="V7" s="1365"/>
      <c r="W7" s="1365"/>
      <c r="X7" s="1365"/>
      <c r="Y7" s="1365"/>
      <c r="Z7" s="1365"/>
      <c r="AA7" s="1365"/>
      <c r="AB7" s="1365"/>
      <c r="AC7" s="1365"/>
      <c r="AD7" s="1365">
        <v>0.14793097374870429</v>
      </c>
      <c r="AE7" s="1365">
        <v>1.7056100119601778E-2</v>
      </c>
      <c r="AF7" s="1365">
        <v>1.9600938639524397E-2</v>
      </c>
      <c r="AG7" s="1365">
        <v>0</v>
      </c>
      <c r="AH7" s="1365">
        <v>4.2942195745363738E-2</v>
      </c>
      <c r="AI7" s="1365">
        <v>6.2795287800078647E-2</v>
      </c>
      <c r="AJ7" s="1365">
        <v>5.5364514441357295E-3</v>
      </c>
      <c r="AK7" s="1365">
        <v>0.17070454290928688</v>
      </c>
      <c r="AL7" s="1365">
        <v>1.3996892700738124E-2</v>
      </c>
      <c r="AM7" s="1365">
        <v>1.9432932255376956E-2</v>
      </c>
      <c r="AN7" s="1365">
        <v>0</v>
      </c>
      <c r="AO7" s="1365">
        <v>5.4886940696357953E-2</v>
      </c>
      <c r="AP7" s="1365">
        <v>7.5311313726991874E-2</v>
      </c>
      <c r="AQ7" s="1365">
        <v>7.0764635298219821E-3</v>
      </c>
      <c r="AR7" s="1365">
        <v>0.22738535246993427</v>
      </c>
      <c r="AS7" s="1365">
        <v>9.7858089298796993E-3</v>
      </c>
      <c r="AT7" s="1365">
        <v>1.5246339625589475E-2</v>
      </c>
      <c r="AU7" s="1365">
        <v>0</v>
      </c>
      <c r="AV7" s="1365">
        <v>9.1524786862538607E-2</v>
      </c>
      <c r="AW7" s="1365">
        <v>9.8455708331395775E-2</v>
      </c>
      <c r="AX7" s="1365">
        <v>1.2372708720530739E-2</v>
      </c>
      <c r="AY7" s="1365">
        <v>0.25420111956354019</v>
      </c>
      <c r="AZ7" s="1365">
        <v>8.7697882060310782E-3</v>
      </c>
      <c r="BA7" s="1365">
        <v>1.3200624618819812E-2</v>
      </c>
      <c r="BB7" s="1365">
        <v>0</v>
      </c>
      <c r="BC7" s="1365">
        <v>0.11100981755115027</v>
      </c>
      <c r="BD7" s="1365">
        <v>0.1056712184470765</v>
      </c>
      <c r="BE7" s="1365">
        <v>1.5549670740462552E-2</v>
      </c>
      <c r="BF7" s="1365">
        <v>0.3280114168615666</v>
      </c>
      <c r="BG7" s="1365">
        <v>7.300898276938749E-3</v>
      </c>
      <c r="BH7" s="1365">
        <v>9.1109907689927768E-3</v>
      </c>
      <c r="BI7" s="1365">
        <v>0</v>
      </c>
      <c r="BJ7" s="1365">
        <v>0.1673838335337105</v>
      </c>
      <c r="BK7" s="1365">
        <v>0.11947686911037744</v>
      </c>
      <c r="BL7" s="1365">
        <v>2.4738825171547116E-2</v>
      </c>
      <c r="BM7" s="1365">
        <v>0.48633133492650704</v>
      </c>
      <c r="BN7" s="1365">
        <v>7.0952039074932286E-3</v>
      </c>
      <c r="BO7" s="1365">
        <v>6.1659754287558361E-3</v>
      </c>
      <c r="BP7" s="1365">
        <v>0</v>
      </c>
      <c r="BQ7" s="1365">
        <v>0.30418006580636353</v>
      </c>
      <c r="BR7" s="1365">
        <v>0.1270935763794199</v>
      </c>
      <c r="BS7" s="1365">
        <v>4.1796513404474517E-2</v>
      </c>
      <c r="BT7" s="1365"/>
      <c r="BU7" s="1365"/>
      <c r="BV7" s="1365"/>
      <c r="BW7" s="1365"/>
      <c r="BX7" s="1365"/>
      <c r="BY7" s="1365"/>
      <c r="BZ7" s="1365"/>
      <c r="CA7" s="1365">
        <v>6.6830549138036502E-2</v>
      </c>
      <c r="CB7" s="1365">
        <v>2.8054007431638234E-2</v>
      </c>
      <c r="CC7" s="1365">
        <v>1.9628046666410007E-2</v>
      </c>
      <c r="CD7" s="1365">
        <v>0</v>
      </c>
      <c r="CE7" s="1365">
        <v>-2.7058144622386748E-3</v>
      </c>
      <c r="CF7" s="1365">
        <v>2.1854309502226939E-2</v>
      </c>
      <c r="CG7" s="1365">
        <v>0</v>
      </c>
      <c r="CH7" s="1365">
        <v>8.7933686706797756E-2</v>
      </c>
      <c r="CI7" s="1365">
        <v>1.9623476599197321E-2</v>
      </c>
      <c r="CJ7" s="1365">
        <v>2.4598292641362346E-2</v>
      </c>
      <c r="CK7" s="1365">
        <v>0</v>
      </c>
      <c r="CL7" s="1365">
        <v>2.6444961848504501E-3</v>
      </c>
      <c r="CM7" s="1365">
        <v>4.1067421281387642E-2</v>
      </c>
      <c r="CN7" s="1365">
        <v>0</v>
      </c>
      <c r="CO7" s="1365">
        <v>0.122999294952422</v>
      </c>
      <c r="CP7" s="1365">
        <v>1.3496848336608856E-2</v>
      </c>
      <c r="CQ7" s="1365">
        <v>2.2438155824796715E-2</v>
      </c>
      <c r="CR7" s="1365">
        <v>0</v>
      </c>
      <c r="CS7" s="1365">
        <v>1.710456095868141E-2</v>
      </c>
      <c r="CT7" s="1365">
        <v>6.9191458841491013E-2</v>
      </c>
      <c r="CU7" s="1365">
        <v>7.6827099084399945E-4</v>
      </c>
      <c r="CV7" s="1365"/>
      <c r="CW7" s="1365">
        <v>1.0517152404000073E-2</v>
      </c>
      <c r="CX7" s="1365">
        <v>1.7946513698059406E-2</v>
      </c>
      <c r="CY7" s="1365">
        <v>0</v>
      </c>
      <c r="CZ7" s="1365">
        <v>3.9964952159606298E-2</v>
      </c>
      <c r="DA7" s="1365">
        <v>8.7872290472001693E-2</v>
      </c>
      <c r="DB7" s="1365"/>
      <c r="DC7" s="1365">
        <v>0.24190139985465273</v>
      </c>
      <c r="DD7" s="1365">
        <v>7.4086800325010027E-3</v>
      </c>
      <c r="DE7" s="1365">
        <v>1.063241183201461E-2</v>
      </c>
      <c r="DF7" s="1365">
        <v>0</v>
      </c>
      <c r="DG7" s="1365">
        <v>9.2448940871901295E-2</v>
      </c>
      <c r="DH7" s="1365">
        <v>0.11561831600449614</v>
      </c>
      <c r="DI7" s="1365">
        <v>1.5793051113739669E-2</v>
      </c>
      <c r="DJ7" s="1365"/>
      <c r="DK7" s="1365"/>
      <c r="DL7" s="1365"/>
      <c r="DM7" s="1365"/>
      <c r="DN7" s="1365"/>
      <c r="DO7" s="1365"/>
      <c r="DP7" s="1365"/>
      <c r="DQ7" s="1365"/>
      <c r="DR7" s="1365"/>
      <c r="DS7" s="1365"/>
      <c r="DT7" s="1365"/>
      <c r="DU7" s="1365"/>
      <c r="DV7" s="1365"/>
      <c r="DW7" s="1365"/>
    </row>
    <row r="8" spans="1:127" ht="16" x14ac:dyDescent="0.2">
      <c r="A8" s="1365">
        <v>1919</v>
      </c>
      <c r="B8" s="1365">
        <v>0.10873337748450704</v>
      </c>
      <c r="C8" s="1365">
        <v>3.3486100940800567E-2</v>
      </c>
      <c r="D8" s="1365">
        <v>1.6845905866310084E-2</v>
      </c>
      <c r="E8" s="1365">
        <v>0</v>
      </c>
      <c r="F8" s="1365">
        <v>2.2356025077346381E-2</v>
      </c>
      <c r="G8" s="1365">
        <v>3.363419286520053E-2</v>
      </c>
      <c r="H8" s="1365">
        <v>2.4111527348494796E-3</v>
      </c>
      <c r="I8" s="1365">
        <v>8.2129719348721597E-2</v>
      </c>
      <c r="J8" s="1365">
        <v>4.7877243967708545E-2</v>
      </c>
      <c r="K8" s="1365">
        <v>1.6395367839155635E-2</v>
      </c>
      <c r="L8" s="1365">
        <v>0</v>
      </c>
      <c r="M8" s="1365">
        <v>4.0676117079338934E-3</v>
      </c>
      <c r="N8" s="1365">
        <v>1.3789495833923537E-2</v>
      </c>
      <c r="O8" s="1365">
        <v>0</v>
      </c>
      <c r="P8" s="1365"/>
      <c r="Q8" s="1365"/>
      <c r="R8" s="1365"/>
      <c r="S8" s="1365"/>
      <c r="T8" s="1365"/>
      <c r="U8" s="1365"/>
      <c r="V8" s="1365"/>
      <c r="W8" s="1365"/>
      <c r="X8" s="1365"/>
      <c r="Y8" s="1365"/>
      <c r="Z8" s="1365"/>
      <c r="AA8" s="1365"/>
      <c r="AB8" s="1365"/>
      <c r="AC8" s="1365"/>
      <c r="AD8" s="1365">
        <v>0.14816029262076408</v>
      </c>
      <c r="AE8" s="1365">
        <v>1.6976127569251136E-2</v>
      </c>
      <c r="AF8" s="1365">
        <v>1.8256183476339911E-2</v>
      </c>
      <c r="AG8" s="1365">
        <v>0</v>
      </c>
      <c r="AH8" s="1365">
        <v>4.9116275106974444E-2</v>
      </c>
      <c r="AI8" s="1365">
        <v>5.8496388590422874E-2</v>
      </c>
      <c r="AJ8" s="1365">
        <v>5.3153178777757236E-3</v>
      </c>
      <c r="AK8" s="1365">
        <v>0.16543100237203817</v>
      </c>
      <c r="AL8" s="1365">
        <v>1.3554531119607071E-2</v>
      </c>
      <c r="AM8" s="1365">
        <v>1.7839313655521528E-2</v>
      </c>
      <c r="AN8" s="1365">
        <v>0</v>
      </c>
      <c r="AO8" s="1365">
        <v>5.8451586931494055E-2</v>
      </c>
      <c r="AP8" s="1365">
        <v>6.8975471242567407E-2</v>
      </c>
      <c r="AQ8" s="1365">
        <v>6.6100994228481163E-3</v>
      </c>
      <c r="AR8" s="1365">
        <v>0.21021802629920097</v>
      </c>
      <c r="AS8" s="1365">
        <v>9.2462154040661056E-3</v>
      </c>
      <c r="AT8" s="1365">
        <v>1.3735385222810438E-2</v>
      </c>
      <c r="AU8" s="1365">
        <v>0</v>
      </c>
      <c r="AV8" s="1365">
        <v>8.9113054106014486E-2</v>
      </c>
      <c r="AW8" s="1365">
        <v>8.6846960031994908E-2</v>
      </c>
      <c r="AX8" s="1365">
        <v>1.1276411534315052E-2</v>
      </c>
      <c r="AY8" s="1365">
        <v>0.23445768027179431</v>
      </c>
      <c r="AZ8" s="1365">
        <v>8.3391437435266988E-3</v>
      </c>
      <c r="BA8" s="1365">
        <v>1.2369093166643278E-2</v>
      </c>
      <c r="BB8" s="1365">
        <v>0</v>
      </c>
      <c r="BC8" s="1365">
        <v>0.10750611805148227</v>
      </c>
      <c r="BD8" s="1365">
        <v>9.1937768473877801E-2</v>
      </c>
      <c r="BE8" s="1365">
        <v>1.4305556836264258E-2</v>
      </c>
      <c r="BF8" s="1365">
        <v>0.30577828947317759</v>
      </c>
      <c r="BG8" s="1365">
        <v>7.1245445233971555E-3</v>
      </c>
      <c r="BH8" s="1365">
        <v>9.1892965880042872E-3</v>
      </c>
      <c r="BI8" s="1365">
        <v>0</v>
      </c>
      <c r="BJ8" s="1365">
        <v>0.16382653327700961</v>
      </c>
      <c r="BK8" s="1365">
        <v>0.10154771772952251</v>
      </c>
      <c r="BL8" s="1365">
        <v>2.4090197355244015E-2</v>
      </c>
      <c r="BM8" s="1365">
        <v>0.47286766904822375</v>
      </c>
      <c r="BN8" s="1365">
        <v>7.3293088563660775E-3</v>
      </c>
      <c r="BO8" s="1365">
        <v>6.5374810969241115E-3</v>
      </c>
      <c r="BP8" s="1365">
        <v>0</v>
      </c>
      <c r="BQ8" s="1365">
        <v>0.30775920269018414</v>
      </c>
      <c r="BR8" s="1365">
        <v>0.10722100425712566</v>
      </c>
      <c r="BS8" s="1365">
        <v>4.4020672147623743E-2</v>
      </c>
      <c r="BT8" s="1365"/>
      <c r="BU8" s="1365"/>
      <c r="BV8" s="1365"/>
      <c r="BW8" s="1365"/>
      <c r="BX8" s="1365"/>
      <c r="BY8" s="1365"/>
      <c r="BZ8" s="1365"/>
      <c r="CA8" s="1365">
        <v>7.4368134710422668E-2</v>
      </c>
      <c r="CB8" s="1365">
        <v>3.1022239659704891E-2</v>
      </c>
      <c r="CC8" s="1365">
        <v>1.9406207720916162E-2</v>
      </c>
      <c r="CD8" s="1365">
        <v>0</v>
      </c>
      <c r="CE8" s="1365">
        <v>6.5283443472078252E-3</v>
      </c>
      <c r="CF8" s="1365">
        <v>1.7411342982593794E-2</v>
      </c>
      <c r="CG8" s="1365">
        <v>0</v>
      </c>
      <c r="CH8" s="1365">
        <v>9.3160210209842914E-2</v>
      </c>
      <c r="CI8" s="1365">
        <v>1.9657543467191382E-2</v>
      </c>
      <c r="CJ8" s="1365">
        <v>2.3234201216639886E-2</v>
      </c>
      <c r="CK8" s="1365">
        <v>0</v>
      </c>
      <c r="CL8" s="1365">
        <v>1.1276737625518823E-2</v>
      </c>
      <c r="CM8" s="1365">
        <v>3.8991727900492816E-2</v>
      </c>
      <c r="CN8" s="1365">
        <v>0</v>
      </c>
      <c r="CO8" s="1365">
        <v>0.11836044943889049</v>
      </c>
      <c r="CP8" s="1365">
        <v>1.2463691452427445E-2</v>
      </c>
      <c r="CQ8" s="1365">
        <v>1.8349069798737072E-2</v>
      </c>
      <c r="CR8" s="1365">
        <v>0</v>
      </c>
      <c r="CS8" s="1365">
        <v>2.0774346701271405E-2</v>
      </c>
      <c r="CT8" s="1365">
        <v>6.6242121261013975E-2</v>
      </c>
      <c r="CU8" s="1365">
        <v>5.312202254405781E-4</v>
      </c>
      <c r="CV8" s="1365"/>
      <c r="CW8" s="1365">
        <v>9.7054692789837558E-3</v>
      </c>
      <c r="CX8" s="1365">
        <v>1.5829330013396051E-2</v>
      </c>
      <c r="CY8" s="1365">
        <v>0</v>
      </c>
      <c r="CZ8" s="1365">
        <v>4.0469832237073851E-2</v>
      </c>
      <c r="DA8" s="1365">
        <v>8.0400152140616687E-2</v>
      </c>
      <c r="DB8" s="1365"/>
      <c r="DC8" s="1365">
        <v>0.22260084724966667</v>
      </c>
      <c r="DD8" s="1365">
        <v>7.0258707068649737E-3</v>
      </c>
      <c r="DE8" s="1365">
        <v>1.0441089781072678E-2</v>
      </c>
      <c r="DF8" s="1365">
        <v>0</v>
      </c>
      <c r="DG8" s="1365">
        <v>9.1546327460865023E-2</v>
      </c>
      <c r="DH8" s="1365">
        <v>9.9093059916786783E-2</v>
      </c>
      <c r="DI8" s="1365">
        <v>1.4494499384077207E-2</v>
      </c>
      <c r="DJ8" s="1365"/>
      <c r="DK8" s="1365"/>
      <c r="DL8" s="1365"/>
      <c r="DM8" s="1365"/>
      <c r="DN8" s="1365"/>
      <c r="DO8" s="1365"/>
      <c r="DP8" s="1365"/>
      <c r="DQ8" s="1365"/>
      <c r="DR8" s="1365"/>
      <c r="DS8" s="1365"/>
      <c r="DT8" s="1365"/>
      <c r="DU8" s="1365"/>
      <c r="DV8" s="1365"/>
      <c r="DW8" s="1365"/>
    </row>
    <row r="9" spans="1:127" ht="16" x14ac:dyDescent="0.2">
      <c r="A9" s="1365">
        <v>1920</v>
      </c>
      <c r="B9" s="1365">
        <v>0.10787403944146587</v>
      </c>
      <c r="C9" s="1365">
        <v>3.6467559756753413E-2</v>
      </c>
      <c r="D9" s="1365">
        <v>1.5569615277479873E-2</v>
      </c>
      <c r="E9" s="1365">
        <v>0</v>
      </c>
      <c r="F9" s="1365">
        <v>2.1962834183910408E-2</v>
      </c>
      <c r="G9" s="1365">
        <v>3.1461854759884271E-2</v>
      </c>
      <c r="H9" s="1365">
        <v>2.4121754634378908E-3</v>
      </c>
      <c r="I9" s="1365">
        <v>8.2345358179203049E-2</v>
      </c>
      <c r="J9" s="1365">
        <v>5.0501993483887703E-2</v>
      </c>
      <c r="K9" s="1365">
        <v>1.4674039078923548E-2</v>
      </c>
      <c r="L9" s="1365">
        <v>0</v>
      </c>
      <c r="M9" s="1365">
        <v>4.1251321518317686E-3</v>
      </c>
      <c r="N9" s="1365">
        <v>1.3044193464560032E-2</v>
      </c>
      <c r="O9" s="1365">
        <v>0</v>
      </c>
      <c r="P9" s="1365"/>
      <c r="Q9" s="1365"/>
      <c r="R9" s="1365"/>
      <c r="S9" s="1365"/>
      <c r="T9" s="1365"/>
      <c r="U9" s="1365"/>
      <c r="V9" s="1365"/>
      <c r="W9" s="1365"/>
      <c r="X9" s="1365"/>
      <c r="Y9" s="1365"/>
      <c r="Z9" s="1365"/>
      <c r="AA9" s="1365"/>
      <c r="AB9" s="1365"/>
      <c r="AC9" s="1365"/>
      <c r="AD9" s="1365">
        <v>0.1470124360523489</v>
      </c>
      <c r="AE9" s="1365">
        <v>1.9244630501750109E-2</v>
      </c>
      <c r="AF9" s="1365">
        <v>1.7568805264997624E-2</v>
      </c>
      <c r="AG9" s="1365">
        <v>0</v>
      </c>
      <c r="AH9" s="1365">
        <v>4.9817288271607585E-2</v>
      </c>
      <c r="AI9" s="1365">
        <v>5.4846398272593549E-2</v>
      </c>
      <c r="AJ9" s="1365">
        <v>5.5353137414000412E-3</v>
      </c>
      <c r="AK9" s="1365">
        <v>0.16731198614751544</v>
      </c>
      <c r="AL9" s="1365">
        <v>1.5869704569549278E-2</v>
      </c>
      <c r="AM9" s="1365">
        <v>1.7343036104717487E-2</v>
      </c>
      <c r="AN9" s="1365">
        <v>0</v>
      </c>
      <c r="AO9" s="1365">
        <v>6.1975724738419967E-2</v>
      </c>
      <c r="AP9" s="1365">
        <v>6.50140972026437E-2</v>
      </c>
      <c r="AQ9" s="1365">
        <v>7.1094235321850054E-3</v>
      </c>
      <c r="AR9" s="1365">
        <v>0.22221145282942126</v>
      </c>
      <c r="AS9" s="1365">
        <v>1.1384434711751606E-2</v>
      </c>
      <c r="AT9" s="1365">
        <v>1.4297262822382034E-2</v>
      </c>
      <c r="AU9" s="1365">
        <v>0</v>
      </c>
      <c r="AV9" s="1365">
        <v>0.10034565509333923</v>
      </c>
      <c r="AW9" s="1365">
        <v>8.3440422225690619E-2</v>
      </c>
      <c r="AX9" s="1365">
        <v>1.2743677976257774E-2</v>
      </c>
      <c r="AY9" s="1365">
        <v>0.25326421435115853</v>
      </c>
      <c r="AZ9" s="1365">
        <v>1.0595538815017031E-2</v>
      </c>
      <c r="BA9" s="1365">
        <v>1.3282413615771626E-2</v>
      </c>
      <c r="BB9" s="1365">
        <v>0</v>
      </c>
      <c r="BC9" s="1365">
        <v>0.12489952514658531</v>
      </c>
      <c r="BD9" s="1365">
        <v>8.787280308982838E-2</v>
      </c>
      <c r="BE9" s="1365">
        <v>1.6613933683956198E-2</v>
      </c>
      <c r="BF9" s="1365">
        <v>0.35871722584555599</v>
      </c>
      <c r="BG9" s="1365">
        <v>1.001360979101552E-2</v>
      </c>
      <c r="BH9" s="1365">
        <v>1.1182287723604249E-2</v>
      </c>
      <c r="BI9" s="1365">
        <v>0</v>
      </c>
      <c r="BJ9" s="1365">
        <v>0.20972974437714181</v>
      </c>
      <c r="BK9" s="1365">
        <v>9.7766856283113268E-2</v>
      </c>
      <c r="BL9" s="1365">
        <v>3.0024727670681178E-2</v>
      </c>
      <c r="BM9" s="1365">
        <v>0.62710276149827371</v>
      </c>
      <c r="BN9" s="1365">
        <v>1.2064463650190036E-2</v>
      </c>
      <c r="BO9" s="1365">
        <v>9.4135131429645743E-3</v>
      </c>
      <c r="BP9" s="1365">
        <v>0</v>
      </c>
      <c r="BQ9" s="1365">
        <v>0.4371399861449759</v>
      </c>
      <c r="BR9" s="1365">
        <v>0.10397529521650752</v>
      </c>
      <c r="BS9" s="1365">
        <v>6.4509503343635713E-2</v>
      </c>
      <c r="BT9" s="1365"/>
      <c r="BU9" s="1365"/>
      <c r="BV9" s="1365"/>
      <c r="BW9" s="1365"/>
      <c r="BX9" s="1365"/>
      <c r="BY9" s="1365"/>
      <c r="BZ9" s="1365"/>
      <c r="CA9" s="1365">
        <v>7.5612612430029175E-2</v>
      </c>
      <c r="CB9" s="1365">
        <v>3.1112289521421657E-2</v>
      </c>
      <c r="CC9" s="1365">
        <v>1.7830980321919258E-2</v>
      </c>
      <c r="CD9" s="1365">
        <v>0</v>
      </c>
      <c r="CE9" s="1365">
        <v>3.4872071708132251E-3</v>
      </c>
      <c r="CF9" s="1365">
        <v>2.3182135415875032E-2</v>
      </c>
      <c r="CG9" s="1365">
        <v>0</v>
      </c>
      <c r="CH9" s="1365">
        <v>9.2101156610230189E-2</v>
      </c>
      <c r="CI9" s="1365">
        <v>2.1518591781323995E-2</v>
      </c>
      <c r="CJ9" s="1365">
        <v>2.0819975938412043E-2</v>
      </c>
      <c r="CK9" s="1365">
        <v>0</v>
      </c>
      <c r="CL9" s="1365">
        <v>9.9673918425571308E-3</v>
      </c>
      <c r="CM9" s="1365">
        <v>3.9781678672365352E-2</v>
      </c>
      <c r="CN9" s="1365">
        <v>1.3518375571668815E-5</v>
      </c>
      <c r="CO9" s="1365">
        <v>0.12057666315645466</v>
      </c>
      <c r="CP9" s="1365">
        <v>1.382780319717079E-2</v>
      </c>
      <c r="CQ9" s="1365">
        <v>1.7223573679320554E-2</v>
      </c>
      <c r="CR9" s="1365">
        <v>0</v>
      </c>
      <c r="CS9" s="1365">
        <v>2.1130173570171103E-2</v>
      </c>
      <c r="CT9" s="1365">
        <v>6.7639210745211925E-2</v>
      </c>
      <c r="CU9" s="1365">
        <v>7.5590196458028556E-4</v>
      </c>
      <c r="CV9" s="1365"/>
      <c r="CW9" s="1365">
        <v>1.1129465549905702E-2</v>
      </c>
      <c r="CX9" s="1365">
        <v>1.5097287909851152E-2</v>
      </c>
      <c r="CY9" s="1365">
        <v>0</v>
      </c>
      <c r="CZ9" s="1365">
        <v>4.3163708683983899E-2</v>
      </c>
      <c r="DA9" s="1365">
        <v>7.8410234983513211E-2</v>
      </c>
      <c r="DB9" s="1365"/>
      <c r="DC9" s="1365">
        <v>0.25230317581602774</v>
      </c>
      <c r="DD9" s="1365">
        <v>9.225808262958041E-3</v>
      </c>
      <c r="DE9" s="1365">
        <v>1.1832527376003635E-2</v>
      </c>
      <c r="DF9" s="1365">
        <v>0</v>
      </c>
      <c r="DG9" s="1365">
        <v>0.11887770904033262</v>
      </c>
      <c r="DH9" s="1365">
        <v>9.5587209586165567E-2</v>
      </c>
      <c r="DI9" s="1365">
        <v>1.6779921550567845E-2</v>
      </c>
      <c r="DJ9" s="1365"/>
      <c r="DK9" s="1365"/>
      <c r="DL9" s="1365"/>
      <c r="DM9" s="1365"/>
      <c r="DN9" s="1365"/>
      <c r="DO9" s="1365"/>
      <c r="DP9" s="1365"/>
      <c r="DQ9" s="1365"/>
      <c r="DR9" s="1365"/>
      <c r="DS9" s="1365"/>
      <c r="DT9" s="1365"/>
      <c r="DU9" s="1365"/>
      <c r="DV9" s="1365"/>
      <c r="DW9" s="1365"/>
    </row>
    <row r="10" spans="1:127" ht="16" x14ac:dyDescent="0.2">
      <c r="A10" s="1365">
        <v>1921</v>
      </c>
      <c r="B10" s="1365">
        <v>0.10559222511451642</v>
      </c>
      <c r="C10" s="1365">
        <v>2.4517712089311038E-2</v>
      </c>
      <c r="D10" s="1365">
        <v>2.0675522158191365E-2</v>
      </c>
      <c r="E10" s="1365">
        <v>0</v>
      </c>
      <c r="F10" s="1365">
        <v>2.2819843663303186E-2</v>
      </c>
      <c r="G10" s="1365">
        <v>3.5174728586130341E-2</v>
      </c>
      <c r="H10" s="1365">
        <v>2.4044186175804973E-3</v>
      </c>
      <c r="I10" s="1365">
        <v>7.8917784157154669E-2</v>
      </c>
      <c r="J10" s="1365">
        <v>3.6037859615821267E-2</v>
      </c>
      <c r="K10" s="1365">
        <v>2.0751396933760019E-2</v>
      </c>
      <c r="L10" s="1365">
        <v>0</v>
      </c>
      <c r="M10" s="1365">
        <v>5.6591261572681122E-3</v>
      </c>
      <c r="N10" s="1365">
        <v>1.6469401450305263E-2</v>
      </c>
      <c r="O10" s="1365">
        <v>0</v>
      </c>
      <c r="P10" s="1365"/>
      <c r="Q10" s="1365"/>
      <c r="R10" s="1365"/>
      <c r="S10" s="1365"/>
      <c r="T10" s="1365"/>
      <c r="U10" s="1365"/>
      <c r="V10" s="1365"/>
      <c r="W10" s="1365"/>
      <c r="X10" s="1365"/>
      <c r="Y10" s="1365"/>
      <c r="Z10" s="1365"/>
      <c r="AA10" s="1365"/>
      <c r="AB10" s="1365"/>
      <c r="AC10" s="1365"/>
      <c r="AD10" s="1365">
        <v>0.14058129208106818</v>
      </c>
      <c r="AE10" s="1365">
        <v>1.1969526401129207E-2</v>
      </c>
      <c r="AF10" s="1365">
        <v>2.1489907383081448E-2</v>
      </c>
      <c r="AG10" s="1365">
        <v>0</v>
      </c>
      <c r="AH10" s="1365">
        <v>4.6323422743039785E-2</v>
      </c>
      <c r="AI10" s="1365">
        <v>5.5694119228706929E-2</v>
      </c>
      <c r="AJ10" s="1365">
        <v>5.1043163251108361E-3</v>
      </c>
      <c r="AK10" s="1365">
        <v>0.16663991133195696</v>
      </c>
      <c r="AL10" s="1365">
        <v>1.0145399587672051E-2</v>
      </c>
      <c r="AM10" s="1365">
        <v>2.1309088980937894E-2</v>
      </c>
      <c r="AN10" s="1365">
        <v>0</v>
      </c>
      <c r="AO10" s="1365">
        <v>5.8651435557784994E-2</v>
      </c>
      <c r="AP10" s="1365">
        <v>6.9795496227428977E-2</v>
      </c>
      <c r="AQ10" s="1365">
        <v>6.7384909781330283E-3</v>
      </c>
      <c r="AR10" s="1365">
        <v>0.22800813680439502</v>
      </c>
      <c r="AS10" s="1365">
        <v>7.5767350316522332E-3</v>
      </c>
      <c r="AT10" s="1365">
        <v>1.8114942406346472E-2</v>
      </c>
      <c r="AU10" s="1365">
        <v>0</v>
      </c>
      <c r="AV10" s="1365">
        <v>9.554706088275576E-2</v>
      </c>
      <c r="AW10" s="1365">
        <v>9.4205413369084057E-2</v>
      </c>
      <c r="AX10" s="1365">
        <v>1.2563985114556517E-2</v>
      </c>
      <c r="AY10" s="1365">
        <v>0.25832040374392784</v>
      </c>
      <c r="AZ10" s="1365">
        <v>7.0450053628940837E-3</v>
      </c>
      <c r="BA10" s="1365">
        <v>1.6871881666233022E-2</v>
      </c>
      <c r="BB10" s="1365">
        <v>0</v>
      </c>
      <c r="BC10" s="1365">
        <v>0.11612258803400516</v>
      </c>
      <c r="BD10" s="1365">
        <v>0.10193560934091007</v>
      </c>
      <c r="BE10" s="1365">
        <v>1.6345319339885499E-2</v>
      </c>
      <c r="BF10" s="1365">
        <v>0.35004132571514496</v>
      </c>
      <c r="BG10" s="1365">
        <v>6.6395465840695883E-3</v>
      </c>
      <c r="BH10" s="1365">
        <v>1.3664679292231131E-2</v>
      </c>
      <c r="BI10" s="1365">
        <v>0</v>
      </c>
      <c r="BJ10" s="1365">
        <v>0.18173831346813235</v>
      </c>
      <c r="BK10" s="1365">
        <v>0.11852345470635595</v>
      </c>
      <c r="BL10" s="1365">
        <v>2.9475331664355939E-2</v>
      </c>
      <c r="BM10" s="1365">
        <v>0.57897245931727115</v>
      </c>
      <c r="BN10" s="1365">
        <v>8.0266991865851761E-3</v>
      </c>
      <c r="BO10" s="1365">
        <v>1.0647572052434707E-2</v>
      </c>
      <c r="BP10" s="1365">
        <v>0</v>
      </c>
      <c r="BQ10" s="1365">
        <v>0.36336958573704742</v>
      </c>
      <c r="BR10" s="1365">
        <v>0.13178163295981654</v>
      </c>
      <c r="BS10" s="1365">
        <v>6.514696938138731E-2</v>
      </c>
      <c r="BT10" s="1365"/>
      <c r="BU10" s="1365"/>
      <c r="BV10" s="1365"/>
      <c r="BW10" s="1365"/>
      <c r="BX10" s="1365"/>
      <c r="BY10" s="1365"/>
      <c r="BZ10" s="1365"/>
      <c r="CA10" s="1365">
        <v>6.0452555466875647E-2</v>
      </c>
      <c r="CB10" s="1365">
        <v>1.7667055588841924E-2</v>
      </c>
      <c r="CC10" s="1365">
        <v>2.1413494483887567E-2</v>
      </c>
      <c r="CD10" s="1365">
        <v>0</v>
      </c>
      <c r="CE10" s="1365">
        <v>4.7986459183879584E-3</v>
      </c>
      <c r="CF10" s="1365">
        <v>1.6573359475758193E-2</v>
      </c>
      <c r="CG10" s="1365">
        <v>0</v>
      </c>
      <c r="CH10" s="1365">
        <v>8.900936703473275E-2</v>
      </c>
      <c r="CI10" s="1365">
        <v>1.3105895159623092E-2</v>
      </c>
      <c r="CJ10" s="1365">
        <v>2.4597113193269116E-2</v>
      </c>
      <c r="CK10" s="1365">
        <v>0</v>
      </c>
      <c r="CL10" s="1365">
        <v>1.2799233801210386E-2</v>
      </c>
      <c r="CM10" s="1365">
        <v>3.8482711085530391E-2</v>
      </c>
      <c r="CN10" s="1365">
        <v>2.4413795099766671E-5</v>
      </c>
      <c r="CO10" s="1365">
        <v>0.1281584593579147</v>
      </c>
      <c r="CP10" s="1365">
        <v>9.2300386397974991E-3</v>
      </c>
      <c r="CQ10" s="1365">
        <v>2.1726497388701381E-2</v>
      </c>
      <c r="CR10" s="1365">
        <v>0</v>
      </c>
      <c r="CS10" s="1365">
        <v>2.8362449153422883E-2</v>
      </c>
      <c r="CT10" s="1365">
        <v>6.8033559930026202E-2</v>
      </c>
      <c r="CU10" s="1365">
        <v>8.059142459667432E-4</v>
      </c>
      <c r="CV10" s="1365"/>
      <c r="CW10" s="1365">
        <v>7.4190236709587038E-3</v>
      </c>
      <c r="CX10" s="1365">
        <v>1.9694530835968126E-2</v>
      </c>
      <c r="CY10" s="1365">
        <v>0</v>
      </c>
      <c r="CZ10" s="1365">
        <v>5.1931680846768233E-2</v>
      </c>
      <c r="DA10" s="1365">
        <v>8.6186358989923439E-2</v>
      </c>
      <c r="DB10" s="1365"/>
      <c r="DC10" s="1365">
        <v>0.25980655073349834</v>
      </c>
      <c r="DD10" s="1365">
        <v>6.1092039606583121E-3</v>
      </c>
      <c r="DE10" s="1365">
        <v>1.4786795418060683E-2</v>
      </c>
      <c r="DF10" s="1365">
        <v>0</v>
      </c>
      <c r="DG10" s="1365">
        <v>0.10935635696936524</v>
      </c>
      <c r="DH10" s="1365">
        <v>0.11371503504128458</v>
      </c>
      <c r="DI10" s="1365">
        <v>1.5839159344129536E-2</v>
      </c>
      <c r="DJ10" s="1365"/>
      <c r="DK10" s="1365"/>
      <c r="DL10" s="1365"/>
      <c r="DM10" s="1365"/>
      <c r="DN10" s="1365"/>
      <c r="DO10" s="1365"/>
      <c r="DP10" s="1365"/>
      <c r="DQ10" s="1365"/>
      <c r="DR10" s="1365"/>
      <c r="DS10" s="1365"/>
      <c r="DT10" s="1365"/>
      <c r="DU10" s="1365"/>
      <c r="DV10" s="1365"/>
      <c r="DW10" s="1365"/>
    </row>
    <row r="11" spans="1:127" ht="16" x14ac:dyDescent="0.2">
      <c r="A11" s="1365">
        <v>1922</v>
      </c>
      <c r="B11" s="1365">
        <v>9.9172197482817609E-2</v>
      </c>
      <c r="C11" s="1365">
        <v>2.2798315402979153E-2</v>
      </c>
      <c r="D11" s="1365">
        <v>2.1409564847425535E-2</v>
      </c>
      <c r="E11" s="1365">
        <v>0</v>
      </c>
      <c r="F11" s="1365">
        <v>1.6945973321893782E-2</v>
      </c>
      <c r="G11" s="1365">
        <v>3.5615854231628184E-2</v>
      </c>
      <c r="H11" s="1365">
        <v>2.4024896788909459E-3</v>
      </c>
      <c r="I11" s="1365">
        <v>7.3394812155977512E-2</v>
      </c>
      <c r="J11" s="1365">
        <v>3.2708559286878575E-2</v>
      </c>
      <c r="K11" s="1365">
        <v>2.0896986150765517E-2</v>
      </c>
      <c r="L11" s="1365">
        <v>0</v>
      </c>
      <c r="M11" s="1365">
        <v>3.8846415856713858E-3</v>
      </c>
      <c r="N11" s="1365">
        <v>1.590462513266204E-2</v>
      </c>
      <c r="O11" s="1365">
        <v>0</v>
      </c>
      <c r="P11" s="1365"/>
      <c r="Q11" s="1365"/>
      <c r="R11" s="1365"/>
      <c r="S11" s="1365"/>
      <c r="T11" s="1365"/>
      <c r="U11" s="1365"/>
      <c r="V11" s="1365"/>
      <c r="W11" s="1365"/>
      <c r="X11" s="1365"/>
      <c r="Y11" s="1365"/>
      <c r="Z11" s="1365"/>
      <c r="AA11" s="1365"/>
      <c r="AB11" s="1365"/>
      <c r="AC11" s="1365"/>
      <c r="AD11" s="1365">
        <v>0.13465477174852</v>
      </c>
      <c r="AE11" s="1365">
        <v>1.1421435439712609E-2</v>
      </c>
      <c r="AF11" s="1365">
        <v>2.2944875547221331E-2</v>
      </c>
      <c r="AG11" s="1365">
        <v>0</v>
      </c>
      <c r="AH11" s="1365">
        <v>3.5621373055144921E-2</v>
      </c>
      <c r="AI11" s="1365">
        <v>5.9433374332462853E-2</v>
      </c>
      <c r="AJ11" s="1365">
        <v>5.2337133739782937E-3</v>
      </c>
      <c r="AK11" s="1365">
        <v>0.15910106137228405</v>
      </c>
      <c r="AL11" s="1365">
        <v>9.683743358383106E-3</v>
      </c>
      <c r="AM11" s="1365">
        <v>2.3619768331085263E-2</v>
      </c>
      <c r="AN11" s="1365">
        <v>0</v>
      </c>
      <c r="AO11" s="1365">
        <v>4.5393534223846704E-2</v>
      </c>
      <c r="AP11" s="1365">
        <v>7.3492625507313766E-2</v>
      </c>
      <c r="AQ11" s="1365">
        <v>6.9113899516552099E-3</v>
      </c>
      <c r="AR11" s="1365">
        <v>0.22267397407558576</v>
      </c>
      <c r="AS11" s="1365">
        <v>7.2672893121413186E-3</v>
      </c>
      <c r="AT11" s="1365">
        <v>2.2870924028333867E-2</v>
      </c>
      <c r="AU11" s="1365">
        <v>0</v>
      </c>
      <c r="AV11" s="1365">
        <v>7.7593107921905546E-2</v>
      </c>
      <c r="AW11" s="1365">
        <v>0.10200426593024259</v>
      </c>
      <c r="AX11" s="1365">
        <v>1.2938386882962461E-2</v>
      </c>
      <c r="AY11" s="1365">
        <v>0.25263226094091279</v>
      </c>
      <c r="AZ11" s="1365">
        <v>6.7387218354994522E-3</v>
      </c>
      <c r="BA11" s="1365">
        <v>2.2290033050073477E-2</v>
      </c>
      <c r="BB11" s="1365">
        <v>0</v>
      </c>
      <c r="BC11" s="1365">
        <v>9.5098188977099679E-2</v>
      </c>
      <c r="BD11" s="1365">
        <v>0.1117384769720938</v>
      </c>
      <c r="BE11" s="1365">
        <v>1.6766840106146388E-2</v>
      </c>
      <c r="BF11" s="1365">
        <v>0.33646557387511006</v>
      </c>
      <c r="BG11" s="1365">
        <v>6.241623027990262E-3</v>
      </c>
      <c r="BH11" s="1365">
        <v>2.0169310611356486E-2</v>
      </c>
      <c r="BI11" s="1365">
        <v>0</v>
      </c>
      <c r="BJ11" s="1365">
        <v>0.1472692925236552</v>
      </c>
      <c r="BK11" s="1365">
        <v>0.13305160752973372</v>
      </c>
      <c r="BL11" s="1365">
        <v>2.9733740182374378E-2</v>
      </c>
      <c r="BM11" s="1365">
        <v>0.50504617534682583</v>
      </c>
      <c r="BN11" s="1365">
        <v>6.8046684404244632E-3</v>
      </c>
      <c r="BO11" s="1365">
        <v>1.8943813380121403E-2</v>
      </c>
      <c r="BP11" s="1365">
        <v>0</v>
      </c>
      <c r="BQ11" s="1365">
        <v>0.26700374179031711</v>
      </c>
      <c r="BR11" s="1365">
        <v>0.15156836203468146</v>
      </c>
      <c r="BS11" s="1365">
        <v>6.0725589701281425E-2</v>
      </c>
      <c r="BT11" s="1365"/>
      <c r="BU11" s="1365"/>
      <c r="BV11" s="1365"/>
      <c r="BW11" s="1365"/>
      <c r="BX11" s="1365"/>
      <c r="BY11" s="1365"/>
      <c r="BZ11" s="1365"/>
      <c r="CA11" s="1365">
        <v>5.7292965069542158E-2</v>
      </c>
      <c r="CB11" s="1365">
        <v>1.6842279587806191E-2</v>
      </c>
      <c r="CC11" s="1365">
        <v>2.0244923355222797E-2</v>
      </c>
      <c r="CD11" s="1365">
        <v>0</v>
      </c>
      <c r="CE11" s="1365">
        <v>2.8513248067288527E-3</v>
      </c>
      <c r="CF11" s="1365">
        <v>1.7354437319784317E-2</v>
      </c>
      <c r="CG11" s="1365">
        <v>0</v>
      </c>
      <c r="CH11" s="1365">
        <v>7.9272422229521342E-2</v>
      </c>
      <c r="CI11" s="1365">
        <v>1.2439831391259723E-2</v>
      </c>
      <c r="CJ11" s="1365">
        <v>2.4016914162423308E-2</v>
      </c>
      <c r="CK11" s="1365">
        <v>0</v>
      </c>
      <c r="CL11" s="1365">
        <v>6.1825400753519905E-3</v>
      </c>
      <c r="CM11" s="1365">
        <v>3.6595785535388697E-2</v>
      </c>
      <c r="CN11" s="1365">
        <v>3.7351065097624315E-5</v>
      </c>
      <c r="CO11" s="1365">
        <v>0.12328979002597518</v>
      </c>
      <c r="CP11" s="1365">
        <v>8.9295216962176436E-3</v>
      </c>
      <c r="CQ11" s="1365">
        <v>2.4321965501417495E-2</v>
      </c>
      <c r="CR11" s="1365">
        <v>0</v>
      </c>
      <c r="CS11" s="1365">
        <v>1.9961906349720306E-2</v>
      </c>
      <c r="CT11" s="1365">
        <v>6.9178462660173301E-2</v>
      </c>
      <c r="CU11" s="1365">
        <v>8.9793381844641791E-4</v>
      </c>
      <c r="CV11" s="1365"/>
      <c r="CW11" s="1365">
        <v>7.2130126822730197E-3</v>
      </c>
      <c r="CX11" s="1365">
        <v>2.4076548244259473E-2</v>
      </c>
      <c r="CY11" s="1365">
        <v>0</v>
      </c>
      <c r="CZ11" s="1365">
        <v>4.2239004837867584E-2</v>
      </c>
      <c r="DA11" s="1365">
        <v>9.1050175478030848E-2</v>
      </c>
      <c r="DB11" s="1365"/>
      <c r="DC11" s="1365">
        <v>0.25975265865851394</v>
      </c>
      <c r="DD11" s="1365">
        <v>5.9925089792153665E-3</v>
      </c>
      <c r="DE11" s="1365">
        <v>2.0635600963280779E-2</v>
      </c>
      <c r="DF11" s="1365">
        <v>0</v>
      </c>
      <c r="DG11" s="1365">
        <v>9.1793343909177205E-2</v>
      </c>
      <c r="DH11" s="1365">
        <v>0.12530536735503867</v>
      </c>
      <c r="DI11" s="1365">
        <v>1.6025837451801892E-2</v>
      </c>
      <c r="DJ11" s="1365"/>
      <c r="DK11" s="1365"/>
      <c r="DL11" s="1365"/>
      <c r="DM11" s="1365"/>
      <c r="DN11" s="1365"/>
      <c r="DO11" s="1365"/>
      <c r="DP11" s="1365"/>
      <c r="DQ11" s="1365"/>
      <c r="DR11" s="1365"/>
      <c r="DS11" s="1365"/>
      <c r="DT11" s="1365"/>
      <c r="DU11" s="1365"/>
      <c r="DV11" s="1365"/>
      <c r="DW11" s="1365"/>
    </row>
    <row r="12" spans="1:127" ht="16" x14ac:dyDescent="0.2">
      <c r="A12" s="1365">
        <v>1923</v>
      </c>
      <c r="B12" s="1365">
        <v>0.10396590715418318</v>
      </c>
      <c r="C12" s="1365">
        <v>2.6232859049429263E-2</v>
      </c>
      <c r="D12" s="1365">
        <v>1.9941852820973091E-2</v>
      </c>
      <c r="E12" s="1365">
        <v>0</v>
      </c>
      <c r="F12" s="1365">
        <v>1.7132033205564112E-2</v>
      </c>
      <c r="G12" s="1365">
        <v>3.8253375157660433E-2</v>
      </c>
      <c r="H12" s="1365">
        <v>2.4057869205562706E-3</v>
      </c>
      <c r="I12" s="1365">
        <v>7.3240567537333365E-2</v>
      </c>
      <c r="J12" s="1365">
        <v>3.6042362023969654E-2</v>
      </c>
      <c r="K12" s="1365">
        <v>1.8752152336279995E-2</v>
      </c>
      <c r="L12" s="1365">
        <v>0</v>
      </c>
      <c r="M12" s="1365">
        <v>3.587297786526574E-3</v>
      </c>
      <c r="N12" s="1365">
        <v>1.485875539055714E-2</v>
      </c>
      <c r="O12" s="1365">
        <v>0</v>
      </c>
      <c r="P12" s="1365"/>
      <c r="Q12" s="1365"/>
      <c r="R12" s="1365"/>
      <c r="S12" s="1365"/>
      <c r="T12" s="1365"/>
      <c r="U12" s="1365"/>
      <c r="V12" s="1365"/>
      <c r="W12" s="1365"/>
      <c r="X12" s="1365"/>
      <c r="Y12" s="1365"/>
      <c r="Z12" s="1365"/>
      <c r="AA12" s="1365"/>
      <c r="AB12" s="1365"/>
      <c r="AC12" s="1365"/>
      <c r="AD12" s="1365">
        <v>0.15109564686687463</v>
      </c>
      <c r="AE12" s="1365">
        <v>1.3900138588988161E-2</v>
      </c>
      <c r="AF12" s="1365">
        <v>2.2428446662527926E-2</v>
      </c>
      <c r="AG12" s="1365">
        <v>0</v>
      </c>
      <c r="AH12" s="1365">
        <v>3.8373538551337162E-2</v>
      </c>
      <c r="AI12" s="1365">
        <v>7.0850315557404522E-2</v>
      </c>
      <c r="AJ12" s="1365">
        <v>5.5432075066168505E-3</v>
      </c>
      <c r="AK12" s="1365">
        <v>0.17278877522456659</v>
      </c>
      <c r="AL12" s="1365">
        <v>1.1778461546076374E-2</v>
      </c>
      <c r="AM12" s="1365">
        <v>2.193318999111056E-2</v>
      </c>
      <c r="AN12" s="1365">
        <v>0</v>
      </c>
      <c r="AO12" s="1365">
        <v>4.9152840873378283E-2</v>
      </c>
      <c r="AP12" s="1365">
        <v>8.2608455338933864E-2</v>
      </c>
      <c r="AQ12" s="1365">
        <v>7.3158274750675057E-3</v>
      </c>
      <c r="AR12" s="1365">
        <v>0.23438152574014887</v>
      </c>
      <c r="AS12" s="1365">
        <v>8.7814561230809569E-3</v>
      </c>
      <c r="AT12" s="1365">
        <v>1.856336464066697E-2</v>
      </c>
      <c r="AU12" s="1365">
        <v>0</v>
      </c>
      <c r="AV12" s="1365">
        <v>8.3735020528522788E-2</v>
      </c>
      <c r="AW12" s="1365">
        <v>0.10970727304527514</v>
      </c>
      <c r="AX12" s="1365">
        <v>1.3594411402603049E-2</v>
      </c>
      <c r="AY12" s="1365">
        <v>0.2645086163306784</v>
      </c>
      <c r="AZ12" s="1365">
        <v>8.1049184005136631E-3</v>
      </c>
      <c r="BA12" s="1365">
        <v>1.7445811505282752E-2</v>
      </c>
      <c r="BB12" s="1365">
        <v>0</v>
      </c>
      <c r="BC12" s="1365">
        <v>0.10260418380939422</v>
      </c>
      <c r="BD12" s="1365">
        <v>0.11883885570600461</v>
      </c>
      <c r="BE12" s="1365">
        <v>1.7514846909483153E-2</v>
      </c>
      <c r="BF12" s="1365">
        <v>0.3581930275400711</v>
      </c>
      <c r="BG12" s="1365">
        <v>7.518124701667195E-3</v>
      </c>
      <c r="BH12" s="1365">
        <v>1.4654985759162777E-2</v>
      </c>
      <c r="BI12" s="1365">
        <v>0</v>
      </c>
      <c r="BJ12" s="1365">
        <v>0.16556551746249476</v>
      </c>
      <c r="BK12" s="1365">
        <v>0.13932888304140309</v>
      </c>
      <c r="BL12" s="1365">
        <v>3.112551657534322E-2</v>
      </c>
      <c r="BM12" s="1365">
        <v>0.55095995618879856</v>
      </c>
      <c r="BN12" s="1365">
        <v>8.3481019621138765E-3</v>
      </c>
      <c r="BO12" s="1365">
        <v>1.2294668761834686E-2</v>
      </c>
      <c r="BP12" s="1365">
        <v>0</v>
      </c>
      <c r="BQ12" s="1365">
        <v>0.30638729684588567</v>
      </c>
      <c r="BR12" s="1365">
        <v>0.15762278768985313</v>
      </c>
      <c r="BS12" s="1365">
        <v>6.6307100929111296E-2</v>
      </c>
      <c r="BT12" s="1365"/>
      <c r="BU12" s="1365"/>
      <c r="BV12" s="1365"/>
      <c r="BW12" s="1365"/>
      <c r="BX12" s="1365"/>
      <c r="BY12" s="1365"/>
      <c r="BZ12" s="1365"/>
      <c r="CA12" s="1365">
        <v>7.60058005420991E-2</v>
      </c>
      <c r="CB12" s="1365">
        <v>2.0534776274931443E-2</v>
      </c>
      <c r="CC12" s="1365">
        <v>2.3280333848989879E-2</v>
      </c>
      <c r="CD12" s="1365">
        <v>0</v>
      </c>
      <c r="CE12" s="1365">
        <v>2.2387918187735615E-3</v>
      </c>
      <c r="CF12" s="1365">
        <v>2.9951898599404222E-2</v>
      </c>
      <c r="CG12" s="1365">
        <v>0</v>
      </c>
      <c r="CH12" s="1365">
        <v>9.5624928188920322E-2</v>
      </c>
      <c r="CI12" s="1365">
        <v>1.5245256323845059E-2</v>
      </c>
      <c r="CJ12" s="1365">
        <v>2.5443361820953986E-2</v>
      </c>
      <c r="CK12" s="1365">
        <v>0</v>
      </c>
      <c r="CL12" s="1365">
        <v>6.421111707438659E-3</v>
      </c>
      <c r="CM12" s="1365">
        <v>4.8462083637692867E-2</v>
      </c>
      <c r="CN12" s="1365">
        <v>5.3114698989750405E-5</v>
      </c>
      <c r="CO12" s="1365">
        <v>0.13218003931863279</v>
      </c>
      <c r="CP12" s="1365">
        <v>1.0950819636053447E-2</v>
      </c>
      <c r="CQ12" s="1365">
        <v>2.1906139765816117E-2</v>
      </c>
      <c r="CR12" s="1365">
        <v>0</v>
      </c>
      <c r="CS12" s="1365">
        <v>2.0433896781422985E-2</v>
      </c>
      <c r="CT12" s="1365">
        <v>7.7866677293243064E-2</v>
      </c>
      <c r="CU12" s="1365">
        <v>1.0225058420971773E-3</v>
      </c>
      <c r="CV12" s="1365"/>
      <c r="CW12" s="1365">
        <v>8.6631735978703311E-3</v>
      </c>
      <c r="CX12" s="1365">
        <v>1.9958947479882139E-2</v>
      </c>
      <c r="CY12" s="1365">
        <v>0</v>
      </c>
      <c r="CZ12" s="1365">
        <v>3.9426144055054083E-2</v>
      </c>
      <c r="DA12" s="1365">
        <v>9.8567995208526743E-2</v>
      </c>
      <c r="DB12" s="1365"/>
      <c r="DC12" s="1365">
        <v>0.27244506124730139</v>
      </c>
      <c r="DD12" s="1365">
        <v>7.1604801230651313E-3</v>
      </c>
      <c r="DE12" s="1365">
        <v>1.5630763730916295E-2</v>
      </c>
      <c r="DF12" s="1365">
        <v>0</v>
      </c>
      <c r="DG12" s="1365">
        <v>0.10207597327757525</v>
      </c>
      <c r="DH12" s="1365">
        <v>0.13160857149253588</v>
      </c>
      <c r="DI12" s="1365">
        <v>1.5969272623208818E-2</v>
      </c>
      <c r="DJ12" s="1365"/>
      <c r="DK12" s="1365"/>
      <c r="DL12" s="1365"/>
      <c r="DM12" s="1365"/>
      <c r="DN12" s="1365"/>
      <c r="DO12" s="1365"/>
      <c r="DP12" s="1365"/>
      <c r="DQ12" s="1365"/>
      <c r="DR12" s="1365"/>
      <c r="DS12" s="1365"/>
      <c r="DT12" s="1365"/>
      <c r="DU12" s="1365"/>
      <c r="DV12" s="1365"/>
      <c r="DW12" s="1365"/>
    </row>
    <row r="13" spans="1:127" ht="16" x14ac:dyDescent="0.2">
      <c r="A13" s="1365">
        <v>1924</v>
      </c>
      <c r="B13" s="1365">
        <v>9.9899564058909651E-2</v>
      </c>
      <c r="C13" s="1365">
        <v>2.2502109380276955E-2</v>
      </c>
      <c r="D13" s="1365">
        <v>2.1540802542453181E-2</v>
      </c>
      <c r="E13" s="1365">
        <v>0</v>
      </c>
      <c r="F13" s="1365">
        <v>1.4436409081269544E-2</v>
      </c>
      <c r="G13" s="1365">
        <v>3.9016932687244002E-2</v>
      </c>
      <c r="H13" s="1365">
        <v>2.4033103676659672E-3</v>
      </c>
      <c r="I13" s="1365">
        <v>7.1533419433588638E-2</v>
      </c>
      <c r="J13" s="1365">
        <v>3.2049334365763592E-2</v>
      </c>
      <c r="K13" s="1365">
        <v>2.0954982748632413E-2</v>
      </c>
      <c r="L13" s="1365">
        <v>0</v>
      </c>
      <c r="M13" s="1365">
        <v>3.2551584752600485E-3</v>
      </c>
      <c r="N13" s="1365">
        <v>1.5273943843932592E-2</v>
      </c>
      <c r="O13" s="1365">
        <v>0</v>
      </c>
      <c r="P13" s="1365"/>
      <c r="Q13" s="1365"/>
      <c r="R13" s="1365"/>
      <c r="S13" s="1365"/>
      <c r="T13" s="1365"/>
      <c r="U13" s="1365"/>
      <c r="V13" s="1365"/>
      <c r="W13" s="1365"/>
      <c r="X13" s="1365"/>
      <c r="Y13" s="1365"/>
      <c r="Z13" s="1365"/>
      <c r="AA13" s="1365"/>
      <c r="AB13" s="1365"/>
      <c r="AC13" s="1365"/>
      <c r="AD13" s="1365">
        <v>0.1418565505775311</v>
      </c>
      <c r="AE13" s="1365">
        <v>1.1378455247650302E-2</v>
      </c>
      <c r="AF13" s="1365">
        <v>2.318188020932075E-2</v>
      </c>
      <c r="AG13" s="1365">
        <v>0</v>
      </c>
      <c r="AH13" s="1365">
        <v>3.0675284798310009E-2</v>
      </c>
      <c r="AI13" s="1365">
        <v>7.1336472855473981E-2</v>
      </c>
      <c r="AJ13" s="1365">
        <v>5.2844574667760547E-3</v>
      </c>
      <c r="AK13" s="1365">
        <v>0.16120753847253841</v>
      </c>
      <c r="AL13" s="1365">
        <v>9.6815859866494665E-3</v>
      </c>
      <c r="AM13" s="1365">
        <v>2.2920427906071374E-2</v>
      </c>
      <c r="AN13" s="1365">
        <v>0</v>
      </c>
      <c r="AO13" s="1365">
        <v>3.946269330758826E-2</v>
      </c>
      <c r="AP13" s="1365">
        <v>8.2139631927016163E-2</v>
      </c>
      <c r="AQ13" s="1365">
        <v>7.0031993452131149E-3</v>
      </c>
      <c r="AR13" s="1365">
        <v>0.21604677616556353</v>
      </c>
      <c r="AS13" s="1365">
        <v>7.2061724362738489E-3</v>
      </c>
      <c r="AT13" s="1365">
        <v>1.8611882515217483E-2</v>
      </c>
      <c r="AU13" s="1365">
        <v>0</v>
      </c>
      <c r="AV13" s="1365">
        <v>6.6155155641075269E-2</v>
      </c>
      <c r="AW13" s="1365">
        <v>0.11109260779708366</v>
      </c>
      <c r="AX13" s="1365">
        <v>1.2980957775913267E-2</v>
      </c>
      <c r="AY13" s="1365">
        <v>0.24287883271285096</v>
      </c>
      <c r="AZ13" s="1365">
        <v>6.6434554572642104E-3</v>
      </c>
      <c r="BA13" s="1365">
        <v>1.7459026140872896E-2</v>
      </c>
      <c r="BB13" s="1365">
        <v>0</v>
      </c>
      <c r="BC13" s="1365">
        <v>8.0270408507283869E-2</v>
      </c>
      <c r="BD13" s="1365">
        <v>0.12181978562405948</v>
      </c>
      <c r="BE13" s="1365">
        <v>1.6686156983370535E-2</v>
      </c>
      <c r="BF13" s="1365">
        <v>0.32036288069969221</v>
      </c>
      <c r="BG13" s="1365">
        <v>6.1436159168057032E-3</v>
      </c>
      <c r="BH13" s="1365">
        <v>1.4485318402423729E-2</v>
      </c>
      <c r="BI13" s="1365">
        <v>0</v>
      </c>
      <c r="BJ13" s="1365">
        <v>0.12521193166973152</v>
      </c>
      <c r="BK13" s="1365">
        <v>0.14494136924604314</v>
      </c>
      <c r="BL13" s="1365">
        <v>2.9580645464688093E-2</v>
      </c>
      <c r="BM13" s="1365">
        <v>0.46670315314486815</v>
      </c>
      <c r="BN13" s="1365">
        <v>6.7812834797629177E-3</v>
      </c>
      <c r="BO13" s="1365">
        <v>1.2243841718170894E-2</v>
      </c>
      <c r="BP13" s="1365">
        <v>0</v>
      </c>
      <c r="BQ13" s="1365">
        <v>0.22025402542958883</v>
      </c>
      <c r="BR13" s="1365">
        <v>0.16330308120872983</v>
      </c>
      <c r="BS13" s="1365">
        <v>6.4120921308615686E-2</v>
      </c>
      <c r="BT13" s="1365"/>
      <c r="BU13" s="1365"/>
      <c r="BV13" s="1365"/>
      <c r="BW13" s="1365"/>
      <c r="BX13" s="1365"/>
      <c r="BY13" s="1365"/>
      <c r="BZ13" s="1365"/>
      <c r="CA13" s="1365">
        <v>7.0521206621902449E-2</v>
      </c>
      <c r="CB13" s="1365">
        <v>1.6595569588914054E-2</v>
      </c>
      <c r="CC13" s="1365">
        <v>2.3284823016099961E-2</v>
      </c>
      <c r="CD13" s="1365">
        <v>0</v>
      </c>
      <c r="CE13" s="1365">
        <v>1.7631332296147173E-3</v>
      </c>
      <c r="CF13" s="1365">
        <v>2.8877680787273718E-2</v>
      </c>
      <c r="CG13" s="1365">
        <v>0</v>
      </c>
      <c r="CH13" s="1365">
        <v>9.0784225633003299E-2</v>
      </c>
      <c r="CI13" s="1365">
        <v>1.2555291847803284E-2</v>
      </c>
      <c r="CJ13" s="1365">
        <v>2.7498126839722019E-2</v>
      </c>
      <c r="CK13" s="1365">
        <v>0</v>
      </c>
      <c r="CL13" s="1365">
        <v>6.2585866324767108E-3</v>
      </c>
      <c r="CM13" s="1365">
        <v>4.4408541946512434E-2</v>
      </c>
      <c r="CN13" s="1365">
        <v>6.3678366488865808E-5</v>
      </c>
      <c r="CO13" s="1365">
        <v>0.12461014302808873</v>
      </c>
      <c r="CP13" s="1365">
        <v>9.0192121333195069E-3</v>
      </c>
      <c r="CQ13" s="1365">
        <v>2.2101026857347588E-2</v>
      </c>
      <c r="CR13" s="1365">
        <v>0</v>
      </c>
      <c r="CS13" s="1365">
        <v>1.8399871031679723E-2</v>
      </c>
      <c r="CT13" s="1365">
        <v>7.4047717893751891E-2</v>
      </c>
      <c r="CU13" s="1365">
        <v>1.0423151119900236E-3</v>
      </c>
      <c r="CV13" s="1365"/>
      <c r="CW13" s="1365">
        <v>7.121848987991404E-3</v>
      </c>
      <c r="CX13" s="1365">
        <v>2.0169597349953019E-2</v>
      </c>
      <c r="CY13" s="1365">
        <v>0</v>
      </c>
      <c r="CZ13" s="1365">
        <v>3.4666455794231318E-2</v>
      </c>
      <c r="DA13" s="1365">
        <v>9.9072570014610561E-2</v>
      </c>
      <c r="DB13" s="1365"/>
      <c r="DC13" s="1365">
        <v>0.25495718377016963</v>
      </c>
      <c r="DD13" s="1365">
        <v>5.8664772462396191E-3</v>
      </c>
      <c r="DE13" s="1365">
        <v>1.5419614755669577E-2</v>
      </c>
      <c r="DF13" s="1365">
        <v>0</v>
      </c>
      <c r="DG13" s="1365">
        <v>8.1815411919906614E-2</v>
      </c>
      <c r="DH13" s="1365">
        <v>0.13728269801813453</v>
      </c>
      <c r="DI13" s="1365">
        <v>1.4572981830219265E-2</v>
      </c>
      <c r="DJ13" s="1365"/>
      <c r="DK13" s="1365"/>
      <c r="DL13" s="1365"/>
      <c r="DM13" s="1365"/>
      <c r="DN13" s="1365"/>
      <c r="DO13" s="1365"/>
      <c r="DP13" s="1365"/>
      <c r="DQ13" s="1365"/>
      <c r="DR13" s="1365"/>
      <c r="DS13" s="1365"/>
      <c r="DT13" s="1365"/>
      <c r="DU13" s="1365"/>
      <c r="DV13" s="1365"/>
      <c r="DW13" s="1365"/>
    </row>
    <row r="14" spans="1:127" ht="16" x14ac:dyDescent="0.2">
      <c r="A14" s="1365">
        <v>1925</v>
      </c>
      <c r="B14" s="1365">
        <v>0.1024436568963374</v>
      </c>
      <c r="C14" s="1365">
        <v>2.1148844008993223E-2</v>
      </c>
      <c r="D14" s="1365">
        <v>2.2123775778826803E-2</v>
      </c>
      <c r="E14" s="1365">
        <v>0</v>
      </c>
      <c r="F14" s="1365">
        <v>1.4508778537954386E-2</v>
      </c>
      <c r="G14" s="1365">
        <v>4.2259276430428108E-2</v>
      </c>
      <c r="H14" s="1365">
        <v>2.4029821401348613E-3</v>
      </c>
      <c r="I14" s="1365">
        <v>7.2794335060238552E-2</v>
      </c>
      <c r="J14" s="1365">
        <v>3.0987472978299763E-2</v>
      </c>
      <c r="K14" s="1365">
        <v>2.2188395363965441E-2</v>
      </c>
      <c r="L14" s="1365">
        <v>0</v>
      </c>
      <c r="M14" s="1365">
        <v>3.0075007268070037E-3</v>
      </c>
      <c r="N14" s="1365">
        <v>1.6610965991166345E-2</v>
      </c>
      <c r="O14" s="1365">
        <v>0</v>
      </c>
      <c r="P14" s="1365"/>
      <c r="Q14" s="1365"/>
      <c r="R14" s="1365"/>
      <c r="S14" s="1365"/>
      <c r="T14" s="1365"/>
      <c r="U14" s="1365"/>
      <c r="V14" s="1365"/>
      <c r="W14" s="1365"/>
      <c r="X14" s="1365"/>
      <c r="Y14" s="1365"/>
      <c r="Z14" s="1365"/>
      <c r="AA14" s="1365"/>
      <c r="AB14" s="1365"/>
      <c r="AC14" s="1365"/>
      <c r="AD14" s="1365">
        <v>0.14470897695917867</v>
      </c>
      <c r="AE14" s="1365">
        <v>1.0348321102774106E-2</v>
      </c>
      <c r="AF14" s="1365">
        <v>2.2974074728607782E-2</v>
      </c>
      <c r="AG14" s="1365">
        <v>0</v>
      </c>
      <c r="AH14" s="1365">
        <v>3.0338466153026246E-2</v>
      </c>
      <c r="AI14" s="1365">
        <v>7.5935250541136548E-2</v>
      </c>
      <c r="AJ14" s="1365">
        <v>5.1128644336339906E-3</v>
      </c>
      <c r="AK14" s="1365">
        <v>0.16141949111695755</v>
      </c>
      <c r="AL14" s="1365">
        <v>8.5141482752614638E-3</v>
      </c>
      <c r="AM14" s="1365">
        <v>2.2545956554437672E-2</v>
      </c>
      <c r="AN14" s="1365">
        <v>0</v>
      </c>
      <c r="AO14" s="1365">
        <v>3.8126478065726097E-2</v>
      </c>
      <c r="AP14" s="1365">
        <v>8.5680989950166292E-2</v>
      </c>
      <c r="AQ14" s="1365">
        <v>6.5519182713660393E-3</v>
      </c>
      <c r="AR14" s="1365">
        <v>0.21361775729326865</v>
      </c>
      <c r="AS14" s="1365">
        <v>6.0481787273635422E-3</v>
      </c>
      <c r="AT14" s="1365">
        <v>1.8610229704180848E-2</v>
      </c>
      <c r="AU14" s="1365">
        <v>0</v>
      </c>
      <c r="AV14" s="1365">
        <v>6.4126928858685706E-2</v>
      </c>
      <c r="AW14" s="1365">
        <v>0.11323207609407818</v>
      </c>
      <c r="AX14" s="1365">
        <v>1.1600343908960366E-2</v>
      </c>
      <c r="AY14" s="1365">
        <v>0.24147491267251164</v>
      </c>
      <c r="AZ14" s="1365">
        <v>5.5450139063387945E-3</v>
      </c>
      <c r="BA14" s="1365">
        <v>1.7449697956840784E-2</v>
      </c>
      <c r="BB14" s="1365">
        <v>0</v>
      </c>
      <c r="BC14" s="1365">
        <v>8.0490821054182357E-2</v>
      </c>
      <c r="BD14" s="1365">
        <v>0.12311400683933552</v>
      </c>
      <c r="BE14" s="1365">
        <v>1.4875372915814214E-2</v>
      </c>
      <c r="BF14" s="1365">
        <v>0.31806327308300486</v>
      </c>
      <c r="BG14" s="1365">
        <v>4.9417607529687792E-3</v>
      </c>
      <c r="BH14" s="1365">
        <v>1.4006712980306311E-2</v>
      </c>
      <c r="BI14" s="1365">
        <v>0</v>
      </c>
      <c r="BJ14" s="1365">
        <v>0.12974265635519303</v>
      </c>
      <c r="BK14" s="1365">
        <v>0.14371098970681057</v>
      </c>
      <c r="BL14" s="1365">
        <v>2.5661153287726148E-2</v>
      </c>
      <c r="BM14" s="1365">
        <v>0.42699548568440526</v>
      </c>
      <c r="BN14" s="1365">
        <v>4.8460935985670042E-3</v>
      </c>
      <c r="BO14" s="1365">
        <v>9.5097301742777061E-3</v>
      </c>
      <c r="BP14" s="1365">
        <v>0</v>
      </c>
      <c r="BQ14" s="1365">
        <v>0.20365666729232415</v>
      </c>
      <c r="BR14" s="1365">
        <v>0.16065209079141182</v>
      </c>
      <c r="BS14" s="1365">
        <v>4.8330903827824567E-2</v>
      </c>
      <c r="BT14" s="1365"/>
      <c r="BU14" s="1365"/>
      <c r="BV14" s="1365"/>
      <c r="BW14" s="1365"/>
      <c r="BX14" s="1365"/>
      <c r="BY14" s="1365"/>
      <c r="BZ14" s="1365"/>
      <c r="CA14" s="1365">
        <v>7.0231134688404862E-2</v>
      </c>
      <c r="CB14" s="1365">
        <v>1.6864922620625843E-2</v>
      </c>
      <c r="CC14" s="1365">
        <v>2.3809546337432461E-2</v>
      </c>
      <c r="CD14" s="1365">
        <v>0</v>
      </c>
      <c r="CE14" s="1365">
        <v>6.2403079688684116E-4</v>
      </c>
      <c r="CF14" s="1365">
        <v>2.8932634933459721E-2</v>
      </c>
      <c r="CG14" s="1365">
        <v>0</v>
      </c>
      <c r="CH14" s="1365">
        <v>8.5539118675560619E-2</v>
      </c>
      <c r="CI14" s="1365">
        <v>1.1689891925164717E-2</v>
      </c>
      <c r="CJ14" s="1365">
        <v>2.7156940972530248E-2</v>
      </c>
      <c r="CK14" s="1365">
        <v>0</v>
      </c>
      <c r="CL14" s="1365">
        <v>2.4435798291504648E-3</v>
      </c>
      <c r="CM14" s="1365">
        <v>4.4198246457716917E-2</v>
      </c>
      <c r="CN14" s="1365">
        <v>5.0459490998266004E-5</v>
      </c>
      <c r="CO14" s="1365">
        <v>0.11696053341883397</v>
      </c>
      <c r="CP14" s="1365">
        <v>7.7081581431921835E-3</v>
      </c>
      <c r="CQ14" s="1365">
        <v>2.216434518625136E-2</v>
      </c>
      <c r="CR14" s="1365">
        <v>0</v>
      </c>
      <c r="CS14" s="1365">
        <v>8.1847551932517412E-3</v>
      </c>
      <c r="CT14" s="1365">
        <v>7.8108109449477617E-2</v>
      </c>
      <c r="CU14" s="1365">
        <v>7.9516544666106731E-4</v>
      </c>
      <c r="CV14" s="1365"/>
      <c r="CW14" s="1365">
        <v>6.1665947461111382E-3</v>
      </c>
      <c r="CX14" s="1365">
        <v>2.0835782798378145E-2</v>
      </c>
      <c r="CY14" s="1365">
        <v>0</v>
      </c>
      <c r="CZ14" s="1365">
        <v>2.707385993641042E-2</v>
      </c>
      <c r="DA14" s="1365">
        <v>0.101379009502722</v>
      </c>
      <c r="DB14" s="1365"/>
      <c r="DC14" s="1365">
        <v>0.25974472635894008</v>
      </c>
      <c r="DD14" s="1365">
        <v>4.9911856650906869E-3</v>
      </c>
      <c r="DE14" s="1365">
        <v>1.6292008252089037E-2</v>
      </c>
      <c r="DF14" s="1365">
        <v>0</v>
      </c>
      <c r="DG14" s="1365">
        <v>8.9166128182038465E-2</v>
      </c>
      <c r="DH14" s="1365">
        <v>0.13536107648990292</v>
      </c>
      <c r="DI14" s="1365">
        <v>1.393432776981899E-2</v>
      </c>
      <c r="DJ14" s="1365"/>
      <c r="DK14" s="1365"/>
      <c r="DL14" s="1365"/>
      <c r="DM14" s="1365"/>
      <c r="DN14" s="1365"/>
      <c r="DO14" s="1365"/>
      <c r="DP14" s="1365"/>
      <c r="DQ14" s="1365"/>
      <c r="DR14" s="1365"/>
      <c r="DS14" s="1365"/>
      <c r="DT14" s="1365"/>
      <c r="DU14" s="1365"/>
      <c r="DV14" s="1365"/>
      <c r="DW14" s="1365"/>
    </row>
    <row r="15" spans="1:127" ht="16" x14ac:dyDescent="0.2">
      <c r="A15" s="1365">
        <v>1926</v>
      </c>
      <c r="B15" s="1365">
        <v>0.10617318219347165</v>
      </c>
      <c r="C15" s="1365">
        <v>2.6381375821275914E-2</v>
      </c>
      <c r="D15" s="1365">
        <v>1.9884731191165666E-2</v>
      </c>
      <c r="E15" s="1365">
        <v>0</v>
      </c>
      <c r="F15" s="1365">
        <v>1.4318353999361886E-2</v>
      </c>
      <c r="G15" s="1365">
        <v>4.3181468258907132E-2</v>
      </c>
      <c r="H15" s="1365">
        <v>2.407252922761058E-3</v>
      </c>
      <c r="I15" s="1365">
        <v>7.7584216438176937E-2</v>
      </c>
      <c r="J15" s="1365">
        <v>3.8949962484254107E-2</v>
      </c>
      <c r="K15" s="1365">
        <v>2.013588076727417E-2</v>
      </c>
      <c r="L15" s="1365">
        <v>0</v>
      </c>
      <c r="M15" s="1365">
        <v>2.6166752419678396E-3</v>
      </c>
      <c r="N15" s="1365">
        <v>1.5881697944680813E-2</v>
      </c>
      <c r="O15" s="1365">
        <v>0</v>
      </c>
      <c r="P15" s="1365"/>
      <c r="Q15" s="1365"/>
      <c r="R15" s="1365"/>
      <c r="S15" s="1365"/>
      <c r="T15" s="1365"/>
      <c r="U15" s="1365"/>
      <c r="V15" s="1365"/>
      <c r="W15" s="1365"/>
      <c r="X15" s="1365"/>
      <c r="Y15" s="1365"/>
      <c r="Z15" s="1365"/>
      <c r="AA15" s="1365"/>
      <c r="AB15" s="1365"/>
      <c r="AC15" s="1365"/>
      <c r="AD15" s="1365">
        <v>0.14792216194399216</v>
      </c>
      <c r="AE15" s="1365">
        <v>1.2848059011376405E-2</v>
      </c>
      <c r="AF15" s="1365">
        <v>2.0497538057570718E-2</v>
      </c>
      <c r="AG15" s="1365">
        <v>0</v>
      </c>
      <c r="AH15" s="1365">
        <v>3.0322405398023673E-2</v>
      </c>
      <c r="AI15" s="1365">
        <v>7.9156248151264846E-2</v>
      </c>
      <c r="AJ15" s="1365">
        <v>5.0979113257565234E-3</v>
      </c>
      <c r="AK15" s="1365">
        <v>0.16289621198184573</v>
      </c>
      <c r="AL15" s="1365">
        <v>1.0403998859715064E-2</v>
      </c>
      <c r="AM15" s="1365">
        <v>1.9791350244412458E-2</v>
      </c>
      <c r="AN15" s="1365">
        <v>0</v>
      </c>
      <c r="AO15" s="1365">
        <v>3.7963218355899733E-2</v>
      </c>
      <c r="AP15" s="1365">
        <v>8.8307985663767255E-2</v>
      </c>
      <c r="AQ15" s="1365">
        <v>6.4296588580512069E-3</v>
      </c>
      <c r="AR15" s="1365">
        <v>0.21226587108981321</v>
      </c>
      <c r="AS15" s="1365">
        <v>7.1525756445316021E-3</v>
      </c>
      <c r="AT15" s="1365">
        <v>1.5913490536521198E-2</v>
      </c>
      <c r="AU15" s="1365">
        <v>0</v>
      </c>
      <c r="AV15" s="1365">
        <v>6.3470144791883343E-2</v>
      </c>
      <c r="AW15" s="1365">
        <v>0.1147032116581326</v>
      </c>
      <c r="AX15" s="1365">
        <v>1.1026448458744445E-2</v>
      </c>
      <c r="AY15" s="1365">
        <v>0.23897542596654009</v>
      </c>
      <c r="AZ15" s="1365">
        <v>6.5046170891338703E-3</v>
      </c>
      <c r="BA15" s="1365">
        <v>1.4871402099795655E-2</v>
      </c>
      <c r="BB15" s="1365">
        <v>0</v>
      </c>
      <c r="BC15" s="1365">
        <v>7.946592551531878E-2</v>
      </c>
      <c r="BD15" s="1365">
        <v>0.12406438679815116</v>
      </c>
      <c r="BE15" s="1365">
        <v>1.4069094464140614E-2</v>
      </c>
      <c r="BF15" s="1365">
        <v>0.30600071835914144</v>
      </c>
      <c r="BG15" s="1365">
        <v>5.5695086031578968E-3</v>
      </c>
      <c r="BH15" s="1365">
        <v>1.1523338562307507E-2</v>
      </c>
      <c r="BI15" s="1365">
        <v>0</v>
      </c>
      <c r="BJ15" s="1365">
        <v>0.12067064929033826</v>
      </c>
      <c r="BK15" s="1365">
        <v>0.14469619978194778</v>
      </c>
      <c r="BL15" s="1365">
        <v>2.354102212139E-2</v>
      </c>
      <c r="BM15" s="1365">
        <v>0.38062259962396794</v>
      </c>
      <c r="BN15" s="1365">
        <v>5.1924827783282612E-3</v>
      </c>
      <c r="BO15" s="1365">
        <v>7.2829833196735626E-3</v>
      </c>
      <c r="BP15" s="1365">
        <v>0</v>
      </c>
      <c r="BQ15" s="1365">
        <v>0.16524235793719302</v>
      </c>
      <c r="BR15" s="1365">
        <v>0.16167564351554919</v>
      </c>
      <c r="BS15" s="1365">
        <v>4.1229132073223887E-2</v>
      </c>
      <c r="BT15" s="1365"/>
      <c r="BU15" s="1365"/>
      <c r="BV15" s="1365"/>
      <c r="BW15" s="1365"/>
      <c r="BX15" s="1365"/>
      <c r="BY15" s="1365"/>
      <c r="BZ15" s="1365"/>
      <c r="CA15" s="1365">
        <v>7.3166339097487598E-2</v>
      </c>
      <c r="CB15" s="1365">
        <v>2.2203762854336014E-2</v>
      </c>
      <c r="CC15" s="1365">
        <v>2.2560091153170075E-2</v>
      </c>
      <c r="CD15" s="1365">
        <v>0</v>
      </c>
      <c r="CE15" s="1365">
        <v>-1.0182683978887034E-3</v>
      </c>
      <c r="CF15" s="1365">
        <v>2.9420753487870217E-2</v>
      </c>
      <c r="CG15" s="1365">
        <v>0</v>
      </c>
      <c r="CH15" s="1365">
        <v>8.4696011576939817E-2</v>
      </c>
      <c r="CI15" s="1365">
        <v>1.4924437326855809E-2</v>
      </c>
      <c r="CJ15" s="1365">
        <v>2.4767434600887393E-2</v>
      </c>
      <c r="CK15" s="1365">
        <v>0</v>
      </c>
      <c r="CL15" s="1365">
        <v>2.3128763735612542E-4</v>
      </c>
      <c r="CM15" s="1365">
        <v>4.4734050202972934E-2</v>
      </c>
      <c r="CN15" s="1365">
        <v>3.8801808867560317E-5</v>
      </c>
      <c r="CO15" s="1365">
        <v>0.11584995876741817</v>
      </c>
      <c r="CP15" s="1365">
        <v>9.3670787297213103E-3</v>
      </c>
      <c r="CQ15" s="1365">
        <v>1.9235827881629357E-2</v>
      </c>
      <c r="CR15" s="1365">
        <v>0</v>
      </c>
      <c r="CS15" s="1365">
        <v>6.8140558353631574E-3</v>
      </c>
      <c r="CT15" s="1365">
        <v>7.9805813670997788E-2</v>
      </c>
      <c r="CU15" s="1365">
        <v>6.2718264970655288E-4</v>
      </c>
      <c r="CV15" s="1365"/>
      <c r="CW15" s="1365">
        <v>7.5516145325951294E-3</v>
      </c>
      <c r="CX15" s="1365">
        <v>1.8474733510226049E-2</v>
      </c>
      <c r="CY15" s="1365">
        <v>0</v>
      </c>
      <c r="CZ15" s="1365">
        <v>3.052701281358558E-2</v>
      </c>
      <c r="DA15" s="1365">
        <v>0.10003072031975647</v>
      </c>
      <c r="DB15" s="1365"/>
      <c r="DC15" s="1365">
        <v>0.26230190535064063</v>
      </c>
      <c r="DD15" s="1365">
        <v>5.7802323491298463E-3</v>
      </c>
      <c r="DE15" s="1365">
        <v>1.3859646077032347E-2</v>
      </c>
      <c r="DF15" s="1365">
        <v>0</v>
      </c>
      <c r="DG15" s="1365">
        <v>9.3559967357093085E-2</v>
      </c>
      <c r="DH15" s="1365">
        <v>0.13545051742270403</v>
      </c>
      <c r="DI15" s="1365">
        <v>1.3651542144681313E-2</v>
      </c>
      <c r="DJ15" s="1365"/>
      <c r="DK15" s="1365"/>
      <c r="DL15" s="1365"/>
      <c r="DM15" s="1365"/>
      <c r="DN15" s="1365"/>
      <c r="DO15" s="1365"/>
      <c r="DP15" s="1365"/>
      <c r="DQ15" s="1365"/>
      <c r="DR15" s="1365"/>
      <c r="DS15" s="1365"/>
      <c r="DT15" s="1365"/>
      <c r="DU15" s="1365"/>
      <c r="DV15" s="1365"/>
      <c r="DW15" s="1365"/>
    </row>
    <row r="16" spans="1:127" ht="16" x14ac:dyDescent="0.2">
      <c r="A16" s="1365">
        <v>1927</v>
      </c>
      <c r="B16" s="1365">
        <v>0.10302947702739197</v>
      </c>
      <c r="C16" s="1365">
        <v>2.5062745563481578E-2</v>
      </c>
      <c r="D16" s="1365">
        <v>2.0443683609954105E-2</v>
      </c>
      <c r="E16" s="1365">
        <v>0</v>
      </c>
      <c r="F16" s="1365">
        <v>1.4425822505701015E-2</v>
      </c>
      <c r="G16" s="1365">
        <v>4.0692061652505343E-2</v>
      </c>
      <c r="H16" s="1365">
        <v>2.4051636957499369E-3</v>
      </c>
      <c r="I16" s="1365">
        <v>7.4909461898130844E-2</v>
      </c>
      <c r="J16" s="1365">
        <v>3.6618545598857848E-2</v>
      </c>
      <c r="K16" s="1365">
        <v>2.0516436990662277E-2</v>
      </c>
      <c r="L16" s="1365">
        <v>0</v>
      </c>
      <c r="M16" s="1365">
        <v>2.6089163665483231E-3</v>
      </c>
      <c r="N16" s="1365">
        <v>1.5165562942062397E-2</v>
      </c>
      <c r="O16" s="1365">
        <v>0</v>
      </c>
      <c r="P16" s="1365"/>
      <c r="Q16" s="1365"/>
      <c r="R16" s="1365"/>
      <c r="S16" s="1365"/>
      <c r="T16" s="1365"/>
      <c r="U16" s="1365"/>
      <c r="V16" s="1365"/>
      <c r="W16" s="1365"/>
      <c r="X16" s="1365"/>
      <c r="Y16" s="1365"/>
      <c r="Z16" s="1365"/>
      <c r="AA16" s="1365"/>
      <c r="AB16" s="1365"/>
      <c r="AC16" s="1365"/>
      <c r="AD16" s="1365">
        <v>0.14487957893400225</v>
      </c>
      <c r="AE16" s="1365">
        <v>1.2325977042597825E-2</v>
      </c>
      <c r="AF16" s="1365">
        <v>2.1240282803435959E-2</v>
      </c>
      <c r="AG16" s="1365">
        <v>0</v>
      </c>
      <c r="AH16" s="1365">
        <v>3.0850610745650566E-2</v>
      </c>
      <c r="AI16" s="1365">
        <v>7.5319100833780489E-2</v>
      </c>
      <c r="AJ16" s="1365">
        <v>5.1436075085374055E-3</v>
      </c>
      <c r="AK16" s="1365">
        <v>0.16099557178565382</v>
      </c>
      <c r="AL16" s="1365">
        <v>1.0036911639910851E-2</v>
      </c>
      <c r="AM16" s="1365">
        <v>2.0796994723023106E-2</v>
      </c>
      <c r="AN16" s="1365">
        <v>0</v>
      </c>
      <c r="AO16" s="1365">
        <v>3.8834887719006103E-2</v>
      </c>
      <c r="AP16" s="1365">
        <v>8.4803296000223891E-2</v>
      </c>
      <c r="AQ16" s="1365">
        <v>6.5234817034898682E-3</v>
      </c>
      <c r="AR16" s="1365">
        <v>0.21417971567390809</v>
      </c>
      <c r="AS16" s="1365">
        <v>7.0028470595857361E-3</v>
      </c>
      <c r="AT16" s="1365">
        <v>1.7748100968875195E-2</v>
      </c>
      <c r="AU16" s="1365">
        <v>0</v>
      </c>
      <c r="AV16" s="1365">
        <v>6.5822650456784496E-2</v>
      </c>
      <c r="AW16" s="1365">
        <v>0.11224278223299616</v>
      </c>
      <c r="AX16" s="1365">
        <v>1.1363334955666505E-2</v>
      </c>
      <c r="AY16" s="1365">
        <v>0.24317728783746118</v>
      </c>
      <c r="AZ16" s="1365">
        <v>6.395480477303918E-3</v>
      </c>
      <c r="BA16" s="1365">
        <v>1.673715549133354E-2</v>
      </c>
      <c r="BB16" s="1365">
        <v>0</v>
      </c>
      <c r="BC16" s="1365">
        <v>8.2824294799841408E-2</v>
      </c>
      <c r="BD16" s="1365">
        <v>0.12261469194314514</v>
      </c>
      <c r="BE16" s="1365">
        <v>1.460566512583715E-2</v>
      </c>
      <c r="BF16" s="1365">
        <v>0.31757232620854015</v>
      </c>
      <c r="BG16" s="1365">
        <v>5.5124642052031695E-3</v>
      </c>
      <c r="BH16" s="1365">
        <v>1.319288534090542E-2</v>
      </c>
      <c r="BI16" s="1365">
        <v>0</v>
      </c>
      <c r="BJ16" s="1365">
        <v>0.12873957463158212</v>
      </c>
      <c r="BK16" s="1365">
        <v>0.14529483075722852</v>
      </c>
      <c r="BL16" s="1365">
        <v>2.4832571273620915E-2</v>
      </c>
      <c r="BM16" s="1365">
        <v>0.40206878190516987</v>
      </c>
      <c r="BN16" s="1365">
        <v>5.1330069548389317E-3</v>
      </c>
      <c r="BO16" s="1365">
        <v>8.1591490875194822E-3</v>
      </c>
      <c r="BP16" s="1365">
        <v>0</v>
      </c>
      <c r="BQ16" s="1365">
        <v>0.18409196248803666</v>
      </c>
      <c r="BR16" s="1365">
        <v>0.1621938137746701</v>
      </c>
      <c r="BS16" s="1365">
        <v>4.2490849600104678E-2</v>
      </c>
      <c r="BT16" s="1365"/>
      <c r="BU16" s="1365"/>
      <c r="BV16" s="1365"/>
      <c r="BW16" s="1365"/>
      <c r="BX16" s="1365"/>
      <c r="BY16" s="1365"/>
      <c r="BZ16" s="1365"/>
      <c r="CA16" s="1365">
        <v>6.752656244054725E-2</v>
      </c>
      <c r="CB16" s="1365">
        <v>2.0858560698713769E-2</v>
      </c>
      <c r="CC16" s="1365">
        <v>2.2274402056248786E-2</v>
      </c>
      <c r="CD16" s="1365">
        <v>0</v>
      </c>
      <c r="CE16" s="1365">
        <v>-9.9693608492541948E-4</v>
      </c>
      <c r="CF16" s="1365">
        <v>2.5390535770510113E-2</v>
      </c>
      <c r="CG16" s="1365">
        <v>0</v>
      </c>
      <c r="CH16" s="1365">
        <v>7.9347144357207716E-2</v>
      </c>
      <c r="CI16" s="1365">
        <v>1.4110330170000433E-2</v>
      </c>
      <c r="CJ16" s="1365">
        <v>2.4463786235892172E-2</v>
      </c>
      <c r="CK16" s="1365">
        <v>0</v>
      </c>
      <c r="CL16" s="1365">
        <v>3.2424772935340748E-4</v>
      </c>
      <c r="CM16" s="1365">
        <v>4.0423058997745953E-2</v>
      </c>
      <c r="CN16" s="1365">
        <v>2.5721224215744282E-5</v>
      </c>
      <c r="CO16" s="1365">
        <v>0.11194746657695388</v>
      </c>
      <c r="CP16" s="1365">
        <v>9.0404121208525045E-3</v>
      </c>
      <c r="CQ16" s="1365">
        <v>2.0854326537342368E-2</v>
      </c>
      <c r="CR16" s="1365">
        <v>0</v>
      </c>
      <c r="CS16" s="1365">
        <v>6.7625617147789767E-3</v>
      </c>
      <c r="CT16" s="1365">
        <v>7.4804632150846748E-2</v>
      </c>
      <c r="CU16" s="1365">
        <v>4.8553405313328047E-4</v>
      </c>
      <c r="CV16" s="1365"/>
      <c r="CW16" s="1365">
        <v>7.37040652647406E-3</v>
      </c>
      <c r="CX16" s="1365">
        <v>2.0476358740801465E-2</v>
      </c>
      <c r="CY16" s="1365">
        <v>0</v>
      </c>
      <c r="CZ16" s="1365">
        <v>2.925080124649641E-2</v>
      </c>
      <c r="DA16" s="1365">
        <v>9.6946763656170137E-2</v>
      </c>
      <c r="DB16" s="1365"/>
      <c r="DC16" s="1365">
        <v>0.26830208215478452</v>
      </c>
      <c r="DD16" s="1365">
        <v>5.7249538665483683E-3</v>
      </c>
      <c r="DE16" s="1365">
        <v>1.5971548859391022E-2</v>
      </c>
      <c r="DF16" s="1365">
        <v>0</v>
      </c>
      <c r="DG16" s="1365">
        <v>9.5361944804908408E-2</v>
      </c>
      <c r="DH16" s="1365">
        <v>0.13630274865781117</v>
      </c>
      <c r="DI16" s="1365">
        <v>1.4940885966125526E-2</v>
      </c>
      <c r="DJ16" s="1365"/>
      <c r="DK16" s="1365"/>
      <c r="DL16" s="1365"/>
      <c r="DM16" s="1365"/>
      <c r="DN16" s="1365"/>
      <c r="DO16" s="1365"/>
      <c r="DP16" s="1365"/>
      <c r="DQ16" s="1365"/>
      <c r="DR16" s="1365"/>
      <c r="DS16" s="1365"/>
      <c r="DT16" s="1365"/>
      <c r="DU16" s="1365"/>
      <c r="DV16" s="1365"/>
      <c r="DW16" s="1365"/>
    </row>
    <row r="17" spans="1:127" ht="16" x14ac:dyDescent="0.2">
      <c r="A17" s="1365">
        <v>1928</v>
      </c>
      <c r="B17" s="1365">
        <v>0.10243365559377877</v>
      </c>
      <c r="C17" s="1365">
        <v>2.0987686408400652E-2</v>
      </c>
      <c r="D17" s="1365">
        <v>2.2191904507849084E-2</v>
      </c>
      <c r="E17" s="1365">
        <v>0</v>
      </c>
      <c r="F17" s="1365">
        <v>1.5360711837615205E-2</v>
      </c>
      <c r="G17" s="1365">
        <v>4.149075630299226E-2</v>
      </c>
      <c r="H17" s="1365">
        <v>2.4025965369215843E-3</v>
      </c>
      <c r="I17" s="1365">
        <v>7.3640159317509071E-2</v>
      </c>
      <c r="J17" s="1365">
        <v>3.1362340323684491E-2</v>
      </c>
      <c r="K17" s="1365">
        <v>2.2728212881621527E-2</v>
      </c>
      <c r="L17" s="1365">
        <v>0</v>
      </c>
      <c r="M17" s="1365">
        <v>2.8412036609598468E-3</v>
      </c>
      <c r="N17" s="1365">
        <v>1.6708402451243203E-2</v>
      </c>
      <c r="O17" s="1365">
        <v>0</v>
      </c>
      <c r="P17" s="1365"/>
      <c r="Q17" s="1365"/>
      <c r="R17" s="1365"/>
      <c r="S17" s="1365"/>
      <c r="T17" s="1365"/>
      <c r="U17" s="1365"/>
      <c r="V17" s="1365"/>
      <c r="W17" s="1365"/>
      <c r="X17" s="1365"/>
      <c r="Y17" s="1365"/>
      <c r="Z17" s="1365"/>
      <c r="AA17" s="1365"/>
      <c r="AB17" s="1365"/>
      <c r="AC17" s="1365"/>
      <c r="AD17" s="1365">
        <v>0.14265815292399595</v>
      </c>
      <c r="AE17" s="1365">
        <v>1.0047725814680051E-2</v>
      </c>
      <c r="AF17" s="1365">
        <v>2.2508954058893669E-2</v>
      </c>
      <c r="AG17" s="1365">
        <v>0</v>
      </c>
      <c r="AH17" s="1365">
        <v>3.1977537974762077E-2</v>
      </c>
      <c r="AI17" s="1365">
        <v>7.312227090738227E-2</v>
      </c>
      <c r="AJ17" s="1365">
        <v>5.0016641682778789E-3</v>
      </c>
      <c r="AK17" s="1365">
        <v>0.16044450906250221</v>
      </c>
      <c r="AL17" s="1365">
        <v>8.1610846398742568E-3</v>
      </c>
      <c r="AM17" s="1365">
        <v>2.2232457807567548E-2</v>
      </c>
      <c r="AN17" s="1365">
        <v>0</v>
      </c>
      <c r="AO17" s="1365">
        <v>4.0238329684002677E-2</v>
      </c>
      <c r="AP17" s="1365">
        <v>8.3485204510614364E-2</v>
      </c>
      <c r="AQ17" s="1365">
        <v>6.3274324204433841E-3</v>
      </c>
      <c r="AR17" s="1365">
        <v>0.21337210180015936</v>
      </c>
      <c r="AS17" s="1365">
        <v>5.5761526232907819E-3</v>
      </c>
      <c r="AT17" s="1365">
        <v>1.9251761305077966E-2</v>
      </c>
      <c r="AU17" s="1365">
        <v>0</v>
      </c>
      <c r="AV17" s="1365">
        <v>6.7030754839231904E-2</v>
      </c>
      <c r="AW17" s="1365">
        <v>0.11071073943789664</v>
      </c>
      <c r="AX17" s="1365">
        <v>1.0802693594662065E-2</v>
      </c>
      <c r="AY17" s="1365">
        <v>0.24131545783097347</v>
      </c>
      <c r="AZ17" s="1365">
        <v>5.0304029794172103E-3</v>
      </c>
      <c r="BA17" s="1365">
        <v>1.7998771811531467E-2</v>
      </c>
      <c r="BB17" s="1365">
        <v>0</v>
      </c>
      <c r="BC17" s="1365">
        <v>8.3518567496218665E-2</v>
      </c>
      <c r="BD17" s="1365">
        <v>0.12100967640332541</v>
      </c>
      <c r="BE17" s="1365">
        <v>1.375803914048075E-2</v>
      </c>
      <c r="BF17" s="1365">
        <v>0.30617936956921177</v>
      </c>
      <c r="BG17" s="1365">
        <v>4.1359933622617667E-3</v>
      </c>
      <c r="BH17" s="1365">
        <v>1.3319959611882861E-2</v>
      </c>
      <c r="BI17" s="1365">
        <v>0</v>
      </c>
      <c r="BJ17" s="1365">
        <v>0.12513462848251938</v>
      </c>
      <c r="BK17" s="1365">
        <v>0.14106943140306319</v>
      </c>
      <c r="BL17" s="1365">
        <v>2.2519356709484548E-2</v>
      </c>
      <c r="BM17" s="1365">
        <v>0.35945069801641677</v>
      </c>
      <c r="BN17" s="1365">
        <v>3.570382083220447E-3</v>
      </c>
      <c r="BO17" s="1365">
        <v>7.0708836583829567E-3</v>
      </c>
      <c r="BP17" s="1365">
        <v>0</v>
      </c>
      <c r="BQ17" s="1365">
        <v>0.16408503642726047</v>
      </c>
      <c r="BR17" s="1365">
        <v>0.14977756731146472</v>
      </c>
      <c r="BS17" s="1365">
        <v>3.4946828536088159E-2</v>
      </c>
      <c r="BT17" s="1365"/>
      <c r="BU17" s="1365"/>
      <c r="BV17" s="1365"/>
      <c r="BW17" s="1365"/>
      <c r="BX17" s="1365"/>
      <c r="BY17" s="1365"/>
      <c r="BZ17" s="1365"/>
      <c r="CA17" s="1365">
        <v>6.0899577050026445E-2</v>
      </c>
      <c r="CB17" s="1365">
        <v>1.7165272540545003E-2</v>
      </c>
      <c r="CC17" s="1365">
        <v>2.2916708256810581E-2</v>
      </c>
      <c r="CD17" s="1365">
        <v>0</v>
      </c>
      <c r="CE17" s="1365">
        <v>-1.3441351978462732E-3</v>
      </c>
      <c r="CF17" s="1365">
        <v>2.2161731450517131E-2</v>
      </c>
      <c r="CG17" s="1365">
        <v>0</v>
      </c>
      <c r="CH17" s="1365">
        <v>7.4195811230744785E-2</v>
      </c>
      <c r="CI17" s="1365">
        <v>1.1808445161962963E-2</v>
      </c>
      <c r="CJ17" s="1365">
        <v>2.5959493697446295E-2</v>
      </c>
      <c r="CK17" s="1365">
        <v>0</v>
      </c>
      <c r="CL17" s="1365">
        <v>1.0605846406688638E-5</v>
      </c>
      <c r="CM17" s="1365">
        <v>3.6404427930898181E-2</v>
      </c>
      <c r="CN17" s="1365">
        <v>1.283859403064794E-5</v>
      </c>
      <c r="CO17" s="1365">
        <v>0.10922305113492087</v>
      </c>
      <c r="CP17" s="1365">
        <v>7.5097413471461672E-3</v>
      </c>
      <c r="CQ17" s="1365">
        <v>2.3344277422750949E-2</v>
      </c>
      <c r="CR17" s="1365">
        <v>0</v>
      </c>
      <c r="CS17" s="1365">
        <v>6.485046240719594E-3</v>
      </c>
      <c r="CT17" s="1365">
        <v>7.1552560785657193E-2</v>
      </c>
      <c r="CU17" s="1365">
        <v>3.314253386469649E-4</v>
      </c>
      <c r="CV17" s="1365"/>
      <c r="CW17" s="1365">
        <v>6.1240333576133271E-3</v>
      </c>
      <c r="CX17" s="1365">
        <v>2.350998790912754E-2</v>
      </c>
      <c r="CY17" s="1365">
        <v>0</v>
      </c>
      <c r="CZ17" s="1365">
        <v>2.9579559923428703E-2</v>
      </c>
      <c r="DA17" s="1365">
        <v>9.6036280278589181E-2</v>
      </c>
      <c r="DB17" s="1365"/>
      <c r="DC17" s="1365">
        <v>0.27081330295452605</v>
      </c>
      <c r="DD17" s="1365">
        <v>4.4934617372322325E-3</v>
      </c>
      <c r="DE17" s="1365">
        <v>1.7227501883380382E-2</v>
      </c>
      <c r="DF17" s="1365">
        <v>0</v>
      </c>
      <c r="DG17" s="1365">
        <v>9.8107632469954464E-2</v>
      </c>
      <c r="DH17" s="1365">
        <v>0.13632079774725264</v>
      </c>
      <c r="DI17" s="1365">
        <v>1.4663909116706288E-2</v>
      </c>
      <c r="DJ17" s="1365"/>
      <c r="DK17" s="1365"/>
      <c r="DL17" s="1365"/>
      <c r="DM17" s="1365"/>
      <c r="DN17" s="1365"/>
      <c r="DO17" s="1365"/>
      <c r="DP17" s="1365"/>
      <c r="DQ17" s="1365"/>
      <c r="DR17" s="1365"/>
      <c r="DS17" s="1365"/>
      <c r="DT17" s="1365"/>
      <c r="DU17" s="1365"/>
      <c r="DV17" s="1365"/>
      <c r="DW17" s="1365"/>
    </row>
    <row r="18" spans="1:127" ht="16" x14ac:dyDescent="0.2">
      <c r="A18" s="1365">
        <v>1929</v>
      </c>
      <c r="B18" s="1365">
        <v>0.10877177367813859</v>
      </c>
      <c r="C18" s="1365">
        <v>2.4372397123686339E-2</v>
      </c>
      <c r="D18" s="1365">
        <v>2.0949023688429724E-2</v>
      </c>
      <c r="E18" s="1365">
        <v>7.9068714912441463E-4</v>
      </c>
      <c r="F18" s="1365">
        <v>1.8474298389677197E-2</v>
      </c>
      <c r="G18" s="1365">
        <v>4.1781250995423708E-2</v>
      </c>
      <c r="H18" s="1365">
        <v>2.4041163317972064E-3</v>
      </c>
      <c r="I18" s="1365">
        <v>7.7162394636802467E-2</v>
      </c>
      <c r="J18" s="1365">
        <v>3.5548904205797122E-2</v>
      </c>
      <c r="K18" s="1365">
        <v>2.0919049639786014E-2</v>
      </c>
      <c r="L18" s="1365">
        <v>1.2540069494859655E-3</v>
      </c>
      <c r="M18" s="1365">
        <v>3.3353625878320098E-3</v>
      </c>
      <c r="N18" s="1365">
        <v>1.6105071253901364E-2</v>
      </c>
      <c r="O18" s="1365">
        <v>0</v>
      </c>
      <c r="P18" s="1365"/>
      <c r="Q18" s="1365"/>
      <c r="R18" s="1365"/>
      <c r="S18" s="1365"/>
      <c r="T18" s="1365"/>
      <c r="U18" s="1365"/>
      <c r="V18" s="1365"/>
      <c r="W18" s="1365"/>
      <c r="X18" s="1365"/>
      <c r="Y18" s="1365"/>
      <c r="Z18" s="1365"/>
      <c r="AA18" s="1365"/>
      <c r="AB18" s="1365"/>
      <c r="AC18" s="1365"/>
      <c r="AD18" s="1365">
        <v>0.15470079583170634</v>
      </c>
      <c r="AE18" s="1365">
        <v>1.1998499340391782E-2</v>
      </c>
      <c r="AF18" s="1365">
        <v>2.1881576075790683E-2</v>
      </c>
      <c r="AG18" s="1365">
        <v>2.3532173351560078E-4</v>
      </c>
      <c r="AH18" s="1365">
        <v>3.9548235572357572E-2</v>
      </c>
      <c r="AI18" s="1365">
        <v>7.589063158635373E-2</v>
      </c>
      <c r="AJ18" s="1365">
        <v>5.1465315232969659E-3</v>
      </c>
      <c r="AK18" s="1365">
        <v>0.17287591949497608</v>
      </c>
      <c r="AL18" s="1365">
        <v>9.6476792912516436E-3</v>
      </c>
      <c r="AM18" s="1365">
        <v>2.1303676311567956E-2</v>
      </c>
      <c r="AN18" s="1365">
        <v>1.2848749763061859E-4</v>
      </c>
      <c r="AO18" s="1365">
        <v>4.9303881921305671E-2</v>
      </c>
      <c r="AP18" s="1365">
        <v>8.6046889909349014E-2</v>
      </c>
      <c r="AQ18" s="1365">
        <v>6.4453045638711943E-3</v>
      </c>
      <c r="AR18" s="1365">
        <v>0.23017324647132995</v>
      </c>
      <c r="AS18" s="1365">
        <v>6.5184639144477644E-3</v>
      </c>
      <c r="AT18" s="1365">
        <v>1.8164495405287594E-2</v>
      </c>
      <c r="AU18" s="1365">
        <v>3.627493327213336E-5</v>
      </c>
      <c r="AV18" s="1365">
        <v>8.1482977964118491E-2</v>
      </c>
      <c r="AW18" s="1365">
        <v>0.11308049789685037</v>
      </c>
      <c r="AX18" s="1365">
        <v>1.0890536357353594E-2</v>
      </c>
      <c r="AY18" s="1365">
        <v>0.26120231213809136</v>
      </c>
      <c r="AZ18" s="1365">
        <v>5.8454434129194942E-3</v>
      </c>
      <c r="BA18" s="1365">
        <v>1.7105129117146119E-2</v>
      </c>
      <c r="BB18" s="1365">
        <v>2.2622780403601043E-5</v>
      </c>
      <c r="BC18" s="1365">
        <v>0.10125514964784639</v>
      </c>
      <c r="BD18" s="1365">
        <v>0.12314432884073866</v>
      </c>
      <c r="BE18" s="1365">
        <v>1.3829638339037088E-2</v>
      </c>
      <c r="BF18" s="1365">
        <v>0.33256078669476791</v>
      </c>
      <c r="BG18" s="1365">
        <v>4.6651320573855163E-3</v>
      </c>
      <c r="BH18" s="1365">
        <v>1.2662720647855161E-2</v>
      </c>
      <c r="BI18" s="1365">
        <v>8.4966833855606321E-6</v>
      </c>
      <c r="BJ18" s="1365">
        <v>0.14871358691946385</v>
      </c>
      <c r="BK18" s="1365">
        <v>0.14433873381049872</v>
      </c>
      <c r="BL18" s="1365">
        <v>2.2172116576179113E-2</v>
      </c>
      <c r="BM18" s="1365">
        <v>0.38502826977585553</v>
      </c>
      <c r="BN18" s="1365">
        <v>3.7982591537614146E-3</v>
      </c>
      <c r="BO18" s="1365">
        <v>6.6946386366813935E-3</v>
      </c>
      <c r="BP18" s="1365">
        <v>2.1441832861406772E-6</v>
      </c>
      <c r="BQ18" s="1365">
        <v>0.18680862811922544</v>
      </c>
      <c r="BR18" s="1365">
        <v>0.15597386664768065</v>
      </c>
      <c r="BS18" s="1365">
        <v>3.1750733035220545E-2</v>
      </c>
      <c r="BT18" s="1365"/>
      <c r="BU18" s="1365"/>
      <c r="BV18" s="1365"/>
      <c r="BW18" s="1365"/>
      <c r="BX18" s="1365"/>
      <c r="BY18" s="1365"/>
      <c r="BZ18" s="1365"/>
      <c r="CA18" s="1365">
        <v>6.7171391250065007E-2</v>
      </c>
      <c r="CB18" s="1365">
        <v>2.1313763296865962E-2</v>
      </c>
      <c r="CC18" s="1365">
        <v>2.3509768685174671E-2</v>
      </c>
      <c r="CD18" s="1365">
        <v>6.5863619780343378E-4</v>
      </c>
      <c r="CE18" s="1365">
        <v>-1.870765577703189E-3</v>
      </c>
      <c r="CF18" s="1365">
        <v>2.3559988647924142E-2</v>
      </c>
      <c r="CG18" s="1365">
        <v>0</v>
      </c>
      <c r="CH18" s="1365">
        <v>7.7548957662219337E-2</v>
      </c>
      <c r="CI18" s="1365">
        <v>1.4184868948204497E-2</v>
      </c>
      <c r="CJ18" s="1365">
        <v>2.5391590196849518E-2</v>
      </c>
      <c r="CK18" s="1365">
        <v>2.6219844296655406E-4</v>
      </c>
      <c r="CL18" s="1365">
        <v>-3.6241482487542358E-4</v>
      </c>
      <c r="CM18" s="1365">
        <v>3.8072714899074184E-2</v>
      </c>
      <c r="CN18" s="1365">
        <v>0</v>
      </c>
      <c r="CO18" s="1365">
        <v>0.11138147939783859</v>
      </c>
      <c r="CP18" s="1365">
        <v>8.9693367698422417E-3</v>
      </c>
      <c r="CQ18" s="1365">
        <v>2.1704487666930412E-2</v>
      </c>
      <c r="CR18" s="1365">
        <v>8.598417523988995E-5</v>
      </c>
      <c r="CS18" s="1365">
        <v>6.8746376316441192E-3</v>
      </c>
      <c r="CT18" s="1365">
        <v>7.3560009835106036E-2</v>
      </c>
      <c r="CU18" s="1365">
        <v>1.8702331907589643E-4</v>
      </c>
      <c r="CV18" s="1365"/>
      <c r="CW18" s="1365">
        <v>7.3893597615596121E-3</v>
      </c>
      <c r="CX18" s="1365">
        <v>2.270797986841586E-2</v>
      </c>
      <c r="CY18" s="1365">
        <v>4.1098898313468105E-5</v>
      </c>
      <c r="CZ18" s="1365">
        <v>3.5347389551518775E-2</v>
      </c>
      <c r="DA18" s="1365">
        <v>9.4664248359817516E-2</v>
      </c>
      <c r="DB18" s="1365"/>
      <c r="DC18" s="1365">
        <v>0.29363081786033418</v>
      </c>
      <c r="DD18" s="1365">
        <v>5.2690490779871823E-3</v>
      </c>
      <c r="DE18" s="1365">
        <v>1.6776335302926635E-2</v>
      </c>
      <c r="DF18" s="1365">
        <v>1.2922167275015848E-5</v>
      </c>
      <c r="DG18" s="1365">
        <v>0.11918162379936384</v>
      </c>
      <c r="DH18" s="1365">
        <v>0.13689255621129512</v>
      </c>
      <c r="DI18" s="1365">
        <v>1.5498331301486409E-2</v>
      </c>
      <c r="DJ18" s="1365"/>
      <c r="DK18" s="1365"/>
      <c r="DL18" s="1365"/>
      <c r="DM18" s="1365"/>
      <c r="DN18" s="1365"/>
      <c r="DO18" s="1365"/>
      <c r="DP18" s="1365"/>
      <c r="DQ18" s="1365"/>
      <c r="DR18" s="1365"/>
      <c r="DS18" s="1365"/>
      <c r="DT18" s="1365"/>
      <c r="DU18" s="1365"/>
      <c r="DV18" s="1365"/>
      <c r="DW18" s="1365"/>
    </row>
    <row r="19" spans="1:127" ht="16" x14ac:dyDescent="0.2">
      <c r="A19" s="1365">
        <v>1930</v>
      </c>
      <c r="B19" s="1365">
        <v>0.11702525227944163</v>
      </c>
      <c r="C19" s="1365">
        <v>2.7172290901192782E-2</v>
      </c>
      <c r="D19" s="1365">
        <v>2.4753309265944642E-2</v>
      </c>
      <c r="E19" s="1365">
        <v>8.8394707477142359E-4</v>
      </c>
      <c r="F19" s="1365">
        <v>1.9023025403642552E-2</v>
      </c>
      <c r="G19" s="1365">
        <v>4.2262334536702771E-2</v>
      </c>
      <c r="H19" s="1365">
        <v>2.9303450971874586E-3</v>
      </c>
      <c r="I19" s="1365">
        <v>8.3814914082815967E-2</v>
      </c>
      <c r="J19" s="1365">
        <v>3.9073238223164768E-2</v>
      </c>
      <c r="K19" s="1365">
        <v>2.4429146819268666E-2</v>
      </c>
      <c r="L19" s="1365">
        <v>1.3821230294253526E-3</v>
      </c>
      <c r="M19" s="1365">
        <v>3.3859447288619635E-3</v>
      </c>
      <c r="N19" s="1365">
        <v>1.5544461282095216E-2</v>
      </c>
      <c r="O19" s="1365">
        <v>0</v>
      </c>
      <c r="P19" s="1365"/>
      <c r="Q19" s="1365"/>
      <c r="R19" s="1365"/>
      <c r="S19" s="1365"/>
      <c r="T19" s="1365"/>
      <c r="U19" s="1365"/>
      <c r="V19" s="1365"/>
      <c r="W19" s="1365"/>
      <c r="X19" s="1365"/>
      <c r="Y19" s="1365"/>
      <c r="Z19" s="1365"/>
      <c r="AA19" s="1365"/>
      <c r="AB19" s="1365"/>
      <c r="AC19" s="1365"/>
      <c r="AD19" s="1365">
        <v>0.16881478849079118</v>
      </c>
      <c r="AE19" s="1365">
        <v>1.3594202567531187E-2</v>
      </c>
      <c r="AF19" s="1365">
        <v>2.6189742766667568E-2</v>
      </c>
      <c r="AG19" s="1365">
        <v>2.6735137200352898E-4</v>
      </c>
      <c r="AH19" s="1365">
        <v>4.13844837489733E-2</v>
      </c>
      <c r="AI19" s="1365">
        <v>8.1004058915786492E-2</v>
      </c>
      <c r="AJ19" s="1365">
        <v>6.3749491198291141E-3</v>
      </c>
      <c r="AK19" s="1365">
        <v>0.19204212614777552</v>
      </c>
      <c r="AL19" s="1365">
        <v>1.139026919733249E-2</v>
      </c>
      <c r="AM19" s="1365">
        <v>2.6287909334496529E-2</v>
      </c>
      <c r="AN19" s="1365">
        <v>1.5211273471869678E-4</v>
      </c>
      <c r="AO19" s="1365">
        <v>5.3915824824475711E-2</v>
      </c>
      <c r="AP19" s="1365">
        <v>9.1976651261847828E-2</v>
      </c>
      <c r="AQ19" s="1365">
        <v>8.3193587949042871E-3</v>
      </c>
      <c r="AR19" s="1365">
        <v>0.26330947395977944</v>
      </c>
      <c r="AS19" s="1365">
        <v>8.3072891193163734E-3</v>
      </c>
      <c r="AT19" s="1365">
        <v>2.3092932375760055E-2</v>
      </c>
      <c r="AU19" s="1365">
        <v>4.6356886042925724E-5</v>
      </c>
      <c r="AV19" s="1365">
        <v>9.7438857563706266E-2</v>
      </c>
      <c r="AW19" s="1365">
        <v>0.11925008937877513</v>
      </c>
      <c r="AX19" s="1365">
        <v>1.5173948636178675E-2</v>
      </c>
      <c r="AY19" s="1365">
        <v>0.3066832994075816</v>
      </c>
      <c r="AZ19" s="1365">
        <v>7.717326772280369E-3</v>
      </c>
      <c r="BA19" s="1365">
        <v>2.237853891403652E-2</v>
      </c>
      <c r="BB19" s="1365">
        <v>2.994945902322692E-5</v>
      </c>
      <c r="BC19" s="1365">
        <v>0.12676357314058909</v>
      </c>
      <c r="BD19" s="1365">
        <v>0.12986534352742529</v>
      </c>
      <c r="BE19" s="1365">
        <v>1.9928567594227141E-2</v>
      </c>
      <c r="BF19" s="1365">
        <v>0.42643973206081093</v>
      </c>
      <c r="BG19" s="1365">
        <v>6.7976459162729045E-3</v>
      </c>
      <c r="BH19" s="1365">
        <v>1.8567922139661252E-2</v>
      </c>
      <c r="BI19" s="1365">
        <v>1.24147393310134E-5</v>
      </c>
      <c r="BJ19" s="1365">
        <v>0.21260856018668176</v>
      </c>
      <c r="BK19" s="1365">
        <v>0.15393634816188256</v>
      </c>
      <c r="BL19" s="1365">
        <v>3.4516840916981421E-2</v>
      </c>
      <c r="BM19" s="1365">
        <v>0.57869773255924106</v>
      </c>
      <c r="BN19" s="1365">
        <v>6.4079504418840527E-3</v>
      </c>
      <c r="BO19" s="1365">
        <v>1.0708470056573752E-2</v>
      </c>
      <c r="BP19" s="1365">
        <v>3.6273547466272581E-6</v>
      </c>
      <c r="BQ19" s="1365">
        <v>0.32593395880508236</v>
      </c>
      <c r="BR19" s="1365">
        <v>0.17823692473965019</v>
      </c>
      <c r="BS19" s="1365">
        <v>5.7406801161304075E-2</v>
      </c>
      <c r="BT19" s="1365"/>
      <c r="BU19" s="1365"/>
      <c r="BV19" s="1365"/>
      <c r="BW19" s="1365"/>
      <c r="BX19" s="1365"/>
      <c r="BY19" s="1365"/>
      <c r="BZ19" s="1365"/>
      <c r="CA19" s="1365">
        <v>7.1123228667048219E-2</v>
      </c>
      <c r="CB19" s="1365">
        <v>2.0819909906294259E-2</v>
      </c>
      <c r="CC19" s="1365">
        <v>2.5161350921681827E-2</v>
      </c>
      <c r="CD19" s="1365">
        <v>6.4514580238333953E-4</v>
      </c>
      <c r="CE19" s="1365">
        <v>-2.1523751471427856E-3</v>
      </c>
      <c r="CF19" s="1365">
        <v>2.6649197183831571E-2</v>
      </c>
      <c r="CG19" s="1365">
        <v>0</v>
      </c>
      <c r="CH19" s="1365">
        <v>9.3852590172576272E-2</v>
      </c>
      <c r="CI19" s="1365">
        <v>1.5132083782210497E-2</v>
      </c>
      <c r="CJ19" s="1365">
        <v>2.9656211607018878E-2</v>
      </c>
      <c r="CK19" s="1365">
        <v>2.8047689494536688E-4</v>
      </c>
      <c r="CL19" s="1365">
        <v>-1.8444513909705719E-3</v>
      </c>
      <c r="CM19" s="1365">
        <v>5.0628269279372098E-2</v>
      </c>
      <c r="CN19" s="1365">
        <v>0</v>
      </c>
      <c r="CO19" s="1365">
        <v>0.12286597743380261</v>
      </c>
      <c r="CP19" s="1365">
        <v>1.0148477363298649E-2</v>
      </c>
      <c r="CQ19" s="1365">
        <v>2.499356859761756E-2</v>
      </c>
      <c r="CR19" s="1365">
        <v>9.7555702269657598E-5</v>
      </c>
      <c r="CS19" s="1365">
        <v>3.2791161246198395E-3</v>
      </c>
      <c r="CT19" s="1365">
        <v>8.4012785857056071E-2</v>
      </c>
      <c r="CU19" s="1365">
        <v>3.3447378894082869E-4</v>
      </c>
      <c r="CV19" s="1365"/>
      <c r="CW19" s="1365">
        <v>8.6879223372641912E-3</v>
      </c>
      <c r="CX19" s="1365">
        <v>2.6175258581773889E-2</v>
      </c>
      <c r="CY19" s="1365">
        <v>4.8454361181460757E-5</v>
      </c>
      <c r="CZ19" s="1365">
        <v>3.1938146716446521E-2</v>
      </c>
      <c r="DA19" s="1365">
        <v>0.1044275702305574</v>
      </c>
      <c r="DB19" s="1365"/>
      <c r="DC19" s="1365">
        <v>0.33950312755665157</v>
      </c>
      <c r="DD19" s="1365">
        <v>7.01172498563597E-3</v>
      </c>
      <c r="DE19" s="1365">
        <v>2.2831846664161996E-2</v>
      </c>
      <c r="DF19" s="1365">
        <v>1.724334675496584E-5</v>
      </c>
      <c r="DG19" s="1365">
        <v>0.1463483517400016</v>
      </c>
      <c r="DH19" s="1365">
        <v>0.14135688590390377</v>
      </c>
      <c r="DI19" s="1365">
        <v>2.1937074916193285E-2</v>
      </c>
      <c r="DJ19" s="1365"/>
      <c r="DK19" s="1365"/>
      <c r="DL19" s="1365"/>
      <c r="DM19" s="1365"/>
      <c r="DN19" s="1365"/>
      <c r="DO19" s="1365"/>
      <c r="DP19" s="1365"/>
      <c r="DQ19" s="1365"/>
      <c r="DR19" s="1365"/>
      <c r="DS19" s="1365"/>
      <c r="DT19" s="1365"/>
      <c r="DU19" s="1365"/>
      <c r="DV19" s="1365"/>
      <c r="DW19" s="1365"/>
    </row>
    <row r="20" spans="1:127" ht="16" x14ac:dyDescent="0.2">
      <c r="A20" s="1365">
        <v>1931</v>
      </c>
      <c r="B20" s="1365">
        <v>0.12536178105099724</v>
      </c>
      <c r="C20" s="1365">
        <v>3.1651900084837356E-2</v>
      </c>
      <c r="D20" s="1365">
        <v>3.0300790776734907E-2</v>
      </c>
      <c r="E20" s="1365">
        <v>1.0402032891730587E-3</v>
      </c>
      <c r="F20" s="1365">
        <v>1.4904627129151115E-2</v>
      </c>
      <c r="G20" s="1365">
        <v>4.4150469292735202E-2</v>
      </c>
      <c r="H20" s="1365">
        <v>3.3137904783656015E-3</v>
      </c>
      <c r="I20" s="1365">
        <v>9.6164926634002529E-2</v>
      </c>
      <c r="J20" s="1365">
        <v>4.5472342406912954E-2</v>
      </c>
      <c r="K20" s="1365">
        <v>3.0088138590758391E-2</v>
      </c>
      <c r="L20" s="1365">
        <v>1.6249240019824249E-3</v>
      </c>
      <c r="M20" s="1365">
        <v>2.6504266088331519E-3</v>
      </c>
      <c r="N20" s="1365">
        <v>1.6329095025515602E-2</v>
      </c>
      <c r="O20" s="1365">
        <v>0</v>
      </c>
      <c r="P20" s="1365"/>
      <c r="Q20" s="1365"/>
      <c r="R20" s="1365"/>
      <c r="S20" s="1365"/>
      <c r="T20" s="1365"/>
      <c r="U20" s="1365"/>
      <c r="V20" s="1365"/>
      <c r="W20" s="1365"/>
      <c r="X20" s="1365"/>
      <c r="Y20" s="1365"/>
      <c r="Z20" s="1365"/>
      <c r="AA20" s="1365"/>
      <c r="AB20" s="1365"/>
      <c r="AC20" s="1365"/>
      <c r="AD20" s="1365">
        <v>0.17328628521697384</v>
      </c>
      <c r="AE20" s="1365">
        <v>1.5822227761412695E-2</v>
      </c>
      <c r="AF20" s="1365">
        <v>3.173138690482722E-2</v>
      </c>
      <c r="AG20" s="1365">
        <v>3.1435092385318186E-4</v>
      </c>
      <c r="AH20" s="1365">
        <v>3.2398091969232129E-2</v>
      </c>
      <c r="AI20" s="1365">
        <v>8.5817062643552128E-2</v>
      </c>
      <c r="AJ20" s="1365">
        <v>7.2031650140964784E-3</v>
      </c>
      <c r="AK20" s="1365">
        <v>0.19975788031732328</v>
      </c>
      <c r="AL20" s="1365">
        <v>1.3881233814548614E-2</v>
      </c>
      <c r="AM20" s="1365">
        <v>3.2769672275521876E-2</v>
      </c>
      <c r="AN20" s="1365">
        <v>1.8727425777089246E-4</v>
      </c>
      <c r="AO20" s="1365">
        <v>4.4065975063472783E-2</v>
      </c>
      <c r="AP20" s="1365">
        <v>9.9010969742748881E-2</v>
      </c>
      <c r="AQ20" s="1365">
        <v>9.842755163260216E-3</v>
      </c>
      <c r="AR20" s="1365">
        <v>0.27512393705036858</v>
      </c>
      <c r="AS20" s="1365">
        <v>1.1132379636863025E-2</v>
      </c>
      <c r="AT20" s="1365">
        <v>2.9773701504049791E-2</v>
      </c>
      <c r="AU20" s="1365">
        <v>6.2756883282592054E-5</v>
      </c>
      <c r="AV20" s="1365">
        <v>8.5577601468000045E-2</v>
      </c>
      <c r="AW20" s="1365">
        <v>0.12883691164864139</v>
      </c>
      <c r="AX20" s="1365">
        <v>1.9740585909531719E-2</v>
      </c>
      <c r="AY20" s="1365">
        <v>0.32273072203158837</v>
      </c>
      <c r="AZ20" s="1365">
        <v>1.0686020558424048E-2</v>
      </c>
      <c r="BA20" s="1365">
        <v>2.9747861961921623E-2</v>
      </c>
      <c r="BB20" s="1365">
        <v>4.1894453226013085E-5</v>
      </c>
      <c r="BC20" s="1365">
        <v>0.11361826106123274</v>
      </c>
      <c r="BD20" s="1365">
        <v>0.14189201031544493</v>
      </c>
      <c r="BE20" s="1365">
        <v>2.6744673681338975E-2</v>
      </c>
      <c r="BF20" s="1365">
        <v>0.46526277357055418</v>
      </c>
      <c r="BG20" s="1365">
        <v>1.0155557030215411E-2</v>
      </c>
      <c r="BH20" s="1365">
        <v>2.6942394610710282E-2</v>
      </c>
      <c r="BI20" s="1365">
        <v>1.8737051255869483E-5</v>
      </c>
      <c r="BJ20" s="1365">
        <v>0.20601769102827516</v>
      </c>
      <c r="BK20" s="1365">
        <v>0.17323310389710569</v>
      </c>
      <c r="BL20" s="1365">
        <v>4.8895289952991784E-2</v>
      </c>
      <c r="BM20" s="1365">
        <v>0.6048416056417204</v>
      </c>
      <c r="BN20" s="1365">
        <v>1.3202224139280034E-2</v>
      </c>
      <c r="BO20" s="1365">
        <v>3.5025112993923371E-2</v>
      </c>
      <c r="BP20" s="1365">
        <v>2.4358166632630328E-5</v>
      </c>
      <c r="BQ20" s="1365">
        <v>0.26782299833675771</v>
      </c>
      <c r="BR20" s="1365">
        <v>0.2252030350662374</v>
      </c>
      <c r="BS20" s="1365">
        <v>6.3563876938889319E-2</v>
      </c>
      <c r="BT20" s="1365"/>
      <c r="BU20" s="1365"/>
      <c r="BV20" s="1365"/>
      <c r="BW20" s="1365"/>
      <c r="BX20" s="1365"/>
      <c r="BY20" s="1365"/>
      <c r="BZ20" s="1365"/>
      <c r="CA20" s="1365">
        <v>7.7366450877678614E-2</v>
      </c>
      <c r="CB20" s="1365">
        <v>2.1118878059493331E-2</v>
      </c>
      <c r="CC20" s="1365">
        <v>2.8128515694629583E-2</v>
      </c>
      <c r="CD20" s="1365">
        <v>6.6110174219341782E-4</v>
      </c>
      <c r="CE20" s="1365">
        <v>-1.1427277958556744E-3</v>
      </c>
      <c r="CF20" s="1365">
        <v>2.8600683177217957E-2</v>
      </c>
      <c r="CG20" s="1365">
        <v>0</v>
      </c>
      <c r="CH20" s="1365">
        <v>0.11543416669418485</v>
      </c>
      <c r="CI20" s="1365">
        <v>1.6614822166554424E-2</v>
      </c>
      <c r="CJ20" s="1365">
        <v>3.520246517071042E-2</v>
      </c>
      <c r="CK20" s="1365">
        <v>3.1110893199441371E-4</v>
      </c>
      <c r="CL20" s="1365">
        <v>5.7274055161382327E-4</v>
      </c>
      <c r="CM20" s="1365">
        <v>6.2733029873311766E-2</v>
      </c>
      <c r="CN20" s="1365">
        <v>0</v>
      </c>
      <c r="CO20" s="1365">
        <v>0.14056611249194867</v>
      </c>
      <c r="CP20" s="1365">
        <v>1.2357299992357794E-2</v>
      </c>
      <c r="CQ20" s="1365">
        <v>2.9524724668944548E-2</v>
      </c>
      <c r="CR20" s="1365">
        <v>1.2000346642269744E-4</v>
      </c>
      <c r="CS20" s="1365">
        <v>6.4019199969940557E-3</v>
      </c>
      <c r="CT20" s="1365">
        <v>9.1644880121860395E-2</v>
      </c>
      <c r="CU20" s="1365">
        <v>5.1728424536918104E-4</v>
      </c>
      <c r="CV20" s="1365"/>
      <c r="CW20" s="1365">
        <v>1.1167540726027755E-2</v>
      </c>
      <c r="CX20" s="1365">
        <v>3.2048620820191102E-2</v>
      </c>
      <c r="CY20" s="1365">
        <v>6.2920608817033951E-5</v>
      </c>
      <c r="CZ20" s="1365">
        <v>2.6225479706760851E-2</v>
      </c>
      <c r="DA20" s="1365">
        <v>0.11368958528562892</v>
      </c>
      <c r="DB20" s="1365"/>
      <c r="DC20" s="1365">
        <v>0.35411466293098737</v>
      </c>
      <c r="DD20" s="1365">
        <v>9.9288421293074035E-3</v>
      </c>
      <c r="DE20" s="1365">
        <v>3.1514230582872317E-2</v>
      </c>
      <c r="DF20" s="1365">
        <v>2.4666851672906479E-5</v>
      </c>
      <c r="DG20" s="1365">
        <v>0.12776424715580953</v>
      </c>
      <c r="DH20" s="1365">
        <v>0.1555660606131469</v>
      </c>
      <c r="DI20" s="1365">
        <v>2.9316615598178341E-2</v>
      </c>
      <c r="DJ20" s="1365"/>
      <c r="DK20" s="1365"/>
      <c r="DL20" s="1365"/>
      <c r="DM20" s="1365"/>
      <c r="DN20" s="1365"/>
      <c r="DO20" s="1365"/>
      <c r="DP20" s="1365"/>
      <c r="DQ20" s="1365"/>
      <c r="DR20" s="1365"/>
      <c r="DS20" s="1365"/>
      <c r="DT20" s="1365"/>
      <c r="DU20" s="1365"/>
      <c r="DV20" s="1365"/>
      <c r="DW20" s="1365"/>
    </row>
    <row r="21" spans="1:127" ht="16" x14ac:dyDescent="0.2">
      <c r="A21" s="1365">
        <v>1932</v>
      </c>
      <c r="B21" s="1365">
        <v>0.15485670797781198</v>
      </c>
      <c r="C21" s="1365">
        <v>4.213891491612165E-2</v>
      </c>
      <c r="D21" s="1365">
        <v>3.804973183812773E-2</v>
      </c>
      <c r="E21" s="1365">
        <v>1.3941579492286285E-3</v>
      </c>
      <c r="F21" s="1365">
        <v>1.4295027986456921E-2</v>
      </c>
      <c r="G21" s="1365">
        <v>5.5699658703071669E-2</v>
      </c>
      <c r="H21" s="1365">
        <v>3.2792165848053653E-3</v>
      </c>
      <c r="I21" s="1365">
        <v>0.12798506947515703</v>
      </c>
      <c r="J21" s="1365">
        <v>6.2857829580732244E-2</v>
      </c>
      <c r="K21" s="1365">
        <v>3.960485425504795E-2</v>
      </c>
      <c r="L21" s="1365">
        <v>2.2612850054454983E-3</v>
      </c>
      <c r="M21" s="1365">
        <v>2.6394179734574611E-3</v>
      </c>
      <c r="N21" s="1365">
        <v>2.0621682660473897E-2</v>
      </c>
      <c r="O21" s="1365">
        <v>0</v>
      </c>
      <c r="P21" s="1365"/>
      <c r="Q21" s="1365"/>
      <c r="R21" s="1365"/>
      <c r="S21" s="1365"/>
      <c r="T21" s="1365"/>
      <c r="U21" s="1365"/>
      <c r="V21" s="1365"/>
      <c r="W21" s="1365"/>
      <c r="X21" s="1365"/>
      <c r="Y21" s="1365"/>
      <c r="Z21" s="1365"/>
      <c r="AA21" s="1365"/>
      <c r="AB21" s="1365"/>
      <c r="AC21" s="1365"/>
      <c r="AD21" s="1365">
        <v>0.20258424621257307</v>
      </c>
      <c r="AE21" s="1365">
        <v>2.0260140965054619E-2</v>
      </c>
      <c r="AF21" s="1365">
        <v>3.7831804182664047E-2</v>
      </c>
      <c r="AG21" s="1365">
        <v>4.0522829884064737E-4</v>
      </c>
      <c r="AH21" s="1365">
        <v>2.9886468273082271E-2</v>
      </c>
      <c r="AI21" s="1365">
        <v>0.10734478004017771</v>
      </c>
      <c r="AJ21" s="1365">
        <v>6.8558244527537624E-3</v>
      </c>
      <c r="AK21" s="1365">
        <v>0.23264219769719188</v>
      </c>
      <c r="AL21" s="1365">
        <v>1.7743296862712549E-2</v>
      </c>
      <c r="AM21" s="1365">
        <v>4.0020935508558772E-2</v>
      </c>
      <c r="AN21" s="1365">
        <v>2.4098750662415158E-4</v>
      </c>
      <c r="AO21" s="1365">
        <v>4.0681924126396887E-2</v>
      </c>
      <c r="AP21" s="1365">
        <v>0.1246034859245703</v>
      </c>
      <c r="AQ21" s="1365">
        <v>9.3515677683292352E-3</v>
      </c>
      <c r="AR21" s="1365">
        <v>0.3219930912311858</v>
      </c>
      <c r="AS21" s="1365">
        <v>1.5084064837204878E-2</v>
      </c>
      <c r="AT21" s="1365">
        <v>3.8423457840284114E-2</v>
      </c>
      <c r="AU21" s="1365">
        <v>8.5605554302796552E-5</v>
      </c>
      <c r="AV21" s="1365">
        <v>8.3459995589719616E-2</v>
      </c>
      <c r="AW21" s="1365">
        <v>0.16505834072872186</v>
      </c>
      <c r="AX21" s="1365">
        <v>1.9881626680952509E-2</v>
      </c>
      <c r="AY21" s="1365">
        <v>0.37191715085282351</v>
      </c>
      <c r="AZ21" s="1365">
        <v>1.4276798127910082E-2</v>
      </c>
      <c r="BA21" s="1365">
        <v>3.926739233050397E-2</v>
      </c>
      <c r="BB21" s="1365">
        <v>5.6348392953589423E-5</v>
      </c>
      <c r="BC21" s="1365">
        <v>0.10902996697201817</v>
      </c>
      <c r="BD21" s="1365">
        <v>0.18277163655167208</v>
      </c>
      <c r="BE21" s="1365">
        <v>2.6515008477765598E-2</v>
      </c>
      <c r="BF21" s="1365">
        <v>0.52677120087893203</v>
      </c>
      <c r="BG21" s="1365">
        <v>1.3519499151823561E-2</v>
      </c>
      <c r="BH21" s="1365">
        <v>3.7859996296787018E-2</v>
      </c>
      <c r="BI21" s="1365">
        <v>2.5111247749537432E-5</v>
      </c>
      <c r="BJ21" s="1365">
        <v>0.20122792925733179</v>
      </c>
      <c r="BK21" s="1365">
        <v>0.22691104938839851</v>
      </c>
      <c r="BL21" s="1365">
        <v>4.7227615536841579E-2</v>
      </c>
      <c r="BM21" s="1365">
        <v>0.68480256114261162</v>
      </c>
      <c r="BN21" s="1365">
        <v>1.757534889737063E-2</v>
      </c>
      <c r="BO21" s="1365">
        <v>4.9217995185823128E-2</v>
      </c>
      <c r="BP21" s="1365">
        <v>3.2644622074398661E-5</v>
      </c>
      <c r="BQ21" s="1365">
        <v>0.26159630803453132</v>
      </c>
      <c r="BR21" s="1365">
        <v>0.29498436420491808</v>
      </c>
      <c r="BS21" s="1365">
        <v>6.1395900197894052E-2</v>
      </c>
      <c r="BT21" s="1365"/>
      <c r="BU21" s="1365"/>
      <c r="BV21" s="1365"/>
      <c r="BW21" s="1365"/>
      <c r="BX21" s="1365"/>
      <c r="BY21" s="1365"/>
      <c r="BZ21" s="1365"/>
      <c r="CA21" s="1365">
        <v>8.7013580790528122E-2</v>
      </c>
      <c r="CB21" s="1365">
        <v>2.7173776490448439E-2</v>
      </c>
      <c r="CC21" s="1365">
        <v>3.1069104199625223E-2</v>
      </c>
      <c r="CD21" s="1365">
        <v>8.5636252203216256E-4</v>
      </c>
      <c r="CE21" s="1365">
        <v>-1.3224888779580417E-3</v>
      </c>
      <c r="CF21" s="1365">
        <v>2.923682645638034E-2</v>
      </c>
      <c r="CG21" s="1365">
        <v>0</v>
      </c>
      <c r="CH21" s="1365">
        <v>0.14183740604384187</v>
      </c>
      <c r="CI21" s="1365">
        <v>2.0104952196562213E-2</v>
      </c>
      <c r="CJ21" s="1365">
        <v>4.0784445202630179E-2</v>
      </c>
      <c r="CK21" s="1365">
        <v>3.7899198196686233E-4</v>
      </c>
      <c r="CL21" s="1365">
        <v>7.4727811467018305E-4</v>
      </c>
      <c r="CM21" s="1365">
        <v>7.982173854801243E-2</v>
      </c>
      <c r="CN21" s="1365">
        <v>0</v>
      </c>
      <c r="CO21" s="1365">
        <v>0.17263066486896958</v>
      </c>
      <c r="CP21" s="1365">
        <v>1.7421884936934251E-2</v>
      </c>
      <c r="CQ21" s="1365">
        <v>3.5603526640611449E-2</v>
      </c>
      <c r="CR21" s="1365">
        <v>1.7032387807717109E-4</v>
      </c>
      <c r="CS21" s="1365">
        <v>7.1324556009658572E-3</v>
      </c>
      <c r="CT21" s="1365">
        <v>0.11163265053830795</v>
      </c>
      <c r="CU21" s="1365">
        <v>6.6982327407291622E-4</v>
      </c>
      <c r="CV21" s="1365"/>
      <c r="CW21" s="1365">
        <v>1.4968978586159015E-2</v>
      </c>
      <c r="CX21" s="1365">
        <v>4.0206768451512005E-2</v>
      </c>
      <c r="CY21" s="1365">
        <v>8.4905873219573284E-5</v>
      </c>
      <c r="CZ21" s="1365">
        <v>2.1412370473142137E-2</v>
      </c>
      <c r="DA21" s="1365">
        <v>0.14274543440415172</v>
      </c>
      <c r="DB21" s="1365"/>
      <c r="DC21" s="1365">
        <v>0.38151745520465219</v>
      </c>
      <c r="DD21" s="1365">
        <v>1.2149226070094469E-2</v>
      </c>
      <c r="DE21" s="1365">
        <v>4.122912344744644E-2</v>
      </c>
      <c r="DF21" s="1365">
        <v>3.0386027380872502E-5</v>
      </c>
      <c r="DG21" s="1365">
        <v>0.10116190601059863</v>
      </c>
      <c r="DH21" s="1365">
        <v>0.20104697100248442</v>
      </c>
      <c r="DI21" s="1365">
        <v>2.5899842646647346E-2</v>
      </c>
      <c r="DJ21" s="1365"/>
      <c r="DK21" s="1365"/>
      <c r="DL21" s="1365"/>
      <c r="DM21" s="1365"/>
      <c r="DN21" s="1365"/>
      <c r="DO21" s="1365"/>
      <c r="DP21" s="1365"/>
      <c r="DQ21" s="1365"/>
      <c r="DR21" s="1365"/>
      <c r="DS21" s="1365"/>
      <c r="DT21" s="1365"/>
      <c r="DU21" s="1365"/>
      <c r="DV21" s="1365"/>
      <c r="DW21" s="1365"/>
    </row>
    <row r="22" spans="1:127" ht="16" x14ac:dyDescent="0.2">
      <c r="A22" s="1365">
        <v>1933</v>
      </c>
      <c r="B22" s="1365">
        <v>0.17318193089654263</v>
      </c>
      <c r="C22" s="1365">
        <v>5.9839082175067032E-2</v>
      </c>
      <c r="D22" s="1365">
        <v>3.5278487480838019E-2</v>
      </c>
      <c r="E22" s="1365">
        <v>1.299056573752317E-3</v>
      </c>
      <c r="F22" s="1365">
        <v>1.6743395839474307E-2</v>
      </c>
      <c r="G22" s="1365">
        <v>5.6351558507920299E-2</v>
      </c>
      <c r="H22" s="1365">
        <v>3.6703503194906732E-3</v>
      </c>
      <c r="I22" s="1365">
        <v>0.15094912498986782</v>
      </c>
      <c r="J22" s="1365">
        <v>8.8748445761343928E-2</v>
      </c>
      <c r="K22" s="1365">
        <v>3.6270887460555706E-2</v>
      </c>
      <c r="L22" s="1365">
        <v>2.0949380656170077E-3</v>
      </c>
      <c r="M22" s="1365">
        <v>3.0737355783822446E-3</v>
      </c>
      <c r="N22" s="1365">
        <v>2.0761118123968938E-2</v>
      </c>
      <c r="O22" s="1365">
        <v>0</v>
      </c>
      <c r="P22" s="1365"/>
      <c r="Q22" s="1365"/>
      <c r="R22" s="1365"/>
      <c r="S22" s="1365"/>
      <c r="T22" s="1365"/>
      <c r="U22" s="1365"/>
      <c r="V22" s="1365"/>
      <c r="W22" s="1365"/>
      <c r="X22" s="1365"/>
      <c r="Y22" s="1365"/>
      <c r="Z22" s="1365"/>
      <c r="AA22" s="1365"/>
      <c r="AB22" s="1365"/>
      <c r="AC22" s="1365"/>
      <c r="AD22" s="1365">
        <v>0.21651399747698702</v>
      </c>
      <c r="AE22" s="1365">
        <v>2.9070237121928442E-2</v>
      </c>
      <c r="AF22" s="1365">
        <v>3.5761267281562169E-2</v>
      </c>
      <c r="AG22" s="1365">
        <v>3.8152270464443793E-4</v>
      </c>
      <c r="AH22" s="1365">
        <v>3.5370212404671607E-2</v>
      </c>
      <c r="AI22" s="1365">
        <v>0.10817718923507749</v>
      </c>
      <c r="AJ22" s="1365">
        <v>7.7535687291028881E-3</v>
      </c>
      <c r="AK22" s="1365">
        <v>0.24472203587720001</v>
      </c>
      <c r="AL22" s="1365">
        <v>2.478315647188176E-2</v>
      </c>
      <c r="AM22" s="1365">
        <v>3.8176074670642872E-2</v>
      </c>
      <c r="AN22" s="1365">
        <v>2.2086725752093513E-4</v>
      </c>
      <c r="AO22" s="1365">
        <v>4.5934163216427744E-2</v>
      </c>
      <c r="AP22" s="1365">
        <v>0.12531238986923071</v>
      </c>
      <c r="AQ22" s="1365">
        <v>1.0295384391495984E-2</v>
      </c>
      <c r="AR22" s="1365">
        <v>0.33265047582226087</v>
      </c>
      <c r="AS22" s="1365">
        <v>2.0342646153616847E-2</v>
      </c>
      <c r="AT22" s="1365">
        <v>3.5738656689389289E-2</v>
      </c>
      <c r="AU22" s="1365">
        <v>7.5753989317853921E-5</v>
      </c>
      <c r="AV22" s="1365">
        <v>8.5675667728900659E-2</v>
      </c>
      <c r="AW22" s="1365">
        <v>0.16968398937875243</v>
      </c>
      <c r="AX22" s="1365">
        <v>2.1133761882283848E-2</v>
      </c>
      <c r="AY22" s="1365">
        <v>0.37890730044470367</v>
      </c>
      <c r="AZ22" s="1365">
        <v>1.9077940271266768E-2</v>
      </c>
      <c r="BA22" s="1365">
        <v>3.5504587189956603E-2</v>
      </c>
      <c r="BB22" s="1365">
        <v>4.9407935901936343E-5</v>
      </c>
      <c r="BC22" s="1365">
        <v>0.10749129923000153</v>
      </c>
      <c r="BD22" s="1365">
        <v>0.18890326556040005</v>
      </c>
      <c r="BE22" s="1365">
        <v>2.7880800257176791E-2</v>
      </c>
      <c r="BF22" s="1365">
        <v>0.50840891888925488</v>
      </c>
      <c r="BG22" s="1365">
        <v>1.7416402277550178E-2</v>
      </c>
      <c r="BH22" s="1365">
        <v>3.2424879180109056E-2</v>
      </c>
      <c r="BI22" s="1365">
        <v>2.1226610339304212E-5</v>
      </c>
      <c r="BJ22" s="1365">
        <v>0.17464265270119533</v>
      </c>
      <c r="BK22" s="1365">
        <v>0.23712154953514011</v>
      </c>
      <c r="BL22" s="1365">
        <v>4.6782208584920923E-2</v>
      </c>
      <c r="BM22" s="1365">
        <v>0.66093159455603134</v>
      </c>
      <c r="BN22" s="1365">
        <v>2.2641322960815231E-2</v>
      </c>
      <c r="BO22" s="1365">
        <v>4.2152342934141773E-2</v>
      </c>
      <c r="BP22" s="1365">
        <v>2.7594593441095476E-5</v>
      </c>
      <c r="BQ22" s="1365">
        <v>0.22703544851155394</v>
      </c>
      <c r="BR22" s="1365">
        <v>0.30825801439568212</v>
      </c>
      <c r="BS22" s="1365">
        <v>6.0816871160397204E-2</v>
      </c>
      <c r="BT22" s="1365"/>
      <c r="BU22" s="1365"/>
      <c r="BV22" s="1365"/>
      <c r="BW22" s="1365"/>
      <c r="BX22" s="1365"/>
      <c r="BY22" s="1365"/>
      <c r="BZ22" s="1365"/>
      <c r="CA22" s="1365">
        <v>9.90568222530048E-2</v>
      </c>
      <c r="CB22" s="1365">
        <v>4.2147334731728069E-2</v>
      </c>
      <c r="CC22" s="1365">
        <v>2.7745069491076867E-2</v>
      </c>
      <c r="CD22" s="1365">
        <v>8.7154994582419522E-4</v>
      </c>
      <c r="CE22" s="1365">
        <v>9.3440603704065823E-4</v>
      </c>
      <c r="CF22" s="1365">
        <v>2.7358462047335014E-2</v>
      </c>
      <c r="CG22" s="1365">
        <v>0</v>
      </c>
      <c r="CH22" s="1365">
        <v>0.14806024597675388</v>
      </c>
      <c r="CI22" s="1365">
        <v>2.9001253395037188E-2</v>
      </c>
      <c r="CJ22" s="1365">
        <v>3.97734954893234E-2</v>
      </c>
      <c r="CK22" s="1365">
        <v>3.5872220083464352E-4</v>
      </c>
      <c r="CL22" s="1365">
        <v>5.8087620407342912E-3</v>
      </c>
      <c r="CM22" s="1365">
        <v>7.3118012850824365E-2</v>
      </c>
      <c r="CN22" s="1365">
        <v>0</v>
      </c>
      <c r="CO22" s="1365">
        <v>0.18780711912619058</v>
      </c>
      <c r="CP22" s="1365">
        <v>2.4140515965475062E-2</v>
      </c>
      <c r="CQ22" s="1365">
        <v>3.5995375687193423E-2</v>
      </c>
      <c r="CR22" s="1365">
        <v>1.5486078425000656E-4</v>
      </c>
      <c r="CS22" s="1365">
        <v>1.7490870573912239E-2</v>
      </c>
      <c r="CT22" s="1365">
        <v>0.10915442238333341</v>
      </c>
      <c r="CU22" s="1365">
        <v>8.7107373202645116E-4</v>
      </c>
      <c r="CV22" s="1365"/>
      <c r="CW22" s="1365">
        <v>2.0709197374653335E-2</v>
      </c>
      <c r="CX22" s="1365">
        <v>3.8188347924957171E-2</v>
      </c>
      <c r="CY22" s="1365">
        <v>7.707674100188975E-5</v>
      </c>
      <c r="CZ22" s="1365">
        <v>3.8088347618042688E-2</v>
      </c>
      <c r="DA22" s="1365">
        <v>0.14139841442245943</v>
      </c>
      <c r="DB22" s="1365"/>
      <c r="DC22" s="1365">
        <v>0.37164600601265996</v>
      </c>
      <c r="DD22" s="1365">
        <v>1.6363351038498841E-2</v>
      </c>
      <c r="DE22" s="1365">
        <v>3.6988681923889176E-2</v>
      </c>
      <c r="DF22" s="1365">
        <v>2.6854190721798611E-5</v>
      </c>
      <c r="DG22" s="1365">
        <v>8.5695383562006025E-2</v>
      </c>
      <c r="DH22" s="1365">
        <v>0.20588778218069412</v>
      </c>
      <c r="DI22" s="1365">
        <v>2.6683953116850005E-2</v>
      </c>
      <c r="DJ22" s="1365"/>
      <c r="DK22" s="1365"/>
      <c r="DL22" s="1365"/>
      <c r="DM22" s="1365"/>
      <c r="DN22" s="1365"/>
      <c r="DO22" s="1365"/>
      <c r="DP22" s="1365"/>
      <c r="DQ22" s="1365"/>
      <c r="DR22" s="1365"/>
      <c r="DS22" s="1365"/>
      <c r="DT22" s="1365"/>
      <c r="DU22" s="1365"/>
      <c r="DV22" s="1365"/>
      <c r="DW22" s="1365"/>
    </row>
    <row r="23" spans="1:127" ht="16" x14ac:dyDescent="0.2">
      <c r="A23" s="1365">
        <v>1934</v>
      </c>
      <c r="B23" s="1365">
        <v>0.16460800196459696</v>
      </c>
      <c r="C23" s="1365">
        <v>6.4199663083186351E-2</v>
      </c>
      <c r="D23" s="1365">
        <v>2.9874564579508215E-2</v>
      </c>
      <c r="E23" s="1365">
        <v>1.1914407618988318E-3</v>
      </c>
      <c r="F23" s="1365">
        <v>1.5540531676941286E-2</v>
      </c>
      <c r="G23" s="1365">
        <v>4.9933936201245775E-2</v>
      </c>
      <c r="H23" s="1365">
        <v>3.8678656618164973E-3</v>
      </c>
      <c r="I23" s="1365">
        <v>0.15254204765620039</v>
      </c>
      <c r="J23" s="1365">
        <v>9.7096684613938333E-2</v>
      </c>
      <c r="K23" s="1365">
        <v>3.1078484590757585E-2</v>
      </c>
      <c r="L23" s="1365">
        <v>1.9593471840043761E-3</v>
      </c>
      <c r="M23" s="1365">
        <v>2.9092741760116964E-3</v>
      </c>
      <c r="N23" s="1365">
        <v>1.9498257091488433E-2</v>
      </c>
      <c r="O23" s="1365">
        <v>0</v>
      </c>
      <c r="P23" s="1365"/>
      <c r="Q23" s="1365"/>
      <c r="R23" s="1365"/>
      <c r="S23" s="1365"/>
      <c r="T23" s="1365"/>
      <c r="U23" s="1365"/>
      <c r="V23" s="1365"/>
      <c r="W23" s="1365"/>
      <c r="X23" s="1365"/>
      <c r="Y23" s="1365"/>
      <c r="Z23" s="1365"/>
      <c r="AA23" s="1365"/>
      <c r="AB23" s="1365"/>
      <c r="AC23" s="1365"/>
      <c r="AD23" s="1365">
        <v>0.19010403178029925</v>
      </c>
      <c r="AE23" s="1365">
        <v>3.03836823159154E-2</v>
      </c>
      <c r="AF23" s="1365">
        <v>2.9812502146958485E-2</v>
      </c>
      <c r="AG23" s="1365">
        <v>3.4088570098677863E-4</v>
      </c>
      <c r="AH23" s="1365">
        <v>3.1981880999035997E-2</v>
      </c>
      <c r="AI23" s="1365">
        <v>8.9625145790975858E-2</v>
      </c>
      <c r="AJ23" s="1365">
        <v>7.9599348264267344E-3</v>
      </c>
      <c r="AK23" s="1365">
        <v>0.21660572925075378</v>
      </c>
      <c r="AL23" s="1365">
        <v>2.5182188666154719E-2</v>
      </c>
      <c r="AM23" s="1365">
        <v>3.1515996444699601E-2</v>
      </c>
      <c r="AN23" s="1365">
        <v>1.9185130473425071E-4</v>
      </c>
      <c r="AO23" s="1365">
        <v>4.085845057763951E-2</v>
      </c>
      <c r="AP23" s="1365">
        <v>0.10858191980691149</v>
      </c>
      <c r="AQ23" s="1365">
        <v>1.027532245061418E-2</v>
      </c>
      <c r="AR23" s="1365">
        <v>0.28880668550975802</v>
      </c>
      <c r="AS23" s="1365">
        <v>1.9920267104401455E-2</v>
      </c>
      <c r="AT23" s="1365">
        <v>2.8537715629243007E-2</v>
      </c>
      <c r="AU23" s="1365">
        <v>6.3414677017402941E-5</v>
      </c>
      <c r="AV23" s="1365">
        <v>7.5460774514205256E-2</v>
      </c>
      <c r="AW23" s="1365">
        <v>0.14449717312968605</v>
      </c>
      <c r="AX23" s="1365">
        <v>2.0327340455204866E-2</v>
      </c>
      <c r="AY23" s="1365">
        <v>0.32691337107502455</v>
      </c>
      <c r="AZ23" s="1365">
        <v>1.8382787117769757E-2</v>
      </c>
      <c r="BA23" s="1365">
        <v>2.7825489605926196E-2</v>
      </c>
      <c r="BB23" s="1365">
        <v>4.0698007543422879E-5</v>
      </c>
      <c r="BC23" s="1365">
        <v>9.4243390019656162E-2</v>
      </c>
      <c r="BD23" s="1365">
        <v>0.16007729861706155</v>
      </c>
      <c r="BE23" s="1365">
        <v>2.6343707707067465E-2</v>
      </c>
      <c r="BF23" s="1365">
        <v>0.44055428298427984</v>
      </c>
      <c r="BG23" s="1365">
        <v>1.6854320344846446E-2</v>
      </c>
      <c r="BH23" s="1365">
        <v>2.4581235790330162E-2</v>
      </c>
      <c r="BI23" s="1365">
        <v>1.7560222254966175E-5</v>
      </c>
      <c r="BJ23" s="1365">
        <v>0.15859201274781118</v>
      </c>
      <c r="BK23" s="1365">
        <v>0.19715529449918284</v>
      </c>
      <c r="BL23" s="1365">
        <v>4.3353859379854261E-2</v>
      </c>
      <c r="BM23" s="1365">
        <v>0.57272056787956382</v>
      </c>
      <c r="BN23" s="1365">
        <v>2.191061644830038E-2</v>
      </c>
      <c r="BO23" s="1365">
        <v>3.1955606527429209E-2</v>
      </c>
      <c r="BP23" s="1365">
        <v>2.282828893145603E-5</v>
      </c>
      <c r="BQ23" s="1365">
        <v>0.20616961657215455</v>
      </c>
      <c r="BR23" s="1365">
        <v>0.25630188284893768</v>
      </c>
      <c r="BS23" s="1365">
        <v>5.6360017193810542E-2</v>
      </c>
      <c r="BT23" s="1365"/>
      <c r="BU23" s="1365"/>
      <c r="BV23" s="1365"/>
      <c r="BW23" s="1365"/>
      <c r="BX23" s="1365"/>
      <c r="BY23" s="1365"/>
      <c r="BZ23" s="1365"/>
      <c r="CA23" s="1365">
        <v>8.2110079572524142E-2</v>
      </c>
      <c r="CB23" s="1365">
        <v>4.8265319524932127E-2</v>
      </c>
      <c r="CC23" s="1365">
        <v>2.3391950252539085E-2</v>
      </c>
      <c r="CD23" s="1365">
        <v>8.532060246871845E-4</v>
      </c>
      <c r="CE23" s="1365">
        <v>-5.9564987733951122E-4</v>
      </c>
      <c r="CF23" s="1365">
        <v>1.0195253647705266E-2</v>
      </c>
      <c r="CG23" s="1365">
        <v>0</v>
      </c>
      <c r="CH23" s="1365">
        <v>0.13049041820610374</v>
      </c>
      <c r="CI23" s="1365">
        <v>3.0561058264504171E-2</v>
      </c>
      <c r="CJ23" s="1365">
        <v>3.3906817313995592E-2</v>
      </c>
      <c r="CK23" s="1365">
        <v>3.2315169653229894E-4</v>
      </c>
      <c r="CL23" s="1365">
        <v>3.3365239405771722E-3</v>
      </c>
      <c r="CM23" s="1365">
        <v>6.2362866990494516E-2</v>
      </c>
      <c r="CN23" s="1365">
        <v>0</v>
      </c>
      <c r="CO23" s="1365">
        <v>0.16041390830329896</v>
      </c>
      <c r="CP23" s="1365">
        <v>2.4853449528533914E-2</v>
      </c>
      <c r="CQ23" s="1365">
        <v>3.0418667579351386E-2</v>
      </c>
      <c r="CR23" s="1365">
        <v>1.3629444172795171E-4</v>
      </c>
      <c r="CS23" s="1365">
        <v>1.2801795110924354E-2</v>
      </c>
      <c r="CT23" s="1365">
        <v>9.1181746437584588E-2</v>
      </c>
      <c r="CU23" s="1365">
        <v>1.0219552051767594E-3</v>
      </c>
      <c r="CV23" s="1365"/>
      <c r="CW23" s="1365">
        <v>1.9870630804462781E-2</v>
      </c>
      <c r="CX23" s="1365">
        <v>3.0708555096575923E-2</v>
      </c>
      <c r="CY23" s="1365">
        <v>6.3222009286091575E-5</v>
      </c>
      <c r="CZ23" s="1365">
        <v>2.8582840809100091E-2</v>
      </c>
      <c r="DA23" s="1365">
        <v>0.12344800463610815</v>
      </c>
      <c r="DB23" s="1365"/>
      <c r="DC23" s="1365">
        <v>0.32658226522203687</v>
      </c>
      <c r="DD23" s="1365">
        <v>1.6090791496263551E-2</v>
      </c>
      <c r="DE23" s="1365">
        <v>2.8369544954845533E-2</v>
      </c>
      <c r="DF23" s="1365">
        <v>2.2574274046373293E-5</v>
      </c>
      <c r="DG23" s="1365">
        <v>7.93539390731475E-2</v>
      </c>
      <c r="DH23" s="1365">
        <v>0.17775558225305901</v>
      </c>
      <c r="DI23" s="1365">
        <v>2.4989833170674894E-2</v>
      </c>
      <c r="DJ23" s="1365"/>
      <c r="DK23" s="1365"/>
      <c r="DL23" s="1365"/>
      <c r="DM23" s="1365"/>
      <c r="DN23" s="1365"/>
      <c r="DO23" s="1365"/>
      <c r="DP23" s="1365"/>
      <c r="DQ23" s="1365"/>
      <c r="DR23" s="1365"/>
      <c r="DS23" s="1365"/>
      <c r="DT23" s="1365"/>
      <c r="DU23" s="1365"/>
      <c r="DV23" s="1365"/>
      <c r="DW23" s="1365"/>
    </row>
    <row r="24" spans="1:127" ht="16" x14ac:dyDescent="0.2">
      <c r="A24" s="1365">
        <v>1935</v>
      </c>
      <c r="B24" s="1365">
        <v>0.15770244634639635</v>
      </c>
      <c r="C24" s="1365">
        <v>6.0097880834459376E-2</v>
      </c>
      <c r="D24" s="1365">
        <v>2.7015618404390037E-2</v>
      </c>
      <c r="E24" s="1365">
        <v>1.0907606302195802E-3</v>
      </c>
      <c r="F24" s="1365">
        <v>1.6164466561726279E-2</v>
      </c>
      <c r="G24" s="1365">
        <v>4.7970813483688111E-2</v>
      </c>
      <c r="H24" s="1365">
        <v>5.3629064319129366E-3</v>
      </c>
      <c r="I24" s="1365">
        <v>0.14085351136114638</v>
      </c>
      <c r="J24" s="1365">
        <v>8.9325171190377667E-2</v>
      </c>
      <c r="K24" s="1365">
        <v>2.7578303556036601E-2</v>
      </c>
      <c r="L24" s="1365">
        <v>1.7628341039824203E-3</v>
      </c>
      <c r="M24" s="1365">
        <v>2.9738783761401421E-3</v>
      </c>
      <c r="N24" s="1365">
        <v>1.9213324134609522E-2</v>
      </c>
      <c r="O24" s="1365">
        <v>0</v>
      </c>
      <c r="P24" s="1365"/>
      <c r="Q24" s="1365"/>
      <c r="R24" s="1365"/>
      <c r="S24" s="1365"/>
      <c r="T24" s="1365"/>
      <c r="U24" s="1365"/>
      <c r="V24" s="1365"/>
      <c r="W24" s="1365"/>
      <c r="X24" s="1365"/>
      <c r="Y24" s="1365"/>
      <c r="Z24" s="1365"/>
      <c r="AA24" s="1365"/>
      <c r="AB24" s="1365"/>
      <c r="AC24" s="1365"/>
      <c r="AD24" s="1365">
        <v>0.18567984345216065</v>
      </c>
      <c r="AE24" s="1365">
        <v>2.8890674739146568E-2</v>
      </c>
      <c r="AF24" s="1365">
        <v>2.7438785398747594E-2</v>
      </c>
      <c r="AG24" s="1365">
        <v>3.1699809577604592E-4</v>
      </c>
      <c r="AH24" s="1365">
        <v>3.3790169962768103E-2</v>
      </c>
      <c r="AI24" s="1365">
        <v>8.4032605914747704E-2</v>
      </c>
      <c r="AJ24" s="1365">
        <v>1.1210609340974611E-2</v>
      </c>
      <c r="AK24" s="1365">
        <v>0.2141710301156606</v>
      </c>
      <c r="AL24" s="1365">
        <v>2.4319708128513931E-2</v>
      </c>
      <c r="AM24" s="1365">
        <v>2.9169970630275606E-2</v>
      </c>
      <c r="AN24" s="1365">
        <v>1.8120085094021137E-4</v>
      </c>
      <c r="AO24" s="1365">
        <v>4.3782281774037327E-2</v>
      </c>
      <c r="AP24" s="1365">
        <v>0.10201971541684254</v>
      </c>
      <c r="AQ24" s="1365">
        <v>1.4698153315051017E-2</v>
      </c>
      <c r="AR24" s="1365">
        <v>0.28604944876372101</v>
      </c>
      <c r="AS24" s="1365">
        <v>1.8335636030695948E-2</v>
      </c>
      <c r="AT24" s="1365">
        <v>2.5755117499798835E-2</v>
      </c>
      <c r="AU24" s="1365">
        <v>5.7084893812618013E-5</v>
      </c>
      <c r="AV24" s="1365">
        <v>7.834523755542612E-2</v>
      </c>
      <c r="AW24" s="1365">
        <v>0.1358642165353508</v>
      </c>
      <c r="AX24" s="1365">
        <v>2.7692156248636673E-2</v>
      </c>
      <c r="AY24" s="1365">
        <v>0.32635480962080832</v>
      </c>
      <c r="AZ24" s="1365">
        <v>1.6837394545842849E-2</v>
      </c>
      <c r="BA24" s="1365">
        <v>2.5108555168671491E-2</v>
      </c>
      <c r="BB24" s="1365">
        <v>3.6455853424688499E-5</v>
      </c>
      <c r="BC24" s="1365">
        <v>9.7976869400955791E-2</v>
      </c>
      <c r="BD24" s="1365">
        <v>0.15071653818616823</v>
      </c>
      <c r="BE24" s="1365">
        <v>3.5678996465745211E-2</v>
      </c>
      <c r="BF24" s="1365">
        <v>0.44022660746460829</v>
      </c>
      <c r="BG24" s="1365">
        <v>1.5226599265918458E-2</v>
      </c>
      <c r="BH24" s="1365">
        <v>2.1925265025804028E-2</v>
      </c>
      <c r="BI24" s="1365">
        <v>1.5515017613505879E-5</v>
      </c>
      <c r="BJ24" s="1365">
        <v>0.16215666959276503</v>
      </c>
      <c r="BK24" s="1365">
        <v>0.18283516916700976</v>
      </c>
      <c r="BL24" s="1365">
        <v>5.8067389395497493E-2</v>
      </c>
      <c r="BM24" s="1365">
        <v>0.57229458970399083</v>
      </c>
      <c r="BN24" s="1365">
        <v>1.9794579045693997E-2</v>
      </c>
      <c r="BO24" s="1365">
        <v>2.8502844533545239E-2</v>
      </c>
      <c r="BP24" s="1365">
        <v>2.0169522897557643E-5</v>
      </c>
      <c r="BQ24" s="1365">
        <v>0.21080367047059456</v>
      </c>
      <c r="BR24" s="1365">
        <v>0.23768571991711274</v>
      </c>
      <c r="BS24" s="1365">
        <v>7.5487606214146741E-2</v>
      </c>
      <c r="BT24" s="1365"/>
      <c r="BU24" s="1365"/>
      <c r="BV24" s="1365"/>
      <c r="BW24" s="1365"/>
      <c r="BX24" s="1365"/>
      <c r="BY24" s="1365"/>
      <c r="BZ24" s="1365"/>
      <c r="CA24" s="1365">
        <v>8.3550685359194049E-2</v>
      </c>
      <c r="CB24" s="1365">
        <v>4.3583669548731989E-2</v>
      </c>
      <c r="CC24" s="1365">
        <v>2.1336513211408868E-2</v>
      </c>
      <c r="CD24" s="1365">
        <v>7.5348239847169984E-4</v>
      </c>
      <c r="CE24" s="1365">
        <v>-4.1312856781320554E-4</v>
      </c>
      <c r="CF24" s="1365">
        <v>1.8290148768394698E-2</v>
      </c>
      <c r="CG24" s="1365">
        <v>0</v>
      </c>
      <c r="CH24" s="1365">
        <v>0.12239712276736203</v>
      </c>
      <c r="CI24" s="1365">
        <v>3.1077791671903002E-2</v>
      </c>
      <c r="CJ24" s="1365">
        <v>3.2405223902496019E-2</v>
      </c>
      <c r="CK24" s="1365">
        <v>3.2137996060714678E-4</v>
      </c>
      <c r="CL24" s="1365">
        <v>2.364105642499034E-3</v>
      </c>
      <c r="CM24" s="1365">
        <v>5.6205062536827985E-2</v>
      </c>
      <c r="CN24" s="1365">
        <v>2.3559053028857722E-5</v>
      </c>
      <c r="CO24" s="1365">
        <v>0.14787510375691645</v>
      </c>
      <c r="CP24" s="1365">
        <v>2.3244358368714444E-2</v>
      </c>
      <c r="CQ24" s="1365">
        <v>2.7498145050339214E-2</v>
      </c>
      <c r="CR24" s="1365">
        <v>1.2466358824394591E-4</v>
      </c>
      <c r="CS24" s="1365">
        <v>1.1556343038638537E-2</v>
      </c>
      <c r="CT24" s="1365">
        <v>8.3928398871626661E-2</v>
      </c>
      <c r="CU24" s="1365">
        <v>1.5231948393536496E-3</v>
      </c>
      <c r="CV24" s="1365"/>
      <c r="CW24" s="1365">
        <v>1.8448882044011655E-2</v>
      </c>
      <c r="CX24" s="1365">
        <v>2.8036151359199676E-2</v>
      </c>
      <c r="CY24" s="1365">
        <v>5.7405999748965732E-5</v>
      </c>
      <c r="CZ24" s="1365">
        <v>3.0570486564975741E-2</v>
      </c>
      <c r="DA24" s="1365">
        <v>0.1177784333439091</v>
      </c>
      <c r="DB24" s="1365"/>
      <c r="DC24" s="1365">
        <v>0.32821821037087884</v>
      </c>
      <c r="DD24" s="1365">
        <v>1.4691122665549681E-2</v>
      </c>
      <c r="DE24" s="1365">
        <v>2.524734646761477E-2</v>
      </c>
      <c r="DF24" s="1365">
        <v>2.0156817386575696E-5</v>
      </c>
      <c r="DG24" s="1365">
        <v>8.6580323420920868E-2</v>
      </c>
      <c r="DH24" s="1365">
        <v>0.16730131892646558</v>
      </c>
      <c r="DI24" s="1365">
        <v>3.4377942072941398E-2</v>
      </c>
      <c r="DJ24" s="1365"/>
      <c r="DK24" s="1365"/>
      <c r="DL24" s="1365"/>
      <c r="DM24" s="1365"/>
      <c r="DN24" s="1365"/>
      <c r="DO24" s="1365"/>
      <c r="DP24" s="1365"/>
      <c r="DQ24" s="1365"/>
      <c r="DR24" s="1365"/>
      <c r="DS24" s="1365"/>
      <c r="DT24" s="1365"/>
      <c r="DU24" s="1365"/>
      <c r="DV24" s="1365"/>
      <c r="DW24" s="1365"/>
    </row>
    <row r="25" spans="1:127" ht="16" x14ac:dyDescent="0.2">
      <c r="A25" s="1365">
        <v>1936</v>
      </c>
      <c r="B25" s="1365">
        <v>0.16029696863176165</v>
      </c>
      <c r="C25" s="1365">
        <v>5.9213766049563896E-2</v>
      </c>
      <c r="D25" s="1365">
        <v>2.3525809157357965E-2</v>
      </c>
      <c r="E25" s="1365">
        <v>4.195933456158059E-3</v>
      </c>
      <c r="F25" s="1365">
        <v>1.7415813543989377E-2</v>
      </c>
      <c r="G25" s="1365">
        <v>4.9261739605107241E-2</v>
      </c>
      <c r="H25" s="1365">
        <v>6.6839068195851123E-3</v>
      </c>
      <c r="I25" s="1365">
        <v>0.14178668655643384</v>
      </c>
      <c r="J25" s="1365">
        <v>8.8590549745211702E-2</v>
      </c>
      <c r="K25" s="1365">
        <v>2.405361582977349E-2</v>
      </c>
      <c r="L25" s="1365">
        <v>6.8259105994940361E-3</v>
      </c>
      <c r="M25" s="1365">
        <v>3.2251922426130963E-3</v>
      </c>
      <c r="N25" s="1365">
        <v>1.9091418139341503E-2</v>
      </c>
      <c r="O25" s="1365">
        <v>0</v>
      </c>
      <c r="P25" s="1365"/>
      <c r="Q25" s="1365"/>
      <c r="R25" s="1365"/>
      <c r="S25" s="1365"/>
      <c r="T25" s="1365"/>
      <c r="U25" s="1365"/>
      <c r="V25" s="1365"/>
      <c r="W25" s="1365"/>
      <c r="X25" s="1365"/>
      <c r="Y25" s="1365"/>
      <c r="Z25" s="1365"/>
      <c r="AA25" s="1365"/>
      <c r="AB25" s="1365"/>
      <c r="AC25" s="1365"/>
      <c r="AD25" s="1365">
        <v>0.19160721068092704</v>
      </c>
      <c r="AE25" s="1365">
        <v>2.8570348360172099E-2</v>
      </c>
      <c r="AF25" s="1365">
        <v>2.4140575929333722E-2</v>
      </c>
      <c r="AG25" s="1365">
        <v>1.2239117858822591E-3</v>
      </c>
      <c r="AH25" s="1365">
        <v>3.6539877848752789E-2</v>
      </c>
      <c r="AI25" s="1365">
        <v>8.7109084176994561E-2</v>
      </c>
      <c r="AJ25" s="1365">
        <v>1.4023412579791616E-2</v>
      </c>
      <c r="AK25" s="1365">
        <v>0.22163623809556066</v>
      </c>
      <c r="AL25" s="1365">
        <v>2.3897707366972151E-2</v>
      </c>
      <c r="AM25" s="1365">
        <v>2.5386581739332528E-2</v>
      </c>
      <c r="AN25" s="1365">
        <v>6.9517432804051544E-4</v>
      </c>
      <c r="AO25" s="1365">
        <v>4.6870330617301344E-2</v>
      </c>
      <c r="AP25" s="1365">
        <v>0.1065169173963969</v>
      </c>
      <c r="AQ25" s="1365">
        <v>1.8269526647517215E-2</v>
      </c>
      <c r="AR25" s="1365">
        <v>0.29129979715749932</v>
      </c>
      <c r="AS25" s="1365">
        <v>1.6948938808811299E-2</v>
      </c>
      <c r="AT25" s="1365">
        <v>2.1243372552460078E-2</v>
      </c>
      <c r="AU25" s="1365">
        <v>2.0601713457545705E-4</v>
      </c>
      <c r="AV25" s="1365">
        <v>7.9188340275594613E-2</v>
      </c>
      <c r="AW25" s="1365">
        <v>0.14135803463368257</v>
      </c>
      <c r="AX25" s="1365">
        <v>3.2355093752375358E-2</v>
      </c>
      <c r="AY25" s="1365">
        <v>0.33122395891301376</v>
      </c>
      <c r="AZ25" s="1365">
        <v>1.5479617153542295E-2</v>
      </c>
      <c r="BA25" s="1365">
        <v>2.0412277334310662E-2</v>
      </c>
      <c r="BB25" s="1365">
        <v>1.3085436332217529E-4</v>
      </c>
      <c r="BC25" s="1365">
        <v>9.8504105271032233E-2</v>
      </c>
      <c r="BD25" s="1365">
        <v>0.15527490671268895</v>
      </c>
      <c r="BE25" s="1365">
        <v>4.1422198078117388E-2</v>
      </c>
      <c r="BF25" s="1365">
        <v>0.45146563902726511</v>
      </c>
      <c r="BG25" s="1365">
        <v>1.4222885276279341E-2</v>
      </c>
      <c r="BH25" s="1365">
        <v>1.7775887495952526E-2</v>
      </c>
      <c r="BI25" s="1365">
        <v>5.6581267810414408E-5</v>
      </c>
      <c r="BJ25" s="1365">
        <v>0.16584422790806139</v>
      </c>
      <c r="BK25" s="1365">
        <v>0.18489183024975966</v>
      </c>
      <c r="BL25" s="1365">
        <v>6.8674226829401747E-2</v>
      </c>
      <c r="BM25" s="1365">
        <v>0.58690533073544471</v>
      </c>
      <c r="BN25" s="1365">
        <v>1.8489750859163143E-2</v>
      </c>
      <c r="BO25" s="1365">
        <v>2.3108653744738285E-2</v>
      </c>
      <c r="BP25" s="1365">
        <v>7.3555648153538731E-5</v>
      </c>
      <c r="BQ25" s="1365">
        <v>0.21559749628047981</v>
      </c>
      <c r="BR25" s="1365">
        <v>0.24035937932468757</v>
      </c>
      <c r="BS25" s="1365">
        <v>8.9276494878222271E-2</v>
      </c>
      <c r="BT25" s="1365"/>
      <c r="BU25" s="1365"/>
      <c r="BV25" s="1365"/>
      <c r="BW25" s="1365"/>
      <c r="BX25" s="1365"/>
      <c r="BY25" s="1365"/>
      <c r="BZ25" s="1365"/>
      <c r="CA25" s="1365">
        <v>8.2945801888872253E-2</v>
      </c>
      <c r="CB25" s="1365">
        <v>4.4002180829251857E-2</v>
      </c>
      <c r="CC25" s="1365">
        <v>1.9504759336278221E-2</v>
      </c>
      <c r="CD25" s="1365">
        <v>2.9700183495756588E-3</v>
      </c>
      <c r="CE25" s="1365">
        <v>7.6042009804552977E-5</v>
      </c>
      <c r="CF25" s="1365">
        <v>1.6392801363961953E-2</v>
      </c>
      <c r="CG25" s="1365">
        <v>0</v>
      </c>
      <c r="CH25" s="1365">
        <v>0.11925766344033455</v>
      </c>
      <c r="CI25" s="1365">
        <v>3.2879481482891888E-2</v>
      </c>
      <c r="CJ25" s="1365">
        <v>3.0158827324886773E-2</v>
      </c>
      <c r="CK25" s="1365">
        <v>1.3274837536321081E-3</v>
      </c>
      <c r="CL25" s="1365">
        <v>2.3655860651033951E-3</v>
      </c>
      <c r="CM25" s="1365">
        <v>5.2463228398789842E-2</v>
      </c>
      <c r="CN25" s="1365">
        <v>6.3056415030537038E-5</v>
      </c>
      <c r="CO25" s="1365">
        <v>0.15032609696586083</v>
      </c>
      <c r="CP25" s="1365">
        <v>2.1877203121779244E-2</v>
      </c>
      <c r="CQ25" s="1365">
        <v>2.3700316474777078E-2</v>
      </c>
      <c r="CR25" s="1365">
        <v>4.5808858768027076E-4</v>
      </c>
      <c r="CS25" s="1365">
        <v>1.1861397204796622E-2</v>
      </c>
      <c r="CT25" s="1365">
        <v>9.0487680701562156E-2</v>
      </c>
      <c r="CU25" s="1365">
        <v>1.9414108752654668E-3</v>
      </c>
      <c r="CV25" s="1365"/>
      <c r="CW25" s="1365">
        <v>1.6697797485572256E-2</v>
      </c>
      <c r="CX25" s="1365">
        <v>2.2761880448404773E-2</v>
      </c>
      <c r="CY25" s="1365">
        <v>2.0285327926090232E-4</v>
      </c>
      <c r="CZ25" s="1365">
        <v>3.0061541363342322E-2</v>
      </c>
      <c r="DA25" s="1365">
        <v>0.12537079847684335</v>
      </c>
      <c r="DB25" s="1365"/>
      <c r="DC25" s="1365">
        <v>0.3364716789282936</v>
      </c>
      <c r="DD25" s="1365">
        <v>1.3386870526138303E-2</v>
      </c>
      <c r="DE25" s="1365">
        <v>1.9930568733113562E-2</v>
      </c>
      <c r="DF25" s="1365">
        <v>7.171031859058065E-5</v>
      </c>
      <c r="DG25" s="1365">
        <v>8.9604945400514696E-2</v>
      </c>
      <c r="DH25" s="1365">
        <v>0.1731797306585994</v>
      </c>
      <c r="DI25" s="1365">
        <v>4.029785329133706E-2</v>
      </c>
      <c r="DJ25" s="1365"/>
      <c r="DK25" s="1365"/>
      <c r="DL25" s="1365"/>
      <c r="DM25" s="1365"/>
      <c r="DN25" s="1365"/>
      <c r="DO25" s="1365"/>
      <c r="DP25" s="1365"/>
      <c r="DQ25" s="1365"/>
      <c r="DR25" s="1365"/>
      <c r="DS25" s="1365"/>
      <c r="DT25" s="1365"/>
      <c r="DU25" s="1365"/>
      <c r="DV25" s="1365"/>
      <c r="DW25" s="1365"/>
    </row>
    <row r="26" spans="1:127" ht="16" x14ac:dyDescent="0.2">
      <c r="A26" s="1365">
        <v>1937</v>
      </c>
      <c r="B26" s="1365">
        <v>0.17266940667567668</v>
      </c>
      <c r="C26" s="1365">
        <v>5.7655348353147305E-2</v>
      </c>
      <c r="D26" s="1365">
        <v>2.1517973485074896E-2</v>
      </c>
      <c r="E26" s="1365">
        <v>1.7770731978277037E-2</v>
      </c>
      <c r="F26" s="1365">
        <v>2.3187608188899166E-2</v>
      </c>
      <c r="G26" s="1365">
        <v>4.6191916414627443E-2</v>
      </c>
      <c r="H26" s="1365">
        <v>6.3458282556508637E-3</v>
      </c>
      <c r="I26" s="1365">
        <v>0.15684495235328447</v>
      </c>
      <c r="J26" s="1365">
        <v>8.4698006541819734E-2</v>
      </c>
      <c r="K26" s="1365">
        <v>2.1693343791152661E-2</v>
      </c>
      <c r="L26" s="1365">
        <v>2.8386130554815182E-2</v>
      </c>
      <c r="M26" s="1365">
        <v>4.2164998569095193E-3</v>
      </c>
      <c r="N26" s="1365">
        <v>1.7850971608587386E-2</v>
      </c>
      <c r="O26" s="1365">
        <v>0</v>
      </c>
      <c r="P26" s="1365"/>
      <c r="Q26" s="1365"/>
      <c r="R26" s="1365"/>
      <c r="S26" s="1365"/>
      <c r="T26" s="1365"/>
      <c r="U26" s="1365"/>
      <c r="V26" s="1365"/>
      <c r="W26" s="1365"/>
      <c r="X26" s="1365"/>
      <c r="Y26" s="1365"/>
      <c r="Z26" s="1365"/>
      <c r="AA26" s="1365"/>
      <c r="AB26" s="1365"/>
      <c r="AC26" s="1365"/>
      <c r="AD26" s="1365">
        <v>0.20107180470889563</v>
      </c>
      <c r="AE26" s="1365">
        <v>2.832757479003474E-2</v>
      </c>
      <c r="AF26" s="1365">
        <v>2.2360516655114491E-2</v>
      </c>
      <c r="AG26" s="1365">
        <v>5.2784180550662059E-3</v>
      </c>
      <c r="AH26" s="1365">
        <v>4.953981274015589E-2</v>
      </c>
      <c r="AI26" s="1365">
        <v>8.2007702515138337E-2</v>
      </c>
      <c r="AJ26" s="1365">
        <v>1.3557779953385975E-2</v>
      </c>
      <c r="AK26" s="1365">
        <v>0.23014043607221496</v>
      </c>
      <c r="AL26" s="1365">
        <v>2.3703767830454296E-2</v>
      </c>
      <c r="AM26" s="1365">
        <v>2.1653013842933347E-2</v>
      </c>
      <c r="AN26" s="1365">
        <v>2.9992638946136317E-3</v>
      </c>
      <c r="AO26" s="1365">
        <v>6.3522276888760346E-2</v>
      </c>
      <c r="AP26" s="1365">
        <v>0.10059240240738561</v>
      </c>
      <c r="AQ26" s="1365">
        <v>1.7669711208067745E-2</v>
      </c>
      <c r="AR26" s="1365">
        <v>0.31637766504534581</v>
      </c>
      <c r="AS26" s="1365">
        <v>1.6721113441057717E-2</v>
      </c>
      <c r="AT26" s="1365">
        <v>1.9678478209730267E-2</v>
      </c>
      <c r="AU26" s="1365">
        <v>8.8406832714334649E-4</v>
      </c>
      <c r="AV26" s="1365">
        <v>0.10653657821633733</v>
      </c>
      <c r="AW26" s="1365">
        <v>0.14145610677239076</v>
      </c>
      <c r="AX26" s="1365">
        <v>3.1101320078686392E-2</v>
      </c>
      <c r="AY26" s="1365">
        <v>0.36165571992153073</v>
      </c>
      <c r="AZ26" s="1365">
        <v>1.532088271695102E-2</v>
      </c>
      <c r="BA26" s="1365">
        <v>1.8962229430711967E-2</v>
      </c>
      <c r="BB26" s="1365">
        <v>5.6334129670751649E-4</v>
      </c>
      <c r="BC26" s="1365">
        <v>0.13209884838597313</v>
      </c>
      <c r="BD26" s="1365">
        <v>0.15480195232256477</v>
      </c>
      <c r="BE26" s="1365">
        <v>3.9908465768622357E-2</v>
      </c>
      <c r="BF26" s="1365">
        <v>0.49655371491010303</v>
      </c>
      <c r="BG26" s="1365">
        <v>1.3959227013257414E-2</v>
      </c>
      <c r="BH26" s="1365">
        <v>1.6501216494206411E-2</v>
      </c>
      <c r="BI26" s="1365">
        <v>2.4154950134970375E-4</v>
      </c>
      <c r="BJ26" s="1365">
        <v>0.21488276736873599</v>
      </c>
      <c r="BK26" s="1365">
        <v>0.18518528252355382</v>
      </c>
      <c r="BL26" s="1365">
        <v>6.5783672008999719E-2</v>
      </c>
      <c r="BM26" s="1365">
        <v>0.6455198293831339</v>
      </c>
      <c r="BN26" s="1365">
        <v>1.8146995117234638E-2</v>
      </c>
      <c r="BO26" s="1365">
        <v>2.1451581442468334E-2</v>
      </c>
      <c r="BP26" s="1365">
        <v>3.140143517546149E-4</v>
      </c>
      <c r="BQ26" s="1365">
        <v>0.27934759757935679</v>
      </c>
      <c r="BR26" s="1365">
        <v>0.24074086728062</v>
      </c>
      <c r="BS26" s="1365">
        <v>8.5518773611699642E-2</v>
      </c>
      <c r="BT26" s="1365"/>
      <c r="BU26" s="1365"/>
      <c r="BV26" s="1365"/>
      <c r="BW26" s="1365"/>
      <c r="BX26" s="1365"/>
      <c r="BY26" s="1365"/>
      <c r="BZ26" s="1365"/>
      <c r="CA26" s="1365">
        <v>9.744026879198768E-2</v>
      </c>
      <c r="CB26" s="1365">
        <v>4.3572856153213012E-2</v>
      </c>
      <c r="CC26" s="1365">
        <v>2.3989229687673284E-2</v>
      </c>
      <c r="CD26" s="1365">
        <v>1.2792657341473916E-2</v>
      </c>
      <c r="CE26" s="1365">
        <v>2.4814802100696977E-4</v>
      </c>
      <c r="CF26" s="1365">
        <v>1.6837377588620493E-2</v>
      </c>
      <c r="CG26" s="1365">
        <v>0</v>
      </c>
      <c r="CH26" s="1365">
        <v>0.10451458487852421</v>
      </c>
      <c r="CI26" s="1365">
        <v>3.2841840941460497E-2</v>
      </c>
      <c r="CJ26" s="1365">
        <v>2.3852409359876287E-2</v>
      </c>
      <c r="CK26" s="1365">
        <v>5.7675524922212078E-3</v>
      </c>
      <c r="CL26" s="1365">
        <v>3.4967394884996153E-3</v>
      </c>
      <c r="CM26" s="1365">
        <v>3.846392044358081E-2</v>
      </c>
      <c r="CN26" s="1365">
        <v>9.2122152885789068E-5</v>
      </c>
      <c r="CO26" s="1365">
        <v>0.15843024412176626</v>
      </c>
      <c r="CP26" s="1365">
        <v>2.1352474734082545E-2</v>
      </c>
      <c r="CQ26" s="1365">
        <v>2.174436246088788E-2</v>
      </c>
      <c r="CR26" s="1365">
        <v>1.9447585866479474E-3</v>
      </c>
      <c r="CS26" s="1365">
        <v>1.8510593042683217E-2</v>
      </c>
      <c r="CT26" s="1365">
        <v>9.2908609430503025E-2</v>
      </c>
      <c r="CU26" s="1365">
        <v>1.9694458669616294E-3</v>
      </c>
      <c r="CV26" s="1365"/>
      <c r="CW26" s="1365">
        <v>1.6662928416681416E-2</v>
      </c>
      <c r="CX26" s="1365">
        <v>2.1195127287744558E-2</v>
      </c>
      <c r="CY26" s="1365">
        <v>8.805093653346869E-4</v>
      </c>
      <c r="CZ26" s="1365">
        <v>4.6181900710053583E-2</v>
      </c>
      <c r="DA26" s="1365">
        <v>0.12329163954731501</v>
      </c>
      <c r="DB26" s="1365"/>
      <c r="DC26" s="1365">
        <v>0.36918711610494115</v>
      </c>
      <c r="DD26" s="1365">
        <v>1.3336470447051829E-2</v>
      </c>
      <c r="DE26" s="1365">
        <v>1.8559725032471601E-2</v>
      </c>
      <c r="DF26" s="1365">
        <v>3.1074439481739829E-4</v>
      </c>
      <c r="DG26" s="1365">
        <v>0.12637387547317952</v>
      </c>
      <c r="DH26" s="1365">
        <v>0.17080703761768357</v>
      </c>
      <c r="DI26" s="1365">
        <v>3.9799263139737251E-2</v>
      </c>
      <c r="DJ26" s="1365"/>
      <c r="DK26" s="1365"/>
      <c r="DL26" s="1365"/>
      <c r="DM26" s="1365"/>
      <c r="DN26" s="1365"/>
      <c r="DO26" s="1365"/>
      <c r="DP26" s="1365"/>
      <c r="DQ26" s="1365"/>
      <c r="DR26" s="1365"/>
      <c r="DS26" s="1365"/>
      <c r="DT26" s="1365"/>
      <c r="DU26" s="1365"/>
      <c r="DV26" s="1365"/>
      <c r="DW26" s="1365"/>
    </row>
    <row r="27" spans="1:127" ht="16" x14ac:dyDescent="0.2">
      <c r="A27" s="1365">
        <v>1938</v>
      </c>
      <c r="B27" s="1365">
        <v>0.18206881220652102</v>
      </c>
      <c r="C27" s="1365">
        <v>6.0886711294441294E-2</v>
      </c>
      <c r="D27" s="1365">
        <v>2.4166320382297941E-2</v>
      </c>
      <c r="E27" s="1365">
        <v>2.115012076543751E-2</v>
      </c>
      <c r="F27" s="1365">
        <v>2.4302365109575067E-2</v>
      </c>
      <c r="G27" s="1365">
        <v>4.4735611884479533E-2</v>
      </c>
      <c r="H27" s="1365">
        <v>6.8276827702896583E-3</v>
      </c>
      <c r="I27" s="1365">
        <v>0.16906807384704708</v>
      </c>
      <c r="J27" s="1365">
        <v>8.8918763659657979E-2</v>
      </c>
      <c r="K27" s="1365">
        <v>2.4201631025613651E-2</v>
      </c>
      <c r="L27" s="1365">
        <v>3.3585439884716906E-2</v>
      </c>
      <c r="M27" s="1365">
        <v>4.4926789919258591E-3</v>
      </c>
      <c r="N27" s="1365">
        <v>1.7869560285132688E-2</v>
      </c>
      <c r="O27" s="1365">
        <v>0</v>
      </c>
      <c r="P27" s="1365"/>
      <c r="Q27" s="1365"/>
      <c r="R27" s="1365"/>
      <c r="S27" s="1365"/>
      <c r="T27" s="1365"/>
      <c r="U27" s="1365"/>
      <c r="V27" s="1365"/>
      <c r="W27" s="1365"/>
      <c r="X27" s="1365"/>
      <c r="Y27" s="1365"/>
      <c r="Z27" s="1365"/>
      <c r="AA27" s="1365"/>
      <c r="AB27" s="1365"/>
      <c r="AC27" s="1365"/>
      <c r="AD27" s="1365">
        <v>0.20745532118419377</v>
      </c>
      <c r="AE27" s="1365">
        <v>2.9991299523234392E-2</v>
      </c>
      <c r="AF27" s="1365">
        <v>2.5201620650489434E-2</v>
      </c>
      <c r="AG27" s="1365">
        <v>6.2981687294078664E-3</v>
      </c>
      <c r="AH27" s="1365">
        <v>5.1911387183395885E-2</v>
      </c>
      <c r="AI27" s="1365">
        <v>7.9428495032891178E-2</v>
      </c>
      <c r="AJ27" s="1365">
        <v>1.4624350064774987E-2</v>
      </c>
      <c r="AK27" s="1365">
        <v>0.23791479484737132</v>
      </c>
      <c r="AL27" s="1365">
        <v>2.5889884691696178E-2</v>
      </c>
      <c r="AM27" s="1365">
        <v>2.4905221564267277E-2</v>
      </c>
      <c r="AN27" s="1365">
        <v>3.6919178528872433E-3</v>
      </c>
      <c r="AO27" s="1365">
        <v>6.8115131420606517E-2</v>
      </c>
      <c r="AP27" s="1365">
        <v>9.5649887980815043E-2</v>
      </c>
      <c r="AQ27" s="1365">
        <v>1.9662751337099063E-2</v>
      </c>
      <c r="AR27" s="1365">
        <v>0.33523693402105564</v>
      </c>
      <c r="AS27" s="1365">
        <v>1.9400944715259896E-2</v>
      </c>
      <c r="AT27" s="1365">
        <v>2.2890161523284002E-2</v>
      </c>
      <c r="AU27" s="1365">
        <v>1.1560274186694604E-3</v>
      </c>
      <c r="AV27" s="1365">
        <v>0.12047379827793951</v>
      </c>
      <c r="AW27" s="1365">
        <v>0.1345783977192927</v>
      </c>
      <c r="AX27" s="1365">
        <v>3.6737604366610069E-2</v>
      </c>
      <c r="AY27" s="1365">
        <v>0.38824374084643193</v>
      </c>
      <c r="AZ27" s="1365">
        <v>1.8131782863636502E-2</v>
      </c>
      <c r="BA27" s="1365">
        <v>2.2009108878327233E-2</v>
      </c>
      <c r="BB27" s="1365">
        <v>7.513684047450802E-4</v>
      </c>
      <c r="BC27" s="1365">
        <v>0.15178568483667659</v>
      </c>
      <c r="BD27" s="1365">
        <v>0.14752724171256462</v>
      </c>
      <c r="BE27" s="1365">
        <v>4.8038554150481853E-2</v>
      </c>
      <c r="BF27" s="1365">
        <v>0.5421187017264234</v>
      </c>
      <c r="BG27" s="1365">
        <v>1.6639705757692691E-2</v>
      </c>
      <c r="BH27" s="1365">
        <v>1.8233417354828925E-2</v>
      </c>
      <c r="BI27" s="1365">
        <v>3.2450025006181688E-4</v>
      </c>
      <c r="BJ27" s="1365">
        <v>0.24750070554847772</v>
      </c>
      <c r="BK27" s="1365">
        <v>0.17945282807020474</v>
      </c>
      <c r="BL27" s="1365">
        <v>7.9967544745157534E-2</v>
      </c>
      <c r="BM27" s="1365">
        <v>0.70475431224435048</v>
      </c>
      <c r="BN27" s="1365">
        <v>2.16316174850005E-2</v>
      </c>
      <c r="BO27" s="1365">
        <v>2.3703442561277602E-2</v>
      </c>
      <c r="BP27" s="1365">
        <v>4.2185032508036197E-4</v>
      </c>
      <c r="BQ27" s="1365">
        <v>0.32175091721302107</v>
      </c>
      <c r="BR27" s="1365">
        <v>0.23328867649126617</v>
      </c>
      <c r="BS27" s="1365">
        <v>0.1039578081687048</v>
      </c>
      <c r="BT27" s="1365"/>
      <c r="BU27" s="1365"/>
      <c r="BV27" s="1365"/>
      <c r="BW27" s="1365"/>
      <c r="BX27" s="1365"/>
      <c r="BY27" s="1365"/>
      <c r="BZ27" s="1365"/>
      <c r="CA27" s="1365">
        <v>0.10768802426621032</v>
      </c>
      <c r="CB27" s="1365">
        <v>4.1895738052572878E-2</v>
      </c>
      <c r="CC27" s="1365">
        <v>2.5307284598649275E-2</v>
      </c>
      <c r="CD27" s="1365">
        <v>1.3862424780623476E-2</v>
      </c>
      <c r="CE27" s="1365">
        <v>1.7313928886075274E-3</v>
      </c>
      <c r="CF27" s="1365">
        <v>2.4891183945757154E-2</v>
      </c>
      <c r="CG27" s="1365">
        <v>0</v>
      </c>
      <c r="CH27" s="1365">
        <v>0.11608498083973956</v>
      </c>
      <c r="CI27" s="1365">
        <v>3.3314119480616092E-2</v>
      </c>
      <c r="CJ27" s="1365">
        <v>2.6801708402059102E-2</v>
      </c>
      <c r="CK27" s="1365">
        <v>6.5935153217006465E-3</v>
      </c>
      <c r="CL27" s="1365">
        <v>4.4912590594481669E-3</v>
      </c>
      <c r="CM27" s="1365">
        <v>4.4757436450624161E-2</v>
      </c>
      <c r="CN27" s="1365">
        <v>1.2694212529137971E-4</v>
      </c>
      <c r="CO27" s="1365">
        <v>0.16684765182427455</v>
      </c>
      <c r="CP27" s="1365">
        <v>2.3265783886592985E-2</v>
      </c>
      <c r="CQ27" s="1365">
        <v>2.5254836794268768E-2</v>
      </c>
      <c r="CR27" s="1365">
        <v>2.3881400336207112E-3</v>
      </c>
      <c r="CS27" s="1365">
        <v>2.1395274462960294E-2</v>
      </c>
      <c r="CT27" s="1365">
        <v>9.2222055786984281E-2</v>
      </c>
      <c r="CU27" s="1365">
        <v>2.321560859847496E-3</v>
      </c>
      <c r="CV27" s="1365"/>
      <c r="CW27" s="1365">
        <v>1.958152785952727E-2</v>
      </c>
      <c r="CX27" s="1365">
        <v>2.5475683689879108E-2</v>
      </c>
      <c r="CY27" s="1365">
        <v>1.1661484627389712E-3</v>
      </c>
      <c r="CZ27" s="1365">
        <v>5.385864736011764E-2</v>
      </c>
      <c r="DA27" s="1365">
        <v>0.11568893219991767</v>
      </c>
      <c r="DB27" s="1365"/>
      <c r="DC27" s="1365">
        <v>0.40073411181843721</v>
      </c>
      <c r="DD27" s="1365">
        <v>1.6843521139989218E-2</v>
      </c>
      <c r="DE27" s="1365">
        <v>2.1884564254391451E-2</v>
      </c>
      <c r="DF27" s="1365">
        <v>4.4230301615185948E-4</v>
      </c>
      <c r="DG27" s="1365">
        <v>0.15184150474173366</v>
      </c>
      <c r="DH27" s="1365">
        <v>0.15766963714037374</v>
      </c>
      <c r="DI27" s="1365">
        <v>5.2052581525797274E-2</v>
      </c>
      <c r="DJ27" s="1365"/>
      <c r="DK27" s="1365"/>
      <c r="DL27" s="1365"/>
      <c r="DM27" s="1365"/>
      <c r="DN27" s="1365"/>
      <c r="DO27" s="1365"/>
      <c r="DP27" s="1365"/>
      <c r="DQ27" s="1365"/>
      <c r="DR27" s="1365"/>
      <c r="DS27" s="1365"/>
      <c r="DT27" s="1365"/>
      <c r="DU27" s="1365"/>
      <c r="DV27" s="1365"/>
      <c r="DW27" s="1365"/>
    </row>
    <row r="28" spans="1:127" ht="16" x14ac:dyDescent="0.2">
      <c r="A28" s="1365">
        <v>1939</v>
      </c>
      <c r="B28" s="1365">
        <v>0.17409214097773354</v>
      </c>
      <c r="C28" s="1365">
        <v>5.9214144340190684E-2</v>
      </c>
      <c r="D28" s="1365">
        <v>2.2241096887702479E-2</v>
      </c>
      <c r="E28" s="1365">
        <v>2.13419421691039E-2</v>
      </c>
      <c r="F28" s="1365">
        <v>1.811385160128853E-2</v>
      </c>
      <c r="G28" s="1365">
        <v>4.723654674513135E-2</v>
      </c>
      <c r="H28" s="1365">
        <v>5.9445592343166116E-3</v>
      </c>
      <c r="I28" s="1365">
        <v>0.1683298600978092</v>
      </c>
      <c r="J28" s="1365">
        <v>8.8770365641311966E-2</v>
      </c>
      <c r="K28" s="1365">
        <v>2.2998388145014547E-2</v>
      </c>
      <c r="L28" s="1365">
        <v>3.4789146984606355E-2</v>
      </c>
      <c r="M28" s="1365">
        <v>3.4072597073557405E-3</v>
      </c>
      <c r="N28" s="1365">
        <v>1.8364699619520614E-2</v>
      </c>
      <c r="O28" s="1365">
        <v>0</v>
      </c>
      <c r="P28" s="1365"/>
      <c r="Q28" s="1365"/>
      <c r="R28" s="1365"/>
      <c r="S28" s="1365"/>
      <c r="T28" s="1365"/>
      <c r="U28" s="1365"/>
      <c r="V28" s="1365"/>
      <c r="W28" s="1365"/>
      <c r="X28" s="1365"/>
      <c r="Y28" s="1365"/>
      <c r="Z28" s="1365"/>
      <c r="AA28" s="1365"/>
      <c r="AB28" s="1365"/>
      <c r="AC28" s="1365"/>
      <c r="AD28" s="1365">
        <v>0.18851843722302775</v>
      </c>
      <c r="AE28" s="1365">
        <v>2.8150098749853095E-2</v>
      </c>
      <c r="AF28" s="1365">
        <v>2.2211639690682679E-2</v>
      </c>
      <c r="AG28" s="1365">
        <v>6.1336229608869629E-3</v>
      </c>
      <c r="AH28" s="1365">
        <v>3.738335927679276E-2</v>
      </c>
      <c r="AI28" s="1365">
        <v>8.2351054631334658E-2</v>
      </c>
      <c r="AJ28" s="1365">
        <v>1.2288661913477581E-2</v>
      </c>
      <c r="AK28" s="1365">
        <v>0.21480072386535115</v>
      </c>
      <c r="AL28" s="1365">
        <v>2.4149160093002883E-2</v>
      </c>
      <c r="AM28" s="1365">
        <v>2.2084472906318466E-2</v>
      </c>
      <c r="AN28" s="1365">
        <v>3.5730746502771506E-3</v>
      </c>
      <c r="AO28" s="1365">
        <v>4.8379105111349595E-2</v>
      </c>
      <c r="AP28" s="1365">
        <v>0.1001954240861615</v>
      </c>
      <c r="AQ28" s="1365">
        <v>1.6419487018241561E-2</v>
      </c>
      <c r="AR28" s="1365">
        <v>0.29273227335873386</v>
      </c>
      <c r="AS28" s="1365">
        <v>1.7827257483971997E-2</v>
      </c>
      <c r="AT28" s="1365">
        <v>2.0354197765269567E-2</v>
      </c>
      <c r="AU28" s="1365">
        <v>1.1021683612089939E-3</v>
      </c>
      <c r="AV28" s="1365">
        <v>8.3793575062775558E-2</v>
      </c>
      <c r="AW28" s="1365">
        <v>0.13945640243169888</v>
      </c>
      <c r="AX28" s="1365">
        <v>3.0198672253808928E-2</v>
      </c>
      <c r="AY28" s="1365">
        <v>0.33360369151500113</v>
      </c>
      <c r="AZ28" s="1365">
        <v>1.6626666760184389E-2</v>
      </c>
      <c r="BA28" s="1365">
        <v>1.9657377708528913E-2</v>
      </c>
      <c r="BB28" s="1365">
        <v>7.1488429784124445E-4</v>
      </c>
      <c r="BC28" s="1365">
        <v>0.10496693901261284</v>
      </c>
      <c r="BD28" s="1365">
        <v>0.15226805883360894</v>
      </c>
      <c r="BE28" s="1365">
        <v>3.9369764902224783E-2</v>
      </c>
      <c r="BF28" s="1365">
        <v>0.45656570888692405</v>
      </c>
      <c r="BG28" s="1365">
        <v>1.546427604580275E-2</v>
      </c>
      <c r="BH28" s="1365">
        <v>1.6968265507650168E-2</v>
      </c>
      <c r="BI28" s="1365">
        <v>3.1290833603867896E-4</v>
      </c>
      <c r="BJ28" s="1365">
        <v>0.17359906875215636</v>
      </c>
      <c r="BK28" s="1365">
        <v>0.18362490805663881</v>
      </c>
      <c r="BL28" s="1365">
        <v>6.6596282188637265E-2</v>
      </c>
      <c r="BM28" s="1365">
        <v>0.59353542155300132</v>
      </c>
      <c r="BN28" s="1365">
        <v>2.0103558859543576E-2</v>
      </c>
      <c r="BO28" s="1365">
        <v>2.2058745159945218E-2</v>
      </c>
      <c r="BP28" s="1365">
        <v>4.0678083685028268E-4</v>
      </c>
      <c r="BQ28" s="1365">
        <v>0.22567878937780328</v>
      </c>
      <c r="BR28" s="1365">
        <v>0.23871238047363047</v>
      </c>
      <c r="BS28" s="1365">
        <v>8.6575166845228452E-2</v>
      </c>
      <c r="BT28" s="1365"/>
      <c r="BU28" s="1365"/>
      <c r="BV28" s="1365"/>
      <c r="BW28" s="1365"/>
      <c r="BX28" s="1365"/>
      <c r="BY28" s="1365"/>
      <c r="BZ28" s="1365"/>
      <c r="CA28" s="1365">
        <v>9.9681524910308822E-2</v>
      </c>
      <c r="CB28" s="1365">
        <v>4.0052140129311749E-2</v>
      </c>
      <c r="CC28" s="1365">
        <v>2.1967335596314103E-2</v>
      </c>
      <c r="CD28" s="1365">
        <v>1.3750333454209319E-2</v>
      </c>
      <c r="CE28" s="1365">
        <v>2.2740891035751272E-3</v>
      </c>
      <c r="CF28" s="1365">
        <v>2.1637626626898526E-2</v>
      </c>
      <c r="CG28" s="1365">
        <v>0</v>
      </c>
      <c r="CH28" s="1365">
        <v>0.11234107318275915</v>
      </c>
      <c r="CI28" s="1365">
        <v>3.1620630256333632E-2</v>
      </c>
      <c r="CJ28" s="1365">
        <v>2.3758485985890757E-2</v>
      </c>
      <c r="CK28" s="1365">
        <v>6.4934776317433964E-3</v>
      </c>
      <c r="CL28" s="1365">
        <v>3.8331018727217028E-3</v>
      </c>
      <c r="CM28" s="1365">
        <v>4.6500542838184306E-2</v>
      </c>
      <c r="CN28" s="1365">
        <v>1.3483459788536767E-4</v>
      </c>
      <c r="CO28" s="1365">
        <v>0.16088453007653422</v>
      </c>
      <c r="CP28" s="1365">
        <v>2.1514065073932179E-2</v>
      </c>
      <c r="CQ28" s="1365">
        <v>2.2202797882759927E-2</v>
      </c>
      <c r="CR28" s="1365">
        <v>2.2913040534147332E-3</v>
      </c>
      <c r="CS28" s="1365">
        <v>1.6136816726819898E-2</v>
      </c>
      <c r="CT28" s="1365">
        <v>9.6705707248893588E-2</v>
      </c>
      <c r="CU28" s="1365">
        <v>2.0338390907138956E-3</v>
      </c>
      <c r="CV28" s="1365"/>
      <c r="CW28" s="1365">
        <v>1.772675041493281E-2</v>
      </c>
      <c r="CX28" s="1365">
        <v>2.2017890119533635E-2</v>
      </c>
      <c r="CY28" s="1365">
        <v>1.0953541184166508E-3</v>
      </c>
      <c r="CZ28" s="1365">
        <v>3.665705604958102E-2</v>
      </c>
      <c r="DA28" s="1365">
        <v>0.12152927554417858</v>
      </c>
      <c r="DB28" s="1365"/>
      <c r="DC28" s="1365">
        <v>0.33752804964697575</v>
      </c>
      <c r="DD28" s="1365">
        <v>1.4811099690936975E-2</v>
      </c>
      <c r="DE28" s="1365">
        <v>1.9240976662073441E-2</v>
      </c>
      <c r="DF28" s="1365">
        <v>4.0354546046053201E-4</v>
      </c>
      <c r="DG28" s="1365">
        <v>9.4737011838551419E-2</v>
      </c>
      <c r="DH28" s="1365">
        <v>0.16669645537328964</v>
      </c>
      <c r="DI28" s="1365">
        <v>4.1638960621663793E-2</v>
      </c>
      <c r="DJ28" s="1365"/>
      <c r="DK28" s="1365"/>
      <c r="DL28" s="1365"/>
      <c r="DM28" s="1365"/>
      <c r="DN28" s="1365"/>
      <c r="DO28" s="1365"/>
      <c r="DP28" s="1365"/>
      <c r="DQ28" s="1365"/>
      <c r="DR28" s="1365"/>
      <c r="DS28" s="1365"/>
      <c r="DT28" s="1365"/>
      <c r="DU28" s="1365"/>
      <c r="DV28" s="1365"/>
      <c r="DW28" s="1365"/>
    </row>
    <row r="29" spans="1:127" ht="16" x14ac:dyDescent="0.2">
      <c r="A29" s="1365">
        <v>1940</v>
      </c>
      <c r="B29" s="1365">
        <v>0.18241271884288826</v>
      </c>
      <c r="C29" s="1365">
        <v>5.9246834813862066E-2</v>
      </c>
      <c r="D29" s="1365">
        <v>2.0844030282836441E-2</v>
      </c>
      <c r="E29" s="1365">
        <v>2.0562654250542319E-2</v>
      </c>
      <c r="F29" s="1365">
        <v>1.8539377040863291E-2</v>
      </c>
      <c r="G29" s="1365">
        <v>5.8260594076712149E-2</v>
      </c>
      <c r="H29" s="1365">
        <v>4.9592283780719709E-3</v>
      </c>
      <c r="I29" s="1365">
        <v>0.1716133960459747</v>
      </c>
      <c r="J29" s="1365">
        <v>8.985179654548453E-2</v>
      </c>
      <c r="K29" s="1365">
        <v>2.240026074564198E-2</v>
      </c>
      <c r="L29" s="1365">
        <v>3.39084607086758E-2</v>
      </c>
      <c r="M29" s="1365">
        <v>3.8008475705469092E-3</v>
      </c>
      <c r="N29" s="1365">
        <v>2.1652030475625483E-2</v>
      </c>
      <c r="O29" s="1365">
        <v>0</v>
      </c>
      <c r="P29" s="1365"/>
      <c r="Q29" s="1365"/>
      <c r="R29" s="1365"/>
      <c r="S29" s="1365"/>
      <c r="T29" s="1365"/>
      <c r="U29" s="1365"/>
      <c r="V29" s="1365"/>
      <c r="W29" s="1365"/>
      <c r="X29" s="1365"/>
      <c r="Y29" s="1365"/>
      <c r="Z29" s="1365"/>
      <c r="AA29" s="1365"/>
      <c r="AB29" s="1365"/>
      <c r="AC29" s="1365"/>
      <c r="AD29" s="1365">
        <v>0.20174887497565841</v>
      </c>
      <c r="AE29" s="1365">
        <v>2.7974641034435341E-2</v>
      </c>
      <c r="AF29" s="1365">
        <v>1.9917838310395591E-2</v>
      </c>
      <c r="AG29" s="1365">
        <v>5.8695825441781721E-3</v>
      </c>
      <c r="AH29" s="1365">
        <v>3.7642053254208163E-2</v>
      </c>
      <c r="AI29" s="1365">
        <v>0.10016250528751994</v>
      </c>
      <c r="AJ29" s="1365">
        <v>1.0182254544921224E-2</v>
      </c>
      <c r="AK29" s="1365">
        <v>0.23124936700635237</v>
      </c>
      <c r="AL29" s="1365">
        <v>2.3720411664034286E-2</v>
      </c>
      <c r="AM29" s="1365">
        <v>1.9351917286832818E-2</v>
      </c>
      <c r="AN29" s="1365">
        <v>3.379619597229325E-3</v>
      </c>
      <c r="AO29" s="1365">
        <v>4.7976647988395779E-2</v>
      </c>
      <c r="AP29" s="1365">
        <v>0.1233734879323726</v>
      </c>
      <c r="AQ29" s="1365">
        <v>1.3447282537487599E-2</v>
      </c>
      <c r="AR29" s="1365">
        <v>0.30423233339050582</v>
      </c>
      <c r="AS29" s="1365">
        <v>1.6819707884593298E-2</v>
      </c>
      <c r="AT29" s="1365">
        <v>1.6344798646677192E-2</v>
      </c>
      <c r="AU29" s="1365">
        <v>1.0013534317575626E-3</v>
      </c>
      <c r="AV29" s="1365">
        <v>7.8628769238205401E-2</v>
      </c>
      <c r="AW29" s="1365">
        <v>0.16768527428427843</v>
      </c>
      <c r="AX29" s="1365">
        <v>2.3752429904993926E-2</v>
      </c>
      <c r="AY29" s="1365">
        <v>0.34024296182647612</v>
      </c>
      <c r="AZ29" s="1365">
        <v>1.5484873985313273E-2</v>
      </c>
      <c r="BA29" s="1365">
        <v>1.5454255805992162E-2</v>
      </c>
      <c r="BB29" s="1365">
        <v>6.4112657609567117E-4</v>
      </c>
      <c r="BC29" s="1365">
        <v>9.6987156357705065E-2</v>
      </c>
      <c r="BD29" s="1365">
        <v>0.18124863272047298</v>
      </c>
      <c r="BE29" s="1365">
        <v>3.0426916380896962E-2</v>
      </c>
      <c r="BF29" s="1365">
        <v>0.44435990523500968</v>
      </c>
      <c r="BG29" s="1365">
        <v>1.3966184840198766E-2</v>
      </c>
      <c r="BH29" s="1365">
        <v>1.2649847165955864E-2</v>
      </c>
      <c r="BI29" s="1365">
        <v>2.72126517534363E-4</v>
      </c>
      <c r="BJ29" s="1365">
        <v>0.15341386699577145</v>
      </c>
      <c r="BK29" s="1365">
        <v>0.2151762687646907</v>
      </c>
      <c r="BL29" s="1365">
        <v>4.8881610950858551E-2</v>
      </c>
      <c r="BM29" s="1365">
        <v>0.57766787680551257</v>
      </c>
      <c r="BN29" s="1365">
        <v>1.8156040292258396E-2</v>
      </c>
      <c r="BO29" s="1365">
        <v>1.6444801315742625E-2</v>
      </c>
      <c r="BP29" s="1365">
        <v>3.5376447279467191E-4</v>
      </c>
      <c r="BQ29" s="1365">
        <v>0.1994380270945029</v>
      </c>
      <c r="BR29" s="1365">
        <v>0.27972914939409793</v>
      </c>
      <c r="BS29" s="1365">
        <v>6.3546094236116124E-2</v>
      </c>
      <c r="BT29" s="1365"/>
      <c r="BU29" s="1365"/>
      <c r="BV29" s="1365"/>
      <c r="BW29" s="1365"/>
      <c r="BX29" s="1365"/>
      <c r="BY29" s="1365"/>
      <c r="BZ29" s="1365"/>
      <c r="CA29" s="1365">
        <v>0.10364231039461885</v>
      </c>
      <c r="CB29" s="1365">
        <v>4.1241568174886077E-2</v>
      </c>
      <c r="CC29" s="1365">
        <v>2.1184190290490932E-2</v>
      </c>
      <c r="CD29" s="1365">
        <v>1.3634154548288244E-2</v>
      </c>
      <c r="CE29" s="1365">
        <v>2.9047111577300282E-3</v>
      </c>
      <c r="CF29" s="1365">
        <v>2.4677686223223562E-2</v>
      </c>
      <c r="CG29" s="1365">
        <v>0</v>
      </c>
      <c r="CH29" s="1365">
        <v>0.12629385127400103</v>
      </c>
      <c r="CI29" s="1365">
        <v>3.2644300022546778E-2</v>
      </c>
      <c r="CJ29" s="1365">
        <v>2.2943176854034162E-2</v>
      </c>
      <c r="CK29" s="1365">
        <v>6.4553489921255315E-3</v>
      </c>
      <c r="CL29" s="1365">
        <v>5.5151876633973366E-3</v>
      </c>
      <c r="CM29" s="1365">
        <v>5.8614932002522317E-2</v>
      </c>
      <c r="CN29" s="1365">
        <v>1.2090573937491051E-4</v>
      </c>
      <c r="CO29" s="1365">
        <v>0.17942243165403049</v>
      </c>
      <c r="CP29" s="1365">
        <v>2.1145688335544161E-2</v>
      </c>
      <c r="CQ29" s="1365">
        <v>1.9027334608154211E-2</v>
      </c>
      <c r="CR29" s="1365">
        <v>2.1686407347469173E-3</v>
      </c>
      <c r="CS29" s="1365">
        <v>1.6560157920786914E-2</v>
      </c>
      <c r="CT29" s="1365">
        <v>0.11840038692998947</v>
      </c>
      <c r="CU29" s="1365">
        <v>2.1202231248088396E-3</v>
      </c>
      <c r="CV29" s="1365"/>
      <c r="CW29" s="1365">
        <v>1.701236350622911E-2</v>
      </c>
      <c r="CX29" s="1365">
        <v>1.8145167564763805E-2</v>
      </c>
      <c r="CY29" s="1365">
        <v>1.0122682327910598E-3</v>
      </c>
      <c r="CZ29" s="1365">
        <v>3.7044765718353016E-2</v>
      </c>
      <c r="DA29" s="1365">
        <v>0.14460963290190526</v>
      </c>
      <c r="DB29" s="1365"/>
      <c r="DC29" s="1365">
        <v>0.34656543323433031</v>
      </c>
      <c r="DD29" s="1365">
        <v>1.3832054411661292E-2</v>
      </c>
      <c r="DE29" s="1365">
        <v>1.4946868370556789E-2</v>
      </c>
      <c r="DF29" s="1365">
        <v>3.6290870740868095E-4</v>
      </c>
      <c r="DG29" s="1365">
        <v>9.0935898403371518E-2</v>
      </c>
      <c r="DH29" s="1365">
        <v>0.19463934807913058</v>
      </c>
      <c r="DI29" s="1365">
        <v>3.1848355262201394E-2</v>
      </c>
      <c r="DJ29" s="1365"/>
      <c r="DK29" s="1365"/>
      <c r="DL29" s="1365"/>
      <c r="DM29" s="1365"/>
      <c r="DN29" s="1365"/>
      <c r="DO29" s="1365"/>
      <c r="DP29" s="1365"/>
      <c r="DQ29" s="1365"/>
      <c r="DR29" s="1365"/>
      <c r="DS29" s="1365"/>
      <c r="DT29" s="1365"/>
      <c r="DU29" s="1365"/>
      <c r="DV29" s="1365"/>
      <c r="DW29" s="1365"/>
    </row>
    <row r="30" spans="1:127" ht="16" x14ac:dyDescent="0.2">
      <c r="A30" s="1365">
        <v>1941</v>
      </c>
      <c r="B30" s="1365">
        <v>0.20408464894516676</v>
      </c>
      <c r="C30" s="1365">
        <v>5.6900619410706295E-2</v>
      </c>
      <c r="D30" s="1365">
        <v>1.642180256340333E-2</v>
      </c>
      <c r="E30" s="1365">
        <v>2.0106895640361614E-2</v>
      </c>
      <c r="F30" s="1365">
        <v>1.9900140929406739E-2</v>
      </c>
      <c r="G30" s="1365">
        <v>8.6344423234251427E-2</v>
      </c>
      <c r="H30" s="1365">
        <v>4.4107671670373374E-3</v>
      </c>
      <c r="I30" s="1365">
        <v>0.16652982001294211</v>
      </c>
      <c r="J30" s="1365">
        <v>8.3372076680545262E-2</v>
      </c>
      <c r="K30" s="1365">
        <v>1.7386433505990645E-2</v>
      </c>
      <c r="L30" s="1365">
        <v>3.2034351730356653E-2</v>
      </c>
      <c r="M30" s="1365">
        <v>5.3207154015477865E-3</v>
      </c>
      <c r="N30" s="1365">
        <v>2.841624269450177E-2</v>
      </c>
      <c r="O30" s="1365">
        <v>0</v>
      </c>
      <c r="P30" s="1365"/>
      <c r="Q30" s="1365"/>
      <c r="R30" s="1365"/>
      <c r="S30" s="1365"/>
      <c r="T30" s="1365"/>
      <c r="U30" s="1365"/>
      <c r="V30" s="1365"/>
      <c r="W30" s="1365"/>
      <c r="X30" s="1365"/>
      <c r="Y30" s="1365"/>
      <c r="Z30" s="1365"/>
      <c r="AA30" s="1365"/>
      <c r="AB30" s="1365"/>
      <c r="AC30" s="1365"/>
      <c r="AD30" s="1365">
        <v>0.25656515158887483</v>
      </c>
      <c r="AE30" s="1365">
        <v>2.8138876940665764E-2</v>
      </c>
      <c r="AF30" s="1365">
        <v>1.5972095852730506E-2</v>
      </c>
      <c r="AG30" s="1365">
        <v>6.0112316245646783E-3</v>
      </c>
      <c r="AH30" s="1365">
        <v>4.0346468012878035E-2</v>
      </c>
      <c r="AI30" s="1365">
        <v>0.15661154388242193</v>
      </c>
      <c r="AJ30" s="1365">
        <v>9.4849352756138771E-3</v>
      </c>
      <c r="AK30" s="1365">
        <v>0.29601034458607656</v>
      </c>
      <c r="AL30" s="1365">
        <v>2.328538480837701E-2</v>
      </c>
      <c r="AM30" s="1365">
        <v>1.4943663502824929E-2</v>
      </c>
      <c r="AN30" s="1365">
        <v>3.3778707478396347E-3</v>
      </c>
      <c r="AO30" s="1365">
        <v>5.0929262197236744E-2</v>
      </c>
      <c r="AP30" s="1365">
        <v>0.19124930284368474</v>
      </c>
      <c r="AQ30" s="1365">
        <v>1.2224860486113459E-2</v>
      </c>
      <c r="AR30" s="1365">
        <v>0.37203054790400103</v>
      </c>
      <c r="AS30" s="1365">
        <v>1.575740563829196E-2</v>
      </c>
      <c r="AT30" s="1365">
        <v>1.114738797756684E-2</v>
      </c>
      <c r="AU30" s="1365">
        <v>9.5514139395621125E-4</v>
      </c>
      <c r="AV30" s="1365">
        <v>7.9146871376296557E-2</v>
      </c>
      <c r="AW30" s="1365">
        <v>0.24441962413614998</v>
      </c>
      <c r="AX30" s="1365">
        <v>2.0604117381739534E-2</v>
      </c>
      <c r="AY30" s="1365">
        <v>0.40746162356499416</v>
      </c>
      <c r="AZ30" s="1365">
        <v>1.4468024921459797E-2</v>
      </c>
      <c r="BA30" s="1365">
        <v>1.0332412064348219E-2</v>
      </c>
      <c r="BB30" s="1365">
        <v>6.0990102425359136E-4</v>
      </c>
      <c r="BC30" s="1365">
        <v>9.7431606391099282E-2</v>
      </c>
      <c r="BD30" s="1365">
        <v>0.25841760071650222</v>
      </c>
      <c r="BE30" s="1365">
        <v>2.6202078447331141E-2</v>
      </c>
      <c r="BF30" s="1365">
        <v>0.51258323210747281</v>
      </c>
      <c r="BG30" s="1365">
        <v>1.284636889002662E-2</v>
      </c>
      <c r="BH30" s="1365">
        <v>8.054285911836925E-3</v>
      </c>
      <c r="BI30" s="1365">
        <v>2.5485166630139741E-4</v>
      </c>
      <c r="BJ30" s="1365">
        <v>0.1499304069942175</v>
      </c>
      <c r="BK30" s="1365">
        <v>0.30093737686401312</v>
      </c>
      <c r="BL30" s="1365">
        <v>4.0559941781077295E-2</v>
      </c>
      <c r="BM30" s="1365">
        <v>0.66912942396900887</v>
      </c>
      <c r="BN30" s="1365">
        <v>1.2704968073322947E-2</v>
      </c>
      <c r="BO30" s="1365">
        <v>4.8171142461783415E-3</v>
      </c>
      <c r="BP30" s="1365">
        <v>7.812184412003939E-5</v>
      </c>
      <c r="BQ30" s="1365">
        <v>0.22748642931778856</v>
      </c>
      <c r="BR30" s="1365">
        <v>0.35702639278667214</v>
      </c>
      <c r="BS30" s="1365">
        <v>6.7016397700926864E-2</v>
      </c>
      <c r="BT30" s="1365"/>
      <c r="BU30" s="1365"/>
      <c r="BV30" s="1365"/>
      <c r="BW30" s="1365"/>
      <c r="BX30" s="1365"/>
      <c r="BY30" s="1365"/>
      <c r="BZ30" s="1365"/>
      <c r="CA30" s="1365">
        <v>0.11736300912814801</v>
      </c>
      <c r="CB30" s="1365">
        <v>4.4940198945258976E-2</v>
      </c>
      <c r="CC30" s="1365">
        <v>1.9145614200520134E-2</v>
      </c>
      <c r="CD30" s="1365">
        <v>1.5126625082323661E-2</v>
      </c>
      <c r="CE30" s="1365">
        <v>1.2194430313452595E-3</v>
      </c>
      <c r="CF30" s="1365">
        <v>3.6931127868699967E-2</v>
      </c>
      <c r="CG30" s="1365">
        <v>0</v>
      </c>
      <c r="CH30" s="1365">
        <v>0.17280085724919569</v>
      </c>
      <c r="CI30" s="1365">
        <v>3.415886446171449E-2</v>
      </c>
      <c r="CJ30" s="1365">
        <v>2.0210519841474969E-2</v>
      </c>
      <c r="CK30" s="1365">
        <v>6.8774873612053034E-3</v>
      </c>
      <c r="CL30" s="1365">
        <v>7.0313103647354483E-3</v>
      </c>
      <c r="CM30" s="1365">
        <v>0.10440081897884576</v>
      </c>
      <c r="CN30" s="1365">
        <v>1.2185624121971149E-4</v>
      </c>
      <c r="CO30" s="1365">
        <v>0.2442784382534032</v>
      </c>
      <c r="CP30" s="1365">
        <v>1.9984096117630887E-2</v>
      </c>
      <c r="CQ30" s="1365">
        <v>1.3714110595799299E-2</v>
      </c>
      <c r="CR30" s="1365">
        <v>2.0867206045536322E-3</v>
      </c>
      <c r="CS30" s="1365">
        <v>1.6652410841170077E-2</v>
      </c>
      <c r="CT30" s="1365">
        <v>0.18958858345217197</v>
      </c>
      <c r="CU30" s="1365">
        <v>2.2525166420773544E-3</v>
      </c>
      <c r="CV30" s="1365"/>
      <c r="CW30" s="1365">
        <v>1.6151595349136252E-2</v>
      </c>
      <c r="CX30" s="1365">
        <v>1.2629269183802668E-2</v>
      </c>
      <c r="CY30" s="1365">
        <v>9.7849900862998591E-4</v>
      </c>
      <c r="CZ30" s="1365">
        <v>3.9684526148528243E-2</v>
      </c>
      <c r="DA30" s="1365">
        <v>0.21015479270097465</v>
      </c>
      <c r="DB30" s="1365"/>
      <c r="DC30" s="1365">
        <v>0.42891151506157321</v>
      </c>
      <c r="DD30" s="1365">
        <v>1.2918418602485778E-2</v>
      </c>
      <c r="DE30" s="1365">
        <v>9.6910268764556252E-3</v>
      </c>
      <c r="DF30" s="1365">
        <v>3.4509134186355082E-4</v>
      </c>
      <c r="DG30" s="1365">
        <v>0.10769175125632349</v>
      </c>
      <c r="DH30" s="1365">
        <v>0.27121633939968515</v>
      </c>
      <c r="DI30" s="1365">
        <v>2.7048887584759606E-2</v>
      </c>
      <c r="DJ30" s="1365"/>
      <c r="DK30" s="1365"/>
      <c r="DL30" s="1365"/>
      <c r="DM30" s="1365"/>
      <c r="DN30" s="1365"/>
      <c r="DO30" s="1365"/>
      <c r="DP30" s="1365"/>
      <c r="DQ30" s="1365"/>
      <c r="DR30" s="1365"/>
      <c r="DS30" s="1365"/>
      <c r="DT30" s="1365"/>
      <c r="DU30" s="1365"/>
      <c r="DV30" s="1365"/>
      <c r="DW30" s="1365"/>
    </row>
    <row r="31" spans="1:127" ht="16" x14ac:dyDescent="0.2">
      <c r="A31" s="1365">
        <v>1942</v>
      </c>
      <c r="B31" s="1365">
        <v>0.20617046871856959</v>
      </c>
      <c r="C31" s="1365">
        <v>4.7088703560008202E-2</v>
      </c>
      <c r="D31" s="1365">
        <v>1.3047958467061782E-2</v>
      </c>
      <c r="E31" s="1365">
        <v>1.9139919985318866E-2</v>
      </c>
      <c r="F31" s="1365">
        <v>3.2349906254577669E-2</v>
      </c>
      <c r="G31" s="1365">
        <v>9.0731880205564441E-2</v>
      </c>
      <c r="H31" s="1365">
        <v>3.8121002460386119E-3</v>
      </c>
      <c r="I31" s="1365">
        <v>0.1421341390646251</v>
      </c>
      <c r="J31" s="1365">
        <v>6.3309370475311419E-2</v>
      </c>
      <c r="K31" s="1365">
        <v>1.2704842345545883E-2</v>
      </c>
      <c r="L31" s="1365">
        <v>2.7980706108874404E-2</v>
      </c>
      <c r="M31" s="1365">
        <v>1.2029372108706915E-2</v>
      </c>
      <c r="N31" s="1365">
        <v>2.6109848026186488E-2</v>
      </c>
      <c r="O31" s="1365">
        <v>0</v>
      </c>
      <c r="P31" s="1365"/>
      <c r="Q31" s="1365"/>
      <c r="R31" s="1365"/>
      <c r="S31" s="1365"/>
      <c r="T31" s="1365"/>
      <c r="U31" s="1365"/>
      <c r="V31" s="1365"/>
      <c r="W31" s="1365"/>
      <c r="X31" s="1365"/>
      <c r="Y31" s="1365"/>
      <c r="Z31" s="1365"/>
      <c r="AA31" s="1365"/>
      <c r="AB31" s="1365"/>
      <c r="AC31" s="1365"/>
      <c r="AD31" s="1365">
        <v>0.3037187844581144</v>
      </c>
      <c r="AE31" s="1365">
        <v>2.5756645844704773E-2</v>
      </c>
      <c r="AF31" s="1365">
        <v>1.3988733257556977E-2</v>
      </c>
      <c r="AG31" s="1365">
        <v>6.3290913377843415E-3</v>
      </c>
      <c r="AH31" s="1365">
        <v>6.5491549421647394E-2</v>
      </c>
      <c r="AI31" s="1365">
        <v>0.18308568646927378</v>
      </c>
      <c r="AJ31" s="1365">
        <v>9.0670781271471098E-3</v>
      </c>
      <c r="AK31" s="1365">
        <v>0.34148601137135881</v>
      </c>
      <c r="AL31" s="1365">
        <v>2.088434984019797E-2</v>
      </c>
      <c r="AM31" s="1365">
        <v>1.2481628763683358E-2</v>
      </c>
      <c r="AN31" s="1365">
        <v>3.4847844665963413E-3</v>
      </c>
      <c r="AO31" s="1365">
        <v>7.4653318333179328E-2</v>
      </c>
      <c r="AP31" s="1365">
        <v>0.21853123378785089</v>
      </c>
      <c r="AQ31" s="1365">
        <v>1.1450696179850969E-2</v>
      </c>
      <c r="AR31" s="1365">
        <v>0.41881068969694396</v>
      </c>
      <c r="AS31" s="1365">
        <v>1.3606075843598079E-2</v>
      </c>
      <c r="AT31" s="1365">
        <v>8.7949756979989815E-3</v>
      </c>
      <c r="AU31" s="1365">
        <v>9.4866132100866079E-4</v>
      </c>
      <c r="AV31" s="1365">
        <v>0.1000672537899901</v>
      </c>
      <c r="AW31" s="1365">
        <v>0.27681635706447028</v>
      </c>
      <c r="AX31" s="1365">
        <v>1.8577365979877931E-2</v>
      </c>
      <c r="AY31" s="1365">
        <v>0.446926041039033</v>
      </c>
      <c r="AZ31" s="1365">
        <v>1.2368246241701547E-2</v>
      </c>
      <c r="BA31" s="1365">
        <v>7.9520023160124347E-3</v>
      </c>
      <c r="BB31" s="1365">
        <v>5.9972698709984812E-4</v>
      </c>
      <c r="BC31" s="1365">
        <v>0.11544375304874176</v>
      </c>
      <c r="BD31" s="1365">
        <v>0.28728122994996208</v>
      </c>
      <c r="BE31" s="1365">
        <v>2.3281082495515328E-2</v>
      </c>
      <c r="BF31" s="1365">
        <v>0.52011712450677594</v>
      </c>
      <c r="BG31" s="1365">
        <v>1.1050972658772411E-2</v>
      </c>
      <c r="BH31" s="1365">
        <v>5.860988366367139E-3</v>
      </c>
      <c r="BI31" s="1365">
        <v>2.5217553304826231E-4</v>
      </c>
      <c r="BJ31" s="1365">
        <v>0.15222158262899813</v>
      </c>
      <c r="BK31" s="1365">
        <v>0.31526136921532993</v>
      </c>
      <c r="BL31" s="1365">
        <v>3.5470036104260076E-2</v>
      </c>
      <c r="BM31" s="1365">
        <v>0.6105256219643721</v>
      </c>
      <c r="BN31" s="1365">
        <v>1.1717690198763288E-2</v>
      </c>
      <c r="BO31" s="1365">
        <v>3.2834333281336974E-3</v>
      </c>
      <c r="BP31" s="1365">
        <v>8.2877429864146543E-5</v>
      </c>
      <c r="BQ31" s="1365">
        <v>0.19638755284914056</v>
      </c>
      <c r="BR31" s="1365">
        <v>0.33663946229950958</v>
      </c>
      <c r="BS31" s="1365">
        <v>6.2414605858960845E-2</v>
      </c>
      <c r="BT31" s="1365"/>
      <c r="BU31" s="1365"/>
      <c r="BV31" s="1365"/>
      <c r="BW31" s="1365"/>
      <c r="BX31" s="1365"/>
      <c r="BY31" s="1365"/>
      <c r="BZ31" s="1365"/>
      <c r="CA31" s="1365">
        <v>0.15605006546611605</v>
      </c>
      <c r="CB31" s="1365">
        <v>4.4290191651789351E-2</v>
      </c>
      <c r="CC31" s="1365">
        <v>1.9314685341680207E-2</v>
      </c>
      <c r="CD31" s="1365">
        <v>1.7147861465398907E-2</v>
      </c>
      <c r="CE31" s="1365">
        <v>2.5271051857206385E-2</v>
      </c>
      <c r="CF31" s="1365">
        <v>5.0026275150041204E-2</v>
      </c>
      <c r="CG31" s="1365">
        <v>0</v>
      </c>
      <c r="CH31" s="1365">
        <v>0.20313675218640115</v>
      </c>
      <c r="CI31" s="1365">
        <v>3.2450468744251441E-2</v>
      </c>
      <c r="CJ31" s="1365">
        <v>1.8172304250089862E-2</v>
      </c>
      <c r="CK31" s="1365">
        <v>7.515237412572701E-3</v>
      </c>
      <c r="CL31" s="1365">
        <v>2.9598460720810505E-2</v>
      </c>
      <c r="CM31" s="1365">
        <v>0.11527472787463264</v>
      </c>
      <c r="CN31" s="1365">
        <v>1.2555318404402585E-4</v>
      </c>
      <c r="CO31" s="1365">
        <v>0.30676949088020716</v>
      </c>
      <c r="CP31" s="1365">
        <v>1.7844492813420026E-2</v>
      </c>
      <c r="CQ31" s="1365">
        <v>1.1605829232018909E-2</v>
      </c>
      <c r="CR31" s="1365">
        <v>2.1432822023316001E-3</v>
      </c>
      <c r="CS31" s="1365">
        <v>4.3836586635780543E-2</v>
      </c>
      <c r="CT31" s="1365">
        <v>0.22886861445121603</v>
      </c>
      <c r="CU31" s="1365">
        <v>2.470685545439999E-3</v>
      </c>
      <c r="CV31" s="1365"/>
      <c r="CW31" s="1365">
        <v>1.3718495545840271E-2</v>
      </c>
      <c r="CX31" s="1365">
        <v>1.0051016737346647E-2</v>
      </c>
      <c r="CY31" s="1365">
        <v>9.5597559522791749E-4</v>
      </c>
      <c r="CZ31" s="1365">
        <v>7.4009457405750087E-2</v>
      </c>
      <c r="DA31" s="1365">
        <v>0.25363554742102568</v>
      </c>
      <c r="DB31" s="1365"/>
      <c r="DC31" s="1365">
        <v>0.47535993313957836</v>
      </c>
      <c r="DD31" s="1365">
        <v>1.0743808308531638E-2</v>
      </c>
      <c r="DE31" s="1365">
        <v>7.0400319549611115E-3</v>
      </c>
      <c r="DF31" s="1365">
        <v>3.301249250370178E-4</v>
      </c>
      <c r="DG31" s="1365">
        <v>0.12960516340128056</v>
      </c>
      <c r="DH31" s="1365">
        <v>0.30457898280455215</v>
      </c>
      <c r="DI31" s="1365">
        <v>2.3061821745215889E-2</v>
      </c>
      <c r="DJ31" s="1365"/>
      <c r="DK31" s="1365"/>
      <c r="DL31" s="1365"/>
      <c r="DM31" s="1365"/>
      <c r="DN31" s="1365"/>
      <c r="DO31" s="1365"/>
      <c r="DP31" s="1365"/>
      <c r="DQ31" s="1365"/>
      <c r="DR31" s="1365"/>
      <c r="DS31" s="1365"/>
      <c r="DT31" s="1365"/>
      <c r="DU31" s="1365"/>
      <c r="DV31" s="1365"/>
      <c r="DW31" s="1365"/>
    </row>
    <row r="32" spans="1:127" ht="16" x14ac:dyDescent="0.2">
      <c r="A32" s="1365">
        <v>1943</v>
      </c>
      <c r="B32" s="1365">
        <v>0.25526089948197828</v>
      </c>
      <c r="C32" s="1365">
        <v>4.2690481212853446E-2</v>
      </c>
      <c r="D32" s="1365">
        <v>1.1025052080551252E-2</v>
      </c>
      <c r="E32" s="1365">
        <v>2.0320604513312374E-2</v>
      </c>
      <c r="F32" s="1365">
        <v>9.0022752180865334E-2</v>
      </c>
      <c r="G32" s="1365">
        <v>8.8157683884407881E-2</v>
      </c>
      <c r="H32" s="1365">
        <v>3.0443256099880376E-3</v>
      </c>
      <c r="I32" s="1365">
        <v>0.18144940058673389</v>
      </c>
      <c r="J32" s="1365">
        <v>5.4083502981627812E-2</v>
      </c>
      <c r="K32" s="1365">
        <v>1.0025365605485694E-2</v>
      </c>
      <c r="L32" s="1365">
        <v>2.7992241543874988E-2</v>
      </c>
      <c r="M32" s="1365">
        <v>6.4934639577467437E-2</v>
      </c>
      <c r="N32" s="1365">
        <v>2.4413650878277963E-2</v>
      </c>
      <c r="O32" s="1365">
        <v>0</v>
      </c>
      <c r="P32" s="1365"/>
      <c r="Q32" s="1365"/>
      <c r="R32" s="1365"/>
      <c r="S32" s="1365"/>
      <c r="T32" s="1365"/>
      <c r="U32" s="1365"/>
      <c r="V32" s="1365"/>
      <c r="W32" s="1365"/>
      <c r="X32" s="1365"/>
      <c r="Y32" s="1365"/>
      <c r="Z32" s="1365"/>
      <c r="AA32" s="1365"/>
      <c r="AB32" s="1365"/>
      <c r="AC32" s="1365"/>
      <c r="AD32" s="1365">
        <v>0.37694449037016836</v>
      </c>
      <c r="AE32" s="1365">
        <v>2.5378617719609149E-2</v>
      </c>
      <c r="AF32" s="1365">
        <v>1.3019144826052893E-2</v>
      </c>
      <c r="AG32" s="1365">
        <v>7.3030152885605404E-3</v>
      </c>
      <c r="AH32" s="1365">
        <v>0.13170359286674929</v>
      </c>
      <c r="AI32" s="1365">
        <v>0.19167041404615606</v>
      </c>
      <c r="AJ32" s="1365">
        <v>7.8697056230404502E-3</v>
      </c>
      <c r="AK32" s="1365">
        <v>0.41407352130643577</v>
      </c>
      <c r="AL32" s="1365">
        <v>2.0500200633474956E-2</v>
      </c>
      <c r="AM32" s="1365">
        <v>1.1555177590743523E-2</v>
      </c>
      <c r="AN32" s="1365">
        <v>4.0058553513313304E-3</v>
      </c>
      <c r="AO32" s="1365">
        <v>0.14195348757251824</v>
      </c>
      <c r="AP32" s="1365">
        <v>0.22615774419000295</v>
      </c>
      <c r="AQ32" s="1365">
        <v>9.9010559683647605E-3</v>
      </c>
      <c r="AR32" s="1365">
        <v>0.48569553168128271</v>
      </c>
      <c r="AS32" s="1365">
        <v>1.3594203823971012E-2</v>
      </c>
      <c r="AT32" s="1365">
        <v>8.115615528801844E-3</v>
      </c>
      <c r="AU32" s="1365">
        <v>1.1099777483400493E-3</v>
      </c>
      <c r="AV32" s="1365">
        <v>0.16826872535727708</v>
      </c>
      <c r="AW32" s="1365">
        <v>0.27825959765014768</v>
      </c>
      <c r="AX32" s="1365">
        <v>1.6347411572745052E-2</v>
      </c>
      <c r="AY32" s="1365">
        <v>0.51074460208296968</v>
      </c>
      <c r="AZ32" s="1365">
        <v>1.2612202000411497E-2</v>
      </c>
      <c r="BA32" s="1365">
        <v>7.3581590228245994E-3</v>
      </c>
      <c r="BB32" s="1365">
        <v>7.1617404227766724E-4</v>
      </c>
      <c r="BC32" s="1365">
        <v>0.18537559420458688</v>
      </c>
      <c r="BD32" s="1365">
        <v>0.28387082247386775</v>
      </c>
      <c r="BE32" s="1365">
        <v>2.0811650339001238E-2</v>
      </c>
      <c r="BF32" s="1365">
        <v>0.57716466137358824</v>
      </c>
      <c r="BG32" s="1365">
        <v>1.1740025318083533E-2</v>
      </c>
      <c r="BH32" s="1365">
        <v>5.6442147511694806E-3</v>
      </c>
      <c r="BI32" s="1365">
        <v>3.1372827794656012E-4</v>
      </c>
      <c r="BJ32" s="1365">
        <v>0.21571128871575898</v>
      </c>
      <c r="BK32" s="1365">
        <v>0.31146956474381865</v>
      </c>
      <c r="BL32" s="1365">
        <v>3.2285839566811067E-2</v>
      </c>
      <c r="BM32" s="1365">
        <v>0.68919978433183504</v>
      </c>
      <c r="BN32" s="1365">
        <v>1.4326487185200704E-2</v>
      </c>
      <c r="BO32" s="1365">
        <v>3.4231605798912762E-3</v>
      </c>
      <c r="BP32" s="1365">
        <v>1.1866323056942907E-4</v>
      </c>
      <c r="BQ32" s="1365">
        <v>0.27105693743405196</v>
      </c>
      <c r="BR32" s="1365">
        <v>0.3353552444846255</v>
      </c>
      <c r="BS32" s="1365">
        <v>6.4919291417496208E-2</v>
      </c>
      <c r="BT32" s="1365"/>
      <c r="BU32" s="1365"/>
      <c r="BV32" s="1365"/>
      <c r="BW32" s="1365"/>
      <c r="BX32" s="1365"/>
      <c r="BY32" s="1365"/>
      <c r="BZ32" s="1365"/>
      <c r="CA32" s="1365">
        <v>0.23036710831795854</v>
      </c>
      <c r="CB32" s="1365">
        <v>4.4277967232214201E-2</v>
      </c>
      <c r="CC32" s="1365">
        <v>1.8272866073249176E-2</v>
      </c>
      <c r="CD32" s="1365">
        <v>2.0075772718720783E-2</v>
      </c>
      <c r="CE32" s="1365">
        <v>8.8046786586314096E-2</v>
      </c>
      <c r="CF32" s="1365">
        <v>5.9693715707460307E-2</v>
      </c>
      <c r="CG32" s="1365">
        <v>0</v>
      </c>
      <c r="CH32" s="1365">
        <v>0.28977207694065543</v>
      </c>
      <c r="CI32" s="1365">
        <v>3.0989936895069715E-2</v>
      </c>
      <c r="CJ32" s="1365">
        <v>1.6617239773374481E-2</v>
      </c>
      <c r="CK32" s="1365">
        <v>8.4047463511477856E-3</v>
      </c>
      <c r="CL32" s="1365">
        <v>9.6885766854171274E-2</v>
      </c>
      <c r="CM32" s="1365">
        <v>0.13676485174347836</v>
      </c>
      <c r="CN32" s="1365">
        <v>1.09535323413839E-4</v>
      </c>
      <c r="CO32" s="1365">
        <v>0.39184050149230032</v>
      </c>
      <c r="CP32" s="1365">
        <v>1.6675562859654363E-2</v>
      </c>
      <c r="CQ32" s="1365">
        <v>1.0423435680298973E-2</v>
      </c>
      <c r="CR32" s="1365">
        <v>2.3455129754931942E-3</v>
      </c>
      <c r="CS32" s="1365">
        <v>0.11035809387660958</v>
      </c>
      <c r="CT32" s="1365">
        <v>0.24969944194464039</v>
      </c>
      <c r="CU32" s="1365">
        <v>2.3384541556037731E-3</v>
      </c>
      <c r="CV32" s="1365"/>
      <c r="CW32" s="1365">
        <v>1.3436317112461337E-2</v>
      </c>
      <c r="CX32" s="1365">
        <v>8.9414813585444401E-3</v>
      </c>
      <c r="CY32" s="1365">
        <v>1.0964851469776459E-3</v>
      </c>
      <c r="CZ32" s="1365">
        <v>0.15228160223364462</v>
      </c>
      <c r="DA32" s="1365">
        <v>0.25499174245138156</v>
      </c>
      <c r="DB32" s="1365"/>
      <c r="DC32" s="1365">
        <v>0.53254519917444998</v>
      </c>
      <c r="DD32" s="1365">
        <v>1.0763874430335923E-2</v>
      </c>
      <c r="DE32" s="1365">
        <v>6.4761093647830326E-3</v>
      </c>
      <c r="DF32" s="1365">
        <v>3.8732085007783741E-4</v>
      </c>
      <c r="DG32" s="1365">
        <v>0.19256174744888632</v>
      </c>
      <c r="DH32" s="1365">
        <v>0.30238472055446891</v>
      </c>
      <c r="DI32" s="1365">
        <v>1.9971426525898003E-2</v>
      </c>
      <c r="DJ32" s="1365"/>
      <c r="DK32" s="1365"/>
      <c r="DL32" s="1365"/>
      <c r="DM32" s="1365"/>
      <c r="DN32" s="1365"/>
      <c r="DO32" s="1365"/>
      <c r="DP32" s="1365"/>
      <c r="DQ32" s="1365"/>
      <c r="DR32" s="1365"/>
      <c r="DS32" s="1365"/>
      <c r="DT32" s="1365"/>
      <c r="DU32" s="1365"/>
      <c r="DV32" s="1365"/>
      <c r="DW32" s="1365"/>
    </row>
    <row r="33" spans="1:127" ht="16" x14ac:dyDescent="0.2">
      <c r="A33" s="1365">
        <v>1944</v>
      </c>
      <c r="B33" s="1365">
        <v>0.24645974845636726</v>
      </c>
      <c r="C33" s="1365">
        <v>4.5755943733027292E-2</v>
      </c>
      <c r="D33" s="1365">
        <v>1.0632366995858554E-2</v>
      </c>
      <c r="E33" s="1365">
        <v>2.1747330790232843E-2</v>
      </c>
      <c r="F33" s="1365">
        <v>8.8365103231627051E-2</v>
      </c>
      <c r="G33" s="1365">
        <v>7.6547069130296269E-2</v>
      </c>
      <c r="H33" s="1365">
        <v>3.411934575325236E-3</v>
      </c>
      <c r="I33" s="1365">
        <v>0.18503075466913407</v>
      </c>
      <c r="J33" s="1365">
        <v>5.5479955451466431E-2</v>
      </c>
      <c r="K33" s="1365">
        <v>9.3874652912056076E-3</v>
      </c>
      <c r="L33" s="1365">
        <v>2.8672254145244339E-2</v>
      </c>
      <c r="M33" s="1365">
        <v>6.6873912024619314E-2</v>
      </c>
      <c r="N33" s="1365">
        <v>2.4617167756598363E-2</v>
      </c>
      <c r="O33" s="1365">
        <v>0</v>
      </c>
      <c r="P33" s="1365"/>
      <c r="Q33" s="1365"/>
      <c r="R33" s="1365"/>
      <c r="S33" s="1365"/>
      <c r="T33" s="1365"/>
      <c r="U33" s="1365"/>
      <c r="V33" s="1365"/>
      <c r="W33" s="1365"/>
      <c r="X33" s="1365"/>
      <c r="Y33" s="1365"/>
      <c r="Z33" s="1365"/>
      <c r="AA33" s="1365"/>
      <c r="AB33" s="1365"/>
      <c r="AC33" s="1365"/>
      <c r="AD33" s="1365">
        <v>0.34953806171642199</v>
      </c>
      <c r="AE33" s="1365">
        <v>2.9105277703121338E-2</v>
      </c>
      <c r="AF33" s="1365">
        <v>1.314746592615835E-2</v>
      </c>
      <c r="AG33" s="1365">
        <v>8.3629377307580712E-3</v>
      </c>
      <c r="AH33" s="1365">
        <v>0.12528564290303248</v>
      </c>
      <c r="AI33" s="1365">
        <v>0.1641992715095659</v>
      </c>
      <c r="AJ33" s="1365">
        <v>9.4374659437858593E-3</v>
      </c>
      <c r="AK33" s="1365">
        <v>0.39381748951339074</v>
      </c>
      <c r="AL33" s="1365">
        <v>2.4637526898900381E-2</v>
      </c>
      <c r="AM33" s="1365">
        <v>1.2346065881598377E-2</v>
      </c>
      <c r="AN33" s="1365">
        <v>4.8071440133630782E-3</v>
      </c>
      <c r="AO33" s="1365">
        <v>0.13720327578073249</v>
      </c>
      <c r="AP33" s="1365">
        <v>0.20238080524534491</v>
      </c>
      <c r="AQ33" s="1365">
        <v>1.2442671693451486E-2</v>
      </c>
      <c r="AR33" s="1365">
        <v>0.4731704367259813</v>
      </c>
      <c r="AS33" s="1365">
        <v>1.7510409185509293E-2</v>
      </c>
      <c r="AT33" s="1365">
        <v>9.2170952124681974E-3</v>
      </c>
      <c r="AU33" s="1365">
        <v>1.427610258721717E-3</v>
      </c>
      <c r="AV33" s="1365">
        <v>0.16831018369281681</v>
      </c>
      <c r="AW33" s="1365">
        <v>0.25469026820033891</v>
      </c>
      <c r="AX33" s="1365">
        <v>2.2014870176126404E-2</v>
      </c>
      <c r="AY33" s="1365">
        <v>0.49866032133659</v>
      </c>
      <c r="AZ33" s="1365">
        <v>1.6602652409138791E-2</v>
      </c>
      <c r="BA33" s="1365">
        <v>8.6098802513856244E-3</v>
      </c>
      <c r="BB33" s="1365">
        <v>9.4136490551122891E-4</v>
      </c>
      <c r="BC33" s="1365">
        <v>0.18406767105245389</v>
      </c>
      <c r="BD33" s="1365">
        <v>0.25992960960364081</v>
      </c>
      <c r="BE33" s="1365">
        <v>2.8509143114459602E-2</v>
      </c>
      <c r="BF33" s="1365">
        <v>0.56905384624609179</v>
      </c>
      <c r="BG33" s="1365">
        <v>1.5935708550225382E-2</v>
      </c>
      <c r="BH33" s="1365">
        <v>6.7552761207348997E-3</v>
      </c>
      <c r="BI33" s="1365">
        <v>4.2521529756406269E-4</v>
      </c>
      <c r="BJ33" s="1365">
        <v>0.21377563374600428</v>
      </c>
      <c r="BK33" s="1365">
        <v>0.28762365182158389</v>
      </c>
      <c r="BL33" s="1365">
        <v>4.4538360709979158E-2</v>
      </c>
      <c r="BM33" s="1365">
        <v>0.65725156081425129</v>
      </c>
      <c r="BN33" s="1365">
        <v>1.735777937806475E-2</v>
      </c>
      <c r="BO33" s="1365">
        <v>3.9995507645624439E-3</v>
      </c>
      <c r="BP33" s="1365">
        <v>1.4355670645151429E-4</v>
      </c>
      <c r="BQ33" s="1365">
        <v>0.22829082704675188</v>
      </c>
      <c r="BR33" s="1365">
        <v>0.32812699555336</v>
      </c>
      <c r="BS33" s="1365">
        <v>7.9332851365060658E-2</v>
      </c>
      <c r="BT33" s="1365"/>
      <c r="BU33" s="1365"/>
      <c r="BV33" s="1365"/>
      <c r="BW33" s="1365"/>
      <c r="BX33" s="1365"/>
      <c r="BY33" s="1365"/>
      <c r="BZ33" s="1365"/>
      <c r="CA33" s="1365">
        <v>0.22034370374092771</v>
      </c>
      <c r="CB33" s="1365">
        <v>4.3135437364421547E-2</v>
      </c>
      <c r="CC33" s="1365">
        <v>1.5363190292709203E-2</v>
      </c>
      <c r="CD33" s="1365">
        <v>1.9528625250653537E-2</v>
      </c>
      <c r="CE33" s="1365">
        <v>8.5949247145108321E-2</v>
      </c>
      <c r="CF33" s="1365">
        <v>5.6367203688035106E-2</v>
      </c>
      <c r="CG33" s="1365">
        <v>0</v>
      </c>
      <c r="CH33" s="1365">
        <v>0.28504001390058586</v>
      </c>
      <c r="CI33" s="1365">
        <v>3.3805602093699261E-2</v>
      </c>
      <c r="CJ33" s="1365">
        <v>1.6221754909022855E-2</v>
      </c>
      <c r="CK33" s="1365">
        <v>9.1547284065332055E-3</v>
      </c>
      <c r="CL33" s="1365">
        <v>9.4023477512948886E-2</v>
      </c>
      <c r="CM33" s="1365">
        <v>0.13170503917224818</v>
      </c>
      <c r="CN33" s="1365">
        <v>1.2941180613348639E-4</v>
      </c>
      <c r="CO33" s="1365">
        <v>0.38991075796754504</v>
      </c>
      <c r="CP33" s="1365">
        <v>2.0121215282701086E-2</v>
      </c>
      <c r="CQ33" s="1365">
        <v>1.0899703029378838E-2</v>
      </c>
      <c r="CR33" s="1365">
        <v>2.8259496230058066E-3</v>
      </c>
      <c r="CS33" s="1365">
        <v>0.1195178036507593</v>
      </c>
      <c r="CT33" s="1365">
        <v>0.23321118239703523</v>
      </c>
      <c r="CU33" s="1365">
        <v>3.3349039846647349E-3</v>
      </c>
      <c r="CV33" s="1365"/>
      <c r="CW33" s="1365">
        <v>1.7196687128404942E-2</v>
      </c>
      <c r="CX33" s="1365">
        <v>1.0222586884728014E-2</v>
      </c>
      <c r="CY33" s="1365">
        <v>1.4012646552084833E-3</v>
      </c>
      <c r="CZ33" s="1365">
        <v>0.15397693047466826</v>
      </c>
      <c r="DA33" s="1365">
        <v>0.23533861350111623</v>
      </c>
      <c r="DB33" s="1365"/>
      <c r="DC33" s="1365">
        <v>0.52860633869503415</v>
      </c>
      <c r="DD33" s="1365">
        <v>1.530571644513898E-2</v>
      </c>
      <c r="DE33" s="1365">
        <v>7.9674921115570445E-3</v>
      </c>
      <c r="DF33" s="1365">
        <v>5.4993174069838493E-4</v>
      </c>
      <c r="DG33" s="1365">
        <v>0.20533666260415992</v>
      </c>
      <c r="DH33" s="1365">
        <v>0.27031778970114007</v>
      </c>
      <c r="DI33" s="1365">
        <v>2.9128746092339747E-2</v>
      </c>
      <c r="DJ33" s="1365"/>
      <c r="DK33" s="1365"/>
      <c r="DL33" s="1365"/>
      <c r="DM33" s="1365"/>
      <c r="DN33" s="1365"/>
      <c r="DO33" s="1365"/>
      <c r="DP33" s="1365"/>
      <c r="DQ33" s="1365"/>
      <c r="DR33" s="1365"/>
      <c r="DS33" s="1365"/>
      <c r="DT33" s="1365"/>
      <c r="DU33" s="1365"/>
      <c r="DV33" s="1365"/>
      <c r="DW33" s="1365"/>
    </row>
    <row r="34" spans="1:127" ht="16" x14ac:dyDescent="0.2">
      <c r="A34" s="1365">
        <v>1945</v>
      </c>
      <c r="B34" s="1365">
        <v>0.25599570230543295</v>
      </c>
      <c r="C34" s="1365">
        <v>5.2177449304315546E-2</v>
      </c>
      <c r="D34" s="1365">
        <v>1.0927170409222534E-2</v>
      </c>
      <c r="E34" s="1365">
        <v>2.6655274015597918E-2</v>
      </c>
      <c r="F34" s="1365">
        <v>9.7047160563905388E-2</v>
      </c>
      <c r="G34" s="1365">
        <v>6.5220306656136845E-2</v>
      </c>
      <c r="H34" s="1365">
        <v>3.9683413562547464E-3</v>
      </c>
      <c r="I34" s="1365">
        <v>0.19813468558177938</v>
      </c>
      <c r="J34" s="1365">
        <v>6.2494409980066674E-2</v>
      </c>
      <c r="K34" s="1365">
        <v>9.4659750047412557E-3</v>
      </c>
      <c r="L34" s="1365">
        <v>3.4714328549802116E-2</v>
      </c>
      <c r="M34" s="1365">
        <v>6.9361461564179397E-2</v>
      </c>
      <c r="N34" s="1365">
        <v>2.2098510482989931E-2</v>
      </c>
      <c r="O34" s="1365">
        <v>0</v>
      </c>
      <c r="P34" s="1365"/>
      <c r="Q34" s="1365"/>
      <c r="R34" s="1365"/>
      <c r="S34" s="1365"/>
      <c r="T34" s="1365"/>
      <c r="U34" s="1365"/>
      <c r="V34" s="1365"/>
      <c r="W34" s="1365"/>
      <c r="X34" s="1365"/>
      <c r="Y34" s="1365"/>
      <c r="Z34" s="1365"/>
      <c r="AA34" s="1365"/>
      <c r="AB34" s="1365"/>
      <c r="AC34" s="1365"/>
      <c r="AD34" s="1365">
        <v>0.3563201769384996</v>
      </c>
      <c r="AE34" s="1365">
        <v>3.3917241230860533E-2</v>
      </c>
      <c r="AF34" s="1365">
        <v>1.3950063896875933E-2</v>
      </c>
      <c r="AG34" s="1365">
        <v>1.0474890686504187E-2</v>
      </c>
      <c r="AH34" s="1365">
        <v>0.14793687942561468</v>
      </c>
      <c r="AI34" s="1365">
        <v>0.13882409004783611</v>
      </c>
      <c r="AJ34" s="1365">
        <v>1.121701165080813E-2</v>
      </c>
      <c r="AK34" s="1365">
        <v>0.39953910072525584</v>
      </c>
      <c r="AL34" s="1365">
        <v>2.8821892656406282E-2</v>
      </c>
      <c r="AM34" s="1365">
        <v>1.3259370007711995E-2</v>
      </c>
      <c r="AN34" s="1365">
        <v>6.0444164857058943E-3</v>
      </c>
      <c r="AO34" s="1365">
        <v>0.16553685511011446</v>
      </c>
      <c r="AP34" s="1365">
        <v>0.17103047855909362</v>
      </c>
      <c r="AQ34" s="1365">
        <v>1.4846087906223554E-2</v>
      </c>
      <c r="AR34" s="1365">
        <v>0.48451521670783526</v>
      </c>
      <c r="AS34" s="1365">
        <v>2.1441050195684298E-2</v>
      </c>
      <c r="AT34" s="1365">
        <v>1.0431996512445843E-2</v>
      </c>
      <c r="AU34" s="1365">
        <v>1.8788896855126626E-3</v>
      </c>
      <c r="AV34" s="1365">
        <v>0.20991346426441129</v>
      </c>
      <c r="AW34" s="1365">
        <v>0.21336009298144529</v>
      </c>
      <c r="AX34" s="1365">
        <v>2.7489723068335917E-2</v>
      </c>
      <c r="AY34" s="1365">
        <v>0.51735655232398337</v>
      </c>
      <c r="AZ34" s="1365">
        <v>2.0876018497849442E-2</v>
      </c>
      <c r="BA34" s="1365">
        <v>1.0036199170618739E-2</v>
      </c>
      <c r="BB34" s="1365">
        <v>1.2722429835539328E-3</v>
      </c>
      <c r="BC34" s="1365">
        <v>0.23068078867910377</v>
      </c>
      <c r="BD34" s="1365">
        <v>0.21810691305142427</v>
      </c>
      <c r="BE34" s="1365">
        <v>3.6384389941433226E-2</v>
      </c>
      <c r="BF34" s="1365">
        <v>0.60771840058974125</v>
      </c>
      <c r="BG34" s="1365">
        <v>2.1233837735613187E-2</v>
      </c>
      <c r="BH34" s="1365">
        <v>8.3527288822717091E-3</v>
      </c>
      <c r="BI34" s="1365">
        <v>6.0898677268044908E-4</v>
      </c>
      <c r="BJ34" s="1365">
        <v>0.26862860247567222</v>
      </c>
      <c r="BK34" s="1365">
        <v>0.25011444134683369</v>
      </c>
      <c r="BL34" s="1365">
        <v>5.8779803376670006E-2</v>
      </c>
      <c r="BM34" s="1365">
        <v>0.75764961001863751</v>
      </c>
      <c r="BN34" s="1365">
        <v>2.6363182812844114E-2</v>
      </c>
      <c r="BO34" s="1365">
        <v>5.5220207598924596E-3</v>
      </c>
      <c r="BP34" s="1365">
        <v>2.3435219555964496E-4</v>
      </c>
      <c r="BQ34" s="1365">
        <v>0.30979838390035103</v>
      </c>
      <c r="BR34" s="1365">
        <v>0.29735259026119942</v>
      </c>
      <c r="BS34" s="1365">
        <v>0.11837908008879085</v>
      </c>
      <c r="BT34" s="1365"/>
      <c r="BU34" s="1365"/>
      <c r="BV34" s="1365"/>
      <c r="BW34" s="1365"/>
      <c r="BX34" s="1365"/>
      <c r="BY34" s="1365"/>
      <c r="BZ34" s="1365"/>
      <c r="CA34" s="1365">
        <v>0.23223533526017051</v>
      </c>
      <c r="CB34" s="1365">
        <v>4.9666034003607321E-2</v>
      </c>
      <c r="CC34" s="1365">
        <v>1.5760981628904928E-2</v>
      </c>
      <c r="CD34" s="1365">
        <v>2.4167894178466244E-2</v>
      </c>
      <c r="CE34" s="1365">
        <v>9.0578098745249261E-2</v>
      </c>
      <c r="CF34" s="1365">
        <v>5.206232670394275E-2</v>
      </c>
      <c r="CG34" s="1365">
        <v>0</v>
      </c>
      <c r="CH34" s="1365">
        <v>0.29415043589360063</v>
      </c>
      <c r="CI34" s="1365">
        <v>3.7400317522262409E-2</v>
      </c>
      <c r="CJ34" s="1365">
        <v>1.63805523825368E-2</v>
      </c>
      <c r="CK34" s="1365">
        <v>1.0886140673090896E-2</v>
      </c>
      <c r="CL34" s="1365">
        <v>0.10932329614491428</v>
      </c>
      <c r="CM34" s="1365">
        <v>0.12000906058826792</v>
      </c>
      <c r="CN34" s="1365">
        <v>1.5106858252835576E-4</v>
      </c>
      <c r="CO34" s="1365">
        <v>0.39065211129948185</v>
      </c>
      <c r="CP34" s="1365">
        <v>2.2912642322741563E-2</v>
      </c>
      <c r="CQ34" s="1365">
        <v>1.1388487173761985E-2</v>
      </c>
      <c r="CR34" s="1365">
        <v>3.4588143090388238E-3</v>
      </c>
      <c r="CS34" s="1365">
        <v>0.15088678996287028</v>
      </c>
      <c r="CT34" s="1365">
        <v>0.19768565302077548</v>
      </c>
      <c r="CU34" s="1365">
        <v>4.3197245102936993E-3</v>
      </c>
      <c r="CV34" s="1365"/>
      <c r="CW34" s="1365">
        <v>2.0589006203868662E-2</v>
      </c>
      <c r="CX34" s="1365">
        <v>1.1335563712536415E-2</v>
      </c>
      <c r="CY34" s="1365">
        <v>1.8032362353520121E-3</v>
      </c>
      <c r="CZ34" s="1365">
        <v>0.19569968189524301</v>
      </c>
      <c r="DA34" s="1365">
        <v>0.19437987559376096</v>
      </c>
      <c r="DB34" s="1365"/>
      <c r="DC34" s="1365">
        <v>0.55131548275952103</v>
      </c>
      <c r="DD34" s="1365">
        <v>1.934335186178229E-2</v>
      </c>
      <c r="DE34" s="1365">
        <v>9.3856904804127395E-3</v>
      </c>
      <c r="DF34" s="1365">
        <v>7.4701396166818241E-4</v>
      </c>
      <c r="DG34" s="1365">
        <v>0.25114047331053713</v>
      </c>
      <c r="DH34" s="1365">
        <v>0.23388240329395835</v>
      </c>
      <c r="DI34" s="1365">
        <v>3.6816549851162339E-2</v>
      </c>
      <c r="DJ34" s="1365"/>
      <c r="DK34" s="1365"/>
      <c r="DL34" s="1365"/>
      <c r="DM34" s="1365"/>
      <c r="DN34" s="1365"/>
      <c r="DO34" s="1365"/>
      <c r="DP34" s="1365"/>
      <c r="DQ34" s="1365"/>
      <c r="DR34" s="1365"/>
      <c r="DS34" s="1365"/>
      <c r="DT34" s="1365"/>
      <c r="DU34" s="1365"/>
      <c r="DV34" s="1365"/>
      <c r="DW34" s="1365"/>
    </row>
    <row r="35" spans="1:127" ht="16" x14ac:dyDescent="0.2">
      <c r="A35" s="1365">
        <v>1946</v>
      </c>
      <c r="B35" s="1365">
        <v>0.25259764484829272</v>
      </c>
      <c r="C35" s="1365">
        <v>5.9922926451915416E-2</v>
      </c>
      <c r="D35" s="1365">
        <v>1.0374433579775817E-2</v>
      </c>
      <c r="E35" s="1365">
        <v>3.3058513442712247E-2</v>
      </c>
      <c r="F35" s="1365">
        <v>8.5968119726364131E-2</v>
      </c>
      <c r="G35" s="1365">
        <v>5.8887828921217904E-2</v>
      </c>
      <c r="H35" s="1365">
        <v>4.3858227263072454E-3</v>
      </c>
      <c r="I35" s="1365">
        <v>0.20613261002500685</v>
      </c>
      <c r="J35" s="1365">
        <v>7.3663718272824114E-2</v>
      </c>
      <c r="K35" s="1365">
        <v>9.07002596642216E-3</v>
      </c>
      <c r="L35" s="1365">
        <v>4.4188700809117722E-2</v>
      </c>
      <c r="M35" s="1365">
        <v>5.8947813653944671E-2</v>
      </c>
      <c r="N35" s="1365">
        <v>2.0262351322698175E-2</v>
      </c>
      <c r="O35" s="1365">
        <v>0</v>
      </c>
      <c r="P35" s="1365"/>
      <c r="Q35" s="1365"/>
      <c r="R35" s="1365"/>
      <c r="S35" s="1365"/>
      <c r="T35" s="1365"/>
      <c r="U35" s="1365"/>
      <c r="V35" s="1365"/>
      <c r="W35" s="1365"/>
      <c r="X35" s="1365"/>
      <c r="Y35" s="1365"/>
      <c r="Z35" s="1365"/>
      <c r="AA35" s="1365"/>
      <c r="AB35" s="1365"/>
      <c r="AC35" s="1365"/>
      <c r="AD35" s="1365">
        <v>0.32914070832039893</v>
      </c>
      <c r="AE35" s="1365">
        <v>3.7257234095686195E-2</v>
      </c>
      <c r="AF35" s="1365">
        <v>1.2986251735770187E-2</v>
      </c>
      <c r="AG35" s="1365">
        <v>1.2425949631934573E-2</v>
      </c>
      <c r="AH35" s="1365">
        <v>0.13416258594742428</v>
      </c>
      <c r="AI35" s="1365">
        <v>0.12045102285857949</v>
      </c>
      <c r="AJ35" s="1365">
        <v>1.185766405100425E-2</v>
      </c>
      <c r="AK35" s="1365">
        <v>0.36378545841797549</v>
      </c>
      <c r="AL35" s="1365">
        <v>3.1425675758674769E-2</v>
      </c>
      <c r="AM35" s="1365">
        <v>1.2383072444018433E-2</v>
      </c>
      <c r="AN35" s="1365">
        <v>7.1171563972052404E-3</v>
      </c>
      <c r="AO35" s="1365">
        <v>0.15187994412432942</v>
      </c>
      <c r="AP35" s="1365">
        <v>0.14540181279705414</v>
      </c>
      <c r="AQ35" s="1365">
        <v>1.5577796896693471E-2</v>
      </c>
      <c r="AR35" s="1365">
        <v>0.45313227908396247</v>
      </c>
      <c r="AS35" s="1365">
        <v>2.4567164803577873E-2</v>
      </c>
      <c r="AT35" s="1365">
        <v>1.0403637563652569E-2</v>
      </c>
      <c r="AU35" s="1365">
        <v>2.3248785311465658E-3</v>
      </c>
      <c r="AV35" s="1365">
        <v>0.20253897319937203</v>
      </c>
      <c r="AW35" s="1365">
        <v>0.18307175615806207</v>
      </c>
      <c r="AX35" s="1365">
        <v>3.0225868828151387E-2</v>
      </c>
      <c r="AY35" s="1365">
        <v>0.49449260114845173</v>
      </c>
      <c r="AZ35" s="1365">
        <v>2.4415130185071486E-2</v>
      </c>
      <c r="BA35" s="1365">
        <v>1.0266768510907019E-2</v>
      </c>
      <c r="BB35" s="1365">
        <v>1.6068355620622522E-3</v>
      </c>
      <c r="BC35" s="1365">
        <v>0.22878087537650335</v>
      </c>
      <c r="BD35" s="1365">
        <v>0.18878803909039191</v>
      </c>
      <c r="BE35" s="1365">
        <v>4.0634952423515738E-2</v>
      </c>
      <c r="BF35" s="1365">
        <v>0.60695315003417627</v>
      </c>
      <c r="BG35" s="1365">
        <v>2.5637030287205397E-2</v>
      </c>
      <c r="BH35" s="1365">
        <v>9.1264087056936068E-3</v>
      </c>
      <c r="BI35" s="1365">
        <v>7.9403031054134398E-4</v>
      </c>
      <c r="BJ35" s="1365">
        <v>0.27155665641369114</v>
      </c>
      <c r="BK35" s="1365">
        <v>0.2323403084792609</v>
      </c>
      <c r="BL35" s="1365">
        <v>6.7498715837783871E-2</v>
      </c>
      <c r="BM35" s="1365">
        <v>0.76829530892546105</v>
      </c>
      <c r="BN35" s="1365">
        <v>2.9231571085966381E-2</v>
      </c>
      <c r="BO35" s="1365">
        <v>6.087070944599449E-3</v>
      </c>
      <c r="BP35" s="1365">
        <v>2.8061658954992925E-4</v>
      </c>
      <c r="BQ35" s="1365">
        <v>0.30097802818849007</v>
      </c>
      <c r="BR35" s="1365">
        <v>0.30942587408252292</v>
      </c>
      <c r="BS35" s="1365">
        <v>0.1222921480343323</v>
      </c>
      <c r="BT35" s="1365"/>
      <c r="BU35" s="1365"/>
      <c r="BV35" s="1365"/>
      <c r="BW35" s="1365"/>
      <c r="BX35" s="1365"/>
      <c r="BY35" s="1365"/>
      <c r="BZ35" s="1365"/>
      <c r="CA35" s="1365">
        <v>0.22524855056853876</v>
      </c>
      <c r="CB35" s="1365">
        <v>5.584460537657953E-2</v>
      </c>
      <c r="CC35" s="1365">
        <v>1.4567604527244718E-2</v>
      </c>
      <c r="CD35" s="1365">
        <v>2.934611091190634E-2</v>
      </c>
      <c r="CE35" s="1365">
        <v>7.3980776409453441E-2</v>
      </c>
      <c r="CF35" s="1365">
        <v>5.1509453343354751E-2</v>
      </c>
      <c r="CG35" s="1365">
        <v>0</v>
      </c>
      <c r="CH35" s="1365">
        <v>0.2637460385136392</v>
      </c>
      <c r="CI35" s="1365">
        <v>3.8607192834755513E-2</v>
      </c>
      <c r="CJ35" s="1365">
        <v>1.4288231838958632E-2</v>
      </c>
      <c r="CK35" s="1365">
        <v>1.2135477703952827E-2</v>
      </c>
      <c r="CL35" s="1365">
        <v>9.3850542876615387E-2</v>
      </c>
      <c r="CM35" s="1365">
        <v>0.10462458044608816</v>
      </c>
      <c r="CN35" s="1365">
        <v>2.4001281326868547E-4</v>
      </c>
      <c r="CO35" s="1365">
        <v>0.34563954153665066</v>
      </c>
      <c r="CP35" s="1365">
        <v>2.4935389833533769E-2</v>
      </c>
      <c r="CQ35" s="1365">
        <v>1.0651116958786858E-2</v>
      </c>
      <c r="CR35" s="1365">
        <v>4.0649783109449463E-3</v>
      </c>
      <c r="CS35" s="1365">
        <v>0.13396624428820664</v>
      </c>
      <c r="CT35" s="1365">
        <v>0.16702717381583179</v>
      </c>
      <c r="CU35" s="1365">
        <v>4.9946383293466385E-3</v>
      </c>
      <c r="CV35" s="1365"/>
      <c r="CW35" s="1365">
        <v>2.3489946028978751E-2</v>
      </c>
      <c r="CX35" s="1365">
        <v>1.107321351404889E-2</v>
      </c>
      <c r="CY35" s="1365">
        <v>2.221719666254215E-3</v>
      </c>
      <c r="CZ35" s="1365">
        <v>0.19153536076165917</v>
      </c>
      <c r="DA35" s="1365">
        <v>0.15787558598015489</v>
      </c>
      <c r="DB35" s="1365"/>
      <c r="DC35" s="1365">
        <v>0.53832860591115828</v>
      </c>
      <c r="DD35" s="1365">
        <v>2.4145482144217474E-2</v>
      </c>
      <c r="DE35" s="1365">
        <v>1.0371846532911086E-2</v>
      </c>
      <c r="DF35" s="1365">
        <v>1.0069846908638755E-3</v>
      </c>
      <c r="DG35" s="1365">
        <v>0.25674176475557986</v>
      </c>
      <c r="DH35" s="1365">
        <v>0.2012956223022947</v>
      </c>
      <c r="DI35" s="1365">
        <v>4.4766905485291254E-2</v>
      </c>
      <c r="DJ35" s="1365"/>
      <c r="DK35" s="1365"/>
      <c r="DL35" s="1365"/>
      <c r="DM35" s="1365"/>
      <c r="DN35" s="1365"/>
      <c r="DO35" s="1365"/>
      <c r="DP35" s="1365"/>
      <c r="DQ35" s="1365"/>
      <c r="DR35" s="1365"/>
      <c r="DS35" s="1365"/>
      <c r="DT35" s="1365"/>
      <c r="DU35" s="1365"/>
      <c r="DV35" s="1365"/>
      <c r="DW35" s="1365"/>
    </row>
    <row r="36" spans="1:127" ht="16" x14ac:dyDescent="0.2">
      <c r="A36" s="1365">
        <v>1947</v>
      </c>
      <c r="B36" s="1365">
        <v>0.2563697248159999</v>
      </c>
      <c r="C36" s="1365">
        <v>5.8974771637163491E-2</v>
      </c>
      <c r="D36" s="1365">
        <v>1.0098608869769547E-2</v>
      </c>
      <c r="E36" s="1365">
        <v>2.5715958416079744E-2</v>
      </c>
      <c r="F36" s="1365">
        <v>9.1466358205287229E-2</v>
      </c>
      <c r="G36" s="1365">
        <v>6.5510667769940079E-2</v>
      </c>
      <c r="H36" s="1365">
        <v>4.6033599177597827E-3</v>
      </c>
      <c r="I36" s="1365">
        <v>0.20748994022489098</v>
      </c>
      <c r="J36" s="1365">
        <v>7.2567420039722413E-2</v>
      </c>
      <c r="K36" s="1365">
        <v>8.9427559345944818E-3</v>
      </c>
      <c r="L36" s="1365">
        <v>3.4406890131846987E-2</v>
      </c>
      <c r="M36" s="1365">
        <v>6.9746523234379479E-2</v>
      </c>
      <c r="N36" s="1365">
        <v>2.1826350884347607E-2</v>
      </c>
      <c r="O36" s="1365">
        <v>0</v>
      </c>
      <c r="P36" s="1365"/>
      <c r="Q36" s="1365"/>
      <c r="R36" s="1365"/>
      <c r="S36" s="1365"/>
      <c r="T36" s="1365"/>
      <c r="U36" s="1365"/>
      <c r="V36" s="1365"/>
      <c r="W36" s="1365"/>
      <c r="X36" s="1365"/>
      <c r="Y36" s="1365"/>
      <c r="Z36" s="1365"/>
      <c r="AA36" s="1365"/>
      <c r="AB36" s="1365"/>
      <c r="AC36" s="1365"/>
      <c r="AD36" s="1365">
        <v>0.3396435991883745</v>
      </c>
      <c r="AE36" s="1365">
        <v>3.7164774596039764E-2</v>
      </c>
      <c r="AF36" s="1365">
        <v>1.2591918567241457E-2</v>
      </c>
      <c r="AG36" s="1365">
        <v>9.7970792843650508E-3</v>
      </c>
      <c r="AH36" s="1365">
        <v>0.12956070332903222</v>
      </c>
      <c r="AI36" s="1365">
        <v>0.13791460602668618</v>
      </c>
      <c r="AJ36" s="1365">
        <v>1.2614517385009769E-2</v>
      </c>
      <c r="AK36" s="1365">
        <v>0.37515126570943558</v>
      </c>
      <c r="AL36" s="1365">
        <v>3.0984873536398738E-2</v>
      </c>
      <c r="AM36" s="1365">
        <v>1.1856280158988323E-2</v>
      </c>
      <c r="AN36" s="1365">
        <v>5.5464838565389141E-3</v>
      </c>
      <c r="AO36" s="1365">
        <v>0.14333609707711931</v>
      </c>
      <c r="AP36" s="1365">
        <v>0.16704723509215183</v>
      </c>
      <c r="AQ36" s="1365">
        <v>1.6380295988238473E-2</v>
      </c>
      <c r="AR36" s="1365">
        <v>0.46209385053694296</v>
      </c>
      <c r="AS36" s="1365">
        <v>2.3454770089014591E-2</v>
      </c>
      <c r="AT36" s="1365">
        <v>9.6874541992453302E-3</v>
      </c>
      <c r="AU36" s="1365">
        <v>1.7543754818482398E-3</v>
      </c>
      <c r="AV36" s="1365">
        <v>0.18264924153440804</v>
      </c>
      <c r="AW36" s="1365">
        <v>0.21385993793703584</v>
      </c>
      <c r="AX36" s="1365">
        <v>3.0688071295390921E-2</v>
      </c>
      <c r="AY36" s="1365">
        <v>0.50092827804978313</v>
      </c>
      <c r="AZ36" s="1365">
        <v>2.2873010038785453E-2</v>
      </c>
      <c r="BA36" s="1365">
        <v>9.4600472761027336E-3</v>
      </c>
      <c r="BB36" s="1365">
        <v>1.1898216094718274E-3</v>
      </c>
      <c r="BC36" s="1365">
        <v>0.20208542403290672</v>
      </c>
      <c r="BD36" s="1365">
        <v>0.22503622739994256</v>
      </c>
      <c r="BE36" s="1365">
        <v>4.0283747692573875E-2</v>
      </c>
      <c r="BF36" s="1365">
        <v>0.59644077459701927</v>
      </c>
      <c r="BG36" s="1365">
        <v>2.2407694175222866E-2</v>
      </c>
      <c r="BH36" s="1365">
        <v>8.0928714507159539E-3</v>
      </c>
      <c r="BI36" s="1365">
        <v>5.485455223180986E-4</v>
      </c>
      <c r="BJ36" s="1365">
        <v>0.2266557846652994</v>
      </c>
      <c r="BK36" s="1365">
        <v>0.27656154292822371</v>
      </c>
      <c r="BL36" s="1365">
        <v>6.2174335855239224E-2</v>
      </c>
      <c r="BM36" s="1365">
        <v>0.71006145552058109</v>
      </c>
      <c r="BN36" s="1365">
        <v>2.3049943303963143E-2</v>
      </c>
      <c r="BO36" s="1365">
        <v>5.2143195887453236E-3</v>
      </c>
      <c r="BP36" s="1365">
        <v>1.7489491679812129E-4</v>
      </c>
      <c r="BQ36" s="1365">
        <v>0.23533790491785178</v>
      </c>
      <c r="BR36" s="1365">
        <v>0.34682777971212242</v>
      </c>
      <c r="BS36" s="1365">
        <v>9.945661308110032E-2</v>
      </c>
      <c r="BT36" s="1365"/>
      <c r="BU36" s="1365"/>
      <c r="BV36" s="1365"/>
      <c r="BW36" s="1365"/>
      <c r="BX36" s="1365"/>
      <c r="BY36" s="1365"/>
      <c r="BZ36" s="1365"/>
      <c r="CA36" s="1365">
        <v>0.23164915318515195</v>
      </c>
      <c r="CB36" s="1365">
        <v>5.7865737437511243E-2</v>
      </c>
      <c r="CC36" s="1365">
        <v>1.4745211259185993E-2</v>
      </c>
      <c r="CD36" s="1365">
        <v>2.4034603478148855E-2</v>
      </c>
      <c r="CE36" s="1365">
        <v>8.2059639663815021E-2</v>
      </c>
      <c r="CF36" s="1365">
        <v>5.294396134649082E-2</v>
      </c>
      <c r="CG36" s="1365">
        <v>0</v>
      </c>
      <c r="CH36" s="1365">
        <v>0.27169455075573945</v>
      </c>
      <c r="CI36" s="1365">
        <v>3.9416724483624828E-2</v>
      </c>
      <c r="CJ36" s="1365">
        <v>1.4130855959289073E-2</v>
      </c>
      <c r="CK36" s="1365">
        <v>9.7929903101441132E-3</v>
      </c>
      <c r="CL36" s="1365">
        <v>9.5706140448871727E-2</v>
      </c>
      <c r="CM36" s="1365">
        <v>0.11228857353894892</v>
      </c>
      <c r="CN36" s="1365">
        <v>3.5926601486073928E-4</v>
      </c>
      <c r="CO36" s="1365">
        <v>0.35373577891703217</v>
      </c>
      <c r="CP36" s="1365">
        <v>2.4961270156460078E-2</v>
      </c>
      <c r="CQ36" s="1365">
        <v>1.0201447137394574E-2</v>
      </c>
      <c r="CR36" s="1365">
        <v>3.2162877183501675E-3</v>
      </c>
      <c r="CS36" s="1365">
        <v>0.12845128442596582</v>
      </c>
      <c r="CT36" s="1365">
        <v>0.18107093039514777</v>
      </c>
      <c r="CU36" s="1365">
        <v>5.8345590837137629E-3</v>
      </c>
      <c r="CV36" s="1365"/>
      <c r="CW36" s="1365">
        <v>2.3271612524647604E-2</v>
      </c>
      <c r="CX36" s="1365">
        <v>1.0578555216433194E-2</v>
      </c>
      <c r="CY36" s="1365">
        <v>1.7397220135568308E-3</v>
      </c>
      <c r="CZ36" s="1365">
        <v>0.17704162754286124</v>
      </c>
      <c r="DA36" s="1365">
        <v>0.18117978061080545</v>
      </c>
      <c r="DB36" s="1365"/>
      <c r="DC36" s="1365">
        <v>0.53972626704232241</v>
      </c>
      <c r="DD36" s="1365">
        <v>2.2098165136467052E-2</v>
      </c>
      <c r="DE36" s="1365">
        <v>9.4629475291393792E-3</v>
      </c>
      <c r="DF36" s="1365">
        <v>7.2843254659891825E-4</v>
      </c>
      <c r="DG36" s="1365">
        <v>0.22037246521299114</v>
      </c>
      <c r="DH36" s="1365">
        <v>0.24284182734136664</v>
      </c>
      <c r="DI36" s="1365">
        <v>4.4222429275759298E-2</v>
      </c>
      <c r="DJ36" s="1365"/>
      <c r="DK36" s="1365"/>
      <c r="DL36" s="1365"/>
      <c r="DM36" s="1365"/>
      <c r="DN36" s="1365"/>
      <c r="DO36" s="1365"/>
      <c r="DP36" s="1365"/>
      <c r="DQ36" s="1365"/>
      <c r="DR36" s="1365"/>
      <c r="DS36" s="1365"/>
      <c r="DT36" s="1365"/>
      <c r="DU36" s="1365"/>
      <c r="DV36" s="1365"/>
      <c r="DW36" s="1365"/>
    </row>
    <row r="37" spans="1:127" ht="16" x14ac:dyDescent="0.2">
      <c r="A37" s="1365">
        <v>1948</v>
      </c>
      <c r="B37" s="1365">
        <v>0.23400956304667769</v>
      </c>
      <c r="C37" s="1365">
        <v>5.693542058945486E-2</v>
      </c>
      <c r="D37" s="1365">
        <v>9.7080241291571528E-3</v>
      </c>
      <c r="E37" s="1365">
        <v>1.9061060446832288E-2</v>
      </c>
      <c r="F37" s="1365">
        <v>7.9304087062698023E-2</v>
      </c>
      <c r="G37" s="1365">
        <v>6.4590829449987536E-2</v>
      </c>
      <c r="H37" s="1365">
        <v>4.4101413685478513E-3</v>
      </c>
      <c r="I37" s="1365">
        <v>0.18741487082317973</v>
      </c>
      <c r="J37" s="1365">
        <v>7.2373575762213593E-2</v>
      </c>
      <c r="K37" s="1365">
        <v>9.079515995067294E-3</v>
      </c>
      <c r="L37" s="1365">
        <v>2.6345827651349858E-2</v>
      </c>
      <c r="M37" s="1365">
        <v>5.7689342185947859E-2</v>
      </c>
      <c r="N37" s="1365">
        <v>2.1926609228601159E-2</v>
      </c>
      <c r="O37" s="1365">
        <v>0</v>
      </c>
      <c r="P37" s="1365"/>
      <c r="Q37" s="1365"/>
      <c r="R37" s="1365"/>
      <c r="S37" s="1365"/>
      <c r="T37" s="1365"/>
      <c r="U37" s="1365"/>
      <c r="V37" s="1365"/>
      <c r="W37" s="1365"/>
      <c r="X37" s="1365"/>
      <c r="Y37" s="1365"/>
      <c r="Z37" s="1365"/>
      <c r="AA37" s="1365"/>
      <c r="AB37" s="1365"/>
      <c r="AC37" s="1365"/>
      <c r="AD37" s="1365">
        <v>0.30926828325777267</v>
      </c>
      <c r="AE37" s="1365">
        <v>3.4023969490358859E-2</v>
      </c>
      <c r="AF37" s="1365">
        <v>1.1097927990041345E-2</v>
      </c>
      <c r="AG37" s="1365">
        <v>6.8861769488814568E-3</v>
      </c>
      <c r="AH37" s="1365">
        <v>0.11604530781556564</v>
      </c>
      <c r="AI37" s="1365">
        <v>0.12975487955892975</v>
      </c>
      <c r="AJ37" s="1365">
        <v>1.1460021453995634E-2</v>
      </c>
      <c r="AK37" s="1365">
        <v>0.34136876503466329</v>
      </c>
      <c r="AL37" s="1365">
        <v>2.8321730316519286E-2</v>
      </c>
      <c r="AM37" s="1365">
        <v>1.0308345514252666E-2</v>
      </c>
      <c r="AN37" s="1365">
        <v>3.8923858659911572E-3</v>
      </c>
      <c r="AO37" s="1365">
        <v>0.12612126351754563</v>
      </c>
      <c r="AP37" s="1365">
        <v>0.15786728750744949</v>
      </c>
      <c r="AQ37" s="1365">
        <v>1.4857752312905015E-2</v>
      </c>
      <c r="AR37" s="1365">
        <v>0.41879608286877135</v>
      </c>
      <c r="AS37" s="1365">
        <v>2.0835735704098291E-2</v>
      </c>
      <c r="AT37" s="1365">
        <v>8.2016256293340091E-3</v>
      </c>
      <c r="AU37" s="1365">
        <v>1.1965429366181434E-3</v>
      </c>
      <c r="AV37" s="1365">
        <v>0.15849646179028135</v>
      </c>
      <c r="AW37" s="1365">
        <v>0.20309024212710197</v>
      </c>
      <c r="AX37" s="1365">
        <v>2.6975474681337607E-2</v>
      </c>
      <c r="AY37" s="1365">
        <v>0.45320832828271174</v>
      </c>
      <c r="AZ37" s="1365">
        <v>1.9879231508365652E-2</v>
      </c>
      <c r="BA37" s="1365">
        <v>7.8720339905195332E-3</v>
      </c>
      <c r="BB37" s="1365">
        <v>7.9393729191474182E-4</v>
      </c>
      <c r="BC37" s="1365">
        <v>0.17500675595922227</v>
      </c>
      <c r="BD37" s="1365">
        <v>0.21518519393024055</v>
      </c>
      <c r="BE37" s="1365">
        <v>3.4471175602449007E-2</v>
      </c>
      <c r="BF37" s="1365">
        <v>0.54319418962696087</v>
      </c>
      <c r="BG37" s="1365">
        <v>1.8971494774764879E-2</v>
      </c>
      <c r="BH37" s="1365">
        <v>6.5423631461765039E-3</v>
      </c>
      <c r="BI37" s="1365">
        <v>3.5657027407006179E-4</v>
      </c>
      <c r="BJ37" s="1365">
        <v>0.20911658353574328</v>
      </c>
      <c r="BK37" s="1365">
        <v>0.25659522580762073</v>
      </c>
      <c r="BL37" s="1365">
        <v>5.1611952088585426E-2</v>
      </c>
      <c r="BM37" s="1365">
        <v>0.651558284602753</v>
      </c>
      <c r="BN37" s="1365">
        <v>1.9949253008722575E-2</v>
      </c>
      <c r="BO37" s="1365">
        <v>4.2436993233557884E-3</v>
      </c>
      <c r="BP37" s="1365">
        <v>1.1621496146174115E-4</v>
      </c>
      <c r="BQ37" s="1365">
        <v>0.23885911056410714</v>
      </c>
      <c r="BR37" s="1365">
        <v>0.30587834914634393</v>
      </c>
      <c r="BS37" s="1365">
        <v>8.2511657598761903E-2</v>
      </c>
      <c r="BT37" s="1365"/>
      <c r="BU37" s="1365"/>
      <c r="BV37" s="1365"/>
      <c r="BW37" s="1365"/>
      <c r="BX37" s="1365"/>
      <c r="BY37" s="1365"/>
      <c r="BZ37" s="1365"/>
      <c r="CA37" s="1365">
        <v>0.20919980391866261</v>
      </c>
      <c r="CB37" s="1365">
        <v>5.32564418574634E-2</v>
      </c>
      <c r="CC37" s="1365">
        <v>1.3529827529158614E-2</v>
      </c>
      <c r="CD37" s="1365">
        <v>1.6983050269913015E-2</v>
      </c>
      <c r="CE37" s="1365">
        <v>7.831770320907662E-2</v>
      </c>
      <c r="CF37" s="1365">
        <v>4.7112781053050952E-2</v>
      </c>
      <c r="CG37" s="1365">
        <v>0</v>
      </c>
      <c r="CH37" s="1365">
        <v>0.2425654293152503</v>
      </c>
      <c r="CI37" s="1365">
        <v>3.7235734482820908E-2</v>
      </c>
      <c r="CJ37" s="1365">
        <v>1.2705864067805576E-2</v>
      </c>
      <c r="CK37" s="1365">
        <v>7.1026889573101246E-3</v>
      </c>
      <c r="CL37" s="1365">
        <v>8.365217568146098E-2</v>
      </c>
      <c r="CM37" s="1365">
        <v>0.10144037394524459</v>
      </c>
      <c r="CN37" s="1365">
        <v>4.2859218060808409E-4</v>
      </c>
      <c r="CO37" s="1365">
        <v>0.31411894605535168</v>
      </c>
      <c r="CP37" s="1365">
        <v>2.3521550826323834E-2</v>
      </c>
      <c r="CQ37" s="1365">
        <v>9.0732116083617094E-3</v>
      </c>
      <c r="CR37" s="1365">
        <v>2.3269242330139555E-3</v>
      </c>
      <c r="CS37" s="1365">
        <v>0.10841474943058622</v>
      </c>
      <c r="CT37" s="1365">
        <v>0.16485680879789333</v>
      </c>
      <c r="CU37" s="1365">
        <v>5.9257011591726241E-3</v>
      </c>
      <c r="CV37" s="1365"/>
      <c r="CW37" s="1365">
        <v>2.069664688797225E-2</v>
      </c>
      <c r="CX37" s="1365">
        <v>9.0285000426894649E-3</v>
      </c>
      <c r="CY37" s="1365">
        <v>1.1879042884361665E-3</v>
      </c>
      <c r="CZ37" s="1365">
        <v>0.14052633128296022</v>
      </c>
      <c r="DA37" s="1365">
        <v>0.17702302426943087</v>
      </c>
      <c r="DB37" s="1365"/>
      <c r="DC37" s="1365">
        <v>0.49024399998324314</v>
      </c>
      <c r="DD37" s="1365">
        <v>1.8515475591625072E-2</v>
      </c>
      <c r="DE37" s="1365">
        <v>7.6021481146827403E-3</v>
      </c>
      <c r="DF37" s="1365">
        <v>4.6859330318700524E-4</v>
      </c>
      <c r="DG37" s="1365">
        <v>0.19299846124113604</v>
      </c>
      <c r="DH37" s="1365">
        <v>0.23345141130486044</v>
      </c>
      <c r="DI37" s="1365">
        <v>3.7207910427751824E-2</v>
      </c>
      <c r="DJ37" s="1365"/>
      <c r="DK37" s="1365"/>
      <c r="DL37" s="1365"/>
      <c r="DM37" s="1365"/>
      <c r="DN37" s="1365"/>
      <c r="DO37" s="1365"/>
      <c r="DP37" s="1365"/>
      <c r="DQ37" s="1365"/>
      <c r="DR37" s="1365"/>
      <c r="DS37" s="1365"/>
      <c r="DT37" s="1365"/>
      <c r="DU37" s="1365"/>
      <c r="DV37" s="1365"/>
      <c r="DW37" s="1365"/>
    </row>
    <row r="38" spans="1:127" ht="16" x14ac:dyDescent="0.2">
      <c r="A38" s="1365">
        <v>1949</v>
      </c>
      <c r="B38" s="1365">
        <v>0.22476038842304435</v>
      </c>
      <c r="C38" s="1365">
        <v>6.0186431258193736E-2</v>
      </c>
      <c r="D38" s="1365">
        <v>1.1070926512241008E-2</v>
      </c>
      <c r="E38" s="1365">
        <v>2.0636071298034461E-2</v>
      </c>
      <c r="F38" s="1365">
        <v>7.061418834969542E-2</v>
      </c>
      <c r="G38" s="1365">
        <v>5.83914202405236E-2</v>
      </c>
      <c r="H38" s="1365">
        <v>3.8613507643561404E-3</v>
      </c>
      <c r="I38" s="1365">
        <v>0.1865814743711974</v>
      </c>
      <c r="J38" s="1365">
        <v>7.5863470199612565E-2</v>
      </c>
      <c r="K38" s="1365">
        <v>1.0416014335284293E-2</v>
      </c>
      <c r="L38" s="1365">
        <v>2.8283192037377256E-2</v>
      </c>
      <c r="M38" s="1365">
        <v>5.1543020564056109E-2</v>
      </c>
      <c r="N38" s="1365">
        <v>2.0475777234867199E-2</v>
      </c>
      <c r="O38" s="1365">
        <v>0</v>
      </c>
      <c r="P38" s="1365"/>
      <c r="Q38" s="1365"/>
      <c r="R38" s="1365"/>
      <c r="S38" s="1365"/>
      <c r="T38" s="1365"/>
      <c r="U38" s="1365"/>
      <c r="V38" s="1365"/>
      <c r="W38" s="1365"/>
      <c r="X38" s="1365"/>
      <c r="Y38" s="1365"/>
      <c r="Z38" s="1365"/>
      <c r="AA38" s="1365"/>
      <c r="AB38" s="1365"/>
      <c r="AC38" s="1365"/>
      <c r="AD38" s="1365">
        <v>0.28716735871392857</v>
      </c>
      <c r="AE38" s="1365">
        <v>3.6507488456749691E-2</v>
      </c>
      <c r="AF38" s="1365">
        <v>1.2553928547634784E-2</v>
      </c>
      <c r="AG38" s="1365">
        <v>7.567266973083916E-3</v>
      </c>
      <c r="AH38" s="1365">
        <v>0.1036465042055635</v>
      </c>
      <c r="AI38" s="1365">
        <v>0.11670735679258726</v>
      </c>
      <c r="AJ38" s="1365">
        <v>1.0184813738309413E-2</v>
      </c>
      <c r="AK38" s="1365">
        <v>0.31755042271203465</v>
      </c>
      <c r="AL38" s="1365">
        <v>3.0891994854025516E-2</v>
      </c>
      <c r="AM38" s="1365">
        <v>1.1723377493221812E-2</v>
      </c>
      <c r="AN38" s="1365">
        <v>4.3481644325987908E-3</v>
      </c>
      <c r="AO38" s="1365">
        <v>0.11262313829824451</v>
      </c>
      <c r="AP38" s="1365">
        <v>0.14454073592874345</v>
      </c>
      <c r="AQ38" s="1365">
        <v>1.3423011705200586E-2</v>
      </c>
      <c r="AR38" s="1365">
        <v>0.38985536102875079</v>
      </c>
      <c r="AS38" s="1365">
        <v>2.2933515571689777E-2</v>
      </c>
      <c r="AT38" s="1365">
        <v>9.2163767681862421E-3</v>
      </c>
      <c r="AU38" s="1365">
        <v>1.3488199589123989E-3</v>
      </c>
      <c r="AV38" s="1365">
        <v>0.13985122716997392</v>
      </c>
      <c r="AW38" s="1365">
        <v>0.19198327101458507</v>
      </c>
      <c r="AX38" s="1365">
        <v>2.452215054540342E-2</v>
      </c>
      <c r="AY38" s="1365">
        <v>0.42034798542882229</v>
      </c>
      <c r="AZ38" s="1365">
        <v>2.1845167329350192E-2</v>
      </c>
      <c r="BA38" s="1365">
        <v>8.7567015351037881E-3</v>
      </c>
      <c r="BB38" s="1365">
        <v>8.9352331143426555E-4</v>
      </c>
      <c r="BC38" s="1365">
        <v>0.15367622989125596</v>
      </c>
      <c r="BD38" s="1365">
        <v>0.2040488665296098</v>
      </c>
      <c r="BE38" s="1365">
        <v>3.1127496832068273E-2</v>
      </c>
      <c r="BF38" s="1365">
        <v>0.50082657484812654</v>
      </c>
      <c r="BG38" s="1365">
        <v>2.0699362721736374E-2</v>
      </c>
      <c r="BH38" s="1365">
        <v>7.0908290924409098E-3</v>
      </c>
      <c r="BI38" s="1365">
        <v>3.9844140310504574E-4</v>
      </c>
      <c r="BJ38" s="1365">
        <v>0.1840248002338859</v>
      </c>
      <c r="BK38" s="1365">
        <v>0.24253593274020188</v>
      </c>
      <c r="BL38" s="1365">
        <v>4.6077208656756422E-2</v>
      </c>
      <c r="BM38" s="1365">
        <v>0.59662491588054523</v>
      </c>
      <c r="BN38" s="1365">
        <v>2.1267830578736043E-2</v>
      </c>
      <c r="BO38" s="1365">
        <v>4.4023931732945663E-3</v>
      </c>
      <c r="BP38" s="1365">
        <v>1.2688856847378193E-4</v>
      </c>
      <c r="BQ38" s="1365">
        <v>0.21366379162274354</v>
      </c>
      <c r="BR38" s="1365">
        <v>0.28687187054708357</v>
      </c>
      <c r="BS38" s="1365">
        <v>7.0292141390213739E-2</v>
      </c>
      <c r="BT38" s="1365"/>
      <c r="BU38" s="1365"/>
      <c r="BV38" s="1365"/>
      <c r="BW38" s="1365"/>
      <c r="BX38" s="1365"/>
      <c r="BY38" s="1365"/>
      <c r="BZ38" s="1365"/>
      <c r="CA38" s="1365">
        <v>0.20152328169214706</v>
      </c>
      <c r="CB38" s="1365">
        <v>5.4169092147539191E-2</v>
      </c>
      <c r="CC38" s="1365">
        <v>1.4947882291355432E-2</v>
      </c>
      <c r="CD38" s="1365">
        <v>1.7691269833340188E-2</v>
      </c>
      <c r="CE38" s="1365">
        <v>7.2001414168516603E-2</v>
      </c>
      <c r="CF38" s="1365">
        <v>4.2713623251395653E-2</v>
      </c>
      <c r="CG38" s="1365">
        <v>0</v>
      </c>
      <c r="CH38" s="1365">
        <v>0.22841041699090869</v>
      </c>
      <c r="CI38" s="1365">
        <v>4.0183319056218879E-2</v>
      </c>
      <c r="CJ38" s="1365">
        <v>1.454708865983171E-2</v>
      </c>
      <c r="CK38" s="1365">
        <v>7.8500528177576773E-3</v>
      </c>
      <c r="CL38" s="1365">
        <v>7.7530740530604103E-2</v>
      </c>
      <c r="CM38" s="1365">
        <v>8.7834068455421827E-2</v>
      </c>
      <c r="CN38" s="1365">
        <v>4.6514747107445745E-4</v>
      </c>
      <c r="CO38" s="1365">
        <v>0.29619829785451079</v>
      </c>
      <c r="CP38" s="1365">
        <v>2.6008574970082361E-2</v>
      </c>
      <c r="CQ38" s="1365">
        <v>1.0468578198480427E-2</v>
      </c>
      <c r="CR38" s="1365">
        <v>2.6350978657769496E-3</v>
      </c>
      <c r="CS38" s="1365">
        <v>9.7703607071231241E-2</v>
      </c>
      <c r="CT38" s="1365">
        <v>0.1535251858393471</v>
      </c>
      <c r="CU38" s="1365">
        <v>5.8572539095927464E-3</v>
      </c>
      <c r="CV38" s="1365"/>
      <c r="CW38" s="1365">
        <v>2.2891186843231975E-2</v>
      </c>
      <c r="CX38" s="1365">
        <v>1.0240355829537031E-2</v>
      </c>
      <c r="CY38" s="1365">
        <v>1.3455928534217925E-3</v>
      </c>
      <c r="CZ38" s="1365">
        <v>0.12282805472103647</v>
      </c>
      <c r="DA38" s="1365">
        <v>0.16760594217047303</v>
      </c>
      <c r="DB38" s="1365"/>
      <c r="DC38" s="1365">
        <v>0.45227433955637641</v>
      </c>
      <c r="DD38" s="1365">
        <v>2.0424907889193007E-2</v>
      </c>
      <c r="DE38" s="1365">
        <v>8.3769478911029371E-3</v>
      </c>
      <c r="DF38" s="1365">
        <v>5.2940155673658498E-4</v>
      </c>
      <c r="DG38" s="1365">
        <v>0.16774955562375643</v>
      </c>
      <c r="DH38" s="1365">
        <v>0.22079629464013201</v>
      </c>
      <c r="DI38" s="1365">
        <v>3.4397231955455458E-2</v>
      </c>
      <c r="DJ38" s="1365"/>
      <c r="DK38" s="1365"/>
      <c r="DL38" s="1365"/>
      <c r="DM38" s="1365"/>
      <c r="DN38" s="1365"/>
      <c r="DO38" s="1365"/>
      <c r="DP38" s="1365"/>
      <c r="DQ38" s="1365"/>
      <c r="DR38" s="1365"/>
      <c r="DS38" s="1365"/>
      <c r="DT38" s="1365"/>
      <c r="DU38" s="1365"/>
      <c r="DV38" s="1365"/>
      <c r="DW38" s="1365"/>
    </row>
    <row r="39" spans="1:127" ht="16" x14ac:dyDescent="0.2">
      <c r="A39" s="1365">
        <v>1950</v>
      </c>
      <c r="B39" s="1365">
        <v>0.24890738244700295</v>
      </c>
      <c r="C39" s="1365">
        <v>5.9959819739648632E-2</v>
      </c>
      <c r="D39" s="1365">
        <v>1.0547201728360796E-2</v>
      </c>
      <c r="E39" s="1365">
        <v>2.0794567711314858E-2</v>
      </c>
      <c r="F39" s="1365">
        <v>7.1737844683762597E-2</v>
      </c>
      <c r="G39" s="1365">
        <v>8.2738521666397863E-2</v>
      </c>
      <c r="H39" s="1365">
        <v>3.1294269175181967E-3</v>
      </c>
      <c r="I39" s="1365">
        <v>0.19644588193801996</v>
      </c>
      <c r="J39" s="1365">
        <v>7.6560160276653813E-2</v>
      </c>
      <c r="K39" s="1365">
        <v>1.0148512634041009E-2</v>
      </c>
      <c r="L39" s="1365">
        <v>2.8870858788891875E-2</v>
      </c>
      <c r="M39" s="1365">
        <v>5.2629075803303622E-2</v>
      </c>
      <c r="N39" s="1365">
        <v>2.823727443512963E-2</v>
      </c>
      <c r="O39" s="1365">
        <v>0</v>
      </c>
      <c r="P39" s="1365"/>
      <c r="Q39" s="1365"/>
      <c r="R39" s="1365"/>
      <c r="S39" s="1365"/>
      <c r="T39" s="1365"/>
      <c r="U39" s="1365"/>
      <c r="V39" s="1365"/>
      <c r="W39" s="1365"/>
      <c r="X39" s="1365"/>
      <c r="Y39" s="1365"/>
      <c r="Z39" s="1365"/>
      <c r="AA39" s="1365"/>
      <c r="AB39" s="1365"/>
      <c r="AC39" s="1365"/>
      <c r="AD39" s="1365">
        <v>0.33228562592596056</v>
      </c>
      <c r="AE39" s="1365">
        <v>3.5604543816355291E-2</v>
      </c>
      <c r="AF39" s="1365">
        <v>1.1525580323080247E-2</v>
      </c>
      <c r="AG39" s="1365">
        <v>7.4648945329549871E-3</v>
      </c>
      <c r="AH39" s="1365">
        <v>0.10389656659549421</v>
      </c>
      <c r="AI39" s="1365">
        <v>0.16571350049068928</v>
      </c>
      <c r="AJ39" s="1365">
        <v>8.0805401673865584E-3</v>
      </c>
      <c r="AK39" s="1365">
        <v>0.3681355264914325</v>
      </c>
      <c r="AL39" s="1365">
        <v>2.9795613664831067E-2</v>
      </c>
      <c r="AM39" s="1365">
        <v>1.0639815104535317E-2</v>
      </c>
      <c r="AN39" s="1365">
        <v>4.2420276095105061E-3</v>
      </c>
      <c r="AO39" s="1365">
        <v>0.11431338975100098</v>
      </c>
      <c r="AP39" s="1365">
        <v>0.19861245403948777</v>
      </c>
      <c r="AQ39" s="1365">
        <v>1.0532226322066832E-2</v>
      </c>
      <c r="AR39" s="1365">
        <v>0.45285507011244269</v>
      </c>
      <c r="AS39" s="1365">
        <v>2.1397924683950922E-2</v>
      </c>
      <c r="AT39" s="1365">
        <v>8.2085240548496422E-3</v>
      </c>
      <c r="AU39" s="1365">
        <v>1.272964096150374E-3</v>
      </c>
      <c r="AV39" s="1365">
        <v>0.14098890641205439</v>
      </c>
      <c r="AW39" s="1365">
        <v>0.26242680010801456</v>
      </c>
      <c r="AX39" s="1365">
        <v>1.8559950757422786E-2</v>
      </c>
      <c r="AY39" s="1365">
        <v>0.48503727656890894</v>
      </c>
      <c r="AZ39" s="1365">
        <v>2.0438340023584536E-2</v>
      </c>
      <c r="BA39" s="1365">
        <v>7.8515065175225815E-3</v>
      </c>
      <c r="BB39" s="1365">
        <v>8.4558502412776656E-4</v>
      </c>
      <c r="BC39" s="1365">
        <v>0.15799486699399462</v>
      </c>
      <c r="BD39" s="1365">
        <v>0.27440348175227258</v>
      </c>
      <c r="BE39" s="1365">
        <v>2.3503496257406872E-2</v>
      </c>
      <c r="BF39" s="1365">
        <v>0.57402854877784248</v>
      </c>
      <c r="BG39" s="1365">
        <v>1.9035242437139499E-2</v>
      </c>
      <c r="BH39" s="1365">
        <v>6.3910632405478427E-3</v>
      </c>
      <c r="BI39" s="1365">
        <v>3.7061846180758628E-4</v>
      </c>
      <c r="BJ39" s="1365">
        <v>0.18595764108610496</v>
      </c>
      <c r="BK39" s="1365">
        <v>0.32822564193235065</v>
      </c>
      <c r="BL39" s="1365">
        <v>3.4048341619892036E-2</v>
      </c>
      <c r="BM39" s="1365">
        <v>0.75270257606242008</v>
      </c>
      <c r="BN39" s="1365">
        <v>2.4810786215692507E-2</v>
      </c>
      <c r="BO39" s="1365">
        <v>4.5202907798824873E-3</v>
      </c>
      <c r="BP39" s="1365">
        <v>1.4972729661112281E-4</v>
      </c>
      <c r="BQ39" s="1365">
        <v>0.27456309343595653</v>
      </c>
      <c r="BR39" s="1365">
        <v>0.38438506712814552</v>
      </c>
      <c r="BS39" s="1365">
        <v>6.4273611206131884E-2</v>
      </c>
      <c r="BT39" s="1365"/>
      <c r="BU39" s="1365"/>
      <c r="BV39" s="1365"/>
      <c r="BW39" s="1365"/>
      <c r="BX39" s="1365"/>
      <c r="BY39" s="1365"/>
      <c r="BZ39" s="1365"/>
      <c r="CA39" s="1365">
        <v>0.2209028465482096</v>
      </c>
      <c r="CB39" s="1365">
        <v>5.4749954361354138E-2</v>
      </c>
      <c r="CC39" s="1365">
        <v>1.4266952178038387E-2</v>
      </c>
      <c r="CD39" s="1365">
        <v>1.808640959538017E-2</v>
      </c>
      <c r="CE39" s="1365">
        <v>6.6553877215485877E-2</v>
      </c>
      <c r="CF39" s="1365">
        <v>6.7245653197951019E-2</v>
      </c>
      <c r="CG39" s="1365">
        <v>0</v>
      </c>
      <c r="CH39" s="1365">
        <v>0.25661897317725835</v>
      </c>
      <c r="CI39" s="1365">
        <v>4.0345743883775334E-2</v>
      </c>
      <c r="CJ39" s="1365">
        <v>1.3608853795739348E-2</v>
      </c>
      <c r="CK39" s="1365">
        <v>7.9723370508448556E-3</v>
      </c>
      <c r="CL39" s="1365">
        <v>7.7141387543804951E-2</v>
      </c>
      <c r="CM39" s="1365">
        <v>0.11710369387452745</v>
      </c>
      <c r="CN39" s="1365">
        <v>4.4695702856641496E-4</v>
      </c>
      <c r="CO39" s="1365">
        <v>0.35294018671158633</v>
      </c>
      <c r="CP39" s="1365">
        <v>2.4081007401462677E-2</v>
      </c>
      <c r="CQ39" s="1365">
        <v>9.1674851756777601E-3</v>
      </c>
      <c r="CR39" s="1365">
        <v>2.4678342869231796E-3</v>
      </c>
      <c r="CS39" s="1365">
        <v>9.0308931270376119E-2</v>
      </c>
      <c r="CT39" s="1365">
        <v>0.22217906244368502</v>
      </c>
      <c r="CU39" s="1365">
        <v>4.7358661334615448E-3</v>
      </c>
      <c r="CV39" s="1365"/>
      <c r="CW39" s="1365">
        <v>2.1762723177359902E-2</v>
      </c>
      <c r="CX39" s="1365">
        <v>9.1958106882692753E-3</v>
      </c>
      <c r="CY39" s="1365">
        <v>1.2939567201441361E-3</v>
      </c>
      <c r="CZ39" s="1365">
        <v>0.12807609207496734</v>
      </c>
      <c r="DA39" s="1365">
        <v>0.22242340840144187</v>
      </c>
      <c r="DB39" s="1365"/>
      <c r="DC39" s="1365">
        <v>0.51032986056059459</v>
      </c>
      <c r="DD39" s="1365">
        <v>1.7042487885545052E-2</v>
      </c>
      <c r="DE39" s="1365">
        <v>7.0283111140438236E-3</v>
      </c>
      <c r="DF39" s="1365">
        <v>4.4680626313253822E-4</v>
      </c>
      <c r="DG39" s="1365">
        <v>0.15349206963914877</v>
      </c>
      <c r="DH39" s="1365">
        <v>0.30869944600652671</v>
      </c>
      <c r="DI39" s="1365">
        <v>2.3620739652197704E-2</v>
      </c>
      <c r="DJ39" s="1365"/>
      <c r="DK39" s="1365"/>
      <c r="DL39" s="1365"/>
      <c r="DM39" s="1365"/>
      <c r="DN39" s="1365"/>
      <c r="DO39" s="1365"/>
      <c r="DP39" s="1365"/>
      <c r="DQ39" s="1365"/>
      <c r="DR39" s="1365"/>
      <c r="DS39" s="1365"/>
      <c r="DT39" s="1365"/>
      <c r="DU39" s="1365"/>
      <c r="DV39" s="1365"/>
      <c r="DW39" s="1365"/>
    </row>
    <row r="40" spans="1:127" ht="16" x14ac:dyDescent="0.2">
      <c r="A40" s="1365">
        <v>1951</v>
      </c>
      <c r="B40" s="1365">
        <v>0.26715235951441763</v>
      </c>
      <c r="C40" s="1365">
        <v>5.5962747439010155E-2</v>
      </c>
      <c r="D40" s="1365">
        <v>1.0239373805406389E-2</v>
      </c>
      <c r="E40" s="1365">
        <v>2.1779155918695073E-2</v>
      </c>
      <c r="F40" s="1365">
        <v>8.8807093199743073E-2</v>
      </c>
      <c r="G40" s="1365">
        <v>8.7278471960368753E-2</v>
      </c>
      <c r="H40" s="1365">
        <v>3.0855171911941784E-3</v>
      </c>
      <c r="I40" s="1365">
        <v>0.20827374137287236</v>
      </c>
      <c r="J40" s="1365">
        <v>7.007491977105644E-2</v>
      </c>
      <c r="K40" s="1365">
        <v>9.7441378042705095E-3</v>
      </c>
      <c r="L40" s="1365">
        <v>2.9653223868269723E-2</v>
      </c>
      <c r="M40" s="1365">
        <v>7.0436793822768989E-2</v>
      </c>
      <c r="N40" s="1365">
        <v>2.8364666106506689E-2</v>
      </c>
      <c r="O40" s="1365">
        <v>0</v>
      </c>
      <c r="P40" s="1365"/>
      <c r="Q40" s="1365"/>
      <c r="R40" s="1365"/>
      <c r="S40" s="1365"/>
      <c r="T40" s="1365"/>
      <c r="U40" s="1365"/>
      <c r="V40" s="1365"/>
      <c r="W40" s="1365"/>
      <c r="X40" s="1365"/>
      <c r="Y40" s="1365"/>
      <c r="Z40" s="1365"/>
      <c r="AA40" s="1365"/>
      <c r="AB40" s="1365"/>
      <c r="AC40" s="1365"/>
      <c r="AD40" s="1365">
        <v>0.36254914045901188</v>
      </c>
      <c r="AE40" s="1365">
        <v>3.4145753736965781E-2</v>
      </c>
      <c r="AF40" s="1365">
        <v>1.1333478415318945E-2</v>
      </c>
      <c r="AG40" s="1365">
        <v>8.0335479983732767E-3</v>
      </c>
      <c r="AH40" s="1365">
        <v>0.11864921389572093</v>
      </c>
      <c r="AI40" s="1365">
        <v>0.18220068688495311</v>
      </c>
      <c r="AJ40" s="1365">
        <v>8.1864595276798131E-3</v>
      </c>
      <c r="AK40" s="1365">
        <v>0.40126935321326668</v>
      </c>
      <c r="AL40" s="1365">
        <v>2.8606732665626345E-2</v>
      </c>
      <c r="AM40" s="1365">
        <v>1.0405378106402767E-2</v>
      </c>
      <c r="AN40" s="1365">
        <v>4.5702699415410067E-3</v>
      </c>
      <c r="AO40" s="1365">
        <v>0.12580470188779422</v>
      </c>
      <c r="AP40" s="1365">
        <v>0.22120007433787731</v>
      </c>
      <c r="AQ40" s="1365">
        <v>1.0682196274025075E-2</v>
      </c>
      <c r="AR40" s="1365">
        <v>0.48505357486731698</v>
      </c>
      <c r="AS40" s="1365">
        <v>2.0759126746060824E-2</v>
      </c>
      <c r="AT40" s="1365">
        <v>7.9331349900239236E-3</v>
      </c>
      <c r="AU40" s="1365">
        <v>1.3858174291447494E-3</v>
      </c>
      <c r="AV40" s="1365">
        <v>0.14854868963954593</v>
      </c>
      <c r="AW40" s="1365">
        <v>0.28746024835529638</v>
      </c>
      <c r="AX40" s="1365">
        <v>1.8966557707245278E-2</v>
      </c>
      <c r="AY40" s="1365">
        <v>0.51750876474014396</v>
      </c>
      <c r="AZ40" s="1365">
        <v>1.9962303435090149E-2</v>
      </c>
      <c r="BA40" s="1365">
        <v>7.5374552276518004E-3</v>
      </c>
      <c r="BB40" s="1365">
        <v>9.2677594726334005E-4</v>
      </c>
      <c r="BC40" s="1365">
        <v>0.16433501870887102</v>
      </c>
      <c r="BD40" s="1365">
        <v>0.30069094277388753</v>
      </c>
      <c r="BE40" s="1365">
        <v>2.4056268647380159E-2</v>
      </c>
      <c r="BF40" s="1365">
        <v>0.60465112617922878</v>
      </c>
      <c r="BG40" s="1365">
        <v>1.9124367463656391E-2</v>
      </c>
      <c r="BH40" s="1365">
        <v>6.094251336830842E-3</v>
      </c>
      <c r="BI40" s="1365">
        <v>4.1783821270225568E-4</v>
      </c>
      <c r="BJ40" s="1365">
        <v>0.18836797625307805</v>
      </c>
      <c r="BK40" s="1365">
        <v>0.35495832036607577</v>
      </c>
      <c r="BL40" s="1365">
        <v>3.568837254688554E-2</v>
      </c>
      <c r="BM40" s="1365">
        <v>0.70115488899864431</v>
      </c>
      <c r="BN40" s="1365">
        <v>1.971868770384852E-2</v>
      </c>
      <c r="BO40" s="1365">
        <v>3.9025029474133864E-3</v>
      </c>
      <c r="BP40" s="1365">
        <v>1.3353370655685241E-4</v>
      </c>
      <c r="BQ40" s="1365">
        <v>0.20177658085733685</v>
      </c>
      <c r="BR40" s="1365">
        <v>0.42370592033978421</v>
      </c>
      <c r="BS40" s="1365">
        <v>5.1917663443704562E-2</v>
      </c>
      <c r="BT40" s="1365"/>
      <c r="BU40" s="1365"/>
      <c r="BV40" s="1365"/>
      <c r="BW40" s="1365"/>
      <c r="BX40" s="1365"/>
      <c r="BY40" s="1365"/>
      <c r="BZ40" s="1365"/>
      <c r="CA40" s="1365">
        <v>0.24283496794372775</v>
      </c>
      <c r="CB40" s="1365">
        <v>5.2314431609803737E-2</v>
      </c>
      <c r="CC40" s="1365">
        <v>1.4222030715779746E-2</v>
      </c>
      <c r="CD40" s="1365">
        <v>1.9392890714054506E-2</v>
      </c>
      <c r="CE40" s="1365">
        <v>9.3023900409857918E-2</v>
      </c>
      <c r="CF40" s="1365">
        <v>6.3881714494231828E-2</v>
      </c>
      <c r="CG40" s="1365">
        <v>0</v>
      </c>
      <c r="CH40" s="1365">
        <v>0.29200410177736513</v>
      </c>
      <c r="CI40" s="1365">
        <v>3.8238353127760243E-2</v>
      </c>
      <c r="CJ40" s="1365">
        <v>1.3369269379986098E-2</v>
      </c>
      <c r="CK40" s="1365">
        <v>8.4789005639629225E-3</v>
      </c>
      <c r="CL40" s="1365">
        <v>9.5209668815222831E-2</v>
      </c>
      <c r="CM40" s="1365">
        <v>0.13619330553798387</v>
      </c>
      <c r="CN40" s="1365">
        <v>5.1460435244915688E-4</v>
      </c>
      <c r="CO40" s="1365">
        <v>0.3868215061720609</v>
      </c>
      <c r="CP40" s="1365">
        <v>2.293129463472526E-2</v>
      </c>
      <c r="CQ40" s="1365">
        <v>8.9823021984872208E-3</v>
      </c>
      <c r="CR40" s="1365">
        <v>2.6370742351114257E-3</v>
      </c>
      <c r="CS40" s="1365">
        <v>0.10313403545391436</v>
      </c>
      <c r="CT40" s="1365">
        <v>0.24404673927900411</v>
      </c>
      <c r="CU40" s="1365">
        <v>5.0900603708184744E-3</v>
      </c>
      <c r="CV40" s="1365"/>
      <c r="CW40" s="1365">
        <v>2.0711323359364063E-2</v>
      </c>
      <c r="CX40" s="1365">
        <v>8.8027482078510844E-3</v>
      </c>
      <c r="CY40" s="1365">
        <v>1.3818687648070431E-3</v>
      </c>
      <c r="CZ40" s="1365">
        <v>0.13997519738770614</v>
      </c>
      <c r="DA40" s="1365">
        <v>0.25123937575108113</v>
      </c>
      <c r="DB40" s="1365"/>
      <c r="DC40" s="1365">
        <v>0.55658268560192614</v>
      </c>
      <c r="DD40" s="1365">
        <v>1.8838949508160042E-2</v>
      </c>
      <c r="DE40" s="1365">
        <v>7.1380112346012079E-3</v>
      </c>
      <c r="DF40" s="1365">
        <v>5.542368260536357E-4</v>
      </c>
      <c r="DG40" s="1365">
        <v>0.18024433405157486</v>
      </c>
      <c r="DH40" s="1365">
        <v>0.32190631645757617</v>
      </c>
      <c r="DI40" s="1365">
        <v>2.7900837523960269E-2</v>
      </c>
      <c r="DJ40" s="1365"/>
      <c r="DK40" s="1365"/>
      <c r="DL40" s="1365"/>
      <c r="DM40" s="1365"/>
      <c r="DN40" s="1365"/>
      <c r="DO40" s="1365"/>
      <c r="DP40" s="1365"/>
      <c r="DQ40" s="1365"/>
      <c r="DR40" s="1365"/>
      <c r="DS40" s="1365"/>
      <c r="DT40" s="1365"/>
      <c r="DU40" s="1365"/>
      <c r="DV40" s="1365"/>
      <c r="DW40" s="1365"/>
    </row>
    <row r="41" spans="1:127" ht="16" x14ac:dyDescent="0.2">
      <c r="A41" s="1365">
        <v>1952</v>
      </c>
      <c r="B41" s="1365">
        <v>0.26627678689076639</v>
      </c>
      <c r="C41" s="1365">
        <v>5.8064559689780533E-2</v>
      </c>
      <c r="D41" s="1365">
        <v>1.0710912681377176E-2</v>
      </c>
      <c r="E41" s="1365">
        <v>2.1455003561718106E-2</v>
      </c>
      <c r="F41" s="1365">
        <v>9.9186391592198192E-2</v>
      </c>
      <c r="G41" s="1365">
        <v>7.3590378883587437E-2</v>
      </c>
      <c r="H41" s="1365">
        <v>3.2695404821049554E-3</v>
      </c>
      <c r="I41" s="1365">
        <v>0.21538948250012355</v>
      </c>
      <c r="J41" s="1365">
        <v>7.1226603563068563E-2</v>
      </c>
      <c r="K41" s="1365">
        <v>1.0099877131908743E-2</v>
      </c>
      <c r="L41" s="1365">
        <v>2.8617189547397264E-2</v>
      </c>
      <c r="M41" s="1365">
        <v>8.1664222197945877E-2</v>
      </c>
      <c r="N41" s="1365">
        <v>2.3781590059803105E-2</v>
      </c>
      <c r="O41" s="1365">
        <v>0</v>
      </c>
      <c r="P41" s="1365"/>
      <c r="Q41" s="1365"/>
      <c r="R41" s="1365"/>
      <c r="S41" s="1365"/>
      <c r="T41" s="1365"/>
      <c r="U41" s="1365"/>
      <c r="V41" s="1365"/>
      <c r="W41" s="1365"/>
      <c r="X41" s="1365"/>
      <c r="Y41" s="1365"/>
      <c r="Z41" s="1365"/>
      <c r="AA41" s="1365"/>
      <c r="AB41" s="1365"/>
      <c r="AC41" s="1365"/>
      <c r="AD41" s="1365">
        <v>0.35200415408202995</v>
      </c>
      <c r="AE41" s="1365">
        <v>3.6753175418937793E-2</v>
      </c>
      <c r="AF41" s="1365">
        <v>1.2057590902686488E-2</v>
      </c>
      <c r="AG41" s="1365">
        <v>8.2099591057412692E-3</v>
      </c>
      <c r="AH41" s="1365">
        <v>0.12742536128882681</v>
      </c>
      <c r="AI41" s="1365">
        <v>0.15855892915686759</v>
      </c>
      <c r="AJ41" s="1365">
        <v>8.9991382089700412E-3</v>
      </c>
      <c r="AK41" s="1365">
        <v>0.38642708482190247</v>
      </c>
      <c r="AL41" s="1365">
        <v>3.1199669518252187E-2</v>
      </c>
      <c r="AM41" s="1365">
        <v>1.1103057112877759E-2</v>
      </c>
      <c r="AN41" s="1365">
        <v>4.732591573130795E-3</v>
      </c>
      <c r="AO41" s="1365">
        <v>0.1342413132026094</v>
      </c>
      <c r="AP41" s="1365">
        <v>0.19325204344550065</v>
      </c>
      <c r="AQ41" s="1365">
        <v>1.1898409969531645E-2</v>
      </c>
      <c r="AR41" s="1365">
        <v>0.4653210784271985</v>
      </c>
      <c r="AS41" s="1365">
        <v>2.3132735224847181E-2</v>
      </c>
      <c r="AT41" s="1365">
        <v>8.6061338661746548E-3</v>
      </c>
      <c r="AU41" s="1365">
        <v>1.4662207554373607E-3</v>
      </c>
      <c r="AV41" s="1365">
        <v>0.15254704097141761</v>
      </c>
      <c r="AW41" s="1365">
        <v>0.25812139080742624</v>
      </c>
      <c r="AX41" s="1365">
        <v>2.1447556801895449E-2</v>
      </c>
      <c r="AY41" s="1365">
        <v>0.49415711446605615</v>
      </c>
      <c r="AZ41" s="1365">
        <v>2.2284360426409432E-2</v>
      </c>
      <c r="BA41" s="1365">
        <v>8.1218731153355102E-3</v>
      </c>
      <c r="BB41" s="1365">
        <v>9.8228997724234511E-4</v>
      </c>
      <c r="BC41" s="1365">
        <v>0.16231952720865744</v>
      </c>
      <c r="BD41" s="1365">
        <v>0.27333408670207465</v>
      </c>
      <c r="BE41" s="1365">
        <v>2.7114977036336731E-2</v>
      </c>
      <c r="BF41" s="1365">
        <v>0.55928629824538156</v>
      </c>
      <c r="BG41" s="1365">
        <v>2.1389289941779275E-2</v>
      </c>
      <c r="BH41" s="1365">
        <v>6.5960638418059731E-3</v>
      </c>
      <c r="BI41" s="1365">
        <v>4.4370352639737474E-4</v>
      </c>
      <c r="BJ41" s="1365">
        <v>0.15729896675367669</v>
      </c>
      <c r="BK41" s="1365">
        <v>0.33349283434054927</v>
      </c>
      <c r="BL41" s="1365">
        <v>4.0065439841172952E-2</v>
      </c>
      <c r="BM41" s="1365">
        <v>0.66492118996303928</v>
      </c>
      <c r="BN41" s="1365">
        <v>2.2572567469787443E-2</v>
      </c>
      <c r="BO41" s="1365">
        <v>4.2729730453755959E-3</v>
      </c>
      <c r="BP41" s="1365">
        <v>1.4513404262626466E-4</v>
      </c>
      <c r="BQ41" s="1365">
        <v>0.18400871953965431</v>
      </c>
      <c r="BR41" s="1365">
        <v>0.39410084147880753</v>
      </c>
      <c r="BS41" s="1365">
        <v>5.9820954386788097E-2</v>
      </c>
      <c r="BT41" s="1365"/>
      <c r="BU41" s="1365"/>
      <c r="BV41" s="1365"/>
      <c r="BW41" s="1365"/>
      <c r="BX41" s="1365"/>
      <c r="BY41" s="1365"/>
      <c r="BZ41" s="1365"/>
      <c r="CA41" s="1365">
        <v>0.25184768155985304</v>
      </c>
      <c r="CB41" s="1365">
        <v>5.399056821425309E-2</v>
      </c>
      <c r="CC41" s="1365">
        <v>1.4887013786051043E-2</v>
      </c>
      <c r="CD41" s="1365">
        <v>1.9002658976555713E-2</v>
      </c>
      <c r="CE41" s="1365">
        <v>0.10541111940629819</v>
      </c>
      <c r="CF41" s="1365">
        <v>5.8556321176695014E-2</v>
      </c>
      <c r="CG41" s="1365">
        <v>0</v>
      </c>
      <c r="CH41" s="1365">
        <v>0.28982351391811756</v>
      </c>
      <c r="CI41" s="1365">
        <v>4.0643408964974079E-2</v>
      </c>
      <c r="CJ41" s="1365">
        <v>1.3973731253333697E-2</v>
      </c>
      <c r="CK41" s="1365">
        <v>8.5566925420508741E-3</v>
      </c>
      <c r="CL41" s="1365">
        <v>0.11092811678673346</v>
      </c>
      <c r="CM41" s="1365">
        <v>0.11500199289568273</v>
      </c>
      <c r="CN41" s="1365">
        <v>7.1957147534269198E-4</v>
      </c>
      <c r="CO41" s="1365">
        <v>0.37929274592249923</v>
      </c>
      <c r="CP41" s="1365">
        <v>2.5430195640594247E-2</v>
      </c>
      <c r="CQ41" s="1365">
        <v>9.8938371572254782E-3</v>
      </c>
      <c r="CR41" s="1365">
        <v>2.7766358069085373E-3</v>
      </c>
      <c r="CS41" s="1365">
        <v>0.12411260430292181</v>
      </c>
      <c r="CT41" s="1365">
        <v>0.21098175294318711</v>
      </c>
      <c r="CU41" s="1365">
        <v>6.0977200716620782E-3</v>
      </c>
      <c r="CV41" s="1365"/>
      <c r="CW41" s="1365">
        <v>2.3081575345381196E-2</v>
      </c>
      <c r="CX41" s="1365">
        <v>9.4603607553514508E-3</v>
      </c>
      <c r="CY41" s="1365">
        <v>1.462176619509775E-3</v>
      </c>
      <c r="CZ41" s="1365">
        <v>0.16457729288121778</v>
      </c>
      <c r="DA41" s="1365">
        <v>0.2186204081855094</v>
      </c>
      <c r="DB41" s="1365"/>
      <c r="DC41" s="1365">
        <v>0.50910316047743531</v>
      </c>
      <c r="DD41" s="1365">
        <v>2.0840331743782445E-2</v>
      </c>
      <c r="DE41" s="1365">
        <v>7.6659645137306118E-3</v>
      </c>
      <c r="DF41" s="1365">
        <v>5.8212836606196146E-4</v>
      </c>
      <c r="DG41" s="1365">
        <v>0.14404171552796713</v>
      </c>
      <c r="DH41" s="1365">
        <v>0.30506838906975997</v>
      </c>
      <c r="DI41" s="1365">
        <v>3.0904631256133162E-2</v>
      </c>
      <c r="DJ41" s="1365"/>
      <c r="DK41" s="1365"/>
      <c r="DL41" s="1365"/>
      <c r="DM41" s="1365"/>
      <c r="DN41" s="1365"/>
      <c r="DO41" s="1365"/>
      <c r="DP41" s="1365"/>
      <c r="DQ41" s="1365"/>
      <c r="DR41" s="1365"/>
      <c r="DS41" s="1365"/>
      <c r="DT41" s="1365"/>
      <c r="DU41" s="1365"/>
      <c r="DV41" s="1365"/>
      <c r="DW41" s="1365"/>
    </row>
    <row r="42" spans="1:127" ht="16" x14ac:dyDescent="0.2">
      <c r="A42" s="1365">
        <v>1953</v>
      </c>
      <c r="B42" s="1365">
        <v>0.26537942764074079</v>
      </c>
      <c r="C42" s="1365">
        <v>5.8850662716685924E-2</v>
      </c>
      <c r="D42" s="1365">
        <v>1.1086680859479519E-2</v>
      </c>
      <c r="E42" s="1365">
        <v>2.0901472561962179E-2</v>
      </c>
      <c r="F42" s="1365">
        <v>9.7791238691730731E-2</v>
      </c>
      <c r="G42" s="1365">
        <v>7.3372189066880728E-2</v>
      </c>
      <c r="H42" s="1365">
        <v>3.377183744001771E-3</v>
      </c>
      <c r="I42" s="1365">
        <v>0.2153771619569729</v>
      </c>
      <c r="J42" s="1365">
        <v>7.1119920368195283E-2</v>
      </c>
      <c r="K42" s="1365">
        <v>1.0405396034858011E-2</v>
      </c>
      <c r="L42" s="1365">
        <v>2.7465283037963955E-2</v>
      </c>
      <c r="M42" s="1365">
        <v>8.2828543381027853E-2</v>
      </c>
      <c r="N42" s="1365">
        <v>2.3558019134927791E-2</v>
      </c>
      <c r="O42" s="1365">
        <v>0</v>
      </c>
      <c r="P42" s="1365"/>
      <c r="Q42" s="1365"/>
      <c r="R42" s="1365"/>
      <c r="S42" s="1365"/>
      <c r="T42" s="1365"/>
      <c r="U42" s="1365"/>
      <c r="V42" s="1365"/>
      <c r="W42" s="1365"/>
      <c r="X42" s="1365"/>
      <c r="Y42" s="1365"/>
      <c r="Z42" s="1365"/>
      <c r="AA42" s="1365"/>
      <c r="AB42" s="1365"/>
      <c r="AC42" s="1365"/>
      <c r="AD42" s="1365">
        <v>0.35210890051064392</v>
      </c>
      <c r="AE42" s="1365">
        <v>3.8331498093631504E-2</v>
      </c>
      <c r="AF42" s="1365">
        <v>1.2608874291932665E-2</v>
      </c>
      <c r="AG42" s="1365">
        <v>8.2301924770894312E-3</v>
      </c>
      <c r="AH42" s="1365">
        <v>0.12127038861655261</v>
      </c>
      <c r="AI42" s="1365">
        <v>0.16210284520512858</v>
      </c>
      <c r="AJ42" s="1365">
        <v>9.5651018263091508E-3</v>
      </c>
      <c r="AK42" s="1365">
        <v>0.38848874388900434</v>
      </c>
      <c r="AL42" s="1365">
        <v>3.3005132997321704E-2</v>
      </c>
      <c r="AM42" s="1365">
        <v>1.1706098933303074E-2</v>
      </c>
      <c r="AN42" s="1365">
        <v>4.8121437480978255E-3</v>
      </c>
      <c r="AO42" s="1365">
        <v>0.12575467773033475</v>
      </c>
      <c r="AP42" s="1365">
        <v>0.20038300885134153</v>
      </c>
      <c r="AQ42" s="1365">
        <v>1.2827681628605541E-2</v>
      </c>
      <c r="AR42" s="1365">
        <v>0.4683344814318578</v>
      </c>
      <c r="AS42" s="1365">
        <v>2.5039445778778834E-2</v>
      </c>
      <c r="AT42" s="1365">
        <v>8.9915658633125221E-3</v>
      </c>
      <c r="AU42" s="1365">
        <v>1.525475231794864E-3</v>
      </c>
      <c r="AV42" s="1365">
        <v>0.13981590207203826</v>
      </c>
      <c r="AW42" s="1365">
        <v>0.26945438824259887</v>
      </c>
      <c r="AX42" s="1365">
        <v>2.3507704243334409E-2</v>
      </c>
      <c r="AY42" s="1365">
        <v>0.49656353945102716</v>
      </c>
      <c r="AZ42" s="1365">
        <v>2.4196254009693236E-2</v>
      </c>
      <c r="BA42" s="1365">
        <v>8.4688776918467133E-3</v>
      </c>
      <c r="BB42" s="1365">
        <v>1.0251696638810767E-3</v>
      </c>
      <c r="BC42" s="1365">
        <v>0.14673177526375647</v>
      </c>
      <c r="BD42" s="1365">
        <v>0.28648136511844158</v>
      </c>
      <c r="BE42" s="1365">
        <v>2.9660097703408061E-2</v>
      </c>
      <c r="BF42" s="1365">
        <v>0.58350776250568559</v>
      </c>
      <c r="BG42" s="1365">
        <v>2.3420733466230609E-2</v>
      </c>
      <c r="BH42" s="1365">
        <v>6.8011788124575246E-3</v>
      </c>
      <c r="BI42" s="1365">
        <v>4.6698730789332789E-4</v>
      </c>
      <c r="BJ42" s="1365">
        <v>0.16489026040942173</v>
      </c>
      <c r="BK42" s="1365">
        <v>0.34399904982275209</v>
      </c>
      <c r="BL42" s="1365">
        <v>4.3929552686930294E-2</v>
      </c>
      <c r="BM42" s="1365">
        <v>0.66738188202639226</v>
      </c>
      <c r="BN42" s="1365">
        <v>2.3976028691933961E-2</v>
      </c>
      <c r="BO42" s="1365">
        <v>4.4098493174456136E-3</v>
      </c>
      <c r="BP42" s="1365">
        <v>1.4817456296054244E-4</v>
      </c>
      <c r="BQ42" s="1365">
        <v>0.16369916639751939</v>
      </c>
      <c r="BR42" s="1365">
        <v>0.41134098929105134</v>
      </c>
      <c r="BS42" s="1365">
        <v>6.3807673765481493E-2</v>
      </c>
      <c r="BT42" s="1365"/>
      <c r="BU42" s="1365"/>
      <c r="BV42" s="1365"/>
      <c r="BW42" s="1365"/>
      <c r="BX42" s="1365"/>
      <c r="BY42" s="1365"/>
      <c r="BZ42" s="1365"/>
      <c r="CA42" s="1365">
        <v>0.25332387251213812</v>
      </c>
      <c r="CB42" s="1365">
        <v>5.3946820021908794E-2</v>
      </c>
      <c r="CC42" s="1365">
        <v>1.5151127552602396E-2</v>
      </c>
      <c r="CD42" s="1365">
        <v>1.825031642447603E-2</v>
      </c>
      <c r="CE42" s="1365">
        <v>0.10811424136566637</v>
      </c>
      <c r="CF42" s="1365">
        <v>5.7861367147484494E-2</v>
      </c>
      <c r="CG42" s="1365">
        <v>0</v>
      </c>
      <c r="CH42" s="1365">
        <v>0.29655499457334317</v>
      </c>
      <c r="CI42" s="1365">
        <v>4.1883008945129821E-2</v>
      </c>
      <c r="CJ42" s="1365">
        <v>1.4693234396284371E-2</v>
      </c>
      <c r="CK42" s="1365">
        <v>8.4754301157264657E-3</v>
      </c>
      <c r="CL42" s="1365">
        <v>0.10935969840870739</v>
      </c>
      <c r="CM42" s="1365">
        <v>0.1212188827399827</v>
      </c>
      <c r="CN42" s="1365">
        <v>9.2473996751243871E-4</v>
      </c>
      <c r="CO42" s="1365">
        <v>0.38614024007945497</v>
      </c>
      <c r="CP42" s="1365">
        <v>2.7296775234245875E-2</v>
      </c>
      <c r="CQ42" s="1365">
        <v>1.038381734928598E-2</v>
      </c>
      <c r="CR42" s="1365">
        <v>2.8647625785373667E-3</v>
      </c>
      <c r="CS42" s="1365">
        <v>0.12031778113228581</v>
      </c>
      <c r="CT42" s="1365">
        <v>0.21824252960218626</v>
      </c>
      <c r="CU42" s="1365">
        <v>7.03457418291362E-3</v>
      </c>
      <c r="CV42" s="1365"/>
      <c r="CW42" s="1365">
        <v>2.4876002330301395E-2</v>
      </c>
      <c r="CX42" s="1365">
        <v>9.9190246888078842E-3</v>
      </c>
      <c r="CY42" s="1365">
        <v>1.5146875301317838E-3</v>
      </c>
      <c r="CZ42" s="1365">
        <v>0.12971988331531353</v>
      </c>
      <c r="DA42" s="1365">
        <v>0.23512422285997525</v>
      </c>
      <c r="DB42" s="1365"/>
      <c r="DC42" s="1365">
        <v>0.54181386306722867</v>
      </c>
      <c r="DD42" s="1365">
        <v>2.3151139800244688E-2</v>
      </c>
      <c r="DE42" s="1365">
        <v>7.9551059471636206E-3</v>
      </c>
      <c r="DF42" s="1365">
        <v>6.2157649674590264E-4</v>
      </c>
      <c r="DG42" s="1365">
        <v>0.16464645140862644</v>
      </c>
      <c r="DH42" s="1365">
        <v>0.3111503745795835</v>
      </c>
      <c r="DI42" s="1365">
        <v>3.4289214834864544E-2</v>
      </c>
      <c r="DJ42" s="1365"/>
      <c r="DK42" s="1365"/>
      <c r="DL42" s="1365"/>
      <c r="DM42" s="1365"/>
      <c r="DN42" s="1365"/>
      <c r="DO42" s="1365"/>
      <c r="DP42" s="1365"/>
      <c r="DQ42" s="1365"/>
      <c r="DR42" s="1365"/>
      <c r="DS42" s="1365"/>
      <c r="DT42" s="1365"/>
      <c r="DU42" s="1365"/>
      <c r="DV42" s="1365"/>
      <c r="DW42" s="1365"/>
    </row>
    <row r="43" spans="1:127" ht="16" x14ac:dyDescent="0.2">
      <c r="A43" s="1365">
        <v>1954</v>
      </c>
      <c r="B43" s="1365">
        <v>0.25111301876038689</v>
      </c>
      <c r="C43" s="1365">
        <v>5.6555746465922166E-2</v>
      </c>
      <c r="D43" s="1365">
        <v>1.1921315824688583E-2</v>
      </c>
      <c r="E43" s="1365">
        <v>2.3763067077740202E-2</v>
      </c>
      <c r="F43" s="1365">
        <v>8.8765680339936121E-2</v>
      </c>
      <c r="G43" s="1365">
        <v>6.6684314946153359E-2</v>
      </c>
      <c r="H43" s="1365">
        <v>3.4228941059464757E-3</v>
      </c>
      <c r="I43" s="1365">
        <v>0.20626078371749082</v>
      </c>
      <c r="J43" s="1365">
        <v>6.8708235697948178E-2</v>
      </c>
      <c r="K43" s="1365">
        <v>1.1112825978879933E-2</v>
      </c>
      <c r="L43" s="1365">
        <v>3.1390760865846461E-2</v>
      </c>
      <c r="M43" s="1365">
        <v>7.2234185564190062E-2</v>
      </c>
      <c r="N43" s="1365">
        <v>2.2814775610626191E-2</v>
      </c>
      <c r="O43" s="1365">
        <v>0</v>
      </c>
      <c r="P43" s="1365"/>
      <c r="Q43" s="1365"/>
      <c r="R43" s="1365"/>
      <c r="S43" s="1365"/>
      <c r="T43" s="1365"/>
      <c r="U43" s="1365"/>
      <c r="V43" s="1365"/>
      <c r="W43" s="1365"/>
      <c r="X43" s="1365"/>
      <c r="Y43" s="1365"/>
      <c r="Z43" s="1365"/>
      <c r="AA43" s="1365"/>
      <c r="AB43" s="1365"/>
      <c r="AC43" s="1365"/>
      <c r="AD43" s="1365">
        <v>0.32808271440960673</v>
      </c>
      <c r="AE43" s="1365">
        <v>3.6513668406584703E-2</v>
      </c>
      <c r="AF43" s="1365">
        <v>1.3732323919779519E-2</v>
      </c>
      <c r="AG43" s="1365">
        <v>9.274914073824277E-3</v>
      </c>
      <c r="AH43" s="1365">
        <v>0.1166481202545831</v>
      </c>
      <c r="AI43" s="1365">
        <v>0.1423041463058479</v>
      </c>
      <c r="AJ43" s="1365">
        <v>9.6095414489872511E-3</v>
      </c>
      <c r="AK43" s="1365">
        <v>0.36239676719259245</v>
      </c>
      <c r="AL43" s="1365">
        <v>3.149975230231488E-2</v>
      </c>
      <c r="AM43" s="1365">
        <v>1.2943814142630161E-2</v>
      </c>
      <c r="AN43" s="1365">
        <v>5.4333098442763839E-3</v>
      </c>
      <c r="AO43" s="1365">
        <v>0.12271557033899168</v>
      </c>
      <c r="AP43" s="1365">
        <v>0.17689250789329347</v>
      </c>
      <c r="AQ43" s="1365">
        <v>1.2911812671085847E-2</v>
      </c>
      <c r="AR43" s="1365">
        <v>0.44004496907596929</v>
      </c>
      <c r="AS43" s="1365">
        <v>2.423617409456701E-2</v>
      </c>
      <c r="AT43" s="1365">
        <v>1.0441665402510429E-2</v>
      </c>
      <c r="AU43" s="1365">
        <v>1.7468062639555098E-3</v>
      </c>
      <c r="AV43" s="1365">
        <v>0.14237287337651575</v>
      </c>
      <c r="AW43" s="1365">
        <v>0.23740494955368582</v>
      </c>
      <c r="AX43" s="1365">
        <v>2.3842500384734795E-2</v>
      </c>
      <c r="AY43" s="1365">
        <v>0.4698601960430927</v>
      </c>
      <c r="AZ43" s="1365">
        <v>2.3697204806173548E-2</v>
      </c>
      <c r="BA43" s="1365">
        <v>1.0049698655203308E-2</v>
      </c>
      <c r="BB43" s="1365">
        <v>1.1878044877644575E-3</v>
      </c>
      <c r="BC43" s="1365">
        <v>0.15308804215626509</v>
      </c>
      <c r="BD43" s="1365">
        <v>0.25155687527767528</v>
      </c>
      <c r="BE43" s="1365">
        <v>3.0280570660011021E-2</v>
      </c>
      <c r="BF43" s="1365">
        <v>0.56309937080586536</v>
      </c>
      <c r="BG43" s="1365">
        <v>2.2937910263443058E-2</v>
      </c>
      <c r="BH43" s="1365">
        <v>8.2804038968374589E-3</v>
      </c>
      <c r="BI43" s="1365">
        <v>5.4107648902459483E-4</v>
      </c>
      <c r="BJ43" s="1365">
        <v>0.17439934726729028</v>
      </c>
      <c r="BK43" s="1365">
        <v>0.31237074616029831</v>
      </c>
      <c r="BL43" s="1365">
        <v>4.4569886728971699E-2</v>
      </c>
      <c r="BM43" s="1365">
        <v>0.64966765400991644</v>
      </c>
      <c r="BN43" s="1365">
        <v>2.4502698289225761E-2</v>
      </c>
      <c r="BO43" s="1365">
        <v>6.1837178548380433E-3</v>
      </c>
      <c r="BP43" s="1365">
        <v>1.7914741512115912E-4</v>
      </c>
      <c r="BQ43" s="1365">
        <v>0.18859663659696735</v>
      </c>
      <c r="BR43" s="1365">
        <v>0.36245337270329075</v>
      </c>
      <c r="BS43" s="1365">
        <v>6.7752081150473417E-2</v>
      </c>
      <c r="BT43" s="1365"/>
      <c r="BU43" s="1365"/>
      <c r="BV43" s="1365"/>
      <c r="BW43" s="1365"/>
      <c r="BX43" s="1365"/>
      <c r="BY43" s="1365"/>
      <c r="BZ43" s="1365"/>
      <c r="CA43" s="1365">
        <v>0.23704009371471899</v>
      </c>
      <c r="CB43" s="1365">
        <v>5.1103773698693337E-2</v>
      </c>
      <c r="CC43" s="1365">
        <v>1.5885759894111125E-2</v>
      </c>
      <c r="CD43" s="1365">
        <v>2.0453034400511536E-2</v>
      </c>
      <c r="CE43" s="1365">
        <v>9.7680462788578351E-2</v>
      </c>
      <c r="CF43" s="1365">
        <v>5.1917062932824637E-2</v>
      </c>
      <c r="CG43" s="1365">
        <v>0</v>
      </c>
      <c r="CH43" s="1365">
        <v>0.27546900621215065</v>
      </c>
      <c r="CI43" s="1365">
        <v>3.9359509233443321E-2</v>
      </c>
      <c r="CJ43" s="1365">
        <v>1.5584686812906635E-2</v>
      </c>
      <c r="CK43" s="1365">
        <v>9.4226655358017174E-3</v>
      </c>
      <c r="CL43" s="1365">
        <v>9.9895843851850338E-2</v>
      </c>
      <c r="CM43" s="1365">
        <v>0.11012223624894754</v>
      </c>
      <c r="CN43" s="1365">
        <v>1.0840645292010439E-3</v>
      </c>
      <c r="CO43" s="1365">
        <v>0.35771217224094448</v>
      </c>
      <c r="CP43" s="1365">
        <v>2.5618775126981571E-2</v>
      </c>
      <c r="CQ43" s="1365">
        <v>1.1416494443770816E-2</v>
      </c>
      <c r="CR43" s="1365">
        <v>3.1807964745106548E-3</v>
      </c>
      <c r="CS43" s="1365">
        <v>0.11327103521621584</v>
      </c>
      <c r="CT43" s="1365">
        <v>0.19690164728376466</v>
      </c>
      <c r="CU43" s="1365">
        <v>7.3234236957009109E-3</v>
      </c>
      <c r="CV43" s="1365"/>
      <c r="CW43" s="1365">
        <v>2.4362718197122352E-2</v>
      </c>
      <c r="CX43" s="1365">
        <v>1.1572332651340115E-2</v>
      </c>
      <c r="CY43" s="1365">
        <v>1.754964886365804E-3</v>
      </c>
      <c r="CZ43" s="1365">
        <v>0.13268814469529136</v>
      </c>
      <c r="DA43" s="1365">
        <v>0.19827182867001172</v>
      </c>
      <c r="DB43" s="1365"/>
      <c r="DC43" s="1365">
        <v>0.52245228632001184</v>
      </c>
      <c r="DD43" s="1365">
        <v>2.222477668491411E-2</v>
      </c>
      <c r="DE43" s="1365">
        <v>9.2236437158084612E-3</v>
      </c>
      <c r="DF43" s="1365">
        <v>7.0592707853786866E-4</v>
      </c>
      <c r="DG43" s="1365">
        <v>0.16680015580566546</v>
      </c>
      <c r="DH43" s="1365">
        <v>0.28948876959964642</v>
      </c>
      <c r="DI43" s="1365">
        <v>3.4009013435439536E-2</v>
      </c>
      <c r="DJ43" s="1365"/>
      <c r="DK43" s="1365"/>
      <c r="DL43" s="1365"/>
      <c r="DM43" s="1365"/>
      <c r="DN43" s="1365"/>
      <c r="DO43" s="1365"/>
      <c r="DP43" s="1365"/>
      <c r="DQ43" s="1365"/>
      <c r="DR43" s="1365"/>
      <c r="DS43" s="1365"/>
      <c r="DT43" s="1365"/>
      <c r="DU43" s="1365"/>
      <c r="DV43" s="1365"/>
      <c r="DW43" s="1365"/>
    </row>
    <row r="44" spans="1:127" ht="16" x14ac:dyDescent="0.2">
      <c r="A44" s="1365">
        <v>1955</v>
      </c>
      <c r="B44" s="1365">
        <v>0.25814654609099419</v>
      </c>
      <c r="C44" s="1365">
        <v>5.6494882841767582E-2</v>
      </c>
      <c r="D44" s="1365">
        <v>1.2103813682987271E-2</v>
      </c>
      <c r="E44" s="1365">
        <v>2.4434796132761265E-2</v>
      </c>
      <c r="F44" s="1365">
        <v>8.8318443089473384E-2</v>
      </c>
      <c r="G44" s="1365">
        <v>7.3426796071168934E-2</v>
      </c>
      <c r="H44" s="1365">
        <v>3.3678142728357572E-3</v>
      </c>
      <c r="I44" s="1365">
        <v>0.21170897976412742</v>
      </c>
      <c r="J44" s="1365">
        <v>6.9512733500341553E-2</v>
      </c>
      <c r="K44" s="1365">
        <v>1.1638062678324382E-2</v>
      </c>
      <c r="L44" s="1365">
        <v>3.2691230305784448E-2</v>
      </c>
      <c r="M44" s="1365">
        <v>7.3565890840932818E-2</v>
      </c>
      <c r="N44" s="1365">
        <v>2.430106243874422E-2</v>
      </c>
      <c r="O44" s="1365">
        <v>0</v>
      </c>
      <c r="P44" s="1365"/>
      <c r="Q44" s="1365"/>
      <c r="R44" s="1365"/>
      <c r="S44" s="1365"/>
      <c r="T44" s="1365"/>
      <c r="U44" s="1365"/>
      <c r="V44" s="1365"/>
      <c r="W44" s="1365"/>
      <c r="X44" s="1365"/>
      <c r="Y44" s="1365"/>
      <c r="Z44" s="1365"/>
      <c r="AA44" s="1365"/>
      <c r="AB44" s="1365"/>
      <c r="AC44" s="1365"/>
      <c r="AD44" s="1365">
        <v>0.33748607260642016</v>
      </c>
      <c r="AE44" s="1365">
        <v>3.5801346317664101E-2</v>
      </c>
      <c r="AF44" s="1365">
        <v>1.3242290943724503E-2</v>
      </c>
      <c r="AG44" s="1365">
        <v>9.3611162569282522E-3</v>
      </c>
      <c r="AH44" s="1365">
        <v>0.11222637734547046</v>
      </c>
      <c r="AI44" s="1365">
        <v>0.15757449565982742</v>
      </c>
      <c r="AJ44" s="1365">
        <v>9.2804460828054061E-3</v>
      </c>
      <c r="AK44" s="1365">
        <v>0.36673505224117969</v>
      </c>
      <c r="AL44" s="1365">
        <v>3.0733076301006294E-2</v>
      </c>
      <c r="AM44" s="1365">
        <v>1.2102692683028453E-2</v>
      </c>
      <c r="AN44" s="1365">
        <v>5.4567897427310599E-3</v>
      </c>
      <c r="AO44" s="1365">
        <v>0.11789382902456323</v>
      </c>
      <c r="AP44" s="1365">
        <v>0.18814047525735578</v>
      </c>
      <c r="AQ44" s="1365">
        <v>1.2408189232494943E-2</v>
      </c>
      <c r="AR44" s="1365">
        <v>0.44533284959471697</v>
      </c>
      <c r="AS44" s="1365">
        <v>2.3134618886264932E-2</v>
      </c>
      <c r="AT44" s="1365">
        <v>8.6532398164650345E-3</v>
      </c>
      <c r="AU44" s="1365">
        <v>1.7163935709067664E-3</v>
      </c>
      <c r="AV44" s="1365">
        <v>0.13373430761193233</v>
      </c>
      <c r="AW44" s="1365">
        <v>0.2558231264416676</v>
      </c>
      <c r="AX44" s="1365">
        <v>2.227116326748025E-2</v>
      </c>
      <c r="AY44" s="1365">
        <v>0.47493626036216829</v>
      </c>
      <c r="AZ44" s="1365">
        <v>2.2465675939218544E-2</v>
      </c>
      <c r="BA44" s="1365">
        <v>7.6381897650711029E-3</v>
      </c>
      <c r="BB44" s="1365">
        <v>1.1591541178612836E-3</v>
      </c>
      <c r="BC44" s="1365">
        <v>0.14381017595333648</v>
      </c>
      <c r="BD44" s="1365">
        <v>0.27191975067337876</v>
      </c>
      <c r="BE44" s="1365">
        <v>2.794331391330215E-2</v>
      </c>
      <c r="BF44" s="1365">
        <v>0.56366609104746757</v>
      </c>
      <c r="BG44" s="1365">
        <v>2.0808042793877747E-2</v>
      </c>
      <c r="BH44" s="1365">
        <v>6.6357411879843778E-3</v>
      </c>
      <c r="BI44" s="1365">
        <v>5.052541610075658E-4</v>
      </c>
      <c r="BJ44" s="1365">
        <v>0.16103862996222862</v>
      </c>
      <c r="BK44" s="1365">
        <v>0.33557478013945685</v>
      </c>
      <c r="BL44" s="1365">
        <v>3.9103642802912487E-2</v>
      </c>
      <c r="BM44" s="1365">
        <v>0.6227043320001262</v>
      </c>
      <c r="BN44" s="1365">
        <v>2.0805998155146044E-2</v>
      </c>
      <c r="BO44" s="1365">
        <v>3.962094761568509E-3</v>
      </c>
      <c r="BP44" s="1365">
        <v>1.5658820364493987E-4</v>
      </c>
      <c r="BQ44" s="1365">
        <v>0.16314763236407176</v>
      </c>
      <c r="BR44" s="1365">
        <v>0.37882093188952554</v>
      </c>
      <c r="BS44" s="1365">
        <v>5.5811086626169251E-2</v>
      </c>
      <c r="BT44" s="1365"/>
      <c r="BU44" s="1365"/>
      <c r="BV44" s="1365"/>
      <c r="BW44" s="1365"/>
      <c r="BX44" s="1365"/>
      <c r="BY44" s="1365"/>
      <c r="BZ44" s="1365"/>
      <c r="CA44" s="1365">
        <v>0.25284838085414341</v>
      </c>
      <c r="CB44" s="1365">
        <v>5.0839317606273506E-2</v>
      </c>
      <c r="CC44" s="1365">
        <v>1.6519799578796956E-2</v>
      </c>
      <c r="CD44" s="1365">
        <v>2.0944902481865514E-2</v>
      </c>
      <c r="CE44" s="1365">
        <v>9.4577774681868787E-2</v>
      </c>
      <c r="CF44" s="1365">
        <v>6.9966586505338629E-2</v>
      </c>
      <c r="CG44" s="1365">
        <v>0</v>
      </c>
      <c r="CH44" s="1365">
        <v>0.27605120537213368</v>
      </c>
      <c r="CI44" s="1365">
        <v>3.9343096412770083E-2</v>
      </c>
      <c r="CJ44" s="1365">
        <v>1.5985406529149288E-2</v>
      </c>
      <c r="CK44" s="1365">
        <v>9.6954169555971033E-3</v>
      </c>
      <c r="CL44" s="1365">
        <v>9.8551144157594486E-2</v>
      </c>
      <c r="CM44" s="1365">
        <v>0.11124386599438586</v>
      </c>
      <c r="CN44" s="1365">
        <v>1.2322753226367857E-3</v>
      </c>
      <c r="CO44" s="1365">
        <v>0.36146068703466988</v>
      </c>
      <c r="CP44" s="1365">
        <v>2.4893559448396142E-2</v>
      </c>
      <c r="CQ44" s="1365">
        <v>1.1323693688253023E-2</v>
      </c>
      <c r="CR44" s="1365">
        <v>3.1815472078922792E-3</v>
      </c>
      <c r="CS44" s="1365">
        <v>0.10587455964300986</v>
      </c>
      <c r="CT44" s="1365">
        <v>0.20883325284831605</v>
      </c>
      <c r="CU44" s="1365">
        <v>7.3540741988025148E-3</v>
      </c>
      <c r="CV44" s="1365"/>
      <c r="CW44" s="1365">
        <v>2.404731227073395E-2</v>
      </c>
      <c r="CX44" s="1365">
        <v>8.6087227651563542E-3</v>
      </c>
      <c r="CY44" s="1365">
        <v>1.7831303222449551E-3</v>
      </c>
      <c r="CZ44" s="1365">
        <v>0.12576061129212937</v>
      </c>
      <c r="DA44" s="1365">
        <v>0.21083468395111288</v>
      </c>
      <c r="DB44" s="1365"/>
      <c r="DC44" s="1365">
        <v>0.5325484791189814</v>
      </c>
      <c r="DD44" s="1365">
        <v>2.0808808415629106E-2</v>
      </c>
      <c r="DE44" s="1365">
        <v>7.9747643117865398E-3</v>
      </c>
      <c r="DF44" s="1365">
        <v>6.8036740558869487E-4</v>
      </c>
      <c r="DG44" s="1365">
        <v>0.15886382067376192</v>
      </c>
      <c r="DH44" s="1365">
        <v>0.31350955832158467</v>
      </c>
      <c r="DI44" s="1365">
        <v>3.0711159990630489E-2</v>
      </c>
      <c r="DJ44" s="1365"/>
      <c r="DK44" s="1365"/>
      <c r="DL44" s="1365"/>
      <c r="DM44" s="1365"/>
      <c r="DN44" s="1365"/>
      <c r="DO44" s="1365"/>
      <c r="DP44" s="1365"/>
      <c r="DQ44" s="1365"/>
      <c r="DR44" s="1365"/>
      <c r="DS44" s="1365"/>
      <c r="DT44" s="1365"/>
      <c r="DU44" s="1365"/>
      <c r="DV44" s="1365"/>
      <c r="DW44" s="1365"/>
    </row>
    <row r="45" spans="1:127" ht="16" x14ac:dyDescent="0.2">
      <c r="A45" s="1365">
        <v>1956</v>
      </c>
      <c r="B45" s="1365">
        <v>0.26200867526396193</v>
      </c>
      <c r="C45" s="1365">
        <v>5.7600648064405659E-2</v>
      </c>
      <c r="D45" s="1365">
        <v>1.2638199056634431E-2</v>
      </c>
      <c r="E45" s="1365">
        <v>2.5248317776475553E-2</v>
      </c>
      <c r="F45" s="1365">
        <v>9.2506377867128953E-2</v>
      </c>
      <c r="G45" s="1365">
        <v>6.9960030695625883E-2</v>
      </c>
      <c r="H45" s="1365">
        <v>4.0551018036914773E-3</v>
      </c>
      <c r="I45" s="1365">
        <v>0.21605965166358537</v>
      </c>
      <c r="J45" s="1365">
        <v>6.972314328557222E-2</v>
      </c>
      <c r="K45" s="1365">
        <v>1.1966893718057326E-2</v>
      </c>
      <c r="L45" s="1365">
        <v>3.3231452684598269E-2</v>
      </c>
      <c r="M45" s="1365">
        <v>7.7157449738437536E-2</v>
      </c>
      <c r="N45" s="1365">
        <v>2.3980712236920006E-2</v>
      </c>
      <c r="O45" s="1365">
        <v>0</v>
      </c>
      <c r="P45" s="1365"/>
      <c r="Q45" s="1365"/>
      <c r="R45" s="1365"/>
      <c r="S45" s="1365"/>
      <c r="T45" s="1365"/>
      <c r="U45" s="1365"/>
      <c r="V45" s="1365"/>
      <c r="W45" s="1365"/>
      <c r="X45" s="1365"/>
      <c r="Y45" s="1365"/>
      <c r="Z45" s="1365"/>
      <c r="AA45" s="1365"/>
      <c r="AB45" s="1365"/>
      <c r="AC45" s="1365"/>
      <c r="AD45" s="1365">
        <v>0.34066590539091485</v>
      </c>
      <c r="AE45" s="1365">
        <v>3.7396585674864737E-2</v>
      </c>
      <c r="AF45" s="1365">
        <v>1.413903855319394E-2</v>
      </c>
      <c r="AG45" s="1365">
        <v>9.9098185646665071E-3</v>
      </c>
      <c r="AH45" s="1365">
        <v>0.11735323326917937</v>
      </c>
      <c r="AI45" s="1365">
        <v>0.15041903963025327</v>
      </c>
      <c r="AJ45" s="1365">
        <v>1.1448189698757006E-2</v>
      </c>
      <c r="AK45" s="1365">
        <v>0.37227752131295244</v>
      </c>
      <c r="AL45" s="1365">
        <v>3.2359797425504468E-2</v>
      </c>
      <c r="AM45" s="1365">
        <v>1.3062560921723216E-2</v>
      </c>
      <c r="AN45" s="1365">
        <v>5.8229418159441836E-3</v>
      </c>
      <c r="AO45" s="1365">
        <v>0.12311441018870717</v>
      </c>
      <c r="AP45" s="1365">
        <v>0.18248860631543246</v>
      </c>
      <c r="AQ45" s="1365">
        <v>1.5429204645640963E-2</v>
      </c>
      <c r="AR45" s="1365">
        <v>0.45814214955102966</v>
      </c>
      <c r="AS45" s="1365">
        <v>2.4892166633388474E-2</v>
      </c>
      <c r="AT45" s="1365">
        <v>1.0137583185973954E-2</v>
      </c>
      <c r="AU45" s="1365">
        <v>1.8716416437306734E-3</v>
      </c>
      <c r="AV45" s="1365">
        <v>0.14037711980568182</v>
      </c>
      <c r="AW45" s="1365">
        <v>0.25274912373367697</v>
      </c>
      <c r="AX45" s="1365">
        <v>2.8114514548577794E-2</v>
      </c>
      <c r="AY45" s="1365">
        <v>0.50567607340625431</v>
      </c>
      <c r="AZ45" s="1365">
        <v>2.3745123509986546E-2</v>
      </c>
      <c r="BA45" s="1365">
        <v>9.2634704713632707E-3</v>
      </c>
      <c r="BB45" s="1365">
        <v>1.2416568694192907E-3</v>
      </c>
      <c r="BC45" s="1365">
        <v>0.15661396555807836</v>
      </c>
      <c r="BD45" s="1365">
        <v>0.2803470324315972</v>
      </c>
      <c r="BE45" s="1365">
        <v>3.446482456580964E-2</v>
      </c>
      <c r="BF45" s="1365">
        <v>0.57953000272872146</v>
      </c>
      <c r="BG45" s="1365">
        <v>2.2658141621862537E-2</v>
      </c>
      <c r="BH45" s="1365">
        <v>6.9497948303161071E-3</v>
      </c>
      <c r="BI45" s="1365">
        <v>5.5758158718594779E-4</v>
      </c>
      <c r="BJ45" s="1365">
        <v>0.15973938260920384</v>
      </c>
      <c r="BK45" s="1365">
        <v>0.34026518961391111</v>
      </c>
      <c r="BL45" s="1365">
        <v>4.9359912466241933E-2</v>
      </c>
      <c r="BM45" s="1365">
        <v>0.64896471499823938</v>
      </c>
      <c r="BN45" s="1365">
        <v>2.3535390328448879E-2</v>
      </c>
      <c r="BO45" s="1365">
        <v>4.3369078609811172E-3</v>
      </c>
      <c r="BP45" s="1365">
        <v>1.795136023215684E-4</v>
      </c>
      <c r="BQ45" s="1365">
        <v>0.16497527455330785</v>
      </c>
      <c r="BR45" s="1365">
        <v>0.3825221262005814</v>
      </c>
      <c r="BS45" s="1365">
        <v>7.3415502452598563E-2</v>
      </c>
      <c r="BT45" s="1365"/>
      <c r="BU45" s="1365"/>
      <c r="BV45" s="1365"/>
      <c r="BW45" s="1365"/>
      <c r="BX45" s="1365"/>
      <c r="BY45" s="1365"/>
      <c r="BZ45" s="1365"/>
      <c r="CA45" s="1365">
        <v>0.25491889148676727</v>
      </c>
      <c r="CB45" s="1365">
        <v>5.1880566696019079E-2</v>
      </c>
      <c r="CC45" s="1365">
        <v>1.7134788399855213E-2</v>
      </c>
      <c r="CD45" s="1365">
        <v>2.1661514197690857E-2</v>
      </c>
      <c r="CE45" s="1365">
        <v>0.10030906759963118</v>
      </c>
      <c r="CF45" s="1365">
        <v>6.3932954593570984E-2</v>
      </c>
      <c r="CG45" s="1365">
        <v>0</v>
      </c>
      <c r="CH45" s="1365">
        <v>0.2789039212516437</v>
      </c>
      <c r="CI45" s="1365">
        <v>4.0444231156644021E-2</v>
      </c>
      <c r="CJ45" s="1365">
        <v>1.6206103885035308E-2</v>
      </c>
      <c r="CK45" s="1365">
        <v>1.0100898520608456E-2</v>
      </c>
      <c r="CL45" s="1365">
        <v>0.10336446636026685</v>
      </c>
      <c r="CM45" s="1365">
        <v>0.10709196975625862</v>
      </c>
      <c r="CN45" s="1365">
        <v>1.6962515728304057E-3</v>
      </c>
      <c r="CO45" s="1365">
        <v>0.32231663698680107</v>
      </c>
      <c r="CP45" s="1365">
        <v>2.811523976741016E-2</v>
      </c>
      <c r="CQ45" s="1365">
        <v>1.2589447944730181E-2</v>
      </c>
      <c r="CR45" s="1365">
        <v>3.641653613018474E-3</v>
      </c>
      <c r="CS45" s="1365">
        <v>9.4488846156858555E-2</v>
      </c>
      <c r="CT45" s="1365">
        <v>0.17321253285661942</v>
      </c>
      <c r="CU45" s="1365">
        <v>1.0268916648164253E-2</v>
      </c>
      <c r="CV45" s="1365"/>
      <c r="CW45" s="1365">
        <v>2.4724173586037072E-2</v>
      </c>
      <c r="CX45" s="1365">
        <v>1.134205247348233E-2</v>
      </c>
      <c r="CY45" s="1365">
        <v>1.8579918158204711E-3</v>
      </c>
      <c r="CZ45" s="1365">
        <v>0.15190185002475415</v>
      </c>
      <c r="DA45" s="1365">
        <v>0.2251749710323723</v>
      </c>
      <c r="DB45" s="1365"/>
      <c r="DC45" s="1365">
        <v>0.54541755011257043</v>
      </c>
      <c r="DD45" s="1365">
        <v>2.2241485012822193E-2</v>
      </c>
      <c r="DE45" s="1365">
        <v>8.1877600860570977E-3</v>
      </c>
      <c r="DF45" s="1365">
        <v>7.3699669279621023E-4</v>
      </c>
      <c r="DG45" s="1365">
        <v>0.15638527547061665</v>
      </c>
      <c r="DH45" s="1365">
        <v>0.31992386127478378</v>
      </c>
      <c r="DI45" s="1365">
        <v>3.7942171575494461E-2</v>
      </c>
      <c r="DJ45" s="1365"/>
      <c r="DK45" s="1365"/>
      <c r="DL45" s="1365"/>
      <c r="DM45" s="1365"/>
      <c r="DN45" s="1365"/>
      <c r="DO45" s="1365"/>
      <c r="DP45" s="1365"/>
      <c r="DQ45" s="1365"/>
      <c r="DR45" s="1365"/>
      <c r="DS45" s="1365"/>
      <c r="DT45" s="1365"/>
      <c r="DU45" s="1365"/>
      <c r="DV45" s="1365"/>
      <c r="DW45" s="1365"/>
    </row>
    <row r="46" spans="1:127" ht="16" x14ac:dyDescent="0.2">
      <c r="A46" s="1365">
        <v>1957</v>
      </c>
      <c r="B46" s="1365">
        <v>0.26371159558805596</v>
      </c>
      <c r="C46" s="1365">
        <v>5.7955329357674473E-2</v>
      </c>
      <c r="D46" s="1365">
        <v>1.3356206932803226E-2</v>
      </c>
      <c r="E46" s="1365">
        <v>2.7552137874750651E-2</v>
      </c>
      <c r="F46" s="1365">
        <v>9.3874742258613322E-2</v>
      </c>
      <c r="G46" s="1365">
        <v>6.6659180182160521E-2</v>
      </c>
      <c r="H46" s="1365">
        <v>4.3139989820537468E-3</v>
      </c>
      <c r="I46" s="1365">
        <v>0.22022284722656402</v>
      </c>
      <c r="J46" s="1365">
        <v>7.0003731556465568E-2</v>
      </c>
      <c r="K46" s="1365">
        <v>1.2820623658539901E-2</v>
      </c>
      <c r="L46" s="1365">
        <v>3.6186818838697989E-2</v>
      </c>
      <c r="M46" s="1365">
        <v>7.9469711433015053E-2</v>
      </c>
      <c r="N46" s="1365">
        <v>2.1741961739845522E-2</v>
      </c>
      <c r="O46" s="1365">
        <v>0</v>
      </c>
      <c r="P46" s="1365"/>
      <c r="Q46" s="1365"/>
      <c r="R46" s="1365"/>
      <c r="S46" s="1365"/>
      <c r="T46" s="1365"/>
      <c r="U46" s="1365"/>
      <c r="V46" s="1365"/>
      <c r="W46" s="1365"/>
      <c r="X46" s="1365"/>
      <c r="Y46" s="1365"/>
      <c r="Z46" s="1365"/>
      <c r="AA46" s="1365"/>
      <c r="AB46" s="1365"/>
      <c r="AC46" s="1365"/>
      <c r="AD46" s="1365">
        <v>0.33897812186720561</v>
      </c>
      <c r="AE46" s="1365">
        <v>3.7664828179847384E-2</v>
      </c>
      <c r="AF46" s="1365">
        <v>1.4516650613166433E-2</v>
      </c>
      <c r="AG46" s="1365">
        <v>1.0824967171729726E-2</v>
      </c>
      <c r="AH46" s="1365">
        <v>0.11616232930523918</v>
      </c>
      <c r="AI46" s="1365">
        <v>0.1476179594437938</v>
      </c>
      <c r="AJ46" s="1365">
        <v>1.219138715342908E-2</v>
      </c>
      <c r="AK46" s="1365">
        <v>0.37078948369964809</v>
      </c>
      <c r="AL46" s="1365">
        <v>3.257762857558219E-2</v>
      </c>
      <c r="AM46" s="1365">
        <v>1.3510493139349634E-2</v>
      </c>
      <c r="AN46" s="1365">
        <v>6.3578894283782819E-3</v>
      </c>
      <c r="AO46" s="1365">
        <v>0.12005652427814541</v>
      </c>
      <c r="AP46" s="1365">
        <v>0.18186330586620239</v>
      </c>
      <c r="AQ46" s="1365">
        <v>1.6423642411990205E-2</v>
      </c>
      <c r="AR46" s="1365">
        <v>0.44743715982342269</v>
      </c>
      <c r="AS46" s="1365">
        <v>2.5493155779896529E-2</v>
      </c>
      <c r="AT46" s="1365">
        <v>1.0508603650219115E-2</v>
      </c>
      <c r="AU46" s="1365">
        <v>2.0789327780482841E-3</v>
      </c>
      <c r="AV46" s="1365">
        <v>0.13628212767662726</v>
      </c>
      <c r="AW46" s="1365">
        <v>0.24283050056127545</v>
      </c>
      <c r="AX46" s="1365">
        <v>3.0243839377356089E-2</v>
      </c>
      <c r="AY46" s="1365">
        <v>0.49224254532274941</v>
      </c>
      <c r="AZ46" s="1365">
        <v>2.4504004301978959E-2</v>
      </c>
      <c r="BA46" s="1365">
        <v>9.5295604657769754E-3</v>
      </c>
      <c r="BB46" s="1365">
        <v>1.3897000387210166E-3</v>
      </c>
      <c r="BC46" s="1365">
        <v>0.15085945566150219</v>
      </c>
      <c r="BD46" s="1365">
        <v>0.26880664500428031</v>
      </c>
      <c r="BE46" s="1365">
        <v>3.7153179850489979E-2</v>
      </c>
      <c r="BF46" s="1365">
        <v>0.567319714348273</v>
      </c>
      <c r="BG46" s="1365">
        <v>2.380021992589863E-2</v>
      </c>
      <c r="BH46" s="1365">
        <v>7.3301835131996925E-3</v>
      </c>
      <c r="BI46" s="1365">
        <v>6.3521676813422352E-4</v>
      </c>
      <c r="BJ46" s="1365">
        <v>0.15458441135090981</v>
      </c>
      <c r="BK46" s="1365">
        <v>0.32717749320518003</v>
      </c>
      <c r="BL46" s="1365">
        <v>5.3792189584950689E-2</v>
      </c>
      <c r="BM46" s="1365">
        <v>0.64376849371807132</v>
      </c>
      <c r="BN46" s="1365">
        <v>2.5676472805485302E-2</v>
      </c>
      <c r="BO46" s="1365">
        <v>5.3737057852494838E-3</v>
      </c>
      <c r="BP46" s="1365">
        <v>2.1240667849893734E-4</v>
      </c>
      <c r="BQ46" s="1365">
        <v>0.15934779051620107</v>
      </c>
      <c r="BR46" s="1365">
        <v>0.36978845135026489</v>
      </c>
      <c r="BS46" s="1365">
        <v>8.3369666582371646E-2</v>
      </c>
      <c r="BT46" s="1365"/>
      <c r="BU46" s="1365"/>
      <c r="BV46" s="1365"/>
      <c r="BW46" s="1365"/>
      <c r="BX46" s="1365"/>
      <c r="BY46" s="1365"/>
      <c r="BZ46" s="1365"/>
      <c r="CA46" s="1365">
        <v>0.2502925233718748</v>
      </c>
      <c r="CB46" s="1365">
        <v>5.2318663996215764E-2</v>
      </c>
      <c r="CC46" s="1365">
        <v>1.7395606097928396E-2</v>
      </c>
      <c r="CD46" s="1365">
        <v>2.3691774626418135E-2</v>
      </c>
      <c r="CE46" s="1365">
        <v>0.10472081838247102</v>
      </c>
      <c r="CF46" s="1365">
        <v>5.21656602688415E-2</v>
      </c>
      <c r="CG46" s="1365">
        <v>0</v>
      </c>
      <c r="CH46" s="1365">
        <v>0.28749991550431164</v>
      </c>
      <c r="CI46" s="1365">
        <v>3.9980607658011487E-2</v>
      </c>
      <c r="CJ46" s="1365">
        <v>1.6641883912527172E-2</v>
      </c>
      <c r="CK46" s="1365">
        <v>1.0829531316821942E-2</v>
      </c>
      <c r="CL46" s="1365">
        <v>0.10248913324660792</v>
      </c>
      <c r="CM46" s="1365">
        <v>0.11557650685930076</v>
      </c>
      <c r="CN46" s="1365">
        <v>1.9822525110423576E-3</v>
      </c>
      <c r="CO46" s="1365">
        <v>0.32305646671770555</v>
      </c>
      <c r="CP46" s="1365">
        <v>2.8193979083522159E-2</v>
      </c>
      <c r="CQ46" s="1365">
        <v>1.3187426062164592E-2</v>
      </c>
      <c r="CR46" s="1365">
        <v>3.9606828033894141E-3</v>
      </c>
      <c r="CS46" s="1365">
        <v>9.648770472994557E-2</v>
      </c>
      <c r="CT46" s="1365">
        <v>0.16985078497943623</v>
      </c>
      <c r="CU46" s="1365">
        <v>1.1375889059247593E-2</v>
      </c>
      <c r="CV46" s="1365"/>
      <c r="CW46" s="1365">
        <v>2.5116856852993572E-2</v>
      </c>
      <c r="CX46" s="1365">
        <v>1.1449857340332608E-2</v>
      </c>
      <c r="CY46" s="1365">
        <v>2.0471240001436568E-3</v>
      </c>
      <c r="CZ46" s="1365">
        <v>0.14616782566263042</v>
      </c>
      <c r="DA46" s="1365">
        <v>0.21708093974495024</v>
      </c>
      <c r="DB46" s="1365"/>
      <c r="DC46" s="1365">
        <v>0.53220990268776014</v>
      </c>
      <c r="DD46" s="1365">
        <v>2.2957373124001545E-2</v>
      </c>
      <c r="DE46" s="1365">
        <v>8.2063866688371831E-3</v>
      </c>
      <c r="DF46" s="1365">
        <v>8.2505100565719795E-4</v>
      </c>
      <c r="DG46" s="1365">
        <v>0.15180295724176715</v>
      </c>
      <c r="DH46" s="1365">
        <v>0.30790813690812285</v>
      </c>
      <c r="DI46" s="1365">
        <v>4.05099977393742E-2</v>
      </c>
      <c r="DJ46" s="1365"/>
      <c r="DK46" s="1365"/>
      <c r="DL46" s="1365"/>
      <c r="DM46" s="1365"/>
      <c r="DN46" s="1365"/>
      <c r="DO46" s="1365"/>
      <c r="DP46" s="1365"/>
      <c r="DQ46" s="1365"/>
      <c r="DR46" s="1365"/>
      <c r="DS46" s="1365"/>
      <c r="DT46" s="1365"/>
      <c r="DU46" s="1365"/>
      <c r="DV46" s="1365"/>
      <c r="DW46" s="1365"/>
    </row>
    <row r="47" spans="1:127" ht="16" x14ac:dyDescent="0.2">
      <c r="A47" s="1365">
        <v>1958</v>
      </c>
      <c r="B47" s="1365">
        <v>0.25783897318883953</v>
      </c>
      <c r="C47" s="1365">
        <v>5.7463133517089565E-2</v>
      </c>
      <c r="D47" s="1365">
        <v>1.4637937426917266E-2</v>
      </c>
      <c r="E47" s="1365">
        <v>2.7306742025319238E-2</v>
      </c>
      <c r="F47" s="1365">
        <v>9.2464888579761595E-2</v>
      </c>
      <c r="G47" s="1365">
        <v>6.1900483890901151E-2</v>
      </c>
      <c r="H47" s="1365">
        <v>4.0657877488506772E-3</v>
      </c>
      <c r="I47" s="1365">
        <v>0.21760529883459603</v>
      </c>
      <c r="J47" s="1365">
        <v>6.9201773783763382E-2</v>
      </c>
      <c r="K47" s="1365">
        <v>1.4087821184071697E-2</v>
      </c>
      <c r="L47" s="1365">
        <v>3.5757331419208213E-2</v>
      </c>
      <c r="M47" s="1365">
        <v>7.7351804903137256E-2</v>
      </c>
      <c r="N47" s="1365">
        <v>2.1206567544415481E-2</v>
      </c>
      <c r="O47" s="1365">
        <v>0</v>
      </c>
      <c r="P47" s="1365"/>
      <c r="Q47" s="1365"/>
      <c r="R47" s="1365"/>
      <c r="S47" s="1365"/>
      <c r="T47" s="1365"/>
      <c r="U47" s="1365"/>
      <c r="V47" s="1365"/>
      <c r="W47" s="1365"/>
      <c r="X47" s="1365"/>
      <c r="Y47" s="1365"/>
      <c r="Z47" s="1365"/>
      <c r="AA47" s="1365"/>
      <c r="AB47" s="1365"/>
      <c r="AC47" s="1365"/>
      <c r="AD47" s="1365">
        <v>0.3259974756195943</v>
      </c>
      <c r="AE47" s="1365">
        <v>3.743108438789515E-2</v>
      </c>
      <c r="AF47" s="1365">
        <v>1.5772322709294885E-2</v>
      </c>
      <c r="AG47" s="1365">
        <v>1.0753297574693881E-2</v>
      </c>
      <c r="AH47" s="1365">
        <v>0.11626358078542053</v>
      </c>
      <c r="AI47" s="1365">
        <v>0.13426074936164281</v>
      </c>
      <c r="AJ47" s="1365">
        <v>1.1516440800647031E-2</v>
      </c>
      <c r="AK47" s="1365">
        <v>0.35841757445748806</v>
      </c>
      <c r="AL47" s="1365">
        <v>3.2909203889157183E-2</v>
      </c>
      <c r="AM47" s="1365">
        <v>1.4892386690489456E-2</v>
      </c>
      <c r="AN47" s="1365">
        <v>6.4199188345179974E-3</v>
      </c>
      <c r="AO47" s="1365">
        <v>0.1199049062882175</v>
      </c>
      <c r="AP47" s="1365">
        <v>0.16852099773803073</v>
      </c>
      <c r="AQ47" s="1365">
        <v>1.5770161017075245E-2</v>
      </c>
      <c r="AR47" s="1365">
        <v>0.4401832440027944</v>
      </c>
      <c r="AS47" s="1365">
        <v>2.6900333868958001E-2</v>
      </c>
      <c r="AT47" s="1365">
        <v>1.2095015590496761E-2</v>
      </c>
      <c r="AU47" s="1365">
        <v>2.1927704752952222E-3</v>
      </c>
      <c r="AV47" s="1365">
        <v>0.13988653183275157</v>
      </c>
      <c r="AW47" s="1365">
        <v>0.22914918442705715</v>
      </c>
      <c r="AX47" s="1365">
        <v>2.9959407808235687E-2</v>
      </c>
      <c r="AY47" s="1365">
        <v>0.48990855730871513</v>
      </c>
      <c r="AZ47" s="1365">
        <v>2.6264555597015536E-2</v>
      </c>
      <c r="BA47" s="1365">
        <v>1.1157483266905587E-2</v>
      </c>
      <c r="BB47" s="1365">
        <v>1.4889246647216356E-3</v>
      </c>
      <c r="BC47" s="1365">
        <v>0.15717671272145345</v>
      </c>
      <c r="BD47" s="1365">
        <v>0.25654125705924102</v>
      </c>
      <c r="BE47" s="1365">
        <v>3.7279623999377905E-2</v>
      </c>
      <c r="BF47" s="1365">
        <v>0.57345198889633564</v>
      </c>
      <c r="BG47" s="1365">
        <v>2.6377318764469106E-2</v>
      </c>
      <c r="BH47" s="1365">
        <v>8.9192118186346998E-3</v>
      </c>
      <c r="BI47" s="1365">
        <v>7.0370443688749567E-4</v>
      </c>
      <c r="BJ47" s="1365">
        <v>0.1653482868374043</v>
      </c>
      <c r="BK47" s="1365">
        <v>0.31696946465175652</v>
      </c>
      <c r="BL47" s="1365">
        <v>5.5134002387183495E-2</v>
      </c>
      <c r="BM47" s="1365">
        <v>0.65591320301550704</v>
      </c>
      <c r="BN47" s="1365">
        <v>2.9023608983015099E-2</v>
      </c>
      <c r="BO47" s="1365">
        <v>6.6473452283190059E-3</v>
      </c>
      <c r="BP47" s="1365">
        <v>2.3999537690791203E-4</v>
      </c>
      <c r="BQ47" s="1365">
        <v>0.17130678524415147</v>
      </c>
      <c r="BR47" s="1365">
        <v>0.36385471698810329</v>
      </c>
      <c r="BS47" s="1365">
        <v>8.4840751195010278E-2</v>
      </c>
      <c r="BT47" s="1365"/>
      <c r="BU47" s="1365"/>
      <c r="BV47" s="1365"/>
      <c r="BW47" s="1365"/>
      <c r="BX47" s="1365"/>
      <c r="BY47" s="1365"/>
      <c r="BZ47" s="1365"/>
      <c r="CA47" s="1365">
        <v>0.24252355284831806</v>
      </c>
      <c r="CB47" s="1365">
        <v>4.9673257644006423E-2</v>
      </c>
      <c r="CC47" s="1365">
        <v>1.8159315411051351E-2</v>
      </c>
      <c r="CD47" s="1365">
        <v>2.2484448920454869E-2</v>
      </c>
      <c r="CE47" s="1365">
        <v>0.10538697276380243</v>
      </c>
      <c r="CF47" s="1365">
        <v>4.6819558109002998E-2</v>
      </c>
      <c r="CG47" s="1365">
        <v>0</v>
      </c>
      <c r="CH47" s="1365">
        <v>0.27796047734577783</v>
      </c>
      <c r="CI47" s="1365">
        <v>3.8663785256080656E-2</v>
      </c>
      <c r="CJ47" s="1365">
        <v>1.7577641602279388E-2</v>
      </c>
      <c r="CK47" s="1365">
        <v>1.0468472072933034E-2</v>
      </c>
      <c r="CL47" s="1365">
        <v>0.10017993034245047</v>
      </c>
      <c r="CM47" s="1365">
        <v>0.10888909636654551</v>
      </c>
      <c r="CN47" s="1365">
        <v>2.181551705488745E-3</v>
      </c>
      <c r="CO47" s="1365">
        <v>0.31123619203575514</v>
      </c>
      <c r="CP47" s="1365">
        <v>2.8539646184995944E-2</v>
      </c>
      <c r="CQ47" s="1365">
        <v>1.4525928680860199E-2</v>
      </c>
      <c r="CR47" s="1365">
        <v>4.0075682949541162E-3</v>
      </c>
      <c r="CS47" s="1365">
        <v>9.5467890405870032E-2</v>
      </c>
      <c r="CT47" s="1365">
        <v>0.15761441444984017</v>
      </c>
      <c r="CU47" s="1365">
        <v>1.1080744019234727E-2</v>
      </c>
      <c r="CV47" s="1365"/>
      <c r="CW47" s="1365">
        <v>2.6171563487939146E-2</v>
      </c>
      <c r="CX47" s="1365">
        <v>1.299811811020944E-2</v>
      </c>
      <c r="CY47" s="1365">
        <v>2.1321963004694781E-3</v>
      </c>
      <c r="CZ47" s="1365">
        <v>0.14911800599279346</v>
      </c>
      <c r="DA47" s="1365">
        <v>0.20686500311597089</v>
      </c>
      <c r="DB47" s="1365"/>
      <c r="DC47" s="1365">
        <v>0.53694483772389379</v>
      </c>
      <c r="DD47" s="1365">
        <v>2.5221988089448852E-2</v>
      </c>
      <c r="DE47" s="1365">
        <v>9.9082731495669842E-3</v>
      </c>
      <c r="DF47" s="1365">
        <v>9.0605921002785542E-4</v>
      </c>
      <c r="DG47" s="1365">
        <v>0.16213292246090871</v>
      </c>
      <c r="DH47" s="1365">
        <v>0.29660755670204575</v>
      </c>
      <c r="DI47" s="1365">
        <v>4.2168038111895609E-2</v>
      </c>
      <c r="DJ47" s="1365"/>
      <c r="DK47" s="1365"/>
      <c r="DL47" s="1365"/>
      <c r="DM47" s="1365"/>
      <c r="DN47" s="1365"/>
      <c r="DO47" s="1365"/>
      <c r="DP47" s="1365"/>
      <c r="DQ47" s="1365"/>
      <c r="DR47" s="1365"/>
      <c r="DS47" s="1365"/>
      <c r="DT47" s="1365"/>
      <c r="DU47" s="1365"/>
      <c r="DV47" s="1365"/>
      <c r="DW47" s="1365"/>
    </row>
    <row r="48" spans="1:127" ht="16" x14ac:dyDescent="0.2">
      <c r="A48" s="1365">
        <v>1959</v>
      </c>
      <c r="B48" s="1365">
        <v>0.26877626778651509</v>
      </c>
      <c r="C48" s="1365">
        <v>5.9050715382853267E-2</v>
      </c>
      <c r="D48" s="1365">
        <v>1.4623758103118311E-2</v>
      </c>
      <c r="E48" s="1365">
        <v>3.0496492286391983E-2</v>
      </c>
      <c r="F48" s="1365">
        <v>9.3231125735504267E-2</v>
      </c>
      <c r="G48" s="1365">
        <v>6.7394839289061731E-2</v>
      </c>
      <c r="H48" s="1365">
        <v>3.9793369895855949E-3</v>
      </c>
      <c r="I48" s="1365">
        <v>0.22803087078080261</v>
      </c>
      <c r="J48" s="1365">
        <v>7.1702698687783603E-2</v>
      </c>
      <c r="K48" s="1365">
        <v>1.4280991670851754E-2</v>
      </c>
      <c r="L48" s="1365">
        <v>4.0264982855015521E-2</v>
      </c>
      <c r="M48" s="1365">
        <v>7.9032450315297736E-2</v>
      </c>
      <c r="N48" s="1365">
        <v>2.2749747251854011E-2</v>
      </c>
      <c r="O48" s="1365">
        <v>0</v>
      </c>
      <c r="P48" s="1365"/>
      <c r="Q48" s="1365"/>
      <c r="R48" s="1365"/>
      <c r="S48" s="1365"/>
      <c r="T48" s="1365"/>
      <c r="U48" s="1365"/>
      <c r="V48" s="1365"/>
      <c r="W48" s="1365"/>
      <c r="X48" s="1365"/>
      <c r="Y48" s="1365"/>
      <c r="Z48" s="1365"/>
      <c r="AA48" s="1365"/>
      <c r="AB48" s="1365"/>
      <c r="AC48" s="1365"/>
      <c r="AD48" s="1365">
        <v>0.33855299321938648</v>
      </c>
      <c r="AE48" s="1365">
        <v>3.8127554911379299E-2</v>
      </c>
      <c r="AF48" s="1365">
        <v>1.5422842335620395E-2</v>
      </c>
      <c r="AG48" s="1365">
        <v>1.1903984535735169E-2</v>
      </c>
      <c r="AH48" s="1365">
        <v>0.11531132368405611</v>
      </c>
      <c r="AI48" s="1365">
        <v>0.14661466890322095</v>
      </c>
      <c r="AJ48" s="1365">
        <v>1.1172618849374545E-2</v>
      </c>
      <c r="AK48" s="1365">
        <v>0.3704110718907111</v>
      </c>
      <c r="AL48" s="1365">
        <v>3.3293118277582169E-2</v>
      </c>
      <c r="AM48" s="1365">
        <v>1.4396641344967345E-2</v>
      </c>
      <c r="AN48" s="1365">
        <v>7.0584733332994106E-3</v>
      </c>
      <c r="AO48" s="1365">
        <v>0.11646032753329892</v>
      </c>
      <c r="AP48" s="1365">
        <v>0.18400741770741597</v>
      </c>
      <c r="AQ48" s="1365">
        <v>1.5195093694147276E-2</v>
      </c>
      <c r="AR48" s="1365">
        <v>0.44518778215212013</v>
      </c>
      <c r="AS48" s="1365">
        <v>2.6659382299114912E-2</v>
      </c>
      <c r="AT48" s="1365">
        <v>1.1282802745747658E-2</v>
      </c>
      <c r="AU48" s="1365">
        <v>2.3617271972434318E-3</v>
      </c>
      <c r="AV48" s="1365">
        <v>0.13625361406586506</v>
      </c>
      <c r="AW48" s="1365">
        <v>0.24070603056596812</v>
      </c>
      <c r="AX48" s="1365">
        <v>2.7924225278180878E-2</v>
      </c>
      <c r="AY48" s="1365">
        <v>0.48389732482035902</v>
      </c>
      <c r="AZ48" s="1365">
        <v>2.5732561171394809E-2</v>
      </c>
      <c r="BA48" s="1365">
        <v>1.0354131111807583E-2</v>
      </c>
      <c r="BB48" s="1365">
        <v>1.5853670398060615E-3</v>
      </c>
      <c r="BC48" s="1365">
        <v>0.14594248667681944</v>
      </c>
      <c r="BD48" s="1365">
        <v>0.26603079189976647</v>
      </c>
      <c r="BE48" s="1365">
        <v>3.425198692076465E-2</v>
      </c>
      <c r="BF48" s="1365">
        <v>0.55843329366011529</v>
      </c>
      <c r="BG48" s="1365">
        <v>2.5652263537728093E-2</v>
      </c>
      <c r="BH48" s="1365">
        <v>7.7571338797361869E-3</v>
      </c>
      <c r="BI48" s="1365">
        <v>7.4375428028370782E-4</v>
      </c>
      <c r="BJ48" s="1365">
        <v>0.14806490941513206</v>
      </c>
      <c r="BK48" s="1365">
        <v>0.32656854329292917</v>
      </c>
      <c r="BL48" s="1365">
        <v>4.9646689254306098E-2</v>
      </c>
      <c r="BM48" s="1365">
        <v>0.63093764800648489</v>
      </c>
      <c r="BN48" s="1365">
        <v>2.7965255644898965E-2</v>
      </c>
      <c r="BO48" s="1365">
        <v>5.462984130895584E-3</v>
      </c>
      <c r="BP48" s="1365">
        <v>2.5131267842599421E-4</v>
      </c>
      <c r="BQ48" s="1365">
        <v>0.15687297154489724</v>
      </c>
      <c r="BR48" s="1365">
        <v>0.36687307009662506</v>
      </c>
      <c r="BS48" s="1365">
        <v>7.351205391074199E-2</v>
      </c>
      <c r="BT48" s="1365"/>
      <c r="BU48" s="1365"/>
      <c r="BV48" s="1365"/>
      <c r="BW48" s="1365"/>
      <c r="BX48" s="1365"/>
      <c r="BY48" s="1365"/>
      <c r="BZ48" s="1365"/>
      <c r="CA48" s="1365">
        <v>0.253598515442434</v>
      </c>
      <c r="CB48" s="1365">
        <v>5.1555146827040106E-2</v>
      </c>
      <c r="CC48" s="1365">
        <v>1.8302848039200025E-2</v>
      </c>
      <c r="CD48" s="1365">
        <v>2.5361549086436432E-2</v>
      </c>
      <c r="CE48" s="1365">
        <v>0.11091583680047176</v>
      </c>
      <c r="CF48" s="1365">
        <v>4.7463134689285646E-2</v>
      </c>
      <c r="CG48" s="1365">
        <v>0</v>
      </c>
      <c r="CH48" s="1365">
        <v>0.2925681410141312</v>
      </c>
      <c r="CI48" s="1365">
        <v>3.9910185277002817E-2</v>
      </c>
      <c r="CJ48" s="1365">
        <v>1.7523602001488447E-2</v>
      </c>
      <c r="CK48" s="1365">
        <v>1.1743750509779428E-2</v>
      </c>
      <c r="CL48" s="1365">
        <v>9.647840157069236E-2</v>
      </c>
      <c r="CM48" s="1365">
        <v>0.1244141163775178</v>
      </c>
      <c r="CN48" s="1365">
        <v>2.4980852776504128E-3</v>
      </c>
      <c r="CO48" s="1365">
        <v>0.33996755389569</v>
      </c>
      <c r="CP48" s="1365">
        <v>2.9150952339860321E-2</v>
      </c>
      <c r="CQ48" s="1365">
        <v>1.3810665501680256E-2</v>
      </c>
      <c r="CR48" s="1365">
        <v>4.4486602395792758E-3</v>
      </c>
      <c r="CS48" s="1365">
        <v>0.10984357251863984</v>
      </c>
      <c r="CT48" s="1365">
        <v>0.17180278200674515</v>
      </c>
      <c r="CU48" s="1365">
        <v>1.0910921289185209E-2</v>
      </c>
      <c r="CV48" s="1365"/>
      <c r="CW48" s="1365">
        <v>2.579867965720541E-2</v>
      </c>
      <c r="CX48" s="1365">
        <v>1.2522572790110693E-2</v>
      </c>
      <c r="CY48" s="1365">
        <v>2.2842263695475613E-3</v>
      </c>
      <c r="CZ48" s="1365">
        <v>0.14304159399988184</v>
      </c>
      <c r="DA48" s="1365">
        <v>0.21590929918481311</v>
      </c>
      <c r="DB48" s="1365"/>
      <c r="DC48" s="1365">
        <v>0.52615585863429071</v>
      </c>
      <c r="DD48" s="1365">
        <v>2.4628846698252441E-2</v>
      </c>
      <c r="DE48" s="1365">
        <v>8.7736292623342774E-3</v>
      </c>
      <c r="DF48" s="1365">
        <v>9.6153585205627321E-4</v>
      </c>
      <c r="DG48" s="1365">
        <v>0.14372464170450891</v>
      </c>
      <c r="DH48" s="1365">
        <v>0.30897689916910492</v>
      </c>
      <c r="DI48" s="1365">
        <v>3.9090305948033817E-2</v>
      </c>
      <c r="DJ48" s="1365"/>
      <c r="DK48" s="1365"/>
      <c r="DL48" s="1365"/>
      <c r="DM48" s="1365"/>
      <c r="DN48" s="1365"/>
      <c r="DO48" s="1365"/>
      <c r="DP48" s="1365"/>
      <c r="DQ48" s="1365"/>
      <c r="DR48" s="1365"/>
      <c r="DS48" s="1365"/>
      <c r="DT48" s="1365"/>
      <c r="DU48" s="1365"/>
      <c r="DV48" s="1365"/>
      <c r="DW48" s="1365"/>
    </row>
    <row r="49" spans="1:127" ht="16" x14ac:dyDescent="0.2">
      <c r="A49" s="1365">
        <v>1960</v>
      </c>
      <c r="B49" s="1365">
        <v>0.2771670678034257</v>
      </c>
      <c r="C49" s="1365">
        <v>6.0783073900236073E-2</v>
      </c>
      <c r="D49" s="1365">
        <v>1.5533481867859952E-2</v>
      </c>
      <c r="E49" s="1365">
        <v>3.4734392105069581E-2</v>
      </c>
      <c r="F49" s="1365">
        <v>9.7308682528359586E-2</v>
      </c>
      <c r="G49" s="1365">
        <v>6.4071697490713106E-2</v>
      </c>
      <c r="H49" s="1365">
        <v>4.7357399111874234E-3</v>
      </c>
      <c r="I49" s="1365">
        <v>0.23862780835004171</v>
      </c>
      <c r="J49" s="1365">
        <v>7.3265556499338774E-2</v>
      </c>
      <c r="K49" s="1365">
        <v>1.4975956950405456E-2</v>
      </c>
      <c r="L49" s="1365">
        <v>4.5524395394657045E-2</v>
      </c>
      <c r="M49" s="1365">
        <v>8.3697273965400901E-2</v>
      </c>
      <c r="N49" s="1365">
        <v>2.1164625540239519E-2</v>
      </c>
      <c r="O49" s="1365">
        <v>0</v>
      </c>
      <c r="P49" s="1365"/>
      <c r="Q49" s="1365"/>
      <c r="R49" s="1365"/>
      <c r="S49" s="1365"/>
      <c r="T49" s="1365"/>
      <c r="U49" s="1365"/>
      <c r="V49" s="1365"/>
      <c r="W49" s="1365"/>
      <c r="X49" s="1365"/>
      <c r="Y49" s="1365"/>
      <c r="Z49" s="1365"/>
      <c r="AA49" s="1365"/>
      <c r="AB49" s="1365"/>
      <c r="AC49" s="1365"/>
      <c r="AD49" s="1365">
        <v>0.34435292024865322</v>
      </c>
      <c r="AE49" s="1365">
        <v>3.9784196135582504E-2</v>
      </c>
      <c r="AF49" s="1365">
        <v>1.6789344498764697E-2</v>
      </c>
      <c r="AG49" s="1365">
        <v>1.3744099898762742E-2</v>
      </c>
      <c r="AH49" s="1365">
        <v>0.11783570993073671</v>
      </c>
      <c r="AI49" s="1365">
        <v>0.14272092453193388</v>
      </c>
      <c r="AJ49" s="1365">
        <v>1.3478645252872602E-2</v>
      </c>
      <c r="AK49" s="1365">
        <v>0.37549072797665978</v>
      </c>
      <c r="AL49" s="1365">
        <v>3.5214116883485261E-2</v>
      </c>
      <c r="AM49" s="1365">
        <v>1.6173540069615477E-2</v>
      </c>
      <c r="AN49" s="1365">
        <v>8.2608630636170129E-3</v>
      </c>
      <c r="AO49" s="1365">
        <v>0.11762453363971447</v>
      </c>
      <c r="AP49" s="1365">
        <v>0.17963597886211194</v>
      </c>
      <c r="AQ49" s="1365">
        <v>1.8581695458115676E-2</v>
      </c>
      <c r="AR49" s="1365">
        <v>0.45136503232648711</v>
      </c>
      <c r="AS49" s="1365">
        <v>2.8596733501741783E-2</v>
      </c>
      <c r="AT49" s="1365">
        <v>1.3456933352147064E-2</v>
      </c>
      <c r="AU49" s="1365">
        <v>2.8031632673550726E-3</v>
      </c>
      <c r="AV49" s="1365">
        <v>0.13456831315910392</v>
      </c>
      <c r="AW49" s="1365">
        <v>0.23774804293125096</v>
      </c>
      <c r="AX49" s="1365">
        <v>3.4191846114888361E-2</v>
      </c>
      <c r="AY49" s="1365">
        <v>0.49621549008592652</v>
      </c>
      <c r="AZ49" s="1365">
        <v>2.7823724469775411E-2</v>
      </c>
      <c r="BA49" s="1365">
        <v>1.2536627299176914E-2</v>
      </c>
      <c r="BB49" s="1365">
        <v>1.8967687770761602E-3</v>
      </c>
      <c r="BC49" s="1365">
        <v>0.14498141811381846</v>
      </c>
      <c r="BD49" s="1365">
        <v>0.26682643687712321</v>
      </c>
      <c r="BE49" s="1365">
        <v>4.215051454895636E-2</v>
      </c>
      <c r="BF49" s="1365">
        <v>0.5699664354078221</v>
      </c>
      <c r="BG49" s="1365">
        <v>2.6774426182000103E-2</v>
      </c>
      <c r="BH49" s="1365">
        <v>9.8380695491670864E-3</v>
      </c>
      <c r="BI49" s="1365">
        <v>8.5896659425106639E-4</v>
      </c>
      <c r="BJ49" s="1365">
        <v>0.14719687098262682</v>
      </c>
      <c r="BK49" s="1365">
        <v>0.32710196994193297</v>
      </c>
      <c r="BL49" s="1365">
        <v>5.8196132157844006E-2</v>
      </c>
      <c r="BM49" s="1365">
        <v>0.63060684862075633</v>
      </c>
      <c r="BN49" s="1365">
        <v>2.6301514260587872E-2</v>
      </c>
      <c r="BO49" s="1365">
        <v>5.7318636649891265E-3</v>
      </c>
      <c r="BP49" s="1365">
        <v>2.6153431245052705E-4</v>
      </c>
      <c r="BQ49" s="1365">
        <v>0.14543600859782216</v>
      </c>
      <c r="BR49" s="1365">
        <v>0.37766580860331533</v>
      </c>
      <c r="BS49" s="1365">
        <v>7.5210119181591359E-2</v>
      </c>
      <c r="BT49" s="1365"/>
      <c r="BU49" s="1365"/>
      <c r="BV49" s="1365"/>
      <c r="BW49" s="1365"/>
      <c r="BX49" s="1365"/>
      <c r="BY49" s="1365"/>
      <c r="BZ49" s="1365"/>
      <c r="CA49" s="1365">
        <v>0.26319920164775307</v>
      </c>
      <c r="CB49" s="1365">
        <v>5.1854817673742594E-2</v>
      </c>
      <c r="CC49" s="1365">
        <v>1.844727935402226E-2</v>
      </c>
      <c r="CD49" s="1365">
        <v>2.8225729643247939E-2</v>
      </c>
      <c r="CE49" s="1365">
        <v>0.11742854717886698</v>
      </c>
      <c r="CF49" s="1365">
        <v>4.7242827797873296E-2</v>
      </c>
      <c r="CG49" s="1365">
        <v>0</v>
      </c>
      <c r="CH49" s="1365">
        <v>0.29936078368057945</v>
      </c>
      <c r="CI49" s="1365">
        <v>4.1633387075791006E-2</v>
      </c>
      <c r="CJ49" s="1365">
        <v>1.8806929029563685E-2</v>
      </c>
      <c r="CK49" s="1365">
        <v>1.355554970183025E-2</v>
      </c>
      <c r="CL49" s="1365">
        <v>0.10155870600113832</v>
      </c>
      <c r="CM49" s="1365">
        <v>0.12036714885727472</v>
      </c>
      <c r="CN49" s="1365">
        <v>3.4390630149815004E-3</v>
      </c>
      <c r="CO49" s="1365">
        <v>0.3340891545580571</v>
      </c>
      <c r="CP49" s="1365">
        <v>3.0615071166033708E-2</v>
      </c>
      <c r="CQ49" s="1365">
        <v>1.585860203328646E-2</v>
      </c>
      <c r="CR49" s="1365">
        <v>5.1696849991363725E-3</v>
      </c>
      <c r="CS49" s="1365">
        <v>0.10780003153991248</v>
      </c>
      <c r="CT49" s="1365">
        <v>0.16123792369852818</v>
      </c>
      <c r="CU49" s="1365">
        <v>1.3407841121159902E-2</v>
      </c>
      <c r="CV49" s="1365"/>
      <c r="CW49" s="1365">
        <v>2.8753768608514609E-2</v>
      </c>
      <c r="CX49" s="1365">
        <v>1.492363337476269E-2</v>
      </c>
      <c r="CY49" s="1365">
        <v>2.8170123532162104E-3</v>
      </c>
      <c r="CZ49" s="1365">
        <v>0.14242206587104042</v>
      </c>
      <c r="DA49" s="1365">
        <v>0.21318971399598494</v>
      </c>
      <c r="DB49" s="1365"/>
      <c r="DC49" s="1365">
        <v>0.53824900667787123</v>
      </c>
      <c r="DD49" s="1365">
        <v>2.7018078829833047E-2</v>
      </c>
      <c r="DE49" s="1365">
        <v>1.1952298864169764E-2</v>
      </c>
      <c r="DF49" s="1365">
        <v>1.1671540682038279E-3</v>
      </c>
      <c r="DG49" s="1365">
        <v>0.14775912656995405</v>
      </c>
      <c r="DH49" s="1365">
        <v>0.30093433801069019</v>
      </c>
      <c r="DI49" s="1365">
        <v>4.9418010335020357E-2</v>
      </c>
      <c r="DJ49" s="1365"/>
      <c r="DK49" s="1365"/>
      <c r="DL49" s="1365"/>
      <c r="DM49" s="1365"/>
      <c r="DN49" s="1365"/>
      <c r="DO49" s="1365"/>
      <c r="DP49" s="1365"/>
      <c r="DQ49" s="1365"/>
      <c r="DR49" s="1365"/>
      <c r="DS49" s="1365"/>
      <c r="DT49" s="1365"/>
      <c r="DU49" s="1365"/>
      <c r="DV49" s="1365"/>
      <c r="DW49" s="1365"/>
    </row>
    <row r="50" spans="1:127" ht="16" x14ac:dyDescent="0.2">
      <c r="A50" s="1365">
        <v>1961</v>
      </c>
      <c r="B50" s="1365">
        <v>0.27665404399556992</v>
      </c>
      <c r="C50" s="1365">
        <v>6.0521215751292143E-2</v>
      </c>
      <c r="D50" s="1365">
        <v>1.6573293632153926E-2</v>
      </c>
      <c r="E50" s="1365">
        <v>3.4623689533286497E-2</v>
      </c>
      <c r="F50" s="1365">
        <v>9.6199537248487996E-2</v>
      </c>
      <c r="G50" s="1365">
        <v>6.362806150322857E-2</v>
      </c>
      <c r="H50" s="1365">
        <v>5.10824632712077E-3</v>
      </c>
      <c r="I50" s="1365">
        <v>0.23813316754832276</v>
      </c>
      <c r="J50" s="1365">
        <v>7.3051129828103134E-2</v>
      </c>
      <c r="K50" s="1365">
        <v>1.5972139475709139E-2</v>
      </c>
      <c r="L50" s="1365">
        <v>4.5442260732105166E-2</v>
      </c>
      <c r="M50" s="1365">
        <v>8.1739776025399127E-2</v>
      </c>
      <c r="N50" s="1365">
        <v>2.1927861487006213E-2</v>
      </c>
      <c r="O50" s="1365">
        <v>0</v>
      </c>
      <c r="P50" s="1365"/>
      <c r="Q50" s="1365"/>
      <c r="R50" s="1365"/>
      <c r="S50" s="1365"/>
      <c r="T50" s="1365"/>
      <c r="U50" s="1365"/>
      <c r="V50" s="1365"/>
      <c r="W50" s="1365"/>
      <c r="X50" s="1365"/>
      <c r="Y50" s="1365"/>
      <c r="Z50" s="1365"/>
      <c r="AA50" s="1365"/>
      <c r="AB50" s="1365"/>
      <c r="AC50" s="1365"/>
      <c r="AD50" s="1365">
        <v>0.3415902199282575</v>
      </c>
      <c r="AE50" s="1365">
        <v>3.933265599238369E-2</v>
      </c>
      <c r="AF50" s="1365">
        <v>1.7849126174802832E-2</v>
      </c>
      <c r="AG50" s="1365">
        <v>1.3603405612136856E-2</v>
      </c>
      <c r="AH50" s="1365">
        <v>0.11821921735751793</v>
      </c>
      <c r="AI50" s="1365">
        <v>0.13814977953534011</v>
      </c>
      <c r="AJ50" s="1365">
        <v>1.4436035256076079E-2</v>
      </c>
      <c r="AK50" s="1365">
        <v>0.37318589181057521</v>
      </c>
      <c r="AL50" s="1365">
        <v>3.4806886109178523E-2</v>
      </c>
      <c r="AM50" s="1365">
        <v>1.7014966870449167E-2</v>
      </c>
      <c r="AN50" s="1365">
        <v>8.1745235984279057E-3</v>
      </c>
      <c r="AO50" s="1365">
        <v>0.12348872735105884</v>
      </c>
      <c r="AP50" s="1365">
        <v>0.16980355361912194</v>
      </c>
      <c r="AQ50" s="1365">
        <v>1.9897234262338824E-2</v>
      </c>
      <c r="AR50" s="1365">
        <v>0.45935923384550448</v>
      </c>
      <c r="AS50" s="1365">
        <v>2.8677507050398243E-2</v>
      </c>
      <c r="AT50" s="1365">
        <v>1.4110811826390134E-2</v>
      </c>
      <c r="AU50" s="1365">
        <v>2.8142457480576778E-3</v>
      </c>
      <c r="AV50" s="1365">
        <v>0.14047945612075952</v>
      </c>
      <c r="AW50" s="1365">
        <v>0.236608956424783</v>
      </c>
      <c r="AX50" s="1365">
        <v>3.6668256675115994E-2</v>
      </c>
      <c r="AY50" s="1365">
        <v>0.5062149410965664</v>
      </c>
      <c r="AZ50" s="1365">
        <v>2.8047151195902825E-2</v>
      </c>
      <c r="BA50" s="1365">
        <v>1.2924288688191515E-2</v>
      </c>
      <c r="BB50" s="1365">
        <v>1.9141525300020634E-3</v>
      </c>
      <c r="BC50" s="1365">
        <v>0.14930078968094559</v>
      </c>
      <c r="BD50" s="1365">
        <v>0.26872927636616784</v>
      </c>
      <c r="BE50" s="1365">
        <v>4.5299282635356576E-2</v>
      </c>
      <c r="BF50" s="1365">
        <v>0.58071854664221512</v>
      </c>
      <c r="BG50" s="1365">
        <v>2.6671940972455958E-2</v>
      </c>
      <c r="BH50" s="1365">
        <v>9.4979723391925806E-3</v>
      </c>
      <c r="BI50" s="1365">
        <v>8.5664203563544752E-4</v>
      </c>
      <c r="BJ50" s="1365">
        <v>0.1532164934968985</v>
      </c>
      <c r="BK50" s="1365">
        <v>0.3295217849824984</v>
      </c>
      <c r="BL50" s="1365">
        <v>6.0953712815534244E-2</v>
      </c>
      <c r="BM50" s="1365">
        <v>0.63767315797600155</v>
      </c>
      <c r="BN50" s="1365">
        <v>2.5701775782242184E-2</v>
      </c>
      <c r="BO50" s="1365">
        <v>5.68828997504571E-3</v>
      </c>
      <c r="BP50" s="1365">
        <v>2.5585841819848401E-4</v>
      </c>
      <c r="BQ50" s="1365">
        <v>0.15261966335105315</v>
      </c>
      <c r="BR50" s="1365">
        <v>0.37879088286242713</v>
      </c>
      <c r="BS50" s="1365">
        <v>7.4616687587034894E-2</v>
      </c>
      <c r="BT50" s="1365"/>
      <c r="BU50" s="1365"/>
      <c r="BV50" s="1365"/>
      <c r="BW50" s="1365"/>
      <c r="BX50" s="1365"/>
      <c r="BY50" s="1365"/>
      <c r="BZ50" s="1365"/>
      <c r="CA50" s="1365">
        <v>0.25894390514547194</v>
      </c>
      <c r="CB50" s="1365">
        <v>5.1295706026309069E-2</v>
      </c>
      <c r="CC50" s="1365">
        <v>2.0059489375691689E-2</v>
      </c>
      <c r="CD50" s="1365">
        <v>2.7952826927056171E-2</v>
      </c>
      <c r="CE50" s="1365">
        <v>0.10392822405552443</v>
      </c>
      <c r="CF50" s="1365">
        <v>5.5707658760890552E-2</v>
      </c>
      <c r="CG50" s="1365">
        <v>0</v>
      </c>
      <c r="CH50" s="1365">
        <v>0.29114991150388048</v>
      </c>
      <c r="CI50" s="1365">
        <v>4.0587001604177324E-2</v>
      </c>
      <c r="CJ50" s="1365">
        <v>1.9756942808826415E-2</v>
      </c>
      <c r="CK50" s="1365">
        <v>1.3229731070331211E-2</v>
      </c>
      <c r="CL50" s="1365">
        <v>0.10691692749993202</v>
      </c>
      <c r="CM50" s="1365">
        <v>0.10657725221044938</v>
      </c>
      <c r="CN50" s="1365">
        <v>4.0820563101641241E-3</v>
      </c>
      <c r="CO50" s="1365">
        <v>0.33887119589467812</v>
      </c>
      <c r="CP50" s="1365">
        <v>3.0293018496259688E-2</v>
      </c>
      <c r="CQ50" s="1365">
        <v>1.7152687645843826E-2</v>
      </c>
      <c r="CR50" s="1365">
        <v>5.1210617903814058E-3</v>
      </c>
      <c r="CS50" s="1365">
        <v>0.1176301174664814</v>
      </c>
      <c r="CT50" s="1365">
        <v>0.15413114321078852</v>
      </c>
      <c r="CU50" s="1365">
        <v>1.4543167284923265E-2</v>
      </c>
      <c r="CV50" s="1365"/>
      <c r="CW50" s="1365">
        <v>2.9293944710628968E-2</v>
      </c>
      <c r="CX50" s="1365">
        <v>1.603752761147953E-2</v>
      </c>
      <c r="CY50" s="1365">
        <v>2.8731645113417585E-3</v>
      </c>
      <c r="CZ50" s="1365">
        <v>0.14499590521351211</v>
      </c>
      <c r="DA50" s="1365">
        <v>0.21335008576523851</v>
      </c>
      <c r="DB50" s="1365"/>
      <c r="DC50" s="1365">
        <v>0.54984603185425684</v>
      </c>
      <c r="DD50" s="1365">
        <v>2.7187025060503307E-2</v>
      </c>
      <c r="DE50" s="1365">
        <v>1.1521686646046444E-2</v>
      </c>
      <c r="DF50" s="1365">
        <v>1.1757745869743941E-3</v>
      </c>
      <c r="DG50" s="1365">
        <v>0.15303920047097866</v>
      </c>
      <c r="DH50" s="1365">
        <v>0.30322744543994568</v>
      </c>
      <c r="DI50" s="1365">
        <v>5.3694899649808309E-2</v>
      </c>
      <c r="DJ50" s="1365"/>
      <c r="DK50" s="1365"/>
      <c r="DL50" s="1365"/>
      <c r="DM50" s="1365"/>
      <c r="DN50" s="1365"/>
      <c r="DO50" s="1365"/>
      <c r="DP50" s="1365"/>
      <c r="DQ50" s="1365"/>
      <c r="DR50" s="1365"/>
      <c r="DS50" s="1365"/>
      <c r="DT50" s="1365"/>
      <c r="DU50" s="1365"/>
      <c r="DV50" s="1365"/>
      <c r="DW50" s="1365"/>
    </row>
    <row r="51" spans="1:127" ht="16" x14ac:dyDescent="0.2">
      <c r="A51" s="1365">
        <v>1962</v>
      </c>
      <c r="B51" s="1365">
        <v>0.27603009343147278</v>
      </c>
      <c r="C51" s="1365">
        <v>5.9597451239824295E-2</v>
      </c>
      <c r="D51" s="1365">
        <v>1.6709461808204651E-2</v>
      </c>
      <c r="E51" s="1365">
        <v>3.5803046077489853E-2</v>
      </c>
      <c r="F51" s="1365">
        <v>9.6554167568683624E-2</v>
      </c>
      <c r="G51" s="1365">
        <v>6.2425438314676285E-2</v>
      </c>
      <c r="H51" s="1365">
        <v>4.9405465833842754E-3</v>
      </c>
      <c r="I51" s="1365">
        <v>0.24461308121681213</v>
      </c>
      <c r="J51" s="1365">
        <v>7.1964338421821594E-2</v>
      </c>
      <c r="K51" s="1365">
        <v>1.612250879406929E-2</v>
      </c>
      <c r="L51" s="1365">
        <v>4.7948341816663742E-2</v>
      </c>
      <c r="M51" s="1365">
        <v>8.6536355316638947E-2</v>
      </c>
      <c r="N51" s="1365">
        <v>2.1880269981920719E-2</v>
      </c>
      <c r="O51" s="1365">
        <v>1.6127253184095025E-4</v>
      </c>
      <c r="P51" s="1365">
        <v>0.22537331283092499</v>
      </c>
      <c r="Q51" s="1365">
        <v>9.1467194259166718E-2</v>
      </c>
      <c r="R51" s="1365">
        <v>1.490445714443922E-2</v>
      </c>
      <c r="S51" s="1365">
        <v>5.0251107662916183E-2</v>
      </c>
      <c r="T51" s="1365">
        <v>5.1347866654396057E-2</v>
      </c>
      <c r="U51" s="1365">
        <v>1.7400743439793587E-2</v>
      </c>
      <c r="V51" s="1365">
        <v>1.939086814672919E-6</v>
      </c>
      <c r="W51" s="1365">
        <v>0.25295940041542053</v>
      </c>
      <c r="X51" s="1365">
        <v>6.3503876328468323E-2</v>
      </c>
      <c r="Y51" s="1365">
        <v>1.6650907695293427E-2</v>
      </c>
      <c r="Z51" s="1365">
        <v>4.6949386596679688E-2</v>
      </c>
      <c r="AA51" s="1365">
        <v>0.10180133581161499</v>
      </c>
      <c r="AB51" s="1365">
        <v>2.3823515512049198E-2</v>
      </c>
      <c r="AC51" s="1365">
        <v>2.3039235384203494E-4</v>
      </c>
      <c r="AD51" s="1365">
        <v>0.33150205016136169</v>
      </c>
      <c r="AE51" s="1365">
        <v>3.7761680781841278E-2</v>
      </c>
      <c r="AF51" s="1365">
        <v>1.7745822668075562E-2</v>
      </c>
      <c r="AG51" s="1365">
        <v>1.4358523301780224E-2</v>
      </c>
      <c r="AH51" s="1365">
        <v>0.11424226313829422</v>
      </c>
      <c r="AI51" s="1365">
        <v>0.13401460647583008</v>
      </c>
      <c r="AJ51" s="1365">
        <v>1.3379142619669437E-2</v>
      </c>
      <c r="AK51" s="1365">
        <v>0.3567156195640564</v>
      </c>
      <c r="AL51" s="1365">
        <v>3.3295389264822006E-2</v>
      </c>
      <c r="AM51" s="1365">
        <v>1.6994880512356758E-2</v>
      </c>
      <c r="AN51" s="1365">
        <v>8.6024496704339981E-3</v>
      </c>
      <c r="AO51" s="1365">
        <v>0.11629270017147064</v>
      </c>
      <c r="AP51" s="1365">
        <v>0.16355722025036812</v>
      </c>
      <c r="AQ51" s="1365">
        <v>1.7972985282540321E-2</v>
      </c>
      <c r="AR51" s="1365">
        <v>0.42751026153564453</v>
      </c>
      <c r="AS51" s="1365">
        <v>2.7290025725960732E-2</v>
      </c>
      <c r="AT51" s="1365">
        <v>1.4320336282253265E-2</v>
      </c>
      <c r="AU51" s="1365">
        <v>2.95102852396667E-3</v>
      </c>
      <c r="AV51" s="1365">
        <v>0.12618651986122131</v>
      </c>
      <c r="AW51" s="1365">
        <v>0.22523785009980202</v>
      </c>
      <c r="AX51" s="1365">
        <v>3.1524486839771271E-2</v>
      </c>
      <c r="AY51" s="1365">
        <v>0.46073314547538757</v>
      </c>
      <c r="AZ51" s="1365">
        <v>2.6463910937309265E-2</v>
      </c>
      <c r="BA51" s="1365">
        <v>1.3449064455926418E-2</v>
      </c>
      <c r="BB51" s="1365">
        <v>1.9805268384516239E-3</v>
      </c>
      <c r="BC51" s="1365">
        <v>0.12724684178829193</v>
      </c>
      <c r="BD51" s="1365">
        <v>0.25326239690184593</v>
      </c>
      <c r="BE51" s="1365">
        <v>3.8330391049385071E-2</v>
      </c>
      <c r="BF51" s="1365">
        <v>0.52017885446548462</v>
      </c>
      <c r="BG51" s="1365">
        <v>2.5266971439123154E-2</v>
      </c>
      <c r="BH51" s="1365">
        <v>1.0294683277606964E-2</v>
      </c>
      <c r="BI51" s="1365">
        <v>8.8679615873843431E-4</v>
      </c>
      <c r="BJ51" s="1365">
        <v>0.12255305051803589</v>
      </c>
      <c r="BK51" s="1365">
        <v>0.30901841074228287</v>
      </c>
      <c r="BL51" s="1365">
        <v>5.2158959209918976E-2</v>
      </c>
      <c r="BM51" s="1365">
        <v>0.56563156843185425</v>
      </c>
      <c r="BN51" s="1365">
        <v>2.4709483608603477E-2</v>
      </c>
      <c r="BO51" s="1365">
        <v>6.9103618152439594E-3</v>
      </c>
      <c r="BP51" s="1365">
        <v>2.7220768970437348E-4</v>
      </c>
      <c r="BQ51" s="1365">
        <v>0.12069463729858398</v>
      </c>
      <c r="BR51" s="1365">
        <v>0.34850452095270157</v>
      </c>
      <c r="BS51" s="1365">
        <v>6.4540363848209381E-2</v>
      </c>
      <c r="BT51" s="1365">
        <v>0.59170132875442505</v>
      </c>
      <c r="BU51" s="1365">
        <v>2.4528518319129944E-2</v>
      </c>
      <c r="BV51" s="1365">
        <v>3.9733010344207287E-3</v>
      </c>
      <c r="BW51" s="1365">
        <v>8.7171181803569198E-5</v>
      </c>
      <c r="BX51" s="1365">
        <v>0.12975385785102844</v>
      </c>
      <c r="BY51" s="1365">
        <v>0.290444016456604</v>
      </c>
      <c r="BZ51" s="1365">
        <v>6.3496969640254974E-2</v>
      </c>
      <c r="CA51" s="1365">
        <v>0.26421576738357544</v>
      </c>
      <c r="CB51" s="1365">
        <v>4.9680646508932114E-2</v>
      </c>
      <c r="CC51" s="1365">
        <v>1.9749822095036507E-2</v>
      </c>
      <c r="CD51" s="1365">
        <v>2.9719473794102669E-2</v>
      </c>
      <c r="CE51" s="1365">
        <v>0.10877035558223724</v>
      </c>
      <c r="CF51" s="1365">
        <v>5.5175691843032837E-2</v>
      </c>
      <c r="CG51" s="1365">
        <v>1.1197807034477592E-3</v>
      </c>
      <c r="CH51" s="1365">
        <v>0.2890702486038208</v>
      </c>
      <c r="CI51" s="1365">
        <v>3.9033610373735428E-2</v>
      </c>
      <c r="CJ51" s="1365">
        <v>1.9550450146198273E-2</v>
      </c>
      <c r="CK51" s="1365">
        <v>1.4002472162246704E-2</v>
      </c>
      <c r="CL51" s="1365">
        <v>0.10683900117874146</v>
      </c>
      <c r="CM51" s="1365">
        <v>0.10462039709091187</v>
      </c>
      <c r="CN51" s="1365">
        <v>5.0243106670677662E-3</v>
      </c>
      <c r="CO51" s="1365">
        <v>0.34022614359855652</v>
      </c>
      <c r="CP51" s="1365">
        <v>2.9460417106747627E-2</v>
      </c>
      <c r="CQ51" s="1365">
        <v>1.6609366983175278E-2</v>
      </c>
      <c r="CR51" s="1365">
        <v>5.5007585324347019E-3</v>
      </c>
      <c r="CS51" s="1365">
        <v>0.12340082228183746</v>
      </c>
      <c r="CT51" s="1365">
        <v>0.15161097049713135</v>
      </c>
      <c r="CU51" s="1365">
        <v>1.3643817976117134E-2</v>
      </c>
      <c r="CV51" s="1365">
        <v>0.40780258178710938</v>
      </c>
      <c r="CW51" s="1365">
        <v>2.752966620028019E-2</v>
      </c>
      <c r="CX51" s="1365">
        <v>1.6257727518677711E-2</v>
      </c>
      <c r="CY51" s="1365">
        <v>2.9543857090175152E-3</v>
      </c>
      <c r="CZ51" s="1365">
        <v>0.13142620027065277</v>
      </c>
      <c r="DA51" s="1365">
        <v>0.20361718535423279</v>
      </c>
      <c r="DB51" s="1365">
        <v>2.6017419993877411E-2</v>
      </c>
      <c r="DC51" s="1365">
        <v>0.49692794680595398</v>
      </c>
      <c r="DD51" s="1365">
        <v>2.555214986205101E-2</v>
      </c>
      <c r="DE51" s="1365">
        <v>1.2025902979075909E-2</v>
      </c>
      <c r="DF51" s="1365">
        <v>1.2011834187433124E-3</v>
      </c>
      <c r="DG51" s="1365">
        <v>0.12350369989871979</v>
      </c>
      <c r="DH51" s="1365">
        <v>0.28881964087486267</v>
      </c>
      <c r="DI51" s="1365">
        <v>4.582536593079567E-2</v>
      </c>
      <c r="DJ51" s="1365">
        <v>0.55227279663085938</v>
      </c>
      <c r="DK51" s="1365">
        <v>2.4802215397357941E-2</v>
      </c>
      <c r="DL51" s="1365">
        <v>8.4153832867741585E-3</v>
      </c>
      <c r="DM51" s="1365">
        <v>3.6702491343021393E-4</v>
      </c>
      <c r="DN51" s="1365">
        <v>0.11605247110128403</v>
      </c>
      <c r="DO51" s="1365">
        <v>0.26273795962333679</v>
      </c>
      <c r="DP51" s="1365">
        <v>6.5075017511844635E-2</v>
      </c>
      <c r="DQ51" s="1365">
        <v>0.59953027963638306</v>
      </c>
      <c r="DR51" s="1365">
        <v>2.4501340463757515E-2</v>
      </c>
      <c r="DS51" s="1365">
        <v>3.7699800450354815E-3</v>
      </c>
      <c r="DT51" s="1365">
        <v>5.0077782361768186E-5</v>
      </c>
      <c r="DU51" s="1365">
        <v>0.13541239500045776</v>
      </c>
      <c r="DV51" s="1365">
        <v>0.2926870584487915</v>
      </c>
      <c r="DW51" s="1365">
        <v>6.3107132911682129E-2</v>
      </c>
    </row>
    <row r="52" spans="1:127" ht="16" x14ac:dyDescent="0.2">
      <c r="A52" s="1365">
        <v>1963</v>
      </c>
      <c r="B52" s="1365">
        <v>0.28087021888127339</v>
      </c>
      <c r="C52" s="1365">
        <v>6.0057483970815818E-2</v>
      </c>
      <c r="D52" s="1365">
        <v>1.7367234136634973E-2</v>
      </c>
      <c r="E52" s="1365">
        <v>3.8326774264868434E-2</v>
      </c>
      <c r="F52" s="1365">
        <v>9.6488171567543649E-2</v>
      </c>
      <c r="G52" s="1365">
        <v>6.3527747070528398E-2</v>
      </c>
      <c r="H52" s="1365">
        <v>5.1028078708821572E-3</v>
      </c>
      <c r="I52" s="1365">
        <v>0.24109857529401779</v>
      </c>
      <c r="J52" s="1365">
        <v>7.2457332164049149E-2</v>
      </c>
      <c r="K52" s="1365">
        <v>1.6674080863595009E-2</v>
      </c>
      <c r="L52" s="1365">
        <v>4.9266168847680092E-2</v>
      </c>
      <c r="M52" s="1365">
        <v>8.0991290509700775E-2</v>
      </c>
      <c r="N52" s="1365">
        <v>2.1547248587012291E-2</v>
      </c>
      <c r="O52" s="1365">
        <v>1.6245634469669312E-4</v>
      </c>
      <c r="P52" s="1365">
        <v>0.2274889275431633</v>
      </c>
      <c r="Q52" s="1365">
        <v>9.2368710786104202E-2</v>
      </c>
      <c r="R52" s="1365">
        <v>1.5471076127141714E-2</v>
      </c>
      <c r="S52" s="1365">
        <v>5.4200030863285065E-2</v>
      </c>
      <c r="T52" s="1365">
        <v>4.899931512773037E-2</v>
      </c>
      <c r="U52" s="1365">
        <v>1.644692849367857E-2</v>
      </c>
      <c r="V52" s="1365">
        <v>2.8628799100260949E-6</v>
      </c>
      <c r="W52" s="1365">
        <v>0.24693641066551208</v>
      </c>
      <c r="X52" s="1365">
        <v>6.3987981528043747E-2</v>
      </c>
      <c r="Y52" s="1365">
        <v>1.7186110839247704E-2</v>
      </c>
      <c r="Z52" s="1365">
        <v>4.7188496217131615E-2</v>
      </c>
      <c r="AA52" s="1365">
        <v>9.463106095790863E-2</v>
      </c>
      <c r="AB52" s="1365">
        <v>2.3712404537945986E-2</v>
      </c>
      <c r="AC52" s="1365">
        <v>2.303647343069315E-4</v>
      </c>
      <c r="AD52" s="1365">
        <v>0.32517130672931671</v>
      </c>
      <c r="AE52" s="1365">
        <v>3.7906782701611519E-2</v>
      </c>
      <c r="AF52" s="1365">
        <v>1.8047621473670006E-2</v>
      </c>
      <c r="AG52" s="1365">
        <v>1.3942639343440533E-2</v>
      </c>
      <c r="AH52" s="1365">
        <v>0.10880668833851814</v>
      </c>
      <c r="AI52" s="1365">
        <v>0.13255764730274677</v>
      </c>
      <c r="AJ52" s="1365">
        <v>1.3909916859120131E-2</v>
      </c>
      <c r="AK52" s="1365">
        <v>0.35028116405010223</v>
      </c>
      <c r="AL52" s="1365">
        <v>3.3449672162532806E-2</v>
      </c>
      <c r="AM52" s="1365">
        <v>1.706890482455492E-2</v>
      </c>
      <c r="AN52" s="1365">
        <v>8.3495951257646084E-3</v>
      </c>
      <c r="AO52" s="1365">
        <v>0.11146456375718117</v>
      </c>
      <c r="AP52" s="1365">
        <v>0.16134211607277393</v>
      </c>
      <c r="AQ52" s="1365">
        <v>1.8606320023536682E-2</v>
      </c>
      <c r="AR52" s="1365">
        <v>0.42051249742507935</v>
      </c>
      <c r="AS52" s="1365">
        <v>2.7390236034989357E-2</v>
      </c>
      <c r="AT52" s="1365">
        <v>1.3683129567652941E-2</v>
      </c>
      <c r="AU52" s="1365">
        <v>2.8513501165434718E-3</v>
      </c>
      <c r="AV52" s="1365">
        <v>0.12211405113339424</v>
      </c>
      <c r="AW52" s="1365">
        <v>0.22213221900165081</v>
      </c>
      <c r="AX52" s="1365">
        <v>3.2341500744223595E-2</v>
      </c>
      <c r="AY52" s="1365">
        <v>0.45252089202404022</v>
      </c>
      <c r="AZ52" s="1365">
        <v>2.6597930118441582E-2</v>
      </c>
      <c r="BA52" s="1365">
        <v>1.2258171569555998E-2</v>
      </c>
      <c r="BB52" s="1365">
        <v>1.9361444865353405E-3</v>
      </c>
      <c r="BC52" s="1365">
        <v>0.12346282973885536</v>
      </c>
      <c r="BD52" s="1365">
        <v>0.24920557998120785</v>
      </c>
      <c r="BE52" s="1365">
        <v>3.9060229435563087E-2</v>
      </c>
      <c r="BF52" s="1365">
        <v>0.51115962862968445</v>
      </c>
      <c r="BG52" s="1365">
        <v>2.5488215498626232E-2</v>
      </c>
      <c r="BH52" s="1365">
        <v>8.7662932928651571E-3</v>
      </c>
      <c r="BI52" s="1365">
        <v>8.7684902246110141E-4</v>
      </c>
      <c r="BJ52" s="1365">
        <v>0.12089064717292786</v>
      </c>
      <c r="BK52" s="1365">
        <v>0.30292169749736786</v>
      </c>
      <c r="BL52" s="1365">
        <v>5.2215926349163055E-2</v>
      </c>
      <c r="BM52" s="1365">
        <v>0.55541804432868958</v>
      </c>
      <c r="BN52" s="1365">
        <v>2.4970648810267448E-2</v>
      </c>
      <c r="BO52" s="1365">
        <v>5.7135936804115772E-3</v>
      </c>
      <c r="BP52" s="1365">
        <v>2.6296658325009048E-4</v>
      </c>
      <c r="BQ52" s="1365">
        <v>0.11938048154115677</v>
      </c>
      <c r="BR52" s="1365">
        <v>0.34244814515113831</v>
      </c>
      <c r="BS52" s="1365">
        <v>6.264219805598259E-2</v>
      </c>
      <c r="BT52" s="1365">
        <v>0.57695809006690979</v>
      </c>
      <c r="BU52" s="1365">
        <v>2.4812168441712856E-2</v>
      </c>
      <c r="BV52" s="1365">
        <v>3.5814025904983282E-3</v>
      </c>
      <c r="BW52" s="1365">
        <v>8.3418304711813107E-5</v>
      </c>
      <c r="BX52" s="1365">
        <v>0.12470724061131477</v>
      </c>
      <c r="BY52" s="1365">
        <v>0.28478914499282837</v>
      </c>
      <c r="BZ52" s="1365">
        <v>6.1809711158275604E-2</v>
      </c>
      <c r="CA52" s="1365">
        <v>0.25785186886787415</v>
      </c>
      <c r="CB52" s="1365">
        <v>4.9856381490826607E-2</v>
      </c>
      <c r="CC52" s="1365">
        <v>2.0674427039921284E-2</v>
      </c>
      <c r="CD52" s="1365">
        <v>2.8935821726918221E-2</v>
      </c>
      <c r="CE52" s="1365">
        <v>0.10167327523231506</v>
      </c>
      <c r="CF52" s="1365">
        <v>5.5394581519067287E-2</v>
      </c>
      <c r="CG52" s="1365">
        <v>1.3173786574043334E-3</v>
      </c>
      <c r="CH52" s="1365">
        <v>0.28345035016536713</v>
      </c>
      <c r="CI52" s="1365">
        <v>3.9215315133333206E-2</v>
      </c>
      <c r="CJ52" s="1365">
        <v>2.0287818275392056E-2</v>
      </c>
      <c r="CK52" s="1365">
        <v>1.3582056388258934E-2</v>
      </c>
      <c r="CL52" s="1365">
        <v>0.10133404657244682</v>
      </c>
      <c r="CM52" s="1365">
        <v>0.10349377244710922</v>
      </c>
      <c r="CN52" s="1365">
        <v>5.537339486181736E-3</v>
      </c>
      <c r="CO52" s="1365">
        <v>0.33584578335285187</v>
      </c>
      <c r="CP52" s="1365">
        <v>2.9485924169421196E-2</v>
      </c>
      <c r="CQ52" s="1365">
        <v>1.7463658936321735E-2</v>
      </c>
      <c r="CR52" s="1365">
        <v>5.27181476354599E-3</v>
      </c>
      <c r="CS52" s="1365">
        <v>0.11854002252221107</v>
      </c>
      <c r="CT52" s="1365">
        <v>0.15051797032356262</v>
      </c>
      <c r="CU52" s="1365">
        <v>1.4566396828740835E-2</v>
      </c>
      <c r="CV52" s="1365">
        <v>0.39954237639904022</v>
      </c>
      <c r="CW52" s="1365">
        <v>2.7599573135375977E-2</v>
      </c>
      <c r="CX52" s="1365">
        <v>1.5418098773807287E-2</v>
      </c>
      <c r="CY52" s="1365">
        <v>2.8929259860888124E-3</v>
      </c>
      <c r="CZ52" s="1365">
        <v>0.12575907632708549</v>
      </c>
      <c r="DA52" s="1365">
        <v>0.20069177262485027</v>
      </c>
      <c r="DB52" s="1365">
        <v>2.7180931530892849E-2</v>
      </c>
      <c r="DC52" s="1365">
        <v>0.48790976405143738</v>
      </c>
      <c r="DD52" s="1365">
        <v>2.5759737007319927E-2</v>
      </c>
      <c r="DE52" s="1365">
        <v>1.036641001701355E-2</v>
      </c>
      <c r="DF52" s="1365">
        <v>1.1995589011348784E-3</v>
      </c>
      <c r="DG52" s="1365">
        <v>0.12167961150407791</v>
      </c>
      <c r="DH52" s="1365">
        <v>0.28214194998145103</v>
      </c>
      <c r="DI52" s="1365">
        <v>4.6762494370341301E-2</v>
      </c>
      <c r="DJ52" s="1365">
        <v>0.54408317804336548</v>
      </c>
      <c r="DK52" s="1365">
        <v>2.5054235011339188E-2</v>
      </c>
      <c r="DL52" s="1365">
        <v>6.8293709773570299E-3</v>
      </c>
      <c r="DM52" s="1365">
        <v>3.58012635842897E-4</v>
      </c>
      <c r="DN52" s="1365">
        <v>0.11662306264042854</v>
      </c>
      <c r="DO52" s="1365">
        <v>0.25896252691745758</v>
      </c>
      <c r="DP52" s="1365">
        <v>6.3079642131924629E-2</v>
      </c>
      <c r="DQ52" s="1365">
        <v>0.58390989899635315</v>
      </c>
      <c r="DR52" s="1365">
        <v>2.4783562868833542E-2</v>
      </c>
      <c r="DS52" s="1365">
        <v>3.2928973669186234E-3</v>
      </c>
      <c r="DT52" s="1365">
        <v>4.9761414629756473E-5</v>
      </c>
      <c r="DU52" s="1365">
        <v>0.12921397760510445</v>
      </c>
      <c r="DV52" s="1365">
        <v>0.28759263455867767</v>
      </c>
      <c r="DW52" s="1365">
        <v>6.1230339109897614E-2</v>
      </c>
    </row>
    <row r="53" spans="1:127" ht="16" x14ac:dyDescent="0.2">
      <c r="A53" s="1365">
        <v>1964</v>
      </c>
      <c r="B53" s="1365">
        <v>0.26763924956321716</v>
      </c>
      <c r="C53" s="1365">
        <v>6.0042072087526321E-2</v>
      </c>
      <c r="D53" s="1365">
        <v>1.7641313374042511E-2</v>
      </c>
      <c r="E53" s="1365">
        <v>3.6877244710922241E-2</v>
      </c>
      <c r="F53" s="1365">
        <v>8.5775092244148254E-2</v>
      </c>
      <c r="G53" s="1365">
        <v>6.1859084293246269E-2</v>
      </c>
      <c r="H53" s="1365">
        <v>5.4444428533315659E-3</v>
      </c>
      <c r="I53" s="1365">
        <v>0.23758406937122345</v>
      </c>
      <c r="J53" s="1365">
        <v>7.2950325906276703E-2</v>
      </c>
      <c r="K53" s="1365">
        <v>1.7225652933120728E-2</v>
      </c>
      <c r="L53" s="1365">
        <v>5.0583995878696442E-2</v>
      </c>
      <c r="M53" s="1365">
        <v>7.5446225702762604E-2</v>
      </c>
      <c r="N53" s="1365">
        <v>2.1214227192103863E-2</v>
      </c>
      <c r="O53" s="1365">
        <v>1.6364015755243599E-4</v>
      </c>
      <c r="P53" s="1365">
        <v>0.22960454225540161</v>
      </c>
      <c r="Q53" s="1365">
        <v>9.3270227313041687E-2</v>
      </c>
      <c r="R53" s="1365">
        <v>1.6037695109844208E-2</v>
      </c>
      <c r="S53" s="1365">
        <v>5.8148954063653946E-2</v>
      </c>
      <c r="T53" s="1365">
        <v>4.6650763601064682E-2</v>
      </c>
      <c r="U53" s="1365">
        <v>1.5493113547563553E-2</v>
      </c>
      <c r="V53" s="1365">
        <v>3.7866730053792708E-6</v>
      </c>
      <c r="W53" s="1365">
        <v>0.24091342091560364</v>
      </c>
      <c r="X53" s="1365">
        <v>6.4472086727619171E-2</v>
      </c>
      <c r="Y53" s="1365">
        <v>1.7721313983201981E-2</v>
      </c>
      <c r="Z53" s="1365">
        <v>4.7427605837583542E-2</v>
      </c>
      <c r="AA53" s="1365">
        <v>8.7460786104202271E-2</v>
      </c>
      <c r="AB53" s="1365">
        <v>2.3601293563842773E-2</v>
      </c>
      <c r="AC53" s="1365">
        <v>2.3033711477182806E-4</v>
      </c>
      <c r="AD53" s="1365">
        <v>0.31884056329727173</v>
      </c>
      <c r="AE53" s="1365">
        <v>3.805188462138176E-2</v>
      </c>
      <c r="AF53" s="1365">
        <v>1.834942027926445E-2</v>
      </c>
      <c r="AG53" s="1365">
        <v>1.3526755385100842E-2</v>
      </c>
      <c r="AH53" s="1365">
        <v>0.10337111353874207</v>
      </c>
      <c r="AI53" s="1365">
        <v>0.13110068812966347</v>
      </c>
      <c r="AJ53" s="1365">
        <v>1.4440691098570824E-2</v>
      </c>
      <c r="AK53" s="1365">
        <v>0.34384670853614807</v>
      </c>
      <c r="AL53" s="1365">
        <v>3.3603955060243607E-2</v>
      </c>
      <c r="AM53" s="1365">
        <v>1.7142929136753082E-2</v>
      </c>
      <c r="AN53" s="1365">
        <v>8.0967405810952187E-3</v>
      </c>
      <c r="AO53" s="1365">
        <v>0.10663642734289169</v>
      </c>
      <c r="AP53" s="1365">
        <v>0.15912701189517975</v>
      </c>
      <c r="AQ53" s="1365">
        <v>1.9239654764533043E-2</v>
      </c>
      <c r="AR53" s="1365">
        <v>0.41351473331451416</v>
      </c>
      <c r="AS53" s="1365">
        <v>2.7490446344017982E-2</v>
      </c>
      <c r="AT53" s="1365">
        <v>1.3045922853052616E-2</v>
      </c>
      <c r="AU53" s="1365">
        <v>2.7516717091202736E-3</v>
      </c>
      <c r="AV53" s="1365">
        <v>0.11804158240556717</v>
      </c>
      <c r="AW53" s="1365">
        <v>0.2190265879034996</v>
      </c>
      <c r="AX53" s="1365">
        <v>3.3158514648675919E-2</v>
      </c>
      <c r="AY53" s="1365">
        <v>0.44430863857269287</v>
      </c>
      <c r="AZ53" s="1365">
        <v>2.6731949299573898E-2</v>
      </c>
      <c r="BA53" s="1365">
        <v>1.1067278683185577E-2</v>
      </c>
      <c r="BB53" s="1365">
        <v>1.8917621346190572E-3</v>
      </c>
      <c r="BC53" s="1365">
        <v>0.11967881768941879</v>
      </c>
      <c r="BD53" s="1365">
        <v>0.24514876306056976</v>
      </c>
      <c r="BE53" s="1365">
        <v>3.9790067821741104E-2</v>
      </c>
      <c r="BF53" s="1365">
        <v>0.50214040279388428</v>
      </c>
      <c r="BG53" s="1365">
        <v>2.5709459558129311E-2</v>
      </c>
      <c r="BH53" s="1365">
        <v>7.2379033081233501E-3</v>
      </c>
      <c r="BI53" s="1365">
        <v>8.6690188618376851E-4</v>
      </c>
      <c r="BJ53" s="1365">
        <v>0.11922824382781982</v>
      </c>
      <c r="BK53" s="1365">
        <v>0.29682498425245285</v>
      </c>
      <c r="BL53" s="1365">
        <v>5.2272893488407135E-2</v>
      </c>
      <c r="BM53" s="1365">
        <v>0.5452045202255249</v>
      </c>
      <c r="BN53" s="1365">
        <v>2.5231814011931419E-2</v>
      </c>
      <c r="BO53" s="1365">
        <v>4.516825545579195E-3</v>
      </c>
      <c r="BP53" s="1365">
        <v>2.5372547679580748E-4</v>
      </c>
      <c r="BQ53" s="1365">
        <v>0.11806632578372955</v>
      </c>
      <c r="BR53" s="1365">
        <v>0.33639176934957504</v>
      </c>
      <c r="BS53" s="1365">
        <v>6.0744032263755798E-2</v>
      </c>
      <c r="BT53" s="1365">
        <v>0.56221485137939453</v>
      </c>
      <c r="BU53" s="1365">
        <v>2.5095818564295769E-2</v>
      </c>
      <c r="BV53" s="1365">
        <v>3.1895041465759277E-3</v>
      </c>
      <c r="BW53" s="1365">
        <v>7.9665427620057017E-5</v>
      </c>
      <c r="BX53" s="1365">
        <v>0.1196606233716011</v>
      </c>
      <c r="BY53" s="1365">
        <v>0.27913427352905273</v>
      </c>
      <c r="BZ53" s="1365">
        <v>6.0122452676296234E-2</v>
      </c>
      <c r="CA53" s="1365">
        <v>0.25148797035217285</v>
      </c>
      <c r="CB53" s="1365">
        <v>5.00321164727211E-2</v>
      </c>
      <c r="CC53" s="1365">
        <v>2.1599031984806061E-2</v>
      </c>
      <c r="CD53" s="1365">
        <v>2.8152169659733772E-2</v>
      </c>
      <c r="CE53" s="1365">
        <v>9.4576194882392883E-2</v>
      </c>
      <c r="CF53" s="1365">
        <v>5.5613471195101738E-2</v>
      </c>
      <c r="CG53" s="1365">
        <v>1.5149766113609076E-3</v>
      </c>
      <c r="CH53" s="1365">
        <v>0.27783045172691345</v>
      </c>
      <c r="CI53" s="1365">
        <v>3.9397019892930984E-2</v>
      </c>
      <c r="CJ53" s="1365">
        <v>2.1025186404585838E-2</v>
      </c>
      <c r="CK53" s="1365">
        <v>1.3161640614271164E-2</v>
      </c>
      <c r="CL53" s="1365">
        <v>9.5829091966152191E-2</v>
      </c>
      <c r="CM53" s="1365">
        <v>0.10236714780330658</v>
      </c>
      <c r="CN53" s="1365">
        <v>6.0503683052957058E-3</v>
      </c>
      <c r="CO53" s="1365">
        <v>0.33146542310714722</v>
      </c>
      <c r="CP53" s="1365">
        <v>2.9511431232094765E-2</v>
      </c>
      <c r="CQ53" s="1365">
        <v>1.8317950889468193E-2</v>
      </c>
      <c r="CR53" s="1365">
        <v>5.0428709946572781E-3</v>
      </c>
      <c r="CS53" s="1365">
        <v>0.11367922276258469</v>
      </c>
      <c r="CT53" s="1365">
        <v>0.1494249701499939</v>
      </c>
      <c r="CU53" s="1365">
        <v>1.5488975681364536E-2</v>
      </c>
      <c r="CV53" s="1365">
        <v>0.39128217101097107</v>
      </c>
      <c r="CW53" s="1365">
        <v>2.7669480070471764E-2</v>
      </c>
      <c r="CX53" s="1365">
        <v>1.4578470028936863E-2</v>
      </c>
      <c r="CY53" s="1365">
        <v>2.8314662631601095E-3</v>
      </c>
      <c r="CZ53" s="1365">
        <v>0.12009195238351822</v>
      </c>
      <c r="DA53" s="1365">
        <v>0.19776635989546776</v>
      </c>
      <c r="DB53" s="1365">
        <v>2.8344443067908287E-2</v>
      </c>
      <c r="DC53" s="1365">
        <v>0.47889158129692078</v>
      </c>
      <c r="DD53" s="1365">
        <v>2.5967324152588844E-2</v>
      </c>
      <c r="DE53" s="1365">
        <v>8.7069170549511909E-3</v>
      </c>
      <c r="DF53" s="1365">
        <v>1.1979343835264444E-3</v>
      </c>
      <c r="DG53" s="1365">
        <v>0.11985552310943604</v>
      </c>
      <c r="DH53" s="1365">
        <v>0.2754642590880394</v>
      </c>
      <c r="DI53" s="1365">
        <v>4.7699622809886932E-2</v>
      </c>
      <c r="DJ53" s="1365">
        <v>0.53589355945587158</v>
      </c>
      <c r="DK53" s="1365">
        <v>2.5306254625320435E-2</v>
      </c>
      <c r="DL53" s="1365">
        <v>5.2433586679399014E-3</v>
      </c>
      <c r="DM53" s="1365">
        <v>3.4900035825558007E-4</v>
      </c>
      <c r="DN53" s="1365">
        <v>0.11719365417957306</v>
      </c>
      <c r="DO53" s="1365">
        <v>0.25518709421157837</v>
      </c>
      <c r="DP53" s="1365">
        <v>6.1084266752004623E-2</v>
      </c>
      <c r="DQ53" s="1365">
        <v>0.56828951835632324</v>
      </c>
      <c r="DR53" s="1365">
        <v>2.5065785273909569E-2</v>
      </c>
      <c r="DS53" s="1365">
        <v>2.8158146888017654E-3</v>
      </c>
      <c r="DT53" s="1365">
        <v>4.944504689774476E-5</v>
      </c>
      <c r="DU53" s="1365">
        <v>0.12301556020975113</v>
      </c>
      <c r="DV53" s="1365">
        <v>0.28249821066856384</v>
      </c>
      <c r="DW53" s="1365">
        <v>5.9353545308113098E-2</v>
      </c>
    </row>
    <row r="54" spans="1:127" ht="16" x14ac:dyDescent="0.2">
      <c r="A54" s="1365">
        <v>1965</v>
      </c>
      <c r="B54" s="1365">
        <v>0.26707173246835647</v>
      </c>
      <c r="C54" s="1365">
        <v>5.8149153869855801E-2</v>
      </c>
      <c r="D54" s="1365">
        <v>1.7698228507505052E-2</v>
      </c>
      <c r="E54" s="1365">
        <v>3.5542171417816321E-2</v>
      </c>
      <c r="F54" s="1365">
        <v>8.7525784618934066E-2</v>
      </c>
      <c r="G54" s="1365">
        <v>6.2679961082111588E-2</v>
      </c>
      <c r="H54" s="1365">
        <v>5.4764329721336382E-3</v>
      </c>
      <c r="I54" s="1365">
        <v>0.24160756915807724</v>
      </c>
      <c r="J54" s="1365">
        <v>6.9387476891279221E-2</v>
      </c>
      <c r="K54" s="1365">
        <v>1.7277054488658905E-2</v>
      </c>
      <c r="L54" s="1365">
        <v>5.486145056784153E-2</v>
      </c>
      <c r="M54" s="1365">
        <v>7.8083720058202744E-2</v>
      </c>
      <c r="N54" s="1365">
        <v>2.1799313835799694E-2</v>
      </c>
      <c r="O54" s="1365">
        <v>1.9855332357110456E-4</v>
      </c>
      <c r="P54" s="1365">
        <v>0.23273339867591858</v>
      </c>
      <c r="Q54" s="1365">
        <v>8.8251147419214249E-2</v>
      </c>
      <c r="R54" s="1365">
        <v>1.6098843887448311E-2</v>
      </c>
      <c r="S54" s="1365">
        <v>6.2110761180520058E-2</v>
      </c>
      <c r="T54" s="1365">
        <v>5.1001632586121559E-2</v>
      </c>
      <c r="U54" s="1365">
        <v>1.5265493653714657E-2</v>
      </c>
      <c r="V54" s="1365">
        <v>5.5172235988720786E-6</v>
      </c>
      <c r="W54" s="1365">
        <v>0.24542486667633057</v>
      </c>
      <c r="X54" s="1365">
        <v>6.1312515288591385E-2</v>
      </c>
      <c r="Y54" s="1365">
        <v>1.77823631092906E-2</v>
      </c>
      <c r="Z54" s="1365">
        <v>5.1755374297499657E-2</v>
      </c>
      <c r="AA54" s="1365">
        <v>8.9681163430213928E-2</v>
      </c>
      <c r="AB54" s="1365">
        <v>2.4611703120172024E-2</v>
      </c>
      <c r="AC54" s="1365">
        <v>2.8175058832857758E-4</v>
      </c>
      <c r="AD54" s="1365">
        <v>0.32255646586418152</v>
      </c>
      <c r="AE54" s="1365">
        <v>3.6220265552401543E-2</v>
      </c>
      <c r="AF54" s="1365">
        <v>1.8075725063681602E-2</v>
      </c>
      <c r="AG54" s="1365">
        <v>1.5006993431597948E-2</v>
      </c>
      <c r="AH54" s="1365">
        <v>0.10816409066319466</v>
      </c>
      <c r="AI54" s="1365">
        <v>0.13062840513885021</v>
      </c>
      <c r="AJ54" s="1365">
        <v>1.4460976701229811E-2</v>
      </c>
      <c r="AK54" s="1365">
        <v>0.34794329106807709</v>
      </c>
      <c r="AL54" s="1365">
        <v>3.1988203525543213E-2</v>
      </c>
      <c r="AM54" s="1365">
        <v>1.6782770864665508E-2</v>
      </c>
      <c r="AN54" s="1365">
        <v>9.047588799148798E-3</v>
      </c>
      <c r="AO54" s="1365">
        <v>0.11241893842816353</v>
      </c>
      <c r="AP54" s="1365">
        <v>0.15849750861525536</v>
      </c>
      <c r="AQ54" s="1365">
        <v>1.9208281300961971E-2</v>
      </c>
      <c r="AR54" s="1365">
        <v>0.41885124146938324</v>
      </c>
      <c r="AS54" s="1365">
        <v>2.6241926476359367E-2</v>
      </c>
      <c r="AT54" s="1365">
        <v>1.2761750258505344E-2</v>
      </c>
      <c r="AU54" s="1365">
        <v>3.116954118013382E-3</v>
      </c>
      <c r="AV54" s="1365">
        <v>0.12561814114451408</v>
      </c>
      <c r="AW54" s="1365">
        <v>0.21831692010164261</v>
      </c>
      <c r="AX54" s="1365">
        <v>3.2795550301671028E-2</v>
      </c>
      <c r="AY54" s="1365">
        <v>0.44899500906467438</v>
      </c>
      <c r="AZ54" s="1365">
        <v>2.5548680685460567E-2</v>
      </c>
      <c r="BA54" s="1365">
        <v>1.1188867967575788E-2</v>
      </c>
      <c r="BB54" s="1365">
        <v>2.2006449871696532E-3</v>
      </c>
      <c r="BC54" s="1365">
        <v>0.12815762683749199</v>
      </c>
      <c r="BD54" s="1365">
        <v>0.24275428615510464</v>
      </c>
      <c r="BE54" s="1365">
        <v>3.9144899696111679E-2</v>
      </c>
      <c r="BF54" s="1365">
        <v>0.50400659441947937</v>
      </c>
      <c r="BG54" s="1365">
        <v>2.4572217836976051E-2</v>
      </c>
      <c r="BH54" s="1365">
        <v>8.2860954571515322E-3</v>
      </c>
      <c r="BI54" s="1365">
        <v>9.5137584139592946E-4</v>
      </c>
      <c r="BJ54" s="1365">
        <v>0.12593363225460052</v>
      </c>
      <c r="BK54" s="1365">
        <v>0.29306371510028839</v>
      </c>
      <c r="BL54" s="1365">
        <v>5.1199551671743393E-2</v>
      </c>
      <c r="BM54" s="1365">
        <v>0.54296582937240601</v>
      </c>
      <c r="BN54" s="1365">
        <v>2.4139819666743279E-2</v>
      </c>
      <c r="BO54" s="1365">
        <v>5.1581664010882378E-3</v>
      </c>
      <c r="BP54" s="1365">
        <v>2.8369418578222394E-4</v>
      </c>
      <c r="BQ54" s="1365">
        <v>0.12304261326789856</v>
      </c>
      <c r="BR54" s="1365">
        <v>0.33122987300157547</v>
      </c>
      <c r="BS54" s="1365">
        <v>5.9111658483743668E-2</v>
      </c>
      <c r="BT54" s="1365">
        <v>0.56180289387702942</v>
      </c>
      <c r="BU54" s="1365">
        <v>2.4003679864108562E-2</v>
      </c>
      <c r="BV54" s="1365">
        <v>3.4365965984761715E-3</v>
      </c>
      <c r="BW54" s="1365">
        <v>8.9402383309789002E-5</v>
      </c>
      <c r="BX54" s="1365">
        <v>0.12710613384842873</v>
      </c>
      <c r="BY54" s="1365">
        <v>0.27728721499443054</v>
      </c>
      <c r="BZ54" s="1365">
        <v>5.8360321447253227E-2</v>
      </c>
      <c r="CA54" s="1365">
        <v>0.25398470461368561</v>
      </c>
      <c r="CB54" s="1365">
        <v>4.7649286687374115E-2</v>
      </c>
      <c r="CC54" s="1365">
        <v>2.1568596363067627E-2</v>
      </c>
      <c r="CD54" s="1365">
        <v>3.1107106246054173E-2</v>
      </c>
      <c r="CE54" s="1365">
        <v>9.6664462238550186E-2</v>
      </c>
      <c r="CF54" s="1365">
        <v>5.5356170982122421E-2</v>
      </c>
      <c r="CG54" s="1365">
        <v>1.6390722594223917E-3</v>
      </c>
      <c r="CH54" s="1365">
        <v>0.28053690493106842</v>
      </c>
      <c r="CI54" s="1365">
        <v>3.7449326366186142E-2</v>
      </c>
      <c r="CJ54" s="1365">
        <v>2.060479111969471E-2</v>
      </c>
      <c r="CK54" s="1365">
        <v>1.4686794951558113E-2</v>
      </c>
      <c r="CL54" s="1365">
        <v>9.9866878241300583E-2</v>
      </c>
      <c r="CM54" s="1365">
        <v>0.10163544770330191</v>
      </c>
      <c r="CN54" s="1365">
        <v>6.2936721369624138E-3</v>
      </c>
      <c r="CO54" s="1365">
        <v>0.33805988729000092</v>
      </c>
      <c r="CP54" s="1365">
        <v>2.8099153190851212E-2</v>
      </c>
      <c r="CQ54" s="1365">
        <v>1.6971411649137735E-2</v>
      </c>
      <c r="CR54" s="1365">
        <v>5.5740717798471451E-3</v>
      </c>
      <c r="CS54" s="1365">
        <v>0.11879641190171242</v>
      </c>
      <c r="CT54" s="1365">
        <v>0.15283847041428089</v>
      </c>
      <c r="CU54" s="1365">
        <v>1.5780359972268343E-2</v>
      </c>
      <c r="CV54" s="1365">
        <v>0.39787687361240387</v>
      </c>
      <c r="CW54" s="1365">
        <v>2.6456085965037346E-2</v>
      </c>
      <c r="CX54" s="1365">
        <v>1.3876100536435843E-2</v>
      </c>
      <c r="CY54" s="1365">
        <v>3.365241689607501E-3</v>
      </c>
      <c r="CZ54" s="1365">
        <v>0.13024871423840523</v>
      </c>
      <c r="DA54" s="1365">
        <v>0.19598977454006672</v>
      </c>
      <c r="DB54" s="1365">
        <v>2.7940948493778706E-2</v>
      </c>
      <c r="DC54" s="1365">
        <v>0.4828508198261261</v>
      </c>
      <c r="DD54" s="1365">
        <v>2.4807021953165531E-2</v>
      </c>
      <c r="DE54" s="1365">
        <v>9.9872322753071785E-3</v>
      </c>
      <c r="DF54" s="1365">
        <v>1.3143831747584045E-3</v>
      </c>
      <c r="DG54" s="1365">
        <v>0.12751070410013199</v>
      </c>
      <c r="DH54" s="1365">
        <v>0.27232935465872288</v>
      </c>
      <c r="DI54" s="1365">
        <v>4.6902123838663101E-2</v>
      </c>
      <c r="DJ54" s="1365">
        <v>0.5328783392906189</v>
      </c>
      <c r="DK54" s="1365">
        <v>2.421286515891552E-2</v>
      </c>
      <c r="DL54" s="1365">
        <v>6.0776311438530684E-3</v>
      </c>
      <c r="DM54" s="1365">
        <v>3.8772475090809166E-4</v>
      </c>
      <c r="DN54" s="1365">
        <v>0.12088897079229355</v>
      </c>
      <c r="DO54" s="1365">
        <v>0.25350290536880493</v>
      </c>
      <c r="DP54" s="1365">
        <v>5.951339565217495E-2</v>
      </c>
      <c r="DQ54" s="1365">
        <v>0.57283651828765869</v>
      </c>
      <c r="DR54" s="1365">
        <v>2.3961196653544903E-2</v>
      </c>
      <c r="DS54" s="1365">
        <v>2.9095383360981941E-3</v>
      </c>
      <c r="DT54" s="1365">
        <v>5.5828242693678476E-5</v>
      </c>
      <c r="DU54" s="1365">
        <v>0.1340450756251812</v>
      </c>
      <c r="DV54" s="1365">
        <v>0.28248110413551331</v>
      </c>
      <c r="DW54" s="1365">
        <v>5.730627104640007E-2</v>
      </c>
    </row>
    <row r="55" spans="1:127" ht="16" x14ac:dyDescent="0.2">
      <c r="A55" s="1365">
        <v>1966</v>
      </c>
      <c r="B55" s="1365">
        <v>0.27493870258331299</v>
      </c>
      <c r="C55" s="1365">
        <v>5.4399792104959488E-2</v>
      </c>
      <c r="D55" s="1365">
        <v>1.7500568181276321E-2</v>
      </c>
      <c r="E55" s="1365">
        <v>4.3637923896312714E-2</v>
      </c>
      <c r="F55" s="1365">
        <v>9.2436753213405609E-2</v>
      </c>
      <c r="G55" s="1365">
        <v>6.1552086845040321E-2</v>
      </c>
      <c r="H55" s="1365">
        <v>5.4115704260766506E-3</v>
      </c>
      <c r="I55" s="1365">
        <v>0.24563106894493103</v>
      </c>
      <c r="J55" s="1365">
        <v>6.5824627876281738E-2</v>
      </c>
      <c r="K55" s="1365">
        <v>1.7328456044197083E-2</v>
      </c>
      <c r="L55" s="1365">
        <v>5.9138905256986618E-2</v>
      </c>
      <c r="M55" s="1365">
        <v>8.0721214413642883E-2</v>
      </c>
      <c r="N55" s="1365">
        <v>2.2384400479495525E-2</v>
      </c>
      <c r="O55" s="1365">
        <v>2.3346648958977312E-4</v>
      </c>
      <c r="P55" s="1365">
        <v>0.23586225509643555</v>
      </c>
      <c r="Q55" s="1365">
        <v>8.323206752538681E-2</v>
      </c>
      <c r="R55" s="1365">
        <v>1.6159992665052414E-2</v>
      </c>
      <c r="S55" s="1365">
        <v>6.6072568297386169E-2</v>
      </c>
      <c r="T55" s="1365">
        <v>5.5352501571178436E-2</v>
      </c>
      <c r="U55" s="1365">
        <v>1.5037873759865761E-2</v>
      </c>
      <c r="V55" s="1365">
        <v>7.2477741923648864E-6</v>
      </c>
      <c r="W55" s="1365">
        <v>0.2499363124370575</v>
      </c>
      <c r="X55" s="1365">
        <v>5.8152943849563599E-2</v>
      </c>
      <c r="Y55" s="1365">
        <v>1.7843412235379219E-2</v>
      </c>
      <c r="Z55" s="1365">
        <v>5.6083142757415771E-2</v>
      </c>
      <c r="AA55" s="1365">
        <v>9.1901540756225586E-2</v>
      </c>
      <c r="AB55" s="1365">
        <v>2.5622112676501274E-2</v>
      </c>
      <c r="AC55" s="1365">
        <v>3.331640618853271E-4</v>
      </c>
      <c r="AD55" s="1365">
        <v>0.32627236843109131</v>
      </c>
      <c r="AE55" s="1365">
        <v>3.4388646483421326E-2</v>
      </c>
      <c r="AF55" s="1365">
        <v>1.7802029848098755E-2</v>
      </c>
      <c r="AG55" s="1365">
        <v>1.6487231478095055E-2</v>
      </c>
      <c r="AH55" s="1365">
        <v>0.11295706778764725</v>
      </c>
      <c r="AI55" s="1365">
        <v>0.13015612214803696</v>
      </c>
      <c r="AJ55" s="1365">
        <v>1.4481262303888798E-2</v>
      </c>
      <c r="AK55" s="1365">
        <v>0.3520398736000061</v>
      </c>
      <c r="AL55" s="1365">
        <v>3.0372451990842819E-2</v>
      </c>
      <c r="AM55" s="1365">
        <v>1.6422612592577934E-2</v>
      </c>
      <c r="AN55" s="1365">
        <v>9.9984370172023773E-3</v>
      </c>
      <c r="AO55" s="1365">
        <v>0.11820144951343536</v>
      </c>
      <c r="AP55" s="1365">
        <v>0.15786800533533096</v>
      </c>
      <c r="AQ55" s="1365">
        <v>1.91769078373909E-2</v>
      </c>
      <c r="AR55" s="1365">
        <v>0.42418774962425232</v>
      </c>
      <c r="AS55" s="1365">
        <v>2.4993406608700752E-2</v>
      </c>
      <c r="AT55" s="1365">
        <v>1.2477577663958073E-2</v>
      </c>
      <c r="AU55" s="1365">
        <v>3.4822365269064903E-3</v>
      </c>
      <c r="AV55" s="1365">
        <v>0.133194699883461</v>
      </c>
      <c r="AW55" s="1365">
        <v>0.21760725229978561</v>
      </c>
      <c r="AX55" s="1365">
        <v>3.2432585954666138E-2</v>
      </c>
      <c r="AY55" s="1365">
        <v>0.45368137955665588</v>
      </c>
      <c r="AZ55" s="1365">
        <v>2.4365412071347237E-2</v>
      </c>
      <c r="BA55" s="1365">
        <v>1.1310457251966E-2</v>
      </c>
      <c r="BB55" s="1365">
        <v>2.5095278397202492E-3</v>
      </c>
      <c r="BC55" s="1365">
        <v>0.13663643598556519</v>
      </c>
      <c r="BD55" s="1365">
        <v>0.24035980924963951</v>
      </c>
      <c r="BE55" s="1365">
        <v>3.8499731570482254E-2</v>
      </c>
      <c r="BF55" s="1365">
        <v>0.50587278604507446</v>
      </c>
      <c r="BG55" s="1365">
        <v>2.3434976115822792E-2</v>
      </c>
      <c r="BH55" s="1365">
        <v>9.3342876061797142E-3</v>
      </c>
      <c r="BI55" s="1365">
        <v>1.0358497966080904E-3</v>
      </c>
      <c r="BJ55" s="1365">
        <v>0.13263902068138123</v>
      </c>
      <c r="BK55" s="1365">
        <v>0.28930244594812393</v>
      </c>
      <c r="BL55" s="1365">
        <v>5.0126209855079651E-2</v>
      </c>
      <c r="BM55" s="1365">
        <v>0.54072713851928711</v>
      </c>
      <c r="BN55" s="1365">
        <v>2.3047825321555138E-2</v>
      </c>
      <c r="BO55" s="1365">
        <v>5.7995072565972805E-3</v>
      </c>
      <c r="BP55" s="1365">
        <v>3.136628947686404E-4</v>
      </c>
      <c r="BQ55" s="1365">
        <v>0.12801890075206757</v>
      </c>
      <c r="BR55" s="1365">
        <v>0.3260679766535759</v>
      </c>
      <c r="BS55" s="1365">
        <v>5.7479284703731537E-2</v>
      </c>
      <c r="BT55" s="1365">
        <v>0.56139093637466431</v>
      </c>
      <c r="BU55" s="1365">
        <v>2.2911541163921356E-2</v>
      </c>
      <c r="BV55" s="1365">
        <v>3.6836890503764153E-3</v>
      </c>
      <c r="BW55" s="1365">
        <v>9.9139338999520987E-5</v>
      </c>
      <c r="BX55" s="1365">
        <v>0.13455164432525635</v>
      </c>
      <c r="BY55" s="1365">
        <v>0.27544015645980835</v>
      </c>
      <c r="BZ55" s="1365">
        <v>5.659819021821022E-2</v>
      </c>
      <c r="CA55" s="1365">
        <v>0.25648143887519836</v>
      </c>
      <c r="CB55" s="1365">
        <v>4.526645690202713E-2</v>
      </c>
      <c r="CC55" s="1365">
        <v>2.1538160741329193E-2</v>
      </c>
      <c r="CD55" s="1365">
        <v>3.4062042832374573E-2</v>
      </c>
      <c r="CE55" s="1365">
        <v>9.8752729594707489E-2</v>
      </c>
      <c r="CF55" s="1365">
        <v>5.5098870769143105E-2</v>
      </c>
      <c r="CG55" s="1365">
        <v>1.7631679074838758E-3</v>
      </c>
      <c r="CH55" s="1365">
        <v>0.28324335813522339</v>
      </c>
      <c r="CI55" s="1365">
        <v>3.5501632839441299E-2</v>
      </c>
      <c r="CJ55" s="1365">
        <v>2.0184395834803581E-2</v>
      </c>
      <c r="CK55" s="1365">
        <v>1.6211949288845062E-2</v>
      </c>
      <c r="CL55" s="1365">
        <v>0.10390466451644897</v>
      </c>
      <c r="CM55" s="1365">
        <v>0.10090374760329723</v>
      </c>
      <c r="CN55" s="1365">
        <v>6.5369759686291218E-3</v>
      </c>
      <c r="CO55" s="1365">
        <v>0.34465435147285461</v>
      </c>
      <c r="CP55" s="1365">
        <v>2.6686875149607658E-2</v>
      </c>
      <c r="CQ55" s="1365">
        <v>1.5624872408807278E-2</v>
      </c>
      <c r="CR55" s="1365">
        <v>6.1052725650370121E-3</v>
      </c>
      <c r="CS55" s="1365">
        <v>0.12391360104084015</v>
      </c>
      <c r="CT55" s="1365">
        <v>0.15625197067856789</v>
      </c>
      <c r="CU55" s="1365">
        <v>1.607174426317215E-2</v>
      </c>
      <c r="CV55" s="1365">
        <v>0.40447157621383667</v>
      </c>
      <c r="CW55" s="1365">
        <v>2.5242691859602928E-2</v>
      </c>
      <c r="CX55" s="1365">
        <v>1.3173731043934822E-2</v>
      </c>
      <c r="CY55" s="1365">
        <v>3.8990171160548925E-3</v>
      </c>
      <c r="CZ55" s="1365">
        <v>0.14040547609329224</v>
      </c>
      <c r="DA55" s="1365">
        <v>0.19421318918466568</v>
      </c>
      <c r="DB55" s="1365">
        <v>2.7537453919649124E-2</v>
      </c>
      <c r="DC55" s="1365">
        <v>0.48681005835533142</v>
      </c>
      <c r="DD55" s="1365">
        <v>2.3646719753742218E-2</v>
      </c>
      <c r="DE55" s="1365">
        <v>1.1267547495663166E-2</v>
      </c>
      <c r="DF55" s="1365">
        <v>1.4308319659903646E-3</v>
      </c>
      <c r="DG55" s="1365">
        <v>0.13516588509082794</v>
      </c>
      <c r="DH55" s="1365">
        <v>0.26919445022940636</v>
      </c>
      <c r="DI55" s="1365">
        <v>4.610462486743927E-2</v>
      </c>
      <c r="DJ55" s="1365">
        <v>0.52986311912536621</v>
      </c>
      <c r="DK55" s="1365">
        <v>2.3119475692510605E-2</v>
      </c>
      <c r="DL55" s="1365">
        <v>6.9119036197662354E-3</v>
      </c>
      <c r="DM55" s="1365">
        <v>4.2644914356060326E-4</v>
      </c>
      <c r="DN55" s="1365">
        <v>0.12458428740501404</v>
      </c>
      <c r="DO55" s="1365">
        <v>0.25181871652603149</v>
      </c>
      <c r="DP55" s="1365">
        <v>5.7942524552345276E-2</v>
      </c>
      <c r="DQ55" s="1365">
        <v>0.57738351821899414</v>
      </c>
      <c r="DR55" s="1365">
        <v>2.2856608033180237E-2</v>
      </c>
      <c r="DS55" s="1365">
        <v>3.0032619833946228E-3</v>
      </c>
      <c r="DT55" s="1365">
        <v>6.2211438489612192E-5</v>
      </c>
      <c r="DU55" s="1365">
        <v>0.14507459104061127</v>
      </c>
      <c r="DV55" s="1365">
        <v>0.28246399760246277</v>
      </c>
      <c r="DW55" s="1365">
        <v>5.5258996784687042E-2</v>
      </c>
    </row>
    <row r="56" spans="1:127" ht="16" x14ac:dyDescent="0.2">
      <c r="A56" s="1365">
        <v>1967</v>
      </c>
      <c r="B56" s="1365">
        <v>0.27822232246398926</v>
      </c>
      <c r="C56" s="1365">
        <v>5.4389774799346924E-2</v>
      </c>
      <c r="D56" s="1365">
        <v>1.8528994172811508E-2</v>
      </c>
      <c r="E56" s="1365">
        <v>4.5972418040037155E-2</v>
      </c>
      <c r="F56" s="1365">
        <v>9.6199661493301392E-2</v>
      </c>
      <c r="G56" s="1365">
        <v>5.7886458933353424E-2</v>
      </c>
      <c r="H56" s="1365">
        <v>5.2450248040258884E-3</v>
      </c>
      <c r="I56" s="1365">
        <v>0.24707639217376709</v>
      </c>
      <c r="J56" s="1365">
        <v>6.5327785909175873E-2</v>
      </c>
      <c r="K56" s="1365">
        <v>1.8124895170331001E-2</v>
      </c>
      <c r="L56" s="1365">
        <v>6.0936622321605682E-2</v>
      </c>
      <c r="M56" s="1365">
        <v>8.0606222152709961E-2</v>
      </c>
      <c r="N56" s="1365">
        <v>2.1829936187714338E-2</v>
      </c>
      <c r="O56" s="1365">
        <v>2.5092007126659155E-4</v>
      </c>
      <c r="P56" s="1365">
        <v>0.23276780545711517</v>
      </c>
      <c r="Q56" s="1365">
        <v>8.219483494758606E-2</v>
      </c>
      <c r="R56" s="1365">
        <v>1.5171343460679054E-2</v>
      </c>
      <c r="S56" s="1365">
        <v>6.6847458481788635E-2</v>
      </c>
      <c r="T56" s="1365">
        <v>5.4127451032400131E-2</v>
      </c>
      <c r="U56" s="1365">
        <v>1.4418099075555801E-2</v>
      </c>
      <c r="V56" s="1365">
        <v>8.6242489487631246E-6</v>
      </c>
      <c r="W56" s="1365">
        <v>0.25381582975387573</v>
      </c>
      <c r="X56" s="1365">
        <v>5.7383276522159576E-2</v>
      </c>
      <c r="Y56" s="1365">
        <v>1.9516041502356529E-2</v>
      </c>
      <c r="Z56" s="1365">
        <v>5.8152575045824051E-2</v>
      </c>
      <c r="AA56" s="1365">
        <v>9.307793527841568E-2</v>
      </c>
      <c r="AB56" s="1365">
        <v>2.5320968590676785E-2</v>
      </c>
      <c r="AC56" s="1365">
        <v>3.6504329182207584E-4</v>
      </c>
      <c r="AD56" s="1365">
        <v>0.33538562059402466</v>
      </c>
      <c r="AE56" s="1365">
        <v>3.4314848482608795E-2</v>
      </c>
      <c r="AF56" s="1365">
        <v>1.9270647317171097E-2</v>
      </c>
      <c r="AG56" s="1365">
        <v>1.8508080393075943E-2</v>
      </c>
      <c r="AH56" s="1365">
        <v>0.12481886148452759</v>
      </c>
      <c r="AI56" s="1365">
        <v>0.12406228855252266</v>
      </c>
      <c r="AJ56" s="1365">
        <v>1.441088505089283E-2</v>
      </c>
      <c r="AK56" s="1365">
        <v>0.36308640241622925</v>
      </c>
      <c r="AL56" s="1365">
        <v>3.0316777527332306E-2</v>
      </c>
      <c r="AM56" s="1365">
        <v>1.8414516001939774E-2</v>
      </c>
      <c r="AN56" s="1365">
        <v>1.1638916097581387E-2</v>
      </c>
      <c r="AO56" s="1365">
        <v>0.13227406144142151</v>
      </c>
      <c r="AP56" s="1365">
        <v>0.15125619620084763</v>
      </c>
      <c r="AQ56" s="1365">
        <v>1.9185923039913177E-2</v>
      </c>
      <c r="AR56" s="1365">
        <v>0.43560546636581421</v>
      </c>
      <c r="AS56" s="1365">
        <v>2.4934936314821243E-2</v>
      </c>
      <c r="AT56" s="1365">
        <v>1.4328150078654289E-2</v>
      </c>
      <c r="AU56" s="1365">
        <v>4.3603940866887569E-3</v>
      </c>
      <c r="AV56" s="1365">
        <v>0.15122251212596893</v>
      </c>
      <c r="AW56" s="1365">
        <v>0.20830697566270828</v>
      </c>
      <c r="AX56" s="1365">
        <v>3.245249018073082E-2</v>
      </c>
      <c r="AY56" s="1365">
        <v>0.46582886576652527</v>
      </c>
      <c r="AZ56" s="1365">
        <v>2.4300938472151756E-2</v>
      </c>
      <c r="BA56" s="1365">
        <v>1.2932708486914635E-2</v>
      </c>
      <c r="BB56" s="1365">
        <v>3.0038496479392052E-3</v>
      </c>
      <c r="BC56" s="1365">
        <v>0.15506012737751007</v>
      </c>
      <c r="BD56" s="1365">
        <v>0.23203408718109131</v>
      </c>
      <c r="BE56" s="1365">
        <v>3.849714994430542E-2</v>
      </c>
      <c r="BF56" s="1365">
        <v>0.5221676230430603</v>
      </c>
      <c r="BG56" s="1365">
        <v>2.3349786177277565E-2</v>
      </c>
      <c r="BH56" s="1365">
        <v>9.3794958665966988E-3</v>
      </c>
      <c r="BI56" s="1365">
        <v>1.2897900305688381E-3</v>
      </c>
      <c r="BJ56" s="1365">
        <v>0.15521895885467529</v>
      </c>
      <c r="BK56" s="1365">
        <v>0.28175864368677139</v>
      </c>
      <c r="BL56" s="1365">
        <v>5.1170960068702698E-2</v>
      </c>
      <c r="BM56" s="1365">
        <v>0.55654746294021606</v>
      </c>
      <c r="BN56" s="1365">
        <v>2.2946707904338837E-2</v>
      </c>
      <c r="BO56" s="1365">
        <v>6.4739324152469635E-3</v>
      </c>
      <c r="BP56" s="1365">
        <v>4.1559801320545375E-4</v>
      </c>
      <c r="BQ56" s="1365">
        <v>0.14918828010559082</v>
      </c>
      <c r="BR56" s="1365">
        <v>0.31586625427007675</v>
      </c>
      <c r="BS56" s="1365">
        <v>6.1656679958105087E-2</v>
      </c>
      <c r="BT56" s="1365">
        <v>0.56802302598953247</v>
      </c>
      <c r="BU56" s="1365">
        <v>2.2807950153946877E-2</v>
      </c>
      <c r="BV56" s="1365">
        <v>5.2871587686240673E-3</v>
      </c>
      <c r="BW56" s="1365">
        <v>1.5260386862792075E-4</v>
      </c>
      <c r="BX56" s="1365">
        <v>0.14586180448532104</v>
      </c>
      <c r="BY56" s="1365">
        <v>0.25722318887710571</v>
      </c>
      <c r="BZ56" s="1365">
        <v>6.2190871685743332E-2</v>
      </c>
      <c r="CA56" s="1365">
        <v>0.26221972703933716</v>
      </c>
      <c r="CB56" s="1365">
        <v>4.4874932616949081E-2</v>
      </c>
      <c r="CC56" s="1365">
        <v>2.153194323182106E-2</v>
      </c>
      <c r="CD56" s="1365">
        <v>3.6651555448770523E-2</v>
      </c>
      <c r="CE56" s="1365">
        <v>0.1051274761557579</v>
      </c>
      <c r="CF56" s="1365">
        <v>5.22351935505867E-2</v>
      </c>
      <c r="CG56" s="1365">
        <v>1.7986091552302241E-3</v>
      </c>
      <c r="CH56" s="1365">
        <v>0.29503512382507324</v>
      </c>
      <c r="CI56" s="1365">
        <v>3.5367049276828766E-2</v>
      </c>
      <c r="CJ56" s="1365">
        <v>2.2249126806855202E-2</v>
      </c>
      <c r="CK56" s="1365">
        <v>1.8469018861651421E-2</v>
      </c>
      <c r="CL56" s="1365">
        <v>0.11449301242828369</v>
      </c>
      <c r="CM56" s="1365">
        <v>9.7720243036746979E-2</v>
      </c>
      <c r="CN56" s="1365">
        <v>6.7366901785135269E-3</v>
      </c>
      <c r="CO56" s="1365">
        <v>0.35583513975143433</v>
      </c>
      <c r="CP56" s="1365">
        <v>2.6608280837535858E-2</v>
      </c>
      <c r="CQ56" s="1365">
        <v>1.8011216074228287E-2</v>
      </c>
      <c r="CR56" s="1365">
        <v>7.9407971352338791E-3</v>
      </c>
      <c r="CS56" s="1365">
        <v>0.1410936713218689</v>
      </c>
      <c r="CT56" s="1365">
        <v>0.1456826813519001</v>
      </c>
      <c r="CU56" s="1365">
        <v>1.649847999215126E-2</v>
      </c>
      <c r="CV56" s="1365">
        <v>0.4157319962978363</v>
      </c>
      <c r="CW56" s="1365">
        <v>2.5146711617708206E-2</v>
      </c>
      <c r="CX56" s="1365">
        <v>1.6092251986265182E-2</v>
      </c>
      <c r="CY56" s="1365">
        <v>4.5280046761035919E-3</v>
      </c>
      <c r="CZ56" s="1365">
        <v>0.15491889417171478</v>
      </c>
      <c r="DA56" s="1365">
        <v>0.18781863152980804</v>
      </c>
      <c r="DB56" s="1365">
        <v>2.7227502316236496E-2</v>
      </c>
      <c r="DC56" s="1365">
        <v>0.50464105606079102</v>
      </c>
      <c r="DD56" s="1365">
        <v>2.3555273190140724E-2</v>
      </c>
      <c r="DE56" s="1365">
        <v>1.0860731825232506E-2</v>
      </c>
      <c r="DF56" s="1365">
        <v>1.7354468582198024E-3</v>
      </c>
      <c r="DG56" s="1365">
        <v>0.15829335153102875</v>
      </c>
      <c r="DH56" s="1365">
        <v>0.26437081396579742</v>
      </c>
      <c r="DI56" s="1365">
        <v>4.582541435956955E-2</v>
      </c>
      <c r="DJ56" s="1365">
        <v>0.55086362361907959</v>
      </c>
      <c r="DK56" s="1365">
        <v>2.3015433922410011E-2</v>
      </c>
      <c r="DL56" s="1365">
        <v>7.0617375895380974E-3</v>
      </c>
      <c r="DM56" s="1365">
        <v>5.4585823090746999E-4</v>
      </c>
      <c r="DN56" s="1365">
        <v>0.15083587169647217</v>
      </c>
      <c r="DO56" s="1365">
        <v>0.23674701154232025</v>
      </c>
      <c r="DP56" s="1365">
        <v>6.1392094939947128E-2</v>
      </c>
      <c r="DQ56" s="1365">
        <v>0.56904017925262451</v>
      </c>
      <c r="DR56" s="1365">
        <v>2.2766420617699623E-2</v>
      </c>
      <c r="DS56" s="1365">
        <v>4.7813877463340759E-3</v>
      </c>
      <c r="DT56" s="1365">
        <v>9.7890115284826607E-5</v>
      </c>
      <c r="DU56" s="1365">
        <v>0.14274953305721283</v>
      </c>
      <c r="DV56" s="1365">
        <v>0.26135903596878052</v>
      </c>
      <c r="DW56" s="1365">
        <v>6.1554085463285446E-2</v>
      </c>
    </row>
    <row r="57" spans="1:127" ht="16" x14ac:dyDescent="0.2">
      <c r="A57" s="1365">
        <v>1968</v>
      </c>
      <c r="B57" s="1365">
        <v>0.29364103078842163</v>
      </c>
      <c r="C57" s="1365">
        <v>5.6566435843706131E-2</v>
      </c>
      <c r="D57" s="1365">
        <v>1.907629705965519E-2</v>
      </c>
      <c r="E57" s="1365">
        <v>4.6606723219156265E-2</v>
      </c>
      <c r="F57" s="1365">
        <v>0.10477268695831299</v>
      </c>
      <c r="G57" s="1365">
        <v>6.1695041134953499E-2</v>
      </c>
      <c r="H57" s="1365">
        <v>4.9238479696214199E-3</v>
      </c>
      <c r="I57" s="1365">
        <v>0.25907257199287415</v>
      </c>
      <c r="J57" s="1365">
        <v>6.8197950720787048E-2</v>
      </c>
      <c r="K57" s="1365">
        <v>1.8597019836306572E-2</v>
      </c>
      <c r="L57" s="1365">
        <v>6.196478009223938E-2</v>
      </c>
      <c r="M57" s="1365">
        <v>8.8709346950054169E-2</v>
      </c>
      <c r="N57" s="1365">
        <v>2.1375404670834541E-2</v>
      </c>
      <c r="O57" s="1365">
        <v>2.280811604578048E-4</v>
      </c>
      <c r="P57" s="1365">
        <v>0.24168519675731659</v>
      </c>
      <c r="Q57" s="1365">
        <v>8.5833795368671417E-2</v>
      </c>
      <c r="R57" s="1365">
        <v>1.6051493585109711E-2</v>
      </c>
      <c r="S57" s="1365">
        <v>6.6232584416866302E-2</v>
      </c>
      <c r="T57" s="1365">
        <v>5.9331789612770081E-2</v>
      </c>
      <c r="U57" s="1365">
        <v>1.4228085987269878E-2</v>
      </c>
      <c r="V57" s="1365">
        <v>7.4522331487969495E-6</v>
      </c>
      <c r="W57" s="1365">
        <v>0.26723363995552063</v>
      </c>
      <c r="X57" s="1365">
        <v>5.9920266270637512E-2</v>
      </c>
      <c r="Y57" s="1365">
        <v>1.9791806116700172E-2</v>
      </c>
      <c r="Z57" s="1365">
        <v>5.9961613267660141E-2</v>
      </c>
      <c r="AA57" s="1365">
        <v>0.10249820351600647</v>
      </c>
      <c r="AB57" s="1365">
        <v>2.4730120319873095E-2</v>
      </c>
      <c r="AC57" s="1365">
        <v>3.3163707121275365E-4</v>
      </c>
      <c r="AD57" s="1365">
        <v>0.3564085066318512</v>
      </c>
      <c r="AE57" s="1365">
        <v>3.5446576774120331E-2</v>
      </c>
      <c r="AF57" s="1365">
        <v>1.9946541637182236E-2</v>
      </c>
      <c r="AG57" s="1365">
        <v>1.8720421940088272E-2</v>
      </c>
      <c r="AH57" s="1365">
        <v>0.13393960893154144</v>
      </c>
      <c r="AI57" s="1365">
        <v>0.13490520417690277</v>
      </c>
      <c r="AJ57" s="1365">
        <v>1.3450160622596741E-2</v>
      </c>
      <c r="AK57" s="1365">
        <v>0.38549333810806274</v>
      </c>
      <c r="AL57" s="1365">
        <v>3.1240638345479965E-2</v>
      </c>
      <c r="AM57" s="1365">
        <v>1.8643619492650032E-2</v>
      </c>
      <c r="AN57" s="1365">
        <v>1.1771244928240776E-2</v>
      </c>
      <c r="AO57" s="1365">
        <v>0.14192327857017517</v>
      </c>
      <c r="AP57" s="1365">
        <v>0.16415547206997871</v>
      </c>
      <c r="AQ57" s="1365">
        <v>1.775907538831234E-2</v>
      </c>
      <c r="AR57" s="1365">
        <v>0.45731464028358459</v>
      </c>
      <c r="AS57" s="1365">
        <v>2.5670044124126434E-2</v>
      </c>
      <c r="AT57" s="1365">
        <v>1.5258153900504112E-2</v>
      </c>
      <c r="AU57" s="1365">
        <v>4.2073498480021954E-3</v>
      </c>
      <c r="AV57" s="1365">
        <v>0.15936632454395294</v>
      </c>
      <c r="AW57" s="1365">
        <v>0.22308206930756569</v>
      </c>
      <c r="AX57" s="1365">
        <v>2.9730694368481636E-2</v>
      </c>
      <c r="AY57" s="1365">
        <v>0.48804885149002075</v>
      </c>
      <c r="AZ57" s="1365">
        <v>2.5017071515321732E-2</v>
      </c>
      <c r="BA57" s="1365">
        <v>1.4393351040780544E-2</v>
      </c>
      <c r="BB57" s="1365">
        <v>2.8387547936290503E-3</v>
      </c>
      <c r="BC57" s="1365">
        <v>0.16257841885089874</v>
      </c>
      <c r="BD57" s="1365">
        <v>0.24823380634188652</v>
      </c>
      <c r="BE57" s="1365">
        <v>3.4987449645996094E-2</v>
      </c>
      <c r="BF57" s="1365">
        <v>0.54284089803695679</v>
      </c>
      <c r="BG57" s="1365">
        <v>2.4037919938564301E-2</v>
      </c>
      <c r="BH57" s="1365">
        <v>1.1762970127165318E-2</v>
      </c>
      <c r="BI57" s="1365">
        <v>1.1760699562728405E-3</v>
      </c>
      <c r="BJ57" s="1365">
        <v>0.1578470766544342</v>
      </c>
      <c r="BK57" s="1365">
        <v>0.30200034379959106</v>
      </c>
      <c r="BL57" s="1365">
        <v>4.6016506850719452E-2</v>
      </c>
      <c r="BM57" s="1365">
        <v>0.56316125392913818</v>
      </c>
      <c r="BN57" s="1365">
        <v>2.3602563887834549E-2</v>
      </c>
      <c r="BO57" s="1365">
        <v>9.1225719079375267E-3</v>
      </c>
      <c r="BP57" s="1365">
        <v>4.0475805872119963E-4</v>
      </c>
      <c r="BQ57" s="1365">
        <v>0.14614203572273254</v>
      </c>
      <c r="BR57" s="1365">
        <v>0.32906268537044525</v>
      </c>
      <c r="BS57" s="1365">
        <v>5.4826639592647552E-2</v>
      </c>
      <c r="BT57" s="1365">
        <v>0.57356488704681396</v>
      </c>
      <c r="BU57" s="1365">
        <v>2.3632742464542389E-2</v>
      </c>
      <c r="BV57" s="1365">
        <v>7.8432569280266762E-3</v>
      </c>
      <c r="BW57" s="1365">
        <v>1.6140294610522687E-4</v>
      </c>
      <c r="BX57" s="1365">
        <v>0.14121851325035095</v>
      </c>
      <c r="BY57" s="1365">
        <v>0.26945522427558899</v>
      </c>
      <c r="BZ57" s="1365">
        <v>5.5320762097835541E-2</v>
      </c>
      <c r="CA57" s="1365">
        <v>0.27858901023864746</v>
      </c>
      <c r="CB57" s="1365">
        <v>4.6700011938810349E-2</v>
      </c>
      <c r="CC57" s="1365">
        <v>2.3432645946741104E-2</v>
      </c>
      <c r="CD57" s="1365">
        <v>3.7313681095838547E-2</v>
      </c>
      <c r="CE57" s="1365">
        <v>0.11257845163345337</v>
      </c>
      <c r="CF57" s="1365">
        <v>5.6643012911081314E-2</v>
      </c>
      <c r="CG57" s="1365">
        <v>1.9212039187550545E-3</v>
      </c>
      <c r="CH57" s="1365">
        <v>0.31683868169784546</v>
      </c>
      <c r="CI57" s="1365">
        <v>3.6565620452165604E-2</v>
      </c>
      <c r="CJ57" s="1365">
        <v>2.1879816427826881E-2</v>
      </c>
      <c r="CK57" s="1365">
        <v>1.9001640379428864E-2</v>
      </c>
      <c r="CL57" s="1365">
        <v>0.12524931132793427</v>
      </c>
      <c r="CM57" s="1365">
        <v>0.10782701149582863</v>
      </c>
      <c r="CN57" s="1365">
        <v>6.315295584499836E-3</v>
      </c>
      <c r="CO57" s="1365">
        <v>0.37499621510505676</v>
      </c>
      <c r="CP57" s="1365">
        <v>2.7418961748480797E-2</v>
      </c>
      <c r="CQ57" s="1365">
        <v>1.7574440687894821E-2</v>
      </c>
      <c r="CR57" s="1365">
        <v>7.8729912638664246E-3</v>
      </c>
      <c r="CS57" s="1365">
        <v>0.15076310932636261</v>
      </c>
      <c r="CT57" s="1365">
        <v>0.1557157002389431</v>
      </c>
      <c r="CU57" s="1365">
        <v>1.5651017427444458E-2</v>
      </c>
      <c r="CV57" s="1365">
        <v>0.43848371505737305</v>
      </c>
      <c r="CW57" s="1365">
        <v>2.5902817025780678E-2</v>
      </c>
      <c r="CX57" s="1365">
        <v>1.6772804781794548E-2</v>
      </c>
      <c r="CY57" s="1365">
        <v>4.3428270146250725E-3</v>
      </c>
      <c r="CZ57" s="1365">
        <v>0.16685840487480164</v>
      </c>
      <c r="DA57" s="1365">
        <v>0.19959637522697449</v>
      </c>
      <c r="DB57" s="1365">
        <v>2.5010513141751289E-2</v>
      </c>
      <c r="DC57" s="1365">
        <v>0.53248894214630127</v>
      </c>
      <c r="DD57" s="1365">
        <v>2.4259705096483231E-2</v>
      </c>
      <c r="DE57" s="1365">
        <v>1.3108087703585625E-2</v>
      </c>
      <c r="DF57" s="1365">
        <v>1.569004962220788E-3</v>
      </c>
      <c r="DG57" s="1365">
        <v>0.16381005942821503</v>
      </c>
      <c r="DH57" s="1365">
        <v>0.28821377456188202</v>
      </c>
      <c r="DI57" s="1365">
        <v>4.152829572558403E-2</v>
      </c>
      <c r="DJ57" s="1365">
        <v>0.558185875415802</v>
      </c>
      <c r="DK57" s="1365">
        <v>2.3588133975863457E-2</v>
      </c>
      <c r="DL57" s="1365">
        <v>9.7343893721699715E-3</v>
      </c>
      <c r="DM57" s="1365">
        <v>5.2113988203927875E-4</v>
      </c>
      <c r="DN57" s="1365">
        <v>0.14849665760993958</v>
      </c>
      <c r="DO57" s="1365">
        <v>0.25027459859848022</v>
      </c>
      <c r="DP57" s="1365">
        <v>5.4590329527854919E-2</v>
      </c>
      <c r="DQ57" s="1365">
        <v>0.56856650114059448</v>
      </c>
      <c r="DR57" s="1365">
        <v>2.3647386580705643E-2</v>
      </c>
      <c r="DS57" s="1365">
        <v>5.827444139868021E-3</v>
      </c>
      <c r="DT57" s="1365">
        <v>1.1849093425553292E-4</v>
      </c>
      <c r="DU57" s="1365">
        <v>0.13627105951309204</v>
      </c>
      <c r="DV57" s="1365">
        <v>0.27032849192619324</v>
      </c>
      <c r="DW57" s="1365">
        <v>5.4702386260032654E-2</v>
      </c>
    </row>
    <row r="58" spans="1:127" ht="16" x14ac:dyDescent="0.2">
      <c r="A58" s="1365">
        <v>1969</v>
      </c>
      <c r="B58" s="1365">
        <v>0.30563867092132568</v>
      </c>
      <c r="C58" s="1365">
        <v>5.7125724852085114E-2</v>
      </c>
      <c r="D58" s="1365">
        <v>1.9666781648993492E-2</v>
      </c>
      <c r="E58" s="1365">
        <v>4.9179214984178543E-2</v>
      </c>
      <c r="F58" s="1365">
        <v>0.11647380143404007</v>
      </c>
      <c r="G58" s="1365">
        <v>5.8038514107465744E-2</v>
      </c>
      <c r="H58" s="1365">
        <v>5.1546450704336166E-3</v>
      </c>
      <c r="I58" s="1365">
        <v>0.27458363771438599</v>
      </c>
      <c r="J58" s="1365">
        <v>6.8091645836830139E-2</v>
      </c>
      <c r="K58" s="1365">
        <v>1.9137909635901451E-2</v>
      </c>
      <c r="L58" s="1365">
        <v>6.4078673720359802E-2</v>
      </c>
      <c r="M58" s="1365">
        <v>0.10056813061237335</v>
      </c>
      <c r="N58" s="1365">
        <v>2.2414674516767263E-2</v>
      </c>
      <c r="O58" s="1365">
        <v>2.9260289738886058E-4</v>
      </c>
      <c r="P58" s="1365">
        <v>0.25713667273521423</v>
      </c>
      <c r="Q58" s="1365">
        <v>8.5538879036903381E-2</v>
      </c>
      <c r="R58" s="1365">
        <v>1.736040785908699E-2</v>
      </c>
      <c r="S58" s="1365">
        <v>6.97207972407341E-2</v>
      </c>
      <c r="T58" s="1365">
        <v>6.8670943379402161E-2</v>
      </c>
      <c r="U58" s="1365">
        <v>1.5833622310310602E-2</v>
      </c>
      <c r="V58" s="1365">
        <v>1.2040884939779062E-5</v>
      </c>
      <c r="W58" s="1365">
        <v>0.28289562463760376</v>
      </c>
      <c r="X58" s="1365">
        <v>5.9779517352581024E-2</v>
      </c>
      <c r="Y58" s="1365">
        <v>1.9984738901257515E-2</v>
      </c>
      <c r="Z58" s="1365">
        <v>6.1390679329633713E-2</v>
      </c>
      <c r="AA58" s="1365">
        <v>0.11576444655656815</v>
      </c>
      <c r="AB58" s="1365">
        <v>2.5549988262355328E-2</v>
      </c>
      <c r="AC58" s="1365">
        <v>4.2626695358194411E-4</v>
      </c>
      <c r="AD58" s="1365">
        <v>0.3656400740146637</v>
      </c>
      <c r="AE58" s="1365">
        <v>3.5938486456871033E-2</v>
      </c>
      <c r="AF58" s="1365">
        <v>2.0688613876700401E-2</v>
      </c>
      <c r="AG58" s="1365">
        <v>2.0391985774040222E-2</v>
      </c>
      <c r="AH58" s="1365">
        <v>0.14720511436462402</v>
      </c>
      <c r="AI58" s="1365">
        <v>0.12686728686094284</v>
      </c>
      <c r="AJ58" s="1365">
        <v>1.45485894754529E-2</v>
      </c>
      <c r="AK58" s="1365">
        <v>0.39517608284950256</v>
      </c>
      <c r="AL58" s="1365">
        <v>3.182528167963028E-2</v>
      </c>
      <c r="AM58" s="1365">
        <v>1.9287040457129478E-2</v>
      </c>
      <c r="AN58" s="1365">
        <v>1.3060801662504673E-2</v>
      </c>
      <c r="AO58" s="1365">
        <v>0.15482713282108307</v>
      </c>
      <c r="AP58" s="1365">
        <v>0.15673048049211502</v>
      </c>
      <c r="AQ58" s="1365">
        <v>1.9445352256298065E-2</v>
      </c>
      <c r="AR58" s="1365">
        <v>0.4735112190246582</v>
      </c>
      <c r="AS58" s="1365">
        <v>2.5992011651396751E-2</v>
      </c>
      <c r="AT58" s="1365">
        <v>1.6566470265388489E-2</v>
      </c>
      <c r="AU58" s="1365">
        <v>4.8834108747541904E-3</v>
      </c>
      <c r="AV58" s="1365">
        <v>0.17386968433856964</v>
      </c>
      <c r="AW58" s="1365">
        <v>0.21906511858105659</v>
      </c>
      <c r="AX58" s="1365">
        <v>3.3134512603282928E-2</v>
      </c>
      <c r="AY58" s="1365">
        <v>0.50746810436248779</v>
      </c>
      <c r="AZ58" s="1365">
        <v>2.5218488648533821E-2</v>
      </c>
      <c r="BA58" s="1365">
        <v>1.480769831687212E-2</v>
      </c>
      <c r="BB58" s="1365">
        <v>3.3651199191808701E-3</v>
      </c>
      <c r="BC58" s="1365">
        <v>0.17781989276409149</v>
      </c>
      <c r="BD58" s="1365">
        <v>0.24711370840668678</v>
      </c>
      <c r="BE58" s="1365">
        <v>3.914320096373558E-2</v>
      </c>
      <c r="BF58" s="1365">
        <v>0.56806743144989014</v>
      </c>
      <c r="BG58" s="1365">
        <v>2.4120066314935684E-2</v>
      </c>
      <c r="BH58" s="1365">
        <v>1.195254921913147E-2</v>
      </c>
      <c r="BI58" s="1365">
        <v>1.5078807482495904E-3</v>
      </c>
      <c r="BJ58" s="1365">
        <v>0.17608146369457245</v>
      </c>
      <c r="BK58" s="1365">
        <v>0.30271365493535995</v>
      </c>
      <c r="BL58" s="1365">
        <v>5.1691841334104538E-2</v>
      </c>
      <c r="BM58" s="1365">
        <v>0.60558426380157471</v>
      </c>
      <c r="BN58" s="1365">
        <v>2.3599091917276382E-2</v>
      </c>
      <c r="BO58" s="1365">
        <v>7.7447784133255482E-3</v>
      </c>
      <c r="BP58" s="1365">
        <v>4.826244548894465E-4</v>
      </c>
      <c r="BQ58" s="1365">
        <v>0.16557399928569794</v>
      </c>
      <c r="BR58" s="1365">
        <v>0.34722473472356796</v>
      </c>
      <c r="BS58" s="1365">
        <v>6.0958996415138245E-2</v>
      </c>
      <c r="BT58" s="1365">
        <v>0.60552328824996948</v>
      </c>
      <c r="BU58" s="1365">
        <v>2.3527901619672775E-2</v>
      </c>
      <c r="BV58" s="1365">
        <v>6.4407815225422382E-3</v>
      </c>
      <c r="BW58" s="1365">
        <v>2.6971055194735527E-4</v>
      </c>
      <c r="BX58" s="1365">
        <v>0.15733928978443146</v>
      </c>
      <c r="BY58" s="1365">
        <v>0.2754828929901123</v>
      </c>
      <c r="BZ58" s="1365">
        <v>6.105993315577507E-2</v>
      </c>
      <c r="CA58" s="1365">
        <v>0.29129081964492798</v>
      </c>
      <c r="CB58" s="1365">
        <v>4.6292413026094437E-2</v>
      </c>
      <c r="CC58" s="1365">
        <v>2.4216713383793831E-2</v>
      </c>
      <c r="CD58" s="1365">
        <v>3.8846343755722046E-2</v>
      </c>
      <c r="CE58" s="1365">
        <v>0.12801866233348846</v>
      </c>
      <c r="CF58" s="1365">
        <v>5.1694434136152267E-2</v>
      </c>
      <c r="CG58" s="1365">
        <v>2.2222565021365881E-3</v>
      </c>
      <c r="CH58" s="1365">
        <v>0.32413217425346375</v>
      </c>
      <c r="CI58" s="1365">
        <v>3.7115607410669327E-2</v>
      </c>
      <c r="CJ58" s="1365">
        <v>2.1754387766122818E-2</v>
      </c>
      <c r="CK58" s="1365">
        <v>2.0477063953876495E-2</v>
      </c>
      <c r="CL58" s="1365">
        <v>0.13755699992179871</v>
      </c>
      <c r="CM58" s="1365">
        <v>0.10019778273999691</v>
      </c>
      <c r="CN58" s="1365">
        <v>7.0303422398865223E-3</v>
      </c>
      <c r="CO58" s="1365">
        <v>0.38570341467857361</v>
      </c>
      <c r="CP58" s="1365">
        <v>2.7992231771349907E-2</v>
      </c>
      <c r="CQ58" s="1365">
        <v>2.111440896987915E-2</v>
      </c>
      <c r="CR58" s="1365">
        <v>8.8094994425773621E-3</v>
      </c>
      <c r="CS58" s="1365">
        <v>0.16365501284599304</v>
      </c>
      <c r="CT58" s="1365">
        <v>0.14653537422418594</v>
      </c>
      <c r="CU58" s="1365">
        <v>1.7596883699297905E-2</v>
      </c>
      <c r="CV58" s="1365">
        <v>0.45372870564460754</v>
      </c>
      <c r="CW58" s="1365">
        <v>2.6192568242549896E-2</v>
      </c>
      <c r="CX58" s="1365">
        <v>1.7339641228318214E-2</v>
      </c>
      <c r="CY58" s="1365">
        <v>5.0121168605983257E-3</v>
      </c>
      <c r="CZ58" s="1365">
        <v>0.17936153709888458</v>
      </c>
      <c r="DA58" s="1365">
        <v>0.19780777022242546</v>
      </c>
      <c r="DB58" s="1365">
        <v>2.8015084564685822E-2</v>
      </c>
      <c r="DC58" s="1365">
        <v>0.5481647253036499</v>
      </c>
      <c r="DD58" s="1365">
        <v>2.4396445602178574E-2</v>
      </c>
      <c r="DE58" s="1365">
        <v>1.4184779487550259E-2</v>
      </c>
      <c r="DF58" s="1365">
        <v>2.0517811644822359E-3</v>
      </c>
      <c r="DG58" s="1365">
        <v>0.18165569007396698</v>
      </c>
      <c r="DH58" s="1365">
        <v>0.27910043299198151</v>
      </c>
      <c r="DI58" s="1365">
        <v>4.6775598078966141E-2</v>
      </c>
      <c r="DJ58" s="1365">
        <v>0.60561501979827881</v>
      </c>
      <c r="DK58" s="1365">
        <v>2.3635052144527435E-2</v>
      </c>
      <c r="DL58" s="1365">
        <v>8.4034698083996773E-3</v>
      </c>
      <c r="DM58" s="1365">
        <v>5.90174226090312E-4</v>
      </c>
      <c r="DN58" s="1365">
        <v>0.16973362863063812</v>
      </c>
      <c r="DO58" s="1365">
        <v>0.26453536748886108</v>
      </c>
      <c r="DP58" s="1365">
        <v>6.0908012092113495E-2</v>
      </c>
      <c r="DQ58" s="1365">
        <v>0.59845882654190063</v>
      </c>
      <c r="DR58" s="1365">
        <v>2.3561470210552216E-2</v>
      </c>
      <c r="DS58" s="1365">
        <v>5.8821262791752815E-3</v>
      </c>
      <c r="DT58" s="1365">
        <v>2.8070970438420773E-4</v>
      </c>
      <c r="DU58" s="1365">
        <v>0.15355350077152252</v>
      </c>
      <c r="DV58" s="1365">
        <v>0.27300742268562317</v>
      </c>
      <c r="DW58" s="1365">
        <v>6.0138657689094543E-2</v>
      </c>
    </row>
    <row r="59" spans="1:127" ht="16" x14ac:dyDescent="0.2">
      <c r="A59" s="1365">
        <v>1970</v>
      </c>
      <c r="B59" s="1365">
        <v>0.29421678185462952</v>
      </c>
      <c r="C59" s="1365">
        <v>5.7283926755189896E-2</v>
      </c>
      <c r="D59" s="1365">
        <v>2.1405341103672981E-2</v>
      </c>
      <c r="E59" s="1365">
        <v>4.9448385834693909E-2</v>
      </c>
      <c r="F59" s="1365">
        <v>0.10993863642215729</v>
      </c>
      <c r="G59" s="1365">
        <v>5.1059013232588768E-2</v>
      </c>
      <c r="H59" s="1365">
        <v>5.0814752466976643E-3</v>
      </c>
      <c r="I59" s="1365">
        <v>0.26817026734352112</v>
      </c>
      <c r="J59" s="1365">
        <v>6.7958466708660126E-2</v>
      </c>
      <c r="K59" s="1365">
        <v>1.9879588857293129E-2</v>
      </c>
      <c r="L59" s="1365">
        <v>6.3922204077243805E-2</v>
      </c>
      <c r="M59" s="1365">
        <v>9.5455199480056763E-2</v>
      </c>
      <c r="N59" s="1365">
        <v>2.0671076141297817E-2</v>
      </c>
      <c r="O59" s="1365">
        <v>2.8372972155921161E-4</v>
      </c>
      <c r="P59" s="1365">
        <v>0.2496446967124939</v>
      </c>
      <c r="Q59" s="1365">
        <v>8.6571365594863892E-2</v>
      </c>
      <c r="R59" s="1365">
        <v>1.6894079744815826E-2</v>
      </c>
      <c r="S59" s="1365">
        <v>7.035420835018158E-2</v>
      </c>
      <c r="T59" s="1365">
        <v>6.2626712024211884E-2</v>
      </c>
      <c r="U59" s="1365">
        <v>1.3181822840124369E-2</v>
      </c>
      <c r="V59" s="1365">
        <v>1.6516962205059826E-5</v>
      </c>
      <c r="W59" s="1365">
        <v>0.2768072783946991</v>
      </c>
      <c r="X59" s="1365">
        <v>5.9280712157487869E-2</v>
      </c>
      <c r="Y59" s="1365">
        <v>2.1271500736474991E-2</v>
      </c>
      <c r="Z59" s="1365">
        <v>6.0923457145690918E-2</v>
      </c>
      <c r="AA59" s="1365">
        <v>0.11076057702302933</v>
      </c>
      <c r="AB59" s="1365">
        <v>2.4162734858691692E-2</v>
      </c>
      <c r="AC59" s="1365">
        <v>4.0831032674759626E-4</v>
      </c>
      <c r="AD59" s="1365">
        <v>0.34580570459365845</v>
      </c>
      <c r="AE59" s="1365">
        <v>3.6141462624073029E-2</v>
      </c>
      <c r="AF59" s="1365">
        <v>2.4427315220236778E-2</v>
      </c>
      <c r="AG59" s="1365">
        <v>2.07808967679739E-2</v>
      </c>
      <c r="AH59" s="1365">
        <v>0.13862518966197968</v>
      </c>
      <c r="AI59" s="1365">
        <v>0.11124673113226891</v>
      </c>
      <c r="AJ59" s="1365">
        <v>1.4584105461835861E-2</v>
      </c>
      <c r="AK59" s="1365">
        <v>0.3716978132724762</v>
      </c>
      <c r="AL59" s="1365">
        <v>3.2090581953525543E-2</v>
      </c>
      <c r="AM59" s="1365">
        <v>2.3786023259162903E-2</v>
      </c>
      <c r="AN59" s="1365">
        <v>1.3474269770085812E-2</v>
      </c>
      <c r="AO59" s="1365">
        <v>0.14492478966712952</v>
      </c>
      <c r="AP59" s="1365">
        <v>0.13762219995260239</v>
      </c>
      <c r="AQ59" s="1365">
        <v>1.9799958914518356E-2</v>
      </c>
      <c r="AR59" s="1365">
        <v>0.44378459453582764</v>
      </c>
      <c r="AS59" s="1365">
        <v>2.6222309097647667E-2</v>
      </c>
      <c r="AT59" s="1365">
        <v>2.0418694242835045E-2</v>
      </c>
      <c r="AU59" s="1365">
        <v>5.4458207450807095E-3</v>
      </c>
      <c r="AV59" s="1365">
        <v>0.16551958024501801</v>
      </c>
      <c r="AW59" s="1365">
        <v>0.19203972816467285</v>
      </c>
      <c r="AX59" s="1365">
        <v>3.4138474613428116E-2</v>
      </c>
      <c r="AY59" s="1365">
        <v>0.47573933005332947</v>
      </c>
      <c r="AZ59" s="1365">
        <v>2.5507077574729919E-2</v>
      </c>
      <c r="BA59" s="1365">
        <v>1.9516602158546448E-2</v>
      </c>
      <c r="BB59" s="1365">
        <v>3.7830432411283255E-3</v>
      </c>
      <c r="BC59" s="1365">
        <v>0.16811856627464294</v>
      </c>
      <c r="BD59" s="1365">
        <v>0.21750295162200928</v>
      </c>
      <c r="BE59" s="1365">
        <v>4.1311085224151611E-2</v>
      </c>
      <c r="BF59" s="1365">
        <v>0.54108726978302002</v>
      </c>
      <c r="BG59" s="1365">
        <v>2.4358019232749939E-2</v>
      </c>
      <c r="BH59" s="1365">
        <v>1.6797821968793869E-2</v>
      </c>
      <c r="BI59" s="1365">
        <v>1.7165025928989053E-3</v>
      </c>
      <c r="BJ59" s="1365">
        <v>0.16722361743450165</v>
      </c>
      <c r="BK59" s="1365">
        <v>0.2746695950627327</v>
      </c>
      <c r="BL59" s="1365">
        <v>5.6321699172258377E-2</v>
      </c>
      <c r="BM59" s="1365">
        <v>0.58578145503997803</v>
      </c>
      <c r="BN59" s="1365">
        <v>2.3730818182229996E-2</v>
      </c>
      <c r="BO59" s="1365">
        <v>1.1442788876593113E-2</v>
      </c>
      <c r="BP59" s="1365">
        <v>5.441804532893002E-4</v>
      </c>
      <c r="BQ59" s="1365">
        <v>0.15352556109428406</v>
      </c>
      <c r="BR59" s="1365">
        <v>0.32723525911569595</v>
      </c>
      <c r="BS59" s="1365">
        <v>6.9302864372730255E-2</v>
      </c>
      <c r="BT59" s="1365">
        <v>0.58642357587814331</v>
      </c>
      <c r="BU59" s="1365">
        <v>2.3584993556141853E-2</v>
      </c>
      <c r="BV59" s="1365">
        <v>8.5107907652854919E-3</v>
      </c>
      <c r="BW59" s="1365">
        <v>2.1438996191136539E-4</v>
      </c>
      <c r="BX59" s="1365">
        <v>0.13892197608947754</v>
      </c>
      <c r="BY59" s="1365">
        <v>0.24811270833015442</v>
      </c>
      <c r="BZ59" s="1365">
        <v>7.046915590763092E-2</v>
      </c>
      <c r="CA59" s="1365">
        <v>0.28444981575012207</v>
      </c>
      <c r="CB59" s="1365">
        <v>4.5740723609924316E-2</v>
      </c>
      <c r="CC59" s="1365">
        <v>2.594696544110775E-2</v>
      </c>
      <c r="CD59" s="1365">
        <v>3.8095217198133469E-2</v>
      </c>
      <c r="CE59" s="1365">
        <v>0.1236971989274025</v>
      </c>
      <c r="CF59" s="1365">
        <v>4.8745477572083473E-2</v>
      </c>
      <c r="CG59" s="1365">
        <v>2.2242360282689333E-3</v>
      </c>
      <c r="CH59" s="1365">
        <v>0.31194588541984558</v>
      </c>
      <c r="CI59" s="1365">
        <v>3.6954730749130249E-2</v>
      </c>
      <c r="CJ59" s="1365">
        <v>2.6577165350317955E-2</v>
      </c>
      <c r="CK59" s="1365">
        <v>2.0128961652517319E-2</v>
      </c>
      <c r="CL59" s="1365">
        <v>0.12785398960113525</v>
      </c>
      <c r="CM59" s="1365">
        <v>9.2516109347343445E-2</v>
      </c>
      <c r="CN59" s="1365">
        <v>7.9149231314659119E-3</v>
      </c>
      <c r="CO59" s="1365">
        <v>0.36693274974822998</v>
      </c>
      <c r="CP59" s="1365">
        <v>2.7942460030317307E-2</v>
      </c>
      <c r="CQ59" s="1365">
        <v>2.2588249295949936E-2</v>
      </c>
      <c r="CR59" s="1365">
        <v>9.44483932107687E-3</v>
      </c>
      <c r="CS59" s="1365">
        <v>0.15926893055438995</v>
      </c>
      <c r="CT59" s="1365">
        <v>0.13080008327960968</v>
      </c>
      <c r="CU59" s="1365">
        <v>1.688818633556366E-2</v>
      </c>
      <c r="CV59" s="1365">
        <v>0.42208588123321533</v>
      </c>
      <c r="CW59" s="1365">
        <v>2.6450501754879951E-2</v>
      </c>
      <c r="CX59" s="1365">
        <v>2.174883708357811E-2</v>
      </c>
      <c r="CY59" s="1365">
        <v>5.4797613993287086E-3</v>
      </c>
      <c r="CZ59" s="1365">
        <v>0.16885337233543396</v>
      </c>
      <c r="DA59" s="1365">
        <v>0.17056669667363167</v>
      </c>
      <c r="DB59" s="1365">
        <v>2.8986727818846703E-2</v>
      </c>
      <c r="DC59" s="1365">
        <v>0.51849377155303955</v>
      </c>
      <c r="DD59" s="1365">
        <v>2.4675078690052032E-2</v>
      </c>
      <c r="DE59" s="1365">
        <v>1.9504858180880547E-2</v>
      </c>
      <c r="DF59" s="1365">
        <v>2.3091260809451342E-3</v>
      </c>
      <c r="DG59" s="1365">
        <v>0.17414815723896027</v>
      </c>
      <c r="DH59" s="1365">
        <v>0.24809699505567551</v>
      </c>
      <c r="DI59" s="1365">
        <v>4.9759555608034134E-2</v>
      </c>
      <c r="DJ59" s="1365">
        <v>0.58546996116638184</v>
      </c>
      <c r="DK59" s="1365">
        <v>2.3801565170288086E-2</v>
      </c>
      <c r="DL59" s="1365">
        <v>1.2865274213254452E-2</v>
      </c>
      <c r="DM59" s="1365">
        <v>7.041812059469521E-4</v>
      </c>
      <c r="DN59" s="1365">
        <v>0.160610631108284</v>
      </c>
      <c r="DO59" s="1365">
        <v>0.23159901797771454</v>
      </c>
      <c r="DP59" s="1365">
        <v>6.8737022578716278E-2</v>
      </c>
      <c r="DQ59" s="1365">
        <v>0.57991766929626465</v>
      </c>
      <c r="DR59" s="1365">
        <v>2.36239954829216E-2</v>
      </c>
      <c r="DS59" s="1365">
        <v>8.3637190982699394E-3</v>
      </c>
      <c r="DT59" s="1365">
        <v>1.5285261906683445E-4</v>
      </c>
      <c r="DU59" s="1365">
        <v>0.13389933109283447</v>
      </c>
      <c r="DV59" s="1365">
        <v>0.24311426281929016</v>
      </c>
      <c r="DW59" s="1365">
        <v>7.1353033185005188E-2</v>
      </c>
    </row>
    <row r="60" spans="1:127" ht="16" x14ac:dyDescent="0.2">
      <c r="A60" s="1365">
        <v>1971</v>
      </c>
      <c r="B60" s="1365">
        <v>0.2884257435798645</v>
      </c>
      <c r="C60" s="1365">
        <v>5.7724796235561371E-2</v>
      </c>
      <c r="D60" s="1365">
        <v>2.1771181374788284E-2</v>
      </c>
      <c r="E60" s="1365">
        <v>5.0469379872083664E-2</v>
      </c>
      <c r="F60" s="1365">
        <v>0.10030069202184677</v>
      </c>
      <c r="G60" s="1365">
        <v>5.2442749962210655E-2</v>
      </c>
      <c r="H60" s="1365">
        <v>5.7169566862285137E-3</v>
      </c>
      <c r="I60" s="1365">
        <v>0.26251673698425293</v>
      </c>
      <c r="J60" s="1365">
        <v>6.8734914064407349E-2</v>
      </c>
      <c r="K60" s="1365">
        <v>2.0713891834020615E-2</v>
      </c>
      <c r="L60" s="1365">
        <v>6.5782569348812103E-2</v>
      </c>
      <c r="M60" s="1365">
        <v>8.5391029715538025E-2</v>
      </c>
      <c r="N60" s="1365">
        <v>2.1537923254072666E-2</v>
      </c>
      <c r="O60" s="1365">
        <v>3.564174403436482E-4</v>
      </c>
      <c r="P60" s="1365">
        <v>0.24369874596595764</v>
      </c>
      <c r="Q60" s="1365">
        <v>8.8264808058738708E-2</v>
      </c>
      <c r="R60" s="1365">
        <v>1.7705844715237617E-2</v>
      </c>
      <c r="S60" s="1365">
        <v>7.3225580155849457E-2</v>
      </c>
      <c r="T60" s="1365">
        <v>5.1004394888877869E-2</v>
      </c>
      <c r="U60" s="1365">
        <v>1.3479046523571014E-2</v>
      </c>
      <c r="V60" s="1365">
        <v>1.907171645143535E-5</v>
      </c>
      <c r="W60" s="1365">
        <v>0.27097013592720032</v>
      </c>
      <c r="X60" s="1365">
        <v>5.9961713850498199E-2</v>
      </c>
      <c r="Y60" s="1365">
        <v>2.2065164521336555E-2</v>
      </c>
      <c r="Z60" s="1365">
        <v>6.2439031898975372E-2</v>
      </c>
      <c r="AA60" s="1365">
        <v>0.10083814710378647</v>
      </c>
      <c r="AB60" s="1365">
        <v>2.515812311321497E-2</v>
      </c>
      <c r="AC60" s="1365">
        <v>5.0795951392501593E-4</v>
      </c>
      <c r="AD60" s="1365">
        <v>0.33850425481796265</v>
      </c>
      <c r="AE60" s="1365">
        <v>3.6443769931793213E-2</v>
      </c>
      <c r="AF60" s="1365">
        <v>2.3814775049686432E-2</v>
      </c>
      <c r="AG60" s="1365">
        <v>2.0871102809906006E-2</v>
      </c>
      <c r="AH60" s="1365">
        <v>0.12911899387836456</v>
      </c>
      <c r="AI60" s="1365">
        <v>0.11217748001217842</v>
      </c>
      <c r="AJ60" s="1365">
        <v>1.6078134998679161E-2</v>
      </c>
      <c r="AK60" s="1365">
        <v>0.36340031027793884</v>
      </c>
      <c r="AL60" s="1365">
        <v>3.2387562096118927E-2</v>
      </c>
      <c r="AM60" s="1365">
        <v>2.2721096873283386E-2</v>
      </c>
      <c r="AN60" s="1365">
        <v>1.3673304580152035E-2</v>
      </c>
      <c r="AO60" s="1365">
        <v>0.13572682440280914</v>
      </c>
      <c r="AP60" s="1365">
        <v>0.13740513473749161</v>
      </c>
      <c r="AQ60" s="1365">
        <v>2.1486403420567513E-2</v>
      </c>
      <c r="AR60" s="1365">
        <v>0.43145164847373962</v>
      </c>
      <c r="AS60" s="1365">
        <v>2.6571813970804214E-2</v>
      </c>
      <c r="AT60" s="1365">
        <v>1.960047148168087E-2</v>
      </c>
      <c r="AU60" s="1365">
        <v>5.2386424504220486E-3</v>
      </c>
      <c r="AV60" s="1365">
        <v>0.15288038551807404</v>
      </c>
      <c r="AW60" s="1365">
        <v>0.19045821204781532</v>
      </c>
      <c r="AX60" s="1365">
        <v>3.6702103912830353E-2</v>
      </c>
      <c r="AY60" s="1365">
        <v>0.46322250366210938</v>
      </c>
      <c r="AZ60" s="1365">
        <v>2.5855949148535728E-2</v>
      </c>
      <c r="BA60" s="1365">
        <v>1.8059171736240387E-2</v>
      </c>
      <c r="BB60" s="1365">
        <v>3.6978202406316996E-3</v>
      </c>
      <c r="BC60" s="1365">
        <v>0.1569526195526123</v>
      </c>
      <c r="BD60" s="1365">
        <v>0.2151344045996666</v>
      </c>
      <c r="BE60" s="1365">
        <v>4.3522536754608154E-2</v>
      </c>
      <c r="BF60" s="1365">
        <v>0.52500873804092407</v>
      </c>
      <c r="BG60" s="1365">
        <v>2.478138729929924E-2</v>
      </c>
      <c r="BH60" s="1365">
        <v>1.4267562888562679E-2</v>
      </c>
      <c r="BI60" s="1365">
        <v>1.6783807659521699E-3</v>
      </c>
      <c r="BJ60" s="1365">
        <v>0.15713746845722198</v>
      </c>
      <c r="BK60" s="1365">
        <v>0.26891949027776718</v>
      </c>
      <c r="BL60" s="1365">
        <v>5.8224447071552277E-2</v>
      </c>
      <c r="BM60" s="1365">
        <v>0.57177281379699707</v>
      </c>
      <c r="BN60" s="1365">
        <v>2.4168860167264938E-2</v>
      </c>
      <c r="BO60" s="1365">
        <v>9.930778294801712E-3</v>
      </c>
      <c r="BP60" s="1365">
        <v>5.1939976401627064E-4</v>
      </c>
      <c r="BQ60" s="1365">
        <v>0.14845187962055206</v>
      </c>
      <c r="BR60" s="1365">
        <v>0.31541578471660614</v>
      </c>
      <c r="BS60" s="1365">
        <v>7.3286138474941254E-2</v>
      </c>
      <c r="BT60" s="1365">
        <v>0.57417494058609009</v>
      </c>
      <c r="BU60" s="1365">
        <v>2.4052975699305534E-2</v>
      </c>
      <c r="BV60" s="1365">
        <v>7.477607112377882E-3</v>
      </c>
      <c r="BW60" s="1365">
        <v>1.7982517601922154E-4</v>
      </c>
      <c r="BX60" s="1365">
        <v>0.13745062053203583</v>
      </c>
      <c r="BY60" s="1365">
        <v>0.23281493782997131</v>
      </c>
      <c r="BZ60" s="1365">
        <v>7.5765334069728851E-2</v>
      </c>
      <c r="CA60" s="1365">
        <v>0.27832832932472229</v>
      </c>
      <c r="CB60" s="1365">
        <v>4.6247974038124084E-2</v>
      </c>
      <c r="CC60" s="1365">
        <v>2.6458287611603737E-2</v>
      </c>
      <c r="CD60" s="1365">
        <v>3.8268812000751495E-2</v>
      </c>
      <c r="CE60" s="1365">
        <v>0.1131473109126091</v>
      </c>
      <c r="CF60" s="1365">
        <v>5.120006762444973E-2</v>
      </c>
      <c r="CG60" s="1365">
        <v>3.005879232659936E-3</v>
      </c>
      <c r="CH60" s="1365">
        <v>0.30569437146186829</v>
      </c>
      <c r="CI60" s="1365">
        <v>3.7319187074899673E-2</v>
      </c>
      <c r="CJ60" s="1365">
        <v>2.5367317721247673E-2</v>
      </c>
      <c r="CK60" s="1365">
        <v>2.0825702697038651E-2</v>
      </c>
      <c r="CL60" s="1365">
        <v>0.12118099629878998</v>
      </c>
      <c r="CM60" s="1365">
        <v>9.2417333275079727E-2</v>
      </c>
      <c r="CN60" s="1365">
        <v>8.583839051425457E-3</v>
      </c>
      <c r="CO60" s="1365">
        <v>0.35327380895614624</v>
      </c>
      <c r="CP60" s="1365">
        <v>2.8333324939012527E-2</v>
      </c>
      <c r="CQ60" s="1365">
        <v>2.3393107578158379E-2</v>
      </c>
      <c r="CR60" s="1365">
        <v>9.0301074087619781E-3</v>
      </c>
      <c r="CS60" s="1365">
        <v>0.14285995066165924</v>
      </c>
      <c r="CT60" s="1365">
        <v>0.12973808869719505</v>
      </c>
      <c r="CU60" s="1365">
        <v>1.9919231534004211E-2</v>
      </c>
      <c r="CV60" s="1365">
        <v>0.41143414378166199</v>
      </c>
      <c r="CW60" s="1365">
        <v>2.6756631210446358E-2</v>
      </c>
      <c r="CX60" s="1365">
        <v>2.1237246692180634E-2</v>
      </c>
      <c r="CY60" s="1365">
        <v>5.3904866799712181E-3</v>
      </c>
      <c r="CZ60" s="1365">
        <v>0.15679767727851868</v>
      </c>
      <c r="DA60" s="1365">
        <v>0.17005249857902527</v>
      </c>
      <c r="DB60" s="1365">
        <v>3.1199594959616661E-2</v>
      </c>
      <c r="DC60" s="1365">
        <v>0.50175303220748901</v>
      </c>
      <c r="DD60" s="1365">
        <v>2.5085996836423874E-2</v>
      </c>
      <c r="DE60" s="1365">
        <v>1.6424234956502914E-2</v>
      </c>
      <c r="DF60" s="1365">
        <v>2.2547391708940268E-3</v>
      </c>
      <c r="DG60" s="1365">
        <v>0.16145679354667664</v>
      </c>
      <c r="DH60" s="1365">
        <v>0.24579698592424393</v>
      </c>
      <c r="DI60" s="1365">
        <v>5.0734307616949081E-2</v>
      </c>
      <c r="DJ60" s="1365">
        <v>0.57063239812850952</v>
      </c>
      <c r="DK60" s="1365">
        <v>2.4223877117037773E-2</v>
      </c>
      <c r="DL60" s="1365">
        <v>1.1095467954874039E-2</v>
      </c>
      <c r="DM60" s="1365">
        <v>6.8061932688578963E-4</v>
      </c>
      <c r="DN60" s="1365">
        <v>0.15367494523525238</v>
      </c>
      <c r="DO60" s="1365">
        <v>0.22240336239337921</v>
      </c>
      <c r="DP60" s="1365">
        <v>7.210908830165863E-2</v>
      </c>
      <c r="DQ60" s="1365">
        <v>0.57101184129714966</v>
      </c>
      <c r="DR60" s="1365">
        <v>2.4039996787905693E-2</v>
      </c>
      <c r="DS60" s="1365">
        <v>5.956538487225771E-3</v>
      </c>
      <c r="DT60" s="1365">
        <v>1.0820728493854403E-4</v>
      </c>
      <c r="DU60" s="1365">
        <v>0.13183611631393433</v>
      </c>
      <c r="DV60" s="1365">
        <v>0.23056399822235107</v>
      </c>
      <c r="DW60" s="1365">
        <v>7.6666638255119324E-2</v>
      </c>
    </row>
    <row r="61" spans="1:127" ht="16" x14ac:dyDescent="0.2">
      <c r="A61" s="1365">
        <v>1972</v>
      </c>
      <c r="B61" s="1365">
        <v>0.29990896582603455</v>
      </c>
      <c r="C61" s="1365">
        <v>5.6958310306072235E-2</v>
      </c>
      <c r="D61" s="1365">
        <v>2.1241568028926849E-2</v>
      </c>
      <c r="E61" s="1365">
        <v>5.2883289754390717E-2</v>
      </c>
      <c r="F61" s="1365">
        <v>0.11044186353683472</v>
      </c>
      <c r="G61" s="1365">
        <v>5.2306247875094414E-2</v>
      </c>
      <c r="H61" s="1365">
        <v>6.0776970349252224E-3</v>
      </c>
      <c r="I61" s="1365">
        <v>0.27407464385032654</v>
      </c>
      <c r="J61" s="1365">
        <v>6.8005189299583435E-2</v>
      </c>
      <c r="K61" s="1365">
        <v>1.9875090569257736E-2</v>
      </c>
      <c r="L61" s="1365">
        <v>6.9253385066986084E-2</v>
      </c>
      <c r="M61" s="1365">
        <v>9.4922356307506561E-2</v>
      </c>
      <c r="N61" s="1365">
        <v>2.161449333652854E-2</v>
      </c>
      <c r="O61" s="1365">
        <v>4.0413343231193721E-4</v>
      </c>
      <c r="P61" s="1365">
        <v>0.24939507246017456</v>
      </c>
      <c r="Q61" s="1365">
        <v>8.7689101696014404E-2</v>
      </c>
      <c r="R61" s="1365">
        <v>1.700497604906559E-2</v>
      </c>
      <c r="S61" s="1365">
        <v>7.5702019035816193E-2</v>
      </c>
      <c r="T61" s="1365">
        <v>5.5848833173513412E-2</v>
      </c>
      <c r="U61" s="1365">
        <v>1.3123691082000732E-2</v>
      </c>
      <c r="V61" s="1365">
        <v>2.6446763513376936E-5</v>
      </c>
      <c r="W61" s="1365">
        <v>0.28506815433502197</v>
      </c>
      <c r="X61" s="1365">
        <v>5.9236988425254822E-2</v>
      </c>
      <c r="Y61" s="1365">
        <v>2.1153584122657776E-2</v>
      </c>
      <c r="Z61" s="1365">
        <v>6.6380836069583893E-2</v>
      </c>
      <c r="AA61" s="1365">
        <v>0.11232765018939972</v>
      </c>
      <c r="AB61" s="1365">
        <v>2.5396719574928284E-2</v>
      </c>
      <c r="AC61" s="1365">
        <v>5.7237391592934728E-4</v>
      </c>
      <c r="AD61" s="1365">
        <v>0.34913671016693115</v>
      </c>
      <c r="AE61" s="1365">
        <v>3.5908319056034088E-2</v>
      </c>
      <c r="AF61" s="1365">
        <v>2.3845413699746132E-2</v>
      </c>
      <c r="AG61" s="1365">
        <v>2.1689824759960175E-2</v>
      </c>
      <c r="AH61" s="1365">
        <v>0.14001452922821045</v>
      </c>
      <c r="AI61" s="1365">
        <v>0.11078984662890434</v>
      </c>
      <c r="AJ61" s="1365">
        <v>1.6888758167624474E-2</v>
      </c>
      <c r="AK61" s="1365">
        <v>0.37316954135894775</v>
      </c>
      <c r="AL61" s="1365">
        <v>3.1989056617021561E-2</v>
      </c>
      <c r="AM61" s="1365">
        <v>2.3131581023335457E-2</v>
      </c>
      <c r="AN61" s="1365">
        <v>1.3635613024234772E-2</v>
      </c>
      <c r="AO61" s="1365">
        <v>0.14562249183654785</v>
      </c>
      <c r="AP61" s="1365">
        <v>0.13614897802472115</v>
      </c>
      <c r="AQ61" s="1365">
        <v>2.2641830146312714E-2</v>
      </c>
      <c r="AR61" s="1365">
        <v>0.44084587693214417</v>
      </c>
      <c r="AS61" s="1365">
        <v>2.6346703991293907E-2</v>
      </c>
      <c r="AT61" s="1365">
        <v>1.9993744790554047E-2</v>
      </c>
      <c r="AU61" s="1365">
        <v>5.5922106839716434E-3</v>
      </c>
      <c r="AV61" s="1365">
        <v>0.16421055793762207</v>
      </c>
      <c r="AW61" s="1365">
        <v>0.18661129847168922</v>
      </c>
      <c r="AX61" s="1365">
        <v>3.8091368973255157E-2</v>
      </c>
      <c r="AY61" s="1365">
        <v>0.46926170587539673</v>
      </c>
      <c r="AZ61" s="1365">
        <v>2.5605753064155579E-2</v>
      </c>
      <c r="BA61" s="1365">
        <v>1.8751205876469612E-2</v>
      </c>
      <c r="BB61" s="1365">
        <v>3.9451047778129578E-3</v>
      </c>
      <c r="BC61" s="1365">
        <v>0.1660442054271698</v>
      </c>
      <c r="BD61" s="1365">
        <v>0.20955367386341095</v>
      </c>
      <c r="BE61" s="1365">
        <v>4.5361787080764771E-2</v>
      </c>
      <c r="BF61" s="1365">
        <v>0.52433091402053833</v>
      </c>
      <c r="BG61" s="1365">
        <v>2.4565931409597397E-2</v>
      </c>
      <c r="BH61" s="1365">
        <v>1.5772955492138863E-2</v>
      </c>
      <c r="BI61" s="1365">
        <v>1.7285076901316643E-3</v>
      </c>
      <c r="BJ61" s="1365">
        <v>0.16281434893608093</v>
      </c>
      <c r="BK61" s="1365">
        <v>0.25857006758451462</v>
      </c>
      <c r="BL61" s="1365">
        <v>6.0879118740558624E-2</v>
      </c>
      <c r="BM61" s="1365">
        <v>0.56847435235977173</v>
      </c>
      <c r="BN61" s="1365">
        <v>2.4015758186578751E-2</v>
      </c>
      <c r="BO61" s="1365">
        <v>1.0399042628705502E-2</v>
      </c>
      <c r="BP61" s="1365">
        <v>5.9783528558909893E-4</v>
      </c>
      <c r="BQ61" s="1365">
        <v>0.15736086666584015</v>
      </c>
      <c r="BR61" s="1365">
        <v>0.30155964940786362</v>
      </c>
      <c r="BS61" s="1365">
        <v>7.454121857881546E-2</v>
      </c>
      <c r="BT61" s="1365">
        <v>0.57614850997924805</v>
      </c>
      <c r="BU61" s="1365">
        <v>2.3884329944849014E-2</v>
      </c>
      <c r="BV61" s="1365">
        <v>7.9341577365994453E-3</v>
      </c>
      <c r="BW61" s="1365">
        <v>2.3145992599893361E-4</v>
      </c>
      <c r="BX61" s="1365">
        <v>0.15117533504962921</v>
      </c>
      <c r="BY61" s="1365">
        <v>0.2263047844171524</v>
      </c>
      <c r="BZ61" s="1365">
        <v>7.6982572674751282E-2</v>
      </c>
      <c r="CA61" s="1365">
        <v>0.29105725884437561</v>
      </c>
      <c r="CB61" s="1365">
        <v>4.5379869639873505E-2</v>
      </c>
      <c r="CC61" s="1365">
        <v>2.557050995528698E-2</v>
      </c>
      <c r="CD61" s="1365">
        <v>4.1154183447360992E-2</v>
      </c>
      <c r="CE61" s="1365">
        <v>0.1264619380235672</v>
      </c>
      <c r="CF61" s="1365">
        <v>4.9505259841680527E-2</v>
      </c>
      <c r="CG61" s="1365">
        <v>2.985495375469327E-3</v>
      </c>
      <c r="CH61" s="1365">
        <v>0.31670600175857544</v>
      </c>
      <c r="CI61" s="1365">
        <v>3.6696571856737137E-2</v>
      </c>
      <c r="CJ61" s="1365">
        <v>2.5749530643224716E-2</v>
      </c>
      <c r="CK61" s="1365">
        <v>2.0346364006400108E-2</v>
      </c>
      <c r="CL61" s="1365">
        <v>0.13011415302753448</v>
      </c>
      <c r="CM61" s="1365">
        <v>9.4047386199235916E-2</v>
      </c>
      <c r="CN61" s="1365">
        <v>9.7520109266042709E-3</v>
      </c>
      <c r="CO61" s="1365">
        <v>0.37095215916633606</v>
      </c>
      <c r="CP61" s="1365">
        <v>2.8169207274913788E-2</v>
      </c>
      <c r="CQ61" s="1365">
        <v>2.3049989715218544E-2</v>
      </c>
      <c r="CR61" s="1365">
        <v>9.6435537561774254E-3</v>
      </c>
      <c r="CS61" s="1365">
        <v>0.15970040857791901</v>
      </c>
      <c r="CT61" s="1365">
        <v>0.13018051907420158</v>
      </c>
      <c r="CU61" s="1365">
        <v>2.0208500325679779E-2</v>
      </c>
      <c r="CV61" s="1365">
        <v>0.42321482300758362</v>
      </c>
      <c r="CW61" s="1365">
        <v>2.6475213468074799E-2</v>
      </c>
      <c r="CX61" s="1365">
        <v>2.1241512149572372E-2</v>
      </c>
      <c r="CY61" s="1365">
        <v>5.7985447347164154E-3</v>
      </c>
      <c r="CZ61" s="1365">
        <v>0.16874489188194275</v>
      </c>
      <c r="DA61" s="1365">
        <v>0.16856789961457253</v>
      </c>
      <c r="DB61" s="1365">
        <v>3.2386749982833862E-2</v>
      </c>
      <c r="DC61" s="1365">
        <v>0.50201398134231567</v>
      </c>
      <c r="DD61" s="1365">
        <v>2.4844074621796608E-2</v>
      </c>
      <c r="DE61" s="1365">
        <v>1.8489766865968704E-2</v>
      </c>
      <c r="DF61" s="1365">
        <v>2.3001250810921192E-3</v>
      </c>
      <c r="DG61" s="1365">
        <v>0.16557137668132782</v>
      </c>
      <c r="DH61" s="1365">
        <v>0.23683644831180573</v>
      </c>
      <c r="DI61" s="1365">
        <v>5.3972173482179642E-2</v>
      </c>
      <c r="DJ61" s="1365">
        <v>0.56461578607559204</v>
      </c>
      <c r="DK61" s="1365">
        <v>2.4081841111183167E-2</v>
      </c>
      <c r="DL61" s="1365">
        <v>1.1638387106359005E-2</v>
      </c>
      <c r="DM61" s="1365">
        <v>7.8204885357990861E-4</v>
      </c>
      <c r="DN61" s="1365">
        <v>0.16047096252441406</v>
      </c>
      <c r="DO61" s="1365">
        <v>0.21434135735034943</v>
      </c>
      <c r="DP61" s="1365">
        <v>7.3313705623149872E-2</v>
      </c>
      <c r="DQ61" s="1365">
        <v>0.57274609804153442</v>
      </c>
      <c r="DR61" s="1365">
        <v>2.3883230984210968E-2</v>
      </c>
      <c r="DS61" s="1365">
        <v>7.4359532445669174E-3</v>
      </c>
      <c r="DT61" s="1365">
        <v>1.5076941053848714E-4</v>
      </c>
      <c r="DU61" s="1365">
        <v>0.14564646780490875</v>
      </c>
      <c r="DV61" s="1365">
        <v>0.22393333911895752</v>
      </c>
      <c r="DW61" s="1365">
        <v>7.812829315662384E-2</v>
      </c>
    </row>
    <row r="62" spans="1:127" ht="16" x14ac:dyDescent="0.2">
      <c r="A62" s="1365">
        <v>1973</v>
      </c>
      <c r="B62" s="1365">
        <v>0.29955968260765076</v>
      </c>
      <c r="C62" s="1365">
        <v>5.4986331611871719E-2</v>
      </c>
      <c r="D62" s="1365">
        <v>2.0579874515533447E-2</v>
      </c>
      <c r="E62" s="1365">
        <v>6.0244213789701462E-2</v>
      </c>
      <c r="F62" s="1365">
        <v>0.10565798729658127</v>
      </c>
      <c r="G62" s="1365">
        <v>5.2823808044195175E-2</v>
      </c>
      <c r="H62" s="1365">
        <v>5.2674585022032261E-3</v>
      </c>
      <c r="I62" s="1365">
        <v>0.27932783961296082</v>
      </c>
      <c r="J62" s="1365">
        <v>6.574568897485733E-2</v>
      </c>
      <c r="K62" s="1365">
        <v>1.9292199984192848E-2</v>
      </c>
      <c r="L62" s="1365">
        <v>7.9135067760944366E-2</v>
      </c>
      <c r="M62" s="1365">
        <v>9.2147000133991241E-2</v>
      </c>
      <c r="N62" s="1365">
        <v>2.2665779106318951E-2</v>
      </c>
      <c r="O62" s="1365">
        <v>3.4211311140097678E-4</v>
      </c>
      <c r="P62" s="1365">
        <v>0.25588640570640564</v>
      </c>
      <c r="Q62" s="1365">
        <v>8.4570243954658508E-2</v>
      </c>
      <c r="R62" s="1365">
        <v>1.6542235389351845E-2</v>
      </c>
      <c r="S62" s="1365">
        <v>8.4705471992492676E-2</v>
      </c>
      <c r="T62" s="1365">
        <v>5.6771919131278992E-2</v>
      </c>
      <c r="U62" s="1365">
        <v>1.3278324622660875E-2</v>
      </c>
      <c r="V62" s="1365">
        <v>1.8215432646684349E-5</v>
      </c>
      <c r="W62" s="1365">
        <v>0.28998786211013794</v>
      </c>
      <c r="X62" s="1365">
        <v>5.7185202836990356E-2</v>
      </c>
      <c r="Y62" s="1365">
        <v>2.0542750135064125E-2</v>
      </c>
      <c r="Z62" s="1365">
        <v>7.6601915061473846E-2</v>
      </c>
      <c r="AA62" s="1365">
        <v>0.10823385417461395</v>
      </c>
      <c r="AB62" s="1365">
        <v>2.6934734545648098E-2</v>
      </c>
      <c r="AC62" s="1365">
        <v>4.8940593842417002E-4</v>
      </c>
      <c r="AD62" s="1365">
        <v>0.33776408433914185</v>
      </c>
      <c r="AE62" s="1365">
        <v>3.466908261179924E-2</v>
      </c>
      <c r="AF62" s="1365">
        <v>2.3011432960629463E-2</v>
      </c>
      <c r="AG62" s="1365">
        <v>2.457200363278389E-2</v>
      </c>
      <c r="AH62" s="1365">
        <v>0.13117122650146484</v>
      </c>
      <c r="AI62" s="1365">
        <v>0.10977219417691231</v>
      </c>
      <c r="AJ62" s="1365">
        <v>1.45681481808424E-2</v>
      </c>
      <c r="AK62" s="1365">
        <v>0.356840580701828</v>
      </c>
      <c r="AL62" s="1365">
        <v>3.0870163813233376E-2</v>
      </c>
      <c r="AM62" s="1365">
        <v>2.2013647481799126E-2</v>
      </c>
      <c r="AN62" s="1365">
        <v>1.5446724370121956E-2</v>
      </c>
      <c r="AO62" s="1365">
        <v>0.13553401827812195</v>
      </c>
      <c r="AP62" s="1365">
        <v>0.13364346325397491</v>
      </c>
      <c r="AQ62" s="1365">
        <v>1.9332565367221832E-2</v>
      </c>
      <c r="AR62" s="1365">
        <v>0.41394710540771484</v>
      </c>
      <c r="AS62" s="1365">
        <v>2.5795537978410721E-2</v>
      </c>
      <c r="AT62" s="1365">
        <v>1.908731646835804E-2</v>
      </c>
      <c r="AU62" s="1365">
        <v>6.4234132878482342E-3</v>
      </c>
      <c r="AV62" s="1365">
        <v>0.14875368773937225</v>
      </c>
      <c r="AW62" s="1365">
        <v>0.18140852451324463</v>
      </c>
      <c r="AX62" s="1365">
        <v>3.2478626817464828E-2</v>
      </c>
      <c r="AY62" s="1365">
        <v>0.4404294490814209</v>
      </c>
      <c r="AZ62" s="1365">
        <v>2.5044146925210953E-2</v>
      </c>
      <c r="BA62" s="1365">
        <v>1.806868240237236E-2</v>
      </c>
      <c r="BB62" s="1365">
        <v>4.7131297178566456E-3</v>
      </c>
      <c r="BC62" s="1365">
        <v>0.1523238867521286</v>
      </c>
      <c r="BD62" s="1365">
        <v>0.20119195431470871</v>
      </c>
      <c r="BE62" s="1365">
        <v>3.9087653160095215E-2</v>
      </c>
      <c r="BF62" s="1365">
        <v>0.48714858293533325</v>
      </c>
      <c r="BG62" s="1365">
        <v>2.3946763947606087E-2</v>
      </c>
      <c r="BH62" s="1365">
        <v>1.4341745525598526E-2</v>
      </c>
      <c r="BI62" s="1365">
        <v>2.2093274164944887E-3</v>
      </c>
      <c r="BJ62" s="1365">
        <v>0.14694593846797943</v>
      </c>
      <c r="BK62" s="1365">
        <v>0.24674317240715027</v>
      </c>
      <c r="BL62" s="1365">
        <v>5.2961636334657669E-2</v>
      </c>
      <c r="BM62" s="1365">
        <v>0.52347487211227417</v>
      </c>
      <c r="BN62" s="1365">
        <v>2.3417353630065918E-2</v>
      </c>
      <c r="BO62" s="1365">
        <v>9.9086929112672806E-3</v>
      </c>
      <c r="BP62" s="1365">
        <v>7.4727030005306005E-4</v>
      </c>
      <c r="BQ62" s="1365">
        <v>0.13273467123508453</v>
      </c>
      <c r="BR62" s="1365">
        <v>0.2887134775519371</v>
      </c>
      <c r="BS62" s="1365">
        <v>6.7953385412693024E-2</v>
      </c>
      <c r="BT62" s="1365">
        <v>0.52919065952301025</v>
      </c>
      <c r="BU62" s="1365">
        <v>2.32729222625494E-2</v>
      </c>
      <c r="BV62" s="1365">
        <v>8.0745117738842964E-3</v>
      </c>
      <c r="BW62" s="1365">
        <v>2.9000983340665698E-4</v>
      </c>
      <c r="BX62" s="1365">
        <v>0.1228991225361824</v>
      </c>
      <c r="BY62" s="1365">
        <v>0.22495521605014801</v>
      </c>
      <c r="BZ62" s="1365">
        <v>7.0776812732219696E-2</v>
      </c>
      <c r="CA62" s="1365">
        <v>0.29132360219955444</v>
      </c>
      <c r="CB62" s="1365">
        <v>4.3917316943407059E-2</v>
      </c>
      <c r="CC62" s="1365">
        <v>2.5440480560064316E-2</v>
      </c>
      <c r="CD62" s="1365">
        <v>4.678691178560257E-2</v>
      </c>
      <c r="CE62" s="1365">
        <v>0.12055030465126038</v>
      </c>
      <c r="CF62" s="1365">
        <v>5.1659092307090759E-2</v>
      </c>
      <c r="CG62" s="1365">
        <v>2.9694794211536646E-3</v>
      </c>
      <c r="CH62" s="1365">
        <v>0.31126099824905396</v>
      </c>
      <c r="CI62" s="1365">
        <v>3.4920476377010345E-2</v>
      </c>
      <c r="CJ62" s="1365">
        <v>2.4349300190806389E-2</v>
      </c>
      <c r="CK62" s="1365">
        <v>2.2648682817816734E-2</v>
      </c>
      <c r="CL62" s="1365">
        <v>0.12498272955417633</v>
      </c>
      <c r="CM62" s="1365">
        <v>9.5519769936800003E-2</v>
      </c>
      <c r="CN62" s="1365">
        <v>8.8400291278958321E-3</v>
      </c>
      <c r="CO62" s="1365">
        <v>0.3520810604095459</v>
      </c>
      <c r="CP62" s="1365">
        <v>2.7550879865884781E-2</v>
      </c>
      <c r="CQ62" s="1365">
        <v>2.1466972306370735E-2</v>
      </c>
      <c r="CR62" s="1365">
        <v>1.04188472032547E-2</v>
      </c>
      <c r="CS62" s="1365">
        <v>0.14041325449943542</v>
      </c>
      <c r="CT62" s="1365">
        <v>0.13519198074936867</v>
      </c>
      <c r="CU62" s="1365">
        <v>1.7039122059941292E-2</v>
      </c>
      <c r="CV62" s="1365">
        <v>0.40249174833297729</v>
      </c>
      <c r="CW62" s="1365">
        <v>2.5935264304280281E-2</v>
      </c>
      <c r="CX62" s="1365">
        <v>2.1095095202326775E-2</v>
      </c>
      <c r="CY62" s="1365">
        <v>6.7463112063705921E-3</v>
      </c>
      <c r="CZ62" s="1365">
        <v>0.15669098496437073</v>
      </c>
      <c r="DA62" s="1365">
        <v>0.16420264914631844</v>
      </c>
      <c r="DB62" s="1365">
        <v>2.7821458876132965E-2</v>
      </c>
      <c r="DC62" s="1365">
        <v>0.4699881374835968</v>
      </c>
      <c r="DD62" s="1365">
        <v>2.419685386121273E-2</v>
      </c>
      <c r="DE62" s="1365">
        <v>1.6435906291007996E-2</v>
      </c>
      <c r="DF62" s="1365">
        <v>2.8999985661357641E-3</v>
      </c>
      <c r="DG62" s="1365">
        <v>0.15365928411483765</v>
      </c>
      <c r="DH62" s="1365">
        <v>0.22691651061177254</v>
      </c>
      <c r="DI62" s="1365">
        <v>4.5879580080509186E-2</v>
      </c>
      <c r="DJ62" s="1365">
        <v>0.52094125747680664</v>
      </c>
      <c r="DK62" s="1365">
        <v>2.3481374606490135E-2</v>
      </c>
      <c r="DL62" s="1365">
        <v>1.0721717961132526E-2</v>
      </c>
      <c r="DM62" s="1365">
        <v>9.4995705876499414E-4</v>
      </c>
      <c r="DN62" s="1365">
        <v>0.1370944082736969</v>
      </c>
      <c r="DO62" s="1365">
        <v>0.20977762341499329</v>
      </c>
      <c r="DP62" s="1365">
        <v>6.670185923576355E-2</v>
      </c>
      <c r="DQ62" s="1365">
        <v>0.53599631786346436</v>
      </c>
      <c r="DR62" s="1365">
        <v>2.3236809298396111E-2</v>
      </c>
      <c r="DS62" s="1365">
        <v>6.7690345458686352E-3</v>
      </c>
      <c r="DT62" s="1365">
        <v>1.6434687131550163E-4</v>
      </c>
      <c r="DU62" s="1365">
        <v>0.12493185698986053</v>
      </c>
      <c r="DV62" s="1365">
        <v>0.22671622037887573</v>
      </c>
      <c r="DW62" s="1365">
        <v>7.1447819471359253E-2</v>
      </c>
    </row>
    <row r="63" spans="1:127" ht="16" x14ac:dyDescent="0.2">
      <c r="A63" s="1365">
        <v>1974</v>
      </c>
      <c r="B63" s="1365">
        <v>0.3061617910861969</v>
      </c>
      <c r="C63" s="1365">
        <v>5.4571826010942459E-2</v>
      </c>
      <c r="D63" s="1365">
        <v>2.0478175953030586E-2</v>
      </c>
      <c r="E63" s="1365">
        <v>6.3266068696975708E-2</v>
      </c>
      <c r="F63" s="1365">
        <v>0.11218582093715668</v>
      </c>
      <c r="G63" s="1365">
        <v>5.09822778403759E-2</v>
      </c>
      <c r="H63" s="1365">
        <v>4.6776277013123035E-3</v>
      </c>
      <c r="I63" s="1365">
        <v>0.28574234247207642</v>
      </c>
      <c r="J63" s="1365">
        <v>6.4798995852470398E-2</v>
      </c>
      <c r="K63" s="1365">
        <v>1.8869651481509209E-2</v>
      </c>
      <c r="L63" s="1365">
        <v>8.0887049436569214E-2</v>
      </c>
      <c r="M63" s="1365">
        <v>9.6250124275684357E-2</v>
      </c>
      <c r="N63" s="1365">
        <v>2.4511097930371761E-2</v>
      </c>
      <c r="O63" s="1365">
        <v>4.2541712173260748E-4</v>
      </c>
      <c r="P63" s="1365">
        <v>0.25851890444755554</v>
      </c>
      <c r="Q63" s="1365">
        <v>8.367137610912323E-2</v>
      </c>
      <c r="R63" s="1365">
        <v>1.5723347663879395E-2</v>
      </c>
      <c r="S63" s="1365">
        <v>8.435310423374176E-2</v>
      </c>
      <c r="T63" s="1365">
        <v>6.0374002903699875E-2</v>
      </c>
      <c r="U63" s="1365">
        <v>1.4361673500388861E-2</v>
      </c>
      <c r="V63" s="1365">
        <v>3.5386401577852666E-5</v>
      </c>
      <c r="W63" s="1365">
        <v>0.29830864071846008</v>
      </c>
      <c r="X63" s="1365">
        <v>5.6087542325258255E-2</v>
      </c>
      <c r="Y63" s="1365">
        <v>2.0321980118751526E-2</v>
      </c>
      <c r="Z63" s="1365">
        <v>7.9287126660346985E-2</v>
      </c>
      <c r="AA63" s="1365">
        <v>0.11281047016382217</v>
      </c>
      <c r="AB63" s="1365">
        <v>2.9196052812039852E-2</v>
      </c>
      <c r="AC63" s="1365">
        <v>6.0545443557202816E-4</v>
      </c>
      <c r="AD63" s="1365">
        <v>0.3465823233127594</v>
      </c>
      <c r="AE63" s="1365">
        <v>3.4327041357755661E-2</v>
      </c>
      <c r="AF63" s="1365">
        <v>2.36622653901577E-2</v>
      </c>
      <c r="AG63" s="1365">
        <v>2.8385138139128685E-2</v>
      </c>
      <c r="AH63" s="1365">
        <v>0.14373070001602173</v>
      </c>
      <c r="AI63" s="1365">
        <v>0.10338226705789566</v>
      </c>
      <c r="AJ63" s="1365">
        <v>1.3094923458993435E-2</v>
      </c>
      <c r="AK63" s="1365">
        <v>0.36552348732948303</v>
      </c>
      <c r="AL63" s="1365">
        <v>3.0605509877204895E-2</v>
      </c>
      <c r="AM63" s="1365">
        <v>2.2958483546972275E-2</v>
      </c>
      <c r="AN63" s="1365">
        <v>1.8598342314362526E-2</v>
      </c>
      <c r="AO63" s="1365">
        <v>0.15185339748859406</v>
      </c>
      <c r="AP63" s="1365">
        <v>0.12403994053602219</v>
      </c>
      <c r="AQ63" s="1365">
        <v>1.7467834055423737E-2</v>
      </c>
      <c r="AR63" s="1365">
        <v>0.42505967617034912</v>
      </c>
      <c r="AS63" s="1365">
        <v>2.5403616949915886E-2</v>
      </c>
      <c r="AT63" s="1365">
        <v>2.0994283258914948E-2</v>
      </c>
      <c r="AU63" s="1365">
        <v>7.873164489865303E-3</v>
      </c>
      <c r="AV63" s="1365">
        <v>0.17348335683345795</v>
      </c>
      <c r="AW63" s="1365">
        <v>0.1680871993303299</v>
      </c>
      <c r="AX63" s="1365">
        <v>2.9218059033155441E-2</v>
      </c>
      <c r="AY63" s="1365">
        <v>0.45020481944084167</v>
      </c>
      <c r="AZ63" s="1365">
        <v>2.4767331779003143E-2</v>
      </c>
      <c r="BA63" s="1365">
        <v>1.9686032086610794E-2</v>
      </c>
      <c r="BB63" s="1365">
        <v>5.6783272884786129E-3</v>
      </c>
      <c r="BC63" s="1365">
        <v>0.17756301164627075</v>
      </c>
      <c r="BD63" s="1365">
        <v>0.18778795748949051</v>
      </c>
      <c r="BE63" s="1365">
        <v>3.4722171723842621E-2</v>
      </c>
      <c r="BF63" s="1365">
        <v>0.50491452217102051</v>
      </c>
      <c r="BG63" s="1365">
        <v>2.382475882768631E-2</v>
      </c>
      <c r="BH63" s="1365">
        <v>1.5826895833015442E-2</v>
      </c>
      <c r="BI63" s="1365">
        <v>2.8373876120895147E-3</v>
      </c>
      <c r="BJ63" s="1365">
        <v>0.18195697665214539</v>
      </c>
      <c r="BK63" s="1365">
        <v>0.23445141315460205</v>
      </c>
      <c r="BL63" s="1365">
        <v>4.6017095446586609E-2</v>
      </c>
      <c r="BM63" s="1365">
        <v>0.55018287897109985</v>
      </c>
      <c r="BN63" s="1365">
        <v>2.3265542462468147E-2</v>
      </c>
      <c r="BO63" s="1365">
        <v>1.0602207854390144E-2</v>
      </c>
      <c r="BP63" s="1365">
        <v>9.7949302289634943E-4</v>
      </c>
      <c r="BQ63" s="1365">
        <v>0.17475208640098572</v>
      </c>
      <c r="BR63" s="1365">
        <v>0.28037860244512558</v>
      </c>
      <c r="BS63" s="1365">
        <v>6.0204960405826569E-2</v>
      </c>
      <c r="BT63" s="1365">
        <v>0.55820834636688232</v>
      </c>
      <c r="BU63" s="1365">
        <v>2.3081677034497261E-2</v>
      </c>
      <c r="BV63" s="1365">
        <v>8.4022535011172295E-3</v>
      </c>
      <c r="BW63" s="1365">
        <v>4.0013503166846931E-4</v>
      </c>
      <c r="BX63" s="1365">
        <v>0.16295517981052399</v>
      </c>
      <c r="BY63" s="1365">
        <v>0.22745370864868164</v>
      </c>
      <c r="BZ63" s="1365">
        <v>6.2733374536037445E-2</v>
      </c>
      <c r="CA63" s="1365">
        <v>0.30235669016838074</v>
      </c>
      <c r="CB63" s="1365">
        <v>4.3016422539949417E-2</v>
      </c>
      <c r="CC63" s="1365">
        <v>2.5305518880486488E-2</v>
      </c>
      <c r="CD63" s="1365">
        <v>5.123627558350563E-2</v>
      </c>
      <c r="CE63" s="1365">
        <v>0.12476507574319839</v>
      </c>
      <c r="CF63" s="1365">
        <v>5.5148769170045853E-2</v>
      </c>
      <c r="CG63" s="1365">
        <v>2.8846394270658493E-3</v>
      </c>
      <c r="CH63" s="1365">
        <v>0.31846693158149719</v>
      </c>
      <c r="CI63" s="1365">
        <v>3.471701592206955E-2</v>
      </c>
      <c r="CJ63" s="1365">
        <v>2.4510962888598442E-2</v>
      </c>
      <c r="CK63" s="1365">
        <v>2.7075374498963356E-2</v>
      </c>
      <c r="CL63" s="1365">
        <v>0.13475736975669861</v>
      </c>
      <c r="CM63" s="1365">
        <v>8.9225582778453827E-2</v>
      </c>
      <c r="CN63" s="1365">
        <v>8.1806154921650887E-3</v>
      </c>
      <c r="CO63" s="1365">
        <v>0.36596724390983582</v>
      </c>
      <c r="CP63" s="1365">
        <v>2.6898918673396111E-2</v>
      </c>
      <c r="CQ63" s="1365">
        <v>2.4068739265203476E-2</v>
      </c>
      <c r="CR63" s="1365">
        <v>1.3031146489083767E-2</v>
      </c>
      <c r="CS63" s="1365">
        <v>0.16389591991901398</v>
      </c>
      <c r="CT63" s="1365">
        <v>0.12178941816091537</v>
      </c>
      <c r="CU63" s="1365">
        <v>1.6283111646771431E-2</v>
      </c>
      <c r="CV63" s="1365">
        <v>0.40664288401603699</v>
      </c>
      <c r="CW63" s="1365">
        <v>2.5517843663692474E-2</v>
      </c>
      <c r="CX63" s="1365">
        <v>2.275882288813591E-2</v>
      </c>
      <c r="CY63" s="1365">
        <v>7.9403910785913467E-3</v>
      </c>
      <c r="CZ63" s="1365">
        <v>0.17406436800956726</v>
      </c>
      <c r="DA63" s="1365">
        <v>0.15063272789120674</v>
      </c>
      <c r="DB63" s="1365">
        <v>2.5728724896907806E-2</v>
      </c>
      <c r="DC63" s="1365">
        <v>0.48391762375831604</v>
      </c>
      <c r="DD63" s="1365">
        <v>2.4084141477942467E-2</v>
      </c>
      <c r="DE63" s="1365">
        <v>1.8250273540616035E-2</v>
      </c>
      <c r="DF63" s="1365">
        <v>3.6991392262279987E-3</v>
      </c>
      <c r="DG63" s="1365">
        <v>0.18529884517192841</v>
      </c>
      <c r="DH63" s="1365">
        <v>0.21314891800284386</v>
      </c>
      <c r="DI63" s="1365">
        <v>3.9436306804418564E-2</v>
      </c>
      <c r="DJ63" s="1365">
        <v>0.54660797119140625</v>
      </c>
      <c r="DK63" s="1365">
        <v>2.3347446694970131E-2</v>
      </c>
      <c r="DL63" s="1365">
        <v>1.1582180857658386E-2</v>
      </c>
      <c r="DM63" s="1365">
        <v>1.2375687947496772E-3</v>
      </c>
      <c r="DN63" s="1365">
        <v>0.18000702559947968</v>
      </c>
      <c r="DO63" s="1365">
        <v>0.20517510175704956</v>
      </c>
      <c r="DP63" s="1365">
        <v>5.9078674763441086E-2</v>
      </c>
      <c r="DQ63" s="1365">
        <v>0.55910712480545044</v>
      </c>
      <c r="DR63" s="1365">
        <v>2.3005520924925804E-2</v>
      </c>
      <c r="DS63" s="1365">
        <v>8.4408344700932503E-3</v>
      </c>
      <c r="DT63" s="1365">
        <v>2.843308902811259E-4</v>
      </c>
      <c r="DU63" s="1365">
        <v>0.15546278655529022</v>
      </c>
      <c r="DV63" s="1365">
        <v>0.2372991144657135</v>
      </c>
      <c r="DW63" s="1365">
        <v>6.1864312738180161E-2</v>
      </c>
    </row>
    <row r="64" spans="1:127" ht="16" x14ac:dyDescent="0.2">
      <c r="A64" s="1365">
        <v>1975</v>
      </c>
      <c r="B64" s="1365">
        <v>0.2910359799861908</v>
      </c>
      <c r="C64" s="1365">
        <v>5.382947251200676E-2</v>
      </c>
      <c r="D64" s="1365">
        <v>2.0965417847037315E-2</v>
      </c>
      <c r="E64" s="1365">
        <v>6.1760742217302322E-2</v>
      </c>
      <c r="F64" s="1365">
        <v>0.10207614302635193</v>
      </c>
      <c r="G64" s="1365">
        <v>4.7945156693458557E-2</v>
      </c>
      <c r="H64" s="1365">
        <v>4.4590495526790619E-3</v>
      </c>
      <c r="I64" s="1365">
        <v>0.27258351445198059</v>
      </c>
      <c r="J64" s="1365">
        <v>6.4090259373188019E-2</v>
      </c>
      <c r="K64" s="1365">
        <v>1.8852557986974716E-2</v>
      </c>
      <c r="L64" s="1365">
        <v>7.940317690372467E-2</v>
      </c>
      <c r="M64" s="1365">
        <v>8.668142557144165E-2</v>
      </c>
      <c r="N64" s="1365">
        <v>2.3155617527663708E-2</v>
      </c>
      <c r="O64" s="1365">
        <v>4.0047569200396538E-4</v>
      </c>
      <c r="P64" s="1365">
        <v>0.2403964102268219</v>
      </c>
      <c r="Q64" s="1365">
        <v>8.3473525941371918E-2</v>
      </c>
      <c r="R64" s="1365">
        <v>1.6257349401712418E-2</v>
      </c>
      <c r="S64" s="1365">
        <v>8.1464238464832306E-2</v>
      </c>
      <c r="T64" s="1365">
        <v>4.5611988753080368E-2</v>
      </c>
      <c r="U64" s="1365">
        <v>1.3546305242925882E-2</v>
      </c>
      <c r="V64" s="1365">
        <v>4.2998322896892205E-5</v>
      </c>
      <c r="W64" s="1365">
        <v>0.28699067234992981</v>
      </c>
      <c r="X64" s="1365">
        <v>5.5414192378520966E-2</v>
      </c>
      <c r="Y64" s="1365">
        <v>2.0014189183712006E-2</v>
      </c>
      <c r="Z64" s="1365">
        <v>7.8480638563632965E-2</v>
      </c>
      <c r="AA64" s="1365">
        <v>0.10506435483694077</v>
      </c>
      <c r="AB64" s="1365">
        <v>2.7456803247332573E-2</v>
      </c>
      <c r="AC64" s="1365">
        <v>5.6048465194180608E-4</v>
      </c>
      <c r="AD64" s="1365">
        <v>0.32691651582717896</v>
      </c>
      <c r="AE64" s="1365">
        <v>3.3877525478601456E-2</v>
      </c>
      <c r="AF64" s="1365">
        <v>2.5073839351534843E-2</v>
      </c>
      <c r="AG64" s="1365">
        <v>2.7455294504761696E-2</v>
      </c>
      <c r="AH64" s="1365">
        <v>0.13201092183589935</v>
      </c>
      <c r="AI64" s="1365">
        <v>9.6148043870925903E-2</v>
      </c>
      <c r="AJ64" s="1365">
        <v>1.2350886128842831E-2</v>
      </c>
      <c r="AK64" s="1365">
        <v>0.34141150116920471</v>
      </c>
      <c r="AL64" s="1365">
        <v>3.0358586460351944E-2</v>
      </c>
      <c r="AM64" s="1365">
        <v>2.4363897740840912E-2</v>
      </c>
      <c r="AN64" s="1365">
        <v>1.7796115949749947E-2</v>
      </c>
      <c r="AO64" s="1365">
        <v>0.13694986701011658</v>
      </c>
      <c r="AP64" s="1365">
        <v>0.11553806066513062</v>
      </c>
      <c r="AQ64" s="1365">
        <v>1.6404977068305016E-2</v>
      </c>
      <c r="AR64" s="1365">
        <v>0.38988631963729858</v>
      </c>
      <c r="AS64" s="1365">
        <v>2.5344230234622955E-2</v>
      </c>
      <c r="AT64" s="1365">
        <v>2.2332267835736275E-2</v>
      </c>
      <c r="AU64" s="1365">
        <v>7.8073996119201183E-3</v>
      </c>
      <c r="AV64" s="1365">
        <v>0.15650279819965363</v>
      </c>
      <c r="AW64" s="1365">
        <v>0.15119045227766037</v>
      </c>
      <c r="AX64" s="1365">
        <v>2.6709163561463356E-2</v>
      </c>
      <c r="AY64" s="1365">
        <v>0.41037610173225403</v>
      </c>
      <c r="AZ64" s="1365">
        <v>2.4808429181575775E-2</v>
      </c>
      <c r="BA64" s="1365">
        <v>2.160516194999218E-2</v>
      </c>
      <c r="BB64" s="1365">
        <v>5.8095343410968781E-3</v>
      </c>
      <c r="BC64" s="1365">
        <v>0.16081298887729645</v>
      </c>
      <c r="BD64" s="1365">
        <v>0.16575758904218674</v>
      </c>
      <c r="BE64" s="1365">
        <v>3.1582392752170563E-2</v>
      </c>
      <c r="BF64" s="1365">
        <v>0.44447922706604004</v>
      </c>
      <c r="BG64" s="1365">
        <v>2.3870309814810753E-2</v>
      </c>
      <c r="BH64" s="1365">
        <v>1.6730671748518944E-2</v>
      </c>
      <c r="BI64" s="1365">
        <v>2.780599519610405E-3</v>
      </c>
      <c r="BJ64" s="1365">
        <v>0.15746453404426575</v>
      </c>
      <c r="BK64" s="1365">
        <v>0.20256630331277847</v>
      </c>
      <c r="BL64" s="1365">
        <v>4.1066799312829971E-2</v>
      </c>
      <c r="BM64" s="1365">
        <v>0.47183281183242798</v>
      </c>
      <c r="BN64" s="1365">
        <v>2.3432517424225807E-2</v>
      </c>
      <c r="BO64" s="1365">
        <v>1.1534593999385834E-2</v>
      </c>
      <c r="BP64" s="1365">
        <v>9.5642992528155446E-4</v>
      </c>
      <c r="BQ64" s="1365">
        <v>0.14290064573287964</v>
      </c>
      <c r="BR64" s="1365">
        <v>0.24024005234241486</v>
      </c>
      <c r="BS64" s="1365">
        <v>5.2768576890230179E-2</v>
      </c>
      <c r="BT64" s="1365">
        <v>0.49042543768882751</v>
      </c>
      <c r="BU64" s="1365">
        <v>2.3421326652169228E-2</v>
      </c>
      <c r="BV64" s="1365">
        <v>7.7926982194185257E-3</v>
      </c>
      <c r="BW64" s="1365">
        <v>4.0897051803767681E-4</v>
      </c>
      <c r="BX64" s="1365">
        <v>0.13858863711357117</v>
      </c>
      <c r="BY64" s="1365">
        <v>0.19528794288635254</v>
      </c>
      <c r="BZ64" s="1365">
        <v>5.3362570703029633E-2</v>
      </c>
      <c r="CA64" s="1365">
        <v>0.29347732663154602</v>
      </c>
      <c r="CB64" s="1365">
        <v>4.1995540261268616E-2</v>
      </c>
      <c r="CC64" s="1365">
        <v>2.6711637154221535E-2</v>
      </c>
      <c r="CD64" s="1365">
        <v>4.9738533794879913E-2</v>
      </c>
      <c r="CE64" s="1365">
        <v>0.12061705440282822</v>
      </c>
      <c r="CF64" s="1365">
        <v>5.1416253671050072E-2</v>
      </c>
      <c r="CG64" s="1365">
        <v>2.9983045533299446E-3</v>
      </c>
      <c r="CH64" s="1365">
        <v>0.30318573117256165</v>
      </c>
      <c r="CI64" s="1365">
        <v>3.431275486946106E-2</v>
      </c>
      <c r="CJ64" s="1365">
        <v>2.5965981185436249E-2</v>
      </c>
      <c r="CK64" s="1365">
        <v>2.5672916322946548E-2</v>
      </c>
      <c r="CL64" s="1365">
        <v>0.12153100222349167</v>
      </c>
      <c r="CM64" s="1365">
        <v>8.7423659861087799E-2</v>
      </c>
      <c r="CN64" s="1365">
        <v>8.2794036716222763E-3</v>
      </c>
      <c r="CO64" s="1365">
        <v>0.34234818816184998</v>
      </c>
      <c r="CP64" s="1365">
        <v>2.6587340980768204E-2</v>
      </c>
      <c r="CQ64" s="1365">
        <v>2.4019220843911171E-2</v>
      </c>
      <c r="CR64" s="1365">
        <v>1.2442630715668201E-2</v>
      </c>
      <c r="CS64" s="1365">
        <v>0.1465027928352356</v>
      </c>
      <c r="CT64" s="1365">
        <v>0.11739335954189301</v>
      </c>
      <c r="CU64" s="1365">
        <v>1.5402825549244881E-2</v>
      </c>
      <c r="CV64" s="1365">
        <v>0.38282677531242371</v>
      </c>
      <c r="CW64" s="1365">
        <v>2.5566264986991882E-2</v>
      </c>
      <c r="CX64" s="1365">
        <v>2.5542888790369034E-2</v>
      </c>
      <c r="CY64" s="1365">
        <v>8.2563785836100578E-3</v>
      </c>
      <c r="CZ64" s="1365">
        <v>0.16351793706417084</v>
      </c>
      <c r="DA64" s="1365">
        <v>0.13602264598011971</v>
      </c>
      <c r="DB64" s="1365">
        <v>2.3920668289065361E-2</v>
      </c>
      <c r="DC64" s="1365">
        <v>0.43071606755256653</v>
      </c>
      <c r="DD64" s="1365">
        <v>2.4090588092803955E-2</v>
      </c>
      <c r="DE64" s="1365">
        <v>1.934511587023735E-2</v>
      </c>
      <c r="DF64" s="1365">
        <v>3.6984430626034737E-3</v>
      </c>
      <c r="DG64" s="1365">
        <v>0.16479244828224182</v>
      </c>
      <c r="DH64" s="1365">
        <v>0.18361049890518188</v>
      </c>
      <c r="DI64" s="1365">
        <v>3.5178966820240021E-2</v>
      </c>
      <c r="DJ64" s="1365">
        <v>0.46308448910713196</v>
      </c>
      <c r="DK64" s="1365">
        <v>2.3437781259417534E-2</v>
      </c>
      <c r="DL64" s="1365">
        <v>1.3295255601406097E-2</v>
      </c>
      <c r="DM64" s="1365">
        <v>1.2140241451561451E-3</v>
      </c>
      <c r="DN64" s="1365">
        <v>0.14492955803871155</v>
      </c>
      <c r="DO64" s="1365">
        <v>0.16468316316604614</v>
      </c>
      <c r="DP64" s="1365">
        <v>5.2489083260297775E-2</v>
      </c>
      <c r="DQ64" s="1365">
        <v>0.4986477792263031</v>
      </c>
      <c r="DR64" s="1365">
        <v>2.3348849266767502E-2</v>
      </c>
      <c r="DS64" s="1365">
        <v>6.2173279002308846E-3</v>
      </c>
      <c r="DT64" s="1365">
        <v>2.3923396656755358E-4</v>
      </c>
      <c r="DU64" s="1365">
        <v>0.13841290771961212</v>
      </c>
      <c r="DV64" s="1365">
        <v>0.2058001309633255</v>
      </c>
      <c r="DW64" s="1365">
        <v>5.2163403481245041E-2</v>
      </c>
    </row>
    <row r="65" spans="1:127" ht="16" x14ac:dyDescent="0.2">
      <c r="A65" s="1365">
        <v>1976</v>
      </c>
      <c r="B65" s="1365">
        <v>0.30114808678627014</v>
      </c>
      <c r="C65" s="1365">
        <v>5.3285084664821625E-2</v>
      </c>
      <c r="D65" s="1365">
        <v>2.0732194185256958E-2</v>
      </c>
      <c r="E65" s="1365">
        <v>6.2964580953121185E-2</v>
      </c>
      <c r="F65" s="1365">
        <v>0.10729032009840012</v>
      </c>
      <c r="G65" s="1365">
        <v>5.237976461648941E-2</v>
      </c>
      <c r="H65" s="1365">
        <v>4.4961385428905487E-3</v>
      </c>
      <c r="I65" s="1365">
        <v>0.28093433380126953</v>
      </c>
      <c r="J65" s="1365">
        <v>6.3451714813709259E-2</v>
      </c>
      <c r="K65" s="1365">
        <v>1.9049175083637238E-2</v>
      </c>
      <c r="L65" s="1365">
        <v>8.0943673849105835E-2</v>
      </c>
      <c r="M65" s="1365">
        <v>9.0776428580284119E-2</v>
      </c>
      <c r="N65" s="1365">
        <v>2.6267977897077799E-2</v>
      </c>
      <c r="O65" s="1365">
        <v>4.4537056237459183E-4</v>
      </c>
      <c r="P65" s="1365">
        <v>0.24704505503177643</v>
      </c>
      <c r="Q65" s="1365">
        <v>8.279784768819809E-2</v>
      </c>
      <c r="R65" s="1365">
        <v>1.58716831356287E-2</v>
      </c>
      <c r="S65" s="1365">
        <v>8.4027968347072601E-2</v>
      </c>
      <c r="T65" s="1365">
        <v>4.945770651102066E-2</v>
      </c>
      <c r="U65" s="1365">
        <v>1.4848984777927399E-2</v>
      </c>
      <c r="V65" s="1365">
        <v>4.0859991713659838E-5</v>
      </c>
      <c r="W65" s="1365">
        <v>0.29620662331581116</v>
      </c>
      <c r="X65" s="1365">
        <v>5.4733343422412872E-2</v>
      </c>
      <c r="Y65" s="1365">
        <v>2.0481117069721222E-2</v>
      </c>
      <c r="Z65" s="1365">
        <v>7.9553738236427307E-2</v>
      </c>
      <c r="AA65" s="1365">
        <v>0.109396792948246</v>
      </c>
      <c r="AB65" s="1365">
        <v>3.141397051513195E-2</v>
      </c>
      <c r="AC65" s="1365">
        <v>6.2766409246250987E-4</v>
      </c>
      <c r="AD65" s="1365">
        <v>0.34059935808181763</v>
      </c>
      <c r="AE65" s="1365">
        <v>3.3442802727222443E-2</v>
      </c>
      <c r="AF65" s="1365">
        <v>2.4016954004764557E-2</v>
      </c>
      <c r="AG65" s="1365">
        <v>2.7874674648046494E-2</v>
      </c>
      <c r="AH65" s="1365">
        <v>0.13952057063579559</v>
      </c>
      <c r="AI65" s="1365">
        <v>0.10334229096770287</v>
      </c>
      <c r="AJ65" s="1365">
        <v>1.2402045540511608E-2</v>
      </c>
      <c r="AK65" s="1365">
        <v>0.35651516914367676</v>
      </c>
      <c r="AL65" s="1365">
        <v>2.9974760487675667E-2</v>
      </c>
      <c r="AM65" s="1365">
        <v>2.36396174877882E-2</v>
      </c>
      <c r="AN65" s="1365">
        <v>1.8425019457936287E-2</v>
      </c>
      <c r="AO65" s="1365">
        <v>0.14552290737628937</v>
      </c>
      <c r="AP65" s="1365">
        <v>0.1225108876824379</v>
      </c>
      <c r="AQ65" s="1365">
        <v>1.6441969200968742E-2</v>
      </c>
      <c r="AR65" s="1365">
        <v>0.40716785192489624</v>
      </c>
      <c r="AS65" s="1365">
        <v>2.5034496560692787E-2</v>
      </c>
      <c r="AT65" s="1365">
        <v>2.1359531208872795E-2</v>
      </c>
      <c r="AU65" s="1365">
        <v>7.9668797552585602E-3</v>
      </c>
      <c r="AV65" s="1365">
        <v>0.16579031944274902</v>
      </c>
      <c r="AW65" s="1365">
        <v>0.16029836237430573</v>
      </c>
      <c r="AX65" s="1365">
        <v>2.6718255132436752E-2</v>
      </c>
      <c r="AY65" s="1365">
        <v>0.42893046140670776</v>
      </c>
      <c r="AZ65" s="1365">
        <v>2.4425975978374481E-2</v>
      </c>
      <c r="BA65" s="1365">
        <v>2.0003128796815872E-2</v>
      </c>
      <c r="BB65" s="1365">
        <v>5.7341787032783031E-3</v>
      </c>
      <c r="BC65" s="1365">
        <v>0.16997535526752472</v>
      </c>
      <c r="BD65" s="1365">
        <v>0.17736333981156349</v>
      </c>
      <c r="BE65" s="1365">
        <v>3.1428493559360504E-2</v>
      </c>
      <c r="BF65" s="1365">
        <v>0.4709511399269104</v>
      </c>
      <c r="BG65" s="1365">
        <v>2.3600896820425987E-2</v>
      </c>
      <c r="BH65" s="1365">
        <v>1.6397366300225258E-2</v>
      </c>
      <c r="BI65" s="1365">
        <v>2.6888151187449694E-3</v>
      </c>
      <c r="BJ65" s="1365">
        <v>0.16999420523643494</v>
      </c>
      <c r="BK65" s="1365">
        <v>0.21734611690044403</v>
      </c>
      <c r="BL65" s="1365">
        <v>4.0923729538917542E-2</v>
      </c>
      <c r="BM65" s="1365">
        <v>0.50201958417892456</v>
      </c>
      <c r="BN65" s="1365">
        <v>2.3184213787317276E-2</v>
      </c>
      <c r="BO65" s="1365">
        <v>1.1305035091936588E-2</v>
      </c>
      <c r="BP65" s="1365">
        <v>8.0336164683103561E-4</v>
      </c>
      <c r="BQ65" s="1365">
        <v>0.15819579362869263</v>
      </c>
      <c r="BR65" s="1365">
        <v>0.25635509565472603</v>
      </c>
      <c r="BS65" s="1365">
        <v>5.2176076918840408E-2</v>
      </c>
      <c r="BT65" s="1365">
        <v>0.51749026775360107</v>
      </c>
      <c r="BU65" s="1365">
        <v>2.3064376786351204E-2</v>
      </c>
      <c r="BV65" s="1365">
        <v>8.3942506462335587E-3</v>
      </c>
      <c r="BW65" s="1365">
        <v>2.7481160941533744E-4</v>
      </c>
      <c r="BX65" s="1365">
        <v>0.16058483719825745</v>
      </c>
      <c r="BY65" s="1365">
        <v>0.20568652451038361</v>
      </c>
      <c r="BZ65" s="1365">
        <v>5.4519090801477432E-2</v>
      </c>
      <c r="CA65" s="1365">
        <v>0.304167240858078</v>
      </c>
      <c r="CB65" s="1365">
        <v>4.1381340473890305E-2</v>
      </c>
      <c r="CC65" s="1365">
        <v>2.4880697950720787E-2</v>
      </c>
      <c r="CD65" s="1365">
        <v>4.9505431205034256E-2</v>
      </c>
      <c r="CE65" s="1365">
        <v>0.12578092515468597</v>
      </c>
      <c r="CF65" s="1365">
        <v>5.9464382007718086E-2</v>
      </c>
      <c r="CG65" s="1365">
        <v>3.1544496305286884E-3</v>
      </c>
      <c r="CH65" s="1365">
        <v>0.31691491603851318</v>
      </c>
      <c r="CI65" s="1365">
        <v>3.3837053924798965E-2</v>
      </c>
      <c r="CJ65" s="1365">
        <v>2.5422189384698868E-2</v>
      </c>
      <c r="CK65" s="1365">
        <v>2.6601184159517288E-2</v>
      </c>
      <c r="CL65" s="1365">
        <v>0.12967784702777863</v>
      </c>
      <c r="CM65" s="1365">
        <v>9.2968672513961792E-2</v>
      </c>
      <c r="CN65" s="1365">
        <v>8.4079774096608162E-3</v>
      </c>
      <c r="CO65" s="1365">
        <v>0.35634329915046692</v>
      </c>
      <c r="CP65" s="1365">
        <v>2.645564079284668E-2</v>
      </c>
      <c r="CQ65" s="1365">
        <v>2.4527277797460556E-2</v>
      </c>
      <c r="CR65" s="1365">
        <v>1.3181142508983612E-2</v>
      </c>
      <c r="CS65" s="1365">
        <v>0.15601657330989838</v>
      </c>
      <c r="CT65" s="1365">
        <v>0.12044472619891167</v>
      </c>
      <c r="CU65" s="1365">
        <v>1.5717944130301476E-2</v>
      </c>
      <c r="CV65" s="1365">
        <v>0.39474055171012878</v>
      </c>
      <c r="CW65" s="1365">
        <v>2.5097295641899109E-2</v>
      </c>
      <c r="CX65" s="1365">
        <v>2.2936942055821419E-2</v>
      </c>
      <c r="CY65" s="1365">
        <v>8.2120243459939957E-3</v>
      </c>
      <c r="CZ65" s="1365">
        <v>0.16996002197265625</v>
      </c>
      <c r="DA65" s="1365">
        <v>0.14483152702450752</v>
      </c>
      <c r="DB65" s="1365">
        <v>2.370273694396019E-2</v>
      </c>
      <c r="DC65" s="1365">
        <v>0.45533034205436707</v>
      </c>
      <c r="DD65" s="1365">
        <v>2.3810399696230888E-2</v>
      </c>
      <c r="DE65" s="1365">
        <v>1.8957719206809998E-2</v>
      </c>
      <c r="DF65" s="1365">
        <v>3.636794863268733E-3</v>
      </c>
      <c r="DG65" s="1365">
        <v>0.17592626810073853</v>
      </c>
      <c r="DH65" s="1365">
        <v>0.19773295149207115</v>
      </c>
      <c r="DI65" s="1365">
        <v>3.5266205668449402E-2</v>
      </c>
      <c r="DJ65" s="1365">
        <v>0.49438616633415222</v>
      </c>
      <c r="DK65" s="1365">
        <v>2.3243341594934464E-2</v>
      </c>
      <c r="DL65" s="1365">
        <v>1.2741250917315483E-2</v>
      </c>
      <c r="DM65" s="1365">
        <v>1.0641543194651604E-3</v>
      </c>
      <c r="DN65" s="1365">
        <v>0.15701702237129211</v>
      </c>
      <c r="DO65" s="1365">
        <v>0.19226299226284027</v>
      </c>
      <c r="DP65" s="1365">
        <v>5.1020003855228424E-2</v>
      </c>
      <c r="DQ65" s="1365">
        <v>0.52621364593505859</v>
      </c>
      <c r="DR65" s="1365">
        <v>2.3048294708132744E-2</v>
      </c>
      <c r="DS65" s="1365">
        <v>6.9631054066121578E-3</v>
      </c>
      <c r="DT65" s="1365">
        <v>1.4294820721261203E-4</v>
      </c>
      <c r="DU65" s="1365">
        <v>0.16844545304775238</v>
      </c>
      <c r="DV65" s="1365">
        <v>0.20620650053024292</v>
      </c>
      <c r="DW65" s="1365">
        <v>5.4533578455448151E-2</v>
      </c>
    </row>
    <row r="66" spans="1:127" ht="16" x14ac:dyDescent="0.2">
      <c r="A66" s="1365">
        <v>1977</v>
      </c>
      <c r="B66" s="1365">
        <v>0.30424231290817261</v>
      </c>
      <c r="C66" s="1365">
        <v>5.215512216091156E-2</v>
      </c>
      <c r="D66" s="1365">
        <v>2.0388834178447723E-2</v>
      </c>
      <c r="E66" s="1365">
        <v>6.3080780208110809E-2</v>
      </c>
      <c r="F66" s="1365">
        <v>0.11037156730890274</v>
      </c>
      <c r="G66" s="1365">
        <v>5.3072104230523109E-2</v>
      </c>
      <c r="H66" s="1365">
        <v>5.1739024929702282E-3</v>
      </c>
      <c r="I66" s="1365">
        <v>0.28340482711791992</v>
      </c>
      <c r="J66" s="1365">
        <v>6.2359906733036041E-2</v>
      </c>
      <c r="K66" s="1365">
        <v>1.7975807189941406E-2</v>
      </c>
      <c r="L66" s="1365">
        <v>8.1906333565711975E-2</v>
      </c>
      <c r="M66" s="1365">
        <v>9.4153471291065216E-2</v>
      </c>
      <c r="N66" s="1365">
        <v>2.6505803689360619E-2</v>
      </c>
      <c r="O66" s="1365">
        <v>5.0349964294582605E-4</v>
      </c>
      <c r="P66" s="1365">
        <v>0.24348519742488861</v>
      </c>
      <c r="Q66" s="1365">
        <v>8.1587105989456177E-2</v>
      </c>
      <c r="R66" s="1365">
        <v>1.4697459526360035E-2</v>
      </c>
      <c r="S66" s="1365">
        <v>8.5688032209873199E-2</v>
      </c>
      <c r="T66" s="1365">
        <v>4.6626374125480652E-2</v>
      </c>
      <c r="U66" s="1365">
        <v>1.4836301561444998E-2</v>
      </c>
      <c r="V66" s="1365">
        <v>4.9924994527827948E-5</v>
      </c>
      <c r="W66" s="1365">
        <v>0.30119973421096802</v>
      </c>
      <c r="X66" s="1365">
        <v>5.3789027035236359E-2</v>
      </c>
      <c r="Y66" s="1365">
        <v>1.9437192007899284E-2</v>
      </c>
      <c r="Z66" s="1365">
        <v>8.0220572650432587E-2</v>
      </c>
      <c r="AA66" s="1365">
        <v>0.11533955484628677</v>
      </c>
      <c r="AB66" s="1365">
        <v>3.1707700341939926E-2</v>
      </c>
      <c r="AC66" s="1365">
        <v>7.0568890077993274E-4</v>
      </c>
      <c r="AD66" s="1365">
        <v>0.34417226910591125</v>
      </c>
      <c r="AE66" s="1365">
        <v>3.2600145787000656E-2</v>
      </c>
      <c r="AF66" s="1365">
        <v>2.501281350851059E-2</v>
      </c>
      <c r="AG66" s="1365">
        <v>2.7006193995475769E-2</v>
      </c>
      <c r="AH66" s="1365">
        <v>0.14144958555698395</v>
      </c>
      <c r="AI66" s="1365">
        <v>0.1039799377322197</v>
      </c>
      <c r="AJ66" s="1365">
        <v>1.4123590663075447E-2</v>
      </c>
      <c r="AK66" s="1365">
        <v>0.35957843065261841</v>
      </c>
      <c r="AL66" s="1365">
        <v>2.9275963082909584E-2</v>
      </c>
      <c r="AM66" s="1365">
        <v>2.4688649922609329E-2</v>
      </c>
      <c r="AN66" s="1365">
        <v>1.7600808292627335E-2</v>
      </c>
      <c r="AO66" s="1365">
        <v>0.14654342830181122</v>
      </c>
      <c r="AP66" s="1365">
        <v>0.12284788861870766</v>
      </c>
      <c r="AQ66" s="1365">
        <v>1.8621709197759628E-2</v>
      </c>
      <c r="AR66" s="1365">
        <v>0.40703901648521423</v>
      </c>
      <c r="AS66" s="1365">
        <v>2.4505216628313065E-2</v>
      </c>
      <c r="AT66" s="1365">
        <v>2.2373715415596962E-2</v>
      </c>
      <c r="AU66" s="1365">
        <v>7.7927256934344769E-3</v>
      </c>
      <c r="AV66" s="1365">
        <v>0.16396167874336243</v>
      </c>
      <c r="AW66" s="1365">
        <v>0.15887477621436119</v>
      </c>
      <c r="AX66" s="1365">
        <v>2.9530907049775124E-2</v>
      </c>
      <c r="AY66" s="1365">
        <v>0.42848336696624756</v>
      </c>
      <c r="AZ66" s="1365">
        <v>2.3939555510878563E-2</v>
      </c>
      <c r="BA66" s="1365">
        <v>2.0868951454758644E-2</v>
      </c>
      <c r="BB66" s="1365">
        <v>5.7367552071809769E-3</v>
      </c>
      <c r="BC66" s="1365">
        <v>0.16846495866775513</v>
      </c>
      <c r="BD66" s="1365">
        <v>0.17513592541217804</v>
      </c>
      <c r="BE66" s="1365">
        <v>3.4337230026721954E-2</v>
      </c>
      <c r="BF66" s="1365">
        <v>0.46713611483573914</v>
      </c>
      <c r="BG66" s="1365">
        <v>2.3147061467170715E-2</v>
      </c>
      <c r="BH66" s="1365">
        <v>1.7734752967953682E-2</v>
      </c>
      <c r="BI66" s="1365">
        <v>2.724493620917201E-3</v>
      </c>
      <c r="BJ66" s="1365">
        <v>0.1658034473657608</v>
      </c>
      <c r="BK66" s="1365">
        <v>0.21356084942817688</v>
      </c>
      <c r="BL66" s="1365">
        <v>4.4165518134832382E-2</v>
      </c>
      <c r="BM66" s="1365">
        <v>0.49999359250068665</v>
      </c>
      <c r="BN66" s="1365">
        <v>2.2764885798096657E-2</v>
      </c>
      <c r="BO66" s="1365">
        <v>1.2669414281845093E-2</v>
      </c>
      <c r="BP66" s="1365">
        <v>9.6723303431645036E-4</v>
      </c>
      <c r="BQ66" s="1365">
        <v>0.155732661485672</v>
      </c>
      <c r="BR66" s="1365">
        <v>0.25229411572217941</v>
      </c>
      <c r="BS66" s="1365">
        <v>5.5565282702445984E-2</v>
      </c>
      <c r="BT66" s="1365">
        <v>0.50933218002319336</v>
      </c>
      <c r="BU66" s="1365">
        <v>2.2635474801063538E-2</v>
      </c>
      <c r="BV66" s="1365">
        <v>9.7788749262690544E-3</v>
      </c>
      <c r="BW66" s="1365">
        <v>3.945227072108537E-4</v>
      </c>
      <c r="BX66" s="1365">
        <v>0.15025866031646729</v>
      </c>
      <c r="BY66" s="1365">
        <v>0.21245592832565308</v>
      </c>
      <c r="BZ66" s="1365">
        <v>5.739922821521759E-2</v>
      </c>
      <c r="CA66" s="1365">
        <v>0.30823001265525818</v>
      </c>
      <c r="CB66" s="1365">
        <v>4.0355388075113297E-2</v>
      </c>
      <c r="CC66" s="1365">
        <v>2.5769077241420746E-2</v>
      </c>
      <c r="CD66" s="1365">
        <v>4.8948749899864197E-2</v>
      </c>
      <c r="CE66" s="1365">
        <v>0.12956579029560089</v>
      </c>
      <c r="CF66" s="1365">
        <v>5.9961428865790367E-2</v>
      </c>
      <c r="CG66" s="1365">
        <v>3.6295799072831869E-3</v>
      </c>
      <c r="CH66" s="1365">
        <v>0.32208749651908875</v>
      </c>
      <c r="CI66" s="1365">
        <v>3.3044561743736267E-2</v>
      </c>
      <c r="CJ66" s="1365">
        <v>2.651730552315712E-2</v>
      </c>
      <c r="CK66" s="1365">
        <v>2.5348592549562454E-2</v>
      </c>
      <c r="CL66" s="1365">
        <v>0.13278406858444214</v>
      </c>
      <c r="CM66" s="1365">
        <v>9.4388850033283234E-2</v>
      </c>
      <c r="CN66" s="1365">
        <v>1.0004112496972084E-2</v>
      </c>
      <c r="CO66" s="1365">
        <v>0.3564569354057312</v>
      </c>
      <c r="CP66" s="1365">
        <v>2.5839477777481079E-2</v>
      </c>
      <c r="CQ66" s="1365">
        <v>2.5923097506165504E-2</v>
      </c>
      <c r="CR66" s="1365">
        <v>1.2642267160117626E-2</v>
      </c>
      <c r="CS66" s="1365">
        <v>0.15333953499794006</v>
      </c>
      <c r="CT66" s="1365">
        <v>0.12051862105727196</v>
      </c>
      <c r="CU66" s="1365">
        <v>1.8193945288658142E-2</v>
      </c>
      <c r="CV66" s="1365">
        <v>0.39700019359588623</v>
      </c>
      <c r="CW66" s="1365">
        <v>2.4585051462054253E-2</v>
      </c>
      <c r="CX66" s="1365">
        <v>2.3421796038746834E-2</v>
      </c>
      <c r="CY66" s="1365">
        <v>8.1902826204895973E-3</v>
      </c>
      <c r="CZ66" s="1365">
        <v>0.17063280940055847</v>
      </c>
      <c r="DA66" s="1365">
        <v>0.1438383124768734</v>
      </c>
      <c r="DB66" s="1365">
        <v>2.6331957429647446E-2</v>
      </c>
      <c r="DC66" s="1365">
        <v>0.45061409473419189</v>
      </c>
      <c r="DD66" s="1365">
        <v>2.3339234292507172E-2</v>
      </c>
      <c r="DE66" s="1365">
        <v>2.0281804725527763E-2</v>
      </c>
      <c r="DF66" s="1365">
        <v>3.6081129219383001E-3</v>
      </c>
      <c r="DG66" s="1365">
        <v>0.1708674281835556</v>
      </c>
      <c r="DH66" s="1365">
        <v>0.19408425316214561</v>
      </c>
      <c r="DI66" s="1365">
        <v>3.8433268666267395E-2</v>
      </c>
      <c r="DJ66" s="1365">
        <v>0.49548763036727905</v>
      </c>
      <c r="DK66" s="1365">
        <v>2.2827327251434326E-2</v>
      </c>
      <c r="DL66" s="1365">
        <v>1.4064137823879719E-2</v>
      </c>
      <c r="DM66" s="1365">
        <v>1.2435733806341887E-3</v>
      </c>
      <c r="DN66" s="1365">
        <v>0.15837395191192627</v>
      </c>
      <c r="DO66" s="1365">
        <v>0.19157280027866364</v>
      </c>
      <c r="DP66" s="1365">
        <v>5.4680377244949341E-2</v>
      </c>
      <c r="DQ66" s="1365">
        <v>0.52390706539154053</v>
      </c>
      <c r="DR66" s="1365">
        <v>2.2545274347066879E-2</v>
      </c>
      <c r="DS66" s="1365">
        <v>9.7027672454714775E-3</v>
      </c>
      <c r="DT66" s="1365">
        <v>2.3096502991393209E-4</v>
      </c>
      <c r="DU66" s="1365">
        <v>0.15589277446269989</v>
      </c>
      <c r="DV66" s="1365">
        <v>0.22493109107017517</v>
      </c>
      <c r="DW66" s="1365">
        <v>5.6097783148288727E-2</v>
      </c>
    </row>
    <row r="67" spans="1:127" ht="16" x14ac:dyDescent="0.2">
      <c r="A67" s="1365">
        <v>1978</v>
      </c>
      <c r="B67" s="1365">
        <v>0.30379340052604675</v>
      </c>
      <c r="C67" s="1365">
        <v>5.1799509674310684E-2</v>
      </c>
      <c r="D67" s="1365">
        <v>1.8416306003928185E-2</v>
      </c>
      <c r="E67" s="1365">
        <v>6.4895108342170715E-2</v>
      </c>
      <c r="F67" s="1365">
        <v>0.11353788524866104</v>
      </c>
      <c r="G67" s="1365">
        <v>5.1590378396213055E-2</v>
      </c>
      <c r="H67" s="1365">
        <v>3.554223570972681E-3</v>
      </c>
      <c r="I67" s="1365">
        <v>0.28783342242240906</v>
      </c>
      <c r="J67" s="1365">
        <v>6.1696138232946396E-2</v>
      </c>
      <c r="K67" s="1365">
        <v>1.6830522567033768E-2</v>
      </c>
      <c r="L67" s="1365">
        <v>8.3918862044811249E-2</v>
      </c>
      <c r="M67" s="1365">
        <v>9.7768820822238922E-2</v>
      </c>
      <c r="N67" s="1365">
        <v>2.745940163731575E-2</v>
      </c>
      <c r="O67" s="1365">
        <v>1.5968484512995929E-4</v>
      </c>
      <c r="P67" s="1365">
        <v>0.25117579102516174</v>
      </c>
      <c r="Q67" s="1365">
        <v>8.0975711345672607E-2</v>
      </c>
      <c r="R67" s="1365">
        <v>1.3712633401155472E-2</v>
      </c>
      <c r="S67" s="1365">
        <v>8.9334554970264435E-2</v>
      </c>
      <c r="T67" s="1365">
        <v>5.2162360399961472E-2</v>
      </c>
      <c r="U67" s="1365">
        <v>1.4977898914366961E-2</v>
      </c>
      <c r="V67" s="1365">
        <v>1.2627655451069586E-5</v>
      </c>
      <c r="W67" s="1365">
        <v>0.30403569340705872</v>
      </c>
      <c r="X67" s="1365">
        <v>5.3174793720245361E-2</v>
      </c>
      <c r="Y67" s="1365">
        <v>1.8208593130111694E-2</v>
      </c>
      <c r="Z67" s="1365">
        <v>8.152519166469574E-2</v>
      </c>
      <c r="AA67" s="1365">
        <v>0.11792634427547455</v>
      </c>
      <c r="AB67" s="1365">
        <v>3.2976081594824791E-2</v>
      </c>
      <c r="AC67" s="1365">
        <v>2.2468241513706744E-4</v>
      </c>
      <c r="AD67" s="1365">
        <v>0.33475556969642639</v>
      </c>
      <c r="AE67" s="1365">
        <v>3.2600179314613342E-2</v>
      </c>
      <c r="AF67" s="1365">
        <v>2.1492704749107361E-2</v>
      </c>
      <c r="AG67" s="1365">
        <v>2.7989283204078674E-2</v>
      </c>
      <c r="AH67" s="1365">
        <v>0.14412966370582581</v>
      </c>
      <c r="AI67" s="1365">
        <v>9.8404144868254662E-2</v>
      </c>
      <c r="AJ67" s="1365">
        <v>1.0139582678675652E-2</v>
      </c>
      <c r="AK67" s="1365">
        <v>0.34745806455612183</v>
      </c>
      <c r="AL67" s="1365">
        <v>2.9362356290221214E-2</v>
      </c>
      <c r="AM67" s="1365">
        <v>2.0834757015109062E-2</v>
      </c>
      <c r="AN67" s="1365">
        <v>1.8516369163990021E-2</v>
      </c>
      <c r="AO67" s="1365">
        <v>0.14952632784843445</v>
      </c>
      <c r="AP67" s="1365">
        <v>0.11545585654675961</v>
      </c>
      <c r="AQ67" s="1365">
        <v>1.3762409798800945E-2</v>
      </c>
      <c r="AR67" s="1365">
        <v>0.39086022973060608</v>
      </c>
      <c r="AS67" s="1365">
        <v>2.4491917341947556E-2</v>
      </c>
      <c r="AT67" s="1365">
        <v>1.8987420946359634E-2</v>
      </c>
      <c r="AU67" s="1365">
        <v>8.3691757172346115E-3</v>
      </c>
      <c r="AV67" s="1365">
        <v>0.16771191358566284</v>
      </c>
      <c r="AW67" s="1365">
        <v>0.14759946241974831</v>
      </c>
      <c r="AX67" s="1365">
        <v>2.3700335994362831E-2</v>
      </c>
      <c r="AY67" s="1365">
        <v>0.40888234972953796</v>
      </c>
      <c r="AZ67" s="1365">
        <v>2.3975387215614319E-2</v>
      </c>
      <c r="BA67" s="1365">
        <v>1.7737004905939102E-2</v>
      </c>
      <c r="BB67" s="1365">
        <v>6.1080898158252239E-3</v>
      </c>
      <c r="BC67" s="1365">
        <v>0.17038655281066895</v>
      </c>
      <c r="BD67" s="1365">
        <v>0.16306068748235703</v>
      </c>
      <c r="BE67" s="1365">
        <v>2.761463075876236E-2</v>
      </c>
      <c r="BF67" s="1365">
        <v>0.44435545802116394</v>
      </c>
      <c r="BG67" s="1365">
        <v>2.3282190784811974E-2</v>
      </c>
      <c r="BH67" s="1365">
        <v>1.5266072005033493E-2</v>
      </c>
      <c r="BI67" s="1365">
        <v>2.8981105424463749E-3</v>
      </c>
      <c r="BJ67" s="1365">
        <v>0.16856364905834198</v>
      </c>
      <c r="BK67" s="1365">
        <v>0.19912325590848923</v>
      </c>
      <c r="BL67" s="1365">
        <v>3.5222180187702179E-2</v>
      </c>
      <c r="BM67" s="1365">
        <v>0.45992690324783325</v>
      </c>
      <c r="BN67" s="1365">
        <v>2.3014683276414871E-2</v>
      </c>
      <c r="BO67" s="1365">
        <v>1.0473862290382385E-2</v>
      </c>
      <c r="BP67" s="1365">
        <v>1.0222434066236019E-3</v>
      </c>
      <c r="BQ67" s="1365">
        <v>0.15319739282131195</v>
      </c>
      <c r="BR67" s="1365">
        <v>0.23288271576166153</v>
      </c>
      <c r="BS67" s="1365">
        <v>3.9336003363132477E-2</v>
      </c>
      <c r="BT67" s="1365">
        <v>0.46422260999679565</v>
      </c>
      <c r="BU67" s="1365">
        <v>2.2912565618753433E-2</v>
      </c>
      <c r="BV67" s="1365">
        <v>7.9163257032632828E-3</v>
      </c>
      <c r="BW67" s="1365">
        <v>4.3556222226470709E-4</v>
      </c>
      <c r="BX67" s="1365">
        <v>0.14442996680736542</v>
      </c>
      <c r="BY67" s="1365">
        <v>0.20041660964488983</v>
      </c>
      <c r="BZ67" s="1365">
        <v>3.9476260542869568E-2</v>
      </c>
      <c r="CA67" s="1365">
        <v>0.30567395687103271</v>
      </c>
      <c r="CB67" s="1365">
        <v>4.0012966841459274E-2</v>
      </c>
      <c r="CC67" s="1365">
        <v>2.2999035194516182E-2</v>
      </c>
      <c r="CD67" s="1365">
        <v>4.9676910042762756E-2</v>
      </c>
      <c r="CE67" s="1365">
        <v>0.13177436590194702</v>
      </c>
      <c r="CF67" s="1365">
        <v>5.9365336783230305E-2</v>
      </c>
      <c r="CG67" s="1365">
        <v>1.8453518860042095E-3</v>
      </c>
      <c r="CH67" s="1365">
        <v>0.31368023157119751</v>
      </c>
      <c r="CI67" s="1365">
        <v>3.3152788877487183E-2</v>
      </c>
      <c r="CJ67" s="1365">
        <v>2.2272450849413872E-2</v>
      </c>
      <c r="CK67" s="1365">
        <v>2.6413450017571449E-2</v>
      </c>
      <c r="CL67" s="1365">
        <v>0.13537335395812988</v>
      </c>
      <c r="CM67" s="1365">
        <v>9.0440008789300919E-2</v>
      </c>
      <c r="CN67" s="1365">
        <v>6.028191652148962E-3</v>
      </c>
      <c r="CO67" s="1365">
        <v>0.34814912080764771</v>
      </c>
      <c r="CP67" s="1365">
        <v>2.5716053321957588E-2</v>
      </c>
      <c r="CQ67" s="1365">
        <v>2.1950813010334969E-2</v>
      </c>
      <c r="CR67" s="1365">
        <v>1.372778695076704E-2</v>
      </c>
      <c r="CS67" s="1365">
        <v>0.16137321293354034</v>
      </c>
      <c r="CT67" s="1365">
        <v>0.11095750331878662</v>
      </c>
      <c r="CU67" s="1365">
        <v>1.4423740096390247E-2</v>
      </c>
      <c r="CV67" s="1365">
        <v>0.37976154685020447</v>
      </c>
      <c r="CW67" s="1365">
        <v>2.4544451385736465E-2</v>
      </c>
      <c r="CX67" s="1365">
        <v>1.9765459001064301E-2</v>
      </c>
      <c r="CY67" s="1365">
        <v>8.7432460859417915E-3</v>
      </c>
      <c r="CZ67" s="1365">
        <v>0.17188301682472229</v>
      </c>
      <c r="DA67" s="1365">
        <v>0.13345596939325333</v>
      </c>
      <c r="DB67" s="1365">
        <v>2.1369395777583122E-2</v>
      </c>
      <c r="DC67" s="1365">
        <v>0.43650147318840027</v>
      </c>
      <c r="DD67" s="1365">
        <v>2.3417117074131966E-2</v>
      </c>
      <c r="DE67" s="1365">
        <v>1.7683181911706924E-2</v>
      </c>
      <c r="DF67" s="1365">
        <v>3.8442662917077541E-3</v>
      </c>
      <c r="DG67" s="1365">
        <v>0.17631414532661438</v>
      </c>
      <c r="DH67" s="1365">
        <v>0.18209555000066757</v>
      </c>
      <c r="DI67" s="1365">
        <v>3.3147234469652176E-2</v>
      </c>
      <c r="DJ67" s="1365">
        <v>0.45787236094474792</v>
      </c>
      <c r="DK67" s="1365">
        <v>2.3063523694872856E-2</v>
      </c>
      <c r="DL67" s="1365">
        <v>1.1697068810462952E-2</v>
      </c>
      <c r="DM67" s="1365">
        <v>1.3028385583311319E-3</v>
      </c>
      <c r="DN67" s="1365">
        <v>0.15739062428474426</v>
      </c>
      <c r="DO67" s="1365">
        <v>0.18090945482254028</v>
      </c>
      <c r="DP67" s="1365">
        <v>3.9268922060728073E-2</v>
      </c>
      <c r="DQ67" s="1365">
        <v>0.47188079357147217</v>
      </c>
      <c r="DR67" s="1365">
        <v>2.2836862131953239E-2</v>
      </c>
      <c r="DS67" s="1365">
        <v>7.6400092802941799E-3</v>
      </c>
      <c r="DT67" s="1365">
        <v>2.7029917691834271E-4</v>
      </c>
      <c r="DU67" s="1365">
        <v>0.14421211183071136</v>
      </c>
      <c r="DV67" s="1365">
        <v>0.21022094786167145</v>
      </c>
      <c r="DW67" s="1365">
        <v>3.8591679185628891E-2</v>
      </c>
    </row>
    <row r="68" spans="1:127" ht="16" x14ac:dyDescent="0.2">
      <c r="A68" s="1365">
        <v>1979</v>
      </c>
      <c r="B68" s="1365">
        <v>0.30680501461029053</v>
      </c>
      <c r="C68" s="1365">
        <v>5.0438731908798218E-2</v>
      </c>
      <c r="D68" s="1365">
        <v>1.6970328986644745E-2</v>
      </c>
      <c r="E68" s="1365">
        <v>6.8181715905666351E-2</v>
      </c>
      <c r="F68" s="1365">
        <v>0.12003318965435028</v>
      </c>
      <c r="G68" s="1365">
        <v>4.781500156968832E-2</v>
      </c>
      <c r="H68" s="1365">
        <v>3.3660340122878551E-3</v>
      </c>
      <c r="I68" s="1365">
        <v>0.29032051563262939</v>
      </c>
      <c r="J68" s="1365">
        <v>6.0270823538303375E-2</v>
      </c>
      <c r="K68" s="1365">
        <v>1.5399974770843983E-2</v>
      </c>
      <c r="L68" s="1365">
        <v>8.7710179388523102E-2</v>
      </c>
      <c r="M68" s="1365">
        <v>0.10287919640541077</v>
      </c>
      <c r="N68" s="1365">
        <v>2.3904741276055574E-2</v>
      </c>
      <c r="O68" s="1365">
        <v>1.5558907762169838E-4</v>
      </c>
      <c r="P68" s="1365">
        <v>0.25099146366119385</v>
      </c>
      <c r="Q68" s="1365">
        <v>7.8653044998645782E-2</v>
      </c>
      <c r="R68" s="1365">
        <v>1.2686221860349178E-2</v>
      </c>
      <c r="S68" s="1365">
        <v>9.0170994400978088E-2</v>
      </c>
      <c r="T68" s="1365">
        <v>5.6859236210584641E-2</v>
      </c>
      <c r="U68" s="1365">
        <v>1.2608711840584874E-2</v>
      </c>
      <c r="V68" s="1365">
        <v>1.3260705600259826E-5</v>
      </c>
      <c r="W68" s="1365">
        <v>0.30797311663627625</v>
      </c>
      <c r="X68" s="1365">
        <v>5.2020065486431122E-2</v>
      </c>
      <c r="Y68" s="1365">
        <v>1.6618028283119202E-2</v>
      </c>
      <c r="Z68" s="1365">
        <v>8.6605653166770935E-2</v>
      </c>
      <c r="AA68" s="1365">
        <v>0.12353500723838806</v>
      </c>
      <c r="AB68" s="1365">
        <v>2.8974901884794235E-2</v>
      </c>
      <c r="AC68" s="1365">
        <v>2.1947237837594002E-4</v>
      </c>
      <c r="AD68" s="1365">
        <v>0.3383738100528717</v>
      </c>
      <c r="AE68" s="1365">
        <v>3.1609676778316498E-2</v>
      </c>
      <c r="AF68" s="1365">
        <v>1.9977651536464691E-2</v>
      </c>
      <c r="AG68" s="1365">
        <v>3.0783528462052345E-2</v>
      </c>
      <c r="AH68" s="1365">
        <v>0.15288412570953369</v>
      </c>
      <c r="AI68" s="1365">
        <v>9.3604607507586479E-2</v>
      </c>
      <c r="AJ68" s="1365">
        <v>9.5142312347888947E-3</v>
      </c>
      <c r="AK68" s="1365">
        <v>0.3500673770904541</v>
      </c>
      <c r="AL68" s="1365">
        <v>2.8481427580118179E-2</v>
      </c>
      <c r="AM68" s="1365">
        <v>1.9456470385193825E-2</v>
      </c>
      <c r="AN68" s="1365">
        <v>2.0461183041334152E-2</v>
      </c>
      <c r="AO68" s="1365">
        <v>0.15919899940490723</v>
      </c>
      <c r="AP68" s="1365">
        <v>0.10968835279345512</v>
      </c>
      <c r="AQ68" s="1365">
        <v>1.2780931778252125E-2</v>
      </c>
      <c r="AR68" s="1365">
        <v>0.39394479990005493</v>
      </c>
      <c r="AS68" s="1365">
        <v>2.3959910497069359E-2</v>
      </c>
      <c r="AT68" s="1365">
        <v>1.7938319593667984E-2</v>
      </c>
      <c r="AU68" s="1365">
        <v>8.9111989364027977E-3</v>
      </c>
      <c r="AV68" s="1365">
        <v>0.17876914143562317</v>
      </c>
      <c r="AW68" s="1365">
        <v>0.14249510318040848</v>
      </c>
      <c r="AX68" s="1365">
        <v>2.1871117874979973E-2</v>
      </c>
      <c r="AY68" s="1365">
        <v>0.41239628195762634</v>
      </c>
      <c r="AZ68" s="1365">
        <v>2.3403491824865341E-2</v>
      </c>
      <c r="BA68" s="1365">
        <v>1.6578992828726768E-2</v>
      </c>
      <c r="BB68" s="1365">
        <v>6.4404262229800224E-3</v>
      </c>
      <c r="BC68" s="1365">
        <v>0.18385876715183258</v>
      </c>
      <c r="BD68" s="1365">
        <v>0.15720807388424873</v>
      </c>
      <c r="BE68" s="1365">
        <v>2.4906549602746964E-2</v>
      </c>
      <c r="BF68" s="1365">
        <v>0.4430420994758606</v>
      </c>
      <c r="BG68" s="1365">
        <v>2.2804034873843193E-2</v>
      </c>
      <c r="BH68" s="1365">
        <v>1.3346884399652481E-2</v>
      </c>
      <c r="BI68" s="1365">
        <v>2.9522140976041555E-3</v>
      </c>
      <c r="BJ68" s="1365">
        <v>0.18259686231613159</v>
      </c>
      <c r="BK68" s="1365">
        <v>0.19118884205818176</v>
      </c>
      <c r="BL68" s="1365">
        <v>3.0153268948197365E-2</v>
      </c>
      <c r="BM68" s="1365">
        <v>0.46247822046279907</v>
      </c>
      <c r="BN68" s="1365">
        <v>2.2604648023843765E-2</v>
      </c>
      <c r="BO68" s="1365">
        <v>8.7563032284379005E-3</v>
      </c>
      <c r="BP68" s="1365">
        <v>1.0122655658051372E-3</v>
      </c>
      <c r="BQ68" s="1365">
        <v>0.17547167837619781</v>
      </c>
      <c r="BR68" s="1365">
        <v>0.22241723909974098</v>
      </c>
      <c r="BS68" s="1365">
        <v>3.2216072082519531E-2</v>
      </c>
      <c r="BT68" s="1365">
        <v>0.47376784682273865</v>
      </c>
      <c r="BU68" s="1365">
        <v>2.254188247025013E-2</v>
      </c>
      <c r="BV68" s="1365">
        <v>6.6115427762269974E-3</v>
      </c>
      <c r="BW68" s="1365">
        <v>4.0030942182056606E-4</v>
      </c>
      <c r="BX68" s="1365">
        <v>0.17559263110160828</v>
      </c>
      <c r="BY68" s="1365">
        <v>0.18382249772548676</v>
      </c>
      <c r="BZ68" s="1365">
        <v>3.3256698399782181E-2</v>
      </c>
      <c r="CA68" s="1365">
        <v>0.31072312593460083</v>
      </c>
      <c r="CB68" s="1365">
        <v>3.9006765931844711E-2</v>
      </c>
      <c r="CC68" s="1365">
        <v>2.1210040897130966E-2</v>
      </c>
      <c r="CD68" s="1365">
        <v>5.5191852152347565E-2</v>
      </c>
      <c r="CE68" s="1365">
        <v>0.13795191049575806</v>
      </c>
      <c r="CF68" s="1365">
        <v>5.5572799406945705E-2</v>
      </c>
      <c r="CG68" s="1365">
        <v>1.7897561192512512E-3</v>
      </c>
      <c r="CH68" s="1365">
        <v>0.31413722038269043</v>
      </c>
      <c r="CI68" s="1365">
        <v>3.2183986157178879E-2</v>
      </c>
      <c r="CJ68" s="1365">
        <v>2.0699646323919296E-2</v>
      </c>
      <c r="CK68" s="1365">
        <v>2.9919181019067764E-2</v>
      </c>
      <c r="CL68" s="1365">
        <v>0.14317350089550018</v>
      </c>
      <c r="CM68" s="1365">
        <v>8.2823706790804863E-2</v>
      </c>
      <c r="CN68" s="1365">
        <v>5.3372019901871681E-3</v>
      </c>
      <c r="CO68" s="1365">
        <v>0.34755200147628784</v>
      </c>
      <c r="CP68" s="1365">
        <v>2.5358917191624641E-2</v>
      </c>
      <c r="CQ68" s="1365">
        <v>2.1356089040637016E-2</v>
      </c>
      <c r="CR68" s="1365">
        <v>1.5123485587537289E-2</v>
      </c>
      <c r="CS68" s="1365">
        <v>0.16597224771976471</v>
      </c>
      <c r="CT68" s="1365">
        <v>0.10550215840339661</v>
      </c>
      <c r="CU68" s="1365">
        <v>1.423910167068243E-2</v>
      </c>
      <c r="CV68" s="1365">
        <v>0.38487181067466736</v>
      </c>
      <c r="CW68" s="1365">
        <v>2.3941893130540848E-2</v>
      </c>
      <c r="CX68" s="1365">
        <v>1.9481906667351723E-2</v>
      </c>
      <c r="CY68" s="1365">
        <v>9.5733581110835075E-3</v>
      </c>
      <c r="CZ68" s="1365">
        <v>0.18499213457107544</v>
      </c>
      <c r="DA68" s="1365">
        <v>0.12668829038739204</v>
      </c>
      <c r="DB68" s="1365">
        <v>2.0194217562675476E-2</v>
      </c>
      <c r="DC68" s="1365">
        <v>0.43230947852134705</v>
      </c>
      <c r="DD68" s="1365">
        <v>2.2914135828614235E-2</v>
      </c>
      <c r="DE68" s="1365">
        <v>1.5881804749369621E-2</v>
      </c>
      <c r="DF68" s="1365">
        <v>4.0234546177089214E-3</v>
      </c>
      <c r="DG68" s="1365">
        <v>0.18653139472007751</v>
      </c>
      <c r="DH68" s="1365">
        <v>0.17394449561834335</v>
      </c>
      <c r="DI68" s="1365">
        <v>2.9014186933636665E-2</v>
      </c>
      <c r="DJ68" s="1365">
        <v>0.45636382699012756</v>
      </c>
      <c r="DK68" s="1365">
        <v>2.2638643160462379E-2</v>
      </c>
      <c r="DL68" s="1365">
        <v>9.9178897216916084E-3</v>
      </c>
      <c r="DM68" s="1365">
        <v>1.3436966110020876E-3</v>
      </c>
      <c r="DN68" s="1365">
        <v>0.17540617287158966</v>
      </c>
      <c r="DO68" s="1365">
        <v>0.17354747653007507</v>
      </c>
      <c r="DP68" s="1365">
        <v>3.1652476638555527E-2</v>
      </c>
      <c r="DQ68" s="1365">
        <v>0.50035667419433594</v>
      </c>
      <c r="DR68" s="1365">
        <v>2.2453002631664276E-2</v>
      </c>
      <c r="DS68" s="1365">
        <v>6.2667131423950195E-3</v>
      </c>
      <c r="DT68" s="1365">
        <v>2.0952224440407008E-4</v>
      </c>
      <c r="DU68" s="1365">
        <v>0.19208657741546631</v>
      </c>
      <c r="DV68" s="1365">
        <v>0.19369420409202576</v>
      </c>
      <c r="DW68" s="1365">
        <v>3.3327382057905197E-2</v>
      </c>
    </row>
    <row r="69" spans="1:127" ht="16" x14ac:dyDescent="0.2">
      <c r="A69" s="1365">
        <v>1980</v>
      </c>
      <c r="B69" s="1365">
        <v>0.30836042761802673</v>
      </c>
      <c r="C69" s="1365">
        <v>5.2518486976623535E-2</v>
      </c>
      <c r="D69" s="1365">
        <v>1.6959985718131065E-2</v>
      </c>
      <c r="E69" s="1365">
        <v>6.8711511790752411E-2</v>
      </c>
      <c r="F69" s="1365">
        <v>0.12383519113063812</v>
      </c>
      <c r="G69" s="1365">
        <v>4.2705923318862915E-2</v>
      </c>
      <c r="H69" s="1365">
        <v>3.6293212324380875E-3</v>
      </c>
      <c r="I69" s="1365">
        <v>0.29134523868560791</v>
      </c>
      <c r="J69" s="1365">
        <v>6.2460664659738541E-2</v>
      </c>
      <c r="K69" s="1365">
        <v>1.5198608860373497E-2</v>
      </c>
      <c r="L69" s="1365">
        <v>8.692043274641037E-2</v>
      </c>
      <c r="M69" s="1365">
        <v>0.10498559474945068</v>
      </c>
      <c r="N69" s="1365">
        <v>2.1615923382341862E-2</v>
      </c>
      <c r="O69" s="1365">
        <v>1.6400608001276851E-4</v>
      </c>
      <c r="P69" s="1365">
        <v>0.25134414434432983</v>
      </c>
      <c r="Q69" s="1365">
        <v>8.1964872777462006E-2</v>
      </c>
      <c r="R69" s="1365">
        <v>1.2798508629202843E-2</v>
      </c>
      <c r="S69" s="1365">
        <v>8.8141709566116333E-2</v>
      </c>
      <c r="T69" s="1365">
        <v>5.6674093008041382E-2</v>
      </c>
      <c r="U69" s="1365">
        <v>1.1750733479857445E-2</v>
      </c>
      <c r="V69" s="1365">
        <v>1.4230903616407886E-5</v>
      </c>
      <c r="W69" s="1365">
        <v>0.30878758430480957</v>
      </c>
      <c r="X69" s="1365">
        <v>5.3955916315317154E-2</v>
      </c>
      <c r="Y69" s="1365">
        <v>1.6245165839791298E-2</v>
      </c>
      <c r="Z69" s="1365">
        <v>8.6387902498245239E-2</v>
      </c>
      <c r="AA69" s="1365">
        <v>0.12605167925357819</v>
      </c>
      <c r="AB69" s="1365">
        <v>2.5917608756572008E-2</v>
      </c>
      <c r="AC69" s="1365">
        <v>2.2931507555767894E-4</v>
      </c>
      <c r="AD69" s="1365">
        <v>0.34161227941513062</v>
      </c>
      <c r="AE69" s="1365">
        <v>3.3089030534029007E-2</v>
      </c>
      <c r="AF69" s="1365">
        <v>2.0402150228619576E-2</v>
      </c>
      <c r="AG69" s="1365">
        <v>3.3126801252365112E-2</v>
      </c>
      <c r="AH69" s="1365">
        <v>0.16067193448543549</v>
      </c>
      <c r="AI69" s="1365">
        <v>8.392096683382988E-2</v>
      </c>
      <c r="AJ69" s="1365">
        <v>1.0401398874819279E-2</v>
      </c>
      <c r="AK69" s="1365">
        <v>0.35410606861114502</v>
      </c>
      <c r="AL69" s="1365">
        <v>2.9857579618692398E-2</v>
      </c>
      <c r="AM69" s="1365">
        <v>2.0024599507451057E-2</v>
      </c>
      <c r="AN69" s="1365">
        <v>2.2623090073466301E-2</v>
      </c>
      <c r="AO69" s="1365">
        <v>0.16814720630645752</v>
      </c>
      <c r="AP69" s="1365">
        <v>9.9407387897372246E-2</v>
      </c>
      <c r="AQ69" s="1365">
        <v>1.4046205207705498E-2</v>
      </c>
      <c r="AR69" s="1365">
        <v>0.39753827452659607</v>
      </c>
      <c r="AS69" s="1365">
        <v>2.4957828223705292E-2</v>
      </c>
      <c r="AT69" s="1365">
        <v>1.8584189936518669E-2</v>
      </c>
      <c r="AU69" s="1365">
        <v>1.0010830126702785E-2</v>
      </c>
      <c r="AV69" s="1365">
        <v>0.18859611451625824</v>
      </c>
      <c r="AW69" s="1365">
        <v>0.13109463080763817</v>
      </c>
      <c r="AX69" s="1365">
        <v>2.4294689297676086E-2</v>
      </c>
      <c r="AY69" s="1365">
        <v>0.41515743732452393</v>
      </c>
      <c r="AZ69" s="1365">
        <v>2.4377133697271347E-2</v>
      </c>
      <c r="BA69" s="1365">
        <v>1.8017308786511421E-2</v>
      </c>
      <c r="BB69" s="1365">
        <v>7.276974618434906E-3</v>
      </c>
      <c r="BC69" s="1365">
        <v>0.19301916658878326</v>
      </c>
      <c r="BD69" s="1365">
        <v>0.14432547986507416</v>
      </c>
      <c r="BE69" s="1365">
        <v>2.8141388669610023E-2</v>
      </c>
      <c r="BF69" s="1365">
        <v>0.44435679912567139</v>
      </c>
      <c r="BG69" s="1365">
        <v>2.3762723430991173E-2</v>
      </c>
      <c r="BH69" s="1365">
        <v>1.5014744363725185E-2</v>
      </c>
      <c r="BI69" s="1365">
        <v>3.4814404789358377E-3</v>
      </c>
      <c r="BJ69" s="1365">
        <v>0.19273258745670319</v>
      </c>
      <c r="BK69" s="1365">
        <v>0.17456059902906418</v>
      </c>
      <c r="BL69" s="1365">
        <v>3.4804698079824448E-2</v>
      </c>
      <c r="BM69" s="1365">
        <v>0.45557713508605957</v>
      </c>
      <c r="BN69" s="1365">
        <v>2.3530906066298485E-2</v>
      </c>
      <c r="BO69" s="1365">
        <v>1.0452209040522575E-2</v>
      </c>
      <c r="BP69" s="1365">
        <v>1.2330508325248957E-3</v>
      </c>
      <c r="BQ69" s="1365">
        <v>0.17835916578769684</v>
      </c>
      <c r="BR69" s="1365">
        <v>0.20355646684765816</v>
      </c>
      <c r="BS69" s="1365">
        <v>3.8445323705673218E-2</v>
      </c>
      <c r="BT69" s="1365">
        <v>0.4584064781665802</v>
      </c>
      <c r="BU69" s="1365">
        <v>2.3543929681181908E-2</v>
      </c>
      <c r="BV69" s="1365">
        <v>9.1498065739870071E-3</v>
      </c>
      <c r="BW69" s="1365">
        <v>5.5107916705310345E-4</v>
      </c>
      <c r="BX69" s="1365">
        <v>0.16960406303405762</v>
      </c>
      <c r="BY69" s="1365">
        <v>0.16309888660907745</v>
      </c>
      <c r="BZ69" s="1365">
        <v>4.0443126112222672E-2</v>
      </c>
      <c r="CA69" s="1365">
        <v>0.31310686469078064</v>
      </c>
      <c r="CB69" s="1365">
        <v>4.046180471777916E-2</v>
      </c>
      <c r="CC69" s="1365">
        <v>2.1263560280203819E-2</v>
      </c>
      <c r="CD69" s="1365">
        <v>5.709172785282135E-2</v>
      </c>
      <c r="CE69" s="1365">
        <v>0.14361658692359924</v>
      </c>
      <c r="CF69" s="1365">
        <v>4.8587643541395664E-2</v>
      </c>
      <c r="CG69" s="1365">
        <v>2.0855260081589222E-3</v>
      </c>
      <c r="CH69" s="1365">
        <v>0.31951850652694702</v>
      </c>
      <c r="CI69" s="1365">
        <v>3.3759530633687973E-2</v>
      </c>
      <c r="CJ69" s="1365">
        <v>2.1171679720282555E-2</v>
      </c>
      <c r="CK69" s="1365">
        <v>3.2666955143213272E-2</v>
      </c>
      <c r="CL69" s="1365">
        <v>0.15186256170272827</v>
      </c>
      <c r="CM69" s="1365">
        <v>7.4173018336296082E-2</v>
      </c>
      <c r="CN69" s="1365">
        <v>5.8847502805292606E-3</v>
      </c>
      <c r="CO69" s="1365">
        <v>0.35440164804458618</v>
      </c>
      <c r="CP69" s="1365">
        <v>2.6379533112049103E-2</v>
      </c>
      <c r="CQ69" s="1365">
        <v>1.9972076639533043E-2</v>
      </c>
      <c r="CR69" s="1365">
        <v>1.6704071313142776E-2</v>
      </c>
      <c r="CS69" s="1365">
        <v>0.17776724696159363</v>
      </c>
      <c r="CT69" s="1365">
        <v>9.8701825365424156E-2</v>
      </c>
      <c r="CU69" s="1365">
        <v>1.4876892790198326E-2</v>
      </c>
      <c r="CV69" s="1365">
        <v>0.38991355895996094</v>
      </c>
      <c r="CW69" s="1365">
        <v>2.4908315390348434E-2</v>
      </c>
      <c r="CX69" s="1365">
        <v>2.0613135769963264E-2</v>
      </c>
      <c r="CY69" s="1365">
        <v>1.0558352805674076E-2</v>
      </c>
      <c r="CZ69" s="1365">
        <v>0.19326691329479218</v>
      </c>
      <c r="DA69" s="1365">
        <v>0.11818611435592175</v>
      </c>
      <c r="DB69" s="1365">
        <v>2.2380713373422623E-2</v>
      </c>
      <c r="DC69" s="1365">
        <v>0.43851488828659058</v>
      </c>
      <c r="DD69" s="1365">
        <v>2.388341911137104E-2</v>
      </c>
      <c r="DE69" s="1365">
        <v>1.7390243709087372E-2</v>
      </c>
      <c r="DF69" s="1365">
        <v>4.6520722098648548E-3</v>
      </c>
      <c r="DG69" s="1365">
        <v>0.20021615922451019</v>
      </c>
      <c r="DH69" s="1365">
        <v>0.1594637855887413</v>
      </c>
      <c r="DI69" s="1365">
        <v>3.2909192144870758E-2</v>
      </c>
      <c r="DJ69" s="1365">
        <v>0.45430836081504822</v>
      </c>
      <c r="DK69" s="1365">
        <v>2.3525066673755646E-2</v>
      </c>
      <c r="DL69" s="1365">
        <v>1.103624701499939E-2</v>
      </c>
      <c r="DM69" s="1365">
        <v>1.5388685278594494E-3</v>
      </c>
      <c r="DN69" s="1365">
        <v>0.18228523433208466</v>
      </c>
      <c r="DO69" s="1365">
        <v>0.15415269136428833</v>
      </c>
      <c r="DP69" s="1365">
        <v>3.7549447268247604E-2</v>
      </c>
      <c r="DQ69" s="1365">
        <v>0.4652220606803894</v>
      </c>
      <c r="DR69" s="1365">
        <v>2.3582970723509789E-2</v>
      </c>
      <c r="DS69" s="1365">
        <v>7.7527863904833794E-3</v>
      </c>
      <c r="DT69" s="1365">
        <v>3.3344334224238992E-4</v>
      </c>
      <c r="DU69" s="1365">
        <v>0.17689739167690277</v>
      </c>
      <c r="DV69" s="1365">
        <v>0.16094230115413666</v>
      </c>
      <c r="DW69" s="1365">
        <v>4.113788902759552E-2</v>
      </c>
    </row>
    <row r="70" spans="1:127" ht="16" x14ac:dyDescent="0.2">
      <c r="A70" s="1365">
        <v>1981</v>
      </c>
      <c r="B70" s="1365">
        <v>0.31384545564651489</v>
      </c>
      <c r="C70" s="1365">
        <v>5.6672576814889908E-2</v>
      </c>
      <c r="D70" s="1365">
        <v>1.6805762425065041E-2</v>
      </c>
      <c r="E70" s="1365">
        <v>7.2090320289134979E-2</v>
      </c>
      <c r="F70" s="1365">
        <v>0.12737487256526947</v>
      </c>
      <c r="G70" s="1365">
        <v>3.7490090355277061E-2</v>
      </c>
      <c r="H70" s="1365">
        <v>3.4118401817977428E-3</v>
      </c>
      <c r="I70" s="1365">
        <v>0.30457770824432373</v>
      </c>
      <c r="J70" s="1365">
        <v>6.7559719085693359E-2</v>
      </c>
      <c r="K70" s="1365">
        <v>1.4996122568845749E-2</v>
      </c>
      <c r="L70" s="1365">
        <v>9.1713257133960724E-2</v>
      </c>
      <c r="M70" s="1365">
        <v>0.11112730950117111</v>
      </c>
      <c r="N70" s="1365">
        <v>1.9036927726119757E-2</v>
      </c>
      <c r="O70" s="1365">
        <v>1.44364865263924E-4</v>
      </c>
      <c r="P70" s="1365">
        <v>0.26658043265342712</v>
      </c>
      <c r="Q70" s="1365">
        <v>8.8890455663204193E-2</v>
      </c>
      <c r="R70" s="1365">
        <v>1.3183677569031715E-2</v>
      </c>
      <c r="S70" s="1365">
        <v>9.2748254537582397E-2</v>
      </c>
      <c r="T70" s="1365">
        <v>6.1139963567256927E-2</v>
      </c>
      <c r="U70" s="1365">
        <v>1.0602829046547413E-2</v>
      </c>
      <c r="V70" s="1365">
        <v>1.5255322978191543E-5</v>
      </c>
      <c r="W70" s="1365">
        <v>0.32085332274436951</v>
      </c>
      <c r="X70" s="1365">
        <v>5.8422986418008804E-2</v>
      </c>
      <c r="Y70" s="1365">
        <v>1.5772458165884018E-2</v>
      </c>
      <c r="Z70" s="1365">
        <v>9.1269932687282562E-2</v>
      </c>
      <c r="AA70" s="1365">
        <v>0.13253872096538544</v>
      </c>
      <c r="AB70" s="1365">
        <v>2.2649562451988459E-2</v>
      </c>
      <c r="AC70" s="1365">
        <v>1.9966723630204797E-4</v>
      </c>
      <c r="AD70" s="1365">
        <v>0.33158224821090698</v>
      </c>
      <c r="AE70" s="1365">
        <v>3.5836614668369293E-2</v>
      </c>
      <c r="AF70" s="1365">
        <v>2.0269077271223068E-2</v>
      </c>
      <c r="AG70" s="1365">
        <v>3.4535691142082214E-2</v>
      </c>
      <c r="AH70" s="1365">
        <v>0.15846969187259674</v>
      </c>
      <c r="AI70" s="1365">
        <v>7.2805991396307945E-2</v>
      </c>
      <c r="AJ70" s="1365">
        <v>9.6651762723922729E-3</v>
      </c>
      <c r="AK70" s="1365">
        <v>0.3379158079624176</v>
      </c>
      <c r="AL70" s="1365">
        <v>3.2269716262817383E-2</v>
      </c>
      <c r="AM70" s="1365">
        <v>2.0584018900990486E-2</v>
      </c>
      <c r="AN70" s="1365">
        <v>2.3521117866039276E-2</v>
      </c>
      <c r="AO70" s="1365">
        <v>0.1625455766916275</v>
      </c>
      <c r="AP70" s="1365">
        <v>8.5852647200226784E-2</v>
      </c>
      <c r="AQ70" s="1365">
        <v>1.3142724521458149E-2</v>
      </c>
      <c r="AR70" s="1365">
        <v>0.36669525504112244</v>
      </c>
      <c r="AS70" s="1365">
        <v>2.7143292129039764E-2</v>
      </c>
      <c r="AT70" s="1365">
        <v>2.0530480891466141E-2</v>
      </c>
      <c r="AU70" s="1365">
        <v>1.0590105317533016E-2</v>
      </c>
      <c r="AV70" s="1365">
        <v>0.17428220808506012</v>
      </c>
      <c r="AW70" s="1365">
        <v>0.11150193586945534</v>
      </c>
      <c r="AX70" s="1365">
        <v>2.2647233679890633E-2</v>
      </c>
      <c r="AY70" s="1365">
        <v>0.3788323700428009</v>
      </c>
      <c r="AZ70" s="1365">
        <v>2.6492739096283913E-2</v>
      </c>
      <c r="BA70" s="1365">
        <v>2.0490888506174088E-2</v>
      </c>
      <c r="BB70" s="1365">
        <v>7.7147921547293663E-3</v>
      </c>
      <c r="BC70" s="1365">
        <v>0.17620372772216797</v>
      </c>
      <c r="BD70" s="1365">
        <v>0.12196147814393044</v>
      </c>
      <c r="BE70" s="1365">
        <v>2.5968721136450768E-2</v>
      </c>
      <c r="BF70" s="1365">
        <v>0.39664265513420105</v>
      </c>
      <c r="BG70" s="1365">
        <v>2.600204199552536E-2</v>
      </c>
      <c r="BH70" s="1365">
        <v>1.8413495272397995E-2</v>
      </c>
      <c r="BI70" s="1365">
        <v>3.5320173483341932E-3</v>
      </c>
      <c r="BJ70" s="1365">
        <v>0.17148807644844055</v>
      </c>
      <c r="BK70" s="1365">
        <v>0.14549924433231354</v>
      </c>
      <c r="BL70" s="1365">
        <v>3.1707767397165298E-2</v>
      </c>
      <c r="BM70" s="1365">
        <v>0.40013235807418823</v>
      </c>
      <c r="BN70" s="1365">
        <v>2.5913802906870842E-2</v>
      </c>
      <c r="BO70" s="1365">
        <v>1.5051401220262051E-2</v>
      </c>
      <c r="BP70" s="1365">
        <v>1.2414497323334217E-3</v>
      </c>
      <c r="BQ70" s="1365">
        <v>0.15558257699012756</v>
      </c>
      <c r="BR70" s="1365">
        <v>0.1680457629263401</v>
      </c>
      <c r="BS70" s="1365">
        <v>3.4297369420528412E-2</v>
      </c>
      <c r="BT70" s="1365">
        <v>0.40172067284584045</v>
      </c>
      <c r="BU70" s="1365">
        <v>2.5927076116204262E-2</v>
      </c>
      <c r="BV70" s="1365">
        <v>1.3028018176555634E-2</v>
      </c>
      <c r="BW70" s="1365">
        <v>5.2584230434149504E-4</v>
      </c>
      <c r="BX70" s="1365">
        <v>0.1494491845369339</v>
      </c>
      <c r="BY70" s="1365">
        <v>0.12653858959674835</v>
      </c>
      <c r="BZ70" s="1365">
        <v>3.5416517406702042E-2</v>
      </c>
      <c r="CA70" s="1365">
        <v>0.31699267029762268</v>
      </c>
      <c r="CB70" s="1365">
        <v>4.4053085148334503E-2</v>
      </c>
      <c r="CC70" s="1365">
        <v>1.9543597474694252E-2</v>
      </c>
      <c r="CD70" s="1365">
        <v>5.9908133000135422E-2</v>
      </c>
      <c r="CE70" s="1365">
        <v>0.14908075332641602</v>
      </c>
      <c r="CF70" s="1365">
        <v>4.2752583511173725E-2</v>
      </c>
      <c r="CG70" s="1365">
        <v>1.6545294784009457E-3</v>
      </c>
      <c r="CH70" s="1365">
        <v>0.31478670239448547</v>
      </c>
      <c r="CI70" s="1365">
        <v>3.6389652639627457E-2</v>
      </c>
      <c r="CJ70" s="1365">
        <v>2.0627046003937721E-2</v>
      </c>
      <c r="CK70" s="1365">
        <v>3.3913332968950272E-2</v>
      </c>
      <c r="CL70" s="1365">
        <v>0.1531132310628891</v>
      </c>
      <c r="CM70" s="1365">
        <v>6.5239179879426956E-2</v>
      </c>
      <c r="CN70" s="1365">
        <v>5.5042705498635769E-3</v>
      </c>
      <c r="CO70" s="1365">
        <v>0.33637964725494385</v>
      </c>
      <c r="CP70" s="1365">
        <v>2.8768220916390419E-2</v>
      </c>
      <c r="CQ70" s="1365">
        <v>2.0629372447729111E-2</v>
      </c>
      <c r="CR70" s="1365">
        <v>1.7771964892745018E-2</v>
      </c>
      <c r="CS70" s="1365">
        <v>0.16948270797729492</v>
      </c>
      <c r="CT70" s="1365">
        <v>8.5376439616084099E-2</v>
      </c>
      <c r="CU70" s="1365">
        <v>1.4350937679409981E-2</v>
      </c>
      <c r="CV70" s="1365">
        <v>0.36317142844200134</v>
      </c>
      <c r="CW70" s="1365">
        <v>2.6924218982458115E-2</v>
      </c>
      <c r="CX70" s="1365">
        <v>2.2317579016089439E-2</v>
      </c>
      <c r="CY70" s="1365">
        <v>1.1392783373594284E-2</v>
      </c>
      <c r="CZ70" s="1365">
        <v>0.18035028874874115</v>
      </c>
      <c r="DA70" s="1365">
        <v>0.10126428678631783</v>
      </c>
      <c r="DB70" s="1365">
        <v>2.092226967215538E-2</v>
      </c>
      <c r="DC70" s="1365">
        <v>0.39479666948318481</v>
      </c>
      <c r="DD70" s="1365">
        <v>2.6048718020319939E-2</v>
      </c>
      <c r="DE70" s="1365">
        <v>2.0191952586174011E-2</v>
      </c>
      <c r="DF70" s="1365">
        <v>4.7436663880944252E-3</v>
      </c>
      <c r="DG70" s="1365">
        <v>0.17990165948867798</v>
      </c>
      <c r="DH70" s="1365">
        <v>0.13357273489236832</v>
      </c>
      <c r="DI70" s="1365">
        <v>3.0337940901517868E-2</v>
      </c>
      <c r="DJ70" s="1365">
        <v>0.39937356114387512</v>
      </c>
      <c r="DK70" s="1365">
        <v>2.590746246278286E-2</v>
      </c>
      <c r="DL70" s="1365">
        <v>1.6018074005842209E-2</v>
      </c>
      <c r="DM70" s="1365">
        <v>1.5833312645554543E-3</v>
      </c>
      <c r="DN70" s="1365">
        <v>0.15851280093193054</v>
      </c>
      <c r="DO70" s="1365">
        <v>0.1206071674823761</v>
      </c>
      <c r="DP70" s="1365">
        <v>3.3762693405151367E-2</v>
      </c>
      <c r="DQ70" s="1365">
        <v>0.40931075811386108</v>
      </c>
      <c r="DR70" s="1365">
        <v>2.5897670537233353E-2</v>
      </c>
      <c r="DS70" s="1365">
        <v>1.27676697447896E-2</v>
      </c>
      <c r="DT70" s="1365">
        <v>3.4302973654121161E-4</v>
      </c>
      <c r="DU70" s="1365">
        <v>0.15555167198181152</v>
      </c>
      <c r="DV70" s="1365">
        <v>0.12744377553462982</v>
      </c>
      <c r="DW70" s="1365">
        <v>3.5926241427659988E-2</v>
      </c>
    </row>
    <row r="71" spans="1:127" ht="16" x14ac:dyDescent="0.2">
      <c r="A71" s="1365">
        <v>1982</v>
      </c>
      <c r="B71" s="1365">
        <v>0.30430573225021362</v>
      </c>
      <c r="C71" s="1365">
        <v>5.370146781206131E-2</v>
      </c>
      <c r="D71" s="1365">
        <v>1.7653295770287514E-2</v>
      </c>
      <c r="E71" s="1365">
        <v>7.369733601808548E-2</v>
      </c>
      <c r="F71" s="1365">
        <v>0.12515254318714142</v>
      </c>
      <c r="G71" s="1365">
        <v>3.0536765232682228E-2</v>
      </c>
      <c r="H71" s="1365">
        <v>3.5643158480525017E-3</v>
      </c>
      <c r="I71" s="1365">
        <v>0.29627999663352966</v>
      </c>
      <c r="J71" s="1365">
        <v>6.3983440399169922E-2</v>
      </c>
      <c r="K71" s="1365">
        <v>1.5911884605884552E-2</v>
      </c>
      <c r="L71" s="1365">
        <v>9.3002423644065857E-2</v>
      </c>
      <c r="M71" s="1365">
        <v>0.10748278349637985</v>
      </c>
      <c r="N71" s="1365">
        <v>1.5750893857330084E-2</v>
      </c>
      <c r="O71" s="1365">
        <v>1.4856748748570681E-4</v>
      </c>
      <c r="P71" s="1365">
        <v>0.26086923480033875</v>
      </c>
      <c r="Q71" s="1365">
        <v>8.4560796618461609E-2</v>
      </c>
      <c r="R71" s="1365">
        <v>1.4246556907892227E-2</v>
      </c>
      <c r="S71" s="1365">
        <v>9.4062872231006622E-2</v>
      </c>
      <c r="T71" s="1365">
        <v>5.8482199907302856E-2</v>
      </c>
      <c r="U71" s="1365">
        <v>9.5077301375567913E-3</v>
      </c>
      <c r="V71" s="1365">
        <v>9.0696248662425205E-6</v>
      </c>
      <c r="W71" s="1365">
        <v>0.31092053651809692</v>
      </c>
      <c r="X71" s="1365">
        <v>5.547574907541275E-2</v>
      </c>
      <c r="Y71" s="1365">
        <v>1.6600411385297775E-2</v>
      </c>
      <c r="Z71" s="1365">
        <v>9.2563986778259277E-2</v>
      </c>
      <c r="AA71" s="1365">
        <v>0.12774202227592468</v>
      </c>
      <c r="AB71" s="1365">
        <v>1.8332123290747404E-2</v>
      </c>
      <c r="AC71" s="1365">
        <v>2.0624272292479873E-4</v>
      </c>
      <c r="AD71" s="1365">
        <v>0.31946814060211182</v>
      </c>
      <c r="AE71" s="1365">
        <v>3.4276485443115234E-2</v>
      </c>
      <c r="AF71" s="1365">
        <v>2.0943216979503632E-2</v>
      </c>
      <c r="AG71" s="1365">
        <v>3.7225641310214996E-2</v>
      </c>
      <c r="AH71" s="1365">
        <v>0.15853473544120789</v>
      </c>
      <c r="AI71" s="1365">
        <v>5.8470631018280983E-2</v>
      </c>
      <c r="AJ71" s="1365">
        <v>1.0017440654337406E-2</v>
      </c>
      <c r="AK71" s="1365">
        <v>0.32471522688865662</v>
      </c>
      <c r="AL71" s="1365">
        <v>3.0795158818364143E-2</v>
      </c>
      <c r="AM71" s="1365">
        <v>2.1520063281059265E-2</v>
      </c>
      <c r="AN71" s="1365">
        <v>2.5141052901744843E-2</v>
      </c>
      <c r="AO71" s="1365">
        <v>0.1636403352022171</v>
      </c>
      <c r="AP71" s="1365">
        <v>7.0037972182035446E-2</v>
      </c>
      <c r="AQ71" s="1365">
        <v>1.3580641709268093E-2</v>
      </c>
      <c r="AR71" s="1365">
        <v>0.35416051745414734</v>
      </c>
      <c r="AS71" s="1365">
        <v>2.5922290980815887E-2</v>
      </c>
      <c r="AT71" s="1365">
        <v>2.1116174757480621E-2</v>
      </c>
      <c r="AU71" s="1365">
        <v>1.1159450747072697E-2</v>
      </c>
      <c r="AV71" s="1365">
        <v>0.18026827275753021</v>
      </c>
      <c r="AW71" s="1365">
        <v>9.2832144349813461E-2</v>
      </c>
      <c r="AX71" s="1365">
        <v>2.2862192243337631E-2</v>
      </c>
      <c r="AY71" s="1365">
        <v>0.36661848425865173</v>
      </c>
      <c r="AZ71" s="1365">
        <v>2.5249062106013298E-2</v>
      </c>
      <c r="BA71" s="1365">
        <v>2.0784417167305946E-2</v>
      </c>
      <c r="BB71" s="1365">
        <v>8.1471335142850876E-3</v>
      </c>
      <c r="BC71" s="1365">
        <v>0.18342828750610352</v>
      </c>
      <c r="BD71" s="1365">
        <v>0.10308258607983589</v>
      </c>
      <c r="BE71" s="1365">
        <v>2.5927010923624039E-2</v>
      </c>
      <c r="BF71" s="1365">
        <v>0.38092908263206482</v>
      </c>
      <c r="BG71" s="1365">
        <v>2.4830542504787445E-2</v>
      </c>
      <c r="BH71" s="1365">
        <v>1.7506178468465805E-2</v>
      </c>
      <c r="BI71" s="1365">
        <v>3.7328675389289856E-3</v>
      </c>
      <c r="BJ71" s="1365">
        <v>0.17762093245983124</v>
      </c>
      <c r="BK71" s="1365">
        <v>0.12729920074343681</v>
      </c>
      <c r="BL71" s="1365">
        <v>2.9939372092485428E-2</v>
      </c>
      <c r="BM71" s="1365">
        <v>0.38312339782714844</v>
      </c>
      <c r="BN71" s="1365">
        <v>2.4922661483287811E-2</v>
      </c>
      <c r="BO71" s="1365">
        <v>1.2410616502165794E-2</v>
      </c>
      <c r="BP71" s="1365">
        <v>1.1738064931705594E-3</v>
      </c>
      <c r="BQ71" s="1365">
        <v>0.15438923239707947</v>
      </c>
      <c r="BR71" s="1365">
        <v>0.16111347451806068</v>
      </c>
      <c r="BS71" s="1365">
        <v>2.9113616794347763E-2</v>
      </c>
      <c r="BT71" s="1365">
        <v>0.36532238125801086</v>
      </c>
      <c r="BU71" s="1365">
        <v>2.4746276438236237E-2</v>
      </c>
      <c r="BV71" s="1365">
        <v>7.7920369803905487E-3</v>
      </c>
      <c r="BW71" s="1365">
        <v>3.6093784729018807E-4</v>
      </c>
      <c r="BX71" s="1365">
        <v>0.1084040030837059</v>
      </c>
      <c r="BY71" s="1365">
        <v>0.13341417908668518</v>
      </c>
      <c r="BZ71" s="1365">
        <v>2.7208847925066948E-2</v>
      </c>
      <c r="CA71" s="1365">
        <v>0.30724895000457764</v>
      </c>
      <c r="CB71" s="1365">
        <v>4.2383689433336258E-2</v>
      </c>
      <c r="CC71" s="1365">
        <v>1.9599875435233116E-2</v>
      </c>
      <c r="CD71" s="1365">
        <v>6.5367847681045532E-2</v>
      </c>
      <c r="CE71" s="1365">
        <v>0.14664497971534729</v>
      </c>
      <c r="CF71" s="1365">
        <v>3.1532980501651764E-2</v>
      </c>
      <c r="CG71" s="1365">
        <v>1.7195739783346653E-3</v>
      </c>
      <c r="CH71" s="1365">
        <v>0.3002382218837738</v>
      </c>
      <c r="CI71" s="1365">
        <v>3.4845832735300064E-2</v>
      </c>
      <c r="CJ71" s="1365">
        <v>2.1855803206562996E-2</v>
      </c>
      <c r="CK71" s="1365">
        <v>3.6763545125722885E-2</v>
      </c>
      <c r="CL71" s="1365">
        <v>0.14981801807880402</v>
      </c>
      <c r="CM71" s="1365">
        <v>5.1089851185679436E-2</v>
      </c>
      <c r="CN71" s="1365">
        <v>5.8651617728173733E-3</v>
      </c>
      <c r="CO71" s="1365">
        <v>0.32102680206298828</v>
      </c>
      <c r="CP71" s="1365">
        <v>2.7712836861610413E-2</v>
      </c>
      <c r="CQ71" s="1365">
        <v>2.1998530253767967E-2</v>
      </c>
      <c r="CR71" s="1365">
        <v>1.9171128049492836E-2</v>
      </c>
      <c r="CS71" s="1365">
        <v>0.17186374962329865</v>
      </c>
      <c r="CT71" s="1365">
        <v>6.5569674596190453E-2</v>
      </c>
      <c r="CU71" s="1365">
        <v>1.4710884541273117E-2</v>
      </c>
      <c r="CV71" s="1365">
        <v>0.35223120450973511</v>
      </c>
      <c r="CW71" s="1365">
        <v>2.5669822469353676E-2</v>
      </c>
      <c r="CX71" s="1365">
        <v>2.4080222472548485E-2</v>
      </c>
      <c r="CY71" s="1365">
        <v>1.2585051357746124E-2</v>
      </c>
      <c r="CZ71" s="1365">
        <v>0.18926675617694855</v>
      </c>
      <c r="DA71" s="1365">
        <v>7.8736219555139542E-2</v>
      </c>
      <c r="DB71" s="1365">
        <v>2.1893151104450226E-2</v>
      </c>
      <c r="DC71" s="1365">
        <v>0.37952461838722229</v>
      </c>
      <c r="DD71" s="1365">
        <v>2.4771584197878838E-2</v>
      </c>
      <c r="DE71" s="1365">
        <v>2.0767595618963242E-2</v>
      </c>
      <c r="DF71" s="1365">
        <v>5.370797123759985E-3</v>
      </c>
      <c r="DG71" s="1365">
        <v>0.19249041378498077</v>
      </c>
      <c r="DH71" s="1365">
        <v>0.10565634816884995</v>
      </c>
      <c r="DI71" s="1365">
        <v>3.0467897653579712E-2</v>
      </c>
      <c r="DJ71" s="1365">
        <v>0.3969462513923645</v>
      </c>
      <c r="DK71" s="1365">
        <v>2.5059627369046211E-2</v>
      </c>
      <c r="DL71" s="1365">
        <v>1.5997033566236496E-2</v>
      </c>
      <c r="DM71" s="1365">
        <v>1.8050149083137512E-3</v>
      </c>
      <c r="DN71" s="1365">
        <v>0.19009767472743988</v>
      </c>
      <c r="DO71" s="1365">
        <v>8.3457246422767639E-2</v>
      </c>
      <c r="DP71" s="1365">
        <v>3.0592706054449081E-2</v>
      </c>
      <c r="DQ71" s="1365">
        <v>0.35887718200683594</v>
      </c>
      <c r="DR71" s="1365">
        <v>2.4605326354503632E-2</v>
      </c>
      <c r="DS71" s="1365">
        <v>6.5649715252220631E-3</v>
      </c>
      <c r="DT71" s="1365">
        <v>1.5140032337512821E-4</v>
      </c>
      <c r="DU71" s="1365">
        <v>8.330284059047699E-2</v>
      </c>
      <c r="DV71" s="1365">
        <v>0.15331082046031952</v>
      </c>
      <c r="DW71" s="1365">
        <v>2.5835191830992699E-2</v>
      </c>
    </row>
    <row r="72" spans="1:127" ht="16" x14ac:dyDescent="0.2">
      <c r="A72" s="1365">
        <v>1983</v>
      </c>
      <c r="B72" s="1365">
        <v>0.29982742667198181</v>
      </c>
      <c r="C72" s="1365">
        <v>5.5552061647176743E-2</v>
      </c>
      <c r="D72" s="1365">
        <v>1.7545171082019806E-2</v>
      </c>
      <c r="E72" s="1365">
        <v>7.404559850692749E-2</v>
      </c>
      <c r="F72" s="1365">
        <v>0.11563918739557266</v>
      </c>
      <c r="G72" s="1365">
        <v>3.4328760579228401E-2</v>
      </c>
      <c r="H72" s="1365">
        <v>2.7166504878550768E-3</v>
      </c>
      <c r="I72" s="1365">
        <v>0.29447180032730103</v>
      </c>
      <c r="J72" s="1365">
        <v>6.6542275249958038E-2</v>
      </c>
      <c r="K72" s="1365">
        <v>1.6033532097935677E-2</v>
      </c>
      <c r="L72" s="1365">
        <v>9.41329225897789E-2</v>
      </c>
      <c r="M72" s="1365">
        <v>9.9103778600692749E-2</v>
      </c>
      <c r="N72" s="1365">
        <v>1.8538089003413916E-2</v>
      </c>
      <c r="O72" s="1365">
        <v>1.2119347957195714E-4</v>
      </c>
      <c r="P72" s="1365">
        <v>0.26569211483001709</v>
      </c>
      <c r="Q72" s="1365">
        <v>8.9007683098316193E-2</v>
      </c>
      <c r="R72" s="1365">
        <v>1.4571596868336201E-2</v>
      </c>
      <c r="S72" s="1365">
        <v>9.6318386495113373E-2</v>
      </c>
      <c r="T72" s="1365">
        <v>5.5108129978179932E-2</v>
      </c>
      <c r="U72" s="1365">
        <v>1.068217633292079E-2</v>
      </c>
      <c r="V72" s="1365">
        <v>4.1369544305780437E-6</v>
      </c>
      <c r="W72" s="1365">
        <v>0.30586808919906616</v>
      </c>
      <c r="X72" s="1365">
        <v>5.7646326720714569E-2</v>
      </c>
      <c r="Y72" s="1365">
        <v>1.661243662238121E-2</v>
      </c>
      <c r="Z72" s="1365">
        <v>9.3267515301704407E-2</v>
      </c>
      <c r="AA72" s="1365">
        <v>0.11652536690235138</v>
      </c>
      <c r="AB72" s="1365">
        <v>2.1648906636983156E-2</v>
      </c>
      <c r="AC72" s="1365">
        <v>1.6754602256696671E-4</v>
      </c>
      <c r="AD72" s="1365">
        <v>0.30962526798248291</v>
      </c>
      <c r="AE72" s="1365">
        <v>3.5446085035800934E-2</v>
      </c>
      <c r="AF72" s="1365">
        <v>2.0310627296566963E-2</v>
      </c>
      <c r="AG72" s="1365">
        <v>3.729698434472084E-2</v>
      </c>
      <c r="AH72" s="1365">
        <v>0.1458897739648819</v>
      </c>
      <c r="AI72" s="1365">
        <v>6.3216902315616608E-2</v>
      </c>
      <c r="AJ72" s="1365">
        <v>7.4648917652666569E-3</v>
      </c>
      <c r="AK72" s="1365">
        <v>0.31509020924568176</v>
      </c>
      <c r="AL72" s="1365">
        <v>3.1947851181030273E-2</v>
      </c>
      <c r="AM72" s="1365">
        <v>2.0849158987402916E-2</v>
      </c>
      <c r="AN72" s="1365">
        <v>2.5670062750577927E-2</v>
      </c>
      <c r="AO72" s="1365">
        <v>0.1520020067691803</v>
      </c>
      <c r="AP72" s="1365">
        <v>7.451416552066803E-2</v>
      </c>
      <c r="AQ72" s="1365">
        <v>1.0106964968144894E-2</v>
      </c>
      <c r="AR72" s="1365">
        <v>0.3423067033290863</v>
      </c>
      <c r="AS72" s="1365">
        <v>2.6801833882927895E-2</v>
      </c>
      <c r="AT72" s="1365">
        <v>1.9935676828026772E-2</v>
      </c>
      <c r="AU72" s="1365">
        <v>1.1439993977546692E-2</v>
      </c>
      <c r="AV72" s="1365">
        <v>0.17001190781593323</v>
      </c>
      <c r="AW72" s="1365">
        <v>9.7389277070760727E-2</v>
      </c>
      <c r="AX72" s="1365">
        <v>1.6728019341826439E-2</v>
      </c>
      <c r="AY72" s="1365">
        <v>0.35289043188095093</v>
      </c>
      <c r="AZ72" s="1365">
        <v>2.6106605306267738E-2</v>
      </c>
      <c r="BA72" s="1365">
        <v>1.8951002508401871E-2</v>
      </c>
      <c r="BB72" s="1365">
        <v>8.158581331372261E-3</v>
      </c>
      <c r="BC72" s="1365">
        <v>0.17365217208862305</v>
      </c>
      <c r="BD72" s="1365">
        <v>0.10736214369535446</v>
      </c>
      <c r="BE72" s="1365">
        <v>1.8659917637705803E-2</v>
      </c>
      <c r="BF72" s="1365">
        <v>0.37166216969490051</v>
      </c>
      <c r="BG72" s="1365">
        <v>2.5850135833024979E-2</v>
      </c>
      <c r="BH72" s="1365">
        <v>1.6466828063130379E-2</v>
      </c>
      <c r="BI72" s="1365">
        <v>3.6174473352730274E-3</v>
      </c>
      <c r="BJ72" s="1365">
        <v>0.17223435640335083</v>
      </c>
      <c r="BK72" s="1365">
        <v>0.13214793056249619</v>
      </c>
      <c r="BL72" s="1365">
        <v>2.1345486864447594E-2</v>
      </c>
      <c r="BM72" s="1365">
        <v>0.37623295187950134</v>
      </c>
      <c r="BN72" s="1365">
        <v>2.5934148579835892E-2</v>
      </c>
      <c r="BO72" s="1365">
        <v>1.0991411283612251E-2</v>
      </c>
      <c r="BP72" s="1365">
        <v>1.1304656509310007E-3</v>
      </c>
      <c r="BQ72" s="1365">
        <v>0.14815495908260345</v>
      </c>
      <c r="BR72" s="1365">
        <v>0.17061464488506317</v>
      </c>
      <c r="BS72" s="1365">
        <v>1.9407337531447411E-2</v>
      </c>
      <c r="BT72" s="1365">
        <v>0.35887640714645386</v>
      </c>
      <c r="BU72" s="1365">
        <v>2.5733973830938339E-2</v>
      </c>
      <c r="BV72" s="1365">
        <v>7.6714581809937954E-3</v>
      </c>
      <c r="BW72" s="1365">
        <v>3.4956203307956457E-4</v>
      </c>
      <c r="BX72" s="1365">
        <v>9.3974225223064423E-2</v>
      </c>
      <c r="BY72" s="1365">
        <v>0.15293514728546143</v>
      </c>
      <c r="BZ72" s="1365">
        <v>1.7796546220779419E-2</v>
      </c>
      <c r="CA72" s="1365">
        <v>0.29684802889823914</v>
      </c>
      <c r="CB72" s="1365">
        <v>4.3625082820653915E-2</v>
      </c>
      <c r="CC72" s="1365">
        <v>1.905151829123497E-2</v>
      </c>
      <c r="CD72" s="1365">
        <v>6.4481168985366821E-2</v>
      </c>
      <c r="CE72" s="1365">
        <v>0.13159917294979095</v>
      </c>
      <c r="CF72" s="1365">
        <v>3.680346067994833E-2</v>
      </c>
      <c r="CG72" s="1365">
        <v>1.2876240070909262E-3</v>
      </c>
      <c r="CH72" s="1365">
        <v>0.29154974222183228</v>
      </c>
      <c r="CI72" s="1365">
        <v>3.6398820579051971E-2</v>
      </c>
      <c r="CJ72" s="1365">
        <v>2.1639259532094002E-2</v>
      </c>
      <c r="CK72" s="1365">
        <v>3.7978135049343109E-2</v>
      </c>
      <c r="CL72" s="1365">
        <v>0.13642461597919464</v>
      </c>
      <c r="CM72" s="1365">
        <v>5.4728703573346138E-2</v>
      </c>
      <c r="CN72" s="1365">
        <v>4.380187951028347E-3</v>
      </c>
      <c r="CO72" s="1365">
        <v>0.31318041682243347</v>
      </c>
      <c r="CP72" s="1365">
        <v>2.8715094551444054E-2</v>
      </c>
      <c r="CQ72" s="1365">
        <v>2.2645486518740654E-2</v>
      </c>
      <c r="CR72" s="1365">
        <v>2.0470403134822845E-2</v>
      </c>
      <c r="CS72" s="1365">
        <v>0.15999393165111542</v>
      </c>
      <c r="CT72" s="1365">
        <v>6.9944046437740326E-2</v>
      </c>
      <c r="CU72" s="1365">
        <v>1.1411461979150772E-2</v>
      </c>
      <c r="CV72" s="1365">
        <v>0.3333970308303833</v>
      </c>
      <c r="CW72" s="1365">
        <v>2.6372935622930527E-2</v>
      </c>
      <c r="CX72" s="1365">
        <v>2.1530678495764732E-2</v>
      </c>
      <c r="CY72" s="1365">
        <v>1.2874290347099304E-2</v>
      </c>
      <c r="CZ72" s="1365">
        <v>0.17512449622154236</v>
      </c>
      <c r="DA72" s="1365">
        <v>8.1623511388897896E-2</v>
      </c>
      <c r="DB72" s="1365">
        <v>1.5871103852987289E-2</v>
      </c>
      <c r="DC72" s="1365">
        <v>0.36836421489715576</v>
      </c>
      <c r="DD72" s="1365">
        <v>2.5789517909288406E-2</v>
      </c>
      <c r="DE72" s="1365">
        <v>2.0417522639036179E-2</v>
      </c>
      <c r="DF72" s="1365">
        <v>5.4118870757520199E-3</v>
      </c>
      <c r="DG72" s="1365">
        <v>0.18960842490196228</v>
      </c>
      <c r="DH72" s="1365">
        <v>0.10439292713999748</v>
      </c>
      <c r="DI72" s="1365">
        <v>2.274392731487751E-2</v>
      </c>
      <c r="DJ72" s="1365">
        <v>0.39230284094810486</v>
      </c>
      <c r="DK72" s="1365">
        <v>2.6119481772184372E-2</v>
      </c>
      <c r="DL72" s="1365">
        <v>1.4065250754356384E-2</v>
      </c>
      <c r="DM72" s="1365">
        <v>1.8534796545282006E-3</v>
      </c>
      <c r="DN72" s="1365">
        <v>0.1983191967010498</v>
      </c>
      <c r="DO72" s="1365">
        <v>8.2675725221633911E-2</v>
      </c>
      <c r="DP72" s="1365">
        <v>2.0898716524243355E-2</v>
      </c>
      <c r="DQ72" s="1365">
        <v>0.3536495566368103</v>
      </c>
      <c r="DR72" s="1365">
        <v>2.5539755821228027E-2</v>
      </c>
      <c r="DS72" s="1365">
        <v>5.836928728967905E-3</v>
      </c>
      <c r="DT72" s="1365">
        <v>1.3099676289130002E-4</v>
      </c>
      <c r="DU72" s="1365">
        <v>6.6672071814537048E-2</v>
      </c>
      <c r="DV72" s="1365">
        <v>0.17619377374649048</v>
      </c>
      <c r="DW72" s="1365">
        <v>1.6646992415189743E-2</v>
      </c>
    </row>
    <row r="73" spans="1:127" ht="16" x14ac:dyDescent="0.2">
      <c r="A73" s="1365">
        <v>1984</v>
      </c>
      <c r="B73" s="1365">
        <v>0.29532778263092041</v>
      </c>
      <c r="C73" s="1365">
        <v>5.5099289864301682E-2</v>
      </c>
      <c r="D73" s="1365">
        <v>1.6780288890004158E-2</v>
      </c>
      <c r="E73" s="1365">
        <v>7.4978671967983246E-2</v>
      </c>
      <c r="F73" s="1365">
        <v>0.1100541353225708</v>
      </c>
      <c r="G73" s="1365">
        <v>3.5980850458145142E-2</v>
      </c>
      <c r="H73" s="1365">
        <v>2.4345426354557276E-3</v>
      </c>
      <c r="I73" s="1365">
        <v>0.29679939150810242</v>
      </c>
      <c r="J73" s="1365">
        <v>6.6829942166805267E-2</v>
      </c>
      <c r="K73" s="1365">
        <v>1.579129695892334E-2</v>
      </c>
      <c r="L73" s="1365">
        <v>9.8330393433570862E-2</v>
      </c>
      <c r="M73" s="1365">
        <v>9.6629731357097626E-2</v>
      </c>
      <c r="N73" s="1365">
        <v>1.9138937350362539E-2</v>
      </c>
      <c r="O73" s="1365">
        <v>7.9108220234047621E-5</v>
      </c>
      <c r="P73" s="1365">
        <v>0.27677935361862183</v>
      </c>
      <c r="Q73" s="1365">
        <v>8.9637055993080139E-2</v>
      </c>
      <c r="R73" s="1365">
        <v>1.452972088009119E-2</v>
      </c>
      <c r="S73" s="1365">
        <v>0.10400914400815964</v>
      </c>
      <c r="T73" s="1365">
        <v>5.8585073798894882E-2</v>
      </c>
      <c r="U73" s="1365">
        <v>1.0011286940425634E-2</v>
      </c>
      <c r="V73" s="1365">
        <v>7.0613004936603829E-6</v>
      </c>
      <c r="W73" s="1365">
        <v>0.30468404293060303</v>
      </c>
      <c r="X73" s="1365">
        <v>5.7847652584314346E-2</v>
      </c>
      <c r="Y73" s="1365">
        <v>1.6288153827190399E-2</v>
      </c>
      <c r="Z73" s="1365">
        <v>9.6093885600566864E-2</v>
      </c>
      <c r="AA73" s="1365">
        <v>0.11161313205957413</v>
      </c>
      <c r="AB73" s="1365">
        <v>2.2733747027814388E-2</v>
      </c>
      <c r="AC73" s="1365">
        <v>1.074829779099673E-4</v>
      </c>
      <c r="AD73" s="1365">
        <v>0.29276672005653381</v>
      </c>
      <c r="AE73" s="1365">
        <v>3.4684725105762482E-2</v>
      </c>
      <c r="AF73" s="1365">
        <v>1.8501404672861099E-2</v>
      </c>
      <c r="AG73" s="1365">
        <v>3.434024378657341E-2</v>
      </c>
      <c r="AH73" s="1365">
        <v>0.13341629505157471</v>
      </c>
      <c r="AI73" s="1365">
        <v>6.5290411934256554E-2</v>
      </c>
      <c r="AJ73" s="1365">
        <v>6.5336460247635841E-3</v>
      </c>
      <c r="AK73" s="1365">
        <v>0.29542672634124756</v>
      </c>
      <c r="AL73" s="1365">
        <v>3.1327757984399796E-2</v>
      </c>
      <c r="AM73" s="1365">
        <v>1.8299084156751633E-2</v>
      </c>
      <c r="AN73" s="1365">
        <v>2.2690068930387497E-2</v>
      </c>
      <c r="AO73" s="1365">
        <v>0.13849262893199921</v>
      </c>
      <c r="AP73" s="1365">
        <v>7.5805028900504112E-2</v>
      </c>
      <c r="AQ73" s="1365">
        <v>8.8121639564633369E-3</v>
      </c>
      <c r="AR73" s="1365">
        <v>0.32088181376457214</v>
      </c>
      <c r="AS73" s="1365">
        <v>2.6627698913216591E-2</v>
      </c>
      <c r="AT73" s="1365">
        <v>1.7380435019731522E-2</v>
      </c>
      <c r="AU73" s="1365">
        <v>1.0235657915472984E-2</v>
      </c>
      <c r="AV73" s="1365">
        <v>0.15685121715068817</v>
      </c>
      <c r="AW73" s="1365">
        <v>9.5201902091503143E-2</v>
      </c>
      <c r="AX73" s="1365">
        <v>1.4584892429411411E-2</v>
      </c>
      <c r="AY73" s="1365">
        <v>0.33028075098991394</v>
      </c>
      <c r="AZ73" s="1365">
        <v>2.595515176653862E-2</v>
      </c>
      <c r="BA73" s="1365">
        <v>1.6348352655768394E-2</v>
      </c>
      <c r="BB73" s="1365">
        <v>7.4622873216867447E-3</v>
      </c>
      <c r="BC73" s="1365">
        <v>0.16109129786491394</v>
      </c>
      <c r="BD73" s="1365">
        <v>0.10308880731463432</v>
      </c>
      <c r="BE73" s="1365">
        <v>1.6334861516952515E-2</v>
      </c>
      <c r="BF73" s="1365">
        <v>0.34937012195587158</v>
      </c>
      <c r="BG73" s="1365">
        <v>2.584090456366539E-2</v>
      </c>
      <c r="BH73" s="1365">
        <v>1.3781556859612465E-2</v>
      </c>
      <c r="BI73" s="1365">
        <v>3.3976351842284203E-3</v>
      </c>
      <c r="BJ73" s="1365">
        <v>0.16316060721874237</v>
      </c>
      <c r="BK73" s="1365">
        <v>0.12453475594520569</v>
      </c>
      <c r="BL73" s="1365">
        <v>1.8654666841030121E-2</v>
      </c>
      <c r="BM73" s="1365">
        <v>0.36216413974761963</v>
      </c>
      <c r="BN73" s="1365">
        <v>2.5942215695977211E-2</v>
      </c>
      <c r="BO73" s="1365">
        <v>9.1199548915028572E-3</v>
      </c>
      <c r="BP73" s="1365">
        <v>1.1180425062775612E-3</v>
      </c>
      <c r="BQ73" s="1365">
        <v>0.14578206837177277</v>
      </c>
      <c r="BR73" s="1365">
        <v>0.16256300359964371</v>
      </c>
      <c r="BS73" s="1365">
        <v>1.7638836055994034E-2</v>
      </c>
      <c r="BT73" s="1365">
        <v>0.34411922097206116</v>
      </c>
      <c r="BU73" s="1365">
        <v>2.5772780179977417E-2</v>
      </c>
      <c r="BV73" s="1365">
        <v>5.9489849954843521E-3</v>
      </c>
      <c r="BW73" s="1365">
        <v>3.4390686778351665E-4</v>
      </c>
      <c r="BX73" s="1365">
        <v>9.2199280858039856E-2</v>
      </c>
      <c r="BY73" s="1365">
        <v>0.14291487634181976</v>
      </c>
      <c r="BZ73" s="1365">
        <v>1.6456885263323784E-2</v>
      </c>
      <c r="CA73" s="1365">
        <v>0.2863001823425293</v>
      </c>
      <c r="CB73" s="1365">
        <v>4.2845629155635834E-2</v>
      </c>
      <c r="CC73" s="1365">
        <v>1.8993254750967026E-2</v>
      </c>
      <c r="CD73" s="1365">
        <v>6.2662221491336823E-2</v>
      </c>
      <c r="CE73" s="1365">
        <v>0.12107555568218231</v>
      </c>
      <c r="CF73" s="1365">
        <v>3.9729014039039612E-2</v>
      </c>
      <c r="CG73" s="1365">
        <v>9.9449185654520988E-4</v>
      </c>
      <c r="CH73" s="1365">
        <v>0.27284803986549377</v>
      </c>
      <c r="CI73" s="1365">
        <v>3.5496722906827927E-2</v>
      </c>
      <c r="CJ73" s="1365">
        <v>1.9113926216959953E-2</v>
      </c>
      <c r="CK73" s="1365">
        <v>3.3737163990736008E-2</v>
      </c>
      <c r="CL73" s="1365">
        <v>0.12220852822065353</v>
      </c>
      <c r="CM73" s="1365">
        <v>5.859995074570179E-2</v>
      </c>
      <c r="CN73" s="1365">
        <v>3.6917384713888168E-3</v>
      </c>
      <c r="CO73" s="1365">
        <v>0.29429540038108826</v>
      </c>
      <c r="CP73" s="1365">
        <v>2.8530104085803032E-2</v>
      </c>
      <c r="CQ73" s="1365">
        <v>2.0299836993217468E-2</v>
      </c>
      <c r="CR73" s="1365">
        <v>1.8080560490489006E-2</v>
      </c>
      <c r="CS73" s="1365">
        <v>0.14485751092433929</v>
      </c>
      <c r="CT73" s="1365">
        <v>7.2892569005489349E-2</v>
      </c>
      <c r="CU73" s="1365">
        <v>9.6348375082015991E-3</v>
      </c>
      <c r="CV73" s="1365">
        <v>0.30972069501876831</v>
      </c>
      <c r="CW73" s="1365">
        <v>2.6078199967741966E-2</v>
      </c>
      <c r="CX73" s="1365">
        <v>1.9112901762127876E-2</v>
      </c>
      <c r="CY73" s="1365">
        <v>1.1840091086924076E-2</v>
      </c>
      <c r="CZ73" s="1365">
        <v>0.15886256098747253</v>
      </c>
      <c r="DA73" s="1365">
        <v>7.9990614205598831E-2</v>
      </c>
      <c r="DB73" s="1365">
        <v>1.3836332596838474E-2</v>
      </c>
      <c r="DC73" s="1365">
        <v>0.34024849534034729</v>
      </c>
      <c r="DD73" s="1365">
        <v>2.5768673047423363E-2</v>
      </c>
      <c r="DE73" s="1365">
        <v>1.7105108126997948E-2</v>
      </c>
      <c r="DF73" s="1365">
        <v>5.0229011103510857E-3</v>
      </c>
      <c r="DG73" s="1365">
        <v>0.17555087804794312</v>
      </c>
      <c r="DH73" s="1365">
        <v>9.7422011196613312E-2</v>
      </c>
      <c r="DI73" s="1365">
        <v>1.9378919154405594E-2</v>
      </c>
      <c r="DJ73" s="1365">
        <v>0.37805783748626709</v>
      </c>
      <c r="DK73" s="1365">
        <v>2.6091452687978745E-2</v>
      </c>
      <c r="DL73" s="1365">
        <v>1.191290095448494E-2</v>
      </c>
      <c r="DM73" s="1365">
        <v>1.7998905386775732E-3</v>
      </c>
      <c r="DN73" s="1365">
        <v>0.19297705590724945</v>
      </c>
      <c r="DO73" s="1365">
        <v>7.8631162643432617E-2</v>
      </c>
      <c r="DP73" s="1365">
        <v>1.867988146841526E-2</v>
      </c>
      <c r="DQ73" s="1365">
        <v>0.33823886513710022</v>
      </c>
      <c r="DR73" s="1365">
        <v>2.5572644546627998E-2</v>
      </c>
      <c r="DS73" s="1365">
        <v>4.7760056331753731E-3</v>
      </c>
      <c r="DT73" s="1365">
        <v>1.2315936328377575E-4</v>
      </c>
      <c r="DU73" s="1365">
        <v>6.5103158354759216E-2</v>
      </c>
      <c r="DV73" s="1365">
        <v>0.16398468613624573</v>
      </c>
      <c r="DW73" s="1365">
        <v>1.5705883502960205E-2</v>
      </c>
    </row>
    <row r="74" spans="1:127" ht="16" x14ac:dyDescent="0.2">
      <c r="A74" s="1365">
        <v>1985</v>
      </c>
      <c r="B74" s="1365">
        <v>0.2996596097946167</v>
      </c>
      <c r="C74" s="1365">
        <v>5.5181644856929779E-2</v>
      </c>
      <c r="D74" s="1365">
        <v>1.6716104000806808E-2</v>
      </c>
      <c r="E74" s="1365">
        <v>7.6668955385684967E-2</v>
      </c>
      <c r="F74" s="1365">
        <v>0.11384755373001099</v>
      </c>
      <c r="G74" s="1365">
        <v>3.4810980781912804E-2</v>
      </c>
      <c r="H74" s="1365">
        <v>2.4343761615455151E-3</v>
      </c>
      <c r="I74" s="1365">
        <v>0.30007666349411011</v>
      </c>
      <c r="J74" s="1365">
        <v>6.6965997219085693E-2</v>
      </c>
      <c r="K74" s="1365">
        <v>1.5643177554011345E-2</v>
      </c>
      <c r="L74" s="1365">
        <v>0.10017902404069901</v>
      </c>
      <c r="M74" s="1365">
        <v>9.7864262759685516E-2</v>
      </c>
      <c r="N74" s="1365">
        <v>1.9354228861629963E-2</v>
      </c>
      <c r="O74" s="1365">
        <v>6.9964560680091381E-5</v>
      </c>
      <c r="P74" s="1365">
        <v>0.28150862455368042</v>
      </c>
      <c r="Q74" s="1365">
        <v>9.0220950543880463E-2</v>
      </c>
      <c r="R74" s="1365">
        <v>1.479659229516983E-2</v>
      </c>
      <c r="S74" s="1365">
        <v>0.10689736902713776</v>
      </c>
      <c r="T74" s="1365">
        <v>5.9515751898288727E-2</v>
      </c>
      <c r="U74" s="1365">
        <v>1.0074567049741745E-2</v>
      </c>
      <c r="V74" s="1365">
        <v>3.4012055039056577E-6</v>
      </c>
      <c r="W74" s="1365">
        <v>0.30733218789100647</v>
      </c>
      <c r="X74" s="1365">
        <v>5.7879026979207993E-2</v>
      </c>
      <c r="Y74" s="1365">
        <v>1.5973985195159912E-2</v>
      </c>
      <c r="Z74" s="1365">
        <v>9.7553804516792297E-2</v>
      </c>
      <c r="AA74" s="1365">
        <v>0.11284910887479782</v>
      </c>
      <c r="AB74" s="1365">
        <v>2.2980297915637493E-2</v>
      </c>
      <c r="AC74" s="1365">
        <v>9.5974479336291552E-5</v>
      </c>
      <c r="AD74" s="1365">
        <v>0.29893761873245239</v>
      </c>
      <c r="AE74" s="1365">
        <v>3.4780044108629227E-2</v>
      </c>
      <c r="AF74" s="1365">
        <v>1.857360452413559E-2</v>
      </c>
      <c r="AG74" s="1365">
        <v>3.5967264324426651E-2</v>
      </c>
      <c r="AH74" s="1365">
        <v>0.14151854813098907</v>
      </c>
      <c r="AI74" s="1365">
        <v>6.1570404097437859E-2</v>
      </c>
      <c r="AJ74" s="1365">
        <v>6.5277516841888428E-3</v>
      </c>
      <c r="AK74" s="1365">
        <v>0.30170539021492004</v>
      </c>
      <c r="AL74" s="1365">
        <v>3.1513012945652008E-2</v>
      </c>
      <c r="AM74" s="1365">
        <v>1.8744967877864838E-2</v>
      </c>
      <c r="AN74" s="1365">
        <v>2.3976050317287445E-2</v>
      </c>
      <c r="AO74" s="1365">
        <v>0.14747528731822968</v>
      </c>
      <c r="AP74" s="1365">
        <v>7.1100741624832153E-2</v>
      </c>
      <c r="AQ74" s="1365">
        <v>8.895333856344223E-3</v>
      </c>
      <c r="AR74" s="1365">
        <v>0.32831844687461853</v>
      </c>
      <c r="AS74" s="1365">
        <v>2.6802068576216698E-2</v>
      </c>
      <c r="AT74" s="1365">
        <v>1.815093494951725E-2</v>
      </c>
      <c r="AU74" s="1365">
        <v>1.1082327924668789E-2</v>
      </c>
      <c r="AV74" s="1365">
        <v>0.16847904026508331</v>
      </c>
      <c r="AW74" s="1365">
        <v>8.8896904140710831E-2</v>
      </c>
      <c r="AX74" s="1365">
        <v>1.4907176606357098E-2</v>
      </c>
      <c r="AY74" s="1365">
        <v>0.33835688233375549</v>
      </c>
      <c r="AZ74" s="1365">
        <v>2.6116592809557915E-2</v>
      </c>
      <c r="BA74" s="1365">
        <v>1.709497906267643E-2</v>
      </c>
      <c r="BB74" s="1365">
        <v>7.8500136733055115E-3</v>
      </c>
      <c r="BC74" s="1365">
        <v>0.17311085760593414</v>
      </c>
      <c r="BD74" s="1365">
        <v>9.7401205450296402E-2</v>
      </c>
      <c r="BE74" s="1365">
        <v>1.6783237457275391E-2</v>
      </c>
      <c r="BF74" s="1365">
        <v>0.35729020833969116</v>
      </c>
      <c r="BG74" s="1365">
        <v>2.6073070243000984E-2</v>
      </c>
      <c r="BH74" s="1365">
        <v>1.5632253140211105E-2</v>
      </c>
      <c r="BI74" s="1365">
        <v>3.527401015162468E-3</v>
      </c>
      <c r="BJ74" s="1365">
        <v>0.17671693861484528</v>
      </c>
      <c r="BK74" s="1365">
        <v>0.11595381051301956</v>
      </c>
      <c r="BL74" s="1365">
        <v>1.9386738538742065E-2</v>
      </c>
      <c r="BM74" s="1365">
        <v>0.34603196382522583</v>
      </c>
      <c r="BN74" s="1365">
        <v>2.6116153225302696E-2</v>
      </c>
      <c r="BO74" s="1365">
        <v>1.0847261175513268E-2</v>
      </c>
      <c r="BP74" s="1365">
        <v>9.7296526655554771E-4</v>
      </c>
      <c r="BQ74" s="1365">
        <v>0.14066426455974579</v>
      </c>
      <c r="BR74" s="1365">
        <v>0.14827027171850204</v>
      </c>
      <c r="BS74" s="1365">
        <v>1.916104182600975E-2</v>
      </c>
      <c r="BT74" s="1365">
        <v>0.35155001282691956</v>
      </c>
      <c r="BU74" s="1365">
        <v>2.5775643065571785E-2</v>
      </c>
      <c r="BV74" s="1365">
        <v>5.9129889123141766E-3</v>
      </c>
      <c r="BW74" s="1365">
        <v>3.4251503529958427E-4</v>
      </c>
      <c r="BX74" s="1365">
        <v>0.10626174509525299</v>
      </c>
      <c r="BY74" s="1365">
        <v>0.13265208899974823</v>
      </c>
      <c r="BZ74" s="1365">
        <v>1.6883457079529762E-2</v>
      </c>
      <c r="CA74" s="1365">
        <v>0.29221966862678528</v>
      </c>
      <c r="CB74" s="1365">
        <v>4.2709730565547943E-2</v>
      </c>
      <c r="CC74" s="1365">
        <v>1.8157672137022018E-2</v>
      </c>
      <c r="CD74" s="1365">
        <v>6.5072163939476013E-2</v>
      </c>
      <c r="CE74" s="1365">
        <v>0.1270604133605957</v>
      </c>
      <c r="CF74" s="1365">
        <v>3.8438503630459309E-2</v>
      </c>
      <c r="CG74" s="1365">
        <v>7.8119320096448064E-4</v>
      </c>
      <c r="CH74" s="1365">
        <v>0.27751946449279785</v>
      </c>
      <c r="CI74" s="1365">
        <v>3.5794317722320557E-2</v>
      </c>
      <c r="CJ74" s="1365">
        <v>1.9284823909401894E-2</v>
      </c>
      <c r="CK74" s="1365">
        <v>3.5693857818841934E-2</v>
      </c>
      <c r="CL74" s="1365">
        <v>0.12838709354400635</v>
      </c>
      <c r="CM74" s="1365">
        <v>5.4927602410316467E-2</v>
      </c>
      <c r="CN74" s="1365">
        <v>3.4317739773541689E-3</v>
      </c>
      <c r="CO74" s="1365">
        <v>0.29921713471412659</v>
      </c>
      <c r="CP74" s="1365">
        <v>2.8789253905415535E-2</v>
      </c>
      <c r="CQ74" s="1365">
        <v>2.1212134510278702E-2</v>
      </c>
      <c r="CR74" s="1365">
        <v>2.0452758297324181E-2</v>
      </c>
      <c r="CS74" s="1365">
        <v>0.15505144000053406</v>
      </c>
      <c r="CT74" s="1365">
        <v>6.4243050292134285E-2</v>
      </c>
      <c r="CU74" s="1365">
        <v>9.4685005024075508E-3</v>
      </c>
      <c r="CV74" s="1365">
        <v>0.31793063879013062</v>
      </c>
      <c r="CW74" s="1365">
        <v>2.6163546368479729E-2</v>
      </c>
      <c r="CX74" s="1365">
        <v>1.8673045560717583E-2</v>
      </c>
      <c r="CY74" s="1365">
        <v>1.2513469904661179E-2</v>
      </c>
      <c r="CZ74" s="1365">
        <v>0.16922043263912201</v>
      </c>
      <c r="DA74" s="1365">
        <v>7.7385704964399338E-2</v>
      </c>
      <c r="DB74" s="1365">
        <v>1.3974449597299099E-2</v>
      </c>
      <c r="DC74" s="1365">
        <v>0.36514028906822205</v>
      </c>
      <c r="DD74" s="1365">
        <v>2.6043031364679337E-2</v>
      </c>
      <c r="DE74" s="1365">
        <v>1.8968699499964714E-2</v>
      </c>
      <c r="DF74" s="1365">
        <v>5.3085410036146641E-3</v>
      </c>
      <c r="DG74" s="1365">
        <v>0.20185551047325134</v>
      </c>
      <c r="DH74" s="1365">
        <v>9.3420404940843582E-2</v>
      </c>
      <c r="DI74" s="1365">
        <v>1.9544109702110291E-2</v>
      </c>
      <c r="DJ74" s="1365">
        <v>0.34143048524856567</v>
      </c>
      <c r="DK74" s="1365">
        <v>2.640010230243206E-2</v>
      </c>
      <c r="DL74" s="1365">
        <v>1.4961913228034973E-2</v>
      </c>
      <c r="DM74" s="1365">
        <v>1.4986927853897214E-3</v>
      </c>
      <c r="DN74" s="1365">
        <v>0.16935224831104279</v>
      </c>
      <c r="DO74" s="1365">
        <v>6.3687026500701904E-2</v>
      </c>
      <c r="DP74" s="1365">
        <v>2.1060304716229439E-2</v>
      </c>
      <c r="DQ74" s="1365">
        <v>0.35311251878738403</v>
      </c>
      <c r="DR74" s="1365">
        <v>2.569892629981041E-2</v>
      </c>
      <c r="DS74" s="1365">
        <v>5.5779451504349709E-3</v>
      </c>
      <c r="DT74" s="1365">
        <v>1.493157324148342E-4</v>
      </c>
      <c r="DU74" s="1365">
        <v>8.2794778048992157E-2</v>
      </c>
      <c r="DV74" s="1365">
        <v>0.15812243521213531</v>
      </c>
      <c r="DW74" s="1365">
        <v>1.5839898958802223E-2</v>
      </c>
    </row>
    <row r="75" spans="1:127" ht="16" x14ac:dyDescent="0.2">
      <c r="A75" s="1365">
        <v>1986</v>
      </c>
      <c r="B75" s="1365">
        <v>0.30012065172195435</v>
      </c>
      <c r="C75" s="1365">
        <v>5.3849034011363983E-2</v>
      </c>
      <c r="D75" s="1365">
        <v>1.6724942252039909E-2</v>
      </c>
      <c r="E75" s="1365">
        <v>7.789929211139679E-2</v>
      </c>
      <c r="F75" s="1365">
        <v>0.1123945489525795</v>
      </c>
      <c r="G75" s="1365">
        <v>3.6680733785033226E-2</v>
      </c>
      <c r="H75" s="1365">
        <v>2.5721003767102957E-3</v>
      </c>
      <c r="I75" s="1365">
        <v>0.29738646745681763</v>
      </c>
      <c r="J75" s="1365">
        <v>6.5960228443145752E-2</v>
      </c>
      <c r="K75" s="1365">
        <v>1.5612969174981117E-2</v>
      </c>
      <c r="L75" s="1365">
        <v>0.10186447948217392</v>
      </c>
      <c r="M75" s="1365">
        <v>9.2964060604572296E-2</v>
      </c>
      <c r="N75" s="1365">
        <v>2.0925648044794798E-2</v>
      </c>
      <c r="O75" s="1365">
        <v>5.9064575907541439E-5</v>
      </c>
      <c r="P75" s="1365">
        <v>0.27859866619110107</v>
      </c>
      <c r="Q75" s="1365">
        <v>8.9077368378639221E-2</v>
      </c>
      <c r="R75" s="1365">
        <v>1.5166054479777813E-2</v>
      </c>
      <c r="S75" s="1365">
        <v>0.10785927623510361</v>
      </c>
      <c r="T75" s="1365">
        <v>5.539587140083313E-2</v>
      </c>
      <c r="U75" s="1365">
        <v>1.1100083123892546E-2</v>
      </c>
      <c r="V75" s="1365">
        <v>4.9055892681337809E-9</v>
      </c>
      <c r="W75" s="1365">
        <v>0.30456897616386414</v>
      </c>
      <c r="X75" s="1365">
        <v>5.7122610509395599E-2</v>
      </c>
      <c r="Y75" s="1365">
        <v>1.5783824026584625E-2</v>
      </c>
      <c r="Z75" s="1365">
        <v>9.9572688341140747E-2</v>
      </c>
      <c r="AA75" s="1365">
        <v>0.10732627660036087</v>
      </c>
      <c r="AB75" s="1365">
        <v>2.4681933224201202E-2</v>
      </c>
      <c r="AC75" s="1365">
        <v>8.1642923760227859E-5</v>
      </c>
      <c r="AD75" s="1365">
        <v>0.30475786328315735</v>
      </c>
      <c r="AE75" s="1365">
        <v>3.3308405429124832E-2</v>
      </c>
      <c r="AF75" s="1365">
        <v>1.8610851839184761E-2</v>
      </c>
      <c r="AG75" s="1365">
        <v>3.7254232913255692E-2</v>
      </c>
      <c r="AH75" s="1365">
        <v>0.14534872770309448</v>
      </c>
      <c r="AI75" s="1365">
        <v>6.3401421532034874E-2</v>
      </c>
      <c r="AJ75" s="1365">
        <v>6.8342187441885471E-3</v>
      </c>
      <c r="AK75" s="1365">
        <v>0.31125602126121521</v>
      </c>
      <c r="AL75" s="1365">
        <v>2.9850013554096222E-2</v>
      </c>
      <c r="AM75" s="1365">
        <v>1.8636735156178474E-2</v>
      </c>
      <c r="AN75" s="1365">
        <v>2.5458363816142082E-2</v>
      </c>
      <c r="AO75" s="1365">
        <v>0.15565666556358337</v>
      </c>
      <c r="AP75" s="1365">
        <v>7.2388945147395134E-2</v>
      </c>
      <c r="AQ75" s="1365">
        <v>9.2652766034007072E-3</v>
      </c>
      <c r="AR75" s="1365">
        <v>0.3410165011882782</v>
      </c>
      <c r="AS75" s="1365">
        <v>2.4508923292160034E-2</v>
      </c>
      <c r="AT75" s="1365">
        <v>1.8294930458068848E-2</v>
      </c>
      <c r="AU75" s="1365">
        <v>1.1316784657537937E-2</v>
      </c>
      <c r="AV75" s="1365">
        <v>0.18321362137794495</v>
      </c>
      <c r="AW75" s="1365">
        <v>8.7948787957429886E-2</v>
      </c>
      <c r="AX75" s="1365">
        <v>1.5733450651168823E-2</v>
      </c>
      <c r="AY75" s="1365">
        <v>0.3555416464805603</v>
      </c>
      <c r="AZ75" s="1365">
        <v>2.3416856303811073E-2</v>
      </c>
      <c r="BA75" s="1365">
        <v>1.6443630680441856E-2</v>
      </c>
      <c r="BB75" s="1365">
        <v>8.034982718527317E-3</v>
      </c>
      <c r="BC75" s="1365">
        <v>0.1946074515581131</v>
      </c>
      <c r="BD75" s="1365">
        <v>9.5554657280445099E-2</v>
      </c>
      <c r="BE75" s="1365">
        <v>1.7484061419963837E-2</v>
      </c>
      <c r="BF75" s="1365">
        <v>0.38628575205802917</v>
      </c>
      <c r="BG75" s="1365">
        <v>2.2452706471085548E-2</v>
      </c>
      <c r="BH75" s="1365">
        <v>1.2773154303431511E-2</v>
      </c>
      <c r="BI75" s="1365">
        <v>3.3596113789826632E-3</v>
      </c>
      <c r="BJ75" s="1365">
        <v>0.20943649113178253</v>
      </c>
      <c r="BK75" s="1365">
        <v>0.11853934451937675</v>
      </c>
      <c r="BL75" s="1365">
        <v>1.9724452868103981E-2</v>
      </c>
      <c r="BM75" s="1365">
        <v>0.41190952062606812</v>
      </c>
      <c r="BN75" s="1365">
        <v>2.1866479888558388E-2</v>
      </c>
      <c r="BO75" s="1365">
        <v>8.3092181012034416E-3</v>
      </c>
      <c r="BP75" s="1365">
        <v>1.1867969296872616E-3</v>
      </c>
      <c r="BQ75" s="1365">
        <v>0.20825310051441193</v>
      </c>
      <c r="BR75" s="1365">
        <v>0.15220034122467041</v>
      </c>
      <c r="BS75" s="1365">
        <v>2.0093604922294617E-2</v>
      </c>
      <c r="BT75" s="1365">
        <v>0.40708258748054504</v>
      </c>
      <c r="BU75" s="1365">
        <v>2.1917970851063728E-2</v>
      </c>
      <c r="BV75" s="1365">
        <v>6.059503648430109E-3</v>
      </c>
      <c r="BW75" s="1365">
        <v>4.3114219442941248E-4</v>
      </c>
      <c r="BX75" s="1365">
        <v>0.1563098132610321</v>
      </c>
      <c r="BY75" s="1365">
        <v>0.13676498830318451</v>
      </c>
      <c r="BZ75" s="1365">
        <v>1.9839685410261154E-2</v>
      </c>
      <c r="CA75" s="1365">
        <v>0.28865513205528259</v>
      </c>
      <c r="CB75" s="1365">
        <v>4.187847301363945E-2</v>
      </c>
      <c r="CC75" s="1365">
        <v>1.8546711653470993E-2</v>
      </c>
      <c r="CD75" s="1365">
        <v>6.64849653840065E-2</v>
      </c>
      <c r="CE75" s="1365">
        <v>0.11980514228343964</v>
      </c>
      <c r="CF75" s="1365">
        <v>4.1129897348582745E-2</v>
      </c>
      <c r="CG75" s="1365">
        <v>8.0994045129045844E-4</v>
      </c>
      <c r="CH75" s="1365">
        <v>0.28377032279968262</v>
      </c>
      <c r="CI75" s="1365">
        <v>3.4782849252223969E-2</v>
      </c>
      <c r="CJ75" s="1365">
        <v>1.8952414393424988E-2</v>
      </c>
      <c r="CK75" s="1365">
        <v>3.8519009947776794E-2</v>
      </c>
      <c r="CL75" s="1365">
        <v>0.13020607829093933</v>
      </c>
      <c r="CM75" s="1365">
        <v>5.8018449693918228E-2</v>
      </c>
      <c r="CN75" s="1365">
        <v>3.2915070187300444E-3</v>
      </c>
      <c r="CO75" s="1365">
        <v>0.29859107732772827</v>
      </c>
      <c r="CP75" s="1365">
        <v>2.7698660269379616E-2</v>
      </c>
      <c r="CQ75" s="1365">
        <v>2.370225265622139E-2</v>
      </c>
      <c r="CR75" s="1365">
        <v>2.0902352407574654E-2</v>
      </c>
      <c r="CS75" s="1365">
        <v>0.14993423223495483</v>
      </c>
      <c r="CT75" s="1365">
        <v>6.5733363851904869E-2</v>
      </c>
      <c r="CU75" s="1365">
        <v>1.0620224289596081E-2</v>
      </c>
      <c r="CV75" s="1365">
        <v>0.32218676805496216</v>
      </c>
      <c r="CW75" s="1365">
        <v>2.4462878704071045E-2</v>
      </c>
      <c r="CX75" s="1365">
        <v>2.0425798371434212E-2</v>
      </c>
      <c r="CY75" s="1365">
        <v>1.3107380829751492E-2</v>
      </c>
      <c r="CZ75" s="1365">
        <v>0.17851915955543518</v>
      </c>
      <c r="DA75" s="1365">
        <v>7.0618139579892159E-2</v>
      </c>
      <c r="DB75" s="1365">
        <v>1.5053418464958668E-2</v>
      </c>
      <c r="DC75" s="1365">
        <v>0.36785629391670227</v>
      </c>
      <c r="DD75" s="1365">
        <v>2.2874342277646065E-2</v>
      </c>
      <c r="DE75" s="1365">
        <v>1.5983767807483673E-2</v>
      </c>
      <c r="DF75" s="1365">
        <v>4.922372754663229E-3</v>
      </c>
      <c r="DG75" s="1365">
        <v>0.21028763055801392</v>
      </c>
      <c r="DH75" s="1365">
        <v>9.4329215586185455E-2</v>
      </c>
      <c r="DI75" s="1365">
        <v>1.9458947703242302E-2</v>
      </c>
      <c r="DJ75" s="1365">
        <v>0.41566070914268494</v>
      </c>
      <c r="DK75" s="1365">
        <v>2.182646282017231E-2</v>
      </c>
      <c r="DL75" s="1365">
        <v>1.0057546198368073E-2</v>
      </c>
      <c r="DM75" s="1365">
        <v>1.7740412149578333E-3</v>
      </c>
      <c r="DN75" s="1365">
        <v>0.2486199289560318</v>
      </c>
      <c r="DO75" s="1365">
        <v>6.531495600938797E-2</v>
      </c>
      <c r="DP75" s="1365">
        <v>2.0290933549404144E-2</v>
      </c>
      <c r="DQ75" s="1365">
        <v>0.38364604115486145</v>
      </c>
      <c r="DR75" s="1365">
        <v>2.2535376250743866E-2</v>
      </c>
      <c r="DS75" s="1365">
        <v>5.7111536152660847E-3</v>
      </c>
      <c r="DT75" s="1365">
        <v>1.5937162970658392E-4</v>
      </c>
      <c r="DU75" s="1365">
        <v>9.1211505234241486E-2</v>
      </c>
      <c r="DV75" s="1365">
        <v>0.17076602578163147</v>
      </c>
      <c r="DW75" s="1365">
        <v>2.0276019349694252E-2</v>
      </c>
    </row>
    <row r="76" spans="1:127" ht="16" x14ac:dyDescent="0.2">
      <c r="A76" s="1365">
        <v>1987</v>
      </c>
      <c r="B76" s="1365">
        <v>0.31271171569824219</v>
      </c>
      <c r="C76" s="1365">
        <v>5.4426342248916626E-2</v>
      </c>
      <c r="D76" s="1365">
        <v>1.7336513847112656E-2</v>
      </c>
      <c r="E76" s="1365">
        <v>7.8553780913352966E-2</v>
      </c>
      <c r="F76" s="1365">
        <v>0.1190258264541626</v>
      </c>
      <c r="G76" s="1365">
        <v>4.0798059664666653E-2</v>
      </c>
      <c r="H76" s="1365">
        <v>2.5711816269904375E-3</v>
      </c>
      <c r="I76" s="1365">
        <v>0.30549970269203186</v>
      </c>
      <c r="J76" s="1365">
        <v>6.6718511283397675E-2</v>
      </c>
      <c r="K76" s="1365">
        <v>1.6292009502649307E-2</v>
      </c>
      <c r="L76" s="1365">
        <v>0.10271356254816055</v>
      </c>
      <c r="M76" s="1365">
        <v>9.5758445560932159E-2</v>
      </c>
      <c r="N76" s="1365">
        <v>2.3967751767486334E-2</v>
      </c>
      <c r="O76" s="1365">
        <v>4.9405683967052028E-5</v>
      </c>
      <c r="P76" s="1365">
        <v>0.28286793828010559</v>
      </c>
      <c r="Q76" s="1365">
        <v>8.9968465268611908E-2</v>
      </c>
      <c r="R76" s="1365">
        <v>1.568182185292244E-2</v>
      </c>
      <c r="S76" s="1365">
        <v>0.10766154527664185</v>
      </c>
      <c r="T76" s="1365">
        <v>5.6949950754642487E-2</v>
      </c>
      <c r="U76" s="1365">
        <v>1.2605125550180674E-2</v>
      </c>
      <c r="V76" s="1365">
        <v>1.0234881528958795E-6</v>
      </c>
      <c r="W76" s="1365">
        <v>0.31419962644577026</v>
      </c>
      <c r="X76" s="1365">
        <v>5.7780951261520386E-2</v>
      </c>
      <c r="Y76" s="1365">
        <v>1.6526574268937111E-2</v>
      </c>
      <c r="Z76" s="1365">
        <v>0.10081150382757187</v>
      </c>
      <c r="AA76" s="1365">
        <v>0.11067690700292587</v>
      </c>
      <c r="AB76" s="1365">
        <v>2.8335683047771454E-2</v>
      </c>
      <c r="AC76" s="1365">
        <v>6.8004388594999909E-5</v>
      </c>
      <c r="AD76" s="1365">
        <v>0.32467961311340332</v>
      </c>
      <c r="AE76" s="1365">
        <v>3.4028202295303345E-2</v>
      </c>
      <c r="AF76" s="1365">
        <v>1.906980574131012E-2</v>
      </c>
      <c r="AG76" s="1365">
        <v>3.8462027907371521E-2</v>
      </c>
      <c r="AH76" s="1365">
        <v>0.15763668715953827</v>
      </c>
      <c r="AI76" s="1365">
        <v>6.8726973608136177E-2</v>
      </c>
      <c r="AJ76" s="1365">
        <v>6.7559219896793365E-3</v>
      </c>
      <c r="AK76" s="1365">
        <v>0.32881531119346619</v>
      </c>
      <c r="AL76" s="1365">
        <v>3.0857766047120094E-2</v>
      </c>
      <c r="AM76" s="1365">
        <v>1.8939321860671043E-2</v>
      </c>
      <c r="AN76" s="1365">
        <v>2.654360793530941E-2</v>
      </c>
      <c r="AO76" s="1365">
        <v>0.16612504422664642</v>
      </c>
      <c r="AP76" s="1365">
        <v>7.7181285247206688E-2</v>
      </c>
      <c r="AQ76" s="1365">
        <v>9.1682998463511467E-3</v>
      </c>
      <c r="AR76" s="1365">
        <v>0.34697091579437256</v>
      </c>
      <c r="AS76" s="1365">
        <v>2.6033969596028328E-2</v>
      </c>
      <c r="AT76" s="1365">
        <v>1.7940783873200417E-2</v>
      </c>
      <c r="AU76" s="1365">
        <v>1.151882391422987E-2</v>
      </c>
      <c r="AV76" s="1365">
        <v>0.18241572380065918</v>
      </c>
      <c r="AW76" s="1365">
        <v>9.3525588512420654E-2</v>
      </c>
      <c r="AX76" s="1365">
        <v>1.5536033548414707E-2</v>
      </c>
      <c r="AY76" s="1365">
        <v>0.35606101155281067</v>
      </c>
      <c r="AZ76" s="1365">
        <v>2.5449108332395554E-2</v>
      </c>
      <c r="BA76" s="1365">
        <v>1.6401797533035278E-2</v>
      </c>
      <c r="BB76" s="1365">
        <v>8.4063736721873283E-3</v>
      </c>
      <c r="BC76" s="1365">
        <v>0.18733900785446167</v>
      </c>
      <c r="BD76" s="1365">
        <v>0.10108454152941704</v>
      </c>
      <c r="BE76" s="1365">
        <v>1.7380187287926674E-2</v>
      </c>
      <c r="BF76" s="1365">
        <v>0.37019571661949158</v>
      </c>
      <c r="BG76" s="1365">
        <v>2.5226077064871788E-2</v>
      </c>
      <c r="BH76" s="1365">
        <v>1.1977098882198334E-2</v>
      </c>
      <c r="BI76" s="1365">
        <v>3.8861867506057024E-3</v>
      </c>
      <c r="BJ76" s="1365">
        <v>0.18533101677894592</v>
      </c>
      <c r="BK76" s="1365">
        <v>0.12405350431799889</v>
      </c>
      <c r="BL76" s="1365">
        <v>1.9721817225217819E-2</v>
      </c>
      <c r="BM76" s="1365">
        <v>0.38483297824859619</v>
      </c>
      <c r="BN76" s="1365">
        <v>2.5255722925066948E-2</v>
      </c>
      <c r="BO76" s="1365">
        <v>8.5998401045799255E-3</v>
      </c>
      <c r="BP76" s="1365">
        <v>1.2536291033029556E-3</v>
      </c>
      <c r="BQ76" s="1365">
        <v>0.1538749635219574</v>
      </c>
      <c r="BR76" s="1365">
        <v>0.17549067735671997</v>
      </c>
      <c r="BS76" s="1365">
        <v>2.0358139649033546E-2</v>
      </c>
      <c r="BT76" s="1365">
        <v>0.39118841290473938</v>
      </c>
      <c r="BU76" s="1365">
        <v>2.4714143946766853E-2</v>
      </c>
      <c r="BV76" s="1365">
        <v>4.6078041195869446E-3</v>
      </c>
      <c r="BW76" s="1365">
        <v>4.8103946028277278E-4</v>
      </c>
      <c r="BX76" s="1365">
        <v>9.5253266394138336E-2</v>
      </c>
      <c r="BY76" s="1365">
        <v>0.17697964608669281</v>
      </c>
      <c r="BZ76" s="1365">
        <v>1.8904618918895721E-2</v>
      </c>
      <c r="CA76" s="1365">
        <v>0.3140462338924408</v>
      </c>
      <c r="CB76" s="1365">
        <v>4.2179744690656662E-2</v>
      </c>
      <c r="CC76" s="1365">
        <v>1.9405290484428406E-2</v>
      </c>
      <c r="CD76" s="1365">
        <v>6.9105610251426697E-2</v>
      </c>
      <c r="CE76" s="1365">
        <v>0.13581214845180511</v>
      </c>
      <c r="CF76" s="1365">
        <v>4.6989999711513519E-2</v>
      </c>
      <c r="CG76" s="1365">
        <v>5.534288939088583E-4</v>
      </c>
      <c r="CH76" s="1365">
        <v>0.3111531138420105</v>
      </c>
      <c r="CI76" s="1365">
        <v>3.5550475120544434E-2</v>
      </c>
      <c r="CJ76" s="1365">
        <v>1.9910726696252823E-2</v>
      </c>
      <c r="CK76" s="1365">
        <v>4.1160088032484055E-2</v>
      </c>
      <c r="CL76" s="1365">
        <v>0.15027706325054169</v>
      </c>
      <c r="CM76" s="1365">
        <v>6.1281139031052589E-2</v>
      </c>
      <c r="CN76" s="1365">
        <v>2.9736103024333715E-3</v>
      </c>
      <c r="CO76" s="1365">
        <v>0.31994560360908508</v>
      </c>
      <c r="CP76" s="1365">
        <v>2.7772795408964157E-2</v>
      </c>
      <c r="CQ76" s="1365">
        <v>2.2516267374157906E-2</v>
      </c>
      <c r="CR76" s="1365">
        <v>2.0772300660610199E-2</v>
      </c>
      <c r="CS76" s="1365">
        <v>0.16777853667736053</v>
      </c>
      <c r="CT76" s="1365">
        <v>7.1052422747015953E-2</v>
      </c>
      <c r="CU76" s="1365">
        <v>1.0053267702460289E-2</v>
      </c>
      <c r="CV76" s="1365">
        <v>0.3403942883014679</v>
      </c>
      <c r="CW76" s="1365">
        <v>2.5696311146020889E-2</v>
      </c>
      <c r="CX76" s="1365">
        <v>2.1306082606315613E-2</v>
      </c>
      <c r="CY76" s="1365">
        <v>1.341649703681469E-2</v>
      </c>
      <c r="CZ76" s="1365">
        <v>0.18956463038921356</v>
      </c>
      <c r="DA76" s="1365">
        <v>7.562599889934063E-2</v>
      </c>
      <c r="DB76" s="1365">
        <v>1.4784753322601318E-2</v>
      </c>
      <c r="DC76" s="1365">
        <v>0.35942482948303223</v>
      </c>
      <c r="DD76" s="1365">
        <v>2.5204263627529144E-2</v>
      </c>
      <c r="DE76" s="1365">
        <v>1.4462264254689217E-2</v>
      </c>
      <c r="DF76" s="1365">
        <v>5.8233616873621941E-3</v>
      </c>
      <c r="DG76" s="1365">
        <v>0.20847804844379425</v>
      </c>
      <c r="DH76" s="1365">
        <v>8.6203325539827347E-2</v>
      </c>
      <c r="DI76" s="1365">
        <v>1.9253576174378395E-2</v>
      </c>
      <c r="DJ76" s="1365">
        <v>0.37867093086242676</v>
      </c>
      <c r="DK76" s="1365">
        <v>2.5780823081731796E-2</v>
      </c>
      <c r="DL76" s="1365">
        <v>1.247040182352066E-2</v>
      </c>
      <c r="DM76" s="1365">
        <v>2.0027095451951027E-3</v>
      </c>
      <c r="DN76" s="1365">
        <v>0.21071285009384155</v>
      </c>
      <c r="DO76" s="1365">
        <v>5.7135023176670074E-2</v>
      </c>
      <c r="DP76" s="1365">
        <v>2.1767431870102882E-2</v>
      </c>
      <c r="DQ76" s="1365">
        <v>0.40065401792526245</v>
      </c>
      <c r="DR76" s="1365">
        <v>2.4331023916602135E-2</v>
      </c>
      <c r="DS76" s="1365">
        <v>3.4820274449884892E-3</v>
      </c>
      <c r="DT76" s="1365">
        <v>1.2030850484734401E-4</v>
      </c>
      <c r="DU76" s="1365">
        <v>5.720837414264679E-2</v>
      </c>
      <c r="DV76" s="1365">
        <v>0.22296829521656036</v>
      </c>
      <c r="DW76" s="1365">
        <v>1.8194889649748802E-2</v>
      </c>
    </row>
    <row r="77" spans="1:127" ht="16" x14ac:dyDescent="0.2">
      <c r="A77" s="1365">
        <v>1988</v>
      </c>
      <c r="B77" s="1365">
        <v>0.3079695999622345</v>
      </c>
      <c r="C77" s="1365">
        <v>5.4235681891441345E-2</v>
      </c>
      <c r="D77" s="1365">
        <v>1.7003312706947327E-2</v>
      </c>
      <c r="E77" s="1365">
        <v>8.0505996942520142E-2</v>
      </c>
      <c r="F77" s="1365">
        <v>0.1126781553030014</v>
      </c>
      <c r="G77" s="1365">
        <v>4.1071237996220589E-2</v>
      </c>
      <c r="H77" s="1365">
        <v>2.4752095341682434E-3</v>
      </c>
      <c r="I77" s="1365">
        <v>0.30603718757629395</v>
      </c>
      <c r="J77" s="1365">
        <v>6.7587047815322876E-2</v>
      </c>
      <c r="K77" s="1365">
        <v>1.6191322356462479E-2</v>
      </c>
      <c r="L77" s="1365">
        <v>0.10794650018215179</v>
      </c>
      <c r="M77" s="1365">
        <v>9.0406104922294617E-2</v>
      </c>
      <c r="N77" s="1365">
        <v>2.3871365003287792E-2</v>
      </c>
      <c r="O77" s="1365">
        <v>3.485680281301029E-5</v>
      </c>
      <c r="P77" s="1365">
        <v>0.28601294755935669</v>
      </c>
      <c r="Q77" s="1365">
        <v>9.1257631778717041E-2</v>
      </c>
      <c r="R77" s="1365">
        <v>1.5443255193531513E-2</v>
      </c>
      <c r="S77" s="1365">
        <v>0.11319153755903244</v>
      </c>
      <c r="T77" s="1365">
        <v>5.3196758031845093E-2</v>
      </c>
      <c r="U77" s="1365">
        <v>1.2923407834023237E-2</v>
      </c>
      <c r="V77" s="1365">
        <v>3.6103847378399223E-7</v>
      </c>
      <c r="W77" s="1365">
        <v>0.31373834609985352</v>
      </c>
      <c r="X77" s="1365">
        <v>5.848357081413269E-2</v>
      </c>
      <c r="Y77" s="1365">
        <v>1.6479020938277245E-2</v>
      </c>
      <c r="Z77" s="1365">
        <v>0.10592930763959885</v>
      </c>
      <c r="AA77" s="1365">
        <v>0.1047164648771286</v>
      </c>
      <c r="AB77" s="1365">
        <v>2.8081844560801983E-2</v>
      </c>
      <c r="AC77" s="1365">
        <v>4.8123540182132274E-5</v>
      </c>
      <c r="AD77" s="1365">
        <v>0.31093958020210266</v>
      </c>
      <c r="AE77" s="1365">
        <v>3.3715412020683289E-2</v>
      </c>
      <c r="AF77" s="1365">
        <v>1.8251294270157814E-2</v>
      </c>
      <c r="AG77" s="1365">
        <v>3.8331542164087296E-2</v>
      </c>
      <c r="AH77" s="1365">
        <v>0.14690898358821869</v>
      </c>
      <c r="AI77" s="1365">
        <v>6.7506441846489906E-2</v>
      </c>
      <c r="AJ77" s="1365">
        <v>6.2258895486593246E-3</v>
      </c>
      <c r="AK77" s="1365">
        <v>0.31220608949661255</v>
      </c>
      <c r="AL77" s="1365">
        <v>3.0603144317865372E-2</v>
      </c>
      <c r="AM77" s="1365">
        <v>1.771455816924572E-2</v>
      </c>
      <c r="AN77" s="1365">
        <v>2.5970160961151123E-2</v>
      </c>
      <c r="AO77" s="1365">
        <v>0.15435791015625</v>
      </c>
      <c r="AP77" s="1365">
        <v>7.5257118791341782E-2</v>
      </c>
      <c r="AQ77" s="1365">
        <v>8.3031998947262764E-3</v>
      </c>
      <c r="AR77" s="1365">
        <v>0.32431110739707947</v>
      </c>
      <c r="AS77" s="1365">
        <v>2.6010241359472275E-2</v>
      </c>
      <c r="AT77" s="1365">
        <v>1.5366033650934696E-2</v>
      </c>
      <c r="AU77" s="1365">
        <v>1.0959318839013577E-2</v>
      </c>
      <c r="AV77" s="1365">
        <v>0.16906337440013885</v>
      </c>
      <c r="AW77" s="1365">
        <v>8.9641433209180832E-2</v>
      </c>
      <c r="AX77" s="1365">
        <v>1.3270705007016659E-2</v>
      </c>
      <c r="AY77" s="1365">
        <v>0.32967868447303772</v>
      </c>
      <c r="AZ77" s="1365">
        <v>2.5451531633734703E-2</v>
      </c>
      <c r="BA77" s="1365">
        <v>1.3430500403046608E-2</v>
      </c>
      <c r="BB77" s="1365">
        <v>8.0278879031538963E-3</v>
      </c>
      <c r="BC77" s="1365">
        <v>0.17208413779735565</v>
      </c>
      <c r="BD77" s="1365">
        <v>9.6171673387289047E-2</v>
      </c>
      <c r="BE77" s="1365">
        <v>1.4512947760522366E-2</v>
      </c>
      <c r="BF77" s="1365">
        <v>0.34160551428794861</v>
      </c>
      <c r="BG77" s="1365">
        <v>2.5234382599592209E-2</v>
      </c>
      <c r="BH77" s="1365">
        <v>9.9025117233395576E-3</v>
      </c>
      <c r="BI77" s="1365">
        <v>3.8018182385712862E-3</v>
      </c>
      <c r="BJ77" s="1365">
        <v>0.17154508829116821</v>
      </c>
      <c r="BK77" s="1365">
        <v>0.11481059342622757</v>
      </c>
      <c r="BL77" s="1365">
        <v>1.6311114653944969E-2</v>
      </c>
      <c r="BM77" s="1365">
        <v>0.3659110963344574</v>
      </c>
      <c r="BN77" s="1365">
        <v>2.5160353630781174E-2</v>
      </c>
      <c r="BO77" s="1365">
        <v>6.6030570305883884E-3</v>
      </c>
      <c r="BP77" s="1365">
        <v>1.6487176762893796E-3</v>
      </c>
      <c r="BQ77" s="1365">
        <v>0.1627129465341568</v>
      </c>
      <c r="BR77" s="1365">
        <v>0.15281051769852638</v>
      </c>
      <c r="BS77" s="1365">
        <v>1.6975522041320801E-2</v>
      </c>
      <c r="BT77" s="1365">
        <v>0.38742458820343018</v>
      </c>
      <c r="BU77" s="1365">
        <v>2.5005029514431953E-2</v>
      </c>
      <c r="BV77" s="1365">
        <v>4.1039925999939442E-3</v>
      </c>
      <c r="BW77" s="1365">
        <v>1.0345126502215862E-3</v>
      </c>
      <c r="BX77" s="1365">
        <v>0.13573363423347473</v>
      </c>
      <c r="BY77" s="1365">
        <v>0.14220133423805237</v>
      </c>
      <c r="BZ77" s="1365">
        <v>1.6658738255500793E-2</v>
      </c>
      <c r="CA77" s="1365">
        <v>0.30736792087554932</v>
      </c>
      <c r="CB77" s="1365">
        <v>4.2492158710956573E-2</v>
      </c>
      <c r="CC77" s="1365">
        <v>1.9764916971325874E-2</v>
      </c>
      <c r="CD77" s="1365">
        <v>7.3191218078136444E-2</v>
      </c>
      <c r="CE77" s="1365">
        <v>0.1259026825428009</v>
      </c>
      <c r="CF77" s="1365">
        <v>4.5649166218936443E-2</v>
      </c>
      <c r="CG77" s="1365">
        <v>3.6777675268240273E-4</v>
      </c>
      <c r="CH77" s="1365">
        <v>0.29861781001091003</v>
      </c>
      <c r="CI77" s="1365">
        <v>3.575882688164711E-2</v>
      </c>
      <c r="CJ77" s="1365">
        <v>2.0350852981209755E-2</v>
      </c>
      <c r="CK77" s="1365">
        <v>4.2820319533348083E-2</v>
      </c>
      <c r="CL77" s="1365">
        <v>0.1378505527973175</v>
      </c>
      <c r="CM77" s="1365">
        <v>5.9110257774591446E-2</v>
      </c>
      <c r="CN77" s="1365">
        <v>2.7270128484815359E-3</v>
      </c>
      <c r="CO77" s="1365">
        <v>0.30601784586906433</v>
      </c>
      <c r="CP77" s="1365">
        <v>2.7914386242628098E-2</v>
      </c>
      <c r="CQ77" s="1365">
        <v>2.1962530910968781E-2</v>
      </c>
      <c r="CR77" s="1365">
        <v>2.0949942991137505E-2</v>
      </c>
      <c r="CS77" s="1365">
        <v>0.15876826643943787</v>
      </c>
      <c r="CT77" s="1365">
        <v>6.7385701462626457E-2</v>
      </c>
      <c r="CU77" s="1365">
        <v>9.0370122343301773E-3</v>
      </c>
      <c r="CV77" s="1365">
        <v>0.31503838300704956</v>
      </c>
      <c r="CW77" s="1365">
        <v>2.571808360517025E-2</v>
      </c>
      <c r="CX77" s="1365">
        <v>1.7761139199137688E-2</v>
      </c>
      <c r="CY77" s="1365">
        <v>1.3215427286922932E-2</v>
      </c>
      <c r="CZ77" s="1365">
        <v>0.17274583876132965</v>
      </c>
      <c r="DA77" s="1365">
        <v>7.329222559928894E-2</v>
      </c>
      <c r="DB77" s="1365">
        <v>1.2305681593716145E-2</v>
      </c>
      <c r="DC77" s="1365">
        <v>0.32462704181671143</v>
      </c>
      <c r="DD77" s="1365">
        <v>2.5286093354225159E-2</v>
      </c>
      <c r="DE77" s="1365">
        <v>1.2207317166030407E-2</v>
      </c>
      <c r="DF77" s="1365">
        <v>5.3058476187288761E-3</v>
      </c>
      <c r="DG77" s="1365">
        <v>0.17771470546722412</v>
      </c>
      <c r="DH77" s="1365">
        <v>8.8266085833311081E-2</v>
      </c>
      <c r="DI77" s="1365">
        <v>1.5846999362111092E-2</v>
      </c>
      <c r="DJ77" s="1365">
        <v>0.35021999478340149</v>
      </c>
      <c r="DK77" s="1365">
        <v>2.527364157140255E-2</v>
      </c>
      <c r="DL77" s="1365">
        <v>8.4257796406745911E-3</v>
      </c>
      <c r="DM77" s="1365">
        <v>2.0966953597962856E-3</v>
      </c>
      <c r="DN77" s="1365">
        <v>0.18239063024520874</v>
      </c>
      <c r="DO77" s="1365">
        <v>6.5470404922962189E-2</v>
      </c>
      <c r="DP77" s="1365">
        <v>1.7206571996212006E-2</v>
      </c>
      <c r="DQ77" s="1365">
        <v>0.40868383646011353</v>
      </c>
      <c r="DR77" s="1365">
        <v>2.4836326017975807E-2</v>
      </c>
      <c r="DS77" s="1365">
        <v>2.3649195209145546E-3</v>
      </c>
      <c r="DT77" s="1365">
        <v>7.9806899884715676E-4</v>
      </c>
      <c r="DU77" s="1365">
        <v>0.11321576684713364</v>
      </c>
      <c r="DV77" s="1365">
        <v>0.18773071467876434</v>
      </c>
      <c r="DW77" s="1365">
        <v>1.6156679019331932E-2</v>
      </c>
    </row>
    <row r="78" spans="1:127" ht="16" x14ac:dyDescent="0.2">
      <c r="A78" s="1365">
        <v>1989</v>
      </c>
      <c r="B78" s="1365">
        <v>0.31420570611953735</v>
      </c>
      <c r="C78" s="1365">
        <v>5.3824719041585922E-2</v>
      </c>
      <c r="D78" s="1365">
        <v>1.7443643882870674E-2</v>
      </c>
      <c r="E78" s="1365">
        <v>8.0913089215755463E-2</v>
      </c>
      <c r="F78" s="1365">
        <v>0.11924584209918976</v>
      </c>
      <c r="G78" s="1365">
        <v>4.0166589431464672E-2</v>
      </c>
      <c r="H78" s="1365">
        <v>2.6118208188563585E-3</v>
      </c>
      <c r="I78" s="1365">
        <v>0.31021547317504883</v>
      </c>
      <c r="J78" s="1365">
        <v>6.6579215228557587E-2</v>
      </c>
      <c r="K78" s="1365">
        <v>1.6479527577757835E-2</v>
      </c>
      <c r="L78" s="1365">
        <v>0.10705836117267609</v>
      </c>
      <c r="M78" s="1365">
        <v>9.6925042569637299E-2</v>
      </c>
      <c r="N78" s="1365">
        <v>2.3137121926993132E-2</v>
      </c>
      <c r="O78" s="1365">
        <v>3.62050486728549E-5</v>
      </c>
      <c r="P78" s="1365">
        <v>0.28924313187599182</v>
      </c>
      <c r="Q78" s="1365">
        <v>8.9949660003185272E-2</v>
      </c>
      <c r="R78" s="1365">
        <v>1.6143599525094032E-2</v>
      </c>
      <c r="S78" s="1365">
        <v>0.11208352446556091</v>
      </c>
      <c r="T78" s="1365">
        <v>5.8063585311174393E-2</v>
      </c>
      <c r="U78" s="1365">
        <v>1.3002427294850349E-2</v>
      </c>
      <c r="V78" s="1365">
        <v>3.4255651826242683E-7</v>
      </c>
      <c r="W78" s="1365">
        <v>0.31826511025428772</v>
      </c>
      <c r="X78" s="1365">
        <v>5.7609137147665024E-2</v>
      </c>
      <c r="Y78" s="1365">
        <v>1.6608463600277901E-2</v>
      </c>
      <c r="Z78" s="1365">
        <v>0.10512959212064743</v>
      </c>
      <c r="AA78" s="1365">
        <v>0.11184089630842209</v>
      </c>
      <c r="AB78" s="1365">
        <v>2.7027033269405365E-2</v>
      </c>
      <c r="AC78" s="1365">
        <v>4.9969832616625354E-5</v>
      </c>
      <c r="AD78" s="1365">
        <v>0.32049939036369324</v>
      </c>
      <c r="AE78" s="1365">
        <v>3.3707451075315475E-2</v>
      </c>
      <c r="AF78" s="1365">
        <v>1.8964314833283424E-2</v>
      </c>
      <c r="AG78" s="1365">
        <v>3.9674960076808929E-2</v>
      </c>
      <c r="AH78" s="1365">
        <v>0.15445175766944885</v>
      </c>
      <c r="AI78" s="1365">
        <v>6.7026648670434952E-2</v>
      </c>
      <c r="AJ78" s="1365">
        <v>6.6742608323693275E-3</v>
      </c>
      <c r="AK78" s="1365">
        <v>0.32244548201560974</v>
      </c>
      <c r="AL78" s="1365">
        <v>3.0657703056931496E-2</v>
      </c>
      <c r="AM78" s="1365">
        <v>1.8505236133933067E-2</v>
      </c>
      <c r="AN78" s="1365">
        <v>2.7366401627659798E-2</v>
      </c>
      <c r="AO78" s="1365">
        <v>0.16137298941612244</v>
      </c>
      <c r="AP78" s="1365">
        <v>7.5585540384054184E-2</v>
      </c>
      <c r="AQ78" s="1365">
        <v>8.9576281607151031E-3</v>
      </c>
      <c r="AR78" s="1365">
        <v>0.33254551887512207</v>
      </c>
      <c r="AS78" s="1365">
        <v>2.6013543829321861E-2</v>
      </c>
      <c r="AT78" s="1365">
        <v>1.5977133065462112E-2</v>
      </c>
      <c r="AU78" s="1365">
        <v>1.152066420763731E-2</v>
      </c>
      <c r="AV78" s="1365">
        <v>0.17041051387786865</v>
      </c>
      <c r="AW78" s="1365">
        <v>9.3897372484207153E-2</v>
      </c>
      <c r="AX78" s="1365">
        <v>1.4726301655173302E-2</v>
      </c>
      <c r="AY78" s="1365">
        <v>0.33844414353370667</v>
      </c>
      <c r="AZ78" s="1365">
        <v>2.5445444509387016E-2</v>
      </c>
      <c r="BA78" s="1365">
        <v>1.4608976431190968E-2</v>
      </c>
      <c r="BB78" s="1365">
        <v>8.1915371119976044E-3</v>
      </c>
      <c r="BC78" s="1365">
        <v>0.17159537971019745</v>
      </c>
      <c r="BD78" s="1365">
        <v>0.10220136865973473</v>
      </c>
      <c r="BE78" s="1365">
        <v>1.6401432454586029E-2</v>
      </c>
      <c r="BF78" s="1365">
        <v>0.35116693377494812</v>
      </c>
      <c r="BG78" s="1365">
        <v>2.5262070819735527E-2</v>
      </c>
      <c r="BH78" s="1365">
        <v>1.0711920447647572E-2</v>
      </c>
      <c r="BI78" s="1365">
        <v>3.9452197961509228E-3</v>
      </c>
      <c r="BJ78" s="1365">
        <v>0.16776019334793091</v>
      </c>
      <c r="BK78" s="1365">
        <v>0.12497393786907196</v>
      </c>
      <c r="BL78" s="1365">
        <v>1.851360872387886E-2</v>
      </c>
      <c r="BM78" s="1365">
        <v>0.37901505827903748</v>
      </c>
      <c r="BN78" s="1365">
        <v>2.5279281660914421E-2</v>
      </c>
      <c r="BO78" s="1365">
        <v>7.5509138405323029E-3</v>
      </c>
      <c r="BP78" s="1365">
        <v>1.5152465784922242E-3</v>
      </c>
      <c r="BQ78" s="1365">
        <v>0.15230067074298859</v>
      </c>
      <c r="BR78" s="1365">
        <v>0.173139289021492</v>
      </c>
      <c r="BS78" s="1365">
        <v>1.9229650497436523E-2</v>
      </c>
      <c r="BT78" s="1365">
        <v>0.39672422409057617</v>
      </c>
      <c r="BU78" s="1365">
        <v>2.4714639410376549E-2</v>
      </c>
      <c r="BV78" s="1365">
        <v>5.5288989096879959E-3</v>
      </c>
      <c r="BW78" s="1365">
        <v>6.1336817452684045E-4</v>
      </c>
      <c r="BX78" s="1365">
        <v>0.10510976612567902</v>
      </c>
      <c r="BY78" s="1365">
        <v>0.16360078752040863</v>
      </c>
      <c r="BZ78" s="1365">
        <v>1.9300978630781174E-2</v>
      </c>
      <c r="CA78" s="1365">
        <v>0.31518653035163879</v>
      </c>
      <c r="CB78" s="1365">
        <v>4.2033229023218155E-2</v>
      </c>
      <c r="CC78" s="1365">
        <v>2.0217593759298325E-2</v>
      </c>
      <c r="CD78" s="1365">
        <v>7.3277182877063751E-2</v>
      </c>
      <c r="CE78" s="1365">
        <v>0.13555686175823212</v>
      </c>
      <c r="CF78" s="1365">
        <v>4.3660975992679596E-2</v>
      </c>
      <c r="CG78" s="1365">
        <v>4.4069383875466883E-4</v>
      </c>
      <c r="CH78" s="1365">
        <v>0.31159856915473938</v>
      </c>
      <c r="CI78" s="1365">
        <v>3.5645283758640289E-2</v>
      </c>
      <c r="CJ78" s="1365">
        <v>2.1220285445451736E-2</v>
      </c>
      <c r="CK78" s="1365">
        <v>4.4383890926837921E-2</v>
      </c>
      <c r="CL78" s="1365">
        <v>0.15166714787483215</v>
      </c>
      <c r="CM78" s="1365">
        <v>5.5919593200087547E-2</v>
      </c>
      <c r="CN78" s="1365">
        <v>2.762374933809042E-3</v>
      </c>
      <c r="CO78" s="1365">
        <v>0.31342235207557678</v>
      </c>
      <c r="CP78" s="1365">
        <v>2.7855310589075089E-2</v>
      </c>
      <c r="CQ78" s="1365">
        <v>2.041267417371273E-2</v>
      </c>
      <c r="CR78" s="1365">
        <v>2.2313635796308517E-2</v>
      </c>
      <c r="CS78" s="1365">
        <v>0.16656920313835144</v>
      </c>
      <c r="CT78" s="1365">
        <v>6.6975962370634079E-2</v>
      </c>
      <c r="CU78" s="1365">
        <v>9.2955557629466057E-3</v>
      </c>
      <c r="CV78" s="1365">
        <v>0.32368233799934387</v>
      </c>
      <c r="CW78" s="1365">
        <v>2.5658207014203072E-2</v>
      </c>
      <c r="CX78" s="1365">
        <v>1.9130587577819824E-2</v>
      </c>
      <c r="CY78" s="1365">
        <v>1.3118384405970573E-2</v>
      </c>
      <c r="CZ78" s="1365">
        <v>0.17604520916938782</v>
      </c>
      <c r="DA78" s="1365">
        <v>7.5779186561703682E-2</v>
      </c>
      <c r="DB78" s="1365">
        <v>1.3950753957033157E-2</v>
      </c>
      <c r="DC78" s="1365">
        <v>0.33146122097969055</v>
      </c>
      <c r="DD78" s="1365">
        <v>2.5249890983104706E-2</v>
      </c>
      <c r="DE78" s="1365">
        <v>1.2948697432875633E-2</v>
      </c>
      <c r="DF78" s="1365">
        <v>5.6647052988409996E-3</v>
      </c>
      <c r="DG78" s="1365">
        <v>0.17869958281517029</v>
      </c>
      <c r="DH78" s="1365">
        <v>9.0891409665346146E-2</v>
      </c>
      <c r="DI78" s="1365">
        <v>1.8006926402449608E-2</v>
      </c>
      <c r="DJ78" s="1365">
        <v>0.3651200532913208</v>
      </c>
      <c r="DK78" s="1365">
        <v>2.5722313672304153E-2</v>
      </c>
      <c r="DL78" s="1365">
        <v>9.1374283656477928E-3</v>
      </c>
      <c r="DM78" s="1365">
        <v>2.2228790912777185E-3</v>
      </c>
      <c r="DN78" s="1365">
        <v>0.18932762742042542</v>
      </c>
      <c r="DO78" s="1365">
        <v>6.5380610525608063E-2</v>
      </c>
      <c r="DP78" s="1365">
        <v>1.9173683598637581E-2</v>
      </c>
      <c r="DQ78" s="1365">
        <v>0.4215618371963501</v>
      </c>
      <c r="DR78" s="1365">
        <v>2.4152737110853195E-2</v>
      </c>
      <c r="DS78" s="1365">
        <v>4.0368703193962574E-3</v>
      </c>
      <c r="DT78" s="1365">
        <v>3.0064833117648959E-4</v>
      </c>
      <c r="DU78" s="1365">
        <v>7.7064171433448792E-2</v>
      </c>
      <c r="DV78" s="1365">
        <v>0.21467947959899902</v>
      </c>
      <c r="DW78" s="1365">
        <v>1.8703937530517578E-2</v>
      </c>
    </row>
    <row r="79" spans="1:127" ht="16" x14ac:dyDescent="0.2">
      <c r="A79" s="1365">
        <v>1990</v>
      </c>
      <c r="B79" s="1365">
        <v>0.31335121393203735</v>
      </c>
      <c r="C79" s="1365">
        <v>5.3290441632270813E-2</v>
      </c>
      <c r="D79" s="1365">
        <v>1.7698325216770172E-2</v>
      </c>
      <c r="E79" s="1365">
        <v>8.1796646118164062E-2</v>
      </c>
      <c r="F79" s="1365">
        <v>0.11860740929841995</v>
      </c>
      <c r="G79" s="1365">
        <v>3.8816048763692379E-2</v>
      </c>
      <c r="H79" s="1365">
        <v>3.1423578038811684E-3</v>
      </c>
      <c r="I79" s="1365">
        <v>0.31081178784370422</v>
      </c>
      <c r="J79" s="1365">
        <v>6.5898872911930084E-2</v>
      </c>
      <c r="K79" s="1365">
        <v>1.6633326187729836E-2</v>
      </c>
      <c r="L79" s="1365">
        <v>0.1076432541012764</v>
      </c>
      <c r="M79" s="1365">
        <v>9.7770608961582184E-2</v>
      </c>
      <c r="N79" s="1365">
        <v>2.2812687791883945E-2</v>
      </c>
      <c r="O79" s="1365">
        <v>5.3047286201035604E-5</v>
      </c>
      <c r="P79" s="1365">
        <v>0.29162922501564026</v>
      </c>
      <c r="Q79" s="1365">
        <v>8.925919234752655E-2</v>
      </c>
      <c r="R79" s="1365">
        <v>1.6579268500208855E-2</v>
      </c>
      <c r="S79" s="1365">
        <v>0.11378791928291321</v>
      </c>
      <c r="T79" s="1365">
        <v>5.9114318341016769E-2</v>
      </c>
      <c r="U79" s="1365">
        <v>1.287731109187007E-2</v>
      </c>
      <c r="V79" s="1365">
        <v>1.1224477930227295E-5</v>
      </c>
      <c r="W79" s="1365">
        <v>0.31810244917869568</v>
      </c>
      <c r="X79" s="1365">
        <v>5.7020381093025208E-2</v>
      </c>
      <c r="Y79" s="1365">
        <v>1.6653873026371002E-2</v>
      </c>
      <c r="Z79" s="1365">
        <v>0.10530786216259003</v>
      </c>
      <c r="AA79" s="1365">
        <v>0.11246258765459061</v>
      </c>
      <c r="AB79" s="1365">
        <v>2.6588798500597477E-2</v>
      </c>
      <c r="AC79" s="1365">
        <v>6.8942761572543532E-5</v>
      </c>
      <c r="AD79" s="1365">
        <v>0.31736242771148682</v>
      </c>
      <c r="AE79" s="1365">
        <v>3.3374588936567307E-2</v>
      </c>
      <c r="AF79" s="1365">
        <v>1.9380563870072365E-2</v>
      </c>
      <c r="AG79" s="1365">
        <v>4.0970217436552048E-2</v>
      </c>
      <c r="AH79" s="1365">
        <v>0.1515205055475235</v>
      </c>
      <c r="AI79" s="1365">
        <v>6.4094413071870804E-2</v>
      </c>
      <c r="AJ79" s="1365">
        <v>8.0221276730298996E-3</v>
      </c>
      <c r="AK79" s="1365">
        <v>0.31880143284797668</v>
      </c>
      <c r="AL79" s="1365">
        <v>3.0366808176040649E-2</v>
      </c>
      <c r="AM79" s="1365">
        <v>1.903160847723484E-2</v>
      </c>
      <c r="AN79" s="1365">
        <v>2.8530215844511986E-2</v>
      </c>
      <c r="AO79" s="1365">
        <v>0.15787124633789062</v>
      </c>
      <c r="AP79" s="1365">
        <v>7.2222171351313591E-2</v>
      </c>
      <c r="AQ79" s="1365">
        <v>1.0779387317597866E-2</v>
      </c>
      <c r="AR79" s="1365">
        <v>0.32894912362098694</v>
      </c>
      <c r="AS79" s="1365">
        <v>2.5716166943311691E-2</v>
      </c>
      <c r="AT79" s="1365">
        <v>1.6717458143830299E-2</v>
      </c>
      <c r="AU79" s="1365">
        <v>1.219627633690834E-2</v>
      </c>
      <c r="AV79" s="1365">
        <v>0.16793565452098846</v>
      </c>
      <c r="AW79" s="1365">
        <v>8.8876258581876755E-2</v>
      </c>
      <c r="AX79" s="1365">
        <v>1.7507297918200493E-2</v>
      </c>
      <c r="AY79" s="1365">
        <v>0.33386200666427612</v>
      </c>
      <c r="AZ79" s="1365">
        <v>2.5129541754722595E-2</v>
      </c>
      <c r="BA79" s="1365">
        <v>1.5276623889803886E-2</v>
      </c>
      <c r="BB79" s="1365">
        <v>8.6278794333338737E-3</v>
      </c>
      <c r="BC79" s="1365">
        <v>0.16808968782424927</v>
      </c>
      <c r="BD79" s="1365">
        <v>9.7129214555025101E-2</v>
      </c>
      <c r="BE79" s="1365">
        <v>1.9609067589044571E-2</v>
      </c>
      <c r="BF79" s="1365">
        <v>0.34610924124717712</v>
      </c>
      <c r="BG79" s="1365">
        <v>2.5015879422426224E-2</v>
      </c>
      <c r="BH79" s="1365">
        <v>1.1580006219446659E-2</v>
      </c>
      <c r="BI79" s="1365">
        <v>4.1352249681949615E-3</v>
      </c>
      <c r="BJ79" s="1365">
        <v>0.16481536626815796</v>
      </c>
      <c r="BK79" s="1365">
        <v>0.11818808689713478</v>
      </c>
      <c r="BL79" s="1365">
        <v>2.2374663501977921E-2</v>
      </c>
      <c r="BM79" s="1365">
        <v>0.36609750986099243</v>
      </c>
      <c r="BN79" s="1365">
        <v>2.5071155279874802E-2</v>
      </c>
      <c r="BO79" s="1365">
        <v>6.898658350110054E-3</v>
      </c>
      <c r="BP79" s="1365">
        <v>1.659705420024693E-3</v>
      </c>
      <c r="BQ79" s="1365">
        <v>0.14750292897224426</v>
      </c>
      <c r="BR79" s="1365">
        <v>0.16210545599460602</v>
      </c>
      <c r="BS79" s="1365">
        <v>2.2859606891870499E-2</v>
      </c>
      <c r="BT79" s="1365">
        <v>0.37665799260139465</v>
      </c>
      <c r="BU79" s="1365">
        <v>2.4523321539163589E-2</v>
      </c>
      <c r="BV79" s="1365">
        <v>3.4871557727456093E-3</v>
      </c>
      <c r="BW79" s="1365">
        <v>7.1532983565703034E-4</v>
      </c>
      <c r="BX79" s="1365">
        <v>9.9649541079998016E-2</v>
      </c>
      <c r="BY79" s="1365">
        <v>0.14386694133281708</v>
      </c>
      <c r="BZ79" s="1365">
        <v>2.2857885807752609E-2</v>
      </c>
      <c r="CA79" s="1365">
        <v>0.31344440579414368</v>
      </c>
      <c r="CB79" s="1365">
        <v>4.1563887149095535E-2</v>
      </c>
      <c r="CC79" s="1365">
        <v>2.0330661907792091E-2</v>
      </c>
      <c r="CD79" s="1365">
        <v>7.4840635061264038E-2</v>
      </c>
      <c r="CE79" s="1365">
        <v>0.13422934710979462</v>
      </c>
      <c r="CF79" s="1365">
        <v>4.1964950039982796E-2</v>
      </c>
      <c r="CG79" s="1365">
        <v>5.1493255887180567E-4</v>
      </c>
      <c r="CH79" s="1365">
        <v>0.30785983800888062</v>
      </c>
      <c r="CI79" s="1365">
        <v>3.538130596280098E-2</v>
      </c>
      <c r="CJ79" s="1365">
        <v>2.1526815369725227E-2</v>
      </c>
      <c r="CK79" s="1365">
        <v>4.61420938372612E-2</v>
      </c>
      <c r="CL79" s="1365">
        <v>0.14701941609382629</v>
      </c>
      <c r="CM79" s="1365">
        <v>5.4265100508928299E-2</v>
      </c>
      <c r="CN79" s="1365">
        <v>3.5250969231128693E-3</v>
      </c>
      <c r="CO79" s="1365">
        <v>0.31313621997833252</v>
      </c>
      <c r="CP79" s="1365">
        <v>2.7604304254055023E-2</v>
      </c>
      <c r="CQ79" s="1365">
        <v>2.1354986354708672E-2</v>
      </c>
      <c r="CR79" s="1365">
        <v>2.3681674152612686E-2</v>
      </c>
      <c r="CS79" s="1365">
        <v>0.16743986308574677</v>
      </c>
      <c r="CT79" s="1365">
        <v>6.2312927097082138E-2</v>
      </c>
      <c r="CU79" s="1365">
        <v>1.0742450132966042E-2</v>
      </c>
      <c r="CV79" s="1365">
        <v>0.31995531916618347</v>
      </c>
      <c r="CW79" s="1365">
        <v>2.5258606299757957E-2</v>
      </c>
      <c r="CX79" s="1365">
        <v>1.9474131986498833E-2</v>
      </c>
      <c r="CY79" s="1365">
        <v>1.3729287311434746E-2</v>
      </c>
      <c r="CZ79" s="1365">
        <v>0.1718076765537262</v>
      </c>
      <c r="DA79" s="1365">
        <v>7.3216864839196205E-2</v>
      </c>
      <c r="DB79" s="1365">
        <v>1.646873727440834E-2</v>
      </c>
      <c r="DC79" s="1365">
        <v>0.33206817507743835</v>
      </c>
      <c r="DD79" s="1365">
        <v>2.4977050721645355E-2</v>
      </c>
      <c r="DE79" s="1365">
        <v>1.4868490397930145E-2</v>
      </c>
      <c r="DF79" s="1365">
        <v>5.874191876500845E-3</v>
      </c>
      <c r="DG79" s="1365">
        <v>0.1769767552614212</v>
      </c>
      <c r="DH79" s="1365">
        <v>8.7337668985128403E-2</v>
      </c>
      <c r="DI79" s="1365">
        <v>2.203400619328022E-2</v>
      </c>
      <c r="DJ79" s="1365">
        <v>0.35804027318954468</v>
      </c>
      <c r="DK79" s="1365">
        <v>2.5489132851362228E-2</v>
      </c>
      <c r="DL79" s="1365">
        <v>9.5015000551939011E-3</v>
      </c>
      <c r="DM79" s="1365">
        <v>2.3802267387509346E-3</v>
      </c>
      <c r="DN79" s="1365">
        <v>0.18401318788528442</v>
      </c>
      <c r="DO79" s="1365">
        <v>5.9434574097394943E-2</v>
      </c>
      <c r="DP79" s="1365">
        <v>2.2860918194055557E-2</v>
      </c>
      <c r="DQ79" s="1365">
        <v>0.39162623882293701</v>
      </c>
      <c r="DR79" s="1365">
        <v>2.4028254672884941E-2</v>
      </c>
      <c r="DS79" s="1365">
        <v>1.9261692650616169E-3</v>
      </c>
      <c r="DT79" s="1365">
        <v>2.9076263308525085E-4</v>
      </c>
      <c r="DU79" s="1365">
        <v>6.8642988801002502E-2</v>
      </c>
      <c r="DV79" s="1365">
        <v>0.18642805516719818</v>
      </c>
      <c r="DW79" s="1365">
        <v>2.287294901907444E-2</v>
      </c>
    </row>
    <row r="80" spans="1:127" ht="16" x14ac:dyDescent="0.2">
      <c r="A80" s="1365">
        <v>1991</v>
      </c>
      <c r="B80" s="1365">
        <v>0.31326311826705933</v>
      </c>
      <c r="C80" s="1365">
        <v>5.6006606668233871E-2</v>
      </c>
      <c r="D80" s="1365">
        <v>1.8471425399184227E-2</v>
      </c>
      <c r="E80" s="1365">
        <v>8.3298303186893463E-2</v>
      </c>
      <c r="F80" s="1365">
        <v>0.11403185874223709</v>
      </c>
      <c r="G80" s="1365">
        <v>3.8434809073805809E-2</v>
      </c>
      <c r="H80" s="1365">
        <v>3.0201254412531853E-3</v>
      </c>
      <c r="I80" s="1365">
        <v>0.31005266308784485</v>
      </c>
      <c r="J80" s="1365">
        <v>6.898922473192215E-2</v>
      </c>
      <c r="K80" s="1365">
        <v>1.7216907814145088E-2</v>
      </c>
      <c r="L80" s="1365">
        <v>0.10823620855808258</v>
      </c>
      <c r="M80" s="1365">
        <v>9.2847876250743866E-2</v>
      </c>
      <c r="N80" s="1365">
        <v>2.2719540633261204E-2</v>
      </c>
      <c r="O80" s="1365">
        <v>4.2895244405372068E-5</v>
      </c>
      <c r="P80" s="1365">
        <v>0.29356458783149719</v>
      </c>
      <c r="Q80" s="1365">
        <v>9.4163946807384491E-2</v>
      </c>
      <c r="R80" s="1365">
        <v>1.7562283203005791E-2</v>
      </c>
      <c r="S80" s="1365">
        <v>0.1147371232509613</v>
      </c>
      <c r="T80" s="1365">
        <v>5.4149534553289413E-2</v>
      </c>
      <c r="U80" s="1365">
        <v>1.294750114902854E-2</v>
      </c>
      <c r="V80" s="1365">
        <v>4.1905182115442585E-6</v>
      </c>
      <c r="W80" s="1365">
        <v>0.31618243455886841</v>
      </c>
      <c r="X80" s="1365">
        <v>5.9630002826452255E-2</v>
      </c>
      <c r="Y80" s="1365">
        <v>1.7088508233428001E-2</v>
      </c>
      <c r="Z80" s="1365">
        <v>0.10581935942173004</v>
      </c>
      <c r="AA80" s="1365">
        <v>0.10723477602005005</v>
      </c>
      <c r="AB80" s="1365">
        <v>2.6352496817708015E-2</v>
      </c>
      <c r="AC80" s="1365">
        <v>5.7284520153189078E-5</v>
      </c>
      <c r="AD80" s="1365">
        <v>0.3184283971786499</v>
      </c>
      <c r="AE80" s="1365">
        <v>3.5119146108627319E-2</v>
      </c>
      <c r="AF80" s="1365">
        <v>2.048979327082634E-2</v>
      </c>
      <c r="AG80" s="1365">
        <v>4.3176211416721344E-2</v>
      </c>
      <c r="AH80" s="1365">
        <v>0.14811433851718903</v>
      </c>
      <c r="AI80" s="1365">
        <v>6.3718782737851143E-2</v>
      </c>
      <c r="AJ80" s="1365">
        <v>7.8101302497088909E-3</v>
      </c>
      <c r="AK80" s="1365">
        <v>0.32083156704902649</v>
      </c>
      <c r="AL80" s="1365">
        <v>3.196180984377861E-2</v>
      </c>
      <c r="AM80" s="1365">
        <v>2.0333059132099152E-2</v>
      </c>
      <c r="AN80" s="1365">
        <v>3.0372558161616325E-2</v>
      </c>
      <c r="AO80" s="1365">
        <v>0.15533959865570068</v>
      </c>
      <c r="AP80" s="1365">
        <v>7.217724435031414E-2</v>
      </c>
      <c r="AQ80" s="1365">
        <v>1.0647284798324108E-2</v>
      </c>
      <c r="AR80" s="1365">
        <v>0.3379720151424408</v>
      </c>
      <c r="AS80" s="1365">
        <v>2.7005951851606369E-2</v>
      </c>
      <c r="AT80" s="1365">
        <v>1.8530106171965599E-2</v>
      </c>
      <c r="AU80" s="1365">
        <v>1.3848062604665756E-2</v>
      </c>
      <c r="AV80" s="1365">
        <v>0.17074565589427948</v>
      </c>
      <c r="AW80" s="1365">
        <v>8.9771997183561325E-2</v>
      </c>
      <c r="AX80" s="1365">
        <v>1.807023212313652E-2</v>
      </c>
      <c r="AY80" s="1365">
        <v>0.34619823098182678</v>
      </c>
      <c r="AZ80" s="1365">
        <v>2.6384398341178894E-2</v>
      </c>
      <c r="BA80" s="1365">
        <v>1.7662378028035164E-2</v>
      </c>
      <c r="BB80" s="1365">
        <v>9.9211083725094795E-3</v>
      </c>
      <c r="BC80" s="1365">
        <v>0.17347614467144012</v>
      </c>
      <c r="BD80" s="1365">
        <v>9.8065156489610672E-2</v>
      </c>
      <c r="BE80" s="1365">
        <v>2.0689046010375023E-2</v>
      </c>
      <c r="BF80" s="1365">
        <v>0.36378219723701477</v>
      </c>
      <c r="BG80" s="1365">
        <v>2.6301534846425056E-2</v>
      </c>
      <c r="BH80" s="1365">
        <v>1.4235558919608593E-2</v>
      </c>
      <c r="BI80" s="1365">
        <v>4.7165192663669586E-3</v>
      </c>
      <c r="BJ80" s="1365">
        <v>0.17379558086395264</v>
      </c>
      <c r="BK80" s="1365">
        <v>0.12017207220196724</v>
      </c>
      <c r="BL80" s="1365">
        <v>2.4560941383242607E-2</v>
      </c>
      <c r="BM80" s="1365">
        <v>0.37932097911834717</v>
      </c>
      <c r="BN80" s="1365">
        <v>2.6366272941231728E-2</v>
      </c>
      <c r="BO80" s="1365">
        <v>9.0419119223952293E-3</v>
      </c>
      <c r="BP80" s="1365">
        <v>1.7962114652618766E-3</v>
      </c>
      <c r="BQ80" s="1365">
        <v>0.15473456680774689</v>
      </c>
      <c r="BR80" s="1365">
        <v>0.16241159290075302</v>
      </c>
      <c r="BS80" s="1365">
        <v>2.4970430880784988E-2</v>
      </c>
      <c r="BT80" s="1365">
        <v>0.37591812014579773</v>
      </c>
      <c r="BU80" s="1365">
        <v>2.6122717186808586E-2</v>
      </c>
      <c r="BV80" s="1365">
        <v>5.1982230506837368E-3</v>
      </c>
      <c r="BW80" s="1365">
        <v>7.4956711614504457E-4</v>
      </c>
      <c r="BX80" s="1365">
        <v>0.11057693511247635</v>
      </c>
      <c r="BY80" s="1365">
        <v>0.12422001361846924</v>
      </c>
      <c r="BZ80" s="1365">
        <v>2.4427862837910652E-2</v>
      </c>
      <c r="CA80" s="1365">
        <v>0.31220129132270813</v>
      </c>
      <c r="CB80" s="1365">
        <v>4.3300516903400421E-2</v>
      </c>
      <c r="CC80" s="1365">
        <v>2.0895924419164658E-2</v>
      </c>
      <c r="CD80" s="1365">
        <v>7.6353378593921661E-2</v>
      </c>
      <c r="CE80" s="1365">
        <v>0.12939204275608063</v>
      </c>
      <c r="CF80" s="1365">
        <v>4.1800997219979763E-2</v>
      </c>
      <c r="CG80" s="1365">
        <v>4.5841830433346331E-4</v>
      </c>
      <c r="CH80" s="1365">
        <v>0.30413225293159485</v>
      </c>
      <c r="CI80" s="1365">
        <v>3.6790117621421814E-2</v>
      </c>
      <c r="CJ80" s="1365">
        <v>2.2089609876275063E-2</v>
      </c>
      <c r="CK80" s="1365">
        <v>4.6471759676933289E-2</v>
      </c>
      <c r="CL80" s="1365">
        <v>0.14033004641532898</v>
      </c>
      <c r="CM80" s="1365">
        <v>5.503532662987709E-2</v>
      </c>
      <c r="CN80" s="1365">
        <v>3.4153845626860857E-3</v>
      </c>
      <c r="CO80" s="1365">
        <v>0.31369137763977051</v>
      </c>
      <c r="CP80" s="1365">
        <v>2.8840538114309311E-2</v>
      </c>
      <c r="CQ80" s="1365">
        <v>2.1091312170028687E-2</v>
      </c>
      <c r="CR80" s="1365">
        <v>2.5438932701945305E-2</v>
      </c>
      <c r="CS80" s="1365">
        <v>0.16268631815910339</v>
      </c>
      <c r="CT80" s="1365">
        <v>6.5293770283460617E-2</v>
      </c>
      <c r="CU80" s="1365">
        <v>1.0340494103729725E-2</v>
      </c>
      <c r="CV80" s="1365">
        <v>0.32760694622993469</v>
      </c>
      <c r="CW80" s="1365">
        <v>2.6472009718418121E-2</v>
      </c>
      <c r="CX80" s="1365">
        <v>2.128550224006176E-2</v>
      </c>
      <c r="CY80" s="1365">
        <v>1.5423844568431377E-2</v>
      </c>
      <c r="CZ80" s="1365">
        <v>0.17313840985298157</v>
      </c>
      <c r="DA80" s="1365">
        <v>7.4691828340291977E-2</v>
      </c>
      <c r="DB80" s="1365">
        <v>1.6595344990491867E-2</v>
      </c>
      <c r="DC80" s="1365">
        <v>0.35304990410804749</v>
      </c>
      <c r="DD80" s="1365">
        <v>2.6256822049617767E-2</v>
      </c>
      <c r="DE80" s="1365">
        <v>1.7822699621319771E-2</v>
      </c>
      <c r="DF80" s="1365">
        <v>6.7335129715502262E-3</v>
      </c>
      <c r="DG80" s="1365">
        <v>0.1869606077671051</v>
      </c>
      <c r="DH80" s="1365">
        <v>9.0998154133558273E-2</v>
      </c>
      <c r="DI80" s="1365">
        <v>2.4278117343783379E-2</v>
      </c>
      <c r="DJ80" s="1365">
        <v>0.38208451867103577</v>
      </c>
      <c r="DK80" s="1365">
        <v>2.6564067229628563E-2</v>
      </c>
      <c r="DL80" s="1365">
        <v>1.2163439765572548E-2</v>
      </c>
      <c r="DM80" s="1365">
        <v>2.6462096720933914E-3</v>
      </c>
      <c r="DN80" s="1365">
        <v>0.19059576094150543</v>
      </c>
      <c r="DO80" s="1365">
        <v>6.2214944511651993E-2</v>
      </c>
      <c r="DP80" s="1365">
        <v>2.5411058217287064E-2</v>
      </c>
      <c r="DQ80" s="1365">
        <v>0.38266006112098694</v>
      </c>
      <c r="DR80" s="1365">
        <v>2.5767894461750984E-2</v>
      </c>
      <c r="DS80" s="1365">
        <v>3.0490835197269917E-3</v>
      </c>
      <c r="DT80" s="1365">
        <v>2.2012407134752721E-4</v>
      </c>
      <c r="DU80" s="1365">
        <v>8.2807585597038269E-2</v>
      </c>
      <c r="DV80" s="1365">
        <v>0.15897294878959656</v>
      </c>
      <c r="DW80" s="1365">
        <v>2.367485873401165E-2</v>
      </c>
    </row>
    <row r="81" spans="1:127" ht="16" x14ac:dyDescent="0.2">
      <c r="A81" s="1365">
        <v>1992</v>
      </c>
      <c r="B81" s="1365">
        <v>0.31218495965003967</v>
      </c>
      <c r="C81" s="1365">
        <v>5.6461852043867111E-2</v>
      </c>
      <c r="D81" s="1365">
        <v>1.803964376449585E-2</v>
      </c>
      <c r="E81" s="1365">
        <v>8.3092749118804932E-2</v>
      </c>
      <c r="F81" s="1365">
        <v>0.11192283034324646</v>
      </c>
      <c r="G81" s="1365">
        <v>3.9783066138625145E-2</v>
      </c>
      <c r="H81" s="1365">
        <v>2.8848161455243826E-3</v>
      </c>
      <c r="I81" s="1365">
        <v>0.30712586641311646</v>
      </c>
      <c r="J81" s="1365">
        <v>7.0114552974700928E-2</v>
      </c>
      <c r="K81" s="1365">
        <v>1.6976568847894669E-2</v>
      </c>
      <c r="L81" s="1365">
        <v>0.10899696499109268</v>
      </c>
      <c r="M81" s="1365">
        <v>8.7728433310985565E-2</v>
      </c>
      <c r="N81" s="1365">
        <v>2.3265192285180092E-2</v>
      </c>
      <c r="O81" s="1365">
        <v>4.4144715502625331E-5</v>
      </c>
      <c r="P81" s="1365">
        <v>0.2891007661819458</v>
      </c>
      <c r="Q81" s="1365">
        <v>9.655693918466568E-2</v>
      </c>
      <c r="R81" s="1365">
        <v>1.7467368394136429E-2</v>
      </c>
      <c r="S81" s="1365">
        <v>0.11445393413305283</v>
      </c>
      <c r="T81" s="1365">
        <v>4.7832023352384567E-2</v>
      </c>
      <c r="U81" s="1365">
        <v>1.2789175845682621E-2</v>
      </c>
      <c r="V81" s="1365">
        <v>1.3274478760649799E-6</v>
      </c>
      <c r="W81" s="1365">
        <v>0.31359350681304932</v>
      </c>
      <c r="X81" s="1365">
        <v>6.0626678168773651E-2</v>
      </c>
      <c r="Y81" s="1365">
        <v>1.6800463199615479E-2</v>
      </c>
      <c r="Z81" s="1365">
        <v>0.10703893750905991</v>
      </c>
      <c r="AA81" s="1365">
        <v>0.10204378515481949</v>
      </c>
      <c r="AB81" s="1365">
        <v>2.7024123817682266E-2</v>
      </c>
      <c r="AC81" s="1365">
        <v>5.9508114645723253E-5</v>
      </c>
      <c r="AD81" s="1365">
        <v>0.3199557363986969</v>
      </c>
      <c r="AE81" s="1365">
        <v>3.5491261631250381E-2</v>
      </c>
      <c r="AF81" s="1365">
        <v>1.9672531634569168E-2</v>
      </c>
      <c r="AG81" s="1365">
        <v>4.3303795158863068E-2</v>
      </c>
      <c r="AH81" s="1365">
        <v>0.14908549189567566</v>
      </c>
      <c r="AI81" s="1365">
        <v>6.5154567360877991E-2</v>
      </c>
      <c r="AJ81" s="1365">
        <v>7.2480952367186546E-3</v>
      </c>
      <c r="AK81" s="1365">
        <v>0.32231682538986206</v>
      </c>
      <c r="AL81" s="1365">
        <v>3.2262701541185379E-2</v>
      </c>
      <c r="AM81" s="1365">
        <v>1.9387554377317429E-2</v>
      </c>
      <c r="AN81" s="1365">
        <v>3.0227154493331909E-2</v>
      </c>
      <c r="AO81" s="1365">
        <v>0.15718379616737366</v>
      </c>
      <c r="AP81" s="1365">
        <v>7.3505915701389313E-2</v>
      </c>
      <c r="AQ81" s="1365">
        <v>9.749704971909523E-3</v>
      </c>
      <c r="AR81" s="1365">
        <v>0.33991348743438721</v>
      </c>
      <c r="AS81" s="1365">
        <v>2.7438906952738762E-2</v>
      </c>
      <c r="AT81" s="1365">
        <v>1.7312593758106232E-2</v>
      </c>
      <c r="AU81" s="1365">
        <v>1.3750866055488586E-2</v>
      </c>
      <c r="AV81" s="1365">
        <v>0.17598822712898254</v>
      </c>
      <c r="AW81" s="1365">
        <v>8.9566636830568314E-2</v>
      </c>
      <c r="AX81" s="1365">
        <v>1.5856267884373665E-2</v>
      </c>
      <c r="AY81" s="1365">
        <v>0.34786903858184814</v>
      </c>
      <c r="AZ81" s="1365">
        <v>2.6853950694203377E-2</v>
      </c>
      <c r="BA81" s="1365">
        <v>1.5942923724651337E-2</v>
      </c>
      <c r="BB81" s="1365">
        <v>9.8782004788517952E-3</v>
      </c>
      <c r="BC81" s="1365">
        <v>0.17982840538024902</v>
      </c>
      <c r="BD81" s="1365">
        <v>9.7475767135620117E-2</v>
      </c>
      <c r="BE81" s="1365">
        <v>1.7889807000756264E-2</v>
      </c>
      <c r="BF81" s="1365">
        <v>0.36714142560958862</v>
      </c>
      <c r="BG81" s="1365">
        <v>2.6852454990148544E-2</v>
      </c>
      <c r="BH81" s="1365">
        <v>1.247478649020195E-2</v>
      </c>
      <c r="BI81" s="1365">
        <v>4.9308910965919495E-3</v>
      </c>
      <c r="BJ81" s="1365">
        <v>0.18394246697425842</v>
      </c>
      <c r="BK81" s="1365">
        <v>0.11839929223060608</v>
      </c>
      <c r="BL81" s="1365">
        <v>2.0541520789265633E-2</v>
      </c>
      <c r="BM81" s="1365">
        <v>0.37999871373176575</v>
      </c>
      <c r="BN81" s="1365">
        <v>2.6811378076672554E-2</v>
      </c>
      <c r="BO81" s="1365">
        <v>7.3412377387285233E-3</v>
      </c>
      <c r="BP81" s="1365">
        <v>2.3207268677651882E-3</v>
      </c>
      <c r="BQ81" s="1365">
        <v>0.16829045116901398</v>
      </c>
      <c r="BR81" s="1365">
        <v>0.15514778345823288</v>
      </c>
      <c r="BS81" s="1365">
        <v>2.008713036775589E-2</v>
      </c>
      <c r="BT81" s="1365">
        <v>0.36660242080688477</v>
      </c>
      <c r="BU81" s="1365">
        <v>2.6529755443334579E-2</v>
      </c>
      <c r="BV81" s="1365">
        <v>4.1219484992325306E-3</v>
      </c>
      <c r="BW81" s="1365">
        <v>1.4807246625423431E-3</v>
      </c>
      <c r="BX81" s="1365">
        <v>0.11740073561668396</v>
      </c>
      <c r="BY81" s="1365">
        <v>0.11846300214529037</v>
      </c>
      <c r="BZ81" s="1365">
        <v>1.989804208278656E-2</v>
      </c>
      <c r="CA81" s="1365">
        <v>0.31353917717933655</v>
      </c>
      <c r="CB81" s="1365">
        <v>4.4265251606702805E-2</v>
      </c>
      <c r="CC81" s="1365">
        <v>2.0446989685297012E-2</v>
      </c>
      <c r="CD81" s="1365">
        <v>7.8841134905815125E-2</v>
      </c>
      <c r="CE81" s="1365">
        <v>0.12707735598087311</v>
      </c>
      <c r="CF81" s="1365">
        <v>4.2458781041204929E-2</v>
      </c>
      <c r="CG81" s="1365">
        <v>4.496707406360656E-4</v>
      </c>
      <c r="CH81" s="1365">
        <v>0.30405452847480774</v>
      </c>
      <c r="CI81" s="1365">
        <v>3.7268973886966705E-2</v>
      </c>
      <c r="CJ81" s="1365">
        <v>2.1541005000472069E-2</v>
      </c>
      <c r="CK81" s="1365">
        <v>4.7326706349849701E-2</v>
      </c>
      <c r="CL81" s="1365">
        <v>0.13766804337501526</v>
      </c>
      <c r="CM81" s="1365">
        <v>5.6837646290659904E-2</v>
      </c>
      <c r="CN81" s="1365">
        <v>3.4121447242796421E-3</v>
      </c>
      <c r="CO81" s="1365">
        <v>0.31531563401222229</v>
      </c>
      <c r="CP81" s="1365">
        <v>2.924753911793232E-2</v>
      </c>
      <c r="CQ81" s="1365">
        <v>2.154749259352684E-2</v>
      </c>
      <c r="CR81" s="1365">
        <v>2.5724804028868675E-2</v>
      </c>
      <c r="CS81" s="1365">
        <v>0.16411475837230682</v>
      </c>
      <c r="CT81" s="1365">
        <v>6.5112300217151642E-2</v>
      </c>
      <c r="CU81" s="1365">
        <v>9.5687415450811386E-3</v>
      </c>
      <c r="CV81" s="1365">
        <v>0.32603040337562561</v>
      </c>
      <c r="CW81" s="1365">
        <v>2.6855647563934326E-2</v>
      </c>
      <c r="CX81" s="1365">
        <v>1.9872874021530151E-2</v>
      </c>
      <c r="CY81" s="1365">
        <v>1.5484288334846497E-2</v>
      </c>
      <c r="CZ81" s="1365">
        <v>0.17516650259494781</v>
      </c>
      <c r="DA81" s="1365">
        <v>7.3766086250543594E-2</v>
      </c>
      <c r="DB81" s="1365">
        <v>1.4884993433952332E-2</v>
      </c>
      <c r="DC81" s="1365">
        <v>0.35790702700614929</v>
      </c>
      <c r="DD81" s="1365">
        <v>2.6881955564022064E-2</v>
      </c>
      <c r="DE81" s="1365">
        <v>1.616181805729866E-2</v>
      </c>
      <c r="DF81" s="1365">
        <v>6.8055707961320877E-3</v>
      </c>
      <c r="DG81" s="1365">
        <v>0.19518411159515381</v>
      </c>
      <c r="DH81" s="1365">
        <v>9.2005688697099686E-2</v>
      </c>
      <c r="DI81" s="1365">
        <v>2.0867876708507538E-2</v>
      </c>
      <c r="DJ81" s="1365">
        <v>0.38972723484039307</v>
      </c>
      <c r="DK81" s="1365">
        <v>2.7015894651412964E-2</v>
      </c>
      <c r="DL81" s="1365">
        <v>9.6791191026568413E-3</v>
      </c>
      <c r="DM81" s="1365">
        <v>2.9307450167834759E-3</v>
      </c>
      <c r="DN81" s="1365">
        <v>0.20524708926677704</v>
      </c>
      <c r="DO81" s="1365">
        <v>6.5730206668376923E-2</v>
      </c>
      <c r="DP81" s="1365">
        <v>2.0224448293447495E-2</v>
      </c>
      <c r="DQ81" s="1365">
        <v>0.36956387758255005</v>
      </c>
      <c r="DR81" s="1365">
        <v>2.6175817474722862E-2</v>
      </c>
      <c r="DS81" s="1365">
        <v>1.7642250750213861E-3</v>
      </c>
      <c r="DT81" s="1365">
        <v>1.0968841379508376E-3</v>
      </c>
      <c r="DU81" s="1365">
        <v>8.5258409380912781E-2</v>
      </c>
      <c r="DV81" s="1365">
        <v>0.15241216123104095</v>
      </c>
      <c r="DW81" s="1365">
        <v>1.9801720976829529E-2</v>
      </c>
    </row>
    <row r="82" spans="1:127" ht="16" x14ac:dyDescent="0.2">
      <c r="A82" s="1365">
        <v>1993</v>
      </c>
      <c r="B82" s="1365">
        <v>0.31646305322647095</v>
      </c>
      <c r="C82" s="1365">
        <v>5.7117514312267303E-2</v>
      </c>
      <c r="D82" s="1365">
        <v>1.7247691750526428E-2</v>
      </c>
      <c r="E82" s="1365">
        <v>8.331625908613205E-2</v>
      </c>
      <c r="F82" s="1365">
        <v>0.11321517825126648</v>
      </c>
      <c r="G82" s="1365">
        <v>4.2488544248044491E-2</v>
      </c>
      <c r="H82" s="1365">
        <v>3.0778632499277592E-3</v>
      </c>
      <c r="I82" s="1365">
        <v>0.30778202414512634</v>
      </c>
      <c r="J82" s="1365">
        <v>7.0749826729297638E-2</v>
      </c>
      <c r="K82" s="1365">
        <v>1.6102403402328491E-2</v>
      </c>
      <c r="L82" s="1365">
        <v>0.10882775485515594</v>
      </c>
      <c r="M82" s="1365">
        <v>8.6973883211612701E-2</v>
      </c>
      <c r="N82" s="1365">
        <v>2.5083459913730621E-2</v>
      </c>
      <c r="O82" s="1365">
        <v>4.4698874262394384E-5</v>
      </c>
      <c r="P82" s="1365">
        <v>0.28777900338172913</v>
      </c>
      <c r="Q82" s="1365">
        <v>9.7742602229118347E-2</v>
      </c>
      <c r="R82" s="1365">
        <v>1.6061434522271156E-2</v>
      </c>
      <c r="S82" s="1365">
        <v>0.11454125493764877</v>
      </c>
      <c r="T82" s="1365">
        <v>4.6647857874631882E-2</v>
      </c>
      <c r="U82" s="1365">
        <v>1.2785281985998154E-2</v>
      </c>
      <c r="V82" s="1365">
        <v>5.6932793768282863E-7</v>
      </c>
      <c r="W82" s="1365">
        <v>0.31498074531555176</v>
      </c>
      <c r="X82" s="1365">
        <v>6.1035629361867905E-2</v>
      </c>
      <c r="Y82" s="1365">
        <v>1.6117148101329803E-2</v>
      </c>
      <c r="Z82" s="1365">
        <v>0.10677157342433929</v>
      </c>
      <c r="AA82" s="1365">
        <v>0.10148647427558899</v>
      </c>
      <c r="AB82" s="1365">
        <v>2.9509344138205051E-2</v>
      </c>
      <c r="AC82" s="1365">
        <v>6.0580277931876481E-5</v>
      </c>
      <c r="AD82" s="1365">
        <v>0.32998979091644287</v>
      </c>
      <c r="AE82" s="1365">
        <v>3.5875711590051651E-2</v>
      </c>
      <c r="AF82" s="1365">
        <v>1.9032275304198265E-2</v>
      </c>
      <c r="AG82" s="1365">
        <v>4.3564379215240479E-2</v>
      </c>
      <c r="AH82" s="1365">
        <v>0.15410423278808594</v>
      </c>
      <c r="AI82" s="1365">
        <v>6.9609060883522034E-2</v>
      </c>
      <c r="AJ82" s="1365">
        <v>7.804124616086483E-3</v>
      </c>
      <c r="AK82" s="1365">
        <v>0.33685842156410217</v>
      </c>
      <c r="AL82" s="1365">
        <v>3.2735247164964676E-2</v>
      </c>
      <c r="AM82" s="1365">
        <v>1.8721330910921097E-2</v>
      </c>
      <c r="AN82" s="1365">
        <v>3.1600717455148697E-2</v>
      </c>
      <c r="AO82" s="1365">
        <v>0.1654680073261261</v>
      </c>
      <c r="AP82" s="1365">
        <v>7.7787941321730614E-2</v>
      </c>
      <c r="AQ82" s="1365">
        <v>1.0545182973146439E-2</v>
      </c>
      <c r="AR82" s="1365">
        <v>0.3638516366481781</v>
      </c>
      <c r="AS82" s="1365">
        <v>2.7592351660132408E-2</v>
      </c>
      <c r="AT82" s="1365">
        <v>1.6759771853685379E-2</v>
      </c>
      <c r="AU82" s="1365">
        <v>1.4339573681354523E-2</v>
      </c>
      <c r="AV82" s="1365">
        <v>0.19157841801643372</v>
      </c>
      <c r="AW82" s="1365">
        <v>9.6167247742414474E-2</v>
      </c>
      <c r="AX82" s="1365">
        <v>1.7414283007383347E-2</v>
      </c>
      <c r="AY82" s="1365">
        <v>0.37658083438873291</v>
      </c>
      <c r="AZ82" s="1365">
        <v>2.6996484026312828E-2</v>
      </c>
      <c r="BA82" s="1365">
        <v>1.5710171312093735E-2</v>
      </c>
      <c r="BB82" s="1365">
        <v>1.0109678842127323E-2</v>
      </c>
      <c r="BC82" s="1365">
        <v>0.19878073036670685</v>
      </c>
      <c r="BD82" s="1365">
        <v>0.10514560341835022</v>
      </c>
      <c r="BE82" s="1365">
        <v>1.9838150590658188E-2</v>
      </c>
      <c r="BF82" s="1365">
        <v>0.40468868613243103</v>
      </c>
      <c r="BG82" s="1365">
        <v>2.6875982061028481E-2</v>
      </c>
      <c r="BH82" s="1365">
        <v>1.3117428869009018E-2</v>
      </c>
      <c r="BI82" s="1365">
        <v>4.9170996062457561E-3</v>
      </c>
      <c r="BJ82" s="1365">
        <v>0.2073240727186203</v>
      </c>
      <c r="BK82" s="1365">
        <v>0.12913038581609726</v>
      </c>
      <c r="BL82" s="1365">
        <v>2.3323729634284973E-2</v>
      </c>
      <c r="BM82" s="1365">
        <v>0.41675457358360291</v>
      </c>
      <c r="BN82" s="1365">
        <v>2.6656894013285637E-2</v>
      </c>
      <c r="BO82" s="1365">
        <v>8.1860274076461792E-3</v>
      </c>
      <c r="BP82" s="1365">
        <v>2.0817308686673641E-3</v>
      </c>
      <c r="BQ82" s="1365">
        <v>0.18512031435966492</v>
      </c>
      <c r="BR82" s="1365">
        <v>0.17225508391857147</v>
      </c>
      <c r="BS82" s="1365">
        <v>2.2454505786299706E-2</v>
      </c>
      <c r="BT82" s="1365">
        <v>0.40452051162719727</v>
      </c>
      <c r="BU82" s="1365">
        <v>2.6542555540800095E-2</v>
      </c>
      <c r="BV82" s="1365">
        <v>4.9059861339628696E-3</v>
      </c>
      <c r="BW82" s="1365">
        <v>1.0978813515976071E-3</v>
      </c>
      <c r="BX82" s="1365">
        <v>0.12938927114009857</v>
      </c>
      <c r="BY82" s="1365">
        <v>0.13803732395172119</v>
      </c>
      <c r="BZ82" s="1365">
        <v>2.2767754271626472E-2</v>
      </c>
      <c r="CA82" s="1365">
        <v>0.31185314059257507</v>
      </c>
      <c r="CB82" s="1365">
        <v>4.416811466217041E-2</v>
      </c>
      <c r="CC82" s="1365">
        <v>1.9853323698043823E-2</v>
      </c>
      <c r="CD82" s="1365">
        <v>7.5154468417167664E-2</v>
      </c>
      <c r="CE82" s="1365">
        <v>0.12409815937280655</v>
      </c>
      <c r="CF82" s="1365">
        <v>4.8012707382440567E-2</v>
      </c>
      <c r="CG82" s="1365">
        <v>5.6635437067598104E-4</v>
      </c>
      <c r="CH82" s="1365">
        <v>0.3099994957447052</v>
      </c>
      <c r="CI82" s="1365">
        <v>3.785255178809166E-2</v>
      </c>
      <c r="CJ82" s="1365">
        <v>2.0673127844929695E-2</v>
      </c>
      <c r="CK82" s="1365">
        <v>4.8775970935821533E-2</v>
      </c>
      <c r="CL82" s="1365">
        <v>0.13948750495910645</v>
      </c>
      <c r="CM82" s="1365">
        <v>5.9500081464648247E-2</v>
      </c>
      <c r="CN82" s="1365">
        <v>3.7102606147527695E-3</v>
      </c>
      <c r="CO82" s="1365">
        <v>0.32558974623680115</v>
      </c>
      <c r="CP82" s="1365">
        <v>2.938343770802021E-2</v>
      </c>
      <c r="CQ82" s="1365">
        <v>1.9914712756872177E-2</v>
      </c>
      <c r="CR82" s="1365">
        <v>2.7053976431488991E-2</v>
      </c>
      <c r="CS82" s="1365">
        <v>0.16992940008640289</v>
      </c>
      <c r="CT82" s="1365">
        <v>6.9179708138108253E-2</v>
      </c>
      <c r="CU82" s="1365">
        <v>1.012851670384407E-2</v>
      </c>
      <c r="CV82" s="1365">
        <v>0.34556737542152405</v>
      </c>
      <c r="CW82" s="1365">
        <v>2.7129441499710083E-2</v>
      </c>
      <c r="CX82" s="1365">
        <v>1.8570929765701294E-2</v>
      </c>
      <c r="CY82" s="1365">
        <v>1.5839025378227234E-2</v>
      </c>
      <c r="CZ82" s="1365">
        <v>0.18935425579547882</v>
      </c>
      <c r="DA82" s="1365">
        <v>7.8681468963623047E-2</v>
      </c>
      <c r="DB82" s="1365">
        <v>1.5992261469364166E-2</v>
      </c>
      <c r="DC82" s="1365">
        <v>0.39609423279762268</v>
      </c>
      <c r="DD82" s="1365">
        <v>2.7032038196921349E-2</v>
      </c>
      <c r="DE82" s="1365">
        <v>1.6630044206976891E-2</v>
      </c>
      <c r="DF82" s="1365">
        <v>6.9367201067507267E-3</v>
      </c>
      <c r="DG82" s="1365">
        <v>0.22313970327377319</v>
      </c>
      <c r="DH82" s="1365">
        <v>9.8412845283746719E-2</v>
      </c>
      <c r="DI82" s="1365">
        <v>2.3942874744534492E-2</v>
      </c>
      <c r="DJ82" s="1365">
        <v>0.42535486817359924</v>
      </c>
      <c r="DK82" s="1365">
        <v>2.67372727394104E-2</v>
      </c>
      <c r="DL82" s="1365">
        <v>1.0491840541362762E-2</v>
      </c>
      <c r="DM82" s="1365">
        <v>2.7733601164072752E-3</v>
      </c>
      <c r="DN82" s="1365">
        <v>0.22429828345775604</v>
      </c>
      <c r="DO82" s="1365">
        <v>7.9955004155635834E-2</v>
      </c>
      <c r="DP82" s="1365">
        <v>2.2234298288822174E-2</v>
      </c>
      <c r="DQ82" s="1365">
        <v>0.41446402668952942</v>
      </c>
      <c r="DR82" s="1365">
        <v>2.5960812345147133E-2</v>
      </c>
      <c r="DS82" s="1365">
        <v>4.5547885820269585E-3</v>
      </c>
      <c r="DT82" s="1365">
        <v>5.7742476928979158E-4</v>
      </c>
      <c r="DU82" s="1365">
        <v>8.9439600706100464E-2</v>
      </c>
      <c r="DV82" s="1365">
        <v>0.18001802265644073</v>
      </c>
      <c r="DW82" s="1365">
        <v>2.3511875420808792E-2</v>
      </c>
    </row>
    <row r="83" spans="1:127" ht="16" x14ac:dyDescent="0.2">
      <c r="A83" s="1365">
        <v>1994</v>
      </c>
      <c r="B83" s="1365">
        <v>0.31924283504486084</v>
      </c>
      <c r="C83" s="1365">
        <v>5.8635476976633072E-2</v>
      </c>
      <c r="D83" s="1365">
        <v>1.6976134851574898E-2</v>
      </c>
      <c r="E83" s="1365">
        <v>8.3108693361282349E-2</v>
      </c>
      <c r="F83" s="1365">
        <v>0.11334643512964249</v>
      </c>
      <c r="G83" s="1365">
        <v>4.3867973610758781E-2</v>
      </c>
      <c r="H83" s="1365">
        <v>3.3081243745982647E-3</v>
      </c>
      <c r="I83" s="1365">
        <v>0.30879223346710205</v>
      </c>
      <c r="J83" s="1365">
        <v>7.2775505483150482E-2</v>
      </c>
      <c r="K83" s="1365">
        <v>1.5739360824227333E-2</v>
      </c>
      <c r="L83" s="1365">
        <v>0.10668332874774933</v>
      </c>
      <c r="M83" s="1365">
        <v>8.7303422391414642E-2</v>
      </c>
      <c r="N83" s="1365">
        <v>2.622557058930397E-2</v>
      </c>
      <c r="O83" s="1365">
        <v>6.5048770920839161E-5</v>
      </c>
      <c r="P83" s="1365">
        <v>0.2886650562286377</v>
      </c>
      <c r="Q83" s="1365">
        <v>0.10076852142810822</v>
      </c>
      <c r="R83" s="1365">
        <v>1.5482380986213684E-2</v>
      </c>
      <c r="S83" s="1365">
        <v>0.1123371496796608</v>
      </c>
      <c r="T83" s="1365">
        <v>4.6967025846242905E-2</v>
      </c>
      <c r="U83" s="1365">
        <v>1.3109557330608368E-2</v>
      </c>
      <c r="V83" s="1365">
        <v>4.2646433939808048E-7</v>
      </c>
      <c r="W83" s="1365">
        <v>0.31605237722396851</v>
      </c>
      <c r="X83" s="1365">
        <v>6.2678046524524689E-2</v>
      </c>
      <c r="Y83" s="1365">
        <v>1.5832057222723961E-2</v>
      </c>
      <c r="Z83" s="1365">
        <v>0.10464392602443695</v>
      </c>
      <c r="AA83" s="1365">
        <v>0.10185330361127853</v>
      </c>
      <c r="AB83" s="1365">
        <v>3.0956693924963474E-2</v>
      </c>
      <c r="AC83" s="1365">
        <v>8.8358923676423728E-5</v>
      </c>
      <c r="AD83" s="1365">
        <v>0.33548328280448914</v>
      </c>
      <c r="AE83" s="1365">
        <v>3.6661602556705475E-2</v>
      </c>
      <c r="AF83" s="1365">
        <v>1.8898103386163712E-2</v>
      </c>
      <c r="AG83" s="1365">
        <v>4.6473272144794464E-2</v>
      </c>
      <c r="AH83" s="1365">
        <v>0.15381777286529541</v>
      </c>
      <c r="AI83" s="1365">
        <v>7.1284595876932144E-2</v>
      </c>
      <c r="AJ83" s="1365">
        <v>8.3479238674044609E-3</v>
      </c>
      <c r="AK83" s="1365">
        <v>0.34356126189231873</v>
      </c>
      <c r="AL83" s="1365">
        <v>3.3422023057937622E-2</v>
      </c>
      <c r="AM83" s="1365">
        <v>1.8640503287315369E-2</v>
      </c>
      <c r="AN83" s="1365">
        <v>3.5545535385608673E-2</v>
      </c>
      <c r="AO83" s="1365">
        <v>0.16485452651977539</v>
      </c>
      <c r="AP83" s="1365">
        <v>7.9869842156767845E-2</v>
      </c>
      <c r="AQ83" s="1365">
        <v>1.1228838004171848E-2</v>
      </c>
      <c r="AR83" s="1365">
        <v>0.37354341149330139</v>
      </c>
      <c r="AS83" s="1365">
        <v>2.8294073417782784E-2</v>
      </c>
      <c r="AT83" s="1365">
        <v>1.6583977267146111E-2</v>
      </c>
      <c r="AU83" s="1365">
        <v>2.0188719034194946E-2</v>
      </c>
      <c r="AV83" s="1365">
        <v>0.19090023636817932</v>
      </c>
      <c r="AW83" s="1365">
        <v>9.901842474937439E-2</v>
      </c>
      <c r="AX83" s="1365">
        <v>1.8557975068688393E-2</v>
      </c>
      <c r="AY83" s="1365">
        <v>0.38742798566818237</v>
      </c>
      <c r="AZ83" s="1365">
        <v>2.7742074802517891E-2</v>
      </c>
      <c r="BA83" s="1365">
        <v>1.5621005557477474E-2</v>
      </c>
      <c r="BB83" s="1365">
        <v>1.6325801610946655E-2</v>
      </c>
      <c r="BC83" s="1365">
        <v>0.19878272712230682</v>
      </c>
      <c r="BD83" s="1365">
        <v>0.10786131024360657</v>
      </c>
      <c r="BE83" s="1365">
        <v>2.1095069125294685E-2</v>
      </c>
      <c r="BF83" s="1365">
        <v>0.41453906893730164</v>
      </c>
      <c r="BG83" s="1365">
        <v>2.7690073475241661E-2</v>
      </c>
      <c r="BH83" s="1365">
        <v>1.2469658628106117E-2</v>
      </c>
      <c r="BI83" s="1365">
        <v>1.0241236537694931E-2</v>
      </c>
      <c r="BJ83" s="1365">
        <v>0.20655074715614319</v>
      </c>
      <c r="BK83" s="1365">
        <v>0.13268290087580681</v>
      </c>
      <c r="BL83" s="1365">
        <v>2.4904442951083183E-2</v>
      </c>
      <c r="BM83" s="1365">
        <v>0.42960101366043091</v>
      </c>
      <c r="BN83" s="1365">
        <v>2.7620334178209305E-2</v>
      </c>
      <c r="BO83" s="1365">
        <v>7.6932171359658241E-3</v>
      </c>
      <c r="BP83" s="1365">
        <v>5.8711906895041466E-3</v>
      </c>
      <c r="BQ83" s="1365">
        <v>0.18613167107105255</v>
      </c>
      <c r="BR83" s="1365">
        <v>0.17737385630607605</v>
      </c>
      <c r="BS83" s="1365">
        <v>2.4910738691687584E-2</v>
      </c>
      <c r="BT83" s="1365">
        <v>0.41709104180335999</v>
      </c>
      <c r="BU83" s="1365">
        <v>2.710387110710144E-2</v>
      </c>
      <c r="BV83" s="1365">
        <v>4.2973747476935387E-3</v>
      </c>
      <c r="BW83" s="1365">
        <v>3.1458723824471235E-3</v>
      </c>
      <c r="BX83" s="1365">
        <v>0.12477806955575943</v>
      </c>
      <c r="BY83" s="1365">
        <v>0.1472880095243454</v>
      </c>
      <c r="BZ83" s="1365">
        <v>2.5155220180749893E-2</v>
      </c>
      <c r="CA83" s="1365">
        <v>0.31427332758903503</v>
      </c>
      <c r="CB83" s="1365">
        <v>4.5167572796344757E-2</v>
      </c>
      <c r="CC83" s="1365">
        <v>1.9574465230107307E-2</v>
      </c>
      <c r="CD83" s="1365">
        <v>7.5165584683418274E-2</v>
      </c>
      <c r="CE83" s="1365">
        <v>0.12483920156955719</v>
      </c>
      <c r="CF83" s="1365">
        <v>4.8742832615971565E-2</v>
      </c>
      <c r="CG83" s="1365">
        <v>7.8368192771449685E-4</v>
      </c>
      <c r="CH83" s="1365">
        <v>0.31411412358283997</v>
      </c>
      <c r="CI83" s="1365">
        <v>3.8458473980426788E-2</v>
      </c>
      <c r="CJ83" s="1365">
        <v>2.0660335198044777E-2</v>
      </c>
      <c r="CK83" s="1365">
        <v>5.0628334283828735E-2</v>
      </c>
      <c r="CL83" s="1365">
        <v>0.13927356898784637</v>
      </c>
      <c r="CM83" s="1365">
        <v>6.1062932014465332E-2</v>
      </c>
      <c r="CN83" s="1365">
        <v>4.0304753929376602E-3</v>
      </c>
      <c r="CO83" s="1365">
        <v>0.33261746168136597</v>
      </c>
      <c r="CP83" s="1365">
        <v>2.9921136796474457E-2</v>
      </c>
      <c r="CQ83" s="1365">
        <v>1.9422413781285286E-2</v>
      </c>
      <c r="CR83" s="1365">
        <v>3.1574979424476624E-2</v>
      </c>
      <c r="CS83" s="1365">
        <v>0.16766595840454102</v>
      </c>
      <c r="CT83" s="1365">
        <v>7.2953300550580025E-2</v>
      </c>
      <c r="CU83" s="1365">
        <v>1.1079686693847179E-2</v>
      </c>
      <c r="CV83" s="1365">
        <v>0.35791972279548645</v>
      </c>
      <c r="CW83" s="1365">
        <v>2.7798673138022423E-2</v>
      </c>
      <c r="CX83" s="1365">
        <v>1.9050998613238335E-2</v>
      </c>
      <c r="CY83" s="1365">
        <v>2.2948373109102249E-2</v>
      </c>
      <c r="CZ83" s="1365">
        <v>0.19032785296440125</v>
      </c>
      <c r="DA83" s="1365">
        <v>8.0844957381486893E-2</v>
      </c>
      <c r="DB83" s="1365">
        <v>1.6948865726590157E-2</v>
      </c>
      <c r="DC83" s="1365">
        <v>0.40403082966804504</v>
      </c>
      <c r="DD83" s="1365">
        <v>2.7738729491829872E-2</v>
      </c>
      <c r="DE83" s="1365">
        <v>1.5802031382918358E-2</v>
      </c>
      <c r="DF83" s="1365">
        <v>1.3290079310536385E-2</v>
      </c>
      <c r="DG83" s="1365">
        <v>0.22079649567604065</v>
      </c>
      <c r="DH83" s="1365">
        <v>0.10150343924760818</v>
      </c>
      <c r="DI83" s="1365">
        <v>2.4900050833821297E-2</v>
      </c>
      <c r="DJ83" s="1365">
        <v>0.43900308012962341</v>
      </c>
      <c r="DK83" s="1365">
        <v>2.8008490800857544E-2</v>
      </c>
      <c r="DL83" s="1365">
        <v>1.0245422832667828E-2</v>
      </c>
      <c r="DM83" s="1365">
        <v>7.9194521531462669E-3</v>
      </c>
      <c r="DN83" s="1365">
        <v>0.23224306106567383</v>
      </c>
      <c r="DO83" s="1365">
        <v>7.2902634739875793E-2</v>
      </c>
      <c r="DP83" s="1365">
        <v>2.4726994335651398E-2</v>
      </c>
      <c r="DQ83" s="1365">
        <v>0.4217231273651123</v>
      </c>
      <c r="DR83" s="1365">
        <v>2.6573404669761658E-2</v>
      </c>
      <c r="DS83" s="1365">
        <v>3.3875845838338137E-3</v>
      </c>
      <c r="DT83" s="1365">
        <v>1.1556297540664673E-3</v>
      </c>
      <c r="DU83" s="1365">
        <v>8.4832586348056793E-2</v>
      </c>
      <c r="DV83" s="1365">
        <v>0.18811286985874176</v>
      </c>
      <c r="DW83" s="1365">
        <v>2.531253919005394E-2</v>
      </c>
    </row>
    <row r="84" spans="1:127" ht="16" x14ac:dyDescent="0.2">
      <c r="A84" s="1365">
        <v>1995</v>
      </c>
      <c r="B84" s="1365">
        <v>0.32083165645599365</v>
      </c>
      <c r="C84" s="1365">
        <v>5.7627741247415543E-2</v>
      </c>
      <c r="D84" s="1365">
        <v>1.6142282634973526E-2</v>
      </c>
      <c r="E84" s="1365">
        <v>8.2575090229511261E-2</v>
      </c>
      <c r="F84" s="1365">
        <v>0.11599041521549225</v>
      </c>
      <c r="G84" s="1365">
        <v>4.5390416868031025E-2</v>
      </c>
      <c r="H84" s="1365">
        <v>3.105709794908762E-3</v>
      </c>
      <c r="I84" s="1365">
        <v>0.31001520156860352</v>
      </c>
      <c r="J84" s="1365">
        <v>7.2016775608062744E-2</v>
      </c>
      <c r="K84" s="1365">
        <v>1.5264035202562809E-2</v>
      </c>
      <c r="L84" s="1365">
        <v>0.10727966576814651</v>
      </c>
      <c r="M84" s="1365">
        <v>8.8043414056301117E-2</v>
      </c>
      <c r="N84" s="1365">
        <v>2.7340653352439404E-2</v>
      </c>
      <c r="O84" s="1365">
        <v>7.0668880653101951E-5</v>
      </c>
      <c r="P84" s="1365">
        <v>0.29190465807914734</v>
      </c>
      <c r="Q84" s="1365">
        <v>0.10058598220348358</v>
      </c>
      <c r="R84" s="1365">
        <v>1.4885971322655678E-2</v>
      </c>
      <c r="S84" s="1365">
        <v>0.1151631772518158</v>
      </c>
      <c r="T84" s="1365">
        <v>4.8186309635639191E-2</v>
      </c>
      <c r="U84" s="1365">
        <v>1.3082843273878098E-2</v>
      </c>
      <c r="V84" s="1365">
        <v>3.8275533142950735E-7</v>
      </c>
      <c r="W84" s="1365">
        <v>0.3164486289024353</v>
      </c>
      <c r="X84" s="1365">
        <v>6.1868138611316681E-2</v>
      </c>
      <c r="Y84" s="1365">
        <v>1.5398334711790085E-2</v>
      </c>
      <c r="Z84" s="1365">
        <v>0.10447920113801956</v>
      </c>
      <c r="AA84" s="1365">
        <v>0.10220185667276382</v>
      </c>
      <c r="AB84" s="1365">
        <v>3.2405455596745014E-2</v>
      </c>
      <c r="AC84" s="1365">
        <v>9.5636620244476944E-5</v>
      </c>
      <c r="AD84" s="1365">
        <v>0.3371250331401825</v>
      </c>
      <c r="AE84" s="1365">
        <v>3.5952791571617126E-2</v>
      </c>
      <c r="AF84" s="1365">
        <v>1.746523380279541E-2</v>
      </c>
      <c r="AG84" s="1365">
        <v>4.5361310243606567E-2</v>
      </c>
      <c r="AH84" s="1365">
        <v>0.15808843076229095</v>
      </c>
      <c r="AI84" s="1365">
        <v>7.2579715400934219E-2</v>
      </c>
      <c r="AJ84" s="1365">
        <v>7.6775499619543552E-3</v>
      </c>
      <c r="AK84" s="1365">
        <v>0.34598568081855774</v>
      </c>
      <c r="AL84" s="1365">
        <v>3.2856319099664688E-2</v>
      </c>
      <c r="AM84" s="1365">
        <v>1.7037218436598778E-2</v>
      </c>
      <c r="AN84" s="1365">
        <v>3.4832559525966644E-2</v>
      </c>
      <c r="AO84" s="1365">
        <v>0.17054206132888794</v>
      </c>
      <c r="AP84" s="1365">
        <v>8.0512357875704765E-2</v>
      </c>
      <c r="AQ84" s="1365">
        <v>1.0205158963799477E-2</v>
      </c>
      <c r="AR84" s="1365">
        <v>0.37741312384605408</v>
      </c>
      <c r="AS84" s="1365">
        <v>2.7999555692076683E-2</v>
      </c>
      <c r="AT84" s="1365">
        <v>1.4914387837052345E-2</v>
      </c>
      <c r="AU84" s="1365">
        <v>2.0457139238715172E-2</v>
      </c>
      <c r="AV84" s="1365">
        <v>0.19938361644744873</v>
      </c>
      <c r="AW84" s="1365">
        <v>9.8149288445711136E-2</v>
      </c>
      <c r="AX84" s="1365">
        <v>1.6509128734469414E-2</v>
      </c>
      <c r="AY84" s="1365">
        <v>0.39111906290054321</v>
      </c>
      <c r="AZ84" s="1365">
        <v>2.7468413114547729E-2</v>
      </c>
      <c r="BA84" s="1365">
        <v>1.4122813008725643E-2</v>
      </c>
      <c r="BB84" s="1365">
        <v>1.6611704602837563E-2</v>
      </c>
      <c r="BC84" s="1365">
        <v>0.20758183300495148</v>
      </c>
      <c r="BD84" s="1365">
        <v>0.10666239634156227</v>
      </c>
      <c r="BE84" s="1365">
        <v>1.8671892583370209E-2</v>
      </c>
      <c r="BF84" s="1365">
        <v>0.41782188415527344</v>
      </c>
      <c r="BG84" s="1365">
        <v>2.7378691360354424E-2</v>
      </c>
      <c r="BH84" s="1365">
        <v>1.1501002125442028E-2</v>
      </c>
      <c r="BI84" s="1365">
        <v>1.0829218663275242E-2</v>
      </c>
      <c r="BJ84" s="1365">
        <v>0.21565744280815125</v>
      </c>
      <c r="BK84" s="1365">
        <v>0.13066990673542023</v>
      </c>
      <c r="BL84" s="1365">
        <v>2.1785624325275421E-2</v>
      </c>
      <c r="BM84" s="1365">
        <v>0.43052685260772705</v>
      </c>
      <c r="BN84" s="1365">
        <v>2.7285140007734299E-2</v>
      </c>
      <c r="BO84" s="1365">
        <v>7.5331572443246841E-3</v>
      </c>
      <c r="BP84" s="1365">
        <v>6.3230986706912518E-3</v>
      </c>
      <c r="BQ84" s="1365">
        <v>0.1921476274728775</v>
      </c>
      <c r="BR84" s="1365">
        <v>0.17501964420080185</v>
      </c>
      <c r="BS84" s="1365">
        <v>2.2218193858861923E-2</v>
      </c>
      <c r="BT84" s="1365">
        <v>0.42475739121437073</v>
      </c>
      <c r="BU84" s="1365">
        <v>2.6772914454340935E-2</v>
      </c>
      <c r="BV84" s="1365">
        <v>4.1355323046445847E-3</v>
      </c>
      <c r="BW84" s="1365">
        <v>3.5583390854299068E-3</v>
      </c>
      <c r="BX84" s="1365">
        <v>0.13536997139453888</v>
      </c>
      <c r="BY84" s="1365">
        <v>0.15206992626190186</v>
      </c>
      <c r="BZ84" s="1365">
        <v>2.2711452096700668E-2</v>
      </c>
      <c r="CA84" s="1365">
        <v>0.31341663002967834</v>
      </c>
      <c r="CB84" s="1365">
        <v>4.423801600933075E-2</v>
      </c>
      <c r="CC84" s="1365">
        <v>1.8610479310154915E-2</v>
      </c>
      <c r="CD84" s="1365">
        <v>7.3533058166503906E-2</v>
      </c>
      <c r="CE84" s="1365">
        <v>0.1247662678360939</v>
      </c>
      <c r="CF84" s="1365">
        <v>5.1354361698031425E-2</v>
      </c>
      <c r="CG84" s="1365">
        <v>9.1443088604137301E-4</v>
      </c>
      <c r="CH84" s="1365">
        <v>0.31457066535949707</v>
      </c>
      <c r="CI84" s="1365">
        <v>3.7711162120103836E-2</v>
      </c>
      <c r="CJ84" s="1365">
        <v>1.9159208983182907E-2</v>
      </c>
      <c r="CK84" s="1365">
        <v>4.9202300608158112E-2</v>
      </c>
      <c r="CL84" s="1365">
        <v>0.14171190559864044</v>
      </c>
      <c r="CM84" s="1365">
        <v>6.2882397323846817E-2</v>
      </c>
      <c r="CN84" s="1365">
        <v>3.9036811795085669E-3</v>
      </c>
      <c r="CO84" s="1365">
        <v>0.33593443036079407</v>
      </c>
      <c r="CP84" s="1365">
        <v>2.960696630179882E-2</v>
      </c>
      <c r="CQ84" s="1365">
        <v>1.7309954389929771E-2</v>
      </c>
      <c r="CR84" s="1365">
        <v>3.2094694674015045E-2</v>
      </c>
      <c r="CS84" s="1365">
        <v>0.17457312345504761</v>
      </c>
      <c r="CT84" s="1365">
        <v>7.2385814040899277E-2</v>
      </c>
      <c r="CU84" s="1365">
        <v>9.9638933315873146E-3</v>
      </c>
      <c r="CV84" s="1365">
        <v>0.36158537864685059</v>
      </c>
      <c r="CW84" s="1365">
        <v>2.7567645534873009E-2</v>
      </c>
      <c r="CX84" s="1365">
        <v>1.7022568732500076E-2</v>
      </c>
      <c r="CY84" s="1365">
        <v>2.3007204756140709E-2</v>
      </c>
      <c r="CZ84" s="1365">
        <v>0.19865010678768158</v>
      </c>
      <c r="DA84" s="1365">
        <v>8.0109793692827225E-2</v>
      </c>
      <c r="DB84" s="1365">
        <v>1.5228067524731159E-2</v>
      </c>
      <c r="DC84" s="1365">
        <v>0.40893876552581787</v>
      </c>
      <c r="DD84" s="1365">
        <v>2.7444101870059967E-2</v>
      </c>
      <c r="DE84" s="1365">
        <v>1.4275267720222473E-2</v>
      </c>
      <c r="DF84" s="1365">
        <v>1.3979838229715824E-2</v>
      </c>
      <c r="DG84" s="1365">
        <v>0.23209521174430847</v>
      </c>
      <c r="DH84" s="1365">
        <v>9.9661156535148621E-2</v>
      </c>
      <c r="DI84" s="1365">
        <v>2.1483177319169044E-2</v>
      </c>
      <c r="DJ84" s="1365">
        <v>0.43492209911346436</v>
      </c>
      <c r="DK84" s="1365">
        <v>2.7675362303853035E-2</v>
      </c>
      <c r="DL84" s="1365">
        <v>1.0121514089405537E-2</v>
      </c>
      <c r="DM84" s="1365">
        <v>8.4293298423290253E-3</v>
      </c>
      <c r="DN84" s="1365">
        <v>0.23540161550045013</v>
      </c>
      <c r="DO84" s="1365">
        <v>7.445903867483139E-2</v>
      </c>
      <c r="DP84" s="1365">
        <v>2.1842421963810921E-2</v>
      </c>
      <c r="DQ84" s="1365">
        <v>0.43126043677330017</v>
      </c>
      <c r="DR84" s="1365">
        <v>2.6170661672949791E-2</v>
      </c>
      <c r="DS84" s="1365">
        <v>3.0220123007893562E-3</v>
      </c>
      <c r="DT84" s="1365">
        <v>1.2363337446004152E-3</v>
      </c>
      <c r="DU84" s="1365">
        <v>9.203232079744339E-2</v>
      </c>
      <c r="DV84" s="1365">
        <v>0.19737841188907623</v>
      </c>
      <c r="DW84" s="1365">
        <v>2.2996129468083382E-2</v>
      </c>
    </row>
    <row r="85" spans="1:127" ht="16" x14ac:dyDescent="0.2">
      <c r="A85" s="1365">
        <v>1996</v>
      </c>
      <c r="B85" s="1365">
        <v>0.32203030586242676</v>
      </c>
      <c r="C85" s="1365">
        <v>5.5885385721921921E-2</v>
      </c>
      <c r="D85" s="1365">
        <v>1.5578592196106911E-2</v>
      </c>
      <c r="E85" s="1365">
        <v>8.0331958830356598E-2</v>
      </c>
      <c r="F85" s="1365">
        <v>0.12114441394805908</v>
      </c>
      <c r="G85" s="1365">
        <v>4.5745444484055042E-2</v>
      </c>
      <c r="H85" s="1365">
        <v>3.3445237204432487E-3</v>
      </c>
      <c r="I85" s="1365">
        <v>0.30895790457725525</v>
      </c>
      <c r="J85" s="1365">
        <v>7.0635981857776642E-2</v>
      </c>
      <c r="K85" s="1365">
        <v>1.5104589983820915E-2</v>
      </c>
      <c r="L85" s="1365">
        <v>0.10639997571706772</v>
      </c>
      <c r="M85" s="1365">
        <v>8.9215077459812164E-2</v>
      </c>
      <c r="N85" s="1365">
        <v>2.7518996968865395E-2</v>
      </c>
      <c r="O85" s="1365">
        <v>8.3275866927579045E-5</v>
      </c>
      <c r="P85" s="1365">
        <v>0.29039639234542847</v>
      </c>
      <c r="Q85" s="1365">
        <v>9.9033549427986145E-2</v>
      </c>
      <c r="R85" s="1365">
        <v>1.4791039749979973E-2</v>
      </c>
      <c r="S85" s="1365">
        <v>0.11528252810239792</v>
      </c>
      <c r="T85" s="1365">
        <v>4.8548281192779541E-2</v>
      </c>
      <c r="U85" s="1365">
        <v>1.274079317227006E-2</v>
      </c>
      <c r="V85" s="1365">
        <v>1.9281829111150728E-7</v>
      </c>
      <c r="W85" s="1365">
        <v>0.3155350387096405</v>
      </c>
      <c r="X85" s="1365">
        <v>6.0573488473892212E-2</v>
      </c>
      <c r="Y85" s="1365">
        <v>1.5215693973004818E-2</v>
      </c>
      <c r="Z85" s="1365">
        <v>0.10325250774621964</v>
      </c>
      <c r="AA85" s="1365">
        <v>0.10362508893013</v>
      </c>
      <c r="AB85" s="1365">
        <v>3.2755555585026741E-2</v>
      </c>
      <c r="AC85" s="1365">
        <v>1.1271579569438472E-4</v>
      </c>
      <c r="AD85" s="1365">
        <v>0.34081432223320007</v>
      </c>
      <c r="AE85" s="1365">
        <v>3.4690003842115402E-2</v>
      </c>
      <c r="AF85" s="1365">
        <v>1.6259694471955299E-2</v>
      </c>
      <c r="AG85" s="1365">
        <v>4.2874366044998169E-2</v>
      </c>
      <c r="AH85" s="1365">
        <v>0.16702423989772797</v>
      </c>
      <c r="AI85" s="1365">
        <v>7.1935348212718964E-2</v>
      </c>
      <c r="AJ85" s="1365">
        <v>8.0306679010391235E-3</v>
      </c>
      <c r="AK85" s="1365">
        <v>0.35048830509185791</v>
      </c>
      <c r="AL85" s="1365">
        <v>3.165103867650032E-2</v>
      </c>
      <c r="AM85" s="1365">
        <v>1.5578202903270721E-2</v>
      </c>
      <c r="AN85" s="1365">
        <v>3.2699458301067352E-2</v>
      </c>
      <c r="AO85" s="1365">
        <v>0.18106016516685486</v>
      </c>
      <c r="AP85" s="1365">
        <v>7.9033918678760529E-2</v>
      </c>
      <c r="AQ85" s="1365">
        <v>1.0465505532920361E-2</v>
      </c>
      <c r="AR85" s="1365">
        <v>0.38348963856697083</v>
      </c>
      <c r="AS85" s="1365">
        <v>2.6910748332738876E-2</v>
      </c>
      <c r="AT85" s="1365">
        <v>1.3455777429044247E-2</v>
      </c>
      <c r="AU85" s="1365">
        <v>1.9008774310350418E-2</v>
      </c>
      <c r="AV85" s="1365">
        <v>0.21282237768173218</v>
      </c>
      <c r="AW85" s="1365">
        <v>9.4844110310077667E-2</v>
      </c>
      <c r="AX85" s="1365">
        <v>1.6447843983769417E-2</v>
      </c>
      <c r="AY85" s="1365">
        <v>0.39830213785171509</v>
      </c>
      <c r="AZ85" s="1365">
        <v>2.6313444599509239E-2</v>
      </c>
      <c r="BA85" s="1365">
        <v>1.2473716400563717E-2</v>
      </c>
      <c r="BB85" s="1365">
        <v>1.5587247908115387E-2</v>
      </c>
      <c r="BC85" s="1365">
        <v>0.22321072220802307</v>
      </c>
      <c r="BD85" s="1365">
        <v>0.10243827849626541</v>
      </c>
      <c r="BE85" s="1365">
        <v>1.827872171998024E-2</v>
      </c>
      <c r="BF85" s="1365">
        <v>0.42687052488327026</v>
      </c>
      <c r="BG85" s="1365">
        <v>2.6095893234014511E-2</v>
      </c>
      <c r="BH85" s="1365">
        <v>9.7692133858799934E-3</v>
      </c>
      <c r="BI85" s="1365">
        <v>1.0348632000386715E-2</v>
      </c>
      <c r="BJ85" s="1365">
        <v>0.23634234070777893</v>
      </c>
      <c r="BK85" s="1365">
        <v>0.12357567250728607</v>
      </c>
      <c r="BL85" s="1365">
        <v>2.0738786086440086E-2</v>
      </c>
      <c r="BM85" s="1365">
        <v>0.44234761595726013</v>
      </c>
      <c r="BN85" s="1365">
        <v>2.59734857827425E-2</v>
      </c>
      <c r="BO85" s="1365">
        <v>6.5769129432737827E-3</v>
      </c>
      <c r="BP85" s="1365">
        <v>6.5532997250556946E-3</v>
      </c>
      <c r="BQ85" s="1365">
        <v>0.2203345000743866</v>
      </c>
      <c r="BR85" s="1365">
        <v>0.16201111301779747</v>
      </c>
      <c r="BS85" s="1365">
        <v>2.089829184114933E-2</v>
      </c>
      <c r="BT85" s="1365">
        <v>0.43746623396873474</v>
      </c>
      <c r="BU85" s="1365">
        <v>2.5679605081677437E-2</v>
      </c>
      <c r="BV85" s="1365">
        <v>3.8364671636372805E-3</v>
      </c>
      <c r="BW85" s="1365">
        <v>3.9985808543860912E-3</v>
      </c>
      <c r="BX85" s="1365">
        <v>0.16505208611488342</v>
      </c>
      <c r="BY85" s="1365">
        <v>0.14356325566768646</v>
      </c>
      <c r="BZ85" s="1365">
        <v>2.2100655362010002E-2</v>
      </c>
      <c r="CA85" s="1365">
        <v>0.31371968984603882</v>
      </c>
      <c r="CB85" s="1365">
        <v>4.3201453983783722E-2</v>
      </c>
      <c r="CC85" s="1365">
        <v>1.8168400973081589E-2</v>
      </c>
      <c r="CD85" s="1365">
        <v>7.1372002363204956E-2</v>
      </c>
      <c r="CE85" s="1365">
        <v>0.12771275639533997</v>
      </c>
      <c r="CF85" s="1365">
        <v>5.2053840830922127E-2</v>
      </c>
      <c r="CG85" s="1365">
        <v>1.2112354161217809E-3</v>
      </c>
      <c r="CH85" s="1365">
        <v>0.31588169932365417</v>
      </c>
      <c r="CI85" s="1365">
        <v>3.6621909588575363E-2</v>
      </c>
      <c r="CJ85" s="1365">
        <v>1.7803868278861046E-2</v>
      </c>
      <c r="CK85" s="1365">
        <v>4.7056086361408234E-2</v>
      </c>
      <c r="CL85" s="1365">
        <v>0.14775297045707703</v>
      </c>
      <c r="CM85" s="1365">
        <v>6.2454685568809509E-2</v>
      </c>
      <c r="CN85" s="1365">
        <v>4.1921739466488361E-3</v>
      </c>
      <c r="CO85" s="1365">
        <v>0.33694618940353394</v>
      </c>
      <c r="CP85" s="1365">
        <v>2.8787579387426376E-2</v>
      </c>
      <c r="CQ85" s="1365">
        <v>1.6541583463549614E-2</v>
      </c>
      <c r="CR85" s="1365">
        <v>2.9759801924228668E-2</v>
      </c>
      <c r="CS85" s="1365">
        <v>0.18018041551113129</v>
      </c>
      <c r="CT85" s="1365">
        <v>7.0981906726956367E-2</v>
      </c>
      <c r="CU85" s="1365">
        <v>1.0694906115531921E-2</v>
      </c>
      <c r="CV85" s="1365">
        <v>0.36479049921035767</v>
      </c>
      <c r="CW85" s="1365">
        <v>2.6568638160824776E-2</v>
      </c>
      <c r="CX85" s="1365">
        <v>1.5646182000637054E-2</v>
      </c>
      <c r="CY85" s="1365">
        <v>2.1732306107878685E-2</v>
      </c>
      <c r="CZ85" s="1365">
        <v>0.20780691504478455</v>
      </c>
      <c r="DA85" s="1365">
        <v>7.764347642660141E-2</v>
      </c>
      <c r="DB85" s="1365">
        <v>1.5392990782856941E-2</v>
      </c>
      <c r="DC85" s="1365">
        <v>0.41543331742286682</v>
      </c>
      <c r="DD85" s="1365">
        <v>2.6186350733041763E-2</v>
      </c>
      <c r="DE85" s="1365">
        <v>1.2128256261348724E-2</v>
      </c>
      <c r="DF85" s="1365">
        <v>1.3153301551938057E-2</v>
      </c>
      <c r="DG85" s="1365">
        <v>0.24817179143428802</v>
      </c>
      <c r="DH85" s="1365">
        <v>9.5172688364982605E-2</v>
      </c>
      <c r="DI85" s="1365">
        <v>2.0620914176106453E-2</v>
      </c>
      <c r="DJ85" s="1365">
        <v>0.44586530327796936</v>
      </c>
      <c r="DK85" s="1365">
        <v>2.618526853621006E-2</v>
      </c>
      <c r="DL85" s="1365">
        <v>8.5517866536974907E-3</v>
      </c>
      <c r="DM85" s="1365">
        <v>8.3943316712975502E-3</v>
      </c>
      <c r="DN85" s="1365">
        <v>0.26017320156097412</v>
      </c>
      <c r="DO85" s="1365">
        <v>7.1469977498054504E-2</v>
      </c>
      <c r="DP85" s="1365">
        <v>2.0031820982694626E-2</v>
      </c>
      <c r="DQ85" s="1365">
        <v>0.43034720420837402</v>
      </c>
      <c r="DR85" s="1365">
        <v>2.5466332212090492E-2</v>
      </c>
      <c r="DS85" s="1365">
        <v>2.2189426235854626E-3</v>
      </c>
      <c r="DT85" s="1365">
        <v>1.0585124837234616E-3</v>
      </c>
      <c r="DU85" s="1365">
        <v>9.6657231450080872E-2</v>
      </c>
      <c r="DV85" s="1365">
        <v>0.19465702772140503</v>
      </c>
      <c r="DW85" s="1365">
        <v>2.3700857535004616E-2</v>
      </c>
    </row>
    <row r="86" spans="1:127" ht="16" x14ac:dyDescent="0.2">
      <c r="A86" s="1365">
        <v>1997</v>
      </c>
      <c r="B86" s="1365">
        <v>0.32073655724525452</v>
      </c>
      <c r="C86" s="1365">
        <v>5.4268971085548401E-2</v>
      </c>
      <c r="D86" s="1365">
        <v>1.4918802306056023E-2</v>
      </c>
      <c r="E86" s="1365">
        <v>7.8462906181812286E-2</v>
      </c>
      <c r="F86" s="1365">
        <v>0.12450319528579712</v>
      </c>
      <c r="G86" s="1365">
        <v>4.4978604651987553E-2</v>
      </c>
      <c r="H86" s="1365">
        <v>3.6040712147951126E-3</v>
      </c>
      <c r="I86" s="1365">
        <v>0.30857962369918823</v>
      </c>
      <c r="J86" s="1365">
        <v>6.9612562656402588E-2</v>
      </c>
      <c r="K86" s="1365">
        <v>1.4751764945685863E-2</v>
      </c>
      <c r="L86" s="1365">
        <v>0.10593272000551224</v>
      </c>
      <c r="M86" s="1365">
        <v>9.0701699256896973E-2</v>
      </c>
      <c r="N86" s="1365">
        <v>2.7475656941533089E-2</v>
      </c>
      <c r="O86" s="1365">
        <v>1.0520289652049541E-4</v>
      </c>
      <c r="P86" s="1365">
        <v>0.29091799259185791</v>
      </c>
      <c r="Q86" s="1365">
        <v>9.7884252667427063E-2</v>
      </c>
      <c r="R86" s="1365">
        <v>1.3815009035170078E-2</v>
      </c>
      <c r="S86" s="1365">
        <v>0.11655717343091965</v>
      </c>
      <c r="T86" s="1365">
        <v>5.0448540598154068E-2</v>
      </c>
      <c r="U86" s="1365">
        <v>1.2212776113301516E-2</v>
      </c>
      <c r="V86" s="1365">
        <v>2.4373733253924001E-7</v>
      </c>
      <c r="W86" s="1365">
        <v>0.31481018662452698</v>
      </c>
      <c r="X86" s="1365">
        <v>5.9639006853103638E-2</v>
      </c>
      <c r="Y86" s="1365">
        <v>1.5082229860126972E-2</v>
      </c>
      <c r="Z86" s="1365">
        <v>0.10218467563390732</v>
      </c>
      <c r="AA86" s="1365">
        <v>0.10490202158689499</v>
      </c>
      <c r="AB86" s="1365">
        <v>3.2860025763511658E-2</v>
      </c>
      <c r="AC86" s="1365">
        <v>1.4222989557310939E-4</v>
      </c>
      <c r="AD86" s="1365">
        <v>0.3373456597328186</v>
      </c>
      <c r="AE86" s="1365">
        <v>3.330615907907486E-2</v>
      </c>
      <c r="AF86" s="1365">
        <v>1.5147012658417225E-2</v>
      </c>
      <c r="AG86" s="1365">
        <v>4.0932938456535339E-2</v>
      </c>
      <c r="AH86" s="1365">
        <v>0.17068366706371307</v>
      </c>
      <c r="AI86" s="1365">
        <v>6.8891583010554314E-2</v>
      </c>
      <c r="AJ86" s="1365">
        <v>8.3843152970075607E-3</v>
      </c>
      <c r="AK86" s="1365">
        <v>0.34519997239112854</v>
      </c>
      <c r="AL86" s="1365">
        <v>3.017817810177803E-2</v>
      </c>
      <c r="AM86" s="1365">
        <v>1.4439927414059639E-2</v>
      </c>
      <c r="AN86" s="1365">
        <v>3.092338889837265E-2</v>
      </c>
      <c r="AO86" s="1365">
        <v>0.18395052850246429</v>
      </c>
      <c r="AP86" s="1365">
        <v>7.4996748939156532E-2</v>
      </c>
      <c r="AQ86" s="1365">
        <v>1.0711188428103924E-2</v>
      </c>
      <c r="AR86" s="1365">
        <v>0.37180033326148987</v>
      </c>
      <c r="AS86" s="1365">
        <v>2.5401968508958817E-2</v>
      </c>
      <c r="AT86" s="1365">
        <v>1.1951620690524578E-2</v>
      </c>
      <c r="AU86" s="1365">
        <v>1.7912516370415688E-2</v>
      </c>
      <c r="AV86" s="1365">
        <v>0.21309246122837067</v>
      </c>
      <c r="AW86" s="1365">
        <v>8.7414462119340897E-2</v>
      </c>
      <c r="AX86" s="1365">
        <v>1.6027314588427544E-2</v>
      </c>
      <c r="AY86" s="1365">
        <v>0.38294762372970581</v>
      </c>
      <c r="AZ86" s="1365">
        <v>2.4688651785254478E-2</v>
      </c>
      <c r="BA86" s="1365">
        <v>1.0779676958918571E-2</v>
      </c>
      <c r="BB86" s="1365">
        <v>1.4656322076916695E-2</v>
      </c>
      <c r="BC86" s="1365">
        <v>0.22168944776058197</v>
      </c>
      <c r="BD86" s="1365">
        <v>9.361480176448822E-2</v>
      </c>
      <c r="BE86" s="1365">
        <v>1.7518725246191025E-2</v>
      </c>
      <c r="BF86" s="1365">
        <v>0.40218073129653931</v>
      </c>
      <c r="BG86" s="1365">
        <v>2.4041175842285156E-2</v>
      </c>
      <c r="BH86" s="1365">
        <v>8.1642074510455132E-3</v>
      </c>
      <c r="BI86" s="1365">
        <v>9.7335148602724075E-3</v>
      </c>
      <c r="BJ86" s="1365">
        <v>0.23051188886165619</v>
      </c>
      <c r="BK86" s="1365">
        <v>0.11050698906183243</v>
      </c>
      <c r="BL86" s="1365">
        <v>1.9222978502511978E-2</v>
      </c>
      <c r="BM86" s="1365">
        <v>0.41283109784126282</v>
      </c>
      <c r="BN86" s="1365">
        <v>2.3664280772209167E-2</v>
      </c>
      <c r="BO86" s="1365">
        <v>5.1006479188799858E-3</v>
      </c>
      <c r="BP86" s="1365">
        <v>6.2701478600502014E-3</v>
      </c>
      <c r="BQ86" s="1365">
        <v>0.21396636962890625</v>
      </c>
      <c r="BR86" s="1365">
        <v>0.14453819021582603</v>
      </c>
      <c r="BS86" s="1365">
        <v>1.929146982729435E-2</v>
      </c>
      <c r="BT86" s="1365">
        <v>0.4138813316822052</v>
      </c>
      <c r="BU86" s="1365">
        <v>2.3604948073625565E-2</v>
      </c>
      <c r="BV86" s="1365">
        <v>3.2146750018000603E-3</v>
      </c>
      <c r="BW86" s="1365">
        <v>3.7276679649949074E-3</v>
      </c>
      <c r="BX86" s="1365">
        <v>0.16161708533763885</v>
      </c>
      <c r="BY86" s="1365">
        <v>0.13295899331569672</v>
      </c>
      <c r="BZ86" s="1365">
        <v>2.1355200558900833E-2</v>
      </c>
      <c r="CA86" s="1365">
        <v>0.31414580345153809</v>
      </c>
      <c r="CB86" s="1365">
        <v>4.2545538395643234E-2</v>
      </c>
      <c r="CC86" s="1365">
        <v>1.7235592007637024E-2</v>
      </c>
      <c r="CD86" s="1365">
        <v>7.04989954829216E-2</v>
      </c>
      <c r="CE86" s="1365">
        <v>0.13149620592594147</v>
      </c>
      <c r="CF86" s="1365">
        <v>5.0858234986662865E-2</v>
      </c>
      <c r="CG86" s="1365">
        <v>1.5112281544134021E-3</v>
      </c>
      <c r="CH86" s="1365">
        <v>0.31528407335281372</v>
      </c>
      <c r="CI86" s="1365">
        <v>3.5549703985452652E-2</v>
      </c>
      <c r="CJ86" s="1365">
        <v>1.7238380387425423E-2</v>
      </c>
      <c r="CK86" s="1365">
        <v>4.5555956661701202E-2</v>
      </c>
      <c r="CL86" s="1365">
        <v>0.15117630362510681</v>
      </c>
      <c r="CM86" s="1365">
        <v>6.1031267046928406E-2</v>
      </c>
      <c r="CN86" s="1365">
        <v>4.7324514016509056E-3</v>
      </c>
      <c r="CO86" s="1365">
        <v>0.33401033282279968</v>
      </c>
      <c r="CP86" s="1365">
        <v>2.7820160612463951E-2</v>
      </c>
      <c r="CQ86" s="1365">
        <v>1.5924584120512009E-2</v>
      </c>
      <c r="CR86" s="1365">
        <v>2.8951220214366913E-2</v>
      </c>
      <c r="CS86" s="1365">
        <v>0.1839480996131897</v>
      </c>
      <c r="CT86" s="1365">
        <v>6.6394928842782974E-2</v>
      </c>
      <c r="CU86" s="1365">
        <v>1.0971342213451862E-2</v>
      </c>
      <c r="CV86" s="1365">
        <v>0.35878527164459229</v>
      </c>
      <c r="CW86" s="1365">
        <v>2.5502070784568787E-2</v>
      </c>
      <c r="CX86" s="1365">
        <v>1.4065464958548546E-2</v>
      </c>
      <c r="CY86" s="1365">
        <v>2.0840795710682869E-2</v>
      </c>
      <c r="CZ86" s="1365">
        <v>0.2106059193611145</v>
      </c>
      <c r="DA86" s="1365">
        <v>7.2393318638205528E-2</v>
      </c>
      <c r="DB86" s="1365">
        <v>1.5377690084278584E-2</v>
      </c>
      <c r="DC86" s="1365">
        <v>0.39412999153137207</v>
      </c>
      <c r="DD86" s="1365">
        <v>2.4326073005795479E-2</v>
      </c>
      <c r="DE86" s="1365">
        <v>1.047999132424593E-2</v>
      </c>
      <c r="DF86" s="1365">
        <v>1.2351518496870995E-2</v>
      </c>
      <c r="DG86" s="1365">
        <v>0.24301885068416595</v>
      </c>
      <c r="DH86" s="1365">
        <v>8.4782358258962631E-2</v>
      </c>
      <c r="DI86" s="1365">
        <v>1.9171202555298805E-2</v>
      </c>
      <c r="DJ86" s="1365">
        <v>0.4120599627494812</v>
      </c>
      <c r="DK86" s="1365">
        <v>2.370784804224968E-2</v>
      </c>
      <c r="DL86" s="1365">
        <v>6.4854598604142666E-3</v>
      </c>
      <c r="DM86" s="1365">
        <v>8.1370128318667412E-3</v>
      </c>
      <c r="DN86" s="1365">
        <v>0.2524048388004303</v>
      </c>
      <c r="DO86" s="1365">
        <v>6.0944601893424988E-2</v>
      </c>
      <c r="DP86" s="1365">
        <v>1.7776137217879295E-2</v>
      </c>
      <c r="DQ86" s="1365">
        <v>0.43014180660247803</v>
      </c>
      <c r="DR86" s="1365">
        <v>2.4048779159784317E-2</v>
      </c>
      <c r="DS86" s="1365">
        <v>2.1046167239546776E-3</v>
      </c>
      <c r="DT86" s="1365">
        <v>5.7380675571039319E-4</v>
      </c>
      <c r="DU86" s="1365">
        <v>0.10612174868583679</v>
      </c>
      <c r="DV86" s="1365">
        <v>0.18954883515834808</v>
      </c>
      <c r="DW86" s="1365">
        <v>2.4781595915555954E-2</v>
      </c>
    </row>
    <row r="87" spans="1:127" ht="16" x14ac:dyDescent="0.2">
      <c r="A87" s="1365">
        <v>1998</v>
      </c>
      <c r="B87" s="1365">
        <v>0.31952154636383057</v>
      </c>
      <c r="C87" s="1365">
        <v>5.2930518984794617E-2</v>
      </c>
      <c r="D87" s="1365">
        <v>1.4159977436065674E-2</v>
      </c>
      <c r="E87" s="1365">
        <v>7.7733345329761505E-2</v>
      </c>
      <c r="F87" s="1365">
        <v>0.12847740948200226</v>
      </c>
      <c r="G87" s="1365">
        <v>4.2189234867691994E-2</v>
      </c>
      <c r="H87" s="1365">
        <v>4.0310770273208618E-3</v>
      </c>
      <c r="I87" s="1365">
        <v>0.30467575788497925</v>
      </c>
      <c r="J87" s="1365">
        <v>6.8535603582859039E-2</v>
      </c>
      <c r="K87" s="1365">
        <v>1.408837828785181E-2</v>
      </c>
      <c r="L87" s="1365">
        <v>0.1058485209941864</v>
      </c>
      <c r="M87" s="1365">
        <v>9.0440452098846436E-2</v>
      </c>
      <c r="N87" s="1365">
        <v>2.5632947683334351E-2</v>
      </c>
      <c r="O87" s="1365">
        <v>1.2985477223992348E-4</v>
      </c>
      <c r="P87" s="1365">
        <v>0.28374481201171875</v>
      </c>
      <c r="Q87" s="1365">
        <v>9.5791935920715332E-2</v>
      </c>
      <c r="R87" s="1365">
        <v>1.3123233802616596E-2</v>
      </c>
      <c r="S87" s="1365">
        <v>0.11617928743362427</v>
      </c>
      <c r="T87" s="1365">
        <v>4.7108940780162811E-2</v>
      </c>
      <c r="U87" s="1365">
        <v>1.1540981940925121E-2</v>
      </c>
      <c r="V87" s="1365">
        <v>4.217500588765688E-7</v>
      </c>
      <c r="W87" s="1365">
        <v>0.31213000416755676</v>
      </c>
      <c r="X87" s="1365">
        <v>5.8828655630350113E-2</v>
      </c>
      <c r="Y87" s="1365">
        <v>1.4432099647819996E-2</v>
      </c>
      <c r="Z87" s="1365">
        <v>0.10216936469078064</v>
      </c>
      <c r="AA87" s="1365">
        <v>0.10587233304977417</v>
      </c>
      <c r="AB87" s="1365">
        <v>3.0651597306132317E-2</v>
      </c>
      <c r="AC87" s="1365">
        <v>1.7595045210327953E-4</v>
      </c>
      <c r="AD87" s="1365">
        <v>0.33920693397521973</v>
      </c>
      <c r="AE87" s="1365">
        <v>3.2238345593214035E-2</v>
      </c>
      <c r="AF87" s="1365">
        <v>1.4254918321967125E-2</v>
      </c>
      <c r="AG87" s="1365">
        <v>4.0452931076288223E-2</v>
      </c>
      <c r="AH87" s="1365">
        <v>0.17891399562358856</v>
      </c>
      <c r="AI87" s="1365">
        <v>6.4142690971493721E-2</v>
      </c>
      <c r="AJ87" s="1365">
        <v>9.2040561139583588E-3</v>
      </c>
      <c r="AK87" s="1365">
        <v>0.34645172953605652</v>
      </c>
      <c r="AL87" s="1365">
        <v>2.907647006213665E-2</v>
      </c>
      <c r="AM87" s="1365">
        <v>1.3267328962683678E-2</v>
      </c>
      <c r="AN87" s="1365">
        <v>3.0250588431954384E-2</v>
      </c>
      <c r="AO87" s="1365">
        <v>0.1926293820142746</v>
      </c>
      <c r="AP87" s="1365">
        <v>6.9646108895540237E-2</v>
      </c>
      <c r="AQ87" s="1365">
        <v>1.1581855826079845E-2</v>
      </c>
      <c r="AR87" s="1365">
        <v>0.37282195687294006</v>
      </c>
      <c r="AS87" s="1365">
        <v>2.4263240396976471E-2</v>
      </c>
      <c r="AT87" s="1365">
        <v>1.0721201077103615E-2</v>
      </c>
      <c r="AU87" s="1365">
        <v>1.7542771995067596E-2</v>
      </c>
      <c r="AV87" s="1365">
        <v>0.22282552719116211</v>
      </c>
      <c r="AW87" s="1365">
        <v>8.0577751621603966E-2</v>
      </c>
      <c r="AX87" s="1365">
        <v>1.6891472041606903E-2</v>
      </c>
      <c r="AY87" s="1365">
        <v>0.38304808735847473</v>
      </c>
      <c r="AZ87" s="1365">
        <v>2.3475892841815948E-2</v>
      </c>
      <c r="BA87" s="1365">
        <v>9.6188485622406006E-3</v>
      </c>
      <c r="BB87" s="1365">
        <v>1.4397110790014267E-2</v>
      </c>
      <c r="BC87" s="1365">
        <v>0.23156820237636566</v>
      </c>
      <c r="BD87" s="1365">
        <v>8.5747238248586655E-2</v>
      </c>
      <c r="BE87" s="1365">
        <v>1.8240783363580704E-2</v>
      </c>
      <c r="BF87" s="1365">
        <v>0.39965948462486267</v>
      </c>
      <c r="BG87" s="1365">
        <v>2.2662870585918427E-2</v>
      </c>
      <c r="BH87" s="1365">
        <v>7.2331209667026997E-3</v>
      </c>
      <c r="BI87" s="1365">
        <v>1.0093705728650093E-2</v>
      </c>
      <c r="BJ87" s="1365">
        <v>0.24089255928993225</v>
      </c>
      <c r="BK87" s="1365">
        <v>9.923958033323288E-2</v>
      </c>
      <c r="BL87" s="1365">
        <v>1.9537648186087608E-2</v>
      </c>
      <c r="BM87" s="1365">
        <v>0.40519091486930847</v>
      </c>
      <c r="BN87" s="1365">
        <v>2.1865926682949066E-2</v>
      </c>
      <c r="BO87" s="1365">
        <v>4.6524256467819214E-3</v>
      </c>
      <c r="BP87" s="1365">
        <v>7.120081689208746E-3</v>
      </c>
      <c r="BQ87" s="1365">
        <v>0.22481879591941833</v>
      </c>
      <c r="BR87" s="1365">
        <v>0.12684899196028709</v>
      </c>
      <c r="BS87" s="1365">
        <v>1.9884711131453514E-2</v>
      </c>
      <c r="BT87" s="1365">
        <v>0.40803065896034241</v>
      </c>
      <c r="BU87" s="1365">
        <v>2.1617811173200607E-2</v>
      </c>
      <c r="BV87" s="1365">
        <v>3.1084273941814899E-3</v>
      </c>
      <c r="BW87" s="1365">
        <v>4.7472366131842136E-3</v>
      </c>
      <c r="BX87" s="1365">
        <v>0.1704069972038269</v>
      </c>
      <c r="BY87" s="1365">
        <v>0.12158975005149841</v>
      </c>
      <c r="BZ87" s="1365">
        <v>2.3029981181025505E-2</v>
      </c>
      <c r="CA87" s="1365">
        <v>0.31708776950836182</v>
      </c>
      <c r="CB87" s="1365">
        <v>4.1891902685165405E-2</v>
      </c>
      <c r="CC87" s="1365">
        <v>1.727013848721981E-2</v>
      </c>
      <c r="CD87" s="1365">
        <v>7.1601815521717072E-2</v>
      </c>
      <c r="CE87" s="1365">
        <v>0.13703939318656921</v>
      </c>
      <c r="CF87" s="1365">
        <v>4.7340149991214275E-2</v>
      </c>
      <c r="CG87" s="1365">
        <v>1.9443685887381434E-3</v>
      </c>
      <c r="CH87" s="1365">
        <v>0.31559976935386658</v>
      </c>
      <c r="CI87" s="1365">
        <v>3.4707732498645782E-2</v>
      </c>
      <c r="CJ87" s="1365">
        <v>1.6246184706687927E-2</v>
      </c>
      <c r="CK87" s="1365">
        <v>4.5118160545825958E-2</v>
      </c>
      <c r="CL87" s="1365">
        <v>0.15730127692222595</v>
      </c>
      <c r="CM87" s="1365">
        <v>5.6856585666537285E-2</v>
      </c>
      <c r="CN87" s="1365">
        <v>5.3698448464274406E-3</v>
      </c>
      <c r="CO87" s="1365">
        <v>0.33713489770889282</v>
      </c>
      <c r="CP87" s="1365">
        <v>2.7010919526219368E-2</v>
      </c>
      <c r="CQ87" s="1365">
        <v>1.4568186365067959E-2</v>
      </c>
      <c r="CR87" s="1365">
        <v>2.8520477935671806E-2</v>
      </c>
      <c r="CS87" s="1365">
        <v>0.19231535494327545</v>
      </c>
      <c r="CT87" s="1365">
        <v>6.2537301331758499E-2</v>
      </c>
      <c r="CU87" s="1365">
        <v>1.2182652950286865E-2</v>
      </c>
      <c r="CV87" s="1365">
        <v>0.36147835850715637</v>
      </c>
      <c r="CW87" s="1365">
        <v>2.4531591683626175E-2</v>
      </c>
      <c r="CX87" s="1365">
        <v>1.2716691009700298E-2</v>
      </c>
      <c r="CY87" s="1365">
        <v>1.9985038787126541E-2</v>
      </c>
      <c r="CZ87" s="1365">
        <v>0.2194606214761734</v>
      </c>
      <c r="DA87" s="1365">
        <v>6.8227576091885567E-2</v>
      </c>
      <c r="DB87" s="1365">
        <v>1.6556819900870323E-2</v>
      </c>
      <c r="DC87" s="1365">
        <v>0.39548692107200623</v>
      </c>
      <c r="DD87" s="1365">
        <v>2.3264035582542419E-2</v>
      </c>
      <c r="DE87" s="1365">
        <v>9.1798333451151848E-3</v>
      </c>
      <c r="DF87" s="1365">
        <v>1.2336818501353264E-2</v>
      </c>
      <c r="DG87" s="1365">
        <v>0.25301757454872131</v>
      </c>
      <c r="DH87" s="1365">
        <v>7.8412799164652824E-2</v>
      </c>
      <c r="DI87" s="1365">
        <v>1.9275844097137451E-2</v>
      </c>
      <c r="DJ87" s="1365">
        <v>0.40326887369155884</v>
      </c>
      <c r="DK87" s="1365">
        <v>2.2033862769603729E-2</v>
      </c>
      <c r="DL87" s="1365">
        <v>5.6974771432578564E-3</v>
      </c>
      <c r="DM87" s="1365">
        <v>8.726135827600956E-3</v>
      </c>
      <c r="DN87" s="1365">
        <v>0.26164728403091431</v>
      </c>
      <c r="DO87" s="1365">
        <v>5.0122391432523727E-2</v>
      </c>
      <c r="DP87" s="1365">
        <v>1.7755843698978424E-2</v>
      </c>
      <c r="DQ87" s="1365">
        <v>0.42182615399360657</v>
      </c>
      <c r="DR87" s="1365">
        <v>2.1512342616915703E-2</v>
      </c>
      <c r="DS87" s="1365">
        <v>2.7657924219965935E-3</v>
      </c>
      <c r="DT87" s="1365">
        <v>1.5479093417525291E-3</v>
      </c>
      <c r="DU87" s="1365">
        <v>0.10216972231864929</v>
      </c>
      <c r="DV87" s="1365">
        <v>0.18278947472572327</v>
      </c>
      <c r="DW87" s="1365">
        <v>2.7821732684969902E-2</v>
      </c>
    </row>
    <row r="88" spans="1:127" ht="16" x14ac:dyDescent="0.2">
      <c r="A88" s="1365">
        <v>1999</v>
      </c>
      <c r="B88" s="1365">
        <v>0.31821957230567932</v>
      </c>
      <c r="C88" s="1365">
        <v>5.2219454199075699E-2</v>
      </c>
      <c r="D88" s="1365">
        <v>1.3742090202867985E-2</v>
      </c>
      <c r="E88" s="1365">
        <v>7.7146872878074646E-2</v>
      </c>
      <c r="F88" s="1365">
        <v>0.12971816956996918</v>
      </c>
      <c r="G88" s="1365">
        <v>4.1110892780125141E-2</v>
      </c>
      <c r="H88" s="1365">
        <v>4.2820810340344906E-3</v>
      </c>
      <c r="I88" s="1365">
        <v>0.30198359489440918</v>
      </c>
      <c r="J88" s="1365">
        <v>6.810547411441803E-2</v>
      </c>
      <c r="K88" s="1365">
        <v>1.4046747237443924E-2</v>
      </c>
      <c r="L88" s="1365">
        <v>0.10545323044061661</v>
      </c>
      <c r="M88" s="1365">
        <v>8.8752619922161102E-2</v>
      </c>
      <c r="N88" s="1365">
        <v>2.5476241484284401E-2</v>
      </c>
      <c r="O88" s="1365">
        <v>1.4928790915291756E-4</v>
      </c>
      <c r="P88" s="1365">
        <v>0.28043240308761597</v>
      </c>
      <c r="Q88" s="1365">
        <v>9.471902996301651E-2</v>
      </c>
      <c r="R88" s="1365">
        <v>1.3549591414630413E-2</v>
      </c>
      <c r="S88" s="1365">
        <v>0.11515305936336517</v>
      </c>
      <c r="T88" s="1365">
        <v>4.5051917433738708E-2</v>
      </c>
      <c r="U88" s="1365">
        <v>1.1958007235080004E-2</v>
      </c>
      <c r="V88" s="1365">
        <v>7.88198576628929E-7</v>
      </c>
      <c r="W88" s="1365">
        <v>0.30964797735214233</v>
      </c>
      <c r="X88" s="1365">
        <v>5.8640744537115097E-2</v>
      </c>
      <c r="Y88" s="1365">
        <v>1.4223553240299225E-2</v>
      </c>
      <c r="Z88" s="1365">
        <v>0.10200362652540207</v>
      </c>
      <c r="AA88" s="1365">
        <v>0.10429415106773376</v>
      </c>
      <c r="AB88" s="1365">
        <v>3.0283806845545769E-2</v>
      </c>
      <c r="AC88" s="1365">
        <v>2.0209970534779131E-4</v>
      </c>
      <c r="AD88" s="1365">
        <v>0.33917859196662903</v>
      </c>
      <c r="AE88" s="1365">
        <v>3.1712166965007782E-2</v>
      </c>
      <c r="AF88" s="1365">
        <v>1.3348809443414211E-2</v>
      </c>
      <c r="AG88" s="1365">
        <v>4.0606152266263962E-2</v>
      </c>
      <c r="AH88" s="1365">
        <v>0.18260066211223602</v>
      </c>
      <c r="AI88" s="1365">
        <v>6.1293685808777809E-2</v>
      </c>
      <c r="AJ88" s="1365">
        <v>9.6171088516712189E-3</v>
      </c>
      <c r="AK88" s="1365">
        <v>0.34650018811225891</v>
      </c>
      <c r="AL88" s="1365">
        <v>2.8477147221565247E-2</v>
      </c>
      <c r="AM88" s="1365">
        <v>1.2364893220365047E-2</v>
      </c>
      <c r="AN88" s="1365">
        <v>3.0427241697907448E-2</v>
      </c>
      <c r="AO88" s="1365">
        <v>0.19687612354755402</v>
      </c>
      <c r="AP88" s="1365">
        <v>6.6283546388149261E-2</v>
      </c>
      <c r="AQ88" s="1365">
        <v>1.2071254663169384E-2</v>
      </c>
      <c r="AR88" s="1365">
        <v>0.37108692526817322</v>
      </c>
      <c r="AS88" s="1365">
        <v>2.3642081767320633E-2</v>
      </c>
      <c r="AT88" s="1365">
        <v>9.7569925710558891E-3</v>
      </c>
      <c r="AU88" s="1365">
        <v>1.7713025212287903E-2</v>
      </c>
      <c r="AV88" s="1365">
        <v>0.22695437073707581</v>
      </c>
      <c r="AW88" s="1365">
        <v>7.5630765408277512E-2</v>
      </c>
      <c r="AX88" s="1365">
        <v>1.7389688640832901E-2</v>
      </c>
      <c r="AY88" s="1365">
        <v>0.3804926872253418</v>
      </c>
      <c r="AZ88" s="1365">
        <v>2.2832706570625305E-2</v>
      </c>
      <c r="BA88" s="1365">
        <v>8.5491994395852089E-3</v>
      </c>
      <c r="BB88" s="1365">
        <v>1.4657273888587952E-2</v>
      </c>
      <c r="BC88" s="1365">
        <v>0.23566477000713348</v>
      </c>
      <c r="BD88" s="1365">
        <v>8.0196242779493332E-2</v>
      </c>
      <c r="BE88" s="1365">
        <v>1.8592488020658493E-2</v>
      </c>
      <c r="BF88" s="1365">
        <v>0.39510071277618408</v>
      </c>
      <c r="BG88" s="1365">
        <v>2.1962234750390053E-2</v>
      </c>
      <c r="BH88" s="1365">
        <v>6.3108163885772228E-3</v>
      </c>
      <c r="BI88" s="1365">
        <v>1.0657517239451408E-2</v>
      </c>
      <c r="BJ88" s="1365">
        <v>0.24515797197818756</v>
      </c>
      <c r="BK88" s="1365">
        <v>9.1596126556396484E-2</v>
      </c>
      <c r="BL88" s="1365">
        <v>1.941605843603611E-2</v>
      </c>
      <c r="BM88" s="1365">
        <v>0.40046402812004089</v>
      </c>
      <c r="BN88" s="1365">
        <v>2.10726298391819E-2</v>
      </c>
      <c r="BO88" s="1365">
        <v>3.7059464957565069E-3</v>
      </c>
      <c r="BP88" s="1365">
        <v>8.0569451674818993E-3</v>
      </c>
      <c r="BQ88" s="1365">
        <v>0.22904315590858459</v>
      </c>
      <c r="BR88" s="1365">
        <v>0.11878670379519463</v>
      </c>
      <c r="BS88" s="1365">
        <v>1.979866623878479E-2</v>
      </c>
      <c r="BT88" s="1365">
        <v>0.40996983647346497</v>
      </c>
      <c r="BU88" s="1365">
        <v>2.0794566720724106E-2</v>
      </c>
      <c r="BV88" s="1365">
        <v>1.9000991014763713E-3</v>
      </c>
      <c r="BW88" s="1365">
        <v>5.9021138586103916E-3</v>
      </c>
      <c r="BX88" s="1365">
        <v>0.17903967201709747</v>
      </c>
      <c r="BY88" s="1365">
        <v>0.11701818555593491</v>
      </c>
      <c r="BZ88" s="1365">
        <v>2.3568427190184593E-2</v>
      </c>
      <c r="CA88" s="1365">
        <v>0.31624475121498108</v>
      </c>
      <c r="CB88" s="1365">
        <v>4.1845381259918213E-2</v>
      </c>
      <c r="CC88" s="1365">
        <v>1.6430778428912163E-2</v>
      </c>
      <c r="CD88" s="1365">
        <v>7.2490043938159943E-2</v>
      </c>
      <c r="CE88" s="1365">
        <v>0.13788497447967529</v>
      </c>
      <c r="CF88" s="1365">
        <v>4.566370602697134E-2</v>
      </c>
      <c r="CG88" s="1365">
        <v>1.9298685947433114E-3</v>
      </c>
      <c r="CH88" s="1365">
        <v>0.31656625866889954</v>
      </c>
      <c r="CI88" s="1365">
        <v>3.43637615442276E-2</v>
      </c>
      <c r="CJ88" s="1365">
        <v>1.5539969317615032E-2</v>
      </c>
      <c r="CK88" s="1365">
        <v>4.5906595885753632E-2</v>
      </c>
      <c r="CL88" s="1365">
        <v>0.16025632619857788</v>
      </c>
      <c r="CM88" s="1365">
        <v>5.4903456941246986E-2</v>
      </c>
      <c r="CN88" s="1365">
        <v>5.5961455218493938E-3</v>
      </c>
      <c r="CO88" s="1365">
        <v>0.3370000422000885</v>
      </c>
      <c r="CP88" s="1365">
        <v>2.6575293391942978E-2</v>
      </c>
      <c r="CQ88" s="1365">
        <v>1.4134088531136513E-2</v>
      </c>
      <c r="CR88" s="1365">
        <v>2.8787203133106232E-2</v>
      </c>
      <c r="CS88" s="1365">
        <v>0.19538749754428864</v>
      </c>
      <c r="CT88" s="1365">
        <v>5.9085259214043617E-2</v>
      </c>
      <c r="CU88" s="1365">
        <v>1.3030692934989929E-2</v>
      </c>
      <c r="CV88" s="1365">
        <v>0.36071500182151794</v>
      </c>
      <c r="CW88" s="1365">
        <v>2.4011228233575821E-2</v>
      </c>
      <c r="CX88" s="1365">
        <v>1.1579720303416252E-2</v>
      </c>
      <c r="CY88" s="1365">
        <v>2.0072499290108681E-2</v>
      </c>
      <c r="CZ88" s="1365">
        <v>0.22281202673912048</v>
      </c>
      <c r="DA88" s="1365">
        <v>6.4762074500322342E-2</v>
      </c>
      <c r="DB88" s="1365">
        <v>1.7477463930845261E-2</v>
      </c>
      <c r="DC88" s="1365">
        <v>0.39090472459793091</v>
      </c>
      <c r="DD88" s="1365">
        <v>2.2658219560980797E-2</v>
      </c>
      <c r="DE88" s="1365">
        <v>8.3487443625926971E-3</v>
      </c>
      <c r="DF88" s="1365">
        <v>1.2692082673311234E-2</v>
      </c>
      <c r="DG88" s="1365">
        <v>0.25776544213294983</v>
      </c>
      <c r="DH88" s="1365">
        <v>7.0323504507541656E-2</v>
      </c>
      <c r="DI88" s="1365">
        <v>1.9116723909974098E-2</v>
      </c>
      <c r="DJ88" s="1365">
        <v>0.39361172914505005</v>
      </c>
      <c r="DK88" s="1365">
        <v>2.1273074671626091E-2</v>
      </c>
      <c r="DL88" s="1365">
        <v>5.0077028572559357E-3</v>
      </c>
      <c r="DM88" s="1365">
        <v>9.6102682873606682E-3</v>
      </c>
      <c r="DN88" s="1365">
        <v>0.26508846879005432</v>
      </c>
      <c r="DO88" s="1365">
        <v>4.1977286338806152E-2</v>
      </c>
      <c r="DP88" s="1365">
        <v>1.7081210389733315E-2</v>
      </c>
      <c r="DQ88" s="1365">
        <v>0.43869102001190186</v>
      </c>
      <c r="DR88" s="1365">
        <v>2.0444346591830254E-2</v>
      </c>
      <c r="DS88" s="1365">
        <v>1.1353299487382174E-3</v>
      </c>
      <c r="DT88" s="1365">
        <v>1.9532921724021435E-3</v>
      </c>
      <c r="DU88" s="1365">
        <v>0.13292217254638672</v>
      </c>
      <c r="DV88" s="1365">
        <v>0.17119914293289185</v>
      </c>
      <c r="DW88" s="1365">
        <v>2.9556542634963989E-2</v>
      </c>
    </row>
    <row r="89" spans="1:127" ht="16" x14ac:dyDescent="0.2">
      <c r="A89" s="1365">
        <v>2000</v>
      </c>
      <c r="B89" s="1365">
        <v>0.31788474321365356</v>
      </c>
      <c r="C89" s="1365">
        <v>5.0464440137147903E-2</v>
      </c>
      <c r="D89" s="1365">
        <v>1.3215464539825916E-2</v>
      </c>
      <c r="E89" s="1365">
        <v>7.6545633375644684E-2</v>
      </c>
      <c r="F89" s="1365">
        <v>0.13407522439956665</v>
      </c>
      <c r="G89" s="1365">
        <v>3.9718944579362869E-2</v>
      </c>
      <c r="H89" s="1365">
        <v>3.8650208152830601E-3</v>
      </c>
      <c r="I89" s="1365">
        <v>0.30031371116638184</v>
      </c>
      <c r="J89" s="1365">
        <v>6.6355131566524506E-2</v>
      </c>
      <c r="K89" s="1365">
        <v>1.3846165500581264E-2</v>
      </c>
      <c r="L89" s="1365">
        <v>0.10533297806978226</v>
      </c>
      <c r="M89" s="1365">
        <v>8.9908964931964874E-2</v>
      </c>
      <c r="N89" s="1365">
        <v>2.4738532491028309E-2</v>
      </c>
      <c r="O89" s="1365">
        <v>1.3193195627536625E-4</v>
      </c>
      <c r="P89" s="1365">
        <v>0.27882325649261475</v>
      </c>
      <c r="Q89" s="1365">
        <v>9.1970100998878479E-2</v>
      </c>
      <c r="R89" s="1365">
        <v>1.3804332353174686E-2</v>
      </c>
      <c r="S89" s="1365">
        <v>0.1155792623758316</v>
      </c>
      <c r="T89" s="1365">
        <v>4.5904930680990219E-2</v>
      </c>
      <c r="U89" s="1365">
        <v>1.1563746258616447E-2</v>
      </c>
      <c r="V89" s="1365">
        <v>8.8620220140001038E-7</v>
      </c>
      <c r="W89" s="1365">
        <v>0.30797293782234192</v>
      </c>
      <c r="X89" s="1365">
        <v>5.7225920259952545E-2</v>
      </c>
      <c r="Y89" s="1365">
        <v>1.3861075043678284E-2</v>
      </c>
      <c r="Z89" s="1365">
        <v>0.101681187748909</v>
      </c>
      <c r="AA89" s="1365">
        <v>0.10559206455945969</v>
      </c>
      <c r="AB89" s="1365">
        <v>2.9434045776724815E-2</v>
      </c>
      <c r="AC89" s="1365">
        <v>1.7863685206975788E-4</v>
      </c>
      <c r="AD89" s="1365">
        <v>0.33990424871444702</v>
      </c>
      <c r="AE89" s="1365">
        <v>3.0550677329301834E-2</v>
      </c>
      <c r="AF89" s="1365">
        <v>1.2425089254975319E-2</v>
      </c>
      <c r="AG89" s="1365">
        <v>4.0470145642757416E-2</v>
      </c>
      <c r="AH89" s="1365">
        <v>0.18942314386367798</v>
      </c>
      <c r="AI89" s="1365">
        <v>5.8491975069046021E-2</v>
      </c>
      <c r="AJ89" s="1365">
        <v>8.5432222113013268E-3</v>
      </c>
      <c r="AK89" s="1365">
        <v>0.34687548875808716</v>
      </c>
      <c r="AL89" s="1365">
        <v>2.739659883081913E-2</v>
      </c>
      <c r="AM89" s="1365">
        <v>1.1361111886799335E-2</v>
      </c>
      <c r="AN89" s="1365">
        <v>3.0326085165143013E-2</v>
      </c>
      <c r="AO89" s="1365">
        <v>0.20412550866603851</v>
      </c>
      <c r="AP89" s="1365">
        <v>6.2998881563544273E-2</v>
      </c>
      <c r="AQ89" s="1365">
        <v>1.066731009632349E-2</v>
      </c>
      <c r="AR89" s="1365">
        <v>0.36984828114509583</v>
      </c>
      <c r="AS89" s="1365">
        <v>2.2591697052121162E-2</v>
      </c>
      <c r="AT89" s="1365">
        <v>8.6601050570607185E-3</v>
      </c>
      <c r="AU89" s="1365">
        <v>1.7733920365571976E-2</v>
      </c>
      <c r="AV89" s="1365">
        <v>0.23425468802452087</v>
      </c>
      <c r="AW89" s="1365">
        <v>7.1642661467194557E-2</v>
      </c>
      <c r="AX89" s="1365">
        <v>1.4965216629207134E-2</v>
      </c>
      <c r="AY89" s="1365">
        <v>0.37841525673866272</v>
      </c>
      <c r="AZ89" s="1365">
        <v>2.1794769912958145E-2</v>
      </c>
      <c r="BA89" s="1365">
        <v>7.5048934668302536E-3</v>
      </c>
      <c r="BB89" s="1365">
        <v>1.4899044297635555E-2</v>
      </c>
      <c r="BC89" s="1365">
        <v>0.24278302490711212</v>
      </c>
      <c r="BD89" s="1365">
        <v>7.5671015307307243E-2</v>
      </c>
      <c r="BE89" s="1365">
        <v>1.5762500464916229E-2</v>
      </c>
      <c r="BF89" s="1365">
        <v>0.39159920811653137</v>
      </c>
      <c r="BG89" s="1365">
        <v>2.0751334726810455E-2</v>
      </c>
      <c r="BH89" s="1365">
        <v>5.2976030856370926E-3</v>
      </c>
      <c r="BI89" s="1365">
        <v>1.1161801405251026E-2</v>
      </c>
      <c r="BJ89" s="1365">
        <v>0.2512989342212677</v>
      </c>
      <c r="BK89" s="1365">
        <v>8.7099246680736542E-2</v>
      </c>
      <c r="BL89" s="1365">
        <v>1.5990285202860832E-2</v>
      </c>
      <c r="BM89" s="1365">
        <v>0.39559602737426758</v>
      </c>
      <c r="BN89" s="1365">
        <v>1.9560560584068298E-2</v>
      </c>
      <c r="BO89" s="1365">
        <v>3.0689602717757225E-3</v>
      </c>
      <c r="BP89" s="1365">
        <v>8.4544084966182709E-3</v>
      </c>
      <c r="BQ89" s="1365">
        <v>0.23378266394138336</v>
      </c>
      <c r="BR89" s="1365">
        <v>0.11456359922885895</v>
      </c>
      <c r="BS89" s="1365">
        <v>1.6165835782885551E-2</v>
      </c>
      <c r="BT89" s="1365">
        <v>0.40417289733886719</v>
      </c>
      <c r="BU89" s="1365">
        <v>1.9342811778187752E-2</v>
      </c>
      <c r="BV89" s="1365">
        <v>2.1407392341643572E-3</v>
      </c>
      <c r="BW89" s="1365">
        <v>5.6641898117959499E-3</v>
      </c>
      <c r="BX89" s="1365">
        <v>0.18168684840202332</v>
      </c>
      <c r="BY89" s="1365">
        <v>0.11374607682228088</v>
      </c>
      <c r="BZ89" s="1365">
        <v>1.9989397376775742E-2</v>
      </c>
      <c r="CA89" s="1365">
        <v>0.31739416718482971</v>
      </c>
      <c r="CB89" s="1365">
        <v>4.0735166519880295E-2</v>
      </c>
      <c r="CC89" s="1365">
        <v>1.5860661864280701E-2</v>
      </c>
      <c r="CD89" s="1365">
        <v>7.3225222527980804E-2</v>
      </c>
      <c r="CE89" s="1365">
        <v>0.14194934070110321</v>
      </c>
      <c r="CF89" s="1365">
        <v>4.3939212337136269E-2</v>
      </c>
      <c r="CG89" s="1365">
        <v>1.6845624195411801E-3</v>
      </c>
      <c r="CH89" s="1365">
        <v>0.31723073124885559</v>
      </c>
      <c r="CI89" s="1365">
        <v>3.3596985042095184E-2</v>
      </c>
      <c r="CJ89" s="1365">
        <v>1.4846569858491421E-2</v>
      </c>
      <c r="CK89" s="1365">
        <v>4.6575386077165604E-2</v>
      </c>
      <c r="CL89" s="1365">
        <v>0.16524593532085419</v>
      </c>
      <c r="CM89" s="1365">
        <v>5.184468999505043E-2</v>
      </c>
      <c r="CN89" s="1365">
        <v>5.1211640238761902E-3</v>
      </c>
      <c r="CO89" s="1365">
        <v>0.33704754710197449</v>
      </c>
      <c r="CP89" s="1365">
        <v>2.5642933323979378E-2</v>
      </c>
      <c r="CQ89" s="1365">
        <v>1.3083120808005333E-2</v>
      </c>
      <c r="CR89" s="1365">
        <v>2.8587954118847847E-2</v>
      </c>
      <c r="CS89" s="1365">
        <v>0.20160180330276489</v>
      </c>
      <c r="CT89" s="1365">
        <v>5.6219102814793587E-2</v>
      </c>
      <c r="CU89" s="1365">
        <v>1.1912616901099682E-2</v>
      </c>
      <c r="CV89" s="1365">
        <v>0.35920849442481995</v>
      </c>
      <c r="CW89" s="1365">
        <v>2.3314874619245529E-2</v>
      </c>
      <c r="CX89" s="1365">
        <v>1.0720537044107914E-2</v>
      </c>
      <c r="CY89" s="1365">
        <v>2.0343566313385963E-2</v>
      </c>
      <c r="CZ89" s="1365">
        <v>0.23037679493427277</v>
      </c>
      <c r="DA89" s="1365">
        <v>5.9022042900323868E-2</v>
      </c>
      <c r="DB89" s="1365">
        <v>1.5430659055709839E-2</v>
      </c>
      <c r="DC89" s="1365">
        <v>0.3882499635219574</v>
      </c>
      <c r="DD89" s="1365">
        <v>2.1749177947640419E-2</v>
      </c>
      <c r="DE89" s="1365">
        <v>7.1651563048362732E-3</v>
      </c>
      <c r="DF89" s="1365">
        <v>1.3430536724627018E-2</v>
      </c>
      <c r="DG89" s="1365">
        <v>0.2659771740436554</v>
      </c>
      <c r="DH89" s="1365">
        <v>6.4084738492965698E-2</v>
      </c>
      <c r="DI89" s="1365">
        <v>1.584317535161972E-2</v>
      </c>
      <c r="DJ89" s="1365">
        <v>0.38929402828216553</v>
      </c>
      <c r="DK89" s="1365">
        <v>1.9720554351806641E-2</v>
      </c>
      <c r="DL89" s="1365">
        <v>3.7509864196181297E-3</v>
      </c>
      <c r="DM89" s="1365">
        <v>1.0504567995667458E-2</v>
      </c>
      <c r="DN89" s="1365">
        <v>0.27206093072891235</v>
      </c>
      <c r="DO89" s="1365">
        <v>3.9836671203374863E-2</v>
      </c>
      <c r="DP89" s="1365">
        <v>1.3356410898268223E-2</v>
      </c>
      <c r="DQ89" s="1365">
        <v>0.41255837678909302</v>
      </c>
      <c r="DR89" s="1365">
        <v>2.057260274887085E-2</v>
      </c>
      <c r="DS89" s="1365">
        <v>1.1308406246826053E-3</v>
      </c>
      <c r="DT89" s="1365">
        <v>3.7224795669317245E-3</v>
      </c>
      <c r="DU89" s="1365">
        <v>0.11624033749103546</v>
      </c>
      <c r="DV89" s="1365">
        <v>0.1644151359796524</v>
      </c>
      <c r="DW89" s="1365">
        <v>2.4936148896813393E-2</v>
      </c>
    </row>
    <row r="90" spans="1:127" ht="16" x14ac:dyDescent="0.2">
      <c r="A90" s="1365">
        <v>2001</v>
      </c>
      <c r="B90" s="1365">
        <v>0.31655189394950867</v>
      </c>
      <c r="C90" s="1365">
        <v>5.0593949854373932E-2</v>
      </c>
      <c r="D90" s="1365">
        <v>1.3985666446387768E-2</v>
      </c>
      <c r="E90" s="1365">
        <v>7.9718336462974548E-2</v>
      </c>
      <c r="F90" s="1365">
        <v>0.13471789658069611</v>
      </c>
      <c r="G90" s="1365">
        <v>3.3654822036623955E-2</v>
      </c>
      <c r="H90" s="1365">
        <v>3.8812288548797369E-3</v>
      </c>
      <c r="I90" s="1365">
        <v>0.29871246218681335</v>
      </c>
      <c r="J90" s="1365">
        <v>6.4198702573776245E-2</v>
      </c>
      <c r="K90" s="1365">
        <v>1.4311098493635654E-2</v>
      </c>
      <c r="L90" s="1365">
        <v>0.10525193810462952</v>
      </c>
      <c r="M90" s="1365">
        <v>9.4013780355453491E-2</v>
      </c>
      <c r="N90" s="1365">
        <v>2.0792032591998577E-2</v>
      </c>
      <c r="O90" s="1365">
        <v>1.4492016634903848E-4</v>
      </c>
      <c r="P90" s="1365">
        <v>0.2721821665763855</v>
      </c>
      <c r="Q90" s="1365">
        <v>8.8155828416347504E-2</v>
      </c>
      <c r="R90" s="1365">
        <v>1.4572544023394585E-2</v>
      </c>
      <c r="S90" s="1365">
        <v>0.11452318727970123</v>
      </c>
      <c r="T90" s="1365">
        <v>4.4989503920078278E-2</v>
      </c>
      <c r="U90" s="1365">
        <v>9.9390069954097271E-3</v>
      </c>
      <c r="V90" s="1365">
        <v>2.084577999994508E-6</v>
      </c>
      <c r="W90" s="1365">
        <v>0.30819198489189148</v>
      </c>
      <c r="X90" s="1365">
        <v>5.5638603866100311E-2</v>
      </c>
      <c r="Y90" s="1365">
        <v>1.4217682182788849E-2</v>
      </c>
      <c r="Z90" s="1365">
        <v>0.10193923115730286</v>
      </c>
      <c r="AA90" s="1365">
        <v>0.1115306094288826</v>
      </c>
      <c r="AB90" s="1365">
        <v>2.4669918231666088E-2</v>
      </c>
      <c r="AC90" s="1365">
        <v>1.9595662888605148E-4</v>
      </c>
      <c r="AD90" s="1365">
        <v>0.34100303053855896</v>
      </c>
      <c r="AE90" s="1365">
        <v>3.1946968287229538E-2</v>
      </c>
      <c r="AF90" s="1365">
        <v>1.3539622537791729E-2</v>
      </c>
      <c r="AG90" s="1365">
        <v>4.4721409678459167E-2</v>
      </c>
      <c r="AH90" s="1365">
        <v>0.19050787389278412</v>
      </c>
      <c r="AI90" s="1365">
        <v>5.1284847781062126E-2</v>
      </c>
      <c r="AJ90" s="1365">
        <v>9.0022971853613853E-3</v>
      </c>
      <c r="AK90" s="1365">
        <v>0.34901031851768494</v>
      </c>
      <c r="AL90" s="1365">
        <v>2.9157357290387154E-2</v>
      </c>
      <c r="AM90" s="1365">
        <v>1.2714545242488384E-2</v>
      </c>
      <c r="AN90" s="1365">
        <v>3.4149762243032455E-2</v>
      </c>
      <c r="AO90" s="1365">
        <v>0.20536428689956665</v>
      </c>
      <c r="AP90" s="1365">
        <v>5.6129807606339455E-2</v>
      </c>
      <c r="AQ90" s="1365">
        <v>1.149456761777401E-2</v>
      </c>
      <c r="AR90" s="1365">
        <v>0.37327757477760315</v>
      </c>
      <c r="AS90" s="1365">
        <v>2.4900324642658234E-2</v>
      </c>
      <c r="AT90" s="1365">
        <v>1.0362004861235619E-2</v>
      </c>
      <c r="AU90" s="1365">
        <v>1.9824134185910225E-2</v>
      </c>
      <c r="AV90" s="1365">
        <v>0.23404422402381897</v>
      </c>
      <c r="AW90" s="1365">
        <v>6.7158933728933334E-2</v>
      </c>
      <c r="AX90" s="1365">
        <v>1.6987964510917664E-2</v>
      </c>
      <c r="AY90" s="1365">
        <v>0.38382712006568909</v>
      </c>
      <c r="AZ90" s="1365">
        <v>2.4425012990832329E-2</v>
      </c>
      <c r="BA90" s="1365">
        <v>9.4000743702054024E-3</v>
      </c>
      <c r="BB90" s="1365">
        <v>1.6361014917492867E-2</v>
      </c>
      <c r="BC90" s="1365">
        <v>0.24262674152851105</v>
      </c>
      <c r="BD90" s="1365">
        <v>7.2610966861248016E-2</v>
      </c>
      <c r="BE90" s="1365">
        <v>1.8403328955173492E-2</v>
      </c>
      <c r="BF90" s="1365">
        <v>0.3985879123210907</v>
      </c>
      <c r="BG90" s="1365">
        <v>2.4286041036248207E-2</v>
      </c>
      <c r="BH90" s="1365">
        <v>7.4541312642395496E-3</v>
      </c>
      <c r="BI90" s="1365">
        <v>1.162982452660799E-2</v>
      </c>
      <c r="BJ90" s="1365">
        <v>0.24768006801605225</v>
      </c>
      <c r="BK90" s="1365">
        <v>8.7418034672737122E-2</v>
      </c>
      <c r="BL90" s="1365">
        <v>2.011982724070549E-2</v>
      </c>
      <c r="BM90" s="1365">
        <v>0.40261822938919067</v>
      </c>
      <c r="BN90" s="1365">
        <v>2.4037834256887436E-2</v>
      </c>
      <c r="BO90" s="1365">
        <v>5.3388201631605625E-3</v>
      </c>
      <c r="BP90" s="1365">
        <v>8.4754070267081261E-3</v>
      </c>
      <c r="BQ90" s="1365">
        <v>0.22667196393013</v>
      </c>
      <c r="BR90" s="1365">
        <v>0.11612750962376595</v>
      </c>
      <c r="BS90" s="1365">
        <v>2.1966680884361267E-2</v>
      </c>
      <c r="BT90" s="1365">
        <v>0.39757996797561646</v>
      </c>
      <c r="BU90" s="1365">
        <v>2.3655334487557411E-2</v>
      </c>
      <c r="BV90" s="1365">
        <v>3.9390013553202152E-3</v>
      </c>
      <c r="BW90" s="1365">
        <v>5.7815634645521641E-3</v>
      </c>
      <c r="BX90" s="1365">
        <v>0.17657995223999023</v>
      </c>
      <c r="BY90" s="1365">
        <v>8.8030442595481873E-2</v>
      </c>
      <c r="BZ90" s="1365">
        <v>2.5382835417985916E-2</v>
      </c>
      <c r="CA90" s="1365">
        <v>0.3173210620880127</v>
      </c>
      <c r="CB90" s="1365">
        <v>4.0197376161813736E-2</v>
      </c>
      <c r="CC90" s="1365">
        <v>1.597982831299305E-2</v>
      </c>
      <c r="CD90" s="1365">
        <v>7.5987562537193298E-2</v>
      </c>
      <c r="CE90" s="1365">
        <v>0.14656935632228851</v>
      </c>
      <c r="CF90" s="1365">
        <v>3.6955651827156544E-2</v>
      </c>
      <c r="CG90" s="1365">
        <v>1.6312882071360946E-3</v>
      </c>
      <c r="CH90" s="1365">
        <v>0.32113078236579895</v>
      </c>
      <c r="CI90" s="1365">
        <v>3.4048069268465042E-2</v>
      </c>
      <c r="CJ90" s="1365">
        <v>1.5417271293699741E-2</v>
      </c>
      <c r="CK90" s="1365">
        <v>5.0607819110155106E-2</v>
      </c>
      <c r="CL90" s="1365">
        <v>0.17241522669792175</v>
      </c>
      <c r="CM90" s="1365">
        <v>4.3458947911858559E-2</v>
      </c>
      <c r="CN90" s="1365">
        <v>5.1834546029567719E-3</v>
      </c>
      <c r="CO90" s="1365">
        <v>0.33668431639671326</v>
      </c>
      <c r="CP90" s="1365">
        <v>2.654903382062912E-2</v>
      </c>
      <c r="CQ90" s="1365">
        <v>1.3698653317987919E-2</v>
      </c>
      <c r="CR90" s="1365">
        <v>3.1836658716201782E-2</v>
      </c>
      <c r="CS90" s="1365">
        <v>0.20427402853965759</v>
      </c>
      <c r="CT90" s="1365">
        <v>4.8247456550598145E-2</v>
      </c>
      <c r="CU90" s="1365">
        <v>1.2078492902219296E-2</v>
      </c>
      <c r="CV90" s="1365">
        <v>0.36490795016288757</v>
      </c>
      <c r="CW90" s="1365">
        <v>2.4603137746453285E-2</v>
      </c>
      <c r="CX90" s="1365">
        <v>1.189422607421875E-2</v>
      </c>
      <c r="CY90" s="1365">
        <v>2.2425070405006409E-2</v>
      </c>
      <c r="CZ90" s="1365">
        <v>0.23614978790283203</v>
      </c>
      <c r="DA90" s="1365">
        <v>5.3632473573088646E-2</v>
      </c>
      <c r="DB90" s="1365">
        <v>1.62032600492239E-2</v>
      </c>
      <c r="DC90" s="1365">
        <v>0.39550569653511047</v>
      </c>
      <c r="DD90" s="1365">
        <v>2.4475859478116035E-2</v>
      </c>
      <c r="DE90" s="1365">
        <v>9.0718511492013931E-3</v>
      </c>
      <c r="DF90" s="1365">
        <v>1.4042218215763569E-2</v>
      </c>
      <c r="DG90" s="1365">
        <v>0.26374638080596924</v>
      </c>
      <c r="DH90" s="1365">
        <v>6.5461982041597366E-2</v>
      </c>
      <c r="DI90" s="1365">
        <v>1.8707413226366043E-2</v>
      </c>
      <c r="DJ90" s="1365">
        <v>0.4061550498008728</v>
      </c>
      <c r="DK90" s="1365">
        <v>2.4306347593665123E-2</v>
      </c>
      <c r="DL90" s="1365">
        <v>6.3214837573468685E-3</v>
      </c>
      <c r="DM90" s="1365">
        <v>1.0366469621658325E-2</v>
      </c>
      <c r="DN90" s="1365">
        <v>0.26183626055717468</v>
      </c>
      <c r="DO90" s="1365">
        <v>3.9494544267654419E-2</v>
      </c>
      <c r="DP90" s="1365">
        <v>1.9568562507629395E-2</v>
      </c>
      <c r="DQ90" s="1365">
        <v>0.41025573015213013</v>
      </c>
      <c r="DR90" s="1365">
        <v>2.319193072617054E-2</v>
      </c>
      <c r="DS90" s="1365">
        <v>4.2234514839947224E-3</v>
      </c>
      <c r="DT90" s="1365">
        <v>2.2342645097523928E-3</v>
      </c>
      <c r="DU90" s="1365">
        <v>0.12914645671844482</v>
      </c>
      <c r="DV90" s="1365">
        <v>0.12628379464149475</v>
      </c>
      <c r="DW90" s="1365">
        <v>3.0184065923094749E-2</v>
      </c>
    </row>
    <row r="91" spans="1:127" ht="16" x14ac:dyDescent="0.2">
      <c r="A91" s="1365">
        <v>2002</v>
      </c>
      <c r="B91" s="1365">
        <v>0.29428684711456299</v>
      </c>
      <c r="C91" s="1365">
        <v>5.0923686474561691E-2</v>
      </c>
      <c r="D91" s="1365">
        <v>1.4777119271457195E-2</v>
      </c>
      <c r="E91" s="1365">
        <v>7.9995289444923401E-2</v>
      </c>
      <c r="F91" s="1365">
        <v>0.11200230568647385</v>
      </c>
      <c r="G91" s="1365">
        <v>3.3112479373812675E-2</v>
      </c>
      <c r="H91" s="1365">
        <v>3.4759549889713526E-3</v>
      </c>
      <c r="I91" s="1365">
        <v>0.28151345252990723</v>
      </c>
      <c r="J91" s="1365">
        <v>6.412515789270401E-2</v>
      </c>
      <c r="K91" s="1365">
        <v>1.4964482747018337E-2</v>
      </c>
      <c r="L91" s="1365">
        <v>0.1039654016494751</v>
      </c>
      <c r="M91" s="1365">
        <v>7.7410072088241577E-2</v>
      </c>
      <c r="N91" s="1365">
        <v>2.0902682095766068E-2</v>
      </c>
      <c r="O91" s="1365">
        <v>1.4565710444003344E-4</v>
      </c>
      <c r="P91" s="1365">
        <v>0.25681757926940918</v>
      </c>
      <c r="Q91" s="1365">
        <v>8.8201403617858887E-2</v>
      </c>
      <c r="R91" s="1365">
        <v>1.4966020360589027E-2</v>
      </c>
      <c r="S91" s="1365">
        <v>0.11039550602436066</v>
      </c>
      <c r="T91" s="1365">
        <v>3.2838713377714157E-2</v>
      </c>
      <c r="U91" s="1365">
        <v>1.0412975680083036E-2</v>
      </c>
      <c r="V91" s="1365">
        <v>2.9546977202699054E-6</v>
      </c>
      <c r="W91" s="1365">
        <v>0.29032415151596069</v>
      </c>
      <c r="X91" s="1365">
        <v>5.5535521358251572E-2</v>
      </c>
      <c r="Y91" s="1365">
        <v>1.4963933266699314E-2</v>
      </c>
      <c r="Z91" s="1365">
        <v>0.10167134553194046</v>
      </c>
      <c r="AA91" s="1365">
        <v>9.3311719596385956E-2</v>
      </c>
      <c r="AB91" s="1365">
        <v>2.4645077064633369E-2</v>
      </c>
      <c r="AC91" s="1365">
        <v>1.9656881340779364E-4</v>
      </c>
      <c r="AD91" s="1365">
        <v>0.3122885525226593</v>
      </c>
      <c r="AE91" s="1365">
        <v>3.2318659126758575E-2</v>
      </c>
      <c r="AF91" s="1365">
        <v>1.4513066038489342E-2</v>
      </c>
      <c r="AG91" s="1365">
        <v>4.6213865280151367E-2</v>
      </c>
      <c r="AH91" s="1365">
        <v>0.16075363755226135</v>
      </c>
      <c r="AI91" s="1365">
        <v>5.0319923087954521E-2</v>
      </c>
      <c r="AJ91" s="1365">
        <v>8.1693921238183975E-3</v>
      </c>
      <c r="AK91" s="1365">
        <v>0.31631428003311157</v>
      </c>
      <c r="AL91" s="1365">
        <v>2.9656829312443733E-2</v>
      </c>
      <c r="AM91" s="1365">
        <v>1.3673066161572933E-2</v>
      </c>
      <c r="AN91" s="1365">
        <v>3.5006370395421982E-2</v>
      </c>
      <c r="AO91" s="1365">
        <v>0.17195287346839905</v>
      </c>
      <c r="AP91" s="1365">
        <v>5.5446118116378784E-2</v>
      </c>
      <c r="AQ91" s="1365">
        <v>1.0579037480056286E-2</v>
      </c>
      <c r="AR91" s="1365">
        <v>0.33327001333236694</v>
      </c>
      <c r="AS91" s="1365">
        <v>2.5535149499773979E-2</v>
      </c>
      <c r="AT91" s="1365">
        <v>1.118423230946064E-2</v>
      </c>
      <c r="AU91" s="1365">
        <v>2.0088009536266327E-2</v>
      </c>
      <c r="AV91" s="1365">
        <v>0.1946261078119278</v>
      </c>
      <c r="AW91" s="1365">
        <v>6.604805588722229E-2</v>
      </c>
      <c r="AX91" s="1365">
        <v>1.5788450837135315E-2</v>
      </c>
      <c r="AY91" s="1365">
        <v>0.34101715683937073</v>
      </c>
      <c r="AZ91" s="1365">
        <v>2.515859343111515E-2</v>
      </c>
      <c r="BA91" s="1365">
        <v>1.0134766809642315E-2</v>
      </c>
      <c r="BB91" s="1365">
        <v>1.6342246904969215E-2</v>
      </c>
      <c r="BC91" s="1365">
        <v>0.20028427243232727</v>
      </c>
      <c r="BD91" s="1365">
        <v>7.1898259222507477E-2</v>
      </c>
      <c r="BE91" s="1365">
        <v>1.7199017107486725E-2</v>
      </c>
      <c r="BF91" s="1365">
        <v>0.3525511622428894</v>
      </c>
      <c r="BG91" s="1365">
        <v>2.5128461420536041E-2</v>
      </c>
      <c r="BH91" s="1365">
        <v>8.0404831096529961E-3</v>
      </c>
      <c r="BI91" s="1365">
        <v>1.0853518731892109E-2</v>
      </c>
      <c r="BJ91" s="1365">
        <v>0.20127816498279572</v>
      </c>
      <c r="BK91" s="1365">
        <v>8.8008113205432892E-2</v>
      </c>
      <c r="BL91" s="1365">
        <v>1.9242437556385994E-2</v>
      </c>
      <c r="BM91" s="1365">
        <v>0.35438510775566101</v>
      </c>
      <c r="BN91" s="1365">
        <v>2.5035751983523369E-2</v>
      </c>
      <c r="BO91" s="1365">
        <v>5.6242523714900017E-3</v>
      </c>
      <c r="BP91" s="1365">
        <v>6.9481544196605682E-3</v>
      </c>
      <c r="BQ91" s="1365">
        <v>0.17608895897865295</v>
      </c>
      <c r="BR91" s="1365">
        <v>0.11909924447536469</v>
      </c>
      <c r="BS91" s="1365">
        <v>2.1588735282421112E-2</v>
      </c>
      <c r="BT91" s="1365">
        <v>0.34076762199401855</v>
      </c>
      <c r="BU91" s="1365">
        <v>2.4632435292005539E-2</v>
      </c>
      <c r="BV91" s="1365">
        <v>3.6655217409133911E-3</v>
      </c>
      <c r="BW91" s="1365">
        <v>3.7933429703116417E-3</v>
      </c>
      <c r="BX91" s="1365">
        <v>0.12037838250398636</v>
      </c>
      <c r="BY91" s="1365">
        <v>8.2973957061767578E-2</v>
      </c>
      <c r="BZ91" s="1365">
        <v>2.4115951731801033E-2</v>
      </c>
      <c r="CA91" s="1365">
        <v>0.30077239871025085</v>
      </c>
      <c r="CB91" s="1365">
        <v>3.9933167397975922E-2</v>
      </c>
      <c r="CC91" s="1365">
        <v>1.6915997490286827E-2</v>
      </c>
      <c r="CD91" s="1365">
        <v>7.8274384140968323E-2</v>
      </c>
      <c r="CE91" s="1365">
        <v>0.12871679663658142</v>
      </c>
      <c r="CF91" s="1365">
        <v>3.5655764862895012E-2</v>
      </c>
      <c r="CG91" s="1365">
        <v>1.2762858532369137E-3</v>
      </c>
      <c r="CH91" s="1365">
        <v>0.2976798415184021</v>
      </c>
      <c r="CI91" s="1365">
        <v>3.4186583012342453E-2</v>
      </c>
      <c r="CJ91" s="1365">
        <v>1.6408307477831841E-2</v>
      </c>
      <c r="CK91" s="1365">
        <v>5.1401730626821518E-2</v>
      </c>
      <c r="CL91" s="1365">
        <v>0.14703483879566193</v>
      </c>
      <c r="CM91" s="1365">
        <v>4.3794527649879456E-2</v>
      </c>
      <c r="CN91" s="1365">
        <v>4.8538614064455032E-3</v>
      </c>
      <c r="CO91" s="1365">
        <v>0.30769619345664978</v>
      </c>
      <c r="CP91" s="1365">
        <v>2.6778180152177811E-2</v>
      </c>
      <c r="CQ91" s="1365">
        <v>1.4648588374257088E-2</v>
      </c>
      <c r="CR91" s="1365">
        <v>3.24530228972435E-2</v>
      </c>
      <c r="CS91" s="1365">
        <v>0.17594817280769348</v>
      </c>
      <c r="CT91" s="1365">
        <v>4.673614539206028E-2</v>
      </c>
      <c r="CU91" s="1365">
        <v>1.1132081039249897E-2</v>
      </c>
      <c r="CV91" s="1365">
        <v>0.32661470770835876</v>
      </c>
      <c r="CW91" s="1365">
        <v>2.5196218863129616E-2</v>
      </c>
      <c r="CX91" s="1365">
        <v>1.2749882414937019E-2</v>
      </c>
      <c r="CY91" s="1365">
        <v>2.3195976391434669E-2</v>
      </c>
      <c r="CZ91" s="1365">
        <v>0.19904319941997528</v>
      </c>
      <c r="DA91" s="1365">
        <v>5.1782015711069107E-2</v>
      </c>
      <c r="DB91" s="1365">
        <v>1.4647413976490498E-2</v>
      </c>
      <c r="DC91" s="1365">
        <v>0.35112890601158142</v>
      </c>
      <c r="DD91" s="1365">
        <v>2.5200361385941505E-2</v>
      </c>
      <c r="DE91" s="1365">
        <v>9.9143525585532188E-3</v>
      </c>
      <c r="DF91" s="1365">
        <v>1.3882262632250786E-2</v>
      </c>
      <c r="DG91" s="1365">
        <v>0.22081324458122253</v>
      </c>
      <c r="DH91" s="1365">
        <v>6.3895881175994873E-2</v>
      </c>
      <c r="DI91" s="1365">
        <v>1.7422802746295929E-2</v>
      </c>
      <c r="DJ91" s="1365">
        <v>0.36476674675941467</v>
      </c>
      <c r="DK91" s="1365">
        <v>2.5343233719468117E-2</v>
      </c>
      <c r="DL91" s="1365">
        <v>7.117545697838068E-3</v>
      </c>
      <c r="DM91" s="1365">
        <v>9.3533135950565338E-3</v>
      </c>
      <c r="DN91" s="1365">
        <v>0.21856148540973663</v>
      </c>
      <c r="DO91" s="1365">
        <v>3.3876504749059677E-2</v>
      </c>
      <c r="DP91" s="1365">
        <v>1.9662041217088699E-2</v>
      </c>
      <c r="DQ91" s="1365">
        <v>0.34808281064033508</v>
      </c>
      <c r="DR91" s="1365">
        <v>2.4118969216942787E-2</v>
      </c>
      <c r="DS91" s="1365">
        <v>3.2014721073210239E-3</v>
      </c>
      <c r="DT91" s="1365">
        <v>1.6883774660527706E-3</v>
      </c>
      <c r="DU91" s="1365">
        <v>8.1861518323421478E-2</v>
      </c>
      <c r="DV91" s="1365">
        <v>0.11495458334684372</v>
      </c>
      <c r="DW91" s="1365">
        <v>2.6442361995577812E-2</v>
      </c>
    </row>
    <row r="92" spans="1:127" ht="16" x14ac:dyDescent="0.2">
      <c r="A92" s="1365">
        <v>2003</v>
      </c>
      <c r="B92" s="1365">
        <v>0.28888887166976929</v>
      </c>
      <c r="C92" s="1365">
        <v>5.1326904445886612E-2</v>
      </c>
      <c r="D92" s="1365">
        <v>1.5015228651463985E-2</v>
      </c>
      <c r="E92" s="1365">
        <v>7.9390935599803925E-2</v>
      </c>
      <c r="F92" s="1365">
        <v>0.10223733633756638</v>
      </c>
      <c r="G92" s="1365">
        <v>3.8030747324228287E-2</v>
      </c>
      <c r="H92" s="1365">
        <v>2.8877006843686104E-3</v>
      </c>
      <c r="I92" s="1365">
        <v>0.27746078372001648</v>
      </c>
      <c r="J92" s="1365">
        <v>6.4653187990188599E-2</v>
      </c>
      <c r="K92" s="1365">
        <v>1.4955662190914154E-2</v>
      </c>
      <c r="L92" s="1365">
        <v>0.10305026918649673</v>
      </c>
      <c r="M92" s="1365">
        <v>7.0577539503574371E-2</v>
      </c>
      <c r="N92" s="1365">
        <v>2.4105195887386799E-2</v>
      </c>
      <c r="O92" s="1365">
        <v>1.1891993199242279E-4</v>
      </c>
      <c r="P92" s="1365">
        <v>0.25481751561164856</v>
      </c>
      <c r="Q92" s="1365">
        <v>8.9763790369033813E-2</v>
      </c>
      <c r="R92" s="1365">
        <v>1.4887433499097824E-2</v>
      </c>
      <c r="S92" s="1365">
        <v>0.1095479428768158</v>
      </c>
      <c r="T92" s="1365">
        <v>2.9139205813407898E-2</v>
      </c>
      <c r="U92" s="1365">
        <v>1.1475962121039629E-2</v>
      </c>
      <c r="V92" s="1365">
        <v>3.1778390621184371E-6</v>
      </c>
      <c r="W92" s="1365">
        <v>0.28535094857215881</v>
      </c>
      <c r="X92" s="1365">
        <v>5.5903241038322449E-2</v>
      </c>
      <c r="Y92" s="1365">
        <v>1.4979436993598938E-2</v>
      </c>
      <c r="Z92" s="1365">
        <v>0.10078611969947815</v>
      </c>
      <c r="AA92" s="1365">
        <v>8.5016988217830658E-2</v>
      </c>
      <c r="AB92" s="1365">
        <v>2.8505929745733738E-2</v>
      </c>
      <c r="AC92" s="1365">
        <v>1.592509652255103E-4</v>
      </c>
      <c r="AD92" s="1365">
        <v>0.30490869283676147</v>
      </c>
      <c r="AE92" s="1365">
        <v>3.2646190375089645E-2</v>
      </c>
      <c r="AF92" s="1365">
        <v>1.5098728239536285E-2</v>
      </c>
      <c r="AG92" s="1365">
        <v>4.6225395053625107E-2</v>
      </c>
      <c r="AH92" s="1365">
        <v>0.14661788940429688</v>
      </c>
      <c r="AI92" s="1365">
        <v>5.7551516219973564E-2</v>
      </c>
      <c r="AJ92" s="1365">
        <v>6.7689637653529644E-3</v>
      </c>
      <c r="AK92" s="1365">
        <v>0.30932700634002686</v>
      </c>
      <c r="AL92" s="1365">
        <v>2.9919620603322983E-2</v>
      </c>
      <c r="AM92" s="1365">
        <v>1.4228950254619122E-2</v>
      </c>
      <c r="AN92" s="1365">
        <v>3.5366661846637726E-2</v>
      </c>
      <c r="AO92" s="1365">
        <v>0.15777631103992462</v>
      </c>
      <c r="AP92" s="1365">
        <v>6.3273252919316292E-2</v>
      </c>
      <c r="AQ92" s="1365">
        <v>8.7621985003352165E-3</v>
      </c>
      <c r="AR92" s="1365">
        <v>0.32313930988311768</v>
      </c>
      <c r="AS92" s="1365">
        <v>2.5790775194764137E-2</v>
      </c>
      <c r="AT92" s="1365">
        <v>1.134256087243557E-2</v>
      </c>
      <c r="AU92" s="1365">
        <v>1.9963318482041359E-2</v>
      </c>
      <c r="AV92" s="1365">
        <v>0.17724743485450745</v>
      </c>
      <c r="AW92" s="1365">
        <v>7.5837757438421249E-2</v>
      </c>
      <c r="AX92" s="1365">
        <v>1.2957450933754444E-2</v>
      </c>
      <c r="AY92" s="1365">
        <v>0.33051925897598267</v>
      </c>
      <c r="AZ92" s="1365">
        <v>2.5386165827512741E-2</v>
      </c>
      <c r="BA92" s="1365">
        <v>1.0266785509884357E-2</v>
      </c>
      <c r="BB92" s="1365">
        <v>1.6131265088915825E-2</v>
      </c>
      <c r="BC92" s="1365">
        <v>0.18242968618869781</v>
      </c>
      <c r="BD92" s="1365">
        <v>8.2238689064979553E-2</v>
      </c>
      <c r="BE92" s="1365">
        <v>1.4066671952605247E-2</v>
      </c>
      <c r="BF92" s="1365">
        <v>0.34325370192527771</v>
      </c>
      <c r="BG92" s="1365">
        <v>2.540726400911808E-2</v>
      </c>
      <c r="BH92" s="1365">
        <v>7.8153228387236595E-3</v>
      </c>
      <c r="BI92" s="1365">
        <v>1.059294119477272E-2</v>
      </c>
      <c r="BJ92" s="1365">
        <v>0.18344171345233917</v>
      </c>
      <c r="BK92" s="1365">
        <v>0.10045028477907181</v>
      </c>
      <c r="BL92" s="1365">
        <v>1.5546169131994247E-2</v>
      </c>
      <c r="BM92" s="1365">
        <v>0.35184431076049805</v>
      </c>
      <c r="BN92" s="1365">
        <v>2.5192493572831154E-2</v>
      </c>
      <c r="BO92" s="1365">
        <v>5.0461003556847572E-3</v>
      </c>
      <c r="BP92" s="1365">
        <v>6.6909901797771454E-3</v>
      </c>
      <c r="BQ92" s="1365">
        <v>0.16141420602798462</v>
      </c>
      <c r="BR92" s="1365">
        <v>0.13607183843851089</v>
      </c>
      <c r="BS92" s="1365">
        <v>1.7428673803806305E-2</v>
      </c>
      <c r="BT92" s="1365">
        <v>0.35613155364990234</v>
      </c>
      <c r="BU92" s="1365">
        <v>2.4675346910953522E-2</v>
      </c>
      <c r="BV92" s="1365">
        <v>3.0895310919731855E-3</v>
      </c>
      <c r="BW92" s="1365">
        <v>3.5788484383374453E-3</v>
      </c>
      <c r="BX92" s="1365">
        <v>0.11535973846912384</v>
      </c>
      <c r="BY92" s="1365">
        <v>0.10810614377260208</v>
      </c>
      <c r="BZ92" s="1365">
        <v>1.9485373049974442E-2</v>
      </c>
      <c r="CA92" s="1365">
        <v>0.29225507378578186</v>
      </c>
      <c r="CB92" s="1365">
        <v>4.045480489730835E-2</v>
      </c>
      <c r="CC92" s="1365">
        <v>1.7589682713150978E-2</v>
      </c>
      <c r="CD92" s="1365">
        <v>7.7323675155639648E-2</v>
      </c>
      <c r="CE92" s="1365">
        <v>0.11466129869222641</v>
      </c>
      <c r="CF92" s="1365">
        <v>4.1165070608258247E-2</v>
      </c>
      <c r="CG92" s="1365">
        <v>1.0605487041175365E-3</v>
      </c>
      <c r="CH92" s="1365">
        <v>0.29379820823669434</v>
      </c>
      <c r="CI92" s="1365">
        <v>3.4561574459075928E-2</v>
      </c>
      <c r="CJ92" s="1365">
        <v>1.7474044114351273E-2</v>
      </c>
      <c r="CK92" s="1365">
        <v>5.2684243768453598E-2</v>
      </c>
      <c r="CL92" s="1365">
        <v>0.13588544726371765</v>
      </c>
      <c r="CM92" s="1365">
        <v>4.914730042219162E-2</v>
      </c>
      <c r="CN92" s="1365">
        <v>4.0455837734043598E-3</v>
      </c>
      <c r="CO92" s="1365">
        <v>0.29814612865447998</v>
      </c>
      <c r="CP92" s="1365">
        <v>2.7161043137311935E-2</v>
      </c>
      <c r="CQ92" s="1365">
        <v>1.4985810965299606E-2</v>
      </c>
      <c r="CR92" s="1365">
        <v>3.2941039651632309E-2</v>
      </c>
      <c r="CS92" s="1365">
        <v>0.15969707071781158</v>
      </c>
      <c r="CT92" s="1365">
        <v>5.4160213097929955E-2</v>
      </c>
      <c r="CU92" s="1365">
        <v>9.2009361833333969E-3</v>
      </c>
      <c r="CV92" s="1365">
        <v>0.31423270702362061</v>
      </c>
      <c r="CW92" s="1365">
        <v>2.5359179824590683E-2</v>
      </c>
      <c r="CX92" s="1365">
        <v>1.3402055017650127E-2</v>
      </c>
      <c r="CY92" s="1365">
        <v>2.3214442655444145E-2</v>
      </c>
      <c r="CZ92" s="1365">
        <v>0.18113537132740021</v>
      </c>
      <c r="DA92" s="1365">
        <v>5.894717201590538E-2</v>
      </c>
      <c r="DB92" s="1365">
        <v>1.2174486182630062E-2</v>
      </c>
      <c r="DC92" s="1365">
        <v>0.33625760674476624</v>
      </c>
      <c r="DD92" s="1365">
        <v>2.5582171976566315E-2</v>
      </c>
      <c r="DE92" s="1365">
        <v>1.0070538148283958E-2</v>
      </c>
      <c r="DF92" s="1365">
        <v>1.3770634308457375E-2</v>
      </c>
      <c r="DG92" s="1365">
        <v>0.20138058066368103</v>
      </c>
      <c r="DH92" s="1365">
        <v>7.1440603584051132E-2</v>
      </c>
      <c r="DI92" s="1365">
        <v>1.4013084582984447E-2</v>
      </c>
      <c r="DJ92" s="1365">
        <v>0.34847024083137512</v>
      </c>
      <c r="DK92" s="1365">
        <v>2.5599488988518715E-2</v>
      </c>
      <c r="DL92" s="1365">
        <v>6.5859309397637844E-3</v>
      </c>
      <c r="DM92" s="1365">
        <v>9.1402623802423477E-3</v>
      </c>
      <c r="DN92" s="1365">
        <v>0.19765934348106384</v>
      </c>
      <c r="DO92" s="1365">
        <v>4.2919434607028961E-2</v>
      </c>
      <c r="DP92" s="1365">
        <v>1.5810038894414902E-2</v>
      </c>
      <c r="DQ92" s="1365">
        <v>0.38617083430290222</v>
      </c>
      <c r="DR92" s="1365">
        <v>2.3931236937642097E-2</v>
      </c>
      <c r="DS92" s="1365">
        <v>1.7824667738750577E-3</v>
      </c>
      <c r="DT92" s="1365">
        <v>1.6674897633492947E-3</v>
      </c>
      <c r="DU92" s="1365">
        <v>8.3963260054588318E-2</v>
      </c>
      <c r="DV92" s="1365">
        <v>0.15593771636486053</v>
      </c>
      <c r="DW92" s="1365">
        <v>2.1088892593979836E-2</v>
      </c>
    </row>
    <row r="93" spans="1:127" ht="16" x14ac:dyDescent="0.2">
      <c r="A93" s="1365">
        <v>2004</v>
      </c>
      <c r="B93" s="1365">
        <v>0.28687301278114319</v>
      </c>
      <c r="C93" s="1365">
        <v>5.0899505615234375E-2</v>
      </c>
      <c r="D93" s="1365">
        <v>1.4712732285261154E-2</v>
      </c>
      <c r="E93" s="1365">
        <v>7.7867180109024048E-2</v>
      </c>
      <c r="F93" s="1365">
        <v>9.8479107022285461E-2</v>
      </c>
      <c r="G93" s="1365">
        <v>4.2064091190695763E-2</v>
      </c>
      <c r="H93" s="1365">
        <v>2.8503909707069397E-3</v>
      </c>
      <c r="I93" s="1365">
        <v>0.27582880854606628</v>
      </c>
      <c r="J93" s="1365">
        <v>6.5341301262378693E-2</v>
      </c>
      <c r="K93" s="1365">
        <v>1.5001701191067696E-2</v>
      </c>
      <c r="L93" s="1365">
        <v>0.10391861945390701</v>
      </c>
      <c r="M93" s="1365">
        <v>6.4312167465686798E-2</v>
      </c>
      <c r="N93" s="1365">
        <v>2.7156278491020203E-2</v>
      </c>
      <c r="O93" s="1365">
        <v>9.8740907560568303E-5</v>
      </c>
      <c r="P93" s="1365">
        <v>0.25516206026077271</v>
      </c>
      <c r="Q93" s="1365">
        <v>9.1289050877094269E-2</v>
      </c>
      <c r="R93" s="1365">
        <v>1.4597718603909016E-2</v>
      </c>
      <c r="S93" s="1365">
        <v>0.11140836030244827</v>
      </c>
      <c r="T93" s="1365">
        <v>2.4941053241491318E-2</v>
      </c>
      <c r="U93" s="1365">
        <v>1.292449003085494E-2</v>
      </c>
      <c r="V93" s="1365">
        <v>1.3851105222784099E-6</v>
      </c>
      <c r="W93" s="1365">
        <v>0.28296878933906555</v>
      </c>
      <c r="X93" s="1365">
        <v>5.6376826018095016E-2</v>
      </c>
      <c r="Y93" s="1365">
        <v>1.5141270123422146E-2</v>
      </c>
      <c r="Z93" s="1365">
        <v>0.10133104771375656</v>
      </c>
      <c r="AA93" s="1365">
        <v>7.7914178371429443E-2</v>
      </c>
      <c r="AB93" s="1365">
        <v>3.2073103822767735E-2</v>
      </c>
      <c r="AC93" s="1365">
        <v>1.3237557141110301E-4</v>
      </c>
      <c r="AD93" s="1365">
        <v>0.30148723721504211</v>
      </c>
      <c r="AE93" s="1365">
        <v>3.1789433211088181E-2</v>
      </c>
      <c r="AF93" s="1365">
        <v>1.4330353587865829E-2</v>
      </c>
      <c r="AG93" s="1365">
        <v>4.3394681066274643E-2</v>
      </c>
      <c r="AH93" s="1365">
        <v>0.14369043707847595</v>
      </c>
      <c r="AI93" s="1365">
        <v>6.1790820211172104E-2</v>
      </c>
      <c r="AJ93" s="1365">
        <v>6.491505540907383E-3</v>
      </c>
      <c r="AK93" s="1365">
        <v>0.30498698353767395</v>
      </c>
      <c r="AL93" s="1365">
        <v>2.8911061584949493E-2</v>
      </c>
      <c r="AM93" s="1365">
        <v>1.308999489992857E-2</v>
      </c>
      <c r="AN93" s="1365">
        <v>3.2552585005760193E-2</v>
      </c>
      <c r="AO93" s="1365">
        <v>0.15510508418083191</v>
      </c>
      <c r="AP93" s="1365">
        <v>6.7030536010861397E-2</v>
      </c>
      <c r="AQ93" s="1365">
        <v>8.2977162674069405E-3</v>
      </c>
      <c r="AR93" s="1365">
        <v>0.31931608915328979</v>
      </c>
      <c r="AS93" s="1365">
        <v>2.4676064029335976E-2</v>
      </c>
      <c r="AT93" s="1365">
        <v>1.020947378128767E-2</v>
      </c>
      <c r="AU93" s="1365">
        <v>1.8801745027303696E-2</v>
      </c>
      <c r="AV93" s="1365">
        <v>0.17704233527183533</v>
      </c>
      <c r="AW93" s="1365">
        <v>7.6445639133453369E-2</v>
      </c>
      <c r="AX93" s="1365">
        <v>1.2140830047428608E-2</v>
      </c>
      <c r="AY93" s="1365">
        <v>0.3255399763584137</v>
      </c>
      <c r="AZ93" s="1365">
        <v>2.4131333455443382E-2</v>
      </c>
      <c r="BA93" s="1365">
        <v>9.0851131826639175E-3</v>
      </c>
      <c r="BB93" s="1365">
        <v>1.5105033293366432E-2</v>
      </c>
      <c r="BC93" s="1365">
        <v>0.18193994462490082</v>
      </c>
      <c r="BD93" s="1365">
        <v>8.1996113061904907E-2</v>
      </c>
      <c r="BE93" s="1365">
        <v>1.3282440602779388E-2</v>
      </c>
      <c r="BF93" s="1365">
        <v>0.33720415830612183</v>
      </c>
      <c r="BG93" s="1365">
        <v>2.3720951750874519E-2</v>
      </c>
      <c r="BH93" s="1365">
        <v>6.7428820766508579E-3</v>
      </c>
      <c r="BI93" s="1365">
        <v>1.0365483351051807E-2</v>
      </c>
      <c r="BJ93" s="1365">
        <v>0.18566207587718964</v>
      </c>
      <c r="BK93" s="1365">
        <v>9.6209131181240082E-2</v>
      </c>
      <c r="BL93" s="1365">
        <v>1.4503641985356808E-2</v>
      </c>
      <c r="BM93" s="1365">
        <v>0.34577605128288269</v>
      </c>
      <c r="BN93" s="1365">
        <v>2.3227008059620857E-2</v>
      </c>
      <c r="BO93" s="1365">
        <v>4.3662460520863533E-3</v>
      </c>
      <c r="BP93" s="1365">
        <v>7.1854474954307079E-3</v>
      </c>
      <c r="BQ93" s="1365">
        <v>0.17340394854545593</v>
      </c>
      <c r="BR93" s="1365">
        <v>0.12163623049855232</v>
      </c>
      <c r="BS93" s="1365">
        <v>1.5957178547978401E-2</v>
      </c>
      <c r="BT93" s="1365">
        <v>0.34301990270614624</v>
      </c>
      <c r="BU93" s="1365">
        <v>2.3212390020489693E-2</v>
      </c>
      <c r="BV93" s="1365">
        <v>3.0821713153272867E-3</v>
      </c>
      <c r="BW93" s="1365">
        <v>4.8616733402013779E-3</v>
      </c>
      <c r="BX93" s="1365">
        <v>0.13781651854515076</v>
      </c>
      <c r="BY93" s="1365">
        <v>9.279981255531311E-2</v>
      </c>
      <c r="BZ93" s="1365">
        <v>1.7421115189790726E-2</v>
      </c>
      <c r="CA93" s="1365">
        <v>0.29082643985748291</v>
      </c>
      <c r="CB93" s="1365">
        <v>4.0557384490966797E-2</v>
      </c>
      <c r="CC93" s="1365">
        <v>1.8108675256371498E-2</v>
      </c>
      <c r="CD93" s="1365">
        <v>7.6421357691287994E-2</v>
      </c>
      <c r="CE93" s="1365">
        <v>0.1089196503162384</v>
      </c>
      <c r="CF93" s="1365">
        <v>4.5829843729734421E-2</v>
      </c>
      <c r="CG93" s="1365">
        <v>9.8951300606131554E-4</v>
      </c>
      <c r="CH93" s="1365">
        <v>0.28771212697029114</v>
      </c>
      <c r="CI93" s="1365">
        <v>3.4016687422990799E-2</v>
      </c>
      <c r="CJ93" s="1365">
        <v>1.656268909573555E-2</v>
      </c>
      <c r="CK93" s="1365">
        <v>4.9130301922559738E-2</v>
      </c>
      <c r="CL93" s="1365">
        <v>0.12865801155567169</v>
      </c>
      <c r="CM93" s="1365">
        <v>5.5679891258478165E-2</v>
      </c>
      <c r="CN93" s="1365">
        <v>3.6645412910729647E-3</v>
      </c>
      <c r="CO93" s="1365">
        <v>0.29686424136161804</v>
      </c>
      <c r="CP93" s="1365">
        <v>2.6641102507710457E-2</v>
      </c>
      <c r="CQ93" s="1365">
        <v>1.4265448786318302E-2</v>
      </c>
      <c r="CR93" s="1365">
        <v>3.2137125730514526E-2</v>
      </c>
      <c r="CS93" s="1365">
        <v>0.15937486290931702</v>
      </c>
      <c r="CT93" s="1365">
        <v>5.6423068046569824E-2</v>
      </c>
      <c r="CU93" s="1365">
        <v>8.0226268619298935E-3</v>
      </c>
      <c r="CV93" s="1365">
        <v>0.30977028608322144</v>
      </c>
      <c r="CW93" s="1365">
        <v>2.4686159566044807E-2</v>
      </c>
      <c r="CX93" s="1365">
        <v>1.2251753360033035E-2</v>
      </c>
      <c r="CY93" s="1365">
        <v>2.1512789651751518E-2</v>
      </c>
      <c r="CZ93" s="1365">
        <v>0.1769077330827713</v>
      </c>
      <c r="DA93" s="1365">
        <v>6.2780465930700302E-2</v>
      </c>
      <c r="DB93" s="1365">
        <v>1.1631406843662262E-2</v>
      </c>
      <c r="DC93" s="1365">
        <v>0.33028581738471985</v>
      </c>
      <c r="DD93" s="1365">
        <v>2.4119613692164421E-2</v>
      </c>
      <c r="DE93" s="1365">
        <v>8.6610587313771248E-3</v>
      </c>
      <c r="DF93" s="1365">
        <v>1.2932082638144493E-2</v>
      </c>
      <c r="DG93" s="1365">
        <v>0.19555558264255524</v>
      </c>
      <c r="DH93" s="1365">
        <v>7.5686976313591003E-2</v>
      </c>
      <c r="DI93" s="1365">
        <v>1.3330494984984398E-2</v>
      </c>
      <c r="DJ93" s="1365">
        <v>0.34777829051017761</v>
      </c>
      <c r="DK93" s="1365">
        <v>2.3237625136971474E-2</v>
      </c>
      <c r="DL93" s="1365">
        <v>5.2990643307566643E-3</v>
      </c>
      <c r="DM93" s="1365">
        <v>8.8735576719045639E-3</v>
      </c>
      <c r="DN93" s="1365">
        <v>0.19925649464130402</v>
      </c>
      <c r="DO93" s="1365">
        <v>5.2786171436309814E-2</v>
      </c>
      <c r="DP93" s="1365">
        <v>1.4893700368702412E-2</v>
      </c>
      <c r="DQ93" s="1365">
        <v>0.34857466816902161</v>
      </c>
      <c r="DR93" s="1365">
        <v>2.3297080770134926E-2</v>
      </c>
      <c r="DS93" s="1365">
        <v>2.7113831602036953E-3</v>
      </c>
      <c r="DT93" s="1365">
        <v>2.6391034480184317E-3</v>
      </c>
      <c r="DU93" s="1365">
        <v>9.4052985310554504E-2</v>
      </c>
      <c r="DV93" s="1365">
        <v>0.12922357022762299</v>
      </c>
      <c r="DW93" s="1365">
        <v>1.9055454060435295E-2</v>
      </c>
    </row>
    <row r="94" spans="1:127" ht="16" x14ac:dyDescent="0.2">
      <c r="A94" s="1365">
        <v>2005</v>
      </c>
      <c r="B94" s="1365">
        <v>0.29807829856872559</v>
      </c>
      <c r="C94" s="1365">
        <v>5.0925038754940033E-2</v>
      </c>
      <c r="D94" s="1365">
        <v>1.465167198330164E-2</v>
      </c>
      <c r="E94" s="1365">
        <v>7.5811043381690979E-2</v>
      </c>
      <c r="F94" s="1365">
        <v>0.10524746030569077</v>
      </c>
      <c r="G94" s="1365">
        <v>4.8802042379975319E-2</v>
      </c>
      <c r="H94" s="1365">
        <v>2.6410475838929415E-3</v>
      </c>
      <c r="I94" s="1365">
        <v>0.28610143065452576</v>
      </c>
      <c r="J94" s="1365">
        <v>6.6870741546154022E-2</v>
      </c>
      <c r="K94" s="1365">
        <v>1.5556809492409229E-2</v>
      </c>
      <c r="L94" s="1365">
        <v>0.10493907332420349</v>
      </c>
      <c r="M94" s="1365">
        <v>6.6929429769515991E-2</v>
      </c>
      <c r="N94" s="1365">
        <v>3.1733123585581779E-2</v>
      </c>
      <c r="O94" s="1365">
        <v>7.2258597356267273E-5</v>
      </c>
      <c r="P94" s="1365">
        <v>0.26609298586845398</v>
      </c>
      <c r="Q94" s="1365">
        <v>9.4766736030578613E-2</v>
      </c>
      <c r="R94" s="1365">
        <v>1.5682362020015717E-2</v>
      </c>
      <c r="S94" s="1365">
        <v>0.11530899256467819</v>
      </c>
      <c r="T94" s="1365">
        <v>2.616553008556366E-2</v>
      </c>
      <c r="U94" s="1365">
        <v>1.416726503521204E-2</v>
      </c>
      <c r="V94" s="1365">
        <v>2.096373691529152E-6</v>
      </c>
      <c r="W94" s="1365">
        <v>0.29290759563446045</v>
      </c>
      <c r="X94" s="1365">
        <v>5.7381507009267807E-2</v>
      </c>
      <c r="Y94" s="1365">
        <v>1.5514100901782513E-2</v>
      </c>
      <c r="Z94" s="1365">
        <v>0.1014115959405899</v>
      </c>
      <c r="AA94" s="1365">
        <v>8.079586923122406E-2</v>
      </c>
      <c r="AB94" s="1365">
        <v>3.7708410061895847E-2</v>
      </c>
      <c r="AC94" s="1365">
        <v>9.6125309937633574E-5</v>
      </c>
      <c r="AD94" s="1365">
        <v>0.31283962726593018</v>
      </c>
      <c r="AE94" s="1365">
        <v>3.1272146850824356E-2</v>
      </c>
      <c r="AF94" s="1365">
        <v>1.3536101207137108E-2</v>
      </c>
      <c r="AG94" s="1365">
        <v>3.9911080151796341E-2</v>
      </c>
      <c r="AH94" s="1365">
        <v>0.15247397124767303</v>
      </c>
      <c r="AI94" s="1365">
        <v>6.9839287549257278E-2</v>
      </c>
      <c r="AJ94" s="1365">
        <v>5.807049572467804E-3</v>
      </c>
      <c r="AK94" s="1365">
        <v>0.31726783514022827</v>
      </c>
      <c r="AL94" s="1365">
        <v>2.83360555768013E-2</v>
      </c>
      <c r="AM94" s="1365">
        <v>1.2394276447594166E-2</v>
      </c>
      <c r="AN94" s="1365">
        <v>3.0076634138822556E-2</v>
      </c>
      <c r="AO94" s="1365">
        <v>0.1652996838092804</v>
      </c>
      <c r="AP94" s="1365">
        <v>7.379382848739624E-2</v>
      </c>
      <c r="AQ94" s="1365">
        <v>7.3673645965754986E-3</v>
      </c>
      <c r="AR94" s="1365">
        <v>0.32942014932632446</v>
      </c>
      <c r="AS94" s="1365">
        <v>2.3980490863323212E-2</v>
      </c>
      <c r="AT94" s="1365">
        <v>9.4339707866311073E-3</v>
      </c>
      <c r="AU94" s="1365">
        <v>1.7088539898395538E-2</v>
      </c>
      <c r="AV94" s="1365">
        <v>0.186801478266716</v>
      </c>
      <c r="AW94" s="1365">
        <v>8.1368729472160339E-2</v>
      </c>
      <c r="AX94" s="1365">
        <v>1.0746955871582031E-2</v>
      </c>
      <c r="AY94" s="1365">
        <v>0.33373144268989563</v>
      </c>
      <c r="AZ94" s="1365">
        <v>2.3329732939600945E-2</v>
      </c>
      <c r="BA94" s="1365">
        <v>8.2782767713069916E-3</v>
      </c>
      <c r="BB94" s="1365">
        <v>1.384135615080595E-2</v>
      </c>
      <c r="BC94" s="1365">
        <v>0.19133482873439789</v>
      </c>
      <c r="BD94" s="1365">
        <v>8.5306812077760696E-2</v>
      </c>
      <c r="BE94" s="1365">
        <v>1.1640439741313457E-2</v>
      </c>
      <c r="BF94" s="1365">
        <v>0.33900853991508484</v>
      </c>
      <c r="BG94" s="1365">
        <v>2.264387346804142E-2</v>
      </c>
      <c r="BH94" s="1365">
        <v>5.8875139802694321E-3</v>
      </c>
      <c r="BI94" s="1365">
        <v>9.4373356550931931E-3</v>
      </c>
      <c r="BJ94" s="1365">
        <v>0.19315595924854279</v>
      </c>
      <c r="BK94" s="1365">
        <v>9.5326468348503113E-2</v>
      </c>
      <c r="BL94" s="1365">
        <v>1.2557383626699448E-2</v>
      </c>
      <c r="BM94" s="1365">
        <v>0.33736228942871094</v>
      </c>
      <c r="BN94" s="1365">
        <v>2.2066628560423851E-2</v>
      </c>
      <c r="BO94" s="1365">
        <v>4.1647185571491718E-3</v>
      </c>
      <c r="BP94" s="1365">
        <v>6.3760769553482533E-3</v>
      </c>
      <c r="BQ94" s="1365">
        <v>0.1772053986787796</v>
      </c>
      <c r="BR94" s="1365">
        <v>0.11379808187484741</v>
      </c>
      <c r="BS94" s="1365">
        <v>1.3751402497291565E-2</v>
      </c>
      <c r="BT94" s="1365">
        <v>0.32727184891700745</v>
      </c>
      <c r="BU94" s="1365">
        <v>2.2012904286384583E-2</v>
      </c>
      <c r="BV94" s="1365">
        <v>3.5589863546192646E-3</v>
      </c>
      <c r="BW94" s="1365">
        <v>3.9148544892668724E-3</v>
      </c>
      <c r="BX94" s="1365">
        <v>0.14691925048828125</v>
      </c>
      <c r="BY94" s="1365">
        <v>8.3149373531341553E-2</v>
      </c>
      <c r="BZ94" s="1365">
        <v>1.5214045532047749E-2</v>
      </c>
      <c r="CA94" s="1365">
        <v>0.29853472113609314</v>
      </c>
      <c r="CB94" s="1365">
        <v>4.0756922215223312E-2</v>
      </c>
      <c r="CC94" s="1365">
        <v>1.7224662005901337E-2</v>
      </c>
      <c r="CD94" s="1365">
        <v>7.1680381894111633E-2</v>
      </c>
      <c r="CE94" s="1365">
        <v>0.11104165762662888</v>
      </c>
      <c r="CF94" s="1365">
        <v>5.7064495980739594E-2</v>
      </c>
      <c r="CG94" s="1365">
        <v>7.6659116894006729E-4</v>
      </c>
      <c r="CH94" s="1365">
        <v>0.30143636465072632</v>
      </c>
      <c r="CI94" s="1365">
        <v>3.4010287374258041E-2</v>
      </c>
      <c r="CJ94" s="1365">
        <v>1.6250830143690109E-2</v>
      </c>
      <c r="CK94" s="1365">
        <v>4.6996936202049255E-2</v>
      </c>
      <c r="CL94" s="1365">
        <v>0.13728813827037811</v>
      </c>
      <c r="CM94" s="1365">
        <v>6.3925586640834808E-2</v>
      </c>
      <c r="CN94" s="1365">
        <v>2.9645860195159912E-3</v>
      </c>
      <c r="CO94" s="1365">
        <v>0.31282374262809753</v>
      </c>
      <c r="CP94" s="1365">
        <v>2.6485605165362358E-2</v>
      </c>
      <c r="CQ94" s="1365">
        <v>1.3882848434150219E-2</v>
      </c>
      <c r="CR94" s="1365">
        <v>2.9588671401143074E-2</v>
      </c>
      <c r="CS94" s="1365">
        <v>0.16935019195079803</v>
      </c>
      <c r="CT94" s="1365">
        <v>6.6208971664309502E-2</v>
      </c>
      <c r="CU94" s="1365">
        <v>7.3074642568826675E-3</v>
      </c>
      <c r="CV94" s="1365">
        <v>0.32614108920097351</v>
      </c>
      <c r="CW94" s="1365">
        <v>2.4316247552633286E-2</v>
      </c>
      <c r="CX94" s="1365">
        <v>1.1717060580849648E-2</v>
      </c>
      <c r="CY94" s="1365">
        <v>2.0175931975245476E-2</v>
      </c>
      <c r="CZ94" s="1365">
        <v>0.1887153834104538</v>
      </c>
      <c r="DA94" s="1365">
        <v>7.0894911885261536E-2</v>
      </c>
      <c r="DB94" s="1365">
        <v>1.03215416893363E-2</v>
      </c>
      <c r="DC94" s="1365">
        <v>0.34030997753143311</v>
      </c>
      <c r="DD94" s="1365">
        <v>2.3100217804312706E-2</v>
      </c>
      <c r="DE94" s="1365">
        <v>7.2494838386774063E-3</v>
      </c>
      <c r="DF94" s="1365">
        <v>1.1857439763844013E-2</v>
      </c>
      <c r="DG94" s="1365">
        <v>0.20576581358909607</v>
      </c>
      <c r="DH94" s="1365">
        <v>8.0723587423563004E-2</v>
      </c>
      <c r="DI94" s="1365">
        <v>1.1613443493843079E-2</v>
      </c>
      <c r="DJ94" s="1365">
        <v>0.34405440092086792</v>
      </c>
      <c r="DK94" s="1365">
        <v>2.2102257236838341E-2</v>
      </c>
      <c r="DL94" s="1365">
        <v>4.5664473436772823E-3</v>
      </c>
      <c r="DM94" s="1365">
        <v>8.0083878710865974E-3</v>
      </c>
      <c r="DN94" s="1365">
        <v>0.19729150831699371</v>
      </c>
      <c r="DO94" s="1365">
        <v>6.0121085494756699E-2</v>
      </c>
      <c r="DP94" s="1365">
        <v>1.2781360186636448E-2</v>
      </c>
      <c r="DQ94" s="1365">
        <v>0.31494399905204773</v>
      </c>
      <c r="DR94" s="1365">
        <v>2.2058138623833656E-2</v>
      </c>
      <c r="DS94" s="1365">
        <v>3.8367272354662418E-3</v>
      </c>
      <c r="DT94" s="1365">
        <v>1.6737019177526236E-3</v>
      </c>
      <c r="DU94" s="1365">
        <v>0.11312287300825119</v>
      </c>
      <c r="DV94" s="1365">
        <v>9.9510304629802704E-2</v>
      </c>
      <c r="DW94" s="1365">
        <v>1.6695268452167511E-2</v>
      </c>
    </row>
    <row r="95" spans="1:127" ht="16" x14ac:dyDescent="0.2">
      <c r="A95" s="1365">
        <v>2006</v>
      </c>
      <c r="B95" s="1365">
        <v>0.30256900191307068</v>
      </c>
      <c r="C95" s="1365">
        <v>4.9840256571769714E-2</v>
      </c>
      <c r="D95" s="1365">
        <v>1.4597432687878609E-2</v>
      </c>
      <c r="E95" s="1365">
        <v>7.4778780341148376E-2</v>
      </c>
      <c r="F95" s="1365">
        <v>0.10999226570129395</v>
      </c>
      <c r="G95" s="1365">
        <v>5.06790392100811E-2</v>
      </c>
      <c r="H95" s="1365">
        <v>2.6812257710844278E-3</v>
      </c>
      <c r="I95" s="1365">
        <v>0.28930914402008057</v>
      </c>
      <c r="J95" s="1365">
        <v>6.6032588481903076E-2</v>
      </c>
      <c r="K95" s="1365">
        <v>1.5907501801848412E-2</v>
      </c>
      <c r="L95" s="1365">
        <v>0.10469941049814224</v>
      </c>
      <c r="M95" s="1365">
        <v>7.0254556834697723E-2</v>
      </c>
      <c r="N95" s="1365">
        <v>3.2356761395931244E-2</v>
      </c>
      <c r="O95" s="1365">
        <v>5.8334622735856101E-5</v>
      </c>
      <c r="P95" s="1365">
        <v>0.27063211798667908</v>
      </c>
      <c r="Q95" s="1365">
        <v>9.4101540744304657E-2</v>
      </c>
      <c r="R95" s="1365">
        <v>1.6596226021647453E-2</v>
      </c>
      <c r="S95" s="1365">
        <v>0.11724898964166641</v>
      </c>
      <c r="T95" s="1365">
        <v>2.8814997524023056E-2</v>
      </c>
      <c r="U95" s="1365">
        <v>1.3867247849702835E-2</v>
      </c>
      <c r="V95" s="1365">
        <v>3.1333138394984417E-6</v>
      </c>
      <c r="W95" s="1365">
        <v>0.29559764266014099</v>
      </c>
      <c r="X95" s="1365">
        <v>5.6581839919090271E-2</v>
      </c>
      <c r="Y95" s="1365">
        <v>1.5675611793994904E-2</v>
      </c>
      <c r="Z95" s="1365">
        <v>0.10047399252653122</v>
      </c>
      <c r="AA95" s="1365">
        <v>8.4207154810428619E-2</v>
      </c>
      <c r="AB95" s="1365">
        <v>3.8582135923206806E-2</v>
      </c>
      <c r="AC95" s="1365">
        <v>7.6920769060961902E-5</v>
      </c>
      <c r="AD95" s="1365">
        <v>0.31833752989768982</v>
      </c>
      <c r="AE95" s="1365">
        <v>3.0584419146180153E-2</v>
      </c>
      <c r="AF95" s="1365">
        <v>1.3039505109190941E-2</v>
      </c>
      <c r="AG95" s="1365">
        <v>3.9197333157062531E-2</v>
      </c>
      <c r="AH95" s="1365">
        <v>0.15724813938140869</v>
      </c>
      <c r="AI95" s="1365">
        <v>7.2467794641852379E-2</v>
      </c>
      <c r="AJ95" s="1365">
        <v>5.800353828817606E-3</v>
      </c>
      <c r="AK95" s="1365">
        <v>0.32291930913925171</v>
      </c>
      <c r="AL95" s="1365">
        <v>2.7659613639116287E-2</v>
      </c>
      <c r="AM95" s="1365">
        <v>1.1879394762217999E-2</v>
      </c>
      <c r="AN95" s="1365">
        <v>2.9495945200324059E-2</v>
      </c>
      <c r="AO95" s="1365">
        <v>0.16966304183006287</v>
      </c>
      <c r="AP95" s="1365">
        <v>7.6865928247570992E-2</v>
      </c>
      <c r="AQ95" s="1365">
        <v>7.3553803376853466E-3</v>
      </c>
      <c r="AR95" s="1365">
        <v>0.33491054177284241</v>
      </c>
      <c r="AS95" s="1365">
        <v>2.3313872516155243E-2</v>
      </c>
      <c r="AT95" s="1365">
        <v>8.9560281485319138E-3</v>
      </c>
      <c r="AU95" s="1365">
        <v>1.6625028103590012E-2</v>
      </c>
      <c r="AV95" s="1365">
        <v>0.1899244487285614</v>
      </c>
      <c r="AW95" s="1365">
        <v>8.5215095430612564E-2</v>
      </c>
      <c r="AX95" s="1365">
        <v>1.0876079089939594E-2</v>
      </c>
      <c r="AY95" s="1365">
        <v>0.33896955847740173</v>
      </c>
      <c r="AZ95" s="1365">
        <v>2.2648436948657036E-2</v>
      </c>
      <c r="BA95" s="1365">
        <v>7.9670120030641556E-3</v>
      </c>
      <c r="BB95" s="1365">
        <v>1.3426370918750763E-2</v>
      </c>
      <c r="BC95" s="1365">
        <v>0.19357576966285706</v>
      </c>
      <c r="BD95" s="1365">
        <v>8.9455526322126389E-2</v>
      </c>
      <c r="BE95" s="1365">
        <v>1.1896428652107716E-2</v>
      </c>
      <c r="BF95" s="1365">
        <v>0.34182986617088318</v>
      </c>
      <c r="BG95" s="1365">
        <v>2.1923955529928207E-2</v>
      </c>
      <c r="BH95" s="1365">
        <v>5.7587218470871449E-3</v>
      </c>
      <c r="BI95" s="1365">
        <v>9.0992944315075874E-3</v>
      </c>
      <c r="BJ95" s="1365">
        <v>0.19272162020206451</v>
      </c>
      <c r="BK95" s="1365">
        <v>9.9359601736068726E-2</v>
      </c>
      <c r="BL95" s="1365">
        <v>1.2966678477823734E-2</v>
      </c>
      <c r="BM95" s="1365">
        <v>0.33457231521606445</v>
      </c>
      <c r="BN95" s="1365">
        <v>2.1410387009382248E-2</v>
      </c>
      <c r="BO95" s="1365">
        <v>3.6817372310906649E-3</v>
      </c>
      <c r="BP95" s="1365">
        <v>6.293092854321003E-3</v>
      </c>
      <c r="BQ95" s="1365">
        <v>0.17368674278259277</v>
      </c>
      <c r="BR95" s="1365">
        <v>0.11564423516392708</v>
      </c>
      <c r="BS95" s="1365">
        <v>1.3856121338903904E-2</v>
      </c>
      <c r="BT95" s="1365">
        <v>0.31305626034736633</v>
      </c>
      <c r="BU95" s="1365">
        <v>2.1689685061573982E-2</v>
      </c>
      <c r="BV95" s="1365">
        <v>2.261994406580925E-3</v>
      </c>
      <c r="BW95" s="1365">
        <v>5.1146321929991245E-3</v>
      </c>
      <c r="BX95" s="1365">
        <v>0.13493849337100983</v>
      </c>
      <c r="BY95" s="1365">
        <v>8.3454638719558716E-2</v>
      </c>
      <c r="BZ95" s="1365">
        <v>1.4937444590032101E-2</v>
      </c>
      <c r="CA95" s="1365">
        <v>0.3032764196395874</v>
      </c>
      <c r="CB95" s="1365">
        <v>4.0198814123868942E-2</v>
      </c>
      <c r="CC95" s="1365">
        <v>1.6853008419275284E-2</v>
      </c>
      <c r="CD95" s="1365">
        <v>7.1087636053562164E-2</v>
      </c>
      <c r="CE95" s="1365">
        <v>0.11643795669078827</v>
      </c>
      <c r="CF95" s="1365">
        <v>5.8010311797261238E-2</v>
      </c>
      <c r="CG95" s="1365">
        <v>6.8868708331137896E-4</v>
      </c>
      <c r="CH95" s="1365">
        <v>0.30690127611160278</v>
      </c>
      <c r="CI95" s="1365">
        <v>3.3464692533016205E-2</v>
      </c>
      <c r="CJ95" s="1365">
        <v>1.5784455463290215E-2</v>
      </c>
      <c r="CK95" s="1365">
        <v>4.6689033508300781E-2</v>
      </c>
      <c r="CL95" s="1365">
        <v>0.14259767532348633</v>
      </c>
      <c r="CM95" s="1365">
        <v>6.5713025629520416E-2</v>
      </c>
      <c r="CN95" s="1365">
        <v>2.6523976121097803E-3</v>
      </c>
      <c r="CO95" s="1365">
        <v>0.31891360878944397</v>
      </c>
      <c r="CP95" s="1365">
        <v>2.593642845749855E-2</v>
      </c>
      <c r="CQ95" s="1365">
        <v>1.2853853404521942E-2</v>
      </c>
      <c r="CR95" s="1365">
        <v>2.9231296852231026E-2</v>
      </c>
      <c r="CS95" s="1365">
        <v>0.17553417384624481</v>
      </c>
      <c r="CT95" s="1365">
        <v>6.8503085523843765E-2</v>
      </c>
      <c r="CU95" s="1365">
        <v>6.8547669798135757E-3</v>
      </c>
      <c r="CV95" s="1365">
        <v>0.33480480313301086</v>
      </c>
      <c r="CW95" s="1365">
        <v>2.3703312501311302E-2</v>
      </c>
      <c r="CX95" s="1365">
        <v>1.1182373389601707E-2</v>
      </c>
      <c r="CY95" s="1365">
        <v>1.9726769998669624E-2</v>
      </c>
      <c r="CZ95" s="1365">
        <v>0.19481945037841797</v>
      </c>
      <c r="DA95" s="1365">
        <v>7.5034782290458679E-2</v>
      </c>
      <c r="DB95" s="1365">
        <v>1.0338101536035538E-2</v>
      </c>
      <c r="DC95" s="1365">
        <v>0.34754389524459839</v>
      </c>
      <c r="DD95" s="1365">
        <v>2.2328298538923264E-2</v>
      </c>
      <c r="DE95" s="1365">
        <v>7.3939766734838486E-3</v>
      </c>
      <c r="DF95" s="1365">
        <v>1.1308678425848484E-2</v>
      </c>
      <c r="DG95" s="1365">
        <v>0.20770819485187531</v>
      </c>
      <c r="DH95" s="1365">
        <v>8.6538361385464668E-2</v>
      </c>
      <c r="DI95" s="1365">
        <v>1.2266400270164013E-2</v>
      </c>
      <c r="DJ95" s="1365">
        <v>0.34992596507072449</v>
      </c>
      <c r="DK95" s="1365">
        <v>2.1211082115769386E-2</v>
      </c>
      <c r="DL95" s="1365">
        <v>4.6948520466685295E-3</v>
      </c>
      <c r="DM95" s="1365">
        <v>7.1340315043926239E-3</v>
      </c>
      <c r="DN95" s="1365">
        <v>0.20133712887763977</v>
      </c>
      <c r="DO95" s="1365">
        <v>6.3682235777378082E-2</v>
      </c>
      <c r="DP95" s="1365">
        <v>1.3084500096738338E-2</v>
      </c>
      <c r="DQ95" s="1365">
        <v>0.29384878277778625</v>
      </c>
      <c r="DR95" s="1365">
        <v>2.1656954661011696E-2</v>
      </c>
      <c r="DS95" s="1365">
        <v>1.8793514464050531E-3</v>
      </c>
      <c r="DT95" s="1365">
        <v>3.881773678585887E-3</v>
      </c>
      <c r="DU95" s="1365">
        <v>0.10550294816493988</v>
      </c>
      <c r="DV95" s="1365">
        <v>9.1136150062084198E-2</v>
      </c>
      <c r="DW95" s="1365">
        <v>1.5722140669822693E-2</v>
      </c>
    </row>
    <row r="96" spans="1:127" ht="16" x14ac:dyDescent="0.2">
      <c r="A96" s="1365">
        <v>2007</v>
      </c>
      <c r="B96" s="1365">
        <v>0.30509445071220398</v>
      </c>
      <c r="C96" s="1365">
        <v>4.841923713684082E-2</v>
      </c>
      <c r="D96" s="1365">
        <v>1.5153734944760799E-2</v>
      </c>
      <c r="E96" s="1365">
        <v>7.520507276058197E-2</v>
      </c>
      <c r="F96" s="1365">
        <v>0.11674804985523224</v>
      </c>
      <c r="G96" s="1365">
        <v>4.7070892527699471E-2</v>
      </c>
      <c r="H96" s="1365">
        <v>2.4974490515887737E-3</v>
      </c>
      <c r="I96" s="1365">
        <v>0.2907077968120575</v>
      </c>
      <c r="J96" s="1365">
        <v>6.4458191394805908E-2</v>
      </c>
      <c r="K96" s="1365">
        <v>1.6843490302562714E-2</v>
      </c>
      <c r="L96" s="1365">
        <v>0.10565875470638275</v>
      </c>
      <c r="M96" s="1365">
        <v>7.4156574904918671E-2</v>
      </c>
      <c r="N96" s="1365">
        <v>2.9545888304710388E-2</v>
      </c>
      <c r="O96" s="1365">
        <v>4.4875265302835032E-5</v>
      </c>
      <c r="P96" s="1365">
        <v>0.27426949143409729</v>
      </c>
      <c r="Q96" s="1365">
        <v>9.172462671995163E-2</v>
      </c>
      <c r="R96" s="1365">
        <v>1.7868911847472191E-2</v>
      </c>
      <c r="S96" s="1365">
        <v>0.12053132057189941</v>
      </c>
      <c r="T96" s="1365">
        <v>3.167000412940979E-2</v>
      </c>
      <c r="U96" s="1365">
        <v>1.2473133858293295E-2</v>
      </c>
      <c r="V96" s="1365">
        <v>1.4857242831567419E-6</v>
      </c>
      <c r="W96" s="1365">
        <v>0.2963426411151886</v>
      </c>
      <c r="X96" s="1365">
        <v>5.5111575871706009E-2</v>
      </c>
      <c r="Y96" s="1365">
        <v>1.6491986811161041E-2</v>
      </c>
      <c r="Z96" s="1365">
        <v>0.10056061297655106</v>
      </c>
      <c r="AA96" s="1365">
        <v>8.872048556804657E-2</v>
      </c>
      <c r="AB96" s="1365">
        <v>3.5398229956626892E-2</v>
      </c>
      <c r="AC96" s="1365">
        <v>5.9748697822215036E-5</v>
      </c>
      <c r="AD96" s="1365">
        <v>0.32218831777572632</v>
      </c>
      <c r="AE96" s="1365">
        <v>2.93621476739645E-2</v>
      </c>
      <c r="AF96" s="1365">
        <v>1.3146011158823967E-2</v>
      </c>
      <c r="AG96" s="1365">
        <v>3.902076929807663E-2</v>
      </c>
      <c r="AH96" s="1365">
        <v>0.16735418140888214</v>
      </c>
      <c r="AI96" s="1365">
        <v>6.7893665283918381E-2</v>
      </c>
      <c r="AJ96" s="1365">
        <v>5.4115359671413898E-3</v>
      </c>
      <c r="AK96" s="1365">
        <v>0.32740670442581177</v>
      </c>
      <c r="AL96" s="1365">
        <v>2.6475774124264717E-2</v>
      </c>
      <c r="AM96" s="1365">
        <v>1.1949978768825531E-2</v>
      </c>
      <c r="AN96" s="1365">
        <v>2.9523925855755806E-2</v>
      </c>
      <c r="AO96" s="1365">
        <v>0.18061275780200958</v>
      </c>
      <c r="AP96" s="1365">
        <v>7.1969583630561829E-2</v>
      </c>
      <c r="AQ96" s="1365">
        <v>6.8746753968298435E-3</v>
      </c>
      <c r="AR96" s="1365">
        <v>0.33932140469551086</v>
      </c>
      <c r="AS96" s="1365">
        <v>2.2184712812304497E-2</v>
      </c>
      <c r="AT96" s="1365">
        <v>8.9714052155613899E-3</v>
      </c>
      <c r="AU96" s="1365">
        <v>1.696929894387722E-2</v>
      </c>
      <c r="AV96" s="1365">
        <v>0.20181527733802795</v>
      </c>
      <c r="AW96" s="1365">
        <v>7.9068265855312347E-2</v>
      </c>
      <c r="AX96" s="1365">
        <v>1.0312462225556374E-2</v>
      </c>
      <c r="AY96" s="1365">
        <v>0.34227555990219116</v>
      </c>
      <c r="AZ96" s="1365">
        <v>2.1473318338394165E-2</v>
      </c>
      <c r="BA96" s="1365">
        <v>7.8284218907356262E-3</v>
      </c>
      <c r="BB96" s="1365">
        <v>1.3796339742839336E-2</v>
      </c>
      <c r="BC96" s="1365">
        <v>0.20520436763763428</v>
      </c>
      <c r="BD96" s="1365">
        <v>8.2635600119829178E-2</v>
      </c>
      <c r="BE96" s="1365">
        <v>1.1337525211274624E-2</v>
      </c>
      <c r="BF96" s="1365">
        <v>0.34346488118171692</v>
      </c>
      <c r="BG96" s="1365">
        <v>2.0622054114937782E-2</v>
      </c>
      <c r="BH96" s="1365">
        <v>5.5840974673628807E-3</v>
      </c>
      <c r="BI96" s="1365">
        <v>9.5745231956243515E-3</v>
      </c>
      <c r="BJ96" s="1365">
        <v>0.20417755842208862</v>
      </c>
      <c r="BK96" s="1365">
        <v>9.1054562479257584E-2</v>
      </c>
      <c r="BL96" s="1365">
        <v>1.2452065013349056E-2</v>
      </c>
      <c r="BM96" s="1365">
        <v>0.32950013875961304</v>
      </c>
      <c r="BN96" s="1365">
        <v>2.0110562443733215E-2</v>
      </c>
      <c r="BO96" s="1365">
        <v>3.5244983155280352E-3</v>
      </c>
      <c r="BP96" s="1365">
        <v>6.5377936698496342E-3</v>
      </c>
      <c r="BQ96" s="1365">
        <v>0.18128378689289093</v>
      </c>
      <c r="BR96" s="1365">
        <v>0.10480706766247749</v>
      </c>
      <c r="BS96" s="1365">
        <v>1.3236434198915958E-2</v>
      </c>
      <c r="BT96" s="1365">
        <v>0.29103446006774902</v>
      </c>
      <c r="BU96" s="1365">
        <v>2.0187763497233391E-2</v>
      </c>
      <c r="BV96" s="1365">
        <v>2.5953138247132301E-3</v>
      </c>
      <c r="BW96" s="1365">
        <v>4.4235433451831341E-3</v>
      </c>
      <c r="BX96" s="1365">
        <v>0.12902504205703735</v>
      </c>
      <c r="BY96" s="1365">
        <v>6.9220989942550659E-2</v>
      </c>
      <c r="BZ96" s="1365">
        <v>1.4587922021746635E-2</v>
      </c>
      <c r="CA96" s="1365">
        <v>0.3048565685749054</v>
      </c>
      <c r="CB96" s="1365">
        <v>3.8948599249124527E-2</v>
      </c>
      <c r="CC96" s="1365">
        <v>1.7118368297815323E-2</v>
      </c>
      <c r="CD96" s="1365">
        <v>7.0562444627285004E-2</v>
      </c>
      <c r="CE96" s="1365">
        <v>0.12331871688365936</v>
      </c>
      <c r="CF96" s="1365">
        <v>5.435640923678875E-2</v>
      </c>
      <c r="CG96" s="1365">
        <v>5.5204023374244571E-4</v>
      </c>
      <c r="CH96" s="1365">
        <v>0.31126070022583008</v>
      </c>
      <c r="CI96" s="1365">
        <v>3.2290726900100708E-2</v>
      </c>
      <c r="CJ96" s="1365">
        <v>1.5986338257789612E-2</v>
      </c>
      <c r="CK96" s="1365">
        <v>4.6537097543478012E-2</v>
      </c>
      <c r="CL96" s="1365">
        <v>0.15188057720661163</v>
      </c>
      <c r="CM96" s="1365">
        <v>6.2349935993552208E-2</v>
      </c>
      <c r="CN96" s="1365">
        <v>2.2160210646688938E-3</v>
      </c>
      <c r="CO96" s="1365">
        <v>0.32750993967056274</v>
      </c>
      <c r="CP96" s="1365">
        <v>2.5029057636857033E-2</v>
      </c>
      <c r="CQ96" s="1365">
        <v>1.3541349209845066E-2</v>
      </c>
      <c r="CR96" s="1365">
        <v>2.9655618593096733E-2</v>
      </c>
      <c r="CS96" s="1365">
        <v>0.18826480209827423</v>
      </c>
      <c r="CT96" s="1365">
        <v>6.4805116504430771E-2</v>
      </c>
      <c r="CU96" s="1365">
        <v>6.2139946967363358E-3</v>
      </c>
      <c r="CV96" s="1365">
        <v>0.34052321314811707</v>
      </c>
      <c r="CW96" s="1365">
        <v>2.2727595642209053E-2</v>
      </c>
      <c r="CX96" s="1365">
        <v>1.1135281063616276E-2</v>
      </c>
      <c r="CY96" s="1365">
        <v>2.0016897469758987E-2</v>
      </c>
      <c r="CZ96" s="1365">
        <v>0.20671728253364563</v>
      </c>
      <c r="DA96" s="1365">
        <v>7.0230843499302864E-2</v>
      </c>
      <c r="DB96" s="1365">
        <v>9.6953269094228745E-3</v>
      </c>
      <c r="DC96" s="1365">
        <v>0.35471606254577637</v>
      </c>
      <c r="DD96" s="1365">
        <v>2.1034156903624535E-2</v>
      </c>
      <c r="DE96" s="1365">
        <v>7.2434875182807446E-3</v>
      </c>
      <c r="DF96" s="1365">
        <v>1.2021172791719437E-2</v>
      </c>
      <c r="DG96" s="1365">
        <v>0.22262276709079742</v>
      </c>
      <c r="DH96" s="1365">
        <v>7.9974358901381493E-2</v>
      </c>
      <c r="DI96" s="1365">
        <v>1.1820110492408276E-2</v>
      </c>
      <c r="DJ96" s="1365">
        <v>0.35747009515762329</v>
      </c>
      <c r="DK96" s="1365">
        <v>2.0054426044225693E-2</v>
      </c>
      <c r="DL96" s="1365">
        <v>4.2001460678875446E-3</v>
      </c>
      <c r="DM96" s="1365">
        <v>8.0751506611704826E-3</v>
      </c>
      <c r="DN96" s="1365">
        <v>0.21928323805332184</v>
      </c>
      <c r="DO96" s="1365">
        <v>5.3745009005069733E-2</v>
      </c>
      <c r="DP96" s="1365">
        <v>1.2253711931407452E-2</v>
      </c>
      <c r="DQ96" s="1365">
        <v>0.27696546912193298</v>
      </c>
      <c r="DR96" s="1365">
        <v>2.0781245082616806E-2</v>
      </c>
      <c r="DS96" s="1365">
        <v>2.7286112308502197E-3</v>
      </c>
      <c r="DT96" s="1365">
        <v>4.2901723645627499E-3</v>
      </c>
      <c r="DU96" s="1365">
        <v>9.3052424490451813E-2</v>
      </c>
      <c r="DV96" s="1365">
        <v>8.5586749017238617E-2</v>
      </c>
      <c r="DW96" s="1365">
        <v>1.569795049726963E-2</v>
      </c>
    </row>
    <row r="97" spans="1:127" ht="16" x14ac:dyDescent="0.2">
      <c r="A97" s="1365">
        <v>2008</v>
      </c>
      <c r="B97" s="1365">
        <v>0.3065788745880127</v>
      </c>
      <c r="C97" s="1365">
        <v>4.9464914947748184E-2</v>
      </c>
      <c r="D97" s="1365">
        <v>1.5926925465464592E-2</v>
      </c>
      <c r="E97" s="1365">
        <v>7.9384274780750275E-2</v>
      </c>
      <c r="F97" s="1365">
        <v>0.12108150124549866</v>
      </c>
      <c r="G97" s="1365">
        <v>3.8014909252524376E-2</v>
      </c>
      <c r="H97" s="1365">
        <v>2.706360537558794E-3</v>
      </c>
      <c r="I97" s="1365">
        <v>0.28659898042678833</v>
      </c>
      <c r="J97" s="1365">
        <v>6.4002238214015961E-2</v>
      </c>
      <c r="K97" s="1365">
        <v>1.6729038208723068E-2</v>
      </c>
      <c r="L97" s="1365">
        <v>0.10622404515743256</v>
      </c>
      <c r="M97" s="1365">
        <v>7.6443910598754883E-2</v>
      </c>
      <c r="N97" s="1365">
        <v>2.3154877126216888E-2</v>
      </c>
      <c r="O97" s="1365">
        <v>4.4868618715554476E-5</v>
      </c>
      <c r="P97" s="1365">
        <v>0.26721632480621338</v>
      </c>
      <c r="Q97" s="1365">
        <v>9.2566609382629395E-2</v>
      </c>
      <c r="R97" s="1365">
        <v>1.7417948693037033E-2</v>
      </c>
      <c r="S97" s="1365">
        <v>0.11803896725177765</v>
      </c>
      <c r="T97" s="1365">
        <v>2.8629424050450325E-2</v>
      </c>
      <c r="U97" s="1365">
        <v>1.0562910232692957E-2</v>
      </c>
      <c r="V97" s="1365">
        <v>4.5177591800893424E-7</v>
      </c>
      <c r="W97" s="1365">
        <v>0.29317900538444519</v>
      </c>
      <c r="X97" s="1365">
        <v>5.4305180907249451E-2</v>
      </c>
      <c r="Y97" s="1365">
        <v>1.6495166346430779E-2</v>
      </c>
      <c r="Z97" s="1365">
        <v>0.10221309959888458</v>
      </c>
      <c r="AA97" s="1365">
        <v>9.2676006257534027E-2</v>
      </c>
      <c r="AB97" s="1365">
        <v>2.7429608628153801E-2</v>
      </c>
      <c r="AC97" s="1365">
        <v>5.9947280533378944E-5</v>
      </c>
      <c r="AD97" s="1365">
        <v>0.33213412761688232</v>
      </c>
      <c r="AE97" s="1365">
        <v>3.0871005728840828E-2</v>
      </c>
      <c r="AF97" s="1365">
        <v>1.4900987967848778E-2</v>
      </c>
      <c r="AG97" s="1365">
        <v>4.5054968446493149E-2</v>
      </c>
      <c r="AH97" s="1365">
        <v>0.17817506194114685</v>
      </c>
      <c r="AI97" s="1365">
        <v>5.7021576911211014E-2</v>
      </c>
      <c r="AJ97" s="1365">
        <v>6.110532209277153E-3</v>
      </c>
      <c r="AK97" s="1365">
        <v>0.33997845649719238</v>
      </c>
      <c r="AL97" s="1365">
        <v>2.822217158973217E-2</v>
      </c>
      <c r="AM97" s="1365">
        <v>1.378908846527338E-2</v>
      </c>
      <c r="AN97" s="1365">
        <v>3.4486815333366394E-2</v>
      </c>
      <c r="AO97" s="1365">
        <v>0.19299888610839844</v>
      </c>
      <c r="AP97" s="1365">
        <v>6.2537854537367821E-2</v>
      </c>
      <c r="AQ97" s="1365">
        <v>7.9436404630541801E-3</v>
      </c>
      <c r="AR97" s="1365">
        <v>0.36005765199661255</v>
      </c>
      <c r="AS97" s="1365">
        <v>2.4279363453388214E-2</v>
      </c>
      <c r="AT97" s="1365">
        <v>1.0883783921599388E-2</v>
      </c>
      <c r="AU97" s="1365">
        <v>2.0046805962920189E-2</v>
      </c>
      <c r="AV97" s="1365">
        <v>0.21809281408786774</v>
      </c>
      <c r="AW97" s="1365">
        <v>7.4254054576158524E-2</v>
      </c>
      <c r="AX97" s="1365">
        <v>1.2500825338065624E-2</v>
      </c>
      <c r="AY97" s="1365">
        <v>0.3676394522190094</v>
      </c>
      <c r="AZ97" s="1365">
        <v>2.3832798004150391E-2</v>
      </c>
      <c r="BA97" s="1365">
        <v>9.7337085753679276E-3</v>
      </c>
      <c r="BB97" s="1365">
        <v>1.6362272202968597E-2</v>
      </c>
      <c r="BC97" s="1365">
        <v>0.22344420850276947</v>
      </c>
      <c r="BD97" s="1365">
        <v>8.0205410718917847E-2</v>
      </c>
      <c r="BE97" s="1365">
        <v>1.4061066322028637E-2</v>
      </c>
      <c r="BF97" s="1365">
        <v>0.37882852554321289</v>
      </c>
      <c r="BG97" s="1365">
        <v>2.3656086996197701E-2</v>
      </c>
      <c r="BH97" s="1365">
        <v>7.3970346711575985E-3</v>
      </c>
      <c r="BI97" s="1365">
        <v>1.1290506459772587E-2</v>
      </c>
      <c r="BJ97" s="1365">
        <v>0.22533395886421204</v>
      </c>
      <c r="BK97" s="1365">
        <v>9.5129571855068207E-2</v>
      </c>
      <c r="BL97" s="1365">
        <v>1.6021376475691795E-2</v>
      </c>
      <c r="BM97" s="1365">
        <v>0.37626075744628906</v>
      </c>
      <c r="BN97" s="1365">
        <v>2.3458912968635559E-2</v>
      </c>
      <c r="BO97" s="1365">
        <v>4.3344511650502682E-3</v>
      </c>
      <c r="BP97" s="1365">
        <v>7.8027951531112194E-3</v>
      </c>
      <c r="BQ97" s="1365">
        <v>0.20375524461269379</v>
      </c>
      <c r="BR97" s="1365">
        <v>0.12059572339057922</v>
      </c>
      <c r="BS97" s="1365">
        <v>1.6313638538122177E-2</v>
      </c>
      <c r="BT97" s="1365">
        <v>0.35873889923095703</v>
      </c>
      <c r="BU97" s="1365">
        <v>2.3254826664924622E-2</v>
      </c>
      <c r="BV97" s="1365">
        <v>3.1988108530640602E-3</v>
      </c>
      <c r="BW97" s="1365">
        <v>5.2888323552906513E-3</v>
      </c>
      <c r="BX97" s="1365">
        <v>0.16105465590953827</v>
      </c>
      <c r="BY97" s="1365">
        <v>7.0139460265636444E-2</v>
      </c>
      <c r="BZ97" s="1365">
        <v>1.7552701756358147E-2</v>
      </c>
      <c r="CA97" s="1365">
        <v>0.30799981951713562</v>
      </c>
      <c r="CB97" s="1365">
        <v>3.9020564407110214E-2</v>
      </c>
      <c r="CC97" s="1365">
        <v>1.8321922048926353E-2</v>
      </c>
      <c r="CD97" s="1365">
        <v>7.7569559216499329E-2</v>
      </c>
      <c r="CE97" s="1365">
        <v>0.13256719708442688</v>
      </c>
      <c r="CF97" s="1365">
        <v>4.0049877017736435E-2</v>
      </c>
      <c r="CG97" s="1365">
        <v>4.7068562707863748E-4</v>
      </c>
      <c r="CH97" s="1365">
        <v>0.31514808535575867</v>
      </c>
      <c r="CI97" s="1365">
        <v>3.3097933977842331E-2</v>
      </c>
      <c r="CJ97" s="1365">
        <v>1.7381852492690086E-2</v>
      </c>
      <c r="CK97" s="1365">
        <v>5.2343644201755524E-2</v>
      </c>
      <c r="CL97" s="1365">
        <v>0.16196717321872711</v>
      </c>
      <c r="CM97" s="1365">
        <v>4.8049353063106537E-2</v>
      </c>
      <c r="CN97" s="1365">
        <v>2.3081260733306408E-3</v>
      </c>
      <c r="CO97" s="1365">
        <v>0.33164924383163452</v>
      </c>
      <c r="CP97" s="1365">
        <v>2.5952603667974472E-2</v>
      </c>
      <c r="CQ97" s="1365">
        <v>1.519301813095808E-2</v>
      </c>
      <c r="CR97" s="1365">
        <v>3.3852443099021912E-2</v>
      </c>
      <c r="CS97" s="1365">
        <v>0.198041632771492</v>
      </c>
      <c r="CT97" s="1365">
        <v>5.1954809576272964E-2</v>
      </c>
      <c r="CU97" s="1365">
        <v>6.6547347232699394E-3</v>
      </c>
      <c r="CV97" s="1365">
        <v>0.3514588475227356</v>
      </c>
      <c r="CW97" s="1365">
        <v>2.4088343605399132E-2</v>
      </c>
      <c r="CX97" s="1365">
        <v>1.3112790882587433E-2</v>
      </c>
      <c r="CY97" s="1365">
        <v>2.3696593940258026E-2</v>
      </c>
      <c r="CZ97" s="1365">
        <v>0.22071141004562378</v>
      </c>
      <c r="DA97" s="1365">
        <v>5.8623470366001129E-2</v>
      </c>
      <c r="DB97" s="1365">
        <v>1.1226247064769268E-2</v>
      </c>
      <c r="DC97" s="1365">
        <v>0.38112533092498779</v>
      </c>
      <c r="DD97" s="1365">
        <v>2.3832453414797783E-2</v>
      </c>
      <c r="DE97" s="1365">
        <v>1.0136432945728302E-2</v>
      </c>
      <c r="DF97" s="1365">
        <v>1.4410167932510376E-2</v>
      </c>
      <c r="DG97" s="1365">
        <v>0.24463553726673126</v>
      </c>
      <c r="DH97" s="1365">
        <v>7.2350792586803436E-2</v>
      </c>
      <c r="DI97" s="1365">
        <v>1.5759954228997231E-2</v>
      </c>
      <c r="DJ97" s="1365">
        <v>0.39092078804969788</v>
      </c>
      <c r="DK97" s="1365">
        <v>2.362966351211071E-2</v>
      </c>
      <c r="DL97" s="1365">
        <v>5.2846074104309082E-3</v>
      </c>
      <c r="DM97" s="1365">
        <v>9.9061531946063042E-3</v>
      </c>
      <c r="DN97" s="1365">
        <v>0.23948155343532562</v>
      </c>
      <c r="DO97" s="1365">
        <v>4.5246634632349014E-2</v>
      </c>
      <c r="DP97" s="1365">
        <v>1.5276952646672726E-2</v>
      </c>
      <c r="DQ97" s="1365">
        <v>0.33705711364746094</v>
      </c>
      <c r="DR97" s="1365">
        <v>2.3272104561328888E-2</v>
      </c>
      <c r="DS97" s="1365">
        <v>1.8228704575449228E-3</v>
      </c>
      <c r="DT97" s="1365">
        <v>2.9753297567367554E-3</v>
      </c>
      <c r="DU97" s="1365">
        <v>0.1106947585940361</v>
      </c>
      <c r="DV97" s="1365">
        <v>8.9349664747714996E-2</v>
      </c>
      <c r="DW97" s="1365">
        <v>1.9082752987742424E-2</v>
      </c>
    </row>
    <row r="98" spans="1:127" ht="16" x14ac:dyDescent="0.2">
      <c r="A98" s="1365">
        <v>2009</v>
      </c>
      <c r="B98" s="1365">
        <v>0.27843984961509705</v>
      </c>
      <c r="C98" s="1365">
        <v>4.7379143536090851E-2</v>
      </c>
      <c r="D98" s="1365">
        <v>1.7264081165194511E-2</v>
      </c>
      <c r="E98" s="1365">
        <v>7.9990722239017487E-2</v>
      </c>
      <c r="F98" s="1365">
        <v>9.5594964921474457E-2</v>
      </c>
      <c r="G98" s="1365">
        <v>3.6119973286986351E-2</v>
      </c>
      <c r="H98" s="1365">
        <v>2.0909516606479883E-3</v>
      </c>
      <c r="I98" s="1365">
        <v>0.26234570145606995</v>
      </c>
      <c r="J98" s="1365">
        <v>5.9998124837875366E-2</v>
      </c>
      <c r="K98" s="1365">
        <v>1.7521332949399948E-2</v>
      </c>
      <c r="L98" s="1365">
        <v>0.10314137488603592</v>
      </c>
      <c r="M98" s="1365">
        <v>5.8856368064880371E-2</v>
      </c>
      <c r="N98" s="1365">
        <v>2.2793198004364967E-2</v>
      </c>
      <c r="O98" s="1365">
        <v>3.5304881748743355E-5</v>
      </c>
      <c r="P98" s="1365">
        <v>0.24372223019599915</v>
      </c>
      <c r="Q98" s="1365">
        <v>8.5828602313995361E-2</v>
      </c>
      <c r="R98" s="1365">
        <v>1.707087829709053E-2</v>
      </c>
      <c r="S98" s="1365">
        <v>0.11303754895925522</v>
      </c>
      <c r="T98" s="1365">
        <v>1.7491070553660393E-2</v>
      </c>
      <c r="U98" s="1365">
        <v>1.0294129606336355E-2</v>
      </c>
      <c r="V98" s="1365">
        <v>2.614672034439991E-9</v>
      </c>
      <c r="W98" s="1365">
        <v>0.26847952604293823</v>
      </c>
      <c r="X98" s="1365">
        <v>5.1490597426891327E-2</v>
      </c>
      <c r="Y98" s="1365">
        <v>1.7669694498181343E-2</v>
      </c>
      <c r="Z98" s="1365">
        <v>9.9881976842880249E-2</v>
      </c>
      <c r="AA98" s="1365">
        <v>7.2480440139770508E-2</v>
      </c>
      <c r="AB98" s="1365">
        <v>2.6909890584647655E-2</v>
      </c>
      <c r="AC98" s="1365">
        <v>4.6932033001212403E-5</v>
      </c>
      <c r="AD98" s="1365">
        <v>0.30023089051246643</v>
      </c>
      <c r="AE98" s="1365">
        <v>3.0293362215161324E-2</v>
      </c>
      <c r="AF98" s="1365">
        <v>1.6915766522288322E-2</v>
      </c>
      <c r="AG98" s="1365">
        <v>4.8645317554473877E-2</v>
      </c>
      <c r="AH98" s="1365">
        <v>0.14533810317516327</v>
      </c>
      <c r="AI98" s="1365">
        <v>5.4164094850420952E-2</v>
      </c>
      <c r="AJ98" s="1365">
        <v>4.8742457292973995E-3</v>
      </c>
      <c r="AK98" s="1365">
        <v>0.30479305982589722</v>
      </c>
      <c r="AL98" s="1365">
        <v>2.7764825150370598E-2</v>
      </c>
      <c r="AM98" s="1365">
        <v>1.5821626409888268E-2</v>
      </c>
      <c r="AN98" s="1365">
        <v>3.7771038711071014E-2</v>
      </c>
      <c r="AO98" s="1365">
        <v>0.15705521404743195</v>
      </c>
      <c r="AP98" s="1365">
        <v>5.9908606112003326E-2</v>
      </c>
      <c r="AQ98" s="1365">
        <v>6.471764761954546E-3</v>
      </c>
      <c r="AR98" s="1365">
        <v>0.31734162569046021</v>
      </c>
      <c r="AS98" s="1365">
        <v>2.3993503302335739E-2</v>
      </c>
      <c r="AT98" s="1365">
        <v>1.2697845697402954E-2</v>
      </c>
      <c r="AU98" s="1365">
        <v>2.1412651985883713E-2</v>
      </c>
      <c r="AV98" s="1365">
        <v>0.17487518489360809</v>
      </c>
      <c r="AW98" s="1365">
        <v>7.3699034750461578E-2</v>
      </c>
      <c r="AX98" s="1365">
        <v>1.0663407854735851E-2</v>
      </c>
      <c r="AY98" s="1365">
        <v>0.32269182801246643</v>
      </c>
      <c r="AZ98" s="1365">
        <v>2.3629980161786079E-2</v>
      </c>
      <c r="BA98" s="1365">
        <v>1.1363799683749676E-2</v>
      </c>
      <c r="BB98" s="1365">
        <v>1.7229398712515831E-2</v>
      </c>
      <c r="BC98" s="1365">
        <v>0.17813597619533539</v>
      </c>
      <c r="BD98" s="1365">
        <v>8.0036811530590057E-2</v>
      </c>
      <c r="BE98" s="1365">
        <v>1.229584589600563E-2</v>
      </c>
      <c r="BF98" s="1365">
        <v>0.33183193206787109</v>
      </c>
      <c r="BG98" s="1365">
        <v>2.3631274700164795E-2</v>
      </c>
      <c r="BH98" s="1365">
        <v>8.6463075131177902E-3</v>
      </c>
      <c r="BI98" s="1365">
        <v>1.1250835843384266E-2</v>
      </c>
      <c r="BJ98" s="1365">
        <v>0.17804007232189178</v>
      </c>
      <c r="BK98" s="1365">
        <v>9.5523267984390259E-2</v>
      </c>
      <c r="BL98" s="1365">
        <v>1.474019605666399E-2</v>
      </c>
      <c r="BM98" s="1365">
        <v>0.33717349171638489</v>
      </c>
      <c r="BN98" s="1365">
        <v>2.3470321670174599E-2</v>
      </c>
      <c r="BO98" s="1365">
        <v>5.6494390591979027E-3</v>
      </c>
      <c r="BP98" s="1365">
        <v>6.7440373823046684E-3</v>
      </c>
      <c r="BQ98" s="1365">
        <v>0.1615932285785675</v>
      </c>
      <c r="BR98" s="1365">
        <v>0.12434573471546173</v>
      </c>
      <c r="BS98" s="1365">
        <v>1.5370725654065609E-2</v>
      </c>
      <c r="BT98" s="1365">
        <v>0.33495011925697327</v>
      </c>
      <c r="BU98" s="1365">
        <v>2.3154228925704956E-2</v>
      </c>
      <c r="BV98" s="1365">
        <v>3.6915251985192299E-3</v>
      </c>
      <c r="BW98" s="1365">
        <v>4.5662238262593746E-3</v>
      </c>
      <c r="BX98" s="1365">
        <v>0.13566453754901886</v>
      </c>
      <c r="BY98" s="1365">
        <v>6.3402757048606873E-2</v>
      </c>
      <c r="BZ98" s="1365">
        <v>1.6072845086455345E-2</v>
      </c>
      <c r="CA98" s="1365">
        <v>0.28720417618751526</v>
      </c>
      <c r="CB98" s="1365">
        <v>3.7513259798288345E-2</v>
      </c>
      <c r="CC98" s="1365">
        <v>2.0039938390254974E-2</v>
      </c>
      <c r="CD98" s="1365">
        <v>7.9695373773574829E-2</v>
      </c>
      <c r="CE98" s="1365">
        <v>0.11188147217035294</v>
      </c>
      <c r="CF98" s="1365">
        <v>3.7761406973004341E-2</v>
      </c>
      <c r="CG98" s="1365">
        <v>3.1274312641471624E-4</v>
      </c>
      <c r="CH98" s="1365">
        <v>0.29049715399742126</v>
      </c>
      <c r="CI98" s="1365">
        <v>3.2061301171779633E-2</v>
      </c>
      <c r="CJ98" s="1365">
        <v>1.9380388781428337E-2</v>
      </c>
      <c r="CK98" s="1365">
        <v>5.6407302618026733E-2</v>
      </c>
      <c r="CL98" s="1365">
        <v>0.13675382733345032</v>
      </c>
      <c r="CM98" s="1365">
        <v>4.4197879731655121E-2</v>
      </c>
      <c r="CN98" s="1365">
        <v>1.6964420210570097E-3</v>
      </c>
      <c r="CO98" s="1365">
        <v>0.29834651947021484</v>
      </c>
      <c r="CP98" s="1365">
        <v>2.5284135714173317E-2</v>
      </c>
      <c r="CQ98" s="1365">
        <v>1.743418350815773E-2</v>
      </c>
      <c r="CR98" s="1365">
        <v>3.626469150185585E-2</v>
      </c>
      <c r="CS98" s="1365">
        <v>0.16329815983772278</v>
      </c>
      <c r="CT98" s="1365">
        <v>5.1197672262787819E-2</v>
      </c>
      <c r="CU98" s="1365">
        <v>4.8676682636141777E-3</v>
      </c>
      <c r="CV98" s="1365">
        <v>0.31014114618301392</v>
      </c>
      <c r="CW98" s="1365">
        <v>2.3628205060958862E-2</v>
      </c>
      <c r="CX98" s="1365">
        <v>1.5095294453203678E-2</v>
      </c>
      <c r="CY98" s="1365">
        <v>2.5438796728849411E-2</v>
      </c>
      <c r="CZ98" s="1365">
        <v>0.17826768755912781</v>
      </c>
      <c r="DA98" s="1365">
        <v>5.8771755546331406E-2</v>
      </c>
      <c r="DB98" s="1365">
        <v>8.9394133538007736E-3</v>
      </c>
      <c r="DC98" s="1365">
        <v>0.32708331942558289</v>
      </c>
      <c r="DD98" s="1365">
        <v>2.3774359375238419E-2</v>
      </c>
      <c r="DE98" s="1365">
        <v>1.13105159252882E-2</v>
      </c>
      <c r="DF98" s="1365">
        <v>1.5257368795573711E-2</v>
      </c>
      <c r="DG98" s="1365">
        <v>0.19266125559806824</v>
      </c>
      <c r="DH98" s="1365">
        <v>6.9900169968605042E-2</v>
      </c>
      <c r="DI98" s="1365">
        <v>1.4179656282067299E-2</v>
      </c>
      <c r="DJ98" s="1365">
        <v>0.33904513716697693</v>
      </c>
      <c r="DK98" s="1365">
        <v>2.3736413568258286E-2</v>
      </c>
      <c r="DL98" s="1365">
        <v>7.2976420633494854E-3</v>
      </c>
      <c r="DM98" s="1365">
        <v>8.577355183660984E-3</v>
      </c>
      <c r="DN98" s="1365">
        <v>0.18342041969299316</v>
      </c>
      <c r="DO98" s="1365">
        <v>3.7030290812253952E-2</v>
      </c>
      <c r="DP98" s="1365">
        <v>1.4779670163989067E-2</v>
      </c>
      <c r="DQ98" s="1365">
        <v>0.34075191617012024</v>
      </c>
      <c r="DR98" s="1365">
        <v>2.2561041638255119E-2</v>
      </c>
      <c r="DS98" s="1365">
        <v>3.618698799982667E-3</v>
      </c>
      <c r="DT98" s="1365">
        <v>4.5499526895582676E-3</v>
      </c>
      <c r="DU98" s="1365">
        <v>0.13125297427177429</v>
      </c>
      <c r="DV98" s="1365">
        <v>7.2501182556152344E-2</v>
      </c>
      <c r="DW98" s="1365">
        <v>1.6068726778030396E-2</v>
      </c>
    </row>
    <row r="99" spans="1:127" ht="16" x14ac:dyDescent="0.2">
      <c r="A99" s="1365">
        <v>2010</v>
      </c>
      <c r="B99" s="1365">
        <v>0.27824753522872925</v>
      </c>
      <c r="C99" s="1365">
        <v>4.7288484871387482E-2</v>
      </c>
      <c r="D99" s="1365">
        <v>1.6290871426463127E-2</v>
      </c>
      <c r="E99" s="1365">
        <v>7.6968610286712646E-2</v>
      </c>
      <c r="F99" s="1365">
        <v>9.6831701695919037E-2</v>
      </c>
      <c r="G99" s="1365">
        <v>3.9326600730419159E-2</v>
      </c>
      <c r="H99" s="1365">
        <v>1.5412546927109361E-3</v>
      </c>
      <c r="I99" s="1365">
        <v>0.26589453220367432</v>
      </c>
      <c r="J99" s="1365">
        <v>6.0900140553712845E-2</v>
      </c>
      <c r="K99" s="1365">
        <v>1.6927065327763557E-2</v>
      </c>
      <c r="L99" s="1365">
        <v>0.10239437222480774</v>
      </c>
      <c r="M99" s="1365">
        <v>6.1294354498386383E-2</v>
      </c>
      <c r="N99" s="1365">
        <v>2.4360226467251778E-2</v>
      </c>
      <c r="O99" s="1365">
        <v>1.8382384951109998E-5</v>
      </c>
      <c r="P99" s="1365">
        <v>0.24622030556201935</v>
      </c>
      <c r="Q99" s="1365">
        <v>8.9007742702960968E-2</v>
      </c>
      <c r="R99" s="1365">
        <v>1.5979889780282974E-2</v>
      </c>
      <c r="S99" s="1365">
        <v>0.11312875896692276</v>
      </c>
      <c r="T99" s="1365">
        <v>1.8330845981836319E-2</v>
      </c>
      <c r="U99" s="1365">
        <v>9.7730187699198723E-3</v>
      </c>
      <c r="V99" s="1365">
        <v>4.7160888527741918E-8</v>
      </c>
      <c r="W99" s="1365">
        <v>0.27232241630554199</v>
      </c>
      <c r="X99" s="1365">
        <v>5.171697586774826E-2</v>
      </c>
      <c r="Y99" s="1365">
        <v>1.723652146756649E-2</v>
      </c>
      <c r="Z99" s="1365">
        <v>9.8887287080287933E-2</v>
      </c>
      <c r="AA99" s="1365">
        <v>7.5331166386604309E-2</v>
      </c>
      <c r="AB99" s="1365">
        <v>2.9126082547008991E-2</v>
      </c>
      <c r="AC99" s="1365">
        <v>2.437277180433739E-5</v>
      </c>
      <c r="AD99" s="1365">
        <v>0.29404178261756897</v>
      </c>
      <c r="AE99" s="1365">
        <v>2.9884917661547661E-2</v>
      </c>
      <c r="AF99" s="1365">
        <v>1.5477449633181095E-2</v>
      </c>
      <c r="AG99" s="1365">
        <v>4.4459789991378784E-2</v>
      </c>
      <c r="AH99" s="1365">
        <v>0.14226898550987244</v>
      </c>
      <c r="AI99" s="1365">
        <v>5.8462286368012428E-2</v>
      </c>
      <c r="AJ99" s="1365">
        <v>3.4883664920926094E-3</v>
      </c>
      <c r="AK99" s="1365">
        <v>0.2965671718120575</v>
      </c>
      <c r="AL99" s="1365">
        <v>2.7409160509705544E-2</v>
      </c>
      <c r="AM99" s="1365">
        <v>1.4295256696641445E-2</v>
      </c>
      <c r="AN99" s="1365">
        <v>3.4201748669147491E-2</v>
      </c>
      <c r="AO99" s="1365">
        <v>0.15214008092880249</v>
      </c>
      <c r="AP99" s="1365">
        <v>6.393183209002018E-2</v>
      </c>
      <c r="AQ99" s="1365">
        <v>4.5890780165791512E-3</v>
      </c>
      <c r="AR99" s="1365">
        <v>0.30493816733360291</v>
      </c>
      <c r="AS99" s="1365">
        <v>2.3928988724946976E-2</v>
      </c>
      <c r="AT99" s="1365">
        <v>1.1049963533878326E-2</v>
      </c>
      <c r="AU99" s="1365">
        <v>1.9706623628735542E-2</v>
      </c>
      <c r="AV99" s="1365">
        <v>0.16631802916526794</v>
      </c>
      <c r="AW99" s="1365">
        <v>7.6363071799278259E-2</v>
      </c>
      <c r="AX99" s="1365">
        <v>7.5714942067861557E-3</v>
      </c>
      <c r="AY99" s="1365">
        <v>0.30858126282691956</v>
      </c>
      <c r="AZ99" s="1365">
        <v>2.3583786562085152E-2</v>
      </c>
      <c r="BA99" s="1365">
        <v>9.8140556365251541E-3</v>
      </c>
      <c r="BB99" s="1365">
        <v>1.5797687694430351E-2</v>
      </c>
      <c r="BC99" s="1365">
        <v>0.16800099611282349</v>
      </c>
      <c r="BD99" s="1365">
        <v>8.2567635923624039E-2</v>
      </c>
      <c r="BE99" s="1365">
        <v>8.8170943781733513E-3</v>
      </c>
      <c r="BF99" s="1365">
        <v>0.31588837504386902</v>
      </c>
      <c r="BG99" s="1365">
        <v>2.3627426475286484E-2</v>
      </c>
      <c r="BH99" s="1365">
        <v>7.2028646245598793E-3</v>
      </c>
      <c r="BI99" s="1365">
        <v>1.0433176532387733E-2</v>
      </c>
      <c r="BJ99" s="1365">
        <v>0.16568613052368164</v>
      </c>
      <c r="BK99" s="1365">
        <v>9.8174136132001877E-2</v>
      </c>
      <c r="BL99" s="1365">
        <v>1.0764631442725658E-2</v>
      </c>
      <c r="BM99" s="1365">
        <v>0.3109498918056488</v>
      </c>
      <c r="BN99" s="1365">
        <v>2.3608222603797913E-2</v>
      </c>
      <c r="BO99" s="1365">
        <v>4.6024462208151817E-3</v>
      </c>
      <c r="BP99" s="1365">
        <v>6.2156422063708305E-3</v>
      </c>
      <c r="BQ99" s="1365">
        <v>0.14285463094711304</v>
      </c>
      <c r="BR99" s="1365">
        <v>0.12212323024868965</v>
      </c>
      <c r="BS99" s="1365">
        <v>1.1545704677700996E-2</v>
      </c>
      <c r="BT99" s="1365">
        <v>0.31187111139297485</v>
      </c>
      <c r="BU99" s="1365">
        <v>2.3284284397959709E-2</v>
      </c>
      <c r="BV99" s="1365">
        <v>3.7760632112622261E-3</v>
      </c>
      <c r="BW99" s="1365">
        <v>3.5422667860984802E-3</v>
      </c>
      <c r="BX99" s="1365">
        <v>0.11534563452005386</v>
      </c>
      <c r="BY99" s="1365">
        <v>7.2887785732746124E-2</v>
      </c>
      <c r="BZ99" s="1365">
        <v>1.3123635202646255E-2</v>
      </c>
      <c r="CA99" s="1365">
        <v>0.28646066784858704</v>
      </c>
      <c r="CB99" s="1365">
        <v>3.7317115813493729E-2</v>
      </c>
      <c r="CC99" s="1365">
        <v>1.9026380032300949E-2</v>
      </c>
      <c r="CD99" s="1365">
        <v>7.5254328548908234E-2</v>
      </c>
      <c r="CE99" s="1365">
        <v>0.11263603717088699</v>
      </c>
      <c r="CF99" s="1365">
        <v>4.2042756453156471E-2</v>
      </c>
      <c r="CG99" s="1365">
        <v>1.8403962894808501E-4</v>
      </c>
      <c r="CH99" s="1365">
        <v>0.28655239939689636</v>
      </c>
      <c r="CI99" s="1365">
        <v>3.1572706997394562E-2</v>
      </c>
      <c r="CJ99" s="1365">
        <v>1.8177801743149757E-2</v>
      </c>
      <c r="CK99" s="1365">
        <v>5.1543168723583221E-2</v>
      </c>
      <c r="CL99" s="1365">
        <v>0.13517811894416809</v>
      </c>
      <c r="CM99" s="1365">
        <v>4.9059571698307991E-2</v>
      </c>
      <c r="CN99" s="1365">
        <v>1.0210290784016252E-3</v>
      </c>
      <c r="CO99" s="1365">
        <v>0.29169371724128723</v>
      </c>
      <c r="CP99" s="1365">
        <v>2.5183970108628273E-2</v>
      </c>
      <c r="CQ99" s="1365">
        <v>1.5543106943368912E-2</v>
      </c>
      <c r="CR99" s="1365">
        <v>3.3917553722858429E-2</v>
      </c>
      <c r="CS99" s="1365">
        <v>0.1601995974779129</v>
      </c>
      <c r="CT99" s="1365">
        <v>5.3806381300091743E-2</v>
      </c>
      <c r="CU99" s="1365">
        <v>3.0431149061769247E-3</v>
      </c>
      <c r="CV99" s="1365">
        <v>0.29845163226127625</v>
      </c>
      <c r="CW99" s="1365">
        <v>2.352328784763813E-2</v>
      </c>
      <c r="CX99" s="1365">
        <v>1.3433871790766716E-2</v>
      </c>
      <c r="CY99" s="1365">
        <v>2.3234346881508827E-2</v>
      </c>
      <c r="CZ99" s="1365">
        <v>0.17121005058288574</v>
      </c>
      <c r="DA99" s="1365">
        <v>6.0932807624340057E-2</v>
      </c>
      <c r="DB99" s="1365">
        <v>6.1172829009592533E-3</v>
      </c>
      <c r="DC99" s="1365">
        <v>0.31998291611671448</v>
      </c>
      <c r="DD99" s="1365">
        <v>2.3643346503376961E-2</v>
      </c>
      <c r="DE99" s="1365">
        <v>9.3588940799236298E-3</v>
      </c>
      <c r="DF99" s="1365">
        <v>1.3929973356425762E-2</v>
      </c>
      <c r="DG99" s="1365">
        <v>0.18461592495441437</v>
      </c>
      <c r="DH99" s="1365">
        <v>7.8317735344171524E-2</v>
      </c>
      <c r="DI99" s="1365">
        <v>1.011703722178936E-2</v>
      </c>
      <c r="DJ99" s="1365">
        <v>0.31033864617347717</v>
      </c>
      <c r="DK99" s="1365">
        <v>2.3823156952857971E-2</v>
      </c>
      <c r="DL99" s="1365">
        <v>5.1507540047168732E-3</v>
      </c>
      <c r="DM99" s="1365">
        <v>7.9894354566931725E-3</v>
      </c>
      <c r="DN99" s="1365">
        <v>0.16110694408416748</v>
      </c>
      <c r="DO99" s="1365">
        <v>4.7934919595718384E-2</v>
      </c>
      <c r="DP99" s="1365">
        <v>1.0498742572963238E-2</v>
      </c>
      <c r="DQ99" s="1365">
        <v>0.31709942221641541</v>
      </c>
      <c r="DR99" s="1365">
        <v>2.3143839091062546E-2</v>
      </c>
      <c r="DS99" s="1365">
        <v>3.8954864721745253E-3</v>
      </c>
      <c r="DT99" s="1365">
        <v>3.4965898375958204E-3</v>
      </c>
      <c r="DU99" s="1365">
        <v>0.10440619289875031</v>
      </c>
      <c r="DV99" s="1365">
        <v>8.4984034299850464E-2</v>
      </c>
      <c r="DW99" s="1365">
        <v>1.3687580823898315E-2</v>
      </c>
    </row>
    <row r="100" spans="1:127" ht="16" x14ac:dyDescent="0.2">
      <c r="A100" s="1365">
        <v>2011</v>
      </c>
      <c r="B100" s="1365">
        <v>0.28037437796592712</v>
      </c>
      <c r="C100" s="1365">
        <v>4.8228655010461807E-2</v>
      </c>
      <c r="D100" s="1365">
        <v>1.5711845830082893E-2</v>
      </c>
      <c r="E100" s="1365">
        <v>6.8532027304172516E-2</v>
      </c>
      <c r="F100" s="1365">
        <v>0.10868301242589951</v>
      </c>
      <c r="G100" s="1365">
        <v>3.8118237629532814E-2</v>
      </c>
      <c r="H100" s="1365">
        <v>1.1005932465195656E-3</v>
      </c>
      <c r="I100" s="1365">
        <v>0.26593324542045593</v>
      </c>
      <c r="J100" s="1365">
        <v>6.2258075922727585E-2</v>
      </c>
      <c r="K100" s="1365">
        <v>1.61780696362257E-2</v>
      </c>
      <c r="L100" s="1365">
        <v>9.1284878551959991E-2</v>
      </c>
      <c r="M100" s="1365">
        <v>7.2172351181507111E-2</v>
      </c>
      <c r="N100" s="1365">
        <v>2.4028741754591465E-2</v>
      </c>
      <c r="O100" s="1365">
        <v>1.1139893103973009E-5</v>
      </c>
      <c r="P100" s="1365">
        <v>0.24322190880775452</v>
      </c>
      <c r="Q100" s="1365">
        <v>9.1193810105323792E-2</v>
      </c>
      <c r="R100" s="1365">
        <v>1.5000171028077602E-2</v>
      </c>
      <c r="S100" s="1365">
        <v>0.10091464221477509</v>
      </c>
      <c r="T100" s="1365">
        <v>2.5869801640510559E-2</v>
      </c>
      <c r="U100" s="1365">
        <v>1.0243365075439215E-2</v>
      </c>
      <c r="V100" s="1365">
        <v>1.1933281029996579E-7</v>
      </c>
      <c r="W100" s="1365">
        <v>0.27322131395339966</v>
      </c>
      <c r="X100" s="1365">
        <v>5.297262966632843E-2</v>
      </c>
      <c r="Y100" s="1365">
        <v>1.6556058079004288E-2</v>
      </c>
      <c r="Z100" s="1365">
        <v>8.8194698095321655E-2</v>
      </c>
      <c r="AA100" s="1365">
        <v>8.7030790746212006E-2</v>
      </c>
      <c r="AB100" s="1365">
        <v>2.8452454134821892E-2</v>
      </c>
      <c r="AC100" s="1365">
        <v>1.4676380487799179E-5</v>
      </c>
      <c r="AD100" s="1365">
        <v>0.29851099848747253</v>
      </c>
      <c r="AE100" s="1365">
        <v>3.0609056353569031E-2</v>
      </c>
      <c r="AF100" s="1365">
        <v>1.5126313082873821E-2</v>
      </c>
      <c r="AG100" s="1365">
        <v>3.995664045214653E-2</v>
      </c>
      <c r="AH100" s="1365">
        <v>0.15453687310218811</v>
      </c>
      <c r="AI100" s="1365">
        <v>5.5813286453485489E-2</v>
      </c>
      <c r="AJ100" s="1365">
        <v>2.4688416160643101E-3</v>
      </c>
      <c r="AK100" s="1365">
        <v>0.30190098285675049</v>
      </c>
      <c r="AL100" s="1365">
        <v>2.8101922944188118E-2</v>
      </c>
      <c r="AM100" s="1365">
        <v>1.3968638144433498E-2</v>
      </c>
      <c r="AN100" s="1365">
        <v>3.0968474224209785E-2</v>
      </c>
      <c r="AO100" s="1365">
        <v>0.16458785533905029</v>
      </c>
      <c r="AP100" s="1365">
        <v>6.1022002249956131E-2</v>
      </c>
      <c r="AQ100" s="1365">
        <v>3.2520899549126625E-3</v>
      </c>
      <c r="AR100" s="1365">
        <v>0.31127935647964478</v>
      </c>
      <c r="AS100" s="1365">
        <v>2.4459851905703545E-2</v>
      </c>
      <c r="AT100" s="1365">
        <v>1.1007498018443584E-2</v>
      </c>
      <c r="AU100" s="1365">
        <v>1.8229780718684196E-2</v>
      </c>
      <c r="AV100" s="1365">
        <v>0.1783907562494278</v>
      </c>
      <c r="AW100" s="1365">
        <v>7.3733385652303696E-2</v>
      </c>
      <c r="AX100" s="1365">
        <v>5.4581016302108765E-3</v>
      </c>
      <c r="AY100" s="1365">
        <v>0.31532007455825806</v>
      </c>
      <c r="AZ100" s="1365">
        <v>2.4152234196662903E-2</v>
      </c>
      <c r="BA100" s="1365">
        <v>9.8063526675105095E-3</v>
      </c>
      <c r="BB100" s="1365">
        <v>1.4732712879776955E-2</v>
      </c>
      <c r="BC100" s="1365">
        <v>0.18004877865314484</v>
      </c>
      <c r="BD100" s="1365">
        <v>8.016570657491684E-2</v>
      </c>
      <c r="BE100" s="1365">
        <v>6.4143040217459202E-3</v>
      </c>
      <c r="BF100" s="1365">
        <v>0.32421627640724182</v>
      </c>
      <c r="BG100" s="1365">
        <v>2.4194847792387009E-2</v>
      </c>
      <c r="BH100" s="1365">
        <v>7.4683786369860172E-3</v>
      </c>
      <c r="BI100" s="1365">
        <v>9.8044155165553093E-3</v>
      </c>
      <c r="BJ100" s="1365">
        <v>0.17794831097126007</v>
      </c>
      <c r="BK100" s="1365">
        <v>9.6768774092197418E-2</v>
      </c>
      <c r="BL100" s="1365">
        <v>8.0315358936786652E-3</v>
      </c>
      <c r="BM100" s="1365">
        <v>0.32025808095932007</v>
      </c>
      <c r="BN100" s="1365">
        <v>2.4140642955899239E-2</v>
      </c>
      <c r="BO100" s="1365">
        <v>4.9776355735957623E-3</v>
      </c>
      <c r="BP100" s="1365">
        <v>5.5644507519900799E-3</v>
      </c>
      <c r="BQ100" s="1365">
        <v>0.14983657002449036</v>
      </c>
      <c r="BR100" s="1365">
        <v>0.1270778477191925</v>
      </c>
      <c r="BS100" s="1365">
        <v>8.6609357967972755E-3</v>
      </c>
      <c r="BT100" s="1365">
        <v>0.31188124418258667</v>
      </c>
      <c r="BU100" s="1365">
        <v>2.3865107446908951E-2</v>
      </c>
      <c r="BV100" s="1365">
        <v>3.0423954594880342E-3</v>
      </c>
      <c r="BW100" s="1365">
        <v>2.6259156875312328E-3</v>
      </c>
      <c r="BX100" s="1365">
        <v>0.1076880618929863</v>
      </c>
      <c r="BY100" s="1365">
        <v>8.8713638484477997E-2</v>
      </c>
      <c r="BZ100" s="1365">
        <v>9.0909898281097412E-3</v>
      </c>
      <c r="CA100" s="1365">
        <v>0.28826943039894104</v>
      </c>
      <c r="CB100" s="1365">
        <v>3.8183439522981644E-2</v>
      </c>
      <c r="CC100" s="1365">
        <v>1.8623802810907364E-2</v>
      </c>
      <c r="CD100" s="1365">
        <v>6.7111074924468994E-2</v>
      </c>
      <c r="CE100" s="1365">
        <v>0.12417149543762207</v>
      </c>
      <c r="CF100" s="1365">
        <v>4.0077067911624908E-2</v>
      </c>
      <c r="CG100" s="1365">
        <v>1.0254422522848472E-4</v>
      </c>
      <c r="CH100" s="1365">
        <v>0.29063248634338379</v>
      </c>
      <c r="CI100" s="1365">
        <v>3.2478019595146179E-2</v>
      </c>
      <c r="CJ100" s="1365">
        <v>1.7526566982269287E-2</v>
      </c>
      <c r="CK100" s="1365">
        <v>4.6274524182081223E-2</v>
      </c>
      <c r="CL100" s="1365">
        <v>0.14800313115119934</v>
      </c>
      <c r="CM100" s="1365">
        <v>4.5748762786388397E-2</v>
      </c>
      <c r="CN100" s="1365">
        <v>6.0147821204736829E-4</v>
      </c>
      <c r="CO100" s="1365">
        <v>0.29655995965003967</v>
      </c>
      <c r="CP100" s="1365">
        <v>2.5580428540706635E-2</v>
      </c>
      <c r="CQ100" s="1365">
        <v>1.5382993035018444E-2</v>
      </c>
      <c r="CR100" s="1365">
        <v>3.0968796461820602E-2</v>
      </c>
      <c r="CS100" s="1365">
        <v>0.17235094308853149</v>
      </c>
      <c r="CT100" s="1365">
        <v>5.0301926210522652E-2</v>
      </c>
      <c r="CU100" s="1365">
        <v>1.9748765043914318E-3</v>
      </c>
      <c r="CV100" s="1365">
        <v>0.30315086245536804</v>
      </c>
      <c r="CW100" s="1365">
        <v>2.4093944579362869E-2</v>
      </c>
      <c r="CX100" s="1365">
        <v>1.3004499487578869E-2</v>
      </c>
      <c r="CY100" s="1365">
        <v>2.1474199369549751E-2</v>
      </c>
      <c r="CZ100" s="1365">
        <v>0.18292203545570374</v>
      </c>
      <c r="DA100" s="1365">
        <v>5.7454133406281471E-2</v>
      </c>
      <c r="DB100" s="1365">
        <v>4.2020706459879875E-3</v>
      </c>
      <c r="DC100" s="1365">
        <v>0.32753860950469971</v>
      </c>
      <c r="DD100" s="1365">
        <v>2.4240346625447273E-2</v>
      </c>
      <c r="DE100" s="1365">
        <v>9.5590157434344292E-3</v>
      </c>
      <c r="DF100" s="1365">
        <v>1.3363284058868885E-2</v>
      </c>
      <c r="DG100" s="1365">
        <v>0.20154426991939545</v>
      </c>
      <c r="DH100" s="1365">
        <v>7.1328464895486832E-2</v>
      </c>
      <c r="DI100" s="1365">
        <v>7.5032403692603111E-3</v>
      </c>
      <c r="DJ100" s="1365">
        <v>0.32722261548042297</v>
      </c>
      <c r="DK100" s="1365">
        <v>2.4369722232222557E-2</v>
      </c>
      <c r="DL100" s="1365">
        <v>6.5865968354046345E-3</v>
      </c>
      <c r="DM100" s="1365">
        <v>8.0075524747371674E-3</v>
      </c>
      <c r="DN100" s="1365">
        <v>0.18487890064716339</v>
      </c>
      <c r="DO100" s="1365">
        <v>4.2931511998176575E-2</v>
      </c>
      <c r="DP100" s="1365">
        <v>8.3033889532089233E-3</v>
      </c>
      <c r="DQ100" s="1365">
        <v>0.31879034638404846</v>
      </c>
      <c r="DR100" s="1365">
        <v>2.3533662781119347E-2</v>
      </c>
      <c r="DS100" s="1365">
        <v>1.3163621770218015E-3</v>
      </c>
      <c r="DT100" s="1365">
        <v>1.5490916557610035E-3</v>
      </c>
      <c r="DU100" s="1365">
        <v>8.3973303437232971E-2</v>
      </c>
      <c r="DV100" s="1365">
        <v>0.1128905862569809</v>
      </c>
      <c r="DW100" s="1365">
        <v>9.0828454121947289E-3</v>
      </c>
    </row>
    <row r="101" spans="1:127" ht="16" x14ac:dyDescent="0.2">
      <c r="A101" s="1365">
        <v>2012</v>
      </c>
      <c r="B101" s="1365">
        <v>0.27523159980773926</v>
      </c>
      <c r="C101" s="1365">
        <v>4.7315746545791626E-2</v>
      </c>
      <c r="D101" s="1365">
        <v>1.4793843030929565E-2</v>
      </c>
      <c r="E101" s="1365">
        <v>6.6491395235061646E-2</v>
      </c>
      <c r="F101" s="1365">
        <v>0.10559383779764175</v>
      </c>
      <c r="G101" s="1365">
        <v>3.9691025391221046E-2</v>
      </c>
      <c r="H101" s="1365">
        <v>1.3457406312227249E-3</v>
      </c>
      <c r="I101" s="1365">
        <v>0.26162448525428772</v>
      </c>
      <c r="J101" s="1365">
        <v>6.2363855540752411E-2</v>
      </c>
      <c r="K101" s="1365">
        <v>1.5533900819718838E-2</v>
      </c>
      <c r="L101" s="1365">
        <v>9.1362930834293365E-2</v>
      </c>
      <c r="M101" s="1365">
        <v>6.7597895860671997E-2</v>
      </c>
      <c r="N101" s="1365">
        <v>2.4757274426519871E-2</v>
      </c>
      <c r="O101" s="1365">
        <v>8.6151958385016769E-6</v>
      </c>
      <c r="P101" s="1365">
        <v>0.23794960975646973</v>
      </c>
      <c r="Q101" s="1365">
        <v>9.0233616530895233E-2</v>
      </c>
      <c r="R101" s="1365">
        <v>1.4066132716834545E-2</v>
      </c>
      <c r="S101" s="1365">
        <v>0.10086339712142944</v>
      </c>
      <c r="T101" s="1365">
        <v>2.2299835458397865E-2</v>
      </c>
      <c r="U101" s="1365">
        <v>1.048656739294529E-2</v>
      </c>
      <c r="V101" s="1365">
        <v>5.7488147575668336E-8</v>
      </c>
      <c r="W101" s="1365">
        <v>0.26917040348052979</v>
      </c>
      <c r="X101" s="1365">
        <v>5.3480878472328186E-2</v>
      </c>
      <c r="Y101" s="1365">
        <v>1.6001725569367409E-2</v>
      </c>
      <c r="Z101" s="1365">
        <v>8.8334828615188599E-2</v>
      </c>
      <c r="AA101" s="1365">
        <v>8.2035824656486511E-2</v>
      </c>
      <c r="AB101" s="1365">
        <v>2.9305802658200264E-2</v>
      </c>
      <c r="AC101" s="1365">
        <v>1.1342809557390865E-5</v>
      </c>
      <c r="AD101" s="1365">
        <v>0.29106351733207703</v>
      </c>
      <c r="AE101" s="1365">
        <v>2.980719693005085E-2</v>
      </c>
      <c r="AF101" s="1365">
        <v>1.3932783156633377E-2</v>
      </c>
      <c r="AG101" s="1365">
        <v>3.7553243339061737E-2</v>
      </c>
      <c r="AH101" s="1365">
        <v>0.14980229735374451</v>
      </c>
      <c r="AI101" s="1365">
        <v>5.7066511362791061E-2</v>
      </c>
      <c r="AJ101" s="1365">
        <v>2.9014924075454473E-3</v>
      </c>
      <c r="AK101" s="1365">
        <v>0.2937646210193634</v>
      </c>
      <c r="AL101" s="1365">
        <v>2.7173826470971107E-2</v>
      </c>
      <c r="AM101" s="1365">
        <v>1.2549896724522114E-2</v>
      </c>
      <c r="AN101" s="1365">
        <v>2.8654644265770912E-2</v>
      </c>
      <c r="AO101" s="1365">
        <v>0.15976928174495697</v>
      </c>
      <c r="AP101" s="1365">
        <v>6.1855824664235115E-2</v>
      </c>
      <c r="AQ101" s="1365">
        <v>3.7611622828990221E-3</v>
      </c>
      <c r="AR101" s="1365">
        <v>0.30142796039581299</v>
      </c>
      <c r="AS101" s="1365">
        <v>2.3280374705791473E-2</v>
      </c>
      <c r="AT101" s="1365">
        <v>9.5366258174180984E-3</v>
      </c>
      <c r="AU101" s="1365">
        <v>1.6324814409017563E-2</v>
      </c>
      <c r="AV101" s="1365">
        <v>0.17351661622524261</v>
      </c>
      <c r="AW101" s="1365">
        <v>7.2631210088729858E-2</v>
      </c>
      <c r="AX101" s="1365">
        <v>6.1383149586617947E-3</v>
      </c>
      <c r="AY101" s="1365">
        <v>0.30518621206283569</v>
      </c>
      <c r="AZ101" s="1365">
        <v>2.2798676043748856E-2</v>
      </c>
      <c r="BA101" s="1365">
        <v>8.3755245432257652E-3</v>
      </c>
      <c r="BB101" s="1365">
        <v>1.3116194866597652E-2</v>
      </c>
      <c r="BC101" s="1365">
        <v>0.17540834844112396</v>
      </c>
      <c r="BD101" s="1365">
        <v>7.8330956399440765E-2</v>
      </c>
      <c r="BE101" s="1365">
        <v>7.1565317921340466E-3</v>
      </c>
      <c r="BF101" s="1365">
        <v>0.31163808703422546</v>
      </c>
      <c r="BG101" s="1365">
        <v>2.2367082536220551E-2</v>
      </c>
      <c r="BH101" s="1365">
        <v>6.0368943959474564E-3</v>
      </c>
      <c r="BI101" s="1365">
        <v>8.6907586082816124E-3</v>
      </c>
      <c r="BJ101" s="1365">
        <v>0.1732160747051239</v>
      </c>
      <c r="BK101" s="1365">
        <v>9.2503875494003296E-2</v>
      </c>
      <c r="BL101" s="1365">
        <v>8.8233966380357742E-3</v>
      </c>
      <c r="BM101" s="1365">
        <v>0.30646169185638428</v>
      </c>
      <c r="BN101" s="1365">
        <v>2.2045353427529335E-2</v>
      </c>
      <c r="BO101" s="1365">
        <v>3.7613334134221077E-3</v>
      </c>
      <c r="BP101" s="1365">
        <v>5.427447147667408E-3</v>
      </c>
      <c r="BQ101" s="1365">
        <v>0.14919303357601166</v>
      </c>
      <c r="BR101" s="1365">
        <v>0.11686451733112335</v>
      </c>
      <c r="BS101" s="1365">
        <v>9.1700172051787376E-3</v>
      </c>
      <c r="BT101" s="1365">
        <v>0.29754012823104858</v>
      </c>
      <c r="BU101" s="1365">
        <v>2.2045733407139778E-2</v>
      </c>
      <c r="BV101" s="1365">
        <v>1.7769645201042295E-3</v>
      </c>
      <c r="BW101" s="1365">
        <v>3.3176182769238949E-3</v>
      </c>
      <c r="BX101" s="1365">
        <v>0.10428746044635773</v>
      </c>
      <c r="BY101" s="1365">
        <v>8.9730717241764069E-2</v>
      </c>
      <c r="BZ101" s="1365">
        <v>9.7426967695355415E-3</v>
      </c>
      <c r="CA101" s="1365">
        <v>0.28222891688346863</v>
      </c>
      <c r="CB101" s="1365">
        <v>3.8420267403125763E-2</v>
      </c>
      <c r="CC101" s="1365">
        <v>1.8455842509865761E-2</v>
      </c>
      <c r="CD101" s="1365">
        <v>6.6658243536949158E-2</v>
      </c>
      <c r="CE101" s="1365">
        <v>0.11720292270183563</v>
      </c>
      <c r="CF101" s="1365">
        <v>4.1401920840144157E-2</v>
      </c>
      <c r="CG101" s="1365">
        <v>8.9736109657678753E-5</v>
      </c>
      <c r="CH101" s="1365">
        <v>0.2835216224193573</v>
      </c>
      <c r="CI101" s="1365">
        <v>3.2377921044826508E-2</v>
      </c>
      <c r="CJ101" s="1365">
        <v>1.6577517613768578E-2</v>
      </c>
      <c r="CK101" s="1365">
        <v>4.5135036110877991E-2</v>
      </c>
      <c r="CL101" s="1365">
        <v>0.14139421284198761</v>
      </c>
      <c r="CM101" s="1365">
        <v>4.7453140839934349E-2</v>
      </c>
      <c r="CN101" s="1365">
        <v>5.8379437541589141E-4</v>
      </c>
      <c r="CO101" s="1365">
        <v>0.28655093908309937</v>
      </c>
      <c r="CP101" s="1365">
        <v>2.518717385828495E-2</v>
      </c>
      <c r="CQ101" s="1365">
        <v>1.413282286375761E-2</v>
      </c>
      <c r="CR101" s="1365">
        <v>2.9026072472333908E-2</v>
      </c>
      <c r="CS101" s="1365">
        <v>0.16602824628353119</v>
      </c>
      <c r="CT101" s="1365">
        <v>5.0068885087966919E-2</v>
      </c>
      <c r="CU101" s="1365">
        <v>2.10772012360394E-3</v>
      </c>
      <c r="CV101" s="1365">
        <v>0.2955438494682312</v>
      </c>
      <c r="CW101" s="1365">
        <v>2.3443697020411491E-2</v>
      </c>
      <c r="CX101" s="1365">
        <v>1.1870633810758591E-2</v>
      </c>
      <c r="CY101" s="1365">
        <v>1.9730059430003166E-2</v>
      </c>
      <c r="CZ101" s="1365">
        <v>0.17868472635746002</v>
      </c>
      <c r="DA101" s="1365">
        <v>5.7149363681674004E-2</v>
      </c>
      <c r="DB101" s="1365">
        <v>4.6653840690851212E-3</v>
      </c>
      <c r="DC101" s="1365">
        <v>0.31621372699737549</v>
      </c>
      <c r="DD101" s="1365">
        <v>2.2651474922895432E-2</v>
      </c>
      <c r="DE101" s="1365">
        <v>8.0483676865696907E-3</v>
      </c>
      <c r="DF101" s="1365">
        <v>1.1575350537896156E-2</v>
      </c>
      <c r="DG101" s="1365">
        <v>0.19445113837718964</v>
      </c>
      <c r="DH101" s="1365">
        <v>7.0970378816127777E-2</v>
      </c>
      <c r="DI101" s="1365">
        <v>8.5170026868581772E-3</v>
      </c>
      <c r="DJ101" s="1365">
        <v>0.3132864236831665</v>
      </c>
      <c r="DK101" s="1365">
        <v>2.2045060992240906E-2</v>
      </c>
      <c r="DL101" s="1365">
        <v>5.2793174982070923E-3</v>
      </c>
      <c r="DM101" s="1365">
        <v>7.0414049550890923E-3</v>
      </c>
      <c r="DN101" s="1365">
        <v>0.18354447185993195</v>
      </c>
      <c r="DO101" s="1365">
        <v>4.3082106858491898E-2</v>
      </c>
      <c r="DP101" s="1365">
        <v>8.7319342419505119E-3</v>
      </c>
      <c r="DQ101" s="1365">
        <v>0.28704503178596497</v>
      </c>
      <c r="DR101" s="1365">
        <v>2.1689867600798607E-2</v>
      </c>
      <c r="DS101" s="1365">
        <v>1.5366300940513611E-3</v>
      </c>
      <c r="DT101" s="1365">
        <v>2.9245228506624699E-3</v>
      </c>
      <c r="DU101" s="1365">
        <v>7.2095036506652832E-2</v>
      </c>
      <c r="DV101" s="1365">
        <v>0.1076713353395462</v>
      </c>
      <c r="DW101" s="1365">
        <v>1.0121948085725307E-2</v>
      </c>
    </row>
    <row r="102" spans="1:127" ht="16" x14ac:dyDescent="0.2">
      <c r="A102" s="1365">
        <v>2013</v>
      </c>
      <c r="B102" s="1365">
        <v>0.29833003878593445</v>
      </c>
      <c r="C102" s="1365">
        <v>4.9188859760761261E-2</v>
      </c>
      <c r="D102" s="1365">
        <v>1.4915427193045616E-2</v>
      </c>
      <c r="E102" s="1365">
        <v>7.5869470834732056E-2</v>
      </c>
      <c r="F102" s="1365">
        <v>0.11517441272735596</v>
      </c>
      <c r="G102" s="1365">
        <v>4.1383329778909683E-2</v>
      </c>
      <c r="H102" s="1365">
        <v>1.7985493177548051E-3</v>
      </c>
      <c r="I102" s="1365">
        <v>0.28061941266059875</v>
      </c>
      <c r="J102" s="1365">
        <v>6.3808441162109375E-2</v>
      </c>
      <c r="K102" s="1365">
        <v>1.5269231982529163E-2</v>
      </c>
      <c r="L102" s="1365">
        <v>0.10284525156021118</v>
      </c>
      <c r="M102" s="1365">
        <v>7.324894517660141E-2</v>
      </c>
      <c r="N102" s="1365">
        <v>2.5442171841859818E-2</v>
      </c>
      <c r="O102" s="1365">
        <v>5.3526882766163908E-6</v>
      </c>
      <c r="P102" s="1365">
        <v>0.24963021278381348</v>
      </c>
      <c r="Q102" s="1365">
        <v>9.1505445539951324E-2</v>
      </c>
      <c r="R102" s="1365">
        <v>1.2957540340721607E-2</v>
      </c>
      <c r="S102" s="1365">
        <v>0.11020558327436447</v>
      </c>
      <c r="T102" s="1365">
        <v>2.5686144828796387E-2</v>
      </c>
      <c r="U102" s="1365">
        <v>9.2755039222538471E-3</v>
      </c>
      <c r="V102" s="1365">
        <v>6.2445992821125174E-10</v>
      </c>
      <c r="W102" s="1365">
        <v>0.29061725735664368</v>
      </c>
      <c r="X102" s="1365">
        <v>5.4872721433639526E-2</v>
      </c>
      <c r="Y102" s="1365">
        <v>1.6015039756894112E-2</v>
      </c>
      <c r="Z102" s="1365">
        <v>0.10047063231468201</v>
      </c>
      <c r="AA102" s="1365">
        <v>8.8593855500221252E-2</v>
      </c>
      <c r="AB102" s="1365">
        <v>3.0657929368317127E-2</v>
      </c>
      <c r="AC102" s="1365">
        <v>7.0793930717627518E-6</v>
      </c>
      <c r="AD102" s="1365">
        <v>0.31993949413299561</v>
      </c>
      <c r="AE102" s="1365">
        <v>3.1350944191217422E-2</v>
      </c>
      <c r="AF102" s="1365">
        <v>1.4483736827969551E-2</v>
      </c>
      <c r="AG102" s="1365">
        <v>4.2955279350280762E-2</v>
      </c>
      <c r="AH102" s="1365">
        <v>0.16632929444313049</v>
      </c>
      <c r="AI102" s="1365">
        <v>6.0833744704723358E-2</v>
      </c>
      <c r="AJ102" s="1365">
        <v>3.9864974096417427E-3</v>
      </c>
      <c r="AK102" s="1365">
        <v>0.32587197422981262</v>
      </c>
      <c r="AL102" s="1365">
        <v>2.878105454146862E-2</v>
      </c>
      <c r="AM102" s="1365">
        <v>1.3377920724451542E-2</v>
      </c>
      <c r="AN102" s="1365">
        <v>3.2897613942623138E-2</v>
      </c>
      <c r="AO102" s="1365">
        <v>0.17988304793834686</v>
      </c>
      <c r="AP102" s="1365">
        <v>6.5663274377584457E-2</v>
      </c>
      <c r="AQ102" s="1365">
        <v>5.2690813317894936E-3</v>
      </c>
      <c r="AR102" s="1365">
        <v>0.34533664584159851</v>
      </c>
      <c r="AS102" s="1365">
        <v>2.5031676515936852E-2</v>
      </c>
      <c r="AT102" s="1365">
        <v>1.0331453755497932E-2</v>
      </c>
      <c r="AU102" s="1365">
        <v>1.9027439877390862E-2</v>
      </c>
      <c r="AV102" s="1365">
        <v>0.20433422923088074</v>
      </c>
      <c r="AW102" s="1365">
        <v>7.7549338340759277E-2</v>
      </c>
      <c r="AX102" s="1365">
        <v>9.0625165030360222E-3</v>
      </c>
      <c r="AY102" s="1365">
        <v>0.35497665405273438</v>
      </c>
      <c r="AZ102" s="1365">
        <v>2.4671202525496483E-2</v>
      </c>
      <c r="BA102" s="1365">
        <v>9.1276569291949272E-3</v>
      </c>
      <c r="BB102" s="1365">
        <v>1.5353024937212467E-2</v>
      </c>
      <c r="BC102" s="1365">
        <v>0.21087174117565155</v>
      </c>
      <c r="BD102" s="1365">
        <v>8.4184914827346802E-2</v>
      </c>
      <c r="BE102" s="1365">
        <v>1.0768120177090168E-2</v>
      </c>
      <c r="BF102" s="1365">
        <v>0.37238806486129761</v>
      </c>
      <c r="BG102" s="1365">
        <v>2.4573270231485367E-2</v>
      </c>
      <c r="BH102" s="1365">
        <v>6.9308523088693619E-3</v>
      </c>
      <c r="BI102" s="1365">
        <v>1.0179514996707439E-2</v>
      </c>
      <c r="BJ102" s="1365">
        <v>0.21451251208782196</v>
      </c>
      <c r="BK102" s="1365">
        <v>0.10251824930310249</v>
      </c>
      <c r="BL102" s="1365">
        <v>1.3673684559762478E-2</v>
      </c>
      <c r="BM102" s="1365">
        <v>0.381185382604599</v>
      </c>
      <c r="BN102" s="1365">
        <v>2.4242807179689407E-2</v>
      </c>
      <c r="BO102" s="1365">
        <v>4.160840529948473E-3</v>
      </c>
      <c r="BP102" s="1365">
        <v>6.100646685808897E-3</v>
      </c>
      <c r="BQ102" s="1365">
        <v>0.19480237364768982</v>
      </c>
      <c r="BR102" s="1365">
        <v>0.1374642625451088</v>
      </c>
      <c r="BS102" s="1365">
        <v>1.4414465986192226E-2</v>
      </c>
      <c r="BT102" s="1365">
        <v>0.37825155258178711</v>
      </c>
      <c r="BU102" s="1365">
        <v>2.3846998810768127E-2</v>
      </c>
      <c r="BV102" s="1365">
        <v>2.1392758935689926E-3</v>
      </c>
      <c r="BW102" s="1365">
        <v>3.1956543680280447E-3</v>
      </c>
      <c r="BX102" s="1365">
        <v>0.14699797332286835</v>
      </c>
      <c r="BY102" s="1365">
        <v>0.10928881168365479</v>
      </c>
      <c r="BZ102" s="1365">
        <v>1.55809186398983E-2</v>
      </c>
      <c r="CA102" s="1365">
        <v>0.30175623297691345</v>
      </c>
      <c r="CB102" s="1365">
        <v>3.9227746427059174E-2</v>
      </c>
      <c r="CC102" s="1365">
        <v>1.7873097211122513E-2</v>
      </c>
      <c r="CD102" s="1365">
        <v>7.3782362043857574E-2</v>
      </c>
      <c r="CE102" s="1365">
        <v>0.12478660047054291</v>
      </c>
      <c r="CF102" s="1365">
        <v>4.6031083911657333E-2</v>
      </c>
      <c r="CG102" s="1365">
        <v>5.5334639910142869E-5</v>
      </c>
      <c r="CH102" s="1365">
        <v>0.30226537585258484</v>
      </c>
      <c r="CI102" s="1365">
        <v>3.332827240228653E-2</v>
      </c>
      <c r="CJ102" s="1365">
        <v>1.7072655260562897E-2</v>
      </c>
      <c r="CK102" s="1365">
        <v>4.9719266593456268E-2</v>
      </c>
      <c r="CL102" s="1365">
        <v>0.15022881329059601</v>
      </c>
      <c r="CM102" s="1365">
        <v>5.1247935742139816E-2</v>
      </c>
      <c r="CN102" s="1365">
        <v>6.6842936212196946E-4</v>
      </c>
      <c r="CO102" s="1365">
        <v>0.3098767101764679</v>
      </c>
      <c r="CP102" s="1365">
        <v>2.6357648894190788E-2</v>
      </c>
      <c r="CQ102" s="1365">
        <v>1.4759515412151814E-2</v>
      </c>
      <c r="CR102" s="1365">
        <v>3.2543450593948364E-2</v>
      </c>
      <c r="CS102" s="1365">
        <v>0.18028652667999268</v>
      </c>
      <c r="CT102" s="1365">
        <v>5.314096063375473E-2</v>
      </c>
      <c r="CU102" s="1365">
        <v>2.7886037714779377E-3</v>
      </c>
      <c r="CV102" s="1365">
        <v>0.32977652549743652</v>
      </c>
      <c r="CW102" s="1365">
        <v>2.4812942370772362E-2</v>
      </c>
      <c r="CX102" s="1365">
        <v>1.230716984719038E-2</v>
      </c>
      <c r="CY102" s="1365">
        <v>2.2840829566121101E-2</v>
      </c>
      <c r="CZ102" s="1365">
        <v>0.20560234785079956</v>
      </c>
      <c r="DA102" s="1365">
        <v>5.7650433853268623E-2</v>
      </c>
      <c r="DB102" s="1365">
        <v>6.5627950243651867E-3</v>
      </c>
      <c r="DC102" s="1365">
        <v>0.36437597870826721</v>
      </c>
      <c r="DD102" s="1365">
        <v>2.4874238297343254E-2</v>
      </c>
      <c r="DE102" s="1365">
        <v>9.4536179676651955E-3</v>
      </c>
      <c r="DF102" s="1365">
        <v>1.3894311152398586E-2</v>
      </c>
      <c r="DG102" s="1365">
        <v>0.23246334493160248</v>
      </c>
      <c r="DH102" s="1365">
        <v>7.0691443979740143E-2</v>
      </c>
      <c r="DI102" s="1365">
        <v>1.299902331084013E-2</v>
      </c>
      <c r="DJ102" s="1365">
        <v>0.3837425708770752</v>
      </c>
      <c r="DK102" s="1365">
        <v>2.4587800726294518E-2</v>
      </c>
      <c r="DL102" s="1365">
        <v>5.9228618629276752E-3</v>
      </c>
      <c r="DM102" s="1365">
        <v>8.6326748132705688E-3</v>
      </c>
      <c r="DN102" s="1365">
        <v>0.23646928369998932</v>
      </c>
      <c r="DO102" s="1365">
        <v>4.7901537269353867E-2</v>
      </c>
      <c r="DP102" s="1365">
        <v>1.3397771865129471E-2</v>
      </c>
      <c r="DQ102" s="1365">
        <v>0.38963457942008972</v>
      </c>
      <c r="DR102" s="1365">
        <v>2.3094942793250084E-2</v>
      </c>
      <c r="DS102" s="1365">
        <v>1.2627163669094443E-3</v>
      </c>
      <c r="DT102" s="1365">
        <v>2.3987372405827045E-3</v>
      </c>
      <c r="DU102" s="1365">
        <v>0.10519319772720337</v>
      </c>
      <c r="DV102" s="1365">
        <v>0.15343581140041351</v>
      </c>
      <c r="DW102" s="1365">
        <v>1.6654474660754204E-2</v>
      </c>
    </row>
    <row r="103" spans="1:127" ht="16" x14ac:dyDescent="0.2">
      <c r="A103" s="1365">
        <v>2014</v>
      </c>
      <c r="B103" s="1365">
        <v>0.29752817749977112</v>
      </c>
      <c r="C103" s="1365">
        <v>4.8838146030902863E-2</v>
      </c>
      <c r="D103" s="1365">
        <v>1.4598418958485126E-2</v>
      </c>
      <c r="E103" s="1365">
        <v>7.4630722403526306E-2</v>
      </c>
      <c r="F103" s="1365">
        <v>0.11545576900243759</v>
      </c>
      <c r="G103" s="1365">
        <v>4.2467748746275902E-2</v>
      </c>
      <c r="H103" s="1365">
        <v>1.5373805072158575E-3</v>
      </c>
      <c r="I103" s="1365">
        <v>0.2817034125328064</v>
      </c>
      <c r="J103" s="1365">
        <v>6.4449518918991089E-2</v>
      </c>
      <c r="K103" s="1365">
        <v>1.5129055827856064E-2</v>
      </c>
      <c r="L103" s="1365">
        <v>0.10354789346456528</v>
      </c>
      <c r="M103" s="1365">
        <v>7.2931744158267975E-2</v>
      </c>
      <c r="N103" s="1365">
        <v>2.564519178122282E-2</v>
      </c>
      <c r="O103" s="1365">
        <v>0</v>
      </c>
      <c r="P103" s="1365">
        <v>0.2534465491771698</v>
      </c>
      <c r="Q103" s="1365">
        <v>9.343855082988739E-2</v>
      </c>
      <c r="R103" s="1365">
        <v>1.3049990870058537E-2</v>
      </c>
      <c r="S103" s="1365">
        <v>0.1123402938246727</v>
      </c>
      <c r="T103" s="1365">
        <v>2.5435874238610268E-2</v>
      </c>
      <c r="U103" s="1365">
        <v>9.1818457003682852E-3</v>
      </c>
      <c r="V103" s="1365">
        <v>0</v>
      </c>
      <c r="W103" s="1365">
        <v>0.29066008329391479</v>
      </c>
      <c r="X103" s="1365">
        <v>5.5260766297578812E-2</v>
      </c>
      <c r="Y103" s="1365">
        <v>1.5788065269589424E-2</v>
      </c>
      <c r="Z103" s="1365">
        <v>0.10076093673706055</v>
      </c>
      <c r="AA103" s="1365">
        <v>8.7986677885055542E-2</v>
      </c>
      <c r="AB103" s="1365">
        <v>3.086363710463047E-2</v>
      </c>
      <c r="AC103" s="1365">
        <v>0</v>
      </c>
      <c r="AD103" s="1365">
        <v>0.31594914197921753</v>
      </c>
      <c r="AE103" s="1365">
        <v>3.0665609985589981E-2</v>
      </c>
      <c r="AF103" s="1365">
        <v>1.3980726711452007E-2</v>
      </c>
      <c r="AG103" s="1365">
        <v>4.0969479829072952E-2</v>
      </c>
      <c r="AH103" s="1365">
        <v>0.16495616734027863</v>
      </c>
      <c r="AI103" s="1365">
        <v>6.2050173059105873E-2</v>
      </c>
      <c r="AJ103" s="1365">
        <v>3.3269794657826424E-3</v>
      </c>
      <c r="AK103" s="1365">
        <v>0.32162481546401978</v>
      </c>
      <c r="AL103" s="1365">
        <v>2.8025992214679718E-2</v>
      </c>
      <c r="AM103" s="1365">
        <v>1.2712489813566208E-2</v>
      </c>
      <c r="AN103" s="1365">
        <v>3.1360257416963577E-2</v>
      </c>
      <c r="AO103" s="1365">
        <v>0.1784166693687439</v>
      </c>
      <c r="AP103" s="1365">
        <v>6.6735638305544853E-2</v>
      </c>
      <c r="AQ103" s="1365">
        <v>4.3737669475376606E-3</v>
      </c>
      <c r="AR103" s="1365">
        <v>0.33907085657119751</v>
      </c>
      <c r="AS103" s="1365">
        <v>2.4140374734997749E-2</v>
      </c>
      <c r="AT103" s="1365">
        <v>9.7723435610532761E-3</v>
      </c>
      <c r="AU103" s="1365">
        <v>1.7856581136584282E-2</v>
      </c>
      <c r="AV103" s="1365">
        <v>0.20165747404098511</v>
      </c>
      <c r="AW103" s="1365">
        <v>7.8061468899250031E-2</v>
      </c>
      <c r="AX103" s="1365">
        <v>7.5826155953109264E-3</v>
      </c>
      <c r="AY103" s="1365">
        <v>0.34800484776496887</v>
      </c>
      <c r="AZ103" s="1365">
        <v>2.3685028776526451E-2</v>
      </c>
      <c r="BA103" s="1365">
        <v>8.4234382957220078E-3</v>
      </c>
      <c r="BB103" s="1365">
        <v>1.4436723664402962E-2</v>
      </c>
      <c r="BC103" s="1365">
        <v>0.20850518345832825</v>
      </c>
      <c r="BD103" s="1365">
        <v>8.3930443972349167E-2</v>
      </c>
      <c r="BE103" s="1365">
        <v>9.0240389108657837E-3</v>
      </c>
      <c r="BF103" s="1365">
        <v>0.36435955762863159</v>
      </c>
      <c r="BG103" s="1365">
        <v>2.3311188444495201E-2</v>
      </c>
      <c r="BH103" s="1365">
        <v>6.1297868378460407E-3</v>
      </c>
      <c r="BI103" s="1365">
        <v>9.6228774636983871E-3</v>
      </c>
      <c r="BJ103" s="1365">
        <v>0.21396400034427643</v>
      </c>
      <c r="BK103" s="1365">
        <v>9.9864702671766281E-2</v>
      </c>
      <c r="BL103" s="1365">
        <v>1.1466988362371922E-2</v>
      </c>
      <c r="BM103" s="1365">
        <v>0.37641912698745728</v>
      </c>
      <c r="BN103" s="1365">
        <v>2.2666359320282936E-2</v>
      </c>
      <c r="BO103" s="1365">
        <v>3.6198471207171679E-3</v>
      </c>
      <c r="BP103" s="1365">
        <v>5.7414593175053596E-3</v>
      </c>
      <c r="BQ103" s="1365">
        <v>0.20044043660163879</v>
      </c>
      <c r="BR103" s="1365">
        <v>0.13204769045114517</v>
      </c>
      <c r="BS103" s="1365">
        <v>1.1903331615030766E-2</v>
      </c>
      <c r="BT103" s="1365">
        <v>0.37182071805000305</v>
      </c>
      <c r="BU103" s="1365">
        <v>2.2536419332027435E-2</v>
      </c>
      <c r="BV103" s="1365">
        <v>1.8650450510904193E-3</v>
      </c>
      <c r="BW103" s="1365">
        <v>2.8237090446054935E-3</v>
      </c>
      <c r="BX103" s="1365">
        <v>0.15100876986980438</v>
      </c>
      <c r="BY103" s="1365">
        <v>0.10928410291671753</v>
      </c>
      <c r="BZ103" s="1365">
        <v>1.3161813840270042E-2</v>
      </c>
      <c r="CA103" s="1365">
        <v>0.29791027307510376</v>
      </c>
      <c r="CB103" s="1365">
        <v>3.9055038243532181E-2</v>
      </c>
      <c r="CC103" s="1365">
        <v>1.8011532723903656E-2</v>
      </c>
      <c r="CD103" s="1365">
        <v>7.1510240435600281E-2</v>
      </c>
      <c r="CE103" s="1365">
        <v>0.12217498570680618</v>
      </c>
      <c r="CF103" s="1365">
        <v>4.7158462926745415E-2</v>
      </c>
      <c r="CG103" s="1365">
        <v>0</v>
      </c>
      <c r="CH103" s="1365">
        <v>0.2995465099811554</v>
      </c>
      <c r="CI103" s="1365">
        <v>3.2943315804004669E-2</v>
      </c>
      <c r="CJ103" s="1365">
        <v>1.6433298587799072E-2</v>
      </c>
      <c r="CK103" s="1365">
        <v>4.8449411988258362E-2</v>
      </c>
      <c r="CL103" s="1365">
        <v>0.14900499582290649</v>
      </c>
      <c r="CM103" s="1365">
        <v>5.2402596920728683E-2</v>
      </c>
      <c r="CN103" s="1365">
        <v>3.1290954211726785E-4</v>
      </c>
      <c r="CO103" s="1365">
        <v>0.30495235323905945</v>
      </c>
      <c r="CP103" s="1365">
        <v>2.587931789457798E-2</v>
      </c>
      <c r="CQ103" s="1365">
        <v>1.4923744834959507E-2</v>
      </c>
      <c r="CR103" s="1365">
        <v>3.0916841700673103E-2</v>
      </c>
      <c r="CS103" s="1365">
        <v>0.17550641298294067</v>
      </c>
      <c r="CT103" s="1365">
        <v>5.5648133158683777E-2</v>
      </c>
      <c r="CU103" s="1365">
        <v>2.0778949838131666E-3</v>
      </c>
      <c r="CV103" s="1365">
        <v>0.32358226180076599</v>
      </c>
      <c r="CW103" s="1365">
        <v>2.4243289604783058E-2</v>
      </c>
      <c r="CX103" s="1365">
        <v>1.1848568916320801E-2</v>
      </c>
      <c r="CY103" s="1365">
        <v>2.1625282242894173E-2</v>
      </c>
      <c r="CZ103" s="1365">
        <v>0.2003534734249115</v>
      </c>
      <c r="DA103" s="1365">
        <v>6.0135675594210625E-2</v>
      </c>
      <c r="DB103" s="1365">
        <v>5.3759603761136532E-3</v>
      </c>
      <c r="DC103" s="1365">
        <v>0.35324069857597351</v>
      </c>
      <c r="DD103" s="1365">
        <v>2.3905714973807335E-2</v>
      </c>
      <c r="DE103" s="1365">
        <v>8.443932980298996E-3</v>
      </c>
      <c r="DF103" s="1365">
        <v>1.32015161216259E-2</v>
      </c>
      <c r="DG103" s="1365">
        <v>0.22643263638019562</v>
      </c>
      <c r="DH103" s="1365">
        <v>7.019222155213356E-2</v>
      </c>
      <c r="DI103" s="1365">
        <v>1.1064683087170124E-2</v>
      </c>
      <c r="DJ103" s="1365">
        <v>0.3804609477519989</v>
      </c>
      <c r="DK103" s="1365">
        <v>2.2780571132898331E-2</v>
      </c>
      <c r="DL103" s="1365">
        <v>5.1622507162392139E-3</v>
      </c>
      <c r="DM103" s="1365">
        <v>8.3060497418045998E-3</v>
      </c>
      <c r="DN103" s="1365">
        <v>0.24388895928859711</v>
      </c>
      <c r="DO103" s="1365">
        <v>4.7016769647598267E-2</v>
      </c>
      <c r="DP103" s="1365">
        <v>1.0797173716127872E-2</v>
      </c>
      <c r="DQ103" s="1365">
        <v>0.37395122647285461</v>
      </c>
      <c r="DR103" s="1365">
        <v>2.2064123302698135E-2</v>
      </c>
      <c r="DS103" s="1365">
        <v>1.3232558267191052E-3</v>
      </c>
      <c r="DT103" s="1365">
        <v>2.3209997452795506E-3</v>
      </c>
      <c r="DU103" s="1365">
        <v>0.10079116374254227</v>
      </c>
      <c r="DV103" s="1365">
        <v>0.15256676077842712</v>
      </c>
      <c r="DW103" s="1365">
        <v>1.4022957533597946E-2</v>
      </c>
    </row>
    <row r="104" spans="1:127" ht="16" x14ac:dyDescent="0.2">
      <c r="A104" s="1365">
        <v>2015</v>
      </c>
      <c r="B104" s="1365">
        <v>0.30286136269569397</v>
      </c>
      <c r="C104" s="1365">
        <v>4.8811919987201691E-2</v>
      </c>
      <c r="D104" s="1365">
        <v>1.4579007402062416E-2</v>
      </c>
      <c r="E104" s="1365">
        <v>7.544206827878952E-2</v>
      </c>
      <c r="F104" s="1365">
        <v>0.12148064374923706</v>
      </c>
      <c r="G104" s="1365">
        <v>4.094577394425869E-2</v>
      </c>
      <c r="H104" s="1365">
        <v>1.6019593458622694E-3</v>
      </c>
      <c r="I104" s="1365">
        <v>0.28425365686416626</v>
      </c>
      <c r="J104" s="1365">
        <v>6.4266294240951538E-2</v>
      </c>
      <c r="K104" s="1365">
        <v>1.4990758150815964E-2</v>
      </c>
      <c r="L104" s="1365">
        <v>0.10390362143516541</v>
      </c>
      <c r="M104" s="1365">
        <v>7.6362006366252899E-2</v>
      </c>
      <c r="N104" s="1365">
        <v>2.4730970151722431E-2</v>
      </c>
      <c r="O104" s="1365">
        <v>0</v>
      </c>
      <c r="P104" s="1365">
        <v>0.25502893328666687</v>
      </c>
      <c r="Q104" s="1365">
        <v>9.3141429126262665E-2</v>
      </c>
      <c r="R104" s="1365">
        <v>1.307133212685585E-2</v>
      </c>
      <c r="S104" s="1365">
        <v>0.11282481998205185</v>
      </c>
      <c r="T104" s="1365">
        <v>2.6781462132930756E-2</v>
      </c>
      <c r="U104" s="1365">
        <v>9.2098964378237724E-3</v>
      </c>
      <c r="V104" s="1365">
        <v>0</v>
      </c>
      <c r="W104" s="1365">
        <v>0.29355925321578979</v>
      </c>
      <c r="X104" s="1365">
        <v>5.5072009563446045E-2</v>
      </c>
      <c r="Y104" s="1365">
        <v>1.5601933002471924E-2</v>
      </c>
      <c r="Z104" s="1365">
        <v>0.10106297582387924</v>
      </c>
      <c r="AA104" s="1365">
        <v>9.2149212956428528E-2</v>
      </c>
      <c r="AB104" s="1365">
        <v>2.9673120006918907E-2</v>
      </c>
      <c r="AC104" s="1365">
        <v>0</v>
      </c>
      <c r="AD104" s="1365">
        <v>0.32462233304977417</v>
      </c>
      <c r="AE104" s="1365">
        <v>3.0738649889826775E-2</v>
      </c>
      <c r="AF104" s="1365">
        <v>1.4097481966018677E-2</v>
      </c>
      <c r="AG104" s="1365">
        <v>4.2157430201768875E-2</v>
      </c>
      <c r="AH104" s="1365">
        <v>0.17424505949020386</v>
      </c>
      <c r="AI104" s="1365">
        <v>5.9908326715230942E-2</v>
      </c>
      <c r="AJ104" s="1365">
        <v>3.4753857180476189E-3</v>
      </c>
      <c r="AK104" s="1365">
        <v>0.33055669069290161</v>
      </c>
      <c r="AL104" s="1365">
        <v>2.8049062937498093E-2</v>
      </c>
      <c r="AM104" s="1365">
        <v>1.2869575992226601E-2</v>
      </c>
      <c r="AN104" s="1365">
        <v>3.1965292990207672E-2</v>
      </c>
      <c r="AO104" s="1365">
        <v>0.18807241320610046</v>
      </c>
      <c r="AP104" s="1365">
        <v>6.5027499571442604E-2</v>
      </c>
      <c r="AQ104" s="1365">
        <v>4.5728380791842937E-3</v>
      </c>
      <c r="AR104" s="1365">
        <v>0.34960958361625671</v>
      </c>
      <c r="AS104" s="1365">
        <v>2.4156313389539719E-2</v>
      </c>
      <c r="AT104" s="1365">
        <v>9.8876282572746277E-3</v>
      </c>
      <c r="AU104" s="1365">
        <v>1.8402956426143646E-2</v>
      </c>
      <c r="AV104" s="1365">
        <v>0.21264240145683289</v>
      </c>
      <c r="AW104" s="1365">
        <v>7.658739760518074E-2</v>
      </c>
      <c r="AX104" s="1365">
        <v>7.9328706488013268E-3</v>
      </c>
      <c r="AY104" s="1365">
        <v>0.35858148336410522</v>
      </c>
      <c r="AZ104" s="1365">
        <v>2.3677699267864227E-2</v>
      </c>
      <c r="BA104" s="1365">
        <v>8.6571350693702698E-3</v>
      </c>
      <c r="BB104" s="1365">
        <v>1.4851830899715424E-2</v>
      </c>
      <c r="BC104" s="1365">
        <v>0.21916624903678894</v>
      </c>
      <c r="BD104" s="1365">
        <v>8.2768376916646957E-2</v>
      </c>
      <c r="BE104" s="1365">
        <v>9.4601921737194061E-3</v>
      </c>
      <c r="BF104" s="1365">
        <v>0.37516933679580688</v>
      </c>
      <c r="BG104" s="1365">
        <v>2.3308305069804192E-2</v>
      </c>
      <c r="BH104" s="1365">
        <v>6.3982801511883736E-3</v>
      </c>
      <c r="BI104" s="1365">
        <v>1.0018682107329369E-2</v>
      </c>
      <c r="BJ104" s="1365">
        <v>0.22439563274383545</v>
      </c>
      <c r="BK104" s="1365">
        <v>9.8928425461053848E-2</v>
      </c>
      <c r="BL104" s="1365">
        <v>1.2119998224079609E-2</v>
      </c>
      <c r="BM104" s="1365">
        <v>0.38586926460266113</v>
      </c>
      <c r="BN104" s="1365">
        <v>2.2696057334542274E-2</v>
      </c>
      <c r="BO104" s="1365">
        <v>3.72743746265769E-3</v>
      </c>
      <c r="BP104" s="1365">
        <v>6.288191769272089E-3</v>
      </c>
      <c r="BQ104" s="1365">
        <v>0.20935498178005219</v>
      </c>
      <c r="BR104" s="1365">
        <v>0.13105257228016853</v>
      </c>
      <c r="BS104" s="1365">
        <v>1.2750037014484406E-2</v>
      </c>
      <c r="BT104" s="1365">
        <v>0.38532456755638123</v>
      </c>
      <c r="BU104" s="1365">
        <v>2.245318703353405E-2</v>
      </c>
      <c r="BV104" s="1365">
        <v>1.8826777813956141E-3</v>
      </c>
      <c r="BW104" s="1365">
        <v>3.4082983620464802E-3</v>
      </c>
      <c r="BX104" s="1365">
        <v>0.16045653820037842</v>
      </c>
      <c r="BY104" s="1365">
        <v>0.10870791226625443</v>
      </c>
      <c r="BZ104" s="1365">
        <v>1.435362733900547E-2</v>
      </c>
      <c r="CA104" s="1365">
        <v>0.30582958459854126</v>
      </c>
      <c r="CB104" s="1365">
        <v>3.9255965501070023E-2</v>
      </c>
      <c r="CC104" s="1365">
        <v>1.7985984683036804E-2</v>
      </c>
      <c r="CD104" s="1365">
        <v>7.4433647096157074E-2</v>
      </c>
      <c r="CE104" s="1365">
        <v>0.13045695424079895</v>
      </c>
      <c r="CF104" s="1365">
        <v>4.3697056360542774E-2</v>
      </c>
      <c r="CG104" s="1365">
        <v>0</v>
      </c>
      <c r="CH104" s="1365">
        <v>0.30656334757804871</v>
      </c>
      <c r="CI104" s="1365">
        <v>3.2951205968856812E-2</v>
      </c>
      <c r="CJ104" s="1365">
        <v>1.6624744981527328E-2</v>
      </c>
      <c r="CK104" s="1365">
        <v>4.9044348299503326E-2</v>
      </c>
      <c r="CL104" s="1365">
        <v>0.15713140368461609</v>
      </c>
      <c r="CM104" s="1365">
        <v>5.0470108166337013E-2</v>
      </c>
      <c r="CN104" s="1365">
        <v>3.4154806053265929E-4</v>
      </c>
      <c r="CO104" s="1365">
        <v>0.31533822417259216</v>
      </c>
      <c r="CP104" s="1365">
        <v>2.5984551757574081E-2</v>
      </c>
      <c r="CQ104" s="1365">
        <v>1.4587923884391785E-2</v>
      </c>
      <c r="CR104" s="1365">
        <v>3.1967714428901672E-2</v>
      </c>
      <c r="CS104" s="1365">
        <v>0.18772228062152863</v>
      </c>
      <c r="CT104" s="1365">
        <v>5.297701433300972E-2</v>
      </c>
      <c r="CU104" s="1365">
        <v>2.0987335592508316E-3</v>
      </c>
      <c r="CV104" s="1365">
        <v>0.33411157131195068</v>
      </c>
      <c r="CW104" s="1365">
        <v>2.4222619831562042E-2</v>
      </c>
      <c r="CX104" s="1365">
        <v>1.1989336460828781E-2</v>
      </c>
      <c r="CY104" s="1365">
        <v>2.1981557831168175E-2</v>
      </c>
      <c r="CZ104" s="1365">
        <v>0.21145202219486237</v>
      </c>
      <c r="DA104" s="1365">
        <v>5.8929512277245522E-2</v>
      </c>
      <c r="DB104" s="1365">
        <v>5.5365199223160744E-3</v>
      </c>
      <c r="DC104" s="1365">
        <v>0.36560279130935669</v>
      </c>
      <c r="DD104" s="1365">
        <v>2.3855699226260185E-2</v>
      </c>
      <c r="DE104" s="1365">
        <v>8.7862079963088036E-3</v>
      </c>
      <c r="DF104" s="1365">
        <v>1.3354012742638588E-2</v>
      </c>
      <c r="DG104" s="1365">
        <v>0.23784306645393372</v>
      </c>
      <c r="DH104" s="1365">
        <v>7.0207104086875916E-2</v>
      </c>
      <c r="DI104" s="1365">
        <v>1.1556698009371758E-2</v>
      </c>
      <c r="DJ104" s="1365">
        <v>0.38631558418273926</v>
      </c>
      <c r="DK104" s="1365">
        <v>2.2895056754350662E-2</v>
      </c>
      <c r="DL104" s="1365">
        <v>5.2389772608876228E-3</v>
      </c>
      <c r="DM104" s="1365">
        <v>8.6478888988494873E-3</v>
      </c>
      <c r="DN104" s="1365">
        <v>0.2494208812713623</v>
      </c>
      <c r="DO104" s="1365">
        <v>4.4504277408123016E-2</v>
      </c>
      <c r="DP104" s="1365">
        <v>1.1436102911829948E-2</v>
      </c>
      <c r="DQ104" s="1365">
        <v>0.38055235147476196</v>
      </c>
      <c r="DR104" s="1365">
        <v>2.2012922912836075E-2</v>
      </c>
      <c r="DS104" s="1365">
        <v>1.1689640814438462E-3</v>
      </c>
      <c r="DT104" s="1365">
        <v>2.6556211523711681E-3</v>
      </c>
      <c r="DU104" s="1365">
        <v>0.10173480957746506</v>
      </c>
      <c r="DV104" s="1365">
        <v>0.15244680643081665</v>
      </c>
      <c r="DW104" s="1365">
        <v>1.5346119180321693E-2</v>
      </c>
    </row>
    <row r="105" spans="1:127" ht="16" x14ac:dyDescent="0.2">
      <c r="A105" s="1365">
        <v>2016</v>
      </c>
      <c r="B105" s="1365">
        <v>0.30347752571105957</v>
      </c>
      <c r="C105" s="1365">
        <v>4.9216032028198242E-2</v>
      </c>
      <c r="D105" s="1365">
        <v>1.5003517270088196E-2</v>
      </c>
      <c r="E105" s="1365">
        <v>7.6635368168354034E-2</v>
      </c>
      <c r="F105" s="1365">
        <v>0.12113717943429947</v>
      </c>
      <c r="G105" s="1365">
        <v>3.9914835244417191E-2</v>
      </c>
      <c r="H105" s="1365">
        <v>1.5705822734162211E-3</v>
      </c>
      <c r="I105" s="1365">
        <v>0.28536450862884521</v>
      </c>
      <c r="J105" s="1365">
        <v>6.4300239086151123E-2</v>
      </c>
      <c r="K105" s="1365">
        <v>1.5290981158614159E-2</v>
      </c>
      <c r="L105" s="1365">
        <v>0.10459865629673004</v>
      </c>
      <c r="M105" s="1365">
        <v>7.7216736972332001E-2</v>
      </c>
      <c r="N105" s="1365">
        <v>2.3957902565598488E-2</v>
      </c>
      <c r="O105" s="1365">
        <v>0</v>
      </c>
      <c r="P105" s="1365">
        <v>0.25691568851470947</v>
      </c>
      <c r="Q105" s="1365">
        <v>9.3321762979030609E-2</v>
      </c>
      <c r="R105" s="1365">
        <v>1.3497861102223396E-2</v>
      </c>
      <c r="S105" s="1365">
        <v>0.11416923999786377</v>
      </c>
      <c r="T105" s="1365">
        <v>2.6829274371266365E-2</v>
      </c>
      <c r="U105" s="1365">
        <v>9.0975407510995865E-3</v>
      </c>
      <c r="V105" s="1365">
        <v>0</v>
      </c>
      <c r="W105" s="1365">
        <v>0.29425206780433655</v>
      </c>
      <c r="X105" s="1365">
        <v>5.5233772844076157E-2</v>
      </c>
      <c r="Y105" s="1365">
        <v>1.5851160511374474E-2</v>
      </c>
      <c r="Z105" s="1365">
        <v>0.1016087606549263</v>
      </c>
      <c r="AA105" s="1365">
        <v>9.2958018183708191E-2</v>
      </c>
      <c r="AB105" s="1365">
        <v>2.8600350953638554E-2</v>
      </c>
      <c r="AC105" s="1365">
        <v>0</v>
      </c>
      <c r="AD105" s="1365">
        <v>0.32503312826156616</v>
      </c>
      <c r="AE105" s="1365">
        <v>3.1264893710613251E-2</v>
      </c>
      <c r="AF105" s="1365">
        <v>1.4661417342722416E-2</v>
      </c>
      <c r="AG105" s="1365">
        <v>4.3357331305742264E-2</v>
      </c>
      <c r="AH105" s="1365">
        <v>0.1734052300453186</v>
      </c>
      <c r="AI105" s="1365">
        <v>5.8904575183987617E-2</v>
      </c>
      <c r="AJ105" s="1365">
        <v>3.4396722912788391E-3</v>
      </c>
      <c r="AK105" s="1365">
        <v>0.33103600144386292</v>
      </c>
      <c r="AL105" s="1365">
        <v>2.864360623061657E-2</v>
      </c>
      <c r="AM105" s="1365">
        <v>1.3430756516754627E-2</v>
      </c>
      <c r="AN105" s="1365">
        <v>3.3331245183944702E-2</v>
      </c>
      <c r="AO105" s="1365">
        <v>0.1870625764131546</v>
      </c>
      <c r="AP105" s="1365">
        <v>6.4019041135907173E-2</v>
      </c>
      <c r="AQ105" s="1365">
        <v>4.5487703755497932E-3</v>
      </c>
      <c r="AR105" s="1365">
        <v>0.34832620620727539</v>
      </c>
      <c r="AS105" s="1365">
        <v>2.4734918028116226E-2</v>
      </c>
      <c r="AT105" s="1365">
        <v>1.0506248101592064E-2</v>
      </c>
      <c r="AU105" s="1365">
        <v>1.900818757712841E-2</v>
      </c>
      <c r="AV105" s="1365">
        <v>0.20933720469474792</v>
      </c>
      <c r="AW105" s="1365">
        <v>7.6755080372095108E-2</v>
      </c>
      <c r="AX105" s="1365">
        <v>7.984585128724575E-3</v>
      </c>
      <c r="AY105" s="1365">
        <v>0.35676079988479614</v>
      </c>
      <c r="AZ105" s="1365">
        <v>2.4290489032864571E-2</v>
      </c>
      <c r="BA105" s="1365">
        <v>9.160725399851799E-3</v>
      </c>
      <c r="BB105" s="1365">
        <v>1.5370055101811886E-2</v>
      </c>
      <c r="BC105" s="1365">
        <v>0.21527184545993805</v>
      </c>
      <c r="BD105" s="1365">
        <v>8.3107765763998032E-2</v>
      </c>
      <c r="BE105" s="1365">
        <v>9.5599237829446793E-3</v>
      </c>
      <c r="BF105" s="1365">
        <v>0.3714388906955719</v>
      </c>
      <c r="BG105" s="1365">
        <v>2.4061083793640137E-2</v>
      </c>
      <c r="BH105" s="1365">
        <v>6.8663139827549458E-3</v>
      </c>
      <c r="BI105" s="1365">
        <v>1.0135914199054241E-2</v>
      </c>
      <c r="BJ105" s="1365">
        <v>0.21785369515419006</v>
      </c>
      <c r="BK105" s="1365">
        <v>0.10013870149850845</v>
      </c>
      <c r="BL105" s="1365">
        <v>1.2383190914988518E-2</v>
      </c>
      <c r="BM105" s="1365">
        <v>0.3840610682964325</v>
      </c>
      <c r="BN105" s="1365">
        <v>2.3534525185823441E-2</v>
      </c>
      <c r="BO105" s="1365">
        <v>4.0460224263370037E-3</v>
      </c>
      <c r="BP105" s="1365">
        <v>6.2160310335457325E-3</v>
      </c>
      <c r="BQ105" s="1365">
        <v>0.20380906760692596</v>
      </c>
      <c r="BR105" s="1365">
        <v>0.13333176076412201</v>
      </c>
      <c r="BS105" s="1365">
        <v>1.3123668730258942E-2</v>
      </c>
      <c r="BT105" s="1365">
        <v>0.38163316249847412</v>
      </c>
      <c r="BU105" s="1365">
        <v>2.3360544815659523E-2</v>
      </c>
      <c r="BV105" s="1365">
        <v>2.165929414331913E-3</v>
      </c>
      <c r="BW105" s="1365">
        <v>3.6586627829819918E-3</v>
      </c>
      <c r="BX105" s="1365">
        <v>0.15522697567939758</v>
      </c>
      <c r="BY105" s="1365">
        <v>0.10380188375711441</v>
      </c>
      <c r="BZ105" s="1365">
        <v>1.468117069453001E-2</v>
      </c>
      <c r="CA105" s="1365">
        <v>0.30641624331474304</v>
      </c>
      <c r="CB105" s="1365">
        <v>3.9394348859786987E-2</v>
      </c>
      <c r="CC105" s="1365">
        <v>1.8478097394108772E-2</v>
      </c>
      <c r="CD105" s="1365">
        <v>7.4451461434364319E-2</v>
      </c>
      <c r="CE105" s="1365">
        <v>0.13104936480522156</v>
      </c>
      <c r="CF105" s="1365">
        <v>4.3042959645390511E-2</v>
      </c>
      <c r="CG105" s="1365">
        <v>0</v>
      </c>
      <c r="CH105" s="1365">
        <v>0.30981668829917908</v>
      </c>
      <c r="CI105" s="1365">
        <v>3.3440519124269485E-2</v>
      </c>
      <c r="CJ105" s="1365">
        <v>1.7019839957356453E-2</v>
      </c>
      <c r="CK105" s="1365">
        <v>5.0909124314785004E-2</v>
      </c>
      <c r="CL105" s="1365">
        <v>0.15972618758678436</v>
      </c>
      <c r="CM105" s="1365">
        <v>4.8388820141553879E-2</v>
      </c>
      <c r="CN105" s="1365">
        <v>3.321903059259057E-4</v>
      </c>
      <c r="CO105" s="1365">
        <v>0.31689348816871643</v>
      </c>
      <c r="CP105" s="1365">
        <v>2.6391142979264259E-2</v>
      </c>
      <c r="CQ105" s="1365">
        <v>1.5520533546805382E-2</v>
      </c>
      <c r="CR105" s="1365">
        <v>3.2566219568252563E-2</v>
      </c>
      <c r="CS105" s="1365">
        <v>0.18722088634967804</v>
      </c>
      <c r="CT105" s="1365">
        <v>5.3080867975950241E-2</v>
      </c>
      <c r="CU105" s="1365">
        <v>2.1138524170964956E-3</v>
      </c>
      <c r="CV105" s="1365">
        <v>0.3354928195476532</v>
      </c>
      <c r="CW105" s="1365">
        <v>2.462288923561573E-2</v>
      </c>
      <c r="CX105" s="1365">
        <v>1.248523686081171E-2</v>
      </c>
      <c r="CY105" s="1365">
        <v>2.2954115644097328E-2</v>
      </c>
      <c r="CZ105" s="1365">
        <v>0.21153084933757782</v>
      </c>
      <c r="DA105" s="1365">
        <v>5.8430613949894905E-2</v>
      </c>
      <c r="DB105" s="1365">
        <v>5.4691224358975887E-3</v>
      </c>
      <c r="DC105" s="1365">
        <v>0.3603094220161438</v>
      </c>
      <c r="DD105" s="1365">
        <v>2.4525372311472893E-2</v>
      </c>
      <c r="DE105" s="1365">
        <v>9.3530770391225815E-3</v>
      </c>
      <c r="DF105" s="1365">
        <v>1.3592232018709183E-2</v>
      </c>
      <c r="DG105" s="1365">
        <v>0.23023740947246552</v>
      </c>
      <c r="DH105" s="1365">
        <v>7.0871062576770782E-2</v>
      </c>
      <c r="DI105" s="1365">
        <v>1.1730281636118889E-2</v>
      </c>
      <c r="DJ105" s="1365">
        <v>0.38603782653808594</v>
      </c>
      <c r="DK105" s="1365">
        <v>2.3676175624132156E-2</v>
      </c>
      <c r="DL105" s="1365">
        <v>5.5767558515071869E-3</v>
      </c>
      <c r="DM105" s="1365">
        <v>8.2981875166296959E-3</v>
      </c>
      <c r="DN105" s="1365">
        <v>0.24336360394954681</v>
      </c>
      <c r="DO105" s="1365">
        <v>4.4230252504348755E-2</v>
      </c>
      <c r="DP105" s="1365">
        <v>1.185558270663023E-2</v>
      </c>
      <c r="DQ105" s="1365">
        <v>0.38077718019485474</v>
      </c>
      <c r="DR105" s="1365">
        <v>2.2637294605374336E-2</v>
      </c>
      <c r="DS105" s="1365">
        <v>1.6318758716806769E-3</v>
      </c>
      <c r="DT105" s="1365">
        <v>2.7135547716170549E-3</v>
      </c>
      <c r="DU105" s="1365">
        <v>0.10129700601100922</v>
      </c>
      <c r="DV105" s="1365">
        <v>0.14665374159812927</v>
      </c>
      <c r="DW105" s="1365">
        <v>1.5607509762048721E-2</v>
      </c>
    </row>
    <row r="106" spans="1:127" ht="16" x14ac:dyDescent="0.2">
      <c r="A106" s="1365">
        <v>2017</v>
      </c>
      <c r="B106" s="1365">
        <v>0.29458057880401611</v>
      </c>
      <c r="C106" s="1365">
        <v>4.8063941299915314E-2</v>
      </c>
      <c r="D106" s="1365">
        <v>1.4818607829511166E-2</v>
      </c>
      <c r="E106" s="1365">
        <v>7.5788676738739014E-2</v>
      </c>
      <c r="F106" s="1365">
        <v>0.11956625431776047</v>
      </c>
      <c r="G106" s="1365">
        <v>3.4680834040045738E-2</v>
      </c>
      <c r="H106" s="1365">
        <v>1.6622609691694379E-3</v>
      </c>
      <c r="I106" s="1365">
        <v>0.28059989213943481</v>
      </c>
      <c r="J106" s="1365">
        <v>6.3699871301651001E-2</v>
      </c>
      <c r="K106" s="1365">
        <v>1.5349232591688633E-2</v>
      </c>
      <c r="L106" s="1365">
        <v>0.10508635640144348</v>
      </c>
      <c r="M106" s="1365">
        <v>7.5619295239448547E-2</v>
      </c>
      <c r="N106" s="1365">
        <v>2.0845145918428898E-2</v>
      </c>
      <c r="O106" s="1365">
        <v>0</v>
      </c>
      <c r="P106" s="1365">
        <v>0.25509282946586609</v>
      </c>
      <c r="Q106" s="1365">
        <v>9.1023735702037811E-2</v>
      </c>
      <c r="R106" s="1365">
        <v>1.3730317354202271E-2</v>
      </c>
      <c r="S106" s="1365">
        <v>0.11442457884550095</v>
      </c>
      <c r="T106" s="1365">
        <v>2.6110867038369179E-2</v>
      </c>
      <c r="U106" s="1365">
        <v>9.8033337853848934E-3</v>
      </c>
      <c r="V106" s="1365">
        <v>0</v>
      </c>
      <c r="W106" s="1365">
        <v>0.28893736004829407</v>
      </c>
      <c r="X106" s="1365">
        <v>5.4768554866313934E-2</v>
      </c>
      <c r="Y106" s="1365">
        <v>1.5878405421972275E-2</v>
      </c>
      <c r="Z106" s="1365">
        <v>0.10203398019075394</v>
      </c>
      <c r="AA106" s="1365">
        <v>9.1802060604095459E-2</v>
      </c>
      <c r="AB106" s="1365">
        <v>2.4454370141029358E-2</v>
      </c>
      <c r="AC106" s="1365">
        <v>0</v>
      </c>
      <c r="AD106" s="1365">
        <v>0.31075260043144226</v>
      </c>
      <c r="AE106" s="1365">
        <v>2.9977219179272652E-2</v>
      </c>
      <c r="AF106" s="1365">
        <v>1.4204812236130238E-2</v>
      </c>
      <c r="AG106" s="1365">
        <v>4.1898846626281738E-2</v>
      </c>
      <c r="AH106" s="1365">
        <v>0.17040151357650757</v>
      </c>
      <c r="AI106" s="1365">
        <v>5.068514309823513E-2</v>
      </c>
      <c r="AJ106" s="1365">
        <v>3.5850664135068655E-3</v>
      </c>
      <c r="AK106" s="1365">
        <v>0.31580269336700439</v>
      </c>
      <c r="AL106" s="1365">
        <v>2.7321126312017441E-2</v>
      </c>
      <c r="AM106" s="1365">
        <v>1.2971910648047924E-2</v>
      </c>
      <c r="AN106" s="1365">
        <v>3.1734209507703781E-2</v>
      </c>
      <c r="AO106" s="1365">
        <v>0.18405967950820923</v>
      </c>
      <c r="AP106" s="1365">
        <v>5.5022453889250755E-2</v>
      </c>
      <c r="AQ106" s="1365">
        <v>4.6933209523558617E-3</v>
      </c>
      <c r="AR106" s="1365">
        <v>0.33050373196601868</v>
      </c>
      <c r="AS106" s="1365">
        <v>2.3312292993068695E-2</v>
      </c>
      <c r="AT106" s="1365">
        <v>1.000659354031086E-2</v>
      </c>
      <c r="AU106" s="1365">
        <v>1.7879515886306763E-2</v>
      </c>
      <c r="AV106" s="1365">
        <v>0.20717775821685791</v>
      </c>
      <c r="AW106" s="1365">
        <v>6.4037242904305458E-2</v>
      </c>
      <c r="AX106" s="1365">
        <v>8.0903274938464165E-3</v>
      </c>
      <c r="AY106" s="1365">
        <v>0.33670526742935181</v>
      </c>
      <c r="AZ106" s="1365">
        <v>2.2795885801315308E-2</v>
      </c>
      <c r="BA106" s="1365">
        <v>8.851904422044754E-3</v>
      </c>
      <c r="BB106" s="1365">
        <v>1.4269255101680756E-2</v>
      </c>
      <c r="BC106" s="1365">
        <v>0.21267761290073395</v>
      </c>
      <c r="BD106" s="1365">
        <v>6.8431653082370758E-2</v>
      </c>
      <c r="BE106" s="1365">
        <v>9.678955189883709E-3</v>
      </c>
      <c r="BF106" s="1365">
        <v>0.34937059879302979</v>
      </c>
      <c r="BG106" s="1365">
        <v>2.2365037351846695E-2</v>
      </c>
      <c r="BH106" s="1365">
        <v>6.520178634673357E-3</v>
      </c>
      <c r="BI106" s="1365">
        <v>9.7291450947523117E-3</v>
      </c>
      <c r="BJ106" s="1365">
        <v>0.2199486643075943</v>
      </c>
      <c r="BK106" s="1365">
        <v>7.8516010195016861E-2</v>
      </c>
      <c r="BL106" s="1365">
        <v>1.2291560880839825E-2</v>
      </c>
      <c r="BM106" s="1365">
        <v>0.34962046146392822</v>
      </c>
      <c r="BN106" s="1365">
        <v>2.1953660994768143E-2</v>
      </c>
      <c r="BO106" s="1365">
        <v>4.2568156495690346E-3</v>
      </c>
      <c r="BP106" s="1365">
        <v>6.1211613938212395E-3</v>
      </c>
      <c r="BQ106" s="1365">
        <v>0.20422211289405823</v>
      </c>
      <c r="BR106" s="1365">
        <v>0.10012256354093552</v>
      </c>
      <c r="BS106" s="1365">
        <v>1.2944142334163189E-2</v>
      </c>
      <c r="BT106" s="1365">
        <v>0.32423645257949829</v>
      </c>
      <c r="BU106" s="1365">
        <v>2.2058889269828796E-2</v>
      </c>
      <c r="BV106" s="1365">
        <v>2.274299506098032E-3</v>
      </c>
      <c r="BW106" s="1365">
        <v>3.7084363866597414E-3</v>
      </c>
      <c r="BX106" s="1365">
        <v>0.1447165310382843</v>
      </c>
      <c r="BY106" s="1365">
        <v>6.7438744008541107E-2</v>
      </c>
      <c r="BZ106" s="1365">
        <v>1.4641938731074333E-2</v>
      </c>
      <c r="CA106" s="1365">
        <v>0.2944161593914032</v>
      </c>
      <c r="CB106" s="1365">
        <v>3.8569346070289612E-2</v>
      </c>
      <c r="CC106" s="1365">
        <v>1.8193094059824944E-2</v>
      </c>
      <c r="CD106" s="1365">
        <v>7.4780188500881195E-2</v>
      </c>
      <c r="CE106" s="1365">
        <v>0.12621903419494629</v>
      </c>
      <c r="CF106" s="1365">
        <v>3.6654481664299965E-2</v>
      </c>
      <c r="CG106" s="1365">
        <v>0</v>
      </c>
      <c r="CH106" s="1365">
        <v>0.29674282670021057</v>
      </c>
      <c r="CI106" s="1365">
        <v>3.2518576830625534E-2</v>
      </c>
      <c r="CJ106" s="1365">
        <v>1.6816440969705582E-2</v>
      </c>
      <c r="CK106" s="1365">
        <v>4.9696806818246841E-2</v>
      </c>
      <c r="CL106" s="1365">
        <v>0.15408711135387421</v>
      </c>
      <c r="CM106" s="1365">
        <v>4.3334785848855972E-2</v>
      </c>
      <c r="CN106" s="1365">
        <v>2.8910496621392667E-4</v>
      </c>
      <c r="CO106" s="1365">
        <v>0.30668744444847107</v>
      </c>
      <c r="CP106" s="1365">
        <v>2.5295492261648178E-2</v>
      </c>
      <c r="CQ106" s="1365">
        <v>1.4441042207181454E-2</v>
      </c>
      <c r="CR106" s="1365">
        <v>3.1744301319122314E-2</v>
      </c>
      <c r="CS106" s="1365">
        <v>0.18605619668960571</v>
      </c>
      <c r="CT106" s="1365">
        <v>4.7161035239696503E-2</v>
      </c>
      <c r="CU106" s="1365">
        <v>1.9893907010555267E-3</v>
      </c>
      <c r="CV106" s="1365">
        <v>0.31820937991142273</v>
      </c>
      <c r="CW106" s="1365">
        <v>2.342507429420948E-2</v>
      </c>
      <c r="CX106" s="1365">
        <v>1.2257047928869724E-2</v>
      </c>
      <c r="CY106" s="1365">
        <v>2.0899416878819466E-2</v>
      </c>
      <c r="CZ106" s="1365">
        <v>0.2020592987537384</v>
      </c>
      <c r="DA106" s="1365">
        <v>5.3704932332038879E-2</v>
      </c>
      <c r="DB106" s="1365">
        <v>5.8636283501982689E-3</v>
      </c>
      <c r="DC106" s="1365">
        <v>0.34914752840995789</v>
      </c>
      <c r="DD106" s="1365">
        <v>2.2732313722372055E-2</v>
      </c>
      <c r="DE106" s="1365">
        <v>8.5408948361873627E-3</v>
      </c>
      <c r="DF106" s="1365">
        <v>1.2950330041348934E-2</v>
      </c>
      <c r="DG106" s="1365">
        <v>0.23398923873901367</v>
      </c>
      <c r="DH106" s="1365">
        <v>5.9225818142294884E-2</v>
      </c>
      <c r="DI106" s="1365">
        <v>1.1708940379321575E-2</v>
      </c>
      <c r="DJ106" s="1365">
        <v>0.36899179220199585</v>
      </c>
      <c r="DK106" s="1365">
        <v>2.1873358637094498E-2</v>
      </c>
      <c r="DL106" s="1365">
        <v>5.7697361335158348E-3</v>
      </c>
      <c r="DM106" s="1365">
        <v>7.9623879864811897E-3</v>
      </c>
      <c r="DN106" s="1365">
        <v>0.24963270127773285</v>
      </c>
      <c r="DO106" s="1365">
        <v>2.8946056962013245E-2</v>
      </c>
      <c r="DP106" s="1365">
        <v>1.1648501269519329E-2</v>
      </c>
      <c r="DQ106" s="1365">
        <v>0.30753248929977417</v>
      </c>
      <c r="DR106" s="1365">
        <v>2.1601127460598946E-2</v>
      </c>
      <c r="DS106" s="1365">
        <v>1.9253871869295835E-3</v>
      </c>
      <c r="DT106" s="1365">
        <v>3.3110056538134813E-3</v>
      </c>
      <c r="DU106" s="1365">
        <v>0.10051912814378738</v>
      </c>
      <c r="DV106" s="1365">
        <v>8.7685585021972656E-2</v>
      </c>
      <c r="DW106" s="1365">
        <v>1.5728499740362167E-2</v>
      </c>
    </row>
    <row r="107" spans="1:127" ht="16" x14ac:dyDescent="0.2">
      <c r="A107" s="1365">
        <v>2018</v>
      </c>
      <c r="B107" s="1365">
        <v>0.28736627101898193</v>
      </c>
      <c r="C107" s="1365">
        <v>4.963262751698494E-2</v>
      </c>
      <c r="D107" s="1365">
        <v>1.4544058591127396E-2</v>
      </c>
      <c r="E107" s="1365">
        <v>7.5186900794506073E-2</v>
      </c>
      <c r="F107" s="1365">
        <v>0.11474645137786865</v>
      </c>
      <c r="G107" s="1365">
        <v>3.1692836433649063E-2</v>
      </c>
      <c r="H107" s="1365">
        <v>1.5634059673175216E-3</v>
      </c>
      <c r="I107" s="1365">
        <v>0.27884131669998169</v>
      </c>
      <c r="J107" s="1365">
        <v>6.617061048746109E-2</v>
      </c>
      <c r="K107" s="1365">
        <v>1.541108638048172E-2</v>
      </c>
      <c r="L107" s="1365">
        <v>0.10567595809698105</v>
      </c>
      <c r="M107" s="1365">
        <v>7.2877056896686554E-2</v>
      </c>
      <c r="N107" s="1365">
        <v>1.8706594593822956E-2</v>
      </c>
      <c r="O107" s="1365">
        <v>0</v>
      </c>
      <c r="P107" s="1365">
        <v>0.25648611783981323</v>
      </c>
      <c r="Q107" s="1365">
        <v>9.4457745552062988E-2</v>
      </c>
      <c r="R107" s="1365">
        <v>1.3870831578969955E-2</v>
      </c>
      <c r="S107" s="1365">
        <v>0.11509338021278381</v>
      </c>
      <c r="T107" s="1365">
        <v>2.4008734151721001E-2</v>
      </c>
      <c r="U107" s="1365">
        <v>9.0554426424205303E-3</v>
      </c>
      <c r="V107" s="1365">
        <v>0</v>
      </c>
      <c r="W107" s="1365">
        <v>0.28610906004905701</v>
      </c>
      <c r="X107" s="1365">
        <v>5.6974347680807114E-2</v>
      </c>
      <c r="Y107" s="1365">
        <v>1.5911830589175224E-2</v>
      </c>
      <c r="Z107" s="1365">
        <v>0.10261431336402893</v>
      </c>
      <c r="AA107" s="1365">
        <v>8.876434713602066E-2</v>
      </c>
      <c r="AB107" s="1365">
        <v>2.1844223141670227E-2</v>
      </c>
      <c r="AC107" s="1365">
        <v>0</v>
      </c>
      <c r="AD107" s="1365">
        <v>0.29704728722572327</v>
      </c>
      <c r="AE107" s="1365">
        <v>3.0852021649479866E-2</v>
      </c>
      <c r="AF107" s="1365">
        <v>1.3559456914663315E-2</v>
      </c>
      <c r="AG107" s="1365">
        <v>4.0563397109508514E-2</v>
      </c>
      <c r="AH107" s="1365">
        <v>0.16229352355003357</v>
      </c>
      <c r="AI107" s="1365">
        <v>4.6440068632364273E-2</v>
      </c>
      <c r="AJ107" s="1365">
        <v>3.3388168085366488E-3</v>
      </c>
      <c r="AK107" s="1365">
        <v>0.29991248250007629</v>
      </c>
      <c r="AL107" s="1365">
        <v>2.8073724359273911E-2</v>
      </c>
      <c r="AM107" s="1365">
        <v>1.2182513251900673E-2</v>
      </c>
      <c r="AN107" s="1365">
        <v>3.0372506007552147E-2</v>
      </c>
      <c r="AO107" s="1365">
        <v>0.17437218129634857</v>
      </c>
      <c r="AP107" s="1365">
        <v>5.0558211281895638E-2</v>
      </c>
      <c r="AQ107" s="1365">
        <v>4.3533602729439735E-3</v>
      </c>
      <c r="AR107" s="1365">
        <v>0.31556376814842224</v>
      </c>
      <c r="AS107" s="1365">
        <v>2.3981612175703049E-2</v>
      </c>
      <c r="AT107" s="1365">
        <v>9.4031840562820435E-3</v>
      </c>
      <c r="AU107" s="1365">
        <v>1.7012204974889755E-2</v>
      </c>
      <c r="AV107" s="1365">
        <v>0.19865196943283081</v>
      </c>
      <c r="AW107" s="1365">
        <v>5.8806436136364937E-2</v>
      </c>
      <c r="AX107" s="1365">
        <v>7.7083720825612545E-3</v>
      </c>
      <c r="AY107" s="1365">
        <v>0.32279926538467407</v>
      </c>
      <c r="AZ107" s="1365">
        <v>2.3456687107682228E-2</v>
      </c>
      <c r="BA107" s="1365">
        <v>8.3038602024316788E-3</v>
      </c>
      <c r="BB107" s="1365">
        <v>1.361113041639328E-2</v>
      </c>
      <c r="BC107" s="1365">
        <v>0.20487996935844421</v>
      </c>
      <c r="BD107" s="1365">
        <v>6.2817817553877831E-2</v>
      </c>
      <c r="BE107" s="1365">
        <v>9.7298026084899902E-3</v>
      </c>
      <c r="BF107" s="1365">
        <v>0.33717194199562073</v>
      </c>
      <c r="BG107" s="1365">
        <v>2.2992102429270744E-2</v>
      </c>
      <c r="BH107" s="1365">
        <v>6.086345762014389E-3</v>
      </c>
      <c r="BI107" s="1365">
        <v>9.2456601560115814E-3</v>
      </c>
      <c r="BJ107" s="1365">
        <v>0.21260419487953186</v>
      </c>
      <c r="BK107" s="1365">
        <v>7.2246655821800232E-2</v>
      </c>
      <c r="BL107" s="1365">
        <v>1.399698294699192E-2</v>
      </c>
      <c r="BM107" s="1365">
        <v>0.33888483047485352</v>
      </c>
      <c r="BN107" s="1365">
        <v>2.2418610751628876E-2</v>
      </c>
      <c r="BO107" s="1365">
        <v>3.8610023912042379E-3</v>
      </c>
      <c r="BP107" s="1365">
        <v>5.9060552157461643E-3</v>
      </c>
      <c r="BQ107" s="1365">
        <v>0.19775360822677612</v>
      </c>
      <c r="BR107" s="1365">
        <v>9.352414682507515E-2</v>
      </c>
      <c r="BS107" s="1365">
        <v>1.542141567915678E-2</v>
      </c>
      <c r="BT107" s="1365">
        <v>0.31288710236549377</v>
      </c>
      <c r="BU107" s="1365">
        <v>2.2568665444850922E-2</v>
      </c>
      <c r="BV107" s="1365">
        <v>1.854943111538887E-3</v>
      </c>
      <c r="BW107" s="1365">
        <v>3.4868360962718725E-3</v>
      </c>
      <c r="BX107" s="1365">
        <v>0.13809345662593842</v>
      </c>
      <c r="BY107" s="1365">
        <v>6.2045030295848846E-2</v>
      </c>
      <c r="BZ107" s="1365">
        <v>1.7483077943325043E-2</v>
      </c>
      <c r="CA107" s="1365">
        <v>0.28761804103851318</v>
      </c>
      <c r="CB107" s="1365">
        <v>3.9995275437831879E-2</v>
      </c>
      <c r="CC107" s="1365">
        <v>1.809091679751873E-2</v>
      </c>
      <c r="CD107" s="1365">
        <v>7.4101164937019348E-2</v>
      </c>
      <c r="CE107" s="1365">
        <v>0.12254322320222855</v>
      </c>
      <c r="CF107" s="1365">
        <v>3.288745041936636E-2</v>
      </c>
      <c r="CG107" s="1365">
        <v>0</v>
      </c>
      <c r="CH107" s="1365">
        <v>0.27960386872291565</v>
      </c>
      <c r="CI107" s="1365">
        <v>3.3383522182703018E-2</v>
      </c>
      <c r="CJ107" s="1365">
        <v>1.5788886696100235E-2</v>
      </c>
      <c r="CK107" s="1365">
        <v>4.7708421945571899E-2</v>
      </c>
      <c r="CL107" s="1365">
        <v>0.14286746084690094</v>
      </c>
      <c r="CM107" s="1365">
        <v>3.9855565875768661E-2</v>
      </c>
      <c r="CN107" s="1365">
        <v>0</v>
      </c>
      <c r="CO107" s="1365">
        <v>0.28797784447669983</v>
      </c>
      <c r="CP107" s="1365">
        <v>2.59829331189394E-2</v>
      </c>
      <c r="CQ107" s="1365">
        <v>1.3594448566436768E-2</v>
      </c>
      <c r="CR107" s="1365">
        <v>2.997908927500248E-2</v>
      </c>
      <c r="CS107" s="1365">
        <v>0.17490717768669128</v>
      </c>
      <c r="CT107" s="1365">
        <v>4.3512700125575066E-2</v>
      </c>
      <c r="CU107" s="1365">
        <v>1.4962975001253653E-6</v>
      </c>
      <c r="CV107" s="1365">
        <v>0.30208805203437805</v>
      </c>
      <c r="CW107" s="1365">
        <v>2.4126162752509117E-2</v>
      </c>
      <c r="CX107" s="1365">
        <v>1.1499323882162571E-2</v>
      </c>
      <c r="CY107" s="1365">
        <v>1.9901823252439499E-2</v>
      </c>
      <c r="CZ107" s="1365">
        <v>0.19374924898147583</v>
      </c>
      <c r="DA107" s="1365">
        <v>4.9230750650167465E-2</v>
      </c>
      <c r="DB107" s="1365">
        <v>3.5807478707283735E-3</v>
      </c>
      <c r="DC107" s="1365">
        <v>0.33570140600204468</v>
      </c>
      <c r="DD107" s="1365">
        <v>2.3484455421566963E-2</v>
      </c>
      <c r="DE107" s="1365">
        <v>7.9968469217419624E-3</v>
      </c>
      <c r="DF107" s="1365">
        <v>1.211277674883604E-2</v>
      </c>
      <c r="DG107" s="1365">
        <v>0.22535373270511627</v>
      </c>
      <c r="DH107" s="1365">
        <v>5.3979508578777313E-2</v>
      </c>
      <c r="DI107" s="1365">
        <v>1.2774079106748104E-2</v>
      </c>
      <c r="DJ107" s="1365">
        <v>0.35977980494499207</v>
      </c>
      <c r="DK107" s="1365">
        <v>2.2298010066151619E-2</v>
      </c>
      <c r="DL107" s="1365">
        <v>5.4733171127736568E-3</v>
      </c>
      <c r="DM107" s="1365">
        <v>7.8504355624318123E-3</v>
      </c>
      <c r="DN107" s="1365">
        <v>0.2457038015127182</v>
      </c>
      <c r="DO107" s="1365">
        <v>2.469903789460659E-2</v>
      </c>
      <c r="DP107" s="1365">
        <v>1.3764410279691219E-2</v>
      </c>
      <c r="DQ107" s="1365">
        <v>0.29306504130363464</v>
      </c>
      <c r="DR107" s="1365">
        <v>2.2253597155213356E-2</v>
      </c>
      <c r="DS107" s="1365">
        <v>1.5792155172675848E-3</v>
      </c>
      <c r="DT107" s="1365">
        <v>3.0456972308456898E-3</v>
      </c>
      <c r="DU107" s="1365">
        <v>9.5333181321620941E-2</v>
      </c>
      <c r="DV107" s="1365">
        <v>7.8064084053039551E-2</v>
      </c>
      <c r="DW107" s="1365">
        <v>1.8635744228959084E-2</v>
      </c>
    </row>
    <row r="108" spans="1:127" ht="16" x14ac:dyDescent="0.2">
      <c r="A108" s="1365">
        <v>2019</v>
      </c>
      <c r="B108" s="1365">
        <v>0.29380661249160767</v>
      </c>
      <c r="C108" s="1365">
        <v>4.9390651285648346E-2</v>
      </c>
      <c r="D108" s="1365">
        <v>1.5254124999046326E-2</v>
      </c>
      <c r="E108" s="1365">
        <v>7.6354749500751495E-2</v>
      </c>
      <c r="F108" s="1365">
        <v>0.11845313012599945</v>
      </c>
      <c r="G108" s="1365">
        <v>3.3185945823788643E-2</v>
      </c>
      <c r="H108" s="1365">
        <v>1.1680267052724957E-3</v>
      </c>
      <c r="I108" s="1365">
        <v>0.28433480858802795</v>
      </c>
      <c r="J108" s="1365">
        <v>6.5565600991249084E-2</v>
      </c>
      <c r="K108" s="1365">
        <v>1.6258468851447105E-2</v>
      </c>
      <c r="L108" s="1365">
        <v>0.10676425695419312</v>
      </c>
      <c r="M108" s="1365">
        <v>7.6529644429683685E-2</v>
      </c>
      <c r="N108" s="1365">
        <v>1.9216843880712986E-2</v>
      </c>
      <c r="O108" s="1365">
        <v>0</v>
      </c>
      <c r="P108" s="1365">
        <v>0.26013725996017456</v>
      </c>
      <c r="Q108" s="1365">
        <v>9.3136146664619446E-2</v>
      </c>
      <c r="R108" s="1365">
        <v>1.4496650546789169E-2</v>
      </c>
      <c r="S108" s="1365">
        <v>0.11638646572828293</v>
      </c>
      <c r="T108" s="1365">
        <v>2.6506455615162849E-2</v>
      </c>
      <c r="U108" s="1365">
        <v>9.6115497872233391E-3</v>
      </c>
      <c r="V108" s="1365">
        <v>0</v>
      </c>
      <c r="W108" s="1365">
        <v>0.29238107800483704</v>
      </c>
      <c r="X108" s="1365">
        <v>5.6397739797830582E-2</v>
      </c>
      <c r="Y108" s="1365">
        <v>1.6844315454363823E-2</v>
      </c>
      <c r="Z108" s="1365">
        <v>0.10356464982032776</v>
      </c>
      <c r="AA108" s="1365">
        <v>9.3163549900054932E-2</v>
      </c>
      <c r="AB108" s="1365">
        <v>2.2410833276808262E-2</v>
      </c>
      <c r="AC108" s="1365">
        <v>0</v>
      </c>
      <c r="AD108" s="1365">
        <v>0.30471587181091309</v>
      </c>
      <c r="AE108" s="1365">
        <v>3.0760988593101501E-2</v>
      </c>
      <c r="AF108" s="1365">
        <v>1.4097361825406551E-2</v>
      </c>
      <c r="AG108" s="1365">
        <v>4.1330292820930481E-2</v>
      </c>
      <c r="AH108" s="1365">
        <v>0.16673891246318817</v>
      </c>
      <c r="AI108" s="1365">
        <v>4.9274995923042297E-2</v>
      </c>
      <c r="AJ108" s="1365">
        <v>2.5133127346634865E-3</v>
      </c>
      <c r="AK108" s="1365">
        <v>0.30794495344161987</v>
      </c>
      <c r="AL108" s="1365">
        <v>2.807224914431572E-2</v>
      </c>
      <c r="AM108" s="1365">
        <v>1.277560368180275E-2</v>
      </c>
      <c r="AN108" s="1365">
        <v>3.1044885516166687E-2</v>
      </c>
      <c r="AO108" s="1365">
        <v>0.1788744330406189</v>
      </c>
      <c r="AP108" s="1365">
        <v>5.3887620568275452E-2</v>
      </c>
      <c r="AQ108" s="1365">
        <v>3.2901684753596783E-3</v>
      </c>
      <c r="AR108" s="1365">
        <v>0.3237268328666687</v>
      </c>
      <c r="AS108" s="1365">
        <v>2.4078080430626869E-2</v>
      </c>
      <c r="AT108" s="1365">
        <v>1.0073105804622173E-2</v>
      </c>
      <c r="AU108" s="1365">
        <v>1.7477678135037422E-2</v>
      </c>
      <c r="AV108" s="1365">
        <v>0.20312632620334625</v>
      </c>
      <c r="AW108" s="1365">
        <v>6.3095347955822945E-2</v>
      </c>
      <c r="AX108" s="1365">
        <v>5.8762817643582821E-3</v>
      </c>
      <c r="AY108" s="1365">
        <v>0.33033183217048645</v>
      </c>
      <c r="AZ108" s="1365">
        <v>2.3579912260174751E-2</v>
      </c>
      <c r="BA108" s="1365">
        <v>8.9439572766423225E-3</v>
      </c>
      <c r="BB108" s="1365">
        <v>1.3854891061782837E-2</v>
      </c>
      <c r="BC108" s="1365">
        <v>0.2087312638759613</v>
      </c>
      <c r="BD108" s="1365">
        <v>6.7767294123768806E-2</v>
      </c>
      <c r="BE108" s="1365">
        <v>7.4545159004628658E-3</v>
      </c>
      <c r="BF108" s="1365">
        <v>0.3454873263835907</v>
      </c>
      <c r="BG108" s="1365">
        <v>2.3175626993179321E-2</v>
      </c>
      <c r="BH108" s="1365">
        <v>6.7456881515681744E-3</v>
      </c>
      <c r="BI108" s="1365">
        <v>9.2713581398129463E-3</v>
      </c>
      <c r="BJ108" s="1365">
        <v>0.2165323942899704</v>
      </c>
      <c r="BK108" s="1365">
        <v>7.8841887414455414E-2</v>
      </c>
      <c r="BL108" s="1365">
        <v>1.0920369066298008E-2</v>
      </c>
      <c r="BM108" s="1365">
        <v>0.35053184628486633</v>
      </c>
      <c r="BN108" s="1365">
        <v>2.2677561268210411E-2</v>
      </c>
      <c r="BO108" s="1365">
        <v>4.7868900001049042E-3</v>
      </c>
      <c r="BP108" s="1365">
        <v>5.7741929776966572E-3</v>
      </c>
      <c r="BQ108" s="1365">
        <v>0.20145283639431</v>
      </c>
      <c r="BR108" s="1365">
        <v>0.10348516702651978</v>
      </c>
      <c r="BS108" s="1365">
        <v>1.2355199083685875E-2</v>
      </c>
      <c r="BT108" s="1365">
        <v>0.32708749175071716</v>
      </c>
      <c r="BU108" s="1365">
        <v>2.2606328129768372E-2</v>
      </c>
      <c r="BV108" s="1365">
        <v>2.3485503625124693E-3</v>
      </c>
      <c r="BW108" s="1365">
        <v>3.3887673635035753E-3</v>
      </c>
      <c r="BX108" s="1365">
        <v>0.14346610009670258</v>
      </c>
      <c r="BY108" s="1365">
        <v>6.81791752576828E-2</v>
      </c>
      <c r="BZ108" s="1365">
        <v>1.3847848400473595E-2</v>
      </c>
      <c r="CA108" s="1365">
        <v>0.29426893591880798</v>
      </c>
      <c r="CB108" s="1365">
        <v>3.9459697902202606E-2</v>
      </c>
      <c r="CC108" s="1365">
        <v>1.8373562023043633E-2</v>
      </c>
      <c r="CD108" s="1365">
        <v>7.4606031179428101E-2</v>
      </c>
      <c r="CE108" s="1365">
        <v>0.12747757136821747</v>
      </c>
      <c r="CF108" s="1365">
        <v>3.4352054819464684E-2</v>
      </c>
      <c r="CG108" s="1365">
        <v>0</v>
      </c>
      <c r="CH108" s="1365">
        <v>0.28786659240722656</v>
      </c>
      <c r="CI108" s="1365">
        <v>3.3153809607028961E-2</v>
      </c>
      <c r="CJ108" s="1365">
        <v>1.6213841736316681E-2</v>
      </c>
      <c r="CK108" s="1365">
        <v>4.8305694013834E-2</v>
      </c>
      <c r="CL108" s="1365">
        <v>0.14802010357379913</v>
      </c>
      <c r="CM108" s="1365">
        <v>4.2173139750957489E-2</v>
      </c>
      <c r="CN108" s="1365">
        <v>0</v>
      </c>
      <c r="CO108" s="1365">
        <v>0.29913419485092163</v>
      </c>
      <c r="CP108" s="1365">
        <v>2.593291737139225E-2</v>
      </c>
      <c r="CQ108" s="1365">
        <v>1.4277294278144836E-2</v>
      </c>
      <c r="CR108" s="1365">
        <v>3.0966496095061302E-2</v>
      </c>
      <c r="CS108" s="1365">
        <v>0.18225732445716858</v>
      </c>
      <c r="CT108" s="1365">
        <v>4.5700166374444962E-2</v>
      </c>
      <c r="CU108" s="1365">
        <v>0</v>
      </c>
      <c r="CV108" s="1365">
        <v>0.30948787927627563</v>
      </c>
      <c r="CW108" s="1365">
        <v>2.413594163954258E-2</v>
      </c>
      <c r="CX108" s="1365">
        <v>1.1967325583100319E-2</v>
      </c>
      <c r="CY108" s="1365">
        <v>2.0158806815743446E-2</v>
      </c>
      <c r="CZ108" s="1365">
        <v>0.19800205528736115</v>
      </c>
      <c r="DA108" s="1365">
        <v>5.2535960450768471E-2</v>
      </c>
      <c r="DB108" s="1365">
        <v>2.6877890340983868E-3</v>
      </c>
      <c r="DC108" s="1365">
        <v>0.34135276079177856</v>
      </c>
      <c r="DD108" s="1365">
        <v>2.3583848029375076E-2</v>
      </c>
      <c r="DE108" s="1365">
        <v>8.3511481061577797E-3</v>
      </c>
      <c r="DF108" s="1365">
        <v>1.2137686833739281E-2</v>
      </c>
      <c r="DG108" s="1365">
        <v>0.22889181971549988</v>
      </c>
      <c r="DH108" s="1365">
        <v>5.8643892407417297E-2</v>
      </c>
      <c r="DI108" s="1365">
        <v>9.744361974298954E-3</v>
      </c>
      <c r="DJ108" s="1365">
        <v>0.36950308084487915</v>
      </c>
      <c r="DK108" s="1365">
        <v>2.2735202684998512E-2</v>
      </c>
      <c r="DL108" s="1365">
        <v>6.7599993199110031E-3</v>
      </c>
      <c r="DM108" s="1365">
        <v>7.7044838108122349E-3</v>
      </c>
      <c r="DN108" s="1365">
        <v>0.24837581813335419</v>
      </c>
      <c r="DO108" s="1365">
        <v>2.8105951845645905E-2</v>
      </c>
      <c r="DP108" s="1365">
        <v>1.1147343553602695E-2</v>
      </c>
      <c r="DQ108" s="1365">
        <v>0.3082122802734375</v>
      </c>
      <c r="DR108" s="1365">
        <v>2.2225741297006607E-2</v>
      </c>
      <c r="DS108" s="1365">
        <v>1.9289691699668765E-3</v>
      </c>
      <c r="DT108" s="1365">
        <v>2.9535009525716305E-3</v>
      </c>
      <c r="DU108" s="1365">
        <v>0.10058750212192535</v>
      </c>
      <c r="DV108" s="1365">
        <v>8.5258640348911285E-2</v>
      </c>
      <c r="DW108" s="1365">
        <v>1.471411157399416E-2</v>
      </c>
    </row>
  </sheetData>
  <pageMargins left="0.75" right="0.75" top="1" bottom="1" header="0.5" footer="0.5"/>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39997558519241921"/>
  </sheetPr>
  <dimension ref="A1:M118"/>
  <sheetViews>
    <sheetView workbookViewId="0">
      <pane xSplit="1" ySplit="8" topLeftCell="B101" activePane="bottomRight" state="frozen"/>
      <selection activeCell="D32" sqref="D32"/>
      <selection pane="topRight" activeCell="D32" sqref="D32"/>
      <selection pane="bottomLeft" activeCell="D32" sqref="D32"/>
      <selection pane="bottomRight"/>
    </sheetView>
  </sheetViews>
  <sheetFormatPr baseColWidth="10" defaultColWidth="10.83203125" defaultRowHeight="16" x14ac:dyDescent="0.2"/>
  <cols>
    <col min="1" max="1" width="10.83203125" style="56"/>
    <col min="2" max="13" width="12" style="56" customWidth="1"/>
    <col min="14" max="16384" width="10.83203125" style="56"/>
  </cols>
  <sheetData>
    <row r="1" spans="1:13" x14ac:dyDescent="0.2">
      <c r="A1" s="52" t="s">
        <v>36</v>
      </c>
      <c r="B1" s="52"/>
      <c r="C1" s="52"/>
      <c r="G1" s="100"/>
      <c r="H1" s="100"/>
      <c r="I1" s="100"/>
      <c r="J1" s="100"/>
      <c r="K1" s="100"/>
      <c r="L1" s="100"/>
      <c r="M1" s="100"/>
    </row>
    <row r="2" spans="1:13" x14ac:dyDescent="0.2">
      <c r="H2" s="98"/>
      <c r="I2" s="98"/>
    </row>
    <row r="3" spans="1:13" ht="17" thickBot="1" x14ac:dyDescent="0.25"/>
    <row r="4" spans="1:13" ht="25" customHeight="1" thickTop="1" x14ac:dyDescent="0.2">
      <c r="A4" s="1391" t="s">
        <v>99</v>
      </c>
      <c r="B4" s="1392"/>
      <c r="C4" s="1392"/>
      <c r="D4" s="1392"/>
      <c r="E4" s="1392"/>
      <c r="F4" s="1392"/>
      <c r="G4" s="1392"/>
      <c r="H4" s="1392"/>
      <c r="I4" s="1392"/>
      <c r="J4" s="1392"/>
      <c r="K4" s="1392"/>
      <c r="L4" s="1392"/>
      <c r="M4" s="1393"/>
    </row>
    <row r="5" spans="1:13" x14ac:dyDescent="0.2">
      <c r="A5" s="96"/>
      <c r="B5" s="97"/>
      <c r="C5" s="97"/>
      <c r="D5" s="59"/>
      <c r="E5" s="59"/>
      <c r="F5" s="59"/>
      <c r="G5" s="59"/>
      <c r="H5" s="59"/>
      <c r="I5" s="59"/>
      <c r="J5" s="59"/>
      <c r="K5" s="59"/>
      <c r="L5" s="59"/>
      <c r="M5" s="208"/>
    </row>
    <row r="6" spans="1:13" x14ac:dyDescent="0.2">
      <c r="A6" s="96"/>
      <c r="B6" s="45" t="s">
        <v>35</v>
      </c>
      <c r="C6" s="45" t="s">
        <v>34</v>
      </c>
      <c r="D6" s="45" t="s">
        <v>33</v>
      </c>
      <c r="E6" s="45" t="s">
        <v>32</v>
      </c>
      <c r="F6" s="45" t="s">
        <v>31</v>
      </c>
      <c r="G6" s="45" t="s">
        <v>30</v>
      </c>
      <c r="H6" s="48" t="s">
        <v>29</v>
      </c>
      <c r="I6" s="468" t="s">
        <v>28</v>
      </c>
      <c r="J6" s="468" t="s">
        <v>27</v>
      </c>
      <c r="K6" s="468" t="s">
        <v>26</v>
      </c>
      <c r="L6" s="468" t="s">
        <v>25</v>
      </c>
      <c r="M6" s="433" t="s">
        <v>24</v>
      </c>
    </row>
    <row r="7" spans="1:13" ht="20" customHeight="1" x14ac:dyDescent="0.2">
      <c r="A7" s="96"/>
      <c r="B7" s="1378" t="s">
        <v>374</v>
      </c>
      <c r="C7" s="1379"/>
      <c r="D7" s="1387"/>
      <c r="E7" s="1387"/>
      <c r="F7" s="1387"/>
      <c r="G7" s="1387"/>
      <c r="H7" s="1379" t="s">
        <v>90</v>
      </c>
      <c r="I7" s="1379"/>
      <c r="J7" s="1387"/>
      <c r="K7" s="1387"/>
      <c r="L7" s="1387"/>
      <c r="M7" s="1390"/>
    </row>
    <row r="8" spans="1:13" s="87" customFormat="1" ht="52" customHeight="1" x14ac:dyDescent="0.2">
      <c r="A8" s="95"/>
      <c r="B8" s="424" t="s">
        <v>306</v>
      </c>
      <c r="C8" s="352" t="s">
        <v>309</v>
      </c>
      <c r="D8" s="352" t="s">
        <v>87</v>
      </c>
      <c r="E8" s="352" t="s">
        <v>88</v>
      </c>
      <c r="F8" s="352" t="s">
        <v>89</v>
      </c>
      <c r="G8" s="352" t="s">
        <v>56</v>
      </c>
      <c r="H8" s="424" t="s">
        <v>306</v>
      </c>
      <c r="I8" s="352" t="s">
        <v>309</v>
      </c>
      <c r="J8" s="352" t="s">
        <v>87</v>
      </c>
      <c r="K8" s="352" t="s">
        <v>88</v>
      </c>
      <c r="L8" s="352" t="s">
        <v>89</v>
      </c>
      <c r="M8" s="359" t="s">
        <v>56</v>
      </c>
    </row>
    <row r="9" spans="1:13" s="87" customFormat="1" ht="15" customHeight="1" x14ac:dyDescent="0.2">
      <c r="A9" s="93">
        <v>1913</v>
      </c>
      <c r="B9" s="571">
        <f>avgprinc!M2</f>
        <v>53702.609111132297</v>
      </c>
      <c r="C9" s="572">
        <f>avgprinc!N2</f>
        <v>60390.990798535364</v>
      </c>
      <c r="D9" s="572"/>
      <c r="E9" s="572"/>
      <c r="F9" s="572"/>
      <c r="G9" s="572">
        <f>avgprinc!R2</f>
        <v>86191.896133011978</v>
      </c>
      <c r="H9" s="530">
        <f>B9*0.1/'TA5'!B9</f>
        <v>0.43291407794211784</v>
      </c>
      <c r="I9" s="575">
        <f>C9*0.1/'TA5'!B9</f>
        <v>0.4868312830658969</v>
      </c>
      <c r="J9" s="575"/>
      <c r="K9" s="541"/>
      <c r="L9" s="575"/>
      <c r="M9" s="561">
        <f>G9*0.1/'TA5'!F9</f>
        <v>0.46210143740704673</v>
      </c>
    </row>
    <row r="10" spans="1:13" s="87" customFormat="1" ht="15" customHeight="1" x14ac:dyDescent="0.2">
      <c r="A10" s="92">
        <v>1914</v>
      </c>
      <c r="B10" s="571">
        <f>avgprinc!M3</f>
        <v>49400.324659080332</v>
      </c>
      <c r="C10" s="572">
        <f>avgprinc!N3</f>
        <v>55287.410853551228</v>
      </c>
      <c r="D10" s="572"/>
      <c r="E10" s="572"/>
      <c r="F10" s="572"/>
      <c r="G10" s="572">
        <f>avgprinc!R3</f>
        <v>79293.789162040455</v>
      </c>
      <c r="H10" s="530">
        <f>B10*0.1/'TA5'!B10</f>
        <v>0.43981931173433797</v>
      </c>
      <c r="I10" s="541">
        <f>C10*0.1/'TA5'!B10</f>
        <v>0.49223301986362206</v>
      </c>
      <c r="J10" s="575"/>
      <c r="K10" s="541"/>
      <c r="L10" s="575"/>
      <c r="M10" s="561">
        <f>G10*0.1/'TA5'!F10</f>
        <v>0.46889025044913574</v>
      </c>
    </row>
    <row r="11" spans="1:13" s="87" customFormat="1" ht="15" customHeight="1" x14ac:dyDescent="0.2">
      <c r="A11" s="92">
        <v>1915</v>
      </c>
      <c r="B11" s="571">
        <f>avgprinc!M4</f>
        <v>49607.714490424936</v>
      </c>
      <c r="C11" s="572">
        <f>avgprinc!N4</f>
        <v>55606.375662381477</v>
      </c>
      <c r="D11" s="572"/>
      <c r="E11" s="572"/>
      <c r="F11" s="572"/>
      <c r="G11" s="572">
        <f>avgprinc!R4</f>
        <v>79820.692468946625</v>
      </c>
      <c r="H11" s="530">
        <f>B11*0.1/'TA5'!B11</f>
        <v>0.43284702254798935</v>
      </c>
      <c r="I11" s="541">
        <f>C11*0.1/'TA5'!B11</f>
        <v>0.48518772508240632</v>
      </c>
      <c r="J11" s="575"/>
      <c r="K11" s="541"/>
      <c r="L11" s="575"/>
      <c r="M11" s="561">
        <f>G11*0.1/'TA5'!F11</f>
        <v>0.46197896304534969</v>
      </c>
    </row>
    <row r="12" spans="1:13" s="87" customFormat="1" ht="15" customHeight="1" x14ac:dyDescent="0.2">
      <c r="A12" s="92">
        <v>1916</v>
      </c>
      <c r="B12" s="571">
        <f>avgprinc!M5</f>
        <v>58312.662309780251</v>
      </c>
      <c r="C12" s="572">
        <f>avgprinc!N5</f>
        <v>64708.04431823091</v>
      </c>
      <c r="D12" s="572"/>
      <c r="E12" s="572"/>
      <c r="F12" s="572"/>
      <c r="G12" s="572">
        <f>avgprinc!R5</f>
        <v>93363.731047875845</v>
      </c>
      <c r="H12" s="530">
        <f>B12*0.1/'TA5'!B12</f>
        <v>0.44723096185120609</v>
      </c>
      <c r="I12" s="541">
        <f>C12*0.1/'TA5'!B12</f>
        <v>0.49628056332285025</v>
      </c>
      <c r="J12" s="575"/>
      <c r="K12" s="541"/>
      <c r="L12" s="575"/>
      <c r="M12" s="561">
        <f>G12*0.1/'TA5'!F12</f>
        <v>0.47436609101477561</v>
      </c>
    </row>
    <row r="13" spans="1:13" s="87" customFormat="1" ht="15" customHeight="1" x14ac:dyDescent="0.2">
      <c r="A13" s="92">
        <v>1917</v>
      </c>
      <c r="B13" s="571">
        <f>avgprinc!M6</f>
        <v>57913.342568756139</v>
      </c>
      <c r="C13" s="572">
        <f>avgprinc!N6</f>
        <v>64490.992663392077</v>
      </c>
      <c r="D13" s="572"/>
      <c r="E13" s="572"/>
      <c r="F13" s="572"/>
      <c r="G13" s="572">
        <f>avgprinc!R6</f>
        <v>92683.683495824938</v>
      </c>
      <c r="H13" s="530">
        <f>B13*0.1/'TA5'!B13</f>
        <v>0.45187012207187649</v>
      </c>
      <c r="I13" s="541">
        <f>C13*0.1/'TA5'!B13</f>
        <v>0.50319238080146911</v>
      </c>
      <c r="J13" s="575"/>
      <c r="K13" s="541"/>
      <c r="L13" s="575"/>
      <c r="M13" s="561">
        <f>G13*0.1/'TA5'!F13</f>
        <v>0.4794744630064729</v>
      </c>
    </row>
    <row r="14" spans="1:13" s="87" customFormat="1" ht="15" customHeight="1" x14ac:dyDescent="0.2">
      <c r="A14" s="92">
        <v>1918</v>
      </c>
      <c r="B14" s="571">
        <f>avgprinc!M7</f>
        <v>59731.868121364285</v>
      </c>
      <c r="C14" s="572">
        <f>avgprinc!N7</f>
        <v>67398.608470373598</v>
      </c>
      <c r="D14" s="524"/>
      <c r="E14" s="524"/>
      <c r="F14" s="524"/>
      <c r="G14" s="572">
        <f>avgprinc!R7</f>
        <v>95079.828986036126</v>
      </c>
      <c r="H14" s="530">
        <f>B14*0.1/'TA5'!B14</f>
        <v>0.44109892925762767</v>
      </c>
      <c r="I14" s="541">
        <f>C14*0.1/'TA5'!B14</f>
        <v>0.49771512200708384</v>
      </c>
      <c r="J14" s="575"/>
      <c r="K14" s="541"/>
      <c r="L14" s="575"/>
      <c r="M14" s="561">
        <f>G14*0.1/'TA5'!F14</f>
        <v>0.46963159970982837</v>
      </c>
    </row>
    <row r="15" spans="1:13" s="87" customFormat="1" ht="15" customHeight="1" x14ac:dyDescent="0.2">
      <c r="A15" s="91">
        <v>1919</v>
      </c>
      <c r="B15" s="573">
        <f>avgprinc!M8</f>
        <v>58990.389256012</v>
      </c>
      <c r="C15" s="574">
        <f>avgprinc!N8</f>
        <v>66067.680747399208</v>
      </c>
      <c r="D15" s="526"/>
      <c r="E15" s="526"/>
      <c r="F15" s="526"/>
      <c r="G15" s="574">
        <f>avgprinc!R8</f>
        <v>94029.966401174053</v>
      </c>
      <c r="H15" s="531">
        <f>B15*0.1/'TA5'!B15</f>
        <v>0.46009123234185384</v>
      </c>
      <c r="I15" s="542">
        <f>C15*0.1/'TA5'!B15</f>
        <v>0.51529005040327214</v>
      </c>
      <c r="J15" s="576"/>
      <c r="K15" s="542"/>
      <c r="L15" s="576"/>
      <c r="M15" s="562">
        <f>G15*0.1/'TA5'!F15</f>
        <v>0.48750305910362224</v>
      </c>
    </row>
    <row r="16" spans="1:13" s="87" customFormat="1" ht="15" customHeight="1" x14ac:dyDescent="0.2">
      <c r="A16" s="92">
        <v>1920</v>
      </c>
      <c r="B16" s="571">
        <f>avgprinc!M9</f>
        <v>55437.850655230279</v>
      </c>
      <c r="C16" s="572">
        <f>avgprinc!N9</f>
        <v>62506.402194754752</v>
      </c>
      <c r="D16" s="524"/>
      <c r="E16" s="524"/>
      <c r="F16" s="524"/>
      <c r="G16" s="572">
        <f>avgprinc!R9</f>
        <v>88921.477691549604</v>
      </c>
      <c r="H16" s="530">
        <f>B16*0.1/'TA5'!B16</f>
        <v>0.44216500188080637</v>
      </c>
      <c r="I16" s="541">
        <f>C16*0.1/'TA5'!B16</f>
        <v>0.49854283882484279</v>
      </c>
      <c r="J16" s="575"/>
      <c r="K16" s="541"/>
      <c r="L16" s="575"/>
      <c r="M16" s="561">
        <f>G16*0.1/'TA5'!F16</f>
        <v>0.47091759043306175</v>
      </c>
    </row>
    <row r="17" spans="1:13" s="87" customFormat="1" ht="15" customHeight="1" x14ac:dyDescent="0.2">
      <c r="A17" s="92">
        <v>1921</v>
      </c>
      <c r="B17" s="571">
        <f>avgprinc!M10</f>
        <v>53960.423706455847</v>
      </c>
      <c r="C17" s="572">
        <f>avgprinc!N10</f>
        <v>59528.293951372209</v>
      </c>
      <c r="D17" s="524"/>
      <c r="E17" s="524"/>
      <c r="F17" s="524"/>
      <c r="G17" s="572">
        <f>avgprinc!R10</f>
        <v>85724.930284446324</v>
      </c>
      <c r="H17" s="530">
        <f>B17*0.1/'TA5'!B17</f>
        <v>0.47582331394694383</v>
      </c>
      <c r="I17" s="541">
        <f>C17*0.1/'TA5'!B17</f>
        <v>0.52492082448494437</v>
      </c>
      <c r="J17" s="575"/>
      <c r="K17" s="541"/>
      <c r="L17" s="575"/>
      <c r="M17" s="561">
        <f>G17*0.1/'TA5'!F17</f>
        <v>0.50310915340656637</v>
      </c>
    </row>
    <row r="18" spans="1:13" s="87" customFormat="1" ht="15" customHeight="1" x14ac:dyDescent="0.2">
      <c r="A18" s="92">
        <v>1922</v>
      </c>
      <c r="B18" s="571">
        <f>avgprinc!M11</f>
        <v>57084.023224501172</v>
      </c>
      <c r="C18" s="572">
        <f>avgprinc!N11</f>
        <v>63452.584366622956</v>
      </c>
      <c r="D18" s="524"/>
      <c r="E18" s="524"/>
      <c r="F18" s="524"/>
      <c r="G18" s="572">
        <f>avgprinc!R11</f>
        <v>90688.333685903563</v>
      </c>
      <c r="H18" s="530">
        <f>B18*0.1/'TA5'!B18</f>
        <v>0.46339527577152179</v>
      </c>
      <c r="I18" s="541">
        <f>C18*0.1/'TA5'!B18</f>
        <v>0.51509382433238504</v>
      </c>
      <c r="J18" s="575"/>
      <c r="K18" s="541"/>
      <c r="L18" s="575"/>
      <c r="M18" s="561">
        <f>G18*0.1/'TA5'!F18</f>
        <v>0.49137219330184134</v>
      </c>
    </row>
    <row r="19" spans="1:13" s="87" customFormat="1" ht="15" customHeight="1" x14ac:dyDescent="0.2">
      <c r="A19" s="92">
        <v>1923</v>
      </c>
      <c r="B19" s="571">
        <f>avgprinc!M12</f>
        <v>60790.065541676624</v>
      </c>
      <c r="C19" s="572">
        <f>avgprinc!N12</f>
        <v>68306.629328912633</v>
      </c>
      <c r="D19" s="524"/>
      <c r="E19" s="524"/>
      <c r="F19" s="524"/>
      <c r="G19" s="572">
        <f>avgprinc!R12</f>
        <v>96810.563203794271</v>
      </c>
      <c r="H19" s="530">
        <f>B19*0.1/'TA5'!B19</f>
        <v>0.4391145596248015</v>
      </c>
      <c r="I19" s="541">
        <f>C19*0.1/'TA5'!B19</f>
        <v>0.4934101516415762</v>
      </c>
      <c r="J19" s="575"/>
      <c r="K19" s="541"/>
      <c r="L19" s="575"/>
      <c r="M19" s="561">
        <f>G19*0.1/'TA5'!F19</f>
        <v>0.46701117740919401</v>
      </c>
    </row>
    <row r="20" spans="1:13" s="87" customFormat="1" ht="15" customHeight="1" x14ac:dyDescent="0.2">
      <c r="A20" s="92">
        <v>1924</v>
      </c>
      <c r="B20" s="571">
        <f>avgprinc!M13</f>
        <v>62864.452866527776</v>
      </c>
      <c r="C20" s="572">
        <f>avgprinc!N13</f>
        <v>70066.786341315965</v>
      </c>
      <c r="D20" s="524"/>
      <c r="E20" s="524"/>
      <c r="F20" s="524"/>
      <c r="G20" s="572">
        <f>avgprinc!R13</f>
        <v>99661.494990905529</v>
      </c>
      <c r="H20" s="530">
        <f>B20*0.1/'TA5'!B20</f>
        <v>0.4595183722501493</v>
      </c>
      <c r="I20" s="541">
        <f>C20*0.1/'TA5'!B20</f>
        <v>0.51216504940749763</v>
      </c>
      <c r="J20" s="575"/>
      <c r="K20" s="541"/>
      <c r="L20" s="575"/>
      <c r="M20" s="561">
        <f>G20*0.1/'TA5'!F20</f>
        <v>0.48660033793924662</v>
      </c>
    </row>
    <row r="21" spans="1:13" s="87" customFormat="1" ht="15" customHeight="1" x14ac:dyDescent="0.2">
      <c r="A21" s="92">
        <v>1925</v>
      </c>
      <c r="B21" s="571">
        <f>avgprinc!M14</f>
        <v>66135.889548855019</v>
      </c>
      <c r="C21" s="572">
        <f>avgprinc!N14</f>
        <v>73342.344744946429</v>
      </c>
      <c r="D21" s="524"/>
      <c r="E21" s="524"/>
      <c r="F21" s="524"/>
      <c r="G21" s="572">
        <f>avgprinc!R14</f>
        <v>104330.6679898687</v>
      </c>
      <c r="H21" s="530">
        <f>B21*0.1/'TA5'!B21</f>
        <v>0.47480197959407439</v>
      </c>
      <c r="I21" s="541">
        <f>C21*0.1/'TA5'!B21</f>
        <v>0.5265384757129119</v>
      </c>
      <c r="J21" s="575"/>
      <c r="K21" s="541"/>
      <c r="L21" s="575"/>
      <c r="M21" s="561">
        <f>G21*0.1/'TA5'!F21</f>
        <v>0.50040872618568666</v>
      </c>
    </row>
    <row r="22" spans="1:13" s="87" customFormat="1" ht="15" customHeight="1" x14ac:dyDescent="0.2">
      <c r="A22" s="92">
        <v>1926</v>
      </c>
      <c r="B22" s="571">
        <f>avgprinc!M15</f>
        <v>69551.372980379965</v>
      </c>
      <c r="C22" s="572">
        <f>avgprinc!N15</f>
        <v>77125.692851461674</v>
      </c>
      <c r="D22" s="524"/>
      <c r="E22" s="524"/>
      <c r="F22" s="524"/>
      <c r="G22" s="572">
        <f>avgprinc!R15</f>
        <v>109738.47953827065</v>
      </c>
      <c r="H22" s="530">
        <f>B22*0.1/'TA5'!B22</f>
        <v>0.47786867976727709</v>
      </c>
      <c r="I22" s="541">
        <f>C22*0.1/'TA5'!B22</f>
        <v>0.52990978380054932</v>
      </c>
      <c r="J22" s="575"/>
      <c r="K22" s="541"/>
      <c r="L22" s="575"/>
      <c r="M22" s="561">
        <f>G22*0.1/'TA5'!F22</f>
        <v>0.50310094477083711</v>
      </c>
    </row>
    <row r="23" spans="1:13" s="87" customFormat="1" ht="15" customHeight="1" x14ac:dyDescent="0.2">
      <c r="A23" s="92">
        <v>1927</v>
      </c>
      <c r="B23" s="571">
        <f>avgprinc!M16</f>
        <v>67614.633366116163</v>
      </c>
      <c r="C23" s="572">
        <f>avgprinc!N16</f>
        <v>75235.453393557123</v>
      </c>
      <c r="D23" s="524"/>
      <c r="E23" s="524"/>
      <c r="F23" s="524"/>
      <c r="G23" s="572">
        <f>avgprinc!R16</f>
        <v>106984.48153872331</v>
      </c>
      <c r="H23" s="530">
        <f>B23*0.1/'TA5'!B23</f>
        <v>0.47285561324704617</v>
      </c>
      <c r="I23" s="541">
        <f>C23*0.1/'TA5'!B23</f>
        <v>0.52615099248852881</v>
      </c>
      <c r="J23" s="575"/>
      <c r="K23" s="541"/>
      <c r="L23" s="575"/>
      <c r="M23" s="561">
        <f>G23*0.1/'TA5'!F23</f>
        <v>0.49857600336445379</v>
      </c>
    </row>
    <row r="24" spans="1:13" s="87" customFormat="1" ht="15" customHeight="1" x14ac:dyDescent="0.2">
      <c r="A24" s="92">
        <v>1928</v>
      </c>
      <c r="B24" s="571">
        <f>avgprinc!M17</f>
        <v>70156.514464725653</v>
      </c>
      <c r="C24" s="572">
        <f>avgprinc!N17</f>
        <v>77495.990702558178</v>
      </c>
      <c r="D24" s="524"/>
      <c r="E24" s="524"/>
      <c r="F24" s="524"/>
      <c r="G24" s="572">
        <f>avgprinc!R17</f>
        <v>110992.66071401622</v>
      </c>
      <c r="H24" s="530">
        <f>B24*0.1/'TA5'!B24</f>
        <v>0.48486588647954487</v>
      </c>
      <c r="I24" s="541">
        <f>C24*0.1/'TA5'!B24</f>
        <v>0.53559049387350965</v>
      </c>
      <c r="J24" s="575"/>
      <c r="K24" s="541"/>
      <c r="L24" s="575"/>
      <c r="M24" s="561">
        <f>G24*0.1/'TA5'!F24</f>
        <v>0.50988885310556309</v>
      </c>
    </row>
    <row r="25" spans="1:13" s="87" customFormat="1" ht="15" customHeight="1" x14ac:dyDescent="0.2">
      <c r="A25" s="91">
        <v>1929</v>
      </c>
      <c r="B25" s="573">
        <f>avgprinc!M18</f>
        <v>71616.031308723614</v>
      </c>
      <c r="C25" s="574">
        <f>avgprinc!N18</f>
        <v>79515.706462477028</v>
      </c>
      <c r="D25" s="526"/>
      <c r="E25" s="526"/>
      <c r="F25" s="526"/>
      <c r="G25" s="574">
        <f>avgprinc!R18</f>
        <v>113988.27330816415</v>
      </c>
      <c r="H25" s="531">
        <f>B25*0.1/'TA5'!B25</f>
        <v>0.47174847989134155</v>
      </c>
      <c r="I25" s="542">
        <f>C25*0.1/'TA5'!B25</f>
        <v>0.52378514929785513</v>
      </c>
      <c r="J25" s="576"/>
      <c r="K25" s="542"/>
      <c r="L25" s="576"/>
      <c r="M25" s="562">
        <f>G25*0.1/'TA5'!F25</f>
        <v>0.4972997460884625</v>
      </c>
    </row>
    <row r="26" spans="1:13" s="87" customFormat="1" ht="15" customHeight="1" x14ac:dyDescent="0.2">
      <c r="A26" s="92">
        <v>1930</v>
      </c>
      <c r="B26" s="571">
        <f>avgprinc!M19</f>
        <v>63506.097732654736</v>
      </c>
      <c r="C26" s="572">
        <f>avgprinc!N19</f>
        <v>71085.154382166278</v>
      </c>
      <c r="D26" s="524"/>
      <c r="E26" s="524"/>
      <c r="F26" s="524"/>
      <c r="G26" s="572">
        <f>avgprinc!R19</f>
        <v>101928.37279565762</v>
      </c>
      <c r="H26" s="530">
        <f>B26*0.1/'TA5'!B26</f>
        <v>0.46453882681632486</v>
      </c>
      <c r="I26" s="541">
        <f>C26*0.1/'TA5'!B26</f>
        <v>0.51997863826813429</v>
      </c>
      <c r="J26" s="575"/>
      <c r="K26" s="541"/>
      <c r="L26" s="575"/>
      <c r="M26" s="561">
        <f>G26*0.1/'TA5'!F26</f>
        <v>0.49127060746467743</v>
      </c>
    </row>
    <row r="27" spans="1:13" s="87" customFormat="1" ht="15" customHeight="1" x14ac:dyDescent="0.2">
      <c r="A27" s="92">
        <v>1931</v>
      </c>
      <c r="B27" s="571">
        <f>avgprinc!M20</f>
        <v>56869.714001345608</v>
      </c>
      <c r="C27" s="572">
        <f>avgprinc!N20</f>
        <v>63830.895454603953</v>
      </c>
      <c r="D27" s="524"/>
      <c r="E27" s="524"/>
      <c r="F27" s="524"/>
      <c r="G27" s="572">
        <f>avgprinc!R20</f>
        <v>91395.334411747899</v>
      </c>
      <c r="H27" s="530">
        <f>B27*0.1/'TA5'!B27</f>
        <v>0.46487682651511814</v>
      </c>
      <c r="I27" s="541">
        <f>C27*0.1/'TA5'!B27</f>
        <v>0.52178043504583926</v>
      </c>
      <c r="J27" s="575"/>
      <c r="K27" s="541"/>
      <c r="L27" s="575"/>
      <c r="M27" s="561">
        <f>G27*0.1/'TA5'!F27</f>
        <v>0.49204181853692719</v>
      </c>
    </row>
    <row r="28" spans="1:13" s="87" customFormat="1" ht="15" customHeight="1" x14ac:dyDescent="0.2">
      <c r="A28" s="92">
        <v>1932</v>
      </c>
      <c r="B28" s="571">
        <f>avgprinc!M21</f>
        <v>49948.19205927966</v>
      </c>
      <c r="C28" s="572">
        <f>avgprinc!N21</f>
        <v>55658.868444841697</v>
      </c>
      <c r="D28" s="524"/>
      <c r="E28" s="524"/>
      <c r="F28" s="524"/>
      <c r="G28" s="572">
        <f>avgprinc!R21</f>
        <v>79997.521896252685</v>
      </c>
      <c r="H28" s="530">
        <f>B28*0.1/'TA5'!B28</f>
        <v>0.48389130231883454</v>
      </c>
      <c r="I28" s="541">
        <f>C28*0.1/'TA5'!B28</f>
        <v>0.53921555970239365</v>
      </c>
      <c r="J28" s="575"/>
      <c r="K28" s="541"/>
      <c r="L28" s="575"/>
      <c r="M28" s="561">
        <f>G28*0.1/'TA5'!F28</f>
        <v>0.50997532015070912</v>
      </c>
    </row>
    <row r="29" spans="1:13" s="87" customFormat="1" ht="15" customHeight="1" x14ac:dyDescent="0.2">
      <c r="A29" s="92">
        <v>1933</v>
      </c>
      <c r="B29" s="571">
        <f>avgprinc!M22</f>
        <v>47908.400651961085</v>
      </c>
      <c r="C29" s="572">
        <f>avgprinc!N22</f>
        <v>53577.313563040421</v>
      </c>
      <c r="D29" s="524"/>
      <c r="E29" s="524"/>
      <c r="F29" s="524"/>
      <c r="G29" s="572">
        <f>avgprinc!R22</f>
        <v>76805.085391793589</v>
      </c>
      <c r="H29" s="530">
        <f>B29*0.1/'TA5'!B29</f>
        <v>0.47998808315282648</v>
      </c>
      <c r="I29" s="541">
        <f>C29*0.1/'TA5'!B29</f>
        <v>0.53678418998837996</v>
      </c>
      <c r="J29" s="575"/>
      <c r="K29" s="541"/>
      <c r="L29" s="575"/>
      <c r="M29" s="561">
        <f>G29*0.1/'TA5'!F29</f>
        <v>0.50565046758439536</v>
      </c>
    </row>
    <row r="30" spans="1:13" s="87" customFormat="1" ht="15" customHeight="1" x14ac:dyDescent="0.2">
      <c r="A30" s="92">
        <v>1934</v>
      </c>
      <c r="B30" s="571">
        <f>avgprinc!M23</f>
        <v>55200.259928190375</v>
      </c>
      <c r="C30" s="572">
        <f>avgprinc!N23</f>
        <v>61425.888779760382</v>
      </c>
      <c r="D30" s="524"/>
      <c r="E30" s="524"/>
      <c r="F30" s="524"/>
      <c r="G30" s="572">
        <f>avgprinc!R23</f>
        <v>88479.251893986308</v>
      </c>
      <c r="H30" s="530">
        <f>B30*0.1/'TA5'!B30</f>
        <v>0.49140683485483738</v>
      </c>
      <c r="I30" s="541">
        <f>C30*0.1/'TA5'!B30</f>
        <v>0.54682897549168974</v>
      </c>
      <c r="J30" s="575"/>
      <c r="K30" s="541"/>
      <c r="L30" s="575"/>
      <c r="M30" s="561">
        <f>G30*0.1/'TA5'!F30</f>
        <v>0.51676241977022108</v>
      </c>
    </row>
    <row r="31" spans="1:13" s="87" customFormat="1" ht="15" customHeight="1" x14ac:dyDescent="0.2">
      <c r="A31" s="92">
        <v>1935</v>
      </c>
      <c r="B31" s="571">
        <f>avgprinc!M24</f>
        <v>59535.520951433922</v>
      </c>
      <c r="C31" s="572">
        <f>avgprinc!N24</f>
        <v>66224.586714525387</v>
      </c>
      <c r="D31" s="524"/>
      <c r="E31" s="524"/>
      <c r="F31" s="524"/>
      <c r="G31" s="572">
        <f>avgprinc!R24</f>
        <v>95763.362026003495</v>
      </c>
      <c r="H31" s="530">
        <f>B31*0.1/'TA5'!B31</f>
        <v>0.48236901676533006</v>
      </c>
      <c r="I31" s="541">
        <f>C31*0.1/'TA5'!B31</f>
        <v>0.53656520122222184</v>
      </c>
      <c r="J31" s="575"/>
      <c r="K31" s="541"/>
      <c r="L31" s="575"/>
      <c r="M31" s="561">
        <f>G31*0.1/'TA5'!F31</f>
        <v>0.50869111994586702</v>
      </c>
    </row>
    <row r="32" spans="1:13" s="87" customFormat="1" ht="15" customHeight="1" x14ac:dyDescent="0.2">
      <c r="A32" s="92">
        <v>1936</v>
      </c>
      <c r="B32" s="571">
        <f>avgprinc!M25</f>
        <v>65587.187414359374</v>
      </c>
      <c r="C32" s="572">
        <f>avgprinc!N25</f>
        <v>73044.577209682437</v>
      </c>
      <c r="D32" s="524"/>
      <c r="E32" s="524"/>
      <c r="F32" s="524"/>
      <c r="G32" s="572">
        <f>avgprinc!R25</f>
        <v>105339.714896183</v>
      </c>
      <c r="H32" s="530">
        <f>B32*0.1/'TA5'!B32</f>
        <v>0.48345256207219706</v>
      </c>
      <c r="I32" s="541">
        <f>C32*0.1/'TA5'!B32</f>
        <v>0.53842205146564925</v>
      </c>
      <c r="J32" s="575"/>
      <c r="K32" s="541"/>
      <c r="L32" s="575"/>
      <c r="M32" s="561">
        <f>G32*0.1/'TA5'!F32</f>
        <v>0.50889487857478954</v>
      </c>
    </row>
    <row r="33" spans="1:13" s="87" customFormat="1" ht="15" customHeight="1" x14ac:dyDescent="0.2">
      <c r="A33" s="92">
        <v>1937</v>
      </c>
      <c r="B33" s="571">
        <f>avgprinc!M26</f>
        <v>68640.936894270839</v>
      </c>
      <c r="C33" s="572">
        <f>avgprinc!N26</f>
        <v>76855.475108507948</v>
      </c>
      <c r="D33" s="524"/>
      <c r="E33" s="524"/>
      <c r="F33" s="524"/>
      <c r="G33" s="572">
        <f>avgprinc!R26</f>
        <v>110675.75243833601</v>
      </c>
      <c r="H33" s="530">
        <f>B33*0.1/'TA5'!B33</f>
        <v>0.47441688060772641</v>
      </c>
      <c r="I33" s="541">
        <f>C33*0.1/'TA5'!B33</f>
        <v>0.53119226526242813</v>
      </c>
      <c r="J33" s="575"/>
      <c r="K33" s="541"/>
      <c r="L33" s="575"/>
      <c r="M33" s="561">
        <f>G33*0.1/'TA5'!F33</f>
        <v>0.50133975758945304</v>
      </c>
    </row>
    <row r="34" spans="1:13" s="87" customFormat="1" ht="15" customHeight="1" x14ac:dyDescent="0.2">
      <c r="A34" s="92">
        <v>1938</v>
      </c>
      <c r="B34" s="571">
        <f>avgprinc!M27</f>
        <v>63576.859762466644</v>
      </c>
      <c r="C34" s="572">
        <f>avgprinc!N27</f>
        <v>70947.500719052929</v>
      </c>
      <c r="D34" s="524"/>
      <c r="E34" s="524"/>
      <c r="F34" s="524"/>
      <c r="G34" s="572">
        <f>avgprinc!R27</f>
        <v>102280.32598684634</v>
      </c>
      <c r="H34" s="530">
        <f>B34*0.1/'TA5'!B34</f>
        <v>0.47216500998726868</v>
      </c>
      <c r="I34" s="541">
        <f>C34*0.1/'TA5'!B34</f>
        <v>0.52690440375225744</v>
      </c>
      <c r="J34" s="575"/>
      <c r="K34" s="541"/>
      <c r="L34" s="575"/>
      <c r="M34" s="561">
        <f>G34*0.1/'TA5'!F34</f>
        <v>0.49841571427114806</v>
      </c>
    </row>
    <row r="35" spans="1:13" s="87" customFormat="1" ht="15" customHeight="1" x14ac:dyDescent="0.2">
      <c r="A35" s="91">
        <v>1939</v>
      </c>
      <c r="B35" s="573">
        <f>avgprinc!M28</f>
        <v>70539.016940749469</v>
      </c>
      <c r="C35" s="574">
        <f>avgprinc!N28</f>
        <v>78281.438673597324</v>
      </c>
      <c r="D35" s="526"/>
      <c r="E35" s="526"/>
      <c r="F35" s="526"/>
      <c r="G35" s="574">
        <f>avgprinc!R28</f>
        <v>112975.86648959362</v>
      </c>
      <c r="H35" s="531">
        <f>B35*0.1/'TA5'!B35</f>
        <v>0.48793505561549544</v>
      </c>
      <c r="I35" s="542">
        <f>C35*0.1/'TA5'!B35</f>
        <v>0.54149121705149861</v>
      </c>
      <c r="J35" s="576"/>
      <c r="K35" s="542"/>
      <c r="L35" s="576"/>
      <c r="M35" s="562">
        <f>G35*0.1/'TA5'!F35</f>
        <v>0.51358942434725363</v>
      </c>
    </row>
    <row r="36" spans="1:13" s="87" customFormat="1" ht="15" customHeight="1" x14ac:dyDescent="0.2">
      <c r="A36" s="92">
        <v>1940</v>
      </c>
      <c r="B36" s="571">
        <f>avgprinc!M29</f>
        <v>76948.262279189643</v>
      </c>
      <c r="C36" s="572">
        <f>avgprinc!N29</f>
        <v>84549.669515100628</v>
      </c>
      <c r="D36" s="524"/>
      <c r="E36" s="524"/>
      <c r="F36" s="524"/>
      <c r="G36" s="572">
        <f>avgprinc!R29</f>
        <v>122719.11947228231</v>
      </c>
      <c r="H36" s="530">
        <f>B36*0.1/'TA5'!B36</f>
        <v>0.4916871794032347</v>
      </c>
      <c r="I36" s="541">
        <f>C36*0.1/'TA5'!B36</f>
        <v>0.54025896481613556</v>
      </c>
      <c r="J36" s="575"/>
      <c r="K36" s="541"/>
      <c r="L36" s="575"/>
      <c r="M36" s="561">
        <f>G36*0.1/'TA5'!F36</f>
        <v>0.51578792963012632</v>
      </c>
    </row>
    <row r="37" spans="1:13" s="87" customFormat="1" ht="15" customHeight="1" x14ac:dyDescent="0.2">
      <c r="A37" s="92">
        <v>1941</v>
      </c>
      <c r="B37" s="571">
        <f>avgprinc!M30</f>
        <v>87125.122267676736</v>
      </c>
      <c r="C37" s="572">
        <f>avgprinc!N30</f>
        <v>96240.312065773309</v>
      </c>
      <c r="D37" s="524"/>
      <c r="E37" s="524"/>
      <c r="F37" s="524"/>
      <c r="G37" s="572">
        <f>avgprinc!R30</f>
        <v>140660.9820800194</v>
      </c>
      <c r="H37" s="530">
        <f>B37*0.1/'TA5'!B37</f>
        <v>0.47143710134788924</v>
      </c>
      <c r="I37" s="541">
        <f>C37*0.1/'TA5'!B37</f>
        <v>0.52075971398592924</v>
      </c>
      <c r="J37" s="575"/>
      <c r="K37" s="541"/>
      <c r="L37" s="575"/>
      <c r="M37" s="561">
        <f>G37*0.1/'TA5'!F37</f>
        <v>0.49541760988428069</v>
      </c>
    </row>
    <row r="38" spans="1:13" s="87" customFormat="1" ht="15" customHeight="1" x14ac:dyDescent="0.2">
      <c r="A38" s="92">
        <v>1942</v>
      </c>
      <c r="B38" s="571">
        <f>avgprinc!M31</f>
        <v>93258.437639199794</v>
      </c>
      <c r="C38" s="572">
        <f>avgprinc!N31</f>
        <v>105557.66056392572</v>
      </c>
      <c r="D38" s="524"/>
      <c r="E38" s="524"/>
      <c r="F38" s="524"/>
      <c r="G38" s="572">
        <f>avgprinc!R31</f>
        <v>153691.58552821216</v>
      </c>
      <c r="H38" s="530">
        <f>B38*0.1/'TA5'!B38</f>
        <v>0.42564611428934623</v>
      </c>
      <c r="I38" s="541">
        <f>C38*0.1/'TA5'!B38</f>
        <v>0.48178169385954844</v>
      </c>
      <c r="J38" s="575"/>
      <c r="K38" s="541"/>
      <c r="L38" s="575"/>
      <c r="M38" s="561">
        <f>G38*0.1/'TA5'!F38</f>
        <v>0.45221344302308675</v>
      </c>
    </row>
    <row r="39" spans="1:13" s="87" customFormat="1" ht="15" customHeight="1" x14ac:dyDescent="0.2">
      <c r="A39" s="92">
        <v>1943</v>
      </c>
      <c r="B39" s="571">
        <f>avgprinc!M32</f>
        <v>99174.905390838932</v>
      </c>
      <c r="C39" s="572">
        <f>avgprinc!N32</f>
        <v>114856.37034283282</v>
      </c>
      <c r="D39" s="524"/>
      <c r="E39" s="524"/>
      <c r="F39" s="524"/>
      <c r="G39" s="572">
        <f>avgprinc!R32</f>
        <v>165979.62274444898</v>
      </c>
      <c r="H39" s="530">
        <f>B39*0.1/'TA5'!B39</f>
        <v>0.39186911979506844</v>
      </c>
      <c r="I39" s="541">
        <f>C39*0.1/'TA5'!B39</f>
        <v>0.45383118412593793</v>
      </c>
      <c r="J39" s="575"/>
      <c r="K39" s="541"/>
      <c r="L39" s="575"/>
      <c r="M39" s="561">
        <f>G39*0.1/'TA5'!F39</f>
        <v>0.41980935083824006</v>
      </c>
    </row>
    <row r="40" spans="1:13" s="87" customFormat="1" ht="15" customHeight="1" x14ac:dyDescent="0.2">
      <c r="A40" s="92">
        <v>1944</v>
      </c>
      <c r="B40" s="571">
        <f>avgprinc!M33</f>
        <v>95562.926936390752</v>
      </c>
      <c r="C40" s="572">
        <f>avgprinc!N33</f>
        <v>111670.81015789312</v>
      </c>
      <c r="D40" s="524"/>
      <c r="E40" s="524"/>
      <c r="F40" s="524"/>
      <c r="G40" s="572">
        <f>avgprinc!R33</f>
        <v>162662.52739563398</v>
      </c>
      <c r="H40" s="530">
        <f>B40*0.1/'TA5'!B40</f>
        <v>0.36521699234200428</v>
      </c>
      <c r="I40" s="541">
        <f>C40*0.1/'TA5'!B40</f>
        <v>0.42677718991809077</v>
      </c>
      <c r="J40" s="575"/>
      <c r="K40" s="541"/>
      <c r="L40" s="575"/>
      <c r="M40" s="561">
        <f>G40*0.1/'TA5'!F40</f>
        <v>0.39473380169163441</v>
      </c>
    </row>
    <row r="41" spans="1:13" s="87" customFormat="1" ht="15" customHeight="1" x14ac:dyDescent="0.2">
      <c r="A41" s="92">
        <v>1945</v>
      </c>
      <c r="B41" s="571">
        <f>avgprinc!M34</f>
        <v>89951.942303428063</v>
      </c>
      <c r="C41" s="572">
        <f>avgprinc!N34</f>
        <v>106007.64861141444</v>
      </c>
      <c r="D41" s="524"/>
      <c r="E41" s="524"/>
      <c r="F41" s="524"/>
      <c r="G41" s="572">
        <f>avgprinc!R34</f>
        <v>154784.72802267128</v>
      </c>
      <c r="H41" s="530">
        <f>B41*0.1/'TA5'!B41</f>
        <v>0.35781506047191358</v>
      </c>
      <c r="I41" s="541">
        <f>C41*0.1/'TA5'!B41</f>
        <v>0.42168220304157983</v>
      </c>
      <c r="J41" s="575"/>
      <c r="K41" s="541"/>
      <c r="L41" s="575"/>
      <c r="M41" s="561">
        <f>G41*0.1/'TA5'!F41</f>
        <v>0.38769067848100819</v>
      </c>
    </row>
    <row r="42" spans="1:13" s="87" customFormat="1" ht="15" customHeight="1" x14ac:dyDescent="0.2">
      <c r="A42" s="92">
        <v>1946</v>
      </c>
      <c r="B42" s="571">
        <f>avgprinc!M35</f>
        <v>82153.778582128172</v>
      </c>
      <c r="C42" s="572">
        <f>avgprinc!N35</f>
        <v>95901.574551261685</v>
      </c>
      <c r="D42" s="524"/>
      <c r="E42" s="524"/>
      <c r="F42" s="524"/>
      <c r="G42" s="572">
        <f>avgprinc!R35</f>
        <v>141881.56997963446</v>
      </c>
      <c r="H42" s="530">
        <f>B42*0.1/'TA5'!B42</f>
        <v>0.37423927420184383</v>
      </c>
      <c r="I42" s="541">
        <f>C42*0.1/'TA5'!B42</f>
        <v>0.43686530643260968</v>
      </c>
      <c r="J42" s="575"/>
      <c r="K42" s="541"/>
      <c r="L42" s="575"/>
      <c r="M42" s="561">
        <f>G42*0.1/'TA5'!F42</f>
        <v>0.40370574772229967</v>
      </c>
    </row>
    <row r="43" spans="1:13" s="87" customFormat="1" ht="15" customHeight="1" x14ac:dyDescent="0.2">
      <c r="A43" s="92">
        <v>1947</v>
      </c>
      <c r="B43" s="571">
        <f>avgprinc!M36</f>
        <v>78461.556680771217</v>
      </c>
      <c r="C43" s="572">
        <f>avgprinc!N36</f>
        <v>91607.464366285814</v>
      </c>
      <c r="D43" s="524"/>
      <c r="E43" s="524"/>
      <c r="F43" s="524"/>
      <c r="G43" s="572">
        <f>avgprinc!R36</f>
        <v>135378.18155446654</v>
      </c>
      <c r="H43" s="530">
        <f>B43*0.1/'TA5'!B43</f>
        <v>0.37112813277822937</v>
      </c>
      <c r="I43" s="541">
        <f>C43*0.1/'TA5'!B43</f>
        <v>0.43330910877963563</v>
      </c>
      <c r="J43" s="575"/>
      <c r="K43" s="541"/>
      <c r="L43" s="575"/>
      <c r="M43" s="561">
        <f>G43*0.1/'TA5'!F43</f>
        <v>0.40024345646591702</v>
      </c>
    </row>
    <row r="44" spans="1:13" s="87" customFormat="1" ht="15" customHeight="1" x14ac:dyDescent="0.2">
      <c r="A44" s="92">
        <v>1948</v>
      </c>
      <c r="B44" s="571">
        <f>avgprinc!M37</f>
        <v>86485.41992013756</v>
      </c>
      <c r="C44" s="572">
        <f>avgprinc!N37</f>
        <v>99416.51424976805</v>
      </c>
      <c r="D44" s="524"/>
      <c r="E44" s="524"/>
      <c r="F44" s="524"/>
      <c r="G44" s="572">
        <f>avgprinc!R37</f>
        <v>148802.15680452142</v>
      </c>
      <c r="H44" s="530">
        <f>B44*0.1/'TA5'!B44</f>
        <v>0.39074748463198067</v>
      </c>
      <c r="I44" s="541">
        <f>C44*0.1/'TA5'!B44</f>
        <v>0.44917111936148585</v>
      </c>
      <c r="J44" s="575"/>
      <c r="K44" s="541"/>
      <c r="L44" s="575"/>
      <c r="M44" s="561">
        <f>G44*0.1/'TA5'!F44</f>
        <v>0.41919255800007621</v>
      </c>
    </row>
    <row r="45" spans="1:13" s="87" customFormat="1" ht="15" customHeight="1" x14ac:dyDescent="0.2">
      <c r="A45" s="91">
        <v>1949</v>
      </c>
      <c r="B45" s="573">
        <f>avgprinc!M38</f>
        <v>82539.950095964567</v>
      </c>
      <c r="C45" s="574">
        <f>avgprinc!N38</f>
        <v>95053.845353699828</v>
      </c>
      <c r="D45" s="526"/>
      <c r="E45" s="526"/>
      <c r="F45" s="526"/>
      <c r="G45" s="574">
        <f>avgprinc!R38</f>
        <v>142604.97830769469</v>
      </c>
      <c r="H45" s="531">
        <f>B45*0.1/'TA5'!B45</f>
        <v>0.38526657324525326</v>
      </c>
      <c r="I45" s="542">
        <f>C45*0.1/'TA5'!B45</f>
        <v>0.44367690107186769</v>
      </c>
      <c r="J45" s="576"/>
      <c r="K45" s="542"/>
      <c r="L45" s="576"/>
      <c r="M45" s="562">
        <f>G45*0.1/'TA5'!F45</f>
        <v>0.41398962056832833</v>
      </c>
    </row>
    <row r="46" spans="1:13" s="87" customFormat="1" ht="15" customHeight="1" x14ac:dyDescent="0.2">
      <c r="A46" s="92">
        <v>1950</v>
      </c>
      <c r="B46" s="571">
        <f>avgprinc!M39</f>
        <v>91678.836670767167</v>
      </c>
      <c r="C46" s="572">
        <f>avgprinc!N39</f>
        <v>104738.16536423337</v>
      </c>
      <c r="D46" s="524"/>
      <c r="E46" s="524"/>
      <c r="F46" s="524"/>
      <c r="G46" s="572">
        <f>avgprinc!R39</f>
        <v>157533.93122536564</v>
      </c>
      <c r="H46" s="530">
        <f>B46*0.1/'TA5'!B46</f>
        <v>0.39299717327046479</v>
      </c>
      <c r="I46" s="541">
        <f>C46*0.1/'TA5'!B46</f>
        <v>0.44897824205052461</v>
      </c>
      <c r="J46" s="575"/>
      <c r="K46" s="541"/>
      <c r="L46" s="575"/>
      <c r="M46" s="561">
        <f>G46*0.1/'TA5'!F46</f>
        <v>0.42075311186769404</v>
      </c>
    </row>
    <row r="47" spans="1:13" s="87" customFormat="1" ht="15" customHeight="1" x14ac:dyDescent="0.2">
      <c r="A47" s="92">
        <v>1951</v>
      </c>
      <c r="B47" s="571">
        <f>avgprinc!M40</f>
        <v>95546.927852439127</v>
      </c>
      <c r="C47" s="572">
        <f>avgprinc!N40</f>
        <v>110079.3051340392</v>
      </c>
      <c r="D47" s="524"/>
      <c r="E47" s="524"/>
      <c r="F47" s="524"/>
      <c r="G47" s="572">
        <f>avgprinc!R40</f>
        <v>165067.79095298928</v>
      </c>
      <c r="H47" s="530">
        <f>B47*0.1/'TA5'!B47</f>
        <v>0.3820834561711004</v>
      </c>
      <c r="I47" s="541">
        <f>C47*0.1/'TA5'!B47</f>
        <v>0.44019710841444032</v>
      </c>
      <c r="J47" s="575"/>
      <c r="K47" s="541"/>
      <c r="L47" s="575"/>
      <c r="M47" s="561">
        <f>G47*0.1/'TA5'!F47</f>
        <v>0.41029601481477135</v>
      </c>
    </row>
    <row r="48" spans="1:13" s="87" customFormat="1" ht="15" customHeight="1" x14ac:dyDescent="0.2">
      <c r="A48" s="92">
        <v>1952</v>
      </c>
      <c r="B48" s="571">
        <f>avgprinc!M41</f>
        <v>94548.005985702344</v>
      </c>
      <c r="C48" s="572">
        <f>avgprinc!N41</f>
        <v>110019.54896911091</v>
      </c>
      <c r="D48" s="524"/>
      <c r="E48" s="524"/>
      <c r="F48" s="524"/>
      <c r="G48" s="572">
        <f>avgprinc!R41</f>
        <v>164291.70812220415</v>
      </c>
      <c r="H48" s="530">
        <f>B48*0.1/'TA5'!B48</f>
        <v>0.36891218816919547</v>
      </c>
      <c r="I48" s="541">
        <f>C48*0.1/'TA5'!B48</f>
        <v>0.42927983650676199</v>
      </c>
      <c r="J48" s="575"/>
      <c r="K48" s="541"/>
      <c r="L48" s="575"/>
      <c r="M48" s="561">
        <f>G48*0.1/'TA5'!F48</f>
        <v>0.39779725936929777</v>
      </c>
    </row>
    <row r="49" spans="1:13" s="87" customFormat="1" ht="15" customHeight="1" x14ac:dyDescent="0.2">
      <c r="A49" s="92">
        <v>1953</v>
      </c>
      <c r="B49" s="571">
        <f>avgprinc!M42</f>
        <v>94743.158453298864</v>
      </c>
      <c r="C49" s="572">
        <f>avgprinc!N42</f>
        <v>110863.61550123374</v>
      </c>
      <c r="D49" s="524"/>
      <c r="E49" s="524"/>
      <c r="F49" s="524"/>
      <c r="G49" s="572">
        <f>avgprinc!R42</f>
        <v>165186.90643910732</v>
      </c>
      <c r="H49" s="530">
        <f>B49*0.1/'TA5'!B49</f>
        <v>0.3588923734526715</v>
      </c>
      <c r="I49" s="541">
        <f>C49*0.1/'TA5'!B49</f>
        <v>0.4199575647079008</v>
      </c>
      <c r="J49" s="575"/>
      <c r="K49" s="541"/>
      <c r="L49" s="575"/>
      <c r="M49" s="561">
        <f>G49*0.1/'TA5'!F49</f>
        <v>0.38816516094320225</v>
      </c>
    </row>
    <row r="50" spans="1:13" s="87" customFormat="1" ht="15" customHeight="1" x14ac:dyDescent="0.2">
      <c r="A50" s="92">
        <v>1954</v>
      </c>
      <c r="B50" s="571">
        <f>avgprinc!M43</f>
        <v>93548.047020611193</v>
      </c>
      <c r="C50" s="572">
        <f>avgprinc!N43</f>
        <v>108874.30519720083</v>
      </c>
      <c r="D50" s="524"/>
      <c r="E50" s="524"/>
      <c r="F50" s="524"/>
      <c r="G50" s="572">
        <f>avgprinc!R43</f>
        <v>162748.46039980973</v>
      </c>
      <c r="H50" s="530">
        <f>B50*0.1/'TA5'!B50</f>
        <v>0.36194411699783685</v>
      </c>
      <c r="I50" s="541">
        <f>C50*0.1/'TA5'!B50</f>
        <v>0.42124251134469476</v>
      </c>
      <c r="J50" s="575"/>
      <c r="K50" s="541"/>
      <c r="L50" s="575"/>
      <c r="M50" s="561">
        <f>G50*0.1/'TA5'!F50</f>
        <v>0.39077760062660416</v>
      </c>
    </row>
    <row r="51" spans="1:13" s="87" customFormat="1" ht="15" customHeight="1" x14ac:dyDescent="0.2">
      <c r="A51" s="92">
        <v>1955</v>
      </c>
      <c r="B51" s="571">
        <f>avgprinc!M44</f>
        <v>102024.25062119505</v>
      </c>
      <c r="C51" s="572">
        <f>avgprinc!N44</f>
        <v>117874.06457476903</v>
      </c>
      <c r="D51" s="524"/>
      <c r="E51" s="524"/>
      <c r="F51" s="524"/>
      <c r="G51" s="572">
        <f>avgprinc!R44</f>
        <v>176758.69490725867</v>
      </c>
      <c r="H51" s="530">
        <f>B51*0.1/'TA5'!B51</f>
        <v>0.36893520448768863</v>
      </c>
      <c r="I51" s="541">
        <f>C51*0.1/'TA5'!B51</f>
        <v>0.42625054193392942</v>
      </c>
      <c r="J51" s="575"/>
      <c r="K51" s="541"/>
      <c r="L51" s="575"/>
      <c r="M51" s="561">
        <f>G51*0.1/'TA5'!F51</f>
        <v>0.39699628083255056</v>
      </c>
    </row>
    <row r="52" spans="1:13" s="87" customFormat="1" ht="15" customHeight="1" x14ac:dyDescent="0.2">
      <c r="A52" s="92">
        <v>1956</v>
      </c>
      <c r="B52" s="571">
        <f>avgprinc!M45</f>
        <v>101492.63445003319</v>
      </c>
      <c r="C52" s="572">
        <f>avgprinc!N45</f>
        <v>117910.85208516153</v>
      </c>
      <c r="D52" s="524"/>
      <c r="E52" s="524"/>
      <c r="F52" s="524"/>
      <c r="G52" s="572">
        <f>avgprinc!R45</f>
        <v>176270.87998332505</v>
      </c>
      <c r="H52" s="530">
        <f>B52*0.1/'TA5'!B52</f>
        <v>0.35954781364715566</v>
      </c>
      <c r="I52" s="541">
        <f>C52*0.1/'TA5'!B52</f>
        <v>0.4177109925485743</v>
      </c>
      <c r="J52" s="575"/>
      <c r="K52" s="541"/>
      <c r="L52" s="575"/>
      <c r="M52" s="561">
        <f>G52*0.1/'TA5'!F52</f>
        <v>0.38781514262120459</v>
      </c>
    </row>
    <row r="53" spans="1:13" s="87" customFormat="1" ht="15" customHeight="1" x14ac:dyDescent="0.2">
      <c r="A53" s="92">
        <v>1957</v>
      </c>
      <c r="B53" s="571">
        <f>avgprinc!M46</f>
        <v>101638.16117578767</v>
      </c>
      <c r="C53" s="572">
        <f>avgprinc!N46</f>
        <v>118439.39149582079</v>
      </c>
      <c r="D53" s="524"/>
      <c r="E53" s="524"/>
      <c r="F53" s="524"/>
      <c r="G53" s="572">
        <f>avgprinc!R46</f>
        <v>176643.63010359768</v>
      </c>
      <c r="H53" s="530">
        <f>B53*0.1/'TA5'!B53</f>
        <v>0.35900633427804934</v>
      </c>
      <c r="I53" s="541">
        <f>C53*0.1/'TA5'!B53</f>
        <v>0.41835164354750903</v>
      </c>
      <c r="J53" s="575"/>
      <c r="K53" s="541"/>
      <c r="L53" s="575"/>
      <c r="M53" s="561">
        <f>G53*0.1/'TA5'!F53</f>
        <v>0.38767489653215198</v>
      </c>
    </row>
    <row r="54" spans="1:13" s="87" customFormat="1" ht="15" customHeight="1" x14ac:dyDescent="0.2">
      <c r="A54" s="92">
        <v>1958</v>
      </c>
      <c r="B54" s="571">
        <f>avgprinc!M47</f>
        <v>98568.886229567725</v>
      </c>
      <c r="C54" s="572">
        <f>avgprinc!N47</f>
        <v>114710.37679835572</v>
      </c>
      <c r="D54" s="524"/>
      <c r="E54" s="524"/>
      <c r="F54" s="524"/>
      <c r="G54" s="572">
        <f>avgprinc!R47</f>
        <v>171442.92515916037</v>
      </c>
      <c r="H54" s="530">
        <f>B54*0.1/'TA5'!B54</f>
        <v>0.35777648455270816</v>
      </c>
      <c r="I54" s="541">
        <f>C54*0.1/'TA5'!B54</f>
        <v>0.41636541633480756</v>
      </c>
      <c r="J54" s="575"/>
      <c r="K54" s="541"/>
      <c r="L54" s="575"/>
      <c r="M54" s="561">
        <f>G54*0.1/'TA5'!F54</f>
        <v>0.38665260866622725</v>
      </c>
    </row>
    <row r="55" spans="1:13" s="87" customFormat="1" ht="15" customHeight="1" x14ac:dyDescent="0.2">
      <c r="A55" s="91">
        <v>1959</v>
      </c>
      <c r="B55" s="573">
        <f>avgprinc!M48</f>
        <v>105491.50310644609</v>
      </c>
      <c r="C55" s="574">
        <f>avgprinc!N48</f>
        <v>122153.30978853963</v>
      </c>
      <c r="D55" s="526"/>
      <c r="E55" s="526"/>
      <c r="F55" s="526"/>
      <c r="G55" s="574">
        <f>avgprinc!R48</f>
        <v>183844.69196783425</v>
      </c>
      <c r="H55" s="531">
        <f>B55*0.1/'TA5'!B55</f>
        <v>0.36149266849199996</v>
      </c>
      <c r="I55" s="542">
        <f>C55*0.1/'TA5'!B55</f>
        <v>0.4185884608737826</v>
      </c>
      <c r="J55" s="576"/>
      <c r="K55" s="542"/>
      <c r="L55" s="576"/>
      <c r="M55" s="562">
        <f>G55*0.1/'TA5'!F55</f>
        <v>0.38948283254393151</v>
      </c>
    </row>
    <row r="56" spans="1:13" x14ac:dyDescent="0.2">
      <c r="A56" s="67">
        <v>1960</v>
      </c>
      <c r="B56" s="571">
        <f>avgprinc!M49</f>
        <v>105996.03158519696</v>
      </c>
      <c r="C56" s="572">
        <f>avgprinc!N49</f>
        <v>123175.0311501432</v>
      </c>
      <c r="D56" s="524"/>
      <c r="E56" s="524"/>
      <c r="F56" s="524"/>
      <c r="G56" s="572">
        <f>avgprinc!R49</f>
        <v>185484.19663785302</v>
      </c>
      <c r="H56" s="530">
        <f>B56*0.1/'TA5'!B56</f>
        <v>0.35667064700327233</v>
      </c>
      <c r="I56" s="541">
        <f>C56*0.1/'TA5'!B56</f>
        <v>0.41447700822325229</v>
      </c>
      <c r="J56" s="575"/>
      <c r="K56" s="541"/>
      <c r="L56" s="575"/>
      <c r="M56" s="561">
        <f>G56*0.1/'TA5'!F56</f>
        <v>0.38509959194659055</v>
      </c>
    </row>
    <row r="57" spans="1:13" x14ac:dyDescent="0.2">
      <c r="A57" s="67">
        <v>1961</v>
      </c>
      <c r="B57" s="571">
        <f>avgprinc!M50</f>
        <v>108085.16004180996</v>
      </c>
      <c r="C57" s="572">
        <f>avgprinc!N50</f>
        <v>125020.033288144</v>
      </c>
      <c r="D57" s="524"/>
      <c r="E57" s="524"/>
      <c r="F57" s="524"/>
      <c r="G57" s="572">
        <f>avgprinc!R50</f>
        <v>187267.22721705525</v>
      </c>
      <c r="H57" s="530">
        <f>B57*0.1/'TA5'!B57</f>
        <v>0.3584496419751641</v>
      </c>
      <c r="I57" s="541">
        <f>C57*0.1/'TA5'!B57</f>
        <v>0.4146118315828316</v>
      </c>
      <c r="J57" s="575"/>
      <c r="K57" s="541"/>
      <c r="L57" s="575"/>
      <c r="M57" s="561">
        <f>G57*0.1/'TA5'!F57</f>
        <v>0.38658480334221468</v>
      </c>
    </row>
    <row r="58" spans="1:13" x14ac:dyDescent="0.2">
      <c r="A58" s="67">
        <v>1962</v>
      </c>
      <c r="B58" s="563">
        <f>avgprinc!M51</f>
        <v>116352.53299780193</v>
      </c>
      <c r="C58" s="523">
        <f>avgprinc!N51</f>
        <v>133254.81449697798</v>
      </c>
      <c r="D58" s="522">
        <f>avgprinc!O51</f>
        <v>109487.8979053716</v>
      </c>
      <c r="E58" s="522">
        <f>avgprinc!P51</f>
        <v>159439.72180127699</v>
      </c>
      <c r="F58" s="522">
        <f>avgprinc!Q51</f>
        <v>92728.379227290818</v>
      </c>
      <c r="G58" s="523">
        <f>avgprinc!R51</f>
        <v>193096.57660581067</v>
      </c>
      <c r="H58" s="532">
        <f>B58*0.1/'TA5'!B58</f>
        <v>0.36378473043441767</v>
      </c>
      <c r="I58" s="543">
        <f>C58*0.1/'TA5'!B58</f>
        <v>0.41663095355033869</v>
      </c>
      <c r="J58" s="543">
        <f>D58*0.1/'TA5'!C58</f>
        <v>0.32602149248123163</v>
      </c>
      <c r="K58" s="543">
        <f>E58*0.1/'TA5'!D58</f>
        <v>0.34570086002349854</v>
      </c>
      <c r="L58" s="543">
        <f>F58*0.1/'TA5'!E58</f>
        <v>0.49721708893775945</v>
      </c>
      <c r="M58" s="550">
        <f>G58*0.1/'TA5'!F58</f>
        <v>0.39106529951095576</v>
      </c>
    </row>
    <row r="59" spans="1:13" x14ac:dyDescent="0.2">
      <c r="A59" s="67">
        <v>1963</v>
      </c>
      <c r="B59" s="564">
        <f>avgprinc!M52</f>
        <v>120616.95617233215</v>
      </c>
      <c r="C59" s="525">
        <f>avgprinc!N52</f>
        <v>138004.13457905152</v>
      </c>
      <c r="D59" s="524">
        <f>avgprinc!O52</f>
        <v>113397.94012984305</v>
      </c>
      <c r="E59" s="524">
        <f>avgprinc!P52</f>
        <v>165642.41549238798</v>
      </c>
      <c r="F59" s="524">
        <f>avgprinc!Q52</f>
        <v>96784.419924026966</v>
      </c>
      <c r="G59" s="525">
        <f>avgprinc!R52</f>
        <v>199719.4452293654</v>
      </c>
      <c r="H59" s="533">
        <f>B59*0.1/'TA5'!B59</f>
        <v>0.36483484506607056</v>
      </c>
      <c r="I59" s="544">
        <f>C59*0.1/'TA5'!B59</f>
        <v>0.41742652654647827</v>
      </c>
      <c r="J59" s="551">
        <f>D59*0.1/'TA5'!C59</f>
        <v>0.32626978966250358</v>
      </c>
      <c r="K59" s="544">
        <f>E59*0.1/'TA5'!D59</f>
        <v>0.34663227424161636</v>
      </c>
      <c r="L59" s="551">
        <f>F59*0.1/'TA5'!E59</f>
        <v>0.4989861575550984</v>
      </c>
      <c r="M59" s="552">
        <f>G59*0.1/'TA5'!F59</f>
        <v>0.39139646291732788</v>
      </c>
    </row>
    <row r="60" spans="1:13" x14ac:dyDescent="0.2">
      <c r="A60" s="67">
        <v>1964</v>
      </c>
      <c r="B60" s="564">
        <f>avgprinc!M53</f>
        <v>125931.32604770703</v>
      </c>
      <c r="C60" s="525">
        <f>avgprinc!N53</f>
        <v>143944.87169237336</v>
      </c>
      <c r="D60" s="524">
        <f>avgprinc!O53</f>
        <v>117307.98235431447</v>
      </c>
      <c r="E60" s="524">
        <f>avgprinc!P53</f>
        <v>171845.10918349898</v>
      </c>
      <c r="F60" s="524">
        <f>avgprinc!Q53</f>
        <v>100840.46062076313</v>
      </c>
      <c r="G60" s="525">
        <f>avgprinc!R53</f>
        <v>208846.75106263522</v>
      </c>
      <c r="H60" s="533">
        <f>B60*0.1/'TA5'!B60</f>
        <v>0.36588495969772339</v>
      </c>
      <c r="I60" s="544">
        <f>C60*0.1/'TA5'!B60</f>
        <v>0.4182220995426178</v>
      </c>
      <c r="J60" s="551">
        <f>D60*0.1/'TA5'!C60</f>
        <v>0.32650187611579906</v>
      </c>
      <c r="K60" s="544">
        <f>E60*0.1/'TA5'!D60</f>
        <v>0.34750095009803772</v>
      </c>
      <c r="L60" s="551">
        <f>F60*0.1/'TA5'!E60</f>
        <v>0.50062406063079834</v>
      </c>
      <c r="M60" s="552">
        <f>G60*0.1/'TA5'!F60</f>
        <v>0.39172762632370001</v>
      </c>
    </row>
    <row r="61" spans="1:13" x14ac:dyDescent="0.2">
      <c r="A61" s="67">
        <v>1965</v>
      </c>
      <c r="B61" s="564">
        <f>avgprinc!M54</f>
        <v>131218.38497962631</v>
      </c>
      <c r="C61" s="525">
        <f>avgprinc!N54</f>
        <v>149991.48311850056</v>
      </c>
      <c r="D61" s="524">
        <f>avgprinc!O54</f>
        <v>122309.85421644902</v>
      </c>
      <c r="E61" s="524">
        <f>avgprinc!P54</f>
        <v>178902.21046033967</v>
      </c>
      <c r="F61" s="524">
        <f>avgprinc!Q54</f>
        <v>104453.84604150301</v>
      </c>
      <c r="G61" s="525">
        <f>avgprinc!R54</f>
        <v>217414.87091929387</v>
      </c>
      <c r="H61" s="533">
        <f>B61*0.1/'TA5'!B61</f>
        <v>0.36251187324523931</v>
      </c>
      <c r="I61" s="544">
        <f>C61*0.1/'TA5'!B61</f>
        <v>0.41437557339668279</v>
      </c>
      <c r="J61" s="551">
        <f>D61*0.1/'TA5'!C61</f>
        <v>0.32364382011357429</v>
      </c>
      <c r="K61" s="544">
        <f>E61*0.1/'TA5'!D61</f>
        <v>0.34397446492607731</v>
      </c>
      <c r="L61" s="551">
        <f>F61*0.1/'TA5'!E61</f>
        <v>0.49528051205557189</v>
      </c>
      <c r="M61" s="552">
        <f>G61*0.1/'TA5'!F61</f>
        <v>0.38890776038169861</v>
      </c>
    </row>
    <row r="62" spans="1:13" x14ac:dyDescent="0.2">
      <c r="A62" s="67">
        <v>1966</v>
      </c>
      <c r="B62" s="564">
        <f>avgprinc!M55</f>
        <v>136044.27994738906</v>
      </c>
      <c r="C62" s="525">
        <f>avgprinc!N55</f>
        <v>155511.26941614508</v>
      </c>
      <c r="D62" s="524">
        <f>avgprinc!O55</f>
        <v>127311.72607858358</v>
      </c>
      <c r="E62" s="524">
        <f>avgprinc!P55</f>
        <v>185959.3117371804</v>
      </c>
      <c r="F62" s="524">
        <f>avgprinc!Q55</f>
        <v>108067.23146224288</v>
      </c>
      <c r="G62" s="525">
        <f>avgprinc!R55</f>
        <v>225379.24622816136</v>
      </c>
      <c r="H62" s="533">
        <f>B62*0.1/'TA5'!B62</f>
        <v>0.35913878679275518</v>
      </c>
      <c r="I62" s="544">
        <f>C62*0.1/'TA5'!B62</f>
        <v>0.41052904725074768</v>
      </c>
      <c r="J62" s="551">
        <f>D62*0.1/'TA5'!C62</f>
        <v>0.32105427980422979</v>
      </c>
      <c r="K62" s="544">
        <f>E62*0.1/'TA5'!D62</f>
        <v>0.34077867865562433</v>
      </c>
      <c r="L62" s="551">
        <f>F62*0.1/'TA5'!E62</f>
        <v>0.49039617180824285</v>
      </c>
      <c r="M62" s="552">
        <f>G62*0.1/'TA5'!F62</f>
        <v>0.38608789443969732</v>
      </c>
    </row>
    <row r="63" spans="1:13" x14ac:dyDescent="0.2">
      <c r="A63" s="67">
        <v>1967</v>
      </c>
      <c r="B63" s="564">
        <f>avgprinc!M56</f>
        <v>136311.83015928531</v>
      </c>
      <c r="C63" s="525">
        <f>avgprinc!N56</f>
        <v>155840.98837181422</v>
      </c>
      <c r="D63" s="524">
        <f>avgprinc!O56</f>
        <v>128620.73735981456</v>
      </c>
      <c r="E63" s="524">
        <f>avgprinc!P56</f>
        <v>186010.68329689137</v>
      </c>
      <c r="F63" s="524">
        <f>avgprinc!Q56</f>
        <v>109679.88859133613</v>
      </c>
      <c r="G63" s="525">
        <f>avgprinc!R56</f>
        <v>229101.49407542715</v>
      </c>
      <c r="H63" s="534">
        <f>B63*0.1/'TA5'!B63</f>
        <v>0.35489881783723831</v>
      </c>
      <c r="I63" s="545">
        <f>C63*0.1/'TA5'!B63</f>
        <v>0.40574455261230463</v>
      </c>
      <c r="J63" s="551">
        <f>D63*0.1/'TA5'!C63</f>
        <v>0.31818965822458262</v>
      </c>
      <c r="K63" s="544">
        <f>E63*0.1/'TA5'!D63</f>
        <v>0.34150448441505432</v>
      </c>
      <c r="L63" s="551">
        <f>F63*0.1/'TA5'!E63</f>
        <v>0.47502905875444418</v>
      </c>
      <c r="M63" s="552">
        <f>G63*0.1/'TA5'!F63</f>
        <v>0.38049577921628963</v>
      </c>
    </row>
    <row r="64" spans="1:13" x14ac:dyDescent="0.2">
      <c r="A64" s="67">
        <v>1968</v>
      </c>
      <c r="B64" s="564">
        <f>avgprinc!M57</f>
        <v>138970.53219401769</v>
      </c>
      <c r="C64" s="525">
        <f>avgprinc!N57</f>
        <v>159313.06591715923</v>
      </c>
      <c r="D64" s="524">
        <f>avgprinc!O57</f>
        <v>131199.29983841948</v>
      </c>
      <c r="E64" s="524">
        <f>avgprinc!P57</f>
        <v>189963.41643179522</v>
      </c>
      <c r="F64" s="524">
        <f>avgprinc!Q57</f>
        <v>111586.112092639</v>
      </c>
      <c r="G64" s="525">
        <f>avgprinc!R57</f>
        <v>232310.71474506924</v>
      </c>
      <c r="H64" s="534">
        <f>B64*0.1/'TA5'!B64</f>
        <v>0.35154634155333053</v>
      </c>
      <c r="I64" s="545">
        <f>C64*0.1/'TA5'!B64</f>
        <v>0.40300576388835918</v>
      </c>
      <c r="J64" s="551">
        <f>D64*0.1/'TA5'!C64</f>
        <v>0.31601154990494251</v>
      </c>
      <c r="K64" s="544">
        <f>E64*0.1/'TA5'!D64</f>
        <v>0.34072576463222509</v>
      </c>
      <c r="L64" s="551">
        <f>F64*0.1/'TA5'!E64</f>
        <v>0.4679010901600123</v>
      </c>
      <c r="M64" s="552">
        <f>G64*0.1/'TA5'!F64</f>
        <v>0.37741483561694622</v>
      </c>
    </row>
    <row r="65" spans="1:13" x14ac:dyDescent="0.2">
      <c r="A65" s="72">
        <v>1969</v>
      </c>
      <c r="B65" s="565">
        <f>avgprinc!M58</f>
        <v>137261.64319508628</v>
      </c>
      <c r="C65" s="527">
        <f>avgprinc!N58</f>
        <v>158729.03989545387</v>
      </c>
      <c r="D65" s="526">
        <f>avgprinc!O58</f>
        <v>130930.27900942393</v>
      </c>
      <c r="E65" s="526">
        <f>avgprinc!P58</f>
        <v>191343.80584453998</v>
      </c>
      <c r="F65" s="526">
        <f>avgprinc!Q58</f>
        <v>108466.4873416023</v>
      </c>
      <c r="G65" s="527">
        <f>avgprinc!R58</f>
        <v>231224.96696633159</v>
      </c>
      <c r="H65" s="535">
        <f>B65*0.1/'TA5'!B65</f>
        <v>0.34267260739579802</v>
      </c>
      <c r="I65" s="546">
        <f>C65*0.1/'TA5'!B65</f>
        <v>0.3962657935917378</v>
      </c>
      <c r="J65" s="553">
        <f>D65*0.1/'TA5'!C65</f>
        <v>0.30951824830844998</v>
      </c>
      <c r="K65" s="547">
        <f>E65*0.1/'TA5'!D65</f>
        <v>0.33586413040757179</v>
      </c>
      <c r="L65" s="553">
        <f>F65*0.1/'TA5'!E65</f>
        <v>0.45459901774302119</v>
      </c>
      <c r="M65" s="554">
        <f>G65*0.1/'TA5'!F65</f>
        <v>0.36919780401512969</v>
      </c>
    </row>
    <row r="66" spans="1:13" x14ac:dyDescent="0.2">
      <c r="A66" s="67">
        <v>1970</v>
      </c>
      <c r="B66" s="564">
        <f>avgprinc!M59</f>
        <v>132703.78964597476</v>
      </c>
      <c r="C66" s="525">
        <f>avgprinc!N59</f>
        <v>154035.05860259861</v>
      </c>
      <c r="D66" s="524">
        <f>avgprinc!O59</f>
        <v>127352.61133498677</v>
      </c>
      <c r="E66" s="524">
        <f>avgprinc!P59</f>
        <v>186698.23430963099</v>
      </c>
      <c r="F66" s="524">
        <f>avgprinc!Q59</f>
        <v>103215.27438640436</v>
      </c>
      <c r="G66" s="525">
        <f>avgprinc!R59</f>
        <v>223276.34227168464</v>
      </c>
      <c r="H66" s="534">
        <f>B66*0.1/'TA5'!B66</f>
        <v>0.3395677112275734</v>
      </c>
      <c r="I66" s="545">
        <f>C66*0.1/'TA5'!B66</f>
        <v>0.39415100682526821</v>
      </c>
      <c r="J66" s="551">
        <f>D66*0.1/'TA5'!C66</f>
        <v>0.30748005968052905</v>
      </c>
      <c r="K66" s="544">
        <f>E66*0.1/'TA5'!D66</f>
        <v>0.33542852196842443</v>
      </c>
      <c r="L66" s="551">
        <f>F66*0.1/'TA5'!E66</f>
        <v>0.44900850078556692</v>
      </c>
      <c r="M66" s="552">
        <f>G66*0.1/'TA5'!F66</f>
        <v>0.368057866464369</v>
      </c>
    </row>
    <row r="67" spans="1:13" x14ac:dyDescent="0.2">
      <c r="A67" s="67">
        <v>1971</v>
      </c>
      <c r="B67" s="564">
        <f>avgprinc!M60</f>
        <v>134615.39277107333</v>
      </c>
      <c r="C67" s="525">
        <f>avgprinc!N60</f>
        <v>155920.69857283329</v>
      </c>
      <c r="D67" s="524">
        <f>avgprinc!O60</f>
        <v>129340.38089331433</v>
      </c>
      <c r="E67" s="524">
        <f>avgprinc!P60</f>
        <v>188918.79460350517</v>
      </c>
      <c r="F67" s="524">
        <f>avgprinc!Q60</f>
        <v>104524.66022029132</v>
      </c>
      <c r="G67" s="525">
        <f>avgprinc!R60</f>
        <v>227036.827018576</v>
      </c>
      <c r="H67" s="534">
        <f>B67*0.1/'TA5'!B67</f>
        <v>0.34272645172313787</v>
      </c>
      <c r="I67" s="545">
        <f>C67*0.1/'TA5'!B67</f>
        <v>0.39696907368488604</v>
      </c>
      <c r="J67" s="551">
        <f>D67*0.1/'TA5'!C67</f>
        <v>0.31010093356599105</v>
      </c>
      <c r="K67" s="544">
        <f>E67*0.1/'TA5'!D67</f>
        <v>0.33882554271258414</v>
      </c>
      <c r="L67" s="551">
        <f>F67*0.1/'TA5'!E67</f>
        <v>0.44869468515389599</v>
      </c>
      <c r="M67" s="552">
        <f>G67*0.1/'TA5'!F67</f>
        <v>0.37262519189971494</v>
      </c>
    </row>
    <row r="68" spans="1:13" x14ac:dyDescent="0.2">
      <c r="A68" s="67">
        <v>1972</v>
      </c>
      <c r="B68" s="564">
        <f>avgprinc!M61</f>
        <v>140399.69961005903</v>
      </c>
      <c r="C68" s="525">
        <f>avgprinc!N61</f>
        <v>161893.33587024437</v>
      </c>
      <c r="D68" s="524">
        <f>avgprinc!O61</f>
        <v>134337.92937477588</v>
      </c>
      <c r="E68" s="524">
        <f>avgprinc!P61</f>
        <v>196105.26609764315</v>
      </c>
      <c r="F68" s="524">
        <f>avgprinc!Q61</f>
        <v>109671.14409017682</v>
      </c>
      <c r="G68" s="525">
        <f>avgprinc!R61</f>
        <v>233268.15784231445</v>
      </c>
      <c r="H68" s="534">
        <f>B68*0.1/'TA5'!B68</f>
        <v>0.34485734566260362</v>
      </c>
      <c r="I68" s="545">
        <f>C68*0.1/'TA5'!B68</f>
        <v>0.39765117905335506</v>
      </c>
      <c r="J68" s="551">
        <f>D68*0.1/'TA5'!C68</f>
        <v>0.31227189815399464</v>
      </c>
      <c r="K68" s="544">
        <f>E68*0.1/'TA5'!D68</f>
        <v>0.34032351995119831</v>
      </c>
      <c r="L68" s="551">
        <f>F68*0.1/'TA5'!E68</f>
        <v>0.44769241140602395</v>
      </c>
      <c r="M68" s="552">
        <f>G68*0.1/'TA5'!F68</f>
        <v>0.37574399756704224</v>
      </c>
    </row>
    <row r="69" spans="1:13" x14ac:dyDescent="0.2">
      <c r="A69" s="67">
        <v>1973</v>
      </c>
      <c r="B69" s="564">
        <f>avgprinc!M62</f>
        <v>145838.23318520185</v>
      </c>
      <c r="C69" s="525">
        <f>avgprinc!N62</f>
        <v>168242.24031485192</v>
      </c>
      <c r="D69" s="524">
        <f>avgprinc!O62</f>
        <v>140570.07916395503</v>
      </c>
      <c r="E69" s="524">
        <f>avgprinc!P62</f>
        <v>206010.23589765065</v>
      </c>
      <c r="F69" s="524">
        <f>avgprinc!Q62</f>
        <v>111710.14163558256</v>
      </c>
      <c r="G69" s="525">
        <f>avgprinc!R62</f>
        <v>242860.04407800362</v>
      </c>
      <c r="H69" s="534">
        <f>B69*0.1/'TA5'!B69</f>
        <v>0.3438236441816116</v>
      </c>
      <c r="I69" s="545">
        <f>C69*0.1/'TA5'!B69</f>
        <v>0.39664262866426719</v>
      </c>
      <c r="J69" s="551">
        <f>D69*0.1/'TA5'!C69</f>
        <v>0.31187766173570702</v>
      </c>
      <c r="K69" s="544">
        <f>E69*0.1/'TA5'!D69</f>
        <v>0.34091321683081333</v>
      </c>
      <c r="L69" s="551">
        <f>F69*0.1/'TA5'!E69</f>
        <v>0.44148847889482573</v>
      </c>
      <c r="M69" s="552">
        <f>G69*0.1/'TA5'!F69</f>
        <v>0.37547891151734802</v>
      </c>
    </row>
    <row r="70" spans="1:13" x14ac:dyDescent="0.2">
      <c r="A70" s="67">
        <v>1974</v>
      </c>
      <c r="B70" s="564">
        <f>avgprinc!M63</f>
        <v>140222.28996261919</v>
      </c>
      <c r="C70" s="525">
        <f>avgprinc!N63</f>
        <v>162129.77068602174</v>
      </c>
      <c r="D70" s="524">
        <f>avgprinc!O63</f>
        <v>136957.89459605032</v>
      </c>
      <c r="E70" s="524">
        <f>avgprinc!P63</f>
        <v>200557.585221149</v>
      </c>
      <c r="F70" s="524">
        <f>avgprinc!Q63</f>
        <v>105469.15321768919</v>
      </c>
      <c r="G70" s="525">
        <f>avgprinc!R63</f>
        <v>233924.95000731503</v>
      </c>
      <c r="H70" s="534">
        <f>B70*0.1/'TA5'!B70</f>
        <v>0.34027955747160377</v>
      </c>
      <c r="I70" s="545">
        <f>C70*0.1/'TA5'!B70</f>
        <v>0.39344277316195081</v>
      </c>
      <c r="J70" s="551">
        <f>D70*0.1/'TA5'!C70</f>
        <v>0.31035130316786308</v>
      </c>
      <c r="K70" s="544">
        <f>E70*0.1/'TA5'!D70</f>
        <v>0.3414826717380493</v>
      </c>
      <c r="L70" s="551">
        <f>F70*0.1/'TA5'!E70</f>
        <v>0.42901140558615231</v>
      </c>
      <c r="M70" s="552">
        <f>G70*0.1/'TA5'!F70</f>
        <v>0.37338249835329407</v>
      </c>
    </row>
    <row r="71" spans="1:13" x14ac:dyDescent="0.2">
      <c r="A71" s="67">
        <v>1975</v>
      </c>
      <c r="B71" s="564">
        <f>avgprinc!M64</f>
        <v>136326.91473888539</v>
      </c>
      <c r="C71" s="525">
        <f>avgprinc!N64</f>
        <v>156957.82059305746</v>
      </c>
      <c r="D71" s="524">
        <f>avgprinc!O64</f>
        <v>132454.20121854803</v>
      </c>
      <c r="E71" s="524">
        <f>avgprinc!P64</f>
        <v>191821.95642966731</v>
      </c>
      <c r="F71" s="524">
        <f>avgprinc!Q64</f>
        <v>104957.30944416912</v>
      </c>
      <c r="G71" s="525">
        <f>avgprinc!R64</f>
        <v>226697.44070041069</v>
      </c>
      <c r="H71" s="534">
        <f>B71*0.1/'TA5'!B71</f>
        <v>0.3418137674940453</v>
      </c>
      <c r="I71" s="545">
        <f>C71*0.1/'TA5'!B71</f>
        <v>0.3935418335940995</v>
      </c>
      <c r="J71" s="551">
        <f>D71*0.1/'TA5'!C71</f>
        <v>0.31361789776576648</v>
      </c>
      <c r="K71" s="544">
        <f>E71*0.1/'TA5'!D71</f>
        <v>0.34473137623081124</v>
      </c>
      <c r="L71" s="551">
        <f>F71*0.1/'TA5'!E71</f>
        <v>0.42441859868142734</v>
      </c>
      <c r="M71" s="552">
        <f>G71*0.1/'TA5'!F71</f>
        <v>0.37593792118866526</v>
      </c>
    </row>
    <row r="72" spans="1:13" x14ac:dyDescent="0.2">
      <c r="A72" s="67">
        <v>1976</v>
      </c>
      <c r="B72" s="564">
        <f>avgprinc!M65</f>
        <v>141505.67325165769</v>
      </c>
      <c r="C72" s="525">
        <f>avgprinc!N65</f>
        <v>162198.36788624289</v>
      </c>
      <c r="D72" s="524">
        <f>avgprinc!O65</f>
        <v>137627.22291492854</v>
      </c>
      <c r="E72" s="524">
        <f>avgprinc!P65</f>
        <v>198369.72523816879</v>
      </c>
      <c r="F72" s="524">
        <f>avgprinc!Q65</f>
        <v>109177.68969704941</v>
      </c>
      <c r="G72" s="525">
        <f>avgprinc!R65</f>
        <v>234629.19754444333</v>
      </c>
      <c r="H72" s="534">
        <f>B72*0.1/'TA5'!B72</f>
        <v>0.34228144450517567</v>
      </c>
      <c r="I72" s="545">
        <f>C72*0.1/'TA5'!B72</f>
        <v>0.39233403425282631</v>
      </c>
      <c r="J72" s="551">
        <f>D72*0.1/'TA5'!C72</f>
        <v>0.31412919927063854</v>
      </c>
      <c r="K72" s="544">
        <f>E72*0.1/'TA5'!D72</f>
        <v>0.34560493023695926</v>
      </c>
      <c r="L72" s="551">
        <f>F72*0.1/'TA5'!E72</f>
        <v>0.4191995561792794</v>
      </c>
      <c r="M72" s="552">
        <f>G72*0.1/'TA5'!F72</f>
        <v>0.37708078632314818</v>
      </c>
    </row>
    <row r="73" spans="1:13" x14ac:dyDescent="0.2">
      <c r="A73" s="67">
        <v>1977</v>
      </c>
      <c r="B73" s="564">
        <f>avgprinc!M66</f>
        <v>146191.65571079668</v>
      </c>
      <c r="C73" s="525">
        <f>avgprinc!N66</f>
        <v>166817.91814903743</v>
      </c>
      <c r="D73" s="524">
        <f>avgprinc!O66</f>
        <v>141410.54243530196</v>
      </c>
      <c r="E73" s="524">
        <f>avgprinc!P66</f>
        <v>203928.77221234376</v>
      </c>
      <c r="F73" s="524">
        <f>avgprinc!Q66</f>
        <v>113037.14643588586</v>
      </c>
      <c r="G73" s="525">
        <f>avgprinc!R66</f>
        <v>240426.08060703971</v>
      </c>
      <c r="H73" s="534">
        <f>B73*0.1/'TA5'!B73</f>
        <v>0.34296225349985576</v>
      </c>
      <c r="I73" s="545">
        <f>C73*0.1/'TA5'!B73</f>
        <v>0.39135098959224024</v>
      </c>
      <c r="J73" s="551">
        <f>D73*0.1/'TA5'!C73</f>
        <v>0.31459399205551369</v>
      </c>
      <c r="K73" s="544">
        <f>E73*0.1/'TA5'!D73</f>
        <v>0.34655912317708726</v>
      </c>
      <c r="L73" s="551">
        <f>F73*0.1/'TA5'!E73</f>
        <v>0.41569737346654984</v>
      </c>
      <c r="M73" s="552">
        <f>G73*0.1/'TA5'!F73</f>
        <v>0.37900458725680869</v>
      </c>
    </row>
    <row r="74" spans="1:13" x14ac:dyDescent="0.2">
      <c r="A74" s="67">
        <v>1978</v>
      </c>
      <c r="B74" s="564">
        <f>avgprinc!M67</f>
        <v>150966.375668989</v>
      </c>
      <c r="C74" s="525">
        <f>avgprinc!N67</f>
        <v>171893.27902021335</v>
      </c>
      <c r="D74" s="524">
        <f>avgprinc!O67</f>
        <v>146909.94318258076</v>
      </c>
      <c r="E74" s="524">
        <f>avgprinc!P67</f>
        <v>210288.02511275039</v>
      </c>
      <c r="F74" s="524">
        <f>avgprinc!Q67</f>
        <v>116451.14967005991</v>
      </c>
      <c r="G74" s="525">
        <f>avgprinc!R67</f>
        <v>247274.02880466077</v>
      </c>
      <c r="H74" s="534">
        <f>B74*0.1/'TA5'!B74</f>
        <v>0.3420093552293455</v>
      </c>
      <c r="I74" s="545">
        <f>C74*0.1/'TA5'!B74</f>
        <v>0.3894185659915621</v>
      </c>
      <c r="J74" s="551">
        <f>D74*0.1/'TA5'!C74</f>
        <v>0.31377109672155429</v>
      </c>
      <c r="K74" s="544">
        <f>E74*0.1/'TA5'!D74</f>
        <v>0.34670040408242642</v>
      </c>
      <c r="L74" s="551">
        <f>F74*0.1/'TA5'!E74</f>
        <v>0.41003511287690669</v>
      </c>
      <c r="M74" s="552">
        <f>G74*0.1/'TA5'!F74</f>
        <v>0.3787947271078575</v>
      </c>
    </row>
    <row r="75" spans="1:13" x14ac:dyDescent="0.2">
      <c r="A75" s="72">
        <v>1979</v>
      </c>
      <c r="B75" s="565">
        <f>avgprinc!M68</f>
        <v>152168.83601475324</v>
      </c>
      <c r="C75" s="527">
        <f>avgprinc!N68</f>
        <v>173161.07048125879</v>
      </c>
      <c r="D75" s="526">
        <f>avgprinc!O68</f>
        <v>147761.62579894593</v>
      </c>
      <c r="E75" s="526">
        <f>avgprinc!P68</f>
        <v>212707.88613229105</v>
      </c>
      <c r="F75" s="526">
        <f>avgprinc!Q68</f>
        <v>116846.05241735413</v>
      </c>
      <c r="G75" s="527">
        <f>avgprinc!R68</f>
        <v>248280.59513802527</v>
      </c>
      <c r="H75" s="536">
        <f>B75*0.1/'TA5'!B75</f>
        <v>0.34344521164894098</v>
      </c>
      <c r="I75" s="547">
        <f>C75*0.1/'TA5'!B75</f>
        <v>0.39082470536231989</v>
      </c>
      <c r="J75" s="553">
        <f>D75*0.1/'TA5'!C75</f>
        <v>0.31433084607124334</v>
      </c>
      <c r="K75" s="547">
        <f>E75*0.1/'TA5'!D75</f>
        <v>0.34971272945404053</v>
      </c>
      <c r="L75" s="553">
        <f>F75*0.1/'TA5'!E75</f>
        <v>0.407187819480896</v>
      </c>
      <c r="M75" s="554">
        <f>G75*0.1/'TA5'!F75</f>
        <v>0.38055831193923945</v>
      </c>
    </row>
    <row r="76" spans="1:13" x14ac:dyDescent="0.2">
      <c r="A76" s="67">
        <v>1980</v>
      </c>
      <c r="B76" s="564">
        <f>avgprinc!M69</f>
        <v>146560.55145566532</v>
      </c>
      <c r="C76" s="525">
        <f>avgprinc!N69</f>
        <v>167014.97698526425</v>
      </c>
      <c r="D76" s="524">
        <f>avgprinc!O69</f>
        <v>142555.06366591496</v>
      </c>
      <c r="E76" s="524">
        <f>avgprinc!P69</f>
        <v>204590.23032628885</v>
      </c>
      <c r="F76" s="524">
        <f>avgprinc!Q69</f>
        <v>113581.57775412184</v>
      </c>
      <c r="G76" s="525">
        <f>avgprinc!R69</f>
        <v>238919.56108551382</v>
      </c>
      <c r="H76" s="533">
        <f>B76*0.1/'TA5'!B76</f>
        <v>0.34071299433708191</v>
      </c>
      <c r="I76" s="544">
        <f>C76*0.1/'TA5'!B76</f>
        <v>0.38826391100883484</v>
      </c>
      <c r="J76" s="551">
        <f>D76*0.1/'TA5'!C76</f>
        <v>0.31257745623588562</v>
      </c>
      <c r="K76" s="544">
        <f>E76*0.1/'TA5'!D76</f>
        <v>0.34878394007682806</v>
      </c>
      <c r="L76" s="551">
        <f>F76*0.1/'TA5'!E76</f>
        <v>0.40107673406600958</v>
      </c>
      <c r="M76" s="552">
        <f>G76*0.1/'TA5'!F76</f>
        <v>0.3792731761932373</v>
      </c>
    </row>
    <row r="77" spans="1:13" x14ac:dyDescent="0.2">
      <c r="A77" s="67">
        <v>1981</v>
      </c>
      <c r="B77" s="564">
        <f>avgprinc!M70</f>
        <v>149425.63570190797</v>
      </c>
      <c r="C77" s="525">
        <f>avgprinc!N70</f>
        <v>169579.93211294181</v>
      </c>
      <c r="D77" s="524">
        <f>avgprinc!O70</f>
        <v>145035.70217595279</v>
      </c>
      <c r="E77" s="524">
        <f>avgprinc!P70</f>
        <v>206316.97214388204</v>
      </c>
      <c r="F77" s="524">
        <f>avgprinc!Q70</f>
        <v>117828.46309470145</v>
      </c>
      <c r="G77" s="525">
        <f>avgprinc!R70</f>
        <v>242200.98098901028</v>
      </c>
      <c r="H77" s="533">
        <f>B77*0.1/'TA5'!B77</f>
        <v>0.34472414851188665</v>
      </c>
      <c r="I77" s="544">
        <f>C77*0.1/'TA5'!B77</f>
        <v>0.39122000336647039</v>
      </c>
      <c r="J77" s="551">
        <f>D77*0.1/'TA5'!C77</f>
        <v>0.31695213913917536</v>
      </c>
      <c r="K77" s="544">
        <f>E77*0.1/'TA5'!D77</f>
        <v>0.35217082500457758</v>
      </c>
      <c r="L77" s="551">
        <f>F77*0.1/'TA5'!E77</f>
        <v>0.40542891621589655</v>
      </c>
      <c r="M77" s="552">
        <f>G77*0.1/'TA5'!F77</f>
        <v>0.38312092423439031</v>
      </c>
    </row>
    <row r="78" spans="1:13" x14ac:dyDescent="0.2">
      <c r="A78" s="67">
        <v>1982</v>
      </c>
      <c r="B78" s="564">
        <f>avgprinc!M71</f>
        <v>146436.32969160203</v>
      </c>
      <c r="C78" s="525">
        <f>avgprinc!N71</f>
        <v>166771.14119139992</v>
      </c>
      <c r="D78" s="524">
        <f>avgprinc!O71</f>
        <v>142489.59355808797</v>
      </c>
      <c r="E78" s="524">
        <f>avgprinc!P71</f>
        <v>203406.71398329121</v>
      </c>
      <c r="F78" s="524">
        <f>avgprinc!Q71</f>
        <v>116692.8830762608</v>
      </c>
      <c r="G78" s="525">
        <f>avgprinc!R71</f>
        <v>237125.6078985949</v>
      </c>
      <c r="H78" s="533">
        <f>B78*0.1/'TA5'!B78</f>
        <v>0.34930956363677979</v>
      </c>
      <c r="I78" s="544">
        <f>C78*0.1/'TA5'!B78</f>
        <v>0.39781627058982849</v>
      </c>
      <c r="J78" s="551">
        <f>D78*0.1/'TA5'!C78</f>
        <v>0.32259511947631836</v>
      </c>
      <c r="K78" s="544">
        <f>E78*0.1/'TA5'!D78</f>
        <v>0.35954290628433233</v>
      </c>
      <c r="L78" s="551">
        <f>F78*0.1/'TA5'!E78</f>
        <v>0.40887743234634394</v>
      </c>
      <c r="M78" s="552">
        <f>G78*0.1/'TA5'!F78</f>
        <v>0.38873279094696045</v>
      </c>
    </row>
    <row r="79" spans="1:13" x14ac:dyDescent="0.2">
      <c r="A79" s="67">
        <v>1983</v>
      </c>
      <c r="B79" s="564">
        <f>avgprinc!M72</f>
        <v>151710.54426060306</v>
      </c>
      <c r="C79" s="525">
        <f>avgprinc!N72</f>
        <v>171671.00702989858</v>
      </c>
      <c r="D79" s="524">
        <f>avgprinc!O72</f>
        <v>147286.65295945344</v>
      </c>
      <c r="E79" s="524">
        <f>avgprinc!P72</f>
        <v>209448.75923923979</v>
      </c>
      <c r="F79" s="524">
        <f>avgprinc!Q72</f>
        <v>121789.44140364259</v>
      </c>
      <c r="G79" s="525">
        <f>avgprinc!R72</f>
        <v>244446.3074485251</v>
      </c>
      <c r="H79" s="533">
        <f>B79*0.1/'TA5'!B79</f>
        <v>0.35630330443382258</v>
      </c>
      <c r="I79" s="544">
        <f>C79*0.1/'TA5'!B79</f>
        <v>0.40318191051483154</v>
      </c>
      <c r="J79" s="551">
        <f>D79*0.1/'TA5'!C79</f>
        <v>0.32994061708450323</v>
      </c>
      <c r="K79" s="544">
        <f>E79*0.1/'TA5'!D79</f>
        <v>0.3699857890605926</v>
      </c>
      <c r="L79" s="551">
        <f>F79*0.1/'TA5'!E79</f>
        <v>0.40916666388511658</v>
      </c>
      <c r="M79" s="552">
        <f>G79*0.1/'TA5'!F79</f>
        <v>0.39642959833145136</v>
      </c>
    </row>
    <row r="80" spans="1:13" x14ac:dyDescent="0.2">
      <c r="A80" s="67">
        <v>1984</v>
      </c>
      <c r="B80" s="564">
        <f>avgprinc!M73</f>
        <v>164125.51426073039</v>
      </c>
      <c r="C80" s="525">
        <f>avgprinc!N73</f>
        <v>183691.59254134283</v>
      </c>
      <c r="D80" s="524">
        <f>avgprinc!O73</f>
        <v>160975.74480219418</v>
      </c>
      <c r="E80" s="524">
        <f>avgprinc!P73</f>
        <v>222565.5932646053</v>
      </c>
      <c r="F80" s="524">
        <f>avgprinc!Q73</f>
        <v>133474.71816688031</v>
      </c>
      <c r="G80" s="525">
        <f>avgprinc!R73</f>
        <v>263578.3998510497</v>
      </c>
      <c r="H80" s="533">
        <f>B80*0.1/'TA5'!B80</f>
        <v>0.36138236522674555</v>
      </c>
      <c r="I80" s="544">
        <f>C80*0.1/'TA5'!B80</f>
        <v>0.4044642448425293</v>
      </c>
      <c r="J80" s="551">
        <f>D80*0.1/'TA5'!C80</f>
        <v>0.33936029672622686</v>
      </c>
      <c r="K80" s="544">
        <f>E80*0.1/'TA5'!D80</f>
        <v>0.37068307399749756</v>
      </c>
      <c r="L80" s="551">
        <f>F80*0.1/'TA5'!E80</f>
        <v>0.41761946678161621</v>
      </c>
      <c r="M80" s="552">
        <f>G80*0.1/'TA5'!F80</f>
        <v>0.40101742744445795</v>
      </c>
    </row>
    <row r="81" spans="1:13" x14ac:dyDescent="0.2">
      <c r="A81" s="67">
        <v>1985</v>
      </c>
      <c r="B81" s="564">
        <f>avgprinc!M74</f>
        <v>167744.69778677853</v>
      </c>
      <c r="C81" s="525">
        <f>avgprinc!N74</f>
        <v>187728.15372885257</v>
      </c>
      <c r="D81" s="524">
        <f>avgprinc!O74</f>
        <v>164211.89821948647</v>
      </c>
      <c r="E81" s="524">
        <f>avgprinc!P74</f>
        <v>227267.55250162195</v>
      </c>
      <c r="F81" s="524">
        <f>avgprinc!Q74</f>
        <v>136863.59600936677</v>
      </c>
      <c r="G81" s="525">
        <f>avgprinc!R74</f>
        <v>268345.17900678498</v>
      </c>
      <c r="H81" s="533">
        <f>B81*0.1/'TA5'!B81</f>
        <v>0.36309045553207392</v>
      </c>
      <c r="I81" s="544">
        <f>C81*0.1/'TA5'!B81</f>
        <v>0.40634548664093023</v>
      </c>
      <c r="J81" s="551">
        <f>D81*0.1/'TA5'!C81</f>
        <v>0.34068307280540472</v>
      </c>
      <c r="K81" s="544">
        <f>E81*0.1/'TA5'!D81</f>
        <v>0.37259507179260254</v>
      </c>
      <c r="L81" s="551">
        <f>F81*0.1/'TA5'!E81</f>
        <v>0.41873624920845037</v>
      </c>
      <c r="M81" s="552">
        <f>G81*0.1/'TA5'!F81</f>
        <v>0.40312457084655767</v>
      </c>
    </row>
    <row r="82" spans="1:13" x14ac:dyDescent="0.2">
      <c r="A82" s="67">
        <v>1986</v>
      </c>
      <c r="B82" s="564">
        <f>avgprinc!M75</f>
        <v>168771.31208994461</v>
      </c>
      <c r="C82" s="525">
        <f>avgprinc!N75</f>
        <v>189318.36903192001</v>
      </c>
      <c r="D82" s="524">
        <f>avgprinc!O75</f>
        <v>166921.36268009598</v>
      </c>
      <c r="E82" s="524">
        <f>avgprinc!P75</f>
        <v>231332.35782025196</v>
      </c>
      <c r="F82" s="524">
        <f>avgprinc!Q75</f>
        <v>135959.56407587143</v>
      </c>
      <c r="G82" s="525">
        <f>avgprinc!R75</f>
        <v>269143.43509633368</v>
      </c>
      <c r="H82" s="533">
        <f>B82*0.1/'TA5'!B82</f>
        <v>0.3621042668819428</v>
      </c>
      <c r="I82" s="544">
        <f>C82*0.1/'TA5'!B82</f>
        <v>0.40618863701820379</v>
      </c>
      <c r="J82" s="551">
        <f>D82*0.1/'TA5'!C82</f>
        <v>0.34058114886283869</v>
      </c>
      <c r="K82" s="544">
        <f>E82*0.1/'TA5'!D82</f>
        <v>0.37459093332290638</v>
      </c>
      <c r="L82" s="551">
        <f>F82*0.1/'TA5'!E82</f>
        <v>0.41330546140670776</v>
      </c>
      <c r="M82" s="552">
        <f>G82*0.1/'TA5'!F82</f>
        <v>0.40385386347770696</v>
      </c>
    </row>
    <row r="83" spans="1:13" x14ac:dyDescent="0.2">
      <c r="A83" s="67">
        <v>1987</v>
      </c>
      <c r="B83" s="564">
        <f>avgprinc!M76</f>
        <v>179416.27499158747</v>
      </c>
      <c r="C83" s="525">
        <f>avgprinc!N76</f>
        <v>199784.42959784172</v>
      </c>
      <c r="D83" s="524">
        <f>avgprinc!O76</f>
        <v>180385.66557970826</v>
      </c>
      <c r="E83" s="524">
        <f>avgprinc!P76</f>
        <v>247982.61507278937</v>
      </c>
      <c r="F83" s="524">
        <f>avgprinc!Q76</f>
        <v>140425.97545770867</v>
      </c>
      <c r="G83" s="525">
        <f>avgprinc!R76</f>
        <v>283590.05914967047</v>
      </c>
      <c r="H83" s="533">
        <f>B83*0.1/'TA5'!B83</f>
        <v>0.37363684177398687</v>
      </c>
      <c r="I83" s="544">
        <f>C83*0.1/'TA5'!B83</f>
        <v>0.41605380177497869</v>
      </c>
      <c r="J83" s="551">
        <f>D83*0.1/'TA5'!C83</f>
        <v>0.35218283534049982</v>
      </c>
      <c r="K83" s="544">
        <f>E83*0.1/'TA5'!D83</f>
        <v>0.39078623056411743</v>
      </c>
      <c r="L83" s="551">
        <f>F83*0.1/'TA5'!E83</f>
        <v>0.41497018933296204</v>
      </c>
      <c r="M83" s="552">
        <f>G83*0.1/'TA5'!F83</f>
        <v>0.41626140475273127</v>
      </c>
    </row>
    <row r="84" spans="1:13" x14ac:dyDescent="0.2">
      <c r="A84" s="67">
        <v>1988</v>
      </c>
      <c r="B84" s="564">
        <f>avgprinc!M77</f>
        <v>195360.2195880232</v>
      </c>
      <c r="C84" s="525">
        <f>avgprinc!N77</f>
        <v>215387.00238608973</v>
      </c>
      <c r="D84" s="524">
        <f>avgprinc!O77</f>
        <v>198667.26201883945</v>
      </c>
      <c r="E84" s="524">
        <f>avgprinc!P77</f>
        <v>271340.91729590169</v>
      </c>
      <c r="F84" s="524">
        <f>avgprinc!Q77</f>
        <v>148762.10410715675</v>
      </c>
      <c r="G84" s="525">
        <f>avgprinc!R77</f>
        <v>306487.47270979063</v>
      </c>
      <c r="H84" s="533">
        <f>B84*0.1/'TA5'!B84</f>
        <v>0.39043331146240234</v>
      </c>
      <c r="I84" s="544">
        <f>C84*0.1/'TA5'!B84</f>
        <v>0.43045744299888605</v>
      </c>
      <c r="J84" s="551">
        <f>D84*0.1/'TA5'!C84</f>
        <v>0.37034636735916138</v>
      </c>
      <c r="K84" s="544">
        <f>E84*0.1/'TA5'!D84</f>
        <v>0.40985110402107239</v>
      </c>
      <c r="L84" s="551">
        <f>F84*0.1/'TA5'!E84</f>
        <v>0.42399206757545477</v>
      </c>
      <c r="M84" s="552">
        <f>G84*0.1/'TA5'!F84</f>
        <v>0.43285673856735229</v>
      </c>
    </row>
    <row r="85" spans="1:13" x14ac:dyDescent="0.2">
      <c r="A85" s="72">
        <v>1989</v>
      </c>
      <c r="B85" s="565">
        <f>avgprinc!M78</f>
        <v>195742.23716561508</v>
      </c>
      <c r="C85" s="527">
        <f>avgprinc!N78</f>
        <v>216262.72444261954</v>
      </c>
      <c r="D85" s="526">
        <f>avgprinc!O78</f>
        <v>198288.95556029459</v>
      </c>
      <c r="E85" s="526">
        <f>avgprinc!P78</f>
        <v>270036.67019529792</v>
      </c>
      <c r="F85" s="526">
        <f>avgprinc!Q78</f>
        <v>152766.37543436678</v>
      </c>
      <c r="G85" s="527">
        <f>avgprinc!R78</f>
        <v>306527.22460743441</v>
      </c>
      <c r="H85" s="536">
        <f>B85*0.1/'TA5'!B85</f>
        <v>0.38653981685638422</v>
      </c>
      <c r="I85" s="547">
        <f>C85*0.1/'TA5'!B85</f>
        <v>0.42706242203712463</v>
      </c>
      <c r="J85" s="553">
        <f>D85*0.1/'TA5'!C85</f>
        <v>0.3654056191444397</v>
      </c>
      <c r="K85" s="547">
        <f>E85*0.1/'TA5'!D85</f>
        <v>0.40687498450279247</v>
      </c>
      <c r="L85" s="553">
        <f>F85*0.1/'TA5'!E85</f>
        <v>0.42216786742210388</v>
      </c>
      <c r="M85" s="554">
        <f>G85*0.1/'TA5'!F85</f>
        <v>0.42975768446922302</v>
      </c>
    </row>
    <row r="86" spans="1:13" x14ac:dyDescent="0.2">
      <c r="A86" s="67">
        <v>1990</v>
      </c>
      <c r="B86" s="564">
        <f>avgprinc!M79</f>
        <v>196055.14380950428</v>
      </c>
      <c r="C86" s="525">
        <f>avgprinc!N79</f>
        <v>216291.91294931498</v>
      </c>
      <c r="D86" s="524">
        <f>avgprinc!O79</f>
        <v>199946.49914481887</v>
      </c>
      <c r="E86" s="524">
        <f>avgprinc!P79</f>
        <v>271685.7424712049</v>
      </c>
      <c r="F86" s="524">
        <f>avgprinc!Q79</f>
        <v>151274.32098771184</v>
      </c>
      <c r="G86" s="525">
        <f>avgprinc!R79</f>
        <v>306337.35441386665</v>
      </c>
      <c r="H86" s="533">
        <f>B86*0.1/'TA5'!B86</f>
        <v>0.38749626278877258</v>
      </c>
      <c r="I86" s="544">
        <f>C86*0.1/'TA5'!B86</f>
        <v>0.42749354243278498</v>
      </c>
      <c r="J86" s="551">
        <f>D86*0.1/'TA5'!C86</f>
        <v>0.36761629581451416</v>
      </c>
      <c r="K86" s="544">
        <f>E86*0.1/'TA5'!D86</f>
        <v>0.41013774275779724</v>
      </c>
      <c r="L86" s="551">
        <f>F86*0.1/'TA5'!E86</f>
        <v>0.41799283027648926</v>
      </c>
      <c r="M86" s="552">
        <f>G86*0.1/'TA5'!F86</f>
        <v>0.43113777041435247</v>
      </c>
    </row>
    <row r="87" spans="1:13" x14ac:dyDescent="0.2">
      <c r="A87" s="67">
        <v>1991</v>
      </c>
      <c r="B87" s="564">
        <f>avgprinc!M80</f>
        <v>190353.12589693483</v>
      </c>
      <c r="C87" s="525">
        <f>avgprinc!N80</f>
        <v>209831.78351485499</v>
      </c>
      <c r="D87" s="524">
        <f>avgprinc!O80</f>
        <v>193182.69848358753</v>
      </c>
      <c r="E87" s="524">
        <f>avgprinc!P80</f>
        <v>261514.50197146225</v>
      </c>
      <c r="F87" s="524">
        <f>avgprinc!Q80</f>
        <v>149549.64704464938</v>
      </c>
      <c r="G87" s="525">
        <f>avgprinc!R80</f>
        <v>297467.39298636984</v>
      </c>
      <c r="H87" s="533">
        <f>B87*0.1/'TA5'!B87</f>
        <v>0.38408970832824701</v>
      </c>
      <c r="I87" s="544">
        <f>C87*0.1/'TA5'!B87</f>
        <v>0.42339324951171875</v>
      </c>
      <c r="J87" s="551">
        <f>D87*0.1/'TA5'!C87</f>
        <v>0.36284360289573675</v>
      </c>
      <c r="K87" s="544">
        <f>E87*0.1/'TA5'!D87</f>
        <v>0.40787041187286383</v>
      </c>
      <c r="L87" s="551">
        <f>F87*0.1/'TA5'!E87</f>
        <v>0.41373324394226074</v>
      </c>
      <c r="M87" s="552">
        <f>G87*0.1/'TA5'!F87</f>
        <v>0.42873200774192805</v>
      </c>
    </row>
    <row r="88" spans="1:13" x14ac:dyDescent="0.2">
      <c r="A88" s="67">
        <v>1992</v>
      </c>
      <c r="B88" s="564">
        <f>avgprinc!M81</f>
        <v>200237.88045283238</v>
      </c>
      <c r="C88" s="525">
        <f>avgprinc!N81</f>
        <v>219893.26682208219</v>
      </c>
      <c r="D88" s="524">
        <f>avgprinc!O81</f>
        <v>204382.81727566422</v>
      </c>
      <c r="E88" s="524">
        <f>avgprinc!P81</f>
        <v>277987.89231856575</v>
      </c>
      <c r="F88" s="524">
        <f>avgprinc!Q81</f>
        <v>155426.47838104132</v>
      </c>
      <c r="G88" s="525">
        <f>avgprinc!R81</f>
        <v>310741.01118727354</v>
      </c>
      <c r="H88" s="533">
        <f>B88*0.1/'TA5'!B88</f>
        <v>0.39636591076850891</v>
      </c>
      <c r="I88" s="544">
        <f>C88*0.1/'TA5'!B88</f>
        <v>0.43527325987815857</v>
      </c>
      <c r="J88" s="551">
        <f>D88*0.1/'TA5'!C88</f>
        <v>0.37537038326263433</v>
      </c>
      <c r="K88" s="544">
        <f>E88*0.1/'TA5'!D88</f>
        <v>0.42480897903442388</v>
      </c>
      <c r="L88" s="551">
        <f>F88*0.1/'TA5'!E88</f>
        <v>0.42126736044883728</v>
      </c>
      <c r="M88" s="552">
        <f>G88*0.1/'TA5'!F88</f>
        <v>0.4415951669216156</v>
      </c>
    </row>
    <row r="89" spans="1:13" x14ac:dyDescent="0.2">
      <c r="A89" s="67">
        <v>1993</v>
      </c>
      <c r="B89" s="564">
        <f>avgprinc!M82</f>
        <v>200349.43917371728</v>
      </c>
      <c r="C89" s="525">
        <f>avgprinc!N82</f>
        <v>221940.54363601815</v>
      </c>
      <c r="D89" s="524">
        <f>avgprinc!O82</f>
        <v>204690.29612777458</v>
      </c>
      <c r="E89" s="524">
        <f>avgprinc!P82</f>
        <v>279591.75892392336</v>
      </c>
      <c r="F89" s="524">
        <f>avgprinc!Q82</f>
        <v>156621.89474202789</v>
      </c>
      <c r="G89" s="525">
        <f>avgprinc!R82</f>
        <v>311229.65157828515</v>
      </c>
      <c r="H89" s="533">
        <f>B89*0.1/'TA5'!B89</f>
        <v>0.39324423670768732</v>
      </c>
      <c r="I89" s="544">
        <f>C89*0.1/'TA5'!B89</f>
        <v>0.43562307953834534</v>
      </c>
      <c r="J89" s="551">
        <f>D89*0.1/'TA5'!C89</f>
        <v>0.37159872055053711</v>
      </c>
      <c r="K89" s="544">
        <f>E89*0.1/'TA5'!D89</f>
        <v>0.4210483729839325</v>
      </c>
      <c r="L89" s="551">
        <f>F89*0.1/'TA5'!E89</f>
        <v>0.42378109693527222</v>
      </c>
      <c r="M89" s="552">
        <f>G89*0.1/'TA5'!F89</f>
        <v>0.43909001350402832</v>
      </c>
    </row>
    <row r="90" spans="1:13" x14ac:dyDescent="0.2">
      <c r="A90" s="67">
        <v>1994</v>
      </c>
      <c r="B90" s="564">
        <f>avgprinc!M83</f>
        <v>206635.44603820739</v>
      </c>
      <c r="C90" s="525">
        <f>avgprinc!N83</f>
        <v>229004.68854123229</v>
      </c>
      <c r="D90" s="524">
        <f>avgprinc!O83</f>
        <v>210873.05427017223</v>
      </c>
      <c r="E90" s="524">
        <f>avgprinc!P83</f>
        <v>287998.23230883683</v>
      </c>
      <c r="F90" s="524">
        <f>avgprinc!Q83</f>
        <v>161025.99272407853</v>
      </c>
      <c r="G90" s="525">
        <f>avgprinc!R83</f>
        <v>320965.96693995548</v>
      </c>
      <c r="H90" s="533">
        <f>B90*0.1/'TA5'!B90</f>
        <v>0.39275112748146052</v>
      </c>
      <c r="I90" s="544">
        <f>C90*0.1/'TA5'!B90</f>
        <v>0.43526825308799744</v>
      </c>
      <c r="J90" s="551">
        <f>D90*0.1/'TA5'!C90</f>
        <v>0.37091803550720215</v>
      </c>
      <c r="K90" s="544">
        <f>E90*0.1/'TA5'!D90</f>
        <v>0.42085739970207225</v>
      </c>
      <c r="L90" s="551">
        <f>F90*0.1/'TA5'!E90</f>
        <v>0.42219081521034241</v>
      </c>
      <c r="M90" s="552">
        <f>G90*0.1/'TA5'!F90</f>
        <v>0.43964502215385443</v>
      </c>
    </row>
    <row r="91" spans="1:13" x14ac:dyDescent="0.2">
      <c r="A91" s="67">
        <v>1995</v>
      </c>
      <c r="B91" s="564">
        <f>avgprinc!M84</f>
        <v>214817.43136821038</v>
      </c>
      <c r="C91" s="525">
        <f>avgprinc!N84</f>
        <v>234466.40960838605</v>
      </c>
      <c r="D91" s="524">
        <f>avgprinc!O84</f>
        <v>219993.54126572612</v>
      </c>
      <c r="E91" s="524">
        <f>avgprinc!P84</f>
        <v>295288.64509241289</v>
      </c>
      <c r="F91" s="524">
        <f>avgprinc!Q84</f>
        <v>167380.74417187893</v>
      </c>
      <c r="G91" s="525">
        <f>avgprinc!R84</f>
        <v>333278.83979338373</v>
      </c>
      <c r="H91" s="533">
        <f>B91*0.1/'TA5'!B91</f>
        <v>0.39952746033668529</v>
      </c>
      <c r="I91" s="544">
        <f>C91*0.1/'TA5'!B91</f>
        <v>0.43607154488563543</v>
      </c>
      <c r="J91" s="551">
        <f>D91*0.1/'TA5'!C91</f>
        <v>0.37949302792549133</v>
      </c>
      <c r="K91" s="544">
        <f>E91*0.1/'TA5'!D91</f>
        <v>0.42472472786903387</v>
      </c>
      <c r="L91" s="551">
        <f>F91*0.1/'TA5'!E91</f>
        <v>0.42351529002189642</v>
      </c>
      <c r="M91" s="552">
        <f>G91*0.1/'TA5'!F91</f>
        <v>0.4472561776638031</v>
      </c>
    </row>
    <row r="92" spans="1:13" x14ac:dyDescent="0.2">
      <c r="A92" s="67">
        <v>1996</v>
      </c>
      <c r="B92" s="564">
        <f>avgprinc!M85</f>
        <v>226110.29953497797</v>
      </c>
      <c r="C92" s="525">
        <f>avgprinc!N85</f>
        <v>245721.14374319153</v>
      </c>
      <c r="D92" s="524">
        <f>avgprinc!O85</f>
        <v>229516.57765162148</v>
      </c>
      <c r="E92" s="524">
        <f>avgprinc!P85</f>
        <v>308773.17982259969</v>
      </c>
      <c r="F92" s="524">
        <f>avgprinc!Q85</f>
        <v>176311.88864558132</v>
      </c>
      <c r="G92" s="525">
        <f>avgprinc!R85</f>
        <v>347767.25815105985</v>
      </c>
      <c r="H92" s="533">
        <f>B92*0.1/'TA5'!B92</f>
        <v>0.40766572952270497</v>
      </c>
      <c r="I92" s="544">
        <f>C92*0.1/'TA5'!B92</f>
        <v>0.44302311539649958</v>
      </c>
      <c r="J92" s="551">
        <f>D92*0.1/'TA5'!C92</f>
        <v>0.38786247372627258</v>
      </c>
      <c r="K92" s="544">
        <f>E92*0.1/'TA5'!D92</f>
        <v>0.43553984165191656</v>
      </c>
      <c r="L92" s="551">
        <f>F92*0.1/'TA5'!E92</f>
        <v>0.42769640684127802</v>
      </c>
      <c r="M92" s="552">
        <f>G92*0.1/'TA5'!F92</f>
        <v>0.45546984672546387</v>
      </c>
    </row>
    <row r="93" spans="1:13" x14ac:dyDescent="0.2">
      <c r="A93" s="67">
        <v>1997</v>
      </c>
      <c r="B93" s="564">
        <f>avgprinc!M86</f>
        <v>238325.47603524404</v>
      </c>
      <c r="C93" s="525">
        <f>avgprinc!N86</f>
        <v>258685.49068191144</v>
      </c>
      <c r="D93" s="524">
        <f>avgprinc!O86</f>
        <v>242954.65430749013</v>
      </c>
      <c r="E93" s="524">
        <f>avgprinc!P86</f>
        <v>327918.82539034839</v>
      </c>
      <c r="F93" s="524">
        <f>avgprinc!Q86</f>
        <v>183645.13375005947</v>
      </c>
      <c r="G93" s="525">
        <f>avgprinc!R86</f>
        <v>364999.30309122364</v>
      </c>
      <c r="H93" s="533">
        <f>B93*0.1/'TA5'!B93</f>
        <v>0.41462612152099609</v>
      </c>
      <c r="I93" s="544">
        <f>C93*0.1/'TA5'!B93</f>
        <v>0.45004740357398987</v>
      </c>
      <c r="J93" s="551">
        <f>D93*0.1/'TA5'!C93</f>
        <v>0.395894855260849</v>
      </c>
      <c r="K93" s="544">
        <f>E93*0.1/'TA5'!D93</f>
        <v>0.44311097264289856</v>
      </c>
      <c r="L93" s="551">
        <f>F93*0.1/'TA5'!E93</f>
        <v>0.43245318531990051</v>
      </c>
      <c r="M93" s="552">
        <f>G93*0.1/'TA5'!F93</f>
        <v>0.46170052886009205</v>
      </c>
    </row>
    <row r="94" spans="1:13" x14ac:dyDescent="0.2">
      <c r="A94" s="67">
        <v>1998</v>
      </c>
      <c r="B94" s="564">
        <f>avgprinc!M87</f>
        <v>249435.95156016186</v>
      </c>
      <c r="C94" s="525">
        <f>avgprinc!N87</f>
        <v>270115.06072106858</v>
      </c>
      <c r="D94" s="524">
        <f>avgprinc!O87</f>
        <v>255027.84124720466</v>
      </c>
      <c r="E94" s="524">
        <f>avgprinc!P87</f>
        <v>343751.03875159391</v>
      </c>
      <c r="F94" s="524">
        <f>avgprinc!Q87</f>
        <v>191327.06552943797</v>
      </c>
      <c r="G94" s="525">
        <f>avgprinc!R87</f>
        <v>380631.85746642126</v>
      </c>
      <c r="H94" s="533">
        <f>B94*0.1/'TA5'!B94</f>
        <v>0.41795551776885986</v>
      </c>
      <c r="I94" s="544">
        <f>C94*0.1/'TA5'!B94</f>
        <v>0.4526054859161377</v>
      </c>
      <c r="J94" s="551">
        <f>D94*0.1/'TA5'!C94</f>
        <v>0.39900252223014826</v>
      </c>
      <c r="K94" s="544">
        <f>E94*0.1/'TA5'!D94</f>
        <v>0.44814717769622808</v>
      </c>
      <c r="L94" s="551">
        <f>F94*0.1/'TA5'!E94</f>
        <v>0.43334251642227173</v>
      </c>
      <c r="M94" s="552">
        <f>G94*0.1/'TA5'!F94</f>
        <v>0.46514186263084406</v>
      </c>
    </row>
    <row r="95" spans="1:13" x14ac:dyDescent="0.2">
      <c r="A95" s="72">
        <v>1999</v>
      </c>
      <c r="B95" s="565">
        <f>avgprinc!M88</f>
        <v>259884.34159348207</v>
      </c>
      <c r="C95" s="527">
        <f>avgprinc!N88</f>
        <v>281204.93650880369</v>
      </c>
      <c r="D95" s="526">
        <f>avgprinc!O88</f>
        <v>268010.19661109254</v>
      </c>
      <c r="E95" s="526">
        <f>avgprinc!P88</f>
        <v>359543.49628225114</v>
      </c>
      <c r="F95" s="526">
        <f>avgprinc!Q88</f>
        <v>197108.44999165615</v>
      </c>
      <c r="G95" s="527">
        <f>avgprinc!R88</f>
        <v>394578.93682151684</v>
      </c>
      <c r="H95" s="536">
        <f>B95*0.1/'TA5'!B95</f>
        <v>0.42263182997703558</v>
      </c>
      <c r="I95" s="547">
        <f>C95*0.1/'TA5'!B95</f>
        <v>0.45730403065681458</v>
      </c>
      <c r="J95" s="553">
        <f>D95*0.1/'TA5'!C95</f>
        <v>0.40588948130607611</v>
      </c>
      <c r="K95" s="547">
        <f>E95*0.1/'TA5'!D95</f>
        <v>0.45322439074516285</v>
      </c>
      <c r="L95" s="553">
        <f>F95*0.1/'TA5'!E95</f>
        <v>0.43555313348770142</v>
      </c>
      <c r="M95" s="554">
        <f>G95*0.1/'TA5'!F95</f>
        <v>0.46996834874153137</v>
      </c>
    </row>
    <row r="96" spans="1:13" x14ac:dyDescent="0.2">
      <c r="A96" s="77">
        <v>2000</v>
      </c>
      <c r="B96" s="566">
        <f>avgprinc!M89</f>
        <v>271538.15874763922</v>
      </c>
      <c r="C96" s="529">
        <f>avgprinc!N89</f>
        <v>293547.64444936026</v>
      </c>
      <c r="D96" s="528">
        <f>avgprinc!O89</f>
        <v>277489.90148643963</v>
      </c>
      <c r="E96" s="528">
        <f>avgprinc!P89</f>
        <v>376130.79215752077</v>
      </c>
      <c r="F96" s="528">
        <f>avgprinc!Q89</f>
        <v>205206.47027649355</v>
      </c>
      <c r="G96" s="529">
        <f>avgprinc!R89</f>
        <v>410745.01900954009</v>
      </c>
      <c r="H96" s="537">
        <f>B96*0.1/'TA5'!B96</f>
        <v>0.42755627632141119</v>
      </c>
      <c r="I96" s="548">
        <f>C96*0.1/'TA5'!B96</f>
        <v>0.46221178770065302</v>
      </c>
      <c r="J96" s="555">
        <f>D96*0.1/'TA5'!C96</f>
        <v>0.40989157557487482</v>
      </c>
      <c r="K96" s="548">
        <f>E96*0.1/'TA5'!D96</f>
        <v>0.46101325750350947</v>
      </c>
      <c r="L96" s="555">
        <f>F96*0.1/'TA5'!E96</f>
        <v>0.43731039762496954</v>
      </c>
      <c r="M96" s="556">
        <f>G96*0.1/'TA5'!F96</f>
        <v>0.47446498274803167</v>
      </c>
    </row>
    <row r="97" spans="1:13" x14ac:dyDescent="0.2">
      <c r="A97" s="67">
        <v>2001</v>
      </c>
      <c r="B97" s="564">
        <f>avgprinc!M90</f>
        <v>266348.39080448454</v>
      </c>
      <c r="C97" s="525">
        <f>avgprinc!N90</f>
        <v>289051.70324910257</v>
      </c>
      <c r="D97" s="524">
        <f>avgprinc!O90</f>
        <v>271058.58343670797</v>
      </c>
      <c r="E97" s="524">
        <f>avgprinc!P90</f>
        <v>367701.1853556743</v>
      </c>
      <c r="F97" s="524">
        <f>avgprinc!Q90</f>
        <v>203759.34305886831</v>
      </c>
      <c r="G97" s="525">
        <f>avgprinc!R90</f>
        <v>404033.81733228121</v>
      </c>
      <c r="H97" s="533">
        <f>B97*0.1/'TA5'!B97</f>
        <v>0.42161822319030751</v>
      </c>
      <c r="I97" s="544">
        <f>C97*0.1/'TA5'!B97</f>
        <v>0.45755660533905029</v>
      </c>
      <c r="J97" s="551">
        <f>D97*0.1/'TA5'!C97</f>
        <v>0.40269348025321966</v>
      </c>
      <c r="K97" s="544">
        <f>E97*0.1/'TA5'!D97</f>
        <v>0.45361316204071045</v>
      </c>
      <c r="L97" s="551">
        <f>F97*0.1/'TA5'!E97</f>
        <v>0.43568155169486994</v>
      </c>
      <c r="M97" s="552">
        <f>G97*0.1/'TA5'!F97</f>
        <v>0.46812260150909424</v>
      </c>
    </row>
    <row r="98" spans="1:13" x14ac:dyDescent="0.2">
      <c r="A98" s="67">
        <v>2002</v>
      </c>
      <c r="B98" s="564">
        <f>avgprinc!M91</f>
        <v>263506.64924108324</v>
      </c>
      <c r="C98" s="525">
        <f>avgprinc!N91</f>
        <v>287012.3063795038</v>
      </c>
      <c r="D98" s="524">
        <f>avgprinc!O91</f>
        <v>267331.99737208645</v>
      </c>
      <c r="E98" s="524">
        <f>avgprinc!P91</f>
        <v>360975.15705167799</v>
      </c>
      <c r="F98" s="524">
        <f>avgprinc!Q91</f>
        <v>206779.02113617468</v>
      </c>
      <c r="G98" s="525">
        <f>avgprinc!R91</f>
        <v>399829.1360843961</v>
      </c>
      <c r="H98" s="533">
        <f>B98*0.1/'TA5'!B98</f>
        <v>0.41814729571342468</v>
      </c>
      <c r="I98" s="544">
        <f>C98*0.1/'TA5'!B98</f>
        <v>0.45544740557670593</v>
      </c>
      <c r="J98" s="551">
        <f>D98*0.1/'TA5'!C98</f>
        <v>0.39829063415527344</v>
      </c>
      <c r="K98" s="544">
        <f>E98*0.1/'TA5'!D98</f>
        <v>0.4505318701267243</v>
      </c>
      <c r="L98" s="551">
        <f>F98*0.1/'TA5'!E98</f>
        <v>0.43702495098114014</v>
      </c>
      <c r="M98" s="552">
        <f>G98*0.1/'TA5'!F98</f>
        <v>0.46540158987045283</v>
      </c>
    </row>
    <row r="99" spans="1:13" x14ac:dyDescent="0.2">
      <c r="A99" s="67">
        <v>2003</v>
      </c>
      <c r="B99" s="564">
        <f>avgprinc!M92</f>
        <v>267772.2132126122</v>
      </c>
      <c r="C99" s="525">
        <f>avgprinc!N92</f>
        <v>290892.85451023799</v>
      </c>
      <c r="D99" s="524">
        <f>avgprinc!O92</f>
        <v>271891.1397919638</v>
      </c>
      <c r="E99" s="524">
        <f>avgprinc!P92</f>
        <v>363575.03909964318</v>
      </c>
      <c r="F99" s="524">
        <f>avgprinc!Q92</f>
        <v>212963.32666181162</v>
      </c>
      <c r="G99" s="525">
        <f>avgprinc!R92</f>
        <v>406873.43390731339</v>
      </c>
      <c r="H99" s="533">
        <f>B99*0.1/'TA5'!B99</f>
        <v>0.42076376080512995</v>
      </c>
      <c r="I99" s="544">
        <f>C99*0.1/'TA5'!B99</f>
        <v>0.45709437131881714</v>
      </c>
      <c r="J99" s="551">
        <f>D99*0.1/'TA5'!C99</f>
        <v>0.40097069740295416</v>
      </c>
      <c r="K99" s="544">
        <f>E99*0.1/'TA5'!D99</f>
        <v>0.45364233851432806</v>
      </c>
      <c r="L99" s="551">
        <f>F99*0.1/'TA5'!E99</f>
        <v>0.43934842944145208</v>
      </c>
      <c r="M99" s="552">
        <f>G99*0.1/'TA5'!F99</f>
        <v>0.46876195073127763</v>
      </c>
    </row>
    <row r="100" spans="1:13" x14ac:dyDescent="0.2">
      <c r="A100" s="67">
        <v>2004</v>
      </c>
      <c r="B100" s="564">
        <f>avgprinc!M93</f>
        <v>279873.28744657809</v>
      </c>
      <c r="C100" s="525">
        <f>avgprinc!N93</f>
        <v>302694.85293671215</v>
      </c>
      <c r="D100" s="524">
        <f>avgprinc!O93</f>
        <v>284875.34474929381</v>
      </c>
      <c r="E100" s="524">
        <f>avgprinc!P93</f>
        <v>380551.70718659222</v>
      </c>
      <c r="F100" s="524">
        <f>avgprinc!Q93</f>
        <v>220865.89983842388</v>
      </c>
      <c r="G100" s="525">
        <f>avgprinc!R93</f>
        <v>424453.25959897379</v>
      </c>
      <c r="H100" s="533">
        <f>B100*0.1/'TA5'!B100</f>
        <v>0.42728367447853088</v>
      </c>
      <c r="I100" s="544">
        <f>C100*0.1/'TA5'!B100</f>
        <v>0.46212545037269592</v>
      </c>
      <c r="J100" s="551">
        <f>D100*0.1/'TA5'!C100</f>
        <v>0.40846419334411621</v>
      </c>
      <c r="K100" s="544">
        <f>E100*0.1/'TA5'!D100</f>
        <v>0.46060049533843994</v>
      </c>
      <c r="L100" s="551">
        <f>F100*0.1/'TA5'!E100</f>
        <v>0.44329231977462763</v>
      </c>
      <c r="M100" s="552">
        <f>G100*0.1/'TA5'!F100</f>
        <v>0.47550103068351757</v>
      </c>
    </row>
    <row r="101" spans="1:13" x14ac:dyDescent="0.2">
      <c r="A101" s="67">
        <v>2005</v>
      </c>
      <c r="B101" s="564">
        <f>avgprinc!M94</f>
        <v>293907.4586517007</v>
      </c>
      <c r="C101" s="525">
        <f>avgprinc!N94</f>
        <v>316546.74288747279</v>
      </c>
      <c r="D101" s="524">
        <f>avgprinc!O94</f>
        <v>299407.28060009563</v>
      </c>
      <c r="E101" s="524">
        <f>avgprinc!P94</f>
        <v>399284.6838315783</v>
      </c>
      <c r="F101" s="524">
        <f>avgprinc!Q94</f>
        <v>228737.41973619082</v>
      </c>
      <c r="G101" s="525">
        <f>avgprinc!R94</f>
        <v>442605.66609362134</v>
      </c>
      <c r="H101" s="533">
        <f>B101*0.1/'TA5'!B101</f>
        <v>0.43806874752044683</v>
      </c>
      <c r="I101" s="544">
        <f>C101*0.1/'TA5'!B101</f>
        <v>0.47181257605552668</v>
      </c>
      <c r="J101" s="551">
        <f>D101*0.1/'TA5'!C101</f>
        <v>0.42100396752357488</v>
      </c>
      <c r="K101" s="544">
        <f>E101*0.1/'TA5'!D101</f>
        <v>0.4710460901260376</v>
      </c>
      <c r="L101" s="551">
        <f>F101*0.1/'TA5'!E101</f>
        <v>0.44994103908538807</v>
      </c>
      <c r="M101" s="552">
        <f>G101*0.1/'TA5'!F101</f>
        <v>0.48624375462532055</v>
      </c>
    </row>
    <row r="102" spans="1:13" x14ac:dyDescent="0.2">
      <c r="A102" s="67">
        <v>2006</v>
      </c>
      <c r="B102" s="564">
        <f>avgprinc!M95</f>
        <v>305047.78896638547</v>
      </c>
      <c r="C102" s="525">
        <f>avgprinc!N95</f>
        <v>327616.97938307689</v>
      </c>
      <c r="D102" s="524">
        <f>avgprinc!O95</f>
        <v>309826.23566388566</v>
      </c>
      <c r="E102" s="524">
        <f>avgprinc!P95</f>
        <v>412510.47259958938</v>
      </c>
      <c r="F102" s="524">
        <f>avgprinc!Q95</f>
        <v>239132.06319105023</v>
      </c>
      <c r="G102" s="525">
        <f>avgprinc!R95</f>
        <v>457760.44940202602</v>
      </c>
      <c r="H102" s="533">
        <f>B102*0.1/'TA5'!B102</f>
        <v>0.44448572397232061</v>
      </c>
      <c r="I102" s="544">
        <f>C102*0.1/'TA5'!B102</f>
        <v>0.47737133502960216</v>
      </c>
      <c r="J102" s="551">
        <f>D102*0.1/'TA5'!C102</f>
        <v>0.42848277091979986</v>
      </c>
      <c r="K102" s="544">
        <f>E102*0.1/'TA5'!D102</f>
        <v>0.47959813475608831</v>
      </c>
      <c r="L102" s="551">
        <f>F102*0.1/'TA5'!E102</f>
        <v>0.45367285609245306</v>
      </c>
      <c r="M102" s="552">
        <f>G102*0.1/'TA5'!F102</f>
        <v>0.49164301156997681</v>
      </c>
    </row>
    <row r="103" spans="1:13" x14ac:dyDescent="0.2">
      <c r="A103" s="67">
        <v>2007</v>
      </c>
      <c r="B103" s="564">
        <f>avgprinc!M96</f>
        <v>300098.53260751779</v>
      </c>
      <c r="C103" s="525">
        <f>avgprinc!N96</f>
        <v>322624.19889108045</v>
      </c>
      <c r="D103" s="524">
        <f>avgprinc!O96</f>
        <v>306905.01401512959</v>
      </c>
      <c r="E103" s="524">
        <f>avgprinc!P96</f>
        <v>405792.68663429207</v>
      </c>
      <c r="F103" s="524">
        <f>avgprinc!Q96</f>
        <v>236052.04033354297</v>
      </c>
      <c r="G103" s="525">
        <f>avgprinc!R96</f>
        <v>450993.09796505026</v>
      </c>
      <c r="H103" s="533">
        <f>B103*0.1/'TA5'!B103</f>
        <v>0.44185164570808422</v>
      </c>
      <c r="I103" s="544">
        <f>C103*0.1/'TA5'!B103</f>
        <v>0.47501742839813232</v>
      </c>
      <c r="J103" s="551">
        <f>D103*0.1/'TA5'!C103</f>
        <v>0.42796111106872559</v>
      </c>
      <c r="K103" s="544">
        <f>E103*0.1/'TA5'!D103</f>
        <v>0.47545865178108226</v>
      </c>
      <c r="L103" s="551">
        <f>F103*0.1/'TA5'!E103</f>
        <v>0.453989177942276</v>
      </c>
      <c r="M103" s="552">
        <f>G103*0.1/'TA5'!F103</f>
        <v>0.49047484993934626</v>
      </c>
    </row>
    <row r="104" spans="1:13" x14ac:dyDescent="0.2">
      <c r="A104" s="67">
        <v>2008</v>
      </c>
      <c r="B104" s="564">
        <f>avgprinc!M97</f>
        <v>291621.56750382925</v>
      </c>
      <c r="C104" s="525">
        <f>avgprinc!N97</f>
        <v>313790.45776334091</v>
      </c>
      <c r="D104" s="524">
        <f>avgprinc!O97</f>
        <v>297664.04276047467</v>
      </c>
      <c r="E104" s="524">
        <f>avgprinc!P97</f>
        <v>392285.82479676005</v>
      </c>
      <c r="F104" s="524">
        <f>avgprinc!Q97</f>
        <v>231159.75473225999</v>
      </c>
      <c r="G104" s="525">
        <f>avgprinc!R97</f>
        <v>437870.18467872881</v>
      </c>
      <c r="H104" s="533">
        <f>B104*0.1/'TA5'!B104</f>
        <v>0.44044876098632807</v>
      </c>
      <c r="I104" s="544">
        <f>C104*0.1/'TA5'!B104</f>
        <v>0.47393140196800226</v>
      </c>
      <c r="J104" s="551">
        <f>D104*0.1/'TA5'!C104</f>
        <v>0.42501264810562139</v>
      </c>
      <c r="K104" s="544">
        <f>E104*0.1/'TA5'!D104</f>
        <v>0.47568824887275701</v>
      </c>
      <c r="L104" s="551">
        <f>F104*0.1/'TA5'!E104</f>
        <v>0.45130687952041637</v>
      </c>
      <c r="M104" s="552">
        <f>G104*0.1/'TA5'!F104</f>
        <v>0.49008548259735096</v>
      </c>
    </row>
    <row r="105" spans="1:13" x14ac:dyDescent="0.2">
      <c r="A105" s="72">
        <v>2009</v>
      </c>
      <c r="B105" s="567">
        <f>avgprinc!M98</f>
        <v>275678.31824883167</v>
      </c>
      <c r="C105" s="568">
        <f>avgprinc!N98</f>
        <v>297171.31332223822</v>
      </c>
      <c r="D105" s="526">
        <f>avgprinc!O98</f>
        <v>282445.99996464676</v>
      </c>
      <c r="E105" s="526">
        <f>avgprinc!P98</f>
        <v>366960.74258029769</v>
      </c>
      <c r="F105" s="526">
        <f>avgprinc!Q98</f>
        <v>224497.791280659</v>
      </c>
      <c r="G105" s="527">
        <f>avgprinc!R98</f>
        <v>416059.71278444771</v>
      </c>
      <c r="H105" s="536">
        <f>B105*0.1/'TA5'!B105</f>
        <v>0.43578439950942999</v>
      </c>
      <c r="I105" s="547">
        <f>C105*0.1/'TA5'!B105</f>
        <v>0.46975991129875189</v>
      </c>
      <c r="J105" s="557">
        <f>D105*0.1/'TA5'!C105</f>
        <v>0.4198378324508667</v>
      </c>
      <c r="K105" s="558">
        <f>E105*0.1/'TA5'!D105</f>
        <v>0.47276678681373602</v>
      </c>
      <c r="L105" s="553">
        <f>F105*0.1/'TA5'!E105</f>
        <v>0.4485381245613097</v>
      </c>
      <c r="M105" s="554">
        <f>G105*0.1/'TA5'!F105</f>
        <v>0.48681685328483593</v>
      </c>
    </row>
    <row r="106" spans="1:13" x14ac:dyDescent="0.2">
      <c r="A106" s="67">
        <v>2010</v>
      </c>
      <c r="B106" s="569">
        <f>avgprinc!M99</f>
        <v>292111.05891153921</v>
      </c>
      <c r="C106" s="570">
        <f>avgprinc!N99</f>
        <v>313569.51748377178</v>
      </c>
      <c r="D106" s="524">
        <f>avgprinc!O99</f>
        <v>298319.78325881582</v>
      </c>
      <c r="E106" s="524">
        <f>avgprinc!P99</f>
        <v>386549.19609787408</v>
      </c>
      <c r="F106" s="524">
        <f>avgprinc!Q99</f>
        <v>236877.98092880621</v>
      </c>
      <c r="G106" s="525">
        <f>avgprinc!R99</f>
        <v>437360.11945737968</v>
      </c>
      <c r="H106" s="533">
        <f>B106*0.1/'TA5'!B106</f>
        <v>0.44683808088302612</v>
      </c>
      <c r="I106" s="544">
        <f>C106*0.1/'TA5'!B106</f>
        <v>0.47966277599334722</v>
      </c>
      <c r="J106" s="559">
        <f>D106*0.1/'TA5'!C106</f>
        <v>0.4337571263313294</v>
      </c>
      <c r="K106" s="560">
        <f>E106*0.1/'TA5'!D106</f>
        <v>0.48503378033637995</v>
      </c>
      <c r="L106" s="551">
        <f>F106*0.1/'TA5'!E106</f>
        <v>0.45562693476676941</v>
      </c>
      <c r="M106" s="552">
        <f>G106*0.1/'TA5'!F106</f>
        <v>0.49774307012557983</v>
      </c>
    </row>
    <row r="107" spans="1:13" x14ac:dyDescent="0.2">
      <c r="A107" s="67">
        <v>2011</v>
      </c>
      <c r="B107" s="569">
        <f>avgprinc!M100</f>
        <v>300157.74940047006</v>
      </c>
      <c r="C107" s="570">
        <f>avgprinc!N100</f>
        <v>323122.17071002879</v>
      </c>
      <c r="D107" s="524">
        <f>avgprinc!O100</f>
        <v>308039.5179036776</v>
      </c>
      <c r="E107" s="524">
        <f>avgprinc!P100</f>
        <v>403374.1773795716</v>
      </c>
      <c r="F107" s="524">
        <f>avgprinc!Q100</f>
        <v>238560.37515290346</v>
      </c>
      <c r="G107" s="525">
        <f>avgprinc!R100</f>
        <v>448156.16411703173</v>
      </c>
      <c r="H107" s="533">
        <f>B107*0.1/'TA5'!B107</f>
        <v>0.45181572437286366</v>
      </c>
      <c r="I107" s="544">
        <f>C107*0.1/'TA5'!B107</f>
        <v>0.48638316988944996</v>
      </c>
      <c r="J107" s="559">
        <f>D107*0.1/'TA5'!C107</f>
        <v>0.43857169151306158</v>
      </c>
      <c r="K107" s="560">
        <f>E107*0.1/'TA5'!D107</f>
        <v>0.48898577690124501</v>
      </c>
      <c r="L107" s="551">
        <f>F107*0.1/'TA5'!E107</f>
        <v>0.46253222227096552</v>
      </c>
      <c r="M107" s="552">
        <f>G107*0.1/'TA5'!F107</f>
        <v>0.50357842445373535</v>
      </c>
    </row>
    <row r="108" spans="1:13" x14ac:dyDescent="0.2">
      <c r="A108" s="67">
        <v>2012</v>
      </c>
      <c r="B108" s="569">
        <f>avgprinc!M101</f>
        <v>314278.96734688268</v>
      </c>
      <c r="C108" s="570">
        <f>avgprinc!N101</f>
        <v>336358.47960280819</v>
      </c>
      <c r="D108" s="524">
        <f>avgprinc!O101</f>
        <v>322837.87862289202</v>
      </c>
      <c r="E108" s="524">
        <f>avgprinc!P101</f>
        <v>420167.00583235902</v>
      </c>
      <c r="F108" s="524">
        <f>avgprinc!Q101</f>
        <v>248816.96387322151</v>
      </c>
      <c r="G108" s="525">
        <f>avgprinc!R101</f>
        <v>466458.37104022747</v>
      </c>
      <c r="H108" s="533">
        <f>B108*0.1/'TA5'!B108</f>
        <v>0.46390482783317566</v>
      </c>
      <c r="I108" s="544">
        <f>C108*0.1/'TA5'!B108</f>
        <v>0.49649623036384588</v>
      </c>
      <c r="J108" s="559">
        <f>D108*0.1/'TA5'!C108</f>
        <v>0.4546809196472168</v>
      </c>
      <c r="K108" s="560">
        <f>E108*0.1/'TA5'!D108</f>
        <v>0.50137168169021618</v>
      </c>
      <c r="L108" s="551">
        <f>F108*0.1/'TA5'!E108</f>
        <v>0.47074845433235168</v>
      </c>
      <c r="M108" s="552">
        <f>G108*0.1/'TA5'!F108</f>
        <v>0.51541107892990112</v>
      </c>
    </row>
    <row r="109" spans="1:13" x14ac:dyDescent="0.2">
      <c r="A109" s="67">
        <v>2013</v>
      </c>
      <c r="B109" s="569">
        <f>avgprinc!M102</f>
        <v>309948.01341959077</v>
      </c>
      <c r="C109" s="570">
        <f>avgprinc!N102</f>
        <v>331702.27230204473</v>
      </c>
      <c r="D109" s="524">
        <f>avgprinc!O102</f>
        <v>312352.62310123909</v>
      </c>
      <c r="E109" s="524">
        <f>avgprinc!P102</f>
        <v>414603.14782691107</v>
      </c>
      <c r="F109" s="524">
        <f>avgprinc!Q102</f>
        <v>245777.78691865178</v>
      </c>
      <c r="G109" s="525">
        <f>avgprinc!R102</f>
        <v>461672.55334164388</v>
      </c>
      <c r="H109" s="533">
        <f>B109*0.1/'TA5'!B109</f>
        <v>0.45669779181480397</v>
      </c>
      <c r="I109" s="544">
        <f>C109*0.1/'TA5'!B109</f>
        <v>0.48875194787979115</v>
      </c>
      <c r="J109" s="559">
        <f>D109*0.1/'TA5'!C109</f>
        <v>0.43233117461204523</v>
      </c>
      <c r="K109" s="560">
        <f>E109*0.1/'TA5'!D109</f>
        <v>0.49036219716072083</v>
      </c>
      <c r="L109" s="551">
        <f>F109*0.1/'TA5'!E109</f>
        <v>0.46760937571525574</v>
      </c>
      <c r="M109" s="552">
        <f>G109*0.1/'TA5'!F109</f>
        <v>0.50867152214050304</v>
      </c>
    </row>
    <row r="110" spans="1:13" x14ac:dyDescent="0.2">
      <c r="A110" s="67">
        <v>2014</v>
      </c>
      <c r="B110" s="569">
        <f>avgprinc!M103</f>
        <v>319224.67607292382</v>
      </c>
      <c r="C110" s="570">
        <f>avgprinc!N103</f>
        <v>341594.56372506655</v>
      </c>
      <c r="D110" s="524">
        <f>avgprinc!O103</f>
        <v>321812.67792307364</v>
      </c>
      <c r="E110" s="524">
        <f>avgprinc!P103</f>
        <v>427477.1236580289</v>
      </c>
      <c r="F110" s="524">
        <f>avgprinc!Q103</f>
        <v>253088.95658055073</v>
      </c>
      <c r="G110" s="525">
        <f>avgprinc!R103</f>
        <v>473468.12101129419</v>
      </c>
      <c r="H110" s="533">
        <f>B110*0.1/'TA5'!B110</f>
        <v>0.46201547980308538</v>
      </c>
      <c r="I110" s="544">
        <f>C110*0.1/'TA5'!B110</f>
        <v>0.49439153075218195</v>
      </c>
      <c r="J110" s="559">
        <f>D110*0.1/'TA5'!C110</f>
        <v>0.43679100275039667</v>
      </c>
      <c r="K110" s="560">
        <f>E110*0.1/'TA5'!D110</f>
        <v>0.49561405181884766</v>
      </c>
      <c r="L110" s="551">
        <f>F110*0.1/'TA5'!E110</f>
        <v>0.47408506274223322</v>
      </c>
      <c r="M110" s="552">
        <f>G110*0.1/'TA5'!F110</f>
        <v>0.51451206207275391</v>
      </c>
    </row>
    <row r="111" spans="1:13" x14ac:dyDescent="0.2">
      <c r="A111" s="67">
        <v>2015</v>
      </c>
      <c r="B111" s="569">
        <f>avgprinc!M104</f>
        <v>324484.92290567467</v>
      </c>
      <c r="C111" s="570">
        <f>avgprinc!N104</f>
        <v>346696.91486767965</v>
      </c>
      <c r="D111" s="524">
        <f>avgprinc!O104</f>
        <v>326283.37802173512</v>
      </c>
      <c r="E111" s="524">
        <f>avgprinc!P104</f>
        <v>434012.5512123626</v>
      </c>
      <c r="F111" s="524">
        <f>avgprinc!Q104</f>
        <v>257324.93818930999</v>
      </c>
      <c r="G111" s="525">
        <f>avgprinc!R104</f>
        <v>480480.99303554901</v>
      </c>
      <c r="H111" s="533">
        <f>B111*0.1/'TA5'!B111</f>
        <v>0.46259352564811712</v>
      </c>
      <c r="I111" s="544">
        <f>C111*0.1/'TA5'!B111</f>
        <v>0.49425947666168213</v>
      </c>
      <c r="J111" s="559">
        <f>D111*0.1/'TA5'!C111</f>
        <v>0.43762880563735962</v>
      </c>
      <c r="K111" s="560">
        <f>E111*0.1/'TA5'!D111</f>
        <v>0.49716159701347346</v>
      </c>
      <c r="L111" s="551">
        <f>F111*0.1/'TA5'!E111</f>
        <v>0.47276985645294189</v>
      </c>
      <c r="M111" s="552">
        <f>G111*0.1/'TA5'!F111</f>
        <v>0.51503241062164318</v>
      </c>
    </row>
    <row r="112" spans="1:13" x14ac:dyDescent="0.2">
      <c r="A112" s="67">
        <v>2016</v>
      </c>
      <c r="B112" s="569">
        <f>avgprinc!M105</f>
        <v>321882.73939010716</v>
      </c>
      <c r="C112" s="570">
        <f>avgprinc!N105</f>
        <v>344466.75962017168</v>
      </c>
      <c r="D112" s="524">
        <f>avgprinc!O105</f>
        <v>322591.11728549498</v>
      </c>
      <c r="E112" s="524">
        <f>avgprinc!P105</f>
        <v>430049.24940478458</v>
      </c>
      <c r="F112" s="524">
        <f>avgprinc!Q105</f>
        <v>257066.31993667231</v>
      </c>
      <c r="G112" s="525">
        <f>avgprinc!R105</f>
        <v>475306.18140662584</v>
      </c>
      <c r="H112" s="533">
        <f>B112*0.1/'TA5'!B112</f>
        <v>0.46186080574989313</v>
      </c>
      <c r="I112" s="544">
        <f>C112*0.1/'TA5'!B112</f>
        <v>0.49426600337028498</v>
      </c>
      <c r="J112" s="559">
        <f>D112*0.1/'TA5'!C112</f>
        <v>0.43683761358261097</v>
      </c>
      <c r="K112" s="560">
        <f>E112*0.1/'TA5'!D112</f>
        <v>0.497356116771698</v>
      </c>
      <c r="L112" s="551">
        <f>F112*0.1/'TA5'!E112</f>
        <v>0.47250539064407349</v>
      </c>
      <c r="M112" s="552">
        <f>G112*0.1/'TA5'!F112</f>
        <v>0.51511466503143311</v>
      </c>
    </row>
    <row r="113" spans="1:13" x14ac:dyDescent="0.2">
      <c r="A113" s="67">
        <v>2017</v>
      </c>
      <c r="B113" s="569">
        <f>avgprinc!M106</f>
        <v>327368.83137367753</v>
      </c>
      <c r="C113" s="570">
        <f>avgprinc!N106</f>
        <v>350681.5088475009</v>
      </c>
      <c r="D113" s="524">
        <f>avgprinc!O106</f>
        <v>337806.71253106353</v>
      </c>
      <c r="E113" s="524">
        <f>avgprinc!P106</f>
        <v>439487.7128460739</v>
      </c>
      <c r="F113" s="524">
        <f>avgprinc!Q106</f>
        <v>257734.53747224287</v>
      </c>
      <c r="G113" s="525">
        <f>avgprinc!R106</f>
        <v>487203.9204520217</v>
      </c>
      <c r="H113" s="533">
        <f>B113*0.1/'TA5'!B113</f>
        <v>0.46075993776321406</v>
      </c>
      <c r="I113" s="544">
        <f>C113*0.1/'TA5'!B113</f>
        <v>0.49357169866561873</v>
      </c>
      <c r="J113" s="559">
        <f>D113*0.1/'TA5'!C113</f>
        <v>0.45032563805580134</v>
      </c>
      <c r="K113" s="560">
        <f>E113*0.1/'TA5'!D113</f>
        <v>0.49914762377738953</v>
      </c>
      <c r="L113" s="551">
        <f>F113*0.1/'TA5'!E113</f>
        <v>0.46628117561340338</v>
      </c>
      <c r="M113" s="552">
        <f>G113*0.1/'TA5'!F113</f>
        <v>0.51192778348922718</v>
      </c>
    </row>
    <row r="114" spans="1:13" x14ac:dyDescent="0.2">
      <c r="A114" s="67">
        <v>2018</v>
      </c>
      <c r="B114" s="569">
        <f>avgprinc!M107</f>
        <v>334802.48224283522</v>
      </c>
      <c r="C114" s="570">
        <f>avgprinc!N107</f>
        <v>358208.6948882633</v>
      </c>
      <c r="D114" s="524">
        <f>avgprinc!O107</f>
        <v>345218.1642016152</v>
      </c>
      <c r="E114" s="524">
        <f>avgprinc!P107</f>
        <v>448684.68597032852</v>
      </c>
      <c r="F114" s="524">
        <f>avgprinc!Q107</f>
        <v>263998.86964571837</v>
      </c>
      <c r="G114" s="525">
        <f>avgprinc!R107</f>
        <v>497561.26067360787</v>
      </c>
      <c r="H114" s="533">
        <f>B114*0.1/'TA5'!B114</f>
        <v>0.46266925334930414</v>
      </c>
      <c r="I114" s="544">
        <f>C114*0.1/'TA5'!B114</f>
        <v>0.49501469731330872</v>
      </c>
      <c r="J114" s="559">
        <f>D114*0.1/'TA5'!C114</f>
        <v>0.45184132456779469</v>
      </c>
      <c r="K114" s="560">
        <f>E114*0.1/'TA5'!D114</f>
        <v>0.50078928470611572</v>
      </c>
      <c r="L114" s="551">
        <f>F114*0.1/'TA5'!E114</f>
        <v>0.46829164028167714</v>
      </c>
      <c r="M114" s="552">
        <f>G114*0.1/'TA5'!F114</f>
        <v>0.5138247013092041</v>
      </c>
    </row>
    <row r="115" spans="1:13" x14ac:dyDescent="0.2">
      <c r="A115" s="67">
        <v>2019</v>
      </c>
      <c r="B115" s="569">
        <f>avgprinc!M108</f>
        <v>336114.80387082428</v>
      </c>
      <c r="C115" s="570">
        <f>avgprinc!N108</f>
        <v>359626.98519973317</v>
      </c>
      <c r="D115" s="524">
        <f>avgprinc!O108</f>
        <v>346459.98963452992</v>
      </c>
      <c r="E115" s="524">
        <f>avgprinc!P108</f>
        <v>450192.23755715322</v>
      </c>
      <c r="F115" s="524">
        <f>avgprinc!Q108</f>
        <v>265030.81652356312</v>
      </c>
      <c r="G115" s="525">
        <f>avgprinc!R108</f>
        <v>500956.23227948986</v>
      </c>
      <c r="H115" s="533">
        <f>B115*0.1/'TA5'!B115</f>
        <v>0.46127656102180492</v>
      </c>
      <c r="I115" s="544">
        <f>C115*0.1/'TA5'!B115</f>
        <v>0.49354416131973278</v>
      </c>
      <c r="J115" s="559">
        <f>D115*0.1/'TA5'!C115</f>
        <v>0.45018240809440607</v>
      </c>
      <c r="K115" s="560">
        <f>E115*0.1/'TA5'!D115</f>
        <v>0.49894973635673529</v>
      </c>
      <c r="L115" s="551">
        <f>F115*0.1/'TA5'!E115</f>
        <v>0.46714195609092701</v>
      </c>
      <c r="M115" s="552">
        <f>G115*0.1/'TA5'!F115</f>
        <v>0.5111432671546936</v>
      </c>
    </row>
    <row r="116" spans="1:13" ht="17" thickBot="1" x14ac:dyDescent="0.25">
      <c r="A116" s="1105">
        <v>2020</v>
      </c>
      <c r="B116" s="1124"/>
      <c r="C116" s="1125"/>
      <c r="D116" s="1107"/>
      <c r="E116" s="1107"/>
      <c r="F116" s="1107"/>
      <c r="G116" s="1108"/>
      <c r="H116" s="1115"/>
      <c r="I116" s="1116"/>
      <c r="J116" s="1117"/>
      <c r="K116" s="1118"/>
      <c r="L116" s="1119"/>
      <c r="M116" s="1120"/>
    </row>
    <row r="117" spans="1:13" ht="17" thickTop="1" x14ac:dyDescent="0.2">
      <c r="A117" s="61"/>
      <c r="B117" s="60"/>
      <c r="C117" s="60"/>
      <c r="D117" s="60"/>
      <c r="E117" s="60"/>
      <c r="F117" s="60"/>
      <c r="G117" s="59"/>
      <c r="H117" s="60"/>
      <c r="I117" s="60"/>
      <c r="J117" s="60"/>
      <c r="K117" s="60"/>
      <c r="L117" s="60"/>
      <c r="M117" s="59"/>
    </row>
    <row r="118" spans="1:13" x14ac:dyDescent="0.2">
      <c r="D118" s="57"/>
      <c r="E118" s="57"/>
      <c r="F118" s="57"/>
      <c r="H118" s="57"/>
      <c r="I118" s="57"/>
      <c r="J118" s="57"/>
      <c r="K118" s="57"/>
      <c r="L118" s="57"/>
    </row>
  </sheetData>
  <mergeCells count="3">
    <mergeCell ref="A4:M4"/>
    <mergeCell ref="B7:G7"/>
    <mergeCell ref="H7:M7"/>
  </mergeCells>
  <hyperlinks>
    <hyperlink ref="A1" location="Index!A1" display="Back to index" xr:uid="{00000000-0004-0000-0C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39997558519241921"/>
  </sheetPr>
  <dimension ref="A1:M118"/>
  <sheetViews>
    <sheetView workbookViewId="0">
      <pane xSplit="1" ySplit="8" topLeftCell="B90" activePane="bottomRight" state="frozen"/>
      <selection activeCell="D32" sqref="D32"/>
      <selection pane="topRight" activeCell="D32" sqref="D32"/>
      <selection pane="bottomLeft" activeCell="D32" sqref="D32"/>
      <selection pane="bottomRight"/>
    </sheetView>
  </sheetViews>
  <sheetFormatPr baseColWidth="10" defaultColWidth="10.83203125" defaultRowHeight="16" x14ac:dyDescent="0.2"/>
  <cols>
    <col min="1" max="1" width="10.83203125" style="56"/>
    <col min="2" max="13" width="12" style="56" customWidth="1"/>
    <col min="14" max="16384" width="10.83203125" style="56"/>
  </cols>
  <sheetData>
    <row r="1" spans="1:13" x14ac:dyDescent="0.2">
      <c r="A1" s="52" t="s">
        <v>36</v>
      </c>
      <c r="B1" s="52"/>
      <c r="C1" s="52"/>
      <c r="G1" s="100"/>
      <c r="H1" s="100"/>
      <c r="I1" s="100"/>
      <c r="J1" s="100"/>
      <c r="K1" s="100"/>
      <c r="L1" s="100"/>
      <c r="M1" s="100"/>
    </row>
    <row r="2" spans="1:13" x14ac:dyDescent="0.2">
      <c r="H2" s="98"/>
      <c r="I2" s="98"/>
    </row>
    <row r="3" spans="1:13" ht="17" thickBot="1" x14ac:dyDescent="0.25"/>
    <row r="4" spans="1:13" ht="25" customHeight="1" thickTop="1" x14ac:dyDescent="0.2">
      <c r="A4" s="1391" t="s">
        <v>101</v>
      </c>
      <c r="B4" s="1392"/>
      <c r="C4" s="1392"/>
      <c r="D4" s="1392"/>
      <c r="E4" s="1392"/>
      <c r="F4" s="1392"/>
      <c r="G4" s="1392"/>
      <c r="H4" s="1392"/>
      <c r="I4" s="1392"/>
      <c r="J4" s="1392"/>
      <c r="K4" s="1392"/>
      <c r="L4" s="1392"/>
      <c r="M4" s="1393"/>
    </row>
    <row r="5" spans="1:13" x14ac:dyDescent="0.2">
      <c r="A5" s="96"/>
      <c r="B5" s="97"/>
      <c r="C5" s="97"/>
      <c r="D5" s="59"/>
      <c r="E5" s="59"/>
      <c r="F5" s="59"/>
      <c r="G5" s="59"/>
      <c r="H5" s="59"/>
      <c r="I5" s="59"/>
      <c r="J5" s="59"/>
      <c r="K5" s="59"/>
      <c r="L5" s="59"/>
      <c r="M5" s="208"/>
    </row>
    <row r="6" spans="1:13" x14ac:dyDescent="0.2">
      <c r="A6" s="96"/>
      <c r="B6" s="45" t="s">
        <v>35</v>
      </c>
      <c r="C6" s="45" t="s">
        <v>34</v>
      </c>
      <c r="D6" s="45" t="s">
        <v>33</v>
      </c>
      <c r="E6" s="45" t="s">
        <v>32</v>
      </c>
      <c r="F6" s="45" t="s">
        <v>31</v>
      </c>
      <c r="G6" s="45" t="s">
        <v>30</v>
      </c>
      <c r="H6" s="48" t="s">
        <v>29</v>
      </c>
      <c r="I6" s="468" t="s">
        <v>28</v>
      </c>
      <c r="J6" s="468" t="s">
        <v>27</v>
      </c>
      <c r="K6" s="468" t="s">
        <v>26</v>
      </c>
      <c r="L6" s="468" t="s">
        <v>25</v>
      </c>
      <c r="M6" s="433" t="s">
        <v>24</v>
      </c>
    </row>
    <row r="7" spans="1:13" ht="20" customHeight="1" x14ac:dyDescent="0.2">
      <c r="A7" s="96"/>
      <c r="B7" s="1378" t="s">
        <v>374</v>
      </c>
      <c r="C7" s="1379"/>
      <c r="D7" s="1387"/>
      <c r="E7" s="1387"/>
      <c r="F7" s="1387"/>
      <c r="G7" s="1387"/>
      <c r="H7" s="1379" t="s">
        <v>90</v>
      </c>
      <c r="I7" s="1379"/>
      <c r="J7" s="1387"/>
      <c r="K7" s="1387"/>
      <c r="L7" s="1387"/>
      <c r="M7" s="1390"/>
    </row>
    <row r="8" spans="1:13" s="87" customFormat="1" ht="52" customHeight="1" x14ac:dyDescent="0.2">
      <c r="A8" s="95"/>
      <c r="B8" s="424" t="s">
        <v>306</v>
      </c>
      <c r="C8" s="352" t="s">
        <v>309</v>
      </c>
      <c r="D8" s="352" t="s">
        <v>87</v>
      </c>
      <c r="E8" s="352" t="s">
        <v>88</v>
      </c>
      <c r="F8" s="352" t="s">
        <v>89</v>
      </c>
      <c r="G8" s="352" t="s">
        <v>56</v>
      </c>
      <c r="H8" s="424" t="s">
        <v>306</v>
      </c>
      <c r="I8" s="352" t="s">
        <v>309</v>
      </c>
      <c r="J8" s="352" t="s">
        <v>87</v>
      </c>
      <c r="K8" s="352" t="s">
        <v>88</v>
      </c>
      <c r="L8" s="352" t="s">
        <v>89</v>
      </c>
      <c r="M8" s="359" t="s">
        <v>56</v>
      </c>
    </row>
    <row r="9" spans="1:13" s="87" customFormat="1" ht="15" customHeight="1" x14ac:dyDescent="0.2">
      <c r="A9" s="93">
        <v>1913</v>
      </c>
      <c r="B9" s="425">
        <f>avgprinc!Y2</f>
        <v>253225.94487799017</v>
      </c>
      <c r="C9" s="317">
        <f>avgprinc!Z2</f>
        <v>273939.58322004625</v>
      </c>
      <c r="D9" s="317"/>
      <c r="E9" s="85"/>
      <c r="F9" s="85"/>
      <c r="G9" s="84">
        <f>avgprinc!AD2</f>
        <v>402099.43868173304</v>
      </c>
      <c r="H9" s="530">
        <f>B9*0.01/'TA5'!B9</f>
        <v>0.20413361334273036</v>
      </c>
      <c r="I9" s="541">
        <f>C9*0.01/'TA5'!B9</f>
        <v>0.22083154625902662</v>
      </c>
      <c r="J9" s="575"/>
      <c r="K9" s="541"/>
      <c r="L9" s="575"/>
      <c r="M9" s="561">
        <f>G9*0.01/'TA5'!F9</f>
        <v>0.21557795678221417</v>
      </c>
    </row>
    <row r="10" spans="1:13" s="87" customFormat="1" ht="15" customHeight="1" x14ac:dyDescent="0.2">
      <c r="A10" s="92">
        <v>1914</v>
      </c>
      <c r="B10" s="425">
        <f>avgprinc!Y3</f>
        <v>235535.51997274809</v>
      </c>
      <c r="C10" s="317">
        <f>avgprinc!Z3</f>
        <v>254044.34853644052</v>
      </c>
      <c r="D10" s="317"/>
      <c r="E10" s="85"/>
      <c r="F10" s="85"/>
      <c r="G10" s="84">
        <f>avgprinc!AD3</f>
        <v>374311.94155587745</v>
      </c>
      <c r="H10" s="530">
        <f>B10*0.01/'TA5'!B10</f>
        <v>0.20970119325797165</v>
      </c>
      <c r="I10" s="541">
        <f>C10*0.01/'TA5'!B10</f>
        <v>0.22617991135561827</v>
      </c>
      <c r="J10" s="575"/>
      <c r="K10" s="541"/>
      <c r="L10" s="575"/>
      <c r="M10" s="561">
        <f>G10*0.01/'TA5'!F10</f>
        <v>0.22134295999346493</v>
      </c>
    </row>
    <row r="11" spans="1:13" s="87" customFormat="1" ht="15" customHeight="1" x14ac:dyDescent="0.2">
      <c r="A11" s="92">
        <v>1915</v>
      </c>
      <c r="B11" s="425">
        <f>avgprinc!Y4</f>
        <v>233184.62780420008</v>
      </c>
      <c r="C11" s="317">
        <f>avgprinc!Z4</f>
        <v>251857.88585865192</v>
      </c>
      <c r="D11" s="317"/>
      <c r="E11" s="85"/>
      <c r="F11" s="85"/>
      <c r="G11" s="84">
        <f>avgprinc!AD4</f>
        <v>371534.90563398285</v>
      </c>
      <c r="H11" s="530">
        <f>B11*0.01/'TA5'!B11</f>
        <v>0.2034628542874935</v>
      </c>
      <c r="I11" s="541">
        <f>C11*0.01/'TA5'!B11</f>
        <v>0.21975601399695729</v>
      </c>
      <c r="J11" s="575"/>
      <c r="K11" s="541"/>
      <c r="L11" s="575"/>
      <c r="M11" s="561">
        <f>G11*0.01/'TA5'!F11</f>
        <v>0.21503360235406935</v>
      </c>
    </row>
    <row r="12" spans="1:13" s="87" customFormat="1" ht="15" customHeight="1" x14ac:dyDescent="0.2">
      <c r="A12" s="92">
        <v>1916</v>
      </c>
      <c r="B12" s="425">
        <f>avgprinc!Y5</f>
        <v>279229.9066381061</v>
      </c>
      <c r="C12" s="317">
        <f>avgprinc!Z5</f>
        <v>297911.4343346578</v>
      </c>
      <c r="D12" s="317"/>
      <c r="E12" s="85"/>
      <c r="F12" s="85"/>
      <c r="G12" s="84">
        <f>avgprinc!AD5</f>
        <v>442196.33583980997</v>
      </c>
      <c r="H12" s="530">
        <f>B12*0.01/'TA5'!B12</f>
        <v>0.21415633376498683</v>
      </c>
      <c r="I12" s="541">
        <f>C12*0.01/'TA5'!B12</f>
        <v>0.22848419544997367</v>
      </c>
      <c r="J12" s="575"/>
      <c r="K12" s="541"/>
      <c r="L12" s="575"/>
      <c r="M12" s="561">
        <f>G12*0.01/'TA5'!F12</f>
        <v>0.22467284130474988</v>
      </c>
    </row>
    <row r="13" spans="1:13" s="87" customFormat="1" ht="15" customHeight="1" x14ac:dyDescent="0.2">
      <c r="A13" s="92">
        <v>1917</v>
      </c>
      <c r="B13" s="425">
        <f>avgprinc!Y6</f>
        <v>272685.13955468469</v>
      </c>
      <c r="C13" s="317">
        <f>avgprinc!Z6</f>
        <v>294432.73664482596</v>
      </c>
      <c r="D13" s="317"/>
      <c r="E13" s="85"/>
      <c r="F13" s="85"/>
      <c r="G13" s="84">
        <f>avgprinc!AD6</f>
        <v>434632.54647808807</v>
      </c>
      <c r="H13" s="530">
        <f>B13*0.01/'TA5'!B13</f>
        <v>0.2127631765537869</v>
      </c>
      <c r="I13" s="541">
        <f>C13*0.01/'TA5'!B13</f>
        <v>0.22973178674965869</v>
      </c>
      <c r="J13" s="575"/>
      <c r="K13" s="541"/>
      <c r="L13" s="575"/>
      <c r="M13" s="561">
        <f>G13*0.01/'TA5'!F13</f>
        <v>0.22484562435102678</v>
      </c>
    </row>
    <row r="14" spans="1:13" s="87" customFormat="1" ht="15" customHeight="1" x14ac:dyDescent="0.2">
      <c r="A14" s="92">
        <v>1918</v>
      </c>
      <c r="B14" s="425">
        <f>avgprinc!Y7</f>
        <v>266792.6171829612</v>
      </c>
      <c r="C14" s="317">
        <f>avgprinc!Z7</f>
        <v>287343.07135046629</v>
      </c>
      <c r="D14" s="353"/>
      <c r="E14" s="314"/>
      <c r="F14" s="314"/>
      <c r="G14" s="84">
        <f>avgprinc!AD7</f>
        <v>421381.10017279477</v>
      </c>
      <c r="H14" s="530">
        <f>B14*0.01/'TA5'!B14</f>
        <v>0.19701700528457616</v>
      </c>
      <c r="I14" s="541">
        <f>C14*0.01/'TA5'!B14</f>
        <v>0.21219279605446545</v>
      </c>
      <c r="J14" s="575"/>
      <c r="K14" s="541"/>
      <c r="L14" s="575"/>
      <c r="M14" s="561">
        <f>G14*0.01/'TA5'!F14</f>
        <v>0.20813445109445944</v>
      </c>
    </row>
    <row r="15" spans="1:13" s="87" customFormat="1" ht="15" customHeight="1" x14ac:dyDescent="0.2">
      <c r="A15" s="91">
        <v>1919</v>
      </c>
      <c r="B15" s="426">
        <f>avgprinc!Y8</f>
        <v>277464.042026137</v>
      </c>
      <c r="C15" s="316">
        <f>avgprinc!Z8</f>
        <v>296034.54453297064</v>
      </c>
      <c r="D15" s="354"/>
      <c r="E15" s="315"/>
      <c r="F15" s="315"/>
      <c r="G15" s="88">
        <f>avgprinc!AD8</f>
        <v>438087.74371687497</v>
      </c>
      <c r="H15" s="531">
        <f>B15*0.01/'TA5'!B15</f>
        <v>0.21640605297980289</v>
      </c>
      <c r="I15" s="542">
        <f>C15*0.01/'TA5'!B15</f>
        <v>0.23088998077098252</v>
      </c>
      <c r="J15" s="576"/>
      <c r="K15" s="542"/>
      <c r="L15" s="576"/>
      <c r="M15" s="562">
        <f>G15*0.01/'TA5'!F15</f>
        <v>0.22712877967710682</v>
      </c>
    </row>
    <row r="16" spans="1:13" s="87" customFormat="1" ht="15" customHeight="1" x14ac:dyDescent="0.2">
      <c r="A16" s="92">
        <v>1920</v>
      </c>
      <c r="B16" s="425">
        <f>avgprinc!Y9</f>
        <v>240188.7584612052</v>
      </c>
      <c r="C16" s="317">
        <f>avgprinc!Z9</f>
        <v>258824.95775447084</v>
      </c>
      <c r="D16" s="353"/>
      <c r="E16" s="314"/>
      <c r="F16" s="314"/>
      <c r="G16" s="84">
        <f>avgprinc!AD9</f>
        <v>382572.67470324051</v>
      </c>
      <c r="H16" s="530">
        <f>B16*0.01/'TA5'!B16</f>
        <v>0.19157139315740704</v>
      </c>
      <c r="I16" s="541">
        <f>C16*0.01/'TA5'!B16</f>
        <v>0.20643538048405216</v>
      </c>
      <c r="J16" s="575"/>
      <c r="K16" s="541"/>
      <c r="L16" s="575"/>
      <c r="M16" s="561">
        <f>G16*0.01/'TA5'!F16</f>
        <v>0.20260594719503022</v>
      </c>
    </row>
    <row r="17" spans="1:13" s="87" customFormat="1" ht="15" customHeight="1" x14ac:dyDescent="0.2">
      <c r="A17" s="92">
        <v>1921</v>
      </c>
      <c r="B17" s="425">
        <f>avgprinc!Y10</f>
        <v>218729.55231837835</v>
      </c>
      <c r="C17" s="317">
        <f>avgprinc!Z10</f>
        <v>235480.97914749672</v>
      </c>
      <c r="D17" s="353"/>
      <c r="E17" s="314"/>
      <c r="F17" s="314"/>
      <c r="G17" s="84">
        <f>avgprinc!AD10</f>
        <v>347631.50680318999</v>
      </c>
      <c r="H17" s="530">
        <f>B17*0.01/'TA5'!B17</f>
        <v>0.19287583990896359</v>
      </c>
      <c r="I17" s="541">
        <f>C17*0.01/'TA5'!B17</f>
        <v>0.20764725732875905</v>
      </c>
      <c r="J17" s="575"/>
      <c r="K17" s="541"/>
      <c r="L17" s="575"/>
      <c r="M17" s="561">
        <f>G17*0.01/'TA5'!F17</f>
        <v>0.20402068861983624</v>
      </c>
    </row>
    <row r="18" spans="1:13" s="87" customFormat="1" ht="15" customHeight="1" x14ac:dyDescent="0.2">
      <c r="A18" s="92">
        <v>1922</v>
      </c>
      <c r="B18" s="425">
        <f>avgprinc!Y11</f>
        <v>230230.9140213223</v>
      </c>
      <c r="C18" s="317">
        <f>avgprinc!Z11</f>
        <v>249566.76683034791</v>
      </c>
      <c r="D18" s="353"/>
      <c r="E18" s="314"/>
      <c r="F18" s="314"/>
      <c r="G18" s="84">
        <f>avgprinc!AD11</f>
        <v>366008.70154649497</v>
      </c>
      <c r="H18" s="530">
        <f>B18*0.01/'TA5'!B18</f>
        <v>0.18689628352657592</v>
      </c>
      <c r="I18" s="541">
        <f>C18*0.01/'TA5'!B18</f>
        <v>0.20259269442858496</v>
      </c>
      <c r="J18" s="575"/>
      <c r="K18" s="541"/>
      <c r="L18" s="575"/>
      <c r="M18" s="561">
        <f>G18*0.01/'TA5'!F18</f>
        <v>0.19831271690287469</v>
      </c>
    </row>
    <row r="19" spans="1:13" s="87" customFormat="1" ht="15" customHeight="1" x14ac:dyDescent="0.2">
      <c r="A19" s="92">
        <v>1923</v>
      </c>
      <c r="B19" s="425">
        <f>avgprinc!Y12</f>
        <v>246668.6648005592</v>
      </c>
      <c r="C19" s="317">
        <f>avgprinc!Z12</f>
        <v>266487.7272841644</v>
      </c>
      <c r="D19" s="353"/>
      <c r="E19" s="314"/>
      <c r="F19" s="314"/>
      <c r="G19" s="84">
        <f>avgprinc!AD12</f>
        <v>392163.51939823636</v>
      </c>
      <c r="H19" s="530">
        <f>B19*0.01/'TA5'!B19</f>
        <v>0.17818010418639185</v>
      </c>
      <c r="I19" s="541">
        <f>C19*0.01/'TA5'!B19</f>
        <v>0.19249632315591772</v>
      </c>
      <c r="J19" s="575"/>
      <c r="K19" s="541"/>
      <c r="L19" s="575"/>
      <c r="M19" s="561">
        <f>G19*0.01/'TA5'!F19</f>
        <v>0.18917847481743158</v>
      </c>
    </row>
    <row r="20" spans="1:13" s="87" customFormat="1" ht="15" customHeight="1" x14ac:dyDescent="0.2">
      <c r="A20" s="92">
        <v>1924</v>
      </c>
      <c r="B20" s="425">
        <f>avgprinc!Y13</f>
        <v>254508.2423049832</v>
      </c>
      <c r="C20" s="317">
        <f>avgprinc!Z13</f>
        <v>274299.51606546174</v>
      </c>
      <c r="D20" s="353"/>
      <c r="E20" s="314"/>
      <c r="F20" s="314"/>
      <c r="G20" s="84">
        <f>avgprinc!AD13</f>
        <v>403796.36569355498</v>
      </c>
      <c r="H20" s="530">
        <f>B20*0.01/'TA5'!B20</f>
        <v>0.18603711301924528</v>
      </c>
      <c r="I20" s="541">
        <f>C20*0.01/'TA5'!B20</f>
        <v>0.20050387998925503</v>
      </c>
      <c r="J20" s="575"/>
      <c r="K20" s="541"/>
      <c r="L20" s="575"/>
      <c r="M20" s="561">
        <f>G20*0.01/'TA5'!F20</f>
        <v>0.19715482697008874</v>
      </c>
    </row>
    <row r="21" spans="1:13" s="87" customFormat="1" ht="15" customHeight="1" x14ac:dyDescent="0.2">
      <c r="A21" s="92">
        <v>1925</v>
      </c>
      <c r="B21" s="425">
        <f>avgprinc!Y14</f>
        <v>289963.63699851494</v>
      </c>
      <c r="C21" s="317">
        <f>avgprinc!Z14</f>
        <v>308521.64688190049</v>
      </c>
      <c r="D21" s="353"/>
      <c r="E21" s="314"/>
      <c r="F21" s="314"/>
      <c r="G21" s="84">
        <f>avgprinc!AD14</f>
        <v>455703.89871946839</v>
      </c>
      <c r="H21" s="530">
        <f>B21*0.01/'TA5'!B21</f>
        <v>0.2081703441147349</v>
      </c>
      <c r="I21" s="541">
        <f>C21*0.01/'TA5'!B21</f>
        <v>0.22149348815961664</v>
      </c>
      <c r="J21" s="575"/>
      <c r="K21" s="541"/>
      <c r="L21" s="575"/>
      <c r="M21" s="561">
        <f>G21*0.01/'TA5'!F21</f>
        <v>0.21857255576874535</v>
      </c>
    </row>
    <row r="22" spans="1:13" s="87" customFormat="1" ht="15" customHeight="1" x14ac:dyDescent="0.2">
      <c r="A22" s="92">
        <v>1926</v>
      </c>
      <c r="B22" s="425">
        <f>avgprinc!Y15</f>
        <v>320038.0571294789</v>
      </c>
      <c r="C22" s="317">
        <f>avgprinc!Z15</f>
        <v>338185.19481411029</v>
      </c>
      <c r="D22" s="353"/>
      <c r="E22" s="314"/>
      <c r="F22" s="314"/>
      <c r="G22" s="84">
        <f>avgprinc!AD15</f>
        <v>500965.49580817448</v>
      </c>
      <c r="H22" s="530">
        <f>B22*0.01/'TA5'!B22</f>
        <v>0.21988949647175315</v>
      </c>
      <c r="I22" s="541">
        <f>C22*0.01/'TA5'!B22</f>
        <v>0.2323579041469778</v>
      </c>
      <c r="J22" s="575"/>
      <c r="K22" s="541"/>
      <c r="L22" s="575"/>
      <c r="M22" s="561">
        <f>G22*0.01/'TA5'!F22</f>
        <v>0.22966986174688819</v>
      </c>
    </row>
    <row r="23" spans="1:13" s="87" customFormat="1" ht="15" customHeight="1" x14ac:dyDescent="0.2">
      <c r="A23" s="92">
        <v>1927</v>
      </c>
      <c r="B23" s="425">
        <f>avgprinc!Y16</f>
        <v>304869.34597557061</v>
      </c>
      <c r="C23" s="317">
        <f>avgprinc!Z16</f>
        <v>323725.56204771652</v>
      </c>
      <c r="D23" s="353"/>
      <c r="E23" s="314"/>
      <c r="F23" s="314"/>
      <c r="G23" s="84">
        <f>avgprinc!AD16</f>
        <v>478808.54636164499</v>
      </c>
      <c r="H23" s="530">
        <f>B23*0.01/'TA5'!B23</f>
        <v>0.21320707423039442</v>
      </c>
      <c r="I23" s="541">
        <f>C23*0.01/'TA5'!B23</f>
        <v>0.22639396465695938</v>
      </c>
      <c r="J23" s="575"/>
      <c r="K23" s="541"/>
      <c r="L23" s="575"/>
      <c r="M23" s="561">
        <f>G23*0.01/'TA5'!F23</f>
        <v>0.22313745693605716</v>
      </c>
    </row>
    <row r="24" spans="1:13" s="87" customFormat="1" ht="15" customHeight="1" x14ac:dyDescent="0.2">
      <c r="A24" s="92">
        <v>1928</v>
      </c>
      <c r="B24" s="425">
        <f>avgprinc!Y17</f>
        <v>324003.83822082682</v>
      </c>
      <c r="C24" s="317">
        <f>avgprinc!Z17</f>
        <v>342333.24578517</v>
      </c>
      <c r="D24" s="353"/>
      <c r="E24" s="314"/>
      <c r="F24" s="314"/>
      <c r="G24" s="84">
        <f>avgprinc!AD17</f>
        <v>508342.22155585093</v>
      </c>
      <c r="H24" s="530">
        <f>B24*0.01/'TA5'!B24</f>
        <v>0.22392561751439993</v>
      </c>
      <c r="I24" s="541">
        <f>C24*0.01/'TA5'!B24</f>
        <v>0.23659344246998354</v>
      </c>
      <c r="J24" s="575"/>
      <c r="K24" s="541"/>
      <c r="L24" s="575"/>
      <c r="M24" s="561">
        <f>G24*0.01/'TA5'!F24</f>
        <v>0.23352718158734542</v>
      </c>
    </row>
    <row r="25" spans="1:13" s="87" customFormat="1" ht="15" customHeight="1" x14ac:dyDescent="0.2">
      <c r="A25" s="91">
        <v>1929</v>
      </c>
      <c r="B25" s="426">
        <f>avgprinc!Y18</f>
        <v>337885.36804782151</v>
      </c>
      <c r="C25" s="316">
        <f>avgprinc!Z18</f>
        <v>356903.43109051016</v>
      </c>
      <c r="D25" s="354"/>
      <c r="E25" s="315"/>
      <c r="F25" s="315"/>
      <c r="G25" s="88">
        <f>avgprinc!AD18</f>
        <v>532049.80404769373</v>
      </c>
      <c r="H25" s="531">
        <f>B25*0.01/'TA5'!B25</f>
        <v>0.22257154695846709</v>
      </c>
      <c r="I25" s="542">
        <f>C25*0.01/'TA5'!B25</f>
        <v>0.23509910840932513</v>
      </c>
      <c r="J25" s="576"/>
      <c r="K25" s="542"/>
      <c r="L25" s="576"/>
      <c r="M25" s="562">
        <f>G25*0.01/'TA5'!F25</f>
        <v>0.23211881782262581</v>
      </c>
    </row>
    <row r="26" spans="1:13" s="87" customFormat="1" ht="15" customHeight="1" x14ac:dyDescent="0.2">
      <c r="A26" s="92">
        <v>1930</v>
      </c>
      <c r="B26" s="425">
        <f>avgprinc!Y19</f>
        <v>266177.57245932467</v>
      </c>
      <c r="C26" s="317">
        <f>avgprinc!Z19</f>
        <v>282850.7004837445</v>
      </c>
      <c r="D26" s="353"/>
      <c r="E26" s="314"/>
      <c r="F26" s="314"/>
      <c r="G26" s="84">
        <f>avgprinc!AD19</f>
        <v>423733.16499636468</v>
      </c>
      <c r="H26" s="530">
        <f>B26*0.01/'TA5'!B26</f>
        <v>0.19470542459656032</v>
      </c>
      <c r="I26" s="541">
        <f>C26*0.01/'TA5'!B26</f>
        <v>0.20690160041014641</v>
      </c>
      <c r="J26" s="575"/>
      <c r="K26" s="541"/>
      <c r="L26" s="575"/>
      <c r="M26" s="561">
        <f>G26*0.01/'TA5'!F26</f>
        <v>0.20422934621748701</v>
      </c>
    </row>
    <row r="27" spans="1:13" s="87" customFormat="1" ht="15" customHeight="1" x14ac:dyDescent="0.2">
      <c r="A27" s="92">
        <v>1931</v>
      </c>
      <c r="B27" s="425">
        <f>avgprinc!Y20</f>
        <v>206840.04557284183</v>
      </c>
      <c r="C27" s="317">
        <f>avgprinc!Z20</f>
        <v>221575.63128606559</v>
      </c>
      <c r="D27" s="353"/>
      <c r="E27" s="314"/>
      <c r="F27" s="314"/>
      <c r="G27" s="84">
        <f>avgprinc!AD20</f>
        <v>331729.80656218104</v>
      </c>
      <c r="H27" s="530">
        <f>B27*0.01/'TA5'!B27</f>
        <v>0.16907970379430776</v>
      </c>
      <c r="I27" s="541">
        <f>C27*0.01/'TA5'!B27</f>
        <v>0.18112518783356787</v>
      </c>
      <c r="J27" s="575"/>
      <c r="K27" s="541"/>
      <c r="L27" s="575"/>
      <c r="M27" s="561">
        <f>G27*0.01/'TA5'!F27</f>
        <v>0.17859219875317597</v>
      </c>
    </row>
    <row r="28" spans="1:13" s="87" customFormat="1" ht="15" customHeight="1" x14ac:dyDescent="0.2">
      <c r="A28" s="92">
        <v>1932</v>
      </c>
      <c r="B28" s="425">
        <f>avgprinc!Y21</f>
        <v>171629.34144158807</v>
      </c>
      <c r="C28" s="317">
        <f>avgprinc!Z21</f>
        <v>183023.52059205834</v>
      </c>
      <c r="D28" s="353"/>
      <c r="E28" s="314"/>
      <c r="F28" s="314"/>
      <c r="G28" s="84">
        <f>avgprinc!AD21</f>
        <v>274861.64161169855</v>
      </c>
      <c r="H28" s="530">
        <f>B28*0.01/'TA5'!B28</f>
        <v>0.16627217547279466</v>
      </c>
      <c r="I28" s="541">
        <f>C28*0.01/'TA5'!B28</f>
        <v>0.17731070151480149</v>
      </c>
      <c r="J28" s="575"/>
      <c r="K28" s="541"/>
      <c r="L28" s="575"/>
      <c r="M28" s="561">
        <f>G28*0.01/'TA5'!F28</f>
        <v>0.17522124480288623</v>
      </c>
    </row>
    <row r="29" spans="1:13" s="87" customFormat="1" ht="15" customHeight="1" x14ac:dyDescent="0.2">
      <c r="A29" s="92">
        <v>1933</v>
      </c>
      <c r="B29" s="425">
        <f>avgprinc!Y22</f>
        <v>175118.59045265449</v>
      </c>
      <c r="C29" s="317">
        <f>avgprinc!Z22</f>
        <v>187026.62182873083</v>
      </c>
      <c r="D29" s="353"/>
      <c r="E29" s="314"/>
      <c r="F29" s="314"/>
      <c r="G29" s="84">
        <f>avgprinc!AD22</f>
        <v>280087.68394359987</v>
      </c>
      <c r="H29" s="530">
        <f>B29*0.01/'TA5'!B29</f>
        <v>0.1754490557228689</v>
      </c>
      <c r="I29" s="541">
        <f>C29*0.01/'TA5'!B29</f>
        <v>0.18737955867547085</v>
      </c>
      <c r="J29" s="575"/>
      <c r="K29" s="541"/>
      <c r="L29" s="575"/>
      <c r="M29" s="561">
        <f>G29*0.01/'TA5'!F29</f>
        <v>0.1843972539425677</v>
      </c>
    </row>
    <row r="30" spans="1:13" s="87" customFormat="1" ht="15" customHeight="1" x14ac:dyDescent="0.2">
      <c r="A30" s="92">
        <v>1934</v>
      </c>
      <c r="B30" s="425">
        <f>avgprinc!Y23</f>
        <v>215416.85178695639</v>
      </c>
      <c r="C30" s="317">
        <f>avgprinc!Z23</f>
        <v>229489.85258386613</v>
      </c>
      <c r="D30" s="353"/>
      <c r="E30" s="314"/>
      <c r="F30" s="314"/>
      <c r="G30" s="84">
        <f>avgprinc!AD23</f>
        <v>343881.91055301024</v>
      </c>
      <c r="H30" s="530">
        <f>B30*0.01/'TA5'!B30</f>
        <v>0.19176959211556407</v>
      </c>
      <c r="I30" s="541">
        <f>C30*0.01/'TA5'!B30</f>
        <v>0.20429773743139312</v>
      </c>
      <c r="J30" s="575"/>
      <c r="K30" s="541"/>
      <c r="L30" s="575"/>
      <c r="M30" s="561">
        <f>G30*0.01/'TA5'!F30</f>
        <v>0.20084397687437777</v>
      </c>
    </row>
    <row r="31" spans="1:13" s="87" customFormat="1" ht="15" customHeight="1" x14ac:dyDescent="0.2">
      <c r="A31" s="92">
        <v>1935</v>
      </c>
      <c r="B31" s="425">
        <f>avgprinc!Y24</f>
        <v>240512.20839792825</v>
      </c>
      <c r="C31" s="317">
        <f>avgprinc!Z24</f>
        <v>257995.14811655556</v>
      </c>
      <c r="D31" s="353"/>
      <c r="E31" s="314"/>
      <c r="F31" s="314"/>
      <c r="G31" s="84">
        <f>avgprinc!AD24</f>
        <v>386054.71525569435</v>
      </c>
      <c r="H31" s="530">
        <f>B31*0.01/'TA5'!B31</f>
        <v>0.19486793032281771</v>
      </c>
      <c r="I31" s="541">
        <f>C31*0.01/'TA5'!B31</f>
        <v>0.209032967106692</v>
      </c>
      <c r="J31" s="575"/>
      <c r="K31" s="541"/>
      <c r="L31" s="575"/>
      <c r="M31" s="561">
        <f>G31*0.01/'TA5'!F31</f>
        <v>0.20507070899461152</v>
      </c>
    </row>
    <row r="32" spans="1:13" s="87" customFormat="1" ht="15" customHeight="1" x14ac:dyDescent="0.2">
      <c r="A32" s="92">
        <v>1936</v>
      </c>
      <c r="B32" s="425">
        <f>avgprinc!Y25</f>
        <v>283125.26371346798</v>
      </c>
      <c r="C32" s="317">
        <f>avgprinc!Z25</f>
        <v>300871.45530040958</v>
      </c>
      <c r="D32" s="353"/>
      <c r="E32" s="314"/>
      <c r="F32" s="314"/>
      <c r="G32" s="84">
        <f>avgprinc!AD25</f>
        <v>450981.51914429315</v>
      </c>
      <c r="H32" s="530">
        <f>B32*0.01/'TA5'!B32</f>
        <v>0.20869569122531872</v>
      </c>
      <c r="I32" s="541">
        <f>C32*0.01/'TA5'!B32</f>
        <v>0.22177666348218458</v>
      </c>
      <c r="J32" s="575"/>
      <c r="K32" s="541"/>
      <c r="L32" s="575"/>
      <c r="M32" s="561">
        <f>G32*0.01/'TA5'!F32</f>
        <v>0.21786862215318681</v>
      </c>
    </row>
    <row r="33" spans="1:13" s="87" customFormat="1" ht="15" customHeight="1" x14ac:dyDescent="0.2">
      <c r="A33" s="92">
        <v>1937</v>
      </c>
      <c r="B33" s="425">
        <f>avgprinc!Y26</f>
        <v>297787.53077453736</v>
      </c>
      <c r="C33" s="317">
        <f>avgprinc!Z26</f>
        <v>318850.42653074348</v>
      </c>
      <c r="D33" s="353"/>
      <c r="E33" s="314"/>
      <c r="F33" s="314"/>
      <c r="G33" s="84">
        <f>avgprinc!AD26</f>
        <v>476052.6594909241</v>
      </c>
      <c r="H33" s="530">
        <f>B33*0.01/'TA5'!B33</f>
        <v>0.20581804070003154</v>
      </c>
      <c r="I33" s="541">
        <f>C33*0.01/'TA5'!B33</f>
        <v>0.22037581591894623</v>
      </c>
      <c r="J33" s="575"/>
      <c r="K33" s="541"/>
      <c r="L33" s="575"/>
      <c r="M33" s="561">
        <f>G33*0.01/'TA5'!F33</f>
        <v>0.21564264949720416</v>
      </c>
    </row>
    <row r="34" spans="1:13" s="87" customFormat="1" ht="15" customHeight="1" x14ac:dyDescent="0.2">
      <c r="A34" s="92">
        <v>1938</v>
      </c>
      <c r="B34" s="425">
        <f>avgprinc!Y27</f>
        <v>251544.88978783687</v>
      </c>
      <c r="C34" s="317">
        <f>avgprinc!Z27</f>
        <v>270086.30840323505</v>
      </c>
      <c r="D34" s="353"/>
      <c r="E34" s="314"/>
      <c r="F34" s="314"/>
      <c r="G34" s="84">
        <f>avgprinc!AD27</f>
        <v>403082.25161709398</v>
      </c>
      <c r="H34" s="530">
        <f>B34*0.01/'TA5'!B34</f>
        <v>0.18681434698515589</v>
      </c>
      <c r="I34" s="541">
        <f>C34*0.01/'TA5'!B34</f>
        <v>0.2005844657648915</v>
      </c>
      <c r="J34" s="575"/>
      <c r="K34" s="541"/>
      <c r="L34" s="575"/>
      <c r="M34" s="561">
        <f>G34*0.01/'TA5'!F34</f>
        <v>0.19642343374579524</v>
      </c>
    </row>
    <row r="35" spans="1:13" s="87" customFormat="1" ht="15" customHeight="1" x14ac:dyDescent="0.2">
      <c r="A35" s="91">
        <v>1939</v>
      </c>
      <c r="B35" s="426">
        <f>avgprinc!Y28</f>
        <v>284848.65304863587</v>
      </c>
      <c r="C35" s="316">
        <f>avgprinc!Z28</f>
        <v>304030.5516486878</v>
      </c>
      <c r="D35" s="354"/>
      <c r="E35" s="315"/>
      <c r="F35" s="315"/>
      <c r="G35" s="88">
        <f>avgprinc!AD28</f>
        <v>453723.48926850507</v>
      </c>
      <c r="H35" s="531">
        <f>B35*0.01/'TA5'!B35</f>
        <v>0.19703654714103871</v>
      </c>
      <c r="I35" s="542">
        <f>C35*0.01/'TA5'!B35</f>
        <v>0.21030511986312359</v>
      </c>
      <c r="J35" s="576"/>
      <c r="K35" s="542"/>
      <c r="L35" s="576"/>
      <c r="M35" s="562">
        <f>G35*0.01/'TA5'!F35</f>
        <v>0.20626315416461388</v>
      </c>
    </row>
    <row r="36" spans="1:13" s="87" customFormat="1" ht="15" customHeight="1" x14ac:dyDescent="0.2">
      <c r="A36" s="92">
        <v>1940</v>
      </c>
      <c r="B36" s="425">
        <f>avgprinc!Y29</f>
        <v>327772.32034156442</v>
      </c>
      <c r="C36" s="317">
        <f>avgprinc!Z29</f>
        <v>347181.16848557169</v>
      </c>
      <c r="D36" s="353"/>
      <c r="E36" s="314"/>
      <c r="F36" s="314"/>
      <c r="G36" s="84">
        <f>avgprinc!AD29</f>
        <v>519479.20892852038</v>
      </c>
      <c r="H36" s="530">
        <f>B36*0.01/'TA5'!B36</f>
        <v>0.20944130887642251</v>
      </c>
      <c r="I36" s="541">
        <f>C36*0.01/'TA5'!B36</f>
        <v>0.22184325469914648</v>
      </c>
      <c r="J36" s="575"/>
      <c r="K36" s="541"/>
      <c r="L36" s="575"/>
      <c r="M36" s="561">
        <f>G36*0.01/'TA5'!F36</f>
        <v>0.21833688736632054</v>
      </c>
    </row>
    <row r="37" spans="1:13" s="87" customFormat="1" ht="15" customHeight="1" x14ac:dyDescent="0.2">
      <c r="A37" s="92">
        <v>1941</v>
      </c>
      <c r="B37" s="425">
        <f>avgprinc!Y30</f>
        <v>398526.49516195263</v>
      </c>
      <c r="C37" s="317">
        <f>avgprinc!Z30</f>
        <v>420142.98382994533</v>
      </c>
      <c r="D37" s="353"/>
      <c r="E37" s="314"/>
      <c r="F37" s="314"/>
      <c r="G37" s="84">
        <f>avgprinc!AD30</f>
        <v>636649.04054429918</v>
      </c>
      <c r="H37" s="530">
        <f>B37*0.01/'TA5'!B37</f>
        <v>0.21564408840914506</v>
      </c>
      <c r="I37" s="541">
        <f>C37*0.01/'TA5'!B37</f>
        <v>0.22734084646665279</v>
      </c>
      <c r="J37" s="575"/>
      <c r="K37" s="541"/>
      <c r="L37" s="575"/>
      <c r="M37" s="561">
        <f>G37*0.01/'TA5'!F37</f>
        <v>0.22423215118898288</v>
      </c>
    </row>
    <row r="38" spans="1:13" s="87" customFormat="1" ht="15" customHeight="1" x14ac:dyDescent="0.2">
      <c r="A38" s="92">
        <v>1942</v>
      </c>
      <c r="B38" s="425">
        <f>avgprinc!Y31</f>
        <v>451825.32228086272</v>
      </c>
      <c r="C38" s="317">
        <f>avgprinc!Z31</f>
        <v>479456.15954469208</v>
      </c>
      <c r="D38" s="353"/>
      <c r="E38" s="314"/>
      <c r="F38" s="314"/>
      <c r="G38" s="84">
        <f>avgprinc!AD31</f>
        <v>730784.23128704331</v>
      </c>
      <c r="H38" s="530">
        <f>B38*0.01/'TA5'!B38</f>
        <v>0.20622015298006979</v>
      </c>
      <c r="I38" s="541">
        <f>C38*0.01/'TA5'!B38</f>
        <v>0.21883129982493899</v>
      </c>
      <c r="J38" s="575"/>
      <c r="K38" s="541"/>
      <c r="L38" s="575"/>
      <c r="M38" s="561">
        <f>G38*0.01/'TA5'!F38</f>
        <v>0.21502182582183804</v>
      </c>
    </row>
    <row r="39" spans="1:13" s="87" customFormat="1" ht="15" customHeight="1" x14ac:dyDescent="0.2">
      <c r="A39" s="92">
        <v>1943</v>
      </c>
      <c r="B39" s="425">
        <f>avgprinc!Y32</f>
        <v>473051.39582183806</v>
      </c>
      <c r="C39" s="317">
        <f>avgprinc!Z32</f>
        <v>504345.24632831139</v>
      </c>
      <c r="D39" s="353"/>
      <c r="E39" s="314"/>
      <c r="F39" s="314"/>
      <c r="G39" s="84">
        <f>avgprinc!AD32</f>
        <v>772458.70406026265</v>
      </c>
      <c r="H39" s="530">
        <f>B39*0.01/'TA5'!B39</f>
        <v>0.18691647183124588</v>
      </c>
      <c r="I39" s="541">
        <f>C39*0.01/'TA5'!B39</f>
        <v>0.19928158940271465</v>
      </c>
      <c r="J39" s="575"/>
      <c r="K39" s="541"/>
      <c r="L39" s="575"/>
      <c r="M39" s="561">
        <f>G39*0.01/'TA5'!F39</f>
        <v>0.19537662620198509</v>
      </c>
    </row>
    <row r="40" spans="1:13" s="87" customFormat="1" ht="15" customHeight="1" x14ac:dyDescent="0.2">
      <c r="A40" s="92">
        <v>1944</v>
      </c>
      <c r="B40" s="425">
        <f>avgprinc!Y33</f>
        <v>406381.10932957911</v>
      </c>
      <c r="C40" s="317">
        <f>avgprinc!Z33</f>
        <v>440432.9785804791</v>
      </c>
      <c r="D40" s="353"/>
      <c r="E40" s="314"/>
      <c r="F40" s="314"/>
      <c r="G40" s="84">
        <f>avgprinc!AD33</f>
        <v>677166.87377193908</v>
      </c>
      <c r="H40" s="530">
        <f>B40*0.01/'TA5'!B40</f>
        <v>0.15530843523948007</v>
      </c>
      <c r="I40" s="541">
        <f>C40*0.01/'TA5'!B40</f>
        <v>0.1683221861469997</v>
      </c>
      <c r="J40" s="575"/>
      <c r="K40" s="541"/>
      <c r="L40" s="575"/>
      <c r="M40" s="561">
        <f>G40*0.01/'TA5'!F40</f>
        <v>0.16432835438090657</v>
      </c>
    </row>
    <row r="41" spans="1:13" s="87" customFormat="1" ht="15" customHeight="1" x14ac:dyDescent="0.2">
      <c r="A41" s="92">
        <v>1945</v>
      </c>
      <c r="B41" s="425">
        <f>avgprinc!Y34</f>
        <v>363569.8693870884</v>
      </c>
      <c r="C41" s="317">
        <f>avgprinc!Z34</f>
        <v>398162.17553819029</v>
      </c>
      <c r="D41" s="353"/>
      <c r="E41" s="314"/>
      <c r="F41" s="314"/>
      <c r="G41" s="84">
        <f>avgprinc!AD34</f>
        <v>614324.71692804119</v>
      </c>
      <c r="H41" s="530">
        <f>B41*0.01/'TA5'!B41</f>
        <v>0.14462253006353262</v>
      </c>
      <c r="I41" s="541">
        <f>C41*0.01/'TA5'!B41</f>
        <v>0.15838282005879128</v>
      </c>
      <c r="J41" s="575"/>
      <c r="K41" s="541"/>
      <c r="L41" s="575"/>
      <c r="M41" s="561">
        <f>G41*0.01/'TA5'!F41</f>
        <v>0.15387045566834034</v>
      </c>
    </row>
    <row r="42" spans="1:13" s="87" customFormat="1" ht="15" customHeight="1" x14ac:dyDescent="0.2">
      <c r="A42" s="92">
        <v>1946</v>
      </c>
      <c r="B42" s="425">
        <f>avgprinc!Y35</f>
        <v>318075.03229879827</v>
      </c>
      <c r="C42" s="317">
        <f>avgprinc!Z35</f>
        <v>351574.06205854035</v>
      </c>
      <c r="D42" s="353"/>
      <c r="E42" s="314"/>
      <c r="F42" s="314"/>
      <c r="G42" s="84">
        <f>avgprinc!AD35</f>
        <v>545425.43944237428</v>
      </c>
      <c r="H42" s="530">
        <f>B42*0.01/'TA5'!B42</f>
        <v>0.14489433265717805</v>
      </c>
      <c r="I42" s="541">
        <f>C42*0.01/'TA5'!B42</f>
        <v>0.16015431558202806</v>
      </c>
      <c r="J42" s="575"/>
      <c r="K42" s="541"/>
      <c r="L42" s="575"/>
      <c r="M42" s="561">
        <f>G42*0.01/'TA5'!F42</f>
        <v>0.15519378936140449</v>
      </c>
    </row>
    <row r="43" spans="1:13" s="87" customFormat="1" ht="15" customHeight="1" x14ac:dyDescent="0.2">
      <c r="A43" s="92">
        <v>1947</v>
      </c>
      <c r="B43" s="425">
        <f>avgprinc!Y36</f>
        <v>317619.55508997134</v>
      </c>
      <c r="C43" s="317">
        <f>avgprinc!Z36</f>
        <v>347590.23563040147</v>
      </c>
      <c r="D43" s="353"/>
      <c r="E43" s="314"/>
      <c r="F43" s="314"/>
      <c r="G43" s="84">
        <f>avgprinc!AD36</f>
        <v>541274.90042215888</v>
      </c>
      <c r="H43" s="530">
        <f>B43*0.01/'TA5'!B43</f>
        <v>0.1502360613287215</v>
      </c>
      <c r="I43" s="541">
        <f>C43*0.01/'TA5'!B43</f>
        <v>0.16441238305570116</v>
      </c>
      <c r="J43" s="575"/>
      <c r="K43" s="541"/>
      <c r="L43" s="575"/>
      <c r="M43" s="561">
        <f>G43*0.01/'TA5'!F43</f>
        <v>0.16002706976533637</v>
      </c>
    </row>
    <row r="44" spans="1:13" s="87" customFormat="1" ht="15" customHeight="1" x14ac:dyDescent="0.2">
      <c r="A44" s="92">
        <v>1948</v>
      </c>
      <c r="B44" s="425">
        <f>avgprinc!Y37</f>
        <v>361440.84965351294</v>
      </c>
      <c r="C44" s="317">
        <f>avgprinc!Z37</f>
        <v>392149.20655619953</v>
      </c>
      <c r="D44" s="353"/>
      <c r="E44" s="314"/>
      <c r="F44" s="314"/>
      <c r="G44" s="84">
        <f>avgprinc!AD37</f>
        <v>614603.61847007065</v>
      </c>
      <c r="H44" s="530">
        <f>B44*0.01/'TA5'!B44</f>
        <v>0.16330163277899645</v>
      </c>
      <c r="I44" s="541">
        <f>C44*0.01/'TA5'!B44</f>
        <v>0.1771758941608412</v>
      </c>
      <c r="J44" s="575"/>
      <c r="K44" s="541"/>
      <c r="L44" s="575"/>
      <c r="M44" s="561">
        <f>G44*0.01/'TA5'!F44</f>
        <v>0.17314081228071512</v>
      </c>
    </row>
    <row r="45" spans="1:13" s="87" customFormat="1" ht="15" customHeight="1" x14ac:dyDescent="0.2">
      <c r="A45" s="91">
        <v>1949</v>
      </c>
      <c r="B45" s="426">
        <f>avgprinc!Y38</f>
        <v>335903.58882573078</v>
      </c>
      <c r="C45" s="316">
        <f>avgprinc!Z38</f>
        <v>364808.44815847132</v>
      </c>
      <c r="D45" s="354"/>
      <c r="E45" s="315"/>
      <c r="F45" s="315"/>
      <c r="G45" s="88">
        <f>avgprinc!AD38</f>
        <v>572874.32486488705</v>
      </c>
      <c r="H45" s="531">
        <f>B45*0.01/'TA5'!B45</f>
        <v>0.15678762157865525</v>
      </c>
      <c r="I45" s="542">
        <f>C45*0.01/'TA5'!B45</f>
        <v>0.17027936235668303</v>
      </c>
      <c r="J45" s="576"/>
      <c r="K45" s="542"/>
      <c r="L45" s="576"/>
      <c r="M45" s="562">
        <f>G45*0.01/'TA5'!F45</f>
        <v>0.16630837660690206</v>
      </c>
    </row>
    <row r="46" spans="1:13" s="87" customFormat="1" ht="15" customHeight="1" x14ac:dyDescent="0.2">
      <c r="A46" s="92">
        <v>1950</v>
      </c>
      <c r="B46" s="425">
        <f>avgprinc!Y39</f>
        <v>390339.47551230073</v>
      </c>
      <c r="C46" s="317">
        <f>avgprinc!Z39</f>
        <v>419431.16915002116</v>
      </c>
      <c r="D46" s="353"/>
      <c r="E46" s="314"/>
      <c r="F46" s="314"/>
      <c r="G46" s="84">
        <f>avgprinc!AD39</f>
        <v>660355.08942658431</v>
      </c>
      <c r="H46" s="530">
        <f>B46*0.01/'TA5'!B46</f>
        <v>0.16732576029853141</v>
      </c>
      <c r="I46" s="541">
        <f>C46*0.01/'TA5'!B46</f>
        <v>0.17979641741030519</v>
      </c>
      <c r="J46" s="575"/>
      <c r="K46" s="541"/>
      <c r="L46" s="575"/>
      <c r="M46" s="561">
        <f>G46*0.01/'TA5'!F46</f>
        <v>0.17637245300278948</v>
      </c>
    </row>
    <row r="47" spans="1:13" s="87" customFormat="1" ht="15" customHeight="1" x14ac:dyDescent="0.2">
      <c r="A47" s="92">
        <v>1951</v>
      </c>
      <c r="B47" s="425">
        <f>avgprinc!Y40</f>
        <v>401882.37227693596</v>
      </c>
      <c r="C47" s="317">
        <f>avgprinc!Z40</f>
        <v>433104.69553444569</v>
      </c>
      <c r="D47" s="353"/>
      <c r="E47" s="314"/>
      <c r="F47" s="314"/>
      <c r="G47" s="84">
        <f>avgprinc!AD40</f>
        <v>682487.6583693896</v>
      </c>
      <c r="H47" s="530">
        <f>B47*0.01/'TA5'!B47</f>
        <v>0.16070909784870976</v>
      </c>
      <c r="I47" s="541">
        <f>C47*0.01/'TA5'!B47</f>
        <v>0.17319462035378119</v>
      </c>
      <c r="J47" s="575"/>
      <c r="K47" s="541"/>
      <c r="L47" s="575"/>
      <c r="M47" s="561">
        <f>G47*0.01/'TA5'!F47</f>
        <v>0.16964058510298655</v>
      </c>
    </row>
    <row r="48" spans="1:13" s="87" customFormat="1" ht="15" customHeight="1" x14ac:dyDescent="0.2">
      <c r="A48" s="92">
        <v>1952</v>
      </c>
      <c r="B48" s="425">
        <f>avgprinc!Y41</f>
        <v>383694.4507485159</v>
      </c>
      <c r="C48" s="317">
        <f>avgprinc!Z41</f>
        <v>416093.77740422997</v>
      </c>
      <c r="D48" s="353"/>
      <c r="E48" s="314"/>
      <c r="F48" s="314"/>
      <c r="G48" s="84">
        <f>avgprinc!AD41</f>
        <v>654637.88907057315</v>
      </c>
      <c r="H48" s="530">
        <f>B48*0.01/'TA5'!B48</f>
        <v>0.14971183996774917</v>
      </c>
      <c r="I48" s="541">
        <f>C48*0.01/'TA5'!B48</f>
        <v>0.16235357298703196</v>
      </c>
      <c r="J48" s="575"/>
      <c r="K48" s="541"/>
      <c r="L48" s="575"/>
      <c r="M48" s="561">
        <f>G48*0.01/'TA5'!F48</f>
        <v>0.15850657414668473</v>
      </c>
    </row>
    <row r="49" spans="1:13" s="87" customFormat="1" ht="15" customHeight="1" x14ac:dyDescent="0.2">
      <c r="A49" s="92">
        <v>1953</v>
      </c>
      <c r="B49" s="425">
        <f>avgprinc!Y42</f>
        <v>370173.67007078294</v>
      </c>
      <c r="C49" s="317">
        <f>avgprinc!Z42</f>
        <v>402751.67547867907</v>
      </c>
      <c r="D49" s="353"/>
      <c r="E49" s="314"/>
      <c r="F49" s="314"/>
      <c r="G49" s="84">
        <f>avgprinc!AD42</f>
        <v>633254.98241844308</v>
      </c>
      <c r="H49" s="530">
        <f>B49*0.01/'TA5'!B49</f>
        <v>0.14022385279341892</v>
      </c>
      <c r="I49" s="541">
        <f>C49*0.01/'TA5'!B49</f>
        <v>0.15256458311534191</v>
      </c>
      <c r="J49" s="575"/>
      <c r="K49" s="541"/>
      <c r="L49" s="575"/>
      <c r="M49" s="561">
        <f>G49*0.01/'TA5'!F49</f>
        <v>0.14880569378490746</v>
      </c>
    </row>
    <row r="50" spans="1:13" s="87" customFormat="1" ht="15" customHeight="1" x14ac:dyDescent="0.2">
      <c r="A50" s="92">
        <v>1954</v>
      </c>
      <c r="B50" s="425">
        <f>avgprinc!Y43</f>
        <v>359534.77163635503</v>
      </c>
      <c r="C50" s="317">
        <f>avgprinc!Z43</f>
        <v>390910.99774799595</v>
      </c>
      <c r="D50" s="353"/>
      <c r="E50" s="314"/>
      <c r="F50" s="314"/>
      <c r="G50" s="84">
        <f>avgprinc!AD43</f>
        <v>615112.73928929307</v>
      </c>
      <c r="H50" s="530">
        <f>B50*0.01/'TA5'!B50</f>
        <v>0.13910658703678538</v>
      </c>
      <c r="I50" s="541">
        <f>C50*0.01/'TA5'!B50</f>
        <v>0.15124627441283528</v>
      </c>
      <c r="J50" s="575"/>
      <c r="K50" s="541"/>
      <c r="L50" s="575"/>
      <c r="M50" s="561">
        <f>G50*0.01/'TA5'!F50</f>
        <v>0.14769557867633681</v>
      </c>
    </row>
    <row r="51" spans="1:13" s="87" customFormat="1" ht="15" customHeight="1" x14ac:dyDescent="0.2">
      <c r="A51" s="92">
        <v>1955</v>
      </c>
      <c r="B51" s="425">
        <f>avgprinc!Y44</f>
        <v>402966.9075475852</v>
      </c>
      <c r="C51" s="317">
        <f>avgprinc!Z44</f>
        <v>434020.18749619665</v>
      </c>
      <c r="D51" s="353"/>
      <c r="E51" s="314"/>
      <c r="F51" s="314"/>
      <c r="G51" s="84">
        <f>avgprinc!AD44</f>
        <v>685466.76860428054</v>
      </c>
      <c r="H51" s="530">
        <f>B51*0.01/'TA5'!B51</f>
        <v>0.14571896145538032</v>
      </c>
      <c r="I51" s="541">
        <f>C51*0.01/'TA5'!B51</f>
        <v>0.15694829969417975</v>
      </c>
      <c r="J51" s="575"/>
      <c r="K51" s="541"/>
      <c r="L51" s="575"/>
      <c r="M51" s="561">
        <f>G51*0.01/'TA5'!F51</f>
        <v>0.15395438278891188</v>
      </c>
    </row>
    <row r="52" spans="1:13" s="87" customFormat="1" ht="15" customHeight="1" x14ac:dyDescent="0.2">
      <c r="A52" s="92">
        <v>1956</v>
      </c>
      <c r="B52" s="425">
        <f>avgprinc!Y45</f>
        <v>389008.52866211545</v>
      </c>
      <c r="C52" s="317">
        <f>avgprinc!Z45</f>
        <v>421428.00070921093</v>
      </c>
      <c r="D52" s="353"/>
      <c r="E52" s="314"/>
      <c r="F52" s="314"/>
      <c r="G52" s="84">
        <f>avgprinc!AD45</f>
        <v>663855.23402618279</v>
      </c>
      <c r="H52" s="530">
        <f>B52*0.01/'TA5'!B52</f>
        <v>0.13781016398723972</v>
      </c>
      <c r="I52" s="541">
        <f>C52*0.01/'TA5'!B52</f>
        <v>0.14929508637327443</v>
      </c>
      <c r="J52" s="575"/>
      <c r="K52" s="541"/>
      <c r="L52" s="575"/>
      <c r="M52" s="561">
        <f>G52*0.01/'TA5'!F52</f>
        <v>0.14605538492123707</v>
      </c>
    </row>
    <row r="53" spans="1:13" s="87" customFormat="1" ht="15" customHeight="1" x14ac:dyDescent="0.2">
      <c r="A53" s="92">
        <v>1957</v>
      </c>
      <c r="B53" s="425">
        <f>avgprinc!Y46</f>
        <v>382566.29426280549</v>
      </c>
      <c r="C53" s="317">
        <f>avgprinc!Z46</f>
        <v>415024.68829134566</v>
      </c>
      <c r="D53" s="353"/>
      <c r="E53" s="314"/>
      <c r="F53" s="314"/>
      <c r="G53" s="84">
        <f>avgprinc!AD46</f>
        <v>653086.07860385545</v>
      </c>
      <c r="H53" s="530">
        <f>B53*0.01/'TA5'!B53</f>
        <v>0.13513007450428519</v>
      </c>
      <c r="I53" s="541">
        <f>C53*0.01/'TA5'!B53</f>
        <v>0.14659502912559594</v>
      </c>
      <c r="J53" s="575"/>
      <c r="K53" s="541"/>
      <c r="L53" s="575"/>
      <c r="M53" s="561">
        <f>G53*0.01/'TA5'!F53</f>
        <v>0.14333099801042978</v>
      </c>
    </row>
    <row r="54" spans="1:13" s="87" customFormat="1" ht="15" customHeight="1" x14ac:dyDescent="0.2">
      <c r="A54" s="92">
        <v>1958</v>
      </c>
      <c r="B54" s="425">
        <f>avgprinc!Y47</f>
        <v>348964.93650312501</v>
      </c>
      <c r="C54" s="317">
        <f>avgprinc!Z47</f>
        <v>382007.72077398578</v>
      </c>
      <c r="D54" s="353"/>
      <c r="E54" s="314"/>
      <c r="F54" s="314"/>
      <c r="G54" s="84">
        <f>avgprinc!AD47</f>
        <v>599492.73126617388</v>
      </c>
      <c r="H54" s="530">
        <f>B54*0.01/'TA5'!B54</f>
        <v>0.12666415639867032</v>
      </c>
      <c r="I54" s="541">
        <f>C54*0.01/'TA5'!B54</f>
        <v>0.13865772926782979</v>
      </c>
      <c r="J54" s="575"/>
      <c r="K54" s="541"/>
      <c r="L54" s="575"/>
      <c r="M54" s="561">
        <f>G54*0.01/'TA5'!F54</f>
        <v>0.13520267937876038</v>
      </c>
    </row>
    <row r="55" spans="1:13" s="87" customFormat="1" ht="15" customHeight="1" x14ac:dyDescent="0.2">
      <c r="A55" s="91">
        <v>1959</v>
      </c>
      <c r="B55" s="426">
        <f>avgprinc!Y48</f>
        <v>383969.94555374357</v>
      </c>
      <c r="C55" s="316">
        <f>avgprinc!Z48</f>
        <v>415196.10951061588</v>
      </c>
      <c r="D55" s="354"/>
      <c r="E55" s="315"/>
      <c r="F55" s="315"/>
      <c r="G55" s="88">
        <f>avgprinc!AD48</f>
        <v>658498.97430749424</v>
      </c>
      <c r="H55" s="531">
        <f>B55*0.01/'TA5'!B55</f>
        <v>0.13157677741959212</v>
      </c>
      <c r="I55" s="542">
        <f>C55*0.01/'TA5'!B55</f>
        <v>0.1422771930958654</v>
      </c>
      <c r="J55" s="576"/>
      <c r="K55" s="542"/>
      <c r="L55" s="576"/>
      <c r="M55" s="562">
        <f>G55*0.01/'TA5'!F55</f>
        <v>0.13950582037224635</v>
      </c>
    </row>
    <row r="56" spans="1:13" x14ac:dyDescent="0.2">
      <c r="A56" s="67">
        <v>1960</v>
      </c>
      <c r="B56" s="425">
        <f>avgprinc!Y49</f>
        <v>374998.66366351669</v>
      </c>
      <c r="C56" s="317">
        <f>avgprinc!Z49</f>
        <v>406337.43635818141</v>
      </c>
      <c r="D56" s="353"/>
      <c r="E56" s="314"/>
      <c r="F56" s="314"/>
      <c r="G56" s="84">
        <f>avgprinc!AD49</f>
        <v>645846.96650648094</v>
      </c>
      <c r="H56" s="530">
        <f>B56*0.01/'TA5'!B56</f>
        <v>0.12618492786375995</v>
      </c>
      <c r="I56" s="541">
        <f>C56*0.01/'TA5'!B56</f>
        <v>0.13673024750085433</v>
      </c>
      <c r="J56" s="575"/>
      <c r="K56" s="541"/>
      <c r="L56" s="575"/>
      <c r="M56" s="561">
        <f>G56*0.01/'TA5'!F56</f>
        <v>0.1340898080644527</v>
      </c>
    </row>
    <row r="57" spans="1:13" x14ac:dyDescent="0.2">
      <c r="A57" s="67">
        <v>1961</v>
      </c>
      <c r="B57" s="425">
        <f>avgprinc!Y50</f>
        <v>376832.12260011659</v>
      </c>
      <c r="C57" s="317">
        <f>avgprinc!Z50</f>
        <v>408665.49190957524</v>
      </c>
      <c r="D57" s="353"/>
      <c r="E57" s="314"/>
      <c r="F57" s="314"/>
      <c r="G57" s="84">
        <f>avgprinc!AD50</f>
        <v>643899.50999537378</v>
      </c>
      <c r="H57" s="530">
        <f>B57*0.01/'TA5'!B57</f>
        <v>0.12497121656525513</v>
      </c>
      <c r="I57" s="541">
        <f>C57*0.01/'TA5'!B57</f>
        <v>0.13552831786151515</v>
      </c>
      <c r="J57" s="575"/>
      <c r="K57" s="541"/>
      <c r="L57" s="575"/>
      <c r="M57" s="561">
        <f>G57*0.01/'TA5'!F57</f>
        <v>0.13292329316928103</v>
      </c>
    </row>
    <row r="58" spans="1:13" x14ac:dyDescent="0.2">
      <c r="A58" s="67">
        <v>1962</v>
      </c>
      <c r="B58" s="427">
        <f>avgprinc!Y51</f>
        <v>409299.00883181766</v>
      </c>
      <c r="C58" s="318">
        <f>avgprinc!Z51</f>
        <v>439388.87791200145</v>
      </c>
      <c r="D58" s="523">
        <f>avgprinc!AA51</f>
        <v>357641.71118587017</v>
      </c>
      <c r="E58" s="523">
        <f>avgprinc!AB51</f>
        <v>497175.53950112994</v>
      </c>
      <c r="F58" s="523">
        <f>avgprinc!AC51</f>
        <v>355810.30961856304</v>
      </c>
      <c r="G58" s="81">
        <f>avgprinc!AD51</f>
        <v>669018.86419558828</v>
      </c>
      <c r="H58" s="532">
        <f>B58*0.01/'TA5'!B58</f>
        <v>0.12797033786773684</v>
      </c>
      <c r="I58" s="543">
        <f>C58*0.01/'TA5'!B58</f>
        <v>0.13737815618515015</v>
      </c>
      <c r="J58" s="543">
        <f>D58*0.01/'TA5'!C58</f>
        <v>0.10649476945400238</v>
      </c>
      <c r="K58" s="543">
        <f>E58*0.01/'TA5'!D58</f>
        <v>0.1077987402677536</v>
      </c>
      <c r="L58" s="543">
        <f>F58*0.01/'TA5'!E58</f>
        <v>0.19078837335109708</v>
      </c>
      <c r="M58" s="550">
        <f>G58*0.01/'TA5'!F58</f>
        <v>0.135491818189621</v>
      </c>
    </row>
    <row r="59" spans="1:13" x14ac:dyDescent="0.2">
      <c r="A59" s="67">
        <v>1963</v>
      </c>
      <c r="B59" s="428">
        <f>avgprinc!Y52</f>
        <v>424923.11229254294</v>
      </c>
      <c r="C59" s="319">
        <f>avgprinc!Z52</f>
        <v>456297.24336485862</v>
      </c>
      <c r="D59" s="524">
        <f>avgprinc!AA52</f>
        <v>370027.94347764924</v>
      </c>
      <c r="E59" s="524">
        <f>avgprinc!AB52</f>
        <v>519121.45246323419</v>
      </c>
      <c r="F59" s="524">
        <f>avgprinc!AC52</f>
        <v>370454.84343053034</v>
      </c>
      <c r="G59" s="62">
        <f>avgprinc!AD52</f>
        <v>694869.55384763493</v>
      </c>
      <c r="H59" s="533">
        <f>B59*0.01/'TA5'!B59</f>
        <v>0.1285281628370285</v>
      </c>
      <c r="I59" s="544">
        <f>C59*0.01/'TA5'!B59</f>
        <v>0.13801801949739459</v>
      </c>
      <c r="J59" s="551">
        <f>D59*0.01/'TA5'!C59</f>
        <v>0.10646484332031445</v>
      </c>
      <c r="K59" s="544">
        <f>E59*0.01/'TA5'!D59</f>
        <v>0.10863416181178016</v>
      </c>
      <c r="L59" s="551">
        <f>F59*0.01/'TA5'!E59</f>
        <v>0.19099338407584546</v>
      </c>
      <c r="M59" s="552">
        <f>G59*0.01/'TA5'!F59</f>
        <v>0.13617576658725739</v>
      </c>
    </row>
    <row r="60" spans="1:13" x14ac:dyDescent="0.2">
      <c r="A60" s="67">
        <v>1964</v>
      </c>
      <c r="B60" s="428">
        <f>avgprinc!Y53</f>
        <v>444291.82418588473</v>
      </c>
      <c r="C60" s="319">
        <f>avgprinc!Z53</f>
        <v>477236.64464401995</v>
      </c>
      <c r="D60" s="524">
        <f>avgprinc!AA53</f>
        <v>382414.17576942837</v>
      </c>
      <c r="E60" s="524">
        <f>avgprinc!AB53</f>
        <v>541067.36542533839</v>
      </c>
      <c r="F60" s="524">
        <f>avgprinc!AC53</f>
        <v>385099.37724249763</v>
      </c>
      <c r="G60" s="62">
        <f>avgprinc!AD53</f>
        <v>729657.67296520225</v>
      </c>
      <c r="H60" s="533">
        <f>B60*0.01/'TA5'!B60</f>
        <v>0.12908598780632019</v>
      </c>
      <c r="I60" s="544">
        <f>C60*0.01/'TA5'!B60</f>
        <v>0.13865788280963898</v>
      </c>
      <c r="J60" s="551">
        <f>D60*0.01/'TA5'!C60</f>
        <v>0.1064368709921837</v>
      </c>
      <c r="K60" s="544">
        <f>E60*0.01/'TA5'!D60</f>
        <v>0.10941331088542937</v>
      </c>
      <c r="L60" s="551">
        <f>F60*0.01/'TA5'!E60</f>
        <v>0.19118319451808927</v>
      </c>
      <c r="M60" s="552">
        <f>G60*0.01/'TA5'!F60</f>
        <v>0.1368597149848938</v>
      </c>
    </row>
    <row r="61" spans="1:13" x14ac:dyDescent="0.2">
      <c r="A61" s="67">
        <v>1965</v>
      </c>
      <c r="B61" s="428">
        <f>avgprinc!Y54</f>
        <v>463903.80021185934</v>
      </c>
      <c r="C61" s="319">
        <f>avgprinc!Z54</f>
        <v>497873.04662499874</v>
      </c>
      <c r="D61" s="524">
        <f>avgprinc!AA54</f>
        <v>401900.67844179214</v>
      </c>
      <c r="E61" s="524">
        <f>avgprinc!AB54</f>
        <v>564713.40495047811</v>
      </c>
      <c r="F61" s="524">
        <f>avgprinc!AC54</f>
        <v>401352.08132345002</v>
      </c>
      <c r="G61" s="62">
        <f>avgprinc!AD54</f>
        <v>760121.32167942787</v>
      </c>
      <c r="H61" s="533">
        <f>B61*0.01/'TA5'!B61</f>
        <v>0.12816087901592255</v>
      </c>
      <c r="I61" s="544">
        <f>C61*0.01/'TA5'!B61</f>
        <v>0.13754542917013171</v>
      </c>
      <c r="J61" s="551">
        <f>D61*0.01/'TA5'!C61</f>
        <v>0.10634684483144927</v>
      </c>
      <c r="K61" s="544">
        <f>E61*0.01/'TA5'!D61</f>
        <v>0.10857718907139273</v>
      </c>
      <c r="L61" s="551">
        <f>F61*0.01/'TA5'!E61</f>
        <v>0.19030593117027508</v>
      </c>
      <c r="M61" s="552">
        <f>G61*0.01/'TA5'!F61</f>
        <v>0.13596911728382111</v>
      </c>
    </row>
    <row r="62" spans="1:13" x14ac:dyDescent="0.2">
      <c r="A62" s="67">
        <v>1966</v>
      </c>
      <c r="B62" s="428">
        <f>avgprinc!Y55</f>
        <v>481977.98122740013</v>
      </c>
      <c r="C62" s="319">
        <f>avgprinc!Z55</f>
        <v>516817.63707283238</v>
      </c>
      <c r="D62" s="524">
        <f>avgprinc!AA55</f>
        <v>421387.18111415592</v>
      </c>
      <c r="E62" s="524">
        <f>avgprinc!AB55</f>
        <v>588359.44447561796</v>
      </c>
      <c r="F62" s="524">
        <f>avgprinc!AC55</f>
        <v>417604.78540440241</v>
      </c>
      <c r="G62" s="62">
        <f>avgprinc!AD55</f>
        <v>788522.38994327688</v>
      </c>
      <c r="H62" s="533">
        <f>B62*0.01/'TA5'!B62</f>
        <v>0.1272357702255249</v>
      </c>
      <c r="I62" s="544">
        <f>C62*0.01/'TA5'!B62</f>
        <v>0.13643297553062436</v>
      </c>
      <c r="J62" s="551">
        <f>D62*0.01/'TA5'!C62</f>
        <v>0.10626527667045595</v>
      </c>
      <c r="K62" s="544">
        <f>E62*0.01/'TA5'!D62</f>
        <v>0.10781947523355484</v>
      </c>
      <c r="L62" s="551">
        <f>F62*0.01/'TA5'!E62</f>
        <v>0.1895040571689606</v>
      </c>
      <c r="M62" s="552">
        <f>G62*0.01/'TA5'!F62</f>
        <v>0.13507851958274841</v>
      </c>
    </row>
    <row r="63" spans="1:13" x14ac:dyDescent="0.2">
      <c r="A63" s="67">
        <v>1967</v>
      </c>
      <c r="B63" s="428">
        <f>avgprinc!Y56</f>
        <v>477738.71322856151</v>
      </c>
      <c r="C63" s="319">
        <f>avgprinc!Z56</f>
        <v>514777.17056732863</v>
      </c>
      <c r="D63" s="524">
        <f>avgprinc!AA56</f>
        <v>418650.73244039487</v>
      </c>
      <c r="E63" s="524">
        <f>avgprinc!AB56</f>
        <v>582876.5365184379</v>
      </c>
      <c r="F63" s="524">
        <f>avgprinc!AC56</f>
        <v>419014.83765998093</v>
      </c>
      <c r="G63" s="62">
        <f>avgprinc!AD56</f>
        <v>792012.08576924598</v>
      </c>
      <c r="H63" s="534">
        <f>B63*0.01/'TA5'!B63</f>
        <v>0.12438311800360675</v>
      </c>
      <c r="I63" s="545">
        <f>C63*0.01/'TA5'!B63</f>
        <v>0.13402637839317319</v>
      </c>
      <c r="J63" s="551">
        <f>D63*0.01/'TA5'!C63</f>
        <v>0.10356831736862658</v>
      </c>
      <c r="K63" s="544">
        <f>E63*0.01/'TA5'!D63</f>
        <v>0.10701264441013339</v>
      </c>
      <c r="L63" s="551">
        <f>F63*0.01/'TA5'!E63</f>
        <v>0.18147741258144379</v>
      </c>
      <c r="M63" s="552">
        <f>G63*0.01/'TA5'!F63</f>
        <v>0.1315387561917305</v>
      </c>
    </row>
    <row r="64" spans="1:13" x14ac:dyDescent="0.2">
      <c r="A64" s="67">
        <v>1968</v>
      </c>
      <c r="B64" s="428">
        <f>avgprinc!Y57</f>
        <v>482890.19559026993</v>
      </c>
      <c r="C64" s="319">
        <f>avgprinc!Z57</f>
        <v>521457.14041460428</v>
      </c>
      <c r="D64" s="524">
        <f>avgprinc!AA57</f>
        <v>422913.3448516354</v>
      </c>
      <c r="E64" s="524">
        <f>avgprinc!AB57</f>
        <v>590873.92545942357</v>
      </c>
      <c r="F64" s="524">
        <f>avgprinc!AC57</f>
        <v>419679.10510738409</v>
      </c>
      <c r="G64" s="62">
        <f>avgprinc!AD57</f>
        <v>795578.82151516643</v>
      </c>
      <c r="H64" s="534">
        <f>B64*0.01/'TA5'!B64</f>
        <v>0.12215415667742491</v>
      </c>
      <c r="I64" s="545">
        <f>C64*0.01/'TA5'!B64</f>
        <v>0.13191023096442223</v>
      </c>
      <c r="J64" s="551">
        <f>D64*0.01/'TA5'!C64</f>
        <v>0.10186449298635125</v>
      </c>
      <c r="K64" s="544">
        <f>E64*0.01/'TA5'!D64</f>
        <v>0.10598144307732582</v>
      </c>
      <c r="L64" s="551">
        <f>F64*0.01/'TA5'!E64</f>
        <v>0.17597916722297668</v>
      </c>
      <c r="M64" s="552">
        <f>G64*0.01/'TA5'!F64</f>
        <v>0.1292507108300924</v>
      </c>
    </row>
    <row r="65" spans="1:13" x14ac:dyDescent="0.2">
      <c r="A65" s="72">
        <v>1969</v>
      </c>
      <c r="B65" s="429">
        <f>avgprinc!Y58</f>
        <v>459033.84552094393</v>
      </c>
      <c r="C65" s="320">
        <f>avgprinc!Z58</f>
        <v>500512.00756579998</v>
      </c>
      <c r="D65" s="526">
        <f>avgprinc!AA58</f>
        <v>408023.37693114817</v>
      </c>
      <c r="E65" s="526">
        <f>avgprinc!AB58</f>
        <v>575987.65449193702</v>
      </c>
      <c r="F65" s="526">
        <f>avgprinc!AC58</f>
        <v>388432.07164553594</v>
      </c>
      <c r="G65" s="68">
        <f>avgprinc!AD58</f>
        <v>762668.61899649096</v>
      </c>
      <c r="H65" s="535">
        <f>B65*0.01/'TA5'!B65</f>
        <v>0.11459743673913179</v>
      </c>
      <c r="I65" s="546">
        <f>C65*0.01/'TA5'!B65</f>
        <v>0.12495242711156605</v>
      </c>
      <c r="J65" s="553">
        <f>D65*0.01/'TA5'!C65</f>
        <v>9.6456436091102674E-2</v>
      </c>
      <c r="K65" s="547">
        <f>E65*0.01/'TA5'!D65</f>
        <v>0.1011026157066226</v>
      </c>
      <c r="L65" s="553">
        <f>F65*0.01/'TA5'!E65</f>
        <v>0.16279760003089905</v>
      </c>
      <c r="M65" s="554">
        <f>G65*0.01/'TA5'!F65</f>
        <v>0.12177559500560162</v>
      </c>
    </row>
    <row r="66" spans="1:13" x14ac:dyDescent="0.2">
      <c r="A66" s="67">
        <v>1970</v>
      </c>
      <c r="B66" s="428">
        <f>avgprinc!Y59</f>
        <v>427076.63643603353</v>
      </c>
      <c r="C66" s="319">
        <f>avgprinc!Z59</f>
        <v>470145.28078629699</v>
      </c>
      <c r="D66" s="524">
        <f>avgprinc!AA59</f>
        <v>382957.30026084115</v>
      </c>
      <c r="E66" s="524">
        <f>avgprinc!AB59</f>
        <v>546476.78022416227</v>
      </c>
      <c r="F66" s="524">
        <f>avgprinc!AC59</f>
        <v>351808.94680101692</v>
      </c>
      <c r="G66" s="62">
        <f>avgprinc!AD59</f>
        <v>709288.99251684337</v>
      </c>
      <c r="H66" s="534">
        <f>B66*0.01/'TA5'!B66</f>
        <v>0.10928206070093438</v>
      </c>
      <c r="I66" s="545">
        <f>C66*0.01/'TA5'!B66</f>
        <v>0.12030263594351708</v>
      </c>
      <c r="J66" s="551">
        <f>D66*0.01/'TA5'!C66</f>
        <v>9.2461184976855293E-2</v>
      </c>
      <c r="K66" s="544">
        <f>E66*0.01/'TA5'!D66</f>
        <v>9.8181913373991861E-2</v>
      </c>
      <c r="L66" s="551">
        <f>F66*0.01/'TA5'!E66</f>
        <v>0.15304441004991529</v>
      </c>
      <c r="M66" s="552">
        <f>G66*0.01/'TA5'!F66</f>
        <v>0.11692210228648038</v>
      </c>
    </row>
    <row r="67" spans="1:13" x14ac:dyDescent="0.2">
      <c r="A67" s="67">
        <v>1971</v>
      </c>
      <c r="B67" s="428">
        <f>avgprinc!Y60</f>
        <v>431701.52646786533</v>
      </c>
      <c r="C67" s="319">
        <f>avgprinc!Z60</f>
        <v>475390.8572752297</v>
      </c>
      <c r="D67" s="524">
        <f>avgprinc!AA60</f>
        <v>387805.77141130925</v>
      </c>
      <c r="E67" s="524">
        <f>avgprinc!AB60</f>
        <v>554179.47120718891</v>
      </c>
      <c r="F67" s="524">
        <f>avgprinc!AC60</f>
        <v>356313.02709953801</v>
      </c>
      <c r="G67" s="62">
        <f>avgprinc!AD60</f>
        <v>719192.2760319513</v>
      </c>
      <c r="H67" s="534">
        <f>B67*0.01/'TA5'!B67</f>
        <v>0.10990981738723347</v>
      </c>
      <c r="I67" s="545">
        <f>C67*0.01/'TA5'!B67</f>
        <v>0.12103298021247608</v>
      </c>
      <c r="J67" s="551">
        <f>D67*0.01/'TA5'!C67</f>
        <v>9.2978643580863732E-2</v>
      </c>
      <c r="K67" s="544">
        <f>E67*0.01/'TA5'!D67</f>
        <v>9.9391995638143243E-2</v>
      </c>
      <c r="L67" s="551">
        <f>F67*0.01/'TA5'!E67</f>
        <v>0.15295506455004212</v>
      </c>
      <c r="M67" s="552">
        <f>G67*0.01/'TA5'!F67</f>
        <v>0.1180377489363309</v>
      </c>
    </row>
    <row r="68" spans="1:13" x14ac:dyDescent="0.2">
      <c r="A68" s="67">
        <v>1972</v>
      </c>
      <c r="B68" s="428">
        <f>avgprinc!Y61</f>
        <v>446183.2509210697</v>
      </c>
      <c r="C68" s="319">
        <f>avgprinc!Z61</f>
        <v>491687.47277671366</v>
      </c>
      <c r="D68" s="524">
        <f>avgprinc!AA61</f>
        <v>401165.11915139272</v>
      </c>
      <c r="E68" s="524">
        <f>avgprinc!AB61</f>
        <v>574472.55308515776</v>
      </c>
      <c r="F68" s="524">
        <f>avgprinc!AC61</f>
        <v>369310.44733002392</v>
      </c>
      <c r="G68" s="62">
        <f>avgprinc!AD61</f>
        <v>734251.02638224547</v>
      </c>
      <c r="H68" s="534">
        <f>B68*0.01/'TA5'!B68</f>
        <v>0.10959394643941778</v>
      </c>
      <c r="I68" s="545">
        <f>C68*0.01/'TA5'!B68</f>
        <v>0.12077093984407838</v>
      </c>
      <c r="J68" s="551">
        <f>D68*0.01/'TA5'!C68</f>
        <v>9.3251841690289425E-2</v>
      </c>
      <c r="K68" s="544">
        <f>E68*0.01/'TA5'!D68</f>
        <v>9.9694681979599409E-2</v>
      </c>
      <c r="L68" s="551">
        <f>F68*0.01/'TA5'!E68</f>
        <v>0.15075750881806016</v>
      </c>
      <c r="M68" s="552">
        <f>G68*0.01/'TA5'!F68</f>
        <v>0.11827178575185826</v>
      </c>
    </row>
    <row r="69" spans="1:13" x14ac:dyDescent="0.2">
      <c r="A69" s="67">
        <v>1973</v>
      </c>
      <c r="B69" s="428">
        <f>avgprinc!Y62</f>
        <v>455075.30528917757</v>
      </c>
      <c r="C69" s="319">
        <f>avgprinc!Z62</f>
        <v>504004.02948450961</v>
      </c>
      <c r="D69" s="524">
        <f>avgprinc!AA62</f>
        <v>415437.37487389473</v>
      </c>
      <c r="E69" s="524">
        <f>avgprinc!AB62</f>
        <v>596425.83533898729</v>
      </c>
      <c r="F69" s="524">
        <f>avgprinc!AC62</f>
        <v>367089.79614350176</v>
      </c>
      <c r="G69" s="62">
        <f>avgprinc!AD62</f>
        <v>750670.61298503028</v>
      </c>
      <c r="H69" s="534">
        <f>B69*0.01/'TA5'!B69</f>
        <v>0.10728712658146833</v>
      </c>
      <c r="I69" s="545">
        <f>C69*0.01/'TA5'!B69</f>
        <v>0.11882240912746056</v>
      </c>
      <c r="J69" s="551">
        <f>D69*0.01/'TA5'!C69</f>
        <v>9.2171561575469227E-2</v>
      </c>
      <c r="K69" s="544">
        <f>E69*0.01/'TA5'!D69</f>
        <v>9.8698712343320949E-2</v>
      </c>
      <c r="L69" s="551">
        <f>F69*0.01/'TA5'!E69</f>
        <v>0.14507717324886471</v>
      </c>
      <c r="M69" s="552">
        <f>G69*0.01/'TA5'!F69</f>
        <v>0.11605901898838054</v>
      </c>
    </row>
    <row r="70" spans="1:13" x14ac:dyDescent="0.2">
      <c r="A70" s="67">
        <v>1974</v>
      </c>
      <c r="B70" s="428">
        <f>avgprinc!Y63</f>
        <v>430469.42845921533</v>
      </c>
      <c r="C70" s="319">
        <f>avgprinc!Z63</f>
        <v>479526.37187985633</v>
      </c>
      <c r="D70" s="524">
        <f>avgprinc!AA63</f>
        <v>400375.95898277947</v>
      </c>
      <c r="E70" s="524">
        <f>avgprinc!AB63</f>
        <v>577515.89219807088</v>
      </c>
      <c r="F70" s="524">
        <f>avgprinc!AC63</f>
        <v>334100.38812596869</v>
      </c>
      <c r="G70" s="62">
        <f>avgprinc!AD63</f>
        <v>711893.29897856619</v>
      </c>
      <c r="H70" s="534">
        <f>B70*0.01/'TA5'!B70</f>
        <v>0.10446266899521107</v>
      </c>
      <c r="I70" s="545">
        <f>C70*0.01/'TA5'!B70</f>
        <v>0.11636739184814361</v>
      </c>
      <c r="J70" s="551">
        <f>D70*0.01/'TA5'!C70</f>
        <v>9.0726570376887139E-2</v>
      </c>
      <c r="K70" s="544">
        <f>E70*0.01/'TA5'!D70</f>
        <v>9.8331693424370342E-2</v>
      </c>
      <c r="L70" s="551">
        <f>F70*0.01/'TA5'!E70</f>
        <v>0.13590028244652785</v>
      </c>
      <c r="M70" s="552">
        <f>G70*0.01/'TA5'!F70</f>
        <v>0.11362981953197961</v>
      </c>
    </row>
    <row r="71" spans="1:13" x14ac:dyDescent="0.2">
      <c r="A71" s="67">
        <v>1975</v>
      </c>
      <c r="B71" s="428">
        <f>avgprinc!Y64</f>
        <v>415649.78324462695</v>
      </c>
      <c r="C71" s="319">
        <f>avgprinc!Z64</f>
        <v>462324.06964845018</v>
      </c>
      <c r="D71" s="524">
        <f>avgprinc!AA64</f>
        <v>383691.24162518937</v>
      </c>
      <c r="E71" s="524">
        <f>avgprinc!AB64</f>
        <v>551461.05354196671</v>
      </c>
      <c r="F71" s="524">
        <f>avgprinc!AC64</f>
        <v>327871.52570966783</v>
      </c>
      <c r="G71" s="62">
        <f>avgprinc!AD64</f>
        <v>685427.46224785398</v>
      </c>
      <c r="H71" s="534">
        <f>B71*0.01/'TA5'!B71</f>
        <v>0.10421626473470272</v>
      </c>
      <c r="I71" s="545">
        <f>C71*0.01/'TA5'!B71</f>
        <v>0.11591895287324407</v>
      </c>
      <c r="J71" s="551">
        <f>D71*0.01/'TA5'!C71</f>
        <v>9.0848338129404738E-2</v>
      </c>
      <c r="K71" s="544">
        <f>E71*0.01/'TA5'!D71</f>
        <v>9.9105405587351925E-2</v>
      </c>
      <c r="L71" s="551">
        <f>F71*0.01/'TA5'!E71</f>
        <v>0.13258226056495914</v>
      </c>
      <c r="M71" s="552">
        <f>G71*0.01/'TA5'!F71</f>
        <v>0.11366611572100281</v>
      </c>
    </row>
    <row r="72" spans="1:13" x14ac:dyDescent="0.2">
      <c r="A72" s="67">
        <v>1976</v>
      </c>
      <c r="B72" s="428">
        <f>avgprinc!Y65</f>
        <v>430775.57083845802</v>
      </c>
      <c r="C72" s="319">
        <f>avgprinc!Z65</f>
        <v>477939.28627270431</v>
      </c>
      <c r="D72" s="524">
        <f>avgprinc!AA65</f>
        <v>397490.05846985069</v>
      </c>
      <c r="E72" s="524">
        <f>avgprinc!AB65</f>
        <v>570584.85352052259</v>
      </c>
      <c r="F72" s="524">
        <f>avgprinc!AC65</f>
        <v>341132.50039903825</v>
      </c>
      <c r="G72" s="62">
        <f>avgprinc!AD65</f>
        <v>708664.46603323624</v>
      </c>
      <c r="H72" s="534">
        <f>B72*0.01/'TA5'!B72</f>
        <v>0.10419828495632542</v>
      </c>
      <c r="I72" s="545">
        <f>C72*0.01/'TA5'!B72</f>
        <v>0.11560649515462273</v>
      </c>
      <c r="J72" s="551">
        <f>D72*0.01/'TA5'!C72</f>
        <v>9.0725679949493085E-2</v>
      </c>
      <c r="K72" s="544">
        <f>E72*0.01/'TA5'!D72</f>
        <v>9.940878743390158E-2</v>
      </c>
      <c r="L72" s="551">
        <f>F72*0.01/'TA5'!E72</f>
        <v>0.13098151569465699</v>
      </c>
      <c r="M72" s="552">
        <f>G72*0.01/'TA5'!F72</f>
        <v>0.11389194392162949</v>
      </c>
    </row>
    <row r="73" spans="1:13" x14ac:dyDescent="0.2">
      <c r="A73" s="67">
        <v>1977</v>
      </c>
      <c r="B73" s="428">
        <f>avgprinc!Y66</f>
        <v>446044.56298150623</v>
      </c>
      <c r="C73" s="319">
        <f>avgprinc!Z66</f>
        <v>494323.56159019278</v>
      </c>
      <c r="D73" s="524">
        <f>avgprinc!AA66</f>
        <v>409405.39317792613</v>
      </c>
      <c r="E73" s="524">
        <f>avgprinc!AB66</f>
        <v>590345.18549220648</v>
      </c>
      <c r="F73" s="524">
        <f>avgprinc!AC66</f>
        <v>353217.59748139454</v>
      </c>
      <c r="G73" s="62">
        <f>avgprinc!AD66</f>
        <v>728255.34183894622</v>
      </c>
      <c r="H73" s="534">
        <f>B73*0.01/'TA5'!B73</f>
        <v>0.1046410260132227</v>
      </c>
      <c r="I73" s="545">
        <f>C73*0.01/'TA5'!B73</f>
        <v>0.11596716776806205</v>
      </c>
      <c r="J73" s="551">
        <f>D73*0.01/'TA5'!C73</f>
        <v>9.1079826716475409E-2</v>
      </c>
      <c r="K73" s="544">
        <f>E73*0.01/'TA5'!D73</f>
        <v>0.10032400412971752</v>
      </c>
      <c r="L73" s="551">
        <f>F73*0.01/'TA5'!E73</f>
        <v>0.12989679248357788</v>
      </c>
      <c r="M73" s="552">
        <f>G73*0.01/'TA5'!F73</f>
        <v>0.1148012372677485</v>
      </c>
    </row>
    <row r="74" spans="1:13" x14ac:dyDescent="0.2">
      <c r="A74" s="67">
        <v>1978</v>
      </c>
      <c r="B74" s="428">
        <f>avgprinc!Y67</f>
        <v>461675.30532165332</v>
      </c>
      <c r="C74" s="319">
        <f>avgprinc!Z67</f>
        <v>512275.11051696452</v>
      </c>
      <c r="D74" s="524">
        <f>avgprinc!AA67</f>
        <v>425879.36836125643</v>
      </c>
      <c r="E74" s="524">
        <f>avgprinc!AB67</f>
        <v>613466.28682681592</v>
      </c>
      <c r="F74" s="524">
        <f>avgprinc!AC67</f>
        <v>363006.68580550177</v>
      </c>
      <c r="G74" s="62">
        <f>avgprinc!AD67</f>
        <v>750285.78430872667</v>
      </c>
      <c r="H74" s="534">
        <f>B74*0.01/'TA5'!B74</f>
        <v>0.10459102088042284</v>
      </c>
      <c r="I74" s="545">
        <f>C74*0.01/'TA5'!B74</f>
        <v>0.11605424020518387</v>
      </c>
      <c r="J74" s="551">
        <f>D74*0.01/'TA5'!C74</f>
        <v>9.0959559024347048E-2</v>
      </c>
      <c r="K74" s="544">
        <f>E74*0.01/'TA5'!D74</f>
        <v>0.10114175993605203</v>
      </c>
      <c r="L74" s="551">
        <f>F74*0.01/'TA5'!E74</f>
        <v>0.12781796299225334</v>
      </c>
      <c r="M74" s="552">
        <f>G74*0.01/'TA5'!F74</f>
        <v>0.11493495709759394</v>
      </c>
    </row>
    <row r="75" spans="1:13" x14ac:dyDescent="0.2">
      <c r="A75" s="72">
        <v>1979</v>
      </c>
      <c r="B75" s="429">
        <f>avgprinc!Y68</f>
        <v>477347.43339941505</v>
      </c>
      <c r="C75" s="320">
        <f>avgprinc!Z68</f>
        <v>527806.03124025278</v>
      </c>
      <c r="D75" s="526">
        <f>avgprinc!AA68</f>
        <v>438546.15476562514</v>
      </c>
      <c r="E75" s="526">
        <f>avgprinc!AB68</f>
        <v>635403.11781688198</v>
      </c>
      <c r="F75" s="526">
        <f>avgprinc!AC68</f>
        <v>371907.35334832867</v>
      </c>
      <c r="G75" s="68">
        <f>avgprinc!AD68</f>
        <v>770555.96123317454</v>
      </c>
      <c r="H75" s="536">
        <f>B75*0.01/'TA5'!B75</f>
        <v>0.10773736238479611</v>
      </c>
      <c r="I75" s="547">
        <f>C75*0.01/'TA5'!B75</f>
        <v>0.1191258728504181</v>
      </c>
      <c r="J75" s="553">
        <f>D75*0.01/'TA5'!C75</f>
        <v>9.3291193246841431E-2</v>
      </c>
      <c r="K75" s="547">
        <f>E75*0.01/'TA5'!D75</f>
        <v>0.10446653515100479</v>
      </c>
      <c r="L75" s="553">
        <f>F75*0.01/'TA5'!E75</f>
        <v>0.12960313260555265</v>
      </c>
      <c r="M75" s="554">
        <f>G75*0.01/'TA5'!F75</f>
        <v>0.1181088984012604</v>
      </c>
    </row>
    <row r="76" spans="1:13" x14ac:dyDescent="0.2">
      <c r="A76" s="67">
        <v>1980</v>
      </c>
      <c r="B76" s="428">
        <f>avgprinc!Y69</f>
        <v>446119.4543808102</v>
      </c>
      <c r="C76" s="319">
        <f>avgprinc!Z69</f>
        <v>494846.21228910156</v>
      </c>
      <c r="D76" s="524">
        <f>avgprinc!AA69</f>
        <v>410968.52495876933</v>
      </c>
      <c r="E76" s="524">
        <f>avgprinc!AB69</f>
        <v>598980.50006157567</v>
      </c>
      <c r="F76" s="524">
        <f>avgprinc!AC69</f>
        <v>347976.00289517536</v>
      </c>
      <c r="G76" s="62">
        <f>avgprinc!AD69</f>
        <v>717812.30039755732</v>
      </c>
      <c r="H76" s="533">
        <f>B76*0.01/'TA5'!B76</f>
        <v>0.10371050983667374</v>
      </c>
      <c r="I76" s="544">
        <f>C76*0.01/'TA5'!B76</f>
        <v>0.11503814160823819</v>
      </c>
      <c r="J76" s="551">
        <f>D76*0.01/'TA5'!C76</f>
        <v>9.0112194418907166E-2</v>
      </c>
      <c r="K76" s="544">
        <f>E76*0.01/'TA5'!D76</f>
        <v>0.1021137610077858</v>
      </c>
      <c r="L76" s="551">
        <f>F76*0.01/'TA5'!E76</f>
        <v>0.12287651002407073</v>
      </c>
      <c r="M76" s="552">
        <f>G76*0.01/'TA5'!F76</f>
        <v>0.11394920945167542</v>
      </c>
    </row>
    <row r="77" spans="1:13" x14ac:dyDescent="0.2">
      <c r="A77" s="67">
        <v>1981</v>
      </c>
      <c r="B77" s="428">
        <f>avgprinc!Y70</f>
        <v>459240.8605269689</v>
      </c>
      <c r="C77" s="319">
        <f>avgprinc!Z70</f>
        <v>504414.89713384921</v>
      </c>
      <c r="D77" s="524">
        <f>avgprinc!AA70</f>
        <v>424079.44038879441</v>
      </c>
      <c r="E77" s="524">
        <f>avgprinc!AB70</f>
        <v>607631.0350951273</v>
      </c>
      <c r="F77" s="524">
        <f>avgprinc!AC70</f>
        <v>364159.23890635773</v>
      </c>
      <c r="G77" s="62">
        <f>avgprinc!AD70</f>
        <v>733789.75510601955</v>
      </c>
      <c r="H77" s="533">
        <f>B77*0.01/'TA5'!B77</f>
        <v>0.10594662278890611</v>
      </c>
      <c r="I77" s="544">
        <f>C77*0.01/'TA5'!B77</f>
        <v>0.11636824905872346</v>
      </c>
      <c r="J77" s="551">
        <f>D77*0.01/'TA5'!C77</f>
        <v>9.2675723135471344E-2</v>
      </c>
      <c r="K77" s="544">
        <f>E77*0.01/'TA5'!D77</f>
        <v>0.1037190109491348</v>
      </c>
      <c r="L77" s="551">
        <f>F77*0.01/'TA5'!E77</f>
        <v>0.12530137598514557</v>
      </c>
      <c r="M77" s="552">
        <f>G77*0.01/'TA5'!F77</f>
        <v>0.11607310920953753</v>
      </c>
    </row>
    <row r="78" spans="1:13" x14ac:dyDescent="0.2">
      <c r="A78" s="67">
        <v>1982</v>
      </c>
      <c r="B78" s="428">
        <f>avgprinc!Y71</f>
        <v>456322.6889483729</v>
      </c>
      <c r="C78" s="319">
        <f>avgprinc!Z71</f>
        <v>501559.63768348342</v>
      </c>
      <c r="D78" s="524">
        <f>avgprinc!AA71</f>
        <v>423146.53111496702</v>
      </c>
      <c r="E78" s="524">
        <f>avgprinc!AB71</f>
        <v>606519.74983750598</v>
      </c>
      <c r="F78" s="524">
        <f>avgprinc!AC71</f>
        <v>364598.2254116594</v>
      </c>
      <c r="G78" s="62">
        <f>avgprinc!AD71</f>
        <v>724009.91690351837</v>
      </c>
      <c r="H78" s="533">
        <f>B78*0.01/'TA5'!B78</f>
        <v>0.108851321041584</v>
      </c>
      <c r="I78" s="544">
        <f>C78*0.01/'TA5'!B78</f>
        <v>0.11964215338230133</v>
      </c>
      <c r="J78" s="551">
        <f>D78*0.01/'TA5'!C78</f>
        <v>9.5799982547759996E-2</v>
      </c>
      <c r="K78" s="544">
        <f>E78*0.01/'TA5'!D78</f>
        <v>0.10720878839492799</v>
      </c>
      <c r="L78" s="551">
        <f>F78*0.01/'TA5'!E78</f>
        <v>0.1277507096529007</v>
      </c>
      <c r="M78" s="552">
        <f>G78*0.01/'TA5'!F78</f>
        <v>0.11869084835052492</v>
      </c>
    </row>
    <row r="79" spans="1:13" x14ac:dyDescent="0.2">
      <c r="A79" s="67">
        <v>1983</v>
      </c>
      <c r="B79" s="428">
        <f>avgprinc!Y72</f>
        <v>481893.75471928262</v>
      </c>
      <c r="C79" s="319">
        <f>avgprinc!Z72</f>
        <v>526736.54206403822</v>
      </c>
      <c r="D79" s="524">
        <f>avgprinc!AA72</f>
        <v>444534.9663357517</v>
      </c>
      <c r="E79" s="524">
        <f>avgprinc!AB72</f>
        <v>639975.36057762266</v>
      </c>
      <c r="F79" s="524">
        <f>avgprinc!AC72</f>
        <v>381291.91075817903</v>
      </c>
      <c r="G79" s="62">
        <f>avgprinc!AD72</f>
        <v>761524.41514310974</v>
      </c>
      <c r="H79" s="533">
        <f>B79*0.01/'TA5'!B79</f>
        <v>0.11317627131938934</v>
      </c>
      <c r="I79" s="544">
        <f>C79*0.01/'TA5'!B79</f>
        <v>0.12370792776346209</v>
      </c>
      <c r="J79" s="551">
        <f>D79*0.01/'TA5'!C79</f>
        <v>9.9581420421600328E-2</v>
      </c>
      <c r="K79" s="544">
        <f>E79*0.01/'TA5'!D79</f>
        <v>0.11304998397827147</v>
      </c>
      <c r="L79" s="551">
        <f>F79*0.01/'TA5'!E79</f>
        <v>0.128099724650383</v>
      </c>
      <c r="M79" s="552">
        <f>G79*0.01/'TA5'!F79</f>
        <v>0.12349984794855116</v>
      </c>
    </row>
    <row r="80" spans="1:13" x14ac:dyDescent="0.2">
      <c r="A80" s="67">
        <v>1984</v>
      </c>
      <c r="B80" s="428">
        <f>avgprinc!Y73</f>
        <v>537062.81958484498</v>
      </c>
      <c r="C80" s="319">
        <f>avgprinc!Z73</f>
        <v>584636.79523472814</v>
      </c>
      <c r="D80" s="524">
        <f>avgprinc!AA73</f>
        <v>518427.49288022728</v>
      </c>
      <c r="E80" s="524">
        <f>avgprinc!AB73</f>
        <v>708591.31035380787</v>
      </c>
      <c r="F80" s="524">
        <f>avgprinc!AC73</f>
        <v>433600.92283903511</v>
      </c>
      <c r="G80" s="62">
        <f>avgprinc!AD73</f>
        <v>846617.26112345897</v>
      </c>
      <c r="H80" s="533">
        <f>B80*0.01/'TA5'!B80</f>
        <v>0.11825402826070784</v>
      </c>
      <c r="I80" s="544">
        <f>C80*0.01/'TA5'!B80</f>
        <v>0.12872917950153348</v>
      </c>
      <c r="J80" s="551">
        <f>D80*0.01/'TA5'!C80</f>
        <v>0.10929206013679506</v>
      </c>
      <c r="K80" s="544">
        <f>E80*0.01/'TA5'!D80</f>
        <v>0.11801590770483017</v>
      </c>
      <c r="L80" s="551">
        <f>F80*0.01/'TA5'!E80</f>
        <v>0.13566628098487854</v>
      </c>
      <c r="M80" s="552">
        <f>G80*0.01/'TA5'!F80</f>
        <v>0.12880732119083402</v>
      </c>
    </row>
    <row r="81" spans="1:13" x14ac:dyDescent="0.2">
      <c r="A81" s="67">
        <v>1985</v>
      </c>
      <c r="B81" s="428">
        <f>avgprinc!Y74</f>
        <v>555585.65691792383</v>
      </c>
      <c r="C81" s="319">
        <f>avgprinc!Z74</f>
        <v>602672.89297021017</v>
      </c>
      <c r="D81" s="524">
        <f>avgprinc!AA74</f>
        <v>526972.36830568837</v>
      </c>
      <c r="E81" s="524">
        <f>avgprinc!AB74</f>
        <v>718328.70488495193</v>
      </c>
      <c r="F81" s="524">
        <f>avgprinc!AC74</f>
        <v>455677.48923499335</v>
      </c>
      <c r="G81" s="62">
        <f>avgprinc!AD74</f>
        <v>870647.11144496955</v>
      </c>
      <c r="H81" s="533">
        <f>B81*0.01/'TA5'!B81</f>
        <v>0.1202588528394699</v>
      </c>
      <c r="I81" s="544">
        <f>C81*0.01/'TA5'!B81</f>
        <v>0.13045108318328855</v>
      </c>
      <c r="J81" s="551">
        <f>D81*0.01/'TA5'!C81</f>
        <v>0.10932859778404236</v>
      </c>
      <c r="K81" s="544">
        <f>E81*0.01/'TA5'!D81</f>
        <v>0.1177668049931526</v>
      </c>
      <c r="L81" s="551">
        <f>F81*0.01/'TA5'!E81</f>
        <v>0.13941521942615509</v>
      </c>
      <c r="M81" s="552">
        <f>G81*0.01/'TA5'!F81</f>
        <v>0.13079394400119781</v>
      </c>
    </row>
    <row r="82" spans="1:13" x14ac:dyDescent="0.2">
      <c r="A82" s="67">
        <v>1986</v>
      </c>
      <c r="B82" s="428">
        <f>avgprinc!Y75</f>
        <v>543684.95470599167</v>
      </c>
      <c r="C82" s="319">
        <f>avgprinc!Z75</f>
        <v>592680.8441271662</v>
      </c>
      <c r="D82" s="524">
        <f>avgprinc!AA75</f>
        <v>526828.90566458891</v>
      </c>
      <c r="E82" s="524">
        <f>avgprinc!AB75</f>
        <v>720851.76033359789</v>
      </c>
      <c r="F82" s="524">
        <f>avgprinc!AC75</f>
        <v>431582.00793716346</v>
      </c>
      <c r="G82" s="62">
        <f>avgprinc!AD75</f>
        <v>849509.72041935823</v>
      </c>
      <c r="H82" s="533">
        <f>B82*0.01/'TA5'!B82</f>
        <v>0.11664935201406479</v>
      </c>
      <c r="I82" s="544">
        <f>C82*0.01/'TA5'!B82</f>
        <v>0.12716157734394076</v>
      </c>
      <c r="J82" s="551">
        <f>D82*0.01/'TA5'!C82</f>
        <v>0.1074925288558006</v>
      </c>
      <c r="K82" s="544">
        <f>E82*0.01/'TA5'!D82</f>
        <v>0.11672579497098923</v>
      </c>
      <c r="L82" s="551">
        <f>F82*0.01/'TA5'!E82</f>
        <v>0.1311972439289093</v>
      </c>
      <c r="M82" s="552">
        <f>G82*0.01/'TA5'!F82</f>
        <v>0.1274702399969101</v>
      </c>
    </row>
    <row r="83" spans="1:13" x14ac:dyDescent="0.2">
      <c r="A83" s="67">
        <v>1987</v>
      </c>
      <c r="B83" s="428">
        <f>avgprinc!Y76</f>
        <v>618512.70061066479</v>
      </c>
      <c r="C83" s="319">
        <f>avgprinc!Z76</f>
        <v>672818.7590209028</v>
      </c>
      <c r="D83" s="524">
        <f>avgprinc!AA76</f>
        <v>613310.22498175106</v>
      </c>
      <c r="E83" s="524">
        <f>avgprinc!AB76</f>
        <v>847460.45212653955</v>
      </c>
      <c r="F83" s="524">
        <f>avgprinc!AC76</f>
        <v>462533.06751398608</v>
      </c>
      <c r="G83" s="62">
        <f>avgprinc!AD76</f>
        <v>962176.21791558003</v>
      </c>
      <c r="H83" s="533">
        <f>B83*0.01/'TA5'!B83</f>
        <v>0.12880611419677734</v>
      </c>
      <c r="I83" s="544">
        <f>C83*0.01/'TA5'!B83</f>
        <v>0.14011542499065399</v>
      </c>
      <c r="J83" s="551">
        <f>D83*0.01/'TA5'!C83</f>
        <v>0.11974196135997775</v>
      </c>
      <c r="K83" s="544">
        <f>E83*0.01/'TA5'!D83</f>
        <v>0.13354802131652829</v>
      </c>
      <c r="L83" s="551">
        <f>F83*0.01/'TA5'!E83</f>
        <v>0.13668228685855865</v>
      </c>
      <c r="M83" s="552">
        <f>G83*0.01/'TA5'!F83</f>
        <v>0.14123091101646423</v>
      </c>
    </row>
    <row r="84" spans="1:13" x14ac:dyDescent="0.2">
      <c r="A84" s="67">
        <v>1988</v>
      </c>
      <c r="B84" s="428">
        <f>avgprinc!Y77</f>
        <v>738889.56254310557</v>
      </c>
      <c r="C84" s="319">
        <f>avgprinc!Z77</f>
        <v>795510.80619650241</v>
      </c>
      <c r="D84" s="524">
        <f>avgprinc!AA77</f>
        <v>748997.19645888626</v>
      </c>
      <c r="E84" s="524">
        <f>avgprinc!AB77</f>
        <v>1025498.9179215954</v>
      </c>
      <c r="F84" s="524">
        <f>avgprinc!AC77</f>
        <v>525864.89954311273</v>
      </c>
      <c r="G84" s="62">
        <f>avgprinc!AD77</f>
        <v>1137608.6861517073</v>
      </c>
      <c r="H84" s="533">
        <f>B84*0.01/'TA5'!B84</f>
        <v>0.14766931533813479</v>
      </c>
      <c r="I84" s="544">
        <f>C84*0.01/'TA5'!B84</f>
        <v>0.15898524224758148</v>
      </c>
      <c r="J84" s="551">
        <f>D84*0.01/'TA5'!C84</f>
        <v>0.13962461054325101</v>
      </c>
      <c r="K84" s="544">
        <f>E84*0.01/'TA5'!D84</f>
        <v>0.15489807724952701</v>
      </c>
      <c r="L84" s="551">
        <f>F84*0.01/'TA5'!E84</f>
        <v>0.14987859129905701</v>
      </c>
      <c r="M84" s="552">
        <f>G84*0.01/'TA5'!F84</f>
        <v>0.16066613793373111</v>
      </c>
    </row>
    <row r="85" spans="1:13" x14ac:dyDescent="0.2">
      <c r="A85" s="72">
        <v>1989</v>
      </c>
      <c r="B85" s="429">
        <f>avgprinc!Y78</f>
        <v>720521.26742052718</v>
      </c>
      <c r="C85" s="320">
        <f>avgprinc!Z78</f>
        <v>776716.9379938154</v>
      </c>
      <c r="D85" s="526">
        <f>avgprinc!AA78</f>
        <v>724817.54017488624</v>
      </c>
      <c r="E85" s="526">
        <f>avgprinc!AB78</f>
        <v>986728.62592852605</v>
      </c>
      <c r="F85" s="526">
        <f>avgprinc!AC78</f>
        <v>532717.08225580526</v>
      </c>
      <c r="G85" s="68">
        <f>avgprinc!AD78</f>
        <v>1106250.0051425716</v>
      </c>
      <c r="H85" s="536">
        <f>B85*0.01/'TA5'!B85</f>
        <v>0.14228413999080661</v>
      </c>
      <c r="I85" s="547">
        <f>C85*0.01/'TA5'!B85</f>
        <v>0.15338131785392764</v>
      </c>
      <c r="J85" s="553">
        <f>D85*0.01/'TA5'!C85</f>
        <v>0.13356891274452209</v>
      </c>
      <c r="K85" s="547">
        <f>E85*0.01/'TA5'!D85</f>
        <v>0.14867432415485379</v>
      </c>
      <c r="L85" s="553">
        <f>F85*0.01/'TA5'!E85</f>
        <v>0.14721566438674927</v>
      </c>
      <c r="M85" s="554">
        <f>G85*0.01/'TA5'!F85</f>
        <v>0.15509860217571259</v>
      </c>
    </row>
    <row r="86" spans="1:13" x14ac:dyDescent="0.2">
      <c r="A86" s="67">
        <v>1990</v>
      </c>
      <c r="B86" s="428">
        <f>avgprinc!Y79</f>
        <v>721021.16900840867</v>
      </c>
      <c r="C86" s="319">
        <f>avgprinc!Z79</f>
        <v>778798.34319838812</v>
      </c>
      <c r="D86" s="524">
        <f>avgprinc!AA79</f>
        <v>732861.27273040963</v>
      </c>
      <c r="E86" s="524">
        <f>avgprinc!AB79</f>
        <v>1001925.0768698442</v>
      </c>
      <c r="F86" s="524">
        <f>avgprinc!AC79</f>
        <v>517482.79479400354</v>
      </c>
      <c r="G86" s="62">
        <f>avgprinc!AD79</f>
        <v>1105080.4932279917</v>
      </c>
      <c r="H86" s="533">
        <f>B86*0.01/'TA5'!B86</f>
        <v>0.14250735938549039</v>
      </c>
      <c r="I86" s="544">
        <f>C86*0.01/'TA5'!B86</f>
        <v>0.15392681956291199</v>
      </c>
      <c r="J86" s="551">
        <f>D86*0.01/'TA5'!C86</f>
        <v>0.13474191725254059</v>
      </c>
      <c r="K86" s="544">
        <f>E86*0.01/'TA5'!D86</f>
        <v>0.15125095844268799</v>
      </c>
      <c r="L86" s="551">
        <f>F86*0.01/'TA5'!E86</f>
        <v>0.14298798143863678</v>
      </c>
      <c r="M86" s="552">
        <f>G86*0.01/'TA5'!F86</f>
        <v>0.15552851557731631</v>
      </c>
    </row>
    <row r="87" spans="1:13" x14ac:dyDescent="0.2">
      <c r="A87" s="67">
        <v>1991</v>
      </c>
      <c r="B87" s="428">
        <f>avgprinc!Y80</f>
        <v>658223.68536382006</v>
      </c>
      <c r="C87" s="319">
        <f>avgprinc!Z80</f>
        <v>715775.47313556762</v>
      </c>
      <c r="D87" s="524">
        <f>avgprinc!AA80</f>
        <v>659354.28723462427</v>
      </c>
      <c r="E87" s="524">
        <f>avgprinc!AB80</f>
        <v>903017.4177654339</v>
      </c>
      <c r="F87" s="524">
        <f>avgprinc!AC80</f>
        <v>487080.98034870363</v>
      </c>
      <c r="G87" s="62">
        <f>avgprinc!AD80</f>
        <v>1014083.3329679543</v>
      </c>
      <c r="H87" s="533">
        <f>B87*0.01/'TA5'!B87</f>
        <v>0.13281470537185672</v>
      </c>
      <c r="I87" s="544">
        <f>C87*0.01/'TA5'!B87</f>
        <v>0.14442735910415649</v>
      </c>
      <c r="J87" s="551">
        <f>D87*0.01/'TA5'!C87</f>
        <v>0.12384260445833205</v>
      </c>
      <c r="K87" s="544">
        <f>E87*0.01/'TA5'!D87</f>
        <v>0.1408388763666153</v>
      </c>
      <c r="L87" s="551">
        <f>F87*0.01/'TA5'!E87</f>
        <v>0.13475230336189267</v>
      </c>
      <c r="M87" s="552">
        <f>G87*0.01/'TA5'!F87</f>
        <v>0.14615719020366669</v>
      </c>
    </row>
    <row r="88" spans="1:13" x14ac:dyDescent="0.2">
      <c r="A88" s="67">
        <v>1992</v>
      </c>
      <c r="B88" s="428">
        <f>avgprinc!Y81</f>
        <v>724554.81273235392</v>
      </c>
      <c r="C88" s="319">
        <f>avgprinc!Z81</f>
        <v>784327.62446189963</v>
      </c>
      <c r="D88" s="524">
        <f>avgprinc!AA81</f>
        <v>735732.56094299827</v>
      </c>
      <c r="E88" s="524">
        <f>avgprinc!AB81</f>
        <v>1021743.2244930278</v>
      </c>
      <c r="F88" s="524">
        <f>avgprinc!AC81</f>
        <v>507675.44879666419</v>
      </c>
      <c r="G88" s="62">
        <f>avgprinc!AD81</f>
        <v>1108458.5199374787</v>
      </c>
      <c r="H88" s="533">
        <f>B88*0.01/'TA5'!B88</f>
        <v>0.1434238255023956</v>
      </c>
      <c r="I88" s="544">
        <f>C88*0.01/'TA5'!B88</f>
        <v>0.15525570511817932</v>
      </c>
      <c r="J88" s="551">
        <f>D88*0.01/'TA5'!C88</f>
        <v>0.13512496650218964</v>
      </c>
      <c r="K88" s="544">
        <f>E88*0.01/'TA5'!D88</f>
        <v>0.1561383455991745</v>
      </c>
      <c r="L88" s="551">
        <f>F88*0.01/'TA5'!E88</f>
        <v>0.13760016858577731</v>
      </c>
      <c r="M88" s="552">
        <f>G88*0.01/'TA5'!F88</f>
        <v>0.15752343833446503</v>
      </c>
    </row>
    <row r="89" spans="1:13" x14ac:dyDescent="0.2">
      <c r="A89" s="67">
        <v>1993</v>
      </c>
      <c r="B89" s="428">
        <f>avgprinc!Y82</f>
        <v>702693.20055768813</v>
      </c>
      <c r="C89" s="319">
        <f>avgprinc!Z82</f>
        <v>766350.91124383919</v>
      </c>
      <c r="D89" s="524">
        <f>avgprinc!AA82</f>
        <v>711402.53940153867</v>
      </c>
      <c r="E89" s="524">
        <f>avgprinc!AB82</f>
        <v>975901.77276231779</v>
      </c>
      <c r="F89" s="524">
        <f>avgprinc!AC82</f>
        <v>516841.48937312426</v>
      </c>
      <c r="G89" s="62">
        <f>avgprinc!AD82</f>
        <v>1081217.3613254852</v>
      </c>
      <c r="H89" s="533">
        <f>B89*0.01/'TA5'!B89</f>
        <v>0.13792404532432556</v>
      </c>
      <c r="I89" s="544">
        <f>C89*0.01/'TA5'!B89</f>
        <v>0.1504187285900116</v>
      </c>
      <c r="J89" s="551">
        <f>D89*0.01/'TA5'!C89</f>
        <v>0.12914939224720001</v>
      </c>
      <c r="K89" s="544">
        <f>E89*0.01/'TA5'!D89</f>
        <v>0.14696493744850159</v>
      </c>
      <c r="L89" s="551">
        <f>F89*0.01/'TA5'!E89</f>
        <v>0.13984484970569611</v>
      </c>
      <c r="M89" s="552">
        <f>G89*0.01/'TA5'!F89</f>
        <v>0.15254065394401553</v>
      </c>
    </row>
    <row r="90" spans="1:13" x14ac:dyDescent="0.2">
      <c r="A90" s="67">
        <v>1994</v>
      </c>
      <c r="B90" s="428">
        <f>avgprinc!Y83</f>
        <v>722432.41707257379</v>
      </c>
      <c r="C90" s="319">
        <f>avgprinc!Z83</f>
        <v>788169.91209583438</v>
      </c>
      <c r="D90" s="524">
        <f>avgprinc!AA83</f>
        <v>726637.99617293268</v>
      </c>
      <c r="E90" s="524">
        <f>avgprinc!AB83</f>
        <v>999271.99249072839</v>
      </c>
      <c r="F90" s="524">
        <f>avgprinc!AC83</f>
        <v>531330.86422988237</v>
      </c>
      <c r="G90" s="62">
        <f>avgprinc!AD83</f>
        <v>1111309.6303047575</v>
      </c>
      <c r="H90" s="533">
        <f>B90*0.01/'TA5'!B90</f>
        <v>0.13731242716312408</v>
      </c>
      <c r="I90" s="544">
        <f>C90*0.01/'TA5'!B90</f>
        <v>0.14980712532997131</v>
      </c>
      <c r="J90" s="551">
        <f>D90*0.01/'TA5'!C90</f>
        <v>0.12781298160552979</v>
      </c>
      <c r="K90" s="544">
        <f>E90*0.01/'TA5'!D90</f>
        <v>0.14602555334568021</v>
      </c>
      <c r="L90" s="551">
        <f>F90*0.01/'TA5'!E90</f>
        <v>0.13930857181549072</v>
      </c>
      <c r="M90" s="552">
        <f>G90*0.01/'TA5'!F90</f>
        <v>0.152222290635109</v>
      </c>
    </row>
    <row r="91" spans="1:13" x14ac:dyDescent="0.2">
      <c r="A91" s="67">
        <v>1995</v>
      </c>
      <c r="B91" s="428">
        <f>avgprinc!Y84</f>
        <v>764871.92645952024</v>
      </c>
      <c r="C91" s="319">
        <f>avgprinc!Z84</f>
        <v>832137.31150364166</v>
      </c>
      <c r="D91" s="524">
        <f>avgprinc!AA84</f>
        <v>775841.72734093585</v>
      </c>
      <c r="E91" s="524">
        <f>avgprinc!AB84</f>
        <v>1064852.1370621549</v>
      </c>
      <c r="F91" s="524">
        <f>avgprinc!AC84</f>
        <v>558122.40348297555</v>
      </c>
      <c r="G91" s="62">
        <f>avgprinc!AD84</f>
        <v>1172723.6126880476</v>
      </c>
      <c r="H91" s="533">
        <f>B91*0.01/'TA5'!B91</f>
        <v>0.14225444197654724</v>
      </c>
      <c r="I91" s="544">
        <f>C91*0.01/'TA5'!B91</f>
        <v>0.15476477146148682</v>
      </c>
      <c r="J91" s="551">
        <f>D91*0.01/'TA5'!C91</f>
        <v>0.1338341683149338</v>
      </c>
      <c r="K91" s="544">
        <f>E91*0.01/'TA5'!D91</f>
        <v>0.1531616747379303</v>
      </c>
      <c r="L91" s="551">
        <f>F91*0.01/'TA5'!E91</f>
        <v>0.14121897518634796</v>
      </c>
      <c r="M91" s="552">
        <f>G91*0.01/'TA5'!F91</f>
        <v>0.15737809240818024</v>
      </c>
    </row>
    <row r="92" spans="1:13" x14ac:dyDescent="0.2">
      <c r="A92" s="67">
        <v>1996</v>
      </c>
      <c r="B92" s="428">
        <f>avgprinc!Y85</f>
        <v>828237.85019525967</v>
      </c>
      <c r="C92" s="319">
        <f>avgprinc!Z85</f>
        <v>900477.14952709153</v>
      </c>
      <c r="D92" s="524">
        <f>avgprinc!AA85</f>
        <v>830860.89040444104</v>
      </c>
      <c r="E92" s="524">
        <f>avgprinc!AB85</f>
        <v>1154696.6057288724</v>
      </c>
      <c r="F92" s="524">
        <f>avgprinc!AC85</f>
        <v>602891.61536758696</v>
      </c>
      <c r="G92" s="62">
        <f>avgprinc!AD85</f>
        <v>1263079.5947630734</v>
      </c>
      <c r="H92" s="533">
        <f>B92*0.01/'TA5'!B92</f>
        <v>0.14932720363140103</v>
      </c>
      <c r="I92" s="544">
        <f>C92*0.01/'TA5'!B92</f>
        <v>0.16235159337520597</v>
      </c>
      <c r="J92" s="551">
        <f>D92*0.01/'TA5'!C92</f>
        <v>0.1404080539941788</v>
      </c>
      <c r="K92" s="544">
        <f>E92*0.01/'TA5'!D92</f>
        <v>0.16287566721439359</v>
      </c>
      <c r="L92" s="551">
        <f>F92*0.01/'TA5'!E92</f>
        <v>0.14624911546707151</v>
      </c>
      <c r="M92" s="552">
        <f>G92*0.01/'TA5'!F92</f>
        <v>0.16542519629001617</v>
      </c>
    </row>
    <row r="93" spans="1:13" x14ac:dyDescent="0.2">
      <c r="A93" s="67">
        <v>1997</v>
      </c>
      <c r="B93" s="428">
        <f>avgprinc!Y86</f>
        <v>899346.36899922183</v>
      </c>
      <c r="C93" s="319">
        <f>avgprinc!Z86</f>
        <v>973612.03547469864</v>
      </c>
      <c r="D93" s="524">
        <f>avgprinc!AA86</f>
        <v>909034.00583188701</v>
      </c>
      <c r="E93" s="524">
        <f>avgprinc!AB86</f>
        <v>1258869.9885109949</v>
      </c>
      <c r="F93" s="524">
        <f>avgprinc!AC86</f>
        <v>644641.6799803985</v>
      </c>
      <c r="G93" s="62">
        <f>avgprinc!AD86</f>
        <v>1364152.6173269313</v>
      </c>
      <c r="H93" s="533">
        <f>B93*0.01/'TA5'!B93</f>
        <v>0.15646354854106906</v>
      </c>
      <c r="I93" s="544">
        <f>C93*0.01/'TA5'!B93</f>
        <v>0.16938389837741855</v>
      </c>
      <c r="J93" s="551">
        <f>D93*0.01/'TA5'!C93</f>
        <v>0.14812718331813812</v>
      </c>
      <c r="K93" s="544">
        <f>E93*0.01/'TA5'!D93</f>
        <v>0.17010889947414398</v>
      </c>
      <c r="L93" s="551">
        <f>F93*0.01/'TA5'!E93</f>
        <v>0.15180219709873199</v>
      </c>
      <c r="M93" s="552">
        <f>G93*0.01/'TA5'!F93</f>
        <v>0.17255648970603946</v>
      </c>
    </row>
    <row r="94" spans="1:13" x14ac:dyDescent="0.2">
      <c r="A94" s="67">
        <v>1998</v>
      </c>
      <c r="B94" s="428">
        <f>avgprinc!Y87</f>
        <v>954626.99390314182</v>
      </c>
      <c r="C94" s="319">
        <f>avgprinc!Z87</f>
        <v>1033605.6957058312</v>
      </c>
      <c r="D94" s="524">
        <f>avgprinc!AA87</f>
        <v>967125.00596170663</v>
      </c>
      <c r="E94" s="524">
        <f>avgprinc!AB87</f>
        <v>1348349.7703947914</v>
      </c>
      <c r="F94" s="524">
        <f>avgprinc!AC87</f>
        <v>675638.11409454921</v>
      </c>
      <c r="G94" s="62">
        <f>avgprinc!AD87</f>
        <v>1443677.3294286232</v>
      </c>
      <c r="H94" s="533">
        <f>B94*0.01/'TA5'!B94</f>
        <v>0.15995754301548004</v>
      </c>
      <c r="I94" s="544">
        <f>C94*0.01/'TA5'!B94</f>
        <v>0.17319123446941376</v>
      </c>
      <c r="J94" s="551">
        <f>D94*0.01/'TA5'!C94</f>
        <v>0.1513110548257828</v>
      </c>
      <c r="K94" s="544">
        <f>E94*0.01/'TA5'!D94</f>
        <v>0.17578394711017614</v>
      </c>
      <c r="L94" s="551">
        <f>F94*0.01/'TA5'!E94</f>
        <v>0.15302734076976773</v>
      </c>
      <c r="M94" s="552">
        <f>G94*0.01/'TA5'!F94</f>
        <v>0.17642106115818024</v>
      </c>
    </row>
    <row r="95" spans="1:13" x14ac:dyDescent="0.2">
      <c r="A95" s="72">
        <v>1999</v>
      </c>
      <c r="B95" s="429">
        <f>avgprinc!Y88</f>
        <v>1009795.1798997081</v>
      </c>
      <c r="C95" s="320">
        <f>avgprinc!Z88</f>
        <v>1094153.5802493566</v>
      </c>
      <c r="D95" s="526">
        <f>avgprinc!AA88</f>
        <v>1035750.2682983606</v>
      </c>
      <c r="E95" s="526">
        <f>avgprinc!AB88</f>
        <v>1452493.8892242289</v>
      </c>
      <c r="F95" s="526">
        <f>avgprinc!AC88</f>
        <v>696458.13853241038</v>
      </c>
      <c r="G95" s="68">
        <f>avgprinc!AD88</f>
        <v>1520117.2394212857</v>
      </c>
      <c r="H95" s="536">
        <f>B95*0.01/'TA5'!B95</f>
        <v>0.16421596705913541</v>
      </c>
      <c r="I95" s="547">
        <f>C95*0.01/'TA5'!B95</f>
        <v>0.17793458700180051</v>
      </c>
      <c r="J95" s="553">
        <f>D95*0.01/'TA5'!C95</f>
        <v>0.15685975551605225</v>
      </c>
      <c r="K95" s="547">
        <f>E95*0.01/'TA5'!D95</f>
        <v>0.18309485912322995</v>
      </c>
      <c r="L95" s="553">
        <f>F95*0.01/'TA5'!E95</f>
        <v>0.15389727056026464</v>
      </c>
      <c r="M95" s="554">
        <f>G95*0.01/'TA5'!F95</f>
        <v>0.18105553090572354</v>
      </c>
    </row>
    <row r="96" spans="1:13" x14ac:dyDescent="0.2">
      <c r="A96" s="77">
        <v>2000</v>
      </c>
      <c r="B96" s="430">
        <f>avgprinc!Y89</f>
        <v>1081103.8458280391</v>
      </c>
      <c r="C96" s="321">
        <f>avgprinc!Z89</f>
        <v>1169915.9323948761</v>
      </c>
      <c r="D96" s="528">
        <f>avgprinc!AA89</f>
        <v>1092056.2877592628</v>
      </c>
      <c r="E96" s="528">
        <f>avgprinc!AB89</f>
        <v>1557370.5943910915</v>
      </c>
      <c r="F96" s="528">
        <f>avgprinc!AC89</f>
        <v>741471.66589655122</v>
      </c>
      <c r="G96" s="74">
        <f>avgprinc!AD89</f>
        <v>1620935.0304175857</v>
      </c>
      <c r="H96" s="537">
        <f>B96*0.01/'TA5'!B96</f>
        <v>0.17022754251956937</v>
      </c>
      <c r="I96" s="548">
        <f>C96*0.01/'TA5'!B96</f>
        <v>0.18421164155006403</v>
      </c>
      <c r="J96" s="555">
        <f>D96*0.01/'TA5'!C96</f>
        <v>0.16131205856800079</v>
      </c>
      <c r="K96" s="548">
        <f>E96*0.01/'TA5'!D96</f>
        <v>0.19088266789913175</v>
      </c>
      <c r="L96" s="555">
        <f>F96*0.01/'TA5'!E96</f>
        <v>0.15801317989826202</v>
      </c>
      <c r="M96" s="556">
        <f>G96*0.01/'TA5'!F96</f>
        <v>0.18723949790000916</v>
      </c>
    </row>
    <row r="97" spans="1:13" x14ac:dyDescent="0.2">
      <c r="A97" s="67">
        <v>2001</v>
      </c>
      <c r="B97" s="428">
        <f>avgprinc!Y90</f>
        <v>1032874.5565933579</v>
      </c>
      <c r="C97" s="319">
        <f>avgprinc!Z90</f>
        <v>1119742.6489977492</v>
      </c>
      <c r="D97" s="524">
        <f>avgprinc!AA90</f>
        <v>1033663.5960689806</v>
      </c>
      <c r="E97" s="524">
        <f>avgprinc!AB90</f>
        <v>1467379.92179868</v>
      </c>
      <c r="F97" s="524">
        <f>avgprinc!AC90</f>
        <v>726175.32186262787</v>
      </c>
      <c r="G97" s="62">
        <f>avgprinc!AD90</f>
        <v>1553839.1211497649</v>
      </c>
      <c r="H97" s="533">
        <f>B97*0.01/'TA5'!B97</f>
        <v>0.16349966824054718</v>
      </c>
      <c r="I97" s="544">
        <f>C97*0.01/'TA5'!B97</f>
        <v>0.17725051939487457</v>
      </c>
      <c r="J97" s="551">
        <f>D97*0.01/'TA5'!C97</f>
        <v>0.15356443822383881</v>
      </c>
      <c r="K97" s="544">
        <f>E97*0.01/'TA5'!D97</f>
        <v>0.18102276325225825</v>
      </c>
      <c r="L97" s="551">
        <f>F97*0.01/'TA5'!E97</f>
        <v>0.1552719920873642</v>
      </c>
      <c r="M97" s="552">
        <f>G97*0.01/'TA5'!F97</f>
        <v>0.18003126978874207</v>
      </c>
    </row>
    <row r="98" spans="1:13" x14ac:dyDescent="0.2">
      <c r="A98" s="67">
        <v>2002</v>
      </c>
      <c r="B98" s="428">
        <f>avgprinc!Y91</f>
        <v>1002533.3185851125</v>
      </c>
      <c r="C98" s="319">
        <f>avgprinc!Z91</f>
        <v>1088500.4051266292</v>
      </c>
      <c r="D98" s="524">
        <f>avgprinc!AA91</f>
        <v>995331.21971054701</v>
      </c>
      <c r="E98" s="524">
        <f>avgprinc!AB91</f>
        <v>1402187.9132522347</v>
      </c>
      <c r="F98" s="524">
        <f>avgprinc!AC91</f>
        <v>733028.39261689328</v>
      </c>
      <c r="G98" s="62">
        <f>avgprinc!AD91</f>
        <v>1507947.8379159654</v>
      </c>
      <c r="H98" s="533">
        <f>B98*0.01/'TA5'!B98</f>
        <v>0.15908767282962802</v>
      </c>
      <c r="I98" s="544">
        <f>C98*0.01/'TA5'!B98</f>
        <v>0.17272941768169406</v>
      </c>
      <c r="J98" s="551">
        <f>D98*0.01/'TA5'!C98</f>
        <v>0.14829167723655701</v>
      </c>
      <c r="K98" s="544">
        <f>E98*0.01/'TA5'!D98</f>
        <v>0.17500659823417664</v>
      </c>
      <c r="L98" s="551">
        <f>F98*0.01/'TA5'!E98</f>
        <v>0.1549246609210968</v>
      </c>
      <c r="M98" s="552">
        <f>G98*0.01/'TA5'!F98</f>
        <v>0.17552530765533444</v>
      </c>
    </row>
    <row r="99" spans="1:13" x14ac:dyDescent="0.2">
      <c r="A99" s="67">
        <v>2003</v>
      </c>
      <c r="B99" s="428">
        <f>avgprinc!Y92</f>
        <v>1028138.277770248</v>
      </c>
      <c r="C99" s="319">
        <f>avgprinc!Z92</f>
        <v>1112450.4128761797</v>
      </c>
      <c r="D99" s="524">
        <f>avgprinc!AA92</f>
        <v>1021569.0678413849</v>
      </c>
      <c r="E99" s="524">
        <f>avgprinc!AB92</f>
        <v>1425471.1083948726</v>
      </c>
      <c r="F99" s="524">
        <f>avgprinc!AC92</f>
        <v>759615.78225474257</v>
      </c>
      <c r="G99" s="62">
        <f>avgprinc!AD92</f>
        <v>1545979.3428071078</v>
      </c>
      <c r="H99" s="533">
        <f>B99*0.01/'TA5'!B99</f>
        <v>0.16155646741390231</v>
      </c>
      <c r="I99" s="544">
        <f>C99*0.01/'TA5'!B99</f>
        <v>0.17480485141277316</v>
      </c>
      <c r="J99" s="551">
        <f>D99*0.01/'TA5'!C99</f>
        <v>0.15065561234951022</v>
      </c>
      <c r="K99" s="544">
        <f>E99*0.01/'TA5'!D99</f>
        <v>0.17785985767841339</v>
      </c>
      <c r="L99" s="551">
        <f>F99*0.01/'TA5'!E99</f>
        <v>0.15671055018901825</v>
      </c>
      <c r="M99" s="552">
        <f>G99*0.01/'TA5'!F99</f>
        <v>0.17811344563961029</v>
      </c>
    </row>
    <row r="100" spans="1:13" x14ac:dyDescent="0.2">
      <c r="A100" s="67">
        <v>2004</v>
      </c>
      <c r="B100" s="428">
        <f>avgprinc!Y93</f>
        <v>1105465.8912753242</v>
      </c>
      <c r="C100" s="319">
        <f>avgprinc!Z93</f>
        <v>1192550.7337468909</v>
      </c>
      <c r="D100" s="524">
        <f>avgprinc!AA93</f>
        <v>1105491.5156539658</v>
      </c>
      <c r="E100" s="524">
        <f>avgprinc!AB93</f>
        <v>1544980.2629715882</v>
      </c>
      <c r="F100" s="524">
        <f>avgprinc!AC93</f>
        <v>800792.72320713894</v>
      </c>
      <c r="G100" s="62">
        <f>avgprinc!AD93</f>
        <v>1656721.3649753572</v>
      </c>
      <c r="H100" s="533">
        <f>B100*0.01/'TA5'!B100</f>
        <v>0.16877192258834842</v>
      </c>
      <c r="I100" s="544">
        <f>C100*0.01/'TA5'!B100</f>
        <v>0.18206720054149628</v>
      </c>
      <c r="J100" s="551">
        <f>D100*0.01/'TA5'!C100</f>
        <v>0.15850922465324402</v>
      </c>
      <c r="K100" s="544">
        <f>E100*0.01/'TA5'!D100</f>
        <v>0.18699657917022708</v>
      </c>
      <c r="L100" s="551">
        <f>F100*0.01/'TA5'!E100</f>
        <v>0.16072434186935425</v>
      </c>
      <c r="M100" s="552">
        <f>G100*0.01/'TA5'!F100</f>
        <v>0.18559704720973969</v>
      </c>
    </row>
    <row r="101" spans="1:13" x14ac:dyDescent="0.2">
      <c r="A101" s="67">
        <v>2005</v>
      </c>
      <c r="B101" s="428">
        <f>avgprinc!Y94</f>
        <v>1199649.7241814001</v>
      </c>
      <c r="C101" s="319">
        <f>avgprinc!Z94</f>
        <v>1285621.6390137917</v>
      </c>
      <c r="D101" s="524">
        <f>avgprinc!AA94</f>
        <v>1205319.1565490521</v>
      </c>
      <c r="E101" s="524">
        <f>avgprinc!AB94</f>
        <v>1669048.7779617936</v>
      </c>
      <c r="F101" s="524">
        <f>avgprinc!AC94</f>
        <v>867937.40529374138</v>
      </c>
      <c r="G101" s="62">
        <f>avgprinc!AD94</f>
        <v>1786755.9295494852</v>
      </c>
      <c r="H101" s="533">
        <f>B101*0.01/'TA5'!B101</f>
        <v>0.17880766093730927</v>
      </c>
      <c r="I101" s="544">
        <f>C101*0.01/'TA5'!B101</f>
        <v>0.19162176549434665</v>
      </c>
      <c r="J101" s="551">
        <f>D101*0.01/'TA5'!C101</f>
        <v>0.16948290169239044</v>
      </c>
      <c r="K101" s="544">
        <f>E101*0.01/'TA5'!D101</f>
        <v>0.19690184295177457</v>
      </c>
      <c r="L101" s="551">
        <f>F101*0.01/'TA5'!E101</f>
        <v>0.17072880268096924</v>
      </c>
      <c r="M101" s="552">
        <f>G101*0.01/'TA5'!F101</f>
        <v>0.19629186391830447</v>
      </c>
    </row>
    <row r="102" spans="1:13" x14ac:dyDescent="0.2">
      <c r="A102" s="67">
        <v>2006</v>
      </c>
      <c r="B102" s="428">
        <f>avgprinc!Y95</f>
        <v>1259738.6685368354</v>
      </c>
      <c r="C102" s="319">
        <f>avgprinc!Z95</f>
        <v>1347540.967383093</v>
      </c>
      <c r="D102" s="524">
        <f>avgprinc!AA95</f>
        <v>1259874.5012598003</v>
      </c>
      <c r="E102" s="524">
        <f>avgprinc!AB95</f>
        <v>1737326.0237486612</v>
      </c>
      <c r="F102" s="524">
        <f>avgprinc!AC95</f>
        <v>917328.71521819709</v>
      </c>
      <c r="G102" s="62">
        <f>avgprinc!AD95</f>
        <v>1874047.3499339358</v>
      </c>
      <c r="H102" s="533">
        <f>B102*0.01/'TA5'!B102</f>
        <v>0.18355676531791687</v>
      </c>
      <c r="I102" s="544">
        <f>C102*0.01/'TA5'!B102</f>
        <v>0.19635045528411868</v>
      </c>
      <c r="J102" s="551">
        <f>D102*0.01/'TA5'!C102</f>
        <v>0.17423783242702481</v>
      </c>
      <c r="K102" s="544">
        <f>E102*0.01/'TA5'!D102</f>
        <v>0.2019871920347214</v>
      </c>
      <c r="L102" s="551">
        <f>F102*0.01/'TA5'!E102</f>
        <v>0.17403234541416168</v>
      </c>
      <c r="M102" s="552">
        <f>G102*0.01/'TA5'!F102</f>
        <v>0.20127607882022855</v>
      </c>
    </row>
    <row r="103" spans="1:13" x14ac:dyDescent="0.2">
      <c r="A103" s="67">
        <v>2007</v>
      </c>
      <c r="B103" s="428">
        <f>avgprinc!Y96</f>
        <v>1239090.9831429985</v>
      </c>
      <c r="C103" s="319">
        <f>avgprinc!Z96</f>
        <v>1325926.3853546081</v>
      </c>
      <c r="D103" s="524">
        <f>avgprinc!AA96</f>
        <v>1258839.2593481957</v>
      </c>
      <c r="E103" s="524">
        <f>avgprinc!AB96</f>
        <v>1719346.8546520686</v>
      </c>
      <c r="F103" s="524">
        <f>avgprinc!AC96</f>
        <v>902536.22264760861</v>
      </c>
      <c r="G103" s="62">
        <f>avgprinc!AD96</f>
        <v>1842833.0469934505</v>
      </c>
      <c r="H103" s="533">
        <f>B103*0.01/'TA5'!B103</f>
        <v>0.18243820965290072</v>
      </c>
      <c r="I103" s="544">
        <f>C103*0.01/'TA5'!B103</f>
        <v>0.19522346556186676</v>
      </c>
      <c r="J103" s="551">
        <f>D103*0.01/'TA5'!C103</f>
        <v>0.17553777992725375</v>
      </c>
      <c r="K103" s="544">
        <f>E103*0.01/'TA5'!D103</f>
        <v>0.20145221054553986</v>
      </c>
      <c r="L103" s="551">
        <f>F103*0.01/'TA5'!E103</f>
        <v>0.17358107864856723</v>
      </c>
      <c r="M103" s="552">
        <f>G103*0.01/'TA5'!F103</f>
        <v>0.20041620731353763</v>
      </c>
    </row>
    <row r="104" spans="1:13" x14ac:dyDescent="0.2">
      <c r="A104" s="67">
        <v>2008</v>
      </c>
      <c r="B104" s="428">
        <f>avgprinc!Y97</f>
        <v>1177750.7216617183</v>
      </c>
      <c r="C104" s="319">
        <f>avgprinc!Z97</f>
        <v>1264710.9868394786</v>
      </c>
      <c r="D104" s="524">
        <f>avgprinc!AA97</f>
        <v>1182217.8962508505</v>
      </c>
      <c r="E104" s="524">
        <f>avgprinc!AB97</f>
        <v>1623599.9418143856</v>
      </c>
      <c r="F104" s="524">
        <f>avgprinc!AC97</f>
        <v>869260.64740900416</v>
      </c>
      <c r="G104" s="62">
        <f>avgprinc!AD97</f>
        <v>1749390.778716312</v>
      </c>
      <c r="H104" s="533">
        <f>B104*0.01/'TA5'!B104</f>
        <v>0.17788082361221313</v>
      </c>
      <c r="I104" s="544">
        <f>C104*0.01/'TA5'!B104</f>
        <v>0.19101481139659882</v>
      </c>
      <c r="J104" s="551">
        <f>D104*0.01/'TA5'!C104</f>
        <v>0.16880021989345553</v>
      </c>
      <c r="K104" s="544">
        <f>E104*0.01/'TA5'!D104</f>
        <v>0.19687874615192416</v>
      </c>
      <c r="L104" s="551">
        <f>F104*0.01/'TA5'!E104</f>
        <v>0.16971090435981756</v>
      </c>
      <c r="M104" s="552">
        <f>G104*0.01/'TA5'!F104</f>
        <v>0.19580027461051938</v>
      </c>
    </row>
    <row r="105" spans="1:13" x14ac:dyDescent="0.2">
      <c r="A105" s="72">
        <v>2009</v>
      </c>
      <c r="B105" s="431">
        <f>avgprinc!Y98</f>
        <v>1062640.3768371425</v>
      </c>
      <c r="C105" s="322">
        <f>avgprinc!Z98</f>
        <v>1141482.5013377529</v>
      </c>
      <c r="D105" s="526">
        <f>avgprinc!AA98</f>
        <v>1081424.559172164</v>
      </c>
      <c r="E105" s="526">
        <f>avgprinc!AB98</f>
        <v>1458266.9440125206</v>
      </c>
      <c r="F105" s="526">
        <f>avgprinc!AC98</f>
        <v>794200.0387709043</v>
      </c>
      <c r="G105" s="68">
        <f>avgprinc!AD98</f>
        <v>1585993.9569256548</v>
      </c>
      <c r="H105" s="536">
        <f>B105*0.01/'TA5'!B105</f>
        <v>0.16797915101051333</v>
      </c>
      <c r="I105" s="547">
        <f>C105*0.01/'TA5'!B105</f>
        <v>0.18044228851795199</v>
      </c>
      <c r="J105" s="557">
        <f>D105*0.01/'TA5'!C105</f>
        <v>0.16074681282043454</v>
      </c>
      <c r="K105" s="558">
        <f>E105*0.01/'TA5'!D105</f>
        <v>0.18787300586700439</v>
      </c>
      <c r="L105" s="553">
        <f>F105*0.01/'TA5'!E105</f>
        <v>0.15867817401885986</v>
      </c>
      <c r="M105" s="554">
        <f>G105*0.01/'TA5'!F105</f>
        <v>0.18557158112525943</v>
      </c>
    </row>
    <row r="106" spans="1:13" x14ac:dyDescent="0.2">
      <c r="A106" s="67">
        <v>2010</v>
      </c>
      <c r="B106" s="432">
        <f>avgprinc!Y99</f>
        <v>1170449.8376276109</v>
      </c>
      <c r="C106" s="323">
        <f>avgprinc!Z99</f>
        <v>1252608.8358291544</v>
      </c>
      <c r="D106" s="524">
        <f>avgprinc!AA99</f>
        <v>1184038.5513277859</v>
      </c>
      <c r="E106" s="524">
        <f>avgprinc!AB99</f>
        <v>1588810.4038880893</v>
      </c>
      <c r="F106" s="524">
        <f>avgprinc!AC99</f>
        <v>881566.82226831478</v>
      </c>
      <c r="G106" s="62">
        <f>avgprinc!AD99</f>
        <v>1736269.2796544968</v>
      </c>
      <c r="H106" s="533">
        <f>B106*0.01/'TA5'!B106</f>
        <v>0.1790420264005661</v>
      </c>
      <c r="I106" s="544">
        <f>C106*0.01/'TA5'!B106</f>
        <v>0.19160977005958557</v>
      </c>
      <c r="J106" s="559">
        <f>D106*0.01/'TA5'!C106</f>
        <v>0.17215926945209503</v>
      </c>
      <c r="K106" s="560">
        <f>E106*0.01/'TA5'!D106</f>
        <v>0.19936057925224304</v>
      </c>
      <c r="L106" s="551">
        <f>F106*0.01/'TA5'!E106</f>
        <v>0.16956645250320435</v>
      </c>
      <c r="M106" s="552">
        <f>G106*0.01/'TA5'!F106</f>
        <v>0.19759826362133029</v>
      </c>
    </row>
    <row r="107" spans="1:13" x14ac:dyDescent="0.2">
      <c r="A107" s="67">
        <v>2011</v>
      </c>
      <c r="B107" s="432">
        <f>avgprinc!Y100</f>
        <v>1209594.2001727745</v>
      </c>
      <c r="C107" s="323">
        <f>avgprinc!Z100</f>
        <v>1296287.7906419742</v>
      </c>
      <c r="D107" s="524">
        <f>avgprinc!AA100</f>
        <v>1233120.410952843</v>
      </c>
      <c r="E107" s="524">
        <f>avgprinc!AB100</f>
        <v>1655627.470646465</v>
      </c>
      <c r="F107" s="524">
        <f>avgprinc!AC100</f>
        <v>898201.59967559285</v>
      </c>
      <c r="G107" s="62">
        <f>avgprinc!AD100</f>
        <v>1794613.7813499689</v>
      </c>
      <c r="H107" s="533">
        <f>B107*0.01/'TA5'!B107</f>
        <v>0.18207548558712003</v>
      </c>
      <c r="I107" s="544">
        <f>C107*0.01/'TA5'!B107</f>
        <v>0.19512513279914853</v>
      </c>
      <c r="J107" s="559">
        <f>D107*0.01/'TA5'!C107</f>
        <v>0.17556568980216983</v>
      </c>
      <c r="K107" s="560">
        <f>E107*0.01/'TA5'!D107</f>
        <v>0.20070156455039975</v>
      </c>
      <c r="L107" s="551">
        <f>F107*0.01/'TA5'!E107</f>
        <v>0.17414760589599609</v>
      </c>
      <c r="M107" s="552">
        <f>G107*0.01/'TA5'!F107</f>
        <v>0.20165488123893741</v>
      </c>
    </row>
    <row r="108" spans="1:13" x14ac:dyDescent="0.2">
      <c r="A108" s="67">
        <v>2012</v>
      </c>
      <c r="B108" s="432">
        <f>avgprinc!Y101</f>
        <v>1322133.21340156</v>
      </c>
      <c r="C108" s="323">
        <f>avgprinc!Z101</f>
        <v>1411976.7388194446</v>
      </c>
      <c r="D108" s="524">
        <f>avgprinc!AA101</f>
        <v>1352237.4218723024</v>
      </c>
      <c r="E108" s="524">
        <f>avgprinc!AB101</f>
        <v>1799871.8565811357</v>
      </c>
      <c r="F108" s="524">
        <f>avgprinc!AC101</f>
        <v>985606.11816484353</v>
      </c>
      <c r="G108" s="62">
        <f>avgprinc!AD101</f>
        <v>1947394.2184964397</v>
      </c>
      <c r="H108" s="533">
        <f>B108*0.01/'TA5'!B108</f>
        <v>0.19515909254550937</v>
      </c>
      <c r="I108" s="544">
        <f>C108*0.01/'TA5'!B108</f>
        <v>0.2084208279848099</v>
      </c>
      <c r="J108" s="559">
        <f>D108*0.01/'TA5'!C108</f>
        <v>0.19044746458530429</v>
      </c>
      <c r="K108" s="560">
        <f>E108*0.01/'TA5'!D108</f>
        <v>0.21477288007736209</v>
      </c>
      <c r="L108" s="551">
        <f>F108*0.01/'TA5'!E108</f>
        <v>0.1864714324474335</v>
      </c>
      <c r="M108" s="552">
        <f>G108*0.01/'TA5'!F108</f>
        <v>0.21517644822597504</v>
      </c>
    </row>
    <row r="109" spans="1:13" x14ac:dyDescent="0.2">
      <c r="A109" s="67">
        <v>2013</v>
      </c>
      <c r="B109" s="432">
        <f>avgprinc!Y102</f>
        <v>1257782.27374587</v>
      </c>
      <c r="C109" s="323">
        <f>avgprinc!Z102</f>
        <v>1350585.5438075277</v>
      </c>
      <c r="D109" s="524">
        <f>avgprinc!AA102</f>
        <v>1225741.7928348365</v>
      </c>
      <c r="E109" s="524">
        <f>avgprinc!AB102</f>
        <v>1718319.1501019597</v>
      </c>
      <c r="F109" s="524">
        <f>avgprinc!AC102</f>
        <v>943746.84753682651</v>
      </c>
      <c r="G109" s="62">
        <f>avgprinc!AD102</f>
        <v>1858721.3223405029</v>
      </c>
      <c r="H109" s="533">
        <f>B109*0.01/'TA5'!B109</f>
        <v>0.18532991409301755</v>
      </c>
      <c r="I109" s="544">
        <f>C109*0.01/'TA5'!B109</f>
        <v>0.19900415837764734</v>
      </c>
      <c r="J109" s="559">
        <f>D109*0.01/'TA5'!C109</f>
        <v>0.16965645551681519</v>
      </c>
      <c r="K109" s="560">
        <f>E109*0.01/'TA5'!D109</f>
        <v>0.20323018729686743</v>
      </c>
      <c r="L109" s="551">
        <f>F109*0.01/'TA5'!E109</f>
        <v>0.17955441772937777</v>
      </c>
      <c r="M109" s="552">
        <f>G109*0.01/'TA5'!F109</f>
        <v>0.20479419827461245</v>
      </c>
    </row>
    <row r="110" spans="1:13" x14ac:dyDescent="0.2">
      <c r="A110" s="67">
        <v>2014</v>
      </c>
      <c r="B110" s="432">
        <f>avgprinc!Y103</f>
        <v>1311790.3834503766</v>
      </c>
      <c r="C110" s="323">
        <f>avgprinc!Z103</f>
        <v>1406819.472491595</v>
      </c>
      <c r="D110" s="524">
        <f>avgprinc!AA103</f>
        <v>1279051.9316554475</v>
      </c>
      <c r="E110" s="524">
        <f>avgprinc!AB103</f>
        <v>1787405.349356801</v>
      </c>
      <c r="F110" s="524">
        <f>avgprinc!AC103</f>
        <v>987269.12015864742</v>
      </c>
      <c r="G110" s="62">
        <f>avgprinc!AD103</f>
        <v>1933463.2285026258</v>
      </c>
      <c r="H110" s="533">
        <f>B110*0.01/'TA5'!B110</f>
        <v>0.18985608220100403</v>
      </c>
      <c r="I110" s="544">
        <f>C110*0.01/'TA5'!B110</f>
        <v>0.20360969007015225</v>
      </c>
      <c r="J110" s="559">
        <f>D110*0.01/'TA5'!C110</f>
        <v>0.17360359430313113</v>
      </c>
      <c r="K110" s="560">
        <f>E110*0.01/'TA5'!D110</f>
        <v>0.20723055303096774</v>
      </c>
      <c r="L110" s="551">
        <f>F110*0.01/'TA5'!E110</f>
        <v>0.18493479490280149</v>
      </c>
      <c r="M110" s="552">
        <f>G110*0.01/'TA5'!F110</f>
        <v>0.21010710299015048</v>
      </c>
    </row>
    <row r="111" spans="1:13" x14ac:dyDescent="0.2">
      <c r="A111" s="67">
        <v>2015</v>
      </c>
      <c r="B111" s="432">
        <f>avgprinc!Y104</f>
        <v>1328775.2085615338</v>
      </c>
      <c r="C111" s="323">
        <f>avgprinc!Z104</f>
        <v>1427440.6346542696</v>
      </c>
      <c r="D111" s="524">
        <f>avgprinc!AA104</f>
        <v>1287235.5261096493</v>
      </c>
      <c r="E111" s="524">
        <f>avgprinc!AB104</f>
        <v>1820696.0477648978</v>
      </c>
      <c r="F111" s="524">
        <f>avgprinc!AC104</f>
        <v>993393.8497242356</v>
      </c>
      <c r="G111" s="62">
        <f>avgprinc!AD104</f>
        <v>1957517.2420369824</v>
      </c>
      <c r="H111" s="533">
        <f>B111*0.01/'TA5'!B111</f>
        <v>0.18943339586257932</v>
      </c>
      <c r="I111" s="544">
        <f>C111*0.01/'TA5'!B111</f>
        <v>0.2034993767738342</v>
      </c>
      <c r="J111" s="559">
        <f>D111*0.01/'TA5'!C111</f>
        <v>0.17265094816684726</v>
      </c>
      <c r="K111" s="560">
        <f>E111*0.01/'TA5'!D111</f>
        <v>0.20856082439422607</v>
      </c>
      <c r="L111" s="551">
        <f>F111*0.01/'TA5'!E111</f>
        <v>0.18251113593578339</v>
      </c>
      <c r="M111" s="552">
        <f>G111*0.01/'TA5'!F111</f>
        <v>0.20982824265956879</v>
      </c>
    </row>
    <row r="112" spans="1:13" x14ac:dyDescent="0.2">
      <c r="A112" s="67">
        <v>2016</v>
      </c>
      <c r="B112" s="432">
        <f>avgprinc!Y105</f>
        <v>1303544.2607697488</v>
      </c>
      <c r="C112" s="323">
        <f>avgprinc!Z105</f>
        <v>1401417.3210773231</v>
      </c>
      <c r="D112" s="524">
        <f>avgprinc!AA105</f>
        <v>1254653.6471290733</v>
      </c>
      <c r="E112" s="524">
        <f>avgprinc!AB105</f>
        <v>1782124.2882654532</v>
      </c>
      <c r="F112" s="524">
        <f>avgprinc!AC105</f>
        <v>984211.11709311209</v>
      </c>
      <c r="G112" s="62">
        <f>avgprinc!AD105</f>
        <v>1916350.7840453545</v>
      </c>
      <c r="H112" s="533">
        <f>B112*0.01/'TA5'!B112</f>
        <v>0.18704202771186829</v>
      </c>
      <c r="I112" s="544">
        <f>C112*0.01/'TA5'!B112</f>
        <v>0.20108556747436523</v>
      </c>
      <c r="J112" s="559">
        <f>D112*0.01/'TA5'!C112</f>
        <v>0.16989925503730774</v>
      </c>
      <c r="K112" s="560">
        <f>E112*0.01/'TA5'!D112</f>
        <v>0.20610439777374265</v>
      </c>
      <c r="L112" s="551">
        <f>F112*0.01/'TA5'!E112</f>
        <v>0.18090470135211942</v>
      </c>
      <c r="M112" s="552">
        <f>G112*0.01/'TA5'!F112</f>
        <v>0.20768515765666962</v>
      </c>
    </row>
    <row r="113" spans="1:13" x14ac:dyDescent="0.2">
      <c r="A113" s="67">
        <v>2017</v>
      </c>
      <c r="B113" s="432">
        <f>avgprinc!Y106</f>
        <v>1349712.2978929849</v>
      </c>
      <c r="C113" s="323">
        <f>avgprinc!Z106</f>
        <v>1446656.1544772258</v>
      </c>
      <c r="D113" s="524">
        <f>avgprinc!AA106</f>
        <v>1388967.6168287296</v>
      </c>
      <c r="E113" s="524">
        <f>avgprinc!AB106</f>
        <v>1848891.7897155669</v>
      </c>
      <c r="F113" s="524">
        <f>avgprinc!AC106</f>
        <v>1000568.0474989001</v>
      </c>
      <c r="G113" s="62">
        <f>avgprinc!AD106</f>
        <v>1997312.0458524979</v>
      </c>
      <c r="H113" s="533">
        <f>B113*0.01/'TA5'!B113</f>
        <v>0.18996718525886533</v>
      </c>
      <c r="I113" s="544">
        <f>C113*0.01/'TA5'!B113</f>
        <v>0.20361168682575223</v>
      </c>
      <c r="J113" s="559">
        <f>D113*0.01/'TA5'!C113</f>
        <v>0.18516142666339877</v>
      </c>
      <c r="K113" s="560">
        <f>E113*0.01/'TA5'!D113</f>
        <v>0.20998765528202057</v>
      </c>
      <c r="L113" s="551">
        <f>F113*0.01/'TA5'!E113</f>
        <v>0.18101805448532104</v>
      </c>
      <c r="M113" s="552">
        <f>G113*0.01/'TA5'!F113</f>
        <v>0.20986685156822205</v>
      </c>
    </row>
    <row r="114" spans="1:13" x14ac:dyDescent="0.2">
      <c r="A114" s="67">
        <v>2018</v>
      </c>
      <c r="B114" s="432">
        <f>avgprinc!Y107</f>
        <v>1386183.3007781261</v>
      </c>
      <c r="C114" s="323">
        <f>avgprinc!Z107</f>
        <v>1483515.7224606681</v>
      </c>
      <c r="D114" s="524">
        <f>avgprinc!AA107</f>
        <v>1424994.6700260262</v>
      </c>
      <c r="E114" s="524">
        <f>avgprinc!AB107</f>
        <v>1890103.0308595493</v>
      </c>
      <c r="F114" s="524">
        <f>avgprinc!AC107</f>
        <v>1031469.4267060211</v>
      </c>
      <c r="G114" s="62">
        <f>avgprinc!AD107</f>
        <v>2050612.3849236215</v>
      </c>
      <c r="H114" s="533">
        <f>B114*0.01/'TA5'!B114</f>
        <v>0.19155903160572049</v>
      </c>
      <c r="I114" s="544">
        <f>C114*0.01/'TA5'!B114</f>
        <v>0.20500956475734711</v>
      </c>
      <c r="J114" s="559">
        <f>D114*0.01/'TA5'!C114</f>
        <v>0.18651147186756131</v>
      </c>
      <c r="K114" s="560">
        <f>E114*0.01/'TA5'!D114</f>
        <v>0.21095958352088931</v>
      </c>
      <c r="L114" s="551">
        <f>F114*0.01/'TA5'!E114</f>
        <v>0.18296612799167633</v>
      </c>
      <c r="M114" s="552">
        <f>G114*0.01/'TA5'!F114</f>
        <v>0.21176393330097201</v>
      </c>
    </row>
    <row r="115" spans="1:13" x14ac:dyDescent="0.2">
      <c r="A115" s="67">
        <v>2019</v>
      </c>
      <c r="B115" s="432">
        <f>avgprinc!Y108</f>
        <v>1384122.0432697933</v>
      </c>
      <c r="C115" s="323">
        <f>avgprinc!Z108</f>
        <v>1482523.2933964694</v>
      </c>
      <c r="D115" s="524">
        <f>avgprinc!AA108</f>
        <v>1421923.8856733257</v>
      </c>
      <c r="E115" s="524">
        <f>avgprinc!AB108</f>
        <v>1885320.2178824751</v>
      </c>
      <c r="F115" s="524">
        <f>avgprinc!AC108</f>
        <v>1033945.9430693843</v>
      </c>
      <c r="G115" s="62">
        <f>avgprinc!AD108</f>
        <v>2056182.1502095445</v>
      </c>
      <c r="H115" s="533">
        <f>B115*0.01/'TA5'!B115</f>
        <v>0.18995386362075808</v>
      </c>
      <c r="I115" s="544">
        <f>C115*0.01/'TA5'!B115</f>
        <v>0.20345823466777807</v>
      </c>
      <c r="J115" s="559">
        <f>D115*0.01/'TA5'!C115</f>
        <v>0.18476162850856784</v>
      </c>
      <c r="K115" s="560">
        <f>E115*0.01/'TA5'!D115</f>
        <v>0.20895074307918546</v>
      </c>
      <c r="L115" s="551">
        <f>F115*0.01/'TA5'!E115</f>
        <v>0.18224278092384341</v>
      </c>
      <c r="M115" s="552">
        <f>G115*0.01/'TA5'!F115</f>
        <v>0.20979949831962588</v>
      </c>
    </row>
    <row r="116" spans="1:13" ht="17" thickBot="1" x14ac:dyDescent="0.25">
      <c r="A116" s="1105">
        <v>2020</v>
      </c>
      <c r="B116" s="1106"/>
      <c r="C116" s="1101"/>
      <c r="D116" s="1107"/>
      <c r="E116" s="1107"/>
      <c r="F116" s="1107"/>
      <c r="G116" s="1098"/>
      <c r="H116" s="1115"/>
      <c r="I116" s="1116"/>
      <c r="J116" s="1117"/>
      <c r="K116" s="1118"/>
      <c r="L116" s="1119"/>
      <c r="M116" s="1120"/>
    </row>
    <row r="117" spans="1:13" ht="17" thickTop="1" x14ac:dyDescent="0.2">
      <c r="A117" s="61"/>
      <c r="B117" s="60"/>
      <c r="C117" s="60"/>
      <c r="D117" s="60"/>
      <c r="E117" s="60"/>
      <c r="F117" s="60"/>
      <c r="G117" s="59"/>
      <c r="H117" s="60"/>
      <c r="I117" s="60"/>
      <c r="J117" s="60"/>
      <c r="K117" s="60"/>
      <c r="L117" s="60"/>
      <c r="M117" s="59"/>
    </row>
    <row r="118" spans="1:13" x14ac:dyDescent="0.2">
      <c r="D118" s="57"/>
      <c r="E118" s="57"/>
      <c r="F118" s="57"/>
      <c r="H118" s="57"/>
      <c r="I118" s="57"/>
      <c r="J118" s="57"/>
      <c r="K118" s="57"/>
      <c r="L118" s="57"/>
    </row>
  </sheetData>
  <mergeCells count="3">
    <mergeCell ref="A4:M4"/>
    <mergeCell ref="B7:G7"/>
    <mergeCell ref="H7:M7"/>
  </mergeCells>
  <hyperlinks>
    <hyperlink ref="A1" location="Index!A1" display="Back to index" xr:uid="{00000000-0004-0000-0D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39997558519241921"/>
  </sheetPr>
  <dimension ref="A1:M118"/>
  <sheetViews>
    <sheetView workbookViewId="0">
      <pane xSplit="1" ySplit="8" topLeftCell="B86" activePane="bottomRight" state="frozen"/>
      <selection activeCell="D32" sqref="D32"/>
      <selection pane="topRight" activeCell="D32" sqref="D32"/>
      <selection pane="bottomLeft" activeCell="D32" sqref="D32"/>
      <selection pane="bottomRight"/>
    </sheetView>
  </sheetViews>
  <sheetFormatPr baseColWidth="10" defaultColWidth="10.83203125" defaultRowHeight="16" x14ac:dyDescent="0.2"/>
  <cols>
    <col min="1" max="1" width="10.83203125" style="56"/>
    <col min="2" max="13" width="12" style="56" customWidth="1"/>
    <col min="14" max="16384" width="10.83203125" style="56"/>
  </cols>
  <sheetData>
    <row r="1" spans="1:13" x14ac:dyDescent="0.2">
      <c r="A1" s="52" t="s">
        <v>36</v>
      </c>
      <c r="B1" s="52"/>
      <c r="C1" s="52"/>
      <c r="G1" s="100"/>
      <c r="H1" s="100"/>
      <c r="I1" s="100"/>
      <c r="J1" s="100"/>
      <c r="K1" s="100"/>
      <c r="L1" s="100"/>
      <c r="M1" s="100"/>
    </row>
    <row r="2" spans="1:13" x14ac:dyDescent="0.2">
      <c r="H2" s="98"/>
      <c r="I2" s="98"/>
    </row>
    <row r="3" spans="1:13" ht="17" thickBot="1" x14ac:dyDescent="0.25"/>
    <row r="4" spans="1:13" ht="25" customHeight="1" thickTop="1" x14ac:dyDescent="0.2">
      <c r="A4" s="1391" t="s">
        <v>102</v>
      </c>
      <c r="B4" s="1392"/>
      <c r="C4" s="1392"/>
      <c r="D4" s="1392"/>
      <c r="E4" s="1392"/>
      <c r="F4" s="1392"/>
      <c r="G4" s="1392"/>
      <c r="H4" s="1392"/>
      <c r="I4" s="1392"/>
      <c r="J4" s="1392"/>
      <c r="K4" s="1392"/>
      <c r="L4" s="1392"/>
      <c r="M4" s="1393"/>
    </row>
    <row r="5" spans="1:13" x14ac:dyDescent="0.2">
      <c r="A5" s="96"/>
      <c r="B5" s="97"/>
      <c r="C5" s="97"/>
      <c r="D5" s="59"/>
      <c r="E5" s="59"/>
      <c r="F5" s="59"/>
      <c r="G5" s="59"/>
      <c r="H5" s="59"/>
      <c r="I5" s="59"/>
      <c r="J5" s="59"/>
      <c r="K5" s="59"/>
      <c r="L5" s="59"/>
      <c r="M5" s="208"/>
    </row>
    <row r="6" spans="1:13" x14ac:dyDescent="0.2">
      <c r="A6" s="96"/>
      <c r="B6" s="45" t="s">
        <v>35</v>
      </c>
      <c r="C6" s="45" t="s">
        <v>34</v>
      </c>
      <c r="D6" s="45" t="s">
        <v>33</v>
      </c>
      <c r="E6" s="45" t="s">
        <v>32</v>
      </c>
      <c r="F6" s="45" t="s">
        <v>31</v>
      </c>
      <c r="G6" s="45" t="s">
        <v>30</v>
      </c>
      <c r="H6" s="48" t="s">
        <v>29</v>
      </c>
      <c r="I6" s="468" t="s">
        <v>28</v>
      </c>
      <c r="J6" s="468" t="s">
        <v>27</v>
      </c>
      <c r="K6" s="468" t="s">
        <v>26</v>
      </c>
      <c r="L6" s="468" t="s">
        <v>25</v>
      </c>
      <c r="M6" s="433" t="s">
        <v>24</v>
      </c>
    </row>
    <row r="7" spans="1:13" ht="20" customHeight="1" x14ac:dyDescent="0.2">
      <c r="A7" s="96"/>
      <c r="B7" s="1378" t="s">
        <v>374</v>
      </c>
      <c r="C7" s="1379"/>
      <c r="D7" s="1387"/>
      <c r="E7" s="1387"/>
      <c r="F7" s="1387"/>
      <c r="G7" s="1387"/>
      <c r="H7" s="1379" t="s">
        <v>90</v>
      </c>
      <c r="I7" s="1379"/>
      <c r="J7" s="1387"/>
      <c r="K7" s="1387"/>
      <c r="L7" s="1387"/>
      <c r="M7" s="1390"/>
    </row>
    <row r="8" spans="1:13" s="87" customFormat="1" ht="52" customHeight="1" x14ac:dyDescent="0.2">
      <c r="A8" s="95"/>
      <c r="B8" s="424" t="s">
        <v>306</v>
      </c>
      <c r="C8" s="352" t="s">
        <v>309</v>
      </c>
      <c r="D8" s="352" t="s">
        <v>87</v>
      </c>
      <c r="E8" s="352" t="s">
        <v>88</v>
      </c>
      <c r="F8" s="352" t="s">
        <v>89</v>
      </c>
      <c r="G8" s="352" t="s">
        <v>56</v>
      </c>
      <c r="H8" s="424" t="s">
        <v>306</v>
      </c>
      <c r="I8" s="352" t="s">
        <v>309</v>
      </c>
      <c r="J8" s="352" t="s">
        <v>87</v>
      </c>
      <c r="K8" s="352" t="s">
        <v>88</v>
      </c>
      <c r="L8" s="352" t="s">
        <v>89</v>
      </c>
      <c r="M8" s="359" t="s">
        <v>56</v>
      </c>
    </row>
    <row r="9" spans="1:13" s="87" customFormat="1" ht="15" customHeight="1" x14ac:dyDescent="0.2">
      <c r="A9" s="93">
        <v>1913</v>
      </c>
      <c r="B9" s="425">
        <f>avgprinc!AK2</f>
        <v>1140517.2774529071</v>
      </c>
      <c r="C9" s="317">
        <f>avgprinc!AL2</f>
        <v>1178586.5091208839</v>
      </c>
      <c r="D9" s="317"/>
      <c r="E9" s="85"/>
      <c r="F9" s="85"/>
      <c r="G9" s="84">
        <f>avgprinc!AP2</f>
        <v>1765327.9951955988</v>
      </c>
      <c r="H9" s="530">
        <f>B9*0.001/'TA5'!B9</f>
        <v>9.1940781596629856E-2</v>
      </c>
      <c r="I9" s="541">
        <f>C9*0.001/'TA5'!B9</f>
        <v>9.5009665324681469E-2</v>
      </c>
      <c r="J9" s="575"/>
      <c r="K9" s="541"/>
      <c r="L9" s="575"/>
      <c r="M9" s="561">
        <f>G9*0.001/'TA5'!F9</f>
        <v>9.4644698709945824E-2</v>
      </c>
    </row>
    <row r="10" spans="1:13" s="87" customFormat="1" ht="15" customHeight="1" x14ac:dyDescent="0.2">
      <c r="A10" s="92">
        <v>1914</v>
      </c>
      <c r="B10" s="425">
        <f>avgprinc!AK3</f>
        <v>1051272.9220955444</v>
      </c>
      <c r="C10" s="317">
        <f>avgprinc!AL3</f>
        <v>1085947.6001425989</v>
      </c>
      <c r="D10" s="317"/>
      <c r="E10" s="85"/>
      <c r="F10" s="85"/>
      <c r="G10" s="84">
        <f>avgprinc!AP3</f>
        <v>1629672.9462525393</v>
      </c>
      <c r="H10" s="530">
        <f>B10*0.001/'TA5'!B10</f>
        <v>9.3596577802251307E-2</v>
      </c>
      <c r="I10" s="541">
        <f>C10*0.001/'TA5'!B10</f>
        <v>9.6683722095029165E-2</v>
      </c>
      <c r="J10" s="575"/>
      <c r="K10" s="541"/>
      <c r="L10" s="575"/>
      <c r="M10" s="561">
        <f>G10*0.001/'TA5'!F10</f>
        <v>9.6367920362209439E-2</v>
      </c>
    </row>
    <row r="11" spans="1:13" s="87" customFormat="1" ht="15" customHeight="1" x14ac:dyDescent="0.2">
      <c r="A11" s="92">
        <v>1915</v>
      </c>
      <c r="B11" s="425">
        <f>avgprinc!AK4</f>
        <v>1109715.670903892</v>
      </c>
      <c r="C11" s="317">
        <f>avgprinc!AL4</f>
        <v>1143778.7686291933</v>
      </c>
      <c r="D11" s="317"/>
      <c r="E11" s="85"/>
      <c r="F11" s="85"/>
      <c r="G11" s="84">
        <f>avgprinc!AP4</f>
        <v>1719757.5813438916</v>
      </c>
      <c r="H11" s="530">
        <f>B11*0.001/'TA5'!B11</f>
        <v>9.6827102187565323E-2</v>
      </c>
      <c r="I11" s="541">
        <f>C11*0.001/'TA5'!B11</f>
        <v>9.9799242827506254E-2</v>
      </c>
      <c r="J11" s="575"/>
      <c r="K11" s="541"/>
      <c r="L11" s="575"/>
      <c r="M11" s="561">
        <f>G11*0.001/'TA5'!F11</f>
        <v>9.9534569238135598E-2</v>
      </c>
    </row>
    <row r="12" spans="1:13" s="87" customFormat="1" ht="15" customHeight="1" x14ac:dyDescent="0.2">
      <c r="A12" s="92">
        <v>1916</v>
      </c>
      <c r="B12" s="425">
        <f>avgprinc!AK5</f>
        <v>1481119.4730588521</v>
      </c>
      <c r="C12" s="317">
        <f>avgprinc!AL5</f>
        <v>1515168.3669498893</v>
      </c>
      <c r="D12" s="317"/>
      <c r="E12" s="85"/>
      <c r="F12" s="85"/>
      <c r="G12" s="84">
        <f>avgprinc!AP5</f>
        <v>2285058.0040232665</v>
      </c>
      <c r="H12" s="530">
        <f>B12*0.001/'TA5'!B12</f>
        <v>0.11359496553831042</v>
      </c>
      <c r="I12" s="541">
        <f>C12*0.001/'TA5'!B12</f>
        <v>0.11620635712320537</v>
      </c>
      <c r="J12" s="575"/>
      <c r="K12" s="541"/>
      <c r="L12" s="575"/>
      <c r="M12" s="561">
        <f>G12*0.001/'TA5'!F12</f>
        <v>0.11610011949444302</v>
      </c>
    </row>
    <row r="13" spans="1:13" s="87" customFormat="1" ht="15" customHeight="1" x14ac:dyDescent="0.2">
      <c r="A13" s="92">
        <v>1917</v>
      </c>
      <c r="B13" s="425">
        <f>avgprinc!AK6</f>
        <v>1307262.2504019144</v>
      </c>
      <c r="C13" s="317">
        <f>avgprinc!AL6</f>
        <v>1344071.8083576891</v>
      </c>
      <c r="D13" s="317"/>
      <c r="E13" s="85"/>
      <c r="F13" s="85"/>
      <c r="G13" s="84">
        <f>avgprinc!AP6</f>
        <v>2023836.5316805218</v>
      </c>
      <c r="H13" s="530">
        <f>B13*0.001/'TA5'!B13</f>
        <v>0.10199942301167651</v>
      </c>
      <c r="I13" s="541">
        <f>C13*0.001/'TA5'!B13</f>
        <v>0.10487149682215301</v>
      </c>
      <c r="J13" s="575"/>
      <c r="K13" s="541"/>
      <c r="L13" s="575"/>
      <c r="M13" s="561">
        <f>G13*0.001/'TA5'!F13</f>
        <v>0.10469781709572568</v>
      </c>
    </row>
    <row r="14" spans="1:13" s="87" customFormat="1" ht="15" customHeight="1" x14ac:dyDescent="0.2">
      <c r="A14" s="92">
        <v>1918</v>
      </c>
      <c r="B14" s="425">
        <f>avgprinc!AK7</f>
        <v>1135263.6383374454</v>
      </c>
      <c r="C14" s="317">
        <f>avgprinc!AL7</f>
        <v>1167798.0752529441</v>
      </c>
      <c r="D14" s="353"/>
      <c r="E14" s="314"/>
      <c r="F14" s="314"/>
      <c r="G14" s="84">
        <f>avgprinc!AP7</f>
        <v>1748839.4738445003</v>
      </c>
      <c r="H14" s="530">
        <f>B14*0.001/'TA5'!B14</f>
        <v>8.3835244241533741E-2</v>
      </c>
      <c r="I14" s="541">
        <f>C14*0.001/'TA5'!B14</f>
        <v>8.6237798479125632E-2</v>
      </c>
      <c r="J14" s="575"/>
      <c r="K14" s="541"/>
      <c r="L14" s="575"/>
      <c r="M14" s="561">
        <f>G14*0.001/'TA5'!F14</f>
        <v>8.6381127153468976E-2</v>
      </c>
    </row>
    <row r="15" spans="1:13" s="87" customFormat="1" ht="15" customHeight="1" x14ac:dyDescent="0.2">
      <c r="A15" s="91">
        <v>1919</v>
      </c>
      <c r="B15" s="426">
        <f>avgprinc!AK8</f>
        <v>1143744.7267994341</v>
      </c>
      <c r="C15" s="316">
        <f>avgprinc!AL8</f>
        <v>1172598.0934164589</v>
      </c>
      <c r="D15" s="354"/>
      <c r="E15" s="315"/>
      <c r="F15" s="315"/>
      <c r="G15" s="88">
        <f>avgprinc!AP8</f>
        <v>1769548.6140620138</v>
      </c>
      <c r="H15" s="531">
        <f>B15*0.001/'TA5'!B15</f>
        <v>8.920553457511185E-2</v>
      </c>
      <c r="I15" s="542">
        <f>C15*0.001/'TA5'!B15</f>
        <v>9.1455931829896087E-2</v>
      </c>
      <c r="J15" s="576"/>
      <c r="K15" s="542"/>
      <c r="L15" s="576"/>
      <c r="M15" s="562">
        <f>G15*0.001/'TA5'!F15</f>
        <v>9.1743132067846359E-2</v>
      </c>
    </row>
    <row r="16" spans="1:13" s="87" customFormat="1" ht="15" customHeight="1" x14ac:dyDescent="0.2">
      <c r="A16" s="92">
        <v>1920</v>
      </c>
      <c r="B16" s="425">
        <f>avgprinc!AK9</f>
        <v>867211.19519445533</v>
      </c>
      <c r="C16" s="317">
        <f>avgprinc!AL9</f>
        <v>895608.34341370815</v>
      </c>
      <c r="D16" s="353"/>
      <c r="E16" s="314"/>
      <c r="F16" s="314"/>
      <c r="G16" s="84">
        <f>avgprinc!AP9</f>
        <v>1354543.143375803</v>
      </c>
      <c r="H16" s="530">
        <f>B16*0.001/'TA5'!B16</f>
        <v>6.9167623784497506E-2</v>
      </c>
      <c r="I16" s="541">
        <f>C16*0.001/'TA5'!B16</f>
        <v>7.1432542959279921E-2</v>
      </c>
      <c r="J16" s="575"/>
      <c r="K16" s="541"/>
      <c r="L16" s="575"/>
      <c r="M16" s="561">
        <f>G16*0.001/'TA5'!F16</f>
        <v>7.1734996963143963E-2</v>
      </c>
    </row>
    <row r="17" spans="1:13" s="87" customFormat="1" ht="15" customHeight="1" x14ac:dyDescent="0.2">
      <c r="A17" s="92">
        <v>1921</v>
      </c>
      <c r="B17" s="425">
        <f>avgprinc!AK10</f>
        <v>792536.88290650188</v>
      </c>
      <c r="C17" s="317">
        <f>avgprinc!AL10</f>
        <v>820547.13795400294</v>
      </c>
      <c r="D17" s="353"/>
      <c r="E17" s="314"/>
      <c r="F17" s="314"/>
      <c r="G17" s="84">
        <f>avgprinc!AP10</f>
        <v>1235456.4613609307</v>
      </c>
      <c r="H17" s="530">
        <f>B17*0.001/'TA5'!B17</f>
        <v>6.9885946059507209E-2</v>
      </c>
      <c r="I17" s="541">
        <f>C17*0.001/'TA5'!B17</f>
        <v>7.2355891894941127E-2</v>
      </c>
      <c r="J17" s="575"/>
      <c r="K17" s="541"/>
      <c r="L17" s="575"/>
      <c r="M17" s="561">
        <f>G17*0.001/'TA5'!F17</f>
        <v>7.25074318851614E-2</v>
      </c>
    </row>
    <row r="18" spans="1:13" s="87" customFormat="1" ht="15" customHeight="1" x14ac:dyDescent="0.2">
      <c r="A18" s="92">
        <v>1922</v>
      </c>
      <c r="B18" s="425">
        <f>avgprinc!AK11</f>
        <v>850753.34683980851</v>
      </c>
      <c r="C18" s="317">
        <f>avgprinc!AL11</f>
        <v>884788.33347385877</v>
      </c>
      <c r="D18" s="353"/>
      <c r="E18" s="314"/>
      <c r="F18" s="314"/>
      <c r="G18" s="84">
        <f>avgprinc!AP11</f>
        <v>1323686.0978910939</v>
      </c>
      <c r="H18" s="530">
        <f>B18*0.001/'TA5'!B18</f>
        <v>6.9062245353997326E-2</v>
      </c>
      <c r="I18" s="541">
        <f>C18*0.001/'TA5'!B18</f>
        <v>7.1825129104348739E-2</v>
      </c>
      <c r="J18" s="575"/>
      <c r="K18" s="541"/>
      <c r="L18" s="575"/>
      <c r="M18" s="561">
        <f>G18*0.001/'TA5'!F18</f>
        <v>7.1720640872796546E-2</v>
      </c>
    </row>
    <row r="19" spans="1:13" s="87" customFormat="1" ht="15" customHeight="1" x14ac:dyDescent="0.2">
      <c r="A19" s="92">
        <v>1923</v>
      </c>
      <c r="B19" s="425">
        <f>avgprinc!AK12</f>
        <v>914858.91738172295</v>
      </c>
      <c r="C19" s="317">
        <f>avgprinc!AL12</f>
        <v>945224.1143134489</v>
      </c>
      <c r="D19" s="353"/>
      <c r="E19" s="314"/>
      <c r="F19" s="314"/>
      <c r="G19" s="84">
        <f>avgprinc!AP12</f>
        <v>1422237.4873204457</v>
      </c>
      <c r="H19" s="530">
        <f>B19*0.001/'TA5'!B19</f>
        <v>6.6084460848208848E-2</v>
      </c>
      <c r="I19" s="541">
        <f>C19*0.001/'TA5'!B19</f>
        <v>6.8277878466660627E-2</v>
      </c>
      <c r="J19" s="575"/>
      <c r="K19" s="541"/>
      <c r="L19" s="575"/>
      <c r="M19" s="561">
        <f>G19*0.001/'TA5'!F19</f>
        <v>6.860829867406279E-2</v>
      </c>
    </row>
    <row r="20" spans="1:13" s="87" customFormat="1" ht="15" customHeight="1" x14ac:dyDescent="0.2">
      <c r="A20" s="92">
        <v>1924</v>
      </c>
      <c r="B20" s="425">
        <f>avgprinc!AK13</f>
        <v>947928.72600074811</v>
      </c>
      <c r="C20" s="317">
        <f>avgprinc!AL13</f>
        <v>980261.19686770346</v>
      </c>
      <c r="D20" s="353"/>
      <c r="E20" s="314"/>
      <c r="F20" s="314"/>
      <c r="G20" s="84">
        <f>avgprinc!AP13</f>
        <v>1472238.5775646225</v>
      </c>
      <c r="H20" s="530">
        <f>B20*0.001/'TA5'!B20</f>
        <v>6.9290456739654865E-2</v>
      </c>
      <c r="I20" s="541">
        <f>C20*0.001/'TA5'!B20</f>
        <v>7.1653853493485437E-2</v>
      </c>
      <c r="J20" s="575"/>
      <c r="K20" s="541"/>
      <c r="L20" s="575"/>
      <c r="M20" s="561">
        <f>G20*0.001/'TA5'!F20</f>
        <v>7.1882504816480466E-2</v>
      </c>
    </row>
    <row r="21" spans="1:13" s="87" customFormat="1" ht="15" customHeight="1" x14ac:dyDescent="0.2">
      <c r="A21" s="92">
        <v>1925</v>
      </c>
      <c r="B21" s="425">
        <f>avgprinc!AK14</f>
        <v>1127517.8372883154</v>
      </c>
      <c r="C21" s="317">
        <f>avgprinc!AL14</f>
        <v>1156737.1608058435</v>
      </c>
      <c r="D21" s="353"/>
      <c r="E21" s="314"/>
      <c r="F21" s="314"/>
      <c r="G21" s="84">
        <f>avgprinc!AP14</f>
        <v>1739978.1677688127</v>
      </c>
      <c r="H21" s="530">
        <f>B21*0.001/'TA5'!B21</f>
        <v>8.0946624415878868E-2</v>
      </c>
      <c r="I21" s="541">
        <f>C21*0.001/'TA5'!B21</f>
        <v>8.3044334561332298E-2</v>
      </c>
      <c r="J21" s="575"/>
      <c r="K21" s="541"/>
      <c r="L21" s="575"/>
      <c r="M21" s="561">
        <f>G21*0.001/'TA5'!F21</f>
        <v>8.3455830898029729E-2</v>
      </c>
    </row>
    <row r="22" spans="1:13" s="87" customFormat="1" ht="15" customHeight="1" x14ac:dyDescent="0.2">
      <c r="A22" s="92">
        <v>1926</v>
      </c>
      <c r="B22" s="425">
        <f>avgprinc!AK15</f>
        <v>1306276.7937388327</v>
      </c>
      <c r="C22" s="317">
        <f>avgprinc!AL15</f>
        <v>1332325.2820696447</v>
      </c>
      <c r="D22" s="353"/>
      <c r="E22" s="314"/>
      <c r="F22" s="314"/>
      <c r="G22" s="84">
        <f>avgprinc!AP15</f>
        <v>2009723.8687271031</v>
      </c>
      <c r="H22" s="530">
        <f>B22*0.001/'TA5'!B22</f>
        <v>8.975074683438658E-2</v>
      </c>
      <c r="I22" s="541">
        <f>C22*0.001/'TA5'!B22</f>
        <v>9.154046804263502E-2</v>
      </c>
      <c r="J22" s="575"/>
      <c r="K22" s="541"/>
      <c r="L22" s="575"/>
      <c r="M22" s="561">
        <f>G22*0.001/'TA5'!F22</f>
        <v>9.2136685448835132E-2</v>
      </c>
    </row>
    <row r="23" spans="1:13" s="87" customFormat="1" ht="15" customHeight="1" x14ac:dyDescent="0.2">
      <c r="A23" s="92">
        <v>1927</v>
      </c>
      <c r="B23" s="425">
        <f>avgprinc!AK16</f>
        <v>1230620.0189103617</v>
      </c>
      <c r="C23" s="317">
        <f>avgprinc!AL16</f>
        <v>1259615.0242172799</v>
      </c>
      <c r="D23" s="353"/>
      <c r="E23" s="314"/>
      <c r="F23" s="314"/>
      <c r="G23" s="84">
        <f>avgprinc!AP16</f>
        <v>1898467.9989089936</v>
      </c>
      <c r="H23" s="530">
        <f>B23*0.001/'TA5'!B23</f>
        <v>8.6062077799797992E-2</v>
      </c>
      <c r="I23" s="541">
        <f>C23*0.001/'TA5'!B23</f>
        <v>8.8089812083479671E-2</v>
      </c>
      <c r="J23" s="575"/>
      <c r="K23" s="541"/>
      <c r="L23" s="575"/>
      <c r="M23" s="561">
        <f>G23*0.001/'TA5'!F23</f>
        <v>8.8473634100732543E-2</v>
      </c>
    </row>
    <row r="24" spans="1:13" s="87" customFormat="1" ht="15" customHeight="1" x14ac:dyDescent="0.2">
      <c r="A24" s="92">
        <v>1928</v>
      </c>
      <c r="B24" s="425">
        <f>avgprinc!AK17</f>
        <v>1388214.9494419594</v>
      </c>
      <c r="C24" s="317">
        <f>avgprinc!AL17</f>
        <v>1415871.5613130354</v>
      </c>
      <c r="D24" s="353"/>
      <c r="E24" s="314"/>
      <c r="F24" s="314"/>
      <c r="G24" s="84">
        <f>avgprinc!AP17</f>
        <v>2139664.663216149</v>
      </c>
      <c r="H24" s="530">
        <f>B24*0.001/'TA5'!B24</f>
        <v>9.594234793744813E-2</v>
      </c>
      <c r="I24" s="541">
        <f>C24*0.001/'TA5'!B24</f>
        <v>9.7853752421294377E-2</v>
      </c>
      <c r="J24" s="575"/>
      <c r="K24" s="541"/>
      <c r="L24" s="575"/>
      <c r="M24" s="561">
        <f>G24*0.001/'TA5'!F24</f>
        <v>9.8293991164770056E-2</v>
      </c>
    </row>
    <row r="25" spans="1:13" s="87" customFormat="1" ht="15" customHeight="1" x14ac:dyDescent="0.2">
      <c r="A25" s="91">
        <v>1929</v>
      </c>
      <c r="B25" s="426">
        <f>avgprinc!AK18</f>
        <v>1500517.9410905037</v>
      </c>
      <c r="C25" s="316">
        <f>avgprinc!AL18</f>
        <v>1528097.732215133</v>
      </c>
      <c r="D25" s="354"/>
      <c r="E25" s="315"/>
      <c r="F25" s="315"/>
      <c r="G25" s="88">
        <f>avgprinc!AP18</f>
        <v>2318899.050802811</v>
      </c>
      <c r="H25" s="531">
        <f>B25*0.001/'TA5'!B25</f>
        <v>9.8841983397215255E-2</v>
      </c>
      <c r="I25" s="542">
        <f>C25*0.001/'TA5'!B25</f>
        <v>0.1006587169275442</v>
      </c>
      <c r="J25" s="576"/>
      <c r="K25" s="542"/>
      <c r="L25" s="576"/>
      <c r="M25" s="562">
        <f>G25*0.001/'TA5'!F25</f>
        <v>0.10116724077847929</v>
      </c>
    </row>
    <row r="26" spans="1:13" s="87" customFormat="1" ht="15" customHeight="1" x14ac:dyDescent="0.2">
      <c r="A26" s="92">
        <v>1930</v>
      </c>
      <c r="B26" s="425">
        <f>avgprinc!AK19</f>
        <v>1033913.413682639</v>
      </c>
      <c r="C26" s="317">
        <f>avgprinc!AL19</f>
        <v>1057254.1922235608</v>
      </c>
      <c r="D26" s="353"/>
      <c r="E26" s="314"/>
      <c r="F26" s="314"/>
      <c r="G26" s="84">
        <f>avgprinc!AP19</f>
        <v>1617161.9733966403</v>
      </c>
      <c r="H26" s="530">
        <f>B26*0.001/'TA5'!B26</f>
        <v>7.5629418492018097E-2</v>
      </c>
      <c r="I26" s="541">
        <f>C26*0.001/'TA5'!B26</f>
        <v>7.7336766017294251E-2</v>
      </c>
      <c r="J26" s="575"/>
      <c r="K26" s="541"/>
      <c r="L26" s="575"/>
      <c r="M26" s="561">
        <f>G26*0.001/'TA5'!F26</f>
        <v>7.7943375651846947E-2</v>
      </c>
    </row>
    <row r="27" spans="1:13" s="87" customFormat="1" ht="15" customHeight="1" x14ac:dyDescent="0.2">
      <c r="A27" s="92">
        <v>1931</v>
      </c>
      <c r="B27" s="425">
        <f>avgprinc!AK20</f>
        <v>720563.56988518883</v>
      </c>
      <c r="C27" s="317">
        <f>avgprinc!AL20</f>
        <v>743326.99683280243</v>
      </c>
      <c r="D27" s="353"/>
      <c r="E27" s="314"/>
      <c r="F27" s="314"/>
      <c r="G27" s="84">
        <f>avgprinc!AP20</f>
        <v>1137437.6599305882</v>
      </c>
      <c r="H27" s="530">
        <f>B27*0.001/'TA5'!B27</f>
        <v>5.8901879770787181E-2</v>
      </c>
      <c r="I27" s="541">
        <f>C27*0.001/'TA5'!B27</f>
        <v>6.0762657491555211E-2</v>
      </c>
      <c r="J27" s="575"/>
      <c r="K27" s="541"/>
      <c r="L27" s="575"/>
      <c r="M27" s="561">
        <f>G27*0.001/'TA5'!F27</f>
        <v>6.123582765650392E-2</v>
      </c>
    </row>
    <row r="28" spans="1:13" s="87" customFormat="1" ht="15" customHeight="1" x14ac:dyDescent="0.2">
      <c r="A28" s="92">
        <v>1932</v>
      </c>
      <c r="B28" s="425">
        <f>avgprinc!AK21</f>
        <v>608582.20140567853</v>
      </c>
      <c r="C28" s="317">
        <f>avgprinc!AL21</f>
        <v>627771.03618079261</v>
      </c>
      <c r="D28" s="353"/>
      <c r="E28" s="314"/>
      <c r="F28" s="314"/>
      <c r="G28" s="84">
        <f>avgprinc!AP21</f>
        <v>960306.9644627003</v>
      </c>
      <c r="H28" s="530">
        <f>B28*0.001/'TA5'!B28</f>
        <v>5.8958617292244005E-2</v>
      </c>
      <c r="I28" s="541">
        <f>C28*0.001/'TA5'!B28</f>
        <v>6.081760554917448E-2</v>
      </c>
      <c r="J28" s="575"/>
      <c r="K28" s="541"/>
      <c r="L28" s="575"/>
      <c r="M28" s="561">
        <f>G28*0.001/'TA5'!F28</f>
        <v>6.1218502778116891E-2</v>
      </c>
    </row>
    <row r="29" spans="1:13" s="87" customFormat="1" ht="15" customHeight="1" x14ac:dyDescent="0.2">
      <c r="A29" s="92">
        <v>1933</v>
      </c>
      <c r="B29" s="425">
        <f>avgprinc!AK22</f>
        <v>649935.3798239606</v>
      </c>
      <c r="C29" s="317">
        <f>avgprinc!AL22</f>
        <v>670369.52145934117</v>
      </c>
      <c r="D29" s="353"/>
      <c r="E29" s="314"/>
      <c r="F29" s="314"/>
      <c r="G29" s="84">
        <f>avgprinc!AP22</f>
        <v>1023320.1992277569</v>
      </c>
      <c r="H29" s="530">
        <f>B29*0.001/'TA5'!B29</f>
        <v>6.5116186908680956E-2</v>
      </c>
      <c r="I29" s="541">
        <f>C29*0.001/'TA5'!B29</f>
        <v>6.7163457187163572E-2</v>
      </c>
      <c r="J29" s="575"/>
      <c r="K29" s="541"/>
      <c r="L29" s="575"/>
      <c r="M29" s="561">
        <f>G29*0.001/'TA5'!F29</f>
        <v>6.7370843296186103E-2</v>
      </c>
    </row>
    <row r="30" spans="1:13" s="87" customFormat="1" ht="15" customHeight="1" x14ac:dyDescent="0.2">
      <c r="A30" s="92">
        <v>1934</v>
      </c>
      <c r="B30" s="425">
        <f>avgprinc!AK23</f>
        <v>809130.40553568024</v>
      </c>
      <c r="C30" s="317">
        <f>avgprinc!AL23</f>
        <v>831672.08550553932</v>
      </c>
      <c r="D30" s="353"/>
      <c r="E30" s="314"/>
      <c r="F30" s="314"/>
      <c r="G30" s="84">
        <f>avgprinc!AP23</f>
        <v>1272085.7949551723</v>
      </c>
      <c r="H30" s="530">
        <f>B30*0.001/'TA5'!B30</f>
        <v>7.2030858565947056E-2</v>
      </c>
      <c r="I30" s="541">
        <f>C30*0.001/'TA5'!B30</f>
        <v>7.403757658153419E-2</v>
      </c>
      <c r="J30" s="575"/>
      <c r="K30" s="541"/>
      <c r="L30" s="575"/>
      <c r="M30" s="561">
        <f>G30*0.001/'TA5'!F30</f>
        <v>7.4296077270635183E-2</v>
      </c>
    </row>
    <row r="31" spans="1:13" s="87" customFormat="1" ht="15" customHeight="1" x14ac:dyDescent="0.2">
      <c r="A31" s="92">
        <v>1935</v>
      </c>
      <c r="B31" s="425">
        <f>avgprinc!AK24</f>
        <v>920129.71514184831</v>
      </c>
      <c r="C31" s="317">
        <f>avgprinc!AL24</f>
        <v>948721.25466611772</v>
      </c>
      <c r="D31" s="353"/>
      <c r="E31" s="314"/>
      <c r="F31" s="314"/>
      <c r="G31" s="84">
        <f>avgprinc!AP24</f>
        <v>1449611.176176952</v>
      </c>
      <c r="H31" s="530">
        <f>B31*0.001/'TA5'!B31</f>
        <v>7.455079906860991E-2</v>
      </c>
      <c r="I31" s="541">
        <f>C31*0.001/'TA5'!B31</f>
        <v>7.6867344315502004E-2</v>
      </c>
      <c r="J31" s="575"/>
      <c r="K31" s="541"/>
      <c r="L31" s="575"/>
      <c r="M31" s="561">
        <f>G31*0.001/'TA5'!F31</f>
        <v>7.7002761504474451E-2</v>
      </c>
    </row>
    <row r="32" spans="1:13" s="87" customFormat="1" ht="15" customHeight="1" x14ac:dyDescent="0.2">
      <c r="A32" s="92">
        <v>1936</v>
      </c>
      <c r="B32" s="425">
        <f>avgprinc!AK25</f>
        <v>1072419.8453806248</v>
      </c>
      <c r="C32" s="317">
        <f>avgprinc!AL25</f>
        <v>1099086.1401738476</v>
      </c>
      <c r="D32" s="353"/>
      <c r="E32" s="314"/>
      <c r="F32" s="314"/>
      <c r="G32" s="84">
        <f>avgprinc!AP25</f>
        <v>1683403.5294307277</v>
      </c>
      <c r="H32" s="530">
        <f>B32*0.001/'TA5'!B32</f>
        <v>7.9049604397706211E-2</v>
      </c>
      <c r="I32" s="541">
        <f>C32*0.001/'TA5'!B32</f>
        <v>8.1015215220031786E-2</v>
      </c>
      <c r="J32" s="575"/>
      <c r="K32" s="541"/>
      <c r="L32" s="575"/>
      <c r="M32" s="561">
        <f>G32*0.001/'TA5'!F32</f>
        <v>8.1325019300300394E-2</v>
      </c>
    </row>
    <row r="33" spans="1:13" s="87" customFormat="1" ht="15" customHeight="1" x14ac:dyDescent="0.2">
      <c r="A33" s="92">
        <v>1937</v>
      </c>
      <c r="B33" s="425">
        <f>avgprinc!AK26</f>
        <v>1133551.5644809306</v>
      </c>
      <c r="C33" s="317">
        <f>avgprinc!AL26</f>
        <v>1165874.2340303615</v>
      </c>
      <c r="D33" s="353"/>
      <c r="E33" s="314"/>
      <c r="F33" s="314"/>
      <c r="G33" s="84">
        <f>avgprinc!AP26</f>
        <v>1781607.4033348374</v>
      </c>
      <c r="H33" s="530">
        <f>B33*0.001/'TA5'!B33</f>
        <v>7.8346249564949774E-2</v>
      </c>
      <c r="I33" s="541">
        <f>C33*0.001/'TA5'!B33</f>
        <v>8.0580254628746503E-2</v>
      </c>
      <c r="J33" s="575"/>
      <c r="K33" s="541"/>
      <c r="L33" s="575"/>
      <c r="M33" s="561">
        <f>G33*0.001/'TA5'!F33</f>
        <v>8.0703370343482544E-2</v>
      </c>
    </row>
    <row r="34" spans="1:13" s="87" customFormat="1" ht="15" customHeight="1" x14ac:dyDescent="0.2">
      <c r="A34" s="92">
        <v>1938</v>
      </c>
      <c r="B34" s="425">
        <f>avgprinc!AK27</f>
        <v>932335.86935012159</v>
      </c>
      <c r="C34" s="317">
        <f>avgprinc!AL27</f>
        <v>961650.77178362478</v>
      </c>
      <c r="D34" s="353"/>
      <c r="E34" s="314"/>
      <c r="F34" s="314"/>
      <c r="G34" s="84">
        <f>avgprinc!AP27</f>
        <v>1468573.7215704606</v>
      </c>
      <c r="H34" s="530">
        <f>B34*0.001/'TA5'!B34</f>
        <v>6.9241604053409997E-2</v>
      </c>
      <c r="I34" s="541">
        <f>C34*0.001/'TA5'!B34</f>
        <v>7.1418728128427991E-2</v>
      </c>
      <c r="J34" s="575"/>
      <c r="K34" s="541"/>
      <c r="L34" s="575"/>
      <c r="M34" s="561">
        <f>G34*0.001/'TA5'!F34</f>
        <v>7.1564126662102365E-2</v>
      </c>
    </row>
    <row r="35" spans="1:13" s="87" customFormat="1" ht="15" customHeight="1" x14ac:dyDescent="0.2">
      <c r="A35" s="91">
        <v>1939</v>
      </c>
      <c r="B35" s="426">
        <f>avgprinc!AK28</f>
        <v>1044133.776354173</v>
      </c>
      <c r="C35" s="316">
        <f>avgprinc!AL28</f>
        <v>1073583.5712905508</v>
      </c>
      <c r="D35" s="354"/>
      <c r="E35" s="315"/>
      <c r="F35" s="315"/>
      <c r="G35" s="88">
        <f>avgprinc!AP28</f>
        <v>1638895.116332619</v>
      </c>
      <c r="H35" s="531">
        <f>B35*0.001/'TA5'!B35</f>
        <v>7.2225201644549264E-2</v>
      </c>
      <c r="I35" s="542">
        <f>C35*0.001/'TA5'!B35</f>
        <v>7.4262313579666867E-2</v>
      </c>
      <c r="J35" s="576"/>
      <c r="K35" s="542"/>
      <c r="L35" s="576"/>
      <c r="M35" s="562">
        <f>G35*0.001/'TA5'!F35</f>
        <v>7.4504336679756908E-2</v>
      </c>
    </row>
    <row r="36" spans="1:13" s="87" customFormat="1" ht="15" customHeight="1" x14ac:dyDescent="0.2">
      <c r="A36" s="92">
        <v>1940</v>
      </c>
      <c r="B36" s="425">
        <f>avgprinc!AK29</f>
        <v>1255660.6573654518</v>
      </c>
      <c r="C36" s="317">
        <f>avgprinc!AL29</f>
        <v>1283527.3225122292</v>
      </c>
      <c r="D36" s="353"/>
      <c r="E36" s="314"/>
      <c r="F36" s="314"/>
      <c r="G36" s="84">
        <f>avgprinc!AP29</f>
        <v>1962077.9812533159</v>
      </c>
      <c r="H36" s="530">
        <f>B36*0.001/'TA5'!B36</f>
        <v>8.023472247723544E-2</v>
      </c>
      <c r="I36" s="541">
        <f>C36*0.001/'TA5'!B36</f>
        <v>8.2015358138074645E-2</v>
      </c>
      <c r="J36" s="575"/>
      <c r="K36" s="541"/>
      <c r="L36" s="575"/>
      <c r="M36" s="561">
        <f>G36*0.001/'TA5'!F36</f>
        <v>8.2466052891789404E-2</v>
      </c>
    </row>
    <row r="37" spans="1:13" s="87" customFormat="1" ht="15" customHeight="1" x14ac:dyDescent="0.2">
      <c r="A37" s="92">
        <v>1941</v>
      </c>
      <c r="B37" s="425">
        <f>avgprinc!AK30</f>
        <v>1555383.0501657028</v>
      </c>
      <c r="C37" s="317">
        <f>avgprinc!AL30</f>
        <v>1585239.2470228649</v>
      </c>
      <c r="D37" s="353"/>
      <c r="E37" s="314"/>
      <c r="F37" s="314"/>
      <c r="G37" s="84">
        <f>avgprinc!AP30</f>
        <v>2452310.6025097175</v>
      </c>
      <c r="H37" s="530">
        <f>B37*0.001/'TA5'!B37</f>
        <v>8.4162323973896738E-2</v>
      </c>
      <c r="I37" s="541">
        <f>C37*0.001/'TA5'!B37</f>
        <v>8.5777853288205017E-2</v>
      </c>
      <c r="J37" s="575"/>
      <c r="K37" s="541"/>
      <c r="L37" s="575"/>
      <c r="M37" s="561">
        <f>G37*0.001/'TA5'!F37</f>
        <v>8.6372058507177246E-2</v>
      </c>
    </row>
    <row r="38" spans="1:13" s="87" customFormat="1" ht="15" customHeight="1" x14ac:dyDescent="0.2">
      <c r="A38" s="92">
        <v>1942</v>
      </c>
      <c r="B38" s="425">
        <f>avgprinc!AK31</f>
        <v>1769694.3559292243</v>
      </c>
      <c r="C38" s="317">
        <f>avgprinc!AL31</f>
        <v>1806598.374448373</v>
      </c>
      <c r="D38" s="353"/>
      <c r="E38" s="314"/>
      <c r="F38" s="314"/>
      <c r="G38" s="84">
        <f>avgprinc!AP31</f>
        <v>2819941.5393458842</v>
      </c>
      <c r="H38" s="530">
        <f>B38*0.001/'TA5'!B38</f>
        <v>8.0771621866034607E-2</v>
      </c>
      <c r="I38" s="541">
        <f>C38*0.001/'TA5'!B38</f>
        <v>8.2455979065445287E-2</v>
      </c>
      <c r="J38" s="575"/>
      <c r="K38" s="541"/>
      <c r="L38" s="575"/>
      <c r="M38" s="561">
        <f>G38*0.001/'TA5'!F38</f>
        <v>8.2972367566430144E-2</v>
      </c>
    </row>
    <row r="39" spans="1:13" s="87" customFormat="1" ht="15" customHeight="1" x14ac:dyDescent="0.2">
      <c r="A39" s="92">
        <v>1943</v>
      </c>
      <c r="B39" s="425">
        <f>avgprinc!AK32</f>
        <v>1742445.7907385889</v>
      </c>
      <c r="C39" s="317">
        <f>avgprinc!AL32</f>
        <v>1784160.2975327787</v>
      </c>
      <c r="D39" s="353"/>
      <c r="E39" s="314"/>
      <c r="F39" s="314"/>
      <c r="G39" s="84">
        <f>avgprinc!AP32</f>
        <v>2806925.722669329</v>
      </c>
      <c r="H39" s="530">
        <f>B39*0.001/'TA5'!B39</f>
        <v>6.8849140376434984E-2</v>
      </c>
      <c r="I39" s="541">
        <f>C39*0.001/'TA5'!B39</f>
        <v>7.0497402806906084E-2</v>
      </c>
      <c r="J39" s="575"/>
      <c r="K39" s="541"/>
      <c r="L39" s="575"/>
      <c r="M39" s="561">
        <f>G39*0.001/'TA5'!F39</f>
        <v>7.0995080359909937E-2</v>
      </c>
    </row>
    <row r="40" spans="1:13" s="87" customFormat="1" ht="15" customHeight="1" x14ac:dyDescent="0.2">
      <c r="A40" s="92">
        <v>1944</v>
      </c>
      <c r="B40" s="425">
        <f>avgprinc!AK33</f>
        <v>1419986.2935099141</v>
      </c>
      <c r="C40" s="317">
        <f>avgprinc!AL33</f>
        <v>1464685.3519636546</v>
      </c>
      <c r="D40" s="353"/>
      <c r="E40" s="314"/>
      <c r="F40" s="314"/>
      <c r="G40" s="84">
        <f>avgprinc!AP33</f>
        <v>2324989.4761046837</v>
      </c>
      <c r="H40" s="530">
        <f>B40*0.001/'TA5'!B40</f>
        <v>5.4268233498933893E-2</v>
      </c>
      <c r="I40" s="541">
        <f>C40*0.001/'TA5'!B40</f>
        <v>5.597651684817255E-2</v>
      </c>
      <c r="J40" s="575"/>
      <c r="K40" s="541"/>
      <c r="L40" s="575"/>
      <c r="M40" s="561">
        <f>G40*0.001/'TA5'!F40</f>
        <v>5.6420612017397967E-2</v>
      </c>
    </row>
    <row r="41" spans="1:13" s="87" customFormat="1" ht="15" customHeight="1" x14ac:dyDescent="0.2">
      <c r="A41" s="92">
        <v>1945</v>
      </c>
      <c r="B41" s="425">
        <f>avgprinc!AK34</f>
        <v>1167061.8433941775</v>
      </c>
      <c r="C41" s="317">
        <f>avgprinc!AL34</f>
        <v>1218554.5774677286</v>
      </c>
      <c r="D41" s="353"/>
      <c r="E41" s="314"/>
      <c r="F41" s="314"/>
      <c r="G41" s="84">
        <f>avgprinc!AP34</f>
        <v>1942094.2345913316</v>
      </c>
      <c r="H41" s="530">
        <f>B41*0.001/'TA5'!B41</f>
        <v>4.6423934089151526E-2</v>
      </c>
      <c r="I41" s="541">
        <f>C41*0.001/'TA5'!B41</f>
        <v>4.8472236247457424E-2</v>
      </c>
      <c r="J41" s="575"/>
      <c r="K41" s="541"/>
      <c r="L41" s="575"/>
      <c r="M41" s="561">
        <f>G41*0.001/'TA5'!F41</f>
        <v>4.8643806214039791E-2</v>
      </c>
    </row>
    <row r="42" spans="1:13" s="87" customFormat="1" ht="15" customHeight="1" x14ac:dyDescent="0.2">
      <c r="A42" s="92">
        <v>1946</v>
      </c>
      <c r="B42" s="425">
        <f>avgprinc!AK35</f>
        <v>968758.48765662266</v>
      </c>
      <c r="C42" s="317">
        <f>avgprinc!AL35</f>
        <v>1024177.0654510583</v>
      </c>
      <c r="D42" s="353"/>
      <c r="E42" s="314"/>
      <c r="F42" s="314"/>
      <c r="G42" s="84">
        <f>avgprinc!AP35</f>
        <v>1636795.7215243378</v>
      </c>
      <c r="H42" s="530">
        <f>B42*0.001/'TA5'!B42</f>
        <v>4.4130346717413109E-2</v>
      </c>
      <c r="I42" s="541">
        <f>C42*0.001/'TA5'!B42</f>
        <v>4.6654857298549027E-2</v>
      </c>
      <c r="J42" s="575"/>
      <c r="K42" s="541"/>
      <c r="L42" s="575"/>
      <c r="M42" s="561">
        <f>G42*0.001/'TA5'!F42</f>
        <v>4.6572915757944602E-2</v>
      </c>
    </row>
    <row r="43" spans="1:13" s="87" customFormat="1" ht="15" customHeight="1" x14ac:dyDescent="0.2">
      <c r="A43" s="92">
        <v>1947</v>
      </c>
      <c r="B43" s="425">
        <f>avgprinc!AK36</f>
        <v>1057021.2216687179</v>
      </c>
      <c r="C43" s="317">
        <f>avgprinc!AL36</f>
        <v>1102511.0092567608</v>
      </c>
      <c r="D43" s="353"/>
      <c r="E43" s="314"/>
      <c r="F43" s="314"/>
      <c r="G43" s="84">
        <f>avgprinc!AP36</f>
        <v>1769660.3841172673</v>
      </c>
      <c r="H43" s="530">
        <f>B43*0.001/'TA5'!B43</f>
        <v>4.9997773291823283E-2</v>
      </c>
      <c r="I43" s="541">
        <f>C43*0.001/'TA5'!B43</f>
        <v>5.2149469057523795E-2</v>
      </c>
      <c r="J43" s="575"/>
      <c r="K43" s="541"/>
      <c r="L43" s="575"/>
      <c r="M43" s="561">
        <f>G43*0.001/'TA5'!F43</f>
        <v>5.2319729869094896E-2</v>
      </c>
    </row>
    <row r="44" spans="1:13" s="87" customFormat="1" ht="15" customHeight="1" x14ac:dyDescent="0.2">
      <c r="A44" s="92">
        <v>1948</v>
      </c>
      <c r="B44" s="425">
        <f>avgprinc!AK37</f>
        <v>1262309.2893546512</v>
      </c>
      <c r="C44" s="317">
        <f>avgprinc!AL37</f>
        <v>1306889.5298547314</v>
      </c>
      <c r="D44" s="353"/>
      <c r="E44" s="314"/>
      <c r="F44" s="314"/>
      <c r="G44" s="84">
        <f>avgprinc!AP37</f>
        <v>2107292.3050038945</v>
      </c>
      <c r="H44" s="530">
        <f>B44*0.001/'TA5'!B44</f>
        <v>5.7032061600485386E-2</v>
      </c>
      <c r="I44" s="541">
        <f>C44*0.001/'TA5'!B44</f>
        <v>5.9046229636644618E-2</v>
      </c>
      <c r="J44" s="575"/>
      <c r="K44" s="541"/>
      <c r="L44" s="575"/>
      <c r="M44" s="561">
        <f>G44*0.001/'TA5'!F44</f>
        <v>5.9364815050961542E-2</v>
      </c>
    </row>
    <row r="45" spans="1:13" s="87" customFormat="1" ht="15" customHeight="1" x14ac:dyDescent="0.2">
      <c r="A45" s="91">
        <v>1949</v>
      </c>
      <c r="B45" s="426">
        <f>avgprinc!AK38</f>
        <v>1183771.02298212</v>
      </c>
      <c r="C45" s="316">
        <f>avgprinc!AL38</f>
        <v>1224343.3525849609</v>
      </c>
      <c r="D45" s="354"/>
      <c r="E45" s="315"/>
      <c r="F45" s="315"/>
      <c r="G45" s="88">
        <f>avgprinc!AP38</f>
        <v>1980544.2858988096</v>
      </c>
      <c r="H45" s="531">
        <f>B45*0.001/'TA5'!B45</f>
        <v>5.5254141176618747E-2</v>
      </c>
      <c r="I45" s="542">
        <f>C45*0.001/'TA5'!B45</f>
        <v>5.7147910481844887E-2</v>
      </c>
      <c r="J45" s="576"/>
      <c r="K45" s="542"/>
      <c r="L45" s="576"/>
      <c r="M45" s="562">
        <f>G45*0.001/'TA5'!F45</f>
        <v>5.7496223986577152E-2</v>
      </c>
    </row>
    <row r="46" spans="1:13" s="87" customFormat="1" ht="15" customHeight="1" x14ac:dyDescent="0.2">
      <c r="A46" s="92">
        <v>1950</v>
      </c>
      <c r="B46" s="425">
        <f>avgprinc!AK39</f>
        <v>1396342.4242727542</v>
      </c>
      <c r="C46" s="317">
        <f>avgprinc!AL39</f>
        <v>1434960.3941645904</v>
      </c>
      <c r="D46" s="353"/>
      <c r="E46" s="314"/>
      <c r="F46" s="314"/>
      <c r="G46" s="84">
        <f>avgprinc!AP39</f>
        <v>2322998.2184294271</v>
      </c>
      <c r="H46" s="530">
        <f>B46*0.001/'TA5'!B46</f>
        <v>5.9856630557769533E-2</v>
      </c>
      <c r="I46" s="541">
        <f>C46*0.001/'TA5'!B46</f>
        <v>6.1512056559676342E-2</v>
      </c>
      <c r="J46" s="575"/>
      <c r="K46" s="541"/>
      <c r="L46" s="575"/>
      <c r="M46" s="561">
        <f>G46*0.001/'TA5'!F46</f>
        <v>6.2044330492141697E-2</v>
      </c>
    </row>
    <row r="47" spans="1:13" s="87" customFormat="1" ht="15" customHeight="1" x14ac:dyDescent="0.2">
      <c r="A47" s="92">
        <v>1951</v>
      </c>
      <c r="B47" s="425">
        <f>avgprinc!AK40</f>
        <v>1388397.5311431678</v>
      </c>
      <c r="C47" s="317">
        <f>avgprinc!AL40</f>
        <v>1428932.5224197258</v>
      </c>
      <c r="D47" s="353"/>
      <c r="E47" s="314"/>
      <c r="F47" s="314"/>
      <c r="G47" s="84">
        <f>avgprinc!AP40</f>
        <v>2320389.581164299</v>
      </c>
      <c r="H47" s="530">
        <f>B47*0.001/'TA5'!B47</f>
        <v>5.552075186110364E-2</v>
      </c>
      <c r="I47" s="541">
        <f>C47*0.001/'TA5'!B47</f>
        <v>5.714170921796724E-2</v>
      </c>
      <c r="J47" s="575"/>
      <c r="K47" s="541"/>
      <c r="L47" s="575"/>
      <c r="M47" s="561">
        <f>G47*0.001/'TA5'!F47</f>
        <v>5.7676097346003007E-2</v>
      </c>
    </row>
    <row r="48" spans="1:13" s="87" customFormat="1" ht="15" customHeight="1" x14ac:dyDescent="0.2">
      <c r="A48" s="92">
        <v>1952</v>
      </c>
      <c r="B48" s="425">
        <f>avgprinc!AK41</f>
        <v>1320649.7107624467</v>
      </c>
      <c r="C48" s="317">
        <f>avgprinc!AL41</f>
        <v>1364643.2917381427</v>
      </c>
      <c r="D48" s="353"/>
      <c r="E48" s="314"/>
      <c r="F48" s="314"/>
      <c r="G48" s="84">
        <f>avgprinc!AP41</f>
        <v>2215797.7533132923</v>
      </c>
      <c r="H48" s="530">
        <f>B48*0.001/'TA5'!B48</f>
        <v>5.1529777865020741E-2</v>
      </c>
      <c r="I48" s="541">
        <f>C48*0.001/'TA5'!B48</f>
        <v>5.3246341641690655E-2</v>
      </c>
      <c r="J48" s="575"/>
      <c r="K48" s="541"/>
      <c r="L48" s="575"/>
      <c r="M48" s="561">
        <f>G48*0.001/'TA5'!F48</f>
        <v>5.3650807071105491E-2</v>
      </c>
    </row>
    <row r="49" spans="1:13" s="87" customFormat="1" ht="15" customHeight="1" x14ac:dyDescent="0.2">
      <c r="A49" s="92">
        <v>1953</v>
      </c>
      <c r="B49" s="425">
        <f>avgprinc!AK42</f>
        <v>1259712.3203082127</v>
      </c>
      <c r="C49" s="317">
        <f>avgprinc!AL42</f>
        <v>1302506.9804328247</v>
      </c>
      <c r="D49" s="353"/>
      <c r="E49" s="314"/>
      <c r="F49" s="314"/>
      <c r="G49" s="84">
        <f>avgprinc!AP42</f>
        <v>2118169.5368583365</v>
      </c>
      <c r="H49" s="530">
        <f>B49*0.001/'TA5'!B49</f>
        <v>4.7718605953572642E-2</v>
      </c>
      <c r="I49" s="541">
        <f>C49*0.001/'TA5'!B49</f>
        <v>4.9339691570091652E-2</v>
      </c>
      <c r="J49" s="575"/>
      <c r="K49" s="541"/>
      <c r="L49" s="575"/>
      <c r="M49" s="561">
        <f>G49*0.001/'TA5'!F49</f>
        <v>4.9773897756399406E-2</v>
      </c>
    </row>
    <row r="50" spans="1:13" s="87" customFormat="1" ht="15" customHeight="1" x14ac:dyDescent="0.2">
      <c r="A50" s="92">
        <v>1954</v>
      </c>
      <c r="B50" s="425">
        <f>avgprinc!AK43</f>
        <v>1209656.7109153266</v>
      </c>
      <c r="C50" s="317">
        <f>avgprinc!AL43</f>
        <v>1251874.1557428329</v>
      </c>
      <c r="D50" s="353"/>
      <c r="E50" s="314"/>
      <c r="F50" s="314"/>
      <c r="G50" s="84">
        <f>avgprinc!AP43</f>
        <v>2035542.8733943636</v>
      </c>
      <c r="H50" s="530">
        <f>B50*0.001/'TA5'!B50</f>
        <v>4.6802487496750193E-2</v>
      </c>
      <c r="I50" s="541">
        <f>C50*0.001/'TA5'!B50</f>
        <v>4.8435910777797415E-2</v>
      </c>
      <c r="J50" s="575"/>
      <c r="K50" s="541"/>
      <c r="L50" s="575"/>
      <c r="M50" s="561">
        <f>G50*0.001/'TA5'!F50</f>
        <v>4.8875704143900023E-2</v>
      </c>
    </row>
    <row r="51" spans="1:13" s="87" customFormat="1" ht="15" customHeight="1" x14ac:dyDescent="0.2">
      <c r="A51" s="92">
        <v>1955</v>
      </c>
      <c r="B51" s="425">
        <f>avgprinc!AK44</f>
        <v>1427417.5145002722</v>
      </c>
      <c r="C51" s="317">
        <f>avgprinc!AL44</f>
        <v>1465738.9400348503</v>
      </c>
      <c r="D51" s="353"/>
      <c r="E51" s="314"/>
      <c r="F51" s="314"/>
      <c r="G51" s="84">
        <f>avgprinc!AP44</f>
        <v>2388191.694646562</v>
      </c>
      <c r="H51" s="530">
        <f>B51*0.001/'TA5'!B51</f>
        <v>5.1617587916108883E-2</v>
      </c>
      <c r="I51" s="541">
        <f>C51*0.001/'TA5'!B51</f>
        <v>5.3003348936628648E-2</v>
      </c>
      <c r="J51" s="575"/>
      <c r="K51" s="541"/>
      <c r="L51" s="575"/>
      <c r="M51" s="561">
        <f>G51*0.001/'TA5'!F51</f>
        <v>5.3638279078000659E-2</v>
      </c>
    </row>
    <row r="52" spans="1:13" s="87" customFormat="1" ht="15" customHeight="1" x14ac:dyDescent="0.2">
      <c r="A52" s="92">
        <v>1956</v>
      </c>
      <c r="B52" s="425">
        <f>avgprinc!AK45</f>
        <v>1361579.1748947778</v>
      </c>
      <c r="C52" s="317">
        <f>avgprinc!AL45</f>
        <v>1402475.6841337895</v>
      </c>
      <c r="D52" s="353"/>
      <c r="E52" s="314"/>
      <c r="F52" s="314"/>
      <c r="G52" s="84">
        <f>avgprinc!AP45</f>
        <v>2283519.5907287528</v>
      </c>
      <c r="H52" s="530">
        <f>B52*0.001/'TA5'!B52</f>
        <v>4.823530476804521E-2</v>
      </c>
      <c r="I52" s="541">
        <f>C52*0.001/'TA5'!B52</f>
        <v>4.968410453192626E-2</v>
      </c>
      <c r="J52" s="575"/>
      <c r="K52" s="541"/>
      <c r="L52" s="575"/>
      <c r="M52" s="561">
        <f>G52*0.001/'TA5'!F52</f>
        <v>5.0239919142660482E-2</v>
      </c>
    </row>
    <row r="53" spans="1:13" s="87" customFormat="1" ht="15" customHeight="1" x14ac:dyDescent="0.2">
      <c r="A53" s="92">
        <v>1957</v>
      </c>
      <c r="B53" s="425">
        <f>avgprinc!AK46</f>
        <v>1305919.3456467367</v>
      </c>
      <c r="C53" s="317">
        <f>avgprinc!AL46</f>
        <v>1347586.9597775699</v>
      </c>
      <c r="D53" s="353"/>
      <c r="E53" s="314"/>
      <c r="F53" s="314"/>
      <c r="G53" s="84">
        <f>avgprinc!AP46</f>
        <v>2193098.9727413729</v>
      </c>
      <c r="H53" s="530">
        <f>B53*0.001/'TA5'!B53</f>
        <v>4.6127685873080283E-2</v>
      </c>
      <c r="I53" s="541">
        <f>C53*0.001/'TA5'!B53</f>
        <v>4.7599469427030118E-2</v>
      </c>
      <c r="J53" s="575"/>
      <c r="K53" s="541"/>
      <c r="L53" s="575"/>
      <c r="M53" s="561">
        <f>G53*0.001/'TA5'!F53</f>
        <v>4.813133747555183E-2</v>
      </c>
    </row>
    <row r="54" spans="1:13" s="87" customFormat="1" ht="15" customHeight="1" x14ac:dyDescent="0.2">
      <c r="A54" s="92">
        <v>1958</v>
      </c>
      <c r="B54" s="425">
        <f>avgprinc!AK47</f>
        <v>1134211.6965250517</v>
      </c>
      <c r="C54" s="317">
        <f>avgprinc!AL47</f>
        <v>1179494.7108768269</v>
      </c>
      <c r="D54" s="353"/>
      <c r="E54" s="314"/>
      <c r="F54" s="314"/>
      <c r="G54" s="84">
        <f>avgprinc!AP47</f>
        <v>1916957.6016892572</v>
      </c>
      <c r="H54" s="530">
        <f>B54*0.001/'TA5'!B54</f>
        <v>4.1168596810173749E-2</v>
      </c>
      <c r="I54" s="541">
        <f>C54*0.001/'TA5'!B54</f>
        <v>4.2812238967902427E-2</v>
      </c>
      <c r="J54" s="575"/>
      <c r="K54" s="541"/>
      <c r="L54" s="575"/>
      <c r="M54" s="561">
        <f>G54*0.001/'TA5'!F54</f>
        <v>4.3232851790624215E-2</v>
      </c>
    </row>
    <row r="55" spans="1:13" s="87" customFormat="1" ht="15" customHeight="1" x14ac:dyDescent="0.2">
      <c r="A55" s="91">
        <v>1959</v>
      </c>
      <c r="B55" s="426">
        <f>avgprinc!AK48</f>
        <v>1272693.6363049045</v>
      </c>
      <c r="C55" s="316">
        <f>avgprinc!AL48</f>
        <v>1311128.5485534486</v>
      </c>
      <c r="D55" s="354"/>
      <c r="E55" s="315"/>
      <c r="F55" s="315"/>
      <c r="G55" s="88">
        <f>avgprinc!AP48</f>
        <v>2151665.3203913583</v>
      </c>
      <c r="H55" s="531">
        <f>B55*0.001/'TA5'!B55</f>
        <v>4.361198818983688E-2</v>
      </c>
      <c r="I55" s="542">
        <f>C55*0.001/'TA5'!B55</f>
        <v>4.4929055307362201E-2</v>
      </c>
      <c r="J55" s="576"/>
      <c r="K55" s="542"/>
      <c r="L55" s="576"/>
      <c r="M55" s="562">
        <f>G55*0.001/'TA5'!F55</f>
        <v>4.5583948859355503E-2</v>
      </c>
    </row>
    <row r="56" spans="1:13" x14ac:dyDescent="0.2">
      <c r="A56" s="67">
        <v>1960</v>
      </c>
      <c r="B56" s="425">
        <f>avgprinc!AK49</f>
        <v>1277791.1128719156</v>
      </c>
      <c r="C56" s="317">
        <f>avgprinc!AL49</f>
        <v>1316963.9554915328</v>
      </c>
      <c r="D56" s="353"/>
      <c r="E56" s="314"/>
      <c r="F56" s="314"/>
      <c r="G56" s="84">
        <f>avgprinc!AP49</f>
        <v>2165065.9650251521</v>
      </c>
      <c r="H56" s="530">
        <f>B56*0.001/'TA5'!B56</f>
        <v>4.2996947729758782E-2</v>
      </c>
      <c r="I56" s="541">
        <f>C56*0.001/'TA5'!B56</f>
        <v>4.4315091712429124E-2</v>
      </c>
      <c r="J56" s="575"/>
      <c r="K56" s="541"/>
      <c r="L56" s="575"/>
      <c r="M56" s="561">
        <f>G56*0.001/'TA5'!F56</f>
        <v>4.4950784745102383E-2</v>
      </c>
    </row>
    <row r="57" spans="1:13" x14ac:dyDescent="0.2">
      <c r="A57" s="67">
        <v>1961</v>
      </c>
      <c r="B57" s="425">
        <f>avgprinc!AK50</f>
        <v>1293034.796235661</v>
      </c>
      <c r="C57" s="317">
        <f>avgprinc!AL50</f>
        <v>1333439.4702558306</v>
      </c>
      <c r="D57" s="353"/>
      <c r="E57" s="314"/>
      <c r="F57" s="314"/>
      <c r="G57" s="84">
        <f>avgprinc!AP50</f>
        <v>2172541.8352136584</v>
      </c>
      <c r="H57" s="530">
        <f>B57*0.001/'TA5'!B57</f>
        <v>4.2881729517059847E-2</v>
      </c>
      <c r="I57" s="541">
        <f>C57*0.001/'TA5'!B57</f>
        <v>4.4221695237705548E-2</v>
      </c>
      <c r="J57" s="575"/>
      <c r="K57" s="541"/>
      <c r="L57" s="575"/>
      <c r="M57" s="561">
        <f>G57*0.001/'TA5'!F57</f>
        <v>4.4848832900448665E-2</v>
      </c>
    </row>
    <row r="58" spans="1:13" x14ac:dyDescent="0.2">
      <c r="A58" s="67">
        <v>1962</v>
      </c>
      <c r="B58" s="427">
        <f>avgprinc!AK51</f>
        <v>1399194.7829154024</v>
      </c>
      <c r="C58" s="318">
        <f>avgprinc!AL51</f>
        <v>1434230.3964886216</v>
      </c>
      <c r="D58" s="523">
        <f>avgprinc!AM51</f>
        <v>1132789.5379971929</v>
      </c>
      <c r="E58" s="523">
        <f>avgprinc!AN51</f>
        <v>1477051.5050940893</v>
      </c>
      <c r="F58" s="523">
        <f>avgprinc!AO51</f>
        <v>1374009.4023860644</v>
      </c>
      <c r="G58" s="81">
        <f>avgprinc!AP51</f>
        <v>2252053.6203791988</v>
      </c>
      <c r="H58" s="532">
        <f>B58*0.001/'TA5'!B58</f>
        <v>4.3746851384639733E-2</v>
      </c>
      <c r="I58" s="543">
        <f>C58*0.001/'TA5'!B58</f>
        <v>4.4842265546321869E-2</v>
      </c>
      <c r="J58" s="543">
        <f>D58*0.001/'TA5'!C58</f>
        <v>3.3731009811162949E-2</v>
      </c>
      <c r="K58" s="543">
        <f>E58*0.001/'TA5'!D58</f>
        <v>3.2025769352912903E-2</v>
      </c>
      <c r="L58" s="543">
        <f>F58*0.001/'TA5'!E58</f>
        <v>7.3675498366355896E-2</v>
      </c>
      <c r="M58" s="550">
        <f>G58*0.001/'TA5'!F58</f>
        <v>4.5609302818775177E-2</v>
      </c>
    </row>
    <row r="59" spans="1:13" x14ac:dyDescent="0.2">
      <c r="A59" s="67">
        <v>1963</v>
      </c>
      <c r="B59" s="428">
        <f>avgprinc!AK52</f>
        <v>1471052.5517413013</v>
      </c>
      <c r="C59" s="319">
        <f>avgprinc!AL52</f>
        <v>1506768.110071661</v>
      </c>
      <c r="D59" s="524">
        <f>avgprinc!AM52</f>
        <v>1188027.6233212282</v>
      </c>
      <c r="E59" s="524">
        <f>avgprinc!AN52</f>
        <v>1568873.1678744103</v>
      </c>
      <c r="F59" s="524">
        <f>avgprinc!AO52</f>
        <v>1441575.4004941869</v>
      </c>
      <c r="G59" s="62">
        <f>avgprinc!AP52</f>
        <v>2371586.0642944044</v>
      </c>
      <c r="H59" s="533">
        <f>B59*0.001/'TA5'!B59</f>
        <v>4.4495504349470132E-2</v>
      </c>
      <c r="I59" s="544">
        <f>C59*0.001/'TA5'!B59</f>
        <v>4.5575806871056557E-2</v>
      </c>
      <c r="J59" s="551">
        <f>D59*0.001/'TA5'!C59</f>
        <v>3.4182060302897117E-2</v>
      </c>
      <c r="K59" s="544">
        <f>E59*0.001/'TA5'!D59</f>
        <v>3.2831088134062318E-2</v>
      </c>
      <c r="L59" s="551">
        <f>F59*0.001/'TA5'!E59</f>
        <v>7.4322517041812836E-2</v>
      </c>
      <c r="M59" s="552">
        <f>G59*0.001/'TA5'!F59</f>
        <v>4.6476716175675399E-2</v>
      </c>
    </row>
    <row r="60" spans="1:13" x14ac:dyDescent="0.2">
      <c r="A60" s="67">
        <v>1964</v>
      </c>
      <c r="B60" s="428">
        <f>avgprinc!AK53</f>
        <v>1557226.274402769</v>
      </c>
      <c r="C60" s="319">
        <f>avgprinc!AL53</f>
        <v>1593888.3171144649</v>
      </c>
      <c r="D60" s="524">
        <f>avgprinc!AM53</f>
        <v>1243265.7086452637</v>
      </c>
      <c r="E60" s="524">
        <f>avgprinc!AN53</f>
        <v>1660694.8306547313</v>
      </c>
      <c r="F60" s="524">
        <f>avgprinc!AO53</f>
        <v>1509141.3986023094</v>
      </c>
      <c r="G60" s="62">
        <f>avgprinc!AP53</f>
        <v>2524118.0275083291</v>
      </c>
      <c r="H60" s="533">
        <f>B60*0.001/'TA5'!B60</f>
        <v>4.5244157314300544E-2</v>
      </c>
      <c r="I60" s="544">
        <f>C60*0.001/'TA5'!B60</f>
        <v>4.6309348195791251E-2</v>
      </c>
      <c r="J60" s="551">
        <f>D60*0.001/'TA5'!C60</f>
        <v>3.460366278886795E-2</v>
      </c>
      <c r="K60" s="544">
        <f>E60*0.001/'TA5'!D60</f>
        <v>3.3582162111997597E-2</v>
      </c>
      <c r="L60" s="551">
        <f>F60*0.001/'TA5'!E60</f>
        <v>7.4921563267707811E-2</v>
      </c>
      <c r="M60" s="552">
        <f>G60*0.001/'TA5'!F60</f>
        <v>4.7344129532575607E-2</v>
      </c>
    </row>
    <row r="61" spans="1:13" x14ac:dyDescent="0.2">
      <c r="A61" s="67">
        <v>1965</v>
      </c>
      <c r="B61" s="428">
        <f>avgprinc!AK54</f>
        <v>1641428.9825528539</v>
      </c>
      <c r="C61" s="319">
        <f>avgprinc!AL54</f>
        <v>1679946.041566883</v>
      </c>
      <c r="D61" s="524">
        <f>avgprinc!AM54</f>
        <v>1331753.0524305552</v>
      </c>
      <c r="E61" s="524">
        <f>avgprinc!AN54</f>
        <v>1748098.414582063</v>
      </c>
      <c r="F61" s="524">
        <f>avgprinc!AO54</f>
        <v>1585818.1577381</v>
      </c>
      <c r="G61" s="62">
        <f>avgprinc!AP54</f>
        <v>2655617.1447676155</v>
      </c>
      <c r="H61" s="533">
        <f>B61*0.001/'TA5'!B61</f>
        <v>4.5347113162279136E-2</v>
      </c>
      <c r="I61" s="544">
        <f>C61*0.001/'TA5'!B61</f>
        <v>4.6411208808422089E-2</v>
      </c>
      <c r="J61" s="551">
        <f>D61*0.001/'TA5'!C61</f>
        <v>3.5239486474555264E-2</v>
      </c>
      <c r="K61" s="544">
        <f>E61*0.001/'TA5'!D61</f>
        <v>3.3610608569159629E-2</v>
      </c>
      <c r="L61" s="551">
        <f>F61*0.001/'TA5'!E61</f>
        <v>7.5193481040370144E-2</v>
      </c>
      <c r="M61" s="552">
        <f>G61*0.001/'TA5'!F61</f>
        <v>4.7503195703029633E-2</v>
      </c>
    </row>
    <row r="62" spans="1:13" x14ac:dyDescent="0.2">
      <c r="A62" s="67">
        <v>1966</v>
      </c>
      <c r="B62" s="428">
        <f>avgprinc!AK55</f>
        <v>1721680.3473883055</v>
      </c>
      <c r="C62" s="319">
        <f>avgprinc!AL55</f>
        <v>1761947.5451370873</v>
      </c>
      <c r="D62" s="524">
        <f>avgprinc!AM55</f>
        <v>1420240.396215847</v>
      </c>
      <c r="E62" s="524">
        <f>avgprinc!AN55</f>
        <v>1835501.9985093945</v>
      </c>
      <c r="F62" s="524">
        <f>avgprinc!AO55</f>
        <v>1662494.9168738907</v>
      </c>
      <c r="G62" s="62">
        <f>avgprinc!AP55</f>
        <v>2782289.9420776265</v>
      </c>
      <c r="H62" s="533">
        <f>B62*0.001/'TA5'!B62</f>
        <v>4.5450069010257714E-2</v>
      </c>
      <c r="I62" s="544">
        <f>C62*0.001/'TA5'!B62</f>
        <v>4.6513069421052933E-2</v>
      </c>
      <c r="J62" s="551">
        <f>D62*0.001/'TA5'!C62</f>
        <v>3.5815574228763587E-2</v>
      </c>
      <c r="K62" s="544">
        <f>E62*0.001/'TA5'!D62</f>
        <v>3.3636387437582009E-2</v>
      </c>
      <c r="L62" s="551">
        <f>F62*0.001/'TA5'!E62</f>
        <v>7.5442031025886536E-2</v>
      </c>
      <c r="M62" s="552">
        <f>G62*0.001/'TA5'!F62</f>
        <v>4.7662261873483665E-2</v>
      </c>
    </row>
    <row r="63" spans="1:13" x14ac:dyDescent="0.2">
      <c r="A63" s="67">
        <v>1967</v>
      </c>
      <c r="B63" s="428">
        <f>avgprinc!AK56</f>
        <v>1658840.7851483738</v>
      </c>
      <c r="C63" s="319">
        <f>avgprinc!AL56</f>
        <v>1703956.8273336792</v>
      </c>
      <c r="D63" s="524">
        <f>avgprinc!AM56</f>
        <v>1363074.2893463983</v>
      </c>
      <c r="E63" s="524">
        <f>avgprinc!AN56</f>
        <v>1766122.7814298011</v>
      </c>
      <c r="F63" s="524">
        <f>avgprinc!AO56</f>
        <v>1626840.0409759236</v>
      </c>
      <c r="G63" s="62">
        <f>avgprinc!AP56</f>
        <v>2709814.7395899249</v>
      </c>
      <c r="H63" s="534">
        <f>B63*0.001/'TA5'!B63</f>
        <v>4.3189254589378834E-2</v>
      </c>
      <c r="I63" s="545">
        <f>C63*0.001/'TA5'!B63</f>
        <v>4.4363887049257748E-2</v>
      </c>
      <c r="J63" s="551">
        <f>D63*0.001/'TA5'!C63</f>
        <v>3.3720545470714562E-2</v>
      </c>
      <c r="K63" s="544">
        <f>E63*0.001/'TA5'!D63</f>
        <v>3.2424957491457462E-2</v>
      </c>
      <c r="L63" s="551">
        <f>F63*0.001/'TA5'!E63</f>
        <v>7.0459252223372459E-2</v>
      </c>
      <c r="M63" s="552">
        <f>G63*0.001/'TA5'!F63</f>
        <v>4.5005078427493572E-2</v>
      </c>
    </row>
    <row r="64" spans="1:13" x14ac:dyDescent="0.2">
      <c r="A64" s="67">
        <v>1968</v>
      </c>
      <c r="B64" s="428">
        <f>avgprinc!AK57</f>
        <v>1668988.6372294843</v>
      </c>
      <c r="C64" s="319">
        <f>avgprinc!AL57</f>
        <v>1716691.3839143559</v>
      </c>
      <c r="D64" s="524">
        <f>avgprinc!AM57</f>
        <v>1372908.8139672026</v>
      </c>
      <c r="E64" s="524">
        <f>avgprinc!AN57</f>
        <v>1780932.7182687754</v>
      </c>
      <c r="F64" s="524">
        <f>avgprinc!AO57</f>
        <v>1630602.1531340603</v>
      </c>
      <c r="G64" s="62">
        <f>avgprinc!AP57</f>
        <v>2704610.2105652709</v>
      </c>
      <c r="H64" s="534">
        <f>B64*0.001/'TA5'!B64</f>
        <v>4.2219515191391117E-2</v>
      </c>
      <c r="I64" s="545">
        <f>C64*0.001/'TA5'!B64</f>
        <v>4.3426226126030094E-2</v>
      </c>
      <c r="J64" s="551">
        <f>D64*0.001/'TA5'!C64</f>
        <v>3.3068396151065819E-2</v>
      </c>
      <c r="K64" s="544">
        <f>E64*0.001/'TA5'!D64</f>
        <v>3.1943501206114895E-2</v>
      </c>
      <c r="L64" s="551">
        <f>F64*0.001/'TA5'!E64</f>
        <v>6.8374147173017277E-2</v>
      </c>
      <c r="M64" s="552">
        <f>G64*0.001/'TA5'!F64</f>
        <v>4.393942910246551E-2</v>
      </c>
    </row>
    <row r="65" spans="1:13" x14ac:dyDescent="0.2">
      <c r="A65" s="72">
        <v>1969</v>
      </c>
      <c r="B65" s="429">
        <f>avgprinc!AK58</f>
        <v>1543820.3544215432</v>
      </c>
      <c r="C65" s="320">
        <f>avgprinc!AL58</f>
        <v>1601468.9379807336</v>
      </c>
      <c r="D65" s="526">
        <f>avgprinc!AM58</f>
        <v>1279408.6105776471</v>
      </c>
      <c r="E65" s="526">
        <f>avgprinc!AN58</f>
        <v>1683752.2066813121</v>
      </c>
      <c r="F65" s="526">
        <f>avgprinc!AO58</f>
        <v>1487553.8551835995</v>
      </c>
      <c r="G65" s="68">
        <f>avgprinc!AP58</f>
        <v>2516724.1043667616</v>
      </c>
      <c r="H65" s="535">
        <f>B65*0.001/'TA5'!B65</f>
        <v>3.8541353133041419E-2</v>
      </c>
      <c r="I65" s="546">
        <f>C65*0.001/'TA5'!B65</f>
        <v>3.9980545465368784E-2</v>
      </c>
      <c r="J65" s="553">
        <f>D65*0.001/'TA5'!C65</f>
        <v>3.0245128553360708E-2</v>
      </c>
      <c r="K65" s="547">
        <f>E65*0.001/'TA5'!D65</f>
        <v>2.9554757114965469E-2</v>
      </c>
      <c r="L65" s="553">
        <f>F65*0.001/'TA5'!E65</f>
        <v>6.2345572165213539E-2</v>
      </c>
      <c r="M65" s="554">
        <f>G65*0.001/'TA5'!F65</f>
        <v>4.0184631652664386E-2</v>
      </c>
    </row>
    <row r="66" spans="1:13" x14ac:dyDescent="0.2">
      <c r="A66" s="67">
        <v>1970</v>
      </c>
      <c r="B66" s="428">
        <f>avgprinc!AK59</f>
        <v>1387360.7127642913</v>
      </c>
      <c r="C66" s="319">
        <f>avgprinc!AL59</f>
        <v>1452617.806647442</v>
      </c>
      <c r="D66" s="524">
        <f>avgprinc!AM59</f>
        <v>1156887.913863125</v>
      </c>
      <c r="E66" s="524">
        <f>avgprinc!AN59</f>
        <v>1540272.0953883482</v>
      </c>
      <c r="F66" s="524">
        <f>avgprinc!AO59</f>
        <v>1318852.489088964</v>
      </c>
      <c r="G66" s="62">
        <f>avgprinc!AP59</f>
        <v>2258682.7693537413</v>
      </c>
      <c r="H66" s="534">
        <f>B66*0.001/'TA5'!B66</f>
        <v>3.5500335230608471E-2</v>
      </c>
      <c r="I66" s="545">
        <f>C66*0.001/'TA5'!B66</f>
        <v>3.7170159586821683E-2</v>
      </c>
      <c r="J66" s="551">
        <f>D66*0.001/'TA5'!C66</f>
        <v>2.7931894059292972E-2</v>
      </c>
      <c r="K66" s="544">
        <f>E66*0.001/'TA5'!D66</f>
        <v>2.7673062591929917E-2</v>
      </c>
      <c r="L66" s="551">
        <f>F66*0.001/'TA5'!E66</f>
        <v>5.7372901675989831E-2</v>
      </c>
      <c r="M66" s="552">
        <f>G66*0.001/'TA5'!F66</f>
        <v>3.7233051771181629E-2</v>
      </c>
    </row>
    <row r="67" spans="1:13" x14ac:dyDescent="0.2">
      <c r="A67" s="67">
        <v>1971</v>
      </c>
      <c r="B67" s="428">
        <f>avgprinc!AK60</f>
        <v>1402484.8832008913</v>
      </c>
      <c r="C67" s="319">
        <f>avgprinc!AL60</f>
        <v>1470167.9459442412</v>
      </c>
      <c r="D67" s="524">
        <f>avgprinc!AM60</f>
        <v>1172014.0704441837</v>
      </c>
      <c r="E67" s="524">
        <f>avgprinc!AN60</f>
        <v>1564618.068380422</v>
      </c>
      <c r="F67" s="524">
        <f>avgprinc!AO60</f>
        <v>1328184.2171114383</v>
      </c>
      <c r="G67" s="62">
        <f>avgprinc!AP60</f>
        <v>2282020.4764891304</v>
      </c>
      <c r="H67" s="534">
        <f>B67*0.001/'TA5'!B67</f>
        <v>3.5706813145225162E-2</v>
      </c>
      <c r="I67" s="545">
        <f>C67*0.001/'TA5'!B67</f>
        <v>3.7430002110340851E-2</v>
      </c>
      <c r="J67" s="551">
        <f>D67*0.001/'TA5'!C67</f>
        <v>2.8099705203203484E-2</v>
      </c>
      <c r="K67" s="544">
        <f>E67*0.001/'TA5'!D67</f>
        <v>2.8061398934369208E-2</v>
      </c>
      <c r="L67" s="551">
        <f>F67*0.001/'TA5'!E67</f>
        <v>5.7015176884306122E-2</v>
      </c>
      <c r="M67" s="552">
        <f>G67*0.001/'TA5'!F67</f>
        <v>3.745376153892721E-2</v>
      </c>
    </row>
    <row r="68" spans="1:13" x14ac:dyDescent="0.2">
      <c r="A68" s="67">
        <v>1972</v>
      </c>
      <c r="B68" s="428">
        <f>avgprinc!AK61</f>
        <v>1437602.4752849329</v>
      </c>
      <c r="C68" s="319">
        <f>avgprinc!AL61</f>
        <v>1508676.989121024</v>
      </c>
      <c r="D68" s="524">
        <f>avgprinc!AM61</f>
        <v>1210249.8631845748</v>
      </c>
      <c r="E68" s="524">
        <f>avgprinc!AN61</f>
        <v>1618639.3628479573</v>
      </c>
      <c r="F68" s="524">
        <f>avgprinc!AO61</f>
        <v>1352595.0003964449</v>
      </c>
      <c r="G68" s="62">
        <f>avgprinc!AP61</f>
        <v>2306925.714364077</v>
      </c>
      <c r="H68" s="534">
        <f>B68*0.001/'TA5'!B68</f>
        <v>3.5311170545355722E-2</v>
      </c>
      <c r="I68" s="545">
        <f>C68*0.001/'TA5'!B68</f>
        <v>3.7056941245282367E-2</v>
      </c>
      <c r="J68" s="551">
        <f>D68*0.001/'TA5'!C68</f>
        <v>2.8132562692917414E-2</v>
      </c>
      <c r="K68" s="544">
        <f>E68*0.001/'TA5'!D68</f>
        <v>2.8090068994970355E-2</v>
      </c>
      <c r="L68" s="551">
        <f>F68*0.001/'TA5'!E68</f>
        <v>5.5214753379914341E-2</v>
      </c>
      <c r="M68" s="552">
        <f>G68*0.001/'TA5'!F68</f>
        <v>3.7159529102609667E-2</v>
      </c>
    </row>
    <row r="69" spans="1:13" x14ac:dyDescent="0.2">
      <c r="A69" s="67">
        <v>1973</v>
      </c>
      <c r="B69" s="428">
        <f>avgprinc!AK62</f>
        <v>1436600.5845831779</v>
      </c>
      <c r="C69" s="319">
        <f>avgprinc!AL62</f>
        <v>1515801.2987328458</v>
      </c>
      <c r="D69" s="524">
        <f>avgprinc!AM62</f>
        <v>1239149.322179063</v>
      </c>
      <c r="E69" s="524">
        <f>avgprinc!AN62</f>
        <v>1659646.4355923145</v>
      </c>
      <c r="F69" s="524">
        <f>avgprinc!AO62</f>
        <v>1312668.9313385864</v>
      </c>
      <c r="G69" s="62">
        <f>avgprinc!AP62</f>
        <v>2325530.0658396245</v>
      </c>
      <c r="H69" s="534">
        <f>B69*0.001/'TA5'!B69</f>
        <v>3.3868844776634432E-2</v>
      </c>
      <c r="I69" s="545">
        <f>C69*0.001/'TA5'!B69</f>
        <v>3.5736055971256064E-2</v>
      </c>
      <c r="J69" s="551">
        <f>D69*0.001/'TA5'!C69</f>
        <v>2.7492550010720155E-2</v>
      </c>
      <c r="K69" s="544">
        <f>E69*0.001/'TA5'!D69</f>
        <v>2.746443169166923E-2</v>
      </c>
      <c r="L69" s="551">
        <f>F69*0.001/'TA5'!E69</f>
        <v>5.1877851133667725E-2</v>
      </c>
      <c r="M69" s="552">
        <f>G69*0.001/'TA5'!F69</f>
        <v>3.5954349804114834E-2</v>
      </c>
    </row>
    <row r="70" spans="1:13" x14ac:dyDescent="0.2">
      <c r="A70" s="67">
        <v>1974</v>
      </c>
      <c r="B70" s="428">
        <f>avgprinc!AK63</f>
        <v>1345582.8419873163</v>
      </c>
      <c r="C70" s="319">
        <f>avgprinc!AL63</f>
        <v>1432137.4527119941</v>
      </c>
      <c r="D70" s="524">
        <f>avgprinc!AM63</f>
        <v>1182191.3373179077</v>
      </c>
      <c r="E70" s="524">
        <f>avgprinc!AN63</f>
        <v>1599889.2839458149</v>
      </c>
      <c r="F70" s="524">
        <f>avgprinc!AO63</f>
        <v>1185207.5951825723</v>
      </c>
      <c r="G70" s="62">
        <f>avgprinc!AP63</f>
        <v>2191790.0859673559</v>
      </c>
      <c r="H70" s="534">
        <f>B70*0.001/'TA5'!B70</f>
        <v>3.2653462879181916E-2</v>
      </c>
      <c r="I70" s="545">
        <f>C70*0.001/'TA5'!B70</f>
        <v>3.4753896743325192E-2</v>
      </c>
      <c r="J70" s="551">
        <f>D70*0.001/'TA5'!C70</f>
        <v>2.6788862607190825E-2</v>
      </c>
      <c r="K70" s="544">
        <f>E70*0.001/'TA5'!D70</f>
        <v>2.7240778081988989E-2</v>
      </c>
      <c r="L70" s="551">
        <f>F70*0.001/'TA5'!E70</f>
        <v>4.8210074776193323E-2</v>
      </c>
      <c r="M70" s="552">
        <f>G70*0.001/'TA5'!F70</f>
        <v>3.4984556292044999E-2</v>
      </c>
    </row>
    <row r="71" spans="1:13" x14ac:dyDescent="0.2">
      <c r="A71" s="67">
        <v>1975</v>
      </c>
      <c r="B71" s="428">
        <f>avgprinc!AK64</f>
        <v>1298209.80471568</v>
      </c>
      <c r="C71" s="319">
        <f>avgprinc!AL64</f>
        <v>1384497.5721323045</v>
      </c>
      <c r="D71" s="524">
        <f>avgprinc!AM64</f>
        <v>1130388.5917372096</v>
      </c>
      <c r="E71" s="524">
        <f>avgprinc!AN64</f>
        <v>1538804.5909618863</v>
      </c>
      <c r="F71" s="524">
        <f>avgprinc!AO64</f>
        <v>1156150.2036943489</v>
      </c>
      <c r="G71" s="62">
        <f>avgprinc!AP64</f>
        <v>2104148.2560852533</v>
      </c>
      <c r="H71" s="534">
        <f>B71*0.001/'TA5'!B71</f>
        <v>3.2550137674391522E-2</v>
      </c>
      <c r="I71" s="545">
        <f>C71*0.001/'TA5'!B71</f>
        <v>3.471363905823921E-2</v>
      </c>
      <c r="J71" s="551">
        <f>D71*0.001/'TA5'!C71</f>
        <v>2.6764730037825757E-2</v>
      </c>
      <c r="K71" s="544">
        <f>E71*0.001/'TA5'!D71</f>
        <v>2.7654510164850876E-2</v>
      </c>
      <c r="L71" s="551">
        <f>F71*0.001/'TA5'!E71</f>
        <v>4.6751546120589176E-2</v>
      </c>
      <c r="M71" s="552">
        <f>G71*0.001/'TA5'!F71</f>
        <v>3.4893606157240235E-2</v>
      </c>
    </row>
    <row r="72" spans="1:13" x14ac:dyDescent="0.2">
      <c r="A72" s="67">
        <v>1976</v>
      </c>
      <c r="B72" s="428">
        <f>avgprinc!AK65</f>
        <v>1353532.2229869419</v>
      </c>
      <c r="C72" s="319">
        <f>avgprinc!AL65</f>
        <v>1440116.9246854424</v>
      </c>
      <c r="D72" s="524">
        <f>avgprinc!AM65</f>
        <v>1174577.6835840368</v>
      </c>
      <c r="E72" s="524">
        <f>avgprinc!AN65</f>
        <v>1602073.1556458354</v>
      </c>
      <c r="F72" s="524">
        <f>avgprinc!AO65</f>
        <v>1207884.067618988</v>
      </c>
      <c r="G72" s="62">
        <f>avgprinc!AP65</f>
        <v>2184654.4914491586</v>
      </c>
      <c r="H72" s="534">
        <f>B72*0.001/'TA5'!B72</f>
        <v>3.2739956909313861E-2</v>
      </c>
      <c r="I72" s="545">
        <f>C72*0.001/'TA5'!B72</f>
        <v>3.4834313699992243E-2</v>
      </c>
      <c r="J72" s="551">
        <f>D72*0.001/'TA5'!C72</f>
        <v>2.6809314277414842E-2</v>
      </c>
      <c r="K72" s="544">
        <f>E72*0.001/'TA5'!D72</f>
        <v>2.7911738070248049E-2</v>
      </c>
      <c r="L72" s="551">
        <f>F72*0.001/'TA5'!E72</f>
        <v>4.6378016100810257E-2</v>
      </c>
      <c r="M72" s="552">
        <f>G72*0.001/'TA5'!F72</f>
        <v>3.511034611640796E-2</v>
      </c>
    </row>
    <row r="73" spans="1:13" x14ac:dyDescent="0.2">
      <c r="A73" s="67">
        <v>1977</v>
      </c>
      <c r="B73" s="428">
        <f>avgprinc!AK66</f>
        <v>1408440.0807421014</v>
      </c>
      <c r="C73" s="319">
        <f>avgprinc!AL66</f>
        <v>1496136.9368728546</v>
      </c>
      <c r="D73" s="524">
        <f>avgprinc!AM66</f>
        <v>1220748.9193177377</v>
      </c>
      <c r="E73" s="524">
        <f>avgprinc!AN66</f>
        <v>1670074.0860088279</v>
      </c>
      <c r="F73" s="524">
        <f>avgprinc!AO66</f>
        <v>1252466.9397425102</v>
      </c>
      <c r="G73" s="62">
        <f>avgprinc!AP66</f>
        <v>2255594.4284404777</v>
      </c>
      <c r="H73" s="534">
        <f>B73*0.001/'TA5'!B73</f>
        <v>3.3041679544720814E-2</v>
      </c>
      <c r="I73" s="545">
        <f>C73*0.001/'TA5'!B73</f>
        <v>3.5099027568944237E-2</v>
      </c>
      <c r="J73" s="551">
        <f>D73*0.001/'TA5'!C73</f>
        <v>2.7157824955047257E-2</v>
      </c>
      <c r="K73" s="544">
        <f>E73*0.001/'TA5'!D73</f>
        <v>2.8381449297666169E-2</v>
      </c>
      <c r="L73" s="551">
        <f>F73*0.001/'TA5'!E73</f>
        <v>4.6059833746772583E-2</v>
      </c>
      <c r="M73" s="552">
        <f>G73*0.001/'TA5'!F73</f>
        <v>3.5556901032175688E-2</v>
      </c>
    </row>
    <row r="74" spans="1:13" x14ac:dyDescent="0.2">
      <c r="A74" s="67">
        <v>1978</v>
      </c>
      <c r="B74" s="428">
        <f>avgprinc!AK67</f>
        <v>1490369.8856941981</v>
      </c>
      <c r="C74" s="319">
        <f>avgprinc!AL67</f>
        <v>1582562.8346262029</v>
      </c>
      <c r="D74" s="524">
        <f>avgprinc!AM67</f>
        <v>1301816.0944892857</v>
      </c>
      <c r="E74" s="524">
        <f>avgprinc!AN67</f>
        <v>1781744.4372266417</v>
      </c>
      <c r="F74" s="524">
        <f>avgprinc!AO67</f>
        <v>1308195.8917652003</v>
      </c>
      <c r="G74" s="62">
        <f>avgprinc!AP67</f>
        <v>2376028.7414374356</v>
      </c>
      <c r="H74" s="534">
        <f>B74*0.001/'TA5'!B74</f>
        <v>3.3763839225837033E-2</v>
      </c>
      <c r="I74" s="545">
        <f>C74*0.001/'TA5'!B74</f>
        <v>3.5852440139861885E-2</v>
      </c>
      <c r="J74" s="551">
        <f>D74*0.001/'TA5'!C74</f>
        <v>2.7804262587592277E-2</v>
      </c>
      <c r="K74" s="544">
        <f>E74*0.001/'TA5'!D74</f>
        <v>2.9375496585070989E-2</v>
      </c>
      <c r="L74" s="551">
        <f>F74*0.001/'TA5'!E74</f>
        <v>4.606276981076142E-2</v>
      </c>
      <c r="M74" s="552">
        <f>G74*0.001/'TA5'!F74</f>
        <v>3.6397965571395068E-2</v>
      </c>
    </row>
    <row r="75" spans="1:13" x14ac:dyDescent="0.2">
      <c r="A75" s="72">
        <v>1979</v>
      </c>
      <c r="B75" s="429">
        <f>avgprinc!AK68</f>
        <v>1618971.8395928466</v>
      </c>
      <c r="C75" s="320">
        <f>avgprinc!AL68</f>
        <v>1709425.7111452082</v>
      </c>
      <c r="D75" s="526">
        <f>avgprinc!AM68</f>
        <v>1416010.5977359442</v>
      </c>
      <c r="E75" s="526">
        <f>avgprinc!AN68</f>
        <v>1941800.3744338278</v>
      </c>
      <c r="F75" s="526">
        <f>avgprinc!AO68</f>
        <v>1402467.3694836718</v>
      </c>
      <c r="G75" s="68">
        <f>avgprinc!AP68</f>
        <v>2570249.278056033</v>
      </c>
      <c r="H75" s="536">
        <f>B75*0.001/'TA5'!B75</f>
        <v>3.6540210247039795E-2</v>
      </c>
      <c r="I75" s="547">
        <f>C75*0.001/'TA5'!B75</f>
        <v>3.8581755012273788E-2</v>
      </c>
      <c r="J75" s="553">
        <f>D75*0.001/'TA5'!C75</f>
        <v>3.0122557654976848E-2</v>
      </c>
      <c r="K75" s="547">
        <f>E75*0.001/'TA5'!D75</f>
        <v>3.1925112009048462E-2</v>
      </c>
      <c r="L75" s="553">
        <f>F75*0.001/'TA5'!E75</f>
        <v>4.8873506486415856E-2</v>
      </c>
      <c r="M75" s="554">
        <f>G75*0.001/'TA5'!F75</f>
        <v>3.9396140724420547E-2</v>
      </c>
    </row>
    <row r="76" spans="1:13" x14ac:dyDescent="0.2">
      <c r="A76" s="67">
        <v>1980</v>
      </c>
      <c r="B76" s="428">
        <f>avgprinc!AK69</f>
        <v>1471600.8483834232</v>
      </c>
      <c r="C76" s="319">
        <f>avgprinc!AL69</f>
        <v>1567269.1221990406</v>
      </c>
      <c r="D76" s="524">
        <f>avgprinc!AM69</f>
        <v>1297508.7529532344</v>
      </c>
      <c r="E76" s="524">
        <f>avgprinc!AN69</f>
        <v>1814881.1831003437</v>
      </c>
      <c r="F76" s="524">
        <f>avgprinc!AO69</f>
        <v>1244393.5473514302</v>
      </c>
      <c r="G76" s="62">
        <f>avgprinc!AP69</f>
        <v>2334012.7369406209</v>
      </c>
      <c r="H76" s="533">
        <f>B76*0.001/'TA5'!B76</f>
        <v>3.4210674464702606E-2</v>
      </c>
      <c r="I76" s="544">
        <f>C76*0.001/'TA5'!B76</f>
        <v>3.6434698849916451E-2</v>
      </c>
      <c r="J76" s="551">
        <f>D76*0.001/'TA5'!C76</f>
        <v>2.845019847154617E-2</v>
      </c>
      <c r="K76" s="544">
        <f>E76*0.001/'TA5'!D76</f>
        <v>3.0939962714910511E-2</v>
      </c>
      <c r="L76" s="551">
        <f>F76*0.001/'TA5'!E76</f>
        <v>4.3941747397184379E-2</v>
      </c>
      <c r="M76" s="552">
        <f>G76*0.001/'TA5'!F76</f>
        <v>3.7051316350698471E-2</v>
      </c>
    </row>
    <row r="77" spans="1:13" x14ac:dyDescent="0.2">
      <c r="A77" s="67">
        <v>1981</v>
      </c>
      <c r="B77" s="428">
        <f>avgprinc!AK70</f>
        <v>1536265.9403589838</v>
      </c>
      <c r="C77" s="319">
        <f>avgprinc!AL70</f>
        <v>1625479.5010113507</v>
      </c>
      <c r="D77" s="524">
        <f>avgprinc!AM70</f>
        <v>1356707.3933038139</v>
      </c>
      <c r="E77" s="524">
        <f>avgprinc!AN70</f>
        <v>1867199.6304093509</v>
      </c>
      <c r="F77" s="524">
        <f>avgprinc!AO70</f>
        <v>1311420.9955718794</v>
      </c>
      <c r="G77" s="62">
        <f>avgprinc!AP70</f>
        <v>2418063.6879695449</v>
      </c>
      <c r="H77" s="533">
        <f>B77*0.001/'TA5'!B77</f>
        <v>3.5441573709249503E-2</v>
      </c>
      <c r="I77" s="544">
        <f>C77*0.001/'TA5'!B77</f>
        <v>3.749972581863404E-2</v>
      </c>
      <c r="J77" s="551">
        <f>D77*0.001/'TA5'!C77</f>
        <v>2.9648652300238602E-2</v>
      </c>
      <c r="K77" s="544">
        <f>E77*0.001/'TA5'!D77</f>
        <v>3.1871989369392388E-2</v>
      </c>
      <c r="L77" s="551">
        <f>F77*0.001/'TA5'!E77</f>
        <v>4.5123901218175888E-2</v>
      </c>
      <c r="M77" s="552">
        <f>G77*0.001/'TA5'!F77</f>
        <v>3.8249671459197998E-2</v>
      </c>
    </row>
    <row r="78" spans="1:13" x14ac:dyDescent="0.2">
      <c r="A78" s="67">
        <v>1982</v>
      </c>
      <c r="B78" s="428">
        <f>avgprinc!AK71</f>
        <v>1663180.2552229401</v>
      </c>
      <c r="C78" s="319">
        <f>avgprinc!AL71</f>
        <v>1747354.0236344007</v>
      </c>
      <c r="D78" s="524">
        <f>avgprinc!AM71</f>
        <v>1488224.6818571654</v>
      </c>
      <c r="E78" s="524">
        <f>avgprinc!AN71</f>
        <v>2023023.7858107497</v>
      </c>
      <c r="F78" s="524">
        <f>avgprinc!AO71</f>
        <v>1411862.1285728968</v>
      </c>
      <c r="G78" s="62">
        <f>avgprinc!AP71</f>
        <v>2602028.2362819035</v>
      </c>
      <c r="H78" s="533">
        <f>B78*0.001/'TA5'!B78</f>
        <v>3.9673540741205215E-2</v>
      </c>
      <c r="I78" s="544">
        <f>C78*0.001/'TA5'!B78</f>
        <v>4.1681423783302307E-2</v>
      </c>
      <c r="J78" s="551">
        <f>D78*0.001/'TA5'!C78</f>
        <v>3.3693268895149224E-2</v>
      </c>
      <c r="K78" s="544">
        <f>E78*0.001/'TA5'!D78</f>
        <v>3.5759087651968002E-2</v>
      </c>
      <c r="L78" s="551">
        <f>F78*0.001/'TA5'!E78</f>
        <v>4.9469903111457818E-2</v>
      </c>
      <c r="M78" s="552">
        <f>G78*0.001/'TA5'!F78</f>
        <v>4.2656451463699341E-2</v>
      </c>
    </row>
    <row r="79" spans="1:13" x14ac:dyDescent="0.2">
      <c r="A79" s="67">
        <v>1983</v>
      </c>
      <c r="B79" s="428">
        <f>avgprinc!AK72</f>
        <v>1803490.3738314102</v>
      </c>
      <c r="C79" s="319">
        <f>avgprinc!AL72</f>
        <v>1894547.2123969321</v>
      </c>
      <c r="D79" s="524">
        <f>avgprinc!AM72</f>
        <v>1597033.1331443766</v>
      </c>
      <c r="E79" s="524">
        <f>avgprinc!AN72</f>
        <v>2192545.8038247991</v>
      </c>
      <c r="F79" s="524">
        <f>avgprinc!AO72</f>
        <v>1531309.2727947996</v>
      </c>
      <c r="G79" s="62">
        <f>avgprinc!AP72</f>
        <v>2803971.0439207829</v>
      </c>
      <c r="H79" s="533">
        <f>B79*0.001/'TA5'!B79</f>
        <v>4.2356289923191071E-2</v>
      </c>
      <c r="I79" s="544">
        <f>C79*0.001/'TA5'!B79</f>
        <v>4.4494826346635818E-2</v>
      </c>
      <c r="J79" s="551">
        <f>D79*0.001/'TA5'!C79</f>
        <v>3.5775549709796899E-2</v>
      </c>
      <c r="K79" s="544">
        <f>E79*0.001/'TA5'!D79</f>
        <v>3.8730751723051078E-2</v>
      </c>
      <c r="L79" s="551">
        <f>F79*0.001/'TA5'!E79</f>
        <v>5.1446225494146347E-2</v>
      </c>
      <c r="M79" s="552">
        <f>G79*0.001/'TA5'!F79</f>
        <v>4.5473262667655938E-2</v>
      </c>
    </row>
    <row r="80" spans="1:13" x14ac:dyDescent="0.2">
      <c r="A80" s="67">
        <v>1984</v>
      </c>
      <c r="B80" s="428">
        <f>avgprinc!AK73</f>
        <v>2078162.2186390935</v>
      </c>
      <c r="C80" s="319">
        <f>avgprinc!AL73</f>
        <v>2182554.8667592704</v>
      </c>
      <c r="D80" s="524">
        <f>avgprinc!AM73</f>
        <v>1979440.5509145542</v>
      </c>
      <c r="E80" s="524">
        <f>avgprinc!AN73</f>
        <v>2572295.0722033959</v>
      </c>
      <c r="F80" s="524">
        <f>avgprinc!AO73</f>
        <v>1736914.5010244304</v>
      </c>
      <c r="G80" s="62">
        <f>avgprinc!AP73</f>
        <v>3222862.4954958986</v>
      </c>
      <c r="H80" s="533">
        <f>B80*0.001/'TA5'!B80</f>
        <v>4.5758344233036048E-2</v>
      </c>
      <c r="I80" s="544">
        <f>C80*0.001/'TA5'!B80</f>
        <v>4.8056930303573615E-2</v>
      </c>
      <c r="J80" s="551">
        <f>D80*0.001/'TA5'!C80</f>
        <v>4.1729487478733063E-2</v>
      </c>
      <c r="K80" s="544">
        <f>E80*0.001/'TA5'!D80</f>
        <v>4.2841583490371704E-2</v>
      </c>
      <c r="L80" s="551">
        <f>F80*0.001/'TA5'!E80</f>
        <v>5.4345071315765381E-2</v>
      </c>
      <c r="M80" s="552">
        <f>G80*0.001/'TA5'!F80</f>
        <v>4.9033761024475091E-2</v>
      </c>
    </row>
    <row r="81" spans="1:13" x14ac:dyDescent="0.2">
      <c r="A81" s="67">
        <v>1985</v>
      </c>
      <c r="B81" s="428">
        <f>avgprinc!AK74</f>
        <v>2173737.87088747</v>
      </c>
      <c r="C81" s="319">
        <f>avgprinc!AL74</f>
        <v>2264425.8006448909</v>
      </c>
      <c r="D81" s="524">
        <f>avgprinc!AM74</f>
        <v>1987081.34160421</v>
      </c>
      <c r="E81" s="524">
        <f>avgprinc!AN74</f>
        <v>2544469.151736903</v>
      </c>
      <c r="F81" s="524">
        <f>avgprinc!AO74</f>
        <v>1928671.4205148416</v>
      </c>
      <c r="G81" s="62">
        <f>avgprinc!AP74</f>
        <v>3324867.992578967</v>
      </c>
      <c r="H81" s="533">
        <f>B81*0.001/'TA5'!B81</f>
        <v>4.7051470726728439E-2</v>
      </c>
      <c r="I81" s="544">
        <f>C81*0.001/'TA5'!B81</f>
        <v>4.9014449119567878E-2</v>
      </c>
      <c r="J81" s="551">
        <f>D81*0.001/'TA5'!C81</f>
        <v>4.1225086897611611E-2</v>
      </c>
      <c r="K81" s="544">
        <f>E81*0.001/'TA5'!D81</f>
        <v>4.1715443134307861E-2</v>
      </c>
      <c r="L81" s="551">
        <f>F81*0.001/'TA5'!E81</f>
        <v>5.9007994830608368E-2</v>
      </c>
      <c r="M81" s="552">
        <f>G81*0.001/'TA5'!F81</f>
        <v>4.9948204308748245E-2</v>
      </c>
    </row>
    <row r="82" spans="1:13" x14ac:dyDescent="0.2">
      <c r="A82" s="67">
        <v>1986</v>
      </c>
      <c r="B82" s="428">
        <f>avgprinc!AK75</f>
        <v>2031291.14944748</v>
      </c>
      <c r="C82" s="319">
        <f>avgprinc!AL75</f>
        <v>2141006.8170688888</v>
      </c>
      <c r="D82" s="524">
        <f>avgprinc!AM75</f>
        <v>1951588.0408929589</v>
      </c>
      <c r="E82" s="524">
        <f>avgprinc!AN75</f>
        <v>2508081.6885384945</v>
      </c>
      <c r="F82" s="524">
        <f>avgprinc!AO75</f>
        <v>1739516.0770138626</v>
      </c>
      <c r="G82" s="62">
        <f>avgprinc!AP75</f>
        <v>3094915.3775327173</v>
      </c>
      <c r="H82" s="533">
        <f>B82*0.001/'TA5'!B82</f>
        <v>4.3582003563642495E-2</v>
      </c>
      <c r="I82" s="544">
        <f>C82*0.001/'TA5'!B82</f>
        <v>4.5935988426208496E-2</v>
      </c>
      <c r="J82" s="551">
        <f>D82*0.001/'TA5'!C82</f>
        <v>3.9819594472646699E-2</v>
      </c>
      <c r="K82" s="544">
        <f>E82*0.001/'TA5'!D82</f>
        <v>4.0612764656543732E-2</v>
      </c>
      <c r="L82" s="551">
        <f>F82*0.001/'TA5'!E82</f>
        <v>5.2879802882671349E-2</v>
      </c>
      <c r="M82" s="552">
        <f>G82*0.001/'TA5'!F82</f>
        <v>4.6439681202173233E-2</v>
      </c>
    </row>
    <row r="83" spans="1:13" x14ac:dyDescent="0.2">
      <c r="A83" s="67">
        <v>1987</v>
      </c>
      <c r="B83" s="428">
        <f>avgprinc!AK76</f>
        <v>2432912.382753972</v>
      </c>
      <c r="C83" s="319">
        <f>avgprinc!AL76</f>
        <v>2592343.7448978354</v>
      </c>
      <c r="D83" s="524">
        <f>avgprinc!AM76</f>
        <v>2381755.0758799496</v>
      </c>
      <c r="E83" s="524">
        <f>avgprinc!AN76</f>
        <v>3201815.2132129399</v>
      </c>
      <c r="F83" s="524">
        <f>avgprinc!AO76</f>
        <v>1879404.9586644704</v>
      </c>
      <c r="G83" s="62">
        <f>avgprinc!AP76</f>
        <v>3756816.3112079259</v>
      </c>
      <c r="H83" s="533">
        <f>B83*0.001/'TA5'!B83</f>
        <v>5.0665732473134995E-2</v>
      </c>
      <c r="I83" s="544">
        <f>C83*0.001/'TA5'!B83</f>
        <v>5.3985912352800376E-2</v>
      </c>
      <c r="J83" s="551">
        <f>D83*0.001/'TA5'!C83</f>
        <v>4.650110378861428E-2</v>
      </c>
      <c r="K83" s="544">
        <f>E83*0.001/'TA5'!D83</f>
        <v>5.0456169992685311E-2</v>
      </c>
      <c r="L83" s="551">
        <f>F83*0.001/'TA5'!E83</f>
        <v>5.5537946522235856E-2</v>
      </c>
      <c r="M83" s="552">
        <f>G83*0.001/'TA5'!F83</f>
        <v>5.5143598467111581E-2</v>
      </c>
    </row>
    <row r="84" spans="1:13" x14ac:dyDescent="0.2">
      <c r="A84" s="67">
        <v>1988</v>
      </c>
      <c r="B84" s="428">
        <f>avgprinc!AK77</f>
        <v>3129899.9415346356</v>
      </c>
      <c r="C84" s="319">
        <f>avgprinc!AL77</f>
        <v>3320662.4862242914</v>
      </c>
      <c r="D84" s="524">
        <f>avgprinc!AM77</f>
        <v>3148402.2436473365</v>
      </c>
      <c r="E84" s="524">
        <f>avgprinc!AN77</f>
        <v>4155259.1911011455</v>
      </c>
      <c r="F84" s="524">
        <f>avgprinc!AO77</f>
        <v>2322660.5694961189</v>
      </c>
      <c r="G84" s="62">
        <f>avgprinc!AP77</f>
        <v>4804074.9305058103</v>
      </c>
      <c r="H84" s="533">
        <f>B84*0.001/'TA5'!B84</f>
        <v>6.2551997601985931E-2</v>
      </c>
      <c r="I84" s="544">
        <f>C84*0.001/'TA5'!B84</f>
        <v>6.6364444792270674E-2</v>
      </c>
      <c r="J84" s="551">
        <f>D84*0.001/'TA5'!C84</f>
        <v>5.8691065758466714E-2</v>
      </c>
      <c r="K84" s="544">
        <f>E84*0.001/'TA5'!D84</f>
        <v>6.2763758003711714E-2</v>
      </c>
      <c r="L84" s="551">
        <f>F84*0.001/'TA5'!E84</f>
        <v>6.6198959946632385E-2</v>
      </c>
      <c r="M84" s="552">
        <f>G84*0.001/'TA5'!F84</f>
        <v>6.7848652601242093E-2</v>
      </c>
    </row>
    <row r="85" spans="1:13" x14ac:dyDescent="0.2">
      <c r="A85" s="72">
        <v>1989</v>
      </c>
      <c r="B85" s="429">
        <f>avgprinc!AK78</f>
        <v>2958416.6060141111</v>
      </c>
      <c r="C85" s="320">
        <f>avgprinc!AL78</f>
        <v>3134566.9002061514</v>
      </c>
      <c r="D85" s="526">
        <f>avgprinc!AM78</f>
        <v>2958208.549362699</v>
      </c>
      <c r="E85" s="526">
        <f>avgprinc!AN78</f>
        <v>3890387.3664201736</v>
      </c>
      <c r="F85" s="526">
        <f>avgprinc!AO78</f>
        <v>2245233.3852597596</v>
      </c>
      <c r="G85" s="68">
        <f>avgprinc!AP78</f>
        <v>4542199.9152928526</v>
      </c>
      <c r="H85" s="536">
        <f>B85*0.001/'TA5'!B85</f>
        <v>5.8421004563570016E-2</v>
      </c>
      <c r="I85" s="547">
        <f>C85*0.001/'TA5'!B85</f>
        <v>6.1899513006210334E-2</v>
      </c>
      <c r="J85" s="553">
        <f>D85*0.001/'TA5'!C85</f>
        <v>5.4513677954673767E-2</v>
      </c>
      <c r="K85" s="547">
        <f>E85*0.001/'TA5'!D85</f>
        <v>5.8618012815713889E-2</v>
      </c>
      <c r="L85" s="553">
        <f>F85*0.001/'TA5'!E85</f>
        <v>6.2046729028224959E-2</v>
      </c>
      <c r="M85" s="554">
        <f>G85*0.001/'TA5'!F85</f>
        <v>6.3682608306407928E-2</v>
      </c>
    </row>
    <row r="86" spans="1:13" x14ac:dyDescent="0.2">
      <c r="A86" s="67">
        <v>1990</v>
      </c>
      <c r="B86" s="428">
        <f>avgprinc!AK79</f>
        <v>2923474.0709850583</v>
      </c>
      <c r="C86" s="319">
        <f>avgprinc!AL79</f>
        <v>3110202.8484230721</v>
      </c>
      <c r="D86" s="524">
        <f>avgprinc!AM79</f>
        <v>2953543.8435503338</v>
      </c>
      <c r="E86" s="524">
        <f>avgprinc!AN79</f>
        <v>3890770.732926107</v>
      </c>
      <c r="F86" s="524">
        <f>avgprinc!AO79</f>
        <v>2167905.9578051139</v>
      </c>
      <c r="G86" s="62">
        <f>avgprinc!AP79</f>
        <v>4458646.69162816</v>
      </c>
      <c r="H86" s="533">
        <f>B86*0.001/'TA5'!B86</f>
        <v>5.7781461626291275E-2</v>
      </c>
      <c r="I86" s="544">
        <f>C86*0.001/'TA5'!B86</f>
        <v>6.1472091823816299E-2</v>
      </c>
      <c r="J86" s="551">
        <f>D86*0.001/'TA5'!C86</f>
        <v>5.4303068667650223E-2</v>
      </c>
      <c r="K86" s="544">
        <f>E86*0.001/'TA5'!D86</f>
        <v>5.8735210448503473E-2</v>
      </c>
      <c r="L86" s="551">
        <f>F86*0.001/'TA5'!E86</f>
        <v>5.9902377426624298E-2</v>
      </c>
      <c r="M86" s="552">
        <f>G86*0.001/'TA5'!F86</f>
        <v>6.2750786542892442E-2</v>
      </c>
    </row>
    <row r="87" spans="1:13" x14ac:dyDescent="0.2">
      <c r="A87" s="67">
        <v>1991</v>
      </c>
      <c r="B87" s="428">
        <f>avgprinc!AK80</f>
        <v>2537185.0000143028</v>
      </c>
      <c r="C87" s="319">
        <f>avgprinc!AL80</f>
        <v>2694728.6545350566</v>
      </c>
      <c r="D87" s="524">
        <f>avgprinc!AM80</f>
        <v>2516890.215238411</v>
      </c>
      <c r="E87" s="524">
        <f>avgprinc!AN80</f>
        <v>3313147.5693956292</v>
      </c>
      <c r="F87" s="524">
        <f>avgprinc!AO80</f>
        <v>1945812.8059948038</v>
      </c>
      <c r="G87" s="62">
        <f>avgprinc!AP80</f>
        <v>3870866.7668027012</v>
      </c>
      <c r="H87" s="533">
        <f>B87*0.001/'TA5'!B87</f>
        <v>5.1194675266742706E-2</v>
      </c>
      <c r="I87" s="544">
        <f>C87*0.001/'TA5'!B87</f>
        <v>5.4373551160097122E-2</v>
      </c>
      <c r="J87" s="551">
        <f>D87*0.001/'TA5'!C87</f>
        <v>4.7273255884647376E-2</v>
      </c>
      <c r="K87" s="544">
        <f>E87*0.001/'TA5'!D87</f>
        <v>5.1673419773578651E-2</v>
      </c>
      <c r="L87" s="551">
        <f>F87*0.001/'TA5'!E87</f>
        <v>5.3831450641155229E-2</v>
      </c>
      <c r="M87" s="552">
        <f>G87*0.001/'TA5'!F87</f>
        <v>5.5789794772863388E-2</v>
      </c>
    </row>
    <row r="88" spans="1:13" x14ac:dyDescent="0.2">
      <c r="A88" s="67">
        <v>1992</v>
      </c>
      <c r="B88" s="428">
        <f>avgprinc!AK81</f>
        <v>2922370.8019998996</v>
      </c>
      <c r="C88" s="319">
        <f>avgprinc!AL81</f>
        <v>3116452.4872398525</v>
      </c>
      <c r="D88" s="524">
        <f>avgprinc!AM81</f>
        <v>2934010.582300832</v>
      </c>
      <c r="E88" s="524">
        <f>avgprinc!AN81</f>
        <v>4001263.8629852901</v>
      </c>
      <c r="F88" s="524">
        <f>avgprinc!AO81</f>
        <v>2077388.1680006743</v>
      </c>
      <c r="G88" s="62">
        <f>avgprinc!AP81</f>
        <v>4425637.885094461</v>
      </c>
      <c r="H88" s="533">
        <f>B88*0.001/'TA5'!B88</f>
        <v>5.7847604155540452E-2</v>
      </c>
      <c r="I88" s="544">
        <f>C88*0.001/'TA5'!B88</f>
        <v>6.168940290808677E-2</v>
      </c>
      <c r="J88" s="551">
        <f>D88*0.001/'TA5'!C88</f>
        <v>5.3886167705059052E-2</v>
      </c>
      <c r="K88" s="544">
        <f>E88*0.001/'TA5'!D88</f>
        <v>6.1145570129156113E-2</v>
      </c>
      <c r="L88" s="551">
        <f>F88*0.001/'TA5'!E88</f>
        <v>5.6305453181266799E-2</v>
      </c>
      <c r="M88" s="552">
        <f>G88*0.001/'TA5'!F88</f>
        <v>6.2892898917198181E-2</v>
      </c>
    </row>
    <row r="89" spans="1:13" x14ac:dyDescent="0.2">
      <c r="A89" s="67">
        <v>1993</v>
      </c>
      <c r="B89" s="428">
        <f>avgprinc!AK82</f>
        <v>2775526.7170671811</v>
      </c>
      <c r="C89" s="319">
        <f>avgprinc!AL82</f>
        <v>2960952.9241229766</v>
      </c>
      <c r="D89" s="524">
        <f>avgprinc!AM82</f>
        <v>2776330.5508264387</v>
      </c>
      <c r="E89" s="524">
        <f>avgprinc!AN82</f>
        <v>3676428.0348512311</v>
      </c>
      <c r="F89" s="524">
        <f>avgprinc!AO82</f>
        <v>2116112.3501078808</v>
      </c>
      <c r="G89" s="62">
        <f>avgprinc!AP82</f>
        <v>4216762.8128765617</v>
      </c>
      <c r="H89" s="533">
        <f>B89*0.001/'TA5'!B89</f>
        <v>5.4477810859680183E-2</v>
      </c>
      <c r="I89" s="544">
        <f>C89*0.001/'TA5'!B89</f>
        <v>5.8117341250181191E-2</v>
      </c>
      <c r="J89" s="551">
        <f>D89*0.001/'TA5'!C89</f>
        <v>5.0402041524648666E-2</v>
      </c>
      <c r="K89" s="544">
        <f>E89*0.001/'TA5'!D89</f>
        <v>5.5364795029163354E-2</v>
      </c>
      <c r="L89" s="551">
        <f>F89*0.001/'TA5'!E89</f>
        <v>5.7256899774074554E-2</v>
      </c>
      <c r="M89" s="552">
        <f>G89*0.001/'TA5'!F89</f>
        <v>5.9491068124771118E-2</v>
      </c>
    </row>
    <row r="90" spans="1:13" x14ac:dyDescent="0.2">
      <c r="A90" s="67">
        <v>1994</v>
      </c>
      <c r="B90" s="428">
        <f>avgprinc!AK83</f>
        <v>2832615.1015398125</v>
      </c>
      <c r="C90" s="319">
        <f>avgprinc!AL83</f>
        <v>3012167.747031772</v>
      </c>
      <c r="D90" s="524">
        <f>avgprinc!AM83</f>
        <v>2788597.7490180847</v>
      </c>
      <c r="E90" s="524">
        <f>avgprinc!AN83</f>
        <v>3700148.4661393519</v>
      </c>
      <c r="F90" s="524">
        <f>avgprinc!AO83</f>
        <v>2179655.3688208265</v>
      </c>
      <c r="G90" s="62">
        <f>avgprinc!AP83</f>
        <v>4284082.0266507138</v>
      </c>
      <c r="H90" s="533">
        <f>B90*0.001/'TA5'!B90</f>
        <v>5.3839396685361855E-2</v>
      </c>
      <c r="I90" s="544">
        <f>C90*0.001/'TA5'!B90</f>
        <v>5.7252146303653717E-2</v>
      </c>
      <c r="J90" s="551">
        <f>D90*0.001/'TA5'!C90</f>
        <v>4.9050420522689819E-2</v>
      </c>
      <c r="K90" s="544">
        <f>E90*0.001/'TA5'!D90</f>
        <v>5.4070986807346351E-2</v>
      </c>
      <c r="L90" s="551">
        <f>F90*0.001/'TA5'!E90</f>
        <v>5.7147946208715432E-2</v>
      </c>
      <c r="M90" s="552">
        <f>G90*0.001/'TA5'!F90</f>
        <v>5.8681465685367584E-2</v>
      </c>
    </row>
    <row r="91" spans="1:13" x14ac:dyDescent="0.2">
      <c r="A91" s="67">
        <v>1995</v>
      </c>
      <c r="B91" s="428">
        <f>avgprinc!AK84</f>
        <v>3034302.9862450245</v>
      </c>
      <c r="C91" s="319">
        <f>avgprinc!AL84</f>
        <v>3234081.7502831668</v>
      </c>
      <c r="D91" s="524">
        <f>avgprinc!AM84</f>
        <v>3048207.6494231652</v>
      </c>
      <c r="E91" s="524">
        <f>avgprinc!AN84</f>
        <v>4042375.1608942593</v>
      </c>
      <c r="F91" s="524">
        <f>avgprinc!AO84</f>
        <v>2284569.7486551316</v>
      </c>
      <c r="G91" s="62">
        <f>avgprinc!AP84</f>
        <v>4593540.8019297607</v>
      </c>
      <c r="H91" s="533">
        <f>B91*0.001/'TA5'!B91</f>
        <v>5.6433379650115967E-2</v>
      </c>
      <c r="I91" s="544">
        <f>C91*0.001/'TA5'!B91</f>
        <v>6.0148958116769798E-2</v>
      </c>
      <c r="J91" s="551">
        <f>D91*0.001/'TA5'!C91</f>
        <v>5.2582159638404846E-2</v>
      </c>
      <c r="K91" s="544">
        <f>E91*0.001/'TA5'!D91</f>
        <v>5.8142997324466705E-2</v>
      </c>
      <c r="L91" s="551">
        <f>F91*0.001/'TA5'!E91</f>
        <v>5.7805348187685013E-2</v>
      </c>
      <c r="M91" s="552">
        <f>G91*0.001/'TA5'!F91</f>
        <v>6.1644762754440301E-2</v>
      </c>
    </row>
    <row r="92" spans="1:13" x14ac:dyDescent="0.2">
      <c r="A92" s="67">
        <v>1996</v>
      </c>
      <c r="B92" s="428">
        <f>avgprinc!AK85</f>
        <v>3385148.3013075851</v>
      </c>
      <c r="C92" s="319">
        <f>avgprinc!AL85</f>
        <v>3605956.8162013083</v>
      </c>
      <c r="D92" s="524">
        <f>avgprinc!AM85</f>
        <v>3384580.1358315093</v>
      </c>
      <c r="E92" s="524">
        <f>avgprinc!AN85</f>
        <v>4549924.0269950852</v>
      </c>
      <c r="F92" s="524">
        <f>avgprinc!AO85</f>
        <v>2497254.445268075</v>
      </c>
      <c r="G92" s="62">
        <f>avgprinc!AP85</f>
        <v>5092036.5343510825</v>
      </c>
      <c r="H92" s="533">
        <f>B92*0.001/'TA5'!B92</f>
        <v>6.1032555997371667E-2</v>
      </c>
      <c r="I92" s="544">
        <f>C92*0.001/'TA5'!B92</f>
        <v>6.5013624727725969E-2</v>
      </c>
      <c r="J92" s="551">
        <f>D92*0.001/'TA5'!C92</f>
        <v>5.7196374982595451E-2</v>
      </c>
      <c r="K92" s="544">
        <f>E92*0.001/'TA5'!D92</f>
        <v>6.4178928732872009E-2</v>
      </c>
      <c r="L92" s="551">
        <f>F92*0.001/'TA5'!E92</f>
        <v>6.0578260570764535E-2</v>
      </c>
      <c r="M92" s="552">
        <f>G92*0.001/'TA5'!F92</f>
        <v>6.669026613235475E-2</v>
      </c>
    </row>
    <row r="93" spans="1:13" x14ac:dyDescent="0.2">
      <c r="A93" s="67">
        <v>1997</v>
      </c>
      <c r="B93" s="428">
        <f>avgprinc!AK86</f>
        <v>3775515.4118629419</v>
      </c>
      <c r="C93" s="319">
        <f>avgprinc!AL86</f>
        <v>4025542.2420499241</v>
      </c>
      <c r="D93" s="524">
        <f>avgprinc!AM86</f>
        <v>3821767.5693216329</v>
      </c>
      <c r="E93" s="524">
        <f>avgprinc!AN86</f>
        <v>5095267.8742249701</v>
      </c>
      <c r="F93" s="524">
        <f>avgprinc!AO86</f>
        <v>2769020.611147366</v>
      </c>
      <c r="G93" s="62">
        <f>avgprinc!AP86</f>
        <v>5675588.0363697056</v>
      </c>
      <c r="H93" s="533">
        <f>B93*0.001/'TA5'!B93</f>
        <v>6.5684430301189423E-2</v>
      </c>
      <c r="I93" s="544">
        <f>C93*0.001/'TA5'!B93</f>
        <v>7.003426551818849E-2</v>
      </c>
      <c r="J93" s="551">
        <f>D93*0.001/'TA5'!C93</f>
        <v>6.2275741249322884E-2</v>
      </c>
      <c r="K93" s="544">
        <f>E93*0.001/'TA5'!D93</f>
        <v>6.8851463496685028E-2</v>
      </c>
      <c r="L93" s="551">
        <f>F93*0.001/'TA5'!E93</f>
        <v>6.520574539899826E-2</v>
      </c>
      <c r="M93" s="552">
        <f>G93*0.001/'TA5'!F93</f>
        <v>7.1792520582675948E-2</v>
      </c>
    </row>
    <row r="94" spans="1:13" x14ac:dyDescent="0.2">
      <c r="A94" s="67">
        <v>1998</v>
      </c>
      <c r="B94" s="428">
        <f>avgprinc!AK87</f>
        <v>4060078.6765770344</v>
      </c>
      <c r="C94" s="319">
        <f>avgprinc!AL87</f>
        <v>4339000.1358315013</v>
      </c>
      <c r="D94" s="524">
        <f>avgprinc!AM87</f>
        <v>4104392.3903974383</v>
      </c>
      <c r="E94" s="524">
        <f>avgprinc!AN87</f>
        <v>5590457.4281526357</v>
      </c>
      <c r="F94" s="524">
        <f>avgprinc!AO87</f>
        <v>2903369.0959949619</v>
      </c>
      <c r="G94" s="62">
        <f>avgprinc!AP87</f>
        <v>6078369.8499251725</v>
      </c>
      <c r="H94" s="533">
        <f>B94*0.001/'TA5'!B94</f>
        <v>6.8030782043933868E-2</v>
      </c>
      <c r="I94" s="544">
        <f>C94*0.001/'TA5'!B94</f>
        <v>7.2704397141933455E-2</v>
      </c>
      <c r="J94" s="551">
        <f>D94*0.001/'TA5'!C94</f>
        <v>6.421506404876709E-2</v>
      </c>
      <c r="K94" s="544">
        <f>E94*0.001/'TA5'!D94</f>
        <v>7.2882622480392442E-2</v>
      </c>
      <c r="L94" s="551">
        <f>F94*0.001/'TA5'!E94</f>
        <v>6.5759293735027313E-2</v>
      </c>
      <c r="M94" s="552">
        <f>G94*0.001/'TA5'!F94</f>
        <v>7.4279233813285814E-2</v>
      </c>
    </row>
    <row r="95" spans="1:13" x14ac:dyDescent="0.2">
      <c r="A95" s="72">
        <v>1999</v>
      </c>
      <c r="B95" s="429">
        <f>avgprinc!AK88</f>
        <v>4388388.1437319424</v>
      </c>
      <c r="C95" s="320">
        <f>avgprinc!AL88</f>
        <v>4701112.8717696005</v>
      </c>
      <c r="D95" s="526">
        <f>avgprinc!AM88</f>
        <v>4530638.4835177204</v>
      </c>
      <c r="E95" s="526">
        <f>avgprinc!AN88</f>
        <v>6243724.3719646074</v>
      </c>
      <c r="F95" s="526">
        <f>avgprinc!AO88</f>
        <v>2947392.6300120177</v>
      </c>
      <c r="G95" s="68">
        <f>avgprinc!AP88</f>
        <v>6539213.5579276048</v>
      </c>
      <c r="H95" s="536">
        <f>B95*0.001/'TA5'!B95</f>
        <v>7.1365304291248308E-2</v>
      </c>
      <c r="I95" s="547">
        <f>C95*0.001/'TA5'!B95</f>
        <v>7.6450929045677199E-2</v>
      </c>
      <c r="J95" s="553">
        <f>D95*0.001/'TA5'!C95</f>
        <v>6.861449778079988E-2</v>
      </c>
      <c r="K95" s="547">
        <f>E95*0.001/'TA5'!D95</f>
        <v>7.8705586493015289E-2</v>
      </c>
      <c r="L95" s="553">
        <f>F95*0.001/'TA5'!E95</f>
        <v>6.5128922462463393E-2</v>
      </c>
      <c r="M95" s="554">
        <f>G95*0.001/'TA5'!F95</f>
        <v>7.7886149287223802E-2</v>
      </c>
    </row>
    <row r="96" spans="1:13" x14ac:dyDescent="0.2">
      <c r="A96" s="77">
        <v>2000</v>
      </c>
      <c r="B96" s="430">
        <f>avgprinc!AK89</f>
        <v>4848713.3818737715</v>
      </c>
      <c r="C96" s="321">
        <f>avgprinc!AL89</f>
        <v>5199083.4167871131</v>
      </c>
      <c r="D96" s="528">
        <f>avgprinc!AM89</f>
        <v>4870683.8517164504</v>
      </c>
      <c r="E96" s="528">
        <f>avgprinc!AN89</f>
        <v>6909135.9678647751</v>
      </c>
      <c r="F96" s="528">
        <f>avgprinc!AO89</f>
        <v>3250455.9496269929</v>
      </c>
      <c r="G96" s="74">
        <f>avgprinc!AP89</f>
        <v>7205558.489370605</v>
      </c>
      <c r="H96" s="537">
        <f>B96*0.001/'TA5'!B96</f>
        <v>7.6346464455127716E-2</v>
      </c>
      <c r="I96" s="548">
        <f>C96*0.001/'TA5'!B96</f>
        <v>8.1863291561603532E-2</v>
      </c>
      <c r="J96" s="555">
        <f>D96*0.001/'TA5'!C96</f>
        <v>7.1946844458580003E-2</v>
      </c>
      <c r="K96" s="548">
        <f>E96*0.001/'TA5'!D96</f>
        <v>8.468339592218399E-2</v>
      </c>
      <c r="L96" s="555">
        <f>F96*0.001/'TA5'!E96</f>
        <v>6.9269657135009766E-2</v>
      </c>
      <c r="M96" s="556">
        <f>G96*0.001/'TA5'!F96</f>
        <v>8.3233758807182312E-2</v>
      </c>
    </row>
    <row r="97" spans="1:13" x14ac:dyDescent="0.2">
      <c r="A97" s="67">
        <v>2001</v>
      </c>
      <c r="B97" s="428">
        <f>avgprinc!AK90</f>
        <v>4488483.0250718808</v>
      </c>
      <c r="C97" s="319">
        <f>avgprinc!AL90</f>
        <v>4808354.4676220277</v>
      </c>
      <c r="D97" s="524">
        <f>avgprinc!AM90</f>
        <v>4447348.721733503</v>
      </c>
      <c r="E97" s="524">
        <f>avgprinc!AN90</f>
        <v>6224463.7528301924</v>
      </c>
      <c r="F97" s="524">
        <f>avgprinc!AO90</f>
        <v>3161768.1905930149</v>
      </c>
      <c r="G97" s="62">
        <f>avgprinc!AP90</f>
        <v>6685323.5700664045</v>
      </c>
      <c r="H97" s="533">
        <f>B97*0.001/'TA5'!B97</f>
        <v>7.1050785481929779E-2</v>
      </c>
      <c r="I97" s="544">
        <f>C97*0.001/'TA5'!B97</f>
        <v>7.6114214956760406E-2</v>
      </c>
      <c r="J97" s="551">
        <f>D97*0.001/'TA5'!C97</f>
        <v>6.6071264445781708E-2</v>
      </c>
      <c r="K97" s="544">
        <f>E97*0.001/'TA5'!D97</f>
        <v>7.6787859201431288E-2</v>
      </c>
      <c r="L97" s="551">
        <f>F97*0.001/'TA5'!E97</f>
        <v>6.7605443298816681E-2</v>
      </c>
      <c r="M97" s="552">
        <f>G97*0.001/'TA5'!F97</f>
        <v>7.7457651495933533E-2</v>
      </c>
    </row>
    <row r="98" spans="1:13" x14ac:dyDescent="0.2">
      <c r="A98" s="67">
        <v>2002</v>
      </c>
      <c r="B98" s="428">
        <f>avgprinc!AK91</f>
        <v>4284852.8625981761</v>
      </c>
      <c r="C98" s="319">
        <f>avgprinc!AL91</f>
        <v>4580793.4513630234</v>
      </c>
      <c r="D98" s="524">
        <f>avgprinc!AM91</f>
        <v>4190890.7182345302</v>
      </c>
      <c r="E98" s="524">
        <f>avgprinc!AN91</f>
        <v>5770333.6408569431</v>
      </c>
      <c r="F98" s="524">
        <f>avgprinc!AO91</f>
        <v>3175718.6734473035</v>
      </c>
      <c r="G98" s="62">
        <f>avgprinc!AP91</f>
        <v>6375893.760683815</v>
      </c>
      <c r="H98" s="533">
        <f>B98*0.001/'TA5'!B98</f>
        <v>6.7994475364685045E-2</v>
      </c>
      <c r="I98" s="544">
        <f>C98*0.001/'TA5'!B98</f>
        <v>7.2690628468990326E-2</v>
      </c>
      <c r="J98" s="551">
        <f>D98*0.001/'TA5'!C98</f>
        <v>6.2438935041427612E-2</v>
      </c>
      <c r="K98" s="544">
        <f>E98*0.001/'TA5'!D98</f>
        <v>7.2019338607788086E-2</v>
      </c>
      <c r="L98" s="551">
        <f>F98*0.001/'TA5'!E98</f>
        <v>6.7118428647518158E-2</v>
      </c>
      <c r="M98" s="552">
        <f>G98*0.001/'TA5'!F98</f>
        <v>7.4215479195117937E-2</v>
      </c>
    </row>
    <row r="99" spans="1:13" x14ac:dyDescent="0.2">
      <c r="A99" s="67">
        <v>2003</v>
      </c>
      <c r="B99" s="428">
        <f>avgprinc!AK92</f>
        <v>4470080.6448638691</v>
      </c>
      <c r="C99" s="319">
        <f>avgprinc!AL92</f>
        <v>4761537.891606221</v>
      </c>
      <c r="D99" s="524">
        <f>avgprinc!AM92</f>
        <v>4389944.9820522722</v>
      </c>
      <c r="E99" s="524">
        <f>avgprinc!AN92</f>
        <v>5987063.8541013859</v>
      </c>
      <c r="F99" s="524">
        <f>avgprinc!AO92</f>
        <v>3341823.7115832507</v>
      </c>
      <c r="G99" s="62">
        <f>avgprinc!AP92</f>
        <v>6645003.9556498276</v>
      </c>
      <c r="H99" s="533">
        <f>B99*0.001/'TA5'!B99</f>
        <v>7.0240594446659088E-2</v>
      </c>
      <c r="I99" s="544">
        <f>C99*0.001/'TA5'!B99</f>
        <v>7.4820406734943376E-2</v>
      </c>
      <c r="J99" s="551">
        <f>D99*0.001/'TA5'!C99</f>
        <v>6.4740590751171126E-2</v>
      </c>
      <c r="K99" s="544">
        <f>E99*0.001/'TA5'!D99</f>
        <v>7.4702203273773193E-2</v>
      </c>
      <c r="L99" s="551">
        <f>F99*0.001/'TA5'!E99</f>
        <v>6.8942621350288391E-2</v>
      </c>
      <c r="M99" s="552">
        <f>G99*0.001/'TA5'!F99</f>
        <v>7.6557591557502747E-2</v>
      </c>
    </row>
    <row r="100" spans="1:13" x14ac:dyDescent="0.2">
      <c r="A100" s="67">
        <v>2004</v>
      </c>
      <c r="B100" s="428">
        <f>avgprinc!AK93</f>
        <v>4887257.1184152048</v>
      </c>
      <c r="C100" s="319">
        <f>avgprinc!AL93</f>
        <v>5208883.9799633985</v>
      </c>
      <c r="D100" s="524">
        <f>avgprinc!AM93</f>
        <v>4845527.7739337515</v>
      </c>
      <c r="E100" s="524">
        <f>avgprinc!AN93</f>
        <v>6638914.6291091042</v>
      </c>
      <c r="F100" s="524">
        <f>avgprinc!AO93</f>
        <v>3562666.7943142839</v>
      </c>
      <c r="G100" s="62">
        <f>avgprinc!AP93</f>
        <v>7267240.7887433991</v>
      </c>
      <c r="H100" s="533">
        <f>B100*0.001/'TA5'!B100</f>
        <v>7.4613951146602631E-2</v>
      </c>
      <c r="I100" s="544">
        <f>C100*0.001/'TA5'!B100</f>
        <v>7.95242413878441E-2</v>
      </c>
      <c r="J100" s="551">
        <f>D100*0.001/'TA5'!C100</f>
        <v>6.9476865231990814E-2</v>
      </c>
      <c r="K100" s="544">
        <f>E100*0.001/'TA5'!D100</f>
        <v>8.0354057252407088E-2</v>
      </c>
      <c r="L100" s="551">
        <f>F100*0.001/'TA5'!E100</f>
        <v>7.1505054831504808E-2</v>
      </c>
      <c r="M100" s="552">
        <f>G100*0.001/'TA5'!F100</f>
        <v>8.1412509083747878E-2</v>
      </c>
    </row>
    <row r="101" spans="1:13" x14ac:dyDescent="0.2">
      <c r="A101" s="67">
        <v>2005</v>
      </c>
      <c r="B101" s="428">
        <f>avgprinc!AK94</f>
        <v>5438881.3157486618</v>
      </c>
      <c r="C101" s="319">
        <f>avgprinc!AL94</f>
        <v>5769601.8575549126</v>
      </c>
      <c r="D101" s="524">
        <f>avgprinc!AM94</f>
        <v>5464844.7958088778</v>
      </c>
      <c r="E101" s="524">
        <f>avgprinc!AN94</f>
        <v>7401069.3162246924</v>
      </c>
      <c r="F101" s="524">
        <f>avgprinc!AO94</f>
        <v>3917011.478622742</v>
      </c>
      <c r="G101" s="62">
        <f>avgprinc!AP94</f>
        <v>8043478.9141002363</v>
      </c>
      <c r="H101" s="533">
        <f>B101*0.001/'TA5'!B101</f>
        <v>8.1066466867923737E-2</v>
      </c>
      <c r="I101" s="544">
        <f>C101*0.001/'TA5'!B101</f>
        <v>8.5995852947235107E-2</v>
      </c>
      <c r="J101" s="551">
        <f>D101*0.001/'TA5'!C101</f>
        <v>7.6842531561851501E-2</v>
      </c>
      <c r="K101" s="544">
        <f>E101*0.001/'TA5'!D101</f>
        <v>8.7312258780002594E-2</v>
      </c>
      <c r="L101" s="551">
        <f>F101*0.001/'TA5'!E101</f>
        <v>7.7050104737281799E-2</v>
      </c>
      <c r="M101" s="552">
        <f>G101*0.001/'TA5'!F101</f>
        <v>8.8365145027637496E-2</v>
      </c>
    </row>
    <row r="102" spans="1:13" x14ac:dyDescent="0.2">
      <c r="A102" s="67">
        <v>2006</v>
      </c>
      <c r="B102" s="428">
        <f>avgprinc!AK95</f>
        <v>5750851.1562312953</v>
      </c>
      <c r="C102" s="319">
        <f>avgprinc!AL95</f>
        <v>6087307.49555152</v>
      </c>
      <c r="D102" s="524">
        <f>avgprinc!AM95</f>
        <v>5738057.8262614179</v>
      </c>
      <c r="E102" s="524">
        <f>avgprinc!AN95</f>
        <v>7660364.1935271649</v>
      </c>
      <c r="F102" s="524">
        <f>avgprinc!AO95</f>
        <v>4281788.0872959783</v>
      </c>
      <c r="G102" s="62">
        <f>avgprinc!AP95</f>
        <v>8483858.7564437091</v>
      </c>
      <c r="H102" s="533">
        <f>B102*0.001/'TA5'!B102</f>
        <v>8.3795763552188859E-2</v>
      </c>
      <c r="I102" s="544">
        <f>C102*0.001/'TA5'!B102</f>
        <v>8.8698275387287154E-2</v>
      </c>
      <c r="J102" s="551">
        <f>D102*0.001/'TA5'!C102</f>
        <v>7.9356059432029724E-2</v>
      </c>
      <c r="K102" s="544">
        <f>E102*0.001/'TA5'!D102</f>
        <v>8.9061893522739424E-2</v>
      </c>
      <c r="L102" s="551">
        <f>F102*0.001/'TA5'!E102</f>
        <v>8.1232562661170959E-2</v>
      </c>
      <c r="M102" s="552">
        <f>G102*0.001/'TA5'!F102</f>
        <v>9.1118179261684432E-2</v>
      </c>
    </row>
    <row r="103" spans="1:13" x14ac:dyDescent="0.2">
      <c r="A103" s="67">
        <v>2007</v>
      </c>
      <c r="B103" s="428">
        <f>avgprinc!AK96</f>
        <v>5650232.8444502205</v>
      </c>
      <c r="C103" s="319">
        <f>avgprinc!AL96</f>
        <v>5994755.2508640271</v>
      </c>
      <c r="D103" s="524">
        <f>avgprinc!AM96</f>
        <v>5793259.6054551424</v>
      </c>
      <c r="E103" s="524">
        <f>avgprinc!AN96</f>
        <v>7691293.9153258558</v>
      </c>
      <c r="F103" s="524">
        <f>avgprinc!AO96</f>
        <v>4094332.1167034074</v>
      </c>
      <c r="G103" s="62">
        <f>avgprinc!AP96</f>
        <v>8339338.0633603549</v>
      </c>
      <c r="H103" s="533">
        <f>B103*0.001/'TA5'!B103</f>
        <v>8.3191499114036588E-2</v>
      </c>
      <c r="I103" s="544">
        <f>C103*0.001/'TA5'!B103</f>
        <v>8.8264092803001418E-2</v>
      </c>
      <c r="J103" s="551">
        <f>D103*0.001/'TA5'!C103</f>
        <v>8.0783620476722717E-2</v>
      </c>
      <c r="K103" s="544">
        <f>E103*0.001/'TA5'!D103</f>
        <v>9.0117253363132491E-2</v>
      </c>
      <c r="L103" s="551">
        <f>F103*0.001/'TA5'!E103</f>
        <v>7.8744605183601366E-2</v>
      </c>
      <c r="M103" s="552">
        <f>G103*0.001/'TA5'!F103</f>
        <v>9.0693973004817963E-2</v>
      </c>
    </row>
    <row r="104" spans="1:13" x14ac:dyDescent="0.2">
      <c r="A104" s="67">
        <v>2008</v>
      </c>
      <c r="B104" s="428">
        <f>avgprinc!AK97</f>
        <v>5454915.7045272402</v>
      </c>
      <c r="C104" s="319">
        <f>avgprinc!AL97</f>
        <v>5773254.9353523729</v>
      </c>
      <c r="D104" s="524">
        <f>avgprinc!AM97</f>
        <v>5437429.1424515834</v>
      </c>
      <c r="E104" s="524">
        <f>avgprinc!AN97</f>
        <v>7234814.3161314344</v>
      </c>
      <c r="F104" s="524">
        <f>avgprinc!AO97</f>
        <v>4089100.9535215674</v>
      </c>
      <c r="G104" s="62">
        <f>avgprinc!AP97</f>
        <v>7992056.6941751996</v>
      </c>
      <c r="H104" s="533">
        <f>B104*0.001/'TA5'!B104</f>
        <v>8.2387968897819519E-2</v>
      </c>
      <c r="I104" s="544">
        <f>C104*0.001/'TA5'!B104</f>
        <v>8.7195985019207001E-2</v>
      </c>
      <c r="J104" s="551">
        <f>D104*0.001/'TA5'!C104</f>
        <v>7.7637061476707472E-2</v>
      </c>
      <c r="K104" s="544">
        <f>E104*0.001/'TA5'!D104</f>
        <v>8.7729811668395996E-2</v>
      </c>
      <c r="L104" s="551">
        <f>F104*0.001/'TA5'!E104</f>
        <v>7.9833939671516418E-2</v>
      </c>
      <c r="M104" s="552">
        <f>G104*0.001/'TA5'!F104</f>
        <v>8.9450962841510745E-2</v>
      </c>
    </row>
    <row r="105" spans="1:13" x14ac:dyDescent="0.2">
      <c r="A105" s="72">
        <v>2009</v>
      </c>
      <c r="B105" s="431">
        <f>avgprinc!AK98</f>
        <v>4795885.2513044551</v>
      </c>
      <c r="C105" s="322">
        <f>avgprinc!AL98</f>
        <v>5063124.52200823</v>
      </c>
      <c r="D105" s="526">
        <f>avgprinc!AM98</f>
        <v>4924029.1257425034</v>
      </c>
      <c r="E105" s="526">
        <f>avgprinc!AN98</f>
        <v>6344766.2963953363</v>
      </c>
      <c r="F105" s="526">
        <f>avgprinc!AO98</f>
        <v>3594609.3756349534</v>
      </c>
      <c r="G105" s="68">
        <f>avgprinc!AP98</f>
        <v>7028966.2628670689</v>
      </c>
      <c r="H105" s="536">
        <f>B105*0.001/'TA5'!B105</f>
        <v>7.5811982154846191E-2</v>
      </c>
      <c r="I105" s="547">
        <f>C105*0.001/'TA5'!B105</f>
        <v>8.0036424100399017E-2</v>
      </c>
      <c r="J105" s="557">
        <f>D105*0.001/'TA5'!C105</f>
        <v>7.3192529380321475E-2</v>
      </c>
      <c r="K105" s="558">
        <f>E105*0.001/'TA5'!D105</f>
        <v>8.1741571426391615E-2</v>
      </c>
      <c r="L105" s="553">
        <f>F105*0.001/'TA5'!E105</f>
        <v>7.1818940341472626E-2</v>
      </c>
      <c r="M105" s="554">
        <f>G105*0.001/'TA5'!F105</f>
        <v>8.2243464887142195E-2</v>
      </c>
    </row>
    <row r="106" spans="1:13" x14ac:dyDescent="0.2">
      <c r="A106" s="67">
        <v>2010</v>
      </c>
      <c r="B106" s="432">
        <f>avgprinc!AK99</f>
        <v>5346494.8085589297</v>
      </c>
      <c r="C106" s="323">
        <f>avgprinc!AL99</f>
        <v>5637932.781031807</v>
      </c>
      <c r="D106" s="524">
        <f>avgprinc!AM99</f>
        <v>5451602.1410705838</v>
      </c>
      <c r="E106" s="524">
        <f>avgprinc!AN99</f>
        <v>7005657.9495532354</v>
      </c>
      <c r="F106" s="524">
        <f>avgprinc!AO99</f>
        <v>4069084.6274588201</v>
      </c>
      <c r="G106" s="62">
        <f>avgprinc!AP99</f>
        <v>7826607.9937329162</v>
      </c>
      <c r="H106" s="533">
        <f>B106*0.001/'TA5'!B106</f>
        <v>8.1784561276435852E-2</v>
      </c>
      <c r="I106" s="544">
        <f>C106*0.001/'TA5'!B106</f>
        <v>8.624264597892764E-2</v>
      </c>
      <c r="J106" s="559">
        <f>D106*0.001/'TA5'!C106</f>
        <v>7.9266324639320387E-2</v>
      </c>
      <c r="K106" s="560">
        <f>E106*0.001/'TA5'!D106</f>
        <v>8.7905518710613251E-2</v>
      </c>
      <c r="L106" s="551">
        <f>F106*0.001/'TA5'!E106</f>
        <v>7.8267492353916168E-2</v>
      </c>
      <c r="M106" s="552">
        <f>G106*0.001/'TA5'!F106</f>
        <v>8.9071676135063171E-2</v>
      </c>
    </row>
    <row r="107" spans="1:13" x14ac:dyDescent="0.2">
      <c r="A107" s="67">
        <v>2011</v>
      </c>
      <c r="B107" s="432">
        <f>avgprinc!AK100</f>
        <v>5500014.1553587848</v>
      </c>
      <c r="C107" s="323">
        <f>avgprinc!AL100</f>
        <v>5809935.7698042588</v>
      </c>
      <c r="D107" s="524">
        <f>avgprinc!AM100</f>
        <v>5668772.9682259234</v>
      </c>
      <c r="E107" s="524">
        <f>avgprinc!AN100</f>
        <v>7240797.8735938435</v>
      </c>
      <c r="F107" s="524">
        <f>avgprinc!AO100</f>
        <v>4156861.0523465304</v>
      </c>
      <c r="G107" s="62">
        <f>avgprinc!AP100</f>
        <v>8036897.4577452103</v>
      </c>
      <c r="H107" s="533">
        <f>B107*0.001/'TA5'!B107</f>
        <v>8.2789562642574296E-2</v>
      </c>
      <c r="I107" s="544">
        <f>C107*0.001/'TA5'!B107</f>
        <v>8.7454691529273959E-2</v>
      </c>
      <c r="J107" s="559">
        <f>D107*0.001/'TA5'!C107</f>
        <v>8.070923388004303E-2</v>
      </c>
      <c r="K107" s="560">
        <f>E107*0.001/'TA5'!D107</f>
        <v>8.7775751948356628E-2</v>
      </c>
      <c r="L107" s="551">
        <f>F107*0.001/'TA5'!E107</f>
        <v>8.0595202744007111E-2</v>
      </c>
      <c r="M107" s="552">
        <f>G107*0.001/'TA5'!F107</f>
        <v>9.0307988226413741E-2</v>
      </c>
    </row>
    <row r="108" spans="1:13" x14ac:dyDescent="0.2">
      <c r="A108" s="67">
        <v>2012</v>
      </c>
      <c r="B108" s="432">
        <f>avgprinc!AK101</f>
        <v>6197494.6742393319</v>
      </c>
      <c r="C108" s="323">
        <f>avgprinc!AL101</f>
        <v>6534806.6472535385</v>
      </c>
      <c r="D108" s="524">
        <f>avgprinc!AM101</f>
        <v>6393610.126546938</v>
      </c>
      <c r="E108" s="524">
        <f>avgprinc!AN101</f>
        <v>8120554.0318623679</v>
      </c>
      <c r="F108" s="524">
        <f>avgprinc!AO101</f>
        <v>4722763.2907072268</v>
      </c>
      <c r="G108" s="62">
        <f>avgprinc!AP101</f>
        <v>9022697.5869440641</v>
      </c>
      <c r="H108" s="533">
        <f>B108*0.001/'TA5'!B108</f>
        <v>9.1480754315853133E-2</v>
      </c>
      <c r="I108" s="544">
        <f>C108*0.001/'TA5'!B108</f>
        <v>9.6459791064262376E-2</v>
      </c>
      <c r="J108" s="559">
        <f>D108*0.001/'TA5'!C108</f>
        <v>9.0046823024749756E-2</v>
      </c>
      <c r="K108" s="560">
        <f>E108*0.001/'TA5'!D108</f>
        <v>9.6899941563606276E-2</v>
      </c>
      <c r="L108" s="551">
        <f>F108*0.001/'TA5'!E108</f>
        <v>8.9352168142795563E-2</v>
      </c>
      <c r="M108" s="552">
        <f>G108*0.001/'TA5'!F108</f>
        <v>9.9695891141891507E-2</v>
      </c>
    </row>
    <row r="109" spans="1:13" x14ac:dyDescent="0.2">
      <c r="A109" s="67">
        <v>2013</v>
      </c>
      <c r="B109" s="432">
        <f>avgprinc!AK102</f>
        <v>5843430.1269923998</v>
      </c>
      <c r="C109" s="323">
        <f>avgprinc!AL102</f>
        <v>6181241.279016084</v>
      </c>
      <c r="D109" s="524">
        <f>avgprinc!AM102</f>
        <v>5510942.9389925832</v>
      </c>
      <c r="E109" s="524">
        <f>avgprinc!AN102</f>
        <v>7694315.85288125</v>
      </c>
      <c r="F109" s="524">
        <f>avgprinc!AO102</f>
        <v>4458741.4127484411</v>
      </c>
      <c r="G109" s="62">
        <f>avgprinc!AP102</f>
        <v>8486816.9609421641</v>
      </c>
      <c r="H109" s="533">
        <f>B109*0.001/'TA5'!B109</f>
        <v>8.6100943386554718E-2</v>
      </c>
      <c r="I109" s="544">
        <f>C109*0.001/'TA5'!B109</f>
        <v>9.1078475117683411E-2</v>
      </c>
      <c r="J109" s="559">
        <f>D109*0.001/'TA5'!C109</f>
        <v>7.6277650892734528E-2</v>
      </c>
      <c r="K109" s="560">
        <f>E109*0.001/'TA5'!D109</f>
        <v>9.1002725064754486E-2</v>
      </c>
      <c r="L109" s="551">
        <f>F109*0.001/'TA5'!E109</f>
        <v>8.4830664098262787E-2</v>
      </c>
      <c r="M109" s="552">
        <f>G109*0.001/'TA5'!F109</f>
        <v>9.3507878482341752E-2</v>
      </c>
    </row>
    <row r="110" spans="1:13" x14ac:dyDescent="0.2">
      <c r="A110" s="67">
        <v>2014</v>
      </c>
      <c r="B110" s="432">
        <f>avgprinc!AK103</f>
        <v>6135309.6604440641</v>
      </c>
      <c r="C110" s="323">
        <f>avgprinc!AL103</f>
        <v>6485839.9066379918</v>
      </c>
      <c r="D110" s="524">
        <f>avgprinc!AM103</f>
        <v>5799571.5063081654</v>
      </c>
      <c r="E110" s="524">
        <f>avgprinc!AN103</f>
        <v>8028783.1442619991</v>
      </c>
      <c r="F110" s="524">
        <f>avgprinc!AO103</f>
        <v>4728441.9894948984</v>
      </c>
      <c r="G110" s="62">
        <f>avgprinc!AP103</f>
        <v>8892731.6418526936</v>
      </c>
      <c r="H110" s="533">
        <f>B110*0.001/'TA5'!B110</f>
        <v>8.8796645402908325E-2</v>
      </c>
      <c r="I110" s="544">
        <f>C110*0.001/'TA5'!B110</f>
        <v>9.3869887292385101E-2</v>
      </c>
      <c r="J110" s="559">
        <f>D110*0.001/'TA5'!C110</f>
        <v>7.871662080287932E-2</v>
      </c>
      <c r="K110" s="560">
        <f>E110*0.001/'TA5'!D110</f>
        <v>9.3085162341594682E-2</v>
      </c>
      <c r="L110" s="551">
        <f>F110*0.001/'TA5'!E110</f>
        <v>8.8572956621646881E-2</v>
      </c>
      <c r="M110" s="552">
        <f>G110*0.001/'TA5'!F110</f>
        <v>9.6636235713958712E-2</v>
      </c>
    </row>
    <row r="111" spans="1:13" x14ac:dyDescent="0.2">
      <c r="A111" s="67">
        <v>2015</v>
      </c>
      <c r="B111" s="432">
        <f>avgprinc!AK104</f>
        <v>6186948.7942338176</v>
      </c>
      <c r="C111" s="323">
        <f>avgprinc!AL104</f>
        <v>6551063.1119030211</v>
      </c>
      <c r="D111" s="524">
        <f>avgprinc!AM104</f>
        <v>5784514.04066143</v>
      </c>
      <c r="E111" s="524">
        <f>avgprinc!AN104</f>
        <v>8179140.3494679574</v>
      </c>
      <c r="F111" s="524">
        <f>avgprinc!AO104</f>
        <v>4702856.5451339269</v>
      </c>
      <c r="G111" s="62">
        <f>avgprinc!AP104</f>
        <v>8973392.5419740975</v>
      </c>
      <c r="H111" s="533">
        <f>B111*0.001/'TA5'!B111</f>
        <v>8.8202632963657379E-2</v>
      </c>
      <c r="I111" s="544">
        <f>C111*0.001/'TA5'!B111</f>
        <v>9.339353442192079E-2</v>
      </c>
      <c r="J111" s="559">
        <f>D111*0.001/'TA5'!C111</f>
        <v>7.7585011720657335E-2</v>
      </c>
      <c r="K111" s="560">
        <f>E111*0.001/'TA5'!D111</f>
        <v>9.3692094087600694E-2</v>
      </c>
      <c r="L111" s="551">
        <f>F111*0.001/'TA5'!E111</f>
        <v>8.6403161287307753E-2</v>
      </c>
      <c r="M111" s="552">
        <f>G111*0.001/'TA5'!F111</f>
        <v>9.6186697483062758E-2</v>
      </c>
    </row>
    <row r="112" spans="1:13" x14ac:dyDescent="0.2">
      <c r="A112" s="67">
        <v>2016</v>
      </c>
      <c r="B112" s="432">
        <f>avgprinc!AK105</f>
        <v>6029605.3183624018</v>
      </c>
      <c r="C112" s="323">
        <f>avgprinc!AL105</f>
        <v>6380044.7018192802</v>
      </c>
      <c r="D112" s="524">
        <f>avgprinc!AM105</f>
        <v>5588956.7274129642</v>
      </c>
      <c r="E112" s="524">
        <f>avgprinc!AN105</f>
        <v>7946016.7226345176</v>
      </c>
      <c r="F112" s="524">
        <f>avgprinc!AO105</f>
        <v>4613415.9646252133</v>
      </c>
      <c r="G112" s="62">
        <f>avgprinc!AP105</f>
        <v>8713611.1691928115</v>
      </c>
      <c r="H112" s="533">
        <f>B112*0.001/'TA5'!B112</f>
        <v>8.6517170071601854E-2</v>
      </c>
      <c r="I112" s="544">
        <f>C112*0.001/'TA5'!B112</f>
        <v>9.1545529663562747E-2</v>
      </c>
      <c r="J112" s="559">
        <f>D112*0.001/'TA5'!C112</f>
        <v>7.5683005154132829E-2</v>
      </c>
      <c r="K112" s="560">
        <f>E112*0.001/'TA5'!D112</f>
        <v>9.1896452009677859E-2</v>
      </c>
      <c r="L112" s="551">
        <f>F112*0.001/'TA5'!E112</f>
        <v>8.47977250814438E-2</v>
      </c>
      <c r="M112" s="552">
        <f>G112*0.001/'TA5'!F112</f>
        <v>9.4434052705764757E-2</v>
      </c>
    </row>
    <row r="113" spans="1:13" x14ac:dyDescent="0.2">
      <c r="A113" s="67">
        <v>2017</v>
      </c>
      <c r="B113" s="432">
        <f>avgprinc!AK106</f>
        <v>6222411.1629469655</v>
      </c>
      <c r="C113" s="323">
        <f>avgprinc!AL106</f>
        <v>6594666.4375603721</v>
      </c>
      <c r="D113" s="524">
        <f>avgprinc!AM106</f>
        <v>6457374.8940229956</v>
      </c>
      <c r="E113" s="524">
        <f>avgprinc!AN106</f>
        <v>8271287.744921321</v>
      </c>
      <c r="F113" s="524">
        <f>avgprinc!AO106</f>
        <v>4665303.0925049707</v>
      </c>
      <c r="G113" s="62">
        <f>avgprinc!AP106</f>
        <v>9084423.2155800499</v>
      </c>
      <c r="H113" s="533">
        <f>B113*0.001/'TA5'!B113</f>
        <v>8.7578214704990387E-2</v>
      </c>
      <c r="I113" s="544">
        <f>C113*0.001/'TA5'!B113</f>
        <v>9.2817574739456163E-2</v>
      </c>
      <c r="J113" s="559">
        <f>D113*0.001/'TA5'!C113</f>
        <v>8.6082406342029572E-2</v>
      </c>
      <c r="K113" s="560">
        <f>E113*0.001/'TA5'!D113</f>
        <v>9.3941047787666321E-2</v>
      </c>
      <c r="L113" s="551">
        <f>F113*0.001/'TA5'!E113</f>
        <v>8.4402464330196367E-2</v>
      </c>
      <c r="M113" s="552">
        <f>G113*0.001/'TA5'!F113</f>
        <v>9.5454253256320967E-2</v>
      </c>
    </row>
    <row r="114" spans="1:13" x14ac:dyDescent="0.2">
      <c r="A114" s="67">
        <v>2018</v>
      </c>
      <c r="B114" s="432">
        <f>avgprinc!AK107</f>
        <v>6349936.8904410824</v>
      </c>
      <c r="C114" s="323">
        <f>avgprinc!AL107</f>
        <v>6720371.5899099279</v>
      </c>
      <c r="D114" s="524">
        <f>avgprinc!AM107</f>
        <v>6587084.1197469458</v>
      </c>
      <c r="E114" s="524">
        <f>avgprinc!AN107</f>
        <v>8396445.1183315795</v>
      </c>
      <c r="F114" s="524">
        <f>avgprinc!AO107</f>
        <v>4792266.7467868654</v>
      </c>
      <c r="G114" s="62">
        <f>avgprinc!AP107</f>
        <v>9276813.6977485716</v>
      </c>
      <c r="H114" s="533">
        <f>B114*0.001/'TA5'!B114</f>
        <v>8.7750859558582292E-2</v>
      </c>
      <c r="I114" s="544">
        <f>C114*0.001/'TA5'!B114</f>
        <v>9.2869959771633134E-2</v>
      </c>
      <c r="J114" s="559">
        <f>D114*0.001/'TA5'!C114</f>
        <v>8.621553331613542E-2</v>
      </c>
      <c r="K114" s="560">
        <f>E114*0.001/'TA5'!D114</f>
        <v>9.3715026974678053E-2</v>
      </c>
      <c r="L114" s="551">
        <f>F114*0.001/'TA5'!E114</f>
        <v>8.5007123649120331E-2</v>
      </c>
      <c r="M114" s="552">
        <f>G114*0.001/'TA5'!F114</f>
        <v>9.580038487911223E-2</v>
      </c>
    </row>
    <row r="115" spans="1:13" x14ac:dyDescent="0.2">
      <c r="A115" s="67">
        <v>2019</v>
      </c>
      <c r="B115" s="432">
        <f>avgprinc!AK108</f>
        <v>6205503.1653157193</v>
      </c>
      <c r="C115" s="323">
        <f>avgprinc!AL108</f>
        <v>6577526.217443279</v>
      </c>
      <c r="D115" s="524">
        <f>avgprinc!AM108</f>
        <v>6426453.6037209826</v>
      </c>
      <c r="E115" s="524">
        <f>avgprinc!AN108</f>
        <v>8178530.5218749139</v>
      </c>
      <c r="F115" s="524">
        <f>avgprinc!AO108</f>
        <v>4722840.2557174563</v>
      </c>
      <c r="G115" s="62">
        <f>avgprinc!AP108</f>
        <v>9118382.7722832747</v>
      </c>
      <c r="H115" s="533">
        <f>B115*0.001/'TA5'!B115</f>
        <v>8.516295999288559E-2</v>
      </c>
      <c r="I115" s="544">
        <f>C115*0.001/'TA5'!B115</f>
        <v>9.0268522500991835E-2</v>
      </c>
      <c r="J115" s="559">
        <f>D115*0.001/'TA5'!C115</f>
        <v>8.3503909409046173E-2</v>
      </c>
      <c r="K115" s="560">
        <f>E115*0.001/'TA5'!D115</f>
        <v>9.0642958879470839E-2</v>
      </c>
      <c r="L115" s="551">
        <f>F115*0.001/'TA5'!E115</f>
        <v>8.3244539797306047E-2</v>
      </c>
      <c r="M115" s="552">
        <f>G115*0.001/'TA5'!F115</f>
        <v>9.3038067221641554E-2</v>
      </c>
    </row>
    <row r="116" spans="1:13" ht="17" thickBot="1" x14ac:dyDescent="0.25">
      <c r="A116" s="1105">
        <v>2020</v>
      </c>
      <c r="B116" s="1106"/>
      <c r="C116" s="1101"/>
      <c r="D116" s="1107"/>
      <c r="E116" s="1107"/>
      <c r="F116" s="1107"/>
      <c r="G116" s="1098"/>
      <c r="H116" s="1115"/>
      <c r="I116" s="1116"/>
      <c r="J116" s="1117"/>
      <c r="K116" s="1118"/>
      <c r="L116" s="1119"/>
      <c r="M116" s="1120"/>
    </row>
    <row r="117" spans="1:13" ht="17" thickTop="1" x14ac:dyDescent="0.2">
      <c r="A117" s="61"/>
      <c r="B117" s="60"/>
      <c r="C117" s="60"/>
      <c r="D117" s="60"/>
      <c r="E117" s="60"/>
      <c r="F117" s="60"/>
      <c r="G117" s="59"/>
      <c r="H117" s="60"/>
      <c r="I117" s="60"/>
      <c r="J117" s="60"/>
      <c r="K117" s="60"/>
      <c r="L117" s="60"/>
      <c r="M117" s="59"/>
    </row>
    <row r="118" spans="1:13" x14ac:dyDescent="0.2">
      <c r="D118" s="57"/>
      <c r="E118" s="57"/>
      <c r="F118" s="57"/>
      <c r="H118" s="57"/>
      <c r="I118" s="57"/>
      <c r="J118" s="57"/>
      <c r="K118" s="57"/>
      <c r="L118" s="57"/>
    </row>
  </sheetData>
  <mergeCells count="3">
    <mergeCell ref="A4:M4"/>
    <mergeCell ref="B7:G7"/>
    <mergeCell ref="H7:M7"/>
  </mergeCells>
  <hyperlinks>
    <hyperlink ref="A1" location="Index!A1" display="Back to index" xr:uid="{00000000-0004-0000-0E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39997558519241921"/>
  </sheetPr>
  <dimension ref="A1:P118"/>
  <sheetViews>
    <sheetView workbookViewId="0">
      <pane xSplit="1" ySplit="8" topLeftCell="B88" activePane="bottomRight" state="frozen"/>
      <selection activeCell="D32" sqref="D32"/>
      <selection pane="topRight" activeCell="D32" sqref="D32"/>
      <selection pane="bottomLeft" activeCell="D32" sqref="D32"/>
      <selection pane="bottomRight"/>
    </sheetView>
  </sheetViews>
  <sheetFormatPr baseColWidth="10" defaultColWidth="10.83203125" defaultRowHeight="16" x14ac:dyDescent="0.2"/>
  <cols>
    <col min="1" max="1" width="10.83203125" style="56"/>
    <col min="2" max="13" width="12" style="56" customWidth="1"/>
    <col min="14" max="16384" width="10.83203125" style="56"/>
  </cols>
  <sheetData>
    <row r="1" spans="1:16" x14ac:dyDescent="0.2">
      <c r="A1" s="52" t="s">
        <v>36</v>
      </c>
      <c r="B1" s="52"/>
      <c r="C1" s="52"/>
      <c r="G1" s="100"/>
      <c r="H1" s="100"/>
      <c r="I1" s="100"/>
      <c r="J1" s="100"/>
      <c r="K1" s="100"/>
      <c r="L1" s="100"/>
      <c r="M1" s="100"/>
    </row>
    <row r="2" spans="1:16" x14ac:dyDescent="0.2">
      <c r="H2" s="98"/>
      <c r="I2" s="98"/>
    </row>
    <row r="3" spans="1:16" ht="17" thickBot="1" x14ac:dyDescent="0.25"/>
    <row r="4" spans="1:16" ht="25" customHeight="1" thickTop="1" x14ac:dyDescent="0.2">
      <c r="A4" s="1391" t="s">
        <v>103</v>
      </c>
      <c r="B4" s="1392"/>
      <c r="C4" s="1392"/>
      <c r="D4" s="1392"/>
      <c r="E4" s="1392"/>
      <c r="F4" s="1392"/>
      <c r="G4" s="1392"/>
      <c r="H4" s="1392"/>
      <c r="I4" s="1392"/>
      <c r="J4" s="1392"/>
      <c r="K4" s="1392"/>
      <c r="L4" s="1392"/>
      <c r="M4" s="1393"/>
    </row>
    <row r="5" spans="1:16" x14ac:dyDescent="0.2">
      <c r="A5" s="96"/>
      <c r="B5" s="97"/>
      <c r="C5" s="97"/>
      <c r="D5" s="59"/>
      <c r="E5" s="59"/>
      <c r="F5" s="59"/>
      <c r="G5" s="59"/>
      <c r="H5" s="59"/>
      <c r="I5" s="59"/>
      <c r="J5" s="59"/>
      <c r="K5" s="59"/>
      <c r="L5" s="59"/>
      <c r="M5" s="208"/>
    </row>
    <row r="6" spans="1:16" x14ac:dyDescent="0.2">
      <c r="A6" s="96"/>
      <c r="B6" s="45" t="s">
        <v>35</v>
      </c>
      <c r="C6" s="45" t="s">
        <v>34</v>
      </c>
      <c r="D6" s="45" t="s">
        <v>33</v>
      </c>
      <c r="E6" s="45" t="s">
        <v>32</v>
      </c>
      <c r="F6" s="45" t="s">
        <v>31</v>
      </c>
      <c r="G6" s="45" t="s">
        <v>30</v>
      </c>
      <c r="H6" s="48" t="s">
        <v>29</v>
      </c>
      <c r="I6" s="468" t="s">
        <v>28</v>
      </c>
      <c r="J6" s="468" t="s">
        <v>27</v>
      </c>
      <c r="K6" s="468" t="s">
        <v>26</v>
      </c>
      <c r="L6" s="468" t="s">
        <v>25</v>
      </c>
      <c r="M6" s="433" t="s">
        <v>24</v>
      </c>
    </row>
    <row r="7" spans="1:16" ht="20" customHeight="1" x14ac:dyDescent="0.2">
      <c r="A7" s="96"/>
      <c r="B7" s="1378" t="s">
        <v>374</v>
      </c>
      <c r="C7" s="1379"/>
      <c r="D7" s="1387"/>
      <c r="E7" s="1387"/>
      <c r="F7" s="1387"/>
      <c r="G7" s="1387"/>
      <c r="H7" s="1379" t="s">
        <v>90</v>
      </c>
      <c r="I7" s="1379"/>
      <c r="J7" s="1387"/>
      <c r="K7" s="1387"/>
      <c r="L7" s="1387"/>
      <c r="M7" s="1390"/>
    </row>
    <row r="8" spans="1:16" s="87" customFormat="1" ht="52" customHeight="1" x14ac:dyDescent="0.2">
      <c r="A8" s="95"/>
      <c r="B8" s="424" t="s">
        <v>306</v>
      </c>
      <c r="C8" s="352" t="s">
        <v>309</v>
      </c>
      <c r="D8" s="352" t="s">
        <v>87</v>
      </c>
      <c r="E8" s="352" t="s">
        <v>88</v>
      </c>
      <c r="F8" s="352" t="s">
        <v>89</v>
      </c>
      <c r="G8" s="352" t="s">
        <v>56</v>
      </c>
      <c r="H8" s="424" t="s">
        <v>306</v>
      </c>
      <c r="I8" s="352" t="s">
        <v>309</v>
      </c>
      <c r="J8" s="352" t="s">
        <v>87</v>
      </c>
      <c r="K8" s="352" t="s">
        <v>88</v>
      </c>
      <c r="L8" s="352" t="s">
        <v>89</v>
      </c>
      <c r="M8" s="359" t="s">
        <v>56</v>
      </c>
      <c r="P8" s="1121" t="s">
        <v>38</v>
      </c>
    </row>
    <row r="9" spans="1:16" s="87" customFormat="1" ht="15" customHeight="1" x14ac:dyDescent="0.2">
      <c r="A9" s="93">
        <v>1913</v>
      </c>
      <c r="B9" s="425">
        <f>avgprinc!AQ2</f>
        <v>3921003.2948435228</v>
      </c>
      <c r="C9" s="317">
        <f>avgprinc!AR2</f>
        <v>3940386.3316861684</v>
      </c>
      <c r="D9" s="317"/>
      <c r="E9" s="85"/>
      <c r="F9" s="85"/>
      <c r="G9" s="84">
        <f>avgprinc!AV2</f>
        <v>5972942.7848611167</v>
      </c>
      <c r="H9" s="530">
        <f>B9*0.0001/'TA5'!B9</f>
        <v>3.1608474040478507E-2</v>
      </c>
      <c r="I9" s="541">
        <f>C9*0.0001/'TA5'!B9</f>
        <v>3.1764726961171566E-2</v>
      </c>
      <c r="J9" s="575"/>
      <c r="K9" s="541"/>
      <c r="L9" s="575"/>
      <c r="M9" s="561">
        <f>G9*0.0001/'TA5'!F9</f>
        <v>3.2022795300557669E-2</v>
      </c>
      <c r="P9" s="1126">
        <f>H9-'TA1'!J10</f>
        <v>1.8861031202473122E-4</v>
      </c>
    </row>
    <row r="10" spans="1:16" s="87" customFormat="1" ht="15" customHeight="1" x14ac:dyDescent="0.2">
      <c r="A10" s="92">
        <v>1914</v>
      </c>
      <c r="B10" s="425">
        <f>avgprinc!AQ3</f>
        <v>3885575.3407802065</v>
      </c>
      <c r="C10" s="317">
        <f>avgprinc!AR3</f>
        <v>3903347.1367915263</v>
      </c>
      <c r="D10" s="317"/>
      <c r="E10" s="85"/>
      <c r="F10" s="85"/>
      <c r="G10" s="84">
        <f>avgprinc!AV3</f>
        <v>5922380.7749238685</v>
      </c>
      <c r="H10" s="530">
        <f>B10*0.0001/'TA5'!B10</f>
        <v>3.4593923903691225E-2</v>
      </c>
      <c r="I10" s="541">
        <f>C10*0.0001/'TA5'!B10</f>
        <v>3.4752149161195574E-2</v>
      </c>
      <c r="J10" s="575"/>
      <c r="K10" s="541"/>
      <c r="L10" s="575"/>
      <c r="M10" s="561">
        <f>G10*0.0001/'TA5'!F10</f>
        <v>3.5020985050094947E-2</v>
      </c>
      <c r="P10" s="1126">
        <f>H10-'TA1'!J11</f>
        <v>1.3185193920264154E-4</v>
      </c>
    </row>
    <row r="11" spans="1:16" s="87" customFormat="1" ht="15" customHeight="1" x14ac:dyDescent="0.2">
      <c r="A11" s="92">
        <v>1915</v>
      </c>
      <c r="B11" s="425">
        <f>avgprinc!AQ4</f>
        <v>4910243.6702332832</v>
      </c>
      <c r="C11" s="317">
        <f>avgprinc!AR4</f>
        <v>4927740.1656085141</v>
      </c>
      <c r="D11" s="317"/>
      <c r="E11" s="85"/>
      <c r="F11" s="85"/>
      <c r="G11" s="84">
        <f>avgprinc!AV4</f>
        <v>7474229.1181729957</v>
      </c>
      <c r="H11" s="530">
        <f>B11*0.0001/'TA5'!B11</f>
        <v>4.2843827305445004E-2</v>
      </c>
      <c r="I11" s="541">
        <f>C11*0.0001/'TA5'!B11</f>
        <v>4.2996491180529499E-2</v>
      </c>
      <c r="J11" s="575"/>
      <c r="K11" s="541"/>
      <c r="L11" s="575"/>
      <c r="M11" s="561">
        <f>G11*0.0001/'TA5'!F11</f>
        <v>4.3258665275551784E-2</v>
      </c>
      <c r="P11" s="1126">
        <f>H11-'TA1'!J12</f>
        <v>1.4181412826496514E-4</v>
      </c>
    </row>
    <row r="12" spans="1:16" s="87" customFormat="1" ht="15" customHeight="1" x14ac:dyDescent="0.2">
      <c r="A12" s="92">
        <v>1916</v>
      </c>
      <c r="B12" s="425">
        <f>avgprinc!AQ5</f>
        <v>6432533.6926888674</v>
      </c>
      <c r="C12" s="317">
        <f>avgprinc!AR5</f>
        <v>6449510.2849911172</v>
      </c>
      <c r="D12" s="317"/>
      <c r="E12" s="85"/>
      <c r="F12" s="85"/>
      <c r="G12" s="84">
        <f>avgprinc!AV5</f>
        <v>9788532.4134730343</v>
      </c>
      <c r="H12" s="530">
        <f>B12*0.0001/'TA5'!B12</f>
        <v>4.9334537587028139E-2</v>
      </c>
      <c r="I12" s="541">
        <f>C12*0.0001/'TA5'!B12</f>
        <v>4.9464740143446449E-2</v>
      </c>
      <c r="J12" s="575"/>
      <c r="K12" s="541"/>
      <c r="L12" s="575"/>
      <c r="M12" s="561">
        <f>G12*0.0001/'TA5'!F12</f>
        <v>4.973395777606162E-2</v>
      </c>
      <c r="P12" s="1126">
        <f>H12-'TA1'!J13</f>
        <v>2.7730434525427561E-4</v>
      </c>
    </row>
    <row r="13" spans="1:16" s="87" customFormat="1" ht="15" customHeight="1" x14ac:dyDescent="0.2">
      <c r="A13" s="92">
        <v>1917</v>
      </c>
      <c r="B13" s="425">
        <f>avgprinc!AQ6</f>
        <v>5036358.7803500379</v>
      </c>
      <c r="C13" s="317">
        <f>avgprinc!AR6</f>
        <v>5052511.805284054</v>
      </c>
      <c r="D13" s="317"/>
      <c r="E13" s="85"/>
      <c r="F13" s="85"/>
      <c r="G13" s="84">
        <f>avgprinc!AV6</f>
        <v>7677294.4391044239</v>
      </c>
      <c r="H13" s="530">
        <f>B13*0.0001/'TA5'!B13</f>
        <v>3.9296299538792413E-2</v>
      </c>
      <c r="I13" s="541">
        <f>C13*0.0001/'TA5'!B13</f>
        <v>3.9422333869138619E-2</v>
      </c>
      <c r="J13" s="575"/>
      <c r="K13" s="541"/>
      <c r="L13" s="575"/>
      <c r="M13" s="561">
        <f>G13*0.0001/'TA5'!F13</f>
        <v>3.9716447271951519E-2</v>
      </c>
      <c r="P13" s="1126">
        <f>H13-'TA1'!J14</f>
        <v>2.7645482030889956E-4</v>
      </c>
    </row>
    <row r="14" spans="1:16" s="87" customFormat="1" ht="15" customHeight="1" x14ac:dyDescent="0.2">
      <c r="A14" s="92">
        <v>1918</v>
      </c>
      <c r="B14" s="425">
        <f>avgprinc!AQ7</f>
        <v>3904458.5607413291</v>
      </c>
      <c r="C14" s="317">
        <f>avgprinc!AR7</f>
        <v>3919604.4788126582</v>
      </c>
      <c r="D14" s="353"/>
      <c r="E14" s="314"/>
      <c r="F14" s="314"/>
      <c r="G14" s="84">
        <f>avgprinc!AV7</f>
        <v>5919716.1522095781</v>
      </c>
      <c r="H14" s="530">
        <f>B14*0.0001/'TA5'!B14</f>
        <v>2.883305921345829E-2</v>
      </c>
      <c r="I14" s="541">
        <f>C14*0.0001/'TA5'!B14</f>
        <v>2.8944906514639511E-2</v>
      </c>
      <c r="J14" s="575"/>
      <c r="K14" s="541"/>
      <c r="L14" s="575"/>
      <c r="M14" s="561">
        <f>G14*0.0001/'TA5'!F14</f>
        <v>2.9239490605295369E-2</v>
      </c>
      <c r="P14" s="1126">
        <f>H14-'TA1'!J15</f>
        <v>2.4229460079725276E-4</v>
      </c>
    </row>
    <row r="15" spans="1:16" s="87" customFormat="1" ht="15" customHeight="1" x14ac:dyDescent="0.2">
      <c r="A15" s="91">
        <v>1919</v>
      </c>
      <c r="B15" s="426">
        <f>avgprinc!AQ8</f>
        <v>3716028.061725169</v>
      </c>
      <c r="C15" s="316">
        <f>avgprinc!AR8</f>
        <v>3729400.5424473067</v>
      </c>
      <c r="D15" s="354"/>
      <c r="E15" s="315"/>
      <c r="F15" s="315"/>
      <c r="G15" s="88">
        <f>avgprinc!AV8</f>
        <v>5669938.7651169756</v>
      </c>
      <c r="H15" s="531">
        <f>B15*0.0001/'TA5'!B15</f>
        <v>2.8982889448585871E-2</v>
      </c>
      <c r="I15" s="542">
        <f>C15*0.0001/'TA5'!B15</f>
        <v>2.9087187135251651E-2</v>
      </c>
      <c r="J15" s="576"/>
      <c r="K15" s="542"/>
      <c r="L15" s="576"/>
      <c r="M15" s="562">
        <f>G15*0.0001/'TA5'!F15</f>
        <v>2.9396080831633982E-2</v>
      </c>
      <c r="P15" s="1126">
        <f>H15-'TA1'!J16</f>
        <v>2.6607874419862232E-4</v>
      </c>
    </row>
    <row r="16" spans="1:16" s="87" customFormat="1" ht="15" customHeight="1" x14ac:dyDescent="0.2">
      <c r="A16" s="92">
        <v>1920</v>
      </c>
      <c r="B16" s="425">
        <f>avgprinc!AQ9</f>
        <v>2405866.4713470601</v>
      </c>
      <c r="C16" s="317">
        <f>avgprinc!AR9</f>
        <v>2419395.5205057547</v>
      </c>
      <c r="D16" s="353"/>
      <c r="E16" s="314"/>
      <c r="F16" s="314"/>
      <c r="G16" s="84">
        <f>avgprinc!AV9</f>
        <v>3700956.559068182</v>
      </c>
      <c r="H16" s="530">
        <f>B16*0.0001/'TA5'!B16</f>
        <v>1.9188874392766137E-2</v>
      </c>
      <c r="I16" s="541">
        <f>C16*0.0001/'TA5'!B16</f>
        <v>1.9296780308597949E-2</v>
      </c>
      <c r="J16" s="575"/>
      <c r="K16" s="541"/>
      <c r="L16" s="575"/>
      <c r="M16" s="561">
        <f>G16*0.0001/'TA5'!F16</f>
        <v>1.9599826614885976E-2</v>
      </c>
      <c r="P16" s="1126">
        <f>H16-'TA1'!J17</f>
        <v>1.8422660619413916E-4</v>
      </c>
    </row>
    <row r="17" spans="1:16" s="87" customFormat="1" ht="15" customHeight="1" x14ac:dyDescent="0.2">
      <c r="A17" s="92">
        <v>1921</v>
      </c>
      <c r="B17" s="425">
        <f>avgprinc!AQ10</f>
        <v>2191623.0974891381</v>
      </c>
      <c r="C17" s="317">
        <f>avgprinc!AR10</f>
        <v>2205844.0895627043</v>
      </c>
      <c r="D17" s="353"/>
      <c r="E17" s="314"/>
      <c r="F17" s="314"/>
      <c r="G17" s="84">
        <f>avgprinc!AV10</f>
        <v>3362344.9374078061</v>
      </c>
      <c r="H17" s="530">
        <f>B17*0.0001/'TA5'!B17</f>
        <v>1.9325744564996507E-2</v>
      </c>
      <c r="I17" s="541">
        <f>C17*0.0001/'TA5'!B17</f>
        <v>1.9451145351559417E-2</v>
      </c>
      <c r="J17" s="575"/>
      <c r="K17" s="541"/>
      <c r="L17" s="575"/>
      <c r="M17" s="561">
        <f>G17*0.0001/'TA5'!F17</f>
        <v>1.9733192075013208E-2</v>
      </c>
      <c r="P17" s="1126">
        <f>H17-'TA1'!J18</f>
        <v>1.2379168219366424E-4</v>
      </c>
    </row>
    <row r="18" spans="1:16" s="87" customFormat="1" ht="15" customHeight="1" x14ac:dyDescent="0.2">
      <c r="A18" s="92">
        <v>1922</v>
      </c>
      <c r="B18" s="425">
        <f>avgprinc!AQ11</f>
        <v>2608846.0653097709</v>
      </c>
      <c r="C18" s="317">
        <f>avgprinc!AR11</f>
        <v>2626562.226487352</v>
      </c>
      <c r="D18" s="353"/>
      <c r="E18" s="314"/>
      <c r="F18" s="314"/>
      <c r="G18" s="84">
        <f>avgprinc!AV11</f>
        <v>3982431.1872153962</v>
      </c>
      <c r="H18" s="530">
        <f>B18*0.0001/'TA5'!B18</f>
        <v>2.1178026242564912E-2</v>
      </c>
      <c r="I18" s="541">
        <f>C18*0.0001/'TA5'!B18</f>
        <v>2.1321842058808469E-2</v>
      </c>
      <c r="J18" s="575"/>
      <c r="K18" s="541"/>
      <c r="L18" s="575"/>
      <c r="M18" s="561">
        <f>G18*0.0001/'TA5'!F18</f>
        <v>2.1577813458489595E-2</v>
      </c>
      <c r="P18" s="1126">
        <f>H18-'TA1'!J19</f>
        <v>1.1876179236049861E-4</v>
      </c>
    </row>
    <row r="19" spans="1:16" s="87" customFormat="1" ht="15" customHeight="1" x14ac:dyDescent="0.2">
      <c r="A19" s="92">
        <v>1923</v>
      </c>
      <c r="B19" s="425">
        <f>avgprinc!AQ12</f>
        <v>2753972.2850193586</v>
      </c>
      <c r="C19" s="317">
        <f>avgprinc!AR12</f>
        <v>2769061.9959099949</v>
      </c>
      <c r="D19" s="353"/>
      <c r="E19" s="314"/>
      <c r="F19" s="314"/>
      <c r="G19" s="84">
        <f>avgprinc!AV12</f>
        <v>4206049.4483947894</v>
      </c>
      <c r="H19" s="530">
        <f>B19*0.0001/'TA5'!B19</f>
        <v>1.9893206503060968E-2</v>
      </c>
      <c r="I19" s="541">
        <f>C19*0.0001/'TA5'!B19</f>
        <v>2.0002206414371553E-2</v>
      </c>
      <c r="J19" s="575"/>
      <c r="K19" s="541"/>
      <c r="L19" s="575"/>
      <c r="M19" s="561">
        <f>G19*0.0001/'TA5'!F19</f>
        <v>2.0289853091766296E-2</v>
      </c>
      <c r="P19" s="1126">
        <f>H19-'TA1'!J20</f>
        <v>1.3867201767799042E-4</v>
      </c>
    </row>
    <row r="20" spans="1:16" s="87" customFormat="1" ht="15" customHeight="1" x14ac:dyDescent="0.2">
      <c r="A20" s="92">
        <v>1924</v>
      </c>
      <c r="B20" s="425">
        <f>avgprinc!AQ13</f>
        <v>2870688.8692607349</v>
      </c>
      <c r="C20" s="317">
        <f>avgprinc!AR13</f>
        <v>2886686.4418755914</v>
      </c>
      <c r="D20" s="353"/>
      <c r="E20" s="314"/>
      <c r="F20" s="314"/>
      <c r="G20" s="84">
        <f>avgprinc!AV13</f>
        <v>4379985.7113393322</v>
      </c>
      <c r="H20" s="530">
        <f>B20*0.0001/'TA5'!B20</f>
        <v>2.0983786803013577E-2</v>
      </c>
      <c r="I20" s="541">
        <f>C20*0.0001/'TA5'!B20</f>
        <v>2.1100723771248074E-2</v>
      </c>
      <c r="J20" s="575"/>
      <c r="K20" s="541"/>
      <c r="L20" s="575"/>
      <c r="M20" s="561">
        <f>G20*0.0001/'TA5'!F20</f>
        <v>2.138541597736698E-2</v>
      </c>
      <c r="P20" s="1126">
        <f>H20-'TA1'!J21</f>
        <v>1.2480045645107615E-4</v>
      </c>
    </row>
    <row r="21" spans="1:16" s="87" customFormat="1" ht="15" customHeight="1" x14ac:dyDescent="0.2">
      <c r="A21" s="92">
        <v>1925</v>
      </c>
      <c r="B21" s="425">
        <f>avgprinc!AQ14</f>
        <v>3842997.8042217325</v>
      </c>
      <c r="C21" s="317">
        <f>avgprinc!AR14</f>
        <v>3857220.0751865082</v>
      </c>
      <c r="D21" s="353"/>
      <c r="E21" s="314"/>
      <c r="F21" s="314"/>
      <c r="G21" s="84">
        <f>avgprinc!AV14</f>
        <v>5835781.1138676303</v>
      </c>
      <c r="H21" s="530">
        <f>B21*0.0001/'TA5'!B21</f>
        <v>2.7589603428139712E-2</v>
      </c>
      <c r="I21" s="541">
        <f>C21*0.0001/'TA5'!B21</f>
        <v>2.7691707784102303E-2</v>
      </c>
      <c r="J21" s="575"/>
      <c r="K21" s="541"/>
      <c r="L21" s="575"/>
      <c r="M21" s="561">
        <f>G21*0.0001/'TA5'!F21</f>
        <v>2.7990578894525713E-2</v>
      </c>
      <c r="P21" s="1126">
        <f>H21-'TA1'!J22</f>
        <v>1.6034554671431889E-4</v>
      </c>
    </row>
    <row r="22" spans="1:16" s="87" customFormat="1" ht="15" customHeight="1" x14ac:dyDescent="0.2">
      <c r="A22" s="92">
        <v>1926</v>
      </c>
      <c r="B22" s="425">
        <f>avgprinc!AQ15</f>
        <v>4682921.8992299652</v>
      </c>
      <c r="C22" s="317">
        <f>avgprinc!AR15</f>
        <v>4694885.5672229743</v>
      </c>
      <c r="D22" s="353"/>
      <c r="E22" s="314"/>
      <c r="F22" s="314"/>
      <c r="G22" s="84">
        <f>avgprinc!AV15</f>
        <v>7103972.0273407763</v>
      </c>
      <c r="H22" s="530">
        <f>B22*0.0001/'TA5'!B22</f>
        <v>3.2175090290015841E-2</v>
      </c>
      <c r="I22" s="541">
        <f>C22*0.0001/'TA5'!B22</f>
        <v>3.2257289418286192E-2</v>
      </c>
      <c r="J22" s="575"/>
      <c r="K22" s="541"/>
      <c r="L22" s="575"/>
      <c r="M22" s="561">
        <f>G22*0.0001/'TA5'!F22</f>
        <v>3.2568476013323355E-2</v>
      </c>
      <c r="P22" s="1126">
        <f>H22-'TA1'!J23</f>
        <v>2.4373894484753383E-4</v>
      </c>
    </row>
    <row r="23" spans="1:16" s="87" customFormat="1" ht="15" customHeight="1" x14ac:dyDescent="0.2">
      <c r="A23" s="92">
        <v>1927</v>
      </c>
      <c r="B23" s="425">
        <f>avgprinc!AQ16</f>
        <v>4417474.6858945517</v>
      </c>
      <c r="C23" s="317">
        <f>avgprinc!AR16</f>
        <v>4431693.1887690295</v>
      </c>
      <c r="D23" s="353"/>
      <c r="E23" s="314"/>
      <c r="F23" s="314"/>
      <c r="G23" s="84">
        <f>avgprinc!AV16</f>
        <v>6711742.0720677665</v>
      </c>
      <c r="H23" s="530">
        <f>B23*0.0001/'TA5'!B23</f>
        <v>3.0893130637734832E-2</v>
      </c>
      <c r="I23" s="541">
        <f>C23*0.0001/'TA5'!B23</f>
        <v>3.0992566197190742E-2</v>
      </c>
      <c r="J23" s="575"/>
      <c r="K23" s="541"/>
      <c r="L23" s="575"/>
      <c r="M23" s="561">
        <f>G23*0.0001/'TA5'!F23</f>
        <v>3.1278494691712816E-2</v>
      </c>
      <c r="P23" s="1126">
        <f>H23-'TA1'!J24</f>
        <v>2.0740132786337476E-4</v>
      </c>
    </row>
    <row r="24" spans="1:16" s="87" customFormat="1" ht="15" customHeight="1" x14ac:dyDescent="0.2">
      <c r="A24" s="92">
        <v>1928</v>
      </c>
      <c r="B24" s="425">
        <f>avgprinc!AQ17</f>
        <v>5375276.2645691661</v>
      </c>
      <c r="C24" s="317">
        <f>avgprinc!AR17</f>
        <v>5388836.45593228</v>
      </c>
      <c r="D24" s="353"/>
      <c r="E24" s="314"/>
      <c r="F24" s="314"/>
      <c r="G24" s="84">
        <f>avgprinc!AV17</f>
        <v>8169547.0404609414</v>
      </c>
      <c r="H24" s="530">
        <f>B24*0.0001/'TA5'!B24</f>
        <v>3.714962339531868E-2</v>
      </c>
      <c r="I24" s="541">
        <f>C24*0.0001/'TA5'!B24</f>
        <v>3.7243340625375973E-2</v>
      </c>
      <c r="J24" s="575"/>
      <c r="K24" s="541"/>
      <c r="L24" s="575"/>
      <c r="M24" s="561">
        <f>G24*0.0001/'TA5'!F24</f>
        <v>3.7530057789907069E-2</v>
      </c>
      <c r="P24" s="1126">
        <f>H24-'TA1'!J25</f>
        <v>2.0997670217343112E-4</v>
      </c>
    </row>
    <row r="25" spans="1:16" s="87" customFormat="1" ht="15" customHeight="1" x14ac:dyDescent="0.2">
      <c r="A25" s="91">
        <v>1929</v>
      </c>
      <c r="B25" s="426">
        <f>avgprinc!AQ18</f>
        <v>6160049.5778687121</v>
      </c>
      <c r="C25" s="316">
        <f>avgprinc!AR18</f>
        <v>6172971.6600262141</v>
      </c>
      <c r="D25" s="354"/>
      <c r="E25" s="315"/>
      <c r="F25" s="315"/>
      <c r="G25" s="88">
        <f>avgprinc!AV18</f>
        <v>9387888.2800306845</v>
      </c>
      <c r="H25" s="531">
        <f>B25*0.0001/'TA5'!B25</f>
        <v>4.0577423396832152E-2</v>
      </c>
      <c r="I25" s="542">
        <f>C25*0.0001/'TA5'!B25</f>
        <v>4.0662543620662399E-2</v>
      </c>
      <c r="J25" s="576"/>
      <c r="K25" s="542"/>
      <c r="L25" s="576"/>
      <c r="M25" s="562">
        <f>G25*0.0001/'TA5'!F25</f>
        <v>4.0956796014838266E-2</v>
      </c>
      <c r="P25" s="1126">
        <f>H25-'TA1'!J26</f>
        <v>2.5485544416870703E-4</v>
      </c>
    </row>
    <row r="26" spans="1:16" s="87" customFormat="1" ht="15" customHeight="1" x14ac:dyDescent="0.2">
      <c r="A26" s="92">
        <v>1930</v>
      </c>
      <c r="B26" s="425">
        <f>avgprinc!AQ19</f>
        <v>3666083.2053003274</v>
      </c>
      <c r="C26" s="317">
        <f>avgprinc!AR19</f>
        <v>3678260.2876975108</v>
      </c>
      <c r="D26" s="353"/>
      <c r="E26" s="314"/>
      <c r="F26" s="314"/>
      <c r="G26" s="84">
        <f>avgprinc!AV19</f>
        <v>5641704.4967785226</v>
      </c>
      <c r="H26" s="530">
        <f>B26*0.0001/'TA5'!B26</f>
        <v>2.6816920768311457E-2</v>
      </c>
      <c r="I26" s="541">
        <f>C26*0.0001/'TA5'!B26</f>
        <v>2.6905994538749166E-2</v>
      </c>
      <c r="J26" s="575"/>
      <c r="K26" s="541"/>
      <c r="L26" s="575"/>
      <c r="M26" s="561">
        <f>G26*0.0001/'TA5'!F26</f>
        <v>2.7191679011937128E-2</v>
      </c>
      <c r="P26" s="1126">
        <f>H26-'TA1'!J27</f>
        <v>1.6647631615045178E-4</v>
      </c>
    </row>
    <row r="27" spans="1:16" s="87" customFormat="1" ht="15" customHeight="1" x14ac:dyDescent="0.2">
      <c r="A27" s="92">
        <v>1931</v>
      </c>
      <c r="B27" s="425">
        <f>avgprinc!AQ20</f>
        <v>2299703.8941543223</v>
      </c>
      <c r="C27" s="317">
        <f>avgprinc!AR20</f>
        <v>2313449.8731808914</v>
      </c>
      <c r="D27" s="353"/>
      <c r="E27" s="314"/>
      <c r="F27" s="314"/>
      <c r="G27" s="84">
        <f>avgprinc!AV20</f>
        <v>3559323.7136323983</v>
      </c>
      <c r="H27" s="530">
        <f>B27*0.0001/'TA5'!B27</f>
        <v>1.8798741421728001E-2</v>
      </c>
      <c r="I27" s="541">
        <f>C27*0.0001/'TA5'!B27</f>
        <v>1.8911106803186813E-2</v>
      </c>
      <c r="J27" s="575"/>
      <c r="K27" s="541"/>
      <c r="L27" s="575"/>
      <c r="M27" s="561">
        <f>G27*0.0001/'TA5'!F27</f>
        <v>1.9162204767776185E-2</v>
      </c>
      <c r="P27" s="1126">
        <f>H27-'TA1'!J28</f>
        <v>1.0015856612953164E-4</v>
      </c>
    </row>
    <row r="28" spans="1:16" s="87" customFormat="1" ht="15" customHeight="1" x14ac:dyDescent="0.2">
      <c r="A28" s="92">
        <v>1932</v>
      </c>
      <c r="B28" s="425">
        <f>avgprinc!AQ21</f>
        <v>1578550.8335564923</v>
      </c>
      <c r="C28" s="317">
        <f>avgprinc!AR21</f>
        <v>1591891.7980044556</v>
      </c>
      <c r="D28" s="353"/>
      <c r="E28" s="314"/>
      <c r="F28" s="314"/>
      <c r="G28" s="84">
        <f>avgprinc!AV21</f>
        <v>2453998.8934425334</v>
      </c>
      <c r="H28" s="530">
        <f>B28*0.0001/'TA5'!B28</f>
        <v>1.5292786127665678E-2</v>
      </c>
      <c r="I28" s="541">
        <f>C28*0.0001/'TA5'!B28</f>
        <v>1.5422031579698308E-2</v>
      </c>
      <c r="J28" s="575"/>
      <c r="K28" s="541"/>
      <c r="L28" s="575"/>
      <c r="M28" s="561">
        <f>G28*0.0001/'TA5'!F28</f>
        <v>1.5643970483934011E-2</v>
      </c>
      <c r="P28" s="1126">
        <f>H28-'TA1'!J29</f>
        <v>1.0384959718733912E-4</v>
      </c>
    </row>
    <row r="29" spans="1:16" s="87" customFormat="1" ht="15" customHeight="1" x14ac:dyDescent="0.2">
      <c r="A29" s="92">
        <v>1933</v>
      </c>
      <c r="B29" s="425">
        <f>avgprinc!AQ22</f>
        <v>1895336.6041916553</v>
      </c>
      <c r="C29" s="317">
        <f>avgprinc!AR22</f>
        <v>1909102.6608771449</v>
      </c>
      <c r="D29" s="353"/>
      <c r="E29" s="314"/>
      <c r="F29" s="314"/>
      <c r="G29" s="84">
        <f>avgprinc!AV22</f>
        <v>2937083.0100609483</v>
      </c>
      <c r="H29" s="530">
        <f>B29*0.0001/'TA5'!B29</f>
        <v>1.8989132828380082E-2</v>
      </c>
      <c r="I29" s="541">
        <f>C29*0.0001/'TA5'!B29</f>
        <v>1.9127053173687434E-2</v>
      </c>
      <c r="J29" s="575"/>
      <c r="K29" s="541"/>
      <c r="L29" s="575"/>
      <c r="M29" s="561">
        <f>G29*0.0001/'TA5'!F29</f>
        <v>1.9336446145403086E-2</v>
      </c>
      <c r="P29" s="1126">
        <f>H29-'TA1'!J30</f>
        <v>1.6622209830140233E-4</v>
      </c>
    </row>
    <row r="30" spans="1:16" s="87" customFormat="1" ht="15" customHeight="1" x14ac:dyDescent="0.2">
      <c r="A30" s="92">
        <v>1934</v>
      </c>
      <c r="B30" s="425">
        <f>avgprinc!AQ23</f>
        <v>2450148.6989712147</v>
      </c>
      <c r="C30" s="317">
        <f>avgprinc!AR23</f>
        <v>2463452.9268316706</v>
      </c>
      <c r="D30" s="353"/>
      <c r="E30" s="314"/>
      <c r="F30" s="314"/>
      <c r="G30" s="84">
        <f>avgprinc!AV23</f>
        <v>3795962.5147268856</v>
      </c>
      <c r="H30" s="530">
        <f>B30*0.0001/'TA5'!B30</f>
        <v>2.1811850499462198E-2</v>
      </c>
      <c r="I30" s="541">
        <f>C30*0.0001/'TA5'!B30</f>
        <v>2.1930288139277644E-2</v>
      </c>
      <c r="J30" s="575"/>
      <c r="K30" s="541"/>
      <c r="L30" s="575"/>
      <c r="M30" s="561">
        <f>G30*0.0001/'TA5'!F30</f>
        <v>2.2170291141449448E-2</v>
      </c>
      <c r="P30" s="1126">
        <f>H30-'TA1'!J31</f>
        <v>1.3621017794779658E-4</v>
      </c>
    </row>
    <row r="31" spans="1:16" s="87" customFormat="1" ht="15" customHeight="1" x14ac:dyDescent="0.2">
      <c r="A31" s="92">
        <v>1935</v>
      </c>
      <c r="B31" s="425">
        <f>avgprinc!AQ24</f>
        <v>2853245.478324343</v>
      </c>
      <c r="C31" s="317">
        <f>avgprinc!AR24</f>
        <v>2868171.5732257101</v>
      </c>
      <c r="D31" s="353"/>
      <c r="E31" s="314"/>
      <c r="F31" s="314"/>
      <c r="G31" s="84">
        <f>avgprinc!AV24</f>
        <v>4424065.7689754963</v>
      </c>
      <c r="H31" s="530">
        <f>B31*0.0001/'TA5'!B31</f>
        <v>2.3117580798397097E-2</v>
      </c>
      <c r="I31" s="541">
        <f>C31*0.0001/'TA5'!B31</f>
        <v>2.3238515084461241E-2</v>
      </c>
      <c r="J31" s="575"/>
      <c r="K31" s="541"/>
      <c r="L31" s="575"/>
      <c r="M31" s="561">
        <f>G31*0.0001/'TA5'!F31</f>
        <v>2.3500459080824921E-2</v>
      </c>
      <c r="P31" s="1126">
        <f>H31-'TA1'!J32</f>
        <v>1.1257704906521976E-4</v>
      </c>
    </row>
    <row r="32" spans="1:16" s="87" customFormat="1" ht="15" customHeight="1" x14ac:dyDescent="0.2">
      <c r="A32" s="92">
        <v>1936</v>
      </c>
      <c r="B32" s="425">
        <f>avgprinc!AQ25</f>
        <v>3139961.3101426954</v>
      </c>
      <c r="C32" s="317">
        <f>avgprinc!AR25</f>
        <v>3153772.5894412375</v>
      </c>
      <c r="D32" s="353"/>
      <c r="E32" s="314"/>
      <c r="F32" s="314"/>
      <c r="G32" s="84">
        <f>avgprinc!AV25</f>
        <v>4867697.3902007174</v>
      </c>
      <c r="H32" s="530">
        <f>B32*0.0001/'TA5'!B32</f>
        <v>2.3145105012746886E-2</v>
      </c>
      <c r="I32" s="541">
        <f>C32*0.0001/'TA5'!B32</f>
        <v>2.3246909932665025E-2</v>
      </c>
      <c r="J32" s="575"/>
      <c r="K32" s="541"/>
      <c r="L32" s="575"/>
      <c r="M32" s="561">
        <f>G32*0.0001/'TA5'!F32</f>
        <v>2.351578675494188E-2</v>
      </c>
      <c r="P32" s="1126">
        <f>H32-'TA1'!J33</f>
        <v>2.3151015029633515E-4</v>
      </c>
    </row>
    <row r="33" spans="1:16" s="87" customFormat="1" ht="15" customHeight="1" x14ac:dyDescent="0.2">
      <c r="A33" s="92">
        <v>1937</v>
      </c>
      <c r="B33" s="425">
        <f>avgprinc!AQ26</f>
        <v>3438224.1933006519</v>
      </c>
      <c r="C33" s="317">
        <f>avgprinc!AR26</f>
        <v>3454369.1038042661</v>
      </c>
      <c r="D33" s="353"/>
      <c r="E33" s="314"/>
      <c r="F33" s="314"/>
      <c r="G33" s="84">
        <f>avgprinc!AV26</f>
        <v>5328977.8482973389</v>
      </c>
      <c r="H33" s="530">
        <f>B33*0.0001/'TA5'!B33</f>
        <v>2.3763539229195121E-2</v>
      </c>
      <c r="I33" s="541">
        <f>C33*0.0001/'TA5'!B33</f>
        <v>2.387512596482802E-2</v>
      </c>
      <c r="J33" s="575"/>
      <c r="K33" s="541"/>
      <c r="L33" s="575"/>
      <c r="M33" s="561">
        <f>G33*0.0001/'TA5'!F33</f>
        <v>2.4139239208276222E-2</v>
      </c>
      <c r="P33" s="1126">
        <f>H33-'TA1'!J34</f>
        <v>2.1644131339038086E-4</v>
      </c>
    </row>
    <row r="34" spans="1:16" s="87" customFormat="1" ht="15" customHeight="1" x14ac:dyDescent="0.2">
      <c r="A34" s="92">
        <v>1938</v>
      </c>
      <c r="B34" s="425">
        <f>avgprinc!AQ27</f>
        <v>3193550.5477074026</v>
      </c>
      <c r="C34" s="317">
        <f>avgprinc!AR27</f>
        <v>3209892.6933940412</v>
      </c>
      <c r="D34" s="353"/>
      <c r="E34" s="314"/>
      <c r="F34" s="314"/>
      <c r="G34" s="84">
        <f>avgprinc!AV27</f>
        <v>4941893.6005628081</v>
      </c>
      <c r="H34" s="530">
        <f>B34*0.0001/'TA5'!B34</f>
        <v>2.3717478841937228E-2</v>
      </c>
      <c r="I34" s="541">
        <f>C34*0.0001/'TA5'!B34</f>
        <v>2.3838846732867579E-2</v>
      </c>
      <c r="J34" s="575"/>
      <c r="K34" s="541"/>
      <c r="L34" s="575"/>
      <c r="M34" s="561">
        <f>G34*0.0001/'TA5'!F34</f>
        <v>2.4082025599852844E-2</v>
      </c>
      <c r="P34" s="1126">
        <f>H34-'TA1'!J35</f>
        <v>1.7078994341676937E-4</v>
      </c>
    </row>
    <row r="35" spans="1:16" s="87" customFormat="1" ht="15" customHeight="1" x14ac:dyDescent="0.2">
      <c r="A35" s="91">
        <v>1939</v>
      </c>
      <c r="B35" s="426">
        <f>avgprinc!AQ28</f>
        <v>3185614.3902511788</v>
      </c>
      <c r="C35" s="316">
        <f>avgprinc!AR28</f>
        <v>3201543.8042764296</v>
      </c>
      <c r="D35" s="354"/>
      <c r="E35" s="315"/>
      <c r="F35" s="315"/>
      <c r="G35" s="88">
        <f>avgprinc!AV28</f>
        <v>4927915.2544166027</v>
      </c>
      <c r="H35" s="531">
        <f>B35*0.0001/'TA5'!B35</f>
        <v>2.2035647817184003E-2</v>
      </c>
      <c r="I35" s="542">
        <f>C35*0.0001/'TA5'!B35</f>
        <v>2.2145835339713014E-2</v>
      </c>
      <c r="J35" s="576"/>
      <c r="K35" s="542"/>
      <c r="L35" s="576"/>
      <c r="M35" s="562">
        <f>G35*0.0001/'TA5'!F35</f>
        <v>2.2402352266809127E-2</v>
      </c>
      <c r="P35" s="1126">
        <f>H35-'TA1'!J36</f>
        <v>8.6397225464242972E-5</v>
      </c>
    </row>
    <row r="36" spans="1:16" s="87" customFormat="1" ht="15" customHeight="1" x14ac:dyDescent="0.2">
      <c r="A36" s="92">
        <v>1940</v>
      </c>
      <c r="B36" s="425">
        <f>avgprinc!AQ29</f>
        <v>4118095.5742786597</v>
      </c>
      <c r="C36" s="317">
        <f>avgprinc!AR29</f>
        <v>4132446.9579369221</v>
      </c>
      <c r="D36" s="353"/>
      <c r="E36" s="314"/>
      <c r="F36" s="314"/>
      <c r="G36" s="84">
        <f>avgprinc!AV29</f>
        <v>6349285.5748317596</v>
      </c>
      <c r="H36" s="530">
        <f>B36*0.0001/'TA5'!B36</f>
        <v>2.6313976917158029E-2</v>
      </c>
      <c r="I36" s="541">
        <f>C36*0.0001/'TA5'!B36</f>
        <v>2.6405679980261162E-2</v>
      </c>
      <c r="J36" s="575"/>
      <c r="K36" s="541"/>
      <c r="L36" s="575"/>
      <c r="M36" s="561">
        <f>G36*0.0001/'TA5'!F36</f>
        <v>2.6686019874943564E-2</v>
      </c>
      <c r="P36" s="1126">
        <f>H36-'TA1'!J37</f>
        <v>1.7116961222154656E-4</v>
      </c>
    </row>
    <row r="37" spans="1:16" s="87" customFormat="1" ht="15" customHeight="1" x14ac:dyDescent="0.2">
      <c r="A37" s="92">
        <v>1941</v>
      </c>
      <c r="B37" s="425">
        <f>avgprinc!AQ30</f>
        <v>5258571.6616049316</v>
      </c>
      <c r="C37" s="317">
        <f>avgprinc!AR30</f>
        <v>5273352.1230275752</v>
      </c>
      <c r="D37" s="353"/>
      <c r="E37" s="314"/>
      <c r="F37" s="314"/>
      <c r="G37" s="84">
        <f>avgprinc!AV30</f>
        <v>8186759.0462670727</v>
      </c>
      <c r="H37" s="530">
        <f>B37*0.0001/'TA5'!B37</f>
        <v>2.8454316239128179E-2</v>
      </c>
      <c r="I37" s="541">
        <f>C37*0.0001/'TA5'!B37</f>
        <v>2.8534293835811114E-2</v>
      </c>
      <c r="J37" s="575"/>
      <c r="K37" s="541"/>
      <c r="L37" s="575"/>
      <c r="M37" s="561">
        <f>G37*0.0001/'TA5'!F37</f>
        <v>2.883432590491115E-2</v>
      </c>
      <c r="P37" s="1126">
        <f>H37-'TA1'!J38</f>
        <v>3.0660627746735905E-4</v>
      </c>
    </row>
    <row r="38" spans="1:16" s="87" customFormat="1" ht="15" customHeight="1" x14ac:dyDescent="0.2">
      <c r="A38" s="92">
        <v>1942</v>
      </c>
      <c r="B38" s="425">
        <f>avgprinc!AQ31</f>
        <v>5580968.2261594525</v>
      </c>
      <c r="C38" s="317">
        <f>avgprinc!AR31</f>
        <v>5598819.2282151924</v>
      </c>
      <c r="D38" s="353"/>
      <c r="E38" s="314"/>
      <c r="F38" s="314"/>
      <c r="G38" s="84">
        <f>avgprinc!AV31</f>
        <v>8786275.3313550055</v>
      </c>
      <c r="H38" s="530">
        <f>B38*0.0001/'TA5'!B38</f>
        <v>2.5472413001679569E-2</v>
      </c>
      <c r="I38" s="541">
        <f>C38*0.0001/'TA5'!B38</f>
        <v>2.555388777065E-2</v>
      </c>
      <c r="J38" s="575"/>
      <c r="K38" s="541"/>
      <c r="L38" s="575"/>
      <c r="M38" s="561">
        <f>G38*0.0001/'TA5'!F38</f>
        <v>2.5852240415670066E-2</v>
      </c>
      <c r="P38" s="1126">
        <f>H38-'TA1'!J39</f>
        <v>2.111843399088785E-4</v>
      </c>
    </row>
    <row r="39" spans="1:16" s="87" customFormat="1" ht="15" customHeight="1" x14ac:dyDescent="0.2">
      <c r="A39" s="92">
        <v>1943</v>
      </c>
      <c r="B39" s="425">
        <f>avgprinc!AQ32</f>
        <v>4775184.1647207933</v>
      </c>
      <c r="C39" s="317">
        <f>avgprinc!AR32</f>
        <v>4796382.0775493272</v>
      </c>
      <c r="D39" s="353"/>
      <c r="E39" s="314"/>
      <c r="F39" s="314"/>
      <c r="G39" s="84">
        <f>avgprinc!AV32</f>
        <v>7606966.8929487159</v>
      </c>
      <c r="H39" s="530">
        <f>B39*0.0001/'TA5'!B39</f>
        <v>1.8868152262047317E-2</v>
      </c>
      <c r="I39" s="541">
        <f>C39*0.0001/'TA5'!B39</f>
        <v>1.8951911428833249E-2</v>
      </c>
      <c r="J39" s="575"/>
      <c r="K39" s="541"/>
      <c r="L39" s="575"/>
      <c r="M39" s="561">
        <f>G39*0.0001/'TA5'!F39</f>
        <v>1.9240168042155569E-2</v>
      </c>
      <c r="P39" s="1126">
        <f>H39-'TA1'!J40</f>
        <v>1.3004765838230126E-4</v>
      </c>
    </row>
    <row r="40" spans="1:16" s="87" customFormat="1" ht="15" customHeight="1" x14ac:dyDescent="0.2">
      <c r="A40" s="92">
        <v>1944</v>
      </c>
      <c r="B40" s="425">
        <f>avgprinc!AQ33</f>
        <v>4359535.9859854504</v>
      </c>
      <c r="C40" s="317">
        <f>avgprinc!AR33</f>
        <v>4383277.4507582942</v>
      </c>
      <c r="D40" s="353"/>
      <c r="E40" s="314"/>
      <c r="F40" s="314"/>
      <c r="G40" s="84">
        <f>avgprinc!AV33</f>
        <v>7014802.8265153542</v>
      </c>
      <c r="H40" s="530">
        <f>B40*0.0001/'TA5'!B40</f>
        <v>1.666102820258044E-2</v>
      </c>
      <c r="I40" s="541">
        <f>C40*0.0001/'TA5'!B40</f>
        <v>1.6751761990630939E-2</v>
      </c>
      <c r="J40" s="575"/>
      <c r="K40" s="541"/>
      <c r="L40" s="575"/>
      <c r="M40" s="561">
        <f>G40*0.0001/'TA5'!F40</f>
        <v>1.7022849897646131E-2</v>
      </c>
      <c r="P40" s="1126">
        <f>H40-'TA1'!J41</f>
        <v>8.3713215255316192E-5</v>
      </c>
    </row>
    <row r="41" spans="1:16" s="87" customFormat="1" ht="15" customHeight="1" x14ac:dyDescent="0.2">
      <c r="A41" s="92">
        <v>1945</v>
      </c>
      <c r="B41" s="425">
        <f>avgprinc!AQ34</f>
        <v>3144719.7030670596</v>
      </c>
      <c r="C41" s="317">
        <f>avgprinc!AR34</f>
        <v>3172844.721842445</v>
      </c>
      <c r="D41" s="353"/>
      <c r="E41" s="314"/>
      <c r="F41" s="314"/>
      <c r="G41" s="84">
        <f>avgprinc!AV34</f>
        <v>5137266.8502891846</v>
      </c>
      <c r="H41" s="530">
        <f>B41*0.0001/'TA5'!B41</f>
        <v>1.2509213719082483E-2</v>
      </c>
      <c r="I41" s="541">
        <f>C41*0.0001/'TA5'!B41</f>
        <v>1.2621090739591296E-2</v>
      </c>
      <c r="J41" s="575"/>
      <c r="K41" s="541"/>
      <c r="L41" s="575"/>
      <c r="M41" s="561">
        <f>G41*0.0001/'TA5'!F41</f>
        <v>1.2867357756605592E-2</v>
      </c>
      <c r="P41" s="1126">
        <f>H41-'TA1'!J42</f>
        <v>6.1971145764679048E-5</v>
      </c>
    </row>
    <row r="42" spans="1:16" s="87" customFormat="1" ht="15" customHeight="1" x14ac:dyDescent="0.2">
      <c r="A42" s="92">
        <v>1946</v>
      </c>
      <c r="B42" s="425">
        <f>avgprinc!AQ35</f>
        <v>2842878.0665785</v>
      </c>
      <c r="C42" s="317">
        <f>avgprinc!AR35</f>
        <v>2871862.2942275293</v>
      </c>
      <c r="D42" s="353"/>
      <c r="E42" s="314"/>
      <c r="F42" s="314"/>
      <c r="G42" s="84">
        <f>avgprinc!AV35</f>
        <v>4683642.8128274083</v>
      </c>
      <c r="H42" s="530">
        <f>B42*0.0001/'TA5'!B42</f>
        <v>1.2950306640090739E-2</v>
      </c>
      <c r="I42" s="541">
        <f>C42*0.0001/'TA5'!B42</f>
        <v>1.3082339962305251E-2</v>
      </c>
      <c r="J42" s="575"/>
      <c r="K42" s="541"/>
      <c r="L42" s="575"/>
      <c r="M42" s="561">
        <f>G42*0.0001/'TA5'!F42</f>
        <v>1.3326702855684987E-2</v>
      </c>
      <c r="P42" s="1126">
        <f>H42-'TA1'!J43</f>
        <v>6.907564643671496E-5</v>
      </c>
    </row>
    <row r="43" spans="1:16" s="87" customFormat="1" ht="15" customHeight="1" x14ac:dyDescent="0.2">
      <c r="A43" s="92">
        <v>1947</v>
      </c>
      <c r="B43" s="425">
        <f>avgprinc!AQ36</f>
        <v>3437170.9679028532</v>
      </c>
      <c r="C43" s="317">
        <f>avgprinc!AR36</f>
        <v>3460684.6044255262</v>
      </c>
      <c r="D43" s="353"/>
      <c r="E43" s="314"/>
      <c r="F43" s="314"/>
      <c r="G43" s="84">
        <f>avgprinc!AV36</f>
        <v>5624827.5177731132</v>
      </c>
      <c r="H43" s="530">
        <f>B43*0.0001/'TA5'!B43</f>
        <v>1.6258036385224404E-2</v>
      </c>
      <c r="I43" s="541">
        <f>C43*0.0001/'TA5'!B43</f>
        <v>1.6369257375307363E-2</v>
      </c>
      <c r="J43" s="575"/>
      <c r="K43" s="541"/>
      <c r="L43" s="575"/>
      <c r="M43" s="561">
        <f>G43*0.0001/'TA5'!F43</f>
        <v>1.6629713753632834E-2</v>
      </c>
      <c r="P43" s="1126">
        <f>H43-'TA1'!J44</f>
        <v>1.768427526914855E-4</v>
      </c>
    </row>
    <row r="44" spans="1:16" s="87" customFormat="1" ht="15" customHeight="1" x14ac:dyDescent="0.2">
      <c r="A44" s="92">
        <v>1948</v>
      </c>
      <c r="B44" s="425">
        <f>avgprinc!AQ37</f>
        <v>4014585.6208528276</v>
      </c>
      <c r="C44" s="317">
        <f>avgprinc!AR37</f>
        <v>4036256.4749382325</v>
      </c>
      <c r="D44" s="353"/>
      <c r="E44" s="314"/>
      <c r="F44" s="314"/>
      <c r="G44" s="84">
        <f>avgprinc!AV37</f>
        <v>6574359.0282912916</v>
      </c>
      <c r="H44" s="530">
        <f>B44*0.0001/'TA5'!B44</f>
        <v>1.8138192942076494E-2</v>
      </c>
      <c r="I44" s="541">
        <f>C44*0.0001/'TA5'!B44</f>
        <v>1.8236103453831167E-2</v>
      </c>
      <c r="J44" s="575"/>
      <c r="K44" s="541"/>
      <c r="L44" s="575"/>
      <c r="M44" s="561">
        <f>G44*0.0001/'TA5'!F44</f>
        <v>1.8520715273641665E-2</v>
      </c>
      <c r="P44" s="1126">
        <f>H44-'TA1'!J45</f>
        <v>1.9852400383756422E-4</v>
      </c>
    </row>
    <row r="45" spans="1:16" s="87" customFormat="1" ht="15" customHeight="1" x14ac:dyDescent="0.2">
      <c r="A45" s="91">
        <v>1949</v>
      </c>
      <c r="B45" s="426">
        <f>avgprinc!AQ38</f>
        <v>3854090.0938872094</v>
      </c>
      <c r="C45" s="316">
        <f>avgprinc!AR38</f>
        <v>3874889.540286337</v>
      </c>
      <c r="D45" s="354"/>
      <c r="E45" s="315"/>
      <c r="F45" s="315"/>
      <c r="G45" s="88">
        <f>avgprinc!AV38</f>
        <v>6323909.5734141115</v>
      </c>
      <c r="H45" s="531">
        <f>B45*0.0001/'TA5'!B45</f>
        <v>1.7989495774155997E-2</v>
      </c>
      <c r="I45" s="542">
        <f>C45*0.0001/'TA5'!B45</f>
        <v>1.8086580051893911E-2</v>
      </c>
      <c r="J45" s="576"/>
      <c r="K45" s="542"/>
      <c r="L45" s="576"/>
      <c r="M45" s="562">
        <f>G45*0.0001/'TA5'!F45</f>
        <v>1.8358636254319764E-2</v>
      </c>
      <c r="P45" s="1126">
        <f>H45-'TA1'!J46</f>
        <v>2.0736280669381157E-4</v>
      </c>
    </row>
    <row r="46" spans="1:16" s="87" customFormat="1" ht="15" customHeight="1" x14ac:dyDescent="0.2">
      <c r="A46" s="92">
        <v>1950</v>
      </c>
      <c r="B46" s="425">
        <f>avgprinc!AQ39</f>
        <v>3583927.9095256343</v>
      </c>
      <c r="C46" s="317">
        <f>avgprinc!AR39</f>
        <v>3602887.5056878389</v>
      </c>
      <c r="D46" s="353"/>
      <c r="E46" s="314"/>
      <c r="F46" s="314"/>
      <c r="G46" s="84">
        <f>avgprinc!AV39</f>
        <v>5891732.3785884976</v>
      </c>
      <c r="H46" s="530">
        <f>B46*0.0001/'TA5'!B46</f>
        <v>1.5363126200071077E-2</v>
      </c>
      <c r="I46" s="541">
        <f>C46*0.0001/'TA5'!B46</f>
        <v>1.5444399784779116E-2</v>
      </c>
      <c r="J46" s="575"/>
      <c r="K46" s="541"/>
      <c r="L46" s="575"/>
      <c r="M46" s="561">
        <f>G46*0.0001/'TA5'!F46</f>
        <v>1.5736068498388402E-2</v>
      </c>
      <c r="P46" s="1126">
        <f>H46-'TA1'!J47</f>
        <v>1.7197652334752407E-4</v>
      </c>
    </row>
    <row r="47" spans="1:16" s="87" customFormat="1" ht="15" customHeight="1" x14ac:dyDescent="0.2">
      <c r="A47" s="92">
        <v>1951</v>
      </c>
      <c r="B47" s="425">
        <f>avgprinc!AQ40</f>
        <v>4504714.6823439542</v>
      </c>
      <c r="C47" s="317">
        <f>avgprinc!AR40</f>
        <v>4525607.2916483628</v>
      </c>
      <c r="D47" s="353"/>
      <c r="E47" s="314"/>
      <c r="F47" s="314"/>
      <c r="G47" s="84">
        <f>avgprinc!AV40</f>
        <v>7393763.0429910095</v>
      </c>
      <c r="H47" s="530">
        <f>B47*0.0001/'TA5'!B47</f>
        <v>1.8013943447274746E-2</v>
      </c>
      <c r="I47" s="541">
        <f>C47*0.0001/'TA5'!B47</f>
        <v>1.8097491087694845E-2</v>
      </c>
      <c r="J47" s="575"/>
      <c r="K47" s="541"/>
      <c r="L47" s="575"/>
      <c r="M47" s="561">
        <f>G47*0.0001/'TA5'!F47</f>
        <v>1.8378094802806902E-2</v>
      </c>
      <c r="P47" s="1126">
        <f>H47-'TA1'!J48</f>
        <v>1.7490275608562575E-4</v>
      </c>
    </row>
    <row r="48" spans="1:16" s="87" customFormat="1" ht="15" customHeight="1" x14ac:dyDescent="0.2">
      <c r="A48" s="92">
        <v>1952</v>
      </c>
      <c r="B48" s="425">
        <f>avgprinc!AQ41</f>
        <v>4187702.5372357392</v>
      </c>
      <c r="C48" s="317">
        <f>avgprinc!AR41</f>
        <v>4211202.4325216422</v>
      </c>
      <c r="D48" s="353"/>
      <c r="E48" s="314"/>
      <c r="F48" s="314"/>
      <c r="G48" s="84">
        <f>avgprinc!AV41</f>
        <v>6894079.5702869864</v>
      </c>
      <c r="H48" s="530">
        <f>B48*0.0001/'TA5'!B48</f>
        <v>1.6339789404410592E-2</v>
      </c>
      <c r="I48" s="541">
        <f>C48*0.0001/'TA5'!B48</f>
        <v>1.6431482483511384E-2</v>
      </c>
      <c r="J48" s="575"/>
      <c r="K48" s="541"/>
      <c r="L48" s="575"/>
      <c r="M48" s="561">
        <f>G48*0.0001/'TA5'!F48</f>
        <v>1.6692540300902659E-2</v>
      </c>
      <c r="P48" s="1126">
        <f>H48-'TA1'!J49</f>
        <v>1.7239293115711013E-4</v>
      </c>
    </row>
    <row r="49" spans="1:16" s="87" customFormat="1" ht="15" customHeight="1" x14ac:dyDescent="0.2">
      <c r="A49" s="92">
        <v>1953</v>
      </c>
      <c r="B49" s="425">
        <f>avgprinc!AQ42</f>
        <v>4118581.1285845265</v>
      </c>
      <c r="C49" s="317">
        <f>avgprinc!AR42</f>
        <v>4142830.1348756826</v>
      </c>
      <c r="D49" s="353"/>
      <c r="E49" s="314"/>
      <c r="F49" s="314"/>
      <c r="G49" s="84">
        <f>avgprinc!AV42</f>
        <v>6784802.9111748431</v>
      </c>
      <c r="H49" s="530">
        <f>B49*0.0001/'TA5'!B49</f>
        <v>1.5601415243335874E-2</v>
      </c>
      <c r="I49" s="541">
        <f>C49*0.0001/'TA5'!B49</f>
        <v>1.5693271832917396E-2</v>
      </c>
      <c r="J49" s="575"/>
      <c r="K49" s="541"/>
      <c r="L49" s="575"/>
      <c r="M49" s="561">
        <f>G49*0.0001/'TA5'!F49</f>
        <v>1.5943298235655982E-2</v>
      </c>
      <c r="P49" s="1126">
        <f>H49-'TA1'!J50</f>
        <v>1.7731746792879442E-4</v>
      </c>
    </row>
    <row r="50" spans="1:16" s="87" customFormat="1" ht="15" customHeight="1" x14ac:dyDescent="0.2">
      <c r="A50" s="92">
        <v>1954</v>
      </c>
      <c r="B50" s="425">
        <f>avgprinc!AQ43</f>
        <v>3791265.16222475</v>
      </c>
      <c r="C50" s="317">
        <f>avgprinc!AR43</f>
        <v>3814984.7302889815</v>
      </c>
      <c r="D50" s="353"/>
      <c r="E50" s="314"/>
      <c r="F50" s="314"/>
      <c r="G50" s="84">
        <f>avgprinc!AV43</f>
        <v>6251736.010559978</v>
      </c>
      <c r="H50" s="530">
        <f>B50*0.0001/'TA5'!B50</f>
        <v>1.4668677381835228E-2</v>
      </c>
      <c r="I50" s="541">
        <f>C50*0.0001/'TA5'!B50</f>
        <v>1.4760450095344541E-2</v>
      </c>
      <c r="J50" s="575"/>
      <c r="K50" s="541"/>
      <c r="L50" s="575"/>
      <c r="M50" s="561">
        <f>G50*0.0001/'TA5'!F50</f>
        <v>1.501113062425273E-2</v>
      </c>
      <c r="P50" s="1126">
        <f>H50-'TA1'!J51</f>
        <v>1.6996456434245459E-4</v>
      </c>
    </row>
    <row r="51" spans="1:16" s="87" customFormat="1" ht="15" customHeight="1" x14ac:dyDescent="0.2">
      <c r="A51" s="92">
        <v>1955</v>
      </c>
      <c r="B51" s="425">
        <f>avgprinc!AQ44</f>
        <v>4778460.0067589851</v>
      </c>
      <c r="C51" s="317">
        <f>avgprinc!AR44</f>
        <v>4799283.2135929456</v>
      </c>
      <c r="D51" s="353"/>
      <c r="E51" s="314"/>
      <c r="F51" s="314"/>
      <c r="G51" s="84">
        <f>avgprinc!AV44</f>
        <v>7846058.5685348539</v>
      </c>
      <c r="H51" s="530">
        <f>B51*0.0001/'TA5'!B51</f>
        <v>1.727963801739138E-2</v>
      </c>
      <c r="I51" s="541">
        <f>C51*0.0001/'TA5'!B51</f>
        <v>1.7354937899768368E-2</v>
      </c>
      <c r="J51" s="575"/>
      <c r="K51" s="541"/>
      <c r="L51" s="575"/>
      <c r="M51" s="561">
        <f>G51*0.0001/'TA5'!F51</f>
        <v>1.7622081179864999E-2</v>
      </c>
      <c r="P51" s="1126">
        <f>H51-'TA1'!J52</f>
        <v>2.2256323924386978E-4</v>
      </c>
    </row>
    <row r="52" spans="1:16" s="87" customFormat="1" ht="15" customHeight="1" x14ac:dyDescent="0.2">
      <c r="A52" s="92">
        <v>1956</v>
      </c>
      <c r="B52" s="425">
        <f>avgprinc!AQ45</f>
        <v>4388776.2345801899</v>
      </c>
      <c r="C52" s="317">
        <f>avgprinc!AR45</f>
        <v>4411616.3675499819</v>
      </c>
      <c r="D52" s="353"/>
      <c r="E52" s="314"/>
      <c r="F52" s="314"/>
      <c r="G52" s="84">
        <f>avgprinc!AV45</f>
        <v>7219359.7085753419</v>
      </c>
      <c r="H52" s="530">
        <f>B52*0.0001/'TA5'!B52</f>
        <v>1.5547678984594408E-2</v>
      </c>
      <c r="I52" s="541">
        <f>C52*0.0001/'TA5'!B52</f>
        <v>1.5628592441193488E-2</v>
      </c>
      <c r="J52" s="575"/>
      <c r="K52" s="541"/>
      <c r="L52" s="575"/>
      <c r="M52" s="561">
        <f>G52*0.0001/'TA5'!F52</f>
        <v>1.5883377987786631E-2</v>
      </c>
      <c r="P52" s="1126">
        <f>H52-'TA1'!J53</f>
        <v>1.7511463546549672E-4</v>
      </c>
    </row>
    <row r="53" spans="1:16" s="87" customFormat="1" ht="15" customHeight="1" x14ac:dyDescent="0.2">
      <c r="A53" s="92">
        <v>1957</v>
      </c>
      <c r="B53" s="425">
        <f>avgprinc!AQ46</f>
        <v>4054199.3498548013</v>
      </c>
      <c r="C53" s="317">
        <f>avgprinc!AR46</f>
        <v>4078148.9119938621</v>
      </c>
      <c r="D53" s="353"/>
      <c r="E53" s="314"/>
      <c r="F53" s="314"/>
      <c r="G53" s="84">
        <f>avgprinc!AV46</f>
        <v>6677173.9207358398</v>
      </c>
      <c r="H53" s="530">
        <f>B53*0.0001/'TA5'!B53</f>
        <v>1.4320243796092501E-2</v>
      </c>
      <c r="I53" s="541">
        <f>C53*0.0001/'TA5'!B53</f>
        <v>1.4404838444516314E-2</v>
      </c>
      <c r="J53" s="575"/>
      <c r="K53" s="541"/>
      <c r="L53" s="575"/>
      <c r="M53" s="561">
        <f>G53*0.0001/'TA5'!F53</f>
        <v>1.4654209196959487E-2</v>
      </c>
      <c r="P53" s="1126">
        <f>H53-'TA1'!J54</f>
        <v>1.4709706393477989E-4</v>
      </c>
    </row>
    <row r="54" spans="1:16" s="87" customFormat="1" ht="15" customHeight="1" x14ac:dyDescent="0.2">
      <c r="A54" s="92">
        <v>1958</v>
      </c>
      <c r="B54" s="425">
        <f>avgprinc!AQ47</f>
        <v>3454102.0659251176</v>
      </c>
      <c r="C54" s="317">
        <f>avgprinc!AR47</f>
        <v>3480390.228531512</v>
      </c>
      <c r="D54" s="353"/>
      <c r="E54" s="314"/>
      <c r="F54" s="314"/>
      <c r="G54" s="84">
        <f>avgprinc!AV47</f>
        <v>5707472.637965369</v>
      </c>
      <c r="H54" s="530">
        <f>B54*0.0001/'TA5'!B54</f>
        <v>1.2537389248314679E-2</v>
      </c>
      <c r="I54" s="541">
        <f>C54*0.0001/'TA5'!B54</f>
        <v>1.2632807658346833E-2</v>
      </c>
      <c r="J54" s="575"/>
      <c r="K54" s="541"/>
      <c r="L54" s="575"/>
      <c r="M54" s="561">
        <f>G54*0.0001/'TA5'!F54</f>
        <v>1.287197580367761E-2</v>
      </c>
      <c r="P54" s="1126">
        <f>H54-'TA1'!J55</f>
        <v>1.150963398597344E-4</v>
      </c>
    </row>
    <row r="55" spans="1:16" s="87" customFormat="1" ht="15" customHeight="1" x14ac:dyDescent="0.2">
      <c r="A55" s="91">
        <v>1959</v>
      </c>
      <c r="B55" s="426">
        <f>avgprinc!AQ48</f>
        <v>3911348.678818821</v>
      </c>
      <c r="C55" s="316">
        <f>avgprinc!AR48</f>
        <v>3934337.7790302807</v>
      </c>
      <c r="D55" s="354"/>
      <c r="E55" s="315"/>
      <c r="F55" s="315"/>
      <c r="G55" s="88">
        <f>avgprinc!AV48</f>
        <v>6482528.2888300586</v>
      </c>
      <c r="H55" s="531">
        <f>B55*0.0001/'TA5'!B55</f>
        <v>1.3403201487063424E-2</v>
      </c>
      <c r="I55" s="542">
        <f>C55*0.0001/'TA5'!B55</f>
        <v>1.3481979312167356E-2</v>
      </c>
      <c r="J55" s="576"/>
      <c r="K55" s="542"/>
      <c r="L55" s="576"/>
      <c r="M55" s="562">
        <f>G55*0.0001/'TA5'!F55</f>
        <v>1.3733513069941913E-2</v>
      </c>
      <c r="P55" s="1126">
        <f>H55-'TA1'!J56</f>
        <v>1.5135987759482862E-4</v>
      </c>
    </row>
    <row r="56" spans="1:16" x14ac:dyDescent="0.2">
      <c r="A56" s="67">
        <v>1960</v>
      </c>
      <c r="B56" s="425">
        <f>avgprinc!AQ49</f>
        <v>4359881.7783111753</v>
      </c>
      <c r="C56" s="317">
        <f>avgprinc!AR49</f>
        <v>4384391.1716881385</v>
      </c>
      <c r="D56" s="353"/>
      <c r="E56" s="314"/>
      <c r="F56" s="314"/>
      <c r="G56" s="84">
        <f>avgprinc!AV49</f>
        <v>7224393.4018779276</v>
      </c>
      <c r="H56" s="530">
        <f>B56*0.0001/'TA5'!B56</f>
        <v>1.467075541859433E-2</v>
      </c>
      <c r="I56" s="541">
        <f>C56*0.0001/'TA5'!B56</f>
        <v>1.4753228140097992E-2</v>
      </c>
      <c r="J56" s="575"/>
      <c r="K56" s="541"/>
      <c r="L56" s="575"/>
      <c r="M56" s="561">
        <f>G56*0.0001/'TA5'!F56</f>
        <v>1.4999180531572398E-2</v>
      </c>
      <c r="P56" s="1126">
        <f>H56-'TA1'!J57</f>
        <v>1.6786898727526138E-4</v>
      </c>
    </row>
    <row r="57" spans="1:16" x14ac:dyDescent="0.2">
      <c r="A57" s="67">
        <v>1961</v>
      </c>
      <c r="B57" s="425">
        <f>avgprinc!AQ50</f>
        <v>4498578.687301483</v>
      </c>
      <c r="C57" s="317">
        <f>avgprinc!AR50</f>
        <v>4523713.8259600354</v>
      </c>
      <c r="D57" s="353"/>
      <c r="E57" s="314"/>
      <c r="F57" s="314"/>
      <c r="G57" s="84">
        <f>avgprinc!AV50</f>
        <v>7385877.9233495072</v>
      </c>
      <c r="H57" s="530">
        <f>B57*0.0001/'TA5'!B57</f>
        <v>1.4918920592212295E-2</v>
      </c>
      <c r="I57" s="541">
        <f>C57*0.0001/'TA5'!B57</f>
        <v>1.5002277839864695E-2</v>
      </c>
      <c r="J57" s="575"/>
      <c r="K57" s="541"/>
      <c r="L57" s="575"/>
      <c r="M57" s="561">
        <f>G57*0.0001/'TA5'!F57</f>
        <v>1.5247025370852678E-2</v>
      </c>
      <c r="P57" s="1126">
        <f>H57-'TA1'!J58</f>
        <v>1.4654536215519785E-4</v>
      </c>
    </row>
    <row r="58" spans="1:16" x14ac:dyDescent="0.2">
      <c r="A58" s="67">
        <v>1962</v>
      </c>
      <c r="B58" s="427">
        <f>avgprinc!AQ51</f>
        <v>4743200.8095301418</v>
      </c>
      <c r="C58" s="318">
        <f>avgprinc!AR51</f>
        <v>4766048.5815597652</v>
      </c>
      <c r="D58" s="523">
        <f>avgprinc!AS51</f>
        <v>3628287.9090875606</v>
      </c>
      <c r="E58" s="523">
        <f>avgprinc!AT51</f>
        <v>4644223.5931347823</v>
      </c>
      <c r="F58" s="523">
        <f>avgprinc!AU51</f>
        <v>4887530.9244198259</v>
      </c>
      <c r="G58" s="81">
        <f>avgprinc!AV51</f>
        <v>7463183.8615840562</v>
      </c>
      <c r="H58" s="532">
        <f>B58*0.0001/'TA5'!B58</f>
        <v>1.48299653083086E-2</v>
      </c>
      <c r="I58" s="543">
        <f>C58*0.0001/'TA5'!B58</f>
        <v>1.4901400543749332E-2</v>
      </c>
      <c r="J58" s="543">
        <f>D58*0.0001/'TA5'!C58</f>
        <v>1.0803932324051857E-2</v>
      </c>
      <c r="K58" s="543">
        <f>E58*0.0001/'TA5'!D58</f>
        <v>1.0069712065160276E-2</v>
      </c>
      <c r="L58" s="543">
        <f>F58*0.0001/'TA5'!E58</f>
        <v>2.6207337155938152E-2</v>
      </c>
      <c r="M58" s="550">
        <f>G58*0.0001/'TA5'!F58</f>
        <v>1.5114676207304001E-2</v>
      </c>
      <c r="P58" s="1126">
        <f>H58-'TA1'!J59</f>
        <v>0</v>
      </c>
    </row>
    <row r="59" spans="1:16" x14ac:dyDescent="0.2">
      <c r="A59" s="67">
        <v>1963</v>
      </c>
      <c r="B59" s="428">
        <f>avgprinc!AQ52</f>
        <v>5088169.717972815</v>
      </c>
      <c r="C59" s="319">
        <f>avgprinc!AR52</f>
        <v>5110288.3033968601</v>
      </c>
      <c r="D59" s="524">
        <f>avgprinc!AS52</f>
        <v>3929039.2952809986</v>
      </c>
      <c r="E59" s="524">
        <f>avgprinc!AT52</f>
        <v>5002297.311732145</v>
      </c>
      <c r="F59" s="524">
        <f>avgprinc!AU52</f>
        <v>5269855.3330816375</v>
      </c>
      <c r="G59" s="62">
        <f>avgprinc!AV52</f>
        <v>8043556.549475885</v>
      </c>
      <c r="H59" s="533">
        <f>B59*0.0001/'TA5'!B59</f>
        <v>1.5390386804938316E-2</v>
      </c>
      <c r="I59" s="544">
        <f>C59*0.0001/'TA5'!B59</f>
        <v>1.5457289759069678E-2</v>
      </c>
      <c r="J59" s="551">
        <f>D59*0.0001/'TA5'!C59</f>
        <v>1.130467469672914E-2</v>
      </c>
      <c r="K59" s="544">
        <f>E59*0.0001/'TA5'!D59</f>
        <v>1.0468077807511328E-2</v>
      </c>
      <c r="L59" s="551">
        <f>F59*0.0001/'TA5'!E59</f>
        <v>2.7169505852179508E-2</v>
      </c>
      <c r="M59" s="552">
        <f>G59*0.0001/'TA5'!F59</f>
        <v>1.5763210132718086E-2</v>
      </c>
      <c r="P59" s="1126">
        <f>H59-'TA1'!J60</f>
        <v>0</v>
      </c>
    </row>
    <row r="60" spans="1:16" x14ac:dyDescent="0.2">
      <c r="A60" s="67">
        <v>1964</v>
      </c>
      <c r="B60" s="428">
        <f>avgprinc!AQ53</f>
        <v>5489994.5671686884</v>
      </c>
      <c r="C60" s="319">
        <f>avgprinc!AR53</f>
        <v>5511461.4827299369</v>
      </c>
      <c r="D60" s="524">
        <f>avgprinc!AS53</f>
        <v>4229790.681474437</v>
      </c>
      <c r="E60" s="524">
        <f>avgprinc!AT53</f>
        <v>5360371.0303295068</v>
      </c>
      <c r="F60" s="524">
        <f>avgprinc!AU53</f>
        <v>5652179.7417434491</v>
      </c>
      <c r="G60" s="62">
        <f>avgprinc!AV53</f>
        <v>8749802.6574722622</v>
      </c>
      <c r="H60" s="533">
        <f>B60*0.0001/'TA5'!B60</f>
        <v>1.5950808301568031E-2</v>
      </c>
      <c r="I60" s="544">
        <f>C60*0.0001/'TA5'!B60</f>
        <v>1.601317897439003E-2</v>
      </c>
      <c r="J60" s="551">
        <f>D60*0.0001/'TA5'!C60</f>
        <v>1.1772724799811842E-2</v>
      </c>
      <c r="K60" s="544">
        <f>E60*0.0001/'TA5'!D60</f>
        <v>1.08396103605628E-2</v>
      </c>
      <c r="L60" s="551">
        <f>F60*0.0001/'TA5'!E60</f>
        <v>2.8060335665941235E-2</v>
      </c>
      <c r="M60" s="552">
        <f>G60*0.0001/'TA5'!F60</f>
        <v>1.6411744058132165E-2</v>
      </c>
      <c r="P60" s="1126">
        <f>H60-'TA1'!J61</f>
        <v>0</v>
      </c>
    </row>
    <row r="61" spans="1:16" x14ac:dyDescent="0.2">
      <c r="A61" s="67">
        <v>1965</v>
      </c>
      <c r="B61" s="428">
        <f>avgprinc!AQ54</f>
        <v>5807062.4465450114</v>
      </c>
      <c r="C61" s="319">
        <f>avgprinc!AR54</f>
        <v>5832490.035085436</v>
      </c>
      <c r="D61" s="524">
        <f>avgprinc!AS54</f>
        <v>4525780.7680426668</v>
      </c>
      <c r="E61" s="524">
        <f>avgprinc!AT54</f>
        <v>5644887.1285690628</v>
      </c>
      <c r="F61" s="524">
        <f>avgprinc!AU54</f>
        <v>5997189.3082490545</v>
      </c>
      <c r="G61" s="62">
        <f>avgprinc!AV54</f>
        <v>9207924.0856751315</v>
      </c>
      <c r="H61" s="533">
        <f>B61*0.0001/'TA5'!B61</f>
        <v>1.6042943112552163E-2</v>
      </c>
      <c r="I61" s="544">
        <f>C61*0.0001/'TA5'!B61</f>
        <v>1.6113190911710262E-2</v>
      </c>
      <c r="J61" s="551">
        <f>D61*0.0001/'TA5'!C61</f>
        <v>1.197565793982352E-2</v>
      </c>
      <c r="K61" s="544">
        <f>E61*0.0001/'TA5'!D61</f>
        <v>1.0853398762493737E-2</v>
      </c>
      <c r="L61" s="551">
        <f>F61*0.0001/'TA5'!E61</f>
        <v>2.8436396590926831E-2</v>
      </c>
      <c r="M61" s="552">
        <f>G61*0.0001/'TA5'!F61</f>
        <v>1.647096686065197E-2</v>
      </c>
      <c r="P61" s="1126">
        <f>H61-'TA1'!J62</f>
        <v>0</v>
      </c>
    </row>
    <row r="62" spans="1:16" x14ac:dyDescent="0.2">
      <c r="A62" s="67">
        <v>1966</v>
      </c>
      <c r="B62" s="428">
        <f>avgprinc!AQ55</f>
        <v>6112080.1726971539</v>
      </c>
      <c r="C62" s="319">
        <f>avgprinc!AR55</f>
        <v>6141674.4399432987</v>
      </c>
      <c r="D62" s="524">
        <f>avgprinc!AS55</f>
        <v>4821770.8546108957</v>
      </c>
      <c r="E62" s="524">
        <f>avgprinc!AT55</f>
        <v>5929403.2268086188</v>
      </c>
      <c r="F62" s="524">
        <f>avgprinc!AU55</f>
        <v>6342198.8747546589</v>
      </c>
      <c r="G62" s="62">
        <f>avgprinc!AV55</f>
        <v>9649516.9621954802</v>
      </c>
      <c r="H62" s="533">
        <f>B62*0.0001/'TA5'!B62</f>
        <v>1.6135077923536301E-2</v>
      </c>
      <c r="I62" s="544">
        <f>C62*0.0001/'TA5'!B62</f>
        <v>1.6213202849030491E-2</v>
      </c>
      <c r="J62" s="551">
        <f>D62*0.0001/'TA5'!C62</f>
        <v>1.2159525416791439E-2</v>
      </c>
      <c r="K62" s="544">
        <f>E62*0.0001/'TA5'!D62</f>
        <v>1.0865894146263599E-2</v>
      </c>
      <c r="L62" s="551">
        <f>F62*0.0001/'TA5'!E62</f>
        <v>2.8780139982700358E-2</v>
      </c>
      <c r="M62" s="552">
        <f>G62*0.0001/'TA5'!F62</f>
        <v>1.6530189663171768E-2</v>
      </c>
      <c r="P62" s="1126">
        <f>H62-'TA1'!J63</f>
        <v>0</v>
      </c>
    </row>
    <row r="63" spans="1:16" x14ac:dyDescent="0.2">
      <c r="A63" s="67">
        <v>1967</v>
      </c>
      <c r="B63" s="428">
        <f>avgprinc!AQ56</f>
        <v>5677813.6954435371</v>
      </c>
      <c r="C63" s="319">
        <f>avgprinc!AR56</f>
        <v>5710669.3004592741</v>
      </c>
      <c r="D63" s="524">
        <f>avgprinc!AS56</f>
        <v>4522563.4346534815</v>
      </c>
      <c r="E63" s="524">
        <f>avgprinc!AT56</f>
        <v>5551438.3163080467</v>
      </c>
      <c r="F63" s="524">
        <f>avgprinc!AU56</f>
        <v>5894091.8582552215</v>
      </c>
      <c r="G63" s="62">
        <f>avgprinc!AV56</f>
        <v>9069494.0441850815</v>
      </c>
      <c r="H63" s="534">
        <f>B63*0.0001/'TA5'!B63</f>
        <v>1.4782644808292389E-2</v>
      </c>
      <c r="I63" s="545">
        <f>C63*0.0001/'TA5'!B63</f>
        <v>1.4868187019601463E-2</v>
      </c>
      <c r="J63" s="551">
        <f>D63*0.0001/'TA5'!C63</f>
        <v>1.1188187403604388E-2</v>
      </c>
      <c r="K63" s="544">
        <f>E63*0.0001/'TA5'!D63</f>
        <v>1.0192108573392034E-2</v>
      </c>
      <c r="L63" s="551">
        <f>F63*0.0001/'TA5'!E63</f>
        <v>2.552760532125831E-2</v>
      </c>
      <c r="M63" s="552">
        <f>G63*0.0001/'TA5'!F63</f>
        <v>1.5062774764373897E-2</v>
      </c>
      <c r="P63" s="1126">
        <f>H63-'TA1'!J64</f>
        <v>0</v>
      </c>
    </row>
    <row r="64" spans="1:16" x14ac:dyDescent="0.2">
      <c r="A64" s="67">
        <v>1968</v>
      </c>
      <c r="B64" s="428">
        <f>avgprinc!AQ57</f>
        <v>5686726.7108676657</v>
      </c>
      <c r="C64" s="319">
        <f>avgprinc!AR57</f>
        <v>5720077.7094563581</v>
      </c>
      <c r="D64" s="524">
        <f>avgprinc!AS57</f>
        <v>4536746.3294125581</v>
      </c>
      <c r="E64" s="524">
        <f>avgprinc!AT57</f>
        <v>5594886.4320561104</v>
      </c>
      <c r="F64" s="524">
        <f>avgprinc!AU57</f>
        <v>5849585.2779540457</v>
      </c>
      <c r="G64" s="62">
        <f>avgprinc!AV57</f>
        <v>9007052.5783715807</v>
      </c>
      <c r="H64" s="534">
        <f>B64*0.0001/'TA5'!B64</f>
        <v>1.4385409187525513E-2</v>
      </c>
      <c r="I64" s="545">
        <f>C64*0.0001/'TA5'!B64</f>
        <v>1.4469775429461151E-2</v>
      </c>
      <c r="J64" s="551">
        <f>D64*0.0001/'TA5'!C64</f>
        <v>1.092737721046433E-2</v>
      </c>
      <c r="K64" s="544">
        <f>E64*0.0001/'TA5'!D64</f>
        <v>1.0035205690655859E-2</v>
      </c>
      <c r="L64" s="551">
        <f>F64*0.0001/'TA5'!E64</f>
        <v>2.4528386886231605E-2</v>
      </c>
      <c r="M64" s="552">
        <f>G64*0.0001/'TA5'!F64</f>
        <v>1.4632968057412656E-2</v>
      </c>
      <c r="P64" s="1126">
        <f>H64-'TA1'!J65</f>
        <v>0</v>
      </c>
    </row>
    <row r="65" spans="1:16" x14ac:dyDescent="0.2">
      <c r="A65" s="72">
        <v>1969</v>
      </c>
      <c r="B65" s="429">
        <f>avgprinc!AQ58</f>
        <v>5299763.7999728872</v>
      </c>
      <c r="C65" s="320">
        <f>avgprinc!AR58</f>
        <v>5338642.6360736312</v>
      </c>
      <c r="D65" s="526">
        <f>avgprinc!AS58</f>
        <v>4231234.4582058135</v>
      </c>
      <c r="E65" s="526">
        <f>avgprinc!AT58</f>
        <v>5245995.2138486747</v>
      </c>
      <c r="F65" s="526">
        <f>avgprinc!AU58</f>
        <v>5431476.6073502973</v>
      </c>
      <c r="G65" s="68">
        <f>avgprinc!AV58</f>
        <v>8465325.0497618653</v>
      </c>
      <c r="H65" s="535">
        <f>B65*0.0001/'TA5'!B65</f>
        <v>1.3230818440206347E-2</v>
      </c>
      <c r="I65" s="546">
        <f>C65*0.0001/'TA5'!B65</f>
        <v>1.332787914725486E-2</v>
      </c>
      <c r="J65" s="553">
        <f>D65*0.0001/'TA5'!C65</f>
        <v>1.0002608163631523E-2</v>
      </c>
      <c r="K65" s="547">
        <f>E65*0.0001/'TA5'!D65</f>
        <v>9.2082501068944094E-3</v>
      </c>
      <c r="L65" s="553">
        <f>F65*0.0001/'TA5'!E65</f>
        <v>2.2764118126360696E-2</v>
      </c>
      <c r="M65" s="554">
        <f>G65*0.0001/'TA5'!F65</f>
        <v>1.3516617429559121E-2</v>
      </c>
      <c r="P65" s="1126">
        <f>H65-'TA1'!J66</f>
        <v>0</v>
      </c>
    </row>
    <row r="66" spans="1:16" x14ac:dyDescent="0.2">
      <c r="A66" s="67">
        <v>1970</v>
      </c>
      <c r="B66" s="428">
        <f>avgprinc!AQ59</f>
        <v>4685561.5001802705</v>
      </c>
      <c r="C66" s="319">
        <f>avgprinc!AR59</f>
        <v>4729819.3966416437</v>
      </c>
      <c r="D66" s="524">
        <f>avgprinc!AS59</f>
        <v>3751854.6804182688</v>
      </c>
      <c r="E66" s="524">
        <f>avgprinc!AT59</f>
        <v>4656408.2097162902</v>
      </c>
      <c r="F66" s="524">
        <f>avgprinc!AU59</f>
        <v>4775293.8120542401</v>
      </c>
      <c r="G66" s="62">
        <f>avgprinc!AV59</f>
        <v>7455436.6637656838</v>
      </c>
      <c r="H66" s="534">
        <f>B66*0.0001/'TA5'!B66</f>
        <v>1.198960028705187E-2</v>
      </c>
      <c r="I66" s="545">
        <f>C66*0.0001/'TA5'!B66</f>
        <v>1.2102849144866919E-2</v>
      </c>
      <c r="J66" s="551">
        <f>D66*0.0001/'TA5'!C66</f>
        <v>9.0584754325391259E-3</v>
      </c>
      <c r="K66" s="544">
        <f>E66*0.0001/'TA5'!D66</f>
        <v>8.3658644616662076E-3</v>
      </c>
      <c r="L66" s="551">
        <f>F66*0.0001/'TA5'!E66</f>
        <v>2.0773548567376562E-2</v>
      </c>
      <c r="M66" s="552">
        <f>G66*0.0001/'TA5'!F66</f>
        <v>1.2289847119973276E-2</v>
      </c>
      <c r="P66" s="1126">
        <f>H66-'TA1'!J67</f>
        <v>0</v>
      </c>
    </row>
    <row r="67" spans="1:16" x14ac:dyDescent="0.2">
      <c r="A67" s="67">
        <v>1971</v>
      </c>
      <c r="B67" s="428">
        <f>avgprinc!AQ60</f>
        <v>4696571.9846859314</v>
      </c>
      <c r="C67" s="319">
        <f>avgprinc!AR60</f>
        <v>4747786.690067823</v>
      </c>
      <c r="D67" s="524">
        <f>avgprinc!AS60</f>
        <v>3785151.0844985736</v>
      </c>
      <c r="E67" s="524">
        <f>avgprinc!AT60</f>
        <v>4722921.8243512036</v>
      </c>
      <c r="F67" s="524">
        <f>avgprinc!AU60</f>
        <v>4752495.0668434547</v>
      </c>
      <c r="G67" s="62">
        <f>avgprinc!AV60</f>
        <v>7495682.3045060765</v>
      </c>
      <c r="H67" s="534">
        <f>B67*0.0001/'TA5'!B67</f>
        <v>1.1957320915826131E-2</v>
      </c>
      <c r="I67" s="545">
        <f>C67*0.0001/'TA5'!B67</f>
        <v>1.208771190522384E-2</v>
      </c>
      <c r="J67" s="551">
        <f>D67*0.0001/'TA5'!C67</f>
        <v>9.0751154193640104E-3</v>
      </c>
      <c r="K67" s="544">
        <f>E67*0.0001/'TA5'!D67</f>
        <v>8.4705524068340293E-3</v>
      </c>
      <c r="L67" s="551">
        <f>F67*0.0001/'TA5'!E67</f>
        <v>2.0401111787577971E-2</v>
      </c>
      <c r="M67" s="552">
        <f>G67*0.0001/'TA5'!F67</f>
        <v>1.2302321582865261E-2</v>
      </c>
      <c r="P67" s="1126">
        <f>H67-'TA1'!J68</f>
        <v>0</v>
      </c>
    </row>
    <row r="68" spans="1:16" x14ac:dyDescent="0.2">
      <c r="A68" s="67">
        <v>1972</v>
      </c>
      <c r="B68" s="428">
        <f>avgprinc!AQ61</f>
        <v>4775419.4265624955</v>
      </c>
      <c r="C68" s="319">
        <f>avgprinc!AR61</f>
        <v>4843212.7000691975</v>
      </c>
      <c r="D68" s="524">
        <f>avgprinc!AS61</f>
        <v>3863435.8785196561</v>
      </c>
      <c r="E68" s="524">
        <f>avgprinc!AT61</f>
        <v>4892653.8006365104</v>
      </c>
      <c r="F68" s="524">
        <f>avgprinc!AU61</f>
        <v>4792169.4294123109</v>
      </c>
      <c r="G68" s="62">
        <f>avgprinc!AV61</f>
        <v>7547036.8963393318</v>
      </c>
      <c r="H68" s="534">
        <f>B68*0.0001/'TA5'!B68</f>
        <v>1.1729643812941507E-2</v>
      </c>
      <c r="I68" s="545">
        <f>C68*0.0001/'TA5'!B68</f>
        <v>1.1896161322738408E-2</v>
      </c>
      <c r="J68" s="551">
        <f>D68*0.0001/'TA5'!C68</f>
        <v>8.9806539433539018E-3</v>
      </c>
      <c r="K68" s="544">
        <f>E68*0.0001/'TA5'!D68</f>
        <v>8.4907723105516197E-3</v>
      </c>
      <c r="L68" s="551">
        <f>F68*0.0001/'TA5'!E68</f>
        <v>1.9562282362585396E-2</v>
      </c>
      <c r="M68" s="552">
        <f>G68*0.0001/'TA5'!F68</f>
        <v>1.2156626259866245E-2</v>
      </c>
      <c r="P68" s="1126">
        <f>H68-'TA1'!J69</f>
        <v>0</v>
      </c>
    </row>
    <row r="69" spans="1:16" x14ac:dyDescent="0.2">
      <c r="A69" s="67">
        <v>1973</v>
      </c>
      <c r="B69" s="428">
        <f>avgprinc!AQ62</f>
        <v>4645090.3349913089</v>
      </c>
      <c r="C69" s="319">
        <f>avgprinc!AR62</f>
        <v>4731779.900436054</v>
      </c>
      <c r="D69" s="524">
        <f>avgprinc!AS62</f>
        <v>3831429.3919135001</v>
      </c>
      <c r="E69" s="524">
        <f>avgprinc!AT62</f>
        <v>4871364.9286936922</v>
      </c>
      <c r="F69" s="524">
        <f>avgprinc!AU62</f>
        <v>4568589.2445459021</v>
      </c>
      <c r="G69" s="62">
        <f>avgprinc!AV62</f>
        <v>7372728.496317558</v>
      </c>
      <c r="H69" s="534">
        <f>B69*0.0001/'TA5'!B69</f>
        <v>1.0951119275432577E-2</v>
      </c>
      <c r="I69" s="545">
        <f>C69*0.0001/'TA5'!B69</f>
        <v>1.1155495875811995E-2</v>
      </c>
      <c r="J69" s="551">
        <f>D69*0.0001/'TA5'!C69</f>
        <v>8.5006513972416542E-3</v>
      </c>
      <c r="K69" s="544">
        <f>E69*0.0001/'TA5'!D69</f>
        <v>8.0613115215442104E-3</v>
      </c>
      <c r="L69" s="551">
        <f>F69*0.0001/'TA5'!E69</f>
        <v>1.805547362789639E-2</v>
      </c>
      <c r="M69" s="552">
        <f>G69*0.0001/'TA5'!F69</f>
        <v>1.1398762942747002E-2</v>
      </c>
      <c r="P69" s="1126">
        <f>H69-'TA1'!J70</f>
        <v>0</v>
      </c>
    </row>
    <row r="70" spans="1:16" x14ac:dyDescent="0.2">
      <c r="A70" s="67">
        <v>1974</v>
      </c>
      <c r="B70" s="428">
        <f>avgprinc!AQ63</f>
        <v>4345758.2734153662</v>
      </c>
      <c r="C70" s="319">
        <f>avgprinc!AR63</f>
        <v>4448275.4303679643</v>
      </c>
      <c r="D70" s="524">
        <f>avgprinc!AS63</f>
        <v>3639650.5316962125</v>
      </c>
      <c r="E70" s="524">
        <f>avgprinc!AT63</f>
        <v>4673227.264438672</v>
      </c>
      <c r="F70" s="524">
        <f>avgprinc!AU63</f>
        <v>4169734.6065337169</v>
      </c>
      <c r="G70" s="62">
        <f>avgprinc!AV63</f>
        <v>6907301.5142199378</v>
      </c>
      <c r="H70" s="534">
        <f>B70*0.0001/'TA5'!B70</f>
        <v>1.0545917503918647E-2</v>
      </c>
      <c r="I70" s="545">
        <f>C70*0.0001/'TA5'!B70</f>
        <v>1.0794697443330396E-2</v>
      </c>
      <c r="J70" s="551">
        <f>D70*0.0001/'TA5'!C70</f>
        <v>8.247573379534856E-3</v>
      </c>
      <c r="K70" s="544">
        <f>E70*0.0001/'TA5'!D70</f>
        <v>7.956947278458415E-3</v>
      </c>
      <c r="L70" s="551">
        <f>F70*0.0001/'TA5'!E70</f>
        <v>1.696101324316146E-2</v>
      </c>
      <c r="M70" s="552">
        <f>G70*0.0001/'TA5'!F70</f>
        <v>1.1025183488030166E-2</v>
      </c>
      <c r="P70" s="1126">
        <f>H70-'TA1'!J71</f>
        <v>0</v>
      </c>
    </row>
    <row r="71" spans="1:16" x14ac:dyDescent="0.2">
      <c r="A71" s="67">
        <v>1975</v>
      </c>
      <c r="B71" s="428">
        <f>avgprinc!AQ64</f>
        <v>4301648.5493465979</v>
      </c>
      <c r="C71" s="319">
        <f>avgprinc!AR64</f>
        <v>4404124.2354153721</v>
      </c>
      <c r="D71" s="524">
        <f>avgprinc!AS64</f>
        <v>3588681.4716893011</v>
      </c>
      <c r="E71" s="524">
        <f>avgprinc!AT64</f>
        <v>4624458.3035199409</v>
      </c>
      <c r="F71" s="524">
        <f>avgprinc!AU64</f>
        <v>4137551.7776000933</v>
      </c>
      <c r="G71" s="62">
        <f>avgprinc!AV64</f>
        <v>6830410.8745154263</v>
      </c>
      <c r="H71" s="534">
        <f>B71*0.0001/'TA5'!B71</f>
        <v>1.078556424388921E-2</v>
      </c>
      <c r="I71" s="545">
        <f>C71*0.0001/'TA5'!B71</f>
        <v>1.1042502504384544E-2</v>
      </c>
      <c r="J71" s="551">
        <f>D71*0.0001/'TA5'!C71</f>
        <v>8.4970860006556848E-3</v>
      </c>
      <c r="K71" s="544">
        <f>E71*0.0001/'TA5'!D71</f>
        <v>8.3108102167592773E-3</v>
      </c>
      <c r="L71" s="551">
        <f>F71*0.0001/'TA5'!E71</f>
        <v>1.6731125604501074E-2</v>
      </c>
      <c r="M71" s="552">
        <f>G71*0.0001/'TA5'!F71</f>
        <v>1.1327037734066181E-2</v>
      </c>
      <c r="P71" s="1126">
        <f>H71-'TA1'!J72</f>
        <v>0</v>
      </c>
    </row>
    <row r="72" spans="1:16" x14ac:dyDescent="0.2">
      <c r="A72" s="67">
        <v>1976</v>
      </c>
      <c r="B72" s="428">
        <f>avgprinc!AQ65</f>
        <v>4524550.2530608503</v>
      </c>
      <c r="C72" s="319">
        <f>avgprinc!AR65</f>
        <v>4631209.751951281</v>
      </c>
      <c r="D72" s="524">
        <f>avgprinc!AS65</f>
        <v>3759681.5909125968</v>
      </c>
      <c r="E72" s="524">
        <f>avgprinc!AT65</f>
        <v>4834226.3278927682</v>
      </c>
      <c r="F72" s="524">
        <f>avgprinc!AU65</f>
        <v>4381394.5365180662</v>
      </c>
      <c r="G72" s="62">
        <f>avgprinc!AV65</f>
        <v>7156178.6423596945</v>
      </c>
      <c r="H72" s="534">
        <f>B72*0.0001/'TA5'!B72</f>
        <v>1.0944222664484471E-2</v>
      </c>
      <c r="I72" s="545">
        <f>C72*0.0001/'TA5'!B72</f>
        <v>1.1202216330119972E-2</v>
      </c>
      <c r="J72" s="551">
        <f>D72*0.0001/'TA5'!C72</f>
        <v>8.5813383620765293E-3</v>
      </c>
      <c r="K72" s="544">
        <f>E72*0.0001/'TA5'!D72</f>
        <v>8.4223157076772637E-3</v>
      </c>
      <c r="L72" s="551">
        <f>F72*0.0001/'TA5'!E72</f>
        <v>1.6822838532773332E-2</v>
      </c>
      <c r="M72" s="552">
        <f>G72*0.0001/'TA5'!F72</f>
        <v>1.1500944885679765E-2</v>
      </c>
      <c r="P72" s="1126">
        <f>H72-'TA1'!J73</f>
        <v>0</v>
      </c>
    </row>
    <row r="73" spans="1:16" x14ac:dyDescent="0.2">
      <c r="A73" s="67">
        <v>1977</v>
      </c>
      <c r="B73" s="428">
        <f>avgprinc!AQ66</f>
        <v>4721718.9309400767</v>
      </c>
      <c r="C73" s="319">
        <f>avgprinc!AR66</f>
        <v>4835271.2927673459</v>
      </c>
      <c r="D73" s="524">
        <f>avgprinc!AS66</f>
        <v>3918684.6730991709</v>
      </c>
      <c r="E73" s="524">
        <f>avgprinc!AT66</f>
        <v>5091167.0477759913</v>
      </c>
      <c r="F73" s="524">
        <f>avgprinc!AU66</f>
        <v>4530377.3772983123</v>
      </c>
      <c r="G73" s="62">
        <f>avgprinc!AV66</f>
        <v>7394831.1028955411</v>
      </c>
      <c r="H73" s="534">
        <f>B73*0.0001/'TA5'!B73</f>
        <v>1.1077043741481774E-2</v>
      </c>
      <c r="I73" s="545">
        <f>C73*0.0001/'TA5'!B73</f>
        <v>1.1343434964107725E-2</v>
      </c>
      <c r="J73" s="551">
        <f>D73*0.0001/'TA5'!C73</f>
        <v>8.7178412138617673E-3</v>
      </c>
      <c r="K73" s="544">
        <f>E73*0.0001/'TA5'!D73</f>
        <v>8.6519933841808783E-3</v>
      </c>
      <c r="L73" s="551">
        <f>F73*0.0001/'TA5'!E73</f>
        <v>1.6660593759975747E-2</v>
      </c>
      <c r="M73" s="552">
        <f>G73*0.0001/'TA5'!F73</f>
        <v>1.1657116827385794E-2</v>
      </c>
      <c r="P73" s="1126">
        <f>H73-'TA1'!J74</f>
        <v>0</v>
      </c>
    </row>
    <row r="74" spans="1:16" x14ac:dyDescent="0.2">
      <c r="A74" s="67">
        <v>1978</v>
      </c>
      <c r="B74" s="428">
        <f>avgprinc!AQ67</f>
        <v>5086430.490077245</v>
      </c>
      <c r="C74" s="319">
        <f>avgprinc!AR67</f>
        <v>5215477.4153904021</v>
      </c>
      <c r="D74" s="524">
        <f>avgprinc!AS67</f>
        <v>4276699.9015279319</v>
      </c>
      <c r="E74" s="524">
        <f>avgprinc!AT67</f>
        <v>5583275.5839613341</v>
      </c>
      <c r="F74" s="524">
        <f>avgprinc!AU67</f>
        <v>4784754.7061287258</v>
      </c>
      <c r="G74" s="62">
        <f>avgprinc!AV67</f>
        <v>7942579.7656173855</v>
      </c>
      <c r="H74" s="534">
        <f>B74*0.0001/'TA5'!B74</f>
        <v>1.1523140862469196E-2</v>
      </c>
      <c r="I74" s="545">
        <f>C74*0.0001/'TA5'!B74</f>
        <v>1.1815492424365694E-2</v>
      </c>
      <c r="J74" s="551">
        <f>D74*0.0001/'TA5'!C74</f>
        <v>9.1342001050511157E-3</v>
      </c>
      <c r="K74" s="544">
        <f>E74*0.0001/'TA5'!D74</f>
        <v>9.2051076138313648E-3</v>
      </c>
      <c r="L74" s="551">
        <f>F74*0.0001/'TA5'!E74</f>
        <v>1.684755746572264E-2</v>
      </c>
      <c r="M74" s="552">
        <f>G74*0.0001/'TA5'!F74</f>
        <v>1.2167097973827812E-2</v>
      </c>
      <c r="P74" s="1126">
        <f>H74-'TA1'!J75</f>
        <v>0</v>
      </c>
    </row>
    <row r="75" spans="1:16" x14ac:dyDescent="0.2">
      <c r="A75" s="72">
        <v>1979</v>
      </c>
      <c r="B75" s="429">
        <f>avgprinc!AQ68</f>
        <v>5771276.8153798692</v>
      </c>
      <c r="C75" s="320">
        <f>avgprinc!AR68</f>
        <v>5917945.8213622188</v>
      </c>
      <c r="D75" s="526">
        <f>avgprinc!AS68</f>
        <v>4876954.1707944702</v>
      </c>
      <c r="E75" s="526">
        <f>avgprinc!AT68</f>
        <v>6349674.0507128583</v>
      </c>
      <c r="F75" s="526">
        <f>avgprinc!AU68</f>
        <v>5398647.3013808951</v>
      </c>
      <c r="G75" s="68">
        <f>avgprinc!AV68</f>
        <v>9022595.3276131265</v>
      </c>
      <c r="H75" s="536">
        <f>B75*0.0001/'TA5'!B75</f>
        <v>1.3025777414441107E-2</v>
      </c>
      <c r="I75" s="547">
        <f>C75*0.0001/'TA5'!B75</f>
        <v>1.3356809504330156E-2</v>
      </c>
      <c r="J75" s="553">
        <f>D75*0.0001/'TA5'!C75</f>
        <v>1.0374663397669792E-2</v>
      </c>
      <c r="K75" s="547">
        <f>E75*0.0001/'TA5'!D75</f>
        <v>1.0439489968121052E-2</v>
      </c>
      <c r="L75" s="553">
        <f>F75*0.0001/'TA5'!E75</f>
        <v>1.8813330680131909E-2</v>
      </c>
      <c r="M75" s="554">
        <f>G75*0.0001/'TA5'!F75</f>
        <v>1.3829609379172325E-2</v>
      </c>
      <c r="P75" s="1126">
        <f>H75-'TA1'!J76</f>
        <v>0</v>
      </c>
    </row>
    <row r="76" spans="1:16" x14ac:dyDescent="0.2">
      <c r="A76" s="67">
        <v>1980</v>
      </c>
      <c r="B76" s="428">
        <f>avgprinc!AQ69</f>
        <v>5045149.4842337994</v>
      </c>
      <c r="C76" s="319">
        <f>avgprinc!AR69</f>
        <v>5204920.038083897</v>
      </c>
      <c r="D76" s="524">
        <f>avgprinc!AS69</f>
        <v>4344597.6030888418</v>
      </c>
      <c r="E76" s="524">
        <f>avgprinc!AT69</f>
        <v>5812859.1860353481</v>
      </c>
      <c r="F76" s="524">
        <f>avgprinc!AU69</f>
        <v>4505684.3656119369</v>
      </c>
      <c r="G76" s="62">
        <f>avgprinc!AV69</f>
        <v>7909217.9730507582</v>
      </c>
      <c r="H76" s="533">
        <f>B76*0.0001/'TA5'!B76</f>
        <v>1.1728585697710514E-2</v>
      </c>
      <c r="I76" s="544">
        <f>C76*0.0001/'TA5'!B76</f>
        <v>1.2100008316338064E-2</v>
      </c>
      <c r="J76" s="551">
        <f>D76*0.0001/'TA5'!C76</f>
        <v>9.5263067632913589E-3</v>
      </c>
      <c r="K76" s="544">
        <f>E76*0.0001/'TA5'!D76</f>
        <v>9.9097201600670815E-3</v>
      </c>
      <c r="L76" s="551">
        <f>F76*0.0001/'TA5'!E76</f>
        <v>1.5910372138023376E-2</v>
      </c>
      <c r="M76" s="552">
        <f>G76*0.0001/'TA5'!F76</f>
        <v>1.2555498629808426E-2</v>
      </c>
      <c r="P76" s="1126">
        <f>H76-'TA1'!J77</f>
        <v>0</v>
      </c>
    </row>
    <row r="77" spans="1:16" x14ac:dyDescent="0.2">
      <c r="A77" s="67">
        <v>1981</v>
      </c>
      <c r="B77" s="428">
        <f>avgprinc!AQ70</f>
        <v>5328723.9382979618</v>
      </c>
      <c r="C77" s="319">
        <f>avgprinc!AR70</f>
        <v>5483595.1244894788</v>
      </c>
      <c r="D77" s="524">
        <f>avgprinc!AS70</f>
        <v>4610118.8606871488</v>
      </c>
      <c r="E77" s="524">
        <f>avgprinc!AT70</f>
        <v>6023913.3138780277</v>
      </c>
      <c r="F77" s="524">
        <f>avgprinc!AU70</f>
        <v>4846550.0162035171</v>
      </c>
      <c r="G77" s="62">
        <f>avgprinc!AV70</f>
        <v>8318358.949380965</v>
      </c>
      <c r="H77" s="533">
        <f>B77*0.0001/'TA5'!B77</f>
        <v>1.2293337844312193E-2</v>
      </c>
      <c r="I77" s="544">
        <f>C77*0.0001/'TA5'!B77</f>
        <v>1.2650624848902229E-2</v>
      </c>
      <c r="J77" s="551">
        <f>D77*0.0001/'TA5'!C77</f>
        <v>1.00746713578701E-2</v>
      </c>
      <c r="K77" s="544">
        <f>E77*0.0001/'TA5'!D77</f>
        <v>1.028246246278286E-2</v>
      </c>
      <c r="L77" s="551">
        <f>F77*0.0001/'TA5'!E77</f>
        <v>1.6676204279065129E-2</v>
      </c>
      <c r="M77" s="552">
        <f>G77*0.0001/'TA5'!F77</f>
        <v>1.3158234767615795E-2</v>
      </c>
      <c r="P77" s="1126">
        <f>H77-'TA1'!J78</f>
        <v>0</v>
      </c>
    </row>
    <row r="78" spans="1:16" x14ac:dyDescent="0.2">
      <c r="A78" s="67">
        <v>1982</v>
      </c>
      <c r="B78" s="428">
        <f>avgprinc!AQ71</f>
        <v>6565087.6115397597</v>
      </c>
      <c r="C78" s="319">
        <f>avgprinc!AR71</f>
        <v>6714827.6117570549</v>
      </c>
      <c r="D78" s="524">
        <f>avgprinc!AS71</f>
        <v>5692396.8644359075</v>
      </c>
      <c r="E78" s="524">
        <f>avgprinc!AT71</f>
        <v>7444025.0357582634</v>
      </c>
      <c r="F78" s="524">
        <f>avgprinc!AU71</f>
        <v>5925672.4532159334</v>
      </c>
      <c r="G78" s="62">
        <f>avgprinc!AV71</f>
        <v>10144742.240432292</v>
      </c>
      <c r="H78" s="533">
        <f>B78*0.0001/'TA5'!B78</f>
        <v>1.5660375356674198E-2</v>
      </c>
      <c r="I78" s="544">
        <f>C78*0.0001/'TA5'!B78</f>
        <v>1.6017565503716472E-2</v>
      </c>
      <c r="J78" s="551">
        <f>D78*0.0001/'TA5'!C78</f>
        <v>1.2887533754110336E-2</v>
      </c>
      <c r="K78" s="544">
        <f>E78*0.0001/'TA5'!D78</f>
        <v>1.3158102519810201E-2</v>
      </c>
      <c r="L78" s="551">
        <f>F78*0.0001/'TA5'!E78</f>
        <v>2.0762823522090912E-2</v>
      </c>
      <c r="M78" s="552">
        <f>G78*0.0001/'TA5'!F78</f>
        <v>1.6630822792649269E-2</v>
      </c>
      <c r="P78" s="1126">
        <f>H78-'TA1'!J79</f>
        <v>0</v>
      </c>
    </row>
    <row r="79" spans="1:16" x14ac:dyDescent="0.2">
      <c r="A79" s="67">
        <v>1983</v>
      </c>
      <c r="B79" s="428">
        <f>avgprinc!AQ72</f>
        <v>7642523.8872426478</v>
      </c>
      <c r="C79" s="319">
        <f>avgprinc!AR72</f>
        <v>7818328.0057317056</v>
      </c>
      <c r="D79" s="524">
        <f>avgprinc!AS72</f>
        <v>6659738.517418283</v>
      </c>
      <c r="E79" s="524">
        <f>avgprinc!AT72</f>
        <v>8566007.2038792372</v>
      </c>
      <c r="F79" s="524">
        <f>avgprinc!AU72</f>
        <v>6982066.2848380869</v>
      </c>
      <c r="G79" s="62">
        <f>avgprinc!AV72</f>
        <v>11693215.733179625</v>
      </c>
      <c r="H79" s="533">
        <f>B79*0.0001/'TA5'!B79</f>
        <v>1.794902607798577E-2</v>
      </c>
      <c r="I79" s="544">
        <f>C79*0.0001/'TA5'!B79</f>
        <v>1.8361914902925495E-2</v>
      </c>
      <c r="J79" s="551">
        <f>D79*0.0001/'TA5'!C79</f>
        <v>1.4918651431798933E-2</v>
      </c>
      <c r="K79" s="544">
        <f>E79*0.0001/'TA5'!D79</f>
        <v>1.5131629072129725E-2</v>
      </c>
      <c r="L79" s="551">
        <f>F79*0.0001/'TA5'!E79</f>
        <v>2.3457113653421399E-2</v>
      </c>
      <c r="M79" s="552">
        <f>G79*0.0001/'TA5'!F79</f>
        <v>1.8963415175676342E-2</v>
      </c>
      <c r="P79" s="1126">
        <f>H79-'TA1'!J80</f>
        <v>0</v>
      </c>
    </row>
    <row r="80" spans="1:16" x14ac:dyDescent="0.2">
      <c r="A80" s="67">
        <v>1984</v>
      </c>
      <c r="B80" s="428">
        <f>avgprinc!AQ73</f>
        <v>8730215.0681520309</v>
      </c>
      <c r="C80" s="319">
        <f>avgprinc!AR73</f>
        <v>8954120.0090596881</v>
      </c>
      <c r="D80" s="524">
        <f>avgprinc!AS73</f>
        <v>8232326.7617105413</v>
      </c>
      <c r="E80" s="524">
        <f>avgprinc!AT73</f>
        <v>10085209.784014277</v>
      </c>
      <c r="F80" s="524">
        <f>avgprinc!AU73</f>
        <v>7656471.6703006784</v>
      </c>
      <c r="G80" s="62">
        <f>avgprinc!AV73</f>
        <v>13447395.231578907</v>
      </c>
      <c r="H80" s="533">
        <f>B80*0.0001/'TA5'!B80</f>
        <v>1.9222762435674664E-2</v>
      </c>
      <c r="I80" s="544">
        <f>C80*0.0001/'TA5'!B80</f>
        <v>1.9715771079063416E-2</v>
      </c>
      <c r="J80" s="551">
        <f>D80*0.0001/'TA5'!C80</f>
        <v>1.7354942858219147E-2</v>
      </c>
      <c r="K80" s="544">
        <f>E80*0.0001/'TA5'!D80</f>
        <v>1.6796920448541641E-2</v>
      </c>
      <c r="L80" s="551">
        <f>F80*0.0001/'TA5'!E80</f>
        <v>2.3955784738063809E-2</v>
      </c>
      <c r="M80" s="552">
        <f>G80*0.0001/'TA5'!F80</f>
        <v>2.045933902263641E-2</v>
      </c>
      <c r="P80" s="1126">
        <f>H80-'TA1'!J81</f>
        <v>0</v>
      </c>
    </row>
    <row r="81" spans="1:16" x14ac:dyDescent="0.2">
      <c r="A81" s="67">
        <v>1985</v>
      </c>
      <c r="B81" s="428">
        <f>avgprinc!AQ74</f>
        <v>8925723.6118418463</v>
      </c>
      <c r="C81" s="319">
        <f>avgprinc!AR74</f>
        <v>9116384.3768806979</v>
      </c>
      <c r="D81" s="524">
        <f>avgprinc!AS74</f>
        <v>8295395.1719969958</v>
      </c>
      <c r="E81" s="524">
        <f>avgprinc!AT74</f>
        <v>9980440.8773930576</v>
      </c>
      <c r="F81" s="524">
        <f>avgprinc!AU74</f>
        <v>8327867.9803576861</v>
      </c>
      <c r="G81" s="62">
        <f>avgprinc!AV74</f>
        <v>14852728.192454461</v>
      </c>
      <c r="H81" s="533">
        <f>B81*0.0001/'TA5'!B81</f>
        <v>1.9320104271173477E-2</v>
      </c>
      <c r="I81" s="544">
        <f>C81*0.0001/'TA5'!B81</f>
        <v>1.9732797518372539E-2</v>
      </c>
      <c r="J81" s="551">
        <f>D81*0.0001/'TA5'!C81</f>
        <v>1.7210084944963455E-2</v>
      </c>
      <c r="K81" s="544">
        <f>E81*0.0001/'TA5'!D81</f>
        <v>1.6362490132451054E-2</v>
      </c>
      <c r="L81" s="551">
        <f>F81*0.0001/'TA5'!E81</f>
        <v>2.5479238480329514E-2</v>
      </c>
      <c r="M81" s="552">
        <f>G81*0.0001/'TA5'!F81</f>
        <v>2.2312678396701816E-2</v>
      </c>
      <c r="P81" s="1126">
        <f>H81-'TA1'!J82</f>
        <v>0</v>
      </c>
    </row>
    <row r="82" spans="1:16" x14ac:dyDescent="0.2">
      <c r="A82" s="67">
        <v>1986</v>
      </c>
      <c r="B82" s="428">
        <f>avgprinc!AQ75</f>
        <v>8414309.9953676648</v>
      </c>
      <c r="C82" s="319">
        <f>avgprinc!AR75</f>
        <v>8680884.3433967605</v>
      </c>
      <c r="D82" s="524">
        <f>avgprinc!AS75</f>
        <v>7958249.1594818281</v>
      </c>
      <c r="E82" s="524">
        <f>avgprinc!AT75</f>
        <v>9740026.660859976</v>
      </c>
      <c r="F82" s="524">
        <f>avgprinc!AU75</f>
        <v>7441111.8877824442</v>
      </c>
      <c r="G82" s="62">
        <f>avgprinc!AV75</f>
        <v>12839607.130189834</v>
      </c>
      <c r="H82" s="533">
        <f>B82*0.0001/'TA5'!B82</f>
        <v>1.8053172156214714E-2</v>
      </c>
      <c r="I82" s="544">
        <f>C82*0.0001/'TA5'!B82</f>
        <v>1.8625115975737572E-2</v>
      </c>
      <c r="J82" s="551">
        <f>D82*0.0001/'TA5'!C82</f>
        <v>1.6237763687968251E-2</v>
      </c>
      <c r="K82" s="544">
        <f>E82*0.0001/'TA5'!D82</f>
        <v>1.5771791338920593E-2</v>
      </c>
      <c r="L82" s="551">
        <f>F82*0.0001/'TA5'!E82</f>
        <v>2.2620344534516331E-2</v>
      </c>
      <c r="M82" s="552">
        <f>G82*0.0001/'TA5'!F82</f>
        <v>1.9266027957201001E-2</v>
      </c>
      <c r="P82" s="1126">
        <f>H82-'TA1'!J83</f>
        <v>0</v>
      </c>
    </row>
    <row r="83" spans="1:16" x14ac:dyDescent="0.2">
      <c r="A83" s="67">
        <v>1987</v>
      </c>
      <c r="B83" s="428">
        <f>avgprinc!AQ76</f>
        <v>10476278.572310004</v>
      </c>
      <c r="C83" s="319">
        <f>avgprinc!AR76</f>
        <v>10830770.043577738</v>
      </c>
      <c r="D83" s="524">
        <f>avgprinc!AS76</f>
        <v>10059120.500537336</v>
      </c>
      <c r="E83" s="524">
        <f>avgprinc!AT76</f>
        <v>12923037.503767343</v>
      </c>
      <c r="F83" s="524">
        <f>avgprinc!AU76</f>
        <v>8505478.9685087688</v>
      </c>
      <c r="G83" s="62">
        <f>avgprinc!AV76</f>
        <v>15904687.161997272</v>
      </c>
      <c r="H83" s="533">
        <f>B83*0.0001/'TA5'!B83</f>
        <v>2.1816993132233616E-2</v>
      </c>
      <c r="I83" s="544">
        <f>C83*0.0001/'TA5'!B83</f>
        <v>2.255522646009922E-2</v>
      </c>
      <c r="J83" s="551">
        <f>D83*0.0001/'TA5'!C83</f>
        <v>1.9639307633042339E-2</v>
      </c>
      <c r="K83" s="544">
        <f>E83*0.0001/'TA5'!D83</f>
        <v>2.0364915952086449E-2</v>
      </c>
      <c r="L83" s="551">
        <f>F83*0.0001/'TA5'!E83</f>
        <v>2.5134382769465443E-2</v>
      </c>
      <c r="M83" s="552">
        <f>G83*0.0001/'TA5'!F83</f>
        <v>2.3345343768596649E-2</v>
      </c>
      <c r="P83" s="1126">
        <f>H83-'TA1'!J84</f>
        <v>0</v>
      </c>
    </row>
    <row r="84" spans="1:16" x14ac:dyDescent="0.2">
      <c r="A84" s="67">
        <v>1988</v>
      </c>
      <c r="B84" s="428">
        <f>avgprinc!AQ77</f>
        <v>13022688.827499272</v>
      </c>
      <c r="C84" s="319">
        <f>avgprinc!AR77</f>
        <v>13586111.579254499</v>
      </c>
      <c r="D84" s="524">
        <f>avgprinc!AS77</f>
        <v>12915227.048571818</v>
      </c>
      <c r="E84" s="524">
        <f>avgprinc!AT77</f>
        <v>16227006.001801813</v>
      </c>
      <c r="F84" s="524">
        <f>avgprinc!AU77</f>
        <v>10472477.550506525</v>
      </c>
      <c r="G84" s="62">
        <f>avgprinc!AV77</f>
        <v>19902138.27018382</v>
      </c>
      <c r="H84" s="533">
        <f>B84*0.0001/'TA5'!B84</f>
        <v>2.6026237756013874E-2</v>
      </c>
      <c r="I84" s="544">
        <f>C84*0.0001/'TA5'!B84</f>
        <v>2.7152255177497864E-2</v>
      </c>
      <c r="J84" s="551">
        <f>D84*0.0001/'TA5'!C84</f>
        <v>2.407597191631794E-2</v>
      </c>
      <c r="K84" s="544">
        <f>E84*0.0001/'TA5'!D84</f>
        <v>2.4510333314538005E-2</v>
      </c>
      <c r="L84" s="551">
        <f>F84*0.0001/'TA5'!E84</f>
        <v>2.9847973957657817E-2</v>
      </c>
      <c r="M84" s="552">
        <f>G84*0.0001/'TA5'!F84</f>
        <v>2.8108080849051482E-2</v>
      </c>
      <c r="P84" s="1126">
        <f>H84-'TA1'!J85</f>
        <v>0</v>
      </c>
    </row>
    <row r="85" spans="1:16" x14ac:dyDescent="0.2">
      <c r="A85" s="72">
        <v>1989</v>
      </c>
      <c r="B85" s="429">
        <f>avgprinc!AQ78</f>
        <v>12460517.399594015</v>
      </c>
      <c r="C85" s="320">
        <f>avgprinc!AR78</f>
        <v>12895492.636499023</v>
      </c>
      <c r="D85" s="526">
        <f>avgprinc!AS78</f>
        <v>12346089.123166107</v>
      </c>
      <c r="E85" s="526">
        <f>avgprinc!AT78</f>
        <v>15364625.831675922</v>
      </c>
      <c r="F85" s="526">
        <f>avgprinc!AU78</f>
        <v>10059546.304603327</v>
      </c>
      <c r="G85" s="68">
        <f>avgprinc!AV78</f>
        <v>18904569.211121112</v>
      </c>
      <c r="H85" s="536">
        <f>B85*0.0001/'TA5'!B85</f>
        <v>2.4606268852949146E-2</v>
      </c>
      <c r="I85" s="547">
        <f>C85*0.0001/'TA5'!B85</f>
        <v>2.54652313888073E-2</v>
      </c>
      <c r="J85" s="553">
        <f>D85*0.0001/'TA5'!C85</f>
        <v>2.2751294076442719E-2</v>
      </c>
      <c r="K85" s="547">
        <f>E85*0.0001/'TA5'!D85</f>
        <v>2.3150492459535599E-2</v>
      </c>
      <c r="L85" s="553">
        <f>F85*0.0001/'TA5'!E85</f>
        <v>2.7799423784017563E-2</v>
      </c>
      <c r="M85" s="554">
        <f>G85*0.0001/'TA5'!F85</f>
        <v>2.6504607871174812E-2</v>
      </c>
      <c r="P85" s="1126">
        <f>H85-'TA1'!J86</f>
        <v>0</v>
      </c>
    </row>
    <row r="86" spans="1:16" x14ac:dyDescent="0.2">
      <c r="A86" s="67">
        <v>1990</v>
      </c>
      <c r="B86" s="428">
        <f>avgprinc!AQ79</f>
        <v>12249032.229867883</v>
      </c>
      <c r="C86" s="319">
        <f>avgprinc!AR79</f>
        <v>12726608.980225652</v>
      </c>
      <c r="D86" s="524">
        <f>avgprinc!AS79</f>
        <v>12298507.426306924</v>
      </c>
      <c r="E86" s="524">
        <f>avgprinc!AT79</f>
        <v>15405596.993038956</v>
      </c>
      <c r="F86" s="524">
        <f>avgprinc!AU79</f>
        <v>9640071.3528916761</v>
      </c>
      <c r="G86" s="62">
        <f>avgprinc!AV79</f>
        <v>18489038.840704355</v>
      </c>
      <c r="H86" s="533">
        <f>B86*0.0001/'TA5'!B86</f>
        <v>2.4209791794419285E-2</v>
      </c>
      <c r="I86" s="544">
        <f>C86*0.0001/'TA5'!B86</f>
        <v>2.5153705850243568E-2</v>
      </c>
      <c r="J86" s="551">
        <f>D86*0.0001/'TA5'!C86</f>
        <v>2.2611707448959351E-2</v>
      </c>
      <c r="K86" s="544">
        <f>E86*0.0001/'TA5'!D86</f>
        <v>2.3256342858076092E-2</v>
      </c>
      <c r="L86" s="551">
        <f>F86*0.0001/'TA5'!E86</f>
        <v>2.6636911556124687E-2</v>
      </c>
      <c r="M86" s="552">
        <f>G86*0.0001/'TA5'!F86</f>
        <v>2.6021387428045276E-2</v>
      </c>
      <c r="P86" s="1126">
        <f>H86-'TA1'!J87</f>
        <v>0</v>
      </c>
    </row>
    <row r="87" spans="1:16" x14ac:dyDescent="0.2">
      <c r="A87" s="67">
        <v>1991</v>
      </c>
      <c r="B87" s="428">
        <f>avgprinc!AQ80</f>
        <v>10506443.999112962</v>
      </c>
      <c r="C87" s="319">
        <f>avgprinc!AR80</f>
        <v>10868965.569148362</v>
      </c>
      <c r="D87" s="524">
        <f>avgprinc!AS80</f>
        <v>10358712.708653806</v>
      </c>
      <c r="E87" s="524">
        <f>avgprinc!AT80</f>
        <v>13060243.734554628</v>
      </c>
      <c r="F87" s="524">
        <f>avgprinc!AU80</f>
        <v>8411974.011207303</v>
      </c>
      <c r="G87" s="62">
        <f>avgprinc!AV80</f>
        <v>15738921.193816883</v>
      </c>
      <c r="H87" s="533">
        <f>B87*0.0001/'TA5'!B87</f>
        <v>2.1199636161327359E-2</v>
      </c>
      <c r="I87" s="544">
        <f>C87*0.0001/'TA5'!B87</f>
        <v>2.1931122988462448E-2</v>
      </c>
      <c r="J87" s="551">
        <f>D87*0.0001/'TA5'!C87</f>
        <v>1.9456155598163605E-2</v>
      </c>
      <c r="K87" s="544">
        <f>E87*0.0001/'TA5'!D87</f>
        <v>2.0369375124573708E-2</v>
      </c>
      <c r="L87" s="551">
        <f>F87*0.0001/'TA5'!E87</f>
        <v>2.3271959275007248E-2</v>
      </c>
      <c r="M87" s="552">
        <f>G87*0.0001/'TA5'!F87</f>
        <v>2.2684097290039059E-2</v>
      </c>
      <c r="P87" s="1126">
        <f>H87-'TA1'!J88</f>
        <v>0</v>
      </c>
    </row>
    <row r="88" spans="1:16" x14ac:dyDescent="0.2">
      <c r="A88" s="67">
        <v>1992</v>
      </c>
      <c r="B88" s="428">
        <f>avgprinc!AQ81</f>
        <v>12322977.383848591</v>
      </c>
      <c r="C88" s="319">
        <f>avgprinc!AR81</f>
        <v>12884136.975444637</v>
      </c>
      <c r="D88" s="524">
        <f>avgprinc!AS81</f>
        <v>12233203.498961318</v>
      </c>
      <c r="E88" s="524">
        <f>avgprinc!AT81</f>
        <v>16348138.098956026</v>
      </c>
      <c r="F88" s="524">
        <f>avgprinc!AU81</f>
        <v>9043936.420597706</v>
      </c>
      <c r="G88" s="62">
        <f>avgprinc!AV81</f>
        <v>18467345.335957728</v>
      </c>
      <c r="H88" s="533">
        <f>B88*0.0001/'TA5'!B88</f>
        <v>2.4393027648329728E-2</v>
      </c>
      <c r="I88" s="544">
        <f>C88*0.0001/'TA5'!B88</f>
        <v>2.5503829121589657E-2</v>
      </c>
      <c r="J88" s="551">
        <f>D88*0.0001/'TA5'!C88</f>
        <v>2.2467555478215214E-2</v>
      </c>
      <c r="K88" s="544">
        <f>E88*0.0001/'TA5'!D88</f>
        <v>2.49825119972229E-2</v>
      </c>
      <c r="L88" s="551">
        <f>F88*0.0001/'TA5'!E88</f>
        <v>2.4512652307748798E-2</v>
      </c>
      <c r="M88" s="552">
        <f>G88*0.0001/'TA5'!F88</f>
        <v>2.624401077628136E-2</v>
      </c>
      <c r="P88" s="1126">
        <f>H88-'TA1'!J89</f>
        <v>0</v>
      </c>
    </row>
    <row r="89" spans="1:16" x14ac:dyDescent="0.2">
      <c r="A89" s="67">
        <v>1993</v>
      </c>
      <c r="B89" s="428">
        <f>avgprinc!AQ82</f>
        <v>11600601.114034614</v>
      </c>
      <c r="C89" s="319">
        <f>avgprinc!AR82</f>
        <v>12056844.796196885</v>
      </c>
      <c r="D89" s="524">
        <f>avgprinc!AS82</f>
        <v>11442070.167722821</v>
      </c>
      <c r="E89" s="524">
        <f>avgprinc!AT82</f>
        <v>14349363.501711437</v>
      </c>
      <c r="F89" s="524">
        <f>avgprinc!AU82</f>
        <v>9424319.8741004113</v>
      </c>
      <c r="G89" s="62">
        <f>avgprinc!AV82</f>
        <v>17393735.475981839</v>
      </c>
      <c r="H89" s="533">
        <f>B89*0.0001/'TA5'!B89</f>
        <v>2.2769564762711525E-2</v>
      </c>
      <c r="I89" s="544">
        <f>C89*0.0001/'TA5'!B89</f>
        <v>2.3665076121687882E-2</v>
      </c>
      <c r="J89" s="551">
        <f>D89*0.0001/'TA5'!C89</f>
        <v>2.0772155374288562E-2</v>
      </c>
      <c r="K89" s="544">
        <f>E89*0.0001/'TA5'!D89</f>
        <v>2.1609278395771984E-2</v>
      </c>
      <c r="L89" s="551">
        <f>F89*0.0001/'TA5'!E89</f>
        <v>2.5499938055872914E-2</v>
      </c>
      <c r="M89" s="552">
        <f>G89*0.0001/'TA5'!F89</f>
        <v>2.4539485573768619E-2</v>
      </c>
      <c r="P89" s="1126">
        <f>H89-'TA1'!J90</f>
        <v>0</v>
      </c>
    </row>
    <row r="90" spans="1:16" x14ac:dyDescent="0.2">
      <c r="A90" s="67">
        <v>1994</v>
      </c>
      <c r="B90" s="428">
        <f>avgprinc!AQ83</f>
        <v>11747086.054287555</v>
      </c>
      <c r="C90" s="319">
        <f>avgprinc!AR83</f>
        <v>12164018.828356378</v>
      </c>
      <c r="D90" s="524">
        <f>avgprinc!AS83</f>
        <v>11206147.339728735</v>
      </c>
      <c r="E90" s="524">
        <f>avgprinc!AT83</f>
        <v>14226908.553352345</v>
      </c>
      <c r="F90" s="524">
        <f>avgprinc!AU83</f>
        <v>9728170.9469376318</v>
      </c>
      <c r="G90" s="62">
        <f>avgprinc!AV83</f>
        <v>17531789.463965204</v>
      </c>
      <c r="H90" s="533">
        <f>B90*0.0001/'TA5'!B90</f>
        <v>2.2327637299895287E-2</v>
      </c>
      <c r="I90" s="544">
        <f>C90*0.0001/'TA5'!B90</f>
        <v>2.3120099678635597E-2</v>
      </c>
      <c r="J90" s="551">
        <f>D90*0.0001/'TA5'!C90</f>
        <v>1.971120573580265E-2</v>
      </c>
      <c r="K90" s="544">
        <f>E90*0.0001/'TA5'!D90</f>
        <v>2.0790057256817821E-2</v>
      </c>
      <c r="L90" s="551">
        <f>F90*0.0001/'TA5'!E90</f>
        <v>2.5506095960736271E-2</v>
      </c>
      <c r="M90" s="552">
        <f>G90*0.0001/'TA5'!F90</f>
        <v>2.4014271795749668E-2</v>
      </c>
      <c r="P90" s="1126">
        <f>H90-'TA1'!J91</f>
        <v>0</v>
      </c>
    </row>
    <row r="91" spans="1:16" x14ac:dyDescent="0.2">
      <c r="A91" s="67">
        <v>1995</v>
      </c>
      <c r="B91" s="428">
        <f>avgprinc!AQ84</f>
        <v>12591325.242128659</v>
      </c>
      <c r="C91" s="319">
        <f>avgprinc!AR84</f>
        <v>13084483.203189995</v>
      </c>
      <c r="D91" s="524">
        <f>avgprinc!AS84</f>
        <v>12583369.760981996</v>
      </c>
      <c r="E91" s="524">
        <f>avgprinc!AT84</f>
        <v>15697228.092580395</v>
      </c>
      <c r="F91" s="524">
        <f>avgprinc!AU84</f>
        <v>10097334.941299075</v>
      </c>
      <c r="G91" s="62">
        <f>avgprinc!AV84</f>
        <v>18726378.41815972</v>
      </c>
      <c r="H91" s="533">
        <f>B91*0.0001/'TA5'!B91</f>
        <v>2.3417932912707332E-2</v>
      </c>
      <c r="I91" s="544">
        <f>C91*0.0001/'TA5'!B91</f>
        <v>2.4335131049156192E-2</v>
      </c>
      <c r="J91" s="551">
        <f>D91*0.0001/'TA5'!C91</f>
        <v>2.1706551313400269E-2</v>
      </c>
      <c r="K91" s="544">
        <f>E91*0.0001/'TA5'!D91</f>
        <v>2.2577911615371704E-2</v>
      </c>
      <c r="L91" s="551">
        <f>F91*0.0001/'TA5'!E91</f>
        <v>2.5548791512846947E-2</v>
      </c>
      <c r="M91" s="552">
        <f>G91*0.0001/'TA5'!F91</f>
        <v>2.5130573660135269E-2</v>
      </c>
      <c r="P91" s="1126">
        <f>H91-'TA1'!J92</f>
        <v>0</v>
      </c>
    </row>
    <row r="92" spans="1:16" x14ac:dyDescent="0.2">
      <c r="A92" s="67">
        <v>1996</v>
      </c>
      <c r="B92" s="428">
        <f>avgprinc!AQ85</f>
        <v>14485032.171750637</v>
      </c>
      <c r="C92" s="319">
        <f>avgprinc!AR85</f>
        <v>15074577.021528013</v>
      </c>
      <c r="D92" s="524">
        <f>avgprinc!AS85</f>
        <v>14544217.626988441</v>
      </c>
      <c r="E92" s="524">
        <f>avgprinc!AT85</f>
        <v>18644087.453647733</v>
      </c>
      <c r="F92" s="524">
        <f>avgprinc!AU85</f>
        <v>11047138.694756381</v>
      </c>
      <c r="G92" s="62">
        <f>avgprinc!AV85</f>
        <v>21513407.731475674</v>
      </c>
      <c r="H92" s="533">
        <f>B92*0.0001/'TA5'!B92</f>
        <v>2.6115799322724339E-2</v>
      </c>
      <c r="I92" s="544">
        <f>C92*0.0001/'TA5'!B92</f>
        <v>2.7178719639778137E-2</v>
      </c>
      <c r="J92" s="551">
        <f>D92*0.0001/'TA5'!C92</f>
        <v>2.4578426033258435E-2</v>
      </c>
      <c r="K92" s="544">
        <f>E92*0.0001/'TA5'!D92</f>
        <v>2.6298407465219494E-2</v>
      </c>
      <c r="L92" s="551">
        <f>F92*0.0001/'TA5'!E92</f>
        <v>2.6798088103532788E-2</v>
      </c>
      <c r="M92" s="552">
        <f>G92*0.0001/'TA5'!F92</f>
        <v>2.8176052495837215E-2</v>
      </c>
      <c r="P92" s="1126">
        <f>H92-'TA1'!J93</f>
        <v>0</v>
      </c>
    </row>
    <row r="93" spans="1:16" x14ac:dyDescent="0.2">
      <c r="A93" s="67">
        <v>1997</v>
      </c>
      <c r="B93" s="428">
        <f>avgprinc!AQ86</f>
        <v>16293173.492496438</v>
      </c>
      <c r="C93" s="319">
        <f>avgprinc!AR86</f>
        <v>17073916.075249925</v>
      </c>
      <c r="D93" s="524">
        <f>avgprinc!AS86</f>
        <v>16675863.581358077</v>
      </c>
      <c r="E93" s="524">
        <f>avgprinc!AT86</f>
        <v>20665253.375873681</v>
      </c>
      <c r="F93" s="524">
        <f>avgprinc!AU86</f>
        <v>12883648.002415676</v>
      </c>
      <c r="G93" s="62">
        <f>avgprinc!AV86</f>
        <v>24283797.470207185</v>
      </c>
      <c r="H93" s="533">
        <f>B93*0.0001/'TA5'!B93</f>
        <v>2.8346005827188499E-2</v>
      </c>
      <c r="I93" s="544">
        <f>C93*0.0001/'TA5'!B93</f>
        <v>2.9704300686717037E-2</v>
      </c>
      <c r="J93" s="551">
        <f>D93*0.0001/'TA5'!C93</f>
        <v>2.717333659529686E-2</v>
      </c>
      <c r="K93" s="544">
        <f>E93*0.0001/'TA5'!D93</f>
        <v>2.7924595400691036E-2</v>
      </c>
      <c r="L93" s="551">
        <f>F93*0.0001/'TA5'!E93</f>
        <v>3.0338808894157413E-2</v>
      </c>
      <c r="M93" s="552">
        <f>G93*0.0001/'TA5'!F93</f>
        <v>3.0717434361577037E-2</v>
      </c>
      <c r="P93" s="1126">
        <f>H93-'TA1'!J94</f>
        <v>0</v>
      </c>
    </row>
    <row r="94" spans="1:16" x14ac:dyDescent="0.2">
      <c r="A94" s="67">
        <v>1998</v>
      </c>
      <c r="B94" s="428">
        <f>avgprinc!AQ87</f>
        <v>17319639.889029618</v>
      </c>
      <c r="C94" s="319">
        <f>avgprinc!AR87</f>
        <v>18333640.52964405</v>
      </c>
      <c r="D94" s="524">
        <f>avgprinc!AS87</f>
        <v>17523512.063298266</v>
      </c>
      <c r="E94" s="524">
        <f>avgprinc!AT87</f>
        <v>22724445.583402254</v>
      </c>
      <c r="F94" s="524">
        <f>avgprinc!AU87</f>
        <v>13086207.082610138</v>
      </c>
      <c r="G94" s="62">
        <f>avgprinc!AV87</f>
        <v>25782630.596933465</v>
      </c>
      <c r="H94" s="533">
        <f>B94*0.0001/'TA5'!B94</f>
        <v>2.9020832851529125E-2</v>
      </c>
      <c r="I94" s="544">
        <f>C94*0.0001/'TA5'!B94</f>
        <v>3.0719894915819172E-2</v>
      </c>
      <c r="J94" s="551">
        <f>D94*0.0001/'TA5'!C94</f>
        <v>2.7416322380304337E-2</v>
      </c>
      <c r="K94" s="544">
        <f>E94*0.0001/'TA5'!D94</f>
        <v>2.9625790193676945E-2</v>
      </c>
      <c r="L94" s="551">
        <f>F94*0.0001/'TA5'!E94</f>
        <v>2.963935025036335E-2</v>
      </c>
      <c r="M94" s="552">
        <f>G94*0.0001/'TA5'!F94</f>
        <v>3.150703385472297E-2</v>
      </c>
      <c r="P94" s="1126">
        <f>H94-'TA1'!J95</f>
        <v>0</v>
      </c>
    </row>
    <row r="95" spans="1:16" x14ac:dyDescent="0.2">
      <c r="A95" s="72">
        <v>1999</v>
      </c>
      <c r="B95" s="429">
        <f>avgprinc!AQ88</f>
        <v>19083327.608676452</v>
      </c>
      <c r="C95" s="320">
        <f>avgprinc!AR88</f>
        <v>20359874.235897202</v>
      </c>
      <c r="D95" s="526">
        <f>avgprinc!AS88</f>
        <v>19924221.860976666</v>
      </c>
      <c r="E95" s="526">
        <f>avgprinc!AT88</f>
        <v>26326611.918236125</v>
      </c>
      <c r="F95" s="526">
        <f>avgprinc!AU88</f>
        <v>13319605.425358145</v>
      </c>
      <c r="G95" s="68">
        <f>avgprinc!AV88</f>
        <v>28297614.449776009</v>
      </c>
      <c r="H95" s="536">
        <f>B95*0.0001/'TA5'!B95</f>
        <v>3.1033888459205621E-2</v>
      </c>
      <c r="I95" s="547">
        <f>C95*0.0001/'TA5'!B95</f>
        <v>3.3109847456216812E-2</v>
      </c>
      <c r="J95" s="553">
        <f>D95*0.0001/'TA5'!C95</f>
        <v>3.0174344778060923E-2</v>
      </c>
      <c r="K95" s="547">
        <f>E95*0.0001/'TA5'!D95</f>
        <v>3.3186145126819604E-2</v>
      </c>
      <c r="L95" s="553">
        <f>F95*0.0001/'TA5'!E95</f>
        <v>2.9432507231831554E-2</v>
      </c>
      <c r="M95" s="554">
        <f>G95*0.0001/'TA5'!F95</f>
        <v>3.3704239875078201E-2</v>
      </c>
      <c r="P95" s="1126">
        <f>H95-'TA1'!J96</f>
        <v>0</v>
      </c>
    </row>
    <row r="96" spans="1:16" x14ac:dyDescent="0.2">
      <c r="A96" s="77">
        <v>2000</v>
      </c>
      <c r="B96" s="430">
        <f>avgprinc!AQ89</f>
        <v>21675637.269899689</v>
      </c>
      <c r="C96" s="321">
        <f>avgprinc!AR89</f>
        <v>23277335.144628357</v>
      </c>
      <c r="D96" s="528">
        <f>avgprinc!AS89</f>
        <v>21666963.689940467</v>
      </c>
      <c r="E96" s="528">
        <f>avgprinc!AT89</f>
        <v>29791496.416789379</v>
      </c>
      <c r="F96" s="528">
        <f>avgprinc!AU89</f>
        <v>15424888.888687497</v>
      </c>
      <c r="G96" s="74">
        <f>avgprinc!AV89</f>
        <v>32180548.057551194</v>
      </c>
      <c r="H96" s="537">
        <f>B96*0.0001/'TA5'!B96</f>
        <v>3.412984311580658E-2</v>
      </c>
      <c r="I96" s="548">
        <f>C96*0.0001/'TA5'!B96</f>
        <v>3.6651831120252616E-2</v>
      </c>
      <c r="J96" s="555">
        <f>D96*0.0001/'TA5'!C96</f>
        <v>3.2005149871110909E-2</v>
      </c>
      <c r="K96" s="548">
        <f>E96*0.0001/'TA5'!D96</f>
        <v>3.6514624953269952E-2</v>
      </c>
      <c r="L96" s="555">
        <f>F96*0.0001/'TA5'!E96</f>
        <v>3.2871596515178687E-2</v>
      </c>
      <c r="M96" s="556">
        <f>G96*0.0001/'TA5'!F96</f>
        <v>3.7172801792621619E-2</v>
      </c>
      <c r="P96" s="1126">
        <f>H96-'TA1'!J97</f>
        <v>0</v>
      </c>
    </row>
    <row r="97" spans="1:16" x14ac:dyDescent="0.2">
      <c r="A97" s="67">
        <v>2001</v>
      </c>
      <c r="B97" s="428">
        <f>avgprinc!AQ90</f>
        <v>19469768.094029885</v>
      </c>
      <c r="C97" s="319">
        <f>avgprinc!AR90</f>
        <v>20582558.313440617</v>
      </c>
      <c r="D97" s="524">
        <f>avgprinc!AS90</f>
        <v>19243400.963133812</v>
      </c>
      <c r="E97" s="524">
        <f>avgprinc!AT90</f>
        <v>25702363.182135019</v>
      </c>
      <c r="F97" s="524">
        <f>avgprinc!AU90</f>
        <v>14593110.573714137</v>
      </c>
      <c r="G97" s="62">
        <f>avgprinc!AV90</f>
        <v>28852634.05483507</v>
      </c>
      <c r="H97" s="533">
        <f>B97*0.0001/'TA5'!B97</f>
        <v>3.0819818377494802E-2</v>
      </c>
      <c r="I97" s="544">
        <f>C97*0.0001/'TA5'!B97</f>
        <v>3.2581318169832223E-2</v>
      </c>
      <c r="J97" s="551">
        <f>D97*0.0001/'TA5'!C97</f>
        <v>2.858862467110157E-2</v>
      </c>
      <c r="K97" s="544">
        <f>E97*0.0001/'TA5'!D97</f>
        <v>3.1707622110843665E-2</v>
      </c>
      <c r="L97" s="551">
        <f>F97*0.0001/'TA5'!E97</f>
        <v>3.1203227117657658E-2</v>
      </c>
      <c r="M97" s="552">
        <f>G97*0.0001/'TA5'!F97</f>
        <v>3.3429306000471115E-2</v>
      </c>
      <c r="P97" s="1126">
        <f>H97-'TA1'!J98</f>
        <v>0</v>
      </c>
    </row>
    <row r="98" spans="1:16" x14ac:dyDescent="0.2">
      <c r="A98" s="67">
        <v>2002</v>
      </c>
      <c r="B98" s="428">
        <f>avgprinc!AQ91</f>
        <v>18804837.705559991</v>
      </c>
      <c r="C98" s="319">
        <f>avgprinc!AR91</f>
        <v>19683324.981129799</v>
      </c>
      <c r="D98" s="524">
        <f>avgprinc!AS91</f>
        <v>18367607.195721842</v>
      </c>
      <c r="E98" s="524">
        <f>avgprinc!AT91</f>
        <v>23504241.375832994</v>
      </c>
      <c r="F98" s="524">
        <f>avgprinc!AU91</f>
        <v>15133333.613869829</v>
      </c>
      <c r="G98" s="62">
        <f>avgprinc!AV91</f>
        <v>27723614.082061592</v>
      </c>
      <c r="H98" s="533">
        <f>B98*0.0001/'TA5'!B98</f>
        <v>2.9840582981705666E-2</v>
      </c>
      <c r="I98" s="544">
        <f>C98*0.0001/'TA5'!B98</f>
        <v>3.1234616413712502E-2</v>
      </c>
      <c r="J98" s="551">
        <f>D98*0.0001/'TA5'!C98</f>
        <v>2.7365395799279213E-2</v>
      </c>
      <c r="K98" s="544">
        <f>E98*0.0001/'TA5'!D98</f>
        <v>2.9335564002394673E-2</v>
      </c>
      <c r="L98" s="551">
        <f>F98*0.0001/'TA5'!E98</f>
        <v>3.19841168820858E-2</v>
      </c>
      <c r="M98" s="552">
        <f>G98*0.0001/'TA5'!F98</f>
        <v>3.2270319759845741E-2</v>
      </c>
      <c r="P98" s="1126">
        <f>H98-'TA1'!J99</f>
        <v>0</v>
      </c>
    </row>
    <row r="99" spans="1:16" x14ac:dyDescent="0.2">
      <c r="A99" s="67">
        <v>2003</v>
      </c>
      <c r="B99" s="428">
        <f>avgprinc!AQ92</f>
        <v>20122589.684774164</v>
      </c>
      <c r="C99" s="319">
        <f>avgprinc!AR92</f>
        <v>20979443.416896116</v>
      </c>
      <c r="D99" s="524">
        <f>avgprinc!AS92</f>
        <v>19738200.453811578</v>
      </c>
      <c r="E99" s="524">
        <f>avgprinc!AT92</f>
        <v>25162079.175451085</v>
      </c>
      <c r="F99" s="524">
        <f>avgprinc!AU92</f>
        <v>16123877.352150297</v>
      </c>
      <c r="G99" s="62">
        <f>avgprinc!AV92</f>
        <v>29704328.221241876</v>
      </c>
      <c r="H99" s="533">
        <f>B99*0.0001/'TA5'!B99</f>
        <v>3.1619623303413391E-2</v>
      </c>
      <c r="I99" s="544">
        <f>C99*0.0001/'TA5'!B99</f>
        <v>3.2966040074825287E-2</v>
      </c>
      <c r="J99" s="551">
        <f>D99*0.0001/'TA5'!C99</f>
        <v>2.9108855873346336E-2</v>
      </c>
      <c r="K99" s="544">
        <f>E99*0.0001/'TA5'!D99</f>
        <v>3.1395401805639267E-2</v>
      </c>
      <c r="L99" s="551">
        <f>F99*0.0001/'TA5'!E99</f>
        <v>3.3263944089412689E-2</v>
      </c>
      <c r="M99" s="552">
        <f>G99*0.0001/'TA5'!F99</f>
        <v>3.4222580492496484E-2</v>
      </c>
      <c r="P99" s="1126">
        <f>H99-'TA1'!J100</f>
        <v>0</v>
      </c>
    </row>
    <row r="100" spans="1:16" x14ac:dyDescent="0.2">
      <c r="A100" s="67">
        <v>2004</v>
      </c>
      <c r="B100" s="428">
        <f>avgprinc!AQ93</f>
        <v>21705747.969938796</v>
      </c>
      <c r="C100" s="319">
        <f>avgprinc!AR93</f>
        <v>22774044.800224874</v>
      </c>
      <c r="D100" s="524">
        <f>avgprinc!AS93</f>
        <v>21624266.447145119</v>
      </c>
      <c r="E100" s="524">
        <f>avgprinc!AT93</f>
        <v>27789705.839446753</v>
      </c>
      <c r="F100" s="524">
        <f>avgprinc!AU93</f>
        <v>16901044.403602127</v>
      </c>
      <c r="G100" s="62">
        <f>avgprinc!AV93</f>
        <v>32147997.474823419</v>
      </c>
      <c r="H100" s="533">
        <f>B100*0.0001/'TA5'!B100</f>
        <v>3.3138252794742584E-2</v>
      </c>
      <c r="I100" s="544">
        <f>C100*0.0001/'TA5'!B100</f>
        <v>3.4769225865602493E-2</v>
      </c>
      <c r="J100" s="551">
        <f>D100*0.0001/'TA5'!C100</f>
        <v>3.1005626544356339E-2</v>
      </c>
      <c r="K100" s="544">
        <f>E100*0.0001/'TA5'!D100</f>
        <v>3.3635251224040985E-2</v>
      </c>
      <c r="L100" s="551">
        <f>F100*0.0001/'TA5'!E100</f>
        <v>3.3921502530574792E-2</v>
      </c>
      <c r="M100" s="552">
        <f>G100*0.0001/'TA5'!F100</f>
        <v>3.6014344543218613E-2</v>
      </c>
      <c r="P100" s="1126">
        <f>H100-'TA1'!J101</f>
        <v>0</v>
      </c>
    </row>
    <row r="101" spans="1:16" x14ac:dyDescent="0.2">
      <c r="A101" s="67">
        <v>2005</v>
      </c>
      <c r="B101" s="428">
        <f>avgprinc!AQ94</f>
        <v>23773262.930064015</v>
      </c>
      <c r="C101" s="319">
        <f>avgprinc!AR94</f>
        <v>24972699.808922861</v>
      </c>
      <c r="D101" s="524">
        <f>avgprinc!AS94</f>
        <v>24209261.96855367</v>
      </c>
      <c r="E101" s="524">
        <f>avgprinc!AT94</f>
        <v>30587353.56945207</v>
      </c>
      <c r="F101" s="524">
        <f>avgprinc!AU94</f>
        <v>18336337.621806011</v>
      </c>
      <c r="G101" s="62">
        <f>avgprinc!AV94</f>
        <v>35304923.38840317</v>
      </c>
      <c r="H101" s="533">
        <f>B101*0.0001/'TA5'!B101</f>
        <v>3.5434022545814514E-2</v>
      </c>
      <c r="I101" s="544">
        <f>C101*0.0001/'TA5'!B101</f>
        <v>3.7221781909465797E-2</v>
      </c>
      <c r="J101" s="551">
        <f>D101*0.0001/'TA5'!C101</f>
        <v>3.4041240811347954E-2</v>
      </c>
      <c r="K101" s="544">
        <f>E101*0.0001/'TA5'!D101</f>
        <v>3.6084663122892387E-2</v>
      </c>
      <c r="L101" s="551">
        <f>F101*0.0001/'TA5'!E101</f>
        <v>3.6068741232156754E-2</v>
      </c>
      <c r="M101" s="552">
        <f>G101*0.0001/'TA5'!F101</f>
        <v>3.8785763084888465E-2</v>
      </c>
      <c r="P101" s="1126">
        <f>H101-'TA1'!J102</f>
        <v>0</v>
      </c>
    </row>
    <row r="102" spans="1:16" x14ac:dyDescent="0.2">
      <c r="A102" s="67">
        <v>2006</v>
      </c>
      <c r="B102" s="428">
        <f>avgprinc!AQ95</f>
        <v>25178158.255494446</v>
      </c>
      <c r="C102" s="319">
        <f>avgprinc!AR95</f>
        <v>26229636.727063358</v>
      </c>
      <c r="D102" s="524">
        <f>avgprinc!AS95</f>
        <v>25442042.174201638</v>
      </c>
      <c r="E102" s="524">
        <f>avgprinc!AT95</f>
        <v>31847236.536216732</v>
      </c>
      <c r="F102" s="524">
        <f>avgprinc!AU95</f>
        <v>20037895.227737039</v>
      </c>
      <c r="G102" s="62">
        <f>avgprinc!AV95</f>
        <v>36993350.793007851</v>
      </c>
      <c r="H102" s="533">
        <f>B102*0.0001/'TA5'!B102</f>
        <v>3.6687143146991737E-2</v>
      </c>
      <c r="I102" s="544">
        <f>C102*0.0001/'TA5'!B102</f>
        <v>3.8219254463911057E-2</v>
      </c>
      <c r="J102" s="551">
        <f>D102*0.0001/'TA5'!C102</f>
        <v>3.5185776650905609E-2</v>
      </c>
      <c r="K102" s="544">
        <f>E102*0.0001/'TA5'!D102</f>
        <v>3.7026636302471161E-2</v>
      </c>
      <c r="L102" s="551">
        <f>F102*0.0001/'TA5'!E102</f>
        <v>3.8015183061361313E-2</v>
      </c>
      <c r="M102" s="552">
        <f>G102*0.0001/'TA5'!F102</f>
        <v>3.9731528609991074E-2</v>
      </c>
      <c r="P102" s="1126">
        <f>H102-'TA1'!J103</f>
        <v>0</v>
      </c>
    </row>
    <row r="103" spans="1:16" x14ac:dyDescent="0.2">
      <c r="A103" s="67">
        <v>2007</v>
      </c>
      <c r="B103" s="428">
        <f>avgprinc!AQ96</f>
        <v>25042211.303973768</v>
      </c>
      <c r="C103" s="319">
        <f>avgprinc!AR96</f>
        <v>26292372.129982889</v>
      </c>
      <c r="D103" s="524">
        <f>avgprinc!AS96</f>
        <v>26542129.094395604</v>
      </c>
      <c r="E103" s="524">
        <f>avgprinc!AT96</f>
        <v>32324540.50344618</v>
      </c>
      <c r="F103" s="524">
        <f>avgprinc!AU96</f>
        <v>19231468.58663113</v>
      </c>
      <c r="G103" s="62">
        <f>avgprinc!AV96</f>
        <v>36905438.173224062</v>
      </c>
      <c r="H103" s="533">
        <f>B103*0.0001/'TA5'!B103</f>
        <v>3.68710309267044E-2</v>
      </c>
      <c r="I103" s="544">
        <f>C103*0.0001/'TA5'!B103</f>
        <v>3.8711711764335632E-2</v>
      </c>
      <c r="J103" s="551">
        <f>D103*0.0001/'TA5'!C103</f>
        <v>3.7011448293924332E-2</v>
      </c>
      <c r="K103" s="544">
        <f>E103*0.0001/'TA5'!D103</f>
        <v>3.7873975932598114E-2</v>
      </c>
      <c r="L103" s="551">
        <f>F103*0.0001/'TA5'!E103</f>
        <v>3.6987092345952981E-2</v>
      </c>
      <c r="M103" s="552">
        <f>G103*0.0001/'TA5'!F103</f>
        <v>4.0136288851499557E-2</v>
      </c>
      <c r="P103" s="1126">
        <f>H103-'TA1'!J104</f>
        <v>0</v>
      </c>
    </row>
    <row r="104" spans="1:16" x14ac:dyDescent="0.2">
      <c r="A104" s="67">
        <v>2008</v>
      </c>
      <c r="B104" s="428">
        <f>avgprinc!AQ97</f>
        <v>25740956.545468818</v>
      </c>
      <c r="C104" s="319">
        <f>avgprinc!AR97</f>
        <v>26761685.742638037</v>
      </c>
      <c r="D104" s="524">
        <f>avgprinc!AS97</f>
        <v>25751761.621919006</v>
      </c>
      <c r="E104" s="524">
        <f>avgprinc!AT97</f>
        <v>31483366.706212051</v>
      </c>
      <c r="F104" s="524">
        <f>avgprinc!AU97</f>
        <v>21084766.790585868</v>
      </c>
      <c r="G104" s="62">
        <f>avgprinc!AV97</f>
        <v>37492215.519346535</v>
      </c>
      <c r="H104" s="533">
        <f>B104*0.0001/'TA5'!B104</f>
        <v>3.8877688348293311E-2</v>
      </c>
      <c r="I104" s="544">
        <f>C104*0.0001/'TA5'!B104</f>
        <v>4.0419340133666992E-2</v>
      </c>
      <c r="J104" s="551">
        <f>D104*0.0001/'TA5'!C104</f>
        <v>3.6769051104784019E-2</v>
      </c>
      <c r="K104" s="544">
        <f>E104*0.0001/'TA5'!D104</f>
        <v>3.8176927715539932E-2</v>
      </c>
      <c r="L104" s="551">
        <f>F104*0.0001/'TA5'!E104</f>
        <v>4.116503894329071E-2</v>
      </c>
      <c r="M104" s="552">
        <f>G104*0.0001/'TA5'!F104</f>
        <v>4.1963100433349609E-2</v>
      </c>
      <c r="P104" s="1126">
        <f>H104-'TA1'!J105</f>
        <v>0</v>
      </c>
    </row>
    <row r="105" spans="1:16" x14ac:dyDescent="0.2">
      <c r="A105" s="72">
        <v>2009</v>
      </c>
      <c r="B105" s="431">
        <f>avgprinc!AQ98</f>
        <v>22554227.129286975</v>
      </c>
      <c r="C105" s="322">
        <f>avgprinc!AR98</f>
        <v>23300038.652816337</v>
      </c>
      <c r="D105" s="526">
        <f>avgprinc!AS98</f>
        <v>23975182.665312361</v>
      </c>
      <c r="E105" s="526">
        <f>avgprinc!AT98</f>
        <v>27681691.409077685</v>
      </c>
      <c r="F105" s="526">
        <f>avgprinc!AU98</f>
        <v>18272595.328796633</v>
      </c>
      <c r="G105" s="68">
        <f>avgprinc!AV98</f>
        <v>32892753.919206183</v>
      </c>
      <c r="H105" s="536">
        <f>B105*0.0001/'TA5'!B105</f>
        <v>3.5653077065944679E-2</v>
      </c>
      <c r="I105" s="547">
        <f>C105*0.0001/'TA5'!B105</f>
        <v>3.6832034587860114E-2</v>
      </c>
      <c r="J105" s="557">
        <f>D105*0.0001/'TA5'!C105</f>
        <v>3.5637568682432175E-2</v>
      </c>
      <c r="K105" s="558">
        <f>E105*0.0001/'TA5'!D105</f>
        <v>3.5663172602653496E-2</v>
      </c>
      <c r="L105" s="553">
        <f>F105*0.0001/'TA5'!E105</f>
        <v>3.6507956683635712E-2</v>
      </c>
      <c r="M105" s="554">
        <f>G105*0.0001/'TA5'!F105</f>
        <v>3.8486655801534653E-2</v>
      </c>
      <c r="P105" s="1126">
        <f>H105-'TA1'!J106</f>
        <v>0</v>
      </c>
    </row>
    <row r="106" spans="1:16" x14ac:dyDescent="0.2">
      <c r="A106" s="67">
        <v>2010</v>
      </c>
      <c r="B106" s="432">
        <f>avgprinc!AQ99</f>
        <v>24315741.968829226</v>
      </c>
      <c r="C106" s="323">
        <f>avgprinc!AR99</f>
        <v>25115582.499478403</v>
      </c>
      <c r="D106" s="524">
        <f>avgprinc!AS99</f>
        <v>25541577.434061833</v>
      </c>
      <c r="E106" s="524">
        <f>avgprinc!AT99</f>
        <v>29837404.747082904</v>
      </c>
      <c r="F106" s="524">
        <f>avgprinc!AU99</f>
        <v>19748798.934962247</v>
      </c>
      <c r="G106" s="62">
        <f>avgprinc!AV99</f>
        <v>35805372.569494404</v>
      </c>
      <c r="H106" s="533">
        <f>B106*0.0001/'TA5'!B106</f>
        <v>3.7195440381765359E-2</v>
      </c>
      <c r="I106" s="544">
        <f>C106*0.0001/'TA5'!B106</f>
        <v>3.8418944925069809E-2</v>
      </c>
      <c r="J106" s="559">
        <f>D106*0.0001/'TA5'!C106</f>
        <v>3.7137467414140701E-2</v>
      </c>
      <c r="K106" s="560">
        <f>E106*0.0001/'TA5'!D106</f>
        <v>3.7439346313476562E-2</v>
      </c>
      <c r="L106" s="551">
        <f>F106*0.0001/'TA5'!E106</f>
        <v>3.7986159324645996E-2</v>
      </c>
      <c r="M106" s="552">
        <f>G106*0.0001/'TA5'!F106</f>
        <v>4.0748745203018195E-2</v>
      </c>
      <c r="P106" s="1126">
        <f>H106-'TA1'!J107</f>
        <v>0</v>
      </c>
    </row>
    <row r="107" spans="1:16" x14ac:dyDescent="0.2">
      <c r="A107" s="67">
        <v>2011</v>
      </c>
      <c r="B107" s="432">
        <f>avgprinc!AQ100</f>
        <v>25222325.619315457</v>
      </c>
      <c r="C107" s="323">
        <f>avgprinc!AR100</f>
        <v>26107283.854215685</v>
      </c>
      <c r="D107" s="524">
        <f>avgprinc!AS100</f>
        <v>27072824.505008396</v>
      </c>
      <c r="E107" s="524">
        <f>avgprinc!AT100</f>
        <v>31119345.441944331</v>
      </c>
      <c r="F107" s="524">
        <f>avgprinc!AU100</f>
        <v>20515780.838888567</v>
      </c>
      <c r="G107" s="62">
        <f>avgprinc!AV100</f>
        <v>36716508.077363275</v>
      </c>
      <c r="H107" s="533">
        <f>B107*0.0001/'TA5'!B107</f>
        <v>3.7966180592775338E-2</v>
      </c>
      <c r="I107" s="544">
        <f>C107*0.0001/'TA5'!B107</f>
        <v>3.9298273622989648E-2</v>
      </c>
      <c r="J107" s="559">
        <f>D107*0.0001/'TA5'!C107</f>
        <v>3.8544971495866776E-2</v>
      </c>
      <c r="K107" s="560">
        <f>E107*0.0001/'TA5'!D107</f>
        <v>3.7724073976278305E-2</v>
      </c>
      <c r="L107" s="551">
        <f>F107*0.0001/'TA5'!E107</f>
        <v>3.977697342634201E-2</v>
      </c>
      <c r="M107" s="552">
        <f>G107*0.0001/'TA5'!F107</f>
        <v>4.1257139295339591E-2</v>
      </c>
      <c r="P107" s="1126">
        <f>H107-'TA1'!J108</f>
        <v>0</v>
      </c>
    </row>
    <row r="108" spans="1:16" x14ac:dyDescent="0.2">
      <c r="A108" s="67">
        <v>2012</v>
      </c>
      <c r="B108" s="432">
        <f>avgprinc!AQ101</f>
        <v>29047220.983202167</v>
      </c>
      <c r="C108" s="323">
        <f>avgprinc!AR101</f>
        <v>29997140.76283453</v>
      </c>
      <c r="D108" s="524">
        <f>avgprinc!AS101</f>
        <v>31040404.558699992</v>
      </c>
      <c r="E108" s="524">
        <f>avgprinc!AT101</f>
        <v>35340877.248857684</v>
      </c>
      <c r="F108" s="524">
        <f>avgprinc!AU101</f>
        <v>23855488.660964742</v>
      </c>
      <c r="G108" s="62">
        <f>avgprinc!AV101</f>
        <v>42179982.248614147</v>
      </c>
      <c r="H108" s="533">
        <f>B108*0.0001/'TA5'!B108</f>
        <v>4.2876385152339935E-2</v>
      </c>
      <c r="I108" s="544">
        <f>C108*0.0001/'TA5'!B108</f>
        <v>4.4278554618358612E-2</v>
      </c>
      <c r="J108" s="559">
        <f>D108*0.0001/'TA5'!C108</f>
        <v>4.3716926127672195E-2</v>
      </c>
      <c r="K108" s="560">
        <f>E108*0.0001/'TA5'!D108</f>
        <v>4.2171124368906028E-2</v>
      </c>
      <c r="L108" s="551">
        <f>F108*0.0001/'TA5'!E108</f>
        <v>4.5133315026760101E-2</v>
      </c>
      <c r="M108" s="552">
        <f>G108*0.0001/'TA5'!F108</f>
        <v>4.6606581658124924E-2</v>
      </c>
      <c r="P108" s="1126">
        <f>H108-'TA1'!J109</f>
        <v>0</v>
      </c>
    </row>
    <row r="109" spans="1:16" x14ac:dyDescent="0.2">
      <c r="A109" s="67">
        <v>2013</v>
      </c>
      <c r="B109" s="432">
        <f>avgprinc!AQ102</f>
        <v>27816737.626407314</v>
      </c>
      <c r="C109" s="323">
        <f>avgprinc!AR102</f>
        <v>28804380.906857114</v>
      </c>
      <c r="D109" s="524">
        <f>avgprinc!AS102</f>
        <v>25918067.165902697</v>
      </c>
      <c r="E109" s="524">
        <f>avgprinc!AT102</f>
        <v>33790786.812359728</v>
      </c>
      <c r="F109" s="524">
        <f>avgprinc!AU102</f>
        <v>23014099.9171228</v>
      </c>
      <c r="G109" s="62">
        <f>avgprinc!AV102</f>
        <v>40211170.166009143</v>
      </c>
      <c r="H109" s="533">
        <f>B109*0.0001/'TA5'!B109</f>
        <v>4.0987011045217514E-2</v>
      </c>
      <c r="I109" s="544">
        <f>C109*0.0001/'TA5'!B109</f>
        <v>4.2442269623279565E-2</v>
      </c>
      <c r="J109" s="559">
        <f>D109*0.0001/'TA5'!C109</f>
        <v>3.5873521119356162E-2</v>
      </c>
      <c r="K109" s="560">
        <f>E109*0.0001/'TA5'!D109</f>
        <v>3.9965264499187476E-2</v>
      </c>
      <c r="L109" s="551">
        <f>F109*0.0001/'TA5'!E109</f>
        <v>4.3785929679870619E-2</v>
      </c>
      <c r="M109" s="552">
        <f>G109*0.0001/'TA5'!F109</f>
        <v>4.4304728507995612E-2</v>
      </c>
      <c r="P109" s="1126">
        <f>H109-'TA1'!J110</f>
        <v>0</v>
      </c>
    </row>
    <row r="110" spans="1:16" x14ac:dyDescent="0.2">
      <c r="A110" s="67">
        <v>2014</v>
      </c>
      <c r="B110" s="432">
        <f>avgprinc!AQ103</f>
        <v>29107947.341944378</v>
      </c>
      <c r="C110" s="323">
        <f>avgprinc!AR103</f>
        <v>30233409.406290803</v>
      </c>
      <c r="D110" s="524">
        <f>avgprinc!AS103</f>
        <v>27147038.314614516</v>
      </c>
      <c r="E110" s="524">
        <f>avgprinc!AT103</f>
        <v>35002856.239864647</v>
      </c>
      <c r="F110" s="524">
        <f>avgprinc!AU103</f>
        <v>24571512.277844913</v>
      </c>
      <c r="G110" s="62">
        <f>avgprinc!AV103</f>
        <v>41999807.271358624</v>
      </c>
      <c r="H110" s="533">
        <f>B110*0.0001/'TA5'!B110</f>
        <v>4.2128078639507287E-2</v>
      </c>
      <c r="I110" s="544">
        <f>C110*0.0001/'TA5'!B110</f>
        <v>4.3756965547800057E-2</v>
      </c>
      <c r="J110" s="559">
        <f>D110*0.0001/'TA5'!C110</f>
        <v>3.6846224218606949E-2</v>
      </c>
      <c r="K110" s="560">
        <f>E110*0.0001/'TA5'!D110</f>
        <v>4.0582071989774704E-2</v>
      </c>
      <c r="L110" s="551">
        <f>F110*0.0001/'TA5'!E110</f>
        <v>4.6027243137359619E-2</v>
      </c>
      <c r="M110" s="552">
        <f>G110*0.0001/'TA5'!F110</f>
        <v>4.5640680938959129E-2</v>
      </c>
      <c r="P110" s="1126">
        <f>H110-'TA1'!J111</f>
        <v>0</v>
      </c>
    </row>
    <row r="111" spans="1:16" x14ac:dyDescent="0.2">
      <c r="A111" s="67">
        <v>2015</v>
      </c>
      <c r="B111" s="432">
        <f>avgprinc!AQ104</f>
        <v>28898184.454964418</v>
      </c>
      <c r="C111" s="323">
        <f>avgprinc!AR104</f>
        <v>30042594.358438473</v>
      </c>
      <c r="D111" s="524">
        <f>avgprinc!AS104</f>
        <v>26403956.046092261</v>
      </c>
      <c r="E111" s="524">
        <f>avgprinc!AT104</f>
        <v>35369805.962415382</v>
      </c>
      <c r="F111" s="524">
        <f>avgprinc!AU104</f>
        <v>23854122.344654534</v>
      </c>
      <c r="G111" s="62">
        <f>avgprinc!AV104</f>
        <v>41757582.200563617</v>
      </c>
      <c r="H111" s="533">
        <f>B111*0.0001/'TA5'!B111</f>
        <v>4.1197948157787323E-2</v>
      </c>
      <c r="I111" s="544">
        <f>C111*0.0001/'TA5'!B111</f>
        <v>4.2829446494579308E-2</v>
      </c>
      <c r="J111" s="559">
        <f>D111*0.0001/'TA5'!C111</f>
        <v>3.5414405167102814E-2</v>
      </c>
      <c r="K111" s="560">
        <f>E111*0.0001/'TA5'!D111</f>
        <v>4.051613062620163E-2</v>
      </c>
      <c r="L111" s="551">
        <f>F111*0.0001/'TA5'!E111</f>
        <v>4.3825950473546975E-2</v>
      </c>
      <c r="M111" s="552">
        <f>G111*0.0001/'TA5'!F111</f>
        <v>4.4760372489690788E-2</v>
      </c>
      <c r="P111" s="1126">
        <f>H111-'TA1'!J112</f>
        <v>0</v>
      </c>
    </row>
    <row r="112" spans="1:16" x14ac:dyDescent="0.2">
      <c r="A112" s="67">
        <v>2016</v>
      </c>
      <c r="B112" s="432">
        <f>avgprinc!AQ105</f>
        <v>28061035.300477467</v>
      </c>
      <c r="C112" s="323">
        <f>avgprinc!AR105</f>
        <v>29066306.340519898</v>
      </c>
      <c r="D112" s="524">
        <f>avgprinc!AS105</f>
        <v>25489752.931165799</v>
      </c>
      <c r="E112" s="524">
        <f>avgprinc!AT105</f>
        <v>34277976.007927455</v>
      </c>
      <c r="F112" s="524">
        <f>avgprinc!AU105</f>
        <v>23155822.761985853</v>
      </c>
      <c r="G112" s="62">
        <f>avgprinc!AV105</f>
        <v>40417709.168720491</v>
      </c>
      <c r="H112" s="533">
        <f>B112*0.0001/'TA5'!B112</f>
        <v>4.0264017879962914E-2</v>
      </c>
      <c r="I112" s="544">
        <f>C112*0.0001/'TA5'!B112</f>
        <v>4.1706454008817673E-2</v>
      </c>
      <c r="J112" s="559">
        <f>D112*0.0001/'TA5'!C112</f>
        <v>3.4517016261816025E-2</v>
      </c>
      <c r="K112" s="560">
        <f>E112*0.0001/'TA5'!D112</f>
        <v>3.9642810821533203E-2</v>
      </c>
      <c r="L112" s="551">
        <f>F112*0.0001/'TA5'!E112</f>
        <v>4.2561978101730347E-2</v>
      </c>
      <c r="M112" s="552">
        <f>G112*0.0001/'TA5'!F112</f>
        <v>4.3802827596664429E-2</v>
      </c>
      <c r="P112" s="1126">
        <f>H112-'TA1'!J113</f>
        <v>0</v>
      </c>
    </row>
    <row r="113" spans="1:16" x14ac:dyDescent="0.2">
      <c r="A113" s="67">
        <v>2017</v>
      </c>
      <c r="B113" s="432">
        <f>avgprinc!AQ106</f>
        <v>29215730.38592786</v>
      </c>
      <c r="C113" s="323">
        <f>avgprinc!AR106</f>
        <v>30304860.868355863</v>
      </c>
      <c r="D113" s="524">
        <f>avgprinc!AS106</f>
        <v>31271137.995399304</v>
      </c>
      <c r="E113" s="524">
        <f>avgprinc!AT106</f>
        <v>36027747.475645483</v>
      </c>
      <c r="F113" s="524">
        <f>avgprinc!AU106</f>
        <v>23694489.096422631</v>
      </c>
      <c r="G113" s="62">
        <f>avgprinc!AV106</f>
        <v>42509703.850510016</v>
      </c>
      <c r="H113" s="533">
        <f>B113*0.0001/'TA5'!B113</f>
        <v>4.1120097041130059E-2</v>
      </c>
      <c r="I113" s="544">
        <f>C113*0.0001/'TA5'!B113</f>
        <v>4.2653009295463555E-2</v>
      </c>
      <c r="J113" s="559">
        <f>D113*0.0001/'TA5'!C113</f>
        <v>4.1687138378620155E-2</v>
      </c>
      <c r="K113" s="560">
        <f>E113*0.0001/'TA5'!D113</f>
        <v>4.0918469429016113E-2</v>
      </c>
      <c r="L113" s="551">
        <f>F113*0.0001/'TA5'!E113</f>
        <v>4.286695271730423E-2</v>
      </c>
      <c r="M113" s="552">
        <f>G113*0.0001/'TA5'!F113</f>
        <v>4.4666919857263551E-2</v>
      </c>
      <c r="P113" s="1126">
        <f>H113-'TA1'!J114</f>
        <v>0</v>
      </c>
    </row>
    <row r="114" spans="1:16" x14ac:dyDescent="0.2">
      <c r="A114" s="67">
        <v>2018</v>
      </c>
      <c r="B114" s="432">
        <f>avgprinc!AQ107</f>
        <v>29061637.17610006</v>
      </c>
      <c r="C114" s="323">
        <f>avgprinc!AR107</f>
        <v>30196700.456685219</v>
      </c>
      <c r="D114" s="524">
        <f>avgprinc!AS107</f>
        <v>31169357.979642022</v>
      </c>
      <c r="E114" s="524">
        <f>avgprinc!AT107</f>
        <v>35687223.798753925</v>
      </c>
      <c r="F114" s="524">
        <f>avgprinc!AU107</f>
        <v>23789404.647748392</v>
      </c>
      <c r="G114" s="62">
        <f>avgprinc!AV107</f>
        <v>42300440.366515316</v>
      </c>
      <c r="H114" s="533">
        <f>B114*0.0001/'TA5'!B114</f>
        <v>4.0160771459341049E-2</v>
      </c>
      <c r="I114" s="544">
        <f>C114*0.0001/'TA5'!B114</f>
        <v>4.1729334741830826E-2</v>
      </c>
      <c r="J114" s="559">
        <f>D114*0.0001/'TA5'!C114</f>
        <v>4.0796242654323571E-2</v>
      </c>
      <c r="K114" s="560">
        <f>E114*0.0001/'TA5'!D114</f>
        <v>3.9831489324569695E-2</v>
      </c>
      <c r="L114" s="551">
        <f>F114*0.0001/'TA5'!E114</f>
        <v>4.2198587208986282E-2</v>
      </c>
      <c r="M114" s="552">
        <f>G114*0.0001/'TA5'!F114</f>
        <v>4.3683085590600967E-2</v>
      </c>
      <c r="P114" s="1126">
        <f>H114-'TA1'!J115</f>
        <v>0</v>
      </c>
    </row>
    <row r="115" spans="1:16" x14ac:dyDescent="0.2">
      <c r="A115" s="67">
        <v>2019</v>
      </c>
      <c r="B115" s="432">
        <f>avgprinc!AQ108</f>
        <v>27779924.839013331</v>
      </c>
      <c r="C115" s="323">
        <f>avgprinc!AR108</f>
        <v>28856790.95680292</v>
      </c>
      <c r="D115" s="524">
        <f>avgprinc!AS108</f>
        <v>29766702.609091811</v>
      </c>
      <c r="E115" s="524">
        <f>avgprinc!AT108</f>
        <v>33895073.119297728</v>
      </c>
      <c r="F115" s="524">
        <f>avgprinc!AU108</f>
        <v>22965625.629276156</v>
      </c>
      <c r="G115" s="62">
        <f>avgprinc!AV108</f>
        <v>40579995.737938896</v>
      </c>
      <c r="H115" s="533">
        <f>B115*0.0001/'TA5'!B115</f>
        <v>3.8124557584524169E-2</v>
      </c>
      <c r="I115" s="544">
        <f>C115*0.0001/'TA5'!B115</f>
        <v>3.9602424949407584E-2</v>
      </c>
      <c r="J115" s="559">
        <f>D115*0.0001/'TA5'!C115</f>
        <v>3.8678191602230072E-2</v>
      </c>
      <c r="K115" s="560">
        <f>E115*0.0001/'TA5'!D115</f>
        <v>3.7566035985946662E-2</v>
      </c>
      <c r="L115" s="551">
        <f>F115*0.0001/'TA5'!E115</f>
        <v>4.0479093790054321E-2</v>
      </c>
      <c r="M115" s="552">
        <f>G115*0.0001/'TA5'!F115</f>
        <v>4.1405197232961648E-2</v>
      </c>
      <c r="P115" s="1126">
        <f>H115-'TA1'!J116</f>
        <v>0</v>
      </c>
    </row>
    <row r="116" spans="1:16" ht="17" thickBot="1" x14ac:dyDescent="0.25">
      <c r="A116" s="1105">
        <v>2020</v>
      </c>
      <c r="B116" s="1106"/>
      <c r="C116" s="1101"/>
      <c r="D116" s="1107"/>
      <c r="E116" s="1107"/>
      <c r="F116" s="1107"/>
      <c r="G116" s="1098"/>
      <c r="H116" s="1115"/>
      <c r="I116" s="1116"/>
      <c r="J116" s="1117"/>
      <c r="K116" s="1118"/>
      <c r="L116" s="1119"/>
      <c r="M116" s="1120"/>
      <c r="P116" s="540"/>
    </row>
    <row r="117" spans="1:16" ht="17" thickTop="1" x14ac:dyDescent="0.2">
      <c r="A117" s="61"/>
      <c r="B117" s="60"/>
      <c r="C117" s="60"/>
      <c r="D117" s="60"/>
      <c r="E117" s="60"/>
      <c r="F117" s="60"/>
      <c r="G117" s="59"/>
      <c r="H117" s="60"/>
      <c r="I117" s="60"/>
      <c r="J117" s="60"/>
      <c r="K117" s="60"/>
      <c r="L117" s="60"/>
      <c r="M117" s="59"/>
    </row>
    <row r="118" spans="1:16" x14ac:dyDescent="0.2">
      <c r="D118" s="57"/>
      <c r="E118" s="57"/>
      <c r="F118" s="57"/>
      <c r="H118" s="57"/>
      <c r="I118" s="57"/>
      <c r="J118" s="57"/>
      <c r="K118" s="57"/>
      <c r="L118" s="57"/>
    </row>
  </sheetData>
  <mergeCells count="3">
    <mergeCell ref="A4:M4"/>
    <mergeCell ref="B7:G7"/>
    <mergeCell ref="H7:M7"/>
  </mergeCells>
  <hyperlinks>
    <hyperlink ref="A1" location="Index!A1" display="Back to index" xr:uid="{00000000-0004-0000-0F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39997558519241921"/>
  </sheetPr>
  <dimension ref="A1:J74"/>
  <sheetViews>
    <sheetView workbookViewId="0">
      <pane xSplit="1" ySplit="8" topLeftCell="B36" activePane="bottomRight" state="frozen"/>
      <selection activeCell="D32" sqref="D32"/>
      <selection pane="topRight" activeCell="D32" sqref="D32"/>
      <selection pane="bottomLeft" activeCell="D32" sqref="D32"/>
      <selection pane="bottomRight"/>
    </sheetView>
  </sheetViews>
  <sheetFormatPr baseColWidth="10" defaultColWidth="10.83203125" defaultRowHeight="16" x14ac:dyDescent="0.2"/>
  <cols>
    <col min="1" max="1" width="10.83203125" style="56"/>
    <col min="2" max="7" width="12" style="56" customWidth="1"/>
    <col min="11" max="16384" width="10.83203125" style="56"/>
  </cols>
  <sheetData>
    <row r="1" spans="1:7" x14ac:dyDescent="0.2">
      <c r="A1" s="52" t="s">
        <v>36</v>
      </c>
      <c r="D1" s="100"/>
      <c r="E1" s="99"/>
      <c r="F1" s="100"/>
      <c r="G1" s="100"/>
    </row>
    <row r="2" spans="1:7" x14ac:dyDescent="0.2">
      <c r="F2" s="98"/>
    </row>
    <row r="3" spans="1:7" ht="17" thickBot="1" x14ac:dyDescent="0.25"/>
    <row r="4" spans="1:7" ht="25" customHeight="1" thickTop="1" x14ac:dyDescent="0.2">
      <c r="A4" s="1391" t="s">
        <v>104</v>
      </c>
      <c r="B4" s="1392"/>
      <c r="C4" s="1392"/>
      <c r="D4" s="1392"/>
      <c r="E4" s="1392"/>
      <c r="F4" s="1392"/>
      <c r="G4" s="1393"/>
    </row>
    <row r="5" spans="1:7" x14ac:dyDescent="0.2">
      <c r="A5" s="96"/>
      <c r="B5" s="97"/>
      <c r="C5" s="59"/>
      <c r="D5" s="59"/>
      <c r="E5" s="59"/>
      <c r="F5" s="59"/>
      <c r="G5" s="208"/>
    </row>
    <row r="6" spans="1:7" x14ac:dyDescent="0.2">
      <c r="A6" s="96"/>
      <c r="B6" s="45" t="s">
        <v>35</v>
      </c>
      <c r="C6" s="45" t="s">
        <v>34</v>
      </c>
      <c r="D6" s="45" t="s">
        <v>33</v>
      </c>
      <c r="E6" s="45" t="s">
        <v>32</v>
      </c>
      <c r="F6" s="45" t="s">
        <v>31</v>
      </c>
      <c r="G6" s="226" t="s">
        <v>30</v>
      </c>
    </row>
    <row r="7" spans="1:7" ht="20" customHeight="1" x14ac:dyDescent="0.2">
      <c r="A7" s="96"/>
      <c r="B7" s="1400" t="s">
        <v>471</v>
      </c>
      <c r="C7" s="1387"/>
      <c r="D7" s="1387"/>
      <c r="E7" s="1387"/>
      <c r="F7" s="1387"/>
      <c r="G7" s="1390"/>
    </row>
    <row r="8" spans="1:7" s="87" customFormat="1" ht="44" customHeight="1" x14ac:dyDescent="0.2">
      <c r="A8" s="95"/>
      <c r="B8" s="352" t="s">
        <v>306</v>
      </c>
      <c r="C8" s="352" t="s">
        <v>309</v>
      </c>
      <c r="D8" s="352" t="s">
        <v>87</v>
      </c>
      <c r="E8" s="352" t="s">
        <v>88</v>
      </c>
      <c r="F8" s="352" t="s">
        <v>89</v>
      </c>
      <c r="G8" s="359" t="s">
        <v>56</v>
      </c>
    </row>
    <row r="9" spans="1:7" x14ac:dyDescent="0.2">
      <c r="A9" s="67">
        <v>1960</v>
      </c>
      <c r="B9" s="65"/>
      <c r="C9" s="314"/>
      <c r="D9" s="84"/>
      <c r="E9" s="65"/>
      <c r="F9" s="85"/>
      <c r="G9" s="210"/>
    </row>
    <row r="10" spans="1:7" x14ac:dyDescent="0.2">
      <c r="A10" s="67">
        <v>1961</v>
      </c>
      <c r="B10" s="65"/>
      <c r="C10" s="314"/>
      <c r="D10" s="84"/>
      <c r="E10" s="65"/>
      <c r="F10" s="85"/>
      <c r="G10" s="210"/>
    </row>
    <row r="11" spans="1:7" x14ac:dyDescent="0.2">
      <c r="A11" s="67">
        <v>1962</v>
      </c>
      <c r="B11" s="522">
        <f>medprinc!B51</f>
        <v>24870.857160425501</v>
      </c>
      <c r="C11" s="522">
        <f>medprinc!C51</f>
        <v>18056.923691815777</v>
      </c>
      <c r="D11" s="523">
        <f>medprinc!D51</f>
        <v>27255.733874438905</v>
      </c>
      <c r="E11" s="522">
        <f>medprinc!E51</f>
        <v>38158.027424214466</v>
      </c>
      <c r="F11" s="523">
        <f>medprinc!F51</f>
        <v>7154.63037109375</v>
      </c>
      <c r="G11" s="578">
        <f>medprinc!G51</f>
        <v>34751.060689909609</v>
      </c>
    </row>
    <row r="12" spans="1:7" x14ac:dyDescent="0.2">
      <c r="A12" s="67">
        <v>1963</v>
      </c>
      <c r="B12" s="524">
        <f>medprinc!B52</f>
        <v>25679.721636266291</v>
      </c>
      <c r="C12" s="524">
        <f>medprinc!C52</f>
        <v>18961.681637948044</v>
      </c>
      <c r="D12" s="525">
        <f>medprinc!D52</f>
        <v>28031.035635677679</v>
      </c>
      <c r="E12" s="524">
        <f>medprinc!E52</f>
        <v>39276.560622588884</v>
      </c>
      <c r="F12" s="525">
        <f>medprinc!F52</f>
        <v>7550.60302734375</v>
      </c>
      <c r="G12" s="579">
        <f>medprinc!G52</f>
        <v>36083.094286630432</v>
      </c>
    </row>
    <row r="13" spans="1:7" x14ac:dyDescent="0.2">
      <c r="A13" s="67">
        <v>1964</v>
      </c>
      <c r="B13" s="524">
        <f>medprinc!B53</f>
        <v>26488.586112107081</v>
      </c>
      <c r="C13" s="524">
        <f>medprinc!C53</f>
        <v>19866.439584080312</v>
      </c>
      <c r="D13" s="525">
        <f>medprinc!D53</f>
        <v>28806.337396916453</v>
      </c>
      <c r="E13" s="524">
        <f>medprinc!E53</f>
        <v>40395.093820963302</v>
      </c>
      <c r="F13" s="525">
        <f>medprinc!F53</f>
        <v>7946.57568359375</v>
      </c>
      <c r="G13" s="579">
        <f>medprinc!G53</f>
        <v>37415.127883351255</v>
      </c>
    </row>
    <row r="14" spans="1:7" x14ac:dyDescent="0.2">
      <c r="A14" s="67">
        <v>1965</v>
      </c>
      <c r="B14" s="524">
        <f>medprinc!B54</f>
        <v>28086.151599311263</v>
      </c>
      <c r="C14" s="524">
        <f>medprinc!C54</f>
        <v>21301.451867726923</v>
      </c>
      <c r="D14" s="525">
        <f>medprinc!D54</f>
        <v>30508.16413901448</v>
      </c>
      <c r="E14" s="524">
        <f>medprinc!E54</f>
        <v>42776.118949692871</v>
      </c>
      <c r="F14" s="525">
        <f>medprinc!F54</f>
        <v>8552.1591796875</v>
      </c>
      <c r="G14" s="579">
        <f>medprinc!G54</f>
        <v>39549.322747101367</v>
      </c>
    </row>
    <row r="15" spans="1:7" x14ac:dyDescent="0.2">
      <c r="A15" s="67">
        <v>1966</v>
      </c>
      <c r="B15" s="524">
        <f>medprinc!B55</f>
        <v>29683.717086515444</v>
      </c>
      <c r="C15" s="524">
        <f>medprinc!C55</f>
        <v>22736.464151373533</v>
      </c>
      <c r="D15" s="525">
        <f>medprinc!D55</f>
        <v>32209.990881112506</v>
      </c>
      <c r="E15" s="524">
        <f>medprinc!E55</f>
        <v>45157.144078422432</v>
      </c>
      <c r="F15" s="525">
        <f>medprinc!F55</f>
        <v>9157.7421875</v>
      </c>
      <c r="G15" s="579">
        <f>medprinc!G55</f>
        <v>41683.517610851479</v>
      </c>
    </row>
    <row r="16" spans="1:7" x14ac:dyDescent="0.2">
      <c r="A16" s="67">
        <v>1967</v>
      </c>
      <c r="B16" s="524">
        <f>medprinc!B56</f>
        <v>30367.837568510215</v>
      </c>
      <c r="C16" s="524">
        <f>medprinc!C56</f>
        <v>23926.175053977746</v>
      </c>
      <c r="D16" s="525">
        <f>medprinc!D56</f>
        <v>32821.804240713063</v>
      </c>
      <c r="E16" s="524">
        <f>medprinc!E56</f>
        <v>44784.891767701934</v>
      </c>
      <c r="F16" s="580">
        <f>medprinc!F56</f>
        <v>11042.849609375</v>
      </c>
      <c r="G16" s="579">
        <f>medprinc!G56</f>
        <v>44171.400099651226</v>
      </c>
    </row>
    <row r="17" spans="1:7" x14ac:dyDescent="0.2">
      <c r="A17" s="67">
        <v>1968</v>
      </c>
      <c r="B17" s="524">
        <f>medprinc!B57</f>
        <v>30873.421248142644</v>
      </c>
      <c r="C17" s="524">
        <f>medprinc!C57</f>
        <v>24404.70441519847</v>
      </c>
      <c r="D17" s="525">
        <f>medprinc!D57</f>
        <v>33519.714497983441</v>
      </c>
      <c r="E17" s="524">
        <f>medprinc!E57</f>
        <v>45281.017830609206</v>
      </c>
      <c r="F17" s="580">
        <f>medprinc!F57</f>
        <v>11467.2705078125</v>
      </c>
      <c r="G17" s="579">
        <f>medprinc!G57</f>
        <v>44104.88749734663</v>
      </c>
    </row>
    <row r="18" spans="1:7" x14ac:dyDescent="0.2">
      <c r="A18" s="72">
        <v>1969</v>
      </c>
      <c r="B18" s="526">
        <f>medprinc!B58</f>
        <v>31946.464697552092</v>
      </c>
      <c r="C18" s="526">
        <f>medprinc!C58</f>
        <v>25220.893182277967</v>
      </c>
      <c r="D18" s="527">
        <f>medprinc!D58</f>
        <v>34748.786162249642</v>
      </c>
      <c r="E18" s="526">
        <f>medprinc!E58</f>
        <v>46798.768460449122</v>
      </c>
      <c r="F18" s="581">
        <f>medprinc!F58</f>
        <v>12049.982421875</v>
      </c>
      <c r="G18" s="582">
        <f>medprinc!G58</f>
        <v>45958.07202103985</v>
      </c>
    </row>
    <row r="19" spans="1:7" x14ac:dyDescent="0.2">
      <c r="A19" s="67">
        <v>1970</v>
      </c>
      <c r="B19" s="524">
        <f>medprinc!B59</f>
        <v>31399.889539909709</v>
      </c>
      <c r="C19" s="524">
        <f>medprinc!C59</f>
        <v>25013.471328402651</v>
      </c>
      <c r="D19" s="525">
        <f>medprinc!D59</f>
        <v>34060.89712803765</v>
      </c>
      <c r="E19" s="524">
        <f>medprinc!E59</f>
        <v>45769.330515800597</v>
      </c>
      <c r="F19" s="580">
        <f>medprinc!F59</f>
        <v>11708.43359375</v>
      </c>
      <c r="G19" s="579">
        <f>medprinc!G59</f>
        <v>44438.826721736623</v>
      </c>
    </row>
    <row r="20" spans="1:7" x14ac:dyDescent="0.2">
      <c r="A20" s="67">
        <v>1971</v>
      </c>
      <c r="B20" s="524">
        <f>medprinc!B60</f>
        <v>31153.421557871636</v>
      </c>
      <c r="C20" s="524">
        <f>medprinc!C60</f>
        <v>24314.865606143718</v>
      </c>
      <c r="D20" s="525">
        <f>medprinc!D60</f>
        <v>34192.779758639605</v>
      </c>
      <c r="E20" s="524">
        <f>medprinc!E60</f>
        <v>45083.813311391474</v>
      </c>
      <c r="F20" s="580">
        <f>medprinc!F60</f>
        <v>11397.5927734375</v>
      </c>
      <c r="G20" s="579">
        <f>medprinc!G60</f>
        <v>43564.134211007491</v>
      </c>
    </row>
    <row r="21" spans="1:7" x14ac:dyDescent="0.2">
      <c r="A21" s="67">
        <v>1972</v>
      </c>
      <c r="B21" s="524">
        <f>medprinc!B61</f>
        <v>32042.891566265062</v>
      </c>
      <c r="C21" s="524">
        <f>medprinc!C61</f>
        <v>25731.412924424974</v>
      </c>
      <c r="D21" s="525">
        <f>medprinc!D61</f>
        <v>35198.630887185107</v>
      </c>
      <c r="E21" s="524">
        <f>medprinc!E61</f>
        <v>46607.842278203731</v>
      </c>
      <c r="F21" s="580">
        <f>medprinc!F61</f>
        <v>12137.458984375</v>
      </c>
      <c r="G21" s="579">
        <f>medprinc!G61</f>
        <v>43694.852135815992</v>
      </c>
    </row>
    <row r="22" spans="1:7" x14ac:dyDescent="0.2">
      <c r="A22" s="67">
        <v>1973</v>
      </c>
      <c r="B22" s="524">
        <f>medprinc!B62</f>
        <v>33375.23886673314</v>
      </c>
      <c r="C22" s="524">
        <f>medprinc!C62</f>
        <v>26470.017032236625</v>
      </c>
      <c r="D22" s="525">
        <f>medprinc!D62</f>
        <v>36597.675722831511</v>
      </c>
      <c r="E22" s="524">
        <f>medprinc!E62</f>
        <v>48336.552841475575</v>
      </c>
      <c r="F22" s="580">
        <f>medprinc!F62</f>
        <v>13119.921875</v>
      </c>
      <c r="G22" s="579">
        <f>medprinc!G62</f>
        <v>44423.593801927556</v>
      </c>
    </row>
    <row r="23" spans="1:7" x14ac:dyDescent="0.2">
      <c r="A23" s="67">
        <v>1974</v>
      </c>
      <c r="B23" s="524">
        <f>medprinc!B63</f>
        <v>33050.013382785917</v>
      </c>
      <c r="C23" s="524">
        <f>medprinc!C63</f>
        <v>26482.382518257946</v>
      </c>
      <c r="D23" s="525">
        <f>medprinc!D63</f>
        <v>36227.899284976869</v>
      </c>
      <c r="E23" s="524">
        <f>medprinc!E63</f>
        <v>46608.993232133987</v>
      </c>
      <c r="F23" s="580">
        <f>medprinc!F63</f>
        <v>13770.8388671875</v>
      </c>
      <c r="G23" s="579">
        <f>medprinc!G63</f>
        <v>44066.684510381223</v>
      </c>
    </row>
    <row r="24" spans="1:7" x14ac:dyDescent="0.2">
      <c r="A24" s="67">
        <v>1975</v>
      </c>
      <c r="B24" s="524">
        <f>medprinc!B64</f>
        <v>31123.437719421428</v>
      </c>
      <c r="C24" s="524">
        <f>medprinc!C64</f>
        <v>24898.750175537141</v>
      </c>
      <c r="D24" s="525">
        <f>medprinc!D64</f>
        <v>34235.781491363574</v>
      </c>
      <c r="E24" s="524">
        <f>medprinc!E64</f>
        <v>42794.726864204466</v>
      </c>
      <c r="F24" s="580">
        <f>medprinc!F64</f>
        <v>13811.025390625</v>
      </c>
      <c r="G24" s="579">
        <f>medprinc!G64</f>
        <v>40460.469035247857</v>
      </c>
    </row>
    <row r="25" spans="1:7" x14ac:dyDescent="0.2">
      <c r="A25" s="67">
        <v>1976</v>
      </c>
      <c r="B25" s="524">
        <f>medprinc!B65</f>
        <v>32463.530743366955</v>
      </c>
      <c r="C25" s="524">
        <f>medprinc!C65</f>
        <v>26376.61872898565</v>
      </c>
      <c r="D25" s="525">
        <f>medprinc!D65</f>
        <v>35599.212690169443</v>
      </c>
      <c r="E25" s="524">
        <f>medprinc!E65</f>
        <v>43899.547255234858</v>
      </c>
      <c r="F25" s="580">
        <f>medprinc!F65</f>
        <v>15125.0537109375</v>
      </c>
      <c r="G25" s="579">
        <f>medprinc!G65</f>
        <v>41686.124704550748</v>
      </c>
    </row>
    <row r="26" spans="1:7" x14ac:dyDescent="0.2">
      <c r="A26" s="67">
        <v>1977</v>
      </c>
      <c r="B26" s="524">
        <f>medprinc!B66</f>
        <v>33045.876887340302</v>
      </c>
      <c r="C26" s="524">
        <f>medprinc!C66</f>
        <v>27132.404181184669</v>
      </c>
      <c r="D26" s="525">
        <f>medprinc!D66</f>
        <v>36524.390243902439</v>
      </c>
      <c r="E26" s="524">
        <f>medprinc!E66</f>
        <v>45220.673635307779</v>
      </c>
      <c r="F26" s="580">
        <f>medprinc!F66</f>
        <v>16001.1611328125</v>
      </c>
      <c r="G26" s="579">
        <f>medprinc!G66</f>
        <v>42090.011614401861</v>
      </c>
    </row>
    <row r="27" spans="1:7" x14ac:dyDescent="0.2">
      <c r="A27" s="67">
        <v>1978</v>
      </c>
      <c r="B27" s="524">
        <f>medprinc!B67</f>
        <v>34175.037448233328</v>
      </c>
      <c r="C27" s="524">
        <f>medprinc!C67</f>
        <v>28479.197873527773</v>
      </c>
      <c r="D27" s="525">
        <f>medprinc!D67</f>
        <v>37755.279466619679</v>
      </c>
      <c r="E27" s="524">
        <f>medprinc!E67</f>
        <v>46868.62278614856</v>
      </c>
      <c r="F27" s="580">
        <f>medprinc!F67</f>
        <v>17738.47265625</v>
      </c>
      <c r="G27" s="579">
        <f>medprinc!G67</f>
        <v>43288.380767762217</v>
      </c>
    </row>
    <row r="28" spans="1:7" x14ac:dyDescent="0.2">
      <c r="A28" s="72">
        <v>1979</v>
      </c>
      <c r="B28" s="526">
        <f>medprinc!B68</f>
        <v>34293.148379390848</v>
      </c>
      <c r="C28" s="526">
        <f>medprinc!C68</f>
        <v>28878.44074053966</v>
      </c>
      <c r="D28" s="527">
        <f>medprinc!D68</f>
        <v>37902.953471958303</v>
      </c>
      <c r="E28" s="526">
        <f>medprinc!E68</f>
        <v>46325.832021282375</v>
      </c>
      <c r="F28" s="527">
        <f>medprinc!F68</f>
        <v>18349.841796875</v>
      </c>
      <c r="G28" s="582">
        <f>medprinc!G68</f>
        <v>43016.844019762204</v>
      </c>
    </row>
    <row r="29" spans="1:7" x14ac:dyDescent="0.2">
      <c r="A29" s="67">
        <v>1980</v>
      </c>
      <c r="B29" s="524">
        <f>medprinc!B69</f>
        <v>33413.778065737999</v>
      </c>
      <c r="C29" s="524">
        <f>medprinc!C69</f>
        <v>27890.839542475518</v>
      </c>
      <c r="D29" s="525">
        <f>medprinc!D69</f>
        <v>37003.688105858608</v>
      </c>
      <c r="E29" s="524">
        <f>medprinc!E69</f>
        <v>44183.508186099825</v>
      </c>
      <c r="F29" s="525">
        <f>medprinc!F69</f>
        <v>17949.55078125</v>
      </c>
      <c r="G29" s="579">
        <f>medprinc!G69</f>
        <v>41145.891998305466</v>
      </c>
    </row>
    <row r="30" spans="1:7" x14ac:dyDescent="0.2">
      <c r="A30" s="67">
        <v>1981</v>
      </c>
      <c r="B30" s="524">
        <f>medprinc!B70</f>
        <v>33056.506888306954</v>
      </c>
      <c r="C30" s="524">
        <f>medprinc!C70</f>
        <v>27505.032449049297</v>
      </c>
      <c r="D30" s="525">
        <f>medprinc!D70</f>
        <v>36589.263349652734</v>
      </c>
      <c r="E30" s="524">
        <f>medprinc!E70</f>
        <v>43402.436525105317</v>
      </c>
      <c r="F30" s="525">
        <f>medprinc!F70</f>
        <v>18168.4609375</v>
      </c>
      <c r="G30" s="579">
        <f>medprinc!G70</f>
        <v>40626.699305476483</v>
      </c>
    </row>
    <row r="31" spans="1:7" x14ac:dyDescent="0.2">
      <c r="A31" s="67">
        <v>1982</v>
      </c>
      <c r="B31" s="524">
        <f>medprinc!B71</f>
        <v>31366.098423930525</v>
      </c>
      <c r="C31" s="524">
        <f>medprinc!C71</f>
        <v>26138.415353275439</v>
      </c>
      <c r="D31" s="525">
        <f>medprinc!D71</f>
        <v>34930.427790286267</v>
      </c>
      <c r="E31" s="524">
        <f>medprinc!E71</f>
        <v>40633.354776455453</v>
      </c>
      <c r="F31" s="525">
        <f>medprinc!F71</f>
        <v>17584.025390625</v>
      </c>
      <c r="G31" s="579">
        <f>medprinc!G71</f>
        <v>38019.513241127912</v>
      </c>
    </row>
    <row r="32" spans="1:7" x14ac:dyDescent="0.2">
      <c r="A32" s="67">
        <v>1983</v>
      </c>
      <c r="B32" s="524">
        <f>medprinc!B72</f>
        <v>31184.715403734361</v>
      </c>
      <c r="C32" s="524">
        <f>medprinc!C72</f>
        <v>25949.325226465087</v>
      </c>
      <c r="D32" s="525">
        <f>medprinc!D72</f>
        <v>34826.725961834723</v>
      </c>
      <c r="E32" s="524">
        <f>medprinc!E72</f>
        <v>39151.613499578903</v>
      </c>
      <c r="F32" s="525">
        <f>medprinc!F72</f>
        <v>18323.865234375</v>
      </c>
      <c r="G32" s="579">
        <f>medprinc!G72</f>
        <v>37558.233880409993</v>
      </c>
    </row>
    <row r="33" spans="1:7" x14ac:dyDescent="0.2">
      <c r="A33" s="67">
        <v>1984</v>
      </c>
      <c r="B33" s="524">
        <f>medprinc!B73</f>
        <v>33300.80464996738</v>
      </c>
      <c r="C33" s="524">
        <f>medprinc!C73</f>
        <v>28042.782863130422</v>
      </c>
      <c r="D33" s="525">
        <f>medprinc!D73</f>
        <v>36367.984025622267</v>
      </c>
      <c r="E33" s="524">
        <f>medprinc!E73</f>
        <v>42064.174294695636</v>
      </c>
      <c r="F33" s="525">
        <f>medprinc!F73</f>
        <v>19388.955078125</v>
      </c>
      <c r="G33" s="579">
        <f>medprinc!G73</f>
        <v>40311.500365749984</v>
      </c>
    </row>
    <row r="34" spans="1:7" x14ac:dyDescent="0.2">
      <c r="A34" s="67">
        <v>1985</v>
      </c>
      <c r="B34" s="524">
        <f>medprinc!B74</f>
        <v>33667.56792907096</v>
      </c>
      <c r="C34" s="524">
        <f>medprinc!C74</f>
        <v>28585.670883173458</v>
      </c>
      <c r="D34" s="525">
        <f>medprinc!D74</f>
        <v>36843.753582756901</v>
      </c>
      <c r="E34" s="524">
        <f>medprinc!E74</f>
        <v>42560.887759391597</v>
      </c>
      <c r="F34" s="525">
        <f>medprinc!F74</f>
        <v>19586.478515625</v>
      </c>
      <c r="G34" s="579">
        <f>medprinc!G74</f>
        <v>40443.430656934303</v>
      </c>
    </row>
    <row r="35" spans="1:7" x14ac:dyDescent="0.2">
      <c r="A35" s="67">
        <v>1986</v>
      </c>
      <c r="B35" s="524">
        <f>medprinc!B75</f>
        <v>33820.48569502696</v>
      </c>
      <c r="C35" s="524">
        <f>medprinc!C75</f>
        <v>28425.806995206709</v>
      </c>
      <c r="D35" s="525">
        <f>medprinc!D75</f>
        <v>37555.26325644098</v>
      </c>
      <c r="E35" s="524">
        <f>medprinc!E75</f>
        <v>42534.966671659677</v>
      </c>
      <c r="F35" s="525">
        <f>medprinc!F75</f>
        <v>20126.30078125</v>
      </c>
      <c r="G35" s="579">
        <f>medprinc!G75</f>
        <v>40045.114964050328</v>
      </c>
    </row>
    <row r="36" spans="1:7" x14ac:dyDescent="0.2">
      <c r="A36" s="67">
        <v>1987</v>
      </c>
      <c r="B36" s="524">
        <f>medprinc!B76</f>
        <v>34165.970372532567</v>
      </c>
      <c r="C36" s="524">
        <f>medprinc!C76</f>
        <v>28909.667238296784</v>
      </c>
      <c r="D36" s="525">
        <f>medprinc!D76</f>
        <v>38411.445980953773</v>
      </c>
      <c r="E36" s="524">
        <f>medprinc!E76</f>
        <v>41848.259568723319</v>
      </c>
      <c r="F36" s="525">
        <f>medprinc!F76</f>
        <v>20823.046875</v>
      </c>
      <c r="G36" s="579">
        <f>medprinc!G76</f>
        <v>40028.770022257086</v>
      </c>
    </row>
    <row r="37" spans="1:7" x14ac:dyDescent="0.2">
      <c r="A37" s="67">
        <v>1988</v>
      </c>
      <c r="B37" s="524">
        <f>medprinc!B77</f>
        <v>34726.013168550402</v>
      </c>
      <c r="C37" s="524">
        <f>medprinc!C77</f>
        <v>29458.584204781524</v>
      </c>
      <c r="D37" s="525">
        <f>medprinc!D77</f>
        <v>39017.992324213934</v>
      </c>
      <c r="E37" s="524">
        <f>medprinc!E77</f>
        <v>42529.611633393193</v>
      </c>
      <c r="F37" s="525">
        <f>medprinc!F77</f>
        <v>21264.806640625</v>
      </c>
      <c r="G37" s="579">
        <f>medprinc!G77</f>
        <v>40578.712017182494</v>
      </c>
    </row>
    <row r="38" spans="1:7" x14ac:dyDescent="0.2">
      <c r="A38" s="72">
        <v>1989</v>
      </c>
      <c r="B38" s="526">
        <f>medprinc!B78</f>
        <v>35212.067945575931</v>
      </c>
      <c r="C38" s="526">
        <f>medprinc!C78</f>
        <v>30155.01563424322</v>
      </c>
      <c r="D38" s="527">
        <f>medprinc!D78</f>
        <v>39707.225555649457</v>
      </c>
      <c r="E38" s="526">
        <f>medprinc!E78</f>
        <v>42891.295529451534</v>
      </c>
      <c r="F38" s="527">
        <f>medprinc!F78</f>
        <v>22101.19140625</v>
      </c>
      <c r="G38" s="582">
        <f>medprinc!G78</f>
        <v>40831.014958167834</v>
      </c>
    </row>
    <row r="39" spans="1:7" x14ac:dyDescent="0.2">
      <c r="A39" s="67">
        <v>1990</v>
      </c>
      <c r="B39" s="524">
        <f>medprinc!B79</f>
        <v>34918.802585842837</v>
      </c>
      <c r="C39" s="524">
        <f>medprinc!C79</f>
        <v>30058.96923626677</v>
      </c>
      <c r="D39" s="525">
        <f>medprinc!D79</f>
        <v>39778.635935418897</v>
      </c>
      <c r="E39" s="524">
        <f>medprinc!E79</f>
        <v>42478.543351850043</v>
      </c>
      <c r="F39" s="525">
        <f>medprinc!F79</f>
        <v>22139.240234375</v>
      </c>
      <c r="G39" s="579">
        <f>medprinc!G79</f>
        <v>40498.611246467204</v>
      </c>
    </row>
    <row r="40" spans="1:7" x14ac:dyDescent="0.2">
      <c r="A40" s="67">
        <v>1991</v>
      </c>
      <c r="B40" s="524">
        <f>medprinc!B80</f>
        <v>34040.278343729427</v>
      </c>
      <c r="C40" s="524">
        <f>medprinc!C80</f>
        <v>29351.056326991191</v>
      </c>
      <c r="D40" s="525">
        <f>medprinc!D80</f>
        <v>38555.825470958844</v>
      </c>
      <c r="E40" s="524">
        <f>medprinc!E80</f>
        <v>40292.574366047076</v>
      </c>
      <c r="F40" s="525">
        <f>medprinc!F80</f>
        <v>22230.38671875</v>
      </c>
      <c r="G40" s="579">
        <f>medprinc!G80</f>
        <v>39076.850139485316</v>
      </c>
    </row>
    <row r="41" spans="1:7" x14ac:dyDescent="0.2">
      <c r="A41" s="67">
        <v>1992</v>
      </c>
      <c r="B41" s="524">
        <f>medprinc!B81</f>
        <v>33851.628965496173</v>
      </c>
      <c r="C41" s="524">
        <f>medprinc!C81</f>
        <v>28773.884620671746</v>
      </c>
      <c r="D41" s="525">
        <f>medprinc!D81</f>
        <v>38929.373310320596</v>
      </c>
      <c r="E41" s="524">
        <f>medprinc!E81</f>
        <v>39775.664034458001</v>
      </c>
      <c r="F41" s="525">
        <f>medprinc!F81</f>
        <v>21834.30078125</v>
      </c>
      <c r="G41" s="579">
        <f>medprinc!G81</f>
        <v>38421.59887583815</v>
      </c>
    </row>
    <row r="42" spans="1:7" x14ac:dyDescent="0.2">
      <c r="A42" s="67">
        <v>1993</v>
      </c>
      <c r="B42" s="524">
        <f>medprinc!B82</f>
        <v>34339.227984446465</v>
      </c>
      <c r="C42" s="524">
        <f>medprinc!C82</f>
        <v>29386.45471745899</v>
      </c>
      <c r="D42" s="525">
        <f>medprinc!D82</f>
        <v>39457.093693666851</v>
      </c>
      <c r="E42" s="524">
        <f>medprinc!E82</f>
        <v>41273.110558228924</v>
      </c>
      <c r="F42" s="525">
        <f>medprinc!F82</f>
        <v>21957.294921875</v>
      </c>
      <c r="G42" s="579">
        <f>medprinc!G82</f>
        <v>38961.816366968102</v>
      </c>
    </row>
    <row r="43" spans="1:7" x14ac:dyDescent="0.2">
      <c r="A43" s="67">
        <v>1994</v>
      </c>
      <c r="B43" s="524">
        <f>medprinc!B83</f>
        <v>35541.446773770302</v>
      </c>
      <c r="C43" s="524">
        <f>medprinc!C83</f>
        <v>30371.781788494623</v>
      </c>
      <c r="D43" s="525">
        <f>medprinc!D83</f>
        <v>40872.663789835853</v>
      </c>
      <c r="E43" s="524">
        <f>medprinc!E83</f>
        <v>42488.184097734498</v>
      </c>
      <c r="F43" s="525">
        <f>medprinc!F83</f>
        <v>22778.8359375</v>
      </c>
      <c r="G43" s="579">
        <f>medprinc!G83</f>
        <v>40388.007697466252</v>
      </c>
    </row>
    <row r="44" spans="1:7" x14ac:dyDescent="0.2">
      <c r="A44" s="67">
        <v>1995</v>
      </c>
      <c r="B44" s="524">
        <f>medprinc!B84</f>
        <v>35765.662710823592</v>
      </c>
      <c r="C44" s="524">
        <f>medprinc!C84</f>
        <v>31176.263513417023</v>
      </c>
      <c r="D44" s="525">
        <f>medprinc!D84</f>
        <v>40829.827342444631</v>
      </c>
      <c r="E44" s="524">
        <f>medprinc!E84</f>
        <v>43203.654513516987</v>
      </c>
      <c r="F44" s="525">
        <f>medprinc!F84</f>
        <v>23896.52734375</v>
      </c>
      <c r="G44" s="579">
        <f>medprinc!G84</f>
        <v>40671.572197706468</v>
      </c>
    </row>
    <row r="45" spans="1:7" x14ac:dyDescent="0.2">
      <c r="A45" s="67">
        <v>1996</v>
      </c>
      <c r="B45" s="524">
        <f>medprinc!B85</f>
        <v>36122.350620461955</v>
      </c>
      <c r="C45" s="524">
        <f>medprinc!C85</f>
        <v>31781.467284097427</v>
      </c>
      <c r="D45" s="525">
        <f>medprinc!D85</f>
        <v>40773.297052281087</v>
      </c>
      <c r="E45" s="524">
        <f>medprinc!E85</f>
        <v>42943.738720463349</v>
      </c>
      <c r="F45" s="525">
        <f>medprinc!F85</f>
        <v>24494.984375</v>
      </c>
      <c r="G45" s="579">
        <f>medprinc!G85</f>
        <v>40618.265504553783</v>
      </c>
    </row>
    <row r="46" spans="1:7" x14ac:dyDescent="0.2">
      <c r="A46" s="67">
        <v>1997</v>
      </c>
      <c r="B46" s="524">
        <f>medprinc!B86</f>
        <v>37252.061579835623</v>
      </c>
      <c r="C46" s="524">
        <f>medprinc!C86</f>
        <v>32690.584651692487</v>
      </c>
      <c r="D46" s="525">
        <f>medprinc!D86</f>
        <v>41661.489277040659</v>
      </c>
      <c r="E46" s="524">
        <f>medprinc!E86</f>
        <v>44246.326202988435</v>
      </c>
      <c r="F46" s="525">
        <f>medprinc!F86</f>
        <v>25544.271484375</v>
      </c>
      <c r="G46" s="579">
        <f>medprinc!G86</f>
        <v>41813.538507978759</v>
      </c>
    </row>
    <row r="47" spans="1:7" x14ac:dyDescent="0.2">
      <c r="A47" s="67">
        <v>1998</v>
      </c>
      <c r="B47" s="524">
        <f>medprinc!B87</f>
        <v>38570.187437362882</v>
      </c>
      <c r="C47" s="524">
        <f>medprinc!C87</f>
        <v>34067.830927164876</v>
      </c>
      <c r="D47" s="525">
        <f>medprinc!D87</f>
        <v>43222.622497900811</v>
      </c>
      <c r="E47" s="524">
        <f>medprinc!E87</f>
        <v>45323.722202659883</v>
      </c>
      <c r="F47" s="525">
        <f>medprinc!F87</f>
        <v>26563.904296875</v>
      </c>
      <c r="G47" s="579">
        <f>medprinc!G87</f>
        <v>42772.386846881011</v>
      </c>
    </row>
    <row r="48" spans="1:7" x14ac:dyDescent="0.2">
      <c r="A48" s="72">
        <v>1999</v>
      </c>
      <c r="B48" s="526">
        <f>medprinc!B88</f>
        <v>39159.854647286309</v>
      </c>
      <c r="C48" s="526">
        <f>medprinc!C88</f>
        <v>34135.571409521275</v>
      </c>
      <c r="D48" s="527">
        <f>medprinc!D88</f>
        <v>44036.364848646488</v>
      </c>
      <c r="E48" s="526">
        <f>medprinc!E88</f>
        <v>45809.641285504738</v>
      </c>
      <c r="F48" s="527">
        <f>medprinc!F88</f>
        <v>26599.146484375</v>
      </c>
      <c r="G48" s="582">
        <f>medprinc!G88</f>
        <v>43001.953593812512</v>
      </c>
    </row>
    <row r="49" spans="1:7" x14ac:dyDescent="0.2">
      <c r="A49" s="77">
        <v>2000</v>
      </c>
      <c r="B49" s="528">
        <f>medprinc!B89</f>
        <v>39981.966551176178</v>
      </c>
      <c r="C49" s="528">
        <f>medprinc!C89</f>
        <v>35363.111209524053</v>
      </c>
      <c r="D49" s="529">
        <f>medprinc!D89</f>
        <v>44600.821892828302</v>
      </c>
      <c r="E49" s="528">
        <f>medprinc!E89</f>
        <v>46765.91033422773</v>
      </c>
      <c r="F49" s="529">
        <f>medprinc!F89</f>
        <v>27857.470703125</v>
      </c>
      <c r="G49" s="583">
        <f>medprinc!G89</f>
        <v>43879.125745695157</v>
      </c>
    </row>
    <row r="50" spans="1:7" x14ac:dyDescent="0.2">
      <c r="A50" s="67">
        <v>2001</v>
      </c>
      <c r="B50" s="524">
        <f>medprinc!B90</f>
        <v>39830.12218045113</v>
      </c>
      <c r="C50" s="524">
        <f>medprinc!C90</f>
        <v>34904.135338345863</v>
      </c>
      <c r="D50" s="525">
        <f>medprinc!D90</f>
        <v>44756.109022556389</v>
      </c>
      <c r="E50" s="524">
        <f>medprinc!E90</f>
        <v>46304.276315789473</v>
      </c>
      <c r="F50" s="525">
        <f>medprinc!F90</f>
        <v>27585.525390625</v>
      </c>
      <c r="G50" s="579">
        <f>medprinc!G90</f>
        <v>44474.624060150374</v>
      </c>
    </row>
    <row r="51" spans="1:7" x14ac:dyDescent="0.2">
      <c r="A51" s="67">
        <v>2002</v>
      </c>
      <c r="B51" s="524">
        <f>medprinc!B91</f>
        <v>39974.954439923109</v>
      </c>
      <c r="C51" s="524">
        <f>medprinc!C91</f>
        <v>34995.375340140301</v>
      </c>
      <c r="D51" s="525">
        <f>medprinc!D91</f>
        <v>44677.89025638465</v>
      </c>
      <c r="E51" s="524">
        <f>medprinc!E91</f>
        <v>46476.071597972885</v>
      </c>
      <c r="F51" s="525">
        <f>medprinc!F91</f>
        <v>27387.685546875</v>
      </c>
      <c r="G51" s="579">
        <f>medprinc!G91</f>
        <v>44262.925331402745</v>
      </c>
    </row>
    <row r="52" spans="1:7" x14ac:dyDescent="0.2">
      <c r="A52" s="67">
        <v>2003</v>
      </c>
      <c r="B52" s="524">
        <f>medprinc!B92</f>
        <v>39627.503508878981</v>
      </c>
      <c r="C52" s="524">
        <f>medprinc!C92</f>
        <v>35029.090132422039</v>
      </c>
      <c r="D52" s="525">
        <f>medprinc!D92</f>
        <v>44766.906694330864</v>
      </c>
      <c r="E52" s="524">
        <f>medprinc!E92</f>
        <v>45984.133764569473</v>
      </c>
      <c r="F52" s="525">
        <f>medprinc!F92</f>
        <v>27860.974609375</v>
      </c>
      <c r="G52" s="579">
        <f>medprinc!G92</f>
        <v>44496.411789833401</v>
      </c>
    </row>
    <row r="53" spans="1:7" x14ac:dyDescent="0.2">
      <c r="A53" s="67">
        <v>2004</v>
      </c>
      <c r="B53" s="524">
        <f>medprinc!B93</f>
        <v>40547.210606348599</v>
      </c>
      <c r="C53" s="524">
        <f>medprinc!C93</f>
        <v>35676.279462079452</v>
      </c>
      <c r="D53" s="525">
        <f>medprinc!D93</f>
        <v>45418.141750617746</v>
      </c>
      <c r="E53" s="524">
        <f>medprinc!E93</f>
        <v>46734.609627447251</v>
      </c>
      <c r="F53" s="525">
        <f>medprinc!F93</f>
        <v>28304.05859375</v>
      </c>
      <c r="G53" s="579">
        <f>medprinc!G93</f>
        <v>45023.201387568901</v>
      </c>
    </row>
    <row r="54" spans="1:7" x14ac:dyDescent="0.2">
      <c r="A54" s="67">
        <v>2005</v>
      </c>
      <c r="B54" s="524">
        <f>medprinc!B94</f>
        <v>40401.901399513117</v>
      </c>
      <c r="C54" s="524">
        <f>medprinc!C94</f>
        <v>35799.153138809088</v>
      </c>
      <c r="D54" s="525">
        <f>medprinc!D94</f>
        <v>44876.795541864252</v>
      </c>
      <c r="E54" s="524">
        <f>medprinc!E94</f>
        <v>46666.753198804705</v>
      </c>
      <c r="F54" s="525">
        <f>medprinc!F94</f>
        <v>28639.322265625</v>
      </c>
      <c r="G54" s="579">
        <f>medprinc!G94</f>
        <v>44365.37906845269</v>
      </c>
    </row>
    <row r="55" spans="1:7" x14ac:dyDescent="0.2">
      <c r="A55" s="67">
        <v>2006</v>
      </c>
      <c r="B55" s="524">
        <f>medprinc!B95</f>
        <v>40695.194589995073</v>
      </c>
      <c r="C55" s="524">
        <f>medprinc!C95</f>
        <v>36228.648842312687</v>
      </c>
      <c r="D55" s="525">
        <f>medprinc!D95</f>
        <v>44913.598907250656</v>
      </c>
      <c r="E55" s="524">
        <f>medprinc!E95</f>
        <v>46154.306059384653</v>
      </c>
      <c r="F55" s="525">
        <f>medprinc!F95</f>
        <v>29776.970703125</v>
      </c>
      <c r="G55" s="579">
        <f>medprinc!G95</f>
        <v>44913.598907250656</v>
      </c>
    </row>
    <row r="56" spans="1:7" x14ac:dyDescent="0.2">
      <c r="A56" s="67">
        <v>2007</v>
      </c>
      <c r="B56" s="524">
        <f>medprinc!B96</f>
        <v>40539.866078719584</v>
      </c>
      <c r="C56" s="524">
        <f>medprinc!C96</f>
        <v>36196.308998856774</v>
      </c>
      <c r="D56" s="525">
        <f>medprinc!D96</f>
        <v>44521.460068593828</v>
      </c>
      <c r="E56" s="524">
        <f>medprinc!E96</f>
        <v>46693.238608525236</v>
      </c>
      <c r="F56" s="525">
        <f>medprinc!F96</f>
        <v>29198.35546875</v>
      </c>
      <c r="G56" s="579">
        <f>medprinc!G96</f>
        <v>44642.11443192335</v>
      </c>
    </row>
    <row r="57" spans="1:7" x14ac:dyDescent="0.2">
      <c r="A57" s="67">
        <v>2008</v>
      </c>
      <c r="B57" s="524">
        <f>medprinc!B97</f>
        <v>38930.618586423778</v>
      </c>
      <c r="C57" s="524">
        <f>medprinc!C97</f>
        <v>34552.403122297088</v>
      </c>
      <c r="D57" s="525">
        <f>medprinc!D97</f>
        <v>43427.164198229562</v>
      </c>
      <c r="E57" s="524">
        <f>medprinc!E97</f>
        <v>43782.154641266861</v>
      </c>
      <c r="F57" s="525">
        <f>medprinc!F97</f>
        <v>28754.2265625</v>
      </c>
      <c r="G57" s="579">
        <f>medprinc!G97</f>
        <v>42362.192869117665</v>
      </c>
    </row>
    <row r="58" spans="1:7" x14ac:dyDescent="0.2">
      <c r="A58" s="72">
        <v>2009</v>
      </c>
      <c r="B58" s="526">
        <f>medprinc!B98</f>
        <v>37023.08025755157</v>
      </c>
      <c r="C58" s="526">
        <f>medprinc!C98</f>
        <v>32922.42263408858</v>
      </c>
      <c r="D58" s="527">
        <f>medprinc!D98</f>
        <v>41592.384466553187</v>
      </c>
      <c r="E58" s="526">
        <f>medprinc!E98</f>
        <v>40889.41458824525</v>
      </c>
      <c r="F58" s="527">
        <f>medprinc!F98</f>
        <v>27532.986328125</v>
      </c>
      <c r="G58" s="584">
        <f>medprinc!G98</f>
        <v>40655.091295475933</v>
      </c>
    </row>
    <row r="59" spans="1:7" x14ac:dyDescent="0.2">
      <c r="A59" s="67">
        <v>2010</v>
      </c>
      <c r="B59" s="524">
        <f>medprinc!B99</f>
        <v>37283.853461386228</v>
      </c>
      <c r="C59" s="524">
        <f>medprinc!C99</f>
        <v>33243.807420678742</v>
      </c>
      <c r="D59" s="525">
        <f>medprinc!D99</f>
        <v>40977.609841461643</v>
      </c>
      <c r="E59" s="524">
        <f>medprinc!E99</f>
        <v>40400.460407074861</v>
      </c>
      <c r="F59" s="525">
        <f>medprinc!F99</f>
        <v>28280.322265625</v>
      </c>
      <c r="G59" s="585">
        <f>medprinc!G99</f>
        <v>40515.890293952216</v>
      </c>
    </row>
    <row r="60" spans="1:7" x14ac:dyDescent="0.2">
      <c r="A60" s="67">
        <v>2011</v>
      </c>
      <c r="B60" s="524">
        <f>medprinc!B100</f>
        <v>37393.990213069628</v>
      </c>
      <c r="C60" s="524">
        <f>medprinc!C100</f>
        <v>32988.051789173202</v>
      </c>
      <c r="D60" s="525">
        <f>medprinc!D100</f>
        <v>41573.983076766228</v>
      </c>
      <c r="E60" s="524">
        <f>medprinc!E100</f>
        <v>41686.955856866138</v>
      </c>
      <c r="F60" s="525">
        <f>medprinc!F100</f>
        <v>27339.412109375</v>
      </c>
      <c r="G60" s="585">
        <f>medprinc!G100</f>
        <v>40444.255275767144</v>
      </c>
    </row>
    <row r="61" spans="1:7" x14ac:dyDescent="0.2">
      <c r="A61" s="67">
        <v>2012</v>
      </c>
      <c r="B61" s="524">
        <f>medprinc!B101</f>
        <v>36790.58</v>
      </c>
      <c r="C61" s="524">
        <f>medprinc!C101</f>
        <v>32468.794999999998</v>
      </c>
      <c r="D61" s="525">
        <f>medprinc!D101</f>
        <v>40004.214999999997</v>
      </c>
      <c r="E61" s="524">
        <f>medprinc!E101</f>
        <v>40447.474999999999</v>
      </c>
      <c r="F61" s="525">
        <f>medprinc!F101</f>
        <v>27149.67578125</v>
      </c>
      <c r="G61" s="585">
        <f>medprinc!G101</f>
        <v>39339.324999999997</v>
      </c>
    </row>
    <row r="62" spans="1:7" x14ac:dyDescent="0.2">
      <c r="A62" s="67">
        <v>2013</v>
      </c>
      <c r="B62" s="524">
        <f>medprinc!B102</f>
        <v>38290.089524108684</v>
      </c>
      <c r="C62" s="524">
        <f>medprinc!C102</f>
        <v>34156.500314119679</v>
      </c>
      <c r="D62" s="525">
        <f>medprinc!D102</f>
        <v>43837.801358567609</v>
      </c>
      <c r="E62" s="524">
        <f>medprinc!E102</f>
        <v>43185.129378043028</v>
      </c>
      <c r="F62" s="525">
        <f>medprinc!F102</f>
        <v>27629.78125</v>
      </c>
      <c r="G62" s="585">
        <f>medprinc!G102</f>
        <v>41009.556109627767</v>
      </c>
    </row>
    <row r="63" spans="1:7" x14ac:dyDescent="0.2">
      <c r="A63" s="67">
        <v>2014</v>
      </c>
      <c r="B63" s="524">
        <f>medprinc!B103</f>
        <v>38461.849945045411</v>
      </c>
      <c r="C63" s="524">
        <f>medprinc!C103</f>
        <v>34401.988006401727</v>
      </c>
      <c r="D63" s="525">
        <f>medprinc!D103</f>
        <v>44017.450492663076</v>
      </c>
      <c r="E63" s="524">
        <f>medprinc!E103</f>
        <v>43590.096604384795</v>
      </c>
      <c r="F63" s="525">
        <f>medprinc!F103</f>
        <v>27991.6796875</v>
      </c>
      <c r="G63" s="585">
        <f>medprinc!G103</f>
        <v>41025.973274715099</v>
      </c>
    </row>
    <row r="64" spans="1:7" x14ac:dyDescent="0.2">
      <c r="A64" s="67">
        <v>2015</v>
      </c>
      <c r="B64" s="524">
        <f>medprinc!B104</f>
        <v>38816.768793189018</v>
      </c>
      <c r="C64" s="524">
        <f>medprinc!C104</f>
        <v>34797.593822777075</v>
      </c>
      <c r="D64" s="525">
        <f>medprinc!D104</f>
        <v>44422.460199289882</v>
      </c>
      <c r="E64" s="524">
        <f>medprinc!E104</f>
        <v>43999.389149772833</v>
      </c>
      <c r="F64" s="525">
        <f>medprinc!F104</f>
        <v>28451.52734375</v>
      </c>
      <c r="G64" s="585">
        <f>medprinc!G104</f>
        <v>41460.962852670556</v>
      </c>
    </row>
    <row r="65" spans="1:7" x14ac:dyDescent="0.2">
      <c r="A65" s="67">
        <v>2016</v>
      </c>
      <c r="B65" s="524">
        <f>medprinc!B105</f>
        <v>38566.705336426916</v>
      </c>
      <c r="C65" s="524">
        <f>medprinc!C105</f>
        <v>34699.583121121235</v>
      </c>
      <c r="D65" s="525">
        <f>medprinc!D105</f>
        <v>44001.579801180844</v>
      </c>
      <c r="E65" s="524">
        <f>medprinc!E105</f>
        <v>43583.512534661306</v>
      </c>
      <c r="F65" s="525">
        <f>medprinc!F105</f>
        <v>28533.091796875</v>
      </c>
      <c r="G65" s="585">
        <f>medprinc!G105</f>
        <v>40866.075302284342</v>
      </c>
    </row>
    <row r="66" spans="1:7" x14ac:dyDescent="0.2">
      <c r="A66" s="67">
        <v>2017</v>
      </c>
      <c r="B66" s="524">
        <f>medprinc!B106</f>
        <v>39353.518912420237</v>
      </c>
      <c r="C66" s="524">
        <f>medprinc!C106</f>
        <v>34946.74465920651</v>
      </c>
      <c r="D66" s="525">
        <f>medprinc!D106</f>
        <v>43555.326921298438</v>
      </c>
      <c r="E66" s="524">
        <f>medprinc!E106</f>
        <v>43555.326921298438</v>
      </c>
      <c r="F66" s="525">
        <f>medprinc!F106</f>
        <v>29207.689453125</v>
      </c>
      <c r="G66" s="585">
        <f>medprinc!G106</f>
        <v>43042.911310459633</v>
      </c>
    </row>
    <row r="67" spans="1:7" x14ac:dyDescent="0.2">
      <c r="A67" s="67">
        <v>2018</v>
      </c>
      <c r="B67" s="524">
        <f>medprinc!B107</f>
        <v>40200</v>
      </c>
      <c r="C67" s="524">
        <f>medprinc!C107</f>
        <v>35800</v>
      </c>
      <c r="D67" s="525">
        <f>medprinc!D107</f>
        <v>44500</v>
      </c>
      <c r="E67" s="524">
        <f>medprinc!E107</f>
        <v>44500</v>
      </c>
      <c r="F67" s="525">
        <f>medprinc!F107</f>
        <v>29600</v>
      </c>
      <c r="G67" s="585">
        <f>medprinc!G107</f>
        <v>44000</v>
      </c>
    </row>
    <row r="68" spans="1:7" x14ac:dyDescent="0.2">
      <c r="A68" s="67">
        <v>2019</v>
      </c>
      <c r="B68" s="524">
        <f>medprinc!B108</f>
        <v>40873.37855211243</v>
      </c>
      <c r="C68" s="524">
        <f>medprinc!C108</f>
        <v>36451.979429888728</v>
      </c>
      <c r="D68" s="525">
        <f>medprinc!D108</f>
        <v>45196.524360508934</v>
      </c>
      <c r="E68" s="524">
        <f>medprinc!E108</f>
        <v>45196.524360508934</v>
      </c>
      <c r="F68" s="525">
        <f>medprinc!F108</f>
        <v>29967.259765625</v>
      </c>
      <c r="G68" s="585">
        <f>medprinc!G108</f>
        <v>45098.271046681737</v>
      </c>
    </row>
    <row r="69" spans="1:7" ht="17" thickBot="1" x14ac:dyDescent="0.25">
      <c r="A69" s="1105">
        <v>2020</v>
      </c>
      <c r="B69" s="1107"/>
      <c r="C69" s="1107"/>
      <c r="D69" s="1108"/>
      <c r="E69" s="1107"/>
      <c r="F69" s="1108"/>
      <c r="G69" s="1127"/>
    </row>
    <row r="70" spans="1:7" ht="17" thickTop="1" x14ac:dyDescent="0.2">
      <c r="A70" s="61"/>
      <c r="B70" s="60"/>
      <c r="C70" s="60"/>
      <c r="D70" s="59"/>
      <c r="E70" s="58"/>
      <c r="F70" s="60"/>
      <c r="G70" s="60"/>
    </row>
    <row r="71" spans="1:7" x14ac:dyDescent="0.2">
      <c r="B71" s="57"/>
      <c r="C71" s="57"/>
      <c r="F71" s="57"/>
      <c r="G71" s="57"/>
    </row>
    <row r="73" spans="1:7" x14ac:dyDescent="0.2">
      <c r="A73" s="211"/>
      <c r="B73" s="212"/>
      <c r="C73" s="212"/>
      <c r="D73" s="212"/>
      <c r="E73" s="212"/>
      <c r="F73" s="212"/>
      <c r="G73" s="212"/>
    </row>
    <row r="74" spans="1:7" x14ac:dyDescent="0.2">
      <c r="A74" s="211"/>
      <c r="B74" s="212"/>
      <c r="C74" s="212"/>
      <c r="D74" s="212"/>
      <c r="E74" s="212"/>
      <c r="F74" s="212"/>
      <c r="G74" s="212"/>
    </row>
  </sheetData>
  <mergeCells count="2">
    <mergeCell ref="B7:G7"/>
    <mergeCell ref="A4:G4"/>
  </mergeCells>
  <hyperlinks>
    <hyperlink ref="A1" location="Index!A1" display="Back to index" xr:uid="{00000000-0004-0000-10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24994659260841701"/>
  </sheetPr>
  <dimension ref="A1"/>
  <sheetViews>
    <sheetView workbookViewId="0">
      <selection activeCell="D32" sqref="D32"/>
    </sheetView>
  </sheetViews>
  <sheetFormatPr baseColWidth="10" defaultRowHeight="16" x14ac:dyDescent="0.2"/>
  <sheetData/>
  <pageMargins left="0.75" right="0.75" top="1" bottom="1" header="0.5" footer="0.5"/>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39997558519241921"/>
  </sheetPr>
  <dimension ref="A1:Z119"/>
  <sheetViews>
    <sheetView workbookViewId="0">
      <pane xSplit="1" ySplit="9" topLeftCell="B99" activePane="bottomRight" state="frozen"/>
      <selection activeCell="D32" sqref="D32"/>
      <selection pane="topRight" activeCell="D32" sqref="D32"/>
      <selection pane="bottomLeft" activeCell="D32" sqref="D32"/>
      <selection pane="bottomRight" activeCell="A4" sqref="A4:S4"/>
    </sheetView>
  </sheetViews>
  <sheetFormatPr baseColWidth="10" defaultColWidth="10.83203125" defaultRowHeight="16" x14ac:dyDescent="0.2"/>
  <cols>
    <col min="1" max="10" width="10.83203125" style="4"/>
    <col min="11" max="11" width="10.83203125" style="4" customWidth="1"/>
    <col min="12" max="20" width="10.83203125" style="4"/>
    <col min="21" max="23" width="11" style="4" customWidth="1"/>
    <col min="24" max="16384" width="10.83203125" style="4"/>
  </cols>
  <sheetData>
    <row r="1" spans="1:26" x14ac:dyDescent="0.2">
      <c r="A1" s="52" t="s">
        <v>36</v>
      </c>
      <c r="D1" s="198"/>
    </row>
    <row r="2" spans="1:26" x14ac:dyDescent="0.2">
      <c r="B2" s="51"/>
      <c r="C2" s="51"/>
      <c r="D2" s="199"/>
    </row>
    <row r="3" spans="1:26" ht="17" thickBot="1" x14ac:dyDescent="0.25">
      <c r="D3" s="198"/>
    </row>
    <row r="4" spans="1:26" ht="25" customHeight="1" thickTop="1" x14ac:dyDescent="0.2">
      <c r="A4" s="1371" t="s">
        <v>122</v>
      </c>
      <c r="B4" s="1372"/>
      <c r="C4" s="1372"/>
      <c r="D4" s="1372"/>
      <c r="E4" s="1372"/>
      <c r="F4" s="1372"/>
      <c r="G4" s="1372"/>
      <c r="H4" s="1372"/>
      <c r="I4" s="1372"/>
      <c r="J4" s="1372"/>
      <c r="K4" s="1372"/>
      <c r="L4" s="1372"/>
      <c r="M4" s="1372"/>
      <c r="N4" s="1372"/>
      <c r="O4" s="1372"/>
      <c r="P4" s="1372"/>
      <c r="Q4" s="1372"/>
      <c r="R4" s="1372"/>
      <c r="S4" s="1373"/>
      <c r="T4" s="496"/>
    </row>
    <row r="5" spans="1:26" x14ac:dyDescent="0.2">
      <c r="A5" s="49"/>
      <c r="B5" s="50"/>
      <c r="C5" s="50"/>
      <c r="D5" s="50"/>
      <c r="E5" s="50"/>
      <c r="F5" s="50"/>
      <c r="G5" s="50"/>
      <c r="H5" s="50"/>
      <c r="I5" s="50"/>
      <c r="J5" s="50"/>
      <c r="K5" s="50"/>
      <c r="L5" s="50"/>
      <c r="M5" s="50"/>
      <c r="N5" s="50"/>
      <c r="O5" s="50"/>
      <c r="P5" s="50"/>
      <c r="Q5" s="50"/>
      <c r="R5" s="50"/>
      <c r="S5" s="499"/>
      <c r="T5" s="495"/>
    </row>
    <row r="6" spans="1:26" x14ac:dyDescent="0.2">
      <c r="A6" s="49"/>
      <c r="B6" s="45" t="s">
        <v>35</v>
      </c>
      <c r="C6" s="45" t="s">
        <v>34</v>
      </c>
      <c r="D6" s="45" t="s">
        <v>33</v>
      </c>
      <c r="E6" s="45" t="s">
        <v>32</v>
      </c>
      <c r="F6" s="45" t="s">
        <v>31</v>
      </c>
      <c r="G6" s="45" t="s">
        <v>30</v>
      </c>
      <c r="H6" s="45" t="s">
        <v>29</v>
      </c>
      <c r="I6" s="48" t="s">
        <v>28</v>
      </c>
      <c r="J6" s="47" t="s">
        <v>27</v>
      </c>
      <c r="K6" s="47" t="s">
        <v>26</v>
      </c>
      <c r="L6" s="45" t="s">
        <v>25</v>
      </c>
      <c r="M6" s="46" t="s">
        <v>24</v>
      </c>
      <c r="N6" s="45" t="s">
        <v>23</v>
      </c>
      <c r="O6" s="45" t="s">
        <v>22</v>
      </c>
      <c r="P6" s="45" t="s">
        <v>21</v>
      </c>
      <c r="Q6" s="46" t="s">
        <v>20</v>
      </c>
      <c r="R6" s="46" t="s">
        <v>53</v>
      </c>
      <c r="S6" s="44" t="s">
        <v>52</v>
      </c>
      <c r="T6" s="46"/>
      <c r="V6" s="480"/>
    </row>
    <row r="7" spans="1:26" ht="35" customHeight="1" x14ac:dyDescent="0.2">
      <c r="A7" s="43"/>
      <c r="B7" s="1374" t="s">
        <v>376</v>
      </c>
      <c r="C7" s="1375"/>
      <c r="D7" s="1375"/>
      <c r="E7" s="1375"/>
      <c r="F7" s="1375"/>
      <c r="G7" s="1375"/>
      <c r="H7" s="1375"/>
      <c r="I7" s="1375"/>
      <c r="J7" s="1375"/>
      <c r="K7" s="1375"/>
      <c r="L7" s="1375"/>
      <c r="M7" s="1375"/>
      <c r="N7" s="1375"/>
      <c r="O7" s="1375"/>
      <c r="P7" s="1375"/>
      <c r="Q7" s="1375"/>
      <c r="R7" s="1375"/>
      <c r="S7" s="1401"/>
      <c r="T7" s="50"/>
      <c r="V7" s="595"/>
      <c r="W7" s="595"/>
      <c r="X7" s="595"/>
      <c r="Y7" s="595"/>
      <c r="Z7" s="595"/>
    </row>
    <row r="8" spans="1:26" ht="21" customHeight="1" x14ac:dyDescent="0.2">
      <c r="A8" s="405"/>
      <c r="B8" s="1376" t="s">
        <v>45</v>
      </c>
      <c r="C8" s="1377"/>
      <c r="D8" s="1377"/>
      <c r="E8" s="1377"/>
      <c r="F8" s="1377"/>
      <c r="G8" s="1377"/>
      <c r="H8" s="1377"/>
      <c r="I8" s="1377"/>
      <c r="J8" s="1377"/>
      <c r="K8" s="1377"/>
      <c r="L8" s="1377"/>
      <c r="M8" s="1377"/>
      <c r="N8" s="1377"/>
      <c r="O8" s="1377"/>
      <c r="P8" s="1377"/>
      <c r="Q8" s="1377"/>
      <c r="R8" s="1377"/>
      <c r="S8" s="1402"/>
      <c r="T8" s="497"/>
      <c r="V8" s="595"/>
      <c r="W8" s="595"/>
      <c r="X8" s="595"/>
      <c r="Y8" s="595"/>
      <c r="Z8" s="595"/>
    </row>
    <row r="9" spans="1:26" s="27" customFormat="1" ht="31" customHeight="1" x14ac:dyDescent="0.2">
      <c r="A9" s="42"/>
      <c r="B9" s="292" t="s">
        <v>15</v>
      </c>
      <c r="C9" s="481" t="s">
        <v>14</v>
      </c>
      <c r="D9" s="482" t="s">
        <v>58</v>
      </c>
      <c r="E9" s="293" t="s">
        <v>13</v>
      </c>
      <c r="F9" s="41" t="s">
        <v>12</v>
      </c>
      <c r="G9" s="41" t="s">
        <v>11</v>
      </c>
      <c r="H9" s="41" t="s">
        <v>10</v>
      </c>
      <c r="I9" s="41" t="s">
        <v>9</v>
      </c>
      <c r="J9" s="41" t="s">
        <v>8</v>
      </c>
      <c r="K9" s="491" t="s">
        <v>106</v>
      </c>
      <c r="L9" s="406" t="s">
        <v>7</v>
      </c>
      <c r="M9" s="40" t="s">
        <v>6</v>
      </c>
      <c r="N9" s="40" t="s">
        <v>5</v>
      </c>
      <c r="O9" s="40" t="s">
        <v>4</v>
      </c>
      <c r="P9" s="40" t="s">
        <v>3</v>
      </c>
      <c r="Q9" s="40" t="s">
        <v>2</v>
      </c>
      <c r="R9" s="40" t="s">
        <v>1</v>
      </c>
      <c r="S9" s="39" t="s">
        <v>107</v>
      </c>
      <c r="T9" s="498"/>
      <c r="V9" s="595"/>
      <c r="W9" s="595"/>
      <c r="X9" s="595"/>
      <c r="Y9" s="595"/>
      <c r="Z9" s="595"/>
    </row>
    <row r="10" spans="1:26" s="27" customFormat="1" ht="15" customHeight="1" x14ac:dyDescent="0.2">
      <c r="A10" s="38">
        <v>1913</v>
      </c>
      <c r="B10" s="304">
        <f>'TB2'!B10</f>
        <v>0.57146875909204442</v>
      </c>
      <c r="C10" s="415"/>
      <c r="D10" s="415"/>
      <c r="E10" s="305">
        <f>TB2b!B10</f>
        <v>0.42853124090795558</v>
      </c>
      <c r="F10" s="37">
        <f>TB2b!J10</f>
        <v>0.32605050955696963</v>
      </c>
      <c r="G10" s="37">
        <f>TB2b!R10</f>
        <v>0.20224996862813807</v>
      </c>
      <c r="H10" s="37">
        <f>TB2c!B10</f>
        <v>0.17186136739328406</v>
      </c>
      <c r="I10" s="37">
        <f>TB2c!J10</f>
        <v>9.1347537777407936E-2</v>
      </c>
      <c r="J10" s="37">
        <f>TB2c!R10</f>
        <v>3.1406090642850285E-2</v>
      </c>
      <c r="K10" s="37"/>
      <c r="L10" s="308">
        <f>E10-G10</f>
        <v>0.22628127227981751</v>
      </c>
      <c r="M10" s="309">
        <f>E10-F10</f>
        <v>0.10248073135098595</v>
      </c>
      <c r="N10" s="36"/>
      <c r="O10" s="35">
        <f t="shared" ref="O10:O73" si="0">G10-I10</f>
        <v>0.11090243085073014</v>
      </c>
      <c r="P10" s="35">
        <f t="shared" ref="P10:R41" si="1">G10-H10</f>
        <v>3.0388601234854012E-2</v>
      </c>
      <c r="Q10" s="35">
        <f t="shared" si="1"/>
        <v>8.0513829615876123E-2</v>
      </c>
      <c r="R10" s="35">
        <f t="shared" si="1"/>
        <v>5.9941447134557652E-2</v>
      </c>
      <c r="S10" s="34"/>
      <c r="T10" s="13"/>
      <c r="V10" s="2"/>
      <c r="W10" s="2"/>
      <c r="X10" s="2"/>
      <c r="Y10" s="2"/>
      <c r="Z10" s="2"/>
    </row>
    <row r="11" spans="1:26" s="27" customFormat="1" ht="15" customHeight="1" x14ac:dyDescent="0.2">
      <c r="A11" s="30">
        <v>1914</v>
      </c>
      <c r="B11" s="306">
        <f>'TB2'!B11</f>
        <v>0.56354216824189329</v>
      </c>
      <c r="C11" s="415"/>
      <c r="D11" s="415"/>
      <c r="E11" s="307">
        <f>TB2b!B11</f>
        <v>0.43645783175810671</v>
      </c>
      <c r="F11" s="33">
        <f>TB2b!J11</f>
        <v>0.33447777251797534</v>
      </c>
      <c r="G11" s="33">
        <f>TB2b!R11</f>
        <v>0.20822365284667338</v>
      </c>
      <c r="H11" s="33">
        <f>TB2c!B11</f>
        <v>0.17805129298683428</v>
      </c>
      <c r="I11" s="33">
        <f>TB2c!J11</f>
        <v>9.3191150141142709E-2</v>
      </c>
      <c r="J11" s="33">
        <f>TB2c!R11</f>
        <v>3.4447933427751168E-2</v>
      </c>
      <c r="K11" s="33"/>
      <c r="L11" s="310">
        <f t="shared" ref="L11:L74" si="2">E11-G11</f>
        <v>0.22823417891143333</v>
      </c>
      <c r="M11" s="311">
        <f t="shared" ref="M11:N74" si="3">E11-F11</f>
        <v>0.10198005924013137</v>
      </c>
      <c r="N11" s="32"/>
      <c r="O11" s="13">
        <f t="shared" si="0"/>
        <v>0.11503250270553067</v>
      </c>
      <c r="P11" s="13">
        <f t="shared" si="1"/>
        <v>3.0172359859839099E-2</v>
      </c>
      <c r="Q11" s="13">
        <f t="shared" si="1"/>
        <v>8.4860142845691572E-2</v>
      </c>
      <c r="R11" s="13">
        <f t="shared" si="1"/>
        <v>5.8743216713391541E-2</v>
      </c>
      <c r="S11" s="12"/>
      <c r="T11" s="13"/>
      <c r="V11" s="2"/>
      <c r="W11" s="2"/>
      <c r="X11" s="2"/>
      <c r="Y11" s="2"/>
      <c r="Z11" s="2"/>
    </row>
    <row r="12" spans="1:26" s="27" customFormat="1" ht="15" customHeight="1" x14ac:dyDescent="0.2">
      <c r="A12" s="30">
        <v>1915</v>
      </c>
      <c r="B12" s="306">
        <f>'TB2'!B12</f>
        <v>0.57021557684523616</v>
      </c>
      <c r="C12" s="415"/>
      <c r="D12" s="415"/>
      <c r="E12" s="307">
        <f>TB2b!B12</f>
        <v>0.42978442315476389</v>
      </c>
      <c r="F12" s="33">
        <f>TB2b!J12</f>
        <v>0.32742655258979392</v>
      </c>
      <c r="G12" s="33">
        <f>TB2b!R12</f>
        <v>0.20212699242183682</v>
      </c>
      <c r="H12" s="33">
        <f>TB2c!B12</f>
        <v>0.17310492047334597</v>
      </c>
      <c r="I12" s="33">
        <f>TB2c!J12</f>
        <v>9.6460625190106619E-2</v>
      </c>
      <c r="J12" s="33">
        <f>TB2c!R12</f>
        <v>4.2688311611662116E-2</v>
      </c>
      <c r="K12" s="33"/>
      <c r="L12" s="310">
        <f t="shared" si="2"/>
        <v>0.22765743073292707</v>
      </c>
      <c r="M12" s="311">
        <f t="shared" si="3"/>
        <v>0.10235787056496998</v>
      </c>
      <c r="N12" s="32"/>
      <c r="O12" s="13">
        <f t="shared" si="0"/>
        <v>0.1056663672317302</v>
      </c>
      <c r="P12" s="13">
        <f t="shared" si="1"/>
        <v>2.9022071948490852E-2</v>
      </c>
      <c r="Q12" s="13">
        <f t="shared" si="1"/>
        <v>7.664429528323935E-2</v>
      </c>
      <c r="R12" s="13">
        <f t="shared" si="1"/>
        <v>5.3772313578444503E-2</v>
      </c>
      <c r="S12" s="12"/>
      <c r="T12" s="13"/>
      <c r="V12" s="2"/>
      <c r="W12" s="2"/>
      <c r="X12" s="2"/>
      <c r="Y12" s="2"/>
      <c r="Z12" s="2"/>
    </row>
    <row r="13" spans="1:26" s="27" customFormat="1" ht="15" customHeight="1" x14ac:dyDescent="0.2">
      <c r="A13" s="30">
        <v>1916</v>
      </c>
      <c r="B13" s="306">
        <f>'TB2'!B13</f>
        <v>0.55662389251799738</v>
      </c>
      <c r="C13" s="415"/>
      <c r="D13" s="415"/>
      <c r="E13" s="307">
        <f>TB2b!B13</f>
        <v>0.44337610748200257</v>
      </c>
      <c r="F13" s="33">
        <f>TB2b!J13</f>
        <v>0.34601224405881603</v>
      </c>
      <c r="G13" s="33">
        <f>TB2b!R13</f>
        <v>0.21237868540547086</v>
      </c>
      <c r="H13" s="33">
        <f>TB2c!B13</f>
        <v>0.17890225535785173</v>
      </c>
      <c r="I13" s="33">
        <f>TB2c!J13</f>
        <v>0.1129067696993004</v>
      </c>
      <c r="J13" s="33">
        <f>TB2c!R13</f>
        <v>4.9042627238663879E-2</v>
      </c>
      <c r="K13" s="33"/>
      <c r="L13" s="310">
        <f t="shared" si="2"/>
        <v>0.23099742207653171</v>
      </c>
      <c r="M13" s="311">
        <f t="shared" si="3"/>
        <v>9.7363863423186536E-2</v>
      </c>
      <c r="N13" s="32"/>
      <c r="O13" s="13">
        <f t="shared" si="0"/>
        <v>9.9471915706170463E-2</v>
      </c>
      <c r="P13" s="13">
        <f t="shared" si="1"/>
        <v>3.3476430047619132E-2</v>
      </c>
      <c r="Q13" s="13">
        <f t="shared" si="1"/>
        <v>6.5995485658551331E-2</v>
      </c>
      <c r="R13" s="13">
        <f t="shared" si="1"/>
        <v>6.3864142460636514E-2</v>
      </c>
      <c r="S13" s="12"/>
      <c r="T13" s="13"/>
      <c r="V13" s="2"/>
      <c r="W13" s="2"/>
      <c r="X13" s="2"/>
      <c r="Y13" s="2"/>
      <c r="Z13" s="2"/>
    </row>
    <row r="14" spans="1:26" s="27" customFormat="1" ht="15" customHeight="1" x14ac:dyDescent="0.2">
      <c r="A14" s="30">
        <v>1917</v>
      </c>
      <c r="B14" s="301">
        <f>'TB2'!B14</f>
        <v>0.55280932931709925</v>
      </c>
      <c r="C14" s="415"/>
      <c r="D14" s="415"/>
      <c r="E14" s="298">
        <f>TB2b!B14</f>
        <v>0.44719067068290069</v>
      </c>
      <c r="F14" s="25">
        <f>TB2b!J14</f>
        <v>0.35367593993588853</v>
      </c>
      <c r="G14" s="25">
        <f>TB2b!R14</f>
        <v>0.21053432418476239</v>
      </c>
      <c r="H14" s="25">
        <f>TB2c!B14</f>
        <v>0.17185835325379559</v>
      </c>
      <c r="I14" s="25">
        <f>TB2c!J14</f>
        <v>0.1012175612394003</v>
      </c>
      <c r="J14" s="25">
        <f>TB2c!R14</f>
        <v>3.900347206284141E-2</v>
      </c>
      <c r="K14" s="25"/>
      <c r="L14" s="53">
        <f t="shared" si="2"/>
        <v>0.2366563464981383</v>
      </c>
      <c r="M14" s="13">
        <f t="shared" si="3"/>
        <v>9.3514730747012165E-2</v>
      </c>
      <c r="N14" s="13">
        <f t="shared" si="3"/>
        <v>0.14314161575112613</v>
      </c>
      <c r="O14" s="13">
        <f t="shared" si="0"/>
        <v>0.10931676294536209</v>
      </c>
      <c r="P14" s="13">
        <f t="shared" si="1"/>
        <v>3.8675970930966808E-2</v>
      </c>
      <c r="Q14" s="13">
        <f t="shared" si="1"/>
        <v>7.0640792014395284E-2</v>
      </c>
      <c r="R14" s="13">
        <f t="shared" si="1"/>
        <v>6.2214089176558893E-2</v>
      </c>
      <c r="S14" s="12"/>
      <c r="T14" s="13"/>
      <c r="U14" s="11"/>
      <c r="V14" s="2"/>
      <c r="W14" s="2"/>
      <c r="X14" s="2"/>
      <c r="Y14" s="2"/>
      <c r="Z14" s="2"/>
    </row>
    <row r="15" spans="1:26" s="27" customFormat="1" ht="15" customHeight="1" x14ac:dyDescent="0.2">
      <c r="A15" s="30">
        <v>1918</v>
      </c>
      <c r="B15" s="301">
        <f>'TB2'!B15</f>
        <v>0.56483625535414195</v>
      </c>
      <c r="C15" s="415"/>
      <c r="D15" s="415"/>
      <c r="E15" s="298">
        <f>TB2b!B15</f>
        <v>0.43516374464585811</v>
      </c>
      <c r="F15" s="25">
        <f>TB2b!J15</f>
        <v>0.34046143703374404</v>
      </c>
      <c r="G15" s="25">
        <f>TB2b!R15</f>
        <v>0.19472396844534504</v>
      </c>
      <c r="H15" s="25">
        <f>TB2c!B15</f>
        <v>0.1528720016086301</v>
      </c>
      <c r="I15" s="25">
        <f>TB2c!J15</f>
        <v>8.3059208857878486E-2</v>
      </c>
      <c r="J15" s="25">
        <f>TB2c!R15</f>
        <v>2.8574230137329227E-2</v>
      </c>
      <c r="K15" s="25"/>
      <c r="L15" s="53">
        <f t="shared" si="2"/>
        <v>0.24043977620051307</v>
      </c>
      <c r="M15" s="13">
        <f t="shared" si="3"/>
        <v>9.4702307612114067E-2</v>
      </c>
      <c r="N15" s="13">
        <f t="shared" si="3"/>
        <v>0.14573746858839901</v>
      </c>
      <c r="O15" s="13">
        <f t="shared" si="0"/>
        <v>0.11166475958746655</v>
      </c>
      <c r="P15" s="13">
        <f t="shared" si="1"/>
        <v>4.1851966836714938E-2</v>
      </c>
      <c r="Q15" s="13">
        <f t="shared" si="1"/>
        <v>6.9812792750751612E-2</v>
      </c>
      <c r="R15" s="13">
        <f t="shared" si="1"/>
        <v>5.4484978720549262E-2</v>
      </c>
      <c r="S15" s="12"/>
      <c r="T15" s="13"/>
      <c r="U15" s="11"/>
      <c r="V15" s="2"/>
      <c r="W15" s="2"/>
      <c r="X15" s="2"/>
      <c r="Y15" s="2"/>
      <c r="Z15" s="2"/>
    </row>
    <row r="16" spans="1:26" s="27" customFormat="1" ht="15" customHeight="1" x14ac:dyDescent="0.2">
      <c r="A16" s="29">
        <v>1919</v>
      </c>
      <c r="B16" s="302">
        <f>'TB2'!B16</f>
        <v>0.54637656857157468</v>
      </c>
      <c r="C16" s="413"/>
      <c r="D16" s="414"/>
      <c r="E16" s="299">
        <f>TB2b!B16</f>
        <v>0.45362343142842537</v>
      </c>
      <c r="F16" s="28">
        <f>TB2b!J16</f>
        <v>0.36476799827173823</v>
      </c>
      <c r="G16" s="28">
        <f>TB2b!R16</f>
        <v>0.21382269771834261</v>
      </c>
      <c r="H16" s="28">
        <f>TB2c!B16</f>
        <v>0.16680046800641088</v>
      </c>
      <c r="I16" s="28">
        <f>TB2c!J16</f>
        <v>8.8309749007608906E-2</v>
      </c>
      <c r="J16" s="28">
        <f>TB2c!R16</f>
        <v>2.8699746701772624E-2</v>
      </c>
      <c r="K16" s="28"/>
      <c r="L16" s="54">
        <f t="shared" si="2"/>
        <v>0.23980073371008276</v>
      </c>
      <c r="M16" s="18">
        <f t="shared" si="3"/>
        <v>8.8855433156687147E-2</v>
      </c>
      <c r="N16" s="18">
        <f t="shared" si="3"/>
        <v>0.15094530055339561</v>
      </c>
      <c r="O16" s="18">
        <f t="shared" si="0"/>
        <v>0.12551294871073371</v>
      </c>
      <c r="P16" s="18">
        <f t="shared" si="1"/>
        <v>4.7022229711931735E-2</v>
      </c>
      <c r="Q16" s="18">
        <f t="shared" si="1"/>
        <v>7.8490718998801973E-2</v>
      </c>
      <c r="R16" s="18">
        <f t="shared" si="1"/>
        <v>5.9610002305836282E-2</v>
      </c>
      <c r="S16" s="17"/>
      <c r="T16" s="13"/>
      <c r="U16" s="11"/>
      <c r="V16" s="2"/>
      <c r="W16" s="2"/>
      <c r="X16" s="2"/>
      <c r="Y16" s="2"/>
      <c r="Z16" s="2"/>
    </row>
    <row r="17" spans="1:26" s="27" customFormat="1" ht="15" customHeight="1" x14ac:dyDescent="0.2">
      <c r="A17" s="31">
        <v>1920</v>
      </c>
      <c r="B17" s="303">
        <f>'TB2'!B17</f>
        <v>0.56422064292460838</v>
      </c>
      <c r="C17" s="415"/>
      <c r="D17" s="415"/>
      <c r="E17" s="300">
        <f>TB2b!B17</f>
        <v>0.43577935707539167</v>
      </c>
      <c r="F17" s="26">
        <f>TB2b!J17</f>
        <v>0.33929269405849205</v>
      </c>
      <c r="G17" s="26">
        <f>TB2b!R17</f>
        <v>0.18912479127450416</v>
      </c>
      <c r="H17" s="26">
        <f>TB2c!B17</f>
        <v>0.14296765677949072</v>
      </c>
      <c r="I17" s="26">
        <f>TB2c!J17</f>
        <v>6.8425379164704481E-2</v>
      </c>
      <c r="J17" s="26">
        <f>TB2c!R17</f>
        <v>1.898782362395179E-2</v>
      </c>
      <c r="K17" s="26"/>
      <c r="L17" s="55">
        <f t="shared" si="2"/>
        <v>0.24665456580088752</v>
      </c>
      <c r="M17" s="22">
        <f t="shared" si="3"/>
        <v>9.6486663016899621E-2</v>
      </c>
      <c r="N17" s="22">
        <f t="shared" si="3"/>
        <v>0.15016790278398789</v>
      </c>
      <c r="O17" s="22">
        <f t="shared" si="0"/>
        <v>0.12069941210979968</v>
      </c>
      <c r="P17" s="22">
        <f t="shared" si="1"/>
        <v>4.6157134495013435E-2</v>
      </c>
      <c r="Q17" s="22">
        <f t="shared" si="1"/>
        <v>7.454227761478624E-2</v>
      </c>
      <c r="R17" s="22">
        <f t="shared" si="1"/>
        <v>4.9437555540752687E-2</v>
      </c>
      <c r="S17" s="21"/>
      <c r="T17" s="13"/>
      <c r="U17" s="11"/>
      <c r="V17" s="2"/>
      <c r="W17" s="2"/>
      <c r="X17" s="2"/>
      <c r="Y17" s="2"/>
      <c r="Z17" s="2"/>
    </row>
    <row r="18" spans="1:26" s="27" customFormat="1" ht="15" customHeight="1" x14ac:dyDescent="0.2">
      <c r="A18" s="30">
        <v>1921</v>
      </c>
      <c r="B18" s="301">
        <f>'TB2'!B18</f>
        <v>0.52894404178050469</v>
      </c>
      <c r="C18" s="415"/>
      <c r="D18" s="415"/>
      <c r="E18" s="298">
        <f>TB2b!B18</f>
        <v>0.47105595821949525</v>
      </c>
      <c r="F18" s="25">
        <f>TB2b!J18</f>
        <v>0.35681855557617254</v>
      </c>
      <c r="G18" s="25">
        <f>TB2b!R18</f>
        <v>0.19105177214149413</v>
      </c>
      <c r="H18" s="25">
        <f>TB2c!B18</f>
        <v>0.14456153648304512</v>
      </c>
      <c r="I18" s="25">
        <f>TB2c!J18</f>
        <v>6.9381341338813005E-2</v>
      </c>
      <c r="J18" s="25">
        <f>TB2c!R18</f>
        <v>1.9187547076003102E-2</v>
      </c>
      <c r="K18" s="25"/>
      <c r="L18" s="53">
        <f t="shared" si="2"/>
        <v>0.28000418607800115</v>
      </c>
      <c r="M18" s="13">
        <f t="shared" si="3"/>
        <v>0.11423740264332272</v>
      </c>
      <c r="N18" s="13">
        <f t="shared" si="3"/>
        <v>0.16576678343467841</v>
      </c>
      <c r="O18" s="13">
        <f t="shared" si="0"/>
        <v>0.12167043080268113</v>
      </c>
      <c r="P18" s="13">
        <f t="shared" si="1"/>
        <v>4.6490235658449008E-2</v>
      </c>
      <c r="Q18" s="13">
        <f t="shared" si="1"/>
        <v>7.5180195144232118E-2</v>
      </c>
      <c r="R18" s="13">
        <f t="shared" si="1"/>
        <v>5.0193794262809899E-2</v>
      </c>
      <c r="S18" s="12"/>
      <c r="T18" s="13"/>
      <c r="U18" s="11"/>
      <c r="V18" s="2"/>
      <c r="W18" s="2"/>
      <c r="X18" s="2"/>
      <c r="Y18" s="2"/>
      <c r="Z18" s="2"/>
    </row>
    <row r="19" spans="1:26" s="27" customFormat="1" ht="15" customHeight="1" x14ac:dyDescent="0.2">
      <c r="A19" s="30">
        <v>1922</v>
      </c>
      <c r="B19" s="301">
        <f>'TB2'!B19</f>
        <v>0.54095887427921086</v>
      </c>
      <c r="C19" s="415"/>
      <c r="D19" s="415"/>
      <c r="E19" s="298">
        <f>TB2b!B19</f>
        <v>0.4590411257207892</v>
      </c>
      <c r="F19" s="25">
        <f>TB2b!J19</f>
        <v>0.34761309891298686</v>
      </c>
      <c r="G19" s="25">
        <f>TB2b!R19</f>
        <v>0.18521814784017326</v>
      </c>
      <c r="H19" s="25">
        <f>TB2c!B19</f>
        <v>0.14053334081976174</v>
      </c>
      <c r="I19" s="25">
        <f>TB2c!J19</f>
        <v>6.8628798484574635E-2</v>
      </c>
      <c r="J19" s="25">
        <f>TB2c!R19</f>
        <v>2.1046132177467789E-2</v>
      </c>
      <c r="K19" s="25"/>
      <c r="L19" s="53">
        <f t="shared" si="2"/>
        <v>0.27382297788061594</v>
      </c>
      <c r="M19" s="13">
        <f t="shared" si="3"/>
        <v>0.11142802680780234</v>
      </c>
      <c r="N19" s="13">
        <f t="shared" si="3"/>
        <v>0.1623949510728136</v>
      </c>
      <c r="O19" s="13">
        <f t="shared" si="0"/>
        <v>0.11658934935559863</v>
      </c>
      <c r="P19" s="13">
        <f t="shared" si="1"/>
        <v>4.4684807020411527E-2</v>
      </c>
      <c r="Q19" s="13">
        <f t="shared" si="1"/>
        <v>7.1904542335187102E-2</v>
      </c>
      <c r="R19" s="13">
        <f t="shared" si="1"/>
        <v>4.758266630710685E-2</v>
      </c>
      <c r="S19" s="12"/>
      <c r="T19" s="13"/>
      <c r="U19" s="11"/>
      <c r="V19" s="2"/>
      <c r="W19" s="2"/>
      <c r="X19" s="2"/>
      <c r="Y19" s="2"/>
      <c r="Z19" s="2"/>
    </row>
    <row r="20" spans="1:26" s="27" customFormat="1" ht="15" customHeight="1" x14ac:dyDescent="0.2">
      <c r="A20" s="30">
        <v>1923</v>
      </c>
      <c r="B20" s="301">
        <f>'TB2'!B20</f>
        <v>0.5659937107379589</v>
      </c>
      <c r="C20" s="415"/>
      <c r="D20" s="415"/>
      <c r="E20" s="298">
        <f>TB2b!B20</f>
        <v>0.43400628926204116</v>
      </c>
      <c r="F20" s="25">
        <f>TB2b!J20</f>
        <v>0.32884686370137117</v>
      </c>
      <c r="G20" s="25">
        <f>TB2b!R20</f>
        <v>0.17637308823901335</v>
      </c>
      <c r="H20" s="25">
        <f>TB2c!B20</f>
        <v>0.1344470017746906</v>
      </c>
      <c r="I20" s="25">
        <f>TB2c!J20</f>
        <v>6.5559747766248136E-2</v>
      </c>
      <c r="J20" s="25">
        <f>TB2c!R20</f>
        <v>1.9739419915919251E-2</v>
      </c>
      <c r="K20" s="25"/>
      <c r="L20" s="53">
        <f t="shared" si="2"/>
        <v>0.25763320102302778</v>
      </c>
      <c r="M20" s="13">
        <f t="shared" si="3"/>
        <v>0.10515942556066998</v>
      </c>
      <c r="N20" s="13">
        <f t="shared" si="3"/>
        <v>0.15247377546235782</v>
      </c>
      <c r="O20" s="13">
        <f t="shared" si="0"/>
        <v>0.11081334047276521</v>
      </c>
      <c r="P20" s="13">
        <f t="shared" si="1"/>
        <v>4.1926086464322748E-2</v>
      </c>
      <c r="Q20" s="13">
        <f t="shared" si="1"/>
        <v>6.8887254008442464E-2</v>
      </c>
      <c r="R20" s="13">
        <f t="shared" si="1"/>
        <v>4.5820327850328885E-2</v>
      </c>
      <c r="S20" s="12"/>
      <c r="T20" s="13"/>
      <c r="U20" s="11"/>
      <c r="V20" s="2"/>
      <c r="W20" s="2"/>
      <c r="X20" s="2"/>
      <c r="Y20" s="2"/>
      <c r="Z20" s="2"/>
    </row>
    <row r="21" spans="1:26" s="27" customFormat="1" ht="15" customHeight="1" x14ac:dyDescent="0.2">
      <c r="A21" s="30">
        <v>1924</v>
      </c>
      <c r="B21" s="301">
        <f>'TB2'!B21</f>
        <v>0.54521152213338175</v>
      </c>
      <c r="C21" s="415"/>
      <c r="D21" s="415"/>
      <c r="E21" s="298">
        <f>TB2b!B21</f>
        <v>0.45478847786661825</v>
      </c>
      <c r="F21" s="25">
        <f>TB2b!J21</f>
        <v>0.34317320544483687</v>
      </c>
      <c r="G21" s="25">
        <f>TB2b!R21</f>
        <v>0.18436216969828717</v>
      </c>
      <c r="H21" s="25">
        <f>TB2c!B21</f>
        <v>0.14069651706209654</v>
      </c>
      <c r="I21" s="25">
        <f>TB2c!J21</f>
        <v>6.8817730749949194E-2</v>
      </c>
      <c r="J21" s="25">
        <f>TB2c!R21</f>
        <v>2.0844325032587711E-2</v>
      </c>
      <c r="K21" s="25"/>
      <c r="L21" s="53">
        <f t="shared" si="2"/>
        <v>0.27042630816833108</v>
      </c>
      <c r="M21" s="13">
        <f t="shared" si="3"/>
        <v>0.11161527242178138</v>
      </c>
      <c r="N21" s="13">
        <f t="shared" si="3"/>
        <v>0.1588110357465497</v>
      </c>
      <c r="O21" s="13">
        <f t="shared" si="0"/>
        <v>0.11554443894833798</v>
      </c>
      <c r="P21" s="13">
        <f t="shared" si="1"/>
        <v>4.3665652636190627E-2</v>
      </c>
      <c r="Q21" s="13">
        <f t="shared" si="1"/>
        <v>7.187878631214735E-2</v>
      </c>
      <c r="R21" s="13">
        <f t="shared" si="1"/>
        <v>4.7973405717361486E-2</v>
      </c>
      <c r="S21" s="12"/>
      <c r="T21" s="13"/>
      <c r="U21" s="11"/>
      <c r="V21" s="2"/>
      <c r="W21" s="2"/>
      <c r="X21" s="2"/>
      <c r="Y21" s="2"/>
      <c r="Z21" s="2"/>
    </row>
    <row r="22" spans="1:26" s="27" customFormat="1" ht="15" customHeight="1" x14ac:dyDescent="0.2">
      <c r="A22" s="30">
        <v>1925</v>
      </c>
      <c r="B22" s="301">
        <f>'TB2'!B22</f>
        <v>0.53001254554544652</v>
      </c>
      <c r="C22" s="415"/>
      <c r="D22" s="415"/>
      <c r="E22" s="298">
        <f>TB2b!B22</f>
        <v>0.46998745445455342</v>
      </c>
      <c r="F22" s="25">
        <f>TB2b!J22</f>
        <v>0.36676009080220906</v>
      </c>
      <c r="G22" s="25">
        <f>TB2b!R22</f>
        <v>0.20645017095809423</v>
      </c>
      <c r="H22" s="25">
        <f>TB2c!B22</f>
        <v>0.15843026075158925</v>
      </c>
      <c r="I22" s="25">
        <f>TB2c!J22</f>
        <v>8.0409264787204296E-2</v>
      </c>
      <c r="J22" s="25">
        <f>TB2c!R22</f>
        <v>2.7413932613309523E-2</v>
      </c>
      <c r="K22" s="25"/>
      <c r="L22" s="53">
        <f t="shared" si="2"/>
        <v>0.26353728349645922</v>
      </c>
      <c r="M22" s="13">
        <f t="shared" si="3"/>
        <v>0.10322736365234436</v>
      </c>
      <c r="N22" s="13">
        <f t="shared" si="3"/>
        <v>0.16030991984411483</v>
      </c>
      <c r="O22" s="13">
        <f t="shared" si="0"/>
        <v>0.12604090617088992</v>
      </c>
      <c r="P22" s="13">
        <f t="shared" si="1"/>
        <v>4.8019910206504979E-2</v>
      </c>
      <c r="Q22" s="13">
        <f t="shared" si="1"/>
        <v>7.8020995964384957E-2</v>
      </c>
      <c r="R22" s="13">
        <f t="shared" si="1"/>
        <v>5.2995332173894773E-2</v>
      </c>
      <c r="S22" s="12"/>
      <c r="T22" s="13"/>
      <c r="U22" s="11"/>
      <c r="V22" s="2"/>
      <c r="W22" s="2"/>
      <c r="X22" s="2"/>
      <c r="Y22" s="2"/>
      <c r="Z22" s="2"/>
    </row>
    <row r="23" spans="1:26" s="27" customFormat="1" ht="15" customHeight="1" x14ac:dyDescent="0.2">
      <c r="A23" s="30">
        <v>1926</v>
      </c>
      <c r="B23" s="301">
        <f>'TB2'!B23</f>
        <v>0.52779623478369841</v>
      </c>
      <c r="C23" s="415"/>
      <c r="D23" s="415"/>
      <c r="E23" s="298">
        <f>TB2b!B23</f>
        <v>0.47220376521630153</v>
      </c>
      <c r="F23" s="25">
        <f>TB2b!J23</f>
        <v>0.37439823416862938</v>
      </c>
      <c r="G23" s="25">
        <f>TB2b!R23</f>
        <v>0.21776506564900366</v>
      </c>
      <c r="H23" s="25">
        <f>TB2c!B23</f>
        <v>0.16847282089552387</v>
      </c>
      <c r="I23" s="25">
        <f>TB2c!J23</f>
        <v>8.8998304884953097E-2</v>
      </c>
      <c r="J23" s="25">
        <f>TB2c!R23</f>
        <v>3.1915296311292744E-2</v>
      </c>
      <c r="K23" s="25"/>
      <c r="L23" s="53">
        <f t="shared" si="2"/>
        <v>0.25443869956729787</v>
      </c>
      <c r="M23" s="13">
        <f t="shared" si="3"/>
        <v>9.7805531047672145E-2</v>
      </c>
      <c r="N23" s="13">
        <f t="shared" si="3"/>
        <v>0.15663316851962572</v>
      </c>
      <c r="O23" s="13">
        <f t="shared" si="0"/>
        <v>0.12876676076405058</v>
      </c>
      <c r="P23" s="13">
        <f t="shared" si="1"/>
        <v>4.9292244753479791E-2</v>
      </c>
      <c r="Q23" s="13">
        <f t="shared" si="1"/>
        <v>7.9474516010570775E-2</v>
      </c>
      <c r="R23" s="13">
        <f t="shared" si="1"/>
        <v>5.7083008573660353E-2</v>
      </c>
      <c r="S23" s="12"/>
      <c r="T23" s="13"/>
      <c r="U23" s="11"/>
      <c r="V23" s="2"/>
      <c r="W23" s="2"/>
      <c r="X23" s="2"/>
      <c r="Y23" s="2"/>
      <c r="Z23" s="2"/>
    </row>
    <row r="24" spans="1:26" s="27" customFormat="1" ht="15" customHeight="1" x14ac:dyDescent="0.2">
      <c r="A24" s="30">
        <v>1927</v>
      </c>
      <c r="B24" s="301">
        <f>'TB2'!B24</f>
        <v>0.53239750666087471</v>
      </c>
      <c r="C24" s="415"/>
      <c r="D24" s="416"/>
      <c r="E24" s="298">
        <f>TB2b!B24</f>
        <v>0.46760249333912529</v>
      </c>
      <c r="F24" s="25">
        <f>TB2b!J24</f>
        <v>0.3686932538590928</v>
      </c>
      <c r="G24" s="25">
        <f>TB2b!R24</f>
        <v>0.21130376379422161</v>
      </c>
      <c r="H24" s="25">
        <f>TB2c!B24</f>
        <v>0.16278321077010416</v>
      </c>
      <c r="I24" s="25">
        <f>TB2c!J24</f>
        <v>8.5424812844475867E-2</v>
      </c>
      <c r="J24" s="25">
        <f>TB2c!R24</f>
        <v>3.0671378639028687E-2</v>
      </c>
      <c r="K24" s="25"/>
      <c r="L24" s="53">
        <f t="shared" si="2"/>
        <v>0.25629872954490368</v>
      </c>
      <c r="M24" s="13">
        <f t="shared" si="3"/>
        <v>9.8909239480032496E-2</v>
      </c>
      <c r="N24" s="13">
        <f t="shared" si="3"/>
        <v>0.15738949006487118</v>
      </c>
      <c r="O24" s="13">
        <f t="shared" si="0"/>
        <v>0.12587895094974574</v>
      </c>
      <c r="P24" s="13">
        <f t="shared" si="1"/>
        <v>4.8520553024117452E-2</v>
      </c>
      <c r="Q24" s="13">
        <f t="shared" si="1"/>
        <v>7.7358397925628292E-2</v>
      </c>
      <c r="R24" s="13">
        <f t="shared" si="1"/>
        <v>5.4753434205447177E-2</v>
      </c>
      <c r="S24" s="12"/>
      <c r="T24" s="13"/>
      <c r="U24" s="11"/>
      <c r="V24" s="2"/>
      <c r="W24" s="2"/>
      <c r="X24" s="2"/>
      <c r="Y24" s="2"/>
      <c r="Z24" s="2"/>
    </row>
    <row r="25" spans="1:26" s="27" customFormat="1" ht="15" customHeight="1" x14ac:dyDescent="0.2">
      <c r="A25" s="30">
        <v>1928</v>
      </c>
      <c r="B25" s="301">
        <f>'TB2'!B25</f>
        <v>0.51964057239996153</v>
      </c>
      <c r="C25" s="415"/>
      <c r="D25" s="416"/>
      <c r="E25" s="298">
        <f>TB2b!B25</f>
        <v>0.48035942760003847</v>
      </c>
      <c r="F25" s="25">
        <f>TB2b!J25</f>
        <v>0.37971113356485703</v>
      </c>
      <c r="G25" s="25">
        <f>TB2b!R25</f>
        <v>0.22222000014722296</v>
      </c>
      <c r="H25" s="25">
        <f>TB2c!B25</f>
        <v>0.17330693112476944</v>
      </c>
      <c r="I25" s="25">
        <f>TB2c!J25</f>
        <v>9.5342361939937503E-2</v>
      </c>
      <c r="J25" s="25">
        <f>TB2c!R25</f>
        <v>3.6925499337890688E-2</v>
      </c>
      <c r="K25" s="25"/>
      <c r="L25" s="53">
        <f t="shared" si="2"/>
        <v>0.25813942745281548</v>
      </c>
      <c r="M25" s="13">
        <f t="shared" si="3"/>
        <v>0.10064829403518144</v>
      </c>
      <c r="N25" s="13">
        <f t="shared" si="3"/>
        <v>0.15749113341763407</v>
      </c>
      <c r="O25" s="13">
        <f t="shared" si="0"/>
        <v>0.12687763820728545</v>
      </c>
      <c r="P25" s="13">
        <f t="shared" si="1"/>
        <v>4.8913069022453515E-2</v>
      </c>
      <c r="Q25" s="13">
        <f t="shared" si="1"/>
        <v>7.7964569184831939E-2</v>
      </c>
      <c r="R25" s="13">
        <f t="shared" si="1"/>
        <v>5.8416862602046815E-2</v>
      </c>
      <c r="S25" s="12"/>
      <c r="T25" s="13"/>
      <c r="U25" s="11"/>
      <c r="V25" s="2"/>
      <c r="W25" s="2"/>
      <c r="X25" s="2"/>
      <c r="Y25" s="2"/>
      <c r="Z25" s="2"/>
    </row>
    <row r="26" spans="1:26" s="27" customFormat="1" ht="15" customHeight="1" x14ac:dyDescent="0.2">
      <c r="A26" s="29">
        <v>1929</v>
      </c>
      <c r="B26" s="302">
        <f>'TB2'!B26</f>
        <v>0.53286668488973254</v>
      </c>
      <c r="C26" s="413"/>
      <c r="D26" s="414"/>
      <c r="E26" s="299">
        <f>TB2b!B26</f>
        <v>0.46713331511026746</v>
      </c>
      <c r="F26" s="28">
        <f>TB2b!J26</f>
        <v>0.37300275075802475</v>
      </c>
      <c r="G26" s="28">
        <f>TB2b!R26</f>
        <v>0.22075279425277158</v>
      </c>
      <c r="H26" s="28">
        <f>TB2c!B26</f>
        <v>0.17319483164067881</v>
      </c>
      <c r="I26" s="28">
        <f>TB2c!J26</f>
        <v>9.8160209622437183E-2</v>
      </c>
      <c r="J26" s="28">
        <f>TB2c!R26</f>
        <v>4.0307898627635938E-2</v>
      </c>
      <c r="K26" s="28"/>
      <c r="L26" s="54">
        <f t="shared" si="2"/>
        <v>0.24638052085749587</v>
      </c>
      <c r="M26" s="18">
        <f t="shared" si="3"/>
        <v>9.4130564352242707E-2</v>
      </c>
      <c r="N26" s="18">
        <f t="shared" si="3"/>
        <v>0.15224995650525316</v>
      </c>
      <c r="O26" s="18">
        <f t="shared" si="0"/>
        <v>0.1225925846303344</v>
      </c>
      <c r="P26" s="18">
        <f t="shared" si="1"/>
        <v>4.7557962612092775E-2</v>
      </c>
      <c r="Q26" s="18">
        <f t="shared" si="1"/>
        <v>7.5034622018241626E-2</v>
      </c>
      <c r="R26" s="18">
        <f t="shared" si="1"/>
        <v>5.7852310994801245E-2</v>
      </c>
      <c r="S26" s="17"/>
      <c r="T26" s="13"/>
      <c r="U26" s="11"/>
      <c r="V26" s="2"/>
      <c r="W26" s="2"/>
      <c r="X26" s="2"/>
      <c r="Y26" s="2"/>
      <c r="Z26" s="2"/>
    </row>
    <row r="27" spans="1:26" s="27" customFormat="1" ht="15" customHeight="1" x14ac:dyDescent="0.2">
      <c r="A27" s="31">
        <v>1930</v>
      </c>
      <c r="B27" s="303">
        <f>'TB2'!B27</f>
        <v>0.54033435528564522</v>
      </c>
      <c r="C27" s="415"/>
      <c r="D27" s="415"/>
      <c r="E27" s="300">
        <f>TB2b!B27</f>
        <v>0.45966564471435484</v>
      </c>
      <c r="F27" s="26">
        <f>TB2b!J27</f>
        <v>0.35223208536003187</v>
      </c>
      <c r="G27" s="26">
        <f>TB2b!R27</f>
        <v>0.19311684568384177</v>
      </c>
      <c r="H27" s="26">
        <f>TB2c!B27</f>
        <v>0.14625593827309982</v>
      </c>
      <c r="I27" s="26">
        <f>TB2c!J27</f>
        <v>7.510500681226602E-2</v>
      </c>
      <c r="J27" s="26">
        <f>TB2c!R27</f>
        <v>2.6636896057694794E-2</v>
      </c>
      <c r="K27" s="26"/>
      <c r="L27" s="55">
        <f t="shared" si="2"/>
        <v>0.26654879903051309</v>
      </c>
      <c r="M27" s="22">
        <f t="shared" si="3"/>
        <v>0.10743355935432297</v>
      </c>
      <c r="N27" s="22">
        <f t="shared" si="3"/>
        <v>0.1591152396761901</v>
      </c>
      <c r="O27" s="22">
        <f t="shared" si="0"/>
        <v>0.11801183887157575</v>
      </c>
      <c r="P27" s="22">
        <f t="shared" si="1"/>
        <v>4.6860907410741948E-2</v>
      </c>
      <c r="Q27" s="22">
        <f t="shared" si="1"/>
        <v>7.1150931460833802E-2</v>
      </c>
      <c r="R27" s="22">
        <f t="shared" si="1"/>
        <v>4.8468110754571227E-2</v>
      </c>
      <c r="S27" s="21"/>
      <c r="T27" s="13"/>
      <c r="U27" s="11"/>
      <c r="V27" s="2"/>
      <c r="W27" s="2"/>
      <c r="X27" s="2"/>
      <c r="Y27" s="2"/>
      <c r="Z27" s="2"/>
    </row>
    <row r="28" spans="1:26" s="27" customFormat="1" ht="15" customHeight="1" x14ac:dyDescent="0.2">
      <c r="A28" s="30">
        <v>1931</v>
      </c>
      <c r="B28" s="301">
        <f>'TB2'!B28</f>
        <v>0.53995355210097684</v>
      </c>
      <c r="C28" s="415"/>
      <c r="D28" s="415"/>
      <c r="E28" s="298">
        <f>TB2b!B28</f>
        <v>0.4600464478990231</v>
      </c>
      <c r="F28" s="25">
        <f>TB2b!J28</f>
        <v>0.33667305783800222</v>
      </c>
      <c r="G28" s="25">
        <f>TB2b!R28</f>
        <v>0.1678668755604433</v>
      </c>
      <c r="H28" s="25">
        <f>TB2c!B28</f>
        <v>0.12303762050725482</v>
      </c>
      <c r="I28" s="25">
        <f>TB2c!J28</f>
        <v>5.8559479784874101E-2</v>
      </c>
      <c r="J28" s="25">
        <f>TB2c!R28</f>
        <v>1.8688593395224495E-2</v>
      </c>
      <c r="K28" s="25"/>
      <c r="L28" s="53">
        <f t="shared" si="2"/>
        <v>0.29217957233857983</v>
      </c>
      <c r="M28" s="13">
        <f t="shared" si="3"/>
        <v>0.12337339006102088</v>
      </c>
      <c r="N28" s="13">
        <f t="shared" si="3"/>
        <v>0.16880618227755892</v>
      </c>
      <c r="O28" s="13">
        <f t="shared" si="0"/>
        <v>0.10930739577556919</v>
      </c>
      <c r="P28" s="13">
        <f t="shared" si="1"/>
        <v>4.482925505318848E-2</v>
      </c>
      <c r="Q28" s="13">
        <f t="shared" si="1"/>
        <v>6.4478140722380728E-2</v>
      </c>
      <c r="R28" s="13">
        <f t="shared" si="1"/>
        <v>3.9870886389649605E-2</v>
      </c>
      <c r="S28" s="12"/>
      <c r="T28" s="13"/>
      <c r="U28" s="11"/>
      <c r="V28" s="2"/>
      <c r="W28" s="2"/>
      <c r="X28" s="2"/>
      <c r="Y28" s="2"/>
      <c r="Z28" s="2"/>
    </row>
    <row r="29" spans="1:26" s="27" customFormat="1" ht="15" customHeight="1" x14ac:dyDescent="0.2">
      <c r="A29" s="30">
        <v>1932</v>
      </c>
      <c r="B29" s="301">
        <f>'TB2'!B29</f>
        <v>0.52168895113873437</v>
      </c>
      <c r="C29" s="415"/>
      <c r="D29" s="415"/>
      <c r="E29" s="298">
        <f>TB2b!B29</f>
        <v>0.47831104886126569</v>
      </c>
      <c r="F29" s="25">
        <f>TB2b!J29</f>
        <v>0.35065955420983219</v>
      </c>
      <c r="G29" s="25">
        <f>TB2b!R29</f>
        <v>0.16493703646226299</v>
      </c>
      <c r="H29" s="25">
        <f>TB2c!B29</f>
        <v>0.1226045738907527</v>
      </c>
      <c r="I29" s="25">
        <f>TB2c!J29</f>
        <v>5.8563081237297449E-2</v>
      </c>
      <c r="J29" s="25">
        <f>TB2c!R29</f>
        <v>1.5183091502433509E-2</v>
      </c>
      <c r="K29" s="25"/>
      <c r="L29" s="53">
        <f t="shared" si="2"/>
        <v>0.3133740123990027</v>
      </c>
      <c r="M29" s="13">
        <f t="shared" si="3"/>
        <v>0.12765149465143349</v>
      </c>
      <c r="N29" s="13">
        <f t="shared" si="3"/>
        <v>0.1857225177475692</v>
      </c>
      <c r="O29" s="13">
        <f t="shared" si="0"/>
        <v>0.10637395522496554</v>
      </c>
      <c r="P29" s="13">
        <f t="shared" si="1"/>
        <v>4.2332462571510285E-2</v>
      </c>
      <c r="Q29" s="13">
        <f t="shared" si="1"/>
        <v>6.4041492653455254E-2</v>
      </c>
      <c r="R29" s="13">
        <f t="shared" si="1"/>
        <v>4.3379989734863941E-2</v>
      </c>
      <c r="S29" s="12"/>
      <c r="T29" s="13"/>
      <c r="U29" s="11"/>
      <c r="V29" s="2"/>
      <c r="W29" s="2"/>
      <c r="X29" s="2"/>
      <c r="Y29" s="2"/>
      <c r="Z29" s="2"/>
    </row>
    <row r="30" spans="1:26" s="27" customFormat="1" ht="15" customHeight="1" x14ac:dyDescent="0.2">
      <c r="A30" s="30">
        <v>1933</v>
      </c>
      <c r="B30" s="301">
        <f>'TB2'!B30</f>
        <v>0.52662439094476898</v>
      </c>
      <c r="C30" s="415"/>
      <c r="D30" s="415"/>
      <c r="E30" s="298">
        <f>TB2b!B30</f>
        <v>0.47337560905523096</v>
      </c>
      <c r="F30" s="25">
        <f>TB2b!J30</f>
        <v>0.35650444703379819</v>
      </c>
      <c r="G30" s="25">
        <f>TB2b!R30</f>
        <v>0.17367236083829821</v>
      </c>
      <c r="H30" s="25">
        <f>TB2c!B30</f>
        <v>0.13028894923125567</v>
      </c>
      <c r="I30" s="25">
        <f>TB2c!J30</f>
        <v>6.4554667641927854E-2</v>
      </c>
      <c r="J30" s="25">
        <f>TB2c!R30</f>
        <v>1.8817698017337712E-2</v>
      </c>
      <c r="K30" s="25"/>
      <c r="L30" s="53">
        <f t="shared" si="2"/>
        <v>0.29970324821693273</v>
      </c>
      <c r="M30" s="13">
        <f t="shared" si="3"/>
        <v>0.11687116202143277</v>
      </c>
      <c r="N30" s="13">
        <f t="shared" si="3"/>
        <v>0.18283208619549998</v>
      </c>
      <c r="O30" s="13">
        <f t="shared" si="0"/>
        <v>0.10911769319637035</v>
      </c>
      <c r="P30" s="13">
        <f t="shared" si="1"/>
        <v>4.3383411607042538E-2</v>
      </c>
      <c r="Q30" s="13">
        <f t="shared" si="1"/>
        <v>6.5734281589327814E-2</v>
      </c>
      <c r="R30" s="13">
        <f t="shared" si="1"/>
        <v>4.5736969624590146E-2</v>
      </c>
      <c r="S30" s="12"/>
      <c r="T30" s="13"/>
      <c r="U30" s="11"/>
      <c r="V30" s="2"/>
      <c r="W30" s="2"/>
      <c r="X30" s="2"/>
      <c r="Y30" s="2"/>
      <c r="Z30" s="2"/>
    </row>
    <row r="31" spans="1:26" s="27" customFormat="1" ht="15" customHeight="1" x14ac:dyDescent="0.2">
      <c r="A31" s="30">
        <v>1934</v>
      </c>
      <c r="B31" s="301">
        <f>'TB2'!B31</f>
        <v>0.51408324990610432</v>
      </c>
      <c r="C31" s="415"/>
      <c r="D31" s="415"/>
      <c r="E31" s="298">
        <f>TB2b!B31</f>
        <v>0.48591675009389568</v>
      </c>
      <c r="F31" s="25">
        <f>TB2b!J31</f>
        <v>0.37642280136768902</v>
      </c>
      <c r="G31" s="25">
        <f>TB2b!R31</f>
        <v>0.19027898265098028</v>
      </c>
      <c r="H31" s="25">
        <f>TB2c!B31</f>
        <v>0.14506930611482385</v>
      </c>
      <c r="I31" s="25">
        <f>TB2c!J31</f>
        <v>7.1568625741122049E-2</v>
      </c>
      <c r="J31" s="25">
        <f>TB2c!R31</f>
        <v>2.1667533496238504E-2</v>
      </c>
      <c r="K31" s="25"/>
      <c r="L31" s="53">
        <f t="shared" si="2"/>
        <v>0.29563776744291537</v>
      </c>
      <c r="M31" s="13">
        <f t="shared" si="3"/>
        <v>0.10949394872620666</v>
      </c>
      <c r="N31" s="13">
        <f t="shared" si="3"/>
        <v>0.18614381871670874</v>
      </c>
      <c r="O31" s="13">
        <f t="shared" si="0"/>
        <v>0.11871035690985823</v>
      </c>
      <c r="P31" s="13">
        <f t="shared" si="1"/>
        <v>4.5209676536156429E-2</v>
      </c>
      <c r="Q31" s="13">
        <f t="shared" si="1"/>
        <v>7.3500680373701804E-2</v>
      </c>
      <c r="R31" s="13">
        <f t="shared" si="1"/>
        <v>4.9901092244883545E-2</v>
      </c>
      <c r="S31" s="12"/>
      <c r="T31" s="13"/>
      <c r="U31" s="11"/>
      <c r="V31" s="2"/>
      <c r="W31" s="2"/>
      <c r="X31" s="2"/>
      <c r="Y31" s="2"/>
      <c r="Z31" s="2"/>
    </row>
    <row r="32" spans="1:26" s="27" customFormat="1" ht="15" customHeight="1" x14ac:dyDescent="0.2">
      <c r="A32" s="30">
        <v>1935</v>
      </c>
      <c r="B32" s="301">
        <f>'TB2'!B32</f>
        <v>0.52162221795459474</v>
      </c>
      <c r="C32" s="415"/>
      <c r="D32" s="415"/>
      <c r="E32" s="298">
        <f>TB2b!B32</f>
        <v>0.47837778204540526</v>
      </c>
      <c r="F32" s="25">
        <f>TB2b!J32</f>
        <v>0.36486940345228819</v>
      </c>
      <c r="G32" s="25">
        <f>TB2b!R32</f>
        <v>0.19351579035377889</v>
      </c>
      <c r="H32" s="25">
        <f>TB2c!B32</f>
        <v>0.14826492158632287</v>
      </c>
      <c r="I32" s="25">
        <f>TB2c!J32</f>
        <v>7.4157898354179658E-2</v>
      </c>
      <c r="J32" s="25">
        <f>TB2c!R32</f>
        <v>2.29945589023847E-2</v>
      </c>
      <c r="K32" s="25"/>
      <c r="L32" s="53">
        <f t="shared" si="2"/>
        <v>0.2848619916916264</v>
      </c>
      <c r="M32" s="13">
        <f t="shared" si="3"/>
        <v>0.11350837859311708</v>
      </c>
      <c r="N32" s="13">
        <f t="shared" si="3"/>
        <v>0.1713536130985093</v>
      </c>
      <c r="O32" s="13">
        <f t="shared" si="0"/>
        <v>0.11935789199959923</v>
      </c>
      <c r="P32" s="13">
        <f t="shared" si="1"/>
        <v>4.5250868767456015E-2</v>
      </c>
      <c r="Q32" s="13">
        <f t="shared" si="1"/>
        <v>7.4107023232143215E-2</v>
      </c>
      <c r="R32" s="13">
        <f t="shared" si="1"/>
        <v>5.1163339451794958E-2</v>
      </c>
      <c r="S32" s="12"/>
      <c r="T32" s="13"/>
      <c r="U32" s="11"/>
      <c r="V32" s="2"/>
      <c r="W32" s="2"/>
      <c r="X32" s="2"/>
      <c r="Y32" s="2"/>
      <c r="Z32" s="2"/>
    </row>
    <row r="33" spans="1:26" s="27" customFormat="1" ht="15" customHeight="1" x14ac:dyDescent="0.2">
      <c r="A33" s="30">
        <v>1936</v>
      </c>
      <c r="B33" s="301">
        <f>'TB2'!B33</f>
        <v>0.52337515697021353</v>
      </c>
      <c r="C33" s="415"/>
      <c r="D33" s="415"/>
      <c r="E33" s="298">
        <f>TB2b!B33</f>
        <v>0.47662484302978647</v>
      </c>
      <c r="F33" s="25">
        <f>TB2b!J33</f>
        <v>0.36585002712664366</v>
      </c>
      <c r="G33" s="25">
        <f>TB2b!R33</f>
        <v>0.20626873302703055</v>
      </c>
      <c r="H33" s="25">
        <f>TB2c!B33</f>
        <v>0.15889733407580556</v>
      </c>
      <c r="I33" s="25">
        <f>TB2c!J33</f>
        <v>7.8223302916425055E-2</v>
      </c>
      <c r="J33" s="25">
        <f>TB2c!R33</f>
        <v>2.2901244554805647E-2</v>
      </c>
      <c r="K33" s="25"/>
      <c r="L33" s="53">
        <f t="shared" si="2"/>
        <v>0.27035611000275594</v>
      </c>
      <c r="M33" s="13">
        <f t="shared" si="3"/>
        <v>0.11077481590314281</v>
      </c>
      <c r="N33" s="13">
        <f t="shared" si="3"/>
        <v>0.15958129409961311</v>
      </c>
      <c r="O33" s="13">
        <f t="shared" si="0"/>
        <v>0.12804543011060548</v>
      </c>
      <c r="P33" s="13">
        <f t="shared" si="1"/>
        <v>4.7371398951224997E-2</v>
      </c>
      <c r="Q33" s="13">
        <f t="shared" si="1"/>
        <v>8.0674031159380502E-2</v>
      </c>
      <c r="R33" s="13">
        <f t="shared" si="1"/>
        <v>5.5322058361619408E-2</v>
      </c>
      <c r="S33" s="12"/>
      <c r="T33" s="13"/>
      <c r="U33" s="11"/>
      <c r="V33" s="2"/>
      <c r="W33" s="2"/>
      <c r="X33" s="2"/>
      <c r="Y33" s="2"/>
      <c r="Z33" s="2"/>
    </row>
    <row r="34" spans="1:26" s="27" customFormat="1" ht="15" customHeight="1" x14ac:dyDescent="0.2">
      <c r="A34" s="30">
        <v>1937</v>
      </c>
      <c r="B34" s="301">
        <f>'TB2'!B34</f>
        <v>0.53194193463318229</v>
      </c>
      <c r="C34" s="415"/>
      <c r="D34" s="416"/>
      <c r="E34" s="298">
        <f>TB2b!B34</f>
        <v>0.46805806536681771</v>
      </c>
      <c r="F34" s="25">
        <f>TB2b!J34</f>
        <v>0.35913593498650087</v>
      </c>
      <c r="G34" s="25">
        <f>TB2b!R34</f>
        <v>0.20357649672998668</v>
      </c>
      <c r="H34" s="25">
        <f>TB2c!B34</f>
        <v>0.15631834745794179</v>
      </c>
      <c r="I34" s="25">
        <f>TB2c!J34</f>
        <v>7.7603159564729213E-2</v>
      </c>
      <c r="J34" s="25">
        <f>TB2c!R34</f>
        <v>2.3533528830066642E-2</v>
      </c>
      <c r="K34" s="25"/>
      <c r="L34" s="53">
        <f t="shared" si="2"/>
        <v>0.26448156863683103</v>
      </c>
      <c r="M34" s="13">
        <f t="shared" si="3"/>
        <v>0.10892213038031684</v>
      </c>
      <c r="N34" s="13">
        <f t="shared" si="3"/>
        <v>0.15555943825651419</v>
      </c>
      <c r="O34" s="13">
        <f t="shared" si="0"/>
        <v>0.12597333716525747</v>
      </c>
      <c r="P34" s="13">
        <f t="shared" si="1"/>
        <v>4.7258149272044886E-2</v>
      </c>
      <c r="Q34" s="13">
        <f t="shared" si="1"/>
        <v>7.8715187893212579E-2</v>
      </c>
      <c r="R34" s="13">
        <f t="shared" si="1"/>
        <v>5.4069630734662574E-2</v>
      </c>
      <c r="S34" s="12"/>
      <c r="T34" s="13"/>
      <c r="U34" s="11"/>
      <c r="V34" s="2"/>
      <c r="W34" s="2"/>
      <c r="X34" s="2"/>
      <c r="Y34" s="2"/>
      <c r="Z34" s="2"/>
    </row>
    <row r="35" spans="1:26" s="27" customFormat="1" ht="15" customHeight="1" x14ac:dyDescent="0.2">
      <c r="A35" s="30">
        <v>1938</v>
      </c>
      <c r="B35" s="301">
        <f>'TB2'!B35</f>
        <v>0.53312914830073788</v>
      </c>
      <c r="C35" s="415"/>
      <c r="D35" s="416"/>
      <c r="E35" s="298">
        <f>TB2b!B35</f>
        <v>0.46687085169926218</v>
      </c>
      <c r="F35" s="25">
        <f>TB2b!J35</f>
        <v>0.34723944036292625</v>
      </c>
      <c r="G35" s="25">
        <f>TB2b!R35</f>
        <v>0.18529037833380257</v>
      </c>
      <c r="H35" s="25">
        <f>TB2c!B35</f>
        <v>0.13948777605694029</v>
      </c>
      <c r="I35" s="25">
        <f>TB2c!J35</f>
        <v>6.8750846182460759E-2</v>
      </c>
      <c r="J35" s="25">
        <f>TB2c!R35</f>
        <v>2.3539822457522189E-2</v>
      </c>
      <c r="K35" s="25"/>
      <c r="L35" s="53">
        <f t="shared" si="2"/>
        <v>0.2815804733654596</v>
      </c>
      <c r="M35" s="13">
        <f t="shared" si="3"/>
        <v>0.11963141133633592</v>
      </c>
      <c r="N35" s="13">
        <f t="shared" si="3"/>
        <v>0.16194906202912368</v>
      </c>
      <c r="O35" s="13">
        <f t="shared" si="0"/>
        <v>0.11653953215134182</v>
      </c>
      <c r="P35" s="13">
        <f t="shared" si="1"/>
        <v>4.5802602276862281E-2</v>
      </c>
      <c r="Q35" s="13">
        <f t="shared" si="1"/>
        <v>7.0736929874479534E-2</v>
      </c>
      <c r="R35" s="13">
        <f t="shared" si="1"/>
        <v>4.521102372493857E-2</v>
      </c>
      <c r="S35" s="12"/>
      <c r="T35" s="13"/>
      <c r="U35" s="11"/>
      <c r="V35" s="2"/>
      <c r="W35" s="2"/>
      <c r="X35" s="2"/>
      <c r="Y35" s="2"/>
      <c r="Z35" s="2"/>
    </row>
    <row r="36" spans="1:26" s="27" customFormat="1" ht="15" customHeight="1" x14ac:dyDescent="0.2">
      <c r="A36" s="29">
        <v>1939</v>
      </c>
      <c r="B36" s="302">
        <f>'TB2'!B36</f>
        <v>0.51625658870174296</v>
      </c>
      <c r="C36" s="413"/>
      <c r="D36" s="414"/>
      <c r="E36" s="299">
        <f>TB2b!B36</f>
        <v>0.48374341129825699</v>
      </c>
      <c r="F36" s="28">
        <f>TB2b!J36</f>
        <v>0.36204293274889671</v>
      </c>
      <c r="G36" s="28">
        <f>TB2b!R36</f>
        <v>0.19610747598287812</v>
      </c>
      <c r="H36" s="28">
        <f>TB2c!B36</f>
        <v>0.14793618272592968</v>
      </c>
      <c r="I36" s="28">
        <f>TB2c!J36</f>
        <v>7.1944407075927266E-2</v>
      </c>
      <c r="J36" s="28">
        <f>TB2c!R36</f>
        <v>2.1941775314728105E-2</v>
      </c>
      <c r="K36" s="28"/>
      <c r="L36" s="54">
        <f t="shared" si="2"/>
        <v>0.2876359353153789</v>
      </c>
      <c r="M36" s="18">
        <f t="shared" si="3"/>
        <v>0.12170047854936028</v>
      </c>
      <c r="N36" s="18">
        <f t="shared" si="3"/>
        <v>0.16593545676601859</v>
      </c>
      <c r="O36" s="18">
        <f t="shared" si="0"/>
        <v>0.12416306890695085</v>
      </c>
      <c r="P36" s="18">
        <f t="shared" si="1"/>
        <v>4.8171293256948439E-2</v>
      </c>
      <c r="Q36" s="18">
        <f t="shared" si="1"/>
        <v>7.5991775650002411E-2</v>
      </c>
      <c r="R36" s="18">
        <f t="shared" si="1"/>
        <v>5.0002631761199165E-2</v>
      </c>
      <c r="S36" s="17"/>
      <c r="T36" s="13"/>
      <c r="U36" s="11"/>
      <c r="V36" s="2"/>
      <c r="W36" s="2"/>
      <c r="X36" s="2"/>
      <c r="Y36" s="2"/>
      <c r="Z36" s="2"/>
    </row>
    <row r="37" spans="1:26" s="27" customFormat="1" ht="15" customHeight="1" x14ac:dyDescent="0.2">
      <c r="A37" s="31">
        <v>1940</v>
      </c>
      <c r="B37" s="303">
        <f>'TB2'!B37</f>
        <v>0.51295380053668271</v>
      </c>
      <c r="C37" s="415"/>
      <c r="D37" s="415"/>
      <c r="E37" s="300">
        <f>TB2b!B37</f>
        <v>0.48704619946331723</v>
      </c>
      <c r="F37" s="26">
        <f>TB2b!J37</f>
        <v>0.36879037562027162</v>
      </c>
      <c r="G37" s="26">
        <f>TB2b!R37</f>
        <v>0.20796963710802255</v>
      </c>
      <c r="H37" s="26">
        <f>TB2c!B37</f>
        <v>0.15893209967056818</v>
      </c>
      <c r="I37" s="26">
        <f>TB2c!J37</f>
        <v>7.9705546038126879E-2</v>
      </c>
      <c r="J37" s="26">
        <f>TB2c!R37</f>
        <v>2.6134123963424089E-2</v>
      </c>
      <c r="K37" s="26"/>
      <c r="L37" s="55">
        <f t="shared" si="2"/>
        <v>0.27907656235529466</v>
      </c>
      <c r="M37" s="22">
        <f t="shared" si="3"/>
        <v>0.11825582384304562</v>
      </c>
      <c r="N37" s="22">
        <f t="shared" si="3"/>
        <v>0.16082073851224907</v>
      </c>
      <c r="O37" s="22">
        <f t="shared" si="0"/>
        <v>0.12826409106989567</v>
      </c>
      <c r="P37" s="22">
        <f t="shared" si="1"/>
        <v>4.903753743745437E-2</v>
      </c>
      <c r="Q37" s="22">
        <f t="shared" si="1"/>
        <v>7.9226553632441299E-2</v>
      </c>
      <c r="R37" s="22">
        <f t="shared" si="1"/>
        <v>5.3571422074702793E-2</v>
      </c>
      <c r="S37" s="21"/>
      <c r="T37" s="13"/>
      <c r="U37" s="11"/>
      <c r="V37" s="2"/>
      <c r="W37" s="2"/>
      <c r="X37" s="2"/>
      <c r="Y37" s="2"/>
      <c r="Z37" s="2"/>
    </row>
    <row r="38" spans="1:26" s="27" customFormat="1" ht="15" customHeight="1" x14ac:dyDescent="0.2">
      <c r="A38" s="30">
        <v>1941</v>
      </c>
      <c r="B38" s="301">
        <f>'TB2'!B38</f>
        <v>0.53497129512548347</v>
      </c>
      <c r="C38" s="415"/>
      <c r="D38" s="415"/>
      <c r="E38" s="298">
        <f>TB2b!B38</f>
        <v>0.46502870487451659</v>
      </c>
      <c r="F38" s="25">
        <f>TB2b!J38</f>
        <v>0.36080306781804539</v>
      </c>
      <c r="G38" s="25">
        <f>TB2b!R38</f>
        <v>0.21319916934042493</v>
      </c>
      <c r="H38" s="25">
        <f>TB2c!B38</f>
        <v>0.16336608016372198</v>
      </c>
      <c r="I38" s="25">
        <f>TB2c!J38</f>
        <v>8.3221929073525311E-2</v>
      </c>
      <c r="J38" s="25">
        <f>TB2c!R38</f>
        <v>2.8133251002285201E-2</v>
      </c>
      <c r="K38" s="25"/>
      <c r="L38" s="53">
        <f t="shared" si="2"/>
        <v>0.25182953553409165</v>
      </c>
      <c r="M38" s="13">
        <f t="shared" si="3"/>
        <v>0.1042256370564712</v>
      </c>
      <c r="N38" s="13">
        <f t="shared" si="3"/>
        <v>0.14760389847762045</v>
      </c>
      <c r="O38" s="13">
        <f t="shared" si="0"/>
        <v>0.12997724026689961</v>
      </c>
      <c r="P38" s="13">
        <f t="shared" si="1"/>
        <v>4.9833089176702955E-2</v>
      </c>
      <c r="Q38" s="13">
        <f t="shared" si="1"/>
        <v>8.0144151090196666E-2</v>
      </c>
      <c r="R38" s="13">
        <f t="shared" si="1"/>
        <v>5.5088678071240113E-2</v>
      </c>
      <c r="S38" s="12"/>
      <c r="T38" s="13"/>
      <c r="U38" s="11"/>
      <c r="V38" s="2"/>
      <c r="W38" s="2"/>
      <c r="X38" s="2"/>
      <c r="Y38" s="2"/>
      <c r="Z38" s="2"/>
    </row>
    <row r="39" spans="1:26" s="27" customFormat="1" ht="15" customHeight="1" x14ac:dyDescent="0.2">
      <c r="A39" s="30">
        <v>1942</v>
      </c>
      <c r="B39" s="301">
        <f>'TB2'!B39</f>
        <v>0.57956684693991256</v>
      </c>
      <c r="C39" s="415"/>
      <c r="D39" s="415"/>
      <c r="E39" s="298">
        <f>TB2b!B39</f>
        <v>0.42043315306008744</v>
      </c>
      <c r="F39" s="25">
        <f>TB2b!J39</f>
        <v>0.33291427753943137</v>
      </c>
      <c r="G39" s="25">
        <f>TB2b!R39</f>
        <v>0.20433232442782467</v>
      </c>
      <c r="H39" s="25">
        <f>TB2c!B39</f>
        <v>0.15814765378480464</v>
      </c>
      <c r="I39" s="25">
        <f>TB2c!J39</f>
        <v>8.0060334901186414E-2</v>
      </c>
      <c r="J39" s="25">
        <f>TB2c!R39</f>
        <v>2.5243596342242432E-2</v>
      </c>
      <c r="K39" s="25"/>
      <c r="L39" s="53">
        <f t="shared" si="2"/>
        <v>0.21610082863226276</v>
      </c>
      <c r="M39" s="13">
        <f t="shared" si="3"/>
        <v>8.751887552065607E-2</v>
      </c>
      <c r="N39" s="13">
        <f t="shared" si="3"/>
        <v>0.12858195311160669</v>
      </c>
      <c r="O39" s="13">
        <f t="shared" si="0"/>
        <v>0.12427198952663826</v>
      </c>
      <c r="P39" s="13">
        <f t="shared" si="1"/>
        <v>4.6184670643020037E-2</v>
      </c>
      <c r="Q39" s="13">
        <f t="shared" si="1"/>
        <v>7.8087318883618223E-2</v>
      </c>
      <c r="R39" s="13">
        <f t="shared" si="1"/>
        <v>5.4816738558943978E-2</v>
      </c>
      <c r="S39" s="12"/>
      <c r="T39" s="13"/>
      <c r="U39" s="11"/>
      <c r="V39" s="2"/>
      <c r="W39" s="2"/>
      <c r="X39" s="2"/>
      <c r="Y39" s="2"/>
      <c r="Z39" s="2"/>
    </row>
    <row r="40" spans="1:26" s="27" customFormat="1" ht="15" customHeight="1" x14ac:dyDescent="0.2">
      <c r="A40" s="30">
        <v>1943</v>
      </c>
      <c r="B40" s="301">
        <f>'TB2'!B40</f>
        <v>0.61315889617585639</v>
      </c>
      <c r="C40" s="415"/>
      <c r="D40" s="415"/>
      <c r="E40" s="298">
        <f>TB2b!B40</f>
        <v>0.38684110382414361</v>
      </c>
      <c r="F40" s="25">
        <f>TB2b!J40</f>
        <v>0.30747484103868089</v>
      </c>
      <c r="G40" s="25">
        <f>TB2b!R40</f>
        <v>0.18540886798279707</v>
      </c>
      <c r="H40" s="25">
        <f>TB2c!B40</f>
        <v>0.1406028989539849</v>
      </c>
      <c r="I40" s="25">
        <f>TB2c!J40</f>
        <v>6.8322412008416142E-2</v>
      </c>
      <c r="J40" s="25">
        <f>TB2c!R40</f>
        <v>1.8718361894434349E-2</v>
      </c>
      <c r="K40" s="25"/>
      <c r="L40" s="53">
        <f t="shared" si="2"/>
        <v>0.20143223584134654</v>
      </c>
      <c r="M40" s="13">
        <f t="shared" si="3"/>
        <v>7.9366262785462716E-2</v>
      </c>
      <c r="N40" s="13">
        <f t="shared" si="3"/>
        <v>0.12206597305588382</v>
      </c>
      <c r="O40" s="13">
        <f t="shared" si="0"/>
        <v>0.11708645597438093</v>
      </c>
      <c r="P40" s="13">
        <f t="shared" si="1"/>
        <v>4.4805969028812176E-2</v>
      </c>
      <c r="Q40" s="13">
        <f t="shared" si="1"/>
        <v>7.2280486945568753E-2</v>
      </c>
      <c r="R40" s="13">
        <f t="shared" si="1"/>
        <v>4.9604050113981793E-2</v>
      </c>
      <c r="S40" s="12"/>
      <c r="T40" s="13"/>
      <c r="U40" s="11"/>
      <c r="V40" s="2"/>
      <c r="W40" s="2"/>
      <c r="X40" s="2"/>
      <c r="Y40" s="2"/>
      <c r="Z40" s="2"/>
    </row>
    <row r="41" spans="1:26" s="27" customFormat="1" ht="15" customHeight="1" x14ac:dyDescent="0.2">
      <c r="A41" s="30">
        <v>1944</v>
      </c>
      <c r="B41" s="301">
        <f>'TB2'!B41</f>
        <v>0.6384692039528006</v>
      </c>
      <c r="C41" s="415"/>
      <c r="D41" s="415"/>
      <c r="E41" s="298">
        <f>TB2b!B41</f>
        <v>0.36153079604719945</v>
      </c>
      <c r="F41" s="25">
        <f>TB2b!J41</f>
        <v>0.27421237652046382</v>
      </c>
      <c r="G41" s="25">
        <f>TB2b!R41</f>
        <v>0.15427816038091322</v>
      </c>
      <c r="H41" s="25">
        <f>TB2c!B41</f>
        <v>0.11447856696433327</v>
      </c>
      <c r="I41" s="25">
        <f>TB2c!J41</f>
        <v>5.3948243889021662E-2</v>
      </c>
      <c r="J41" s="25">
        <f>TB2c!R41</f>
        <v>1.6558838029525728E-2</v>
      </c>
      <c r="K41" s="25"/>
      <c r="L41" s="53">
        <f t="shared" si="2"/>
        <v>0.20725263566628624</v>
      </c>
      <c r="M41" s="13">
        <f t="shared" si="3"/>
        <v>8.7318419526735636E-2</v>
      </c>
      <c r="N41" s="13">
        <f t="shared" si="3"/>
        <v>0.1199342161395506</v>
      </c>
      <c r="O41" s="13">
        <f t="shared" si="0"/>
        <v>0.10032991649189155</v>
      </c>
      <c r="P41" s="13">
        <f t="shared" si="1"/>
        <v>3.9799593416579945E-2</v>
      </c>
      <c r="Q41" s="13">
        <f t="shared" si="1"/>
        <v>6.0530323075311608E-2</v>
      </c>
      <c r="R41" s="13">
        <f t="shared" si="1"/>
        <v>3.7389405859495933E-2</v>
      </c>
      <c r="S41" s="12"/>
      <c r="T41" s="13"/>
      <c r="U41" s="11"/>
      <c r="V41" s="2"/>
      <c r="W41" s="2"/>
      <c r="X41" s="2"/>
      <c r="Y41" s="2"/>
      <c r="Z41" s="2"/>
    </row>
    <row r="42" spans="1:26" s="27" customFormat="1" ht="15" customHeight="1" x14ac:dyDescent="0.2">
      <c r="A42" s="30">
        <v>1945</v>
      </c>
      <c r="B42" s="301">
        <f>'TB2'!B42</f>
        <v>0.64622116123336226</v>
      </c>
      <c r="C42" s="415"/>
      <c r="D42" s="415"/>
      <c r="E42" s="298">
        <f>TB2b!B42</f>
        <v>0.35377883876663774</v>
      </c>
      <c r="F42" s="25">
        <f>TB2b!J42</f>
        <v>0.2672987915281842</v>
      </c>
      <c r="G42" s="25">
        <f>TB2b!R42</f>
        <v>0.14367791614419725</v>
      </c>
      <c r="H42" s="25">
        <f>TB2c!B42</f>
        <v>0.10382198177095568</v>
      </c>
      <c r="I42" s="25">
        <f>TB2c!J42</f>
        <v>4.6169537469042538E-2</v>
      </c>
      <c r="J42" s="25">
        <f>TB2c!R42</f>
        <v>1.2432587042526384E-2</v>
      </c>
      <c r="K42" s="25"/>
      <c r="L42" s="53">
        <f t="shared" si="2"/>
        <v>0.21010092262244048</v>
      </c>
      <c r="M42" s="13">
        <f t="shared" si="3"/>
        <v>8.6480047238453539E-2</v>
      </c>
      <c r="N42" s="13">
        <f t="shared" si="3"/>
        <v>0.12362087538398694</v>
      </c>
      <c r="O42" s="13">
        <f t="shared" si="0"/>
        <v>9.7508378675154717E-2</v>
      </c>
      <c r="P42" s="13">
        <f t="shared" ref="P42:S73" si="4">G42-H42</f>
        <v>3.9855934373241572E-2</v>
      </c>
      <c r="Q42" s="13">
        <f t="shared" si="4"/>
        <v>5.7652444301913144E-2</v>
      </c>
      <c r="R42" s="13">
        <f t="shared" si="4"/>
        <v>3.3736950426516157E-2</v>
      </c>
      <c r="S42" s="12"/>
      <c r="T42" s="13"/>
      <c r="U42" s="11"/>
      <c r="V42" s="2"/>
      <c r="W42" s="2"/>
      <c r="X42" s="2"/>
      <c r="Y42" s="2"/>
      <c r="Z42" s="2"/>
    </row>
    <row r="43" spans="1:26" s="27" customFormat="1" ht="15" customHeight="1" x14ac:dyDescent="0.2">
      <c r="A43" s="30">
        <v>1946</v>
      </c>
      <c r="B43" s="301">
        <f>'TB2'!B43</f>
        <v>0.63012759448722944</v>
      </c>
      <c r="C43" s="415"/>
      <c r="D43" s="416"/>
      <c r="E43" s="298">
        <f>TB2b!B43</f>
        <v>0.36987240551277056</v>
      </c>
      <c r="F43" s="25">
        <f>TB2b!J43</f>
        <v>0.28154319608815648</v>
      </c>
      <c r="G43" s="25">
        <f>TB2b!R43</f>
        <v>0.14400952067582193</v>
      </c>
      <c r="H43" s="25">
        <f>TB2c!B43</f>
        <v>0.10195020730158248</v>
      </c>
      <c r="I43" s="25">
        <f>TB2c!J43</f>
        <v>4.391637365975426E-2</v>
      </c>
      <c r="J43" s="25">
        <f>TB2c!R43</f>
        <v>1.2877079059394503E-2</v>
      </c>
      <c r="K43" s="25"/>
      <c r="L43" s="53">
        <f t="shared" si="2"/>
        <v>0.22586288483694864</v>
      </c>
      <c r="M43" s="13">
        <f t="shared" si="3"/>
        <v>8.8329209424614086E-2</v>
      </c>
      <c r="N43" s="13">
        <f t="shared" si="3"/>
        <v>0.13753367541233455</v>
      </c>
      <c r="O43" s="13">
        <f t="shared" si="0"/>
        <v>0.10009314701606767</v>
      </c>
      <c r="P43" s="13">
        <f t="shared" si="4"/>
        <v>4.2059313374239446E-2</v>
      </c>
      <c r="Q43" s="13">
        <f t="shared" si="4"/>
        <v>5.8033833641828222E-2</v>
      </c>
      <c r="R43" s="13">
        <f t="shared" si="4"/>
        <v>3.1039294600359757E-2</v>
      </c>
      <c r="S43" s="12"/>
      <c r="T43" s="13"/>
      <c r="U43" s="11"/>
      <c r="V43" s="2"/>
      <c r="W43" s="2"/>
      <c r="X43" s="2"/>
      <c r="Y43" s="2"/>
      <c r="Z43" s="2"/>
    </row>
    <row r="44" spans="1:26" s="27" customFormat="1" ht="15" customHeight="1" x14ac:dyDescent="0.2">
      <c r="A44" s="30">
        <v>1947</v>
      </c>
      <c r="B44" s="301">
        <f>'TB2'!B44</f>
        <v>0.63507443231794969</v>
      </c>
      <c r="C44" s="415"/>
      <c r="D44" s="416"/>
      <c r="E44" s="298">
        <f>TB2b!B44</f>
        <v>0.36492556768205031</v>
      </c>
      <c r="F44" s="25">
        <f>TB2b!J44</f>
        <v>0.28103032576854098</v>
      </c>
      <c r="G44" s="25">
        <f>TB2b!R44</f>
        <v>0.14845277388675288</v>
      </c>
      <c r="H44" s="25">
        <f>TB2c!B44</f>
        <v>0.10710187895986688</v>
      </c>
      <c r="I44" s="25">
        <f>TB2c!J44</f>
        <v>4.9450452795867787E-2</v>
      </c>
      <c r="J44" s="25">
        <f>TB2c!R44</f>
        <v>1.6072110561694566E-2</v>
      </c>
      <c r="K44" s="25"/>
      <c r="L44" s="53">
        <f t="shared" si="2"/>
        <v>0.21647279379529744</v>
      </c>
      <c r="M44" s="13">
        <f t="shared" si="3"/>
        <v>8.3895241913509333E-2</v>
      </c>
      <c r="N44" s="13">
        <f t="shared" si="3"/>
        <v>0.1325775518817881</v>
      </c>
      <c r="O44" s="13">
        <f t="shared" si="0"/>
        <v>9.9002321090885081E-2</v>
      </c>
      <c r="P44" s="13">
        <f t="shared" si="4"/>
        <v>4.1350894926885998E-2</v>
      </c>
      <c r="Q44" s="13">
        <f t="shared" si="4"/>
        <v>5.7651426163999091E-2</v>
      </c>
      <c r="R44" s="13">
        <f t="shared" si="4"/>
        <v>3.3378342234173221E-2</v>
      </c>
      <c r="S44" s="12"/>
      <c r="T44" s="13"/>
      <c r="U44" s="11"/>
      <c r="V44" s="2"/>
      <c r="W44" s="2"/>
      <c r="X44" s="2"/>
      <c r="Y44" s="2"/>
      <c r="Z44" s="2"/>
    </row>
    <row r="45" spans="1:26" s="27" customFormat="1" ht="15" customHeight="1" x14ac:dyDescent="0.2">
      <c r="A45" s="30">
        <v>1948</v>
      </c>
      <c r="B45" s="301">
        <f>'TB2'!B45</f>
        <v>0.61517163067698988</v>
      </c>
      <c r="C45" s="415"/>
      <c r="D45" s="416"/>
      <c r="E45" s="298">
        <f>TB2b!B45</f>
        <v>0.38482836932301012</v>
      </c>
      <c r="F45" s="25">
        <f>TB2b!J45</f>
        <v>0.29682426222150238</v>
      </c>
      <c r="G45" s="25">
        <f>TB2b!R45</f>
        <v>0.16133437930526323</v>
      </c>
      <c r="H45" s="25">
        <f>TB2c!B45</f>
        <v>0.11896989669810028</v>
      </c>
      <c r="I45" s="25">
        <f>TB2c!J45</f>
        <v>5.6387411161445064E-2</v>
      </c>
      <c r="J45" s="25">
        <f>TB2c!R45</f>
        <v>1.7928022961326694E-2</v>
      </c>
      <c r="K45" s="25"/>
      <c r="L45" s="53">
        <f t="shared" si="2"/>
        <v>0.22349399001774689</v>
      </c>
      <c r="M45" s="13">
        <f t="shared" si="3"/>
        <v>8.8004107101507745E-2</v>
      </c>
      <c r="N45" s="13">
        <f t="shared" si="3"/>
        <v>0.13548988291623915</v>
      </c>
      <c r="O45" s="13">
        <f t="shared" si="0"/>
        <v>0.10494696814381817</v>
      </c>
      <c r="P45" s="13">
        <f t="shared" si="4"/>
        <v>4.2364482607162954E-2</v>
      </c>
      <c r="Q45" s="13">
        <f t="shared" si="4"/>
        <v>6.2582485536655214E-2</v>
      </c>
      <c r="R45" s="13">
        <f t="shared" si="4"/>
        <v>3.845938820011837E-2</v>
      </c>
      <c r="S45" s="12"/>
      <c r="T45" s="13"/>
      <c r="U45" s="11"/>
      <c r="V45" s="2"/>
      <c r="W45" s="2"/>
      <c r="X45" s="2"/>
      <c r="Y45" s="2"/>
      <c r="Z45" s="2"/>
    </row>
    <row r="46" spans="1:26" s="27" customFormat="1" ht="15" customHeight="1" x14ac:dyDescent="0.2">
      <c r="A46" s="29">
        <v>1949</v>
      </c>
      <c r="B46" s="302">
        <f>'TB2'!B46</f>
        <v>0.62087173476408719</v>
      </c>
      <c r="C46" s="413"/>
      <c r="D46" s="414"/>
      <c r="E46" s="299">
        <f>TB2b!B46</f>
        <v>0.37912826523591281</v>
      </c>
      <c r="F46" s="28">
        <f>TB2b!J46</f>
        <v>0.28766649759085777</v>
      </c>
      <c r="G46" s="28">
        <f>TB2b!R46</f>
        <v>0.15494629189562426</v>
      </c>
      <c r="H46" s="28">
        <f>TB2c!B46</f>
        <v>0.11444514131527249</v>
      </c>
      <c r="I46" s="28">
        <f>TB2c!J46</f>
        <v>5.4631457992400899E-2</v>
      </c>
      <c r="J46" s="28">
        <f>TB2c!R46</f>
        <v>1.7776731201094936E-2</v>
      </c>
      <c r="K46" s="28"/>
      <c r="L46" s="54">
        <f t="shared" si="2"/>
        <v>0.22418197334028855</v>
      </c>
      <c r="M46" s="18">
        <f t="shared" si="3"/>
        <v>9.1461767645055037E-2</v>
      </c>
      <c r="N46" s="18">
        <f t="shared" si="3"/>
        <v>0.13272020569523352</v>
      </c>
      <c r="O46" s="18">
        <f t="shared" si="0"/>
        <v>0.10031483390322335</v>
      </c>
      <c r="P46" s="18">
        <f t="shared" si="4"/>
        <v>4.0501150580351766E-2</v>
      </c>
      <c r="Q46" s="18">
        <f t="shared" si="4"/>
        <v>5.981368332287159E-2</v>
      </c>
      <c r="R46" s="18">
        <f t="shared" si="4"/>
        <v>3.6854726791305963E-2</v>
      </c>
      <c r="S46" s="17"/>
      <c r="T46" s="13"/>
      <c r="U46" s="11"/>
      <c r="V46" s="2"/>
      <c r="W46" s="2"/>
      <c r="X46" s="2"/>
      <c r="Y46" s="2"/>
      <c r="Z46" s="2"/>
    </row>
    <row r="47" spans="1:26" s="27" customFormat="1" ht="15" customHeight="1" x14ac:dyDescent="0.2">
      <c r="A47" s="31">
        <v>1950</v>
      </c>
      <c r="B47" s="303">
        <f>'TB2'!B47</f>
        <v>0.61272057898447052</v>
      </c>
      <c r="C47" s="415"/>
      <c r="D47" s="415"/>
      <c r="E47" s="300">
        <f>TB2b!B47</f>
        <v>0.38727942101552948</v>
      </c>
      <c r="F47" s="26">
        <f>TB2b!J47</f>
        <v>0.2971287192111991</v>
      </c>
      <c r="G47" s="26">
        <f>TB2b!R47</f>
        <v>0.16544052258483372</v>
      </c>
      <c r="H47" s="26">
        <f>TB2c!B47</f>
        <v>0.12186215144591341</v>
      </c>
      <c r="I47" s="26">
        <f>TB2c!J47</f>
        <v>5.9183831744904832E-2</v>
      </c>
      <c r="J47" s="26">
        <f>TB2c!R47</f>
        <v>1.518085726220084E-2</v>
      </c>
      <c r="K47" s="26"/>
      <c r="L47" s="55">
        <f t="shared" si="2"/>
        <v>0.22183889843069576</v>
      </c>
      <c r="M47" s="22">
        <f t="shared" si="3"/>
        <v>9.015070180433038E-2</v>
      </c>
      <c r="N47" s="22">
        <f t="shared" si="3"/>
        <v>0.13168819662636538</v>
      </c>
      <c r="O47" s="22">
        <f t="shared" si="0"/>
        <v>0.10625669083992889</v>
      </c>
      <c r="P47" s="22">
        <f t="shared" si="4"/>
        <v>4.357837113892031E-2</v>
      </c>
      <c r="Q47" s="22">
        <f t="shared" si="4"/>
        <v>6.2678319701008567E-2</v>
      </c>
      <c r="R47" s="22">
        <f t="shared" si="4"/>
        <v>4.4002974482703988E-2</v>
      </c>
      <c r="S47" s="21"/>
      <c r="T47" s="13"/>
      <c r="U47" s="11"/>
      <c r="V47" s="2"/>
      <c r="W47" s="2"/>
      <c r="X47" s="2"/>
      <c r="Y47" s="2"/>
      <c r="Z47" s="2"/>
    </row>
    <row r="48" spans="1:26" s="27" customFormat="1" ht="15" customHeight="1" x14ac:dyDescent="0.2">
      <c r="A48" s="30">
        <v>1951</v>
      </c>
      <c r="B48" s="301">
        <f>'TB2'!B48</f>
        <v>0.62309504117603964</v>
      </c>
      <c r="C48" s="415"/>
      <c r="D48" s="415"/>
      <c r="E48" s="298">
        <f>TB2b!B48</f>
        <v>0.37690495882396036</v>
      </c>
      <c r="F48" s="25">
        <f>TB2b!J48</f>
        <v>0.28884670455802702</v>
      </c>
      <c r="G48" s="25">
        <f>TB2b!R48</f>
        <v>0.15916338846990716</v>
      </c>
      <c r="H48" s="25">
        <f>TB2c!B48</f>
        <v>0.11645081104000857</v>
      </c>
      <c r="I48" s="25">
        <f>TB2c!J48</f>
        <v>5.4981061585546921E-2</v>
      </c>
      <c r="J48" s="25">
        <f>TB2c!R48</f>
        <v>1.7827790571736658E-2</v>
      </c>
      <c r="K48" s="25"/>
      <c r="L48" s="53">
        <f t="shared" si="2"/>
        <v>0.2177415703540532</v>
      </c>
      <c r="M48" s="13">
        <f t="shared" si="3"/>
        <v>8.8058254265933333E-2</v>
      </c>
      <c r="N48" s="13">
        <f t="shared" si="3"/>
        <v>0.12968331608811987</v>
      </c>
      <c r="O48" s="13">
        <f t="shared" si="0"/>
        <v>0.10418232688436024</v>
      </c>
      <c r="P48" s="13">
        <f t="shared" si="4"/>
        <v>4.2712577429898591E-2</v>
      </c>
      <c r="Q48" s="13">
        <f t="shared" si="4"/>
        <v>6.1469749454461646E-2</v>
      </c>
      <c r="R48" s="13">
        <f t="shared" si="4"/>
        <v>3.715327101381026E-2</v>
      </c>
      <c r="S48" s="12"/>
      <c r="T48" s="13"/>
      <c r="U48" s="11"/>
      <c r="V48" s="2"/>
      <c r="W48" s="2"/>
      <c r="X48" s="2"/>
      <c r="Y48" s="2"/>
      <c r="Z48" s="2"/>
    </row>
    <row r="49" spans="1:26" s="27" customFormat="1" ht="15" customHeight="1" x14ac:dyDescent="0.2">
      <c r="A49" s="30">
        <v>1952</v>
      </c>
      <c r="B49" s="301">
        <f>'TB2'!B49</f>
        <v>0.63668293494526118</v>
      </c>
      <c r="C49" s="415"/>
      <c r="D49" s="415"/>
      <c r="E49" s="298">
        <f>TB2b!B49</f>
        <v>0.36331706505473887</v>
      </c>
      <c r="F49" s="25">
        <f>TB2b!J49</f>
        <v>0.27478801709449363</v>
      </c>
      <c r="G49" s="25">
        <f>TB2b!R49</f>
        <v>0.14819630633869452</v>
      </c>
      <c r="H49" s="25">
        <f>TB2c!B49</f>
        <v>0.10823434809528309</v>
      </c>
      <c r="I49" s="25">
        <f>TB2c!J49</f>
        <v>5.1005374743377289E-2</v>
      </c>
      <c r="J49" s="25">
        <f>TB2c!R49</f>
        <v>1.6158709830467972E-2</v>
      </c>
      <c r="K49" s="25"/>
      <c r="L49" s="53">
        <f t="shared" si="2"/>
        <v>0.21512075871604436</v>
      </c>
      <c r="M49" s="13">
        <f t="shared" si="3"/>
        <v>8.8529047960245244E-2</v>
      </c>
      <c r="N49" s="13">
        <f t="shared" si="3"/>
        <v>0.12659171075579911</v>
      </c>
      <c r="O49" s="13">
        <f t="shared" si="0"/>
        <v>9.719093159531722E-2</v>
      </c>
      <c r="P49" s="13">
        <f t="shared" si="4"/>
        <v>3.9961958243411422E-2</v>
      </c>
      <c r="Q49" s="13">
        <f t="shared" si="4"/>
        <v>5.7228973351905806E-2</v>
      </c>
      <c r="R49" s="13">
        <f t="shared" si="4"/>
        <v>3.4846664912909317E-2</v>
      </c>
      <c r="S49" s="12"/>
      <c r="T49" s="13"/>
      <c r="U49" s="11"/>
      <c r="V49" s="2"/>
      <c r="W49" s="2"/>
      <c r="X49" s="2"/>
      <c r="Y49" s="2"/>
      <c r="Z49" s="2"/>
    </row>
    <row r="50" spans="1:26" s="27" customFormat="1" ht="15" customHeight="1" x14ac:dyDescent="0.2">
      <c r="A50" s="30">
        <v>1953</v>
      </c>
      <c r="B50" s="301">
        <f>'TB2'!B50</f>
        <v>0.64692652463848255</v>
      </c>
      <c r="C50" s="415"/>
      <c r="D50" s="415"/>
      <c r="E50" s="298">
        <f>TB2b!B50</f>
        <v>0.35307347536151751</v>
      </c>
      <c r="F50" s="25">
        <f>TB2b!J50</f>
        <v>0.26327311838412798</v>
      </c>
      <c r="G50" s="25">
        <f>TB2b!R50</f>
        <v>0.13876497924656409</v>
      </c>
      <c r="H50" s="25">
        <f>TB2c!B50</f>
        <v>0.10103163132953165</v>
      </c>
      <c r="I50" s="25">
        <f>TB2c!J50</f>
        <v>4.7211960955465641E-2</v>
      </c>
      <c r="J50" s="25">
        <f>TB2c!R50</f>
        <v>1.541880134525416E-2</v>
      </c>
      <c r="K50" s="25"/>
      <c r="L50" s="53">
        <f t="shared" si="2"/>
        <v>0.21430849611495342</v>
      </c>
      <c r="M50" s="13">
        <f t="shared" si="3"/>
        <v>8.9800356977389528E-2</v>
      </c>
      <c r="N50" s="13">
        <f t="shared" si="3"/>
        <v>0.12450813913756389</v>
      </c>
      <c r="O50" s="13">
        <f t="shared" si="0"/>
        <v>9.1553018291098437E-2</v>
      </c>
      <c r="P50" s="13">
        <f t="shared" si="4"/>
        <v>3.7733347917032437E-2</v>
      </c>
      <c r="Q50" s="13">
        <f t="shared" si="4"/>
        <v>5.3819670374066007E-2</v>
      </c>
      <c r="R50" s="13">
        <f t="shared" si="4"/>
        <v>3.179315961021148E-2</v>
      </c>
      <c r="S50" s="12"/>
      <c r="T50" s="13"/>
      <c r="U50" s="11"/>
      <c r="V50" s="2"/>
      <c r="W50" s="2"/>
      <c r="X50" s="2"/>
      <c r="Y50" s="2"/>
      <c r="Z50" s="2"/>
    </row>
    <row r="51" spans="1:26" s="27" customFormat="1" ht="15" customHeight="1" x14ac:dyDescent="0.2">
      <c r="A51" s="30">
        <v>1954</v>
      </c>
      <c r="B51" s="301">
        <f>'TB2'!B51</f>
        <v>0.64380255560402277</v>
      </c>
      <c r="C51" s="415"/>
      <c r="D51" s="415"/>
      <c r="E51" s="298">
        <f>TB2b!B51</f>
        <v>0.35619744439597723</v>
      </c>
      <c r="F51" s="25">
        <f>TB2b!J51</f>
        <v>0.26509787534414558</v>
      </c>
      <c r="G51" s="25">
        <f>TB2b!R51</f>
        <v>0.13777356767499127</v>
      </c>
      <c r="H51" s="25">
        <f>TB2c!B51</f>
        <v>9.9136540515385174E-2</v>
      </c>
      <c r="I51" s="25">
        <f>TB2c!J51</f>
        <v>4.6325921056168E-2</v>
      </c>
      <c r="J51" s="25">
        <f>TB2c!R51</f>
        <v>1.4499042784494261E-2</v>
      </c>
      <c r="K51" s="25"/>
      <c r="L51" s="53">
        <f t="shared" si="2"/>
        <v>0.21842387672098595</v>
      </c>
      <c r="M51" s="13">
        <f t="shared" si="3"/>
        <v>9.1099569051831641E-2</v>
      </c>
      <c r="N51" s="13">
        <f t="shared" si="3"/>
        <v>0.12732430766915431</v>
      </c>
      <c r="O51" s="13">
        <f t="shared" si="0"/>
        <v>9.1447646618823264E-2</v>
      </c>
      <c r="P51" s="13">
        <f t="shared" si="4"/>
        <v>3.8637027159606097E-2</v>
      </c>
      <c r="Q51" s="13">
        <f t="shared" si="4"/>
        <v>5.2810619459217174E-2</v>
      </c>
      <c r="R51" s="13">
        <f t="shared" si="4"/>
        <v>3.1826878271673742E-2</v>
      </c>
      <c r="S51" s="12"/>
      <c r="T51" s="13"/>
      <c r="U51" s="11"/>
      <c r="V51" s="2"/>
      <c r="W51" s="2"/>
      <c r="X51" s="2"/>
      <c r="Y51" s="2"/>
      <c r="Z51" s="2"/>
    </row>
    <row r="52" spans="1:26" s="27" customFormat="1" ht="15" customHeight="1" x14ac:dyDescent="0.2">
      <c r="A52" s="30">
        <v>1955</v>
      </c>
      <c r="B52" s="301">
        <f>'TB2'!B52</f>
        <v>0.63710642324881728</v>
      </c>
      <c r="C52" s="415"/>
      <c r="D52" s="415"/>
      <c r="E52" s="298">
        <f>TB2b!B52</f>
        <v>0.36289357675118272</v>
      </c>
      <c r="F52" s="25">
        <f>TB2b!J52</f>
        <v>0.2714186743716015</v>
      </c>
      <c r="G52" s="25">
        <f>TB2b!R52</f>
        <v>0.144178330444899</v>
      </c>
      <c r="H52" s="25">
        <f>TB2c!B52</f>
        <v>0.10445849515779834</v>
      </c>
      <c r="I52" s="25">
        <f>TB2c!J52</f>
        <v>5.101278724305363E-2</v>
      </c>
      <c r="J52" s="25">
        <f>TB2c!R52</f>
        <v>1.7056780538065371E-2</v>
      </c>
      <c r="K52" s="25"/>
      <c r="L52" s="53">
        <f t="shared" si="2"/>
        <v>0.21871524630628372</v>
      </c>
      <c r="M52" s="13">
        <f t="shared" si="3"/>
        <v>9.1474902379581224E-2</v>
      </c>
      <c r="N52" s="13">
        <f t="shared" si="3"/>
        <v>0.1272403439267025</v>
      </c>
      <c r="O52" s="13">
        <f t="shared" si="0"/>
        <v>9.3165543201845363E-2</v>
      </c>
      <c r="P52" s="13">
        <f t="shared" si="4"/>
        <v>3.9719835287100658E-2</v>
      </c>
      <c r="Q52" s="13">
        <f t="shared" si="4"/>
        <v>5.3445707914744713E-2</v>
      </c>
      <c r="R52" s="13">
        <f t="shared" si="4"/>
        <v>3.3956006704988259E-2</v>
      </c>
      <c r="S52" s="12"/>
      <c r="T52" s="13"/>
      <c r="U52" s="11"/>
      <c r="V52" s="2"/>
      <c r="W52" s="2"/>
      <c r="X52" s="2"/>
      <c r="Y52" s="2"/>
      <c r="Z52" s="2"/>
    </row>
    <row r="53" spans="1:26" s="27" customFormat="1" ht="15" customHeight="1" x14ac:dyDescent="0.2">
      <c r="A53" s="30">
        <v>1956</v>
      </c>
      <c r="B53" s="301">
        <f>'TB2'!B53</f>
        <v>0.64578663435916317</v>
      </c>
      <c r="C53" s="415"/>
      <c r="D53" s="416"/>
      <c r="E53" s="298">
        <f>TB2b!B53</f>
        <v>0.35421336564083677</v>
      </c>
      <c r="F53" s="25">
        <f>TB2b!J53</f>
        <v>0.26281988584791494</v>
      </c>
      <c r="G53" s="25">
        <f>TB2b!R53</f>
        <v>0.13662113827333247</v>
      </c>
      <c r="H53" s="25">
        <f>TB2c!B53</f>
        <v>0.10076438985555337</v>
      </c>
      <c r="I53" s="25">
        <f>TB2c!J53</f>
        <v>4.7764392223624844E-2</v>
      </c>
      <c r="J53" s="25">
        <f>TB2c!R53</f>
        <v>1.5373843975993248E-2</v>
      </c>
      <c r="K53" s="25"/>
      <c r="L53" s="53">
        <f t="shared" si="2"/>
        <v>0.2175922273675043</v>
      </c>
      <c r="M53" s="13">
        <f t="shared" si="3"/>
        <v>9.1393479792921839E-2</v>
      </c>
      <c r="N53" s="13">
        <f t="shared" si="3"/>
        <v>0.12619874757458246</v>
      </c>
      <c r="O53" s="13">
        <f t="shared" si="0"/>
        <v>8.8856746049707627E-2</v>
      </c>
      <c r="P53" s="13">
        <f t="shared" si="4"/>
        <v>3.5856748417779097E-2</v>
      </c>
      <c r="Q53" s="13">
        <f t="shared" si="4"/>
        <v>5.299999763192853E-2</v>
      </c>
      <c r="R53" s="13">
        <f t="shared" si="4"/>
        <v>3.2390548247631594E-2</v>
      </c>
      <c r="S53" s="12"/>
      <c r="T53" s="13"/>
      <c r="U53" s="11"/>
      <c r="V53" s="2"/>
      <c r="W53" s="2"/>
      <c r="X53" s="2"/>
      <c r="Y53" s="2"/>
      <c r="Z53" s="2"/>
    </row>
    <row r="54" spans="1:26" s="27" customFormat="1" ht="15" customHeight="1" x14ac:dyDescent="0.2">
      <c r="A54" s="30">
        <v>1957</v>
      </c>
      <c r="B54" s="301">
        <f>'TB2'!B54</f>
        <v>0.64614371377416679</v>
      </c>
      <c r="C54" s="415"/>
      <c r="D54" s="416"/>
      <c r="E54" s="298">
        <f>TB2b!B54</f>
        <v>0.35385628622583321</v>
      </c>
      <c r="F54" s="25">
        <f>TB2b!J54</f>
        <v>0.26267005051840864</v>
      </c>
      <c r="G54" s="25">
        <f>TB2b!R54</f>
        <v>0.134221784246639</v>
      </c>
      <c r="H54" s="25">
        <f>TB2c!B54</f>
        <v>9.8245000891787046E-2</v>
      </c>
      <c r="I54" s="25">
        <f>TB2c!J54</f>
        <v>4.5752368483884649E-2</v>
      </c>
      <c r="J54" s="25">
        <f>TB2c!R54</f>
        <v>1.4178638146238261E-2</v>
      </c>
      <c r="K54" s="25"/>
      <c r="L54" s="53">
        <f t="shared" si="2"/>
        <v>0.21963450197919421</v>
      </c>
      <c r="M54" s="13">
        <f t="shared" si="3"/>
        <v>9.1186235707424568E-2</v>
      </c>
      <c r="N54" s="13">
        <f t="shared" si="3"/>
        <v>0.12844826627176964</v>
      </c>
      <c r="O54" s="13">
        <f t="shared" si="0"/>
        <v>8.8469415762754355E-2</v>
      </c>
      <c r="P54" s="13">
        <f t="shared" si="4"/>
        <v>3.5976783354851952E-2</v>
      </c>
      <c r="Q54" s="13">
        <f t="shared" si="4"/>
        <v>5.2492632407902397E-2</v>
      </c>
      <c r="R54" s="13">
        <f t="shared" si="4"/>
        <v>3.1573730337646391E-2</v>
      </c>
      <c r="S54" s="12"/>
      <c r="T54" s="13"/>
      <c r="U54" s="11"/>
      <c r="V54" s="2"/>
      <c r="W54" s="2"/>
      <c r="X54" s="2"/>
      <c r="Y54" s="2"/>
      <c r="Z54" s="2"/>
    </row>
    <row r="55" spans="1:26" s="27" customFormat="1" ht="15" customHeight="1" x14ac:dyDescent="0.2">
      <c r="A55" s="30">
        <v>1958</v>
      </c>
      <c r="B55" s="301">
        <f>'TB2'!B55</f>
        <v>0.64695796042973208</v>
      </c>
      <c r="C55" s="415"/>
      <c r="D55" s="416"/>
      <c r="E55" s="298">
        <f>TB2b!B55</f>
        <v>0.35304203957026792</v>
      </c>
      <c r="F55" s="25">
        <f>TB2b!J55</f>
        <v>0.25781523374735482</v>
      </c>
      <c r="G55" s="25">
        <f>TB2b!R55</f>
        <v>0.12612026187369121</v>
      </c>
      <c r="H55" s="25">
        <f>TB2c!B55</f>
        <v>9.0881061430823806E-2</v>
      </c>
      <c r="I55" s="25">
        <f>TB2c!J55</f>
        <v>4.0931704512085387E-2</v>
      </c>
      <c r="J55" s="25">
        <f>TB2c!R55</f>
        <v>1.2436964516332603E-2</v>
      </c>
      <c r="K55" s="25"/>
      <c r="L55" s="53">
        <f t="shared" si="2"/>
        <v>0.2269217776965767</v>
      </c>
      <c r="M55" s="13">
        <f t="shared" si="3"/>
        <v>9.5226805822913096E-2</v>
      </c>
      <c r="N55" s="13">
        <f t="shared" si="3"/>
        <v>0.13169497187366361</v>
      </c>
      <c r="O55" s="13">
        <f t="shared" si="0"/>
        <v>8.5188557361605827E-2</v>
      </c>
      <c r="P55" s="13">
        <f t="shared" si="4"/>
        <v>3.5239200442867408E-2</v>
      </c>
      <c r="Q55" s="13">
        <f t="shared" si="4"/>
        <v>4.9949356918738419E-2</v>
      </c>
      <c r="R55" s="13">
        <f t="shared" si="4"/>
        <v>2.8494739995752784E-2</v>
      </c>
      <c r="S55" s="12"/>
      <c r="T55" s="13"/>
      <c r="U55" s="11"/>
      <c r="V55" s="2"/>
      <c r="W55" s="2"/>
      <c r="X55" s="2"/>
      <c r="Y55" s="2"/>
      <c r="Z55" s="2"/>
    </row>
    <row r="56" spans="1:26" s="27" customFormat="1" ht="15" customHeight="1" x14ac:dyDescent="0.2">
      <c r="A56" s="29">
        <v>1959</v>
      </c>
      <c r="B56" s="302">
        <f>'TB2'!B56</f>
        <v>0.64383131267309257</v>
      </c>
      <c r="C56" s="413"/>
      <c r="D56" s="414"/>
      <c r="E56" s="299">
        <f>TB2b!B56</f>
        <v>0.35616868732690743</v>
      </c>
      <c r="F56" s="28">
        <f>TB2b!J56</f>
        <v>0.26188301761629307</v>
      </c>
      <c r="G56" s="28">
        <f>TB2b!R56</f>
        <v>0.13077607842725233</v>
      </c>
      <c r="H56" s="28">
        <f>TB2c!B56</f>
        <v>9.5322690569934601E-2</v>
      </c>
      <c r="I56" s="28">
        <f>TB2c!J56</f>
        <v>4.3251447198432456E-2</v>
      </c>
      <c r="J56" s="28">
        <f>TB2c!R56</f>
        <v>1.3264255367632632E-2</v>
      </c>
      <c r="K56" s="28"/>
      <c r="L56" s="54">
        <f t="shared" si="2"/>
        <v>0.22539260889965509</v>
      </c>
      <c r="M56" s="18">
        <f t="shared" si="3"/>
        <v>9.4285669710614362E-2</v>
      </c>
      <c r="N56" s="18">
        <f t="shared" si="3"/>
        <v>0.13110693918904073</v>
      </c>
      <c r="O56" s="18">
        <f t="shared" si="0"/>
        <v>8.7524631228819871E-2</v>
      </c>
      <c r="P56" s="18">
        <f t="shared" si="4"/>
        <v>3.5453387857317734E-2</v>
      </c>
      <c r="Q56" s="18">
        <f t="shared" si="4"/>
        <v>5.2071243371502145E-2</v>
      </c>
      <c r="R56" s="18">
        <f t="shared" si="4"/>
        <v>2.9987191830799825E-2</v>
      </c>
      <c r="S56" s="17"/>
      <c r="T56" s="13"/>
      <c r="U56" s="11"/>
      <c r="V56" s="2"/>
      <c r="W56" s="2"/>
      <c r="X56" s="2"/>
      <c r="Y56" s="2"/>
      <c r="Z56" s="2"/>
    </row>
    <row r="57" spans="1:26" x14ac:dyDescent="0.2">
      <c r="A57" s="24">
        <v>1960</v>
      </c>
      <c r="B57" s="303">
        <f>'TB2'!B57</f>
        <v>0.64864867185534614</v>
      </c>
      <c r="C57" s="415"/>
      <c r="D57" s="415"/>
      <c r="E57" s="300">
        <f>TB2b!B57</f>
        <v>0.35135132814465392</v>
      </c>
      <c r="F57" s="26">
        <f>TB2b!J57</f>
        <v>0.25486048470991696</v>
      </c>
      <c r="G57" s="26">
        <f>TB2b!R57</f>
        <v>0.12549298812090207</v>
      </c>
      <c r="H57" s="26">
        <f>TB2c!B57</f>
        <v>9.0744756166639406E-2</v>
      </c>
      <c r="I57" s="26">
        <f>TB2c!J57</f>
        <v>4.2654382636788779E-2</v>
      </c>
      <c r="J57" s="26">
        <f>TB2c!R57</f>
        <v>1.451705129233141E-2</v>
      </c>
      <c r="K57" s="26"/>
      <c r="L57" s="55">
        <f t="shared" si="2"/>
        <v>0.22585834002375185</v>
      </c>
      <c r="M57" s="22">
        <f t="shared" si="3"/>
        <v>9.6490843434736961E-2</v>
      </c>
      <c r="N57" s="22">
        <f t="shared" si="3"/>
        <v>0.12936749658901489</v>
      </c>
      <c r="O57" s="22">
        <f t="shared" si="0"/>
        <v>8.2838605484113287E-2</v>
      </c>
      <c r="P57" s="22">
        <f t="shared" si="4"/>
        <v>3.4748231954262659E-2</v>
      </c>
      <c r="Q57" s="22">
        <f t="shared" si="4"/>
        <v>4.8090373529850627E-2</v>
      </c>
      <c r="R57" s="22">
        <f t="shared" si="4"/>
        <v>2.8137331344457367E-2</v>
      </c>
      <c r="S57" s="21"/>
      <c r="T57" s="13"/>
      <c r="U57" s="11"/>
      <c r="V57" s="2"/>
      <c r="W57" s="2"/>
      <c r="X57" s="2"/>
      <c r="Y57" s="2"/>
      <c r="Z57" s="2"/>
    </row>
    <row r="58" spans="1:26" x14ac:dyDescent="0.2">
      <c r="A58" s="16">
        <v>1961</v>
      </c>
      <c r="B58" s="301">
        <f>'TB2'!B58</f>
        <v>0.64614617265008922</v>
      </c>
      <c r="C58" s="415"/>
      <c r="D58" s="415"/>
      <c r="E58" s="298">
        <f>TB2b!B58</f>
        <v>0.35385382734991078</v>
      </c>
      <c r="F58" s="25">
        <f>TB2b!J58</f>
        <v>0.25673147633335047</v>
      </c>
      <c r="G58" s="25">
        <f>TB2b!R58</f>
        <v>0.12460041178975494</v>
      </c>
      <c r="H58" s="25">
        <f>TB2c!B58</f>
        <v>8.9634052203680259E-2</v>
      </c>
      <c r="I58" s="25">
        <f>TB2c!J58</f>
        <v>4.2633814910814971E-2</v>
      </c>
      <c r="J58" s="25">
        <f>TB2c!R58</f>
        <v>1.4791799721337297E-2</v>
      </c>
      <c r="K58" s="25"/>
      <c r="L58" s="53">
        <f t="shared" si="2"/>
        <v>0.22925341556015583</v>
      </c>
      <c r="M58" s="13">
        <f t="shared" si="3"/>
        <v>9.7122351016560304E-2</v>
      </c>
      <c r="N58" s="13">
        <f t="shared" si="3"/>
        <v>0.13213106454359552</v>
      </c>
      <c r="O58" s="13">
        <f t="shared" si="0"/>
        <v>8.1966596878939965E-2</v>
      </c>
      <c r="P58" s="13">
        <f t="shared" si="4"/>
        <v>3.4966359586074677E-2</v>
      </c>
      <c r="Q58" s="13">
        <f t="shared" si="4"/>
        <v>4.7000237292865288E-2</v>
      </c>
      <c r="R58" s="13">
        <f t="shared" si="4"/>
        <v>2.7842015189477674E-2</v>
      </c>
      <c r="S58" s="12"/>
      <c r="T58" s="13"/>
      <c r="U58" s="11"/>
      <c r="V58" s="2"/>
      <c r="W58" s="2"/>
      <c r="X58" s="2"/>
      <c r="Y58" s="2"/>
      <c r="Z58" s="2"/>
    </row>
    <row r="59" spans="1:26" x14ac:dyDescent="0.2">
      <c r="A59" s="16">
        <v>1962</v>
      </c>
      <c r="B59" s="301">
        <f>'TB2'!B59</f>
        <v>0.63842326402664185</v>
      </c>
      <c r="C59" s="483">
        <f>'TB2'!J59</f>
        <v>0.19315856695175171</v>
      </c>
      <c r="D59" s="484">
        <f>'TB2'!R59</f>
        <v>0.44526469707489014</v>
      </c>
      <c r="E59" s="295">
        <f>TB2b!B59</f>
        <v>0.36157673597335815</v>
      </c>
      <c r="F59" s="14">
        <f>TB2b!J59</f>
        <v>0.26301822066307068</v>
      </c>
      <c r="G59" s="14">
        <f>TB2b!R59</f>
        <v>0.12851753830909729</v>
      </c>
      <c r="H59" s="14">
        <f>TB2c!B59</f>
        <v>9.3086212873458862E-2</v>
      </c>
      <c r="I59" s="14">
        <f>TB2c!J59</f>
        <v>4.3844696134328842E-2</v>
      </c>
      <c r="J59" s="14">
        <f>TB2c!R59</f>
        <v>1.4838076196610928E-2</v>
      </c>
      <c r="K59" s="14">
        <f t="array" ref="K59:K116">TRANSPOSE('TB4'!B135:BG135)*0.00001/'TB3'!B58:B115</f>
        <v>5.0099743723309616E-3</v>
      </c>
      <c r="L59" s="53">
        <f t="shared" si="2"/>
        <v>0.23305919766426086</v>
      </c>
      <c r="M59" s="13">
        <f t="shared" si="3"/>
        <v>9.8558515310287476E-2</v>
      </c>
      <c r="N59" s="13">
        <f t="shared" si="3"/>
        <v>0.13450068235397339</v>
      </c>
      <c r="O59" s="13">
        <f t="shared" si="0"/>
        <v>8.4672842174768448E-2</v>
      </c>
      <c r="P59" s="13">
        <f t="shared" si="4"/>
        <v>3.5431325435638428E-2</v>
      </c>
      <c r="Q59" s="13">
        <f t="shared" si="4"/>
        <v>4.924151673913002E-2</v>
      </c>
      <c r="R59" s="13">
        <f t="shared" si="4"/>
        <v>2.9006619937717915E-2</v>
      </c>
      <c r="S59" s="12">
        <f>J59-K59</f>
        <v>9.828101824279966E-3</v>
      </c>
      <c r="T59" s="13"/>
      <c r="U59" s="919"/>
      <c r="V59" s="2"/>
      <c r="W59" s="2"/>
      <c r="X59" s="2"/>
      <c r="Y59" s="2"/>
      <c r="Z59" s="2"/>
    </row>
    <row r="60" spans="1:26" x14ac:dyDescent="0.2">
      <c r="A60" s="16">
        <v>1963</v>
      </c>
      <c r="B60" s="294">
        <f>'TB2'!B60</f>
        <v>0.63427138328552246</v>
      </c>
      <c r="C60" s="485">
        <f>'TB2'!J60</f>
        <v>0.18933358788490295</v>
      </c>
      <c r="D60" s="486">
        <f>'TB2'!R60</f>
        <v>0.44493779540061951</v>
      </c>
      <c r="E60" s="294">
        <f>TB2b!B60</f>
        <v>0.36572861671447754</v>
      </c>
      <c r="F60" s="25">
        <f>TB2b!J60</f>
        <v>0.26637671887874603</v>
      </c>
      <c r="G60" s="25">
        <f>TB2b!R60</f>
        <v>0.12987769395112991</v>
      </c>
      <c r="H60" s="25">
        <f>TB2c!B60</f>
        <v>9.4255208969116211E-2</v>
      </c>
      <c r="I60" s="25">
        <f>TB2c!J60</f>
        <v>4.4744333252310753E-2</v>
      </c>
      <c r="J60" s="25">
        <f>TB2c!R60</f>
        <v>1.5420251991599798E-2</v>
      </c>
      <c r="K60" s="25">
        <v>5.3648421454525657E-3</v>
      </c>
      <c r="L60" s="53">
        <f t="shared" si="2"/>
        <v>0.23585092276334763</v>
      </c>
      <c r="M60" s="13">
        <f t="shared" si="3"/>
        <v>9.9351897835731506E-2</v>
      </c>
      <c r="N60" s="13">
        <f t="shared" si="3"/>
        <v>0.13649902492761612</v>
      </c>
      <c r="O60" s="13">
        <f t="shared" si="0"/>
        <v>8.513336069881916E-2</v>
      </c>
      <c r="P60" s="13">
        <f t="shared" si="4"/>
        <v>3.5622484982013702E-2</v>
      </c>
      <c r="Q60" s="13">
        <f t="shared" si="4"/>
        <v>4.9510875716805458E-2</v>
      </c>
      <c r="R60" s="13">
        <f t="shared" si="4"/>
        <v>2.9324081260710955E-2</v>
      </c>
      <c r="S60" s="12">
        <f t="shared" si="4"/>
        <v>1.0055409846147233E-2</v>
      </c>
      <c r="T60" s="13"/>
      <c r="U60" s="11"/>
      <c r="V60" s="2"/>
      <c r="W60" s="2"/>
      <c r="X60" s="2"/>
      <c r="Y60" s="2"/>
      <c r="Z60" s="2"/>
    </row>
    <row r="61" spans="1:26" x14ac:dyDescent="0.2">
      <c r="A61" s="16">
        <v>1964</v>
      </c>
      <c r="B61" s="301">
        <f>'TB2'!B61</f>
        <v>0.63011950254440308</v>
      </c>
      <c r="C61" s="483">
        <f>'TB2'!J61</f>
        <v>0.1855086088180542</v>
      </c>
      <c r="D61" s="484">
        <f>'TB2'!R61</f>
        <v>0.44461089372634888</v>
      </c>
      <c r="E61" s="295">
        <f>TB2b!B61</f>
        <v>0.36988049745559692</v>
      </c>
      <c r="F61" s="14">
        <f>TB2b!J61</f>
        <v>0.26973521709442139</v>
      </c>
      <c r="G61" s="14">
        <f>TB2b!R61</f>
        <v>0.13123784959316254</v>
      </c>
      <c r="H61" s="14">
        <f>TB2c!B61</f>
        <v>9.542420506477356E-2</v>
      </c>
      <c r="I61" s="14">
        <f>TB2c!J61</f>
        <v>4.5643970370292664E-2</v>
      </c>
      <c r="J61" s="14">
        <f>TB2c!R61</f>
        <v>1.6002427786588669E-2</v>
      </c>
      <c r="K61" s="14">
        <v>5.6508446202981205E-3</v>
      </c>
      <c r="L61" s="53">
        <f t="shared" si="2"/>
        <v>0.23864264786243439</v>
      </c>
      <c r="M61" s="13">
        <f t="shared" si="3"/>
        <v>0.10014528036117554</v>
      </c>
      <c r="N61" s="13">
        <f t="shared" si="3"/>
        <v>0.13849736750125885</v>
      </c>
      <c r="O61" s="13">
        <f t="shared" si="0"/>
        <v>8.5593879222869873E-2</v>
      </c>
      <c r="P61" s="13">
        <f t="shared" si="4"/>
        <v>3.5813644528388977E-2</v>
      </c>
      <c r="Q61" s="13">
        <f t="shared" si="4"/>
        <v>4.9780234694480896E-2</v>
      </c>
      <c r="R61" s="13">
        <f t="shared" si="4"/>
        <v>2.9641542583703995E-2</v>
      </c>
      <c r="S61" s="12">
        <f t="shared" si="4"/>
        <v>1.0351583166290548E-2</v>
      </c>
      <c r="T61" s="13"/>
      <c r="U61" s="11"/>
      <c r="V61" s="2"/>
      <c r="W61" s="2"/>
      <c r="X61" s="2"/>
      <c r="Y61" s="2"/>
      <c r="Z61" s="2"/>
    </row>
    <row r="62" spans="1:26" x14ac:dyDescent="0.2">
      <c r="A62" s="16">
        <v>1965</v>
      </c>
      <c r="B62" s="294">
        <f>'TB2'!B62</f>
        <v>0.63334378600120544</v>
      </c>
      <c r="C62" s="485">
        <f>'TB2'!J62</f>
        <v>0.19011718034744263</v>
      </c>
      <c r="D62" s="486">
        <f>'TB2'!R62</f>
        <v>0.44322660565376282</v>
      </c>
      <c r="E62" s="294">
        <f>TB2b!B62</f>
        <v>0.36665621399879456</v>
      </c>
      <c r="F62" s="25">
        <f>TB2b!J62</f>
        <v>0.26758354902267456</v>
      </c>
      <c r="G62" s="25">
        <f>TB2b!R62</f>
        <v>0.13039902597665787</v>
      </c>
      <c r="H62" s="25">
        <f>TB2c!B62</f>
        <v>9.4968110322952271E-2</v>
      </c>
      <c r="I62" s="25">
        <f>TB2c!J62</f>
        <v>4.5755229890346527E-2</v>
      </c>
      <c r="J62" s="25">
        <f>TB2c!R62</f>
        <v>1.61094069480896E-2</v>
      </c>
      <c r="K62" s="25">
        <v>5.6012364671951965E-3</v>
      </c>
      <c r="L62" s="53">
        <f t="shared" si="2"/>
        <v>0.23625718802213669</v>
      </c>
      <c r="M62" s="13">
        <f t="shared" si="3"/>
        <v>9.9072664976119995E-2</v>
      </c>
      <c r="N62" s="13">
        <f t="shared" si="3"/>
        <v>0.13718452304601669</v>
      </c>
      <c r="O62" s="13">
        <f t="shared" si="0"/>
        <v>8.464379608631134E-2</v>
      </c>
      <c r="P62" s="13">
        <f t="shared" si="4"/>
        <v>3.5430915653705597E-2</v>
      </c>
      <c r="Q62" s="13">
        <f t="shared" si="4"/>
        <v>4.9212880432605743E-2</v>
      </c>
      <c r="R62" s="13">
        <f t="shared" si="4"/>
        <v>2.9645822942256927E-2</v>
      </c>
      <c r="S62" s="12">
        <f t="shared" si="4"/>
        <v>1.0508170480894403E-2</v>
      </c>
      <c r="T62" s="13"/>
      <c r="U62" s="11"/>
      <c r="V62" s="2"/>
      <c r="W62" s="2"/>
      <c r="X62" s="2"/>
      <c r="Y62" s="2"/>
      <c r="Z62" s="2"/>
    </row>
    <row r="63" spans="1:26" x14ac:dyDescent="0.2">
      <c r="A63" s="16">
        <v>1966</v>
      </c>
      <c r="B63" s="301">
        <f>'TB2'!B63</f>
        <v>0.63656806945800781</v>
      </c>
      <c r="C63" s="483">
        <f>'TB2'!J63</f>
        <v>0.19472575187683105</v>
      </c>
      <c r="D63" s="484">
        <f>'TB2'!R63</f>
        <v>0.44184231758117676</v>
      </c>
      <c r="E63" s="295">
        <f>TB2b!B63</f>
        <v>0.36343193054199219</v>
      </c>
      <c r="F63" s="14">
        <f>TB2b!J63</f>
        <v>0.26543188095092773</v>
      </c>
      <c r="G63" s="14">
        <f>TB2b!R63</f>
        <v>0.1295602023601532</v>
      </c>
      <c r="H63" s="14">
        <f>TB2c!B63</f>
        <v>9.4512015581130981E-2</v>
      </c>
      <c r="I63" s="14">
        <f>TB2c!J63</f>
        <v>4.5866489410400391E-2</v>
      </c>
      <c r="J63" s="14">
        <f>TB2c!R63</f>
        <v>1.621638610959053E-2</v>
      </c>
      <c r="K63" s="14">
        <v>5.5702093354886633E-3</v>
      </c>
      <c r="L63" s="53">
        <f t="shared" si="2"/>
        <v>0.23387172818183899</v>
      </c>
      <c r="M63" s="13">
        <f t="shared" si="3"/>
        <v>9.8000049591064453E-2</v>
      </c>
      <c r="N63" s="13">
        <f t="shared" si="3"/>
        <v>0.13587167859077454</v>
      </c>
      <c r="O63" s="13">
        <f t="shared" si="0"/>
        <v>8.3693712949752808E-2</v>
      </c>
      <c r="P63" s="13">
        <f t="shared" si="4"/>
        <v>3.5048186779022217E-2</v>
      </c>
      <c r="Q63" s="13">
        <f t="shared" si="4"/>
        <v>4.8645526170730591E-2</v>
      </c>
      <c r="R63" s="13">
        <f t="shared" si="4"/>
        <v>2.965010330080986E-2</v>
      </c>
      <c r="S63" s="12">
        <f t="shared" si="4"/>
        <v>1.0646176774101866E-2</v>
      </c>
      <c r="T63" s="13"/>
      <c r="U63" s="11"/>
      <c r="V63" s="2"/>
      <c r="W63" s="2"/>
      <c r="X63" s="2"/>
      <c r="Y63" s="2"/>
      <c r="Z63" s="2"/>
    </row>
    <row r="64" spans="1:26" x14ac:dyDescent="0.2">
      <c r="A64" s="16">
        <v>1967</v>
      </c>
      <c r="B64" s="301">
        <f>'TB2'!B64</f>
        <v>0.64400961250066757</v>
      </c>
      <c r="C64" s="483">
        <f>'TB2'!J64</f>
        <v>0.20381070673465729</v>
      </c>
      <c r="D64" s="484">
        <f>'TB2'!R64</f>
        <v>0.44019890576601028</v>
      </c>
      <c r="E64" s="295">
        <f>TB2b!B64</f>
        <v>0.35599038749933243</v>
      </c>
      <c r="F64" s="14">
        <f>TB2b!J64</f>
        <v>0.25890530645847321</v>
      </c>
      <c r="G64" s="14">
        <f>TB2b!R64</f>
        <v>0.1259024403989315</v>
      </c>
      <c r="H64" s="14">
        <f>TB2c!B64</f>
        <v>9.1537749394774437E-2</v>
      </c>
      <c r="I64" s="14">
        <f>TB2c!J64</f>
        <v>4.3528631329536438E-2</v>
      </c>
      <c r="J64" s="14">
        <f>TB2c!R64</f>
        <v>1.4878370799124241E-2</v>
      </c>
      <c r="K64" s="14">
        <v>4.7213849388788379E-3</v>
      </c>
      <c r="L64" s="53">
        <f t="shared" si="2"/>
        <v>0.23008794710040092</v>
      </c>
      <c r="M64" s="13">
        <f t="shared" si="3"/>
        <v>9.7085081040859222E-2</v>
      </c>
      <c r="N64" s="13">
        <f t="shared" si="3"/>
        <v>0.1330028660595417</v>
      </c>
      <c r="O64" s="13">
        <f t="shared" si="0"/>
        <v>8.2373809069395065E-2</v>
      </c>
      <c r="P64" s="13">
        <f t="shared" si="4"/>
        <v>3.4364691004157066E-2</v>
      </c>
      <c r="Q64" s="13">
        <f t="shared" si="4"/>
        <v>4.8009118065237999E-2</v>
      </c>
      <c r="R64" s="13">
        <f t="shared" si="4"/>
        <v>2.8650260530412197E-2</v>
      </c>
      <c r="S64" s="12">
        <f t="shared" si="4"/>
        <v>1.0156985860245403E-2</v>
      </c>
      <c r="T64" s="13"/>
      <c r="U64" s="11"/>
      <c r="V64" s="2"/>
      <c r="W64" s="2"/>
      <c r="X64" s="2"/>
      <c r="Y64" s="2"/>
      <c r="Z64" s="2"/>
    </row>
    <row r="65" spans="1:26" x14ac:dyDescent="0.2">
      <c r="A65" s="16">
        <v>1968</v>
      </c>
      <c r="B65" s="301">
        <f>'TB2'!B65</f>
        <v>0.64816631935536861</v>
      </c>
      <c r="C65" s="483">
        <f>'TB2'!J65</f>
        <v>0.20710499957203865</v>
      </c>
      <c r="D65" s="484">
        <f>'TB2'!R65</f>
        <v>0.44106131978332996</v>
      </c>
      <c r="E65" s="295">
        <f>TB2b!B65</f>
        <v>0.35183368064463139</v>
      </c>
      <c r="F65" s="14">
        <f>TB2b!J65</f>
        <v>0.2550097331404686</v>
      </c>
      <c r="G65" s="14">
        <f>TB2b!R65</f>
        <v>0.12367113400250673</v>
      </c>
      <c r="H65" s="14">
        <f>TB2c!B65</f>
        <v>8.9812311809509993E-2</v>
      </c>
      <c r="I65" s="14">
        <f>TB2c!J65</f>
        <v>4.2566294781863689E-2</v>
      </c>
      <c r="J65" s="14">
        <f>TB2c!R65</f>
        <v>1.4502724166959524E-2</v>
      </c>
      <c r="K65" s="14">
        <v>4.7439024608113929E-3</v>
      </c>
      <c r="L65" s="53">
        <f t="shared" si="2"/>
        <v>0.22816254664212465</v>
      </c>
      <c r="M65" s="13">
        <f t="shared" si="3"/>
        <v>9.6823947504162788E-2</v>
      </c>
      <c r="N65" s="13">
        <f t="shared" si="3"/>
        <v>0.13133859913796186</v>
      </c>
      <c r="O65" s="13">
        <f t="shared" si="0"/>
        <v>8.1104839220643044E-2</v>
      </c>
      <c r="P65" s="13">
        <f t="shared" si="4"/>
        <v>3.385882219299674E-2</v>
      </c>
      <c r="Q65" s="13">
        <f t="shared" si="4"/>
        <v>4.7246017027646303E-2</v>
      </c>
      <c r="R65" s="13">
        <f t="shared" si="4"/>
        <v>2.8063570614904165E-2</v>
      </c>
      <c r="S65" s="12">
        <f t="shared" si="4"/>
        <v>9.7588217061481304E-3</v>
      </c>
      <c r="T65" s="13"/>
      <c r="U65" s="11"/>
      <c r="V65" s="2"/>
      <c r="W65" s="2"/>
      <c r="X65" s="2"/>
      <c r="Y65" s="2"/>
      <c r="Z65" s="2"/>
    </row>
    <row r="66" spans="1:26" x14ac:dyDescent="0.2">
      <c r="A66" s="20">
        <v>1969</v>
      </c>
      <c r="B66" s="302">
        <f>'TB2'!B66</f>
        <v>0.65764079010114074</v>
      </c>
      <c r="C66" s="487">
        <f>'TB2'!J66</f>
        <v>0.2109158830717206</v>
      </c>
      <c r="D66" s="488">
        <f>'TB2'!R66</f>
        <v>0.44672490702942014</v>
      </c>
      <c r="E66" s="296">
        <f>TB2b!B66</f>
        <v>0.34235920989885926</v>
      </c>
      <c r="F66" s="19">
        <f>TB2b!J66</f>
        <v>0.24477927200496197</v>
      </c>
      <c r="G66" s="19">
        <f>TB2b!R66</f>
        <v>0.11569346976466477</v>
      </c>
      <c r="H66" s="19">
        <f>TB2c!B66</f>
        <v>8.3191179553978145E-2</v>
      </c>
      <c r="I66" s="19">
        <f>TB2c!J66</f>
        <v>3.8827236508950591E-2</v>
      </c>
      <c r="J66" s="19">
        <f>TB2c!R66</f>
        <v>1.3303058338351548E-2</v>
      </c>
      <c r="K66" s="19">
        <v>4.5523848235665939E-3</v>
      </c>
      <c r="L66" s="54">
        <f t="shared" si="2"/>
        <v>0.22666574013419449</v>
      </c>
      <c r="M66" s="18">
        <f t="shared" si="3"/>
        <v>9.7579937893897295E-2</v>
      </c>
      <c r="N66" s="18">
        <f t="shared" si="3"/>
        <v>0.1290858022402972</v>
      </c>
      <c r="O66" s="18">
        <f t="shared" si="0"/>
        <v>7.6866233255714178E-2</v>
      </c>
      <c r="P66" s="18">
        <f t="shared" si="4"/>
        <v>3.2502290210686624E-2</v>
      </c>
      <c r="Q66" s="18">
        <f t="shared" si="4"/>
        <v>4.4363943045027554E-2</v>
      </c>
      <c r="R66" s="18">
        <f t="shared" si="4"/>
        <v>2.5524178170599043E-2</v>
      </c>
      <c r="S66" s="17">
        <f t="shared" si="4"/>
        <v>8.7506735147849547E-3</v>
      </c>
      <c r="T66" s="13"/>
      <c r="U66" s="11"/>
      <c r="V66" s="2"/>
      <c r="W66" s="2"/>
      <c r="X66" s="2"/>
      <c r="Y66" s="2"/>
      <c r="Z66" s="2"/>
    </row>
    <row r="67" spans="1:26" x14ac:dyDescent="0.2">
      <c r="A67" s="24">
        <v>1970</v>
      </c>
      <c r="B67" s="303">
        <f>'TB2'!B67</f>
        <v>0.66142027208115906</v>
      </c>
      <c r="C67" s="489">
        <f>'TB2'!J67</f>
        <v>0.20944744837470353</v>
      </c>
      <c r="D67" s="490">
        <f>'TB2'!R67</f>
        <v>0.45197282370645553</v>
      </c>
      <c r="E67" s="297">
        <f>TB2b!B67</f>
        <v>0.33857972791884094</v>
      </c>
      <c r="F67" s="23">
        <f>TB2b!J67</f>
        <v>0.23945727897807956</v>
      </c>
      <c r="G67" s="23">
        <f>TB2b!R67</f>
        <v>0.11005600291537121</v>
      </c>
      <c r="H67" s="23">
        <f>TB2c!B67</f>
        <v>7.8233763779280707E-2</v>
      </c>
      <c r="I67" s="23">
        <f>TB2c!J67</f>
        <v>3.5703376808669418E-2</v>
      </c>
      <c r="J67" s="23">
        <f>TB2c!R67</f>
        <v>1.2022055016132072E-2</v>
      </c>
      <c r="K67" s="23">
        <v>3.7126313075870189E-3</v>
      </c>
      <c r="L67" s="55">
        <f t="shared" si="2"/>
        <v>0.22852372500346974</v>
      </c>
      <c r="M67" s="22">
        <f t="shared" si="3"/>
        <v>9.9122448940761387E-2</v>
      </c>
      <c r="N67" s="22">
        <f t="shared" si="3"/>
        <v>0.12940127606270835</v>
      </c>
      <c r="O67" s="22">
        <f t="shared" si="0"/>
        <v>7.4352626106701791E-2</v>
      </c>
      <c r="P67" s="22">
        <f t="shared" si="4"/>
        <v>3.1822239136090502E-2</v>
      </c>
      <c r="Q67" s="22">
        <f t="shared" si="4"/>
        <v>4.2530386970611289E-2</v>
      </c>
      <c r="R67" s="22">
        <f t="shared" si="4"/>
        <v>2.3681321792537346E-2</v>
      </c>
      <c r="S67" s="21">
        <f t="shared" si="4"/>
        <v>8.3094237085450523E-3</v>
      </c>
      <c r="T67" s="13"/>
      <c r="U67" s="11"/>
      <c r="V67" s="2"/>
      <c r="W67" s="2"/>
      <c r="X67" s="2"/>
      <c r="Y67" s="2"/>
      <c r="Z67" s="2"/>
    </row>
    <row r="68" spans="1:26" x14ac:dyDescent="0.2">
      <c r="A68" s="16">
        <v>1971</v>
      </c>
      <c r="B68" s="301">
        <f>'TB2'!B68</f>
        <v>0.65882981228060089</v>
      </c>
      <c r="C68" s="483">
        <f>'TB2'!J68</f>
        <v>0.20503075543092564</v>
      </c>
      <c r="D68" s="484">
        <f>'TB2'!R68</f>
        <v>0.45379905684967525</v>
      </c>
      <c r="E68" s="295">
        <f>TB2b!B68</f>
        <v>0.34117018771939911</v>
      </c>
      <c r="F68" s="14">
        <f>TB2b!J68</f>
        <v>0.24131515983026475</v>
      </c>
      <c r="G68" s="14">
        <f>TB2b!R68</f>
        <v>0.11053068873297889</v>
      </c>
      <c r="H68" s="14">
        <f>TB2c!B68</f>
        <v>7.8584242663055193E-2</v>
      </c>
      <c r="I68" s="14">
        <f>TB2c!J68</f>
        <v>3.5828962209052406E-2</v>
      </c>
      <c r="J68" s="14">
        <f>TB2c!R68</f>
        <v>1.1973678432696033E-2</v>
      </c>
      <c r="K68" s="14">
        <v>3.8325714146450391E-3</v>
      </c>
      <c r="L68" s="53">
        <f t="shared" si="2"/>
        <v>0.23063949898642022</v>
      </c>
      <c r="M68" s="13">
        <f t="shared" si="3"/>
        <v>9.9855027889134362E-2</v>
      </c>
      <c r="N68" s="13">
        <f t="shared" si="3"/>
        <v>0.13078447109728586</v>
      </c>
      <c r="O68" s="13">
        <f t="shared" si="0"/>
        <v>7.4701726523926482E-2</v>
      </c>
      <c r="P68" s="13">
        <f t="shared" si="4"/>
        <v>3.1946446069923695E-2</v>
      </c>
      <c r="Q68" s="13">
        <f t="shared" si="4"/>
        <v>4.2755280454002786E-2</v>
      </c>
      <c r="R68" s="13">
        <f t="shared" si="4"/>
        <v>2.3855283776356373E-2</v>
      </c>
      <c r="S68" s="12">
        <f t="shared" si="4"/>
        <v>8.1411070180509946E-3</v>
      </c>
      <c r="T68" s="13"/>
      <c r="U68" s="11"/>
      <c r="V68" s="2"/>
      <c r="W68" s="2"/>
      <c r="X68" s="2"/>
      <c r="Y68" s="2"/>
      <c r="Z68" s="2"/>
    </row>
    <row r="69" spans="1:26" x14ac:dyDescent="0.2">
      <c r="A69" s="16">
        <v>1972</v>
      </c>
      <c r="B69" s="301">
        <f>'TB2'!B69</f>
        <v>0.65606580030726036</v>
      </c>
      <c r="C69" s="483">
        <f>'TB2'!J69</f>
        <v>0.20340446040790994</v>
      </c>
      <c r="D69" s="484">
        <f>'TB2'!R69</f>
        <v>0.45266133989935042</v>
      </c>
      <c r="E69" s="295">
        <f>TB2b!B69</f>
        <v>0.34393419969273964</v>
      </c>
      <c r="F69" s="14">
        <f>TB2b!J69</f>
        <v>0.24340154320816509</v>
      </c>
      <c r="G69" s="14">
        <f>TB2b!R69</f>
        <v>0.11022839120778372</v>
      </c>
      <c r="H69" s="14">
        <f>TB2c!B69</f>
        <v>7.8076421295918408E-2</v>
      </c>
      <c r="I69" s="14">
        <f>TB2c!J69</f>
        <v>3.5427352235274157E-2</v>
      </c>
      <c r="J69" s="14">
        <f>TB2c!R69</f>
        <v>1.1754076071156305E-2</v>
      </c>
      <c r="K69" s="14">
        <v>4.0185267950608996E-3</v>
      </c>
      <c r="L69" s="53">
        <f t="shared" si="2"/>
        <v>0.23370580848495592</v>
      </c>
      <c r="M69" s="13">
        <f t="shared" si="3"/>
        <v>0.10053265648457455</v>
      </c>
      <c r="N69" s="13">
        <f t="shared" si="3"/>
        <v>0.13317315200038138</v>
      </c>
      <c r="O69" s="13">
        <f t="shared" si="0"/>
        <v>7.4801038972509559E-2</v>
      </c>
      <c r="P69" s="13">
        <f t="shared" si="4"/>
        <v>3.2151969911865308E-2</v>
      </c>
      <c r="Q69" s="13">
        <f t="shared" si="4"/>
        <v>4.2649069060644251E-2</v>
      </c>
      <c r="R69" s="13">
        <f t="shared" si="4"/>
        <v>2.3673276164117851E-2</v>
      </c>
      <c r="S69" s="12">
        <f t="shared" si="4"/>
        <v>7.7355492760954056E-3</v>
      </c>
      <c r="T69" s="13"/>
      <c r="U69" s="11"/>
      <c r="V69" s="2"/>
      <c r="W69" s="2"/>
      <c r="X69" s="2"/>
      <c r="Y69" s="2"/>
      <c r="Z69" s="2"/>
    </row>
    <row r="70" spans="1:26" x14ac:dyDescent="0.2">
      <c r="A70" s="16">
        <v>1973</v>
      </c>
      <c r="B70" s="301">
        <f>'TB2'!B70</f>
        <v>0.65699979129385611</v>
      </c>
      <c r="C70" s="483">
        <f>'TB2'!J70</f>
        <v>0.2054911489431106</v>
      </c>
      <c r="D70" s="484">
        <f>'TB2'!R70</f>
        <v>0.4515086423507455</v>
      </c>
      <c r="E70" s="295">
        <f>TB2b!B70</f>
        <v>0.34300020870614389</v>
      </c>
      <c r="F70" s="14">
        <f>TB2b!J70</f>
        <v>0.24230264522338985</v>
      </c>
      <c r="G70" s="14">
        <f>TB2b!R70</f>
        <v>0.10795717915334535</v>
      </c>
      <c r="H70" s="14">
        <f>TB2c!B70</f>
        <v>7.5851654404232249E-2</v>
      </c>
      <c r="I70" s="14">
        <f>TB2c!J70</f>
        <v>3.4013119015980919E-2</v>
      </c>
      <c r="J70" s="14">
        <f>TB2c!R70</f>
        <v>1.0977496178838919E-2</v>
      </c>
      <c r="K70" s="14">
        <v>3.3662235183902485E-3</v>
      </c>
      <c r="L70" s="53">
        <f t="shared" si="2"/>
        <v>0.23504302955279854</v>
      </c>
      <c r="M70" s="13">
        <f t="shared" si="3"/>
        <v>0.10069756348275405</v>
      </c>
      <c r="N70" s="13">
        <f t="shared" si="3"/>
        <v>0.13434546607004449</v>
      </c>
      <c r="O70" s="13">
        <f t="shared" si="0"/>
        <v>7.3944060137364431E-2</v>
      </c>
      <c r="P70" s="13">
        <f t="shared" si="4"/>
        <v>3.2105524749113101E-2</v>
      </c>
      <c r="Q70" s="13">
        <f t="shared" si="4"/>
        <v>4.183853538825133E-2</v>
      </c>
      <c r="R70" s="13">
        <f t="shared" si="4"/>
        <v>2.3035622837142E-2</v>
      </c>
      <c r="S70" s="12">
        <f t="shared" si="4"/>
        <v>7.6112726604486702E-3</v>
      </c>
      <c r="T70" s="13"/>
      <c r="U70" s="11"/>
      <c r="V70" s="2"/>
      <c r="W70" s="2"/>
      <c r="X70" s="2"/>
      <c r="Y70" s="2"/>
      <c r="Z70" s="2"/>
    </row>
    <row r="71" spans="1:26" x14ac:dyDescent="0.2">
      <c r="A71" s="16">
        <v>1974</v>
      </c>
      <c r="B71" s="301">
        <f>'TB2'!B71</f>
        <v>0.66153266147512113</v>
      </c>
      <c r="C71" s="483">
        <f>'TB2'!J71</f>
        <v>0.20733148443559912</v>
      </c>
      <c r="D71" s="484">
        <f>'TB2'!R71</f>
        <v>0.45420117703952201</v>
      </c>
      <c r="E71" s="295">
        <f>TB2b!B71</f>
        <v>0.33846733852487887</v>
      </c>
      <c r="F71" s="14">
        <f>TB2b!J71</f>
        <v>0.23729811335033446</v>
      </c>
      <c r="G71" s="14">
        <f>TB2b!R71</f>
        <v>0.10497182478616196</v>
      </c>
      <c r="H71" s="14">
        <f>TB2c!B71</f>
        <v>7.3597097246306475E-2</v>
      </c>
      <c r="I71" s="14">
        <f>TB2c!J71</f>
        <v>3.2786675834131529E-2</v>
      </c>
      <c r="J71" s="14">
        <f>TB2c!R71</f>
        <v>1.058458345244162E-2</v>
      </c>
      <c r="K71" s="14">
        <v>3.1505618059970157E-3</v>
      </c>
      <c r="L71" s="53">
        <f t="shared" si="2"/>
        <v>0.23349551373871691</v>
      </c>
      <c r="M71" s="13">
        <f t="shared" si="3"/>
        <v>0.10116922517454441</v>
      </c>
      <c r="N71" s="13">
        <f t="shared" si="3"/>
        <v>0.1323262885641725</v>
      </c>
      <c r="O71" s="13">
        <f t="shared" si="0"/>
        <v>7.2185148952030431E-2</v>
      </c>
      <c r="P71" s="13">
        <f t="shared" si="4"/>
        <v>3.1374727539855485E-2</v>
      </c>
      <c r="Q71" s="13">
        <f t="shared" si="4"/>
        <v>4.0810421412174946E-2</v>
      </c>
      <c r="R71" s="13">
        <f t="shared" si="4"/>
        <v>2.2202092381689909E-2</v>
      </c>
      <c r="S71" s="12">
        <f t="shared" si="4"/>
        <v>7.4340216464446052E-3</v>
      </c>
      <c r="T71" s="13"/>
      <c r="U71" s="11"/>
      <c r="V71" s="2"/>
      <c r="W71" s="2"/>
      <c r="X71" s="2"/>
      <c r="Y71" s="2"/>
      <c r="Z71" s="2"/>
    </row>
    <row r="72" spans="1:26" x14ac:dyDescent="0.2">
      <c r="A72" s="16">
        <v>1975</v>
      </c>
      <c r="B72" s="301">
        <f>'TB2'!B72</f>
        <v>0.66087739695046821</v>
      </c>
      <c r="C72" s="483">
        <f>'TB2'!J72</f>
        <v>0.20528157201374597</v>
      </c>
      <c r="D72" s="484">
        <f>'TB2'!R72</f>
        <v>0.45559582493672224</v>
      </c>
      <c r="E72" s="295">
        <f>TB2b!B72</f>
        <v>0.33912260304953179</v>
      </c>
      <c r="F72" s="14">
        <f>TB2b!J72</f>
        <v>0.23673004588590629</v>
      </c>
      <c r="G72" s="14">
        <f>TB2b!R72</f>
        <v>0.10433476758527149</v>
      </c>
      <c r="H72" s="14">
        <f>TB2c!B72</f>
        <v>7.300587590745522E-2</v>
      </c>
      <c r="I72" s="14">
        <f>TB2c!J72</f>
        <v>3.2629709018635822E-2</v>
      </c>
      <c r="J72" s="14">
        <f>TB2c!R72</f>
        <v>1.0823367848644239E-2</v>
      </c>
      <c r="K72" s="14">
        <v>3.4889389967638243E-3</v>
      </c>
      <c r="L72" s="53">
        <f t="shared" si="2"/>
        <v>0.2347878354642603</v>
      </c>
      <c r="M72" s="13">
        <f t="shared" si="3"/>
        <v>0.1023925571636255</v>
      </c>
      <c r="N72" s="13">
        <f t="shared" si="3"/>
        <v>0.1323952783006348</v>
      </c>
      <c r="O72" s="13">
        <f t="shared" si="0"/>
        <v>7.1705058566635671E-2</v>
      </c>
      <c r="P72" s="13">
        <f t="shared" si="4"/>
        <v>3.1328891677816273E-2</v>
      </c>
      <c r="Q72" s="13">
        <f t="shared" si="4"/>
        <v>4.0376166888819398E-2</v>
      </c>
      <c r="R72" s="13">
        <f t="shared" si="4"/>
        <v>2.1806341169991583E-2</v>
      </c>
      <c r="S72" s="12">
        <f t="shared" si="4"/>
        <v>7.3344288518804139E-3</v>
      </c>
      <c r="T72" s="13"/>
      <c r="U72" s="11"/>
      <c r="V72" s="2"/>
      <c r="W72" s="2"/>
      <c r="X72" s="2"/>
      <c r="Y72" s="2"/>
      <c r="Z72" s="2"/>
    </row>
    <row r="73" spans="1:26" x14ac:dyDescent="0.2">
      <c r="A73" s="16">
        <v>1976</v>
      </c>
      <c r="B73" s="301">
        <f>'TB2'!B73</f>
        <v>0.66009942946070055</v>
      </c>
      <c r="C73" s="483">
        <f>'TB2'!J73</f>
        <v>0.20467475465676443</v>
      </c>
      <c r="D73" s="484">
        <f>'TB2'!R73</f>
        <v>0.45542467480393611</v>
      </c>
      <c r="E73" s="295">
        <f>TB2b!B73</f>
        <v>0.33990057053929945</v>
      </c>
      <c r="F73" s="14">
        <f>TB2b!J73</f>
        <v>0.23707954754706861</v>
      </c>
      <c r="G73" s="14">
        <f>TB2b!R73</f>
        <v>0.10429263013732282</v>
      </c>
      <c r="H73" s="14">
        <f>TB2c!B73</f>
        <v>7.3067510118612233E-2</v>
      </c>
      <c r="I73" s="14">
        <f>TB2c!J73</f>
        <v>3.2754139806669968E-2</v>
      </c>
      <c r="J73" s="14">
        <f>TB2c!R73</f>
        <v>1.0935342343437071E-2</v>
      </c>
      <c r="K73" s="14">
        <v>3.5835268667636865E-3</v>
      </c>
      <c r="L73" s="53">
        <f t="shared" si="2"/>
        <v>0.23560794040197663</v>
      </c>
      <c r="M73" s="13">
        <f t="shared" si="3"/>
        <v>0.10282102299223084</v>
      </c>
      <c r="N73" s="13">
        <f t="shared" si="3"/>
        <v>0.1327869174097458</v>
      </c>
      <c r="O73" s="13">
        <f t="shared" si="0"/>
        <v>7.1538490330652849E-2</v>
      </c>
      <c r="P73" s="13">
        <f t="shared" si="4"/>
        <v>3.1225120018710584E-2</v>
      </c>
      <c r="Q73" s="13">
        <f t="shared" si="4"/>
        <v>4.0313370311942265E-2</v>
      </c>
      <c r="R73" s="13">
        <f t="shared" si="4"/>
        <v>2.1818797463232897E-2</v>
      </c>
      <c r="S73" s="12">
        <f t="shared" si="4"/>
        <v>7.3518154766733842E-3</v>
      </c>
      <c r="T73" s="13"/>
      <c r="U73" s="11"/>
      <c r="V73" s="2"/>
      <c r="W73" s="2"/>
      <c r="X73" s="2"/>
      <c r="Y73" s="2"/>
      <c r="Z73" s="2"/>
    </row>
    <row r="74" spans="1:26" x14ac:dyDescent="0.2">
      <c r="A74" s="16">
        <v>1977</v>
      </c>
      <c r="B74" s="301">
        <f>'TB2'!B74</f>
        <v>0.65853774859814251</v>
      </c>
      <c r="C74" s="483">
        <f>'TB2'!J74</f>
        <v>0.20303260637258802</v>
      </c>
      <c r="D74" s="484">
        <f>'TB2'!R74</f>
        <v>0.45550514222555449</v>
      </c>
      <c r="E74" s="295">
        <f>TB2b!B74</f>
        <v>0.34146225140185749</v>
      </c>
      <c r="F74" s="14">
        <f>TB2b!J74</f>
        <v>0.23846494076221347</v>
      </c>
      <c r="G74" s="14">
        <f>TB2b!R74</f>
        <v>0.10493852545353732</v>
      </c>
      <c r="H74" s="14">
        <f>TB2c!B74</f>
        <v>7.367729991439198E-2</v>
      </c>
      <c r="I74" s="14">
        <f>TB2c!J74</f>
        <v>3.3096966757337754E-2</v>
      </c>
      <c r="J74" s="14">
        <f>TB2c!R74</f>
        <v>1.1073625514727681E-2</v>
      </c>
      <c r="K74" s="14">
        <v>3.6134592657764732E-3</v>
      </c>
      <c r="L74" s="53">
        <f t="shared" si="2"/>
        <v>0.23652372594832016</v>
      </c>
      <c r="M74" s="13">
        <f t="shared" si="3"/>
        <v>0.10299731063964401</v>
      </c>
      <c r="N74" s="13">
        <f t="shared" si="3"/>
        <v>0.13352641530867615</v>
      </c>
      <c r="O74" s="13">
        <f t="shared" ref="O74:O110" si="5">G74-I74</f>
        <v>7.184155869619957E-2</v>
      </c>
      <c r="P74" s="13">
        <f t="shared" ref="P74:S109" si="6">G74-H74</f>
        <v>3.1261225539145343E-2</v>
      </c>
      <c r="Q74" s="13">
        <f t="shared" si="6"/>
        <v>4.0580333157054227E-2</v>
      </c>
      <c r="R74" s="13">
        <f t="shared" si="6"/>
        <v>2.2023341242610073E-2</v>
      </c>
      <c r="S74" s="12">
        <f t="shared" si="6"/>
        <v>7.4601662489512076E-3</v>
      </c>
      <c r="T74" s="13"/>
      <c r="U74" s="11"/>
      <c r="V74" s="2"/>
      <c r="W74" s="2"/>
      <c r="X74" s="2"/>
      <c r="Y74" s="2"/>
      <c r="Z74" s="2"/>
    </row>
    <row r="75" spans="1:26" x14ac:dyDescent="0.2">
      <c r="A75" s="16">
        <v>1978</v>
      </c>
      <c r="B75" s="301">
        <f>'TB2'!B75</f>
        <v>0.65880411941386363</v>
      </c>
      <c r="C75" s="483">
        <f>'TB2'!J75</f>
        <v>0.20276662546628543</v>
      </c>
      <c r="D75" s="484">
        <f>'TB2'!R75</f>
        <v>0.4560374939475782</v>
      </c>
      <c r="E75" s="295">
        <f>TB2b!B75</f>
        <v>0.34119588058613637</v>
      </c>
      <c r="F75" s="14">
        <f>TB2b!J75</f>
        <v>0.23825575887553185</v>
      </c>
      <c r="G75" s="14">
        <f>TB2b!R75</f>
        <v>0.10517325152837476</v>
      </c>
      <c r="H75" s="14">
        <f>TB2c!B75</f>
        <v>7.4264330416329738E-2</v>
      </c>
      <c r="I75" s="14">
        <f>TB2c!J75</f>
        <v>3.3884528431783245E-2</v>
      </c>
      <c r="J75" s="14">
        <f>TB2c!R75</f>
        <v>1.1543021504412554E-2</v>
      </c>
      <c r="K75" s="14">
        <v>3.5666991098485738E-3</v>
      </c>
      <c r="L75" s="53">
        <f t="shared" ref="L75:L110" si="7">E75-G75</f>
        <v>0.23602262905776161</v>
      </c>
      <c r="M75" s="13">
        <f t="shared" ref="M75:N110" si="8">E75-F75</f>
        <v>0.10294012171060452</v>
      </c>
      <c r="N75" s="13">
        <f t="shared" si="8"/>
        <v>0.1330825073471571</v>
      </c>
      <c r="O75" s="13">
        <f t="shared" si="5"/>
        <v>7.1288723096591511E-2</v>
      </c>
      <c r="P75" s="13">
        <f t="shared" si="6"/>
        <v>3.0908921112045018E-2</v>
      </c>
      <c r="Q75" s="13">
        <f t="shared" si="6"/>
        <v>4.0379801984546493E-2</v>
      </c>
      <c r="R75" s="13">
        <f t="shared" si="6"/>
        <v>2.2341506927370691E-2</v>
      </c>
      <c r="S75" s="12">
        <f t="shared" si="6"/>
        <v>7.9763223945639797E-3</v>
      </c>
      <c r="T75" s="13"/>
      <c r="U75" s="11"/>
      <c r="V75" s="2"/>
      <c r="W75" s="2"/>
      <c r="X75" s="2"/>
      <c r="Y75" s="2"/>
      <c r="Z75" s="2"/>
    </row>
    <row r="76" spans="1:26" x14ac:dyDescent="0.2">
      <c r="A76" s="20">
        <v>1979</v>
      </c>
      <c r="B76" s="302">
        <f>'TB2'!B76</f>
        <v>0.65695399045944214</v>
      </c>
      <c r="C76" s="487">
        <f>'TB2'!J76</f>
        <v>0.20352089405059814</v>
      </c>
      <c r="D76" s="488">
        <f>'TB2'!R76</f>
        <v>0.45343309640884399</v>
      </c>
      <c r="E76" s="296">
        <f>TB2b!B76</f>
        <v>0.34304600954055786</v>
      </c>
      <c r="F76" s="19">
        <f>TB2b!J76</f>
        <v>0.24108889698982239</v>
      </c>
      <c r="G76" s="19">
        <f>TB2b!R76</f>
        <v>0.10854057222604752</v>
      </c>
      <c r="H76" s="19">
        <f>TB2c!B76</f>
        <v>7.765524834394455E-2</v>
      </c>
      <c r="I76" s="19">
        <f>TB2c!J76</f>
        <v>3.6744199693202972E-2</v>
      </c>
      <c r="J76" s="19">
        <f>TB2c!R76</f>
        <v>1.3071871362626553E-2</v>
      </c>
      <c r="K76" s="19">
        <v>4.5875666691875955E-3</v>
      </c>
      <c r="L76" s="54">
        <f t="shared" si="7"/>
        <v>0.23450543731451035</v>
      </c>
      <c r="M76" s="18">
        <f t="shared" si="8"/>
        <v>0.10195711255073547</v>
      </c>
      <c r="N76" s="18">
        <f t="shared" si="8"/>
        <v>0.13254832476377487</v>
      </c>
      <c r="O76" s="18">
        <f t="shared" si="5"/>
        <v>7.1796372532844543E-2</v>
      </c>
      <c r="P76" s="18">
        <f t="shared" si="6"/>
        <v>3.0885323882102966E-2</v>
      </c>
      <c r="Q76" s="18">
        <f t="shared" si="6"/>
        <v>4.0911048650741577E-2</v>
      </c>
      <c r="R76" s="18">
        <f t="shared" si="6"/>
        <v>2.367232833057642E-2</v>
      </c>
      <c r="S76" s="17">
        <f t="shared" si="6"/>
        <v>8.4843046934389571E-3</v>
      </c>
      <c r="T76" s="13"/>
      <c r="U76" s="11"/>
      <c r="V76" s="2"/>
      <c r="W76" s="2"/>
      <c r="X76" s="2"/>
      <c r="Y76" s="2"/>
      <c r="Z76" s="2"/>
    </row>
    <row r="77" spans="1:26" x14ac:dyDescent="0.2">
      <c r="A77" s="24">
        <v>1980</v>
      </c>
      <c r="B77" s="303">
        <f>'TB2'!B77</f>
        <v>0.6615041196346283</v>
      </c>
      <c r="C77" s="489">
        <f>'TB2'!J77</f>
        <v>0.20086169242858887</v>
      </c>
      <c r="D77" s="490">
        <f>'TB2'!R77</f>
        <v>0.46064242720603943</v>
      </c>
      <c r="E77" s="297">
        <f>TB2b!B77</f>
        <v>0.3384958803653717</v>
      </c>
      <c r="F77" s="23">
        <f>TB2b!J77</f>
        <v>0.23534521460533142</v>
      </c>
      <c r="G77" s="23">
        <f>TB2b!R77</f>
        <v>0.10433274507522583</v>
      </c>
      <c r="H77" s="23">
        <f>TB2c!B77</f>
        <v>7.4076279997825623E-2</v>
      </c>
      <c r="I77" s="23">
        <f>TB2c!J77</f>
        <v>3.4347224980592728E-2</v>
      </c>
      <c r="J77" s="23">
        <f>TB2c!R77</f>
        <v>1.1760076507925987E-2</v>
      </c>
      <c r="K77" s="23">
        <v>3.633194572265251E-3</v>
      </c>
      <c r="L77" s="55">
        <f t="shared" si="7"/>
        <v>0.23416313529014587</v>
      </c>
      <c r="M77" s="22">
        <f t="shared" si="8"/>
        <v>0.10315066576004028</v>
      </c>
      <c r="N77" s="22">
        <f t="shared" si="8"/>
        <v>0.13101246953010559</v>
      </c>
      <c r="O77" s="22">
        <f t="shared" si="5"/>
        <v>6.9985520094633102E-2</v>
      </c>
      <c r="P77" s="22">
        <f t="shared" si="6"/>
        <v>3.0256465077400208E-2</v>
      </c>
      <c r="Q77" s="22">
        <f t="shared" si="6"/>
        <v>3.9729055017232895E-2</v>
      </c>
      <c r="R77" s="22">
        <f t="shared" si="6"/>
        <v>2.258714847266674E-2</v>
      </c>
      <c r="S77" s="21">
        <f t="shared" si="6"/>
        <v>8.1268819356607354E-3</v>
      </c>
      <c r="T77" s="13"/>
      <c r="U77" s="11"/>
      <c r="V77" s="2"/>
      <c r="W77" s="2"/>
      <c r="X77" s="2"/>
      <c r="Y77" s="2"/>
      <c r="Z77" s="2"/>
    </row>
    <row r="78" spans="1:26" x14ac:dyDescent="0.2">
      <c r="A78" s="16">
        <v>1981</v>
      </c>
      <c r="B78" s="301">
        <f>'TB2'!B78</f>
        <v>0.6568070650100708</v>
      </c>
      <c r="C78" s="483">
        <f>'TB2'!J78</f>
        <v>0.19696658849716187</v>
      </c>
      <c r="D78" s="484">
        <f>'TB2'!R78</f>
        <v>0.45984047651290894</v>
      </c>
      <c r="E78" s="295">
        <f>TB2b!B78</f>
        <v>0.3431929349899292</v>
      </c>
      <c r="F78" s="14">
        <f>TB2b!J78</f>
        <v>0.23930631577968597</v>
      </c>
      <c r="G78" s="14">
        <f>TB2b!R78</f>
        <v>0.10662860423326492</v>
      </c>
      <c r="H78" s="14">
        <f>TB2c!B78</f>
        <v>7.6143831014633179E-2</v>
      </c>
      <c r="I78" s="14">
        <f>TB2c!J78</f>
        <v>3.5627108067274094E-2</v>
      </c>
      <c r="J78" s="14">
        <f>TB2c!R78</f>
        <v>1.2325779534876347E-2</v>
      </c>
      <c r="K78" s="14">
        <v>3.9609442906798284E-3</v>
      </c>
      <c r="L78" s="53">
        <f t="shared" si="7"/>
        <v>0.23656433075666428</v>
      </c>
      <c r="M78" s="13">
        <f t="shared" si="8"/>
        <v>0.10388661921024323</v>
      </c>
      <c r="N78" s="13">
        <f t="shared" si="8"/>
        <v>0.13267771154642105</v>
      </c>
      <c r="O78" s="13">
        <f t="shared" si="5"/>
        <v>7.1001496165990829E-2</v>
      </c>
      <c r="P78" s="13">
        <f t="shared" si="6"/>
        <v>3.0484773218631744E-2</v>
      </c>
      <c r="Q78" s="13">
        <f t="shared" si="6"/>
        <v>4.0516722947359085E-2</v>
      </c>
      <c r="R78" s="13">
        <f t="shared" si="6"/>
        <v>2.3301328532397747E-2</v>
      </c>
      <c r="S78" s="12">
        <f t="shared" si="6"/>
        <v>8.3648352441965182E-3</v>
      </c>
      <c r="T78" s="13"/>
      <c r="U78" s="11"/>
      <c r="V78" s="2"/>
      <c r="W78" s="2"/>
      <c r="X78" s="2"/>
      <c r="Y78" s="2"/>
      <c r="Z78" s="2"/>
    </row>
    <row r="79" spans="1:26" x14ac:dyDescent="0.2">
      <c r="A79" s="16">
        <v>1982</v>
      </c>
      <c r="B79" s="301">
        <f>'TB2'!B79</f>
        <v>0.65388670563697815</v>
      </c>
      <c r="C79" s="483">
        <f>'TB2'!J79</f>
        <v>0.19126886129379272</v>
      </c>
      <c r="D79" s="484">
        <f>'TB2'!R79</f>
        <v>0.46261784434318542</v>
      </c>
      <c r="E79" s="295">
        <f>TB2b!B79</f>
        <v>0.34611329436302185</v>
      </c>
      <c r="F79" s="14">
        <f>TB2b!J79</f>
        <v>0.24213689565658569</v>
      </c>
      <c r="G79" s="14">
        <f>TB2b!R79</f>
        <v>0.10991345345973969</v>
      </c>
      <c r="H79" s="14">
        <f>TB2c!B79</f>
        <v>7.9879492521286011E-2</v>
      </c>
      <c r="I79" s="14">
        <f>TB2c!J79</f>
        <v>4.0046460926532745E-2</v>
      </c>
      <c r="J79" s="14">
        <f>TB2c!R79</f>
        <v>1.5628645196557045E-2</v>
      </c>
      <c r="K79" s="14">
        <v>6.8513226774414683E-3</v>
      </c>
      <c r="L79" s="53">
        <f t="shared" si="7"/>
        <v>0.23619984090328217</v>
      </c>
      <c r="M79" s="13">
        <f t="shared" si="8"/>
        <v>0.10397639870643616</v>
      </c>
      <c r="N79" s="13">
        <f t="shared" si="8"/>
        <v>0.13222344219684601</v>
      </c>
      <c r="O79" s="13">
        <f t="shared" si="5"/>
        <v>6.986699253320694E-2</v>
      </c>
      <c r="P79" s="13">
        <f t="shared" si="6"/>
        <v>3.0033960938453674E-2</v>
      </c>
      <c r="Q79" s="13">
        <f t="shared" si="6"/>
        <v>3.9833031594753265E-2</v>
      </c>
      <c r="R79" s="13">
        <f t="shared" si="6"/>
        <v>2.44178157299757E-2</v>
      </c>
      <c r="S79" s="12">
        <f t="shared" si="6"/>
        <v>8.7773225191155775E-3</v>
      </c>
      <c r="T79" s="13"/>
      <c r="U79" s="11"/>
      <c r="V79" s="2"/>
      <c r="W79" s="2"/>
      <c r="X79" s="2"/>
      <c r="Y79" s="2"/>
      <c r="Z79" s="2"/>
    </row>
    <row r="80" spans="1:26" x14ac:dyDescent="0.2">
      <c r="A80" s="16">
        <v>1983</v>
      </c>
      <c r="B80" s="301">
        <f>'TB2'!B80</f>
        <v>0.64657357335090637</v>
      </c>
      <c r="C80" s="483">
        <f>'TB2'!J80</f>
        <v>0.1834067702293396</v>
      </c>
      <c r="D80" s="484">
        <f>'TB2'!R80</f>
        <v>0.46316680312156677</v>
      </c>
      <c r="E80" s="295">
        <f>TB2b!B80</f>
        <v>0.35342642664909363</v>
      </c>
      <c r="F80" s="14">
        <f>TB2b!J80</f>
        <v>0.2475479394197464</v>
      </c>
      <c r="G80" s="14">
        <f>TB2b!R80</f>
        <v>0.11480977386236191</v>
      </c>
      <c r="H80" s="14">
        <f>TB2c!B80</f>
        <v>8.4210053086280823E-2</v>
      </c>
      <c r="I80" s="14">
        <f>TB2c!J80</f>
        <v>4.2899090796709061E-2</v>
      </c>
      <c r="J80" s="14">
        <f>TB2c!R80</f>
        <v>1.7979970201849937E-2</v>
      </c>
      <c r="K80" s="14">
        <v>8.6151129228097395E-3</v>
      </c>
      <c r="L80" s="53">
        <f t="shared" si="7"/>
        <v>0.23861665278673172</v>
      </c>
      <c r="M80" s="13">
        <f t="shared" si="8"/>
        <v>0.10587848722934723</v>
      </c>
      <c r="N80" s="13">
        <f t="shared" si="8"/>
        <v>0.13273816555738449</v>
      </c>
      <c r="O80" s="13">
        <f t="shared" si="5"/>
        <v>7.1910683065652847E-2</v>
      </c>
      <c r="P80" s="13">
        <f t="shared" si="6"/>
        <v>3.0599720776081085E-2</v>
      </c>
      <c r="Q80" s="13">
        <f t="shared" si="6"/>
        <v>4.1310962289571762E-2</v>
      </c>
      <c r="R80" s="13">
        <f t="shared" si="6"/>
        <v>2.4919120594859123E-2</v>
      </c>
      <c r="S80" s="12">
        <f t="shared" si="6"/>
        <v>9.3648572790401979E-3</v>
      </c>
      <c r="T80" s="13"/>
      <c r="U80" s="11"/>
      <c r="V80" s="2"/>
      <c r="W80" s="2"/>
      <c r="X80" s="2"/>
      <c r="Y80" s="2"/>
      <c r="Z80" s="2"/>
    </row>
    <row r="81" spans="1:26" x14ac:dyDescent="0.2">
      <c r="A81" s="16">
        <v>1984</v>
      </c>
      <c r="B81" s="301">
        <f>'TB2'!B81</f>
        <v>0.63507312536239624</v>
      </c>
      <c r="C81" s="483">
        <f>'TB2'!J81</f>
        <v>0.1794438362121582</v>
      </c>
      <c r="D81" s="484">
        <f>'TB2'!R81</f>
        <v>0.45562928915023804</v>
      </c>
      <c r="E81" s="295">
        <f>TB2b!B81</f>
        <v>0.36492687463760376</v>
      </c>
      <c r="F81" s="14">
        <f>TB2b!J81</f>
        <v>0.25856626033782959</v>
      </c>
      <c r="G81" s="14">
        <f>TB2b!R81</f>
        <v>0.12154140323400497</v>
      </c>
      <c r="H81" s="14">
        <f>TB2c!B81</f>
        <v>8.9796192944049835E-2</v>
      </c>
      <c r="I81" s="14">
        <f>TB2c!J81</f>
        <v>4.6563472598791122E-2</v>
      </c>
      <c r="J81" s="14">
        <f>TB2c!R81</f>
        <v>1.9380480051040649E-2</v>
      </c>
      <c r="K81" s="14">
        <v>9.0530709504951356E-3</v>
      </c>
      <c r="L81" s="53">
        <f t="shared" si="7"/>
        <v>0.24338547140359879</v>
      </c>
      <c r="M81" s="13">
        <f t="shared" si="8"/>
        <v>0.10636061429977417</v>
      </c>
      <c r="N81" s="13">
        <f t="shared" si="8"/>
        <v>0.13702485710382462</v>
      </c>
      <c r="O81" s="13">
        <f t="shared" si="5"/>
        <v>7.4977930635213852E-2</v>
      </c>
      <c r="P81" s="13">
        <f t="shared" si="6"/>
        <v>3.1745210289955139E-2</v>
      </c>
      <c r="Q81" s="13">
        <f t="shared" si="6"/>
        <v>4.3232720345258713E-2</v>
      </c>
      <c r="R81" s="13">
        <f t="shared" si="6"/>
        <v>2.7182992547750473E-2</v>
      </c>
      <c r="S81" s="12">
        <f t="shared" si="6"/>
        <v>1.0327409100545514E-2</v>
      </c>
      <c r="T81" s="13"/>
      <c r="U81" s="11"/>
      <c r="V81" s="2"/>
      <c r="W81" s="2"/>
      <c r="X81" s="2"/>
      <c r="Y81" s="2"/>
      <c r="Z81" s="2"/>
    </row>
    <row r="82" spans="1:26" x14ac:dyDescent="0.2">
      <c r="A82" s="16">
        <v>1985</v>
      </c>
      <c r="B82" s="301">
        <f>'TB2'!B82</f>
        <v>0.63386660814285278</v>
      </c>
      <c r="C82" s="483">
        <f>'TB2'!J82</f>
        <v>0.17809480428695679</v>
      </c>
      <c r="D82" s="484">
        <f>'TB2'!R82</f>
        <v>0.455771803855896</v>
      </c>
      <c r="E82" s="295">
        <f>TB2b!B82</f>
        <v>0.36613339185714722</v>
      </c>
      <c r="F82" s="14">
        <f>TB2b!J82</f>
        <v>0.25930130481719971</v>
      </c>
      <c r="G82" s="14">
        <f>TB2b!R82</f>
        <v>0.12345606833696365</v>
      </c>
      <c r="H82" s="14">
        <f>TB2c!B82</f>
        <v>9.1792427003383636E-2</v>
      </c>
      <c r="I82" s="14">
        <f>TB2c!J82</f>
        <v>4.763706773519516E-2</v>
      </c>
      <c r="J82" s="14">
        <f>TB2c!R82</f>
        <v>1.9570246338844299E-2</v>
      </c>
      <c r="K82" s="14">
        <v>8.8583434417060323E-3</v>
      </c>
      <c r="L82" s="53">
        <f t="shared" si="7"/>
        <v>0.24267732352018356</v>
      </c>
      <c r="M82" s="13">
        <f t="shared" si="8"/>
        <v>0.10683208703994751</v>
      </c>
      <c r="N82" s="13">
        <f t="shared" si="8"/>
        <v>0.13584523648023605</v>
      </c>
      <c r="O82" s="13">
        <f t="shared" si="5"/>
        <v>7.5819000601768494E-2</v>
      </c>
      <c r="P82" s="13">
        <f t="shared" si="6"/>
        <v>3.1663641333580017E-2</v>
      </c>
      <c r="Q82" s="13">
        <f t="shared" si="6"/>
        <v>4.4155359268188477E-2</v>
      </c>
      <c r="R82" s="13">
        <f t="shared" si="6"/>
        <v>2.8066821396350861E-2</v>
      </c>
      <c r="S82" s="12">
        <f t="shared" si="6"/>
        <v>1.0711902897138267E-2</v>
      </c>
      <c r="T82" s="13"/>
      <c r="U82" s="11"/>
      <c r="V82" s="2"/>
      <c r="W82" s="2"/>
      <c r="X82" s="2"/>
      <c r="Y82" s="2"/>
      <c r="Z82" s="2"/>
    </row>
    <row r="83" spans="1:26" x14ac:dyDescent="0.2">
      <c r="A83" s="16">
        <v>1986</v>
      </c>
      <c r="B83" s="301">
        <f>'TB2'!B83</f>
        <v>0.63659948110580444</v>
      </c>
      <c r="C83" s="483">
        <f>'TB2'!J83</f>
        <v>0.17612302303314209</v>
      </c>
      <c r="D83" s="484">
        <f>'TB2'!R83</f>
        <v>0.46047645807266235</v>
      </c>
      <c r="E83" s="295">
        <f>TB2b!B83</f>
        <v>0.36340051889419556</v>
      </c>
      <c r="F83" s="14">
        <f>TB2b!J83</f>
        <v>0.25615808367729187</v>
      </c>
      <c r="G83" s="14">
        <f>TB2b!R83</f>
        <v>0.11970000714063644</v>
      </c>
      <c r="H83" s="14">
        <f>TB2c!B83</f>
        <v>8.8007330894470215E-2</v>
      </c>
      <c r="I83" s="14">
        <f>TB2c!J83</f>
        <v>4.4570542871952057E-2</v>
      </c>
      <c r="J83" s="14">
        <f>TB2c!R83</f>
        <v>1.8268011510372162E-2</v>
      </c>
      <c r="K83" s="14">
        <v>8.210067237735345E-3</v>
      </c>
      <c r="L83" s="53">
        <f t="shared" si="7"/>
        <v>0.24370051175355911</v>
      </c>
      <c r="M83" s="13">
        <f t="shared" si="8"/>
        <v>0.10724243521690369</v>
      </c>
      <c r="N83" s="13">
        <f t="shared" si="8"/>
        <v>0.13645807653665543</v>
      </c>
      <c r="O83" s="13">
        <f t="shared" si="5"/>
        <v>7.5129464268684387E-2</v>
      </c>
      <c r="P83" s="13">
        <f t="shared" si="6"/>
        <v>3.1692676246166229E-2</v>
      </c>
      <c r="Q83" s="13">
        <f t="shared" si="6"/>
        <v>4.3436788022518158E-2</v>
      </c>
      <c r="R83" s="13">
        <f t="shared" si="6"/>
        <v>2.6302531361579895E-2</v>
      </c>
      <c r="S83" s="12">
        <f t="shared" si="6"/>
        <v>1.0057944272636817E-2</v>
      </c>
      <c r="T83" s="13"/>
      <c r="U83" s="11"/>
      <c r="V83" s="2"/>
      <c r="W83" s="2"/>
      <c r="X83" s="2"/>
      <c r="Y83" s="2"/>
      <c r="Z83" s="2"/>
    </row>
    <row r="84" spans="1:26" x14ac:dyDescent="0.2">
      <c r="A84" s="16">
        <v>1987</v>
      </c>
      <c r="B84" s="301">
        <f>'TB2'!B84</f>
        <v>0.62533926963806152</v>
      </c>
      <c r="C84" s="483">
        <f>'TB2'!J84</f>
        <v>0.17359930276870728</v>
      </c>
      <c r="D84" s="484">
        <f>'TB2'!R84</f>
        <v>0.45173996686935425</v>
      </c>
      <c r="E84" s="295">
        <f>TB2b!B84</f>
        <v>0.37466073036193848</v>
      </c>
      <c r="F84" s="14">
        <f>TB2b!J84</f>
        <v>0.26930379867553711</v>
      </c>
      <c r="G84" s="14">
        <f>TB2b!R84</f>
        <v>0.13233911991119385</v>
      </c>
      <c r="H84" s="14">
        <f>TB2c!B84</f>
        <v>9.8904237151145935E-2</v>
      </c>
      <c r="I84" s="14">
        <f>TB2c!J84</f>
        <v>5.188538134098053E-2</v>
      </c>
      <c r="J84" s="14">
        <f>TB2c!R84</f>
        <v>2.2012174129486084E-2</v>
      </c>
      <c r="K84" s="14">
        <v>1.0837514892743904E-2</v>
      </c>
      <c r="L84" s="53">
        <f t="shared" si="7"/>
        <v>0.24232161045074463</v>
      </c>
      <c r="M84" s="13">
        <f t="shared" si="8"/>
        <v>0.10535693168640137</v>
      </c>
      <c r="N84" s="13">
        <f t="shared" si="8"/>
        <v>0.13696467876434326</v>
      </c>
      <c r="O84" s="13">
        <f t="shared" si="5"/>
        <v>8.0453738570213318E-2</v>
      </c>
      <c r="P84" s="13">
        <f t="shared" si="6"/>
        <v>3.3434882760047913E-2</v>
      </c>
      <c r="Q84" s="13">
        <f t="shared" si="6"/>
        <v>4.7018855810165405E-2</v>
      </c>
      <c r="R84" s="13">
        <f t="shared" si="6"/>
        <v>2.9873207211494446E-2</v>
      </c>
      <c r="S84" s="12">
        <f t="shared" si="6"/>
        <v>1.117465923674218E-2</v>
      </c>
      <c r="T84" s="13"/>
      <c r="U84" s="11"/>
      <c r="V84" s="2"/>
      <c r="W84" s="2"/>
      <c r="X84" s="2"/>
      <c r="Y84" s="2"/>
      <c r="Z84" s="2"/>
    </row>
    <row r="85" spans="1:26" x14ac:dyDescent="0.2">
      <c r="A85" s="16">
        <v>1988</v>
      </c>
      <c r="B85" s="301">
        <f>'TB2'!B85</f>
        <v>0.60753047466278076</v>
      </c>
      <c r="C85" s="483">
        <f>'TB2'!J85</f>
        <v>0.16872024536132812</v>
      </c>
      <c r="D85" s="484">
        <f>'TB2'!R85</f>
        <v>0.43881022930145264</v>
      </c>
      <c r="E85" s="295">
        <f>TB2b!B85</f>
        <v>0.39246952533721924</v>
      </c>
      <c r="F85" s="14">
        <f>TB2b!J85</f>
        <v>0.28916138410568237</v>
      </c>
      <c r="G85" s="14">
        <f>TB2b!R85</f>
        <v>0.15223731100559235</v>
      </c>
      <c r="H85" s="14">
        <f>TB2c!B85</f>
        <v>0.1175285279750824</v>
      </c>
      <c r="I85" s="14">
        <f>TB2c!J85</f>
        <v>6.4614981412887573E-2</v>
      </c>
      <c r="J85" s="14">
        <f>TB2c!R85</f>
        <v>2.6599699631333351E-2</v>
      </c>
      <c r="K85" s="14">
        <v>1.1300001479833583E-2</v>
      </c>
      <c r="L85" s="53">
        <f t="shared" si="7"/>
        <v>0.24023221433162689</v>
      </c>
      <c r="M85" s="13">
        <f t="shared" si="8"/>
        <v>0.10330814123153687</v>
      </c>
      <c r="N85" s="13">
        <f t="shared" si="8"/>
        <v>0.13692407310009003</v>
      </c>
      <c r="O85" s="13">
        <f t="shared" si="5"/>
        <v>8.7622329592704773E-2</v>
      </c>
      <c r="P85" s="13">
        <f t="shared" si="6"/>
        <v>3.4708783030509949E-2</v>
      </c>
      <c r="Q85" s="13">
        <f t="shared" si="6"/>
        <v>5.2913546562194824E-2</v>
      </c>
      <c r="R85" s="13">
        <f t="shared" si="6"/>
        <v>3.8015281781554222E-2</v>
      </c>
      <c r="S85" s="12">
        <f t="shared" si="6"/>
        <v>1.5299698151499768E-2</v>
      </c>
      <c r="T85" s="13"/>
      <c r="U85" s="11"/>
      <c r="V85" s="2"/>
      <c r="W85" s="2"/>
      <c r="X85" s="2"/>
      <c r="Y85" s="2"/>
      <c r="Z85" s="2"/>
    </row>
    <row r="86" spans="1:26" x14ac:dyDescent="0.2">
      <c r="A86" s="20">
        <v>1989</v>
      </c>
      <c r="B86" s="302">
        <f>'TB2'!B86</f>
        <v>0.61205404996871948</v>
      </c>
      <c r="C86" s="487">
        <f>'TB2'!J86</f>
        <v>0.16976416110992432</v>
      </c>
      <c r="D86" s="488">
        <f>'TB2'!R86</f>
        <v>0.44228988885879517</v>
      </c>
      <c r="E86" s="296">
        <f>TB2b!B86</f>
        <v>0.38794595003128052</v>
      </c>
      <c r="F86" s="19">
        <f>TB2b!J86</f>
        <v>0.28391420841217041</v>
      </c>
      <c r="G86" s="19">
        <f>TB2b!R86</f>
        <v>0.1469816118478775</v>
      </c>
      <c r="H86" s="19">
        <f>TB2c!B86</f>
        <v>0.11232943832874298</v>
      </c>
      <c r="I86" s="19">
        <f>TB2c!J86</f>
        <v>6.0286249965429306E-2</v>
      </c>
      <c r="J86" s="19">
        <f>TB2c!R86</f>
        <v>2.4997320026159286E-2</v>
      </c>
      <c r="K86" s="19">
        <v>1.1022007044015252E-2</v>
      </c>
      <c r="L86" s="54">
        <f t="shared" si="7"/>
        <v>0.24096433818340302</v>
      </c>
      <c r="M86" s="18">
        <f t="shared" si="8"/>
        <v>0.10403174161911011</v>
      </c>
      <c r="N86" s="18">
        <f t="shared" si="8"/>
        <v>0.13693259656429291</v>
      </c>
      <c r="O86" s="18">
        <f t="shared" si="5"/>
        <v>8.6695361882448196E-2</v>
      </c>
      <c r="P86" s="18">
        <f t="shared" si="6"/>
        <v>3.4652173519134521E-2</v>
      </c>
      <c r="Q86" s="18">
        <f t="shared" si="6"/>
        <v>5.2043188363313675E-2</v>
      </c>
      <c r="R86" s="18">
        <f t="shared" si="6"/>
        <v>3.528892993927002E-2</v>
      </c>
      <c r="S86" s="17">
        <f t="shared" si="6"/>
        <v>1.3975312982144035E-2</v>
      </c>
      <c r="T86" s="13"/>
      <c r="U86" s="11"/>
      <c r="V86" s="2"/>
      <c r="W86" s="2"/>
      <c r="X86" s="2"/>
      <c r="Y86" s="2"/>
      <c r="Z86" s="2"/>
    </row>
    <row r="87" spans="1:26" x14ac:dyDescent="0.2">
      <c r="A87" s="24">
        <v>1990</v>
      </c>
      <c r="B87" s="303">
        <f>'TB2'!B87</f>
        <v>0.61233788728713989</v>
      </c>
      <c r="C87" s="489">
        <f>'TB2'!J87</f>
        <v>0.16863638162612915</v>
      </c>
      <c r="D87" s="490">
        <f>'TB2'!R87</f>
        <v>0.44370150566101074</v>
      </c>
      <c r="E87" s="297">
        <f>TB2b!B87</f>
        <v>0.38766211271286011</v>
      </c>
      <c r="F87" s="23">
        <f>TB2b!J87</f>
        <v>0.28352749347686768</v>
      </c>
      <c r="G87" s="23">
        <f>TB2b!R87</f>
        <v>0.14710064232349396</v>
      </c>
      <c r="H87" s="23">
        <f>TB2c!B87</f>
        <v>0.11223146319389343</v>
      </c>
      <c r="I87" s="23">
        <f>TB2c!J87</f>
        <v>5.9676334261894226E-2</v>
      </c>
      <c r="J87" s="23">
        <f>TB2c!R87</f>
        <v>2.4623442441225052E-2</v>
      </c>
      <c r="K87" s="23">
        <v>1.0638632749474845E-2</v>
      </c>
      <c r="L87" s="55">
        <f t="shared" si="7"/>
        <v>0.24056147038936615</v>
      </c>
      <c r="M87" s="22">
        <f t="shared" si="8"/>
        <v>0.10413461923599243</v>
      </c>
      <c r="N87" s="22">
        <f t="shared" si="8"/>
        <v>0.13642685115337372</v>
      </c>
      <c r="O87" s="22">
        <f t="shared" si="5"/>
        <v>8.7424308061599731E-2</v>
      </c>
      <c r="P87" s="22">
        <f t="shared" si="6"/>
        <v>3.4869179129600525E-2</v>
      </c>
      <c r="Q87" s="22">
        <f t="shared" si="6"/>
        <v>5.2555128931999207E-2</v>
      </c>
      <c r="R87" s="22">
        <f t="shared" si="6"/>
        <v>3.5052891820669174E-2</v>
      </c>
      <c r="S87" s="21">
        <f t="shared" si="6"/>
        <v>1.3984809691750207E-2</v>
      </c>
      <c r="T87" s="13"/>
      <c r="U87" s="11"/>
      <c r="V87" s="2"/>
      <c r="W87" s="2"/>
      <c r="X87" s="2"/>
      <c r="Y87" s="2"/>
      <c r="Z87" s="2"/>
    </row>
    <row r="88" spans="1:26" x14ac:dyDescent="0.2">
      <c r="A88" s="16">
        <v>1991</v>
      </c>
      <c r="B88" s="301">
        <f>'TB2'!B88</f>
        <v>0.61669367551803589</v>
      </c>
      <c r="C88" s="483">
        <f>'TB2'!J88</f>
        <v>0.16713327169418335</v>
      </c>
      <c r="D88" s="484">
        <f>'TB2'!R88</f>
        <v>0.44956040382385254</v>
      </c>
      <c r="E88" s="295">
        <f>TB2b!B88</f>
        <v>0.38330632448196411</v>
      </c>
      <c r="F88" s="14">
        <f>TB2b!J88</f>
        <v>0.27657222747802734</v>
      </c>
      <c r="G88" s="14">
        <f>TB2b!R88</f>
        <v>0.13648337125778198</v>
      </c>
      <c r="H88" s="14">
        <f>TB2c!B88</f>
        <v>0.10194476693868637</v>
      </c>
      <c r="I88" s="14">
        <f>TB2c!J88</f>
        <v>5.2391719073057175E-2</v>
      </c>
      <c r="J88" s="14">
        <f>TB2c!R88</f>
        <v>2.140313945710659E-2</v>
      </c>
      <c r="K88" s="14">
        <v>9.6218447124899256E-3</v>
      </c>
      <c r="L88" s="53">
        <f t="shared" si="7"/>
        <v>0.24682295322418213</v>
      </c>
      <c r="M88" s="13">
        <f t="shared" si="8"/>
        <v>0.10673409700393677</v>
      </c>
      <c r="N88" s="13">
        <f t="shared" si="8"/>
        <v>0.14008885622024536</v>
      </c>
      <c r="O88" s="13">
        <f t="shared" si="5"/>
        <v>8.4091652184724808E-2</v>
      </c>
      <c r="P88" s="13">
        <f t="shared" si="6"/>
        <v>3.4538604319095612E-2</v>
      </c>
      <c r="Q88" s="13">
        <f t="shared" si="6"/>
        <v>4.9553047865629196E-2</v>
      </c>
      <c r="R88" s="13">
        <f t="shared" si="6"/>
        <v>3.0988579615950584E-2</v>
      </c>
      <c r="S88" s="12">
        <f t="shared" si="6"/>
        <v>1.1781294744616665E-2</v>
      </c>
      <c r="T88" s="13"/>
      <c r="U88" s="11"/>
      <c r="V88" s="2"/>
      <c r="W88" s="2"/>
      <c r="X88" s="2"/>
      <c r="Y88" s="2"/>
      <c r="Z88" s="2"/>
    </row>
    <row r="89" spans="1:26" x14ac:dyDescent="0.2">
      <c r="A89" s="16">
        <v>1992</v>
      </c>
      <c r="B89" s="301">
        <f>'TB2'!B89</f>
        <v>0.60567867755889893</v>
      </c>
      <c r="C89" s="483">
        <f>'TB2'!J89</f>
        <v>0.15993767976760864</v>
      </c>
      <c r="D89" s="484">
        <f>'TB2'!R89</f>
        <v>0.44574099779129028</v>
      </c>
      <c r="E89" s="295">
        <f>TB2b!B89</f>
        <v>0.39432132244110107</v>
      </c>
      <c r="F89" s="14">
        <f>TB2b!J89</f>
        <v>0.28825309872627258</v>
      </c>
      <c r="G89" s="14">
        <f>TB2b!R89</f>
        <v>0.14680194854736328</v>
      </c>
      <c r="H89" s="14">
        <f>TB2c!B89</f>
        <v>0.1109258234500885</v>
      </c>
      <c r="I89" s="14">
        <f>TB2c!J89</f>
        <v>5.8925092220306396E-2</v>
      </c>
      <c r="J89" s="14">
        <f>TB2c!R89</f>
        <v>2.463088370859623E-2</v>
      </c>
      <c r="K89" s="14">
        <v>1.0369017558111888E-2</v>
      </c>
      <c r="L89" s="53">
        <f t="shared" si="7"/>
        <v>0.24751937389373779</v>
      </c>
      <c r="M89" s="13">
        <f t="shared" si="8"/>
        <v>0.10606822371482849</v>
      </c>
      <c r="N89" s="13">
        <f t="shared" si="8"/>
        <v>0.1414511501789093</v>
      </c>
      <c r="O89" s="13">
        <f t="shared" si="5"/>
        <v>8.7876856327056885E-2</v>
      </c>
      <c r="P89" s="13">
        <f t="shared" si="6"/>
        <v>3.587612509727478E-2</v>
      </c>
      <c r="Q89" s="13">
        <f t="shared" si="6"/>
        <v>5.2000731229782104E-2</v>
      </c>
      <c r="R89" s="13">
        <f t="shared" si="6"/>
        <v>3.4294208511710167E-2</v>
      </c>
      <c r="S89" s="12">
        <f t="shared" si="6"/>
        <v>1.4261866150484342E-2</v>
      </c>
      <c r="T89" s="13"/>
      <c r="U89" s="11"/>
      <c r="V89" s="2"/>
      <c r="W89" s="2"/>
      <c r="X89" s="2"/>
      <c r="Y89" s="2"/>
      <c r="Z89" s="2"/>
    </row>
    <row r="90" spans="1:26" x14ac:dyDescent="0.2">
      <c r="A90" s="16">
        <v>1993</v>
      </c>
      <c r="B90" s="301">
        <f>'TB2'!B90</f>
        <v>0.60909938812255859</v>
      </c>
      <c r="C90" s="483">
        <f>'TB2'!J90</f>
        <v>0.1611931324005127</v>
      </c>
      <c r="D90" s="484">
        <f>'TB2'!R90</f>
        <v>0.4479062557220459</v>
      </c>
      <c r="E90" s="295">
        <f>TB2b!B90</f>
        <v>0.39090061187744141</v>
      </c>
      <c r="F90" s="14">
        <f>TB2b!J90</f>
        <v>0.28352516889572144</v>
      </c>
      <c r="G90" s="14">
        <f>TB2b!R90</f>
        <v>0.14140902459621429</v>
      </c>
      <c r="H90" s="14">
        <f>TB2c!B90</f>
        <v>0.10610833764076233</v>
      </c>
      <c r="I90" s="14">
        <f>TB2c!J90</f>
        <v>5.5661559104919434E-2</v>
      </c>
      <c r="J90" s="14">
        <f>TB2c!R90</f>
        <v>2.3154579102993011E-2</v>
      </c>
      <c r="K90" s="14">
        <v>9.5864910662094224E-3</v>
      </c>
      <c r="L90" s="53">
        <f t="shared" si="7"/>
        <v>0.24949158728122711</v>
      </c>
      <c r="M90" s="13">
        <f t="shared" si="8"/>
        <v>0.10737544298171997</v>
      </c>
      <c r="N90" s="13">
        <f t="shared" si="8"/>
        <v>0.14211614429950714</v>
      </c>
      <c r="O90" s="13">
        <f t="shared" si="5"/>
        <v>8.5747465491294861E-2</v>
      </c>
      <c r="P90" s="13">
        <f t="shared" si="6"/>
        <v>3.5300686955451965E-2</v>
      </c>
      <c r="Q90" s="13">
        <f t="shared" si="6"/>
        <v>5.0446778535842896E-2</v>
      </c>
      <c r="R90" s="13">
        <f t="shared" si="6"/>
        <v>3.2506980001926422E-2</v>
      </c>
      <c r="S90" s="12">
        <f t="shared" si="6"/>
        <v>1.3568088036783589E-2</v>
      </c>
      <c r="T90" s="13"/>
      <c r="U90" s="11"/>
      <c r="V90" s="2"/>
      <c r="W90" s="2"/>
      <c r="X90" s="2"/>
      <c r="Y90" s="2"/>
      <c r="Z90" s="2"/>
    </row>
    <row r="91" spans="1:26" x14ac:dyDescent="0.2">
      <c r="A91" s="16">
        <v>1994</v>
      </c>
      <c r="B91" s="301">
        <f>'TB2'!B91</f>
        <v>0.60846015810966492</v>
      </c>
      <c r="C91" s="483">
        <f>'TB2'!J91</f>
        <v>0.16129761934280396</v>
      </c>
      <c r="D91" s="484">
        <f>'TB2'!R91</f>
        <v>0.44716253876686096</v>
      </c>
      <c r="E91" s="295">
        <f>TB2b!B91</f>
        <v>0.39153984189033508</v>
      </c>
      <c r="F91" s="14">
        <f>TB2b!J91</f>
        <v>0.28354790806770325</v>
      </c>
      <c r="G91" s="14">
        <f>TB2b!R91</f>
        <v>0.14049772918224335</v>
      </c>
      <c r="H91" s="14">
        <f>TB2c!B91</f>
        <v>0.10490687191486359</v>
      </c>
      <c r="I91" s="14">
        <f>TB2c!J91</f>
        <v>5.4674256592988968E-2</v>
      </c>
      <c r="J91" s="14">
        <f>TB2c!R91</f>
        <v>2.2468758746981621E-2</v>
      </c>
      <c r="K91" s="14">
        <v>9.5867868946105383E-3</v>
      </c>
      <c r="L91" s="53">
        <f t="shared" si="7"/>
        <v>0.25104211270809174</v>
      </c>
      <c r="M91" s="13">
        <f t="shared" si="8"/>
        <v>0.10799193382263184</v>
      </c>
      <c r="N91" s="13">
        <f t="shared" si="8"/>
        <v>0.1430501788854599</v>
      </c>
      <c r="O91" s="13">
        <f t="shared" si="5"/>
        <v>8.5823472589254379E-2</v>
      </c>
      <c r="P91" s="13">
        <f t="shared" si="6"/>
        <v>3.5590857267379761E-2</v>
      </c>
      <c r="Q91" s="13">
        <f t="shared" si="6"/>
        <v>5.0232615321874619E-2</v>
      </c>
      <c r="R91" s="13">
        <f t="shared" si="6"/>
        <v>3.2205497846007347E-2</v>
      </c>
      <c r="S91" s="12">
        <f t="shared" si="6"/>
        <v>1.2881971852371082E-2</v>
      </c>
      <c r="T91" s="13"/>
      <c r="U91" s="11"/>
      <c r="V91" s="2"/>
      <c r="W91" s="2"/>
      <c r="X91" s="2"/>
      <c r="Y91" s="2"/>
      <c r="Z91" s="2"/>
    </row>
    <row r="92" spans="1:26" x14ac:dyDescent="0.2">
      <c r="A92" s="16">
        <v>1995</v>
      </c>
      <c r="B92" s="301">
        <f>'TB2'!B92</f>
        <v>0.60101374983787537</v>
      </c>
      <c r="C92" s="483">
        <f>'TB2'!J92</f>
        <v>0.15753644704818726</v>
      </c>
      <c r="D92" s="484">
        <f>'TB2'!R92</f>
        <v>0.44347730278968811</v>
      </c>
      <c r="E92" s="295">
        <f>TB2b!B92</f>
        <v>0.39898625016212463</v>
      </c>
      <c r="F92" s="14">
        <f>TB2b!J92</f>
        <v>0.2904391884803772</v>
      </c>
      <c r="G92" s="14">
        <f>TB2b!R92</f>
        <v>0.14519089460372925</v>
      </c>
      <c r="H92" s="14">
        <f>TB2c!B92</f>
        <v>0.10913053154945374</v>
      </c>
      <c r="I92" s="14">
        <f>TB2c!J92</f>
        <v>5.7311970740556717E-2</v>
      </c>
      <c r="J92" s="14">
        <f>TB2c!R92</f>
        <v>2.3582914844155312E-2</v>
      </c>
      <c r="K92" s="14">
        <v>1.0186007125102264E-2</v>
      </c>
      <c r="L92" s="53">
        <f t="shared" si="7"/>
        <v>0.25379535555839539</v>
      </c>
      <c r="M92" s="13">
        <f t="shared" si="8"/>
        <v>0.10854706168174744</v>
      </c>
      <c r="N92" s="13">
        <f t="shared" si="8"/>
        <v>0.14524829387664795</v>
      </c>
      <c r="O92" s="13">
        <f t="shared" si="5"/>
        <v>8.7878923863172531E-2</v>
      </c>
      <c r="P92" s="13">
        <f t="shared" si="6"/>
        <v>3.6060363054275513E-2</v>
      </c>
      <c r="Q92" s="13">
        <f t="shared" si="6"/>
        <v>5.1818560808897018E-2</v>
      </c>
      <c r="R92" s="13">
        <f t="shared" si="6"/>
        <v>3.3729055896401405E-2</v>
      </c>
      <c r="S92" s="12">
        <f t="shared" si="6"/>
        <v>1.3396907719053048E-2</v>
      </c>
      <c r="T92" s="13"/>
      <c r="U92" s="11"/>
      <c r="V92" s="2"/>
      <c r="W92" s="2"/>
      <c r="X92" s="2"/>
      <c r="Y92" s="2"/>
      <c r="Z92" s="2"/>
    </row>
    <row r="93" spans="1:26" x14ac:dyDescent="0.2">
      <c r="A93" s="16">
        <v>1996</v>
      </c>
      <c r="B93" s="301">
        <f>'TB2'!B93</f>
        <v>0.59193703532218933</v>
      </c>
      <c r="C93" s="483">
        <f>'TB2'!J93</f>
        <v>0.15487104654312134</v>
      </c>
      <c r="D93" s="484">
        <f>'TB2'!R93</f>
        <v>0.43706598877906799</v>
      </c>
      <c r="E93" s="295">
        <f>TB2b!B93</f>
        <v>0.40806296467781067</v>
      </c>
      <c r="F93" s="14">
        <f>TB2b!J93</f>
        <v>0.29988175630569458</v>
      </c>
      <c r="G93" s="14">
        <f>TB2b!R93</f>
        <v>0.1524396538734436</v>
      </c>
      <c r="H93" s="14">
        <f>TB2c!B93</f>
        <v>0.1152915433049202</v>
      </c>
      <c r="I93" s="14">
        <f>TB2c!J93</f>
        <v>6.1865229159593582E-2</v>
      </c>
      <c r="J93" s="14">
        <f>TB2c!R93</f>
        <v>2.6271963492035866E-2</v>
      </c>
      <c r="K93" s="14">
        <v>1.1135746779742573E-2</v>
      </c>
      <c r="L93" s="53">
        <f t="shared" si="7"/>
        <v>0.25562331080436707</v>
      </c>
      <c r="M93" s="13">
        <f t="shared" si="8"/>
        <v>0.10818120837211609</v>
      </c>
      <c r="N93" s="13">
        <f t="shared" si="8"/>
        <v>0.14744210243225098</v>
      </c>
      <c r="O93" s="13">
        <f t="shared" si="5"/>
        <v>9.0574424713850021E-2</v>
      </c>
      <c r="P93" s="13">
        <f t="shared" si="6"/>
        <v>3.7148110568523407E-2</v>
      </c>
      <c r="Q93" s="13">
        <f t="shared" si="6"/>
        <v>5.3426314145326614E-2</v>
      </c>
      <c r="R93" s="13">
        <f t="shared" si="6"/>
        <v>3.5593265667557716E-2</v>
      </c>
      <c r="S93" s="12">
        <f t="shared" si="6"/>
        <v>1.5136216712293293E-2</v>
      </c>
      <c r="T93" s="13"/>
      <c r="U93" s="11"/>
      <c r="V93" s="2"/>
      <c r="W93" s="2"/>
      <c r="X93" s="2"/>
      <c r="Y93" s="2"/>
      <c r="Z93" s="2"/>
    </row>
    <row r="94" spans="1:26" x14ac:dyDescent="0.2">
      <c r="A94" s="16">
        <v>1997</v>
      </c>
      <c r="B94" s="301">
        <f>'TB2'!B94</f>
        <v>0.58467200398445129</v>
      </c>
      <c r="C94" s="483">
        <f>'TB2'!J94</f>
        <v>0.15260446071624756</v>
      </c>
      <c r="D94" s="484">
        <f>'TB2'!R94</f>
        <v>0.43206754326820374</v>
      </c>
      <c r="E94" s="295">
        <f>TB2b!B94</f>
        <v>0.41532799601554871</v>
      </c>
      <c r="F94" s="14">
        <f>TB2b!J94</f>
        <v>0.30786484479904175</v>
      </c>
      <c r="G94" s="14">
        <f>TB2b!R94</f>
        <v>0.15984882414340973</v>
      </c>
      <c r="H94" s="14">
        <f>TB2c!B94</f>
        <v>0.12234290689229965</v>
      </c>
      <c r="I94" s="14">
        <f>TB2c!J94</f>
        <v>6.6960088908672333E-2</v>
      </c>
      <c r="J94" s="14">
        <f>TB2c!R94</f>
        <v>2.860952727496624E-2</v>
      </c>
      <c r="K94" s="14">
        <v>1.229202688247776E-2</v>
      </c>
      <c r="L94" s="53">
        <f t="shared" si="7"/>
        <v>0.25547917187213898</v>
      </c>
      <c r="M94" s="13">
        <f t="shared" si="8"/>
        <v>0.10746315121650696</v>
      </c>
      <c r="N94" s="13">
        <f t="shared" si="8"/>
        <v>0.14801602065563202</v>
      </c>
      <c r="O94" s="13">
        <f t="shared" si="5"/>
        <v>9.2888735234737396E-2</v>
      </c>
      <c r="P94" s="13">
        <f t="shared" si="6"/>
        <v>3.7505917251110077E-2</v>
      </c>
      <c r="Q94" s="13">
        <f t="shared" si="6"/>
        <v>5.5382817983627319E-2</v>
      </c>
      <c r="R94" s="13">
        <f t="shared" si="6"/>
        <v>3.8350561633706093E-2</v>
      </c>
      <c r="S94" s="12">
        <f t="shared" si="6"/>
        <v>1.6317500392488478E-2</v>
      </c>
      <c r="T94" s="13"/>
      <c r="U94" s="11"/>
      <c r="V94" s="2"/>
      <c r="W94" s="2"/>
      <c r="X94" s="2"/>
      <c r="Y94" s="2"/>
      <c r="Z94" s="2"/>
    </row>
    <row r="95" spans="1:26" x14ac:dyDescent="0.2">
      <c r="A95" s="16">
        <v>1998</v>
      </c>
      <c r="B95" s="301">
        <f>'TB2'!B95</f>
        <v>0.58082348108291626</v>
      </c>
      <c r="C95" s="483">
        <f>'TB2'!J95</f>
        <v>0.15276479721069336</v>
      </c>
      <c r="D95" s="484">
        <f>'TB2'!R95</f>
        <v>0.4280586838722229</v>
      </c>
      <c r="E95" s="295">
        <f>TB2b!B95</f>
        <v>0.41917651891708374</v>
      </c>
      <c r="F95" s="14">
        <f>TB2b!J95</f>
        <v>0.31211689114570618</v>
      </c>
      <c r="G95" s="14">
        <f>TB2b!R95</f>
        <v>0.16328857839107513</v>
      </c>
      <c r="H95" s="14">
        <f>TB2c!B95</f>
        <v>0.12526892125606537</v>
      </c>
      <c r="I95" s="14">
        <f>TB2c!J95</f>
        <v>6.8938769400119781E-2</v>
      </c>
      <c r="J95" s="14">
        <f>TB2c!R95</f>
        <v>2.9241576790809631E-2</v>
      </c>
      <c r="K95" s="14">
        <v>1.2040270250962949E-2</v>
      </c>
      <c r="L95" s="53">
        <f t="shared" si="7"/>
        <v>0.25588794052600861</v>
      </c>
      <c r="M95" s="13">
        <f t="shared" si="8"/>
        <v>0.10705962777137756</v>
      </c>
      <c r="N95" s="13">
        <f t="shared" si="8"/>
        <v>0.14882831275463104</v>
      </c>
      <c r="O95" s="13">
        <f t="shared" si="5"/>
        <v>9.4349808990955353E-2</v>
      </c>
      <c r="P95" s="13">
        <f t="shared" si="6"/>
        <v>3.8019657135009766E-2</v>
      </c>
      <c r="Q95" s="13">
        <f t="shared" si="6"/>
        <v>5.6330151855945587E-2</v>
      </c>
      <c r="R95" s="13">
        <f t="shared" si="6"/>
        <v>3.969719260931015E-2</v>
      </c>
      <c r="S95" s="12">
        <f t="shared" si="6"/>
        <v>1.7201306539846681E-2</v>
      </c>
      <c r="T95" s="13"/>
      <c r="U95" s="11"/>
      <c r="V95" s="2"/>
      <c r="W95" s="2"/>
      <c r="X95" s="2"/>
      <c r="Y95" s="2"/>
      <c r="Z95" s="2"/>
    </row>
    <row r="96" spans="1:26" x14ac:dyDescent="0.2">
      <c r="A96" s="20">
        <v>1999</v>
      </c>
      <c r="B96" s="302">
        <f>'TB2'!B96</f>
        <v>0.57719719409942627</v>
      </c>
      <c r="C96" s="487">
        <f>'TB2'!J96</f>
        <v>0.15175461769104004</v>
      </c>
      <c r="D96" s="488">
        <f>'TB2'!R96</f>
        <v>0.42544257640838623</v>
      </c>
      <c r="E96" s="296">
        <f>TB2b!B96</f>
        <v>0.42280280590057373</v>
      </c>
      <c r="F96" s="19">
        <f>TB2b!J96</f>
        <v>0.315988689661026</v>
      </c>
      <c r="G96" s="19">
        <f>TB2b!R96</f>
        <v>0.16761612892150879</v>
      </c>
      <c r="H96" s="19">
        <f>TB2c!B96</f>
        <v>0.12942631542682648</v>
      </c>
      <c r="I96" s="19">
        <f>TB2c!J96</f>
        <v>7.2358690202236176E-2</v>
      </c>
      <c r="J96" s="19">
        <f>TB2c!R96</f>
        <v>3.1342647969722748E-2</v>
      </c>
      <c r="K96" s="19">
        <v>1.3487779251723455E-2</v>
      </c>
      <c r="L96" s="54">
        <f t="shared" si="7"/>
        <v>0.25518667697906494</v>
      </c>
      <c r="M96" s="18">
        <f t="shared" si="8"/>
        <v>0.10681411623954773</v>
      </c>
      <c r="N96" s="18">
        <f t="shared" si="8"/>
        <v>0.14837256073951721</v>
      </c>
      <c r="O96" s="18">
        <f t="shared" si="5"/>
        <v>9.5257438719272614E-2</v>
      </c>
      <c r="P96" s="18">
        <f t="shared" si="6"/>
        <v>3.8189813494682312E-2</v>
      </c>
      <c r="Q96" s="18">
        <f t="shared" si="6"/>
        <v>5.7067625224590302E-2</v>
      </c>
      <c r="R96" s="18">
        <f t="shared" si="6"/>
        <v>4.1016042232513428E-2</v>
      </c>
      <c r="S96" s="17">
        <f t="shared" si="6"/>
        <v>1.7854868717999295E-2</v>
      </c>
      <c r="T96" s="13"/>
      <c r="U96" s="11"/>
      <c r="V96" s="2"/>
      <c r="W96" s="2"/>
      <c r="X96" s="2"/>
      <c r="Y96" s="2"/>
      <c r="Z96" s="2"/>
    </row>
    <row r="97" spans="1:26" x14ac:dyDescent="0.2">
      <c r="A97" s="24">
        <v>2000</v>
      </c>
      <c r="B97" s="303">
        <f>'TB2'!B97</f>
        <v>0.57248270511627197</v>
      </c>
      <c r="C97" s="489">
        <f>'TB2'!J97</f>
        <v>0.15066403150558472</v>
      </c>
      <c r="D97" s="490">
        <f>'TB2'!R97</f>
        <v>0.42181867361068726</v>
      </c>
      <c r="E97" s="297">
        <f>TB2b!B97</f>
        <v>0.42751729488372803</v>
      </c>
      <c r="F97" s="23">
        <f>TB2b!J97</f>
        <v>0.32095557451248169</v>
      </c>
      <c r="G97" s="23">
        <f>TB2b!R97</f>
        <v>0.17346110939979553</v>
      </c>
      <c r="H97" s="23">
        <f>TB2c!B97</f>
        <v>0.13509997725486755</v>
      </c>
      <c r="I97" s="23">
        <f>TB2c!J97</f>
        <v>7.7287785708904266E-2</v>
      </c>
      <c r="J97" s="23">
        <f>TB2c!R97</f>
        <v>3.4472566097974777E-2</v>
      </c>
      <c r="K97" s="23">
        <v>1.5100142695776943E-2</v>
      </c>
      <c r="L97" s="55">
        <f t="shared" si="7"/>
        <v>0.2540561854839325</v>
      </c>
      <c r="M97" s="22">
        <f t="shared" si="8"/>
        <v>0.10656172037124634</v>
      </c>
      <c r="N97" s="22">
        <f t="shared" si="8"/>
        <v>0.14749446511268616</v>
      </c>
      <c r="O97" s="22">
        <f t="shared" si="5"/>
        <v>9.6173323690891266E-2</v>
      </c>
      <c r="P97" s="22">
        <f t="shared" si="6"/>
        <v>3.8361132144927979E-2</v>
      </c>
      <c r="Q97" s="22">
        <f t="shared" si="6"/>
        <v>5.7812191545963287E-2</v>
      </c>
      <c r="R97" s="22">
        <f t="shared" si="6"/>
        <v>4.2815219610929489E-2</v>
      </c>
      <c r="S97" s="21">
        <f t="shared" si="6"/>
        <v>1.9372423402197834E-2</v>
      </c>
      <c r="T97" s="13"/>
      <c r="U97" s="11"/>
      <c r="V97" s="2"/>
      <c r="W97" s="2"/>
      <c r="X97" s="2"/>
      <c r="Y97" s="2"/>
      <c r="Z97" s="2"/>
    </row>
    <row r="98" spans="1:26" x14ac:dyDescent="0.2">
      <c r="A98" s="16">
        <v>2001</v>
      </c>
      <c r="B98" s="301">
        <f>'TB2'!B98</f>
        <v>0.58043593168258667</v>
      </c>
      <c r="C98" s="483">
        <f>'TB2'!J98</f>
        <v>0.15282857418060303</v>
      </c>
      <c r="D98" s="484">
        <f>'TB2'!R98</f>
        <v>0.42760735750198364</v>
      </c>
      <c r="E98" s="295">
        <f>TB2b!B98</f>
        <v>0.41956406831741333</v>
      </c>
      <c r="F98" s="14">
        <f>TB2b!J98</f>
        <v>0.31269508600234985</v>
      </c>
      <c r="G98" s="14">
        <f>TB2b!R98</f>
        <v>0.16608379781246185</v>
      </c>
      <c r="H98" s="14">
        <f>TB2c!B98</f>
        <v>0.12855421006679535</v>
      </c>
      <c r="I98" s="14">
        <f>TB2c!J98</f>
        <v>7.1829654276371002E-2</v>
      </c>
      <c r="J98" s="14">
        <f>TB2c!R98</f>
        <v>3.1035751104354858E-2</v>
      </c>
      <c r="K98" s="14">
        <v>1.2785494404636806E-2</v>
      </c>
      <c r="L98" s="53">
        <f t="shared" si="7"/>
        <v>0.25348027050495148</v>
      </c>
      <c r="M98" s="13">
        <f t="shared" si="8"/>
        <v>0.10686898231506348</v>
      </c>
      <c r="N98" s="13">
        <f t="shared" si="8"/>
        <v>0.146611288189888</v>
      </c>
      <c r="O98" s="13">
        <f t="shared" si="5"/>
        <v>9.4254143536090851E-2</v>
      </c>
      <c r="P98" s="13">
        <f t="shared" si="6"/>
        <v>3.7529587745666504E-2</v>
      </c>
      <c r="Q98" s="13">
        <f t="shared" si="6"/>
        <v>5.6724555790424347E-2</v>
      </c>
      <c r="R98" s="13">
        <f t="shared" si="6"/>
        <v>4.0793903172016144E-2</v>
      </c>
      <c r="S98" s="12">
        <f t="shared" si="6"/>
        <v>1.8250256699718054E-2</v>
      </c>
      <c r="T98" s="13"/>
      <c r="U98" s="11"/>
      <c r="V98" s="2"/>
      <c r="W98" s="2"/>
      <c r="X98" s="2"/>
      <c r="Y98" s="2"/>
      <c r="Z98" s="2"/>
    </row>
    <row r="99" spans="1:26" x14ac:dyDescent="0.2">
      <c r="A99" s="16">
        <v>2002</v>
      </c>
      <c r="B99" s="301">
        <f>'TB2'!B99</f>
        <v>0.58494418859481812</v>
      </c>
      <c r="C99" s="483">
        <f>'TB2'!J99</f>
        <v>0.15381371974945068</v>
      </c>
      <c r="D99" s="484">
        <f>'TB2'!R99</f>
        <v>0.43113046884536743</v>
      </c>
      <c r="E99" s="295">
        <f>TB2b!B99</f>
        <v>0.41505581140518188</v>
      </c>
      <c r="F99" s="14">
        <f>TB2b!J99</f>
        <v>0.3075459897518158</v>
      </c>
      <c r="G99" s="14">
        <f>TB2b!R99</f>
        <v>0.16102613508701324</v>
      </c>
      <c r="H99" s="14">
        <f>TB2c!B99</f>
        <v>0.12358748912811279</v>
      </c>
      <c r="I99" s="14">
        <f>TB2c!J99</f>
        <v>6.862775981426239E-2</v>
      </c>
      <c r="J99" s="14">
        <f>TB2c!R99</f>
        <v>2.9975865036249161E-2</v>
      </c>
      <c r="K99" s="14">
        <v>1.2984529229339322E-2</v>
      </c>
      <c r="L99" s="53">
        <f t="shared" si="7"/>
        <v>0.25402967631816864</v>
      </c>
      <c r="M99" s="13">
        <f t="shared" si="8"/>
        <v>0.10750982165336609</v>
      </c>
      <c r="N99" s="13">
        <f t="shared" si="8"/>
        <v>0.14651985466480255</v>
      </c>
      <c r="O99" s="13">
        <f t="shared" si="5"/>
        <v>9.2398375272750854E-2</v>
      </c>
      <c r="P99" s="13">
        <f t="shared" si="6"/>
        <v>3.7438645958900452E-2</v>
      </c>
      <c r="Q99" s="13">
        <f t="shared" si="6"/>
        <v>5.4959729313850403E-2</v>
      </c>
      <c r="R99" s="13">
        <f t="shared" si="6"/>
        <v>3.8651894778013229E-2</v>
      </c>
      <c r="S99" s="12">
        <f t="shared" si="6"/>
        <v>1.6991335806909841E-2</v>
      </c>
      <c r="T99" s="13"/>
      <c r="U99" s="11"/>
      <c r="V99" s="2"/>
      <c r="W99" s="2"/>
      <c r="X99" s="2"/>
      <c r="Y99" s="2"/>
      <c r="Z99" s="2"/>
    </row>
    <row r="100" spans="1:26" x14ac:dyDescent="0.2">
      <c r="A100" s="16">
        <v>2003</v>
      </c>
      <c r="B100" s="301">
        <f>'TB2'!B100</f>
        <v>0.58364474773406982</v>
      </c>
      <c r="C100" s="483">
        <f>'TB2'!J100</f>
        <v>0.15082031488418579</v>
      </c>
      <c r="D100" s="484">
        <f>'TB2'!R100</f>
        <v>0.43282443284988403</v>
      </c>
      <c r="E100" s="295">
        <f>TB2b!B100</f>
        <v>0.41635525226593018</v>
      </c>
      <c r="F100" s="14">
        <f>TB2b!J100</f>
        <v>0.30859994888305664</v>
      </c>
      <c r="G100" s="14">
        <f>TB2b!R100</f>
        <v>0.16332682967185974</v>
      </c>
      <c r="H100" s="14">
        <f>TB2c!B100</f>
        <v>0.12609390914440155</v>
      </c>
      <c r="I100" s="14">
        <f>TB2c!J100</f>
        <v>7.0763811469078064E-2</v>
      </c>
      <c r="J100" s="14">
        <f>TB2c!R100</f>
        <v>3.1762279570102692E-2</v>
      </c>
      <c r="K100" s="14">
        <v>1.4027641876302807E-2</v>
      </c>
      <c r="L100" s="53">
        <f t="shared" si="7"/>
        <v>0.25302842259407043</v>
      </c>
      <c r="M100" s="13">
        <f t="shared" si="8"/>
        <v>0.10775530338287354</v>
      </c>
      <c r="N100" s="13">
        <f t="shared" si="8"/>
        <v>0.1452731192111969</v>
      </c>
      <c r="O100" s="13">
        <f t="shared" si="5"/>
        <v>9.2563018202781677E-2</v>
      </c>
      <c r="P100" s="13">
        <f t="shared" si="6"/>
        <v>3.7232920527458191E-2</v>
      </c>
      <c r="Q100" s="13">
        <f t="shared" si="6"/>
        <v>5.5330097675323486E-2</v>
      </c>
      <c r="R100" s="13">
        <f t="shared" si="6"/>
        <v>3.9001531898975372E-2</v>
      </c>
      <c r="S100" s="12">
        <f t="shared" si="6"/>
        <v>1.7734637693799883E-2</v>
      </c>
      <c r="T100" s="13"/>
      <c r="U100" s="11"/>
      <c r="V100" s="2"/>
      <c r="W100" s="2"/>
      <c r="X100" s="2"/>
      <c r="Y100" s="2"/>
      <c r="Z100" s="2"/>
    </row>
    <row r="101" spans="1:26" x14ac:dyDescent="0.2">
      <c r="A101" s="16">
        <v>2004</v>
      </c>
      <c r="B101" s="301">
        <f>'TB2'!B101</f>
        <v>0.57568690180778503</v>
      </c>
      <c r="C101" s="483">
        <f>'TB2'!J101</f>
        <v>0.14794331789016724</v>
      </c>
      <c r="D101" s="484">
        <f>'TB2'!R101</f>
        <v>0.4277435839176178</v>
      </c>
      <c r="E101" s="295">
        <f>TB2b!B101</f>
        <v>0.42431309819221497</v>
      </c>
      <c r="F101" s="14">
        <f>TB2b!J101</f>
        <v>0.3172701895236969</v>
      </c>
      <c r="G101" s="14">
        <f>TB2b!R101</f>
        <v>0.17063263058662415</v>
      </c>
      <c r="H101" s="14">
        <f>TB2c!B101</f>
        <v>0.13267333805561066</v>
      </c>
      <c r="I101" s="14">
        <f>TB2c!J101</f>
        <v>7.5217634439468384E-2</v>
      </c>
      <c r="J101" s="14">
        <f>TB2c!R101</f>
        <v>3.3323302865028381E-2</v>
      </c>
      <c r="K101" s="14">
        <v>1.4162425437496601E-2</v>
      </c>
      <c r="L101" s="53">
        <f t="shared" si="7"/>
        <v>0.25368046760559082</v>
      </c>
      <c r="M101" s="13">
        <f t="shared" si="8"/>
        <v>0.10704290866851807</v>
      </c>
      <c r="N101" s="13">
        <f t="shared" si="8"/>
        <v>0.14663755893707275</v>
      </c>
      <c r="O101" s="13">
        <f t="shared" si="5"/>
        <v>9.5414996147155762E-2</v>
      </c>
      <c r="P101" s="13">
        <f t="shared" si="6"/>
        <v>3.7959292531013489E-2</v>
      </c>
      <c r="Q101" s="13">
        <f t="shared" si="6"/>
        <v>5.7455703616142273E-2</v>
      </c>
      <c r="R101" s="13">
        <f t="shared" si="6"/>
        <v>4.1894331574440002E-2</v>
      </c>
      <c r="S101" s="12">
        <f t="shared" si="6"/>
        <v>1.9160877427531781E-2</v>
      </c>
      <c r="T101" s="13"/>
      <c r="U101" s="11"/>
      <c r="V101" s="2"/>
      <c r="W101" s="2"/>
      <c r="X101" s="2"/>
      <c r="Y101" s="2"/>
      <c r="Z101" s="2"/>
    </row>
    <row r="102" spans="1:26" x14ac:dyDescent="0.2">
      <c r="A102" s="16">
        <v>2005</v>
      </c>
      <c r="B102" s="301">
        <f>'TB2'!B102</f>
        <v>0.56407111883163452</v>
      </c>
      <c r="C102" s="483">
        <f>'TB2'!J102</f>
        <v>0.14354872703552246</v>
      </c>
      <c r="D102" s="484">
        <f>'TB2'!R102</f>
        <v>0.42052239179611206</v>
      </c>
      <c r="E102" s="295">
        <f>TB2b!B102</f>
        <v>0.43592888116836548</v>
      </c>
      <c r="F102" s="14">
        <f>TB2b!J102</f>
        <v>0.32882413268089294</v>
      </c>
      <c r="G102" s="14">
        <f>TB2b!R102</f>
        <v>0.18077278137207031</v>
      </c>
      <c r="H102" s="14">
        <f>TB2c!B102</f>
        <v>0.14175286889076233</v>
      </c>
      <c r="I102" s="14">
        <f>TB2c!J102</f>
        <v>8.1702403724193573E-2</v>
      </c>
      <c r="J102" s="14">
        <f>TB2c!R102</f>
        <v>3.5617418587207794E-2</v>
      </c>
      <c r="K102" s="14">
        <v>1.4333092295369622E-2</v>
      </c>
      <c r="L102" s="53">
        <f t="shared" si="7"/>
        <v>0.25515609979629517</v>
      </c>
      <c r="M102" s="13">
        <f t="shared" si="8"/>
        <v>0.10710474848747253</v>
      </c>
      <c r="N102" s="13">
        <f t="shared" si="8"/>
        <v>0.14805135130882263</v>
      </c>
      <c r="O102" s="13">
        <f t="shared" si="5"/>
        <v>9.907037764787674E-2</v>
      </c>
      <c r="P102" s="13">
        <f t="shared" si="6"/>
        <v>3.9019912481307983E-2</v>
      </c>
      <c r="Q102" s="13">
        <f t="shared" si="6"/>
        <v>6.0050465166568756E-2</v>
      </c>
      <c r="R102" s="13">
        <f t="shared" si="6"/>
        <v>4.6084985136985779E-2</v>
      </c>
      <c r="S102" s="12">
        <f t="shared" si="6"/>
        <v>2.1284326291838171E-2</v>
      </c>
      <c r="T102" s="13"/>
      <c r="U102" s="11"/>
      <c r="V102" s="2"/>
      <c r="W102" s="2"/>
      <c r="X102" s="2"/>
      <c r="Y102" s="2"/>
      <c r="Z102" s="2"/>
    </row>
    <row r="103" spans="1:26" x14ac:dyDescent="0.2">
      <c r="A103" s="16">
        <v>2006</v>
      </c>
      <c r="B103" s="301">
        <f>'TB2'!B103</f>
        <v>0.55687156319618225</v>
      </c>
      <c r="C103" s="483">
        <f>'TB2'!J103</f>
        <v>0.14060050249099731</v>
      </c>
      <c r="D103" s="484">
        <f>'TB2'!R103</f>
        <v>0.41627106070518494</v>
      </c>
      <c r="E103" s="295">
        <f>TB2b!B103</f>
        <v>0.44312843680381775</v>
      </c>
      <c r="F103" s="14">
        <f>TB2b!J103</f>
        <v>0.33500900864601135</v>
      </c>
      <c r="G103" s="14">
        <f>TB2b!R103</f>
        <v>0.185418501496315</v>
      </c>
      <c r="H103" s="14">
        <f>TB2c!B103</f>
        <v>0.14591982960700989</v>
      </c>
      <c r="I103" s="14">
        <f>TB2c!J103</f>
        <v>8.4435582160949707E-2</v>
      </c>
      <c r="J103" s="14">
        <f>TB2c!R103</f>
        <v>3.687078133225441E-2</v>
      </c>
      <c r="K103" s="14">
        <v>1.5526013332889972E-2</v>
      </c>
      <c r="L103" s="53">
        <f t="shared" si="7"/>
        <v>0.25770993530750275</v>
      </c>
      <c r="M103" s="13">
        <f t="shared" si="8"/>
        <v>0.1081194281578064</v>
      </c>
      <c r="N103" s="13">
        <f t="shared" si="8"/>
        <v>0.14959050714969635</v>
      </c>
      <c r="O103" s="13">
        <f t="shared" si="5"/>
        <v>0.1009829193353653</v>
      </c>
      <c r="P103" s="13">
        <f t="shared" si="6"/>
        <v>3.9498671889305115E-2</v>
      </c>
      <c r="Q103" s="13">
        <f t="shared" si="6"/>
        <v>6.1484247446060181E-2</v>
      </c>
      <c r="R103" s="13">
        <f t="shared" si="6"/>
        <v>4.7564800828695297E-2</v>
      </c>
      <c r="S103" s="12">
        <f t="shared" si="6"/>
        <v>2.1344767999364439E-2</v>
      </c>
      <c r="T103" s="13"/>
      <c r="U103" s="11"/>
      <c r="V103" s="2"/>
      <c r="W103" s="2"/>
      <c r="X103" s="2"/>
      <c r="Y103" s="2"/>
      <c r="Z103" s="2"/>
    </row>
    <row r="104" spans="1:26" x14ac:dyDescent="0.2">
      <c r="A104" s="16">
        <v>2007</v>
      </c>
      <c r="B104" s="301">
        <f>'TB2'!B104</f>
        <v>0.55968412756919861</v>
      </c>
      <c r="C104" s="483">
        <f>'TB2'!J104</f>
        <v>0.14327245950698853</v>
      </c>
      <c r="D104" s="484">
        <f>'TB2'!R104</f>
        <v>0.41641166806221008</v>
      </c>
      <c r="E104" s="295">
        <f>TB2b!B104</f>
        <v>0.44031587243080139</v>
      </c>
      <c r="F104" s="14">
        <f>TB2b!J104</f>
        <v>0.33264398574829102</v>
      </c>
      <c r="G104" s="14">
        <f>TB2b!R104</f>
        <v>0.18382576107978821</v>
      </c>
      <c r="H104" s="14">
        <f>TB2c!B104</f>
        <v>0.144617959856987</v>
      </c>
      <c r="I104" s="14">
        <f>TB2c!J104</f>
        <v>8.3553418517112732E-2</v>
      </c>
      <c r="J104" s="14">
        <f>TB2c!R104</f>
        <v>3.6983270198106766E-2</v>
      </c>
      <c r="K104" s="14">
        <v>1.5747024938020777E-2</v>
      </c>
      <c r="L104" s="53">
        <f t="shared" si="7"/>
        <v>0.25649011135101318</v>
      </c>
      <c r="M104" s="13">
        <f t="shared" si="8"/>
        <v>0.10767188668251038</v>
      </c>
      <c r="N104" s="13">
        <f t="shared" si="8"/>
        <v>0.14881822466850281</v>
      </c>
      <c r="O104" s="13">
        <f t="shared" si="5"/>
        <v>0.10027234256267548</v>
      </c>
      <c r="P104" s="13">
        <f t="shared" si="6"/>
        <v>3.9207801222801208E-2</v>
      </c>
      <c r="Q104" s="13">
        <f t="shared" si="6"/>
        <v>6.1064541339874268E-2</v>
      </c>
      <c r="R104" s="13">
        <f t="shared" si="6"/>
        <v>4.6570148319005966E-2</v>
      </c>
      <c r="S104" s="12">
        <f t="shared" si="6"/>
        <v>2.1236245260085988E-2</v>
      </c>
      <c r="T104" s="13"/>
      <c r="U104" s="11"/>
      <c r="V104" s="2"/>
      <c r="W104" s="2"/>
      <c r="X104" s="2"/>
      <c r="Y104" s="2"/>
      <c r="Z104" s="2"/>
    </row>
    <row r="105" spans="1:26" x14ac:dyDescent="0.2">
      <c r="A105" s="16">
        <v>2008</v>
      </c>
      <c r="B105" s="301">
        <f>'TB2'!B105</f>
        <v>0.56447190046310425</v>
      </c>
      <c r="C105" s="483">
        <f>'TB2'!J105</f>
        <v>0.14307618141174316</v>
      </c>
      <c r="D105" s="484">
        <f>'TB2'!R105</f>
        <v>0.42139571905136108</v>
      </c>
      <c r="E105" s="295">
        <f>TB2b!B105</f>
        <v>0.43552809953689575</v>
      </c>
      <c r="F105" s="14">
        <f>TB2b!J105</f>
        <v>0.3275047242641449</v>
      </c>
      <c r="G105" s="14">
        <f>TB2b!R105</f>
        <v>0.17935754358768463</v>
      </c>
      <c r="H105" s="14">
        <f>TB2c!B105</f>
        <v>0.14102764427661896</v>
      </c>
      <c r="I105" s="14">
        <f>TB2c!J105</f>
        <v>8.2773983478546143E-2</v>
      </c>
      <c r="J105" s="14">
        <f>TB2c!R105</f>
        <v>3.8961153477430344E-2</v>
      </c>
      <c r="K105" s="14">
        <v>1.7809950891443799E-2</v>
      </c>
      <c r="L105" s="53">
        <f t="shared" si="7"/>
        <v>0.25617055594921112</v>
      </c>
      <c r="M105" s="13">
        <f t="shared" si="8"/>
        <v>0.10802337527275085</v>
      </c>
      <c r="N105" s="13">
        <f t="shared" si="8"/>
        <v>0.14814718067646027</v>
      </c>
      <c r="O105" s="13">
        <f t="shared" si="5"/>
        <v>9.6583560109138489E-2</v>
      </c>
      <c r="P105" s="13">
        <f t="shared" si="6"/>
        <v>3.8329899311065674E-2</v>
      </c>
      <c r="Q105" s="13">
        <f t="shared" si="6"/>
        <v>5.8253660798072815E-2</v>
      </c>
      <c r="R105" s="13">
        <f t="shared" si="6"/>
        <v>4.3812830001115799E-2</v>
      </c>
      <c r="S105" s="12">
        <f t="shared" si="6"/>
        <v>2.1151202585986545E-2</v>
      </c>
      <c r="T105" s="13"/>
      <c r="U105" s="11"/>
      <c r="V105" s="2"/>
      <c r="W105" s="2"/>
      <c r="X105" s="2"/>
      <c r="Y105" s="2"/>
      <c r="Z105" s="2"/>
    </row>
    <row r="106" spans="1:26" x14ac:dyDescent="0.2">
      <c r="A106" s="20">
        <v>2009</v>
      </c>
      <c r="B106" s="302">
        <f>'TB2'!B106</f>
        <v>0.57518661022186279</v>
      </c>
      <c r="C106" s="487">
        <f>'TB2'!J106</f>
        <v>0.14250725507736206</v>
      </c>
      <c r="D106" s="488">
        <f>'TB2'!R106</f>
        <v>0.43267935514450073</v>
      </c>
      <c r="E106" s="296">
        <f>TB2b!B106</f>
        <v>0.42481338977813721</v>
      </c>
      <c r="F106" s="19">
        <f>TB2b!J106</f>
        <v>0.31462582945823669</v>
      </c>
      <c r="G106" s="19">
        <f>TB2b!R106</f>
        <v>0.16755276918411255</v>
      </c>
      <c r="H106" s="19">
        <f>TB2c!B106</f>
        <v>0.13073086738586426</v>
      </c>
      <c r="I106" s="19">
        <f>TB2c!J106</f>
        <v>7.5643129646778107E-2</v>
      </c>
      <c r="J106" s="19">
        <f>TB2c!R106</f>
        <v>3.5599071532487869E-2</v>
      </c>
      <c r="K106" s="19">
        <v>1.5537511394696467E-2</v>
      </c>
      <c r="L106" s="54">
        <f t="shared" si="7"/>
        <v>0.25726062059402466</v>
      </c>
      <c r="M106" s="18">
        <f t="shared" si="8"/>
        <v>0.11018756031990051</v>
      </c>
      <c r="N106" s="18">
        <f t="shared" si="8"/>
        <v>0.14707306027412415</v>
      </c>
      <c r="O106" s="18">
        <f t="shared" si="5"/>
        <v>9.1909639537334442E-2</v>
      </c>
      <c r="P106" s="18">
        <f t="shared" si="6"/>
        <v>3.6821901798248291E-2</v>
      </c>
      <c r="Q106" s="18">
        <f t="shared" si="6"/>
        <v>5.5087737739086151E-2</v>
      </c>
      <c r="R106" s="18">
        <f t="shared" si="6"/>
        <v>4.0044058114290237E-2</v>
      </c>
      <c r="S106" s="17">
        <f t="shared" si="6"/>
        <v>2.0061560137791402E-2</v>
      </c>
      <c r="T106" s="13"/>
      <c r="U106" s="11"/>
      <c r="V106" s="2"/>
      <c r="W106" s="2"/>
      <c r="X106" s="2"/>
      <c r="Y106" s="2"/>
      <c r="Z106" s="2"/>
    </row>
    <row r="107" spans="1:26" x14ac:dyDescent="0.2">
      <c r="A107" s="16">
        <v>2010</v>
      </c>
      <c r="B107" s="301">
        <f>'TB2'!B107</f>
        <v>0.5611298680305481</v>
      </c>
      <c r="C107" s="483">
        <f>'TB2'!J107</f>
        <v>0.13818293809890747</v>
      </c>
      <c r="D107" s="484">
        <f>'TB2'!R107</f>
        <v>0.42294692993164062</v>
      </c>
      <c r="E107" s="295">
        <f>TB2b!B107</f>
        <v>0.4388701319694519</v>
      </c>
      <c r="F107" s="14">
        <f>TB2b!J107</f>
        <v>0.32920718193054199</v>
      </c>
      <c r="G107" s="14">
        <f>TB2b!R107</f>
        <v>0.17931967973709106</v>
      </c>
      <c r="H107" s="14">
        <f>TB2c!B107</f>
        <v>0.14063568413257599</v>
      </c>
      <c r="I107" s="14">
        <f>TB2c!J107</f>
        <v>8.1700317561626434E-2</v>
      </c>
      <c r="J107" s="14">
        <f>TB2c!R107</f>
        <v>3.7033587694168091E-2</v>
      </c>
      <c r="K107" s="14">
        <v>1.4621469552698853E-2</v>
      </c>
      <c r="L107" s="53">
        <f t="shared" si="7"/>
        <v>0.25955045223236084</v>
      </c>
      <c r="M107" s="13">
        <f t="shared" si="8"/>
        <v>0.10966295003890991</v>
      </c>
      <c r="N107" s="13">
        <f t="shared" si="8"/>
        <v>0.14988750219345093</v>
      </c>
      <c r="O107" s="13">
        <f t="shared" si="5"/>
        <v>9.761936217546463E-2</v>
      </c>
      <c r="P107" s="13">
        <f t="shared" si="6"/>
        <v>3.8683995604515076E-2</v>
      </c>
      <c r="Q107" s="13">
        <f t="shared" si="6"/>
        <v>5.8935366570949554E-2</v>
      </c>
      <c r="R107" s="13">
        <f t="shared" si="6"/>
        <v>4.4666729867458344E-2</v>
      </c>
      <c r="S107" s="12">
        <f t="shared" si="6"/>
        <v>2.2412118141469237E-2</v>
      </c>
      <c r="T107" s="13"/>
      <c r="U107" s="11"/>
      <c r="V107" s="2"/>
      <c r="W107" s="2"/>
      <c r="X107" s="2"/>
      <c r="Y107" s="2"/>
      <c r="Z107" s="2"/>
    </row>
    <row r="108" spans="1:26" x14ac:dyDescent="0.2">
      <c r="A108" s="16">
        <v>2011</v>
      </c>
      <c r="B108" s="301">
        <f>'TB2'!B108</f>
        <v>0.5567186176776886</v>
      </c>
      <c r="C108" s="483">
        <f>'TB2'!J108</f>
        <v>0.13524913787841797</v>
      </c>
      <c r="D108" s="484">
        <f>'TB2'!R108</f>
        <v>0.42146947979927063</v>
      </c>
      <c r="E108" s="295">
        <f>TB2b!B108</f>
        <v>0.4432813823223114</v>
      </c>
      <c r="F108" s="14">
        <f>TB2b!J108</f>
        <v>0.33304345607757568</v>
      </c>
      <c r="G108" s="14">
        <f>TB2b!R108</f>
        <v>0.18176597356796265</v>
      </c>
      <c r="H108" s="14">
        <f>TB2c!B108</f>
        <v>0.14261564612388611</v>
      </c>
      <c r="I108" s="14">
        <f>TB2c!J108</f>
        <v>8.2387246191501617E-2</v>
      </c>
      <c r="J108" s="14">
        <f>TB2c!R108</f>
        <v>3.759605810046196E-2</v>
      </c>
      <c r="K108" s="14">
        <v>1.549173452643399E-2</v>
      </c>
      <c r="L108" s="53">
        <f t="shared" si="7"/>
        <v>0.26151540875434875</v>
      </c>
      <c r="M108" s="13">
        <f t="shared" si="8"/>
        <v>0.11023792624473572</v>
      </c>
      <c r="N108" s="13">
        <f t="shared" si="8"/>
        <v>0.15127748250961304</v>
      </c>
      <c r="O108" s="13">
        <f t="shared" si="5"/>
        <v>9.9378727376461029E-2</v>
      </c>
      <c r="P108" s="13">
        <f t="shared" si="6"/>
        <v>3.9150327444076538E-2</v>
      </c>
      <c r="Q108" s="13">
        <f t="shared" si="6"/>
        <v>6.0228399932384491E-2</v>
      </c>
      <c r="R108" s="13">
        <f t="shared" si="6"/>
        <v>4.4791188091039658E-2</v>
      </c>
      <c r="S108" s="12">
        <f t="shared" si="6"/>
        <v>2.210432357402797E-2</v>
      </c>
      <c r="T108" s="13"/>
      <c r="U108" s="11"/>
      <c r="V108" s="2"/>
      <c r="W108" s="2"/>
      <c r="X108" s="2"/>
      <c r="Y108" s="2"/>
      <c r="Z108" s="2"/>
    </row>
    <row r="109" spans="1:26" x14ac:dyDescent="0.2">
      <c r="A109" s="16">
        <v>2012</v>
      </c>
      <c r="B109" s="301">
        <f>'TB2'!B109</f>
        <v>0.54417878389358521</v>
      </c>
      <c r="C109" s="483">
        <f>'TB2'!J109</f>
        <v>0.13161468505859375</v>
      </c>
      <c r="D109" s="484">
        <f>'TB2'!R109</f>
        <v>0.41256409883499146</v>
      </c>
      <c r="E109" s="295">
        <f>TB2b!B109</f>
        <v>0.45582121610641479</v>
      </c>
      <c r="F109" s="14">
        <f>TB2b!J109</f>
        <v>0.34673145413398743</v>
      </c>
      <c r="G109" s="14">
        <f>TB2b!R109</f>
        <v>0.19496984779834747</v>
      </c>
      <c r="H109" s="14">
        <f>TB2c!B109</f>
        <v>0.15452487766742706</v>
      </c>
      <c r="I109" s="14">
        <f>TB2c!J109</f>
        <v>9.1242164373397827E-2</v>
      </c>
      <c r="J109" s="14">
        <f>TB2c!R109</f>
        <v>4.2562294751405716E-2</v>
      </c>
      <c r="K109" s="14">
        <v>1.8488113757946831E-2</v>
      </c>
      <c r="L109" s="53">
        <f t="shared" si="7"/>
        <v>0.26085136830806732</v>
      </c>
      <c r="M109" s="13">
        <f t="shared" si="8"/>
        <v>0.10908976197242737</v>
      </c>
      <c r="N109" s="13">
        <f t="shared" si="8"/>
        <v>0.15176160633563995</v>
      </c>
      <c r="O109" s="13">
        <f t="shared" si="5"/>
        <v>0.10372768342494965</v>
      </c>
      <c r="P109" s="13">
        <f t="shared" si="6"/>
        <v>4.044497013092041E-2</v>
      </c>
      <c r="Q109" s="13">
        <f t="shared" si="6"/>
        <v>6.3282713294029236E-2</v>
      </c>
      <c r="R109" s="13">
        <f t="shared" si="6"/>
        <v>4.8679869621992111E-2</v>
      </c>
      <c r="S109" s="12">
        <f t="shared" si="6"/>
        <v>2.4074180993458885E-2</v>
      </c>
      <c r="T109" s="13"/>
      <c r="U109" s="11"/>
      <c r="V109" s="2"/>
      <c r="W109" s="2"/>
      <c r="X109" s="2"/>
      <c r="Y109" s="2"/>
      <c r="Z109" s="2"/>
    </row>
    <row r="110" spans="1:26" x14ac:dyDescent="0.2">
      <c r="A110" s="16">
        <v>2013</v>
      </c>
      <c r="B110" s="301">
        <f>'TB2'!B110</f>
        <v>0.55080452561378479</v>
      </c>
      <c r="C110" s="483">
        <f>'TB2'!J110</f>
        <v>0.13439786434173584</v>
      </c>
      <c r="D110" s="484">
        <f>'TB2'!R110</f>
        <v>0.41640666127204895</v>
      </c>
      <c r="E110" s="295">
        <f>TB2b!B110</f>
        <v>0.44919547438621521</v>
      </c>
      <c r="F110" s="14">
        <f>TB2b!J110</f>
        <v>0.33826956152915955</v>
      </c>
      <c r="G110" s="14">
        <f>TB2b!R110</f>
        <v>0.18485242128372192</v>
      </c>
      <c r="H110" s="14">
        <f>TB2c!B110</f>
        <v>0.14516337215900421</v>
      </c>
      <c r="I110" s="14">
        <f>TB2c!J110</f>
        <v>8.5619881749153137E-2</v>
      </c>
      <c r="J110" s="14">
        <f>TB2c!R110</f>
        <v>4.0748823434114456E-2</v>
      </c>
      <c r="K110" s="14">
        <v>1.8950717425262754E-2</v>
      </c>
      <c r="L110" s="53">
        <f t="shared" si="7"/>
        <v>0.26434305310249329</v>
      </c>
      <c r="M110" s="13">
        <f t="shared" si="8"/>
        <v>0.11092591285705566</v>
      </c>
      <c r="N110" s="13">
        <f t="shared" si="8"/>
        <v>0.15341714024543762</v>
      </c>
      <c r="O110" s="13">
        <f t="shared" si="5"/>
        <v>9.9232539534568787E-2</v>
      </c>
      <c r="P110" s="13">
        <f t="shared" ref="P110:S110" si="9">G110-H110</f>
        <v>3.9689049124717712E-2</v>
      </c>
      <c r="Q110" s="13">
        <f t="shared" si="9"/>
        <v>5.9543490409851074E-2</v>
      </c>
      <c r="R110" s="13">
        <f t="shared" si="9"/>
        <v>4.4871058315038681E-2</v>
      </c>
      <c r="S110" s="12">
        <f t="shared" si="9"/>
        <v>2.1798106008851702E-2</v>
      </c>
      <c r="T110" s="13"/>
      <c r="U110" s="11"/>
      <c r="V110" s="2"/>
      <c r="W110" s="2"/>
      <c r="X110" s="2"/>
      <c r="Y110" s="2"/>
      <c r="Z110" s="2"/>
    </row>
    <row r="111" spans="1:26" x14ac:dyDescent="0.2">
      <c r="A111" s="16">
        <v>2014</v>
      </c>
      <c r="B111" s="301">
        <f>'TB2'!B111</f>
        <v>0.54409420490264893</v>
      </c>
      <c r="C111" s="483">
        <f>'TB2'!J111</f>
        <v>0.13115954399108887</v>
      </c>
      <c r="D111" s="484">
        <f>'TB2'!R111</f>
        <v>0.41293466091156006</v>
      </c>
      <c r="E111" s="295">
        <f>TB2b!B111</f>
        <v>0.45590579509735107</v>
      </c>
      <c r="F111" s="14">
        <f>TB2b!J111</f>
        <v>0.34469828009605408</v>
      </c>
      <c r="G111" s="14">
        <f>TB2b!R111</f>
        <v>0.18980042636394501</v>
      </c>
      <c r="H111" s="14">
        <f>TB2c!B111</f>
        <v>0.14950332045555115</v>
      </c>
      <c r="I111" s="14">
        <f>TB2c!J111</f>
        <v>8.8378258049488068E-2</v>
      </c>
      <c r="J111" s="14">
        <f>TB2c!R111</f>
        <v>4.1927076876163483E-2</v>
      </c>
      <c r="K111" s="14">
        <v>1.9857539631834051E-2</v>
      </c>
      <c r="L111" s="53">
        <f t="shared" ref="L111:L112" si="10">E111-G111</f>
        <v>0.26610536873340607</v>
      </c>
      <c r="M111" s="13">
        <f t="shared" ref="M111:M112" si="11">E111-F111</f>
        <v>0.111207515001297</v>
      </c>
      <c r="N111" s="13">
        <f t="shared" ref="N111:N112" si="12">F111-G111</f>
        <v>0.15489785373210907</v>
      </c>
      <c r="O111" s="13">
        <f t="shared" ref="O111:O112" si="13">G111-I111</f>
        <v>0.10142216831445694</v>
      </c>
      <c r="P111" s="13">
        <f t="shared" ref="P111:P112" si="14">G111-H111</f>
        <v>4.029710590839386E-2</v>
      </c>
      <c r="Q111" s="13">
        <f t="shared" ref="Q111:Q112" si="15">H111-I111</f>
        <v>6.112506240606308E-2</v>
      </c>
      <c r="R111" s="13">
        <f t="shared" ref="R111:R112" si="16">I111-J111</f>
        <v>4.6451181173324585E-2</v>
      </c>
      <c r="S111" s="12">
        <f t="shared" ref="S111:S112" si="17">J111-K111</f>
        <v>2.2069537244329432E-2</v>
      </c>
      <c r="T111" s="13"/>
      <c r="U111" s="11"/>
      <c r="V111" s="2"/>
      <c r="W111" s="2"/>
      <c r="X111" s="2"/>
      <c r="Y111" s="2"/>
      <c r="Z111" s="2"/>
    </row>
    <row r="112" spans="1:26" x14ac:dyDescent="0.2">
      <c r="A112" s="16">
        <v>2015</v>
      </c>
      <c r="B112" s="301">
        <f>'TB2'!B112</f>
        <v>0.54480040073394775</v>
      </c>
      <c r="C112" s="483">
        <f>'TB2'!J112</f>
        <v>0.13175809383392334</v>
      </c>
      <c r="D112" s="484">
        <f>'TB2'!R112</f>
        <v>0.41304230690002441</v>
      </c>
      <c r="E112" s="295">
        <f>TB2b!B112</f>
        <v>0.45519959926605225</v>
      </c>
      <c r="F112" s="14">
        <f>TB2b!J112</f>
        <v>0.34397807717323303</v>
      </c>
      <c r="G112" s="14">
        <f>TB2b!R112</f>
        <v>0.18911042809486389</v>
      </c>
      <c r="H112" s="14">
        <f>TB2c!B112</f>
        <v>0.14897900819778442</v>
      </c>
      <c r="I112" s="14">
        <f>TB2c!J112</f>
        <v>8.7738901376724243E-2</v>
      </c>
      <c r="J112" s="14">
        <f>TB2c!R112</f>
        <v>4.0991883724927902E-2</v>
      </c>
      <c r="K112" s="14">
        <v>1.8594198531214152E-2</v>
      </c>
      <c r="L112" s="53">
        <f t="shared" si="10"/>
        <v>0.26608917117118835</v>
      </c>
      <c r="M112" s="13">
        <f t="shared" si="11"/>
        <v>0.11122152209281921</v>
      </c>
      <c r="N112" s="13">
        <f t="shared" si="12"/>
        <v>0.15486764907836914</v>
      </c>
      <c r="O112" s="13">
        <f t="shared" si="13"/>
        <v>0.10137152671813965</v>
      </c>
      <c r="P112" s="13">
        <f t="shared" si="14"/>
        <v>4.0131419897079468E-2</v>
      </c>
      <c r="Q112" s="13">
        <f t="shared" si="15"/>
        <v>6.1240106821060181E-2</v>
      </c>
      <c r="R112" s="13">
        <f t="shared" si="16"/>
        <v>4.6747017651796341E-2</v>
      </c>
      <c r="S112" s="12">
        <f t="shared" si="17"/>
        <v>2.239768519371375E-2</v>
      </c>
      <c r="T112" s="13"/>
      <c r="U112" s="11"/>
      <c r="V112" s="2"/>
      <c r="W112" s="2"/>
      <c r="X112" s="2"/>
      <c r="Y112" s="2"/>
      <c r="Z112" s="2"/>
    </row>
    <row r="113" spans="1:26" x14ac:dyDescent="0.2">
      <c r="A113" s="16">
        <v>2016</v>
      </c>
      <c r="B113" s="301">
        <f>'TB2'!B113</f>
        <v>0.54671913385391235</v>
      </c>
      <c r="C113" s="483">
        <f>'TB2'!J113</f>
        <v>0.13025504350662231</v>
      </c>
      <c r="D113" s="484">
        <f>'TB2'!R113</f>
        <v>0.41646409034729004</v>
      </c>
      <c r="E113" s="295">
        <f>TB2b!B113</f>
        <v>0.45328086614608765</v>
      </c>
      <c r="F113" s="14">
        <f>TB2b!J113</f>
        <v>0.34162470698356628</v>
      </c>
      <c r="G113" s="14">
        <f>TB2b!R113</f>
        <v>0.18671123683452606</v>
      </c>
      <c r="H113" s="14">
        <f>TB2c!B113</f>
        <v>0.14669100940227509</v>
      </c>
      <c r="I113" s="14">
        <f>TB2c!J113</f>
        <v>8.6134754121303558E-2</v>
      </c>
      <c r="J113" s="14">
        <f>TB2c!R113</f>
        <v>4.0079887956380844E-2</v>
      </c>
      <c r="K113" s="14">
        <v>1.8106983403526424E-2</v>
      </c>
      <c r="L113" s="53">
        <f t="shared" ref="L113:L116" si="18">E113-G113</f>
        <v>0.26656962931156158</v>
      </c>
      <c r="M113" s="13">
        <f t="shared" ref="M113:M116" si="19">E113-F113</f>
        <v>0.11165615916252136</v>
      </c>
      <c r="N113" s="13">
        <f t="shared" ref="N113:N116" si="20">F113-G113</f>
        <v>0.15491347014904022</v>
      </c>
      <c r="O113" s="13">
        <f t="shared" ref="O113:O116" si="21">G113-I113</f>
        <v>0.1005764827132225</v>
      </c>
      <c r="P113" s="13">
        <f t="shared" ref="P113:P116" si="22">G113-H113</f>
        <v>4.0020227432250977E-2</v>
      </c>
      <c r="Q113" s="13">
        <f t="shared" ref="Q113:Q116" si="23">H113-I113</f>
        <v>6.0556255280971527E-2</v>
      </c>
      <c r="R113" s="13">
        <f t="shared" ref="R113:R116" si="24">I113-J113</f>
        <v>4.6054866164922714E-2</v>
      </c>
      <c r="S113" s="12">
        <f t="shared" ref="S113:S116" si="25">J113-K113</f>
        <v>2.197290455285442E-2</v>
      </c>
      <c r="T113" s="13"/>
      <c r="U113" s="11"/>
      <c r="V113" s="2"/>
      <c r="W113" s="2"/>
      <c r="X113" s="2"/>
      <c r="Y113" s="2"/>
      <c r="Z113" s="2"/>
    </row>
    <row r="114" spans="1:26" x14ac:dyDescent="0.2">
      <c r="A114" s="16">
        <v>2017</v>
      </c>
      <c r="B114" s="301">
        <f>'TB2'!B114</f>
        <v>0.54526504874229431</v>
      </c>
      <c r="C114" s="483">
        <f>'TB2'!J114</f>
        <v>0.13461130857467651</v>
      </c>
      <c r="D114" s="484">
        <f>'TB2'!R114</f>
        <v>0.4106537401676178</v>
      </c>
      <c r="E114" s="295">
        <f>TB2b!B114</f>
        <v>0.45473495125770569</v>
      </c>
      <c r="F114" s="14">
        <f>TB2b!J114</f>
        <v>0.34430205821990967</v>
      </c>
      <c r="G114" s="14">
        <f>TB2b!R114</f>
        <v>0.19064128398895264</v>
      </c>
      <c r="H114" s="14">
        <f>TB2c!B114</f>
        <v>0.15004687011241913</v>
      </c>
      <c r="I114" s="14">
        <f>TB2c!J114</f>
        <v>8.755011111497879E-2</v>
      </c>
      <c r="J114" s="14">
        <f>TB2c!R114</f>
        <v>4.0980711579322815E-2</v>
      </c>
      <c r="K114" s="14">
        <v>1.7806249981647232E-2</v>
      </c>
      <c r="L114" s="53">
        <f t="shared" si="18"/>
        <v>0.26409366726875305</v>
      </c>
      <c r="M114" s="13">
        <f t="shared" si="19"/>
        <v>0.11043289303779602</v>
      </c>
      <c r="N114" s="13">
        <f t="shared" si="20"/>
        <v>0.15366077423095703</v>
      </c>
      <c r="O114" s="13">
        <f t="shared" si="21"/>
        <v>0.10309117287397385</v>
      </c>
      <c r="P114" s="13">
        <f t="shared" si="22"/>
        <v>4.0594413876533508E-2</v>
      </c>
      <c r="Q114" s="13">
        <f t="shared" si="23"/>
        <v>6.2496758997440338E-2</v>
      </c>
      <c r="R114" s="13">
        <f t="shared" si="24"/>
        <v>4.6569399535655975E-2</v>
      </c>
      <c r="S114" s="12">
        <f t="shared" si="25"/>
        <v>2.3174461597675583E-2</v>
      </c>
      <c r="T114" s="13"/>
      <c r="U114" s="11"/>
      <c r="V114" s="2"/>
      <c r="W114" s="2"/>
      <c r="X114" s="2"/>
      <c r="Y114" s="2"/>
      <c r="Z114" s="2"/>
    </row>
    <row r="115" spans="1:26" x14ac:dyDescent="0.2">
      <c r="A115" s="16">
        <v>2018</v>
      </c>
      <c r="B115" s="301">
        <f>'TB2'!B115</f>
        <v>0.5416492223739624</v>
      </c>
      <c r="C115" s="483">
        <f>'TB2'!J115</f>
        <v>0.13318479061126709</v>
      </c>
      <c r="D115" s="484">
        <f>'TB2'!R115</f>
        <v>0.40846443176269531</v>
      </c>
      <c r="E115" s="295">
        <f>TB2b!B115</f>
        <v>0.4583507776260376</v>
      </c>
      <c r="F115" s="14">
        <f>TB2b!J115</f>
        <v>0.3481178879737854</v>
      </c>
      <c r="G115" s="14">
        <f>TB2b!R115</f>
        <v>0.19258831441402435</v>
      </c>
      <c r="H115" s="14">
        <f>TB2c!B115</f>
        <v>0.1512317955493927</v>
      </c>
      <c r="I115" s="14">
        <f>TB2c!J115</f>
        <v>8.7644532322883606E-2</v>
      </c>
      <c r="J115" s="14">
        <f>TB2c!R115</f>
        <v>4.0000416338443756E-2</v>
      </c>
      <c r="K115" s="14">
        <v>1.7948415829308107E-2</v>
      </c>
      <c r="L115" s="53">
        <f t="shared" si="18"/>
        <v>0.26576246321201324</v>
      </c>
      <c r="M115" s="13">
        <f t="shared" si="19"/>
        <v>0.1102328896522522</v>
      </c>
      <c r="N115" s="13">
        <f t="shared" si="20"/>
        <v>0.15552957355976105</v>
      </c>
      <c r="O115" s="13">
        <f t="shared" si="21"/>
        <v>0.10494378209114075</v>
      </c>
      <c r="P115" s="13">
        <f t="shared" si="22"/>
        <v>4.1356518864631653E-2</v>
      </c>
      <c r="Q115" s="13">
        <f t="shared" si="23"/>
        <v>6.3587263226509094E-2</v>
      </c>
      <c r="R115" s="13">
        <f t="shared" si="24"/>
        <v>4.764411598443985E-2</v>
      </c>
      <c r="S115" s="12">
        <f t="shared" si="25"/>
        <v>2.2052000509135649E-2</v>
      </c>
      <c r="T115" s="13"/>
      <c r="U115" s="11"/>
      <c r="V115" s="2"/>
      <c r="W115" s="2"/>
      <c r="X115" s="2"/>
      <c r="Y115" s="2"/>
      <c r="Z115" s="2"/>
    </row>
    <row r="116" spans="1:26" x14ac:dyDescent="0.2">
      <c r="A116" s="16">
        <v>2019</v>
      </c>
      <c r="B116" s="301">
        <f>'TB2'!B116</f>
        <v>0.54298359155654907</v>
      </c>
      <c r="C116" s="483">
        <f>'TB2'!J116</f>
        <v>0.13571816682815552</v>
      </c>
      <c r="D116" s="484">
        <f>'TB2'!R116</f>
        <v>0.40726542472839355</v>
      </c>
      <c r="E116" s="295">
        <f>TB2b!B116</f>
        <v>0.45701640844345093</v>
      </c>
      <c r="F116" s="14">
        <f>TB2b!J116</f>
        <v>0.34643614292144775</v>
      </c>
      <c r="G116" s="14">
        <f>TB2b!R116</f>
        <v>0.19077830016613007</v>
      </c>
      <c r="H116" s="14">
        <f>TB2c!B116</f>
        <v>0.14931024610996246</v>
      </c>
      <c r="I116" s="14">
        <f>TB2c!J116</f>
        <v>8.5160605609416962E-2</v>
      </c>
      <c r="J116" s="14">
        <f>TB2c!R116</f>
        <v>3.7988565862178802E-2</v>
      </c>
      <c r="K116" s="14">
        <v>1.6933485354480825E-2</v>
      </c>
      <c r="L116" s="53">
        <f t="shared" si="18"/>
        <v>0.26623810827732086</v>
      </c>
      <c r="M116" s="13">
        <f t="shared" si="19"/>
        <v>0.11058026552200317</v>
      </c>
      <c r="N116" s="13">
        <f t="shared" si="20"/>
        <v>0.15565784275531769</v>
      </c>
      <c r="O116" s="13">
        <f t="shared" si="21"/>
        <v>0.1056176945567131</v>
      </c>
      <c r="P116" s="13">
        <f t="shared" si="22"/>
        <v>4.1468054056167603E-2</v>
      </c>
      <c r="Q116" s="13">
        <f t="shared" si="23"/>
        <v>6.4149640500545502E-2</v>
      </c>
      <c r="R116" s="13">
        <f t="shared" si="24"/>
        <v>4.7172039747238159E-2</v>
      </c>
      <c r="S116" s="12">
        <f t="shared" si="25"/>
        <v>2.1055080507697978E-2</v>
      </c>
      <c r="T116" s="13"/>
      <c r="U116" s="11"/>
      <c r="V116" s="2"/>
      <c r="W116" s="2"/>
      <c r="X116" s="2"/>
      <c r="Y116" s="2"/>
      <c r="Z116" s="2"/>
    </row>
    <row r="117" spans="1:26" ht="17" thickBot="1" x14ac:dyDescent="0.25">
      <c r="A117" s="10">
        <v>2020</v>
      </c>
      <c r="B117" s="1084"/>
      <c r="C117" s="1085"/>
      <c r="D117" s="1086"/>
      <c r="E117" s="1087"/>
      <c r="F117" s="1088"/>
      <c r="G117" s="1088"/>
      <c r="H117" s="1088"/>
      <c r="I117" s="1088"/>
      <c r="J117" s="1088"/>
      <c r="K117" s="1088"/>
      <c r="L117" s="1089"/>
      <c r="M117" s="1090"/>
      <c r="N117" s="1090"/>
      <c r="O117" s="1090"/>
      <c r="P117" s="1090"/>
      <c r="Q117" s="1090"/>
      <c r="R117" s="1090"/>
      <c r="S117" s="6"/>
      <c r="T117" s="13"/>
    </row>
    <row r="118" spans="1:26" ht="17" thickTop="1" x14ac:dyDescent="0.2">
      <c r="B118" s="5"/>
      <c r="C118" s="5"/>
      <c r="D118" s="5"/>
      <c r="E118" s="5"/>
      <c r="F118" s="5"/>
      <c r="G118" s="5"/>
      <c r="H118" s="5"/>
    </row>
    <row r="119" spans="1:26" x14ac:dyDescent="0.2">
      <c r="B119" s="5"/>
      <c r="C119" s="5"/>
      <c r="D119" s="5"/>
      <c r="E119" s="5"/>
      <c r="F119" s="5"/>
      <c r="G119" s="5"/>
      <c r="H119" s="5"/>
    </row>
  </sheetData>
  <mergeCells count="3">
    <mergeCell ref="A4:S4"/>
    <mergeCell ref="B7:S7"/>
    <mergeCell ref="B8:S8"/>
  </mergeCells>
  <hyperlinks>
    <hyperlink ref="A1" location="Index!A1" display="Back to index" xr:uid="{00000000-0004-0000-12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4659260841701"/>
  </sheetPr>
  <dimension ref="A1"/>
  <sheetViews>
    <sheetView workbookViewId="0">
      <selection activeCell="D32" sqref="D32"/>
    </sheetView>
  </sheetViews>
  <sheetFormatPr baseColWidth="10" defaultRowHeight="16" x14ac:dyDescent="0.2"/>
  <sheetData/>
  <pageMargins left="0.75" right="0.75" top="1" bottom="1" header="0.5" footer="0.5"/>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39997558519241921"/>
    <pageSetUpPr fitToPage="1"/>
  </sheetPr>
  <dimension ref="A1:AD119"/>
  <sheetViews>
    <sheetView workbookViewId="0">
      <pane xSplit="1" ySplit="9" topLeftCell="B99" activePane="bottomRight" state="frozen"/>
      <selection activeCell="D32" sqref="D32"/>
      <selection pane="topRight" activeCell="D32" sqref="D32"/>
      <selection pane="bottomLeft" activeCell="D32" sqref="D32"/>
      <selection pane="bottomRight" activeCell="C31" sqref="C31"/>
    </sheetView>
  </sheetViews>
  <sheetFormatPr baseColWidth="10" defaultColWidth="10.83203125" defaultRowHeight="16" x14ac:dyDescent="0.2"/>
  <cols>
    <col min="1" max="1" width="10.83203125" style="131"/>
    <col min="2" max="2" width="10.83203125" style="102"/>
    <col min="3" max="7" width="10.83203125" style="131" customWidth="1"/>
    <col min="8" max="8" width="10.83203125" style="131"/>
    <col min="9" max="9" width="10.83203125" style="131" customWidth="1"/>
    <col min="10" max="17" width="10.83203125" style="102"/>
    <col min="18" max="25" width="11.5" style="1" customWidth="1"/>
    <col min="26" max="16384" width="10.83203125" style="102"/>
  </cols>
  <sheetData>
    <row r="1" spans="1:30" x14ac:dyDescent="0.2">
      <c r="A1" s="169" t="s">
        <v>36</v>
      </c>
      <c r="C1" s="197"/>
    </row>
    <row r="2" spans="1:30" x14ac:dyDescent="0.2">
      <c r="C2" s="197"/>
    </row>
    <row r="3" spans="1:30" ht="17" thickBot="1" x14ac:dyDescent="0.25"/>
    <row r="4" spans="1:30" s="130" customFormat="1" ht="25" customHeight="1" thickTop="1" x14ac:dyDescent="0.2">
      <c r="A4" s="1383" t="s">
        <v>123</v>
      </c>
      <c r="B4" s="1384"/>
      <c r="C4" s="1384"/>
      <c r="D4" s="1384"/>
      <c r="E4" s="1384"/>
      <c r="F4" s="1384"/>
      <c r="G4" s="1384"/>
      <c r="H4" s="1384"/>
      <c r="I4" s="1384"/>
      <c r="J4" s="1384"/>
      <c r="K4" s="1384"/>
      <c r="L4" s="1384"/>
      <c r="M4" s="1384"/>
      <c r="N4" s="1384"/>
      <c r="O4" s="1384"/>
      <c r="P4" s="1384"/>
      <c r="Q4" s="1384"/>
      <c r="R4" s="1384"/>
      <c r="S4" s="1384"/>
      <c r="T4" s="1384"/>
      <c r="U4" s="1384"/>
      <c r="V4" s="1384"/>
      <c r="W4" s="1384"/>
      <c r="X4" s="1384"/>
      <c r="Y4" s="1385"/>
    </row>
    <row r="5" spans="1:30" x14ac:dyDescent="0.2">
      <c r="A5" s="129"/>
      <c r="B5" s="128"/>
      <c r="C5" s="128"/>
      <c r="D5" s="128"/>
      <c r="E5" s="128"/>
      <c r="F5" s="128"/>
      <c r="G5" s="128"/>
      <c r="H5" s="128"/>
      <c r="I5" s="128"/>
      <c r="J5" s="128"/>
      <c r="K5" s="128"/>
      <c r="L5" s="128"/>
      <c r="M5" s="128"/>
      <c r="N5" s="128"/>
      <c r="O5" s="128"/>
      <c r="P5" s="128"/>
      <c r="Q5" s="128"/>
      <c r="R5" s="101"/>
      <c r="S5" s="101"/>
      <c r="T5" s="101"/>
      <c r="U5" s="101"/>
      <c r="V5" s="101"/>
      <c r="W5" s="101"/>
      <c r="X5" s="101"/>
      <c r="Y5" s="466"/>
    </row>
    <row r="6" spans="1:30" x14ac:dyDescent="0.2">
      <c r="A6" s="129"/>
      <c r="B6" s="127" t="s">
        <v>35</v>
      </c>
      <c r="C6" s="127" t="s">
        <v>34</v>
      </c>
      <c r="D6" s="127" t="s">
        <v>33</v>
      </c>
      <c r="E6" s="127" t="s">
        <v>32</v>
      </c>
      <c r="F6" s="127" t="s">
        <v>31</v>
      </c>
      <c r="G6" s="127" t="s">
        <v>30</v>
      </c>
      <c r="H6" s="127" t="s">
        <v>29</v>
      </c>
      <c r="I6" s="167" t="s">
        <v>28</v>
      </c>
      <c r="J6" s="181" t="s">
        <v>27</v>
      </c>
      <c r="K6" s="127" t="s">
        <v>26</v>
      </c>
      <c r="L6" s="127" t="s">
        <v>25</v>
      </c>
      <c r="M6" s="166" t="s">
        <v>24</v>
      </c>
      <c r="N6" s="127" t="s">
        <v>23</v>
      </c>
      <c r="O6" s="127" t="s">
        <v>22</v>
      </c>
      <c r="P6" s="127" t="s">
        <v>21</v>
      </c>
      <c r="Q6" s="127" t="s">
        <v>54</v>
      </c>
      <c r="R6" s="195" t="s">
        <v>53</v>
      </c>
      <c r="S6" s="195" t="s">
        <v>52</v>
      </c>
      <c r="T6" s="195" t="s">
        <v>51</v>
      </c>
      <c r="U6" s="127" t="s">
        <v>50</v>
      </c>
      <c r="V6" s="127" t="s">
        <v>49</v>
      </c>
      <c r="W6" s="195" t="s">
        <v>48</v>
      </c>
      <c r="X6" s="195" t="s">
        <v>47</v>
      </c>
      <c r="Y6" s="194" t="s">
        <v>46</v>
      </c>
    </row>
    <row r="7" spans="1:30" ht="35" customHeight="1" x14ac:dyDescent="0.2">
      <c r="A7" s="129"/>
      <c r="B7" s="1381" t="s">
        <v>305</v>
      </c>
      <c r="C7" s="1381"/>
      <c r="D7" s="1381"/>
      <c r="E7" s="1381"/>
      <c r="F7" s="1381"/>
      <c r="G7" s="1381"/>
      <c r="H7" s="1381"/>
      <c r="I7" s="1381"/>
      <c r="J7" s="1381"/>
      <c r="K7" s="1381"/>
      <c r="L7" s="1381"/>
      <c r="M7" s="1381"/>
      <c r="N7" s="1381"/>
      <c r="O7" s="1381"/>
      <c r="P7" s="1381"/>
      <c r="Q7" s="1381"/>
      <c r="R7" s="1381"/>
      <c r="S7" s="1381"/>
      <c r="T7" s="1381"/>
      <c r="U7" s="1381"/>
      <c r="V7" s="1381"/>
      <c r="W7" s="1381"/>
      <c r="X7" s="1381"/>
      <c r="Y7" s="1382"/>
    </row>
    <row r="8" spans="1:30" s="125" customFormat="1" ht="21" customHeight="1" x14ac:dyDescent="0.2">
      <c r="A8" s="165"/>
      <c r="B8" s="1378" t="s">
        <v>45</v>
      </c>
      <c r="C8" s="1379"/>
      <c r="D8" s="1379"/>
      <c r="E8" s="1379"/>
      <c r="F8" s="1379"/>
      <c r="G8" s="1379"/>
      <c r="H8" s="1379"/>
      <c r="I8" s="1379"/>
      <c r="J8" s="1379"/>
      <c r="K8" s="1379"/>
      <c r="L8" s="1379"/>
      <c r="M8" s="1379"/>
      <c r="N8" s="1379"/>
      <c r="O8" s="1379"/>
      <c r="P8" s="1379"/>
      <c r="Q8" s="1379"/>
      <c r="R8" s="1379"/>
      <c r="S8" s="1379"/>
      <c r="T8" s="1379"/>
      <c r="U8" s="1379"/>
      <c r="V8" s="1379"/>
      <c r="W8" s="1379"/>
      <c r="X8" s="1379"/>
      <c r="Y8" s="1380"/>
    </row>
    <row r="9" spans="1:30" ht="69" thickBot="1" x14ac:dyDescent="0.25">
      <c r="A9" s="129"/>
      <c r="B9" s="408" t="s">
        <v>15</v>
      </c>
      <c r="C9" s="409" t="s">
        <v>68</v>
      </c>
      <c r="D9" s="407" t="s">
        <v>42</v>
      </c>
      <c r="E9" s="409" t="s">
        <v>69</v>
      </c>
      <c r="F9" s="407" t="s">
        <v>41</v>
      </c>
      <c r="G9" s="588" t="s">
        <v>141</v>
      </c>
      <c r="H9" s="407" t="s">
        <v>40</v>
      </c>
      <c r="I9" s="407" t="s">
        <v>39</v>
      </c>
      <c r="J9" s="408" t="s">
        <v>14</v>
      </c>
      <c r="K9" s="409" t="s">
        <v>68</v>
      </c>
      <c r="L9" s="407" t="s">
        <v>42</v>
      </c>
      <c r="M9" s="409" t="s">
        <v>69</v>
      </c>
      <c r="N9" s="407" t="s">
        <v>41</v>
      </c>
      <c r="O9" s="588" t="s">
        <v>141</v>
      </c>
      <c r="P9" s="407" t="s">
        <v>40</v>
      </c>
      <c r="Q9" s="407" t="s">
        <v>39</v>
      </c>
      <c r="R9" s="464" t="s">
        <v>58</v>
      </c>
      <c r="S9" s="409" t="s">
        <v>68</v>
      </c>
      <c r="T9" s="407" t="s">
        <v>42</v>
      </c>
      <c r="U9" s="409" t="s">
        <v>69</v>
      </c>
      <c r="V9" s="407" t="s">
        <v>41</v>
      </c>
      <c r="W9" s="588" t="s">
        <v>141</v>
      </c>
      <c r="X9" s="407" t="s">
        <v>40</v>
      </c>
      <c r="Y9" s="517" t="s">
        <v>39</v>
      </c>
      <c r="AB9" s="596" t="s">
        <v>38</v>
      </c>
      <c r="AC9" s="596"/>
      <c r="AD9" s="596"/>
    </row>
    <row r="10" spans="1:30" x14ac:dyDescent="0.2">
      <c r="A10" s="155">
        <v>1913</v>
      </c>
      <c r="B10" s="410">
        <f>1-TB2b!B10</f>
        <v>0.57146875909204442</v>
      </c>
      <c r="C10" s="501">
        <f>compopeinc!BW2</f>
        <v>3.350294149138483E-3</v>
      </c>
      <c r="D10" s="501">
        <f>compopeinc!BX2</f>
        <v>4.6676387996433472E-4</v>
      </c>
      <c r="E10" s="501">
        <f>compopeinc!BY2</f>
        <v>4.0561186855554848E-2</v>
      </c>
      <c r="F10" s="501">
        <f>compopeinc!BZ2</f>
        <v>1.8947657291810464E-2</v>
      </c>
      <c r="G10" s="501">
        <f>compopeinc!CA2</f>
        <v>8.96807501477981E-3</v>
      </c>
      <c r="H10" s="501">
        <f>compopeinc!CB2</f>
        <v>0.43756294484723579</v>
      </c>
      <c r="I10" s="502">
        <f>compopeinc!CC2</f>
        <v>5.5644597975224225E-2</v>
      </c>
      <c r="J10" s="174"/>
      <c r="K10" s="114"/>
      <c r="L10" s="114"/>
      <c r="M10" s="114"/>
      <c r="N10" s="114"/>
      <c r="O10" s="114"/>
      <c r="P10" s="114"/>
      <c r="Q10" s="114"/>
      <c r="R10" s="178"/>
      <c r="S10" s="121"/>
      <c r="T10" s="121"/>
      <c r="U10" s="121"/>
      <c r="V10" s="121"/>
      <c r="W10" s="121"/>
      <c r="X10" s="121"/>
      <c r="Y10" s="177"/>
      <c r="AB10" s="597">
        <f>B10-SUM(C10:I10)</f>
        <v>5.967239078336406E-3</v>
      </c>
      <c r="AC10" s="597">
        <f>J10-SUM(K10:Q10)</f>
        <v>0</v>
      </c>
      <c r="AD10" s="597">
        <f>R10-SUM(S10:Y10)</f>
        <v>0</v>
      </c>
    </row>
    <row r="11" spans="1:30" x14ac:dyDescent="0.2">
      <c r="A11" s="155">
        <v>1914</v>
      </c>
      <c r="B11" s="135">
        <f>1-TB2b!B11</f>
        <v>0.56354216824189329</v>
      </c>
      <c r="C11" s="503">
        <f>compopeinc!BW3</f>
        <v>3.3409639052474072E-3</v>
      </c>
      <c r="D11" s="503">
        <f>compopeinc!BX3</f>
        <v>-2.1847755929999785E-3</v>
      </c>
      <c r="E11" s="503">
        <f>compopeinc!BY3</f>
        <v>4.3413163554384321E-2</v>
      </c>
      <c r="F11" s="503">
        <f>compopeinc!BZ3</f>
        <v>2.0096258522947233E-2</v>
      </c>
      <c r="G11" s="503">
        <f>compopeinc!CA3</f>
        <v>8.9970085803923322E-3</v>
      </c>
      <c r="H11" s="503">
        <f>compopeinc!CB3</f>
        <v>0.42982858626993081</v>
      </c>
      <c r="I11" s="504">
        <f>compopeinc!CC3</f>
        <v>5.623957512177824E-2</v>
      </c>
      <c r="J11" s="174"/>
      <c r="K11" s="114"/>
      <c r="L11" s="114"/>
      <c r="M11" s="114"/>
      <c r="N11" s="114"/>
      <c r="O11" s="114"/>
      <c r="P11" s="114"/>
      <c r="Q11" s="114"/>
      <c r="R11" s="106"/>
      <c r="S11" s="114"/>
      <c r="T11" s="114"/>
      <c r="U11" s="114"/>
      <c r="V11" s="114"/>
      <c r="W11" s="114"/>
      <c r="X11" s="114"/>
      <c r="Y11" s="154"/>
      <c r="AB11" s="597">
        <f t="shared" ref="AB11:AB74" si="0">B11-SUM(C11:I11)</f>
        <v>3.8113878802129575E-3</v>
      </c>
      <c r="AC11" s="597">
        <f t="shared" ref="AC11:AC74" si="1">J11-SUM(K11:Q11)</f>
        <v>0</v>
      </c>
      <c r="AD11" s="597">
        <f t="shared" ref="AD11:AD74" si="2">R11-SUM(S11:Y11)</f>
        <v>0</v>
      </c>
    </row>
    <row r="12" spans="1:30" x14ac:dyDescent="0.2">
      <c r="A12" s="155">
        <v>1915</v>
      </c>
      <c r="B12" s="135">
        <f>1-TB2b!B12</f>
        <v>0.57021557684523616</v>
      </c>
      <c r="C12" s="503">
        <f>compopeinc!BW4</f>
        <v>3.3659529718307601E-3</v>
      </c>
      <c r="D12" s="503">
        <f>compopeinc!BX4</f>
        <v>-1.1767008042070943E-4</v>
      </c>
      <c r="E12" s="503">
        <f>compopeinc!BY4</f>
        <v>4.4011071330049542E-2</v>
      </c>
      <c r="F12" s="503">
        <f>compopeinc!BZ4</f>
        <v>2.0025818838498119E-2</v>
      </c>
      <c r="G12" s="503">
        <f>compopeinc!CA4</f>
        <v>9.1434627808847299E-3</v>
      </c>
      <c r="H12" s="503">
        <f>compopeinc!CB4</f>
        <v>0.43476941665927538</v>
      </c>
      <c r="I12" s="504">
        <f>compopeinc!CC4</f>
        <v>5.5707438055240255E-2</v>
      </c>
      <c r="J12" s="174"/>
      <c r="K12" s="114"/>
      <c r="L12" s="114"/>
      <c r="M12" s="114"/>
      <c r="N12" s="114"/>
      <c r="O12" s="114"/>
      <c r="P12" s="114"/>
      <c r="Q12" s="114"/>
      <c r="R12" s="106"/>
      <c r="S12" s="114"/>
      <c r="T12" s="114"/>
      <c r="U12" s="114"/>
      <c r="V12" s="114"/>
      <c r="W12" s="114"/>
      <c r="X12" s="114"/>
      <c r="Y12" s="154"/>
      <c r="AB12" s="597">
        <f t="shared" si="0"/>
        <v>3.3100862898780559E-3</v>
      </c>
      <c r="AC12" s="597">
        <f t="shared" si="1"/>
        <v>0</v>
      </c>
      <c r="AD12" s="597">
        <f t="shared" si="2"/>
        <v>0</v>
      </c>
    </row>
    <row r="13" spans="1:30" x14ac:dyDescent="0.2">
      <c r="A13" s="155">
        <v>1916</v>
      </c>
      <c r="B13" s="149">
        <f>1-TB2b!B13</f>
        <v>0.55662389251799738</v>
      </c>
      <c r="C13" s="411">
        <f>compopeinc!BW5</f>
        <v>1.1765306422779134E-2</v>
      </c>
      <c r="D13" s="411">
        <f>compopeinc!BX5</f>
        <v>-1.8129992180552224E-3</v>
      </c>
      <c r="E13" s="411">
        <f>compopeinc!BY5</f>
        <v>3.6417942058614108E-2</v>
      </c>
      <c r="F13" s="411">
        <f>compopeinc!BZ5</f>
        <v>1.7309046087162432E-2</v>
      </c>
      <c r="G13" s="411">
        <f>compopeinc!CA5</f>
        <v>8.6043960763742267E-3</v>
      </c>
      <c r="H13" s="411">
        <f>compopeinc!CB5</f>
        <v>0.42888610079595491</v>
      </c>
      <c r="I13" s="412">
        <f>compopeinc!CC5</f>
        <v>4.9833146421794691E-2</v>
      </c>
      <c r="J13" s="174"/>
      <c r="K13" s="114"/>
      <c r="L13" s="114"/>
      <c r="M13" s="114"/>
      <c r="N13" s="114"/>
      <c r="O13" s="114"/>
      <c r="P13" s="114"/>
      <c r="Q13" s="114"/>
      <c r="R13" s="106"/>
      <c r="S13" s="105"/>
      <c r="T13" s="105"/>
      <c r="U13" s="105"/>
      <c r="V13" s="105"/>
      <c r="W13" s="105"/>
      <c r="X13" s="105"/>
      <c r="Y13" s="134"/>
      <c r="AB13" s="597">
        <f t="shared" si="0"/>
        <v>5.6209538733731357E-3</v>
      </c>
      <c r="AC13" s="597">
        <f t="shared" si="1"/>
        <v>0</v>
      </c>
      <c r="AD13" s="597">
        <f t="shared" si="2"/>
        <v>0</v>
      </c>
    </row>
    <row r="14" spans="1:30" x14ac:dyDescent="0.2">
      <c r="A14" s="155">
        <v>1917</v>
      </c>
      <c r="B14" s="186">
        <f>1-TB2b!B14</f>
        <v>0.55280932931709925</v>
      </c>
      <c r="C14" s="503">
        <f>compopeinc!BW6</f>
        <v>1.0452060615052897E-2</v>
      </c>
      <c r="D14" s="503">
        <f>compopeinc!BX6</f>
        <v>-3.9132891919804492E-3</v>
      </c>
      <c r="E14" s="503">
        <f>compopeinc!BY6</f>
        <v>3.0625311294860791E-2</v>
      </c>
      <c r="F14" s="503">
        <f>compopeinc!BZ6</f>
        <v>1.8214643577493778E-2</v>
      </c>
      <c r="G14" s="503">
        <f>compopeinc!CA6</f>
        <v>8.3995589364526425E-3</v>
      </c>
      <c r="H14" s="503">
        <f>compopeinc!CB6</f>
        <v>0.42842296292910936</v>
      </c>
      <c r="I14" s="504">
        <f>compopeinc!CC6</f>
        <v>5.3573019724200178E-2</v>
      </c>
      <c r="J14" s="174"/>
      <c r="K14" s="114"/>
      <c r="L14" s="114"/>
      <c r="M14" s="114"/>
      <c r="N14" s="114"/>
      <c r="O14" s="114"/>
      <c r="P14" s="114"/>
      <c r="Q14" s="114"/>
      <c r="R14" s="106"/>
      <c r="S14" s="114"/>
      <c r="T14" s="114"/>
      <c r="U14" s="114"/>
      <c r="V14" s="114"/>
      <c r="W14" s="114"/>
      <c r="X14" s="114"/>
      <c r="Y14" s="154"/>
      <c r="AB14" s="597">
        <f t="shared" si="0"/>
        <v>7.0350614319100169E-3</v>
      </c>
      <c r="AC14" s="597">
        <f t="shared" si="1"/>
        <v>0</v>
      </c>
      <c r="AD14" s="597">
        <f t="shared" si="2"/>
        <v>0</v>
      </c>
    </row>
    <row r="15" spans="1:30" x14ac:dyDescent="0.2">
      <c r="A15" s="155">
        <v>1918</v>
      </c>
      <c r="B15" s="135">
        <f>1-TB2b!B15</f>
        <v>0.56483625535414195</v>
      </c>
      <c r="C15" s="503">
        <f>compopeinc!BW7</f>
        <v>7.2183340733905504E-3</v>
      </c>
      <c r="D15" s="503">
        <f>compopeinc!BX7</f>
        <v>-6.9027114150333156E-3</v>
      </c>
      <c r="E15" s="503">
        <f>compopeinc!BY7</f>
        <v>2.7899572974293945E-2</v>
      </c>
      <c r="F15" s="503">
        <f>compopeinc!BZ7</f>
        <v>1.6823540585832721E-2</v>
      </c>
      <c r="G15" s="503">
        <f>compopeinc!CA7</f>
        <v>8.5480499459803638E-3</v>
      </c>
      <c r="H15" s="503">
        <f>compopeinc!CB7</f>
        <v>0.45312045581462101</v>
      </c>
      <c r="I15" s="504">
        <f>compopeinc!CC7</f>
        <v>4.9725582763611859E-2</v>
      </c>
      <c r="J15" s="174"/>
      <c r="K15" s="114"/>
      <c r="L15" s="114"/>
      <c r="M15" s="114"/>
      <c r="N15" s="114"/>
      <c r="O15" s="114"/>
      <c r="P15" s="114"/>
      <c r="Q15" s="114"/>
      <c r="R15" s="106"/>
      <c r="S15" s="114"/>
      <c r="T15" s="114"/>
      <c r="U15" s="114"/>
      <c r="V15" s="114"/>
      <c r="W15" s="114"/>
      <c r="X15" s="114"/>
      <c r="Y15" s="154"/>
      <c r="AB15" s="597">
        <f t="shared" si="0"/>
        <v>8.4034306114448842E-3</v>
      </c>
      <c r="AC15" s="597">
        <f t="shared" si="1"/>
        <v>0</v>
      </c>
      <c r="AD15" s="597">
        <f t="shared" si="2"/>
        <v>0</v>
      </c>
    </row>
    <row r="16" spans="1:30" x14ac:dyDescent="0.2">
      <c r="A16" s="160">
        <v>1919</v>
      </c>
      <c r="B16" s="139">
        <f>1-TB2b!B16</f>
        <v>0.54637656857157468</v>
      </c>
      <c r="C16" s="505">
        <f>compopeinc!BW8</f>
        <v>6.7728361352021454E-3</v>
      </c>
      <c r="D16" s="505">
        <f>compopeinc!BX8</f>
        <v>-9.2302558641942974E-3</v>
      </c>
      <c r="E16" s="505">
        <f>compopeinc!BY8</f>
        <v>2.70231902238443E-2</v>
      </c>
      <c r="F16" s="505">
        <f>compopeinc!BZ8</f>
        <v>1.5145182142443869E-2</v>
      </c>
      <c r="G16" s="505">
        <f>compopeinc!CA8</f>
        <v>8.6085612517643358E-3</v>
      </c>
      <c r="H16" s="505">
        <f>compopeinc!CB8</f>
        <v>0.44323764098612983</v>
      </c>
      <c r="I16" s="506">
        <f>compopeinc!CC8</f>
        <v>4.5638766767538676E-2</v>
      </c>
      <c r="J16" s="175"/>
      <c r="K16" s="116"/>
      <c r="L16" s="116"/>
      <c r="M16" s="116"/>
      <c r="N16" s="116"/>
      <c r="O16" s="116"/>
      <c r="P16" s="116"/>
      <c r="Q16" s="116"/>
      <c r="R16" s="109"/>
      <c r="S16" s="116"/>
      <c r="T16" s="116"/>
      <c r="U16" s="116"/>
      <c r="V16" s="116"/>
      <c r="W16" s="116"/>
      <c r="X16" s="116"/>
      <c r="Y16" s="156"/>
      <c r="AB16" s="597">
        <f t="shared" si="0"/>
        <v>9.1806469288457926E-3</v>
      </c>
      <c r="AC16" s="597">
        <f t="shared" si="1"/>
        <v>0</v>
      </c>
      <c r="AD16" s="597">
        <f t="shared" si="2"/>
        <v>0</v>
      </c>
    </row>
    <row r="17" spans="1:30" x14ac:dyDescent="0.2">
      <c r="A17" s="155">
        <v>1920</v>
      </c>
      <c r="B17" s="135">
        <f>1-TB2b!B17</f>
        <v>0.56422064292460838</v>
      </c>
      <c r="C17" s="503">
        <f>compopeinc!BW9</f>
        <v>5.5346142357558664E-3</v>
      </c>
      <c r="D17" s="503">
        <f>compopeinc!BX9</f>
        <v>-8.9397431255275744E-3</v>
      </c>
      <c r="E17" s="503">
        <f>compopeinc!BY9</f>
        <v>2.6453778923765207E-2</v>
      </c>
      <c r="F17" s="503">
        <f>compopeinc!BZ9</f>
        <v>1.7885990817612357E-2</v>
      </c>
      <c r="G17" s="503">
        <f>compopeinc!CA9</f>
        <v>8.603010123410736E-3</v>
      </c>
      <c r="H17" s="503">
        <f>compopeinc!CB9</f>
        <v>0.45036820717181442</v>
      </c>
      <c r="I17" s="504">
        <f>compopeinc!CC9</f>
        <v>5.4714132742302447E-2</v>
      </c>
      <c r="J17" s="174"/>
      <c r="K17" s="114"/>
      <c r="L17" s="114"/>
      <c r="M17" s="114"/>
      <c r="N17" s="114"/>
      <c r="O17" s="114"/>
      <c r="P17" s="114"/>
      <c r="Q17" s="114"/>
      <c r="R17" s="106"/>
      <c r="S17" s="114"/>
      <c r="T17" s="114"/>
      <c r="U17" s="114"/>
      <c r="V17" s="114"/>
      <c r="W17" s="114"/>
      <c r="X17" s="114"/>
      <c r="Y17" s="154"/>
      <c r="AB17" s="597">
        <f t="shared" si="0"/>
        <v>9.6006520354748881E-3</v>
      </c>
      <c r="AC17" s="597">
        <f t="shared" si="1"/>
        <v>0</v>
      </c>
      <c r="AD17" s="597">
        <f t="shared" si="2"/>
        <v>0</v>
      </c>
    </row>
    <row r="18" spans="1:30" x14ac:dyDescent="0.2">
      <c r="A18" s="155">
        <v>1921</v>
      </c>
      <c r="B18" s="135">
        <f>1-TB2b!B18</f>
        <v>0.52894404178050469</v>
      </c>
      <c r="C18" s="503">
        <f>compopeinc!BW10</f>
        <v>4.1030621393382954E-3</v>
      </c>
      <c r="D18" s="503">
        <f>compopeinc!BX10</f>
        <v>-8.3420055986273695E-3</v>
      </c>
      <c r="E18" s="503">
        <f>compopeinc!BY10</f>
        <v>3.6472395909245087E-2</v>
      </c>
      <c r="F18" s="503">
        <f>compopeinc!BZ10</f>
        <v>1.9222179821011022E-2</v>
      </c>
      <c r="G18" s="503">
        <f>compopeinc!CA10</f>
        <v>8.4851955856694566E-3</v>
      </c>
      <c r="H18" s="503">
        <f>compopeinc!CB10</f>
        <v>0.40794618807999738</v>
      </c>
      <c r="I18" s="504">
        <f>compopeinc!CC10</f>
        <v>5.4651509107065052E-2</v>
      </c>
      <c r="J18" s="174"/>
      <c r="K18" s="114"/>
      <c r="L18" s="114"/>
      <c r="M18" s="114"/>
      <c r="N18" s="114"/>
      <c r="O18" s="114"/>
      <c r="P18" s="114"/>
      <c r="Q18" s="114"/>
      <c r="R18" s="106"/>
      <c r="S18" s="114"/>
      <c r="T18" s="114"/>
      <c r="U18" s="114"/>
      <c r="V18" s="114"/>
      <c r="W18" s="114"/>
      <c r="X18" s="114"/>
      <c r="Y18" s="154"/>
      <c r="AB18" s="597">
        <f t="shared" si="0"/>
        <v>6.405516736805783E-3</v>
      </c>
      <c r="AC18" s="597">
        <f t="shared" si="1"/>
        <v>0</v>
      </c>
      <c r="AD18" s="597">
        <f t="shared" si="2"/>
        <v>0</v>
      </c>
    </row>
    <row r="19" spans="1:30" x14ac:dyDescent="0.2">
      <c r="A19" s="155">
        <v>1922</v>
      </c>
      <c r="B19" s="135">
        <f>1-TB2b!B19</f>
        <v>0.54095887427921086</v>
      </c>
      <c r="C19" s="503">
        <f>compopeinc!BW11</f>
        <v>4.0353142543776421E-3</v>
      </c>
      <c r="D19" s="503">
        <f>compopeinc!BX11</f>
        <v>-1.1122811032696125E-2</v>
      </c>
      <c r="E19" s="503">
        <f>compopeinc!BY11</f>
        <v>3.6692532027662511E-2</v>
      </c>
      <c r="F19" s="503">
        <f>compopeinc!BZ11</f>
        <v>1.8551626526554121E-2</v>
      </c>
      <c r="G19" s="503">
        <f>compopeinc!CA11</f>
        <v>8.7791697961616295E-3</v>
      </c>
      <c r="H19" s="503">
        <f>compopeinc!CB11</f>
        <v>0.42454473053201885</v>
      </c>
      <c r="I19" s="504">
        <f>compopeinc!CC11</f>
        <v>5.3870516406880918E-2</v>
      </c>
      <c r="J19" s="174"/>
      <c r="K19" s="114"/>
      <c r="L19" s="114"/>
      <c r="M19" s="114"/>
      <c r="N19" s="114"/>
      <c r="O19" s="114"/>
      <c r="P19" s="114"/>
      <c r="Q19" s="114"/>
      <c r="R19" s="106"/>
      <c r="S19" s="114"/>
      <c r="T19" s="114"/>
      <c r="U19" s="114"/>
      <c r="V19" s="114"/>
      <c r="W19" s="114"/>
      <c r="X19" s="114"/>
      <c r="Y19" s="154"/>
      <c r="AB19" s="597">
        <f t="shared" si="0"/>
        <v>5.6077957682513224E-3</v>
      </c>
      <c r="AC19" s="597">
        <f t="shared" si="1"/>
        <v>0</v>
      </c>
      <c r="AD19" s="597">
        <f t="shared" si="2"/>
        <v>0</v>
      </c>
    </row>
    <row r="20" spans="1:30" x14ac:dyDescent="0.2">
      <c r="A20" s="155">
        <v>1923</v>
      </c>
      <c r="B20" s="135">
        <f>1-TB2b!B20</f>
        <v>0.5659937107379589</v>
      </c>
      <c r="C20" s="503">
        <f>compopeinc!BW12</f>
        <v>6.0264332898941064E-3</v>
      </c>
      <c r="D20" s="503">
        <f>compopeinc!BX12</f>
        <v>-7.7662407967356798E-3</v>
      </c>
      <c r="E20" s="503">
        <f>compopeinc!BY12</f>
        <v>3.4861094704024806E-2</v>
      </c>
      <c r="F20" s="503">
        <f>compopeinc!BZ12</f>
        <v>1.5230624364696063E-2</v>
      </c>
      <c r="G20" s="503">
        <f>compopeinc!CA12</f>
        <v>9.3522026119829994E-3</v>
      </c>
      <c r="H20" s="503">
        <f>compopeinc!CB12</f>
        <v>0.45687933816650156</v>
      </c>
      <c r="I20" s="504">
        <f>compopeinc!CC12</f>
        <v>4.4439468788158742E-2</v>
      </c>
      <c r="J20" s="174"/>
      <c r="K20" s="114"/>
      <c r="L20" s="114"/>
      <c r="M20" s="114"/>
      <c r="N20" s="114"/>
      <c r="O20" s="114"/>
      <c r="P20" s="114"/>
      <c r="Q20" s="114"/>
      <c r="R20" s="106"/>
      <c r="S20" s="114"/>
      <c r="T20" s="114"/>
      <c r="U20" s="114"/>
      <c r="V20" s="114"/>
      <c r="W20" s="114"/>
      <c r="X20" s="114"/>
      <c r="Y20" s="154"/>
      <c r="AB20" s="597">
        <f t="shared" si="0"/>
        <v>6.970789609436312E-3</v>
      </c>
      <c r="AC20" s="597">
        <f t="shared" si="1"/>
        <v>0</v>
      </c>
      <c r="AD20" s="597">
        <f t="shared" si="2"/>
        <v>0</v>
      </c>
    </row>
    <row r="21" spans="1:30" x14ac:dyDescent="0.2">
      <c r="A21" s="155">
        <v>1924</v>
      </c>
      <c r="B21" s="135">
        <f>1-TB2b!B21</f>
        <v>0.54521152213338175</v>
      </c>
      <c r="C21" s="503">
        <f>compopeinc!BW13</f>
        <v>6.3442044292796873E-3</v>
      </c>
      <c r="D21" s="503">
        <f>compopeinc!BX13</f>
        <v>-1.0706776087200168E-2</v>
      </c>
      <c r="E21" s="503">
        <f>compopeinc!BY13</f>
        <v>3.5627486512953416E-2</v>
      </c>
      <c r="F21" s="503">
        <f>compopeinc!BZ13</f>
        <v>1.4422120169022432E-2</v>
      </c>
      <c r="G21" s="503">
        <f>compopeinc!CA13</f>
        <v>9.4578726032662711E-3</v>
      </c>
      <c r="H21" s="503">
        <f>compopeinc!CB13</f>
        <v>0.44205228453794787</v>
      </c>
      <c r="I21" s="504">
        <f>compopeinc!CC13</f>
        <v>4.2066848555683441E-2</v>
      </c>
      <c r="J21" s="174"/>
      <c r="K21" s="114"/>
      <c r="L21" s="114"/>
      <c r="M21" s="114"/>
      <c r="N21" s="114"/>
      <c r="O21" s="114"/>
      <c r="P21" s="114"/>
      <c r="Q21" s="114"/>
      <c r="R21" s="106"/>
      <c r="S21" s="114"/>
      <c r="T21" s="114"/>
      <c r="U21" s="114"/>
      <c r="V21" s="114"/>
      <c r="W21" s="114"/>
      <c r="X21" s="114"/>
      <c r="Y21" s="154"/>
      <c r="AB21" s="597">
        <f t="shared" si="0"/>
        <v>5.9474814124287345E-3</v>
      </c>
      <c r="AC21" s="597">
        <f t="shared" si="1"/>
        <v>0</v>
      </c>
      <c r="AD21" s="597">
        <f t="shared" si="2"/>
        <v>0</v>
      </c>
    </row>
    <row r="22" spans="1:30" x14ac:dyDescent="0.2">
      <c r="A22" s="155">
        <v>1925</v>
      </c>
      <c r="B22" s="135">
        <f>1-TB2b!B22</f>
        <v>0.53001254554544652</v>
      </c>
      <c r="C22" s="503">
        <f>compopeinc!BW14</f>
        <v>1.0597713971661885E-2</v>
      </c>
      <c r="D22" s="503">
        <f>compopeinc!BX14</f>
        <v>-1.1811403677484492E-2</v>
      </c>
      <c r="E22" s="503">
        <f>compopeinc!BY14</f>
        <v>3.1361692452412063E-2</v>
      </c>
      <c r="F22" s="503">
        <f>compopeinc!BZ14</f>
        <v>1.1754535534141623E-2</v>
      </c>
      <c r="G22" s="503">
        <f>compopeinc!CA14</f>
        <v>9.6440282418354811E-3</v>
      </c>
      <c r="H22" s="503">
        <f>compopeinc!CB14</f>
        <v>0.43810324724585148</v>
      </c>
      <c r="I22" s="504">
        <f>compopeinc!CC14</f>
        <v>3.4551013589471602E-2</v>
      </c>
      <c r="J22" s="174"/>
      <c r="K22" s="114"/>
      <c r="L22" s="114"/>
      <c r="M22" s="114"/>
      <c r="N22" s="114"/>
      <c r="O22" s="114"/>
      <c r="P22" s="114"/>
      <c r="Q22" s="114"/>
      <c r="R22" s="106"/>
      <c r="S22" s="114"/>
      <c r="T22" s="114"/>
      <c r="U22" s="114"/>
      <c r="V22" s="114"/>
      <c r="W22" s="114"/>
      <c r="X22" s="114"/>
      <c r="Y22" s="154"/>
      <c r="AB22" s="597">
        <f t="shared" si="0"/>
        <v>5.8117181875568802E-3</v>
      </c>
      <c r="AC22" s="597">
        <f t="shared" si="1"/>
        <v>0</v>
      </c>
      <c r="AD22" s="597">
        <f t="shared" si="2"/>
        <v>0</v>
      </c>
    </row>
    <row r="23" spans="1:30" x14ac:dyDescent="0.2">
      <c r="A23" s="155">
        <v>1926</v>
      </c>
      <c r="B23" s="135">
        <f>1-TB2b!B23</f>
        <v>0.52779623478369841</v>
      </c>
      <c r="C23" s="503">
        <f>compopeinc!BW15</f>
        <v>1.1347145746862686E-2</v>
      </c>
      <c r="D23" s="503">
        <f>compopeinc!BX15</f>
        <v>-1.1903690000614786E-2</v>
      </c>
      <c r="E23" s="503">
        <f>compopeinc!BY15</f>
        <v>2.7006449515617644E-2</v>
      </c>
      <c r="F23" s="503">
        <f>compopeinc!BZ15</f>
        <v>1.1159679421099813E-2</v>
      </c>
      <c r="G23" s="503">
        <f>compopeinc!CA15</f>
        <v>9.7039372143525367E-3</v>
      </c>
      <c r="H23" s="503">
        <f>compopeinc!CB15</f>
        <v>0.43920998105291098</v>
      </c>
      <c r="I23" s="504">
        <f>compopeinc!CC15</f>
        <v>3.3697260887564619E-2</v>
      </c>
      <c r="J23" s="174"/>
      <c r="K23" s="114"/>
      <c r="L23" s="114"/>
      <c r="M23" s="114"/>
      <c r="N23" s="114"/>
      <c r="O23" s="114"/>
      <c r="P23" s="114"/>
      <c r="Q23" s="114"/>
      <c r="R23" s="106"/>
      <c r="S23" s="114"/>
      <c r="T23" s="114"/>
      <c r="U23" s="114"/>
      <c r="V23" s="114"/>
      <c r="W23" s="114"/>
      <c r="X23" s="114"/>
      <c r="Y23" s="154"/>
      <c r="AB23" s="597">
        <f t="shared" si="0"/>
        <v>7.5754709459049385E-3</v>
      </c>
      <c r="AC23" s="597">
        <f t="shared" si="1"/>
        <v>0</v>
      </c>
      <c r="AD23" s="597">
        <f t="shared" si="2"/>
        <v>0</v>
      </c>
    </row>
    <row r="24" spans="1:30" x14ac:dyDescent="0.2">
      <c r="A24" s="155">
        <v>1927</v>
      </c>
      <c r="B24" s="135">
        <f>1-TB2b!B24</f>
        <v>0.53239750666087471</v>
      </c>
      <c r="C24" s="503">
        <f>compopeinc!BW16</f>
        <v>1.0091212209879907E-2</v>
      </c>
      <c r="D24" s="503">
        <f>compopeinc!BX16</f>
        <v>-1.2804184990123466E-2</v>
      </c>
      <c r="E24" s="503">
        <f>compopeinc!BY16</f>
        <v>2.6813844128043603E-2</v>
      </c>
      <c r="F24" s="503">
        <f>compopeinc!BZ16</f>
        <v>1.1543815483145842E-2</v>
      </c>
      <c r="G24" s="503">
        <f>compopeinc!CA16</f>
        <v>1.0059327386164704E-2</v>
      </c>
      <c r="H24" s="503">
        <f>compopeinc!CB16</f>
        <v>0.4445263289064772</v>
      </c>
      <c r="I24" s="504">
        <f>compopeinc!CC16</f>
        <v>3.5453760843835433E-2</v>
      </c>
      <c r="J24" s="174"/>
      <c r="K24" s="114"/>
      <c r="L24" s="114"/>
      <c r="M24" s="114"/>
      <c r="N24" s="114"/>
      <c r="O24" s="114"/>
      <c r="P24" s="114"/>
      <c r="Q24" s="114"/>
      <c r="R24" s="106"/>
      <c r="S24" s="114"/>
      <c r="T24" s="114"/>
      <c r="U24" s="114"/>
      <c r="V24" s="114"/>
      <c r="W24" s="114"/>
      <c r="X24" s="114"/>
      <c r="Y24" s="154"/>
      <c r="AB24" s="597">
        <f t="shared" si="0"/>
        <v>6.7134026934514424E-3</v>
      </c>
      <c r="AC24" s="597">
        <f t="shared" si="1"/>
        <v>0</v>
      </c>
      <c r="AD24" s="597">
        <f t="shared" si="2"/>
        <v>0</v>
      </c>
    </row>
    <row r="25" spans="1:30" x14ac:dyDescent="0.2">
      <c r="A25" s="155">
        <v>1928</v>
      </c>
      <c r="B25" s="135">
        <f>1-TB2b!B25</f>
        <v>0.51964057239996153</v>
      </c>
      <c r="C25" s="503">
        <f>compopeinc!BW17</f>
        <v>1.214929689963129E-2</v>
      </c>
      <c r="D25" s="503">
        <f>compopeinc!BX17</f>
        <v>-1.3223535106583306E-2</v>
      </c>
      <c r="E25" s="503">
        <f>compopeinc!BY17</f>
        <v>2.6169964470342168E-2</v>
      </c>
      <c r="F25" s="503">
        <f>compopeinc!BZ17</f>
        <v>1.2185516821108903E-2</v>
      </c>
      <c r="G25" s="503">
        <f>compopeinc!CA17</f>
        <v>9.9125658748119468E-3</v>
      </c>
      <c r="H25" s="503">
        <f>compopeinc!CB17</f>
        <v>0.42926621975236479</v>
      </c>
      <c r="I25" s="504">
        <f>compopeinc!CC17</f>
        <v>3.7528463954502815E-2</v>
      </c>
      <c r="J25" s="174"/>
      <c r="K25" s="114"/>
      <c r="L25" s="114"/>
      <c r="M25" s="114"/>
      <c r="N25" s="114"/>
      <c r="O25" s="114"/>
      <c r="P25" s="114"/>
      <c r="Q25" s="114"/>
      <c r="R25" s="106"/>
      <c r="S25" s="114"/>
      <c r="T25" s="114"/>
      <c r="U25" s="114"/>
      <c r="V25" s="114"/>
      <c r="W25" s="114"/>
      <c r="X25" s="114"/>
      <c r="Y25" s="154"/>
      <c r="AB25" s="597">
        <f t="shared" si="0"/>
        <v>5.6520797337828999E-3</v>
      </c>
      <c r="AC25" s="597">
        <f t="shared" si="1"/>
        <v>0</v>
      </c>
      <c r="AD25" s="597">
        <f t="shared" si="2"/>
        <v>0</v>
      </c>
    </row>
    <row r="26" spans="1:30" x14ac:dyDescent="0.2">
      <c r="A26" s="155">
        <v>1929</v>
      </c>
      <c r="B26" s="135">
        <f>1-TB2b!B26</f>
        <v>0.53286668488973254</v>
      </c>
      <c r="C26" s="503">
        <f>compopeinc!BW18</f>
        <v>1.3231472756279783E-2</v>
      </c>
      <c r="D26" s="503">
        <f>compopeinc!BX18</f>
        <v>-1.1558984153363781E-2</v>
      </c>
      <c r="E26" s="503">
        <f>compopeinc!BY18</f>
        <v>2.3018281429329202E-2</v>
      </c>
      <c r="F26" s="503">
        <f>compopeinc!BZ18</f>
        <v>1.2777285775427367E-2</v>
      </c>
      <c r="G26" s="503">
        <f>compopeinc!CA18</f>
        <v>1.1044580507264951E-2</v>
      </c>
      <c r="H26" s="503">
        <f>compopeinc!CB18</f>
        <v>0.43795619852823758</v>
      </c>
      <c r="I26" s="504">
        <f>compopeinc!CC18</f>
        <v>4.0117129915924428E-2</v>
      </c>
      <c r="J26" s="174"/>
      <c r="K26" s="114"/>
      <c r="L26" s="114"/>
      <c r="M26" s="114"/>
      <c r="N26" s="114"/>
      <c r="O26" s="114"/>
      <c r="P26" s="114"/>
      <c r="Q26" s="114"/>
      <c r="R26" s="106"/>
      <c r="S26" s="114"/>
      <c r="T26" s="114"/>
      <c r="U26" s="114"/>
      <c r="V26" s="114"/>
      <c r="W26" s="114"/>
      <c r="X26" s="114"/>
      <c r="Y26" s="154"/>
      <c r="AB26" s="597">
        <f t="shared" si="0"/>
        <v>6.2807201306329663E-3</v>
      </c>
      <c r="AC26" s="597">
        <f t="shared" si="1"/>
        <v>0</v>
      </c>
      <c r="AD26" s="597">
        <f t="shared" si="2"/>
        <v>0</v>
      </c>
    </row>
    <row r="27" spans="1:30" x14ac:dyDescent="0.2">
      <c r="A27" s="159">
        <v>1930</v>
      </c>
      <c r="B27" s="146">
        <f>1-TB2b!B27</f>
        <v>0.54033435528564522</v>
      </c>
      <c r="C27" s="507">
        <f>compopeinc!BW19</f>
        <v>7.2284220389831066E-3</v>
      </c>
      <c r="D27" s="507">
        <f>compopeinc!BX19</f>
        <v>-1.3275158406647003E-2</v>
      </c>
      <c r="E27" s="507">
        <f>compopeinc!BY19</f>
        <v>2.3541440525776183E-2</v>
      </c>
      <c r="F27" s="507">
        <f>compopeinc!BZ19</f>
        <v>1.3775769846930332E-2</v>
      </c>
      <c r="G27" s="507">
        <f>compopeinc!CA19</f>
        <v>1.2328223514356459E-2</v>
      </c>
      <c r="H27" s="507">
        <f>compopeinc!CB19</f>
        <v>0.4499079767100293</v>
      </c>
      <c r="I27" s="508">
        <f>compopeinc!CC19</f>
        <v>4.061988893382442E-2</v>
      </c>
      <c r="J27" s="176"/>
      <c r="K27" s="118"/>
      <c r="L27" s="118"/>
      <c r="M27" s="118"/>
      <c r="N27" s="118"/>
      <c r="O27" s="118"/>
      <c r="P27" s="118"/>
      <c r="Q27" s="118"/>
      <c r="R27" s="112"/>
      <c r="S27" s="118"/>
      <c r="T27" s="118"/>
      <c r="U27" s="118"/>
      <c r="V27" s="118"/>
      <c r="W27" s="118"/>
      <c r="X27" s="118"/>
      <c r="Y27" s="158"/>
      <c r="AB27" s="597">
        <f t="shared" si="0"/>
        <v>6.2077921223924193E-3</v>
      </c>
      <c r="AC27" s="597">
        <f t="shared" si="1"/>
        <v>0</v>
      </c>
      <c r="AD27" s="597">
        <f t="shared" si="2"/>
        <v>0</v>
      </c>
    </row>
    <row r="28" spans="1:30" x14ac:dyDescent="0.2">
      <c r="A28" s="155">
        <v>1931</v>
      </c>
      <c r="B28" s="135">
        <f>1-TB2b!B28</f>
        <v>0.53995355210097684</v>
      </c>
      <c r="C28" s="503">
        <f>compopeinc!BW20</f>
        <v>3.9336520199403785E-3</v>
      </c>
      <c r="D28" s="503">
        <f>compopeinc!BX20</f>
        <v>-1.7060102236824123E-2</v>
      </c>
      <c r="E28" s="503">
        <f>compopeinc!BY20</f>
        <v>2.4942757884577157E-2</v>
      </c>
      <c r="F28" s="503">
        <f>compopeinc!BZ20</f>
        <v>1.3622846440877925E-2</v>
      </c>
      <c r="G28" s="503">
        <f>compopeinc!CA20</f>
        <v>1.5052705186973818E-2</v>
      </c>
      <c r="H28" s="503">
        <f>compopeinc!CB20</f>
        <v>0.45741757937929645</v>
      </c>
      <c r="I28" s="504">
        <f>compopeinc!CC20</f>
        <v>3.6716090271024571E-2</v>
      </c>
      <c r="J28" s="174"/>
      <c r="K28" s="114"/>
      <c r="L28" s="114"/>
      <c r="M28" s="114"/>
      <c r="N28" s="114"/>
      <c r="O28" s="114"/>
      <c r="P28" s="114"/>
      <c r="Q28" s="114"/>
      <c r="R28" s="106"/>
      <c r="S28" s="114"/>
      <c r="T28" s="114"/>
      <c r="U28" s="114"/>
      <c r="V28" s="114"/>
      <c r="W28" s="114"/>
      <c r="X28" s="114"/>
      <c r="Y28" s="154"/>
      <c r="AB28" s="597">
        <f t="shared" si="0"/>
        <v>5.3280231551107171E-3</v>
      </c>
      <c r="AC28" s="597">
        <f t="shared" si="1"/>
        <v>0</v>
      </c>
      <c r="AD28" s="597">
        <f t="shared" si="2"/>
        <v>0</v>
      </c>
    </row>
    <row r="29" spans="1:30" x14ac:dyDescent="0.2">
      <c r="A29" s="155">
        <v>1932</v>
      </c>
      <c r="B29" s="135">
        <f>1-TB2b!B29</f>
        <v>0.52168895113873437</v>
      </c>
      <c r="C29" s="503">
        <f>compopeinc!BW21</f>
        <v>1.9998977477556287E-3</v>
      </c>
      <c r="D29" s="503">
        <f>compopeinc!BX21</f>
        <v>-2.220289613587928E-2</v>
      </c>
      <c r="E29" s="503">
        <f>compopeinc!BY21</f>
        <v>2.7062559206528024E-2</v>
      </c>
      <c r="F29" s="503">
        <f>compopeinc!BZ21</f>
        <v>1.3304819339253794E-2</v>
      </c>
      <c r="G29" s="503">
        <f>compopeinc!CA21</f>
        <v>1.7119720883334182E-2</v>
      </c>
      <c r="H29" s="503">
        <f>compopeinc!CB21</f>
        <v>0.44848518739226656</v>
      </c>
      <c r="I29" s="504">
        <f>compopeinc!CC21</f>
        <v>2.9128807019193438E-2</v>
      </c>
      <c r="J29" s="174"/>
      <c r="K29" s="114"/>
      <c r="L29" s="114"/>
      <c r="M29" s="114"/>
      <c r="N29" s="114"/>
      <c r="O29" s="114"/>
      <c r="P29" s="114"/>
      <c r="Q29" s="114"/>
      <c r="R29" s="106"/>
      <c r="S29" s="114"/>
      <c r="T29" s="114"/>
      <c r="U29" s="114"/>
      <c r="V29" s="114"/>
      <c r="W29" s="114"/>
      <c r="X29" s="114"/>
      <c r="Y29" s="154"/>
      <c r="AB29" s="597">
        <f t="shared" si="0"/>
        <v>6.7908556862820157E-3</v>
      </c>
      <c r="AC29" s="597">
        <f t="shared" si="1"/>
        <v>0</v>
      </c>
      <c r="AD29" s="597">
        <f t="shared" si="2"/>
        <v>0</v>
      </c>
    </row>
    <row r="30" spans="1:30" x14ac:dyDescent="0.2">
      <c r="A30" s="155">
        <v>1933</v>
      </c>
      <c r="B30" s="135">
        <f>1-TB2b!B30</f>
        <v>0.52662439094476898</v>
      </c>
      <c r="C30" s="503">
        <f>compopeinc!BW22</f>
        <v>2.2422099770117582E-3</v>
      </c>
      <c r="D30" s="503">
        <f>compopeinc!BX22</f>
        <v>-2.2987968171060323E-2</v>
      </c>
      <c r="E30" s="503">
        <f>compopeinc!BY22</f>
        <v>2.1763342512194365E-2</v>
      </c>
      <c r="F30" s="503">
        <f>compopeinc!BZ22</f>
        <v>1.0807425718584895E-2</v>
      </c>
      <c r="G30" s="503">
        <f>compopeinc!CA22</f>
        <v>1.6749204554418615E-2</v>
      </c>
      <c r="H30" s="503">
        <f>compopeinc!CB22</f>
        <v>0.46357292373448472</v>
      </c>
      <c r="I30" s="504">
        <f>compopeinc!CC22</f>
        <v>2.5723692496954848E-2</v>
      </c>
      <c r="J30" s="174"/>
      <c r="K30" s="114"/>
      <c r="L30" s="114"/>
      <c r="M30" s="114"/>
      <c r="N30" s="114"/>
      <c r="O30" s="114"/>
      <c r="P30" s="114"/>
      <c r="Q30" s="114"/>
      <c r="R30" s="106"/>
      <c r="S30" s="114"/>
      <c r="T30" s="114"/>
      <c r="U30" s="114"/>
      <c r="V30" s="114"/>
      <c r="W30" s="114"/>
      <c r="X30" s="114"/>
      <c r="Y30" s="154"/>
      <c r="AB30" s="597">
        <f t="shared" si="0"/>
        <v>8.7535601221800929E-3</v>
      </c>
      <c r="AC30" s="597">
        <f t="shared" si="1"/>
        <v>0</v>
      </c>
      <c r="AD30" s="597">
        <f t="shared" si="2"/>
        <v>0</v>
      </c>
    </row>
    <row r="31" spans="1:30" x14ac:dyDescent="0.2">
      <c r="A31" s="155">
        <v>1934</v>
      </c>
      <c r="B31" s="135">
        <f>1-TB2b!B31</f>
        <v>0.51408324990610432</v>
      </c>
      <c r="C31" s="503">
        <f>compopeinc!BW23</f>
        <v>3.8494068008525367E-3</v>
      </c>
      <c r="D31" s="503">
        <f>compopeinc!BX23</f>
        <v>-1.8890169602511372E-2</v>
      </c>
      <c r="E31" s="503">
        <f>compopeinc!BY23</f>
        <v>1.593390677932531E-2</v>
      </c>
      <c r="F31" s="503">
        <f>compopeinc!BZ23</f>
        <v>1.2310032367310937E-2</v>
      </c>
      <c r="G31" s="503">
        <f>compopeinc!CA23</f>
        <v>1.5258893920664793E-2</v>
      </c>
      <c r="H31" s="503">
        <f>compopeinc!CB23</f>
        <v>0.44652764539846224</v>
      </c>
      <c r="I31" s="504">
        <f>compopeinc!CC23</f>
        <v>3.2848760963381393E-2</v>
      </c>
      <c r="J31" s="174"/>
      <c r="K31" s="114"/>
      <c r="L31" s="114"/>
      <c r="M31" s="114"/>
      <c r="N31" s="114"/>
      <c r="O31" s="114"/>
      <c r="P31" s="114"/>
      <c r="Q31" s="114"/>
      <c r="R31" s="106"/>
      <c r="S31" s="114"/>
      <c r="T31" s="114"/>
      <c r="U31" s="114"/>
      <c r="V31" s="114"/>
      <c r="W31" s="114"/>
      <c r="X31" s="114"/>
      <c r="Y31" s="154"/>
      <c r="AB31" s="597">
        <f t="shared" si="0"/>
        <v>6.2447732786184984E-3</v>
      </c>
      <c r="AC31" s="597">
        <f t="shared" si="1"/>
        <v>0</v>
      </c>
      <c r="AD31" s="597">
        <f t="shared" si="2"/>
        <v>0</v>
      </c>
    </row>
    <row r="32" spans="1:30" x14ac:dyDescent="0.2">
      <c r="A32" s="155">
        <v>1935</v>
      </c>
      <c r="B32" s="135">
        <f>1-TB2b!B32</f>
        <v>0.52162221795459474</v>
      </c>
      <c r="C32" s="503">
        <f>compopeinc!BW24</f>
        <v>5.6642395199989343E-3</v>
      </c>
      <c r="D32" s="503">
        <f>compopeinc!BX24</f>
        <v>-1.5843827020504256E-2</v>
      </c>
      <c r="E32" s="503">
        <f>compopeinc!BY24</f>
        <v>1.5040650483715039E-2</v>
      </c>
      <c r="F32" s="503">
        <f>compopeinc!BZ24</f>
        <v>1.6357465618539901E-2</v>
      </c>
      <c r="G32" s="503">
        <f>compopeinc!CA24</f>
        <v>1.496351181194085E-2</v>
      </c>
      <c r="H32" s="503">
        <f>compopeinc!CB24</f>
        <v>0.43276985419074787</v>
      </c>
      <c r="I32" s="504">
        <f>compopeinc!CC24</f>
        <v>4.7800585289722503E-2</v>
      </c>
      <c r="J32" s="174"/>
      <c r="K32" s="114"/>
      <c r="L32" s="114"/>
      <c r="M32" s="114"/>
      <c r="N32" s="114"/>
      <c r="O32" s="114"/>
      <c r="P32" s="114"/>
      <c r="Q32" s="114"/>
      <c r="R32" s="106"/>
      <c r="S32" s="114"/>
      <c r="T32" s="114"/>
      <c r="U32" s="114"/>
      <c r="V32" s="114"/>
      <c r="W32" s="114"/>
      <c r="X32" s="114"/>
      <c r="Y32" s="154"/>
      <c r="AB32" s="597">
        <f t="shared" si="0"/>
        <v>4.8697380604338925E-3</v>
      </c>
      <c r="AC32" s="597">
        <f t="shared" si="1"/>
        <v>0</v>
      </c>
      <c r="AD32" s="597">
        <f t="shared" si="2"/>
        <v>0</v>
      </c>
    </row>
    <row r="33" spans="1:30" x14ac:dyDescent="0.2">
      <c r="A33" s="155">
        <v>1936</v>
      </c>
      <c r="B33" s="135">
        <f>1-TB2b!B33</f>
        <v>0.52337515697021353</v>
      </c>
      <c r="C33" s="503">
        <f>compopeinc!BW25</f>
        <v>7.1723699373073407E-3</v>
      </c>
      <c r="D33" s="503">
        <f>compopeinc!BX25</f>
        <v>-1.3574002309784658E-2</v>
      </c>
      <c r="E33" s="503">
        <f>compopeinc!BY25</f>
        <v>1.3858185248531118E-2</v>
      </c>
      <c r="F33" s="503">
        <f>compopeinc!BZ25</f>
        <v>1.2592658605690456E-2</v>
      </c>
      <c r="G33" s="503">
        <f>compopeinc!CA25</f>
        <v>1.6391175516066517E-2</v>
      </c>
      <c r="H33" s="503">
        <f>compopeinc!CB25</f>
        <v>0.43969523537331245</v>
      </c>
      <c r="I33" s="504">
        <f>compopeinc!CC25</f>
        <v>3.7236930011308247E-2</v>
      </c>
      <c r="J33" s="174"/>
      <c r="K33" s="114"/>
      <c r="L33" s="114"/>
      <c r="M33" s="114"/>
      <c r="N33" s="114"/>
      <c r="O33" s="114"/>
      <c r="P33" s="114"/>
      <c r="Q33" s="114"/>
      <c r="R33" s="106"/>
      <c r="S33" s="114"/>
      <c r="T33" s="114"/>
      <c r="U33" s="114"/>
      <c r="V33" s="114"/>
      <c r="W33" s="114"/>
      <c r="X33" s="114"/>
      <c r="Y33" s="154"/>
      <c r="AB33" s="597">
        <f t="shared" si="0"/>
        <v>1.0002604587782016E-2</v>
      </c>
      <c r="AC33" s="597">
        <f t="shared" si="1"/>
        <v>0</v>
      </c>
      <c r="AD33" s="597">
        <f t="shared" si="2"/>
        <v>0</v>
      </c>
    </row>
    <row r="34" spans="1:30" x14ac:dyDescent="0.2">
      <c r="A34" s="155">
        <v>1937</v>
      </c>
      <c r="B34" s="135">
        <f>1-TB2b!B34</f>
        <v>0.53194193463318229</v>
      </c>
      <c r="C34" s="503">
        <f>compopeinc!BW26</f>
        <v>5.3279618476992502E-3</v>
      </c>
      <c r="D34" s="503">
        <f>compopeinc!BX26</f>
        <v>-1.3580467611252652E-2</v>
      </c>
      <c r="E34" s="503">
        <f>compopeinc!BY26</f>
        <v>1.6726926714029536E-2</v>
      </c>
      <c r="F34" s="503">
        <f>compopeinc!BZ26</f>
        <v>1.5267256079067384E-2</v>
      </c>
      <c r="G34" s="503">
        <f>compopeinc!CA26</f>
        <v>2.2065336565760187E-2</v>
      </c>
      <c r="H34" s="503">
        <f>compopeinc!CB26</f>
        <v>0.43135938720450384</v>
      </c>
      <c r="I34" s="504">
        <f>compopeinc!CC26</f>
        <v>4.5667510191018078E-2</v>
      </c>
      <c r="J34" s="174"/>
      <c r="K34" s="114"/>
      <c r="L34" s="114"/>
      <c r="M34" s="114"/>
      <c r="N34" s="114"/>
      <c r="O34" s="114"/>
      <c r="P34" s="114"/>
      <c r="Q34" s="114"/>
      <c r="R34" s="106"/>
      <c r="S34" s="114"/>
      <c r="T34" s="114"/>
      <c r="U34" s="114"/>
      <c r="V34" s="114"/>
      <c r="W34" s="114"/>
      <c r="X34" s="114"/>
      <c r="Y34" s="154"/>
      <c r="AB34" s="597">
        <f t="shared" si="0"/>
        <v>9.108023642356633E-3</v>
      </c>
      <c r="AC34" s="597">
        <f t="shared" si="1"/>
        <v>0</v>
      </c>
      <c r="AD34" s="597">
        <f t="shared" si="2"/>
        <v>0</v>
      </c>
    </row>
    <row r="35" spans="1:30" x14ac:dyDescent="0.2">
      <c r="A35" s="155">
        <v>1938</v>
      </c>
      <c r="B35" s="135">
        <f>1-TB2b!B35</f>
        <v>0.53312914830073788</v>
      </c>
      <c r="C35" s="503">
        <f>compopeinc!BW27</f>
        <v>5.3789612444895413E-3</v>
      </c>
      <c r="D35" s="503">
        <f>compopeinc!BX27</f>
        <v>-1.4475871698036102E-2</v>
      </c>
      <c r="E35" s="503">
        <f>compopeinc!BY27</f>
        <v>2.0685282643813412E-2</v>
      </c>
      <c r="F35" s="503">
        <f>compopeinc!BZ27</f>
        <v>1.406232456839214E-2</v>
      </c>
      <c r="G35" s="503">
        <f>compopeinc!CA27</f>
        <v>2.6915785782689765E-2</v>
      </c>
      <c r="H35" s="503">
        <f>compopeinc!CB27</f>
        <v>0.4338306144409475</v>
      </c>
      <c r="I35" s="504">
        <f>compopeinc!CC27</f>
        <v>3.9530885978650135E-2</v>
      </c>
      <c r="J35" s="174"/>
      <c r="K35" s="114"/>
      <c r="L35" s="114"/>
      <c r="M35" s="114"/>
      <c r="N35" s="114"/>
      <c r="O35" s="114"/>
      <c r="P35" s="114"/>
      <c r="Q35" s="114"/>
      <c r="R35" s="106"/>
      <c r="S35" s="114"/>
      <c r="T35" s="114"/>
      <c r="U35" s="114"/>
      <c r="V35" s="114"/>
      <c r="W35" s="114"/>
      <c r="X35" s="114"/>
      <c r="Y35" s="154"/>
      <c r="AB35" s="597">
        <f t="shared" si="0"/>
        <v>7.2011653397914266E-3</v>
      </c>
      <c r="AC35" s="597">
        <f t="shared" si="1"/>
        <v>0</v>
      </c>
      <c r="AD35" s="597">
        <f t="shared" si="2"/>
        <v>0</v>
      </c>
    </row>
    <row r="36" spans="1:30" x14ac:dyDescent="0.2">
      <c r="A36" s="157">
        <v>1939</v>
      </c>
      <c r="B36" s="139">
        <f>1-TB2b!B36</f>
        <v>0.51625658870174296</v>
      </c>
      <c r="C36" s="505">
        <f>compopeinc!BW28</f>
        <v>5.0789526879420066E-3</v>
      </c>
      <c r="D36" s="505">
        <f>compopeinc!BX28</f>
        <v>-1.3436544947719781E-2</v>
      </c>
      <c r="E36" s="505">
        <f>compopeinc!BY28</f>
        <v>2.0799578763128337E-2</v>
      </c>
      <c r="F36" s="505">
        <f>compopeinc!BZ28</f>
        <v>1.2799116818390965E-2</v>
      </c>
      <c r="G36" s="505">
        <f>compopeinc!CA28</f>
        <v>2.5987611342853233E-2</v>
      </c>
      <c r="H36" s="505">
        <f>compopeinc!CB28</f>
        <v>0.42468044417702688</v>
      </c>
      <c r="I36" s="506">
        <f>compopeinc!CC28</f>
        <v>3.6426591000585186E-2</v>
      </c>
      <c r="J36" s="175"/>
      <c r="K36" s="116"/>
      <c r="L36" s="116"/>
      <c r="M36" s="116"/>
      <c r="N36" s="116"/>
      <c r="O36" s="116"/>
      <c r="P36" s="116"/>
      <c r="Q36" s="116"/>
      <c r="R36" s="109"/>
      <c r="S36" s="116"/>
      <c r="T36" s="116"/>
      <c r="U36" s="116"/>
      <c r="V36" s="116"/>
      <c r="W36" s="116"/>
      <c r="X36" s="116"/>
      <c r="Y36" s="156"/>
      <c r="AB36" s="597">
        <f t="shared" si="0"/>
        <v>3.920838859536091E-3</v>
      </c>
      <c r="AC36" s="597">
        <f t="shared" si="1"/>
        <v>0</v>
      </c>
      <c r="AD36" s="597">
        <f t="shared" si="2"/>
        <v>0</v>
      </c>
    </row>
    <row r="37" spans="1:30" x14ac:dyDescent="0.2">
      <c r="A37" s="155">
        <v>1940</v>
      </c>
      <c r="B37" s="135">
        <f>1-TB2b!B37</f>
        <v>0.51295380053668271</v>
      </c>
      <c r="C37" s="503">
        <f>compopeinc!BW29</f>
        <v>7.0836710407493481E-3</v>
      </c>
      <c r="D37" s="503">
        <f>compopeinc!BX29</f>
        <v>-7.1679832887685943E-3</v>
      </c>
      <c r="E37" s="503">
        <f>compopeinc!BY29</f>
        <v>2.3045369202713276E-2</v>
      </c>
      <c r="F37" s="503">
        <f>compopeinc!BZ29</f>
        <v>1.2883814144283953E-2</v>
      </c>
      <c r="G37" s="503">
        <f>compopeinc!CA29</f>
        <v>2.5858533284360843E-2</v>
      </c>
      <c r="H37" s="503">
        <f>compopeinc!CB29</f>
        <v>0.40790611801553978</v>
      </c>
      <c r="I37" s="504">
        <f>compopeinc!CC29</f>
        <v>3.6839478209248794E-2</v>
      </c>
      <c r="J37" s="174"/>
      <c r="K37" s="114"/>
      <c r="L37" s="114"/>
      <c r="M37" s="114"/>
      <c r="N37" s="114"/>
      <c r="O37" s="114"/>
      <c r="P37" s="114"/>
      <c r="Q37" s="114"/>
      <c r="R37" s="106"/>
      <c r="S37" s="114"/>
      <c r="T37" s="114"/>
      <c r="U37" s="114"/>
      <c r="V37" s="114"/>
      <c r="W37" s="114"/>
      <c r="X37" s="114"/>
      <c r="Y37" s="154"/>
      <c r="AB37" s="597">
        <f t="shared" si="0"/>
        <v>6.5047999285553493E-3</v>
      </c>
      <c r="AC37" s="597">
        <f t="shared" si="1"/>
        <v>0</v>
      </c>
      <c r="AD37" s="597">
        <f t="shared" si="2"/>
        <v>0</v>
      </c>
    </row>
    <row r="38" spans="1:30" x14ac:dyDescent="0.2">
      <c r="A38" s="155">
        <v>1941</v>
      </c>
      <c r="B38" s="135">
        <f>1-TB2b!B38</f>
        <v>0.53497129512548347</v>
      </c>
      <c r="C38" s="503">
        <f>compopeinc!BW30</f>
        <v>1.1834374358737632E-2</v>
      </c>
      <c r="D38" s="503">
        <f>compopeinc!BX30</f>
        <v>-3.6317696972130425E-3</v>
      </c>
      <c r="E38" s="503">
        <f>compopeinc!BY30</f>
        <v>2.1632071877787238E-2</v>
      </c>
      <c r="F38" s="503">
        <f>compopeinc!BZ30</f>
        <v>1.0809063254259538E-2</v>
      </c>
      <c r="G38" s="503">
        <f>compopeinc!CA30</f>
        <v>2.9241110643194575E-2</v>
      </c>
      <c r="H38" s="503">
        <f>compopeinc!CB30</f>
        <v>0.42216332766975373</v>
      </c>
      <c r="I38" s="504">
        <f>compopeinc!CC30</f>
        <v>3.2147733977374242E-2</v>
      </c>
      <c r="J38" s="174"/>
      <c r="K38" s="114"/>
      <c r="L38" s="114"/>
      <c r="M38" s="114"/>
      <c r="N38" s="114"/>
      <c r="O38" s="114"/>
      <c r="P38" s="114"/>
      <c r="Q38" s="114"/>
      <c r="R38" s="106"/>
      <c r="S38" s="114"/>
      <c r="T38" s="114"/>
      <c r="U38" s="114"/>
      <c r="V38" s="114"/>
      <c r="W38" s="114"/>
      <c r="X38" s="114"/>
      <c r="Y38" s="154"/>
      <c r="AB38" s="597">
        <f t="shared" si="0"/>
        <v>1.0775383041589537E-2</v>
      </c>
      <c r="AC38" s="597">
        <f t="shared" si="1"/>
        <v>0</v>
      </c>
      <c r="AD38" s="597">
        <f t="shared" si="2"/>
        <v>0</v>
      </c>
    </row>
    <row r="39" spans="1:30" x14ac:dyDescent="0.2">
      <c r="A39" s="155">
        <v>1942</v>
      </c>
      <c r="B39" s="135">
        <f>1-TB2b!B39</f>
        <v>0.57956684693991256</v>
      </c>
      <c r="C39" s="503">
        <f>compopeinc!BW31</f>
        <v>1.1426312098238856E-2</v>
      </c>
      <c r="D39" s="503">
        <f>compopeinc!BX31</f>
        <v>-2.9356491045055702E-3</v>
      </c>
      <c r="E39" s="503">
        <f>compopeinc!BY31</f>
        <v>1.9280792380088806E-2</v>
      </c>
      <c r="F39" s="503">
        <f>compopeinc!BZ31</f>
        <v>1.1722489096128851E-2</v>
      </c>
      <c r="G39" s="503">
        <f>compopeinc!CA31</f>
        <v>3.2532972196160123E-2</v>
      </c>
      <c r="H39" s="503">
        <f>compopeinc!CB31</f>
        <v>0.4627771403256406</v>
      </c>
      <c r="I39" s="504">
        <f>compopeinc!CC31</f>
        <v>3.6472064986093893E-2</v>
      </c>
      <c r="J39" s="174"/>
      <c r="K39" s="114"/>
      <c r="L39" s="114"/>
      <c r="M39" s="114"/>
      <c r="N39" s="114"/>
      <c r="O39" s="114"/>
      <c r="P39" s="114"/>
      <c r="Q39" s="114"/>
      <c r="R39" s="106"/>
      <c r="S39" s="114"/>
      <c r="T39" s="114"/>
      <c r="U39" s="114"/>
      <c r="V39" s="114"/>
      <c r="W39" s="114"/>
      <c r="X39" s="114"/>
      <c r="Y39" s="154"/>
      <c r="AB39" s="597">
        <f t="shared" si="0"/>
        <v>8.2907249620669532E-3</v>
      </c>
      <c r="AC39" s="597">
        <f t="shared" si="1"/>
        <v>0</v>
      </c>
      <c r="AD39" s="597">
        <f t="shared" si="2"/>
        <v>0</v>
      </c>
    </row>
    <row r="40" spans="1:30" x14ac:dyDescent="0.2">
      <c r="A40" s="155">
        <v>1943</v>
      </c>
      <c r="B40" s="135">
        <f>1-TB2b!B40</f>
        <v>0.61315889617585639</v>
      </c>
      <c r="C40" s="503">
        <f>compopeinc!BW32</f>
        <v>1.2816367329642364E-2</v>
      </c>
      <c r="D40" s="503">
        <f>compopeinc!BX32</f>
        <v>-4.9518859770408021E-3</v>
      </c>
      <c r="E40" s="503">
        <f>compopeinc!BY32</f>
        <v>1.6882655292464292E-2</v>
      </c>
      <c r="F40" s="503">
        <f>compopeinc!BZ32</f>
        <v>9.9433431344951792E-3</v>
      </c>
      <c r="G40" s="503">
        <f>compopeinc!CA32</f>
        <v>3.1413662887514647E-2</v>
      </c>
      <c r="H40" s="503">
        <f>compopeinc!CB32</f>
        <v>0.50838142123634711</v>
      </c>
      <c r="I40" s="504">
        <f>compopeinc!CC32</f>
        <v>3.1780830582440515E-2</v>
      </c>
      <c r="J40" s="174"/>
      <c r="K40" s="114"/>
      <c r="L40" s="114"/>
      <c r="M40" s="114"/>
      <c r="N40" s="114"/>
      <c r="O40" s="114"/>
      <c r="P40" s="114"/>
      <c r="Q40" s="114"/>
      <c r="R40" s="106"/>
      <c r="S40" s="114"/>
      <c r="T40" s="114"/>
      <c r="U40" s="114"/>
      <c r="V40" s="114"/>
      <c r="W40" s="114"/>
      <c r="X40" s="114"/>
      <c r="Y40" s="154"/>
      <c r="AB40" s="597">
        <f t="shared" si="0"/>
        <v>6.8925016899931135E-3</v>
      </c>
      <c r="AC40" s="597">
        <f t="shared" si="1"/>
        <v>0</v>
      </c>
      <c r="AD40" s="597">
        <f t="shared" si="2"/>
        <v>0</v>
      </c>
    </row>
    <row r="41" spans="1:30" x14ac:dyDescent="0.2">
      <c r="A41" s="155">
        <v>1944</v>
      </c>
      <c r="B41" s="135">
        <f>1-TB2b!B41</f>
        <v>0.6384692039528006</v>
      </c>
      <c r="C41" s="503">
        <f>compopeinc!BW33</f>
        <v>1.8524442282327955E-2</v>
      </c>
      <c r="D41" s="503">
        <f>compopeinc!BX33</f>
        <v>-7.6167541324275202E-3</v>
      </c>
      <c r="E41" s="503">
        <f>compopeinc!BY33</f>
        <v>1.8264747794109058E-2</v>
      </c>
      <c r="F41" s="503">
        <f>compopeinc!BZ33</f>
        <v>1.4292577675736981E-2</v>
      </c>
      <c r="G41" s="503">
        <f>compopeinc!CA33</f>
        <v>3.1165981435779058E-2</v>
      </c>
      <c r="H41" s="503">
        <f>compopeinc!CB33</f>
        <v>0.51260939628353774</v>
      </c>
      <c r="I41" s="504">
        <f>compopeinc!CC33</f>
        <v>4.6204354033374855E-2</v>
      </c>
      <c r="J41" s="174"/>
      <c r="K41" s="114"/>
      <c r="L41" s="114"/>
      <c r="M41" s="114"/>
      <c r="N41" s="114"/>
      <c r="O41" s="114"/>
      <c r="P41" s="114"/>
      <c r="Q41" s="114"/>
      <c r="R41" s="106"/>
      <c r="S41" s="114"/>
      <c r="T41" s="114"/>
      <c r="U41" s="114"/>
      <c r="V41" s="114"/>
      <c r="W41" s="114"/>
      <c r="X41" s="114"/>
      <c r="Y41" s="154"/>
      <c r="AB41" s="597">
        <f t="shared" si="0"/>
        <v>5.0244585803624897E-3</v>
      </c>
      <c r="AC41" s="597">
        <f t="shared" si="1"/>
        <v>0</v>
      </c>
      <c r="AD41" s="597">
        <f t="shared" si="2"/>
        <v>0</v>
      </c>
    </row>
    <row r="42" spans="1:30" x14ac:dyDescent="0.2">
      <c r="A42" s="155">
        <v>1945</v>
      </c>
      <c r="B42" s="135">
        <f>1-TB2b!B42</f>
        <v>0.64622116123336226</v>
      </c>
      <c r="C42" s="503">
        <f>compopeinc!BW34</f>
        <v>1.7154904557744557E-2</v>
      </c>
      <c r="D42" s="503">
        <f>compopeinc!BX34</f>
        <v>-8.4645149733097759E-3</v>
      </c>
      <c r="E42" s="503">
        <f>compopeinc!BY34</f>
        <v>1.8760636404838705E-2</v>
      </c>
      <c r="F42" s="503">
        <f>compopeinc!BZ34</f>
        <v>1.2839525955090185E-2</v>
      </c>
      <c r="G42" s="503">
        <f>compopeinc!CA34</f>
        <v>3.1636746309102931E-2</v>
      </c>
      <c r="H42" s="503">
        <f>compopeinc!CB34</f>
        <v>0.52708653690735896</v>
      </c>
      <c r="I42" s="504">
        <f>compopeinc!CC34</f>
        <v>4.2253257970236213E-2</v>
      </c>
      <c r="J42" s="174"/>
      <c r="K42" s="114"/>
      <c r="L42" s="114"/>
      <c r="M42" s="114"/>
      <c r="N42" s="114"/>
      <c r="O42" s="114"/>
      <c r="P42" s="114"/>
      <c r="Q42" s="114"/>
      <c r="R42" s="106"/>
      <c r="S42" s="114"/>
      <c r="T42" s="114"/>
      <c r="U42" s="114"/>
      <c r="V42" s="114"/>
      <c r="W42" s="114"/>
      <c r="X42" s="114"/>
      <c r="Y42" s="154"/>
      <c r="AB42" s="597">
        <f t="shared" si="0"/>
        <v>4.9540681023004796E-3</v>
      </c>
      <c r="AC42" s="597">
        <f t="shared" si="1"/>
        <v>0</v>
      </c>
      <c r="AD42" s="597">
        <f t="shared" si="2"/>
        <v>0</v>
      </c>
    </row>
    <row r="43" spans="1:30" x14ac:dyDescent="0.2">
      <c r="A43" s="155">
        <v>1946</v>
      </c>
      <c r="B43" s="135">
        <f>1-TB2b!B43</f>
        <v>0.63012759448722944</v>
      </c>
      <c r="C43" s="503">
        <f>compopeinc!BW35</f>
        <v>1.3654405176112855E-2</v>
      </c>
      <c r="D43" s="503">
        <f>compopeinc!BX35</f>
        <v>-9.2078171298012636E-3</v>
      </c>
      <c r="E43" s="503">
        <f>compopeinc!BY35</f>
        <v>1.8839395734500809E-2</v>
      </c>
      <c r="F43" s="503">
        <f>compopeinc!BZ35</f>
        <v>1.3299524164535684E-2</v>
      </c>
      <c r="G43" s="503">
        <f>compopeinc!CA35</f>
        <v>3.2669671327161746E-2</v>
      </c>
      <c r="H43" s="503">
        <f>compopeinc!CB35</f>
        <v>0.51166352024238748</v>
      </c>
      <c r="I43" s="504">
        <f>compopeinc!CC35</f>
        <v>4.3874946855510355E-2</v>
      </c>
      <c r="J43" s="174"/>
      <c r="K43" s="114"/>
      <c r="L43" s="114"/>
      <c r="M43" s="114"/>
      <c r="N43" s="114"/>
      <c r="O43" s="114"/>
      <c r="P43" s="114"/>
      <c r="Q43" s="114"/>
      <c r="R43" s="106"/>
      <c r="S43" s="114"/>
      <c r="T43" s="114"/>
      <c r="U43" s="114"/>
      <c r="V43" s="114"/>
      <c r="W43" s="114"/>
      <c r="X43" s="114"/>
      <c r="Y43" s="154"/>
      <c r="AB43" s="597">
        <f t="shared" si="0"/>
        <v>5.3339481168218628E-3</v>
      </c>
      <c r="AC43" s="597">
        <f t="shared" si="1"/>
        <v>0</v>
      </c>
      <c r="AD43" s="597">
        <f t="shared" si="2"/>
        <v>0</v>
      </c>
    </row>
    <row r="44" spans="1:30" x14ac:dyDescent="0.2">
      <c r="A44" s="155">
        <v>1947</v>
      </c>
      <c r="B44" s="135">
        <f>1-TB2b!B44</f>
        <v>0.63507443231794969</v>
      </c>
      <c r="C44" s="503">
        <f>compopeinc!BW36</f>
        <v>1.5181237913756918E-2</v>
      </c>
      <c r="D44" s="503">
        <f>compopeinc!BX36</f>
        <v>-8.1323103303784835E-3</v>
      </c>
      <c r="E44" s="503">
        <f>compopeinc!BY36</f>
        <v>1.7186494314282964E-2</v>
      </c>
      <c r="F44" s="503">
        <f>compopeinc!BZ36</f>
        <v>1.2709711586253572E-2</v>
      </c>
      <c r="G44" s="503">
        <f>compopeinc!CA36</f>
        <v>3.2050671361375231E-2</v>
      </c>
      <c r="H44" s="503">
        <f>compopeinc!CB36</f>
        <v>0.51465740888808553</v>
      </c>
      <c r="I44" s="504">
        <f>compopeinc!CC36</f>
        <v>4.0543984597820305E-2</v>
      </c>
      <c r="J44" s="174"/>
      <c r="K44" s="114"/>
      <c r="L44" s="114"/>
      <c r="M44" s="114"/>
      <c r="N44" s="114"/>
      <c r="O44" s="114"/>
      <c r="P44" s="114"/>
      <c r="Q44" s="114"/>
      <c r="R44" s="106"/>
      <c r="S44" s="114"/>
      <c r="T44" s="114"/>
      <c r="U44" s="114"/>
      <c r="V44" s="114"/>
      <c r="W44" s="114"/>
      <c r="X44" s="114"/>
      <c r="Y44" s="154"/>
      <c r="AB44" s="597">
        <f t="shared" si="0"/>
        <v>1.0877233986753665E-2</v>
      </c>
      <c r="AC44" s="597">
        <f t="shared" si="1"/>
        <v>0</v>
      </c>
      <c r="AD44" s="597">
        <f t="shared" si="2"/>
        <v>0</v>
      </c>
    </row>
    <row r="45" spans="1:30" x14ac:dyDescent="0.2">
      <c r="A45" s="155">
        <v>1948</v>
      </c>
      <c r="B45" s="135">
        <f>1-TB2b!B45</f>
        <v>0.61517163067698988</v>
      </c>
      <c r="C45" s="503">
        <f>compopeinc!BW37</f>
        <v>1.64598897794552E-2</v>
      </c>
      <c r="D45" s="503">
        <f>compopeinc!BX37</f>
        <v>-7.5495230500563911E-3</v>
      </c>
      <c r="E45" s="503">
        <f>compopeinc!BY37</f>
        <v>1.6915352916985947E-2</v>
      </c>
      <c r="F45" s="503">
        <f>compopeinc!BZ37</f>
        <v>1.4792425135099145E-2</v>
      </c>
      <c r="G45" s="503">
        <f>compopeinc!CA37</f>
        <v>3.0808200955393193E-2</v>
      </c>
      <c r="H45" s="503">
        <f>compopeinc!CB37</f>
        <v>0.48609340045944377</v>
      </c>
      <c r="I45" s="504">
        <f>compopeinc!CC37</f>
        <v>4.6706823697293509E-2</v>
      </c>
      <c r="J45" s="174"/>
      <c r="K45" s="114"/>
      <c r="L45" s="114"/>
      <c r="M45" s="114"/>
      <c r="N45" s="114"/>
      <c r="O45" s="114"/>
      <c r="P45" s="114"/>
      <c r="Q45" s="114"/>
      <c r="R45" s="106"/>
      <c r="S45" s="114"/>
      <c r="T45" s="114"/>
      <c r="U45" s="114"/>
      <c r="V45" s="114"/>
      <c r="W45" s="114"/>
      <c r="X45" s="114"/>
      <c r="Y45" s="154"/>
      <c r="AB45" s="597">
        <f t="shared" si="0"/>
        <v>1.0945060783375538E-2</v>
      </c>
      <c r="AC45" s="597">
        <f t="shared" si="1"/>
        <v>0</v>
      </c>
      <c r="AD45" s="597">
        <f t="shared" si="2"/>
        <v>0</v>
      </c>
    </row>
    <row r="46" spans="1:30" x14ac:dyDescent="0.2">
      <c r="A46" s="155">
        <v>1949</v>
      </c>
      <c r="B46" s="135">
        <f>1-TB2b!B46</f>
        <v>0.62087173476408719</v>
      </c>
      <c r="C46" s="503">
        <f>compopeinc!BW38</f>
        <v>1.5304146250881265E-2</v>
      </c>
      <c r="D46" s="503">
        <f>compopeinc!BX38</f>
        <v>-7.883901916738198E-3</v>
      </c>
      <c r="E46" s="503">
        <f>compopeinc!BY38</f>
        <v>1.9656484115352993E-2</v>
      </c>
      <c r="F46" s="503">
        <f>compopeinc!BZ38</f>
        <v>1.5237884768291486E-2</v>
      </c>
      <c r="G46" s="503">
        <f>compopeinc!CA38</f>
        <v>3.3093152006026486E-2</v>
      </c>
      <c r="H46" s="503">
        <f>compopeinc!CB38</f>
        <v>0.48788382635167432</v>
      </c>
      <c r="I46" s="504">
        <f>compopeinc!CC38</f>
        <v>4.6053280717050019E-2</v>
      </c>
      <c r="J46" s="174"/>
      <c r="K46" s="114"/>
      <c r="L46" s="114"/>
      <c r="M46" s="114"/>
      <c r="N46" s="114"/>
      <c r="O46" s="114"/>
      <c r="P46" s="114"/>
      <c r="Q46" s="114"/>
      <c r="R46" s="106"/>
      <c r="S46" s="114"/>
      <c r="T46" s="114"/>
      <c r="U46" s="114"/>
      <c r="V46" s="114"/>
      <c r="W46" s="114"/>
      <c r="X46" s="114"/>
      <c r="Y46" s="154"/>
      <c r="AB46" s="597">
        <f t="shared" si="0"/>
        <v>1.1526862471548771E-2</v>
      </c>
      <c r="AC46" s="597">
        <f t="shared" si="1"/>
        <v>0</v>
      </c>
      <c r="AD46" s="597">
        <f t="shared" si="2"/>
        <v>0</v>
      </c>
    </row>
    <row r="47" spans="1:30" x14ac:dyDescent="0.2">
      <c r="A47" s="159">
        <v>1950</v>
      </c>
      <c r="B47" s="146">
        <f>1-TB2b!B47</f>
        <v>0.61272057898447052</v>
      </c>
      <c r="C47" s="507">
        <f>compopeinc!BW39</f>
        <v>1.9183318406108693E-2</v>
      </c>
      <c r="D47" s="507">
        <f>compopeinc!BX39</f>
        <v>-8.5421266499919098E-3</v>
      </c>
      <c r="E47" s="507">
        <f>compopeinc!BY39</f>
        <v>1.9851458306990574E-2</v>
      </c>
      <c r="F47" s="507">
        <f>compopeinc!BZ39</f>
        <v>1.4270020782762356E-2</v>
      </c>
      <c r="G47" s="507">
        <f>compopeinc!CA39</f>
        <v>3.6532271365207432E-2</v>
      </c>
      <c r="H47" s="507">
        <f>compopeinc!CB39</f>
        <v>0.47718708297121837</v>
      </c>
      <c r="I47" s="508">
        <f>compopeinc!CC39</f>
        <v>4.3044478608497756E-2</v>
      </c>
      <c r="J47" s="176"/>
      <c r="K47" s="118"/>
      <c r="L47" s="118"/>
      <c r="M47" s="118"/>
      <c r="N47" s="118"/>
      <c r="O47" s="118"/>
      <c r="P47" s="118"/>
      <c r="Q47" s="118"/>
      <c r="R47" s="112"/>
      <c r="S47" s="118"/>
      <c r="T47" s="118"/>
      <c r="U47" s="118"/>
      <c r="V47" s="118"/>
      <c r="W47" s="118"/>
      <c r="X47" s="118"/>
      <c r="Y47" s="158"/>
      <c r="AB47" s="597">
        <f t="shared" si="0"/>
        <v>1.1194075193677211E-2</v>
      </c>
      <c r="AC47" s="597">
        <f t="shared" si="1"/>
        <v>0</v>
      </c>
      <c r="AD47" s="597">
        <f t="shared" si="2"/>
        <v>0</v>
      </c>
    </row>
    <row r="48" spans="1:30" x14ac:dyDescent="0.2">
      <c r="A48" s="155">
        <v>1951</v>
      </c>
      <c r="B48" s="135">
        <f>1-TB2b!B48</f>
        <v>0.62309504117603964</v>
      </c>
      <c r="C48" s="503">
        <f>compopeinc!BW40</f>
        <v>1.87909381302757E-2</v>
      </c>
      <c r="D48" s="503">
        <f>compopeinc!BX40</f>
        <v>-7.1806369794763479E-3</v>
      </c>
      <c r="E48" s="503">
        <f>compopeinc!BY40</f>
        <v>1.9211205629810234E-2</v>
      </c>
      <c r="F48" s="503">
        <f>compopeinc!BZ40</f>
        <v>1.3399885045941501E-2</v>
      </c>
      <c r="G48" s="503">
        <f>compopeinc!CA40</f>
        <v>4.0470565890833837E-2</v>
      </c>
      <c r="H48" s="503">
        <f>compopeinc!CB40</f>
        <v>0.48792603397230017</v>
      </c>
      <c r="I48" s="504">
        <f>compopeinc!CC40</f>
        <v>4.0767743628842515E-2</v>
      </c>
      <c r="J48" s="174"/>
      <c r="K48" s="114"/>
      <c r="L48" s="114"/>
      <c r="M48" s="114"/>
      <c r="N48" s="114"/>
      <c r="O48" s="114"/>
      <c r="P48" s="114"/>
      <c r="Q48" s="114"/>
      <c r="R48" s="106"/>
      <c r="S48" s="114"/>
      <c r="T48" s="114"/>
      <c r="U48" s="114"/>
      <c r="V48" s="114"/>
      <c r="W48" s="114"/>
      <c r="X48" s="114"/>
      <c r="Y48" s="154"/>
      <c r="AB48" s="597">
        <f t="shared" si="0"/>
        <v>9.7093058575120628E-3</v>
      </c>
      <c r="AC48" s="597">
        <f t="shared" si="1"/>
        <v>0</v>
      </c>
      <c r="AD48" s="597">
        <f t="shared" si="2"/>
        <v>0</v>
      </c>
    </row>
    <row r="49" spans="1:30" x14ac:dyDescent="0.2">
      <c r="A49" s="155">
        <v>1952</v>
      </c>
      <c r="B49" s="135">
        <f>1-TB2b!B49</f>
        <v>0.63668293494526118</v>
      </c>
      <c r="C49" s="503">
        <f>compopeinc!BW41</f>
        <v>1.6808405368547538E-2</v>
      </c>
      <c r="D49" s="503">
        <f>compopeinc!BX41</f>
        <v>-6.8209533516828437E-3</v>
      </c>
      <c r="E49" s="503">
        <f>compopeinc!BY41</f>
        <v>2.1062445740343626E-2</v>
      </c>
      <c r="F49" s="503">
        <f>compopeinc!BZ41</f>
        <v>1.2683183748685104E-2</v>
      </c>
      <c r="G49" s="503">
        <f>compopeinc!CA41</f>
        <v>4.2384762660196904E-2</v>
      </c>
      <c r="H49" s="503">
        <f>compopeinc!CB41</f>
        <v>0.50184041547650271</v>
      </c>
      <c r="I49" s="504">
        <f>compopeinc!CC41</f>
        <v>3.8174143628158019E-2</v>
      </c>
      <c r="J49" s="174"/>
      <c r="K49" s="114"/>
      <c r="L49" s="114"/>
      <c r="M49" s="114"/>
      <c r="N49" s="114"/>
      <c r="O49" s="114"/>
      <c r="P49" s="114"/>
      <c r="Q49" s="114"/>
      <c r="R49" s="106"/>
      <c r="S49" s="114"/>
      <c r="T49" s="114"/>
      <c r="U49" s="114"/>
      <c r="V49" s="114"/>
      <c r="W49" s="114"/>
      <c r="X49" s="114"/>
      <c r="Y49" s="154"/>
      <c r="AB49" s="597">
        <f t="shared" si="0"/>
        <v>1.0550531674510033E-2</v>
      </c>
      <c r="AC49" s="597">
        <f t="shared" si="1"/>
        <v>0</v>
      </c>
      <c r="AD49" s="597">
        <f t="shared" si="2"/>
        <v>0</v>
      </c>
    </row>
    <row r="50" spans="1:30" x14ac:dyDescent="0.2">
      <c r="A50" s="155">
        <v>1953</v>
      </c>
      <c r="B50" s="135">
        <f>1-TB2b!B50</f>
        <v>0.64692652463848255</v>
      </c>
      <c r="C50" s="503">
        <f>compopeinc!BW42</f>
        <v>1.6275577080041626E-2</v>
      </c>
      <c r="D50" s="503">
        <f>compopeinc!BX42</f>
        <v>-6.5223907135965476E-3</v>
      </c>
      <c r="E50" s="503">
        <f>compopeinc!BY42</f>
        <v>2.3274117693031782E-2</v>
      </c>
      <c r="F50" s="503">
        <f>compopeinc!BZ42</f>
        <v>1.2504915195023798E-2</v>
      </c>
      <c r="G50" s="503">
        <f>compopeinc!CA42</f>
        <v>4.2954915922710002E-2</v>
      </c>
      <c r="H50" s="503">
        <f>compopeinc!CB42</f>
        <v>0.51016238942957104</v>
      </c>
      <c r="I50" s="504">
        <f>compopeinc!CC42</f>
        <v>3.6911596600672766E-2</v>
      </c>
      <c r="J50" s="174"/>
      <c r="K50" s="114"/>
      <c r="L50" s="114"/>
      <c r="M50" s="114"/>
      <c r="N50" s="114"/>
      <c r="O50" s="114"/>
      <c r="P50" s="114"/>
      <c r="Q50" s="114"/>
      <c r="R50" s="106"/>
      <c r="S50" s="114"/>
      <c r="T50" s="114"/>
      <c r="U50" s="114"/>
      <c r="V50" s="114"/>
      <c r="W50" s="114"/>
      <c r="X50" s="114"/>
      <c r="Y50" s="154"/>
      <c r="AB50" s="597">
        <f t="shared" si="0"/>
        <v>1.1365403431028098E-2</v>
      </c>
      <c r="AC50" s="597">
        <f t="shared" si="1"/>
        <v>0</v>
      </c>
      <c r="AD50" s="597">
        <f t="shared" si="2"/>
        <v>0</v>
      </c>
    </row>
    <row r="51" spans="1:30" x14ac:dyDescent="0.2">
      <c r="A51" s="155">
        <v>1954</v>
      </c>
      <c r="B51" s="135">
        <f>1-TB2b!B51</f>
        <v>0.64380255560402277</v>
      </c>
      <c r="C51" s="503">
        <f>compopeinc!BW43</f>
        <v>1.7644412667473658E-2</v>
      </c>
      <c r="D51" s="503">
        <f>compopeinc!BX43</f>
        <v>-5.3494902137691059E-3</v>
      </c>
      <c r="E51" s="503">
        <f>compopeinc!BY43</f>
        <v>2.3796108668263108E-2</v>
      </c>
      <c r="F51" s="503">
        <f>compopeinc!BZ43</f>
        <v>1.2313071986066213E-2</v>
      </c>
      <c r="G51" s="503">
        <f>compopeinc!CA43</f>
        <v>4.5980523940642691E-2</v>
      </c>
      <c r="H51" s="503">
        <f>compopeinc!CB43</f>
        <v>0.50173189904420767</v>
      </c>
      <c r="I51" s="504">
        <f>compopeinc!CC43</f>
        <v>3.6099142204166004E-2</v>
      </c>
      <c r="J51" s="174"/>
      <c r="K51" s="114"/>
      <c r="L51" s="114"/>
      <c r="M51" s="114"/>
      <c r="N51" s="114"/>
      <c r="O51" s="114"/>
      <c r="P51" s="114"/>
      <c r="Q51" s="114"/>
      <c r="R51" s="106"/>
      <c r="S51" s="114"/>
      <c r="T51" s="114"/>
      <c r="U51" s="114"/>
      <c r="V51" s="114"/>
      <c r="W51" s="114"/>
      <c r="X51" s="114"/>
      <c r="Y51" s="154"/>
      <c r="AB51" s="597">
        <f t="shared" si="0"/>
        <v>1.1586887306972549E-2</v>
      </c>
      <c r="AC51" s="597">
        <f t="shared" si="1"/>
        <v>0</v>
      </c>
      <c r="AD51" s="597">
        <f t="shared" si="2"/>
        <v>0</v>
      </c>
    </row>
    <row r="52" spans="1:30" x14ac:dyDescent="0.2">
      <c r="A52" s="155">
        <v>1955</v>
      </c>
      <c r="B52" s="135">
        <f>1-TB2b!B52</f>
        <v>0.63710642324881728</v>
      </c>
      <c r="C52" s="503">
        <f>compopeinc!BW44</f>
        <v>1.948577094986112E-2</v>
      </c>
      <c r="D52" s="503">
        <f>compopeinc!BX44</f>
        <v>-4.8260682692009933E-3</v>
      </c>
      <c r="E52" s="503">
        <f>compopeinc!BY44</f>
        <v>2.4111424973405238E-2</v>
      </c>
      <c r="F52" s="503">
        <f>compopeinc!BZ44</f>
        <v>1.1587810499200102E-2</v>
      </c>
      <c r="G52" s="503">
        <f>compopeinc!CA44</f>
        <v>4.684394492696338E-2</v>
      </c>
      <c r="H52" s="503">
        <f>compopeinc!CB44</f>
        <v>0.49255194033693511</v>
      </c>
      <c r="I52" s="504">
        <f>compopeinc!CC44</f>
        <v>3.4471471699680255E-2</v>
      </c>
      <c r="J52" s="174"/>
      <c r="K52" s="114"/>
      <c r="L52" s="114"/>
      <c r="M52" s="114"/>
      <c r="N52" s="114"/>
      <c r="O52" s="114"/>
      <c r="P52" s="114"/>
      <c r="Q52" s="114"/>
      <c r="R52" s="106"/>
      <c r="S52" s="114"/>
      <c r="T52" s="114"/>
      <c r="U52" s="114"/>
      <c r="V52" s="114"/>
      <c r="W52" s="114"/>
      <c r="X52" s="114"/>
      <c r="Y52" s="154"/>
      <c r="AB52" s="597">
        <f t="shared" si="0"/>
        <v>1.2880128131973145E-2</v>
      </c>
      <c r="AC52" s="597">
        <f t="shared" si="1"/>
        <v>0</v>
      </c>
      <c r="AD52" s="597">
        <f t="shared" si="2"/>
        <v>0</v>
      </c>
    </row>
    <row r="53" spans="1:30" x14ac:dyDescent="0.2">
      <c r="A53" s="155">
        <v>1956</v>
      </c>
      <c r="B53" s="135">
        <f>1-TB2b!B53</f>
        <v>0.64578663435916317</v>
      </c>
      <c r="C53" s="503">
        <f>compopeinc!BW45</f>
        <v>2.0530845528079614E-2</v>
      </c>
      <c r="D53" s="503">
        <f>compopeinc!BX45</f>
        <v>-4.8956140903874575E-3</v>
      </c>
      <c r="E53" s="503">
        <f>compopeinc!BY45</f>
        <v>2.3092370597009408E-2</v>
      </c>
      <c r="F53" s="503">
        <f>compopeinc!BZ45</f>
        <v>1.1251478415567208E-2</v>
      </c>
      <c r="G53" s="503">
        <f>compopeinc!CA45</f>
        <v>4.8433548915874675E-2</v>
      </c>
      <c r="H53" s="503">
        <f>compopeinc!CB45</f>
        <v>0.50266572583831082</v>
      </c>
      <c r="I53" s="504">
        <f>compopeinc!CC45</f>
        <v>3.3445216773361E-2</v>
      </c>
      <c r="J53" s="174"/>
      <c r="K53" s="114"/>
      <c r="L53" s="114"/>
      <c r="M53" s="114"/>
      <c r="N53" s="114"/>
      <c r="O53" s="114"/>
      <c r="P53" s="114"/>
      <c r="Q53" s="114"/>
      <c r="R53" s="106"/>
      <c r="S53" s="114"/>
      <c r="T53" s="114"/>
      <c r="U53" s="114"/>
      <c r="V53" s="114"/>
      <c r="W53" s="114"/>
      <c r="X53" s="114"/>
      <c r="Y53" s="154"/>
      <c r="AB53" s="597">
        <f t="shared" si="0"/>
        <v>1.1263062381347888E-2</v>
      </c>
      <c r="AC53" s="597">
        <f t="shared" si="1"/>
        <v>0</v>
      </c>
      <c r="AD53" s="597">
        <f t="shared" si="2"/>
        <v>0</v>
      </c>
    </row>
    <row r="54" spans="1:30" x14ac:dyDescent="0.2">
      <c r="A54" s="155">
        <v>1957</v>
      </c>
      <c r="B54" s="135">
        <f>1-TB2b!B54</f>
        <v>0.64614371377416679</v>
      </c>
      <c r="C54" s="503">
        <f>compopeinc!BW46</f>
        <v>1.754220228119352E-2</v>
      </c>
      <c r="D54" s="503">
        <f>compopeinc!BX46</f>
        <v>-6.0858261342115645E-3</v>
      </c>
      <c r="E54" s="503">
        <f>compopeinc!BY46</f>
        <v>2.4496745615350264E-2</v>
      </c>
      <c r="F54" s="503">
        <f>compopeinc!BZ46</f>
        <v>1.1470787750071234E-2</v>
      </c>
      <c r="G54" s="503">
        <f>compopeinc!CA46</f>
        <v>5.2126708764169735E-2</v>
      </c>
      <c r="H54" s="503">
        <f>compopeinc!CB46</f>
        <v>0.50298019801498184</v>
      </c>
      <c r="I54" s="504">
        <f>compopeinc!CC46</f>
        <v>3.3340890487407952E-2</v>
      </c>
      <c r="J54" s="174"/>
      <c r="K54" s="114"/>
      <c r="L54" s="114"/>
      <c r="M54" s="114"/>
      <c r="N54" s="114"/>
      <c r="O54" s="114"/>
      <c r="P54" s="114"/>
      <c r="Q54" s="114"/>
      <c r="R54" s="106"/>
      <c r="S54" s="114"/>
      <c r="T54" s="114"/>
      <c r="U54" s="114"/>
      <c r="V54" s="114"/>
      <c r="W54" s="114"/>
      <c r="X54" s="114"/>
      <c r="Y54" s="154"/>
      <c r="AB54" s="597">
        <f t="shared" si="0"/>
        <v>1.0272006995203808E-2</v>
      </c>
      <c r="AC54" s="597">
        <f t="shared" si="1"/>
        <v>0</v>
      </c>
      <c r="AD54" s="597">
        <f t="shared" si="2"/>
        <v>0</v>
      </c>
    </row>
    <row r="55" spans="1:30" x14ac:dyDescent="0.2">
      <c r="A55" s="155">
        <v>1958</v>
      </c>
      <c r="B55" s="135">
        <f>1-TB2b!B55</f>
        <v>0.64695796042973208</v>
      </c>
      <c r="C55" s="503">
        <f>compopeinc!BW47</f>
        <v>1.6999431973270154E-2</v>
      </c>
      <c r="D55" s="503">
        <f>compopeinc!BX47</f>
        <v>-4.7494466342337194E-3</v>
      </c>
      <c r="E55" s="503">
        <f>compopeinc!BY47</f>
        <v>2.6054160715112431E-2</v>
      </c>
      <c r="F55" s="503">
        <f>compopeinc!BZ47</f>
        <v>1.2544999450076928E-2</v>
      </c>
      <c r="G55" s="503">
        <f>compopeinc!CA47</f>
        <v>5.2939703808595064E-2</v>
      </c>
      <c r="H55" s="503">
        <f>compopeinc!CB47</f>
        <v>0.49767532441629381</v>
      </c>
      <c r="I55" s="504">
        <f>compopeinc!CC47</f>
        <v>3.631362283126547E-2</v>
      </c>
      <c r="J55" s="174"/>
      <c r="K55" s="114"/>
      <c r="L55" s="114"/>
      <c r="M55" s="114"/>
      <c r="N55" s="114"/>
      <c r="O55" s="114"/>
      <c r="P55" s="114"/>
      <c r="Q55" s="114"/>
      <c r="R55" s="106"/>
      <c r="S55" s="114"/>
      <c r="T55" s="114"/>
      <c r="U55" s="114"/>
      <c r="V55" s="114"/>
      <c r="W55" s="114"/>
      <c r="X55" s="114"/>
      <c r="Y55" s="154"/>
      <c r="AB55" s="597">
        <f t="shared" si="0"/>
        <v>9.1801638693519427E-3</v>
      </c>
      <c r="AC55" s="597">
        <f t="shared" si="1"/>
        <v>0</v>
      </c>
      <c r="AD55" s="597">
        <f t="shared" si="2"/>
        <v>0</v>
      </c>
    </row>
    <row r="56" spans="1:30" x14ac:dyDescent="0.2">
      <c r="A56" s="157">
        <v>1959</v>
      </c>
      <c r="B56" s="139">
        <f>1-TB2b!B56</f>
        <v>0.64383131267309257</v>
      </c>
      <c r="C56" s="505">
        <f>compopeinc!BW48</f>
        <v>1.9139406461318967E-2</v>
      </c>
      <c r="D56" s="505">
        <f>compopeinc!BX48</f>
        <v>-4.7913310404909632E-3</v>
      </c>
      <c r="E56" s="505">
        <f>compopeinc!BY48</f>
        <v>2.6376365272560837E-2</v>
      </c>
      <c r="F56" s="505">
        <f>compopeinc!BZ48</f>
        <v>1.0775147726964984E-2</v>
      </c>
      <c r="G56" s="505">
        <f>compopeinc!CA48</f>
        <v>5.5714109531641576E-2</v>
      </c>
      <c r="H56" s="505">
        <f>compopeinc!CB48</f>
        <v>0.49422784145395499</v>
      </c>
      <c r="I56" s="506">
        <f>compopeinc!CC48</f>
        <v>3.1096875346261005E-2</v>
      </c>
      <c r="J56" s="175"/>
      <c r="K56" s="116"/>
      <c r="L56" s="116"/>
      <c r="M56" s="116"/>
      <c r="N56" s="116"/>
      <c r="O56" s="116"/>
      <c r="P56" s="116"/>
      <c r="Q56" s="116"/>
      <c r="R56" s="109"/>
      <c r="S56" s="116"/>
      <c r="T56" s="116"/>
      <c r="U56" s="116"/>
      <c r="V56" s="116"/>
      <c r="W56" s="116"/>
      <c r="X56" s="116"/>
      <c r="Y56" s="156"/>
      <c r="AB56" s="597">
        <f t="shared" si="0"/>
        <v>1.1292897920881173E-2</v>
      </c>
      <c r="AC56" s="597">
        <f t="shared" si="1"/>
        <v>0</v>
      </c>
      <c r="AD56" s="597">
        <f t="shared" si="2"/>
        <v>0</v>
      </c>
    </row>
    <row r="57" spans="1:30" x14ac:dyDescent="0.2">
      <c r="A57" s="155">
        <v>1960</v>
      </c>
      <c r="B57" s="135">
        <f>1-TB2b!B57</f>
        <v>0.64864867185534614</v>
      </c>
      <c r="C57" s="503">
        <f>compopeinc!BW49</f>
        <v>1.719927267404274E-2</v>
      </c>
      <c r="D57" s="503">
        <f>compopeinc!BX49</f>
        <v>-4.7401437180260991E-3</v>
      </c>
      <c r="E57" s="503">
        <f>compopeinc!BY49</f>
        <v>2.6386967030044749E-2</v>
      </c>
      <c r="F57" s="503">
        <f>compopeinc!BZ49</f>
        <v>1.1689620843317761E-2</v>
      </c>
      <c r="G57" s="503">
        <f>compopeinc!CA49</f>
        <v>5.9711324475857072E-2</v>
      </c>
      <c r="H57" s="503">
        <f>compopeinc!CB49</f>
        <v>0.49663514141511989</v>
      </c>
      <c r="I57" s="504">
        <f>compopeinc!CC49</f>
        <v>3.0324037941075469E-2</v>
      </c>
      <c r="J57" s="174"/>
      <c r="K57" s="114"/>
      <c r="L57" s="114"/>
      <c r="M57" s="114"/>
      <c r="N57" s="114"/>
      <c r="O57" s="114"/>
      <c r="P57" s="114"/>
      <c r="Q57" s="114"/>
      <c r="R57" s="106"/>
      <c r="S57" s="114"/>
      <c r="T57" s="114"/>
      <c r="U57" s="114"/>
      <c r="V57" s="114"/>
      <c r="W57" s="114"/>
      <c r="X57" s="114"/>
      <c r="Y57" s="154"/>
      <c r="AB57" s="597">
        <f t="shared" si="0"/>
        <v>1.1442451193914516E-2</v>
      </c>
      <c r="AC57" s="597">
        <f t="shared" si="1"/>
        <v>0</v>
      </c>
      <c r="AD57" s="597">
        <f t="shared" si="2"/>
        <v>0</v>
      </c>
    </row>
    <row r="58" spans="1:30" x14ac:dyDescent="0.2">
      <c r="A58" s="155">
        <v>1961</v>
      </c>
      <c r="B58" s="135">
        <f>1-TB2b!B58</f>
        <v>0.64614617265008922</v>
      </c>
      <c r="C58" s="503">
        <f>compopeinc!BW50</f>
        <v>1.8843925976391354E-2</v>
      </c>
      <c r="D58" s="503">
        <f>compopeinc!BX50</f>
        <v>-3.4755809078330958E-3</v>
      </c>
      <c r="E58" s="503">
        <f>compopeinc!BY50</f>
        <v>2.7332607789977682E-2</v>
      </c>
      <c r="F58" s="503">
        <f>compopeinc!BZ50</f>
        <v>1.1953829959414145E-2</v>
      </c>
      <c r="G58" s="503">
        <f>compopeinc!CA50</f>
        <v>6.0502869988780468E-2</v>
      </c>
      <c r="H58" s="503">
        <f>compopeinc!CB50</f>
        <v>0.48972803957456446</v>
      </c>
      <c r="I58" s="504">
        <f>compopeinc!CC50</f>
        <v>3.1437831974841145E-2</v>
      </c>
      <c r="J58" s="174"/>
      <c r="K58" s="114"/>
      <c r="L58" s="114"/>
      <c r="M58" s="114"/>
      <c r="N58" s="114"/>
      <c r="O58" s="114"/>
      <c r="P58" s="114"/>
      <c r="Q58" s="114"/>
      <c r="R58" s="106"/>
      <c r="S58" s="114"/>
      <c r="T58" s="114"/>
      <c r="U58" s="114"/>
      <c r="V58" s="114"/>
      <c r="W58" s="114"/>
      <c r="X58" s="114"/>
      <c r="Y58" s="154"/>
      <c r="AB58" s="597">
        <f t="shared" si="0"/>
        <v>9.8226482939530735E-3</v>
      </c>
      <c r="AC58" s="597">
        <f t="shared" si="1"/>
        <v>0</v>
      </c>
      <c r="AD58" s="597">
        <f t="shared" si="2"/>
        <v>0</v>
      </c>
    </row>
    <row r="59" spans="1:30" x14ac:dyDescent="0.2">
      <c r="A59" s="137">
        <v>1962</v>
      </c>
      <c r="B59" s="135">
        <f>1-TB2b!B59</f>
        <v>0.63842326402664185</v>
      </c>
      <c r="C59" s="411">
        <f>compopeinc!BW51</f>
        <v>2.4439737200737E-2</v>
      </c>
      <c r="D59" s="411">
        <f>compopeinc!BX51</f>
        <v>-1.7638572608120739E-3</v>
      </c>
      <c r="E59" s="411">
        <f>compopeinc!BY51</f>
        <v>2.9157159384340048E-2</v>
      </c>
      <c r="F59" s="411">
        <f>compopeinc!BZ51</f>
        <v>1.2774121016263962E-2</v>
      </c>
      <c r="G59" s="411">
        <f>compopeinc!CA51</f>
        <v>6.7479010671377182E-2</v>
      </c>
      <c r="H59" s="411">
        <f>compopeinc!CB51</f>
        <v>0.47688954176361126</v>
      </c>
      <c r="I59" s="412">
        <f>compopeinc!CC51</f>
        <v>2.9447561670295788E-2</v>
      </c>
      <c r="J59" s="170">
        <f>compopeinc!BN51</f>
        <v>0.19315856695175171</v>
      </c>
      <c r="K59" s="136">
        <f>compopeinc!BO51</f>
        <v>5.7420209050178528E-3</v>
      </c>
      <c r="L59" s="136">
        <f>compopeinc!BP51</f>
        <v>-1.6694371588528156E-3</v>
      </c>
      <c r="M59" s="136">
        <f>compopeinc!BQ51</f>
        <v>8.2616982981562614E-3</v>
      </c>
      <c r="N59" s="136">
        <f>compopeinc!BR51</f>
        <v>3.8626119494438171E-3</v>
      </c>
      <c r="O59" s="136">
        <f>compopeinc!BS51</f>
        <v>3.613863792270422E-2</v>
      </c>
      <c r="P59" s="136">
        <f>compopeinc!BT51</f>
        <v>0.131360270499015</v>
      </c>
      <c r="Q59" s="136">
        <f>compopeinc!BU51</f>
        <v>9.4627659332512347E-3</v>
      </c>
      <c r="R59" s="106">
        <f>compopeinc!CD51</f>
        <v>0.44526469707489014</v>
      </c>
      <c r="S59" s="105">
        <f>compopeinc!CE51</f>
        <v>1.8697716295719147E-2</v>
      </c>
      <c r="T59" s="105">
        <f>compopeinc!CF51</f>
        <v>-9.4420101959258318E-5</v>
      </c>
      <c r="U59" s="105">
        <f>compopeinc!CG51</f>
        <v>2.0895461086183786E-2</v>
      </c>
      <c r="V59" s="105">
        <f>compopeinc!CH51</f>
        <v>8.9115090668201447E-3</v>
      </c>
      <c r="W59" s="105">
        <f>compopeinc!CI51</f>
        <v>3.1340372748672962E-2</v>
      </c>
      <c r="X59" s="105">
        <f>compopeinc!CJ51</f>
        <v>0.3455186108166759</v>
      </c>
      <c r="Y59" s="134">
        <f>compopeinc!CK51</f>
        <v>1.9995456184964878E-2</v>
      </c>
      <c r="AB59" s="597">
        <f t="shared" si="0"/>
        <v>-1.0419171303510666E-8</v>
      </c>
      <c r="AC59" s="597">
        <f t="shared" si="1"/>
        <v>-1.3969838619232178E-9</v>
      </c>
      <c r="AD59" s="597">
        <f t="shared" si="2"/>
        <v>-9.0221874415874481E-9</v>
      </c>
    </row>
    <row r="60" spans="1:30" x14ac:dyDescent="0.2">
      <c r="A60" s="137">
        <v>1963</v>
      </c>
      <c r="B60" s="135">
        <f>1-TB2b!B60</f>
        <v>0.63427138328552246</v>
      </c>
      <c r="C60" s="411">
        <f>compopeinc!BW52</f>
        <v>1.8197056872376355E-2</v>
      </c>
      <c r="D60" s="411">
        <f>compopeinc!BX52</f>
        <v>-2.8872571644533249E-3</v>
      </c>
      <c r="E60" s="411">
        <f>compopeinc!BY52</f>
        <v>2.6316250393749019E-2</v>
      </c>
      <c r="F60" s="411">
        <f>compopeinc!BZ52</f>
        <v>1.0188583732528116E-2</v>
      </c>
      <c r="G60" s="411">
        <f>compopeinc!CA52</f>
        <v>6.213793340328283E-2</v>
      </c>
      <c r="H60" s="411">
        <f>compopeinc!CB52</f>
        <v>0.48151947949386203</v>
      </c>
      <c r="I60" s="412">
        <f>compopeinc!CC52</f>
        <v>2.8070272711810534E-2</v>
      </c>
      <c r="J60" s="170">
        <f>compopeinc!BN52</f>
        <v>0.18933358788490295</v>
      </c>
      <c r="K60" s="136">
        <f>compopeinc!BO52</f>
        <v>5.4119937121868134E-3</v>
      </c>
      <c r="L60" s="136">
        <f>compopeinc!BP52</f>
        <v>-1.4966357266530395E-3</v>
      </c>
      <c r="M60" s="136">
        <f>compopeinc!BQ52</f>
        <v>7.903756108134985E-3</v>
      </c>
      <c r="N60" s="136">
        <f>compopeinc!BR52</f>
        <v>3.616727888584137E-3</v>
      </c>
      <c r="O60" s="136">
        <f>compopeinc!BS52</f>
        <v>3.1130992341786623E-2</v>
      </c>
      <c r="P60" s="136">
        <f>compopeinc!BT52</f>
        <v>0.13389455489986093</v>
      </c>
      <c r="Q60" s="136">
        <f>compopeinc!BU52</f>
        <v>8.872228114078921E-3</v>
      </c>
      <c r="R60" s="106">
        <f>compopeinc!CD52</f>
        <v>0.44493779540061951</v>
      </c>
      <c r="S60" s="105">
        <f>compopeinc!CE52</f>
        <v>1.902119442820549E-2</v>
      </c>
      <c r="T60" s="105">
        <f>compopeinc!CF52</f>
        <v>6.3386678812094033E-4</v>
      </c>
      <c r="U60" s="105">
        <f>compopeinc!CG52</f>
        <v>2.0432180259376764E-2</v>
      </c>
      <c r="V60" s="105">
        <f>compopeinc!CH52</f>
        <v>8.5509205237030983E-3</v>
      </c>
      <c r="W60" s="105">
        <f>compopeinc!CI52</f>
        <v>3.4687749575823545E-2</v>
      </c>
      <c r="X60" s="105">
        <f>compopeinc!CJ52</f>
        <v>0.34254710085818058</v>
      </c>
      <c r="Y60" s="134">
        <f>compopeinc!CK52</f>
        <v>1.9064793473691884E-2</v>
      </c>
      <c r="AB60" s="597">
        <f t="shared" si="0"/>
        <v>1.0729063842366937E-2</v>
      </c>
      <c r="AC60" s="597">
        <f t="shared" si="1"/>
        <v>-2.9453076422214508E-8</v>
      </c>
      <c r="AD60" s="597">
        <f t="shared" si="2"/>
        <v>-1.0506482794880867E-8</v>
      </c>
    </row>
    <row r="61" spans="1:30" x14ac:dyDescent="0.2">
      <c r="A61" s="137">
        <v>1964</v>
      </c>
      <c r="B61" s="135">
        <f>1-TB2b!B61</f>
        <v>0.63011950254440308</v>
      </c>
      <c r="C61" s="411">
        <f>compopeinc!BW53</f>
        <v>2.4426639080047607E-2</v>
      </c>
      <c r="D61" s="411">
        <f>compopeinc!BX53</f>
        <v>3.831938374787569E-5</v>
      </c>
      <c r="E61" s="411">
        <f>compopeinc!BY53</f>
        <v>2.7514713350683451E-2</v>
      </c>
      <c r="F61" s="411">
        <f>compopeinc!BZ53</f>
        <v>1.1561175808310509E-2</v>
      </c>
      <c r="G61" s="411">
        <f>compopeinc!CA53</f>
        <v>6.4158473163843155E-2</v>
      </c>
      <c r="H61" s="411">
        <f>compopeinc!CB53</f>
        <v>0.47599844746649411</v>
      </c>
      <c r="I61" s="412">
        <f>compopeinc!CC53</f>
        <v>2.6421803791223501E-2</v>
      </c>
      <c r="J61" s="170">
        <f>compopeinc!BN53</f>
        <v>0.1855086088180542</v>
      </c>
      <c r="K61" s="136">
        <f>compopeinc!BO53</f>
        <v>5.0819665193557739E-3</v>
      </c>
      <c r="L61" s="136">
        <f>compopeinc!BP53</f>
        <v>-1.3238342944532633E-3</v>
      </c>
      <c r="M61" s="136">
        <f>compopeinc!BQ53</f>
        <v>7.5458139181137085E-3</v>
      </c>
      <c r="N61" s="136">
        <f>compopeinc!BR53</f>
        <v>3.3708438277244568E-3</v>
      </c>
      <c r="O61" s="136">
        <f>compopeinc!BS53</f>
        <v>2.6123346760869026E-2</v>
      </c>
      <c r="P61" s="136">
        <f>compopeinc!BT53</f>
        <v>0.13642297178835058</v>
      </c>
      <c r="Q61" s="136">
        <f>compopeinc!BU53</f>
        <v>8.287557807262886E-3</v>
      </c>
      <c r="R61" s="106">
        <f>compopeinc!CD53</f>
        <v>0.44461089372634888</v>
      </c>
      <c r="S61" s="105">
        <f>compopeinc!CE53</f>
        <v>1.9344672560691833E-2</v>
      </c>
      <c r="T61" s="105">
        <f>compopeinc!CF53</f>
        <v>1.362153678201139E-3</v>
      </c>
      <c r="U61" s="105">
        <f>compopeinc!CG53</f>
        <v>1.9968899432569742E-2</v>
      </c>
      <c r="V61" s="105">
        <f>compopeinc!CH53</f>
        <v>8.1903319805860519E-3</v>
      </c>
      <c r="W61" s="105">
        <f>compopeinc!CI53</f>
        <v>3.8035126402974129E-2</v>
      </c>
      <c r="X61" s="105">
        <f>compopeinc!CJ53</f>
        <v>0.33957251730866889</v>
      </c>
      <c r="Y61" s="134">
        <f>compopeinc!CK53</f>
        <v>1.8137204353435236E-2</v>
      </c>
      <c r="AB61" s="597">
        <f t="shared" si="0"/>
        <v>-6.9499947130680084E-8</v>
      </c>
      <c r="AC61" s="597">
        <f t="shared" si="1"/>
        <v>-5.7509168982505798E-8</v>
      </c>
      <c r="AD61" s="597">
        <f t="shared" si="2"/>
        <v>-1.1990778148174286E-8</v>
      </c>
    </row>
    <row r="62" spans="1:30" x14ac:dyDescent="0.2">
      <c r="A62" s="137">
        <v>1965</v>
      </c>
      <c r="B62" s="135">
        <f>1-TB2b!B62</f>
        <v>0.63334378600120544</v>
      </c>
      <c r="C62" s="411">
        <f>compopeinc!BW54</f>
        <v>2.3668747049451266E-2</v>
      </c>
      <c r="D62" s="411">
        <f>compopeinc!BX54</f>
        <v>-5.9162361444173132E-4</v>
      </c>
      <c r="E62" s="411">
        <f>compopeinc!BY54</f>
        <v>2.4506548297923092E-2</v>
      </c>
      <c r="F62" s="411">
        <f>compopeinc!BZ54</f>
        <v>9.1422124530446958E-3</v>
      </c>
      <c r="G62" s="411">
        <f>compopeinc!CA54</f>
        <v>5.8938489249080378E-2</v>
      </c>
      <c r="H62" s="411">
        <f>compopeinc!CB54</f>
        <v>0.48020757131153002</v>
      </c>
      <c r="I62" s="412">
        <f>compopeinc!CC54</f>
        <v>2.7317281756506009E-2</v>
      </c>
      <c r="J62" s="170">
        <f>compopeinc!BN54</f>
        <v>0.19011718034744263</v>
      </c>
      <c r="K62" s="136">
        <f>compopeinc!BO54</f>
        <v>5.2617117762565613E-3</v>
      </c>
      <c r="L62" s="136">
        <f>compopeinc!BP54</f>
        <v>-1.1643528705462813E-3</v>
      </c>
      <c r="M62" s="136">
        <f>compopeinc!BQ54</f>
        <v>7.525887805968523E-3</v>
      </c>
      <c r="N62" s="136">
        <f>compopeinc!BR54</f>
        <v>3.1954962760210037E-3</v>
      </c>
      <c r="O62" s="136">
        <f>compopeinc!BS54</f>
        <v>2.6650363579392433E-2</v>
      </c>
      <c r="P62" s="136">
        <f>compopeinc!BT54</f>
        <v>0.14069201807251955</v>
      </c>
      <c r="Q62" s="136">
        <f>compopeinc!BU54</f>
        <v>7.9560893518588419E-3</v>
      </c>
      <c r="R62" s="106">
        <f>compopeinc!CD54</f>
        <v>0.44322660565376282</v>
      </c>
      <c r="S62" s="105">
        <f>compopeinc!CE54</f>
        <v>2.0210038870573044E-2</v>
      </c>
      <c r="T62" s="105">
        <f>compopeinc!CF54</f>
        <v>1.888490078272298E-3</v>
      </c>
      <c r="U62" s="105">
        <f>compopeinc!CG54</f>
        <v>1.9446450984105468E-2</v>
      </c>
      <c r="V62" s="105">
        <f>compopeinc!CH54</f>
        <v>7.9530617222189903E-3</v>
      </c>
      <c r="W62" s="105">
        <f>compopeinc!CI54</f>
        <v>4.0520081995055079E-2</v>
      </c>
      <c r="X62" s="105">
        <f>compopeinc!CJ54</f>
        <v>0.33530352470462199</v>
      </c>
      <c r="Y62" s="134">
        <f>compopeinc!CK54</f>
        <v>1.7904960354818162E-2</v>
      </c>
      <c r="AB62" s="597">
        <f t="shared" si="0"/>
        <v>1.0154559498111726E-2</v>
      </c>
      <c r="AC62" s="597">
        <f t="shared" si="1"/>
        <v>-3.3644028007984161E-8</v>
      </c>
      <c r="AD62" s="597">
        <f t="shared" si="2"/>
        <v>-3.0559021979570389E-9</v>
      </c>
    </row>
    <row r="63" spans="1:30" x14ac:dyDescent="0.2">
      <c r="A63" s="137">
        <v>1966</v>
      </c>
      <c r="B63" s="135">
        <f>1-TB2b!B63</f>
        <v>0.63656806945800781</v>
      </c>
      <c r="C63" s="411">
        <f>compopeinc!BW55</f>
        <v>2.6516862213611603E-2</v>
      </c>
      <c r="D63" s="411">
        <f>compopeinc!BX55</f>
        <v>1.4099550317041576E-3</v>
      </c>
      <c r="E63" s="411">
        <f>compopeinc!BY55</f>
        <v>2.6429964229464531E-2</v>
      </c>
      <c r="F63" s="411">
        <f>compopeinc!BZ55</f>
        <v>1.0735940188169479E-2</v>
      </c>
      <c r="G63" s="411">
        <f>compopeinc!CA55</f>
        <v>7.018241798505187E-2</v>
      </c>
      <c r="H63" s="411">
        <f>compopeinc!CB55</f>
        <v>0.47599233229096982</v>
      </c>
      <c r="I63" s="412">
        <f>compopeinc!CC55</f>
        <v>2.5300601418949631E-2</v>
      </c>
      <c r="J63" s="170">
        <f>compopeinc!BN55</f>
        <v>0.19472575187683105</v>
      </c>
      <c r="K63" s="136">
        <f>compopeinc!BO55</f>
        <v>5.4414570331573486E-3</v>
      </c>
      <c r="L63" s="136">
        <f>compopeinc!BP55</f>
        <v>-1.0048714466392994E-3</v>
      </c>
      <c r="M63" s="136">
        <f>compopeinc!BQ55</f>
        <v>7.5059616938233376E-3</v>
      </c>
      <c r="N63" s="136">
        <f>compopeinc!BR55</f>
        <v>3.0201487243175507E-3</v>
      </c>
      <c r="O63" s="136">
        <f>compopeinc!BS55</f>
        <v>2.717738039791584E-2</v>
      </c>
      <c r="P63" s="136">
        <f>compopeinc!BT55</f>
        <v>0.14495849467145036</v>
      </c>
      <c r="Q63" s="136">
        <f>compopeinc!BU55</f>
        <v>7.6271905816929428E-3</v>
      </c>
      <c r="R63" s="106">
        <f>compopeinc!CD55</f>
        <v>0.44184231758117676</v>
      </c>
      <c r="S63" s="105">
        <f>compopeinc!CE55</f>
        <v>2.1075405180454254E-2</v>
      </c>
      <c r="T63" s="105">
        <f>compopeinc!CF55</f>
        <v>2.414826478343457E-3</v>
      </c>
      <c r="U63" s="105">
        <f>compopeinc!CG55</f>
        <v>1.8924002535641193E-2</v>
      </c>
      <c r="V63" s="105">
        <f>compopeinc!CH55</f>
        <v>7.7157914638519287E-3</v>
      </c>
      <c r="W63" s="105">
        <f>compopeinc!CI55</f>
        <v>4.300503758713603E-2</v>
      </c>
      <c r="X63" s="105">
        <f>compopeinc!CJ55</f>
        <v>0.33103449446471211</v>
      </c>
      <c r="Y63" s="134">
        <f>compopeinc!CK55</f>
        <v>1.7672753992064024E-2</v>
      </c>
      <c r="AB63" s="597">
        <f t="shared" si="0"/>
        <v>-3.8999132812023163E-9</v>
      </c>
      <c r="AC63" s="597">
        <f t="shared" si="1"/>
        <v>-9.7788870334625244E-9</v>
      </c>
      <c r="AD63" s="597">
        <f t="shared" si="2"/>
        <v>5.8789737522602081E-9</v>
      </c>
    </row>
    <row r="64" spans="1:30" x14ac:dyDescent="0.2">
      <c r="A64" s="137">
        <v>1967</v>
      </c>
      <c r="B64" s="149">
        <f>1-TB2b!B64</f>
        <v>0.64400961250066757</v>
      </c>
      <c r="C64" s="411">
        <f>compopeinc!BW56</f>
        <v>2.5413656607270241E-2</v>
      </c>
      <c r="D64" s="411">
        <f>compopeinc!BX56</f>
        <v>2.8942788339918479E-3</v>
      </c>
      <c r="E64" s="411">
        <f>compopeinc!BY56</f>
        <v>2.6786920614540577E-2</v>
      </c>
      <c r="F64" s="411">
        <f>compopeinc!BZ56</f>
        <v>1.0329155251383781E-2</v>
      </c>
      <c r="G64" s="411">
        <f>compopeinc!CA56</f>
        <v>7.44599619647488E-2</v>
      </c>
      <c r="H64" s="411">
        <f>compopeinc!CB56</f>
        <v>0.48012821954066093</v>
      </c>
      <c r="I64" s="412">
        <f>compopeinc!CC56</f>
        <v>2.3997426309192812E-2</v>
      </c>
      <c r="J64" s="170">
        <f>compopeinc!BN56</f>
        <v>0.20381070673465729</v>
      </c>
      <c r="K64" s="148">
        <f>compopeinc!BO56</f>
        <v>5.3532663732767105E-3</v>
      </c>
      <c r="L64" s="148">
        <f>compopeinc!BP56</f>
        <v>-4.6431325608864427E-4</v>
      </c>
      <c r="M64" s="148">
        <f>compopeinc!BQ56</f>
        <v>7.2326960507780313E-3</v>
      </c>
      <c r="N64" s="148">
        <f>compopeinc!BR56</f>
        <v>2.9284241609275341E-3</v>
      </c>
      <c r="O64" s="148">
        <f>compopeinc!BS56</f>
        <v>3.298075357452035E-2</v>
      </c>
      <c r="P64" s="148">
        <f>compopeinc!BT56</f>
        <v>0.14846427464871306</v>
      </c>
      <c r="Q64" s="136">
        <f>compopeinc!BU56</f>
        <v>7.3155937156210394E-3</v>
      </c>
      <c r="R64" s="106">
        <f>compopeinc!CD56</f>
        <v>0.44019890576601028</v>
      </c>
      <c r="S64" s="105">
        <f>compopeinc!CE56</f>
        <v>2.006039023399353E-2</v>
      </c>
      <c r="T64" s="105">
        <f>compopeinc!CF56</f>
        <v>3.3585920900804922E-3</v>
      </c>
      <c r="U64" s="105">
        <f>compopeinc!CG56</f>
        <v>1.9554224563762546E-2</v>
      </c>
      <c r="V64" s="105">
        <f>compopeinc!CH56</f>
        <v>7.4007310904562473E-3</v>
      </c>
      <c r="W64" s="105">
        <f>compopeinc!CI56</f>
        <v>4.147920839022845E-2</v>
      </c>
      <c r="X64" s="105">
        <f>compopeinc!CJ56</f>
        <v>0.33166475417078395</v>
      </c>
      <c r="Y64" s="134">
        <f>compopeinc!CK56</f>
        <v>1.6681023314735713E-2</v>
      </c>
      <c r="AB64" s="597">
        <f t="shared" si="0"/>
        <v>-6.6211213178846151E-9</v>
      </c>
      <c r="AC64" s="597">
        <f t="shared" si="1"/>
        <v>1.1466909199953079E-8</v>
      </c>
      <c r="AD64" s="597">
        <f t="shared" si="2"/>
        <v>-1.8088030628859997E-8</v>
      </c>
    </row>
    <row r="65" spans="1:30" x14ac:dyDescent="0.2">
      <c r="A65" s="137">
        <v>1968</v>
      </c>
      <c r="B65" s="149">
        <f>1-TB2b!B65</f>
        <v>0.64816631935536861</v>
      </c>
      <c r="C65" s="411">
        <f>compopeinc!BW57</f>
        <v>2.3955265525728464E-2</v>
      </c>
      <c r="D65" s="411">
        <f>compopeinc!BX57</f>
        <v>3.729764048330253E-3</v>
      </c>
      <c r="E65" s="411">
        <f>compopeinc!BY57</f>
        <v>2.6102453470230103E-2</v>
      </c>
      <c r="F65" s="411">
        <f>compopeinc!BZ57</f>
        <v>9.7714066505432129E-3</v>
      </c>
      <c r="G65" s="411">
        <f>compopeinc!CA57</f>
        <v>7.6109290675958619E-2</v>
      </c>
      <c r="H65" s="411">
        <f>compopeinc!CB57</f>
        <v>0.4857086874800301</v>
      </c>
      <c r="I65" s="412">
        <f>compopeinc!CC57</f>
        <v>2.2789468613962194E-2</v>
      </c>
      <c r="J65" s="170">
        <f>compopeinc!BN57</f>
        <v>0.20710499957203865</v>
      </c>
      <c r="K65" s="148">
        <f>compopeinc!BO57</f>
        <v>5.25267468765378E-3</v>
      </c>
      <c r="L65" s="148">
        <f>compopeinc!BP57</f>
        <v>-2.4154894344974309E-4</v>
      </c>
      <c r="M65" s="148">
        <f>compopeinc!BQ57</f>
        <v>7.1682632551528513E-3</v>
      </c>
      <c r="N65" s="148">
        <f>compopeinc!BR57</f>
        <v>2.7865016600117087E-3</v>
      </c>
      <c r="O65" s="148">
        <f>compopeinc!BS57</f>
        <v>3.4720573690719903E-2</v>
      </c>
      <c r="P65" s="148">
        <f>compopeinc!BT57</f>
        <v>0.15044952134068068</v>
      </c>
      <c r="Q65" s="136">
        <f>compopeinc!BU57</f>
        <v>6.9690435526246217E-3</v>
      </c>
      <c r="R65" s="106">
        <f>compopeinc!CD57</f>
        <v>0.44106131978332996</v>
      </c>
      <c r="S65" s="105">
        <f>compopeinc!CE57</f>
        <v>1.8702590838074684E-2</v>
      </c>
      <c r="T65" s="105">
        <f>compopeinc!CF57</f>
        <v>3.9713129917799961E-3</v>
      </c>
      <c r="U65" s="105">
        <f>compopeinc!CG57</f>
        <v>1.8934190215077251E-2</v>
      </c>
      <c r="V65" s="105">
        <f>compopeinc!CH57</f>
        <v>6.9849049905315042E-3</v>
      </c>
      <c r="W65" s="105">
        <f>compopeinc!CI57</f>
        <v>4.1388716985238716E-2</v>
      </c>
      <c r="X65" s="105">
        <f>compopeinc!CJ57</f>
        <v>0.33525988854213867</v>
      </c>
      <c r="Y65" s="134">
        <f>compopeinc!CK57</f>
        <v>1.5819702658548301E-2</v>
      </c>
      <c r="AB65" s="597">
        <f t="shared" si="0"/>
        <v>-1.7109414329752326E-8</v>
      </c>
      <c r="AC65" s="597">
        <f t="shared" si="1"/>
        <v>-2.9671355150640011E-8</v>
      </c>
      <c r="AD65" s="597">
        <f t="shared" si="2"/>
        <v>1.2561940820887685E-8</v>
      </c>
    </row>
    <row r="66" spans="1:30" x14ac:dyDescent="0.2">
      <c r="A66" s="137">
        <v>1969</v>
      </c>
      <c r="B66" s="149">
        <f>1-TB2b!B66</f>
        <v>0.65764079010114074</v>
      </c>
      <c r="C66" s="411">
        <f>compopeinc!BW58</f>
        <v>2.2887595579959452E-2</v>
      </c>
      <c r="D66" s="411">
        <f>compopeinc!BX58</f>
        <v>4.9496934580020024E-3</v>
      </c>
      <c r="E66" s="411">
        <f>compopeinc!BY58</f>
        <v>2.5918373954482377E-2</v>
      </c>
      <c r="F66" s="411">
        <f>compopeinc!BZ58</f>
        <v>9.7498716786503792E-3</v>
      </c>
      <c r="G66" s="411">
        <f>compopeinc!CA58</f>
        <v>7.9932064421882387E-2</v>
      </c>
      <c r="H66" s="411">
        <f>compopeinc!CB58</f>
        <v>0.49192717223924909</v>
      </c>
      <c r="I66" s="412">
        <f>compopeinc!CC58</f>
        <v>2.2276040363047769E-2</v>
      </c>
      <c r="J66" s="170">
        <f>compopeinc!BN58</f>
        <v>0.2109158830717206</v>
      </c>
      <c r="K66" s="148">
        <f>compopeinc!BO58</f>
        <v>5.1286221714690328E-3</v>
      </c>
      <c r="L66" s="148">
        <f>compopeinc!BP58</f>
        <v>1.075051368388813E-4</v>
      </c>
      <c r="M66" s="148">
        <f>compopeinc!BQ58</f>
        <v>7.165497649111785E-3</v>
      </c>
      <c r="N66" s="148">
        <f>compopeinc!BR58</f>
        <v>2.8791700897272676E-3</v>
      </c>
      <c r="O66" s="148">
        <f>compopeinc!BS58</f>
        <v>3.6346429988043383E-2</v>
      </c>
      <c r="P66" s="148">
        <f>compopeinc!BT58</f>
        <v>0.15228930740548569</v>
      </c>
      <c r="Q66" s="136">
        <f>compopeinc!BU58</f>
        <v>6.9993627637038903E-3</v>
      </c>
      <c r="R66" s="106">
        <f>compopeinc!CD58</f>
        <v>0.44672490702942014</v>
      </c>
      <c r="S66" s="105">
        <f>compopeinc!CE58</f>
        <v>1.7758973408490419E-2</v>
      </c>
      <c r="T66" s="105">
        <f>compopeinc!CF58</f>
        <v>4.8421883211631211E-3</v>
      </c>
      <c r="U66" s="105">
        <f>compopeinc!CG58</f>
        <v>1.8752876305370592E-2</v>
      </c>
      <c r="V66" s="105">
        <f>compopeinc!CH58</f>
        <v>6.8707015889231116E-3</v>
      </c>
      <c r="W66" s="105">
        <f>compopeinc!CI58</f>
        <v>4.3585634433839004E-2</v>
      </c>
      <c r="X66" s="105">
        <f>compopeinc!CJ58</f>
        <v>0.33963714388730276</v>
      </c>
      <c r="Y66" s="134">
        <f>compopeinc!CK58</f>
        <v>1.5277398545804491E-2</v>
      </c>
      <c r="AB66" s="597">
        <f t="shared" si="0"/>
        <v>-2.1594132704194635E-8</v>
      </c>
      <c r="AC66" s="597">
        <f t="shared" si="1"/>
        <v>-1.2132659321650863E-8</v>
      </c>
      <c r="AD66" s="597">
        <f t="shared" si="2"/>
        <v>-9.4614733825437725E-9</v>
      </c>
    </row>
    <row r="67" spans="1:30" x14ac:dyDescent="0.2">
      <c r="A67" s="147">
        <v>1970</v>
      </c>
      <c r="B67" s="153">
        <f>1-TB2b!B67</f>
        <v>0.66142027208115906</v>
      </c>
      <c r="C67" s="509">
        <f>compopeinc!BW59</f>
        <v>2.1363295760238543E-2</v>
      </c>
      <c r="D67" s="509">
        <f>compopeinc!BX59</f>
        <v>5.4169568772977073E-3</v>
      </c>
      <c r="E67" s="509">
        <f>compopeinc!BY59</f>
        <v>2.5541494047502056E-2</v>
      </c>
      <c r="F67" s="509">
        <f>compopeinc!BZ59</f>
        <v>9.5685708802193403E-3</v>
      </c>
      <c r="G67" s="509">
        <f>compopeinc!CA59</f>
        <v>8.3345123601247906E-2</v>
      </c>
      <c r="H67" s="509">
        <f>compopeinc!CB59</f>
        <v>0.49477409062665756</v>
      </c>
      <c r="I67" s="510">
        <f>compopeinc!CC59</f>
        <v>2.1410721413934505E-2</v>
      </c>
      <c r="J67" s="173">
        <f>compopeinc!BN59</f>
        <v>0.20944744837470353</v>
      </c>
      <c r="K67" s="152">
        <f>compopeinc!BO59</f>
        <v>4.4773984991479665E-3</v>
      </c>
      <c r="L67" s="152">
        <f>compopeinc!BP59</f>
        <v>-1.9665132003865438E-4</v>
      </c>
      <c r="M67" s="152">
        <f>compopeinc!BQ59</f>
        <v>6.688400524581084E-3</v>
      </c>
      <c r="N67" s="152">
        <f>compopeinc!BR59</f>
        <v>2.7346735223545693E-3</v>
      </c>
      <c r="O67" s="152">
        <f>compopeinc!BS59</f>
        <v>3.8407883148465771E-2</v>
      </c>
      <c r="P67" s="152">
        <f>compopeinc!BT59</f>
        <v>0.15080909084055891</v>
      </c>
      <c r="Q67" s="145">
        <f>compopeinc!BU59</f>
        <v>6.5266439109822553E-3</v>
      </c>
      <c r="R67" s="112">
        <f>compopeinc!CD59</f>
        <v>0.45197282370645553</v>
      </c>
      <c r="S67" s="111">
        <f>compopeinc!CE59</f>
        <v>1.6885897261090577E-2</v>
      </c>
      <c r="T67" s="111">
        <f>compopeinc!CF59</f>
        <v>5.6136081973363616E-3</v>
      </c>
      <c r="U67" s="111">
        <f>compopeinc!CG59</f>
        <v>1.8853093522920972E-2</v>
      </c>
      <c r="V67" s="111">
        <f>compopeinc!CH59</f>
        <v>6.833897357864771E-3</v>
      </c>
      <c r="W67" s="111">
        <f>compopeinc!CI59</f>
        <v>4.4937240452782135E-2</v>
      </c>
      <c r="X67" s="111">
        <f>compopeinc!CJ59</f>
        <v>0.34396499631372385</v>
      </c>
      <c r="Y67" s="172">
        <f>compopeinc!CK59</f>
        <v>1.4884080975327072E-2</v>
      </c>
      <c r="AB67" s="597">
        <f t="shared" si="0"/>
        <v>1.887406142486725E-8</v>
      </c>
      <c r="AC67" s="597">
        <f t="shared" si="1"/>
        <v>9.2486516223289073E-9</v>
      </c>
      <c r="AD67" s="597">
        <f t="shared" si="2"/>
        <v>9.6254098025383428E-9</v>
      </c>
    </row>
    <row r="68" spans="1:30" x14ac:dyDescent="0.2">
      <c r="A68" s="137">
        <v>1971</v>
      </c>
      <c r="B68" s="149">
        <f>1-TB2b!B68</f>
        <v>0.65882981228060089</v>
      </c>
      <c r="C68" s="411">
        <f>compopeinc!BW60</f>
        <v>2.1577624640485737E-2</v>
      </c>
      <c r="D68" s="411">
        <f>compopeinc!BX60</f>
        <v>5.8717849682921042E-3</v>
      </c>
      <c r="E68" s="411">
        <f>compopeinc!BY60</f>
        <v>2.5066480950044934E-2</v>
      </c>
      <c r="F68" s="411">
        <f>compopeinc!BZ60</f>
        <v>9.3800953472964466E-3</v>
      </c>
      <c r="G68" s="411">
        <f>compopeinc!CA60</f>
        <v>8.7231870167215675E-2</v>
      </c>
      <c r="H68" s="411">
        <f>compopeinc!CB60</f>
        <v>0.48861283778413389</v>
      </c>
      <c r="I68" s="412">
        <f>compopeinc!CC60</f>
        <v>2.1089106545074478E-2</v>
      </c>
      <c r="J68" s="170">
        <f>compopeinc!BN60</f>
        <v>0.20503075543092564</v>
      </c>
      <c r="K68" s="148">
        <f>compopeinc!BO60</f>
        <v>4.4295196494203992E-3</v>
      </c>
      <c r="L68" s="148">
        <f>compopeinc!BP60</f>
        <v>-4.4395198278834869E-4</v>
      </c>
      <c r="M68" s="148">
        <f>compopeinc!BQ60</f>
        <v>6.3685766372145736E-3</v>
      </c>
      <c r="N68" s="148">
        <f>compopeinc!BR60</f>
        <v>2.5379902999702608E-3</v>
      </c>
      <c r="O68" s="148">
        <f>compopeinc!BS60</f>
        <v>4.0067162017294322E-2</v>
      </c>
      <c r="P68" s="148">
        <f>compopeinc!BT60</f>
        <v>0.14605415687825912</v>
      </c>
      <c r="Q68" s="136">
        <f>compopeinc!BU60</f>
        <v>6.0172908882432669E-3</v>
      </c>
      <c r="R68" s="106">
        <f>compopeinc!CD60</f>
        <v>0.45379905684967525</v>
      </c>
      <c r="S68" s="105">
        <f>compopeinc!CE60</f>
        <v>1.7148104991065338E-2</v>
      </c>
      <c r="T68" s="105">
        <f>compopeinc!CF60</f>
        <v>6.3157369510804529E-3</v>
      </c>
      <c r="U68" s="105">
        <f>compopeinc!CG60</f>
        <v>1.869790431283036E-2</v>
      </c>
      <c r="V68" s="105">
        <f>compopeinc!CH60</f>
        <v>6.8421050473261857E-3</v>
      </c>
      <c r="W68" s="105">
        <f>compopeinc!CI60</f>
        <v>4.7164708149921353E-2</v>
      </c>
      <c r="X68" s="105">
        <f>compopeinc!CJ60</f>
        <v>0.34256057493915948</v>
      </c>
      <c r="Y68" s="134">
        <f>compopeinc!CK60</f>
        <v>1.5069921623546484E-2</v>
      </c>
      <c r="AB68" s="597">
        <f t="shared" si="0"/>
        <v>1.1878057648573304E-8</v>
      </c>
      <c r="AC68" s="597">
        <f t="shared" si="1"/>
        <v>1.1043312042602338E-8</v>
      </c>
      <c r="AD68" s="597">
        <f t="shared" si="2"/>
        <v>8.347456059709657E-10</v>
      </c>
    </row>
    <row r="69" spans="1:30" x14ac:dyDescent="0.2">
      <c r="A69" s="137">
        <v>1972</v>
      </c>
      <c r="B69" s="149">
        <f>1-TB2b!B69</f>
        <v>0.65606580030726036</v>
      </c>
      <c r="C69" s="411">
        <f>compopeinc!BW61</f>
        <v>2.2226493349080556E-2</v>
      </c>
      <c r="D69" s="411">
        <f>compopeinc!BX61</f>
        <v>5.9340172393689272E-3</v>
      </c>
      <c r="E69" s="411">
        <f>compopeinc!BY61</f>
        <v>2.2758341505323187E-2</v>
      </c>
      <c r="F69" s="411">
        <f>compopeinc!BZ61</f>
        <v>9.2888308427063748E-3</v>
      </c>
      <c r="G69" s="411">
        <f>compopeinc!CA61</f>
        <v>8.9465089697455369E-2</v>
      </c>
      <c r="H69" s="411">
        <f>compopeinc!CB61</f>
        <v>0.48507739636583719</v>
      </c>
      <c r="I69" s="412">
        <f>compopeinc!CC61</f>
        <v>2.1315620741874614E-2</v>
      </c>
      <c r="J69" s="170">
        <f>compopeinc!BN61</f>
        <v>0.20340446040790994</v>
      </c>
      <c r="K69" s="148">
        <f>compopeinc!BO61</f>
        <v>4.4642259617830859E-3</v>
      </c>
      <c r="L69" s="148">
        <f>compopeinc!BP61</f>
        <v>-5.3346513578844679E-4</v>
      </c>
      <c r="M69" s="148">
        <f>compopeinc!BQ61</f>
        <v>5.6690953426823398E-3</v>
      </c>
      <c r="N69" s="148">
        <f>compopeinc!BR61</f>
        <v>2.4175337362066784E-3</v>
      </c>
      <c r="O69" s="148">
        <f>compopeinc!BS61</f>
        <v>4.0941670915799477E-2</v>
      </c>
      <c r="P69" s="148">
        <f>compopeinc!BT61</f>
        <v>0.1446641697973487</v>
      </c>
      <c r="Q69" s="136">
        <f>compopeinc!BU61</f>
        <v>5.7812080533526404E-3</v>
      </c>
      <c r="R69" s="106">
        <f>compopeinc!CD61</f>
        <v>0.45266133989935042</v>
      </c>
      <c r="S69" s="105">
        <f>compopeinc!CE61</f>
        <v>1.776226738729747E-2</v>
      </c>
      <c r="T69" s="105">
        <f>compopeinc!CF61</f>
        <v>6.467482375157374E-3</v>
      </c>
      <c r="U69" s="105">
        <f>compopeinc!CG61</f>
        <v>1.7089246162640848E-2</v>
      </c>
      <c r="V69" s="105">
        <f>compopeinc!CH61</f>
        <v>6.8712971064996964E-3</v>
      </c>
      <c r="W69" s="105">
        <f>compopeinc!CI61</f>
        <v>4.8523418781655892E-2</v>
      </c>
      <c r="X69" s="105">
        <f>compopeinc!CJ61</f>
        <v>0.34041753086989135</v>
      </c>
      <c r="Y69" s="134">
        <f>compopeinc!CK61</f>
        <v>1.5530108387119091E-2</v>
      </c>
      <c r="AB69" s="597">
        <f t="shared" si="0"/>
        <v>1.056561405032852E-8</v>
      </c>
      <c r="AC69" s="597">
        <f t="shared" si="1"/>
        <v>2.1736525468440959E-8</v>
      </c>
      <c r="AD69" s="597">
        <f t="shared" si="2"/>
        <v>-1.1170911307090137E-8</v>
      </c>
    </row>
    <row r="70" spans="1:30" x14ac:dyDescent="0.2">
      <c r="A70" s="137">
        <v>1973</v>
      </c>
      <c r="B70" s="149">
        <f>1-TB2b!B70</f>
        <v>0.65699979129385611</v>
      </c>
      <c r="C70" s="411">
        <f>compopeinc!BW62</f>
        <v>2.2446847406627057E-2</v>
      </c>
      <c r="D70" s="411">
        <f>compopeinc!BX62</f>
        <v>7.1736460945679426E-3</v>
      </c>
      <c r="E70" s="411">
        <f>compopeinc!BY62</f>
        <v>2.0629957695291523E-2</v>
      </c>
      <c r="F70" s="411">
        <f>compopeinc!BZ62</f>
        <v>9.3378709098033141E-3</v>
      </c>
      <c r="G70" s="411">
        <f>compopeinc!CA62</f>
        <v>9.2109426529162874E-2</v>
      </c>
      <c r="H70" s="411">
        <f>compopeinc!CB62</f>
        <v>0.48433854605721094</v>
      </c>
      <c r="I70" s="412">
        <f>compopeinc!CC62</f>
        <v>2.096349195162461E-2</v>
      </c>
      <c r="J70" s="170">
        <f>compopeinc!BN62</f>
        <v>0.2054911489431106</v>
      </c>
      <c r="K70" s="148">
        <f>compopeinc!BO62</f>
        <v>4.525045428181329E-3</v>
      </c>
      <c r="L70" s="148">
        <f>compopeinc!BP62</f>
        <v>-3.7049381712961349E-4</v>
      </c>
      <c r="M70" s="148">
        <f>compopeinc!BQ62</f>
        <v>4.9530886518027728E-3</v>
      </c>
      <c r="N70" s="148">
        <f>compopeinc!BR62</f>
        <v>2.3701826770547996E-3</v>
      </c>
      <c r="O70" s="148">
        <f>compopeinc!BS62</f>
        <v>4.2316262704957808E-2</v>
      </c>
      <c r="P70" s="148">
        <f>compopeinc!BT62</f>
        <v>0.14620697788601383</v>
      </c>
      <c r="Q70" s="136">
        <f>compopeinc!BU62</f>
        <v>5.4900771841305722E-3</v>
      </c>
      <c r="R70" s="106">
        <f>compopeinc!CD62</f>
        <v>0.4515086423507455</v>
      </c>
      <c r="S70" s="105">
        <f>compopeinc!CE62</f>
        <v>1.7921801978445728E-2</v>
      </c>
      <c r="T70" s="105">
        <f>compopeinc!CF62</f>
        <v>7.544139911697556E-3</v>
      </c>
      <c r="U70" s="105">
        <f>compopeinc!CG62</f>
        <v>1.567686904348875E-2</v>
      </c>
      <c r="V70" s="105">
        <f>compopeinc!CH62</f>
        <v>6.9676882327485146E-3</v>
      </c>
      <c r="W70" s="105">
        <f>compopeinc!CI62</f>
        <v>4.9793163824205067E-2</v>
      </c>
      <c r="X70" s="105">
        <f>compopeinc!CJ62</f>
        <v>0.33813770232933676</v>
      </c>
      <c r="Y70" s="134">
        <f>compopeinc!CK62</f>
        <v>1.5467280609354386E-2</v>
      </c>
      <c r="AB70" s="597">
        <f t="shared" si="0"/>
        <v>4.6495678418523312E-9</v>
      </c>
      <c r="AC70" s="597">
        <f t="shared" si="1"/>
        <v>8.2280990909566754E-9</v>
      </c>
      <c r="AD70" s="597">
        <f t="shared" si="2"/>
        <v>-3.5785312491043442E-9</v>
      </c>
    </row>
    <row r="71" spans="1:30" x14ac:dyDescent="0.2">
      <c r="A71" s="137">
        <v>1974</v>
      </c>
      <c r="B71" s="149">
        <f>1-TB2b!B71</f>
        <v>0.66153266147512113</v>
      </c>
      <c r="C71" s="411">
        <f>compopeinc!BW63</f>
        <v>2.185354169398579E-2</v>
      </c>
      <c r="D71" s="411">
        <f>compopeinc!BX63</f>
        <v>9.7649438317892745E-3</v>
      </c>
      <c r="E71" s="411">
        <f>compopeinc!BY63</f>
        <v>1.9054543088373066E-2</v>
      </c>
      <c r="F71" s="411">
        <f>compopeinc!BZ63</f>
        <v>9.4713271928412723E-3</v>
      </c>
      <c r="G71" s="411">
        <f>compopeinc!CA63</f>
        <v>9.7454501583477793E-2</v>
      </c>
      <c r="H71" s="411">
        <f>compopeinc!CB63</f>
        <v>0.48409697973254184</v>
      </c>
      <c r="I71" s="412">
        <f>compopeinc!CC63</f>
        <v>1.9836829490699443E-2</v>
      </c>
      <c r="J71" s="170">
        <f>compopeinc!BN63</f>
        <v>0.20733148443559912</v>
      </c>
      <c r="K71" s="148">
        <f>compopeinc!BO63</f>
        <v>4.4154810094596542E-3</v>
      </c>
      <c r="L71" s="148">
        <f>compopeinc!BP63</f>
        <v>-1.7501925048080125E-4</v>
      </c>
      <c r="M71" s="148">
        <f>compopeinc!BQ63</f>
        <v>4.4472870518035279E-3</v>
      </c>
      <c r="N71" s="148">
        <f>compopeinc!BR63</f>
        <v>2.3557255675257238E-3</v>
      </c>
      <c r="O71" s="148">
        <f>compopeinc!BS63</f>
        <v>4.4590672967416367E-2</v>
      </c>
      <c r="P71" s="148">
        <f>compopeinc!BT63</f>
        <v>0.14657171516447753</v>
      </c>
      <c r="Q71" s="136">
        <f>compopeinc!BU63</f>
        <v>5.1256226041324132E-3</v>
      </c>
      <c r="R71" s="106">
        <f>compopeinc!CD63</f>
        <v>0.45420117703952201</v>
      </c>
      <c r="S71" s="105">
        <f>compopeinc!CE63</f>
        <v>1.7438060684526135E-2</v>
      </c>
      <c r="T71" s="105">
        <f>compopeinc!CF63</f>
        <v>9.9399630822700757E-3</v>
      </c>
      <c r="U71" s="105">
        <f>compopeinc!CG63</f>
        <v>1.4607256036569538E-2</v>
      </c>
      <c r="V71" s="105">
        <f>compopeinc!CH63</f>
        <v>7.1156016253155485E-3</v>
      </c>
      <c r="W71" s="105">
        <f>compopeinc!CI63</f>
        <v>5.2863828616061426E-2</v>
      </c>
      <c r="X71" s="105">
        <f>compopeinc!CJ63</f>
        <v>0.33753417877174491</v>
      </c>
      <c r="Y71" s="134">
        <f>compopeinc!CK63</f>
        <v>1.4702292682886416E-2</v>
      </c>
      <c r="AB71" s="597">
        <f t="shared" si="0"/>
        <v>-5.138587333419764E-9</v>
      </c>
      <c r="AC71" s="597">
        <f t="shared" si="1"/>
        <v>-6.787352901937993E-10</v>
      </c>
      <c r="AD71" s="597">
        <f t="shared" si="2"/>
        <v>-4.4598520432259647E-9</v>
      </c>
    </row>
    <row r="72" spans="1:30" x14ac:dyDescent="0.2">
      <c r="A72" s="137">
        <v>1975</v>
      </c>
      <c r="B72" s="149">
        <f>1-TB2b!B72</f>
        <v>0.66087739695046821</v>
      </c>
      <c r="C72" s="411">
        <f>compopeinc!BW64</f>
        <v>2.2330937376096927E-2</v>
      </c>
      <c r="D72" s="411">
        <f>compopeinc!BX64</f>
        <v>9.9501537278301466E-3</v>
      </c>
      <c r="E72" s="411">
        <f>compopeinc!BY64</f>
        <v>1.729083034470591E-2</v>
      </c>
      <c r="F72" s="411">
        <f>compopeinc!BZ64</f>
        <v>9.3831443543876958E-3</v>
      </c>
      <c r="G72" s="411">
        <f>compopeinc!CA64</f>
        <v>0.10263252896542063</v>
      </c>
      <c r="H72" s="411">
        <f>compopeinc!CB64</f>
        <v>0.48018129707675805</v>
      </c>
      <c r="I72" s="412">
        <f>compopeinc!CC64</f>
        <v>1.9108505545904573E-2</v>
      </c>
      <c r="J72" s="170">
        <f>compopeinc!BN64</f>
        <v>0.20528157201374597</v>
      </c>
      <c r="K72" s="148">
        <f>compopeinc!BO64</f>
        <v>4.5065634494960705E-3</v>
      </c>
      <c r="L72" s="148">
        <f>compopeinc!BP64</f>
        <v>-2.7399783470816175E-4</v>
      </c>
      <c r="M72" s="148">
        <f>compopeinc!BQ64</f>
        <v>4.0505554319487658E-3</v>
      </c>
      <c r="N72" s="148">
        <f>compopeinc!BR64</f>
        <v>2.2503666271731504E-3</v>
      </c>
      <c r="O72" s="148">
        <f>compopeinc!BS64</f>
        <v>4.6323421999211689E-2</v>
      </c>
      <c r="P72" s="148">
        <f>compopeinc!BT64</f>
        <v>0.14357291093302477</v>
      </c>
      <c r="Q72" s="136">
        <f>compopeinc!BU64</f>
        <v>4.8517592024870946E-3</v>
      </c>
      <c r="R72" s="106">
        <f>compopeinc!CD64</f>
        <v>0.45559582493672224</v>
      </c>
      <c r="S72" s="105">
        <f>compopeinc!CE64</f>
        <v>1.7824373926600856E-2</v>
      </c>
      <c r="T72" s="105">
        <f>compopeinc!CF64</f>
        <v>1.0224151562538308E-2</v>
      </c>
      <c r="U72" s="105">
        <f>compopeinc!CG64</f>
        <v>1.3240274912757144E-2</v>
      </c>
      <c r="V72" s="105">
        <f>compopeinc!CH64</f>
        <v>7.1327777272145454E-3</v>
      </c>
      <c r="W72" s="105">
        <f>compopeinc!CI64</f>
        <v>5.6309106966208944E-2</v>
      </c>
      <c r="X72" s="105">
        <f>compopeinc!CJ64</f>
        <v>0.33661944574347014</v>
      </c>
      <c r="Y72" s="134">
        <f>compopeinc!CK64</f>
        <v>1.4245686743680683E-2</v>
      </c>
      <c r="AB72" s="597">
        <f t="shared" si="0"/>
        <v>-4.406357501096636E-10</v>
      </c>
      <c r="AC72" s="597">
        <f t="shared" si="1"/>
        <v>-7.7948874022126802E-9</v>
      </c>
      <c r="AD72" s="597">
        <f t="shared" si="2"/>
        <v>7.3542515965918653E-9</v>
      </c>
    </row>
    <row r="73" spans="1:30" x14ac:dyDescent="0.2">
      <c r="A73" s="137">
        <v>1976</v>
      </c>
      <c r="B73" s="149">
        <f>1-TB2b!B73</f>
        <v>0.66009942946070055</v>
      </c>
      <c r="C73" s="411">
        <f>compopeinc!BW65</f>
        <v>2.4095555169004967E-2</v>
      </c>
      <c r="D73" s="411">
        <f>compopeinc!BX65</f>
        <v>9.7628689313541961E-3</v>
      </c>
      <c r="E73" s="411">
        <f>compopeinc!BY65</f>
        <v>1.5214703910238825E-2</v>
      </c>
      <c r="F73" s="411">
        <f>compopeinc!BZ65</f>
        <v>9.3521071909776765E-3</v>
      </c>
      <c r="G73" s="411">
        <f>compopeinc!CA65</f>
        <v>0.10418125648937737</v>
      </c>
      <c r="H73" s="411">
        <f>compopeinc!CB65</f>
        <v>0.47847587943357561</v>
      </c>
      <c r="I73" s="412">
        <f>compopeinc!CC65</f>
        <v>1.9017036836736733E-2</v>
      </c>
      <c r="J73" s="170">
        <f>compopeinc!BN65</f>
        <v>0.20467475465676443</v>
      </c>
      <c r="K73" s="148">
        <f>compopeinc!BO65</f>
        <v>4.7475671531245212E-3</v>
      </c>
      <c r="L73" s="148">
        <f>compopeinc!BP65</f>
        <v>-5.1783733880417238E-4</v>
      </c>
      <c r="M73" s="148">
        <f>compopeinc!BQ65</f>
        <v>3.4812024742629788E-3</v>
      </c>
      <c r="N73" s="148">
        <f>compopeinc!BR65</f>
        <v>2.2619265985976966E-3</v>
      </c>
      <c r="O73" s="148">
        <f>compopeinc!BS65</f>
        <v>4.5912650560810064E-2</v>
      </c>
      <c r="P73" s="148">
        <f>compopeinc!BT65</f>
        <v>0.14393918139843159</v>
      </c>
      <c r="Q73" s="136">
        <f>compopeinc!BU65</f>
        <v>4.850054001116085E-3</v>
      </c>
      <c r="R73" s="106">
        <f>compopeinc!CD65</f>
        <v>0.45542467480393611</v>
      </c>
      <c r="S73" s="105">
        <f>compopeinc!CE65</f>
        <v>1.9347988015880446E-2</v>
      </c>
      <c r="T73" s="105">
        <f>compopeinc!CF65</f>
        <v>1.0280706270158368E-2</v>
      </c>
      <c r="U73" s="105">
        <f>compopeinc!CG65</f>
        <v>1.1733501435975846E-2</v>
      </c>
      <c r="V73" s="105">
        <f>compopeinc!CH65</f>
        <v>7.0901805923799799E-3</v>
      </c>
      <c r="W73" s="105">
        <f>compopeinc!CI65</f>
        <v>5.8268605928567307E-2</v>
      </c>
      <c r="X73" s="105">
        <f>compopeinc!CJ65</f>
        <v>0.33454760903213493</v>
      </c>
      <c r="Y73" s="134">
        <f>compopeinc!CK65</f>
        <v>1.4156071838629691E-2</v>
      </c>
      <c r="AB73" s="597">
        <f t="shared" si="0"/>
        <v>2.149943523210851E-8</v>
      </c>
      <c r="AC73" s="597">
        <f t="shared" si="1"/>
        <v>9.8092256817228218E-9</v>
      </c>
      <c r="AD73" s="597">
        <f t="shared" si="2"/>
        <v>1.1690209522630113E-8</v>
      </c>
    </row>
    <row r="74" spans="1:30" x14ac:dyDescent="0.2">
      <c r="A74" s="137">
        <v>1977</v>
      </c>
      <c r="B74" s="149">
        <f>1-TB2b!B74</f>
        <v>0.65853774859814251</v>
      </c>
      <c r="C74" s="411">
        <f>compopeinc!BW66</f>
        <v>2.4649684633468283E-2</v>
      </c>
      <c r="D74" s="411">
        <f>compopeinc!BX66</f>
        <v>9.8629757281917113E-3</v>
      </c>
      <c r="E74" s="411">
        <f>compopeinc!BY66</f>
        <v>1.2564675632910749E-2</v>
      </c>
      <c r="F74" s="411">
        <f>compopeinc!BZ66</f>
        <v>9.2631235331026573E-3</v>
      </c>
      <c r="G74" s="411">
        <f>compopeinc!CA66</f>
        <v>0.10595143303962329</v>
      </c>
      <c r="H74" s="411">
        <f>compopeinc!CB66</f>
        <v>0.4773663077220936</v>
      </c>
      <c r="I74" s="412">
        <f>compopeinc!CC66</f>
        <v>1.8879526868579001E-2</v>
      </c>
      <c r="J74" s="170">
        <f>compopeinc!BN66</f>
        <v>0.20303260637258802</v>
      </c>
      <c r="K74" s="148">
        <f>compopeinc!BO66</f>
        <v>4.7899702132117028E-3</v>
      </c>
      <c r="L74" s="148">
        <f>compopeinc!BP66</f>
        <v>-7.7437891361836764E-4</v>
      </c>
      <c r="M74" s="148">
        <f>compopeinc!BQ66</f>
        <v>2.8936443138933843E-3</v>
      </c>
      <c r="N74" s="148">
        <f>compopeinc!BR66</f>
        <v>2.2474022562923857E-3</v>
      </c>
      <c r="O74" s="148">
        <f>compopeinc!BS66</f>
        <v>4.5103644756097072E-2</v>
      </c>
      <c r="P74" s="148">
        <f>compopeinc!BT66</f>
        <v>0.14399194649883953</v>
      </c>
      <c r="Q74" s="136">
        <f>compopeinc!BU66</f>
        <v>4.7803353307717929E-3</v>
      </c>
      <c r="R74" s="106">
        <f>compopeinc!CD66</f>
        <v>0.45550514222555449</v>
      </c>
      <c r="S74" s="105">
        <f>compopeinc!CE66</f>
        <v>1.985971442025658E-2</v>
      </c>
      <c r="T74" s="105">
        <f>compopeinc!CF66</f>
        <v>1.0637354641810079E-2</v>
      </c>
      <c r="U74" s="105">
        <f>compopeinc!CG66</f>
        <v>9.6710313190173647E-3</v>
      </c>
      <c r="V74" s="105">
        <f>compopeinc!CH66</f>
        <v>7.0157212768102717E-3</v>
      </c>
      <c r="W74" s="105">
        <f>compopeinc!CI66</f>
        <v>6.0847788283526216E-2</v>
      </c>
      <c r="X74" s="105">
        <f>compopeinc!CJ66</f>
        <v>0.33338592333367012</v>
      </c>
      <c r="Y74" s="134">
        <f>compopeinc!CK66</f>
        <v>1.4087629427391196E-2</v>
      </c>
      <c r="AB74" s="597">
        <f t="shared" si="0"/>
        <v>2.1440173303410859E-8</v>
      </c>
      <c r="AC74" s="597">
        <f t="shared" si="1"/>
        <v>4.1917100512822714E-8</v>
      </c>
      <c r="AD74" s="597">
        <f t="shared" si="2"/>
        <v>-2.0476927375945309E-8</v>
      </c>
    </row>
    <row r="75" spans="1:30" x14ac:dyDescent="0.2">
      <c r="A75" s="137">
        <v>1978</v>
      </c>
      <c r="B75" s="149">
        <f>1-TB2b!B75</f>
        <v>0.65880411941386363</v>
      </c>
      <c r="C75" s="411">
        <f>compopeinc!BW67</f>
        <v>2.4070441103392515E-2</v>
      </c>
      <c r="D75" s="411">
        <f>compopeinc!BX67</f>
        <v>1.0043172584487194E-2</v>
      </c>
      <c r="E75" s="411">
        <f>compopeinc!BY67</f>
        <v>1.1095073244546061E-2</v>
      </c>
      <c r="F75" s="411">
        <f>compopeinc!BZ67</f>
        <v>9.1876977026394968E-3</v>
      </c>
      <c r="G75" s="411">
        <f>compopeinc!CA67</f>
        <v>0.10813376085538859</v>
      </c>
      <c r="H75" s="411">
        <f>compopeinc!CB67</f>
        <v>0.47724244107723629</v>
      </c>
      <c r="I75" s="412">
        <f>compopeinc!CC67</f>
        <v>1.9031546287204666E-2</v>
      </c>
      <c r="J75" s="170">
        <f>compopeinc!BN67</f>
        <v>0.20276662546628543</v>
      </c>
      <c r="K75" s="148">
        <f>compopeinc!BO67</f>
        <v>4.6514233931991278E-3</v>
      </c>
      <c r="L75" s="148">
        <f>compopeinc!BP67</f>
        <v>-7.716665340530976E-4</v>
      </c>
      <c r="M75" s="148">
        <f>compopeinc!BQ67</f>
        <v>2.4231539395654367E-3</v>
      </c>
      <c r="N75" s="148">
        <f>compopeinc!BR67</f>
        <v>2.1647023497924911E-3</v>
      </c>
      <c r="O75" s="148">
        <f>compopeinc!BS67</f>
        <v>4.4496304772202788E-2</v>
      </c>
      <c r="P75" s="148">
        <f>compopeinc!BT67</f>
        <v>0.1451077475007081</v>
      </c>
      <c r="Q75" s="136">
        <f>compopeinc!BU67</f>
        <v>4.6949692397848632E-3</v>
      </c>
      <c r="R75" s="106">
        <f>compopeinc!CD67</f>
        <v>0.4560374939475782</v>
      </c>
      <c r="S75" s="105">
        <f>compopeinc!CE67</f>
        <v>1.9419017710193387E-2</v>
      </c>
      <c r="T75" s="105">
        <f>compopeinc!CF67</f>
        <v>1.0814839118540292E-2</v>
      </c>
      <c r="U75" s="105">
        <f>compopeinc!CG67</f>
        <v>8.6719193049806242E-3</v>
      </c>
      <c r="V75" s="105">
        <f>compopeinc!CH67</f>
        <v>7.0229953528470057E-3</v>
      </c>
      <c r="W75" s="105">
        <f>compopeinc!CI67</f>
        <v>6.36374560831858E-2</v>
      </c>
      <c r="X75" s="105">
        <f>compopeinc!CJ67</f>
        <v>0.33214919447039759</v>
      </c>
      <c r="Y75" s="134">
        <f>compopeinc!CK67</f>
        <v>1.4322076153550399E-2</v>
      </c>
      <c r="AB75" s="597">
        <f t="shared" ref="AB75:AB110" si="3">B75-SUM(C75:I75)</f>
        <v>-1.3441031287975136E-8</v>
      </c>
      <c r="AC75" s="597">
        <f t="shared" ref="AC75:AC110" si="4">J75-SUM(K75:Q75)</f>
        <v>-9.194914274424093E-9</v>
      </c>
      <c r="AD75" s="597">
        <f t="shared" ref="AD75:AD110" si="5">R75-SUM(S75:Y75)</f>
        <v>-4.2461169025287404E-9</v>
      </c>
    </row>
    <row r="76" spans="1:30" x14ac:dyDescent="0.2">
      <c r="A76" s="141">
        <v>1979</v>
      </c>
      <c r="B76" s="151">
        <f>1-TB2b!B76</f>
        <v>0.65695399045944214</v>
      </c>
      <c r="C76" s="511">
        <f>compopeinc!BW68</f>
        <v>2.0534418523311615E-2</v>
      </c>
      <c r="D76" s="511">
        <f>compopeinc!BX68</f>
        <v>1.0805408004671335E-2</v>
      </c>
      <c r="E76" s="511">
        <f>compopeinc!BY68</f>
        <v>9.1741466894745827E-3</v>
      </c>
      <c r="F76" s="511">
        <f>compopeinc!BZ68</f>
        <v>8.6191911250352859E-3</v>
      </c>
      <c r="G76" s="511">
        <f>compopeinc!CA68</f>
        <v>0.11065640673041344</v>
      </c>
      <c r="H76" s="511">
        <f>compopeinc!CB68</f>
        <v>0.47882431860173336</v>
      </c>
      <c r="I76" s="512">
        <f>compopeinc!CC68</f>
        <v>1.8340102181786416E-2</v>
      </c>
      <c r="J76" s="171">
        <f>compopeinc!BN68</f>
        <v>0.20352089405059814</v>
      </c>
      <c r="K76" s="150">
        <f>compopeinc!BO68</f>
        <v>3.9421543478965759E-3</v>
      </c>
      <c r="L76" s="150">
        <f>compopeinc!BP68</f>
        <v>-4.7417590394616127E-4</v>
      </c>
      <c r="M76" s="150">
        <f>compopeinc!BQ68</f>
        <v>1.9130464643239975E-3</v>
      </c>
      <c r="N76" s="150">
        <f>compopeinc!BR68</f>
        <v>1.9975006580352783E-3</v>
      </c>
      <c r="O76" s="150">
        <f>compopeinc!BS68</f>
        <v>4.4895671308040619E-2</v>
      </c>
      <c r="P76" s="150">
        <f>compopeinc!BT68</f>
        <v>0.14674428043613033</v>
      </c>
      <c r="Q76" s="140">
        <f>compopeinc!BU68</f>
        <v>4.5024647032300942E-3</v>
      </c>
      <c r="R76" s="109">
        <f>compopeinc!CD68</f>
        <v>0.45343309640884399</v>
      </c>
      <c r="S76" s="108">
        <f>compopeinc!CE68</f>
        <v>1.6592264175415039E-2</v>
      </c>
      <c r="T76" s="108">
        <f>compopeinc!CF68</f>
        <v>1.1279583908617496E-2</v>
      </c>
      <c r="U76" s="108">
        <f>compopeinc!CG68</f>
        <v>7.2611002251505852E-3</v>
      </c>
      <c r="V76" s="108">
        <f>compopeinc!CH68</f>
        <v>6.6216904670000076E-3</v>
      </c>
      <c r="W76" s="108">
        <f>compopeinc!CI68</f>
        <v>6.5760735422372818E-2</v>
      </c>
      <c r="X76" s="108">
        <f>compopeinc!CJ68</f>
        <v>0.33209915750653729</v>
      </c>
      <c r="Y76" s="138">
        <f>compopeinc!CK68</f>
        <v>1.3818518137621997E-2</v>
      </c>
      <c r="AB76" s="597">
        <f t="shared" si="3"/>
        <v>-1.3969838619232178E-9</v>
      </c>
      <c r="AC76" s="597">
        <f t="shared" si="4"/>
        <v>-4.7963112592697144E-8</v>
      </c>
      <c r="AD76" s="597">
        <f t="shared" si="5"/>
        <v>4.6566128786285077E-8</v>
      </c>
    </row>
    <row r="77" spans="1:30" x14ac:dyDescent="0.2">
      <c r="A77" s="137">
        <v>1980</v>
      </c>
      <c r="B77" s="149">
        <f>1-TB2b!B77</f>
        <v>0.6615041196346283</v>
      </c>
      <c r="C77" s="411">
        <f>compopeinc!BW69</f>
        <v>1.8022745847702026E-2</v>
      </c>
      <c r="D77" s="411">
        <f>compopeinc!BX69</f>
        <v>1.4488992630504072E-2</v>
      </c>
      <c r="E77" s="411">
        <f>compopeinc!BY69</f>
        <v>8.9401798322796822E-3</v>
      </c>
      <c r="F77" s="411">
        <f>compopeinc!BZ69</f>
        <v>8.7065994739532471E-3</v>
      </c>
      <c r="G77" s="411">
        <f>compopeinc!CA69</f>
        <v>0.11375177116133273</v>
      </c>
      <c r="H77" s="411">
        <f>compopeinc!CB69</f>
        <v>0.47979113500007808</v>
      </c>
      <c r="I77" s="412">
        <f>compopeinc!CC69</f>
        <v>1.7802739111693479E-2</v>
      </c>
      <c r="J77" s="170">
        <f>compopeinc!BN69</f>
        <v>0.20086169242858887</v>
      </c>
      <c r="K77" s="148">
        <f>compopeinc!BO69</f>
        <v>3.3524036407470703E-3</v>
      </c>
      <c r="L77" s="148">
        <f>compopeinc!BP69</f>
        <v>-2.1209241822361946E-4</v>
      </c>
      <c r="M77" s="148">
        <f>compopeinc!BQ69</f>
        <v>1.7381450161337852E-3</v>
      </c>
      <c r="N77" s="148">
        <f>compopeinc!BR69</f>
        <v>2.1525528281927109E-3</v>
      </c>
      <c r="O77" s="148">
        <f>compopeinc!BS69</f>
        <v>4.6437988989055157E-2</v>
      </c>
      <c r="P77" s="148">
        <f>compopeinc!BT69</f>
        <v>0.14274760817864129</v>
      </c>
      <c r="Q77" s="136">
        <f>compopeinc!BU69</f>
        <v>4.6451267065744702E-3</v>
      </c>
      <c r="R77" s="106">
        <f>compopeinc!CD69</f>
        <v>0.46064242720603943</v>
      </c>
      <c r="S77" s="105">
        <f>compopeinc!CE69</f>
        <v>1.4670342206954956E-2</v>
      </c>
      <c r="T77" s="105">
        <f>compopeinc!CF69</f>
        <v>1.4701085048727691E-2</v>
      </c>
      <c r="U77" s="105">
        <f>compopeinc!CG69</f>
        <v>7.2020348161458969E-3</v>
      </c>
      <c r="V77" s="105">
        <f>compopeinc!CH69</f>
        <v>6.5540466457605362E-3</v>
      </c>
      <c r="W77" s="105">
        <f>compopeinc!CI69</f>
        <v>6.731378217227757E-2</v>
      </c>
      <c r="X77" s="105">
        <f>compopeinc!CJ69</f>
        <v>0.33705597379413288</v>
      </c>
      <c r="Y77" s="134">
        <f>compopeinc!CK69</f>
        <v>1.3145165432422969E-2</v>
      </c>
      <c r="AB77" s="597">
        <f t="shared" si="3"/>
        <v>-4.3422915041446686E-8</v>
      </c>
      <c r="AC77" s="597">
        <f t="shared" si="4"/>
        <v>-4.0512531995773315E-8</v>
      </c>
      <c r="AD77" s="597">
        <f t="shared" si="5"/>
        <v>-2.9103830456733704E-9</v>
      </c>
    </row>
    <row r="78" spans="1:30" x14ac:dyDescent="0.2">
      <c r="A78" s="137">
        <v>1981</v>
      </c>
      <c r="B78" s="149">
        <f>1-TB2b!B78</f>
        <v>0.6568070650100708</v>
      </c>
      <c r="C78" s="411">
        <f>compopeinc!BW70</f>
        <v>1.7576031386852264E-2</v>
      </c>
      <c r="D78" s="411">
        <f>compopeinc!BX70</f>
        <v>1.6308806254528463E-2</v>
      </c>
      <c r="E78" s="411">
        <f>compopeinc!BY70</f>
        <v>8.8932160288095474E-3</v>
      </c>
      <c r="F78" s="411">
        <f>compopeinc!BZ70</f>
        <v>8.5179265588521957E-3</v>
      </c>
      <c r="G78" s="411">
        <f>compopeinc!CA70</f>
        <v>0.11654682760126889</v>
      </c>
      <c r="H78" s="411">
        <f>compopeinc!CB70</f>
        <v>0.47215511480985106</v>
      </c>
      <c r="I78" s="412">
        <f>compopeinc!CC70</f>
        <v>1.6809115012307734E-2</v>
      </c>
      <c r="J78" s="170">
        <f>compopeinc!BN70</f>
        <v>0.19696658849716187</v>
      </c>
      <c r="K78" s="148">
        <f>compopeinc!BO70</f>
        <v>3.2592937350273132E-3</v>
      </c>
      <c r="L78" s="148">
        <f>compopeinc!BP70</f>
        <v>1.4118780381977558E-4</v>
      </c>
      <c r="M78" s="148">
        <f>compopeinc!BQ70</f>
        <v>1.8762089312076569E-3</v>
      </c>
      <c r="N78" s="148">
        <f>compopeinc!BR70</f>
        <v>2.1413695067167282E-3</v>
      </c>
      <c r="O78" s="148">
        <f>compopeinc!BS70</f>
        <v>4.6279790811240673E-2</v>
      </c>
      <c r="P78" s="148">
        <f>compopeinc!BT70</f>
        <v>0.13882722929140195</v>
      </c>
      <c r="Q78" s="136">
        <f>compopeinc!BU70</f>
        <v>4.4414900241269203E-3</v>
      </c>
      <c r="R78" s="106">
        <f>compopeinc!CD70</f>
        <v>0.45984047651290894</v>
      </c>
      <c r="S78" s="105">
        <f>compopeinc!CE70</f>
        <v>1.4316737651824951E-2</v>
      </c>
      <c r="T78" s="105">
        <f>compopeinc!CF70</f>
        <v>1.6167618450708687E-2</v>
      </c>
      <c r="U78" s="105">
        <f>compopeinc!CG70</f>
        <v>7.0170070976018906E-3</v>
      </c>
      <c r="V78" s="105">
        <f>compopeinc!CH70</f>
        <v>6.3765570521354675E-3</v>
      </c>
      <c r="W78" s="105">
        <f>compopeinc!CI70</f>
        <v>7.0267036790028214E-2</v>
      </c>
      <c r="X78" s="105">
        <f>compopeinc!CJ70</f>
        <v>0.3333384315384702</v>
      </c>
      <c r="Y78" s="134">
        <f>compopeinc!CK70</f>
        <v>1.2357078968159765E-2</v>
      </c>
      <c r="AB78" s="597">
        <f t="shared" si="3"/>
        <v>2.7357600629329681E-8</v>
      </c>
      <c r="AC78" s="597">
        <f t="shared" si="4"/>
        <v>1.8393620848655701E-8</v>
      </c>
      <c r="AD78" s="597">
        <f t="shared" si="5"/>
        <v>8.9639797806739807E-9</v>
      </c>
    </row>
    <row r="79" spans="1:30" x14ac:dyDescent="0.2">
      <c r="A79" s="137">
        <v>1982</v>
      </c>
      <c r="B79" s="135">
        <f>1-TB2b!B79</f>
        <v>0.65388670563697815</v>
      </c>
      <c r="C79" s="411">
        <f>compopeinc!BW71</f>
        <v>1.4141261577606201E-2</v>
      </c>
      <c r="D79" s="411">
        <f>compopeinc!BX71</f>
        <v>1.785140810534358E-2</v>
      </c>
      <c r="E79" s="411">
        <f>compopeinc!BY71</f>
        <v>9.2505980283021927E-3</v>
      </c>
      <c r="F79" s="411">
        <f>compopeinc!BZ71</f>
        <v>8.6899008601903915E-3</v>
      </c>
      <c r="G79" s="411">
        <f>compopeinc!CA71</f>
        <v>0.12885999050922692</v>
      </c>
      <c r="H79" s="411">
        <f>compopeinc!CB71</f>
        <v>0.45904650915431122</v>
      </c>
      <c r="I79" s="412">
        <f>compopeinc!CC71</f>
        <v>1.6046984083780212E-2</v>
      </c>
      <c r="J79" s="170">
        <f>compopeinc!BN71</f>
        <v>0.19126886129379272</v>
      </c>
      <c r="K79" s="136">
        <f>compopeinc!BO71</f>
        <v>2.648327499628067E-3</v>
      </c>
      <c r="L79" s="136">
        <f>compopeinc!BP71</f>
        <v>-4.7883088700473309E-4</v>
      </c>
      <c r="M79" s="136">
        <f>compopeinc!BQ71</f>
        <v>1.5984438359737396E-3</v>
      </c>
      <c r="N79" s="136">
        <f>compopeinc!BR71</f>
        <v>2.4399887770414352E-3</v>
      </c>
      <c r="O79" s="136">
        <f>compopeinc!BS71</f>
        <v>4.8648560419678688E-2</v>
      </c>
      <c r="P79" s="136">
        <f>compopeinc!BT71</f>
        <v>0.13179731606594508</v>
      </c>
      <c r="Q79" s="136">
        <f>compopeinc!BU71</f>
        <v>4.6150288070064254E-3</v>
      </c>
      <c r="R79" s="106">
        <f>compopeinc!CD71</f>
        <v>0.46261784434318542</v>
      </c>
      <c r="S79" s="105">
        <f>compopeinc!CE71</f>
        <v>1.1492934077978134E-2</v>
      </c>
      <c r="T79" s="105">
        <f>compopeinc!CF71</f>
        <v>1.8330238992348313E-2</v>
      </c>
      <c r="U79" s="105">
        <f>compopeinc!CG71</f>
        <v>7.6521541923284531E-3</v>
      </c>
      <c r="V79" s="105">
        <f>compopeinc!CH71</f>
        <v>6.2499120831489563E-3</v>
      </c>
      <c r="W79" s="105">
        <f>compopeinc!CI71</f>
        <v>8.021143008954823E-2</v>
      </c>
      <c r="X79" s="105">
        <f>compopeinc!CJ71</f>
        <v>0.32724896563731143</v>
      </c>
      <c r="Y79" s="134">
        <f>compopeinc!CK71</f>
        <v>1.1432182727828545E-2</v>
      </c>
      <c r="AB79" s="597">
        <f t="shared" si="3"/>
        <v>5.3318217396736145E-8</v>
      </c>
      <c r="AC79" s="597">
        <f t="shared" si="4"/>
        <v>2.6775524020195007E-8</v>
      </c>
      <c r="AD79" s="597">
        <f t="shared" si="5"/>
        <v>2.6542693376541138E-8</v>
      </c>
    </row>
    <row r="80" spans="1:30" x14ac:dyDescent="0.2">
      <c r="A80" s="137">
        <v>1983</v>
      </c>
      <c r="B80" s="135">
        <f>1-TB2b!B80</f>
        <v>0.64657357335090637</v>
      </c>
      <c r="C80" s="411">
        <f>compopeinc!BW72</f>
        <v>1.4869704842567444E-2</v>
      </c>
      <c r="D80" s="411">
        <f>compopeinc!BX72</f>
        <v>1.4470597845502198E-2</v>
      </c>
      <c r="E80" s="411">
        <f>compopeinc!BY72</f>
        <v>8.802422322332859E-3</v>
      </c>
      <c r="F80" s="411">
        <f>compopeinc!BZ72</f>
        <v>8.8942162692546844E-3</v>
      </c>
      <c r="G80" s="411">
        <f>compopeinc!CA72</f>
        <v>0.13623127155005932</v>
      </c>
      <c r="H80" s="411">
        <f>compopeinc!CB72</f>
        <v>0.44657866560817971</v>
      </c>
      <c r="I80" s="412">
        <f>compopeinc!CC72</f>
        <v>1.6726671746361096E-2</v>
      </c>
      <c r="J80" s="170">
        <f>compopeinc!BN72</f>
        <v>0.1834067702293396</v>
      </c>
      <c r="K80" s="136">
        <f>compopeinc!BO72</f>
        <v>2.6516318321228027E-3</v>
      </c>
      <c r="L80" s="136">
        <f>compopeinc!BP72</f>
        <v>-1.714625395834446E-3</v>
      </c>
      <c r="M80" s="136">
        <f>compopeinc!BQ72</f>
        <v>1.5792958438396454E-3</v>
      </c>
      <c r="N80" s="136">
        <f>compopeinc!BR72</f>
        <v>2.4620369076728821E-3</v>
      </c>
      <c r="O80" s="136">
        <f>compopeinc!BS72</f>
        <v>4.7364933416247368E-2</v>
      </c>
      <c r="P80" s="136">
        <f>compopeinc!BT72</f>
        <v>0.12621645820199406</v>
      </c>
      <c r="Q80" s="136">
        <f>compopeinc!BU72</f>
        <v>4.8470105522974566E-3</v>
      </c>
      <c r="R80" s="106">
        <f>compopeinc!CD72</f>
        <v>0.46316680312156677</v>
      </c>
      <c r="S80" s="105">
        <f>compopeinc!CE72</f>
        <v>1.2218073010444641E-2</v>
      </c>
      <c r="T80" s="105">
        <f>compopeinc!CF72</f>
        <v>1.6185223241336644E-2</v>
      </c>
      <c r="U80" s="105">
        <f>compopeinc!CG72</f>
        <v>7.2231264784932137E-3</v>
      </c>
      <c r="V80" s="105">
        <f>compopeinc!CH72</f>
        <v>6.4321793615818024E-3</v>
      </c>
      <c r="W80" s="105">
        <f>compopeinc!CI72</f>
        <v>8.8866338133811951E-2</v>
      </c>
      <c r="X80" s="105">
        <f>compopeinc!CJ72</f>
        <v>0.32035850182966474</v>
      </c>
      <c r="Y80" s="134">
        <f>compopeinc!CK72</f>
        <v>1.1883366770584523E-2</v>
      </c>
      <c r="AB80" s="597">
        <f t="shared" si="3"/>
        <v>2.3166649043560028E-8</v>
      </c>
      <c r="AC80" s="597">
        <f t="shared" si="4"/>
        <v>2.8870999813079834E-8</v>
      </c>
      <c r="AD80" s="597">
        <f t="shared" si="5"/>
        <v>-5.7043507695198059E-9</v>
      </c>
    </row>
    <row r="81" spans="1:30" x14ac:dyDescent="0.2">
      <c r="A81" s="137">
        <v>1984</v>
      </c>
      <c r="B81" s="135">
        <f>1-TB2b!B81</f>
        <v>0.63507312536239624</v>
      </c>
      <c r="C81" s="411">
        <f>compopeinc!BW73</f>
        <v>1.5005528926849365E-2</v>
      </c>
      <c r="D81" s="411">
        <f>compopeinc!BX73</f>
        <v>1.2341654859483242E-2</v>
      </c>
      <c r="E81" s="411">
        <f>compopeinc!BY73</f>
        <v>7.6293488964438438E-3</v>
      </c>
      <c r="F81" s="411">
        <f>compopeinc!BZ73</f>
        <v>8.6172036826610565E-3</v>
      </c>
      <c r="G81" s="411">
        <f>compopeinc!CA73</f>
        <v>0.13283319305628538</v>
      </c>
      <c r="H81" s="411">
        <f>compopeinc!CB73</f>
        <v>0.44139111047251267</v>
      </c>
      <c r="I81" s="412">
        <f>compopeinc!CC73</f>
        <v>1.7255091987418675E-2</v>
      </c>
      <c r="J81" s="170">
        <f>compopeinc!BN73</f>
        <v>0.1794438362121582</v>
      </c>
      <c r="K81" s="136">
        <f>compopeinc!BO73</f>
        <v>2.5762766599655151E-3</v>
      </c>
      <c r="L81" s="136">
        <f>compopeinc!BP73</f>
        <v>-2.6651865337044001E-3</v>
      </c>
      <c r="M81" s="136">
        <f>compopeinc!BQ73</f>
        <v>1.3134535402059555E-3</v>
      </c>
      <c r="N81" s="136">
        <f>compopeinc!BR73</f>
        <v>2.1968632936477661E-3</v>
      </c>
      <c r="O81" s="136">
        <f>compopeinc!BS73</f>
        <v>4.2897943407297134E-2</v>
      </c>
      <c r="P81" s="136">
        <f>compopeinc!BT73</f>
        <v>0.12857959288854662</v>
      </c>
      <c r="Q81" s="136">
        <f>compopeinc!BU73</f>
        <v>4.5448442945950985E-3</v>
      </c>
      <c r="R81" s="106">
        <f>compopeinc!CD73</f>
        <v>0.45562928915023804</v>
      </c>
      <c r="S81" s="105">
        <f>compopeinc!CE73</f>
        <v>1.242925226688385E-2</v>
      </c>
      <c r="T81" s="105">
        <f>compopeinc!CF73</f>
        <v>1.5006841393187642E-2</v>
      </c>
      <c r="U81" s="105">
        <f>compopeinc!CG73</f>
        <v>6.3158953562378883E-3</v>
      </c>
      <c r="V81" s="105">
        <f>compopeinc!CH73</f>
        <v>6.4203403890132904E-3</v>
      </c>
      <c r="W81" s="105">
        <f>compopeinc!CI73</f>
        <v>8.9935249648988247E-2</v>
      </c>
      <c r="X81" s="105">
        <f>compopeinc!CJ73</f>
        <v>0.31282670190185563</v>
      </c>
      <c r="Y81" s="134">
        <f>compopeinc!CK73</f>
        <v>1.2695063374934042E-2</v>
      </c>
      <c r="AB81" s="597">
        <f t="shared" si="3"/>
        <v>-6.5192580223083496E-9</v>
      </c>
      <c r="AC81" s="597">
        <f t="shared" si="4"/>
        <v>4.8661604523658752E-8</v>
      </c>
      <c r="AD81" s="597">
        <f t="shared" si="5"/>
        <v>-5.5180862545967102E-8</v>
      </c>
    </row>
    <row r="82" spans="1:30" x14ac:dyDescent="0.2">
      <c r="A82" s="137">
        <v>1985</v>
      </c>
      <c r="B82" s="135">
        <f>1-TB2b!B82</f>
        <v>0.63386660814285278</v>
      </c>
      <c r="C82" s="411">
        <f>compopeinc!BW74</f>
        <v>1.3566385954618454E-2</v>
      </c>
      <c r="D82" s="411">
        <f>compopeinc!BX74</f>
        <v>8.2069995114579797E-3</v>
      </c>
      <c r="E82" s="411">
        <f>compopeinc!BY74</f>
        <v>6.2503498047590256E-3</v>
      </c>
      <c r="F82" s="411">
        <f>compopeinc!BZ74</f>
        <v>8.7025351822376251E-3</v>
      </c>
      <c r="G82" s="411">
        <f>compopeinc!CA74</f>
        <v>0.13934086076915264</v>
      </c>
      <c r="H82" s="411">
        <f>compopeinc!CB74</f>
        <v>0.44007091195158832</v>
      </c>
      <c r="I82" s="412">
        <f>compopeinc!CC74</f>
        <v>1.772853202350266E-2</v>
      </c>
      <c r="J82" s="170">
        <f>compopeinc!BN74</f>
        <v>0.17809480428695679</v>
      </c>
      <c r="K82" s="136">
        <f>compopeinc!BO74</f>
        <v>2.2880434989929199E-3</v>
      </c>
      <c r="L82" s="136">
        <f>compopeinc!BP74</f>
        <v>-3.9418733213096857E-3</v>
      </c>
      <c r="M82" s="136">
        <f>compopeinc!BQ74</f>
        <v>7.7694281935691833E-4</v>
      </c>
      <c r="N82" s="136">
        <f>compopeinc!BR74</f>
        <v>2.4039782583713531E-3</v>
      </c>
      <c r="O82" s="136">
        <f>compopeinc!BS74</f>
        <v>4.2881809175014496E-2</v>
      </c>
      <c r="P82" s="136">
        <f>compopeinc!BT74</f>
        <v>0.12861686541634607</v>
      </c>
      <c r="Q82" s="136">
        <f>compopeinc!BU74</f>
        <v>5.0690810481925173E-3</v>
      </c>
      <c r="R82" s="106">
        <f>compopeinc!CD74</f>
        <v>0.455771803855896</v>
      </c>
      <c r="S82" s="105">
        <f>compopeinc!CE74</f>
        <v>1.1278342455625534E-2</v>
      </c>
      <c r="T82" s="105">
        <f>compopeinc!CF74</f>
        <v>1.2148872832767665E-2</v>
      </c>
      <c r="U82" s="105">
        <f>compopeinc!CG74</f>
        <v>5.4734069854021072E-3</v>
      </c>
      <c r="V82" s="105">
        <f>compopeinc!CH74</f>
        <v>6.298556923866272E-3</v>
      </c>
      <c r="W82" s="105">
        <f>compopeinc!CI74</f>
        <v>9.6459051594138145E-2</v>
      </c>
      <c r="X82" s="105">
        <f>compopeinc!CJ74</f>
        <v>0.31145783364151247</v>
      </c>
      <c r="Y82" s="134">
        <f>compopeinc!CK74</f>
        <v>1.2655663869039921E-2</v>
      </c>
      <c r="AB82" s="597">
        <f t="shared" si="3"/>
        <v>3.2945536077022552E-8</v>
      </c>
      <c r="AC82" s="597">
        <f t="shared" si="4"/>
        <v>-4.2608007788658142E-8</v>
      </c>
      <c r="AD82" s="597">
        <f t="shared" si="5"/>
        <v>7.5553543865680695E-8</v>
      </c>
    </row>
    <row r="83" spans="1:30" x14ac:dyDescent="0.2">
      <c r="A83" s="137">
        <v>1986</v>
      </c>
      <c r="B83" s="135">
        <f>1-TB2b!B83</f>
        <v>0.63659948110580444</v>
      </c>
      <c r="C83" s="411">
        <f>compopeinc!BW75</f>
        <v>1.267637312412262E-2</v>
      </c>
      <c r="D83" s="411">
        <f>compopeinc!BX75</f>
        <v>6.4566469518467784E-3</v>
      </c>
      <c r="E83" s="411">
        <f>compopeinc!BY75</f>
        <v>4.2949113994836807E-3</v>
      </c>
      <c r="F83" s="411">
        <f>compopeinc!BZ75</f>
        <v>8.7638311088085175E-3</v>
      </c>
      <c r="G83" s="411">
        <f>compopeinc!CA75</f>
        <v>0.14113377360627055</v>
      </c>
      <c r="H83" s="411">
        <f>compopeinc!CB75</f>
        <v>0.44447243844792766</v>
      </c>
      <c r="I83" s="412">
        <f>compopeinc!CC75</f>
        <v>1.8801513335848615E-2</v>
      </c>
      <c r="J83" s="170">
        <f>compopeinc!BN75</f>
        <v>0.17612302303314209</v>
      </c>
      <c r="K83" s="136">
        <f>compopeinc!BO75</f>
        <v>2.1186992526054382E-3</v>
      </c>
      <c r="L83" s="136">
        <f>compopeinc!BP75</f>
        <v>-4.7641375567764044E-3</v>
      </c>
      <c r="M83" s="136">
        <f>compopeinc!BQ75</f>
        <v>4.4286996126174927E-4</v>
      </c>
      <c r="N83" s="136">
        <f>compopeinc!BR75</f>
        <v>2.4405177682638168E-3</v>
      </c>
      <c r="O83" s="136">
        <f>compopeinc!BS75</f>
        <v>4.3795276433229446E-2</v>
      </c>
      <c r="P83" s="136">
        <f>compopeinc!BT75</f>
        <v>0.12671553226751484</v>
      </c>
      <c r="Q83" s="136">
        <f>compopeinc!BU75</f>
        <v>5.374283766325344E-3</v>
      </c>
      <c r="R83" s="106">
        <f>compopeinc!CD75</f>
        <v>0.46047645807266235</v>
      </c>
      <c r="S83" s="105">
        <f>compopeinc!CE75</f>
        <v>1.0557673871517181E-2</v>
      </c>
      <c r="T83" s="105">
        <f>compopeinc!CF75</f>
        <v>1.1220784508623183E-2</v>
      </c>
      <c r="U83" s="105">
        <f>compopeinc!CG75</f>
        <v>3.8520414382219315E-3</v>
      </c>
      <c r="V83" s="105">
        <f>compopeinc!CH75</f>
        <v>6.3233133405447006E-3</v>
      </c>
      <c r="W83" s="105">
        <f>compopeinc!CI75</f>
        <v>9.7338497173041105E-2</v>
      </c>
      <c r="X83" s="105">
        <f>compopeinc!CJ75</f>
        <v>0.31775641497296742</v>
      </c>
      <c r="Y83" s="134">
        <f>compopeinc!CK75</f>
        <v>1.3427720776968678E-2</v>
      </c>
      <c r="AB83" s="597">
        <f t="shared" si="3"/>
        <v>-6.8685039877891541E-9</v>
      </c>
      <c r="AC83" s="597">
        <f t="shared" si="4"/>
        <v>-1.885928213596344E-8</v>
      </c>
      <c r="AD83" s="597">
        <f t="shared" si="5"/>
        <v>1.1990778148174286E-8</v>
      </c>
    </row>
    <row r="84" spans="1:30" x14ac:dyDescent="0.2">
      <c r="A84" s="137">
        <v>1987</v>
      </c>
      <c r="B84" s="135">
        <f>1-TB2b!B84</f>
        <v>0.62533926963806152</v>
      </c>
      <c r="C84" s="411">
        <f>compopeinc!BW76</f>
        <v>1.3344407081604004E-2</v>
      </c>
      <c r="D84" s="411">
        <f>compopeinc!BX76</f>
        <v>2.2103128721937537E-3</v>
      </c>
      <c r="E84" s="411">
        <f>compopeinc!BY76</f>
        <v>4.7681676223874092E-3</v>
      </c>
      <c r="F84" s="411">
        <f>compopeinc!BZ76</f>
        <v>8.4618851542472839E-3</v>
      </c>
      <c r="G84" s="411">
        <f>compopeinc!CA76</f>
        <v>0.13295599259436131</v>
      </c>
      <c r="H84" s="411">
        <f>compopeinc!CB76</f>
        <v>0.44383985279283905</v>
      </c>
      <c r="I84" s="412">
        <f>compopeinc!CC76</f>
        <v>1.9758657457610126E-2</v>
      </c>
      <c r="J84" s="170">
        <f>compopeinc!BN76</f>
        <v>0.17359930276870728</v>
      </c>
      <c r="K84" s="136">
        <f>compopeinc!BO76</f>
        <v>2.3319832980632782E-3</v>
      </c>
      <c r="L84" s="136">
        <f>compopeinc!BP76</f>
        <v>-4.4945506379008293E-3</v>
      </c>
      <c r="M84" s="136">
        <f>compopeinc!BQ76</f>
        <v>4.9437768757343292E-4</v>
      </c>
      <c r="N84" s="136">
        <f>compopeinc!BR76</f>
        <v>2.367950975894928E-3</v>
      </c>
      <c r="O84" s="136">
        <f>compopeinc!BS76</f>
        <v>4.1385743767023087E-2</v>
      </c>
      <c r="P84" s="136">
        <f>compopeinc!BT76</f>
        <v>0.12573031740449858</v>
      </c>
      <c r="Q84" s="136">
        <f>compopeinc!BU76</f>
        <v>5.7835426721673097E-3</v>
      </c>
      <c r="R84" s="106">
        <f>compopeinc!CD76</f>
        <v>0.45173996686935425</v>
      </c>
      <c r="S84" s="105">
        <f>compopeinc!CE76</f>
        <v>1.1012423783540726E-2</v>
      </c>
      <c r="T84" s="105">
        <f>compopeinc!CF76</f>
        <v>6.704863510094583E-3</v>
      </c>
      <c r="U84" s="105">
        <f>compopeinc!CG76</f>
        <v>4.2737899348139763E-3</v>
      </c>
      <c r="V84" s="105">
        <f>compopeinc!CH76</f>
        <v>6.093934178352356E-3</v>
      </c>
      <c r="W84" s="105">
        <f>compopeinc!CI76</f>
        <v>9.1570248827338219E-2</v>
      </c>
      <c r="X84" s="105">
        <f>compopeinc!CJ76</f>
        <v>0.31810369495308755</v>
      </c>
      <c r="Y84" s="134">
        <f>compopeinc!CK76</f>
        <v>1.3980955220695767E-2</v>
      </c>
      <c r="AB84" s="597">
        <f t="shared" si="3"/>
        <v>-5.9371814131736755E-9</v>
      </c>
      <c r="AC84" s="597">
        <f t="shared" si="4"/>
        <v>-6.2398612499237061E-8</v>
      </c>
      <c r="AD84" s="597">
        <f t="shared" si="5"/>
        <v>5.6461431086063385E-8</v>
      </c>
    </row>
    <row r="85" spans="1:30" x14ac:dyDescent="0.2">
      <c r="A85" s="137">
        <v>1988</v>
      </c>
      <c r="B85" s="135">
        <f>1-TB2b!B85</f>
        <v>0.60753047466278076</v>
      </c>
      <c r="C85" s="411">
        <f>compopeinc!BW77</f>
        <v>1.1946354061365128E-2</v>
      </c>
      <c r="D85" s="411">
        <f>compopeinc!BX77</f>
        <v>8.5156795103102922E-4</v>
      </c>
      <c r="E85" s="411">
        <f>compopeinc!BY77</f>
        <v>5.2264519035816193E-3</v>
      </c>
      <c r="F85" s="411">
        <f>compopeinc!BZ77</f>
        <v>8.3051584661006927E-3</v>
      </c>
      <c r="G85" s="411">
        <f>compopeinc!CA77</f>
        <v>0.12936816923320293</v>
      </c>
      <c r="H85" s="411">
        <f>compopeinc!CB77</f>
        <v>0.43220459106797149</v>
      </c>
      <c r="I85" s="412">
        <f>compopeinc!CC77</f>
        <v>1.9628139255104787E-2</v>
      </c>
      <c r="J85" s="170">
        <f>compopeinc!BN77</f>
        <v>0.16872024536132812</v>
      </c>
      <c r="K85" s="136">
        <f>compopeinc!BO77</f>
        <v>2.1479129791259766E-3</v>
      </c>
      <c r="L85" s="136">
        <f>compopeinc!BP77</f>
        <v>-4.8608183860778809E-3</v>
      </c>
      <c r="M85" s="136">
        <f>compopeinc!BQ77</f>
        <v>8.230302482843399E-4</v>
      </c>
      <c r="N85" s="136">
        <f>compopeinc!BR77</f>
        <v>2.484416589140892E-3</v>
      </c>
      <c r="O85" s="136">
        <f>compopeinc!BS77</f>
        <v>3.9627537131309509E-2</v>
      </c>
      <c r="P85" s="136">
        <f>compopeinc!BT77</f>
        <v>0.12234791226109186</v>
      </c>
      <c r="Q85" s="136">
        <f>compopeinc!BU77</f>
        <v>6.1501651314862698E-3</v>
      </c>
      <c r="R85" s="106">
        <f>compopeinc!CD77</f>
        <v>0.43881022930145264</v>
      </c>
      <c r="S85" s="105">
        <f>compopeinc!CE77</f>
        <v>9.798441082239151E-3</v>
      </c>
      <c r="T85" s="105">
        <f>compopeinc!CF77</f>
        <v>5.7123863371089101E-3</v>
      </c>
      <c r="U85" s="105">
        <f>compopeinc!CG77</f>
        <v>4.4034216552972794E-3</v>
      </c>
      <c r="V85" s="105">
        <f>compopeinc!CH77</f>
        <v>5.8207418769598007E-3</v>
      </c>
      <c r="W85" s="105">
        <f>compopeinc!CI77</f>
        <v>8.9740632101893425E-2</v>
      </c>
      <c r="X85" s="105">
        <f>compopeinc!CJ77</f>
        <v>0.30983938917613396</v>
      </c>
      <c r="Y85" s="134">
        <f>compopeinc!CK77</f>
        <v>1.3495263754364169E-2</v>
      </c>
      <c r="AB85" s="597">
        <f t="shared" si="3"/>
        <v>4.2724423110485077E-8</v>
      </c>
      <c r="AC85" s="597">
        <f t="shared" si="4"/>
        <v>8.9406967135330362E-8</v>
      </c>
      <c r="AD85" s="597">
        <f t="shared" si="5"/>
        <v>-4.6682544052600861E-8</v>
      </c>
    </row>
    <row r="86" spans="1:30" x14ac:dyDescent="0.2">
      <c r="A86" s="137">
        <v>1989</v>
      </c>
      <c r="B86" s="135">
        <f>1-TB2b!B86</f>
        <v>0.61205404996871948</v>
      </c>
      <c r="C86" s="411">
        <f>compopeinc!BW78</f>
        <v>1.251240074634552E-2</v>
      </c>
      <c r="D86" s="411">
        <f>compopeinc!BX78</f>
        <v>4.6503636986017227E-4</v>
      </c>
      <c r="E86" s="411">
        <f>compopeinc!BY78</f>
        <v>5.2692145109176636E-3</v>
      </c>
      <c r="F86" s="411">
        <f>compopeinc!BZ78</f>
        <v>8.4168072789907455E-3</v>
      </c>
      <c r="G86" s="411">
        <f>compopeinc!CA78</f>
        <v>0.13171803578734398</v>
      </c>
      <c r="H86" s="411">
        <f>compopeinc!CB78</f>
        <v>0.43358295251835882</v>
      </c>
      <c r="I86" s="412">
        <f>compopeinc!CC78</f>
        <v>2.0089588787063961E-2</v>
      </c>
      <c r="J86" s="170">
        <f>compopeinc!BN78</f>
        <v>0.16976416110992432</v>
      </c>
      <c r="K86" s="136">
        <f>compopeinc!BO78</f>
        <v>2.2833794355392456E-3</v>
      </c>
      <c r="L86" s="136">
        <f>compopeinc!BP78</f>
        <v>-5.5239871144294739E-3</v>
      </c>
      <c r="M86" s="136">
        <f>compopeinc!BQ78</f>
        <v>1.0385420173406601E-3</v>
      </c>
      <c r="N86" s="136">
        <f>compopeinc!BR78</f>
        <v>2.5359131395816803E-3</v>
      </c>
      <c r="O86" s="136">
        <f>compopeinc!BS78</f>
        <v>4.0407728403806686E-2</v>
      </c>
      <c r="P86" s="136">
        <f>compopeinc!BT78</f>
        <v>0.12267487760857443</v>
      </c>
      <c r="Q86" s="136">
        <f>compopeinc!BU78</f>
        <v>6.3476349763502762E-3</v>
      </c>
      <c r="R86" s="106">
        <f>compopeinc!CD78</f>
        <v>0.44228988885879517</v>
      </c>
      <c r="S86" s="105">
        <f>compopeinc!CE78</f>
        <v>1.0229021310806274E-2</v>
      </c>
      <c r="T86" s="105">
        <f>compopeinc!CF78</f>
        <v>5.9890234842896461E-3</v>
      </c>
      <c r="U86" s="105">
        <f>compopeinc!CG78</f>
        <v>4.2306724935770035E-3</v>
      </c>
      <c r="V86" s="105">
        <f>compopeinc!CH78</f>
        <v>5.8808941394090652E-3</v>
      </c>
      <c r="W86" s="105">
        <f>compopeinc!CI78</f>
        <v>9.1310307383537292E-2</v>
      </c>
      <c r="X86" s="105">
        <f>compopeinc!CJ78</f>
        <v>0.31088760205690241</v>
      </c>
      <c r="Y86" s="134">
        <f>compopeinc!CK78</f>
        <v>1.3762426663595674E-2</v>
      </c>
      <c r="AB86" s="597">
        <f t="shared" si="3"/>
        <v>1.3969838619232178E-8</v>
      </c>
      <c r="AC86" s="597">
        <f t="shared" si="4"/>
        <v>7.2643160820007324E-8</v>
      </c>
      <c r="AD86" s="597">
        <f t="shared" si="5"/>
        <v>-5.8673322200775146E-8</v>
      </c>
    </row>
    <row r="87" spans="1:30" x14ac:dyDescent="0.2">
      <c r="A87" s="147">
        <v>1990</v>
      </c>
      <c r="B87" s="146">
        <f>1-TB2b!B87</f>
        <v>0.61233788728713989</v>
      </c>
      <c r="C87" s="509">
        <f>compopeinc!BW79</f>
        <v>1.204020157456398E-2</v>
      </c>
      <c r="D87" s="509">
        <f>compopeinc!BX79</f>
        <v>-2.0169164054095745E-3</v>
      </c>
      <c r="E87" s="509">
        <f>compopeinc!BY79</f>
        <v>6.068522110581398E-3</v>
      </c>
      <c r="F87" s="509">
        <f>compopeinc!BZ79</f>
        <v>8.2441158592700958E-3</v>
      </c>
      <c r="G87" s="509">
        <f>compopeinc!CA79</f>
        <v>0.13306098384782672</v>
      </c>
      <c r="H87" s="509">
        <f>compopeinc!CB79</f>
        <v>0.43563901897037727</v>
      </c>
      <c r="I87" s="510">
        <f>compopeinc!CC79</f>
        <v>1.9301963192575149E-2</v>
      </c>
      <c r="J87" s="173">
        <f>compopeinc!BN79</f>
        <v>0.16863638162612915</v>
      </c>
      <c r="K87" s="145">
        <f>compopeinc!BO79</f>
        <v>2.2315755486488342E-3</v>
      </c>
      <c r="L87" s="145">
        <f>compopeinc!BP79</f>
        <v>-7.0510506629943848E-3</v>
      </c>
      <c r="M87" s="145">
        <f>compopeinc!BQ79</f>
        <v>7.6136365532875061E-4</v>
      </c>
      <c r="N87" s="145">
        <f>compopeinc!BR79</f>
        <v>2.5117937475442886E-3</v>
      </c>
      <c r="O87" s="145">
        <f>compopeinc!BS79</f>
        <v>4.0384352207183838E-2</v>
      </c>
      <c r="P87" s="145">
        <f>compopeinc!BT79</f>
        <v>0.12365228947466095</v>
      </c>
      <c r="Q87" s="145">
        <f>compopeinc!BU79</f>
        <v>6.1460185402087419E-3</v>
      </c>
      <c r="R87" s="112">
        <f>compopeinc!CD79</f>
        <v>0.44370150566101074</v>
      </c>
      <c r="S87" s="111">
        <f>compopeinc!CE79</f>
        <v>9.8086260259151459E-3</v>
      </c>
      <c r="T87" s="111">
        <f>compopeinc!CF79</f>
        <v>5.0341342575848103E-3</v>
      </c>
      <c r="U87" s="111">
        <f>compopeinc!CG79</f>
        <v>5.3071584552526474E-3</v>
      </c>
      <c r="V87" s="111">
        <f>compopeinc!CH79</f>
        <v>5.7323221117258072E-3</v>
      </c>
      <c r="W87" s="111">
        <f>compopeinc!CI79</f>
        <v>9.2676631640642881E-2</v>
      </c>
      <c r="X87" s="111">
        <f>compopeinc!CJ79</f>
        <v>0.31196600982613487</v>
      </c>
      <c r="Y87" s="172">
        <f>compopeinc!CK79</f>
        <v>1.3176664321947871E-2</v>
      </c>
      <c r="AB87" s="597">
        <f t="shared" si="3"/>
        <v>-1.862645149230957E-9</v>
      </c>
      <c r="AC87" s="597">
        <f t="shared" si="4"/>
        <v>3.9115548133850098E-8</v>
      </c>
      <c r="AD87" s="597">
        <f t="shared" si="5"/>
        <v>-4.0978193283081055E-8</v>
      </c>
    </row>
    <row r="88" spans="1:30" x14ac:dyDescent="0.2">
      <c r="A88" s="137">
        <v>1991</v>
      </c>
      <c r="B88" s="135">
        <f>1-TB2b!B88</f>
        <v>0.61669367551803589</v>
      </c>
      <c r="C88" s="411">
        <f>compopeinc!BW80</f>
        <v>1.4378767460584641E-2</v>
      </c>
      <c r="D88" s="411">
        <f>compopeinc!BX80</f>
        <v>-6.5810964442789555E-3</v>
      </c>
      <c r="E88" s="411">
        <f>compopeinc!BY80</f>
        <v>7.4833016842603683E-3</v>
      </c>
      <c r="F88" s="411">
        <f>compopeinc!BZ80</f>
        <v>7.8874006867408752E-3</v>
      </c>
      <c r="G88" s="411">
        <f>compopeinc!CA80</f>
        <v>0.1367222610861063</v>
      </c>
      <c r="H88" s="411">
        <f>compopeinc!CB80</f>
        <v>0.43813330373900372</v>
      </c>
      <c r="I88" s="412">
        <f>compopeinc!CC80</f>
        <v>1.8669746153183411E-2</v>
      </c>
      <c r="J88" s="170">
        <f>compopeinc!BN80</f>
        <v>0.16713327169418335</v>
      </c>
      <c r="K88" s="136">
        <f>compopeinc!BO80</f>
        <v>2.6855543255805969E-3</v>
      </c>
      <c r="L88" s="136">
        <f>compopeinc!BP80</f>
        <v>-9.0543660335242748E-3</v>
      </c>
      <c r="M88" s="136">
        <f>compopeinc!BQ80</f>
        <v>1.2959986925125122E-3</v>
      </c>
      <c r="N88" s="136">
        <f>compopeinc!BR80</f>
        <v>2.4618357419967651E-3</v>
      </c>
      <c r="O88" s="136">
        <f>compopeinc!BS80</f>
        <v>4.0993298403918743E-2</v>
      </c>
      <c r="P88" s="136">
        <f>compopeinc!BT80</f>
        <v>0.12262721259952054</v>
      </c>
      <c r="Q88" s="136">
        <f>compopeinc!BU80</f>
        <v>6.1237114214850903E-3</v>
      </c>
      <c r="R88" s="106">
        <f>compopeinc!CD80</f>
        <v>0.44956040382385254</v>
      </c>
      <c r="S88" s="105">
        <f>compopeinc!CE80</f>
        <v>1.1693213135004044E-2</v>
      </c>
      <c r="T88" s="105">
        <f>compopeinc!CF80</f>
        <v>2.4732695892453194E-3</v>
      </c>
      <c r="U88" s="105">
        <f>compopeinc!CG80</f>
        <v>6.1873029917478561E-3</v>
      </c>
      <c r="V88" s="105">
        <f>compopeinc!CH80</f>
        <v>5.4255649447441101E-3</v>
      </c>
      <c r="W88" s="105">
        <f>compopeinc!CI80</f>
        <v>9.5728962682187557E-2</v>
      </c>
      <c r="X88" s="105">
        <f>compopeinc!CJ80</f>
        <v>0.31547696744954978</v>
      </c>
      <c r="Y88" s="134">
        <f>compopeinc!CK80</f>
        <v>1.2575158421631729E-2</v>
      </c>
      <c r="AB88" s="597">
        <f t="shared" si="3"/>
        <v>-8.8475644588470459E-9</v>
      </c>
      <c r="AC88" s="597">
        <f t="shared" si="4"/>
        <v>2.6542693376541138E-8</v>
      </c>
      <c r="AD88" s="597">
        <f t="shared" si="5"/>
        <v>-3.5390257835388184E-8</v>
      </c>
    </row>
    <row r="89" spans="1:30" x14ac:dyDescent="0.2">
      <c r="A89" s="137">
        <v>1992</v>
      </c>
      <c r="B89" s="135">
        <f>1-TB2b!B89</f>
        <v>0.60567867755889893</v>
      </c>
      <c r="C89" s="411">
        <f>compopeinc!BW81</f>
        <v>1.3820458203554153E-2</v>
      </c>
      <c r="D89" s="411">
        <f>compopeinc!BX81</f>
        <v>-9.4527972396463156E-3</v>
      </c>
      <c r="E89" s="411">
        <f>compopeinc!BY81</f>
        <v>9.5682963728904724E-3</v>
      </c>
      <c r="F89" s="411">
        <f>compopeinc!BZ81</f>
        <v>7.6927002519369125E-3</v>
      </c>
      <c r="G89" s="411">
        <f>compopeinc!CA81</f>
        <v>0.13651072676293552</v>
      </c>
      <c r="H89" s="411">
        <f>compopeinc!CB81</f>
        <v>0.42872553892508536</v>
      </c>
      <c r="I89" s="412">
        <f>compopeinc!CC81</f>
        <v>1.8813768251981451E-2</v>
      </c>
      <c r="J89" s="170">
        <f>compopeinc!BN81</f>
        <v>0.15993767976760864</v>
      </c>
      <c r="K89" s="136">
        <f>compopeinc!BO81</f>
        <v>2.4728439748287201E-3</v>
      </c>
      <c r="L89" s="136">
        <f>compopeinc!BP81</f>
        <v>-1.0202311910688877E-2</v>
      </c>
      <c r="M89" s="136">
        <f>compopeinc!BQ81</f>
        <v>2.1228007972240448E-3</v>
      </c>
      <c r="N89" s="136">
        <f>compopeinc!BR81</f>
        <v>2.3038666695356369E-3</v>
      </c>
      <c r="O89" s="136">
        <f>compopeinc!BS81</f>
        <v>4.2052765376865864E-2</v>
      </c>
      <c r="P89" s="136">
        <f>compopeinc!BT81</f>
        <v>0.11519927672041205</v>
      </c>
      <c r="Q89" s="136">
        <f>compopeinc!BU81</f>
        <v>5.9884623538181397E-3</v>
      </c>
      <c r="R89" s="106">
        <f>compopeinc!CD81</f>
        <v>0.44574099779129028</v>
      </c>
      <c r="S89" s="105">
        <f>compopeinc!CE81</f>
        <v>1.1347614228725433E-2</v>
      </c>
      <c r="T89" s="105">
        <f>compopeinc!CF81</f>
        <v>7.4951467104256153E-4</v>
      </c>
      <c r="U89" s="105">
        <f>compopeinc!CG81</f>
        <v>7.4454955756664276E-3</v>
      </c>
      <c r="V89" s="105">
        <f>compopeinc!CH81</f>
        <v>5.3888335824012756E-3</v>
      </c>
      <c r="W89" s="105">
        <f>compopeinc!CI81</f>
        <v>9.4457961386069655E-2</v>
      </c>
      <c r="X89" s="105">
        <f>compopeinc!CJ81</f>
        <v>0.31349412465318338</v>
      </c>
      <c r="Y89" s="134">
        <f>compopeinc!CK81</f>
        <v>1.2857443449653195E-2</v>
      </c>
      <c r="AB89" s="597">
        <f t="shared" si="3"/>
        <v>-1.3969838619232178E-8</v>
      </c>
      <c r="AC89" s="597">
        <f t="shared" si="4"/>
        <v>-2.4214386940002441E-8</v>
      </c>
      <c r="AD89" s="597">
        <f t="shared" si="5"/>
        <v>1.0244548376281415E-8</v>
      </c>
    </row>
    <row r="90" spans="1:30" x14ac:dyDescent="0.2">
      <c r="A90" s="137">
        <v>1993</v>
      </c>
      <c r="B90" s="135">
        <f>1-TB2b!B90</f>
        <v>0.60909938812255859</v>
      </c>
      <c r="C90" s="411">
        <f>compopeinc!BW82</f>
        <v>1.4616303145885468E-2</v>
      </c>
      <c r="D90" s="411">
        <f>compopeinc!BX82</f>
        <v>-1.1068162275478244E-2</v>
      </c>
      <c r="E90" s="411">
        <f>compopeinc!BY82</f>
        <v>1.3000635430216789E-2</v>
      </c>
      <c r="F90" s="411">
        <f>compopeinc!BZ82</f>
        <v>7.5439121574163437E-3</v>
      </c>
      <c r="G90" s="411">
        <f>compopeinc!CA82</f>
        <v>0.13684204267337918</v>
      </c>
      <c r="H90" s="411">
        <f>compopeinc!CB82</f>
        <v>0.42927122487490221</v>
      </c>
      <c r="I90" s="412">
        <f>compopeinc!CC82</f>
        <v>1.8893396493148352E-2</v>
      </c>
      <c r="J90" s="170">
        <f>compopeinc!BN82</f>
        <v>0.1611931324005127</v>
      </c>
      <c r="K90" s="136">
        <f>compopeinc!BO82</f>
        <v>2.4035349488258362E-3</v>
      </c>
      <c r="L90" s="136">
        <f>compopeinc!BP82</f>
        <v>-1.0312273167073727E-2</v>
      </c>
      <c r="M90" s="136">
        <f>compopeinc!BQ82</f>
        <v>3.0232053250074387E-3</v>
      </c>
      <c r="N90" s="136">
        <f>compopeinc!BR82</f>
        <v>2.3939274251461029E-3</v>
      </c>
      <c r="O90" s="136">
        <f>compopeinc!BS82</f>
        <v>4.1314521804451942E-2</v>
      </c>
      <c r="P90" s="136">
        <f>compopeinc!BT82</f>
        <v>0.1159633659529494</v>
      </c>
      <c r="Q90" s="136">
        <f>compopeinc!BU82</f>
        <v>6.4067728114320125E-3</v>
      </c>
      <c r="R90" s="106">
        <f>compopeinc!CD82</f>
        <v>0.4479062557220459</v>
      </c>
      <c r="S90" s="105">
        <f>compopeinc!CE82</f>
        <v>1.2212768197059631E-2</v>
      </c>
      <c r="T90" s="105">
        <f>compopeinc!CF82</f>
        <v>-7.5588910840451717E-4</v>
      </c>
      <c r="U90" s="105">
        <f>compopeinc!CG82</f>
        <v>9.9774301052093506E-3</v>
      </c>
      <c r="V90" s="105">
        <f>compopeinc!CH82</f>
        <v>5.1499847322702408E-3</v>
      </c>
      <c r="W90" s="105">
        <f>compopeinc!CI82</f>
        <v>9.552752086892724E-2</v>
      </c>
      <c r="X90" s="105">
        <f>compopeinc!CJ82</f>
        <v>0.31326145960948792</v>
      </c>
      <c r="Y90" s="134">
        <f>compopeinc!CK82</f>
        <v>1.2533022994181239E-2</v>
      </c>
      <c r="AB90" s="597">
        <f t="shared" si="3"/>
        <v>3.5623088479042053E-8</v>
      </c>
      <c r="AC90" s="597">
        <f t="shared" si="4"/>
        <v>7.7299773693084717E-8</v>
      </c>
      <c r="AD90" s="597">
        <f t="shared" si="5"/>
        <v>-4.1676685214042664E-8</v>
      </c>
    </row>
    <row r="91" spans="1:30" x14ac:dyDescent="0.2">
      <c r="A91" s="137">
        <v>1994</v>
      </c>
      <c r="B91" s="135">
        <f>1-TB2b!B91</f>
        <v>0.60846015810966492</v>
      </c>
      <c r="C91" s="411">
        <f>compopeinc!BW83</f>
        <v>1.4658637344837189E-2</v>
      </c>
      <c r="D91" s="411">
        <f>compopeinc!BX83</f>
        <v>-1.1746763484552503E-2</v>
      </c>
      <c r="E91" s="411">
        <f>compopeinc!BY83</f>
        <v>1.5980376861989498E-2</v>
      </c>
      <c r="F91" s="411">
        <f>compopeinc!BZ83</f>
        <v>7.5838807970285416E-3</v>
      </c>
      <c r="G91" s="411">
        <f>compopeinc!CA83</f>
        <v>0.13678301707841456</v>
      </c>
      <c r="H91" s="411">
        <f>compopeinc!CB83</f>
        <v>0.42599769026412421</v>
      </c>
      <c r="I91" s="412">
        <f>compopeinc!CC83</f>
        <v>1.9203328561049171E-2</v>
      </c>
      <c r="J91" s="170">
        <f>compopeinc!BN83</f>
        <v>0.16129761934280396</v>
      </c>
      <c r="K91" s="136">
        <f>compopeinc!BO83</f>
        <v>2.4710968136787415E-3</v>
      </c>
      <c r="L91" s="136">
        <f>compopeinc!BP83</f>
        <v>-1.0204148944467306E-2</v>
      </c>
      <c r="M91" s="136">
        <f>compopeinc!BQ83</f>
        <v>3.8278549909591675E-3</v>
      </c>
      <c r="N91" s="136">
        <f>compopeinc!BR83</f>
        <v>2.3629125207662582E-3</v>
      </c>
      <c r="O91" s="136">
        <f>compopeinc!BS83</f>
        <v>4.0269852615892887E-2</v>
      </c>
      <c r="P91" s="136">
        <f>compopeinc!BT83</f>
        <v>0.11622751572583714</v>
      </c>
      <c r="Q91" s="136">
        <f>compopeinc!BU83</f>
        <v>6.342544467701528E-3</v>
      </c>
      <c r="R91" s="106">
        <f>compopeinc!CD83</f>
        <v>0.44716253876686096</v>
      </c>
      <c r="S91" s="105">
        <f>compopeinc!CE83</f>
        <v>1.2187540531158447E-2</v>
      </c>
      <c r="T91" s="105">
        <f>compopeinc!CF83</f>
        <v>-1.5426145400851965E-3</v>
      </c>
      <c r="U91" s="105">
        <f>compopeinc!CG83</f>
        <v>1.2152521871030331E-2</v>
      </c>
      <c r="V91" s="105">
        <f>compopeinc!CH83</f>
        <v>5.2209682762622833E-3</v>
      </c>
      <c r="W91" s="105">
        <f>compopeinc!CI83</f>
        <v>9.6513164462521672E-2</v>
      </c>
      <c r="X91" s="105">
        <f>compopeinc!CJ83</f>
        <v>0.30973290514557478</v>
      </c>
      <c r="Y91" s="134">
        <f>compopeinc!CK83</f>
        <v>1.2898053486059937E-2</v>
      </c>
      <c r="AB91" s="597">
        <f t="shared" si="3"/>
        <v>-9.3132257461547852E-9</v>
      </c>
      <c r="AC91" s="597">
        <f t="shared" si="4"/>
        <v>-8.8475644588470459E-9</v>
      </c>
      <c r="AD91" s="597">
        <f t="shared" si="5"/>
        <v>-4.6566128730773926E-10</v>
      </c>
    </row>
    <row r="92" spans="1:30" x14ac:dyDescent="0.2">
      <c r="A92" s="137">
        <v>1995</v>
      </c>
      <c r="B92" s="135">
        <f>1-TB2b!B92</f>
        <v>0.60101374983787537</v>
      </c>
      <c r="C92" s="411">
        <f>compopeinc!BW84</f>
        <v>1.4975104480981827E-2</v>
      </c>
      <c r="D92" s="411">
        <f>compopeinc!BX84</f>
        <v>-1.3726836536079645E-2</v>
      </c>
      <c r="E92" s="411">
        <f>compopeinc!BY84</f>
        <v>1.6189810819923878E-2</v>
      </c>
      <c r="F92" s="411">
        <f>compopeinc!BZ84</f>
        <v>7.521454244852066E-3</v>
      </c>
      <c r="G92" s="411">
        <f>compopeinc!CA84</f>
        <v>0.13713725144043565</v>
      </c>
      <c r="H92" s="411">
        <f>compopeinc!CB84</f>
        <v>0.4197058386238508</v>
      </c>
      <c r="I92" s="412">
        <f>compopeinc!CC84</f>
        <v>1.9211116519362467E-2</v>
      </c>
      <c r="J92" s="170">
        <f>compopeinc!BN84</f>
        <v>0.15753644704818726</v>
      </c>
      <c r="K92" s="136">
        <f>compopeinc!BO84</f>
        <v>2.4558901786804199E-3</v>
      </c>
      <c r="L92" s="136">
        <f>compopeinc!BP84</f>
        <v>-1.1300532147288322E-2</v>
      </c>
      <c r="M92" s="136">
        <f>compopeinc!BQ84</f>
        <v>3.5209599882364273E-3</v>
      </c>
      <c r="N92" s="136">
        <f>compopeinc!BR84</f>
        <v>2.280673012137413E-3</v>
      </c>
      <c r="O92" s="136">
        <f>compopeinc!BS84</f>
        <v>3.8885047659277916E-2</v>
      </c>
      <c r="P92" s="136">
        <f>compopeinc!BT84</f>
        <v>0.11550719570443574</v>
      </c>
      <c r="Q92" s="136">
        <f>compopeinc!BU84</f>
        <v>6.1872387297397472E-3</v>
      </c>
      <c r="R92" s="106">
        <f>compopeinc!CD84</f>
        <v>0.44347730278968811</v>
      </c>
      <c r="S92" s="105">
        <f>compopeinc!CE84</f>
        <v>1.2519214302301407E-2</v>
      </c>
      <c r="T92" s="105">
        <f>compopeinc!CF84</f>
        <v>-2.4263043887913227E-3</v>
      </c>
      <c r="U92" s="105">
        <f>compopeinc!CG84</f>
        <v>1.266885083168745E-2</v>
      </c>
      <c r="V92" s="105">
        <f>compopeinc!CH84</f>
        <v>5.240781232714653E-3</v>
      </c>
      <c r="W92" s="105">
        <f>compopeinc!CI84</f>
        <v>9.8252203781157732E-2</v>
      </c>
      <c r="X92" s="105">
        <f>compopeinc!CJ84</f>
        <v>0.30416881552110719</v>
      </c>
      <c r="Y92" s="134">
        <f>compopeinc!CK84</f>
        <v>1.3053705187930616E-2</v>
      </c>
      <c r="AB92" s="597">
        <f t="shared" si="3"/>
        <v>1.0244548320770264E-8</v>
      </c>
      <c r="AC92" s="597">
        <f t="shared" si="4"/>
        <v>-2.6077032089233398E-8</v>
      </c>
      <c r="AD92" s="597">
        <f t="shared" si="5"/>
        <v>3.6321580354492511E-8</v>
      </c>
    </row>
    <row r="93" spans="1:30" x14ac:dyDescent="0.2">
      <c r="A93" s="137">
        <v>1996</v>
      </c>
      <c r="B93" s="135">
        <f>1-TB2b!B93</f>
        <v>0.59193703532218933</v>
      </c>
      <c r="C93" s="411">
        <f>compopeinc!BW85</f>
        <v>1.4709010720252991E-2</v>
      </c>
      <c r="D93" s="411">
        <f>compopeinc!BX85</f>
        <v>-1.4950972748920321E-2</v>
      </c>
      <c r="E93" s="411">
        <f>compopeinc!BY85</f>
        <v>1.7233796417713165E-2</v>
      </c>
      <c r="F93" s="411">
        <f>compopeinc!BZ85</f>
        <v>7.4753742665052414E-3</v>
      </c>
      <c r="G93" s="411">
        <f>compopeinc!CA85</f>
        <v>0.13672337075695395</v>
      </c>
      <c r="H93" s="411">
        <f>compopeinc!CB85</f>
        <v>0.41114624469728217</v>
      </c>
      <c r="I93" s="412">
        <f>compopeinc!CC85</f>
        <v>1.9600193284442565E-2</v>
      </c>
      <c r="J93" s="170">
        <f>compopeinc!BN85</f>
        <v>0.15487104654312134</v>
      </c>
      <c r="K93" s="136">
        <f>compopeinc!BO85</f>
        <v>2.3687407374382019E-3</v>
      </c>
      <c r="L93" s="136">
        <f>compopeinc!BP85</f>
        <v>-1.1288699228316545E-2</v>
      </c>
      <c r="M93" s="136">
        <f>compopeinc!BQ85</f>
        <v>3.9141830056905746E-3</v>
      </c>
      <c r="N93" s="136">
        <f>compopeinc!BR85</f>
        <v>2.1376200020313263E-3</v>
      </c>
      <c r="O93" s="136">
        <f>compopeinc!BS85</f>
        <v>3.782591363415122E-2</v>
      </c>
      <c r="P93" s="136">
        <f>compopeinc!BT85</f>
        <v>0.11391146346493647</v>
      </c>
      <c r="Q93" s="136">
        <f>compopeinc!BU85</f>
        <v>6.0017979188354206E-3</v>
      </c>
      <c r="R93" s="106">
        <f>compopeinc!CD85</f>
        <v>0.43706598877906799</v>
      </c>
      <c r="S93" s="105">
        <f>compopeinc!CE85</f>
        <v>1.2340269982814789E-2</v>
      </c>
      <c r="T93" s="105">
        <f>compopeinc!CF85</f>
        <v>-3.662273520603776E-3</v>
      </c>
      <c r="U93" s="105">
        <f>compopeinc!CG85</f>
        <v>1.3319613412022591E-2</v>
      </c>
      <c r="V93" s="105">
        <f>compopeinc!CH85</f>
        <v>5.3377542644739151E-3</v>
      </c>
      <c r="W93" s="105">
        <f>compopeinc!CI85</f>
        <v>9.8897457122802734E-2</v>
      </c>
      <c r="X93" s="105">
        <f>compopeinc!CJ85</f>
        <v>0.29721629596308197</v>
      </c>
      <c r="Y93" s="134">
        <f>compopeinc!CK85</f>
        <v>1.3616880634870879E-2</v>
      </c>
      <c r="AB93" s="597">
        <f t="shared" si="3"/>
        <v>1.7927959561347961E-8</v>
      </c>
      <c r="AC93" s="597">
        <f t="shared" si="4"/>
        <v>2.7008354663848877E-8</v>
      </c>
      <c r="AD93" s="597">
        <f t="shared" si="5"/>
        <v>-9.0803951025009155E-9</v>
      </c>
    </row>
    <row r="94" spans="1:30" x14ac:dyDescent="0.2">
      <c r="A94" s="137">
        <v>1997</v>
      </c>
      <c r="B94" s="135">
        <f>1-TB2b!B94</f>
        <v>0.58467200398445129</v>
      </c>
      <c r="C94" s="411">
        <f>compopeinc!BW86</f>
        <v>1.4988653361797333E-2</v>
      </c>
      <c r="D94" s="411">
        <f>compopeinc!BX86</f>
        <v>-1.4096720609813929E-2</v>
      </c>
      <c r="E94" s="411">
        <f>compopeinc!BY86</f>
        <v>1.7092465423047543E-2</v>
      </c>
      <c r="F94" s="411">
        <f>compopeinc!BZ86</f>
        <v>7.3910076171159744E-3</v>
      </c>
      <c r="G94" s="411">
        <f>compopeinc!CA86</f>
        <v>0.13520855642855167</v>
      </c>
      <c r="H94" s="411">
        <f>compopeinc!CB86</f>
        <v>0.40464105200858086</v>
      </c>
      <c r="I94" s="412">
        <f>compopeinc!CC86</f>
        <v>1.9446990220833113E-2</v>
      </c>
      <c r="J94" s="170">
        <f>compopeinc!BN86</f>
        <v>0.15260446071624756</v>
      </c>
      <c r="K94" s="136">
        <f>compopeinc!BO86</f>
        <v>2.3480430245399475E-3</v>
      </c>
      <c r="L94" s="136">
        <f>compopeinc!BP86</f>
        <v>-1.0905287694185972E-2</v>
      </c>
      <c r="M94" s="136">
        <f>compopeinc!BQ86</f>
        <v>3.384079784154892E-3</v>
      </c>
      <c r="N94" s="136">
        <f>compopeinc!BR86</f>
        <v>2.1212771534919739E-3</v>
      </c>
      <c r="O94" s="136">
        <f>compopeinc!BS86</f>
        <v>3.6073592491447926E-2</v>
      </c>
      <c r="P94" s="136">
        <f>compopeinc!BT86</f>
        <v>0.11358310017556716</v>
      </c>
      <c r="Q94" s="136">
        <f>compopeinc!BU86</f>
        <v>5.9996944311184776E-3</v>
      </c>
      <c r="R94" s="106">
        <f>compopeinc!CD86</f>
        <v>0.43206754326820374</v>
      </c>
      <c r="S94" s="105">
        <f>compopeinc!CE86</f>
        <v>1.2640610337257385E-2</v>
      </c>
      <c r="T94" s="105">
        <f>compopeinc!CF86</f>
        <v>-3.1914329156279564E-3</v>
      </c>
      <c r="U94" s="105">
        <f>compopeinc!CG86</f>
        <v>1.3708385638892651E-2</v>
      </c>
      <c r="V94" s="105">
        <f>compopeinc!CH86</f>
        <v>5.2697304636240005E-3</v>
      </c>
      <c r="W94" s="105">
        <f>compopeinc!CI86</f>
        <v>9.9134963937103748E-2</v>
      </c>
      <c r="X94" s="105">
        <f>compopeinc!CJ86</f>
        <v>0.29104131064862027</v>
      </c>
      <c r="Y94" s="134">
        <f>compopeinc!CK86</f>
        <v>1.3463936974108115E-2</v>
      </c>
      <c r="AB94" s="597">
        <f t="shared" si="3"/>
        <v>-4.656611762854368E-10</v>
      </c>
      <c r="AC94" s="597">
        <f t="shared" si="4"/>
        <v>-3.8649886846542358E-8</v>
      </c>
      <c r="AD94" s="597">
        <f t="shared" si="5"/>
        <v>3.8184225503723468E-8</v>
      </c>
    </row>
    <row r="95" spans="1:30" x14ac:dyDescent="0.2">
      <c r="A95" s="137">
        <v>1998</v>
      </c>
      <c r="B95" s="135">
        <f>1-TB2b!B95</f>
        <v>0.58082348108291626</v>
      </c>
      <c r="C95" s="411">
        <f>compopeinc!BW87</f>
        <v>1.3068433851003647E-2</v>
      </c>
      <c r="D95" s="411">
        <f>compopeinc!BX87</f>
        <v>-1.3045604922808707E-2</v>
      </c>
      <c r="E95" s="411">
        <f>compopeinc!BY87</f>
        <v>1.6983636654913425E-2</v>
      </c>
      <c r="F95" s="411">
        <f>compopeinc!BZ87</f>
        <v>7.2872806340456009E-3</v>
      </c>
      <c r="G95" s="411">
        <f>compopeinc!CA87</f>
        <v>0.13202833314426243</v>
      </c>
      <c r="H95" s="411">
        <f>compopeinc!CB87</f>
        <v>0.40541903467274348</v>
      </c>
      <c r="I95" s="412">
        <f>compopeinc!CC87</f>
        <v>1.9082339691155751E-2</v>
      </c>
      <c r="J95" s="170">
        <f>compopeinc!BN87</f>
        <v>0.15276479721069336</v>
      </c>
      <c r="K95" s="136">
        <f>compopeinc!BO87</f>
        <v>1.9583180546760559E-3</v>
      </c>
      <c r="L95" s="136">
        <f>compopeinc!BP87</f>
        <v>-1.0504899546504021E-2</v>
      </c>
      <c r="M95" s="136">
        <f>compopeinc!BQ87</f>
        <v>3.4718979150056839E-3</v>
      </c>
      <c r="N95" s="136">
        <f>compopeinc!BR87</f>
        <v>2.1249186247587204E-3</v>
      </c>
      <c r="O95" s="136">
        <f>compopeinc!BS87</f>
        <v>3.5330303478986025E-2</v>
      </c>
      <c r="P95" s="136">
        <f>compopeinc!BT87</f>
        <v>0.11427707488950349</v>
      </c>
      <c r="Q95" s="136">
        <f>compopeinc!BU87</f>
        <v>6.1071451443805566E-3</v>
      </c>
      <c r="R95" s="106">
        <f>compopeinc!CD87</f>
        <v>0.4280586838722229</v>
      </c>
      <c r="S95" s="105">
        <f>compopeinc!CE87</f>
        <v>1.1110115796327591E-2</v>
      </c>
      <c r="T95" s="105">
        <f>compopeinc!CF87</f>
        <v>-2.5407053763046861E-3</v>
      </c>
      <c r="U95" s="105">
        <f>compopeinc!CG87</f>
        <v>1.3511738739907742E-2</v>
      </c>
      <c r="V95" s="105">
        <f>compopeinc!CH87</f>
        <v>5.1623620092868805E-3</v>
      </c>
      <c r="W95" s="105">
        <f>compopeinc!CI87</f>
        <v>9.6698029665276408E-2</v>
      </c>
      <c r="X95" s="105">
        <f>compopeinc!CJ87</f>
        <v>0.29111988864493266</v>
      </c>
      <c r="Y95" s="134">
        <f>compopeinc!CK87</f>
        <v>1.2997265685082558E-2</v>
      </c>
      <c r="AB95" s="597">
        <f t="shared" si="3"/>
        <v>2.7357600518307379E-8</v>
      </c>
      <c r="AC95" s="597">
        <f t="shared" si="4"/>
        <v>3.8649886846542358E-8</v>
      </c>
      <c r="AD95" s="597">
        <f t="shared" si="5"/>
        <v>-1.1292286272723828E-8</v>
      </c>
    </row>
    <row r="96" spans="1:30" x14ac:dyDescent="0.2">
      <c r="A96" s="141">
        <v>1999</v>
      </c>
      <c r="B96" s="139">
        <f>1-TB2b!B96</f>
        <v>0.57719719409942627</v>
      </c>
      <c r="C96" s="511">
        <f>compopeinc!BW88</f>
        <v>1.3225849717855453E-2</v>
      </c>
      <c r="D96" s="511">
        <f>compopeinc!BX88</f>
        <v>-1.2554795248433948E-2</v>
      </c>
      <c r="E96" s="511">
        <f>compopeinc!BY88</f>
        <v>1.8004820682108402E-2</v>
      </c>
      <c r="F96" s="511">
        <f>compopeinc!BZ88</f>
        <v>7.0425700396299362E-3</v>
      </c>
      <c r="G96" s="511">
        <f>compopeinc!CA88</f>
        <v>0.13126072799786925</v>
      </c>
      <c r="H96" s="511">
        <f>compopeinc!CB88</f>
        <v>0.40153348592539273</v>
      </c>
      <c r="I96" s="512">
        <f>compopeinc!CC88</f>
        <v>1.8684570142431623E-2</v>
      </c>
      <c r="J96" s="171">
        <f>compopeinc!BN88</f>
        <v>0.15175461769104004</v>
      </c>
      <c r="K96" s="140">
        <f>compopeinc!BO88</f>
        <v>2.1692961454391479E-3</v>
      </c>
      <c r="L96" s="140">
        <f>compopeinc!BP88</f>
        <v>-1.0133404284715652E-2</v>
      </c>
      <c r="M96" s="140">
        <f>compopeinc!BQ88</f>
        <v>3.9968434721231461E-3</v>
      </c>
      <c r="N96" s="140">
        <f>compopeinc!BR88</f>
        <v>2.0369850099086761E-3</v>
      </c>
      <c r="O96" s="140">
        <f>compopeinc!BS88</f>
        <v>3.5303850658237934E-2</v>
      </c>
      <c r="P96" s="140">
        <f>compopeinc!BT88</f>
        <v>0.11245040279525396</v>
      </c>
      <c r="Q96" s="140">
        <f>compopeinc!BU88</f>
        <v>5.9307249198568123E-3</v>
      </c>
      <c r="R96" s="109">
        <f>compopeinc!CD88</f>
        <v>0.42544257640838623</v>
      </c>
      <c r="S96" s="108">
        <f>compopeinc!CE88</f>
        <v>1.1056553572416306E-2</v>
      </c>
      <c r="T96" s="108">
        <f>compopeinc!CF88</f>
        <v>-2.4213909637182951E-3</v>
      </c>
      <c r="U96" s="108">
        <f>compopeinc!CG88</f>
        <v>1.4007977209985256E-2</v>
      </c>
      <c r="V96" s="108">
        <f>compopeinc!CH88</f>
        <v>5.0055850297212601E-3</v>
      </c>
      <c r="W96" s="108">
        <f>compopeinc!CI88</f>
        <v>9.5956877339631319E-2</v>
      </c>
      <c r="X96" s="108">
        <f>compopeinc!CJ88</f>
        <v>0.28905968022443906</v>
      </c>
      <c r="Y96" s="138">
        <f>compopeinc!CK88</f>
        <v>1.2777248128274517E-2</v>
      </c>
      <c r="AB96" s="597">
        <f t="shared" si="3"/>
        <v>-3.5157427191734314E-8</v>
      </c>
      <c r="AC96" s="597">
        <f t="shared" si="4"/>
        <v>-8.1025063991546631E-8</v>
      </c>
      <c r="AD96" s="597">
        <f t="shared" si="5"/>
        <v>4.5867636799812317E-8</v>
      </c>
    </row>
    <row r="97" spans="1:30" x14ac:dyDescent="0.2">
      <c r="A97" s="137">
        <v>2000</v>
      </c>
      <c r="B97" s="135">
        <f>1-TB2b!B97</f>
        <v>0.57248270511627197</v>
      </c>
      <c r="C97" s="411">
        <f>compopeinc!BW89</f>
        <v>1.1301625519990921E-2</v>
      </c>
      <c r="D97" s="411">
        <f>compopeinc!BX89</f>
        <v>-1.2409291928634048E-2</v>
      </c>
      <c r="E97" s="411">
        <f>compopeinc!BY89</f>
        <v>1.7473927699029446E-2</v>
      </c>
      <c r="F97" s="411">
        <f>compopeinc!BZ89</f>
        <v>7.0588346570730209E-3</v>
      </c>
      <c r="G97" s="411">
        <f>compopeinc!CA89</f>
        <v>0.12947557610459626</v>
      </c>
      <c r="H97" s="411">
        <f>compopeinc!CB89</f>
        <v>0.40084535994042592</v>
      </c>
      <c r="I97" s="412">
        <f>compopeinc!CC89</f>
        <v>1.8736617710097304E-2</v>
      </c>
      <c r="J97" s="170">
        <f>compopeinc!BN89</f>
        <v>0.15066403150558472</v>
      </c>
      <c r="K97" s="136">
        <f>compopeinc!BO89</f>
        <v>1.8719211220741272E-3</v>
      </c>
      <c r="L97" s="136">
        <f>compopeinc!BP89</f>
        <v>-1.0302019771188498E-2</v>
      </c>
      <c r="M97" s="136">
        <f>compopeinc!BQ89</f>
        <v>3.9407946169376373E-3</v>
      </c>
      <c r="N97" s="136">
        <f>compopeinc!BR89</f>
        <v>2.0377207547426224E-3</v>
      </c>
      <c r="O97" s="136">
        <f>compopeinc!BS89</f>
        <v>3.4023120068013668E-2</v>
      </c>
      <c r="P97" s="136">
        <f>compopeinc!BT89</f>
        <v>0.11320592549769681</v>
      </c>
      <c r="Q97" s="136">
        <f>compopeinc!BU89</f>
        <v>5.8865203228731806E-3</v>
      </c>
      <c r="R97" s="106">
        <f>compopeinc!CD89</f>
        <v>0.42181867361068726</v>
      </c>
      <c r="S97" s="105">
        <f>compopeinc!CE89</f>
        <v>9.4297043979167938E-3</v>
      </c>
      <c r="T97" s="105">
        <f>compopeinc!CF89</f>
        <v>-2.10727215744555E-3</v>
      </c>
      <c r="U97" s="105">
        <f>compopeinc!CG89</f>
        <v>1.3533133082091808E-2</v>
      </c>
      <c r="V97" s="105">
        <f>compopeinc!CH89</f>
        <v>5.0211139023303986E-3</v>
      </c>
      <c r="W97" s="105">
        <f>compopeinc!CI89</f>
        <v>9.5452456036582589E-2</v>
      </c>
      <c r="X97" s="105">
        <f>compopeinc!CJ89</f>
        <v>0.28762235193040697</v>
      </c>
      <c r="Y97" s="134">
        <f>compopeinc!CK89</f>
        <v>1.2867179899546255E-2</v>
      </c>
      <c r="AB97" s="597">
        <f t="shared" si="3"/>
        <v>5.5413693189620972E-8</v>
      </c>
      <c r="AC97" s="597">
        <f t="shared" si="4"/>
        <v>4.8894435167312622E-8</v>
      </c>
      <c r="AD97" s="597">
        <f t="shared" si="5"/>
        <v>6.5192579667971984E-9</v>
      </c>
    </row>
    <row r="98" spans="1:30" x14ac:dyDescent="0.2">
      <c r="A98" s="137">
        <v>2001</v>
      </c>
      <c r="B98" s="135">
        <f>1-TB2b!B98</f>
        <v>0.58043593168258667</v>
      </c>
      <c r="C98" s="411">
        <f>compopeinc!BW90</f>
        <v>1.0578412562608719E-2</v>
      </c>
      <c r="D98" s="411">
        <f>compopeinc!BX90</f>
        <v>-1.2383995112031698E-2</v>
      </c>
      <c r="E98" s="411">
        <f>compopeinc!BY90</f>
        <v>1.8264449201524258E-2</v>
      </c>
      <c r="F98" s="411">
        <f>compopeinc!BZ90</f>
        <v>7.3294509202241898E-3</v>
      </c>
      <c r="G98" s="411">
        <f>compopeinc!CA90</f>
        <v>0.13085561385378242</v>
      </c>
      <c r="H98" s="411">
        <f>compopeinc!CB90</f>
        <v>0.40642280364607414</v>
      </c>
      <c r="I98" s="412">
        <f>compopeinc!CC90</f>
        <v>1.9369158426179076E-2</v>
      </c>
      <c r="J98" s="170">
        <f>compopeinc!BN90</f>
        <v>0.15282857418060303</v>
      </c>
      <c r="K98" s="136">
        <f>compopeinc!BO90</f>
        <v>1.6818568110466003E-3</v>
      </c>
      <c r="L98" s="136">
        <f>compopeinc!BP90</f>
        <v>-1.0305125033482909E-2</v>
      </c>
      <c r="M98" s="136">
        <f>compopeinc!BQ90</f>
        <v>4.0780724957585335E-3</v>
      </c>
      <c r="N98" s="136">
        <f>compopeinc!BR90</f>
        <v>2.1624043583869934E-3</v>
      </c>
      <c r="O98" s="136">
        <f>compopeinc!BS90</f>
        <v>3.4877394326031208E-2</v>
      </c>
      <c r="P98" s="136">
        <f>compopeinc!BT90</f>
        <v>0.11409387229424173</v>
      </c>
      <c r="Q98" s="136">
        <f>compopeinc!BU90</f>
        <v>6.2400339688712904E-3</v>
      </c>
      <c r="R98" s="106">
        <f>compopeinc!CD90</f>
        <v>0.42760735750198364</v>
      </c>
      <c r="S98" s="105">
        <f>compopeinc!CE90</f>
        <v>8.8965557515621185E-3</v>
      </c>
      <c r="T98" s="105">
        <f>compopeinc!CF90</f>
        <v>-2.078870078548789E-3</v>
      </c>
      <c r="U98" s="105">
        <f>compopeinc!CG90</f>
        <v>1.4186376705765724E-2</v>
      </c>
      <c r="V98" s="105">
        <f>compopeinc!CH90</f>
        <v>5.1670465618371964E-3</v>
      </c>
      <c r="W98" s="105">
        <f>compopeinc!CI90</f>
        <v>9.5978219527751207E-2</v>
      </c>
      <c r="X98" s="105">
        <f>compopeinc!CJ90</f>
        <v>0.29230316707972503</v>
      </c>
      <c r="Y98" s="134">
        <f>compopeinc!CK90</f>
        <v>1.315488872941516E-2</v>
      </c>
      <c r="AB98" s="597">
        <f t="shared" si="3"/>
        <v>3.8184225559234619E-8</v>
      </c>
      <c r="AC98" s="597">
        <f t="shared" si="4"/>
        <v>6.4959749579429626E-8</v>
      </c>
      <c r="AD98" s="597">
        <f t="shared" si="5"/>
        <v>-2.6775524020195007E-8</v>
      </c>
    </row>
    <row r="99" spans="1:30" x14ac:dyDescent="0.2">
      <c r="A99" s="137">
        <v>2002</v>
      </c>
      <c r="B99" s="135">
        <f>1-TB2b!B99</f>
        <v>0.58494418859481812</v>
      </c>
      <c r="C99" s="411">
        <f>compopeinc!BW91</f>
        <v>1.1910811066627502E-2</v>
      </c>
      <c r="D99" s="411">
        <f>compopeinc!BX91</f>
        <v>-1.2264302815310657E-2</v>
      </c>
      <c r="E99" s="411">
        <f>compopeinc!BY91</f>
        <v>1.9183249212801456E-2</v>
      </c>
      <c r="F99" s="411">
        <f>compopeinc!BZ91</f>
        <v>7.5059421360492706E-3</v>
      </c>
      <c r="G99" s="411">
        <f>compopeinc!CA91</f>
        <v>0.13411753124091774</v>
      </c>
      <c r="H99" s="411">
        <f>compopeinc!CB91</f>
        <v>0.40500935607707794</v>
      </c>
      <c r="I99" s="412">
        <f>compopeinc!CC91</f>
        <v>1.9481643353340076E-2</v>
      </c>
      <c r="J99" s="170">
        <f>compopeinc!BN91</f>
        <v>0.15381371974945068</v>
      </c>
      <c r="K99" s="136">
        <f>compopeinc!BO91</f>
        <v>1.9391551613807678E-3</v>
      </c>
      <c r="L99" s="136">
        <f>compopeinc!BP91</f>
        <v>-9.3496816698461771E-3</v>
      </c>
      <c r="M99" s="136">
        <f>compopeinc!BQ91</f>
        <v>4.3628150597214699E-3</v>
      </c>
      <c r="N99" s="136">
        <f>compopeinc!BR91</f>
        <v>2.2064875811338425E-3</v>
      </c>
      <c r="O99" s="136">
        <f>compopeinc!BS91</f>
        <v>3.7375189596787095E-2</v>
      </c>
      <c r="P99" s="136">
        <f>compopeinc!BT91</f>
        <v>0.11093466269387339</v>
      </c>
      <c r="Q99" s="136">
        <f>compopeinc!BU91</f>
        <v>6.3451276479807072E-3</v>
      </c>
      <c r="R99" s="106">
        <f>compopeinc!CD91</f>
        <v>0.43113046884536743</v>
      </c>
      <c r="S99" s="105">
        <f>compopeinc!CE91</f>
        <v>9.9716559052467346E-3</v>
      </c>
      <c r="T99" s="105">
        <f>compopeinc!CF91</f>
        <v>-2.9146211454644799E-3</v>
      </c>
      <c r="U99" s="105">
        <f>compopeinc!CG91</f>
        <v>1.4820434153079987E-2</v>
      </c>
      <c r="V99" s="105">
        <f>compopeinc!CH91</f>
        <v>5.2994545549154282E-3</v>
      </c>
      <c r="W99" s="105">
        <f>compopeinc!CI91</f>
        <v>9.6742341644130647E-2</v>
      </c>
      <c r="X99" s="105">
        <f>compopeinc!CJ91</f>
        <v>0.29404066061442546</v>
      </c>
      <c r="Y99" s="134">
        <f>compopeinc!CK91</f>
        <v>1.3170548474138451E-2</v>
      </c>
      <c r="AB99" s="597">
        <f t="shared" si="3"/>
        <v>-4.1676685325064966E-8</v>
      </c>
      <c r="AC99" s="597">
        <f t="shared" si="4"/>
        <v>-3.6321580410003662E-8</v>
      </c>
      <c r="AD99" s="597">
        <f t="shared" si="5"/>
        <v>-5.3551048040390015E-9</v>
      </c>
    </row>
    <row r="100" spans="1:30" x14ac:dyDescent="0.2">
      <c r="A100" s="137">
        <v>2003</v>
      </c>
      <c r="B100" s="135">
        <f>1-TB2b!B100</f>
        <v>0.58364474773406982</v>
      </c>
      <c r="C100" s="411">
        <f>compopeinc!BW92</f>
        <v>1.1011276394128799E-2</v>
      </c>
      <c r="D100" s="411">
        <f>compopeinc!BX92</f>
        <v>-1.1108293663710356E-2</v>
      </c>
      <c r="E100" s="411">
        <f>compopeinc!BY92</f>
        <v>1.9325037486851215E-2</v>
      </c>
      <c r="F100" s="411">
        <f>compopeinc!BZ92</f>
        <v>7.5307339429855347E-3</v>
      </c>
      <c r="G100" s="411">
        <f>compopeinc!CA92</f>
        <v>0.13637712493073195</v>
      </c>
      <c r="H100" s="411">
        <f>compopeinc!CB92</f>
        <v>0.40105559464013152</v>
      </c>
      <c r="I100" s="412">
        <f>compopeinc!CC92</f>
        <v>1.9453328368906449E-2</v>
      </c>
      <c r="J100" s="170">
        <f>compopeinc!BN92</f>
        <v>0.15082031488418579</v>
      </c>
      <c r="K100" s="136">
        <f>compopeinc!BO92</f>
        <v>1.6740188002586365E-3</v>
      </c>
      <c r="L100" s="136">
        <f>compopeinc!BP92</f>
        <v>-8.6479929741472006E-3</v>
      </c>
      <c r="M100" s="136">
        <f>compopeinc!BQ92</f>
        <v>4.4545829296112061E-3</v>
      </c>
      <c r="N100" s="136">
        <f>compopeinc!BR92</f>
        <v>2.2958964109420776E-3</v>
      </c>
      <c r="O100" s="136">
        <f>compopeinc!BS92</f>
        <v>3.6941318772733212E-2</v>
      </c>
      <c r="P100" s="136">
        <f>compopeinc!BT92</f>
        <v>0.10757636064052657</v>
      </c>
      <c r="Q100" s="136">
        <f>compopeinc!BU92</f>
        <v>6.5262041115753296E-3</v>
      </c>
      <c r="R100" s="106">
        <f>compopeinc!CD92</f>
        <v>0.43282443284988403</v>
      </c>
      <c r="S100" s="105">
        <f>compopeinc!CE92</f>
        <v>9.337257593870163E-3</v>
      </c>
      <c r="T100" s="105">
        <f>compopeinc!CF92</f>
        <v>-2.4603006895631552E-3</v>
      </c>
      <c r="U100" s="105">
        <f>compopeinc!CG92</f>
        <v>1.4870454557240009E-2</v>
      </c>
      <c r="V100" s="105">
        <f>compopeinc!CH92</f>
        <v>5.234837532043457E-3</v>
      </c>
      <c r="W100" s="105">
        <f>compopeinc!CI92</f>
        <v>9.9435806157998741E-2</v>
      </c>
      <c r="X100" s="105">
        <f>compopeinc!CJ92</f>
        <v>0.29343538343838382</v>
      </c>
      <c r="Y100" s="134">
        <f>compopeinc!CK92</f>
        <v>1.297097481855224E-2</v>
      </c>
      <c r="AB100" s="597">
        <f t="shared" si="3"/>
        <v>-5.4365955293178558E-8</v>
      </c>
      <c r="AC100" s="597">
        <f t="shared" si="4"/>
        <v>-7.3807314038276672E-8</v>
      </c>
      <c r="AD100" s="597">
        <f t="shared" si="5"/>
        <v>1.9441358745098114E-8</v>
      </c>
    </row>
    <row r="101" spans="1:30" x14ac:dyDescent="0.2">
      <c r="A101" s="137">
        <v>2004</v>
      </c>
      <c r="B101" s="135">
        <f>1-TB2b!B101</f>
        <v>0.57568690180778503</v>
      </c>
      <c r="C101" s="411">
        <f>compopeinc!BW93</f>
        <v>1.264268159866333E-2</v>
      </c>
      <c r="D101" s="411">
        <f>compopeinc!BX93</f>
        <v>-1.2922527152113616E-2</v>
      </c>
      <c r="E101" s="411">
        <f>compopeinc!BY93</f>
        <v>1.9339980557560921E-2</v>
      </c>
      <c r="F101" s="411">
        <f>compopeinc!BZ93</f>
        <v>7.6184552162885666E-3</v>
      </c>
      <c r="G101" s="411">
        <f>compopeinc!CA93</f>
        <v>0.13499593595042825</v>
      </c>
      <c r="H101" s="411">
        <f>compopeinc!CB93</f>
        <v>0.39444697393058081</v>
      </c>
      <c r="I101" s="412">
        <f>compopeinc!CC93</f>
        <v>1.9565353859679519E-2</v>
      </c>
      <c r="J101" s="170">
        <f>compopeinc!BN93</f>
        <v>0.14794331789016724</v>
      </c>
      <c r="K101" s="136">
        <f>compopeinc!BO93</f>
        <v>1.9584521651268005E-3</v>
      </c>
      <c r="L101" s="136">
        <f>compopeinc!BP93</f>
        <v>-8.8521931320428848E-3</v>
      </c>
      <c r="M101" s="136">
        <f>compopeinc!BQ93</f>
        <v>4.2583830654621124E-3</v>
      </c>
      <c r="N101" s="136">
        <f>compopeinc!BR93</f>
        <v>2.2602714598178864E-3</v>
      </c>
      <c r="O101" s="136">
        <f>compopeinc!BS93</f>
        <v>3.580646263435483E-2</v>
      </c>
      <c r="P101" s="136">
        <f>compopeinc!BT93</f>
        <v>0.10602128509580623</v>
      </c>
      <c r="Q101" s="136">
        <f>compopeinc!BU93</f>
        <v>6.4905881494330322E-3</v>
      </c>
      <c r="R101" s="106">
        <f>compopeinc!CD93</f>
        <v>0.4277435839176178</v>
      </c>
      <c r="S101" s="105">
        <f>compopeinc!CE93</f>
        <v>1.068422943353653E-2</v>
      </c>
      <c r="T101" s="105">
        <f>compopeinc!CF93</f>
        <v>-4.0703340200707316E-3</v>
      </c>
      <c r="U101" s="105">
        <f>compopeinc!CG93</f>
        <v>1.5081597492098808E-2</v>
      </c>
      <c r="V101" s="105">
        <f>compopeinc!CH93</f>
        <v>5.3581837564706802E-3</v>
      </c>
      <c r="W101" s="105">
        <f>compopeinc!CI93</f>
        <v>9.9189473316073418E-2</v>
      </c>
      <c r="X101" s="105">
        <f>compopeinc!CJ93</f>
        <v>0.28838334675526645</v>
      </c>
      <c r="Y101" s="134">
        <f>compopeinc!CK93</f>
        <v>1.311710778975461E-2</v>
      </c>
      <c r="AB101" s="597">
        <f t="shared" si="3"/>
        <v>4.7846697270870209E-8</v>
      </c>
      <c r="AC101" s="597">
        <f t="shared" si="4"/>
        <v>6.8452209234237671E-8</v>
      </c>
      <c r="AD101" s="597">
        <f t="shared" si="5"/>
        <v>-2.0605511963367462E-8</v>
      </c>
    </row>
    <row r="102" spans="1:30" x14ac:dyDescent="0.2">
      <c r="A102" s="137">
        <v>2005</v>
      </c>
      <c r="B102" s="135">
        <f>1-TB2b!B102</f>
        <v>0.56407111883163452</v>
      </c>
      <c r="C102" s="411">
        <f>compopeinc!BW94</f>
        <v>1.3143375515937805E-2</v>
      </c>
      <c r="D102" s="411">
        <f>compopeinc!BX94</f>
        <v>-1.390303869266063E-2</v>
      </c>
      <c r="E102" s="411">
        <f>compopeinc!BY94</f>
        <v>1.7365395091474056E-2</v>
      </c>
      <c r="F102" s="411">
        <f>compopeinc!BZ94</f>
        <v>7.5006932020187378E-3</v>
      </c>
      <c r="G102" s="411">
        <f>compopeinc!CA94</f>
        <v>0.13293915125541389</v>
      </c>
      <c r="H102" s="411">
        <f>compopeinc!CB94</f>
        <v>0.38793258782931178</v>
      </c>
      <c r="I102" s="412">
        <f>compopeinc!CC94</f>
        <v>1.9092905852119042E-2</v>
      </c>
      <c r="J102" s="170">
        <f>compopeinc!BN94</f>
        <v>0.14354872703552246</v>
      </c>
      <c r="K102" s="136">
        <f>compopeinc!BO94</f>
        <v>1.8566250801086426E-3</v>
      </c>
      <c r="L102" s="136">
        <f>compopeinc!BP94</f>
        <v>-9.8886534105986357E-3</v>
      </c>
      <c r="M102" s="136">
        <f>compopeinc!BQ94</f>
        <v>3.7171058356761932E-3</v>
      </c>
      <c r="N102" s="136">
        <f>compopeinc!BR94</f>
        <v>2.2658780217170715E-3</v>
      </c>
      <c r="O102" s="136">
        <f>compopeinc!BS94</f>
        <v>3.3573337830603123E-2</v>
      </c>
      <c r="P102" s="136">
        <f>compopeinc!BT94</f>
        <v>0.10555588322857967</v>
      </c>
      <c r="Q102" s="136">
        <f>compopeinc!BU94</f>
        <v>6.4684799017513672E-3</v>
      </c>
      <c r="R102" s="106">
        <f>compopeinc!CD94</f>
        <v>0.42052239179611206</v>
      </c>
      <c r="S102" s="105">
        <f>compopeinc!CE94</f>
        <v>1.1286750435829163E-2</v>
      </c>
      <c r="T102" s="105">
        <f>compopeinc!CF94</f>
        <v>-4.0143852820619941E-3</v>
      </c>
      <c r="U102" s="105">
        <f>compopeinc!CG94</f>
        <v>1.3648289255797863E-2</v>
      </c>
      <c r="V102" s="105">
        <f>compopeinc!CH94</f>
        <v>5.2348151803016663E-3</v>
      </c>
      <c r="W102" s="105">
        <f>compopeinc!CI94</f>
        <v>9.9365813424810767E-2</v>
      </c>
      <c r="X102" s="105">
        <f>compopeinc!CJ94</f>
        <v>0.28233271210745636</v>
      </c>
      <c r="Y102" s="134">
        <f>compopeinc!CK94</f>
        <v>1.2668418443643421E-2</v>
      </c>
      <c r="AB102" s="597">
        <f t="shared" si="3"/>
        <v>4.8778019734463385E-8</v>
      </c>
      <c r="AC102" s="597">
        <f t="shared" si="4"/>
        <v>7.0547685027122498E-8</v>
      </c>
      <c r="AD102" s="597">
        <f t="shared" si="5"/>
        <v>-2.176966518163681E-8</v>
      </c>
    </row>
    <row r="103" spans="1:30" x14ac:dyDescent="0.2">
      <c r="A103" s="137">
        <v>2006</v>
      </c>
      <c r="B103" s="135">
        <f>1-TB2b!B103</f>
        <v>0.55687156319618225</v>
      </c>
      <c r="C103" s="411">
        <f>compopeinc!BW95</f>
        <v>1.3193204998970032E-2</v>
      </c>
      <c r="D103" s="411">
        <f>compopeinc!BX95</f>
        <v>-1.3453534455038607E-2</v>
      </c>
      <c r="E103" s="411">
        <f>compopeinc!BY95</f>
        <v>1.4194650575518608E-2</v>
      </c>
      <c r="F103" s="411">
        <f>compopeinc!BZ95</f>
        <v>7.5647719204425812E-3</v>
      </c>
      <c r="G103" s="411">
        <f>compopeinc!CA95</f>
        <v>0.13408838817849755</v>
      </c>
      <c r="H103" s="411">
        <f>compopeinc!CB95</f>
        <v>0.38180202909296862</v>
      </c>
      <c r="I103" s="412">
        <f>compopeinc!CC95</f>
        <v>1.9482052768408156E-2</v>
      </c>
      <c r="J103" s="170">
        <f>compopeinc!BN95</f>
        <v>0.14060050249099731</v>
      </c>
      <c r="K103" s="136">
        <f>compopeinc!BO95</f>
        <v>1.9116401672363281E-3</v>
      </c>
      <c r="L103" s="136">
        <f>compopeinc!BP95</f>
        <v>-1.0177500545978546E-2</v>
      </c>
      <c r="M103" s="136">
        <f>compopeinc!BQ95</f>
        <v>2.7701612561941147E-3</v>
      </c>
      <c r="N103" s="136">
        <f>compopeinc!BR95</f>
        <v>2.3859739303588867E-3</v>
      </c>
      <c r="O103" s="136">
        <f>compopeinc!BS95</f>
        <v>3.1585413962602615E-2</v>
      </c>
      <c r="P103" s="136">
        <f>compopeinc!BT95</f>
        <v>0.10524605745714115</v>
      </c>
      <c r="Q103" s="136">
        <f>compopeinc!BU95</f>
        <v>6.8787730272491052E-3</v>
      </c>
      <c r="R103" s="106">
        <f>compopeinc!CD95</f>
        <v>0.41627106070518494</v>
      </c>
      <c r="S103" s="105">
        <f>compopeinc!CE95</f>
        <v>1.1281564831733704E-2</v>
      </c>
      <c r="T103" s="105">
        <f>compopeinc!CF95</f>
        <v>-3.276033909060061E-3</v>
      </c>
      <c r="U103" s="105">
        <f>compopeinc!CG95</f>
        <v>1.1424489319324493E-2</v>
      </c>
      <c r="V103" s="105">
        <f>compopeinc!CH95</f>
        <v>5.1787979900836945E-3</v>
      </c>
      <c r="W103" s="105">
        <f>compopeinc!CI95</f>
        <v>0.10250297421589494</v>
      </c>
      <c r="X103" s="105">
        <f>compopeinc!CJ95</f>
        <v>0.27650460398160814</v>
      </c>
      <c r="Y103" s="134">
        <f>compopeinc!CK95</f>
        <v>1.2654647395378365E-2</v>
      </c>
      <c r="AB103" s="597">
        <f t="shared" si="3"/>
        <v>1.1641521080463235E-10</v>
      </c>
      <c r="AC103" s="597">
        <f t="shared" si="4"/>
        <v>-1.6763806343078613E-8</v>
      </c>
      <c r="AD103" s="597">
        <f t="shared" si="5"/>
        <v>1.6880221664905548E-8</v>
      </c>
    </row>
    <row r="104" spans="1:30" x14ac:dyDescent="0.2">
      <c r="A104" s="137">
        <v>2007</v>
      </c>
      <c r="B104" s="135">
        <f>1-TB2b!B104</f>
        <v>0.55968412756919861</v>
      </c>
      <c r="C104" s="411">
        <f>compopeinc!BW96</f>
        <v>1.26677006483078E-2</v>
      </c>
      <c r="D104" s="411">
        <f>compopeinc!BX96</f>
        <v>-1.4594391221180558E-2</v>
      </c>
      <c r="E104" s="411">
        <f>compopeinc!BY96</f>
        <v>1.4590876176953316E-2</v>
      </c>
      <c r="F104" s="411">
        <f>compopeinc!BZ96</f>
        <v>7.1764551103115082E-3</v>
      </c>
      <c r="G104" s="411">
        <f>compopeinc!CA96</f>
        <v>0.1331098533119075</v>
      </c>
      <c r="H104" s="411">
        <f>compopeinc!CB96</f>
        <v>0.38861547497790749</v>
      </c>
      <c r="I104" s="412">
        <f>compopeinc!CC96</f>
        <v>1.8118168285670908E-2</v>
      </c>
      <c r="J104" s="170">
        <f>compopeinc!BN96</f>
        <v>0.14327245950698853</v>
      </c>
      <c r="K104" s="136">
        <f>compopeinc!BO96</f>
        <v>1.8113479018211365E-3</v>
      </c>
      <c r="L104" s="136">
        <f>compopeinc!BP96</f>
        <v>-1.1391173116862774E-2</v>
      </c>
      <c r="M104" s="136">
        <f>compopeinc!BQ96</f>
        <v>2.7105649933218956E-3</v>
      </c>
      <c r="N104" s="136">
        <f>compopeinc!BR96</f>
        <v>2.4936292320489883E-3</v>
      </c>
      <c r="O104" s="136">
        <f>compopeinc!BS96</f>
        <v>3.0271455179899931E-2</v>
      </c>
      <c r="P104" s="136">
        <f>compopeinc!BT96</f>
        <v>0.11025436838497625</v>
      </c>
      <c r="Q104" s="136">
        <f>compopeinc!BU96</f>
        <v>7.1222646034766581E-3</v>
      </c>
      <c r="R104" s="106">
        <f>compopeinc!CD96</f>
        <v>0.41641166806221008</v>
      </c>
      <c r="S104" s="105">
        <f>compopeinc!CE96</f>
        <v>1.0856352746486664E-2</v>
      </c>
      <c r="T104" s="105">
        <f>compopeinc!CF96</f>
        <v>-3.2032181043177843E-3</v>
      </c>
      <c r="U104" s="105">
        <f>compopeinc!CG96</f>
        <v>1.188031118363142E-2</v>
      </c>
      <c r="V104" s="105">
        <f>compopeinc!CH96</f>
        <v>4.6828258782625198E-3</v>
      </c>
      <c r="W104" s="105">
        <f>compopeinc!CI96</f>
        <v>0.10283839813200757</v>
      </c>
      <c r="X104" s="105">
        <f>compopeinc!CJ96</f>
        <v>0.27829303060785349</v>
      </c>
      <c r="Y104" s="134">
        <f>compopeinc!CK96</f>
        <v>1.1063979667272024E-2</v>
      </c>
      <c r="AB104" s="597">
        <f t="shared" si="3"/>
        <v>-9.720679372549057E-9</v>
      </c>
      <c r="AC104" s="597">
        <f t="shared" si="4"/>
        <v>2.3283064365386963E-9</v>
      </c>
      <c r="AD104" s="597">
        <f t="shared" si="5"/>
        <v>-1.2048985809087753E-8</v>
      </c>
    </row>
    <row r="105" spans="1:30" x14ac:dyDescent="0.2">
      <c r="A105" s="137">
        <v>2008</v>
      </c>
      <c r="B105" s="135">
        <f>1-TB2b!B105</f>
        <v>0.56447190046310425</v>
      </c>
      <c r="C105" s="411">
        <f>compopeinc!BW97</f>
        <v>1.0108083486557007E-2</v>
      </c>
      <c r="D105" s="411">
        <f>compopeinc!BX97</f>
        <v>-1.2484309729188681E-2</v>
      </c>
      <c r="E105" s="411">
        <f>compopeinc!BY97</f>
        <v>1.844504103064537E-2</v>
      </c>
      <c r="F105" s="411">
        <f>compopeinc!BZ97</f>
        <v>6.7733749747276306E-3</v>
      </c>
      <c r="G105" s="411">
        <f>compopeinc!CA97</f>
        <v>0.13369292396237142</v>
      </c>
      <c r="H105" s="411">
        <f>compopeinc!CB97</f>
        <v>0.39162216291132923</v>
      </c>
      <c r="I105" s="412">
        <f>compopeinc!CC97</f>
        <v>1.6314641085233707E-2</v>
      </c>
      <c r="J105" s="170">
        <f>compopeinc!BN97</f>
        <v>0.14307618141174316</v>
      </c>
      <c r="K105" s="136">
        <f>compopeinc!BO97</f>
        <v>1.5492290258407593E-3</v>
      </c>
      <c r="L105" s="136">
        <f>compopeinc!BP97</f>
        <v>-1.098166685551405E-2</v>
      </c>
      <c r="M105" s="136">
        <f>compopeinc!BQ97</f>
        <v>3.9652707055211067E-3</v>
      </c>
      <c r="N105" s="136">
        <f>compopeinc!BR97</f>
        <v>2.4274326860904694E-3</v>
      </c>
      <c r="O105" s="136">
        <f>compopeinc!BS97</f>
        <v>3.2211114885285497E-2</v>
      </c>
      <c r="P105" s="136">
        <f>compopeinc!BT97</f>
        <v>0.10724595673043961</v>
      </c>
      <c r="Q105" s="136">
        <f>compopeinc!BU97</f>
        <v>6.6588398102975328E-3</v>
      </c>
      <c r="R105" s="106">
        <f>compopeinc!CD97</f>
        <v>0.42139571905136108</v>
      </c>
      <c r="S105" s="105">
        <f>compopeinc!CE97</f>
        <v>8.5588544607162476E-3</v>
      </c>
      <c r="T105" s="105">
        <f>compopeinc!CF97</f>
        <v>-1.5026428736746311E-3</v>
      </c>
      <c r="U105" s="105">
        <f>compopeinc!CG97</f>
        <v>1.4479770325124264E-2</v>
      </c>
      <c r="V105" s="105">
        <f>compopeinc!CH97</f>
        <v>4.3459422886371613E-3</v>
      </c>
      <c r="W105" s="105">
        <f>compopeinc!CI97</f>
        <v>0.10148180907708593</v>
      </c>
      <c r="X105" s="105">
        <f>compopeinc!CJ97</f>
        <v>0.28429689410626058</v>
      </c>
      <c r="Y105" s="134">
        <f>compopeinc!CK97</f>
        <v>9.7351133495652258E-3</v>
      </c>
      <c r="AB105" s="597">
        <f t="shared" si="3"/>
        <v>-1.7258571460843086E-8</v>
      </c>
      <c r="AC105" s="597">
        <f t="shared" si="4"/>
        <v>4.4237822294235229E-9</v>
      </c>
      <c r="AD105" s="597">
        <f t="shared" si="5"/>
        <v>-2.1682353690266609E-8</v>
      </c>
    </row>
    <row r="106" spans="1:30" x14ac:dyDescent="0.2">
      <c r="A106" s="141">
        <v>2009</v>
      </c>
      <c r="B106" s="139">
        <f>1-TB2b!B106</f>
        <v>0.57518661022186279</v>
      </c>
      <c r="C106" s="513">
        <f>compopeinc!BW98</f>
        <v>1.1844515800476074E-2</v>
      </c>
      <c r="D106" s="513">
        <f>compopeinc!BX98</f>
        <v>-1.0932411183603108E-2</v>
      </c>
      <c r="E106" s="513">
        <f>compopeinc!BY98</f>
        <v>2.3999667726457119E-2</v>
      </c>
      <c r="F106" s="513">
        <f>compopeinc!BZ98</f>
        <v>6.8856030702590942E-3</v>
      </c>
      <c r="G106" s="513">
        <f>compopeinc!CA98</f>
        <v>0.14144200412556529</v>
      </c>
      <c r="H106" s="513">
        <f>compopeinc!CB98</f>
        <v>0.38534960095338844</v>
      </c>
      <c r="I106" s="514">
        <f>compopeinc!CC98</f>
        <v>1.6597670125436538E-2</v>
      </c>
      <c r="J106" s="171">
        <f>compopeinc!BN98</f>
        <v>0.14250725507736206</v>
      </c>
      <c r="K106" s="108">
        <f>compopeinc!BO98</f>
        <v>1.7131194472312927E-3</v>
      </c>
      <c r="L106" s="108">
        <f>compopeinc!BP98</f>
        <v>-9.7144986502826214E-3</v>
      </c>
      <c r="M106" s="108">
        <f>compopeinc!BQ98</f>
        <v>5.0351954996585846E-3</v>
      </c>
      <c r="N106" s="108">
        <f>compopeinc!BR98</f>
        <v>2.5675427168607712E-3</v>
      </c>
      <c r="O106" s="108">
        <f>compopeinc!BS98</f>
        <v>3.445587120950222E-2</v>
      </c>
      <c r="P106" s="108">
        <f>compopeinc!BT98</f>
        <v>0.10147020245528481</v>
      </c>
      <c r="Q106" s="108">
        <f>compopeinc!BU98</f>
        <v>6.9798526670906821E-3</v>
      </c>
      <c r="R106" s="109">
        <f>compopeinc!CD98</f>
        <v>0.43267935514450073</v>
      </c>
      <c r="S106" s="108">
        <f>compopeinc!CE98</f>
        <v>1.0131396353244781E-2</v>
      </c>
      <c r="T106" s="108">
        <f>compopeinc!CF98</f>
        <v>-1.2179125333204865E-3</v>
      </c>
      <c r="U106" s="108">
        <f>compopeinc!CG98</f>
        <v>1.8964472226798534E-2</v>
      </c>
      <c r="V106" s="108">
        <f>compopeinc!CH98</f>
        <v>4.3180603533983231E-3</v>
      </c>
      <c r="W106" s="108">
        <f>compopeinc!CI98</f>
        <v>0.10698613291606307</v>
      </c>
      <c r="X106" s="108">
        <f>compopeinc!CJ98</f>
        <v>0.28377484779743511</v>
      </c>
      <c r="Y106" s="138">
        <f>compopeinc!CK98</f>
        <v>9.7223681590144218E-3</v>
      </c>
      <c r="AB106" s="597">
        <f t="shared" si="3"/>
        <v>-4.0396116673946381E-8</v>
      </c>
      <c r="AC106" s="597">
        <f t="shared" si="4"/>
        <v>-3.0267983675003052E-8</v>
      </c>
      <c r="AD106" s="597">
        <f t="shared" si="5"/>
        <v>-1.0128132998943329E-8</v>
      </c>
    </row>
    <row r="107" spans="1:30" x14ac:dyDescent="0.2">
      <c r="A107" s="137">
        <v>2010</v>
      </c>
      <c r="B107" s="135">
        <f>1-TB2b!B107</f>
        <v>0.5611298680305481</v>
      </c>
      <c r="C107" s="515">
        <f>compopeinc!BW99</f>
        <v>1.2650199234485626E-2</v>
      </c>
      <c r="D107" s="515">
        <f>compopeinc!BX99</f>
        <v>-1.1730094905942678E-2</v>
      </c>
      <c r="E107" s="515">
        <f>compopeinc!BY99</f>
        <v>2.7038767002522945E-2</v>
      </c>
      <c r="F107" s="515">
        <f>compopeinc!BZ99</f>
        <v>7.2251725941896439E-3</v>
      </c>
      <c r="G107" s="515">
        <f>compopeinc!CA99</f>
        <v>0.13595518236979842</v>
      </c>
      <c r="H107" s="515">
        <f>compopeinc!CB99</f>
        <v>0.37146886469808604</v>
      </c>
      <c r="I107" s="516">
        <f>compopeinc!CC99</f>
        <v>1.852176679285978E-2</v>
      </c>
      <c r="J107" s="170">
        <f>compopeinc!BN99</f>
        <v>0.13818293809890747</v>
      </c>
      <c r="K107" s="105">
        <f>compopeinc!BO99</f>
        <v>1.6095489263534546E-3</v>
      </c>
      <c r="L107" s="105">
        <f>compopeinc!BP99</f>
        <v>-9.3066878616809845E-3</v>
      </c>
      <c r="M107" s="105">
        <f>compopeinc!BQ99</f>
        <v>5.8701690286397934E-3</v>
      </c>
      <c r="N107" s="105">
        <f>compopeinc!BR99</f>
        <v>2.4981051683425903E-3</v>
      </c>
      <c r="O107" s="105">
        <f>compopeinc!BS99</f>
        <v>3.2086241990327835E-2</v>
      </c>
      <c r="P107" s="105">
        <f>compopeinc!BT99</f>
        <v>9.8177164444958165E-2</v>
      </c>
      <c r="Q107" s="105">
        <f>compopeinc!BU99</f>
        <v>7.2484541439662518E-3</v>
      </c>
      <c r="R107" s="106">
        <f>compopeinc!CD99</f>
        <v>0.42294692993164062</v>
      </c>
      <c r="S107" s="105">
        <f>compopeinc!CE99</f>
        <v>1.1040650308132172E-2</v>
      </c>
      <c r="T107" s="105">
        <f>compopeinc!CF99</f>
        <v>-2.423407044261694E-3</v>
      </c>
      <c r="U107" s="105">
        <f>compopeinc!CG99</f>
        <v>2.1168597973883152E-2</v>
      </c>
      <c r="V107" s="105">
        <f>compopeinc!CH99</f>
        <v>4.7270674258470535E-3</v>
      </c>
      <c r="W107" s="105">
        <f>compopeinc!CI99</f>
        <v>0.10386894037947059</v>
      </c>
      <c r="X107" s="105">
        <f>compopeinc!CJ99</f>
        <v>0.27319865811887212</v>
      </c>
      <c r="Y107" s="134">
        <f>compopeinc!CK99</f>
        <v>1.1366354783149259E-2</v>
      </c>
      <c r="AB107" s="597">
        <f t="shared" si="3"/>
        <v>1.0244548320770264E-8</v>
      </c>
      <c r="AC107" s="597">
        <f t="shared" si="4"/>
        <v>-5.7741999626159668E-8</v>
      </c>
      <c r="AD107" s="597">
        <f t="shared" si="5"/>
        <v>6.7986548002441083E-8</v>
      </c>
    </row>
    <row r="108" spans="1:30" x14ac:dyDescent="0.2">
      <c r="A108" s="137">
        <v>2011</v>
      </c>
      <c r="B108" s="135">
        <f>1-TB2b!B108</f>
        <v>0.5567186176776886</v>
      </c>
      <c r="C108" s="515">
        <f>compopeinc!BW100</f>
        <v>1.3010010123252869E-2</v>
      </c>
      <c r="D108" s="515">
        <f>compopeinc!BX100</f>
        <v>-1.296899258159101E-2</v>
      </c>
      <c r="E108" s="515">
        <f>compopeinc!BY100</f>
        <v>2.863862831145525E-2</v>
      </c>
      <c r="F108" s="515">
        <f>compopeinc!BZ100</f>
        <v>7.4214078485965729E-3</v>
      </c>
      <c r="G108" s="515">
        <f>compopeinc!CA100</f>
        <v>0.12848033104091883</v>
      </c>
      <c r="H108" s="515">
        <f>compopeinc!CB100</f>
        <v>0.37308944106264769</v>
      </c>
      <c r="I108" s="516">
        <f>compopeinc!CC100</f>
        <v>1.904779396788419E-2</v>
      </c>
      <c r="J108" s="170">
        <f>compopeinc!BN100</f>
        <v>0.13524913787841797</v>
      </c>
      <c r="K108" s="105">
        <f>compopeinc!BO100</f>
        <v>1.8207579851150513E-3</v>
      </c>
      <c r="L108" s="105">
        <f>compopeinc!BP100</f>
        <v>-9.2457241844385862E-3</v>
      </c>
      <c r="M108" s="105">
        <f>compopeinc!BQ100</f>
        <v>6.1659738421440125E-3</v>
      </c>
      <c r="N108" s="105">
        <f>compopeinc!BR100</f>
        <v>2.4685300886631012E-3</v>
      </c>
      <c r="O108" s="105">
        <f>compopeinc!BS100</f>
        <v>2.9428185895085335E-2</v>
      </c>
      <c r="P108" s="105">
        <f>compopeinc!BT100</f>
        <v>9.7284751980258002E-2</v>
      </c>
      <c r="Q108" s="105">
        <f>compopeinc!BU100</f>
        <v>7.326700688647261E-3</v>
      </c>
      <c r="R108" s="106">
        <f>compopeinc!CD100</f>
        <v>0.42146947979927063</v>
      </c>
      <c r="S108" s="105">
        <f>compopeinc!CE100</f>
        <v>1.1189252138137817E-2</v>
      </c>
      <c r="T108" s="105">
        <f>compopeinc!CF100</f>
        <v>-3.7232683971524239E-3</v>
      </c>
      <c r="U108" s="105">
        <f>compopeinc!CG100</f>
        <v>2.2472654469311237E-2</v>
      </c>
      <c r="V108" s="105">
        <f>compopeinc!CH100</f>
        <v>4.9528777599334717E-3</v>
      </c>
      <c r="W108" s="105">
        <f>compopeinc!CI100</f>
        <v>9.9052145145833492E-2</v>
      </c>
      <c r="X108" s="105">
        <f>compopeinc!CJ100</f>
        <v>0.27571322120545877</v>
      </c>
      <c r="Y108" s="134">
        <f>compopeinc!CK100</f>
        <v>1.181256115616784E-2</v>
      </c>
      <c r="AB108" s="597">
        <f t="shared" si="3"/>
        <v>-2.0954757928848267E-9</v>
      </c>
      <c r="AC108" s="597">
        <f t="shared" si="4"/>
        <v>-3.8417056202888489E-8</v>
      </c>
      <c r="AD108" s="597">
        <f t="shared" si="5"/>
        <v>3.6321580410003662E-8</v>
      </c>
    </row>
    <row r="109" spans="1:30" x14ac:dyDescent="0.2">
      <c r="A109" s="137">
        <v>2012</v>
      </c>
      <c r="B109" s="135">
        <f>1-TB2b!B109</f>
        <v>0.54417878389358521</v>
      </c>
      <c r="C109" s="515">
        <f>compopeinc!BW101</f>
        <v>1.0899610817432404E-2</v>
      </c>
      <c r="D109" s="515">
        <f>compopeinc!BX101</f>
        <v>-1.1281589162535965E-2</v>
      </c>
      <c r="E109" s="515">
        <f>compopeinc!BY101</f>
        <v>2.905755490064621E-2</v>
      </c>
      <c r="F109" s="515">
        <f>compopeinc!BZ101</f>
        <v>7.2587952017784119E-3</v>
      </c>
      <c r="G109" s="515">
        <f>compopeinc!CA101</f>
        <v>0.12377732992172241</v>
      </c>
      <c r="H109" s="515">
        <f>compopeinc!CB101</f>
        <v>0.3656785200349153</v>
      </c>
      <c r="I109" s="516">
        <f>compopeinc!CC101</f>
        <v>1.8788522947662954E-2</v>
      </c>
      <c r="J109" s="170">
        <f>compopeinc!BN101</f>
        <v>0.13161468505859375</v>
      </c>
      <c r="K109" s="105">
        <f>compopeinc!BO101</f>
        <v>1.4305487275123596E-3</v>
      </c>
      <c r="L109" s="105">
        <f>compopeinc!BP101</f>
        <v>-8.4318404551595449E-3</v>
      </c>
      <c r="M109" s="105">
        <f>compopeinc!BQ101</f>
        <v>6.2236040830612183E-3</v>
      </c>
      <c r="N109" s="105">
        <f>compopeinc!BR101</f>
        <v>2.4300366640090942E-3</v>
      </c>
      <c r="O109" s="105">
        <f>compopeinc!BS101</f>
        <v>2.8079302981495857E-2</v>
      </c>
      <c r="P109" s="105">
        <f>compopeinc!BT101</f>
        <v>9.4637099125411073E-2</v>
      </c>
      <c r="Q109" s="105">
        <f>compopeinc!BU101</f>
        <v>7.2458950495462044E-3</v>
      </c>
      <c r="R109" s="106">
        <f>compopeinc!CD101</f>
        <v>0.41256409883499146</v>
      </c>
      <c r="S109" s="105">
        <f>compopeinc!CE101</f>
        <v>9.4690620899200439E-3</v>
      </c>
      <c r="T109" s="105">
        <f>compopeinc!CF101</f>
        <v>-2.8497487073764205E-3</v>
      </c>
      <c r="U109" s="105">
        <f>compopeinc!CG101</f>
        <v>2.2833950817584991E-2</v>
      </c>
      <c r="V109" s="105">
        <f>compopeinc!CH101</f>
        <v>4.8287585377693176E-3</v>
      </c>
      <c r="W109" s="105">
        <f>compopeinc!CI101</f>
        <v>9.5698026940226555E-2</v>
      </c>
      <c r="X109" s="105">
        <f>compopeinc!CJ101</f>
        <v>0.27094394236054498</v>
      </c>
      <c r="Y109" s="134">
        <f>compopeinc!CK101</f>
        <v>1.1640106447076038E-2</v>
      </c>
      <c r="AB109" s="597">
        <f t="shared" si="3"/>
        <v>3.9231963455677032E-8</v>
      </c>
      <c r="AC109" s="597">
        <f t="shared" si="4"/>
        <v>3.8882717490196228E-8</v>
      </c>
      <c r="AD109" s="597">
        <f t="shared" si="5"/>
        <v>3.4924596548080444E-10</v>
      </c>
    </row>
    <row r="110" spans="1:30" x14ac:dyDescent="0.2">
      <c r="A110" s="137">
        <v>2013</v>
      </c>
      <c r="B110" s="135">
        <f>1-TB2b!B110</f>
        <v>0.55080452561378479</v>
      </c>
      <c r="C110" s="515">
        <f>compopeinc!BW102</f>
        <v>1.1365659534931183E-2</v>
      </c>
      <c r="D110" s="515">
        <f>compopeinc!BX102</f>
        <v>-6.3849100843071938E-3</v>
      </c>
      <c r="E110" s="515">
        <f>compopeinc!BY102</f>
        <v>3.0307943001389503E-2</v>
      </c>
      <c r="F110" s="515">
        <f>compopeinc!BZ102</f>
        <v>7.2767101228237152E-3</v>
      </c>
      <c r="G110" s="515">
        <f>compopeinc!CA102</f>
        <v>0.12638548295944929</v>
      </c>
      <c r="H110" s="515">
        <f>compopeinc!CB102</f>
        <v>0.36324711342777616</v>
      </c>
      <c r="I110" s="516">
        <f>compopeinc!CC102</f>
        <v>1.8606463321787087E-2</v>
      </c>
      <c r="J110" s="170">
        <f>compopeinc!BN102</f>
        <v>0.13439786434173584</v>
      </c>
      <c r="K110" s="105">
        <f>compopeinc!BO102</f>
        <v>1.3623759150505066E-3</v>
      </c>
      <c r="L110" s="105">
        <f>compopeinc!BP102</f>
        <v>-6.1267069540917873E-3</v>
      </c>
      <c r="M110" s="105">
        <f>compopeinc!BQ102</f>
        <v>6.1311069875955582E-3</v>
      </c>
      <c r="N110" s="105">
        <f>compopeinc!BR102</f>
        <v>2.3942328989505768E-3</v>
      </c>
      <c r="O110" s="105">
        <f>compopeinc!BS102</f>
        <v>3.1121999956667423E-2</v>
      </c>
      <c r="P110" s="105">
        <f>compopeinc!BT102</f>
        <v>9.2431492530056433E-2</v>
      </c>
      <c r="Q110" s="105">
        <f>compopeinc!BU102</f>
        <v>7.0832861733947259E-3</v>
      </c>
      <c r="R110" s="106">
        <f>compopeinc!CD102</f>
        <v>0.41640666127204895</v>
      </c>
      <c r="S110" s="105">
        <f>compopeinc!CE102</f>
        <v>1.0003283619880676E-2</v>
      </c>
      <c r="T110" s="105">
        <f>compopeinc!CF102</f>
        <v>-2.5820313021540642E-4</v>
      </c>
      <c r="U110" s="105">
        <f>compopeinc!CG102</f>
        <v>2.4176836013793945E-2</v>
      </c>
      <c r="V110" s="105">
        <f>compopeinc!CH102</f>
        <v>4.8824772238731384E-3</v>
      </c>
      <c r="W110" s="105">
        <f>compopeinc!CI102</f>
        <v>9.5263483002781868E-2</v>
      </c>
      <c r="X110" s="105">
        <f>compopeinc!CJ102</f>
        <v>0.27072393758068863</v>
      </c>
      <c r="Y110" s="134">
        <f>compopeinc!CK102</f>
        <v>1.1614860465423444E-2</v>
      </c>
      <c r="AB110" s="597">
        <f t="shared" si="3"/>
        <v>6.3329935073852539E-8</v>
      </c>
      <c r="AC110" s="597">
        <f t="shared" si="4"/>
        <v>7.6834112378021402E-8</v>
      </c>
      <c r="AD110" s="597">
        <f t="shared" si="5"/>
        <v>-1.3504177331924438E-8</v>
      </c>
    </row>
    <row r="111" spans="1:30" x14ac:dyDescent="0.2">
      <c r="A111" s="137">
        <v>2014</v>
      </c>
      <c r="B111" s="135">
        <f>1-TB2b!B111</f>
        <v>0.54409420490264893</v>
      </c>
      <c r="C111" s="515">
        <f>compopeinc!BW103</f>
        <v>1.1669673025608063E-2</v>
      </c>
      <c r="D111" s="515">
        <f>compopeinc!BX103</f>
        <v>-1.0124526685103774E-2</v>
      </c>
      <c r="E111" s="515">
        <f>compopeinc!BY103</f>
        <v>2.9624391812831163E-2</v>
      </c>
      <c r="F111" s="515">
        <f>compopeinc!BZ103</f>
        <v>7.1998573839664459E-3</v>
      </c>
      <c r="G111" s="515">
        <f>compopeinc!CA103</f>
        <v>0.12516931444406509</v>
      </c>
      <c r="H111" s="515">
        <f>compopeinc!CB103</f>
        <v>0.36196312455922308</v>
      </c>
      <c r="I111" s="516">
        <f>compopeinc!CC103</f>
        <v>1.8592425077260107E-2</v>
      </c>
      <c r="J111" s="170">
        <f>compopeinc!BN103</f>
        <v>0.13115954399108887</v>
      </c>
      <c r="K111" s="105">
        <f>compopeinc!BO103</f>
        <v>1.3498216867446899E-3</v>
      </c>
      <c r="L111" s="105">
        <f>compopeinc!BP103</f>
        <v>-7.3715439066290855E-3</v>
      </c>
      <c r="M111" s="105">
        <f>compopeinc!BQ103</f>
        <v>6.0736276209354401E-3</v>
      </c>
      <c r="N111" s="105">
        <f>compopeinc!BR103</f>
        <v>2.3258179426193237E-3</v>
      </c>
      <c r="O111" s="105">
        <f>compopeinc!BS103</f>
        <v>2.9974940232932568E-2</v>
      </c>
      <c r="P111" s="105">
        <f>compopeinc!BT103</f>
        <v>9.1886727615014124E-2</v>
      </c>
      <c r="Q111" s="105">
        <f>compopeinc!BU103</f>
        <v>6.9202384811486752E-3</v>
      </c>
      <c r="R111" s="106">
        <f>compopeinc!CD103</f>
        <v>0.41293466091156006</v>
      </c>
      <c r="S111" s="105">
        <f>compopeinc!CE103</f>
        <v>1.0319851338863373E-2</v>
      </c>
      <c r="T111" s="105">
        <f>compopeinc!CF103</f>
        <v>-2.7529827784746885E-3</v>
      </c>
      <c r="U111" s="105">
        <f>compopeinc!CG103</f>
        <v>2.3550764191895723E-2</v>
      </c>
      <c r="V111" s="105">
        <f>compopeinc!CH103</f>
        <v>4.8740394413471222E-3</v>
      </c>
      <c r="W111" s="105">
        <f>compopeinc!CI103</f>
        <v>9.5194374211132526E-2</v>
      </c>
      <c r="X111" s="105">
        <f>compopeinc!CJ103</f>
        <v>0.26999117482488488</v>
      </c>
      <c r="Y111" s="134">
        <f>compopeinc!CK103</f>
        <v>1.1757408715435526E-2</v>
      </c>
      <c r="AB111" s="597">
        <f t="shared" ref="AB111:AB116" si="6">B111-SUM(C111:I111)</f>
        <v>-5.4715201258659363E-8</v>
      </c>
      <c r="AC111" s="597">
        <f t="shared" ref="AC111:AC116" si="7">J111-SUM(K111:Q111)</f>
        <v>-8.5681676864624023E-8</v>
      </c>
      <c r="AD111" s="597">
        <f t="shared" ref="AD111:AD116" si="8">R111-SUM(S111:Y111)</f>
        <v>3.0966475605964661E-8</v>
      </c>
    </row>
    <row r="112" spans="1:30" x14ac:dyDescent="0.2">
      <c r="A112" s="137">
        <v>2015</v>
      </c>
      <c r="B112" s="135">
        <f>1-TB2b!B112</f>
        <v>0.54480040073394775</v>
      </c>
      <c r="C112" s="515">
        <f>compopeinc!BW104</f>
        <v>1.1073507368564606E-2</v>
      </c>
      <c r="D112" s="515">
        <f>compopeinc!BX104</f>
        <v>-1.011350064072758E-2</v>
      </c>
      <c r="E112" s="515">
        <f>compopeinc!BY104</f>
        <v>2.9497023206204176E-2</v>
      </c>
      <c r="F112" s="515">
        <f>compopeinc!BZ104</f>
        <v>7.0781726390123367E-3</v>
      </c>
      <c r="G112" s="515">
        <f>compopeinc!CA104</f>
        <v>0.12487349938601255</v>
      </c>
      <c r="H112" s="515">
        <f>compopeinc!CB104</f>
        <v>0.36433175182405864</v>
      </c>
      <c r="I112" s="516">
        <f>compopeinc!CC104</f>
        <v>1.8059958010278595E-2</v>
      </c>
      <c r="J112" s="170">
        <f>compopeinc!BN104</f>
        <v>0.13175809383392334</v>
      </c>
      <c r="K112" s="105">
        <f>compopeinc!BO104</f>
        <v>1.2755617499351501E-3</v>
      </c>
      <c r="L112" s="105">
        <f>compopeinc!BP104</f>
        <v>-7.7010004315525293E-3</v>
      </c>
      <c r="M112" s="105">
        <f>compopeinc!BQ104</f>
        <v>6.1252955347299576E-3</v>
      </c>
      <c r="N112" s="105">
        <f>compopeinc!BR104</f>
        <v>2.4699866771697998E-3</v>
      </c>
      <c r="O112" s="105">
        <f>compopeinc!BS104</f>
        <v>2.95496741309762E-2</v>
      </c>
      <c r="P112" s="105">
        <f>compopeinc!BT104</f>
        <v>9.2710735795642527E-2</v>
      </c>
      <c r="Q112" s="105">
        <f>compopeinc!BU104</f>
        <v>7.3278597019656565E-3</v>
      </c>
      <c r="R112" s="106">
        <f>compopeinc!CD104</f>
        <v>0.41304230690002441</v>
      </c>
      <c r="S112" s="105">
        <f>compopeinc!CE104</f>
        <v>9.7979456186294556E-3</v>
      </c>
      <c r="T112" s="105">
        <f>compopeinc!CF104</f>
        <v>-2.4125002091750503E-3</v>
      </c>
      <c r="U112" s="105">
        <f>compopeinc!CG104</f>
        <v>2.3371727671474218E-2</v>
      </c>
      <c r="V112" s="105">
        <f>compopeinc!CH104</f>
        <v>4.6081859618425369E-3</v>
      </c>
      <c r="W112" s="105">
        <f>compopeinc!CI104</f>
        <v>9.5323825255036354E-2</v>
      </c>
      <c r="X112" s="105">
        <f>compopeinc!CJ104</f>
        <v>0.27151110516130067</v>
      </c>
      <c r="Y112" s="134">
        <f>compopeinc!CK104</f>
        <v>1.0842009175428383E-2</v>
      </c>
      <c r="AB112" s="597">
        <f t="shared" si="6"/>
        <v>-1.1059455573558807E-8</v>
      </c>
      <c r="AC112" s="597">
        <f t="shared" si="7"/>
        <v>-1.9324943423271179E-8</v>
      </c>
      <c r="AD112" s="597">
        <f t="shared" si="8"/>
        <v>8.2654878497123718E-9</v>
      </c>
    </row>
    <row r="113" spans="1:30" x14ac:dyDescent="0.2">
      <c r="A113" s="137">
        <v>2016</v>
      </c>
      <c r="B113" s="135">
        <f>1-TB2b!B113</f>
        <v>0.54671913385391235</v>
      </c>
      <c r="C113" s="515">
        <f>compopeinc!BW105</f>
        <v>1.1060424149036407E-2</v>
      </c>
      <c r="D113" s="515">
        <f>compopeinc!BX105</f>
        <v>-1.2378762708976865E-2</v>
      </c>
      <c r="E113" s="515">
        <f>compopeinc!BY105</f>
        <v>2.9989358969032764E-2</v>
      </c>
      <c r="F113" s="515">
        <f>compopeinc!BZ105</f>
        <v>6.918715313076973E-3</v>
      </c>
      <c r="G113" s="515">
        <f>compopeinc!CA105</f>
        <v>0.12637077318504453</v>
      </c>
      <c r="H113" s="515">
        <f>compopeinc!CB105</f>
        <v>0.36707964552527339</v>
      </c>
      <c r="I113" s="516">
        <f>compopeinc!CC105</f>
        <v>1.7678990830126664E-2</v>
      </c>
      <c r="J113" s="170">
        <f>compopeinc!BN105</f>
        <v>0.13025504350662231</v>
      </c>
      <c r="K113" s="105">
        <f>compopeinc!BO105</f>
        <v>1.2413784861564636E-3</v>
      </c>
      <c r="L113" s="105">
        <f>compopeinc!BP105</f>
        <v>-8.5192134138196707E-3</v>
      </c>
      <c r="M113" s="105">
        <f>compopeinc!BQ105</f>
        <v>6.2222648411989212E-3</v>
      </c>
      <c r="N113" s="105">
        <f>compopeinc!BR105</f>
        <v>2.3972243070602417E-3</v>
      </c>
      <c r="O113" s="105">
        <f>compopeinc!BS105</f>
        <v>2.9352553188800812E-2</v>
      </c>
      <c r="P113" s="105">
        <f>compopeinc!BT105</f>
        <v>9.247882167891508E-2</v>
      </c>
      <c r="Q113" s="105">
        <f>compopeinc!BU105</f>
        <v>7.0819382826899924E-3</v>
      </c>
      <c r="R113" s="106">
        <f>compopeinc!CD105</f>
        <v>0.41646409034729004</v>
      </c>
      <c r="S113" s="105">
        <f>compopeinc!CE105</f>
        <v>9.8190456628799438E-3</v>
      </c>
      <c r="T113" s="105">
        <f>compopeinc!CF105</f>
        <v>-3.8595492951571941E-3</v>
      </c>
      <c r="U113" s="105">
        <f>compopeinc!CG105</f>
        <v>2.3767094127833843E-2</v>
      </c>
      <c r="V113" s="105">
        <f>compopeinc!CH105</f>
        <v>4.5214910060167313E-3</v>
      </c>
      <c r="W113" s="105">
        <f>compopeinc!CI105</f>
        <v>9.7018219996243715E-2</v>
      </c>
      <c r="X113" s="105">
        <f>compopeinc!CJ105</f>
        <v>0.27449852549552611</v>
      </c>
      <c r="Y113" s="134">
        <f>compopeinc!CK105</f>
        <v>1.0699350898268884E-2</v>
      </c>
      <c r="AB113" s="597">
        <f t="shared" si="6"/>
        <v>-1.1408701539039612E-8</v>
      </c>
      <c r="AC113" s="597">
        <f t="shared" si="7"/>
        <v>7.6135620474815369E-8</v>
      </c>
      <c r="AD113" s="597">
        <f t="shared" si="8"/>
        <v>-8.754432201385498E-8</v>
      </c>
    </row>
    <row r="114" spans="1:30" x14ac:dyDescent="0.2">
      <c r="A114" s="137">
        <v>2017</v>
      </c>
      <c r="B114" s="135">
        <f>1-TB2b!B114</f>
        <v>0.54526504874229431</v>
      </c>
      <c r="C114" s="515">
        <f>compopeinc!BW106</f>
        <v>1.1639855802059174E-2</v>
      </c>
      <c r="D114" s="515">
        <f>compopeinc!BX106</f>
        <v>-1.331075094640255E-2</v>
      </c>
      <c r="E114" s="515">
        <f>compopeinc!BY106</f>
        <v>3.001342574134469E-2</v>
      </c>
      <c r="F114" s="515">
        <f>compopeinc!BZ106</f>
        <v>7.0153884589672089E-3</v>
      </c>
      <c r="G114" s="515">
        <f>compopeinc!CA106</f>
        <v>0.12400991842150688</v>
      </c>
      <c r="H114" s="515">
        <f>compopeinc!CB106</f>
        <v>0.36814286033627153</v>
      </c>
      <c r="I114" s="516">
        <f>compopeinc!CC106</f>
        <v>1.7754373745950479E-2</v>
      </c>
      <c r="J114" s="170">
        <f>compopeinc!BN106</f>
        <v>0.13461130857467651</v>
      </c>
      <c r="K114" s="105">
        <f>compopeinc!BO106</f>
        <v>1.5354007482528687E-3</v>
      </c>
      <c r="L114" s="105">
        <f>compopeinc!BP106</f>
        <v>-8.7581533007323742E-3</v>
      </c>
      <c r="M114" s="105">
        <f>compopeinc!BQ106</f>
        <v>6.5886322408914566E-3</v>
      </c>
      <c r="N114" s="105">
        <f>compopeinc!BR106</f>
        <v>2.4190917611122131E-3</v>
      </c>
      <c r="O114" s="105">
        <f>compopeinc!BS106</f>
        <v>2.9396572150290012E-2</v>
      </c>
      <c r="P114" s="105">
        <f>compopeinc!BT106</f>
        <v>9.6311388350546839E-2</v>
      </c>
      <c r="Q114" s="105">
        <f>compopeinc!BU106</f>
        <v>7.1184432138795863E-3</v>
      </c>
      <c r="R114" s="106">
        <f>compopeinc!CD106</f>
        <v>0.4106537401676178</v>
      </c>
      <c r="S114" s="105">
        <f>compopeinc!CE106</f>
        <v>1.0104455053806305E-2</v>
      </c>
      <c r="T114" s="105">
        <f>compopeinc!CF106</f>
        <v>-4.5525976456701756E-3</v>
      </c>
      <c r="U114" s="105">
        <f>compopeinc!CG106</f>
        <v>2.3424793500453234E-2</v>
      </c>
      <c r="V114" s="105">
        <f>compopeinc!CH106</f>
        <v>4.5962966978549957E-3</v>
      </c>
      <c r="W114" s="105">
        <f>compopeinc!CI106</f>
        <v>9.4613346271216869E-2</v>
      </c>
      <c r="X114" s="105">
        <f>compopeinc!CJ106</f>
        <v>0.27173343226493385</v>
      </c>
      <c r="Y114" s="134">
        <f>compopeinc!CK106</f>
        <v>1.0733970252861732E-2</v>
      </c>
      <c r="AB114" s="597">
        <f t="shared" si="6"/>
        <v>-2.2817403078079224E-8</v>
      </c>
      <c r="AC114" s="597">
        <f t="shared" si="7"/>
        <v>-6.6589564085006714E-8</v>
      </c>
      <c r="AD114" s="597">
        <f t="shared" si="8"/>
        <v>4.377216100692749E-8</v>
      </c>
    </row>
    <row r="115" spans="1:30" x14ac:dyDescent="0.2">
      <c r="A115" s="137">
        <v>2018</v>
      </c>
      <c r="B115" s="135">
        <f>1-TB2b!B115</f>
        <v>0.5416492223739624</v>
      </c>
      <c r="C115" s="515">
        <f>compopeinc!BW107</f>
        <v>1.1587813496589661E-2</v>
      </c>
      <c r="D115" s="515">
        <f>compopeinc!BX107</f>
        <v>-1.6805464401841164E-2</v>
      </c>
      <c r="E115" s="515">
        <f>compopeinc!BY107</f>
        <v>2.9600094072520733E-2</v>
      </c>
      <c r="F115" s="515">
        <f>compopeinc!BZ107</f>
        <v>6.9223456084728241E-3</v>
      </c>
      <c r="G115" s="515">
        <f>compopeinc!CA107</f>
        <v>0.12269090348854661</v>
      </c>
      <c r="H115" s="515">
        <f>compopeinc!CB107</f>
        <v>0.37039043443489844</v>
      </c>
      <c r="I115" s="516">
        <f>compopeinc!CC107</f>
        <v>1.7263098934404308E-2</v>
      </c>
      <c r="J115" s="170">
        <f>compopeinc!BN107</f>
        <v>0.13318479061126709</v>
      </c>
      <c r="K115" s="105">
        <f>compopeinc!BO107</f>
        <v>1.5331506729125977E-3</v>
      </c>
      <c r="L115" s="105">
        <f>compopeinc!BP107</f>
        <v>-9.9694279488176107E-3</v>
      </c>
      <c r="M115" s="105">
        <f>compopeinc!BQ107</f>
        <v>6.5385885536670685E-3</v>
      </c>
      <c r="N115" s="105">
        <f>compopeinc!BR107</f>
        <v>2.4666562676429749E-3</v>
      </c>
      <c r="O115" s="105">
        <f>compopeinc!BS107</f>
        <v>2.9313657432794571E-2</v>
      </c>
      <c r="P115" s="105">
        <f>compopeinc!BT107</f>
        <v>9.6091693443837514E-2</v>
      </c>
      <c r="Q115" s="105">
        <f>compopeinc!BU107</f>
        <v>7.2104463450285315E-3</v>
      </c>
      <c r="R115" s="106">
        <f>compopeinc!CD107</f>
        <v>0.40846443176269531</v>
      </c>
      <c r="S115" s="105">
        <f>compopeinc!CE107</f>
        <v>1.0054662823677063E-2</v>
      </c>
      <c r="T115" s="105">
        <f>compopeinc!CF107</f>
        <v>-6.8360364530235529E-3</v>
      </c>
      <c r="U115" s="105">
        <f>compopeinc!CG107</f>
        <v>2.3061505518853664E-2</v>
      </c>
      <c r="V115" s="105">
        <f>compopeinc!CH107</f>
        <v>4.4556893408298492E-3</v>
      </c>
      <c r="W115" s="105">
        <f>compopeinc!CI107</f>
        <v>9.3377246055752039E-2</v>
      </c>
      <c r="X115" s="105">
        <f>compopeinc!CJ107</f>
        <v>0.27418941382989775</v>
      </c>
      <c r="Y115" s="134">
        <f>compopeinc!CK107</f>
        <v>1.0161979750538961E-2</v>
      </c>
      <c r="AB115" s="597">
        <f t="shared" si="6"/>
        <v>-3.2596290111541748E-9</v>
      </c>
      <c r="AC115" s="597">
        <f t="shared" si="7"/>
        <v>2.5844201445579529E-8</v>
      </c>
      <c r="AD115" s="597">
        <f t="shared" si="8"/>
        <v>-2.9103830456733704E-8</v>
      </c>
    </row>
    <row r="116" spans="1:30" x14ac:dyDescent="0.2">
      <c r="A116" s="137">
        <v>2019</v>
      </c>
      <c r="B116" s="135">
        <f>1-TB2b!B116</f>
        <v>0.54298359155654907</v>
      </c>
      <c r="C116" s="515">
        <f>compopeinc!BW108</f>
        <v>1.1906012892723083E-2</v>
      </c>
      <c r="D116" s="515">
        <f>compopeinc!BX108</f>
        <v>-1.8527476582676172E-2</v>
      </c>
      <c r="E116" s="515">
        <f>compopeinc!BY108</f>
        <v>2.9995887074619532E-2</v>
      </c>
      <c r="F116" s="515">
        <f>compopeinc!BZ108</f>
        <v>6.7765787243843079E-3</v>
      </c>
      <c r="G116" s="515">
        <f>compopeinc!CA108</f>
        <v>0.1224214076064527</v>
      </c>
      <c r="H116" s="515">
        <f>compopeinc!CB108</f>
        <v>0.37381228671987576</v>
      </c>
      <c r="I116" s="516">
        <f>compopeinc!CC108</f>
        <v>1.6598915144605184E-2</v>
      </c>
      <c r="J116" s="170">
        <f>compopeinc!BN108</f>
        <v>0.13571816682815552</v>
      </c>
      <c r="K116" s="105">
        <f>compopeinc!BO108</f>
        <v>1.5730336308479309E-3</v>
      </c>
      <c r="L116" s="105">
        <f>compopeinc!BP108</f>
        <v>-1.0708043817430735E-2</v>
      </c>
      <c r="M116" s="105">
        <f>compopeinc!BQ108</f>
        <v>6.627298891544342E-3</v>
      </c>
      <c r="N116" s="105">
        <f>compopeinc!BR108</f>
        <v>2.4813264608383179E-3</v>
      </c>
      <c r="O116" s="105">
        <f>compopeinc!BS108</f>
        <v>2.9904843308031559E-2</v>
      </c>
      <c r="P116" s="105">
        <f>compopeinc!BT108</f>
        <v>9.8670123240754498E-2</v>
      </c>
      <c r="Q116" s="105">
        <f>compopeinc!BU108</f>
        <v>7.1695948924566438E-3</v>
      </c>
      <c r="R116" s="106">
        <f>compopeinc!CD108</f>
        <v>0.40726542472839355</v>
      </c>
      <c r="S116" s="105">
        <f>compopeinc!CE108</f>
        <v>1.0332979261875153E-2</v>
      </c>
      <c r="T116" s="105">
        <f>compopeinc!CF108</f>
        <v>-7.8194327652454376E-3</v>
      </c>
      <c r="U116" s="105">
        <f>compopeinc!CG108</f>
        <v>2.336858818307519E-2</v>
      </c>
      <c r="V116" s="105">
        <f>compopeinc!CH108</f>
        <v>4.29525226354599E-3</v>
      </c>
      <c r="W116" s="105">
        <f>compopeinc!CI108</f>
        <v>9.2516564298421144E-2</v>
      </c>
      <c r="X116" s="105">
        <f>compopeinc!CJ108</f>
        <v>0.27503256442543939</v>
      </c>
      <c r="Y116" s="134">
        <f>compopeinc!CK108</f>
        <v>9.5389193058304615E-3</v>
      </c>
      <c r="AB116" s="597">
        <f t="shared" si="6"/>
        <v>-2.0023435354232788E-8</v>
      </c>
      <c r="AC116" s="597">
        <f t="shared" si="7"/>
        <v>-9.7788870334625244E-9</v>
      </c>
      <c r="AD116" s="597">
        <f t="shared" si="8"/>
        <v>-1.0244548320770264E-8</v>
      </c>
    </row>
    <row r="117" spans="1:30" x14ac:dyDescent="0.2">
      <c r="A117" s="137">
        <v>2020</v>
      </c>
      <c r="B117" s="135"/>
      <c r="C117" s="515"/>
      <c r="D117" s="515"/>
      <c r="E117" s="515"/>
      <c r="F117" s="515"/>
      <c r="G117" s="515"/>
      <c r="H117" s="515"/>
      <c r="I117" s="516"/>
      <c r="J117" s="170"/>
      <c r="K117" s="105"/>
      <c r="L117" s="105"/>
      <c r="M117" s="105"/>
      <c r="N117" s="105"/>
      <c r="O117" s="105"/>
      <c r="P117" s="105"/>
      <c r="Q117" s="105"/>
      <c r="R117" s="106"/>
      <c r="S117" s="105"/>
      <c r="T117" s="105"/>
      <c r="U117" s="105"/>
      <c r="V117" s="105"/>
      <c r="W117" s="105"/>
      <c r="X117" s="105"/>
      <c r="Y117" s="134"/>
      <c r="AB117" s="597"/>
      <c r="AC117" s="597"/>
      <c r="AD117" s="597"/>
    </row>
    <row r="118" spans="1:30" ht="17" thickBot="1" x14ac:dyDescent="0.25">
      <c r="A118" s="467"/>
      <c r="B118" s="465"/>
      <c r="C118" s="103"/>
      <c r="D118" s="103"/>
      <c r="E118" s="103"/>
      <c r="F118" s="103"/>
      <c r="G118" s="103"/>
      <c r="H118" s="103"/>
      <c r="I118" s="227"/>
      <c r="J118" s="103"/>
      <c r="K118" s="103"/>
      <c r="L118" s="103"/>
      <c r="M118" s="103"/>
      <c r="N118" s="103"/>
      <c r="O118" s="103"/>
      <c r="P118" s="103"/>
      <c r="Q118" s="103"/>
      <c r="R118" s="103"/>
      <c r="S118" s="103"/>
      <c r="T118" s="103"/>
      <c r="U118" s="103"/>
      <c r="V118" s="103"/>
      <c r="W118" s="103"/>
      <c r="X118" s="103"/>
      <c r="Y118" s="227"/>
    </row>
    <row r="119" spans="1:30" ht="17" thickTop="1" x14ac:dyDescent="0.2"/>
  </sheetData>
  <mergeCells count="3">
    <mergeCell ref="A4:Y4"/>
    <mergeCell ref="B7:Y7"/>
    <mergeCell ref="B8:Y8"/>
  </mergeCells>
  <hyperlinks>
    <hyperlink ref="A1" location="Index!A1" display="Back to index" xr:uid="{00000000-0004-0000-1300-000000000000}"/>
  </hyperlinks>
  <pageMargins left="0.75" right="0.75" top="1" bottom="1" header="0.5" footer="0.5"/>
  <pageSetup paperSize="9" scale="49" fitToHeight="3" orientation="landscape" horizontalDpi="4294967292" verticalDpi="429496729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39997558519241921"/>
  </sheetPr>
  <dimension ref="A1:AG119"/>
  <sheetViews>
    <sheetView workbookViewId="0">
      <pane xSplit="1" ySplit="9" topLeftCell="J77" activePane="bottomRight" state="frozen"/>
      <selection activeCell="D32" sqref="D32"/>
      <selection pane="topRight" activeCell="D32" sqref="D32"/>
      <selection pane="bottomLeft" activeCell="D32" sqref="D32"/>
      <selection pane="bottomRight" activeCell="R85" sqref="R83:Y85"/>
    </sheetView>
  </sheetViews>
  <sheetFormatPr baseColWidth="10" defaultColWidth="10.83203125" defaultRowHeight="16" x14ac:dyDescent="0.2"/>
  <cols>
    <col min="1" max="1" width="12.6640625" style="102" bestFit="1" customWidth="1"/>
    <col min="2" max="9" width="10.83203125" style="102" customWidth="1"/>
    <col min="10" max="17" width="10.83203125" style="102"/>
    <col min="18" max="25" width="10.83203125" style="102" customWidth="1"/>
    <col min="26" max="16384" width="10.83203125" style="102"/>
  </cols>
  <sheetData>
    <row r="1" spans="1:33" x14ac:dyDescent="0.2">
      <c r="A1" s="52" t="s">
        <v>36</v>
      </c>
      <c r="B1" s="52"/>
      <c r="C1" s="52"/>
      <c r="D1" s="52"/>
      <c r="E1" s="52"/>
      <c r="F1" s="52"/>
      <c r="G1" s="52"/>
      <c r="H1" s="52"/>
      <c r="I1" s="52"/>
      <c r="L1" s="351"/>
    </row>
    <row r="3" spans="1:33" ht="17" thickBot="1" x14ac:dyDescent="0.25"/>
    <row r="4" spans="1:33" s="130" customFormat="1" ht="25" customHeight="1" thickTop="1" x14ac:dyDescent="0.2">
      <c r="A4" s="1383" t="s">
        <v>124</v>
      </c>
      <c r="B4" s="1384"/>
      <c r="C4" s="1384"/>
      <c r="D4" s="1384"/>
      <c r="E4" s="1384"/>
      <c r="F4" s="1384"/>
      <c r="G4" s="1384"/>
      <c r="H4" s="1384"/>
      <c r="I4" s="1384"/>
      <c r="J4" s="1384"/>
      <c r="K4" s="1384"/>
      <c r="L4" s="1384"/>
      <c r="M4" s="1384"/>
      <c r="N4" s="1384"/>
      <c r="O4" s="1384"/>
      <c r="P4" s="1384"/>
      <c r="Q4" s="1384"/>
      <c r="R4" s="1384"/>
      <c r="S4" s="1384"/>
      <c r="T4" s="1384"/>
      <c r="U4" s="1384"/>
      <c r="V4" s="1384"/>
      <c r="W4" s="1384"/>
      <c r="X4" s="1384"/>
      <c r="Y4" s="1385"/>
    </row>
    <row r="5" spans="1:33" s="131" customFormat="1" x14ac:dyDescent="0.2">
      <c r="A5" s="129"/>
      <c r="B5" s="128"/>
      <c r="C5" s="128"/>
      <c r="D5" s="128"/>
      <c r="E5" s="128"/>
      <c r="F5" s="128"/>
      <c r="G5" s="128"/>
      <c r="H5" s="128"/>
      <c r="I5" s="128"/>
      <c r="J5" s="128"/>
      <c r="K5" s="128"/>
      <c r="L5" s="128"/>
      <c r="M5" s="128"/>
      <c r="N5" s="128"/>
      <c r="O5" s="128"/>
      <c r="P5" s="182"/>
      <c r="Q5" s="182"/>
      <c r="R5" s="128"/>
      <c r="S5" s="128"/>
      <c r="T5" s="128"/>
      <c r="U5" s="128"/>
      <c r="V5" s="128"/>
      <c r="W5" s="128"/>
      <c r="X5" s="128"/>
      <c r="Y5" s="168"/>
    </row>
    <row r="6" spans="1:33" s="131" customFormat="1" x14ac:dyDescent="0.2">
      <c r="A6" s="124"/>
      <c r="B6" s="127" t="s">
        <v>35</v>
      </c>
      <c r="C6" s="127" t="s">
        <v>34</v>
      </c>
      <c r="D6" s="127" t="s">
        <v>33</v>
      </c>
      <c r="E6" s="127" t="s">
        <v>32</v>
      </c>
      <c r="F6" s="127" t="s">
        <v>31</v>
      </c>
      <c r="G6" s="127" t="s">
        <v>30</v>
      </c>
      <c r="H6" s="127" t="s">
        <v>29</v>
      </c>
      <c r="I6" s="167" t="s">
        <v>28</v>
      </c>
      <c r="J6" s="181" t="s">
        <v>27</v>
      </c>
      <c r="K6" s="127" t="s">
        <v>26</v>
      </c>
      <c r="L6" s="127" t="s">
        <v>25</v>
      </c>
      <c r="M6" s="166" t="s">
        <v>24</v>
      </c>
      <c r="N6" s="127" t="s">
        <v>23</v>
      </c>
      <c r="O6" s="127" t="s">
        <v>22</v>
      </c>
      <c r="P6" s="127" t="s">
        <v>21</v>
      </c>
      <c r="Q6" s="127" t="s">
        <v>54</v>
      </c>
      <c r="R6" s="196" t="s">
        <v>53</v>
      </c>
      <c r="S6" s="196" t="s">
        <v>52</v>
      </c>
      <c r="T6" s="196" t="s">
        <v>51</v>
      </c>
      <c r="U6" s="127" t="s">
        <v>50</v>
      </c>
      <c r="V6" s="127" t="s">
        <v>49</v>
      </c>
      <c r="W6" s="196" t="s">
        <v>48</v>
      </c>
      <c r="X6" s="195" t="s">
        <v>47</v>
      </c>
      <c r="Y6" s="194" t="s">
        <v>46</v>
      </c>
    </row>
    <row r="7" spans="1:33" ht="35" customHeight="1" x14ac:dyDescent="0.2">
      <c r="A7" s="129"/>
      <c r="B7" s="1388" t="s">
        <v>305</v>
      </c>
      <c r="C7" s="1388"/>
      <c r="D7" s="1388"/>
      <c r="E7" s="1388"/>
      <c r="F7" s="1388"/>
      <c r="G7" s="1388"/>
      <c r="H7" s="1388"/>
      <c r="I7" s="1388"/>
      <c r="J7" s="1388"/>
      <c r="K7" s="1388"/>
      <c r="L7" s="1388"/>
      <c r="M7" s="1388"/>
      <c r="N7" s="1388"/>
      <c r="O7" s="1388"/>
      <c r="P7" s="1388"/>
      <c r="Q7" s="1388"/>
      <c r="R7" s="1388"/>
      <c r="S7" s="1388"/>
      <c r="T7" s="1388"/>
      <c r="U7" s="1388"/>
      <c r="V7" s="1388"/>
      <c r="W7" s="1388"/>
      <c r="X7" s="1388"/>
      <c r="Y7" s="1389"/>
      <c r="Z7" s="1"/>
      <c r="AA7" s="1"/>
      <c r="AB7" s="1"/>
      <c r="AC7" s="1"/>
      <c r="AD7" s="1"/>
      <c r="AE7" s="1"/>
      <c r="AF7" s="1"/>
      <c r="AG7" s="1"/>
    </row>
    <row r="8" spans="1:33" s="179" customFormat="1" ht="20" customHeight="1" x14ac:dyDescent="0.2">
      <c r="A8" s="126"/>
      <c r="B8" s="1386" t="s">
        <v>43</v>
      </c>
      <c r="C8" s="1387"/>
      <c r="D8" s="1387"/>
      <c r="E8" s="1387"/>
      <c r="F8" s="1387"/>
      <c r="G8" s="1387"/>
      <c r="H8" s="1387"/>
      <c r="I8" s="1387"/>
      <c r="J8" s="1387"/>
      <c r="K8" s="1387"/>
      <c r="L8" s="1387"/>
      <c r="M8" s="1387"/>
      <c r="N8" s="1387"/>
      <c r="O8" s="1387"/>
      <c r="P8" s="1387"/>
      <c r="Q8" s="1387"/>
      <c r="R8" s="1387"/>
      <c r="S8" s="1387"/>
      <c r="T8" s="1387"/>
      <c r="U8" s="1387"/>
      <c r="V8" s="1387"/>
      <c r="W8" s="1387"/>
      <c r="X8" s="1387"/>
      <c r="Y8" s="577"/>
    </row>
    <row r="9" spans="1:33" ht="69" thickBot="1" x14ac:dyDescent="0.25">
      <c r="A9" s="124"/>
      <c r="B9" s="408" t="s">
        <v>13</v>
      </c>
      <c r="C9" s="409" t="s">
        <v>68</v>
      </c>
      <c r="D9" s="407" t="s">
        <v>42</v>
      </c>
      <c r="E9" s="409" t="s">
        <v>69</v>
      </c>
      <c r="F9" s="407" t="s">
        <v>41</v>
      </c>
      <c r="G9" s="588" t="s">
        <v>141</v>
      </c>
      <c r="H9" s="407" t="s">
        <v>40</v>
      </c>
      <c r="I9" s="407" t="s">
        <v>39</v>
      </c>
      <c r="J9" s="408" t="s">
        <v>12</v>
      </c>
      <c r="K9" s="409" t="s">
        <v>68</v>
      </c>
      <c r="L9" s="407" t="s">
        <v>42</v>
      </c>
      <c r="M9" s="409" t="s">
        <v>69</v>
      </c>
      <c r="N9" s="407" t="s">
        <v>41</v>
      </c>
      <c r="O9" s="588" t="s">
        <v>141</v>
      </c>
      <c r="P9" s="407" t="s">
        <v>40</v>
      </c>
      <c r="Q9" s="407" t="s">
        <v>39</v>
      </c>
      <c r="R9" s="464" t="s">
        <v>11</v>
      </c>
      <c r="S9" s="409" t="s">
        <v>68</v>
      </c>
      <c r="T9" s="407" t="s">
        <v>42</v>
      </c>
      <c r="U9" s="409" t="s">
        <v>69</v>
      </c>
      <c r="V9" s="407" t="s">
        <v>41</v>
      </c>
      <c r="W9" s="588" t="s">
        <v>141</v>
      </c>
      <c r="X9" s="407" t="s">
        <v>40</v>
      </c>
      <c r="Y9" s="162" t="s">
        <v>39</v>
      </c>
      <c r="AA9" s="1329"/>
      <c r="AB9" s="598" t="s">
        <v>171</v>
      </c>
      <c r="AC9" s="598"/>
      <c r="AD9" s="598"/>
    </row>
    <row r="10" spans="1:33" x14ac:dyDescent="0.2">
      <c r="A10" s="115">
        <v>1913</v>
      </c>
      <c r="B10" s="410">
        <f>compopeinc!R2</f>
        <v>0.42853124090795558</v>
      </c>
      <c r="C10" s="121">
        <f>compopeinc!S2</f>
        <v>6.3655588833630983E-2</v>
      </c>
      <c r="D10" s="121">
        <f>compopeinc!T2</f>
        <v>3.8106964167590733E-2</v>
      </c>
      <c r="E10" s="121">
        <f>compopeinc!U2</f>
        <v>4.702244510955849E-2</v>
      </c>
      <c r="F10" s="121">
        <f>compopeinc!V2</f>
        <v>5.3839998244696312E-2</v>
      </c>
      <c r="G10" s="121">
        <f>compopeinc!W2</f>
        <v>5.2035672989581699E-3</v>
      </c>
      <c r="H10" s="121">
        <f>compopeinc!X2</f>
        <v>0.10488933331008551</v>
      </c>
      <c r="I10" s="177">
        <f>compopeinc!Y2</f>
        <v>0.11581334394343545</v>
      </c>
      <c r="J10" s="174">
        <f>compopeinc!Z2</f>
        <v>0.32605050955696963</v>
      </c>
      <c r="K10" s="114">
        <f>compopeinc!AA2</f>
        <v>6.3655588833630983E-2</v>
      </c>
      <c r="L10" s="114">
        <f>compopeinc!AB2</f>
        <v>2.9653136596973391E-2</v>
      </c>
      <c r="M10" s="114">
        <f>compopeinc!AC2</f>
        <v>3.4234811316733782E-2</v>
      </c>
      <c r="N10" s="114">
        <f>compopeinc!AD2</f>
        <v>4.8314454075578786E-2</v>
      </c>
      <c r="O10" s="114">
        <f>compopeinc!AE2</f>
        <v>3.1919152161576651E-3</v>
      </c>
      <c r="P10" s="114">
        <f>compopeinc!AF2</f>
        <v>4.4271689074549481E-2</v>
      </c>
      <c r="Q10" s="114">
        <f>compopeinc!AG2</f>
        <v>0.10272891444334561</v>
      </c>
      <c r="R10" s="178">
        <f>compopeinc!AH2</f>
        <v>0.20224996862813807</v>
      </c>
      <c r="S10" s="121">
        <f>compopeinc!AI2</f>
        <v>6.3655588833630983E-2</v>
      </c>
      <c r="T10" s="121">
        <f>compopeinc!AJ2</f>
        <v>2.0408922911573941E-2</v>
      </c>
      <c r="U10" s="121">
        <f>compopeinc!AK2</f>
        <v>1.6649196944504823E-2</v>
      </c>
      <c r="V10" s="121">
        <f>compopeinc!AL2</f>
        <v>2.7760388691168612E-2</v>
      </c>
      <c r="W10" s="121">
        <f>compopeinc!AM2</f>
        <v>9.477351457726355E-4</v>
      </c>
      <c r="X10" s="121">
        <f>compopeinc!AN2</f>
        <v>1.746193670052305E-2</v>
      </c>
      <c r="Y10" s="177">
        <f>compopeinc!AO2</f>
        <v>5.5366199400964065E-2</v>
      </c>
      <c r="AA10" s="931"/>
      <c r="AB10" s="599">
        <f>B10-SUM(C10:I10)</f>
        <v>0</v>
      </c>
      <c r="AC10" s="599">
        <f>J10-SUM(K10:Q10)</f>
        <v>0</v>
      </c>
      <c r="AD10" s="599">
        <f>R10-SUM(S10:Y10)</f>
        <v>0</v>
      </c>
      <c r="AE10" s="1132"/>
    </row>
    <row r="11" spans="1:33" x14ac:dyDescent="0.2">
      <c r="A11" s="115">
        <v>1914</v>
      </c>
      <c r="B11" s="135">
        <f>compopeinc!R3</f>
        <v>0.43645783175810671</v>
      </c>
      <c r="C11" s="114">
        <f>compopeinc!S3</f>
        <v>6.3478314199700805E-2</v>
      </c>
      <c r="D11" s="114">
        <f>compopeinc!T3</f>
        <v>4.0307492268111707E-2</v>
      </c>
      <c r="E11" s="114">
        <f>compopeinc!U3</f>
        <v>5.0218976493490587E-2</v>
      </c>
      <c r="F11" s="114">
        <f>compopeinc!V3</f>
        <v>5.7606982634583762E-2</v>
      </c>
      <c r="G11" s="114">
        <f>compopeinc!W3</f>
        <v>5.2500096623650299E-3</v>
      </c>
      <c r="H11" s="114">
        <f>compopeinc!X3</f>
        <v>0.10140335526344581</v>
      </c>
      <c r="I11" s="154">
        <f>compopeinc!Y3</f>
        <v>0.11819270123640906</v>
      </c>
      <c r="J11" s="174">
        <f>compopeinc!Z3</f>
        <v>0.33447777251797534</v>
      </c>
      <c r="K11" s="114">
        <f>compopeinc!AA3</f>
        <v>6.3478314199700805E-2</v>
      </c>
      <c r="L11" s="114">
        <f>compopeinc!AB3</f>
        <v>3.156829739098449E-2</v>
      </c>
      <c r="M11" s="114">
        <f>compopeinc!AC3</f>
        <v>3.6586618875663383E-2</v>
      </c>
      <c r="N11" s="114">
        <f>compopeinc!AD3</f>
        <v>5.1763227369987633E-2</v>
      </c>
      <c r="O11" s="114">
        <f>compopeinc!AE3</f>
        <v>3.2342645157011646E-3</v>
      </c>
      <c r="P11" s="114">
        <f>compopeinc!AF3</f>
        <v>4.2829152604352244E-2</v>
      </c>
      <c r="Q11" s="114">
        <f>compopeinc!AG3</f>
        <v>0.10501789756158562</v>
      </c>
      <c r="R11" s="106">
        <f>compopeinc!AH3</f>
        <v>0.20822365284667338</v>
      </c>
      <c r="S11" s="114">
        <f>compopeinc!AI3</f>
        <v>6.3478314199700805E-2</v>
      </c>
      <c r="T11" s="114">
        <f>compopeinc!AJ3</f>
        <v>2.2062870942008574E-2</v>
      </c>
      <c r="U11" s="114">
        <f>compopeinc!AK3</f>
        <v>1.7842860967524098E-2</v>
      </c>
      <c r="V11" s="114">
        <f>compopeinc!AL3</f>
        <v>2.9884773771298966E-2</v>
      </c>
      <c r="W11" s="114">
        <f>compopeinc!AM3</f>
        <v>9.6449621617770618E-4</v>
      </c>
      <c r="X11" s="114">
        <f>compopeinc!AN3</f>
        <v>1.7043789254440615E-2</v>
      </c>
      <c r="Y11" s="154">
        <f>compopeinc!AO3</f>
        <v>5.6946547495522623E-2</v>
      </c>
      <c r="AA11" s="931"/>
      <c r="AB11" s="599">
        <f t="shared" ref="AB11:AB74" si="0">B11-SUM(C11:I11)</f>
        <v>0</v>
      </c>
      <c r="AC11" s="599">
        <f t="shared" ref="AC11:AC74" si="1">J11-SUM(K11:Q11)</f>
        <v>0</v>
      </c>
      <c r="AD11" s="599">
        <f t="shared" ref="AD11:AD74" si="2">R11-SUM(S11:Y11)</f>
        <v>0</v>
      </c>
      <c r="AE11" s="1132"/>
    </row>
    <row r="12" spans="1:33" x14ac:dyDescent="0.2">
      <c r="A12" s="115">
        <v>1915</v>
      </c>
      <c r="B12" s="135">
        <f>compopeinc!R4</f>
        <v>0.42978442315476389</v>
      </c>
      <c r="C12" s="114">
        <f>compopeinc!S4</f>
        <v>6.3953106464784387E-2</v>
      </c>
      <c r="D12" s="114">
        <f>compopeinc!T4</f>
        <v>3.9787518948661081E-2</v>
      </c>
      <c r="E12" s="114">
        <f>compopeinc!U4</f>
        <v>5.0404178937778314E-2</v>
      </c>
      <c r="F12" s="114">
        <f>compopeinc!V4</f>
        <v>5.5953022527038543E-2</v>
      </c>
      <c r="G12" s="114">
        <f>compopeinc!W4</f>
        <v>5.2952207055700492E-3</v>
      </c>
      <c r="H12" s="114">
        <f>compopeinc!X4</f>
        <v>0.10058585537780027</v>
      </c>
      <c r="I12" s="154">
        <f>compopeinc!Y4</f>
        <v>0.11380552019313125</v>
      </c>
      <c r="J12" s="174">
        <f>compopeinc!Z4</f>
        <v>0.32742655258979392</v>
      </c>
      <c r="K12" s="114">
        <f>compopeinc!AA4</f>
        <v>6.3953106464784387E-2</v>
      </c>
      <c r="L12" s="114">
        <f>compopeinc!AB4</f>
        <v>3.0928025226113359E-2</v>
      </c>
      <c r="M12" s="114">
        <f>compopeinc!AC4</f>
        <v>3.6583815668616196E-2</v>
      </c>
      <c r="N12" s="114">
        <f>compopeinc!AD4</f>
        <v>5.0081430548187048E-2</v>
      </c>
      <c r="O12" s="114">
        <f>compopeinc!AE4</f>
        <v>3.2610562137849832E-3</v>
      </c>
      <c r="P12" s="114">
        <f>compopeinc!AF4</f>
        <v>4.199548786954118E-2</v>
      </c>
      <c r="Q12" s="114">
        <f>compopeinc!AG4</f>
        <v>0.10062363059876678</v>
      </c>
      <c r="R12" s="106">
        <f>compopeinc!AH4</f>
        <v>0.20212699242183682</v>
      </c>
      <c r="S12" s="114">
        <f>compopeinc!AI4</f>
        <v>6.3953106464784387E-2</v>
      </c>
      <c r="T12" s="114">
        <f>compopeinc!AJ4</f>
        <v>2.1135578610611275E-2</v>
      </c>
      <c r="U12" s="114">
        <f>compopeinc!AK4</f>
        <v>1.7592048552270104E-2</v>
      </c>
      <c r="V12" s="114">
        <f>compopeinc!AL4</f>
        <v>2.8505906803792912E-2</v>
      </c>
      <c r="W12" s="114">
        <f>compopeinc!AM4</f>
        <v>9.6107210695200291E-4</v>
      </c>
      <c r="X12" s="114">
        <f>compopeinc!AN4</f>
        <v>1.6398693206375579E-2</v>
      </c>
      <c r="Y12" s="154">
        <f>compopeinc!AO4</f>
        <v>5.3580586677050547E-2</v>
      </c>
      <c r="AA12" s="931"/>
      <c r="AB12" s="599">
        <f t="shared" si="0"/>
        <v>0</v>
      </c>
      <c r="AC12" s="599">
        <f t="shared" si="1"/>
        <v>0</v>
      </c>
      <c r="AD12" s="599">
        <f t="shared" si="2"/>
        <v>0</v>
      </c>
      <c r="AE12" s="1132"/>
    </row>
    <row r="13" spans="1:33" x14ac:dyDescent="0.2">
      <c r="A13" s="115">
        <v>1916</v>
      </c>
      <c r="B13" s="149">
        <f>compopeinc!R5</f>
        <v>0.44337610748200257</v>
      </c>
      <c r="C13" s="411">
        <f>compopeinc!S5</f>
        <v>8.436224346396809E-2</v>
      </c>
      <c r="D13" s="411">
        <f>compopeinc!T5</f>
        <v>3.7646951640675629E-2</v>
      </c>
      <c r="E13" s="411">
        <f>compopeinc!U5</f>
        <v>4.8568587581471992E-2</v>
      </c>
      <c r="F13" s="411">
        <f>compopeinc!V5</f>
        <v>5.0545087363100739E-2</v>
      </c>
      <c r="G13" s="411">
        <f>compopeinc!W5</f>
        <v>5.0149824189154842E-3</v>
      </c>
      <c r="H13" s="411">
        <f>compopeinc!X5</f>
        <v>0.11034194956959309</v>
      </c>
      <c r="I13" s="412">
        <f>compopeinc!Y5</f>
        <v>0.10689630544427753</v>
      </c>
      <c r="J13" s="174">
        <f>compopeinc!Z5</f>
        <v>0.34601224405881603</v>
      </c>
      <c r="K13" s="114">
        <f>compopeinc!AA5</f>
        <v>8.923881376967488E-2</v>
      </c>
      <c r="L13" s="114">
        <f>compopeinc!AB5</f>
        <v>2.9540206306410872E-2</v>
      </c>
      <c r="M13" s="114">
        <f>compopeinc!AC5</f>
        <v>3.5905166263231543E-2</v>
      </c>
      <c r="N13" s="114">
        <f>compopeinc!AD5</f>
        <v>4.554269501867058E-2</v>
      </c>
      <c r="O13" s="114">
        <f>compopeinc!AE5</f>
        <v>3.0513154346865638E-3</v>
      </c>
      <c r="P13" s="114">
        <f>compopeinc!AF5</f>
        <v>4.7428864514552124E-2</v>
      </c>
      <c r="Q13" s="114">
        <f>compopeinc!AG5</f>
        <v>9.530518275158946E-2</v>
      </c>
      <c r="R13" s="106">
        <f>compopeinc!AH5</f>
        <v>0.21237868540547086</v>
      </c>
      <c r="S13" s="105">
        <f>compopeinc!AI5</f>
        <v>7.4687534156803931E-2</v>
      </c>
      <c r="T13" s="105">
        <f>compopeinc!AJ5</f>
        <v>2.0805366847681989E-2</v>
      </c>
      <c r="U13" s="105">
        <f>compopeinc!AK5</f>
        <v>1.8117473593088969E-2</v>
      </c>
      <c r="V13" s="105">
        <f>compopeinc!AL5</f>
        <v>2.6554071599714308E-2</v>
      </c>
      <c r="W13" s="105">
        <f>compopeinc!AM5</f>
        <v>9.1680208369489301E-4</v>
      </c>
      <c r="X13" s="105">
        <f>compopeinc!AN5</f>
        <v>1.895779392056578E-2</v>
      </c>
      <c r="Y13" s="134">
        <f>compopeinc!AO5</f>
        <v>5.233964320392101E-2</v>
      </c>
      <c r="AA13" s="931"/>
      <c r="AB13" s="599">
        <f t="shared" si="0"/>
        <v>0</v>
      </c>
      <c r="AC13" s="599">
        <f t="shared" si="1"/>
        <v>0</v>
      </c>
      <c r="AD13" s="599">
        <f t="shared" si="2"/>
        <v>0</v>
      </c>
      <c r="AE13" s="1132"/>
    </row>
    <row r="14" spans="1:33" x14ac:dyDescent="0.2">
      <c r="A14" s="115">
        <v>1917</v>
      </c>
      <c r="B14" s="186">
        <f>compopeinc!R6</f>
        <v>0.44719067068290069</v>
      </c>
      <c r="C14" s="114">
        <f>compopeinc!S6</f>
        <v>9.7365099696676116E-2</v>
      </c>
      <c r="D14" s="114">
        <f>compopeinc!T6</f>
        <v>3.6429673419384939E-2</v>
      </c>
      <c r="E14" s="114">
        <f>compopeinc!U6</f>
        <v>4.6435056613151296E-2</v>
      </c>
      <c r="F14" s="114">
        <f>compopeinc!V6</f>
        <v>5.0941160845996772E-2</v>
      </c>
      <c r="G14" s="114">
        <f>compopeinc!W6</f>
        <v>4.5878255464148008E-3</v>
      </c>
      <c r="H14" s="114">
        <f>compopeinc!X6</f>
        <v>0.10187333525460401</v>
      </c>
      <c r="I14" s="154">
        <f>compopeinc!Y6</f>
        <v>0.10955851930667281</v>
      </c>
      <c r="J14" s="174">
        <f>compopeinc!Z6</f>
        <v>0.35367593993588853</v>
      </c>
      <c r="K14" s="114">
        <f>compopeinc!AA6</f>
        <v>0.10242630229614255</v>
      </c>
      <c r="L14" s="114">
        <f>compopeinc!AB6</f>
        <v>2.8540406788867566E-2</v>
      </c>
      <c r="M14" s="114">
        <f>compopeinc!AC6</f>
        <v>3.4720060505421313E-2</v>
      </c>
      <c r="N14" s="114">
        <f>compopeinc!AD6</f>
        <v>4.5602226100014194E-2</v>
      </c>
      <c r="O14" s="114">
        <f>compopeinc!AE6</f>
        <v>2.7870975941432933E-3</v>
      </c>
      <c r="P14" s="114">
        <f>compopeinc!AF6</f>
        <v>4.2717827780887514E-2</v>
      </c>
      <c r="Q14" s="114">
        <f>compopeinc!AG6</f>
        <v>9.6882018870412062E-2</v>
      </c>
      <c r="R14" s="106">
        <f>compopeinc!AH6</f>
        <v>0.21053432418476239</v>
      </c>
      <c r="S14" s="114">
        <f>compopeinc!AI6</f>
        <v>9.3388281997407008E-2</v>
      </c>
      <c r="T14" s="114">
        <f>compopeinc!AJ6</f>
        <v>2.3936169212098787E-2</v>
      </c>
      <c r="U14" s="114">
        <f>compopeinc!AK6</f>
        <v>1.409371134822659E-2</v>
      </c>
      <c r="V14" s="114">
        <f>compopeinc!AL6</f>
        <v>1.9607187522929431E-2</v>
      </c>
      <c r="W14" s="114">
        <f>compopeinc!AM6</f>
        <v>9.5299720863187363E-4</v>
      </c>
      <c r="X14" s="114">
        <f>compopeinc!AN6</f>
        <v>2.3535722751530097E-2</v>
      </c>
      <c r="Y14" s="154">
        <f>compopeinc!AO6</f>
        <v>3.5020254143938605E-2</v>
      </c>
      <c r="AA14" s="931"/>
      <c r="AB14" s="599">
        <f t="shared" si="0"/>
        <v>0</v>
      </c>
      <c r="AC14" s="599">
        <f t="shared" si="1"/>
        <v>0</v>
      </c>
      <c r="AD14" s="599">
        <f t="shared" si="2"/>
        <v>0</v>
      </c>
      <c r="AE14" s="1132"/>
    </row>
    <row r="15" spans="1:33" x14ac:dyDescent="0.2">
      <c r="A15" s="115">
        <v>1918</v>
      </c>
      <c r="B15" s="135">
        <f>compopeinc!R7</f>
        <v>0.43516374464585811</v>
      </c>
      <c r="C15" s="114">
        <f>compopeinc!S7</f>
        <v>0.10322005405195556</v>
      </c>
      <c r="D15" s="114">
        <f>compopeinc!T7</f>
        <v>3.7163208563551799E-2</v>
      </c>
      <c r="E15" s="114">
        <f>compopeinc!U7</f>
        <v>4.1948941546805639E-2</v>
      </c>
      <c r="F15" s="114">
        <f>compopeinc!V7</f>
        <v>4.6268456979342974E-2</v>
      </c>
      <c r="G15" s="114">
        <f>compopeinc!W7</f>
        <v>4.3584569367467983E-3</v>
      </c>
      <c r="H15" s="114">
        <f>compopeinc!X7</f>
        <v>0.10242777794485676</v>
      </c>
      <c r="I15" s="154">
        <f>compopeinc!Y7</f>
        <v>9.9776848622598557E-2</v>
      </c>
      <c r="J15" s="174">
        <f>compopeinc!Z7</f>
        <v>0.34046143703374404</v>
      </c>
      <c r="K15" s="114">
        <f>compopeinc!AA7</f>
        <v>9.834212778653767E-2</v>
      </c>
      <c r="L15" s="114">
        <f>compopeinc!AB7</f>
        <v>3.2910834191478458E-2</v>
      </c>
      <c r="M15" s="114">
        <f>compopeinc!AC7</f>
        <v>3.0096599241489115E-2</v>
      </c>
      <c r="N15" s="114">
        <f>compopeinc!AD7</f>
        <v>3.8534469481981505E-2</v>
      </c>
      <c r="O15" s="114">
        <f>compopeinc!AE7</f>
        <v>2.866425411315232E-3</v>
      </c>
      <c r="P15" s="114">
        <f>compopeinc!AF7</f>
        <v>5.7671872511274723E-2</v>
      </c>
      <c r="Q15" s="114">
        <f>compopeinc!AG7</f>
        <v>8.0039108409667312E-2</v>
      </c>
      <c r="R15" s="106">
        <f>compopeinc!AH7</f>
        <v>0.19472396844534504</v>
      </c>
      <c r="S15" s="114">
        <f>compopeinc!AI7</f>
        <v>8.0215681107049464E-2</v>
      </c>
      <c r="T15" s="114">
        <f>compopeinc!AJ7</f>
        <v>2.2400308582362218E-2</v>
      </c>
      <c r="U15" s="114">
        <f>compopeinc!AK7</f>
        <v>1.2526717887566166E-2</v>
      </c>
      <c r="V15" s="114">
        <f>compopeinc!AL7</f>
        <v>1.8938678086621245E-2</v>
      </c>
      <c r="W15" s="114">
        <f>compopeinc!AM7</f>
        <v>9.0640499176285357E-4</v>
      </c>
      <c r="X15" s="114">
        <f>compopeinc!AN7</f>
        <v>2.4877462936133927E-2</v>
      </c>
      <c r="Y15" s="154">
        <f>compopeinc!AO7</f>
        <v>3.4858714853849192E-2</v>
      </c>
      <c r="AA15" s="931"/>
      <c r="AB15" s="599">
        <f t="shared" si="0"/>
        <v>0</v>
      </c>
      <c r="AC15" s="599">
        <f t="shared" si="1"/>
        <v>0</v>
      </c>
      <c r="AD15" s="599">
        <f t="shared" si="2"/>
        <v>0</v>
      </c>
      <c r="AE15" s="1132"/>
    </row>
    <row r="16" spans="1:33" x14ac:dyDescent="0.2">
      <c r="A16" s="117">
        <v>1919</v>
      </c>
      <c r="B16" s="139">
        <f>compopeinc!R8</f>
        <v>0.45362343142842537</v>
      </c>
      <c r="C16" s="116">
        <f>compopeinc!S8</f>
        <v>0.1101879274918412</v>
      </c>
      <c r="D16" s="116">
        <f>compopeinc!T8</f>
        <v>4.3107375445870823E-2</v>
      </c>
      <c r="E16" s="116">
        <f>compopeinc!U8</f>
        <v>4.0608822238347907E-2</v>
      </c>
      <c r="F16" s="116">
        <f>compopeinc!V8</f>
        <v>4.8642707793673245E-2</v>
      </c>
      <c r="G16" s="116">
        <f>compopeinc!W8</f>
        <v>4.527476329179601E-3</v>
      </c>
      <c r="H16" s="116">
        <f>compopeinc!X8</f>
        <v>9.8017405682245526E-2</v>
      </c>
      <c r="I16" s="156">
        <f>compopeinc!Y8</f>
        <v>0.10853171644726706</v>
      </c>
      <c r="J16" s="175">
        <f>compopeinc!Z8</f>
        <v>0.36476799827173823</v>
      </c>
      <c r="K16" s="116">
        <f>compopeinc!AA8</f>
        <v>0.10482927769073555</v>
      </c>
      <c r="L16" s="116">
        <f>compopeinc!AB8</f>
        <v>3.9787518661969251E-2</v>
      </c>
      <c r="M16" s="116">
        <f>compopeinc!AC8</f>
        <v>2.9819857579009144E-2</v>
      </c>
      <c r="N16" s="116">
        <f>compopeinc!AD8</f>
        <v>4.1446294667883965E-2</v>
      </c>
      <c r="O16" s="116">
        <f>compopeinc!AE8</f>
        <v>3.0257491164036496E-3</v>
      </c>
      <c r="P16" s="116">
        <f>compopeinc!AF8</f>
        <v>5.6087585308733361E-2</v>
      </c>
      <c r="Q16" s="116">
        <f>compopeinc!AG8</f>
        <v>8.9771715247003211E-2</v>
      </c>
      <c r="R16" s="109">
        <f>compopeinc!AH8</f>
        <v>0.21382269771834261</v>
      </c>
      <c r="S16" s="116">
        <f>compopeinc!AI8</f>
        <v>8.3554035288312067E-2</v>
      </c>
      <c r="T16" s="116">
        <f>compopeinc!AJ8</f>
        <v>2.8111544197683799E-2</v>
      </c>
      <c r="U16" s="116">
        <f>compopeinc!AK8</f>
        <v>1.2443260786712547E-2</v>
      </c>
      <c r="V16" s="116">
        <f>compopeinc!AL8</f>
        <v>2.1679746514730494E-2</v>
      </c>
      <c r="W16" s="116">
        <f>compopeinc!AM8</f>
        <v>9.6854945267556324E-4</v>
      </c>
      <c r="X16" s="116">
        <f>compopeinc!AN8</f>
        <v>2.4360536920973626E-2</v>
      </c>
      <c r="Y16" s="156">
        <f>compopeinc!AO8</f>
        <v>4.2705024557254549E-2</v>
      </c>
      <c r="AA16" s="931"/>
      <c r="AB16" s="599">
        <f t="shared" si="0"/>
        <v>0</v>
      </c>
      <c r="AC16" s="599">
        <f t="shared" si="1"/>
        <v>0</v>
      </c>
      <c r="AD16" s="599">
        <f t="shared" si="2"/>
        <v>0</v>
      </c>
      <c r="AE16" s="1132"/>
    </row>
    <row r="17" spans="1:31" x14ac:dyDescent="0.2">
      <c r="A17" s="115">
        <v>1920</v>
      </c>
      <c r="B17" s="135">
        <f>compopeinc!R9</f>
        <v>0.43577935707539167</v>
      </c>
      <c r="C17" s="114">
        <f>compopeinc!S9</f>
        <v>0.10515767047936125</v>
      </c>
      <c r="D17" s="114">
        <f>compopeinc!T9</f>
        <v>4.1939394130657948E-2</v>
      </c>
      <c r="E17" s="114">
        <f>compopeinc!U9</f>
        <v>3.6727874577743368E-2</v>
      </c>
      <c r="F17" s="114">
        <f>compopeinc!V9</f>
        <v>4.4223980500774238E-2</v>
      </c>
      <c r="G17" s="114">
        <f>compopeinc!W9</f>
        <v>4.5660133433354597E-3</v>
      </c>
      <c r="H17" s="114">
        <f>compopeinc!X9</f>
        <v>0.10558605066012758</v>
      </c>
      <c r="I17" s="154">
        <f>compopeinc!Y9</f>
        <v>9.7578373383391759E-2</v>
      </c>
      <c r="J17" s="174">
        <f>compopeinc!Z9</f>
        <v>0.33929269405849205</v>
      </c>
      <c r="K17" s="114">
        <f>compopeinc!AA9</f>
        <v>9.6623590584036884E-2</v>
      </c>
      <c r="L17" s="114">
        <f>compopeinc!AB9</f>
        <v>3.5866909714711584E-2</v>
      </c>
      <c r="M17" s="114">
        <f>compopeinc!AC9</f>
        <v>2.6721302114660284E-2</v>
      </c>
      <c r="N17" s="114">
        <f>compopeinc!AD9</f>
        <v>3.6983509936245593E-2</v>
      </c>
      <c r="O17" s="114">
        <f>compopeinc!AE9</f>
        <v>3.0415997463963101E-3</v>
      </c>
      <c r="P17" s="114">
        <f>compopeinc!AF9</f>
        <v>6.1319286391648312E-2</v>
      </c>
      <c r="Q17" s="114">
        <f>compopeinc!AG9</f>
        <v>7.8736495570793041E-2</v>
      </c>
      <c r="R17" s="106">
        <f>compopeinc!AH9</f>
        <v>0.18912479127450416</v>
      </c>
      <c r="S17" s="114">
        <f>compopeinc!AI9</f>
        <v>7.3596150792777898E-2</v>
      </c>
      <c r="T17" s="114">
        <f>compopeinc!AJ9</f>
        <v>2.2995409078785913E-2</v>
      </c>
      <c r="U17" s="114">
        <f>compopeinc!AK9</f>
        <v>1.1537126380077005E-2</v>
      </c>
      <c r="V17" s="114">
        <f>compopeinc!AL9</f>
        <v>1.8922380321572091E-2</v>
      </c>
      <c r="W17" s="114">
        <f>compopeinc!AM9</f>
        <v>9.4745288138026532E-4</v>
      </c>
      <c r="X17" s="114">
        <f>compopeinc!AN9</f>
        <v>2.4857283281700848E-2</v>
      </c>
      <c r="Y17" s="154">
        <f>compopeinc!AO9</f>
        <v>3.6268988538210159E-2</v>
      </c>
      <c r="AA17" s="931"/>
      <c r="AB17" s="599">
        <f t="shared" si="0"/>
        <v>0</v>
      </c>
      <c r="AC17" s="599">
        <f t="shared" si="1"/>
        <v>0</v>
      </c>
      <c r="AD17" s="599">
        <f t="shared" si="2"/>
        <v>0</v>
      </c>
      <c r="AE17" s="1132"/>
    </row>
    <row r="18" spans="1:31" x14ac:dyDescent="0.2">
      <c r="A18" s="115">
        <v>1921</v>
      </c>
      <c r="B18" s="135">
        <f>compopeinc!R10</f>
        <v>0.47105595821949525</v>
      </c>
      <c r="C18" s="114">
        <f>compopeinc!S10</f>
        <v>7.7958180647427502E-2</v>
      </c>
      <c r="D18" s="114">
        <f>compopeinc!T10</f>
        <v>5.2583462465107714E-2</v>
      </c>
      <c r="E18" s="114">
        <f>compopeinc!U10</f>
        <v>4.6204085087056486E-2</v>
      </c>
      <c r="F18" s="114">
        <f>compopeinc!V10</f>
        <v>4.5988607633963986E-2</v>
      </c>
      <c r="G18" s="114">
        <f>compopeinc!W10</f>
        <v>6.4778996797229729E-3</v>
      </c>
      <c r="H18" s="114">
        <f>compopeinc!X10</f>
        <v>0.1476795624012015</v>
      </c>
      <c r="I18" s="154">
        <f>compopeinc!Y10</f>
        <v>9.4164160305015121E-2</v>
      </c>
      <c r="J18" s="174">
        <f>compopeinc!Z10</f>
        <v>0.35681855557617254</v>
      </c>
      <c r="K18" s="114">
        <f>compopeinc!AA10</f>
        <v>7.5534603983297643E-2</v>
      </c>
      <c r="L18" s="114">
        <f>compopeinc!AB10</f>
        <v>4.581026525210681E-2</v>
      </c>
      <c r="M18" s="114">
        <f>compopeinc!AC10</f>
        <v>3.3246354902354752E-2</v>
      </c>
      <c r="N18" s="114">
        <f>compopeinc!AD10</f>
        <v>3.8723278121065637E-2</v>
      </c>
      <c r="O18" s="114">
        <f>compopeinc!AE10</f>
        <v>4.2192330740236858E-3</v>
      </c>
      <c r="P18" s="114">
        <f>compopeinc!AF10</f>
        <v>8.2611324099837222E-2</v>
      </c>
      <c r="Q18" s="114">
        <f>compopeinc!AG10</f>
        <v>7.66734961434868E-2</v>
      </c>
      <c r="R18" s="106">
        <f>compopeinc!AH10</f>
        <v>0.19105177214149413</v>
      </c>
      <c r="S18" s="114">
        <f>compopeinc!AI10</f>
        <v>5.9920585764265538E-2</v>
      </c>
      <c r="T18" s="114">
        <f>compopeinc!AJ10</f>
        <v>2.8565159019973627E-2</v>
      </c>
      <c r="U18" s="114">
        <f>compopeinc!AK10</f>
        <v>1.4343939927285157E-2</v>
      </c>
      <c r="V18" s="114">
        <f>compopeinc!AL10</f>
        <v>1.9895800227562647E-2</v>
      </c>
      <c r="W18" s="114">
        <f>compopeinc!AM10</f>
        <v>1.361352271758926E-3</v>
      </c>
      <c r="X18" s="114">
        <f>compopeinc!AN10</f>
        <v>3.1450726801922485E-2</v>
      </c>
      <c r="Y18" s="154">
        <f>compopeinc!AO10</f>
        <v>3.5514208128725758E-2</v>
      </c>
      <c r="AA18" s="931"/>
      <c r="AB18" s="599">
        <f t="shared" si="0"/>
        <v>0</v>
      </c>
      <c r="AC18" s="599">
        <f t="shared" si="1"/>
        <v>0</v>
      </c>
      <c r="AD18" s="599">
        <f t="shared" si="2"/>
        <v>0</v>
      </c>
      <c r="AE18" s="1132"/>
    </row>
    <row r="19" spans="1:31" x14ac:dyDescent="0.2">
      <c r="A19" s="115">
        <v>1922</v>
      </c>
      <c r="B19" s="135">
        <f>compopeinc!R11</f>
        <v>0.4590411257207892</v>
      </c>
      <c r="C19" s="114">
        <f>compopeinc!S11</f>
        <v>5.9464763596314668E-2</v>
      </c>
      <c r="D19" s="114">
        <f>compopeinc!T11</f>
        <v>5.5109167089408877E-2</v>
      </c>
      <c r="E19" s="114">
        <f>compopeinc!U11</f>
        <v>5.0979119429197757E-2</v>
      </c>
      <c r="F19" s="114">
        <f>compopeinc!V11</f>
        <v>4.7330443808641473E-2</v>
      </c>
      <c r="G19" s="114">
        <f>compopeinc!W11</f>
        <v>6.2181704904897698E-3</v>
      </c>
      <c r="H19" s="114">
        <f>compopeinc!X11</f>
        <v>0.14026888250300454</v>
      </c>
      <c r="I19" s="154">
        <f>compopeinc!Y11</f>
        <v>9.967057880373216E-2</v>
      </c>
      <c r="J19" s="174">
        <f>compopeinc!Z11</f>
        <v>0.34761309891298686</v>
      </c>
      <c r="K19" s="114">
        <f>compopeinc!AA11</f>
        <v>5.6898974097117139E-2</v>
      </c>
      <c r="L19" s="114">
        <f>compopeinc!AB11</f>
        <v>4.8390681774727044E-2</v>
      </c>
      <c r="M19" s="114">
        <f>compopeinc!AC11</f>
        <v>3.7985285679496085E-2</v>
      </c>
      <c r="N19" s="114">
        <f>compopeinc!AD11</f>
        <v>3.9703851347147691E-2</v>
      </c>
      <c r="O19" s="114">
        <f>compopeinc!AE11</f>
        <v>4.0951159606940624E-3</v>
      </c>
      <c r="P19" s="114">
        <f>compopeinc!AF11</f>
        <v>7.9808238025764242E-2</v>
      </c>
      <c r="Q19" s="114">
        <f>compopeinc!AG11</f>
        <v>8.0730952028040537E-2</v>
      </c>
      <c r="R19" s="106">
        <f>compopeinc!AH11</f>
        <v>0.18521814784017326</v>
      </c>
      <c r="S19" s="114">
        <f>compopeinc!AI11</f>
        <v>4.6368131932415055E-2</v>
      </c>
      <c r="T19" s="114">
        <f>compopeinc!AJ11</f>
        <v>3.1501509776633997E-2</v>
      </c>
      <c r="U19" s="114">
        <f>compopeinc!AK11</f>
        <v>1.9061214802407522E-2</v>
      </c>
      <c r="V19" s="114">
        <f>compopeinc!AL11</f>
        <v>2.0053434704043166E-2</v>
      </c>
      <c r="W19" s="114">
        <f>compopeinc!AM11</f>
        <v>1.3083340449129004E-3</v>
      </c>
      <c r="X19" s="114">
        <f>compopeinc!AN11</f>
        <v>3.0410245291482702E-2</v>
      </c>
      <c r="Y19" s="154">
        <f>compopeinc!AO11</f>
        <v>3.6515277288277921E-2</v>
      </c>
      <c r="AA19" s="931"/>
      <c r="AB19" s="599">
        <f t="shared" si="0"/>
        <v>0</v>
      </c>
      <c r="AC19" s="599">
        <f t="shared" si="1"/>
        <v>0</v>
      </c>
      <c r="AD19" s="599">
        <f t="shared" si="2"/>
        <v>0</v>
      </c>
      <c r="AE19" s="1132"/>
    </row>
    <row r="20" spans="1:31" x14ac:dyDescent="0.2">
      <c r="A20" s="115">
        <v>1923</v>
      </c>
      <c r="B20" s="135">
        <f>compopeinc!R12</f>
        <v>0.43400628926204116</v>
      </c>
      <c r="C20" s="114">
        <f>compopeinc!S12</f>
        <v>9.5477173190017278E-2</v>
      </c>
      <c r="D20" s="114">
        <f>compopeinc!T12</f>
        <v>4.6953206510674729E-2</v>
      </c>
      <c r="E20" s="114">
        <f>compopeinc!U12</f>
        <v>4.4273464036394088E-2</v>
      </c>
      <c r="F20" s="114">
        <f>compopeinc!V12</f>
        <v>4.3480295877389073E-2</v>
      </c>
      <c r="G20" s="114">
        <f>compopeinc!W12</f>
        <v>5.3229782001155369E-3</v>
      </c>
      <c r="H20" s="114">
        <f>compopeinc!X12</f>
        <v>0.10559373410441054</v>
      </c>
      <c r="I20" s="154">
        <f>compopeinc!Y12</f>
        <v>9.2905437343039951E-2</v>
      </c>
      <c r="J20" s="174">
        <f>compopeinc!Z12</f>
        <v>0.32884686370137117</v>
      </c>
      <c r="K20" s="114">
        <f>compopeinc!AA12</f>
        <v>8.790685742749467E-2</v>
      </c>
      <c r="L20" s="114">
        <f>compopeinc!AB12</f>
        <v>3.9076407829811942E-2</v>
      </c>
      <c r="M20" s="114">
        <f>compopeinc!AC12</f>
        <v>3.1129677311603245E-2</v>
      </c>
      <c r="N20" s="114">
        <f>compopeinc!AD12</f>
        <v>3.4895499078184476E-2</v>
      </c>
      <c r="O20" s="114">
        <f>compopeinc!AE12</f>
        <v>3.6106171819219671E-3</v>
      </c>
      <c r="P20" s="114">
        <f>compopeinc!AF12</f>
        <v>6.1415892077256957E-2</v>
      </c>
      <c r="Q20" s="114">
        <f>compopeinc!AG12</f>
        <v>7.0811912795097937E-2</v>
      </c>
      <c r="R20" s="106">
        <f>compopeinc!AH12</f>
        <v>0.17637308823901335</v>
      </c>
      <c r="S20" s="114">
        <f>compopeinc!AI12</f>
        <v>6.9555450617967543E-2</v>
      </c>
      <c r="T20" s="114">
        <f>compopeinc!AJ12</f>
        <v>2.2861918677585798E-2</v>
      </c>
      <c r="U20" s="114">
        <f>compopeinc!AK12</f>
        <v>1.3500190173915898E-2</v>
      </c>
      <c r="V20" s="114">
        <f>compopeinc!AL12</f>
        <v>1.4985108805373595E-2</v>
      </c>
      <c r="W20" s="114">
        <f>compopeinc!AM12</f>
        <v>1.2354875714495612E-3</v>
      </c>
      <c r="X20" s="114">
        <f>compopeinc!AN12</f>
        <v>2.9035842137144087E-2</v>
      </c>
      <c r="Y20" s="154">
        <f>compopeinc!AO12</f>
        <v>2.5199090255576827E-2</v>
      </c>
      <c r="AA20" s="931"/>
      <c r="AB20" s="599">
        <f t="shared" si="0"/>
        <v>0</v>
      </c>
      <c r="AC20" s="599">
        <f t="shared" si="1"/>
        <v>0</v>
      </c>
      <c r="AD20" s="599">
        <f t="shared" si="2"/>
        <v>0</v>
      </c>
      <c r="AE20" s="1132"/>
    </row>
    <row r="21" spans="1:31" x14ac:dyDescent="0.2">
      <c r="A21" s="115">
        <v>1924</v>
      </c>
      <c r="B21" s="135">
        <f>compopeinc!R13</f>
        <v>0.45478847786661825</v>
      </c>
      <c r="C21" s="114">
        <f>compopeinc!S13</f>
        <v>8.7566469099411612E-2</v>
      </c>
      <c r="D21" s="114">
        <f>compopeinc!T13</f>
        <v>5.0290911181675939E-2</v>
      </c>
      <c r="E21" s="114">
        <f>compopeinc!U13</f>
        <v>4.9760348472555518E-2</v>
      </c>
      <c r="F21" s="114">
        <f>compopeinc!V13</f>
        <v>4.6894064983390285E-2</v>
      </c>
      <c r="G21" s="114">
        <f>compopeinc!W13</f>
        <v>5.9840327696952487E-3</v>
      </c>
      <c r="H21" s="114">
        <f>compopeinc!X13</f>
        <v>0.11285093500905664</v>
      </c>
      <c r="I21" s="154">
        <f>compopeinc!Y13</f>
        <v>0.10144171635083291</v>
      </c>
      <c r="J21" s="174">
        <f>compopeinc!Z13</f>
        <v>0.34317320544483687</v>
      </c>
      <c r="K21" s="114">
        <f>compopeinc!AA13</f>
        <v>8.0499763800402885E-2</v>
      </c>
      <c r="L21" s="114">
        <f>compopeinc!AB13</f>
        <v>4.1341913421092676E-2</v>
      </c>
      <c r="M21" s="114">
        <f>compopeinc!AC13</f>
        <v>3.463818756958488E-2</v>
      </c>
      <c r="N21" s="114">
        <f>compopeinc!AD13</f>
        <v>3.7424799096598578E-2</v>
      </c>
      <c r="O21" s="114">
        <f>compopeinc!AE13</f>
        <v>4.1333941105359253E-3</v>
      </c>
      <c r="P21" s="114">
        <f>compopeinc!AF13</f>
        <v>6.8383270502639135E-2</v>
      </c>
      <c r="Q21" s="114">
        <f>compopeinc!AG13</f>
        <v>7.6751876943982777E-2</v>
      </c>
      <c r="R21" s="106">
        <f>compopeinc!AH13</f>
        <v>0.18436216969828717</v>
      </c>
      <c r="S21" s="114">
        <f>compopeinc!AI13</f>
        <v>6.5809948902362289E-2</v>
      </c>
      <c r="T21" s="114">
        <f>compopeinc!AJ13</f>
        <v>2.4328476298843594E-2</v>
      </c>
      <c r="U21" s="114">
        <f>compopeinc!AK13</f>
        <v>1.4134233453887906E-2</v>
      </c>
      <c r="V21" s="114">
        <f>compopeinc!AL13</f>
        <v>1.6982262702792572E-2</v>
      </c>
      <c r="W21" s="114">
        <f>compopeinc!AM13</f>
        <v>1.4534889922214367E-3</v>
      </c>
      <c r="X21" s="114">
        <f>compopeinc!AN13</f>
        <v>3.188368640577182E-2</v>
      </c>
      <c r="Y21" s="154">
        <f>compopeinc!AO13</f>
        <v>2.9770072942407553E-2</v>
      </c>
      <c r="AA21" s="931"/>
      <c r="AB21" s="599">
        <f t="shared" si="0"/>
        <v>0</v>
      </c>
      <c r="AC21" s="599">
        <f t="shared" si="1"/>
        <v>0</v>
      </c>
      <c r="AD21" s="599">
        <f t="shared" si="2"/>
        <v>0</v>
      </c>
      <c r="AE21" s="1132"/>
    </row>
    <row r="22" spans="1:31" x14ac:dyDescent="0.2">
      <c r="A22" s="115">
        <v>1925</v>
      </c>
      <c r="B22" s="135">
        <f>compopeinc!R14</f>
        <v>0.46998745445455342</v>
      </c>
      <c r="C22" s="114">
        <f>compopeinc!S14</f>
        <v>0.1017679310447034</v>
      </c>
      <c r="D22" s="114">
        <f>compopeinc!T14</f>
        <v>5.0172824942715917E-2</v>
      </c>
      <c r="E22" s="114">
        <f>compopeinc!U14</f>
        <v>4.9534481311305889E-2</v>
      </c>
      <c r="F22" s="114">
        <f>compopeinc!V14</f>
        <v>4.7966542548610575E-2</v>
      </c>
      <c r="G22" s="114">
        <f>compopeinc!W14</f>
        <v>6.1623543756617076E-3</v>
      </c>
      <c r="H22" s="114">
        <f>compopeinc!X14</f>
        <v>0.10800942107230148</v>
      </c>
      <c r="I22" s="154">
        <f>compopeinc!Y14</f>
        <v>0.10637389915925444</v>
      </c>
      <c r="J22" s="174">
        <f>compopeinc!Z14</f>
        <v>0.36676009080220906</v>
      </c>
      <c r="K22" s="114">
        <f>compopeinc!AA14</f>
        <v>9.404785268494105E-2</v>
      </c>
      <c r="L22" s="114">
        <f>compopeinc!AB14</f>
        <v>4.2040446158602793E-2</v>
      </c>
      <c r="M22" s="114">
        <f>compopeinc!AC14</f>
        <v>3.4933914268477903E-2</v>
      </c>
      <c r="N22" s="114">
        <f>compopeinc!AD14</f>
        <v>3.8697580202896487E-2</v>
      </c>
      <c r="O22" s="114">
        <f>compopeinc!AE14</f>
        <v>4.4205541537703759E-3</v>
      </c>
      <c r="P22" s="114">
        <f>compopeinc!AF14</f>
        <v>7.0873137829898999E-2</v>
      </c>
      <c r="Q22" s="114">
        <f>compopeinc!AG14</f>
        <v>8.174660550362145E-2</v>
      </c>
      <c r="R22" s="106">
        <f>compopeinc!AH14</f>
        <v>0.20645017095809423</v>
      </c>
      <c r="S22" s="114">
        <f>compopeinc!AI14</f>
        <v>7.71695906443743E-2</v>
      </c>
      <c r="T22" s="114">
        <f>compopeinc!AJ14</f>
        <v>2.647766029151433E-2</v>
      </c>
      <c r="U22" s="114">
        <f>compopeinc!AK14</f>
        <v>1.5458175414257912E-2</v>
      </c>
      <c r="V22" s="114">
        <f>compopeinc!AL14</f>
        <v>1.8850471306359223E-2</v>
      </c>
      <c r="W22" s="114">
        <f>compopeinc!AM14</f>
        <v>1.5413028103836435E-3</v>
      </c>
      <c r="X22" s="114">
        <f>compopeinc!AN14</f>
        <v>3.1700736568169893E-2</v>
      </c>
      <c r="Y22" s="154">
        <f>compopeinc!AO14</f>
        <v>3.5252233923034927E-2</v>
      </c>
      <c r="AA22" s="931"/>
      <c r="AB22" s="599">
        <f t="shared" si="0"/>
        <v>0</v>
      </c>
      <c r="AC22" s="599">
        <f t="shared" si="1"/>
        <v>0</v>
      </c>
      <c r="AD22" s="599">
        <f t="shared" si="2"/>
        <v>0</v>
      </c>
      <c r="AE22" s="1132"/>
    </row>
    <row r="23" spans="1:31" x14ac:dyDescent="0.2">
      <c r="A23" s="115">
        <v>1926</v>
      </c>
      <c r="B23" s="135">
        <f>compopeinc!R15</f>
        <v>0.47220376521630153</v>
      </c>
      <c r="C23" s="114">
        <f>compopeinc!S15</f>
        <v>0.12621918982601199</v>
      </c>
      <c r="D23" s="114">
        <f>compopeinc!T15</f>
        <v>4.7531050179667307E-2</v>
      </c>
      <c r="E23" s="114">
        <f>compopeinc!U15</f>
        <v>4.4484221749884569E-2</v>
      </c>
      <c r="F23" s="114">
        <f>compopeinc!V15</f>
        <v>4.2851633001158337E-2</v>
      </c>
      <c r="G23" s="114">
        <f>compopeinc!W15</f>
        <v>6.2430350427384006E-3</v>
      </c>
      <c r="H23" s="114">
        <f>compopeinc!X15</f>
        <v>0.1076860931229056</v>
      </c>
      <c r="I23" s="154">
        <f>compopeinc!Y15</f>
        <v>9.7188542293935282E-2</v>
      </c>
      <c r="J23" s="174">
        <f>compopeinc!Z15</f>
        <v>0.37439823416862938</v>
      </c>
      <c r="K23" s="114">
        <f>compopeinc!AA15</f>
        <v>0.11634183393183828</v>
      </c>
      <c r="L23" s="114">
        <f>compopeinc!AB15</f>
        <v>4.0060587615997734E-2</v>
      </c>
      <c r="M23" s="114">
        <f>compopeinc!AC15</f>
        <v>3.1465520092692247E-2</v>
      </c>
      <c r="N23" s="114">
        <f>compopeinc!AD15</f>
        <v>3.4891312120634843E-2</v>
      </c>
      <c r="O23" s="114">
        <f>compopeinc!AE15</f>
        <v>4.5087995286088294E-3</v>
      </c>
      <c r="P23" s="114">
        <f>compopeinc!AF15</f>
        <v>7.1507388048247314E-2</v>
      </c>
      <c r="Q23" s="114">
        <f>compopeinc!AG15</f>
        <v>7.5622792830610144E-2</v>
      </c>
      <c r="R23" s="106">
        <f>compopeinc!AH15</f>
        <v>0.21776506564900366</v>
      </c>
      <c r="S23" s="114">
        <f>compopeinc!AI15</f>
        <v>9.5417960214472852E-2</v>
      </c>
      <c r="T23" s="114">
        <f>compopeinc!AJ15</f>
        <v>2.5665808178391168E-2</v>
      </c>
      <c r="U23" s="114">
        <f>compopeinc!AK15</f>
        <v>1.4117815282136193E-2</v>
      </c>
      <c r="V23" s="114">
        <f>compopeinc!AL15</f>
        <v>1.6780310428509155E-2</v>
      </c>
      <c r="W23" s="114">
        <f>compopeinc!AM15</f>
        <v>1.5823234712801643E-3</v>
      </c>
      <c r="X23" s="114">
        <f>compopeinc!AN15</f>
        <v>3.2170713322940789E-2</v>
      </c>
      <c r="Y23" s="154">
        <f>compopeinc!AO15</f>
        <v>3.2030134751273337E-2</v>
      </c>
      <c r="AA23" s="931"/>
      <c r="AB23" s="599">
        <f t="shared" si="0"/>
        <v>0</v>
      </c>
      <c r="AC23" s="599">
        <f t="shared" si="1"/>
        <v>0</v>
      </c>
      <c r="AD23" s="599">
        <f t="shared" si="2"/>
        <v>0</v>
      </c>
      <c r="AE23" s="1132"/>
    </row>
    <row r="24" spans="1:31" x14ac:dyDescent="0.2">
      <c r="A24" s="115">
        <v>1927</v>
      </c>
      <c r="B24" s="135">
        <f>compopeinc!R16</f>
        <v>0.46760249333912529</v>
      </c>
      <c r="C24" s="114">
        <f>compopeinc!S16</f>
        <v>0.10592286137403729</v>
      </c>
      <c r="D24" s="114">
        <f>compopeinc!T16</f>
        <v>5.0559271958544365E-2</v>
      </c>
      <c r="E24" s="114">
        <f>compopeinc!U16</f>
        <v>4.5544213115854881E-2</v>
      </c>
      <c r="F24" s="114">
        <f>compopeinc!V16</f>
        <v>4.3042329927493003E-2</v>
      </c>
      <c r="G24" s="114">
        <f>compopeinc!W16</f>
        <v>6.9313145320827364E-3</v>
      </c>
      <c r="H24" s="114">
        <f>compopeinc!X16</f>
        <v>0.11648827900292458</v>
      </c>
      <c r="I24" s="154">
        <f>compopeinc!Y16</f>
        <v>9.9114223428188486E-2</v>
      </c>
      <c r="J24" s="174">
        <f>compopeinc!Z16</f>
        <v>0.3686932538590928</v>
      </c>
      <c r="K24" s="114">
        <f>compopeinc!AA16</f>
        <v>9.7833251435481453E-2</v>
      </c>
      <c r="L24" s="114">
        <f>compopeinc!AB16</f>
        <v>4.3336428866009309E-2</v>
      </c>
      <c r="M24" s="114">
        <f>compopeinc!AC16</f>
        <v>3.2816308104243658E-2</v>
      </c>
      <c r="N24" s="114">
        <f>compopeinc!AD16</f>
        <v>3.5072062158802056E-2</v>
      </c>
      <c r="O24" s="114">
        <f>compopeinc!AE16</f>
        <v>5.0174699883130522E-3</v>
      </c>
      <c r="P24" s="114">
        <f>compopeinc!AF16</f>
        <v>7.7429068470546522E-2</v>
      </c>
      <c r="Q24" s="114">
        <f>compopeinc!AG16</f>
        <v>7.7188664835696794E-2</v>
      </c>
      <c r="R24" s="106">
        <f>compopeinc!AH16</f>
        <v>0.21130376379422161</v>
      </c>
      <c r="S24" s="114">
        <f>compopeinc!AI16</f>
        <v>8.0390707850744064E-2</v>
      </c>
      <c r="T24" s="114">
        <f>compopeinc!AJ16</f>
        <v>2.7872641313548208E-2</v>
      </c>
      <c r="U24" s="114">
        <f>compopeinc!AK16</f>
        <v>1.5655806621450972E-2</v>
      </c>
      <c r="V24" s="114">
        <f>compopeinc!AL16</f>
        <v>1.7347461274998421E-2</v>
      </c>
      <c r="W24" s="114">
        <f>compopeinc!AM16</f>
        <v>1.7703331888580063E-3</v>
      </c>
      <c r="X24" s="114">
        <f>compopeinc!AN16</f>
        <v>3.4276025355086059E-2</v>
      </c>
      <c r="Y24" s="154">
        <f>compopeinc!AO16</f>
        <v>3.3990788189535874E-2</v>
      </c>
      <c r="AA24" s="931"/>
      <c r="AB24" s="599">
        <f t="shared" si="0"/>
        <v>0</v>
      </c>
      <c r="AC24" s="599">
        <f t="shared" si="1"/>
        <v>0</v>
      </c>
      <c r="AD24" s="599">
        <f t="shared" si="2"/>
        <v>0</v>
      </c>
      <c r="AE24" s="1132"/>
    </row>
    <row r="25" spans="1:31" x14ac:dyDescent="0.2">
      <c r="A25" s="115">
        <v>1928</v>
      </c>
      <c r="B25" s="135">
        <f>compopeinc!R17</f>
        <v>0.48035942760003847</v>
      </c>
      <c r="C25" s="114">
        <f>compopeinc!S17</f>
        <v>0.10800620379982222</v>
      </c>
      <c r="D25" s="114">
        <f>compopeinc!T17</f>
        <v>5.2863262849572525E-2</v>
      </c>
      <c r="E25" s="114">
        <f>compopeinc!U17</f>
        <v>4.558388914253822E-2</v>
      </c>
      <c r="F25" s="114">
        <f>compopeinc!V17</f>
        <v>4.1718379844479937E-2</v>
      </c>
      <c r="G25" s="114">
        <f>compopeinc!W17</f>
        <v>7.6726229328007781E-3</v>
      </c>
      <c r="H25" s="114">
        <f>compopeinc!X17</f>
        <v>0.12874708467611451</v>
      </c>
      <c r="I25" s="154">
        <f>compopeinc!Y17</f>
        <v>9.5767984354710234E-2</v>
      </c>
      <c r="J25" s="174">
        <f>compopeinc!Z17</f>
        <v>0.37971113356485703</v>
      </c>
      <c r="K25" s="114">
        <f>compopeinc!AA17</f>
        <v>0.10044141299797509</v>
      </c>
      <c r="L25" s="114">
        <f>compopeinc!AB17</f>
        <v>4.5500755366448015E-2</v>
      </c>
      <c r="M25" s="114">
        <f>compopeinc!AC17</f>
        <v>3.3539893917739393E-2</v>
      </c>
      <c r="N25" s="114">
        <f>compopeinc!AD17</f>
        <v>3.4264364163011575E-2</v>
      </c>
      <c r="O25" s="114">
        <f>compopeinc!AE17</f>
        <v>5.5264423974820606E-3</v>
      </c>
      <c r="P25" s="114">
        <f>compopeinc!AF17</f>
        <v>8.5065163979335751E-2</v>
      </c>
      <c r="Q25" s="114">
        <f>compopeinc!AG17</f>
        <v>7.537310074286506E-2</v>
      </c>
      <c r="R25" s="106">
        <f>compopeinc!AH17</f>
        <v>0.22222000014722296</v>
      </c>
      <c r="S25" s="114">
        <f>compopeinc!AI17</f>
        <v>8.2885527213512944E-2</v>
      </c>
      <c r="T25" s="114">
        <f>compopeinc!AJ17</f>
        <v>3.0152417212866951E-2</v>
      </c>
      <c r="U25" s="114">
        <f>compopeinc!AK17</f>
        <v>1.6716704587309773E-2</v>
      </c>
      <c r="V25" s="114">
        <f>compopeinc!AL17</f>
        <v>1.8197614270952713E-2</v>
      </c>
      <c r="W25" s="114">
        <f>compopeinc!AM17</f>
        <v>1.9319458176743135E-3</v>
      </c>
      <c r="X25" s="114">
        <f>compopeinc!AN17</f>
        <v>3.5744744023543239E-2</v>
      </c>
      <c r="Y25" s="154">
        <f>compopeinc!AO17</f>
        <v>3.6591047021362996E-2</v>
      </c>
      <c r="AA25" s="931"/>
      <c r="AB25" s="599">
        <f t="shared" si="0"/>
        <v>0</v>
      </c>
      <c r="AC25" s="599">
        <f t="shared" si="1"/>
        <v>0</v>
      </c>
      <c r="AD25" s="599">
        <f t="shared" si="2"/>
        <v>0</v>
      </c>
      <c r="AE25" s="1132"/>
    </row>
    <row r="26" spans="1:31" x14ac:dyDescent="0.2">
      <c r="A26" s="115">
        <v>1929</v>
      </c>
      <c r="B26" s="135">
        <f>compopeinc!R18</f>
        <v>0.46713331511026746</v>
      </c>
      <c r="C26" s="114">
        <f>compopeinc!S18</f>
        <v>0.12146037916034419</v>
      </c>
      <c r="D26" s="114">
        <f>compopeinc!T18</f>
        <v>5.2928203915870067E-2</v>
      </c>
      <c r="E26" s="114">
        <f>compopeinc!U18</f>
        <v>4.1803710267509869E-2</v>
      </c>
      <c r="F26" s="114">
        <f>compopeinc!V18</f>
        <v>3.8778143342814229E-2</v>
      </c>
      <c r="G26" s="114">
        <f>compopeinc!W18</f>
        <v>7.6158173703867954E-3</v>
      </c>
      <c r="H26" s="114">
        <f>compopeinc!X18</f>
        <v>0.11474252235815473</v>
      </c>
      <c r="I26" s="154">
        <f>compopeinc!Y18</f>
        <v>8.980453869518755E-2</v>
      </c>
      <c r="J26" s="174">
        <f>compopeinc!Z18</f>
        <v>0.37300275075802475</v>
      </c>
      <c r="K26" s="114">
        <f>compopeinc!AA18</f>
        <v>0.1127907264262932</v>
      </c>
      <c r="L26" s="114">
        <f>compopeinc!AB18</f>
        <v>4.5472221006076285E-2</v>
      </c>
      <c r="M26" s="114">
        <f>compopeinc!AC18</f>
        <v>3.0553810010813844E-2</v>
      </c>
      <c r="N26" s="114">
        <f>compopeinc!AD18</f>
        <v>3.1747658064618642E-2</v>
      </c>
      <c r="O26" s="114">
        <f>compopeinc!AE18</f>
        <v>5.5206624467784094E-3</v>
      </c>
      <c r="P26" s="114">
        <f>compopeinc!AF18</f>
        <v>7.6517874151922252E-2</v>
      </c>
      <c r="Q26" s="114">
        <f>compopeinc!AG18</f>
        <v>7.039979865152203E-2</v>
      </c>
      <c r="R26" s="106">
        <f>compopeinc!AH18</f>
        <v>0.22075279425277158</v>
      </c>
      <c r="S26" s="114">
        <f>compopeinc!AI18</f>
        <v>9.2583369750604397E-2</v>
      </c>
      <c r="T26" s="114">
        <f>compopeinc!AJ18</f>
        <v>3.0037889589676042E-2</v>
      </c>
      <c r="U26" s="114">
        <f>compopeinc!AK18</f>
        <v>1.5217663935854385E-2</v>
      </c>
      <c r="V26" s="114">
        <f>compopeinc!AL18</f>
        <v>1.6384419045290734E-2</v>
      </c>
      <c r="W26" s="114">
        <f>compopeinc!AM18</f>
        <v>1.876531256825748E-3</v>
      </c>
      <c r="X26" s="114">
        <f>compopeinc!AN18</f>
        <v>3.1796296697672165E-2</v>
      </c>
      <c r="Y26" s="154">
        <f>compopeinc!AO18</f>
        <v>3.2856623976848146E-2</v>
      </c>
      <c r="AA26" s="931"/>
      <c r="AB26" s="599">
        <f t="shared" si="0"/>
        <v>0</v>
      </c>
      <c r="AC26" s="599">
        <f t="shared" si="1"/>
        <v>0</v>
      </c>
      <c r="AD26" s="599">
        <f t="shared" si="2"/>
        <v>0</v>
      </c>
      <c r="AE26" s="1132"/>
    </row>
    <row r="27" spans="1:31" x14ac:dyDescent="0.2">
      <c r="A27" s="119">
        <v>1930</v>
      </c>
      <c r="B27" s="146">
        <f>compopeinc!R19</f>
        <v>0.45966564471435484</v>
      </c>
      <c r="C27" s="118">
        <f>compopeinc!S19</f>
        <v>0.11235255237426951</v>
      </c>
      <c r="D27" s="118">
        <f>compopeinc!T19</f>
        <v>5.5274781222064077E-2</v>
      </c>
      <c r="E27" s="118">
        <f>compopeinc!U19</f>
        <v>4.5712470424885673E-2</v>
      </c>
      <c r="F27" s="118">
        <f>compopeinc!V19</f>
        <v>3.5514766668511409E-2</v>
      </c>
      <c r="G27" s="118">
        <f>compopeinc!W19</f>
        <v>8.8867389402373601E-3</v>
      </c>
      <c r="H27" s="118">
        <f>compopeinc!X19</f>
        <v>0.12588935054472006</v>
      </c>
      <c r="I27" s="158">
        <f>compopeinc!Y19</f>
        <v>7.6034984539666811E-2</v>
      </c>
      <c r="J27" s="176">
        <f>compopeinc!Z19</f>
        <v>0.35223208536003187</v>
      </c>
      <c r="K27" s="118">
        <f>compopeinc!AA19</f>
        <v>0.10374713692992651</v>
      </c>
      <c r="L27" s="118">
        <f>compopeinc!AB19</f>
        <v>4.5166742277794131E-2</v>
      </c>
      <c r="M27" s="118">
        <f>compopeinc!AC19</f>
        <v>3.2901584684356333E-2</v>
      </c>
      <c r="N27" s="118">
        <f>compopeinc!AD19</f>
        <v>2.7867740126857957E-2</v>
      </c>
      <c r="O27" s="118">
        <f>compopeinc!AE19</f>
        <v>6.2993602562576353E-3</v>
      </c>
      <c r="P27" s="118">
        <f>compopeinc!AF19</f>
        <v>8.0100191870702706E-2</v>
      </c>
      <c r="Q27" s="118">
        <f>compopeinc!AG19</f>
        <v>5.6149329214136637E-2</v>
      </c>
      <c r="R27" s="112">
        <f>compopeinc!AH19</f>
        <v>0.19311684568384177</v>
      </c>
      <c r="S27" s="118">
        <f>compopeinc!AI19</f>
        <v>7.8823540530761682E-2</v>
      </c>
      <c r="T27" s="118">
        <f>compopeinc!AJ19</f>
        <v>2.6774383974530972E-2</v>
      </c>
      <c r="U27" s="118">
        <f>compopeinc!AK19</f>
        <v>1.5556741395691761E-2</v>
      </c>
      <c r="V27" s="118">
        <f>compopeinc!AL19</f>
        <v>1.3493712545664361E-2</v>
      </c>
      <c r="W27" s="118">
        <f>compopeinc!AM19</f>
        <v>2.1137655933918913E-3</v>
      </c>
      <c r="X27" s="118">
        <f>compopeinc!AN19</f>
        <v>3.2515095878456975E-2</v>
      </c>
      <c r="Y27" s="158">
        <f>compopeinc!AO19</f>
        <v>2.3839605765344149E-2</v>
      </c>
      <c r="AA27" s="931"/>
      <c r="AB27" s="599">
        <f t="shared" si="0"/>
        <v>0</v>
      </c>
      <c r="AC27" s="599">
        <f t="shared" si="1"/>
        <v>0</v>
      </c>
      <c r="AD27" s="599">
        <f t="shared" si="2"/>
        <v>0</v>
      </c>
      <c r="AE27" s="1132"/>
    </row>
    <row r="28" spans="1:31" x14ac:dyDescent="0.2">
      <c r="A28" s="115">
        <v>1931</v>
      </c>
      <c r="B28" s="135">
        <f>compopeinc!R20</f>
        <v>0.4600464478990231</v>
      </c>
      <c r="C28" s="114">
        <f>compopeinc!S20</f>
        <v>7.4739388378866997E-2</v>
      </c>
      <c r="D28" s="114">
        <f>compopeinc!T20</f>
        <v>6.5836707930036528E-2</v>
      </c>
      <c r="E28" s="114">
        <f>compopeinc!U20</f>
        <v>5.3809736387834345E-2</v>
      </c>
      <c r="F28" s="114">
        <f>compopeinc!V20</f>
        <v>3.6591624290831085E-2</v>
      </c>
      <c r="G28" s="114">
        <f>compopeinc!W20</f>
        <v>1.2217840528834777E-2</v>
      </c>
      <c r="H28" s="114">
        <f>compopeinc!X20</f>
        <v>0.14476554751358181</v>
      </c>
      <c r="I28" s="154">
        <f>compopeinc!Y20</f>
        <v>7.2085602869037577E-2</v>
      </c>
      <c r="J28" s="174">
        <f>compopeinc!Z20</f>
        <v>0.33667305783800222</v>
      </c>
      <c r="K28" s="114">
        <f>compopeinc!AA20</f>
        <v>6.8411982975916205E-2</v>
      </c>
      <c r="L28" s="114">
        <f>compopeinc!AB20</f>
        <v>5.3120312000561526E-2</v>
      </c>
      <c r="M28" s="114">
        <f>compopeinc!AC20</f>
        <v>3.7750469786090778E-2</v>
      </c>
      <c r="N28" s="114">
        <f>compopeinc!AD20</f>
        <v>2.8179935244847871E-2</v>
      </c>
      <c r="O28" s="114">
        <f>compopeinc!AE20</f>
        <v>8.5089019654685343E-3</v>
      </c>
      <c r="P28" s="114">
        <f>compopeinc!AF20</f>
        <v>8.8836144411421639E-2</v>
      </c>
      <c r="Q28" s="114">
        <f>compopeinc!AG20</f>
        <v>5.1865311453695662E-2</v>
      </c>
      <c r="R28" s="106">
        <f>compopeinc!AH20</f>
        <v>0.1678668755604433</v>
      </c>
      <c r="S28" s="114">
        <f>compopeinc!AI20</f>
        <v>4.8228019869008799E-2</v>
      </c>
      <c r="T28" s="114">
        <f>compopeinc!AJ20</f>
        <v>2.9222282964206106E-2</v>
      </c>
      <c r="U28" s="114">
        <f>compopeinc!AK20</f>
        <v>1.6672196299455006E-2</v>
      </c>
      <c r="V28" s="114">
        <f>compopeinc!AL20</f>
        <v>1.3386293877270479E-2</v>
      </c>
      <c r="W28" s="114">
        <f>compopeinc!AM20</f>
        <v>2.8954567296515486E-3</v>
      </c>
      <c r="X28" s="114">
        <f>compopeinc!AN20</f>
        <v>3.6061459103629907E-2</v>
      </c>
      <c r="Y28" s="154">
        <f>compopeinc!AO20</f>
        <v>2.1401166717221459E-2</v>
      </c>
      <c r="AA28" s="931"/>
      <c r="AB28" s="599">
        <f t="shared" si="0"/>
        <v>0</v>
      </c>
      <c r="AC28" s="599">
        <f t="shared" si="1"/>
        <v>0</v>
      </c>
      <c r="AD28" s="599">
        <f t="shared" si="2"/>
        <v>0</v>
      </c>
      <c r="AE28" s="1132"/>
    </row>
    <row r="29" spans="1:31" x14ac:dyDescent="0.2">
      <c r="A29" s="115">
        <v>1932</v>
      </c>
      <c r="B29" s="135">
        <f>compopeinc!R21</f>
        <v>0.47831104886126569</v>
      </c>
      <c r="C29" s="114">
        <f>compopeinc!S21</f>
        <v>3.7998057207356897E-2</v>
      </c>
      <c r="D29" s="114">
        <f>compopeinc!T21</f>
        <v>7.9272300372881729E-2</v>
      </c>
      <c r="E29" s="114">
        <f>compopeinc!U21</f>
        <v>6.5399654347835692E-2</v>
      </c>
      <c r="F29" s="114">
        <f>compopeinc!V21</f>
        <v>3.8057591147412188E-2</v>
      </c>
      <c r="G29" s="114">
        <f>compopeinc!W21</f>
        <v>1.7450395048829021E-2</v>
      </c>
      <c r="H29" s="114">
        <f>compopeinc!X21</f>
        <v>0.17861545827584149</v>
      </c>
      <c r="I29" s="154">
        <f>compopeinc!Y21</f>
        <v>6.1517592461108744E-2</v>
      </c>
      <c r="J29" s="174">
        <f>compopeinc!Z21</f>
        <v>0.35065955420983219</v>
      </c>
      <c r="K29" s="114">
        <f>compopeinc!AA21</f>
        <v>3.5460328716338418E-2</v>
      </c>
      <c r="L29" s="114">
        <f>compopeinc!AB21</f>
        <v>6.8242580380196621E-2</v>
      </c>
      <c r="M29" s="114">
        <f>compopeinc!AC21</f>
        <v>4.8959346903527899E-2</v>
      </c>
      <c r="N29" s="114">
        <f>compopeinc!AD21</f>
        <v>2.9776856587466347E-2</v>
      </c>
      <c r="O29" s="114">
        <f>compopeinc!AE21</f>
        <v>1.2103586130713006E-2</v>
      </c>
      <c r="P29" s="114">
        <f>compopeinc!AF21</f>
        <v>0.11081755151028393</v>
      </c>
      <c r="Q29" s="114">
        <f>compopeinc!AG21</f>
        <v>4.5299303981305945E-2</v>
      </c>
      <c r="R29" s="106">
        <f>compopeinc!AH21</f>
        <v>0.16493703646226299</v>
      </c>
      <c r="S29" s="114">
        <f>compopeinc!AI21</f>
        <v>2.5077562547365134E-2</v>
      </c>
      <c r="T29" s="114">
        <f>compopeinc!AJ21</f>
        <v>3.6241040419846944E-2</v>
      </c>
      <c r="U29" s="114">
        <f>compopeinc!AK21</f>
        <v>2.1457117522829635E-2</v>
      </c>
      <c r="V29" s="114">
        <f>compopeinc!AL21</f>
        <v>1.4305937021497404E-2</v>
      </c>
      <c r="W29" s="114">
        <f>compopeinc!AM21</f>
        <v>4.2431776470986341E-3</v>
      </c>
      <c r="X29" s="114">
        <f>compopeinc!AN21</f>
        <v>4.4550781095322053E-2</v>
      </c>
      <c r="Y29" s="154">
        <f>compopeinc!AO21</f>
        <v>1.9061420208303169E-2</v>
      </c>
      <c r="AA29" s="931"/>
      <c r="AB29" s="599">
        <f t="shared" si="0"/>
        <v>0</v>
      </c>
      <c r="AC29" s="599">
        <f t="shared" si="1"/>
        <v>0</v>
      </c>
      <c r="AD29" s="599">
        <f t="shared" si="2"/>
        <v>0</v>
      </c>
      <c r="AE29" s="1132"/>
    </row>
    <row r="30" spans="1:31" x14ac:dyDescent="0.2">
      <c r="A30" s="115">
        <v>1933</v>
      </c>
      <c r="B30" s="135">
        <f>compopeinc!R22</f>
        <v>0.47337560905523096</v>
      </c>
      <c r="C30" s="114">
        <f>compopeinc!S22</f>
        <v>3.5920848798543938E-2</v>
      </c>
      <c r="D30" s="114">
        <f>compopeinc!T22</f>
        <v>7.4610687239774959E-2</v>
      </c>
      <c r="E30" s="114">
        <f>compopeinc!U22</f>
        <v>5.7214685081060618E-2</v>
      </c>
      <c r="F30" s="114">
        <f>compopeinc!V22</f>
        <v>4.0940820075182405E-2</v>
      </c>
      <c r="G30" s="114">
        <f>compopeinc!W22</f>
        <v>1.6898860214082725E-2</v>
      </c>
      <c r="H30" s="114">
        <f>compopeinc!X22</f>
        <v>0.1742250110315382</v>
      </c>
      <c r="I30" s="154">
        <f>compopeinc!Y22</f>
        <v>7.3564696615048067E-2</v>
      </c>
      <c r="J30" s="174">
        <f>compopeinc!Z22</f>
        <v>0.35650444703379819</v>
      </c>
      <c r="K30" s="114">
        <f>compopeinc!AA22</f>
        <v>3.3851598091369055E-2</v>
      </c>
      <c r="L30" s="114">
        <f>compopeinc!AB22</f>
        <v>6.5227059574848936E-2</v>
      </c>
      <c r="M30" s="114">
        <f>compopeinc!AC22</f>
        <v>4.5952120399182797E-2</v>
      </c>
      <c r="N30" s="114">
        <f>compopeinc!AD22</f>
        <v>3.2640729472477835E-2</v>
      </c>
      <c r="O30" s="114">
        <f>compopeinc!AE22</f>
        <v>1.196624148563945E-2</v>
      </c>
      <c r="P30" s="114">
        <f>compopeinc!AF22</f>
        <v>0.11119558176618156</v>
      </c>
      <c r="Q30" s="114">
        <f>compopeinc!AG22</f>
        <v>5.5671116244098581E-2</v>
      </c>
      <c r="R30" s="106">
        <f>compopeinc!AH22</f>
        <v>0.17367236083829821</v>
      </c>
      <c r="S30" s="114">
        <f>compopeinc!AI22</f>
        <v>2.5502179164048198E-2</v>
      </c>
      <c r="T30" s="114">
        <f>compopeinc!AJ22</f>
        <v>3.6397972137730404E-2</v>
      </c>
      <c r="U30" s="114">
        <f>compopeinc!AK22</f>
        <v>2.0063454791838266E-2</v>
      </c>
      <c r="V30" s="114">
        <f>compopeinc!AL22</f>
        <v>1.6145776964887639E-2</v>
      </c>
      <c r="W30" s="114">
        <f>compopeinc!AM22</f>
        <v>4.3224472611120279E-3</v>
      </c>
      <c r="X30" s="114">
        <f>compopeinc!AN22</f>
        <v>4.6709993817240052E-2</v>
      </c>
      <c r="Y30" s="154">
        <f>compopeinc!AO22</f>
        <v>2.4530536701441591E-2</v>
      </c>
      <c r="AA30" s="931"/>
      <c r="AB30" s="599">
        <f t="shared" si="0"/>
        <v>0</v>
      </c>
      <c r="AC30" s="599">
        <f t="shared" si="1"/>
        <v>0</v>
      </c>
      <c r="AD30" s="599">
        <f t="shared" si="2"/>
        <v>0</v>
      </c>
      <c r="AE30" s="1132"/>
    </row>
    <row r="31" spans="1:31" x14ac:dyDescent="0.2">
      <c r="A31" s="115">
        <v>1934</v>
      </c>
      <c r="B31" s="135">
        <f>compopeinc!R23</f>
        <v>0.48591675009389568</v>
      </c>
      <c r="C31" s="114">
        <f>compopeinc!S23</f>
        <v>7.3138729216198198E-2</v>
      </c>
      <c r="D31" s="114">
        <f>compopeinc!T23</f>
        <v>6.3287939852934738E-2</v>
      </c>
      <c r="E31" s="114">
        <f>compopeinc!U23</f>
        <v>4.2459627548110904E-2</v>
      </c>
      <c r="F31" s="114">
        <f>compopeinc!V23</f>
        <v>3.8093964386166308E-2</v>
      </c>
      <c r="G31" s="114">
        <f>compopeinc!W23</f>
        <v>1.5858338544101385E-2</v>
      </c>
      <c r="H31" s="114">
        <f>compopeinc!X23</f>
        <v>0.17757313653315424</v>
      </c>
      <c r="I31" s="154">
        <f>compopeinc!Y23</f>
        <v>7.5505014013229926E-2</v>
      </c>
      <c r="J31" s="174">
        <f>compopeinc!Z23</f>
        <v>0.37642280136768902</v>
      </c>
      <c r="K31" s="114">
        <f>compopeinc!AA23</f>
        <v>7.154999437256708E-2</v>
      </c>
      <c r="L31" s="114">
        <f>compopeinc!AB23</f>
        <v>5.8508626975487005E-2</v>
      </c>
      <c r="M31" s="114">
        <f>compopeinc!AC23</f>
        <v>3.5116453548734564E-2</v>
      </c>
      <c r="N31" s="114">
        <f>compopeinc!AD23</f>
        <v>3.1295268922797617E-2</v>
      </c>
      <c r="O31" s="114">
        <f>compopeinc!AE23</f>
        <v>1.0988718084516579E-2</v>
      </c>
      <c r="P31" s="114">
        <f>compopeinc!AF23</f>
        <v>0.10948655087246029</v>
      </c>
      <c r="Q31" s="114">
        <f>compopeinc!AG23</f>
        <v>5.9477188591125912E-2</v>
      </c>
      <c r="R31" s="106">
        <f>compopeinc!AH23</f>
        <v>0.19027898265098028</v>
      </c>
      <c r="S31" s="114">
        <f>compopeinc!AI23</f>
        <v>5.5053463283699838E-2</v>
      </c>
      <c r="T31" s="114">
        <f>compopeinc!AJ23</f>
        <v>3.1171694942624222E-2</v>
      </c>
      <c r="U31" s="114">
        <f>compopeinc!AK23</f>
        <v>1.523045223224836E-2</v>
      </c>
      <c r="V31" s="114">
        <f>compopeinc!AL23</f>
        <v>1.5231736109292373E-2</v>
      </c>
      <c r="W31" s="114">
        <f>compopeinc!AM23</f>
        <v>3.8638768973491278E-3</v>
      </c>
      <c r="X31" s="114">
        <f>compopeinc!AN23</f>
        <v>4.4139183046493599E-2</v>
      </c>
      <c r="Y31" s="154">
        <f>compopeinc!AO23</f>
        <v>2.5588576139272755E-2</v>
      </c>
      <c r="AA31" s="931"/>
      <c r="AB31" s="599">
        <f t="shared" si="0"/>
        <v>0</v>
      </c>
      <c r="AC31" s="599">
        <f t="shared" si="1"/>
        <v>0</v>
      </c>
      <c r="AD31" s="599">
        <f t="shared" si="2"/>
        <v>0</v>
      </c>
      <c r="AE31" s="1132"/>
    </row>
    <row r="32" spans="1:31" x14ac:dyDescent="0.2">
      <c r="A32" s="115">
        <v>1935</v>
      </c>
      <c r="B32" s="135">
        <f>compopeinc!R24</f>
        <v>0.47837778204540526</v>
      </c>
      <c r="C32" s="114">
        <f>compopeinc!S24</f>
        <v>8.4469517869781699E-2</v>
      </c>
      <c r="D32" s="114">
        <f>compopeinc!T24</f>
        <v>5.4880786019407969E-2</v>
      </c>
      <c r="E32" s="114">
        <f>compopeinc!U24</f>
        <v>3.7694077852532926E-2</v>
      </c>
      <c r="F32" s="114">
        <f>compopeinc!V24</f>
        <v>3.996899633095518E-2</v>
      </c>
      <c r="G32" s="114">
        <f>compopeinc!W24</f>
        <v>1.4418321399544912E-2</v>
      </c>
      <c r="H32" s="114">
        <f>compopeinc!X24</f>
        <v>0.1622885514764788</v>
      </c>
      <c r="I32" s="154">
        <f>compopeinc!Y24</f>
        <v>8.4657531096703723E-2</v>
      </c>
      <c r="J32" s="174">
        <f>compopeinc!Z24</f>
        <v>0.36486940345228819</v>
      </c>
      <c r="K32" s="114">
        <f>compopeinc!AA24</f>
        <v>8.1075406539210707E-2</v>
      </c>
      <c r="L32" s="114">
        <f>compopeinc!AB24</f>
        <v>4.8449627694588417E-2</v>
      </c>
      <c r="M32" s="114">
        <f>compopeinc!AC24</f>
        <v>3.0452815721410949E-2</v>
      </c>
      <c r="N32" s="114">
        <f>compopeinc!AD24</f>
        <v>3.2684445862022515E-2</v>
      </c>
      <c r="O32" s="114">
        <f>compopeinc!AE24</f>
        <v>9.8210543981926152E-3</v>
      </c>
      <c r="P32" s="114">
        <f>compopeinc!AF24</f>
        <v>9.6146591502168977E-2</v>
      </c>
      <c r="Q32" s="114">
        <f>compopeinc!AG24</f>
        <v>6.6239461734693972E-2</v>
      </c>
      <c r="R32" s="106">
        <f>compopeinc!AH24</f>
        <v>0.19351579035377889</v>
      </c>
      <c r="S32" s="114">
        <f>compopeinc!AI24</f>
        <v>6.3767730631697966E-2</v>
      </c>
      <c r="T32" s="114">
        <f>compopeinc!AJ24</f>
        <v>2.6316602458984806E-2</v>
      </c>
      <c r="U32" s="114">
        <f>compopeinc!AK24</f>
        <v>1.3672885110258997E-2</v>
      </c>
      <c r="V32" s="114">
        <f>compopeinc!AL24</f>
        <v>1.6218724753782325E-2</v>
      </c>
      <c r="W32" s="114">
        <f>compopeinc!AM24</f>
        <v>3.5098061514262243E-3</v>
      </c>
      <c r="X32" s="114">
        <f>compopeinc!AN24</f>
        <v>4.0825976851534537E-2</v>
      </c>
      <c r="Y32" s="154">
        <f>compopeinc!AO24</f>
        <v>2.9204064396094017E-2</v>
      </c>
      <c r="AA32" s="931"/>
      <c r="AB32" s="599">
        <f t="shared" si="0"/>
        <v>0</v>
      </c>
      <c r="AC32" s="599">
        <f t="shared" si="1"/>
        <v>0</v>
      </c>
      <c r="AD32" s="599">
        <f t="shared" si="2"/>
        <v>0</v>
      </c>
      <c r="AE32" s="1132"/>
    </row>
    <row r="33" spans="1:31" x14ac:dyDescent="0.2">
      <c r="A33" s="115">
        <v>1936</v>
      </c>
      <c r="B33" s="135">
        <f>compopeinc!R25</f>
        <v>0.47662484302978647</v>
      </c>
      <c r="C33" s="114">
        <f>compopeinc!S25</f>
        <v>0.10208146749559784</v>
      </c>
      <c r="D33" s="114">
        <f>compopeinc!T25</f>
        <v>4.6383146193830237E-2</v>
      </c>
      <c r="E33" s="114">
        <f>compopeinc!U25</f>
        <v>3.407215598887052E-2</v>
      </c>
      <c r="F33" s="114">
        <f>compopeinc!V25</f>
        <v>3.7448777079063397E-2</v>
      </c>
      <c r="G33" s="114">
        <f>compopeinc!W25</f>
        <v>1.3212972127119941E-2</v>
      </c>
      <c r="H33" s="114">
        <f>compopeinc!X25</f>
        <v>0.16131694122130721</v>
      </c>
      <c r="I33" s="154">
        <f>compopeinc!Y25</f>
        <v>8.2109382923997304E-2</v>
      </c>
      <c r="J33" s="174">
        <f>compopeinc!Z25</f>
        <v>0.36585002712664366</v>
      </c>
      <c r="K33" s="114">
        <f>compopeinc!AA25</f>
        <v>9.8624059337086567E-2</v>
      </c>
      <c r="L33" s="114">
        <f>compopeinc!AB25</f>
        <v>3.9726390260399008E-2</v>
      </c>
      <c r="M33" s="114">
        <f>compopeinc!AC25</f>
        <v>2.715981759274174E-2</v>
      </c>
      <c r="N33" s="114">
        <f>compopeinc!AD25</f>
        <v>3.1066871997252558E-2</v>
      </c>
      <c r="O33" s="114">
        <f>compopeinc!AE25</f>
        <v>8.8308398120528972E-3</v>
      </c>
      <c r="P33" s="114">
        <f>compopeinc!AF25</f>
        <v>9.485900369544166E-2</v>
      </c>
      <c r="Q33" s="114">
        <f>compopeinc!AG25</f>
        <v>6.5583044431669194E-2</v>
      </c>
      <c r="R33" s="106">
        <f>compopeinc!AH25</f>
        <v>0.20626873302703055</v>
      </c>
      <c r="S33" s="114">
        <f>compopeinc!AI25</f>
        <v>8.0598778748523003E-2</v>
      </c>
      <c r="T33" s="114">
        <f>compopeinc!AJ25</f>
        <v>2.1785996424688508E-2</v>
      </c>
      <c r="U33" s="114">
        <f>compopeinc!AK25</f>
        <v>1.2315693130252204E-2</v>
      </c>
      <c r="V33" s="114">
        <f>compopeinc!AL25</f>
        <v>1.6230898510782066E-2</v>
      </c>
      <c r="W33" s="114">
        <f>compopeinc!AM25</f>
        <v>3.119451794114267E-3</v>
      </c>
      <c r="X33" s="114">
        <f>compopeinc!AN25</f>
        <v>4.1029479794727396E-2</v>
      </c>
      <c r="Y33" s="154">
        <f>compopeinc!AO25</f>
        <v>3.1188434623943096E-2</v>
      </c>
      <c r="AA33" s="931"/>
      <c r="AB33" s="599">
        <f t="shared" si="0"/>
        <v>0</v>
      </c>
      <c r="AC33" s="599">
        <f t="shared" si="1"/>
        <v>0</v>
      </c>
      <c r="AD33" s="599">
        <f t="shared" si="2"/>
        <v>0</v>
      </c>
      <c r="AE33" s="1132"/>
    </row>
    <row r="34" spans="1:31" x14ac:dyDescent="0.2">
      <c r="A34" s="115">
        <v>1937</v>
      </c>
      <c r="B34" s="135">
        <f>compopeinc!R26</f>
        <v>0.46805806536681771</v>
      </c>
      <c r="C34" s="114">
        <f>compopeinc!S26</f>
        <v>0.10123127510628568</v>
      </c>
      <c r="D34" s="114">
        <f>compopeinc!T26</f>
        <v>4.143369499604993E-2</v>
      </c>
      <c r="E34" s="114">
        <f>compopeinc!U26</f>
        <v>2.9584533997737205E-2</v>
      </c>
      <c r="F34" s="114">
        <f>compopeinc!V26</f>
        <v>3.6913269804303935E-2</v>
      </c>
      <c r="G34" s="114">
        <f>compopeinc!W26</f>
        <v>1.4569298220712958E-2</v>
      </c>
      <c r="H34" s="114">
        <f>compopeinc!X26</f>
        <v>0.16363207809327976</v>
      </c>
      <c r="I34" s="154">
        <f>compopeinc!Y26</f>
        <v>8.0693915148448245E-2</v>
      </c>
      <c r="J34" s="174">
        <f>compopeinc!Z26</f>
        <v>0.35913593498650087</v>
      </c>
      <c r="K34" s="114">
        <f>compopeinc!AA26</f>
        <v>9.7287367151435031E-2</v>
      </c>
      <c r="L34" s="114">
        <f>compopeinc!AB26</f>
        <v>3.4372495097526705E-2</v>
      </c>
      <c r="M34" s="114">
        <f>compopeinc!AC26</f>
        <v>2.1486181165272216E-2</v>
      </c>
      <c r="N34" s="114">
        <f>compopeinc!AD26</f>
        <v>2.9900153799786118E-2</v>
      </c>
      <c r="O34" s="114">
        <f>compopeinc!AE26</f>
        <v>9.7680082329221728E-3</v>
      </c>
      <c r="P34" s="114">
        <f>compopeinc!AF26</f>
        <v>0.10385837781535075</v>
      </c>
      <c r="Q34" s="114">
        <f>compopeinc!AG26</f>
        <v>6.2463351724207923E-2</v>
      </c>
      <c r="R34" s="106">
        <f>compopeinc!AH26</f>
        <v>0.20357649672998668</v>
      </c>
      <c r="S34" s="114">
        <f>compopeinc!AI26</f>
        <v>8.3182152489545275E-2</v>
      </c>
      <c r="T34" s="114">
        <f>compopeinc!AJ26</f>
        <v>2.3464052725705932E-2</v>
      </c>
      <c r="U34" s="114">
        <f>compopeinc!AK26</f>
        <v>1.1675628389734969E-2</v>
      </c>
      <c r="V34" s="114">
        <f>compopeinc!AL26</f>
        <v>1.5535934716760506E-2</v>
      </c>
      <c r="W34" s="114">
        <f>compopeinc!AM26</f>
        <v>3.0451229178995232E-3</v>
      </c>
      <c r="X34" s="114">
        <f>compopeinc!AN26</f>
        <v>3.7189412779600653E-2</v>
      </c>
      <c r="Y34" s="154">
        <f>compopeinc!AO26</f>
        <v>2.94841927107398E-2</v>
      </c>
      <c r="AA34" s="931"/>
      <c r="AB34" s="599">
        <f t="shared" si="0"/>
        <v>0</v>
      </c>
      <c r="AC34" s="599">
        <f t="shared" si="1"/>
        <v>0</v>
      </c>
      <c r="AD34" s="599">
        <f t="shared" si="2"/>
        <v>0</v>
      </c>
      <c r="AE34" s="1132"/>
    </row>
    <row r="35" spans="1:31" x14ac:dyDescent="0.2">
      <c r="A35" s="115">
        <v>1938</v>
      </c>
      <c r="B35" s="135">
        <f>compopeinc!R27</f>
        <v>0.46687085169926218</v>
      </c>
      <c r="C35" s="114">
        <f>compopeinc!S27</f>
        <v>8.3725256421813429E-2</v>
      </c>
      <c r="D35" s="114">
        <f>compopeinc!T27</f>
        <v>4.295456545854022E-2</v>
      </c>
      <c r="E35" s="114">
        <f>compopeinc!U27</f>
        <v>3.5698469693606065E-2</v>
      </c>
      <c r="F35" s="114">
        <f>compopeinc!V27</f>
        <v>3.7496146939754463E-2</v>
      </c>
      <c r="G35" s="114">
        <f>compopeinc!W27</f>
        <v>1.7084028950995096E-2</v>
      </c>
      <c r="H35" s="114">
        <f>compopeinc!X27</f>
        <v>0.17158194488704415</v>
      </c>
      <c r="I35" s="154">
        <f>compopeinc!Y27</f>
        <v>7.8330439347508773E-2</v>
      </c>
      <c r="J35" s="174">
        <f>compopeinc!Z27</f>
        <v>0.34723944036292625</v>
      </c>
      <c r="K35" s="114">
        <f>compopeinc!AA27</f>
        <v>7.8822669931534084E-2</v>
      </c>
      <c r="L35" s="114">
        <f>compopeinc!AB27</f>
        <v>3.4882191682714399E-2</v>
      </c>
      <c r="M35" s="114">
        <f>compopeinc!AC27</f>
        <v>2.5289962068516067E-2</v>
      </c>
      <c r="N35" s="114">
        <f>compopeinc!AD27</f>
        <v>2.9829780524257443E-2</v>
      </c>
      <c r="O35" s="114">
        <f>compopeinc!AE27</f>
        <v>1.1543219151914304E-2</v>
      </c>
      <c r="P35" s="114">
        <f>compopeinc!AF27</f>
        <v>0.10767370721828122</v>
      </c>
      <c r="Q35" s="114">
        <f>compopeinc!AG27</f>
        <v>5.9197909785708699E-2</v>
      </c>
      <c r="R35" s="106">
        <f>compopeinc!AH27</f>
        <v>0.18529037833380257</v>
      </c>
      <c r="S35" s="114">
        <f>compopeinc!AI27</f>
        <v>6.4409851827813017E-2</v>
      </c>
      <c r="T35" s="114">
        <f>compopeinc!AJ27</f>
        <v>2.2717025873532585E-2</v>
      </c>
      <c r="U35" s="114">
        <f>compopeinc!AK27</f>
        <v>1.2871371081181877E-2</v>
      </c>
      <c r="V35" s="114">
        <f>compopeinc!AL27</f>
        <v>1.5339764521284268E-2</v>
      </c>
      <c r="W35" s="114">
        <f>compopeinc!AM27</f>
        <v>3.6379175618744299E-3</v>
      </c>
      <c r="X35" s="114">
        <f>compopeinc!AN27</f>
        <v>3.8737232745914903E-2</v>
      </c>
      <c r="Y35" s="154">
        <f>compopeinc!AO27</f>
        <v>2.757721472220152E-2</v>
      </c>
      <c r="AA35" s="931"/>
      <c r="AB35" s="599">
        <f t="shared" si="0"/>
        <v>0</v>
      </c>
      <c r="AC35" s="599">
        <f t="shared" si="1"/>
        <v>0</v>
      </c>
      <c r="AD35" s="599">
        <f t="shared" si="2"/>
        <v>0</v>
      </c>
      <c r="AE35" s="1132"/>
    </row>
    <row r="36" spans="1:31" x14ac:dyDescent="0.2">
      <c r="A36" s="117">
        <v>1939</v>
      </c>
      <c r="B36" s="139">
        <f>compopeinc!R28</f>
        <v>0.48374341129825699</v>
      </c>
      <c r="C36" s="116">
        <f>compopeinc!S28</f>
        <v>9.6500101070898056E-2</v>
      </c>
      <c r="D36" s="116">
        <f>compopeinc!T28</f>
        <v>3.9820758594637545E-2</v>
      </c>
      <c r="E36" s="116">
        <f>compopeinc!U28</f>
        <v>3.3304649836034435E-2</v>
      </c>
      <c r="F36" s="116">
        <f>compopeinc!V28</f>
        <v>3.7511328011261648E-2</v>
      </c>
      <c r="G36" s="116">
        <f>compopeinc!W28</f>
        <v>1.7161714163517222E-2</v>
      </c>
      <c r="H36" s="116">
        <f>compopeinc!X28</f>
        <v>0.17926264742800577</v>
      </c>
      <c r="I36" s="156">
        <f>compopeinc!Y28</f>
        <v>8.0182212193902244E-2</v>
      </c>
      <c r="J36" s="175">
        <f>compopeinc!Z28</f>
        <v>0.36204293274889671</v>
      </c>
      <c r="K36" s="116">
        <f>compopeinc!AA28</f>
        <v>9.0418104958753714E-2</v>
      </c>
      <c r="L36" s="116">
        <f>compopeinc!AB28</f>
        <v>3.3272714752136105E-2</v>
      </c>
      <c r="M36" s="116">
        <f>compopeinc!AC28</f>
        <v>2.4397087813400112E-2</v>
      </c>
      <c r="N36" s="116">
        <f>compopeinc!AD28</f>
        <v>3.061681966391331E-2</v>
      </c>
      <c r="O36" s="116">
        <f>compopeinc!AE28</f>
        <v>1.1442126399993155E-2</v>
      </c>
      <c r="P36" s="116">
        <f>compopeinc!AF28</f>
        <v>0.10910868232916517</v>
      </c>
      <c r="Q36" s="116">
        <f>compopeinc!AG28</f>
        <v>6.2787396831535058E-2</v>
      </c>
      <c r="R36" s="109">
        <f>compopeinc!AH28</f>
        <v>0.19610747598287812</v>
      </c>
      <c r="S36" s="116">
        <f>compopeinc!AI28</f>
        <v>7.3581994803637321E-2</v>
      </c>
      <c r="T36" s="116">
        <f>compopeinc!AJ28</f>
        <v>2.200187827064189E-2</v>
      </c>
      <c r="U36" s="116">
        <f>compopeinc!AK28</f>
        <v>1.2703507063469573E-2</v>
      </c>
      <c r="V36" s="116">
        <f>compopeinc!AL28</f>
        <v>1.613548467179611E-2</v>
      </c>
      <c r="W36" s="116">
        <f>compopeinc!AM28</f>
        <v>3.5479984955358993E-3</v>
      </c>
      <c r="X36" s="116">
        <f>compopeinc!AN28</f>
        <v>3.7845575198060713E-2</v>
      </c>
      <c r="Y36" s="156">
        <f>compopeinc!AO28</f>
        <v>3.0291037479736591E-2</v>
      </c>
      <c r="AA36" s="931"/>
      <c r="AB36" s="599">
        <f t="shared" si="0"/>
        <v>0</v>
      </c>
      <c r="AC36" s="599">
        <f t="shared" si="1"/>
        <v>0</v>
      </c>
      <c r="AD36" s="599">
        <f t="shared" si="2"/>
        <v>0</v>
      </c>
      <c r="AE36" s="1132"/>
    </row>
    <row r="37" spans="1:31" x14ac:dyDescent="0.2">
      <c r="A37" s="115">
        <v>1940</v>
      </c>
      <c r="B37" s="135">
        <f>compopeinc!R29</f>
        <v>0.48704619946331723</v>
      </c>
      <c r="C37" s="114">
        <f>compopeinc!S29</f>
        <v>0.11962128915773275</v>
      </c>
      <c r="D37" s="114">
        <f>compopeinc!T29</f>
        <v>2.8210822385627339E-2</v>
      </c>
      <c r="E37" s="114">
        <f>compopeinc!U29</f>
        <v>2.6650382242057694E-2</v>
      </c>
      <c r="F37" s="114">
        <f>compopeinc!V29</f>
        <v>3.6228463802074534E-2</v>
      </c>
      <c r="G37" s="114">
        <f>compopeinc!W29</f>
        <v>1.6919771454564241E-2</v>
      </c>
      <c r="H37" s="114">
        <f>compopeinc!X29</f>
        <v>0.18175444364558641</v>
      </c>
      <c r="I37" s="154">
        <f>compopeinc!Y29</f>
        <v>7.766102677567438E-2</v>
      </c>
      <c r="J37" s="174">
        <f>compopeinc!Z29</f>
        <v>0.36879037562027162</v>
      </c>
      <c r="K37" s="114">
        <f>compopeinc!AA29</f>
        <v>0.11304092163593131</v>
      </c>
      <c r="L37" s="114">
        <f>compopeinc!AB29</f>
        <v>2.4964507433103886E-2</v>
      </c>
      <c r="M37" s="114">
        <f>compopeinc!AC29</f>
        <v>1.979840695586715E-2</v>
      </c>
      <c r="N37" s="114">
        <f>compopeinc!AD29</f>
        <v>3.0600890433246868E-2</v>
      </c>
      <c r="O37" s="114">
        <f>compopeinc!AE29</f>
        <v>1.1022190706502295E-2</v>
      </c>
      <c r="P37" s="114">
        <f>compopeinc!AF29</f>
        <v>0.10562852166967944</v>
      </c>
      <c r="Q37" s="114">
        <f>compopeinc!AG29</f>
        <v>6.3734936785940596E-2</v>
      </c>
      <c r="R37" s="106">
        <f>compopeinc!AH29</f>
        <v>0.20796963710802255</v>
      </c>
      <c r="S37" s="114">
        <f>compopeinc!AI29</f>
        <v>9.2108715898826646E-2</v>
      </c>
      <c r="T37" s="114">
        <f>compopeinc!AJ29</f>
        <v>1.5925253030639408E-2</v>
      </c>
      <c r="U37" s="114">
        <f>compopeinc!AK29</f>
        <v>9.9449022732292312E-3</v>
      </c>
      <c r="V37" s="114">
        <f>compopeinc!AL29</f>
        <v>1.6400392099456783E-2</v>
      </c>
      <c r="W37" s="114">
        <f>compopeinc!AM29</f>
        <v>3.5021272506539814E-3</v>
      </c>
      <c r="X37" s="114">
        <f>compopeinc!AN29</f>
        <v>3.8603930429244905E-2</v>
      </c>
      <c r="Y37" s="154">
        <f>compopeinc!AO29</f>
        <v>3.1484316125971613E-2</v>
      </c>
      <c r="AA37" s="931"/>
      <c r="AB37" s="599">
        <f t="shared" si="0"/>
        <v>0</v>
      </c>
      <c r="AC37" s="599">
        <f t="shared" si="1"/>
        <v>0</v>
      </c>
      <c r="AD37" s="599">
        <f t="shared" si="2"/>
        <v>0</v>
      </c>
      <c r="AE37" s="1132"/>
    </row>
    <row r="38" spans="1:31" x14ac:dyDescent="0.2">
      <c r="A38" s="115">
        <v>1941</v>
      </c>
      <c r="B38" s="135">
        <f>compopeinc!R30</f>
        <v>0.46502870487451659</v>
      </c>
      <c r="C38" s="114">
        <f>compopeinc!S30</f>
        <v>0.1339597207277014</v>
      </c>
      <c r="D38" s="114">
        <f>compopeinc!T30</f>
        <v>2.0407291206629916E-2</v>
      </c>
      <c r="E38" s="114">
        <f>compopeinc!U30</f>
        <v>1.9793139466635995E-2</v>
      </c>
      <c r="F38" s="114">
        <f>compopeinc!V30</f>
        <v>3.863435046138447E-2</v>
      </c>
      <c r="G38" s="114">
        <f>compopeinc!W30</f>
        <v>1.4677642583651767E-2</v>
      </c>
      <c r="H38" s="114">
        <f>compopeinc!X30</f>
        <v>0.14950429013264563</v>
      </c>
      <c r="I38" s="154">
        <f>compopeinc!Y30</f>
        <v>8.8052270295867346E-2</v>
      </c>
      <c r="J38" s="174">
        <f>compopeinc!Z30</f>
        <v>0.36080306781804539</v>
      </c>
      <c r="K38" s="114">
        <f>compopeinc!AA30</f>
        <v>0.12728422577287155</v>
      </c>
      <c r="L38" s="114">
        <f>compopeinc!AB30</f>
        <v>1.8471251453071841E-2</v>
      </c>
      <c r="M38" s="114">
        <f>compopeinc!AC30</f>
        <v>1.4697045603550511E-2</v>
      </c>
      <c r="N38" s="114">
        <f>compopeinc!AD30</f>
        <v>3.3120264403744534E-2</v>
      </c>
      <c r="O38" s="114">
        <f>compopeinc!AE30</f>
        <v>9.2405795175491551E-3</v>
      </c>
      <c r="P38" s="114">
        <f>compopeinc!AF30</f>
        <v>8.4206324345166145E-2</v>
      </c>
      <c r="Q38" s="114">
        <f>compopeinc!AG30</f>
        <v>7.3783376722091662E-2</v>
      </c>
      <c r="R38" s="106">
        <f>compopeinc!AH30</f>
        <v>0.21319916934042493</v>
      </c>
      <c r="S38" s="114">
        <f>compopeinc!AI30</f>
        <v>9.9868890556650311E-2</v>
      </c>
      <c r="T38" s="114">
        <f>compopeinc!AJ30</f>
        <v>1.1095663366800998E-2</v>
      </c>
      <c r="U38" s="114">
        <f>compopeinc!AK30</f>
        <v>6.701018813626735E-3</v>
      </c>
      <c r="V38" s="114">
        <f>compopeinc!AL30</f>
        <v>1.8965880434441439E-2</v>
      </c>
      <c r="W38" s="114">
        <f>compopeinc!AM30</f>
        <v>2.8896414707984554E-3</v>
      </c>
      <c r="X38" s="114">
        <f>compopeinc!AN30</f>
        <v>3.3816664007043848E-2</v>
      </c>
      <c r="Y38" s="154">
        <f>compopeinc!AO30</f>
        <v>3.9861410691063116E-2</v>
      </c>
      <c r="AA38" s="931"/>
      <c r="AB38" s="599">
        <f t="shared" si="0"/>
        <v>0</v>
      </c>
      <c r="AC38" s="599">
        <f t="shared" si="1"/>
        <v>0</v>
      </c>
      <c r="AD38" s="599">
        <f t="shared" si="2"/>
        <v>0</v>
      </c>
      <c r="AE38" s="1132"/>
    </row>
    <row r="39" spans="1:31" x14ac:dyDescent="0.2">
      <c r="A39" s="115">
        <v>1942</v>
      </c>
      <c r="B39" s="135">
        <f>compopeinc!R31</f>
        <v>0.42043315306008744</v>
      </c>
      <c r="C39" s="114">
        <f>compopeinc!S31</f>
        <v>0.13492278098133073</v>
      </c>
      <c r="D39" s="114">
        <f>compopeinc!T31</f>
        <v>1.4354368203900986E-2</v>
      </c>
      <c r="E39" s="114">
        <f>compopeinc!U31</f>
        <v>1.6955514811384093E-2</v>
      </c>
      <c r="F39" s="114">
        <f>compopeinc!V31</f>
        <v>3.8136104375847156E-2</v>
      </c>
      <c r="G39" s="114">
        <f>compopeinc!W31</f>
        <v>1.2318442164852842E-2</v>
      </c>
      <c r="H39" s="114">
        <f>compopeinc!X31</f>
        <v>0.11399685027130939</v>
      </c>
      <c r="I39" s="154">
        <f>compopeinc!Y31</f>
        <v>8.9749092251462312E-2</v>
      </c>
      <c r="J39" s="174">
        <f>compopeinc!Z31</f>
        <v>0.33291427753943137</v>
      </c>
      <c r="K39" s="114">
        <f>compopeinc!AA31</f>
        <v>0.12710580769865959</v>
      </c>
      <c r="L39" s="114">
        <f>compopeinc!AB31</f>
        <v>1.3267673286060513E-2</v>
      </c>
      <c r="M39" s="114">
        <f>compopeinc!AC31</f>
        <v>1.1767225651468807E-2</v>
      </c>
      <c r="N39" s="114">
        <f>compopeinc!AD31</f>
        <v>3.2573205079954308E-2</v>
      </c>
      <c r="O39" s="114">
        <f>compopeinc!AE31</f>
        <v>7.5907760289280046E-3</v>
      </c>
      <c r="P39" s="114">
        <f>compopeinc!AF31</f>
        <v>6.5520026176031934E-2</v>
      </c>
      <c r="Q39" s="114">
        <f>compopeinc!AG31</f>
        <v>7.5089563618328276E-2</v>
      </c>
      <c r="R39" s="106">
        <f>compopeinc!AH31</f>
        <v>0.20433232442782467</v>
      </c>
      <c r="S39" s="114">
        <f>compopeinc!AI31</f>
        <v>0.10136196086088251</v>
      </c>
      <c r="T39" s="114">
        <f>compopeinc!AJ31</f>
        <v>8.652828749835105E-3</v>
      </c>
      <c r="U39" s="114">
        <f>compopeinc!AK31</f>
        <v>5.2841810823353111E-3</v>
      </c>
      <c r="V39" s="114">
        <f>compopeinc!AL31</f>
        <v>1.9507628205358639E-2</v>
      </c>
      <c r="W39" s="114">
        <f>compopeinc!AM31</f>
        <v>2.10941963135173E-3</v>
      </c>
      <c r="X39" s="114">
        <f>compopeinc!AN31</f>
        <v>2.4258624983623984E-2</v>
      </c>
      <c r="Y39" s="154">
        <f>compopeinc!AO31</f>
        <v>4.3157680914437391E-2</v>
      </c>
      <c r="AA39" s="931"/>
      <c r="AB39" s="599">
        <f t="shared" si="0"/>
        <v>0</v>
      </c>
      <c r="AC39" s="599">
        <f t="shared" si="1"/>
        <v>0</v>
      </c>
      <c r="AD39" s="599">
        <f t="shared" si="2"/>
        <v>0</v>
      </c>
      <c r="AE39" s="1132"/>
    </row>
    <row r="40" spans="1:31" x14ac:dyDescent="0.2">
      <c r="A40" s="115">
        <v>1943</v>
      </c>
      <c r="B40" s="135">
        <f>compopeinc!R32</f>
        <v>0.38684110382414361</v>
      </c>
      <c r="C40" s="114">
        <f>compopeinc!S32</f>
        <v>0.12961713602587854</v>
      </c>
      <c r="D40" s="114">
        <f>compopeinc!T32</f>
        <v>1.1866046294716825E-2</v>
      </c>
      <c r="E40" s="114">
        <f>compopeinc!U32</f>
        <v>1.4995983669129645E-2</v>
      </c>
      <c r="F40" s="114">
        <f>compopeinc!V32</f>
        <v>3.7524363827548417E-2</v>
      </c>
      <c r="G40" s="114">
        <f>compopeinc!W32</f>
        <v>1.0335490613544267E-2</v>
      </c>
      <c r="H40" s="114">
        <f>compopeinc!X32</f>
        <v>9.1454683556604466E-2</v>
      </c>
      <c r="I40" s="154">
        <f>compopeinc!Y32</f>
        <v>9.1047399836721499E-2</v>
      </c>
      <c r="J40" s="174">
        <f>compopeinc!Z32</f>
        <v>0.30747484103868089</v>
      </c>
      <c r="K40" s="114">
        <f>compopeinc!AA32</f>
        <v>0.12100540294604856</v>
      </c>
      <c r="L40" s="114">
        <f>compopeinc!AB32</f>
        <v>1.1203035015114195E-2</v>
      </c>
      <c r="M40" s="114">
        <f>compopeinc!AC32</f>
        <v>1.0180523508956516E-2</v>
      </c>
      <c r="N40" s="114">
        <f>compopeinc!AD32</f>
        <v>3.2542531230498647E-2</v>
      </c>
      <c r="O40" s="114">
        <f>compopeinc!AE32</f>
        <v>6.1148709115510218E-3</v>
      </c>
      <c r="P40" s="114">
        <f>compopeinc!AF32</f>
        <v>4.8665061305313284E-2</v>
      </c>
      <c r="Q40" s="114">
        <f>compopeinc!AG32</f>
        <v>7.7763416121198609E-2</v>
      </c>
      <c r="R40" s="106">
        <f>compopeinc!AH32</f>
        <v>0.18540886798279707</v>
      </c>
      <c r="S40" s="114">
        <f>compopeinc!AI32</f>
        <v>9.2061696262471182E-2</v>
      </c>
      <c r="T40" s="114">
        <f>compopeinc!AJ32</f>
        <v>7.5300203651659757E-3</v>
      </c>
      <c r="U40" s="114">
        <f>compopeinc!AK32</f>
        <v>4.3196232117437439E-3</v>
      </c>
      <c r="V40" s="114">
        <f>compopeinc!AL32</f>
        <v>1.9675343021893218E-2</v>
      </c>
      <c r="W40" s="114">
        <f>compopeinc!AM32</f>
        <v>1.507834906979704E-3</v>
      </c>
      <c r="X40" s="114">
        <f>compopeinc!AN32</f>
        <v>1.5126190480883196E-2</v>
      </c>
      <c r="Y40" s="154">
        <f>compopeinc!AO32</f>
        <v>4.5188159733660055E-2</v>
      </c>
      <c r="AA40" s="931"/>
      <c r="AB40" s="599">
        <f t="shared" si="0"/>
        <v>0</v>
      </c>
      <c r="AC40" s="599">
        <f t="shared" si="1"/>
        <v>0</v>
      </c>
      <c r="AD40" s="599">
        <f t="shared" si="2"/>
        <v>0</v>
      </c>
      <c r="AE40" s="1132"/>
    </row>
    <row r="41" spans="1:31" x14ac:dyDescent="0.2">
      <c r="A41" s="115">
        <v>1944</v>
      </c>
      <c r="B41" s="135">
        <f>compopeinc!R33</f>
        <v>0.36153079604719945</v>
      </c>
      <c r="C41" s="114">
        <f>compopeinc!S33</f>
        <v>0.11561339331903391</v>
      </c>
      <c r="D41" s="114">
        <f>compopeinc!T33</f>
        <v>1.2177295209336848E-2</v>
      </c>
      <c r="E41" s="114">
        <f>compopeinc!U33</f>
        <v>1.3179382502163642E-2</v>
      </c>
      <c r="F41" s="114">
        <f>compopeinc!V33</f>
        <v>3.1296642854401716E-2</v>
      </c>
      <c r="G41" s="114">
        <f>compopeinc!W33</f>
        <v>1.0165938769368443E-2</v>
      </c>
      <c r="H41" s="114">
        <f>compopeinc!X33</f>
        <v>0.10641524413533227</v>
      </c>
      <c r="I41" s="154">
        <f>compopeinc!Y33</f>
        <v>7.2682899257562619E-2</v>
      </c>
      <c r="J41" s="174">
        <f>compopeinc!Z33</f>
        <v>0.27421237652046382</v>
      </c>
      <c r="K41" s="114">
        <f>compopeinc!AA33</f>
        <v>0.10670394979439768</v>
      </c>
      <c r="L41" s="114">
        <f>compopeinc!AB33</f>
        <v>1.1493610104159072E-2</v>
      </c>
      <c r="M41" s="114">
        <f>compopeinc!AC33</f>
        <v>9.2874063897188473E-3</v>
      </c>
      <c r="N41" s="114">
        <f>compopeinc!AD33</f>
        <v>2.7358680831502405E-2</v>
      </c>
      <c r="O41" s="114">
        <f>compopeinc!AE33</f>
        <v>5.8287295341119538E-3</v>
      </c>
      <c r="P41" s="114">
        <f>compopeinc!AF33</f>
        <v>5.0651030371383354E-2</v>
      </c>
      <c r="Q41" s="114">
        <f>compopeinc!AG33</f>
        <v>6.2888969495190572E-2</v>
      </c>
      <c r="R41" s="106">
        <f>compopeinc!AH33</f>
        <v>0.15427816038091322</v>
      </c>
      <c r="S41" s="114">
        <f>compopeinc!AI33</f>
        <v>7.7344751348008722E-2</v>
      </c>
      <c r="T41" s="114">
        <f>compopeinc!AJ33</f>
        <v>7.623657341549463E-3</v>
      </c>
      <c r="U41" s="114">
        <f>compopeinc!AK33</f>
        <v>3.8707772481268912E-3</v>
      </c>
      <c r="V41" s="114">
        <f>compopeinc!AL33</f>
        <v>1.5453888098902193E-2</v>
      </c>
      <c r="W41" s="114">
        <f>compopeinc!AM33</f>
        <v>1.4135341895390059E-3</v>
      </c>
      <c r="X41" s="114">
        <f>compopeinc!AN33</f>
        <v>1.4954697415718988E-2</v>
      </c>
      <c r="Y41" s="154">
        <f>compopeinc!AO33</f>
        <v>3.3616854739067926E-2</v>
      </c>
      <c r="AA41" s="931"/>
      <c r="AB41" s="599">
        <f t="shared" si="0"/>
        <v>0</v>
      </c>
      <c r="AC41" s="599">
        <f t="shared" si="1"/>
        <v>0</v>
      </c>
      <c r="AD41" s="599">
        <f t="shared" si="2"/>
        <v>0</v>
      </c>
      <c r="AE41" s="1132"/>
    </row>
    <row r="42" spans="1:31" x14ac:dyDescent="0.2">
      <c r="A42" s="115">
        <v>1945</v>
      </c>
      <c r="B42" s="135">
        <f>compopeinc!R34</f>
        <v>0.35377883876663774</v>
      </c>
      <c r="C42" s="114">
        <f>compopeinc!S34</f>
        <v>9.3685832041523351E-2</v>
      </c>
      <c r="D42" s="114">
        <f>compopeinc!T34</f>
        <v>1.3913221056768597E-2</v>
      </c>
      <c r="E42" s="114">
        <f>compopeinc!U34</f>
        <v>1.3499350780570551E-2</v>
      </c>
      <c r="F42" s="114">
        <f>compopeinc!V34</f>
        <v>3.4458100508699012E-2</v>
      </c>
      <c r="G42" s="114">
        <f>compopeinc!W34</f>
        <v>9.9861936863621346E-3</v>
      </c>
      <c r="H42" s="114">
        <f>compopeinc!X34</f>
        <v>0.10473963817920375</v>
      </c>
      <c r="I42" s="154">
        <f>compopeinc!Y34</f>
        <v>8.3496502513510318E-2</v>
      </c>
      <c r="J42" s="174">
        <f>compopeinc!Z34</f>
        <v>0.2672987915281842</v>
      </c>
      <c r="K42" s="114">
        <f>compopeinc!AA34</f>
        <v>8.5672564844445326E-2</v>
      </c>
      <c r="L42" s="114">
        <f>compopeinc!AB34</f>
        <v>1.3333971340869376E-2</v>
      </c>
      <c r="M42" s="114">
        <f>compopeinc!AC34</f>
        <v>9.5032641018906547E-3</v>
      </c>
      <c r="N42" s="114">
        <f>compopeinc!AD34</f>
        <v>3.0351881256404516E-2</v>
      </c>
      <c r="O42" s="114">
        <f>compopeinc!AE34</f>
        <v>5.8162291744505807E-3</v>
      </c>
      <c r="P42" s="114">
        <f>compopeinc!AF34</f>
        <v>4.9741000812136761E-2</v>
      </c>
      <c r="Q42" s="114">
        <f>compopeinc!AG34</f>
        <v>7.2879879997987007E-2</v>
      </c>
      <c r="R42" s="106">
        <f>compopeinc!AH34</f>
        <v>0.14367791614419725</v>
      </c>
      <c r="S42" s="114">
        <f>compopeinc!AI34</f>
        <v>5.8970518086399547E-2</v>
      </c>
      <c r="T42" s="114">
        <f>compopeinc!AJ34</f>
        <v>8.8739597819950892E-3</v>
      </c>
      <c r="U42" s="114">
        <f>compopeinc!AK34</f>
        <v>3.9061925601544655E-3</v>
      </c>
      <c r="V42" s="114">
        <f>compopeinc!AL34</f>
        <v>1.681487254820116E-2</v>
      </c>
      <c r="W42" s="114">
        <f>compopeinc!AM34</f>
        <v>1.4521260232410115E-3</v>
      </c>
      <c r="X42" s="114">
        <f>compopeinc!AN34</f>
        <v>1.5784019783319544E-2</v>
      </c>
      <c r="Y42" s="154">
        <f>compopeinc!AO34</f>
        <v>3.7876227360886458E-2</v>
      </c>
      <c r="AA42" s="931"/>
      <c r="AB42" s="599">
        <f t="shared" si="0"/>
        <v>0</v>
      </c>
      <c r="AC42" s="599">
        <f t="shared" si="1"/>
        <v>0</v>
      </c>
      <c r="AD42" s="599">
        <f t="shared" si="2"/>
        <v>0</v>
      </c>
      <c r="AE42" s="1132"/>
    </row>
    <row r="43" spans="1:31" x14ac:dyDescent="0.2">
      <c r="A43" s="115">
        <v>1946</v>
      </c>
      <c r="B43" s="135">
        <f>compopeinc!R35</f>
        <v>0.36987240551277056</v>
      </c>
      <c r="C43" s="114">
        <f>compopeinc!S35</f>
        <v>8.4509897402291118E-2</v>
      </c>
      <c r="D43" s="114">
        <f>compopeinc!T35</f>
        <v>1.2590498930755593E-2</v>
      </c>
      <c r="E43" s="114">
        <f>compopeinc!U35</f>
        <v>1.4494931318524079E-2</v>
      </c>
      <c r="F43" s="114">
        <f>compopeinc!V35</f>
        <v>4.1074642064177935E-2</v>
      </c>
      <c r="G43" s="114">
        <f>compopeinc!W35</f>
        <v>1.0288163330694556E-2</v>
      </c>
      <c r="H43" s="114">
        <f>compopeinc!X35</f>
        <v>0.10533771056293728</v>
      </c>
      <c r="I43" s="154">
        <f>compopeinc!Y35</f>
        <v>0.10157656190339003</v>
      </c>
      <c r="J43" s="174">
        <f>compopeinc!Z35</f>
        <v>0.28154319608815648</v>
      </c>
      <c r="K43" s="114">
        <f>compopeinc!AA35</f>
        <v>7.6264348899737849E-2</v>
      </c>
      <c r="L43" s="114">
        <f>compopeinc!AB35</f>
        <v>1.2268073935545337E-2</v>
      </c>
      <c r="M43" s="114">
        <f>compopeinc!AC35</f>
        <v>1.0300893489610745E-2</v>
      </c>
      <c r="N43" s="114">
        <f>compopeinc!AD35</f>
        <v>3.5691126968249672E-2</v>
      </c>
      <c r="O43" s="114">
        <f>compopeinc!AE35</f>
        <v>6.5287712842200928E-3</v>
      </c>
      <c r="P43" s="114">
        <f>compopeinc!AF35</f>
        <v>5.3519774943607289E-2</v>
      </c>
      <c r="Q43" s="114">
        <f>compopeinc!AG35</f>
        <v>8.6970206567185571E-2</v>
      </c>
      <c r="R43" s="106">
        <f>compopeinc!AH35</f>
        <v>0.14400952067582193</v>
      </c>
      <c r="S43" s="114">
        <f>compopeinc!AI35</f>
        <v>5.0776223851998314E-2</v>
      </c>
      <c r="T43" s="114">
        <f>compopeinc!AJ35</f>
        <v>8.0287557562867418E-3</v>
      </c>
      <c r="U43" s="114">
        <f>compopeinc!AK35</f>
        <v>4.2843632957669251E-3</v>
      </c>
      <c r="V43" s="114">
        <f>compopeinc!AL35</f>
        <v>1.841475007625901E-2</v>
      </c>
      <c r="W43" s="114">
        <f>compopeinc!AM35</f>
        <v>1.8196451393586652E-3</v>
      </c>
      <c r="X43" s="114">
        <f>compopeinc!AN35</f>
        <v>1.9680561189310296E-2</v>
      </c>
      <c r="Y43" s="154">
        <f>compopeinc!AO35</f>
        <v>4.1005221366842037E-2</v>
      </c>
      <c r="AA43" s="931"/>
      <c r="AB43" s="599">
        <f t="shared" si="0"/>
        <v>0</v>
      </c>
      <c r="AC43" s="599">
        <f t="shared" si="1"/>
        <v>0</v>
      </c>
      <c r="AD43" s="599">
        <f t="shared" si="2"/>
        <v>0</v>
      </c>
      <c r="AE43" s="1132"/>
    </row>
    <row r="44" spans="1:31" x14ac:dyDescent="0.2">
      <c r="A44" s="115">
        <v>1947</v>
      </c>
      <c r="B44" s="135">
        <f>compopeinc!R36</f>
        <v>0.36492556768205031</v>
      </c>
      <c r="C44" s="114">
        <f>compopeinc!S36</f>
        <v>0.10176060942493</v>
      </c>
      <c r="D44" s="114">
        <f>compopeinc!T36</f>
        <v>1.2811255628232057E-2</v>
      </c>
      <c r="E44" s="114">
        <f>compopeinc!U36</f>
        <v>1.3484201433695256E-2</v>
      </c>
      <c r="F44" s="114">
        <f>compopeinc!V36</f>
        <v>3.7747091155359513E-2</v>
      </c>
      <c r="G44" s="114">
        <f>compopeinc!W36</f>
        <v>1.0545880308879693E-2</v>
      </c>
      <c r="H44" s="114">
        <f>compopeinc!X36</f>
        <v>9.8947077940156156E-2</v>
      </c>
      <c r="I44" s="154">
        <f>compopeinc!Y36</f>
        <v>8.9629451790797621E-2</v>
      </c>
      <c r="J44" s="174">
        <f>compopeinc!Z36</f>
        <v>0.28103032576854098</v>
      </c>
      <c r="K44" s="114">
        <f>compopeinc!AA36</f>
        <v>9.3441772564365436E-2</v>
      </c>
      <c r="L44" s="114">
        <f>compopeinc!AB36</f>
        <v>1.2333706659594986E-2</v>
      </c>
      <c r="M44" s="114">
        <f>compopeinc!AC36</f>
        <v>9.6804257611927159E-3</v>
      </c>
      <c r="N44" s="114">
        <f>compopeinc!AD36</f>
        <v>3.2572260114580802E-2</v>
      </c>
      <c r="O44" s="114">
        <f>compopeinc!AE36</f>
        <v>6.5844979923344602E-3</v>
      </c>
      <c r="P44" s="114">
        <f>compopeinc!AF36</f>
        <v>5.0351115858935827E-2</v>
      </c>
      <c r="Q44" s="114">
        <f>compopeinc!AG36</f>
        <v>7.6066546817536801E-2</v>
      </c>
      <c r="R44" s="106">
        <f>compopeinc!AH36</f>
        <v>0.14845277388675288</v>
      </c>
      <c r="S44" s="114">
        <f>compopeinc!AI36</f>
        <v>6.5543600986970513E-2</v>
      </c>
      <c r="T44" s="114">
        <f>compopeinc!AJ36</f>
        <v>7.8980774519501681E-3</v>
      </c>
      <c r="U44" s="114">
        <f>compopeinc!AK36</f>
        <v>4.1031773807515539E-3</v>
      </c>
      <c r="V44" s="114">
        <f>compopeinc!AL36</f>
        <v>1.6115605092958687E-2</v>
      </c>
      <c r="W44" s="114">
        <f>compopeinc!AM36</f>
        <v>1.8144834552001781E-3</v>
      </c>
      <c r="X44" s="114">
        <f>compopeinc!AN36</f>
        <v>1.9116197900807576E-2</v>
      </c>
      <c r="Y44" s="154">
        <f>compopeinc!AO36</f>
        <v>3.3861631618114174E-2</v>
      </c>
      <c r="AA44" s="931"/>
      <c r="AB44" s="599">
        <f t="shared" si="0"/>
        <v>0</v>
      </c>
      <c r="AC44" s="599">
        <f t="shared" si="1"/>
        <v>0</v>
      </c>
      <c r="AD44" s="599">
        <f t="shared" si="2"/>
        <v>0</v>
      </c>
      <c r="AE44" s="1132"/>
    </row>
    <row r="45" spans="1:31" x14ac:dyDescent="0.2">
      <c r="A45" s="115">
        <v>1948</v>
      </c>
      <c r="B45" s="135">
        <f>compopeinc!R37</f>
        <v>0.38482836932301012</v>
      </c>
      <c r="C45" s="114">
        <f>compopeinc!S37</f>
        <v>0.1172614816124378</v>
      </c>
      <c r="D45" s="114">
        <f>compopeinc!T37</f>
        <v>1.1755882911342969E-2</v>
      </c>
      <c r="E45" s="114">
        <f>compopeinc!U37</f>
        <v>1.3107232431534978E-2</v>
      </c>
      <c r="F45" s="114">
        <f>compopeinc!V37</f>
        <v>3.6562465031984959E-2</v>
      </c>
      <c r="G45" s="114">
        <f>compopeinc!W37</f>
        <v>1.0868226283978976E-2</v>
      </c>
      <c r="H45" s="114">
        <f>compopeinc!X37</f>
        <v>0.11075358343183477</v>
      </c>
      <c r="I45" s="154">
        <f>compopeinc!Y37</f>
        <v>8.4519497619895689E-2</v>
      </c>
      <c r="J45" s="174">
        <f>compopeinc!Z37</f>
        <v>0.29682426222150238</v>
      </c>
      <c r="K45" s="114">
        <f>compopeinc!AA37</f>
        <v>0.1085418519071594</v>
      </c>
      <c r="L45" s="114">
        <f>compopeinc!AB37</f>
        <v>1.11695715663472E-2</v>
      </c>
      <c r="M45" s="114">
        <f>compopeinc!AC37</f>
        <v>9.3938528479567216E-3</v>
      </c>
      <c r="N45" s="114">
        <f>compopeinc!AD37</f>
        <v>3.1559936919075243E-2</v>
      </c>
      <c r="O45" s="114">
        <f>compopeinc!AE37</f>
        <v>6.7479819108685656E-3</v>
      </c>
      <c r="P45" s="114">
        <f>compopeinc!AF37</f>
        <v>5.7639166255741565E-2</v>
      </c>
      <c r="Q45" s="114">
        <f>compopeinc!AG37</f>
        <v>7.1771900814353612E-2</v>
      </c>
      <c r="R45" s="106">
        <f>compopeinc!AH37</f>
        <v>0.16133437930526323</v>
      </c>
      <c r="S45" s="114">
        <f>compopeinc!AI37</f>
        <v>7.8532963989875235E-2</v>
      </c>
      <c r="T45" s="114">
        <f>compopeinc!AJ37</f>
        <v>7.3430613920949647E-3</v>
      </c>
      <c r="U45" s="114">
        <f>compopeinc!AK37</f>
        <v>4.1061228214417057E-3</v>
      </c>
      <c r="V45" s="114">
        <f>compopeinc!AL37</f>
        <v>1.603278457014707E-2</v>
      </c>
      <c r="W45" s="114">
        <f>compopeinc!AM37</f>
        <v>1.8512128712243699E-3</v>
      </c>
      <c r="X45" s="114">
        <f>compopeinc!AN37</f>
        <v>2.0404579491122558E-2</v>
      </c>
      <c r="Y45" s="154">
        <f>compopeinc!AO37</f>
        <v>3.3063654169357311E-2</v>
      </c>
      <c r="AA45" s="931"/>
      <c r="AB45" s="599">
        <f t="shared" si="0"/>
        <v>0</v>
      </c>
      <c r="AC45" s="599">
        <f t="shared" si="1"/>
        <v>0</v>
      </c>
      <c r="AD45" s="599">
        <f t="shared" si="2"/>
        <v>0</v>
      </c>
      <c r="AE45" s="1132"/>
    </row>
    <row r="46" spans="1:31" x14ac:dyDescent="0.2">
      <c r="A46" s="115">
        <v>1949</v>
      </c>
      <c r="B46" s="135">
        <f>compopeinc!R38</f>
        <v>0.37912826523591281</v>
      </c>
      <c r="C46" s="114">
        <f>compopeinc!S38</f>
        <v>0.1121026349398601</v>
      </c>
      <c r="D46" s="114">
        <f>compopeinc!T38</f>
        <v>1.2230561182433118E-2</v>
      </c>
      <c r="E46" s="114">
        <f>compopeinc!U38</f>
        <v>1.4849433032068876E-2</v>
      </c>
      <c r="F46" s="114">
        <f>compopeinc!V38</f>
        <v>3.3145731128089016E-2</v>
      </c>
      <c r="G46" s="114">
        <f>compopeinc!W38</f>
        <v>1.2156980972530023E-2</v>
      </c>
      <c r="H46" s="114">
        <f>compopeinc!X38</f>
        <v>0.12235477666481948</v>
      </c>
      <c r="I46" s="154">
        <f>compopeinc!Y38</f>
        <v>7.2288147316112189E-2</v>
      </c>
      <c r="J46" s="174">
        <f>compopeinc!Z38</f>
        <v>0.28766649759085777</v>
      </c>
      <c r="K46" s="114">
        <f>compopeinc!AA38</f>
        <v>0.1038658083663152</v>
      </c>
      <c r="L46" s="114">
        <f>compopeinc!AB38</f>
        <v>1.1193511396024858E-2</v>
      </c>
      <c r="M46" s="114">
        <f>compopeinc!AC38</f>
        <v>1.0549119882901085E-2</v>
      </c>
      <c r="N46" s="114">
        <f>compopeinc!AD38</f>
        <v>2.8279209217585564E-2</v>
      </c>
      <c r="O46" s="114">
        <f>compopeinc!AE38</f>
        <v>7.8038001404375076E-3</v>
      </c>
      <c r="P46" s="114">
        <f>compopeinc!AF38</f>
        <v>6.5511234225781367E-2</v>
      </c>
      <c r="Q46" s="114">
        <f>compopeinc!AG38</f>
        <v>6.0463814361812161E-2</v>
      </c>
      <c r="R46" s="106">
        <f>compopeinc!AH38</f>
        <v>0.15494629189562426</v>
      </c>
      <c r="S46" s="114">
        <f>compopeinc!AI38</f>
        <v>7.702772503920953E-2</v>
      </c>
      <c r="T46" s="114">
        <f>compopeinc!AJ38</f>
        <v>7.3794654193486296E-3</v>
      </c>
      <c r="U46" s="114">
        <f>compopeinc!AK38</f>
        <v>4.5504962661024311E-3</v>
      </c>
      <c r="V46" s="114">
        <f>compopeinc!AL38</f>
        <v>1.4261857197959894E-2</v>
      </c>
      <c r="W46" s="114">
        <f>compopeinc!AM38</f>
        <v>2.1841218373414659E-3</v>
      </c>
      <c r="X46" s="114">
        <f>compopeinc!AN38</f>
        <v>2.1999541920156081E-2</v>
      </c>
      <c r="Y46" s="154">
        <f>compopeinc!AO38</f>
        <v>2.7543084215506247E-2</v>
      </c>
      <c r="AA46" s="931"/>
      <c r="AB46" s="599">
        <f t="shared" si="0"/>
        <v>0</v>
      </c>
      <c r="AC46" s="599">
        <f t="shared" si="1"/>
        <v>0</v>
      </c>
      <c r="AD46" s="599">
        <f t="shared" si="2"/>
        <v>0</v>
      </c>
      <c r="AE46" s="1132"/>
    </row>
    <row r="47" spans="1:31" x14ac:dyDescent="0.2">
      <c r="A47" s="119">
        <v>1950</v>
      </c>
      <c r="B47" s="146">
        <f>compopeinc!R39</f>
        <v>0.38727942101552948</v>
      </c>
      <c r="C47" s="118">
        <f>compopeinc!S39</f>
        <v>0.12243928040612388</v>
      </c>
      <c r="D47" s="118">
        <f>compopeinc!T39</f>
        <v>1.2467288933965565E-2</v>
      </c>
      <c r="E47" s="118">
        <f>compopeinc!U39</f>
        <v>1.4835782654560148E-2</v>
      </c>
      <c r="F47" s="118">
        <f>compopeinc!V39</f>
        <v>3.2480062880425598E-2</v>
      </c>
      <c r="G47" s="118">
        <f>compopeinc!W39</f>
        <v>1.3367465646908949E-2</v>
      </c>
      <c r="H47" s="118">
        <f>compopeinc!X39</f>
        <v>0.12033979931426431</v>
      </c>
      <c r="I47" s="158">
        <f>compopeinc!Y39</f>
        <v>7.1349741179280973E-2</v>
      </c>
      <c r="J47" s="176">
        <f>compopeinc!Z39</f>
        <v>0.2971287192111991</v>
      </c>
      <c r="K47" s="118">
        <f>compopeinc!AA39</f>
        <v>0.11187023705776217</v>
      </c>
      <c r="L47" s="118">
        <f>compopeinc!AB39</f>
        <v>1.1848376439027206E-2</v>
      </c>
      <c r="M47" s="118">
        <f>compopeinc!AC39</f>
        <v>1.0609357590077211E-2</v>
      </c>
      <c r="N47" s="118">
        <f>compopeinc!AD39</f>
        <v>2.8171481452476357E-2</v>
      </c>
      <c r="O47" s="118">
        <f>compopeinc!AE39</f>
        <v>8.3658931156727658E-3</v>
      </c>
      <c r="P47" s="118">
        <f>compopeinc!AF39</f>
        <v>6.512003997448243E-2</v>
      </c>
      <c r="Q47" s="118">
        <f>compopeinc!AG39</f>
        <v>6.1143333581700945E-2</v>
      </c>
      <c r="R47" s="112">
        <f>compopeinc!AH39</f>
        <v>0.16544052258483372</v>
      </c>
      <c r="S47" s="118">
        <f>compopeinc!AI39</f>
        <v>8.4610384792566148E-2</v>
      </c>
      <c r="T47" s="118">
        <f>compopeinc!AJ39</f>
        <v>7.980792291250564E-3</v>
      </c>
      <c r="U47" s="118">
        <f>compopeinc!AK39</f>
        <v>4.7028320173254758E-3</v>
      </c>
      <c r="V47" s="118">
        <f>compopeinc!AL39</f>
        <v>1.4858156948502158E-2</v>
      </c>
      <c r="W47" s="118">
        <f>compopeinc!AM39</f>
        <v>2.2713952627881019E-3</v>
      </c>
      <c r="X47" s="118">
        <f>compopeinc!AN39</f>
        <v>2.127723416830174E-2</v>
      </c>
      <c r="Y47" s="158">
        <f>compopeinc!AO39</f>
        <v>2.9739727104099535E-2</v>
      </c>
      <c r="AA47" s="931"/>
      <c r="AB47" s="599">
        <f t="shared" si="0"/>
        <v>0</v>
      </c>
      <c r="AC47" s="599">
        <f t="shared" si="1"/>
        <v>0</v>
      </c>
      <c r="AD47" s="599">
        <f t="shared" si="2"/>
        <v>0</v>
      </c>
      <c r="AE47" s="1132"/>
    </row>
    <row r="48" spans="1:31" x14ac:dyDescent="0.2">
      <c r="A48" s="115">
        <v>1951</v>
      </c>
      <c r="B48" s="135">
        <f>compopeinc!R40</f>
        <v>0.37690495882396036</v>
      </c>
      <c r="C48" s="114">
        <f>compopeinc!S40</f>
        <v>0.12162153792648768</v>
      </c>
      <c r="D48" s="114">
        <f>compopeinc!T40</f>
        <v>1.1598832846813813E-2</v>
      </c>
      <c r="E48" s="114">
        <f>compopeinc!U40</f>
        <v>1.4182155355250034E-2</v>
      </c>
      <c r="F48" s="114">
        <f>compopeinc!V40</f>
        <v>3.1682436008475173E-2</v>
      </c>
      <c r="G48" s="114">
        <f>compopeinc!W40</f>
        <v>1.3885813478419908E-2</v>
      </c>
      <c r="H48" s="114">
        <f>compopeinc!X40</f>
        <v>0.11339327701410873</v>
      </c>
      <c r="I48" s="154">
        <f>compopeinc!Y40</f>
        <v>7.0540906194405006E-2</v>
      </c>
      <c r="J48" s="174">
        <f>compopeinc!Z40</f>
        <v>0.28884670455802702</v>
      </c>
      <c r="K48" s="114">
        <f>compopeinc!AA40</f>
        <v>0.11260911558299751</v>
      </c>
      <c r="L48" s="114">
        <f>compopeinc!AB40</f>
        <v>1.0967407022174152E-2</v>
      </c>
      <c r="M48" s="114">
        <f>compopeinc!AC40</f>
        <v>1.00318083528208E-2</v>
      </c>
      <c r="N48" s="114">
        <f>compopeinc!AD40</f>
        <v>2.7444322638821576E-2</v>
      </c>
      <c r="O48" s="114">
        <f>compopeinc!AE40</f>
        <v>8.4847807770526314E-3</v>
      </c>
      <c r="P48" s="114">
        <f>compopeinc!AF40</f>
        <v>5.8895296789723384E-2</v>
      </c>
      <c r="Q48" s="114">
        <f>compopeinc!AG40</f>
        <v>6.0413973394436923E-2</v>
      </c>
      <c r="R48" s="106">
        <f>compopeinc!AH40</f>
        <v>0.15916338846990716</v>
      </c>
      <c r="S48" s="114">
        <f>compopeinc!AI40</f>
        <v>8.3180300528473194E-2</v>
      </c>
      <c r="T48" s="114">
        <f>compopeinc!AJ40</f>
        <v>6.9602905596927202E-3</v>
      </c>
      <c r="U48" s="114">
        <f>compopeinc!AK40</f>
        <v>4.3139994281743161E-3</v>
      </c>
      <c r="V48" s="114">
        <f>compopeinc!AL40</f>
        <v>1.4318842530960496E-2</v>
      </c>
      <c r="W48" s="114">
        <f>compopeinc!AM40</f>
        <v>2.240814129164504E-3</v>
      </c>
      <c r="X48" s="114">
        <f>compopeinc!AN40</f>
        <v>1.9124585927913853E-2</v>
      </c>
      <c r="Y48" s="154">
        <f>compopeinc!AO40</f>
        <v>2.9024555365528081E-2</v>
      </c>
      <c r="AA48" s="931"/>
      <c r="AB48" s="599">
        <f t="shared" si="0"/>
        <v>0</v>
      </c>
      <c r="AC48" s="599">
        <f t="shared" si="1"/>
        <v>0</v>
      </c>
      <c r="AD48" s="599">
        <f t="shared" si="2"/>
        <v>0</v>
      </c>
      <c r="AE48" s="1132"/>
    </row>
    <row r="49" spans="1:31" x14ac:dyDescent="0.2">
      <c r="A49" s="115">
        <v>1952</v>
      </c>
      <c r="B49" s="135">
        <f>compopeinc!R41</f>
        <v>0.36331706505473887</v>
      </c>
      <c r="C49" s="114">
        <f>compopeinc!S41</f>
        <v>0.1108020484120552</v>
      </c>
      <c r="D49" s="114">
        <f>compopeinc!T41</f>
        <v>1.1448754601908712E-2</v>
      </c>
      <c r="E49" s="114">
        <f>compopeinc!U41</f>
        <v>1.4964612116369937E-2</v>
      </c>
      <c r="F49" s="114">
        <f>compopeinc!V41</f>
        <v>3.0755079552867517E-2</v>
      </c>
      <c r="G49" s="114">
        <f>compopeinc!W41</f>
        <v>1.4570464185598686E-2</v>
      </c>
      <c r="H49" s="114">
        <f>compopeinc!X41</f>
        <v>0.11290979687100759</v>
      </c>
      <c r="I49" s="154">
        <f>compopeinc!Y41</f>
        <v>6.7866309314931345E-2</v>
      </c>
      <c r="J49" s="174">
        <f>compopeinc!Z41</f>
        <v>0.27478801709449363</v>
      </c>
      <c r="K49" s="114">
        <f>compopeinc!AA41</f>
        <v>0.10175836587434996</v>
      </c>
      <c r="L49" s="114">
        <f>compopeinc!AB41</f>
        <v>1.0788367389787385E-2</v>
      </c>
      <c r="M49" s="114">
        <f>compopeinc!AC41</f>
        <v>1.0438775503013953E-2</v>
      </c>
      <c r="N49" s="114">
        <f>compopeinc!AD41</f>
        <v>2.6434091039378878E-2</v>
      </c>
      <c r="O49" s="114">
        <f>compopeinc!AE41</f>
        <v>8.9907114295023332E-3</v>
      </c>
      <c r="P49" s="114">
        <f>compopeinc!AF41</f>
        <v>5.885535826363749E-2</v>
      </c>
      <c r="Q49" s="114">
        <f>compopeinc!AG41</f>
        <v>5.7522347594823713E-2</v>
      </c>
      <c r="R49" s="106">
        <f>compopeinc!AH41</f>
        <v>0.14819630633869452</v>
      </c>
      <c r="S49" s="114">
        <f>compopeinc!AI41</f>
        <v>7.5751986105871597E-2</v>
      </c>
      <c r="T49" s="114">
        <f>compopeinc!AJ41</f>
        <v>6.9065513867248166E-3</v>
      </c>
      <c r="U49" s="114">
        <f>compopeinc!AK41</f>
        <v>4.4952585708243967E-3</v>
      </c>
      <c r="V49" s="114">
        <f>compopeinc!AL41</f>
        <v>1.3839825049157907E-2</v>
      </c>
      <c r="W49" s="114">
        <f>compopeinc!AM41</f>
        <v>2.3178063692092096E-3</v>
      </c>
      <c r="X49" s="114">
        <f>compopeinc!AN41</f>
        <v>1.7100101640472206E-2</v>
      </c>
      <c r="Y49" s="154">
        <f>compopeinc!AO41</f>
        <v>2.7784777216434409E-2</v>
      </c>
      <c r="AA49" s="931"/>
      <c r="AB49" s="599">
        <f t="shared" si="0"/>
        <v>0</v>
      </c>
      <c r="AC49" s="599">
        <f t="shared" si="1"/>
        <v>0</v>
      </c>
      <c r="AD49" s="599">
        <f t="shared" si="2"/>
        <v>0</v>
      </c>
      <c r="AE49" s="1132"/>
    </row>
    <row r="50" spans="1:31" x14ac:dyDescent="0.2">
      <c r="A50" s="115">
        <v>1953</v>
      </c>
      <c r="B50" s="135">
        <f>compopeinc!R42</f>
        <v>0.35307347536151751</v>
      </c>
      <c r="C50" s="114">
        <f>compopeinc!S42</f>
        <v>0.10566123144008632</v>
      </c>
      <c r="D50" s="114">
        <f>compopeinc!T42</f>
        <v>1.1685878481089098E-2</v>
      </c>
      <c r="E50" s="114">
        <f>compopeinc!U42</f>
        <v>1.5991695078173079E-2</v>
      </c>
      <c r="F50" s="114">
        <f>compopeinc!V42</f>
        <v>2.8455386636205813E-2</v>
      </c>
      <c r="G50" s="114">
        <f>compopeinc!W42</f>
        <v>1.5316952599512931E-2</v>
      </c>
      <c r="H50" s="114">
        <f>compopeinc!X42</f>
        <v>0.11497724746888378</v>
      </c>
      <c r="I50" s="154">
        <f>compopeinc!Y42</f>
        <v>6.0985083657566393E-2</v>
      </c>
      <c r="J50" s="174">
        <f>compopeinc!Z42</f>
        <v>0.26327311838412798</v>
      </c>
      <c r="K50" s="114">
        <f>compopeinc!AA42</f>
        <v>9.7163436678407725E-2</v>
      </c>
      <c r="L50" s="114">
        <f>compopeinc!AB42</f>
        <v>1.0737612328967997E-2</v>
      </c>
      <c r="M50" s="114">
        <f>compopeinc!AC42</f>
        <v>1.11129143149526E-2</v>
      </c>
      <c r="N50" s="114">
        <f>compopeinc!AD42</f>
        <v>2.4414418368823371E-2</v>
      </c>
      <c r="O50" s="114">
        <f>compopeinc!AE42</f>
        <v>9.5901702189220839E-3</v>
      </c>
      <c r="P50" s="114">
        <f>compopeinc!AF42</f>
        <v>5.8695380743612441E-2</v>
      </c>
      <c r="Q50" s="114">
        <f>compopeinc!AG42</f>
        <v>5.1559185730441708E-2</v>
      </c>
      <c r="R50" s="106">
        <f>compopeinc!AH42</f>
        <v>0.13876497924656409</v>
      </c>
      <c r="S50" s="114">
        <f>compopeinc!AI42</f>
        <v>7.140363707871189E-2</v>
      </c>
      <c r="T50" s="114">
        <f>compopeinc!AJ42</f>
        <v>6.7205153163463986E-3</v>
      </c>
      <c r="U50" s="114">
        <f>compopeinc!AK42</f>
        <v>4.6024191126660978E-3</v>
      </c>
      <c r="V50" s="114">
        <f>compopeinc!AL42</f>
        <v>1.2491168184605207E-2</v>
      </c>
      <c r="W50" s="114">
        <f>compopeinc!AM42</f>
        <v>2.5006802398872033E-3</v>
      </c>
      <c r="X50" s="114">
        <f>compopeinc!AN42</f>
        <v>1.6933366052888327E-2</v>
      </c>
      <c r="Y50" s="154">
        <f>compopeinc!AO42</f>
        <v>2.4113193261458964E-2</v>
      </c>
      <c r="AA50" s="931"/>
      <c r="AB50" s="599">
        <f t="shared" si="0"/>
        <v>0</v>
      </c>
      <c r="AC50" s="599">
        <f t="shared" si="1"/>
        <v>0</v>
      </c>
      <c r="AD50" s="599">
        <f t="shared" si="2"/>
        <v>0</v>
      </c>
      <c r="AE50" s="1132"/>
    </row>
    <row r="51" spans="1:31" x14ac:dyDescent="0.2">
      <c r="A51" s="115">
        <v>1954</v>
      </c>
      <c r="B51" s="135">
        <f>compopeinc!R43</f>
        <v>0.35619744439597723</v>
      </c>
      <c r="C51" s="114">
        <f>compopeinc!S43</f>
        <v>0.10177801928540725</v>
      </c>
      <c r="D51" s="114">
        <f>compopeinc!T43</f>
        <v>1.1836568002459131E-2</v>
      </c>
      <c r="E51" s="114">
        <f>compopeinc!U43</f>
        <v>1.9511023757832299E-2</v>
      </c>
      <c r="F51" s="114">
        <f>compopeinc!V43</f>
        <v>2.8799754405411621E-2</v>
      </c>
      <c r="G51" s="114">
        <f>compopeinc!W43</f>
        <v>1.6566104941988447E-2</v>
      </c>
      <c r="H51" s="114">
        <f>compopeinc!X43</f>
        <v>0.11601075223522175</v>
      </c>
      <c r="I51" s="154">
        <f>compopeinc!Y43</f>
        <v>6.1695221767656711E-2</v>
      </c>
      <c r="J51" s="174">
        <f>compopeinc!Z43</f>
        <v>0.26509787534414558</v>
      </c>
      <c r="K51" s="114">
        <f>compopeinc!AA43</f>
        <v>9.406908782274484E-2</v>
      </c>
      <c r="L51" s="114">
        <f>compopeinc!AB43</f>
        <v>1.0381720136352872E-2</v>
      </c>
      <c r="M51" s="114">
        <f>compopeinc!AC43</f>
        <v>1.356312640889284E-2</v>
      </c>
      <c r="N51" s="114">
        <f>compopeinc!AD43</f>
        <v>2.40952819370008E-2</v>
      </c>
      <c r="O51" s="114">
        <f>compopeinc!AE43</f>
        <v>1.069236777456772E-2</v>
      </c>
      <c r="P51" s="114">
        <f>compopeinc!AF43</f>
        <v>6.1891820163976763E-2</v>
      </c>
      <c r="Q51" s="114">
        <f>compopeinc!AG43</f>
        <v>5.04044711006097E-2</v>
      </c>
      <c r="R51" s="106">
        <f>compopeinc!AH43</f>
        <v>0.13777356767499127</v>
      </c>
      <c r="S51" s="114">
        <f>compopeinc!AI43</f>
        <v>6.7782175474111153E-2</v>
      </c>
      <c r="T51" s="114">
        <f>compopeinc!AJ43</f>
        <v>7.4298797992709345E-3</v>
      </c>
      <c r="U51" s="114">
        <f>compopeinc!AK43</f>
        <v>5.7548559253489413E-3</v>
      </c>
      <c r="V51" s="114">
        <f>compopeinc!AL43</f>
        <v>1.2562245368783788E-2</v>
      </c>
      <c r="W51" s="114">
        <f>compopeinc!AM43</f>
        <v>2.8242811476484153E-3</v>
      </c>
      <c r="X51" s="114">
        <f>compopeinc!AN43</f>
        <v>1.7203965755930157E-2</v>
      </c>
      <c r="Y51" s="154">
        <f>compopeinc!AO43</f>
        <v>2.4216164203897921E-2</v>
      </c>
      <c r="AA51" s="931"/>
      <c r="AB51" s="599">
        <f t="shared" si="0"/>
        <v>0</v>
      </c>
      <c r="AC51" s="599">
        <f t="shared" si="1"/>
        <v>0</v>
      </c>
      <c r="AD51" s="599">
        <f t="shared" si="2"/>
        <v>0</v>
      </c>
      <c r="AE51" s="1132"/>
    </row>
    <row r="52" spans="1:31" x14ac:dyDescent="0.2">
      <c r="A52" s="115">
        <v>1955</v>
      </c>
      <c r="B52" s="135">
        <f>compopeinc!R44</f>
        <v>0.36289357675118272</v>
      </c>
      <c r="C52" s="114">
        <f>compopeinc!S44</f>
        <v>0.11809815260366932</v>
      </c>
      <c r="D52" s="114">
        <f>compopeinc!T44</f>
        <v>1.1537561308494829E-2</v>
      </c>
      <c r="E52" s="114">
        <f>compopeinc!U44</f>
        <v>1.7792922529685718E-2</v>
      </c>
      <c r="F52" s="114">
        <f>compopeinc!V44</f>
        <v>2.6895891452928714E-2</v>
      </c>
      <c r="G52" s="114">
        <f>compopeinc!W44</f>
        <v>1.7298827146070853E-2</v>
      </c>
      <c r="H52" s="114">
        <f>compopeinc!X44</f>
        <v>0.11286951079288579</v>
      </c>
      <c r="I52" s="154">
        <f>compopeinc!Y44</f>
        <v>5.8400710917447585E-2</v>
      </c>
      <c r="J52" s="174">
        <f>compopeinc!Z44</f>
        <v>0.2714186743716015</v>
      </c>
      <c r="K52" s="114">
        <f>compopeinc!AA44</f>
        <v>0.10624311456489254</v>
      </c>
      <c r="L52" s="114">
        <f>compopeinc!AB44</f>
        <v>9.8748164264275597E-3</v>
      </c>
      <c r="M52" s="114">
        <f>compopeinc!AC44</f>
        <v>1.2032544447542684E-2</v>
      </c>
      <c r="N52" s="114">
        <f>compopeinc!AD44</f>
        <v>2.2295758996954906E-2</v>
      </c>
      <c r="O52" s="114">
        <f>compopeinc!AE44</f>
        <v>1.1304636823486168E-2</v>
      </c>
      <c r="P52" s="114">
        <f>compopeinc!AF44</f>
        <v>6.2517904362107635E-2</v>
      </c>
      <c r="Q52" s="114">
        <f>compopeinc!AG44</f>
        <v>4.7149898750190058E-2</v>
      </c>
      <c r="R52" s="106">
        <f>compopeinc!AH44</f>
        <v>0.144178330444899</v>
      </c>
      <c r="S52" s="114">
        <f>compopeinc!AI44</f>
        <v>7.8832685411350148E-2</v>
      </c>
      <c r="T52" s="114">
        <f>compopeinc!AJ44</f>
        <v>7.1719535845390257E-3</v>
      </c>
      <c r="U52" s="114">
        <f>compopeinc!AK44</f>
        <v>4.5768811985079615E-3</v>
      </c>
      <c r="V52" s="114">
        <f>compopeinc!AL44</f>
        <v>1.174062999246869E-2</v>
      </c>
      <c r="W52" s="114">
        <f>compopeinc!AM44</f>
        <v>2.9277652667692249E-3</v>
      </c>
      <c r="X52" s="114">
        <f>compopeinc!AN44</f>
        <v>1.5957472284784661E-2</v>
      </c>
      <c r="Y52" s="154">
        <f>compopeinc!AO44</f>
        <v>2.2970942706479289E-2</v>
      </c>
      <c r="AA52" s="931"/>
      <c r="AB52" s="599">
        <f t="shared" si="0"/>
        <v>0</v>
      </c>
      <c r="AC52" s="599">
        <f t="shared" si="1"/>
        <v>0</v>
      </c>
      <c r="AD52" s="599">
        <f t="shared" si="2"/>
        <v>0</v>
      </c>
      <c r="AE52" s="1132"/>
    </row>
    <row r="53" spans="1:31" x14ac:dyDescent="0.2">
      <c r="A53" s="115">
        <v>1956</v>
      </c>
      <c r="B53" s="135">
        <f>compopeinc!R45</f>
        <v>0.35421336564083677</v>
      </c>
      <c r="C53" s="114">
        <f>compopeinc!S45</f>
        <v>0.10862891309197605</v>
      </c>
      <c r="D53" s="114">
        <f>compopeinc!T45</f>
        <v>1.1979528819456547E-2</v>
      </c>
      <c r="E53" s="114">
        <f>compopeinc!U45</f>
        <v>1.8246738579932878E-2</v>
      </c>
      <c r="F53" s="114">
        <f>compopeinc!V45</f>
        <v>2.6262035653576439E-2</v>
      </c>
      <c r="G53" s="114">
        <f>compopeinc!W45</f>
        <v>1.7966126839170503E-2</v>
      </c>
      <c r="H53" s="114">
        <f>compopeinc!X45</f>
        <v>0.11414322314827746</v>
      </c>
      <c r="I53" s="154">
        <f>compopeinc!Y45</f>
        <v>5.6986799508446893E-2</v>
      </c>
      <c r="J53" s="174">
        <f>compopeinc!Z45</f>
        <v>0.26281988584791494</v>
      </c>
      <c r="K53" s="114">
        <f>compopeinc!AA45</f>
        <v>9.8121469697210403E-2</v>
      </c>
      <c r="L53" s="114">
        <f>compopeinc!AB45</f>
        <v>1.1019755718074235E-2</v>
      </c>
      <c r="M53" s="114">
        <f>compopeinc!AC45</f>
        <v>1.239310077302269E-2</v>
      </c>
      <c r="N53" s="114">
        <f>compopeinc!AD45</f>
        <v>2.1897529394895039E-2</v>
      </c>
      <c r="O53" s="114">
        <f>compopeinc!AE45</f>
        <v>1.1695814824115225E-2</v>
      </c>
      <c r="P53" s="114">
        <f>compopeinc!AF45</f>
        <v>6.1313799974057594E-2</v>
      </c>
      <c r="Q53" s="114">
        <f>compopeinc!AG45</f>
        <v>4.6378415466539716E-2</v>
      </c>
      <c r="R53" s="106">
        <f>compopeinc!AH45</f>
        <v>0.13662113827333247</v>
      </c>
      <c r="S53" s="114">
        <f>compopeinc!AI45</f>
        <v>7.2967929532353829E-2</v>
      </c>
      <c r="T53" s="114">
        <f>compopeinc!AJ45</f>
        <v>7.3494161102975533E-3</v>
      </c>
      <c r="U53" s="114">
        <f>compopeinc!AK45</f>
        <v>5.1504908483988674E-3</v>
      </c>
      <c r="V53" s="114">
        <f>compopeinc!AL45</f>
        <v>1.093595506712112E-2</v>
      </c>
      <c r="W53" s="114">
        <f>compopeinc!AM45</f>
        <v>3.0554324473141743E-3</v>
      </c>
      <c r="X53" s="114">
        <f>compopeinc!AN45</f>
        <v>1.6199312586221953E-2</v>
      </c>
      <c r="Y53" s="154">
        <f>compopeinc!AO45</f>
        <v>2.0962601681624993E-2</v>
      </c>
      <c r="AA53" s="931"/>
      <c r="AB53" s="599">
        <f t="shared" si="0"/>
        <v>0</v>
      </c>
      <c r="AC53" s="599">
        <f t="shared" si="1"/>
        <v>0</v>
      </c>
      <c r="AD53" s="599">
        <f t="shared" si="2"/>
        <v>0</v>
      </c>
      <c r="AE53" s="1132"/>
    </row>
    <row r="54" spans="1:31" x14ac:dyDescent="0.2">
      <c r="A54" s="115">
        <v>1957</v>
      </c>
      <c r="B54" s="135">
        <f>compopeinc!R46</f>
        <v>0.35385628622583321</v>
      </c>
      <c r="C54" s="114">
        <f>compopeinc!S46</f>
        <v>0.10523289615900903</v>
      </c>
      <c r="D54" s="114">
        <f>compopeinc!T46</f>
        <v>1.4423988894063936E-2</v>
      </c>
      <c r="E54" s="114">
        <f>compopeinc!U46</f>
        <v>1.7949232231027078E-2</v>
      </c>
      <c r="F54" s="114">
        <f>compopeinc!V46</f>
        <v>2.6281414469529609E-2</v>
      </c>
      <c r="G54" s="114">
        <f>compopeinc!W46</f>
        <v>1.9153333888275191E-2</v>
      </c>
      <c r="H54" s="114">
        <f>compopeinc!X46</f>
        <v>0.11508389220132029</v>
      </c>
      <c r="I54" s="154">
        <f>compopeinc!Y46</f>
        <v>5.5731528382608128E-2</v>
      </c>
      <c r="J54" s="174">
        <f>compopeinc!Z46</f>
        <v>0.26267005051840864</v>
      </c>
      <c r="K54" s="114">
        <f>compopeinc!AA46</f>
        <v>9.6727670543522437E-2</v>
      </c>
      <c r="L54" s="114">
        <f>compopeinc!AB46</f>
        <v>1.3105940326998831E-2</v>
      </c>
      <c r="M54" s="114">
        <f>compopeinc!AC46</f>
        <v>1.2756202230644468E-2</v>
      </c>
      <c r="N54" s="114">
        <f>compopeinc!AD46</f>
        <v>2.2541145199981502E-2</v>
      </c>
      <c r="O54" s="114">
        <f>compopeinc!AE46</f>
        <v>1.2398290756167392E-2</v>
      </c>
      <c r="P54" s="114">
        <f>compopeinc!AF46</f>
        <v>5.7946201290665848E-2</v>
      </c>
      <c r="Q54" s="114">
        <f>compopeinc!AG46</f>
        <v>4.719460017042814E-2</v>
      </c>
      <c r="R54" s="106">
        <f>compopeinc!AH46</f>
        <v>0.134221784246639</v>
      </c>
      <c r="S54" s="114">
        <f>compopeinc!AI46</f>
        <v>6.9149368659549543E-2</v>
      </c>
      <c r="T54" s="114">
        <f>compopeinc!AJ46</f>
        <v>7.4949767635522271E-3</v>
      </c>
      <c r="U54" s="114">
        <f>compopeinc!AK46</f>
        <v>5.2847624726419717E-3</v>
      </c>
      <c r="V54" s="114">
        <f>compopeinc!AL46</f>
        <v>1.1244860143392056E-2</v>
      </c>
      <c r="W54" s="114">
        <f>compopeinc!AM46</f>
        <v>3.3096086547177227E-3</v>
      </c>
      <c r="X54" s="114">
        <f>compopeinc!AN46</f>
        <v>1.6364788170923378E-2</v>
      </c>
      <c r="Y54" s="154">
        <f>compopeinc!AO46</f>
        <v>2.1373419381862099E-2</v>
      </c>
      <c r="AA54" s="931"/>
      <c r="AB54" s="599">
        <f t="shared" si="0"/>
        <v>0</v>
      </c>
      <c r="AC54" s="599">
        <f t="shared" si="1"/>
        <v>0</v>
      </c>
      <c r="AD54" s="599">
        <f t="shared" si="2"/>
        <v>0</v>
      </c>
      <c r="AE54" s="1132"/>
    </row>
    <row r="55" spans="1:31" x14ac:dyDescent="0.2">
      <c r="A55" s="115">
        <v>1958</v>
      </c>
      <c r="B55" s="135">
        <f>compopeinc!R47</f>
        <v>0.35304203957026792</v>
      </c>
      <c r="C55" s="114">
        <f>compopeinc!S47</f>
        <v>9.2859316033318234E-2</v>
      </c>
      <c r="D55" s="114">
        <f>compopeinc!T47</f>
        <v>1.5822547026636862E-2</v>
      </c>
      <c r="E55" s="114">
        <f>compopeinc!U47</f>
        <v>1.9409243252983106E-2</v>
      </c>
      <c r="F55" s="114">
        <f>compopeinc!V47</f>
        <v>2.6881225563720516E-2</v>
      </c>
      <c r="G55" s="114">
        <f>compopeinc!W47</f>
        <v>1.9974875862713733E-2</v>
      </c>
      <c r="H55" s="114">
        <f>compopeinc!X47</f>
        <v>0.12165713343125505</v>
      </c>
      <c r="I55" s="154">
        <f>compopeinc!Y47</f>
        <v>5.6437698399640433E-2</v>
      </c>
      <c r="J55" s="174">
        <f>compopeinc!Z47</f>
        <v>0.25781523374735482</v>
      </c>
      <c r="K55" s="114">
        <f>compopeinc!AA47</f>
        <v>8.5538561927648096E-2</v>
      </c>
      <c r="L55" s="114">
        <f>compopeinc!AB47</f>
        <v>1.4100769940192204E-2</v>
      </c>
      <c r="M55" s="114">
        <f>compopeinc!AC47</f>
        <v>1.3884673321900715E-2</v>
      </c>
      <c r="N55" s="114">
        <f>compopeinc!AD47</f>
        <v>2.2900841993054134E-2</v>
      </c>
      <c r="O55" s="114">
        <f>compopeinc!AE47</f>
        <v>1.3245312203329904E-2</v>
      </c>
      <c r="P55" s="114">
        <f>compopeinc!AF47</f>
        <v>6.0825084888625473E-2</v>
      </c>
      <c r="Q55" s="114">
        <f>compopeinc!AG47</f>
        <v>4.7319989472604275E-2</v>
      </c>
      <c r="R55" s="106">
        <f>compopeinc!AH47</f>
        <v>0.12612026187369121</v>
      </c>
      <c r="S55" s="114">
        <f>compopeinc!AI47</f>
        <v>5.9787966558744646E-2</v>
      </c>
      <c r="T55" s="114">
        <f>compopeinc!AJ47</f>
        <v>7.9536750422250831E-3</v>
      </c>
      <c r="U55" s="114">
        <f>compopeinc!AK47</f>
        <v>5.8181662984051604E-3</v>
      </c>
      <c r="V55" s="114">
        <f>compopeinc!AL47</f>
        <v>1.132989071625555E-2</v>
      </c>
      <c r="W55" s="114">
        <f>compopeinc!AM47</f>
        <v>3.5929813964526505E-3</v>
      </c>
      <c r="X55" s="114">
        <f>compopeinc!AN47</f>
        <v>1.6507220611283079E-2</v>
      </c>
      <c r="Y55" s="154">
        <f>compopeinc!AO47</f>
        <v>2.1130361250325035E-2</v>
      </c>
      <c r="AA55" s="931"/>
      <c r="AB55" s="599">
        <f t="shared" si="0"/>
        <v>0</v>
      </c>
      <c r="AC55" s="599">
        <f t="shared" si="1"/>
        <v>0</v>
      </c>
      <c r="AD55" s="599">
        <f t="shared" si="2"/>
        <v>0</v>
      </c>
      <c r="AE55" s="1132"/>
    </row>
    <row r="56" spans="1:31" x14ac:dyDescent="0.2">
      <c r="A56" s="117">
        <v>1959</v>
      </c>
      <c r="B56" s="139">
        <f>compopeinc!R48</f>
        <v>0.35616868732690743</v>
      </c>
      <c r="C56" s="116">
        <f>compopeinc!S48</f>
        <v>0.10511802506053967</v>
      </c>
      <c r="D56" s="116">
        <f>compopeinc!T48</f>
        <v>1.5117369421566376E-2</v>
      </c>
      <c r="E56" s="116">
        <f>compopeinc!U48</f>
        <v>1.9700788184261044E-2</v>
      </c>
      <c r="F56" s="116">
        <f>compopeinc!V48</f>
        <v>2.5029823626551605E-2</v>
      </c>
      <c r="G56" s="116">
        <f>compopeinc!W48</f>
        <v>2.1162385071853088E-2</v>
      </c>
      <c r="H56" s="116">
        <f>compopeinc!X48</f>
        <v>0.11710172820888949</v>
      </c>
      <c r="I56" s="156">
        <f>compopeinc!Y48</f>
        <v>5.2938567753246103E-2</v>
      </c>
      <c r="J56" s="175">
        <f>compopeinc!Z48</f>
        <v>0.26188301761629307</v>
      </c>
      <c r="K56" s="116">
        <f>compopeinc!AA48</f>
        <v>9.7471698817497399E-2</v>
      </c>
      <c r="L56" s="116">
        <f>compopeinc!AB48</f>
        <v>1.3419251094537435E-2</v>
      </c>
      <c r="M56" s="116">
        <f>compopeinc!AC48</f>
        <v>1.4121295932638951E-2</v>
      </c>
      <c r="N56" s="116">
        <f>compopeinc!AD48</f>
        <v>2.1560585648671082E-2</v>
      </c>
      <c r="O56" s="116">
        <f>compopeinc!AE48</f>
        <v>1.3830890160116301E-2</v>
      </c>
      <c r="P56" s="116">
        <f>compopeinc!AF48</f>
        <v>5.6401567066799434E-2</v>
      </c>
      <c r="Q56" s="116">
        <f>compopeinc!AG48</f>
        <v>4.5077728896032447E-2</v>
      </c>
      <c r="R56" s="109">
        <f>compopeinc!AH48</f>
        <v>0.13077607842725233</v>
      </c>
      <c r="S56" s="116">
        <f>compopeinc!AI48</f>
        <v>6.686677603843949E-2</v>
      </c>
      <c r="T56" s="116">
        <f>compopeinc!AJ48</f>
        <v>7.4673887152021876E-3</v>
      </c>
      <c r="U56" s="116">
        <f>compopeinc!AK48</f>
        <v>5.866514340667095E-3</v>
      </c>
      <c r="V56" s="116">
        <f>compopeinc!AL48</f>
        <v>1.0739465386211323E-2</v>
      </c>
      <c r="W56" s="116">
        <f>compopeinc!AM48</f>
        <v>3.73268109479527E-3</v>
      </c>
      <c r="X56" s="116">
        <f>compopeinc!AN48</f>
        <v>1.568845208655275E-2</v>
      </c>
      <c r="Y56" s="156">
        <f>compopeinc!AO48</f>
        <v>2.0414800765384253E-2</v>
      </c>
      <c r="AA56" s="931"/>
      <c r="AB56" s="599">
        <f t="shared" si="0"/>
        <v>0</v>
      </c>
      <c r="AC56" s="599">
        <f t="shared" si="1"/>
        <v>0</v>
      </c>
      <c r="AD56" s="599">
        <f t="shared" si="2"/>
        <v>0</v>
      </c>
      <c r="AE56" s="1132"/>
    </row>
    <row r="57" spans="1:31" x14ac:dyDescent="0.2">
      <c r="A57" s="115">
        <v>1960</v>
      </c>
      <c r="B57" s="135">
        <f>compopeinc!R49</f>
        <v>0.35135132814465392</v>
      </c>
      <c r="C57" s="114">
        <f>compopeinc!S49</f>
        <v>0.10033307929774113</v>
      </c>
      <c r="D57" s="114">
        <f>compopeinc!T49</f>
        <v>1.5527819944946846E-2</v>
      </c>
      <c r="E57" s="114">
        <f>compopeinc!U49</f>
        <v>2.1330619694560127E-2</v>
      </c>
      <c r="F57" s="114">
        <f>compopeinc!V49</f>
        <v>2.5337532856444016E-2</v>
      </c>
      <c r="G57" s="114">
        <f>compopeinc!W49</f>
        <v>2.270604362284355E-2</v>
      </c>
      <c r="H57" s="114">
        <f>compopeinc!X49</f>
        <v>0.11835229818160972</v>
      </c>
      <c r="I57" s="154">
        <f>compopeinc!Y49</f>
        <v>4.7763934546508485E-2</v>
      </c>
      <c r="J57" s="174">
        <f>compopeinc!Z49</f>
        <v>0.25486048470991696</v>
      </c>
      <c r="K57" s="114">
        <f>compopeinc!AA49</f>
        <v>9.2452096621975649E-2</v>
      </c>
      <c r="L57" s="114">
        <f>compopeinc!AB49</f>
        <v>1.3691489718509808E-2</v>
      </c>
      <c r="M57" s="114">
        <f>compopeinc!AC49</f>
        <v>1.5645514522814895E-2</v>
      </c>
      <c r="N57" s="114">
        <f>compopeinc!AD49</f>
        <v>2.1722024847641287E-2</v>
      </c>
      <c r="O57" s="114">
        <f>compopeinc!AE49</f>
        <v>1.4749611873202777E-2</v>
      </c>
      <c r="P57" s="114">
        <f>compopeinc!AF49</f>
        <v>5.6168164554268971E-2</v>
      </c>
      <c r="Q57" s="114">
        <f>compopeinc!AG49</f>
        <v>4.0431582571503602E-2</v>
      </c>
      <c r="R57" s="106">
        <f>compopeinc!AH49</f>
        <v>0.12549298812090207</v>
      </c>
      <c r="S57" s="114">
        <f>compopeinc!AI49</f>
        <v>6.351811379863101E-2</v>
      </c>
      <c r="T57" s="114">
        <f>compopeinc!AJ49</f>
        <v>7.387973948598579E-3</v>
      </c>
      <c r="U57" s="114">
        <f>compopeinc!AK49</f>
        <v>6.7927006504265863E-3</v>
      </c>
      <c r="V57" s="114">
        <f>compopeinc!AL49</f>
        <v>1.055847628670579E-2</v>
      </c>
      <c r="W57" s="114">
        <f>compopeinc!AM49</f>
        <v>3.9656606168642127E-3</v>
      </c>
      <c r="X57" s="114">
        <f>compopeinc!AN49</f>
        <v>1.5577526666117017E-2</v>
      </c>
      <c r="Y57" s="154">
        <f>compopeinc!AO49</f>
        <v>1.7692536153558862E-2</v>
      </c>
      <c r="AA57" s="931"/>
      <c r="AB57" s="599">
        <f t="shared" si="0"/>
        <v>0</v>
      </c>
      <c r="AC57" s="599">
        <f t="shared" si="1"/>
        <v>0</v>
      </c>
      <c r="AD57" s="599">
        <f t="shared" si="2"/>
        <v>0</v>
      </c>
      <c r="AE57" s="1132"/>
    </row>
    <row r="58" spans="1:31" x14ac:dyDescent="0.2">
      <c r="A58" s="115">
        <v>1961</v>
      </c>
      <c r="B58" s="135">
        <f>compopeinc!R50</f>
        <v>0.35385382734991078</v>
      </c>
      <c r="C58" s="114">
        <f>compopeinc!S50</f>
        <v>9.7630835688751666E-2</v>
      </c>
      <c r="D58" s="114">
        <f>compopeinc!T50</f>
        <v>1.6493490096304936E-2</v>
      </c>
      <c r="E58" s="114">
        <f>compopeinc!U50</f>
        <v>2.1931663769315032E-2</v>
      </c>
      <c r="F58" s="114">
        <f>compopeinc!V50</f>
        <v>2.50586046510047E-2</v>
      </c>
      <c r="G58" s="114">
        <f>compopeinc!W50</f>
        <v>2.3594921574337215E-2</v>
      </c>
      <c r="H58" s="114">
        <f>compopeinc!X50</f>
        <v>0.1213600290546077</v>
      </c>
      <c r="I58" s="154">
        <f>compopeinc!Y50</f>
        <v>4.7784282515589561E-2</v>
      </c>
      <c r="J58" s="174">
        <f>compopeinc!Z50</f>
        <v>0.25673147633335047</v>
      </c>
      <c r="K58" s="114">
        <f>compopeinc!AA50</f>
        <v>8.8086028427400404E-2</v>
      </c>
      <c r="L58" s="114">
        <f>compopeinc!AB50</f>
        <v>1.4092872071328665E-2</v>
      </c>
      <c r="M58" s="114">
        <f>compopeinc!AC50</f>
        <v>1.5693918798181897E-2</v>
      </c>
      <c r="N58" s="114">
        <f>compopeinc!AD50</f>
        <v>2.1264766973956375E-2</v>
      </c>
      <c r="O58" s="114">
        <f>compopeinc!AE50</f>
        <v>1.5752806613979677E-2</v>
      </c>
      <c r="P58" s="114">
        <f>compopeinc!AF50</f>
        <v>6.1903141618056039E-2</v>
      </c>
      <c r="Q58" s="114">
        <f>compopeinc!AG50</f>
        <v>3.9937941830447493E-2</v>
      </c>
      <c r="R58" s="106">
        <f>compopeinc!AH50</f>
        <v>0.12460041178975494</v>
      </c>
      <c r="S58" s="114">
        <f>compopeinc!AI50</f>
        <v>6.2595914530951591E-2</v>
      </c>
      <c r="T58" s="114">
        <f>compopeinc!AJ50</f>
        <v>7.4710313791396775E-3</v>
      </c>
      <c r="U58" s="114">
        <f>compopeinc!AK50</f>
        <v>6.6726464432310846E-3</v>
      </c>
      <c r="V58" s="114">
        <f>compopeinc!AL50</f>
        <v>1.0543988358149833E-2</v>
      </c>
      <c r="W58" s="114">
        <f>compopeinc!AM50</f>
        <v>4.1747849230775545E-3</v>
      </c>
      <c r="X58" s="114">
        <f>compopeinc!AN50</f>
        <v>1.5213075919703183E-2</v>
      </c>
      <c r="Y58" s="154">
        <f>compopeinc!AO50</f>
        <v>1.7928970235501995E-2</v>
      </c>
      <c r="AA58" s="931"/>
      <c r="AB58" s="599">
        <f t="shared" si="0"/>
        <v>0</v>
      </c>
      <c r="AC58" s="599">
        <f t="shared" si="1"/>
        <v>0</v>
      </c>
      <c r="AD58" s="599">
        <f t="shared" si="2"/>
        <v>0</v>
      </c>
      <c r="AE58" s="1132"/>
    </row>
    <row r="59" spans="1:31" x14ac:dyDescent="0.2">
      <c r="A59" s="107">
        <v>1962</v>
      </c>
      <c r="B59" s="135">
        <f>compopeinc!R51</f>
        <v>0.36157673597335815</v>
      </c>
      <c r="C59" s="136">
        <f>compopeinc!S51</f>
        <v>0.10594463348388672</v>
      </c>
      <c r="D59" s="136">
        <f>compopeinc!T51</f>
        <v>1.6579182643909007E-2</v>
      </c>
      <c r="E59" s="136">
        <f>compopeinc!U51</f>
        <v>2.2442762274295092E-2</v>
      </c>
      <c r="F59" s="136">
        <f>compopeinc!V51</f>
        <v>2.4982839822769165E-2</v>
      </c>
      <c r="G59" s="136">
        <f>compopeinc!W51</f>
        <v>2.3661959916353226E-2</v>
      </c>
      <c r="H59" s="136">
        <f>compopeinc!X51</f>
        <v>0.12203721374187382</v>
      </c>
      <c r="I59" s="142">
        <f>compopeinc!Y51</f>
        <v>4.5928141587341716E-2</v>
      </c>
      <c r="J59" s="170">
        <f>compopeinc!Z51</f>
        <v>0.26301822066307068</v>
      </c>
      <c r="K59" s="136">
        <f>compopeinc!AA51</f>
        <v>9.5460459589958191E-2</v>
      </c>
      <c r="L59" s="136">
        <f>compopeinc!AB51</f>
        <v>1.3853085634764284E-2</v>
      </c>
      <c r="M59" s="136">
        <f>compopeinc!AC51</f>
        <v>1.6179484548047185E-2</v>
      </c>
      <c r="N59" s="136">
        <f>compopeinc!AD51</f>
        <v>2.1259237080812454E-2</v>
      </c>
      <c r="O59" s="136">
        <f>compopeinc!AE51</f>
        <v>1.5619858866557479E-2</v>
      </c>
      <c r="P59" s="136">
        <f>compopeinc!AF51</f>
        <v>6.2015305013338823E-2</v>
      </c>
      <c r="Q59" s="136">
        <f>compopeinc!AG51</f>
        <v>3.8630807100852232E-2</v>
      </c>
      <c r="R59" s="106">
        <f>compopeinc!AH51</f>
        <v>0.12851753830909729</v>
      </c>
      <c r="S59" s="105">
        <f>compopeinc!AI51</f>
        <v>6.7680120468139648E-2</v>
      </c>
      <c r="T59" s="105">
        <f>compopeinc!AJ51</f>
        <v>7.2222286253236234E-3</v>
      </c>
      <c r="U59" s="105">
        <f>compopeinc!AK51</f>
        <v>7.0132433902472258E-3</v>
      </c>
      <c r="V59" s="105">
        <f>compopeinc!AL51</f>
        <v>1.0353703051805496E-2</v>
      </c>
      <c r="W59" s="105">
        <f>compopeinc!AM51</f>
        <v>4.0332471544388682E-3</v>
      </c>
      <c r="X59" s="105">
        <f>compopeinc!AN51</f>
        <v>1.5131788427904389E-2</v>
      </c>
      <c r="Y59" s="134">
        <f>compopeinc!AO51</f>
        <v>1.7083204368166485E-2</v>
      </c>
      <c r="AA59" s="931"/>
      <c r="AB59" s="599">
        <f t="shared" si="0"/>
        <v>2.5029294192790985E-9</v>
      </c>
      <c r="AC59" s="599">
        <f t="shared" si="1"/>
        <v>-1.7171259969472885E-8</v>
      </c>
      <c r="AD59" s="599">
        <f t="shared" si="2"/>
        <v>2.8230715543031693E-9</v>
      </c>
      <c r="AE59" s="1132"/>
    </row>
    <row r="60" spans="1:31" x14ac:dyDescent="0.2">
      <c r="A60" s="107">
        <v>1963</v>
      </c>
      <c r="B60" s="135">
        <f>compopeinc!R52</f>
        <v>0.36572861671447754</v>
      </c>
      <c r="C60" s="136">
        <f>compopeinc!S52</f>
        <v>0.10889884829521179</v>
      </c>
      <c r="D60" s="136">
        <f>compopeinc!T52</f>
        <v>1.6884403274161741E-2</v>
      </c>
      <c r="E60" s="136">
        <f>compopeinc!U52</f>
        <v>2.2350563667714596E-2</v>
      </c>
      <c r="F60" s="136">
        <f>compopeinc!V52</f>
        <v>2.45177848264575E-2</v>
      </c>
      <c r="G60" s="136">
        <f>compopeinc!W52</f>
        <v>2.8277270495891571E-2</v>
      </c>
      <c r="H60" s="136">
        <f>compopeinc!X52</f>
        <v>0.1197648788825437</v>
      </c>
      <c r="I60" s="142">
        <f>compopeinc!Y52</f>
        <v>4.5034858861489634E-2</v>
      </c>
      <c r="J60" s="170">
        <f>compopeinc!Z52</f>
        <v>0.26637671887874603</v>
      </c>
      <c r="K60" s="136">
        <f>compopeinc!AA52</f>
        <v>9.8101403564214706E-2</v>
      </c>
      <c r="L60" s="136">
        <f>compopeinc!AB52</f>
        <v>1.4025547774508595E-2</v>
      </c>
      <c r="M60" s="136">
        <f>compopeinc!AC52</f>
        <v>1.5961701050400734E-2</v>
      </c>
      <c r="N60" s="136">
        <f>compopeinc!AD52</f>
        <v>2.0843636244535446E-2</v>
      </c>
      <c r="O60" s="136">
        <f>compopeinc!AE52</f>
        <v>1.8846296705305576E-2</v>
      </c>
      <c r="P60" s="136">
        <f>compopeinc!AF52</f>
        <v>6.0892740489150068E-2</v>
      </c>
      <c r="Q60" s="136">
        <f>compopeinc!AG52</f>
        <v>3.7705402829517939E-2</v>
      </c>
      <c r="R60" s="106">
        <f>compopeinc!AH52</f>
        <v>0.12987769395112991</v>
      </c>
      <c r="S60" s="105">
        <f>compopeinc!AI52</f>
        <v>6.9416891783475876E-2</v>
      </c>
      <c r="T60" s="105">
        <f>compopeinc!AJ52</f>
        <v>6.9354459701571614E-3</v>
      </c>
      <c r="U60" s="105">
        <f>compopeinc!AK52</f>
        <v>6.5882400958798826E-3</v>
      </c>
      <c r="V60" s="105">
        <f>compopeinc!AL52</f>
        <v>1.0405053850263357E-2</v>
      </c>
      <c r="W60" s="105">
        <f>compopeinc!AM52</f>
        <v>5.0052024162141606E-3</v>
      </c>
      <c r="X60" s="105">
        <f>compopeinc!AN52</f>
        <v>1.4526788198750799E-2</v>
      </c>
      <c r="Y60" s="134">
        <f>compopeinc!AO52</f>
        <v>1.7000072058394218E-2</v>
      </c>
      <c r="AA60" s="931"/>
      <c r="AB60" s="599">
        <f t="shared" si="0"/>
        <v>8.4110070019960403E-9</v>
      </c>
      <c r="AC60" s="599">
        <f t="shared" si="1"/>
        <v>-9.7788870334625244E-9</v>
      </c>
      <c r="AD60" s="599">
        <f t="shared" si="2"/>
        <v>-4.220055416226387E-10</v>
      </c>
      <c r="AE60" s="1132"/>
    </row>
    <row r="61" spans="1:31" x14ac:dyDescent="0.2">
      <c r="A61" s="107">
        <v>1964</v>
      </c>
      <c r="B61" s="135">
        <f>compopeinc!R53</f>
        <v>0.36988049745559692</v>
      </c>
      <c r="C61" s="136">
        <f>compopeinc!S53</f>
        <v>0.11185306310653687</v>
      </c>
      <c r="D61" s="136">
        <f>compopeinc!T53</f>
        <v>1.7189623904414475E-2</v>
      </c>
      <c r="E61" s="136">
        <f>compopeinc!U53</f>
        <v>2.22583650611341E-2</v>
      </c>
      <c r="F61" s="136">
        <f>compopeinc!V53</f>
        <v>2.4052729830145836E-2</v>
      </c>
      <c r="G61" s="136">
        <f>compopeinc!W53</f>
        <v>3.2892581075429916E-2</v>
      </c>
      <c r="H61" s="136">
        <f>compopeinc!X53</f>
        <v>0.11749249851823731</v>
      </c>
      <c r="I61" s="142">
        <f>compopeinc!Y53</f>
        <v>4.4141621640613825E-2</v>
      </c>
      <c r="J61" s="170">
        <f>compopeinc!Z53</f>
        <v>0.26973521709442139</v>
      </c>
      <c r="K61" s="136">
        <f>compopeinc!AA53</f>
        <v>0.10074234753847122</v>
      </c>
      <c r="L61" s="136">
        <f>compopeinc!AB53</f>
        <v>1.4198009914252907E-2</v>
      </c>
      <c r="M61" s="136">
        <f>compopeinc!AC53</f>
        <v>1.5743917552754283E-2</v>
      </c>
      <c r="N61" s="136">
        <f>compopeinc!AD53</f>
        <v>2.0428035408258438E-2</v>
      </c>
      <c r="O61" s="136">
        <f>compopeinc!AE53</f>
        <v>2.2072734544053674E-2</v>
      </c>
      <c r="P61" s="136">
        <f>compopeinc!AF53</f>
        <v>5.9770013200127939E-2</v>
      </c>
      <c r="Q61" s="136">
        <f>compopeinc!AG53</f>
        <v>3.6780161323017022E-2</v>
      </c>
      <c r="R61" s="106">
        <f>compopeinc!AH53</f>
        <v>0.13123784959316254</v>
      </c>
      <c r="S61" s="105">
        <f>compopeinc!AI53</f>
        <v>7.1153663098812103E-2</v>
      </c>
      <c r="T61" s="105">
        <f>compopeinc!AJ53</f>
        <v>6.6486633149906993E-3</v>
      </c>
      <c r="U61" s="105">
        <f>compopeinc!AK53</f>
        <v>6.1632368015125394E-3</v>
      </c>
      <c r="V61" s="105">
        <f>compopeinc!AL53</f>
        <v>1.0456404648721218E-2</v>
      </c>
      <c r="W61" s="105">
        <f>compopeinc!AM53</f>
        <v>5.9771576779894531E-3</v>
      </c>
      <c r="X61" s="105">
        <f>compopeinc!AN53</f>
        <v>1.3921743290535511E-2</v>
      </c>
      <c r="Y61" s="134">
        <f>compopeinc!AO53</f>
        <v>1.6916984427683652E-2</v>
      </c>
      <c r="AA61" s="931"/>
      <c r="AB61" s="599">
        <f t="shared" si="0"/>
        <v>1.4319084640224133E-8</v>
      </c>
      <c r="AC61" s="599">
        <f t="shared" si="1"/>
        <v>-2.3865140974521637E-9</v>
      </c>
      <c r="AD61" s="599">
        <f t="shared" si="2"/>
        <v>-3.6670826375484467E-9</v>
      </c>
      <c r="AE61" s="1132"/>
    </row>
    <row r="62" spans="1:31" x14ac:dyDescent="0.2">
      <c r="A62" s="107">
        <v>1965</v>
      </c>
      <c r="B62" s="135">
        <f>compopeinc!R54</f>
        <v>0.36665621399879456</v>
      </c>
      <c r="C62" s="136">
        <f>compopeinc!S54</f>
        <v>0.11214769259095192</v>
      </c>
      <c r="D62" s="136">
        <f>compopeinc!T54</f>
        <v>1.7199195892317221E-2</v>
      </c>
      <c r="E62" s="136">
        <f>compopeinc!U54</f>
        <v>2.0925988210365176E-2</v>
      </c>
      <c r="F62" s="136">
        <f>compopeinc!V54</f>
        <v>2.3434258066117764E-2</v>
      </c>
      <c r="G62" s="136">
        <f>compopeinc!W54</f>
        <v>3.3377999672666192E-2</v>
      </c>
      <c r="H62" s="136">
        <f>compopeinc!X54</f>
        <v>0.11612460550939398</v>
      </c>
      <c r="I62" s="142">
        <f>compopeinc!Y54</f>
        <v>4.3446471233910752E-2</v>
      </c>
      <c r="J62" s="170">
        <f>compopeinc!Z54</f>
        <v>0.26758354902267456</v>
      </c>
      <c r="K62" s="136">
        <f>compopeinc!AA54</f>
        <v>0.10120276361703873</v>
      </c>
      <c r="L62" s="136">
        <f>compopeinc!AB54</f>
        <v>1.4091261517023668E-2</v>
      </c>
      <c r="M62" s="136">
        <f>compopeinc!AC54</f>
        <v>1.4693349599838257E-2</v>
      </c>
      <c r="N62" s="136">
        <f>compopeinc!AD54</f>
        <v>1.9840286113321781E-2</v>
      </c>
      <c r="O62" s="136">
        <f>compopeinc!AE54</f>
        <v>2.2055037086829543E-2</v>
      </c>
      <c r="P62" s="136">
        <f>compopeinc!AF54</f>
        <v>5.9603733863890077E-2</v>
      </c>
      <c r="Q62" s="136">
        <f>compopeinc!AG54</f>
        <v>3.6097109628632759E-2</v>
      </c>
      <c r="R62" s="106">
        <f>compopeinc!AH54</f>
        <v>0.13039902597665787</v>
      </c>
      <c r="S62" s="105">
        <f>compopeinc!AI54</f>
        <v>7.1367368102073669E-2</v>
      </c>
      <c r="T62" s="105">
        <f>compopeinc!AJ54</f>
        <v>6.7911403311882168E-3</v>
      </c>
      <c r="U62" s="105">
        <f>compopeinc!AK54</f>
        <v>5.7693978596944362E-3</v>
      </c>
      <c r="V62" s="105">
        <f>compopeinc!AL54</f>
        <v>1.0061847511678934E-2</v>
      </c>
      <c r="W62" s="105">
        <f>compopeinc!AM54</f>
        <v>6.0217840073164552E-3</v>
      </c>
      <c r="X62" s="105">
        <f>compopeinc!AN54</f>
        <v>1.4017393066103393E-2</v>
      </c>
      <c r="Y62" s="134">
        <f>compopeinc!AO54</f>
        <v>1.6370096262755981E-2</v>
      </c>
      <c r="AA62" s="931"/>
      <c r="AB62" s="599">
        <f t="shared" si="0"/>
        <v>2.8230715543031693E-9</v>
      </c>
      <c r="AC62" s="599">
        <f t="shared" si="1"/>
        <v>7.5960997492074966E-9</v>
      </c>
      <c r="AD62" s="599">
        <f t="shared" si="2"/>
        <v>-1.1641532182693481E-9</v>
      </c>
      <c r="AE62" s="1132"/>
    </row>
    <row r="63" spans="1:31" x14ac:dyDescent="0.2">
      <c r="A63" s="107">
        <v>1966</v>
      </c>
      <c r="B63" s="135">
        <f>compopeinc!R55</f>
        <v>0.36343193054199219</v>
      </c>
      <c r="C63" s="136">
        <f>compopeinc!S55</f>
        <v>0.11244232207536697</v>
      </c>
      <c r="D63" s="136">
        <f>compopeinc!T55</f>
        <v>1.7208767880219966E-2</v>
      </c>
      <c r="E63" s="136">
        <f>compopeinc!U55</f>
        <v>1.9593611359596252E-2</v>
      </c>
      <c r="F63" s="136">
        <f>compopeinc!V55</f>
        <v>2.2815786302089691E-2</v>
      </c>
      <c r="G63" s="136">
        <f>compopeinc!W55</f>
        <v>3.3863418269902468E-2</v>
      </c>
      <c r="H63" s="136">
        <f>compopeinc!X55</f>
        <v>0.11475589650823941</v>
      </c>
      <c r="I63" s="142">
        <f>compopeinc!Y55</f>
        <v>4.27521368195189E-2</v>
      </c>
      <c r="J63" s="170">
        <f>compopeinc!Z55</f>
        <v>0.26543188095092773</v>
      </c>
      <c r="K63" s="136">
        <f>compopeinc!AA55</f>
        <v>0.10166317969560623</v>
      </c>
      <c r="L63" s="136">
        <f>compopeinc!AB55</f>
        <v>1.3984513119794428E-2</v>
      </c>
      <c r="M63" s="136">
        <f>compopeinc!AC55</f>
        <v>1.3642781646922231E-2</v>
      </c>
      <c r="N63" s="136">
        <f>compopeinc!AD55</f>
        <v>1.9252536818385124E-2</v>
      </c>
      <c r="O63" s="136">
        <f>compopeinc!AE55</f>
        <v>2.2037339629605412E-2</v>
      </c>
      <c r="P63" s="136">
        <f>compopeinc!AF55</f>
        <v>5.9435582822901394E-2</v>
      </c>
      <c r="Q63" s="136">
        <f>compopeinc!AG55</f>
        <v>3.5415929638999318E-2</v>
      </c>
      <c r="R63" s="106">
        <f>compopeinc!AH55</f>
        <v>0.1295602023601532</v>
      </c>
      <c r="S63" s="105">
        <f>compopeinc!AI55</f>
        <v>7.1581073105335236E-2</v>
      </c>
      <c r="T63" s="105">
        <f>compopeinc!AJ55</f>
        <v>6.9336173473857343E-3</v>
      </c>
      <c r="U63" s="105">
        <f>compopeinc!AK55</f>
        <v>5.375558917876333E-3</v>
      </c>
      <c r="V63" s="105">
        <f>compopeinc!AL55</f>
        <v>9.6672903746366501E-3</v>
      </c>
      <c r="W63" s="105">
        <f>compopeinc!AM55</f>
        <v>6.0664103366434574E-3</v>
      </c>
      <c r="X63" s="105">
        <f>compopeinc!AN55</f>
        <v>1.4112016175535019E-2</v>
      </c>
      <c r="Y63" s="134">
        <f>compopeinc!AO55</f>
        <v>1.5824234763964568E-2</v>
      </c>
      <c r="AA63" s="931"/>
      <c r="AB63" s="599">
        <f t="shared" si="0"/>
        <v>-8.6729414761066437E-9</v>
      </c>
      <c r="AC63" s="599">
        <f t="shared" si="1"/>
        <v>1.7578713595867157E-8</v>
      </c>
      <c r="AD63" s="599">
        <f t="shared" si="2"/>
        <v>1.3387762010097504E-9</v>
      </c>
      <c r="AE63" s="1132"/>
    </row>
    <row r="64" spans="1:31" x14ac:dyDescent="0.2">
      <c r="A64" s="107">
        <v>1967</v>
      </c>
      <c r="B64" s="149">
        <f>compopeinc!R56</f>
        <v>0.35599038749933243</v>
      </c>
      <c r="C64" s="148">
        <f>compopeinc!S56</f>
        <v>0.10558890737593174</v>
      </c>
      <c r="D64" s="148">
        <f>compopeinc!T56</f>
        <v>1.7782474882551469E-2</v>
      </c>
      <c r="E64" s="148">
        <f>compopeinc!U56</f>
        <v>1.9260323606431484E-2</v>
      </c>
      <c r="F64" s="148">
        <f>compopeinc!V56</f>
        <v>2.2306538186967373E-2</v>
      </c>
      <c r="G64" s="148">
        <f>compopeinc!W56</f>
        <v>3.064588422421366E-2</v>
      </c>
      <c r="H64" s="148">
        <f>compopeinc!X56</f>
        <v>0.11884054135516584</v>
      </c>
      <c r="I64" s="142">
        <f>compopeinc!Y56</f>
        <v>4.1565725449618701E-2</v>
      </c>
      <c r="J64" s="170">
        <f>compopeinc!Z56</f>
        <v>0.25890530645847321</v>
      </c>
      <c r="K64" s="148">
        <f>compopeinc!AA56</f>
        <v>9.5470299944281578E-2</v>
      </c>
      <c r="L64" s="148">
        <f>compopeinc!AB56</f>
        <v>1.4462942519458011E-2</v>
      </c>
      <c r="M64" s="148">
        <f>compopeinc!AC56</f>
        <v>1.3656706549227238E-2</v>
      </c>
      <c r="N64" s="148">
        <f>compopeinc!AD56</f>
        <v>1.888983603566885E-2</v>
      </c>
      <c r="O64" s="148">
        <f>compopeinc!AE56</f>
        <v>1.9439171301200986E-2</v>
      </c>
      <c r="P64" s="148">
        <f>compopeinc!AF56</f>
        <v>6.2381899408668354E-2</v>
      </c>
      <c r="Q64" s="136">
        <f>compopeinc!AG56</f>
        <v>3.4604436992064044E-2</v>
      </c>
      <c r="R64" s="106">
        <f>compopeinc!AH56</f>
        <v>0.1259024403989315</v>
      </c>
      <c r="S64" s="105">
        <f>compopeinc!AI56</f>
        <v>6.662997230887413E-2</v>
      </c>
      <c r="T64" s="105">
        <f>compopeinc!AJ56</f>
        <v>7.24702091247309E-3</v>
      </c>
      <c r="U64" s="105">
        <f>compopeinc!AK56</f>
        <v>5.550385350943543E-3</v>
      </c>
      <c r="V64" s="105">
        <f>compopeinc!AL56</f>
        <v>9.9328448995947838E-3</v>
      </c>
      <c r="W64" s="105">
        <f>compopeinc!AM56</f>
        <v>5.4303172801155597E-3</v>
      </c>
      <c r="X64" s="105">
        <f>compopeinc!AN56</f>
        <v>1.5027742738983529E-2</v>
      </c>
      <c r="Y64" s="134">
        <f>compopeinc!AO56</f>
        <v>1.6084156136695359E-2</v>
      </c>
      <c r="AA64" s="931"/>
      <c r="AB64" s="599">
        <f t="shared" si="0"/>
        <v>-7.5815478339791298E-9</v>
      </c>
      <c r="AC64" s="599">
        <f t="shared" si="1"/>
        <v>1.3707904145121574E-8</v>
      </c>
      <c r="AD64" s="599">
        <f t="shared" si="2"/>
        <v>7.7125150710344315E-10</v>
      </c>
      <c r="AE64" s="1132"/>
    </row>
    <row r="65" spans="1:31" x14ac:dyDescent="0.2">
      <c r="A65" s="107">
        <v>1968</v>
      </c>
      <c r="B65" s="149">
        <f>compopeinc!R57</f>
        <v>0.35183368064463139</v>
      </c>
      <c r="C65" s="148">
        <f>compopeinc!S57</f>
        <v>0.10154282907024026</v>
      </c>
      <c r="D65" s="148">
        <f>compopeinc!T57</f>
        <v>1.8276551829330856E-2</v>
      </c>
      <c r="E65" s="148">
        <f>compopeinc!U57</f>
        <v>1.8764256034046412E-2</v>
      </c>
      <c r="F65" s="148">
        <f>compopeinc!V57</f>
        <v>2.1744611440226436E-2</v>
      </c>
      <c r="G65" s="148">
        <f>compopeinc!W57</f>
        <v>3.0062054429436103E-2</v>
      </c>
      <c r="H65" s="148">
        <f>compopeinc!X57</f>
        <v>0.12075164277832304</v>
      </c>
      <c r="I65" s="142">
        <f>compopeinc!Y57</f>
        <v>4.0691744729137981E-2</v>
      </c>
      <c r="J65" s="170">
        <f>compopeinc!Z57</f>
        <v>0.2550097331404686</v>
      </c>
      <c r="K65" s="148">
        <f>compopeinc!AA57</f>
        <v>9.1872263234108686E-2</v>
      </c>
      <c r="L65" s="148">
        <f>compopeinc!AB57</f>
        <v>1.4898363202519249E-2</v>
      </c>
      <c r="M65" s="148">
        <f>compopeinc!AC57</f>
        <v>1.3170171761885285E-2</v>
      </c>
      <c r="N65" s="148">
        <f>compopeinc!AD57</f>
        <v>1.8533649621531367E-2</v>
      </c>
      <c r="O65" s="148">
        <f>compopeinc!AE57</f>
        <v>1.8792418239172548E-2</v>
      </c>
      <c r="P65" s="148">
        <f>compopeinc!AF57</f>
        <v>6.3659273139625827E-2</v>
      </c>
      <c r="Q65" s="136">
        <f>compopeinc!AG57</f>
        <v>3.4083582351025161E-2</v>
      </c>
      <c r="R65" s="106">
        <f>compopeinc!AH57</f>
        <v>0.12367113400250673</v>
      </c>
      <c r="S65" s="105">
        <f>compopeinc!AI57</f>
        <v>6.3726677559316158E-2</v>
      </c>
      <c r="T65" s="105">
        <f>compopeinc!AJ57</f>
        <v>7.4748725492099766E-3</v>
      </c>
      <c r="U65" s="105">
        <f>compopeinc!AK57</f>
        <v>5.6259958691953216E-3</v>
      </c>
      <c r="V65" s="105">
        <f>compopeinc!AL57</f>
        <v>9.7237797453999519E-3</v>
      </c>
      <c r="W65" s="105">
        <f>compopeinc!AM57</f>
        <v>5.9123156606801786E-3</v>
      </c>
      <c r="X65" s="105">
        <f>compopeinc!AN57</f>
        <v>1.5343649735046715E-2</v>
      </c>
      <c r="Y65" s="134">
        <f>compopeinc!AO57</f>
        <v>1.5863841744971064E-2</v>
      </c>
      <c r="AA65" s="931"/>
      <c r="AB65" s="599">
        <f t="shared" si="0"/>
        <v>-9.6661097459538325E-9</v>
      </c>
      <c r="AC65" s="599">
        <f t="shared" si="1"/>
        <v>1.1590600479394197E-8</v>
      </c>
      <c r="AD65" s="599">
        <f t="shared" si="2"/>
        <v>1.1386873666197062E-9</v>
      </c>
      <c r="AE65" s="1132"/>
    </row>
    <row r="66" spans="1:31" x14ac:dyDescent="0.2">
      <c r="A66" s="107">
        <v>1969</v>
      </c>
      <c r="B66" s="149">
        <f>compopeinc!R58</f>
        <v>0.34235920989885926</v>
      </c>
      <c r="C66" s="148">
        <f>compopeinc!S58</f>
        <v>8.9717819937504828E-2</v>
      </c>
      <c r="D66" s="148">
        <f>compopeinc!T58</f>
        <v>1.9764797115385591E-2</v>
      </c>
      <c r="E66" s="148">
        <f>compopeinc!U58</f>
        <v>1.8518056254833937E-2</v>
      </c>
      <c r="F66" s="148">
        <f>compopeinc!V58</f>
        <v>2.0970734010916203E-2</v>
      </c>
      <c r="G66" s="148">
        <f>compopeinc!W58</f>
        <v>2.98564106124104E-2</v>
      </c>
      <c r="H66" s="148">
        <f>compopeinc!X58</f>
        <v>0.12436016380324821</v>
      </c>
      <c r="I66" s="142">
        <f>compopeinc!Y58</f>
        <v>3.9171220016397057E-2</v>
      </c>
      <c r="J66" s="170">
        <f>compopeinc!Z58</f>
        <v>0.24477927200496197</v>
      </c>
      <c r="K66" s="148">
        <f>compopeinc!AA58</f>
        <v>8.0977425794117153E-2</v>
      </c>
      <c r="L66" s="148">
        <f>compopeinc!AB58</f>
        <v>1.6061092957897927E-2</v>
      </c>
      <c r="M66" s="148">
        <f>compopeinc!AC58</f>
        <v>1.2926123628858477E-2</v>
      </c>
      <c r="N66" s="148">
        <f>compopeinc!AD58</f>
        <v>1.8009598075877875E-2</v>
      </c>
      <c r="O66" s="148">
        <f>compopeinc!AE58</f>
        <v>1.8505174128222279E-2</v>
      </c>
      <c r="P66" s="148">
        <f>compopeinc!AF58</f>
        <v>6.5170393941313923E-2</v>
      </c>
      <c r="Q66" s="136">
        <f>compopeinc!AG58</f>
        <v>3.3129454309148751E-2</v>
      </c>
      <c r="R66" s="106">
        <f>compopeinc!AH58</f>
        <v>0.11569346976466477</v>
      </c>
      <c r="S66" s="105">
        <f>compopeinc!AI58</f>
        <v>5.5907420581206679E-2</v>
      </c>
      <c r="T66" s="105">
        <f>compopeinc!AJ58</f>
        <v>8.062191628596338E-3</v>
      </c>
      <c r="U66" s="105">
        <f>compopeinc!AK58</f>
        <v>5.5692850446575903E-3</v>
      </c>
      <c r="V66" s="105">
        <f>compopeinc!AL58</f>
        <v>9.5208503771573305E-3</v>
      </c>
      <c r="W66" s="105">
        <f>compopeinc!AM58</f>
        <v>4.9499060933158034E-3</v>
      </c>
      <c r="X66" s="105">
        <f>compopeinc!AN58</f>
        <v>1.5901418628822755E-2</v>
      </c>
      <c r="Y66" s="134">
        <f>compopeinc!AO58</f>
        <v>1.5782395692872781E-2</v>
      </c>
      <c r="AA66" s="931"/>
      <c r="AB66" s="599">
        <f t="shared" si="0"/>
        <v>8.1481630331836641E-9</v>
      </c>
      <c r="AC66" s="599">
        <f t="shared" si="1"/>
        <v>9.1695255832746625E-9</v>
      </c>
      <c r="AD66" s="599">
        <f t="shared" si="2"/>
        <v>1.7180354916490614E-9</v>
      </c>
      <c r="AE66" s="1132"/>
    </row>
    <row r="67" spans="1:31" x14ac:dyDescent="0.2">
      <c r="A67" s="113">
        <v>1970</v>
      </c>
      <c r="B67" s="153">
        <f>compopeinc!R59</f>
        <v>0.33857972791884094</v>
      </c>
      <c r="C67" s="152">
        <f>compopeinc!S59</f>
        <v>7.9441061156103387E-2</v>
      </c>
      <c r="D67" s="152">
        <f>compopeinc!T59</f>
        <v>2.2231511668223902E-2</v>
      </c>
      <c r="E67" s="152">
        <f>compopeinc!U59</f>
        <v>1.9250528421252966E-2</v>
      </c>
      <c r="F67" s="152">
        <f>compopeinc!V59</f>
        <v>2.1051926582003944E-2</v>
      </c>
      <c r="G67" s="152">
        <f>compopeinc!W59</f>
        <v>3.0721498953425908E-2</v>
      </c>
      <c r="H67" s="152">
        <f>compopeinc!X59</f>
        <v>0.12731617125779587</v>
      </c>
      <c r="I67" s="144">
        <f>compopeinc!Y59</f>
        <v>3.8567025107234129E-2</v>
      </c>
      <c r="J67" s="173">
        <f>compopeinc!Z59</f>
        <v>0.23945727897807956</v>
      </c>
      <c r="K67" s="152">
        <f>compopeinc!AA59</f>
        <v>7.0996046270010993E-2</v>
      </c>
      <c r="L67" s="152">
        <f>compopeinc!AB59</f>
        <v>1.7928164553723036E-2</v>
      </c>
      <c r="M67" s="152">
        <f>compopeinc!AC59</f>
        <v>1.3576952871517278E-2</v>
      </c>
      <c r="N67" s="152">
        <f>compopeinc!AD59</f>
        <v>1.8269536245497875E-2</v>
      </c>
      <c r="O67" s="152">
        <f>compopeinc!AE59</f>
        <v>1.927038332723896E-2</v>
      </c>
      <c r="P67" s="152">
        <f>compopeinc!AF59</f>
        <v>6.6397049499714686E-2</v>
      </c>
      <c r="Q67" s="145">
        <f>compopeinc!AG59</f>
        <v>3.301913703493943E-2</v>
      </c>
      <c r="R67" s="112">
        <f>compopeinc!AH59</f>
        <v>0.11005600291537121</v>
      </c>
      <c r="S67" s="111">
        <f>compopeinc!AI59</f>
        <v>4.8194721282925457E-2</v>
      </c>
      <c r="T67" s="111">
        <f>compopeinc!AJ59</f>
        <v>8.8707078177776566E-3</v>
      </c>
      <c r="U67" s="111">
        <f>compopeinc!AK59</f>
        <v>5.7467841909328854E-3</v>
      </c>
      <c r="V67" s="111">
        <f>compopeinc!AL59</f>
        <v>1.0056271741632372E-2</v>
      </c>
      <c r="W67" s="111">
        <f>compopeinc!AM59</f>
        <v>4.5154617496336868E-3</v>
      </c>
      <c r="X67" s="111">
        <f>compopeinc!AN59</f>
        <v>1.6117172263700057E-2</v>
      </c>
      <c r="Y67" s="172">
        <f>compopeinc!AO59</f>
        <v>1.6554881743962097E-2</v>
      </c>
      <c r="AA67" s="931"/>
      <c r="AB67" s="599">
        <f t="shared" si="0"/>
        <v>4.7728008212288842E-9</v>
      </c>
      <c r="AC67" s="599">
        <f t="shared" si="1"/>
        <v>9.1754372988361865E-9</v>
      </c>
      <c r="AD67" s="599">
        <f t="shared" si="2"/>
        <v>2.1248069970170036E-9</v>
      </c>
      <c r="AE67" s="1132"/>
    </row>
    <row r="68" spans="1:31" x14ac:dyDescent="0.2">
      <c r="A68" s="107">
        <v>1971</v>
      </c>
      <c r="B68" s="149">
        <f>compopeinc!R60</f>
        <v>0.34117018771939911</v>
      </c>
      <c r="C68" s="148">
        <f>compopeinc!S60</f>
        <v>7.9584365223126952E-2</v>
      </c>
      <c r="D68" s="148">
        <f>compopeinc!T60</f>
        <v>2.3011309185278606E-2</v>
      </c>
      <c r="E68" s="148">
        <f>compopeinc!U60</f>
        <v>1.8915969878435135E-2</v>
      </c>
      <c r="F68" s="148">
        <f>compopeinc!V60</f>
        <v>2.1227562810963718E-2</v>
      </c>
      <c r="G68" s="148">
        <f>compopeinc!W60</f>
        <v>3.2387385103447741E-2</v>
      </c>
      <c r="H68" s="148">
        <f>compopeinc!X60</f>
        <v>0.12711874841210466</v>
      </c>
      <c r="I68" s="142">
        <f>compopeinc!Y60</f>
        <v>3.8924841838305822E-2</v>
      </c>
      <c r="J68" s="170">
        <f>compopeinc!Z60</f>
        <v>0.24131515983026475</v>
      </c>
      <c r="K68" s="148">
        <f>compopeinc!AA60</f>
        <v>7.1184011227160227E-2</v>
      </c>
      <c r="L68" s="148">
        <f>compopeinc!AB60</f>
        <v>1.8375464915038719E-2</v>
      </c>
      <c r="M68" s="148">
        <f>compopeinc!AC60</f>
        <v>1.3302391485922271E-2</v>
      </c>
      <c r="N68" s="148">
        <f>compopeinc!AD60</f>
        <v>1.8440042429574532E-2</v>
      </c>
      <c r="O68" s="148">
        <f>compopeinc!AE60</f>
        <v>1.9861368705278437E-2</v>
      </c>
      <c r="P68" s="148">
        <f>compopeinc!AF60</f>
        <v>6.6729461785706656E-2</v>
      </c>
      <c r="Q68" s="136">
        <f>compopeinc!AG60</f>
        <v>3.3422411632619782E-2</v>
      </c>
      <c r="R68" s="106">
        <f>compopeinc!AH60</f>
        <v>0.11053068873297889</v>
      </c>
      <c r="S68" s="105">
        <f>compopeinc!AI60</f>
        <v>4.8142631523660384E-2</v>
      </c>
      <c r="T68" s="105">
        <f>compopeinc!AJ60</f>
        <v>9.0959219288038184E-3</v>
      </c>
      <c r="U68" s="105">
        <f>compopeinc!AK60</f>
        <v>5.6667550471161121E-3</v>
      </c>
      <c r="V68" s="105">
        <f>compopeinc!AL60</f>
        <v>1.0199445430771448E-2</v>
      </c>
      <c r="W68" s="105">
        <f>compopeinc!AM60</f>
        <v>4.3348154746354339E-3</v>
      </c>
      <c r="X68" s="105">
        <f>compopeinc!AN60</f>
        <v>1.6304353706814396E-2</v>
      </c>
      <c r="Y68" s="134">
        <f>compopeinc!AO60</f>
        <v>1.6786766130437485E-2</v>
      </c>
      <c r="AA68" s="931"/>
      <c r="AB68" s="599">
        <f t="shared" si="0"/>
        <v>5.2677364692499395E-9</v>
      </c>
      <c r="AC68" s="599">
        <f t="shared" si="1"/>
        <v>7.6489641287480481E-9</v>
      </c>
      <c r="AD68" s="599">
        <f t="shared" si="2"/>
        <v>-5.0926018957397901E-10</v>
      </c>
      <c r="AE68" s="1132"/>
    </row>
    <row r="69" spans="1:31" x14ac:dyDescent="0.2">
      <c r="A69" s="107">
        <v>1972</v>
      </c>
      <c r="B69" s="149">
        <f>compopeinc!R61</f>
        <v>0.34393419969273964</v>
      </c>
      <c r="C69" s="148">
        <f>compopeinc!S61</f>
        <v>8.0669117503930465E-2</v>
      </c>
      <c r="D69" s="148">
        <f>compopeinc!T61</f>
        <v>2.3263471078180942E-2</v>
      </c>
      <c r="E69" s="148">
        <f>compopeinc!U61</f>
        <v>1.8639486166648567E-2</v>
      </c>
      <c r="F69" s="148">
        <f>compopeinc!V61</f>
        <v>2.1617874971525453E-2</v>
      </c>
      <c r="G69" s="148">
        <f>compopeinc!W61</f>
        <v>3.4298858827810363E-2</v>
      </c>
      <c r="H69" s="148">
        <f>compopeinc!X61</f>
        <v>0.12450001978543747</v>
      </c>
      <c r="I69" s="142">
        <f>compopeinc!Y61</f>
        <v>4.0945364658063636E-2</v>
      </c>
      <c r="J69" s="170">
        <f>compopeinc!Z61</f>
        <v>0.24340154320816509</v>
      </c>
      <c r="K69" s="148">
        <f>compopeinc!AA61</f>
        <v>7.2245298431880656E-2</v>
      </c>
      <c r="L69" s="148">
        <f>compopeinc!AB61</f>
        <v>1.8485904241032358E-2</v>
      </c>
      <c r="M69" s="148">
        <f>compopeinc!AC61</f>
        <v>1.3218376575423463E-2</v>
      </c>
      <c r="N69" s="148">
        <f>compopeinc!AD61</f>
        <v>1.8626610933097254E-2</v>
      </c>
      <c r="O69" s="148">
        <f>compopeinc!AE61</f>
        <v>2.1312839936172168E-2</v>
      </c>
      <c r="P69" s="148">
        <f>compopeinc!AF61</f>
        <v>6.4711560883362731E-2</v>
      </c>
      <c r="Q69" s="136">
        <f>compopeinc!AG61</f>
        <v>3.4800943935768477E-2</v>
      </c>
      <c r="R69" s="106">
        <f>compopeinc!AH61</f>
        <v>0.11022839120778372</v>
      </c>
      <c r="S69" s="105">
        <f>compopeinc!AI61</f>
        <v>4.824583255322068E-2</v>
      </c>
      <c r="T69" s="105">
        <f>compopeinc!AJ61</f>
        <v>8.7910822526424681E-3</v>
      </c>
      <c r="U69" s="105">
        <f>compopeinc!AK61</f>
        <v>5.5976715580214886E-3</v>
      </c>
      <c r="V69" s="105">
        <f>compopeinc!AL61</f>
        <v>9.9761912460962776E-3</v>
      </c>
      <c r="W69" s="105">
        <f>compopeinc!AM61</f>
        <v>4.4019893799998044E-3</v>
      </c>
      <c r="X69" s="105">
        <f>compopeinc!AN61</f>
        <v>1.6522275787040991E-2</v>
      </c>
      <c r="Y69" s="134">
        <f>compopeinc!AO61</f>
        <v>1.6693347590374691E-2</v>
      </c>
      <c r="AA69" s="931"/>
      <c r="AB69" s="599">
        <f t="shared" si="0"/>
        <v>6.7011427518082201E-9</v>
      </c>
      <c r="AC69" s="599">
        <f t="shared" si="1"/>
        <v>8.2714279869833263E-9</v>
      </c>
      <c r="AD69" s="599">
        <f t="shared" si="2"/>
        <v>8.4038731529290089E-10</v>
      </c>
      <c r="AE69" s="1132"/>
    </row>
    <row r="70" spans="1:31" x14ac:dyDescent="0.2">
      <c r="A70" s="107">
        <v>1973</v>
      </c>
      <c r="B70" s="149">
        <f>compopeinc!R62</f>
        <v>0.34300020870614389</v>
      </c>
      <c r="C70" s="148">
        <f>compopeinc!S62</f>
        <v>7.6291124655199383E-2</v>
      </c>
      <c r="D70" s="148">
        <f>compopeinc!T62</f>
        <v>2.4392256395206147E-2</v>
      </c>
      <c r="E70" s="148">
        <f>compopeinc!U62</f>
        <v>1.7515967221697792E-2</v>
      </c>
      <c r="F70" s="148">
        <f>compopeinc!V62</f>
        <v>2.2528113914404457E-2</v>
      </c>
      <c r="G70" s="148">
        <f>compopeinc!W62</f>
        <v>3.5385976833964605E-2</v>
      </c>
      <c r="H70" s="148">
        <f>compopeinc!X62</f>
        <v>0.12370816120941228</v>
      </c>
      <c r="I70" s="142">
        <f>compopeinc!Y62</f>
        <v>4.3178611486690242E-2</v>
      </c>
      <c r="J70" s="170">
        <f>compopeinc!Z62</f>
        <v>0.24230264522338985</v>
      </c>
      <c r="K70" s="148">
        <f>compopeinc!AA62</f>
        <v>6.7799408574046538E-2</v>
      </c>
      <c r="L70" s="148">
        <f>compopeinc!AB62</f>
        <v>1.9320791654301672E-2</v>
      </c>
      <c r="M70" s="148">
        <f>compopeinc!AC62</f>
        <v>1.2373963551226552E-2</v>
      </c>
      <c r="N70" s="148">
        <f>compopeinc!AD62</f>
        <v>1.9283119868077847E-2</v>
      </c>
      <c r="O70" s="148">
        <f>compopeinc!AE62</f>
        <v>2.2234783421197335E-2</v>
      </c>
      <c r="P70" s="148">
        <f>compopeinc!AF62</f>
        <v>6.4744124009274109E-2</v>
      </c>
      <c r="Q70" s="136">
        <f>compopeinc!AG62</f>
        <v>3.6546447129757617E-2</v>
      </c>
      <c r="R70" s="106">
        <f>compopeinc!AH62</f>
        <v>0.10795717915334535</v>
      </c>
      <c r="S70" s="105">
        <f>compopeinc!AI62</f>
        <v>4.4610689451474173E-2</v>
      </c>
      <c r="T70" s="105">
        <f>compopeinc!AJ62</f>
        <v>9.1742308262645622E-3</v>
      </c>
      <c r="U70" s="105">
        <f>compopeinc!AK62</f>
        <v>5.2473528354575194E-3</v>
      </c>
      <c r="V70" s="105">
        <f>compopeinc!AL62</f>
        <v>1.0160319689930475E-2</v>
      </c>
      <c r="W70" s="105">
        <f>compopeinc!AM62</f>
        <v>4.640858383176294E-3</v>
      </c>
      <c r="X70" s="105">
        <f>compopeinc!AN62</f>
        <v>1.6826965874934617E-2</v>
      </c>
      <c r="Y70" s="134">
        <f>compopeinc!AO62</f>
        <v>1.7296760175798821E-2</v>
      </c>
      <c r="AA70" s="931"/>
      <c r="AB70" s="599">
        <f t="shared" si="0"/>
        <v>-3.0104310155820713E-9</v>
      </c>
      <c r="AC70" s="599">
        <f t="shared" si="1"/>
        <v>7.0155081743905612E-9</v>
      </c>
      <c r="AD70" s="599">
        <f t="shared" si="2"/>
        <v>1.9163088893492386E-9</v>
      </c>
      <c r="AE70" s="1132"/>
    </row>
    <row r="71" spans="1:31" x14ac:dyDescent="0.2">
      <c r="A71" s="107">
        <v>1974</v>
      </c>
      <c r="B71" s="149">
        <f>compopeinc!R63</f>
        <v>0.33846733852487887</v>
      </c>
      <c r="C71" s="148">
        <f>compopeinc!S63</f>
        <v>6.7441454935419642E-2</v>
      </c>
      <c r="D71" s="148">
        <f>compopeinc!T63</f>
        <v>2.6189851646955198E-2</v>
      </c>
      <c r="E71" s="148">
        <f>compopeinc!U63</f>
        <v>1.6895173954253551E-2</v>
      </c>
      <c r="F71" s="148">
        <f>compopeinc!V63</f>
        <v>2.3113211646148102E-2</v>
      </c>
      <c r="G71" s="148">
        <f>compopeinc!W63</f>
        <v>3.7676263789116149E-2</v>
      </c>
      <c r="H71" s="148">
        <f>compopeinc!X63</f>
        <v>0.12537103221444479</v>
      </c>
      <c r="I71" s="142">
        <f>compopeinc!Y63</f>
        <v>4.1780355966040787E-2</v>
      </c>
      <c r="J71" s="170">
        <f>compopeinc!Z63</f>
        <v>0.23729811335033446</v>
      </c>
      <c r="K71" s="148">
        <f>compopeinc!AA63</f>
        <v>5.9143225808725219E-2</v>
      </c>
      <c r="L71" s="148">
        <f>compopeinc!AB63</f>
        <v>2.09129604212972E-2</v>
      </c>
      <c r="M71" s="148">
        <f>compopeinc!AC63</f>
        <v>1.1928142675571962E-2</v>
      </c>
      <c r="N71" s="148">
        <f>compopeinc!AD63</f>
        <v>1.9719859189251565E-2</v>
      </c>
      <c r="O71" s="148">
        <f>compopeinc!AE63</f>
        <v>2.3588733705921072E-2</v>
      </c>
      <c r="P71" s="148">
        <f>compopeinc!AF63</f>
        <v>6.6520197330159597E-2</v>
      </c>
      <c r="Q71" s="136">
        <f>compopeinc!AG63</f>
        <v>3.5484995472320292E-2</v>
      </c>
      <c r="R71" s="106">
        <f>compopeinc!AH63</f>
        <v>0.10497182478616196</v>
      </c>
      <c r="S71" s="105">
        <f>compopeinc!AI63</f>
        <v>3.8882943583075757E-2</v>
      </c>
      <c r="T71" s="105">
        <f>compopeinc!AJ63</f>
        <v>1.0015377694203131E-2</v>
      </c>
      <c r="U71" s="105">
        <f>compopeinc!AK63</f>
        <v>5.1834949885298798E-3</v>
      </c>
      <c r="V71" s="105">
        <f>compopeinc!AL63</f>
        <v>1.0596476075306782E-2</v>
      </c>
      <c r="W71" s="105">
        <f>compopeinc!AM63</f>
        <v>4.9160570186277397E-3</v>
      </c>
      <c r="X71" s="105">
        <f>compopeinc!AN63</f>
        <v>1.8071301264289102E-2</v>
      </c>
      <c r="Y71" s="134">
        <f>compopeinc!AO63</f>
        <v>1.7306173231942973E-2</v>
      </c>
      <c r="AA71" s="931"/>
      <c r="AB71" s="599">
        <f t="shared" si="0"/>
        <v>-5.6274993553984132E-9</v>
      </c>
      <c r="AC71" s="599">
        <f t="shared" si="1"/>
        <v>-1.2529124404636605E-9</v>
      </c>
      <c r="AD71" s="599">
        <f t="shared" si="2"/>
        <v>9.3018659441668206E-10</v>
      </c>
      <c r="AE71" s="1132"/>
    </row>
    <row r="72" spans="1:31" x14ac:dyDescent="0.2">
      <c r="A72" s="107">
        <v>1975</v>
      </c>
      <c r="B72" s="149">
        <f>compopeinc!R64</f>
        <v>0.33912260304953179</v>
      </c>
      <c r="C72" s="148">
        <f>compopeinc!S64</f>
        <v>6.6461363536205909E-2</v>
      </c>
      <c r="D72" s="148">
        <f>compopeinc!T64</f>
        <v>2.7047727566140489E-2</v>
      </c>
      <c r="E72" s="148">
        <f>compopeinc!U64</f>
        <v>1.6553474799366086E-2</v>
      </c>
      <c r="F72" s="148">
        <f>compopeinc!V64</f>
        <v>2.365085669593725E-2</v>
      </c>
      <c r="G72" s="148">
        <f>compopeinc!W64</f>
        <v>4.0259440447536932E-2</v>
      </c>
      <c r="H72" s="148">
        <f>compopeinc!X64</f>
        <v>0.12426094957754903</v>
      </c>
      <c r="I72" s="142">
        <f>compopeinc!Y64</f>
        <v>4.0888794656742486E-2</v>
      </c>
      <c r="J72" s="170">
        <f>compopeinc!Z64</f>
        <v>0.23673004588590629</v>
      </c>
      <c r="K72" s="148">
        <f>compopeinc!AA64</f>
        <v>5.7963838604536022E-2</v>
      </c>
      <c r="L72" s="148">
        <f>compopeinc!AB64</f>
        <v>2.1181164284470366E-2</v>
      </c>
      <c r="M72" s="148">
        <f>compopeinc!AC64</f>
        <v>1.1726855224324595E-2</v>
      </c>
      <c r="N72" s="148">
        <f>compopeinc!AD64</f>
        <v>2.0229816803450262E-2</v>
      </c>
      <c r="O72" s="148">
        <f>compopeinc!AE64</f>
        <v>2.530279401666391E-2</v>
      </c>
      <c r="P72" s="148">
        <f>compopeinc!AF64</f>
        <v>6.5580444627952039E-2</v>
      </c>
      <c r="Q72" s="136">
        <f>compopeinc!AG64</f>
        <v>3.4745132397630607E-2</v>
      </c>
      <c r="R72" s="106">
        <f>compopeinc!AH64</f>
        <v>0.10433476758527149</v>
      </c>
      <c r="S72" s="105">
        <f>compopeinc!AI64</f>
        <v>3.7648749250308811E-2</v>
      </c>
      <c r="T72" s="105">
        <f>compopeinc!AJ64</f>
        <v>9.8737790920824242E-3</v>
      </c>
      <c r="U72" s="105">
        <f>compopeinc!AK64</f>
        <v>5.1505347338223206E-3</v>
      </c>
      <c r="V72" s="105">
        <f>compopeinc!AL64</f>
        <v>1.096875326453528E-2</v>
      </c>
      <c r="W72" s="105">
        <f>compopeinc!AM64</f>
        <v>5.1017598231717365E-3</v>
      </c>
      <c r="X72" s="105">
        <f>compopeinc!AN64</f>
        <v>1.842883989433175E-2</v>
      </c>
      <c r="Y72" s="134">
        <f>compopeinc!AO64</f>
        <v>1.7162349650106101E-2</v>
      </c>
      <c r="AA72" s="931"/>
      <c r="AB72" s="599">
        <f t="shared" si="0"/>
        <v>-4.2299463931527725E-9</v>
      </c>
      <c r="AC72" s="599">
        <f t="shared" si="1"/>
        <v>-7.312150884786206E-11</v>
      </c>
      <c r="AD72" s="599">
        <f t="shared" si="2"/>
        <v>1.8769130694096248E-9</v>
      </c>
      <c r="AE72" s="1132"/>
    </row>
    <row r="73" spans="1:31" x14ac:dyDescent="0.2">
      <c r="A73" s="107">
        <v>1976</v>
      </c>
      <c r="B73" s="149">
        <f>compopeinc!R65</f>
        <v>0.33990057053929945</v>
      </c>
      <c r="C73" s="148">
        <f>compopeinc!S65</f>
        <v>6.982694606038109E-2</v>
      </c>
      <c r="D73" s="148">
        <f>compopeinc!T65</f>
        <v>2.6377082166593235E-2</v>
      </c>
      <c r="E73" s="148">
        <f>compopeinc!U65</f>
        <v>1.5975562675066612E-2</v>
      </c>
      <c r="F73" s="148">
        <f>compopeinc!V65</f>
        <v>2.3189139088582778E-2</v>
      </c>
      <c r="G73" s="148">
        <f>compopeinc!W65</f>
        <v>4.1668293158141356E-2</v>
      </c>
      <c r="H73" s="148">
        <f>compopeinc!X65</f>
        <v>0.12282403176213889</v>
      </c>
      <c r="I73" s="142">
        <f>compopeinc!Y65</f>
        <v>4.0039520251101315E-2</v>
      </c>
      <c r="J73" s="170">
        <f>compopeinc!Z65</f>
        <v>0.23707954754706861</v>
      </c>
      <c r="K73" s="148">
        <f>compopeinc!AA65</f>
        <v>6.0516928739211551E-2</v>
      </c>
      <c r="L73" s="148">
        <f>compopeinc!AB65</f>
        <v>2.0338552954083045E-2</v>
      </c>
      <c r="M73" s="148">
        <f>compopeinc!AC65</f>
        <v>1.1502501419361266E-2</v>
      </c>
      <c r="N73" s="148">
        <f>compopeinc!AD65</f>
        <v>1.9786068795649925E-2</v>
      </c>
      <c r="O73" s="148">
        <f>compopeinc!AE65</f>
        <v>2.5604653022251789E-2</v>
      </c>
      <c r="P73" s="148">
        <f>compopeinc!AF65</f>
        <v>6.5445542753543848E-2</v>
      </c>
      <c r="Q73" s="136">
        <f>compopeinc!AG65</f>
        <v>3.3885296148681313E-2</v>
      </c>
      <c r="R73" s="106">
        <f>compopeinc!AH65</f>
        <v>0.10429263013732282</v>
      </c>
      <c r="S73" s="105">
        <f>compopeinc!AI65</f>
        <v>3.898285438570781E-2</v>
      </c>
      <c r="T73" s="105">
        <f>compopeinc!AJ65</f>
        <v>9.3358301332582827E-3</v>
      </c>
      <c r="U73" s="105">
        <f>compopeinc!AK65</f>
        <v>5.0652833445160028E-3</v>
      </c>
      <c r="V73" s="105">
        <f>compopeinc!AL65</f>
        <v>1.0578813296106659E-2</v>
      </c>
      <c r="W73" s="105">
        <f>compopeinc!AM65</f>
        <v>5.021066869562163E-3</v>
      </c>
      <c r="X73" s="105">
        <f>compopeinc!AN65</f>
        <v>1.8669355797008767E-2</v>
      </c>
      <c r="Y73" s="134">
        <f>compopeinc!AO65</f>
        <v>1.6639425289871581E-2</v>
      </c>
      <c r="AA73" s="931"/>
      <c r="AB73" s="599">
        <f t="shared" si="0"/>
        <v>-4.6227058292380718E-9</v>
      </c>
      <c r="AC73" s="599">
        <f t="shared" si="1"/>
        <v>3.714285878864132E-9</v>
      </c>
      <c r="AD73" s="599">
        <f t="shared" si="2"/>
        <v>1.0212915513285736E-9</v>
      </c>
      <c r="AE73" s="1132"/>
    </row>
    <row r="74" spans="1:31" x14ac:dyDescent="0.2">
      <c r="A74" s="107">
        <v>1977</v>
      </c>
      <c r="B74" s="149">
        <f>compopeinc!R66</f>
        <v>0.34146225140185749</v>
      </c>
      <c r="C74" s="148">
        <f>compopeinc!S66</f>
        <v>7.0961501548817196E-2</v>
      </c>
      <c r="D74" s="148">
        <f>compopeinc!T66</f>
        <v>2.6772792175727825E-2</v>
      </c>
      <c r="E74" s="148">
        <f>compopeinc!U66</f>
        <v>1.5582837119268333E-2</v>
      </c>
      <c r="F74" s="148">
        <f>compopeinc!V66</f>
        <v>2.2788488422977871E-2</v>
      </c>
      <c r="G74" s="148">
        <f>compopeinc!W66</f>
        <v>4.4185317959308024E-2</v>
      </c>
      <c r="H74" s="148">
        <f>compopeinc!X66</f>
        <v>0.12153675733317221</v>
      </c>
      <c r="I74" s="142">
        <f>compopeinc!Y66</f>
        <v>3.963455799826248E-2</v>
      </c>
      <c r="J74" s="170">
        <f>compopeinc!Z66</f>
        <v>0.23846494076221347</v>
      </c>
      <c r="K74" s="148">
        <f>compopeinc!AA66</f>
        <v>6.1444441193556187E-2</v>
      </c>
      <c r="L74" s="148">
        <f>compopeinc!AB66</f>
        <v>2.0555928322472078E-2</v>
      </c>
      <c r="M74" s="148">
        <f>compopeinc!AC66</f>
        <v>1.1359435006647267E-2</v>
      </c>
      <c r="N74" s="148">
        <f>compopeinc!AD66</f>
        <v>1.9428937136761526E-2</v>
      </c>
      <c r="O74" s="148">
        <f>compopeinc!AE66</f>
        <v>2.7039285624399723E-2</v>
      </c>
      <c r="P74" s="148">
        <f>compopeinc!AF66</f>
        <v>6.5143012540783585E-2</v>
      </c>
      <c r="Q74" s="136">
        <f>compopeinc!AG66</f>
        <v>3.3493900489234833E-2</v>
      </c>
      <c r="R74" s="106">
        <f>compopeinc!AH66</f>
        <v>0.10493852545353732</v>
      </c>
      <c r="S74" s="105">
        <f>compopeinc!AI66</f>
        <v>3.9242922601484764E-2</v>
      </c>
      <c r="T74" s="105">
        <f>compopeinc!AJ66</f>
        <v>9.2297313009246512E-3</v>
      </c>
      <c r="U74" s="105">
        <f>compopeinc!AK66</f>
        <v>5.1141538895707189E-3</v>
      </c>
      <c r="V74" s="105">
        <f>compopeinc!AL66</f>
        <v>1.0413896591476401E-2</v>
      </c>
      <c r="W74" s="105">
        <f>compopeinc!AM66</f>
        <v>5.5079223982203163E-3</v>
      </c>
      <c r="X74" s="105">
        <f>compopeinc!AN66</f>
        <v>1.8977712549507773E-2</v>
      </c>
      <c r="Y74" s="134">
        <f>compopeinc!AO66</f>
        <v>1.6452186130783274E-2</v>
      </c>
      <c r="AA74" s="931"/>
      <c r="AB74" s="599">
        <f t="shared" si="0"/>
        <v>-1.1556764434317301E-9</v>
      </c>
      <c r="AC74" s="599">
        <f t="shared" si="1"/>
        <v>4.4835826717992688E-10</v>
      </c>
      <c r="AD74" s="599">
        <f t="shared" si="2"/>
        <v>-8.4305895597935887E-12</v>
      </c>
      <c r="AE74" s="1132"/>
    </row>
    <row r="75" spans="1:31" x14ac:dyDescent="0.2">
      <c r="A75" s="107">
        <v>1978</v>
      </c>
      <c r="B75" s="149">
        <f>compopeinc!R67</f>
        <v>0.34119588058613637</v>
      </c>
      <c r="C75" s="148">
        <f>compopeinc!S67</f>
        <v>6.8335690560472617E-2</v>
      </c>
      <c r="D75" s="148">
        <f>compopeinc!T67</f>
        <v>2.7421944647640667E-2</v>
      </c>
      <c r="E75" s="148">
        <f>compopeinc!U67</f>
        <v>1.4088377810907105E-2</v>
      </c>
      <c r="F75" s="148">
        <f>compopeinc!V67</f>
        <v>2.2413030528810607E-2</v>
      </c>
      <c r="G75" s="148">
        <f>compopeinc!W67</f>
        <v>4.7000525612301974E-2</v>
      </c>
      <c r="H75" s="148">
        <f>compopeinc!X67</f>
        <v>0.12240697886345552</v>
      </c>
      <c r="I75" s="142">
        <f>compopeinc!Y67</f>
        <v>3.9529328485892426E-2</v>
      </c>
      <c r="J75" s="170">
        <f>compopeinc!Z67</f>
        <v>0.23825575887553185</v>
      </c>
      <c r="K75" s="148">
        <f>compopeinc!AA67</f>
        <v>5.9062833516353219E-2</v>
      </c>
      <c r="L75" s="148">
        <f>compopeinc!AB67</f>
        <v>2.0953839463410999E-2</v>
      </c>
      <c r="M75" s="148">
        <f>compopeinc!AC67</f>
        <v>1.0213918509810904E-2</v>
      </c>
      <c r="N75" s="148">
        <f>compopeinc!AD67</f>
        <v>1.9073769077567304E-2</v>
      </c>
      <c r="O75" s="148">
        <f>compopeinc!AE67</f>
        <v>2.9029428054578588E-2</v>
      </c>
      <c r="P75" s="148">
        <f>compopeinc!AF67</f>
        <v>6.6627112095554039E-2</v>
      </c>
      <c r="Q75" s="136">
        <f>compopeinc!AG67</f>
        <v>3.3294859908812389E-2</v>
      </c>
      <c r="R75" s="106">
        <f>compopeinc!AH67</f>
        <v>0.10517325152837476</v>
      </c>
      <c r="S75" s="105">
        <f>compopeinc!AI67</f>
        <v>3.8022983654683706E-2</v>
      </c>
      <c r="T75" s="105">
        <f>compopeinc!AJ67</f>
        <v>9.5690482754923235E-3</v>
      </c>
      <c r="U75" s="105">
        <f>compopeinc!AK67</f>
        <v>4.7035548895607605E-3</v>
      </c>
      <c r="V75" s="105">
        <f>compopeinc!AL67</f>
        <v>1.0333083411929955E-2</v>
      </c>
      <c r="W75" s="105">
        <f>compopeinc!AM67</f>
        <v>6.2878456268961394E-3</v>
      </c>
      <c r="X75" s="105">
        <f>compopeinc!AN67</f>
        <v>1.9859310596405593E-2</v>
      </c>
      <c r="Y75" s="134">
        <f>compopeinc!AO67</f>
        <v>1.6397426428842038E-2</v>
      </c>
      <c r="AA75" s="931"/>
      <c r="AB75" s="599">
        <f t="shared" ref="AB75:AB110" si="3">B75-SUM(C75:I75)</f>
        <v>4.076655457652123E-9</v>
      </c>
      <c r="AC75" s="599">
        <f t="shared" ref="AC75:AC110" si="4">J75-SUM(K75:Q75)</f>
        <v>-1.7505556171304448E-9</v>
      </c>
      <c r="AD75" s="599">
        <f t="shared" ref="AD75:AD110" si="5">R75-SUM(S75:Y75)</f>
        <v>-1.3554357497502778E-9</v>
      </c>
      <c r="AE75" s="1132"/>
    </row>
    <row r="76" spans="1:31" x14ac:dyDescent="0.2">
      <c r="A76" s="110">
        <v>1979</v>
      </c>
      <c r="B76" s="151">
        <f>compopeinc!R68</f>
        <v>0.34304600954055786</v>
      </c>
      <c r="C76" s="150">
        <f>compopeinc!S68</f>
        <v>6.5597154200077057E-2</v>
      </c>
      <c r="D76" s="150">
        <f>compopeinc!T68</f>
        <v>2.9733807314187288E-2</v>
      </c>
      <c r="E76" s="150">
        <f>compopeinc!U68</f>
        <v>1.2989351525902748E-2</v>
      </c>
      <c r="F76" s="150">
        <f>compopeinc!V68</f>
        <v>2.206546813249588E-2</v>
      </c>
      <c r="G76" s="150">
        <f>compopeinc!W68</f>
        <v>5.0047071650624275E-2</v>
      </c>
      <c r="H76" s="150">
        <f>compopeinc!X68</f>
        <v>0.12353553546039588</v>
      </c>
      <c r="I76" s="143">
        <f>compopeinc!Y68</f>
        <v>3.9077632898406919E-2</v>
      </c>
      <c r="J76" s="171">
        <f>compopeinc!Z68</f>
        <v>0.24108889698982239</v>
      </c>
      <c r="K76" s="150">
        <f>compopeinc!AA68</f>
        <v>5.7049475610256195E-2</v>
      </c>
      <c r="L76" s="150">
        <f>compopeinc!AB68</f>
        <v>2.3036192753352225E-2</v>
      </c>
      <c r="M76" s="150">
        <f>compopeinc!AC68</f>
        <v>9.5744295977056026E-3</v>
      </c>
      <c r="N76" s="150">
        <f>compopeinc!AD68</f>
        <v>1.8903516232967377E-2</v>
      </c>
      <c r="O76" s="150">
        <f>compopeinc!AE68</f>
        <v>3.1351398210972548E-2</v>
      </c>
      <c r="P76" s="150">
        <f>compopeinc!AF68</f>
        <v>6.8216550536126672E-2</v>
      </c>
      <c r="Q76" s="140">
        <f>compopeinc!AG68</f>
        <v>3.2957332767873229E-2</v>
      </c>
      <c r="R76" s="109">
        <f>compopeinc!AH68</f>
        <v>0.10854057222604752</v>
      </c>
      <c r="S76" s="108">
        <f>compopeinc!AI68</f>
        <v>3.8107357919216156E-2</v>
      </c>
      <c r="T76" s="108">
        <f>compopeinc!AJ68</f>
        <v>1.1135809007100761E-2</v>
      </c>
      <c r="U76" s="108">
        <f>compopeinc!AK68</f>
        <v>4.6662681270390749E-3</v>
      </c>
      <c r="V76" s="108">
        <f>compopeinc!AL68</f>
        <v>1.0573518462479115E-2</v>
      </c>
      <c r="W76" s="108">
        <f>compopeinc!AM68</f>
        <v>7.1130734286271036E-3</v>
      </c>
      <c r="X76" s="108">
        <f>compopeinc!AN68</f>
        <v>2.0566971555801009E-2</v>
      </c>
      <c r="Y76" s="138">
        <f>compopeinc!AO68</f>
        <v>1.6377573783991958E-2</v>
      </c>
      <c r="AA76" s="931"/>
      <c r="AB76" s="599">
        <f t="shared" si="3"/>
        <v>-1.1641532182693481E-8</v>
      </c>
      <c r="AC76" s="599">
        <f t="shared" si="4"/>
        <v>1.280568540096283E-9</v>
      </c>
      <c r="AD76" s="599">
        <f t="shared" si="5"/>
        <v>-5.8207660913467407E-11</v>
      </c>
      <c r="AE76" s="1132"/>
    </row>
    <row r="77" spans="1:31" x14ac:dyDescent="0.2">
      <c r="A77" s="107">
        <v>1980</v>
      </c>
      <c r="B77" s="149">
        <f>compopeinc!R69</f>
        <v>0.3384958803653717</v>
      </c>
      <c r="C77" s="148">
        <f>compopeinc!S69</f>
        <v>5.5631875991821289E-2</v>
      </c>
      <c r="D77" s="148">
        <f>compopeinc!T69</f>
        <v>3.5761331324465573E-2</v>
      </c>
      <c r="E77" s="148">
        <f>compopeinc!U69</f>
        <v>1.3819336891174316E-2</v>
      </c>
      <c r="F77" s="148">
        <f>compopeinc!V69</f>
        <v>1.9501062110066414E-2</v>
      </c>
      <c r="G77" s="148">
        <f>compopeinc!W69</f>
        <v>4.9812063341960311E-2</v>
      </c>
      <c r="H77" s="148">
        <f>compopeinc!X69</f>
        <v>0.13143503246755062</v>
      </c>
      <c r="I77" s="142">
        <f>compopeinc!Y69</f>
        <v>3.2535182778530722E-2</v>
      </c>
      <c r="J77" s="170">
        <f>compopeinc!Z69</f>
        <v>0.23534521460533142</v>
      </c>
      <c r="K77" s="148">
        <f>compopeinc!AA69</f>
        <v>4.8281732946634293E-2</v>
      </c>
      <c r="L77" s="148">
        <f>compopeinc!AB69</f>
        <v>2.7173532755114138E-2</v>
      </c>
      <c r="M77" s="148">
        <f>compopeinc!AC69</f>
        <v>1.0155696887522936E-2</v>
      </c>
      <c r="N77" s="148">
        <f>compopeinc!AD69</f>
        <v>1.6623228788375854E-2</v>
      </c>
      <c r="O77" s="148">
        <f>compopeinc!AE69</f>
        <v>3.1289421487599611E-2</v>
      </c>
      <c r="P77" s="148">
        <f>compopeinc!AF69</f>
        <v>7.4498397199831451E-2</v>
      </c>
      <c r="Q77" s="136">
        <f>compopeinc!AG69</f>
        <v>2.7323211641587773E-2</v>
      </c>
      <c r="R77" s="106">
        <f>compopeinc!AH69</f>
        <v>0.10433274507522583</v>
      </c>
      <c r="S77" s="105">
        <f>compopeinc!AI69</f>
        <v>3.1853727996349335E-2</v>
      </c>
      <c r="T77" s="105">
        <f>compopeinc!AJ69</f>
        <v>1.3102126278681681E-2</v>
      </c>
      <c r="U77" s="105">
        <f>compopeinc!AK69</f>
        <v>4.949514870531857E-3</v>
      </c>
      <c r="V77" s="105">
        <f>compopeinc!AL69</f>
        <v>9.5822932198643684E-3</v>
      </c>
      <c r="W77" s="105">
        <f>compopeinc!AM69</f>
        <v>7.4070109403692186E-3</v>
      </c>
      <c r="X77" s="105">
        <f>compopeinc!AN69</f>
        <v>2.3347222507984107E-2</v>
      </c>
      <c r="Y77" s="134">
        <f>compopeinc!AO69</f>
        <v>1.4090848592057163E-2</v>
      </c>
      <c r="AA77" s="931"/>
      <c r="AB77" s="599">
        <f t="shared" si="3"/>
        <v>-4.5401975512504578E-9</v>
      </c>
      <c r="AC77" s="599">
        <f t="shared" si="4"/>
        <v>-7.1013346314430237E-9</v>
      </c>
      <c r="AD77" s="599">
        <f t="shared" si="5"/>
        <v>6.6938810050487518E-10</v>
      </c>
      <c r="AE77" s="1132"/>
    </row>
    <row r="78" spans="1:31" x14ac:dyDescent="0.2">
      <c r="A78" s="107">
        <v>1981</v>
      </c>
      <c r="B78" s="149">
        <f>compopeinc!R70</f>
        <v>0.3431929349899292</v>
      </c>
      <c r="C78" s="148">
        <f>compopeinc!S70</f>
        <v>5.5022731423377991E-2</v>
      </c>
      <c r="D78" s="148">
        <f>compopeinc!T70</f>
        <v>4.0340726845897734E-2</v>
      </c>
      <c r="E78" s="148">
        <f>compopeinc!U70</f>
        <v>1.4841663651168346E-2</v>
      </c>
      <c r="F78" s="148">
        <f>compopeinc!V70</f>
        <v>1.9137166440486908E-2</v>
      </c>
      <c r="G78" s="148">
        <f>compopeinc!W70</f>
        <v>5.5154585046693683E-2</v>
      </c>
      <c r="H78" s="148">
        <f>compopeinc!X70</f>
        <v>0.12900068317181412</v>
      </c>
      <c r="I78" s="142">
        <f>compopeinc!Y70</f>
        <v>2.9695383416349246E-2</v>
      </c>
      <c r="J78" s="170">
        <f>compopeinc!Z70</f>
        <v>0.23930631577968597</v>
      </c>
      <c r="K78" s="148">
        <f>compopeinc!AA70</f>
        <v>4.7716453671455383E-2</v>
      </c>
      <c r="L78" s="148">
        <f>compopeinc!AB70</f>
        <v>3.1296740635298193E-2</v>
      </c>
      <c r="M78" s="148">
        <f>compopeinc!AC70</f>
        <v>1.1452340055257082E-2</v>
      </c>
      <c r="N78" s="148">
        <f>compopeinc!AD70</f>
        <v>1.6228619962930679E-2</v>
      </c>
      <c r="O78" s="148">
        <f>compopeinc!AE70</f>
        <v>3.5060515161603689E-2</v>
      </c>
      <c r="P78" s="148">
        <f>compopeinc!AF70</f>
        <v>7.2728041822080022E-2</v>
      </c>
      <c r="Q78" s="136">
        <f>compopeinc!AG70</f>
        <v>2.4823612270887481E-2</v>
      </c>
      <c r="R78" s="106">
        <f>compopeinc!AH70</f>
        <v>0.10662860423326492</v>
      </c>
      <c r="S78" s="105">
        <f>compopeinc!AI70</f>
        <v>3.1361397355794907E-2</v>
      </c>
      <c r="T78" s="105">
        <f>compopeinc!AJ70</f>
        <v>1.5356001327745616E-2</v>
      </c>
      <c r="U78" s="105">
        <f>compopeinc!AK70</f>
        <v>6.03545515332371E-3</v>
      </c>
      <c r="V78" s="105">
        <f>compopeinc!AL70</f>
        <v>9.5079280436038971E-3</v>
      </c>
      <c r="W78" s="105">
        <f>compopeinc!AM70</f>
        <v>8.1837352190632373E-3</v>
      </c>
      <c r="X78" s="105">
        <f>compopeinc!AN70</f>
        <v>2.3199036462594476E-2</v>
      </c>
      <c r="Y78" s="134">
        <f>compopeinc!AO70</f>
        <v>1.2985052562888061E-2</v>
      </c>
      <c r="AA78" s="931"/>
      <c r="AB78" s="599">
        <f t="shared" si="3"/>
        <v>-5.005858838558197E-9</v>
      </c>
      <c r="AC78" s="599">
        <f t="shared" si="4"/>
        <v>-7.7998265624046326E-9</v>
      </c>
      <c r="AD78" s="599">
        <f t="shared" si="5"/>
        <v>-1.8917489796876907E-9</v>
      </c>
      <c r="AE78" s="1132"/>
    </row>
    <row r="79" spans="1:31" x14ac:dyDescent="0.2">
      <c r="A79" s="107">
        <v>1982</v>
      </c>
      <c r="B79" s="135">
        <f>compopeinc!R71</f>
        <v>0.34611329436302185</v>
      </c>
      <c r="C79" s="136">
        <f>compopeinc!S71</f>
        <v>4.7931686043739319E-2</v>
      </c>
      <c r="D79" s="136">
        <f>compopeinc!T71</f>
        <v>4.3381421826779842E-2</v>
      </c>
      <c r="E79" s="136">
        <f>compopeinc!U71</f>
        <v>1.5781600028276443E-2</v>
      </c>
      <c r="F79" s="136">
        <f>compopeinc!V71</f>
        <v>1.7118807882070541E-2</v>
      </c>
      <c r="G79" s="136">
        <f>compopeinc!W71</f>
        <v>6.209741230122745E-2</v>
      </c>
      <c r="H79" s="136">
        <f>compopeinc!X71</f>
        <v>0.13471655876090011</v>
      </c>
      <c r="I79" s="142">
        <f>compopeinc!Y71</f>
        <v>2.5085831501584437E-2</v>
      </c>
      <c r="J79" s="170">
        <f>compopeinc!Z71</f>
        <v>0.24213689565658569</v>
      </c>
      <c r="K79" s="136">
        <f>compopeinc!AA71</f>
        <v>4.2716238647699356E-2</v>
      </c>
      <c r="L79" s="136">
        <f>compopeinc!AB71</f>
        <v>3.3875863708090037E-2</v>
      </c>
      <c r="M79" s="136">
        <f>compopeinc!AC71</f>
        <v>1.2618058826774359E-2</v>
      </c>
      <c r="N79" s="136">
        <f>compopeinc!AD71</f>
        <v>1.4619240537285805E-2</v>
      </c>
      <c r="O79" s="136">
        <f>compopeinc!AE71</f>
        <v>4.1100861504673958E-2</v>
      </c>
      <c r="P79" s="136">
        <f>compopeinc!AF71</f>
        <v>7.6218115026018302E-2</v>
      </c>
      <c r="Q79" s="136">
        <f>compopeinc!AG71</f>
        <v>2.0988526893892613E-2</v>
      </c>
      <c r="R79" s="106">
        <f>compopeinc!AH71</f>
        <v>0.10991345345973969</v>
      </c>
      <c r="S79" s="105">
        <f>compopeinc!AI71</f>
        <v>2.9681503772735596E-2</v>
      </c>
      <c r="T79" s="105">
        <f>compopeinc!AJ71</f>
        <v>1.7491881008027121E-2</v>
      </c>
      <c r="U79" s="105">
        <f>compopeinc!AK71</f>
        <v>6.8012329284101725E-3</v>
      </c>
      <c r="V79" s="105">
        <f>compopeinc!AL71</f>
        <v>8.6721591651439667E-3</v>
      </c>
      <c r="W79" s="105">
        <f>compopeinc!AM71</f>
        <v>1.1394545523216948E-2</v>
      </c>
      <c r="X79" s="105">
        <f>compopeinc!AN71</f>
        <v>2.4782703033853864E-2</v>
      </c>
      <c r="Y79" s="134">
        <f>compopeinc!AO71</f>
        <v>1.1089425991083885E-2</v>
      </c>
      <c r="Z79" s="1130"/>
      <c r="AA79" s="931"/>
      <c r="AB79" s="599">
        <f t="shared" si="3"/>
        <v>-2.3981556296348572E-8</v>
      </c>
      <c r="AC79" s="599">
        <f t="shared" si="4"/>
        <v>-9.4878487288951874E-9</v>
      </c>
      <c r="AD79" s="599">
        <f t="shared" si="5"/>
        <v>2.0372681319713593E-9</v>
      </c>
      <c r="AE79" s="1132"/>
    </row>
    <row r="80" spans="1:31" x14ac:dyDescent="0.2">
      <c r="A80" s="107">
        <v>1983</v>
      </c>
      <c r="B80" s="135">
        <f>compopeinc!R72</f>
        <v>0.35342642664909363</v>
      </c>
      <c r="C80" s="136">
        <f>compopeinc!S72</f>
        <v>5.2103154361248016E-2</v>
      </c>
      <c r="D80" s="136">
        <f>compopeinc!T72</f>
        <v>4.1478308732621372E-2</v>
      </c>
      <c r="E80" s="136">
        <f>compopeinc!U72</f>
        <v>1.5970808453857899E-2</v>
      </c>
      <c r="F80" s="136">
        <f>compopeinc!V72</f>
        <v>1.633252389729023E-2</v>
      </c>
      <c r="G80" s="136">
        <f>compopeinc!W72</f>
        <v>6.8840013816952705E-2</v>
      </c>
      <c r="H80" s="136">
        <f>compopeinc!X72</f>
        <v>0.13441701052355809</v>
      </c>
      <c r="I80" s="142">
        <f>compopeinc!Y72</f>
        <v>2.4284575082182455E-2</v>
      </c>
      <c r="J80" s="170">
        <f>compopeinc!Z72</f>
        <v>0.2475479394197464</v>
      </c>
      <c r="K80" s="136">
        <f>compopeinc!AA72</f>
        <v>4.6230632811784744E-2</v>
      </c>
      <c r="L80" s="136">
        <f>compopeinc!AB72</f>
        <v>3.2209838042035699E-2</v>
      </c>
      <c r="M80" s="136">
        <f>compopeinc!AC72</f>
        <v>1.2619733810424805E-2</v>
      </c>
      <c r="N80" s="136">
        <f>compopeinc!AD72</f>
        <v>1.3795802369713783E-2</v>
      </c>
      <c r="O80" s="136">
        <f>compopeinc!AE72</f>
        <v>4.4687458081170917E-2</v>
      </c>
      <c r="P80" s="136">
        <f>compopeinc!AF72</f>
        <v>7.7924542644227573E-2</v>
      </c>
      <c r="Q80" s="136">
        <f>compopeinc!AG72</f>
        <v>2.0079926072453427E-2</v>
      </c>
      <c r="R80" s="106">
        <f>compopeinc!AH72</f>
        <v>0.11480977386236191</v>
      </c>
      <c r="S80" s="105">
        <f>compopeinc!AI72</f>
        <v>3.2752856612205505E-2</v>
      </c>
      <c r="T80" s="105">
        <f>compopeinc!AJ72</f>
        <v>1.6193242976441979E-2</v>
      </c>
      <c r="U80" s="105">
        <f>compopeinc!AK72</f>
        <v>6.8108751438558102E-3</v>
      </c>
      <c r="V80" s="105">
        <f>compopeinc!AL72</f>
        <v>8.215692825615406E-3</v>
      </c>
      <c r="W80" s="105">
        <f>compopeinc!AM72</f>
        <v>1.3612690876470879E-2</v>
      </c>
      <c r="X80" s="105">
        <f>compopeinc!AN72</f>
        <v>2.6601718941069226E-2</v>
      </c>
      <c r="Y80" s="134">
        <f>compopeinc!AO72</f>
        <v>1.062269442033114E-2</v>
      </c>
      <c r="Z80" s="1130"/>
      <c r="AA80" s="931"/>
      <c r="AB80" s="599">
        <f t="shared" si="3"/>
        <v>3.1781382858753204E-8</v>
      </c>
      <c r="AC80" s="599">
        <f t="shared" si="4"/>
        <v>5.5879354476928711E-9</v>
      </c>
      <c r="AD80" s="599">
        <f t="shared" si="5"/>
        <v>2.066371962428093E-9</v>
      </c>
      <c r="AE80" s="1132"/>
    </row>
    <row r="81" spans="1:31" x14ac:dyDescent="0.2">
      <c r="A81" s="107">
        <v>1984</v>
      </c>
      <c r="B81" s="135">
        <f>compopeinc!R73</f>
        <v>0.36492687463760376</v>
      </c>
      <c r="C81" s="136">
        <f>compopeinc!S73</f>
        <v>5.3998522460460663E-2</v>
      </c>
      <c r="D81" s="136">
        <f>compopeinc!T73</f>
        <v>4.269849881529808E-2</v>
      </c>
      <c r="E81" s="136">
        <f>compopeinc!U73</f>
        <v>1.4893370680510998E-2</v>
      </c>
      <c r="F81" s="136">
        <f>compopeinc!V73</f>
        <v>1.7492789775133133E-2</v>
      </c>
      <c r="G81" s="136">
        <f>compopeinc!W73</f>
        <v>8.2403105683624744E-2</v>
      </c>
      <c r="H81" s="136">
        <f>compopeinc!X73</f>
        <v>0.12533835805909882</v>
      </c>
      <c r="I81" s="142">
        <f>compopeinc!Y73</f>
        <v>2.8102216124961284E-2</v>
      </c>
      <c r="J81" s="170">
        <f>compopeinc!Z73</f>
        <v>0.25856626033782959</v>
      </c>
      <c r="K81" s="136">
        <f>compopeinc!AA73</f>
        <v>4.7782778739929199E-2</v>
      </c>
      <c r="L81" s="136">
        <f>compopeinc!AB73</f>
        <v>3.3159120590426028E-2</v>
      </c>
      <c r="M81" s="136">
        <f>compopeinc!AC73</f>
        <v>1.1748134158551693E-2</v>
      </c>
      <c r="N81" s="136">
        <f>compopeinc!AD73</f>
        <v>1.4868768863379955E-2</v>
      </c>
      <c r="O81" s="136">
        <f>compopeinc!AE73</f>
        <v>5.5804065195843577E-2</v>
      </c>
      <c r="P81" s="136">
        <f>compopeinc!AF73</f>
        <v>7.1789403229944287E-2</v>
      </c>
      <c r="Q81" s="136">
        <f>compopeinc!AG73</f>
        <v>2.3414000153549129E-2</v>
      </c>
      <c r="R81" s="106">
        <f>compopeinc!AH73</f>
        <v>0.12154140323400497</v>
      </c>
      <c r="S81" s="105">
        <f>compopeinc!AI73</f>
        <v>3.4067973494529724E-2</v>
      </c>
      <c r="T81" s="105">
        <f>compopeinc!AJ73</f>
        <v>1.6866599849890918E-2</v>
      </c>
      <c r="U81" s="105">
        <f>compopeinc!AK73</f>
        <v>6.4434879459440708E-3</v>
      </c>
      <c r="V81" s="105">
        <f>compopeinc!AL73</f>
        <v>8.826693519949913E-3</v>
      </c>
      <c r="W81" s="105">
        <f>compopeinc!AM73</f>
        <v>1.7510463600046933E-2</v>
      </c>
      <c r="X81" s="105">
        <f>compopeinc!AN73</f>
        <v>2.5553512455553481E-2</v>
      </c>
      <c r="Y81" s="134">
        <f>compopeinc!AO73</f>
        <v>1.2272672891958884E-2</v>
      </c>
      <c r="Z81" s="1130"/>
      <c r="AA81" s="931"/>
      <c r="AB81" s="599">
        <f t="shared" si="3"/>
        <v>1.3038516044616699E-8</v>
      </c>
      <c r="AC81" s="599">
        <f t="shared" si="4"/>
        <v>-1.0593794286251068E-8</v>
      </c>
      <c r="AD81" s="599">
        <f t="shared" si="5"/>
        <v>-5.2386894822120667E-10</v>
      </c>
      <c r="AE81" s="1132"/>
    </row>
    <row r="82" spans="1:31" x14ac:dyDescent="0.2">
      <c r="A82" s="107">
        <v>1985</v>
      </c>
      <c r="B82" s="135">
        <f>compopeinc!R74</f>
        <v>0.36613339185714722</v>
      </c>
      <c r="C82" s="136">
        <f>compopeinc!S74</f>
        <v>4.9795318394899368E-2</v>
      </c>
      <c r="D82" s="136">
        <f>compopeinc!T74</f>
        <v>4.2933219927363098E-2</v>
      </c>
      <c r="E82" s="136">
        <f>compopeinc!U74</f>
        <v>1.6296779736876488E-2</v>
      </c>
      <c r="F82" s="136">
        <f>compopeinc!V74</f>
        <v>1.6879448667168617E-2</v>
      </c>
      <c r="G82" s="136">
        <f>compopeinc!W74</f>
        <v>8.4622776135802269E-2</v>
      </c>
      <c r="H82" s="136">
        <f>compopeinc!X74</f>
        <v>0.12879251724196278</v>
      </c>
      <c r="I82" s="142">
        <f>compopeinc!Y74</f>
        <v>2.6813352125755925E-2</v>
      </c>
      <c r="J82" s="170">
        <f>compopeinc!Z74</f>
        <v>0.25930130481719971</v>
      </c>
      <c r="K82" s="136">
        <f>compopeinc!AA74</f>
        <v>4.4199619442224503E-2</v>
      </c>
      <c r="L82" s="136">
        <f>compopeinc!AB74</f>
        <v>3.4462394309230149E-2</v>
      </c>
      <c r="M82" s="136">
        <f>compopeinc!AC74</f>
        <v>1.3436928391456604E-2</v>
      </c>
      <c r="N82" s="136">
        <f>compopeinc!AD74</f>
        <v>1.4427151530981064E-2</v>
      </c>
      <c r="O82" s="136">
        <f>compopeinc!AE74</f>
        <v>5.659305676817894E-2</v>
      </c>
      <c r="P82" s="136">
        <f>compopeinc!AF74</f>
        <v>7.3603285032668594E-2</v>
      </c>
      <c r="Q82" s="136">
        <f>compopeinc!AG74</f>
        <v>2.257885828300428E-2</v>
      </c>
      <c r="R82" s="106">
        <f>compopeinc!AH74</f>
        <v>0.12345606833696365</v>
      </c>
      <c r="S82" s="105">
        <f>compopeinc!AI74</f>
        <v>3.2239258289337158E-2</v>
      </c>
      <c r="T82" s="105">
        <f>compopeinc!AJ74</f>
        <v>1.8612940853927284E-2</v>
      </c>
      <c r="U82" s="105">
        <f>compopeinc!AK74</f>
        <v>7.8489948064088821E-3</v>
      </c>
      <c r="V82" s="105">
        <f>compopeinc!AL74</f>
        <v>8.7293852120637894E-3</v>
      </c>
      <c r="W82" s="105">
        <f>compopeinc!AM74</f>
        <v>1.7503123497590423E-2</v>
      </c>
      <c r="X82" s="105">
        <f>compopeinc!AN74</f>
        <v>2.6482672764842043E-2</v>
      </c>
      <c r="Y82" s="134">
        <f>compopeinc!AO74</f>
        <v>1.2039688780050149E-2</v>
      </c>
      <c r="Z82" s="1130"/>
      <c r="AA82" s="931"/>
      <c r="AB82" s="599">
        <f t="shared" si="3"/>
        <v>-2.0372681319713593E-8</v>
      </c>
      <c r="AC82" s="599">
        <f t="shared" si="4"/>
        <v>1.1059455573558807E-8</v>
      </c>
      <c r="AD82" s="599">
        <f t="shared" si="5"/>
        <v>4.1327439248561859E-9</v>
      </c>
      <c r="AE82" s="1132"/>
    </row>
    <row r="83" spans="1:31" x14ac:dyDescent="0.2">
      <c r="A83" s="107">
        <v>1986</v>
      </c>
      <c r="B83" s="135">
        <f>compopeinc!R75</f>
        <v>0.36340051889419556</v>
      </c>
      <c r="C83" s="136">
        <f>compopeinc!S75</f>
        <v>4.5000005513429642E-2</v>
      </c>
      <c r="D83" s="136">
        <f>compopeinc!T75</f>
        <v>4.2015946586616337E-2</v>
      </c>
      <c r="E83" s="136">
        <f>compopeinc!U75</f>
        <v>1.7362749204039574E-2</v>
      </c>
      <c r="F83" s="136">
        <f>compopeinc!V75</f>
        <v>1.5688007697463036E-2</v>
      </c>
      <c r="G83" s="136">
        <f>compopeinc!W75</f>
        <v>8.1929740030318499E-2</v>
      </c>
      <c r="H83" s="136">
        <f>compopeinc!X75</f>
        <v>0.13444665693278648</v>
      </c>
      <c r="I83" s="142">
        <f>compopeinc!Y75</f>
        <v>2.6957414442941172E-2</v>
      </c>
      <c r="J83" s="170">
        <f>compopeinc!Z75</f>
        <v>0.25615808367729187</v>
      </c>
      <c r="K83" s="136">
        <f>compopeinc!AA75</f>
        <v>3.9735559374094009E-2</v>
      </c>
      <c r="L83" s="136">
        <f>compopeinc!AB75</f>
        <v>3.4126114216633141E-2</v>
      </c>
      <c r="M83" s="136">
        <f>compopeinc!AC75</f>
        <v>1.4276120811700821E-2</v>
      </c>
      <c r="N83" s="136">
        <f>compopeinc!AD75</f>
        <v>1.3254472054541111E-2</v>
      </c>
      <c r="O83" s="136">
        <f>compopeinc!AE75</f>
        <v>5.3815721999853849E-2</v>
      </c>
      <c r="P83" s="136">
        <f>compopeinc!AF75</f>
        <v>7.8467088448654493E-2</v>
      </c>
      <c r="Q83" s="136">
        <f>compopeinc!AG75</f>
        <v>2.2482998040665312E-2</v>
      </c>
      <c r="R83" s="106">
        <f>compopeinc!AH75</f>
        <v>0.11970000714063644</v>
      </c>
      <c r="S83" s="105">
        <f>compopeinc!AI75</f>
        <v>2.8088835999369621E-2</v>
      </c>
      <c r="T83" s="105">
        <f>compopeinc!AJ75</f>
        <v>1.8782513099722564E-2</v>
      </c>
      <c r="U83" s="105">
        <f>compopeinc!AK75</f>
        <v>8.8482690043747425E-3</v>
      </c>
      <c r="V83" s="105">
        <f>compopeinc!AL75</f>
        <v>7.7352412045001984E-3</v>
      </c>
      <c r="W83" s="105">
        <f>compopeinc!AM75</f>
        <v>1.6894295578822494E-2</v>
      </c>
      <c r="X83" s="105">
        <f>compopeinc!AN75</f>
        <v>2.763500166226656E-2</v>
      </c>
      <c r="Y83" s="134">
        <f>compopeinc!AO75</f>
        <v>1.1715848379689147E-2</v>
      </c>
      <c r="Z83" s="1130"/>
      <c r="AA83" s="931"/>
      <c r="AB83" s="599">
        <f t="shared" si="3"/>
        <v>-1.5133991837501526E-9</v>
      </c>
      <c r="AC83" s="599">
        <f t="shared" si="4"/>
        <v>8.7311491370201111E-9</v>
      </c>
      <c r="AD83" s="599">
        <f t="shared" si="5"/>
        <v>2.2118911147117615E-9</v>
      </c>
      <c r="AE83" s="1132"/>
    </row>
    <row r="84" spans="1:31" x14ac:dyDescent="0.2">
      <c r="A84" s="107">
        <v>1987</v>
      </c>
      <c r="B84" s="135">
        <f>compopeinc!R76</f>
        <v>0.37466073036193848</v>
      </c>
      <c r="C84" s="136">
        <f>compopeinc!S76</f>
        <v>4.773031547665596E-2</v>
      </c>
      <c r="D84" s="136">
        <f>compopeinc!T76</f>
        <v>4.043958627153188E-2</v>
      </c>
      <c r="E84" s="136">
        <f>compopeinc!U76</f>
        <v>1.6519942320883274E-2</v>
      </c>
      <c r="F84" s="136">
        <f>compopeinc!V76</f>
        <v>1.6445660963654518E-2</v>
      </c>
      <c r="G84" s="136">
        <f>compopeinc!W76</f>
        <v>8.1161916255950928E-2</v>
      </c>
      <c r="H84" s="136">
        <f>compopeinc!X76</f>
        <v>0.14338137645297297</v>
      </c>
      <c r="I84" s="142">
        <f>compopeinc!Y76</f>
        <v>2.8981936461994571E-2</v>
      </c>
      <c r="J84" s="170">
        <f>compopeinc!Z76</f>
        <v>0.26930379867553711</v>
      </c>
      <c r="K84" s="136">
        <f>compopeinc!AA76</f>
        <v>4.2394679039716721E-2</v>
      </c>
      <c r="L84" s="136">
        <f>compopeinc!AB76</f>
        <v>3.4278002567589283E-2</v>
      </c>
      <c r="M84" s="136">
        <f>compopeinc!AC76</f>
        <v>1.3784710317850113E-2</v>
      </c>
      <c r="N84" s="136">
        <f>compopeinc!AD76</f>
        <v>1.4087086543440819E-2</v>
      </c>
      <c r="O84" s="136">
        <f>compopeinc!AE76</f>
        <v>5.3566924994811416E-2</v>
      </c>
      <c r="P84" s="136">
        <f>compopeinc!AF76</f>
        <v>8.7014413816085129E-2</v>
      </c>
      <c r="Q84" s="136">
        <f>compopeinc!AG76</f>
        <v>2.4177995133051598E-2</v>
      </c>
      <c r="R84" s="106">
        <f>compopeinc!AH76</f>
        <v>0.13233911991119385</v>
      </c>
      <c r="S84" s="105">
        <f>compopeinc!AI76</f>
        <v>3.1015144661068916E-2</v>
      </c>
      <c r="T84" s="105">
        <f>compopeinc!AJ76</f>
        <v>2.073814527830109E-2</v>
      </c>
      <c r="U84" s="105">
        <f>compopeinc!AK76</f>
        <v>8.4721927996724844E-3</v>
      </c>
      <c r="V84" s="105">
        <f>compopeinc!AL76</f>
        <v>8.3684539422392845E-3</v>
      </c>
      <c r="W84" s="105">
        <f>compopeinc!AM76</f>
        <v>1.8552749883383512E-2</v>
      </c>
      <c r="X84" s="105">
        <f>compopeinc!AN76</f>
        <v>3.3013999728828923E-2</v>
      </c>
      <c r="Y84" s="134">
        <f>compopeinc!AO76</f>
        <v>1.2178433559491974E-2</v>
      </c>
      <c r="Z84" s="1130"/>
      <c r="AA84" s="931"/>
      <c r="AB84" s="599">
        <f t="shared" si="3"/>
        <v>-3.8417056758000001E-9</v>
      </c>
      <c r="AC84" s="599">
        <f t="shared" si="4"/>
        <v>-1.3737007975578308E-8</v>
      </c>
      <c r="AD84" s="599">
        <f t="shared" si="5"/>
        <v>5.8207660913467407E-11</v>
      </c>
      <c r="AE84" s="1132"/>
    </row>
    <row r="85" spans="1:31" x14ac:dyDescent="0.2">
      <c r="A85" s="107">
        <v>1988</v>
      </c>
      <c r="B85" s="135">
        <f>compopeinc!R77</f>
        <v>0.39246952533721924</v>
      </c>
      <c r="C85" s="136">
        <f>compopeinc!S77</f>
        <v>5.4194036871194839E-2</v>
      </c>
      <c r="D85" s="136">
        <f>compopeinc!T77</f>
        <v>3.925459214951843E-2</v>
      </c>
      <c r="E85" s="136">
        <f>compopeinc!U77</f>
        <v>1.6749229282140732E-2</v>
      </c>
      <c r="F85" s="136">
        <f>compopeinc!V77</f>
        <v>1.749761775135994E-2</v>
      </c>
      <c r="G85" s="136">
        <f>compopeinc!W77</f>
        <v>8.2386290654540062E-2</v>
      </c>
      <c r="H85" s="136">
        <f>compopeinc!X77</f>
        <v>0.15179416462502804</v>
      </c>
      <c r="I85" s="142">
        <f>compopeinc!Y77</f>
        <v>3.0593597146650896E-2</v>
      </c>
      <c r="J85" s="170">
        <f>compopeinc!Z77</f>
        <v>0.28916138410568237</v>
      </c>
      <c r="K85" s="136">
        <f>compopeinc!AA77</f>
        <v>4.9414001405239105E-2</v>
      </c>
      <c r="L85" s="136">
        <f>compopeinc!AB77</f>
        <v>3.3711519441567361E-2</v>
      </c>
      <c r="M85" s="136">
        <f>compopeinc!AC77</f>
        <v>1.3812411576509476E-2</v>
      </c>
      <c r="N85" s="136">
        <f>compopeinc!AD77</f>
        <v>1.5309394337236881E-2</v>
      </c>
      <c r="O85" s="136">
        <f>compopeinc!AE77</f>
        <v>5.5496132234111428E-2</v>
      </c>
      <c r="P85" s="136">
        <f>compopeinc!AF77</f>
        <v>9.525284179826457E-2</v>
      </c>
      <c r="Q85" s="136">
        <f>compopeinc!AG77</f>
        <v>2.6165082032185014E-2</v>
      </c>
      <c r="R85" s="106">
        <f>compopeinc!AH77</f>
        <v>0.15223731100559235</v>
      </c>
      <c r="S85" s="105">
        <f>compopeinc!AI77</f>
        <v>3.8384575396776199E-2</v>
      </c>
      <c r="T85" s="105">
        <f>compopeinc!AJ77</f>
        <v>2.0600213436409831E-2</v>
      </c>
      <c r="U85" s="105">
        <f>compopeinc!AK77</f>
        <v>8.3358907140791416E-3</v>
      </c>
      <c r="V85" s="105">
        <f>compopeinc!AL77</f>
        <v>9.4608217477798462E-3</v>
      </c>
      <c r="W85" s="105">
        <f>compopeinc!AM77</f>
        <v>2.1294358186423779E-2</v>
      </c>
      <c r="X85" s="105">
        <f>compopeinc!AN77</f>
        <v>4.0504587546554803E-2</v>
      </c>
      <c r="Y85" s="134">
        <f>compopeinc!AO77</f>
        <v>1.3656856294157504E-2</v>
      </c>
      <c r="Z85" s="1130"/>
      <c r="AA85" s="931"/>
      <c r="AB85" s="599">
        <f t="shared" si="3"/>
        <v>-3.14321368932724E-9</v>
      </c>
      <c r="AC85" s="599">
        <f t="shared" si="4"/>
        <v>1.280568540096283E-9</v>
      </c>
      <c r="AD85" s="599">
        <f t="shared" si="5"/>
        <v>7.6834112405776978E-9</v>
      </c>
      <c r="AE85" s="1132"/>
    </row>
    <row r="86" spans="1:31" x14ac:dyDescent="0.2">
      <c r="A86" s="107">
        <v>1989</v>
      </c>
      <c r="B86" s="135">
        <f>compopeinc!R78</f>
        <v>0.38794595003128052</v>
      </c>
      <c r="C86" s="136">
        <f>compopeinc!S78</f>
        <v>5.3328834474086761E-2</v>
      </c>
      <c r="D86" s="136">
        <f>compopeinc!T78</f>
        <v>4.2187429498881102E-2</v>
      </c>
      <c r="E86" s="136">
        <f>compopeinc!U78</f>
        <v>1.6311859712004662E-2</v>
      </c>
      <c r="F86" s="136">
        <f>compopeinc!V78</f>
        <v>1.6657976433634758E-2</v>
      </c>
      <c r="G86" s="136">
        <f>compopeinc!W78</f>
        <v>8.1446470692753792E-2</v>
      </c>
      <c r="H86" s="136">
        <f>compopeinc!X78</f>
        <v>0.1489295690686952</v>
      </c>
      <c r="I86" s="142">
        <f>compopeinc!Y78</f>
        <v>2.908381713614356E-2</v>
      </c>
      <c r="J86" s="170">
        <f>compopeinc!Z78</f>
        <v>0.28391420841217041</v>
      </c>
      <c r="K86" s="136">
        <f>compopeinc!AA78</f>
        <v>4.8415344208478928E-2</v>
      </c>
      <c r="L86" s="136">
        <f>compopeinc!AB78</f>
        <v>3.6188822705298662E-2</v>
      </c>
      <c r="M86" s="136">
        <f>compopeinc!AC78</f>
        <v>1.3514692895114422E-2</v>
      </c>
      <c r="N86" s="136">
        <f>compopeinc!AD78</f>
        <v>1.452256366610527E-2</v>
      </c>
      <c r="O86" s="136">
        <f>compopeinc!AE78</f>
        <v>5.4361642338335514E-2</v>
      </c>
      <c r="P86" s="136">
        <f>compopeinc!AF78</f>
        <v>9.2120918270554839E-2</v>
      </c>
      <c r="Q86" s="136">
        <f>compopeinc!AG78</f>
        <v>2.4790225725266637E-2</v>
      </c>
      <c r="R86" s="106">
        <f>compopeinc!AH78</f>
        <v>0.1469816118478775</v>
      </c>
      <c r="S86" s="105">
        <f>compopeinc!AI78</f>
        <v>3.7528213113546371E-2</v>
      </c>
      <c r="T86" s="105">
        <f>compopeinc!AJ78</f>
        <v>2.3007154173683375E-2</v>
      </c>
      <c r="U86" s="105">
        <f>compopeinc!AK78</f>
        <v>7.9358932562172413E-3</v>
      </c>
      <c r="V86" s="105">
        <f>compopeinc!AL78</f>
        <v>8.8550075888633728E-3</v>
      </c>
      <c r="W86" s="105">
        <f>compopeinc!AM78</f>
        <v>2.0889667328447104E-2</v>
      </c>
      <c r="X86" s="105">
        <f>compopeinc!AN78</f>
        <v>3.5901355863780016E-2</v>
      </c>
      <c r="Y86" s="134">
        <f>compopeinc!AO78</f>
        <v>1.2864328847035532E-2</v>
      </c>
      <c r="Z86" s="1130"/>
      <c r="AA86" s="931"/>
      <c r="AB86" s="599">
        <f t="shared" si="3"/>
        <v>-6.9849193096160889E-9</v>
      </c>
      <c r="AC86" s="599">
        <f t="shared" si="4"/>
        <v>-1.3969838619232178E-9</v>
      </c>
      <c r="AD86" s="599">
        <f t="shared" si="5"/>
        <v>-8.3236955106258392E-9</v>
      </c>
      <c r="AE86" s="1132"/>
    </row>
    <row r="87" spans="1:31" x14ac:dyDescent="0.2">
      <c r="A87" s="113">
        <v>1990</v>
      </c>
      <c r="B87" s="146">
        <f>compopeinc!R79</f>
        <v>0.38766211271286011</v>
      </c>
      <c r="C87" s="145">
        <f>compopeinc!S79</f>
        <v>5.0448644906282425E-2</v>
      </c>
      <c r="D87" s="145">
        <f>compopeinc!T79</f>
        <v>4.0122576057910919E-2</v>
      </c>
      <c r="E87" s="145">
        <f>compopeinc!U79</f>
        <v>1.6983453184366226E-2</v>
      </c>
      <c r="F87" s="145">
        <f>compopeinc!V79</f>
        <v>1.652350090444088E-2</v>
      </c>
      <c r="G87" s="145">
        <f>compopeinc!W79</f>
        <v>8.1492959056049585E-2</v>
      </c>
      <c r="H87" s="145">
        <f>compopeinc!X79</f>
        <v>0.15299884883899736</v>
      </c>
      <c r="I87" s="144">
        <f>compopeinc!Y79</f>
        <v>2.9092115329312808E-2</v>
      </c>
      <c r="J87" s="173">
        <f>compopeinc!Z79</f>
        <v>0.28352749347686768</v>
      </c>
      <c r="K87" s="145">
        <f>compopeinc!AA79</f>
        <v>4.5747090131044388E-2</v>
      </c>
      <c r="L87" s="145">
        <f>compopeinc!AB79</f>
        <v>3.4672526991926134E-2</v>
      </c>
      <c r="M87" s="145">
        <f>compopeinc!AC79</f>
        <v>1.379694789648056E-2</v>
      </c>
      <c r="N87" s="145">
        <f>compopeinc!AD79</f>
        <v>1.4460345730185509E-2</v>
      </c>
      <c r="O87" s="145">
        <f>compopeinc!AE79</f>
        <v>5.4374164901673794E-2</v>
      </c>
      <c r="P87" s="145">
        <f>compopeinc!AF79</f>
        <v>9.5491196584361282E-2</v>
      </c>
      <c r="Q87" s="145">
        <f>compopeinc!AG79</f>
        <v>2.4985216933829105E-2</v>
      </c>
      <c r="R87" s="112">
        <f>compopeinc!AH79</f>
        <v>0.14710064232349396</v>
      </c>
      <c r="S87" s="111">
        <f>compopeinc!AI79</f>
        <v>3.5035207867622375E-2</v>
      </c>
      <c r="T87" s="111">
        <f>compopeinc!AJ79</f>
        <v>2.182953612646088E-2</v>
      </c>
      <c r="U87" s="111">
        <f>compopeinc!AK79</f>
        <v>7.8660978469997644E-3</v>
      </c>
      <c r="V87" s="111">
        <f>compopeinc!AL79</f>
        <v>8.9688245207071304E-3</v>
      </c>
      <c r="W87" s="111">
        <f>compopeinc!AM79</f>
        <v>2.1317203179933131E-2</v>
      </c>
      <c r="X87" s="111">
        <f>compopeinc!AN79</f>
        <v>3.8579146046609766E-2</v>
      </c>
      <c r="Y87" s="172">
        <f>compopeinc!AO79</f>
        <v>1.350463098432016E-2</v>
      </c>
      <c r="Z87" s="1130"/>
      <c r="AA87" s="931"/>
      <c r="AB87" s="599">
        <f t="shared" si="3"/>
        <v>1.4435499851028766E-8</v>
      </c>
      <c r="AC87" s="599">
        <f t="shared" si="4"/>
        <v>4.3073669075965881E-9</v>
      </c>
      <c r="AD87" s="599">
        <f t="shared" si="5"/>
        <v>-4.2491592744386963E-9</v>
      </c>
      <c r="AE87" s="1132"/>
    </row>
    <row r="88" spans="1:31" x14ac:dyDescent="0.2">
      <c r="A88" s="107">
        <v>1991</v>
      </c>
      <c r="B88" s="135">
        <f>compopeinc!R80</f>
        <v>0.38330632448196411</v>
      </c>
      <c r="C88" s="136">
        <f>compopeinc!S80</f>
        <v>4.6661116182804108E-2</v>
      </c>
      <c r="D88" s="136">
        <f>compopeinc!T80</f>
        <v>3.578257467597723E-2</v>
      </c>
      <c r="E88" s="136">
        <f>compopeinc!U80</f>
        <v>1.878008060157299E-2</v>
      </c>
      <c r="F88" s="136">
        <f>compopeinc!V80</f>
        <v>1.6311531886458397E-2</v>
      </c>
      <c r="G88" s="136">
        <f>compopeinc!W80</f>
        <v>8.4816689603030682E-2</v>
      </c>
      <c r="H88" s="136">
        <f>compopeinc!X80</f>
        <v>0.15284860062664973</v>
      </c>
      <c r="I88" s="142">
        <f>compopeinc!Y80</f>
        <v>2.8105725317535538E-2</v>
      </c>
      <c r="J88" s="170">
        <f>compopeinc!Z80</f>
        <v>0.27657222747802734</v>
      </c>
      <c r="K88" s="136">
        <f>compopeinc!AA80</f>
        <v>4.135025292634964E-2</v>
      </c>
      <c r="L88" s="136">
        <f>compopeinc!AB80</f>
        <v>3.1592123676091433E-2</v>
      </c>
      <c r="M88" s="136">
        <f>compopeinc!AC80</f>
        <v>1.531686820089817E-2</v>
      </c>
      <c r="N88" s="136">
        <f>compopeinc!AD80</f>
        <v>1.4206093735992908E-2</v>
      </c>
      <c r="O88" s="136">
        <f>compopeinc!AE80</f>
        <v>5.6620406685397029E-2</v>
      </c>
      <c r="P88" s="136">
        <f>compopeinc!AF80</f>
        <v>9.3542307609548889E-2</v>
      </c>
      <c r="Q88" s="136">
        <f>compopeinc!AG80</f>
        <v>2.3944182327160515E-2</v>
      </c>
      <c r="R88" s="106">
        <f>compopeinc!AH80</f>
        <v>0.13648337125778198</v>
      </c>
      <c r="S88" s="105">
        <f>compopeinc!AI80</f>
        <v>2.9923476278781891E-2</v>
      </c>
      <c r="T88" s="105">
        <f>compopeinc!AJ80</f>
        <v>2.0527912536635995E-2</v>
      </c>
      <c r="U88" s="105">
        <f>compopeinc!AK80</f>
        <v>8.5972605738788843E-3</v>
      </c>
      <c r="V88" s="105">
        <f>compopeinc!AL80</f>
        <v>8.7205627933144569E-3</v>
      </c>
      <c r="W88" s="105">
        <f>compopeinc!AM80</f>
        <v>2.0149565418250859E-2</v>
      </c>
      <c r="X88" s="105">
        <f>compopeinc!AN80</f>
        <v>3.5936190847677574E-2</v>
      </c>
      <c r="Y88" s="134">
        <f>compopeinc!AO80</f>
        <v>1.2628399200367348E-2</v>
      </c>
      <c r="Z88" s="1130"/>
      <c r="AA88" s="931"/>
      <c r="AB88" s="599">
        <f t="shared" si="3"/>
        <v>5.5879354476928711E-9</v>
      </c>
      <c r="AC88" s="599">
        <f t="shared" si="4"/>
        <v>-7.6834112405776978E-9</v>
      </c>
      <c r="AD88" s="599">
        <f t="shared" si="5"/>
        <v>3.6088749766349792E-9</v>
      </c>
      <c r="AE88" s="1132"/>
    </row>
    <row r="89" spans="1:31" x14ac:dyDescent="0.2">
      <c r="A89" s="107">
        <v>1992</v>
      </c>
      <c r="B89" s="135">
        <f>compopeinc!R81</f>
        <v>0.39432132244110107</v>
      </c>
      <c r="C89" s="136">
        <f>compopeinc!S81</f>
        <v>5.0850886851549149E-2</v>
      </c>
      <c r="D89" s="136">
        <f>compopeinc!T81</f>
        <v>3.0936262803152204E-2</v>
      </c>
      <c r="E89" s="136">
        <f>compopeinc!U81</f>
        <v>2.0761951804161072E-2</v>
      </c>
      <c r="F89" s="136">
        <f>compopeinc!V81</f>
        <v>1.7203450202941895E-2</v>
      </c>
      <c r="G89" s="136">
        <f>compopeinc!W81</f>
        <v>8.2570364000275731E-2</v>
      </c>
      <c r="H89" s="136">
        <f>compopeinc!X81</f>
        <v>0.16197213943938515</v>
      </c>
      <c r="I89" s="142">
        <f>compopeinc!Y81</f>
        <v>3.0026286431748647E-2</v>
      </c>
      <c r="J89" s="170">
        <f>compopeinc!Z81</f>
        <v>0.28825309872627258</v>
      </c>
      <c r="K89" s="136">
        <f>compopeinc!AA81</f>
        <v>4.5370358973741531E-2</v>
      </c>
      <c r="L89" s="136">
        <f>compopeinc!AB81</f>
        <v>2.7384365210309625E-2</v>
      </c>
      <c r="M89" s="136">
        <f>compopeinc!AC81</f>
        <v>1.7103255726397038E-2</v>
      </c>
      <c r="N89" s="136">
        <f>compopeinc!AD81</f>
        <v>1.5302618965506554E-2</v>
      </c>
      <c r="O89" s="136">
        <f>compopeinc!AE81</f>
        <v>5.5685564642772079E-2</v>
      </c>
      <c r="P89" s="136">
        <f>compopeinc!AF81</f>
        <v>0.10123122156624406</v>
      </c>
      <c r="Q89" s="136">
        <f>compopeinc!AG81</f>
        <v>2.6175713641301702E-2</v>
      </c>
      <c r="R89" s="106">
        <f>compopeinc!AH81</f>
        <v>0.14680194854736328</v>
      </c>
      <c r="S89" s="105">
        <f>compopeinc!AI81</f>
        <v>3.3071178942918777E-2</v>
      </c>
      <c r="T89" s="105">
        <f>compopeinc!AJ81</f>
        <v>1.7411223117960617E-2</v>
      </c>
      <c r="U89" s="105">
        <f>compopeinc!AK81</f>
        <v>9.5297524239867926E-3</v>
      </c>
      <c r="V89" s="105">
        <f>compopeinc!AL81</f>
        <v>9.7710378468036652E-3</v>
      </c>
      <c r="W89" s="105">
        <f>compopeinc!AM81</f>
        <v>2.0120625209528953E-2</v>
      </c>
      <c r="X89" s="105">
        <f>compopeinc!AN81</f>
        <v>4.2351811277321252E-2</v>
      </c>
      <c r="Y89" s="134">
        <f>compopeinc!AO81</f>
        <v>1.4546323017576067E-2</v>
      </c>
      <c r="Z89" s="1130"/>
      <c r="AA89" s="931"/>
      <c r="AB89" s="599">
        <f t="shared" si="3"/>
        <v>-1.909211277961731E-8</v>
      </c>
      <c r="AC89" s="599">
        <f t="shared" si="4"/>
        <v>0</v>
      </c>
      <c r="AD89" s="599">
        <f t="shared" si="5"/>
        <v>-3.2887328416109085E-9</v>
      </c>
      <c r="AE89" s="1132"/>
    </row>
    <row r="90" spans="1:31" x14ac:dyDescent="0.2">
      <c r="A90" s="107">
        <v>1993</v>
      </c>
      <c r="B90" s="135">
        <f>compopeinc!R82</f>
        <v>0.39090061187744141</v>
      </c>
      <c r="C90" s="136">
        <f>compopeinc!S82</f>
        <v>5.1563814282417297E-2</v>
      </c>
      <c r="D90" s="136">
        <f>compopeinc!T82</f>
        <v>2.8723890194669366E-2</v>
      </c>
      <c r="E90" s="136">
        <f>compopeinc!U82</f>
        <v>2.2479362785816193E-2</v>
      </c>
      <c r="F90" s="136">
        <f>compopeinc!V82</f>
        <v>1.7158528789877892E-2</v>
      </c>
      <c r="G90" s="136">
        <f>compopeinc!W82</f>
        <v>8.2632218021899462E-2</v>
      </c>
      <c r="H90" s="136">
        <f>compopeinc!X82</f>
        <v>0.15793398420693636</v>
      </c>
      <c r="I90" s="142">
        <f>compopeinc!Y82</f>
        <v>3.0408808706381331E-2</v>
      </c>
      <c r="J90" s="170">
        <f>compopeinc!Z82</f>
        <v>0.28352516889572144</v>
      </c>
      <c r="K90" s="136">
        <f>compopeinc!AA82</f>
        <v>4.5445479452610016E-2</v>
      </c>
      <c r="L90" s="136">
        <f>compopeinc!AB82</f>
        <v>2.5555581669323146E-2</v>
      </c>
      <c r="M90" s="136">
        <f>compopeinc!AC82</f>
        <v>1.784657035022974E-2</v>
      </c>
      <c r="N90" s="136">
        <f>compopeinc!AD82</f>
        <v>1.5101016499102116E-2</v>
      </c>
      <c r="O90" s="136">
        <f>compopeinc!AE82</f>
        <v>5.408511683344841E-2</v>
      </c>
      <c r="P90" s="136">
        <f>compopeinc!AF82</f>
        <v>9.9301231807942578E-2</v>
      </c>
      <c r="Q90" s="136">
        <f>compopeinc!AG82</f>
        <v>2.6190175891940413E-2</v>
      </c>
      <c r="R90" s="106">
        <f>compopeinc!AH82</f>
        <v>0.14140902459621429</v>
      </c>
      <c r="S90" s="105">
        <f>compopeinc!AI82</f>
        <v>3.2777212560176849E-2</v>
      </c>
      <c r="T90" s="105">
        <f>compopeinc!AJ82</f>
        <v>1.6576493333559483E-2</v>
      </c>
      <c r="U90" s="105">
        <f>compopeinc!AK82</f>
        <v>9.5725078135728836E-3</v>
      </c>
      <c r="V90" s="105">
        <f>compopeinc!AL82</f>
        <v>9.6627874299883842E-3</v>
      </c>
      <c r="W90" s="105">
        <f>compopeinc!AM82</f>
        <v>1.9962668942753226E-2</v>
      </c>
      <c r="X90" s="105">
        <f>compopeinc!AN82</f>
        <v>3.8625436926828897E-2</v>
      </c>
      <c r="Y90" s="134">
        <f>compopeinc!AO82</f>
        <v>1.4231910371584618E-2</v>
      </c>
      <c r="Z90" s="1130"/>
      <c r="AA90" s="931"/>
      <c r="AB90" s="599">
        <f t="shared" si="3"/>
        <v>4.889443461220111E-9</v>
      </c>
      <c r="AC90" s="599">
        <f t="shared" si="4"/>
        <v>-3.6088749766349792E-9</v>
      </c>
      <c r="AD90" s="599">
        <f t="shared" si="5"/>
        <v>7.2177499532699585E-9</v>
      </c>
      <c r="AE90" s="1132"/>
    </row>
    <row r="91" spans="1:31" x14ac:dyDescent="0.2">
      <c r="A91" s="107">
        <v>1994</v>
      </c>
      <c r="B91" s="135">
        <f>compopeinc!R83</f>
        <v>0.39153984189033508</v>
      </c>
      <c r="C91" s="136">
        <f>compopeinc!S83</f>
        <v>5.5822283029556274E-2</v>
      </c>
      <c r="D91" s="136">
        <f>compopeinc!T83</f>
        <v>2.6933868648484349E-2</v>
      </c>
      <c r="E91" s="136">
        <f>compopeinc!U83</f>
        <v>2.2772994823753834E-2</v>
      </c>
      <c r="F91" s="136">
        <f>compopeinc!V83</f>
        <v>1.6589047387242317E-2</v>
      </c>
      <c r="G91" s="136">
        <f>compopeinc!W83</f>
        <v>8.4931602468714118E-2</v>
      </c>
      <c r="H91" s="136">
        <f>compopeinc!X83</f>
        <v>0.15399777371754753</v>
      </c>
      <c r="I91" s="142">
        <f>compopeinc!Y83</f>
        <v>3.0492271815036661E-2</v>
      </c>
      <c r="J91" s="170">
        <f>compopeinc!Z83</f>
        <v>0.28354790806770325</v>
      </c>
      <c r="K91" s="136">
        <f>compopeinc!AA83</f>
        <v>4.9870051443576813E-2</v>
      </c>
      <c r="L91" s="136">
        <f>compopeinc!AB83</f>
        <v>2.3963151266798377E-2</v>
      </c>
      <c r="M91" s="136">
        <f>compopeinc!AC83</f>
        <v>1.7574180848896503E-2</v>
      </c>
      <c r="N91" s="136">
        <f>compopeinc!AD83</f>
        <v>1.4366971328854561E-2</v>
      </c>
      <c r="O91" s="136">
        <f>compopeinc!AE83</f>
        <v>5.6002824101597071E-2</v>
      </c>
      <c r="P91" s="136">
        <f>compopeinc!AF83</f>
        <v>9.5966910217891901E-2</v>
      </c>
      <c r="Q91" s="136">
        <f>compopeinc!AG83</f>
        <v>2.5803822818208966E-2</v>
      </c>
      <c r="R91" s="106">
        <f>compopeinc!AH83</f>
        <v>0.14049772918224335</v>
      </c>
      <c r="S91" s="105">
        <f>compopeinc!AI83</f>
        <v>3.6937955766916275E-2</v>
      </c>
      <c r="T91" s="105">
        <f>compopeinc!AJ83</f>
        <v>1.5982880198862404E-2</v>
      </c>
      <c r="U91" s="105">
        <f>compopeinc!AK83</f>
        <v>8.7181548587977886E-3</v>
      </c>
      <c r="V91" s="105">
        <f>compopeinc!AL83</f>
        <v>8.9390678331255913E-3</v>
      </c>
      <c r="W91" s="105">
        <f>compopeinc!AM83</f>
        <v>1.9714188703801483E-2</v>
      </c>
      <c r="X91" s="105">
        <f>compopeinc!AN83</f>
        <v>3.6552680282130767E-2</v>
      </c>
      <c r="Y91" s="134">
        <f>compopeinc!AO83</f>
        <v>1.3652792807459901E-2</v>
      </c>
      <c r="Z91" s="1130"/>
      <c r="AA91" s="931"/>
      <c r="AB91" s="599">
        <f t="shared" si="3"/>
        <v>0</v>
      </c>
      <c r="AC91" s="599">
        <f t="shared" si="4"/>
        <v>-3.9581209421157837E-9</v>
      </c>
      <c r="AD91" s="599">
        <f t="shared" si="5"/>
        <v>8.7311491370201111E-9</v>
      </c>
      <c r="AE91" s="1132"/>
    </row>
    <row r="92" spans="1:31" x14ac:dyDescent="0.2">
      <c r="A92" s="107">
        <v>1995</v>
      </c>
      <c r="B92" s="135">
        <f>compopeinc!R84</f>
        <v>0.39898625016212463</v>
      </c>
      <c r="C92" s="136">
        <f>compopeinc!S84</f>
        <v>5.778304859995842E-2</v>
      </c>
      <c r="D92" s="136">
        <f>compopeinc!T84</f>
        <v>2.6661548297852278E-2</v>
      </c>
      <c r="E92" s="136">
        <f>compopeinc!U84</f>
        <v>2.3040876723825932E-2</v>
      </c>
      <c r="F92" s="136">
        <f>compopeinc!V84</f>
        <v>1.6346031799912453E-2</v>
      </c>
      <c r="G92" s="136">
        <f>compopeinc!W84</f>
        <v>8.9896414894610643E-2</v>
      </c>
      <c r="H92" s="136">
        <f>compopeinc!X84</f>
        <v>0.15564868907476975</v>
      </c>
      <c r="I92" s="142">
        <f>compopeinc!Y84</f>
        <v>2.9609654741033789E-2</v>
      </c>
      <c r="J92" s="170">
        <f>compopeinc!Z84</f>
        <v>0.2904391884803772</v>
      </c>
      <c r="K92" s="136">
        <f>compopeinc!AA84</f>
        <v>5.1594112068414688E-2</v>
      </c>
      <c r="L92" s="136">
        <f>compopeinc!AB84</f>
        <v>2.3546399548649788E-2</v>
      </c>
      <c r="M92" s="136">
        <f>compopeinc!AC84</f>
        <v>1.7518819309771061E-2</v>
      </c>
      <c r="N92" s="136">
        <f>compopeinc!AD84</f>
        <v>1.4388140290975571E-2</v>
      </c>
      <c r="O92" s="136">
        <f>compopeinc!AE84</f>
        <v>5.8802742045372725E-2</v>
      </c>
      <c r="P92" s="136">
        <f>compopeinc!AF84</f>
        <v>9.9071457337198035E-2</v>
      </c>
      <c r="Q92" s="136">
        <f>compopeinc!AG84</f>
        <v>2.5517519276979192E-2</v>
      </c>
      <c r="R92" s="106">
        <f>compopeinc!AH84</f>
        <v>0.14519089460372925</v>
      </c>
      <c r="S92" s="105">
        <f>compopeinc!AI84</f>
        <v>3.8098309189081192E-2</v>
      </c>
      <c r="T92" s="105">
        <f>compopeinc!AJ84</f>
        <v>1.5878453967161477E-2</v>
      </c>
      <c r="U92" s="105">
        <f>compopeinc!AK84</f>
        <v>8.5798590444028378E-3</v>
      </c>
      <c r="V92" s="105">
        <f>compopeinc!AL84</f>
        <v>9.0635176748037338E-3</v>
      </c>
      <c r="W92" s="105">
        <f>compopeinc!AM84</f>
        <v>2.0147703122347593E-2</v>
      </c>
      <c r="X92" s="105">
        <f>compopeinc!AN84</f>
        <v>3.9590119242812812E-2</v>
      </c>
      <c r="Y92" s="134">
        <f>compopeinc!AO84</f>
        <v>1.3832931082551061E-2</v>
      </c>
      <c r="Z92" s="1130"/>
      <c r="AA92" s="931"/>
      <c r="AB92" s="599">
        <f t="shared" si="3"/>
        <v>-1.3969838619232178E-8</v>
      </c>
      <c r="AC92" s="599">
        <f t="shared" si="4"/>
        <v>-1.3969838619232178E-9</v>
      </c>
      <c r="AD92" s="599">
        <f t="shared" si="5"/>
        <v>1.280568540096283E-9</v>
      </c>
      <c r="AE92" s="1132"/>
    </row>
    <row r="93" spans="1:31" x14ac:dyDescent="0.2">
      <c r="A93" s="107">
        <v>1996</v>
      </c>
      <c r="B93" s="135">
        <f>compopeinc!R85</f>
        <v>0.40806296467781067</v>
      </c>
      <c r="C93" s="136">
        <f>compopeinc!S85</f>
        <v>6.2320224940776825E-2</v>
      </c>
      <c r="D93" s="136">
        <f>compopeinc!T85</f>
        <v>2.5452246656641364E-2</v>
      </c>
      <c r="E93" s="136">
        <f>compopeinc!U85</f>
        <v>2.2390570491552353E-2</v>
      </c>
      <c r="F93" s="136">
        <f>compopeinc!V85</f>
        <v>1.7887275665998459E-2</v>
      </c>
      <c r="G93" s="136">
        <f>compopeinc!W85</f>
        <v>9.117873152717948E-2</v>
      </c>
      <c r="H93" s="136">
        <f>compopeinc!X85</f>
        <v>0.15665801809102983</v>
      </c>
      <c r="I93" s="142">
        <f>compopeinc!Y85</f>
        <v>3.2175905919366178E-2</v>
      </c>
      <c r="J93" s="170">
        <f>compopeinc!Z85</f>
        <v>0.29988175630569458</v>
      </c>
      <c r="K93" s="136">
        <f>compopeinc!AA85</f>
        <v>5.572192370891571E-2</v>
      </c>
      <c r="L93" s="136">
        <f>compopeinc!AB85</f>
        <v>2.2409461904317141E-2</v>
      </c>
      <c r="M93" s="136">
        <f>compopeinc!AC85</f>
        <v>1.6826034523546696E-2</v>
      </c>
      <c r="N93" s="136">
        <f>compopeinc!AD85</f>
        <v>1.5805909410119057E-2</v>
      </c>
      <c r="O93" s="136">
        <f>compopeinc!AE85</f>
        <v>6.0142956208437681E-2</v>
      </c>
      <c r="P93" s="136">
        <f>compopeinc!AF85</f>
        <v>0.10126879983718748</v>
      </c>
      <c r="Q93" s="136">
        <f>compopeinc!AG85</f>
        <v>2.7706688408299738E-2</v>
      </c>
      <c r="R93" s="106">
        <f>compopeinc!AH85</f>
        <v>0.1524396538734436</v>
      </c>
      <c r="S93" s="105">
        <f>compopeinc!AI85</f>
        <v>4.1403327137231827E-2</v>
      </c>
      <c r="T93" s="105">
        <f>compopeinc!AJ85</f>
        <v>1.5238306310493499E-2</v>
      </c>
      <c r="U93" s="105">
        <f>compopeinc!AK85</f>
        <v>8.3091675769537687E-3</v>
      </c>
      <c r="V93" s="105">
        <f>compopeinc!AL85</f>
        <v>1.0251601226627827E-2</v>
      </c>
      <c r="W93" s="105">
        <f>compopeinc!AM85</f>
        <v>2.0651144557632506E-2</v>
      </c>
      <c r="X93" s="105">
        <f>compopeinc!AN85</f>
        <v>4.1320244599541867E-2</v>
      </c>
      <c r="Y93" s="134">
        <f>compopeinc!AO85</f>
        <v>1.5265859379956283E-2</v>
      </c>
      <c r="Z93" s="1130"/>
      <c r="AA93" s="931"/>
      <c r="AB93" s="599">
        <f t="shared" si="3"/>
        <v>-8.6147338707043275E-9</v>
      </c>
      <c r="AC93" s="599">
        <f t="shared" si="4"/>
        <v>-1.7695128973205243E-8</v>
      </c>
      <c r="AD93" s="599">
        <f t="shared" si="5"/>
        <v>3.0850060284137726E-9</v>
      </c>
      <c r="AE93" s="1132"/>
    </row>
    <row r="94" spans="1:31" x14ac:dyDescent="0.2">
      <c r="A94" s="107">
        <v>1997</v>
      </c>
      <c r="B94" s="135">
        <f>compopeinc!R86</f>
        <v>0.41532799601554871</v>
      </c>
      <c r="C94" s="136">
        <f>compopeinc!S86</f>
        <v>6.4102806150913239E-2</v>
      </c>
      <c r="D94" s="136">
        <f>compopeinc!T86</f>
        <v>2.550479443743825E-2</v>
      </c>
      <c r="E94" s="136">
        <f>compopeinc!U86</f>
        <v>2.1617482416331768E-2</v>
      </c>
      <c r="F94" s="136">
        <f>compopeinc!V86</f>
        <v>1.8523693084716797E-2</v>
      </c>
      <c r="G94" s="136">
        <f>compopeinc!W86</f>
        <v>9.2558852396905422E-2</v>
      </c>
      <c r="H94" s="136">
        <f>compopeinc!X86</f>
        <v>0.16077229769547752</v>
      </c>
      <c r="I94" s="142">
        <f>compopeinc!Y86</f>
        <v>3.2248068436781858E-2</v>
      </c>
      <c r="J94" s="170">
        <f>compopeinc!Z86</f>
        <v>0.30786484479904175</v>
      </c>
      <c r="K94" s="136">
        <f>compopeinc!AA86</f>
        <v>5.7718068361282349E-2</v>
      </c>
      <c r="L94" s="136">
        <f>compopeinc!AB86</f>
        <v>2.250386169180274E-2</v>
      </c>
      <c r="M94" s="136">
        <f>compopeinc!AC86</f>
        <v>1.6446028836071491E-2</v>
      </c>
      <c r="N94" s="136">
        <f>compopeinc!AD86</f>
        <v>1.6469692811369896E-2</v>
      </c>
      <c r="O94" s="136">
        <f>compopeinc!AE86</f>
        <v>6.1736501287668943E-2</v>
      </c>
      <c r="P94" s="136">
        <f>compopeinc!AF86</f>
        <v>0.10505937847240397</v>
      </c>
      <c r="Q94" s="136">
        <f>compopeinc!AG86</f>
        <v>2.7931304025216611E-2</v>
      </c>
      <c r="R94" s="106">
        <f>compopeinc!AH86</f>
        <v>0.15984882414340973</v>
      </c>
      <c r="S94" s="105">
        <f>compopeinc!AI86</f>
        <v>4.2940009385347366E-2</v>
      </c>
      <c r="T94" s="105">
        <f>compopeinc!AJ86</f>
        <v>1.5232488804031163E-2</v>
      </c>
      <c r="U94" s="105">
        <f>compopeinc!AK86</f>
        <v>7.8507633879780769E-3</v>
      </c>
      <c r="V94" s="105">
        <f>compopeinc!AL86</f>
        <v>1.0949430055916309E-2</v>
      </c>
      <c r="W94" s="105">
        <f>compopeinc!AM86</f>
        <v>2.2582738369237632E-2</v>
      </c>
      <c r="X94" s="105">
        <f>compopeinc!AN86</f>
        <v>4.4696093996551334E-2</v>
      </c>
      <c r="Y94" s="134">
        <f>compopeinc!AO86</f>
        <v>1.5597297583210771E-2</v>
      </c>
      <c r="Z94" s="1130"/>
      <c r="AA94" s="931"/>
      <c r="AB94" s="599">
        <f t="shared" si="3"/>
        <v>1.3969838619232178E-9</v>
      </c>
      <c r="AC94" s="599">
        <f t="shared" si="4"/>
        <v>9.3132257461547852E-9</v>
      </c>
      <c r="AD94" s="599">
        <f t="shared" si="5"/>
        <v>2.5611370801925659E-9</v>
      </c>
      <c r="AE94" s="1132"/>
    </row>
    <row r="95" spans="1:31" x14ac:dyDescent="0.2">
      <c r="A95" s="107">
        <v>1998</v>
      </c>
      <c r="B95" s="135">
        <f>compopeinc!R87</f>
        <v>0.41917651891708374</v>
      </c>
      <c r="C95" s="136">
        <f>compopeinc!S87</f>
        <v>6.0120839625597E-2</v>
      </c>
      <c r="D95" s="136">
        <f>compopeinc!T87</f>
        <v>2.7080780942924321E-2</v>
      </c>
      <c r="E95" s="136">
        <f>compopeinc!U87</f>
        <v>2.1586841903626919E-2</v>
      </c>
      <c r="F95" s="136">
        <f>compopeinc!V87</f>
        <v>1.9489392638206482E-2</v>
      </c>
      <c r="G95" s="136">
        <f>compopeinc!W87</f>
        <v>9.044457389973104E-2</v>
      </c>
      <c r="H95" s="136">
        <f>compopeinc!X87</f>
        <v>0.16676493662554667</v>
      </c>
      <c r="I95" s="142">
        <f>compopeinc!Y87</f>
        <v>3.3689145714455387E-2</v>
      </c>
      <c r="J95" s="170">
        <f>compopeinc!Z87</f>
        <v>0.31211689114570618</v>
      </c>
      <c r="K95" s="136">
        <f>compopeinc!AA87</f>
        <v>5.4348699748516083E-2</v>
      </c>
      <c r="L95" s="136">
        <f>compopeinc!AB87</f>
        <v>2.4441896472126245E-2</v>
      </c>
      <c r="M95" s="136">
        <f>compopeinc!AC87</f>
        <v>1.6046109609305859E-2</v>
      </c>
      <c r="N95" s="136">
        <f>compopeinc!AD87</f>
        <v>1.7502078786492348E-2</v>
      </c>
      <c r="O95" s="136">
        <f>compopeinc!AE87</f>
        <v>6.0896374518051744E-2</v>
      </c>
      <c r="P95" s="136">
        <f>compopeinc!AF87</f>
        <v>0.10936538876101773</v>
      </c>
      <c r="Q95" s="136">
        <f>compopeinc!AG87</f>
        <v>2.9516342086042952E-2</v>
      </c>
      <c r="R95" s="106">
        <f>compopeinc!AH87</f>
        <v>0.16328857839107513</v>
      </c>
      <c r="S95" s="105">
        <f>compopeinc!AI87</f>
        <v>4.1156169027090073E-2</v>
      </c>
      <c r="T95" s="105">
        <f>compopeinc!AJ87</f>
        <v>1.6999154002405703E-2</v>
      </c>
      <c r="U95" s="105">
        <f>compopeinc!AK87</f>
        <v>7.5271569658070803E-3</v>
      </c>
      <c r="V95" s="105">
        <f>compopeinc!AL87</f>
        <v>1.1662941426038742E-2</v>
      </c>
      <c r="W95" s="105">
        <f>compopeinc!AM87</f>
        <v>2.1108471904881299E-2</v>
      </c>
      <c r="X95" s="105">
        <f>compopeinc!AN87</f>
        <v>4.8246671022153347E-2</v>
      </c>
      <c r="Y95" s="134">
        <f>compopeinc!AO87</f>
        <v>1.6588008920424727E-2</v>
      </c>
      <c r="Z95" s="1130"/>
      <c r="AA95" s="931"/>
      <c r="AB95" s="599">
        <f t="shared" si="3"/>
        <v>7.5669959187507629E-9</v>
      </c>
      <c r="AC95" s="599">
        <f t="shared" si="4"/>
        <v>1.1641532182693481E-9</v>
      </c>
      <c r="AD95" s="599">
        <f t="shared" si="5"/>
        <v>5.1222741603851318E-9</v>
      </c>
      <c r="AE95" s="1132"/>
    </row>
    <row r="96" spans="1:31" x14ac:dyDescent="0.2">
      <c r="A96" s="110">
        <v>1999</v>
      </c>
      <c r="B96" s="139">
        <f>compopeinc!R88</f>
        <v>0.42280280590057373</v>
      </c>
      <c r="C96" s="140">
        <f>compopeinc!S88</f>
        <v>5.9335794299840927E-2</v>
      </c>
      <c r="D96" s="140">
        <f>compopeinc!T88</f>
        <v>2.5563852163031697E-2</v>
      </c>
      <c r="E96" s="140">
        <f>compopeinc!U88</f>
        <v>2.0592863671481609E-2</v>
      </c>
      <c r="F96" s="140">
        <f>compopeinc!V88</f>
        <v>2.0750412717461586E-2</v>
      </c>
      <c r="G96" s="140">
        <f>compopeinc!W88</f>
        <v>8.8830977212637663E-2</v>
      </c>
      <c r="H96" s="140">
        <f>compopeinc!X88</f>
        <v>0.17264298804231498</v>
      </c>
      <c r="I96" s="143">
        <f>compopeinc!Y88</f>
        <v>3.5085906385103734E-2</v>
      </c>
      <c r="J96" s="171">
        <f>compopeinc!Z88</f>
        <v>0.315988689661026</v>
      </c>
      <c r="K96" s="140">
        <f>compopeinc!AA88</f>
        <v>5.350809171795845E-2</v>
      </c>
      <c r="L96" s="140">
        <f>compopeinc!AB88</f>
        <v>2.29225690709427E-2</v>
      </c>
      <c r="M96" s="140">
        <f>compopeinc!AC88</f>
        <v>1.5154852531850338E-2</v>
      </c>
      <c r="N96" s="140">
        <f>compopeinc!AD88</f>
        <v>1.8460497260093689E-2</v>
      </c>
      <c r="O96" s="140">
        <f>compopeinc!AE88</f>
        <v>6.0127102304250002E-2</v>
      </c>
      <c r="P96" s="140">
        <f>compopeinc!AF88</f>
        <v>0.11559463772322356</v>
      </c>
      <c r="Q96" s="140">
        <f>compopeinc!AG88</f>
        <v>3.0220932184203273E-2</v>
      </c>
      <c r="R96" s="109">
        <f>compopeinc!AH88</f>
        <v>0.16761612892150879</v>
      </c>
      <c r="S96" s="108">
        <f>compopeinc!AI88</f>
        <v>4.0311370044946671E-2</v>
      </c>
      <c r="T96" s="108">
        <f>compopeinc!AJ88</f>
        <v>1.6077502397820354E-2</v>
      </c>
      <c r="U96" s="108">
        <f>compopeinc!AK88</f>
        <v>6.9526159204542637E-3</v>
      </c>
      <c r="V96" s="108">
        <f>compopeinc!AL88</f>
        <v>1.2517279013991356E-2</v>
      </c>
      <c r="W96" s="108">
        <f>compopeinc!AM88</f>
        <v>2.1366838249377906E-2</v>
      </c>
      <c r="X96" s="108">
        <f>compopeinc!AN88</f>
        <v>5.2787658223156085E-2</v>
      </c>
      <c r="Y96" s="138">
        <f>compopeinc!AO88</f>
        <v>1.7602861230056534E-2</v>
      </c>
      <c r="Z96" s="1130"/>
      <c r="AA96" s="931"/>
      <c r="AB96" s="599">
        <f t="shared" si="3"/>
        <v>1.1408701539039612E-8</v>
      </c>
      <c r="AC96" s="599">
        <f t="shared" si="4"/>
        <v>6.8685039877891541E-9</v>
      </c>
      <c r="AD96" s="599">
        <f t="shared" si="5"/>
        <v>3.8417056202888489E-9</v>
      </c>
      <c r="AE96" s="1132"/>
    </row>
    <row r="97" spans="1:31" x14ac:dyDescent="0.2">
      <c r="A97" s="107">
        <v>2000</v>
      </c>
      <c r="B97" s="135">
        <f>compopeinc!R89</f>
        <v>0.42751729488372803</v>
      </c>
      <c r="C97" s="136">
        <f>compopeinc!S89</f>
        <v>5.4217364639043808E-2</v>
      </c>
      <c r="D97" s="136">
        <f>compopeinc!T89</f>
        <v>2.760345465503633E-2</v>
      </c>
      <c r="E97" s="136">
        <f>compopeinc!U89</f>
        <v>1.921230461448431E-2</v>
      </c>
      <c r="F97" s="136">
        <f>compopeinc!V89</f>
        <v>2.15936079621315E-2</v>
      </c>
      <c r="G97" s="136">
        <f>compopeinc!W89</f>
        <v>8.8374000741168857E-2</v>
      </c>
      <c r="H97" s="136">
        <f>compopeinc!X89</f>
        <v>0.18098051359136624</v>
      </c>
      <c r="I97" s="142">
        <f>compopeinc!Y89</f>
        <v>3.5536072429222638E-2</v>
      </c>
      <c r="J97" s="170">
        <f>compopeinc!Z89</f>
        <v>0.32095557451248169</v>
      </c>
      <c r="K97" s="136">
        <f>compopeinc!AA89</f>
        <v>4.9157455563545227E-2</v>
      </c>
      <c r="L97" s="136">
        <f>compopeinc!AB89</f>
        <v>2.4845367763191462E-2</v>
      </c>
      <c r="M97" s="136">
        <f>compopeinc!AC89</f>
        <v>1.4034061692655087E-2</v>
      </c>
      <c r="N97" s="136">
        <f>compopeinc!AD89</f>
        <v>1.9480172544717789E-2</v>
      </c>
      <c r="O97" s="136">
        <f>compopeinc!AE89</f>
        <v>5.941348965279758E-2</v>
      </c>
      <c r="P97" s="136">
        <f>compopeinc!AF89</f>
        <v>0.1227145329200619</v>
      </c>
      <c r="Q97" s="136">
        <f>compopeinc!AG89</f>
        <v>3.1310498333633585E-2</v>
      </c>
      <c r="R97" s="106">
        <f>compopeinc!AH89</f>
        <v>0.17346110939979553</v>
      </c>
      <c r="S97" s="105">
        <f>compopeinc!AI89</f>
        <v>3.7582725286483765E-2</v>
      </c>
      <c r="T97" s="105">
        <f>compopeinc!AJ89</f>
        <v>1.7504846618976444E-2</v>
      </c>
      <c r="U97" s="105">
        <f>compopeinc!AK89</f>
        <v>6.2522597145289183E-3</v>
      </c>
      <c r="V97" s="105">
        <f>compopeinc!AL89</f>
        <v>1.3412656262516975E-2</v>
      </c>
      <c r="W97" s="105">
        <f>compopeinc!AM89</f>
        <v>2.156934782397002E-2</v>
      </c>
      <c r="X97" s="105">
        <f>compopeinc!AN89</f>
        <v>5.8411280854935903E-2</v>
      </c>
      <c r="Y97" s="134">
        <f>compopeinc!AO89</f>
        <v>1.8727990335454092E-2</v>
      </c>
      <c r="Z97" s="1130"/>
      <c r="AA97" s="931"/>
      <c r="AB97" s="599">
        <f t="shared" si="3"/>
        <v>-2.3748725652694702E-8</v>
      </c>
      <c r="AC97" s="599">
        <f t="shared" si="4"/>
        <v>-3.9581209421157837E-9</v>
      </c>
      <c r="AD97" s="599">
        <f t="shared" si="5"/>
        <v>2.5029294192790985E-9</v>
      </c>
      <c r="AE97" s="1132"/>
    </row>
    <row r="98" spans="1:31" x14ac:dyDescent="0.2">
      <c r="A98" s="107">
        <v>2001</v>
      </c>
      <c r="B98" s="135">
        <f>compopeinc!R90</f>
        <v>0.41956406831741333</v>
      </c>
      <c r="C98" s="136">
        <f>compopeinc!S90</f>
        <v>5.0948254764080048E-2</v>
      </c>
      <c r="D98" s="136">
        <f>compopeinc!T90</f>
        <v>2.8123507741838694E-2</v>
      </c>
      <c r="E98" s="136">
        <f>compopeinc!U90</f>
        <v>1.9891875796020031E-2</v>
      </c>
      <c r="F98" s="136">
        <f>compopeinc!V90</f>
        <v>2.4415852501988411E-2</v>
      </c>
      <c r="G98" s="136">
        <f>compopeinc!W90</f>
        <v>8.4150239359587431E-2</v>
      </c>
      <c r="H98" s="136">
        <f>compopeinc!X90</f>
        <v>0.17418140060723092</v>
      </c>
      <c r="I98" s="142">
        <f>compopeinc!Y90</f>
        <v>3.7852945928570969E-2</v>
      </c>
      <c r="J98" s="170">
        <f>compopeinc!Z90</f>
        <v>0.31269508600234985</v>
      </c>
      <c r="K98" s="136">
        <f>compopeinc!AA90</f>
        <v>4.6453457325696945E-2</v>
      </c>
      <c r="L98" s="136">
        <f>compopeinc!AB90</f>
        <v>2.5534803862683475E-2</v>
      </c>
      <c r="M98" s="136">
        <f>compopeinc!AC90</f>
        <v>1.4757252298295498E-2</v>
      </c>
      <c r="N98" s="136">
        <f>compopeinc!AD90</f>
        <v>2.2196440026164055E-2</v>
      </c>
      <c r="O98" s="136">
        <f>compopeinc!AE90</f>
        <v>5.5083488812670112E-2</v>
      </c>
      <c r="P98" s="136">
        <f>compopeinc!AF90</f>
        <v>0.11547978453915755</v>
      </c>
      <c r="Q98" s="136">
        <f>compopeinc!AG90</f>
        <v>3.3189875552242593E-2</v>
      </c>
      <c r="R98" s="106">
        <f>compopeinc!AH90</f>
        <v>0.16608379781246185</v>
      </c>
      <c r="S98" s="105">
        <f>compopeinc!AI90</f>
        <v>3.557904064655304E-2</v>
      </c>
      <c r="T98" s="105">
        <f>compopeinc!AJ90</f>
        <v>1.8067518598400056E-2</v>
      </c>
      <c r="U98" s="105">
        <f>compopeinc!AK90</f>
        <v>6.894503952935338E-3</v>
      </c>
      <c r="V98" s="105">
        <f>compopeinc!AL90</f>
        <v>1.5975415706634521E-2</v>
      </c>
      <c r="W98" s="105">
        <f>compopeinc!AM90</f>
        <v>1.8969313474372029E-2</v>
      </c>
      <c r="X98" s="105">
        <f>compopeinc!AN90</f>
        <v>5.0067035283413309E-2</v>
      </c>
      <c r="Y98" s="134">
        <f>compopeinc!AO90</f>
        <v>2.0530966075617291E-2</v>
      </c>
      <c r="Z98" s="1130"/>
      <c r="AA98" s="931"/>
      <c r="AB98" s="599">
        <f t="shared" si="3"/>
        <v>-8.3819031715393066E-9</v>
      </c>
      <c r="AC98" s="599">
        <f t="shared" si="4"/>
        <v>-1.6414560377597809E-8</v>
      </c>
      <c r="AD98" s="599">
        <f t="shared" si="5"/>
        <v>4.0745362639427185E-9</v>
      </c>
      <c r="AE98" s="1132"/>
    </row>
    <row r="99" spans="1:31" x14ac:dyDescent="0.2">
      <c r="A99" s="107">
        <v>2002</v>
      </c>
      <c r="B99" s="135">
        <f>compopeinc!R91</f>
        <v>0.41505581140518188</v>
      </c>
      <c r="C99" s="136">
        <f>compopeinc!S91</f>
        <v>5.3914278745651245E-2</v>
      </c>
      <c r="D99" s="136">
        <f>compopeinc!T91</f>
        <v>2.4142850073985755E-2</v>
      </c>
      <c r="E99" s="136">
        <f>compopeinc!U91</f>
        <v>2.0764349959790707E-2</v>
      </c>
      <c r="F99" s="136">
        <f>compopeinc!V91</f>
        <v>2.5245063006877899E-2</v>
      </c>
      <c r="G99" s="136">
        <f>compopeinc!W91</f>
        <v>8.3863409119658172E-2</v>
      </c>
      <c r="H99" s="136">
        <f>compopeinc!X91</f>
        <v>0.16873562249928833</v>
      </c>
      <c r="I99" s="142">
        <f>compopeinc!Y91</f>
        <v>3.8390231247841092E-2</v>
      </c>
      <c r="J99" s="170">
        <f>compopeinc!Z91</f>
        <v>0.3075459897518158</v>
      </c>
      <c r="K99" s="136">
        <f>compopeinc!AA91</f>
        <v>4.9166180193424225E-2</v>
      </c>
      <c r="L99" s="136">
        <f>compopeinc!AB91</f>
        <v>2.2592636523768306E-2</v>
      </c>
      <c r="M99" s="136">
        <f>compopeinc!AC91</f>
        <v>1.5389110893011093E-2</v>
      </c>
      <c r="N99" s="136">
        <f>compopeinc!AD91</f>
        <v>2.3124543949961662E-2</v>
      </c>
      <c r="O99" s="136">
        <f>compopeinc!AE91</f>
        <v>5.5118568008765578E-2</v>
      </c>
      <c r="P99" s="136">
        <f>compopeinc!AF91</f>
        <v>0.10801855531250101</v>
      </c>
      <c r="Q99" s="136">
        <f>compopeinc!AG91</f>
        <v>3.4136397198690362E-2</v>
      </c>
      <c r="R99" s="106">
        <f>compopeinc!AH91</f>
        <v>0.16102613508701324</v>
      </c>
      <c r="S99" s="105">
        <f>compopeinc!AI91</f>
        <v>3.7429623305797577E-2</v>
      </c>
      <c r="T99" s="105">
        <f>compopeinc!AJ91</f>
        <v>1.6177807614440098E-2</v>
      </c>
      <c r="U99" s="105">
        <f>compopeinc!AK91</f>
        <v>7.1181254461407661E-3</v>
      </c>
      <c r="V99" s="105">
        <f>compopeinc!AL91</f>
        <v>1.6892248764634132E-2</v>
      </c>
      <c r="W99" s="105">
        <f>compopeinc!AM91</f>
        <v>1.7803412221837789E-2</v>
      </c>
      <c r="X99" s="105">
        <f>compopeinc!AN91</f>
        <v>4.4199139595353154E-2</v>
      </c>
      <c r="Y99" s="134">
        <f>compopeinc!AO91</f>
        <v>2.1405783930471989E-2</v>
      </c>
      <c r="Z99" s="1130"/>
      <c r="AA99" s="931"/>
      <c r="AB99" s="599">
        <f t="shared" si="3"/>
        <v>6.7520887214733705E-9</v>
      </c>
      <c r="AC99" s="599">
        <f t="shared" si="4"/>
        <v>-2.3283064920498475E-9</v>
      </c>
      <c r="AD99" s="599">
        <f t="shared" si="5"/>
        <v>-5.791662260890007E-9</v>
      </c>
      <c r="AE99" s="1132"/>
    </row>
    <row r="100" spans="1:31" x14ac:dyDescent="0.2">
      <c r="A100" s="107">
        <v>2003</v>
      </c>
      <c r="B100" s="135">
        <f>compopeinc!R92</f>
        <v>0.41635525226593018</v>
      </c>
      <c r="C100" s="136">
        <f>compopeinc!S92</f>
        <v>5.8061379939317703E-2</v>
      </c>
      <c r="D100" s="136">
        <f>compopeinc!T92</f>
        <v>2.2782845422625542E-2</v>
      </c>
      <c r="E100" s="136">
        <f>compopeinc!U92</f>
        <v>2.140484843403101E-2</v>
      </c>
      <c r="F100" s="136">
        <f>compopeinc!V92</f>
        <v>2.5724928826093674E-2</v>
      </c>
      <c r="G100" s="136">
        <f>compopeinc!W92</f>
        <v>8.2765125785954297E-2</v>
      </c>
      <c r="H100" s="136">
        <f>compopeinc!X92</f>
        <v>0.16785263203482689</v>
      </c>
      <c r="I100" s="142">
        <f>compopeinc!Y92</f>
        <v>3.776349007685123E-2</v>
      </c>
      <c r="J100" s="170">
        <f>compopeinc!Z92</f>
        <v>0.30859994888305664</v>
      </c>
      <c r="K100" s="136">
        <f>compopeinc!AA92</f>
        <v>5.3219906985759735E-2</v>
      </c>
      <c r="L100" s="136">
        <f>compopeinc!AB92</f>
        <v>2.0920503768138587E-2</v>
      </c>
      <c r="M100" s="136">
        <f>compopeinc!AC92</f>
        <v>1.571562746539712E-2</v>
      </c>
      <c r="N100" s="136">
        <f>compopeinc!AD92</f>
        <v>2.3420955985784531E-2</v>
      </c>
      <c r="O100" s="136">
        <f>compopeinc!AE92</f>
        <v>5.390557402279228E-2</v>
      </c>
      <c r="P100" s="136">
        <f>compopeinc!AF92</f>
        <v>0.10829468101604725</v>
      </c>
      <c r="Q100" s="136">
        <f>compopeinc!AG92</f>
        <v>3.3122703131596792E-2</v>
      </c>
      <c r="R100" s="106">
        <f>compopeinc!AH92</f>
        <v>0.16332682967185974</v>
      </c>
      <c r="S100" s="105">
        <f>compopeinc!AI92</f>
        <v>4.099726676940918E-2</v>
      </c>
      <c r="T100" s="105">
        <f>compopeinc!AJ92</f>
        <v>1.5292460273485631E-2</v>
      </c>
      <c r="U100" s="105">
        <f>compopeinc!AK92</f>
        <v>7.1023604832589626E-3</v>
      </c>
      <c r="V100" s="105">
        <f>compopeinc!AL92</f>
        <v>1.7360379919409752E-2</v>
      </c>
      <c r="W100" s="105">
        <f>compopeinc!AM92</f>
        <v>1.7588937713298947E-2</v>
      </c>
      <c r="X100" s="105">
        <f>compopeinc!AN92</f>
        <v>4.3890824340027924E-2</v>
      </c>
      <c r="Y100" s="134">
        <f>compopeinc!AO92</f>
        <v>2.1094592489558101E-2</v>
      </c>
      <c r="Z100" s="1130"/>
      <c r="AA100" s="931"/>
      <c r="AB100" s="599">
        <f t="shared" si="3"/>
        <v>1.7462298274040222E-9</v>
      </c>
      <c r="AC100" s="599">
        <f t="shared" si="4"/>
        <v>-3.4924596548080444E-9</v>
      </c>
      <c r="AD100" s="599">
        <f t="shared" si="5"/>
        <v>7.6834112405776978E-9</v>
      </c>
      <c r="AE100" s="1132"/>
    </row>
    <row r="101" spans="1:31" x14ac:dyDescent="0.2">
      <c r="A101" s="107">
        <v>2004</v>
      </c>
      <c r="B101" s="135">
        <f>compopeinc!R93</f>
        <v>0.42431309819221497</v>
      </c>
      <c r="C101" s="136">
        <f>compopeinc!S93</f>
        <v>6.6651098430156708E-2</v>
      </c>
      <c r="D101" s="136">
        <f>compopeinc!T93</f>
        <v>2.0096168271265924E-2</v>
      </c>
      <c r="E101" s="136">
        <f>compopeinc!U93</f>
        <v>2.1261196583509445E-2</v>
      </c>
      <c r="F101" s="136">
        <f>compopeinc!V93</f>
        <v>2.5914954021573067E-2</v>
      </c>
      <c r="G101" s="136">
        <f>compopeinc!W93</f>
        <v>8.4392358083277941E-2</v>
      </c>
      <c r="H101" s="136">
        <f>compopeinc!X93</f>
        <v>0.16824577635243376</v>
      </c>
      <c r="I101" s="142">
        <f>compopeinc!Y93</f>
        <v>3.7751556578131104E-2</v>
      </c>
      <c r="J101" s="170">
        <f>compopeinc!Z93</f>
        <v>0.3172701895236969</v>
      </c>
      <c r="K101" s="136">
        <f>compopeinc!AA93</f>
        <v>6.1194233596324921E-2</v>
      </c>
      <c r="L101" s="136">
        <f>compopeinc!AB93</f>
        <v>1.905469095800072E-2</v>
      </c>
      <c r="M101" s="136">
        <f>compopeinc!AC93</f>
        <v>1.5298550482839346E-2</v>
      </c>
      <c r="N101" s="136">
        <f>compopeinc!AD93</f>
        <v>2.3403193801641464E-2</v>
      </c>
      <c r="O101" s="136">
        <f>compopeinc!AE93</f>
        <v>5.6034215609543025E-2</v>
      </c>
      <c r="P101" s="136">
        <f>compopeinc!AF93</f>
        <v>0.10923605007355558</v>
      </c>
      <c r="Q101" s="136">
        <f>compopeinc!AG93</f>
        <v>3.304925220782412E-2</v>
      </c>
      <c r="R101" s="106">
        <f>compopeinc!AH93</f>
        <v>0.17063263058662415</v>
      </c>
      <c r="S101" s="105">
        <f>compopeinc!AI93</f>
        <v>4.6884510666131973E-2</v>
      </c>
      <c r="T101" s="105">
        <f>compopeinc!AJ93</f>
        <v>1.39370501274243E-2</v>
      </c>
      <c r="U101" s="105">
        <f>compopeinc!AK93</f>
        <v>6.9233437534421682E-3</v>
      </c>
      <c r="V101" s="105">
        <f>compopeinc!AL93</f>
        <v>1.703210175037384E-2</v>
      </c>
      <c r="W101" s="105">
        <f>compopeinc!AM93</f>
        <v>1.7713694600388408E-2</v>
      </c>
      <c r="X101" s="105">
        <f>compopeinc!AN93</f>
        <v>4.7290855237779192E-2</v>
      </c>
      <c r="Y101" s="134">
        <f>compopeinc!AO93</f>
        <v>2.0851067815410917E-2</v>
      </c>
      <c r="Z101" s="1130"/>
      <c r="AA101" s="931"/>
      <c r="AB101" s="599">
        <f t="shared" si="3"/>
        <v>-1.0128132998943329E-8</v>
      </c>
      <c r="AC101" s="599">
        <f t="shared" si="4"/>
        <v>2.7939677238464355E-9</v>
      </c>
      <c r="AD101" s="599">
        <f t="shared" si="5"/>
        <v>6.6356733441352844E-9</v>
      </c>
      <c r="AE101" s="1132"/>
    </row>
    <row r="102" spans="1:31" x14ac:dyDescent="0.2">
      <c r="A102" s="107">
        <v>2005</v>
      </c>
      <c r="B102" s="135">
        <f>compopeinc!R94</f>
        <v>0.43592888116836548</v>
      </c>
      <c r="C102" s="136">
        <f>compopeinc!S94</f>
        <v>7.4373811483383179E-2</v>
      </c>
      <c r="D102" s="136">
        <f>compopeinc!T94</f>
        <v>2.5365713168866932E-2</v>
      </c>
      <c r="E102" s="136">
        <f>compopeinc!U94</f>
        <v>1.977062039077282E-2</v>
      </c>
      <c r="F102" s="136">
        <f>compopeinc!V94</f>
        <v>2.5300867855548859E-2</v>
      </c>
      <c r="G102" s="136">
        <f>compopeinc!W94</f>
        <v>8.910998678766191E-2</v>
      </c>
      <c r="H102" s="136">
        <f>compopeinc!X94</f>
        <v>0.16638961285147691</v>
      </c>
      <c r="I102" s="142">
        <f>compopeinc!Y94</f>
        <v>3.5618284346723317E-2</v>
      </c>
      <c r="J102" s="170">
        <f>compopeinc!Z94</f>
        <v>0.32882413268089294</v>
      </c>
      <c r="K102" s="136">
        <f>compopeinc!AA94</f>
        <v>6.8526402115821838E-2</v>
      </c>
      <c r="L102" s="136">
        <f>compopeinc!AB94</f>
        <v>2.3720986908301711E-2</v>
      </c>
      <c r="M102" s="136">
        <f>compopeinc!AC94</f>
        <v>1.454192865639925E-2</v>
      </c>
      <c r="N102" s="136">
        <f>compopeinc!AD94</f>
        <v>2.2990742698311806E-2</v>
      </c>
      <c r="O102" s="136">
        <f>compopeinc!AE94</f>
        <v>5.7331453543156385E-2</v>
      </c>
      <c r="P102" s="136">
        <f>compopeinc!AF94</f>
        <v>0.11052151469568484</v>
      </c>
      <c r="Q102" s="136">
        <f>compopeinc!AG94</f>
        <v>3.1191108021338051E-2</v>
      </c>
      <c r="R102" s="106">
        <f>compopeinc!AH94</f>
        <v>0.18077278137207031</v>
      </c>
      <c r="S102" s="105">
        <f>compopeinc!AI94</f>
        <v>5.2674625068902969E-2</v>
      </c>
      <c r="T102" s="105">
        <f>compopeinc!AJ94</f>
        <v>1.7739315866492689E-2</v>
      </c>
      <c r="U102" s="105">
        <f>compopeinc!AK94</f>
        <v>6.6253275144845247E-3</v>
      </c>
      <c r="V102" s="105">
        <f>compopeinc!AL94</f>
        <v>1.665809378027916E-2</v>
      </c>
      <c r="W102" s="105">
        <f>compopeinc!AM94</f>
        <v>1.8771380768157542E-2</v>
      </c>
      <c r="X102" s="105">
        <f>compopeinc!AN94</f>
        <v>4.920069385409085E-2</v>
      </c>
      <c r="Y102" s="134">
        <f>compopeinc!AO94</f>
        <v>1.9103343355509356E-2</v>
      </c>
      <c r="Z102" s="1130"/>
      <c r="AA102" s="931"/>
      <c r="AB102" s="599">
        <f t="shared" si="3"/>
        <v>-1.57160684466362E-8</v>
      </c>
      <c r="AC102" s="599">
        <f t="shared" si="4"/>
        <v>-3.9581209421157837E-9</v>
      </c>
      <c r="AD102" s="599">
        <f t="shared" si="5"/>
        <v>1.1641532182693481E-9</v>
      </c>
      <c r="AE102" s="1132"/>
    </row>
    <row r="103" spans="1:31" x14ac:dyDescent="0.2">
      <c r="A103" s="107">
        <v>2006</v>
      </c>
      <c r="B103" s="135">
        <f>compopeinc!R95</f>
        <v>0.44312843680381775</v>
      </c>
      <c r="C103" s="136">
        <f>compopeinc!S95</f>
        <v>7.763131707906723E-2</v>
      </c>
      <c r="D103" s="136">
        <f>compopeinc!T95</f>
        <v>2.7926751528866589E-2</v>
      </c>
      <c r="E103" s="136">
        <f>compopeinc!U95</f>
        <v>1.7483231611549854E-2</v>
      </c>
      <c r="F103" s="136">
        <f>compopeinc!V95</f>
        <v>2.5628522038459778E-2</v>
      </c>
      <c r="G103" s="136">
        <f>compopeinc!W95</f>
        <v>9.0950089506804943E-2</v>
      </c>
      <c r="H103" s="136">
        <f>compopeinc!X95</f>
        <v>0.16785191647453407</v>
      </c>
      <c r="I103" s="142">
        <f>compopeinc!Y95</f>
        <v>3.5656611474918332E-2</v>
      </c>
      <c r="J103" s="170">
        <f>compopeinc!Z95</f>
        <v>0.33500900864601135</v>
      </c>
      <c r="K103" s="136">
        <f>compopeinc!AA95</f>
        <v>7.115047425031662E-2</v>
      </c>
      <c r="L103" s="136">
        <f>compopeinc!AB95</f>
        <v>2.5515354238450527E-2</v>
      </c>
      <c r="M103" s="136">
        <f>compopeinc!AC95</f>
        <v>1.2758324854075909E-2</v>
      </c>
      <c r="N103" s="136">
        <f>compopeinc!AD95</f>
        <v>2.3400269448757172E-2</v>
      </c>
      <c r="O103" s="136">
        <f>compopeinc!AE95</f>
        <v>5.8974035666324198E-2</v>
      </c>
      <c r="P103" s="136">
        <f>compopeinc!AF95</f>
        <v>0.11176452893860118</v>
      </c>
      <c r="Q103" s="136">
        <f>compopeinc!AG95</f>
        <v>3.1446018106272053E-2</v>
      </c>
      <c r="R103" s="106">
        <f>compopeinc!AH95</f>
        <v>0.185418501496315</v>
      </c>
      <c r="S103" s="105">
        <f>compopeinc!AI95</f>
        <v>5.5096056312322617E-2</v>
      </c>
      <c r="T103" s="105">
        <f>compopeinc!AJ95</f>
        <v>1.8961030873470008E-2</v>
      </c>
      <c r="U103" s="105">
        <f>compopeinc!AK95</f>
        <v>5.8145793154835701E-3</v>
      </c>
      <c r="V103" s="105">
        <f>compopeinc!AL95</f>
        <v>1.7328228801488876E-2</v>
      </c>
      <c r="W103" s="105">
        <f>compopeinc!AM95</f>
        <v>1.8982045992743224E-2</v>
      </c>
      <c r="X103" s="105">
        <f>compopeinc!AN95</f>
        <v>4.9379389860798747E-2</v>
      </c>
      <c r="Y103" s="134">
        <f>compopeinc!AO95</f>
        <v>1.9857161317820522E-2</v>
      </c>
      <c r="Z103" s="1130"/>
      <c r="AA103" s="931"/>
      <c r="AB103" s="599">
        <f t="shared" si="3"/>
        <v>-2.9103830456733704E-9</v>
      </c>
      <c r="AC103" s="599">
        <f t="shared" si="4"/>
        <v>3.14321368932724E-9</v>
      </c>
      <c r="AD103" s="599">
        <f t="shared" si="5"/>
        <v>9.0221874138318725E-9</v>
      </c>
      <c r="AE103" s="1132"/>
    </row>
    <row r="104" spans="1:31" x14ac:dyDescent="0.2">
      <c r="A104" s="107">
        <v>2007</v>
      </c>
      <c r="B104" s="135">
        <f>compopeinc!R96</f>
        <v>0.44031587243080139</v>
      </c>
      <c r="C104" s="136">
        <f>compopeinc!S96</f>
        <v>7.2106078267097473E-2</v>
      </c>
      <c r="D104" s="136">
        <f>compopeinc!T96</f>
        <v>3.0456931563094258E-2</v>
      </c>
      <c r="E104" s="136">
        <f>compopeinc!U96</f>
        <v>1.734395045787096E-2</v>
      </c>
      <c r="F104" s="136">
        <f>compopeinc!V96</f>
        <v>2.5150630623102188E-2</v>
      </c>
      <c r="G104" s="136">
        <f>compopeinc!W96</f>
        <v>9.2091442609671503E-2</v>
      </c>
      <c r="H104" s="136">
        <f>compopeinc!X96</f>
        <v>0.17181046707065314</v>
      </c>
      <c r="I104" s="142">
        <f>compopeinc!Y96</f>
        <v>3.1356356763527687E-2</v>
      </c>
      <c r="J104" s="170">
        <f>compopeinc!Z96</f>
        <v>0.33264398574829102</v>
      </c>
      <c r="K104" s="136">
        <f>compopeinc!AA96</f>
        <v>6.6243208944797516E-2</v>
      </c>
      <c r="L104" s="136">
        <f>compopeinc!AB96</f>
        <v>2.7760405326262116E-2</v>
      </c>
      <c r="M104" s="136">
        <f>compopeinc!AC96</f>
        <v>1.2736068572849035E-2</v>
      </c>
      <c r="N104" s="136">
        <f>compopeinc!AD96</f>
        <v>2.3147450760006905E-2</v>
      </c>
      <c r="O104" s="136">
        <f>compopeinc!AE96</f>
        <v>5.9080102073494345E-2</v>
      </c>
      <c r="P104" s="136">
        <f>compopeinc!AF96</f>
        <v>0.1157110281948667</v>
      </c>
      <c r="Q104" s="136">
        <f>compopeinc!AG96</f>
        <v>2.7965737068213901E-2</v>
      </c>
      <c r="R104" s="106">
        <f>compopeinc!AH96</f>
        <v>0.18382576107978821</v>
      </c>
      <c r="S104" s="105">
        <f>compopeinc!AI96</f>
        <v>5.0791621208190918E-2</v>
      </c>
      <c r="T104" s="105">
        <f>compopeinc!AJ96</f>
        <v>2.0787983405170962E-2</v>
      </c>
      <c r="U104" s="105">
        <f>compopeinc!AK96</f>
        <v>5.6241427082568407E-3</v>
      </c>
      <c r="V104" s="105">
        <f>compopeinc!AL96</f>
        <v>1.738174632191658E-2</v>
      </c>
      <c r="W104" s="105">
        <f>compopeinc!AM96</f>
        <v>1.8213885312434286E-2</v>
      </c>
      <c r="X104" s="105">
        <f>compopeinc!AN96</f>
        <v>5.3309243988692585E-2</v>
      </c>
      <c r="Y104" s="134">
        <f>compopeinc!AO96</f>
        <v>1.7717134788185533E-2</v>
      </c>
      <c r="Z104" s="1130"/>
      <c r="AA104" s="931"/>
      <c r="AB104" s="599">
        <f t="shared" si="3"/>
        <v>1.5075784176588058E-8</v>
      </c>
      <c r="AC104" s="599">
        <f t="shared" si="4"/>
        <v>-1.5192199498414993E-8</v>
      </c>
      <c r="AD104" s="599">
        <f t="shared" si="5"/>
        <v>3.3469405025243759E-9</v>
      </c>
      <c r="AE104" s="1132"/>
    </row>
    <row r="105" spans="1:31" x14ac:dyDescent="0.2">
      <c r="A105" s="107">
        <v>2008</v>
      </c>
      <c r="B105" s="135">
        <f>compopeinc!R97</f>
        <v>0.43552809953689575</v>
      </c>
      <c r="C105" s="136">
        <f>compopeinc!S97</f>
        <v>6.3268557190895081E-2</v>
      </c>
      <c r="D105" s="136">
        <f>compopeinc!T97</f>
        <v>2.9742111451923847E-2</v>
      </c>
      <c r="E105" s="136">
        <f>compopeinc!U97</f>
        <v>2.1305646747350693E-2</v>
      </c>
      <c r="F105" s="136">
        <f>compopeinc!V97</f>
        <v>2.6558160781860352E-2</v>
      </c>
      <c r="G105" s="136">
        <f>compopeinc!W97</f>
        <v>8.7482552597066388E-2</v>
      </c>
      <c r="H105" s="136">
        <f>compopeinc!X97</f>
        <v>0.17727968342487327</v>
      </c>
      <c r="I105" s="142">
        <f>compopeinc!Y97</f>
        <v>2.9891406522350398E-2</v>
      </c>
      <c r="J105" s="170">
        <f>compopeinc!Z97</f>
        <v>0.3275047242641449</v>
      </c>
      <c r="K105" s="136">
        <f>compopeinc!AA97</f>
        <v>5.8462228626012802E-2</v>
      </c>
      <c r="L105" s="136">
        <f>compopeinc!AB97</f>
        <v>2.7032152633182704E-2</v>
      </c>
      <c r="M105" s="136">
        <f>compopeinc!AC97</f>
        <v>1.5687836334109306E-2</v>
      </c>
      <c r="N105" s="136">
        <f>compopeinc!AD97</f>
        <v>2.4674838408827782E-2</v>
      </c>
      <c r="O105" s="136">
        <f>compopeinc!AE97</f>
        <v>5.7243024857598357E-2</v>
      </c>
      <c r="P105" s="136">
        <f>compopeinc!AF97</f>
        <v>0.1177100887524358</v>
      </c>
      <c r="Q105" s="136">
        <f>compopeinc!AG97</f>
        <v>2.6694544218254925E-2</v>
      </c>
      <c r="R105" s="106">
        <f>compopeinc!AH97</f>
        <v>0.17935754358768463</v>
      </c>
      <c r="S105" s="105">
        <f>compopeinc!AI97</f>
        <v>4.5859109610319138E-2</v>
      </c>
      <c r="T105" s="105">
        <f>compopeinc!AJ97</f>
        <v>1.982665661489591E-2</v>
      </c>
      <c r="U105" s="105">
        <f>compopeinc!AK97</f>
        <v>7.2749939281493425E-3</v>
      </c>
      <c r="V105" s="105">
        <f>compopeinc!AL97</f>
        <v>1.8996136263012886E-2</v>
      </c>
      <c r="W105" s="105">
        <f>compopeinc!AM97</f>
        <v>1.8524025401347899E-2</v>
      </c>
      <c r="X105" s="105">
        <f>compopeinc!AN97</f>
        <v>5.1585240920596451E-2</v>
      </c>
      <c r="Y105" s="134">
        <f>compopeinc!AO97</f>
        <v>1.7291378064490232E-2</v>
      </c>
      <c r="Z105" s="1130"/>
      <c r="AA105" s="931"/>
      <c r="AB105" s="599">
        <f t="shared" si="3"/>
        <v>-1.9179424270987511E-8</v>
      </c>
      <c r="AC105" s="599">
        <f t="shared" si="4"/>
        <v>1.0433723218739033E-8</v>
      </c>
      <c r="AD105" s="599">
        <f t="shared" si="5"/>
        <v>2.7848727490731306E-9</v>
      </c>
      <c r="AE105" s="1132"/>
    </row>
    <row r="106" spans="1:31" x14ac:dyDescent="0.2">
      <c r="A106" s="110">
        <v>2009</v>
      </c>
      <c r="B106" s="139">
        <f>compopeinc!R98</f>
        <v>0.42481338977813721</v>
      </c>
      <c r="C106" s="108">
        <f>compopeinc!S98</f>
        <v>6.2178745865821838E-2</v>
      </c>
      <c r="D106" s="108">
        <f>compopeinc!T98</f>
        <v>2.7050300152041018E-2</v>
      </c>
      <c r="E106" s="108">
        <f>compopeinc!U98</f>
        <v>2.4676042608916759E-2</v>
      </c>
      <c r="F106" s="108">
        <f>compopeinc!V98</f>
        <v>2.5645751506090164E-2</v>
      </c>
      <c r="G106" s="108">
        <f>compopeinc!W98</f>
        <v>8.3410919178277254E-2</v>
      </c>
      <c r="H106" s="108">
        <f>compopeinc!X98</f>
        <v>0.17295449121264572</v>
      </c>
      <c r="I106" s="138">
        <f>compopeinc!Y98</f>
        <v>2.8897122606953415E-2</v>
      </c>
      <c r="J106" s="171">
        <f>compopeinc!Z98</f>
        <v>0.31462582945823669</v>
      </c>
      <c r="K106" s="108">
        <f>compopeinc!AA98</f>
        <v>5.6990496814250946E-2</v>
      </c>
      <c r="L106" s="108">
        <f>compopeinc!AB98</f>
        <v>2.4155365070328116E-2</v>
      </c>
      <c r="M106" s="108">
        <f>compopeinc!AC98</f>
        <v>1.8010186031460762E-2</v>
      </c>
      <c r="N106" s="108">
        <f>compopeinc!AD98</f>
        <v>2.3775996640324593E-2</v>
      </c>
      <c r="O106" s="108">
        <f>compopeinc!AE98</f>
        <v>5.342721426859498E-2</v>
      </c>
      <c r="P106" s="108">
        <f>compopeinc!AF98</f>
        <v>0.11231179542918761</v>
      </c>
      <c r="Q106" s="108">
        <f>compopeinc!AG98</f>
        <v>2.5954775436920336E-2</v>
      </c>
      <c r="R106" s="109">
        <f>compopeinc!AH98</f>
        <v>0.16755276918411255</v>
      </c>
      <c r="S106" s="108">
        <f>compopeinc!AI98</f>
        <v>4.4908821582794189E-2</v>
      </c>
      <c r="T106" s="108">
        <f>compopeinc!AJ98</f>
        <v>1.7104946688050404E-2</v>
      </c>
      <c r="U106" s="108">
        <f>compopeinc!AK98</f>
        <v>8.3272063639014959E-3</v>
      </c>
      <c r="V106" s="108">
        <f>compopeinc!AL98</f>
        <v>1.8458744511008263E-2</v>
      </c>
      <c r="W106" s="108">
        <f>compopeinc!AM98</f>
        <v>1.6377977328374982E-2</v>
      </c>
      <c r="X106" s="108">
        <f>compopeinc!AN98</f>
        <v>4.5391010714812101E-2</v>
      </c>
      <c r="Y106" s="138">
        <f>compopeinc!AO98</f>
        <v>1.6984063072012841E-2</v>
      </c>
      <c r="Z106" s="1130"/>
      <c r="AA106" s="931"/>
      <c r="AB106" s="599">
        <f t="shared" si="3"/>
        <v>1.6647391021251678E-8</v>
      </c>
      <c r="AC106" s="599">
        <f t="shared" si="4"/>
        <v>-2.3283064365386963E-10</v>
      </c>
      <c r="AD106" s="599">
        <f t="shared" si="5"/>
        <v>-1.076841726899147E-9</v>
      </c>
      <c r="AE106" s="1132"/>
    </row>
    <row r="107" spans="1:31" x14ac:dyDescent="0.2">
      <c r="A107" s="107">
        <v>2010</v>
      </c>
      <c r="B107" s="135">
        <f>compopeinc!R99</f>
        <v>0.4388701319694519</v>
      </c>
      <c r="C107" s="105">
        <f>compopeinc!S99</f>
        <v>7.2832942008972168E-2</v>
      </c>
      <c r="D107" s="105">
        <f>compopeinc!T99</f>
        <v>2.4296857416629791E-2</v>
      </c>
      <c r="E107" s="105">
        <f>compopeinc!U99</f>
        <v>2.5914696045219898E-2</v>
      </c>
      <c r="F107" s="105">
        <f>compopeinc!V99</f>
        <v>2.6969602331519127E-2</v>
      </c>
      <c r="G107" s="105">
        <f>compopeinc!W99</f>
        <v>8.9551352430135012E-2</v>
      </c>
      <c r="H107" s="105">
        <f>compopeinc!X99</f>
        <v>0.16669460578984782</v>
      </c>
      <c r="I107" s="134">
        <f>compopeinc!Y99</f>
        <v>3.2610079206757105E-2</v>
      </c>
      <c r="J107" s="170">
        <f>compopeinc!Z99</f>
        <v>0.32920718193054199</v>
      </c>
      <c r="K107" s="105">
        <f>compopeinc!AA99</f>
        <v>6.6643178462982178E-2</v>
      </c>
      <c r="L107" s="105">
        <f>compopeinc!AB99</f>
        <v>2.1852878388017416E-2</v>
      </c>
      <c r="M107" s="105">
        <f>compopeinc!AC99</f>
        <v>1.880126865580678E-2</v>
      </c>
      <c r="N107" s="105">
        <f>compopeinc!AD99</f>
        <v>2.4953220039606094E-2</v>
      </c>
      <c r="O107" s="105">
        <f>compopeinc!AE99</f>
        <v>5.8370982296764851E-2</v>
      </c>
      <c r="P107" s="105">
        <f>compopeinc!AF99</f>
        <v>0.10918014358195668</v>
      </c>
      <c r="Q107" s="105">
        <f>compopeinc!AG99</f>
        <v>2.9405494672924217E-2</v>
      </c>
      <c r="R107" s="106">
        <f>compopeinc!AH99</f>
        <v>0.17931967973709106</v>
      </c>
      <c r="S107" s="105">
        <f>compopeinc!AI99</f>
        <v>5.2868075668811798E-2</v>
      </c>
      <c r="T107" s="105">
        <f>compopeinc!AJ99</f>
        <v>1.6178378777112812E-2</v>
      </c>
      <c r="U107" s="105">
        <f>compopeinc!AK99</f>
        <v>8.4687499329447746E-3</v>
      </c>
      <c r="V107" s="105">
        <f>compopeinc!AL99</f>
        <v>1.8887264654040337E-2</v>
      </c>
      <c r="W107" s="105">
        <f>compopeinc!AM99</f>
        <v>1.8346202094107866E-2</v>
      </c>
      <c r="X107" s="105">
        <f>compopeinc!AN99</f>
        <v>4.5655985340294268E-2</v>
      </c>
      <c r="Y107" s="134">
        <f>compopeinc!AO99</f>
        <v>1.8915033456119869E-2</v>
      </c>
      <c r="Z107" s="1130"/>
      <c r="AA107" s="931"/>
      <c r="AB107" s="599">
        <f t="shared" si="3"/>
        <v>-3.259629066665326E-9</v>
      </c>
      <c r="AC107" s="599">
        <f t="shared" si="4"/>
        <v>1.5832483768463135E-8</v>
      </c>
      <c r="AD107" s="599">
        <f t="shared" si="5"/>
        <v>-1.0186340659856796E-8</v>
      </c>
      <c r="AE107" s="1132"/>
    </row>
    <row r="108" spans="1:31" x14ac:dyDescent="0.2">
      <c r="A108" s="107">
        <v>2011</v>
      </c>
      <c r="B108" s="135">
        <f>compopeinc!R100</f>
        <v>0.4432813823223114</v>
      </c>
      <c r="C108" s="105">
        <f>compopeinc!S100</f>
        <v>7.3152825236320496E-2</v>
      </c>
      <c r="D108" s="105">
        <f>compopeinc!T100</f>
        <v>2.2398810833692551E-2</v>
      </c>
      <c r="E108" s="105">
        <f>compopeinc!U100</f>
        <v>2.7332480065524578E-2</v>
      </c>
      <c r="F108" s="105">
        <f>compopeinc!V100</f>
        <v>2.9431711882352829E-2</v>
      </c>
      <c r="G108" s="105">
        <f>compopeinc!W100</f>
        <v>8.5019213147461414E-2</v>
      </c>
      <c r="H108" s="105">
        <f>compopeinc!X100</f>
        <v>0.17052217780771184</v>
      </c>
      <c r="I108" s="134">
        <f>compopeinc!Y100</f>
        <v>3.5424165211892851E-2</v>
      </c>
      <c r="J108" s="170">
        <f>compopeinc!Z100</f>
        <v>0.33304345607757568</v>
      </c>
      <c r="K108" s="105">
        <f>compopeinc!AA100</f>
        <v>6.7340627312660217E-2</v>
      </c>
      <c r="L108" s="105">
        <f>compopeinc!AB100</f>
        <v>2.0380256639327854E-2</v>
      </c>
      <c r="M108" s="105">
        <f>compopeinc!AC100</f>
        <v>1.9762936048209667E-2</v>
      </c>
      <c r="N108" s="105">
        <f>compopeinc!AD100</f>
        <v>2.7204927057027817E-2</v>
      </c>
      <c r="O108" s="105">
        <f>compopeinc!AE100</f>
        <v>5.503445491194725E-2</v>
      </c>
      <c r="P108" s="105">
        <f>compopeinc!AF100</f>
        <v>0.11179498628760835</v>
      </c>
      <c r="Q108" s="105">
        <f>compopeinc!AG100</f>
        <v>3.1525261243328849E-2</v>
      </c>
      <c r="R108" s="106">
        <f>compopeinc!AH100</f>
        <v>0.18176597356796265</v>
      </c>
      <c r="S108" s="105">
        <f>compopeinc!AI100</f>
        <v>5.3383760154247284E-2</v>
      </c>
      <c r="T108" s="105">
        <f>compopeinc!AJ100</f>
        <v>1.5012513293186203E-2</v>
      </c>
      <c r="U108" s="105">
        <f>compopeinc!AK100</f>
        <v>9.0812682174146175E-3</v>
      </c>
      <c r="V108" s="105">
        <f>compopeinc!AL100</f>
        <v>2.0567832514643669E-2</v>
      </c>
      <c r="W108" s="105">
        <f>compopeinc!AM100</f>
        <v>1.7227953765541315E-2</v>
      </c>
      <c r="X108" s="105">
        <f>compopeinc!AN100</f>
        <v>4.5984123444025062E-2</v>
      </c>
      <c r="Y108" s="134">
        <f>compopeinc!AO100</f>
        <v>2.0508519530455925E-2</v>
      </c>
      <c r="Z108" s="1130"/>
      <c r="AA108" s="931"/>
      <c r="AB108" s="599">
        <f t="shared" si="3"/>
        <v>-1.862645149230957E-9</v>
      </c>
      <c r="AC108" s="599">
        <f t="shared" si="4"/>
        <v>6.577465683221817E-9</v>
      </c>
      <c r="AD108" s="599">
        <f t="shared" si="5"/>
        <v>2.648448571562767E-9</v>
      </c>
      <c r="AE108" s="1132"/>
    </row>
    <row r="109" spans="1:31" x14ac:dyDescent="0.2">
      <c r="A109" s="107">
        <v>2012</v>
      </c>
      <c r="B109" s="135">
        <f>compopeinc!R101</f>
        <v>0.45582121610641479</v>
      </c>
      <c r="C109" s="105">
        <f>compopeinc!S101</f>
        <v>7.952408492565155E-2</v>
      </c>
      <c r="D109" s="105">
        <f>compopeinc!T101</f>
        <v>2.3799908463843167E-2</v>
      </c>
      <c r="E109" s="105">
        <f>compopeinc!U101</f>
        <v>2.7720779180526733E-2</v>
      </c>
      <c r="F109" s="105">
        <f>compopeinc!V101</f>
        <v>3.1500857323408127E-2</v>
      </c>
      <c r="G109" s="105">
        <f>compopeinc!W101</f>
        <v>8.3573751151561737E-2</v>
      </c>
      <c r="H109" s="105">
        <f>compopeinc!X101</f>
        <v>0.17275141609042266</v>
      </c>
      <c r="I109" s="134">
        <f>compopeinc!Y101</f>
        <v>3.6950397666996933E-2</v>
      </c>
      <c r="J109" s="170">
        <f>compopeinc!Z101</f>
        <v>0.34673145413398743</v>
      </c>
      <c r="K109" s="105">
        <f>compopeinc!AA101</f>
        <v>7.3922209441661835E-2</v>
      </c>
      <c r="L109" s="105">
        <f>compopeinc!AB101</f>
        <v>2.1548478282056749E-2</v>
      </c>
      <c r="M109" s="105">
        <f>compopeinc!AC101</f>
        <v>1.9893117249011993E-2</v>
      </c>
      <c r="N109" s="105">
        <f>compopeinc!AD101</f>
        <v>2.9297329485416412E-2</v>
      </c>
      <c r="O109" s="105">
        <f>compopeinc!AE101</f>
        <v>5.4647508542984724E-2</v>
      </c>
      <c r="P109" s="105">
        <f>compopeinc!AF101</f>
        <v>0.11440093054846477</v>
      </c>
      <c r="Q109" s="105">
        <f>compopeinc!AG101</f>
        <v>3.3021899094427112E-2</v>
      </c>
      <c r="R109" s="106">
        <f>compopeinc!AH101</f>
        <v>0.19496984779834747</v>
      </c>
      <c r="S109" s="105">
        <f>compopeinc!AI101</f>
        <v>5.9973862022161484E-2</v>
      </c>
      <c r="T109" s="105">
        <f>compopeinc!AJ101</f>
        <v>1.5959996089804918E-2</v>
      </c>
      <c r="U109" s="105">
        <f>compopeinc!AK101</f>
        <v>9.1578308492898941E-3</v>
      </c>
      <c r="V109" s="105">
        <f>compopeinc!AL101</f>
        <v>2.2443180903792381E-2</v>
      </c>
      <c r="W109" s="105">
        <f>compopeinc!AM101</f>
        <v>1.7238831613212824E-2</v>
      </c>
      <c r="X109" s="105">
        <f>compopeinc!AN101</f>
        <v>4.8384767019612293E-2</v>
      </c>
      <c r="Y109" s="134">
        <f>compopeinc!AO101</f>
        <v>2.1811374003576536E-2</v>
      </c>
      <c r="Z109" s="1130"/>
      <c r="AA109" s="931"/>
      <c r="AB109" s="599">
        <f t="shared" si="3"/>
        <v>2.1304003894329071E-8</v>
      </c>
      <c r="AC109" s="599">
        <f t="shared" si="4"/>
        <v>-1.8510036170482635E-8</v>
      </c>
      <c r="AD109" s="599">
        <f t="shared" si="5"/>
        <v>5.2968971431255341E-9</v>
      </c>
      <c r="AE109" s="1132"/>
    </row>
    <row r="110" spans="1:31" x14ac:dyDescent="0.2">
      <c r="A110" s="107">
        <v>2013</v>
      </c>
      <c r="B110" s="135">
        <f>compopeinc!R102</f>
        <v>0.44919547438621521</v>
      </c>
      <c r="C110" s="105">
        <f>compopeinc!S102</f>
        <v>7.6683409512042999E-2</v>
      </c>
      <c r="D110" s="105">
        <f>compopeinc!T102</f>
        <v>2.417749771848321E-2</v>
      </c>
      <c r="E110" s="105">
        <f>compopeinc!U102</f>
        <v>2.884768508374691E-2</v>
      </c>
      <c r="F110" s="105">
        <f>compopeinc!V102</f>
        <v>3.158285841345787E-2</v>
      </c>
      <c r="G110" s="105">
        <f>compopeinc!W102</f>
        <v>8.3653063513338566E-2</v>
      </c>
      <c r="H110" s="105">
        <f>compopeinc!X102</f>
        <v>0.16696225628951261</v>
      </c>
      <c r="I110" s="134">
        <f>compopeinc!Y102</f>
        <v>3.7288694076746003E-2</v>
      </c>
      <c r="J110" s="170">
        <f>compopeinc!Z102</f>
        <v>0.33826956152915955</v>
      </c>
      <c r="K110" s="105">
        <f>compopeinc!AA102</f>
        <v>7.0941992104053497E-2</v>
      </c>
      <c r="L110" s="105">
        <f>compopeinc!AB102</f>
        <v>2.1553500788286328E-2</v>
      </c>
      <c r="M110" s="105">
        <f>compopeinc!AC102</f>
        <v>2.0828253123909235E-2</v>
      </c>
      <c r="N110" s="105">
        <f>compopeinc!AD102</f>
        <v>2.9276100918650627E-2</v>
      </c>
      <c r="O110" s="105">
        <f>compopeinc!AE102</f>
        <v>5.2384426817297935E-2</v>
      </c>
      <c r="P110" s="105">
        <f>compopeinc!AF102</f>
        <v>0.10984244838178943</v>
      </c>
      <c r="Q110" s="105">
        <f>compopeinc!AG102</f>
        <v>3.3442848475567589E-2</v>
      </c>
      <c r="R110" s="106">
        <f>compopeinc!AH102</f>
        <v>0.18485242128372192</v>
      </c>
      <c r="S110" s="105">
        <f>compopeinc!AI102</f>
        <v>5.5287297815084457E-2</v>
      </c>
      <c r="T110" s="105">
        <f>compopeinc!AJ102</f>
        <v>1.5310869115637615E-2</v>
      </c>
      <c r="U110" s="105">
        <f>compopeinc!AK102</f>
        <v>9.3369170790538192E-3</v>
      </c>
      <c r="V110" s="105">
        <f>compopeinc!AL102</f>
        <v>2.2344978526234627E-2</v>
      </c>
      <c r="W110" s="105">
        <f>compopeinc!AM102</f>
        <v>1.4887574594467878E-2</v>
      </c>
      <c r="X110" s="105">
        <f>compopeinc!AN102</f>
        <v>4.6269364998229957E-2</v>
      </c>
      <c r="Y110" s="134">
        <f>compopeinc!AO102</f>
        <v>2.1415411617121481E-2</v>
      </c>
      <c r="Z110" s="1130"/>
      <c r="AA110" s="931"/>
      <c r="AB110" s="599">
        <f t="shared" si="3"/>
        <v>9.7788870334625244E-9</v>
      </c>
      <c r="AC110" s="599">
        <f t="shared" si="4"/>
        <v>-9.0803951025009155E-9</v>
      </c>
      <c r="AD110" s="599">
        <f t="shared" si="5"/>
        <v>7.5378920882940292E-9</v>
      </c>
      <c r="AE110" s="1132"/>
    </row>
    <row r="111" spans="1:31" x14ac:dyDescent="0.2">
      <c r="A111" s="107">
        <v>2014</v>
      </c>
      <c r="B111" s="135">
        <f>compopeinc!R103</f>
        <v>0.45590579509735107</v>
      </c>
      <c r="C111" s="105">
        <f>compopeinc!S103</f>
        <v>8.2982420921325684E-2</v>
      </c>
      <c r="D111" s="105">
        <f>compopeinc!T103</f>
        <v>2.2355847293511033E-2</v>
      </c>
      <c r="E111" s="105">
        <f>compopeinc!U103</f>
        <v>2.8605676721781492E-2</v>
      </c>
      <c r="F111" s="105">
        <f>compopeinc!V103</f>
        <v>3.1467132270336151E-2</v>
      </c>
      <c r="G111" s="105">
        <f>compopeinc!W103</f>
        <v>8.7022803723812103E-2</v>
      </c>
      <c r="H111" s="105">
        <f>compopeinc!X103</f>
        <v>0.1674283052086275</v>
      </c>
      <c r="I111" s="134">
        <f>compopeinc!Y103</f>
        <v>3.6043599411900724E-2</v>
      </c>
      <c r="J111" s="170">
        <f>compopeinc!Z103</f>
        <v>0.34469828009605408</v>
      </c>
      <c r="K111" s="105">
        <f>compopeinc!AA103</f>
        <v>7.6818734407424927E-2</v>
      </c>
      <c r="L111" s="105">
        <f>compopeinc!AB103</f>
        <v>2.0152018521912396E-2</v>
      </c>
      <c r="M111" s="105">
        <f>compopeinc!AC103</f>
        <v>2.0517723634839058E-2</v>
      </c>
      <c r="N111" s="105">
        <f>compopeinc!AD103</f>
        <v>2.9236335307359695E-2</v>
      </c>
      <c r="O111" s="105">
        <f>compopeinc!AE103</f>
        <v>5.4345461074262857E-2</v>
      </c>
      <c r="P111" s="105">
        <f>compopeinc!AF103</f>
        <v>0.11139345480391444</v>
      </c>
      <c r="Q111" s="105">
        <f>compopeinc!AG103</f>
        <v>3.2234535233288397E-2</v>
      </c>
      <c r="R111" s="106">
        <f>compopeinc!AH103</f>
        <v>0.18980042636394501</v>
      </c>
      <c r="S111" s="105">
        <f>compopeinc!AI103</f>
        <v>6.0238197445869446E-2</v>
      </c>
      <c r="T111" s="105">
        <f>compopeinc!AJ103</f>
        <v>1.4602357288822532E-2</v>
      </c>
      <c r="U111" s="105">
        <f>compopeinc!AK103</f>
        <v>9.3812462873756886E-3</v>
      </c>
      <c r="V111" s="105">
        <f>compopeinc!AL103</f>
        <v>2.2216519340872765E-2</v>
      </c>
      <c r="W111" s="105">
        <f>compopeinc!AM103</f>
        <v>1.5896990080364048E-2</v>
      </c>
      <c r="X111" s="105">
        <f>compopeinc!AN103</f>
        <v>4.7400042799906512E-2</v>
      </c>
      <c r="Y111" s="134">
        <f>compopeinc!AO103</f>
        <v>2.0065072072996119E-2</v>
      </c>
      <c r="Z111" s="1130"/>
      <c r="AA111" s="931"/>
      <c r="AB111" s="599">
        <f t="shared" ref="AB111" si="6">B111-SUM(C111:I111)</f>
        <v>9.5460563898086548E-9</v>
      </c>
      <c r="AC111" s="599">
        <f t="shared" ref="AC111" si="7">J111-SUM(K111:Q111)</f>
        <v>1.7113052308559418E-8</v>
      </c>
      <c r="AD111" s="599">
        <f t="shared" ref="AD111:AD115" si="8">R111-SUM(S111:Y111)</f>
        <v>1.0477378964424133E-9</v>
      </c>
      <c r="AE111" s="1132"/>
    </row>
    <row r="112" spans="1:31" x14ac:dyDescent="0.2">
      <c r="A112" s="107">
        <v>2015</v>
      </c>
      <c r="B112" s="135">
        <f>compopeinc!R104</f>
        <v>0.45519959926605225</v>
      </c>
      <c r="C112" s="105">
        <f>compopeinc!S104</f>
        <v>8.3562225103378296E-2</v>
      </c>
      <c r="D112" s="105">
        <f>compopeinc!T104</f>
        <v>2.3869791650213301E-2</v>
      </c>
      <c r="E112" s="105">
        <f>compopeinc!U104</f>
        <v>2.8696734923869371E-2</v>
      </c>
      <c r="F112" s="105">
        <f>compopeinc!V104</f>
        <v>2.8930986300110817E-2</v>
      </c>
      <c r="G112" s="105">
        <f>compopeinc!W104</f>
        <v>8.3995315246284008E-2</v>
      </c>
      <c r="H112" s="105">
        <f>compopeinc!X104</f>
        <v>0.1726007229216755</v>
      </c>
      <c r="I112" s="134">
        <f>compopeinc!Y104</f>
        <v>3.3543807404452494E-2</v>
      </c>
      <c r="J112" s="170">
        <f>compopeinc!Z104</f>
        <v>0.34397807717323303</v>
      </c>
      <c r="K112" s="105">
        <f>compopeinc!AA104</f>
        <v>7.7634505927562714E-2</v>
      </c>
      <c r="L112" s="105">
        <f>compopeinc!AB104</f>
        <v>2.1456881077028811E-2</v>
      </c>
      <c r="M112" s="105">
        <f>compopeinc!AC104</f>
        <v>2.0726623479276896E-2</v>
      </c>
      <c r="N112" s="105">
        <f>compopeinc!AD104</f>
        <v>2.6864210143685341E-2</v>
      </c>
      <c r="O112" s="105">
        <f>compopeinc!AE104</f>
        <v>5.2824732847511768E-2</v>
      </c>
      <c r="P112" s="105">
        <f>compopeinc!AF104</f>
        <v>0.11444639274748968</v>
      </c>
      <c r="Q112" s="105">
        <f>compopeinc!AG104</f>
        <v>3.0024718028577105E-2</v>
      </c>
      <c r="R112" s="106">
        <f>compopeinc!AH104</f>
        <v>0.18911042809486389</v>
      </c>
      <c r="S112" s="105">
        <f>compopeinc!AI104</f>
        <v>6.1251688748598099E-2</v>
      </c>
      <c r="T112" s="105">
        <f>compopeinc!AJ104</f>
        <v>1.5340655751060694E-2</v>
      </c>
      <c r="U112" s="105">
        <f>compopeinc!AK104</f>
        <v>9.4686166848987341E-3</v>
      </c>
      <c r="V112" s="105">
        <f>compopeinc!AL104</f>
        <v>2.0208036527037621E-2</v>
      </c>
      <c r="W112" s="105">
        <f>compopeinc!AM104</f>
        <v>1.5162148396484554E-2</v>
      </c>
      <c r="X112" s="105">
        <f>compopeinc!AN104</f>
        <v>4.8955274484874078E-2</v>
      </c>
      <c r="Y112" s="134">
        <f>compopeinc!AO104</f>
        <v>1.8724008724270991E-2</v>
      </c>
      <c r="Z112" s="1130"/>
      <c r="AA112" s="931"/>
      <c r="AB112" s="599">
        <f t="shared" ref="AB112:AB115" si="9">B112-SUM(C112:I112)</f>
        <v>1.57160684466362E-8</v>
      </c>
      <c r="AC112" s="599">
        <f t="shared" ref="AC112:AC115" si="10">J112-SUM(K112:Q112)</f>
        <v>1.2922100722789764E-8</v>
      </c>
      <c r="AD112" s="599">
        <f t="shared" si="8"/>
        <v>-1.2223608791828156E-9</v>
      </c>
      <c r="AE112" s="1132"/>
    </row>
    <row r="113" spans="1:31" x14ac:dyDescent="0.2">
      <c r="A113" s="107">
        <v>2016</v>
      </c>
      <c r="B113" s="135">
        <f>compopeinc!R105</f>
        <v>0.45328086614608765</v>
      </c>
      <c r="C113" s="105">
        <f>compopeinc!S105</f>
        <v>8.2921452820301056E-2</v>
      </c>
      <c r="D113" s="105">
        <f>compopeinc!T105</f>
        <v>2.2333162138238549E-2</v>
      </c>
      <c r="E113" s="105">
        <f>compopeinc!U105</f>
        <v>2.9356583021581173E-2</v>
      </c>
      <c r="F113" s="105">
        <f>compopeinc!V105</f>
        <v>2.8966682031750679E-2</v>
      </c>
      <c r="G113" s="105">
        <f>compopeinc!W105</f>
        <v>8.346589794382453E-2</v>
      </c>
      <c r="H113" s="105">
        <f>compopeinc!X105</f>
        <v>0.17429019091590975</v>
      </c>
      <c r="I113" s="134">
        <f>compopeinc!Y105</f>
        <v>3.1946871895941746E-2</v>
      </c>
      <c r="J113" s="170">
        <f>compopeinc!Z105</f>
        <v>0.34162470698356628</v>
      </c>
      <c r="K113" s="105">
        <f>compopeinc!AA105</f>
        <v>7.6752103865146637E-2</v>
      </c>
      <c r="L113" s="105">
        <f>compopeinc!AB105</f>
        <v>2.0222023478709161E-2</v>
      </c>
      <c r="M113" s="105">
        <f>compopeinc!AC105</f>
        <v>2.1137894131243229E-2</v>
      </c>
      <c r="N113" s="105">
        <f>compopeinc!AD105</f>
        <v>2.6871401816606522E-2</v>
      </c>
      <c r="O113" s="105">
        <f>compopeinc!AE105</f>
        <v>5.2297761430963874E-2</v>
      </c>
      <c r="P113" s="105">
        <f>compopeinc!AF105</f>
        <v>0.11583980893314301</v>
      </c>
      <c r="Q113" s="105">
        <f>compopeinc!AG105</f>
        <v>2.8503705062265999E-2</v>
      </c>
      <c r="R113" s="106">
        <f>compopeinc!AH105</f>
        <v>0.18671123683452606</v>
      </c>
      <c r="S113" s="105">
        <f>compopeinc!AI105</f>
        <v>6.0468818992376328E-2</v>
      </c>
      <c r="T113" s="105">
        <f>compopeinc!AJ105</f>
        <v>1.4705847745062783E-2</v>
      </c>
      <c r="U113" s="105">
        <f>compopeinc!AK105</f>
        <v>9.7991406219080091E-3</v>
      </c>
      <c r="V113" s="105">
        <f>compopeinc!AL105</f>
        <v>2.0342575386166573E-2</v>
      </c>
      <c r="W113" s="105">
        <f>compopeinc!AM105</f>
        <v>1.5245180926285684E-2</v>
      </c>
      <c r="X113" s="105">
        <f>compopeinc!AN105</f>
        <v>4.8184956385216506E-2</v>
      </c>
      <c r="Y113" s="134">
        <f>compopeinc!AO105</f>
        <v>1.796471191717049E-2</v>
      </c>
      <c r="Z113" s="1130"/>
      <c r="AA113" s="931"/>
      <c r="AB113" s="599">
        <f t="shared" si="9"/>
        <v>2.537854015827179E-8</v>
      </c>
      <c r="AC113" s="599">
        <f t="shared" si="10"/>
        <v>8.2654878497123718E-9</v>
      </c>
      <c r="AD113" s="599">
        <f t="shared" si="8"/>
        <v>4.8603396862745285E-9</v>
      </c>
      <c r="AE113" s="1132"/>
    </row>
    <row r="114" spans="1:31" x14ac:dyDescent="0.2">
      <c r="A114" s="107">
        <v>2017</v>
      </c>
      <c r="B114" s="135">
        <f>compopeinc!R106</f>
        <v>0.45473495125770569</v>
      </c>
      <c r="C114" s="105">
        <f>compopeinc!S106</f>
        <v>8.2524389028549194E-2</v>
      </c>
      <c r="D114" s="105">
        <f>compopeinc!T106</f>
        <v>2.2488442715257406E-2</v>
      </c>
      <c r="E114" s="105">
        <f>compopeinc!U106</f>
        <v>2.8531545307487249E-2</v>
      </c>
      <c r="F114" s="105">
        <f>compopeinc!V106</f>
        <v>3.054722398519516E-2</v>
      </c>
      <c r="G114" s="105">
        <f>compopeinc!W106</f>
        <v>8.5574571043252945E-2</v>
      </c>
      <c r="H114" s="105">
        <f>compopeinc!X106</f>
        <v>0.17297602698108577</v>
      </c>
      <c r="I114" s="134">
        <f>compopeinc!Y106</f>
        <v>3.2092751265555393E-2</v>
      </c>
      <c r="J114" s="170">
        <f>compopeinc!Z106</f>
        <v>0.34430205821990967</v>
      </c>
      <c r="K114" s="105">
        <f>compopeinc!AA106</f>
        <v>7.6276950538158417E-2</v>
      </c>
      <c r="L114" s="105">
        <f>compopeinc!AB106</f>
        <v>2.0617134869098663E-2</v>
      </c>
      <c r="M114" s="105">
        <f>compopeinc!AC106</f>
        <v>2.0534223411232233E-2</v>
      </c>
      <c r="N114" s="105">
        <f>compopeinc!AD106</f>
        <v>2.8464289382100105E-2</v>
      </c>
      <c r="O114" s="105">
        <f>compopeinc!AE106</f>
        <v>5.4767650319263339E-2</v>
      </c>
      <c r="P114" s="105">
        <f>compopeinc!AF106</f>
        <v>0.11510913338506044</v>
      </c>
      <c r="Q114" s="105">
        <f>compopeinc!AG106</f>
        <v>2.8532656990053046E-2</v>
      </c>
      <c r="R114" s="106">
        <f>compopeinc!AH106</f>
        <v>0.19064128398895264</v>
      </c>
      <c r="S114" s="105">
        <f>compopeinc!AI106</f>
        <v>5.989537388086319E-2</v>
      </c>
      <c r="T114" s="105">
        <f>compopeinc!AJ106</f>
        <v>1.5432171581778675E-2</v>
      </c>
      <c r="U114" s="105">
        <f>compopeinc!AK106</f>
        <v>9.4186892965808511E-3</v>
      </c>
      <c r="V114" s="105">
        <f>compopeinc!AL106</f>
        <v>2.1812561899423599E-2</v>
      </c>
      <c r="W114" s="105">
        <f>compopeinc!AM106</f>
        <v>1.6815197537653148E-2</v>
      </c>
      <c r="X114" s="105">
        <f>compopeinc!AN106</f>
        <v>4.8864413374928035E-2</v>
      </c>
      <c r="Y114" s="134">
        <f>compopeinc!AO106</f>
        <v>1.8402869956674776E-2</v>
      </c>
      <c r="Z114" s="1130"/>
      <c r="AA114" s="931"/>
      <c r="AB114" s="599">
        <f t="shared" si="9"/>
        <v>9.3132257461547852E-10</v>
      </c>
      <c r="AC114" s="599">
        <f t="shared" si="10"/>
        <v>1.9324943423271179E-8</v>
      </c>
      <c r="AD114" s="599">
        <f t="shared" si="8"/>
        <v>6.4610503613948822E-9</v>
      </c>
      <c r="AE114" s="1132"/>
    </row>
    <row r="115" spans="1:31" x14ac:dyDescent="0.2">
      <c r="A115" s="107">
        <v>2018</v>
      </c>
      <c r="B115" s="135">
        <f>compopeinc!R107</f>
        <v>0.4583507776260376</v>
      </c>
      <c r="C115" s="105">
        <f>compopeinc!S107</f>
        <v>8.6126253008842468E-2</v>
      </c>
      <c r="D115" s="105">
        <f>compopeinc!T107</f>
        <v>2.0895552821457386E-2</v>
      </c>
      <c r="E115" s="105">
        <f>compopeinc!U107</f>
        <v>2.7640766464173794E-2</v>
      </c>
      <c r="F115" s="105">
        <f>compopeinc!V107</f>
        <v>3.1688299030065536E-2</v>
      </c>
      <c r="G115" s="105">
        <f>compopeinc!W107</f>
        <v>8.9519904460757971E-2</v>
      </c>
      <c r="H115" s="105">
        <f>compopeinc!X107</f>
        <v>0.17061536951109144</v>
      </c>
      <c r="I115" s="134">
        <f>compopeinc!Y107</f>
        <v>3.186463000134257E-2</v>
      </c>
      <c r="J115" s="170">
        <f>compopeinc!Z107</f>
        <v>0.3481178879737854</v>
      </c>
      <c r="K115" s="105">
        <f>compopeinc!AA107</f>
        <v>7.9774200916290283E-2</v>
      </c>
      <c r="L115" s="105">
        <f>compopeinc!AB107</f>
        <v>1.9571388489566743E-2</v>
      </c>
      <c r="M115" s="105">
        <f>compopeinc!AC107</f>
        <v>1.9746421370655298E-2</v>
      </c>
      <c r="N115" s="105">
        <f>compopeinc!AD107</f>
        <v>2.9573414474725723E-2</v>
      </c>
      <c r="O115" s="105">
        <f>compopeinc!AE107</f>
        <v>5.8176002930849791E-2</v>
      </c>
      <c r="P115" s="105">
        <f>compopeinc!AF107</f>
        <v>0.11300791784831099</v>
      </c>
      <c r="Q115" s="105">
        <f>compopeinc!AG107</f>
        <v>2.8268544155277679E-2</v>
      </c>
      <c r="R115" s="106">
        <f>compopeinc!AH107</f>
        <v>0.19258831441402435</v>
      </c>
      <c r="S115" s="105">
        <f>compopeinc!AI107</f>
        <v>6.236841157078743E-2</v>
      </c>
      <c r="T115" s="105">
        <f>compopeinc!AJ107</f>
        <v>1.509106793673709E-2</v>
      </c>
      <c r="U115" s="105">
        <f>compopeinc!AK107</f>
        <v>9.0619835536926985E-3</v>
      </c>
      <c r="V115" s="105">
        <f>compopeinc!AL107</f>
        <v>2.2781999781727791E-2</v>
      </c>
      <c r="W115" s="105">
        <f>compopeinc!AM107</f>
        <v>1.7694208538159728E-2</v>
      </c>
      <c r="X115" s="105">
        <f>compopeinc!AN107</f>
        <v>4.7105719135745329E-2</v>
      </c>
      <c r="Y115" s="134">
        <f>compopeinc!AO107</f>
        <v>1.8484916737631998E-2</v>
      </c>
      <c r="Z115" s="1130"/>
      <c r="AA115" s="931"/>
      <c r="AB115" s="599">
        <f t="shared" si="9"/>
        <v>2.3283064365386963E-9</v>
      </c>
      <c r="AC115" s="599">
        <f t="shared" si="10"/>
        <v>-2.2118911147117615E-9</v>
      </c>
      <c r="AD115" s="599">
        <f t="shared" si="8"/>
        <v>7.1595422923564911E-9</v>
      </c>
      <c r="AE115" s="1132"/>
    </row>
    <row r="116" spans="1:31" x14ac:dyDescent="0.2">
      <c r="A116" s="107">
        <v>2019</v>
      </c>
      <c r="B116" s="135">
        <f>compopeinc!R108</f>
        <v>0.45701640844345093</v>
      </c>
      <c r="C116" s="105">
        <f>compopeinc!S108</f>
        <v>8.7246641516685486E-2</v>
      </c>
      <c r="D116" s="105">
        <f>compopeinc!T108</f>
        <v>1.9467698875814676E-2</v>
      </c>
      <c r="E116" s="105">
        <f>compopeinc!U108</f>
        <v>2.7501923497766256E-2</v>
      </c>
      <c r="F116" s="105">
        <f>compopeinc!V108</f>
        <v>3.1743582338094711E-2</v>
      </c>
      <c r="G116" s="105">
        <f>compopeinc!W108</f>
        <v>8.8912928942590952E-2</v>
      </c>
      <c r="H116" s="105">
        <f>compopeinc!X108</f>
        <v>0.17174490195322228</v>
      </c>
      <c r="I116" s="134">
        <f>compopeinc!Y108</f>
        <v>3.0398726197002398E-2</v>
      </c>
      <c r="J116" s="170">
        <f>compopeinc!Z108</f>
        <v>0.34643614292144775</v>
      </c>
      <c r="K116" s="105">
        <f>compopeinc!AA108</f>
        <v>8.0611228942871094E-2</v>
      </c>
      <c r="L116" s="105">
        <f>compopeinc!AB108</f>
        <v>1.8332540872506797E-2</v>
      </c>
      <c r="M116" s="105">
        <f>compopeinc!AC108</f>
        <v>1.982335839420557E-2</v>
      </c>
      <c r="N116" s="105">
        <f>compopeinc!AD108</f>
        <v>2.9744142666459084E-2</v>
      </c>
      <c r="O116" s="105">
        <f>compopeinc!AE108</f>
        <v>5.7382631115615368E-2</v>
      </c>
      <c r="P116" s="105">
        <f>compopeinc!AF108</f>
        <v>0.11339148356866119</v>
      </c>
      <c r="Q116" s="105">
        <f>compopeinc!AG108</f>
        <v>2.7150740480906994E-2</v>
      </c>
      <c r="R116" s="106">
        <f>compopeinc!AH108</f>
        <v>0.19077830016613007</v>
      </c>
      <c r="S116" s="105">
        <f>compopeinc!AI108</f>
        <v>6.278645247220993E-2</v>
      </c>
      <c r="T116" s="105">
        <f>compopeinc!AJ108</f>
        <v>1.4014223212143406E-2</v>
      </c>
      <c r="U116" s="105">
        <f>compopeinc!AK108</f>
        <v>9.2237771023064852E-3</v>
      </c>
      <c r="V116" s="105">
        <f>compopeinc!AL108</f>
        <v>2.2838464006781578E-2</v>
      </c>
      <c r="W116" s="105">
        <f>compopeinc!AM108</f>
        <v>1.7000347375869751E-2</v>
      </c>
      <c r="X116" s="105">
        <f>compopeinc!AN108</f>
        <v>4.7187235827127E-2</v>
      </c>
      <c r="Y116" s="134">
        <f>compopeinc!AO108</f>
        <v>1.772779536755989E-2</v>
      </c>
      <c r="AB116" s="599">
        <f t="shared" ref="AB116" si="11">B116-SUM(C116:I116)</f>
        <v>5.1222741603851318E-9</v>
      </c>
      <c r="AC116" s="599">
        <f t="shared" ref="AC116" si="12">J116-SUM(K116:Q116)</f>
        <v>1.6880221664905548E-8</v>
      </c>
      <c r="AD116" s="599">
        <f t="shared" ref="AD116" si="13">R116-SUM(S116:Y116)</f>
        <v>4.8021320253610611E-9</v>
      </c>
      <c r="AE116" s="1132"/>
    </row>
    <row r="117" spans="1:31" x14ac:dyDescent="0.2">
      <c r="A117" s="107">
        <v>2020</v>
      </c>
      <c r="B117" s="135"/>
      <c r="C117" s="105"/>
      <c r="D117" s="105"/>
      <c r="E117" s="105"/>
      <c r="F117" s="105"/>
      <c r="G117" s="105"/>
      <c r="H117" s="105"/>
      <c r="I117" s="134"/>
      <c r="J117" s="170"/>
      <c r="K117" s="105"/>
      <c r="L117" s="105"/>
      <c r="M117" s="105"/>
      <c r="N117" s="105"/>
      <c r="O117" s="105"/>
      <c r="P117" s="105"/>
      <c r="Q117" s="105"/>
      <c r="R117" s="106"/>
      <c r="S117" s="105"/>
      <c r="T117" s="105"/>
      <c r="U117" s="105"/>
      <c r="V117" s="105"/>
      <c r="W117" s="105"/>
      <c r="X117" s="105"/>
      <c r="Y117" s="134"/>
      <c r="AB117" s="599"/>
      <c r="AC117" s="599"/>
      <c r="AD117" s="599"/>
    </row>
    <row r="118" spans="1:31" ht="17" thickBot="1" x14ac:dyDescent="0.25">
      <c r="A118" s="104"/>
      <c r="B118" s="465"/>
      <c r="C118" s="103"/>
      <c r="D118" s="103"/>
      <c r="E118" s="103"/>
      <c r="F118" s="103"/>
      <c r="G118" s="103"/>
      <c r="H118" s="103"/>
      <c r="I118" s="227"/>
      <c r="J118" s="103"/>
      <c r="K118" s="103"/>
      <c r="L118" s="103"/>
      <c r="M118" s="103"/>
      <c r="N118" s="103"/>
      <c r="O118" s="103"/>
      <c r="P118" s="103"/>
      <c r="Q118" s="103"/>
      <c r="R118" s="103"/>
      <c r="S118" s="103"/>
      <c r="T118" s="103"/>
      <c r="U118" s="103"/>
      <c r="V118" s="103"/>
      <c r="W118" s="103"/>
      <c r="X118" s="103"/>
      <c r="Y118" s="227"/>
    </row>
    <row r="119" spans="1:31" ht="17" thickTop="1" x14ac:dyDescent="0.2"/>
  </sheetData>
  <mergeCells count="3">
    <mergeCell ref="A4:Y4"/>
    <mergeCell ref="B7:Y7"/>
    <mergeCell ref="B8:X8"/>
  </mergeCells>
  <hyperlinks>
    <hyperlink ref="A1" location="Index!A1" display="Back to index" xr:uid="{00000000-0004-0000-14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39997558519241921"/>
  </sheetPr>
  <dimension ref="A1:AD119"/>
  <sheetViews>
    <sheetView workbookViewId="0">
      <pane xSplit="1" ySplit="9" topLeftCell="E10" activePane="bottomRight" state="frozen"/>
      <selection activeCell="D32" sqref="D32"/>
      <selection pane="topRight" activeCell="D32" sqref="D32"/>
      <selection pane="bottomLeft" activeCell="D32" sqref="D32"/>
      <selection pane="bottomRight" activeCell="A4" sqref="A4:Y4"/>
    </sheetView>
  </sheetViews>
  <sheetFormatPr baseColWidth="10" defaultColWidth="10.83203125" defaultRowHeight="16" x14ac:dyDescent="0.2"/>
  <cols>
    <col min="1" max="1" width="12.6640625" style="102" bestFit="1" customWidth="1"/>
    <col min="2" max="24" width="10.83203125" style="102" customWidth="1"/>
    <col min="25" max="16384" width="10.83203125" style="102"/>
  </cols>
  <sheetData>
    <row r="1" spans="1:30" x14ac:dyDescent="0.2">
      <c r="A1" s="52" t="s">
        <v>36</v>
      </c>
    </row>
    <row r="3" spans="1:30" ht="17" thickBot="1" x14ac:dyDescent="0.25"/>
    <row r="4" spans="1:30" s="130" customFormat="1" ht="25" customHeight="1" thickTop="1" x14ac:dyDescent="0.2">
      <c r="A4" s="1383" t="s">
        <v>125</v>
      </c>
      <c r="B4" s="1384"/>
      <c r="C4" s="1384"/>
      <c r="D4" s="1384"/>
      <c r="E4" s="1384"/>
      <c r="F4" s="1384"/>
      <c r="G4" s="1384"/>
      <c r="H4" s="1384"/>
      <c r="I4" s="1384"/>
      <c r="J4" s="1384"/>
      <c r="K4" s="1384"/>
      <c r="L4" s="1384"/>
      <c r="M4" s="1384"/>
      <c r="N4" s="1384"/>
      <c r="O4" s="1384"/>
      <c r="P4" s="1384"/>
      <c r="Q4" s="1384"/>
      <c r="R4" s="1384"/>
      <c r="S4" s="1384"/>
      <c r="T4" s="1384"/>
      <c r="U4" s="1384"/>
      <c r="V4" s="1384"/>
      <c r="W4" s="1384"/>
      <c r="X4" s="1384"/>
      <c r="Y4" s="1385"/>
    </row>
    <row r="5" spans="1:30" s="131" customFormat="1" x14ac:dyDescent="0.2">
      <c r="A5" s="129"/>
      <c r="B5" s="128"/>
      <c r="C5" s="128"/>
      <c r="D5" s="128"/>
      <c r="E5" s="128"/>
      <c r="F5" s="128"/>
      <c r="G5" s="128"/>
      <c r="H5" s="128"/>
      <c r="I5" s="128"/>
      <c r="J5" s="128"/>
      <c r="K5" s="128"/>
      <c r="L5" s="128"/>
      <c r="M5" s="128"/>
      <c r="N5" s="128"/>
      <c r="O5" s="128"/>
      <c r="P5" s="128"/>
      <c r="Q5" s="128"/>
      <c r="R5" s="128"/>
      <c r="S5" s="128"/>
      <c r="T5" s="128"/>
      <c r="U5" s="128"/>
      <c r="V5" s="128"/>
      <c r="W5" s="128"/>
      <c r="X5" s="128"/>
      <c r="Y5" s="168"/>
    </row>
    <row r="6" spans="1:30" s="131" customFormat="1" x14ac:dyDescent="0.2">
      <c r="A6" s="124"/>
      <c r="B6" s="127" t="s">
        <v>35</v>
      </c>
      <c r="C6" s="127" t="s">
        <v>34</v>
      </c>
      <c r="D6" s="127" t="s">
        <v>33</v>
      </c>
      <c r="E6" s="127" t="s">
        <v>32</v>
      </c>
      <c r="F6" s="127" t="s">
        <v>31</v>
      </c>
      <c r="G6" s="127" t="s">
        <v>30</v>
      </c>
      <c r="H6" s="127" t="s">
        <v>29</v>
      </c>
      <c r="I6" s="167" t="s">
        <v>28</v>
      </c>
      <c r="J6" s="181" t="s">
        <v>27</v>
      </c>
      <c r="K6" s="127" t="s">
        <v>26</v>
      </c>
      <c r="L6" s="127" t="s">
        <v>25</v>
      </c>
      <c r="M6" s="166" t="s">
        <v>24</v>
      </c>
      <c r="N6" s="127" t="s">
        <v>23</v>
      </c>
      <c r="O6" s="127" t="s">
        <v>22</v>
      </c>
      <c r="P6" s="127" t="s">
        <v>21</v>
      </c>
      <c r="Q6" s="127" t="s">
        <v>54</v>
      </c>
      <c r="R6" s="196" t="s">
        <v>53</v>
      </c>
      <c r="S6" s="196" t="s">
        <v>52</v>
      </c>
      <c r="T6" s="196" t="s">
        <v>51</v>
      </c>
      <c r="U6" s="127" t="s">
        <v>50</v>
      </c>
      <c r="V6" s="127" t="s">
        <v>49</v>
      </c>
      <c r="W6" s="196" t="s">
        <v>48</v>
      </c>
      <c r="X6" s="195" t="s">
        <v>47</v>
      </c>
      <c r="Y6" s="194" t="s">
        <v>46</v>
      </c>
    </row>
    <row r="7" spans="1:30" s="131" customFormat="1" ht="31" customHeight="1" x14ac:dyDescent="0.2">
      <c r="A7" s="124"/>
      <c r="B7" s="1388" t="s">
        <v>305</v>
      </c>
      <c r="C7" s="1388"/>
      <c r="D7" s="1388"/>
      <c r="E7" s="1388"/>
      <c r="F7" s="1388"/>
      <c r="G7" s="1388"/>
      <c r="H7" s="1388"/>
      <c r="I7" s="1388"/>
      <c r="J7" s="1388"/>
      <c r="K7" s="1388"/>
      <c r="L7" s="1388"/>
      <c r="M7" s="1388"/>
      <c r="N7" s="1388"/>
      <c r="O7" s="1388"/>
      <c r="P7" s="1388"/>
      <c r="Q7" s="1388"/>
      <c r="R7" s="1388"/>
      <c r="S7" s="1388"/>
      <c r="T7" s="1388"/>
      <c r="U7" s="1388"/>
      <c r="V7" s="1388"/>
      <c r="W7" s="1388"/>
      <c r="X7" s="1388"/>
      <c r="Y7" s="1389"/>
    </row>
    <row r="8" spans="1:30" s="179" customFormat="1" ht="20" customHeight="1" x14ac:dyDescent="0.2">
      <c r="A8" s="126"/>
      <c r="B8" s="1387" t="s">
        <v>45</v>
      </c>
      <c r="C8" s="1387"/>
      <c r="D8" s="1387"/>
      <c r="E8" s="1387"/>
      <c r="F8" s="1387"/>
      <c r="G8" s="1387"/>
      <c r="H8" s="1387"/>
      <c r="I8" s="1387"/>
      <c r="J8" s="1387"/>
      <c r="K8" s="1387"/>
      <c r="L8" s="1387"/>
      <c r="M8" s="1387"/>
      <c r="N8" s="1387"/>
      <c r="O8" s="1387"/>
      <c r="P8" s="1387"/>
      <c r="Q8" s="1387"/>
      <c r="R8" s="1387"/>
      <c r="S8" s="1387"/>
      <c r="T8" s="1387"/>
      <c r="U8" s="1387"/>
      <c r="V8" s="1387"/>
      <c r="W8" s="1387"/>
      <c r="X8" s="1387"/>
      <c r="Y8" s="1390"/>
    </row>
    <row r="9" spans="1:30" ht="69" thickBot="1" x14ac:dyDescent="0.25">
      <c r="A9" s="124"/>
      <c r="B9" s="123" t="s">
        <v>44</v>
      </c>
      <c r="C9" s="409" t="s">
        <v>68</v>
      </c>
      <c r="D9" s="407" t="s">
        <v>42</v>
      </c>
      <c r="E9" s="409" t="s">
        <v>69</v>
      </c>
      <c r="F9" s="407" t="s">
        <v>41</v>
      </c>
      <c r="G9" s="588" t="s">
        <v>141</v>
      </c>
      <c r="H9" s="407" t="s">
        <v>40</v>
      </c>
      <c r="I9" s="407" t="s">
        <v>39</v>
      </c>
      <c r="J9" s="123" t="s">
        <v>9</v>
      </c>
      <c r="K9" s="409" t="s">
        <v>68</v>
      </c>
      <c r="L9" s="407" t="s">
        <v>42</v>
      </c>
      <c r="M9" s="409" t="s">
        <v>69</v>
      </c>
      <c r="N9" s="407" t="s">
        <v>41</v>
      </c>
      <c r="O9" s="588" t="s">
        <v>141</v>
      </c>
      <c r="P9" s="407" t="s">
        <v>40</v>
      </c>
      <c r="Q9" s="407" t="s">
        <v>39</v>
      </c>
      <c r="R9" s="123" t="s">
        <v>8</v>
      </c>
      <c r="S9" s="409" t="s">
        <v>68</v>
      </c>
      <c r="T9" s="407" t="s">
        <v>42</v>
      </c>
      <c r="U9" s="409" t="s">
        <v>69</v>
      </c>
      <c r="V9" s="407" t="s">
        <v>41</v>
      </c>
      <c r="W9" s="588" t="s">
        <v>141</v>
      </c>
      <c r="X9" s="407" t="s">
        <v>40</v>
      </c>
      <c r="Y9" s="162" t="s">
        <v>39</v>
      </c>
      <c r="AB9" s="598" t="s">
        <v>171</v>
      </c>
      <c r="AC9" s="598"/>
      <c r="AD9" s="598"/>
    </row>
    <row r="10" spans="1:30" x14ac:dyDescent="0.2">
      <c r="A10" s="115">
        <v>1913</v>
      </c>
      <c r="B10" s="178">
        <f>compopeinc!AP2</f>
        <v>0.17186136739328406</v>
      </c>
      <c r="C10" s="121">
        <f>compopeinc!AQ2</f>
        <v>6.3655588833630983E-2</v>
      </c>
      <c r="D10" s="121">
        <f>compopeinc!AR2</f>
        <v>1.7128184928453367E-2</v>
      </c>
      <c r="E10" s="121">
        <f>compopeinc!AS2</f>
        <v>1.22092691132874E-2</v>
      </c>
      <c r="F10" s="121">
        <f>compopeinc!AT2</f>
        <v>2.1942584617943541E-2</v>
      </c>
      <c r="G10" s="121">
        <f>compopeinc!AU2</f>
        <v>6.1796870821964405E-4</v>
      </c>
      <c r="H10" s="121">
        <f>compopeinc!AV2</f>
        <v>1.2901594204279459E-2</v>
      </c>
      <c r="I10" s="193">
        <f>compopeinc!AW2</f>
        <v>4.3406176987469652E-2</v>
      </c>
      <c r="J10" s="178">
        <f>compopeinc!AX2</f>
        <v>9.1347537777407936E-2</v>
      </c>
      <c r="K10" s="121">
        <f>compopeinc!AY2</f>
        <v>3.7465311080457572E-2</v>
      </c>
      <c r="L10" s="121">
        <f>compopeinc!AZ2</f>
        <v>1.0069847757737125E-2</v>
      </c>
      <c r="M10" s="121">
        <f>compopeinc!BA2</f>
        <v>5.3625210144820547E-3</v>
      </c>
      <c r="N10" s="121">
        <f>compopeinc!BB2</f>
        <v>1.1398742032994883E-2</v>
      </c>
      <c r="O10" s="121">
        <f>compopeinc!BC2</f>
        <v>2.1647266405088852E-4</v>
      </c>
      <c r="P10" s="121">
        <f>compopeinc!BD2</f>
        <v>5.0789766657320119E-3</v>
      </c>
      <c r="Q10" s="193">
        <f>compopeinc!BE2</f>
        <v>2.1755666561953407E-2</v>
      </c>
      <c r="R10" s="192">
        <f>compopeinc!BF2</f>
        <v>3.1406090642850285E-2</v>
      </c>
      <c r="S10" s="121">
        <f>compopeinc!BG2</f>
        <v>1.6578977023628514E-2</v>
      </c>
      <c r="T10" s="121">
        <f>compopeinc!BH2</f>
        <v>3.1015099311638202E-3</v>
      </c>
      <c r="U10" s="121">
        <f>compopeinc!BI2</f>
        <v>1.2737025001705248E-3</v>
      </c>
      <c r="V10" s="121">
        <f>compopeinc!BJ2</f>
        <v>3.3982831114785818E-3</v>
      </c>
      <c r="W10" s="121">
        <f>compopeinc!BK2</f>
        <v>3.4397314193193479E-5</v>
      </c>
      <c r="X10" s="121">
        <f>compopeinc!BL2</f>
        <v>8.5128991253745139E-4</v>
      </c>
      <c r="Y10" s="177">
        <f>compopeinc!BM2</f>
        <v>6.1679308496782022E-3</v>
      </c>
      <c r="AA10" s="212"/>
      <c r="AB10" s="599">
        <f>B10-SUM(C10:I10)</f>
        <v>0</v>
      </c>
      <c r="AC10" s="599">
        <f>J10-SUM(K10:Q10)</f>
        <v>0</v>
      </c>
      <c r="AD10" s="599">
        <f>R10-SUM(S10:Y10)</f>
        <v>0</v>
      </c>
    </row>
    <row r="11" spans="1:30" x14ac:dyDescent="0.2">
      <c r="A11" s="115">
        <v>1914</v>
      </c>
      <c r="B11" s="106">
        <f>compopeinc!AP3</f>
        <v>0.17805129298683428</v>
      </c>
      <c r="C11" s="114">
        <f>compopeinc!AQ3</f>
        <v>6.3478314199700805E-2</v>
      </c>
      <c r="D11" s="114">
        <f>compopeinc!AR3</f>
        <v>1.8760627111231633E-2</v>
      </c>
      <c r="E11" s="114">
        <f>compopeinc!AS3</f>
        <v>1.3230037572922322E-2</v>
      </c>
      <c r="F11" s="114">
        <f>compopeinc!AT3</f>
        <v>2.3868430650224041E-2</v>
      </c>
      <c r="G11" s="114">
        <f>compopeinc!AU3</f>
        <v>6.3564299885650061E-4</v>
      </c>
      <c r="H11" s="114">
        <f>compopeinc!AV3</f>
        <v>1.2842832334985697E-2</v>
      </c>
      <c r="I11" s="187">
        <f>compopeinc!AW3</f>
        <v>4.5235408118913287E-2</v>
      </c>
      <c r="J11" s="106">
        <f>compopeinc!AX3</f>
        <v>9.3191150141142709E-2</v>
      </c>
      <c r="K11" s="114">
        <f>compopeinc!AY3</f>
        <v>3.7360973826988324E-2</v>
      </c>
      <c r="L11" s="114">
        <f>compopeinc!AZ3</f>
        <v>1.0806074258047282E-2</v>
      </c>
      <c r="M11" s="114">
        <f>compopeinc!BA3</f>
        <v>5.6823081393494838E-3</v>
      </c>
      <c r="N11" s="114">
        <f>compopeinc!BB3</f>
        <v>1.2153104727703526E-2</v>
      </c>
      <c r="O11" s="114">
        <f>compopeinc!BC3</f>
        <v>2.1873009313656854E-4</v>
      </c>
      <c r="P11" s="114">
        <f>compopeinc!BD3</f>
        <v>4.8735577982814936E-3</v>
      </c>
      <c r="Q11" s="187">
        <f>compopeinc!BE3</f>
        <v>2.2096401297636035E-2</v>
      </c>
      <c r="R11" s="186">
        <f>compopeinc!BF3</f>
        <v>3.4447933427751168E-2</v>
      </c>
      <c r="S11" s="114">
        <f>compopeinc!BG3</f>
        <v>1.9145820840522913E-2</v>
      </c>
      <c r="T11" s="114">
        <f>compopeinc!BH3</f>
        <v>3.309386982843636E-3</v>
      </c>
      <c r="U11" s="114">
        <f>compopeinc!BI3</f>
        <v>1.3351035886622351E-3</v>
      </c>
      <c r="V11" s="114">
        <f>compopeinc!BJ3</f>
        <v>3.6015743815809957E-3</v>
      </c>
      <c r="W11" s="114">
        <f>compopeinc!BK3</f>
        <v>3.4578939025254703E-5</v>
      </c>
      <c r="X11" s="114">
        <f>compopeinc!BL3</f>
        <v>8.0668352618434771E-4</v>
      </c>
      <c r="Y11" s="154">
        <f>compopeinc!BM3</f>
        <v>6.2147851689317926E-3</v>
      </c>
      <c r="AA11" s="212"/>
      <c r="AB11" s="599">
        <f t="shared" ref="AB11:AB74" si="0">B11-SUM(C11:I11)</f>
        <v>0</v>
      </c>
      <c r="AC11" s="599">
        <f t="shared" ref="AC11:AC74" si="1">J11-SUM(K11:Q11)</f>
        <v>0</v>
      </c>
      <c r="AD11" s="599">
        <f t="shared" ref="AD11:AD74" si="2">R11-SUM(S11:Y11)</f>
        <v>0</v>
      </c>
    </row>
    <row r="12" spans="1:30" x14ac:dyDescent="0.2">
      <c r="A12" s="115">
        <v>1915</v>
      </c>
      <c r="B12" s="106">
        <f>compopeinc!AP4</f>
        <v>0.17310492047334597</v>
      </c>
      <c r="C12" s="114">
        <f>compopeinc!AQ4</f>
        <v>6.3953106464784387E-2</v>
      </c>
      <c r="D12" s="114">
        <f>compopeinc!AR4</f>
        <v>1.7924707497628721E-2</v>
      </c>
      <c r="E12" s="114">
        <f>compopeinc!AS4</f>
        <v>1.3020447188092149E-2</v>
      </c>
      <c r="F12" s="114">
        <f>compopeinc!AT4</f>
        <v>2.272188301058959E-2</v>
      </c>
      <c r="G12" s="114">
        <f>compopeinc!AU4</f>
        <v>6.3188804195326545E-4</v>
      </c>
      <c r="H12" s="114">
        <f>compopeinc!AV4</f>
        <v>1.2373517185721491E-2</v>
      </c>
      <c r="I12" s="187">
        <f>compopeinc!AW4</f>
        <v>4.2479371084576369E-2</v>
      </c>
      <c r="J12" s="106">
        <f>compopeinc!AX4</f>
        <v>9.6460625190106619E-2</v>
      </c>
      <c r="K12" s="114">
        <f>compopeinc!AY4</f>
        <v>3.7640418888072319E-2</v>
      </c>
      <c r="L12" s="114">
        <f>compopeinc!AZ4</f>
        <v>1.1317778384358943E-2</v>
      </c>
      <c r="M12" s="114">
        <f>compopeinc!BA4</f>
        <v>6.1357183980532588E-3</v>
      </c>
      <c r="N12" s="114">
        <f>compopeinc!BB4</f>
        <v>1.2583413833480602E-2</v>
      </c>
      <c r="O12" s="114">
        <f>compopeinc!BC4</f>
        <v>2.3579902306228968E-4</v>
      </c>
      <c r="P12" s="114">
        <f>compopeinc!BD4</f>
        <v>5.4386220171310038E-3</v>
      </c>
      <c r="Q12" s="187">
        <f>compopeinc!BE4</f>
        <v>2.3108874645948192E-2</v>
      </c>
      <c r="R12" s="186">
        <f>compopeinc!BF4</f>
        <v>4.2688311611662116E-2</v>
      </c>
      <c r="S12" s="114">
        <f>compopeinc!BG4</f>
        <v>1.8950982306239178E-2</v>
      </c>
      <c r="T12" s="114">
        <f>compopeinc!BH4</f>
        <v>5.0686425343442944E-3</v>
      </c>
      <c r="U12" s="114">
        <f>compopeinc!BI4</f>
        <v>2.2093365150448298E-3</v>
      </c>
      <c r="V12" s="114">
        <f>compopeinc!BJ4</f>
        <v>5.1411900716010258E-3</v>
      </c>
      <c r="W12" s="114">
        <f>compopeinc!BK4</f>
        <v>5.3747896868932635E-5</v>
      </c>
      <c r="X12" s="114">
        <f>compopeinc!BL4</f>
        <v>1.5387195406331364E-3</v>
      </c>
      <c r="Y12" s="154">
        <f>compopeinc!BM4</f>
        <v>9.725692746930711E-3</v>
      </c>
      <c r="AA12" s="212"/>
      <c r="AB12" s="599">
        <f t="shared" si="0"/>
        <v>0</v>
      </c>
      <c r="AC12" s="599">
        <f t="shared" si="1"/>
        <v>0</v>
      </c>
      <c r="AD12" s="599">
        <f t="shared" si="2"/>
        <v>0</v>
      </c>
    </row>
    <row r="13" spans="1:30" x14ac:dyDescent="0.2">
      <c r="A13" s="115">
        <v>1916</v>
      </c>
      <c r="B13" s="106">
        <f>compopeinc!AP5</f>
        <v>0.17890225535785173</v>
      </c>
      <c r="C13" s="105">
        <f>compopeinc!AQ5</f>
        <v>6.8878130391581402E-2</v>
      </c>
      <c r="D13" s="105">
        <f>compopeinc!AR5</f>
        <v>1.7875729160669471E-2</v>
      </c>
      <c r="E13" s="105">
        <f>compopeinc!AS5</f>
        <v>1.360811678770826E-2</v>
      </c>
      <c r="F13" s="105">
        <f>compopeinc!AT5</f>
        <v>2.141658417940798E-2</v>
      </c>
      <c r="G13" s="105">
        <f>compopeinc!AU5</f>
        <v>6.0911275296875503E-4</v>
      </c>
      <c r="H13" s="105">
        <f>compopeinc!AV5</f>
        <v>1.4434756852745485E-2</v>
      </c>
      <c r="I13" s="183">
        <f>compopeinc!AW5</f>
        <v>4.2079825232770415E-2</v>
      </c>
      <c r="J13" s="106">
        <f>compopeinc!AX5</f>
        <v>0.1129067696993004</v>
      </c>
      <c r="K13" s="105">
        <f>compopeinc!AY5</f>
        <v>5.374824417783286E-2</v>
      </c>
      <c r="L13" s="105">
        <f>compopeinc!AZ5</f>
        <v>1.1322994059711518E-2</v>
      </c>
      <c r="M13" s="105">
        <f>compopeinc!BA5</f>
        <v>6.5145257075886641E-3</v>
      </c>
      <c r="N13" s="105">
        <f>compopeinc!BB5</f>
        <v>1.1895654203652763E-2</v>
      </c>
      <c r="O13" s="105">
        <f>compopeinc!BC5</f>
        <v>2.2680605563319057E-4</v>
      </c>
      <c r="P13" s="105">
        <f>compopeinc!BD5</f>
        <v>6.2457616538124988E-3</v>
      </c>
      <c r="Q13" s="183">
        <f>compopeinc!BE5</f>
        <v>2.2952783841068872E-2</v>
      </c>
      <c r="R13" s="186">
        <f>compopeinc!BF5</f>
        <v>4.9042627238663879E-2</v>
      </c>
      <c r="S13" s="114">
        <f>compopeinc!BG5</f>
        <v>2.657815488820443E-2</v>
      </c>
      <c r="T13" s="114">
        <f>compopeinc!BH5</f>
        <v>4.8204945732246264E-3</v>
      </c>
      <c r="U13" s="114">
        <f>compopeinc!BI5</f>
        <v>2.249953342885675E-3</v>
      </c>
      <c r="V13" s="114">
        <f>compopeinc!BJ5</f>
        <v>4.6309563815154419E-3</v>
      </c>
      <c r="W13" s="114">
        <f>compopeinc!BK5</f>
        <v>4.912802839204255E-5</v>
      </c>
      <c r="X13" s="114">
        <f>compopeinc!BL5</f>
        <v>1.6289184750929212E-3</v>
      </c>
      <c r="Y13" s="154">
        <f>compopeinc!BM5</f>
        <v>9.085021549348744E-3</v>
      </c>
      <c r="AA13" s="212"/>
      <c r="AB13" s="599">
        <f t="shared" si="0"/>
        <v>0</v>
      </c>
      <c r="AC13" s="599">
        <f t="shared" si="1"/>
        <v>0</v>
      </c>
      <c r="AD13" s="599">
        <f t="shared" si="2"/>
        <v>0</v>
      </c>
    </row>
    <row r="14" spans="1:30" x14ac:dyDescent="0.2">
      <c r="A14" s="115">
        <v>1917</v>
      </c>
      <c r="B14" s="106">
        <f>compopeinc!AP6</f>
        <v>0.17185835325379559</v>
      </c>
      <c r="C14" s="114">
        <f>compopeinc!AQ6</f>
        <v>8.5204238350228265E-2</v>
      </c>
      <c r="D14" s="114">
        <f>compopeinc!AR6</f>
        <v>2.0512186307897029E-2</v>
      </c>
      <c r="E14" s="114">
        <f>compopeinc!AS6</f>
        <v>9.8593758115698357E-3</v>
      </c>
      <c r="F14" s="114">
        <f>compopeinc!AT6</f>
        <v>1.3943998101468119E-2</v>
      </c>
      <c r="G14" s="114">
        <f>compopeinc!AU6</f>
        <v>6.4420160295390551E-4</v>
      </c>
      <c r="H14" s="114">
        <f>compopeinc!AV6</f>
        <v>1.7981601258264184E-2</v>
      </c>
      <c r="I14" s="187">
        <f>compopeinc!AW6</f>
        <v>2.3712751821414215E-2</v>
      </c>
      <c r="J14" s="106">
        <f>compopeinc!AX6</f>
        <v>0.1012175612394003</v>
      </c>
      <c r="K14" s="114">
        <f>compopeinc!AY6</f>
        <v>5.8343209603121712E-2</v>
      </c>
      <c r="L14" s="114">
        <f>compopeinc!AZ6</f>
        <v>1.2928004813805835E-2</v>
      </c>
      <c r="M14" s="114">
        <f>compopeinc!BA6</f>
        <v>3.9547289209892157E-3</v>
      </c>
      <c r="N14" s="114">
        <f>compopeinc!BB6</f>
        <v>6.7928996914681959E-3</v>
      </c>
      <c r="O14" s="114">
        <f>compopeinc!BC6</f>
        <v>2.5304520917957061E-4</v>
      </c>
      <c r="P14" s="114">
        <f>compopeinc!BD6</f>
        <v>8.193104299968515E-3</v>
      </c>
      <c r="Q14" s="187">
        <f>compopeinc!BE6</f>
        <v>1.0752568700867262E-2</v>
      </c>
      <c r="R14" s="186">
        <f>compopeinc!BF6</f>
        <v>3.900347206284141E-2</v>
      </c>
      <c r="S14" s="114">
        <f>compopeinc!BG6</f>
        <v>2.4032153612225444E-2</v>
      </c>
      <c r="T14" s="114">
        <f>compopeinc!BH6</f>
        <v>5.6182214482201603E-3</v>
      </c>
      <c r="U14" s="114">
        <f>compopeinc!BI6</f>
        <v>1.0381119069666587E-3</v>
      </c>
      <c r="V14" s="114">
        <f>compopeinc!BJ6</f>
        <v>2.4521172663420545E-3</v>
      </c>
      <c r="W14" s="114">
        <f>compopeinc!BK6</f>
        <v>4.9744618470513643E-5</v>
      </c>
      <c r="X14" s="114">
        <f>compopeinc!BL6</f>
        <v>1.8122706772068968E-3</v>
      </c>
      <c r="Y14" s="154">
        <f>compopeinc!BM6</f>
        <v>4.0008525334096767E-3</v>
      </c>
      <c r="AA14" s="212"/>
      <c r="AB14" s="599">
        <f t="shared" si="0"/>
        <v>0</v>
      </c>
      <c r="AC14" s="599">
        <f t="shared" si="1"/>
        <v>0</v>
      </c>
      <c r="AD14" s="599">
        <f t="shared" si="2"/>
        <v>0</v>
      </c>
    </row>
    <row r="15" spans="1:30" x14ac:dyDescent="0.2">
      <c r="A15" s="115">
        <v>1918</v>
      </c>
      <c r="B15" s="106">
        <f>compopeinc!AP7</f>
        <v>0.1528720016086301</v>
      </c>
      <c r="C15" s="114">
        <f>compopeinc!AQ7</f>
        <v>6.8683178331415351E-2</v>
      </c>
      <c r="D15" s="114">
        <f>compopeinc!AR7</f>
        <v>1.8348436380644519E-2</v>
      </c>
      <c r="E15" s="114">
        <f>compopeinc!AS7</f>
        <v>8.3074956856669796E-3</v>
      </c>
      <c r="F15" s="114">
        <f>compopeinc!AT7</f>
        <v>1.3631647470776749E-2</v>
      </c>
      <c r="G15" s="114">
        <f>compopeinc!AU7</f>
        <v>6.1455357464923097E-4</v>
      </c>
      <c r="H15" s="114">
        <f>compopeinc!AV7</f>
        <v>1.9217619446635657E-2</v>
      </c>
      <c r="I15" s="187">
        <f>compopeinc!AW7</f>
        <v>2.406907071884164E-2</v>
      </c>
      <c r="J15" s="106">
        <f>compopeinc!AX7</f>
        <v>8.3059208857878486E-2</v>
      </c>
      <c r="K15" s="114">
        <f>compopeinc!AY7</f>
        <v>4.2114200169128084E-2</v>
      </c>
      <c r="L15" s="114">
        <f>compopeinc!AZ7</f>
        <v>1.1052253255318544E-2</v>
      </c>
      <c r="M15" s="114">
        <f>compopeinc!BA7</f>
        <v>3.0216402726042308E-3</v>
      </c>
      <c r="N15" s="114">
        <f>compopeinc!BB7</f>
        <v>6.8068668556834529E-3</v>
      </c>
      <c r="O15" s="114">
        <f>compopeinc!BC7</f>
        <v>2.3491305205583396E-4</v>
      </c>
      <c r="P15" s="114">
        <f>compopeinc!BD7</f>
        <v>8.4621878102100045E-3</v>
      </c>
      <c r="Q15" s="187">
        <f>compopeinc!BE7</f>
        <v>1.1367147442878334E-2</v>
      </c>
      <c r="R15" s="186">
        <f>compopeinc!BF7</f>
        <v>2.8574230137329227E-2</v>
      </c>
      <c r="S15" s="114">
        <f>compopeinc!BG7</f>
        <v>1.4407196219632048E-2</v>
      </c>
      <c r="T15" s="114">
        <f>compopeinc!BH7</f>
        <v>4.5310143505937458E-3</v>
      </c>
      <c r="U15" s="114">
        <f>compopeinc!BI7</f>
        <v>7.2867659070329047E-4</v>
      </c>
      <c r="V15" s="114">
        <f>compopeinc!BJ7</f>
        <v>2.6316025058214132E-3</v>
      </c>
      <c r="W15" s="114">
        <f>compopeinc!BK7</f>
        <v>4.0909907239239013E-5</v>
      </c>
      <c r="X15" s="114">
        <f>compopeinc!BL7</f>
        <v>1.613298386875678E-3</v>
      </c>
      <c r="Y15" s="154">
        <f>compopeinc!BM7</f>
        <v>4.6215321764638108E-3</v>
      </c>
      <c r="AA15" s="212"/>
      <c r="AB15" s="599">
        <f t="shared" si="0"/>
        <v>0</v>
      </c>
      <c r="AC15" s="599">
        <f t="shared" si="1"/>
        <v>0</v>
      </c>
      <c r="AD15" s="599">
        <f t="shared" si="2"/>
        <v>0</v>
      </c>
    </row>
    <row r="16" spans="1:30" x14ac:dyDescent="0.2">
      <c r="A16" s="120">
        <v>1919</v>
      </c>
      <c r="B16" s="109">
        <f>compopeinc!AP8</f>
        <v>0.16680046800641088</v>
      </c>
      <c r="C16" s="116">
        <f>compopeinc!AQ8</f>
        <v>6.9375588098511409E-2</v>
      </c>
      <c r="D16" s="116">
        <f>compopeinc!AR8</f>
        <v>2.3140721590259095E-2</v>
      </c>
      <c r="E16" s="116">
        <f>compopeinc!AS8</f>
        <v>8.6188757733475958E-3</v>
      </c>
      <c r="F16" s="116">
        <f>compopeinc!AT8</f>
        <v>1.6162966352354931E-2</v>
      </c>
      <c r="G16" s="116">
        <f>compopeinc!AU8</f>
        <v>6.3953011112041248E-4</v>
      </c>
      <c r="H16" s="116">
        <f>compopeinc!AV8</f>
        <v>1.7836991919720345E-2</v>
      </c>
      <c r="I16" s="189">
        <f>compopeinc!AW8</f>
        <v>3.10257941610971E-2</v>
      </c>
      <c r="J16" s="109">
        <f>compopeinc!AX8</f>
        <v>8.8309749007608906E-2</v>
      </c>
      <c r="K16" s="116">
        <f>compopeinc!AY8</f>
        <v>3.9897457628198615E-2</v>
      </c>
      <c r="L16" s="116">
        <f>compopeinc!AZ8</f>
        <v>1.3348390007739436E-2</v>
      </c>
      <c r="M16" s="116">
        <f>compopeinc!BA8</f>
        <v>3.3226478062079513E-3</v>
      </c>
      <c r="N16" s="116">
        <f>compopeinc!BB8</f>
        <v>8.4474881311607259E-3</v>
      </c>
      <c r="O16" s="116">
        <f>compopeinc!BC8</f>
        <v>2.3514988526683627E-4</v>
      </c>
      <c r="P16" s="116">
        <f>compopeinc!BD8</f>
        <v>7.3888306847066845E-3</v>
      </c>
      <c r="Q16" s="189">
        <f>compopeinc!BE8</f>
        <v>1.5669784864328646E-2</v>
      </c>
      <c r="R16" s="188">
        <f>compopeinc!BF8</f>
        <v>2.8699746701772624E-2</v>
      </c>
      <c r="S16" s="116">
        <f>compopeinc!BG8</f>
        <v>1.2564655832303194E-2</v>
      </c>
      <c r="T16" s="116">
        <f>compopeinc!BH8</f>
        <v>5.0357574660599928E-3</v>
      </c>
      <c r="U16" s="116">
        <f>compopeinc!BI8</f>
        <v>7.8806303688165645E-4</v>
      </c>
      <c r="V16" s="116">
        <f>compopeinc!BJ8</f>
        <v>3.105591849639966E-3</v>
      </c>
      <c r="W16" s="116">
        <f>compopeinc!BK8</f>
        <v>3.885937221402594E-5</v>
      </c>
      <c r="X16" s="116">
        <f>compopeinc!BL8</f>
        <v>1.3063687457654384E-3</v>
      </c>
      <c r="Y16" s="156">
        <f>compopeinc!BM8</f>
        <v>5.8604503989083522E-3</v>
      </c>
      <c r="AA16" s="212"/>
      <c r="AB16" s="599">
        <f t="shared" si="0"/>
        <v>0</v>
      </c>
      <c r="AC16" s="599">
        <f t="shared" si="1"/>
        <v>0</v>
      </c>
      <c r="AD16" s="599">
        <f t="shared" si="2"/>
        <v>0</v>
      </c>
    </row>
    <row r="17" spans="1:30" x14ac:dyDescent="0.2">
      <c r="A17" s="115">
        <v>1920</v>
      </c>
      <c r="B17" s="106">
        <f>compopeinc!AP9</f>
        <v>0.14296765677949072</v>
      </c>
      <c r="C17" s="114">
        <f>compopeinc!AQ9</f>
        <v>5.8180350606381291E-2</v>
      </c>
      <c r="D17" s="114">
        <f>compopeinc!AR9</f>
        <v>1.841679599017575E-2</v>
      </c>
      <c r="E17" s="114">
        <f>compopeinc!AS9</f>
        <v>7.9890089160968829E-3</v>
      </c>
      <c r="F17" s="114">
        <f>compopeinc!AT9</f>
        <v>1.4047828912365916E-2</v>
      </c>
      <c r="G17" s="114">
        <f>compopeinc!AU9</f>
        <v>6.1153045300647488E-4</v>
      </c>
      <c r="H17" s="114">
        <f>compopeinc!AV9</f>
        <v>1.7537429527925447E-2</v>
      </c>
      <c r="I17" s="187">
        <f>compopeinc!AW9</f>
        <v>2.618471237353898E-2</v>
      </c>
      <c r="J17" s="106">
        <f>compopeinc!AX9</f>
        <v>6.8425379164704481E-2</v>
      </c>
      <c r="K17" s="114">
        <f>compopeinc!AY9</f>
        <v>3.0110783500754489E-2</v>
      </c>
      <c r="L17" s="114">
        <f>compopeinc!AZ9</f>
        <v>9.6498338537264732E-3</v>
      </c>
      <c r="M17" s="114">
        <f>compopeinc!BA9</f>
        <v>3.1758950807222307E-3</v>
      </c>
      <c r="N17" s="114">
        <f>compopeinc!BB9</f>
        <v>6.7914929000214052E-3</v>
      </c>
      <c r="O17" s="114">
        <f>compopeinc!BC9</f>
        <v>2.1185365058964636E-4</v>
      </c>
      <c r="P17" s="114">
        <f>compopeinc!BD9</f>
        <v>6.6735110878257415E-3</v>
      </c>
      <c r="Q17" s="187">
        <f>compopeinc!BE9</f>
        <v>1.1812009091064503E-2</v>
      </c>
      <c r="R17" s="186">
        <f>compopeinc!BF9</f>
        <v>1.898782362395179E-2</v>
      </c>
      <c r="S17" s="114">
        <f>compopeinc!BG9</f>
        <v>7.8683422487491311E-3</v>
      </c>
      <c r="T17" s="114">
        <f>compopeinc!BH9</f>
        <v>3.0823775388932185E-3</v>
      </c>
      <c r="U17" s="114">
        <f>compopeinc!BI9</f>
        <v>7.6140251081136727E-4</v>
      </c>
      <c r="V17" s="114">
        <f>compopeinc!BJ9</f>
        <v>2.2646383478164131E-3</v>
      </c>
      <c r="W17" s="114">
        <f>compopeinc!BK9</f>
        <v>3.2769918096314187E-5</v>
      </c>
      <c r="X17" s="114">
        <f>compopeinc!BL9</f>
        <v>1.08568354182443E-3</v>
      </c>
      <c r="Y17" s="154">
        <f>compopeinc!BM9</f>
        <v>3.892609517760917E-3</v>
      </c>
      <c r="AA17" s="212"/>
      <c r="AB17" s="599">
        <f t="shared" si="0"/>
        <v>0</v>
      </c>
      <c r="AC17" s="599">
        <f t="shared" si="1"/>
        <v>0</v>
      </c>
      <c r="AD17" s="599">
        <f t="shared" si="2"/>
        <v>0</v>
      </c>
    </row>
    <row r="18" spans="1:30" x14ac:dyDescent="0.2">
      <c r="A18" s="115">
        <v>1921</v>
      </c>
      <c r="B18" s="106">
        <f>compopeinc!AP10</f>
        <v>0.14456153648304512</v>
      </c>
      <c r="C18" s="114">
        <f>compopeinc!AQ10</f>
        <v>4.9443734568538317E-2</v>
      </c>
      <c r="D18" s="114">
        <f>compopeinc!AR10</f>
        <v>2.2587397125765674E-2</v>
      </c>
      <c r="E18" s="114">
        <f>compopeinc!AS10</f>
        <v>1.0000588484448977E-2</v>
      </c>
      <c r="F18" s="114">
        <f>compopeinc!AT10</f>
        <v>1.4738424179073277E-2</v>
      </c>
      <c r="G18" s="114">
        <f>compopeinc!AU10</f>
        <v>8.7502639136057925E-4</v>
      </c>
      <c r="H18" s="114">
        <f>compopeinc!AV10</f>
        <v>2.1356805304210694E-2</v>
      </c>
      <c r="I18" s="187">
        <f>compopeinc!AW10</f>
        <v>2.5559560429647587E-2</v>
      </c>
      <c r="J18" s="106">
        <f>compopeinc!AX10</f>
        <v>6.9381341338813005E-2</v>
      </c>
      <c r="K18" s="114">
        <f>compopeinc!AY10</f>
        <v>2.769233867367233E-2</v>
      </c>
      <c r="L18" s="114">
        <f>compopeinc!AZ10</f>
        <v>1.1370916652311358E-2</v>
      </c>
      <c r="M18" s="114">
        <f>compopeinc!BA10</f>
        <v>3.8069732373849485E-3</v>
      </c>
      <c r="N18" s="114">
        <f>compopeinc!BB10</f>
        <v>7.0352344997047702E-3</v>
      </c>
      <c r="O18" s="114">
        <f>compopeinc!BC10</f>
        <v>3.0337206729251287E-4</v>
      </c>
      <c r="P18" s="114">
        <f>compopeinc!BD10</f>
        <v>7.8583534040535738E-3</v>
      </c>
      <c r="Q18" s="187">
        <f>compopeinc!BE10</f>
        <v>1.1314152804393497E-2</v>
      </c>
      <c r="R18" s="186">
        <f>compopeinc!BF10</f>
        <v>1.9187547076003102E-2</v>
      </c>
      <c r="S18" s="114">
        <f>compopeinc!BG10</f>
        <v>7.9294654840602347E-3</v>
      </c>
      <c r="T18" s="114">
        <f>compopeinc!BH10</f>
        <v>3.1798916874079021E-3</v>
      </c>
      <c r="U18" s="114">
        <f>compopeinc!BI10</f>
        <v>8.3246755627385536E-4</v>
      </c>
      <c r="V18" s="114">
        <f>compopeinc!BJ10</f>
        <v>2.2785199118546618E-3</v>
      </c>
      <c r="W18" s="114">
        <f>compopeinc!BK10</f>
        <v>4.9787334234618026E-5</v>
      </c>
      <c r="X18" s="114">
        <f>compopeinc!BL10</f>
        <v>1.3449019095593602E-3</v>
      </c>
      <c r="Y18" s="154">
        <f>compopeinc!BM10</f>
        <v>3.5725131926124731E-3</v>
      </c>
      <c r="AA18" s="212"/>
      <c r="AB18" s="599">
        <f t="shared" si="0"/>
        <v>0</v>
      </c>
      <c r="AC18" s="599">
        <f t="shared" si="1"/>
        <v>0</v>
      </c>
      <c r="AD18" s="599">
        <f t="shared" si="2"/>
        <v>0</v>
      </c>
    </row>
    <row r="19" spans="1:30" x14ac:dyDescent="0.2">
      <c r="A19" s="115">
        <v>1922</v>
      </c>
      <c r="B19" s="106">
        <f>compopeinc!AP11</f>
        <v>0.14053334081976174</v>
      </c>
      <c r="C19" s="114">
        <f>compopeinc!AQ11</f>
        <v>3.9120942395272446E-2</v>
      </c>
      <c r="D19" s="114">
        <f>compopeinc!AR11</f>
        <v>2.5052602820194461E-2</v>
      </c>
      <c r="E19" s="114">
        <f>compopeinc!AS11</f>
        <v>1.4007064195403403E-2</v>
      </c>
      <c r="F19" s="114">
        <f>compopeinc!AT11</f>
        <v>1.4769194907032579E-2</v>
      </c>
      <c r="G19" s="114">
        <f>compopeinc!AU11</f>
        <v>8.3928104475652042E-4</v>
      </c>
      <c r="H19" s="114">
        <f>compopeinc!AV11</f>
        <v>2.0680960963363235E-2</v>
      </c>
      <c r="I19" s="187">
        <f>compopeinc!AW11</f>
        <v>2.6063294493739123E-2</v>
      </c>
      <c r="J19" s="106">
        <f>compopeinc!AX11</f>
        <v>6.8628798484574635E-2</v>
      </c>
      <c r="K19" s="114">
        <f>compopeinc!AY11</f>
        <v>2.3304437142126353E-2</v>
      </c>
      <c r="L19" s="114">
        <f>compopeinc!AZ11</f>
        <v>1.2839272507230269E-2</v>
      </c>
      <c r="M19" s="114">
        <f>compopeinc!BA11</f>
        <v>6.1441147753396562E-3</v>
      </c>
      <c r="N19" s="114">
        <f>compopeinc!BB11</f>
        <v>6.981267053942827E-3</v>
      </c>
      <c r="O19" s="114">
        <f>compopeinc!BC11</f>
        <v>2.9224945193271539E-4</v>
      </c>
      <c r="P19" s="114">
        <f>compopeinc!BD11</f>
        <v>7.7031867575957352E-3</v>
      </c>
      <c r="Q19" s="187">
        <f>compopeinc!BE11</f>
        <v>1.1364270796407066E-2</v>
      </c>
      <c r="R19" s="186">
        <f>compopeinc!BF11</f>
        <v>2.1046132177467789E-2</v>
      </c>
      <c r="S19" s="114">
        <f>compopeinc!BG11</f>
        <v>8.1039478734439407E-3</v>
      </c>
      <c r="T19" s="114">
        <f>compopeinc!BH11</f>
        <v>3.8708494452093702E-3</v>
      </c>
      <c r="U19" s="114">
        <f>compopeinc!BI11</f>
        <v>1.830228461239357E-3</v>
      </c>
      <c r="V19" s="114">
        <f>compopeinc!BJ11</f>
        <v>2.2550758425392893E-3</v>
      </c>
      <c r="W19" s="114">
        <f>compopeinc!BK11</f>
        <v>4.8919134469766631E-5</v>
      </c>
      <c r="X19" s="114">
        <f>compopeinc!BL11</f>
        <v>1.3630576809418079E-3</v>
      </c>
      <c r="Y19" s="154">
        <f>compopeinc!BM11</f>
        <v>3.5740537396242605E-3</v>
      </c>
      <c r="AA19" s="212"/>
      <c r="AB19" s="599">
        <f t="shared" si="0"/>
        <v>0</v>
      </c>
      <c r="AC19" s="599">
        <f t="shared" si="1"/>
        <v>0</v>
      </c>
      <c r="AD19" s="599">
        <f t="shared" si="2"/>
        <v>0</v>
      </c>
    </row>
    <row r="20" spans="1:30" x14ac:dyDescent="0.2">
      <c r="A20" s="115">
        <v>1923</v>
      </c>
      <c r="B20" s="106">
        <f>compopeinc!AP12</f>
        <v>0.1344470017746906</v>
      </c>
      <c r="C20" s="114">
        <f>compopeinc!AQ12</f>
        <v>5.7890327031183533E-2</v>
      </c>
      <c r="D20" s="114">
        <f>compopeinc!AR12</f>
        <v>1.7902273330660357E-2</v>
      </c>
      <c r="E20" s="114">
        <f>compopeinc!AS12</f>
        <v>9.6409378415651826E-3</v>
      </c>
      <c r="F20" s="114">
        <f>compopeinc!AT12</f>
        <v>1.0946854934137133E-2</v>
      </c>
      <c r="G20" s="114">
        <f>compopeinc!AU12</f>
        <v>7.8609569131682161E-4</v>
      </c>
      <c r="H20" s="114">
        <f>compopeinc!AV12</f>
        <v>1.9559436048076195E-2</v>
      </c>
      <c r="I20" s="187">
        <f>compopeinc!AW12</f>
        <v>1.7721076897751396E-2</v>
      </c>
      <c r="J20" s="106">
        <f>compopeinc!AX12</f>
        <v>6.5559747766248136E-2</v>
      </c>
      <c r="K20" s="114">
        <f>compopeinc!AY12</f>
        <v>3.3721651832596795E-2</v>
      </c>
      <c r="L20" s="114">
        <f>compopeinc!AZ12</f>
        <v>8.9003727480453619E-3</v>
      </c>
      <c r="M20" s="114">
        <f>compopeinc!BA12</f>
        <v>3.9273265977562734E-3</v>
      </c>
      <c r="N20" s="114">
        <f>compopeinc!BB12</f>
        <v>4.8389091326525432E-3</v>
      </c>
      <c r="O20" s="114">
        <f>compopeinc!BC12</f>
        <v>2.6854725774765645E-4</v>
      </c>
      <c r="P20" s="114">
        <f>compopeinc!BD12</f>
        <v>7.1148548590859485E-3</v>
      </c>
      <c r="Q20" s="187">
        <f>compopeinc!BE12</f>
        <v>6.7880853383635604E-3</v>
      </c>
      <c r="R20" s="186">
        <f>compopeinc!BF12</f>
        <v>1.9739419915919251E-2</v>
      </c>
      <c r="S20" s="114">
        <f>compopeinc!BG12</f>
        <v>1.1443357396883477E-2</v>
      </c>
      <c r="T20" s="114">
        <f>compopeinc!BH12</f>
        <v>2.6452807667690153E-3</v>
      </c>
      <c r="U20" s="114">
        <f>compopeinc!BI12</f>
        <v>1.0341654039114701E-3</v>
      </c>
      <c r="V20" s="114">
        <f>compopeinc!BJ12</f>
        <v>1.4214999758157211E-3</v>
      </c>
      <c r="W20" s="114">
        <f>compopeinc!BK12</f>
        <v>4.7007790393233481E-5</v>
      </c>
      <c r="X20" s="114">
        <f>compopeinc!BL12</f>
        <v>1.3538441346597006E-3</v>
      </c>
      <c r="Y20" s="154">
        <f>compopeinc!BM12</f>
        <v>1.7942644474866342E-3</v>
      </c>
      <c r="AA20" s="212"/>
      <c r="AB20" s="599">
        <f t="shared" si="0"/>
        <v>0</v>
      </c>
      <c r="AC20" s="599">
        <f t="shared" si="1"/>
        <v>0</v>
      </c>
      <c r="AD20" s="599">
        <f t="shared" si="2"/>
        <v>0</v>
      </c>
    </row>
    <row r="21" spans="1:30" x14ac:dyDescent="0.2">
      <c r="A21" s="115">
        <v>1924</v>
      </c>
      <c r="B21" s="106">
        <f>compopeinc!AP13</f>
        <v>0.14069651706209654</v>
      </c>
      <c r="C21" s="114">
        <f>compopeinc!AQ13</f>
        <v>5.5934474643995306E-2</v>
      </c>
      <c r="D21" s="114">
        <f>compopeinc!AR13</f>
        <v>1.9474869017501232E-2</v>
      </c>
      <c r="E21" s="114">
        <f>compopeinc!AS13</f>
        <v>1.011154284882375E-2</v>
      </c>
      <c r="F21" s="114">
        <f>compopeinc!AT13</f>
        <v>1.2164959494544395E-2</v>
      </c>
      <c r="G21" s="114">
        <f>compopeinc!AU13</f>
        <v>9.3768746237046958E-4</v>
      </c>
      <c r="H21" s="114">
        <f>compopeinc!AV13</f>
        <v>2.1712509613365464E-2</v>
      </c>
      <c r="I21" s="187">
        <f>compopeinc!AW13</f>
        <v>2.0360473981495954E-2</v>
      </c>
      <c r="J21" s="106">
        <f>compopeinc!AX13</f>
        <v>6.8817730749949194E-2</v>
      </c>
      <c r="K21" s="114">
        <f>compopeinc!AY13</f>
        <v>3.3535111432939115E-2</v>
      </c>
      <c r="L21" s="114">
        <f>compopeinc!AZ13</f>
        <v>9.8387862000290059E-3</v>
      </c>
      <c r="M21" s="114">
        <f>compopeinc!BA13</f>
        <v>4.0834995773548861E-3</v>
      </c>
      <c r="N21" s="114">
        <f>compopeinc!BB13</f>
        <v>5.2557794357694608E-3</v>
      </c>
      <c r="O21" s="114">
        <f>compopeinc!BC13</f>
        <v>3.3154746419459516E-4</v>
      </c>
      <c r="P21" s="114">
        <f>compopeinc!BD13</f>
        <v>8.1890052296922904E-3</v>
      </c>
      <c r="Q21" s="187">
        <f>compopeinc!BE13</f>
        <v>7.5840014099698445E-3</v>
      </c>
      <c r="R21" s="186">
        <f>compopeinc!BF13</f>
        <v>2.0844325032587711E-2</v>
      </c>
      <c r="S21" s="114">
        <f>compopeinc!BG13</f>
        <v>1.1374673374207505E-2</v>
      </c>
      <c r="T21" s="114">
        <f>compopeinc!BH13</f>
        <v>2.9505743854245253E-3</v>
      </c>
      <c r="U21" s="114">
        <f>compopeinc!BI13</f>
        <v>1.0958640908249693E-3</v>
      </c>
      <c r="V21" s="114">
        <f>compopeinc!BJ13</f>
        <v>1.5848671791797726E-3</v>
      </c>
      <c r="W21" s="114">
        <f>compopeinc!BK13</f>
        <v>6.1884903337663548E-5</v>
      </c>
      <c r="X21" s="114">
        <f>compopeinc!BL13</f>
        <v>1.6631456289506105E-3</v>
      </c>
      <c r="Y21" s="154">
        <f>compopeinc!BM13</f>
        <v>2.1133154706626679E-3</v>
      </c>
      <c r="AA21" s="212"/>
      <c r="AB21" s="599">
        <f t="shared" si="0"/>
        <v>0</v>
      </c>
      <c r="AC21" s="599">
        <f t="shared" si="1"/>
        <v>0</v>
      </c>
      <c r="AD21" s="599">
        <f t="shared" si="2"/>
        <v>0</v>
      </c>
    </row>
    <row r="22" spans="1:30" x14ac:dyDescent="0.2">
      <c r="A22" s="115">
        <v>1925</v>
      </c>
      <c r="B22" s="106">
        <f>compopeinc!AP14</f>
        <v>0.15843026075158925</v>
      </c>
      <c r="C22" s="114">
        <f>compopeinc!AQ14</f>
        <v>6.5453026985663548E-2</v>
      </c>
      <c r="D22" s="114">
        <f>compopeinc!AR14</f>
        <v>2.1064795118394073E-2</v>
      </c>
      <c r="E22" s="114">
        <f>compopeinc!AS14</f>
        <v>1.1078047429037738E-2</v>
      </c>
      <c r="F22" s="114">
        <f>compopeinc!AT14</f>
        <v>1.3701600002722358E-2</v>
      </c>
      <c r="G22" s="114">
        <f>compopeinc!AU14</f>
        <v>9.9171865156068599E-4</v>
      </c>
      <c r="H22" s="114">
        <f>compopeinc!AV14</f>
        <v>2.1433027724167639E-2</v>
      </c>
      <c r="I22" s="187">
        <f>compopeinc!AW14</f>
        <v>2.4708044840043242E-2</v>
      </c>
      <c r="J22" s="106">
        <f>compopeinc!AX14</f>
        <v>8.0409264787204296E-2</v>
      </c>
      <c r="K22" s="114">
        <f>compopeinc!AY14</f>
        <v>4.011684704349331E-2</v>
      </c>
      <c r="L22" s="114">
        <f>compopeinc!AZ14</f>
        <v>1.0487907581492957E-2</v>
      </c>
      <c r="M22" s="114">
        <f>compopeinc!BA14</f>
        <v>4.4663163069287009E-3</v>
      </c>
      <c r="N22" s="114">
        <f>compopeinc!BB14</f>
        <v>6.3580674813649091E-3</v>
      </c>
      <c r="O22" s="114">
        <f>compopeinc!BC14</f>
        <v>3.5292842081761932E-4</v>
      </c>
      <c r="P22" s="114">
        <f>compopeinc!BD14</f>
        <v>8.1291079272055016E-3</v>
      </c>
      <c r="Q22" s="187">
        <f>compopeinc!BE14</f>
        <v>1.0498090025901309E-2</v>
      </c>
      <c r="R22" s="186">
        <f>compopeinc!BF14</f>
        <v>2.7413932613309523E-2</v>
      </c>
      <c r="S22" s="114">
        <f>compopeinc!BG14</f>
        <v>1.5525652312340365E-2</v>
      </c>
      <c r="T22" s="114">
        <f>compopeinc!BH14</f>
        <v>3.2372859820326725E-3</v>
      </c>
      <c r="U22" s="114">
        <f>compopeinc!BI14</f>
        <v>1.0550582460100611E-3</v>
      </c>
      <c r="V22" s="114">
        <f>compopeinc!BJ14</f>
        <v>2.214460124122642E-3</v>
      </c>
      <c r="W22" s="114">
        <f>compopeinc!BK14</f>
        <v>6.5480750214032447E-5</v>
      </c>
      <c r="X22" s="114">
        <f>compopeinc!BL14</f>
        <v>1.6277175392695881E-3</v>
      </c>
      <c r="Y22" s="154">
        <f>compopeinc!BM14</f>
        <v>3.6882776593201629E-3</v>
      </c>
      <c r="AA22" s="212"/>
      <c r="AB22" s="599">
        <f t="shared" si="0"/>
        <v>0</v>
      </c>
      <c r="AC22" s="599">
        <f t="shared" si="1"/>
        <v>0</v>
      </c>
      <c r="AD22" s="599">
        <f t="shared" si="2"/>
        <v>0</v>
      </c>
    </row>
    <row r="23" spans="1:30" x14ac:dyDescent="0.2">
      <c r="A23" s="115">
        <v>1926</v>
      </c>
      <c r="B23" s="106">
        <f>compopeinc!AP15</f>
        <v>0.16847282089552387</v>
      </c>
      <c r="C23" s="114">
        <f>compopeinc!AQ15</f>
        <v>8.1221720003906608E-2</v>
      </c>
      <c r="D23" s="114">
        <f>compopeinc!AR15</f>
        <v>2.033032159697586E-2</v>
      </c>
      <c r="E23" s="114">
        <f>compopeinc!AS15</f>
        <v>1.0192458309213757E-2</v>
      </c>
      <c r="F23" s="114">
        <f>compopeinc!AT15</f>
        <v>1.1968039470884496E-2</v>
      </c>
      <c r="G23" s="114">
        <f>compopeinc!AU15</f>
        <v>1.0232932110058178E-3</v>
      </c>
      <c r="H23" s="114">
        <f>compopeinc!AV15</f>
        <v>2.1892188132820366E-2</v>
      </c>
      <c r="I23" s="187">
        <f>compopeinc!AW15</f>
        <v>2.1844800170716973E-2</v>
      </c>
      <c r="J23" s="106">
        <f>compopeinc!AX15</f>
        <v>8.8998304884953097E-2</v>
      </c>
      <c r="K23" s="114">
        <f>compopeinc!AY15</f>
        <v>5.1966762730567488E-2</v>
      </c>
      <c r="L23" s="114">
        <f>compopeinc!AZ15</f>
        <v>1.0256051586897118E-2</v>
      </c>
      <c r="M23" s="114">
        <f>compopeinc!BA15</f>
        <v>4.1369497443399066E-3</v>
      </c>
      <c r="N23" s="114">
        <f>compopeinc!BB15</f>
        <v>5.3162174994412824E-3</v>
      </c>
      <c r="O23" s="114">
        <f>compopeinc!BC15</f>
        <v>3.6482879235353102E-4</v>
      </c>
      <c r="P23" s="114">
        <f>compopeinc!BD15</f>
        <v>8.3033873830594736E-3</v>
      </c>
      <c r="Q23" s="187">
        <f>compopeinc!BE15</f>
        <v>8.6541071482942981E-3</v>
      </c>
      <c r="R23" s="186">
        <f>compopeinc!BF15</f>
        <v>3.1915296311292744E-2</v>
      </c>
      <c r="S23" s="114">
        <f>compopeinc!BG15</f>
        <v>2.1482353484972752E-2</v>
      </c>
      <c r="T23" s="114">
        <f>compopeinc!BH15</f>
        <v>3.0472353284924109E-3</v>
      </c>
      <c r="U23" s="114">
        <f>compopeinc!BI15</f>
        <v>9.5233491139027704E-4</v>
      </c>
      <c r="V23" s="114">
        <f>compopeinc!BJ15</f>
        <v>1.7137757772854531E-3</v>
      </c>
      <c r="W23" s="114">
        <f>compopeinc!BK15</f>
        <v>7.5973895110253563E-5</v>
      </c>
      <c r="X23" s="114">
        <f>compopeinc!BL15</f>
        <v>1.931256443206432E-3</v>
      </c>
      <c r="Y23" s="154">
        <f>compopeinc!BM15</f>
        <v>2.7123664708351646E-3</v>
      </c>
      <c r="AA23" s="212"/>
      <c r="AB23" s="599">
        <f t="shared" si="0"/>
        <v>0</v>
      </c>
      <c r="AC23" s="599">
        <f t="shared" si="1"/>
        <v>0</v>
      </c>
      <c r="AD23" s="599">
        <f t="shared" si="2"/>
        <v>0</v>
      </c>
    </row>
    <row r="24" spans="1:30" x14ac:dyDescent="0.2">
      <c r="A24" s="115">
        <v>1927</v>
      </c>
      <c r="B24" s="106">
        <f>compopeinc!AP16</f>
        <v>0.16278321077010416</v>
      </c>
      <c r="C24" s="114">
        <f>compopeinc!AQ16</f>
        <v>6.8857503277069937E-2</v>
      </c>
      <c r="D24" s="114">
        <f>compopeinc!AR16</f>
        <v>2.2066388851270352E-2</v>
      </c>
      <c r="E24" s="114">
        <f>compopeinc!AS16</f>
        <v>1.1344423487115968E-2</v>
      </c>
      <c r="F24" s="114">
        <f>compopeinc!AT16</f>
        <v>1.2540154340725281E-2</v>
      </c>
      <c r="G24" s="114">
        <f>compopeinc!AU16</f>
        <v>1.1437130253967045E-3</v>
      </c>
      <c r="H24" s="114">
        <f>compopeinc!AV16</f>
        <v>2.318790226117114E-2</v>
      </c>
      <c r="I24" s="187">
        <f>compopeinc!AW16</f>
        <v>2.3643125527354779E-2</v>
      </c>
      <c r="J24" s="106">
        <f>compopeinc!AX16</f>
        <v>8.5424812844475867E-2</v>
      </c>
      <c r="K24" s="114">
        <f>compopeinc!AY16</f>
        <v>4.4542700338755334E-2</v>
      </c>
      <c r="L24" s="114">
        <f>compopeinc!AZ16</f>
        <v>1.1028025519186904E-2</v>
      </c>
      <c r="M24" s="114">
        <f>compopeinc!BA16</f>
        <v>4.6481429439377249E-3</v>
      </c>
      <c r="N24" s="114">
        <f>compopeinc!BB16</f>
        <v>5.8673578588149429E-3</v>
      </c>
      <c r="O24" s="114">
        <f>compopeinc!BC16</f>
        <v>4.081348084456514E-4</v>
      </c>
      <c r="P24" s="114">
        <f>compopeinc!BD16</f>
        <v>8.7595102721414152E-3</v>
      </c>
      <c r="Q24" s="187">
        <f>compopeinc!BE16</f>
        <v>1.0170941103193916E-2</v>
      </c>
      <c r="R24" s="186">
        <f>compopeinc!BF16</f>
        <v>3.0671378639028687E-2</v>
      </c>
      <c r="S24" s="114">
        <f>compopeinc!BG16</f>
        <v>1.8202840082937176E-2</v>
      </c>
      <c r="T24" s="114">
        <f>compopeinc!BH16</f>
        <v>3.422474707187709E-3</v>
      </c>
      <c r="U24" s="114">
        <f>compopeinc!BI16</f>
        <v>1.0403088251721344E-3</v>
      </c>
      <c r="V24" s="114">
        <f>compopeinc!BJ16</f>
        <v>2.1540807906583054E-3</v>
      </c>
      <c r="W24" s="114">
        <f>compopeinc!BK16</f>
        <v>8.1665907317747042E-5</v>
      </c>
      <c r="X24" s="114">
        <f>compopeinc!BL16</f>
        <v>1.9204171480491096E-3</v>
      </c>
      <c r="Y24" s="154">
        <f>compopeinc!BM16</f>
        <v>3.8495911777065061E-3</v>
      </c>
      <c r="AA24" s="212"/>
      <c r="AB24" s="599">
        <f t="shared" si="0"/>
        <v>0</v>
      </c>
      <c r="AC24" s="599">
        <f t="shared" si="1"/>
        <v>0</v>
      </c>
      <c r="AD24" s="599">
        <f t="shared" si="2"/>
        <v>0</v>
      </c>
    </row>
    <row r="25" spans="1:30" x14ac:dyDescent="0.2">
      <c r="A25" s="115">
        <v>1928</v>
      </c>
      <c r="B25" s="106">
        <f>compopeinc!AP17</f>
        <v>0.17330693112476944</v>
      </c>
      <c r="C25" s="114">
        <f>compopeinc!AQ17</f>
        <v>7.1778939144443638E-2</v>
      </c>
      <c r="D25" s="114">
        <f>compopeinc!AR17</f>
        <v>2.421762432702847E-2</v>
      </c>
      <c r="E25" s="114">
        <f>compopeinc!AS17</f>
        <v>1.2135526281118695E-2</v>
      </c>
      <c r="F25" s="114">
        <f>compopeinc!AT17</f>
        <v>1.3481853100272211E-2</v>
      </c>
      <c r="G25" s="114">
        <f>compopeinc!AU17</f>
        <v>1.2485983206910435E-3</v>
      </c>
      <c r="H25" s="114">
        <f>compopeinc!AV17</f>
        <v>2.4089457832076201E-2</v>
      </c>
      <c r="I25" s="187">
        <f>compopeinc!AW17</f>
        <v>2.6354932119139144E-2</v>
      </c>
      <c r="J25" s="106">
        <f>compopeinc!AX17</f>
        <v>9.5342361939937503E-2</v>
      </c>
      <c r="K25" s="114">
        <f>compopeinc!AY17</f>
        <v>4.7486872276664094E-2</v>
      </c>
      <c r="L25" s="114">
        <f>compopeinc!AZ17</f>
        <v>1.2569852027391193E-2</v>
      </c>
      <c r="M25" s="114">
        <f>compopeinc!BA17</f>
        <v>4.8601440841947565E-3</v>
      </c>
      <c r="N25" s="114">
        <f>compopeinc!BB17</f>
        <v>7.1731049454303126E-3</v>
      </c>
      <c r="O25" s="114">
        <f>compopeinc!BC17</f>
        <v>4.4952429743127213E-4</v>
      </c>
      <c r="P25" s="114">
        <f>compopeinc!BD17</f>
        <v>9.1648178105434817E-3</v>
      </c>
      <c r="Q25" s="187">
        <f>compopeinc!BE17</f>
        <v>1.3638046498282395E-2</v>
      </c>
      <c r="R25" s="186">
        <f>compopeinc!BF17</f>
        <v>3.6925499337890688E-2</v>
      </c>
      <c r="S25" s="114">
        <f>compopeinc!BG17</f>
        <v>1.9349739655519435E-2</v>
      </c>
      <c r="T25" s="114">
        <f>compopeinc!BH17</f>
        <v>4.4354780604133615E-3</v>
      </c>
      <c r="U25" s="114">
        <f>compopeinc!BI17</f>
        <v>9.9284817458897843E-4</v>
      </c>
      <c r="V25" s="114">
        <f>compopeinc!BJ17</f>
        <v>3.2710122515384578E-3</v>
      </c>
      <c r="W25" s="114">
        <f>compopeinc!BK17</f>
        <v>9.3152335590956573E-5</v>
      </c>
      <c r="X25" s="114">
        <f>compopeinc!BL17</f>
        <v>2.0853021822932129E-3</v>
      </c>
      <c r="Y25" s="154">
        <f>compopeinc!BM17</f>
        <v>6.6979666779462882E-3</v>
      </c>
      <c r="AA25" s="212"/>
      <c r="AB25" s="599">
        <f t="shared" si="0"/>
        <v>0</v>
      </c>
      <c r="AC25" s="599">
        <f t="shared" si="1"/>
        <v>0</v>
      </c>
      <c r="AD25" s="599">
        <f t="shared" si="2"/>
        <v>0</v>
      </c>
    </row>
    <row r="26" spans="1:30" x14ac:dyDescent="0.2">
      <c r="A26" s="115">
        <v>1929</v>
      </c>
      <c r="B26" s="106">
        <f>compopeinc!AP18</f>
        <v>0.17319483164067881</v>
      </c>
      <c r="C26" s="114">
        <f>compopeinc!AQ18</f>
        <v>8.0214591457449094E-2</v>
      </c>
      <c r="D26" s="114">
        <f>compopeinc!AR18</f>
        <v>2.4254924289932041E-2</v>
      </c>
      <c r="E26" s="114">
        <f>compopeinc!AS18</f>
        <v>1.1252206024103761E-2</v>
      </c>
      <c r="F26" s="114">
        <f>compopeinc!AT18</f>
        <v>1.19328367604774E-2</v>
      </c>
      <c r="G26" s="114">
        <f>compopeinc!AU18</f>
        <v>1.1999223050683484E-3</v>
      </c>
      <c r="H26" s="114">
        <f>compopeinc!AV18</f>
        <v>2.1242677901166799E-2</v>
      </c>
      <c r="I26" s="187">
        <f>compopeinc!AW18</f>
        <v>2.3097672902481377E-2</v>
      </c>
      <c r="J26" s="106">
        <f>compopeinc!AX18</f>
        <v>9.8160209622437183E-2</v>
      </c>
      <c r="K26" s="114">
        <f>compopeinc!AY18</f>
        <v>5.5094486331307008E-2</v>
      </c>
      <c r="L26" s="114">
        <f>compopeinc!AZ18</f>
        <v>1.300573747213425E-2</v>
      </c>
      <c r="M26" s="114">
        <f>compopeinc!BA18</f>
        <v>4.6772160738582725E-3</v>
      </c>
      <c r="N26" s="114">
        <f>compopeinc!BB18</f>
        <v>6.0310400116317144E-3</v>
      </c>
      <c r="O26" s="114">
        <f>compopeinc!BC18</f>
        <v>4.1893365610212892E-4</v>
      </c>
      <c r="P26" s="114">
        <f>compopeinc!BD18</f>
        <v>7.8098217523043635E-3</v>
      </c>
      <c r="Q26" s="187">
        <f>compopeinc!BE18</f>
        <v>1.1122974325099448E-2</v>
      </c>
      <c r="R26" s="186">
        <f>compopeinc!BF18</f>
        <v>4.0307898627635938E-2</v>
      </c>
      <c r="S26" s="114">
        <f>compopeinc!BG18</f>
        <v>2.4646207922060411E-2</v>
      </c>
      <c r="T26" s="114">
        <f>compopeinc!BH18</f>
        <v>4.8186484752071202E-3</v>
      </c>
      <c r="U26" s="114">
        <f>compopeinc!BI18</f>
        <v>1.0180621223865852E-3</v>
      </c>
      <c r="V26" s="114">
        <f>compopeinc!BJ18</f>
        <v>2.6612750119785621E-3</v>
      </c>
      <c r="W26" s="114">
        <f>compopeinc!BK18</f>
        <v>8.4386702699030286E-5</v>
      </c>
      <c r="X26" s="114">
        <f>compopeinc!BL18</f>
        <v>1.7445346632436699E-3</v>
      </c>
      <c r="Y26" s="154">
        <f>compopeinc!BM18</f>
        <v>5.3347837300605624E-3</v>
      </c>
      <c r="AA26" s="212"/>
      <c r="AB26" s="599">
        <f t="shared" si="0"/>
        <v>0</v>
      </c>
      <c r="AC26" s="599">
        <f t="shared" si="1"/>
        <v>0</v>
      </c>
      <c r="AD26" s="599">
        <f t="shared" si="2"/>
        <v>0</v>
      </c>
    </row>
    <row r="27" spans="1:30" x14ac:dyDescent="0.2">
      <c r="A27" s="119">
        <v>1930</v>
      </c>
      <c r="B27" s="112">
        <f>compopeinc!AP19</f>
        <v>0.14625593827309982</v>
      </c>
      <c r="C27" s="118">
        <f>compopeinc!AQ19</f>
        <v>6.5766710821532598E-2</v>
      </c>
      <c r="D27" s="118">
        <f>compopeinc!AR19</f>
        <v>2.1161402982061719E-2</v>
      </c>
      <c r="E27" s="118">
        <f>compopeinc!AS19</f>
        <v>1.1478442108483125E-2</v>
      </c>
      <c r="F27" s="118">
        <f>compopeinc!AT19</f>
        <v>9.4503217082436194E-3</v>
      </c>
      <c r="G27" s="118">
        <f>compopeinc!AU19</f>
        <v>1.3350068813706116E-3</v>
      </c>
      <c r="H27" s="118">
        <f>compopeinc!AV19</f>
        <v>2.1316578018425261E-2</v>
      </c>
      <c r="I27" s="191">
        <f>compopeinc!AW19</f>
        <v>1.5747475752982867E-2</v>
      </c>
      <c r="J27" s="112">
        <f>compopeinc!AX19</f>
        <v>7.510500681226602E-2</v>
      </c>
      <c r="K27" s="118">
        <f>compopeinc!AY19</f>
        <v>4.165221465934113E-2</v>
      </c>
      <c r="L27" s="118">
        <f>compopeinc!AZ19</f>
        <v>1.0649923108506341E-2</v>
      </c>
      <c r="M27" s="118">
        <f>compopeinc!BA19</f>
        <v>4.8981247521103074E-3</v>
      </c>
      <c r="N27" s="118">
        <f>compopeinc!BB19</f>
        <v>3.9789946476302728E-3</v>
      </c>
      <c r="O27" s="118">
        <f>compopeinc!BC19</f>
        <v>4.6735179203778753E-4</v>
      </c>
      <c r="P27" s="118">
        <f>compopeinc!BD19</f>
        <v>7.8875310617339111E-3</v>
      </c>
      <c r="Q27" s="191">
        <f>compopeinc!BE19</f>
        <v>5.5708667909062674E-3</v>
      </c>
      <c r="R27" s="190">
        <f>compopeinc!BF19</f>
        <v>2.6636896057694794E-2</v>
      </c>
      <c r="S27" s="118">
        <f>compopeinc!BG19</f>
        <v>1.7872019177083857E-2</v>
      </c>
      <c r="T27" s="118">
        <f>compopeinc!BH19</f>
        <v>3.1421562179040521E-3</v>
      </c>
      <c r="U27" s="118">
        <f>compopeinc!BI19</f>
        <v>9.9284354383852866E-4</v>
      </c>
      <c r="V27" s="118">
        <f>compopeinc!BJ19</f>
        <v>1.1482924960784242E-3</v>
      </c>
      <c r="W27" s="118">
        <f>compopeinc!BK19</f>
        <v>1.0180784026322281E-4</v>
      </c>
      <c r="X27" s="118">
        <f>compopeinc!BL19</f>
        <v>1.9615399705716755E-3</v>
      </c>
      <c r="Y27" s="158">
        <f>compopeinc!BM19</f>
        <v>1.4182368119550314E-3</v>
      </c>
      <c r="AA27" s="212"/>
      <c r="AB27" s="599">
        <f t="shared" si="0"/>
        <v>0</v>
      </c>
      <c r="AC27" s="599">
        <f t="shared" si="1"/>
        <v>0</v>
      </c>
      <c r="AD27" s="599">
        <f t="shared" si="2"/>
        <v>0</v>
      </c>
    </row>
    <row r="28" spans="1:30" x14ac:dyDescent="0.2">
      <c r="A28" s="115">
        <v>1931</v>
      </c>
      <c r="B28" s="106">
        <f>compopeinc!AP20</f>
        <v>0.12303762050725482</v>
      </c>
      <c r="C28" s="114">
        <f>compopeinc!AQ20</f>
        <v>3.9321361644098329E-2</v>
      </c>
      <c r="D28" s="114">
        <f>compopeinc!AR20</f>
        <v>2.2903322876410781E-2</v>
      </c>
      <c r="E28" s="114">
        <f>compopeinc!AS20</f>
        <v>1.2403988638074057E-2</v>
      </c>
      <c r="F28" s="114">
        <f>compopeinc!AT20</f>
        <v>9.4150445142965819E-3</v>
      </c>
      <c r="G28" s="114">
        <f>compopeinc!AU20</f>
        <v>1.8017411998247808E-3</v>
      </c>
      <c r="H28" s="114">
        <f>compopeinc!AV20</f>
        <v>2.2980705005468151E-2</v>
      </c>
      <c r="I28" s="187">
        <f>compopeinc!AW20</f>
        <v>1.4211456629082126E-2</v>
      </c>
      <c r="J28" s="106">
        <f>compopeinc!AX20</f>
        <v>5.8559479784874101E-2</v>
      </c>
      <c r="K28" s="114">
        <f>compopeinc!AY20</f>
        <v>2.4049247015388492E-2</v>
      </c>
      <c r="L28" s="114">
        <f>compopeinc!AZ20</f>
        <v>1.1336979139563384E-2</v>
      </c>
      <c r="M28" s="114">
        <f>compopeinc!BA20</f>
        <v>5.4371416337920817E-3</v>
      </c>
      <c r="N28" s="114">
        <f>compopeinc!BB20</f>
        <v>3.9397181994984386E-3</v>
      </c>
      <c r="O28" s="114">
        <f>compopeinc!BC20</f>
        <v>6.19409661214453E-4</v>
      </c>
      <c r="P28" s="114">
        <f>compopeinc!BD20</f>
        <v>8.2311583538949608E-3</v>
      </c>
      <c r="Q28" s="187">
        <f>compopeinc!BE20</f>
        <v>4.945825781522287E-3</v>
      </c>
      <c r="R28" s="186">
        <f>compopeinc!BF20</f>
        <v>1.8688593395224495E-2</v>
      </c>
      <c r="S28" s="114">
        <f>compopeinc!BG20</f>
        <v>1.0047909316728599E-2</v>
      </c>
      <c r="T28" s="114">
        <f>compopeinc!BH20</f>
        <v>3.2494781727514205E-3</v>
      </c>
      <c r="U28" s="114">
        <f>compopeinc!BI20</f>
        <v>1.0781589301256161E-3</v>
      </c>
      <c r="V28" s="114">
        <f>compopeinc!BJ20</f>
        <v>1.133196255452973E-3</v>
      </c>
      <c r="W28" s="114">
        <f>compopeinc!BK20</f>
        <v>1.2357744314579774E-4</v>
      </c>
      <c r="X28" s="114">
        <f>compopeinc!BL20</f>
        <v>1.8124286290280851E-3</v>
      </c>
      <c r="Y28" s="154">
        <f>compopeinc!BM20</f>
        <v>1.2438446479920053E-3</v>
      </c>
      <c r="AA28" s="212"/>
      <c r="AB28" s="599">
        <f t="shared" si="0"/>
        <v>0</v>
      </c>
      <c r="AC28" s="599">
        <f t="shared" si="1"/>
        <v>0</v>
      </c>
      <c r="AD28" s="599">
        <f t="shared" si="2"/>
        <v>0</v>
      </c>
    </row>
    <row r="29" spans="1:30" x14ac:dyDescent="0.2">
      <c r="A29" s="115">
        <v>1932</v>
      </c>
      <c r="B29" s="106">
        <f>compopeinc!AP21</f>
        <v>0.1226045738907527</v>
      </c>
      <c r="C29" s="114">
        <f>compopeinc!AQ21</f>
        <v>2.0774236901524669E-2</v>
      </c>
      <c r="D29" s="114">
        <f>compopeinc!AR21</f>
        <v>2.9821789563771399E-2</v>
      </c>
      <c r="E29" s="114">
        <f>compopeinc!AS21</f>
        <v>1.684059897998564E-2</v>
      </c>
      <c r="F29" s="114">
        <f>compopeinc!AT21</f>
        <v>1.0616678580267004E-2</v>
      </c>
      <c r="G29" s="114">
        <f>compopeinc!AU21</f>
        <v>2.6403466455414771E-3</v>
      </c>
      <c r="H29" s="114">
        <f>compopeinc!AV21</f>
        <v>2.8161734439595579E-2</v>
      </c>
      <c r="I29" s="187">
        <f>compopeinc!AW21</f>
        <v>1.3749188780066932E-2</v>
      </c>
      <c r="J29" s="106">
        <f>compopeinc!AX21</f>
        <v>5.8563081237297449E-2</v>
      </c>
      <c r="K29" s="114">
        <f>compopeinc!AY21</f>
        <v>1.3257989855416218E-2</v>
      </c>
      <c r="L29" s="114">
        <f>compopeinc!AZ21</f>
        <v>1.5701871687146523E-2</v>
      </c>
      <c r="M29" s="114">
        <f>compopeinc!BA21</f>
        <v>7.9999952070462597E-3</v>
      </c>
      <c r="N29" s="114">
        <f>compopeinc!BB21</f>
        <v>4.7588088642898816E-3</v>
      </c>
      <c r="O29" s="114">
        <f>compopeinc!BC21</f>
        <v>9.3690307119193201E-4</v>
      </c>
      <c r="P29" s="114">
        <f>compopeinc!BD21</f>
        <v>1.042800776196497E-2</v>
      </c>
      <c r="Q29" s="187">
        <f>compopeinc!BE21</f>
        <v>5.4795047902416651E-3</v>
      </c>
      <c r="R29" s="186">
        <f>compopeinc!BF21</f>
        <v>1.5183091502433509E-2</v>
      </c>
      <c r="S29" s="114">
        <f>compopeinc!BG21</f>
        <v>5.0878505527842113E-3</v>
      </c>
      <c r="T29" s="114">
        <f>compopeinc!BH21</f>
        <v>3.8174142042243352E-3</v>
      </c>
      <c r="U29" s="114">
        <f>compopeinc!BI21</f>
        <v>1.4700536374500498E-3</v>
      </c>
      <c r="V29" s="114">
        <f>compopeinc!BJ21</f>
        <v>1.2853712104394662E-3</v>
      </c>
      <c r="W29" s="114">
        <f>compopeinc!BK21</f>
        <v>1.7641514446831001E-4</v>
      </c>
      <c r="X29" s="114">
        <f>compopeinc!BL21</f>
        <v>2.0792940474503611E-3</v>
      </c>
      <c r="Y29" s="154">
        <f>compopeinc!BM21</f>
        <v>1.266692705616776E-3</v>
      </c>
      <c r="AA29" s="212"/>
      <c r="AB29" s="599">
        <f t="shared" si="0"/>
        <v>0</v>
      </c>
      <c r="AC29" s="599">
        <f t="shared" si="1"/>
        <v>0</v>
      </c>
      <c r="AD29" s="599">
        <f t="shared" si="2"/>
        <v>0</v>
      </c>
    </row>
    <row r="30" spans="1:30" x14ac:dyDescent="0.2">
      <c r="A30" s="115">
        <v>1933</v>
      </c>
      <c r="B30" s="106">
        <f>compopeinc!AP22</f>
        <v>0.13028894923125567</v>
      </c>
      <c r="C30" s="114">
        <f>compopeinc!AQ22</f>
        <v>2.1717888168320945E-2</v>
      </c>
      <c r="D30" s="114">
        <f>compopeinc!AR22</f>
        <v>2.9389753050935878E-2</v>
      </c>
      <c r="E30" s="114">
        <f>compopeinc!AS22</f>
        <v>1.5260667247797141E-2</v>
      </c>
      <c r="F30" s="114">
        <f>compopeinc!AT22</f>
        <v>1.2486938021174466E-2</v>
      </c>
      <c r="G30" s="114">
        <f>compopeinc!AU22</f>
        <v>2.7202269977619985E-3</v>
      </c>
      <c r="H30" s="114">
        <f>compopeinc!AV22</f>
        <v>2.9957675082202751E-2</v>
      </c>
      <c r="I30" s="187">
        <f>compopeinc!AW22</f>
        <v>1.8755800663062476E-2</v>
      </c>
      <c r="J30" s="106">
        <f>compopeinc!AX22</f>
        <v>6.4554667641927854E-2</v>
      </c>
      <c r="K30" s="114">
        <f>compopeinc!AY22</f>
        <v>1.4614150774611041E-2</v>
      </c>
      <c r="L30" s="114">
        <f>compopeinc!AZ22</f>
        <v>1.5534993167049226E-2</v>
      </c>
      <c r="M30" s="114">
        <f>compopeinc!BA22</f>
        <v>7.0724835665385167E-3</v>
      </c>
      <c r="N30" s="114">
        <f>compopeinc!BB22</f>
        <v>6.1679158805126033E-3</v>
      </c>
      <c r="O30" s="114">
        <f>compopeinc!BC22</f>
        <v>9.8922773708374503E-4</v>
      </c>
      <c r="P30" s="114">
        <f>compopeinc!BD22</f>
        <v>1.1422117368379558E-2</v>
      </c>
      <c r="Q30" s="187">
        <f>compopeinc!BE22</f>
        <v>8.7537791477531532E-3</v>
      </c>
      <c r="R30" s="186">
        <f>compopeinc!BF22</f>
        <v>1.8817698017337712E-2</v>
      </c>
      <c r="S30" s="114">
        <f>compopeinc!BG22</f>
        <v>6.2315051769590802E-3</v>
      </c>
      <c r="T30" s="114">
        <f>compopeinc!BH22</f>
        <v>4.1726070203459966E-3</v>
      </c>
      <c r="U30" s="114">
        <f>compopeinc!BI22</f>
        <v>1.2911595572513029E-3</v>
      </c>
      <c r="V30" s="114">
        <f>compopeinc!BJ22</f>
        <v>1.9804743108407358E-3</v>
      </c>
      <c r="W30" s="114">
        <f>compopeinc!BK22</f>
        <v>1.8414790262345437E-4</v>
      </c>
      <c r="X30" s="114">
        <f>compopeinc!BL22</f>
        <v>2.2264367485598149E-3</v>
      </c>
      <c r="Y30" s="154">
        <f>compopeinc!BM22</f>
        <v>2.7313673007573272E-3</v>
      </c>
      <c r="AA30" s="212"/>
      <c r="AB30" s="599">
        <f t="shared" si="0"/>
        <v>0</v>
      </c>
      <c r="AC30" s="599">
        <f t="shared" si="1"/>
        <v>0</v>
      </c>
      <c r="AD30" s="599">
        <f t="shared" si="2"/>
        <v>0</v>
      </c>
    </row>
    <row r="31" spans="1:30" x14ac:dyDescent="0.2">
      <c r="A31" s="115">
        <v>1934</v>
      </c>
      <c r="B31" s="106">
        <f>compopeinc!AP23</f>
        <v>0.14506930611482385</v>
      </c>
      <c r="C31" s="114">
        <f>compopeinc!AQ23</f>
        <v>4.7184375539353979E-2</v>
      </c>
      <c r="D31" s="114">
        <f>compopeinc!AR23</f>
        <v>2.6431641907891604E-2</v>
      </c>
      <c r="E31" s="114">
        <f>compopeinc!AS23</f>
        <v>1.1502520145666911E-2</v>
      </c>
      <c r="F31" s="114">
        <f>compopeinc!AT23</f>
        <v>1.1240931381144676E-2</v>
      </c>
      <c r="G31" s="114">
        <f>compopeinc!AU23</f>
        <v>2.4099635773940577E-3</v>
      </c>
      <c r="H31" s="114">
        <f>compopeinc!AV23</f>
        <v>2.7981112970665578E-2</v>
      </c>
      <c r="I31" s="187">
        <f>compopeinc!AW23</f>
        <v>1.8318760592707033E-2</v>
      </c>
      <c r="J31" s="106">
        <f>compopeinc!AX23</f>
        <v>7.1568625741122049E-2</v>
      </c>
      <c r="K31" s="114">
        <f>compopeinc!AY23</f>
        <v>3.0987166633099982E-2</v>
      </c>
      <c r="L31" s="114">
        <f>compopeinc!AZ23</f>
        <v>1.2998830907410046E-2</v>
      </c>
      <c r="M31" s="114">
        <f>compopeinc!BA23</f>
        <v>5.0708334001107478E-3</v>
      </c>
      <c r="N31" s="114">
        <f>compopeinc!BB23</f>
        <v>4.735755394648049E-3</v>
      </c>
      <c r="O31" s="114">
        <f>compopeinc!BC23</f>
        <v>8.4911514269340126E-4</v>
      </c>
      <c r="P31" s="114">
        <f>compopeinc!BD23</f>
        <v>1.0242833054126634E-2</v>
      </c>
      <c r="Q31" s="187">
        <f>compopeinc!BE23</f>
        <v>6.6840912090332079E-3</v>
      </c>
      <c r="R31" s="186">
        <f>compopeinc!BF23</f>
        <v>2.1667533496238504E-2</v>
      </c>
      <c r="S31" s="114">
        <f>compopeinc!BG23</f>
        <v>1.2498049824830807E-2</v>
      </c>
      <c r="T31" s="114">
        <f>compopeinc!BH23</f>
        <v>3.1305322246222757E-3</v>
      </c>
      <c r="U31" s="114">
        <f>compopeinc!BI23</f>
        <v>9.5257571026114622E-4</v>
      </c>
      <c r="V31" s="114">
        <f>compopeinc!BJ23</f>
        <v>1.2990418249276743E-3</v>
      </c>
      <c r="W31" s="114">
        <f>compopeinc!BK23</f>
        <v>1.595464679124942E-4</v>
      </c>
      <c r="X31" s="114">
        <f>compopeinc!BL23</f>
        <v>2.0341532704624731E-3</v>
      </c>
      <c r="Y31" s="154">
        <f>compopeinc!BM23</f>
        <v>1.5936341732216293E-3</v>
      </c>
      <c r="AA31" s="212"/>
      <c r="AB31" s="599">
        <f t="shared" si="0"/>
        <v>0</v>
      </c>
      <c r="AC31" s="599">
        <f t="shared" si="1"/>
        <v>0</v>
      </c>
      <c r="AD31" s="599">
        <f t="shared" si="2"/>
        <v>0</v>
      </c>
    </row>
    <row r="32" spans="1:30" x14ac:dyDescent="0.2">
      <c r="A32" s="115">
        <v>1935</v>
      </c>
      <c r="B32" s="106">
        <f>compopeinc!AP24</f>
        <v>0.14826492158632287</v>
      </c>
      <c r="C32" s="114">
        <f>compopeinc!AQ24</f>
        <v>5.4965247073801078E-2</v>
      </c>
      <c r="D32" s="114">
        <f>compopeinc!AR24</f>
        <v>2.2554314143280244E-2</v>
      </c>
      <c r="E32" s="114">
        <f>compopeinc!AS24</f>
        <v>1.0366417338261033E-2</v>
      </c>
      <c r="F32" s="114">
        <f>compopeinc!AT24</f>
        <v>1.1711522470822378E-2</v>
      </c>
      <c r="G32" s="114">
        <f>compopeinc!AU24</f>
        <v>2.2054040362792164E-3</v>
      </c>
      <c r="H32" s="114">
        <f>compopeinc!AV24</f>
        <v>2.6222653733456572E-2</v>
      </c>
      <c r="I32" s="187">
        <f>compopeinc!AW24</f>
        <v>2.0239362790422332E-2</v>
      </c>
      <c r="J32" s="106">
        <f>compopeinc!AX24</f>
        <v>7.4157898354179658E-2</v>
      </c>
      <c r="K32" s="114">
        <f>compopeinc!AY24</f>
        <v>3.5392989754327253E-2</v>
      </c>
      <c r="L32" s="114">
        <f>compopeinc!AZ24</f>
        <v>1.0973153874247205E-2</v>
      </c>
      <c r="M32" s="114">
        <f>compopeinc!BA24</f>
        <v>4.567864722530607E-3</v>
      </c>
      <c r="N32" s="114">
        <f>compopeinc!BB24</f>
        <v>5.1339368909804834E-3</v>
      </c>
      <c r="O32" s="114">
        <f>compopeinc!BC24</f>
        <v>7.7181351379237669E-4</v>
      </c>
      <c r="P32" s="114">
        <f>compopeinc!BD24</f>
        <v>9.5328461260835579E-3</v>
      </c>
      <c r="Q32" s="187">
        <f>compopeinc!BE24</f>
        <v>7.7852934722181608E-3</v>
      </c>
      <c r="R32" s="186">
        <f>compopeinc!BF24</f>
        <v>2.29945589023847E-2</v>
      </c>
      <c r="S32" s="114">
        <f>compopeinc!BG24</f>
        <v>1.3879958466403889E-2</v>
      </c>
      <c r="T32" s="114">
        <f>compopeinc!BH24</f>
        <v>2.5758252877373117E-3</v>
      </c>
      <c r="U32" s="114">
        <f>compopeinc!BI24</f>
        <v>9.1429602249093185E-4</v>
      </c>
      <c r="V32" s="114">
        <f>compopeinc!BJ24</f>
        <v>1.5403571903940894E-3</v>
      </c>
      <c r="W32" s="114">
        <f>compopeinc!BK24</f>
        <v>1.3828974057330463E-4</v>
      </c>
      <c r="X32" s="114">
        <f>compopeinc!BL24</f>
        <v>1.7829589847443345E-3</v>
      </c>
      <c r="Y32" s="154">
        <f>compopeinc!BM24</f>
        <v>2.1628732100408437E-3</v>
      </c>
      <c r="AA32" s="212"/>
      <c r="AB32" s="599">
        <f t="shared" si="0"/>
        <v>0</v>
      </c>
      <c r="AC32" s="599">
        <f t="shared" si="1"/>
        <v>0</v>
      </c>
      <c r="AD32" s="599">
        <f t="shared" si="2"/>
        <v>0</v>
      </c>
    </row>
    <row r="33" spans="1:30" x14ac:dyDescent="0.2">
      <c r="A33" s="115">
        <v>1936</v>
      </c>
      <c r="B33" s="106">
        <f>compopeinc!AP25</f>
        <v>0.15889733407580556</v>
      </c>
      <c r="C33" s="114">
        <f>compopeinc!AQ25</f>
        <v>6.9005659146872303E-2</v>
      </c>
      <c r="D33" s="114">
        <f>compopeinc!AR25</f>
        <v>1.8894477629034165E-2</v>
      </c>
      <c r="E33" s="114">
        <f>compopeinc!AS25</f>
        <v>9.2141838571460927E-3</v>
      </c>
      <c r="F33" s="114">
        <f>compopeinc!AT25</f>
        <v>1.1664105269609792E-2</v>
      </c>
      <c r="G33" s="114">
        <f>compopeinc!AU25</f>
        <v>1.9641937461012623E-3</v>
      </c>
      <c r="H33" s="114">
        <f>compopeinc!AV25</f>
        <v>2.6624770623778143E-2</v>
      </c>
      <c r="I33" s="187">
        <f>compopeinc!AW25</f>
        <v>2.152994380326383E-2</v>
      </c>
      <c r="J33" s="106">
        <f>compopeinc!AX25</f>
        <v>7.8223302916425055E-2</v>
      </c>
      <c r="K33" s="114">
        <f>compopeinc!AY25</f>
        <v>4.2227113328877471E-2</v>
      </c>
      <c r="L33" s="114">
        <f>compopeinc!AZ25</f>
        <v>8.7842347089617887E-3</v>
      </c>
      <c r="M33" s="114">
        <f>compopeinc!BA25</f>
        <v>3.9662445407073746E-3</v>
      </c>
      <c r="N33" s="114">
        <f>compopeinc!BB25</f>
        <v>5.0129475110190893E-3</v>
      </c>
      <c r="O33" s="114">
        <f>compopeinc!BC25</f>
        <v>6.6817764887019124E-4</v>
      </c>
      <c r="P33" s="114">
        <f>compopeinc!BD25</f>
        <v>9.4043921223198722E-3</v>
      </c>
      <c r="Q33" s="187">
        <f>compopeinc!BE25</f>
        <v>8.1601930556692657E-3</v>
      </c>
      <c r="R33" s="186">
        <f>compopeinc!BF25</f>
        <v>2.2901244554805647E-2</v>
      </c>
      <c r="S33" s="114">
        <f>compopeinc!BG25</f>
        <v>1.4643507190143646E-2</v>
      </c>
      <c r="T33" s="114">
        <f>compopeinc!BH25</f>
        <v>2.041310770392833E-3</v>
      </c>
      <c r="U33" s="114">
        <f>compopeinc!BI25</f>
        <v>8.0187959120702195E-4</v>
      </c>
      <c r="V33" s="114">
        <f>compopeinc!BJ25</f>
        <v>1.4954393280297502E-3</v>
      </c>
      <c r="W33" s="114">
        <f>compopeinc!BK25</f>
        <v>1.0756373183385148E-4</v>
      </c>
      <c r="X33" s="114">
        <f>compopeinc!BL25</f>
        <v>1.5482825842747698E-3</v>
      </c>
      <c r="Y33" s="154">
        <f>compopeinc!BM25</f>
        <v>2.2632613589237687E-3</v>
      </c>
      <c r="AA33" s="212"/>
      <c r="AB33" s="599">
        <f t="shared" si="0"/>
        <v>0</v>
      </c>
      <c r="AC33" s="599">
        <f t="shared" si="1"/>
        <v>0</v>
      </c>
      <c r="AD33" s="599">
        <f t="shared" si="2"/>
        <v>0</v>
      </c>
    </row>
    <row r="34" spans="1:30" x14ac:dyDescent="0.2">
      <c r="A34" s="115">
        <v>1937</v>
      </c>
      <c r="B34" s="106">
        <f>compopeinc!AP26</f>
        <v>0.15631834745794179</v>
      </c>
      <c r="C34" s="114">
        <f>compopeinc!AQ26</f>
        <v>7.1556044263010737E-2</v>
      </c>
      <c r="D34" s="114">
        <f>compopeinc!AR26</f>
        <v>1.8385865744504876E-2</v>
      </c>
      <c r="E34" s="114">
        <f>compopeinc!AS26</f>
        <v>8.7327236220653536E-3</v>
      </c>
      <c r="F34" s="114">
        <f>compopeinc!AT26</f>
        <v>1.0982993722792895E-2</v>
      </c>
      <c r="G34" s="114">
        <f>compopeinc!AU26</f>
        <v>1.932258100985807E-3</v>
      </c>
      <c r="H34" s="114">
        <f>compopeinc!AV26</f>
        <v>2.4891210923098268E-2</v>
      </c>
      <c r="I34" s="187">
        <f>compopeinc!AW26</f>
        <v>1.9837251081483851E-2</v>
      </c>
      <c r="J34" s="106">
        <f>compopeinc!AX26</f>
        <v>7.7603159564729213E-2</v>
      </c>
      <c r="K34" s="114">
        <f>compopeinc!AY26</f>
        <v>4.4641628828787853E-2</v>
      </c>
      <c r="L34" s="114">
        <f>compopeinc!AZ26</f>
        <v>8.4126335038615715E-3</v>
      </c>
      <c r="M34" s="114">
        <f>compopeinc!BA26</f>
        <v>3.7955762332972901E-3</v>
      </c>
      <c r="N34" s="114">
        <f>compopeinc!BB26</f>
        <v>4.3862202554018851E-3</v>
      </c>
      <c r="O34" s="114">
        <f>compopeinc!BC26</f>
        <v>6.6284449200607217E-4</v>
      </c>
      <c r="P34" s="114">
        <f>compopeinc!BD26</f>
        <v>9.1544915044953767E-3</v>
      </c>
      <c r="Q34" s="187">
        <f>compopeinc!BE26</f>
        <v>6.5497647468791571E-3</v>
      </c>
      <c r="R34" s="186">
        <f>compopeinc!BF26</f>
        <v>2.3533528830066642E-2</v>
      </c>
      <c r="S34" s="114">
        <f>compopeinc!BG26</f>
        <v>1.6608933911401006E-2</v>
      </c>
      <c r="T34" s="114">
        <f>compopeinc!BH26</f>
        <v>1.9494746416891468E-3</v>
      </c>
      <c r="U34" s="114">
        <f>compopeinc!BI26</f>
        <v>8.0846559505759301E-4</v>
      </c>
      <c r="V34" s="114">
        <f>compopeinc!BJ26</f>
        <v>1.1220363372270051E-3</v>
      </c>
      <c r="W34" s="114">
        <f>compopeinc!BK26</f>
        <v>1.0909588800042756E-4</v>
      </c>
      <c r="X34" s="114">
        <f>compopeinc!BL26</f>
        <v>1.6156367479971785E-3</v>
      </c>
      <c r="Y34" s="154">
        <f>compopeinc!BM26</f>
        <v>1.3198857086942828E-3</v>
      </c>
      <c r="AA34" s="212"/>
      <c r="AB34" s="599">
        <f t="shared" si="0"/>
        <v>0</v>
      </c>
      <c r="AC34" s="599">
        <f t="shared" si="1"/>
        <v>0</v>
      </c>
      <c r="AD34" s="599">
        <f t="shared" si="2"/>
        <v>0</v>
      </c>
    </row>
    <row r="35" spans="1:30" x14ac:dyDescent="0.2">
      <c r="A35" s="115">
        <v>1938</v>
      </c>
      <c r="B35" s="106">
        <f>compopeinc!AP27</f>
        <v>0.13948777605694029</v>
      </c>
      <c r="C35" s="114">
        <f>compopeinc!AQ27</f>
        <v>5.4567181387093003E-2</v>
      </c>
      <c r="D35" s="114">
        <f>compopeinc!AR27</f>
        <v>1.757864453542091E-2</v>
      </c>
      <c r="E35" s="114">
        <f>compopeinc!AS27</f>
        <v>9.3884687635556064E-3</v>
      </c>
      <c r="F35" s="114">
        <f>compopeinc!AT27</f>
        <v>1.093839735940672E-2</v>
      </c>
      <c r="G35" s="114">
        <f>compopeinc!AU27</f>
        <v>2.311246816171595E-3</v>
      </c>
      <c r="H35" s="114">
        <f>compopeinc!AV27</f>
        <v>2.5908525587985634E-2</v>
      </c>
      <c r="I35" s="187">
        <f>compopeinc!AW27</f>
        <v>1.8795311607306818E-2</v>
      </c>
      <c r="J35" s="106">
        <f>compopeinc!AX27</f>
        <v>6.8750846182460759E-2</v>
      </c>
      <c r="K35" s="114">
        <f>compopeinc!AY27</f>
        <v>3.5046973456440408E-2</v>
      </c>
      <c r="L35" s="114">
        <f>compopeinc!AZ27</f>
        <v>7.8842082027504711E-3</v>
      </c>
      <c r="M35" s="114">
        <f>compopeinc!BA27</f>
        <v>3.8231487097091662E-3</v>
      </c>
      <c r="N35" s="114">
        <f>compopeinc!BB27</f>
        <v>4.5345643200128405E-3</v>
      </c>
      <c r="O35" s="114">
        <f>compopeinc!BC27</f>
        <v>8.1593371249834669E-4</v>
      </c>
      <c r="P35" s="114">
        <f>compopeinc!BD27</f>
        <v>1.0021504060946724E-2</v>
      </c>
      <c r="Q35" s="187">
        <f>compopeinc!BE27</f>
        <v>6.6245137201028075E-3</v>
      </c>
      <c r="R35" s="186">
        <f>compopeinc!BF27</f>
        <v>2.3539822457522189E-2</v>
      </c>
      <c r="S35" s="114">
        <f>compopeinc!BG27</f>
        <v>1.6139521495834027E-2</v>
      </c>
      <c r="T35" s="114">
        <f>compopeinc!BH27</f>
        <v>1.7821779279507384E-3</v>
      </c>
      <c r="U35" s="114">
        <f>compopeinc!BI27</f>
        <v>7.8997632987739587E-4</v>
      </c>
      <c r="V35" s="114">
        <f>compopeinc!BJ27</f>
        <v>1.1713613460637622E-3</v>
      </c>
      <c r="W35" s="114">
        <f>compopeinc!BK27</f>
        <v>1.5410420604063081E-4</v>
      </c>
      <c r="X35" s="114">
        <f>compopeinc!BL27</f>
        <v>2.1167760418203067E-3</v>
      </c>
      <c r="Y35" s="154">
        <f>compopeinc!BM27</f>
        <v>1.3859051099353301E-3</v>
      </c>
      <c r="AA35" s="212"/>
      <c r="AB35" s="599">
        <f t="shared" si="0"/>
        <v>0</v>
      </c>
      <c r="AC35" s="599">
        <f t="shared" si="1"/>
        <v>0</v>
      </c>
      <c r="AD35" s="599">
        <f t="shared" si="2"/>
        <v>0</v>
      </c>
    </row>
    <row r="36" spans="1:30" x14ac:dyDescent="0.2">
      <c r="A36" s="117">
        <v>1939</v>
      </c>
      <c r="B36" s="109">
        <f>compopeinc!AP28</f>
        <v>0.14793618272592968</v>
      </c>
      <c r="C36" s="116">
        <f>compopeinc!AQ28</f>
        <v>6.2115442510206377E-2</v>
      </c>
      <c r="D36" s="116">
        <f>compopeinc!AR28</f>
        <v>1.70690224911829E-2</v>
      </c>
      <c r="E36" s="116">
        <f>compopeinc!AS28</f>
        <v>9.3308765291291208E-3</v>
      </c>
      <c r="F36" s="116">
        <f>compopeinc!AT28</f>
        <v>1.1459962178053722E-2</v>
      </c>
      <c r="G36" s="116">
        <f>compopeinc!AU28</f>
        <v>2.2446150311318963E-3</v>
      </c>
      <c r="H36" s="116">
        <f>compopeinc!AV28</f>
        <v>2.5142850866425384E-2</v>
      </c>
      <c r="I36" s="189">
        <f>compopeinc!AW28</f>
        <v>2.0573413119800255E-2</v>
      </c>
      <c r="J36" s="109">
        <f>compopeinc!AX28</f>
        <v>7.1944407075927266E-2</v>
      </c>
      <c r="K36" s="116">
        <f>compopeinc!AY28</f>
        <v>3.8654996748228851E-2</v>
      </c>
      <c r="L36" s="116">
        <f>compopeinc!AZ28</f>
        <v>7.6452462360907447E-3</v>
      </c>
      <c r="M36" s="116">
        <f>compopeinc!BA28</f>
        <v>3.9274001787443042E-3</v>
      </c>
      <c r="N36" s="116">
        <f>compopeinc!BB28</f>
        <v>4.5485929359522694E-3</v>
      </c>
      <c r="O36" s="116">
        <f>compopeinc!BC28</f>
        <v>7.8133511335164434E-4</v>
      </c>
      <c r="P36" s="116">
        <f>compopeinc!BD28</f>
        <v>9.5364577976047409E-3</v>
      </c>
      <c r="Q36" s="189">
        <f>compopeinc!BE28</f>
        <v>6.8503780659547224E-3</v>
      </c>
      <c r="R36" s="188">
        <f>compopeinc!BF28</f>
        <v>2.1941775314728105E-2</v>
      </c>
      <c r="S36" s="116">
        <f>compopeinc!BG28</f>
        <v>1.5117088863838592E-2</v>
      </c>
      <c r="T36" s="116">
        <f>compopeinc!BH28</f>
        <v>1.6916544705591486E-3</v>
      </c>
      <c r="U36" s="116">
        <f>compopeinc!BI28</f>
        <v>8.1449151390438604E-4</v>
      </c>
      <c r="V36" s="116">
        <f>compopeinc!BJ28</f>
        <v>1.0827330384711119E-3</v>
      </c>
      <c r="W36" s="116">
        <f>compopeinc!BK28</f>
        <v>1.3960162355253629E-4</v>
      </c>
      <c r="X36" s="116">
        <f>compopeinc!BL28</f>
        <v>1.8719580040988939E-3</v>
      </c>
      <c r="Y36" s="156">
        <f>compopeinc!BM28</f>
        <v>1.2242478003034389E-3</v>
      </c>
      <c r="AA36" s="212"/>
      <c r="AB36" s="599">
        <f t="shared" si="0"/>
        <v>0</v>
      </c>
      <c r="AC36" s="599">
        <f t="shared" si="1"/>
        <v>0</v>
      </c>
      <c r="AD36" s="599">
        <f t="shared" si="2"/>
        <v>0</v>
      </c>
    </row>
    <row r="37" spans="1:30" x14ac:dyDescent="0.2">
      <c r="A37" s="115">
        <v>1940</v>
      </c>
      <c r="B37" s="106">
        <f>compopeinc!AP29</f>
        <v>0.15893209967056818</v>
      </c>
      <c r="C37" s="114">
        <f>compopeinc!AQ29</f>
        <v>7.7673122255991989E-2</v>
      </c>
      <c r="D37" s="114">
        <f>compopeinc!AR29</f>
        <v>1.230570657651492E-2</v>
      </c>
      <c r="E37" s="114">
        <f>compopeinc!AS29</f>
        <v>7.2836724243926475E-3</v>
      </c>
      <c r="F37" s="114">
        <f>compopeinc!AT29</f>
        <v>1.1702983288393353E-2</v>
      </c>
      <c r="G37" s="114">
        <f>compopeinc!AU29</f>
        <v>2.2431576990932325E-3</v>
      </c>
      <c r="H37" s="114">
        <f>compopeinc!AV29</f>
        <v>2.6172931094569241E-2</v>
      </c>
      <c r="I37" s="187">
        <f>compopeinc!AW29</f>
        <v>2.1550526331612745E-2</v>
      </c>
      <c r="J37" s="106">
        <f>compopeinc!AX29</f>
        <v>7.9705546038126879E-2</v>
      </c>
      <c r="K37" s="114">
        <f>compopeinc!AY29</f>
        <v>4.8337654322653613E-2</v>
      </c>
      <c r="L37" s="114">
        <f>compopeinc!AZ29</f>
        <v>5.4758674332929143E-3</v>
      </c>
      <c r="M37" s="114">
        <f>compopeinc!BA29</f>
        <v>3.0085487774607388E-3</v>
      </c>
      <c r="N37" s="114">
        <f>compopeinc!BB29</f>
        <v>4.6915498184205654E-3</v>
      </c>
      <c r="O37" s="114">
        <f>compopeinc!BC29</f>
        <v>7.8719716544241552E-4</v>
      </c>
      <c r="P37" s="114">
        <f>compopeinc!BD29</f>
        <v>1.0045808735012044E-2</v>
      </c>
      <c r="Q37" s="187">
        <f>compopeinc!BE29</f>
        <v>7.3589197858445832E-3</v>
      </c>
      <c r="R37" s="186">
        <f>compopeinc!BF29</f>
        <v>2.6134123963424089E-2</v>
      </c>
      <c r="S37" s="114">
        <f>compopeinc!BG29</f>
        <v>1.9666895573395259E-2</v>
      </c>
      <c r="T37" s="114">
        <f>compopeinc!BH29</f>
        <v>1.2598900549816168E-3</v>
      </c>
      <c r="U37" s="114">
        <f>compopeinc!BI29</f>
        <v>6.0481616194506239E-4</v>
      </c>
      <c r="V37" s="114">
        <f>compopeinc!BJ29</f>
        <v>1.1441567450216231E-3</v>
      </c>
      <c r="W37" s="114">
        <f>compopeinc!BK29</f>
        <v>1.3741219864640131E-4</v>
      </c>
      <c r="X37" s="114">
        <f>compopeinc!BL29</f>
        <v>1.9059350972653562E-3</v>
      </c>
      <c r="Y37" s="154">
        <f>compopeinc!BM29</f>
        <v>1.415018132168771E-3</v>
      </c>
      <c r="AA37" s="212"/>
      <c r="AB37" s="599">
        <f t="shared" si="0"/>
        <v>0</v>
      </c>
      <c r="AC37" s="599">
        <f t="shared" si="1"/>
        <v>0</v>
      </c>
      <c r="AD37" s="599">
        <f t="shared" si="2"/>
        <v>0</v>
      </c>
    </row>
    <row r="38" spans="1:30" x14ac:dyDescent="0.2">
      <c r="A38" s="115">
        <v>1941</v>
      </c>
      <c r="B38" s="106">
        <f>compopeinc!AP30</f>
        <v>0.16336608016372198</v>
      </c>
      <c r="C38" s="114">
        <f>compopeinc!AQ30</f>
        <v>8.2154295088094145E-2</v>
      </c>
      <c r="D38" s="114">
        <f>compopeinc!AR30</f>
        <v>8.3743851905552415E-3</v>
      </c>
      <c r="E38" s="114">
        <f>compopeinc!AS30</f>
        <v>4.8379009763936647E-3</v>
      </c>
      <c r="F38" s="114">
        <f>compopeinc!AT30</f>
        <v>1.3938553267120414E-2</v>
      </c>
      <c r="G38" s="114">
        <f>compopeinc!AU30</f>
        <v>1.8571594126593496E-3</v>
      </c>
      <c r="H38" s="114">
        <f>compopeinc!AV30</f>
        <v>2.3741268274912304E-2</v>
      </c>
      <c r="I38" s="187">
        <f>compopeinc!AW30</f>
        <v>2.8462517953986872E-2</v>
      </c>
      <c r="J38" s="106">
        <f>compopeinc!AX30</f>
        <v>8.3221929073525311E-2</v>
      </c>
      <c r="K38" s="114">
        <f>compopeinc!AY30</f>
        <v>5.005181785823197E-2</v>
      </c>
      <c r="L38" s="114">
        <f>compopeinc!AZ30</f>
        <v>3.6495120802495134E-3</v>
      </c>
      <c r="M38" s="114">
        <f>compopeinc!BA30</f>
        <v>1.9364131368988962E-3</v>
      </c>
      <c r="N38" s="114">
        <f>compopeinc!BB30</f>
        <v>6.1189077885981909E-3</v>
      </c>
      <c r="O38" s="114">
        <f>compopeinc!BC30</f>
        <v>6.5152745018126103E-4</v>
      </c>
      <c r="P38" s="114">
        <f>compopeinc!BD30</f>
        <v>9.444694211349457E-3</v>
      </c>
      <c r="Q38" s="187">
        <f>compopeinc!BE30</f>
        <v>1.1369056548016024E-2</v>
      </c>
      <c r="R38" s="186">
        <f>compopeinc!BF30</f>
        <v>2.8133251002285201E-2</v>
      </c>
      <c r="S38" s="114">
        <f>compopeinc!BG30</f>
        <v>2.0536595212298392E-2</v>
      </c>
      <c r="T38" s="114">
        <f>compopeinc!BH30</f>
        <v>8.7589209577521618E-4</v>
      </c>
      <c r="U38" s="114">
        <f>compopeinc!BI30</f>
        <v>3.8729945972276948E-4</v>
      </c>
      <c r="V38" s="114">
        <f>compopeinc!BJ30</f>
        <v>1.6807852675130392E-3</v>
      </c>
      <c r="W38" s="114">
        <f>compopeinc!BK30</f>
        <v>1.0635610616276392E-4</v>
      </c>
      <c r="X38" s="114">
        <f>compopeinc!BL30</f>
        <v>1.7158786354999093E-3</v>
      </c>
      <c r="Y38" s="154">
        <f>compopeinc!BM30</f>
        <v>2.8304442253131133E-3</v>
      </c>
      <c r="AA38" s="212"/>
      <c r="AB38" s="599">
        <f t="shared" si="0"/>
        <v>0</v>
      </c>
      <c r="AC38" s="599">
        <f t="shared" si="1"/>
        <v>0</v>
      </c>
      <c r="AD38" s="599">
        <f t="shared" si="2"/>
        <v>0</v>
      </c>
    </row>
    <row r="39" spans="1:30" x14ac:dyDescent="0.2">
      <c r="A39" s="115">
        <v>1942</v>
      </c>
      <c r="B39" s="106">
        <f>compopeinc!AP31</f>
        <v>0.15814765378480464</v>
      </c>
      <c r="C39" s="114">
        <f>compopeinc!AQ31</f>
        <v>8.2544862245054487E-2</v>
      </c>
      <c r="D39" s="114">
        <f>compopeinc!AR31</f>
        <v>6.5571813046650046E-3</v>
      </c>
      <c r="E39" s="114">
        <f>compopeinc!AS31</f>
        <v>3.7403626403569859E-3</v>
      </c>
      <c r="F39" s="114">
        <f>compopeinc!AT31</f>
        <v>1.4752522781118039E-2</v>
      </c>
      <c r="G39" s="114">
        <f>compopeinc!AU31</f>
        <v>1.3135039284495487E-3</v>
      </c>
      <c r="H39" s="114">
        <f>compopeinc!AV31</f>
        <v>1.7237308466129683E-2</v>
      </c>
      <c r="I39" s="187">
        <f>compopeinc!AW31</f>
        <v>3.2001912419030859E-2</v>
      </c>
      <c r="J39" s="106">
        <f>compopeinc!AX31</f>
        <v>8.0060334901186414E-2</v>
      </c>
      <c r="K39" s="114">
        <f>compopeinc!AY31</f>
        <v>4.6892947933245617E-2</v>
      </c>
      <c r="L39" s="114">
        <f>compopeinc!AZ31</f>
        <v>2.7974581369552649E-3</v>
      </c>
      <c r="M39" s="114">
        <f>compopeinc!BA31</f>
        <v>1.3722174028778296E-3</v>
      </c>
      <c r="N39" s="114">
        <f>compopeinc!BB31</f>
        <v>7.1852840934775565E-3</v>
      </c>
      <c r="O39" s="114">
        <f>compopeinc!BC31</f>
        <v>4.2467609975297685E-4</v>
      </c>
      <c r="P39" s="114">
        <f>compopeinc!BD31</f>
        <v>6.621840470808377E-3</v>
      </c>
      <c r="Q39" s="187">
        <f>compopeinc!BE31</f>
        <v>1.4765910764068775E-2</v>
      </c>
      <c r="R39" s="186">
        <f>compopeinc!BF31</f>
        <v>2.5243596342242432E-2</v>
      </c>
      <c r="S39" s="114">
        <f>compopeinc!BG31</f>
        <v>1.6118445902000976E-2</v>
      </c>
      <c r="T39" s="114">
        <f>compopeinc!BH31</f>
        <v>6.1666976914793374E-4</v>
      </c>
      <c r="U39" s="114">
        <f>compopeinc!BI31</f>
        <v>2.2440588685821315E-4</v>
      </c>
      <c r="V39" s="114">
        <f>compopeinc!BJ31</f>
        <v>2.4086398698308889E-3</v>
      </c>
      <c r="W39" s="114">
        <f>compopeinc!BK31</f>
        <v>5.4023282888643196E-5</v>
      </c>
      <c r="X39" s="114">
        <f>compopeinc!BL31</f>
        <v>9.3603421306464327E-4</v>
      </c>
      <c r="Y39" s="154">
        <f>compopeinc!BM31</f>
        <v>4.8853774184511329E-3</v>
      </c>
      <c r="AA39" s="212"/>
      <c r="AB39" s="599">
        <f t="shared" si="0"/>
        <v>0</v>
      </c>
      <c r="AC39" s="599">
        <f t="shared" si="1"/>
        <v>0</v>
      </c>
      <c r="AD39" s="599">
        <f t="shared" si="2"/>
        <v>0</v>
      </c>
    </row>
    <row r="40" spans="1:30" x14ac:dyDescent="0.2">
      <c r="A40" s="115">
        <v>1943</v>
      </c>
      <c r="B40" s="106">
        <f>compopeinc!AP32</f>
        <v>0.1406028989539849</v>
      </c>
      <c r="C40" s="114">
        <f>compopeinc!AQ32</f>
        <v>7.231738905640446E-2</v>
      </c>
      <c r="D40" s="114">
        <f>compopeinc!AR32</f>
        <v>5.7315378546323771E-3</v>
      </c>
      <c r="E40" s="114">
        <f>compopeinc!AS32</f>
        <v>2.962218505514049E-3</v>
      </c>
      <c r="F40" s="114">
        <f>compopeinc!AT32</f>
        <v>1.4763548202027002E-2</v>
      </c>
      <c r="G40" s="114">
        <f>compopeinc!AU32</f>
        <v>8.9946697278541344E-4</v>
      </c>
      <c r="H40" s="114">
        <f>compopeinc!AV32</f>
        <v>1.0753248523348054E-2</v>
      </c>
      <c r="I40" s="187">
        <f>compopeinc!AW32</f>
        <v>3.31754898392735E-2</v>
      </c>
      <c r="J40" s="106">
        <f>compopeinc!AX32</f>
        <v>6.8322412008416142E-2</v>
      </c>
      <c r="K40" s="114">
        <f>compopeinc!AY32</f>
        <v>3.9448725956546353E-2</v>
      </c>
      <c r="L40" s="114">
        <f>compopeinc!AZ32</f>
        <v>2.5403653933021467E-3</v>
      </c>
      <c r="M40" s="114">
        <f>compopeinc!BA32</f>
        <v>1.0866950983920804E-3</v>
      </c>
      <c r="N40" s="114">
        <f>compopeinc!BB32</f>
        <v>6.7589631139065541E-3</v>
      </c>
      <c r="O40" s="114">
        <f>compopeinc!BC32</f>
        <v>2.6958716854658051E-4</v>
      </c>
      <c r="P40" s="114">
        <f>compopeinc!BD32</f>
        <v>4.0855516622297595E-3</v>
      </c>
      <c r="Q40" s="187">
        <f>compopeinc!BE32</f>
        <v>1.413252361549266E-2</v>
      </c>
      <c r="R40" s="186">
        <f>compopeinc!BF32</f>
        <v>1.8718361894434349E-2</v>
      </c>
      <c r="S40" s="114">
        <f>compopeinc!BG32</f>
        <v>1.2006520594986593E-2</v>
      </c>
      <c r="T40" s="114">
        <f>compopeinc!BH32</f>
        <v>6.0078191224686203E-4</v>
      </c>
      <c r="U40" s="114">
        <f>compopeinc!BI32</f>
        <v>1.6592209869893687E-4</v>
      </c>
      <c r="V40" s="114">
        <f>compopeinc!BJ32</f>
        <v>1.8711613087165277E-3</v>
      </c>
      <c r="W40" s="114">
        <f>compopeinc!BK32</f>
        <v>2.7030366548257137E-5</v>
      </c>
      <c r="X40" s="114">
        <f>compopeinc!BL32</f>
        <v>4.4045673192337243E-4</v>
      </c>
      <c r="Y40" s="154">
        <f>compopeinc!BM32</f>
        <v>3.6064888813137973E-3</v>
      </c>
      <c r="AA40" s="212"/>
      <c r="AB40" s="599">
        <f t="shared" si="0"/>
        <v>0</v>
      </c>
      <c r="AC40" s="599">
        <f t="shared" si="1"/>
        <v>0</v>
      </c>
      <c r="AD40" s="599">
        <f t="shared" si="2"/>
        <v>0</v>
      </c>
    </row>
    <row r="41" spans="1:30" x14ac:dyDescent="0.2">
      <c r="A41" s="115">
        <v>1944</v>
      </c>
      <c r="B41" s="106">
        <f>compopeinc!AP33</f>
        <v>0.11447856696433327</v>
      </c>
      <c r="C41" s="114">
        <f>compopeinc!AQ33</f>
        <v>5.9482583626791367E-2</v>
      </c>
      <c r="D41" s="114">
        <f>compopeinc!AR33</f>
        <v>5.7976362552578081E-3</v>
      </c>
      <c r="E41" s="114">
        <f>compopeinc!AS33</f>
        <v>2.6787265991971261E-3</v>
      </c>
      <c r="F41" s="114">
        <f>compopeinc!AT33</f>
        <v>1.1342911563631982E-2</v>
      </c>
      <c r="G41" s="114">
        <f>compopeinc!AU33</f>
        <v>8.3110454223874104E-4</v>
      </c>
      <c r="H41" s="114">
        <f>compopeinc!AV33</f>
        <v>1.038489122101399E-2</v>
      </c>
      <c r="I41" s="187">
        <f>compopeinc!AW33</f>
        <v>2.3960713156202247E-2</v>
      </c>
      <c r="J41" s="106">
        <f>compopeinc!AX33</f>
        <v>5.3948243889021662E-2</v>
      </c>
      <c r="K41" s="114">
        <f>compopeinc!AY33</f>
        <v>3.1694016514017646E-2</v>
      </c>
      <c r="L41" s="114">
        <f>compopeinc!AZ33</f>
        <v>2.6311862064104579E-3</v>
      </c>
      <c r="M41" s="114">
        <f>compopeinc!BA33</f>
        <v>9.7179951105298571E-4</v>
      </c>
      <c r="N41" s="114">
        <f>compopeinc!BB33</f>
        <v>4.9981804168697623E-3</v>
      </c>
      <c r="O41" s="114">
        <f>compopeinc!BC33</f>
        <v>2.4228448989442131E-4</v>
      </c>
      <c r="P41" s="114">
        <f>compopeinc!BD33</f>
        <v>3.8895652190530034E-3</v>
      </c>
      <c r="Q41" s="187">
        <f>compopeinc!BE33</f>
        <v>9.521211531723384E-3</v>
      </c>
      <c r="R41" s="186">
        <f>compopeinc!BF33</f>
        <v>1.6558838029525728E-2</v>
      </c>
      <c r="S41" s="114">
        <f>compopeinc!BG33</f>
        <v>1.1303606007489402E-2</v>
      </c>
      <c r="T41" s="114">
        <f>compopeinc!BH33</f>
        <v>7.1125658389533958E-4</v>
      </c>
      <c r="U41" s="114">
        <f>compopeinc!BI33</f>
        <v>1.7539899885112703E-4</v>
      </c>
      <c r="V41" s="114">
        <f>compopeinc!BJ33</f>
        <v>1.4025489589479026E-3</v>
      </c>
      <c r="W41" s="114">
        <f>compopeinc!BK33</f>
        <v>2.5727227787573268E-5</v>
      </c>
      <c r="X41" s="114">
        <f>compopeinc!BL33</f>
        <v>5.2208415557265212E-4</v>
      </c>
      <c r="Y41" s="154">
        <f>compopeinc!BM33</f>
        <v>2.4182160969817325E-3</v>
      </c>
      <c r="AA41" s="212"/>
      <c r="AB41" s="599">
        <f t="shared" si="0"/>
        <v>0</v>
      </c>
      <c r="AC41" s="599">
        <f t="shared" si="1"/>
        <v>0</v>
      </c>
      <c r="AD41" s="599">
        <f t="shared" si="2"/>
        <v>0</v>
      </c>
    </row>
    <row r="42" spans="1:30" x14ac:dyDescent="0.2">
      <c r="A42" s="115">
        <v>1945</v>
      </c>
      <c r="B42" s="106">
        <f>compopeinc!AP34</f>
        <v>0.10382198177095568</v>
      </c>
      <c r="C42" s="114">
        <f>compopeinc!AQ34</f>
        <v>4.425030843560835E-2</v>
      </c>
      <c r="D42" s="114">
        <f>compopeinc!AR34</f>
        <v>6.7835188910723102E-3</v>
      </c>
      <c r="E42" s="114">
        <f>compopeinc!AS34</f>
        <v>2.6945304003737959E-3</v>
      </c>
      <c r="F42" s="114">
        <f>compopeinc!AT34</f>
        <v>1.2103894926128862E-2</v>
      </c>
      <c r="G42" s="114">
        <f>compopeinc!AU34</f>
        <v>8.5605966423021873E-4</v>
      </c>
      <c r="H42" s="114">
        <f>compopeinc!AV34</f>
        <v>1.0833035182494411E-2</v>
      </c>
      <c r="I42" s="187">
        <f>compopeinc!AW34</f>
        <v>2.6300634271047729E-2</v>
      </c>
      <c r="J42" s="106">
        <f>compopeinc!AX34</f>
        <v>4.6169537469042538E-2</v>
      </c>
      <c r="K42" s="114">
        <f>compopeinc!AY34</f>
        <v>2.3054676347805503E-2</v>
      </c>
      <c r="L42" s="114">
        <f>compopeinc!AZ34</f>
        <v>3.1875402148759334E-3</v>
      </c>
      <c r="M42" s="114">
        <f>compopeinc!BA34</f>
        <v>9.779279043408346E-4</v>
      </c>
      <c r="N42" s="114">
        <f>compopeinc!BB34</f>
        <v>5.0716398944101425E-3</v>
      </c>
      <c r="O42" s="114">
        <f>compopeinc!BC34</f>
        <v>2.4659473698410085E-4</v>
      </c>
      <c r="P42" s="114">
        <f>compopeinc!BD34</f>
        <v>3.9011274267077602E-3</v>
      </c>
      <c r="Q42" s="187">
        <f>compopeinc!BE34</f>
        <v>9.7300309439182532E-3</v>
      </c>
      <c r="R42" s="186">
        <f>compopeinc!BF34</f>
        <v>1.2432587042526384E-2</v>
      </c>
      <c r="S42" s="114">
        <f>compopeinc!BG34</f>
        <v>7.5641823382943023E-3</v>
      </c>
      <c r="T42" s="114">
        <f>compopeinc!BH34</f>
        <v>8.9561528962459763E-4</v>
      </c>
      <c r="U42" s="114">
        <f>compopeinc!BI34</f>
        <v>1.7775413772792154E-4</v>
      </c>
      <c r="V42" s="114">
        <f>compopeinc!BJ34</f>
        <v>1.2556301216092335E-3</v>
      </c>
      <c r="W42" s="114">
        <f>compopeinc!BK34</f>
        <v>2.6910827131985758E-5</v>
      </c>
      <c r="X42" s="114">
        <f>compopeinc!BL34</f>
        <v>5.1557231829828384E-4</v>
      </c>
      <c r="Y42" s="154">
        <f>compopeinc!BM34</f>
        <v>1.9969220098400554E-3</v>
      </c>
      <c r="AA42" s="212"/>
      <c r="AB42" s="599">
        <f t="shared" si="0"/>
        <v>0</v>
      </c>
      <c r="AC42" s="599">
        <f t="shared" si="1"/>
        <v>0</v>
      </c>
      <c r="AD42" s="599">
        <f t="shared" si="2"/>
        <v>0</v>
      </c>
    </row>
    <row r="43" spans="1:30" x14ac:dyDescent="0.2">
      <c r="A43" s="115">
        <v>1946</v>
      </c>
      <c r="B43" s="106">
        <f>compopeinc!AP35</f>
        <v>0.10195020730158248</v>
      </c>
      <c r="C43" s="114">
        <f>compopeinc!AQ35</f>
        <v>3.7623928147031964E-2</v>
      </c>
      <c r="D43" s="114">
        <f>compopeinc!AR35</f>
        <v>6.2077011334821432E-3</v>
      </c>
      <c r="E43" s="114">
        <f>compopeinc!AS35</f>
        <v>2.9684162758947218E-3</v>
      </c>
      <c r="F43" s="114">
        <f>compopeinc!AT35</f>
        <v>1.3015673147593628E-2</v>
      </c>
      <c r="G43" s="114">
        <f>compopeinc!AU35</f>
        <v>1.1044667608486416E-3</v>
      </c>
      <c r="H43" s="114">
        <f>compopeinc!AV35</f>
        <v>1.3303100108196762E-2</v>
      </c>
      <c r="I43" s="187">
        <f>compopeinc!AW35</f>
        <v>2.7726921728534609E-2</v>
      </c>
      <c r="J43" s="106">
        <f>compopeinc!AX35</f>
        <v>4.391637365975426E-2</v>
      </c>
      <c r="K43" s="114">
        <f>compopeinc!AY35</f>
        <v>2.033600485664231E-2</v>
      </c>
      <c r="L43" s="114">
        <f>compopeinc!AZ35</f>
        <v>3.0639561121053676E-3</v>
      </c>
      <c r="M43" s="114">
        <f>compopeinc!BA35</f>
        <v>1.1201944266516269E-3</v>
      </c>
      <c r="N43" s="114">
        <f>compopeinc!BB35</f>
        <v>5.1119714239674669E-3</v>
      </c>
      <c r="O43" s="114">
        <f>compopeinc!BC35</f>
        <v>3.3149410314366488E-4</v>
      </c>
      <c r="P43" s="114">
        <f>compopeinc!BD35</f>
        <v>4.7746262070217016E-3</v>
      </c>
      <c r="Q43" s="187">
        <f>compopeinc!BE35</f>
        <v>9.1781265302221214E-3</v>
      </c>
      <c r="R43" s="186">
        <f>compopeinc!BF35</f>
        <v>1.2877079059394503E-2</v>
      </c>
      <c r="S43" s="114">
        <f>compopeinc!BG35</f>
        <v>8.0544685511711595E-3</v>
      </c>
      <c r="T43" s="114">
        <f>compopeinc!BH35</f>
        <v>9.8870110335785725E-4</v>
      </c>
      <c r="U43" s="114">
        <f>compopeinc!BI35</f>
        <v>2.2575582198577289E-4</v>
      </c>
      <c r="V43" s="114">
        <f>compopeinc!BJ35</f>
        <v>1.1991761739816652E-3</v>
      </c>
      <c r="W43" s="114">
        <f>compopeinc!BK35</f>
        <v>4.5363403283673287E-5</v>
      </c>
      <c r="X43" s="114">
        <f>compopeinc!BL35</f>
        <v>7.4197647594078655E-4</v>
      </c>
      <c r="Y43" s="154">
        <f>compopeinc!BM35</f>
        <v>1.6216375296735847E-3</v>
      </c>
      <c r="AA43" s="212"/>
      <c r="AB43" s="599">
        <f t="shared" si="0"/>
        <v>0</v>
      </c>
      <c r="AC43" s="599">
        <f t="shared" si="1"/>
        <v>0</v>
      </c>
      <c r="AD43" s="599">
        <f t="shared" si="2"/>
        <v>0</v>
      </c>
    </row>
    <row r="44" spans="1:30" x14ac:dyDescent="0.2">
      <c r="A44" s="115">
        <v>1947</v>
      </c>
      <c r="B44" s="106">
        <f>compopeinc!AP36</f>
        <v>0.10710187895986688</v>
      </c>
      <c r="C44" s="114">
        <f>compopeinc!AQ36</f>
        <v>5.054020616793E-2</v>
      </c>
      <c r="D44" s="114">
        <f>compopeinc!AR36</f>
        <v>6.0408357827635411E-3</v>
      </c>
      <c r="E44" s="114">
        <f>compopeinc!AS36</f>
        <v>2.8890161933333627E-3</v>
      </c>
      <c r="F44" s="114">
        <f>compopeinc!AT36</f>
        <v>1.1229863680133179E-2</v>
      </c>
      <c r="G44" s="114">
        <f>compopeinc!AU36</f>
        <v>1.097063147458369E-3</v>
      </c>
      <c r="H44" s="114">
        <f>compopeinc!AV36</f>
        <v>1.2906943795083763E-2</v>
      </c>
      <c r="I44" s="187">
        <f>compopeinc!AW36</f>
        <v>2.2397950193164644E-2</v>
      </c>
      <c r="J44" s="106">
        <f>compopeinc!AX36</f>
        <v>4.9450452795867787E-2</v>
      </c>
      <c r="K44" s="114">
        <f>compopeinc!AY36</f>
        <v>2.9244453082788568E-2</v>
      </c>
      <c r="L44" s="114">
        <f>compopeinc!AZ36</f>
        <v>2.9464764018843101E-3</v>
      </c>
      <c r="M44" s="114">
        <f>compopeinc!BA36</f>
        <v>1.1399637774703122E-3</v>
      </c>
      <c r="N44" s="114">
        <f>compopeinc!BB36</f>
        <v>4.262997382464574E-3</v>
      </c>
      <c r="O44" s="114">
        <f>compopeinc!BC36</f>
        <v>3.3171232242327147E-4</v>
      </c>
      <c r="P44" s="114">
        <f>compopeinc!BD36</f>
        <v>4.6378532163032201E-3</v>
      </c>
      <c r="Q44" s="187">
        <f>compopeinc!BE36</f>
        <v>6.8869966125335276E-3</v>
      </c>
      <c r="R44" s="186">
        <f>compopeinc!BF36</f>
        <v>1.6072110561694566E-2</v>
      </c>
      <c r="S44" s="114">
        <f>compopeinc!BG36</f>
        <v>1.208567289748122E-2</v>
      </c>
      <c r="T44" s="114">
        <f>compopeinc!BH36</f>
        <v>9.0871644709413272E-4</v>
      </c>
      <c r="U44" s="114">
        <f>compopeinc!BI36</f>
        <v>2.4711517448788351E-4</v>
      </c>
      <c r="V44" s="114">
        <f>compopeinc!BJ36</f>
        <v>9.8941344266175921E-4</v>
      </c>
      <c r="W44" s="114">
        <f>compopeinc!BK36</f>
        <v>4.3495681538763945E-5</v>
      </c>
      <c r="X44" s="114">
        <f>compopeinc!BL36</f>
        <v>6.793304592754108E-4</v>
      </c>
      <c r="Y44" s="154">
        <f>compopeinc!BM36</f>
        <v>1.1183664591553927E-3</v>
      </c>
      <c r="AA44" s="212"/>
      <c r="AB44" s="599">
        <f t="shared" si="0"/>
        <v>0</v>
      </c>
      <c r="AC44" s="599">
        <f t="shared" si="1"/>
        <v>0</v>
      </c>
      <c r="AD44" s="599">
        <f t="shared" si="2"/>
        <v>0</v>
      </c>
    </row>
    <row r="45" spans="1:30" x14ac:dyDescent="0.2">
      <c r="A45" s="115">
        <v>1948</v>
      </c>
      <c r="B45" s="106">
        <f>compopeinc!AP37</f>
        <v>0.11896989669810028</v>
      </c>
      <c r="C45" s="114">
        <f>compopeinc!AQ37</f>
        <v>6.22594846518374E-2</v>
      </c>
      <c r="D45" s="114">
        <f>compopeinc!AR37</f>
        <v>5.6739129064599077E-3</v>
      </c>
      <c r="E45" s="114">
        <f>compopeinc!AS37</f>
        <v>2.9329081864980077E-3</v>
      </c>
      <c r="F45" s="114">
        <f>compopeinc!AT37</f>
        <v>1.1201395031494657E-2</v>
      </c>
      <c r="G45" s="114">
        <f>compopeinc!AU37</f>
        <v>1.1256889190729908E-3</v>
      </c>
      <c r="H45" s="114">
        <f>compopeinc!AV37</f>
        <v>1.3846835521714016E-2</v>
      </c>
      <c r="I45" s="187">
        <f>compopeinc!AW37</f>
        <v>2.1929671481023306E-2</v>
      </c>
      <c r="J45" s="106">
        <f>compopeinc!AX37</f>
        <v>5.6387411161445064E-2</v>
      </c>
      <c r="K45" s="114">
        <f>compopeinc!AY37</f>
        <v>3.5968563497931254E-2</v>
      </c>
      <c r="L45" s="114">
        <f>compopeinc!AZ37</f>
        <v>2.6807757359373031E-3</v>
      </c>
      <c r="M45" s="114">
        <f>compopeinc!BA37</f>
        <v>1.1605859074920149E-3</v>
      </c>
      <c r="N45" s="114">
        <f>compopeinc!BB37</f>
        <v>4.3014219605240272E-3</v>
      </c>
      <c r="O45" s="114">
        <f>compopeinc!BC37</f>
        <v>3.475353803999663E-4</v>
      </c>
      <c r="P45" s="114">
        <f>compopeinc!BD37</f>
        <v>5.0899070276391473E-3</v>
      </c>
      <c r="Q45" s="187">
        <f>compopeinc!BE37</f>
        <v>6.8386216515213564E-3</v>
      </c>
      <c r="R45" s="186">
        <f>compopeinc!BF37</f>
        <v>1.7928022961326694E-2</v>
      </c>
      <c r="S45" s="114">
        <f>compopeinc!BG37</f>
        <v>1.3875115921560544E-2</v>
      </c>
      <c r="T45" s="114">
        <f>compopeinc!BH37</f>
        <v>7.772580604914007E-4</v>
      </c>
      <c r="U45" s="114">
        <f>compopeinc!BI37</f>
        <v>2.4329398240570014E-4</v>
      </c>
      <c r="V45" s="114">
        <f>compopeinc!BJ37</f>
        <v>1.0269153330375715E-3</v>
      </c>
      <c r="W45" s="114">
        <f>compopeinc!BK37</f>
        <v>4.6773867068230861E-5</v>
      </c>
      <c r="X45" s="114">
        <f>compopeinc!BL37</f>
        <v>7.782854471965609E-4</v>
      </c>
      <c r="Y45" s="154">
        <f>compopeinc!BM37</f>
        <v>1.1803803495666805E-3</v>
      </c>
      <c r="AA45" s="212"/>
      <c r="AB45" s="599">
        <f t="shared" si="0"/>
        <v>0</v>
      </c>
      <c r="AC45" s="599">
        <f t="shared" si="1"/>
        <v>0</v>
      </c>
      <c r="AD45" s="599">
        <f t="shared" si="2"/>
        <v>0</v>
      </c>
    </row>
    <row r="46" spans="1:30" x14ac:dyDescent="0.2">
      <c r="A46" s="115">
        <v>1949</v>
      </c>
      <c r="B46" s="106">
        <f>compopeinc!AP38</f>
        <v>0.11444514131527249</v>
      </c>
      <c r="C46" s="114">
        <f>compopeinc!AQ38</f>
        <v>6.1386594616570346E-2</v>
      </c>
      <c r="D46" s="114">
        <f>compopeinc!AR38</f>
        <v>5.6661252322120917E-3</v>
      </c>
      <c r="E46" s="114">
        <f>compopeinc!AS38</f>
        <v>3.2323301153260116E-3</v>
      </c>
      <c r="F46" s="114">
        <f>compopeinc!AT38</f>
        <v>9.9480257839458484E-3</v>
      </c>
      <c r="G46" s="114">
        <f>compopeinc!AU38</f>
        <v>1.3355247227724994E-3</v>
      </c>
      <c r="H46" s="114">
        <f>compopeinc!AV38</f>
        <v>1.4694199697175744E-2</v>
      </c>
      <c r="I46" s="187">
        <f>compopeinc!AW38</f>
        <v>1.8182341147269944E-2</v>
      </c>
      <c r="J46" s="106">
        <f>compopeinc!AX38</f>
        <v>5.4631457992400899E-2</v>
      </c>
      <c r="K46" s="114">
        <f>compopeinc!AY38</f>
        <v>3.5732821820796352E-2</v>
      </c>
      <c r="L46" s="114">
        <f>compopeinc!AZ38</f>
        <v>2.6650986135282793E-3</v>
      </c>
      <c r="M46" s="114">
        <f>compopeinc!BA38</f>
        <v>1.2565726934372899E-3</v>
      </c>
      <c r="N46" s="114">
        <f>compopeinc!BB38</f>
        <v>3.7355102227771058E-3</v>
      </c>
      <c r="O46" s="114">
        <f>compopeinc!BC38</f>
        <v>4.1986127069444076E-4</v>
      </c>
      <c r="P46" s="114">
        <f>compopeinc!BD38</f>
        <v>5.4711093617442284E-3</v>
      </c>
      <c r="Q46" s="187">
        <f>compopeinc!BE38</f>
        <v>5.3504840094232044E-3</v>
      </c>
      <c r="R46" s="186">
        <f>compopeinc!BF38</f>
        <v>1.7776731201094936E-2</v>
      </c>
      <c r="S46" s="114">
        <f>compopeinc!BG38</f>
        <v>1.405124978624544E-2</v>
      </c>
      <c r="T46" s="114">
        <f>compopeinc!BH38</f>
        <v>7.1968525264161733E-4</v>
      </c>
      <c r="U46" s="114">
        <f>compopeinc!BI38</f>
        <v>2.5508157467067671E-4</v>
      </c>
      <c r="V46" s="114">
        <f>compopeinc!BJ38</f>
        <v>8.9917971820047354E-4</v>
      </c>
      <c r="W46" s="114">
        <f>compopeinc!BK38</f>
        <v>6.1171377264453307E-5</v>
      </c>
      <c r="X46" s="114">
        <f>compopeinc!BL38</f>
        <v>8.9827247397530311E-4</v>
      </c>
      <c r="Y46" s="154">
        <f>compopeinc!BM38</f>
        <v>8.920910180969724E-4</v>
      </c>
      <c r="AA46" s="212"/>
      <c r="AB46" s="599">
        <f t="shared" si="0"/>
        <v>0</v>
      </c>
      <c r="AC46" s="599">
        <f t="shared" si="1"/>
        <v>0</v>
      </c>
      <c r="AD46" s="599">
        <f t="shared" si="2"/>
        <v>0</v>
      </c>
    </row>
    <row r="47" spans="1:30" x14ac:dyDescent="0.2">
      <c r="A47" s="119">
        <v>1950</v>
      </c>
      <c r="B47" s="112">
        <f>compopeinc!AP39</f>
        <v>0.12186215144591341</v>
      </c>
      <c r="C47" s="118">
        <f>compopeinc!AQ39</f>
        <v>6.617857600298982E-2</v>
      </c>
      <c r="D47" s="118">
        <f>compopeinc!AR39</f>
        <v>6.150133047455303E-3</v>
      </c>
      <c r="E47" s="118">
        <f>compopeinc!AS39</f>
        <v>3.3596720012563177E-3</v>
      </c>
      <c r="F47" s="118">
        <f>compopeinc!AT39</f>
        <v>1.0498328945057981E-2</v>
      </c>
      <c r="G47" s="118">
        <f>compopeinc!AU39</f>
        <v>1.3778963164755324E-3</v>
      </c>
      <c r="H47" s="118">
        <f>compopeinc!AV39</f>
        <v>1.4227059478947165E-2</v>
      </c>
      <c r="I47" s="191">
        <f>compopeinc!AW39</f>
        <v>2.0070485653731283E-2</v>
      </c>
      <c r="J47" s="112">
        <f>compopeinc!AX39</f>
        <v>5.9183831744904832E-2</v>
      </c>
      <c r="K47" s="118">
        <f>compopeinc!AY39</f>
        <v>3.9224734160527609E-2</v>
      </c>
      <c r="L47" s="118">
        <f>compopeinc!AZ39</f>
        <v>2.9056142196267447E-3</v>
      </c>
      <c r="M47" s="118">
        <f>compopeinc!BA39</f>
        <v>1.3463766037401384E-3</v>
      </c>
      <c r="N47" s="118">
        <f>compopeinc!BB39</f>
        <v>4.0203443465303759E-3</v>
      </c>
      <c r="O47" s="118">
        <f>compopeinc!BC39</f>
        <v>4.1884731533488881E-4</v>
      </c>
      <c r="P47" s="118">
        <f>compopeinc!BD39</f>
        <v>4.9862080268511773E-3</v>
      </c>
      <c r="Q47" s="191">
        <f>compopeinc!BE39</f>
        <v>6.2817070722938975E-3</v>
      </c>
      <c r="R47" s="190">
        <f>compopeinc!BF39</f>
        <v>1.518085726220084E-2</v>
      </c>
      <c r="S47" s="118">
        <f>compopeinc!BG39</f>
        <v>1.2176642517641981E-2</v>
      </c>
      <c r="T47" s="118">
        <f>compopeinc!BH39</f>
        <v>6.4729777317744808E-4</v>
      </c>
      <c r="U47" s="118">
        <f>compopeinc!BI39</f>
        <v>2.3667077119002573E-4</v>
      </c>
      <c r="V47" s="118">
        <f>compopeinc!BJ39</f>
        <v>8.6531378003572225E-4</v>
      </c>
      <c r="W47" s="118">
        <f>compopeinc!BK39</f>
        <v>4.2780031781451305E-5</v>
      </c>
      <c r="X47" s="118">
        <f>compopeinc!BL39</f>
        <v>3.5573110235375603E-4</v>
      </c>
      <c r="Y47" s="158">
        <f>compopeinc!BM39</f>
        <v>8.5642128602045429E-4</v>
      </c>
      <c r="AA47" s="212"/>
      <c r="AB47" s="599">
        <f t="shared" si="0"/>
        <v>0</v>
      </c>
      <c r="AC47" s="599">
        <f t="shared" si="1"/>
        <v>0</v>
      </c>
      <c r="AD47" s="599">
        <f t="shared" si="2"/>
        <v>0</v>
      </c>
    </row>
    <row r="48" spans="1:30" x14ac:dyDescent="0.2">
      <c r="A48" s="115">
        <v>1951</v>
      </c>
      <c r="B48" s="106">
        <f>compopeinc!AP40</f>
        <v>0.11645081104000857</v>
      </c>
      <c r="C48" s="114">
        <f>compopeinc!AQ40</f>
        <v>6.4719541694890845E-2</v>
      </c>
      <c r="D48" s="114">
        <f>compopeinc!AR40</f>
        <v>5.2557786993852121E-3</v>
      </c>
      <c r="E48" s="114">
        <f>compopeinc!AS40</f>
        <v>3.0302115432836339E-3</v>
      </c>
      <c r="F48" s="114">
        <f>compopeinc!AT40</f>
        <v>1.0067479909172455E-2</v>
      </c>
      <c r="G48" s="114">
        <f>compopeinc!AU40</f>
        <v>1.3370448220388291E-3</v>
      </c>
      <c r="H48" s="114">
        <f>compopeinc!AV40</f>
        <v>1.258304379622454E-2</v>
      </c>
      <c r="I48" s="187">
        <f>compopeinc!AW40</f>
        <v>1.9457710575013051E-2</v>
      </c>
      <c r="J48" s="106">
        <f>compopeinc!AX40</f>
        <v>5.4981061585546921E-2</v>
      </c>
      <c r="K48" s="114">
        <f>compopeinc!AY40</f>
        <v>3.6835781677341799E-2</v>
      </c>
      <c r="L48" s="114">
        <f>compopeinc!AZ40</f>
        <v>2.3377696330479291E-3</v>
      </c>
      <c r="M48" s="114">
        <f>compopeinc!BA40</f>
        <v>1.1669190817555452E-3</v>
      </c>
      <c r="N48" s="114">
        <f>compopeinc!BB40</f>
        <v>3.7816346543322167E-3</v>
      </c>
      <c r="O48" s="114">
        <f>compopeinc!BC40</f>
        <v>4.0260937847182995E-4</v>
      </c>
      <c r="P48" s="114">
        <f>compopeinc!BD40</f>
        <v>4.5700703275860718E-3</v>
      </c>
      <c r="Q48" s="187">
        <f>compopeinc!BE40</f>
        <v>5.8862768330115332E-3</v>
      </c>
      <c r="R48" s="186">
        <f>compopeinc!BF40</f>
        <v>1.7827790571736658E-2</v>
      </c>
      <c r="S48" s="114">
        <f>compopeinc!BG40</f>
        <v>1.4466924935500914E-2</v>
      </c>
      <c r="T48" s="114">
        <f>compopeinc!BH40</f>
        <v>5.9010238584195627E-4</v>
      </c>
      <c r="U48" s="114">
        <f>compopeinc!BI40</f>
        <v>2.4656653267141954E-4</v>
      </c>
      <c r="V48" s="114">
        <f>compopeinc!BJ40</f>
        <v>8.8323143303993188E-4</v>
      </c>
      <c r="W48" s="114">
        <f>compopeinc!BK40</f>
        <v>4.9761953143700204E-5</v>
      </c>
      <c r="X48" s="114">
        <f>compopeinc!BL40</f>
        <v>6.2507614834027335E-4</v>
      </c>
      <c r="Y48" s="154">
        <f>compopeinc!BM40</f>
        <v>9.6612718319846324E-4</v>
      </c>
      <c r="AA48" s="212"/>
      <c r="AB48" s="599">
        <f t="shared" si="0"/>
        <v>0</v>
      </c>
      <c r="AC48" s="599">
        <f t="shared" si="1"/>
        <v>0</v>
      </c>
      <c r="AD48" s="599">
        <f t="shared" si="2"/>
        <v>0</v>
      </c>
    </row>
    <row r="49" spans="1:30" x14ac:dyDescent="0.2">
      <c r="A49" s="115">
        <v>1952</v>
      </c>
      <c r="B49" s="106">
        <f>compopeinc!AP41</f>
        <v>0.10823434809528309</v>
      </c>
      <c r="C49" s="114">
        <f>compopeinc!AQ41</f>
        <v>5.9599563645130416E-2</v>
      </c>
      <c r="D49" s="114">
        <f>compopeinc!AR41</f>
        <v>5.1157113489868856E-3</v>
      </c>
      <c r="E49" s="114">
        <f>compopeinc!AS41</f>
        <v>3.1251930671779499E-3</v>
      </c>
      <c r="F49" s="114">
        <f>compopeinc!AT41</f>
        <v>9.549614215559608E-3</v>
      </c>
      <c r="G49" s="114">
        <f>compopeinc!AU41</f>
        <v>1.383493254828013E-3</v>
      </c>
      <c r="H49" s="114">
        <f>compopeinc!AV41</f>
        <v>1.132259176793562E-2</v>
      </c>
      <c r="I49" s="187">
        <f>compopeinc!AW41</f>
        <v>1.8138180795664587E-2</v>
      </c>
      <c r="J49" s="106">
        <f>compopeinc!AX41</f>
        <v>5.1005374743377289E-2</v>
      </c>
      <c r="K49" s="114">
        <f>compopeinc!AY41</f>
        <v>3.508487095228139E-2</v>
      </c>
      <c r="L49" s="114">
        <f>compopeinc!AZ41</f>
        <v>2.2566607832938085E-3</v>
      </c>
      <c r="M49" s="114">
        <f>compopeinc!BA41</f>
        <v>1.2135952848641898E-3</v>
      </c>
      <c r="N49" s="114">
        <f>compopeinc!BB41</f>
        <v>3.3366903000656093E-3</v>
      </c>
      <c r="O49" s="114">
        <f>compopeinc!BC41</f>
        <v>4.081290132097469E-4</v>
      </c>
      <c r="P49" s="114">
        <f>compopeinc!BD41</f>
        <v>3.9080236652350043E-3</v>
      </c>
      <c r="Q49" s="187">
        <f>compopeinc!BE41</f>
        <v>4.7974047444275386E-3</v>
      </c>
      <c r="R49" s="186">
        <f>compopeinc!BF41</f>
        <v>1.6158709830467972E-2</v>
      </c>
      <c r="S49" s="114">
        <f>compopeinc!BG41</f>
        <v>1.3368211035374425E-2</v>
      </c>
      <c r="T49" s="114">
        <f>compopeinc!BH41</f>
        <v>5.8985066452660459E-4</v>
      </c>
      <c r="U49" s="114">
        <f>compopeinc!BI41</f>
        <v>2.5384115105369807E-4</v>
      </c>
      <c r="V49" s="114">
        <f>compopeinc!BJ41</f>
        <v>7.3998539954542894E-4</v>
      </c>
      <c r="W49" s="114">
        <f>compopeinc!BK41</f>
        <v>5.0539903042632559E-5</v>
      </c>
      <c r="X49" s="114">
        <f>compopeinc!BL41</f>
        <v>5.230131390009502E-4</v>
      </c>
      <c r="Y49" s="154">
        <f>compopeinc!BM41</f>
        <v>6.3326853792423107E-4</v>
      </c>
      <c r="AA49" s="212"/>
      <c r="AB49" s="599">
        <f t="shared" si="0"/>
        <v>0</v>
      </c>
      <c r="AC49" s="599">
        <f t="shared" si="1"/>
        <v>0</v>
      </c>
      <c r="AD49" s="599">
        <f t="shared" si="2"/>
        <v>0</v>
      </c>
    </row>
    <row r="50" spans="1:30" x14ac:dyDescent="0.2">
      <c r="A50" s="115">
        <v>1953</v>
      </c>
      <c r="B50" s="106">
        <f>compopeinc!AP42</f>
        <v>0.10103163132953165</v>
      </c>
      <c r="C50" s="114">
        <f>compopeinc!AQ42</f>
        <v>5.6230813145708262E-2</v>
      </c>
      <c r="D50" s="114">
        <f>compopeinc!AR42</f>
        <v>5.0204922844296574E-3</v>
      </c>
      <c r="E50" s="114">
        <f>compopeinc!AS42</f>
        <v>3.1924858862178757E-3</v>
      </c>
      <c r="F50" s="114">
        <f>compopeinc!AT42</f>
        <v>8.524399784813121E-3</v>
      </c>
      <c r="G50" s="114">
        <f>compopeinc!AU42</f>
        <v>1.4978505757454305E-3</v>
      </c>
      <c r="H50" s="114">
        <f>compopeinc!AV42</f>
        <v>1.1109757941124768E-2</v>
      </c>
      <c r="I50" s="187">
        <f>compopeinc!AW42</f>
        <v>1.5455831711492521E-2</v>
      </c>
      <c r="J50" s="106">
        <f>compopeinc!AX42</f>
        <v>4.7211960955465641E-2</v>
      </c>
      <c r="K50" s="114">
        <f>compopeinc!AY42</f>
        <v>3.2307943840437635E-2</v>
      </c>
      <c r="L50" s="114">
        <f>compopeinc!AZ42</f>
        <v>2.2248956379422517E-3</v>
      </c>
      <c r="M50" s="114">
        <f>compopeinc!BA42</f>
        <v>1.2174914143649102E-3</v>
      </c>
      <c r="N50" s="114">
        <f>compopeinc!BB42</f>
        <v>3.0543424524579043E-3</v>
      </c>
      <c r="O50" s="114">
        <f>compopeinc!BC42</f>
        <v>4.4470418162858536E-4</v>
      </c>
      <c r="P50" s="114">
        <f>compopeinc!BD42</f>
        <v>3.7718230806959786E-3</v>
      </c>
      <c r="Q50" s="187">
        <f>compopeinc!BE42</f>
        <v>4.1907603479383708E-3</v>
      </c>
      <c r="R50" s="186">
        <f>compopeinc!BF42</f>
        <v>1.541880134525416E-2</v>
      </c>
      <c r="S50" s="114">
        <f>compopeinc!BG42</f>
        <v>1.2821650010421504E-2</v>
      </c>
      <c r="T50" s="114">
        <f>compopeinc!BH42</f>
        <v>5.8078875820513349E-4</v>
      </c>
      <c r="U50" s="114">
        <f>compopeinc!BI42</f>
        <v>2.6465157840051045E-4</v>
      </c>
      <c r="V50" s="114">
        <f>compopeinc!BJ42</f>
        <v>6.8242457336744743E-4</v>
      </c>
      <c r="W50" s="114">
        <f>compopeinc!BK42</f>
        <v>5.5753955809506811E-5</v>
      </c>
      <c r="X50" s="114">
        <f>compopeinc!BL42</f>
        <v>4.6778556667294839E-4</v>
      </c>
      <c r="Y50" s="154">
        <f>compopeinc!BM42</f>
        <v>5.4574690237710842E-4</v>
      </c>
      <c r="AA50" s="212"/>
      <c r="AB50" s="599">
        <f t="shared" si="0"/>
        <v>0</v>
      </c>
      <c r="AC50" s="599">
        <f t="shared" si="1"/>
        <v>0</v>
      </c>
      <c r="AD50" s="599">
        <f t="shared" si="2"/>
        <v>0</v>
      </c>
    </row>
    <row r="51" spans="1:30" x14ac:dyDescent="0.2">
      <c r="A51" s="115">
        <v>1954</v>
      </c>
      <c r="B51" s="106">
        <f>compopeinc!AP43</f>
        <v>9.9136540515385174E-2</v>
      </c>
      <c r="C51" s="114">
        <f>compopeinc!AQ43</f>
        <v>5.2605410740255591E-2</v>
      </c>
      <c r="D51" s="114">
        <f>compopeinc!AR43</f>
        <v>5.5607090047670709E-3</v>
      </c>
      <c r="E51" s="114">
        <f>compopeinc!AS43</f>
        <v>4.0205152328450094E-3</v>
      </c>
      <c r="F51" s="114">
        <f>compopeinc!AT43</f>
        <v>8.564647075008619E-3</v>
      </c>
      <c r="G51" s="114">
        <f>compopeinc!AU43</f>
        <v>1.7000034971871175E-3</v>
      </c>
      <c r="H51" s="114">
        <f>compopeinc!AV43</f>
        <v>1.1181571671291118E-2</v>
      </c>
      <c r="I51" s="187">
        <f>compopeinc!AW43</f>
        <v>1.5503683294030656E-2</v>
      </c>
      <c r="J51" s="106">
        <f>compopeinc!AX43</f>
        <v>4.6325921056168E-2</v>
      </c>
      <c r="K51" s="114">
        <f>compopeinc!AY43</f>
        <v>3.1359294643563851E-2</v>
      </c>
      <c r="L51" s="114">
        <f>compopeinc!AZ43</f>
        <v>2.3788424287387302E-3</v>
      </c>
      <c r="M51" s="114">
        <f>compopeinc!BA43</f>
        <v>1.5701096104101108E-3</v>
      </c>
      <c r="N51" s="114">
        <f>compopeinc!BB43</f>
        <v>2.919891376112569E-3</v>
      </c>
      <c r="O51" s="114">
        <f>compopeinc!BC43</f>
        <v>5.080389421617368E-4</v>
      </c>
      <c r="P51" s="114">
        <f>compopeinc!BD43</f>
        <v>3.7702506746759017E-3</v>
      </c>
      <c r="Q51" s="187">
        <f>compopeinc!BE43</f>
        <v>3.8194933805051085E-3</v>
      </c>
      <c r="R51" s="186">
        <f>compopeinc!BF43</f>
        <v>1.4499042784494261E-2</v>
      </c>
      <c r="S51" s="114">
        <f>compopeinc!BG43</f>
        <v>1.1602316940646881E-2</v>
      </c>
      <c r="T51" s="114">
        <f>compopeinc!BH43</f>
        <v>6.1398382299493654E-4</v>
      </c>
      <c r="U51" s="114">
        <f>compopeinc!BI43</f>
        <v>3.7857471943210911E-4</v>
      </c>
      <c r="V51" s="114">
        <f>compopeinc!BJ43</f>
        <v>6.9207183048178625E-4</v>
      </c>
      <c r="W51" s="114">
        <f>compopeinc!BK43</f>
        <v>7.0942080805374625E-5</v>
      </c>
      <c r="X51" s="114">
        <f>compopeinc!BL43</f>
        <v>5.7606866150194556E-4</v>
      </c>
      <c r="Y51" s="154">
        <f>compopeinc!BM43</f>
        <v>5.6508472863122674E-4</v>
      </c>
      <c r="AA51" s="212"/>
      <c r="AB51" s="599">
        <f t="shared" si="0"/>
        <v>0</v>
      </c>
      <c r="AC51" s="599">
        <f t="shared" si="1"/>
        <v>0</v>
      </c>
      <c r="AD51" s="599">
        <f t="shared" si="2"/>
        <v>0</v>
      </c>
    </row>
    <row r="52" spans="1:30" x14ac:dyDescent="0.2">
      <c r="A52" s="115">
        <v>1955</v>
      </c>
      <c r="B52" s="106">
        <f>compopeinc!AP44</f>
        <v>0.10445849515779834</v>
      </c>
      <c r="C52" s="114">
        <f>compopeinc!AQ44</f>
        <v>6.1810135482579354E-2</v>
      </c>
      <c r="D52" s="114">
        <f>compopeinc!AR44</f>
        <v>5.2949704964841198E-3</v>
      </c>
      <c r="E52" s="114">
        <f>compopeinc!AS44</f>
        <v>2.9069183673459658E-3</v>
      </c>
      <c r="F52" s="114">
        <f>compopeinc!AT44</f>
        <v>7.8348320131648753E-3</v>
      </c>
      <c r="G52" s="114">
        <f>compopeinc!AU44</f>
        <v>1.7729707768919007E-3</v>
      </c>
      <c r="H52" s="114">
        <f>compopeinc!AV44</f>
        <v>1.0591349210407329E-2</v>
      </c>
      <c r="I52" s="187">
        <f>compopeinc!AW44</f>
        <v>1.4247318810924805E-2</v>
      </c>
      <c r="J52" s="106">
        <f>compopeinc!AX44</f>
        <v>5.101278724305363E-2</v>
      </c>
      <c r="K52" s="114">
        <f>compopeinc!AY44</f>
        <v>3.8128665727307005E-2</v>
      </c>
      <c r="L52" s="114">
        <f>compopeinc!AZ44</f>
        <v>2.1585574683748191E-3</v>
      </c>
      <c r="M52" s="114">
        <f>compopeinc!BA44</f>
        <v>1.3238659564911441E-3</v>
      </c>
      <c r="N52" s="114">
        <f>compopeinc!BB44</f>
        <v>2.4978979300316877E-3</v>
      </c>
      <c r="O52" s="114">
        <f>compopeinc!BC44</f>
        <v>5.2259942095421506E-4</v>
      </c>
      <c r="P52" s="114">
        <f>compopeinc!BD44</f>
        <v>3.3697777246526586E-3</v>
      </c>
      <c r="Q52" s="187">
        <f>compopeinc!BE44</f>
        <v>3.0114230152421041E-3</v>
      </c>
      <c r="R52" s="186">
        <f>compopeinc!BF44</f>
        <v>1.7056780538065371E-2</v>
      </c>
      <c r="S52" s="114">
        <f>compopeinc!BG44</f>
        <v>1.4595754063310467E-2</v>
      </c>
      <c r="T52" s="114">
        <f>compopeinc!BH44</f>
        <v>5.5846598474668064E-4</v>
      </c>
      <c r="U52" s="114">
        <f>compopeinc!BI44</f>
        <v>2.6775478440032679E-4</v>
      </c>
      <c r="V52" s="114">
        <f>compopeinc!BJ44</f>
        <v>6.081650509958869E-4</v>
      </c>
      <c r="W52" s="114">
        <f>compopeinc!BK44</f>
        <v>7.3571020829502488E-5</v>
      </c>
      <c r="X52" s="114">
        <f>compopeinc!BL44</f>
        <v>5.1781833627763179E-4</v>
      </c>
      <c r="Y52" s="154">
        <f>compopeinc!BM44</f>
        <v>4.3525129750487495E-4</v>
      </c>
      <c r="AA52" s="212"/>
      <c r="AB52" s="599">
        <f t="shared" si="0"/>
        <v>0</v>
      </c>
      <c r="AC52" s="599">
        <f t="shared" si="1"/>
        <v>0</v>
      </c>
      <c r="AD52" s="599">
        <f t="shared" si="2"/>
        <v>0</v>
      </c>
    </row>
    <row r="53" spans="1:30" x14ac:dyDescent="0.2">
      <c r="A53" s="115">
        <v>1956</v>
      </c>
      <c r="B53" s="106">
        <f>compopeinc!AP45</f>
        <v>0.10076438985555337</v>
      </c>
      <c r="C53" s="114">
        <f>compopeinc!AQ45</f>
        <v>6.0698076379012991E-2</v>
      </c>
      <c r="D53" s="114">
        <f>compopeinc!AR45</f>
        <v>5.3161338546177436E-3</v>
      </c>
      <c r="E53" s="114">
        <f>compopeinc!AS45</f>
        <v>3.5092619896640019E-3</v>
      </c>
      <c r="F53" s="114">
        <f>compopeinc!AT45</f>
        <v>7.0120246876933393E-3</v>
      </c>
      <c r="G53" s="114">
        <f>compopeinc!AU45</f>
        <v>1.8262259490096988E-3</v>
      </c>
      <c r="H53" s="114">
        <f>compopeinc!AV45</f>
        <v>1.0226797263281222E-2</v>
      </c>
      <c r="I53" s="187">
        <f>compopeinc!AW45</f>
        <v>1.2175869732274384E-2</v>
      </c>
      <c r="J53" s="106">
        <f>compopeinc!AX45</f>
        <v>4.7764392223624844E-2</v>
      </c>
      <c r="K53" s="114">
        <f>compopeinc!AY45</f>
        <v>3.5800959825118425E-2</v>
      </c>
      <c r="L53" s="114">
        <f>compopeinc!AZ45</f>
        <v>2.212578604238972E-3</v>
      </c>
      <c r="M53" s="114">
        <f>compopeinc!BA45</f>
        <v>1.2657268027496109E-3</v>
      </c>
      <c r="N53" s="114">
        <f>compopeinc!BB45</f>
        <v>2.2264910474455264E-3</v>
      </c>
      <c r="O53" s="114">
        <f>compopeinc!BC45</f>
        <v>5.4230048592358144E-4</v>
      </c>
      <c r="P53" s="114">
        <f>compopeinc!BD45</f>
        <v>3.3311595813413169E-3</v>
      </c>
      <c r="Q53" s="187">
        <f>compopeinc!BE45</f>
        <v>2.3851758768074116E-3</v>
      </c>
      <c r="R53" s="186">
        <f>compopeinc!BF45</f>
        <v>1.5373843975993248E-2</v>
      </c>
      <c r="S53" s="114">
        <f>compopeinc!BG45</f>
        <v>1.315384364191931E-2</v>
      </c>
      <c r="T53" s="114">
        <f>compopeinc!BH45</f>
        <v>5.7955694334737456E-4</v>
      </c>
      <c r="U53" s="114">
        <f>compopeinc!BI45</f>
        <v>2.5779277197109297E-4</v>
      </c>
      <c r="V53" s="114">
        <f>compopeinc!BJ45</f>
        <v>5.3042326655280351E-4</v>
      </c>
      <c r="W53" s="114">
        <f>compopeinc!BK45</f>
        <v>7.662357672018028E-5</v>
      </c>
      <c r="X53" s="114">
        <f>compopeinc!BL45</f>
        <v>5.1219484173605368E-4</v>
      </c>
      <c r="Y53" s="154">
        <f>compopeinc!BM45</f>
        <v>2.6340893374643295E-4</v>
      </c>
      <c r="AA53" s="212"/>
      <c r="AB53" s="599">
        <f t="shared" si="0"/>
        <v>0</v>
      </c>
      <c r="AC53" s="599">
        <f t="shared" si="1"/>
        <v>0</v>
      </c>
      <c r="AD53" s="599">
        <f t="shared" si="2"/>
        <v>0</v>
      </c>
    </row>
    <row r="54" spans="1:30" x14ac:dyDescent="0.2">
      <c r="A54" s="115">
        <v>1957</v>
      </c>
      <c r="B54" s="106">
        <f>compopeinc!AP46</f>
        <v>9.8245000891787046E-2</v>
      </c>
      <c r="C54" s="114">
        <f>compopeinc!AQ46</f>
        <v>5.7028812951319507E-2</v>
      </c>
      <c r="D54" s="114">
        <f>compopeinc!AR46</f>
        <v>5.5233779865780427E-3</v>
      </c>
      <c r="E54" s="114">
        <f>compopeinc!AS46</f>
        <v>3.5493754077649499E-3</v>
      </c>
      <c r="F54" s="114">
        <f>compopeinc!AT46</f>
        <v>7.3374020145260122E-3</v>
      </c>
      <c r="G54" s="114">
        <f>compopeinc!AU46</f>
        <v>1.9686267533718716E-3</v>
      </c>
      <c r="H54" s="114">
        <f>compopeinc!AV46</f>
        <v>1.0050842981302386E-2</v>
      </c>
      <c r="I54" s="187">
        <f>compopeinc!AW46</f>
        <v>1.2786562796924293E-2</v>
      </c>
      <c r="J54" s="106">
        <f>compopeinc!AX46</f>
        <v>4.5752368483884649E-2</v>
      </c>
      <c r="K54" s="114">
        <f>compopeinc!AY46</f>
        <v>3.321901406362858E-2</v>
      </c>
      <c r="L54" s="114">
        <f>compopeinc!AZ46</f>
        <v>2.3562979551304442E-3</v>
      </c>
      <c r="M54" s="114">
        <f>compopeinc!BA46</f>
        <v>1.3027088624997694E-3</v>
      </c>
      <c r="N54" s="114">
        <f>compopeinc!BB46</f>
        <v>2.3997799777859953E-3</v>
      </c>
      <c r="O54" s="114">
        <f>compopeinc!BC46</f>
        <v>5.7712446474990386E-4</v>
      </c>
      <c r="P54" s="114">
        <f>compopeinc!BD46</f>
        <v>3.1279451793136443E-3</v>
      </c>
      <c r="Q54" s="187">
        <f>compopeinc!BE46</f>
        <v>2.7694979807763088E-3</v>
      </c>
      <c r="R54" s="186">
        <f>compopeinc!BF46</f>
        <v>1.4178638146238261E-2</v>
      </c>
      <c r="S54" s="114">
        <f>compopeinc!BG46</f>
        <v>1.1843760556093253E-2</v>
      </c>
      <c r="T54" s="114">
        <f>compopeinc!BH46</f>
        <v>6.2259457377636276E-4</v>
      </c>
      <c r="U54" s="114">
        <f>compopeinc!BI46</f>
        <v>3.0450355862064033E-4</v>
      </c>
      <c r="V54" s="114">
        <f>compopeinc!BJ46</f>
        <v>5.4904054690950758E-4</v>
      </c>
      <c r="W54" s="114">
        <f>compopeinc!BK46</f>
        <v>8.2055112052077482E-5</v>
      </c>
      <c r="X54" s="114">
        <f>compopeinc!BL46</f>
        <v>4.7768511306777963E-4</v>
      </c>
      <c r="Y54" s="154">
        <f>compopeinc!BM46</f>
        <v>2.9899868571863836E-4</v>
      </c>
      <c r="AA54" s="212"/>
      <c r="AB54" s="599">
        <f t="shared" si="0"/>
        <v>0</v>
      </c>
      <c r="AC54" s="599">
        <f t="shared" si="1"/>
        <v>0</v>
      </c>
      <c r="AD54" s="599">
        <f t="shared" si="2"/>
        <v>0</v>
      </c>
    </row>
    <row r="55" spans="1:30" x14ac:dyDescent="0.2">
      <c r="A55" s="115">
        <v>1958</v>
      </c>
      <c r="B55" s="106">
        <f>compopeinc!AP47</f>
        <v>9.0881061430823806E-2</v>
      </c>
      <c r="C55" s="114">
        <f>compopeinc!AQ47</f>
        <v>4.9186180637677969E-2</v>
      </c>
      <c r="D55" s="114">
        <f>compopeinc!AR47</f>
        <v>5.7947792642746732E-3</v>
      </c>
      <c r="E55" s="114">
        <f>compopeinc!AS47</f>
        <v>3.930748834071171E-3</v>
      </c>
      <c r="F55" s="114">
        <f>compopeinc!AT47</f>
        <v>7.336678465795902E-3</v>
      </c>
      <c r="G55" s="114">
        <f>compopeinc!AU47</f>
        <v>2.1505556091272618E-3</v>
      </c>
      <c r="H55" s="114">
        <f>compopeinc!AV47</f>
        <v>1.0037258734833977E-2</v>
      </c>
      <c r="I55" s="187">
        <f>compopeinc!AW47</f>
        <v>1.2444859885042837E-2</v>
      </c>
      <c r="J55" s="106">
        <f>compopeinc!AX47</f>
        <v>4.0931704512085387E-2</v>
      </c>
      <c r="K55" s="114">
        <f>compopeinc!AY47</f>
        <v>2.8177153474202084E-2</v>
      </c>
      <c r="L55" s="114">
        <f>compopeinc!AZ47</f>
        <v>2.5122280792539212E-3</v>
      </c>
      <c r="M55" s="114">
        <f>compopeinc!BA47</f>
        <v>1.4569985661041427E-3</v>
      </c>
      <c r="N55" s="114">
        <f>compopeinc!BB47</f>
        <v>2.3818424769848673E-3</v>
      </c>
      <c r="O55" s="114">
        <f>compopeinc!BC47</f>
        <v>6.411540895658684E-4</v>
      </c>
      <c r="P55" s="114">
        <f>compopeinc!BD47</f>
        <v>3.1992503782225278E-3</v>
      </c>
      <c r="Q55" s="187">
        <f>compopeinc!BE47</f>
        <v>2.5630774477519752E-3</v>
      </c>
      <c r="R55" s="186">
        <f>compopeinc!BF47</f>
        <v>1.2436964516332603E-2</v>
      </c>
      <c r="S55" s="114">
        <f>compopeinc!BG47</f>
        <v>9.9924515040587438E-3</v>
      </c>
      <c r="T55" s="114">
        <f>compopeinc!BH47</f>
        <v>6.7320158128429013E-4</v>
      </c>
      <c r="U55" s="114">
        <f>compopeinc!BI47</f>
        <v>3.3649884745589253E-4</v>
      </c>
      <c r="V55" s="114">
        <f>compopeinc!BJ47</f>
        <v>5.6693368007761135E-4</v>
      </c>
      <c r="W55" s="114">
        <f>compopeinc!BK47</f>
        <v>9.424986611577987E-5</v>
      </c>
      <c r="X55" s="114">
        <f>compopeinc!BL47</f>
        <v>4.7857735725491564E-4</v>
      </c>
      <c r="Y55" s="154">
        <f>compopeinc!BM47</f>
        <v>2.9505168008537024E-4</v>
      </c>
      <c r="AA55" s="212"/>
      <c r="AB55" s="599">
        <f t="shared" si="0"/>
        <v>0</v>
      </c>
      <c r="AC55" s="599">
        <f t="shared" si="1"/>
        <v>0</v>
      </c>
      <c r="AD55" s="599">
        <f t="shared" si="2"/>
        <v>0</v>
      </c>
    </row>
    <row r="56" spans="1:30" x14ac:dyDescent="0.2">
      <c r="A56" s="117">
        <v>1959</v>
      </c>
      <c r="B56" s="109">
        <f>compopeinc!AP48</f>
        <v>9.5322690569934601E-2</v>
      </c>
      <c r="C56" s="116">
        <f>compopeinc!AQ48</f>
        <v>5.4807259554023727E-2</v>
      </c>
      <c r="D56" s="116">
        <f>compopeinc!AR48</f>
        <v>5.4769637203362538E-3</v>
      </c>
      <c r="E56" s="116">
        <f>compopeinc!AS48</f>
        <v>4.0222510634552681E-3</v>
      </c>
      <c r="F56" s="116">
        <f>compopeinc!AT48</f>
        <v>7.046018418515129E-3</v>
      </c>
      <c r="G56" s="116">
        <f>compopeinc!AU48</f>
        <v>2.2204613324650971E-3</v>
      </c>
      <c r="H56" s="116">
        <f>compopeinc!AV48</f>
        <v>9.4231669650356679E-3</v>
      </c>
      <c r="I56" s="189">
        <f>compopeinc!AW48</f>
        <v>1.2326569516103451E-2</v>
      </c>
      <c r="J56" s="109">
        <f>compopeinc!AX48</f>
        <v>4.3251447198432456E-2</v>
      </c>
      <c r="K56" s="116">
        <f>compopeinc!AY48</f>
        <v>3.1396227170261387E-2</v>
      </c>
      <c r="L56" s="116">
        <f>compopeinc!AZ48</f>
        <v>2.3037448467163918E-3</v>
      </c>
      <c r="M56" s="116">
        <f>compopeinc!BA48</f>
        <v>1.3895631953973902E-3</v>
      </c>
      <c r="N56" s="116">
        <f>compopeinc!BB48</f>
        <v>2.245478938701913E-3</v>
      </c>
      <c r="O56" s="116">
        <f>compopeinc!BC48</f>
        <v>6.446782977941886E-4</v>
      </c>
      <c r="P56" s="116">
        <f>compopeinc!BD48</f>
        <v>2.731541550361127E-3</v>
      </c>
      <c r="Q56" s="189">
        <f>compopeinc!BE48</f>
        <v>2.5402131992000639E-3</v>
      </c>
      <c r="R56" s="188">
        <f>compopeinc!BF48</f>
        <v>1.3264255367632632E-2</v>
      </c>
      <c r="S56" s="116">
        <f>compopeinc!BG48</f>
        <v>1.099794339412008E-2</v>
      </c>
      <c r="T56" s="116">
        <f>compopeinc!BH48</f>
        <v>5.9531851607155946E-4</v>
      </c>
      <c r="U56" s="116">
        <f>compopeinc!BI48</f>
        <v>3.005165392979904E-4</v>
      </c>
      <c r="V56" s="116">
        <f>compopeinc!BJ48</f>
        <v>5.370963874727797E-4</v>
      </c>
      <c r="W56" s="116">
        <f>compopeinc!BK48</f>
        <v>9.4192362645473488E-5</v>
      </c>
      <c r="X56" s="116">
        <f>compopeinc!BL48</f>
        <v>4.1491377956377686E-4</v>
      </c>
      <c r="Y56" s="156">
        <f>compopeinc!BM48</f>
        <v>3.2427438846096754E-4</v>
      </c>
      <c r="AA56" s="212"/>
      <c r="AB56" s="599">
        <f t="shared" si="0"/>
        <v>0</v>
      </c>
      <c r="AC56" s="599">
        <f t="shared" si="1"/>
        <v>0</v>
      </c>
      <c r="AD56" s="599">
        <f t="shared" si="2"/>
        <v>0</v>
      </c>
    </row>
    <row r="57" spans="1:30" x14ac:dyDescent="0.2">
      <c r="A57" s="115">
        <v>1960</v>
      </c>
      <c r="B57" s="106">
        <f>compopeinc!AP49</f>
        <v>9.0744756166639406E-2</v>
      </c>
      <c r="C57" s="114">
        <f>compopeinc!AQ49</f>
        <v>5.2542066967986481E-2</v>
      </c>
      <c r="D57" s="114">
        <f>compopeinc!AR49</f>
        <v>5.3871123661799625E-3</v>
      </c>
      <c r="E57" s="114">
        <f>compopeinc!AS49</f>
        <v>4.6625643550735037E-3</v>
      </c>
      <c r="F57" s="114">
        <f>compopeinc!AT49</f>
        <v>6.7254982694626778E-3</v>
      </c>
      <c r="G57" s="114">
        <f>compopeinc!AU49</f>
        <v>2.331581299141604E-3</v>
      </c>
      <c r="H57" s="114">
        <f>compopeinc!AV49</f>
        <v>8.9499126404772294E-3</v>
      </c>
      <c r="I57" s="187">
        <f>compopeinc!AW49</f>
        <v>1.0146020268317974E-2</v>
      </c>
      <c r="J57" s="106">
        <f>compopeinc!AX49</f>
        <v>4.2654382636788779E-2</v>
      </c>
      <c r="K57" s="114">
        <f>compopeinc!AY49</f>
        <v>3.1104556194785089E-2</v>
      </c>
      <c r="L57" s="114">
        <f>compopeinc!AZ49</f>
        <v>2.3187486714479613E-3</v>
      </c>
      <c r="M57" s="114">
        <f>compopeinc!BA49</f>
        <v>1.771523487125784E-3</v>
      </c>
      <c r="N57" s="114">
        <f>compopeinc!BB49</f>
        <v>2.1261718815212202E-3</v>
      </c>
      <c r="O57" s="114">
        <f>compopeinc!BC49</f>
        <v>6.8495174118654925E-4</v>
      </c>
      <c r="P57" s="114">
        <f>compopeinc!BD49</f>
        <v>2.7340657601672117E-3</v>
      </c>
      <c r="Q57" s="187">
        <f>compopeinc!BE49</f>
        <v>1.9143649005549713E-3</v>
      </c>
      <c r="R57" s="186">
        <f>compopeinc!BF49</f>
        <v>1.451705129233141E-2</v>
      </c>
      <c r="S57" s="114">
        <f>compopeinc!BG49</f>
        <v>1.23889940932451E-2</v>
      </c>
      <c r="T57" s="114">
        <f>compopeinc!BH49</f>
        <v>6.1979740339184906E-4</v>
      </c>
      <c r="U57" s="114">
        <f>compopeinc!BI49</f>
        <v>3.4496882204901346E-4</v>
      </c>
      <c r="V57" s="114">
        <f>compopeinc!BJ49</f>
        <v>4.9684395836435994E-4</v>
      </c>
      <c r="W57" s="114">
        <f>compopeinc!BK49</f>
        <v>9.866819276518726E-5</v>
      </c>
      <c r="X57" s="114">
        <f>compopeinc!BL49</f>
        <v>3.9859840037234986E-4</v>
      </c>
      <c r="Y57" s="154">
        <f>compopeinc!BM49</f>
        <v>1.6918042214355072E-4</v>
      </c>
      <c r="AA57" s="212"/>
      <c r="AB57" s="599">
        <f t="shared" si="0"/>
        <v>0</v>
      </c>
      <c r="AC57" s="599">
        <f t="shared" si="1"/>
        <v>0</v>
      </c>
      <c r="AD57" s="599">
        <f t="shared" si="2"/>
        <v>0</v>
      </c>
    </row>
    <row r="58" spans="1:30" x14ac:dyDescent="0.2">
      <c r="A58" s="115">
        <v>1961</v>
      </c>
      <c r="B58" s="106">
        <f>compopeinc!AP50</f>
        <v>8.9634052203680259E-2</v>
      </c>
      <c r="C58" s="114">
        <f>compopeinc!AQ50</f>
        <v>5.2189249088446986E-2</v>
      </c>
      <c r="D58" s="114">
        <f>compopeinc!AR50</f>
        <v>5.2990290665312096E-3</v>
      </c>
      <c r="E58" s="114">
        <f>compopeinc!AS50</f>
        <v>4.4516942980200253E-3</v>
      </c>
      <c r="F58" s="114">
        <f>compopeinc!AT50</f>
        <v>6.6608758265079334E-3</v>
      </c>
      <c r="G58" s="114">
        <f>compopeinc!AU50</f>
        <v>2.4460103284480676E-3</v>
      </c>
      <c r="H58" s="114">
        <f>compopeinc!AV50</f>
        <v>8.4451665031492016E-3</v>
      </c>
      <c r="I58" s="187">
        <f>compopeinc!AW50</f>
        <v>1.0142027092576854E-2</v>
      </c>
      <c r="J58" s="106">
        <f>compopeinc!AX50</f>
        <v>4.2633814910814971E-2</v>
      </c>
      <c r="K58" s="114">
        <f>compopeinc!AY50</f>
        <v>3.1236261580466045E-2</v>
      </c>
      <c r="L58" s="114">
        <f>compopeinc!AZ50</f>
        <v>2.2728075809462281E-3</v>
      </c>
      <c r="M58" s="114">
        <f>compopeinc!BA50</f>
        <v>1.5925990421199361E-3</v>
      </c>
      <c r="N58" s="114">
        <f>compopeinc!BB50</f>
        <v>2.1837934640995438E-3</v>
      </c>
      <c r="O58" s="114">
        <f>compopeinc!BC50</f>
        <v>7.2046595982940931E-4</v>
      </c>
      <c r="P58" s="114">
        <f>compopeinc!BD50</f>
        <v>2.5474827393465343E-3</v>
      </c>
      <c r="Q58" s="187">
        <f>compopeinc!BE50</f>
        <v>2.0804045440072716E-3</v>
      </c>
      <c r="R58" s="186">
        <f>compopeinc!BF50</f>
        <v>1.4791799721337297E-2</v>
      </c>
      <c r="S58" s="114">
        <f>compopeinc!BG50</f>
        <v>1.2615758463805988E-2</v>
      </c>
      <c r="T58" s="114">
        <f>compopeinc!BH50</f>
        <v>6.135279583562817E-4</v>
      </c>
      <c r="U58" s="114">
        <f>compopeinc!BI50</f>
        <v>3.3179482619182714E-4</v>
      </c>
      <c r="V58" s="114">
        <f>compopeinc!BJ50</f>
        <v>5.3477455092483235E-4</v>
      </c>
      <c r="W58" s="114">
        <f>compopeinc!BK50</f>
        <v>1.0336043858508637E-4</v>
      </c>
      <c r="X58" s="114">
        <f>compopeinc!BL50</f>
        <v>3.328583324695269E-4</v>
      </c>
      <c r="Y58" s="154">
        <f>compopeinc!BM50</f>
        <v>2.5972515100375517E-4</v>
      </c>
      <c r="AA58" s="212"/>
      <c r="AB58" s="599">
        <f t="shared" si="0"/>
        <v>0</v>
      </c>
      <c r="AC58" s="599">
        <f t="shared" si="1"/>
        <v>0</v>
      </c>
      <c r="AD58" s="599">
        <f t="shared" si="2"/>
        <v>0</v>
      </c>
    </row>
    <row r="59" spans="1:30" x14ac:dyDescent="0.2">
      <c r="A59" s="107">
        <v>1962</v>
      </c>
      <c r="B59" s="106">
        <f>compopeinc!AP51</f>
        <v>9.3086212873458862E-2</v>
      </c>
      <c r="C59" s="105">
        <f>compopeinc!AQ51</f>
        <v>5.6260090321302414E-2</v>
      </c>
      <c r="D59" s="105">
        <f>compopeinc!AR51</f>
        <v>5.1523604342946783E-3</v>
      </c>
      <c r="E59" s="105">
        <f>compopeinc!AS51</f>
        <v>4.8486619198229164E-3</v>
      </c>
      <c r="F59" s="105">
        <f>compopeinc!AT51</f>
        <v>6.5014883875846863E-3</v>
      </c>
      <c r="G59" s="105">
        <f>compopeinc!AU51</f>
        <v>2.2899130126461387E-3</v>
      </c>
      <c r="H59" s="105">
        <f>compopeinc!AV51</f>
        <v>8.4618446992854365E-3</v>
      </c>
      <c r="I59" s="183">
        <f>compopeinc!AW51</f>
        <v>9.5718493109424822E-3</v>
      </c>
      <c r="J59" s="106">
        <f>compopeinc!AX51</f>
        <v>4.3844696134328842E-2</v>
      </c>
      <c r="K59" s="105">
        <f>compopeinc!AY51</f>
        <v>3.3215675503015518E-2</v>
      </c>
      <c r="L59" s="105">
        <f>compopeinc!AZ51</f>
        <v>2.1751238782599103E-3</v>
      </c>
      <c r="M59" s="105">
        <f>compopeinc!BA51</f>
        <v>1.7915158969117329E-3</v>
      </c>
      <c r="N59" s="105">
        <f>compopeinc!BB51</f>
        <v>2.0336834713816643E-3</v>
      </c>
      <c r="O59" s="105">
        <f>compopeinc!BC51</f>
        <v>6.8033810930501204E-4</v>
      </c>
      <c r="P59" s="105">
        <f>compopeinc!BD51</f>
        <v>2.2261457354739891E-3</v>
      </c>
      <c r="Q59" s="183">
        <f>compopeinc!BE51</f>
        <v>1.7222143276034271E-3</v>
      </c>
      <c r="R59" s="106">
        <f>compopeinc!BF51</f>
        <v>1.4838076196610928E-2</v>
      </c>
      <c r="S59" s="105">
        <f>compopeinc!BG51</f>
        <v>1.2828596867620945E-2</v>
      </c>
      <c r="T59" s="105">
        <f>compopeinc!BH51</f>
        <v>5.8587308694768581E-4</v>
      </c>
      <c r="U59" s="105">
        <f>compopeinc!BI51</f>
        <v>4.1773002703848761E-4</v>
      </c>
      <c r="V59" s="105">
        <f>compopeinc!BJ51</f>
        <v>4.727082559838891E-4</v>
      </c>
      <c r="W59" s="105">
        <f>compopeinc!BK51</f>
        <v>9.243557997251628E-5</v>
      </c>
      <c r="X59" s="105">
        <f>compopeinc!BL51</f>
        <v>3.0111114215041764E-4</v>
      </c>
      <c r="Y59" s="134">
        <f>compopeinc!BM51</f>
        <v>1.396208308076018E-4</v>
      </c>
      <c r="AA59" s="212"/>
      <c r="AB59" s="599">
        <f t="shared" si="0"/>
        <v>4.7875801101326942E-9</v>
      </c>
      <c r="AC59" s="599">
        <f t="shared" si="1"/>
        <v>-7.8762241173535585E-10</v>
      </c>
      <c r="AD59" s="599">
        <f t="shared" si="2"/>
        <v>4.0608938434161246E-10</v>
      </c>
    </row>
    <row r="60" spans="1:30" x14ac:dyDescent="0.2">
      <c r="A60" s="107">
        <v>1963</v>
      </c>
      <c r="B60" s="106">
        <f>compopeinc!AP52</f>
        <v>9.4255208969116211E-2</v>
      </c>
      <c r="C60" s="105">
        <f>compopeinc!AQ52</f>
        <v>5.7640602812170982E-2</v>
      </c>
      <c r="D60" s="105">
        <f>compopeinc!AR52</f>
        <v>4.9207002884941176E-3</v>
      </c>
      <c r="E60" s="105">
        <f>compopeinc!AS52</f>
        <v>4.3602718506008387E-3</v>
      </c>
      <c r="F60" s="105">
        <f>compopeinc!AT52</f>
        <v>6.5658565144985914E-3</v>
      </c>
      <c r="G60" s="105">
        <f>compopeinc!AU52</f>
        <v>3.0043022416066378E-3</v>
      </c>
      <c r="H60" s="105">
        <f>compopeinc!AV52</f>
        <v>8.1360171737971422E-3</v>
      </c>
      <c r="I60" s="183">
        <f>compopeinc!AW52</f>
        <v>9.6274545372805852E-3</v>
      </c>
      <c r="J60" s="106">
        <f>compopeinc!AX52</f>
        <v>4.4744333252310753E-2</v>
      </c>
      <c r="K60" s="105">
        <f>compopeinc!AY52</f>
        <v>3.417360782623291E-2</v>
      </c>
      <c r="L60" s="105">
        <f>compopeinc!AZ52</f>
        <v>2.0450660194910597E-3</v>
      </c>
      <c r="M60" s="105">
        <f>compopeinc!BA52</f>
        <v>1.5190107205853565E-3</v>
      </c>
      <c r="N60" s="105">
        <f>compopeinc!BB52</f>
        <v>2.0855912007391453E-3</v>
      </c>
      <c r="O60" s="105">
        <f>compopeinc!BC52</f>
        <v>8.4043715014558984E-4</v>
      </c>
      <c r="P60" s="105">
        <f>compopeinc!BD52</f>
        <v>2.2283801982282011E-3</v>
      </c>
      <c r="Q60" s="183">
        <f>compopeinc!BE52</f>
        <v>1.8522399195192568E-3</v>
      </c>
      <c r="R60" s="106">
        <f>compopeinc!BF52</f>
        <v>1.5420251991599798E-2</v>
      </c>
      <c r="S60" s="105">
        <f>compopeinc!BG52</f>
        <v>1.3484434690326452E-2</v>
      </c>
      <c r="T60" s="105">
        <f>compopeinc!BH52</f>
        <v>5.3792595213053573E-4</v>
      </c>
      <c r="U60" s="105">
        <f>compopeinc!BI52</f>
        <v>3.4891700852313079E-4</v>
      </c>
      <c r="V60" s="105">
        <f>compopeinc!BJ52</f>
        <v>4.8049743054434657E-4</v>
      </c>
      <c r="W60" s="105">
        <f>compopeinc!BK52</f>
        <v>1.2711873523585382E-4</v>
      </c>
      <c r="X60" s="105">
        <f>compopeinc!BL52</f>
        <v>2.9661685136471986E-4</v>
      </c>
      <c r="Y60" s="134">
        <f>compopeinc!BM52</f>
        <v>1.4474164384426787E-4</v>
      </c>
      <c r="AA60" s="212"/>
      <c r="AB60" s="599">
        <f t="shared" si="0"/>
        <v>3.5506673157215118E-9</v>
      </c>
      <c r="AC60" s="599">
        <f t="shared" si="1"/>
        <v>2.1736923372372985E-10</v>
      </c>
      <c r="AD60" s="599">
        <f t="shared" si="2"/>
        <v>-3.2036950869951397E-10</v>
      </c>
    </row>
    <row r="61" spans="1:30" x14ac:dyDescent="0.2">
      <c r="A61" s="107">
        <v>1964</v>
      </c>
      <c r="B61" s="106">
        <f>compopeinc!AP53</f>
        <v>9.542420506477356E-2</v>
      </c>
      <c r="C61" s="105">
        <f>compopeinc!AQ53</f>
        <v>5.9021115303039551E-2</v>
      </c>
      <c r="D61" s="105">
        <f>compopeinc!AR53</f>
        <v>4.6890401426935568E-3</v>
      </c>
      <c r="E61" s="105">
        <f>compopeinc!AS53</f>
        <v>3.8718817813787609E-3</v>
      </c>
      <c r="F61" s="105">
        <f>compopeinc!AT53</f>
        <v>6.6302246414124966E-3</v>
      </c>
      <c r="G61" s="105">
        <f>compopeinc!AU53</f>
        <v>3.718691470567137E-3</v>
      </c>
      <c r="H61" s="105">
        <f>compopeinc!AV53</f>
        <v>7.8103549210540198E-3</v>
      </c>
      <c r="I61" s="183">
        <f>compopeinc!AW53</f>
        <v>9.6828944908735164E-3</v>
      </c>
      <c r="J61" s="106">
        <f>compopeinc!AX53</f>
        <v>4.5643970370292664E-2</v>
      </c>
      <c r="K61" s="105">
        <f>compopeinc!AY53</f>
        <v>3.5131540149450302E-2</v>
      </c>
      <c r="L61" s="105">
        <f>compopeinc!AZ53</f>
        <v>1.9150081607222091E-3</v>
      </c>
      <c r="M61" s="105">
        <f>compopeinc!BA53</f>
        <v>1.2465055442589801E-3</v>
      </c>
      <c r="N61" s="105">
        <f>compopeinc!BB53</f>
        <v>2.1374989300966263E-3</v>
      </c>
      <c r="O61" s="105">
        <f>compopeinc!BC53</f>
        <v>1.0005361909861676E-3</v>
      </c>
      <c r="P61" s="105">
        <f>compopeinc!BD53</f>
        <v>2.2306300740935763E-3</v>
      </c>
      <c r="Q61" s="183">
        <f>compopeinc!BE53</f>
        <v>1.9822500983239229E-3</v>
      </c>
      <c r="R61" s="106">
        <f>compopeinc!BF53</f>
        <v>1.6002427786588669E-2</v>
      </c>
      <c r="S61" s="105">
        <f>compopeinc!BG53</f>
        <v>1.414027251303196E-2</v>
      </c>
      <c r="T61" s="105">
        <f>compopeinc!BH53</f>
        <v>4.8997881731338566E-4</v>
      </c>
      <c r="U61" s="105">
        <f>compopeinc!BI53</f>
        <v>2.8010399000777397E-4</v>
      </c>
      <c r="V61" s="105">
        <f>compopeinc!BJ53</f>
        <v>4.8828660510480404E-4</v>
      </c>
      <c r="W61" s="105">
        <f>compopeinc!BK53</f>
        <v>1.6180189049919136E-4</v>
      </c>
      <c r="X61" s="105">
        <f>compopeinc!BL53</f>
        <v>2.921276049985506E-4</v>
      </c>
      <c r="Y61" s="134">
        <f>compopeinc!BM53</f>
        <v>1.498574124614054E-4</v>
      </c>
      <c r="AA61" s="212"/>
      <c r="AB61" s="599">
        <f t="shared" si="0"/>
        <v>2.3137545213103294E-9</v>
      </c>
      <c r="AC61" s="599">
        <f t="shared" si="1"/>
        <v>1.2223608791828156E-9</v>
      </c>
      <c r="AD61" s="599">
        <f t="shared" si="2"/>
        <v>-1.0468284017406404E-9</v>
      </c>
    </row>
    <row r="62" spans="1:30" x14ac:dyDescent="0.2">
      <c r="A62" s="107">
        <v>1965</v>
      </c>
      <c r="B62" s="106">
        <f>compopeinc!AP54</f>
        <v>9.4968110322952271E-2</v>
      </c>
      <c r="C62" s="105">
        <f>compopeinc!AQ54</f>
        <v>5.8746024966239929E-2</v>
      </c>
      <c r="D62" s="105">
        <f>compopeinc!AR54</f>
        <v>4.8011169274104759E-3</v>
      </c>
      <c r="E62" s="105">
        <f>compopeinc!AS54</f>
        <v>3.7497075536521152E-3</v>
      </c>
      <c r="F62" s="105">
        <f>compopeinc!AT54</f>
        <v>6.5046700183302164E-3</v>
      </c>
      <c r="G62" s="105">
        <f>compopeinc!AU54</f>
        <v>3.5399889457039535E-3</v>
      </c>
      <c r="H62" s="105">
        <f>compopeinc!AV54</f>
        <v>8.0992098145454636E-3</v>
      </c>
      <c r="I62" s="183">
        <f>compopeinc!AW54</f>
        <v>9.5273930574965218E-3</v>
      </c>
      <c r="J62" s="106">
        <f>compopeinc!AX54</f>
        <v>4.5755229890346527E-2</v>
      </c>
      <c r="K62" s="105">
        <f>compopeinc!AY54</f>
        <v>3.4984370693564415E-2</v>
      </c>
      <c r="L62" s="105">
        <f>compopeinc!AZ54</f>
        <v>2.0550806730170734E-3</v>
      </c>
      <c r="M62" s="105">
        <f>compopeinc!BA54</f>
        <v>1.3774254821328213E-3</v>
      </c>
      <c r="N62" s="105">
        <f>compopeinc!BB54</f>
        <v>2.2098321933299303E-3</v>
      </c>
      <c r="O62" s="105">
        <f>compopeinc!BC54</f>
        <v>9.6579919409123249E-4</v>
      </c>
      <c r="P62" s="105">
        <f>compopeinc!BD54</f>
        <v>2.2551391479489666E-3</v>
      </c>
      <c r="Q62" s="183">
        <f>compopeinc!BE54</f>
        <v>1.9075825844786323E-3</v>
      </c>
      <c r="R62" s="106">
        <f>compopeinc!BF54</f>
        <v>1.61094069480896E-2</v>
      </c>
      <c r="S62" s="105">
        <f>compopeinc!BG54</f>
        <v>1.4074718579649925E-2</v>
      </c>
      <c r="T62" s="105">
        <f>compopeinc!BH54</f>
        <v>5.6991608585121867E-4</v>
      </c>
      <c r="U62" s="105">
        <f>compopeinc!BI54</f>
        <v>3.096423110946489E-4</v>
      </c>
      <c r="V62" s="105">
        <f>compopeinc!BJ54</f>
        <v>5.3811259567737579E-4</v>
      </c>
      <c r="W62" s="105">
        <f>compopeinc!BK54</f>
        <v>1.5832855206099339E-4</v>
      </c>
      <c r="X62" s="105">
        <f>compopeinc!BL54</f>
        <v>3.0714979492378158E-4</v>
      </c>
      <c r="Y62" s="134">
        <f>compopeinc!BM54</f>
        <v>1.5153944560760313E-4</v>
      </c>
      <c r="AA62" s="212"/>
      <c r="AB62" s="599">
        <f t="shared" si="0"/>
        <v>-9.6042640507221222E-10</v>
      </c>
      <c r="AC62" s="599">
        <f t="shared" si="1"/>
        <v>-7.8216544352471828E-11</v>
      </c>
      <c r="AD62" s="599">
        <f t="shared" si="2"/>
        <v>-4.1677594708744437E-10</v>
      </c>
    </row>
    <row r="63" spans="1:30" x14ac:dyDescent="0.2">
      <c r="A63" s="107">
        <v>1966</v>
      </c>
      <c r="B63" s="106">
        <f>compopeinc!AP55</f>
        <v>9.4512015581130981E-2</v>
      </c>
      <c r="C63" s="105">
        <f>compopeinc!AQ55</f>
        <v>5.8470934629440308E-2</v>
      </c>
      <c r="D63" s="105">
        <f>compopeinc!AR55</f>
        <v>4.913193712127395E-3</v>
      </c>
      <c r="E63" s="105">
        <f>compopeinc!AS55</f>
        <v>3.6275333259254694E-3</v>
      </c>
      <c r="F63" s="105">
        <f>compopeinc!AT55</f>
        <v>6.3791153952479362E-3</v>
      </c>
      <c r="G63" s="105">
        <f>compopeinc!AU55</f>
        <v>3.36128642084077E-3</v>
      </c>
      <c r="H63" s="105">
        <f>compopeinc!AV55</f>
        <v>8.387382078643842E-3</v>
      </c>
      <c r="I63" s="183">
        <f>compopeinc!AW55</f>
        <v>9.3725742535125927E-3</v>
      </c>
      <c r="J63" s="106">
        <f>compopeinc!AX55</f>
        <v>4.5866489410400391E-2</v>
      </c>
      <c r="K63" s="105">
        <f>compopeinc!AY55</f>
        <v>3.4837201237678528E-2</v>
      </c>
      <c r="L63" s="105">
        <f>compopeinc!AZ55</f>
        <v>2.1951531853119377E-3</v>
      </c>
      <c r="M63" s="105">
        <f>compopeinc!BA55</f>
        <v>1.5083454200066626E-3</v>
      </c>
      <c r="N63" s="105">
        <f>compopeinc!BB55</f>
        <v>2.2821654565632343E-3</v>
      </c>
      <c r="O63" s="105">
        <f>compopeinc!BC55</f>
        <v>9.3106219719629735E-4</v>
      </c>
      <c r="P63" s="105">
        <f>compopeinc!BD55</f>
        <v>2.2795605394130519E-3</v>
      </c>
      <c r="Q63" s="183">
        <f>compopeinc!BE55</f>
        <v>1.8330027530246466E-3</v>
      </c>
      <c r="R63" s="106">
        <f>compopeinc!BF55</f>
        <v>1.621638610959053E-2</v>
      </c>
      <c r="S63" s="105">
        <f>compopeinc!BG55</f>
        <v>1.4009164646267891E-2</v>
      </c>
      <c r="T63" s="105">
        <f>compopeinc!BH55</f>
        <v>6.4985335438905167E-4</v>
      </c>
      <c r="U63" s="105">
        <f>compopeinc!BI55</f>
        <v>3.3918063218152383E-4</v>
      </c>
      <c r="V63" s="105">
        <f>compopeinc!BJ55</f>
        <v>5.8793858624994755E-4</v>
      </c>
      <c r="W63" s="105">
        <f>compopeinc!BK55</f>
        <v>1.5485521362279542E-4</v>
      </c>
      <c r="X63" s="105">
        <f>compopeinc!BL55</f>
        <v>3.2216520495107951E-4</v>
      </c>
      <c r="Y63" s="134">
        <f>compopeinc!BM55</f>
        <v>1.5322825865173389E-4</v>
      </c>
      <c r="AA63" s="212"/>
      <c r="AB63" s="599">
        <f t="shared" si="0"/>
        <v>-4.2346073314547539E-9</v>
      </c>
      <c r="AC63" s="599">
        <f t="shared" si="1"/>
        <v>-1.3787939678877592E-9</v>
      </c>
      <c r="AD63" s="599">
        <f t="shared" si="2"/>
        <v>2.1327650756575167E-10</v>
      </c>
    </row>
    <row r="64" spans="1:30" x14ac:dyDescent="0.2">
      <c r="A64" s="107">
        <v>1967</v>
      </c>
      <c r="B64" s="106">
        <f>compopeinc!AP56</f>
        <v>9.1537749394774437E-2</v>
      </c>
      <c r="C64" s="105">
        <f>compopeinc!AQ56</f>
        <v>5.4672716185450554E-2</v>
      </c>
      <c r="D64" s="105">
        <f>compopeinc!AR56</f>
        <v>5.1908093155361712E-3</v>
      </c>
      <c r="E64" s="105">
        <f>compopeinc!AS56</f>
        <v>3.7791615322930738E-3</v>
      </c>
      <c r="F64" s="105">
        <f>compopeinc!AT56</f>
        <v>6.5808701328933239E-3</v>
      </c>
      <c r="G64" s="105">
        <f>compopeinc!AU56</f>
        <v>3.2141545307240449E-3</v>
      </c>
      <c r="H64" s="105">
        <f>compopeinc!AV56</f>
        <v>8.7084124173352848E-3</v>
      </c>
      <c r="I64" s="183">
        <f>compopeinc!AW56</f>
        <v>9.3916228430961837E-3</v>
      </c>
      <c r="J64" s="106">
        <f>compopeinc!AX56</f>
        <v>4.3528631329536438E-2</v>
      </c>
      <c r="K64" s="105">
        <f>compopeinc!AY56</f>
        <v>3.2217339612543583E-2</v>
      </c>
      <c r="L64" s="105">
        <f>compopeinc!AZ56</f>
        <v>2.3117978926165961E-3</v>
      </c>
      <c r="M64" s="105">
        <f>compopeinc!BA56</f>
        <v>1.4379388849192765E-3</v>
      </c>
      <c r="N64" s="105">
        <f>compopeinc!BB56</f>
        <v>2.4881507852114737E-3</v>
      </c>
      <c r="O64" s="105">
        <f>compopeinc!BC56</f>
        <v>9.1543854796327651E-4</v>
      </c>
      <c r="P64" s="105">
        <f>compopeinc!BD56</f>
        <v>2.2864901802869949E-3</v>
      </c>
      <c r="Q64" s="183">
        <f>compopeinc!BE56</f>
        <v>1.8714766356231905E-3</v>
      </c>
      <c r="R64" s="106">
        <f>compopeinc!BF56</f>
        <v>1.4878370799124241E-2</v>
      </c>
      <c r="S64" s="105">
        <f>compopeinc!BG56</f>
        <v>1.2353289173915982E-2</v>
      </c>
      <c r="T64" s="105">
        <f>compopeinc!BH56</f>
        <v>6.9034779278354108E-4</v>
      </c>
      <c r="U64" s="105">
        <f>compopeinc!BI56</f>
        <v>3.5113792432639457E-4</v>
      </c>
      <c r="V64" s="105">
        <f>compopeinc!BJ56</f>
        <v>7.8522106923628598E-4</v>
      </c>
      <c r="W64" s="105">
        <f>compopeinc!BK56</f>
        <v>2.0500303708104184E-4</v>
      </c>
      <c r="X64" s="105">
        <f>compopeinc!BL56</f>
        <v>3.3507009311004293E-4</v>
      </c>
      <c r="Y64" s="134">
        <f>compopeinc!BM56</f>
        <v>1.5830178063472051E-4</v>
      </c>
      <c r="AA64" s="212"/>
      <c r="AB64" s="599">
        <f t="shared" si="0"/>
        <v>2.4374458007514477E-9</v>
      </c>
      <c r="AC64" s="599">
        <f t="shared" si="1"/>
        <v>-1.2096279533579946E-9</v>
      </c>
      <c r="AD64" s="599">
        <f t="shared" si="2"/>
        <v>-7.1963768277782947E-11</v>
      </c>
    </row>
    <row r="65" spans="1:30" x14ac:dyDescent="0.2">
      <c r="A65" s="107">
        <v>1968</v>
      </c>
      <c r="B65" s="106">
        <f>compopeinc!AP57</f>
        <v>8.9812311809509993E-2</v>
      </c>
      <c r="C65" s="105">
        <f>compopeinc!AQ57</f>
        <v>5.2497026044875383E-2</v>
      </c>
      <c r="D65" s="105">
        <f>compopeinc!AR57</f>
        <v>5.4133848389028572E-3</v>
      </c>
      <c r="E65" s="105">
        <f>compopeinc!AS57</f>
        <v>3.8713311405444983E-3</v>
      </c>
      <c r="F65" s="105">
        <f>compopeinc!AT57</f>
        <v>6.487160106189549E-3</v>
      </c>
      <c r="G65" s="105">
        <f>compopeinc!AU57</f>
        <v>3.4925835989270126E-3</v>
      </c>
      <c r="H65" s="105">
        <f>compopeinc!AV57</f>
        <v>8.7277688803575667E-3</v>
      </c>
      <c r="I65" s="183">
        <f>compopeinc!AW57</f>
        <v>9.323054727706526E-3</v>
      </c>
      <c r="J65" s="106">
        <f>compopeinc!AX57</f>
        <v>4.2566294781863689E-2</v>
      </c>
      <c r="K65" s="105">
        <f>compopeinc!AY57</f>
        <v>3.1003981130197644E-2</v>
      </c>
      <c r="L65" s="105">
        <f>compopeinc!AZ57</f>
        <v>2.4433230619251844E-3</v>
      </c>
      <c r="M65" s="105">
        <f>compopeinc!BA57</f>
        <v>1.5266453001459013E-3</v>
      </c>
      <c r="N65" s="105">
        <f>compopeinc!BB57</f>
        <v>2.4515970872016624E-3</v>
      </c>
      <c r="O65" s="105">
        <f>compopeinc!BC57</f>
        <v>9.8414219974074513E-4</v>
      </c>
      <c r="P65" s="105">
        <f>compopeinc!BD57</f>
        <v>2.3203636528926399E-3</v>
      </c>
      <c r="Q65" s="183">
        <f>compopeinc!BE57</f>
        <v>1.8362414307155159E-3</v>
      </c>
      <c r="R65" s="106">
        <f>compopeinc!BF57</f>
        <v>1.4502724166959524E-2</v>
      </c>
      <c r="S65" s="105">
        <f>compopeinc!BG57</f>
        <v>1.1749469267670065E-2</v>
      </c>
      <c r="T65" s="105">
        <f>compopeinc!BH57</f>
        <v>7.5329997295625617E-4</v>
      </c>
      <c r="U65" s="105">
        <f>compopeinc!BI57</f>
        <v>3.8835811091075811E-4</v>
      </c>
      <c r="V65" s="105">
        <f>compopeinc!BJ57</f>
        <v>8.0698331657913513E-4</v>
      </c>
      <c r="W65" s="105">
        <f>compopeinc!BK57</f>
        <v>2.9393396448540443E-4</v>
      </c>
      <c r="X65" s="105">
        <f>compopeinc!BL57</f>
        <v>3.5172661583327149E-4</v>
      </c>
      <c r="Y65" s="134">
        <f>compopeinc!BM57</f>
        <v>1.5895281543909355E-4</v>
      </c>
      <c r="AA65" s="212"/>
      <c r="AB65" s="599">
        <f t="shared" si="0"/>
        <v>2.472006599418819E-9</v>
      </c>
      <c r="AC65" s="599">
        <f t="shared" si="1"/>
        <v>9.1904439614154398E-10</v>
      </c>
      <c r="AD65" s="599">
        <f t="shared" si="2"/>
        <v>1.0308554010407533E-10</v>
      </c>
    </row>
    <row r="66" spans="1:30" x14ac:dyDescent="0.2">
      <c r="A66" s="107">
        <v>1969</v>
      </c>
      <c r="B66" s="106">
        <f>compopeinc!AP58</f>
        <v>8.3191179553978145E-2</v>
      </c>
      <c r="C66" s="105">
        <f>compopeinc!AQ58</f>
        <v>4.6015993808396161E-2</v>
      </c>
      <c r="D66" s="105">
        <f>compopeinc!AR58</f>
        <v>5.9079425645904848E-3</v>
      </c>
      <c r="E66" s="105">
        <f>compopeinc!AS58</f>
        <v>3.7791863005622872E-3</v>
      </c>
      <c r="F66" s="105">
        <f>compopeinc!AT58</f>
        <v>6.3424596155527979E-3</v>
      </c>
      <c r="G66" s="105">
        <f>compopeinc!AU58</f>
        <v>2.8046715065102035E-3</v>
      </c>
      <c r="H66" s="105">
        <f>compopeinc!AV58</f>
        <v>8.9298766458894858E-3</v>
      </c>
      <c r="I66" s="183">
        <f>compopeinc!AW58</f>
        <v>9.4110483307660291E-3</v>
      </c>
      <c r="J66" s="106">
        <f>compopeinc!AX58</f>
        <v>3.8827236508950591E-2</v>
      </c>
      <c r="K66" s="105">
        <f>compopeinc!AY58</f>
        <v>2.702374366344884E-2</v>
      </c>
      <c r="L66" s="105">
        <f>compopeinc!AZ58</f>
        <v>2.7535856163467543E-3</v>
      </c>
      <c r="M66" s="105">
        <f>compopeinc!BA58</f>
        <v>1.5052388487220014E-3</v>
      </c>
      <c r="N66" s="105">
        <f>compopeinc!BB58</f>
        <v>2.2793766293034423E-3</v>
      </c>
      <c r="O66" s="105">
        <f>compopeinc!BC58</f>
        <v>8.2265946002735291E-4</v>
      </c>
      <c r="P66" s="105">
        <f>compopeinc!BD58</f>
        <v>2.4709284697935091E-3</v>
      </c>
      <c r="Q66" s="183">
        <f>compopeinc!BE58</f>
        <v>1.971703002195025E-3</v>
      </c>
      <c r="R66" s="106">
        <f>compopeinc!BF58</f>
        <v>1.3303058338351548E-2</v>
      </c>
      <c r="S66" s="105">
        <f>compopeinc!BG58</f>
        <v>1.0621990673826076E-2</v>
      </c>
      <c r="T66" s="105">
        <f>compopeinc!BH58</f>
        <v>8.7503367796415432E-4</v>
      </c>
      <c r="U66" s="105">
        <f>compopeinc!BI58</f>
        <v>3.5939901424342224E-4</v>
      </c>
      <c r="V66" s="105">
        <f>compopeinc!BJ58</f>
        <v>7.1873301658342825E-4</v>
      </c>
      <c r="W66" s="105">
        <f>compopeinc!BK58</f>
        <v>1.7270570441496602E-4</v>
      </c>
      <c r="X66" s="105">
        <f>compopeinc!BL58</f>
        <v>3.8352007097992456E-4</v>
      </c>
      <c r="Y66" s="134">
        <f>compopeinc!BM58</f>
        <v>1.7167626188856604E-4</v>
      </c>
      <c r="AA66" s="212"/>
      <c r="AB66" s="599">
        <f t="shared" si="0"/>
        <v>7.8171069617383182E-10</v>
      </c>
      <c r="AC66" s="599">
        <f t="shared" si="1"/>
        <v>8.1911366578424349E-10</v>
      </c>
      <c r="AD66" s="599">
        <f t="shared" si="2"/>
        <v>-8.1548989783186698E-11</v>
      </c>
    </row>
    <row r="67" spans="1:30" x14ac:dyDescent="0.2">
      <c r="A67" s="113">
        <v>1970</v>
      </c>
      <c r="B67" s="112">
        <f>compopeinc!AP59</f>
        <v>7.8233763779280707E-2</v>
      </c>
      <c r="C67" s="111">
        <f>compopeinc!AQ59</f>
        <v>3.9508671761723235E-2</v>
      </c>
      <c r="D67" s="111">
        <f>compopeinc!AR59</f>
        <v>6.4746353732516582E-3</v>
      </c>
      <c r="E67" s="111">
        <f>compopeinc!AS59</f>
        <v>3.9386692408243107E-3</v>
      </c>
      <c r="F67" s="111">
        <f>compopeinc!AT59</f>
        <v>6.7779389573843218E-3</v>
      </c>
      <c r="G67" s="111">
        <f>compopeinc!AU59</f>
        <v>2.5608899280769037E-3</v>
      </c>
      <c r="H67" s="111">
        <f>compopeinc!AV59</f>
        <v>8.9216568949321215E-3</v>
      </c>
      <c r="I67" s="185">
        <f>compopeinc!AW59</f>
        <v>1.0051299925175235E-2</v>
      </c>
      <c r="J67" s="112">
        <f>compopeinc!AX59</f>
        <v>3.5703376808669418E-2</v>
      </c>
      <c r="K67" s="111">
        <f>compopeinc!AY59</f>
        <v>2.321830992877949E-2</v>
      </c>
      <c r="L67" s="111">
        <f>compopeinc!AZ59</f>
        <v>3.0782623369418616E-3</v>
      </c>
      <c r="M67" s="111">
        <f>compopeinc!BA59</f>
        <v>1.5615348949609142E-3</v>
      </c>
      <c r="N67" s="111">
        <f>compopeinc!BB59</f>
        <v>2.4788639902908471E-3</v>
      </c>
      <c r="O67" s="111">
        <f>compopeinc!BC59</f>
        <v>6.8852146796416491E-4</v>
      </c>
      <c r="P67" s="111">
        <f>compopeinc!BD59</f>
        <v>2.431207950205622E-3</v>
      </c>
      <c r="Q67" s="185">
        <f>compopeinc!BE59</f>
        <v>2.2466764035482031E-3</v>
      </c>
      <c r="R67" s="112">
        <f>compopeinc!BF59</f>
        <v>1.2022055016132072E-2</v>
      </c>
      <c r="S67" s="111">
        <f>compopeinc!BG59</f>
        <v>9.1858461128140334E-3</v>
      </c>
      <c r="T67" s="111">
        <f>compopeinc!BH59</f>
        <v>9.7774613212031625E-4</v>
      </c>
      <c r="U67" s="111">
        <f>compopeinc!BI59</f>
        <v>3.7091204903205721E-4</v>
      </c>
      <c r="V67" s="111">
        <f>compopeinc!BJ59</f>
        <v>8.289247227821761E-4</v>
      </c>
      <c r="W67" s="111">
        <f>compopeinc!BK59</f>
        <v>1.0739040071428008E-4</v>
      </c>
      <c r="X67" s="111">
        <f>compopeinc!BL59</f>
        <v>3.4839689350535461E-4</v>
      </c>
      <c r="Y67" s="172">
        <f>compopeinc!BM59</f>
        <v>2.0283883866950491E-4</v>
      </c>
      <c r="AA67" s="212"/>
      <c r="AB67" s="599">
        <f t="shared" si="0"/>
        <v>1.6979129213723354E-9</v>
      </c>
      <c r="AC67" s="599">
        <f t="shared" si="1"/>
        <v>-1.6402168512286153E-10</v>
      </c>
      <c r="AD67" s="599">
        <f t="shared" si="2"/>
        <v>-1.3350565097880462E-10</v>
      </c>
    </row>
    <row r="68" spans="1:30" x14ac:dyDescent="0.2">
      <c r="A68" s="107">
        <v>1971</v>
      </c>
      <c r="B68" s="106">
        <f>compopeinc!AP60</f>
        <v>7.8584242663055193E-2</v>
      </c>
      <c r="C68" s="105">
        <f>compopeinc!AQ60</f>
        <v>3.9407385811500717E-2</v>
      </c>
      <c r="D68" s="105">
        <f>compopeinc!AR60</f>
        <v>6.500386003267522E-3</v>
      </c>
      <c r="E68" s="105">
        <f>compopeinc!AS60</f>
        <v>3.8582308234822449E-3</v>
      </c>
      <c r="F68" s="105">
        <f>compopeinc!AT60</f>
        <v>6.9837011487834388E-3</v>
      </c>
      <c r="G68" s="105">
        <f>compopeinc!AU60</f>
        <v>2.3714860284087536E-3</v>
      </c>
      <c r="H68" s="105">
        <f>compopeinc!AV60</f>
        <v>9.1067216446623338E-3</v>
      </c>
      <c r="I68" s="183">
        <f>compopeinc!AW60</f>
        <v>1.0356328668444244E-2</v>
      </c>
      <c r="J68" s="106">
        <f>compopeinc!AX60</f>
        <v>3.5828962209052406E-2</v>
      </c>
      <c r="K68" s="105">
        <f>compopeinc!AY60</f>
        <v>2.3013969988824101E-2</v>
      </c>
      <c r="L68" s="105">
        <f>compopeinc!AZ60</f>
        <v>3.0644150749168375E-3</v>
      </c>
      <c r="M68" s="105">
        <f>compopeinc!BA60</f>
        <v>1.502214252056433E-3</v>
      </c>
      <c r="N68" s="105">
        <f>compopeinc!BB60</f>
        <v>2.7054769900587416E-3</v>
      </c>
      <c r="O68" s="105">
        <f>compopeinc!BC60</f>
        <v>6.2684014574188041E-4</v>
      </c>
      <c r="P68" s="105">
        <f>compopeinc!BD60</f>
        <v>2.4494085894219302E-3</v>
      </c>
      <c r="Q68" s="183">
        <f>compopeinc!BE60</f>
        <v>2.4666374673343989E-3</v>
      </c>
      <c r="R68" s="106">
        <f>compopeinc!BF60</f>
        <v>1.1973678432696033E-2</v>
      </c>
      <c r="S68" s="105">
        <f>compopeinc!BG60</f>
        <v>9.015951808578393E-3</v>
      </c>
      <c r="T68" s="105">
        <f>compopeinc!BH60</f>
        <v>9.6444236482495782E-4</v>
      </c>
      <c r="U68" s="105">
        <f>compopeinc!BI60</f>
        <v>3.5581740525980621E-4</v>
      </c>
      <c r="V68" s="105">
        <f>compopeinc!BJ60</f>
        <v>9.4959995914223327E-4</v>
      </c>
      <c r="W68" s="105">
        <f>compopeinc!BK60</f>
        <v>8.5922217817113733E-5</v>
      </c>
      <c r="X68" s="105">
        <f>compopeinc!BL60</f>
        <v>3.5916134345353562E-4</v>
      </c>
      <c r="Y68" s="134">
        <f>compopeinc!BM60</f>
        <v>2.4278340371725496E-4</v>
      </c>
      <c r="AA68" s="212"/>
      <c r="AB68" s="599">
        <f t="shared" si="0"/>
        <v>2.5345059384562774E-9</v>
      </c>
      <c r="AC68" s="599">
        <f t="shared" si="1"/>
        <v>-2.99301916584227E-10</v>
      </c>
      <c r="AD68" s="599">
        <f t="shared" si="2"/>
        <v>-7.0097261328783134E-11</v>
      </c>
    </row>
    <row r="69" spans="1:30" x14ac:dyDescent="0.2">
      <c r="A69" s="107">
        <v>1972</v>
      </c>
      <c r="B69" s="106">
        <f>compopeinc!AP61</f>
        <v>7.8076421295918408E-2</v>
      </c>
      <c r="C69" s="105">
        <f>compopeinc!AQ61</f>
        <v>3.9014819618387264E-2</v>
      </c>
      <c r="D69" s="105">
        <f>compopeinc!AR61</f>
        <v>6.2469080466200921E-3</v>
      </c>
      <c r="E69" s="105">
        <f>compopeinc!AS61</f>
        <v>3.8415516585388332E-3</v>
      </c>
      <c r="F69" s="105">
        <f>compopeinc!AT61</f>
        <v>6.8795287538705452E-3</v>
      </c>
      <c r="G69" s="105">
        <f>compopeinc!AU61</f>
        <v>2.3597844809373214E-3</v>
      </c>
      <c r="H69" s="105">
        <f>compopeinc!AV61</f>
        <v>9.3120815491191892E-3</v>
      </c>
      <c r="I69" s="183">
        <f>compopeinc!AW61</f>
        <v>1.0421746074605475E-2</v>
      </c>
      <c r="J69" s="106">
        <f>compopeinc!AX61</f>
        <v>3.5427352235274157E-2</v>
      </c>
      <c r="K69" s="105">
        <f>compopeinc!AY61</f>
        <v>2.2461179204583459E-2</v>
      </c>
      <c r="L69" s="105">
        <f>compopeinc!AZ61</f>
        <v>2.9299725272728949E-3</v>
      </c>
      <c r="M69" s="105">
        <f>compopeinc!BA61</f>
        <v>1.5108788387685479E-3</v>
      </c>
      <c r="N69" s="105">
        <f>compopeinc!BB61</f>
        <v>2.7070575272887254E-3</v>
      </c>
      <c r="O69" s="105">
        <f>compopeinc!BC61</f>
        <v>6.3619021716476709E-4</v>
      </c>
      <c r="P69" s="105">
        <f>compopeinc!BD61</f>
        <v>2.5384714285389006E-3</v>
      </c>
      <c r="Q69" s="183">
        <f>compopeinc!BE61</f>
        <v>2.6436035023523889E-3</v>
      </c>
      <c r="R69" s="106">
        <f>compopeinc!BF61</f>
        <v>1.1754076071156305E-2</v>
      </c>
      <c r="S69" s="105">
        <f>compopeinc!BG61</f>
        <v>8.7399137066768162E-3</v>
      </c>
      <c r="T69" s="105">
        <f>compopeinc!BH61</f>
        <v>9.1338719936284729E-4</v>
      </c>
      <c r="U69" s="105">
        <f>compopeinc!BI61</f>
        <v>3.4879482483307633E-4</v>
      </c>
      <c r="V69" s="105">
        <f>compopeinc!BJ61</f>
        <v>9.2841728583437089E-4</v>
      </c>
      <c r="W69" s="105">
        <f>compopeinc!BK61</f>
        <v>9.4208399235462537E-5</v>
      </c>
      <c r="X69" s="105">
        <f>compopeinc!BL61</f>
        <v>4.0763292888568441E-4</v>
      </c>
      <c r="Y69" s="134">
        <f>compopeinc!BM61</f>
        <v>3.2172198827906402E-4</v>
      </c>
      <c r="AA69" s="212"/>
      <c r="AB69" s="599">
        <f t="shared" si="0"/>
        <v>1.1138396871501755E-9</v>
      </c>
      <c r="AC69" s="599">
        <f t="shared" si="1"/>
        <v>-1.0106955272703999E-9</v>
      </c>
      <c r="AD69" s="599">
        <f t="shared" si="2"/>
        <v>-2.6195101643367025E-10</v>
      </c>
    </row>
    <row r="70" spans="1:30" x14ac:dyDescent="0.2">
      <c r="A70" s="107">
        <v>1973</v>
      </c>
      <c r="B70" s="106">
        <f>compopeinc!AP62</f>
        <v>7.5851654404232249E-2</v>
      </c>
      <c r="C70" s="105">
        <f>compopeinc!AQ62</f>
        <v>3.5746428552101861E-2</v>
      </c>
      <c r="D70" s="105">
        <f>compopeinc!AR62</f>
        <v>6.5948179078318958E-3</v>
      </c>
      <c r="E70" s="105">
        <f>compopeinc!AS62</f>
        <v>3.5834422445226721E-3</v>
      </c>
      <c r="F70" s="105">
        <f>compopeinc!AT62</f>
        <v>6.9434311595841791E-3</v>
      </c>
      <c r="G70" s="105">
        <f>compopeinc!AU62</f>
        <v>2.4722852567347076E-3</v>
      </c>
      <c r="H70" s="105">
        <f>compopeinc!AV62</f>
        <v>9.6808858577880647E-3</v>
      </c>
      <c r="I70" s="183">
        <f>compopeinc!AW62</f>
        <v>1.083036438775972E-2</v>
      </c>
      <c r="J70" s="106">
        <f>compopeinc!AX62</f>
        <v>3.4013119015980919E-2</v>
      </c>
      <c r="K70" s="105">
        <f>compopeinc!AY62</f>
        <v>2.0421694388687683E-2</v>
      </c>
      <c r="L70" s="105">
        <f>compopeinc!AZ62</f>
        <v>3.1009234505292582E-3</v>
      </c>
      <c r="M70" s="105">
        <f>compopeinc!BA62</f>
        <v>1.3616328695631452E-3</v>
      </c>
      <c r="N70" s="105">
        <f>compopeinc!BB62</f>
        <v>2.7644778920858926E-3</v>
      </c>
      <c r="O70" s="105">
        <f>compopeinc!BC62</f>
        <v>6.7711794264369018E-4</v>
      </c>
      <c r="P70" s="105">
        <f>compopeinc!BD62</f>
        <v>2.7637861218392022E-3</v>
      </c>
      <c r="Q70" s="183">
        <f>compopeinc!BE62</f>
        <v>2.9234874391315603E-3</v>
      </c>
      <c r="R70" s="106">
        <f>compopeinc!BF62</f>
        <v>1.0977496178838919E-2</v>
      </c>
      <c r="S70" s="105">
        <f>compopeinc!BG62</f>
        <v>7.7833619166653989E-3</v>
      </c>
      <c r="T70" s="105">
        <f>compopeinc!BH62</f>
        <v>9.7295481370138215E-4</v>
      </c>
      <c r="U70" s="105">
        <f>compopeinc!BI62</f>
        <v>3.1076310997651957E-4</v>
      </c>
      <c r="V70" s="105">
        <f>compopeinc!BJ62</f>
        <v>9.3825889807774843E-4</v>
      </c>
      <c r="W70" s="105">
        <f>compopeinc!BK62</f>
        <v>1.0225630953608622E-4</v>
      </c>
      <c r="X70" s="105">
        <f>compopeinc!BL62</f>
        <v>4.3674168756717468E-4</v>
      </c>
      <c r="Y70" s="134">
        <f>compopeinc!BM62</f>
        <v>4.3315970013731121E-4</v>
      </c>
      <c r="AA70" s="212"/>
      <c r="AB70" s="599">
        <f t="shared" si="0"/>
        <v>-9.6209085143073025E-10</v>
      </c>
      <c r="AC70" s="599">
        <f t="shared" si="1"/>
        <v>-1.088499512746921E-9</v>
      </c>
      <c r="AD70" s="599">
        <f t="shared" si="2"/>
        <v>-2.5682270199389734E-10</v>
      </c>
    </row>
    <row r="71" spans="1:30" x14ac:dyDescent="0.2">
      <c r="A71" s="107">
        <v>1974</v>
      </c>
      <c r="B71" s="106">
        <f>compopeinc!AP63</f>
        <v>7.3597097246306475E-2</v>
      </c>
      <c r="C71" s="105">
        <f>compopeinc!AQ63</f>
        <v>3.128823810141057E-2</v>
      </c>
      <c r="D71" s="105">
        <f>compopeinc!AR63</f>
        <v>7.1399239088183464E-3</v>
      </c>
      <c r="E71" s="105">
        <f>compopeinc!AS63</f>
        <v>3.5414343727362407E-3</v>
      </c>
      <c r="F71" s="105">
        <f>compopeinc!AT63</f>
        <v>7.3017085525464154E-3</v>
      </c>
      <c r="G71" s="105">
        <f>compopeinc!AU63</f>
        <v>2.7141799262060395E-3</v>
      </c>
      <c r="H71" s="105">
        <f>compopeinc!AV63</f>
        <v>1.0574603574996256E-2</v>
      </c>
      <c r="I71" s="183">
        <f>compopeinc!AW63</f>
        <v>1.103700774044295E-2</v>
      </c>
      <c r="J71" s="106">
        <f>compopeinc!AX63</f>
        <v>3.2786675834131529E-2</v>
      </c>
      <c r="K71" s="105">
        <f>compopeinc!AY63</f>
        <v>1.8073348650261778E-2</v>
      </c>
      <c r="L71" s="105">
        <f>compopeinc!AZ63</f>
        <v>3.3507094027982465E-3</v>
      </c>
      <c r="M71" s="105">
        <f>compopeinc!BA63</f>
        <v>1.3265291429085391E-3</v>
      </c>
      <c r="N71" s="105">
        <f>compopeinc!BB63</f>
        <v>2.943135631330307E-3</v>
      </c>
      <c r="O71" s="105">
        <f>compopeinc!BC63</f>
        <v>7.9441684177083971E-4</v>
      </c>
      <c r="P71" s="105">
        <f>compopeinc!BD63</f>
        <v>3.1209354301569773E-3</v>
      </c>
      <c r="Q71" s="183">
        <f>compopeinc!BE63</f>
        <v>3.1776004376860363E-3</v>
      </c>
      <c r="R71" s="106">
        <f>compopeinc!BF63</f>
        <v>1.058458345244162E-2</v>
      </c>
      <c r="S71" s="105">
        <f>compopeinc!BG63</f>
        <v>6.9621895023743718E-3</v>
      </c>
      <c r="T71" s="105">
        <f>compopeinc!BH63</f>
        <v>1.0616244655842141E-3</v>
      </c>
      <c r="U71" s="105">
        <f>compopeinc!BI63</f>
        <v>3.0144061177066195E-4</v>
      </c>
      <c r="V71" s="105">
        <f>compopeinc!BJ63</f>
        <v>1.034076516657656E-3</v>
      </c>
      <c r="W71" s="105">
        <f>compopeinc!BK63</f>
        <v>1.5149874510561601E-4</v>
      </c>
      <c r="X71" s="105">
        <f>compopeinc!BL63</f>
        <v>5.0544853625322198E-4</v>
      </c>
      <c r="Y71" s="134">
        <f>compopeinc!BM63</f>
        <v>5.6830557796012135E-4</v>
      </c>
      <c r="AA71" s="212"/>
      <c r="AB71" s="599">
        <f t="shared" si="0"/>
        <v>1.0691496576953341E-9</v>
      </c>
      <c r="AC71" s="599">
        <f t="shared" si="1"/>
        <v>2.9721880512312282E-10</v>
      </c>
      <c r="AD71" s="599">
        <f t="shared" si="2"/>
        <v>-5.0326424277935544E-10</v>
      </c>
    </row>
    <row r="72" spans="1:30" x14ac:dyDescent="0.2">
      <c r="A72" s="107">
        <v>1975</v>
      </c>
      <c r="B72" s="106">
        <f>compopeinc!AP64</f>
        <v>7.300587590745522E-2</v>
      </c>
      <c r="C72" s="105">
        <f>compopeinc!AQ64</f>
        <v>3.0126777908009217E-2</v>
      </c>
      <c r="D72" s="105">
        <f>compopeinc!AR64</f>
        <v>6.9449805376238238E-3</v>
      </c>
      <c r="E72" s="105">
        <f>compopeinc!AS64</f>
        <v>3.5661179899373341E-3</v>
      </c>
      <c r="F72" s="105">
        <f>compopeinc!AT64</f>
        <v>7.7052963570523048E-3</v>
      </c>
      <c r="G72" s="105">
        <f>compopeinc!AU64</f>
        <v>2.5815038654263267E-3</v>
      </c>
      <c r="H72" s="105">
        <f>compopeinc!AV64</f>
        <v>1.0905939816658048E-2</v>
      </c>
      <c r="I72" s="183">
        <f>compopeinc!AW64</f>
        <v>1.1175256888086018E-2</v>
      </c>
      <c r="J72" s="106">
        <f>compopeinc!AX64</f>
        <v>3.2629709018635822E-2</v>
      </c>
      <c r="K72" s="105">
        <f>compopeinc!AY64</f>
        <v>1.7380818339418624E-2</v>
      </c>
      <c r="L72" s="105">
        <f>compopeinc!AZ64</f>
        <v>3.1876095357972756E-3</v>
      </c>
      <c r="M72" s="105">
        <f>compopeinc!BA64</f>
        <v>1.3340944481596284E-3</v>
      </c>
      <c r="N72" s="105">
        <f>compopeinc!BB64</f>
        <v>3.1996961499247689E-3</v>
      </c>
      <c r="O72" s="105">
        <f>compopeinc!BC64</f>
        <v>8.9702057512752731E-4</v>
      </c>
      <c r="P72" s="105">
        <f>compopeinc!BD64</f>
        <v>3.243937393471859E-3</v>
      </c>
      <c r="Q72" s="183">
        <f>compopeinc!BE64</f>
        <v>3.3865330481282581E-3</v>
      </c>
      <c r="R72" s="106">
        <f>compopeinc!BF64</f>
        <v>1.0823367848644239E-2</v>
      </c>
      <c r="S72" s="105">
        <f>compopeinc!BG64</f>
        <v>6.9032067096124194E-3</v>
      </c>
      <c r="T72" s="105">
        <f>compopeinc!BH64</f>
        <v>1.0403498148983375E-3</v>
      </c>
      <c r="U72" s="105">
        <f>compopeinc!BI64</f>
        <v>3.1787474056858486E-4</v>
      </c>
      <c r="V72" s="105">
        <f>compopeinc!BJ64</f>
        <v>1.1814913200567378E-3</v>
      </c>
      <c r="W72" s="105">
        <f>compopeinc!BK64</f>
        <v>1.8928813957179436E-4</v>
      </c>
      <c r="X72" s="105">
        <f>compopeinc!BL64</f>
        <v>5.4341389119052304E-4</v>
      </c>
      <c r="Y72" s="134">
        <f>compopeinc!BM64</f>
        <v>6.4774358309340678E-4</v>
      </c>
      <c r="AA72" s="212"/>
      <c r="AB72" s="599">
        <f t="shared" si="0"/>
        <v>2.5446621476632458E-9</v>
      </c>
      <c r="AC72" s="599">
        <f t="shared" si="1"/>
        <v>-4.7139211978297624E-10</v>
      </c>
      <c r="AD72" s="599">
        <f t="shared" si="2"/>
        <v>-3.5034756519503052E-10</v>
      </c>
    </row>
    <row r="73" spans="1:30" x14ac:dyDescent="0.2">
      <c r="A73" s="107">
        <v>1976</v>
      </c>
      <c r="B73" s="106">
        <f>compopeinc!AP65</f>
        <v>7.3067510118612233E-2</v>
      </c>
      <c r="C73" s="105">
        <f>compopeinc!AQ65</f>
        <v>3.1254025516609829E-2</v>
      </c>
      <c r="D73" s="105">
        <f>compopeinc!AR65</f>
        <v>6.4925762907922513E-3</v>
      </c>
      <c r="E73" s="105">
        <f>compopeinc!AS65</f>
        <v>3.4727743413798806E-3</v>
      </c>
      <c r="F73" s="105">
        <f>compopeinc!AT65</f>
        <v>7.370116530191595E-3</v>
      </c>
      <c r="G73" s="105">
        <f>compopeinc!AU65</f>
        <v>2.4651383852608288E-3</v>
      </c>
      <c r="H73" s="105">
        <f>compopeinc!AV65</f>
        <v>1.1141054154647166E-2</v>
      </c>
      <c r="I73" s="183">
        <f>compopeinc!AW65</f>
        <v>1.0871822160244961E-2</v>
      </c>
      <c r="J73" s="106">
        <f>compopeinc!AX65</f>
        <v>3.2754139806669968E-2</v>
      </c>
      <c r="K73" s="105">
        <f>compopeinc!AY65</f>
        <v>1.8083406981634909E-2</v>
      </c>
      <c r="L73" s="105">
        <f>compopeinc!AZ65</f>
        <v>2.9454316294092592E-3</v>
      </c>
      <c r="M73" s="105">
        <f>compopeinc!BA65</f>
        <v>1.3597173979867233E-3</v>
      </c>
      <c r="N73" s="105">
        <f>compopeinc!BB65</f>
        <v>2.9700574419149195E-3</v>
      </c>
      <c r="O73" s="105">
        <f>compopeinc!BC65</f>
        <v>6.9177934181130496E-4</v>
      </c>
      <c r="P73" s="105">
        <f>compopeinc!BD65</f>
        <v>3.3690400494668731E-3</v>
      </c>
      <c r="Q73" s="183">
        <f>compopeinc!BE65</f>
        <v>3.3347056525683386E-3</v>
      </c>
      <c r="R73" s="106">
        <f>compopeinc!BF65</f>
        <v>1.0935342343437071E-2</v>
      </c>
      <c r="S73" s="105">
        <f>compopeinc!BG65</f>
        <v>7.2553929090100056E-3</v>
      </c>
      <c r="T73" s="105">
        <f>compopeinc!BH65</f>
        <v>9.8890586228556716E-4</v>
      </c>
      <c r="U73" s="105">
        <f>compopeinc!BI65</f>
        <v>3.3080563785721061E-4</v>
      </c>
      <c r="V73" s="105">
        <f>compopeinc!BJ65</f>
        <v>1.0487434384501282E-3</v>
      </c>
      <c r="W73" s="105">
        <f>compopeinc!BK65</f>
        <v>9.2658025200597488E-5</v>
      </c>
      <c r="X73" s="105">
        <f>compopeinc!BL65</f>
        <v>5.7406667031218697E-4</v>
      </c>
      <c r="Y73" s="134">
        <f>compopeinc!BM65</f>
        <v>6.4477015620920347E-4</v>
      </c>
      <c r="AA73" s="212"/>
      <c r="AB73" s="599">
        <f t="shared" si="0"/>
        <v>2.7394857216034296E-9</v>
      </c>
      <c r="AC73" s="599">
        <f t="shared" si="1"/>
        <v>1.3118776412412991E-9</v>
      </c>
      <c r="AD73" s="599">
        <f t="shared" si="2"/>
        <v>-3.5588782962281407E-10</v>
      </c>
    </row>
    <row r="74" spans="1:30" x14ac:dyDescent="0.2">
      <c r="A74" s="107">
        <v>1977</v>
      </c>
      <c r="B74" s="106">
        <f>compopeinc!AP66</f>
        <v>7.367729991439198E-2</v>
      </c>
      <c r="C74" s="105">
        <f>compopeinc!AQ66</f>
        <v>3.156914011704437E-2</v>
      </c>
      <c r="D74" s="105">
        <f>compopeinc!AR66</f>
        <v>6.4705938398103291E-3</v>
      </c>
      <c r="E74" s="105">
        <f>compopeinc!AS66</f>
        <v>3.4965237412028088E-3</v>
      </c>
      <c r="F74" s="105">
        <f>compopeinc!AT66</f>
        <v>7.2195251393645243E-3</v>
      </c>
      <c r="G74" s="105">
        <f>compopeinc!AU66</f>
        <v>2.7920849301315762E-3</v>
      </c>
      <c r="H74" s="105">
        <f>compopeinc!AV66</f>
        <v>1.1427728501524993E-2</v>
      </c>
      <c r="I74" s="183">
        <f>compopeinc!AW66</f>
        <v>1.0701703032064656E-2</v>
      </c>
      <c r="J74" s="106">
        <f>compopeinc!AX66</f>
        <v>3.3096966757337754E-2</v>
      </c>
      <c r="K74" s="105">
        <f>compopeinc!AY66</f>
        <v>1.8273451923531248E-2</v>
      </c>
      <c r="L74" s="105">
        <f>compopeinc!AZ66</f>
        <v>2.9984122459961078E-3</v>
      </c>
      <c r="M74" s="105">
        <f>compopeinc!BA66</f>
        <v>1.4249959134703498E-3</v>
      </c>
      <c r="N74" s="105">
        <f>compopeinc!BB66</f>
        <v>2.895272836337448E-3</v>
      </c>
      <c r="O74" s="105">
        <f>compopeinc!BC66</f>
        <v>7.3442863462713781E-4</v>
      </c>
      <c r="P74" s="105">
        <f>compopeinc!BD66</f>
        <v>3.4265275838752367E-3</v>
      </c>
      <c r="Q74" s="183">
        <f>compopeinc!BE66</f>
        <v>3.3438770750710764E-3</v>
      </c>
      <c r="R74" s="106">
        <f>compopeinc!BF66</f>
        <v>1.1073625514727681E-2</v>
      </c>
      <c r="S74" s="105">
        <f>compopeinc!BG66</f>
        <v>7.3390187034283461E-3</v>
      </c>
      <c r="T74" s="105">
        <f>compopeinc!BH66</f>
        <v>1.0045333168270266E-3</v>
      </c>
      <c r="U74" s="105">
        <f>compopeinc!BI66</f>
        <v>3.5151956202704687E-4</v>
      </c>
      <c r="V74" s="105">
        <f>compopeinc!BJ66</f>
        <v>1.0140665265520737E-3</v>
      </c>
      <c r="W74" s="105">
        <f>compopeinc!BK66</f>
        <v>8.9189787812487924E-5</v>
      </c>
      <c r="X74" s="105">
        <f>compopeinc!BL66</f>
        <v>5.9169233122194733E-4</v>
      </c>
      <c r="Y74" s="134">
        <f>compopeinc!BM66</f>
        <v>6.836049622379938E-4</v>
      </c>
      <c r="AA74" s="212"/>
      <c r="AB74" s="599">
        <f t="shared" si="0"/>
        <v>6.1324872957513321E-10</v>
      </c>
      <c r="AC74" s="599">
        <f t="shared" si="1"/>
        <v>5.4442914759755823E-10</v>
      </c>
      <c r="AD74" s="599">
        <f t="shared" si="2"/>
        <v>3.2462075909289734E-10</v>
      </c>
    </row>
    <row r="75" spans="1:30" x14ac:dyDescent="0.2">
      <c r="A75" s="107">
        <v>1978</v>
      </c>
      <c r="B75" s="106">
        <f>compopeinc!AP67</f>
        <v>7.4264330416329738E-2</v>
      </c>
      <c r="C75" s="105">
        <f>compopeinc!AQ67</f>
        <v>3.0859456884531955E-2</v>
      </c>
      <c r="D75" s="105">
        <f>compopeinc!AR67</f>
        <v>6.8939962796974244E-3</v>
      </c>
      <c r="E75" s="105">
        <f>compopeinc!AS67</f>
        <v>3.2431603390812892E-3</v>
      </c>
      <c r="F75" s="105">
        <f>compopeinc!AT67</f>
        <v>7.2957338047109355E-3</v>
      </c>
      <c r="G75" s="105">
        <f>compopeinc!AU67</f>
        <v>3.2436022498627173E-3</v>
      </c>
      <c r="H75" s="105">
        <f>compopeinc!AV67</f>
        <v>1.2063267244502752E-2</v>
      </c>
      <c r="I75" s="183">
        <f>compopeinc!AW67</f>
        <v>1.066511411182869E-2</v>
      </c>
      <c r="J75" s="106">
        <f>compopeinc!AX67</f>
        <v>3.3884528431783245E-2</v>
      </c>
      <c r="K75" s="105">
        <f>compopeinc!AY67</f>
        <v>1.8124870862613607E-2</v>
      </c>
      <c r="L75" s="105">
        <f>compopeinc!AZ67</f>
        <v>3.2769146049164812E-3</v>
      </c>
      <c r="M75" s="105">
        <f>compopeinc!BA67</f>
        <v>1.3467933077649678E-3</v>
      </c>
      <c r="N75" s="105">
        <f>compopeinc!BB67</f>
        <v>3.1308957343610527E-3</v>
      </c>
      <c r="O75" s="105">
        <f>compopeinc!BC67</f>
        <v>8.4082250567557582E-4</v>
      </c>
      <c r="P75" s="105">
        <f>compopeinc!BD67</f>
        <v>3.6768310038556404E-3</v>
      </c>
      <c r="Q75" s="183">
        <f>compopeinc!BE67</f>
        <v>3.4873995789061968E-3</v>
      </c>
      <c r="R75" s="106">
        <f>compopeinc!BF67</f>
        <v>1.1543021504412554E-2</v>
      </c>
      <c r="S75" s="105">
        <f>compopeinc!BG67</f>
        <v>7.3139963971891597E-3</v>
      </c>
      <c r="T75" s="105">
        <f>compopeinc!BH67</f>
        <v>1.1269100510480049E-3</v>
      </c>
      <c r="U75" s="105">
        <f>compopeinc!BI67</f>
        <v>3.2841330308644158E-4</v>
      </c>
      <c r="V75" s="105">
        <f>compopeinc!BJ67</f>
        <v>1.2257650417455863E-3</v>
      </c>
      <c r="W75" s="105">
        <f>compopeinc!BK67</f>
        <v>1.300494443009267E-4</v>
      </c>
      <c r="X75" s="105">
        <f>compopeinc!BL67</f>
        <v>6.5267887274997967E-4</v>
      </c>
      <c r="Y75" s="134">
        <f>compopeinc!BM67</f>
        <v>7.6520797980745724E-4</v>
      </c>
      <c r="AA75" s="212"/>
      <c r="AB75" s="599">
        <f t="shared" ref="AB75:AB110" si="3">B75-SUM(C75:I75)</f>
        <v>-4.9788602407563332E-10</v>
      </c>
      <c r="AC75" s="599">
        <f t="shared" ref="AC75:AC110" si="4">J75-SUM(K75:Q75)</f>
        <v>8.3368972142450204E-10</v>
      </c>
      <c r="AD75" s="599">
        <f t="shared" ref="AD75:AD116" si="5">R75-SUM(S75:Y75)</f>
        <v>4.144849984066834E-10</v>
      </c>
    </row>
    <row r="76" spans="1:30" x14ac:dyDescent="0.2">
      <c r="A76" s="110">
        <v>1979</v>
      </c>
      <c r="B76" s="109">
        <f>compopeinc!AP68</f>
        <v>7.765524834394455E-2</v>
      </c>
      <c r="C76" s="108">
        <f>compopeinc!AQ68</f>
        <v>3.1304709613323212E-2</v>
      </c>
      <c r="D76" s="108">
        <f>compopeinc!AR68</f>
        <v>8.0691441689850762E-3</v>
      </c>
      <c r="E76" s="108">
        <f>compopeinc!AS68</f>
        <v>3.2445517717860639E-3</v>
      </c>
      <c r="F76" s="108">
        <f>compopeinc!AT68</f>
        <v>7.7765937894582748E-3</v>
      </c>
      <c r="G76" s="108">
        <f>compopeinc!AU68</f>
        <v>3.6560535372700542E-3</v>
      </c>
      <c r="H76" s="108">
        <f>compopeinc!AV68</f>
        <v>1.272907714697857E-2</v>
      </c>
      <c r="I76" s="184">
        <f>compopeinc!AW68</f>
        <v>1.0875118126968401E-2</v>
      </c>
      <c r="J76" s="109">
        <f>compopeinc!AX68</f>
        <v>3.6744199693202972E-2</v>
      </c>
      <c r="K76" s="108">
        <f>compopeinc!AY68</f>
        <v>1.8871916458010674E-2</v>
      </c>
      <c r="L76" s="108">
        <f>compopeinc!AZ68</f>
        <v>3.8545233437616844E-3</v>
      </c>
      <c r="M76" s="108">
        <f>compopeinc!BA68</f>
        <v>1.3379469164647162E-3</v>
      </c>
      <c r="N76" s="108">
        <f>compopeinc!BB68</f>
        <v>3.8101307582110167E-3</v>
      </c>
      <c r="O76" s="108">
        <f>compopeinc!BC68</f>
        <v>1.0405181092210114E-3</v>
      </c>
      <c r="P76" s="108">
        <f>compopeinc!BD68</f>
        <v>3.9964459892935546E-3</v>
      </c>
      <c r="Q76" s="184">
        <f>compopeinc!BE68</f>
        <v>3.8327165357195346E-3</v>
      </c>
      <c r="R76" s="109">
        <f>compopeinc!BF68</f>
        <v>1.3071871362626553E-2</v>
      </c>
      <c r="S76" s="108">
        <f>compopeinc!BG68</f>
        <v>7.832665927708149E-3</v>
      </c>
      <c r="T76" s="108">
        <f>compopeinc!BH68</f>
        <v>1.3183957617002307E-3</v>
      </c>
      <c r="U76" s="108">
        <f>compopeinc!BI68</f>
        <v>3.2930816450971179E-4</v>
      </c>
      <c r="V76" s="108">
        <f>compopeinc!BJ68</f>
        <v>1.7662950558587909E-3</v>
      </c>
      <c r="W76" s="108">
        <f>compopeinc!BK68</f>
        <v>1.8531731075199787E-4</v>
      </c>
      <c r="X76" s="108">
        <f>compopeinc!BL68</f>
        <v>7.2929159492440918E-4</v>
      </c>
      <c r="Y76" s="138">
        <f>compopeinc!BM68</f>
        <v>9.1059732889453484E-4</v>
      </c>
      <c r="AA76" s="212"/>
      <c r="AB76" s="599">
        <f t="shared" si="3"/>
        <v>1.8917489796876907E-10</v>
      </c>
      <c r="AC76" s="599">
        <f t="shared" si="4"/>
        <v>1.5825207810848951E-9</v>
      </c>
      <c r="AD76" s="599">
        <f t="shared" si="5"/>
        <v>2.1827872842550278E-10</v>
      </c>
    </row>
    <row r="77" spans="1:30" x14ac:dyDescent="0.2">
      <c r="A77" s="107">
        <v>1980</v>
      </c>
      <c r="B77" s="106">
        <f>compopeinc!AP69</f>
        <v>7.4076279997825623E-2</v>
      </c>
      <c r="C77" s="105">
        <f>compopeinc!AQ69</f>
        <v>2.5789873674511909E-2</v>
      </c>
      <c r="D77" s="105">
        <f>compopeinc!AR69</f>
        <v>9.4214320997707546E-3</v>
      </c>
      <c r="E77" s="105">
        <f>compopeinc!AS69</f>
        <v>3.5863008815795183E-3</v>
      </c>
      <c r="F77" s="105">
        <f>compopeinc!AT69</f>
        <v>7.0589915849268436E-3</v>
      </c>
      <c r="G77" s="105">
        <f>compopeinc!AU69</f>
        <v>4.0188232960645109E-3</v>
      </c>
      <c r="H77" s="105">
        <f>compopeinc!AV69</f>
        <v>1.4665063539143526E-2</v>
      </c>
      <c r="I77" s="183">
        <f>compopeinc!AW69</f>
        <v>9.5357964061239132E-3</v>
      </c>
      <c r="J77" s="106">
        <f>compopeinc!AX69</f>
        <v>3.4347224980592728E-2</v>
      </c>
      <c r="K77" s="105">
        <f>compopeinc!AY69</f>
        <v>1.515653170645237E-2</v>
      </c>
      <c r="L77" s="105">
        <f>compopeinc!AZ69</f>
        <v>4.5621754725289065E-3</v>
      </c>
      <c r="M77" s="105">
        <f>compopeinc!BA69</f>
        <v>1.5255212492775172E-3</v>
      </c>
      <c r="N77" s="105">
        <f>compopeinc!BB69</f>
        <v>3.5257101990282536E-3</v>
      </c>
      <c r="O77" s="105">
        <f>compopeinc!BC69</f>
        <v>1.0961650732497219E-3</v>
      </c>
      <c r="P77" s="105">
        <f>compopeinc!BD69</f>
        <v>4.7939739947448828E-3</v>
      </c>
      <c r="Q77" s="183">
        <f>compopeinc!BE69</f>
        <v>3.6871481948057777E-3</v>
      </c>
      <c r="R77" s="106">
        <f>compopeinc!BF69</f>
        <v>1.1760076507925987E-2</v>
      </c>
      <c r="S77" s="105">
        <f>compopeinc!BG69</f>
        <v>6.0577425174415112E-3</v>
      </c>
      <c r="T77" s="105">
        <f>compopeinc!BH69</f>
        <v>1.5948315249261213E-3</v>
      </c>
      <c r="U77" s="105">
        <f>compopeinc!BI69</f>
        <v>3.8130587017803919E-4</v>
      </c>
      <c r="V77" s="105">
        <f>compopeinc!BJ69</f>
        <v>1.5890335198491812E-3</v>
      </c>
      <c r="W77" s="105">
        <f>compopeinc!BK69</f>
        <v>2.4737871035540593E-4</v>
      </c>
      <c r="X77" s="105">
        <f>compopeinc!BL69</f>
        <v>9.1646153171264411E-4</v>
      </c>
      <c r="Y77" s="134">
        <f>compopeinc!BM69</f>
        <v>9.7332243374016292E-4</v>
      </c>
      <c r="AA77" s="212"/>
      <c r="AB77" s="599">
        <f t="shared" si="3"/>
        <v>-1.4842953532934189E-9</v>
      </c>
      <c r="AC77" s="599">
        <f t="shared" si="4"/>
        <v>-9.0949470177292824E-10</v>
      </c>
      <c r="AD77" s="599">
        <f t="shared" si="5"/>
        <v>3.9972292142920196E-10</v>
      </c>
    </row>
    <row r="78" spans="1:30" x14ac:dyDescent="0.2">
      <c r="A78" s="107">
        <v>1981</v>
      </c>
      <c r="B78" s="106">
        <f>compopeinc!AP70</f>
        <v>7.6143831014633179E-2</v>
      </c>
      <c r="C78" s="105">
        <f>compopeinc!AQ70</f>
        <v>2.5399960577487946E-2</v>
      </c>
      <c r="D78" s="105">
        <f>compopeinc!AR70</f>
        <v>1.100940715696197E-2</v>
      </c>
      <c r="E78" s="105">
        <f>compopeinc!AS70</f>
        <v>4.563144117128104E-3</v>
      </c>
      <c r="F78" s="105">
        <f>compopeinc!AT70</f>
        <v>6.9860643707215786E-3</v>
      </c>
      <c r="G78" s="105">
        <f>compopeinc!AU70</f>
        <v>4.6410054783336818E-3</v>
      </c>
      <c r="H78" s="105">
        <f>compopeinc!AV70</f>
        <v>1.4705583382469222E-2</v>
      </c>
      <c r="I78" s="183">
        <f>compopeinc!AW70</f>
        <v>8.8386641125412727E-3</v>
      </c>
      <c r="J78" s="106">
        <f>compopeinc!AX70</f>
        <v>3.5627108067274094E-2</v>
      </c>
      <c r="K78" s="105">
        <f>compopeinc!AY70</f>
        <v>1.4923487789928913E-2</v>
      </c>
      <c r="L78" s="105">
        <f>compopeinc!AZ70</f>
        <v>5.5923767540662084E-3</v>
      </c>
      <c r="M78" s="105">
        <f>compopeinc!BA70</f>
        <v>2.0762003987329081E-3</v>
      </c>
      <c r="N78" s="105">
        <f>compopeinc!BB70</f>
        <v>3.5620003473013639E-3</v>
      </c>
      <c r="O78" s="105">
        <f>compopeinc!BC70</f>
        <v>1.3474394927470712E-3</v>
      </c>
      <c r="P78" s="105">
        <f>compopeinc!BD70</f>
        <v>4.6531359980212369E-3</v>
      </c>
      <c r="Q78" s="183">
        <f>compopeinc!BE70</f>
        <v>3.4724655711693849E-3</v>
      </c>
      <c r="R78" s="106">
        <f>compopeinc!BF70</f>
        <v>1.2325779534876347E-2</v>
      </c>
      <c r="S78" s="105">
        <f>compopeinc!BG70</f>
        <v>5.9618633240461349E-3</v>
      </c>
      <c r="T78" s="105">
        <f>compopeinc!BH70</f>
        <v>1.9925276324102015E-3</v>
      </c>
      <c r="U78" s="105">
        <f>compopeinc!BI70</f>
        <v>6.1700773039774504E-4</v>
      </c>
      <c r="V78" s="105">
        <f>compopeinc!BJ70</f>
        <v>1.6384318005293608E-3</v>
      </c>
      <c r="W78" s="105">
        <f>compopeinc!BK70</f>
        <v>2.3246116870723199E-4</v>
      </c>
      <c r="X78" s="105">
        <f>compopeinc!BL70</f>
        <v>9.0611979204250519E-4</v>
      </c>
      <c r="Y78" s="134">
        <f>compopeinc!BM70</f>
        <v>9.7736775068487476E-4</v>
      </c>
      <c r="AA78" s="212"/>
      <c r="AB78" s="599">
        <f t="shared" si="3"/>
        <v>1.8189894035458565E-9</v>
      </c>
      <c r="AC78" s="599">
        <f t="shared" si="4"/>
        <v>1.7153070075437427E-9</v>
      </c>
      <c r="AD78" s="599">
        <f t="shared" si="5"/>
        <v>3.3605829230509698E-10</v>
      </c>
    </row>
    <row r="79" spans="1:30" x14ac:dyDescent="0.2">
      <c r="A79" s="107">
        <v>1982</v>
      </c>
      <c r="B79" s="106">
        <f>compopeinc!AP71</f>
        <v>7.9879492521286011E-2</v>
      </c>
      <c r="C79" s="105">
        <f>compopeinc!AQ71</f>
        <v>2.5143414735794067E-2</v>
      </c>
      <c r="D79" s="105">
        <f>compopeinc!AR71</f>
        <v>1.2627988500753418E-2</v>
      </c>
      <c r="E79" s="105">
        <f>compopeinc!AS71</f>
        <v>5.1878426456823945E-3</v>
      </c>
      <c r="F79" s="105">
        <f>compopeinc!AT71</f>
        <v>6.7093316465616226E-3</v>
      </c>
      <c r="G79" s="105">
        <f>compopeinc!AU71</f>
        <v>6.3938880048226565E-3</v>
      </c>
      <c r="H79" s="105">
        <f>compopeinc!AV71</f>
        <v>1.5906381221794722E-2</v>
      </c>
      <c r="I79" s="183">
        <f>compopeinc!AW71</f>
        <v>7.9106469300303482E-3</v>
      </c>
      <c r="J79" s="106">
        <f>compopeinc!AX71</f>
        <v>4.0046460926532745E-2</v>
      </c>
      <c r="K79" s="105">
        <f>compopeinc!AY71</f>
        <v>1.6709936782717705E-2</v>
      </c>
      <c r="L79" s="105">
        <f>compopeinc!AZ71</f>
        <v>6.431800706195645E-3</v>
      </c>
      <c r="M79" s="105">
        <f>compopeinc!BA71</f>
        <v>2.393934060819447E-3</v>
      </c>
      <c r="N79" s="105">
        <f>compopeinc!BB71</f>
        <v>3.5626259632408619E-3</v>
      </c>
      <c r="O79" s="105">
        <f>compopeinc!BC71</f>
        <v>2.314892608410446E-3</v>
      </c>
      <c r="P79" s="105">
        <f>compopeinc!BD71</f>
        <v>5.4354137600579333E-3</v>
      </c>
      <c r="Q79" s="183">
        <f>compopeinc!BE71</f>
        <v>3.197856590343356E-3</v>
      </c>
      <c r="R79" s="106">
        <f>compopeinc!BF71</f>
        <v>1.5628645196557045E-2</v>
      </c>
      <c r="S79" s="105">
        <f>compopeinc!BG71</f>
        <v>8.5199223831295967E-3</v>
      </c>
      <c r="T79" s="105">
        <f>compopeinc!BH71</f>
        <v>2.3233944002640783E-3</v>
      </c>
      <c r="U79" s="105">
        <f>compopeinc!BI71</f>
        <v>6.9971435368643142E-4</v>
      </c>
      <c r="V79" s="105">
        <f>compopeinc!BJ71</f>
        <v>1.8144134664908051E-3</v>
      </c>
      <c r="W79" s="105">
        <f>compopeinc!BK71</f>
        <v>2.390655645285733E-4</v>
      </c>
      <c r="X79" s="105">
        <f>compopeinc!BL71</f>
        <v>1.0571147158350642E-3</v>
      </c>
      <c r="Y79" s="134">
        <f>compopeinc!BM71</f>
        <v>9.7501966779075231E-4</v>
      </c>
      <c r="AA79" s="212"/>
      <c r="AB79" s="599">
        <f t="shared" si="3"/>
        <v>-1.1641532182693481E-9</v>
      </c>
      <c r="AC79" s="599">
        <f t="shared" si="4"/>
        <v>4.5474735088646412E-10</v>
      </c>
      <c r="AD79" s="599">
        <f t="shared" si="5"/>
        <v>6.4483174355700612E-10</v>
      </c>
    </row>
    <row r="80" spans="1:30" x14ac:dyDescent="0.2">
      <c r="A80" s="107">
        <v>1983</v>
      </c>
      <c r="B80" s="106">
        <f>compopeinc!AP72</f>
        <v>8.4210053086280823E-2</v>
      </c>
      <c r="C80" s="105">
        <f>compopeinc!AQ72</f>
        <v>2.7760712429881096E-2</v>
      </c>
      <c r="D80" s="105">
        <f>compopeinc!AR72</f>
        <v>1.1866101151099429E-2</v>
      </c>
      <c r="E80" s="105">
        <f>compopeinc!AS72</f>
        <v>5.0926381954923272E-3</v>
      </c>
      <c r="F80" s="105">
        <f>compopeinc!AT72</f>
        <v>6.2096249312162399E-3</v>
      </c>
      <c r="G80" s="105">
        <f>compopeinc!AU72</f>
        <v>8.8241817575180903E-3</v>
      </c>
      <c r="H80" s="105">
        <f>compopeinc!AV72</f>
        <v>1.7158299848261907E-2</v>
      </c>
      <c r="I80" s="183">
        <f>compopeinc!AW72</f>
        <v>7.2984966209049696E-3</v>
      </c>
      <c r="J80" s="106">
        <f>compopeinc!AX72</f>
        <v>4.2899090796709061E-2</v>
      </c>
      <c r="K80" s="105">
        <f>compopeinc!AY72</f>
        <v>1.8868455663323402E-2</v>
      </c>
      <c r="L80" s="105">
        <f>compopeinc!AZ72</f>
        <v>6.1971102222742047E-3</v>
      </c>
      <c r="M80" s="105">
        <f>compopeinc!BA72</f>
        <v>2.4997757573146373E-3</v>
      </c>
      <c r="N80" s="105">
        <f>compopeinc!BB72</f>
        <v>3.3957960549741983E-3</v>
      </c>
      <c r="O80" s="105">
        <f>compopeinc!BC72</f>
        <v>2.9826703680555511E-3</v>
      </c>
      <c r="P80" s="105">
        <f>compopeinc!BD72</f>
        <v>5.9386622343770845E-3</v>
      </c>
      <c r="Q80" s="183">
        <f>compopeinc!BE72</f>
        <v>3.016619721045749E-3</v>
      </c>
      <c r="R80" s="106">
        <f>compopeinc!BF72</f>
        <v>1.7979970201849937E-2</v>
      </c>
      <c r="S80" s="105">
        <f>compopeinc!BG72</f>
        <v>1.0579078458249569E-2</v>
      </c>
      <c r="T80" s="105">
        <f>compopeinc!BH72</f>
        <v>2.2128112086647889E-3</v>
      </c>
      <c r="U80" s="105">
        <f>compopeinc!BI72</f>
        <v>7.4099397897953168E-4</v>
      </c>
      <c r="V80" s="105">
        <f>compopeinc!BJ72</f>
        <v>1.7993198707699776E-3</v>
      </c>
      <c r="W80" s="105">
        <f>compopeinc!BK72</f>
        <v>4.3683525291271508E-4</v>
      </c>
      <c r="X80" s="105">
        <f>compopeinc!BL72</f>
        <v>1.2893446628116992E-3</v>
      </c>
      <c r="Y80" s="134">
        <f>compopeinc!BM72</f>
        <v>9.2158727877868923E-4</v>
      </c>
      <c r="AA80" s="212"/>
      <c r="AB80" s="599">
        <f t="shared" si="3"/>
        <v>-1.8480932340025902E-9</v>
      </c>
      <c r="AC80" s="599">
        <f t="shared" si="4"/>
        <v>7.7534423326142132E-10</v>
      </c>
      <c r="AD80" s="599">
        <f t="shared" si="5"/>
        <v>-5.0931703299283981E-10</v>
      </c>
    </row>
    <row r="81" spans="1:30" x14ac:dyDescent="0.2">
      <c r="A81" s="107">
        <v>1984</v>
      </c>
      <c r="B81" s="106">
        <f>compopeinc!AP73</f>
        <v>8.9796192944049835E-2</v>
      </c>
      <c r="C81" s="105">
        <f>compopeinc!AQ73</f>
        <v>2.8883049264550209E-2</v>
      </c>
      <c r="D81" s="105">
        <f>compopeinc!AR73</f>
        <v>1.2550156534416601E-2</v>
      </c>
      <c r="E81" s="105">
        <f>compopeinc!AS73</f>
        <v>4.7700525028631091E-3</v>
      </c>
      <c r="F81" s="105">
        <f>compopeinc!AT73</f>
        <v>6.7829056642949581E-3</v>
      </c>
      <c r="G81" s="105">
        <f>compopeinc!AU73</f>
        <v>1.1046404077205807E-2</v>
      </c>
      <c r="H81" s="105">
        <f>compopeinc!AV73</f>
        <v>1.7175880074852209E-2</v>
      </c>
      <c r="I81" s="183">
        <f>compopeinc!AW73</f>
        <v>8.5877414789264413E-3</v>
      </c>
      <c r="J81" s="106">
        <f>compopeinc!AX73</f>
        <v>4.6563472598791122E-2</v>
      </c>
      <c r="K81" s="105">
        <f>compopeinc!AY73</f>
        <v>1.9996518269181252E-2</v>
      </c>
      <c r="L81" s="105">
        <f>compopeinc!AZ73</f>
        <v>6.7215640337963123E-3</v>
      </c>
      <c r="M81" s="105">
        <f>compopeinc!BA73</f>
        <v>2.3254960833583027E-3</v>
      </c>
      <c r="N81" s="105">
        <f>compopeinc!BB73</f>
        <v>3.7138755433261395E-3</v>
      </c>
      <c r="O81" s="105">
        <f>compopeinc!BC73</f>
        <v>3.8342304469551891E-3</v>
      </c>
      <c r="P81" s="105">
        <f>compopeinc!BD73</f>
        <v>6.5789891839265801E-3</v>
      </c>
      <c r="Q81" s="183">
        <f>compopeinc!BE73</f>
        <v>3.3928003661096114E-3</v>
      </c>
      <c r="R81" s="106">
        <f>compopeinc!BF73</f>
        <v>1.9380480051040649E-2</v>
      </c>
      <c r="S81" s="105">
        <f>compopeinc!BG73</f>
        <v>1.1343961581587791E-2</v>
      </c>
      <c r="T81" s="105">
        <f>compopeinc!BH73</f>
        <v>2.2743247709513525E-3</v>
      </c>
      <c r="U81" s="105">
        <f>compopeinc!BI73</f>
        <v>6.8060979538131505E-4</v>
      </c>
      <c r="V81" s="105">
        <f>compopeinc!BJ73</f>
        <v>2.0618513226509094E-3</v>
      </c>
      <c r="W81" s="105">
        <f>compopeinc!BK73</f>
        <v>6.3166602194542065E-4</v>
      </c>
      <c r="X81" s="105">
        <f>compopeinc!BL73</f>
        <v>1.390526010844207E-3</v>
      </c>
      <c r="Y81" s="134">
        <f>compopeinc!BM73</f>
        <v>9.9753936624603565E-4</v>
      </c>
      <c r="AA81" s="212"/>
      <c r="AB81" s="599">
        <f t="shared" si="3"/>
        <v>3.3469405025243759E-9</v>
      </c>
      <c r="AC81" s="599">
        <f t="shared" si="4"/>
        <v>-1.3278622645884752E-9</v>
      </c>
      <c r="AD81" s="599">
        <f t="shared" si="5"/>
        <v>1.1814336176030338E-9</v>
      </c>
    </row>
    <row r="82" spans="1:30" x14ac:dyDescent="0.2">
      <c r="A82" s="107">
        <v>1985</v>
      </c>
      <c r="B82" s="106">
        <f>compopeinc!AP74</f>
        <v>9.1792427003383636E-2</v>
      </c>
      <c r="C82" s="105">
        <f>compopeinc!AQ74</f>
        <v>2.7864992618560791E-2</v>
      </c>
      <c r="D82" s="105">
        <f>compopeinc!AR74</f>
        <v>1.4459646423347294E-2</v>
      </c>
      <c r="E82" s="105">
        <f>compopeinc!AS74</f>
        <v>5.8797792298719287E-3</v>
      </c>
      <c r="F82" s="105">
        <f>compopeinc!AT74</f>
        <v>6.6911596804857254E-3</v>
      </c>
      <c r="G82" s="105">
        <f>compopeinc!AU74</f>
        <v>1.1144342366605997E-2</v>
      </c>
      <c r="H82" s="105">
        <f>compopeinc!AV74</f>
        <v>1.7280327449547436E-2</v>
      </c>
      <c r="I82" s="183">
        <f>compopeinc!AW74</f>
        <v>8.4721766738273842E-3</v>
      </c>
      <c r="J82" s="106">
        <f>compopeinc!AX74</f>
        <v>4.763706773519516E-2</v>
      </c>
      <c r="K82" s="105">
        <f>compopeinc!AY74</f>
        <v>1.9007382914423943E-2</v>
      </c>
      <c r="L82" s="105">
        <f>compopeinc!AZ74</f>
        <v>8.11859321402153E-3</v>
      </c>
      <c r="M82" s="105">
        <f>compopeinc!BA74</f>
        <v>3.1659897358622402E-3</v>
      </c>
      <c r="N82" s="105">
        <f>compopeinc!BB74</f>
        <v>3.7437891587615013E-3</v>
      </c>
      <c r="O82" s="105">
        <f>compopeinc!BC74</f>
        <v>3.7950040714349598E-3</v>
      </c>
      <c r="P82" s="105">
        <f>compopeinc!BD74</f>
        <v>6.4412399837225727E-3</v>
      </c>
      <c r="Q82" s="183">
        <f>compopeinc!BE74</f>
        <v>3.3650693481843868E-3</v>
      </c>
      <c r="R82" s="106">
        <f>compopeinc!BF74</f>
        <v>1.9570246338844299E-2</v>
      </c>
      <c r="S82" s="105">
        <f>compopeinc!BG74</f>
        <v>1.030237041413784E-2</v>
      </c>
      <c r="T82" s="105">
        <f>compopeinc!BH74</f>
        <v>3.4477881699785939E-3</v>
      </c>
      <c r="U82" s="105">
        <f>compopeinc!BI74</f>
        <v>9.6513834432698786E-4</v>
      </c>
      <c r="V82" s="105">
        <f>compopeinc!BJ74</f>
        <v>1.9245266448706388E-3</v>
      </c>
      <c r="W82" s="105">
        <f>compopeinc!BK74</f>
        <v>8.6118564649950713E-4</v>
      </c>
      <c r="X82" s="105">
        <f>compopeinc!BL74</f>
        <v>1.2506394739242397E-3</v>
      </c>
      <c r="Y82" s="134">
        <f>compopeinc!BM74</f>
        <v>8.1859744592715188E-4</v>
      </c>
      <c r="AA82" s="212"/>
      <c r="AB82" s="599">
        <f t="shared" si="3"/>
        <v>2.5611370801925659E-9</v>
      </c>
      <c r="AC82" s="599">
        <f t="shared" si="4"/>
        <v>-6.9121597334742546E-10</v>
      </c>
      <c r="AD82" s="599">
        <f t="shared" si="5"/>
        <v>1.9917933968827128E-10</v>
      </c>
    </row>
    <row r="83" spans="1:30" x14ac:dyDescent="0.2">
      <c r="A83" s="107">
        <v>1986</v>
      </c>
      <c r="B83" s="106">
        <f>compopeinc!AP75</f>
        <v>8.8007330894470215E-2</v>
      </c>
      <c r="C83" s="105">
        <f>compopeinc!AQ75</f>
        <v>2.4093497544527054E-2</v>
      </c>
      <c r="D83" s="105">
        <f>compopeinc!AR75</f>
        <v>1.4459882018854842E-2</v>
      </c>
      <c r="E83" s="105">
        <f>compopeinc!AS75</f>
        <v>6.3409690046682954E-3</v>
      </c>
      <c r="F83" s="105">
        <f>compopeinc!AT75</f>
        <v>5.8962483890354633E-3</v>
      </c>
      <c r="G83" s="105">
        <f>compopeinc!AU75</f>
        <v>1.0904173483140767E-2</v>
      </c>
      <c r="H83" s="105">
        <f>compopeinc!AV75</f>
        <v>1.8165380585043175E-2</v>
      </c>
      <c r="I83" s="183">
        <f>compopeinc!AW75</f>
        <v>8.1471822848185466E-3</v>
      </c>
      <c r="J83" s="106">
        <f>compopeinc!AX75</f>
        <v>4.4570542871952057E-2</v>
      </c>
      <c r="K83" s="105">
        <f>compopeinc!AY75</f>
        <v>1.7314331606030464E-2</v>
      </c>
      <c r="L83" s="105">
        <f>compopeinc!AZ75</f>
        <v>7.5588582330965437E-3</v>
      </c>
      <c r="M83" s="105">
        <f>compopeinc!BA75</f>
        <v>2.919804974226281E-3</v>
      </c>
      <c r="N83" s="105">
        <f>compopeinc!BB75</f>
        <v>3.1303600408136845E-3</v>
      </c>
      <c r="O83" s="105">
        <f>compopeinc!BC75</f>
        <v>4.0028365619946271E-3</v>
      </c>
      <c r="P83" s="105">
        <f>compopeinc!BD75</f>
        <v>6.7450824641375803E-3</v>
      </c>
      <c r="Q83" s="183">
        <f>compopeinc!BE75</f>
        <v>2.8992715309620835E-3</v>
      </c>
      <c r="R83" s="106">
        <f>compopeinc!BF75</f>
        <v>1.8268011510372162E-2</v>
      </c>
      <c r="S83" s="105">
        <f>compopeinc!BG75</f>
        <v>9.6973506733775139E-3</v>
      </c>
      <c r="T83" s="105">
        <f>compopeinc!BH75</f>
        <v>2.7250584516878007E-3</v>
      </c>
      <c r="U83" s="105">
        <f>compopeinc!BI75</f>
        <v>8.6685455607948825E-4</v>
      </c>
      <c r="V83" s="105">
        <f>compopeinc!BJ75</f>
        <v>1.7197938868775964E-3</v>
      </c>
      <c r="W83" s="105">
        <f>compopeinc!BK75</f>
        <v>7.5434307655086741E-4</v>
      </c>
      <c r="X83" s="105">
        <f>compopeinc!BL75</f>
        <v>1.752131429287743E-3</v>
      </c>
      <c r="Y83" s="134">
        <f>compopeinc!BM75</f>
        <v>7.5247962022908198E-4</v>
      </c>
      <c r="AA83" s="212"/>
      <c r="AB83" s="599">
        <f t="shared" si="3"/>
        <v>-2.4156179279088974E-9</v>
      </c>
      <c r="AC83" s="599">
        <f t="shared" si="4"/>
        <v>-2.5393092073500156E-9</v>
      </c>
      <c r="AD83" s="599">
        <f t="shared" si="5"/>
        <v>-1.837179297581315E-10</v>
      </c>
    </row>
    <row r="84" spans="1:30" x14ac:dyDescent="0.2">
      <c r="A84" s="107">
        <v>1987</v>
      </c>
      <c r="B84" s="106">
        <f>compopeinc!AP76</f>
        <v>9.8904237151145935E-2</v>
      </c>
      <c r="C84" s="105">
        <f>compopeinc!AQ76</f>
        <v>2.6924323290586472E-2</v>
      </c>
      <c r="D84" s="105">
        <f>compopeinc!AR76</f>
        <v>1.6469117195811123E-2</v>
      </c>
      <c r="E84" s="105">
        <f>compopeinc!AS76</f>
        <v>6.2340080039575696E-3</v>
      </c>
      <c r="F84" s="105">
        <f>compopeinc!AT76</f>
        <v>6.3833757303655148E-3</v>
      </c>
      <c r="G84" s="105">
        <f>compopeinc!AU76</f>
        <v>1.1725613905582577E-2</v>
      </c>
      <c r="H84" s="105">
        <f>compopeinc!AV76</f>
        <v>2.2973233949431633E-2</v>
      </c>
      <c r="I84" s="183">
        <f>compopeinc!AW76</f>
        <v>8.1945655410723336E-3</v>
      </c>
      <c r="J84" s="106">
        <f>compopeinc!AX76</f>
        <v>5.188538134098053E-2</v>
      </c>
      <c r="K84" s="105">
        <f>compopeinc!AY76</f>
        <v>1.9203944131731987E-2</v>
      </c>
      <c r="L84" s="105">
        <f>compopeinc!AZ76</f>
        <v>9.5601054563303478E-3</v>
      </c>
      <c r="M84" s="105">
        <f>compopeinc!BA76</f>
        <v>2.6368072140030563E-3</v>
      </c>
      <c r="N84" s="105">
        <f>compopeinc!BB76</f>
        <v>3.5018310882151127E-3</v>
      </c>
      <c r="O84" s="105">
        <f>compopeinc!BC76</f>
        <v>4.6276659704744816E-3</v>
      </c>
      <c r="P84" s="105">
        <f>compopeinc!BD76</f>
        <v>9.1019612219468068E-3</v>
      </c>
      <c r="Q84" s="183">
        <f>compopeinc!BE76</f>
        <v>3.2530636171061236E-3</v>
      </c>
      <c r="R84" s="106">
        <f>compopeinc!BF76</f>
        <v>2.2012174129486084E-2</v>
      </c>
      <c r="S84" s="105">
        <f>compopeinc!BG76</f>
        <v>1.1664335615932941E-2</v>
      </c>
      <c r="T84" s="105">
        <f>compopeinc!BH76</f>
        <v>4.1491829738333763E-3</v>
      </c>
      <c r="U84" s="105">
        <f>compopeinc!BI76</f>
        <v>9.0203653235221282E-4</v>
      </c>
      <c r="V84" s="105">
        <f>compopeinc!BJ76</f>
        <v>1.658334513194859E-3</v>
      </c>
      <c r="W84" s="105">
        <f>compopeinc!BK76</f>
        <v>6.5524790261406451E-4</v>
      </c>
      <c r="X84" s="105">
        <f>compopeinc!BL76</f>
        <v>2.0864681596579932E-3</v>
      </c>
      <c r="Y84" s="134">
        <f>compopeinc!BM76</f>
        <v>8.9656770566911746E-4</v>
      </c>
      <c r="AA84" s="212"/>
      <c r="AB84" s="599">
        <f t="shared" si="3"/>
        <v>-4.6566128730773926E-10</v>
      </c>
      <c r="AC84" s="599">
        <f t="shared" si="4"/>
        <v>2.6411726139485836E-9</v>
      </c>
      <c r="AD84" s="599">
        <f t="shared" si="5"/>
        <v>7.262315193656832E-10</v>
      </c>
    </row>
    <row r="85" spans="1:30" x14ac:dyDescent="0.2">
      <c r="A85" s="107">
        <v>1988</v>
      </c>
      <c r="B85" s="106">
        <f>compopeinc!AP77</f>
        <v>0.1175285279750824</v>
      </c>
      <c r="C85" s="105">
        <f>compopeinc!AQ77</f>
        <v>3.3969826996326447E-2</v>
      </c>
      <c r="D85" s="105">
        <f>compopeinc!AR77</f>
        <v>1.653806769172661E-2</v>
      </c>
      <c r="E85" s="105">
        <f>compopeinc!AS77</f>
        <v>5.9467533137649298E-3</v>
      </c>
      <c r="F85" s="105">
        <f>compopeinc!AT77</f>
        <v>7.4919220060110092E-3</v>
      </c>
      <c r="G85" s="105">
        <f>compopeinc!AU77</f>
        <v>1.4588704099878669E-2</v>
      </c>
      <c r="H85" s="105">
        <f>compopeinc!AV77</f>
        <v>2.9381860966008099E-2</v>
      </c>
      <c r="I85" s="183">
        <f>compopeinc!AW77</f>
        <v>9.6113897290491142E-3</v>
      </c>
      <c r="J85" s="106">
        <f>compopeinc!AX77</f>
        <v>6.4614981412887573E-2</v>
      </c>
      <c r="K85" s="105">
        <f>compopeinc!AY77</f>
        <v>2.4360185489058495E-2</v>
      </c>
      <c r="L85" s="105">
        <f>compopeinc!AZ77</f>
        <v>9.9323708200245164E-3</v>
      </c>
      <c r="M85" s="105">
        <f>compopeinc!BA77</f>
        <v>2.7728543500415981E-3</v>
      </c>
      <c r="N85" s="105">
        <f>compopeinc!BB77</f>
        <v>4.2022271081805229E-3</v>
      </c>
      <c r="O85" s="105">
        <f>compopeinc!BC77</f>
        <v>6.7964533809572458E-3</v>
      </c>
      <c r="P85" s="105">
        <f>compopeinc!BD77</f>
        <v>1.2617093361096695E-2</v>
      </c>
      <c r="Q85" s="183">
        <f>compopeinc!BE77</f>
        <v>3.933798846209184E-3</v>
      </c>
      <c r="R85" s="106">
        <f>compopeinc!BF77</f>
        <v>2.6599699631333351E-2</v>
      </c>
      <c r="S85" s="105">
        <f>compopeinc!BG77</f>
        <v>1.2968392111361027E-2</v>
      </c>
      <c r="T85" s="105">
        <f>compopeinc!BH77</f>
        <v>4.068188904057024E-3</v>
      </c>
      <c r="U85" s="105">
        <f>compopeinc!BI77</f>
        <v>8.40980232169386E-4</v>
      </c>
      <c r="V85" s="105">
        <f>compopeinc!BJ77</f>
        <v>2.0226896740496159E-3</v>
      </c>
      <c r="W85" s="105">
        <f>compopeinc!BK77</f>
        <v>1.7952557682292536E-3</v>
      </c>
      <c r="X85" s="105">
        <f>compopeinc!BL77</f>
        <v>3.8182984861362059E-3</v>
      </c>
      <c r="Y85" s="134">
        <f>compopeinc!BM77</f>
        <v>1.0858940988089159E-3</v>
      </c>
      <c r="AA85" s="212"/>
      <c r="AB85" s="599">
        <f t="shared" si="3"/>
        <v>3.1723175197839737E-9</v>
      </c>
      <c r="AC85" s="599">
        <f t="shared" si="4"/>
        <v>-1.9426806829869747E-9</v>
      </c>
      <c r="AD85" s="599">
        <f t="shared" si="5"/>
        <v>3.5652192309498787E-10</v>
      </c>
    </row>
    <row r="86" spans="1:30" x14ac:dyDescent="0.2">
      <c r="A86" s="107">
        <v>1989</v>
      </c>
      <c r="B86" s="106">
        <f>compopeinc!AP78</f>
        <v>0.11232943832874298</v>
      </c>
      <c r="C86" s="105">
        <f>compopeinc!AQ78</f>
        <v>3.3134125173091888E-2</v>
      </c>
      <c r="D86" s="105">
        <f>compopeinc!AR78</f>
        <v>1.8275773007189855E-2</v>
      </c>
      <c r="E86" s="105">
        <f>compopeinc!AS78</f>
        <v>6.0167510528117418E-3</v>
      </c>
      <c r="F86" s="105">
        <f>compopeinc!AT78</f>
        <v>6.9272625260055065E-3</v>
      </c>
      <c r="G86" s="105">
        <f>compopeinc!AU78</f>
        <v>1.4161590952426195E-2</v>
      </c>
      <c r="H86" s="105">
        <f>compopeinc!AV78</f>
        <v>2.4737212930576038E-2</v>
      </c>
      <c r="I86" s="183">
        <f>compopeinc!AW78</f>
        <v>9.076724520183075E-3</v>
      </c>
      <c r="J86" s="106">
        <f>compopeinc!AX78</f>
        <v>6.0286249965429306E-2</v>
      </c>
      <c r="K86" s="105">
        <f>compopeinc!AY78</f>
        <v>2.364017441868782E-2</v>
      </c>
      <c r="L86" s="105">
        <f>compopeinc!AZ78</f>
        <v>1.0393937274784548E-2</v>
      </c>
      <c r="M86" s="105">
        <f>compopeinc!BA78</f>
        <v>2.6570750051178038E-3</v>
      </c>
      <c r="N86" s="105">
        <f>compopeinc!BB78</f>
        <v>3.7888223305344582E-3</v>
      </c>
      <c r="O86" s="105">
        <f>compopeinc!BC78</f>
        <v>6.2196257640607655E-3</v>
      </c>
      <c r="P86" s="105">
        <f>compopeinc!BD78</f>
        <v>1.0116876336352694E-2</v>
      </c>
      <c r="Q86" s="183">
        <f>compopeinc!BE78</f>
        <v>3.4697387012859989E-3</v>
      </c>
      <c r="R86" s="106">
        <f>compopeinc!BF78</f>
        <v>2.4997320026159286E-2</v>
      </c>
      <c r="S86" s="105">
        <f>compopeinc!BG78</f>
        <v>1.3379987329244614E-2</v>
      </c>
      <c r="T86" s="105">
        <f>compopeinc!BH78</f>
        <v>4.2176950951215986E-3</v>
      </c>
      <c r="U86" s="105">
        <f>compopeinc!BI78</f>
        <v>8.6422025924548507E-4</v>
      </c>
      <c r="V86" s="105">
        <f>compopeinc!BJ78</f>
        <v>1.764624728821218E-3</v>
      </c>
      <c r="W86" s="105">
        <f>compopeinc!BK78</f>
        <v>1.155319856479764E-3</v>
      </c>
      <c r="X86" s="105">
        <f>compopeinc!BL78</f>
        <v>2.6407959432007545E-3</v>
      </c>
      <c r="Y86" s="134">
        <f>compopeinc!BM78</f>
        <v>9.7467778493144685E-4</v>
      </c>
      <c r="AA86" s="212"/>
      <c r="AB86" s="599">
        <f t="shared" si="3"/>
        <v>-1.8335413187742233E-9</v>
      </c>
      <c r="AC86" s="599">
        <f t="shared" si="4"/>
        <v>1.3460521586239338E-10</v>
      </c>
      <c r="AD86" s="599">
        <f t="shared" si="5"/>
        <v>-9.7088559414260089E-10</v>
      </c>
    </row>
    <row r="87" spans="1:30" x14ac:dyDescent="0.2">
      <c r="A87" s="113">
        <v>1990</v>
      </c>
      <c r="B87" s="112">
        <f>compopeinc!AP79</f>
        <v>0.11223146319389343</v>
      </c>
      <c r="C87" s="111">
        <f>compopeinc!AQ79</f>
        <v>3.0962385237216949E-2</v>
      </c>
      <c r="D87" s="111">
        <f>compopeinc!AR79</f>
        <v>1.7584493034519255E-2</v>
      </c>
      <c r="E87" s="111">
        <f>compopeinc!AS79</f>
        <v>5.9085516259074211E-3</v>
      </c>
      <c r="F87" s="111">
        <f>compopeinc!AT79</f>
        <v>6.906458642333746E-3</v>
      </c>
      <c r="G87" s="111">
        <f>compopeinc!AU79</f>
        <v>1.4744382002390921E-2</v>
      </c>
      <c r="H87" s="111">
        <f>compopeinc!AV79</f>
        <v>2.6775521782335561E-2</v>
      </c>
      <c r="I87" s="185">
        <f>compopeinc!AW79</f>
        <v>9.3496698214516841E-3</v>
      </c>
      <c r="J87" s="112">
        <f>compopeinc!AX79</f>
        <v>5.9676334261894226E-2</v>
      </c>
      <c r="K87" s="111">
        <f>compopeinc!AY79</f>
        <v>2.1856779232621193E-2</v>
      </c>
      <c r="L87" s="111">
        <f>compopeinc!AZ79</f>
        <v>1.0376048976468155E-2</v>
      </c>
      <c r="M87" s="111">
        <f>compopeinc!BA79</f>
        <v>2.6357364840805531E-3</v>
      </c>
      <c r="N87" s="111">
        <f>compopeinc!BB79</f>
        <v>3.7212544120848179E-3</v>
      </c>
      <c r="O87" s="111">
        <f>compopeinc!BC79</f>
        <v>6.226923200301826E-3</v>
      </c>
      <c r="P87" s="111">
        <f>compopeinc!BD79</f>
        <v>1.1238646455139006E-2</v>
      </c>
      <c r="Q87" s="185">
        <f>compopeinc!BE79</f>
        <v>3.6209489099848181E-3</v>
      </c>
      <c r="R87" s="112">
        <f>compopeinc!BF79</f>
        <v>2.4623442441225052E-2</v>
      </c>
      <c r="S87" s="111">
        <f>compopeinc!BG79</f>
        <v>1.2201062403619289E-2</v>
      </c>
      <c r="T87" s="111">
        <f>compopeinc!BH79</f>
        <v>4.4671779774034803E-3</v>
      </c>
      <c r="U87" s="111">
        <f>compopeinc!BI79</f>
        <v>7.1064333315007389E-4</v>
      </c>
      <c r="V87" s="111">
        <f>compopeinc!BJ79</f>
        <v>1.7737288726493716E-3</v>
      </c>
      <c r="W87" s="111">
        <f>compopeinc!BK79</f>
        <v>1.2435078097041696E-3</v>
      </c>
      <c r="X87" s="111">
        <f>compopeinc!BL79</f>
        <v>3.145301465667365E-3</v>
      </c>
      <c r="Y87" s="172">
        <f>compopeinc!BM79</f>
        <v>1.0820211260923651E-3</v>
      </c>
      <c r="AA87" s="212"/>
      <c r="AB87" s="599">
        <f t="shared" si="3"/>
        <v>1.0477378964424133E-9</v>
      </c>
      <c r="AC87" s="599">
        <f t="shared" si="4"/>
        <v>-3.408786142244935E-9</v>
      </c>
      <c r="AD87" s="599">
        <f t="shared" si="5"/>
        <v>-5.4706106311641634E-10</v>
      </c>
    </row>
    <row r="88" spans="1:30" x14ac:dyDescent="0.2">
      <c r="A88" s="107">
        <v>1991</v>
      </c>
      <c r="B88" s="106">
        <f>compopeinc!AP80</f>
        <v>0.10194476693868637</v>
      </c>
      <c r="C88" s="105">
        <f>compopeinc!AQ80</f>
        <v>2.5721319019794464E-2</v>
      </c>
      <c r="D88" s="105">
        <f>compopeinc!AR80</f>
        <v>1.6785813146270812E-2</v>
      </c>
      <c r="E88" s="105">
        <f>compopeinc!AS80</f>
        <v>6.5717322286218405E-3</v>
      </c>
      <c r="F88" s="105">
        <f>compopeinc!AT80</f>
        <v>6.7049795761704445E-3</v>
      </c>
      <c r="G88" s="105">
        <f>compopeinc!AU80</f>
        <v>1.3201505062170327E-2</v>
      </c>
      <c r="H88" s="105">
        <f>compopeinc!AV80</f>
        <v>2.4390202182095866E-2</v>
      </c>
      <c r="I88" s="183">
        <f>compopeinc!AW80</f>
        <v>8.5692157235626176E-3</v>
      </c>
      <c r="J88" s="106">
        <f>compopeinc!AX80</f>
        <v>5.2391719073057175E-2</v>
      </c>
      <c r="K88" s="105">
        <f>compopeinc!AY80</f>
        <v>1.7435571178793907E-2</v>
      </c>
      <c r="L88" s="105">
        <f>compopeinc!AZ80</f>
        <v>1.0136299479199806E-2</v>
      </c>
      <c r="M88" s="105">
        <f>compopeinc!BA80</f>
        <v>3.0384105048142374E-3</v>
      </c>
      <c r="N88" s="105">
        <f>compopeinc!BB80</f>
        <v>3.743558656424284E-3</v>
      </c>
      <c r="O88" s="105">
        <f>compopeinc!BC80</f>
        <v>4.799949616426602E-3</v>
      </c>
      <c r="P88" s="105">
        <f>compopeinc!BD80</f>
        <v>9.8915576961320032E-3</v>
      </c>
      <c r="Q88" s="183">
        <f>compopeinc!BE80</f>
        <v>3.3463698785323515E-3</v>
      </c>
      <c r="R88" s="106">
        <f>compopeinc!BF80</f>
        <v>2.140313945710659E-2</v>
      </c>
      <c r="S88" s="105">
        <f>compopeinc!BG80</f>
        <v>9.7219599410891533E-3</v>
      </c>
      <c r="T88" s="105">
        <f>compopeinc!BH80</f>
        <v>4.4622707055168576E-3</v>
      </c>
      <c r="U88" s="105">
        <f>compopeinc!BI80</f>
        <v>8.5422027041204274E-4</v>
      </c>
      <c r="V88" s="105">
        <f>compopeinc!BJ80</f>
        <v>1.9143344834446907E-3</v>
      </c>
      <c r="W88" s="105">
        <f>compopeinc!BK80</f>
        <v>8.4487300046021119E-4</v>
      </c>
      <c r="X88" s="105">
        <f>compopeinc!BL80</f>
        <v>2.6262684976175988E-3</v>
      </c>
      <c r="Y88" s="134">
        <f>compopeinc!BM80</f>
        <v>9.7921404922785222E-4</v>
      </c>
      <c r="AA88" s="212"/>
      <c r="AB88" s="599">
        <f t="shared" si="3"/>
        <v>0</v>
      </c>
      <c r="AC88" s="599">
        <f t="shared" si="4"/>
        <v>2.0627339836210012E-9</v>
      </c>
      <c r="AD88" s="599">
        <f t="shared" si="5"/>
        <v>-1.4906618162058294E-9</v>
      </c>
    </row>
    <row r="89" spans="1:30" x14ac:dyDescent="0.2">
      <c r="A89" s="107">
        <v>1992</v>
      </c>
      <c r="B89" s="106">
        <f>compopeinc!AP81</f>
        <v>0.1109258234500885</v>
      </c>
      <c r="C89" s="105">
        <f>compopeinc!AQ81</f>
        <v>2.8590811416506767E-2</v>
      </c>
      <c r="D89" s="105">
        <f>compopeinc!AR81</f>
        <v>1.4455723474384286E-2</v>
      </c>
      <c r="E89" s="105">
        <f>compopeinc!AS81</f>
        <v>7.1062869392335415E-3</v>
      </c>
      <c r="F89" s="105">
        <f>compopeinc!AT81</f>
        <v>7.574708666652441E-3</v>
      </c>
      <c r="G89" s="105">
        <f>compopeinc!AU81</f>
        <v>1.3339437602553517E-2</v>
      </c>
      <c r="H89" s="105">
        <f>compopeinc!AV81</f>
        <v>2.9844899266322767E-2</v>
      </c>
      <c r="I89" s="183">
        <f>compopeinc!AW81</f>
        <v>1.0013955225872185E-2</v>
      </c>
      <c r="J89" s="106">
        <f>compopeinc!AX81</f>
        <v>5.8925092220306396E-2</v>
      </c>
      <c r="K89" s="105">
        <f>compopeinc!AY81</f>
        <v>1.9924517720937729E-2</v>
      </c>
      <c r="L89" s="105">
        <f>compopeinc!AZ81</f>
        <v>8.9340655431442428E-3</v>
      </c>
      <c r="M89" s="105">
        <f>compopeinc!BA81</f>
        <v>3.2496711355634034E-3</v>
      </c>
      <c r="N89" s="105">
        <f>compopeinc!BB81</f>
        <v>4.1558593511581421E-3</v>
      </c>
      <c r="O89" s="105">
        <f>compopeinc!BC81</f>
        <v>4.6966061345301569E-3</v>
      </c>
      <c r="P89" s="105">
        <f>compopeinc!BD81</f>
        <v>1.4012226922966864E-2</v>
      </c>
      <c r="Q89" s="183">
        <f>compopeinc!BE81</f>
        <v>3.9521457794417184E-3</v>
      </c>
      <c r="R89" s="106">
        <f>compopeinc!BF81</f>
        <v>2.463088370859623E-2</v>
      </c>
      <c r="S89" s="105">
        <f>compopeinc!BG81</f>
        <v>1.0758294723927975E-2</v>
      </c>
      <c r="T89" s="105">
        <f>compopeinc!BH81</f>
        <v>3.8840628517391451E-3</v>
      </c>
      <c r="U89" s="105">
        <f>compopeinc!BI81</f>
        <v>8.6114034638740122E-4</v>
      </c>
      <c r="V89" s="105">
        <f>compopeinc!BJ81</f>
        <v>2.1041594445705414E-3</v>
      </c>
      <c r="W89" s="105">
        <f>compopeinc!BK81</f>
        <v>1.0691998541005887E-3</v>
      </c>
      <c r="X89" s="105">
        <f>compopeinc!BL81</f>
        <v>4.7060907962215189E-3</v>
      </c>
      <c r="Y89" s="134">
        <f>compopeinc!BM81</f>
        <v>1.247936044987751E-3</v>
      </c>
      <c r="AA89" s="212"/>
      <c r="AB89" s="599">
        <f t="shared" si="3"/>
        <v>8.5856299847364426E-10</v>
      </c>
      <c r="AC89" s="599">
        <f t="shared" si="4"/>
        <v>-3.6743585951626301E-10</v>
      </c>
      <c r="AD89" s="599">
        <f t="shared" si="5"/>
        <v>-3.5333869163878262E-10</v>
      </c>
    </row>
    <row r="90" spans="1:30" x14ac:dyDescent="0.2">
      <c r="A90" s="107">
        <v>1993</v>
      </c>
      <c r="B90" s="106">
        <f>compopeinc!AP82</f>
        <v>0.10610833764076233</v>
      </c>
      <c r="C90" s="105">
        <f>compopeinc!AQ82</f>
        <v>2.8184346854686737E-2</v>
      </c>
      <c r="D90" s="105">
        <f>compopeinc!AR82</f>
        <v>1.3808116331347264E-2</v>
      </c>
      <c r="E90" s="105">
        <f>compopeinc!AS82</f>
        <v>7.1765239117667079E-3</v>
      </c>
      <c r="F90" s="105">
        <f>compopeinc!AT82</f>
        <v>7.5148120522499084E-3</v>
      </c>
      <c r="G90" s="105">
        <f>compopeinc!AU82</f>
        <v>1.3281436229590327E-2</v>
      </c>
      <c r="H90" s="105">
        <f>compopeinc!AV82</f>
        <v>2.6440985154543399E-2</v>
      </c>
      <c r="I90" s="183">
        <f>compopeinc!AW82</f>
        <v>9.7021145017851598E-3</v>
      </c>
      <c r="J90" s="106">
        <f>compopeinc!AX82</f>
        <v>5.5661559104919434E-2</v>
      </c>
      <c r="K90" s="105">
        <f>compopeinc!AY82</f>
        <v>1.9538408145308495E-2</v>
      </c>
      <c r="L90" s="105">
        <f>compopeinc!AZ82</f>
        <v>8.4436294018814806E-3</v>
      </c>
      <c r="M90" s="105">
        <f>compopeinc!BA82</f>
        <v>3.4266687580384314E-3</v>
      </c>
      <c r="N90" s="105">
        <f>compopeinc!BB82</f>
        <v>4.2438344098627567E-3</v>
      </c>
      <c r="O90" s="105">
        <f>compopeinc!BC82</f>
        <v>4.6795501257292926E-3</v>
      </c>
      <c r="P90" s="105">
        <f>compopeinc!BD82</f>
        <v>1.1614122666564043E-2</v>
      </c>
      <c r="Q90" s="183">
        <f>compopeinc!BE82</f>
        <v>3.7153456302767437E-3</v>
      </c>
      <c r="R90" s="106">
        <f>compopeinc!BF82</f>
        <v>2.3154579102993011E-2</v>
      </c>
      <c r="S90" s="105">
        <f>compopeinc!BG82</f>
        <v>1.0565767996013165E-2</v>
      </c>
      <c r="T90" s="105">
        <f>compopeinc!BH82</f>
        <v>3.5839941415360954E-3</v>
      </c>
      <c r="U90" s="105">
        <f>compopeinc!BI82</f>
        <v>9.4625394558534026E-4</v>
      </c>
      <c r="V90" s="105">
        <f>compopeinc!BJ82</f>
        <v>2.2332053631544113E-3</v>
      </c>
      <c r="W90" s="105">
        <f>compopeinc!BK82</f>
        <v>1.2936304628965445E-3</v>
      </c>
      <c r="X90" s="105">
        <f>compopeinc!BL82</f>
        <v>3.422560012763439E-3</v>
      </c>
      <c r="Y90" s="134">
        <f>compopeinc!BM82</f>
        <v>1.1091660355354396E-3</v>
      </c>
      <c r="AA90" s="212"/>
      <c r="AB90" s="599">
        <f t="shared" si="3"/>
        <v>2.6047928258776665E-9</v>
      </c>
      <c r="AC90" s="599">
        <f t="shared" si="4"/>
        <v>-3.2741809263825417E-11</v>
      </c>
      <c r="AD90" s="599">
        <f t="shared" si="5"/>
        <v>1.1455085768830031E-9</v>
      </c>
    </row>
    <row r="91" spans="1:30" x14ac:dyDescent="0.2">
      <c r="A91" s="107">
        <v>1994</v>
      </c>
      <c r="B91" s="106">
        <f>compopeinc!AP83</f>
        <v>0.10490687191486359</v>
      </c>
      <c r="C91" s="105">
        <f>compopeinc!AQ83</f>
        <v>3.194904699921608E-2</v>
      </c>
      <c r="D91" s="105">
        <f>compopeinc!AR83</f>
        <v>1.3377836119616404E-2</v>
      </c>
      <c r="E91" s="105">
        <f>compopeinc!AS83</f>
        <v>6.3222728203982115E-3</v>
      </c>
      <c r="F91" s="105">
        <f>compopeinc!AT83</f>
        <v>6.8238619714975357E-3</v>
      </c>
      <c r="G91" s="105">
        <f>compopeinc!AU83</f>
        <v>1.2453554722014815E-2</v>
      </c>
      <c r="H91" s="105">
        <f>compopeinc!AV83</f>
        <v>2.4741691422571311E-2</v>
      </c>
      <c r="I91" s="183">
        <f>compopeinc!AW83</f>
        <v>9.2386092274292612E-3</v>
      </c>
      <c r="J91" s="106">
        <f>compopeinc!AX83</f>
        <v>5.4674256592988968E-2</v>
      </c>
      <c r="K91" s="105">
        <f>compopeinc!AY83</f>
        <v>2.2291997447609901E-2</v>
      </c>
      <c r="L91" s="105">
        <f>compopeinc!AZ83</f>
        <v>8.4904991672374308E-3</v>
      </c>
      <c r="M91" s="105">
        <f>compopeinc!BA83</f>
        <v>2.5997251505032182E-3</v>
      </c>
      <c r="N91" s="105">
        <f>compopeinc!BB83</f>
        <v>3.7451786920428276E-3</v>
      </c>
      <c r="O91" s="105">
        <f>compopeinc!BC83</f>
        <v>3.9158104918897152E-3</v>
      </c>
      <c r="P91" s="105">
        <f>compopeinc!BD83</f>
        <v>1.0175573688276774E-2</v>
      </c>
      <c r="Q91" s="183">
        <f>compopeinc!BE83</f>
        <v>3.4554736434512668E-3</v>
      </c>
      <c r="R91" s="106">
        <f>compopeinc!BF83</f>
        <v>2.2468758746981621E-2</v>
      </c>
      <c r="S91" s="105">
        <f>compopeinc!BG83</f>
        <v>1.2060126289725304E-2</v>
      </c>
      <c r="T91" s="105">
        <f>compopeinc!BH83</f>
        <v>3.8069327215453086E-3</v>
      </c>
      <c r="U91" s="105">
        <f>compopeinc!BI83</f>
        <v>5.0570188614074141E-4</v>
      </c>
      <c r="V91" s="105">
        <f>compopeinc!BJ83</f>
        <v>1.7273793928325176E-3</v>
      </c>
      <c r="W91" s="105">
        <f>compopeinc!BK83</f>
        <v>6.5135712793562561E-4</v>
      </c>
      <c r="X91" s="105">
        <f>compopeinc!BL83</f>
        <v>2.790712873196191E-3</v>
      </c>
      <c r="Y91" s="134">
        <f>compopeinc!BM83</f>
        <v>9.2654867888688228E-4</v>
      </c>
      <c r="AA91" s="212"/>
      <c r="AB91" s="599">
        <f t="shared" si="3"/>
        <v>-1.3678800314664841E-9</v>
      </c>
      <c r="AC91" s="599">
        <f t="shared" si="4"/>
        <v>-1.6880221664905548E-9</v>
      </c>
      <c r="AD91" s="599">
        <f t="shared" si="5"/>
        <v>-2.2328094928525388E-10</v>
      </c>
    </row>
    <row r="92" spans="1:30" x14ac:dyDescent="0.2">
      <c r="A92" s="107">
        <v>1995</v>
      </c>
      <c r="B92" s="106">
        <f>compopeinc!AP84</f>
        <v>0.10913053154945374</v>
      </c>
      <c r="C92" s="105">
        <f>compopeinc!AQ84</f>
        <v>3.2944437116384506E-2</v>
      </c>
      <c r="D92" s="105">
        <f>compopeinc!AR84</f>
        <v>1.3275689299916849E-2</v>
      </c>
      <c r="E92" s="105">
        <f>compopeinc!AS84</f>
        <v>6.3509063329547644E-3</v>
      </c>
      <c r="F92" s="105">
        <f>compopeinc!AT84</f>
        <v>7.0163710042834282E-3</v>
      </c>
      <c r="G92" s="105">
        <f>compopeinc!AU84</f>
        <v>1.2832712032832205E-2</v>
      </c>
      <c r="H92" s="105">
        <f>compopeinc!AV84</f>
        <v>2.7194347227744033E-2</v>
      </c>
      <c r="I92" s="183">
        <f>compopeinc!AW84</f>
        <v>9.5160713002018435E-3</v>
      </c>
      <c r="J92" s="106">
        <f>compopeinc!AX84</f>
        <v>5.7311970740556717E-2</v>
      </c>
      <c r="K92" s="105">
        <f>compopeinc!AY84</f>
        <v>2.2809706628322601E-2</v>
      </c>
      <c r="L92" s="105">
        <f>compopeinc!AZ84</f>
        <v>8.3941526463604532E-3</v>
      </c>
      <c r="M92" s="105">
        <f>compopeinc!BA84</f>
        <v>2.7620844775810838E-3</v>
      </c>
      <c r="N92" s="105">
        <f>compopeinc!BB84</f>
        <v>3.8616908714175224E-3</v>
      </c>
      <c r="O92" s="105">
        <f>compopeinc!BC84</f>
        <v>4.3055301066488028E-3</v>
      </c>
      <c r="P92" s="105">
        <f>compopeinc!BD84</f>
        <v>1.1657556236772487E-2</v>
      </c>
      <c r="Q92" s="183">
        <f>compopeinc!BE84</f>
        <v>3.5212495624509961E-3</v>
      </c>
      <c r="R92" s="106">
        <f>compopeinc!BF84</f>
        <v>2.3582914844155312E-2</v>
      </c>
      <c r="S92" s="105">
        <f>compopeinc!BG84</f>
        <v>1.236190740019083E-2</v>
      </c>
      <c r="T92" s="105">
        <f>compopeinc!BH84</f>
        <v>3.7028856659162557E-3</v>
      </c>
      <c r="U92" s="105">
        <f>compopeinc!BI84</f>
        <v>6.7570709506981075E-4</v>
      </c>
      <c r="V92" s="105">
        <f>compopeinc!BJ84</f>
        <v>1.912915613502264E-3</v>
      </c>
      <c r="W92" s="105">
        <f>compopeinc!BK84</f>
        <v>7.8799568291287869E-4</v>
      </c>
      <c r="X92" s="105">
        <f>compopeinc!BL84</f>
        <v>3.1845406082920157E-3</v>
      </c>
      <c r="Y92" s="134">
        <f>compopeinc!BM84</f>
        <v>9.5696217618576401E-4</v>
      </c>
      <c r="AA92" s="212"/>
      <c r="AB92" s="599">
        <f t="shared" si="3"/>
        <v>-2.7648638933897018E-9</v>
      </c>
      <c r="AC92" s="599">
        <f t="shared" si="4"/>
        <v>2.1100277081131935E-10</v>
      </c>
      <c r="AD92" s="599">
        <f t="shared" si="5"/>
        <v>6.0208549257367849E-10</v>
      </c>
    </row>
    <row r="93" spans="1:30" x14ac:dyDescent="0.2">
      <c r="A93" s="107">
        <v>1996</v>
      </c>
      <c r="B93" s="106">
        <f>compopeinc!AP85</f>
        <v>0.1152915433049202</v>
      </c>
      <c r="C93" s="105">
        <f>compopeinc!AQ85</f>
        <v>3.5879582166671753E-2</v>
      </c>
      <c r="D93" s="105">
        <f>compopeinc!AR85</f>
        <v>1.2672570737777278E-2</v>
      </c>
      <c r="E93" s="105">
        <f>compopeinc!AS85</f>
        <v>5.9959921054542065E-3</v>
      </c>
      <c r="F93" s="105">
        <f>compopeinc!AT85</f>
        <v>8.0094533041119576E-3</v>
      </c>
      <c r="G93" s="105">
        <f>compopeinc!AU85</f>
        <v>1.3306856679264456E-2</v>
      </c>
      <c r="H93" s="105">
        <f>compopeinc!AV85</f>
        <v>2.885697969358994E-2</v>
      </c>
      <c r="I93" s="105">
        <f>compopeinc!AW85</f>
        <v>1.0570110859045551E-2</v>
      </c>
      <c r="J93" s="106">
        <f>compopeinc!AX85</f>
        <v>6.1865229159593582E-2</v>
      </c>
      <c r="K93" s="105">
        <f>compopeinc!AY85</f>
        <v>2.5093140080571175E-2</v>
      </c>
      <c r="L93" s="105">
        <f>compopeinc!AZ85</f>
        <v>8.1559225218370557E-3</v>
      </c>
      <c r="M93" s="105">
        <f>compopeinc!BA85</f>
        <v>2.5283207651227713E-3</v>
      </c>
      <c r="N93" s="105">
        <f>compopeinc!BB85</f>
        <v>4.6289726160466671E-3</v>
      </c>
      <c r="O93" s="105">
        <f>compopeinc!BC85</f>
        <v>4.3478910811245441E-3</v>
      </c>
      <c r="P93" s="105">
        <f>compopeinc!BD85</f>
        <v>1.2962004656550414E-2</v>
      </c>
      <c r="Q93" s="183">
        <f>compopeinc!BE85</f>
        <v>4.148977467444785E-3</v>
      </c>
      <c r="R93" s="106">
        <f>compopeinc!BF85</f>
        <v>2.6271963492035866E-2</v>
      </c>
      <c r="S93" s="105">
        <f>compopeinc!BG85</f>
        <v>1.362578384578228E-2</v>
      </c>
      <c r="T93" s="105">
        <f>compopeinc!BH85</f>
        <v>3.663835051611386E-3</v>
      </c>
      <c r="U93" s="105">
        <f>compopeinc!BI85</f>
        <v>6.5754122624639422E-4</v>
      </c>
      <c r="V93" s="105">
        <f>compopeinc!BJ85</f>
        <v>2.3861960507929325E-3</v>
      </c>
      <c r="W93" s="105">
        <f>compopeinc!BK85</f>
        <v>8.2814353663707152E-4</v>
      </c>
      <c r="X93" s="105">
        <f>compopeinc!BL85</f>
        <v>4.0016477080592784E-3</v>
      </c>
      <c r="Y93" s="134">
        <f>compopeinc!BM85</f>
        <v>1.1088176422396315E-3</v>
      </c>
      <c r="AA93" s="212"/>
      <c r="AB93" s="599">
        <f t="shared" si="3"/>
        <v>-2.2409949451684952E-9</v>
      </c>
      <c r="AC93" s="599">
        <f t="shared" si="4"/>
        <v>-2.91038235178398E-11</v>
      </c>
      <c r="AD93" s="599">
        <f t="shared" si="5"/>
        <v>-1.5693331079091877E-9</v>
      </c>
    </row>
    <row r="94" spans="1:30" x14ac:dyDescent="0.2">
      <c r="A94" s="107">
        <v>1997</v>
      </c>
      <c r="B94" s="106">
        <f>compopeinc!AP86</f>
        <v>0.12234290689229965</v>
      </c>
      <c r="C94" s="105">
        <f>compopeinc!AQ86</f>
        <v>3.7531059235334396E-2</v>
      </c>
      <c r="D94" s="105">
        <f>compopeinc!AR86</f>
        <v>1.28242259088438E-2</v>
      </c>
      <c r="E94" s="105">
        <f>compopeinc!AS86</f>
        <v>5.5822138674557209E-3</v>
      </c>
      <c r="F94" s="105">
        <f>compopeinc!AT86</f>
        <v>8.7438737973570824E-3</v>
      </c>
      <c r="G94" s="105">
        <f>compopeinc!AU86</f>
        <v>1.4482479426078498E-2</v>
      </c>
      <c r="H94" s="105">
        <f>compopeinc!AV86</f>
        <v>3.2083257118063022E-2</v>
      </c>
      <c r="I94" s="183">
        <f>compopeinc!AW86</f>
        <v>1.1095803912906006E-2</v>
      </c>
      <c r="J94" s="106">
        <f>compopeinc!AX86</f>
        <v>6.6960088908672333E-2</v>
      </c>
      <c r="K94" s="105">
        <f>compopeinc!AY86</f>
        <v>2.6203664019703865E-2</v>
      </c>
      <c r="L94" s="105">
        <f>compopeinc!AZ86</f>
        <v>8.2373801051289774E-3</v>
      </c>
      <c r="M94" s="105">
        <f>compopeinc!BA86</f>
        <v>2.3245619377121329E-3</v>
      </c>
      <c r="N94" s="105">
        <f>compopeinc!BB86</f>
        <v>5.0580068491399288E-3</v>
      </c>
      <c r="O94" s="105">
        <f>compopeinc!BC86</f>
        <v>5.7203792966902256E-3</v>
      </c>
      <c r="P94" s="105">
        <f>compopeinc!BD86</f>
        <v>1.510932486767169E-2</v>
      </c>
      <c r="Q94" s="183">
        <f>compopeinc!BE86</f>
        <v>4.3067733241968229E-3</v>
      </c>
      <c r="R94" s="106">
        <f>compopeinc!BF86</f>
        <v>2.860952727496624E-2</v>
      </c>
      <c r="S94" s="105">
        <f>compopeinc!BG86</f>
        <v>1.4318034052848816E-2</v>
      </c>
      <c r="T94" s="105">
        <f>compopeinc!BH86</f>
        <v>3.7742800768683082E-3</v>
      </c>
      <c r="U94" s="105">
        <f>compopeinc!BI86</f>
        <v>5.4477158118970692E-4</v>
      </c>
      <c r="V94" s="105">
        <f>compopeinc!BJ86</f>
        <v>2.6263371109962463E-3</v>
      </c>
      <c r="W94" s="105">
        <f>compopeinc!BK86</f>
        <v>1.1867805733345449E-3</v>
      </c>
      <c r="X94" s="105">
        <f>compopeinc!BL86</f>
        <v>4.9448982183875993E-3</v>
      </c>
      <c r="Y94" s="134">
        <f>compopeinc!BM86</f>
        <v>1.2144253730311978E-3</v>
      </c>
      <c r="AA94" s="212"/>
      <c r="AB94" s="599">
        <f t="shared" si="3"/>
        <v>-6.3737388700246811E-9</v>
      </c>
      <c r="AC94" s="599">
        <f t="shared" si="4"/>
        <v>-1.4915713109076023E-9</v>
      </c>
      <c r="AD94" s="599">
        <f t="shared" si="5"/>
        <v>2.8830982046201825E-10</v>
      </c>
    </row>
    <row r="95" spans="1:30" x14ac:dyDescent="0.2">
      <c r="A95" s="107">
        <v>1998</v>
      </c>
      <c r="B95" s="106">
        <f>compopeinc!AP87</f>
        <v>0.12526892125606537</v>
      </c>
      <c r="C95" s="105">
        <f>compopeinc!AQ87</f>
        <v>3.5873837769031525E-2</v>
      </c>
      <c r="D95" s="105">
        <f>compopeinc!AR87</f>
        <v>1.4170617214404047E-2</v>
      </c>
      <c r="E95" s="105">
        <f>compopeinc!AS87</f>
        <v>5.3627786692231894E-3</v>
      </c>
      <c r="F95" s="105">
        <f>compopeinc!AT87</f>
        <v>9.2223631218075752E-3</v>
      </c>
      <c r="G95" s="105">
        <f>compopeinc!AU87</f>
        <v>1.3691474217921495E-2</v>
      </c>
      <c r="H95" s="105">
        <f>compopeinc!AV87</f>
        <v>3.5299624066316801E-2</v>
      </c>
      <c r="I95" s="183">
        <f>compopeinc!AW87</f>
        <v>1.1648229456989746E-2</v>
      </c>
      <c r="J95" s="106">
        <f>compopeinc!AX87</f>
        <v>6.8938769400119781E-2</v>
      </c>
      <c r="K95" s="105">
        <f>compopeinc!AY87</f>
        <v>2.4715879932045937E-2</v>
      </c>
      <c r="L95" s="105">
        <f>compopeinc!AZ87</f>
        <v>9.2661451635649428E-3</v>
      </c>
      <c r="M95" s="105">
        <f>compopeinc!BA87</f>
        <v>2.2652259794995189E-3</v>
      </c>
      <c r="N95" s="105">
        <f>compopeinc!BB87</f>
        <v>5.379965528845787E-3</v>
      </c>
      <c r="O95" s="105">
        <f>compopeinc!BC87</f>
        <v>4.7382816846948117E-3</v>
      </c>
      <c r="P95" s="105">
        <f>compopeinc!BD87</f>
        <v>1.7804579452403987E-2</v>
      </c>
      <c r="Q95" s="183">
        <f>compopeinc!BE87</f>
        <v>4.7686880065340755E-3</v>
      </c>
      <c r="R95" s="106">
        <f>compopeinc!BF87</f>
        <v>2.9241576790809631E-2</v>
      </c>
      <c r="S95" s="105">
        <f>compopeinc!BG87</f>
        <v>1.2853739783167839E-2</v>
      </c>
      <c r="T95" s="105">
        <f>compopeinc!BH87</f>
        <v>4.1581429863981612E-3</v>
      </c>
      <c r="U95" s="105">
        <f>compopeinc!BI87</f>
        <v>5.4839655058458447E-4</v>
      </c>
      <c r="V95" s="105">
        <f>compopeinc!BJ87</f>
        <v>2.6750955730676651E-3</v>
      </c>
      <c r="W95" s="105">
        <f>compopeinc!BK87</f>
        <v>1.1589765344979241E-3</v>
      </c>
      <c r="X95" s="105">
        <f>compopeinc!BL87</f>
        <v>6.5490358774974583E-3</v>
      </c>
      <c r="Y95" s="134">
        <f>compopeinc!BM87</f>
        <v>1.2981891468092227E-3</v>
      </c>
      <c r="AA95" s="212"/>
      <c r="AB95" s="599">
        <f t="shared" si="3"/>
        <v>-3.2596290111541748E-9</v>
      </c>
      <c r="AC95" s="599">
        <f t="shared" si="4"/>
        <v>3.6525307223200798E-9</v>
      </c>
      <c r="AD95" s="599">
        <f t="shared" si="5"/>
        <v>3.3878677641041577E-10</v>
      </c>
    </row>
    <row r="96" spans="1:30" x14ac:dyDescent="0.2">
      <c r="A96" s="110">
        <v>1999</v>
      </c>
      <c r="B96" s="109">
        <f>compopeinc!AP88</f>
        <v>0.12942631542682648</v>
      </c>
      <c r="C96" s="108">
        <f>compopeinc!AQ88</f>
        <v>3.5151395946741104E-2</v>
      </c>
      <c r="D96" s="108">
        <f>compopeinc!AR88</f>
        <v>1.3481064786901698E-2</v>
      </c>
      <c r="E96" s="108">
        <f>compopeinc!AS88</f>
        <v>4.8019795212894678E-3</v>
      </c>
      <c r="F96" s="108">
        <f>compopeinc!AT88</f>
        <v>1.0057906620204449E-2</v>
      </c>
      <c r="G96" s="108">
        <f>compopeinc!AU88</f>
        <v>1.4314978092443198E-2</v>
      </c>
      <c r="H96" s="108">
        <f>compopeinc!AV88</f>
        <v>3.8973308963499625E-2</v>
      </c>
      <c r="I96" s="184">
        <f>compopeinc!AW88</f>
        <v>1.2645682339758019E-2</v>
      </c>
      <c r="J96" s="109">
        <f>compopeinc!AX88</f>
        <v>7.2358690202236176E-2</v>
      </c>
      <c r="K96" s="108">
        <f>compopeinc!AY88</f>
        <v>2.4290408939123154E-2</v>
      </c>
      <c r="L96" s="108">
        <f>compopeinc!AZ88</f>
        <v>8.7567540467716753E-3</v>
      </c>
      <c r="M96" s="108">
        <f>compopeinc!BA88</f>
        <v>1.9985447870567441E-3</v>
      </c>
      <c r="N96" s="108">
        <f>compopeinc!BB88</f>
        <v>5.9684258885681629E-3</v>
      </c>
      <c r="O96" s="108">
        <f>compopeinc!BC88</f>
        <v>5.0760057929437608E-3</v>
      </c>
      <c r="P96" s="108">
        <f>compopeinc!BD88</f>
        <v>2.0831561932288151E-2</v>
      </c>
      <c r="Q96" s="184">
        <f>compopeinc!BE88</f>
        <v>5.4369900960530683E-3</v>
      </c>
      <c r="R96" s="109">
        <f>compopeinc!BF88</f>
        <v>3.1342647969722748E-2</v>
      </c>
      <c r="S96" s="108">
        <f>compopeinc!BG88</f>
        <v>1.2770846486091614E-2</v>
      </c>
      <c r="T96" s="108">
        <f>compopeinc!BH88</f>
        <v>3.8254610117292032E-3</v>
      </c>
      <c r="U96" s="108">
        <f>compopeinc!BI88</f>
        <v>4.2956399556715041E-4</v>
      </c>
      <c r="V96" s="108">
        <f>compopeinc!BJ88</f>
        <v>3.0253943987190723E-3</v>
      </c>
      <c r="W96" s="108">
        <f>compopeinc!BK88</f>
        <v>1.4545232406817377E-3</v>
      </c>
      <c r="X96" s="108">
        <f>compopeinc!BL88</f>
        <v>8.2415427267891871E-3</v>
      </c>
      <c r="Y96" s="138">
        <f>compopeinc!BM88</f>
        <v>1.5953176453718399E-3</v>
      </c>
      <c r="AA96" s="212"/>
      <c r="AB96" s="599">
        <f t="shared" si="3"/>
        <v>-8.440110832452774E-10</v>
      </c>
      <c r="AC96" s="599">
        <f t="shared" si="4"/>
        <v>-1.280568540096283E-9</v>
      </c>
      <c r="AD96" s="599">
        <f t="shared" si="5"/>
        <v>-1.5352270565927029E-9</v>
      </c>
    </row>
    <row r="97" spans="1:30" x14ac:dyDescent="0.2">
      <c r="A97" s="107">
        <v>2000</v>
      </c>
      <c r="B97" s="106">
        <f>compopeinc!AP89</f>
        <v>0.13509997725486755</v>
      </c>
      <c r="C97" s="105">
        <f>compopeinc!AQ89</f>
        <v>3.3089902251958847E-2</v>
      </c>
      <c r="D97" s="105">
        <f>compopeinc!AR89</f>
        <v>1.4954943064367399E-2</v>
      </c>
      <c r="E97" s="105">
        <f>compopeinc!AS89</f>
        <v>4.3041273020207882E-3</v>
      </c>
      <c r="F97" s="105">
        <f>compopeinc!AT89</f>
        <v>1.0780536569654942E-2</v>
      </c>
      <c r="G97" s="105">
        <f>compopeinc!AU89</f>
        <v>1.4037799031939358E-2</v>
      </c>
      <c r="H97" s="105">
        <f>compopeinc!AV89</f>
        <v>4.4363517385080431E-2</v>
      </c>
      <c r="I97" s="183">
        <f>compopeinc!AW89</f>
        <v>1.356915377442541E-2</v>
      </c>
      <c r="J97" s="106">
        <f>compopeinc!AX89</f>
        <v>7.7287785708904266E-2</v>
      </c>
      <c r="K97" s="105">
        <f>compopeinc!AY89</f>
        <v>2.3380320519208908E-2</v>
      </c>
      <c r="L97" s="105">
        <f>compopeinc!AZ89</f>
        <v>9.6595461036486086E-3</v>
      </c>
      <c r="M97" s="105">
        <f>compopeinc!BA89</f>
        <v>1.6909150872379541E-3</v>
      </c>
      <c r="N97" s="105">
        <f>compopeinc!BB89</f>
        <v>6.3901441171765327E-3</v>
      </c>
      <c r="O97" s="105">
        <f>compopeinc!BC89</f>
        <v>5.1961616845801473E-3</v>
      </c>
      <c r="P97" s="105">
        <f>compopeinc!BD89</f>
        <v>2.4964164520556213E-2</v>
      </c>
      <c r="Q97" s="183">
        <f>compopeinc!BE89</f>
        <v>6.0065311117208451E-3</v>
      </c>
      <c r="R97" s="106">
        <f>compopeinc!BF89</f>
        <v>3.4472566097974777E-2</v>
      </c>
      <c r="S97" s="105">
        <f>compopeinc!BG89</f>
        <v>1.303508598357439E-2</v>
      </c>
      <c r="T97" s="105">
        <f>compopeinc!BH89</f>
        <v>4.2452427287571481E-3</v>
      </c>
      <c r="U97" s="105">
        <f>compopeinc!BI89</f>
        <v>3.1204166589304805E-4</v>
      </c>
      <c r="V97" s="105">
        <f>compopeinc!BJ89</f>
        <v>3.1367961782962084E-3</v>
      </c>
      <c r="W97" s="105">
        <f>compopeinc!BK89</f>
        <v>1.7146304453490302E-3</v>
      </c>
      <c r="X97" s="105">
        <f>compopeinc!BL89</f>
        <v>1.0182000927443959E-2</v>
      </c>
      <c r="Y97" s="134">
        <f>compopeinc!BM89</f>
        <v>1.846768458789803E-3</v>
      </c>
      <c r="AA97" s="212"/>
      <c r="AB97" s="599">
        <f t="shared" si="3"/>
        <v>-2.1245796233415604E-9</v>
      </c>
      <c r="AC97" s="599">
        <f t="shared" si="4"/>
        <v>2.5647750451218698E-9</v>
      </c>
      <c r="AD97" s="599">
        <f t="shared" si="5"/>
        <v>-2.9012880986556411E-10</v>
      </c>
    </row>
    <row r="98" spans="1:30" x14ac:dyDescent="0.2">
      <c r="A98" s="107">
        <v>2001</v>
      </c>
      <c r="B98" s="106">
        <f>compopeinc!AP90</f>
        <v>0.12855421006679535</v>
      </c>
      <c r="C98" s="105">
        <f>compopeinc!AQ90</f>
        <v>3.1324155628681183E-2</v>
      </c>
      <c r="D98" s="105">
        <f>compopeinc!AR90</f>
        <v>1.5441081603057683E-2</v>
      </c>
      <c r="E98" s="105">
        <f>compopeinc!AS90</f>
        <v>4.906434565782547E-3</v>
      </c>
      <c r="F98" s="105">
        <f>compopeinc!AT90</f>
        <v>1.3239475898444653E-2</v>
      </c>
      <c r="G98" s="105">
        <f>compopeinc!AU90</f>
        <v>1.1998098460026085E-2</v>
      </c>
      <c r="H98" s="105">
        <f>compopeinc!AV90</f>
        <v>3.66592580149354E-2</v>
      </c>
      <c r="I98" s="183">
        <f>compopeinc!AW90</f>
        <v>1.4985711367387921E-2</v>
      </c>
      <c r="J98" s="106">
        <f>compopeinc!AX90</f>
        <v>7.1829654276371002E-2</v>
      </c>
      <c r="K98" s="105">
        <f>compopeinc!AY90</f>
        <v>2.1749375388026237E-2</v>
      </c>
      <c r="L98" s="105">
        <f>compopeinc!AZ90</f>
        <v>1.0153125975193689E-2</v>
      </c>
      <c r="M98" s="105">
        <f>compopeinc!BA90</f>
        <v>2.1610583644360304E-3</v>
      </c>
      <c r="N98" s="105">
        <f>compopeinc!BB90</f>
        <v>8.3517618477344513E-3</v>
      </c>
      <c r="O98" s="105">
        <f>compopeinc!BC90</f>
        <v>4.2634008277673274E-3</v>
      </c>
      <c r="P98" s="105">
        <f>compopeinc!BD90</f>
        <v>1.841073927378754E-2</v>
      </c>
      <c r="Q98" s="183">
        <f>compopeinc!BE90</f>
        <v>6.7401898964074723E-3</v>
      </c>
      <c r="R98" s="106">
        <f>compopeinc!BF90</f>
        <v>3.1035751104354858E-2</v>
      </c>
      <c r="S98" s="105">
        <f>compopeinc!BG90</f>
        <v>1.1696323752403259E-2</v>
      </c>
      <c r="T98" s="105">
        <f>compopeinc!BH90</f>
        <v>4.7992911886467482E-3</v>
      </c>
      <c r="U98" s="105">
        <f>compopeinc!BI90</f>
        <v>5.7305124937556684E-4</v>
      </c>
      <c r="V98" s="105">
        <f>compopeinc!BJ90</f>
        <v>4.1948561556637287E-3</v>
      </c>
      <c r="W98" s="105">
        <f>compopeinc!BK90</f>
        <v>1.0695578530430794E-3</v>
      </c>
      <c r="X98" s="105">
        <f>compopeinc!BL90</f>
        <v>6.7542487456211716E-3</v>
      </c>
      <c r="Y98" s="134">
        <f>compopeinc!BM90</f>
        <v>1.9484215838911582E-3</v>
      </c>
      <c r="AA98" s="212"/>
      <c r="AB98" s="599">
        <f t="shared" si="3"/>
        <v>-5.4715201258659363E-9</v>
      </c>
      <c r="AC98" s="599">
        <f t="shared" si="4"/>
        <v>2.7030182536691427E-9</v>
      </c>
      <c r="AD98" s="599">
        <f t="shared" si="5"/>
        <v>5.7571014622226357E-10</v>
      </c>
    </row>
    <row r="99" spans="1:30" x14ac:dyDescent="0.2">
      <c r="A99" s="107">
        <v>2002</v>
      </c>
      <c r="B99" s="106">
        <f>compopeinc!AP91</f>
        <v>0.12358748912811279</v>
      </c>
      <c r="C99" s="105">
        <f>compopeinc!AQ91</f>
        <v>3.2973647117614746E-2</v>
      </c>
      <c r="D99" s="105">
        <f>compopeinc!AR91</f>
        <v>1.3814019359415397E-2</v>
      </c>
      <c r="E99" s="105">
        <f>compopeinc!AS91</f>
        <v>5.0007572863250971E-3</v>
      </c>
      <c r="F99" s="105">
        <f>compopeinc!AT91</f>
        <v>1.4029183425009251E-2</v>
      </c>
      <c r="G99" s="105">
        <f>compopeinc!AU91</f>
        <v>1.0826873360201716E-2</v>
      </c>
      <c r="H99" s="105">
        <f>compopeinc!AV91</f>
        <v>3.1140793813714627E-2</v>
      </c>
      <c r="I99" s="183">
        <f>compopeinc!AW91</f>
        <v>1.5802213106913623E-2</v>
      </c>
      <c r="J99" s="106">
        <f>compopeinc!AX91</f>
        <v>6.862775981426239E-2</v>
      </c>
      <c r="K99" s="105">
        <f>compopeinc!AY91</f>
        <v>2.3325594142079353E-2</v>
      </c>
      <c r="L99" s="105">
        <f>compopeinc!AZ91</f>
        <v>9.0277458184573334E-3</v>
      </c>
      <c r="M99" s="105">
        <f>compopeinc!BA91</f>
        <v>2.2411083918996155E-3</v>
      </c>
      <c r="N99" s="105">
        <f>compopeinc!BB91</f>
        <v>8.785574696958065E-3</v>
      </c>
      <c r="O99" s="105">
        <f>compopeinc!BC91</f>
        <v>3.7613537278957665E-3</v>
      </c>
      <c r="P99" s="105">
        <f>compopeinc!BD91</f>
        <v>1.4632033212181976E-2</v>
      </c>
      <c r="Q99" s="183">
        <f>compopeinc!BE91</f>
        <v>6.8543524259451283E-3</v>
      </c>
      <c r="R99" s="106">
        <f>compopeinc!BF91</f>
        <v>2.9975865036249161E-2</v>
      </c>
      <c r="S99" s="105">
        <f>compopeinc!BG91</f>
        <v>1.3087302446365356E-2</v>
      </c>
      <c r="T99" s="105">
        <f>compopeinc!BH91</f>
        <v>4.2278536247977172E-3</v>
      </c>
      <c r="U99" s="105">
        <f>compopeinc!BI91</f>
        <v>6.4227140683215111E-4</v>
      </c>
      <c r="V99" s="105">
        <f>compopeinc!BJ91</f>
        <v>4.6154763549566269E-3</v>
      </c>
      <c r="W99" s="105">
        <f>compopeinc!BK91</f>
        <v>7.8646924521308392E-4</v>
      </c>
      <c r="X99" s="105">
        <f>compopeinc!BL91</f>
        <v>4.8094593390744355E-3</v>
      </c>
      <c r="Y99" s="134">
        <f>compopeinc!BM91</f>
        <v>1.8070331365122752E-3</v>
      </c>
      <c r="AA99" s="212"/>
      <c r="AB99" s="599">
        <f t="shared" si="3"/>
        <v>1.6589183360338211E-9</v>
      </c>
      <c r="AC99" s="599">
        <f t="shared" si="4"/>
        <v>-2.6011548470705748E-9</v>
      </c>
      <c r="AD99" s="599">
        <f t="shared" si="5"/>
        <v>-5.1750248877824312E-10</v>
      </c>
    </row>
    <row r="100" spans="1:30" x14ac:dyDescent="0.2">
      <c r="A100" s="107">
        <v>2003</v>
      </c>
      <c r="B100" s="106">
        <f>compopeinc!AP92</f>
        <v>0.12609390914440155</v>
      </c>
      <c r="C100" s="105">
        <f>compopeinc!AQ92</f>
        <v>3.6183349788188934E-2</v>
      </c>
      <c r="D100" s="105">
        <f>compopeinc!AR92</f>
        <v>1.3113343084114604E-2</v>
      </c>
      <c r="E100" s="105">
        <f>compopeinc!AS92</f>
        <v>5.0375144928693771E-3</v>
      </c>
      <c r="F100" s="105">
        <f>compopeinc!AT92</f>
        <v>1.4478870667517185E-2</v>
      </c>
      <c r="G100" s="105">
        <f>compopeinc!AU92</f>
        <v>1.063956887810491E-2</v>
      </c>
      <c r="H100" s="105">
        <f>compopeinc!AV92</f>
        <v>3.0976406296917201E-2</v>
      </c>
      <c r="I100" s="183">
        <f>compopeinc!AW92</f>
        <v>1.5664857348225116E-2</v>
      </c>
      <c r="J100" s="106">
        <f>compopeinc!AX92</f>
        <v>7.0763811469078064E-2</v>
      </c>
      <c r="K100" s="105">
        <f>compopeinc!AY92</f>
        <v>2.5788223370909691E-2</v>
      </c>
      <c r="L100" s="105">
        <f>compopeinc!AZ92</f>
        <v>8.6070916477183346E-3</v>
      </c>
      <c r="M100" s="105">
        <f>compopeinc!BA92</f>
        <v>2.1306998678483069E-3</v>
      </c>
      <c r="N100" s="105">
        <f>compopeinc!BB92</f>
        <v>9.4246137887239456E-3</v>
      </c>
      <c r="O100" s="105">
        <f>compopeinc!BC92</f>
        <v>3.4576010511955246E-3</v>
      </c>
      <c r="P100" s="105">
        <f>compopeinc!BD92</f>
        <v>1.4387235580279796E-2</v>
      </c>
      <c r="Q100" s="183">
        <f>compopeinc!BE92</f>
        <v>6.9683419314331132E-3</v>
      </c>
      <c r="R100" s="106">
        <f>compopeinc!BF92</f>
        <v>3.1762279570102692E-2</v>
      </c>
      <c r="S100" s="105">
        <f>compopeinc!BG92</f>
        <v>1.4803072437644005E-2</v>
      </c>
      <c r="T100" s="105">
        <f>compopeinc!BH92</f>
        <v>4.0915247104749142E-3</v>
      </c>
      <c r="U100" s="105">
        <f>compopeinc!BI92</f>
        <v>5.4622124298475683E-4</v>
      </c>
      <c r="V100" s="105">
        <f>compopeinc!BJ92</f>
        <v>4.9050687812268734E-3</v>
      </c>
      <c r="W100" s="105">
        <f>compopeinc!BK92</f>
        <v>8.3693881606450304E-4</v>
      </c>
      <c r="X100" s="105">
        <f>compopeinc!BL92</f>
        <v>4.856744939645519E-3</v>
      </c>
      <c r="Y100" s="134">
        <f>compopeinc!BM92</f>
        <v>1.7227096338660926E-3</v>
      </c>
      <c r="AA100" s="212"/>
      <c r="AB100" s="599">
        <f t="shared" si="3"/>
        <v>-1.4115357771515846E-9</v>
      </c>
      <c r="AC100" s="599">
        <f t="shared" si="4"/>
        <v>4.2309693526476622E-9</v>
      </c>
      <c r="AD100" s="599">
        <f t="shared" si="5"/>
        <v>-9.9180397228337824E-10</v>
      </c>
    </row>
    <row r="101" spans="1:30" x14ac:dyDescent="0.2">
      <c r="A101" s="107">
        <v>2004</v>
      </c>
      <c r="B101" s="106">
        <f>compopeinc!AP93</f>
        <v>0.13267333805561066</v>
      </c>
      <c r="C101" s="105">
        <f>compopeinc!AQ93</f>
        <v>4.1361916810274124E-2</v>
      </c>
      <c r="D101" s="105">
        <f>compopeinc!AR93</f>
        <v>1.2216950126457959E-2</v>
      </c>
      <c r="E101" s="105">
        <f>compopeinc!AS93</f>
        <v>4.8685834044590592E-3</v>
      </c>
      <c r="F101" s="105">
        <f>compopeinc!AT93</f>
        <v>1.4054783619940281E-2</v>
      </c>
      <c r="G101" s="105">
        <f>compopeinc!AU93</f>
        <v>1.1092791799455881E-2</v>
      </c>
      <c r="H101" s="105">
        <f>compopeinc!AV93</f>
        <v>3.3594516818215403E-2</v>
      </c>
      <c r="I101" s="183">
        <f>compopeinc!AW93</f>
        <v>1.5483792973878528E-2</v>
      </c>
      <c r="J101" s="106">
        <f>compopeinc!AX93</f>
        <v>7.5217634439468384E-2</v>
      </c>
      <c r="K101" s="105">
        <f>compopeinc!AY93</f>
        <v>2.914976142346859E-2</v>
      </c>
      <c r="L101" s="105">
        <f>compopeinc!AZ93</f>
        <v>8.1601951678749174E-3</v>
      </c>
      <c r="M101" s="105">
        <f>compopeinc!BA93</f>
        <v>2.0530663314275444E-3</v>
      </c>
      <c r="N101" s="105">
        <f>compopeinc!BB93</f>
        <v>8.66654422134161E-3</v>
      </c>
      <c r="O101" s="105">
        <f>compopeinc!BC93</f>
        <v>3.6954493843950331E-3</v>
      </c>
      <c r="P101" s="105">
        <f>compopeinc!BD93</f>
        <v>1.667474257361325E-2</v>
      </c>
      <c r="Q101" s="183">
        <f>compopeinc!BE93</f>
        <v>6.8178739112597459E-3</v>
      </c>
      <c r="R101" s="106">
        <f>compopeinc!BF93</f>
        <v>3.3323302865028381E-2</v>
      </c>
      <c r="S101" s="105">
        <f>compopeinc!BG93</f>
        <v>1.5645237639546394E-2</v>
      </c>
      <c r="T101" s="105">
        <f>compopeinc!BH93</f>
        <v>3.9416474692188785E-3</v>
      </c>
      <c r="U101" s="105">
        <f>compopeinc!BI93</f>
        <v>5.2014309039805084E-4</v>
      </c>
      <c r="V101" s="105">
        <f>compopeinc!BJ93</f>
        <v>4.4402871280908585E-3</v>
      </c>
      <c r="W101" s="105">
        <f>compopeinc!BK93</f>
        <v>1.0001582486438565E-3</v>
      </c>
      <c r="X101" s="105">
        <f>compopeinc!BL93</f>
        <v>6.1120683491039402E-3</v>
      </c>
      <c r="Y101" s="134">
        <f>compopeinc!BM93</f>
        <v>1.6637599732335345E-3</v>
      </c>
      <c r="AA101" s="212"/>
      <c r="AB101" s="599">
        <f t="shared" si="3"/>
        <v>2.5029294192790985E-9</v>
      </c>
      <c r="AC101" s="599">
        <f t="shared" si="4"/>
        <v>1.4260876923799515E-9</v>
      </c>
      <c r="AD101" s="599">
        <f t="shared" si="5"/>
        <v>9.6679286798462272E-10</v>
      </c>
    </row>
    <row r="102" spans="1:30" x14ac:dyDescent="0.2">
      <c r="A102" s="107">
        <v>2005</v>
      </c>
      <c r="B102" s="106">
        <f>compopeinc!AP94</f>
        <v>0.14175286889076233</v>
      </c>
      <c r="C102" s="105">
        <f>compopeinc!AQ94</f>
        <v>4.6180844306945801E-2</v>
      </c>
      <c r="D102" s="105">
        <f>compopeinc!AR94</f>
        <v>1.5389869455248117E-2</v>
      </c>
      <c r="E102" s="105">
        <f>compopeinc!AS94</f>
        <v>4.6620366629213095E-3</v>
      </c>
      <c r="F102" s="105">
        <f>compopeinc!AT94</f>
        <v>1.39120789244771E-2</v>
      </c>
      <c r="G102" s="105">
        <f>compopeinc!AU94</f>
        <v>1.1876612261403352E-2</v>
      </c>
      <c r="H102" s="105">
        <f>compopeinc!AV94</f>
        <v>3.5534967455638736E-2</v>
      </c>
      <c r="I102" s="183">
        <f>compopeinc!AW94</f>
        <v>1.4196461512150078E-2</v>
      </c>
      <c r="J102" s="106">
        <f>compopeinc!AX94</f>
        <v>8.1702403724193573E-2</v>
      </c>
      <c r="K102" s="105">
        <f>compopeinc!AY94</f>
        <v>3.1885035336017609E-2</v>
      </c>
      <c r="L102" s="105">
        <f>compopeinc!AZ94</f>
        <v>1.0453825187141774E-2</v>
      </c>
      <c r="M102" s="105">
        <f>compopeinc!BA94</f>
        <v>1.8923428724519908E-3</v>
      </c>
      <c r="N102" s="105">
        <f>compopeinc!BB94</f>
        <v>8.9188218116760254E-3</v>
      </c>
      <c r="O102" s="105">
        <f>compopeinc!BC94</f>
        <v>4.3396286200731993E-3</v>
      </c>
      <c r="P102" s="105">
        <f>compopeinc!BD94</f>
        <v>1.7839157447551688E-2</v>
      </c>
      <c r="Q102" s="183">
        <f>compopeinc!BE94</f>
        <v>6.3735926057143762E-3</v>
      </c>
      <c r="R102" s="106">
        <f>compopeinc!BF94</f>
        <v>3.5617418587207794E-2</v>
      </c>
      <c r="S102" s="105">
        <f>compopeinc!BG94</f>
        <v>1.6187524423003197E-2</v>
      </c>
      <c r="T102" s="105">
        <f>compopeinc!BH94</f>
        <v>5.2168494426041434E-3</v>
      </c>
      <c r="U102" s="105">
        <f>compopeinc!BI94</f>
        <v>5.1977699331473559E-4</v>
      </c>
      <c r="V102" s="105">
        <f>compopeinc!BJ94</f>
        <v>4.8380382359027863E-3</v>
      </c>
      <c r="W102" s="105">
        <f>compopeinc!BK94</f>
        <v>1.0386443755123764E-3</v>
      </c>
      <c r="X102" s="105">
        <f>compopeinc!BL94</f>
        <v>6.1471293880625329E-3</v>
      </c>
      <c r="Y102" s="134">
        <f>compopeinc!BM94</f>
        <v>1.6694536828996912E-3</v>
      </c>
      <c r="AA102" s="212"/>
      <c r="AB102" s="599">
        <f t="shared" si="3"/>
        <v>-1.6880221387349792E-9</v>
      </c>
      <c r="AC102" s="599">
        <f t="shared" si="4"/>
        <v>-1.5643308870494366E-10</v>
      </c>
      <c r="AD102" s="599">
        <f t="shared" si="5"/>
        <v>2.0459083316382021E-9</v>
      </c>
    </row>
    <row r="103" spans="1:30" x14ac:dyDescent="0.2">
      <c r="A103" s="107">
        <v>2006</v>
      </c>
      <c r="B103" s="106">
        <f>compopeinc!AP95</f>
        <v>0.14591982960700989</v>
      </c>
      <c r="C103" s="105">
        <f>compopeinc!AQ95</f>
        <v>4.8264242708683014E-2</v>
      </c>
      <c r="D103" s="105">
        <f>compopeinc!AR95</f>
        <v>1.6279219082207419E-2</v>
      </c>
      <c r="E103" s="105">
        <f>compopeinc!AS95</f>
        <v>4.1352163534611464E-3</v>
      </c>
      <c r="F103" s="105">
        <f>compopeinc!AT95</f>
        <v>1.4563446864485741E-2</v>
      </c>
      <c r="G103" s="105">
        <f>compopeinc!AU95</f>
        <v>1.1829842929728329E-2</v>
      </c>
      <c r="H103" s="105">
        <f>compopeinc!AV95</f>
        <v>3.5934014101354217E-2</v>
      </c>
      <c r="I103" s="183">
        <f>compopeinc!AW95</f>
        <v>1.491384851296451E-2</v>
      </c>
      <c r="J103" s="106">
        <f>compopeinc!AX95</f>
        <v>8.4435582160949707E-2</v>
      </c>
      <c r="K103" s="105">
        <f>compopeinc!AY95</f>
        <v>3.2939396798610687E-2</v>
      </c>
      <c r="L103" s="105">
        <f>compopeinc!AZ95</f>
        <v>1.1024198407540098E-2</v>
      </c>
      <c r="M103" s="105">
        <f>compopeinc!BA95</f>
        <v>1.6494658775627613E-3</v>
      </c>
      <c r="N103" s="105">
        <f>compopeinc!BB95</f>
        <v>9.6152862533926964E-3</v>
      </c>
      <c r="O103" s="105">
        <f>compopeinc!BC95</f>
        <v>4.2152736568823457E-3</v>
      </c>
      <c r="P103" s="105">
        <f>compopeinc!BD95</f>
        <v>1.7643254935980738E-2</v>
      </c>
      <c r="Q103" s="183">
        <f>compopeinc!BE95</f>
        <v>7.3487023601709316E-3</v>
      </c>
      <c r="R103" s="106">
        <f>compopeinc!BF95</f>
        <v>3.687078133225441E-2</v>
      </c>
      <c r="S103" s="105">
        <f>compopeinc!BG95</f>
        <v>1.623898558318615E-2</v>
      </c>
      <c r="T103" s="105">
        <f>compopeinc!BH95</f>
        <v>5.4748484740230197E-3</v>
      </c>
      <c r="U103" s="105">
        <f>compopeinc!BI95</f>
        <v>2.810185105772689E-4</v>
      </c>
      <c r="V103" s="105">
        <f>compopeinc!BJ95</f>
        <v>5.4040662944316864E-3</v>
      </c>
      <c r="W103" s="105">
        <f>compopeinc!BK95</f>
        <v>1.1044514685636386E-3</v>
      </c>
      <c r="X103" s="105">
        <f>compopeinc!BL95</f>
        <v>6.0699341664739439E-3</v>
      </c>
      <c r="Y103" s="134">
        <f>compopeinc!BM95</f>
        <v>2.2974788045094789E-3</v>
      </c>
      <c r="AA103" s="212"/>
      <c r="AB103" s="599">
        <f t="shared" si="3"/>
        <v>-9.4587448984384537E-10</v>
      </c>
      <c r="AC103" s="599">
        <f t="shared" si="4"/>
        <v>3.8708094507455826E-9</v>
      </c>
      <c r="AD103" s="599">
        <f t="shared" si="5"/>
        <v>-1.9695107766892761E-9</v>
      </c>
    </row>
    <row r="104" spans="1:30" x14ac:dyDescent="0.2">
      <c r="A104" s="107">
        <v>2007</v>
      </c>
      <c r="B104" s="106">
        <f>compopeinc!AP96</f>
        <v>0.144617959856987</v>
      </c>
      <c r="C104" s="105">
        <f>compopeinc!AQ96</f>
        <v>4.4343125075101852E-2</v>
      </c>
      <c r="D104" s="105">
        <f>compopeinc!AR96</f>
        <v>1.7992925553699024E-2</v>
      </c>
      <c r="E104" s="105">
        <f>compopeinc!AS96</f>
        <v>3.8641069550067186E-3</v>
      </c>
      <c r="F104" s="105">
        <f>compopeinc!AT96</f>
        <v>1.4756474643945694E-2</v>
      </c>
      <c r="G104" s="105">
        <f>compopeinc!AU96</f>
        <v>1.1223222623812035E-2</v>
      </c>
      <c r="H104" s="105">
        <f>compopeinc!AV96</f>
        <v>3.9216905233290147E-2</v>
      </c>
      <c r="I104" s="183">
        <f>compopeinc!AW96</f>
        <v>1.3221196730781244E-2</v>
      </c>
      <c r="J104" s="106">
        <f>compopeinc!AX96</f>
        <v>8.3553418517112732E-2</v>
      </c>
      <c r="K104" s="105">
        <f>compopeinc!AY96</f>
        <v>2.9980439692735672E-2</v>
      </c>
      <c r="L104" s="105">
        <f>compopeinc!AZ96</f>
        <v>1.2257623195182532E-2</v>
      </c>
      <c r="M104" s="105">
        <f>compopeinc!BA96</f>
        <v>1.458854996599257E-3</v>
      </c>
      <c r="N104" s="105">
        <f>compopeinc!BB96</f>
        <v>9.8550422117114067E-3</v>
      </c>
      <c r="O104" s="105">
        <f>compopeinc!BC96</f>
        <v>3.8879916246514767E-3</v>
      </c>
      <c r="P104" s="105">
        <f>compopeinc!BD96</f>
        <v>2.0059753143609124E-2</v>
      </c>
      <c r="Q104" s="183">
        <f>compopeinc!BE96</f>
        <v>6.0537160100335293E-3</v>
      </c>
      <c r="R104" s="106">
        <f>compopeinc!BF96</f>
        <v>3.6983270198106766E-2</v>
      </c>
      <c r="S104" s="105">
        <f>compopeinc!BG96</f>
        <v>1.44327562302351E-2</v>
      </c>
      <c r="T104" s="105">
        <f>compopeinc!BH96</f>
        <v>6.3527407667152147E-3</v>
      </c>
      <c r="U104" s="105">
        <f>compopeinc!BI96</f>
        <v>1.6035302542150021E-4</v>
      </c>
      <c r="V104" s="105">
        <f>compopeinc!BJ96</f>
        <v>5.9099690988659859E-3</v>
      </c>
      <c r="W104" s="105">
        <f>compopeinc!BK96</f>
        <v>1.0733816161518916E-3</v>
      </c>
      <c r="X104" s="105">
        <f>compopeinc!BL96</f>
        <v>7.4174263512593918E-3</v>
      </c>
      <c r="Y104" s="134">
        <f>compopeinc!BM96</f>
        <v>1.6366421319782506E-3</v>
      </c>
      <c r="AA104" s="212"/>
      <c r="AB104" s="599">
        <f t="shared" si="3"/>
        <v>3.0413503104842476E-9</v>
      </c>
      <c r="AC104" s="599">
        <f t="shared" si="4"/>
        <v>-2.35741026699543E-9</v>
      </c>
      <c r="AD104" s="599">
        <f t="shared" si="5"/>
        <v>9.7747943073045462E-10</v>
      </c>
    </row>
    <row r="105" spans="1:30" x14ac:dyDescent="0.2">
      <c r="A105" s="107">
        <v>2008</v>
      </c>
      <c r="B105" s="106">
        <f>compopeinc!AP97</f>
        <v>0.14102764427661896</v>
      </c>
      <c r="C105" s="105">
        <f>compopeinc!AQ97</f>
        <v>4.0540978312492371E-2</v>
      </c>
      <c r="D105" s="105">
        <f>compopeinc!AR97</f>
        <v>1.7089478162233718E-2</v>
      </c>
      <c r="E105" s="105">
        <f>compopeinc!AS97</f>
        <v>5.1871680188924074E-3</v>
      </c>
      <c r="F105" s="105">
        <f>compopeinc!AT97</f>
        <v>1.6386974602937698E-2</v>
      </c>
      <c r="G105" s="105">
        <f>compopeinc!AU97</f>
        <v>1.1540698857061216E-2</v>
      </c>
      <c r="H105" s="105">
        <f>compopeinc!AV97</f>
        <v>3.7238297117930898E-2</v>
      </c>
      <c r="I105" s="183">
        <f>compopeinc!AW97</f>
        <v>1.3044039420726647E-2</v>
      </c>
      <c r="J105" s="106">
        <f>compopeinc!AX97</f>
        <v>8.2773983478546143E-2</v>
      </c>
      <c r="K105" s="105">
        <f>compopeinc!AY97</f>
        <v>2.8925368562340736E-2</v>
      </c>
      <c r="L105" s="105">
        <f>compopeinc!AZ97</f>
        <v>1.1611416703090072E-2</v>
      </c>
      <c r="M105" s="105">
        <f>compopeinc!BA97</f>
        <v>2.2337266709655523E-3</v>
      </c>
      <c r="N105" s="105">
        <f>compopeinc!BB97</f>
        <v>1.1564630083739758E-2</v>
      </c>
      <c r="O105" s="105">
        <f>compopeinc!BC97</f>
        <v>3.7502966097235912E-3</v>
      </c>
      <c r="P105" s="105">
        <f>compopeinc!BD97</f>
        <v>1.839011130948439E-2</v>
      </c>
      <c r="Q105" s="183">
        <f>compopeinc!BE97</f>
        <v>6.2984319184824855E-3</v>
      </c>
      <c r="R105" s="106">
        <f>compopeinc!BF97</f>
        <v>3.8961153477430344E-2</v>
      </c>
      <c r="S105" s="105">
        <f>compopeinc!BG97</f>
        <v>1.5959290787577629E-2</v>
      </c>
      <c r="T105" s="105">
        <f>compopeinc!BH97</f>
        <v>5.9538035109198972E-3</v>
      </c>
      <c r="U105" s="105">
        <f>compopeinc!BI97</f>
        <v>4.1804724605754018E-4</v>
      </c>
      <c r="V105" s="105">
        <f>compopeinc!BJ97</f>
        <v>7.3384637944400311E-3</v>
      </c>
      <c r="W105" s="105">
        <f>compopeinc!BK97</f>
        <v>9.8294133749732282E-4</v>
      </c>
      <c r="X105" s="105">
        <f>compopeinc!BL97</f>
        <v>6.632564929877501E-3</v>
      </c>
      <c r="Y105" s="134">
        <f>compopeinc!BM97</f>
        <v>1.6760424201678482E-3</v>
      </c>
      <c r="AA105" s="212"/>
      <c r="AB105" s="599">
        <f t="shared" si="3"/>
        <v>9.784344001673162E-9</v>
      </c>
      <c r="AC105" s="599">
        <f t="shared" si="4"/>
        <v>1.6207195446815703E-9</v>
      </c>
      <c r="AD105" s="599">
        <f t="shared" si="5"/>
        <v>-5.4910742619540542E-10</v>
      </c>
    </row>
    <row r="106" spans="1:30" x14ac:dyDescent="0.2">
      <c r="A106" s="110">
        <v>2009</v>
      </c>
      <c r="B106" s="109">
        <f>compopeinc!AP98</f>
        <v>0.13073086738586426</v>
      </c>
      <c r="C106" s="108">
        <f>compopeinc!AQ98</f>
        <v>3.9642848074436188E-2</v>
      </c>
      <c r="D106" s="108">
        <f>compopeinc!AR98</f>
        <v>1.4548381324857473E-2</v>
      </c>
      <c r="E106" s="108">
        <f>compopeinc!AS98</f>
        <v>5.9300174470990896E-3</v>
      </c>
      <c r="F106" s="108">
        <f>compopeinc!AT98</f>
        <v>1.5903022140264511E-2</v>
      </c>
      <c r="G106" s="108">
        <f>compopeinc!AU98</f>
        <v>9.9236867390573025E-3</v>
      </c>
      <c r="H106" s="108">
        <f>compopeinc!AV98</f>
        <v>3.1626321753258309E-2</v>
      </c>
      <c r="I106" s="184">
        <f>compopeinc!AW98</f>
        <v>1.3156593166520398E-2</v>
      </c>
      <c r="J106" s="109">
        <f>compopeinc!AX98</f>
        <v>7.5643129646778107E-2</v>
      </c>
      <c r="K106" s="108">
        <f>compopeinc!AY98</f>
        <v>2.8087098151445389E-2</v>
      </c>
      <c r="L106" s="108">
        <f>compopeinc!AZ98</f>
        <v>9.9064499991072807E-3</v>
      </c>
      <c r="M106" s="108">
        <f>compopeinc!BA98</f>
        <v>2.6177896070294082E-3</v>
      </c>
      <c r="N106" s="108">
        <f>compopeinc!BB98</f>
        <v>1.0853384621441364E-2</v>
      </c>
      <c r="O106" s="108">
        <f>compopeinc!BC98</f>
        <v>3.1745122978463769E-3</v>
      </c>
      <c r="P106" s="108">
        <f>compopeinc!BD98</f>
        <v>1.4722736409832862E-2</v>
      </c>
      <c r="Q106" s="184">
        <f>compopeinc!BE98</f>
        <v>6.2811626382496683E-3</v>
      </c>
      <c r="R106" s="109">
        <f>compopeinc!BF98</f>
        <v>3.5599071532487869E-2</v>
      </c>
      <c r="S106" s="108">
        <f>compopeinc!BG98</f>
        <v>1.6005277633666992E-2</v>
      </c>
      <c r="T106" s="108">
        <f>compopeinc!BH98</f>
        <v>4.9260294326813892E-3</v>
      </c>
      <c r="U106" s="108">
        <f>compopeinc!BI98</f>
        <v>7.3047811747528613E-4</v>
      </c>
      <c r="V106" s="108">
        <f>compopeinc!BJ98</f>
        <v>6.7000910639762878E-3</v>
      </c>
      <c r="W106" s="108">
        <f>compopeinc!BK98</f>
        <v>8.7582197738811374E-4</v>
      </c>
      <c r="X106" s="108">
        <f>compopeinc!BL98</f>
        <v>4.6460371166237796E-3</v>
      </c>
      <c r="Y106" s="138">
        <f>compopeinc!BM98</f>
        <v>1.7153352084217431E-3</v>
      </c>
      <c r="AA106" s="212"/>
      <c r="AB106" s="599">
        <f t="shared" si="3"/>
        <v>-3.2596290111541748E-9</v>
      </c>
      <c r="AC106" s="599">
        <f t="shared" si="4"/>
        <v>-4.0781742427498102E-9</v>
      </c>
      <c r="AD106" s="599">
        <f t="shared" si="5"/>
        <v>9.822542779147625E-10</v>
      </c>
    </row>
    <row r="107" spans="1:30" x14ac:dyDescent="0.2">
      <c r="A107" s="107">
        <v>2010</v>
      </c>
      <c r="B107" s="106">
        <f>compopeinc!AP99</f>
        <v>0.14063568413257599</v>
      </c>
      <c r="C107" s="105">
        <f>compopeinc!AQ99</f>
        <v>4.6691212803125381E-2</v>
      </c>
      <c r="D107" s="105">
        <f>compopeinc!AR99</f>
        <v>1.4083573711104691E-2</v>
      </c>
      <c r="E107" s="105">
        <f>compopeinc!AS99</f>
        <v>5.9916755417361856E-3</v>
      </c>
      <c r="F107" s="105">
        <f>compopeinc!AT99</f>
        <v>1.6064560040831566E-2</v>
      </c>
      <c r="G107" s="105">
        <f>compopeinc!AU99</f>
        <v>1.1433902895078063E-2</v>
      </c>
      <c r="H107" s="105">
        <f>compopeinc!AV99</f>
        <v>3.2025690356192398E-2</v>
      </c>
      <c r="I107" s="183">
        <f>compopeinc!AW99</f>
        <v>1.4345065059217402E-2</v>
      </c>
      <c r="J107" s="106">
        <f>compopeinc!AX99</f>
        <v>8.1700317561626434E-2</v>
      </c>
      <c r="K107" s="105">
        <f>compopeinc!AY99</f>
        <v>3.3301718533039093E-2</v>
      </c>
      <c r="L107" s="105">
        <f>compopeinc!AZ99</f>
        <v>9.6105446355068125E-3</v>
      </c>
      <c r="M107" s="105">
        <f>compopeinc!BA99</f>
        <v>2.5357268750667572E-3</v>
      </c>
      <c r="N107" s="105">
        <f>compopeinc!BB99</f>
        <v>1.0816032998263836E-2</v>
      </c>
      <c r="O107" s="105">
        <f>compopeinc!BC99</f>
        <v>3.7435869453474879E-3</v>
      </c>
      <c r="P107" s="105">
        <f>compopeinc!BD99</f>
        <v>1.4889297593311882E-2</v>
      </c>
      <c r="Q107" s="183">
        <f>compopeinc!BE99</f>
        <v>6.8034115308695381E-3</v>
      </c>
      <c r="R107" s="106">
        <f>compopeinc!BF99</f>
        <v>3.7033587694168091E-2</v>
      </c>
      <c r="S107" s="105">
        <f>compopeinc!BG99</f>
        <v>1.7694205045700073E-2</v>
      </c>
      <c r="T107" s="105">
        <f>compopeinc!BH99</f>
        <v>4.9903587803328264E-3</v>
      </c>
      <c r="U107" s="105">
        <f>compopeinc!BI99</f>
        <v>6.4399230177514255E-4</v>
      </c>
      <c r="V107" s="105">
        <f>compopeinc!BJ99</f>
        <v>6.4851897768676281E-3</v>
      </c>
      <c r="W107" s="105">
        <f>compopeinc!BK99</f>
        <v>7.4668219895102084E-4</v>
      </c>
      <c r="X107" s="105">
        <f>compopeinc!BL99</f>
        <v>4.4653423379301758E-3</v>
      </c>
      <c r="Y107" s="134">
        <f>compopeinc!BM99</f>
        <v>2.0078177707958302E-3</v>
      </c>
      <c r="AA107" s="212"/>
      <c r="AB107" s="599">
        <f t="shared" si="3"/>
        <v>3.7252902984619141E-9</v>
      </c>
      <c r="AC107" s="599">
        <f t="shared" si="4"/>
        <v>-1.5497789718210697E-9</v>
      </c>
      <c r="AD107" s="599">
        <f t="shared" si="5"/>
        <v>-5.1818460633512586E-10</v>
      </c>
    </row>
    <row r="108" spans="1:30" x14ac:dyDescent="0.2">
      <c r="A108" s="107">
        <v>2011</v>
      </c>
      <c r="B108" s="106">
        <f>compopeinc!AP100</f>
        <v>0.14261564612388611</v>
      </c>
      <c r="C108" s="105">
        <f>compopeinc!AQ100</f>
        <v>4.7250647097826004E-2</v>
      </c>
      <c r="D108" s="105">
        <f>compopeinc!AR100</f>
        <v>1.3081568293273449E-2</v>
      </c>
      <c r="E108" s="105">
        <f>compopeinc!AS100</f>
        <v>6.4520469168201089E-3</v>
      </c>
      <c r="F108" s="105">
        <f>compopeinc!AT100</f>
        <v>1.742817647755146E-2</v>
      </c>
      <c r="G108" s="105">
        <f>compopeinc!AU100</f>
        <v>1.0752712842077017E-2</v>
      </c>
      <c r="H108" s="105">
        <f>compopeinc!AV100</f>
        <v>3.1961390289039035E-2</v>
      </c>
      <c r="I108" s="183">
        <f>compopeinc!AW100</f>
        <v>1.5689098968609552E-2</v>
      </c>
      <c r="J108" s="106">
        <f>compopeinc!AX100</f>
        <v>8.2387246191501617E-2</v>
      </c>
      <c r="K108" s="105">
        <f>compopeinc!AY100</f>
        <v>3.3977441489696503E-2</v>
      </c>
      <c r="L108" s="105">
        <f>compopeinc!AZ100</f>
        <v>8.9026777277467772E-3</v>
      </c>
      <c r="M108" s="105">
        <f>compopeinc!BA100</f>
        <v>2.880282758269459E-3</v>
      </c>
      <c r="N108" s="105">
        <f>compopeinc!BB100</f>
        <v>1.1237769387662411E-2</v>
      </c>
      <c r="O108" s="105">
        <f>compopeinc!BC100</f>
        <v>3.366534598171711E-3</v>
      </c>
      <c r="P108" s="105">
        <f>compopeinc!BD100</f>
        <v>1.4548728460929814E-2</v>
      </c>
      <c r="Q108" s="183">
        <f>compopeinc!BE100</f>
        <v>7.4738155088671567E-3</v>
      </c>
      <c r="R108" s="106">
        <f>compopeinc!BF100</f>
        <v>3.759605810046196E-2</v>
      </c>
      <c r="S108" s="105">
        <f>compopeinc!BG100</f>
        <v>1.9607767462730408E-2</v>
      </c>
      <c r="T108" s="105">
        <f>compopeinc!BH100</f>
        <v>4.4217843978913152E-3</v>
      </c>
      <c r="U108" s="105">
        <f>compopeinc!BI100</f>
        <v>8.2412021583877504E-4</v>
      </c>
      <c r="V108" s="105">
        <f>compopeinc!BJ100</f>
        <v>6.0698515735566616E-3</v>
      </c>
      <c r="W108" s="105">
        <f>compopeinc!BK100</f>
        <v>4.5632716501131654E-4</v>
      </c>
      <c r="X108" s="105">
        <f>compopeinc!BL100</f>
        <v>4.1162154545771844E-3</v>
      </c>
      <c r="Y108" s="134">
        <f>compopeinc!BM100</f>
        <v>2.0999948512882036E-3</v>
      </c>
      <c r="AA108" s="212"/>
      <c r="AB108" s="599">
        <f t="shared" si="3"/>
        <v>5.2386894822120667E-9</v>
      </c>
      <c r="AC108" s="599">
        <f t="shared" si="4"/>
        <v>-3.7398422136902809E-9</v>
      </c>
      <c r="AD108" s="599">
        <f t="shared" si="5"/>
        <v>-3.0204319045878947E-9</v>
      </c>
    </row>
    <row r="109" spans="1:30" x14ac:dyDescent="0.2">
      <c r="A109" s="107">
        <v>2012</v>
      </c>
      <c r="B109" s="106">
        <f>compopeinc!AP101</f>
        <v>0.15452487766742706</v>
      </c>
      <c r="C109" s="105">
        <f>compopeinc!AQ101</f>
        <v>5.3277838975191116E-2</v>
      </c>
      <c r="D109" s="105">
        <f>compopeinc!AR101</f>
        <v>1.3788865529932082E-2</v>
      </c>
      <c r="E109" s="105">
        <f>compopeinc!AS101</f>
        <v>6.5246655140072107E-3</v>
      </c>
      <c r="F109" s="105">
        <f>compopeinc!AT101</f>
        <v>1.9114544615149498E-2</v>
      </c>
      <c r="G109" s="105">
        <f>compopeinc!AU101</f>
        <v>1.0962016880512238E-2</v>
      </c>
      <c r="H109" s="105">
        <f>compopeinc!AV101</f>
        <v>3.4203345435396215E-2</v>
      </c>
      <c r="I109" s="183">
        <f>compopeinc!AW101</f>
        <v>1.6653600833654025E-2</v>
      </c>
      <c r="J109" s="106">
        <f>compopeinc!AX101</f>
        <v>9.1242164373397827E-2</v>
      </c>
      <c r="K109" s="105">
        <f>compopeinc!AY101</f>
        <v>3.7970185279846191E-2</v>
      </c>
      <c r="L109" s="105">
        <f>compopeinc!AZ101</f>
        <v>9.5288185984827578E-3</v>
      </c>
      <c r="M109" s="105">
        <f>compopeinc!BA101</f>
        <v>2.7921779546886683E-3</v>
      </c>
      <c r="N109" s="105">
        <f>compopeinc!BB101</f>
        <v>1.2871325947344303E-2</v>
      </c>
      <c r="O109" s="105">
        <f>compopeinc!BC101</f>
        <v>3.8884850218892097E-3</v>
      </c>
      <c r="P109" s="105">
        <f>compopeinc!BD101</f>
        <v>1.6071322947675108E-2</v>
      </c>
      <c r="Q109" s="183">
        <f>compopeinc!BE101</f>
        <v>8.1198501368707748E-3</v>
      </c>
      <c r="R109" s="106">
        <f>compopeinc!BF101</f>
        <v>4.2562294751405716E-2</v>
      </c>
      <c r="S109" s="105">
        <f>compopeinc!BG101</f>
        <v>2.1010108292102814E-2</v>
      </c>
      <c r="T109" s="105">
        <f>compopeinc!BH101</f>
        <v>4.8714088472934236E-3</v>
      </c>
      <c r="U109" s="105">
        <f>compopeinc!BI101</f>
        <v>7.2567540337331593E-4</v>
      </c>
      <c r="V109" s="105">
        <f>compopeinc!BJ101</f>
        <v>7.4275792576372623E-3</v>
      </c>
      <c r="W109" s="105">
        <f>compopeinc!BK101</f>
        <v>7.558293582405895E-4</v>
      </c>
      <c r="X109" s="105">
        <f>compopeinc!BL101</f>
        <v>5.3074943386254483E-3</v>
      </c>
      <c r="Y109" s="134">
        <f>compopeinc!BM101</f>
        <v>2.4641983148522093E-3</v>
      </c>
      <c r="AA109" s="212"/>
      <c r="AB109" s="599">
        <f t="shared" si="3"/>
        <v>-1.1641532182693481E-10</v>
      </c>
      <c r="AC109" s="599">
        <f t="shared" si="4"/>
        <v>-1.5133991837501526E-9</v>
      </c>
      <c r="AD109" s="599">
        <f t="shared" si="5"/>
        <v>9.3928065325599164E-10</v>
      </c>
    </row>
    <row r="110" spans="1:30" x14ac:dyDescent="0.2">
      <c r="A110" s="107">
        <v>2013</v>
      </c>
      <c r="B110" s="106">
        <f>compopeinc!AP102</f>
        <v>0.14516337215900421</v>
      </c>
      <c r="C110" s="105">
        <f>compopeinc!AQ102</f>
        <v>4.9244694411754608E-2</v>
      </c>
      <c r="D110" s="105">
        <f>compopeinc!AR102</f>
        <v>1.3039557612501085E-2</v>
      </c>
      <c r="E110" s="105">
        <f>compopeinc!AS102</f>
        <v>6.581472116522491E-3</v>
      </c>
      <c r="F110" s="105">
        <f>compopeinc!AT102</f>
        <v>1.8868783488869667E-2</v>
      </c>
      <c r="G110" s="105">
        <f>compopeinc!AU102</f>
        <v>8.5407786536961794E-3</v>
      </c>
      <c r="H110" s="105">
        <f>compopeinc!AV102</f>
        <v>3.2742220771649885E-2</v>
      </c>
      <c r="I110" s="183">
        <f>compopeinc!AW102</f>
        <v>1.6145861611550641E-2</v>
      </c>
      <c r="J110" s="106">
        <f>compopeinc!AX102</f>
        <v>8.5619881749153137E-2</v>
      </c>
      <c r="K110" s="105">
        <f>compopeinc!AY102</f>
        <v>3.5904321819543839E-2</v>
      </c>
      <c r="L110" s="105">
        <f>compopeinc!AZ102</f>
        <v>8.8677358453423949E-3</v>
      </c>
      <c r="M110" s="105">
        <f>compopeinc!BA102</f>
        <v>3.0259258928708732E-3</v>
      </c>
      <c r="N110" s="105">
        <f>compopeinc!BB102</f>
        <v>1.2407850474119186E-2</v>
      </c>
      <c r="O110" s="105">
        <f>compopeinc!BC102</f>
        <v>2.3112848866730928E-3</v>
      </c>
      <c r="P110" s="105">
        <f>compopeinc!BD102</f>
        <v>1.5438149172073137E-2</v>
      </c>
      <c r="Q110" s="183">
        <f>compopeinc!BE102</f>
        <v>7.6646120741908439E-3</v>
      </c>
      <c r="R110" s="106">
        <f>compopeinc!BF102</f>
        <v>4.0748823434114456E-2</v>
      </c>
      <c r="S110" s="105">
        <f>compopeinc!BG102</f>
        <v>2.1083083003759384E-2</v>
      </c>
      <c r="T110" s="105">
        <f>compopeinc!BH102</f>
        <v>4.5676769129840977E-3</v>
      </c>
      <c r="U110" s="105">
        <f>compopeinc!BI102</f>
        <v>8.2815461792051792E-4</v>
      </c>
      <c r="V110" s="105">
        <f>compopeinc!BJ102</f>
        <v>6.7780180834233761E-3</v>
      </c>
      <c r="W110" s="105">
        <f>compopeinc!BK102</f>
        <v>4.6533187560271472E-4</v>
      </c>
      <c r="X110" s="105">
        <f>compopeinc!BL102</f>
        <v>5.0643803050269406E-3</v>
      </c>
      <c r="Y110" s="134">
        <f>compopeinc!BM102</f>
        <v>1.9621769307769797E-3</v>
      </c>
      <c r="AA110" s="212"/>
      <c r="AB110" s="599">
        <f t="shared" si="3"/>
        <v>3.4924596548080444E-9</v>
      </c>
      <c r="AC110" s="599">
        <f t="shared" si="4"/>
        <v>1.584339770488441E-9</v>
      </c>
      <c r="AD110" s="599">
        <f t="shared" si="5"/>
        <v>1.7046204447979107E-9</v>
      </c>
    </row>
    <row r="111" spans="1:30" x14ac:dyDescent="0.2">
      <c r="A111" s="107">
        <v>2014</v>
      </c>
      <c r="B111" s="106">
        <f>compopeinc!AP103</f>
        <v>0.14950332045555115</v>
      </c>
      <c r="C111" s="105">
        <f>compopeinc!AQ103</f>
        <v>5.3182438015937805E-2</v>
      </c>
      <c r="D111" s="105">
        <f>compopeinc!AR103</f>
        <v>1.251711044460535E-2</v>
      </c>
      <c r="E111" s="105">
        <f>compopeinc!AS103</f>
        <v>6.4968825317919254E-3</v>
      </c>
      <c r="F111" s="105">
        <f>compopeinc!AT103</f>
        <v>1.8834425136446953E-2</v>
      </c>
      <c r="G111" s="105">
        <f>compopeinc!AU103</f>
        <v>9.3118175864219666E-3</v>
      </c>
      <c r="H111" s="105">
        <f>compopeinc!AV103</f>
        <v>3.3816781347049955E-2</v>
      </c>
      <c r="I111" s="183">
        <f>compopeinc!AW103</f>
        <v>1.5343869817079419E-2</v>
      </c>
      <c r="J111" s="106">
        <f>compopeinc!AX103</f>
        <v>8.8378258049488068E-2</v>
      </c>
      <c r="K111" s="105">
        <f>compopeinc!AY103</f>
        <v>3.8231547921895981E-2</v>
      </c>
      <c r="L111" s="105">
        <f>compopeinc!AZ103</f>
        <v>8.5723282008984825E-3</v>
      </c>
      <c r="M111" s="105">
        <f>compopeinc!BA103</f>
        <v>2.8595548938028514E-3</v>
      </c>
      <c r="N111" s="105">
        <f>compopeinc!BB103</f>
        <v>1.265366468578577E-2</v>
      </c>
      <c r="O111" s="105">
        <f>compopeinc!BC103</f>
        <v>2.5020752218551934E-3</v>
      </c>
      <c r="P111" s="105">
        <f>compopeinc!BD103</f>
        <v>1.617211897635416E-2</v>
      </c>
      <c r="Q111" s="183">
        <f>compopeinc!BE103</f>
        <v>7.3869691438828329E-3</v>
      </c>
      <c r="R111" s="106">
        <f>compopeinc!BF103</f>
        <v>4.1927076876163483E-2</v>
      </c>
      <c r="S111" s="105">
        <f>compopeinc!BG103</f>
        <v>2.1915946155786514E-2</v>
      </c>
      <c r="T111" s="105">
        <f>compopeinc!BH103</f>
        <v>4.2405744577536097E-3</v>
      </c>
      <c r="U111" s="105">
        <f>compopeinc!BI103</f>
        <v>7.9160441237036139E-4</v>
      </c>
      <c r="V111" s="105">
        <f>compopeinc!BJ103</f>
        <v>7.1759335696697235E-3</v>
      </c>
      <c r="W111" s="105">
        <f>compopeinc!BK103</f>
        <v>5.3579793893732131E-4</v>
      </c>
      <c r="X111" s="105">
        <f>compopeinc!BL103</f>
        <v>5.3275191787878822E-3</v>
      </c>
      <c r="Y111" s="134">
        <f>compopeinc!BM103</f>
        <v>1.9396995082598338E-3</v>
      </c>
      <c r="AA111" s="212"/>
      <c r="AB111" s="599">
        <f t="shared" ref="AB111:AB116" si="6">B111-SUM(C111:I111)</f>
        <v>-4.4237822294235229E-9</v>
      </c>
      <c r="AC111" s="599">
        <f t="shared" ref="AC111:AC116" si="7">J111-SUM(K111:Q111)</f>
        <v>-9.9498720373958349E-10</v>
      </c>
      <c r="AD111" s="599">
        <f t="shared" si="5"/>
        <v>1.6545982362003997E-9</v>
      </c>
    </row>
    <row r="112" spans="1:30" x14ac:dyDescent="0.2">
      <c r="A112" s="107">
        <v>2015</v>
      </c>
      <c r="B112" s="106">
        <f>compopeinc!AP104</f>
        <v>0.14897900819778442</v>
      </c>
      <c r="C112" s="105">
        <f>compopeinc!AQ104</f>
        <v>5.4157696664333344E-2</v>
      </c>
      <c r="D112" s="105">
        <f>compopeinc!AR104</f>
        <v>1.3006306864554062E-2</v>
      </c>
      <c r="E112" s="105">
        <f>compopeinc!AS104</f>
        <v>6.6757766762748361E-3</v>
      </c>
      <c r="F112" s="105">
        <f>compopeinc!AT104</f>
        <v>1.7077190801501274E-2</v>
      </c>
      <c r="G112" s="105">
        <f>compopeinc!AU104</f>
        <v>8.9098187163472176E-3</v>
      </c>
      <c r="H112" s="105">
        <f>compopeinc!AV104</f>
        <v>3.4915095444150411E-2</v>
      </c>
      <c r="I112" s="183">
        <f>compopeinc!AW104</f>
        <v>1.4237122826896466E-2</v>
      </c>
      <c r="J112" s="106">
        <f>compopeinc!AX104</f>
        <v>8.7738901376724243E-2</v>
      </c>
      <c r="K112" s="105">
        <f>compopeinc!AY104</f>
        <v>3.8462072610855103E-2</v>
      </c>
      <c r="L112" s="105">
        <f>compopeinc!AZ104</f>
        <v>9.0255780924053397E-3</v>
      </c>
      <c r="M112" s="105">
        <f>compopeinc!BA104</f>
        <v>3.0260218190960586E-3</v>
      </c>
      <c r="N112" s="105">
        <f>compopeinc!BB104</f>
        <v>1.1249576695263386E-2</v>
      </c>
      <c r="O112" s="105">
        <f>compopeinc!BC104</f>
        <v>2.3461642558686435E-3</v>
      </c>
      <c r="P112" s="105">
        <f>compopeinc!BD104</f>
        <v>1.6797342355596438E-2</v>
      </c>
      <c r="Q112" s="183">
        <f>compopeinc!BE104</f>
        <v>6.8321464753238704E-3</v>
      </c>
      <c r="R112" s="106">
        <f>compopeinc!BF104</f>
        <v>4.0991883724927902E-2</v>
      </c>
      <c r="S112" s="105">
        <f>compopeinc!BG104</f>
        <v>2.1513378247618675E-2</v>
      </c>
      <c r="T112" s="105">
        <f>compopeinc!BH104</f>
        <v>4.5831257616555376E-3</v>
      </c>
      <c r="U112" s="105">
        <f>compopeinc!BI104</f>
        <v>7.9495931277051568E-4</v>
      </c>
      <c r="V112" s="105">
        <f>compopeinc!BJ104</f>
        <v>6.0289683751761913E-3</v>
      </c>
      <c r="W112" s="105">
        <f>compopeinc!BK104</f>
        <v>5.1240272296126932E-4</v>
      </c>
      <c r="X112" s="105">
        <f>compopeinc!BL104</f>
        <v>5.7874858102925433E-3</v>
      </c>
      <c r="Y112" s="134">
        <f>compopeinc!BM104</f>
        <v>1.7715662033831389E-3</v>
      </c>
      <c r="AA112" s="212"/>
      <c r="AB112" s="599">
        <f t="shared" si="6"/>
        <v>2.0372681319713593E-10</v>
      </c>
      <c r="AC112" s="599">
        <f t="shared" si="7"/>
        <v>-9.276845958083868E-10</v>
      </c>
      <c r="AD112" s="599">
        <f t="shared" si="5"/>
        <v>-2.7089299692306668E-9</v>
      </c>
    </row>
    <row r="113" spans="1:30" x14ac:dyDescent="0.2">
      <c r="A113" s="107">
        <v>2016</v>
      </c>
      <c r="B113" s="106">
        <f>compopeinc!AP105</f>
        <v>0.14669100940227509</v>
      </c>
      <c r="C113" s="105">
        <f>compopeinc!AQ105</f>
        <v>5.3374439477920532E-2</v>
      </c>
      <c r="D113" s="105">
        <f>compopeinc!AR105</f>
        <v>1.2567658588523045E-2</v>
      </c>
      <c r="E113" s="105">
        <f>compopeinc!AS105</f>
        <v>6.7856701789423823E-3</v>
      </c>
      <c r="F113" s="105">
        <f>compopeinc!AT105</f>
        <v>1.7272893339395523E-2</v>
      </c>
      <c r="G113" s="105">
        <f>compopeinc!AU105</f>
        <v>8.932632626965642E-3</v>
      </c>
      <c r="H113" s="105">
        <f>compopeinc!AV105</f>
        <v>3.3813037062001249E-2</v>
      </c>
      <c r="I113" s="183">
        <f>compopeinc!AW105</f>
        <v>1.3944687470856289E-2</v>
      </c>
      <c r="J113" s="106">
        <f>compopeinc!AX105</f>
        <v>8.6134754121303558E-2</v>
      </c>
      <c r="K113" s="105">
        <f>compopeinc!AY105</f>
        <v>3.7960287183523178E-2</v>
      </c>
      <c r="L113" s="105">
        <f>compopeinc!AZ105</f>
        <v>8.7838026574900141E-3</v>
      </c>
      <c r="M113" s="105">
        <f>compopeinc!BA105</f>
        <v>3.0851220362819731E-3</v>
      </c>
      <c r="N113" s="105">
        <f>compopeinc!BB105</f>
        <v>1.1455832049250603E-2</v>
      </c>
      <c r="O113" s="105">
        <f>compopeinc!BC105</f>
        <v>2.3510501487180591E-3</v>
      </c>
      <c r="P113" s="105">
        <f>compopeinc!BD105</f>
        <v>1.5608727094658006E-2</v>
      </c>
      <c r="Q113" s="183">
        <f>compopeinc!BE105</f>
        <v>6.8899338008497762E-3</v>
      </c>
      <c r="R113" s="106">
        <f>compopeinc!BF105</f>
        <v>4.0079887956380844E-2</v>
      </c>
      <c r="S113" s="105">
        <f>compopeinc!BG105</f>
        <v>2.1374290809035301E-2</v>
      </c>
      <c r="T113" s="105">
        <f>compopeinc!BH105</f>
        <v>4.531653899448429E-3</v>
      </c>
      <c r="U113" s="105">
        <f>compopeinc!BI105</f>
        <v>7.9792938777245581E-4</v>
      </c>
      <c r="V113" s="105">
        <f>compopeinc!BJ105</f>
        <v>5.9606288559734821E-3</v>
      </c>
      <c r="W113" s="105">
        <f>compopeinc!BK105</f>
        <v>4.7414253640454262E-4</v>
      </c>
      <c r="X113" s="105">
        <f>compopeinc!BL105</f>
        <v>5.2004413977386459E-3</v>
      </c>
      <c r="Y113" s="134">
        <f>compopeinc!BM105</f>
        <v>1.74080113139888E-3</v>
      </c>
      <c r="AA113" s="212"/>
      <c r="AB113" s="599">
        <f t="shared" si="6"/>
        <v>-9.3423295766115189E-9</v>
      </c>
      <c r="AC113" s="599">
        <f t="shared" si="7"/>
        <v>-8.4946805145591497E-10</v>
      </c>
      <c r="AD113" s="599">
        <f t="shared" si="5"/>
        <v>-6.1390892369672656E-11</v>
      </c>
    </row>
    <row r="114" spans="1:30" x14ac:dyDescent="0.2">
      <c r="A114" s="107">
        <v>2017</v>
      </c>
      <c r="B114" s="106">
        <f>compopeinc!AP106</f>
        <v>0.15004687011241913</v>
      </c>
      <c r="C114" s="105">
        <f>compopeinc!AQ106</f>
        <v>5.2485816180706024E-2</v>
      </c>
      <c r="D114" s="105">
        <f>compopeinc!AR106</f>
        <v>1.3398332725046203E-2</v>
      </c>
      <c r="E114" s="105">
        <f>compopeinc!AS106</f>
        <v>6.7169178510084748E-3</v>
      </c>
      <c r="F114" s="105">
        <f>compopeinc!AT106</f>
        <v>1.8569769337773323E-2</v>
      </c>
      <c r="G114" s="105">
        <f>compopeinc!AU106</f>
        <v>1.0600492591038346E-2</v>
      </c>
      <c r="H114" s="105">
        <f>compopeinc!AV106</f>
        <v>3.4183688421276365E-2</v>
      </c>
      <c r="I114" s="183">
        <f>compopeinc!AW106</f>
        <v>1.4091845176640003E-2</v>
      </c>
      <c r="J114" s="106">
        <f>compopeinc!AX106</f>
        <v>8.755011111497879E-2</v>
      </c>
      <c r="K114" s="105">
        <f>compopeinc!AY106</f>
        <v>3.5781070590019226E-2</v>
      </c>
      <c r="L114" s="105">
        <f>compopeinc!AZ106</f>
        <v>9.3410908702935558E-3</v>
      </c>
      <c r="M114" s="105">
        <f>compopeinc!BA106</f>
        <v>2.9418078484013677E-3</v>
      </c>
      <c r="N114" s="105">
        <f>compopeinc!BB106</f>
        <v>1.2480533681809902E-2</v>
      </c>
      <c r="O114" s="105">
        <f>compopeinc!BC106</f>
        <v>3.3063545124605298E-3</v>
      </c>
      <c r="P114" s="105">
        <f>compopeinc!BD106</f>
        <v>1.6605232025819559E-2</v>
      </c>
      <c r="Q114" s="183">
        <f>compopeinc!BE106</f>
        <v>7.0940173479293383E-3</v>
      </c>
      <c r="R114" s="106">
        <f>compopeinc!BF106</f>
        <v>4.0980711579322815E-2</v>
      </c>
      <c r="S114" s="105">
        <f>compopeinc!BG106</f>
        <v>1.9501062110066414E-2</v>
      </c>
      <c r="T114" s="105">
        <f>compopeinc!BH106</f>
        <v>5.0083513015124481E-3</v>
      </c>
      <c r="U114" s="105">
        <f>compopeinc!BI106</f>
        <v>8.7408916442655027E-4</v>
      </c>
      <c r="V114" s="105">
        <f>compopeinc!BJ106</f>
        <v>7.2495401836931705E-3</v>
      </c>
      <c r="W114" s="105">
        <f>compopeinc!BK106</f>
        <v>6.2819567392580211E-4</v>
      </c>
      <c r="X114" s="105">
        <f>compopeinc!BL106</f>
        <v>5.6520078181874749E-3</v>
      </c>
      <c r="Y114" s="134">
        <f>compopeinc!BM106</f>
        <v>2.0674637304382592E-3</v>
      </c>
      <c r="AA114" s="212"/>
      <c r="AB114" s="599">
        <f t="shared" si="6"/>
        <v>7.8289303928613663E-9</v>
      </c>
      <c r="AC114" s="599">
        <f t="shared" si="7"/>
        <v>4.2382453102618456E-9</v>
      </c>
      <c r="AD114" s="599">
        <f t="shared" si="5"/>
        <v>1.597072696313262E-9</v>
      </c>
    </row>
    <row r="115" spans="1:30" x14ac:dyDescent="0.2">
      <c r="A115" s="107">
        <v>2018</v>
      </c>
      <c r="B115" s="106">
        <f>compopeinc!AP107</f>
        <v>0.1512317955493927</v>
      </c>
      <c r="C115" s="105">
        <f>compopeinc!AQ107</f>
        <v>5.460420623421669E-2</v>
      </c>
      <c r="D115" s="105">
        <f>compopeinc!AR107</f>
        <v>1.3241050313808955E-2</v>
      </c>
      <c r="E115" s="105">
        <f>compopeinc!AS107</f>
        <v>6.3901770627126098E-3</v>
      </c>
      <c r="F115" s="105">
        <f>compopeinc!AT107</f>
        <v>1.9047053530812263E-2</v>
      </c>
      <c r="G115" s="105">
        <f>compopeinc!AU107</f>
        <v>1.093236415181309E-2</v>
      </c>
      <c r="H115" s="105">
        <f>compopeinc!AV107</f>
        <v>3.2803813813191592E-2</v>
      </c>
      <c r="I115" s="183">
        <f>compopeinc!AW107</f>
        <v>1.421313162154263E-2</v>
      </c>
      <c r="J115" s="106">
        <f>compopeinc!AX107</f>
        <v>8.7644532322883606E-2</v>
      </c>
      <c r="K115" s="105">
        <f>compopeinc!AY107</f>
        <v>3.7069324404001236E-2</v>
      </c>
      <c r="L115" s="105">
        <f>compopeinc!AZ107</f>
        <v>9.3367932022374589E-3</v>
      </c>
      <c r="M115" s="105">
        <f>compopeinc!BA107</f>
        <v>2.7869428740814328E-3</v>
      </c>
      <c r="N115" s="105">
        <f>compopeinc!BB107</f>
        <v>1.2456829659640789E-2</v>
      </c>
      <c r="O115" s="105">
        <f>compopeinc!BC107</f>
        <v>3.137463703751564E-3</v>
      </c>
      <c r="P115" s="105">
        <f>compopeinc!BD107</f>
        <v>1.5748937774492239E-2</v>
      </c>
      <c r="Q115" s="183">
        <f>compopeinc!BE107</f>
        <v>7.1082410430109164E-3</v>
      </c>
      <c r="R115" s="106">
        <f>compopeinc!BF107</f>
        <v>4.0000416338443756E-2</v>
      </c>
      <c r="S115" s="105">
        <f>compopeinc!BG107</f>
        <v>1.9600031897425652E-2</v>
      </c>
      <c r="T115" s="105">
        <f>compopeinc!BH107</f>
        <v>5.0927795880397753E-3</v>
      </c>
      <c r="U115" s="105">
        <f>compopeinc!BI107</f>
        <v>7.5466258567757905E-4</v>
      </c>
      <c r="V115" s="105">
        <f>compopeinc!BJ107</f>
        <v>6.5635046921670437E-3</v>
      </c>
      <c r="W115" s="105">
        <f>compopeinc!BK107</f>
        <v>5.9922804939560592E-4</v>
      </c>
      <c r="X115" s="105">
        <f>compopeinc!BL107</f>
        <v>5.4999866360552485E-3</v>
      </c>
      <c r="Y115" s="134">
        <f>compopeinc!BM107</f>
        <v>1.8902243219096337E-3</v>
      </c>
      <c r="AA115" s="212"/>
      <c r="AB115" s="599">
        <f t="shared" si="6"/>
        <v>-1.178705133497715E-9</v>
      </c>
      <c r="AC115" s="599">
        <f t="shared" si="7"/>
        <v>-3.383320290595293E-10</v>
      </c>
      <c r="AD115" s="599">
        <f t="shared" si="5"/>
        <v>-1.4322267816169187E-9</v>
      </c>
    </row>
    <row r="116" spans="1:30" x14ac:dyDescent="0.2">
      <c r="A116" s="107">
        <v>2019</v>
      </c>
      <c r="B116" s="106">
        <f>compopeinc!AP108</f>
        <v>0.14931024610996246</v>
      </c>
      <c r="C116" s="105">
        <f>compopeinc!AQ108</f>
        <v>5.4660748690366745E-2</v>
      </c>
      <c r="D116" s="105">
        <f>compopeinc!AR108</f>
        <v>1.2165823587565683E-2</v>
      </c>
      <c r="E116" s="105">
        <f>compopeinc!AS108</f>
        <v>6.5256236121058464E-3</v>
      </c>
      <c r="F116" s="105">
        <f>compopeinc!AT108</f>
        <v>1.9153295084834099E-2</v>
      </c>
      <c r="G116" s="105">
        <f>compopeinc!AU108</f>
        <v>1.0751425987109542E-2</v>
      </c>
      <c r="H116" s="105">
        <f>compopeinc!AV108</f>
        <v>3.2270375656875509E-2</v>
      </c>
      <c r="I116" s="183">
        <f>compopeinc!AW108</f>
        <v>1.3782958715242603E-2</v>
      </c>
      <c r="J116" s="106">
        <f>compopeinc!AX108</f>
        <v>8.5160605609416962E-2</v>
      </c>
      <c r="K116" s="105">
        <f>compopeinc!AY108</f>
        <v>3.659144788980484E-2</v>
      </c>
      <c r="L116" s="105">
        <f>compopeinc!AZ108</f>
        <v>8.4506095008691773E-3</v>
      </c>
      <c r="M116" s="105">
        <f>compopeinc!BA108</f>
        <v>2.8610769077204168E-3</v>
      </c>
      <c r="N116" s="105">
        <f>compopeinc!BB108</f>
        <v>1.2270375154912472E-2</v>
      </c>
      <c r="O116" s="105">
        <f>compopeinc!BC108</f>
        <v>3.2300307066179812E-3</v>
      </c>
      <c r="P116" s="105">
        <f>compopeinc!BD108</f>
        <v>1.4843675421585243E-2</v>
      </c>
      <c r="Q116" s="183">
        <f>compopeinc!BE108</f>
        <v>6.9133872775948534E-3</v>
      </c>
      <c r="R116" s="106">
        <f>compopeinc!BF108</f>
        <v>3.7988565862178802E-2</v>
      </c>
      <c r="S116" s="105">
        <f>compopeinc!BG108</f>
        <v>1.9004397094249725E-2</v>
      </c>
      <c r="T116" s="105">
        <f>compopeinc!BH108</f>
        <v>4.4730637462180312E-3</v>
      </c>
      <c r="U116" s="105">
        <f>compopeinc!BI108</f>
        <v>8.5936670075170696E-4</v>
      </c>
      <c r="V116" s="105">
        <f>compopeinc!BJ108</f>
        <v>6.3697760924696922E-3</v>
      </c>
      <c r="W116" s="105">
        <f>compopeinc!BK108</f>
        <v>5.757763865403831E-4</v>
      </c>
      <c r="X116" s="105">
        <f>compopeinc!BL108</f>
        <v>4.867874585063406E-3</v>
      </c>
      <c r="Y116" s="134">
        <f>compopeinc!BM108</f>
        <v>1.8383106318356241E-3</v>
      </c>
      <c r="AA116" s="212"/>
      <c r="AB116" s="599">
        <f t="shared" si="6"/>
        <v>-5.2241375669836998E-9</v>
      </c>
      <c r="AC116" s="599">
        <f t="shared" si="7"/>
        <v>2.750311978161335E-9</v>
      </c>
      <c r="AD116" s="599">
        <f t="shared" si="5"/>
        <v>6.2505023379344493E-10</v>
      </c>
    </row>
    <row r="117" spans="1:30" x14ac:dyDescent="0.2">
      <c r="A117" s="107">
        <v>2020</v>
      </c>
      <c r="B117" s="106"/>
      <c r="C117" s="105"/>
      <c r="D117" s="105"/>
      <c r="E117" s="105"/>
      <c r="F117" s="105"/>
      <c r="G117" s="105"/>
      <c r="H117" s="105"/>
      <c r="I117" s="183"/>
      <c r="J117" s="106"/>
      <c r="K117" s="105"/>
      <c r="L117" s="105"/>
      <c r="M117" s="105"/>
      <c r="N117" s="105"/>
      <c r="O117" s="105"/>
      <c r="P117" s="105"/>
      <c r="Q117" s="183"/>
      <c r="R117" s="106"/>
      <c r="S117" s="105"/>
      <c r="T117" s="105"/>
      <c r="U117" s="105"/>
      <c r="V117" s="105"/>
      <c r="W117" s="105"/>
      <c r="X117" s="105"/>
      <c r="Y117" s="134"/>
      <c r="AA117" s="212"/>
      <c r="AB117" s="931"/>
    </row>
    <row r="118" spans="1:30" ht="17" thickBot="1" x14ac:dyDescent="0.25">
      <c r="A118" s="104"/>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227"/>
    </row>
    <row r="119" spans="1:30" ht="17" thickTop="1" x14ac:dyDescent="0.2"/>
  </sheetData>
  <mergeCells count="3">
    <mergeCell ref="A4:Y4"/>
    <mergeCell ref="B7:Y7"/>
    <mergeCell ref="B8:Y8"/>
  </mergeCells>
  <hyperlinks>
    <hyperlink ref="A1" location="Index!A1" display="Back to index" xr:uid="{00000000-0004-0000-15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39997558519241921"/>
  </sheetPr>
  <dimension ref="A1:AF125"/>
  <sheetViews>
    <sheetView workbookViewId="0">
      <pane xSplit="1" ySplit="9" topLeftCell="B55" activePane="bottomRight" state="frozen"/>
      <selection activeCell="D32" sqref="D32"/>
      <selection pane="topRight" activeCell="D32" sqref="D32"/>
      <selection pane="bottomLeft" activeCell="D32" sqref="D32"/>
      <selection pane="bottomRight" activeCell="K63" sqref="K63:K116"/>
    </sheetView>
  </sheetViews>
  <sheetFormatPr baseColWidth="10" defaultColWidth="10.83203125" defaultRowHeight="16" x14ac:dyDescent="0.2"/>
  <cols>
    <col min="1" max="12" width="10.83203125" style="4"/>
    <col min="13" max="26" width="11" style="4" customWidth="1"/>
    <col min="27" max="16384" width="10.83203125" style="4"/>
  </cols>
  <sheetData>
    <row r="1" spans="1:31" x14ac:dyDescent="0.2">
      <c r="A1" s="52" t="s">
        <v>36</v>
      </c>
      <c r="D1" s="1131"/>
      <c r="N1" s="1366" t="s">
        <v>472</v>
      </c>
    </row>
    <row r="2" spans="1:31" x14ac:dyDescent="0.2">
      <c r="B2" s="51"/>
      <c r="C2" s="45"/>
      <c r="D2" s="46"/>
      <c r="E2" s="45"/>
      <c r="F2" s="45"/>
      <c r="G2" s="45"/>
      <c r="H2" s="45"/>
      <c r="I2" s="46"/>
      <c r="J2" s="46"/>
      <c r="K2" s="46"/>
      <c r="N2" s="1350" t="s">
        <v>459</v>
      </c>
    </row>
    <row r="3" spans="1:31" ht="17" thickBot="1" x14ac:dyDescent="0.25">
      <c r="D3" s="198"/>
    </row>
    <row r="4" spans="1:31" ht="25" customHeight="1" thickTop="1" x14ac:dyDescent="0.2">
      <c r="A4" s="1371" t="s">
        <v>232</v>
      </c>
      <c r="B4" s="1372"/>
      <c r="C4" s="1372"/>
      <c r="D4" s="1372"/>
      <c r="E4" s="1372"/>
      <c r="F4" s="1372"/>
      <c r="G4" s="1372"/>
      <c r="H4" s="1372"/>
      <c r="I4" s="1372"/>
      <c r="J4" s="1372"/>
      <c r="K4" s="1373"/>
      <c r="L4" s="496"/>
      <c r="N4" s="887"/>
      <c r="O4" s="860"/>
      <c r="P4" s="860"/>
      <c r="Q4" s="860"/>
      <c r="R4" s="860"/>
      <c r="S4" s="860"/>
      <c r="T4" s="860"/>
      <c r="U4" s="860"/>
      <c r="V4" s="860"/>
      <c r="W4" s="860"/>
      <c r="X4" s="988"/>
    </row>
    <row r="5" spans="1:31" x14ac:dyDescent="0.2">
      <c r="A5" s="49"/>
      <c r="B5" s="50"/>
      <c r="C5" s="50"/>
      <c r="D5" s="50"/>
      <c r="E5" s="50"/>
      <c r="F5" s="50"/>
      <c r="G5" s="50"/>
      <c r="H5" s="50"/>
      <c r="I5" s="50"/>
      <c r="J5" s="50"/>
      <c r="K5" s="704"/>
      <c r="L5" s="495"/>
      <c r="N5" s="989"/>
      <c r="O5" s="495"/>
      <c r="P5" s="495"/>
      <c r="Q5" s="495"/>
      <c r="R5" s="495"/>
      <c r="S5" s="495"/>
      <c r="T5" s="495"/>
      <c r="U5" s="495"/>
      <c r="V5" s="495"/>
      <c r="W5" s="495"/>
      <c r="X5" s="990"/>
    </row>
    <row r="6" spans="1:31" ht="15" customHeight="1" x14ac:dyDescent="0.2">
      <c r="A6" s="49"/>
      <c r="B6" s="45" t="s">
        <v>35</v>
      </c>
      <c r="C6" s="45" t="s">
        <v>34</v>
      </c>
      <c r="D6" s="45" t="s">
        <v>33</v>
      </c>
      <c r="E6" s="45" t="s">
        <v>32</v>
      </c>
      <c r="F6" s="45" t="s">
        <v>31</v>
      </c>
      <c r="G6" s="45" t="s">
        <v>30</v>
      </c>
      <c r="H6" s="45" t="s">
        <v>29</v>
      </c>
      <c r="I6" s="48" t="s">
        <v>28</v>
      </c>
      <c r="J6" s="45" t="s">
        <v>27</v>
      </c>
      <c r="K6" s="705" t="s">
        <v>26</v>
      </c>
      <c r="L6" s="46"/>
      <c r="M6" s="480"/>
      <c r="N6" s="1411" t="s">
        <v>457</v>
      </c>
      <c r="O6" s="991"/>
      <c r="P6" s="991"/>
      <c r="Q6" s="991"/>
      <c r="R6" s="991"/>
      <c r="S6" s="991"/>
      <c r="T6" s="991"/>
      <c r="U6" s="991"/>
      <c r="V6" s="991"/>
      <c r="W6" s="991"/>
      <c r="X6" s="992"/>
      <c r="Y6" s="986"/>
      <c r="Z6" s="986"/>
    </row>
    <row r="7" spans="1:31" ht="35" customHeight="1" x14ac:dyDescent="0.2">
      <c r="A7" s="43"/>
      <c r="B7" s="1374" t="s">
        <v>305</v>
      </c>
      <c r="C7" s="1375"/>
      <c r="D7" s="1375"/>
      <c r="E7" s="1375"/>
      <c r="F7" s="1375"/>
      <c r="G7" s="1375"/>
      <c r="H7" s="1375"/>
      <c r="I7" s="1375"/>
      <c r="J7" s="1375"/>
      <c r="K7" s="1401"/>
      <c r="L7" s="50"/>
      <c r="M7" s="595"/>
      <c r="N7" s="1411"/>
      <c r="O7" s="991"/>
      <c r="P7" s="991"/>
      <c r="Q7" s="991"/>
      <c r="R7" s="991"/>
      <c r="S7" s="991"/>
      <c r="T7" s="991"/>
      <c r="U7" s="991"/>
      <c r="V7" s="991"/>
      <c r="W7" s="991"/>
      <c r="X7" s="992"/>
      <c r="Y7" s="986"/>
      <c r="Z7" s="986"/>
      <c r="AA7" s="1349" t="s">
        <v>460</v>
      </c>
      <c r="AB7" s="595"/>
      <c r="AC7" s="595"/>
      <c r="AD7" s="595"/>
      <c r="AE7" s="595"/>
    </row>
    <row r="8" spans="1:31" ht="21" customHeight="1" x14ac:dyDescent="0.2">
      <c r="A8" s="405"/>
      <c r="B8" s="1410" t="s">
        <v>233</v>
      </c>
      <c r="C8" s="1377"/>
      <c r="D8" s="1377"/>
      <c r="E8" s="1377"/>
      <c r="F8" s="1377"/>
      <c r="G8" s="1377"/>
      <c r="H8" s="1377"/>
      <c r="I8" s="1377"/>
      <c r="J8" s="1377"/>
      <c r="K8" s="1402"/>
      <c r="L8" s="497"/>
      <c r="M8" s="595"/>
      <c r="N8" s="1411"/>
      <c r="O8" s="991"/>
      <c r="P8" s="991"/>
      <c r="Q8" s="991"/>
      <c r="R8" s="991"/>
      <c r="S8" s="991"/>
      <c r="T8" s="991"/>
      <c r="U8" s="991"/>
      <c r="V8" s="991"/>
      <c r="W8" s="991"/>
      <c r="X8" s="992"/>
      <c r="Y8" s="986"/>
      <c r="Z8" s="986"/>
      <c r="AB8" s="595"/>
      <c r="AC8" s="595"/>
      <c r="AD8" s="595"/>
      <c r="AE8" s="595"/>
    </row>
    <row r="9" spans="1:31" s="27" customFormat="1" ht="41" customHeight="1" x14ac:dyDescent="0.2">
      <c r="A9" s="42"/>
      <c r="B9" s="292" t="s">
        <v>15</v>
      </c>
      <c r="C9" s="481" t="s">
        <v>14</v>
      </c>
      <c r="D9" s="481" t="s">
        <v>58</v>
      </c>
      <c r="E9" s="629" t="s">
        <v>13</v>
      </c>
      <c r="F9" s="41" t="s">
        <v>12</v>
      </c>
      <c r="G9" s="293" t="s">
        <v>11</v>
      </c>
      <c r="H9" s="1355" t="s">
        <v>466</v>
      </c>
      <c r="I9" s="41" t="s">
        <v>10</v>
      </c>
      <c r="J9" s="41" t="s">
        <v>9</v>
      </c>
      <c r="K9" s="635" t="s">
        <v>8</v>
      </c>
      <c r="L9" s="498"/>
      <c r="M9" s="595"/>
      <c r="N9" s="1411"/>
      <c r="O9" s="993" t="s">
        <v>346</v>
      </c>
      <c r="P9" s="993" t="s">
        <v>13</v>
      </c>
      <c r="Q9" s="993" t="s">
        <v>12</v>
      </c>
      <c r="R9" s="993" t="s">
        <v>11</v>
      </c>
      <c r="S9" s="993" t="s">
        <v>10</v>
      </c>
      <c r="T9" s="993" t="s">
        <v>9</v>
      </c>
      <c r="U9" s="993" t="s">
        <v>8</v>
      </c>
      <c r="V9" s="993" t="s">
        <v>14</v>
      </c>
      <c r="W9" s="993" t="s">
        <v>15</v>
      </c>
      <c r="X9" s="994" t="s">
        <v>58</v>
      </c>
      <c r="Y9" s="986"/>
      <c r="Z9" s="986"/>
      <c r="AA9" s="595" t="s">
        <v>345</v>
      </c>
      <c r="AB9" s="595" t="s">
        <v>344</v>
      </c>
      <c r="AD9" s="1409" t="s">
        <v>171</v>
      </c>
      <c r="AE9" s="1409"/>
    </row>
    <row r="10" spans="1:31" s="27" customFormat="1" ht="15" customHeight="1" x14ac:dyDescent="0.2">
      <c r="A10" s="38">
        <v>1913</v>
      </c>
      <c r="B10" s="304">
        <f>('TB2'!C10+'TB2'!D10+'TB2'!E10+'TB2'!F10+'TB2'!G10*W10)/'TB2'!B10</f>
        <v>0.11522054792561726</v>
      </c>
      <c r="C10" s="415"/>
      <c r="D10" s="415"/>
      <c r="E10" s="630">
        <f>(TB2b!C10+TB2b!D10+TB2b!E10+TB2b!F10+TB2b!G10*P10)/TB2b!B10</f>
        <v>0.4813479987078888</v>
      </c>
      <c r="F10" s="703">
        <f>(TB2b!K10+TB2b!L10+TB2b!M10+TB2b!N10+TB2b!O10*Q10)/TB2b!J10</f>
        <v>0.54652648326310849</v>
      </c>
      <c r="G10" s="630">
        <f>(TB2b!S10+TB2b!T10+TB2b!U10+TB2b!V10+TB2b!W10*R10)/TB2b!R10</f>
        <v>0.63870077535037162</v>
      </c>
      <c r="H10" s="1356"/>
      <c r="I10" s="37">
        <f>(TB2c!C10+TB2c!D10+TB2c!E10+TB2c!F10+TB2c!G10*S10)/TB2c!B10</f>
        <v>0.67145687794358166</v>
      </c>
      <c r="J10" s="37">
        <f>(TB2c!K10+TB2c!L10+TB2c!M10+TB2c!N10+TB2c!O10*T10)/TB2c!J10</f>
        <v>0.70572132397935461</v>
      </c>
      <c r="K10" s="636">
        <f>(TB2c!S10+TB2c!T10+TB2c!U10+TB2c!V10+TB2c!W10*U10)/TB2c!R10</f>
        <v>0.77635133467301831</v>
      </c>
      <c r="L10" s="13"/>
      <c r="M10" s="984"/>
      <c r="N10" s="995">
        <v>0.46973779417537759</v>
      </c>
      <c r="O10" s="998">
        <f t="shared" ref="O10:O57" si="0">1-(1-O11)*(1-$N10)/(1-$N11)</f>
        <v>0.58875504170583914</v>
      </c>
      <c r="P10" s="998">
        <f t="shared" ref="P10:P57" si="1">1-(1-P11)*(1-$N10)/(1-$N11)</f>
        <v>0.70099195990149898</v>
      </c>
      <c r="Q10" s="998">
        <f t="shared" ref="Q10:Q57" si="2">1-(1-Q11)*(1-$N10)/(1-$N11)</f>
        <v>0.73223985385544044</v>
      </c>
      <c r="R10" s="998">
        <f t="shared" ref="R10:R57" si="3">1-(1-R11)*(1-$N10)/(1-$N11)</f>
        <v>0.74188912338852264</v>
      </c>
      <c r="S10" s="998">
        <f t="shared" ref="S10:S57" si="4">1-(1-S11)*(1-$N10)/(1-$N11)</f>
        <v>0.74739981094630092</v>
      </c>
      <c r="T10" s="998">
        <f t="shared" ref="T10:T57" si="5">1-(1-T11)*(1-$N10)/(1-$N11)</f>
        <v>0.78293218960412947</v>
      </c>
      <c r="U10" s="998">
        <f t="shared" ref="U10:U57" si="6">1-(1-U11)*(1-$N10)/(1-$N11)</f>
        <v>0.8630854383114408</v>
      </c>
      <c r="V10" s="998">
        <f t="shared" ref="V10:V57" si="7">V11*$N10/$N11</f>
        <v>5.0081037648724624E-2</v>
      </c>
      <c r="W10" s="998">
        <f t="shared" ref="W10:W57" si="8">W11*$N10/$N11</f>
        <v>0.28088986369296537</v>
      </c>
      <c r="X10" s="999">
        <f t="shared" ref="X10:X57" si="9">X11*$N10/$N11</f>
        <v>0.54837483705580392</v>
      </c>
      <c r="Y10" s="707"/>
      <c r="Z10" s="707"/>
      <c r="AA10" s="2">
        <f>B10*'TB1'!B10+'TB1'!E10*TB2d!E10</f>
        <v>0.27211759873981051</v>
      </c>
      <c r="AB10" s="595">
        <v>3.782589655457818E-2</v>
      </c>
      <c r="AC10" s="595"/>
      <c r="AD10" s="2"/>
      <c r="AE10" s="2">
        <f>AA10-AB10</f>
        <v>0.23429170218523232</v>
      </c>
    </row>
    <row r="11" spans="1:31" s="27" customFormat="1" ht="15" customHeight="1" x14ac:dyDescent="0.2">
      <c r="A11" s="30">
        <v>1914</v>
      </c>
      <c r="B11" s="306">
        <f>('TB2'!C11+'TB2'!D11+'TB2'!E11+'TB2'!F11+'TB2'!G11*W11)/'TB2'!B11</f>
        <v>0.1193173025016329</v>
      </c>
      <c r="C11" s="415"/>
      <c r="D11" s="415"/>
      <c r="E11" s="631">
        <f>(TB2b!C11+TB2b!D11+TB2b!E11+TB2b!F11+TB2b!G11*P11)/TB2b!B11</f>
        <v>0.49333092694652869</v>
      </c>
      <c r="F11" s="33">
        <f>(TB2b!K11+TB2b!L11+TB2b!M11+TB2b!N11+TB2b!O11*Q11)/TB2b!J11</f>
        <v>0.55543048223843328</v>
      </c>
      <c r="G11" s="631">
        <f>(TB2b!S11+TB2b!T11+TB2b!U11+TB2b!V11+TB2b!W11*R11)/TB2b!R11</f>
        <v>0.6434836625960203</v>
      </c>
      <c r="H11" s="1357"/>
      <c r="I11" s="33">
        <f>(TB2c!C11+TB2c!D11+TB2c!E11+TB2c!F11+TB2c!G11*S11)/TB2c!B11</f>
        <v>0.67292499469289102</v>
      </c>
      <c r="J11" s="33">
        <f>(TB2c!K11+TB2c!L11+TB2c!M11+TB2c!N11+TB2c!O11*T11)/TB2c!J11</f>
        <v>0.71009428581563272</v>
      </c>
      <c r="K11" s="637">
        <f>(TB2c!S11+TB2c!T11+TB2c!U11+TB2c!V11+TB2c!W11*U11)/TB2c!R11</f>
        <v>0.7960364108876592</v>
      </c>
      <c r="L11" s="13"/>
      <c r="M11" s="984"/>
      <c r="N11" s="995">
        <v>0.47857661367584126</v>
      </c>
      <c r="O11" s="998">
        <f t="shared" si="0"/>
        <v>0.59560998991242509</v>
      </c>
      <c r="P11" s="998">
        <f t="shared" si="1"/>
        <v>0.7059760565740274</v>
      </c>
      <c r="Q11" s="998">
        <f t="shared" si="2"/>
        <v>0.73670308652635852</v>
      </c>
      <c r="R11" s="998">
        <f t="shared" si="3"/>
        <v>0.74619151459124367</v>
      </c>
      <c r="S11" s="998">
        <f t="shared" si="4"/>
        <v>0.75161034575776564</v>
      </c>
      <c r="T11" s="998">
        <f t="shared" si="5"/>
        <v>0.7865504433178111</v>
      </c>
      <c r="U11" s="998">
        <f t="shared" si="6"/>
        <v>0.86536763584401499</v>
      </c>
      <c r="V11" s="998">
        <f t="shared" si="7"/>
        <v>5.1023387312008769E-2</v>
      </c>
      <c r="W11" s="998">
        <f t="shared" si="8"/>
        <v>0.28617522679441731</v>
      </c>
      <c r="X11" s="999">
        <f t="shared" si="9"/>
        <v>0.55869333018842759</v>
      </c>
      <c r="Y11" s="707"/>
      <c r="Z11" s="707"/>
      <c r="AA11" s="2">
        <f>B11*'TB1'!B11+'TB1'!E11*TB2d!E11</f>
        <v>0.28255847807484291</v>
      </c>
      <c r="AB11" s="595">
        <v>4.2249868147044539E-2</v>
      </c>
      <c r="AC11" s="595"/>
      <c r="AD11" s="2"/>
      <c r="AE11" s="2">
        <f t="shared" ref="AE11:AE74" si="10">AA11-AB11</f>
        <v>0.24030860992779837</v>
      </c>
    </row>
    <row r="12" spans="1:31" s="27" customFormat="1" ht="15" customHeight="1" x14ac:dyDescent="0.2">
      <c r="A12" s="30">
        <v>1915</v>
      </c>
      <c r="B12" s="306">
        <f>('TB2'!C12+'TB2'!D12+'TB2'!E12+'TB2'!F12+'TB2'!G12*W12)/'TB2'!B12</f>
        <v>0.12260563421000639</v>
      </c>
      <c r="C12" s="415"/>
      <c r="D12" s="415"/>
      <c r="E12" s="631">
        <f>(TB2b!C12+TB2b!D12+TB2b!E12+TB2b!F12+TB2b!G12*P12)/TB2b!B12</f>
        <v>0.49755525432536357</v>
      </c>
      <c r="F12" s="33">
        <f>(TB2b!K12+TB2b!L12+TB2b!M12+TB2b!N12+TB2b!O12*Q12)/TB2b!J12</f>
        <v>0.56181079165438441</v>
      </c>
      <c r="G12" s="631">
        <f>(TB2b!S12+TB2b!T12+TB2b!U12+TB2b!V12+TB2b!W12*R12)/TB2b!R12</f>
        <v>0.65258293491997954</v>
      </c>
      <c r="H12" s="1357"/>
      <c r="I12" s="33">
        <f>(TB2c!C12+TB2c!D12+TB2c!E12+TB2c!F12+TB2c!G12*S12)/TB2c!B12</f>
        <v>0.68221988715867588</v>
      </c>
      <c r="J12" s="33">
        <f>(TB2c!K12+TB2c!L12+TB2c!M12+TB2c!N12+TB2c!O12*T12)/TB2c!J12</f>
        <v>0.70353028358328717</v>
      </c>
      <c r="K12" s="637">
        <f>(TB2c!S12+TB2c!T12+TB2c!U12+TB2c!V12+TB2c!W12*U12)/TB2c!R12</f>
        <v>0.73595527439769193</v>
      </c>
      <c r="L12" s="13"/>
      <c r="M12" s="984"/>
      <c r="N12" s="995">
        <v>0.48037575122641735</v>
      </c>
      <c r="O12" s="998">
        <f t="shared" si="0"/>
        <v>0.59700531139456148</v>
      </c>
      <c r="P12" s="998">
        <f t="shared" si="1"/>
        <v>0.70699056710665864</v>
      </c>
      <c r="Q12" s="998">
        <f t="shared" si="2"/>
        <v>0.73761157543653311</v>
      </c>
      <c r="R12" s="998">
        <f t="shared" si="3"/>
        <v>0.74706726429624415</v>
      </c>
      <c r="S12" s="998">
        <f t="shared" si="4"/>
        <v>0.75246739813754515</v>
      </c>
      <c r="T12" s="998">
        <f t="shared" si="5"/>
        <v>0.78728693715881037</v>
      </c>
      <c r="U12" s="998">
        <f t="shared" si="6"/>
        <v>0.86583217607797613</v>
      </c>
      <c r="V12" s="998">
        <f t="shared" si="7"/>
        <v>5.1215202142586347E-2</v>
      </c>
      <c r="W12" s="998">
        <f t="shared" si="8"/>
        <v>0.28725105996690742</v>
      </c>
      <c r="X12" s="999">
        <f t="shared" si="9"/>
        <v>0.56079365461063024</v>
      </c>
      <c r="Y12" s="707"/>
      <c r="Z12" s="707"/>
      <c r="AA12" s="2">
        <f>B12*'TB1'!B12+'TB1'!E12*TB2d!E12</f>
        <v>0.28375314040338306</v>
      </c>
      <c r="AB12" s="595">
        <v>4.0852002490009046E-2</v>
      </c>
      <c r="AC12" s="595"/>
      <c r="AD12" s="2"/>
      <c r="AE12" s="2">
        <f t="shared" si="10"/>
        <v>0.24290113791337403</v>
      </c>
    </row>
    <row r="13" spans="1:31" s="27" customFormat="1" ht="15" customHeight="1" x14ac:dyDescent="0.2">
      <c r="A13" s="30">
        <v>1916</v>
      </c>
      <c r="B13" s="306">
        <f>('TB2'!C13+'TB2'!D13+'TB2'!E13+'TB2'!F13+'TB2'!G13*W13)/'TB2'!B13</f>
        <v>0.11856001344334022</v>
      </c>
      <c r="C13" s="415"/>
      <c r="D13" s="415"/>
      <c r="E13" s="631">
        <f>(TB2b!C13+TB2b!D13+TB2b!E13+TB2b!F13+TB2b!G13*P13)/TB2b!B13</f>
        <v>0.50652663098845707</v>
      </c>
      <c r="F13" s="33">
        <f>(TB2b!K13+TB2b!L13+TB2b!M13+TB2b!N13+TB2b!O13*Q13)/TB2b!J13</f>
        <v>0.58503819131195145</v>
      </c>
      <c r="G13" s="631">
        <f>(TB2b!S13+TB2b!T13+TB2b!U13+TB2b!V13+TB2b!W13*R13)/TB2b!R13</f>
        <v>0.66313477310085545</v>
      </c>
      <c r="H13" s="1357"/>
      <c r="I13" s="33">
        <f>(TB2c!C13+TB2c!D13+TB2c!E13+TB2c!F13+TB2c!G13*S13)/TB2c!B13</f>
        <v>0.68321112552181518</v>
      </c>
      <c r="J13" s="33">
        <f>(TB2c!K13+TB2c!L13+TB2c!M13+TB2c!N13+TB2c!O13*T13)/TB2c!J13</f>
        <v>0.74093994767523752</v>
      </c>
      <c r="K13" s="637">
        <f>(TB2c!S13+TB2c!T13+TB2c!U13+TB2c!V13+TB2c!W13*U13)/TB2c!R13</f>
        <v>0.78139588906513924</v>
      </c>
      <c r="L13" s="13"/>
      <c r="M13" s="984"/>
      <c r="N13" s="995">
        <v>0.44974884902876261</v>
      </c>
      <c r="O13" s="998">
        <f t="shared" si="0"/>
        <v>0.57325261135559336</v>
      </c>
      <c r="P13" s="998">
        <f t="shared" si="1"/>
        <v>0.6897204507381578</v>
      </c>
      <c r="Q13" s="998">
        <f t="shared" si="2"/>
        <v>0.72214627597087322</v>
      </c>
      <c r="R13" s="998">
        <f t="shared" si="3"/>
        <v>0.73215928766261407</v>
      </c>
      <c r="S13" s="998">
        <f t="shared" si="4"/>
        <v>0.7378777079799641</v>
      </c>
      <c r="T13" s="998">
        <f t="shared" si="5"/>
        <v>0.77474952731472246</v>
      </c>
      <c r="U13" s="998">
        <f t="shared" si="6"/>
        <v>0.85792426025027879</v>
      </c>
      <c r="V13" s="998">
        <f t="shared" si="7"/>
        <v>4.7949918699262017E-2</v>
      </c>
      <c r="W13" s="998">
        <f t="shared" si="8"/>
        <v>0.26893704203965257</v>
      </c>
      <c r="X13" s="999">
        <f t="shared" si="9"/>
        <v>0.52503961754906803</v>
      </c>
      <c r="Y13" s="707"/>
      <c r="Z13" s="707"/>
      <c r="AA13" s="2">
        <f>B13*'TB1'!B13+'TB1'!E13*TB2d!E13</f>
        <v>0.29057514216345293</v>
      </c>
      <c r="AB13" s="595">
        <v>3.3689616439216856E-2</v>
      </c>
      <c r="AC13" s="595"/>
      <c r="AD13" s="2"/>
      <c r="AE13" s="2">
        <f t="shared" si="10"/>
        <v>0.25688552572423606</v>
      </c>
    </row>
    <row r="14" spans="1:31" s="27" customFormat="1" ht="15" customHeight="1" x14ac:dyDescent="0.2">
      <c r="A14" s="30">
        <v>1917</v>
      </c>
      <c r="B14" s="301">
        <f>('TB2'!C14+'TB2'!D14+'TB2'!E14+'TB2'!F14+'TB2'!G14*W14)/'TB2'!B14</f>
        <v>0.10413315432038332</v>
      </c>
      <c r="C14" s="415"/>
      <c r="D14" s="415"/>
      <c r="E14" s="294">
        <f>(TB2b!C14+TB2b!D14+TB2b!E14+TB2b!F14+TB2b!G14*P14)/TB2b!B14</f>
        <v>0.52393372683208661</v>
      </c>
      <c r="F14" s="25">
        <f>(TB2b!K14+TB2b!L14+TB2b!M14+TB2b!N14+TB2b!O14*Q14)/TB2b!J14</f>
        <v>0.60304226941757777</v>
      </c>
      <c r="G14" s="294">
        <f>(TB2b!S14+TB2b!T14+TB2b!U14+TB2b!V14+TB2b!W14*R14)/TB2b!R14</f>
        <v>0.72062575062419487</v>
      </c>
      <c r="H14" s="1358"/>
      <c r="I14" s="25">
        <f>(TB2c!C14+TB2c!D14+TB2c!E14+TB2c!F14+TB2c!G14*S14)/TB2c!B14</f>
        <v>0.75638306303415725</v>
      </c>
      <c r="J14" s="25">
        <f>(TB2c!K14+TB2c!L14+TB2c!M14+TB2c!N14+TB2c!O14*T14)/TB2c!J14</f>
        <v>0.8122444943847742</v>
      </c>
      <c r="K14" s="638">
        <f>(TB2c!S14+TB2c!T14+TB2c!U14+TB2c!V14+TB2c!W14*U14)/TB2c!R14</f>
        <v>0.85077291150254342</v>
      </c>
      <c r="L14" s="13"/>
      <c r="M14" s="984"/>
      <c r="N14" s="995">
        <v>0.43543390630252116</v>
      </c>
      <c r="O14" s="998">
        <f t="shared" si="0"/>
        <v>0.5621506547013726</v>
      </c>
      <c r="P14" s="998">
        <f t="shared" si="1"/>
        <v>0.68164843858703827</v>
      </c>
      <c r="Q14" s="998">
        <f t="shared" si="2"/>
        <v>0.71491783103490292</v>
      </c>
      <c r="R14" s="998">
        <f t="shared" si="3"/>
        <v>0.72519133411976755</v>
      </c>
      <c r="S14" s="998">
        <f t="shared" si="4"/>
        <v>0.73105852079441269</v>
      </c>
      <c r="T14" s="998">
        <f t="shared" si="5"/>
        <v>0.7688895711658672</v>
      </c>
      <c r="U14" s="998">
        <f t="shared" si="6"/>
        <v>0.85422811881792415</v>
      </c>
      <c r="V14" s="998">
        <f t="shared" si="7"/>
        <v>4.6423732825990396E-2</v>
      </c>
      <c r="W14" s="998">
        <f t="shared" si="8"/>
        <v>0.26037711273227104</v>
      </c>
      <c r="X14" s="999">
        <f t="shared" si="9"/>
        <v>0.50832826393370401</v>
      </c>
      <c r="Y14" s="707"/>
      <c r="Z14" s="707"/>
      <c r="AA14" s="2">
        <f>B14*'TB1'!B14+'TB1'!E14*TB2d!E14</f>
        <v>0.29186405389495762</v>
      </c>
      <c r="AB14" s="595">
        <v>2.7321246176092724E-2</v>
      </c>
      <c r="AC14" s="595"/>
      <c r="AD14" s="2"/>
      <c r="AE14" s="2">
        <f t="shared" si="10"/>
        <v>0.2645428077188649</v>
      </c>
    </row>
    <row r="15" spans="1:31" s="27" customFormat="1" ht="15" customHeight="1" x14ac:dyDescent="0.2">
      <c r="A15" s="30">
        <v>1918</v>
      </c>
      <c r="B15" s="301">
        <f>('TB2'!C15+'TB2'!D15+'TB2'!E15+'TB2'!F15+'TB2'!G15*W15)/'TB2'!B15</f>
        <v>8.3432890705710472E-2</v>
      </c>
      <c r="C15" s="415"/>
      <c r="D15" s="415"/>
      <c r="E15" s="294">
        <f>(TB2b!C15+TB2b!D15+TB2b!E15+TB2b!F15+TB2b!G15*P15)/TB2b!B15</f>
        <v>0.53199512038476582</v>
      </c>
      <c r="F15" s="25">
        <f>(TB2b!K15+TB2b!L15+TB2b!M15+TB2b!N15+TB2b!O15*Q15)/TB2b!J15</f>
        <v>0.59300126063261249</v>
      </c>
      <c r="G15" s="294">
        <f>(TB2b!S15+TB2b!T15+TB2b!U15+TB2b!V15+TB2b!W15*R15)/TB2b!R15</f>
        <v>0.69188578247939148</v>
      </c>
      <c r="H15" s="1358"/>
      <c r="I15" s="25">
        <f>(TB2c!C15+TB2c!D15+TB2c!E15+TB2c!F15+TB2c!G15*S15)/TB2c!B15</f>
        <v>0.71571051043145151</v>
      </c>
      <c r="J15" s="25">
        <f>(TB2c!K15+TB2c!L15+TB2c!M15+TB2c!N15+TB2c!O15*T15)/TB2c!J15</f>
        <v>0.76057763361797925</v>
      </c>
      <c r="K15" s="638">
        <f>(TB2c!S15+TB2c!T15+TB2c!U15+TB2c!V15+TB2c!W15*U15)/TB2c!R15</f>
        <v>0.78158360434630703</v>
      </c>
      <c r="L15" s="13"/>
      <c r="M15" s="984"/>
      <c r="N15" s="995">
        <v>0.40833198655171365</v>
      </c>
      <c r="O15" s="998">
        <f t="shared" si="0"/>
        <v>0.54113175549417769</v>
      </c>
      <c r="P15" s="998">
        <f t="shared" si="1"/>
        <v>0.66636601449838651</v>
      </c>
      <c r="Q15" s="998">
        <f t="shared" si="2"/>
        <v>0.7012324996770154</v>
      </c>
      <c r="R15" s="998">
        <f t="shared" si="3"/>
        <v>0.71199918090217906</v>
      </c>
      <c r="S15" s="998">
        <f t="shared" si="4"/>
        <v>0.71814802108771403</v>
      </c>
      <c r="T15" s="998">
        <f t="shared" si="5"/>
        <v>0.75779514596789621</v>
      </c>
      <c r="U15" s="998">
        <f t="shared" si="6"/>
        <v>0.84723035917591871</v>
      </c>
      <c r="V15" s="998">
        <f t="shared" si="7"/>
        <v>4.3534264956419405E-2</v>
      </c>
      <c r="W15" s="998">
        <f t="shared" si="8"/>
        <v>0.24417093422371397</v>
      </c>
      <c r="X15" s="999">
        <f t="shared" si="9"/>
        <v>0.47668931341378956</v>
      </c>
      <c r="Y15" s="707"/>
      <c r="Z15" s="707"/>
      <c r="AA15" s="2">
        <f>B15*'TB1'!B15+'TB1'!E15*TB2d!E15</f>
        <v>0.27863091027954368</v>
      </c>
      <c r="AB15" s="595">
        <v>1.6007733427994119E-2</v>
      </c>
      <c r="AC15" s="595"/>
      <c r="AD15" s="2"/>
      <c r="AE15" s="2">
        <f t="shared" si="10"/>
        <v>0.26262317685154957</v>
      </c>
    </row>
    <row r="16" spans="1:31" s="27" customFormat="1" ht="15" customHeight="1" x14ac:dyDescent="0.2">
      <c r="A16" s="29">
        <v>1919</v>
      </c>
      <c r="B16" s="302">
        <f>('TB2'!C16+'TB2'!D16+'TB2'!E16+'TB2'!F16+'TB2'!G16*W16)/'TB2'!B16</f>
        <v>7.6771780858153268E-2</v>
      </c>
      <c r="C16" s="413"/>
      <c r="D16" s="413"/>
      <c r="E16" s="632">
        <f>(TB2b!C16+TB2b!D16+TB2b!E16+TB2b!F16+TB2b!G16*P16)/TB2b!B16</f>
        <v>0.54148425001408851</v>
      </c>
      <c r="F16" s="28">
        <f>(TB2b!K16+TB2b!L16+TB2b!M16+TB2b!N16+TB2b!O16*Q16)/TB2b!J16</f>
        <v>0.59776157539694841</v>
      </c>
      <c r="G16" s="632">
        <f>(TB2b!S16+TB2b!T16+TB2b!U16+TB2b!V16+TB2b!W16*R16)/TB2b!R16</f>
        <v>0.68510224248282647</v>
      </c>
      <c r="H16" s="1359"/>
      <c r="I16" s="28">
        <f>(TB2c!C16+TB2c!D16+TB2c!E16+TB2c!F16+TB2c!G16*S16)/TB2c!B16</f>
        <v>0.70602513768956165</v>
      </c>
      <c r="J16" s="28">
        <f>(TB2c!K16+TB2c!L16+TB2c!M16+TB2c!N16+TB2c!O16*T16)/TB2c!J16</f>
        <v>0.73827266078105491</v>
      </c>
      <c r="K16" s="639">
        <f>(TB2c!S16+TB2c!T16+TB2c!U16+TB2c!V16+TB2c!W16*U16)/TB2c!R16</f>
        <v>0.75008505276541759</v>
      </c>
      <c r="L16" s="13"/>
      <c r="M16" s="984"/>
      <c r="N16" s="995">
        <v>0.43424448153170675</v>
      </c>
      <c r="O16" s="998">
        <f t="shared" si="0"/>
        <v>0.56122819608581476</v>
      </c>
      <c r="P16" s="998">
        <f t="shared" si="1"/>
        <v>0.6809777372516248</v>
      </c>
      <c r="Q16" s="998">
        <f t="shared" si="2"/>
        <v>0.71431722147426879</v>
      </c>
      <c r="R16" s="998">
        <f t="shared" si="3"/>
        <v>0.72461236871946921</v>
      </c>
      <c r="S16" s="998">
        <f t="shared" si="4"/>
        <v>0.73049191635103994</v>
      </c>
      <c r="T16" s="998">
        <f t="shared" si="5"/>
        <v>0.7684026689733382</v>
      </c>
      <c r="U16" s="998">
        <f t="shared" si="6"/>
        <v>0.8539210074127197</v>
      </c>
      <c r="V16" s="998">
        <f t="shared" si="7"/>
        <v>4.6296922449082033E-2</v>
      </c>
      <c r="W16" s="998">
        <f t="shared" si="8"/>
        <v>0.259665870490557</v>
      </c>
      <c r="X16" s="999">
        <f t="shared" si="9"/>
        <v>0.50693972202165605</v>
      </c>
      <c r="Y16" s="707"/>
      <c r="Z16" s="707"/>
      <c r="AA16" s="2">
        <f>B16*'TB1'!B16+'TB1'!E16*TB2d!E16</f>
        <v>0.2875762457442449</v>
      </c>
      <c r="AB16" s="595">
        <v>1.1316535182443662E-2</v>
      </c>
      <c r="AC16" s="595"/>
      <c r="AD16" s="2"/>
      <c r="AE16" s="2">
        <f t="shared" si="10"/>
        <v>0.27625971056180121</v>
      </c>
    </row>
    <row r="17" spans="1:31" s="27" customFormat="1" ht="15" customHeight="1" x14ac:dyDescent="0.2">
      <c r="A17" s="31">
        <v>1920</v>
      </c>
      <c r="B17" s="303">
        <f>('TB2'!C17+'TB2'!D17+'TB2'!E17+'TB2'!F17+'TB2'!G17*W17)/'TB2'!B17</f>
        <v>7.6399598056483886E-2</v>
      </c>
      <c r="C17" s="415"/>
      <c r="D17" s="415"/>
      <c r="E17" s="633">
        <f>(TB2b!C17+TB2b!D17+TB2b!E17+TB2b!F17+TB2b!G17*P17)/TB2b!B17</f>
        <v>0.53037639187529528</v>
      </c>
      <c r="F17" s="26">
        <f>(TB2b!K17+TB2b!L17+TB2b!M17+TB2b!N17+TB2b!O17*Q17)/TB2b!J17</f>
        <v>0.58459665439156061</v>
      </c>
      <c r="G17" s="633">
        <f>(TB2b!S17+TB2b!T17+TB2b!U17+TB2b!V17+TB2b!W17*R17)/TB2b!R17</f>
        <v>0.67538483467625077</v>
      </c>
      <c r="H17" s="1360"/>
      <c r="I17" s="26">
        <f>(TB2c!C17+TB2c!D17+TB2c!E17+TB2c!F17+TB2c!G17*S17)/TB2c!B17</f>
        <v>0.69300410833635973</v>
      </c>
      <c r="J17" s="26">
        <f>(TB2c!K17+TB2c!L17+TB2c!M17+TB2c!N17+TB2c!O17*T17)/TB2c!J17</f>
        <v>0.72911168748337274</v>
      </c>
      <c r="K17" s="640">
        <f>(TB2c!S17+TB2c!T17+TB2c!U17+TB2c!V17+TB2c!W17*U17)/TB2c!R17</f>
        <v>0.7375590455086426</v>
      </c>
      <c r="L17" s="13"/>
      <c r="M17" s="984"/>
      <c r="N17" s="995">
        <v>0.42213050029053262</v>
      </c>
      <c r="O17" s="998">
        <f t="shared" si="0"/>
        <v>0.55183319554536414</v>
      </c>
      <c r="P17" s="998">
        <f t="shared" si="1"/>
        <v>0.67414681898340589</v>
      </c>
      <c r="Q17" s="998">
        <f t="shared" si="2"/>
        <v>0.70820016966122279</v>
      </c>
      <c r="R17" s="998">
        <f t="shared" si="3"/>
        <v>0.7187157570374203</v>
      </c>
      <c r="S17" s="998">
        <f t="shared" si="4"/>
        <v>0.72472119779312405</v>
      </c>
      <c r="T17" s="998">
        <f t="shared" si="5"/>
        <v>0.7634436970641314</v>
      </c>
      <c r="U17" s="998">
        <f t="shared" si="6"/>
        <v>0.85079315780601528</v>
      </c>
      <c r="V17" s="998">
        <f t="shared" si="7"/>
        <v>4.5005391816167535E-2</v>
      </c>
      <c r="W17" s="998">
        <f t="shared" si="8"/>
        <v>0.25242205365953968</v>
      </c>
      <c r="X17" s="999">
        <f t="shared" si="9"/>
        <v>0.4927977846012539</v>
      </c>
      <c r="Y17" s="707"/>
      <c r="Z17" s="707"/>
      <c r="AA17" s="2">
        <f>B17*'TB1'!B17+'TB1'!E17*TB2d!E17</f>
        <v>0.27423331339399315</v>
      </c>
      <c r="AB17" s="595">
        <v>9.3663498807180084E-3</v>
      </c>
      <c r="AC17" s="595"/>
      <c r="AD17" s="2"/>
      <c r="AE17" s="2">
        <f t="shared" si="10"/>
        <v>0.26486696351327516</v>
      </c>
    </row>
    <row r="18" spans="1:31" s="27" customFormat="1" ht="15" customHeight="1" x14ac:dyDescent="0.2">
      <c r="A18" s="30">
        <v>1921</v>
      </c>
      <c r="B18" s="301">
        <f>('TB2'!C18+'TB2'!D18+'TB2'!E18+'TB2'!F18+'TB2'!G18*W18)/'TB2'!B18</f>
        <v>0.10193561692500466</v>
      </c>
      <c r="C18" s="415"/>
      <c r="D18" s="415"/>
      <c r="E18" s="294">
        <f>(TB2b!C18+TB2b!D18+TB2b!E18+TB2b!F18+TB2b!G18*P18)/TB2b!B18</f>
        <v>0.48260149296842925</v>
      </c>
      <c r="F18" s="25">
        <f>(TB2b!K18+TB2b!L18+TB2b!M18+TB2b!N18+TB2b!O18*Q18)/TB2b!J18</f>
        <v>0.55052419699598976</v>
      </c>
      <c r="G18" s="294">
        <f>(TB2b!S18+TB2b!T18+TB2b!U18+TB2b!V18+TB2b!W18*R18)/TB2b!R18</f>
        <v>0.64770820739029444</v>
      </c>
      <c r="H18" s="1358"/>
      <c r="I18" s="25">
        <f>(TB2c!C18+TB2c!D18+TB2c!E18+TB2c!F18+TB2c!G18*S18)/TB2c!B18</f>
        <v>0.67397350457086391</v>
      </c>
      <c r="J18" s="25">
        <f>(TB2c!K18+TB2c!L18+TB2c!M18+TB2c!N18+TB2c!O18*T18)/TB2c!J18</f>
        <v>0.7227436127414103</v>
      </c>
      <c r="K18" s="638">
        <f>(TB2c!S18+TB2c!T18+TB2c!U18+TB2c!V18+TB2c!W18*U18)/TB2c!R18</f>
        <v>0.74337360398201791</v>
      </c>
      <c r="L18" s="13"/>
      <c r="M18" s="984"/>
      <c r="N18" s="995">
        <v>0.48534697468250226</v>
      </c>
      <c r="O18" s="998">
        <f t="shared" si="0"/>
        <v>0.60086074472624573</v>
      </c>
      <c r="P18" s="998">
        <f t="shared" si="1"/>
        <v>0.70979377609679217</v>
      </c>
      <c r="Q18" s="998">
        <f t="shared" si="2"/>
        <v>0.74012183452061875</v>
      </c>
      <c r="R18" s="998">
        <f t="shared" si="3"/>
        <v>0.74948706120046849</v>
      </c>
      <c r="S18" s="998">
        <f t="shared" si="4"/>
        <v>0.75483553218715638</v>
      </c>
      <c r="T18" s="998">
        <f t="shared" si="5"/>
        <v>0.78932195413484174</v>
      </c>
      <c r="U18" s="998">
        <f t="shared" si="6"/>
        <v>0.86711575403821806</v>
      </c>
      <c r="V18" s="998">
        <f t="shared" si="7"/>
        <v>5.1745208525192772E-2</v>
      </c>
      <c r="W18" s="998">
        <f t="shared" si="8"/>
        <v>0.29022371044613543</v>
      </c>
      <c r="X18" s="999">
        <f t="shared" si="9"/>
        <v>0.56659709194631291</v>
      </c>
      <c r="Y18" s="707"/>
      <c r="Z18" s="707"/>
      <c r="AA18" s="2">
        <f>B18*'TB1'!B18+'TB1'!E18*TB2d!E18</f>
        <v>0.2812505459261036</v>
      </c>
      <c r="AB18" s="595">
        <v>1.8123760491090331E-2</v>
      </c>
      <c r="AC18" s="595"/>
      <c r="AD18" s="2"/>
      <c r="AE18" s="2">
        <f t="shared" si="10"/>
        <v>0.26312678543501328</v>
      </c>
    </row>
    <row r="19" spans="1:31" s="27" customFormat="1" ht="15" customHeight="1" x14ac:dyDescent="0.2">
      <c r="A19" s="30">
        <v>1922</v>
      </c>
      <c r="B19" s="301">
        <f>('TB2'!C19+'TB2'!D19+'TB2'!E19+'TB2'!F19+'TB2'!G19*W19)/'TB2'!B19</f>
        <v>9.3650918903071062E-2</v>
      </c>
      <c r="C19" s="415"/>
      <c r="D19" s="415"/>
      <c r="E19" s="294">
        <f>(TB2b!C19+TB2b!D19+TB2b!E19+TB2b!F19+TB2b!G19*P19)/TB2b!B19</f>
        <v>0.4733087884430407</v>
      </c>
      <c r="F19" s="25">
        <f>(TB2b!K19+TB2b!L19+TB2b!M19+TB2b!N19+TB2b!O19*Q19)/TB2b!J19</f>
        <v>0.53505643627107513</v>
      </c>
      <c r="G19" s="294">
        <f>(TB2b!S19+TB2b!T19+TB2b!U19+TB2b!V19+TB2b!W19*R19)/TB2b!R19</f>
        <v>0.63686858202003294</v>
      </c>
      <c r="H19" s="1358"/>
      <c r="I19" s="25">
        <f>(TB2c!C19+TB2c!D19+TB2c!E19+TB2c!F19+TB2c!G19*S19)/TB2c!B19</f>
        <v>0.66589199466590632</v>
      </c>
      <c r="J19" s="25">
        <f>(TB2c!K19+TB2c!L19+TB2c!M19+TB2c!N19+TB2c!O19*T19)/TB2c!J19</f>
        <v>0.72125383164438084</v>
      </c>
      <c r="K19" s="638">
        <f>(TB2c!S19+TB2c!T19+TB2c!U19+TB2c!V19+TB2c!W19*U19)/TB2c!R19</f>
        <v>0.76510096404988692</v>
      </c>
      <c r="L19" s="13"/>
      <c r="M19" s="984"/>
      <c r="N19" s="995">
        <v>0.47710090519432768</v>
      </c>
      <c r="O19" s="998">
        <f t="shared" si="0"/>
        <v>0.59446550390858</v>
      </c>
      <c r="P19" s="998">
        <f t="shared" si="1"/>
        <v>0.70514392353500011</v>
      </c>
      <c r="Q19" s="998">
        <f t="shared" si="2"/>
        <v>0.73595791571400082</v>
      </c>
      <c r="R19" s="998">
        <f t="shared" si="3"/>
        <v>0.74547319749150964</v>
      </c>
      <c r="S19" s="998">
        <f t="shared" si="4"/>
        <v>0.75090736478472275</v>
      </c>
      <c r="T19" s="998">
        <f t="shared" si="5"/>
        <v>0.78594634820157205</v>
      </c>
      <c r="U19" s="998">
        <f t="shared" si="6"/>
        <v>0.8649866055203238</v>
      </c>
      <c r="V19" s="998">
        <f t="shared" si="7"/>
        <v>5.0866054832192101E-2</v>
      </c>
      <c r="W19" s="998">
        <f t="shared" si="8"/>
        <v>0.28529279502213339</v>
      </c>
      <c r="X19" s="999">
        <f t="shared" si="9"/>
        <v>0.55697057888306911</v>
      </c>
      <c r="Y19" s="707"/>
      <c r="Z19" s="707"/>
      <c r="AA19" s="2">
        <f>B19*'TB1'!B19+'TB1'!E19*TB2d!E19</f>
        <v>0.26792949472545524</v>
      </c>
      <c r="AB19" s="595">
        <v>1.7379035039633506E-2</v>
      </c>
      <c r="AC19" s="595"/>
      <c r="AD19" s="2"/>
      <c r="AE19" s="2">
        <f t="shared" si="10"/>
        <v>0.25055045968582174</v>
      </c>
    </row>
    <row r="20" spans="1:31" s="27" customFormat="1" ht="15" customHeight="1" x14ac:dyDescent="0.2">
      <c r="A20" s="30">
        <v>1923</v>
      </c>
      <c r="B20" s="301">
        <f>('TB2'!C20+'TB2'!D20+'TB2'!E20+'TB2'!F20+'TB2'!G20*W20)/'TB2'!B20</f>
        <v>9.0068968676902048E-2</v>
      </c>
      <c r="C20" s="415"/>
      <c r="D20" s="415"/>
      <c r="E20" s="294">
        <f>(TB2b!C20+TB2b!D20+TB2b!E20+TB2b!F20+TB2b!G20*P20)/TB2b!B20</f>
        <v>0.53896753573584044</v>
      </c>
      <c r="F20" s="25">
        <f>(TB2b!K20+TB2b!L20+TB2b!M20+TB2b!N20+TB2b!O20*Q20)/TB2b!J20</f>
        <v>0.59496433426621886</v>
      </c>
      <c r="G20" s="294">
        <f>(TB2b!S20+TB2b!T20+TB2b!U20+TB2b!V20+TB2b!W20*R20)/TB2b!R20</f>
        <v>0.69069053190414853</v>
      </c>
      <c r="H20" s="1358"/>
      <c r="I20" s="25">
        <f>(TB2c!C20+TB2c!D20+TB2c!E20+TB2c!F20+TB2c!G20*S20)/TB2c!B20</f>
        <v>0.72123508994738228</v>
      </c>
      <c r="J20" s="25">
        <f>(TB2c!K20+TB2c!L20+TB2c!M20+TB2c!N20+TB2c!O20*T20)/TB2c!J20</f>
        <v>0.78704554057131337</v>
      </c>
      <c r="K20" s="638">
        <f>(TB2c!S20+TB2c!T20+TB2c!U20+TB2c!V20+TB2c!W20*U20)/TB2c!R20</f>
        <v>0.84019056928686131</v>
      </c>
      <c r="L20" s="13"/>
      <c r="M20" s="984"/>
      <c r="N20" s="995">
        <v>0.46966972352587349</v>
      </c>
      <c r="O20" s="998">
        <f t="shared" si="0"/>
        <v>0.58870224950019301</v>
      </c>
      <c r="P20" s="998">
        <f t="shared" si="1"/>
        <v>0.70095357573745165</v>
      </c>
      <c r="Q20" s="998">
        <f t="shared" si="2"/>
        <v>0.73220548103599525</v>
      </c>
      <c r="R20" s="998">
        <f t="shared" si="3"/>
        <v>0.74185598926200547</v>
      </c>
      <c r="S20" s="998">
        <f t="shared" si="4"/>
        <v>0.74736738423599636</v>
      </c>
      <c r="T20" s="998">
        <f t="shared" si="5"/>
        <v>0.78290432424492074</v>
      </c>
      <c r="U20" s="998">
        <f t="shared" si="6"/>
        <v>0.86306786235932065</v>
      </c>
      <c r="V20" s="998">
        <f t="shared" si="7"/>
        <v>5.0073780304727915E-2</v>
      </c>
      <c r="W20" s="998">
        <f t="shared" si="8"/>
        <v>0.28084915937728588</v>
      </c>
      <c r="X20" s="999">
        <f t="shared" si="9"/>
        <v>0.54829537095409164</v>
      </c>
      <c r="Y20" s="707"/>
      <c r="Z20" s="707"/>
      <c r="AA20" s="2">
        <f>B20*'TB1'!B20+'TB1'!E20*TB2d!E20</f>
        <v>0.28489377002119942</v>
      </c>
      <c r="AB20" s="595">
        <v>1.0543325235743681E-2</v>
      </c>
      <c r="AC20" s="595"/>
      <c r="AD20" s="2"/>
      <c r="AE20" s="2">
        <f t="shared" si="10"/>
        <v>0.27435044478545573</v>
      </c>
    </row>
    <row r="21" spans="1:31" s="27" customFormat="1" ht="15" customHeight="1" x14ac:dyDescent="0.2">
      <c r="A21" s="30">
        <v>1924</v>
      </c>
      <c r="B21" s="301">
        <f>('TB2'!C21+'TB2'!D21+'TB2'!E21+'TB2'!F21+'TB2'!G21*W21)/'TB2'!B21</f>
        <v>8.8992416317930964E-2</v>
      </c>
      <c r="C21" s="415"/>
      <c r="D21" s="415"/>
      <c r="E21" s="294">
        <f>(TB2b!C21+TB2b!D21+TB2b!E21+TB2b!F21+TB2b!G21*P21)/TB2b!B21</f>
        <v>0.5251047328530225</v>
      </c>
      <c r="F21" s="25">
        <f>(TB2b!K21+TB2b!L21+TB2b!M21+TB2b!N21+TB2b!O21*Q21)/TB2b!J21</f>
        <v>0.57404326116842064</v>
      </c>
      <c r="G21" s="294">
        <f>(TB2b!S21+TB2b!T21+TB2b!U21+TB2b!V21+TB2b!W21*R21)/TB2b!R21</f>
        <v>0.66366799129135046</v>
      </c>
      <c r="H21" s="1358"/>
      <c r="I21" s="25">
        <f>(TB2c!C21+TB2c!D21+TB2c!E21+TB2c!F21+TB2c!G21*S21)/TB2c!B21</f>
        <v>0.69938175492571075</v>
      </c>
      <c r="J21" s="25">
        <f>(TB2c!K21+TB2c!L21+TB2c!M21+TB2c!N21+TB2c!O21*T21)/TB2c!J21</f>
        <v>0.76981585642021755</v>
      </c>
      <c r="K21" s="638">
        <f>(TB2c!S21+TB2c!T21+TB2c!U21+TB2c!V21+TB2c!W21*U21)/TB2c!R21</f>
        <v>0.81844282892038434</v>
      </c>
      <c r="L21" s="13"/>
      <c r="M21" s="984"/>
      <c r="N21" s="995">
        <v>0.50086394853355498</v>
      </c>
      <c r="O21" s="998">
        <f t="shared" si="0"/>
        <v>0.61289493685635255</v>
      </c>
      <c r="P21" s="998">
        <f t="shared" si="1"/>
        <v>0.71854359814425961</v>
      </c>
      <c r="Q21" s="998">
        <f t="shared" si="2"/>
        <v>0.74795725469660113</v>
      </c>
      <c r="R21" s="998">
        <f t="shared" si="3"/>
        <v>0.75704011642307134</v>
      </c>
      <c r="S21" s="998">
        <f t="shared" si="4"/>
        <v>0.76222732908548851</v>
      </c>
      <c r="T21" s="998">
        <f t="shared" si="5"/>
        <v>0.79567397300554354</v>
      </c>
      <c r="U21" s="998">
        <f t="shared" si="6"/>
        <v>0.87112226185682806</v>
      </c>
      <c r="V21" s="998">
        <f t="shared" si="7"/>
        <v>5.3399548800266983E-2</v>
      </c>
      <c r="W21" s="998">
        <f t="shared" si="8"/>
        <v>0.29950242023699009</v>
      </c>
      <c r="X21" s="999">
        <f t="shared" si="9"/>
        <v>0.58471170421017793</v>
      </c>
      <c r="Y21" s="707"/>
      <c r="Z21" s="707"/>
      <c r="AA21" s="2">
        <f>B21*'TB1'!B21+'TB1'!E21*TB2d!E21</f>
        <v>0.28733127293381006</v>
      </c>
      <c r="AB21" s="595">
        <v>1.482809785293553E-2</v>
      </c>
      <c r="AC21" s="595"/>
      <c r="AD21" s="2"/>
      <c r="AE21" s="2">
        <f t="shared" si="10"/>
        <v>0.27250317508087452</v>
      </c>
    </row>
    <row r="22" spans="1:31" s="27" customFormat="1" ht="15" customHeight="1" x14ac:dyDescent="0.2">
      <c r="A22" s="30">
        <v>1925</v>
      </c>
      <c r="B22" s="301">
        <f>('TB2'!C22+'TB2'!D22+'TB2'!E22+'TB2'!F22+'TB2'!G22*W22)/'TB2'!B22</f>
        <v>8.4710647536309705E-2</v>
      </c>
      <c r="C22" s="415"/>
      <c r="D22" s="415"/>
      <c r="E22" s="294">
        <f>(TB2b!C22+TB2b!D22+TB2b!E22+TB2b!F22+TB2b!G22*P22)/TB2b!B22</f>
        <v>0.54029958814851831</v>
      </c>
      <c r="F22" s="25">
        <f>(TB2b!K22+TB2b!L22+TB2b!M22+TB2b!N22+TB2b!O22*Q22)/TB2b!J22</f>
        <v>0.580945166327414</v>
      </c>
      <c r="G22" s="294">
        <f>(TB2b!S22+TB2b!T22+TB2b!U22+TB2b!V22+TB2b!W22*R22)/TB2b!R22</f>
        <v>0.67394768364523017</v>
      </c>
      <c r="H22" s="1358"/>
      <c r="I22" s="25">
        <f>(TB2c!C22+TB2c!D22+TB2c!E22+TB2c!F22+TB2c!G22*S22)/TB2c!B22</f>
        <v>0.70732781551332813</v>
      </c>
      <c r="J22" s="25">
        <f>(TB2c!K22+TB2c!L22+TB2c!M22+TB2c!N22+TB2c!O22*T22)/TB2c!J22</f>
        <v>0.76748157186131305</v>
      </c>
      <c r="K22" s="638">
        <f>(TB2c!S22+TB2c!T22+TB2c!U22+TB2c!V22+TB2c!W22*U22)/TB2c!R22</f>
        <v>0.80578776155397314</v>
      </c>
      <c r="L22" s="13"/>
      <c r="M22" s="984"/>
      <c r="N22" s="995">
        <v>0.51937626665071512</v>
      </c>
      <c r="O22" s="998">
        <f t="shared" si="0"/>
        <v>0.62725216882271617</v>
      </c>
      <c r="P22" s="998">
        <f t="shared" si="1"/>
        <v>0.72898245631119973</v>
      </c>
      <c r="Q22" s="998">
        <f t="shared" si="2"/>
        <v>0.75730519794067386</v>
      </c>
      <c r="R22" s="998">
        <f t="shared" si="3"/>
        <v>0.76605118793607874</v>
      </c>
      <c r="S22" s="998">
        <f t="shared" si="4"/>
        <v>0.77104601351151658</v>
      </c>
      <c r="T22" s="998">
        <f t="shared" si="5"/>
        <v>0.80325216416249123</v>
      </c>
      <c r="U22" s="998">
        <f t="shared" si="6"/>
        <v>0.87590217242373059</v>
      </c>
      <c r="V22" s="998">
        <f t="shared" si="7"/>
        <v>5.5373237339036173E-2</v>
      </c>
      <c r="W22" s="998">
        <f t="shared" si="8"/>
        <v>0.31057226085243039</v>
      </c>
      <c r="X22" s="999">
        <f t="shared" si="9"/>
        <v>0.60632310009294721</v>
      </c>
      <c r="Y22" s="707"/>
      <c r="Z22" s="707"/>
      <c r="AA22" s="2">
        <f>B22*'TB1'!B22+'TB1'!E22*TB2d!E22</f>
        <v>0.29883173401228835</v>
      </c>
      <c r="AB22" s="595">
        <v>9.874745277486937E-3</v>
      </c>
      <c r="AC22" s="595"/>
      <c r="AD22" s="2"/>
      <c r="AE22" s="2">
        <f t="shared" si="10"/>
        <v>0.28895698873480141</v>
      </c>
    </row>
    <row r="23" spans="1:31" s="27" customFormat="1" ht="15" customHeight="1" x14ac:dyDescent="0.2">
      <c r="A23" s="30">
        <v>1926</v>
      </c>
      <c r="B23" s="301">
        <f>('TB2'!C23+'TB2'!D23+'TB2'!E23+'TB2'!F23+'TB2'!G23*W23)/'TB2'!B23</f>
        <v>7.7035032117599961E-2</v>
      </c>
      <c r="C23" s="415"/>
      <c r="D23" s="415"/>
      <c r="E23" s="294">
        <f>(TB2b!C23+TB2b!D23+TB2b!E23+TB2b!F23+TB2b!G23*P23)/TB2b!B23</f>
        <v>0.56259326794886111</v>
      </c>
      <c r="F23" s="25">
        <f>(TB2b!K23+TB2b!L23+TB2b!M23+TB2b!N23+TB2b!O23*Q23)/TB2b!J23</f>
        <v>0.60413665545605488</v>
      </c>
      <c r="G23" s="294">
        <f>(TB2b!S23+TB2b!T23+TB2b!U23+TB2b!V23+TB2b!W23*R23)/TB2b!R23</f>
        <v>0.70350466322583605</v>
      </c>
      <c r="H23" s="1358"/>
      <c r="I23" s="25">
        <f>(TB2c!C23+TB2c!D23+TB2c!E23+TB2c!F23+TB2c!G23*S23)/TB2c!B23</f>
        <v>0.73901844937072503</v>
      </c>
      <c r="J23" s="25">
        <f>(TB2c!K23+TB2c!L23+TB2c!M23+TB2c!N23+TB2c!O23*T23)/TB2c!J23</f>
        <v>0.80866644982261449</v>
      </c>
      <c r="K23" s="638">
        <f>(TB2c!S23+TB2c!T23+TB2c!U23+TB2c!V23+TB2c!W23*U23)/TB2c!R23</f>
        <v>0.85420999228111583</v>
      </c>
      <c r="L23" s="13"/>
      <c r="M23" s="984"/>
      <c r="N23" s="995">
        <v>0.52548404820027561</v>
      </c>
      <c r="O23" s="998">
        <f t="shared" si="0"/>
        <v>0.63198906000792276</v>
      </c>
      <c r="P23" s="998">
        <f t="shared" si="1"/>
        <v>0.73242655579712068</v>
      </c>
      <c r="Q23" s="998">
        <f t="shared" si="2"/>
        <v>0.76038937113341742</v>
      </c>
      <c r="R23" s="998">
        <f t="shared" si="3"/>
        <v>0.76902421681234356</v>
      </c>
      <c r="S23" s="998">
        <f t="shared" si="4"/>
        <v>0.77395556798696408</v>
      </c>
      <c r="T23" s="998">
        <f t="shared" si="5"/>
        <v>0.80575244186053607</v>
      </c>
      <c r="U23" s="998">
        <f t="shared" si="6"/>
        <v>0.87747921152733233</v>
      </c>
      <c r="V23" s="998">
        <f t="shared" si="7"/>
        <v>5.6024417724192754E-2</v>
      </c>
      <c r="W23" s="998">
        <f t="shared" si="8"/>
        <v>0.31422454080136275</v>
      </c>
      <c r="X23" s="999">
        <f t="shared" si="9"/>
        <v>0.61345336245110471</v>
      </c>
      <c r="Y23" s="707"/>
      <c r="Z23" s="707"/>
      <c r="AA23" s="2">
        <f>B23*'TB1'!B23+'TB1'!E23*TB2d!E23</f>
        <v>0.30631745930890636</v>
      </c>
      <c r="AB23" s="595">
        <v>3.4725826033946703E-3</v>
      </c>
      <c r="AC23" s="595"/>
      <c r="AD23" s="2"/>
      <c r="AE23" s="2">
        <f t="shared" si="10"/>
        <v>0.30284487670551169</v>
      </c>
    </row>
    <row r="24" spans="1:31" s="27" customFormat="1" ht="15" customHeight="1" x14ac:dyDescent="0.2">
      <c r="A24" s="30">
        <v>1927</v>
      </c>
      <c r="B24" s="301">
        <f>('TB2'!C24+'TB2'!D24+'TB2'!E24+'TB2'!F24+'TB2'!G24*W24)/'TB2'!B24</f>
        <v>7.3080760364246961E-2</v>
      </c>
      <c r="C24" s="415"/>
      <c r="D24" s="415"/>
      <c r="E24" s="294">
        <f>(TB2b!C24+TB2b!D24+TB2b!E24+TB2b!F24+TB2b!G24*P24)/TB2b!B24</f>
        <v>0.53509534520865731</v>
      </c>
      <c r="F24" s="25">
        <f>(TB2b!K24+TB2b!L24+TB2b!M24+TB2b!N24+TB2b!O24*Q24)/TB2b!J24</f>
        <v>0.57748935526153777</v>
      </c>
      <c r="G24" s="294">
        <f>(TB2b!S24+TB2b!T24+TB2b!U24+TB2b!V24+TB2b!W24*R24)/TB2b!R24</f>
        <v>0.67506001338531507</v>
      </c>
      <c r="H24" s="1358"/>
      <c r="I24" s="25">
        <f>(TB2c!C24+TB2c!D24+TB2c!E24+TB2c!F24+TB2c!G24*S24)/TB2c!B24</f>
        <v>0.71077926922164625</v>
      </c>
      <c r="J24" s="25">
        <f>(TB2c!K24+TB2c!L24+TB2c!M24+TB2c!N24+TB2c!O24*T24)/TB2c!J24</f>
        <v>0.77750158738327158</v>
      </c>
      <c r="K24" s="638">
        <f>(TB2c!S24+TB2c!T24+TB2c!U24+TB2c!V24+TB2c!W24*U24)/TB2c!R24</f>
        <v>0.8115619431187624</v>
      </c>
      <c r="L24" s="13"/>
      <c r="M24" s="984"/>
      <c r="N24" s="995">
        <v>0.54251430099858677</v>
      </c>
      <c r="O24" s="998">
        <f t="shared" si="0"/>
        <v>0.64519687592399211</v>
      </c>
      <c r="P24" s="998">
        <f t="shared" si="1"/>
        <v>0.74202969638619221</v>
      </c>
      <c r="Q24" s="998">
        <f t="shared" si="2"/>
        <v>0.76898893362922682</v>
      </c>
      <c r="R24" s="998">
        <f t="shared" si="3"/>
        <v>0.7773138769661373</v>
      </c>
      <c r="S24" s="998">
        <f t="shared" si="4"/>
        <v>0.78206824324315316</v>
      </c>
      <c r="T24" s="998">
        <f t="shared" si="5"/>
        <v>0.8127239356702235</v>
      </c>
      <c r="U24" s="998">
        <f t="shared" si="6"/>
        <v>0.8818764504248322</v>
      </c>
      <c r="V24" s="998">
        <f t="shared" si="7"/>
        <v>5.7840096049707884E-2</v>
      </c>
      <c r="W24" s="998">
        <f t="shared" si="8"/>
        <v>0.32440814843628168</v>
      </c>
      <c r="X24" s="999">
        <f t="shared" si="9"/>
        <v>0.6333345860168762</v>
      </c>
      <c r="Y24" s="707"/>
      <c r="Z24" s="707"/>
      <c r="AA24" s="2">
        <f>B24*'TB1'!B24+'TB1'!E24*TB2d!E24</f>
        <v>0.28911993219653409</v>
      </c>
      <c r="AB24" s="595">
        <v>6.813121893840382E-3</v>
      </c>
      <c r="AC24" s="595"/>
      <c r="AD24" s="2"/>
      <c r="AE24" s="2">
        <f t="shared" si="10"/>
        <v>0.28230681030269372</v>
      </c>
    </row>
    <row r="25" spans="1:31" s="27" customFormat="1" ht="15" customHeight="1" x14ac:dyDescent="0.2">
      <c r="A25" s="30">
        <v>1928</v>
      </c>
      <c r="B25" s="301">
        <f>('TB2'!C25+'TB2'!D25+'TB2'!E25+'TB2'!F25+'TB2'!G25*W25)/'TB2'!B25</f>
        <v>7.8114753385877561E-2</v>
      </c>
      <c r="C25" s="415"/>
      <c r="D25" s="415"/>
      <c r="E25" s="294">
        <f>(TB2b!C25+TB2b!D25+TB2b!E25+TB2b!F25+TB2b!G25*P25)/TB2b!B25</f>
        <v>0.52863358167042307</v>
      </c>
      <c r="F25" s="25">
        <f>(TB2b!K25+TB2b!L25+TB2b!M25+TB2b!N25+TB2b!O25*Q25)/TB2b!J25</f>
        <v>0.57422796994911862</v>
      </c>
      <c r="G25" s="294">
        <f>(TB2b!S25+TB2b!T25+TB2b!U25+TB2b!V25+TB2b!W25*R25)/TB2b!R25</f>
        <v>0.67261725067445677</v>
      </c>
      <c r="H25" s="1358"/>
      <c r="I25" s="25">
        <f>(TB2c!C25+TB2c!D25+TB2c!E25+TB2c!F25+TB2c!G25*S25)/TB2c!B25</f>
        <v>0.70741503163446862</v>
      </c>
      <c r="J25" s="25">
        <f>(TB2c!K25+TB2c!L25+TB2c!M25+TB2c!N25+TB2c!O25*T25)/TB2c!J25</f>
        <v>0.75997960355184824</v>
      </c>
      <c r="K25" s="638">
        <f>(TB2c!S25+TB2c!T25+TB2c!U25+TB2c!V25+TB2c!W25*U25)/TB2c!R25</f>
        <v>0.76184781528068368</v>
      </c>
      <c r="L25" s="13"/>
      <c r="M25" s="984"/>
      <c r="N25" s="995">
        <v>0.55847988626518152</v>
      </c>
      <c r="O25" s="998">
        <f t="shared" si="0"/>
        <v>0.65757898872588805</v>
      </c>
      <c r="P25" s="998">
        <f t="shared" si="1"/>
        <v>0.75103248464293038</v>
      </c>
      <c r="Q25" s="998">
        <f t="shared" si="2"/>
        <v>0.7770508837310991</v>
      </c>
      <c r="R25" s="998">
        <f t="shared" si="3"/>
        <v>0.78508529865810495</v>
      </c>
      <c r="S25" s="998">
        <f t="shared" si="4"/>
        <v>0.78967374446951932</v>
      </c>
      <c r="T25" s="998">
        <f t="shared" si="5"/>
        <v>0.81925959783403701</v>
      </c>
      <c r="U25" s="998">
        <f t="shared" si="6"/>
        <v>0.88599879043863305</v>
      </c>
      <c r="V25" s="998">
        <f t="shared" si="7"/>
        <v>5.9542264976148861E-2</v>
      </c>
      <c r="W25" s="998">
        <f t="shared" si="8"/>
        <v>0.33395511511624587</v>
      </c>
      <c r="X25" s="999">
        <f t="shared" si="9"/>
        <v>0.65197291005132829</v>
      </c>
      <c r="Y25" s="707"/>
      <c r="Z25" s="707"/>
      <c r="AA25" s="2">
        <f>B25*'TB1'!B25+'TB1'!E25*TB2d!E25</f>
        <v>0.29452571986368187</v>
      </c>
      <c r="AB25" s="595">
        <v>5.9713302180701075E-3</v>
      </c>
      <c r="AC25" s="595"/>
      <c r="AD25" s="2"/>
      <c r="AE25" s="2">
        <f t="shared" si="10"/>
        <v>0.28855438964561175</v>
      </c>
    </row>
    <row r="26" spans="1:31" s="27" customFormat="1" ht="15" customHeight="1" x14ac:dyDescent="0.2">
      <c r="A26" s="29">
        <v>1929</v>
      </c>
      <c r="B26" s="302">
        <f>('TB2'!C26+'TB2'!D26+'TB2'!E26+'TB2'!F26+'TB2'!G26*W26)/'TB2'!B26</f>
        <v>7.7046196845139428E-2</v>
      </c>
      <c r="C26" s="413"/>
      <c r="D26" s="413"/>
      <c r="E26" s="632">
        <f>(TB2b!C26+TB2b!D26+TB2b!E26+TB2b!F26+TB2b!G26*P26)/TB2b!B26</f>
        <v>0.55792300706932818</v>
      </c>
      <c r="F26" s="28">
        <f>(TB2b!K26+TB2b!L26+TB2b!M26+TB2b!N26+TB2b!O26*Q26)/TB2b!J26</f>
        <v>0.60270755883753468</v>
      </c>
      <c r="G26" s="632">
        <f>(TB2b!S26+TB2b!T26+TB2b!U26+TB2b!V26+TB2b!W26*R26)/TB2b!R26</f>
        <v>0.70523500010963913</v>
      </c>
      <c r="H26" s="1359"/>
      <c r="I26" s="28">
        <f>(TB2c!C26+TB2c!D26+TB2c!E26+TB2c!F26+TB2c!G26*S26)/TB2c!B26</f>
        <v>0.74247801967366456</v>
      </c>
      <c r="J26" s="28">
        <f>(TB2c!K26+TB2c!L26+TB2c!M26+TB2c!N26+TB2c!O26*T26)/TB2c!J26</f>
        <v>0.8063253980158116</v>
      </c>
      <c r="K26" s="639">
        <f>(TB2c!S26+TB2c!T26+TB2c!U26+TB2c!V26+TB2c!W26*U26)/TB2c!R26</f>
        <v>0.82412201179602984</v>
      </c>
      <c r="L26" s="13"/>
      <c r="M26" s="984"/>
      <c r="N26" s="995">
        <v>0.54317201581754215</v>
      </c>
      <c r="O26" s="998">
        <f t="shared" si="0"/>
        <v>0.64570696678153328</v>
      </c>
      <c r="P26" s="998">
        <f t="shared" si="1"/>
        <v>0.74240057331613252</v>
      </c>
      <c r="Q26" s="998">
        <f t="shared" si="2"/>
        <v>0.76932105199276557</v>
      </c>
      <c r="R26" s="998">
        <f t="shared" si="3"/>
        <v>0.77763402678374871</v>
      </c>
      <c r="S26" s="998">
        <f t="shared" si="4"/>
        <v>0.78238155783692698</v>
      </c>
      <c r="T26" s="998">
        <f t="shared" si="5"/>
        <v>0.81299317740393051</v>
      </c>
      <c r="U26" s="998">
        <f t="shared" si="6"/>
        <v>0.88204627345797348</v>
      </c>
      <c r="V26" s="998">
        <f t="shared" si="7"/>
        <v>5.7910218234932621E-2</v>
      </c>
      <c r="W26" s="998">
        <f t="shared" si="8"/>
        <v>0.3248014432235779</v>
      </c>
      <c r="X26" s="999">
        <f t="shared" si="9"/>
        <v>0.63410240640762638</v>
      </c>
      <c r="Y26" s="707"/>
      <c r="Z26" s="707"/>
      <c r="AA26" s="2">
        <f>B26*'TB1'!B26+'TB1'!E26*TB2d!E26</f>
        <v>0.30167977536481572</v>
      </c>
      <c r="AB26" s="595">
        <v>4.5296786559513059E-3</v>
      </c>
      <c r="AC26" s="595"/>
      <c r="AD26" s="2"/>
      <c r="AE26" s="2">
        <f t="shared" si="10"/>
        <v>0.29715009670886439</v>
      </c>
    </row>
    <row r="27" spans="1:31" s="27" customFormat="1" ht="15" customHeight="1" x14ac:dyDescent="0.2">
      <c r="A27" s="31">
        <v>1930</v>
      </c>
      <c r="B27" s="303">
        <f>('TB2'!C27+'TB2'!D27+'TB2'!E27+'TB2'!F27+'TB2'!G27*W27)/'TB2'!B27</f>
        <v>6.5302568618602369E-2</v>
      </c>
      <c r="C27" s="415"/>
      <c r="D27" s="415"/>
      <c r="E27" s="633">
        <f>(TB2b!C27+TB2b!D27+TB2b!E27+TB2b!F27+TB2b!G27*P27)/TB2b!B27</f>
        <v>0.55575013374282067</v>
      </c>
      <c r="F27" s="26">
        <f>(TB2b!K27+TB2b!L27+TB2b!M27+TB2b!N27+TB2b!O27*Q27)/TB2b!J27</f>
        <v>0.6090699392682809</v>
      </c>
      <c r="G27" s="633">
        <f>(TB2b!S27+TB2b!T27+TB2b!U27+TB2b!V27+TB2b!W27*R27)/TB2b!R27</f>
        <v>0.70575709042692902</v>
      </c>
      <c r="H27" s="1360"/>
      <c r="I27" s="26">
        <f>(TB2c!C27+TB2c!D27+TB2c!E27+TB2c!F27+TB2c!G27*S27)/TB2c!B27</f>
        <v>0.74460067343157166</v>
      </c>
      <c r="J27" s="26">
        <f>(TB2c!K27+TB2c!L27+TB2c!M27+TB2c!N27+TB2c!O27*T27)/TB2c!J27</f>
        <v>0.81964554264932366</v>
      </c>
      <c r="K27" s="640">
        <f>(TB2c!S27+TB2c!T27+TB2c!U27+TB2c!V27+TB2c!W27*U27)/TB2c!R27</f>
        <v>0.87266730072641274</v>
      </c>
      <c r="L27" s="13"/>
      <c r="M27" s="984"/>
      <c r="N27" s="995">
        <v>0.54459939257332213</v>
      </c>
      <c r="O27" s="998">
        <f t="shared" si="0"/>
        <v>0.6468139691059549</v>
      </c>
      <c r="P27" s="998">
        <f t="shared" si="1"/>
        <v>0.74320545271643645</v>
      </c>
      <c r="Q27" s="998">
        <f t="shared" si="2"/>
        <v>0.77004181731326704</v>
      </c>
      <c r="R27" s="998">
        <f t="shared" si="3"/>
        <v>0.77832881789207642</v>
      </c>
      <c r="S27" s="998">
        <f t="shared" si="4"/>
        <v>0.78306151510033439</v>
      </c>
      <c r="T27" s="998">
        <f t="shared" si="5"/>
        <v>0.81357748747465353</v>
      </c>
      <c r="U27" s="998">
        <f t="shared" si="6"/>
        <v>0.88241482445168073</v>
      </c>
      <c r="V27" s="998">
        <f t="shared" si="7"/>
        <v>5.8062397833703511E-2</v>
      </c>
      <c r="W27" s="998">
        <f t="shared" si="8"/>
        <v>0.32565497399615156</v>
      </c>
      <c r="X27" s="999">
        <f t="shared" si="9"/>
        <v>0.635768734954262</v>
      </c>
      <c r="Y27" s="707"/>
      <c r="Z27" s="707"/>
      <c r="AA27" s="2">
        <f>B27*'TB1'!B27+'TB1'!E27*TB2d!E27</f>
        <v>0.29074446484001171</v>
      </c>
      <c r="AB27" s="595">
        <v>1.0927264589469741E-2</v>
      </c>
      <c r="AC27" s="595"/>
      <c r="AD27" s="2"/>
      <c r="AE27" s="2">
        <f t="shared" si="10"/>
        <v>0.27981720025054196</v>
      </c>
    </row>
    <row r="28" spans="1:31" s="27" customFormat="1" ht="15" customHeight="1" x14ac:dyDescent="0.2">
      <c r="A28" s="30">
        <v>1931</v>
      </c>
      <c r="B28" s="301">
        <f>('TB2'!C28+'TB2'!D28+'TB2'!E28+'TB2'!F28+'TB2'!G28*W28)/'TB2'!B28</f>
        <v>5.6529644331373578E-2</v>
      </c>
      <c r="C28" s="415"/>
      <c r="D28" s="415"/>
      <c r="E28" s="294">
        <f>(TB2b!C28+TB2b!D28+TB2b!E28+TB2b!F28+TB2b!G28*P28)/TB2b!B28</f>
        <v>0.52211534539123772</v>
      </c>
      <c r="F28" s="25">
        <f>(TB2b!K28+TB2b!L28+TB2b!M28+TB2b!N28+TB2b!O28*Q28)/TB2b!J28</f>
        <v>0.57652935793625937</v>
      </c>
      <c r="G28" s="294">
        <f>(TB2b!S28+TB2b!T28+TB2b!U28+TB2b!V28+TB2b!W28*R28)/TB2b!R28</f>
        <v>0.65403579625444908</v>
      </c>
      <c r="H28" s="1358"/>
      <c r="I28" s="25">
        <f>(TB2c!C28+TB2c!D28+TB2c!E28+TB2c!F28+TB2c!G28*S28)/TB2c!B28</f>
        <v>0.69468158491662912</v>
      </c>
      <c r="J28" s="25">
        <f>(TB2c!K28+TB2c!L28+TB2c!M28+TB2c!N28+TB2c!O28*T28)/TB2c!J28</f>
        <v>0.77309698814720973</v>
      </c>
      <c r="K28" s="638">
        <f>(TB2c!S28+TB2c!T28+TB2c!U28+TB2c!V28+TB2c!W28*U28)/TB2c!R28</f>
        <v>0.83572021356265314</v>
      </c>
      <c r="L28" s="13"/>
      <c r="M28" s="984"/>
      <c r="N28" s="995">
        <v>0.56484580990863209</v>
      </c>
      <c r="O28" s="998">
        <f t="shared" si="0"/>
        <v>0.66251608206291623</v>
      </c>
      <c r="P28" s="998">
        <f t="shared" si="1"/>
        <v>0.75462214713657316</v>
      </c>
      <c r="Q28" s="998">
        <f t="shared" si="2"/>
        <v>0.78026540784085474</v>
      </c>
      <c r="R28" s="998">
        <f t="shared" si="3"/>
        <v>0.78818398099677456</v>
      </c>
      <c r="S28" s="998">
        <f t="shared" si="4"/>
        <v>0.7927062696960463</v>
      </c>
      <c r="T28" s="998">
        <f t="shared" si="5"/>
        <v>0.82186554842084558</v>
      </c>
      <c r="U28" s="998">
        <f t="shared" si="6"/>
        <v>0.88764248224961251</v>
      </c>
      <c r="V28" s="998">
        <f t="shared" si="7"/>
        <v>6.0220967149169073E-2</v>
      </c>
      <c r="W28" s="998">
        <f t="shared" si="8"/>
        <v>0.33776175670791875</v>
      </c>
      <c r="X28" s="999">
        <f t="shared" si="9"/>
        <v>0.65940452910343206</v>
      </c>
      <c r="Y28" s="707"/>
      <c r="Z28" s="707"/>
      <c r="AA28" s="2">
        <f>B28*'TB1'!B28+'TB1'!E28*TB2d!E28</f>
        <v>0.2707206922965405</v>
      </c>
      <c r="AB28" s="595">
        <v>1.7593997288587675E-2</v>
      </c>
      <c r="AC28" s="595"/>
      <c r="AD28" s="2"/>
      <c r="AE28" s="2">
        <f t="shared" si="10"/>
        <v>0.25312669500795282</v>
      </c>
    </row>
    <row r="29" spans="1:31" s="27" customFormat="1" ht="15" customHeight="1" x14ac:dyDescent="0.2">
      <c r="A29" s="30">
        <v>1932</v>
      </c>
      <c r="B29" s="301">
        <f>('TB2'!C29+'TB2'!D29+'TB2'!E29+'TB2'!F29+'TB2'!G29*W29)/'TB2'!B29</f>
        <v>5.0276070065210697E-2</v>
      </c>
      <c r="C29" s="415"/>
      <c r="D29" s="415"/>
      <c r="E29" s="294">
        <f>(TB2b!C29+TB2b!D29+TB2b!E29+TB2b!F29+TB2b!G29*P29)/TB2b!B29</f>
        <v>0.48957019758683046</v>
      </c>
      <c r="F29" s="25">
        <f>(TB2b!K29+TB2b!L29+TB2b!M29+TB2b!N29+TB2b!O29*Q29)/TB2b!J29</f>
        <v>0.54768593491137418</v>
      </c>
      <c r="G29" s="294">
        <f>(TB2b!S29+TB2b!T29+TB2b!U29+TB2b!V29+TB2b!W29*R29)/TB2b!R29</f>
        <v>0.60921973632675008</v>
      </c>
      <c r="H29" s="1358"/>
      <c r="I29" s="25">
        <f>(TB2c!C29+TB2c!D29+TB2c!E29+TB2c!F29+TB2c!G29*S29)/TB2c!B29</f>
        <v>0.65397996301972816</v>
      </c>
      <c r="J29" s="25">
        <f>(TB2c!K29+TB2c!L29+TB2c!M29+TB2c!N29+TB2c!O29*T29)/TB2c!J29</f>
        <v>0.72569999720773903</v>
      </c>
      <c r="K29" s="638">
        <f>(TB2c!S29+TB2c!T29+TB2c!U29+TB2c!V29+TB2c!W29*U29)/TB2c!R29</f>
        <v>0.77840119952538944</v>
      </c>
      <c r="L29" s="13"/>
      <c r="M29" s="984"/>
      <c r="N29" s="995">
        <v>0.59236365277902681</v>
      </c>
      <c r="O29" s="998">
        <f t="shared" si="0"/>
        <v>0.68385755052752628</v>
      </c>
      <c r="P29" s="998">
        <f t="shared" si="1"/>
        <v>0.77013910492469162</v>
      </c>
      <c r="Q29" s="998">
        <f t="shared" si="2"/>
        <v>0.79416076290788518</v>
      </c>
      <c r="R29" s="998">
        <f t="shared" si="3"/>
        <v>0.80157858930133774</v>
      </c>
      <c r="S29" s="998">
        <f t="shared" si="4"/>
        <v>0.80581490205765693</v>
      </c>
      <c r="T29" s="998">
        <f t="shared" si="5"/>
        <v>0.83313023565120381</v>
      </c>
      <c r="U29" s="998">
        <f t="shared" si="6"/>
        <v>0.89474763391576917</v>
      </c>
      <c r="V29" s="998">
        <f t="shared" si="7"/>
        <v>6.3154778611419438E-2</v>
      </c>
      <c r="W29" s="998">
        <f t="shared" si="8"/>
        <v>0.35421664543272036</v>
      </c>
      <c r="X29" s="999">
        <f t="shared" si="9"/>
        <v>0.69152903087291506</v>
      </c>
      <c r="Y29" s="707"/>
      <c r="Z29" s="707"/>
      <c r="AA29" s="2">
        <f>B29*'TB1'!B29+'TB1'!E29*TB2d!E29</f>
        <v>0.26039530495867125</v>
      </c>
      <c r="AB29" s="595">
        <v>2.4443693429405777E-2</v>
      </c>
      <c r="AC29" s="595"/>
      <c r="AD29" s="2"/>
      <c r="AE29" s="2">
        <f t="shared" si="10"/>
        <v>0.23595161152926547</v>
      </c>
    </row>
    <row r="30" spans="1:31" s="27" customFormat="1" ht="15" customHeight="1" x14ac:dyDescent="0.2">
      <c r="A30" s="30">
        <v>1933</v>
      </c>
      <c r="B30" s="301">
        <f>('TB2'!C30+'TB2'!D30+'TB2'!E30+'TB2'!F30+'TB2'!G30*W30)/'TB2'!B30</f>
        <v>3.405264482136109E-2</v>
      </c>
      <c r="C30" s="415"/>
      <c r="D30" s="415"/>
      <c r="E30" s="294">
        <f>(TB2b!C30+TB2b!D30+TB2b!E30+TB2b!F30+TB2b!G30*P30)/TB2b!B30</f>
        <v>0.46869357249277532</v>
      </c>
      <c r="F30" s="25">
        <f>(TB2b!K30+TB2b!L30+TB2b!M30+TB2b!N30+TB2b!O30*Q30)/TB2b!J30</f>
        <v>0.52532378021087078</v>
      </c>
      <c r="G30" s="294">
        <f>(TB2b!S30+TB2b!T30+TB2b!U30+TB2b!V30+TB2b!W30*R30)/TB2b!R30</f>
        <v>0.58507264351209554</v>
      </c>
      <c r="H30" s="1358"/>
      <c r="I30" s="25">
        <f>(TB2c!C30+TB2c!D30+TB2c!E30+TB2c!F30+TB2c!G30*S30)/TB2c!B30</f>
        <v>0.62223159137610562</v>
      </c>
      <c r="J30" s="25">
        <f>(TB2c!K30+TB2c!L30+TB2c!M30+TB2c!N30+TB2c!O30*T30)/TB2c!J30</f>
        <v>0.685012874369608</v>
      </c>
      <c r="K30" s="638">
        <f>(TB2c!S30+TB2c!T30+TB2c!U30+TB2c!V30+TB2c!W30*U30)/TB2c!R30</f>
        <v>0.73554922581404236</v>
      </c>
      <c r="L30" s="13"/>
      <c r="M30" s="984"/>
      <c r="N30" s="995">
        <v>0.60984609488534913</v>
      </c>
      <c r="O30" s="998">
        <f t="shared" si="0"/>
        <v>0.69741606195059469</v>
      </c>
      <c r="P30" s="998">
        <f t="shared" si="1"/>
        <v>0.77999722925059511</v>
      </c>
      <c r="Q30" s="998">
        <f t="shared" si="2"/>
        <v>0.80298866201503161</v>
      </c>
      <c r="R30" s="998">
        <f t="shared" si="3"/>
        <v>0.81008835750243913</v>
      </c>
      <c r="S30" s="998">
        <f t="shared" si="4"/>
        <v>0.81414298603699664</v>
      </c>
      <c r="T30" s="998">
        <f t="shared" si="5"/>
        <v>0.84028683739786325</v>
      </c>
      <c r="U30" s="998">
        <f t="shared" si="6"/>
        <v>0.89926162882609917</v>
      </c>
      <c r="V30" s="998">
        <f t="shared" si="7"/>
        <v>6.5018667044870665E-2</v>
      </c>
      <c r="W30" s="998">
        <f t="shared" si="8"/>
        <v>0.36467064943485872</v>
      </c>
      <c r="X30" s="999">
        <f t="shared" si="9"/>
        <v>0.71193814306330594</v>
      </c>
      <c r="Y30" s="707"/>
      <c r="Z30" s="707"/>
      <c r="AA30" s="2">
        <f>B30*'TB1'!B30+'TB1'!E30*TB2d!E30</f>
        <v>0.23980105867814738</v>
      </c>
      <c r="AB30" s="595">
        <v>1.1365035655363289E-2</v>
      </c>
      <c r="AC30" s="595"/>
      <c r="AD30" s="2"/>
      <c r="AE30" s="2">
        <f t="shared" si="10"/>
        <v>0.2284360230227841</v>
      </c>
    </row>
    <row r="31" spans="1:31" s="27" customFormat="1" ht="15" customHeight="1" x14ac:dyDescent="0.2">
      <c r="A31" s="30">
        <v>1934</v>
      </c>
      <c r="B31" s="301">
        <f>('TB2'!C31+'TB2'!D31+'TB2'!E31+'TB2'!F31+'TB2'!G31*W31)/'TB2'!B31</f>
        <v>3.6359652234877651E-2</v>
      </c>
      <c r="C31" s="415"/>
      <c r="D31" s="415"/>
      <c r="E31" s="294">
        <f>(TB2b!C31+TB2b!D31+TB2b!E31+TB2b!F31+TB2b!G31*P31)/TB2b!B31</f>
        <v>0.47184105898251155</v>
      </c>
      <c r="F31" s="25">
        <f>(TB2b!K31+TB2b!L31+TB2b!M31+TB2b!N31+TB2b!O31*Q31)/TB2b!J31</f>
        <v>0.5452594465550199</v>
      </c>
      <c r="G31" s="294">
        <f>(TB2b!S31+TB2b!T31+TB2b!U31+TB2b!V31+TB2b!W31*R31)/TB2b!R31</f>
        <v>0.62961137701885894</v>
      </c>
      <c r="H31" s="1358"/>
      <c r="I31" s="25">
        <f>(TB2c!C31+TB2c!D31+TB2c!E31+TB2c!F31+TB2c!G31*S31)/TB2c!B31</f>
        <v>0.67768981984977306</v>
      </c>
      <c r="J31" s="25">
        <f>(TB2c!K31+TB2c!L31+TB2c!M31+TB2c!N31+TB2c!O31*T31)/TB2c!J31</f>
        <v>0.76155158792806477</v>
      </c>
      <c r="K31" s="638">
        <f>(TB2c!S31+TB2c!T31+TB2c!U31+TB2c!V31+TB2c!W31*U31)/TB2c!R31</f>
        <v>0.83181279331407654</v>
      </c>
      <c r="L31" s="13"/>
      <c r="M31" s="984"/>
      <c r="N31" s="995">
        <v>0.60154318880847357</v>
      </c>
      <c r="O31" s="998">
        <f t="shared" si="0"/>
        <v>0.69097674150535382</v>
      </c>
      <c r="P31" s="998">
        <f t="shared" si="1"/>
        <v>0.77531532726720243</v>
      </c>
      <c r="Q31" s="998">
        <f t="shared" si="2"/>
        <v>0.79879604311791175</v>
      </c>
      <c r="R31" s="998">
        <f t="shared" si="3"/>
        <v>0.80604682796783389</v>
      </c>
      <c r="S31" s="998">
        <f t="shared" si="4"/>
        <v>0.8101877434764746</v>
      </c>
      <c r="T31" s="998">
        <f t="shared" si="5"/>
        <v>0.83688796487360484</v>
      </c>
      <c r="U31" s="998">
        <f t="shared" si="6"/>
        <v>0.897117805008807</v>
      </c>
      <c r="V31" s="998">
        <f t="shared" si="7"/>
        <v>6.4133453725895989E-2</v>
      </c>
      <c r="W31" s="998">
        <f t="shared" si="8"/>
        <v>0.35970574734456973</v>
      </c>
      <c r="X31" s="999">
        <f t="shared" si="9"/>
        <v>0.70224527861115082</v>
      </c>
      <c r="Y31" s="707"/>
      <c r="Z31" s="707"/>
      <c r="AA31" s="2">
        <f>B31*'TB1'!B31+'TB1'!E31*TB2d!E31</f>
        <v>0.2479673621280058</v>
      </c>
      <c r="AB31" s="595">
        <v>-8.2738474298297616E-4</v>
      </c>
      <c r="AC31" s="595"/>
      <c r="AD31" s="2"/>
      <c r="AE31" s="2">
        <f t="shared" si="10"/>
        <v>0.24879474687098876</v>
      </c>
    </row>
    <row r="32" spans="1:31" s="27" customFormat="1" ht="15" customHeight="1" x14ac:dyDescent="0.2">
      <c r="A32" s="30">
        <v>1935</v>
      </c>
      <c r="B32" s="301">
        <f>('TB2'!C32+'TB2'!D32+'TB2'!E32+'TB2'!F32+'TB2'!G32*W32)/'TB2'!B32</f>
        <v>5.0765355740466339E-2</v>
      </c>
      <c r="C32" s="415"/>
      <c r="D32" s="415"/>
      <c r="E32" s="294">
        <f>(TB2b!C32+TB2b!D32+TB2b!E32+TB2b!F32+TB2b!G32*P32)/TB2b!B32</f>
        <v>0.47678320863117146</v>
      </c>
      <c r="F32" s="25">
        <f>(TB2b!K32+TB2b!L32+TB2b!M32+TB2b!N32+TB2b!O32*Q32)/TB2b!J32</f>
        <v>0.54934845931022669</v>
      </c>
      <c r="G32" s="294">
        <f>(TB2b!S32+TB2b!T32+TB2b!U32+TB2b!V32+TB2b!W32*R32)/TB2b!R32</f>
        <v>0.63448039116886779</v>
      </c>
      <c r="H32" s="1358"/>
      <c r="I32" s="25">
        <f>(TB2c!C32+TB2c!D32+TB2c!E32+TB2c!F32+TB2c!G32*S32)/TB2c!B32</f>
        <v>0.6837094376651216</v>
      </c>
      <c r="J32" s="25">
        <f>(TB2c!K32+TB2c!L32+TB2c!M32+TB2c!N32+TB2c!O32*T32)/TB2c!J32</f>
        <v>0.76471431438914927</v>
      </c>
      <c r="K32" s="638">
        <f>(TB2c!S32+TB2c!T32+TB2c!U32+TB2c!V32+TB2c!W32*U32)/TB2c!R32</f>
        <v>0.82776180942765176</v>
      </c>
      <c r="L32" s="13"/>
      <c r="M32" s="984"/>
      <c r="N32" s="995">
        <v>0.58805909792856781</v>
      </c>
      <c r="O32" s="998">
        <f t="shared" si="0"/>
        <v>0.6805191521644014</v>
      </c>
      <c r="P32" s="998">
        <f t="shared" si="1"/>
        <v>0.76771182178967989</v>
      </c>
      <c r="Q32" s="998">
        <f t="shared" si="2"/>
        <v>0.79198714347360222</v>
      </c>
      <c r="R32" s="998">
        <f t="shared" si="3"/>
        <v>0.79948330056744366</v>
      </c>
      <c r="S32" s="998">
        <f t="shared" si="4"/>
        <v>0.80376434790336448</v>
      </c>
      <c r="T32" s="998">
        <f t="shared" si="5"/>
        <v>0.83136812572548324</v>
      </c>
      <c r="U32" s="998">
        <f t="shared" si="6"/>
        <v>0.89363619087091084</v>
      </c>
      <c r="V32" s="998">
        <f t="shared" si="7"/>
        <v>6.2695849020911867E-2</v>
      </c>
      <c r="W32" s="998">
        <f t="shared" si="8"/>
        <v>0.35164264385099347</v>
      </c>
      <c r="X32" s="999">
        <f t="shared" si="9"/>
        <v>0.68650386663450813</v>
      </c>
      <c r="Y32" s="707"/>
      <c r="Z32" s="707"/>
      <c r="AA32" s="2">
        <f>B32*'TB1'!B32+'TB1'!E32*TB2d!E32</f>
        <v>0.25456283131806762</v>
      </c>
      <c r="AB32" s="595">
        <v>-3.7657757510307227E-3</v>
      </c>
      <c r="AC32" s="595"/>
      <c r="AD32" s="2"/>
      <c r="AE32" s="2">
        <f t="shared" si="10"/>
        <v>0.25832860706909833</v>
      </c>
    </row>
    <row r="33" spans="1:31" s="27" customFormat="1" ht="15" customHeight="1" x14ac:dyDescent="0.2">
      <c r="A33" s="30">
        <v>1936</v>
      </c>
      <c r="B33" s="301">
        <f>('TB2'!C33+'TB2'!D33+'TB2'!E33+'TB2'!F33+'TB2'!G33*W33)/'TB2'!B33</f>
        <v>4.7851982039046753E-2</v>
      </c>
      <c r="C33" s="415"/>
      <c r="D33" s="415"/>
      <c r="E33" s="294">
        <f>(TB2b!C33+TB2b!D33+TB2b!E33+TB2b!F33+TB2b!G33*P33)/TB2b!B33</f>
        <v>0.48160543681273466</v>
      </c>
      <c r="F33" s="25">
        <f>(TB2b!K33+TB2b!L33+TB2b!M33+TB2b!N33+TB2b!O33*Q33)/TB2b!J33</f>
        <v>0.55547738173655792</v>
      </c>
      <c r="G33" s="294">
        <f>(TB2b!S33+TB2b!T33+TB2b!U33+TB2b!V33+TB2b!W33*R33)/TB2b!R33</f>
        <v>0.64627468350290851</v>
      </c>
      <c r="H33" s="1358"/>
      <c r="I33" s="25">
        <f>(TB2c!C33+TB2c!D33+TB2c!E33+TB2c!F33+TB2c!G33*S33)/TB2c!B33</f>
        <v>0.69405702111036183</v>
      </c>
      <c r="J33" s="25">
        <f>(TB2c!K33+TB2c!L33+TB2c!M33+TB2c!N33+TB2c!O33*T33)/TB2c!J33</f>
        <v>0.77374123821146223</v>
      </c>
      <c r="K33" s="638">
        <f>(TB2c!S33+TB2c!T33+TB2c!U33+TB2c!V33+TB2c!W33*U33)/TB2c!R33</f>
        <v>0.83297141568472088</v>
      </c>
      <c r="L33" s="13"/>
      <c r="M33" s="984"/>
      <c r="N33" s="995">
        <v>0.50965145703540204</v>
      </c>
      <c r="O33" s="998">
        <f t="shared" si="0"/>
        <v>0.61971009080784301</v>
      </c>
      <c r="P33" s="998">
        <f t="shared" si="1"/>
        <v>0.72349876120439172</v>
      </c>
      <c r="Q33" s="998">
        <f t="shared" si="2"/>
        <v>0.75239457746796867</v>
      </c>
      <c r="R33" s="998">
        <f t="shared" si="3"/>
        <v>0.76131753144101577</v>
      </c>
      <c r="S33" s="998">
        <f t="shared" si="4"/>
        <v>0.76641342095568998</v>
      </c>
      <c r="T33" s="998">
        <f t="shared" si="5"/>
        <v>0.79927122208039425</v>
      </c>
      <c r="U33" s="998">
        <f t="shared" si="6"/>
        <v>0.87339121080632698</v>
      </c>
      <c r="V33" s="998">
        <f t="shared" si="7"/>
        <v>5.4336427947690197E-2</v>
      </c>
      <c r="W33" s="998">
        <f t="shared" si="8"/>
        <v>0.30475710081813795</v>
      </c>
      <c r="X33" s="999">
        <f t="shared" si="9"/>
        <v>0.59497029656229283</v>
      </c>
      <c r="Y33" s="707"/>
      <c r="Z33" s="707"/>
      <c r="AA33" s="2">
        <f>B33*'TB1'!B33+'TB1'!E33*TB2d!E33</f>
        <v>0.25458965433418335</v>
      </c>
      <c r="AB33" s="595">
        <v>-9.9847028506092547E-3</v>
      </c>
      <c r="AC33" s="595"/>
      <c r="AD33" s="2"/>
      <c r="AE33" s="2">
        <f t="shared" si="10"/>
        <v>0.26457435718479261</v>
      </c>
    </row>
    <row r="34" spans="1:31" s="27" customFormat="1" ht="15" customHeight="1" x14ac:dyDescent="0.2">
      <c r="A34" s="30">
        <v>1937</v>
      </c>
      <c r="B34" s="301">
        <f>('TB2'!C34+'TB2'!D34+'TB2'!E34+'TB2'!F34+'TB2'!G34*W34)/'TB2'!B34</f>
        <v>5.4721754640282526E-2</v>
      </c>
      <c r="C34" s="415"/>
      <c r="D34" s="415"/>
      <c r="E34" s="294">
        <f>(TB2b!C34+TB2b!D34+TB2b!E34+TB2b!F34+TB2b!G34*P34)/TB2b!B34</f>
        <v>0.46758821615407248</v>
      </c>
      <c r="F34" s="25">
        <f>(TB2b!K34+TB2b!L34+TB2b!M34+TB2b!N34+TB2b!O34*Q34)/TB2b!J34</f>
        <v>0.52873612648042689</v>
      </c>
      <c r="G34" s="294">
        <f>(TB2b!S34+TB2b!T34+TB2b!U34+TB2b!V34+TB2b!W34*R34)/TB2b!R34</f>
        <v>0.66816937088696271</v>
      </c>
      <c r="H34" s="1358"/>
      <c r="I34" s="25">
        <f>(TB2c!C34+TB2c!D34+TB2c!E34+TB2c!F34+TB2c!G34*S34)/TB2c!B34</f>
        <v>0.71036983027592471</v>
      </c>
      <c r="J34" s="25">
        <f>(TB2c!K34+TB2c!L34+TB2c!M34+TB2c!N34+TB2c!O34*T34)/TB2c!J34</f>
        <v>0.79555956196380762</v>
      </c>
      <c r="K34" s="638">
        <f>(TB2c!S34+TB2c!T34+TB2c!U34+TB2c!V34+TB2c!W34*U34)/TB2c!R34</f>
        <v>0.87455204931516828</v>
      </c>
      <c r="L34" s="13"/>
      <c r="M34" s="984"/>
      <c r="N34" s="995">
        <v>0.40677111428652313</v>
      </c>
      <c r="O34" s="998">
        <f t="shared" si="0"/>
        <v>0.53992122070110793</v>
      </c>
      <c r="P34" s="998">
        <f t="shared" si="1"/>
        <v>0.66548585869672472</v>
      </c>
      <c r="Q34" s="998">
        <f t="shared" si="2"/>
        <v>0.70044432473026341</v>
      </c>
      <c r="R34" s="998">
        <f t="shared" si="3"/>
        <v>0.71123940940758357</v>
      </c>
      <c r="S34" s="998">
        <f t="shared" si="4"/>
        <v>0.71740447077440694</v>
      </c>
      <c r="T34" s="998">
        <f t="shared" si="5"/>
        <v>0.75715618825755771</v>
      </c>
      <c r="U34" s="998">
        <f t="shared" si="6"/>
        <v>0.84682733942513666</v>
      </c>
      <c r="V34" s="998">
        <f t="shared" si="7"/>
        <v>4.3367852750190429E-2</v>
      </c>
      <c r="W34" s="998">
        <f t="shared" si="8"/>
        <v>0.24323757692683909</v>
      </c>
      <c r="X34" s="999">
        <f t="shared" si="9"/>
        <v>0.4748671413750431</v>
      </c>
      <c r="Y34" s="707"/>
      <c r="Z34" s="707"/>
      <c r="AA34" s="2">
        <f>B34*'TB1'!B34+'TB1'!E34*TB2d!E34</f>
        <v>0.24796723187127076</v>
      </c>
      <c r="AB34" s="595">
        <v>-1.0058927420742851E-2</v>
      </c>
      <c r="AC34" s="595"/>
      <c r="AD34" s="2"/>
      <c r="AE34" s="2">
        <f t="shared" si="10"/>
        <v>0.25802615929201361</v>
      </c>
    </row>
    <row r="35" spans="1:31" s="27" customFormat="1" ht="15" customHeight="1" x14ac:dyDescent="0.2">
      <c r="A35" s="30">
        <v>1938</v>
      </c>
      <c r="B35" s="301">
        <f>('TB2'!C35+'TB2'!D35+'TB2'!E35+'TB2'!F35+'TB2'!G35*W35)/'TB2'!B35</f>
        <v>5.9731962971582439E-2</v>
      </c>
      <c r="C35" s="415"/>
      <c r="D35" s="415"/>
      <c r="E35" s="294">
        <f>(TB2b!C35+TB2b!D35+TB2b!E35+TB2b!F35+TB2b!G35*P35)/TB2b!B35</f>
        <v>0.4520146537739162</v>
      </c>
      <c r="F35" s="25">
        <f>(TB2b!K35+TB2b!L35+TB2b!M35+TB2b!N35+TB2b!O35*Q35)/TB2b!J35</f>
        <v>0.50910756705375371</v>
      </c>
      <c r="G35" s="294">
        <f>(TB2b!S35+TB2b!T35+TB2b!U35+TB2b!V35+TB2b!W35*R35)/TB2b!R35</f>
        <v>0.63622639978734175</v>
      </c>
      <c r="H35" s="1358"/>
      <c r="I35" s="25">
        <f>(TB2c!C35+TB2c!D35+TB2c!E35+TB2c!F35+TB2c!G35*S35)/TB2c!B35</f>
        <v>0.6746588198839748</v>
      </c>
      <c r="J35" s="25">
        <f>(TB2c!K35+TB2c!L35+TB2c!M35+TB2c!N35+TB2c!O35*T35)/TB2c!J35</f>
        <v>0.7548905330578366</v>
      </c>
      <c r="K35" s="638">
        <f>(TB2c!S35+TB2c!T35+TB2c!U35+TB2c!V35+TB2c!W35*U35)/TB2c!R35</f>
        <v>0.85016208816055849</v>
      </c>
      <c r="L35" s="13"/>
      <c r="M35" s="984"/>
      <c r="N35" s="995">
        <v>0.38485254000523222</v>
      </c>
      <c r="O35" s="998">
        <f t="shared" si="0"/>
        <v>0.52292226609494441</v>
      </c>
      <c r="P35" s="998">
        <f t="shared" si="1"/>
        <v>0.65312625647425415</v>
      </c>
      <c r="Q35" s="998">
        <f t="shared" si="2"/>
        <v>0.68937636516540635</v>
      </c>
      <c r="R35" s="998">
        <f t="shared" si="3"/>
        <v>0.70057030578361357</v>
      </c>
      <c r="S35" s="998">
        <f t="shared" si="4"/>
        <v>0.70696315335365767</v>
      </c>
      <c r="T35" s="998">
        <f t="shared" si="5"/>
        <v>0.74818361417255375</v>
      </c>
      <c r="U35" s="998">
        <f t="shared" si="6"/>
        <v>0.84116792799132689</v>
      </c>
      <c r="V35" s="998">
        <f t="shared" si="7"/>
        <v>4.1031006625822875E-2</v>
      </c>
      <c r="W35" s="998">
        <f t="shared" si="8"/>
        <v>0.23013089183878052</v>
      </c>
      <c r="X35" s="999">
        <f t="shared" si="9"/>
        <v>0.44927926075517777</v>
      </c>
      <c r="Y35" s="707"/>
      <c r="Z35" s="707"/>
      <c r="AA35" s="2">
        <f>B35*'TB1'!B35+'TB1'!E35*TB2d!E35</f>
        <v>0.24287731693334633</v>
      </c>
      <c r="AB35" s="595">
        <v>-1.4669096882427492E-4</v>
      </c>
      <c r="AC35" s="595"/>
      <c r="AD35" s="2"/>
      <c r="AE35" s="2">
        <f t="shared" si="10"/>
        <v>0.2430240079021706</v>
      </c>
    </row>
    <row r="36" spans="1:31" s="27" customFormat="1" ht="15" customHeight="1" x14ac:dyDescent="0.2">
      <c r="A36" s="29">
        <v>1939</v>
      </c>
      <c r="B36" s="302">
        <f>('TB2'!C36+'TB2'!D36+'TB2'!E36+'TB2'!F36+'TB2'!G36*W36)/'TB2'!B36</f>
        <v>6.0536076499760894E-2</v>
      </c>
      <c r="C36" s="413"/>
      <c r="D36" s="413"/>
      <c r="E36" s="632">
        <f>(TB2b!C36+TB2b!D36+TB2b!E36+TB2b!F36+TB2b!G36*P36)/TB2b!B36</f>
        <v>0.4514058230463861</v>
      </c>
      <c r="F36" s="28">
        <f>(TB2b!K36+TB2b!L36+TB2b!M36+TB2b!N36+TB2b!O36*Q36)/TB2b!J36</f>
        <v>0.51541952405778957</v>
      </c>
      <c r="G36" s="632">
        <f>(TB2b!S36+TB2b!T36+TB2b!U36+TB2b!V36+TB2b!W36*R36)/TB2b!R36</f>
        <v>0.64715470635326355</v>
      </c>
      <c r="H36" s="1359"/>
      <c r="I36" s="28">
        <f>(TB2c!C36+TB2c!D36+TB2c!E36+TB2c!F36+TB2c!G36*S36)/TB2c!B36</f>
        <v>0.68654104834133112</v>
      </c>
      <c r="J36" s="28">
        <f>(TB2c!K36+TB2c!L36+TB2c!M36+TB2c!N36+TB2c!O36*T36)/TB2c!J36</f>
        <v>0.76950312182565728</v>
      </c>
      <c r="K36" s="639">
        <f>(TB2c!S36+TB2c!T36+TB2c!U36+TB2c!V36+TB2c!W36*U36)/TB2c!R36</f>
        <v>0.85788258947565177</v>
      </c>
      <c r="L36" s="13"/>
      <c r="M36" s="984"/>
      <c r="N36" s="995">
        <v>0.38681477535658226</v>
      </c>
      <c r="O36" s="998">
        <f t="shared" si="0"/>
        <v>0.52444407810863369</v>
      </c>
      <c r="P36" s="998">
        <f t="shared" si="1"/>
        <v>0.65423273575973662</v>
      </c>
      <c r="Q36" s="998">
        <f t="shared" si="2"/>
        <v>0.69036721161585324</v>
      </c>
      <c r="R36" s="998">
        <f t="shared" si="3"/>
        <v>0.70152544511108528</v>
      </c>
      <c r="S36" s="998">
        <f t="shared" si="4"/>
        <v>0.70789790038121181</v>
      </c>
      <c r="T36" s="998">
        <f t="shared" si="5"/>
        <v>0.74898687362895133</v>
      </c>
      <c r="U36" s="998">
        <f t="shared" si="6"/>
        <v>0.84167458034201081</v>
      </c>
      <c r="V36" s="998">
        <f t="shared" si="7"/>
        <v>4.1240210108542702E-2</v>
      </c>
      <c r="W36" s="998">
        <f t="shared" si="8"/>
        <v>0.23130425286531195</v>
      </c>
      <c r="X36" s="999">
        <f t="shared" si="9"/>
        <v>0.4515699865694604</v>
      </c>
      <c r="Y36" s="707"/>
      <c r="Z36" s="707"/>
      <c r="AA36" s="2">
        <f>B36*'TB1'!B36+'TB1'!E36*TB2d!E36</f>
        <v>0.24961674106751047</v>
      </c>
      <c r="AB36" s="595">
        <v>-4.6682709648469987E-3</v>
      </c>
      <c r="AC36" s="595"/>
      <c r="AD36" s="2"/>
      <c r="AE36" s="2">
        <f t="shared" si="10"/>
        <v>0.25428501203235748</v>
      </c>
    </row>
    <row r="37" spans="1:31" s="27" customFormat="1" ht="15" customHeight="1" x14ac:dyDescent="0.2">
      <c r="A37" s="31">
        <v>1940</v>
      </c>
      <c r="B37" s="303">
        <f>('TB2'!C37+'TB2'!D37+'TB2'!E37+'TB2'!F37+'TB2'!G37*W37)/'TB2'!B37</f>
        <v>8.1061035532717388E-2</v>
      </c>
      <c r="C37" s="415"/>
      <c r="D37" s="415"/>
      <c r="E37" s="633">
        <f>(TB2b!C37+TB2b!D37+TB2b!E37+TB2b!F37+TB2b!G37*P37)/TB2b!B37</f>
        <v>0.4550470791344452</v>
      </c>
      <c r="F37" s="26">
        <f>(TB2b!K37+TB2b!L37+TB2b!M37+TB2b!N37+TB2b!O37*Q37)/TB2b!J37</f>
        <v>0.53126581864738098</v>
      </c>
      <c r="G37" s="633">
        <f>(TB2b!S37+TB2b!T37+TB2b!U37+TB2b!V37+TB2b!W37*R37)/TB2b!R37</f>
        <v>0.6578317483391537</v>
      </c>
      <c r="H37" s="1360"/>
      <c r="I37" s="26">
        <f>(TB2c!C37+TB2c!D37+TB2c!E37+TB2c!F37+TB2c!G37*S37)/TB2c!B37</f>
        <v>0.69549478185861058</v>
      </c>
      <c r="J37" s="26">
        <f>(TB2c!K37+TB2c!L37+TB2c!M37+TB2c!N37+TB2c!O37*T37)/TB2c!J37</f>
        <v>0.77909389778325688</v>
      </c>
      <c r="K37" s="640">
        <f>(TB2c!S37+TB2c!T37+TB2c!U37+TB2c!V37+TB2c!W37*U37)/TB2c!R37</f>
        <v>0.87207252945028657</v>
      </c>
      <c r="L37" s="13"/>
      <c r="M37" s="984"/>
      <c r="N37" s="995">
        <v>0.37093824244708118</v>
      </c>
      <c r="O37" s="998">
        <f t="shared" si="0"/>
        <v>0.51213102987984271</v>
      </c>
      <c r="P37" s="998">
        <f t="shared" si="1"/>
        <v>0.64528016298218638</v>
      </c>
      <c r="Q37" s="998">
        <f t="shared" si="2"/>
        <v>0.68235022921465438</v>
      </c>
      <c r="R37" s="998">
        <f t="shared" si="3"/>
        <v>0.69379737061924118</v>
      </c>
      <c r="S37" s="998">
        <f t="shared" si="4"/>
        <v>0.70033482088883026</v>
      </c>
      <c r="T37" s="998">
        <f t="shared" si="5"/>
        <v>0.74248766588325887</v>
      </c>
      <c r="U37" s="998">
        <f t="shared" si="6"/>
        <v>0.83757523379126442</v>
      </c>
      <c r="V37" s="998">
        <f t="shared" si="7"/>
        <v>3.9547535488294705E-2</v>
      </c>
      <c r="W37" s="998">
        <f t="shared" si="8"/>
        <v>0.22181053696643402</v>
      </c>
      <c r="X37" s="999">
        <f t="shared" si="9"/>
        <v>0.43303562281330871</v>
      </c>
      <c r="Y37" s="707"/>
      <c r="Z37" s="707"/>
      <c r="AA37" s="2">
        <f>B37*'TB1'!B37+'TB1'!E37*TB2d!E37</f>
        <v>0.26320951672126136</v>
      </c>
      <c r="AB37" s="595">
        <v>-2.0924342542335307E-2</v>
      </c>
      <c r="AC37" s="595"/>
      <c r="AD37" s="2"/>
      <c r="AE37" s="2">
        <f t="shared" si="10"/>
        <v>0.28413385926359669</v>
      </c>
    </row>
    <row r="38" spans="1:31" s="27" customFormat="1" ht="15" customHeight="1" x14ac:dyDescent="0.2">
      <c r="A38" s="30">
        <v>1941</v>
      </c>
      <c r="B38" s="301">
        <f>('TB2'!C38+'TB2'!D38+'TB2'!E38+'TB2'!F38+'TB2'!G38*W38)/'TB2'!B38</f>
        <v>8.5867631246657264E-2</v>
      </c>
      <c r="C38" s="415"/>
      <c r="D38" s="415"/>
      <c r="E38" s="294">
        <f>(TB2b!C38+TB2b!D38+TB2b!E38+TB2b!F38+TB2b!G38*P38)/TB2b!B38</f>
        <v>0.47674690065015118</v>
      </c>
      <c r="F38" s="25">
        <f>(TB2b!K38+TB2b!L38+TB2b!M38+TB2b!N38+TB2b!O38*Q38)/TB2b!J38</f>
        <v>0.55309877575101718</v>
      </c>
      <c r="G38" s="294">
        <f>(TB2b!S38+TB2b!T38+TB2b!U38+TB2b!V38+TB2b!W38*R38)/TB2b!R38</f>
        <v>0.64981637014521199</v>
      </c>
      <c r="H38" s="1358"/>
      <c r="I38" s="25">
        <f>(TB2c!C38+TB2c!D38+TB2c!E38+TB2c!F38+TB2c!G38*S38)/TB2c!B38</f>
        <v>0.67667294304538927</v>
      </c>
      <c r="J38" s="25">
        <f>(TB2c!K38+TB2c!L38+TB2c!M38+TB2c!N38+TB2c!O38*T38)/TB2c!J38</f>
        <v>0.74766597422598735</v>
      </c>
      <c r="K38" s="638">
        <f>(TB2c!S38+TB2c!T38+TB2c!U38+TB2c!V38+TB2c!W38*U38)/TB2c!R38</f>
        <v>0.83771973652536313</v>
      </c>
      <c r="L38" s="13"/>
      <c r="M38" s="984"/>
      <c r="N38" s="995">
        <v>0.3027092346378355</v>
      </c>
      <c r="O38" s="998">
        <f t="shared" si="0"/>
        <v>0.45921600941872898</v>
      </c>
      <c r="P38" s="998">
        <f t="shared" si="1"/>
        <v>0.60680670272268744</v>
      </c>
      <c r="Q38" s="998">
        <f t="shared" si="2"/>
        <v>0.64789744547553907</v>
      </c>
      <c r="R38" s="998">
        <f t="shared" si="3"/>
        <v>0.66058616148056792</v>
      </c>
      <c r="S38" s="998">
        <f t="shared" si="4"/>
        <v>0.66783267368269528</v>
      </c>
      <c r="T38" s="998">
        <f t="shared" si="5"/>
        <v>0.71455748121621498</v>
      </c>
      <c r="U38" s="998">
        <f t="shared" si="6"/>
        <v>0.81995839329983067</v>
      </c>
      <c r="V38" s="998">
        <f t="shared" si="7"/>
        <v>3.2273308140187765E-2</v>
      </c>
      <c r="W38" s="998">
        <f t="shared" si="8"/>
        <v>0.18101152751672803</v>
      </c>
      <c r="X38" s="999">
        <f t="shared" si="9"/>
        <v>0.35338465262566127</v>
      </c>
      <c r="Y38" s="707"/>
      <c r="Z38" s="707"/>
      <c r="AA38" s="2">
        <f>B38*'TB1'!B38+'TB1'!E38*TB2d!E38</f>
        <v>0.26763771165966133</v>
      </c>
      <c r="AB38" s="595">
        <v>-5.4636195096966995E-2</v>
      </c>
      <c r="AC38" s="595"/>
      <c r="AD38" s="2"/>
      <c r="AE38" s="2">
        <f t="shared" si="10"/>
        <v>0.32227390675662831</v>
      </c>
    </row>
    <row r="39" spans="1:31" s="27" customFormat="1" ht="15" customHeight="1" x14ac:dyDescent="0.2">
      <c r="A39" s="30">
        <v>1942</v>
      </c>
      <c r="B39" s="301">
        <f>('TB2'!C39+'TB2'!D39+'TB2'!E39+'TB2'!F39+'TB2'!G39*W39)/'TB2'!B39</f>
        <v>7.5851101465280374E-2</v>
      </c>
      <c r="C39" s="415"/>
      <c r="D39" s="415"/>
      <c r="E39" s="294">
        <f>(TB2b!C39+TB2b!D39+TB2b!E39+TB2b!F39+TB2b!G39*P39)/TB2b!B39</f>
        <v>0.50266240079976021</v>
      </c>
      <c r="F39" s="25">
        <f>(TB2b!K39+TB2b!L39+TB2b!M39+TB2b!N39+TB2b!O39*Q39)/TB2b!J39</f>
        <v>0.56877036645433998</v>
      </c>
      <c r="G39" s="294">
        <f>(TB2b!S39+TB2b!T39+TB2b!U39+TB2b!V39+TB2b!W39*R39)/TB2b!R39</f>
        <v>0.6661941447003753</v>
      </c>
      <c r="H39" s="1358"/>
      <c r="I39" s="25">
        <f>(TB2c!C39+TB2c!D39+TB2c!E39+TB2c!F39+TB2c!G39*S39)/TB2c!B39</f>
        <v>0.68560228297202808</v>
      </c>
      <c r="J39" s="25">
        <f>(TB2c!K39+TB2c!L39+TB2c!M39+TB2c!N39+TB2c!O39*T39)/TB2c!J39</f>
        <v>0.73118174755932186</v>
      </c>
      <c r="K39" s="638">
        <f>(TB2c!S39+TB2c!T39+TB2c!U39+TB2c!V39+TB2c!W39*U39)/TB2c!R39</f>
        <v>0.76896486512984386</v>
      </c>
      <c r="L39" s="13"/>
      <c r="M39" s="984"/>
      <c r="N39" s="995">
        <v>0.22961275931836755</v>
      </c>
      <c r="O39" s="998">
        <f t="shared" si="0"/>
        <v>0.40252602357020539</v>
      </c>
      <c r="P39" s="998">
        <f t="shared" si="1"/>
        <v>0.56558854011690052</v>
      </c>
      <c r="Q39" s="998">
        <f t="shared" si="2"/>
        <v>0.61098679504787823</v>
      </c>
      <c r="R39" s="998">
        <f t="shared" si="3"/>
        <v>0.62500565976901079</v>
      </c>
      <c r="S39" s="998">
        <f t="shared" si="4"/>
        <v>0.63301181848683497</v>
      </c>
      <c r="T39" s="998">
        <f t="shared" si="5"/>
        <v>0.68463475304331456</v>
      </c>
      <c r="U39" s="998">
        <f t="shared" si="6"/>
        <v>0.80108476480168045</v>
      </c>
      <c r="V39" s="998">
        <f t="shared" si="7"/>
        <v>2.4480136336991112E-2</v>
      </c>
      <c r="W39" s="998">
        <f t="shared" si="8"/>
        <v>0.13730191069748637</v>
      </c>
      <c r="X39" s="999">
        <f t="shared" si="9"/>
        <v>0.26805137044206656</v>
      </c>
      <c r="Y39" s="707"/>
      <c r="Z39" s="707"/>
      <c r="AA39" s="2">
        <f>B39*'TB1'!B39+'TB1'!E39*TB2d!E39</f>
        <v>0.25529672180614854</v>
      </c>
      <c r="AB39" s="595">
        <v>-6.5692454598580072E-2</v>
      </c>
      <c r="AC39" s="595"/>
      <c r="AD39" s="2"/>
      <c r="AE39" s="2">
        <f t="shared" si="10"/>
        <v>0.32098917640472863</v>
      </c>
    </row>
    <row r="40" spans="1:31" s="27" customFormat="1" ht="15" customHeight="1" x14ac:dyDescent="0.2">
      <c r="A40" s="30">
        <v>1943</v>
      </c>
      <c r="B40" s="301">
        <f>('TB2'!C40+'TB2'!D40+'TB2'!E40+'TB2'!F40+'TB2'!G40*W40)/'TB2'!B40</f>
        <v>6.252649554667955E-2</v>
      </c>
      <c r="C40" s="415"/>
      <c r="D40" s="415"/>
      <c r="E40" s="294">
        <f>(TB2b!C40+TB2b!D40+TB2b!E40+TB2b!F40+TB2b!G40*P40)/TB2b!B40</f>
        <v>0.51608490818798802</v>
      </c>
      <c r="F40" s="25">
        <f>(TB2b!K40+TB2b!L40+TB2b!M40+TB2b!N40+TB2b!O40*Q40)/TB2b!J40</f>
        <v>0.58072489105989111</v>
      </c>
      <c r="G40" s="294">
        <f>(TB2b!S40+TB2b!T40+TB2b!U40+TB2b!V40+TB2b!W40*R40)/TB2b!R40</f>
        <v>0.67150567295828034</v>
      </c>
      <c r="H40" s="1358"/>
      <c r="I40" s="25">
        <f>(TB2c!C40+TB2c!D40+TB2c!E40+TB2c!F40+TB2c!G40*S40)/TB2c!B40</f>
        <v>0.68511317845088671</v>
      </c>
      <c r="J40" s="25">
        <f>(TB2c!K40+TB2c!L40+TB2c!M40+TB2c!N40+TB2c!O40*T40)/TB2c!J40</f>
        <v>0.73204985350083496</v>
      </c>
      <c r="K40" s="638">
        <f>(TB2c!S40+TB2c!T40+TB2c!U40+TB2c!V40+TB2c!W40*U40)/TB2c!R40</f>
        <v>0.78349764524836407</v>
      </c>
      <c r="L40" s="13"/>
      <c r="M40" s="984"/>
      <c r="N40" s="995">
        <v>0.1942133882079804</v>
      </c>
      <c r="O40" s="998">
        <f t="shared" si="0"/>
        <v>0.37507203432484415</v>
      </c>
      <c r="P40" s="998">
        <f t="shared" si="1"/>
        <v>0.54562728988980602</v>
      </c>
      <c r="Q40" s="998">
        <f t="shared" si="2"/>
        <v>0.59311159919604028</v>
      </c>
      <c r="R40" s="998">
        <f t="shared" si="3"/>
        <v>0.60777463215958893</v>
      </c>
      <c r="S40" s="998">
        <f t="shared" si="4"/>
        <v>0.61614867467487855</v>
      </c>
      <c r="T40" s="998">
        <f t="shared" si="5"/>
        <v>0.67014368826080206</v>
      </c>
      <c r="U40" s="998">
        <f t="shared" si="6"/>
        <v>0.79194458975923687</v>
      </c>
      <c r="V40" s="998">
        <f t="shared" si="7"/>
        <v>2.070603670246483E-2</v>
      </c>
      <c r="W40" s="998">
        <f t="shared" si="8"/>
        <v>0.11613409186470798</v>
      </c>
      <c r="X40" s="999">
        <f t="shared" si="9"/>
        <v>0.22672592334106337</v>
      </c>
      <c r="Y40" s="707"/>
      <c r="Z40" s="707"/>
      <c r="AA40" s="2">
        <f>B40*'TB1'!B40+'TB1'!E40*TB2d!E40</f>
        <v>0.23798153254156973</v>
      </c>
      <c r="AB40" s="595">
        <v>-7.0779298081510247E-2</v>
      </c>
      <c r="AC40" s="595"/>
      <c r="AD40" s="2"/>
      <c r="AE40" s="2">
        <f t="shared" si="10"/>
        <v>0.30876083062307996</v>
      </c>
    </row>
    <row r="41" spans="1:31" s="27" customFormat="1" ht="15" customHeight="1" x14ac:dyDescent="0.2">
      <c r="A41" s="30">
        <v>1944</v>
      </c>
      <c r="B41" s="301">
        <f>('TB2'!C41+'TB2'!D41+'TB2'!E41+'TB2'!F41+'TB2'!G41*W41)/'TB2'!B41</f>
        <v>7.3094534317391463E-2</v>
      </c>
      <c r="C41" s="415"/>
      <c r="D41" s="415"/>
      <c r="E41" s="294">
        <f>(TB2b!C41+TB2b!D41+TB2b!E41+TB2b!F41+TB2b!G41*P41)/TB2b!B41</f>
        <v>0.49148127964665839</v>
      </c>
      <c r="F41" s="25">
        <f>(TB2b!K41+TB2b!L41+TB2b!M41+TB2b!N41+TB2b!O41*Q41)/TB2b!J41</f>
        <v>0.57705294902988469</v>
      </c>
      <c r="G41" s="294">
        <f>(TB2b!S41+TB2b!T41+TB2b!U41+TB2b!V41+TB2b!W41*R41)/TB2b!R41</f>
        <v>0.68147579229943056</v>
      </c>
      <c r="H41" s="1358"/>
      <c r="I41" s="25">
        <f>(TB2c!C41+TB2c!D41+TB2c!E41+TB2c!F41+TB2c!G41*S41)/TB2c!B41</f>
        <v>0.69711833448640448</v>
      </c>
      <c r="J41" s="25">
        <f>(TB2c!K41+TB2c!L41+TB2c!M41+TB2c!N41+TB2c!O41*T41)/TB2c!J41</f>
        <v>0.74989160159451873</v>
      </c>
      <c r="K41" s="638">
        <f>(TB2c!S41+TB2c!T41+TB2c!U41+TB2c!V41+TB2c!W41*U41)/TB2c!R41</f>
        <v>0.82210097358613998</v>
      </c>
      <c r="L41" s="13"/>
      <c r="M41" s="984"/>
      <c r="N41" s="995">
        <v>0.17190017017327164</v>
      </c>
      <c r="O41" s="998">
        <f t="shared" si="0"/>
        <v>0.35776701367789421</v>
      </c>
      <c r="P41" s="998">
        <f t="shared" si="1"/>
        <v>0.53304515312885536</v>
      </c>
      <c r="Q41" s="998">
        <f t="shared" si="2"/>
        <v>0.58184436110835147</v>
      </c>
      <c r="R41" s="998">
        <f t="shared" si="3"/>
        <v>0.5969134314107909</v>
      </c>
      <c r="S41" s="998">
        <f t="shared" si="4"/>
        <v>0.60551936141805562</v>
      </c>
      <c r="T41" s="998">
        <f t="shared" si="5"/>
        <v>0.66100956305165626</v>
      </c>
      <c r="U41" s="998">
        <f t="shared" si="6"/>
        <v>0.78618328066813825</v>
      </c>
      <c r="V41" s="998">
        <f t="shared" si="7"/>
        <v>1.832711568244735E-2</v>
      </c>
      <c r="W41" s="998">
        <f t="shared" si="8"/>
        <v>0.10279142101719095</v>
      </c>
      <c r="X41" s="999">
        <f t="shared" si="9"/>
        <v>0.20067733313670416</v>
      </c>
      <c r="Y41" s="707"/>
      <c r="Z41" s="707"/>
      <c r="AA41" s="2">
        <f>B41*'TB1'!B41+'TB1'!E41*TB2d!E41</f>
        <v>0.22435422741187824</v>
      </c>
      <c r="AB41" s="595">
        <v>-6.3754579378527132E-2</v>
      </c>
      <c r="AC41" s="595"/>
      <c r="AD41" s="2"/>
      <c r="AE41" s="2">
        <f t="shared" si="10"/>
        <v>0.2881088067904054</v>
      </c>
    </row>
    <row r="42" spans="1:31" s="27" customFormat="1" ht="15" customHeight="1" x14ac:dyDescent="0.2">
      <c r="A42" s="30">
        <v>1945</v>
      </c>
      <c r="B42" s="301">
        <f>('TB2'!C42+'TB2'!D42+'TB2'!E42+'TB2'!F42+'TB2'!G42*W42)/'TB2'!B42</f>
        <v>6.7136541054410595E-2</v>
      </c>
      <c r="C42" s="415"/>
      <c r="D42" s="415"/>
      <c r="E42" s="294">
        <f>(TB2b!C42+TB2b!D42+TB2b!E42+TB2b!F42+TB2b!G42*P42)/TB2b!B42</f>
        <v>0.4546137364177758</v>
      </c>
      <c r="F42" s="25">
        <f>(TB2b!K42+TB2b!L42+TB2b!M42+TB2b!N42+TB2b!O42*Q42)/TB2b!J42</f>
        <v>0.53206889492797571</v>
      </c>
      <c r="G42" s="294">
        <f>(TB2b!S42+TB2b!T42+TB2b!U42+TB2b!V42+TB2b!W42*R42)/TB2b!R42</f>
        <v>0.62240916858000428</v>
      </c>
      <c r="H42" s="1358"/>
      <c r="I42" s="25">
        <f>(TB2c!C42+TB2c!D42+TB2c!E42+TB2c!F42+TB2c!G42*S42)/TB2c!B42</f>
        <v>0.63904789174154419</v>
      </c>
      <c r="J42" s="25">
        <f>(TB2c!K42+TB2c!L42+TB2c!M42+TB2c!N42+TB2c!O42*T42)/TB2c!J42</f>
        <v>0.70292983819426669</v>
      </c>
      <c r="K42" s="638">
        <f>(TB2c!S42+TB2c!T42+TB2c!U42+TB2c!V42+TB2c!W42*U42)/TB2c!R42</f>
        <v>0.79744311080277097</v>
      </c>
      <c r="L42" s="13"/>
      <c r="M42" s="984"/>
      <c r="N42" s="995">
        <v>0.16357552885595544</v>
      </c>
      <c r="O42" s="998">
        <f t="shared" si="0"/>
        <v>0.35131083646264349</v>
      </c>
      <c r="P42" s="998">
        <f t="shared" si="1"/>
        <v>0.52835099492283577</v>
      </c>
      <c r="Q42" s="998">
        <f t="shared" si="2"/>
        <v>0.57764076682755738</v>
      </c>
      <c r="R42" s="998">
        <f t="shared" si="3"/>
        <v>0.59286132201229591</v>
      </c>
      <c r="S42" s="998">
        <f t="shared" si="4"/>
        <v>0.60155376487457168</v>
      </c>
      <c r="T42" s="998">
        <f t="shared" si="5"/>
        <v>0.65760179300274113</v>
      </c>
      <c r="U42" s="998">
        <f t="shared" si="6"/>
        <v>0.78403384477650739</v>
      </c>
      <c r="V42" s="998">
        <f t="shared" si="7"/>
        <v>1.7439585063463374E-2</v>
      </c>
      <c r="W42" s="998">
        <f t="shared" si="8"/>
        <v>9.7813521870245237E-2</v>
      </c>
      <c r="X42" s="999">
        <f t="shared" si="9"/>
        <v>0.1909590948290007</v>
      </c>
      <c r="Y42" s="707"/>
      <c r="Z42" s="707"/>
      <c r="AA42" s="2">
        <f>B42*'TB1'!B42+'TB1'!E42*TB2d!E42</f>
        <v>0.20421777327861557</v>
      </c>
      <c r="AB42" s="595">
        <v>-5.4960770469662912E-2</v>
      </c>
      <c r="AC42" s="595"/>
      <c r="AD42" s="2"/>
      <c r="AE42" s="2">
        <f t="shared" si="10"/>
        <v>0.25917854374827848</v>
      </c>
    </row>
    <row r="43" spans="1:31" s="27" customFormat="1" ht="15" customHeight="1" x14ac:dyDescent="0.2">
      <c r="A43" s="30">
        <v>1946</v>
      </c>
      <c r="B43" s="301">
        <f>('TB2'!C43+'TB2'!D43+'TB2'!E43+'TB2'!F43+'TB2'!G43*W43)/'TB2'!B43</f>
        <v>6.3473934700124066E-2</v>
      </c>
      <c r="C43" s="415"/>
      <c r="D43" s="415"/>
      <c r="E43" s="294">
        <f>(TB2b!C43+TB2b!D43+TB2b!E43+TB2b!F43+TB2b!G43*P43)/TB2b!B43</f>
        <v>0.42763332551256422</v>
      </c>
      <c r="F43" s="25">
        <f>(TB2b!K43+TB2b!L43+TB2b!M43+TB2b!N43+TB2b!O43*Q43)/TB2b!J43</f>
        <v>0.49133532409107322</v>
      </c>
      <c r="G43" s="294">
        <f>(TB2b!S43+TB2b!T43+TB2b!U43+TB2b!V43+TB2b!W43*R43)/TB2b!R43</f>
        <v>0.57352226831961506</v>
      </c>
      <c r="H43" s="1358"/>
      <c r="I43" s="25">
        <f>(TB2c!C43+TB2c!D43+TB2c!E43+TB2c!F43+TB2c!G43*S43)/TB2c!B43</f>
        <v>0.59328886058276675</v>
      </c>
      <c r="J43" s="25">
        <f>(TB2c!K43+TB2c!L43+TB2c!M43+TB2c!N43+TB2c!O43*T43)/TB2c!J43</f>
        <v>0.67973772227028462</v>
      </c>
      <c r="K43" s="638">
        <f>(TB2c!S43+TB2c!T43+TB2c!U43+TB2c!V43+TB2c!W43*U43)/TB2c!R43</f>
        <v>0.81569720378084387</v>
      </c>
      <c r="L43" s="13"/>
      <c r="M43" s="984"/>
      <c r="N43" s="995">
        <v>0.1746135792324951</v>
      </c>
      <c r="O43" s="998">
        <f t="shared" si="0"/>
        <v>0.35987139860885498</v>
      </c>
      <c r="P43" s="998">
        <f t="shared" si="1"/>
        <v>0.53457520961010552</v>
      </c>
      <c r="Q43" s="998">
        <f t="shared" si="2"/>
        <v>0.58321451873653418</v>
      </c>
      <c r="R43" s="998">
        <f t="shared" si="3"/>
        <v>0.5982342126831286</v>
      </c>
      <c r="S43" s="998">
        <f t="shared" si="4"/>
        <v>0.60681194390613613</v>
      </c>
      <c r="T43" s="998">
        <f t="shared" si="5"/>
        <v>0.66212032251503905</v>
      </c>
      <c r="U43" s="998">
        <f t="shared" si="6"/>
        <v>0.78688388728868297</v>
      </c>
      <c r="V43" s="998">
        <f t="shared" si="7"/>
        <v>1.861640545843805E-2</v>
      </c>
      <c r="W43" s="998">
        <f t="shared" si="8"/>
        <v>0.1044139625930216</v>
      </c>
      <c r="X43" s="999">
        <f t="shared" si="9"/>
        <v>0.20384498383283245</v>
      </c>
      <c r="Y43" s="707"/>
      <c r="Z43" s="707"/>
      <c r="AA43" s="2">
        <f>B43*'TB1'!B43+'TB1'!E43*TB2d!E43</f>
        <v>0.19816644456998644</v>
      </c>
      <c r="AB43" s="595">
        <v>-4.9465364549343284E-2</v>
      </c>
      <c r="AC43" s="595"/>
      <c r="AD43" s="2"/>
      <c r="AE43" s="2">
        <f t="shared" si="10"/>
        <v>0.24763180911932972</v>
      </c>
    </row>
    <row r="44" spans="1:31" s="27" customFormat="1" ht="15" customHeight="1" x14ac:dyDescent="0.2">
      <c r="A44" s="30">
        <v>1947</v>
      </c>
      <c r="B44" s="301">
        <f>('TB2'!C44+'TB2'!D44+'TB2'!E44+'TB2'!F44+'TB2'!G44*W44)/'TB2'!B44</f>
        <v>6.42067001526056E-2</v>
      </c>
      <c r="C44" s="415"/>
      <c r="D44" s="415"/>
      <c r="E44" s="294">
        <f>(TB2b!C44+TB2b!D44+TB2b!E44+TB2b!F44+TB2b!G44*P44)/TB2b!B44</f>
        <v>0.47020825138473493</v>
      </c>
      <c r="F44" s="25">
        <f>(TB2b!K44+TB2b!L44+TB2b!M44+TB2b!N44+TB2b!O44*Q44)/TB2b!J44</f>
        <v>0.54069740987596315</v>
      </c>
      <c r="G44" s="294">
        <f>(TB2b!S44+TB2b!T44+TB2b!U44+TB2b!V44+TB2b!W44*R44)/TB2b!R44</f>
        <v>0.63837317361850621</v>
      </c>
      <c r="H44" s="1358"/>
      <c r="I44" s="25">
        <f>(TB2c!C44+TB2c!D44+TB2c!E44+TB2c!F44+TB2c!G44*S44)/TB2c!B44</f>
        <v>0.66645740716902357</v>
      </c>
      <c r="J44" s="25">
        <f>(TB2c!K44+TB2c!L44+TB2c!M44+TB2c!N44+TB2c!O44*T44)/TB2c!J44</f>
        <v>0.76474438058223992</v>
      </c>
      <c r="K44" s="638">
        <f>(TB2c!S44+TB2c!T44+TB2c!U44+TB2c!V44+TB2c!W44*U44)/TB2c!R44</f>
        <v>0.88758895651756486</v>
      </c>
      <c r="L44" s="13"/>
      <c r="M44" s="984"/>
      <c r="N44" s="995">
        <v>0.19988635108571376</v>
      </c>
      <c r="O44" s="998">
        <f t="shared" si="0"/>
        <v>0.37947170180336964</v>
      </c>
      <c r="P44" s="998">
        <f t="shared" si="1"/>
        <v>0.54882620071729893</v>
      </c>
      <c r="Q44" s="998">
        <f t="shared" si="2"/>
        <v>0.59597620721925826</v>
      </c>
      <c r="R44" s="998">
        <f t="shared" si="3"/>
        <v>0.61053600833400257</v>
      </c>
      <c r="S44" s="998">
        <f t="shared" si="4"/>
        <v>0.6188510952503401</v>
      </c>
      <c r="T44" s="998">
        <f t="shared" si="5"/>
        <v>0.67246596885481791</v>
      </c>
      <c r="U44" s="998">
        <f t="shared" si="6"/>
        <v>0.7934093579764484</v>
      </c>
      <c r="V44" s="998">
        <f t="shared" si="7"/>
        <v>2.1310858947943996E-2</v>
      </c>
      <c r="W44" s="998">
        <f t="shared" si="8"/>
        <v>0.11952636259365605</v>
      </c>
      <c r="X44" s="999">
        <f t="shared" si="9"/>
        <v>0.23334857566385941</v>
      </c>
      <c r="Y44" s="707"/>
      <c r="Z44" s="707"/>
      <c r="AA44" s="2">
        <f>B44*'TB1'!B44+'TB1'!E44*TB2d!E44</f>
        <v>0.21236704671578344</v>
      </c>
      <c r="AB44" s="595">
        <v>-5.26108157902688E-2</v>
      </c>
      <c r="AC44" s="595"/>
      <c r="AD44" s="2"/>
      <c r="AE44" s="2">
        <f t="shared" si="10"/>
        <v>0.26497786250605226</v>
      </c>
    </row>
    <row r="45" spans="1:31" s="27" customFormat="1" ht="15" customHeight="1" x14ac:dyDescent="0.2">
      <c r="A45" s="30">
        <v>1948</v>
      </c>
      <c r="B45" s="301">
        <f>('TB2'!C45+'TB2'!D45+'TB2'!E45+'TB2'!F45+'TB2'!G45*W45)/'TB2'!B45</f>
        <v>7.2373860393672856E-2</v>
      </c>
      <c r="C45" s="415"/>
      <c r="D45" s="415"/>
      <c r="E45" s="294">
        <f>(TB2b!C45+TB2b!D45+TB2b!E45+TB2b!F45+TB2b!G45*P45)/TB2b!B45</f>
        <v>0.48002078724309882</v>
      </c>
      <c r="F45" s="25">
        <f>(TB2b!K45+TB2b!L45+TB2b!M45+TB2b!N45+TB2b!O45*Q45)/TB2b!J45</f>
        <v>0.55496769313265748</v>
      </c>
      <c r="G45" s="294">
        <f>(TB2b!S45+TB2b!T45+TB2b!U45+TB2b!V45+TB2b!W45*R45)/TB2b!R45</f>
        <v>0.66418586480126884</v>
      </c>
      <c r="H45" s="1358"/>
      <c r="I45" s="25">
        <f>(TB2c!C45+TB2c!D45+TB2c!E45+TB2c!F45+TB2c!G45*S45)/TB2c!B45</f>
        <v>0.69572886363890585</v>
      </c>
      <c r="J45" s="25">
        <f>(TB2c!K45+TB2c!L45+TB2c!M45+TB2c!N45+TB2c!O45*T45)/TB2c!J45</f>
        <v>0.78646571670159049</v>
      </c>
      <c r="K45" s="638">
        <f>(TB2c!S45+TB2c!T45+TB2c!U45+TB2c!V45+TB2c!W45*U45)/TB2c!R45</f>
        <v>0.89021748609250018</v>
      </c>
      <c r="L45" s="13"/>
      <c r="M45" s="984"/>
      <c r="N45" s="995">
        <v>0.21192649691931487</v>
      </c>
      <c r="O45" s="998">
        <f t="shared" si="0"/>
        <v>0.38880943927891687</v>
      </c>
      <c r="P45" s="998">
        <f t="shared" si="1"/>
        <v>0.55561548414851503</v>
      </c>
      <c r="Q45" s="998">
        <f t="shared" si="2"/>
        <v>0.60205597525211907</v>
      </c>
      <c r="R45" s="998">
        <f t="shared" si="3"/>
        <v>0.61639667983105562</v>
      </c>
      <c r="S45" s="998">
        <f t="shared" si="4"/>
        <v>0.62458664094904226</v>
      </c>
      <c r="T45" s="998">
        <f t="shared" si="5"/>
        <v>0.67739471554699904</v>
      </c>
      <c r="U45" s="998">
        <f t="shared" si="6"/>
        <v>0.79651814316114822</v>
      </c>
      <c r="V45" s="998">
        <f t="shared" si="7"/>
        <v>2.2594517627883184E-2</v>
      </c>
      <c r="W45" s="998">
        <f t="shared" si="8"/>
        <v>0.12672602794734691</v>
      </c>
      <c r="X45" s="999">
        <f t="shared" si="9"/>
        <v>0.24740431716794639</v>
      </c>
      <c r="Y45" s="707"/>
      <c r="Z45" s="707"/>
      <c r="AA45" s="2">
        <f>B45*'TB1'!B45+'TB1'!E45*TB2d!E45</f>
        <v>0.22924796251267382</v>
      </c>
      <c r="AB45" s="595">
        <v>-4.7603907668663931E-2</v>
      </c>
      <c r="AC45" s="595"/>
      <c r="AD45" s="2"/>
      <c r="AE45" s="2">
        <f t="shared" si="10"/>
        <v>0.27685187018133772</v>
      </c>
    </row>
    <row r="46" spans="1:31" s="27" customFormat="1" ht="15" customHeight="1" x14ac:dyDescent="0.2">
      <c r="A46" s="29">
        <v>1949</v>
      </c>
      <c r="B46" s="302">
        <f>('TB2'!C46+'TB2'!D46+'TB2'!E46+'TB2'!F46+'TB2'!G46*W46)/'TB2'!B46</f>
        <v>7.5304472140044126E-2</v>
      </c>
      <c r="C46" s="413"/>
      <c r="D46" s="413"/>
      <c r="E46" s="632">
        <f>(TB2b!C46+TB2b!D46+TB2b!E46+TB2b!F46+TB2b!G46*P46)/TB2b!B46</f>
        <v>0.47257937876493006</v>
      </c>
      <c r="F46" s="28">
        <f>(TB2b!K46+TB2b!L46+TB2b!M46+TB2b!N46+TB2b!O46*Q46)/TB2b!J46</f>
        <v>0.55145444319529913</v>
      </c>
      <c r="G46" s="632">
        <f>(TB2b!S46+TB2b!T46+TB2b!U46+TB2b!V46+TB2b!W46*R46)/TB2b!R46</f>
        <v>0.67493740303481997</v>
      </c>
      <c r="H46" s="1359"/>
      <c r="I46" s="28">
        <f>(TB2c!C46+TB2c!D46+TB2c!E46+TB2c!F46+TB2c!G46*S46)/TB2c!B46</f>
        <v>0.70841921167725119</v>
      </c>
      <c r="J46" s="28">
        <f>(TB2c!K46+TB2c!L46+TB2c!M46+TB2c!N46+TB2c!O46*T46)/TB2c!J46</f>
        <v>0.79947623107682009</v>
      </c>
      <c r="K46" s="639">
        <f>(TB2c!S46+TB2c!T46+TB2c!U46+TB2c!V46+TB2c!W46*U46)/TB2c!R46</f>
        <v>0.89859697165852626</v>
      </c>
      <c r="L46" s="13"/>
      <c r="M46" s="984"/>
      <c r="N46" s="995">
        <v>0.22435988150522293</v>
      </c>
      <c r="O46" s="998">
        <f t="shared" si="0"/>
        <v>0.39845215314636184</v>
      </c>
      <c r="P46" s="998">
        <f t="shared" si="1"/>
        <v>0.56262650985614937</v>
      </c>
      <c r="Q46" s="998">
        <f t="shared" si="2"/>
        <v>0.60833431234125213</v>
      </c>
      <c r="R46" s="998">
        <f t="shared" si="3"/>
        <v>0.62244876455341602</v>
      </c>
      <c r="S46" s="998">
        <f t="shared" si="4"/>
        <v>0.630509513185606</v>
      </c>
      <c r="T46" s="998">
        <f t="shared" si="5"/>
        <v>0.68248443821293137</v>
      </c>
      <c r="U46" s="998">
        <f t="shared" si="6"/>
        <v>0.79972846322957092</v>
      </c>
      <c r="V46" s="998">
        <f t="shared" si="7"/>
        <v>2.3920101409450174E-2</v>
      </c>
      <c r="W46" s="998">
        <f t="shared" si="8"/>
        <v>0.134160838909724</v>
      </c>
      <c r="X46" s="999">
        <f t="shared" si="9"/>
        <v>0.26191912804944834</v>
      </c>
      <c r="Y46" s="707"/>
      <c r="Z46" s="707"/>
      <c r="AA46" s="2">
        <f>B46*'TB1'!B46+'TB1'!E46*TB2d!E46</f>
        <v>0.22592261831049637</v>
      </c>
      <c r="AB46" s="595">
        <v>-3.7080524494418267E-2</v>
      </c>
      <c r="AC46" s="595"/>
      <c r="AD46" s="2"/>
      <c r="AE46" s="2">
        <f t="shared" si="10"/>
        <v>0.26300314280491466</v>
      </c>
    </row>
    <row r="47" spans="1:31" s="27" customFormat="1" ht="15" customHeight="1" x14ac:dyDescent="0.2">
      <c r="A47" s="31">
        <v>1950</v>
      </c>
      <c r="B47" s="303">
        <f>('TB2'!C47+'TB2'!D47+'TB2'!E47+'TB2'!F47+'TB2'!G47*W47)/'TB2'!B47</f>
        <v>8.0781829943658956E-2</v>
      </c>
      <c r="C47" s="415"/>
      <c r="D47" s="415"/>
      <c r="E47" s="633">
        <f>(TB2b!C47+TB2b!D47+TB2b!E47+TB2b!F47+TB2b!G47*P47)/TB2b!B47</f>
        <v>0.48979008156673204</v>
      </c>
      <c r="F47" s="26">
        <f>(TB2b!K47+TB2b!L47+TB2b!M47+TB2b!N47+TB2b!O47*Q47)/TB2b!J47</f>
        <v>0.56391850431200774</v>
      </c>
      <c r="G47" s="633">
        <f>(TB2b!S47+TB2b!T47+TB2b!U47+TB2b!V47+TB2b!W47*R47)/TB2b!R47</f>
        <v>0.6863949056244617</v>
      </c>
      <c r="H47" s="1360"/>
      <c r="I47" s="26">
        <f>(TB2c!C47+TB2c!D47+TB2c!E47+TB2c!F47+TB2c!G47*S47)/TB2c!B47</f>
        <v>0.71433552080179563</v>
      </c>
      <c r="J47" s="26">
        <f>(TB2c!K47+TB2c!L47+TB2c!M47+TB2c!N47+TB2c!O47*T47)/TB2c!J47</f>
        <v>0.8073423521766302</v>
      </c>
      <c r="K47" s="640">
        <f>(TB2c!S47+TB2c!T47+TB2c!U47+TB2c!V47+TB2c!W47*U47)/TB2c!R47</f>
        <v>0.91958263463805712</v>
      </c>
      <c r="L47" s="13"/>
      <c r="M47" s="984"/>
      <c r="N47" s="995">
        <v>0.21670689878939201</v>
      </c>
      <c r="O47" s="998">
        <f t="shared" si="0"/>
        <v>0.39251688089194292</v>
      </c>
      <c r="P47" s="998">
        <f t="shared" si="1"/>
        <v>0.55831109129975853</v>
      </c>
      <c r="Q47" s="998">
        <f t="shared" si="2"/>
        <v>0.60446987744862013</v>
      </c>
      <c r="R47" s="998">
        <f t="shared" si="3"/>
        <v>0.61872359225982643</v>
      </c>
      <c r="S47" s="998">
        <f t="shared" si="4"/>
        <v>0.62686387361407125</v>
      </c>
      <c r="T47" s="998">
        <f t="shared" si="5"/>
        <v>0.67935161791596244</v>
      </c>
      <c r="U47" s="998">
        <f t="shared" si="6"/>
        <v>0.79775245067834888</v>
      </c>
      <c r="V47" s="998">
        <f t="shared" si="7"/>
        <v>2.3104179590365138E-2</v>
      </c>
      <c r="W47" s="998">
        <f t="shared" si="8"/>
        <v>0.12958457253612282</v>
      </c>
      <c r="X47" s="999">
        <f t="shared" si="9"/>
        <v>0.25298498819137716</v>
      </c>
      <c r="Y47" s="707"/>
      <c r="Z47" s="707"/>
      <c r="AA47" s="2">
        <f>B47*'TB1'!B47+'TB1'!E47*TB2d!E47</f>
        <v>0.23918230882281671</v>
      </c>
      <c r="AB47" s="595">
        <v>-6.0333594303673785E-2</v>
      </c>
      <c r="AC47" s="595"/>
      <c r="AD47" s="2"/>
      <c r="AE47" s="2">
        <f t="shared" si="10"/>
        <v>0.29951590312649051</v>
      </c>
    </row>
    <row r="48" spans="1:31" s="27" customFormat="1" ht="15" customHeight="1" x14ac:dyDescent="0.2">
      <c r="A48" s="30">
        <v>1951</v>
      </c>
      <c r="B48" s="301">
        <f>('TB2'!C48+'TB2'!D48+'TB2'!E48+'TB2'!F48+'TB2'!G48*W48)/'TB2'!B48</f>
        <v>7.8509589157796947E-2</v>
      </c>
      <c r="C48" s="415"/>
      <c r="D48" s="415"/>
      <c r="E48" s="294">
        <f>(TB2b!C48+TB2b!D48+TB2b!E48+TB2b!F48+TB2b!G48*P48)/TB2b!B48</f>
        <v>0.4952459176727072</v>
      </c>
      <c r="F48" s="25">
        <f>(TB2b!K48+TB2b!L48+TB2b!M48+TB2b!N48+TB2b!O48*Q48)/TB2b!J48</f>
        <v>0.57499232580436821</v>
      </c>
      <c r="G48" s="294">
        <f>(TB2b!S48+TB2b!T48+TB2b!U48+TB2b!V48+TB2b!W48*R48)/TB2b!R48</f>
        <v>0.69196335179718627</v>
      </c>
      <c r="H48" s="1358"/>
      <c r="I48" s="25">
        <f>(TB2c!C48+TB2c!D48+TB2c!E48+TB2c!F48+TB2c!G48*S48)/TB2c!B48</f>
        <v>0.72044809755030559</v>
      </c>
      <c r="J48" s="25">
        <f>(TB2c!K48+TB2c!L48+TB2c!M48+TB2c!N48+TB2c!O48*T48)/TB2c!J48</f>
        <v>0.80740336924066525</v>
      </c>
      <c r="K48" s="638">
        <f>(TB2c!S48+TB2c!T48+TB2c!U48+TB2c!V48+TB2c!W48*U48)/TB2c!R48</f>
        <v>0.91016509425004399</v>
      </c>
      <c r="L48" s="13"/>
      <c r="M48" s="984"/>
      <c r="N48" s="995">
        <v>0.19411138287285956</v>
      </c>
      <c r="O48" s="998">
        <f t="shared" si="0"/>
        <v>0.37499292406707596</v>
      </c>
      <c r="P48" s="998">
        <f t="shared" si="1"/>
        <v>0.54556977039284971</v>
      </c>
      <c r="Q48" s="998">
        <f t="shared" si="2"/>
        <v>0.59306009078540955</v>
      </c>
      <c r="R48" s="998">
        <f t="shared" si="3"/>
        <v>0.60772497995700347</v>
      </c>
      <c r="S48" s="998">
        <f t="shared" si="4"/>
        <v>0.61610008255073145</v>
      </c>
      <c r="T48" s="998">
        <f t="shared" si="5"/>
        <v>0.67010193141956353</v>
      </c>
      <c r="U48" s="998">
        <f t="shared" si="6"/>
        <v>0.79191825181624464</v>
      </c>
      <c r="V48" s="998">
        <f t="shared" si="7"/>
        <v>2.0695161416098899E-2</v>
      </c>
      <c r="W48" s="998">
        <f t="shared" si="8"/>
        <v>0.11607309557053419</v>
      </c>
      <c r="X48" s="999">
        <f t="shared" si="9"/>
        <v>0.22660684167525041</v>
      </c>
      <c r="Y48" s="707"/>
      <c r="Z48" s="707"/>
      <c r="AA48" s="2">
        <f>B48*'TB1'!B48+'TB1'!E48*TB2d!E48</f>
        <v>0.23557957789715761</v>
      </c>
      <c r="AB48" s="595">
        <v>-6.631300725028981E-2</v>
      </c>
      <c r="AC48" s="595"/>
      <c r="AD48" s="2"/>
      <c r="AE48" s="2">
        <f t="shared" si="10"/>
        <v>0.30189258514744743</v>
      </c>
    </row>
    <row r="49" spans="1:32" s="27" customFormat="1" ht="15" customHeight="1" x14ac:dyDescent="0.2">
      <c r="A49" s="30">
        <v>1952</v>
      </c>
      <c r="B49" s="301">
        <f>('TB2'!C49+'TB2'!D49+'TB2'!E49+'TB2'!F49+'TB2'!G49*W49)/'TB2'!B49</f>
        <v>7.6668758640464948E-2</v>
      </c>
      <c r="C49" s="415"/>
      <c r="D49" s="415"/>
      <c r="E49" s="294">
        <f>(TB2b!C49+TB2b!D49+TB2b!E49+TB2b!F49+TB2b!G49*P49)/TB2b!B49</f>
        <v>0.48434788391261246</v>
      </c>
      <c r="F49" s="25">
        <f>(TB2b!K49+TB2b!L49+TB2b!M49+TB2b!N49+TB2b!O49*Q49)/TB2b!J49</f>
        <v>0.56327219456395627</v>
      </c>
      <c r="G49" s="294">
        <f>(TB2b!S49+TB2b!T49+TB2b!U49+TB2b!V49+TB2b!W49*R49)/TB2b!R49</f>
        <v>0.69103862234212099</v>
      </c>
      <c r="H49" s="1358"/>
      <c r="I49" s="25">
        <f>(TB2c!C49+TB2c!D49+TB2c!E49+TB2c!F49+TB2c!G49*S49)/TB2c!B49</f>
        <v>0.72293719449923721</v>
      </c>
      <c r="J49" s="25">
        <f>(TB2c!K49+TB2c!L49+TB2c!M49+TB2c!N49+TB2c!O49*T49)/TB2c!J49</f>
        <v>0.82670436338428899</v>
      </c>
      <c r="K49" s="638">
        <f>(TB2c!S49+TB2c!T49+TB2c!U49+TB2c!V49+TB2c!W49*U49)/TB2c!R49</f>
        <v>0.92779650800309765</v>
      </c>
      <c r="L49" s="13"/>
      <c r="M49" s="984"/>
      <c r="N49" s="995">
        <v>0.20045894212184473</v>
      </c>
      <c r="O49" s="998">
        <f t="shared" si="0"/>
        <v>0.37991577489435513</v>
      </c>
      <c r="P49" s="998">
        <f t="shared" si="1"/>
        <v>0.54914907744057073</v>
      </c>
      <c r="Q49" s="998">
        <f t="shared" si="2"/>
        <v>0.59626534164715328</v>
      </c>
      <c r="R49" s="998">
        <f t="shared" si="3"/>
        <v>0.610814723227601</v>
      </c>
      <c r="S49" s="998">
        <f t="shared" si="4"/>
        <v>0.61912385955899429</v>
      </c>
      <c r="T49" s="998">
        <f t="shared" si="5"/>
        <v>0.67270036436915037</v>
      </c>
      <c r="U49" s="998">
        <f t="shared" si="6"/>
        <v>0.79355720191078416</v>
      </c>
      <c r="V49" s="998">
        <f t="shared" si="7"/>
        <v>2.1371905671442443E-2</v>
      </c>
      <c r="W49" s="998">
        <f t="shared" si="8"/>
        <v>0.11986875577573537</v>
      </c>
      <c r="X49" s="999">
        <f t="shared" si="9"/>
        <v>0.234017022018467</v>
      </c>
      <c r="Y49" s="707"/>
      <c r="Z49" s="707"/>
      <c r="AA49" s="2">
        <f>B49*'TB1'!B49+'TB1'!E49*TB2d!E49</f>
        <v>0.22478554191842481</v>
      </c>
      <c r="AB49" s="595">
        <v>-5.1140671645364989E-2</v>
      </c>
      <c r="AC49" s="595"/>
      <c r="AD49" s="2"/>
      <c r="AE49" s="2">
        <f t="shared" si="10"/>
        <v>0.27592621356378982</v>
      </c>
    </row>
    <row r="50" spans="1:32" s="27" customFormat="1" ht="15" customHeight="1" x14ac:dyDescent="0.2">
      <c r="A50" s="30">
        <v>1953</v>
      </c>
      <c r="B50" s="301">
        <f>('TB2'!C50+'TB2'!D50+'TB2'!E50+'TB2'!F50+'TB2'!G50*W50)/'TB2'!B50</f>
        <v>7.9170941496848071E-2</v>
      </c>
      <c r="C50" s="415"/>
      <c r="D50" s="415"/>
      <c r="E50" s="294">
        <f>(TB2b!C50+TB2b!D50+TB2b!E50+TB2b!F50+TB2b!G50*P50)/TB2b!B50</f>
        <v>0.48257921608131427</v>
      </c>
      <c r="F50" s="25">
        <f>(TB2b!K50+TB2b!L50+TB2b!M50+TB2b!N50+TB2b!O50*Q50)/TB2b!J50</f>
        <v>0.56689356545694158</v>
      </c>
      <c r="G50" s="294">
        <f>(TB2b!S50+TB2b!T50+TB2b!U50+TB2b!V50+TB2b!W50*R50)/TB2b!R50</f>
        <v>0.69737063431925661</v>
      </c>
      <c r="H50" s="1358"/>
      <c r="I50" s="25">
        <f>(TB2c!C50+TB2c!D50+TB2c!E50+TB2c!F50+TB2c!G50*S50)/TB2c!B50</f>
        <v>0.73155754994147515</v>
      </c>
      <c r="J50" s="25">
        <f>(TB2c!K50+TB2c!L50+TB2c!M50+TB2c!N50+TB2c!O50*T50)/TB2c!J50</f>
        <v>0.82834155483121308</v>
      </c>
      <c r="K50" s="638">
        <f>(TB2c!S50+TB2c!T50+TB2c!U50+TB2c!V50+TB2c!W50*U50)/TB2c!R50</f>
        <v>0.93353946896326701</v>
      </c>
      <c r="L50" s="13"/>
      <c r="M50" s="984"/>
      <c r="N50" s="995">
        <v>0.22135025305051015</v>
      </c>
      <c r="O50" s="998">
        <f t="shared" si="0"/>
        <v>0.39611803520481526</v>
      </c>
      <c r="P50" s="998">
        <f t="shared" si="1"/>
        <v>0.56092941906637872</v>
      </c>
      <c r="Q50" s="998">
        <f t="shared" si="2"/>
        <v>0.60681457635776548</v>
      </c>
      <c r="R50" s="998">
        <f t="shared" si="3"/>
        <v>0.62098379527937042</v>
      </c>
      <c r="S50" s="998">
        <f t="shared" si="4"/>
        <v>0.6290758211210179</v>
      </c>
      <c r="T50" s="998">
        <f t="shared" si="5"/>
        <v>0.68125241856002472</v>
      </c>
      <c r="U50" s="998">
        <f t="shared" si="6"/>
        <v>0.79895137228060986</v>
      </c>
      <c r="V50" s="998">
        <f t="shared" si="7"/>
        <v>2.3599230238728768E-2</v>
      </c>
      <c r="W50" s="998">
        <f t="shared" si="8"/>
        <v>0.13236116654592198</v>
      </c>
      <c r="X50" s="999">
        <f t="shared" si="9"/>
        <v>0.25840566897948164</v>
      </c>
      <c r="Y50" s="707"/>
      <c r="Z50" s="707"/>
      <c r="AA50" s="2">
        <f>B50*'TB1'!B50+'TB1'!E50*TB2d!E50</f>
        <v>0.22160370299397888</v>
      </c>
      <c r="AB50" s="595">
        <v>-4.7804096185568995E-2</v>
      </c>
      <c r="AC50" s="595"/>
      <c r="AD50" s="2"/>
      <c r="AE50" s="2">
        <f t="shared" si="10"/>
        <v>0.26940779917954788</v>
      </c>
    </row>
    <row r="51" spans="1:32" s="27" customFormat="1" ht="15" customHeight="1" x14ac:dyDescent="0.2">
      <c r="A51" s="30">
        <v>1954</v>
      </c>
      <c r="B51" s="301">
        <f>('TB2'!C51+'TB2'!D51+'TB2'!E51+'TB2'!F51+'TB2'!G51*W51)/'TB2'!B51</f>
        <v>8.4920974989406747E-2</v>
      </c>
      <c r="C51" s="415"/>
      <c r="D51" s="415"/>
      <c r="E51" s="294">
        <f>(TB2b!C51+TB2b!D51+TB2b!E51+TB2b!F51+TB2b!G51*P51)/TB2b!B51</f>
        <v>0.48085601580365056</v>
      </c>
      <c r="F51" s="25">
        <f>(TB2b!K51+TB2b!L51+TB2b!M51+TB2b!N51+TB2b!O51*Q51)/TB2b!J51</f>
        <v>0.56067322179654322</v>
      </c>
      <c r="G51" s="294">
        <f>(TB2b!S51+TB2b!T51+TB2b!U51+TB2b!V51+TB2b!W51*R51)/TB2b!R51</f>
        <v>0.69165734090799191</v>
      </c>
      <c r="H51" s="1358"/>
      <c r="I51" s="25">
        <f>(TB2c!C51+TB2c!D51+TB2c!E51+TB2c!F51+TB2c!G51*S51)/TB2c!B51</f>
        <v>0.72451670468303886</v>
      </c>
      <c r="J51" s="25">
        <f>(TB2c!K51+TB2c!L51+TB2c!M51+TB2c!N51+TB2c!O51*T51)/TB2c!J51</f>
        <v>0.8327005291762396</v>
      </c>
      <c r="K51" s="638">
        <f>(TB2c!S51+TB2c!T51+TB2c!U51+TB2c!V51+TB2c!W51*U51)/TB2c!R51</f>
        <v>0.92031923545685201</v>
      </c>
      <c r="L51" s="13"/>
      <c r="M51" s="984"/>
      <c r="N51" s="995">
        <v>0.22797696738504414</v>
      </c>
      <c r="O51" s="998">
        <f t="shared" si="0"/>
        <v>0.40125738481374074</v>
      </c>
      <c r="P51" s="998">
        <f t="shared" si="1"/>
        <v>0.56466613807764654</v>
      </c>
      <c r="Q51" s="998">
        <f t="shared" si="2"/>
        <v>0.61016078881489078</v>
      </c>
      <c r="R51" s="998">
        <f t="shared" si="3"/>
        <v>0.62420942031383886</v>
      </c>
      <c r="S51" s="998">
        <f t="shared" si="4"/>
        <v>0.63223257880678396</v>
      </c>
      <c r="T51" s="998">
        <f t="shared" si="5"/>
        <v>0.68396512626371497</v>
      </c>
      <c r="U51" s="998">
        <f t="shared" si="6"/>
        <v>0.80066240067105887</v>
      </c>
      <c r="V51" s="998">
        <f t="shared" si="7"/>
        <v>2.4305736579479442E-2</v>
      </c>
      <c r="W51" s="998">
        <f t="shared" si="8"/>
        <v>0.13632375356625553</v>
      </c>
      <c r="X51" s="999">
        <f t="shared" si="9"/>
        <v>0.26614173671445018</v>
      </c>
      <c r="Y51" s="707"/>
      <c r="Z51" s="707"/>
      <c r="AA51" s="2">
        <f>B51*'TB1'!B51+'TB1'!E51*TB2d!E51</f>
        <v>0.22595202467425732</v>
      </c>
      <c r="AB51" s="595">
        <v>-4.0156387750929154E-2</v>
      </c>
      <c r="AC51" s="595"/>
      <c r="AD51" s="2"/>
      <c r="AE51" s="2">
        <f t="shared" si="10"/>
        <v>0.26610841242518646</v>
      </c>
    </row>
    <row r="52" spans="1:32" s="27" customFormat="1" ht="15" customHeight="1" x14ac:dyDescent="0.2">
      <c r="A52" s="30">
        <v>1955</v>
      </c>
      <c r="B52" s="301">
        <f>('TB2'!C52+'TB2'!D52+'TB2'!E52+'TB2'!F52+'TB2'!G52*W52)/'TB2'!B52</f>
        <v>8.9689312013500735E-2</v>
      </c>
      <c r="C52" s="415"/>
      <c r="D52" s="415"/>
      <c r="E52" s="294">
        <f>(TB2b!C52+TB2b!D52+TB2b!E52+TB2b!F52+TB2b!G52*P52)/TB2b!B52</f>
        <v>0.5076715786244701</v>
      </c>
      <c r="F52" s="25">
        <f>(TB2b!K52+TB2b!L52+TB2b!M52+TB2b!N52+TB2b!O52*Q52)/TB2b!J52</f>
        <v>0.58000701292330537</v>
      </c>
      <c r="G52" s="294">
        <f>(TB2b!S52+TB2b!T52+TB2b!U52+TB2b!V52+TB2b!W52*R52)/TB2b!R52</f>
        <v>0.7225071487709942</v>
      </c>
      <c r="H52" s="1358"/>
      <c r="I52" s="25">
        <f>(TB2c!C52+TB2c!D52+TB2c!E52+TB2c!F52+TB2c!G52*S52)/TB2c!B52</f>
        <v>0.75608737199171749</v>
      </c>
      <c r="J52" s="25">
        <f>(TB2c!K52+TB2c!L52+TB2c!M52+TB2c!N52+TB2c!O52*T52)/TB2c!J52</f>
        <v>0.87173156789439665</v>
      </c>
      <c r="K52" s="638">
        <f>(TB2c!S52+TB2c!T52+TB2c!U52+TB2c!V52+TB2c!W52*U52)/TB2c!R52</f>
        <v>0.94327968057205591</v>
      </c>
      <c r="L52" s="13"/>
      <c r="M52" s="984"/>
      <c r="N52" s="995">
        <v>0.24214109145415696</v>
      </c>
      <c r="O52" s="998">
        <f t="shared" si="0"/>
        <v>0.41224237402868424</v>
      </c>
      <c r="P52" s="998">
        <f t="shared" si="1"/>
        <v>0.57265310552713911</v>
      </c>
      <c r="Q52" s="998">
        <f t="shared" si="2"/>
        <v>0.61731307666248014</v>
      </c>
      <c r="R52" s="998">
        <f t="shared" si="3"/>
        <v>0.63110396124048673</v>
      </c>
      <c r="S52" s="998">
        <f t="shared" si="4"/>
        <v>0.6389799207412783</v>
      </c>
      <c r="T52" s="998">
        <f t="shared" si="5"/>
        <v>0.68976334337986112</v>
      </c>
      <c r="U52" s="998">
        <f t="shared" si="6"/>
        <v>0.8043196004814982</v>
      </c>
      <c r="V52" s="998">
        <f t="shared" si="7"/>
        <v>2.5815842940011307E-2</v>
      </c>
      <c r="W52" s="998">
        <f t="shared" si="8"/>
        <v>0.14479349759885504</v>
      </c>
      <c r="X52" s="999">
        <f t="shared" si="9"/>
        <v>0.28267702368677761</v>
      </c>
      <c r="Y52" s="707"/>
      <c r="Z52" s="707"/>
      <c r="AA52" s="2">
        <f>B52*'TB1'!B52+'TB1'!E52*TB2d!E52</f>
        <v>0.24137239176252187</v>
      </c>
      <c r="AB52" s="595">
        <v>-4.7800648215346971E-2</v>
      </c>
      <c r="AC52" s="595"/>
      <c r="AD52" s="2"/>
      <c r="AE52" s="2">
        <f t="shared" si="10"/>
        <v>0.28917303997786886</v>
      </c>
    </row>
    <row r="53" spans="1:32" s="27" customFormat="1" ht="15" customHeight="1" x14ac:dyDescent="0.2">
      <c r="A53" s="30">
        <v>1956</v>
      </c>
      <c r="B53" s="301">
        <f>('TB2'!C53+'TB2'!D53+'TB2'!E53+'TB2'!F53+'TB2'!G53*W53)/'TB2'!B53</f>
        <v>8.8434001126339729E-2</v>
      </c>
      <c r="C53" s="415"/>
      <c r="D53" s="415"/>
      <c r="E53" s="294">
        <f>(TB2b!C53+TB2b!D53+TB2b!E53+TB2b!F53+TB2b!G53*P53)/TB2b!B53</f>
        <v>0.49531359167669231</v>
      </c>
      <c r="F53" s="25">
        <f>(TB2b!K53+TB2b!L53+TB2b!M53+TB2b!N53+TB2b!O53*Q53)/TB2b!J53</f>
        <v>0.57330443545032117</v>
      </c>
      <c r="G53" s="294">
        <f>(TB2b!S53+TB2b!T53+TB2b!U53+TB2b!V53+TB2b!W53*R53)/TB2b!R53</f>
        <v>0.71978703250028064</v>
      </c>
      <c r="H53" s="1358"/>
      <c r="I53" s="25">
        <f>(TB2c!C53+TB2c!D53+TB2c!E53+TB2c!F53+TB2c!G53*S53)/TB2c!B53</f>
        <v>0.77116479120377901</v>
      </c>
      <c r="J53" s="25">
        <f>(TB2c!K53+TB2c!L53+TB2c!M53+TB2c!N53+TB2c!O53*T53)/TB2c!J53</f>
        <v>0.87681878441905636</v>
      </c>
      <c r="K53" s="638">
        <f>(TB2c!S53+TB2c!T53+TB2c!U53+TB2c!V53+TB2c!W53*U53)/TB2c!R53</f>
        <v>0.948580380627006</v>
      </c>
      <c r="L53" s="13"/>
      <c r="M53" s="984"/>
      <c r="N53" s="995">
        <v>0.24619996203245387</v>
      </c>
      <c r="O53" s="998">
        <f t="shared" si="0"/>
        <v>0.41539023190608537</v>
      </c>
      <c r="P53" s="998">
        <f t="shared" si="1"/>
        <v>0.57494185045992707</v>
      </c>
      <c r="Q53" s="998">
        <f t="shared" si="2"/>
        <v>0.61936263585657081</v>
      </c>
      <c r="R53" s="998">
        <f t="shared" si="3"/>
        <v>0.63307966049174214</v>
      </c>
      <c r="S53" s="998">
        <f t="shared" si="4"/>
        <v>0.64091343865781147</v>
      </c>
      <c r="T53" s="998">
        <f t="shared" si="5"/>
        <v>0.69142488014305725</v>
      </c>
      <c r="U53" s="998">
        <f t="shared" si="6"/>
        <v>0.80536760744875679</v>
      </c>
      <c r="V53" s="998">
        <f t="shared" si="7"/>
        <v>2.6248578931799729E-2</v>
      </c>
      <c r="W53" s="998">
        <f t="shared" si="8"/>
        <v>0.14722058696152096</v>
      </c>
      <c r="X53" s="999">
        <f t="shared" si="9"/>
        <v>0.28741537457019228</v>
      </c>
      <c r="Y53" s="707"/>
      <c r="Z53" s="707"/>
      <c r="AA53" s="2">
        <f>B53*'TB1'!B53+'TB1'!E53*TB2d!E53</f>
        <v>0.23255619030574573</v>
      </c>
      <c r="AB53" s="595">
        <v>-4.4170667219313994E-2</v>
      </c>
      <c r="AC53" s="595"/>
      <c r="AD53" s="2"/>
      <c r="AE53" s="2">
        <f t="shared" si="10"/>
        <v>0.27672685752505971</v>
      </c>
    </row>
    <row r="54" spans="1:32" s="27" customFormat="1" ht="15" customHeight="1" x14ac:dyDescent="0.2">
      <c r="A54" s="30">
        <v>1957</v>
      </c>
      <c r="B54" s="301">
        <f>('TB2'!C54+'TB2'!D54+'TB2'!E54+'TB2'!F54+'TB2'!G54*W54)/'TB2'!B54</f>
        <v>8.5091841659734865E-2</v>
      </c>
      <c r="C54" s="415"/>
      <c r="D54" s="415"/>
      <c r="E54" s="294">
        <f>(TB2b!C54+TB2b!D54+TB2b!E54+TB2b!F54+TB2b!G54*P54)/TB2b!B54</f>
        <v>0.49415323026974178</v>
      </c>
      <c r="F54" s="25">
        <f>(TB2b!K54+TB2b!L54+TB2b!M54+TB2b!N54+TB2b!O54*Q54)/TB2b!J54</f>
        <v>0.58166738721948696</v>
      </c>
      <c r="G54" s="294">
        <f>(TB2b!S54+TB2b!T54+TB2b!U54+TB2b!V54+TB2b!W54*R54)/TB2b!R54</f>
        <v>0.70974465611646009</v>
      </c>
      <c r="H54" s="1358"/>
      <c r="I54" s="25">
        <f>(TB2c!C54+TB2c!D54+TB2c!E54+TB2c!F54+TB2c!G54*S54)/TB2c!B54</f>
        <v>0.76031536191045757</v>
      </c>
      <c r="J54" s="25">
        <f>(TB2c!K54+TB2c!L54+TB2c!M54+TB2c!N54+TB2c!O54*T54)/TB2c!J54</f>
        <v>0.86718912212726795</v>
      </c>
      <c r="K54" s="638">
        <f>(TB2c!S54+TB2c!T54+TB2c!U54+TB2c!V54+TB2c!W54*U54)/TB2c!R54</f>
        <v>0.94408958441361701</v>
      </c>
      <c r="L54" s="13"/>
      <c r="M54" s="984"/>
      <c r="N54" s="995">
        <v>0.24246321192965836</v>
      </c>
      <c r="O54" s="998">
        <f t="shared" si="0"/>
        <v>0.41249219462698106</v>
      </c>
      <c r="P54" s="998">
        <f t="shared" si="1"/>
        <v>0.57283474512165911</v>
      </c>
      <c r="Q54" s="998">
        <f t="shared" si="2"/>
        <v>0.61747573397550193</v>
      </c>
      <c r="R54" s="998">
        <f t="shared" si="3"/>
        <v>0.63126075687365257</v>
      </c>
      <c r="S54" s="998">
        <f t="shared" si="4"/>
        <v>0.63913336877531879</v>
      </c>
      <c r="T54" s="998">
        <f t="shared" si="5"/>
        <v>0.68989520641956614</v>
      </c>
      <c r="U54" s="998">
        <f t="shared" si="6"/>
        <v>0.80440277251078818</v>
      </c>
      <c r="V54" s="998">
        <f t="shared" si="7"/>
        <v>2.585018577522926E-2</v>
      </c>
      <c r="W54" s="998">
        <f t="shared" si="8"/>
        <v>0.14498611649726653</v>
      </c>
      <c r="X54" s="999">
        <f t="shared" si="9"/>
        <v>0.28305306914331896</v>
      </c>
      <c r="Y54" s="707"/>
      <c r="Z54" s="707"/>
      <c r="AA54" s="2">
        <f>B54*'TB1'!B54+'TB1'!E54*TB2d!E54</f>
        <v>0.22984078547165426</v>
      </c>
      <c r="AB54" s="595">
        <v>-3.9345578774578026E-2</v>
      </c>
      <c r="AC54" s="595"/>
      <c r="AD54" s="2"/>
      <c r="AE54" s="2">
        <f t="shared" si="10"/>
        <v>0.26918636424623227</v>
      </c>
    </row>
    <row r="55" spans="1:32" s="27" customFormat="1" ht="15" customHeight="1" x14ac:dyDescent="0.2">
      <c r="A55" s="30">
        <v>1958</v>
      </c>
      <c r="B55" s="301">
        <f>('TB2'!C55+'TB2'!D55+'TB2'!E55+'TB2'!F55+'TB2'!G55*W55)/'TB2'!B55</f>
        <v>9.0927495878466463E-2</v>
      </c>
      <c r="C55" s="415"/>
      <c r="D55" s="415"/>
      <c r="E55" s="294">
        <f>(TB2b!C55+TB2b!D55+TB2b!E55+TB2b!F55+TB2b!G55*P55)/TB2b!B55</f>
        <v>0.47167738500335626</v>
      </c>
      <c r="F55" s="25">
        <f>(TB2b!K55+TB2b!L55+TB2b!M55+TB2b!N55+TB2b!O55*Q55)/TB2b!J55</f>
        <v>0.5611275389048539</v>
      </c>
      <c r="G55" s="294">
        <f>(TB2b!S55+TB2b!T55+TB2b!U55+TB2b!V55+TB2b!W55*R55)/TB2b!R55</f>
        <v>0.69120114364715401</v>
      </c>
      <c r="H55" s="1358"/>
      <c r="I55" s="25">
        <f>(TB2c!C55+TB2c!D55+TB2c!E55+TB2c!F55+TB2c!G55*S55)/TB2c!B55</f>
        <v>0.74418848408945293</v>
      </c>
      <c r="J55" s="25">
        <f>(TB2c!K55+TB2c!L55+TB2c!M55+TB2c!N55+TB2c!O55*T55)/TB2c!J55</f>
        <v>0.85442452737190688</v>
      </c>
      <c r="K55" s="638">
        <f>(TB2c!S55+TB2c!T55+TB2c!U55+TB2c!V55+TB2c!W55*U55)/TB2c!R55</f>
        <v>0.93633235842845852</v>
      </c>
      <c r="L55" s="13"/>
      <c r="M55" s="984"/>
      <c r="N55" s="995">
        <v>0.25199049025922332</v>
      </c>
      <c r="O55" s="998">
        <f t="shared" si="0"/>
        <v>0.41988107721423951</v>
      </c>
      <c r="P55" s="998">
        <f t="shared" si="1"/>
        <v>0.57820705487616264</v>
      </c>
      <c r="Q55" s="998">
        <f t="shared" si="2"/>
        <v>0.62228660944402048</v>
      </c>
      <c r="R55" s="998">
        <f t="shared" si="3"/>
        <v>0.63589826287418183</v>
      </c>
      <c r="S55" s="998">
        <f t="shared" si="4"/>
        <v>0.6436718636572476</v>
      </c>
      <c r="T55" s="998">
        <f t="shared" si="5"/>
        <v>0.69379528721603667</v>
      </c>
      <c r="U55" s="998">
        <f t="shared" si="6"/>
        <v>0.80686273122979357</v>
      </c>
      <c r="V55" s="998">
        <f t="shared" si="7"/>
        <v>2.6865935392631095E-2</v>
      </c>
      <c r="W55" s="998">
        <f t="shared" si="8"/>
        <v>0.15068315843117</v>
      </c>
      <c r="X55" s="999">
        <f t="shared" si="9"/>
        <v>0.29417527341630512</v>
      </c>
      <c r="Y55" s="707"/>
      <c r="Z55" s="707"/>
      <c r="AA55" s="2">
        <f>B55*'TB1'!B55+'TB1'!E55*TB2d!E55</f>
        <v>0.22534821330127094</v>
      </c>
      <c r="AB55" s="595">
        <v>-3.1588967194949268E-2</v>
      </c>
      <c r="AC55" s="595"/>
      <c r="AD55" s="2"/>
      <c r="AE55" s="2">
        <f t="shared" si="10"/>
        <v>0.25693718049622022</v>
      </c>
    </row>
    <row r="56" spans="1:32" s="27" customFormat="1" ht="15" customHeight="1" x14ac:dyDescent="0.2">
      <c r="A56" s="29">
        <v>1959</v>
      </c>
      <c r="B56" s="302">
        <f>('TB2'!C56+'TB2'!D56+'TB2'!E56+'TB2'!F56+'TB2'!G56*W56)/'TB2'!B56</f>
        <v>9.3363217667522022E-2</v>
      </c>
      <c r="C56" s="413"/>
      <c r="D56" s="413"/>
      <c r="E56" s="632">
        <f>(TB2b!C56+TB2b!D56+TB2b!E56+TB2b!F56+TB2b!G56*P56)/TB2b!B56</f>
        <v>0.49773999067771801</v>
      </c>
      <c r="F56" s="28">
        <f>(TB2b!K56+TB2b!L56+TB2b!M56+TB2b!N56+TB2b!O56*Q56)/TB2b!J56</f>
        <v>0.59272557983339003</v>
      </c>
      <c r="G56" s="632">
        <f>(TB2b!S56+TB2b!T56+TB2b!U56+TB2b!V56+TB2b!W56*R56)/TB2b!R56</f>
        <v>0.71362819635475461</v>
      </c>
      <c r="H56" s="1359"/>
      <c r="I56" s="28">
        <f>(TB2c!C56+TB2c!D56+TB2c!E56+TB2c!F56+TB2c!G56*S56)/TB2c!B56</f>
        <v>0.7636018202464061</v>
      </c>
      <c r="J56" s="28">
        <f>(TB2c!K56+TB2c!L56+TB2c!M56+TB2c!N56+TB2c!O56*T56)/TB2c!J56</f>
        <v>0.87358915379905311</v>
      </c>
      <c r="K56" s="639">
        <f>(TB2c!S56+TB2c!T56+TB2c!U56+TB2c!V56+TB2c!W56*U56)/TB2c!R56</f>
        <v>0.9429125147991203</v>
      </c>
      <c r="L56" s="13"/>
      <c r="M56" s="984"/>
      <c r="N56" s="995">
        <v>0.2584558550135761</v>
      </c>
      <c r="O56" s="998">
        <f t="shared" si="0"/>
        <v>0.42489529212443755</v>
      </c>
      <c r="P56" s="998">
        <f t="shared" si="1"/>
        <v>0.58185279093369391</v>
      </c>
      <c r="Q56" s="998">
        <f t="shared" si="2"/>
        <v>0.62555134713885807</v>
      </c>
      <c r="R56" s="998">
        <f t="shared" si="3"/>
        <v>0.63904534925150291</v>
      </c>
      <c r="S56" s="998">
        <f t="shared" si="4"/>
        <v>0.64675175949238617</v>
      </c>
      <c r="T56" s="998">
        <f t="shared" si="5"/>
        <v>0.69644194495483491</v>
      </c>
      <c r="U56" s="998">
        <f t="shared" si="6"/>
        <v>0.80853209889691269</v>
      </c>
      <c r="V56" s="998">
        <f t="shared" si="7"/>
        <v>2.7555239467564843E-2</v>
      </c>
      <c r="W56" s="998">
        <f t="shared" si="8"/>
        <v>0.15454926298373967</v>
      </c>
      <c r="X56" s="999">
        <f t="shared" si="9"/>
        <v>0.30172298064284109</v>
      </c>
      <c r="Y56" s="707"/>
      <c r="Z56" s="707"/>
      <c r="AA56" s="2">
        <f>B56*'TB1'!B56+'TB1'!E56*TB2d!E56</f>
        <v>0.23738956209605433</v>
      </c>
      <c r="AB56" s="595">
        <v>-3.869036255618407E-2</v>
      </c>
      <c r="AC56" s="595"/>
      <c r="AD56" s="2"/>
      <c r="AE56" s="2">
        <f t="shared" si="10"/>
        <v>0.27607992465223841</v>
      </c>
    </row>
    <row r="57" spans="1:32" x14ac:dyDescent="0.2">
      <c r="A57" s="24">
        <v>1960</v>
      </c>
      <c r="B57" s="303">
        <f>('TB2'!C57+'TB2'!D57+'TB2'!E57+'TB2'!F57+'TB2'!G57*W57)/'TB2'!B57</f>
        <v>9.2083977110279561E-2</v>
      </c>
      <c r="C57" s="415"/>
      <c r="D57" s="415"/>
      <c r="E57" s="633">
        <f>(TB2b!C57+TB2b!D57+TB2b!E57+TB2b!F57+TB2b!G57*P57)/TB2b!B57</f>
        <v>0.50015028647094473</v>
      </c>
      <c r="F57" s="26">
        <f>(TB2b!K57+TB2b!L57+TB2b!M57+TB2b!N57+TB2b!O57*Q57)/TB2b!J57</f>
        <v>0.59927176388567804</v>
      </c>
      <c r="G57" s="633">
        <f>(TB2b!S57+TB2b!T57+TB2b!U57+TB2b!V57+TB2b!W57*R57)/TB2b!R57</f>
        <v>0.72346407432943227</v>
      </c>
      <c r="H57" s="1360"/>
      <c r="I57" s="26">
        <f>(TB2c!C57+TB2c!D57+TB2c!E57+TB2c!F57+TB2c!G57*S57)/TB2c!B57</f>
        <v>0.78047640953407271</v>
      </c>
      <c r="J57" s="26">
        <f>(TB2c!K57+TB2c!L57+TB2c!M57+TB2c!N57+TB2c!O57*T57)/TB2c!J57</f>
        <v>0.88614019807955458</v>
      </c>
      <c r="K57" s="640">
        <f>(TB2c!S57+TB2c!T57+TB2c!U57+TB2c!V57+TB2c!W57*U57)/TB2c!R57</f>
        <v>0.95958581419109856</v>
      </c>
      <c r="L57" s="13"/>
      <c r="M57" s="984"/>
      <c r="N57" s="995">
        <v>0.2575061862119038</v>
      </c>
      <c r="O57" s="998">
        <f t="shared" si="0"/>
        <v>0.42415877629802745</v>
      </c>
      <c r="P57" s="998">
        <f t="shared" si="1"/>
        <v>0.5813172849066538</v>
      </c>
      <c r="Q57" s="998">
        <f t="shared" si="2"/>
        <v>0.62507180427434395</v>
      </c>
      <c r="R57" s="998">
        <f t="shared" si="3"/>
        <v>0.6385830876680868</v>
      </c>
      <c r="S57" s="998">
        <f t="shared" si="4"/>
        <v>0.64629936723020753</v>
      </c>
      <c r="T57" s="998">
        <f t="shared" si="5"/>
        <v>0.69605318911835268</v>
      </c>
      <c r="U57" s="998">
        <f t="shared" si="6"/>
        <v>0.80828689287185185</v>
      </c>
      <c r="V57" s="998">
        <f t="shared" si="7"/>
        <v>2.7453990644072022E-2</v>
      </c>
      <c r="W57" s="998">
        <f t="shared" si="8"/>
        <v>0.15398138800420247</v>
      </c>
      <c r="X57" s="999">
        <f t="shared" si="9"/>
        <v>0.30061433134778437</v>
      </c>
      <c r="Y57" s="707"/>
      <c r="Z57" s="707"/>
      <c r="AA57" s="2">
        <f>B57*'TB1'!B57+'TB1'!E57*TB2d!E57</f>
        <v>0.2354586168752365</v>
      </c>
      <c r="AB57" s="595">
        <v>-3.1965793437742487E-2</v>
      </c>
      <c r="AC57" s="595"/>
      <c r="AD57" s="2"/>
      <c r="AE57" s="2">
        <f t="shared" si="10"/>
        <v>0.26742441031297898</v>
      </c>
    </row>
    <row r="58" spans="1:32" x14ac:dyDescent="0.2">
      <c r="A58" s="16">
        <v>1961</v>
      </c>
      <c r="B58" s="301">
        <f>('TB2'!C58+'TB2'!D58+'TB2'!E58+'TB2'!F58+'TB2'!G58*W58)/'TB2'!B58</f>
        <v>9.954205342599437E-2</v>
      </c>
      <c r="C58" s="415"/>
      <c r="D58" s="415"/>
      <c r="E58" s="294">
        <f>(TB2b!C58+TB2b!D58+TB2b!E58+TB2b!F58+TB2b!G58*P58)/TB2b!B58</f>
        <v>0.49443740165684175</v>
      </c>
      <c r="F58" s="25">
        <f>(TB2b!K58+TB2b!L58+TB2b!M58+TB2b!N58+TB2b!O58*Q58)/TB2b!J58</f>
        <v>0.58060917504158316</v>
      </c>
      <c r="G58" s="294">
        <f>(TB2b!S58+TB2b!T58+TB2b!U58+TB2b!V58+TB2b!W58*R58)/TB2b!R58</f>
        <v>0.72206063905342954</v>
      </c>
      <c r="H58" s="1358"/>
      <c r="I58" s="25">
        <f>(TB2c!C58+TB2c!D58+TB2c!E58+TB2c!F58+TB2c!G58*S58)/TB2c!B58</f>
        <v>0.78310527166435007</v>
      </c>
      <c r="J58" s="25">
        <f>(TB2c!K58+TB2c!L58+TB2c!M58+TB2c!N58+TB2c!O58*T58)/TB2c!J58</f>
        <v>0.88638040349751646</v>
      </c>
      <c r="K58" s="638">
        <f>(TB2c!S58+TB2c!T58+TB2c!U58+TB2c!V58+TB2c!W58*U58)/TB2c!R58</f>
        <v>0.95861608313116831</v>
      </c>
      <c r="L58" s="13"/>
      <c r="M58" s="984"/>
      <c r="N58" s="995">
        <v>0.26711447105239</v>
      </c>
      <c r="O58" s="998">
        <f t="shared" ref="O58:U58" si="11">1-(1-O59)*(1-$N58)/(1-$N59)</f>
        <v>0.43161048350080522</v>
      </c>
      <c r="P58" s="998">
        <f t="shared" si="11"/>
        <v>0.58673527319113683</v>
      </c>
      <c r="Q58" s="998">
        <f t="shared" si="11"/>
        <v>0.62992358462909559</v>
      </c>
      <c r="R58" s="998">
        <f t="shared" si="11"/>
        <v>0.6432600244658998</v>
      </c>
      <c r="S58" s="998">
        <f t="shared" si="11"/>
        <v>0.65087645105879044</v>
      </c>
      <c r="T58" s="998">
        <f t="shared" si="11"/>
        <v>0.69998643069030431</v>
      </c>
      <c r="U58" s="998">
        <f t="shared" si="11"/>
        <v>0.81076776760337865</v>
      </c>
      <c r="V58" s="998">
        <f>V59*$N58/$N59</f>
        <v>2.8478376760758227E-2</v>
      </c>
      <c r="W58" s="998">
        <f t="shared" ref="W58:X58" si="12">W59*$N58/$N59</f>
        <v>0.1597268695316261</v>
      </c>
      <c r="X58" s="999">
        <f t="shared" si="12"/>
        <v>0.31183110312795798</v>
      </c>
      <c r="Y58" s="707"/>
      <c r="Z58" s="707"/>
      <c r="AA58" s="2">
        <f>B58*'TB1'!B58+'TB1'!E58*TB2d!E58</f>
        <v>0.2392772838001555</v>
      </c>
      <c r="AB58" s="595">
        <v>-3.034761638113773E-2</v>
      </c>
      <c r="AC58" s="595"/>
      <c r="AD58" s="2"/>
      <c r="AE58" s="2">
        <f t="shared" si="10"/>
        <v>0.26962490018129326</v>
      </c>
    </row>
    <row r="59" spans="1:32" x14ac:dyDescent="0.2">
      <c r="A59" s="16">
        <v>1962</v>
      </c>
      <c r="B59" s="301">
        <f>('TB2'!C59+'TB2'!D59+'TB2'!E59+'TB2'!F59+'TB2'!G59*W59)/'TB2'!B59</f>
        <v>0.11864475624593455</v>
      </c>
      <c r="C59" s="700">
        <f>('TB2'!K59+'TB2'!L59+'TB2'!M59+'TB2'!N59+'TB2'!O59*V59)/'TB2'!J59</f>
        <v>8.9359008099479734E-2</v>
      </c>
      <c r="D59" s="700">
        <f>('TB2'!S59+'TB2'!T59+'TB2'!U59+'TB2'!V59+'TB2'!W59*X59)/'TB2'!R59</f>
        <v>0.13140447477111142</v>
      </c>
      <c r="E59" s="295">
        <f>(TB2b!C59+TB2b!D59+TB2b!E59+TB2b!F59+TB2b!G59*P59)/TB2b!B59</f>
        <v>0.50874908092410087</v>
      </c>
      <c r="F59" s="14">
        <f>(TB2b!K59+TB2b!L59+TB2b!M59+TB2b!N59+TB2b!O59*Q59)/TB2b!J59</f>
        <v>0.59563171301949169</v>
      </c>
      <c r="G59" s="295">
        <f>(TB2b!S59+TB2b!T59+TB2b!U59+TB2b!V59+TB2b!W59*R59)/TB2b!R59</f>
        <v>0.73827470380064752</v>
      </c>
      <c r="H59" s="1037">
        <f>(compopeincdet!BO2+compopeincdet!BP2+compopeincdet!BQ2/2+compopeincdet!BS2+compopeincdet!BT2+compopeincdet!BU2+compopeincdet!BV2-compopeincdet!CU2-compopeincdet!CV2-compopeincdet!CW2/2-compopeincdet!CY2-compopeincdet!CZ2-compopeincdet!DA2-compopeincdet!DB2)/(compopeincdet!BN2-compopeincdet!CT2)</f>
        <v>0.65176195639128054</v>
      </c>
      <c r="I59" s="14">
        <f>(TB2c!C59+TB2c!D59+TB2c!E59+TB2c!F59+TB2c!G59*S59)/TB2c!B59</f>
        <v>0.79778505274899947</v>
      </c>
      <c r="J59" s="14">
        <f>(TB2c!K59+TB2c!L59+TB2c!M59+TB2c!N59+TB2c!O59*T59)/TB2c!J59</f>
        <v>0.90534809982500952</v>
      </c>
      <c r="K59" s="641">
        <f>(TB2c!S59+TB2c!T59+TB2c!U59+TB2c!V59+TB2c!W59*U59)/TB2c!R59</f>
        <v>0.96913271585321703</v>
      </c>
      <c r="L59" s="13"/>
      <c r="M59" s="984"/>
      <c r="N59" s="995">
        <v>0.27604126943874679</v>
      </c>
      <c r="O59" s="996">
        <v>0.43853366374969482</v>
      </c>
      <c r="P59" s="996">
        <v>0.59176898002624512</v>
      </c>
      <c r="Q59" s="996">
        <v>0.63443124294281006</v>
      </c>
      <c r="R59" s="996">
        <v>0.64760524034500122</v>
      </c>
      <c r="S59" s="996">
        <v>0.65512889623641968</v>
      </c>
      <c r="T59" s="996">
        <v>0.70364069938659668</v>
      </c>
      <c r="U59" s="996">
        <v>0.81307268142700195</v>
      </c>
      <c r="V59" s="996">
        <v>2.9430106282234192E-2</v>
      </c>
      <c r="W59" s="996">
        <v>0.16506484150886536</v>
      </c>
      <c r="X59" s="997">
        <v>0.3222523033618927</v>
      </c>
      <c r="Y59" s="707"/>
      <c r="Z59" s="707"/>
      <c r="AA59" s="2">
        <f>B59*'TB1'!B59+'TB1'!E59*TB2d!E59</f>
        <v>0.25969740465215707</v>
      </c>
      <c r="AB59" s="595">
        <v>-3.0307402693159881E-2</v>
      </c>
      <c r="AC59" s="595"/>
      <c r="AD59" s="2"/>
      <c r="AE59" s="2">
        <f t="shared" si="10"/>
        <v>0.29000480734531697</v>
      </c>
      <c r="AF59" s="987"/>
    </row>
    <row r="60" spans="1:32" x14ac:dyDescent="0.2">
      <c r="A60" s="16">
        <v>1963</v>
      </c>
      <c r="B60" s="294">
        <f>('TB2'!C60+'TB2'!D60+'TB2'!E60+'TB2'!F60+'TB2'!G60*W60)/'TB2'!B60</f>
        <v>9.942440879022095E-2</v>
      </c>
      <c r="C60" s="485">
        <f>('TB2'!K60+'TB2'!L60+'TB2'!M60+'TB2'!N60+'TB2'!O60*V60)/'TB2'!J60</f>
        <v>8.8028000192283476E-2</v>
      </c>
      <c r="D60" s="699">
        <f>('TB2'!S60+'TB2'!T60+'TB2'!U60+'TB2'!V60+'TB2'!W60*X60)/'TB2'!R60</f>
        <v>0.13351200538354102</v>
      </c>
      <c r="E60" s="294">
        <f>(TB2b!C60+TB2b!D60+TB2b!E60+TB2b!F60+TB2b!G60*P60)/TB2b!B60</f>
        <v>0.51376896383205961</v>
      </c>
      <c r="F60" s="25">
        <f>(TB2b!K60+TB2b!L60+TB2b!M60+TB2b!N60+TB2b!O60*Q60)/TB2b!J60</f>
        <v>0.59953050610932912</v>
      </c>
      <c r="G60" s="294">
        <f>(TB2b!S60+TB2b!T60+TB2b!U60+TB2b!V60+TB2b!W60*R60)/TB2b!R60</f>
        <v>0.74020775346849021</v>
      </c>
      <c r="H60" s="1358">
        <f>(H59+H61)/2</f>
        <v>0.65474857013860377</v>
      </c>
      <c r="I60" s="25">
        <f>(TB2c!C60+TB2c!D60+TB2c!E60+TB2c!F60+TB2c!G60*S60)/TB2c!B60</f>
        <v>0.79753373291690621</v>
      </c>
      <c r="J60" s="25">
        <f>(TB2c!K60+TB2c!L60+TB2c!M60+TB2c!N60+TB2c!O60*T60)/TB2c!J60</f>
        <v>0.90120773282027722</v>
      </c>
      <c r="K60" s="638">
        <f>(TB2c!S60+TB2c!T60+TB2c!U60+TB2c!V60+TB2c!W60*U60)/TB2c!R60</f>
        <v>0.96878781767431277</v>
      </c>
      <c r="L60" s="13"/>
      <c r="M60" s="984"/>
      <c r="N60" s="995">
        <v>0.28021932938128669</v>
      </c>
      <c r="O60" s="996">
        <f>(O59+O61)/2</f>
        <v>0.4123011976480484</v>
      </c>
      <c r="P60" s="996">
        <f t="shared" ref="P60:X60" si="13">(P59+P61)/2</f>
        <v>0.53924626111984253</v>
      </c>
      <c r="Q60" s="996">
        <f t="shared" si="13"/>
        <v>0.57139503955841064</v>
      </c>
      <c r="R60" s="996">
        <f t="shared" si="13"/>
        <v>0.55758871138095856</v>
      </c>
      <c r="S60" s="996">
        <f t="shared" si="13"/>
        <v>0.56062175333499908</v>
      </c>
      <c r="T60" s="996">
        <f t="shared" si="13"/>
        <v>0.59571778774261475</v>
      </c>
      <c r="U60" s="996">
        <f t="shared" si="13"/>
        <v>0.6857934296131134</v>
      </c>
      <c r="V60" s="996">
        <f t="shared" si="13"/>
        <v>3.9536649361252785E-2</v>
      </c>
      <c r="W60" s="996">
        <f t="shared" si="13"/>
        <v>0.18100736290216446</v>
      </c>
      <c r="X60" s="997">
        <f t="shared" si="13"/>
        <v>0.310379758477211</v>
      </c>
      <c r="Y60" s="707"/>
      <c r="Z60" s="707"/>
      <c r="AA60" s="2">
        <f>B60*'TB1'!B60+'TB1'!E60*TB2d!E60</f>
        <v>0.25096206974884827</v>
      </c>
      <c r="AB60" s="595">
        <v>-3.0930993946112206E-2</v>
      </c>
      <c r="AC60" s="595"/>
      <c r="AD60" s="2"/>
      <c r="AE60" s="2">
        <f t="shared" si="10"/>
        <v>0.28189306369496048</v>
      </c>
      <c r="AF60" s="987"/>
    </row>
    <row r="61" spans="1:32" x14ac:dyDescent="0.2">
      <c r="A61" s="16">
        <v>1964</v>
      </c>
      <c r="B61" s="301">
        <f>('TB2'!C61+'TB2'!D61+'TB2'!E61+'TB2'!F61+'TB2'!G61*W61)/'TB2'!B61</f>
        <v>0.12089270556042495</v>
      </c>
      <c r="C61" s="483">
        <f>('TB2'!K61+'TB2'!L61+'TB2'!M61+'TB2'!N61+'TB2'!O61*V61)/'TB2'!J61</f>
        <v>8.6096469608261297E-2</v>
      </c>
      <c r="D61" s="700">
        <f>('TB2'!S61+'TB2'!T61+'TB2'!U61+'TB2'!V61+'TB2'!W61*X61)/'TB2'!R61</f>
        <v>0.13544386361865568</v>
      </c>
      <c r="E61" s="295">
        <f>(TB2b!C61+TB2b!D61+TB2b!E61+TB2b!F61+TB2b!G61*P61)/TB2b!B61</f>
        <v>0.5173654106993838</v>
      </c>
      <c r="F61" s="14">
        <f>(TB2b!K61+TB2b!L61+TB2b!M61+TB2b!N61+TB2b!O61*Q61)/TB2b!J61</f>
        <v>0.60182419561812273</v>
      </c>
      <c r="G61" s="295">
        <f>(TB2b!S61+TB2b!T61+TB2b!U61+TB2b!V61+TB2b!W61*R61)/TB2b!R61</f>
        <v>0.74076739923395618</v>
      </c>
      <c r="H61" s="1037">
        <f>(compopeincdet!BO3+compopeincdet!BP3+compopeincdet!BQ3/2+compopeincdet!BS3+compopeincdet!BT3+compopeincdet!BU3+compopeincdet!BV3-compopeincdet!CU3-compopeincdet!CV3-compopeincdet!CW3/2-compopeincdet!CY3-compopeincdet!CZ3-compopeincdet!DA3-compopeincdet!DB3)/(compopeincdet!BN3-compopeincdet!CT3)</f>
        <v>0.65773518388592711</v>
      </c>
      <c r="I61" s="14">
        <f>(TB2c!C61+TB2c!D61+TB2c!E61+TB2c!F61+TB2c!G61*S61)/TB2c!B61</f>
        <v>0.79587352331726391</v>
      </c>
      <c r="J61" s="14">
        <f>(TB2c!K61+TB2c!L61+TB2c!M61+TB2c!N61+TB2c!O61*T61)/TB2c!J61</f>
        <v>0.89647348554222739</v>
      </c>
      <c r="K61" s="641">
        <f>(TB2c!S61+TB2c!T61+TB2c!U61+TB2c!V61+TB2c!W61*U61)/TB2c!R61</f>
        <v>0.96791629256889922</v>
      </c>
      <c r="L61" s="13"/>
      <c r="M61" s="984"/>
      <c r="N61" s="995">
        <v>0.29544360101707767</v>
      </c>
      <c r="O61" s="996">
        <v>0.38606873154640198</v>
      </c>
      <c r="P61" s="996">
        <v>0.48672354221343994</v>
      </c>
      <c r="Q61" s="996">
        <v>0.50835883617401123</v>
      </c>
      <c r="R61" s="996">
        <v>0.46757218241691589</v>
      </c>
      <c r="S61" s="996">
        <v>0.46611461043357849</v>
      </c>
      <c r="T61" s="996">
        <v>0.48779487609863281</v>
      </c>
      <c r="U61" s="996">
        <v>0.55851417779922485</v>
      </c>
      <c r="V61" s="996">
        <v>4.9643192440271378E-2</v>
      </c>
      <c r="W61" s="996">
        <v>0.19694988429546356</v>
      </c>
      <c r="X61" s="997">
        <v>0.2985072135925293</v>
      </c>
      <c r="Y61" s="707"/>
      <c r="Z61" s="707"/>
      <c r="AA61" s="2">
        <f>B61*'TB1'!B61+'TB1'!E61*TB2d!E61</f>
        <v>0.26754022696478924</v>
      </c>
      <c r="AB61" s="595">
        <v>-2.8777771646009601E-2</v>
      </c>
      <c r="AC61" s="595"/>
      <c r="AD61" s="2"/>
      <c r="AE61" s="2">
        <f t="shared" si="10"/>
        <v>0.29631799861079883</v>
      </c>
      <c r="AF61" s="987"/>
    </row>
    <row r="62" spans="1:32" x14ac:dyDescent="0.2">
      <c r="A62" s="16">
        <v>1965</v>
      </c>
      <c r="B62" s="294">
        <f>('TB2'!C62+'TB2'!D62+'TB2'!E62+'TB2'!F62+'TB2'!G62*W62)/'TB2'!B62</f>
        <v>0.10882251241317699</v>
      </c>
      <c r="C62" s="485">
        <f>('TB2'!K62+'TB2'!L62+'TB2'!M62+'TB2'!N62+'TB2'!O62*V62)/'TB2'!J62</f>
        <v>8.5656808564880074E-2</v>
      </c>
      <c r="D62" s="699">
        <f>('TB2'!S62+'TB2'!T62+'TB2'!U62+'TB2'!V62+'TB2'!W62*X62)/'TB2'!R62</f>
        <v>0.13977137846639306</v>
      </c>
      <c r="E62" s="294">
        <f>(TB2b!C62+TB2b!D62+TB2b!E62+TB2b!F62+TB2b!G62*P62)/TB2b!B62</f>
        <v>0.51661918972681897</v>
      </c>
      <c r="F62" s="25">
        <f>(TB2b!K62+TB2b!L62+TB2b!M62+TB2b!N62+TB2b!O62*Q62)/TB2b!J62</f>
        <v>0.60013982701784441</v>
      </c>
      <c r="G62" s="294">
        <f>(TB2b!S62+TB2b!T62+TB2b!U62+TB2b!V62+TB2b!W62*R62)/TB2b!R62</f>
        <v>0.7413837026714738</v>
      </c>
      <c r="H62" s="1358">
        <f>(H61+H63)/2</f>
        <v>0.65389808027814844</v>
      </c>
      <c r="I62" s="25">
        <f>(TB2c!C62+TB2c!D62+TB2c!E62+TB2c!F62+TB2c!G62*S62)/TB2c!B62</f>
        <v>0.79381689932591526</v>
      </c>
      <c r="J62" s="25">
        <f>(TB2c!K62+TB2c!L62+TB2c!M62+TB2c!N62+TB2c!O62*T62)/TB2c!J62</f>
        <v>0.8977108320010011</v>
      </c>
      <c r="K62" s="638">
        <f>(TB2c!S62+TB2c!T62+TB2c!U62+TB2c!V62+TB2c!W62*U62)/TB2c!R62</f>
        <v>0.9663006063417191</v>
      </c>
      <c r="L62" s="13"/>
      <c r="M62" s="984"/>
      <c r="N62" s="995">
        <v>0.30795096318480625</v>
      </c>
      <c r="O62" s="996">
        <f>(O61+O63)/2</f>
        <v>0.38174383342266083</v>
      </c>
      <c r="P62" s="996">
        <f t="shared" ref="P62" si="14">(P61+P63)/2</f>
        <v>0.47080416977405548</v>
      </c>
      <c r="Q62" s="996">
        <f t="shared" ref="Q62" si="15">(Q61+Q63)/2</f>
        <v>0.487865149974823</v>
      </c>
      <c r="R62" s="996">
        <f t="shared" ref="R62" si="16">(R61+R63)/2</f>
        <v>0.44604039192199707</v>
      </c>
      <c r="S62" s="996">
        <f t="shared" ref="S62" si="17">(S61+S63)/2</f>
        <v>0.44795942306518555</v>
      </c>
      <c r="T62" s="996">
        <f t="shared" ref="T62" si="18">(T61+T63)/2</f>
        <v>0.46413007378578186</v>
      </c>
      <c r="U62" s="996">
        <f t="shared" ref="U62" si="19">(U61+U63)/2</f>
        <v>0.46826758980751038</v>
      </c>
      <c r="V62" s="996">
        <f t="shared" ref="V62" si="20">(V61+V63)/2</f>
        <v>5.50119299441576E-2</v>
      </c>
      <c r="W62" s="996">
        <f t="shared" ref="W62" si="21">(W61+W63)/2</f>
        <v>0.20693061500787735</v>
      </c>
      <c r="X62" s="997">
        <f t="shared" ref="X62" si="22">(X61+X63)/2</f>
        <v>0.30731309950351715</v>
      </c>
      <c r="Y62" s="707"/>
      <c r="Z62" s="707"/>
      <c r="AA62" s="2">
        <f>B62*'TB1'!B62+'TB1'!E62*TB2d!E62</f>
        <v>0.25834369819828507</v>
      </c>
      <c r="AB62" s="595">
        <v>-3.0911943012457185E-2</v>
      </c>
      <c r="AC62" s="595"/>
      <c r="AD62" s="2"/>
      <c r="AE62" s="2">
        <f t="shared" si="10"/>
        <v>0.28925564121074226</v>
      </c>
      <c r="AF62" s="987"/>
    </row>
    <row r="63" spans="1:32" x14ac:dyDescent="0.2">
      <c r="A63" s="16">
        <v>1966</v>
      </c>
      <c r="B63" s="301">
        <f>('TB2'!C63+'TB2'!D63+'TB2'!E63+'TB2'!F63+'TB2'!G63*W63-(compopeincdet!$E4+compopeincdet!$F4-compopeincdet!$AK4-compopeincdet!$AL4)/2)/'TB2'!B63</f>
        <v>0.12587637064793661</v>
      </c>
      <c r="C63" s="483">
        <f>('TB2'!K63+'TB2'!L63+'TB2'!M63+'TB2'!N63+'TB2'!O63*V63-(compopeincdet!$E4+compopeincdet!$F4-compopeincdet!$U4-compopeincdet!$V4)/2)/'TB2'!J63</f>
        <v>8.5164251013254089E-2</v>
      </c>
      <c r="D63" s="700">
        <f>('TB2'!S63+'TB2'!T63+'TB2'!U63+'TB2'!V63+'TB2'!W63*X63-(compopeincdet!$U4+compopeincdet!$V4-compopeincdet!$AK4-compopeincdet!$AL4)/2)/'TB2'!R63</f>
        <v>0.14384665614811698</v>
      </c>
      <c r="E63" s="295">
        <f>(TB2b!C63+TB2b!D63+TB2b!E63+TB2b!F63+TB2b!G63*P63-(compopeincdet!$AK4+compopeincdet!$AL4)/2)/TB2b!B63</f>
        <v>0.51182642892870001</v>
      </c>
      <c r="F63" s="14">
        <f>(TB2b!K63+TB2b!L63+TB2b!M63+TB2b!N63+TB2b!O63*Q63-(compopeincdet!$BA4+compopeincdet!$BB4)/2)/TB2b!J63</f>
        <v>0.59341497970348878</v>
      </c>
      <c r="G63" s="295">
        <f>(TB2b!S63+TB2b!T63+TB2b!U63+TB2b!V63+TB2b!W63*R63-(compopeincdet!$BQ4+compopeincdet!$BR4)/2)/TB2b!R63</f>
        <v>0.73674539868615541</v>
      </c>
      <c r="H63" s="1037">
        <f>(compopeincdet!BO4+compopeincdet!BP4+(compopeincdet!BQ4+compopeincdet!BR4)/2+compopeincdet!BS4+compopeincdet!BT4+compopeincdet!BU4+compopeincdet!BV4-compopeincdet!CU4-compopeincdet!CV4-(compopeincdet!CW4+compopeincdet!CX4)/2-compopeincdet!CY4-compopeincdet!CZ4-compopeincdet!DA4-compopeincdet!DB4)/(compopeincdet!BN4-compopeincdet!CT4)</f>
        <v>0.65006097667036966</v>
      </c>
      <c r="I63" s="14">
        <f>(TB2c!C63+TB2c!D63+TB2c!E63+TB2c!F63+TB2c!G63*S63-(compopeincdet!$CG4+compopeincdet!$CH4)/2)/TB2c!B63</f>
        <v>0.7868653297798851</v>
      </c>
      <c r="J63" s="14">
        <f>(TB2c!K63+TB2c!L63+TB2c!M63+TB2c!N63+TB2c!O63*T63-(compopeincdet!$CW4+compopeincdet!$CX4)/2)/TB2c!J63</f>
        <v>0.89492067689869836</v>
      </c>
      <c r="K63" s="641">
        <f>(TB2c!S63+TB2c!T63+TB2c!U63+TB2c!V63+TB2c!W63*U63-(compopeincdet!$DM4+compopeincdet!$DN4)/2)/TB2c!R63</f>
        <v>0.96140496023981903</v>
      </c>
      <c r="L63" s="13"/>
      <c r="M63" s="984"/>
      <c r="N63" s="995">
        <v>0.29595401388253784</v>
      </c>
      <c r="O63" s="996">
        <v>0.37741893529891968</v>
      </c>
      <c r="P63" s="996">
        <v>0.45488479733467102</v>
      </c>
      <c r="Q63" s="996">
        <v>0.46737146377563477</v>
      </c>
      <c r="R63" s="996">
        <v>0.42450860142707825</v>
      </c>
      <c r="S63" s="996">
        <v>0.4298042356967926</v>
      </c>
      <c r="T63" s="996">
        <v>0.44046527147293091</v>
      </c>
      <c r="U63" s="996">
        <v>0.3780210018157959</v>
      </c>
      <c r="V63" s="996">
        <v>6.0380667448043823E-2</v>
      </c>
      <c r="W63" s="996">
        <v>0.21691134572029114</v>
      </c>
      <c r="X63" s="997">
        <v>0.316118985414505</v>
      </c>
      <c r="Y63" s="707"/>
      <c r="Z63" s="707"/>
      <c r="AA63" s="2">
        <f>B63*'TB1'!B63+'TB1'!E63*TB2d!E63</f>
        <v>0.26614294542170885</v>
      </c>
      <c r="AB63" s="595">
        <v>-3.122289181053017E-2</v>
      </c>
      <c r="AC63" s="595"/>
      <c r="AD63" s="2">
        <v>1.3915548905334418E-3</v>
      </c>
      <c r="AE63" s="2">
        <f t="shared" si="10"/>
        <v>0.29736583723223903</v>
      </c>
      <c r="AF63" s="987"/>
    </row>
    <row r="64" spans="1:32" x14ac:dyDescent="0.2">
      <c r="A64" s="16">
        <v>1967</v>
      </c>
      <c r="B64" s="301">
        <f>('TB2'!C64+'TB2'!D64+'TB2'!E64+'TB2'!F64+'TB2'!G64*W64-(compopeincdet!$E5+compopeincdet!$F5-compopeincdet!$AK5-compopeincdet!$AL5)/2)/'TB2'!B64</f>
        <v>0.12516393354484276</v>
      </c>
      <c r="C64" s="483">
        <f>('TB2'!K64+'TB2'!L64+'TB2'!M64+'TB2'!N64+'TB2'!O64*V64-(compopeincdet!$E5+compopeincdet!$F5-compopeincdet!$U5-compopeincdet!$V5)/2)/'TB2'!J64</f>
        <v>8.1493357750312662E-2</v>
      </c>
      <c r="D64" s="700">
        <f>('TB2'!S64+'TB2'!T64+'TB2'!U64+'TB2'!V64+'TB2'!W64*X64-(compopeincdet!$U5+compopeincdet!$V5-compopeincdet!$AK5-compopeincdet!$AL5)/2)/'TB2'!R64</f>
        <v>0.14612183041217727</v>
      </c>
      <c r="E64" s="295">
        <f>(TB2b!C64+TB2b!D64+TB2b!E64+TB2b!F64+TB2b!G64*P64-(compopeincdet!$AK5+compopeincdet!$AL5)/2)/TB2b!B64</f>
        <v>0.50411322942563985</v>
      </c>
      <c r="F64" s="14">
        <f>(TB2b!K64+TB2b!L64+TB2b!M64+TB2b!N64+TB2b!O64*Q64-(compopeincdet!$BA5+compopeincdet!$BB5)/2)/TB2b!J64</f>
        <v>0.58605834926434819</v>
      </c>
      <c r="G64" s="295">
        <f>(TB2b!S64+TB2b!T64+TB2b!U64+TB2b!V64+TB2b!W64*R64-(compopeincdet!$BQ5+compopeincdet!$BR5)/2)/TB2b!R64</f>
        <v>0.72727310475091722</v>
      </c>
      <c r="H64" s="1037">
        <f>(compopeincdet!BO5+compopeincdet!BP5+(compopeincdet!BQ5+compopeincdet!BR5)/2+compopeincdet!BS5+compopeincdet!BT5+compopeincdet!BU5+compopeincdet!BV5-compopeincdet!CU5-compopeincdet!CV5-(compopeincdet!CW5+compopeincdet!CX5)/2-compopeincdet!CY5-compopeincdet!CZ5-compopeincdet!DA5-compopeincdet!DB5)/(compopeincdet!BN5-compopeincdet!CT5)</f>
        <v>0.63731944756583281</v>
      </c>
      <c r="I64" s="14">
        <f>(TB2c!C64+TB2c!D64+TB2c!E64+TB2c!F64+TB2c!G64*S64-(compopeincdet!$CG5+compopeincdet!$CH5)/2)/TB2c!B64</f>
        <v>0.78064252064658901</v>
      </c>
      <c r="J64" s="14">
        <f>(TB2c!K64+TB2c!L64+TB2c!M64+TB2c!N64+TB2c!O64*T64-(compopeincdet!$CW5+compopeincdet!$CX5)/2)/TB2c!J64</f>
        <v>0.88995823255945594</v>
      </c>
      <c r="K64" s="641">
        <f>(TB2c!S64+TB2c!T64+TB2c!U64+TB2c!V64+TB2c!W64*U64-(compopeincdet!$DM5+compopeincdet!$DN5)/2)/TB2c!R64</f>
        <v>0.95570282353142222</v>
      </c>
      <c r="L64" s="13"/>
      <c r="M64" s="984"/>
      <c r="N64" s="995">
        <v>0.29395310646528577</v>
      </c>
      <c r="O64" s="996">
        <v>0.4137120246887207</v>
      </c>
      <c r="P64" s="996">
        <v>0.51795977354049683</v>
      </c>
      <c r="Q64" s="996">
        <v>0.53982514142990112</v>
      </c>
      <c r="R64" s="996">
        <v>0.53056252002716064</v>
      </c>
      <c r="S64" s="996">
        <v>0.52977406978607178</v>
      </c>
      <c r="T64" s="996">
        <v>0.520313560962677</v>
      </c>
      <c r="U64" s="996">
        <v>0.43371286988258362</v>
      </c>
      <c r="V64" s="996">
        <v>4.7558289021253586E-2</v>
      </c>
      <c r="W64" s="996">
        <v>0.20597374439239502</v>
      </c>
      <c r="X64" s="997">
        <v>0.33977025747299194</v>
      </c>
      <c r="Y64" s="707"/>
      <c r="Z64" s="707"/>
      <c r="AA64" s="2">
        <f>B64*'TB1'!B64+'TB1'!E64*TB2d!E64</f>
        <v>0.26006624022804686</v>
      </c>
      <c r="AB64" s="595">
        <v>-2.6611575176703744E-2</v>
      </c>
      <c r="AC64" s="595"/>
      <c r="AD64" s="2">
        <v>1.3315237187800366E-3</v>
      </c>
      <c r="AE64" s="2">
        <f t="shared" si="10"/>
        <v>0.28667781540475062</v>
      </c>
      <c r="AF64" s="987"/>
    </row>
    <row r="65" spans="1:32" x14ac:dyDescent="0.2">
      <c r="A65" s="16">
        <v>1968</v>
      </c>
      <c r="B65" s="301">
        <f>('TB2'!C65+'TB2'!D65+'TB2'!E65+'TB2'!F65+'TB2'!G65*W65-(compopeincdet!$E6+compopeincdet!$F6-compopeincdet!$AK6-compopeincdet!$AL6)/2)/'TB2'!B65</f>
        <v>0.12226891092887801</v>
      </c>
      <c r="C65" s="483">
        <f>('TB2'!K65+'TB2'!L65+'TB2'!M65+'TB2'!N65+'TB2'!O65*V65-(compopeincdet!$E6+compopeincdet!$F6-compopeincdet!$U6-compopeincdet!$V6)/2)/'TB2'!J65</f>
        <v>8.141149958452687E-2</v>
      </c>
      <c r="D65" s="700">
        <f>('TB2'!S65+'TB2'!T65+'TB2'!U65+'TB2'!V65+'TB2'!W65*X65-(compopeincdet!$U6+compopeincdet!$V6-compopeincdet!$AK6-compopeincdet!$AL6)/2)/'TB2'!R65</f>
        <v>0.14201087216596894</v>
      </c>
      <c r="E65" s="295">
        <f>(TB2b!C65+TB2b!D65+TB2b!E65+TB2b!F65+TB2b!G65*P65-(compopeincdet!$AK6+compopeincdet!$AL6)/2)/TB2b!B65</f>
        <v>0.49904920385956619</v>
      </c>
      <c r="F65" s="14">
        <f>(TB2b!K65+TB2b!L65+TB2b!M65+TB2b!N65+TB2b!O65*Q65-(compopeincdet!$BA6+compopeincdet!$BB6)/2)/TB2b!J65</f>
        <v>0.58196416241231996</v>
      </c>
      <c r="G65" s="295">
        <f>(TB2b!S65+TB2b!T65+TB2b!U65+TB2b!V65+TB2b!W65*R65-(compopeincdet!$BQ6+compopeincdet!$BR6)/2)/TB2b!R65</f>
        <v>0.72663067182380303</v>
      </c>
      <c r="H65" s="1037">
        <f>(compopeincdet!BO6+compopeincdet!BP6+(compopeincdet!BQ6+compopeincdet!BR6)/2+compopeincdet!BS6+compopeincdet!BT6+compopeincdet!BU6+compopeincdet!BV6-compopeincdet!CU6-compopeincdet!CV6-(compopeincdet!CW6+compopeincdet!CX6)/2-compopeincdet!CY6-compopeincdet!CZ6-compopeincdet!DA6-compopeincdet!DB6)/(compopeincdet!BN6-compopeincdet!CT6)</f>
        <v>0.63320140480364351</v>
      </c>
      <c r="I65" s="14">
        <f>(TB2c!C65+TB2c!D65+TB2c!E65+TB2c!F65+TB2c!G65*S65-(compopeincdet!$CG6+compopeincdet!$CH6)/2)/TB2c!B65</f>
        <v>0.7819836595500943</v>
      </c>
      <c r="J65" s="14">
        <f>(TB2c!K65+TB2c!L65+TB2c!M65+TB2c!N65+TB2c!O65*T65-(compopeincdet!$CW6+compopeincdet!$CX6)/2)/TB2c!J65</f>
        <v>0.89214756635035364</v>
      </c>
      <c r="K65" s="641">
        <f>(TB2c!S65+TB2c!T65+TB2c!U65+TB2c!V65+TB2c!W65*U65-(compopeincdet!$DM6+compopeincdet!$DN6)/2)/TB2c!R65</f>
        <v>0.95650669203796923</v>
      </c>
      <c r="L65" s="13"/>
      <c r="M65" s="984"/>
      <c r="N65" s="995">
        <v>0.29419156803158675</v>
      </c>
      <c r="O65" s="996">
        <v>0.41179034113883972</v>
      </c>
      <c r="P65" s="996">
        <v>0.5074194073677063</v>
      </c>
      <c r="Q65" s="996">
        <v>0.52851516008377075</v>
      </c>
      <c r="R65" s="996">
        <v>0.56017196178436279</v>
      </c>
      <c r="S65" s="996">
        <v>0.56200748682022095</v>
      </c>
      <c r="T65" s="996">
        <v>0.55872994661331177</v>
      </c>
      <c r="U65" s="996">
        <v>0.59143233299255371</v>
      </c>
      <c r="V65" s="996">
        <v>5.4573923349380493E-2</v>
      </c>
      <c r="W65" s="996">
        <v>0.20617325603961945</v>
      </c>
      <c r="X65" s="997">
        <v>0.33928337693214417</v>
      </c>
      <c r="Y65" s="707"/>
      <c r="Z65" s="707"/>
      <c r="AA65" s="2">
        <f>B65*'TB1'!B65+'TB1'!E65*TB2d!E65</f>
        <v>0.25483290818504445</v>
      </c>
      <c r="AB65" s="595">
        <v>-3.2255107302182E-2</v>
      </c>
      <c r="AC65" s="595"/>
      <c r="AD65" s="2">
        <v>1.3770450499430709E-3</v>
      </c>
      <c r="AE65" s="2">
        <f t="shared" si="10"/>
        <v>0.28708801548722646</v>
      </c>
      <c r="AF65" s="987"/>
    </row>
    <row r="66" spans="1:32" x14ac:dyDescent="0.2">
      <c r="A66" s="20">
        <v>1969</v>
      </c>
      <c r="B66" s="302">
        <f>('TB2'!C66+'TB2'!D66+'TB2'!E66+'TB2'!F66+'TB2'!G66*W66-(compopeincdet!$E7+compopeincdet!$F7-compopeincdet!$AK7-compopeincdet!$AL7)/2)/'TB2'!B66</f>
        <v>0.12245170872607662</v>
      </c>
      <c r="C66" s="487">
        <f>('TB2'!K66+'TB2'!L66+'TB2'!M66+'TB2'!N66+'TB2'!O66*V66-(compopeincdet!$E7+compopeincdet!$F7-compopeincdet!$U7-compopeincdet!$V7)/2)/'TB2'!J66</f>
        <v>8.2483021117729066E-2</v>
      </c>
      <c r="D66" s="701">
        <f>('TB2'!S66+'TB2'!T66+'TB2'!U66+'TB2'!V66+'TB2'!W66*X66-(compopeincdet!$U7+compopeincdet!$V7-compopeincdet!$AK7-compopeincdet!$AL7)/2)/'TB2'!R66</f>
        <v>0.14109438969538074</v>
      </c>
      <c r="E66" s="296">
        <f>(TB2b!C66+TB2b!D66+TB2b!E66+TB2b!F66+TB2b!G66*P66-(compopeincdet!$AK7+compopeincdet!$AL7)/2)/TB2b!B66</f>
        <v>0.47210885680611342</v>
      </c>
      <c r="F66" s="19">
        <f>(TB2b!K66+TB2b!L66+TB2b!M66+TB2b!N66+TB2b!O66*Q66-(compopeincdet!$BA7+compopeincdet!$BB7)/2)/TB2b!J66</f>
        <v>0.55331648587258375</v>
      </c>
      <c r="G66" s="296">
        <f>(TB2b!S66+TB2b!T66+TB2b!U66+TB2b!V66+TB2b!W66*R66-(compopeincdet!$BQ7+compopeincdet!$BR7)/2)/TB2b!R66</f>
        <v>0.69425988333883615</v>
      </c>
      <c r="H66" s="1361">
        <f>(compopeincdet!BO7+compopeincdet!BP7+(compopeincdet!BQ7+compopeincdet!BR7)/2+compopeincdet!BS7+compopeincdet!BT7+compopeincdet!BU7+compopeincdet!BV7-compopeincdet!CU7-compopeincdet!CV7-(compopeincdet!CW7+compopeincdet!CX7)/2-compopeincdet!CY7-compopeincdet!CZ7-compopeincdet!DA7-compopeincdet!DB7)/(compopeincdet!BN7-compopeincdet!CT7)</f>
        <v>0.61364381037245852</v>
      </c>
      <c r="I66" s="19">
        <f>(TB2c!C66+TB2c!D66+TB2c!E66+TB2c!F66+TB2c!G66*S66-(compopeincdet!$CG7+compopeincdet!$CH7)/2)/TB2c!B66</f>
        <v>0.75168922196250287</v>
      </c>
      <c r="J66" s="19">
        <f>(TB2c!K66+TB2c!L66+TB2c!M66+TB2c!N66+TB2c!O66*T66-(compopeincdet!$CW7+compopeincdet!$CX7)/2)/TB2c!J66</f>
        <v>0.8648094987328615</v>
      </c>
      <c r="K66" s="642">
        <f>(TB2c!S66+TB2c!T66+TB2c!U66+TB2c!V66+TB2c!W66*U66-(compopeincdet!$DM7+compopeincdet!$DN7)/2)/TB2c!R66</f>
        <v>0.94351984968784419</v>
      </c>
      <c r="L66" s="13"/>
      <c r="M66" s="984"/>
      <c r="N66" s="995">
        <v>0.29260791319842999</v>
      </c>
      <c r="O66" s="996">
        <v>0.40516161918640137</v>
      </c>
      <c r="P66" s="996">
        <v>0.49669325351715088</v>
      </c>
      <c r="Q66" s="996">
        <v>0.51398807764053345</v>
      </c>
      <c r="R66" s="996">
        <v>0.51064175367355347</v>
      </c>
      <c r="S66" s="996">
        <v>0.50131392478942871</v>
      </c>
      <c r="T66" s="996">
        <v>0.49673336744308472</v>
      </c>
      <c r="U66" s="996">
        <v>0.44433417916297913</v>
      </c>
      <c r="V66" s="996">
        <v>5.89577816426754E-2</v>
      </c>
      <c r="W66" s="996">
        <v>0.21570408344268799</v>
      </c>
      <c r="X66" s="997">
        <v>0.3440786600112915</v>
      </c>
      <c r="Y66" s="707"/>
      <c r="Z66" s="707"/>
      <c r="AA66" s="2">
        <f>B66*'TB1'!B66+'TB1'!E66*TB2d!E66</f>
        <v>0.24216005367824645</v>
      </c>
      <c r="AB66" s="595">
        <v>-2.7178040519747464E-2</v>
      </c>
      <c r="AC66" s="595"/>
      <c r="AD66" s="2">
        <v>1.4852680587357781E-3</v>
      </c>
      <c r="AE66" s="2">
        <f t="shared" si="10"/>
        <v>0.26933809419799393</v>
      </c>
      <c r="AF66" s="987"/>
    </row>
    <row r="67" spans="1:32" x14ac:dyDescent="0.2">
      <c r="A67" s="24">
        <v>1970</v>
      </c>
      <c r="B67" s="303">
        <f>('TB2'!C67+'TB2'!D67+'TB2'!E67+'TB2'!F67+'TB2'!G67*W67-(compopeincdet!$E8+compopeincdet!$F8-compopeincdet!$AK8-compopeincdet!$AL8)/2)/'TB2'!B67</f>
        <v>0.12068759136390775</v>
      </c>
      <c r="C67" s="489">
        <f>('TB2'!K67+'TB2'!L67+'TB2'!M67+'TB2'!N67+'TB2'!O67*V67-(compopeincdet!$E8+compopeincdet!$F8-compopeincdet!$U8-compopeincdet!$V8)/2)/'TB2'!J67</f>
        <v>7.4984221322266384E-2</v>
      </c>
      <c r="D67" s="702">
        <f>('TB2'!S67+'TB2'!T67+'TB2'!U67+'TB2'!V67+'TB2'!W67*X67-(compopeincdet!$U8+compopeincdet!$V8-compopeincdet!$AK8-compopeincdet!$AL8)/2)/'TB2'!R67</f>
        <v>0.14210174468478326</v>
      </c>
      <c r="E67" s="297">
        <f>(TB2b!C67+TB2b!D67+TB2b!E67+TB2b!F67+TB2b!G67*P67-(compopeincdet!$AK8+compopeincdet!$AL8)/2)/TB2b!B67</f>
        <v>0.46092936377306498</v>
      </c>
      <c r="F67" s="23">
        <f>(TB2b!K67+TB2b!L67+TB2b!M67+TB2b!N67+TB2b!O67*Q67-(compopeincdet!$BA8+compopeincdet!$BB8)/2)/TB2b!J67</f>
        <v>0.54102942439204016</v>
      </c>
      <c r="G67" s="297">
        <f>(TB2b!S67+TB2b!T67+TB2b!U67+TB2b!V67+TB2b!W67*R67-(compopeincdet!$BQ8+compopeincdet!$BR8)/2)/TB2b!R67</f>
        <v>0.67464718776019761</v>
      </c>
      <c r="H67" s="1362">
        <f>(compopeincdet!BO8+compopeincdet!BP8+(compopeincdet!BQ8+compopeincdet!BR8)/2+compopeincdet!BS8+compopeincdet!BT8+compopeincdet!BU8+compopeincdet!BV8-compopeincdet!CU8-compopeincdet!CV8-(compopeincdet!CW8+compopeincdet!CX8)/2-compopeincdet!CY8-compopeincdet!CZ8-compopeincdet!DA8-compopeincdet!DB8)/(compopeincdet!BN8-compopeincdet!CT8)</f>
        <v>0.58031944364946997</v>
      </c>
      <c r="I67" s="23">
        <f>(TB2c!C67+TB2c!D67+TB2c!E67+TB2c!F67+TB2c!G67*S67-(compopeincdet!$CG8+compopeincdet!$CH8)/2)/TB2c!B67</f>
        <v>0.73251325062129902</v>
      </c>
      <c r="J67" s="23">
        <f>(TB2c!K67+TB2c!L67+TB2c!M67+TB2c!N67+TB2c!O67*T67-(compopeincdet!$CW8+compopeincdet!$CX8)/2)/TB2c!J67</f>
        <v>0.84975558336780621</v>
      </c>
      <c r="K67" s="643">
        <f>(TB2c!S67+TB2c!T67+TB2c!U67+TB2c!V67+TB2c!W67*U67-(compopeincdet!$DM8+compopeincdet!$DN8)/2)/TB2c!R67</f>
        <v>0.94237527659203502</v>
      </c>
      <c r="L67" s="13"/>
      <c r="M67" s="984"/>
      <c r="N67" s="995">
        <v>0.30195273927870442</v>
      </c>
      <c r="O67" s="996">
        <v>0.42702946066856384</v>
      </c>
      <c r="P67" s="996">
        <v>0.52053362131118774</v>
      </c>
      <c r="Q67" s="996">
        <v>0.54460257291793823</v>
      </c>
      <c r="R67" s="996">
        <v>0.55840271711349487</v>
      </c>
      <c r="S67" s="996">
        <v>0.56513983011245728</v>
      </c>
      <c r="T67" s="996">
        <v>0.56522512435913086</v>
      </c>
      <c r="U67" s="996">
        <v>0.59735757112503052</v>
      </c>
      <c r="V67" s="996">
        <v>5.4030433297157288E-2</v>
      </c>
      <c r="W67" s="996">
        <v>0.21900206804275513</v>
      </c>
      <c r="X67" s="997">
        <v>0.36236584186553955</v>
      </c>
      <c r="Y67" s="707"/>
      <c r="Z67" s="707"/>
      <c r="AA67" s="2">
        <f>B67*'TB1'!B67+'TB1'!E67*TB2d!E67</f>
        <v>0.23588655809282441</v>
      </c>
      <c r="AB67" s="595">
        <v>-1.7567395825224798E-2</v>
      </c>
      <c r="AC67" s="595"/>
      <c r="AD67" s="2">
        <v>1.5133219164912837E-3</v>
      </c>
      <c r="AE67" s="2">
        <f t="shared" si="10"/>
        <v>0.2534539539180492</v>
      </c>
      <c r="AF67" s="987"/>
    </row>
    <row r="68" spans="1:32" x14ac:dyDescent="0.2">
      <c r="A68" s="16">
        <v>1971</v>
      </c>
      <c r="B68" s="301">
        <f>('TB2'!C68+'TB2'!D68+'TB2'!E68+'TB2'!F68+'TB2'!G68*W68-(compopeincdet!$E9+compopeincdet!$F9-compopeincdet!$AK9-compopeincdet!$AL9)/2)/'TB2'!B68</f>
        <v>0.12288345655722624</v>
      </c>
      <c r="C68" s="483">
        <f>('TB2'!K68+'TB2'!L68+'TB2'!M68+'TB2'!N68+'TB2'!O68*V68-(compopeincdet!$E9+compopeincdet!$F9-compopeincdet!$U9-compopeincdet!$V9)/2)/'TB2'!J68</f>
        <v>7.1819872055959702E-2</v>
      </c>
      <c r="D68" s="700">
        <f>('TB2'!S68+'TB2'!T68+'TB2'!U68+'TB2'!V68+'TB2'!W68*X68-(compopeincdet!$U9+compopeincdet!$V9-compopeincdet!$AK9-compopeincdet!$AL9)/2)/'TB2'!R68</f>
        <v>0.14610786255339334</v>
      </c>
      <c r="E68" s="295">
        <f>(TB2b!C68+TB2b!D68+TB2b!E68+TB2b!F68+TB2b!G68*P68-(compopeincdet!$AK9+compopeincdet!$AL9)/2)/TB2b!B68</f>
        <v>0.46453130389896197</v>
      </c>
      <c r="F68" s="14">
        <f>(TB2b!K68+TB2b!L68+TB2b!M68+TB2b!N68+TB2b!O68*Q68-(compopeincdet!$BA9+compopeincdet!$BB9)/2)/TB2b!J68</f>
        <v>0.54189695597371257</v>
      </c>
      <c r="G68" s="295">
        <f>(TB2b!S68+TB2b!T68+TB2b!U68+TB2b!V68+TB2b!W68*R68-(compopeincdet!$BQ9+compopeincdet!$BR9)/2)/TB2b!R68</f>
        <v>0.67338985737009316</v>
      </c>
      <c r="H68" s="1037">
        <f>(compopeincdet!BO9+compopeincdet!BP9+(compopeincdet!BQ9+compopeincdet!BR9)/2+compopeincdet!BS9+compopeincdet!BT9+compopeincdet!BU9+compopeincdet!BV9-compopeincdet!CU9-compopeincdet!CV9-(compopeincdet!CW9+compopeincdet!CX9)/2-compopeincdet!CY9-compopeincdet!CZ9-compopeincdet!DA9-compopeincdet!DB9)/(compopeincdet!BN9-compopeincdet!CT9)</f>
        <v>0.58881638344670384</v>
      </c>
      <c r="I68" s="14">
        <f>(TB2c!C68+TB2c!D68+TB2c!E68+TB2c!F68+TB2c!G68*S68-(compopeincdet!$CG9+compopeincdet!$CH9)/2)/TB2c!B68</f>
        <v>0.72836628436045714</v>
      </c>
      <c r="J68" s="14">
        <f>(TB2c!K68+TB2c!L68+TB2c!M68+TB2c!N68+TB2c!O68*T68-(compopeincdet!$CW9+compopeincdet!$CX9)/2)/TB2c!J68</f>
        <v>0.84493951956679647</v>
      </c>
      <c r="K68" s="641">
        <f>(TB2c!S68+TB2c!T68+TB2c!U68+TB2c!V68+TB2c!W68*U68-(compopeincdet!$DM9+compopeincdet!$DN9)/2)/TB2c!R68</f>
        <v>0.93922061100614884</v>
      </c>
      <c r="L68" s="13"/>
      <c r="M68" s="984"/>
      <c r="N68" s="995">
        <v>0.31133682603415946</v>
      </c>
      <c r="O68" s="996">
        <v>0.44361913204193115</v>
      </c>
      <c r="P68" s="996">
        <v>0.55037045478820801</v>
      </c>
      <c r="Q68" s="996">
        <v>0.57515382766723633</v>
      </c>
      <c r="R68" s="996">
        <v>0.59428125619888306</v>
      </c>
      <c r="S68" s="996">
        <v>0.60805201530456543</v>
      </c>
      <c r="T68" s="996">
        <v>0.64380830526351929</v>
      </c>
      <c r="U68" s="996">
        <v>0.78408849239349365</v>
      </c>
      <c r="V68" s="996">
        <v>4.7466278076171875E-2</v>
      </c>
      <c r="W68" s="996">
        <v>0.22174441814422607</v>
      </c>
      <c r="X68" s="997">
        <v>0.37127229571342468</v>
      </c>
      <c r="Y68" s="707"/>
      <c r="Z68" s="707"/>
      <c r="AA68" s="2">
        <f>B68*'TB1'!B68+'TB1'!E68*TB2d!E68</f>
        <v>0.23944351676873482</v>
      </c>
      <c r="AB68" s="595">
        <v>-1.8619856014756558E-2</v>
      </c>
      <c r="AC68" s="595"/>
      <c r="AD68" s="2">
        <v>1.7608212905834142E-3</v>
      </c>
      <c r="AE68" s="2">
        <f t="shared" si="10"/>
        <v>0.2580633727834914</v>
      </c>
      <c r="AF68" s="987"/>
    </row>
    <row r="69" spans="1:32" x14ac:dyDescent="0.2">
      <c r="A69" s="16">
        <v>1972</v>
      </c>
      <c r="B69" s="301">
        <f>('TB2'!C69+'TB2'!D69+'TB2'!E69+'TB2'!F69+'TB2'!G69*W69-(compopeincdet!$E10+compopeincdet!$F10-compopeincdet!$AK10-compopeincdet!$AL10)/2)/'TB2'!B69</f>
        <v>0.12141785579067028</v>
      </c>
      <c r="C69" s="483">
        <f>('TB2'!K69+'TB2'!L69+'TB2'!M69+'TB2'!N69+'TB2'!O69*V69-(compopeincdet!$E10+compopeincdet!$F10-compopeincdet!$U10-compopeincdet!$V10)/2)/'TB2'!J69</f>
        <v>6.9123263769189772E-2</v>
      </c>
      <c r="D69" s="700">
        <f>('TB2'!S69+'TB2'!T69+'TB2'!U69+'TB2'!V69+'TB2'!W69*X69-(compopeincdet!$U10+compopeincdet!$V10-compopeincdet!$AK10-compopeincdet!$AL10)/2)/'TB2'!R69</f>
        <v>0.14485013493664431</v>
      </c>
      <c r="E69" s="295">
        <f>(TB2b!C69+TB2b!D69+TB2b!E69+TB2b!F69+TB2b!G69*P69-(compopeincdet!$AK10+compopeincdet!$AL10)/2)/TB2b!B69</f>
        <v>0.46669158093088242</v>
      </c>
      <c r="F69" s="14">
        <f>(TB2b!K69+TB2b!L69+TB2b!M69+TB2b!N69+TB2b!O69*Q69-(compopeincdet!$BA10+compopeincdet!$BB10)/2)/TB2b!J69</f>
        <v>0.54472239542707268</v>
      </c>
      <c r="G69" s="295">
        <f>(TB2b!S69+TB2b!T69+TB2b!U69+TB2b!V69+TB2b!W69*R69-(compopeincdet!$BQ10+compopeincdet!$BR10)/2)/TB2b!R69</f>
        <v>0.66965917919627505</v>
      </c>
      <c r="H69" s="1037">
        <f>(compopeincdet!BO10+compopeincdet!BP10+(compopeincdet!BQ10+compopeincdet!BR10)/2+compopeincdet!BS10+compopeincdet!BT10+compopeincdet!BU10+compopeincdet!BV10-compopeincdet!CU10-compopeincdet!CV10-(compopeincdet!CW10+compopeincdet!CX10)/2-compopeincdet!CY10-compopeincdet!CZ10-compopeincdet!DA10-compopeincdet!DB10)/(compopeincdet!BN10-compopeincdet!CT10)</f>
        <v>0.59429748564043661</v>
      </c>
      <c r="I69" s="14">
        <f>(TB2c!C69+TB2c!D69+TB2c!E69+TB2c!F69+TB2c!G69*S69-(compopeincdet!$CG10+compopeincdet!$CH10)/2)/TB2c!B69</f>
        <v>0.72278546818571554</v>
      </c>
      <c r="J69" s="14">
        <f>(TB2c!K69+TB2c!L69+TB2c!M69+TB2c!N69+TB2c!O69*T69-(compopeincdet!$CW10+compopeincdet!$CX10)/2)/TB2c!J69</f>
        <v>0.83442403211702365</v>
      </c>
      <c r="K69" s="641">
        <f>(TB2c!S69+TB2c!T69+TB2c!U69+TB2c!V69+TB2c!W69*U69-(compopeincdet!$DM10+compopeincdet!$DN10)/2)/TB2c!R69</f>
        <v>0.92387868357555203</v>
      </c>
      <c r="L69" s="13"/>
      <c r="M69" s="984"/>
      <c r="N69" s="995">
        <v>0.3113736267308303</v>
      </c>
      <c r="O69" s="996">
        <v>0.43601533770561218</v>
      </c>
      <c r="P69" s="996">
        <v>0.53736376762390137</v>
      </c>
      <c r="Q69" s="996">
        <v>0.5592387318611145</v>
      </c>
      <c r="R69" s="996">
        <v>0.55446904897689819</v>
      </c>
      <c r="S69" s="996">
        <v>0.56245791912078857</v>
      </c>
      <c r="T69" s="996">
        <v>0.57188296318054199</v>
      </c>
      <c r="U69" s="996">
        <v>0.62116819620132446</v>
      </c>
      <c r="V69" s="996">
        <v>5.097825825214386E-2</v>
      </c>
      <c r="W69" s="996">
        <v>0.2207152247428894</v>
      </c>
      <c r="X69" s="997">
        <v>0.3633112907409668</v>
      </c>
      <c r="Y69" s="707"/>
      <c r="Z69" s="707"/>
      <c r="AA69" s="2">
        <f>B69*'TB1'!B69+'TB1'!E69*TB2d!E69</f>
        <v>0.2401692981217001</v>
      </c>
      <c r="AB69" s="595">
        <v>-2.034710704512642E-2</v>
      </c>
      <c r="AC69" s="595"/>
      <c r="AD69" s="2">
        <v>1.838778994471657E-3</v>
      </c>
      <c r="AE69" s="2">
        <f t="shared" si="10"/>
        <v>0.2605164051668265</v>
      </c>
      <c r="AF69" s="987"/>
    </row>
    <row r="70" spans="1:32" x14ac:dyDescent="0.2">
      <c r="A70" s="16">
        <v>1973</v>
      </c>
      <c r="B70" s="301">
        <f>('TB2'!C70+'TB2'!D70+'TB2'!E70+'TB2'!F70+'TB2'!G70*W70-(compopeincdet!$E11+compopeincdet!$F11-compopeincdet!$AK11-compopeincdet!$AL11)/2)/'TB2'!B70</f>
        <v>0.12349314945751425</v>
      </c>
      <c r="C70" s="483">
        <f>('TB2'!K70+'TB2'!L70+'TB2'!M70+'TB2'!N70+'TB2'!O70*V70-(compopeincdet!$E11+compopeincdet!$F11-compopeincdet!$U11-compopeincdet!$V11)/2)/'TB2'!J70</f>
        <v>6.5919126475926806E-2</v>
      </c>
      <c r="D70" s="700">
        <f>('TB2'!S70+'TB2'!T70+'TB2'!U70+'TB2'!V70+'TB2'!W70*X70-(compopeincdet!$U11+compopeincdet!$V11-compopeincdet!$AK11-compopeincdet!$AL11)/2)/'TB2'!R70</f>
        <v>0.14985561565998157</v>
      </c>
      <c r="E70" s="295">
        <f>(TB2b!C70+TB2b!D70+TB2b!E70+TB2b!F70+TB2b!G70*P70-(compopeincdet!$AK11+compopeincdet!$AL11)/2)/TB2b!B70</f>
        <v>0.46105257911240949</v>
      </c>
      <c r="F70" s="14">
        <f>(TB2b!K70+TB2b!L70+TB2b!M70+TB2b!N70+TB2b!O70*Q70-(compopeincdet!$BA11+compopeincdet!$BB11)/2)/TB2b!J70</f>
        <v>0.53443534326805997</v>
      </c>
      <c r="G70" s="295">
        <f>(TB2b!S70+TB2b!T70+TB2b!U70+TB2b!V70+TB2b!W70*R70-(compopeincdet!$BQ11+compopeincdet!$BR11)/2)/TB2b!R70</f>
        <v>0.65436588258222117</v>
      </c>
      <c r="H70" s="1037">
        <f>(compopeincdet!BO11+compopeincdet!BP11+(compopeincdet!BQ11+compopeincdet!BR11)/2+compopeincdet!BS11+compopeincdet!BT11+compopeincdet!BU11+compopeincdet!BV11-compopeincdet!CU11-compopeincdet!CV11-(compopeincdet!CW11+compopeincdet!CX11)/2-compopeincdet!CY11-compopeincdet!CZ11-compopeincdet!DA11-compopeincdet!DB11)/(compopeincdet!BN11-compopeincdet!CT11)</f>
        <v>0.589600132842796</v>
      </c>
      <c r="I70" s="14">
        <f>(TB2c!C70+TB2c!D70+TB2c!E70+TB2c!F70+TB2c!G70*S70-(compopeincdet!$CG11+compopeincdet!$CH11)/2)/TB2c!B70</f>
        <v>0.7037680313446002</v>
      </c>
      <c r="J70" s="14">
        <f>(TB2c!K70+TB2c!L70+TB2c!M70+TB2c!N70+TB2c!O70*T70-(compopeincdet!$CW11+compopeincdet!$CX11)/2)/TB2c!J70</f>
        <v>0.81277746992492872</v>
      </c>
      <c r="K70" s="641">
        <f>(TB2c!S70+TB2c!T70+TB2c!U70+TB2c!V70+TB2c!W70*U70-(compopeincdet!$DM11+compopeincdet!$DN11)/2)/TB2c!R70</f>
        <v>0.90603797405793463</v>
      </c>
      <c r="L70" s="13"/>
      <c r="M70" s="984"/>
      <c r="N70" s="995">
        <v>0.32554891663944685</v>
      </c>
      <c r="O70" s="996">
        <v>0.46075186133384705</v>
      </c>
      <c r="P70" s="996">
        <v>0.54904311895370483</v>
      </c>
      <c r="Q70" s="996">
        <v>0.56611758470535278</v>
      </c>
      <c r="R70" s="996">
        <v>0.55246651172637939</v>
      </c>
      <c r="S70" s="996">
        <v>0.53957754373550415</v>
      </c>
      <c r="T70" s="996">
        <v>0.57057297229766846</v>
      </c>
      <c r="U70" s="996">
        <v>0.58448070287704468</v>
      </c>
      <c r="V70" s="996">
        <v>4.9741759896278381E-2</v>
      </c>
      <c r="W70" s="996">
        <v>0.23694562911987305</v>
      </c>
      <c r="X70" s="997">
        <v>0.39748367667198181</v>
      </c>
      <c r="Y70" s="707"/>
      <c r="Z70" s="707"/>
      <c r="AA70" s="2">
        <f>B70*'TB1'!B70+'TB1'!E70*TB2d!E70</f>
        <v>0.23927610427987023</v>
      </c>
      <c r="AB70" s="595">
        <v>-2.1932232898452138E-2</v>
      </c>
      <c r="AC70" s="595"/>
      <c r="AD70" s="2">
        <v>1.7221863881345945E-3</v>
      </c>
      <c r="AE70" s="2">
        <f t="shared" si="10"/>
        <v>0.26120833717832237</v>
      </c>
      <c r="AF70" s="987"/>
    </row>
    <row r="71" spans="1:32" x14ac:dyDescent="0.2">
      <c r="A71" s="16">
        <v>1974</v>
      </c>
      <c r="B71" s="301">
        <f>('TB2'!C71+'TB2'!D71+'TB2'!E71+'TB2'!F71+'TB2'!G71*W71-(compopeincdet!$E12+compopeincdet!$F12-compopeincdet!$AK12-compopeincdet!$AL12)/2)/'TB2'!B71</f>
        <v>0.12788461569506371</v>
      </c>
      <c r="C71" s="483">
        <f>('TB2'!K71+'TB2'!L71+'TB2'!M71+'TB2'!N71+'TB2'!O71*V71-(compopeincdet!$E12+compopeincdet!$F12-compopeincdet!$U12-compopeincdet!$V12)/2)/'TB2'!J71</f>
        <v>6.6161213586329884E-2</v>
      </c>
      <c r="D71" s="700">
        <f>('TB2'!S71+'TB2'!T71+'TB2'!U71+'TB2'!V71+'TB2'!W71*X71-(compopeincdet!$U12+compopeincdet!$V12-compopeincdet!$AK12-compopeincdet!$AL12)/2)/'TB2'!R71</f>
        <v>0.1562746192141227</v>
      </c>
      <c r="E71" s="295">
        <f>(TB2b!C71+TB2b!D71+TB2b!E71+TB2b!F71+TB2b!G71*P71-(compopeincdet!$AK12+compopeincdet!$AL12)/2)/TB2b!B71</f>
        <v>0.44859243707398716</v>
      </c>
      <c r="F71" s="14">
        <f>(TB2b!K71+TB2b!L71+TB2b!M71+TB2b!N71+TB2b!O71*Q71-(compopeincdet!$BA12+compopeincdet!$BB12)/2)/TB2b!J71</f>
        <v>0.51773623658446388</v>
      </c>
      <c r="G71" s="295">
        <f>(TB2b!S71+TB2b!T71+TB2b!U71+TB2b!V71+TB2b!W71*R71-(compopeincdet!$BQ12+compopeincdet!$BR12)/2)/TB2b!R71</f>
        <v>0.62967632416931973</v>
      </c>
      <c r="H71" s="1037">
        <f>(compopeincdet!BO12+compopeincdet!BP12+(compopeincdet!BQ12+compopeincdet!BR12)/2+compopeincdet!BS12+compopeincdet!BT12+compopeincdet!BU12+compopeincdet!BV12-compopeincdet!CU12-compopeincdet!CV12-(compopeincdet!CW12+compopeincdet!CX12)/2-compopeincdet!CY12-compopeincdet!CZ12-compopeincdet!DA12-compopeincdet!DB12)/(compopeincdet!BN12-compopeincdet!CT12)</f>
        <v>0.55280164038078505</v>
      </c>
      <c r="I71" s="14">
        <f>(TB2c!C71+TB2c!D71+TB2c!E71+TB2c!F71+TB2c!G71*S71-(compopeincdet!$CG12+compopeincdet!$CH12)/2)/TB2c!B71</f>
        <v>0.67545780999235527</v>
      </c>
      <c r="J71" s="14">
        <f>(TB2c!K71+TB2c!L71+TB2c!M71+TB2c!N71+TB2c!O71*T71-(compopeincdet!$CW12+compopeincdet!$CX12)/2)/TB2c!J71</f>
        <v>0.77973147813699339</v>
      </c>
      <c r="K71" s="641">
        <f>(TB2c!S71+TB2c!T71+TB2c!U71+TB2c!V71+TB2c!W71*U71-(compopeincdet!$DM12+compopeincdet!$DN12)/2)/TB2c!R71</f>
        <v>0.87561119008382182</v>
      </c>
      <c r="L71" s="13"/>
      <c r="M71" s="984"/>
      <c r="N71" s="995">
        <v>0.33622268448206571</v>
      </c>
      <c r="O71" s="996">
        <v>0.47003078460693359</v>
      </c>
      <c r="P71" s="996">
        <v>0.54476922750473022</v>
      </c>
      <c r="Q71" s="996">
        <v>0.55735033750534058</v>
      </c>
      <c r="R71" s="996">
        <v>0.55848920345306396</v>
      </c>
      <c r="S71" s="996">
        <v>0.56615942716598511</v>
      </c>
      <c r="T71" s="996">
        <v>0.58977138996124268</v>
      </c>
      <c r="U71" s="996">
        <v>0.61435037851333618</v>
      </c>
      <c r="V71" s="996">
        <v>6.0690648853778839E-2</v>
      </c>
      <c r="W71" s="996">
        <v>0.2527959942817688</v>
      </c>
      <c r="X71" s="997">
        <v>0.41668263077735901</v>
      </c>
      <c r="Y71" s="707"/>
      <c r="Z71" s="707"/>
      <c r="AA71" s="2">
        <f>B71*'TB1'!B71+'TB1'!E71*TB2d!E71</f>
        <v>0.23643373844130017</v>
      </c>
      <c r="AB71" s="595">
        <v>-1.6018001111754811E-2</v>
      </c>
      <c r="AC71" s="595"/>
      <c r="AD71" s="2">
        <v>2.235627273050822E-3</v>
      </c>
      <c r="AE71" s="2">
        <f t="shared" si="10"/>
        <v>0.252451739553055</v>
      </c>
      <c r="AF71" s="987"/>
    </row>
    <row r="72" spans="1:32" x14ac:dyDescent="0.2">
      <c r="A72" s="16">
        <v>1975</v>
      </c>
      <c r="B72" s="301">
        <f>('TB2'!C72+'TB2'!D72+'TB2'!E72+'TB2'!F72+'TB2'!G72*W72-(compopeincdet!$E13+compopeincdet!$F13-compopeincdet!$AK13-compopeincdet!$AL13)/2)/'TB2'!B72</f>
        <v>0.12962665124064629</v>
      </c>
      <c r="C72" s="483">
        <f>('TB2'!K72+'TB2'!L72+'TB2'!M72+'TB2'!N72+'TB2'!O72*V72-(compopeincdet!$E13+compopeincdet!$F13-compopeincdet!$U13-compopeincdet!$V13)/2)/'TB2'!J72</f>
        <v>6.4558954845663888E-2</v>
      </c>
      <c r="D72" s="700">
        <f>('TB2'!S72+'TB2'!T72+'TB2'!U72+'TB2'!V72+'TB2'!W72*X72-(compopeincdet!$U13+compopeincdet!$V13-compopeincdet!$AK13-compopeincdet!$AL13)/2)/'TB2'!R72</f>
        <v>0.15920724506468203</v>
      </c>
      <c r="E72" s="295">
        <f>(TB2b!C72+TB2b!D72+TB2b!E72+TB2b!F72+TB2b!G72*P72-(compopeincdet!$AK13+compopeincdet!$AL13)/2)/TB2b!B72</f>
        <v>0.46000403343518753</v>
      </c>
      <c r="F72" s="14">
        <f>(TB2b!K72+TB2b!L72+TB2b!M72+TB2b!N72+TB2b!O72*Q72-(compopeincdet!$BA13+compopeincdet!$BB13)/2)/TB2b!J72</f>
        <v>0.52832818734653753</v>
      </c>
      <c r="G72" s="295">
        <f>(TB2b!S72+TB2b!T72+TB2b!U72+TB2b!V72+TB2b!W72*R72-(compopeincdet!$BQ13+compopeincdet!$BR13)/2)/TB2b!R72</f>
        <v>0.63369797811191231</v>
      </c>
      <c r="H72" s="1037">
        <f>(compopeincdet!BO13+compopeincdet!BP13+(compopeincdet!BQ13+compopeincdet!BR13)/2+compopeincdet!BS13+compopeincdet!BT13+compopeincdet!BU13+compopeincdet!BV13-compopeincdet!CU13-compopeincdet!CV13-(compopeincdet!CW13+compopeincdet!CX13)/2-compopeincdet!CY13-compopeincdet!CZ13-compopeincdet!DA13-compopeincdet!DB13)/(compopeincdet!BN13-compopeincdet!CT13)</f>
        <v>0.56727944117923035</v>
      </c>
      <c r="I72" s="14">
        <f>(TB2c!C72+TB2c!D72+TB2c!E72+TB2c!F72+TB2c!G72*S72-(compopeincdet!$CG13+compopeincdet!$CH13)/2)/TB2c!B72</f>
        <v>0.67630949913299365</v>
      </c>
      <c r="J72" s="14">
        <f>(TB2c!K72+TB2c!L72+TB2c!M72+TB2c!N72+TB2c!O72*T72-(compopeincdet!$CW13+compopeincdet!$CX13)/2)/TB2c!J72</f>
        <v>0.77610763600061894</v>
      </c>
      <c r="K72" s="641">
        <f>(TB2c!S72+TB2c!T72+TB2c!U72+TB2c!V72+TB2c!W72*U72-(compopeincdet!$DM13+compopeincdet!$DN13)/2)/TB2c!R72</f>
        <v>0.87113188432888711</v>
      </c>
      <c r="L72" s="13"/>
      <c r="M72" s="984"/>
      <c r="N72" s="995">
        <v>0.35867015034577876</v>
      </c>
      <c r="O72" s="996">
        <v>0.50078684091567993</v>
      </c>
      <c r="P72" s="996">
        <v>0.59708291292190552</v>
      </c>
      <c r="Q72" s="996">
        <v>0.61368256807327271</v>
      </c>
      <c r="R72" s="996">
        <v>0.67961037158966064</v>
      </c>
      <c r="S72" s="996">
        <v>0.71784454584121704</v>
      </c>
      <c r="T72" s="996">
        <v>0.75714677572250366</v>
      </c>
      <c r="U72" s="996">
        <v>0.82385867834091187</v>
      </c>
      <c r="V72" s="996">
        <v>5.9774342924356461E-2</v>
      </c>
      <c r="W72" s="996">
        <v>0.26236805319786072</v>
      </c>
      <c r="X72" s="997">
        <v>0.43115833401679993</v>
      </c>
      <c r="Y72" s="707"/>
      <c r="Z72" s="707"/>
      <c r="AA72" s="2">
        <f>B72*'TB1'!B72+'TB1'!E72*TB2d!E72</f>
        <v>0.24166508907914916</v>
      </c>
      <c r="AB72" s="595">
        <v>-1.1486097280473402E-2</v>
      </c>
      <c r="AC72" s="595"/>
      <c r="AD72" s="2">
        <v>1.6225031080010499E-3</v>
      </c>
      <c r="AE72" s="2">
        <f t="shared" si="10"/>
        <v>0.25315118635962258</v>
      </c>
      <c r="AF72" s="987"/>
    </row>
    <row r="73" spans="1:32" x14ac:dyDescent="0.2">
      <c r="A73" s="16">
        <v>1976</v>
      </c>
      <c r="B73" s="301">
        <f>('TB2'!C73+'TB2'!D73+'TB2'!E73+'TB2'!F73+'TB2'!G73*W73-(compopeincdet!$E14+compopeincdet!$F14-compopeincdet!$AK14-compopeincdet!$AL14)/2)/'TB2'!B73</f>
        <v>0.1329580492435318</v>
      </c>
      <c r="C73" s="483">
        <f>('TB2'!K73+'TB2'!L73+'TB2'!M73+'TB2'!N73+'TB2'!O73*V73-(compopeincdet!$E14+compopeincdet!$F14-compopeincdet!$U14-compopeincdet!$V14)/2)/'TB2'!J73</f>
        <v>6.3398880971548763E-2</v>
      </c>
      <c r="D73" s="700">
        <f>('TB2'!S73+'TB2'!T73+'TB2'!U73+'TB2'!V73+'TB2'!W73*X73-(compopeincdet!$U14+compopeincdet!$V14-compopeincdet!$AK14-compopeincdet!$AL14)/2)/'TB2'!R73</f>
        <v>0.16446072112053872</v>
      </c>
      <c r="E73" s="295">
        <f>(TB2b!C73+TB2b!D73+TB2b!E73+TB2b!F73+TB2b!G73*P73-(compopeincdet!$AK14+compopeincdet!$AL14)/2)/TB2b!B73</f>
        <v>0.46743029242347744</v>
      </c>
      <c r="F73" s="14">
        <f>(TB2b!K73+TB2b!L73+TB2b!M73+TB2b!N73+TB2b!O73*Q73-(compopeincdet!$BA14+compopeincdet!$BB14)/2)/TB2b!J73</f>
        <v>0.53388139843170701</v>
      </c>
      <c r="G73" s="295">
        <f>(TB2b!S73+TB2b!T73+TB2b!U73+TB2b!V73+TB2b!W73*R73-(compopeincdet!$BQ14+compopeincdet!$BR14)/2)/TB2b!R73</f>
        <v>0.63711690784859409</v>
      </c>
      <c r="H73" s="1037">
        <f>(compopeincdet!BO14+compopeincdet!BP14+(compopeincdet!BQ14+compopeincdet!BR14)/2+compopeincdet!BS14+compopeincdet!BT14+compopeincdet!BU14+compopeincdet!BV14-compopeincdet!CU14-compopeincdet!CV14-(compopeincdet!CW14+compopeincdet!CX14)/2-compopeincdet!CY14-compopeincdet!CZ14-compopeincdet!DA14-compopeincdet!DB14)/(compopeincdet!BN14-compopeincdet!CT14)</f>
        <v>0.56988906298243103</v>
      </c>
      <c r="I73" s="14">
        <f>(TB2c!C73+TB2c!D73+TB2c!E73+TB2c!F73+TB2c!G73*S73-(compopeincdet!$CG14+compopeincdet!$CH14)/2)/TB2c!B73</f>
        <v>0.67975971315348016</v>
      </c>
      <c r="J73" s="14">
        <f>(TB2c!K73+TB2c!L73+TB2c!M73+TB2c!N73+TB2c!O73*T73-(compopeincdet!$CW14+compopeincdet!$CX14)/2)/TB2c!J73</f>
        <v>0.77962105895330414</v>
      </c>
      <c r="K73" s="641">
        <f>(TB2c!S73+TB2c!T73+TB2c!U73+TB2c!V73+TB2c!W73*U73-(compopeincdet!$DM14+compopeincdet!$DN14)/2)/TB2c!R73</f>
        <v>0.87655051187699207</v>
      </c>
      <c r="L73" s="13"/>
      <c r="M73" s="984"/>
      <c r="N73" s="995">
        <v>0.3747369337065849</v>
      </c>
      <c r="O73" s="996">
        <v>0.51641190052032471</v>
      </c>
      <c r="P73" s="996">
        <v>0.59980094432830811</v>
      </c>
      <c r="Q73" s="996">
        <v>0.61514359712600708</v>
      </c>
      <c r="R73" s="996">
        <v>0.67378777265548706</v>
      </c>
      <c r="S73" s="996">
        <v>0.71823352575302124</v>
      </c>
      <c r="T73" s="996">
        <v>0.8210563063621521</v>
      </c>
      <c r="U73" s="996">
        <v>1.3512735366821289</v>
      </c>
      <c r="V73" s="996">
        <v>6.6171176731586456E-2</v>
      </c>
      <c r="W73" s="996">
        <v>0.2837262749671936</v>
      </c>
      <c r="X73" s="997">
        <v>0.45703777670860291</v>
      </c>
      <c r="Y73" s="707"/>
      <c r="Z73" s="707"/>
      <c r="AA73" s="2">
        <f>B73*'TB1'!B73+'TB1'!E73*TB2d!E73</f>
        <v>0.24664535552995465</v>
      </c>
      <c r="AB73" s="595">
        <v>-2.1763799735182891E-2</v>
      </c>
      <c r="AC73" s="595"/>
      <c r="AD73" s="2">
        <v>1.3010787947806968E-3</v>
      </c>
      <c r="AE73" s="2">
        <f t="shared" si="10"/>
        <v>0.26840915526513753</v>
      </c>
      <c r="AF73" s="987"/>
    </row>
    <row r="74" spans="1:32" x14ac:dyDescent="0.2">
      <c r="A74" s="16">
        <v>1977</v>
      </c>
      <c r="B74" s="301">
        <f>('TB2'!C74+'TB2'!D74+'TB2'!E74+'TB2'!F74+'TB2'!G74*W74-(compopeincdet!$E15+compopeincdet!$F15-compopeincdet!$AK15-compopeincdet!$AL15)/2)/'TB2'!B74</f>
        <v>0.13369563013417118</v>
      </c>
      <c r="C74" s="483">
        <f>('TB2'!K74+'TB2'!L74+'TB2'!M74+'TB2'!N74+'TB2'!O74*V74-(compopeincdet!$E15+compopeincdet!$F15-compopeincdet!$U15-compopeincdet!$V15)/2)/'TB2'!J74</f>
        <v>6.1286766861008923E-2</v>
      </c>
      <c r="D74" s="700">
        <f>('TB2'!S74+'TB2'!T74+'TB2'!U74+'TB2'!V74+'TB2'!W74*X74-(compopeincdet!$U15+compopeincdet!$V15-compopeincdet!$AK15-compopeincdet!$AL15)/2)/'TB2'!R74</f>
        <v>0.16626461118465327</v>
      </c>
      <c r="E74" s="295">
        <f>(TB2b!C74+TB2b!D74+TB2b!E74+TB2b!F74+TB2b!G74*P74-(compopeincdet!$AK15+compopeincdet!$AL15)/2)/TB2b!B74</f>
        <v>0.47056535629153573</v>
      </c>
      <c r="F74" s="14">
        <f>(TB2b!K74+TB2b!L74+TB2b!M74+TB2b!N74+TB2b!O74*Q74-(compopeincdet!$BA15+compopeincdet!$BB15)/2)/TB2b!J74</f>
        <v>0.53567647791852924</v>
      </c>
      <c r="G74" s="295">
        <f>(TB2b!S74+TB2b!T74+TB2b!U74+TB2b!V74+TB2b!W74*R74-(compopeincdet!$BQ15+compopeincdet!$BR15)/2)/TB2b!R74</f>
        <v>0.63616028242080735</v>
      </c>
      <c r="H74" s="1037">
        <f>(compopeincdet!BO15+compopeincdet!BP15+(compopeincdet!BQ15+compopeincdet!BR15)/2+compopeincdet!BS15+compopeincdet!BT15+compopeincdet!BU15+compopeincdet!BV15-compopeincdet!CU15-compopeincdet!CV15-(compopeincdet!CW15+compopeincdet!CX15)/2-compopeincdet!CY15-compopeincdet!CZ15-compopeincdet!DA15-compopeincdet!DB15)/(compopeincdet!BN15-compopeincdet!CT15)</f>
        <v>0.57893917200197731</v>
      </c>
      <c r="I74" s="14">
        <f>(TB2c!C74+TB2c!D74+TB2c!E74+TB2c!F74+TB2c!G74*S74-(compopeincdet!$CG15+compopeincdet!$CH15)/2)/TB2c!B74</f>
        <v>0.67850175801866586</v>
      </c>
      <c r="J74" s="14">
        <f>(TB2c!K74+TB2c!L74+TB2c!M74+TB2c!N74+TB2c!O74*T74-(compopeincdet!$CW15+compopeincdet!$CX15)/2)/TB2c!J74</f>
        <v>0.77938885210199804</v>
      </c>
      <c r="K74" s="641">
        <f>(TB2c!S74+TB2c!T74+TB2c!U74+TB2c!V74+TB2c!W74*U74-(compopeincdet!$DM15+compopeincdet!$DN15)/2)/TB2c!R74</f>
        <v>0.87359425855438144</v>
      </c>
      <c r="L74" s="13"/>
      <c r="M74" s="984"/>
      <c r="N74" s="995">
        <v>0.3870711137470384</v>
      </c>
      <c r="O74" s="996">
        <v>0.52121365070343018</v>
      </c>
      <c r="P74" s="996">
        <v>0.58837831020355225</v>
      </c>
      <c r="Q74" s="996">
        <v>0.59981459379196167</v>
      </c>
      <c r="R74" s="996">
        <v>0.64349222183227539</v>
      </c>
      <c r="S74" s="996">
        <v>0.67151588201522827</v>
      </c>
      <c r="T74" s="996">
        <v>0.73547881841659546</v>
      </c>
      <c r="U74" s="996">
        <v>1.0466510057449341</v>
      </c>
      <c r="V74" s="996">
        <v>7.3743917047977448E-2</v>
      </c>
      <c r="W74" s="996">
        <v>0.30124011635780334</v>
      </c>
      <c r="X74" s="997">
        <v>0.47207435965538025</v>
      </c>
      <c r="Y74" s="707"/>
      <c r="Z74" s="707"/>
      <c r="AA74" s="2">
        <f>B74*'TB1'!B74+'TB1'!E74*TB2d!E74</f>
        <v>0.24872392525699208</v>
      </c>
      <c r="AB74" s="595">
        <v>-2.1493556509636625E-2</v>
      </c>
      <c r="AC74" s="595"/>
      <c r="AD74" s="2">
        <v>1.2096573528428411E-3</v>
      </c>
      <c r="AE74" s="2">
        <f t="shared" si="10"/>
        <v>0.27021748176662869</v>
      </c>
      <c r="AF74" s="987"/>
    </row>
    <row r="75" spans="1:32" x14ac:dyDescent="0.2">
      <c r="A75" s="16">
        <v>1978</v>
      </c>
      <c r="B75" s="301">
        <f>('TB2'!C75+'TB2'!D75+'TB2'!E75+'TB2'!F75+'TB2'!G75*W75-(compopeincdet!$E16+compopeincdet!$F16-compopeincdet!$AK16-compopeincdet!$AL16)/2)/'TB2'!B75</f>
        <v>0.13543543481665379</v>
      </c>
      <c r="C75" s="483">
        <f>('TB2'!K75+'TB2'!L75+'TB2'!M75+'TB2'!N75+'TB2'!O75*V75-(compopeincdet!$E16+compopeincdet!$F16-compopeincdet!$U16-compopeincdet!$V16)/2)/'TB2'!J75</f>
        <v>5.9588698609234145E-2</v>
      </c>
      <c r="D75" s="700">
        <f>('TB2'!S75+'TB2'!T75+'TB2'!U75+'TB2'!V75+'TB2'!W75*X75-(compopeincdet!$U16+compopeincdet!$V16-compopeincdet!$AK16-compopeincdet!$AL16)/2)/'TB2'!R75</f>
        <v>0.16888265528257559</v>
      </c>
      <c r="E75" s="295">
        <f>(TB2b!C75+TB2b!D75+TB2b!E75+TB2b!F75+TB2b!G75*P75-(compopeincdet!$AK16+compopeincdet!$AL16)/2)/TB2b!B75</f>
        <v>0.46662390274542809</v>
      </c>
      <c r="F75" s="14">
        <f>(TB2b!K75+TB2b!L75+TB2b!M75+TB2b!N75+TB2b!O75*Q75-(compopeincdet!$BA16+compopeincdet!$BB16)/2)/TB2b!J75</f>
        <v>0.52840239761105712</v>
      </c>
      <c r="G75" s="295">
        <f>(TB2b!S75+TB2b!T75+TB2b!U75+TB2b!V75+TB2b!W75*R75-(compopeincdet!$BQ16+compopeincdet!$BR16)/2)/TB2b!R75</f>
        <v>0.62583431888074803</v>
      </c>
      <c r="H75" s="1037">
        <f>(compopeincdet!BO16+compopeincdet!BP16+(compopeincdet!BQ16+compopeincdet!BR16)/2+compopeincdet!BS16+compopeincdet!BT16+compopeincdet!BU16+compopeincdet!BV16-compopeincdet!CU16-compopeincdet!CV16-(compopeincdet!CW16+compopeincdet!CX16)/2-compopeincdet!CY16-compopeincdet!CZ16-compopeincdet!DA16-compopeincdet!DB16)/(compopeincdet!BN16-compopeincdet!CT16)</f>
        <v>0.55088545585786974</v>
      </c>
      <c r="I75" s="14">
        <f>(TB2c!C75+TB2c!D75+TB2c!E75+TB2c!F75+TB2c!G75*S75-(compopeincdet!$CG16+compopeincdet!$CH16)/2)/TB2c!B75</f>
        <v>0.66981927118881035</v>
      </c>
      <c r="J75" s="14">
        <f>(TB2c!K75+TB2c!L75+TB2c!M75+TB2c!N75+TB2c!O75*T75-(compopeincdet!$CW16+compopeincdet!$CX16)/2)/TB2c!J75</f>
        <v>0.77022332322892306</v>
      </c>
      <c r="K75" s="641">
        <f>(TB2c!S75+TB2c!T75+TB2c!U75+TB2c!V75+TB2c!W75*U75-(compopeincdet!$DM16+compopeincdet!$DN16)/2)/TB2c!R75</f>
        <v>0.86239894009625639</v>
      </c>
      <c r="L75" s="13"/>
      <c r="M75" s="984"/>
      <c r="N75" s="995">
        <v>0.41028978787121873</v>
      </c>
      <c r="O75" s="996">
        <v>0.5390809178352356</v>
      </c>
      <c r="P75" s="996">
        <v>0.60344558954238892</v>
      </c>
      <c r="Q75" s="996">
        <v>0.61314582824707031</v>
      </c>
      <c r="R75" s="996">
        <v>0.6340067982673645</v>
      </c>
      <c r="S75" s="996">
        <v>0.63988703489303589</v>
      </c>
      <c r="T75" s="996">
        <v>0.66690903902053833</v>
      </c>
      <c r="U75" s="996">
        <v>0.72125506401062012</v>
      </c>
      <c r="V75" s="996">
        <v>8.2102581858634949E-2</v>
      </c>
      <c r="W75" s="996">
        <v>0.32431232929229736</v>
      </c>
      <c r="X75" s="997">
        <v>0.49168920516967773</v>
      </c>
      <c r="Y75" s="707"/>
      <c r="Z75" s="707"/>
      <c r="AA75" s="2">
        <f>B75*'TB1'!B75+'TB1'!E75*TB2d!E75</f>
        <v>0.24843557577158532</v>
      </c>
      <c r="AB75" s="595">
        <v>-2.1022822333493802E-2</v>
      </c>
      <c r="AC75" s="595"/>
      <c r="AD75" s="2">
        <v>1.3063188618193111E-3</v>
      </c>
      <c r="AE75" s="2">
        <f t="shared" ref="AE75:AE116" si="23">AA75-AB75</f>
        <v>0.2694583981050791</v>
      </c>
      <c r="AF75" s="987"/>
    </row>
    <row r="76" spans="1:32" x14ac:dyDescent="0.2">
      <c r="A76" s="20">
        <v>1979</v>
      </c>
      <c r="B76" s="302">
        <f>('TB2'!C76+'TB2'!D76+'TB2'!E76+'TB2'!F76+'TB2'!G76*W76-(compopeincdet!$E17+compopeincdet!$F17-compopeincdet!$AK17-compopeincdet!$AL17)/2)/'TB2'!B76</f>
        <v>0.12728576905365377</v>
      </c>
      <c r="C76" s="487">
        <f>('TB2'!K76+'TB2'!L76+'TB2'!M76+'TB2'!N76+'TB2'!O76*V76-(compopeincdet!$E17+compopeincdet!$F17-compopeincdet!$U17-compopeincdet!$V17)/2)/'TB2'!J76</f>
        <v>5.3426210304264227E-2</v>
      </c>
      <c r="D76" s="701">
        <f>('TB2'!S76+'TB2'!T76+'TB2'!U76+'TB2'!V76+'TB2'!W76*X76-(compopeincdet!$U17+compopeincdet!$V17-compopeincdet!$AK17-compopeincdet!$AL17)/2)/'TB2'!R76</f>
        <v>0.16055559037786679</v>
      </c>
      <c r="E76" s="296">
        <f>(TB2b!C76+TB2b!D76+TB2b!E76+TB2b!F76+TB2b!G76*P76-(compopeincdet!$AK17+compopeincdet!$AL17)/2)/TB2b!B76</f>
        <v>0.46295661745768996</v>
      </c>
      <c r="F76" s="19">
        <f>(TB2b!K76+TB2b!L76+TB2b!M76+TB2b!N76+TB2b!O76*Q76-(compopeincdet!$BA17+compopeincdet!$BB17)/2)/TB2b!J76</f>
        <v>0.52428272108221885</v>
      </c>
      <c r="G76" s="296">
        <f>(TB2b!S76+TB2b!T76+TB2b!U76+TB2b!V76+TB2b!W76*R76-(compopeincdet!$BQ17+compopeincdet!$BR17)/2)/TB2b!R76</f>
        <v>0.62789415383807456</v>
      </c>
      <c r="H76" s="1361">
        <f>(compopeincdet!BO17+compopeincdet!BP17+(compopeincdet!BQ17+compopeincdet!BR17)/2+compopeincdet!BS17+compopeincdet!BT17+compopeincdet!BU17+compopeincdet!BV17-compopeincdet!CU17-compopeincdet!CV17-(compopeincdet!CW17+compopeincdet!CX17)/2-compopeincdet!CY17-compopeincdet!CZ17-compopeincdet!DA17-compopeincdet!DB17)/(compopeincdet!BN17-compopeincdet!CT17)</f>
        <v>0.55637528731472097</v>
      </c>
      <c r="I76" s="19">
        <f>(TB2c!C76+TB2c!D76+TB2c!E76+TB2c!F76+TB2c!G76*S76-(compopeincdet!$CG17+compopeincdet!$CH17)/2)/TB2c!B76</f>
        <v>0.67072690279250291</v>
      </c>
      <c r="J76" s="19">
        <f>(TB2c!K76+TB2c!L76+TB2c!M76+TB2c!N76+TB2c!O76*T76-(compopeincdet!$CW17+compopeincdet!$CX17)/2)/TB2c!J76</f>
        <v>0.76763848189110762</v>
      </c>
      <c r="K76" s="642">
        <f>(TB2c!S76+TB2c!T76+TB2c!U76+TB2c!V76+TB2c!W76*U76-(compopeincdet!$DM17+compopeincdet!$DN17)/2)/TB2c!R76</f>
        <v>0.85967613303610535</v>
      </c>
      <c r="L76" s="13"/>
      <c r="M76" s="984"/>
      <c r="N76" s="995">
        <v>0.40238941693617636</v>
      </c>
      <c r="O76" s="996">
        <v>0.52660989761352539</v>
      </c>
      <c r="P76" s="996">
        <v>0.59386277198791504</v>
      </c>
      <c r="Q76" s="996">
        <v>0.60441666841506958</v>
      </c>
      <c r="R76" s="996">
        <v>0.61635303497314453</v>
      </c>
      <c r="S76" s="996">
        <v>0.62027788162231445</v>
      </c>
      <c r="T76" s="996">
        <v>0.63280397653579712</v>
      </c>
      <c r="U76" s="996">
        <v>0.64394897222518921</v>
      </c>
      <c r="V76" s="996">
        <v>7.8746236860752106E-2</v>
      </c>
      <c r="W76" s="996">
        <v>0.31385672092437744</v>
      </c>
      <c r="X76" s="997">
        <v>0.47518578171730042</v>
      </c>
      <c r="Y76" s="707"/>
      <c r="Z76" s="707"/>
      <c r="AA76" s="2">
        <f>B76*'TB1'!B76+'TB1'!E76*TB2d!E76</f>
        <v>0.24243631411775191</v>
      </c>
      <c r="AB76" s="595">
        <v>-1.8186229828742254E-2</v>
      </c>
      <c r="AC76" s="595"/>
      <c r="AD76" s="2">
        <v>1.1729695828133213E-3</v>
      </c>
      <c r="AE76" s="2">
        <f t="shared" si="23"/>
        <v>0.26062254394649415</v>
      </c>
      <c r="AF76" s="987"/>
    </row>
    <row r="77" spans="1:32" x14ac:dyDescent="0.2">
      <c r="A77" s="24">
        <v>1980</v>
      </c>
      <c r="B77" s="303">
        <f>('TB2'!C77+'TB2'!D77+'TB2'!E77+'TB2'!F77+'TB2'!G77*W77-(compopeincdet!$E18+compopeincdet!$F18-compopeincdet!$AK18-compopeincdet!$AL18)/2)/'TB2'!B77</f>
        <v>0.12733636222658853</v>
      </c>
      <c r="C77" s="489">
        <f>('TB2'!K77+'TB2'!L77+'TB2'!M77+'TB2'!N77+'TB2'!O77*V77-(compopeincdet!$E18+compopeincdet!$F18-compopeincdet!$U18-compopeincdet!$V18)/2)/'TB2'!J77</f>
        <v>5.1761611365692066E-2</v>
      </c>
      <c r="D77" s="702">
        <f>('TB2'!S77+'TB2'!T77+'TB2'!U77+'TB2'!V77+'TB2'!W77*X77-(compopeincdet!$U18+compopeincdet!$V18-compopeincdet!$AK18-compopeincdet!$AL18)/2)/'TB2'!R77</f>
        <v>0.16041730122979905</v>
      </c>
      <c r="E77" s="297">
        <f>(TB2b!C77+TB2b!D77+TB2b!E77+TB2b!F77+TB2b!G77*P77-(compopeincdet!$AK18+compopeincdet!$AL18)/2)/TB2b!B77</f>
        <v>0.45156488879446383</v>
      </c>
      <c r="F77" s="23">
        <f>(TB2b!K77+TB2b!L77+TB2b!M77+TB2b!N77+TB2b!O77*Q77-(compopeincdet!$BA18+compopeincdet!$BB18)/2)/TB2b!J77</f>
        <v>0.51040344067312804</v>
      </c>
      <c r="G77" s="297">
        <f>(TB2b!S77+TB2b!T77+TB2b!U77+TB2b!V77+TB2b!W77*R77-(compopeincdet!$BQ18+compopeincdet!$BR18)/2)/TB2b!R77</f>
        <v>0.61006136488762142</v>
      </c>
      <c r="H77" s="1362">
        <f>(compopeincdet!BO18+compopeincdet!BP18+(compopeincdet!BQ18+compopeincdet!BR18)/2+compopeincdet!BS18+compopeincdet!BT18+compopeincdet!BU18+compopeincdet!BV18-compopeincdet!CU18-compopeincdet!CV18-(compopeincdet!CW18+compopeincdet!CX18)/2-compopeincdet!CY18-compopeincdet!CZ18-compopeincdet!DA18-compopeincdet!DB18)/(compopeincdet!BN18-compopeincdet!CT18)</f>
        <v>0.54793410748794558</v>
      </c>
      <c r="I77" s="23">
        <f>(TB2c!C77+TB2c!D77+TB2c!E77+TB2c!F77+TB2c!G77*S77-(compopeincdet!$CG18+compopeincdet!$CH18)/2)/TB2c!B77</f>
        <v>0.64899816118055342</v>
      </c>
      <c r="J77" s="23">
        <f>(TB2c!K77+TB2c!L77+TB2c!M77+TB2c!N77+TB2c!O77*T77-(compopeincdet!$CW18+compopeincdet!$CX18)/2)/TB2c!J77</f>
        <v>0.73665115563357619</v>
      </c>
      <c r="K77" s="643">
        <f>(TB2c!S77+TB2c!T77+TB2c!U77+TB2c!V77+TB2c!W77*U77-(compopeincdet!$DM18+compopeincdet!$DN18)/2)/TB2c!R77</f>
        <v>0.82614146631661678</v>
      </c>
      <c r="L77" s="13"/>
      <c r="M77" s="984"/>
      <c r="N77" s="995">
        <v>0.38731648494939391</v>
      </c>
      <c r="O77" s="996">
        <v>0.51171106100082397</v>
      </c>
      <c r="P77" s="996">
        <v>0.58182859420776367</v>
      </c>
      <c r="Q77" s="996">
        <v>0.59580916166305542</v>
      </c>
      <c r="R77" s="996">
        <v>0.62584614753723145</v>
      </c>
      <c r="S77" s="996">
        <v>0.64571607112884521</v>
      </c>
      <c r="T77" s="996">
        <v>0.69146597385406494</v>
      </c>
      <c r="U77" s="996">
        <v>0.73792099952697754</v>
      </c>
      <c r="V77" s="996">
        <v>7.3551446199417114E-2</v>
      </c>
      <c r="W77" s="996">
        <v>0.30147469043731689</v>
      </c>
      <c r="X77" s="997">
        <v>0.45958063006401062</v>
      </c>
      <c r="Y77" s="707"/>
      <c r="Z77" s="707"/>
      <c r="AA77" s="2">
        <f>B77*'TB1'!B77+'TB1'!E77*TB2d!E77</f>
        <v>0.23708638276674879</v>
      </c>
      <c r="AB77" s="595">
        <v>-1.1867979526016962E-2</v>
      </c>
      <c r="AC77" s="595"/>
      <c r="AD77" s="2">
        <v>3.1771232823912809E-4</v>
      </c>
      <c r="AE77" s="2">
        <f t="shared" si="23"/>
        <v>0.24895436229276574</v>
      </c>
      <c r="AF77" s="987"/>
    </row>
    <row r="78" spans="1:32" x14ac:dyDescent="0.2">
      <c r="A78" s="16">
        <v>1981</v>
      </c>
      <c r="B78" s="301">
        <f>('TB2'!C78+'TB2'!D78+'TB2'!E78+'TB2'!F78+'TB2'!G78*W78-(compopeincdet!$E19+compopeincdet!$F19-compopeincdet!$AK19-compopeincdet!$AL19)/2)/'TB2'!B78</f>
        <v>0.13401840001906598</v>
      </c>
      <c r="C78" s="483">
        <f>('TB2'!K78+'TB2'!L78+'TB2'!M78+'TB2'!N78+'TB2'!O78*V78-(compopeincdet!$E19+compopeincdet!$F19-compopeincdet!$U19-compopeincdet!$V19)/2)/'TB2'!J78</f>
        <v>5.5692603009837596E-2</v>
      </c>
      <c r="D78" s="700">
        <f>('TB2'!S78+'TB2'!T78+'TB2'!U78+'TB2'!V78+'TB2'!W78*X78-(compopeincdet!$U19+compopeincdet!$V19-compopeincdet!$AK19-compopeincdet!$AL19)/2)/'TB2'!R78</f>
        <v>0.16771960618289372</v>
      </c>
      <c r="E78" s="295">
        <f>(TB2b!C78+TB2b!D78+TB2b!E78+TB2b!F78+TB2b!G78*P78-(compopeincdet!$AK19+compopeincdet!$AL19)/2)/TB2b!B78</f>
        <v>0.46978668917998734</v>
      </c>
      <c r="F78" s="14">
        <f>(TB2b!K78+TB2b!L78+TB2b!M78+TB2b!N78+TB2b!O78*Q78-(compopeincdet!$BA19+compopeincdet!$BB19)/2)/TB2b!J78</f>
        <v>0.5316308935052223</v>
      </c>
      <c r="G78" s="295">
        <f>(TB2b!S78+TB2b!T78+TB2b!U78+TB2b!V78+TB2b!W78*R78-(compopeincdet!$BQ19+compopeincdet!$BR19)/2)/TB2b!R78</f>
        <v>0.62873559897017239</v>
      </c>
      <c r="H78" s="1037">
        <f>(compopeincdet!BO19+compopeincdet!BP19+(compopeincdet!BQ19+compopeincdet!BR19)/2+compopeincdet!BS19+compopeincdet!BT19+compopeincdet!BU19+compopeincdet!BV19-compopeincdet!CU19-compopeincdet!CV19-(compopeincdet!CW19+compopeincdet!CX19)/2-compopeincdet!CY19-compopeincdet!CZ19-compopeincdet!DA19-compopeincdet!DB19)/(compopeincdet!BN19-compopeincdet!CT19)</f>
        <v>0.56579509401919736</v>
      </c>
      <c r="I78" s="14">
        <f>(TB2c!C78+TB2c!D78+TB2c!E78+TB2c!F78+TB2c!G78*S78-(compopeincdet!$CG19+compopeincdet!$CH19)/2)/TB2c!B78</f>
        <v>0.6652737316921532</v>
      </c>
      <c r="J78" s="14">
        <f>(TB2c!K78+TB2c!L78+TB2c!M78+TB2c!N78+TB2c!O78*T78-(compopeincdet!$CW19+compopeincdet!$CX19)/2)/TB2c!J78</f>
        <v>0.75416998114956768</v>
      </c>
      <c r="K78" s="641">
        <f>(TB2c!S78+TB2c!T78+TB2c!U78+TB2c!V78+TB2c!W78*U78-(compopeincdet!$DM19+compopeincdet!$DN19)/2)/TB2c!R78</f>
        <v>0.83607644991663843</v>
      </c>
      <c r="L78" s="13"/>
      <c r="M78" s="984"/>
      <c r="N78" s="995">
        <v>0.40531963327918447</v>
      </c>
      <c r="O78" s="996">
        <v>0.52664434909820557</v>
      </c>
      <c r="P78" s="996">
        <v>0.59177315235137939</v>
      </c>
      <c r="Q78" s="996">
        <v>0.60487192869186401</v>
      </c>
      <c r="R78" s="996">
        <v>0.64077430963516235</v>
      </c>
      <c r="S78" s="996">
        <v>0.66100633144378662</v>
      </c>
      <c r="T78" s="996">
        <v>0.6997418999671936</v>
      </c>
      <c r="U78" s="996">
        <v>0.77731513977050781</v>
      </c>
      <c r="V78" s="996">
        <v>7.7795743942260742E-2</v>
      </c>
      <c r="W78" s="996">
        <v>0.31682378053665161</v>
      </c>
      <c r="X78" s="997">
        <v>0.47524487972259521</v>
      </c>
      <c r="Y78" s="707"/>
      <c r="Z78" s="707"/>
      <c r="AA78" s="2">
        <f>B78*'TB1'!B78+'TB1'!E78*TB2d!E78</f>
        <v>0.24925170465274982</v>
      </c>
      <c r="AB78" s="595">
        <v>-9.4389362156344393E-3</v>
      </c>
      <c r="AC78" s="595"/>
      <c r="AD78" s="2">
        <v>2.1794835380894995E-9</v>
      </c>
      <c r="AE78" s="2">
        <f t="shared" si="23"/>
        <v>0.25869064086838428</v>
      </c>
      <c r="AF78" s="987"/>
    </row>
    <row r="79" spans="1:32" x14ac:dyDescent="0.2">
      <c r="A79" s="16">
        <v>1982</v>
      </c>
      <c r="B79" s="301">
        <f>('TB2'!C79+'TB2'!D79+'TB2'!E79+'TB2'!F79+'TB2'!G79*W79-(compopeincdet!$E20+compopeincdet!$F20-compopeincdet!$AK20-compopeincdet!$AL20)/2)/'TB2'!B79</f>
        <v>0.13660145100353607</v>
      </c>
      <c r="C79" s="483">
        <f>('TB2'!K79+'TB2'!L79+'TB2'!M79+'TB2'!N79+'TB2'!O79*V79-(compopeincdet!$E20+compopeincdet!$F20-compopeincdet!$U20-compopeincdet!$V20)/2)/'TB2'!J79</f>
        <v>5.1971637784852524E-2</v>
      </c>
      <c r="D79" s="700">
        <f>('TB2'!S79+'TB2'!T79+'TB2'!U79+'TB2'!V79+'TB2'!W79*X79-(compopeincdet!$U20+compopeincdet!$V20-compopeincdet!$AK20-compopeincdet!$AL20)/2)/'TB2'!R79</f>
        <v>0.17173927497443814</v>
      </c>
      <c r="E79" s="295">
        <f>(TB2b!C79+TB2b!D79+TB2b!E79+TB2b!F79+TB2b!G79*P79-(compopeincdet!$AK20+compopeincdet!$AL20)/2)/TB2b!B79</f>
        <v>0.46146702511464227</v>
      </c>
      <c r="F79" s="14">
        <f>(TB2b!K79+TB2b!L79+TB2b!M79+TB2b!N79+TB2b!O79*Q79-(compopeincdet!$BA20+compopeincdet!$BB20)/2)/TB2b!J79</f>
        <v>0.5274836373702122</v>
      </c>
      <c r="G79" s="295">
        <f>(TB2b!S79+TB2b!T79+TB2b!U79+TB2b!V79+TB2b!W79*R79-(compopeincdet!$BQ20+compopeincdet!$BR20)/2)/TB2b!R79</f>
        <v>0.63038070893848397</v>
      </c>
      <c r="H79" s="1037">
        <f>(compopeincdet!BO20+compopeincdet!BP20+(compopeincdet!BQ20+compopeincdet!BR20)/2+compopeincdet!BS20+compopeincdet!BT20+compopeincdet!BU20+compopeincdet!BV20-compopeincdet!CU20-compopeincdet!CV20-(compopeincdet!CW20+compopeincdet!CX20)/2-compopeincdet!CY20-compopeincdet!CZ20-compopeincdet!DA20-compopeincdet!DB20)/(compopeincdet!BN20-compopeincdet!CT20)</f>
        <v>0.55770012667738589</v>
      </c>
      <c r="I79" s="14">
        <f>(TB2c!C79+TB2c!D79+TB2c!E79+TB2c!F79+TB2c!G79*S79-(compopeincdet!$CG20+compopeincdet!$CH20)/2)/TB2c!B79</f>
        <v>0.66781958009008224</v>
      </c>
      <c r="J79" s="14">
        <f>(TB2c!K79+TB2c!L79+TB2c!M79+TB2c!N79+TB2c!O79*T79-(compopeincdet!$CW20+compopeincdet!$CX20)/2)/TB2c!J79</f>
        <v>0.7571827208661559</v>
      </c>
      <c r="K79" s="641">
        <f>(TB2c!S79+TB2c!T79+TB2c!U79+TB2c!V79+TB2c!W79*U79-(compopeincdet!$DM20+compopeincdet!$DN20)/2)/TB2c!R79</f>
        <v>0.85508201394452787</v>
      </c>
      <c r="L79" s="13"/>
      <c r="M79" s="984"/>
      <c r="N79" s="995">
        <v>0.39898852191729917</v>
      </c>
      <c r="O79" s="996">
        <v>0.50916963815689087</v>
      </c>
      <c r="P79" s="996">
        <v>0.5873032808303833</v>
      </c>
      <c r="Q79" s="996">
        <v>0.60354286432266235</v>
      </c>
      <c r="R79" s="996">
        <v>0.64015388488769531</v>
      </c>
      <c r="S79" s="996">
        <v>0.665596604347229</v>
      </c>
      <c r="T79" s="996">
        <v>0.70461338758468628</v>
      </c>
      <c r="U79" s="996">
        <v>0.94707822799682617</v>
      </c>
      <c r="V79" s="996">
        <v>7.7962569892406464E-2</v>
      </c>
      <c r="W79" s="996">
        <v>0.30801117420196533</v>
      </c>
      <c r="X79" s="997">
        <v>0.44838854670524597</v>
      </c>
      <c r="Y79" s="707"/>
      <c r="Z79" s="707"/>
      <c r="AA79" s="2">
        <f>B79*'TB1'!B79+'TB1'!E79*TB2d!E79</f>
        <v>0.24904174508426546</v>
      </c>
      <c r="AB79" s="595">
        <v>1.9896662664396517E-4</v>
      </c>
      <c r="AC79" s="595"/>
      <c r="AD79" s="2">
        <v>6.7786730673091711E-9</v>
      </c>
      <c r="AE79" s="2">
        <f t="shared" si="23"/>
        <v>0.24884277845762151</v>
      </c>
      <c r="AF79" s="987"/>
    </row>
    <row r="80" spans="1:32" x14ac:dyDescent="0.2">
      <c r="A80" s="16">
        <v>1983</v>
      </c>
      <c r="B80" s="301">
        <f>('TB2'!C80+'TB2'!D80+'TB2'!E80+'TB2'!F80+'TB2'!G80*W80-(compopeincdet!$E21+compopeincdet!$F21-compopeincdet!$AK21-compopeincdet!$AL21)/2)/'TB2'!B80</f>
        <v>0.14169859998991882</v>
      </c>
      <c r="C80" s="483">
        <f>('TB2'!K80+'TB2'!L80+'TB2'!M80+'TB2'!N80+'TB2'!O80*V80-(compopeincdet!$E21+compopeincdet!$F21-compopeincdet!$U21-compopeincdet!$V21)/2)/'TB2'!J80</f>
        <v>4.9328801284880756E-2</v>
      </c>
      <c r="D80" s="700">
        <f>('TB2'!S80+'TB2'!T80+'TB2'!U80+'TB2'!V80+'TB2'!W80*X80-(compopeincdet!$U21+compopeincdet!$V21-compopeincdet!$AK21-compopeincdet!$AL21)/2)/'TB2'!R80</f>
        <v>0.17842281800663273</v>
      </c>
      <c r="E80" s="295">
        <f>(TB2b!C80+TB2b!D80+TB2b!E80+TB2b!F80+TB2b!G80*P80-(compopeincdet!$AK21+compopeincdet!$AL21)/2)/TB2b!B80</f>
        <v>0.46618206538293977</v>
      </c>
      <c r="F80" s="14">
        <f>(TB2b!K80+TB2b!L80+TB2b!M80+TB2b!N80+TB2b!O80*Q80-(compopeincdet!$BA21+compopeincdet!$BB21)/2)/TB2b!J80</f>
        <v>0.52649698650407262</v>
      </c>
      <c r="G80" s="295">
        <f>(TB2b!S80+TB2b!T80+TB2b!U80+TB2b!V80+TB2b!W80*R80-(compopeincdet!$BQ21+compopeincdet!$BR21)/2)/TB2b!R80</f>
        <v>0.62159241131173859</v>
      </c>
      <c r="H80" s="1037">
        <f>(compopeincdet!BO21+compopeincdet!BP21+(compopeincdet!BQ21+compopeincdet!BR21)/2+compopeincdet!BS21+compopeincdet!BT21+compopeincdet!BU21+compopeincdet!BV21-compopeincdet!CU21-compopeincdet!CV21-(compopeincdet!CW21+compopeincdet!CX21)/2-compopeincdet!CY21-compopeincdet!CZ21-compopeincdet!DA21-compopeincdet!DB21)/(compopeincdet!BN21-compopeincdet!CT21)</f>
        <v>0.54632174107411358</v>
      </c>
      <c r="I80" s="14">
        <f>(TB2c!C80+TB2c!D80+TB2c!E80+TB2c!F80+TB2c!G80*S80-(compopeincdet!$CG21+compopeincdet!$CH21)/2)/TB2c!B80</f>
        <v>0.65918265355363503</v>
      </c>
      <c r="J80" s="14">
        <f>(TB2c!K80+TB2c!L80+TB2c!M80+TB2c!N80+TB2c!O80*T80-(compopeincdet!$CW21+compopeincdet!$CX21)/2)/TB2c!J80</f>
        <v>0.74776675596741715</v>
      </c>
      <c r="K80" s="641">
        <f>(TB2c!S80+TB2c!T80+TB2c!U80+TB2c!V80+TB2c!W80*U80-(compopeincdet!$DM21+compopeincdet!$DN21)/2)/TB2c!R80</f>
        <v>0.84391221706908826</v>
      </c>
      <c r="L80" s="13"/>
      <c r="M80" s="984"/>
      <c r="N80" s="995">
        <v>0.41894162076898311</v>
      </c>
      <c r="O80" s="996">
        <v>0.51791071891784668</v>
      </c>
      <c r="P80" s="996">
        <v>0.59286034107208252</v>
      </c>
      <c r="Q80" s="996">
        <v>0.61005288362503052</v>
      </c>
      <c r="R80" s="996">
        <v>0.64888709783554077</v>
      </c>
      <c r="S80" s="996">
        <v>0.66405421495437622</v>
      </c>
      <c r="T80" s="996">
        <v>0.69805312156677246</v>
      </c>
      <c r="U80" s="996">
        <v>0.82867956161499023</v>
      </c>
      <c r="V80" s="996">
        <v>8.6844928562641144E-2</v>
      </c>
      <c r="W80" s="996">
        <v>0.32948321104049683</v>
      </c>
      <c r="X80" s="997">
        <v>0.45957452058792114</v>
      </c>
      <c r="Y80" s="707"/>
      <c r="Z80" s="707"/>
      <c r="AA80" s="2">
        <f>B80*'TB1'!B80+'TB1'!E80*TB2d!E80</f>
        <v>0.25637963167048905</v>
      </c>
      <c r="AB80" s="595">
        <v>-4.9920381114625578E-3</v>
      </c>
      <c r="AC80" s="595"/>
      <c r="AD80" s="2">
        <v>8.8757652230952999E-4</v>
      </c>
      <c r="AE80" s="2">
        <f t="shared" si="23"/>
        <v>0.26137166978195159</v>
      </c>
      <c r="AF80" s="987"/>
    </row>
    <row r="81" spans="1:32" x14ac:dyDescent="0.2">
      <c r="A81" s="16">
        <v>1984</v>
      </c>
      <c r="B81" s="301">
        <f>('TB2'!C81+'TB2'!D81+'TB2'!E81+'TB2'!F81+'TB2'!G81*W81-(compopeincdet!$E22+compopeincdet!$F22-compopeincdet!$AK22-compopeincdet!$AL22)/2)/'TB2'!B81</f>
        <v>0.14086518278161608</v>
      </c>
      <c r="C81" s="483">
        <f>('TB2'!K81+'TB2'!L81+'TB2'!M81+'TB2'!N81+'TB2'!O81*V81-(compopeincdet!$E22+compopeincdet!$F22-compopeincdet!$U22-compopeincdet!$V22)/2)/'TB2'!J81</f>
        <v>4.1624846473482954E-2</v>
      </c>
      <c r="D81" s="700">
        <f>('TB2'!S81+'TB2'!T81+'TB2'!U81+'TB2'!V81+'TB2'!W81*X81-(compopeincdet!$U22+compopeincdet!$V22-compopeincdet!$AK22-compopeincdet!$AL22)/2)/'TB2'!R81</f>
        <v>0.18008545361477504</v>
      </c>
      <c r="E81" s="295">
        <f>(TB2b!C81+TB2b!D81+TB2b!E81+TB2b!F81+TB2b!G81*P81-(compopeincdet!$AK22+compopeincdet!$AL22)/2)/TB2b!B81</f>
        <v>0.48029731945551796</v>
      </c>
      <c r="F81" s="14">
        <f>(TB2b!K81+TB2b!L81+TB2b!M81+TB2b!N81+TB2b!O81*Q81-(compopeincdet!$BA22+compopeincdet!$BB22)/2)/TB2b!J81</f>
        <v>0.53750515717499781</v>
      </c>
      <c r="G81" s="295">
        <f>(TB2b!S81+TB2b!T81+TB2b!U81+TB2b!V81+TB2b!W81*R81-(compopeincdet!$BQ22+compopeincdet!$BR22)/2)/TB2b!R81</f>
        <v>0.6169110150466397</v>
      </c>
      <c r="H81" s="1037">
        <f>(compopeincdet!BO22+compopeincdet!BP22+(compopeincdet!BQ22+compopeincdet!BR22)/2+compopeincdet!BS22+compopeincdet!BT22+compopeincdet!BU22+compopeincdet!BV22-compopeincdet!CU22-compopeincdet!CV22-(compopeincdet!CW22+compopeincdet!CX22)/2-compopeincdet!CY22-compopeincdet!CZ22-compopeincdet!DA22-compopeincdet!DB22)/(compopeincdet!BN22-compopeincdet!CT22)</f>
        <v>0.55179437868958869</v>
      </c>
      <c r="I81" s="14">
        <f>(TB2c!C81+TB2c!D81+TB2c!E81+TB2c!F81+TB2c!G81*S81-(compopeincdet!$CG22+compopeincdet!$CH22)/2)/TB2c!B81</f>
        <v>0.64546454471276782</v>
      </c>
      <c r="J81" s="14">
        <f>(TB2c!K81+TB2c!L81+TB2c!M81+TB2c!N81+TB2c!O81*T81-(compopeincdet!$CW22+compopeincdet!$CX22)/2)/TB2c!J81</f>
        <v>0.72176392195636407</v>
      </c>
      <c r="K81" s="641">
        <f>(TB2c!S81+TB2c!T81+TB2c!U81+TB2c!V81+TB2c!W81*U81-(compopeincdet!$DM22+compopeincdet!$DN22)/2)/TB2c!R81</f>
        <v>0.81458886519480245</v>
      </c>
      <c r="L81" s="13"/>
      <c r="M81" s="984"/>
      <c r="N81" s="995">
        <v>0.44679495008377051</v>
      </c>
      <c r="O81" s="996">
        <v>0.53117018938064575</v>
      </c>
      <c r="P81" s="996">
        <v>0.59771913290023804</v>
      </c>
      <c r="Q81" s="996">
        <v>0.61420774459838867</v>
      </c>
      <c r="R81" s="996">
        <v>0.63661885261535645</v>
      </c>
      <c r="S81" s="996">
        <v>0.64825057983398438</v>
      </c>
      <c r="T81" s="996">
        <v>0.66719573736190796</v>
      </c>
      <c r="U81" s="996">
        <v>0.67030274868011475</v>
      </c>
      <c r="V81" s="996">
        <v>9.6210740506649017E-2</v>
      </c>
      <c r="W81" s="996">
        <v>0.34869876503944397</v>
      </c>
      <c r="X81" s="997">
        <v>0.46981984376907349</v>
      </c>
      <c r="Y81" s="707"/>
      <c r="Z81" s="707"/>
      <c r="AA81" s="2">
        <f>B81*'TB1'!B81+'TB1'!E81*TB2d!E81</f>
        <v>0.26473309156958702</v>
      </c>
      <c r="AB81" s="595">
        <v>-1.1035474118646606E-2</v>
      </c>
      <c r="AC81" s="595"/>
      <c r="AD81" s="2">
        <v>2.5063982763669501E-3</v>
      </c>
      <c r="AE81" s="2">
        <f t="shared" si="23"/>
        <v>0.2757685656882336</v>
      </c>
      <c r="AF81" s="987"/>
    </row>
    <row r="82" spans="1:32" x14ac:dyDescent="0.2">
      <c r="A82" s="16">
        <v>1985</v>
      </c>
      <c r="B82" s="301">
        <f>('TB2'!C82+'TB2'!D82+'TB2'!E82+'TB2'!F82+'TB2'!G82*W82-(compopeincdet!$E23+compopeincdet!$F23-compopeincdet!$AK23-compopeincdet!$AL23)/2)/'TB2'!B82</f>
        <v>0.13655925793884854</v>
      </c>
      <c r="C82" s="483">
        <f>('TB2'!K82+'TB2'!L82+'TB2'!M82+'TB2'!N82+'TB2'!O82*V82-(compopeincdet!$E23+compopeincdet!$F23-compopeincdet!$U23-compopeincdet!$V23)/2)/'TB2'!J82</f>
        <v>3.2880149535049578E-2</v>
      </c>
      <c r="D82" s="700">
        <f>('TB2'!S82+'TB2'!T82+'TB2'!U82+'TB2'!V82+'TB2'!W82*X82-(compopeincdet!$U23+compopeincdet!$V23-compopeincdet!$AK23-compopeincdet!$AL23)/2)/'TB2'!R82</f>
        <v>0.17720185871401509</v>
      </c>
      <c r="E82" s="295">
        <f>(TB2b!C82+TB2b!D82+TB2b!E82+TB2b!F82+TB2b!G82*P82-(compopeincdet!$AK23+compopeincdet!$AL23)/2)/TB2b!B82</f>
        <v>0.47210936640672591</v>
      </c>
      <c r="F82" s="14">
        <f>(TB2b!K82+TB2b!L82+TB2b!M82+TB2b!N82+TB2b!O82*Q82-(compopeincdet!$BA23+compopeincdet!$BB23)/2)/TB2b!J82</f>
        <v>0.53160677098767772</v>
      </c>
      <c r="G82" s="295">
        <f>(TB2b!S82+TB2b!T82+TB2b!U82+TB2b!V82+TB2b!W82*R82-(compopeincdet!$BQ23+compopeincdet!$BR23)/2)/TB2b!R82</f>
        <v>0.61478859927709451</v>
      </c>
      <c r="H82" s="1037">
        <f>(compopeincdet!BO23+compopeincdet!BP23+(compopeincdet!BQ23+compopeincdet!BR23)/2+compopeincdet!BS23+compopeincdet!BT23+compopeincdet!BU23+compopeincdet!BV23-compopeincdet!CU23-compopeincdet!CV23-(compopeincdet!CW23+compopeincdet!CX23)/2-compopeincdet!CY23-compopeincdet!CZ23-compopeincdet!DA23-compopeincdet!DB23)/(compopeincdet!BN23-compopeincdet!CT23)</f>
        <v>0.54274354280440529</v>
      </c>
      <c r="I82" s="14">
        <f>(TB2c!C82+TB2c!D82+TB2c!E82+TB2c!F82+TB2c!G82*S82-(compopeincdet!$CG23+compopeincdet!$CH23)/2)/TB2c!B82</f>
        <v>0.6507087270314752</v>
      </c>
      <c r="J82" s="14">
        <f>(TB2c!K82+TB2c!L82+TB2c!M82+TB2c!N82+TB2c!O82*T82-(compopeincdet!$CW23+compopeincdet!$CX23)/2)/TB2c!J82</f>
        <v>0.72945529029710865</v>
      </c>
      <c r="K82" s="641">
        <f>(TB2c!S82+TB2c!T82+TB2c!U82+TB2c!V82+TB2c!W82*U82-(compopeincdet!$DM23+compopeincdet!$DN23)/2)/TB2c!R82</f>
        <v>0.8307189503720398</v>
      </c>
      <c r="L82" s="13"/>
      <c r="M82" s="984"/>
      <c r="N82" s="995">
        <v>0.45105137333689832</v>
      </c>
      <c r="O82" s="996">
        <v>0.53080582618713379</v>
      </c>
      <c r="P82" s="996">
        <v>0.5926317572593689</v>
      </c>
      <c r="Q82" s="996">
        <v>0.60644429922103882</v>
      </c>
      <c r="R82" s="996">
        <v>0.62700837850570679</v>
      </c>
      <c r="S82" s="996">
        <v>0.63707023859024048</v>
      </c>
      <c r="T82" s="996">
        <v>0.65040683746337891</v>
      </c>
      <c r="U82" s="996">
        <v>0.63510113954544067</v>
      </c>
      <c r="V82" s="996">
        <v>0.10234074294567108</v>
      </c>
      <c r="W82" s="996">
        <v>0.36075544357299805</v>
      </c>
      <c r="X82" s="997">
        <v>0.47624829411506653</v>
      </c>
      <c r="Y82" s="707"/>
      <c r="Z82" s="707"/>
      <c r="AA82" s="2">
        <f>B82*'TB1'!B82+'TB1'!E82*TB2d!E82</f>
        <v>0.25941535729022613</v>
      </c>
      <c r="AB82" s="595">
        <v>-7.3666646921052891E-3</v>
      </c>
      <c r="AC82" s="595"/>
      <c r="AD82" s="2">
        <v>2.4537931424250536E-3</v>
      </c>
      <c r="AE82" s="2">
        <f t="shared" si="23"/>
        <v>0.26678202198233142</v>
      </c>
      <c r="AF82" s="987"/>
    </row>
    <row r="83" spans="1:32" x14ac:dyDescent="0.2">
      <c r="A83" s="16">
        <v>1986</v>
      </c>
      <c r="B83" s="301">
        <f>('TB2'!C83+'TB2'!D83+'TB2'!E83+'TB2'!F83+'TB2'!G83*W83-(compopeincdet!$E24+compopeincdet!$F24-compopeincdet!$AK24-compopeincdet!$AL24)/2)/'TB2'!B83</f>
        <v>0.12791980126684915</v>
      </c>
      <c r="C83" s="483">
        <f>('TB2'!K83+'TB2'!L83+'TB2'!M83+'TB2'!N83+'TB2'!O83*V83-(compopeincdet!$E24+compopeincdet!$F24-compopeincdet!$U24-compopeincdet!$V24)/2)/'TB2'!J83</f>
        <v>2.8654969973183599E-2</v>
      </c>
      <c r="D83" s="700">
        <f>('TB2'!S83+'TB2'!T83+'TB2'!U83+'TB2'!V83+'TB2'!W83*X83-(compopeincdet!$U24+compopeincdet!$V24-compopeincdet!$AK24-compopeincdet!$AL24)/2)/'TB2'!R83</f>
        <v>0.1660058241539209</v>
      </c>
      <c r="E83" s="295">
        <f>(TB2b!C83+TB2b!D83+TB2b!E83+TB2b!F83+TB2b!G83*P83-(compopeincdet!$AK24+compopeincdet!$AL24)/2)/TB2b!B83</f>
        <v>0.45013624325463336</v>
      </c>
      <c r="F83" s="14">
        <f>(TB2b!K83+TB2b!L83+TB2b!M83+TB2b!N83+TB2b!O83*Q83-(compopeincdet!$BA24+compopeincdet!$BB24)/2)/TB2b!J83</f>
        <v>0.5069887682834282</v>
      </c>
      <c r="G83" s="295">
        <f>(TB2b!S83+TB2b!T83+TB2b!U83+TB2b!V83+TB2b!W83*R83-(compopeincdet!$BQ24+compopeincdet!$BR24)/2)/TB2b!R83</f>
        <v>0.59520434032700642</v>
      </c>
      <c r="H83" s="1037">
        <f>(compopeincdet!BO24+compopeincdet!BP24+(compopeincdet!BQ24+compopeincdet!BR24)/2+compopeincdet!BS24+compopeincdet!BT24+compopeincdet!BU24+compopeincdet!BV24-compopeincdet!CU24-compopeincdet!CV24-(compopeincdet!CW24+compopeincdet!CX24)/2-compopeincdet!CY24-compopeincdet!CZ24-compopeincdet!DA24-compopeincdet!DB24)/(compopeincdet!BN24-compopeincdet!CT24)</f>
        <v>0.52662501080951785</v>
      </c>
      <c r="I83" s="14">
        <f>(TB2c!C83+TB2c!D83+TB2c!E83+TB2c!F83+TB2c!G83*S83-(compopeincdet!$CG24+compopeincdet!$CH24)/2)/TB2c!B83</f>
        <v>0.62770130878045061</v>
      </c>
      <c r="J83" s="14">
        <f>(TB2c!K83+TB2c!L83+TB2c!M83+TB2c!N83+TB2c!O83*T83-(compopeincdet!$CW24+compopeincdet!$CX24)/2)/TB2c!J83</f>
        <v>0.7108036804633675</v>
      </c>
      <c r="K83" s="641">
        <f>(TB2c!S83+TB2c!T83+TB2c!U83+TB2c!V83+TB2c!W83*U83-(compopeincdet!$DM24+compopeincdet!$DN24)/2)/TB2c!R83</f>
        <v>0.79150533613282914</v>
      </c>
      <c r="L83" s="13"/>
      <c r="M83" s="984"/>
      <c r="N83" s="995">
        <v>0.43501951171867653</v>
      </c>
      <c r="O83" s="996">
        <v>0.51078397035598755</v>
      </c>
      <c r="P83" s="996">
        <v>0.57031857967376709</v>
      </c>
      <c r="Q83" s="996">
        <v>0.58412998914718628</v>
      </c>
      <c r="R83" s="996">
        <v>0.6065862774848938</v>
      </c>
      <c r="S83" s="996">
        <v>0.61535179615020752</v>
      </c>
      <c r="T83" s="996">
        <v>0.63218343257904053</v>
      </c>
      <c r="U83" s="996">
        <v>0.62689852714538574</v>
      </c>
      <c r="V83" s="996">
        <v>0.11154370009899139</v>
      </c>
      <c r="W83" s="996">
        <v>0.35174950957298279</v>
      </c>
      <c r="X83" s="997">
        <v>0.46038869023323059</v>
      </c>
      <c r="Y83" s="707"/>
      <c r="Z83" s="707"/>
      <c r="AA83" s="2">
        <f>B83*'TB1'!B83+'TB1'!E83*TB2d!E83</f>
        <v>0.24501342348145139</v>
      </c>
      <c r="AB83" s="595">
        <v>-9.1753956579395234E-3</v>
      </c>
      <c r="AC83" s="595"/>
      <c r="AD83" s="2">
        <v>2.7850456427793158E-3</v>
      </c>
      <c r="AE83" s="2">
        <f t="shared" si="23"/>
        <v>0.2541888191393909</v>
      </c>
      <c r="AF83" s="987"/>
    </row>
    <row r="84" spans="1:32" x14ac:dyDescent="0.2">
      <c r="A84" s="16">
        <v>1987</v>
      </c>
      <c r="B84" s="301">
        <f>('TB2'!C84+'TB2'!D84+'TB2'!E84+'TB2'!F84+'TB2'!G84*W84-(compopeincdet!$E25+compopeincdet!$F25-compopeincdet!$AK25-compopeincdet!$AL25)/2)/'TB2'!B84</f>
        <v>0.12416885026951739</v>
      </c>
      <c r="C84" s="483">
        <f>('TB2'!K84+'TB2'!L84+'TB2'!M84+'TB2'!N84+'TB2'!O84*V84-(compopeincdet!$E25+compopeincdet!$F25-compopeincdet!$U25-compopeincdet!$V25)/2)/'TB2'!J84</f>
        <v>3.1687693239873353E-2</v>
      </c>
      <c r="D84" s="700">
        <f>('TB2'!S84+'TB2'!T84+'TB2'!U84+'TB2'!V84+'TB2'!W84*X84-(compopeincdet!$U25+compopeincdet!$V25-compopeincdet!$AK25-compopeincdet!$AL25)/2)/'TB2'!R84</f>
        <v>0.15982617892727066</v>
      </c>
      <c r="E84" s="295">
        <f>(TB2b!C84+TB2b!D84+TB2b!E84+TB2b!F84+TB2b!G84*P84-(compopeincdet!$AK25+compopeincdet!$AL25)/2)/TB2b!B84</f>
        <v>0.43263199877064856</v>
      </c>
      <c r="F84" s="14">
        <f>(TB2b!K84+TB2b!L84+TB2b!M84+TB2b!N84+TB2b!O84*Q84-(compopeincdet!$BA25+compopeincdet!$BB25)/2)/TB2b!J84</f>
        <v>0.48460321360662428</v>
      </c>
      <c r="G84" s="295">
        <f>(TB2b!S84+TB2b!T84+TB2b!U84+TB2b!V84+TB2b!W84*R84-(compopeincdet!$BQ25+compopeincdet!$BR25)/2)/TB2b!R84</f>
        <v>0.56948911584613204</v>
      </c>
      <c r="H84" s="1037">
        <f>(compopeincdet!BO25+compopeincdet!BP25+(compopeincdet!BQ25+compopeincdet!BR25)/2+compopeincdet!BS25+compopeincdet!BT25+compopeincdet!BU25+compopeincdet!BV25-compopeincdet!CU25-compopeincdet!CV25-(compopeincdet!CW25+compopeincdet!CX25)/2-compopeincdet!CY25-compopeincdet!CZ25-compopeincdet!DA25-compopeincdet!DB25)/(compopeincdet!BN25-compopeincdet!CT25)</f>
        <v>0.50556823409905138</v>
      </c>
      <c r="I84" s="14">
        <f>(TB2c!C84+TB2c!D84+TB2c!E84+TB2c!F84+TB2c!G84*S84-(compopeincdet!$CG25+compopeincdet!$CH25)/2)/TB2c!B84</f>
        <v>0.59793057944199102</v>
      </c>
      <c r="J84" s="14">
        <f>(TB2c!K84+TB2c!L84+TB2c!M84+TB2c!N84+TB2c!O84*T84-(compopeincdet!$CW25+compopeincdet!$CX25)/2)/TB2c!J84</f>
        <v>0.66860511372095321</v>
      </c>
      <c r="K84" s="641">
        <f>(TB2c!S84+TB2c!T84+TB2c!U84+TB2c!V84+TB2c!W84*U84-(compopeincdet!$DM25+compopeincdet!$DN25)/2)/TB2c!R84</f>
        <v>0.78315473045985218</v>
      </c>
      <c r="L84" s="13"/>
      <c r="M84" s="984"/>
      <c r="N84" s="995">
        <v>0.45483066390685561</v>
      </c>
      <c r="O84" s="996">
        <v>0.52765440940856934</v>
      </c>
      <c r="P84" s="996">
        <v>0.5738493800163269</v>
      </c>
      <c r="Q84" s="996">
        <v>0.58398151397705078</v>
      </c>
      <c r="R84" s="996">
        <v>0.60726076364517212</v>
      </c>
      <c r="S84" s="996">
        <v>0.61748224496841431</v>
      </c>
      <c r="T84" s="996">
        <v>0.62846094369888306</v>
      </c>
      <c r="U84" s="996">
        <v>0.61342000961303711</v>
      </c>
      <c r="V84" s="996">
        <v>0.11800912767648697</v>
      </c>
      <c r="W84" s="996">
        <v>0.37138456106185913</v>
      </c>
      <c r="X84" s="997">
        <v>0.48647987842559814</v>
      </c>
      <c r="Y84" s="707"/>
      <c r="Z84" s="707"/>
      <c r="AA84" s="2">
        <f>B84*'TB1'!B84+'TB1'!E84*TB2d!E84</f>
        <v>0.23973787877669428</v>
      </c>
      <c r="AB84" s="595">
        <v>-1.5622638737257218E-2</v>
      </c>
      <c r="AC84" s="595"/>
      <c r="AD84" s="2">
        <v>6.5090234153700188E-3</v>
      </c>
      <c r="AE84" s="2">
        <f t="shared" si="23"/>
        <v>0.2553605175139515</v>
      </c>
      <c r="AF84" s="987"/>
    </row>
    <row r="85" spans="1:32" x14ac:dyDescent="0.2">
      <c r="A85" s="16">
        <v>1988</v>
      </c>
      <c r="B85" s="301">
        <f>('TB2'!C85+'TB2'!D85+'TB2'!E85+'TB2'!F85+'TB2'!G85*W85-(compopeincdet!$E26+compopeincdet!$F26-compopeincdet!$AK26-compopeincdet!$AL26)/2)/'TB2'!B85</f>
        <v>0.12178391845186316</v>
      </c>
      <c r="C85" s="483">
        <f>('TB2'!K85+'TB2'!L85+'TB2'!M85+'TB2'!N85+'TB2'!O85*V85-(compopeincdet!$E26+compopeincdet!$F26-compopeincdet!$U26-compopeincdet!$V26)/2)/'TB2'!J85</f>
        <v>3.1939268811476025E-2</v>
      </c>
      <c r="D85" s="700">
        <f>('TB2'!S85+'TB2'!T85+'TB2'!U85+'TB2'!V85+'TB2'!W85*X85-(compopeincdet!$U26+compopeincdet!$V26-compopeincdet!$AK26-compopeincdet!$AL26)/2)/'TB2'!R85</f>
        <v>0.15643517223588954</v>
      </c>
      <c r="E85" s="295">
        <f>(TB2b!C85+TB2b!D85+TB2b!E85+TB2b!F85+TB2b!G85*P85-(compopeincdet!$AK26+compopeincdet!$AL26)/2)/TB2b!B85</f>
        <v>0.42108045667715044</v>
      </c>
      <c r="F85" s="14">
        <f>(TB2b!K85+TB2b!L85+TB2b!M85+TB2b!N85+TB2b!O85*Q85-(compopeincdet!$BA26+compopeincdet!$BB26)/2)/TB2b!J85</f>
        <v>0.46818223820899713</v>
      </c>
      <c r="G85" s="295">
        <f>(TB2b!S85+TB2b!T85+TB2b!U85+TB2b!V85+TB2b!W85*R85-(compopeincdet!$BQ26+compopeincdet!$BR26)/2)/TB2b!R85</f>
        <v>0.53715881908020779</v>
      </c>
      <c r="H85" s="1037">
        <f>(compopeincdet!BO26+compopeincdet!BP26+(compopeincdet!BQ26+compopeincdet!BR26)/2+compopeincdet!BS26+compopeincdet!BT26+compopeincdet!BU26+compopeincdet!BV26-compopeincdet!CU26-compopeincdet!CV26-(compopeincdet!CW26+compopeincdet!CX26)/2-compopeincdet!CY26-compopeincdet!CZ26-compopeincdet!DA26-compopeincdet!DB26)/(compopeincdet!BN26-compopeincdet!CT26)</f>
        <v>0.47544448824111624</v>
      </c>
      <c r="I85" s="14">
        <f>(TB2c!C85+TB2c!D85+TB2c!E85+TB2c!F85+TB2c!G85*S85-(compopeincdet!$CG26+compopeincdet!$CH26)/2)/TB2c!B85</f>
        <v>0.55896960366958648</v>
      </c>
      <c r="J85" s="14">
        <f>(TB2c!K85+TB2c!L85+TB2c!M85+TB2c!N85+TB2c!O85*T85-(compopeincdet!$CW26+compopeincdet!$CX26)/2)/TB2c!J85</f>
        <v>0.62084762824738382</v>
      </c>
      <c r="K85" s="641">
        <f>(TB2c!S85+TB2c!T85+TB2c!U85+TB2c!V85+TB2c!W85*U85-(compopeincdet!$DM26+compopeincdet!$DN26)/2)/TB2c!R85</f>
        <v>0.69737589065962136</v>
      </c>
      <c r="L85" s="13"/>
      <c r="M85" s="984"/>
      <c r="N85" s="995">
        <v>0.46123880407408957</v>
      </c>
      <c r="O85" s="996">
        <v>0.52473026514053345</v>
      </c>
      <c r="P85" s="996">
        <v>0.56861257553100586</v>
      </c>
      <c r="Q85" s="996">
        <v>0.57784706354141235</v>
      </c>
      <c r="R85" s="996">
        <v>0.6010933518409729</v>
      </c>
      <c r="S85" s="996">
        <v>0.61043435335159302</v>
      </c>
      <c r="T85" s="996">
        <v>0.61270654201507568</v>
      </c>
      <c r="U85" s="996">
        <v>0.606803297996521</v>
      </c>
      <c r="V85" s="996">
        <v>0.1233244389295578</v>
      </c>
      <c r="W85" s="996">
        <v>0.37330955266952515</v>
      </c>
      <c r="X85" s="997">
        <v>0.48421815037727356</v>
      </c>
      <c r="Y85" s="707"/>
      <c r="Z85" s="707"/>
      <c r="AA85" s="2">
        <f>B85*'TB1'!B85+'TB1'!E85*TB2d!E85</f>
        <v>0.23924868874421457</v>
      </c>
      <c r="AB85" s="595">
        <v>-1.8711104093223439E-2</v>
      </c>
      <c r="AC85" s="595"/>
      <c r="AD85" s="2">
        <v>1.1750909300606294E-2</v>
      </c>
      <c r="AE85" s="2">
        <f t="shared" si="23"/>
        <v>0.25795979283743803</v>
      </c>
      <c r="AF85" s="987"/>
    </row>
    <row r="86" spans="1:32" x14ac:dyDescent="0.2">
      <c r="A86" s="20">
        <v>1989</v>
      </c>
      <c r="B86" s="302">
        <f>('TB2'!C86+'TB2'!D86+'TB2'!E86+'TB2'!F86+'TB2'!G86*W86-(compopeincdet!$E27+compopeincdet!$F27-compopeincdet!$AK27-compopeincdet!$AL27)/2)/'TB2'!B86</f>
        <v>0.12176186827192596</v>
      </c>
      <c r="C86" s="487">
        <f>('TB2'!K86+'TB2'!L86+'TB2'!M86+'TB2'!N86+'TB2'!O86*V86-(compopeincdet!$E27+compopeincdet!$F27-compopeincdet!$U27-compopeincdet!$V27)/2)/'TB2'!J86</f>
        <v>3.1190272704929051E-2</v>
      </c>
      <c r="D86" s="701">
        <f>('TB2'!S86+'TB2'!T86+'TB2'!U86+'TB2'!V86+'TB2'!W86*X86-(compopeincdet!$U27+compopeincdet!$V27-compopeincdet!$AK27-compopeincdet!$AL27)/2)/'TB2'!R86</f>
        <v>0.1566306754798677</v>
      </c>
      <c r="E86" s="296">
        <f>(TB2b!C86+TB2b!D86+TB2b!E86+TB2b!F86+TB2b!G86*P86-(compopeincdet!$AK27+compopeincdet!$AL27)/2)/TB2b!B86</f>
        <v>0.42551334367162785</v>
      </c>
      <c r="F86" s="19">
        <f>(TB2b!K86+TB2b!L86+TB2b!M86+TB2b!N86+TB2b!O86*Q86-(compopeincdet!$BA27+compopeincdet!$BB27)/2)/TB2b!J86</f>
        <v>0.47522026099123366</v>
      </c>
      <c r="G86" s="296">
        <f>(TB2b!S86+TB2b!T86+TB2b!U86+TB2b!V86+TB2b!W86*R86-(compopeincdet!$BQ27+compopeincdet!$BR27)/2)/TB2b!R86</f>
        <v>0.55915235113183481</v>
      </c>
      <c r="H86" s="1361">
        <f>(compopeincdet!BO27+compopeincdet!BP27+(compopeincdet!BQ27+compopeincdet!BR27)/2+compopeincdet!BS27+compopeincdet!BT27+compopeincdet!BU27+compopeincdet!BV27-compopeincdet!CU27-compopeincdet!CV27-(compopeincdet!CW27+compopeincdet!CX27)/2-compopeincdet!CY27-compopeincdet!CZ27-compopeincdet!DA27-compopeincdet!DB27)/(compopeincdet!BN27-compopeincdet!CT27)</f>
        <v>0.4960071611365347</v>
      </c>
      <c r="I86" s="19">
        <f>(TB2c!C86+TB2c!D86+TB2c!E86+TB2c!F86+TB2c!G86*S86-(compopeincdet!$CG27+compopeincdet!$CH27)/2)/TB2c!B86</f>
        <v>0.58764554503058464</v>
      </c>
      <c r="J86" s="19">
        <f>(TB2c!K86+TB2c!L86+TB2c!M86+TB2c!N86+TB2c!O86*T86-(compopeincdet!$CW27+compopeincdet!$CX27)/2)/TB2c!J86</f>
        <v>0.64995900949022578</v>
      </c>
      <c r="K86" s="642">
        <f>(TB2c!S86+TB2c!T86+TB2c!U86+TB2c!V86+TB2c!W86*U86-(compopeincdet!$DM27+compopeincdet!$DN27)/2)/TB2c!R86</f>
        <v>0.73770539606066654</v>
      </c>
      <c r="L86" s="13"/>
      <c r="M86" s="984"/>
      <c r="N86" s="995">
        <v>0.45413997145107271</v>
      </c>
      <c r="O86" s="996">
        <v>0.51771992444992065</v>
      </c>
      <c r="P86" s="996">
        <v>0.56196969747543335</v>
      </c>
      <c r="Q86" s="996">
        <v>0.57131606340408325</v>
      </c>
      <c r="R86" s="996">
        <v>0.58879244327545166</v>
      </c>
      <c r="S86" s="996">
        <v>0.59698295593261719</v>
      </c>
      <c r="T86" s="996">
        <v>0.59983044862747192</v>
      </c>
      <c r="U86" s="996">
        <v>0.5796283483505249</v>
      </c>
      <c r="V86" s="996">
        <v>0.12582626938819885</v>
      </c>
      <c r="W86" s="996">
        <v>0.36963114142417908</v>
      </c>
      <c r="X86" s="997">
        <v>0.4780297577381134</v>
      </c>
      <c r="Y86" s="707"/>
      <c r="Z86" s="707"/>
      <c r="AA86" s="2">
        <f>B86*'TB1'!B86+'TB1'!E86*TB2d!E86</f>
        <v>0.23960102296926644</v>
      </c>
      <c r="AB86" s="595">
        <v>-1.8530483502227621E-2</v>
      </c>
      <c r="AC86" s="595"/>
      <c r="AD86" s="2">
        <v>1.0831975654869097E-2</v>
      </c>
      <c r="AE86" s="2">
        <f t="shared" si="23"/>
        <v>0.25813150647149408</v>
      </c>
      <c r="AF86" s="987"/>
    </row>
    <row r="87" spans="1:32" x14ac:dyDescent="0.2">
      <c r="A87" s="24">
        <v>1990</v>
      </c>
      <c r="B87" s="303">
        <f>('TB2'!C87+'TB2'!D87+'TB2'!E87+'TB2'!F87+'TB2'!G87*W87-(compopeincdet!$E28+compopeincdet!$F28-compopeincdet!$AK28-compopeincdet!$AL28)/2)/'TB2'!B87</f>
        <v>0.11933850275434148</v>
      </c>
      <c r="C87" s="489">
        <f>('TB2'!K87+'TB2'!L87+'TB2'!M87+'TB2'!N87+'TB2'!O87*V87-(compopeincdet!$E28+compopeincdet!$F28-compopeincdet!$U28-compopeincdet!$V28)/2)/'TB2'!J87</f>
        <v>2.0398288450361412E-2</v>
      </c>
      <c r="D87" s="702">
        <f>('TB2'!S87+'TB2'!T87+'TB2'!U87+'TB2'!V87+'TB2'!W87*X87-(compopeincdet!$U28+compopeincdet!$V28-compopeincdet!$AK28-compopeincdet!$AL28)/2)/'TB2'!R87</f>
        <v>0.15704226399922566</v>
      </c>
      <c r="E87" s="297">
        <f>(TB2b!C87+TB2b!D87+TB2b!E87+TB2b!F87+TB2b!G87*P87-(compopeincdet!$AK28+compopeincdet!$AL28)/2)/TB2b!B87</f>
        <v>0.41480395587953439</v>
      </c>
      <c r="F87" s="23">
        <f>(TB2b!K87+TB2b!L87+TB2b!M87+TB2b!N87+TB2b!O87*Q87-(compopeincdet!$BA28+compopeincdet!$BB28)/2)/TB2b!J87</f>
        <v>0.46261055898328352</v>
      </c>
      <c r="G87" s="297">
        <f>(TB2b!S87+TB2b!T87+TB2b!U87+TB2b!V87+TB2b!W87*R87-(compopeincdet!$BQ28+compopeincdet!$BR28)/2)/TB2b!R87</f>
        <v>0.53836016849803014</v>
      </c>
      <c r="H87" s="1362">
        <f>(compopeincdet!BO28+compopeincdet!BP28+(compopeincdet!BQ28+compopeincdet!BR28)/2+compopeincdet!BS28+compopeincdet!BT28+compopeincdet!BU28+compopeincdet!BV28-compopeincdet!CU28-compopeincdet!CV28-(compopeincdet!CW28+compopeincdet!CX28)/2-compopeincdet!CY28-compopeincdet!CZ28-compopeincdet!DA28-compopeincdet!DB28)/(compopeincdet!BN28-compopeincdet!CT28)</f>
        <v>0.47497643871061707</v>
      </c>
      <c r="I87" s="23">
        <f>(TB2c!C87+TB2c!D87+TB2c!E87+TB2c!F87+TB2c!G87*S87-(compopeincdet!$CG28+compopeincdet!$CH28)/2)/TB2c!B87</f>
        <v>0.56803247807547752</v>
      </c>
      <c r="J87" s="23">
        <f>(TB2c!K87+TB2c!L87+TB2c!M87+TB2c!N87+TB2c!O87*T87-(compopeincdet!$CW28+compopeincdet!$CX28)/2)/TB2c!J87</f>
        <v>0.63121571486628814</v>
      </c>
      <c r="K87" s="643">
        <f>(TB2c!S87+TB2c!T87+TB2c!U87+TB2c!V87+TB2c!W87*U87-(compopeincdet!$DM28+compopeincdet!$DN28)/2)/TB2c!R87</f>
        <v>0.7153124327239998</v>
      </c>
      <c r="L87" s="13"/>
      <c r="M87" s="984"/>
      <c r="N87" s="995">
        <v>0.45470589592457322</v>
      </c>
      <c r="O87" s="996">
        <v>0.51781094074249268</v>
      </c>
      <c r="P87" s="996">
        <v>0.56083840131759644</v>
      </c>
      <c r="Q87" s="996">
        <v>0.57052087783813477</v>
      </c>
      <c r="R87" s="996">
        <v>0.59249508380889893</v>
      </c>
      <c r="S87" s="996">
        <v>0.59985530376434326</v>
      </c>
      <c r="T87" s="996">
        <v>0.60471987724304199</v>
      </c>
      <c r="U87" s="996">
        <v>0.59637302160263062</v>
      </c>
      <c r="V87" s="996">
        <v>0.12644264101982117</v>
      </c>
      <c r="W87" s="996">
        <v>0.37220308184623718</v>
      </c>
      <c r="X87" s="997">
        <v>0.47977250814437866</v>
      </c>
      <c r="Y87" s="707"/>
      <c r="Z87" s="707"/>
      <c r="AA87" s="2">
        <f>B87*'TB1'!B87+'TB1'!E87*TB2d!E87</f>
        <v>0.23387926454651631</v>
      </c>
      <c r="AB87" s="595">
        <v>-1.7575678606010999E-2</v>
      </c>
      <c r="AC87" s="595"/>
      <c r="AD87" s="2">
        <v>1.0676445508008281E-2</v>
      </c>
      <c r="AE87" s="2">
        <f t="shared" si="23"/>
        <v>0.25145494315252731</v>
      </c>
      <c r="AF87" s="987"/>
    </row>
    <row r="88" spans="1:32" x14ac:dyDescent="0.2">
      <c r="A88" s="16">
        <v>1991</v>
      </c>
      <c r="B88" s="301">
        <f>('TB2'!C88+'TB2'!D88+'TB2'!E88+'TB2'!F88+'TB2'!G88*W88-(compopeincdet!$E29+compopeincdet!$F29-compopeincdet!$AK29-compopeincdet!$AL29)/2)/'TB2'!B88</f>
        <v>0.1211209680861414</v>
      </c>
      <c r="C88" s="483">
        <f>('TB2'!K88+'TB2'!L88+'TB2'!M88+'TB2'!N88+'TB2'!O88*V88-(compopeincdet!$E29+compopeincdet!$F29-compopeincdet!$U29-compopeincdet!$V29)/2)/'TB2'!J88</f>
        <v>1.5127005410952498E-2</v>
      </c>
      <c r="D88" s="700">
        <f>('TB2'!S88+'TB2'!T88+'TB2'!U88+'TB2'!V88+'TB2'!W88*X88-(compopeincdet!$U29+compopeincdet!$V29-compopeincdet!$AK29-compopeincdet!$AL29)/2)/'TB2'!R88</f>
        <v>0.16063924216191866</v>
      </c>
      <c r="E88" s="295">
        <f>(TB2b!C88+TB2b!D88+TB2b!E88+TB2b!F88+TB2b!G88*P88-(compopeincdet!$AK29+compopeincdet!$AL29)/2)/TB2b!B88</f>
        <v>0.42168170679768213</v>
      </c>
      <c r="F88" s="14">
        <f>(TB2b!K88+TB2b!L88+TB2b!M88+TB2b!N88+TB2b!O88*Q88-(compopeincdet!$BA29+compopeincdet!$BB29)/2)/TB2b!J88</f>
        <v>0.4742212463874661</v>
      </c>
      <c r="G88" s="295">
        <f>(TB2b!S88+TB2b!T88+TB2b!U88+TB2b!V88+TB2b!W88*R88-(compopeincdet!$BQ29+compopeincdet!$BR29)/2)/TB2b!R88</f>
        <v>0.56140241444497752</v>
      </c>
      <c r="H88" s="1037">
        <f>(compopeincdet!BO29+compopeincdet!BP29+(compopeincdet!BQ29+compopeincdet!BR29)/2+compopeincdet!BS29+compopeincdet!BT29+compopeincdet!BU29+compopeincdet!BV29-compopeincdet!CU29-compopeincdet!CV29-(compopeincdet!CW29+compopeincdet!CX29)/2-compopeincdet!CY29-compopeincdet!CZ29-compopeincdet!DA29-compopeincdet!DB29)/(compopeincdet!BN29-compopeincdet!CT29)</f>
        <v>0.49121759661387554</v>
      </c>
      <c r="I88" s="14">
        <f>(TB2c!C88+TB2c!D88+TB2c!E88+TB2c!F88+TB2c!G88*S88-(compopeincdet!$CG29+compopeincdet!$CH29)/2)/TB2c!B88</f>
        <v>0.59773843789619185</v>
      </c>
      <c r="J88" s="14">
        <f>(TB2c!K88+TB2c!L88+TB2c!M88+TB2c!N88+TB2c!O88*T88-(compopeincdet!$CW29+compopeincdet!$CX29)/2)/TB2c!J88</f>
        <v>0.67405296778284796</v>
      </c>
      <c r="K88" s="641">
        <f>(TB2c!S88+TB2c!T88+TB2c!U88+TB2c!V88+TB2c!W88*U88-(compopeincdet!$DM29+compopeincdet!$DN29)/2)/TB2c!R88</f>
        <v>0.77492580367106068</v>
      </c>
      <c r="L88" s="13"/>
      <c r="M88" s="984"/>
      <c r="N88" s="995">
        <v>0.45434418338717947</v>
      </c>
      <c r="O88" s="996">
        <v>0.52853554487228394</v>
      </c>
      <c r="P88" s="996">
        <v>0.57104796171188354</v>
      </c>
      <c r="Q88" s="996">
        <v>0.57888710498809814</v>
      </c>
      <c r="R88" s="996">
        <v>0.6038392186164856</v>
      </c>
      <c r="S88" s="996">
        <v>0.6135525107383728</v>
      </c>
      <c r="T88" s="996">
        <v>0.62816464900970459</v>
      </c>
      <c r="U88" s="996">
        <v>0.64968103170394897</v>
      </c>
      <c r="V88" s="996">
        <v>0.12828150391578674</v>
      </c>
      <c r="W88" s="996">
        <v>0.3816298246383667</v>
      </c>
      <c r="X88" s="997">
        <v>0.49064925312995911</v>
      </c>
      <c r="Y88" s="707"/>
      <c r="Z88" s="707"/>
      <c r="AA88" s="2">
        <f>B88*'TB1'!B88+'TB1'!E88*TB2d!E88</f>
        <v>0.23632780012524607</v>
      </c>
      <c r="AB88" s="595">
        <v>-1.9753788312514477E-2</v>
      </c>
      <c r="AC88" s="595"/>
      <c r="AD88" s="2">
        <v>1.8062124018669579E-10</v>
      </c>
      <c r="AE88" s="2">
        <f t="shared" si="23"/>
        <v>0.25608158843776052</v>
      </c>
      <c r="AF88" s="987"/>
    </row>
    <row r="89" spans="1:32" x14ac:dyDescent="0.2">
      <c r="A89" s="16">
        <v>1992</v>
      </c>
      <c r="B89" s="301">
        <f>('TB2'!C89+'TB2'!D89+'TB2'!E89+'TB2'!F89+'TB2'!G89*W89-(compopeincdet!$E30+compopeincdet!$F30-compopeincdet!$AK30-compopeincdet!$AL30)/2)/'TB2'!B89</f>
        <v>0.11580944214791689</v>
      </c>
      <c r="C89" s="483">
        <f>('TB2'!K89+'TB2'!L89+'TB2'!M89+'TB2'!N89+'TB2'!O89*V89-(compopeincdet!$E30+compopeincdet!$F30-compopeincdet!$U30-compopeincdet!$V30)/2)/'TB2'!J89</f>
        <v>8.4738695290693614E-3</v>
      </c>
      <c r="D89" s="700">
        <f>('TB2'!S89+'TB2'!T89+'TB2'!U89+'TB2'!V89+'TB2'!W89*X89-(compopeincdet!$U30+compopeincdet!$V30-compopeincdet!$AK30-compopeincdet!$AL30)/2)/'TB2'!R89</f>
        <v>0.15444940888745862</v>
      </c>
      <c r="E89" s="295">
        <f>(TB2b!C89+TB2b!D89+TB2b!E89+TB2b!F89+TB2b!G89*P89-(compopeincdet!$AK30+compopeincdet!$AL30)/2)/TB2b!B89</f>
        <v>0.40463549728451881</v>
      </c>
      <c r="F89" s="14">
        <f>(TB2b!K89+TB2b!L89+TB2b!M89+TB2b!N89+TB2b!O89*Q89-(compopeincdet!$BA30+compopeincdet!$BB30)/2)/TB2b!J89</f>
        <v>0.45421520716644825</v>
      </c>
      <c r="G89" s="295">
        <f>(TB2b!S89+TB2b!T89+TB2b!U89+TB2b!V89+TB2b!W89*R89-(compopeincdet!$BQ30+compopeincdet!$BR30)/2)/TB2b!R89</f>
        <v>0.52569713566541509</v>
      </c>
      <c r="H89" s="1037">
        <f>(compopeincdet!BO30+compopeincdet!BP30+(compopeincdet!BQ30+compopeincdet!BR30)/2+compopeincdet!BS30+compopeincdet!BT30+compopeincdet!BU30+compopeincdet!BV30-compopeincdet!CU30-compopeincdet!CV30-(compopeincdet!CW30+compopeincdet!CX30)/2-compopeincdet!CY30-compopeincdet!CZ30-compopeincdet!DA30-compopeincdet!DB30)/(compopeincdet!BN30-compopeincdet!CT30)</f>
        <v>0.46429750176817725</v>
      </c>
      <c r="I89" s="14">
        <f>(TB2c!C89+TB2c!D89+TB2c!E89+TB2c!F89+TB2c!G89*S89-(compopeincdet!$CG30+compopeincdet!$CH30)/2)/TB2c!B89</f>
        <v>0.55654828680898061</v>
      </c>
      <c r="J89" s="14">
        <f>(TB2c!K89+TB2c!L89+TB2c!M89+TB2c!N89+TB2c!O89*T89-(compopeincdet!$CW30+compopeincdet!$CX30)/2)/TB2c!J89</f>
        <v>0.61726434634316607</v>
      </c>
      <c r="K89" s="641">
        <f>(TB2c!S89+TB2c!T89+TB2c!U89+TB2c!V89+TB2c!W89*U89-(compopeincdet!$DM30+compopeincdet!$DN30)/2)/TB2c!R89</f>
        <v>0.69047397160199608</v>
      </c>
      <c r="L89" s="13"/>
      <c r="M89" s="984"/>
      <c r="N89" s="995">
        <v>0.43513490069749045</v>
      </c>
      <c r="O89" s="996">
        <v>0.51165580749511719</v>
      </c>
      <c r="P89" s="996">
        <v>0.55689853429794312</v>
      </c>
      <c r="Q89" s="996">
        <v>0.56710267066955566</v>
      </c>
      <c r="R89" s="996">
        <v>0.60191822052001953</v>
      </c>
      <c r="S89" s="996">
        <v>0.61453604698181152</v>
      </c>
      <c r="T89" s="996">
        <v>0.64689189195632935</v>
      </c>
      <c r="U89" s="996">
        <v>0.69649040699005127</v>
      </c>
      <c r="V89" s="996">
        <v>0.11390527337789536</v>
      </c>
      <c r="W89" s="996">
        <v>0.36119416356086731</v>
      </c>
      <c r="X89" s="997">
        <v>0.47188463807106018</v>
      </c>
      <c r="Y89" s="707"/>
      <c r="Z89" s="707"/>
      <c r="AA89" s="2">
        <f>B89*'TB1'!B89+'TB1'!E89*TB2d!E89</f>
        <v>0.22969971416482812</v>
      </c>
      <c r="AB89" s="595">
        <v>-2.7603525789662155E-2</v>
      </c>
      <c r="AC89" s="595"/>
      <c r="AD89" s="2">
        <v>1.3002177945420357E-8</v>
      </c>
      <c r="AE89" s="2">
        <f t="shared" si="23"/>
        <v>0.25730323995449028</v>
      </c>
      <c r="AF89" s="987"/>
    </row>
    <row r="90" spans="1:32" x14ac:dyDescent="0.2">
      <c r="A90" s="16">
        <v>1993</v>
      </c>
      <c r="B90" s="301">
        <f>('TB2'!C90+'TB2'!D90+'TB2'!E90+'TB2'!F90+'TB2'!G90*W90-(compopeincdet!$E31+compopeincdet!$F31-compopeincdet!$AK31-compopeincdet!$AL31)/2)/'TB2'!B90</f>
        <v>0.12046772849369083</v>
      </c>
      <c r="C90" s="483">
        <f>('TB2'!K90+'TB2'!L90+'TB2'!M90+'TB2'!N90+'TB2'!O90*V90-(compopeincdet!$E31+compopeincdet!$F31-compopeincdet!$U31-compopeincdet!$V31)/2)/'TB2'!J90</f>
        <v>1.1966604307238398E-2</v>
      </c>
      <c r="D90" s="700">
        <f>('TB2'!S90+'TB2'!T90+'TB2'!U90+'TB2'!V90+'TB2'!W90*X90-(compopeincdet!$U31+compopeincdet!$V31-compopeincdet!$AK31-compopeincdet!$AL31)/2)/'TB2'!R90</f>
        <v>0.159640483582456</v>
      </c>
      <c r="E90" s="295">
        <f>(TB2b!C90+TB2b!D90+TB2b!E90+TB2b!F90+TB2b!G90*P90-(compopeincdet!$AK31+compopeincdet!$AL31)/2)/TB2b!B90</f>
        <v>0.40977295955415788</v>
      </c>
      <c r="F90" s="14">
        <f>(TB2b!K90+TB2b!L90+TB2b!M90+TB2b!N90+TB2b!O90*Q90-(compopeincdet!$BA31+compopeincdet!$BB31)/2)/TB2b!J90</f>
        <v>0.45638247356905598</v>
      </c>
      <c r="G90" s="295">
        <f>(TB2b!S90+TB2b!T90+TB2b!U90+TB2b!V90+TB2b!W90*R90-(compopeincdet!$BQ31+compopeincdet!$BR31)/2)/TB2b!R90</f>
        <v>0.53858306174990134</v>
      </c>
      <c r="H90" s="1037">
        <f>(compopeincdet!BO31+compopeincdet!BP31+(compopeincdet!BQ31+compopeincdet!BR31)/2+compopeincdet!BS31+compopeincdet!BT31+compopeincdet!BU31+compopeincdet!BV31-compopeincdet!CU31-compopeincdet!CV31-(compopeincdet!CW31+compopeincdet!CX31)/2-compopeincdet!CY31-compopeincdet!CZ31-compopeincdet!DA31-compopeincdet!DB31)/(compopeincdet!BN31-compopeincdet!CT31)</f>
        <v>0.46884937003261845</v>
      </c>
      <c r="I90" s="14">
        <f>(TB2c!C90+TB2c!D90+TB2c!E90+TB2c!F90+TB2c!G90*S90-(compopeincdet!$CG31+compopeincdet!$CH31)/2)/TB2c!B90</f>
        <v>0.57412405704621228</v>
      </c>
      <c r="J90" s="14">
        <f>(TB2c!K90+TB2c!L90+TB2c!M90+TB2c!N90+TB2c!O90*T90-(compopeincdet!$CW31+compopeincdet!$CX31)/2)/TB2c!J90</f>
        <v>0.64600888630610753</v>
      </c>
      <c r="K90" s="641">
        <f>(TB2c!S90+TB2c!T90+TB2c!U90+TB2c!V90+TB2c!W90*U90-(compopeincdet!$DM31+compopeincdet!$DN31)/2)/TB2c!R90</f>
        <v>0.73525417258651238</v>
      </c>
      <c r="L90" s="13"/>
      <c r="M90" s="984"/>
      <c r="N90" s="995">
        <v>0.43885821849659068</v>
      </c>
      <c r="O90" s="996">
        <v>0.51533406972885132</v>
      </c>
      <c r="P90" s="996">
        <v>0.55825477838516235</v>
      </c>
      <c r="Q90" s="996">
        <v>0.57134401798248291</v>
      </c>
      <c r="R90" s="996">
        <v>0.59932601451873779</v>
      </c>
      <c r="S90" s="996">
        <v>0.60854339599609375</v>
      </c>
      <c r="T90" s="996">
        <v>0.63308513164520264</v>
      </c>
      <c r="U90" s="996">
        <v>0.64571088552474976</v>
      </c>
      <c r="V90" s="996">
        <v>0.1099727526307106</v>
      </c>
      <c r="W90" s="996">
        <v>0.36647975444793701</v>
      </c>
      <c r="X90" s="997">
        <v>0.4780031144618988</v>
      </c>
      <c r="Y90" s="707"/>
      <c r="Z90" s="707"/>
      <c r="AA90" s="2">
        <f>B90*'TB1'!B90+'TB1'!E90*TB2d!E90</f>
        <v>0.23355732033457197</v>
      </c>
      <c r="AB90" s="595">
        <v>-3.0849555769492738E-2</v>
      </c>
      <c r="AC90" s="595"/>
      <c r="AD90" s="2">
        <v>7.4560938534418142E-9</v>
      </c>
      <c r="AE90" s="2">
        <f t="shared" si="23"/>
        <v>0.26440687610406471</v>
      </c>
      <c r="AF90" s="987"/>
    </row>
    <row r="91" spans="1:32" x14ac:dyDescent="0.2">
      <c r="A91" s="16">
        <v>1994</v>
      </c>
      <c r="B91" s="301">
        <f>('TB2'!C91+'TB2'!D91+'TB2'!E91+'TB2'!F91+'TB2'!G91*W91-(compopeincdet!$E32+compopeincdet!$F32-compopeincdet!$AK32-compopeincdet!$AL32)/2)/'TB2'!B91</f>
        <v>0.12825877431334054</v>
      </c>
      <c r="C91" s="483">
        <f>('TB2'!K91+'TB2'!L91+'TB2'!M91+'TB2'!N91+'TB2'!O91*V91-(compopeincdet!$E32+compopeincdet!$F32-compopeincdet!$U32-compopeincdet!$V32)/2)/'TB2'!J91</f>
        <v>1.924253668735729E-2</v>
      </c>
      <c r="D91" s="700">
        <f>('TB2'!S91+'TB2'!T91+'TB2'!U91+'TB2'!V91+'TB2'!W91*X91-(compopeincdet!$U32+compopeincdet!$V32-compopeincdet!$AK32-compopeincdet!$AL32)/2)/'TB2'!R91</f>
        <v>0.16771023560152193</v>
      </c>
      <c r="E91" s="295">
        <f>(TB2b!C91+TB2b!D91+TB2b!E91+TB2b!F91+TB2b!G91*P91-(compopeincdet!$AK32+compopeincdet!$AL32)/2)/TB2b!B91</f>
        <v>0.41518858827965149</v>
      </c>
      <c r="F91" s="14">
        <f>(TB2b!K91+TB2b!L91+TB2b!M91+TB2b!N91+TB2b!O91*Q91-(compopeincdet!$BA32+compopeincdet!$BB32)/2)/TB2b!J91</f>
        <v>0.4613789492248539</v>
      </c>
      <c r="G91" s="295">
        <f>(TB2b!S91+TB2b!T91+TB2b!U91+TB2b!V91+TB2b!W91*R91-(compopeincdet!$BQ32+compopeincdet!$BR32)/2)/TB2b!R91</f>
        <v>0.54367602492908784</v>
      </c>
      <c r="H91" s="1037">
        <f>(compopeincdet!BO32+compopeincdet!BP32+(compopeincdet!BQ32+compopeincdet!BR32)/2+compopeincdet!BS32+compopeincdet!BT32+compopeincdet!BU32+compopeincdet!BV32-compopeincdet!CU32-compopeincdet!CV32-(compopeincdet!CW32+compopeincdet!CX32)/2-compopeincdet!CY32-compopeincdet!CZ32-compopeincdet!DA32-compopeincdet!DB32)/(compopeincdet!BN32-compopeincdet!CT32)</f>
        <v>0.47372644376612738</v>
      </c>
      <c r="I91" s="14">
        <f>(TB2c!C91+TB2c!D91+TB2c!E91+TB2c!F91+TB2c!G91*S91-(compopeincdet!$CG32+compopeincdet!$CH32)/2)/TB2c!B91</f>
        <v>0.57821882394443957</v>
      </c>
      <c r="J91" s="14">
        <f>(TB2c!K91+TB2c!L91+TB2c!M91+TB2c!N91+TB2c!O91*T91-(compopeincdet!$CW32+compopeincdet!$CX32)/2)/TB2c!J91</f>
        <v>0.65347758207707929</v>
      </c>
      <c r="K91" s="641">
        <f>(TB2c!S91+TB2c!T91+TB2c!U91+TB2c!V91+TB2c!W91*U91-(compopeincdet!$DM32+compopeincdet!$DN32)/2)/TB2c!R91</f>
        <v>0.74407599777219868</v>
      </c>
      <c r="L91" s="13"/>
      <c r="M91" s="984"/>
      <c r="N91" s="995">
        <v>0.4556940409270786</v>
      </c>
      <c r="O91" s="996">
        <v>0.53058928251266479</v>
      </c>
      <c r="P91" s="996">
        <v>0.57034498453140259</v>
      </c>
      <c r="Q91" s="996">
        <v>0.58092325925827026</v>
      </c>
      <c r="R91" s="996">
        <v>0.6051713228225708</v>
      </c>
      <c r="S91" s="996">
        <v>0.61530798673629761</v>
      </c>
      <c r="T91" s="996">
        <v>0.63580888509750366</v>
      </c>
      <c r="U91" s="996">
        <v>0.6689649224281311</v>
      </c>
      <c r="V91" s="996">
        <v>0.11911120265722275</v>
      </c>
      <c r="W91" s="996">
        <v>0.38419932126998901</v>
      </c>
      <c r="X91" s="997">
        <v>0.49539881944656372</v>
      </c>
      <c r="Y91" s="707"/>
      <c r="Z91" s="707"/>
      <c r="AA91" s="2">
        <f>B91*'TB1'!B91+'TB1'!E91*TB2d!E91</f>
        <v>0.24060322830733319</v>
      </c>
      <c r="AB91" s="595">
        <v>-3.267346466185319E-2</v>
      </c>
      <c r="AC91" s="595"/>
      <c r="AD91" s="2">
        <v>-8.6697078960362717E-9</v>
      </c>
      <c r="AE91" s="2">
        <f t="shared" si="23"/>
        <v>0.27327669296918639</v>
      </c>
      <c r="AF91" s="987"/>
    </row>
    <row r="92" spans="1:32" x14ac:dyDescent="0.2">
      <c r="A92" s="16">
        <v>1995</v>
      </c>
      <c r="B92" s="301">
        <f>('TB2'!C92+'TB2'!D92+'TB2'!E92+'TB2'!F92+'TB2'!G92*W92-(compopeincdet!$E33+compopeincdet!$F33-compopeincdet!$AK33-compopeincdet!$AL33)/2)/'TB2'!B92</f>
        <v>0.13116268716192811</v>
      </c>
      <c r="C92" s="483">
        <f>('TB2'!K92+'TB2'!L92+'TB2'!M92+'TB2'!N92+'TB2'!O92*V92-(compopeincdet!$E33+compopeincdet!$F33-compopeincdet!$U33-compopeincdet!$V33)/2)/'TB2'!J92</f>
        <v>9.8019407812161927E-3</v>
      </c>
      <c r="D92" s="700">
        <f>('TB2'!S92+'TB2'!T92+'TB2'!U92+'TB2'!V92+'TB2'!W92*X92-(compopeincdet!$U33+compopeincdet!$V33-compopeincdet!$AK33-compopeincdet!$AL33)/2)/'TB2'!R92</f>
        <v>0.17439490026398516</v>
      </c>
      <c r="E92" s="295">
        <f>(TB2b!C92+TB2b!D92+TB2b!E92+TB2b!F92+TB2b!G92*P92-(compopeincdet!$AK33+compopeincdet!$AL33)/2)/TB2b!B92</f>
        <v>0.42162946144817642</v>
      </c>
      <c r="F92" s="14">
        <f>(TB2b!K92+TB2b!L92+TB2b!M92+TB2b!N92+TB2b!O92*Q92-(compopeincdet!$BA33+compopeincdet!$BB33)/2)/TB2b!J92</f>
        <v>0.46299154955155269</v>
      </c>
      <c r="G92" s="295">
        <f>(TB2b!S92+TB2b!T92+TB2b!U92+TB2b!V92+TB2b!W92*R92-(compopeincdet!$BQ33+compopeincdet!$BR33)/2)/TB2b!R92</f>
        <v>0.53792512291392114</v>
      </c>
      <c r="H92" s="1037">
        <f>(compopeincdet!BO33+compopeincdet!BP33+(compopeincdet!BQ33+compopeincdet!BR33)/2+compopeincdet!BS33+compopeincdet!BT33+compopeincdet!BU33+compopeincdet!BV33-compopeincdet!CU33-compopeincdet!CV33-(compopeincdet!CW33+compopeincdet!CX33)/2-compopeincdet!CY33-compopeincdet!CZ33-compopeincdet!DA33-compopeincdet!DB33)/(compopeincdet!BN33-compopeincdet!CT33)</f>
        <v>0.46818887604648429</v>
      </c>
      <c r="I92" s="14">
        <f>(TB2c!C92+TB2c!D92+TB2c!E92+TB2c!F92+TB2c!G92*S92-(compopeincdet!$CG33+compopeincdet!$CH33)/2)/TB2c!B92</f>
        <v>0.57111050963904419</v>
      </c>
      <c r="J92" s="14">
        <f>(TB2c!K92+TB2c!L92+TB2c!M92+TB2c!N92+TB2c!O92*T92-(compopeincdet!$CW33+compopeincdet!$CX33)/2)/TB2c!J92</f>
        <v>0.6448546832260158</v>
      </c>
      <c r="K92" s="641">
        <f>(TB2c!S92+TB2c!T92+TB2c!U92+TB2c!V92+TB2c!W92*U92-(compopeincdet!$DM33+compopeincdet!$DN33)/2)/TB2c!R92</f>
        <v>0.74205122736604734</v>
      </c>
      <c r="L92" s="13"/>
      <c r="M92" s="984"/>
      <c r="N92" s="995">
        <v>0.47337771667476342</v>
      </c>
      <c r="O92" s="996">
        <v>0.54624044895172119</v>
      </c>
      <c r="P92" s="996">
        <v>0.58457368612289429</v>
      </c>
      <c r="Q92" s="996">
        <v>0.59543466567993164</v>
      </c>
      <c r="R92" s="996">
        <v>0.62484556436538696</v>
      </c>
      <c r="S92" s="996">
        <v>0.63404858112335205</v>
      </c>
      <c r="T92" s="996">
        <v>0.65774291753768921</v>
      </c>
      <c r="U92" s="996">
        <v>0.68566048145294189</v>
      </c>
      <c r="V92" s="996">
        <v>0.12159515172243118</v>
      </c>
      <c r="W92" s="996">
        <v>0.40016710758209229</v>
      </c>
      <c r="X92" s="997">
        <v>0.51096409559249878</v>
      </c>
      <c r="Y92" s="707"/>
      <c r="Z92" s="707"/>
      <c r="AA92" s="2">
        <f>B92*'TB1'!B92+'TB1'!E92*TB2d!E92</f>
        <v>0.24705493623108654</v>
      </c>
      <c r="AB92" s="595">
        <v>-3.2299606777901314E-2</v>
      </c>
      <c r="AC92" s="595"/>
      <c r="AD92" s="2">
        <v>1.2054402087624538E-8</v>
      </c>
      <c r="AE92" s="2">
        <f t="shared" si="23"/>
        <v>0.27935454300898788</v>
      </c>
      <c r="AF92" s="987"/>
    </row>
    <row r="93" spans="1:32" x14ac:dyDescent="0.2">
      <c r="A93" s="16">
        <v>1996</v>
      </c>
      <c r="B93" s="301">
        <f>('TB2'!C93+'TB2'!D93+'TB2'!E93+'TB2'!F93+'TB2'!G93*W93-(compopeincdet!$E34+compopeincdet!$F34-compopeincdet!$AK34-compopeincdet!$AL34)/2)/'TB2'!B93</f>
        <v>0.13397890575132901</v>
      </c>
      <c r="C93" s="483">
        <f>('TB2'!K93+'TB2'!L93+'TB2'!M93+'TB2'!N93+'TB2'!O93*V93-(compopeincdet!$E34+compopeincdet!$F34-compopeincdet!$U34-compopeincdet!$V34)/2)/'TB2'!J93</f>
        <v>1.2288123915623051E-2</v>
      </c>
      <c r="D93" s="700">
        <f>('TB2'!S93+'TB2'!T93+'TB2'!U93+'TB2'!V93+'TB2'!W93*X93-(compopeincdet!$U34+compopeincdet!$V34-compopeincdet!$AK34-compopeincdet!$AL34)/2)/'TB2'!R93</f>
        <v>0.17720806196042324</v>
      </c>
      <c r="E93" s="295">
        <f>(TB2b!C93+TB2b!D93+TB2b!E93+TB2b!F93+TB2b!G93*P93-(compopeincdet!$AK34+compopeincdet!$AL34)/2)/TB2b!B93</f>
        <v>0.42236432635011151</v>
      </c>
      <c r="F93" s="14">
        <f>(TB2b!K93+TB2b!L93+TB2b!M93+TB2b!N93+TB2b!O93*Q93-(compopeincdet!$BA34+compopeincdet!$BB34)/2)/TB2b!J93</f>
        <v>0.46084316832610178</v>
      </c>
      <c r="G93" s="295">
        <f>(TB2b!S93+TB2b!T93+TB2b!U93+TB2b!V93+TB2b!W93*R93-(compopeincdet!$BQ34+compopeincdet!$BR34)/2)/TB2b!R93</f>
        <v>0.53370428550747262</v>
      </c>
      <c r="H93" s="1037">
        <f>(compopeincdet!BO34+compopeincdet!BP34+(compopeincdet!BQ34+compopeincdet!BR34)/2+compopeincdet!BS34+compopeincdet!BT34+compopeincdet!BU34+compopeincdet!BV34-compopeincdet!CU34-compopeincdet!CV34-(compopeincdet!CW34+compopeincdet!CX34)/2-compopeincdet!CY34-compopeincdet!CZ34-compopeincdet!DA34-compopeincdet!DB34)/(compopeincdet!BN34-compopeincdet!CT34)</f>
        <v>0.46545258109760684</v>
      </c>
      <c r="I93" s="14">
        <f>(TB2c!C93+TB2c!D93+TB2c!E93+TB2c!F93+TB2c!G93*S93-(compopeincdet!$CG34+compopeincdet!$CH34)/2)/TB2c!B93</f>
        <v>0.56418373572145308</v>
      </c>
      <c r="J93" s="14">
        <f>(TB2c!K93+TB2c!L93+TB2c!M93+TB2c!N93+TB2c!O93*T93-(compopeincdet!$CW34+compopeincdet!$CX34)/2)/TB2c!J93</f>
        <v>0.63362887389181122</v>
      </c>
      <c r="K93" s="641">
        <f>(TB2c!S93+TB2c!T93+TB2c!U93+TB2c!V93+TB2c!W93*U93-(compopeincdet!$DM34+compopeincdet!$DN34)/2)/TB2c!R93</f>
        <v>0.72567813477117227</v>
      </c>
      <c r="L93" s="13"/>
      <c r="M93" s="984"/>
      <c r="N93" s="995">
        <v>0.4802787215214453</v>
      </c>
      <c r="O93" s="996">
        <v>0.55009591579437256</v>
      </c>
      <c r="P93" s="996">
        <v>0.58625626564025879</v>
      </c>
      <c r="Q93" s="996">
        <v>0.59763014316558838</v>
      </c>
      <c r="R93" s="996">
        <v>0.62745028734207153</v>
      </c>
      <c r="S93" s="996">
        <v>0.64025801420211792</v>
      </c>
      <c r="T93" s="996">
        <v>0.67158716917037964</v>
      </c>
      <c r="U93" s="996">
        <v>0.72059923410415649</v>
      </c>
      <c r="V93" s="996">
        <v>0.13008210062980652</v>
      </c>
      <c r="W93" s="996">
        <v>0.40929681062698364</v>
      </c>
      <c r="X93" s="997">
        <v>0.51657122373580933</v>
      </c>
      <c r="Y93" s="707"/>
      <c r="Z93" s="707"/>
      <c r="AA93" s="2">
        <f>B93*'TB1'!B93+'TB1'!E93*TB2d!E93</f>
        <v>0.25165831545072559</v>
      </c>
      <c r="AB93" s="595">
        <v>-3.1966265188759765E-2</v>
      </c>
      <c r="AC93" s="595"/>
      <c r="AD93" s="2">
        <v>-8.8710107593037435E-9</v>
      </c>
      <c r="AE93" s="2">
        <f t="shared" si="23"/>
        <v>0.28362458063948537</v>
      </c>
      <c r="AF93" s="987"/>
    </row>
    <row r="94" spans="1:32" x14ac:dyDescent="0.2">
      <c r="A94" s="16">
        <v>1997</v>
      </c>
      <c r="B94" s="301">
        <f>('TB2'!C94+'TB2'!D94+'TB2'!E94+'TB2'!F94+'TB2'!G94*W94-(compopeincdet!$E35+compopeincdet!$F35-compopeincdet!$AK35-compopeincdet!$AL35)/2)/'TB2'!B94</f>
        <v>0.13619747286225722</v>
      </c>
      <c r="C94" s="483">
        <f>('TB2'!K94+'TB2'!L94+'TB2'!M94+'TB2'!N94+'TB2'!O94*V94-(compopeincdet!$E35+compopeincdet!$F35-compopeincdet!$U35-compopeincdet!$V35)/2)/'TB2'!J94</f>
        <v>9.4403125960180502E-3</v>
      </c>
      <c r="D94" s="700">
        <f>('TB2'!S94+'TB2'!T94+'TB2'!U94+'TB2'!V94+'TB2'!W94*X94-(compopeincdet!$U35+compopeincdet!$V35-compopeincdet!$AK35-compopeincdet!$AL35)/2)/'TB2'!R94</f>
        <v>0.18105802472597968</v>
      </c>
      <c r="E94" s="295">
        <f>(TB2b!C94+TB2b!D94+TB2b!E94+TB2b!F94+TB2b!G94*P94-(compopeincdet!$AK35+compopeincdet!$AL35)/2)/TB2b!B94</f>
        <v>0.41794170753112964</v>
      </c>
      <c r="F94" s="14">
        <f>(TB2b!K94+TB2b!L94+TB2b!M94+TB2b!N94+TB2b!O94*Q94-(compopeincdet!$BA35+compopeincdet!$BB35)/2)/TB2b!J94</f>
        <v>0.45571220101688187</v>
      </c>
      <c r="G94" s="295">
        <f>(TB2b!S94+TB2b!T94+TB2b!U94+TB2b!V94+TB2b!W94*R94-(compopeincdet!$BQ35+compopeincdet!$BR35)/2)/TB2b!R94</f>
        <v>0.5218009985596519</v>
      </c>
      <c r="H94" s="1037">
        <f>(compopeincdet!BO35+compopeincdet!BP35+(compopeincdet!BQ35+compopeincdet!BR35)/2+compopeincdet!BS35+compopeincdet!BT35+compopeincdet!BU35+compopeincdet!BV35-compopeincdet!CU35-compopeincdet!CV35-(compopeincdet!CW35+compopeincdet!CX35)/2-compopeincdet!CY35-compopeincdet!CZ35-compopeincdet!DA35-compopeincdet!DB35)/(compopeincdet!BN35-compopeincdet!CT35)</f>
        <v>0.4568329618285894</v>
      </c>
      <c r="I94" s="14">
        <f>(TB2c!C94+TB2c!D94+TB2c!E94+TB2c!F94+TB2c!G94*S94-(compopeincdet!$CG35+compopeincdet!$CH35)/2)/TB2c!B94</f>
        <v>0.5486225179993407</v>
      </c>
      <c r="J94" s="14">
        <f>(TB2c!K94+TB2c!L94+TB2c!M94+TB2c!N94+TB2c!O94*T94-(compopeincdet!$CW35+compopeincdet!$CX35)/2)/TB2c!J94</f>
        <v>0.61192624278728491</v>
      </c>
      <c r="K94" s="641">
        <f>(TB2c!S94+TB2c!T94+TB2c!U94+TB2c!V94+TB2c!W94*U94-(compopeincdet!$DM35+compopeincdet!$DN35)/2)/TB2c!R94</f>
        <v>0.70179645162447768</v>
      </c>
      <c r="L94" s="13"/>
      <c r="M94" s="984"/>
      <c r="N94" s="995">
        <v>0.48101597877770091</v>
      </c>
      <c r="O94" s="996">
        <v>0.54739773273468018</v>
      </c>
      <c r="P94" s="996">
        <v>0.58429700136184692</v>
      </c>
      <c r="Q94" s="996">
        <v>0.59519577026367188</v>
      </c>
      <c r="R94" s="996">
        <v>0.62478184700012207</v>
      </c>
      <c r="S94" s="996">
        <v>0.63810968399047852</v>
      </c>
      <c r="T94" s="996">
        <v>0.65924549102783203</v>
      </c>
      <c r="U94" s="996">
        <v>0.69907951354980469</v>
      </c>
      <c r="V94" s="996">
        <v>0.12872157990932465</v>
      </c>
      <c r="W94" s="996">
        <v>0.41001248359680176</v>
      </c>
      <c r="X94" s="997">
        <v>0.5127638578414917</v>
      </c>
      <c r="Y94" s="707"/>
      <c r="Z94" s="707"/>
      <c r="AA94" s="2">
        <f>B94*'TB1'!B94+'TB1'!E94*TB2d!E94</f>
        <v>0.25321374123621448</v>
      </c>
      <c r="AB94" s="595">
        <v>-3.2190308424793743E-2</v>
      </c>
      <c r="AC94" s="595"/>
      <c r="AD94" s="2">
        <v>-1.4659819469464708E-9</v>
      </c>
      <c r="AE94" s="2">
        <f t="shared" si="23"/>
        <v>0.28540404966100824</v>
      </c>
      <c r="AF94" s="987"/>
    </row>
    <row r="95" spans="1:32" x14ac:dyDescent="0.2">
      <c r="A95" s="16">
        <v>1998</v>
      </c>
      <c r="B95" s="301">
        <f>('TB2'!C95+'TB2'!D95+'TB2'!E95+'TB2'!F95+'TB2'!G95*W95-(compopeincdet!$E36+compopeincdet!$F36-compopeincdet!$AK36-compopeincdet!$AL36)/2)/'TB2'!B95</f>
        <v>0.13036884131650478</v>
      </c>
      <c r="C95" s="483">
        <f>('TB2'!K95+'TB2'!L95+'TB2'!M95+'TB2'!N95+'TB2'!O95*V95-(compopeincdet!$E36+compopeincdet!$F36-compopeincdet!$U36-compopeincdet!$V36)/2)/'TB2'!J95</f>
        <v>1.1397199136002643E-2</v>
      </c>
      <c r="D95" s="700">
        <f>('TB2'!S95+'TB2'!T95+'TB2'!U95+'TB2'!V95+'TB2'!W95*X95-(compopeincdet!$U36+compopeincdet!$V36-compopeincdet!$AK36-compopeincdet!$AL36)/2)/'TB2'!R95</f>
        <v>0.17290038951265232</v>
      </c>
      <c r="E95" s="295">
        <f>(TB2b!C95+TB2b!D95+TB2b!E95+TB2b!F95+TB2b!G95*P95-(compopeincdet!$AK36+compopeincdet!$AL36)/2)/TB2b!B95</f>
        <v>0.40278021036430112</v>
      </c>
      <c r="F95" s="14">
        <f>(TB2b!K95+TB2b!L95+TB2b!M95+TB2b!N95+TB2b!O95*Q95-(compopeincdet!$BA36+compopeincdet!$BB36)/2)/TB2b!J95</f>
        <v>0.44022861038525413</v>
      </c>
      <c r="G95" s="295">
        <f>(TB2b!S95+TB2b!T95+TB2b!U95+TB2b!V95+TB2b!W95*R95-(compopeincdet!$BQ36+compopeincdet!$BR36)/2)/TB2b!R95</f>
        <v>0.50344190439829983</v>
      </c>
      <c r="H95" s="1037">
        <f>(compopeincdet!BO36+compopeincdet!BP36+(compopeincdet!BQ36+compopeincdet!BR36)/2+compopeincdet!BS36+compopeincdet!BT36+compopeincdet!BU36+compopeincdet!BV36-compopeincdet!CU36-compopeincdet!CV36-(compopeincdet!CW36+compopeincdet!CX36)/2-compopeincdet!CY36-compopeincdet!CZ36-compopeincdet!DA36-compopeincdet!DB36)/(compopeincdet!BN36-compopeincdet!CT36)</f>
        <v>0.44606105388557449</v>
      </c>
      <c r="I95" s="14">
        <f>(TB2c!C95+TB2c!D95+TB2c!E95+TB2c!F95+TB2c!G95*S95-(compopeincdet!$CG36+compopeincdet!$CH36)/2)/TB2c!B95</f>
        <v>0.52752473005167111</v>
      </c>
      <c r="J95" s="14">
        <f>(TB2c!K95+TB2c!L95+TB2c!M95+TB2c!N95+TB2c!O95*T95-(compopeincdet!$CW36+compopeincdet!$CX36)/2)/TB2c!J95</f>
        <v>0.58197354780774879</v>
      </c>
      <c r="K95" s="641">
        <f>(TB2c!S95+TB2c!T95+TB2c!U95+TB2c!V95+TB2c!W95*U95-(compopeincdet!$DM36+compopeincdet!$DN36)/2)/TB2c!R95</f>
        <v>0.65388246331176814</v>
      </c>
      <c r="L95" s="13"/>
      <c r="M95" s="984"/>
      <c r="N95" s="995">
        <v>0.46742098750267974</v>
      </c>
      <c r="O95" s="996">
        <v>0.52982109785079956</v>
      </c>
      <c r="P95" s="996">
        <v>0.56737256050109863</v>
      </c>
      <c r="Q95" s="996">
        <v>0.57721734046936035</v>
      </c>
      <c r="R95" s="996">
        <v>0.61240625381469727</v>
      </c>
      <c r="S95" s="996">
        <v>0.62770211696624756</v>
      </c>
      <c r="T95" s="996">
        <v>0.67393940687179565</v>
      </c>
      <c r="U95" s="996">
        <v>0.73391258716583252</v>
      </c>
      <c r="V95" s="996">
        <v>0.13719792664051056</v>
      </c>
      <c r="W95" s="996">
        <v>0.39866423606872559</v>
      </c>
      <c r="X95" s="997">
        <v>0.49451938271522522</v>
      </c>
      <c r="Y95" s="707"/>
      <c r="Z95" s="707"/>
      <c r="AA95" s="2">
        <f>B95*'TB1'!B95+'TB1'!E95*TB2d!E95</f>
        <v>0.24455729070739707</v>
      </c>
      <c r="AB95" s="595">
        <v>-2.7431557704218706E-2</v>
      </c>
      <c r="AC95" s="595"/>
      <c r="AD95" s="2">
        <v>-7.7327633740686963E-9</v>
      </c>
      <c r="AE95" s="2">
        <f t="shared" si="23"/>
        <v>0.27198884841161575</v>
      </c>
      <c r="AF95" s="987"/>
    </row>
    <row r="96" spans="1:32" x14ac:dyDescent="0.2">
      <c r="A96" s="20">
        <v>1999</v>
      </c>
      <c r="B96" s="302">
        <f>('TB2'!C96+'TB2'!D96+'TB2'!E96+'TB2'!F96+'TB2'!G96*W96-(compopeincdet!$E37+compopeincdet!$F37-compopeincdet!$AK37-compopeincdet!$AL37)/2)/'TB2'!B96</f>
        <v>0.13095382819791085</v>
      </c>
      <c r="C96" s="487">
        <f>('TB2'!K96+'TB2'!L96+'TB2'!M96+'TB2'!N96+'TB2'!O96*V96-(compopeincdet!$E37+compopeincdet!$F37-compopeincdet!$U37-compopeincdet!$V37)/2)/'TB2'!J96</f>
        <v>1.8189502193873872E-2</v>
      </c>
      <c r="D96" s="701">
        <f>('TB2'!S96+'TB2'!T96+'TB2'!U96+'TB2'!V96+'TB2'!W96*X96-(compopeincdet!$U37+compopeincdet!$V37-compopeincdet!$AK37-compopeincdet!$AL37)/2)/'TB2'!R96</f>
        <v>0.17124975077777205</v>
      </c>
      <c r="E96" s="296">
        <f>(TB2b!C96+TB2b!D96+TB2b!E96+TB2b!F96+TB2b!G96*P96-(compopeincdet!$AK37+compopeincdet!$AL37)/2)/TB2b!B96</f>
        <v>0.38886847710107597</v>
      </c>
      <c r="F96" s="19">
        <f>(TB2b!K96+TB2b!L96+TB2b!M96+TB2b!N96+TB2b!O96*Q96-(compopeincdet!$BA37+compopeincdet!$BB37)/2)/TB2b!J96</f>
        <v>0.42323806426231858</v>
      </c>
      <c r="G96" s="296">
        <f>(TB2b!S96+TB2b!T96+TB2b!U96+TB2b!V96+TB2b!W96*R96-(compopeincdet!$BQ37+compopeincdet!$BR37)/2)/TB2b!R96</f>
        <v>0.48060491875321365</v>
      </c>
      <c r="H96" s="1361">
        <f>(compopeincdet!BO37+compopeincdet!BP37+(compopeincdet!BQ37+compopeincdet!BR37)/2+compopeincdet!BS37+compopeincdet!BT37+compopeincdet!BU37+compopeincdet!BV37-compopeincdet!CU37-compopeincdet!CV37-(compopeincdet!CW37+compopeincdet!CX37)/2-compopeincdet!CY37-compopeincdet!CZ37-compopeincdet!DA37-compopeincdet!DB37)/(compopeincdet!BN37-compopeincdet!CT37)</f>
        <v>0.4289291534300459</v>
      </c>
      <c r="I96" s="19">
        <f>(TB2c!C96+TB2c!D96+TB2c!E96+TB2c!F96+TB2c!G96*S96-(compopeincdet!$CG37+compopeincdet!$CH37)/2)/TB2c!B96</f>
        <v>0.50310756998036765</v>
      </c>
      <c r="J96" s="19">
        <f>(TB2c!K96+TB2c!L96+TB2c!M96+TB2c!N96+TB2c!O96*T96-(compopeincdet!$CW37+compopeincdet!$CX37)/2)/TB2c!J96</f>
        <v>0.54863407504622463</v>
      </c>
      <c r="K96" s="642">
        <f>(TB2c!S96+TB2c!T96+TB2c!U96+TB2c!V96+TB2c!W96*U96-(compopeincdet!$DM37+compopeincdet!$DN37)/2)/TB2c!R96</f>
        <v>0.61335491201068348</v>
      </c>
      <c r="L96" s="13"/>
      <c r="M96" s="984"/>
      <c r="N96" s="995">
        <v>0.45666961636019493</v>
      </c>
      <c r="O96" s="996">
        <v>0.5176507830619812</v>
      </c>
      <c r="P96" s="996">
        <v>0.55470114946365356</v>
      </c>
      <c r="Q96" s="996">
        <v>0.56615567207336426</v>
      </c>
      <c r="R96" s="996">
        <v>0.60356253385543823</v>
      </c>
      <c r="S96" s="996">
        <v>0.61613357067108154</v>
      </c>
      <c r="T96" s="996">
        <v>0.66990327835083008</v>
      </c>
      <c r="U96" s="996">
        <v>0.72273349761962891</v>
      </c>
      <c r="V96" s="996">
        <v>0.13786259293556213</v>
      </c>
      <c r="W96" s="996">
        <v>0.39007270336151123</v>
      </c>
      <c r="X96" s="997">
        <v>0.48318830132484436</v>
      </c>
      <c r="Y96" s="707"/>
      <c r="Z96" s="707"/>
      <c r="AA96" s="2">
        <f>B96*'TB1'!B96+'TB1'!E96*TB2d!E96</f>
        <v>0.24000086543703036</v>
      </c>
      <c r="AB96" s="595">
        <v>-2.5284128839244035E-2</v>
      </c>
      <c r="AC96" s="595"/>
      <c r="AD96" s="2">
        <v>-1.2259952775206528E-8</v>
      </c>
      <c r="AE96" s="2">
        <f t="shared" si="23"/>
        <v>0.26528499427627439</v>
      </c>
      <c r="AF96" s="987"/>
    </row>
    <row r="97" spans="1:32" x14ac:dyDescent="0.2">
      <c r="A97" s="24">
        <v>2000</v>
      </c>
      <c r="B97" s="303">
        <f>('TB2'!C97+'TB2'!D97+'TB2'!E97+'TB2'!F97+'TB2'!G97*W97-(compopeincdet!$E38+compopeincdet!$F38-compopeincdet!$AK38-compopeincdet!$AL38)/2)/'TB2'!B97</f>
        <v>0.12656093776506239</v>
      </c>
      <c r="C97" s="489">
        <f>('TB2'!K97+'TB2'!L97+'TB2'!M97+'TB2'!N97+'TB2'!O97*V97-(compopeincdet!$E38+compopeincdet!$F38-compopeincdet!$U38-compopeincdet!$V38)/2)/'TB2'!J97</f>
        <v>1.5227788135190119E-2</v>
      </c>
      <c r="D97" s="702">
        <f>('TB2'!S97+'TB2'!T97+'TB2'!U97+'TB2'!V97+'TB2'!W97*X97-(compopeincdet!$U38+compopeincdet!$V38-compopeincdet!$AK38-compopeincdet!$AL38)/2)/'TB2'!R97</f>
        <v>0.16638066925432513</v>
      </c>
      <c r="E97" s="297">
        <f>(TB2b!C97+TB2b!D97+TB2b!E97+TB2b!F97+TB2b!G97*P97-(compopeincdet!$AK38+compopeincdet!$AL38)/2)/TB2b!B97</f>
        <v>0.37647952395693857</v>
      </c>
      <c r="F97" s="23">
        <f>(TB2b!K97+TB2b!L97+TB2b!M97+TB2b!N97+TB2b!O97*Q97-(compopeincdet!$BA38+compopeincdet!$BB38)/2)/TB2b!J97</f>
        <v>0.40902945778420291</v>
      </c>
      <c r="G97" s="297">
        <f>(TB2b!S97+TB2b!T97+TB2b!U97+TB2b!V97+TB2b!W97*R97-(compopeincdet!$BQ38+compopeincdet!$BR38)/2)/TB2b!R97</f>
        <v>0.46235402391956543</v>
      </c>
      <c r="H97" s="1362">
        <f>(compopeincdet!BO38+compopeincdet!BP38+(compopeincdet!BQ38+compopeincdet!BR38)/2+compopeincdet!BS38+compopeincdet!BT38+compopeincdet!BU38+compopeincdet!BV38-compopeincdet!CU38-compopeincdet!CV38-(compopeincdet!CW38+compopeincdet!CX38)/2-compopeincdet!CY38-compopeincdet!CZ38-compopeincdet!DA38-compopeincdet!DB38)/(compopeincdet!BN38-compopeincdet!CT38)</f>
        <v>0.41377189693258104</v>
      </c>
      <c r="I97" s="23">
        <f>(TB2c!C97+TB2c!D97+TB2c!E97+TB2c!F97+TB2c!G97*S97-(compopeincdet!$CG38+compopeincdet!$CH38)/2)/TB2c!B97</f>
        <v>0.48296347425496156</v>
      </c>
      <c r="J97" s="23">
        <f>(TB2c!K97+TB2c!L97+TB2c!M97+TB2c!N97+TB2c!O97*T97-(compopeincdet!$CW38+compopeincdet!$CX38)/2)/TB2c!J97</f>
        <v>0.52280743682632891</v>
      </c>
      <c r="K97" s="643">
        <f>(TB2c!S97+TB2c!T97+TB2c!U97+TB2c!V97+TB2c!W97*U97-(compopeincdet!$DM38+compopeincdet!$DN38)/2)/TB2c!R97</f>
        <v>0.58667959623816079</v>
      </c>
      <c r="L97" s="13"/>
      <c r="M97" s="984"/>
      <c r="N97" s="995">
        <v>0.45522796940057492</v>
      </c>
      <c r="O97" s="996">
        <v>0.51276558637619019</v>
      </c>
      <c r="P97" s="996">
        <v>0.55224990844726562</v>
      </c>
      <c r="Q97" s="996">
        <v>0.56384682655334473</v>
      </c>
      <c r="R97" s="996">
        <v>0.6051756739616394</v>
      </c>
      <c r="S97" s="996">
        <v>0.62627589702606201</v>
      </c>
      <c r="T97" s="996">
        <v>0.69227319955825806</v>
      </c>
      <c r="U97" s="996">
        <v>0.73307150602340698</v>
      </c>
      <c r="V97" s="996">
        <v>0.14455355703830719</v>
      </c>
      <c r="W97" s="996">
        <v>0.38876423239707947</v>
      </c>
      <c r="X97" s="997">
        <v>0.47604972124099731</v>
      </c>
      <c r="Y97" s="707"/>
      <c r="Z97" s="707"/>
      <c r="AA97" s="2">
        <f>B97*'TB1'!B97+'TB1'!E97*TB2d!E97</f>
        <v>0.23340545567497911</v>
      </c>
      <c r="AB97" s="595">
        <v>-1.8040050037591192E-2</v>
      </c>
      <c r="AC97" s="595"/>
      <c r="AD97" s="2">
        <v>-1.6763904153727083E-9</v>
      </c>
      <c r="AE97" s="2">
        <f t="shared" si="23"/>
        <v>0.25144550571257029</v>
      </c>
      <c r="AF97" s="987"/>
    </row>
    <row r="98" spans="1:32" x14ac:dyDescent="0.2">
      <c r="A98" s="16">
        <v>2001</v>
      </c>
      <c r="B98" s="301">
        <f>('TB2'!C98+'TB2'!D98+'TB2'!E98+'TB2'!F98+'TB2'!G98*W98-(compopeincdet!$E39+compopeincdet!$F39-compopeincdet!$AK39-compopeincdet!$AL39)/2)/'TB2'!B98</f>
        <v>0.12419232716768765</v>
      </c>
      <c r="C98" s="483">
        <f>('TB2'!K98+'TB2'!L98+'TB2'!M98+'TB2'!N98+'TB2'!O98*V98-(compopeincdet!$E39+compopeincdet!$F39-compopeincdet!$U39-compopeincdet!$V39)/2)/'TB2'!J98</f>
        <v>1.5465609077433256E-2</v>
      </c>
      <c r="D98" s="700">
        <f>('TB2'!S98+'TB2'!T98+'TB2'!U98+'TB2'!V98+'TB2'!W98*X98-(compopeincdet!$U39+compopeincdet!$V39-compopeincdet!$AK39-compopeincdet!$AL39)/2)/'TB2'!R98</f>
        <v>0.16310631482625673</v>
      </c>
      <c r="E98" s="295">
        <f>(TB2b!C98+TB2b!D98+TB2b!E98+TB2b!F98+TB2b!G98*P98-(compopeincdet!$AK39+compopeincdet!$AL39)/2)/TB2b!B98</f>
        <v>0.37831841084805046</v>
      </c>
      <c r="F98" s="14">
        <f>(TB2b!K98+TB2b!L98+TB2b!M98+TB2b!N98+TB2b!O98*Q98-(compopeincdet!$BA39+compopeincdet!$BB39)/2)/TB2b!J98</f>
        <v>0.41550859107979426</v>
      </c>
      <c r="G98" s="295">
        <f>(TB2b!S98+TB2b!T98+TB2b!U98+TB2b!V98+TB2b!W98*R98-(compopeincdet!$BQ39+compopeincdet!$BR39)/2)/TB2b!R98</f>
        <v>0.48329857181299585</v>
      </c>
      <c r="H98" s="1037">
        <f>(compopeincdet!BO39+compopeincdet!BP39+(compopeincdet!BQ39+compopeincdet!BR39)/2+compopeincdet!BS39+compopeincdet!BT39+compopeincdet!BU39+compopeincdet!BV39-compopeincdet!CU39-compopeincdet!CV39-(compopeincdet!CW39+compopeincdet!CX39)/2-compopeincdet!CY39-compopeincdet!CZ39-compopeincdet!DA39-compopeincdet!DB39)/(compopeincdet!BN39-compopeincdet!CT39)</f>
        <v>0.41623596682092051</v>
      </c>
      <c r="I98" s="14">
        <f>(TB2c!C98+TB2c!D98+TB2c!E98+TB2c!F98+TB2c!G98*S98-(compopeincdet!$CG39+compopeincdet!$CH39)/2)/TB2c!B98</f>
        <v>0.51103023488108568</v>
      </c>
      <c r="J98" s="14">
        <f>(TB2c!K98+TB2c!L98+TB2c!M98+TB2c!N98+TB2c!O98*T98-(compopeincdet!$CW39+compopeincdet!$CX39)/2)/TB2c!J98</f>
        <v>0.57129741460372652</v>
      </c>
      <c r="K98" s="641">
        <f>(TB2c!S98+TB2c!T98+TB2c!U98+TB2c!V98+TB2c!W98*U98-(compopeincdet!$DM39+compopeincdet!$DN39)/2)/TB2c!R98</f>
        <v>0.65421101931392323</v>
      </c>
      <c r="L98" s="13"/>
      <c r="M98" s="984"/>
      <c r="N98" s="995">
        <v>0.44357019510455975</v>
      </c>
      <c r="O98" s="996">
        <v>0.50209969282150269</v>
      </c>
      <c r="P98" s="996">
        <v>0.54237985610961914</v>
      </c>
      <c r="Q98" s="996">
        <v>0.55482625961303711</v>
      </c>
      <c r="R98" s="996">
        <v>0.59147179126739502</v>
      </c>
      <c r="S98" s="996">
        <v>0.60953742265701294</v>
      </c>
      <c r="T98" s="996">
        <v>0.65772569179534912</v>
      </c>
      <c r="U98" s="996">
        <v>0.71744310855865479</v>
      </c>
      <c r="V98" s="996">
        <v>0.14157852530479431</v>
      </c>
      <c r="W98" s="996">
        <v>0.37982469797134399</v>
      </c>
      <c r="X98" s="997">
        <v>0.46664401888847351</v>
      </c>
      <c r="Y98" s="707"/>
      <c r="Z98" s="707"/>
      <c r="AA98" s="2">
        <f>B98*'TB1'!B98+'TB1'!E98*TB2d!E98</f>
        <v>0.23081450070219209</v>
      </c>
      <c r="AB98" s="595">
        <v>-7.8460099573526374E-3</v>
      </c>
      <c r="AC98" s="595"/>
      <c r="AD98" s="2">
        <v>-1.5240108064418223E-9</v>
      </c>
      <c r="AE98" s="2">
        <f t="shared" si="23"/>
        <v>0.23866051065954472</v>
      </c>
      <c r="AF98" s="987"/>
    </row>
    <row r="99" spans="1:32" x14ac:dyDescent="0.2">
      <c r="A99" s="16">
        <v>2002</v>
      </c>
      <c r="B99" s="301">
        <f>('TB2'!C99+'TB2'!D99+'TB2'!E99+'TB2'!F99+'TB2'!G99*W99-(compopeincdet!$E40+compopeincdet!$F40-compopeincdet!$AK40-compopeincdet!$AL40)/2)/'TB2'!B99</f>
        <v>0.12979805599135394</v>
      </c>
      <c r="C99" s="483">
        <f>('TB2'!K99+'TB2'!L99+'TB2'!M99+'TB2'!N99+'TB2'!O99*V99-(compopeincdet!$E40+compopeincdet!$F40-compopeincdet!$U40-compopeincdet!$V40)/2)/'TB2'!J99</f>
        <v>2.7801384941284896E-2</v>
      </c>
      <c r="D99" s="700">
        <f>('TB2'!S99+'TB2'!T99+'TB2'!U99+'TB2'!V99+'TB2'!W99*X99-(compopeincdet!$U40+compopeincdet!$V40-compopeincdet!$AK40-compopeincdet!$AL40)/2)/'TB2'!R99</f>
        <v>0.16626498164504613</v>
      </c>
      <c r="E99" s="295">
        <f>(TB2b!C99+TB2b!D99+TB2b!E99+TB2b!F99+TB2b!G99*P99-(compopeincdet!$AK40+compopeincdet!$AL40)/2)/TB2b!B99</f>
        <v>0.38400902560095351</v>
      </c>
      <c r="F99" s="14">
        <f>(TB2b!K99+TB2b!L99+TB2b!M99+TB2b!N99+TB2b!O99*Q99-(compopeincdet!$BA40+compopeincdet!$BB40)/2)/TB2b!J99</f>
        <v>0.42617578565149083</v>
      </c>
      <c r="G99" s="295">
        <f>(TB2b!S99+TB2b!T99+TB2b!U99+TB2b!V99+TB2b!W99*R99-(compopeincdet!$BQ40+compopeincdet!$BR40)/2)/TB2b!R99</f>
        <v>0.49956873737659824</v>
      </c>
      <c r="H99" s="1037">
        <f>(compopeincdet!BO40+compopeincdet!BP40+(compopeincdet!BQ40+compopeincdet!BR40)/2+compopeincdet!BS40+compopeincdet!BT40+compopeincdet!BU40+compopeincdet!BV40-compopeincdet!CU40-compopeincdet!CV40-(compopeincdet!CW40+compopeincdet!CX40)/2-compopeincdet!CY40-compopeincdet!CZ40-compopeincdet!DA40-compopeincdet!DB40)/(compopeincdet!BN40-compopeincdet!CT40)</f>
        <v>0.42291532841289359</v>
      </c>
      <c r="I99" s="14">
        <f>(TB2c!C99+TB2c!D99+TB2c!E99+TB2c!F99+TB2c!G99*S99-(compopeincdet!$CG40+compopeincdet!$CH40)/2)/TB2c!B99</f>
        <v>0.53139970850285789</v>
      </c>
      <c r="J99" s="14">
        <f>(TB2c!K99+TB2c!L99+TB2c!M99+TB2c!N99+TB2c!O99*T99-(compopeincdet!$CW40+compopeincdet!$CX40)/2)/TB2c!J99</f>
        <v>0.60277258538468992</v>
      </c>
      <c r="K99" s="641">
        <f>(TB2c!S99+TB2c!T99+TB2c!U99+TB2c!V99+TB2c!W99*U99-(compopeincdet!$DM40+compopeincdet!$DN40)/2)/TB2c!R99</f>
        <v>0.70576239712852473</v>
      </c>
      <c r="L99" s="13"/>
      <c r="M99" s="984"/>
      <c r="N99" s="995">
        <v>0.44511196195362907</v>
      </c>
      <c r="O99" s="996">
        <v>0.50770705938339233</v>
      </c>
      <c r="P99" s="996">
        <v>0.54803347587585449</v>
      </c>
      <c r="Q99" s="996">
        <v>0.55672049522399902</v>
      </c>
      <c r="R99" s="996">
        <v>0.59500521421432495</v>
      </c>
      <c r="S99" s="996">
        <v>0.61359477043151855</v>
      </c>
      <c r="T99" s="996">
        <v>0.65865379571914673</v>
      </c>
      <c r="U99" s="996">
        <v>0.73275661468505859</v>
      </c>
      <c r="V99" s="996">
        <v>0.14319264888763428</v>
      </c>
      <c r="W99" s="996">
        <v>0.38055500388145447</v>
      </c>
      <c r="X99" s="997">
        <v>0.47260341048240662</v>
      </c>
      <c r="Y99" s="707"/>
      <c r="Z99" s="707"/>
      <c r="AA99" s="2">
        <f>B99*'TB1'!B99+'TB1'!E99*TB2d!E99</f>
        <v>0.23530979625076431</v>
      </c>
      <c r="AB99" s="595">
        <v>-9.9589350995231713E-3</v>
      </c>
      <c r="AC99" s="595"/>
      <c r="AD99" s="2">
        <v>1.7809758667830522E-9</v>
      </c>
      <c r="AE99" s="2">
        <f t="shared" si="23"/>
        <v>0.24526873135028748</v>
      </c>
      <c r="AF99" s="987"/>
    </row>
    <row r="100" spans="1:32" x14ac:dyDescent="0.2">
      <c r="A100" s="16">
        <v>2003</v>
      </c>
      <c r="B100" s="301">
        <f>('TB2'!C100+'TB2'!D100+'TB2'!E100+'TB2'!F100+'TB2'!G100*W100-(compopeincdet!$E41+compopeincdet!$F41-compopeincdet!$AK41-compopeincdet!$AL41)/2)/'TB2'!B100</f>
        <v>0.13463910047025596</v>
      </c>
      <c r="C100" s="483">
        <f>('TB2'!K100+'TB2'!L100+'TB2'!M100+'TB2'!N100+'TB2'!O100*V100-(compopeincdet!$E41+compopeincdet!$F41-compopeincdet!$U41-compopeincdet!$V41)/2)/'TB2'!J100</f>
        <v>3.201468151130242E-2</v>
      </c>
      <c r="D100" s="700">
        <f>('TB2'!S100+'TB2'!T100+'TB2'!U100+'TB2'!V100+'TB2'!W100*X100-(compopeincdet!$U41+compopeincdet!$V41-compopeincdet!$AK41-compopeincdet!$AL41)/2)/'TB2'!R100</f>
        <v>0.17047983559395549</v>
      </c>
      <c r="E100" s="295">
        <f>(TB2b!C100+TB2b!D100+TB2b!E100+TB2b!F100+TB2b!G100*P100-(compopeincdet!$AK41+compopeincdet!$AL41)/2)/TB2b!B100</f>
        <v>0.39066060753828147</v>
      </c>
      <c r="F100" s="14">
        <f>(TB2b!K100+TB2b!L100+TB2b!M100+TB2b!N100+TB2b!O100*Q100-(compopeincdet!$BA41+compopeincdet!$BB41)/2)/TB2b!J100</f>
        <v>0.43153400453919305</v>
      </c>
      <c r="G100" s="295">
        <f>(TB2b!S100+TB2b!T100+TB2b!U100+TB2b!V100+TB2b!W100*R100-(compopeincdet!$BQ41+compopeincdet!$BR41)/2)/TB2b!R100</f>
        <v>0.50859752961519455</v>
      </c>
      <c r="H100" s="1037">
        <f>(compopeincdet!BO41+compopeincdet!BP41+(compopeincdet!BQ41+compopeincdet!BR41)/2+compopeincdet!BS41+compopeincdet!BT41+compopeincdet!BU41+compopeincdet!BV41-compopeincdet!CU41-compopeincdet!CV41-(compopeincdet!CW41+compopeincdet!CX41)/2-compopeincdet!CY41-compopeincdet!CZ41-compopeincdet!DA41-compopeincdet!DB41)/(compopeincdet!BN41-compopeincdet!CT41)</f>
        <v>0.42817741763497175</v>
      </c>
      <c r="I100" s="14">
        <f>(TB2c!C100+TB2c!D100+TB2c!E100+TB2c!F100+TB2c!G100*S100-(compopeincdet!$CG41+compopeincdet!$CH41)/2)/TB2c!B100</f>
        <v>0.54063732500067341</v>
      </c>
      <c r="J100" s="14">
        <f>(TB2c!K100+TB2c!L100+TB2c!M100+TB2c!N100+TB2c!O100*T100-(compopeincdet!$CW41+compopeincdet!$CX41)/2)/TB2c!J100</f>
        <v>0.61379154792385748</v>
      </c>
      <c r="K100" s="641">
        <f>(TB2c!S100+TB2c!T100+TB2c!U100+TB2c!V100+TB2c!W100*U100-(compopeincdet!$DM41+compopeincdet!$DN41)/2)/TB2c!R100</f>
        <v>0.71721457177728809</v>
      </c>
      <c r="L100" s="13"/>
      <c r="M100" s="984"/>
      <c r="N100" s="995">
        <v>0.45469034628203042</v>
      </c>
      <c r="O100" s="996">
        <v>0.51829582452774048</v>
      </c>
      <c r="P100" s="996">
        <v>0.55890923738479614</v>
      </c>
      <c r="Q100" s="996">
        <v>0.5685613751411438</v>
      </c>
      <c r="R100" s="996">
        <v>0.60526132583618164</v>
      </c>
      <c r="S100" s="996">
        <v>0.62540143728256226</v>
      </c>
      <c r="T100" s="996">
        <v>0.67688989639282227</v>
      </c>
      <c r="U100" s="996">
        <v>0.73518174886703491</v>
      </c>
      <c r="V100" s="996">
        <v>0.14161469042301178</v>
      </c>
      <c r="W100" s="996">
        <v>0.39126375317573547</v>
      </c>
      <c r="X100" s="997">
        <v>0.48436164855957031</v>
      </c>
      <c r="Y100" s="707"/>
      <c r="Z100" s="707"/>
      <c r="AA100" s="2">
        <f>B100*'TB1'!B100+'TB1'!E100*TB2d!E100</f>
        <v>0.24123499963106737</v>
      </c>
      <c r="AB100" s="595">
        <v>-1.7710624736827527E-2</v>
      </c>
      <c r="AC100" s="595"/>
      <c r="AD100" s="2">
        <v>9.1009391134377893E-9</v>
      </c>
      <c r="AE100" s="2">
        <f t="shared" si="23"/>
        <v>0.25894562436789492</v>
      </c>
      <c r="AF100" s="987"/>
    </row>
    <row r="101" spans="1:32" x14ac:dyDescent="0.2">
      <c r="A101" s="16">
        <v>2004</v>
      </c>
      <c r="B101" s="301">
        <f>('TB2'!C101+'TB2'!D101+'TB2'!E101+'TB2'!F101+'TB2'!G101*W101-(compopeincdet!$E42+compopeincdet!$F42-compopeincdet!$AK42-compopeincdet!$AL42)/2)/'TB2'!B101</f>
        <v>0.13587998728159986</v>
      </c>
      <c r="C101" s="483">
        <f>('TB2'!K101+'TB2'!L101+'TB2'!M101+'TB2'!N101+'TB2'!O101*V101-(compopeincdet!$E42+compopeincdet!$F42-compopeincdet!$U42-compopeincdet!$V42)/2)/'TB2'!J101</f>
        <v>3.1943582139335056E-2</v>
      </c>
      <c r="D101" s="700">
        <f>('TB2'!S101+'TB2'!T101+'TB2'!U101+'TB2'!V101+'TB2'!W101*X101-(compopeincdet!$U42+compopeincdet!$V42-compopeincdet!$AK42-compopeincdet!$AL42)/2)/'TB2'!R101</f>
        <v>0.17190307653257025</v>
      </c>
      <c r="E101" s="295">
        <f>(TB2b!C101+TB2b!D101+TB2b!E101+TB2b!F101+TB2b!G101*P101-(compopeincdet!$AK42+compopeincdet!$AL42)/2)/TB2b!B101</f>
        <v>0.39466051991276863</v>
      </c>
      <c r="F101" s="14">
        <f>(TB2b!K101+TB2b!L101+TB2b!M101+TB2b!N101+TB2b!O101*Q101-(compopeincdet!$BA42+compopeincdet!$BB42)/2)/TB2b!J101</f>
        <v>0.43519076799059125</v>
      </c>
      <c r="G101" s="295">
        <f>(TB2b!S101+TB2b!T101+TB2b!U101+TB2b!V101+TB2b!W101*R101-(compopeincdet!$BQ42+compopeincdet!$BR42)/2)/TB2b!R101</f>
        <v>0.50222750673970551</v>
      </c>
      <c r="H101" s="1037">
        <f>(compopeincdet!BO42+compopeincdet!BP42+(compopeincdet!BQ42+compopeincdet!BR42)/2+compopeincdet!BS42+compopeincdet!BT42+compopeincdet!BU42+compopeincdet!BV42-compopeincdet!CU42-compopeincdet!CV42-(compopeincdet!CW42+compopeincdet!CX42)/2-compopeincdet!CY42-compopeincdet!CZ42-compopeincdet!DA42-compopeincdet!DB42)/(compopeincdet!BN42-compopeincdet!CT42)</f>
        <v>0.42847153053703529</v>
      </c>
      <c r="I101" s="14">
        <f>(TB2c!C101+TB2c!D101+TB2c!E101+TB2c!F101+TB2c!G101*S101-(compopeincdet!$CG42+compopeincdet!$CH42)/2)/TB2c!B101</f>
        <v>0.53386438412799386</v>
      </c>
      <c r="J101" s="14">
        <f>(TB2c!K101+TB2c!L101+TB2c!M101+TB2c!N101+TB2c!O101*T101-(compopeincdet!$CW42+compopeincdet!$CX42)/2)/TB2c!J101</f>
        <v>0.59578834806701186</v>
      </c>
      <c r="K101" s="641">
        <f>(TB2c!S101+TB2c!T101+TB2c!U101+TB2c!V101+TB2c!W101*U101-(compopeincdet!$DM42+compopeincdet!$DN42)/2)/TB2c!R101</f>
        <v>0.6806008158580189</v>
      </c>
      <c r="L101" s="13"/>
      <c r="M101" s="984"/>
      <c r="N101" s="995">
        <v>0.45793296781211718</v>
      </c>
      <c r="O101" s="996">
        <v>0.51838004589080811</v>
      </c>
      <c r="P101" s="996">
        <v>0.55861777067184448</v>
      </c>
      <c r="Q101" s="996">
        <v>0.56793761253356934</v>
      </c>
      <c r="R101" s="996">
        <v>0.60933572053909302</v>
      </c>
      <c r="S101" s="996">
        <v>0.62520444393157959</v>
      </c>
      <c r="T101" s="996">
        <v>0.68145889043807983</v>
      </c>
      <c r="U101" s="996">
        <v>0.73354136943817139</v>
      </c>
      <c r="V101" s="996">
        <v>0.14856593310832977</v>
      </c>
      <c r="W101" s="996">
        <v>0.39479786157608032</v>
      </c>
      <c r="X101" s="997">
        <v>0.48400735855102539</v>
      </c>
      <c r="Y101" s="707"/>
      <c r="Z101" s="707"/>
      <c r="AA101" s="2">
        <f>B101*'TB1'!B101+'TB1'!E101*TB2d!E101</f>
        <v>0.24568395683416266</v>
      </c>
      <c r="AB101" s="595">
        <v>-2.4851616618042159E-2</v>
      </c>
      <c r="AC101" s="595"/>
      <c r="AD101" s="2">
        <v>-1.1056367321682359E-8</v>
      </c>
      <c r="AE101" s="2">
        <f t="shared" si="23"/>
        <v>0.2705355734522048</v>
      </c>
      <c r="AF101" s="987"/>
    </row>
    <row r="102" spans="1:32" x14ac:dyDescent="0.2">
      <c r="A102" s="16">
        <v>2005</v>
      </c>
      <c r="B102" s="301">
        <f>('TB2'!C102+'TB2'!D102+'TB2'!E102+'TB2'!F102+'TB2'!G102*W102-(compopeincdet!$E43+compopeincdet!$F43-compopeincdet!$AK43-compopeincdet!$AL43)/2)/'TB2'!B102</f>
        <v>0.13518802328328608</v>
      </c>
      <c r="C102" s="483">
        <f>('TB2'!K102+'TB2'!L102+'TB2'!M102+'TB2'!N102+'TB2'!O102*V102-(compopeincdet!$E43+compopeincdet!$F43-compopeincdet!$U43-compopeincdet!$V43)/2)/'TB2'!J102</f>
        <v>1.8991476325191131E-2</v>
      </c>
      <c r="D102" s="700">
        <f>('TB2'!S102+'TB2'!T102+'TB2'!U102+'TB2'!V102+'TB2'!W102*X102-(compopeincdet!$U43+compopeincdet!$V43-compopeincdet!$AK43-compopeincdet!$AL43)/2)/'TB2'!R102</f>
        <v>0.17491690224961406</v>
      </c>
      <c r="E102" s="295">
        <f>(TB2b!C102+TB2b!D102+TB2b!E102+TB2b!F102+TB2b!G102*P102-(compopeincdet!$AK43+compopeincdet!$AL43)/2)/TB2b!B102</f>
        <v>0.41028732643200688</v>
      </c>
      <c r="F102" s="14">
        <f>(TB2b!K102+TB2b!L102+TB2b!M102+TB2b!N102+TB2b!O102*Q102-(compopeincdet!$BA43+compopeincdet!$BB43)/2)/TB2b!J102</f>
        <v>0.44833295769631992</v>
      </c>
      <c r="G102" s="295">
        <f>(TB2b!S102+TB2b!T102+TB2b!U102+TB2b!V102+TB2b!W102*R102-(compopeincdet!$BQ43+compopeincdet!$BR43)/2)/TB2b!R102</f>
        <v>0.51500699297873775</v>
      </c>
      <c r="H102" s="1037">
        <f>(compopeincdet!BO43+compopeincdet!BP43+(compopeincdet!BQ43+compopeincdet!BR43)/2+compopeincdet!BS43+compopeincdet!BT43+compopeincdet!BU43+compopeincdet!BV43-compopeincdet!CU43-compopeincdet!CV43-(compopeincdet!CW43+compopeincdet!CX43)/2-compopeincdet!CY43-compopeincdet!CZ43-compopeincdet!DA43-compopeincdet!DB43)/(compopeincdet!BN43-compopeincdet!CT43)</f>
        <v>0.44667303293614852</v>
      </c>
      <c r="I102" s="14">
        <f>(TB2c!C102+TB2c!D102+TB2c!E102+TB2c!F102+TB2c!G102*S102-(compopeincdet!$CG43+compopeincdet!$CH43)/2)/TB2c!B102</f>
        <v>0.54275234739588529</v>
      </c>
      <c r="J102" s="14">
        <f>(TB2c!K102+TB2c!L102+TB2c!M102+TB2c!N102+TB2c!O102*T102-(compopeincdet!$CW43+compopeincdet!$CX43)/2)/TB2c!J102</f>
        <v>0.59786710764086604</v>
      </c>
      <c r="K102" s="641">
        <f>(TB2c!S102+TB2c!T102+TB2c!U102+TB2c!V102+TB2c!W102*U102-(compopeincdet!$DM43+compopeincdet!$DN43)/2)/TB2c!R102</f>
        <v>0.6806116723442921</v>
      </c>
      <c r="L102" s="13"/>
      <c r="M102" s="984"/>
      <c r="N102" s="995">
        <v>0.47201343121763167</v>
      </c>
      <c r="O102" s="996">
        <v>0.52972769737243652</v>
      </c>
      <c r="P102" s="996">
        <v>0.56870484352111816</v>
      </c>
      <c r="Q102" s="996">
        <v>0.580791175365448</v>
      </c>
      <c r="R102" s="996">
        <v>0.62419348955154419</v>
      </c>
      <c r="S102" s="996">
        <v>0.64176535606384277</v>
      </c>
      <c r="T102" s="996">
        <v>0.68770825862884521</v>
      </c>
      <c r="U102" s="996">
        <v>0.74440991878509521</v>
      </c>
      <c r="V102" s="996">
        <v>0.14837628602981567</v>
      </c>
      <c r="W102" s="996">
        <v>0.40697875618934631</v>
      </c>
      <c r="X102" s="997">
        <v>0.4946262538433075</v>
      </c>
      <c r="Y102" s="707"/>
      <c r="Z102" s="707"/>
      <c r="AA102" s="2">
        <f>B102*'TB1'!B102+'TB1'!E102*TB2d!E102</f>
        <v>0.25511175471510494</v>
      </c>
      <c r="AB102" s="595">
        <v>-3.504703817020513E-2</v>
      </c>
      <c r="AC102" s="595"/>
      <c r="AD102" s="2">
        <v>-1.2490788126040542E-8</v>
      </c>
      <c r="AE102" s="2">
        <f t="shared" si="23"/>
        <v>0.2901587928853101</v>
      </c>
      <c r="AF102" s="987"/>
    </row>
    <row r="103" spans="1:32" x14ac:dyDescent="0.2">
      <c r="A103" s="16">
        <v>2006</v>
      </c>
      <c r="B103" s="301">
        <f>('TB2'!C103+'TB2'!D103+'TB2'!E103+'TB2'!F103+'TB2'!G103*W103-(compopeincdet!$E44+compopeincdet!$F44-compopeincdet!$AK44-compopeincdet!$AL44)/2)/'TB2'!B103</f>
        <v>0.13485160170698929</v>
      </c>
      <c r="C103" s="483">
        <f>('TB2'!K103+'TB2'!L103+'TB2'!M103+'TB2'!N103+'TB2'!O103*V103-(compopeincdet!$E44+compopeincdet!$F44-compopeincdet!$U44-compopeincdet!$V44)/2)/'TB2'!J103</f>
        <v>1.0246888773231882E-2</v>
      </c>
      <c r="D103" s="700">
        <f>('TB2'!S103+'TB2'!T103+'TB2'!U103+'TB2'!V103+'TB2'!W103*X103-(compopeincdet!$U44+compopeincdet!$V44-compopeincdet!$AK44-compopeincdet!$AL44)/2)/'TB2'!R103</f>
        <v>0.17698233215719855</v>
      </c>
      <c r="E103" s="295">
        <f>(TB2b!C103+TB2b!D103+TB2b!E103+TB2b!F103+TB2b!G103*P103-(compopeincdet!$AK44+compopeincdet!$AL44)/2)/TB2b!B103</f>
        <v>0.41689573094968724</v>
      </c>
      <c r="F103" s="14">
        <f>(TB2b!K103+TB2b!L103+TB2b!M103+TB2b!N103+TB2b!O103*Q103-(compopeincdet!$BA44+compopeincdet!$BB44)/2)/TB2b!J103</f>
        <v>0.45461269339424065</v>
      </c>
      <c r="G103" s="295">
        <f>(TB2b!S103+TB2b!T103+TB2b!U103+TB2b!V103+TB2b!W103*R103-(compopeincdet!$BQ44+compopeincdet!$BR44)/2)/TB2b!R103</f>
        <v>0.52400962953976327</v>
      </c>
      <c r="H103" s="1037">
        <f>(compopeincdet!BO44+compopeincdet!BP44+(compopeincdet!BQ44+compopeincdet!BR44)/2+compopeincdet!BS44+compopeincdet!BT44+compopeincdet!BU44+compopeincdet!BV44-compopeincdet!CU44-compopeincdet!CV44-(compopeincdet!CW44+compopeincdet!CX44)/2-compopeincdet!CY44-compopeincdet!CZ44-compopeincdet!DA44-compopeincdet!DB44)/(compopeincdet!BN44-compopeincdet!CT44)</f>
        <v>0.454380418447423</v>
      </c>
      <c r="I103" s="14">
        <f>(TB2c!C103+TB2c!D103+TB2c!E103+TB2c!F103+TB2c!G103*S103-(compopeincdet!$CG44+compopeincdet!$CH44)/2)/TB2c!B103</f>
        <v>0.55112942560926148</v>
      </c>
      <c r="J103" s="14">
        <f>(TB2c!K103+TB2c!L103+TB2c!M103+TB2c!N103+TB2c!O103*T103-(compopeincdet!$CW44+compopeincdet!$CX44)/2)/TB2c!J103</f>
        <v>0.60728452759500662</v>
      </c>
      <c r="K103" s="641">
        <f>(TB2c!S103+TB2c!T103+TB2c!U103+TB2c!V103+TB2c!W103*U103-(compopeincdet!$DM44+compopeincdet!$DN44)/2)/TB2c!R103</f>
        <v>0.68298841466676685</v>
      </c>
      <c r="L103" s="13"/>
      <c r="M103" s="984"/>
      <c r="N103" s="995">
        <v>0.47963560345965772</v>
      </c>
      <c r="O103" s="996">
        <v>0.53313809633255005</v>
      </c>
      <c r="P103" s="996">
        <v>0.57548266649246216</v>
      </c>
      <c r="Q103" s="996">
        <v>0.58785170316696167</v>
      </c>
      <c r="R103" s="996">
        <v>0.62932038307189941</v>
      </c>
      <c r="S103" s="996">
        <v>0.64976221323013306</v>
      </c>
      <c r="T103" s="996">
        <v>0.69642949104309082</v>
      </c>
      <c r="U103" s="996">
        <v>0.73599135875701904</v>
      </c>
      <c r="V103" s="996">
        <v>0.15206210315227509</v>
      </c>
      <c r="W103" s="996">
        <v>0.41440153121948242</v>
      </c>
      <c r="X103" s="997">
        <v>0.49541789293289185</v>
      </c>
      <c r="Y103" s="707"/>
      <c r="Z103" s="707"/>
      <c r="AA103" s="2">
        <f>B103*'TB1'!B103+'TB1'!E103*TB2d!E103</f>
        <v>0.25983337580799998</v>
      </c>
      <c r="AB103" s="595">
        <v>-3.2301648887824989E-2</v>
      </c>
      <c r="AC103" s="595"/>
      <c r="AD103" s="2">
        <v>7.1843281324035502E-9</v>
      </c>
      <c r="AE103" s="2">
        <f t="shared" si="23"/>
        <v>0.29213502469582497</v>
      </c>
      <c r="AF103" s="987"/>
    </row>
    <row r="104" spans="1:32" x14ac:dyDescent="0.2">
      <c r="A104" s="16">
        <v>2007</v>
      </c>
      <c r="B104" s="301">
        <f>('TB2'!C104+'TB2'!D104+'TB2'!E104+'TB2'!F104+'TB2'!G104*W104-(compopeincdet!$E45+compopeincdet!$F45-compopeincdet!$AK45-compopeincdet!$AL45)/2)/'TB2'!B104</f>
        <v>0.12793745413267954</v>
      </c>
      <c r="C104" s="483">
        <f>('TB2'!K104+'TB2'!L104+'TB2'!M104+'TB2'!N104+'TB2'!O104*V104-(compopeincdet!$E45+compopeincdet!$F45-compopeincdet!$U45-compopeincdet!$V45)/2)/'TB2'!J104</f>
        <v>-8.587111602362448E-4</v>
      </c>
      <c r="D104" s="700">
        <f>('TB2'!S104+'TB2'!T104+'TB2'!U104+'TB2'!V104+'TB2'!W104*X104-(compopeincdet!$U45+compopeincdet!$V45-compopeincdet!$AK45-compopeincdet!$AL45)/2)/'TB2'!R104</f>
        <v>0.1722720836902682</v>
      </c>
      <c r="E104" s="295">
        <f>(TB2b!C104+TB2b!D104+TB2b!E104+TB2b!F104+TB2b!G104*P104-(compopeincdet!$AK45+compopeincdet!$AL45)/2)/TB2b!B104</f>
        <v>0.41229087820991889</v>
      </c>
      <c r="F104" s="14">
        <f>(TB2b!K104+TB2b!L104+TB2b!M104+TB2b!N104+TB2b!O104*Q104-(compopeincdet!$BA45+compopeincdet!$BB45)/2)/TB2b!J104</f>
        <v>0.44999216848400214</v>
      </c>
      <c r="G104" s="295">
        <f>(TB2b!S104+TB2b!T104+TB2b!U104+TB2b!V104+TB2b!W104*R104-(compopeincdet!$BQ45+compopeincdet!$BR45)/2)/TB2b!R104</f>
        <v>0.51727769759015085</v>
      </c>
      <c r="H104" s="1037">
        <f>(compopeincdet!BO45+compopeincdet!BP45+(compopeincdet!BQ45+compopeincdet!BR45)/2+compopeincdet!BS45+compopeincdet!BT45+compopeincdet!BU45+compopeincdet!BV45-compopeincdet!CU45-compopeincdet!CV45-(compopeincdet!CW45+compopeincdet!CX45)/2-compopeincdet!CY45-compopeincdet!CZ45-compopeincdet!DA45-compopeincdet!DB45)/(compopeincdet!BN45-compopeincdet!CT45)</f>
        <v>0.44747733728641287</v>
      </c>
      <c r="I104" s="14">
        <f>(TB2c!C104+TB2c!D104+TB2c!E104+TB2c!F104+TB2c!G104*S104-(compopeincdet!$CG45+compopeincdet!$CH45)/2)/TB2c!B104</f>
        <v>0.54490014137931397</v>
      </c>
      <c r="J104" s="14">
        <f>(TB2c!K104+TB2c!L104+TB2c!M104+TB2c!N104+TB2c!O104*T104-(compopeincdet!$CW45+compopeincdet!$CX45)/2)/TB2c!J104</f>
        <v>0.60104493596928388</v>
      </c>
      <c r="K104" s="641">
        <f>(TB2c!S104+TB2c!T104+TB2c!U104+TB2c!V104+TB2c!W104*U104-(compopeincdet!$DM45+compopeincdet!$DN45)/2)/TB2c!R104</f>
        <v>0.67777816677312375</v>
      </c>
      <c r="L104" s="13"/>
      <c r="M104" s="984"/>
      <c r="N104" s="995">
        <v>0.46865494205952929</v>
      </c>
      <c r="O104" s="996">
        <v>0.51812952756881714</v>
      </c>
      <c r="P104" s="996">
        <v>0.5603596568107605</v>
      </c>
      <c r="Q104" s="996">
        <v>0.57560849189758301</v>
      </c>
      <c r="R104" s="996">
        <v>0.63535851240158081</v>
      </c>
      <c r="S104" s="996">
        <v>0.66523396968841553</v>
      </c>
      <c r="T104" s="996">
        <v>0.74527245759963989</v>
      </c>
      <c r="U104" s="996">
        <v>0.82147824764251709</v>
      </c>
      <c r="V104" s="996">
        <v>0.14981099963188171</v>
      </c>
      <c r="W104" s="996">
        <v>0.40496870875358582</v>
      </c>
      <c r="X104" s="997">
        <v>0.48015958070755005</v>
      </c>
      <c r="Y104" s="707"/>
      <c r="Z104" s="707"/>
      <c r="AA104" s="2">
        <f>B104*'TB1'!B104+'TB1'!E104*TB2d!E104</f>
        <v>0.25314278013393482</v>
      </c>
      <c r="AB104" s="595">
        <v>-2.4449933408038499E-2</v>
      </c>
      <c r="AC104" s="595"/>
      <c r="AD104" s="2">
        <v>1.1467946037235777E-8</v>
      </c>
      <c r="AE104" s="2">
        <f t="shared" si="23"/>
        <v>0.27759271354197335</v>
      </c>
      <c r="AF104" s="987"/>
    </row>
    <row r="105" spans="1:32" x14ac:dyDescent="0.2">
      <c r="A105" s="16">
        <v>2008</v>
      </c>
      <c r="B105" s="301">
        <f>('TB2'!C105+'TB2'!D105+'TB2'!E105+'TB2'!F105+'TB2'!G105*W105-(compopeincdet!$E46+compopeincdet!$F46-compopeincdet!$AK46-compopeincdet!$AL46)/2)/'TB2'!B105</f>
        <v>0.12781602578154655</v>
      </c>
      <c r="C105" s="483">
        <f>('TB2'!K105+'TB2'!L105+'TB2'!M105+'TB2'!N105+'TB2'!O105*V105-(compopeincdet!$E46+compopeincdet!$F46-compopeincdet!$U46-compopeincdet!$V46)/2)/'TB2'!J105</f>
        <v>7.3530965763326569E-3</v>
      </c>
      <c r="D105" s="700">
        <f>('TB2'!S105+'TB2'!T105+'TB2'!U105+'TB2'!V105+'TB2'!W105*X105-(compopeincdet!$U46+compopeincdet!$V46-compopeincdet!$AK46-compopeincdet!$AL46)/2)/'TB2'!R105</f>
        <v>0.16875500577148</v>
      </c>
      <c r="E105" s="295">
        <f>(TB2b!C105+TB2b!D105+TB2b!E105+TB2b!F105+TB2b!G105*P105-(compopeincdet!$AK46+compopeincdet!$AL46)/2)/TB2b!B105</f>
        <v>0.40131686867346367</v>
      </c>
      <c r="F105" s="14">
        <f>(TB2b!K105+TB2b!L105+TB2b!M105+TB2b!N105+TB2b!O105*Q105-(compopeincdet!$BA46+compopeincdet!$BB46)/2)/TB2b!J105</f>
        <v>0.44269816336967843</v>
      </c>
      <c r="G105" s="295">
        <f>(TB2b!S105+TB2b!T105+TB2b!U105+TB2b!V105+TB2b!W105*R105-(compopeincdet!$BQ46+compopeincdet!$BR46)/2)/TB2b!R105</f>
        <v>0.51992417686622527</v>
      </c>
      <c r="H105" s="1037">
        <f>(compopeincdet!BO46+compopeincdet!BP46+(compopeincdet!BQ46+compopeincdet!BR46)/2+compopeincdet!BS46+compopeincdet!BT46+compopeincdet!BU46+compopeincdet!BV46-compopeincdet!CU46-compopeincdet!CV46-(compopeincdet!CW46+compopeincdet!CX46)/2-compopeincdet!CY46-compopeincdet!CZ46-compopeincdet!DA46-compopeincdet!DB46)/(compopeincdet!BN46-compopeincdet!CT46)</f>
        <v>0.4340848712398056</v>
      </c>
      <c r="I105" s="14">
        <f>(TB2c!C105+TB2c!D105+TB2c!E105+TB2c!F105+TB2c!G105*S105-(compopeincdet!$CG46+compopeincdet!$CH46)/2)/TB2c!B105</f>
        <v>0.55210247635272613</v>
      </c>
      <c r="J105" s="14">
        <f>(TB2c!K105+TB2c!L105+TB2c!M105+TB2c!N105+TB2c!O105*T105-(compopeincdet!$CW46+compopeincdet!$CX46)/2)/TB2c!J105</f>
        <v>0.62008442606792957</v>
      </c>
      <c r="K105" s="641">
        <f>(TB2c!S105+TB2c!T105+TB2c!U105+TB2c!V105+TB2c!W105*U105-(compopeincdet!$DM46+compopeincdet!$DN46)/2)/TB2c!R105</f>
        <v>0.71578095028783539</v>
      </c>
      <c r="L105" s="13"/>
      <c r="M105" s="984"/>
      <c r="N105" s="995">
        <v>0.44677053626377622</v>
      </c>
      <c r="O105" s="996">
        <v>0.49986472725868225</v>
      </c>
      <c r="P105" s="996">
        <v>0.54530364274978638</v>
      </c>
      <c r="Q105" s="996">
        <v>0.5586848258972168</v>
      </c>
      <c r="R105" s="996">
        <v>0.60962384939193726</v>
      </c>
      <c r="S105" s="996">
        <v>0.63472843170166016</v>
      </c>
      <c r="T105" s="996">
        <v>0.71813452243804932</v>
      </c>
      <c r="U105" s="996">
        <v>0.80414187908172607</v>
      </c>
      <c r="V105" s="996">
        <v>0.13539679348468781</v>
      </c>
      <c r="W105" s="996">
        <v>0.38208854198455811</v>
      </c>
      <c r="X105" s="997">
        <v>0.46054941415786743</v>
      </c>
      <c r="Y105" s="707"/>
      <c r="Z105" s="707"/>
      <c r="AA105" s="2">
        <f>B105*'TB1'!B105+'TB1'!E105*TB2d!E105</f>
        <v>0.24693332810800231</v>
      </c>
      <c r="AB105" s="595">
        <v>-1.1505994436167274E-2</v>
      </c>
      <c r="AC105" s="595"/>
      <c r="AD105" s="2">
        <v>-1.2556719386491721E-8</v>
      </c>
      <c r="AE105" s="2">
        <f t="shared" si="23"/>
        <v>0.25843932254416957</v>
      </c>
      <c r="AF105" s="987"/>
    </row>
    <row r="106" spans="1:32" x14ac:dyDescent="0.2">
      <c r="A106" s="20">
        <v>2009</v>
      </c>
      <c r="B106" s="302">
        <f>('TB2'!C106+'TB2'!D106+'TB2'!E106+'TB2'!F106+'TB2'!G106*W106-(compopeincdet!$E47+compopeincdet!$F47-compopeincdet!$AK47-compopeincdet!$AL47)/2)/'TB2'!B106</f>
        <v>0.14676274352257687</v>
      </c>
      <c r="C106" s="487">
        <f>('TB2'!K106+'TB2'!L106+'TB2'!M106+'TB2'!N106+'TB2'!O106*V106-(compopeincdet!$E47+compopeincdet!$F47-compopeincdet!$U47-compopeincdet!$V47)/2)/'TB2'!J106</f>
        <v>2.4404460299211544E-2</v>
      </c>
      <c r="D106" s="701">
        <f>('TB2'!S106+'TB2'!T106+'TB2'!U106+'TB2'!V106+'TB2'!W106*X106-(compopeincdet!$U47+compopeincdet!$V47-compopeincdet!$AK47-compopeincdet!$AL47)/2)/'TB2'!R106</f>
        <v>0.18712300146692257</v>
      </c>
      <c r="E106" s="296">
        <f>(TB2b!C106+TB2b!D106+TB2b!E106+TB2b!F106+TB2b!G106*P106-(compopeincdet!$AK47+compopeincdet!$AL47)/2)/TB2b!B106</f>
        <v>0.41100410470906074</v>
      </c>
      <c r="F106" s="19">
        <f>(TB2b!K106+TB2b!L106+TB2b!M106+TB2b!N106+TB2b!O106*Q106-(compopeincdet!$BA47+compopeincdet!$BB47)/2)/TB2b!J106</f>
        <v>0.45332698753590894</v>
      </c>
      <c r="G106" s="296">
        <f>(TB2b!S106+TB2b!T106+TB2b!U106+TB2b!V106+TB2b!W106*R106-(compopeincdet!$BQ47+compopeincdet!$BR47)/2)/TB2b!R106</f>
        <v>0.53907368529125976</v>
      </c>
      <c r="H106" s="1361">
        <f>(compopeincdet!BO47+compopeincdet!BP47+(compopeincdet!BQ47+compopeincdet!BR47)/2+compopeincdet!BS47+compopeincdet!BT47+compopeincdet!BU47+compopeincdet!BV47-compopeincdet!CU47-compopeincdet!CV47-(compopeincdet!CW47+compopeincdet!CX47)/2-compopeincdet!CY47-compopeincdet!CZ47-compopeincdet!DA47-compopeincdet!DB47)/(compopeincdet!BN47-compopeincdet!CT47)</f>
        <v>0.45279853930231129</v>
      </c>
      <c r="I106" s="19">
        <f>(TB2c!C106+TB2c!D106+TB2c!E106+TB2c!F106+TB2c!G106*S106-(compopeincdet!$CG47+compopeincdet!$CH47)/2)/TB2c!B106</f>
        <v>0.57257447554512964</v>
      </c>
      <c r="J106" s="19">
        <f>(TB2c!K106+TB2c!L106+TB2c!M106+TB2c!N106+TB2c!O106*T106-(compopeincdet!$CW47+compopeincdet!$CX47)/2)/TB2c!J106</f>
        <v>0.6439016574435189</v>
      </c>
      <c r="K106" s="642">
        <f>(TB2c!S106+TB2c!T106+TB2c!U106+TB2c!V106+TB2c!W106*U106-(compopeincdet!$DM47+compopeincdet!$DN47)/2)/TB2c!R106</f>
        <v>0.75010085149946204</v>
      </c>
      <c r="L106" s="13"/>
      <c r="M106" s="984"/>
      <c r="N106" s="995">
        <v>0.45564640917200577</v>
      </c>
      <c r="O106" s="996">
        <v>0.51657336950302124</v>
      </c>
      <c r="P106" s="996">
        <v>0.57476836442947388</v>
      </c>
      <c r="Q106" s="996">
        <v>0.59333610534667969</v>
      </c>
      <c r="R106" s="996">
        <v>0.66538482904434204</v>
      </c>
      <c r="S106" s="996">
        <v>0.70557159185409546</v>
      </c>
      <c r="T106" s="996">
        <v>0.83644384145736694</v>
      </c>
      <c r="U106" s="996">
        <v>0.95475423336029053</v>
      </c>
      <c r="V106" s="996">
        <v>0.11953585594892502</v>
      </c>
      <c r="W106" s="996">
        <v>0.38525760173797607</v>
      </c>
      <c r="X106" s="997">
        <v>0.47107976675033569</v>
      </c>
      <c r="Y106" s="707"/>
      <c r="Z106" s="707"/>
      <c r="AA106" s="2">
        <f>B106*'TB1'!B106+'TB1'!E106*TB2d!E106</f>
        <v>0.25901601188779622</v>
      </c>
      <c r="AB106" s="595">
        <v>-6.8300224201022853E-3</v>
      </c>
      <c r="AC106" s="595"/>
      <c r="AD106" s="2">
        <v>1.3488717198750777E-8</v>
      </c>
      <c r="AE106" s="2">
        <f t="shared" si="23"/>
        <v>0.26584603430789849</v>
      </c>
      <c r="AF106" s="987"/>
    </row>
    <row r="107" spans="1:32" x14ac:dyDescent="0.2">
      <c r="A107" s="16">
        <v>2010</v>
      </c>
      <c r="B107" s="301">
        <f>('TB2'!C107+'TB2'!D107+'TB2'!E107+'TB2'!F107+'TB2'!G107*W107-(compopeincdet!$E48+compopeincdet!$F48-compopeincdet!$AK48-compopeincdet!$AL48)/2)/'TB2'!B107</f>
        <v>0.1565002650251216</v>
      </c>
      <c r="C107" s="483">
        <f>('TB2'!K107+'TB2'!L107+'TB2'!M107+'TB2'!N107+'TB2'!O107*V107-(compopeincdet!$E48+compopeincdet!$F48-compopeincdet!$U48-compopeincdet!$V48)/2)/'TB2'!J107</f>
        <v>3.2109875350773337E-2</v>
      </c>
      <c r="D107" s="700">
        <f>('TB2'!S107+'TB2'!T107+'TB2'!U107+'TB2'!V107+'TB2'!W107*X107-(compopeincdet!$U48+compopeincdet!$V48-compopeincdet!$AK48-compopeincdet!$AL48)/2)/'TB2'!R107</f>
        <v>0.19719864928759798</v>
      </c>
      <c r="E107" s="295">
        <f>(TB2b!C107+TB2b!D107+TB2b!E107+TB2b!F107+TB2b!G107*P107-(compopeincdet!$AK48+compopeincdet!$AL48)/2)/TB2b!B107</f>
        <v>0.42620013292640446</v>
      </c>
      <c r="F107" s="14">
        <f>(TB2b!K107+TB2b!L107+TB2b!M107+TB2b!N107+TB2b!O107*Q107-(compopeincdet!$BA48+compopeincdet!$BB48)/2)/TB2b!J107</f>
        <v>0.46601197007971801</v>
      </c>
      <c r="G107" s="295">
        <f>(TB2b!S107+TB2b!T107+TB2b!U107+TB2b!V107+TB2b!W107*R107-(compopeincdet!$BQ48+compopeincdet!$BR48)/2)/TB2b!R107</f>
        <v>0.5458227916423668</v>
      </c>
      <c r="H107" s="1037">
        <f>(compopeincdet!BO48+compopeincdet!BP48+(compopeincdet!BQ48+compopeincdet!BR48)/2+compopeincdet!BS48+compopeincdet!BT48+compopeincdet!BU48+compopeincdet!BV48-compopeincdet!CU48-compopeincdet!CV48-(compopeincdet!CW48+compopeincdet!CX48)/2-compopeincdet!CY48-compopeincdet!CZ48-compopeincdet!DA48-compopeincdet!DB48)/(compopeincdet!BN48-compopeincdet!CT48)</f>
        <v>0.45862348827479926</v>
      </c>
      <c r="I107" s="14">
        <f>(TB2c!C107+TB2c!D107+TB2c!E107+TB2c!F107+TB2c!G107*S107-(compopeincdet!$CG48+compopeincdet!$CH48)/2)/TB2c!B107</f>
        <v>0.57954763555413369</v>
      </c>
      <c r="J107" s="14">
        <f>(TB2c!K107+TB2c!L107+TB2c!M107+TB2c!N107+TB2c!O107*T107-(compopeincdet!$CW48+compopeincdet!$CX48)/2)/TB2c!J107</f>
        <v>0.65001258584066368</v>
      </c>
      <c r="K107" s="641">
        <f>(TB2c!S107+TB2c!T107+TB2c!U107+TB2c!V107+TB2c!W107*U107-(compopeincdet!$DM48+compopeincdet!$DN48)/2)/TB2c!R107</f>
        <v>0.75143700269106606</v>
      </c>
      <c r="L107" s="13"/>
      <c r="M107" s="984"/>
      <c r="N107" s="995">
        <v>0.47197851277670388</v>
      </c>
      <c r="O107" s="996">
        <v>0.52971369028091431</v>
      </c>
      <c r="P107" s="996">
        <v>0.57783472537994385</v>
      </c>
      <c r="Q107" s="996">
        <v>0.59543031454086304</v>
      </c>
      <c r="R107" s="996">
        <v>0.67211586236953735</v>
      </c>
      <c r="S107" s="996">
        <v>0.70942229032516479</v>
      </c>
      <c r="T107" s="996">
        <v>0.83483695983886719</v>
      </c>
      <c r="U107" s="996">
        <v>1.0981194972991943</v>
      </c>
      <c r="V107" s="996">
        <v>0.12438313663005829</v>
      </c>
      <c r="W107" s="996">
        <v>0.40207317471504211</v>
      </c>
      <c r="X107" s="997">
        <v>0.48809173703193665</v>
      </c>
      <c r="Y107" s="985"/>
      <c r="Z107" s="985"/>
      <c r="AA107" s="2">
        <f>B107*'TB1'!B107+'TB1'!E107*TB2d!E107</f>
        <v>0.27486348164310137</v>
      </c>
      <c r="AB107" s="595">
        <v>-1.6909535930742542E-2</v>
      </c>
      <c r="AC107" s="595"/>
      <c r="AD107" s="2">
        <v>-2.6098775363081472E-9</v>
      </c>
      <c r="AE107" s="2">
        <f t="shared" si="23"/>
        <v>0.29177301757384388</v>
      </c>
      <c r="AF107" s="987"/>
    </row>
    <row r="108" spans="1:32" x14ac:dyDescent="0.2">
      <c r="A108" s="16">
        <v>2011</v>
      </c>
      <c r="B108" s="301">
        <f>('TB2'!C108+'TB2'!D108+'TB2'!E108+'TB2'!F108+'TB2'!G108*W108-(compopeincdet!$E49+compopeincdet!$F49-compopeincdet!$AK49-compopeincdet!$AL49)/2)/'TB2'!B108</f>
        <v>0.15865973959512125</v>
      </c>
      <c r="C108" s="483">
        <f>('TB2'!K108+'TB2'!L108+'TB2'!M108+'TB2'!N108+'TB2'!O108*V108-(compopeincdet!$E49+compopeincdet!$F49-compopeincdet!$U49-compopeincdet!$V49)/2)/'TB2'!J108</f>
        <v>3.7590630634761098E-2</v>
      </c>
      <c r="D108" s="700">
        <f>('TB2'!S108+'TB2'!T108+'TB2'!U108+'TB2'!V108+'TB2'!W108*X108-(compopeincdet!$U49+compopeincdet!$V49-compopeincdet!$AK49-compopeincdet!$AL49)/2)/'TB2'!R108</f>
        <v>0.19756169597127057</v>
      </c>
      <c r="E108" s="295">
        <f>(TB2b!C108+TB2b!D108+TB2b!E108+TB2b!F108+TB2b!G108*P108-(compopeincdet!$AK49+compopeincdet!$AL49)/2)/TB2b!B108</f>
        <v>0.42366212110627804</v>
      </c>
      <c r="F108" s="14">
        <f>(TB2b!K108+TB2b!L108+TB2b!M108+TB2b!N108+TB2b!O108*Q108-(compopeincdet!$BA49+compopeincdet!$BB49)/2)/TB2b!J108</f>
        <v>0.46373455547441828</v>
      </c>
      <c r="G108" s="295">
        <f>(TB2b!S108+TB2b!T108+TB2b!U108+TB2b!V108+TB2b!W108*R108-(compopeincdet!$BQ49+compopeincdet!$BR49)/2)/TB2b!R108</f>
        <v>0.54553969647211387</v>
      </c>
      <c r="H108" s="1037">
        <f>(compopeincdet!BO49+compopeincdet!BP49+(compopeincdet!BQ49+compopeincdet!BR49)/2+compopeincdet!BS49+compopeincdet!BT49+compopeincdet!BU49+compopeincdet!BV49-compopeincdet!CU49-compopeincdet!CV49-(compopeincdet!CW49+compopeincdet!CX49)/2-compopeincdet!CY49-compopeincdet!CZ49-compopeincdet!DA49-compopeincdet!DB49)/(compopeincdet!BN49-compopeincdet!CT49)</f>
        <v>0.4562973675152775</v>
      </c>
      <c r="I108" s="14">
        <f>(TB2c!C108+TB2c!D108+TB2c!E108+TB2c!F108+TB2c!G108*S108-(compopeincdet!$CG49+compopeincdet!$CH49)/2)/TB2c!B108</f>
        <v>0.58009125061855416</v>
      </c>
      <c r="J108" s="14">
        <f>(TB2c!K108+TB2c!L108+TB2c!M108+TB2c!N108+TB2c!O108*T108-(compopeincdet!$CW49+compopeincdet!$CX49)/2)/TB2c!J108</f>
        <v>0.65318733661974981</v>
      </c>
      <c r="K108" s="641">
        <f>(TB2c!S108+TB2c!T108+TB2c!U108+TB2c!V108+TB2c!W108*U108-(compopeincdet!$DM49+compopeincdet!$DN49)/2)/TB2c!R108</f>
        <v>0.76367852809223535</v>
      </c>
      <c r="L108" s="13"/>
      <c r="M108" s="984"/>
      <c r="N108" s="995">
        <v>0.49209917488745647</v>
      </c>
      <c r="O108" s="996">
        <v>0.54860973358154297</v>
      </c>
      <c r="P108" s="996">
        <v>0.59685254096984863</v>
      </c>
      <c r="Q108" s="996">
        <v>0.61761856079101562</v>
      </c>
      <c r="R108" s="996">
        <v>0.70728844404220581</v>
      </c>
      <c r="S108" s="996">
        <v>0.75028932094573975</v>
      </c>
      <c r="T108" s="996">
        <v>0.91751766204833984</v>
      </c>
      <c r="U108" s="996">
        <v>1.609495997428894</v>
      </c>
      <c r="V108" s="996">
        <v>0.13906112313270569</v>
      </c>
      <c r="W108" s="996">
        <v>0.42261907458305359</v>
      </c>
      <c r="X108" s="997">
        <v>0.5070805549621582</v>
      </c>
      <c r="Y108" s="707"/>
      <c r="Z108" s="707"/>
      <c r="AA108" s="2">
        <f>B108*'TB1'!B108+'TB1'!E108*TB2d!E108</f>
        <v>0.27613036159009141</v>
      </c>
      <c r="AB108" s="595">
        <v>-2.0103148153281541E-2</v>
      </c>
      <c r="AC108" s="595"/>
      <c r="AD108" s="2">
        <v>8.9710135986464934E-9</v>
      </c>
      <c r="AE108" s="2">
        <f t="shared" si="23"/>
        <v>0.29623350974337292</v>
      </c>
      <c r="AF108" s="987"/>
    </row>
    <row r="109" spans="1:32" x14ac:dyDescent="0.2">
      <c r="A109" s="16">
        <v>2012</v>
      </c>
      <c r="B109" s="301">
        <f>('TB2'!C109+'TB2'!D109+'TB2'!E109+'TB2'!F109+'TB2'!G109*W109-(compopeincdet!$E50+compopeincdet!$F50-compopeincdet!$AK50-compopeincdet!$AL50)/2)/'TB2'!B109</f>
        <v>0.1574282843505341</v>
      </c>
      <c r="C109" s="483">
        <f>('TB2'!K109+'TB2'!L109+'TB2'!M109+'TB2'!N109+'TB2'!O109*V109-(compopeincdet!$E50+compopeincdet!$F50-compopeincdet!$U50-compopeincdet!$V50)/2)/'TB2'!J109</f>
        <v>4.1680576713399482E-2</v>
      </c>
      <c r="D109" s="700">
        <f>('TB2'!S109+'TB2'!T109+'TB2'!U109+'TB2'!V109+'TB2'!W109*X109-(compopeincdet!$U50+compopeincdet!$V50-compopeincdet!$AK50-compopeincdet!$AL50)/2)/'TB2'!R109</f>
        <v>0.19440219285729754</v>
      </c>
      <c r="E109" s="295">
        <f>(TB2b!C109+TB2b!D109+TB2b!E109+TB2b!F109+TB2b!G109*P109-(compopeincdet!$AK50+compopeincdet!$AL50)/2)/TB2b!B109</f>
        <v>0.42391780583842753</v>
      </c>
      <c r="F109" s="14">
        <f>(TB2b!K109+TB2b!L109+TB2b!M109+TB2b!N109+TB2b!O109*Q109-(compopeincdet!$BA50+compopeincdet!$BB50)/2)/TB2b!J109</f>
        <v>0.46308016216157083</v>
      </c>
      <c r="G109" s="295">
        <f>(TB2b!S109+TB2b!T109+TB2b!U109+TB2b!V109+TB2b!W109*R109-(compopeincdet!$BQ50+compopeincdet!$BR50)/2)/TB2b!R109</f>
        <v>0.54160693782288427</v>
      </c>
      <c r="H109" s="1037">
        <f>(compopeincdet!BO50+compopeincdet!BP50+(compopeincdet!BQ50+compopeincdet!BR50)/2+compopeincdet!BS50+compopeincdet!BT50+compopeincdet!BU50+compopeincdet!BV50-compopeincdet!CU50-compopeincdet!CV50-(compopeincdet!CW50+compopeincdet!CX50)/2-compopeincdet!CY50-compopeincdet!CZ50-compopeincdet!DA50-compopeincdet!DB50)/(compopeincdet!BN50-compopeincdet!CT50)</f>
        <v>0.45293423083481549</v>
      </c>
      <c r="I109" s="14">
        <f>(TB2c!C109+TB2c!D109+TB2c!E109+TB2c!F109+TB2c!G109*S109-(compopeincdet!$CG50+compopeincdet!$CH50)/2)/TB2c!B109</f>
        <v>0.57384775457700932</v>
      </c>
      <c r="J109" s="14">
        <f>(TB2c!K109+TB2c!L109+TB2c!M109+TB2c!N109+TB2c!O109*T109-(compopeincdet!$CW50+compopeincdet!$CX50)/2)/TB2c!J109</f>
        <v>0.64241352241606831</v>
      </c>
      <c r="K109" s="641">
        <f>(TB2c!S109+TB2c!T109+TB2c!U109+TB2c!V109+TB2c!W109*U109-(compopeincdet!$DM50+compopeincdet!$DN50)/2)/TB2c!R109</f>
        <v>0.73808414694044988</v>
      </c>
      <c r="L109" s="13"/>
      <c r="M109" s="984"/>
      <c r="N109" s="995">
        <v>0.4888790578306374</v>
      </c>
      <c r="O109" s="996">
        <v>0.54307717084884644</v>
      </c>
      <c r="P109" s="996">
        <v>0.59279400110244751</v>
      </c>
      <c r="Q109" s="996">
        <v>0.61298459768295288</v>
      </c>
      <c r="R109" s="996">
        <v>0.70749896764755249</v>
      </c>
      <c r="S109" s="996">
        <v>0.75022667646408081</v>
      </c>
      <c r="T109" s="996">
        <v>0.87953221797943115</v>
      </c>
      <c r="U109" s="996">
        <v>1.270821213722229</v>
      </c>
      <c r="V109" s="996">
        <v>0.1432933509349823</v>
      </c>
      <c r="W109" s="996">
        <v>0.41856038570404053</v>
      </c>
      <c r="X109" s="997">
        <v>0.4995371401309967</v>
      </c>
      <c r="Y109" s="707"/>
      <c r="Z109" s="707"/>
      <c r="AA109" s="2">
        <f>B109*'TB1'!B109+'TB1'!E109*TB2d!E109</f>
        <v>0.27889986211476225</v>
      </c>
      <c r="AB109" s="595">
        <v>-2.4770826176798176E-2</v>
      </c>
      <c r="AC109" s="595"/>
      <c r="AD109" s="2">
        <v>3.0458626176788073E-9</v>
      </c>
      <c r="AE109" s="2">
        <f t="shared" si="23"/>
        <v>0.30367068829156041</v>
      </c>
      <c r="AF109" s="987"/>
    </row>
    <row r="110" spans="1:32" x14ac:dyDescent="0.2">
      <c r="A110" s="16">
        <v>2013</v>
      </c>
      <c r="B110" s="301">
        <f>('TB2'!C110+'TB2'!D110+'TB2'!E110+'TB2'!F110+'TB2'!G110*W110-(compopeincdet!$E51+compopeincdet!$F51-compopeincdet!$AK51-compopeincdet!$AL51)/2)/'TB2'!B110</f>
        <v>0.15922152840238396</v>
      </c>
      <c r="C110" s="483">
        <f>('TB2'!K110+'TB2'!L110+'TB2'!M110+'TB2'!N110+'TB2'!O110*V110-(compopeincdet!$E51+compopeincdet!$F51-compopeincdet!$U51-compopeincdet!$V51)/2)/'TB2'!J110</f>
        <v>4.9286788504638135E-2</v>
      </c>
      <c r="D110" s="700">
        <f>('TB2'!S110+'TB2'!T110+'TB2'!U110+'TB2'!V110+'TB2'!W110*X110-(compopeincdet!$U51+compopeincdet!$V51-compopeincdet!$AK51-compopeincdet!$AL51)/2)/'TB2'!R110</f>
        <v>0.1947796835264832</v>
      </c>
      <c r="E110" s="295">
        <f>(TB2b!C110+TB2b!D110+TB2b!E110+TB2b!F110+TB2b!G110*P110-(compopeincdet!$AK51+compopeincdet!$AL51)/2)/TB2b!B110</f>
        <v>0.41821237317329446</v>
      </c>
      <c r="F110" s="14">
        <f>(TB2b!K110+TB2b!L110+TB2b!M110+TB2b!N110+TB2b!O110*Q110-(compopeincdet!$BA51+compopeincdet!$BB51)/2)/TB2b!J110</f>
        <v>0.45627458060385906</v>
      </c>
      <c r="G110" s="295">
        <f>(TB2b!S110+TB2b!T110+TB2b!U110+TB2b!V110+TB2b!W110*R110-(compopeincdet!$BQ51+compopeincdet!$BR51)/2)/TB2b!R110</f>
        <v>0.53199130361262492</v>
      </c>
      <c r="H110" s="1037">
        <f>(compopeincdet!BO51+compopeincdet!BP51+(compopeincdet!BQ51+compopeincdet!BR51)/2+compopeincdet!BS51+compopeincdet!BT51+compopeincdet!BU51+compopeincdet!BV51-compopeincdet!CU51-compopeincdet!CV51-(compopeincdet!CW51+compopeincdet!CX51)/2-compopeincdet!CY51-compopeincdet!CZ51-compopeincdet!DA51-compopeincdet!DB51)/(compopeincdet!BN51-compopeincdet!CT51)</f>
        <v>0.4439197787730485</v>
      </c>
      <c r="I110" s="14">
        <f>(TB2c!C110+TB2c!D110+TB2c!E110+TB2c!F110+TB2c!G110*S110-(compopeincdet!$CG51+compopeincdet!$CH51)/2)/TB2c!B110</f>
        <v>0.56356001818160417</v>
      </c>
      <c r="J110" s="14">
        <f>(TB2c!K110+TB2c!L110+TB2c!M110+TB2c!N110+TB2c!O110*T110-(compopeincdet!$CW51+compopeincdet!$CX51)/2)/TB2c!J110</f>
        <v>0.63406527508694766</v>
      </c>
      <c r="K110" s="641">
        <f>(TB2c!S110+TB2c!T110+TB2c!U110+TB2c!V110+TB2c!W110*U110-(compopeincdet!$DM51+compopeincdet!$DN51)/2)/TB2c!R110</f>
        <v>0.73641133215068211</v>
      </c>
      <c r="L110" s="13"/>
      <c r="M110" s="984"/>
      <c r="N110" s="995">
        <v>0.44009100509359955</v>
      </c>
      <c r="O110" s="996">
        <v>0.49968314170837402</v>
      </c>
      <c r="P110" s="996">
        <v>0.54153013229370117</v>
      </c>
      <c r="Q110" s="996">
        <v>0.56024932861328125</v>
      </c>
      <c r="R110" s="996">
        <v>0.6501007080078125</v>
      </c>
      <c r="S110" s="996">
        <v>0.70753580331802368</v>
      </c>
      <c r="T110" s="996">
        <v>0.92621850967407227</v>
      </c>
      <c r="U110" s="996">
        <v>1.3063582181930542</v>
      </c>
      <c r="V110" s="996">
        <v>9.8204717040061951E-2</v>
      </c>
      <c r="W110" s="996">
        <v>0.3727741539478302</v>
      </c>
      <c r="X110" s="997">
        <v>0.46280664205551147</v>
      </c>
      <c r="Y110" s="707"/>
      <c r="Z110" s="707"/>
      <c r="AA110" s="2">
        <f>B110*'TB1'!B110+'TB1'!E110*TB2d!E110</f>
        <v>0.27555904378093976</v>
      </c>
      <c r="AB110" s="595">
        <v>-1.8284119460839601E-2</v>
      </c>
      <c r="AC110" s="595"/>
      <c r="AD110" s="2">
        <v>-8.8147866783572226E-9</v>
      </c>
      <c r="AE110" s="2">
        <f t="shared" si="23"/>
        <v>0.29384316324177934</v>
      </c>
      <c r="AF110" s="987"/>
    </row>
    <row r="111" spans="1:32" x14ac:dyDescent="0.2">
      <c r="A111" s="16">
        <v>2014</v>
      </c>
      <c r="B111" s="301">
        <f>('TB2'!C111+'TB2'!D111+'TB2'!E111+'TB2'!F111+'TB2'!G111*W111-(compopeincdet!$E52+compopeincdet!$F52-compopeincdet!$AK52-compopeincdet!$AL52)/2)/'TB2'!B111</f>
        <v>0.15500102291715967</v>
      </c>
      <c r="C111" s="483">
        <f>('TB2'!K111+'TB2'!L111+'TB2'!M111+'TB2'!N111+'TB2'!O111*V111-(compopeincdet!$E52+compopeincdet!$F52-compopeincdet!$U52-compopeincdet!$V52)/2)/'TB2'!J111</f>
        <v>3.9978660506150163E-2</v>
      </c>
      <c r="D111" s="700">
        <f>('TB2'!S111+'TB2'!T111+'TB2'!U111+'TB2'!V111+'TB2'!W111*X111-(compopeincdet!$U52+compopeincdet!$V52-compopeincdet!$AK52-compopeincdet!$AL52)/2)/'TB2'!R111</f>
        <v>0.19160655660541914</v>
      </c>
      <c r="E111" s="295">
        <f>(TB2b!C111+TB2b!D111+TB2b!E111+TB2b!F111+TB2b!G111*P111-(compopeincdet!$AK52+compopeincdet!$AL52)/2)/TB2b!B111</f>
        <v>0.42320663907236705</v>
      </c>
      <c r="F111" s="14">
        <f>(TB2b!K111+TB2b!L111+TB2b!M111+TB2b!N111+TB2b!O111*Q111-(compopeincdet!$BA52+compopeincdet!$BB52)/2)/TB2b!J111</f>
        <v>0.46056228153743484</v>
      </c>
      <c r="G111" s="295">
        <f>(TB2b!S111+TB2b!T111+TB2b!U111+TB2b!V111+TB2b!W111*R111-(compopeincdet!$BQ52+compopeincdet!$BR52)/2)/TB2b!R111</f>
        <v>0.53822045417468245</v>
      </c>
      <c r="H111" s="1037">
        <f>(compopeincdet!BO52+compopeincdet!BP52+(compopeincdet!BQ52+compopeincdet!BR52)/2+compopeincdet!BS52+compopeincdet!BT52+compopeincdet!BU52+compopeincdet!BV52-compopeincdet!CU52-compopeincdet!CV52-(compopeincdet!CW52+compopeincdet!CX52)/2-compopeincdet!CY52-compopeincdet!CZ52-compopeincdet!DA52-compopeincdet!DB52)/(compopeincdet!BN52-compopeincdet!CT52)</f>
        <v>0.45311766422386585</v>
      </c>
      <c r="I111" s="14">
        <f>(TB2c!C111+TB2c!D111+TB2c!E111+TB2c!F111+TB2c!G111*S111-(compopeincdet!$CG52+compopeincdet!$CH52)/2)/TB2c!B111</f>
        <v>0.56756293833605098</v>
      </c>
      <c r="J111" s="14">
        <f>(TB2c!K111+TB2c!L111+TB2c!M111+TB2c!N111+TB2c!O111*T111-(compopeincdet!$CW52+compopeincdet!$CX52)/2)/TB2c!J111</f>
        <v>0.63588374050620933</v>
      </c>
      <c r="K111" s="641">
        <f>(TB2c!S111+TB2c!T111+TB2c!U111+TB2c!V111+TB2c!W111*U111-(compopeincdet!$DM52+compopeincdet!$DN52)/2)/TB2c!R111</f>
        <v>0.73853295465947655</v>
      </c>
      <c r="L111" s="13"/>
      <c r="M111" s="984"/>
      <c r="N111" s="995">
        <v>0.44930600667558601</v>
      </c>
      <c r="O111" s="996">
        <v>0.50658243894577026</v>
      </c>
      <c r="P111" s="996">
        <v>0.54361319541931152</v>
      </c>
      <c r="Q111" s="996">
        <v>0.56415140628814697</v>
      </c>
      <c r="R111" s="996">
        <v>0.64543008804321289</v>
      </c>
      <c r="S111" s="996">
        <v>0.69603896141052246</v>
      </c>
      <c r="T111" s="996">
        <v>0.90389722585678101</v>
      </c>
      <c r="U111" s="996">
        <v>1.2007699012756348</v>
      </c>
      <c r="V111" s="996">
        <v>0.10168652981519699</v>
      </c>
      <c r="W111" s="996">
        <v>0.38353946805000305</v>
      </c>
      <c r="X111" s="997">
        <v>0.47259870171546936</v>
      </c>
      <c r="Y111" s="707"/>
      <c r="Z111" s="707"/>
      <c r="AA111" s="2">
        <f>B111*'TB1'!B111+'TB1'!E111*TB2d!E111</f>
        <v>0.27727751759997443</v>
      </c>
      <c r="AB111" s="595">
        <v>-2.5617788768046993E-2</v>
      </c>
      <c r="AC111" s="595"/>
      <c r="AD111" s="2">
        <v>-4.5243651602966395E-9</v>
      </c>
      <c r="AE111" s="2">
        <f t="shared" si="23"/>
        <v>0.30289530636802142</v>
      </c>
      <c r="AF111" s="987"/>
    </row>
    <row r="112" spans="1:32" x14ac:dyDescent="0.2">
      <c r="A112" s="16">
        <v>2015</v>
      </c>
      <c r="B112" s="301">
        <f>('TB2'!C112+'TB2'!D112+'TB2'!E112+'TB2'!F112+'TB2'!G112*W112-(compopeincdet!$E53+compopeincdet!$F53-compopeincdet!$AK53-compopeincdet!$AL53)/2)/'TB2'!B112</f>
        <v>0.15050946866459761</v>
      </c>
      <c r="C112" s="483">
        <f>('TB2'!K112+'TB2'!L112+'TB2'!M112+'TB2'!N112+'TB2'!O112*V112-(compopeincdet!$E53+compopeincdet!$F53-compopeincdet!$U53-compopeincdet!$V53)/2)/'TB2'!J112</f>
        <v>3.8398240536982757E-2</v>
      </c>
      <c r="D112" s="700">
        <f>('TB2'!S112+'TB2'!T112+'TB2'!U112+'TB2'!V112+'TB2'!W112*X112-(compopeincdet!$U53+compopeincdet!$V53-compopeincdet!$AK53-compopeincdet!$AL53)/2)/'TB2'!R112</f>
        <v>0.18633197637071749</v>
      </c>
      <c r="E112" s="295">
        <f>(TB2b!C112+TB2b!D112+TB2b!E112+TB2b!F112+TB2b!G112*P112-(compopeincdet!$AK53+compopeincdet!$AL53)/2)/TB2b!B112</f>
        <v>0.41267052363132167</v>
      </c>
      <c r="F112" s="14">
        <f>(TB2b!K112+TB2b!L112+TB2b!M112+TB2b!N112+TB2b!O112*Q112-(compopeincdet!$BA53+compopeincdet!$BB53)/2)/TB2b!J112</f>
        <v>0.45111380928131384</v>
      </c>
      <c r="G112" s="295">
        <f>(TB2b!S112+TB2b!T112+TB2b!U112+TB2b!V112+TB2b!W112*R112-(compopeincdet!$BQ53+compopeincdet!$BR53)/2)/TB2b!R112</f>
        <v>0.52662985567099319</v>
      </c>
      <c r="H112" s="1037">
        <f>(compopeincdet!BO53+compopeincdet!BP53+(compopeincdet!BQ53+compopeincdet!BR53)/2+compopeincdet!BS53+compopeincdet!BT53+compopeincdet!BU53+compopeincdet!BV53-compopeincdet!CU53-compopeincdet!CV53-(compopeincdet!CW53+compopeincdet!CX53)/2-compopeincdet!CY53-compopeincdet!CZ53-compopeincdet!DA53-compopeincdet!DB53)/(compopeincdet!BN53-compopeincdet!CT53)</f>
        <v>0.44428724523102403</v>
      </c>
      <c r="I112" s="14">
        <f>(TB2c!C112+TB2c!D112+TB2c!E112+TB2c!F112+TB2c!G112*S112-(compopeincdet!$CG53+compopeincdet!$CH53)/2)/TB2c!B112</f>
        <v>0.55590138602653905</v>
      </c>
      <c r="J112" s="14">
        <f>(TB2c!K112+TB2c!L112+TB2c!M112+TB2c!N112+TB2c!O112*T112-(compopeincdet!$CW53+compopeincdet!$CX53)/2)/TB2c!J112</f>
        <v>0.62176660289525754</v>
      </c>
      <c r="K112" s="641">
        <f>(TB2c!S112+TB2c!T112+TB2c!U112+TB2c!V112+TB2c!W112*U112-(compopeincdet!$DM53+compopeincdet!$DN53)/2)/TB2c!R112</f>
        <v>0.7151217998121534</v>
      </c>
      <c r="L112" s="13"/>
      <c r="M112" s="984"/>
      <c r="N112" s="995">
        <v>0.43630223988404132</v>
      </c>
      <c r="O112" s="996">
        <v>0.49121078848838806</v>
      </c>
      <c r="P112" s="996">
        <v>0.53194200992584229</v>
      </c>
      <c r="Q112" s="996">
        <v>0.55151444673538208</v>
      </c>
      <c r="R112" s="996">
        <v>0.63904368877410889</v>
      </c>
      <c r="S112" s="996">
        <v>0.69099169969558716</v>
      </c>
      <c r="T112" s="996">
        <v>0.91772377490997314</v>
      </c>
      <c r="U112" s="996">
        <v>1.2409604787826538</v>
      </c>
      <c r="V112" s="996">
        <v>0.10357091575860977</v>
      </c>
      <c r="W112" s="996">
        <v>0.37178772687911987</v>
      </c>
      <c r="X112" s="997">
        <v>0.45519152283668518</v>
      </c>
      <c r="Y112" s="707"/>
      <c r="Z112" s="707"/>
      <c r="AA112" s="2">
        <f>B112*'TB1'!B112+'TB1'!E112*TB2d!E112</f>
        <v>0.26984507582861589</v>
      </c>
      <c r="AB112" s="595">
        <v>-2.3285513123318356E-2</v>
      </c>
      <c r="AC112" s="595"/>
      <c r="AD112" s="2">
        <v>-4.7791972046518083E-9</v>
      </c>
      <c r="AE112" s="2">
        <f t="shared" si="23"/>
        <v>0.29313058895193422</v>
      </c>
    </row>
    <row r="113" spans="1:31" x14ac:dyDescent="0.2">
      <c r="A113" s="16">
        <v>2016</v>
      </c>
      <c r="B113" s="301">
        <f>('TB2'!C113+'TB2'!D113+'TB2'!E113+'TB2'!F113+'TB2'!G113*W113-(compopeincdet!$E54+compopeincdet!$F54-compopeincdet!$AK54-compopeincdet!$AL54)/2)/'TB2'!B113</f>
        <v>0.14688783806011574</v>
      </c>
      <c r="C113" s="483">
        <f>('TB2'!K113+'TB2'!L113+'TB2'!M113+'TB2'!N113+'TB2'!O113*V113-(compopeincdet!$E54+compopeincdet!$F54-compopeincdet!$U54-compopeincdet!$V54)/2)/'TB2'!J113</f>
        <v>3.2525453734997475E-2</v>
      </c>
      <c r="D113" s="700">
        <f>('TB2'!S113+'TB2'!T113+'TB2'!U113+'TB2'!V113+'TB2'!W113*X113-(compopeincdet!$U54+compopeincdet!$V54-compopeincdet!$AK54-compopeincdet!$AL54)/2)/'TB2'!R113</f>
        <v>0.18270922966849801</v>
      </c>
      <c r="E113" s="295">
        <f>(TB2b!C113+TB2b!D113+TB2b!E113+TB2b!F113+TB2b!G113*P113-(compopeincdet!$AK54+compopeincdet!$AL54)/2)/TB2b!B113</f>
        <v>0.41002578955020091</v>
      </c>
      <c r="F113" s="14">
        <f>(TB2b!K113+TB2b!L113+TB2b!M113+TB2b!N113+TB2b!O113*Q113-(compopeincdet!$BA54+compopeincdet!$BB54)/2)/TB2b!J113</f>
        <v>0.44813210901099748</v>
      </c>
      <c r="G113" s="295">
        <f>(TB2b!S113+TB2b!T113+TB2b!U113+TB2b!V113+TB2b!W113*R113-(compopeincdet!$BQ54+compopeincdet!$BR54)/2)/TB2b!R113</f>
        <v>0.5280573435209247</v>
      </c>
      <c r="H113" s="1037">
        <f>(compopeincdet!BO54+compopeincdet!BP54+(compopeincdet!BQ54+compopeincdet!BR54)/2+compopeincdet!BS54+compopeincdet!BT54+compopeincdet!BU54+compopeincdet!BV54-compopeincdet!CU54-compopeincdet!CV54-(compopeincdet!CW54+compopeincdet!CX54)/2-compopeincdet!CY54-compopeincdet!CZ54-compopeincdet!DA54-compopeincdet!DB54)/(compopeincdet!BN54-compopeincdet!CT54)</f>
        <v>0.44392748019560052</v>
      </c>
      <c r="I113" s="14">
        <f>(TB2c!C113+TB2c!D113+TB2c!E113+TB2c!F113+TB2c!G113*S113-(compopeincdet!$CG54+compopeincdet!$CH54)/2)/TB2c!B113</f>
        <v>0.5577668515403813</v>
      </c>
      <c r="J113" s="14">
        <f>(TB2c!K113+TB2c!L113+TB2c!M113+TB2c!N113+TB2c!O113*T113-(compopeincdet!$CW54+compopeincdet!$CX54)/2)/TB2c!J113</f>
        <v>0.62629273217841652</v>
      </c>
      <c r="K113" s="641">
        <f>(TB2c!S113+TB2c!T113+TB2c!U113+TB2c!V113+TB2c!W113*U113-(compopeincdet!$DM54+compopeincdet!$DN54)/2)/TB2c!R113</f>
        <v>0.72053439670755981</v>
      </c>
      <c r="L113" s="13"/>
      <c r="M113" s="2"/>
      <c r="N113" s="995">
        <v>0.43264639115127301</v>
      </c>
      <c r="O113" s="996">
        <v>0.48625731468200684</v>
      </c>
      <c r="P113" s="996">
        <v>0.52860367298126221</v>
      </c>
      <c r="Q113" s="996">
        <v>0.54900431632995605</v>
      </c>
      <c r="R113" s="996">
        <v>0.62807565927505493</v>
      </c>
      <c r="S113" s="996">
        <v>0.67476511001586914</v>
      </c>
      <c r="T113" s="996">
        <v>0.87399774789810181</v>
      </c>
      <c r="U113" s="996">
        <v>1.211416482925415</v>
      </c>
      <c r="V113" s="996">
        <v>0.1034134104847908</v>
      </c>
      <c r="W113" s="996">
        <v>0.36909416317939758</v>
      </c>
      <c r="X113" s="997">
        <v>0.44970226287841797</v>
      </c>
      <c r="Y113" s="2"/>
      <c r="Z113" s="2"/>
      <c r="AA113" s="2">
        <f>B113*'TB1'!B113+'TB1'!E113*TB2d!E113</f>
        <v>0.26616323662744873</v>
      </c>
      <c r="AB113" s="595">
        <v>-2.4540194938555433E-2</v>
      </c>
      <c r="AC113" s="595"/>
      <c r="AD113" s="2">
        <v>-2.6246669282414814E-9</v>
      </c>
      <c r="AE113" s="2">
        <f t="shared" si="23"/>
        <v>0.29070343156600414</v>
      </c>
    </row>
    <row r="114" spans="1:31" x14ac:dyDescent="0.2">
      <c r="A114" s="16">
        <v>2017</v>
      </c>
      <c r="B114" s="301">
        <f>('TB2'!C114+'TB2'!D114+'TB2'!E114+'TB2'!F114+'TB2'!G114*W114-(compopeincdet!$E55+compopeincdet!$F55-compopeincdet!$AK55-compopeincdet!$AL55)/2)/'TB2'!B114</f>
        <v>0.14565550446708717</v>
      </c>
      <c r="C114" s="14">
        <f>('TB2'!K114+'TB2'!L114+'TB2'!M114+'TB2'!N114+'TB2'!O114*V114-(compopeincdet!$E55+compopeincdet!$F55-compopeincdet!$U55-compopeincdet!$V55)/2)/'TB2'!J114</f>
        <v>4.311835123878844E-2</v>
      </c>
      <c r="D114" s="14">
        <f>('TB2'!S114+'TB2'!T114+'TB2'!U114+'TB2'!V114+'TB2'!W114*X114-(compopeincdet!$U55+compopeincdet!$V55-compopeincdet!$AK55-compopeincdet!$AL55)/2)/'TB2'!R114</f>
        <v>0.17930503958517965</v>
      </c>
      <c r="E114" s="295">
        <f>(TB2b!C114+TB2b!D114+TB2b!E114+TB2b!F114+TB2b!G114*P114-(compopeincdet!$AK55+compopeincdet!$AL55)/2)/TB2b!B114</f>
        <v>0.40964789320737122</v>
      </c>
      <c r="F114" s="14">
        <f>(TB2b!K114+TB2b!L114+TB2b!M114+TB2b!N114+TB2b!O114*Q114-(compopeincdet!$BA55+compopeincdet!$BB55)/2)/TB2b!J114</f>
        <v>0.44846945917954201</v>
      </c>
      <c r="G114" s="295">
        <f>(TB2b!S114+TB2b!T114+TB2b!U114+TB2b!V114+TB2b!W114*R114-(compopeincdet!$BQ55+compopeincdet!$BR55)/2)/TB2b!R114</f>
        <v>0.52481961333680183</v>
      </c>
      <c r="H114" s="1037">
        <f>(compopeincdet!BO55+compopeincdet!BP55+(compopeincdet!BQ55+compopeincdet!BR55)/2+compopeincdet!BS55+compopeincdet!BT55+compopeincdet!BU55+compopeincdet!BV55-compopeincdet!CU55-compopeincdet!CV55-(compopeincdet!CW55+compopeincdet!CX55)/2-compopeincdet!CY55-compopeincdet!CZ55-compopeincdet!DA55-compopeincdet!DB55)/(compopeincdet!BN55-compopeincdet!CT55)</f>
        <v>0.45016866151181106</v>
      </c>
      <c r="I114" s="14">
        <f>(TB2c!C114+TB2c!D114+TB2c!E114+TB2c!F114+TB2c!G114*S114-(compopeincdet!$CG55+compopeincdet!$CH55)/2)/TB2c!B114</f>
        <v>0.55551096898565933</v>
      </c>
      <c r="J114" s="14">
        <f>(TB2c!K114+TB2c!L114+TB2c!M114+TB2c!N114+TB2c!O114*T114-(compopeincdet!$CW55+compopeincdet!$CX55)/2)/TB2c!J114</f>
        <v>0.6127218540875381</v>
      </c>
      <c r="K114" s="641">
        <f>(TB2c!S114+TB2c!T114+TB2c!U114+TB2c!V114+TB2c!W114*U114-(compopeincdet!$DM55+compopeincdet!$DN55)/2)/TB2c!R114</f>
        <v>0.70491760032103834</v>
      </c>
      <c r="L114" s="13"/>
      <c r="M114" s="2"/>
      <c r="N114" s="995">
        <v>0.43187097348017534</v>
      </c>
      <c r="O114" s="996">
        <v>0.47908851504325867</v>
      </c>
      <c r="P114" s="996">
        <v>0.51791465282440186</v>
      </c>
      <c r="Q114" s="996">
        <v>0.53579056262969971</v>
      </c>
      <c r="R114" s="996">
        <v>0.6094590425491333</v>
      </c>
      <c r="S114" s="996">
        <v>0.63851374387741089</v>
      </c>
      <c r="T114" s="996">
        <v>0.76714235544204712</v>
      </c>
      <c r="U114" s="996">
        <v>1.0581151247024536</v>
      </c>
      <c r="V114" s="996">
        <v>0.14260001480579376</v>
      </c>
      <c r="W114" s="996">
        <v>0.37230408191680908</v>
      </c>
      <c r="X114" s="997">
        <v>0.44383901357650757</v>
      </c>
      <c r="Y114" s="2"/>
      <c r="Z114" s="2"/>
      <c r="AA114" s="2">
        <f>B114*'TB1'!B114+'TB1'!E114*TB2d!E114</f>
        <v>0.26570207049330552</v>
      </c>
      <c r="AB114" s="595">
        <v>-2.0710755345636024E-2</v>
      </c>
      <c r="AC114" s="595"/>
      <c r="AD114" s="2">
        <v>6.3304408381981148E-9</v>
      </c>
      <c r="AE114" s="2">
        <f t="shared" si="23"/>
        <v>0.28641282583894156</v>
      </c>
    </row>
    <row r="115" spans="1:31" x14ac:dyDescent="0.2">
      <c r="A115" s="16">
        <v>2018</v>
      </c>
      <c r="B115" s="301">
        <f>('TB2'!C115+'TB2'!D115+'TB2'!E115+'TB2'!F115+'TB2'!G115*W115-(compopeincdet!$E56+compopeincdet!$F56-compopeincdet!$AK56-compopeincdet!$AL56)/2)/'TB2'!B115</f>
        <v>0.14047092002490552</v>
      </c>
      <c r="C115" s="14">
        <f>('TB2'!K115+'TB2'!L115+'TB2'!M115+'TB2'!N115+'TB2'!O115*V115-(compopeincdet!$E56+compopeincdet!$F56-compopeincdet!$U56-compopeincdet!$V56)/2)/'TB2'!J115</f>
        <v>3.5460194502654675E-2</v>
      </c>
      <c r="D115" s="14">
        <f>('TB2'!S115+'TB2'!T115+'TB2'!U115+'TB2'!V115+'TB2'!W115*X115-(compopeincdet!$U56+compopeincdet!$V56-compopeincdet!$AK56-compopeincdet!$AL56)/2)/'TB2'!R115</f>
        <v>0.17475473256150109</v>
      </c>
      <c r="E115" s="295">
        <f>(TB2b!C115+TB2b!D115+TB2b!E115+TB2b!F115+TB2b!G115*P115-(compopeincdet!$AK56+compopeincdet!$AL56)/2)/TB2b!B115</f>
        <v>0.41430532359370997</v>
      </c>
      <c r="F115" s="14">
        <f>(TB2b!K115+TB2b!L115+TB2b!M115+TB2b!N115+TB2b!O115*Q115-(compopeincdet!$BA56+compopeincdet!$BB56)/2)/TB2b!J115</f>
        <v>0.4543478220657311</v>
      </c>
      <c r="G115" s="295">
        <f>(TB2b!S115+TB2b!T115+TB2b!U115+TB2b!V115+TB2b!W115*R115-(compopeincdet!$BQ56+compopeincdet!$BR56)/2)/TB2b!R115</f>
        <v>0.53391645353800576</v>
      </c>
      <c r="H115" s="1037">
        <f>(compopeincdet!BO56+compopeincdet!BP56+(compopeincdet!BQ56+compopeincdet!BR56)/2+compopeincdet!BS56+compopeincdet!BT56+compopeincdet!BU56+compopeincdet!BV56-compopeincdet!CU56-compopeincdet!CV56-(compopeincdet!CW56+compopeincdet!CX56)/2-compopeincdet!CY56-compopeincdet!CZ56-compopeincdet!DA56-compopeincdet!DB56)/(compopeincdet!BN56-compopeincdet!CT56)</f>
        <v>0.45891609300778202</v>
      </c>
      <c r="I115" s="14">
        <f>(TB2c!C115+TB2c!D115+TB2c!E115+TB2c!F115+TB2c!G115*S115-(compopeincdet!$CG56+compopeincdet!$CH56)/2)/TB2c!B115</f>
        <v>0.56431265156283805</v>
      </c>
      <c r="J115" s="14">
        <f>(TB2c!K115+TB2c!L115+TB2c!M115+TB2c!N115+TB2c!O115*T115-(compopeincdet!$CW56+compopeincdet!$CX56)/2)/TB2c!J115</f>
        <v>0.62372041755058094</v>
      </c>
      <c r="K115" s="641">
        <f>(TB2c!S115+TB2c!T115+TB2c!U115+TB2c!V115+TB2c!W115*U115-(compopeincdet!$DM56+compopeincdet!$DN56)/2)/TB2c!R115</f>
        <v>0.71824011338001248</v>
      </c>
      <c r="L115" s="13"/>
      <c r="M115" s="2"/>
      <c r="N115" s="995">
        <v>0.44064110000464601</v>
      </c>
      <c r="O115" s="996">
        <v>0.48759666085243225</v>
      </c>
      <c r="P115" s="996">
        <v>0.52056866884231567</v>
      </c>
      <c r="Q115" s="996">
        <v>0.53604429960250854</v>
      </c>
      <c r="R115" s="996">
        <v>0.6064680814743042</v>
      </c>
      <c r="S115" s="996">
        <v>0.637828528881073</v>
      </c>
      <c r="T115" s="996">
        <v>0.7869488000869751</v>
      </c>
      <c r="U115" s="996">
        <v>1.1031324863433838</v>
      </c>
      <c r="V115" s="996">
        <v>0.14779789745807648</v>
      </c>
      <c r="W115" s="996">
        <v>0.38210099935531616</v>
      </c>
      <c r="X115" s="997">
        <v>0.45584666728973389</v>
      </c>
      <c r="Y115" s="2"/>
      <c r="Z115" s="2"/>
      <c r="AA115" s="2">
        <f>B115*'TB1'!B115+'TB1'!E115*TB2d!E115</f>
        <v>0.26598313184142924</v>
      </c>
      <c r="AB115" s="595">
        <v>-2.1492103124043972E-2</v>
      </c>
      <c r="AC115" s="595"/>
      <c r="AD115" s="2">
        <v>-5.1703722969698163E-9</v>
      </c>
      <c r="AE115" s="2">
        <f t="shared" si="23"/>
        <v>0.28747523496547323</v>
      </c>
    </row>
    <row r="116" spans="1:31" x14ac:dyDescent="0.2">
      <c r="A116" s="16">
        <v>2019</v>
      </c>
      <c r="B116" s="301">
        <f>('TB2'!C116+'TB2'!D116+'TB2'!E116+'TB2'!F116+'TB2'!G116*W116-(compopeincdet!$E57+compopeincdet!$F57-compopeincdet!$AK57-compopeincdet!$AL57)/2)/'TB2'!B116</f>
        <v>0.13585066526699041</v>
      </c>
      <c r="C116" s="14">
        <f>('TB2'!K116+'TB2'!L116+'TB2'!M116+'TB2'!N116+'TB2'!O116*V116-(compopeincdet!$E57+compopeincdet!$F57-compopeincdet!$U57-compopeincdet!$V57)/2)/'TB2'!J116</f>
        <v>3.164567042398965E-2</v>
      </c>
      <c r="D116" s="14">
        <f>('TB2'!S116+'TB2'!T116+'TB2'!U116+'TB2'!V116+'TB2'!W116*X116-(compopeincdet!$U57+compopeincdet!$V57-compopeincdet!$AK57-compopeincdet!$AL57)/2)/'TB2'!R116</f>
        <v>0.17061482647248563</v>
      </c>
      <c r="E116" s="295">
        <f>(TB2b!C116+TB2b!D116+TB2b!E116+TB2b!F116+TB2b!G116*P116-(compopeincdet!$AK57+compopeincdet!$AL57)/2)/TB2b!B116</f>
        <v>0.41231639110964918</v>
      </c>
      <c r="F116" s="14">
        <f>(TB2b!K116+TB2b!L116+TB2b!M116+TB2b!N116+TB2b!O116*Q116-(compopeincdet!$BA57+compopeincdet!$BB57)/2)/TB2b!J116</f>
        <v>0.4536697226653213</v>
      </c>
      <c r="G116" s="295">
        <f>(TB2b!S116+TB2b!T116+TB2b!U116+TB2b!V116+TB2b!W116*R116-(compopeincdet!$BQ57+compopeincdet!$BR57)/2)/TB2b!R116</f>
        <v>0.53433857801152695</v>
      </c>
      <c r="H116" s="1037">
        <f>(compopeincdet!BO57+compopeincdet!BP57+(compopeincdet!BQ57+compopeincdet!BR57)/2+compopeincdet!BS57+compopeincdet!BT57+compopeincdet!BU57+compopeincdet!BV57-compopeincdet!CU57-compopeincdet!CV57-(compopeincdet!CW57+compopeincdet!CX57)/2-compopeincdet!CY57-compopeincdet!CZ57-compopeincdet!DA57-compopeincdet!DB57)/(compopeincdet!BN57-compopeincdet!CT57)</f>
        <v>0.45959941929420822</v>
      </c>
      <c r="I116" s="14">
        <f>(TB2c!C116+TB2c!D116+TB2c!E116+TB2c!F116+TB2c!G116*S116-(compopeincdet!$CG57+compopeincdet!$CH57)/2)/TB2c!B116</f>
        <v>0.56567939820060609</v>
      </c>
      <c r="J116" s="14">
        <f>(TB2c!K116+TB2c!L116+TB2c!M116+TB2c!N116+TB2c!O116*T116-(compopeincdet!$CW57+compopeincdet!$CX57)/2)/TB2c!J116</f>
        <v>0.62703140836652382</v>
      </c>
      <c r="K116" s="641">
        <f>(TB2c!S116+TB2c!T116+TB2c!U116+TB2c!V116+TB2c!W116*U116-(compopeincdet!$DM57+compopeincdet!$DN57)/2)/TB2c!R116</f>
        <v>0.72733278277016877</v>
      </c>
      <c r="L116" s="13"/>
      <c r="M116" s="2"/>
      <c r="N116" s="995">
        <v>0.43282559354669498</v>
      </c>
      <c r="O116" s="996">
        <v>0.47939273715019226</v>
      </c>
      <c r="P116" s="996">
        <v>0.51351469755172729</v>
      </c>
      <c r="Q116" s="996">
        <v>0.52994382381439209</v>
      </c>
      <c r="R116" s="996">
        <v>0.60695213079452515</v>
      </c>
      <c r="S116" s="996">
        <v>0.63278770446777344</v>
      </c>
      <c r="T116" s="996">
        <v>0.75711154937744141</v>
      </c>
      <c r="U116" s="996">
        <v>1.063991904258728</v>
      </c>
      <c r="V116" s="996">
        <v>0.1503525972366333</v>
      </c>
      <c r="W116" s="996">
        <v>0.37399384379386902</v>
      </c>
      <c r="X116" s="997">
        <v>0.44645315408706665</v>
      </c>
      <c r="Y116" s="2"/>
      <c r="Z116" s="2"/>
      <c r="AA116" s="2">
        <f>B116*'TB1'!B116+'TB1'!E116*TB2d!E116</f>
        <v>0.2622000383493141</v>
      </c>
      <c r="AB116" s="595">
        <v>-2.3612235848029087E-2</v>
      </c>
      <c r="AC116" s="595"/>
      <c r="AD116" s="2">
        <v>-1.5937621777872835E-9</v>
      </c>
      <c r="AE116" s="2">
        <f t="shared" si="23"/>
        <v>0.28581227419734317</v>
      </c>
    </row>
    <row r="117" spans="1:31" ht="17" thickBot="1" x14ac:dyDescent="0.25">
      <c r="A117" s="10">
        <v>2020</v>
      </c>
      <c r="B117" s="1034"/>
      <c r="C117" s="9"/>
      <c r="D117" s="7"/>
      <c r="E117" s="1035"/>
      <c r="F117" s="8"/>
      <c r="G117" s="8"/>
      <c r="H117" s="8"/>
      <c r="I117" s="8"/>
      <c r="J117" s="7"/>
      <c r="K117" s="644"/>
      <c r="L117" s="13"/>
      <c r="N117" s="1345">
        <v>0.41098331245443726</v>
      </c>
      <c r="O117" s="1346"/>
      <c r="P117" s="1346"/>
      <c r="Q117" s="1346"/>
      <c r="R117" s="1346"/>
      <c r="S117" s="1346"/>
      <c r="T117" s="1346"/>
      <c r="U117" s="1346"/>
      <c r="V117" s="1346"/>
      <c r="W117" s="1346"/>
      <c r="X117" s="1347"/>
      <c r="AA117" s="2"/>
      <c r="AB117" s="2"/>
      <c r="AC117" s="2"/>
      <c r="AD117" s="2"/>
      <c r="AE117" s="2"/>
    </row>
    <row r="118" spans="1:31" ht="18" thickTop="1" thickBot="1" x14ac:dyDescent="0.25">
      <c r="B118" s="5"/>
      <c r="C118" s="5"/>
      <c r="D118" s="5"/>
      <c r="E118" s="5"/>
      <c r="F118" s="5"/>
      <c r="G118" s="5"/>
      <c r="H118" s="5"/>
      <c r="I118" s="5"/>
      <c r="O118" s="996"/>
      <c r="P118" s="996"/>
      <c r="Q118" s="996"/>
      <c r="R118" s="996"/>
      <c r="S118" s="996"/>
      <c r="T118" s="996"/>
      <c r="U118" s="996"/>
      <c r="V118" s="996"/>
      <c r="W118" s="996"/>
      <c r="X118" s="1348"/>
    </row>
    <row r="119" spans="1:31" x14ac:dyDescent="0.2">
      <c r="A119" s="1403" t="s">
        <v>458</v>
      </c>
      <c r="B119" s="1404"/>
      <c r="C119" s="1404"/>
      <c r="D119" s="1404"/>
      <c r="E119" s="1404"/>
      <c r="F119" s="1404"/>
      <c r="G119" s="1404"/>
      <c r="H119" s="1404"/>
      <c r="I119" s="1404"/>
      <c r="J119" s="1404"/>
      <c r="K119" s="1405"/>
    </row>
    <row r="120" spans="1:31" ht="17" thickBot="1" x14ac:dyDescent="0.25">
      <c r="A120" s="1406"/>
      <c r="B120" s="1407"/>
      <c r="C120" s="1407"/>
      <c r="D120" s="1407"/>
      <c r="E120" s="1407"/>
      <c r="F120" s="1407"/>
      <c r="G120" s="1407"/>
      <c r="H120" s="1407"/>
      <c r="I120" s="1407"/>
      <c r="J120" s="1407"/>
      <c r="K120" s="1408"/>
    </row>
    <row r="125" spans="1:31" x14ac:dyDescent="0.2">
      <c r="M125" s="1354"/>
    </row>
  </sheetData>
  <mergeCells count="6">
    <mergeCell ref="A119:K120"/>
    <mergeCell ref="AD9:AE9"/>
    <mergeCell ref="A4:K4"/>
    <mergeCell ref="B7:K7"/>
    <mergeCell ref="B8:K8"/>
    <mergeCell ref="N6:N9"/>
  </mergeCells>
  <hyperlinks>
    <hyperlink ref="A1" location="Index!A1" display="Back to index" xr:uid="{00000000-0004-0000-16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39997558519241921"/>
    <pageSetUpPr fitToPage="1"/>
  </sheetPr>
  <dimension ref="A1:AB75"/>
  <sheetViews>
    <sheetView workbookViewId="0">
      <pane xSplit="1" ySplit="9" topLeftCell="B43" activePane="bottomRight" state="frozen"/>
      <selection activeCell="D32" sqref="D32"/>
      <selection pane="topRight" activeCell="D32" sqref="D32"/>
      <selection pane="bottomLeft" activeCell="D32" sqref="D32"/>
      <selection pane="bottomRight" activeCell="N9" sqref="N9"/>
    </sheetView>
  </sheetViews>
  <sheetFormatPr baseColWidth="10" defaultColWidth="10.83203125" defaultRowHeight="16" x14ac:dyDescent="0.2"/>
  <cols>
    <col min="1" max="1" width="10.83203125" style="131"/>
    <col min="2" max="2" width="10.83203125" style="102"/>
    <col min="3" max="5" width="10.83203125" style="131" customWidth="1"/>
    <col min="6" max="9" width="10.83203125" style="102"/>
    <col min="10" max="13" width="11.5" style="1" customWidth="1"/>
    <col min="14" max="16384" width="10.83203125" style="102"/>
  </cols>
  <sheetData>
    <row r="1" spans="1:28" x14ac:dyDescent="0.2">
      <c r="A1" s="169" t="s">
        <v>36</v>
      </c>
      <c r="C1" s="197"/>
      <c r="D1" s="1032"/>
    </row>
    <row r="2" spans="1:28" x14ac:dyDescent="0.2">
      <c r="C2" s="197"/>
    </row>
    <row r="3" spans="1:28" ht="17" thickBot="1" x14ac:dyDescent="0.25"/>
    <row r="4" spans="1:28" s="130" customFormat="1" ht="25" customHeight="1" thickTop="1" x14ac:dyDescent="0.2">
      <c r="A4" s="1383" t="s">
        <v>342</v>
      </c>
      <c r="B4" s="1384"/>
      <c r="C4" s="1384"/>
      <c r="D4" s="1384"/>
      <c r="E4" s="1384"/>
      <c r="F4" s="1384"/>
      <c r="G4" s="1384"/>
      <c r="H4" s="1384"/>
      <c r="I4" s="1384"/>
      <c r="J4" s="1384"/>
      <c r="K4" s="1384"/>
      <c r="L4" s="1384"/>
      <c r="M4" s="1384"/>
      <c r="N4" s="1384"/>
      <c r="O4" s="1384"/>
      <c r="P4" s="1384"/>
      <c r="Q4" s="1384"/>
      <c r="R4" s="1384"/>
      <c r="S4" s="1384"/>
      <c r="T4" s="1384"/>
      <c r="U4" s="1384"/>
      <c r="V4" s="1384"/>
      <c r="W4" s="1384"/>
      <c r="X4" s="1384"/>
      <c r="Y4" s="1385"/>
      <c r="Z4" s="1004"/>
      <c r="AA4" s="1004"/>
    </row>
    <row r="5" spans="1:28" x14ac:dyDescent="0.2">
      <c r="A5" s="129"/>
      <c r="B5" s="128"/>
      <c r="C5" s="128"/>
      <c r="D5" s="128"/>
      <c r="E5" s="128"/>
      <c r="F5" s="128"/>
      <c r="G5" s="128"/>
      <c r="H5" s="128"/>
      <c r="I5" s="128"/>
      <c r="J5" s="101"/>
      <c r="K5" s="101"/>
      <c r="L5" s="101"/>
      <c r="M5" s="101"/>
      <c r="N5" s="182"/>
      <c r="O5" s="182"/>
      <c r="P5" s="182"/>
      <c r="Q5" s="182"/>
      <c r="R5" s="182"/>
      <c r="S5" s="182"/>
      <c r="T5" s="182"/>
      <c r="U5" s="182"/>
      <c r="V5" s="182"/>
      <c r="W5" s="182"/>
      <c r="X5" s="182"/>
      <c r="Y5" s="971"/>
      <c r="Z5" s="182"/>
      <c r="AA5" s="182"/>
    </row>
    <row r="6" spans="1:28" x14ac:dyDescent="0.2">
      <c r="A6" s="129"/>
      <c r="B6" s="45" t="s">
        <v>35</v>
      </c>
      <c r="C6" s="45" t="s">
        <v>34</v>
      </c>
      <c r="D6" s="45" t="s">
        <v>33</v>
      </c>
      <c r="E6" s="45" t="s">
        <v>32</v>
      </c>
      <c r="F6" s="45" t="s">
        <v>31</v>
      </c>
      <c r="G6" s="45" t="s">
        <v>30</v>
      </c>
      <c r="H6" s="45" t="s">
        <v>29</v>
      </c>
      <c r="I6" s="48" t="s">
        <v>28</v>
      </c>
      <c r="J6" s="225" t="s">
        <v>27</v>
      </c>
      <c r="K6" s="45" t="s">
        <v>26</v>
      </c>
      <c r="L6" s="45" t="s">
        <v>25</v>
      </c>
      <c r="M6" s="47" t="s">
        <v>24</v>
      </c>
      <c r="N6" s="45" t="s">
        <v>23</v>
      </c>
      <c r="O6" s="45" t="s">
        <v>22</v>
      </c>
      <c r="P6" s="45" t="s">
        <v>21</v>
      </c>
      <c r="Q6" s="45" t="s">
        <v>20</v>
      </c>
      <c r="R6" s="973" t="s">
        <v>53</v>
      </c>
      <c r="S6" s="973" t="s">
        <v>52</v>
      </c>
      <c r="T6" s="973" t="s">
        <v>51</v>
      </c>
      <c r="U6" s="45" t="s">
        <v>50</v>
      </c>
      <c r="V6" s="45" t="s">
        <v>49</v>
      </c>
      <c r="W6" s="973" t="s">
        <v>48</v>
      </c>
      <c r="X6" s="973" t="s">
        <v>47</v>
      </c>
      <c r="Y6" s="974" t="s">
        <v>46</v>
      </c>
      <c r="Z6" s="973"/>
      <c r="AA6" s="973"/>
    </row>
    <row r="7" spans="1:28" ht="35" customHeight="1" x14ac:dyDescent="0.2">
      <c r="A7" s="129"/>
      <c r="B7" s="1388" t="s">
        <v>305</v>
      </c>
      <c r="C7" s="1388"/>
      <c r="D7" s="1388"/>
      <c r="E7" s="1388"/>
      <c r="F7" s="1388"/>
      <c r="G7" s="1388"/>
      <c r="H7" s="1388"/>
      <c r="I7" s="1388"/>
      <c r="J7" s="1388"/>
      <c r="K7" s="1388"/>
      <c r="L7" s="1388"/>
      <c r="M7" s="1388"/>
      <c r="N7" s="1388"/>
      <c r="O7" s="1388"/>
      <c r="P7" s="1388"/>
      <c r="Q7" s="1388"/>
      <c r="R7" s="1388"/>
      <c r="S7" s="1388"/>
      <c r="T7" s="1388"/>
      <c r="U7" s="1388"/>
      <c r="V7" s="1388"/>
      <c r="W7" s="1388"/>
      <c r="X7" s="1388"/>
      <c r="Y7" s="1389"/>
      <c r="Z7" s="1005"/>
      <c r="AA7" s="1005"/>
    </row>
    <row r="8" spans="1:28" s="125" customFormat="1" ht="21" customHeight="1" x14ac:dyDescent="0.2">
      <c r="A8" s="165"/>
      <c r="B8" s="1412" t="s">
        <v>343</v>
      </c>
      <c r="C8" s="1413"/>
      <c r="D8" s="1413"/>
      <c r="E8" s="1413"/>
      <c r="F8" s="1413"/>
      <c r="G8" s="1413"/>
      <c r="H8" s="1413"/>
      <c r="I8" s="1413"/>
      <c r="J8" s="1413"/>
      <c r="K8" s="1413"/>
      <c r="L8" s="1413"/>
      <c r="M8" s="1413"/>
      <c r="N8" s="1414" t="s">
        <v>373</v>
      </c>
      <c r="O8" s="1415"/>
      <c r="P8" s="1415"/>
      <c r="Q8" s="1415"/>
      <c r="R8" s="1415"/>
      <c r="S8" s="1415"/>
      <c r="T8" s="1415"/>
      <c r="U8" s="1415"/>
      <c r="V8" s="1415"/>
      <c r="W8" s="1415"/>
      <c r="X8" s="1415"/>
      <c r="Y8" s="1416"/>
      <c r="Z8" s="1006"/>
      <c r="AA8" s="1006"/>
    </row>
    <row r="9" spans="1:28" ht="69" thickBot="1" x14ac:dyDescent="0.25">
      <c r="A9" s="129"/>
      <c r="B9" s="408" t="s">
        <v>15</v>
      </c>
      <c r="C9" s="961" t="s">
        <v>340</v>
      </c>
      <c r="D9" s="961" t="s">
        <v>341</v>
      </c>
      <c r="E9" s="961" t="s">
        <v>339</v>
      </c>
      <c r="F9" s="408" t="s">
        <v>14</v>
      </c>
      <c r="G9" s="961" t="s">
        <v>340</v>
      </c>
      <c r="H9" s="961" t="s">
        <v>341</v>
      </c>
      <c r="I9" s="961" t="s">
        <v>339</v>
      </c>
      <c r="J9" s="464" t="s">
        <v>58</v>
      </c>
      <c r="K9" s="961" t="s">
        <v>340</v>
      </c>
      <c r="L9" s="961" t="s">
        <v>341</v>
      </c>
      <c r="M9" s="961" t="s">
        <v>339</v>
      </c>
      <c r="N9" s="975" t="s">
        <v>15</v>
      </c>
      <c r="O9" s="961" t="s">
        <v>340</v>
      </c>
      <c r="P9" s="961" t="s">
        <v>341</v>
      </c>
      <c r="Q9" s="961" t="s">
        <v>339</v>
      </c>
      <c r="R9" s="408" t="s">
        <v>14</v>
      </c>
      <c r="S9" s="961" t="s">
        <v>340</v>
      </c>
      <c r="T9" s="961" t="s">
        <v>341</v>
      </c>
      <c r="U9" s="961" t="s">
        <v>339</v>
      </c>
      <c r="V9" s="464" t="s">
        <v>58</v>
      </c>
      <c r="W9" s="961" t="s">
        <v>340</v>
      </c>
      <c r="X9" s="961" t="s">
        <v>341</v>
      </c>
      <c r="Y9" s="962" t="s">
        <v>339</v>
      </c>
      <c r="Z9" s="1007"/>
      <c r="AA9" s="1007"/>
      <c r="AB9" s="1133" t="s">
        <v>38</v>
      </c>
    </row>
    <row r="10" spans="1:28" x14ac:dyDescent="0.2">
      <c r="A10" s="155">
        <v>1960</v>
      </c>
      <c r="B10" s="135"/>
      <c r="C10" s="503"/>
      <c r="D10" s="503"/>
      <c r="E10" s="503"/>
      <c r="F10" s="174"/>
      <c r="G10" s="114"/>
      <c r="H10" s="114"/>
      <c r="I10" s="114"/>
      <c r="J10" s="106"/>
      <c r="K10" s="114"/>
      <c r="L10" s="114"/>
      <c r="M10" s="114"/>
      <c r="N10" s="976"/>
      <c r="O10" s="963"/>
      <c r="P10" s="963"/>
      <c r="Q10" s="963"/>
      <c r="R10" s="964"/>
      <c r="S10" s="247"/>
      <c r="T10" s="247"/>
      <c r="U10" s="247"/>
      <c r="V10" s="269"/>
      <c r="W10" s="247"/>
      <c r="X10" s="247"/>
      <c r="Y10" s="251"/>
      <c r="Z10" s="247"/>
      <c r="AA10" s="247"/>
    </row>
    <row r="11" spans="1:28" x14ac:dyDescent="0.2">
      <c r="A11" s="155">
        <v>1961</v>
      </c>
      <c r="B11" s="135"/>
      <c r="C11" s="503"/>
      <c r="D11" s="503"/>
      <c r="E11" s="503"/>
      <c r="F11" s="174"/>
      <c r="G11" s="114"/>
      <c r="H11" s="114"/>
      <c r="I11" s="114"/>
      <c r="J11" s="106"/>
      <c r="K11" s="114"/>
      <c r="L11" s="114"/>
      <c r="M11" s="114"/>
      <c r="N11" s="976"/>
      <c r="O11" s="963"/>
      <c r="P11" s="963"/>
      <c r="Q11" s="963"/>
      <c r="R11" s="964"/>
      <c r="S11" s="247"/>
      <c r="T11" s="247"/>
      <c r="U11" s="247"/>
      <c r="V11" s="269"/>
      <c r="W11" s="247"/>
      <c r="X11" s="247"/>
      <c r="Y11" s="251"/>
      <c r="Z11" s="247"/>
      <c r="AA11" s="247"/>
    </row>
    <row r="12" spans="1:28" x14ac:dyDescent="0.2">
      <c r="A12" s="137">
        <v>1962</v>
      </c>
      <c r="B12" s="135">
        <f>'TB2'!B59</f>
        <v>0.63842326402664185</v>
      </c>
      <c r="C12" s="411">
        <f>B12-D12-E12</f>
        <v>0.51193332372106692</v>
      </c>
      <c r="D12" s="411">
        <v>5.0744367763400078E-2</v>
      </c>
      <c r="E12" s="411">
        <f>TB2d!B59*TB2e!B12</f>
        <v>7.5745572542174844E-2</v>
      </c>
      <c r="F12" s="170">
        <f>'TB1'!C59</f>
        <v>0.19315856695175171</v>
      </c>
      <c r="G12" s="136">
        <f>F12-H12-I12</f>
        <v>0.16324752978893015</v>
      </c>
      <c r="H12" s="136">
        <v>1.2650579214096069E-2</v>
      </c>
      <c r="I12" s="136">
        <f>TB2d!C59*TB2e!F12</f>
        <v>1.726045794872548E-2</v>
      </c>
      <c r="J12" s="106">
        <f>B12-F12</f>
        <v>0.44526469707489014</v>
      </c>
      <c r="K12" s="105">
        <f>C12-G12</f>
        <v>0.34868579393213678</v>
      </c>
      <c r="L12" s="105">
        <f>D12-H12</f>
        <v>3.8093788549304008E-2</v>
      </c>
      <c r="M12" s="105">
        <f>E12-I12</f>
        <v>5.8485114593449364E-2</v>
      </c>
      <c r="N12" s="976">
        <v>22688.070651247279</v>
      </c>
      <c r="O12" s="965">
        <v>18192.913810901973</v>
      </c>
      <c r="P12" s="965">
        <v>1803.3362282375278</v>
      </c>
      <c r="Q12" s="965">
        <v>2691.8206121077751</v>
      </c>
      <c r="R12" s="966">
        <v>12355.92721865764</v>
      </c>
      <c r="S12" s="238">
        <v>10442.58418629448</v>
      </c>
      <c r="T12" s="238">
        <v>809.22963195454929</v>
      </c>
      <c r="U12" s="238">
        <v>1104.1134004086102</v>
      </c>
      <c r="V12" s="269">
        <v>35603.249941984323</v>
      </c>
      <c r="W12" s="268">
        <v>27880.825841661343</v>
      </c>
      <c r="X12" s="268">
        <v>3045.9694735912512</v>
      </c>
      <c r="Y12" s="287">
        <v>4676.454626731731</v>
      </c>
      <c r="Z12" s="268"/>
      <c r="AA12" s="268"/>
      <c r="AB12" s="1132">
        <f>(N12-'TB6'!B58)/N12</f>
        <v>-1.2126129705282199E-8</v>
      </c>
    </row>
    <row r="13" spans="1:28" x14ac:dyDescent="0.2">
      <c r="A13" s="137">
        <v>1963</v>
      </c>
      <c r="B13" s="135">
        <f>'TB2'!B60</f>
        <v>0.63427138328552246</v>
      </c>
      <c r="C13" s="411">
        <f t="shared" ref="C13:C57" si="0">B13-D13-E13</f>
        <v>0.51966013300614666</v>
      </c>
      <c r="D13" s="411">
        <f t="shared" ref="D13:L13" si="1">(D12+D14)/2</f>
        <v>5.1549192983657122E-2</v>
      </c>
      <c r="E13" s="411">
        <f>TB2d!B60*TB2e!B13</f>
        <v>6.3062057295718704E-2</v>
      </c>
      <c r="F13" s="170">
        <f>'TB1'!C60</f>
        <v>0.18933358788490295</v>
      </c>
      <c r="G13" s="136">
        <f t="shared" ref="G13:G57" si="2">F13-H13-I13</f>
        <v>0.15943535155983052</v>
      </c>
      <c r="H13" s="136">
        <f t="shared" si="1"/>
        <v>1.3231579214334488E-2</v>
      </c>
      <c r="I13" s="136">
        <f>TB2d!C60*TB2e!F13</f>
        <v>1.6666657110737958E-2</v>
      </c>
      <c r="J13" s="106">
        <f t="shared" si="1"/>
        <v>0.44493779540061951</v>
      </c>
      <c r="K13" s="105">
        <f t="shared" si="1"/>
        <v>0.34727501674066841</v>
      </c>
      <c r="L13" s="105">
        <f t="shared" si="1"/>
        <v>3.8317613769322634E-2</v>
      </c>
      <c r="M13" s="105">
        <f t="shared" ref="M13" si="3">(M12+M14)/2</f>
        <v>5.9345164890628438E-2</v>
      </c>
      <c r="N13" s="976">
        <v>23299.519592256383</v>
      </c>
      <c r="O13" s="965">
        <v>19089.354761005881</v>
      </c>
      <c r="P13" s="965">
        <v>1893.6238706942456</v>
      </c>
      <c r="Q13" s="965">
        <v>2316.5409605562613</v>
      </c>
      <c r="R13" s="966">
        <v>12519.06859108479</v>
      </c>
      <c r="S13" s="238">
        <v>10542.144816030241</v>
      </c>
      <c r="T13" s="238">
        <v>874.89520271132824</v>
      </c>
      <c r="U13" s="238">
        <v>1102.0285723432219</v>
      </c>
      <c r="V13" s="269">
        <v>36775.083343720871</v>
      </c>
      <c r="W13" s="268">
        <v>28703.040775241727</v>
      </c>
      <c r="X13" s="268">
        <v>3167.034705672892</v>
      </c>
      <c r="Y13" s="287">
        <v>4905.0078628062538</v>
      </c>
      <c r="Z13" s="268"/>
      <c r="AA13" s="268"/>
      <c r="AB13" s="1132">
        <f>(N13-'TB6'!B59)/N13</f>
        <v>5.3061845348670544E-6</v>
      </c>
    </row>
    <row r="14" spans="1:28" x14ac:dyDescent="0.2">
      <c r="A14" s="137">
        <v>1964</v>
      </c>
      <c r="B14" s="135">
        <f>'TB2'!B61</f>
        <v>0.63011950254440308</v>
      </c>
      <c r="C14" s="411">
        <f t="shared" si="0"/>
        <v>0.5015886328515069</v>
      </c>
      <c r="D14" s="411">
        <v>5.2354018203914165E-2</v>
      </c>
      <c r="E14" s="411">
        <f>TB2d!B61*TB2e!B14</f>
        <v>7.6176851488981956E-2</v>
      </c>
      <c r="F14" s="170">
        <f>'TB1'!C61</f>
        <v>0.1855086088180542</v>
      </c>
      <c r="G14" s="136">
        <f t="shared" si="2"/>
        <v>0.15572439330230686</v>
      </c>
      <c r="H14" s="136">
        <v>1.3812579214572906E-2</v>
      </c>
      <c r="I14" s="136">
        <f>TB2d!C61*TB2e!F14</f>
        <v>1.5971636301174437E-2</v>
      </c>
      <c r="J14" s="106">
        <f>B14-F14</f>
        <v>0.44461089372634888</v>
      </c>
      <c r="K14" s="105">
        <f t="shared" ref="K14" si="4">C14-G14</f>
        <v>0.34586423954920004</v>
      </c>
      <c r="L14" s="105">
        <f t="shared" ref="L14:M14" si="5">D14-H14</f>
        <v>3.8541438989341259E-2</v>
      </c>
      <c r="M14" s="105">
        <f t="shared" si="5"/>
        <v>6.0205215187807519E-2</v>
      </c>
      <c r="N14" s="976">
        <v>24097.329149862468</v>
      </c>
      <c r="O14" s="965">
        <v>19181.990614233593</v>
      </c>
      <c r="P14" s="965">
        <v>2002.1472179219047</v>
      </c>
      <c r="Q14" s="965">
        <v>2913.1913177069687</v>
      </c>
      <c r="R14" s="966">
        <v>12769.754911231461</v>
      </c>
      <c r="S14" s="238">
        <v>10719.515114907921</v>
      </c>
      <c r="T14" s="238">
        <v>950.80898070375633</v>
      </c>
      <c r="U14" s="238">
        <v>1099.4308156197849</v>
      </c>
      <c r="V14" s="269">
        <v>38256.796948151226</v>
      </c>
      <c r="W14" s="268">
        <v>29760.084988390685</v>
      </c>
      <c r="X14" s="268">
        <v>3316.32001444459</v>
      </c>
      <c r="Y14" s="287">
        <v>5180.3919453159479</v>
      </c>
      <c r="Z14" s="268"/>
      <c r="AA14" s="268"/>
      <c r="AB14" s="1132">
        <f>(N14-'TB6'!B60)/N14</f>
        <v>-1.6607159622602895E-6</v>
      </c>
    </row>
    <row r="15" spans="1:28" x14ac:dyDescent="0.2">
      <c r="A15" s="137">
        <v>1965</v>
      </c>
      <c r="B15" s="135">
        <f>'TB2'!B62</f>
        <v>0.63334378600120544</v>
      </c>
      <c r="C15" s="411">
        <f t="shared" si="0"/>
        <v>0.50979257088091912</v>
      </c>
      <c r="D15" s="411">
        <f t="shared" ref="D15" si="6">(D14+D16)/2</f>
        <v>5.4629153106361628E-2</v>
      </c>
      <c r="E15" s="411">
        <f>TB2d!B62*TB2e!B15</f>
        <v>6.8922062013924687E-2</v>
      </c>
      <c r="F15" s="170">
        <f>'TB1'!C62</f>
        <v>0.19011718034744263</v>
      </c>
      <c r="G15" s="136">
        <f t="shared" si="2"/>
        <v>0.15905806230601915</v>
      </c>
      <c r="H15" s="136">
        <f t="shared" ref="H15" si="7">(H14+H16)/2</f>
        <v>1.477428711950779E-2</v>
      </c>
      <c r="I15" s="136">
        <f>TB2d!C62*TB2e!F15</f>
        <v>1.6284830921915672E-2</v>
      </c>
      <c r="J15" s="106">
        <f t="shared" ref="J15" si="8">(J14+J16)/2</f>
        <v>0.44322660565376282</v>
      </c>
      <c r="K15" s="105">
        <f t="shared" ref="K15" si="9">(K14+K16)/2</f>
        <v>0.34149652935192787</v>
      </c>
      <c r="L15" s="105">
        <f t="shared" ref="L15:M15" si="10">(L14+L16)/2</f>
        <v>3.9854865986853838E-2</v>
      </c>
      <c r="M15" s="105">
        <f t="shared" si="10"/>
        <v>6.1875210314981041E-2</v>
      </c>
      <c r="N15" s="976">
        <v>25472.221370088751</v>
      </c>
      <c r="O15" s="965">
        <v>20503.160377231074</v>
      </c>
      <c r="P15" s="965">
        <v>2197.109866620001</v>
      </c>
      <c r="Q15" s="965">
        <v>2771.951126237675</v>
      </c>
      <c r="R15" s="966">
        <v>13763.255628285695</v>
      </c>
      <c r="S15" s="238">
        <v>11514.776135732767</v>
      </c>
      <c r="T15" s="238">
        <v>1069.5629399713519</v>
      </c>
      <c r="U15" s="238">
        <v>1178.9165525815761</v>
      </c>
      <c r="V15" s="269">
        <v>40108.42854734257</v>
      </c>
      <c r="W15" s="268">
        <v>30902.678160473359</v>
      </c>
      <c r="X15" s="268">
        <v>3606.5435249308125</v>
      </c>
      <c r="Y15" s="287">
        <v>5599.2068619383936</v>
      </c>
      <c r="Z15" s="268"/>
      <c r="AA15" s="268"/>
      <c r="AB15" s="1132">
        <f>(N15-'TB6'!B61)/N15</f>
        <v>-6.0714703129158291E-6</v>
      </c>
    </row>
    <row r="16" spans="1:28" x14ac:dyDescent="0.2">
      <c r="A16" s="137">
        <v>1966</v>
      </c>
      <c r="B16" s="135">
        <f>'TB2'!B63</f>
        <v>0.63656806945800781</v>
      </c>
      <c r="C16" s="411">
        <f t="shared" si="0"/>
        <v>0.49953490319546107</v>
      </c>
      <c r="D16" s="411">
        <v>5.690428800880909E-2</v>
      </c>
      <c r="E16" s="411">
        <f>TB2d!B63*TB2e!B16</f>
        <v>8.0128878253737643E-2</v>
      </c>
      <c r="F16" s="170">
        <f>'TB1'!C63</f>
        <v>0.19472575187683105</v>
      </c>
      <c r="G16" s="136">
        <f t="shared" si="2"/>
        <v>0.16240608404080531</v>
      </c>
      <c r="H16" s="136">
        <v>1.5735995024442673E-2</v>
      </c>
      <c r="I16" s="136">
        <f>TB2d!C63*TB2e!F16</f>
        <v>1.6583672811583072E-2</v>
      </c>
      <c r="J16" s="106">
        <f>B16-F16</f>
        <v>0.44184231758117676</v>
      </c>
      <c r="K16" s="105">
        <f t="shared" ref="K16:M16" si="11">C16-G16</f>
        <v>0.33712881915465576</v>
      </c>
      <c r="L16" s="105">
        <f t="shared" si="11"/>
        <v>4.1168292984366417E-2</v>
      </c>
      <c r="M16" s="105">
        <f t="shared" si="11"/>
        <v>6.354520544215457E-2</v>
      </c>
      <c r="N16" s="976">
        <v>26793.122553726993</v>
      </c>
      <c r="O16" s="965">
        <v>21025.402503420792</v>
      </c>
      <c r="P16" s="965">
        <v>2395.0990249176721</v>
      </c>
      <c r="Q16" s="965">
        <v>3372.6210253885283</v>
      </c>
      <c r="R16" s="966">
        <v>14752.79727731321</v>
      </c>
      <c r="S16" s="238">
        <v>12304.197114985531</v>
      </c>
      <c r="T16" s="238">
        <v>1192.1892318549258</v>
      </c>
      <c r="U16" s="238">
        <v>1256.4109304727535</v>
      </c>
      <c r="V16" s="269">
        <v>41843.529149244219</v>
      </c>
      <c r="W16" s="268">
        <v>31926.909238964872</v>
      </c>
      <c r="X16" s="268">
        <v>3898.7362662461046</v>
      </c>
      <c r="Y16" s="287">
        <v>6017.883644033247</v>
      </c>
      <c r="Z16" s="268"/>
      <c r="AA16" s="268"/>
      <c r="AB16" s="1132">
        <f>(N16-'TB6'!B62)/N16</f>
        <v>6.9410381314590822E-6</v>
      </c>
    </row>
    <row r="17" spans="1:28" x14ac:dyDescent="0.2">
      <c r="A17" s="137">
        <v>1967</v>
      </c>
      <c r="B17" s="149">
        <f>'TB2'!B64</f>
        <v>0.64400961250066757</v>
      </c>
      <c r="C17" s="411">
        <f t="shared" si="0"/>
        <v>0.50573608553461824</v>
      </c>
      <c r="D17" s="411">
        <v>5.7666750624775887E-2</v>
      </c>
      <c r="E17" s="411">
        <f>TB2d!B64*TB2e!B17</f>
        <v>8.0606776341273487E-2</v>
      </c>
      <c r="F17" s="170">
        <f>'TB1'!C64</f>
        <v>0.20381070673465729</v>
      </c>
      <c r="G17" s="148">
        <f t="shared" si="2"/>
        <v>0.17069599690889284</v>
      </c>
      <c r="H17" s="148">
        <v>1.6505490988492966E-2</v>
      </c>
      <c r="I17" s="148">
        <f>TB2d!C64*TB2e!F17</f>
        <v>1.6609218837271483E-2</v>
      </c>
      <c r="J17" s="106">
        <f t="shared" ref="J17:J57" si="12">B17-F17</f>
        <v>0.44019890576601028</v>
      </c>
      <c r="K17" s="105">
        <f t="shared" ref="K17:K57" si="13">C17-G17</f>
        <v>0.33504008862572543</v>
      </c>
      <c r="L17" s="105">
        <f t="shared" ref="L17:M57" si="14">D17-H17</f>
        <v>4.1161259636282921E-2</v>
      </c>
      <c r="M17" s="105">
        <f t="shared" si="14"/>
        <v>6.3997557504002003E-2</v>
      </c>
      <c r="N17" s="977">
        <v>27484.075344248358</v>
      </c>
      <c r="O17" s="965">
        <v>21583.045360404882</v>
      </c>
      <c r="P17" s="965">
        <v>2461.0150039145242</v>
      </c>
      <c r="Q17" s="965">
        <v>3440.0149799289529</v>
      </c>
      <c r="R17" s="966">
        <v>15656.269223368523</v>
      </c>
      <c r="S17" s="272">
        <v>13112.473460171092</v>
      </c>
      <c r="T17" s="272">
        <v>1267.9138143422495</v>
      </c>
      <c r="U17" s="272">
        <v>1275.8819488551808</v>
      </c>
      <c r="V17" s="269">
        <v>42268.832995348152</v>
      </c>
      <c r="W17" s="268">
        <v>32171.260235697126</v>
      </c>
      <c r="X17" s="268">
        <v>3952.3914908798679</v>
      </c>
      <c r="Y17" s="287">
        <v>6145.1812687711681</v>
      </c>
      <c r="Z17" s="268"/>
      <c r="AA17" s="268"/>
      <c r="AB17" s="1132">
        <f>(N17-'TB6'!B63)/N17</f>
        <v>5.282367818295282E-6</v>
      </c>
    </row>
    <row r="18" spans="1:28" x14ac:dyDescent="0.2">
      <c r="A18" s="137">
        <v>1968</v>
      </c>
      <c r="B18" s="149">
        <f>'TB2'!B65</f>
        <v>0.64816631935536861</v>
      </c>
      <c r="C18" s="411">
        <f t="shared" si="0"/>
        <v>0.51009088565995619</v>
      </c>
      <c r="D18" s="411">
        <v>5.8824843727052212E-2</v>
      </c>
      <c r="E18" s="411">
        <f>TB2d!B65*TB2e!B18</f>
        <v>7.9250589968360263E-2</v>
      </c>
      <c r="F18" s="170">
        <f>'TB1'!C65</f>
        <v>0.20710499957203865</v>
      </c>
      <c r="G18" s="148">
        <f t="shared" si="2"/>
        <v>0.17358190429717468</v>
      </c>
      <c r="H18" s="148">
        <v>1.6662366688251495E-2</v>
      </c>
      <c r="I18" s="148">
        <f>TB2d!C65*TB2e!F18</f>
        <v>1.6860728586612462E-2</v>
      </c>
      <c r="J18" s="106">
        <f t="shared" si="12"/>
        <v>0.44106131978332996</v>
      </c>
      <c r="K18" s="105">
        <f t="shared" si="13"/>
        <v>0.33650898136278151</v>
      </c>
      <c r="L18" s="105">
        <f t="shared" si="14"/>
        <v>4.2162477038800716E-2</v>
      </c>
      <c r="M18" s="105">
        <f t="shared" si="14"/>
        <v>6.2389861381747805E-2</v>
      </c>
      <c r="N18" s="977">
        <v>28469.847973677017</v>
      </c>
      <c r="O18" s="965">
        <v>22405.067239439759</v>
      </c>
      <c r="P18" s="965">
        <v>2583.803428185046</v>
      </c>
      <c r="Q18" s="965">
        <v>3480.9773060522134</v>
      </c>
      <c r="R18" s="966">
        <v>16374.263545324686</v>
      </c>
      <c r="S18" s="272">
        <v>13723.839856761251</v>
      </c>
      <c r="T18" s="272">
        <v>1317.3703387463001</v>
      </c>
      <c r="U18" s="272">
        <v>1333.0533498171342</v>
      </c>
      <c r="V18" s="269">
        <v>43589.328509117426</v>
      </c>
      <c r="W18" s="268">
        <v>33256.601467787892</v>
      </c>
      <c r="X18" s="268">
        <v>4166.8447899834773</v>
      </c>
      <c r="Y18" s="287">
        <v>6165.8822513460618</v>
      </c>
      <c r="Z18" s="268"/>
      <c r="AA18" s="268"/>
      <c r="AB18" s="1132">
        <f>(N18-'TB6'!B64)/N18</f>
        <v>2.4395610018811038E-6</v>
      </c>
    </row>
    <row r="19" spans="1:28" x14ac:dyDescent="0.2">
      <c r="A19" s="137">
        <v>1969</v>
      </c>
      <c r="B19" s="149">
        <f>'TB2'!B66</f>
        <v>0.65764079010114074</v>
      </c>
      <c r="C19" s="411">
        <f t="shared" si="0"/>
        <v>0.51605314118192336</v>
      </c>
      <c r="D19" s="411">
        <v>6.1058410443365574E-2</v>
      </c>
      <c r="E19" s="411">
        <f>TB2d!B66*TB2e!B19</f>
        <v>8.0529238475851778E-2</v>
      </c>
      <c r="F19" s="170">
        <f>'TB1'!C66</f>
        <v>0.2109158830717206</v>
      </c>
      <c r="G19" s="148">
        <f t="shared" si="2"/>
        <v>0.1759846515780964</v>
      </c>
      <c r="H19" s="148">
        <v>1.7534252256155014E-2</v>
      </c>
      <c r="I19" s="148">
        <f>TB2d!C66*TB2e!F19</f>
        <v>1.7396979237469204E-2</v>
      </c>
      <c r="J19" s="106">
        <f t="shared" si="12"/>
        <v>0.44672490702942014</v>
      </c>
      <c r="K19" s="105">
        <f t="shared" si="13"/>
        <v>0.34006848960382696</v>
      </c>
      <c r="L19" s="105">
        <f t="shared" si="14"/>
        <v>4.352415818721056E-2</v>
      </c>
      <c r="M19" s="105">
        <f t="shared" si="14"/>
        <v>6.3132259238382574E-2</v>
      </c>
      <c r="N19" s="977">
        <v>29269.550053450304</v>
      </c>
      <c r="O19" s="965">
        <v>22967.923330518428</v>
      </c>
      <c r="P19" s="965">
        <v>2717.5203052434586</v>
      </c>
      <c r="Q19" s="965">
        <v>3584.106417688417</v>
      </c>
      <c r="R19" s="966">
        <v>16896.980177027559</v>
      </c>
      <c r="S19" s="272">
        <v>14098.554958827068</v>
      </c>
      <c r="T19" s="272">
        <v>1404.7112454328785</v>
      </c>
      <c r="U19" s="272">
        <v>1393.7139727676133</v>
      </c>
      <c r="V19" s="269">
        <v>44735.262398978739</v>
      </c>
      <c r="W19" s="268">
        <v>34054.633795132628</v>
      </c>
      <c r="X19" s="268">
        <v>4358.5316300066843</v>
      </c>
      <c r="Y19" s="287">
        <v>6322.0969738394215</v>
      </c>
      <c r="Z19" s="268"/>
      <c r="AA19" s="268"/>
      <c r="AB19" s="1132">
        <f>(N19-'TB6'!B65)/N19</f>
        <v>2.0224708352505321E-8</v>
      </c>
    </row>
    <row r="20" spans="1:28" x14ac:dyDescent="0.2">
      <c r="A20" s="147">
        <v>1970</v>
      </c>
      <c r="B20" s="153">
        <f>'TB2'!B67</f>
        <v>0.66142027208115906</v>
      </c>
      <c r="C20" s="509">
        <f t="shared" si="0"/>
        <v>0.51820295822797335</v>
      </c>
      <c r="D20" s="509">
        <v>6.33920943364501E-2</v>
      </c>
      <c r="E20" s="509">
        <f>TB2d!B67*TB2e!B20</f>
        <v>7.9825219516735602E-2</v>
      </c>
      <c r="F20" s="173">
        <f>'TB1'!C67</f>
        <v>0.20944744837470353</v>
      </c>
      <c r="G20" s="152">
        <f t="shared" si="2"/>
        <v>0.17566503338729914</v>
      </c>
      <c r="H20" s="152">
        <v>1.807716116309166E-2</v>
      </c>
      <c r="I20" s="152">
        <f>TB2d!C67*TB2e!F20</f>
        <v>1.5705253824312732E-2</v>
      </c>
      <c r="J20" s="112">
        <f t="shared" si="12"/>
        <v>0.45197282370645553</v>
      </c>
      <c r="K20" s="111">
        <f t="shared" si="13"/>
        <v>0.34253792484067425</v>
      </c>
      <c r="L20" s="111">
        <f t="shared" si="14"/>
        <v>4.531493317335844E-2</v>
      </c>
      <c r="M20" s="111">
        <f t="shared" si="14"/>
        <v>6.411996569242287E-2</v>
      </c>
      <c r="N20" s="978">
        <v>28720.464810984089</v>
      </c>
      <c r="O20" s="967">
        <v>22501.623332325318</v>
      </c>
      <c r="P20" s="967">
        <v>2752.6377577692351</v>
      </c>
      <c r="Q20" s="967">
        <v>3466.2037208895399</v>
      </c>
      <c r="R20" s="968">
        <v>16370.48482557597</v>
      </c>
      <c r="S20" s="277">
        <v>13730.039615027357</v>
      </c>
      <c r="T20" s="277">
        <v>1412.9171532348212</v>
      </c>
      <c r="U20" s="277">
        <v>1227.5280573137918</v>
      </c>
      <c r="V20" s="275">
        <v>44157.939792744241</v>
      </c>
      <c r="W20" s="274">
        <v>33466.102978947769</v>
      </c>
      <c r="X20" s="274">
        <v>4427.2885134372518</v>
      </c>
      <c r="Y20" s="972">
        <v>6264.5483003592244</v>
      </c>
      <c r="Z20" s="268"/>
      <c r="AA20" s="268"/>
      <c r="AB20" s="1132">
        <f>(N20-'TB6'!B66)/N20</f>
        <v>-1.0725695394227087E-6</v>
      </c>
    </row>
    <row r="21" spans="1:28" x14ac:dyDescent="0.2">
      <c r="A21" s="137">
        <v>1971</v>
      </c>
      <c r="B21" s="149">
        <f>'TB2'!B68</f>
        <v>0.65882981228060089</v>
      </c>
      <c r="C21" s="411">
        <f t="shared" si="0"/>
        <v>0.51247023270506697</v>
      </c>
      <c r="D21" s="411">
        <v>6.5400294959545135E-2</v>
      </c>
      <c r="E21" s="411">
        <f>TB2d!B68*TB2e!B21</f>
        <v>8.0959284615988739E-2</v>
      </c>
      <c r="F21" s="170">
        <f>'TB1'!C68</f>
        <v>0.20503075543092564</v>
      </c>
      <c r="G21" s="148">
        <f t="shared" si="2"/>
        <v>0.17229055007026453</v>
      </c>
      <c r="H21" s="148">
        <v>1.8014922738075256E-2</v>
      </c>
      <c r="I21" s="148">
        <f>TB2d!C68*TB2e!F21</f>
        <v>1.4725282622585843E-2</v>
      </c>
      <c r="J21" s="106">
        <f t="shared" si="12"/>
        <v>0.45379905684967525</v>
      </c>
      <c r="K21" s="105">
        <f t="shared" si="13"/>
        <v>0.34017968263480247</v>
      </c>
      <c r="L21" s="105">
        <f t="shared" si="14"/>
        <v>4.7385372221469879E-2</v>
      </c>
      <c r="M21" s="105">
        <f t="shared" si="14"/>
        <v>6.6234001993402902E-2</v>
      </c>
      <c r="N21" s="977">
        <v>28752.645671812312</v>
      </c>
      <c r="O21" s="965">
        <v>22365.222009784055</v>
      </c>
      <c r="P21" s="965">
        <v>2854.1991767107879</v>
      </c>
      <c r="Q21" s="965">
        <v>3533.224485317467</v>
      </c>
      <c r="R21" s="966">
        <v>16106.311212877383</v>
      </c>
      <c r="S21" s="272">
        <v>13534.385183516493</v>
      </c>
      <c r="T21" s="272">
        <v>1415.1728187585661</v>
      </c>
      <c r="U21" s="272">
        <v>1156.7532106023227</v>
      </c>
      <c r="V21" s="269">
        <v>44560.563745480977</v>
      </c>
      <c r="W21" s="268">
        <v>33403.768042618511</v>
      </c>
      <c r="X21" s="268">
        <v>4652.9821241510654</v>
      </c>
      <c r="Y21" s="287">
        <v>6503.8135787113988</v>
      </c>
      <c r="Z21" s="268"/>
      <c r="AA21" s="268"/>
      <c r="AB21" s="1132">
        <f>(N21-'TB6'!B67)/N21</f>
        <v>-4.3868867334773151E-8</v>
      </c>
    </row>
    <row r="22" spans="1:28" x14ac:dyDescent="0.2">
      <c r="A22" s="137">
        <v>1972</v>
      </c>
      <c r="B22" s="149">
        <f>'TB2'!B69</f>
        <v>0.65606580030726036</v>
      </c>
      <c r="C22" s="411">
        <f t="shared" si="0"/>
        <v>0.50775930431045979</v>
      </c>
      <c r="D22" s="411">
        <v>6.8648393265902996E-2</v>
      </c>
      <c r="E22" s="411">
        <f>TB2d!B69*TB2e!B22</f>
        <v>7.9658102730897629E-2</v>
      </c>
      <c r="F22" s="170">
        <f>'TB1'!C69</f>
        <v>0.20340446040790994</v>
      </c>
      <c r="G22" s="148">
        <f t="shared" si="2"/>
        <v>0.17061265518561239</v>
      </c>
      <c r="H22" s="148">
        <v>1.8731825053691864E-2</v>
      </c>
      <c r="I22" s="148">
        <f>TB2d!C69*TB2e!F22</f>
        <v>1.4059980168605676E-2</v>
      </c>
      <c r="J22" s="106">
        <f t="shared" si="12"/>
        <v>0.45266133989935042</v>
      </c>
      <c r="K22" s="105">
        <f t="shared" si="13"/>
        <v>0.33714664912484738</v>
      </c>
      <c r="L22" s="105">
        <f t="shared" si="14"/>
        <v>4.9916568212211132E-2</v>
      </c>
      <c r="M22" s="105">
        <f t="shared" si="14"/>
        <v>6.5598122562291958E-2</v>
      </c>
      <c r="N22" s="977">
        <v>29677.658288280345</v>
      </c>
      <c r="O22" s="965">
        <v>22968.895984157913</v>
      </c>
      <c r="P22" s="965">
        <v>3105.3646698712218</v>
      </c>
      <c r="Q22" s="965">
        <v>3603.3976342512137</v>
      </c>
      <c r="R22" s="966">
        <v>16562.092584993039</v>
      </c>
      <c r="S22" s="272">
        <v>13892.038481795847</v>
      </c>
      <c r="T22" s="272">
        <v>1525.228208874973</v>
      </c>
      <c r="U22" s="272">
        <v>1144.8258943222158</v>
      </c>
      <c r="V22" s="269">
        <v>46072.115417389476</v>
      </c>
      <c r="W22" s="268">
        <v>34314.967862110483</v>
      </c>
      <c r="X22" s="268">
        <v>5080.535246116533</v>
      </c>
      <c r="Y22" s="287">
        <v>6676.6123091624613</v>
      </c>
      <c r="Z22" s="268"/>
      <c r="AA22" s="268"/>
      <c r="AB22" s="1132">
        <f>(N22-'TB6'!B68)/N22</f>
        <v>-4.5067630496098314E-6</v>
      </c>
    </row>
    <row r="23" spans="1:28" x14ac:dyDescent="0.2">
      <c r="A23" s="137">
        <v>1973</v>
      </c>
      <c r="B23" s="149">
        <f>'TB2'!B70</f>
        <v>0.65699979129385611</v>
      </c>
      <c r="C23" s="411">
        <f t="shared" si="0"/>
        <v>0.50645175848296697</v>
      </c>
      <c r="D23" s="411">
        <v>6.9413059391081333E-2</v>
      </c>
      <c r="E23" s="411">
        <f>TB2d!B70*TB2e!B23</f>
        <v>8.113497341980784E-2</v>
      </c>
      <c r="F23" s="170">
        <f>'TB1'!C70</f>
        <v>0.2054911489431106</v>
      </c>
      <c r="G23" s="148">
        <f t="shared" si="2"/>
        <v>0.1722975524739685</v>
      </c>
      <c r="H23" s="148">
        <v>1.9647799432277679E-2</v>
      </c>
      <c r="I23" s="148">
        <f>TB2d!C70*TB2e!F23</f>
        <v>1.3545797036864421E-2</v>
      </c>
      <c r="J23" s="106">
        <f t="shared" si="12"/>
        <v>0.4515086423507455</v>
      </c>
      <c r="K23" s="105">
        <f t="shared" si="13"/>
        <v>0.33415420600899848</v>
      </c>
      <c r="L23" s="105">
        <f t="shared" si="14"/>
        <v>4.9765259958803654E-2</v>
      </c>
      <c r="M23" s="105">
        <f t="shared" si="14"/>
        <v>6.7589176382943414E-2</v>
      </c>
      <c r="N23" s="977">
        <v>30964.070945874912</v>
      </c>
      <c r="O23" s="965">
        <v>23868.817598019137</v>
      </c>
      <c r="P23" s="965">
        <v>3271.4027067237671</v>
      </c>
      <c r="Q23" s="965">
        <v>3823.850641132005</v>
      </c>
      <c r="R23" s="966">
        <v>17432.450783230543</v>
      </c>
      <c r="S23" s="272">
        <v>14616.535159891795</v>
      </c>
      <c r="T23" s="272">
        <v>1666.7836953736044</v>
      </c>
      <c r="U23" s="272">
        <v>1149.1319279651434</v>
      </c>
      <c r="V23" s="269">
        <v>47878.596149180376</v>
      </c>
      <c r="W23" s="268">
        <v>35434.170645678321</v>
      </c>
      <c r="X23" s="268">
        <v>5277.1764709114705</v>
      </c>
      <c r="Y23" s="287">
        <v>7167.249032590581</v>
      </c>
      <c r="Z23" s="268"/>
      <c r="AA23" s="268"/>
      <c r="AB23" s="1132">
        <f>(N23-'TB6'!B69)/N23</f>
        <v>-7.4480096480847797E-7</v>
      </c>
    </row>
    <row r="24" spans="1:28" x14ac:dyDescent="0.2">
      <c r="A24" s="137">
        <v>1974</v>
      </c>
      <c r="B24" s="149">
        <f>'TB2'!B71</f>
        <v>0.66153266147512113</v>
      </c>
      <c r="C24" s="411">
        <f t="shared" si="0"/>
        <v>0.50566411588602689</v>
      </c>
      <c r="D24" s="411">
        <v>7.1268695406615734E-2</v>
      </c>
      <c r="E24" s="411">
        <f>TB2d!B71*TB2e!B24</f>
        <v>8.4599850182478536E-2</v>
      </c>
      <c r="F24" s="170">
        <f>'TB1'!C71</f>
        <v>0.20733148443559912</v>
      </c>
      <c r="G24" s="148">
        <f t="shared" si="2"/>
        <v>0.17329912328130764</v>
      </c>
      <c r="H24" s="148">
        <v>2.0315058529376984E-2</v>
      </c>
      <c r="I24" s="148">
        <f>TB2d!C71*TB2e!F24</f>
        <v>1.3717302624914503E-2</v>
      </c>
      <c r="J24" s="106">
        <f t="shared" si="12"/>
        <v>0.45420117703952201</v>
      </c>
      <c r="K24" s="105">
        <f t="shared" si="13"/>
        <v>0.33236499260471924</v>
      </c>
      <c r="L24" s="105">
        <f t="shared" si="14"/>
        <v>5.095363687723875E-2</v>
      </c>
      <c r="M24" s="105">
        <f t="shared" si="14"/>
        <v>7.0882547557564041E-2</v>
      </c>
      <c r="N24" s="977">
        <v>30289.307707733216</v>
      </c>
      <c r="O24" s="965">
        <v>23152.622530651493</v>
      </c>
      <c r="P24" s="965">
        <v>3263.1487012087314</v>
      </c>
      <c r="Q24" s="965">
        <v>3873.5364758729934</v>
      </c>
      <c r="R24" s="966">
        <v>17087.393399475932</v>
      </c>
      <c r="S24" s="272">
        <v>14282.588596483973</v>
      </c>
      <c r="T24" s="272">
        <v>1674.2821186555907</v>
      </c>
      <c r="U24" s="272">
        <v>1130.5226843363707</v>
      </c>
      <c r="V24" s="269">
        <v>46791.700593054818</v>
      </c>
      <c r="W24" s="268">
        <v>34240.164948360893</v>
      </c>
      <c r="X24" s="268">
        <v>5249.2319294001572</v>
      </c>
      <c r="Y24" s="287">
        <v>7302.3037152937723</v>
      </c>
      <c r="Z24" s="268"/>
      <c r="AA24" s="268"/>
      <c r="AB24" s="1132">
        <f>(N24-'TB6'!B70)/N24</f>
        <v>-1.4517978244098409E-6</v>
      </c>
    </row>
    <row r="25" spans="1:28" x14ac:dyDescent="0.2">
      <c r="A25" s="137">
        <v>1975</v>
      </c>
      <c r="B25" s="149">
        <f>'TB2'!B72</f>
        <v>0.66087739695046821</v>
      </c>
      <c r="C25" s="411">
        <f t="shared" si="0"/>
        <v>0.49914305478049709</v>
      </c>
      <c r="D25" s="411">
        <v>7.6067018322646618E-2</v>
      </c>
      <c r="E25" s="411">
        <f>TB2d!B72*TB2e!B25</f>
        <v>8.5667323847324506E-2</v>
      </c>
      <c r="F25" s="170">
        <f>'TB1'!C72</f>
        <v>0.20528157201374597</v>
      </c>
      <c r="G25" s="148">
        <f t="shared" si="2"/>
        <v>0.17147214231848962</v>
      </c>
      <c r="H25" s="148">
        <v>2.055666595697403E-2</v>
      </c>
      <c r="I25" s="148">
        <f>TB2d!C72*TB2e!F25</f>
        <v>1.3252763738282327E-2</v>
      </c>
      <c r="J25" s="106">
        <f t="shared" si="12"/>
        <v>0.45559582493672224</v>
      </c>
      <c r="K25" s="105">
        <f t="shared" si="13"/>
        <v>0.32767091246200747</v>
      </c>
      <c r="L25" s="105">
        <f t="shared" si="14"/>
        <v>5.5510352365672588E-2</v>
      </c>
      <c r="M25" s="105">
        <f t="shared" si="14"/>
        <v>7.2414560109042181E-2</v>
      </c>
      <c r="N25" s="977">
        <v>29286.57977149111</v>
      </c>
      <c r="O25" s="965">
        <v>22119.371851221593</v>
      </c>
      <c r="P25" s="965">
        <v>3370.8866581990737</v>
      </c>
      <c r="Q25" s="965">
        <v>3796.3212620704453</v>
      </c>
      <c r="R25" s="966">
        <v>16374.58217189847</v>
      </c>
      <c r="S25" s="272">
        <v>13677.724001439172</v>
      </c>
      <c r="T25" s="272">
        <v>1639.7322594070909</v>
      </c>
      <c r="U25" s="272">
        <v>1057.1259110522062</v>
      </c>
      <c r="V25" s="269">
        <v>45426.576770981919</v>
      </c>
      <c r="W25" s="268">
        <v>32671.431663449624</v>
      </c>
      <c r="X25" s="268">
        <v>5534.8296566890513</v>
      </c>
      <c r="Y25" s="287">
        <v>7220.3154508432435</v>
      </c>
      <c r="Z25" s="268"/>
      <c r="AA25" s="268"/>
      <c r="AB25" s="1132">
        <f>(N25-'TB6'!B71)/N25</f>
        <v>-4.1181921950475359E-6</v>
      </c>
    </row>
    <row r="26" spans="1:28" x14ac:dyDescent="0.2">
      <c r="A26" s="137">
        <v>1976</v>
      </c>
      <c r="B26" s="149">
        <f>'TB2'!B73</f>
        <v>0.66009942946070055</v>
      </c>
      <c r="C26" s="411">
        <f t="shared" si="0"/>
        <v>0.49526298280394848</v>
      </c>
      <c r="D26" s="411">
        <v>7.7070914208889008E-2</v>
      </c>
      <c r="E26" s="411">
        <f>TB2d!B73*TB2e!B26</f>
        <v>8.7765532447863073E-2</v>
      </c>
      <c r="F26" s="170">
        <f>'TB1'!C73</f>
        <v>0.20467475465676443</v>
      </c>
      <c r="G26" s="148">
        <f t="shared" si="2"/>
        <v>0.17007070871436072</v>
      </c>
      <c r="H26" s="148">
        <v>2.1627895534038544E-2</v>
      </c>
      <c r="I26" s="148">
        <f>TB2d!C73*TB2e!F26</f>
        <v>1.2976150408365155E-2</v>
      </c>
      <c r="J26" s="106">
        <f t="shared" si="12"/>
        <v>0.45542467480393611</v>
      </c>
      <c r="K26" s="105">
        <f t="shared" si="13"/>
        <v>0.32519227408958773</v>
      </c>
      <c r="L26" s="105">
        <f t="shared" si="14"/>
        <v>5.5443018674850464E-2</v>
      </c>
      <c r="M26" s="105">
        <f t="shared" si="14"/>
        <v>7.478938203949792E-2</v>
      </c>
      <c r="N26" s="977">
        <v>30321.832827687253</v>
      </c>
      <c r="O26" s="965">
        <v>22750.029313905256</v>
      </c>
      <c r="P26" s="965">
        <v>3540.2717715242161</v>
      </c>
      <c r="Q26" s="965">
        <v>4031.5317422577809</v>
      </c>
      <c r="R26" s="966">
        <v>16923.215127874366</v>
      </c>
      <c r="S26" s="272">
        <v>14062.033177221949</v>
      </c>
      <c r="T26" s="272">
        <v>1788.2690491043952</v>
      </c>
      <c r="U26" s="272">
        <v>1072.9129015480203</v>
      </c>
      <c r="V26" s="269">
        <v>47070.104952453352</v>
      </c>
      <c r="W26" s="268">
        <v>33610.024484759386</v>
      </c>
      <c r="X26" s="268">
        <v>5730.2751745489923</v>
      </c>
      <c r="Y26" s="287">
        <v>7729.805293144982</v>
      </c>
      <c r="Z26" s="268"/>
      <c r="AA26" s="268"/>
      <c r="AB26" s="1132">
        <f>(N26-'TB6'!B72)/N26</f>
        <v>-4.3627816988791239E-6</v>
      </c>
    </row>
    <row r="27" spans="1:28" x14ac:dyDescent="0.2">
      <c r="A27" s="137">
        <v>1977</v>
      </c>
      <c r="B27" s="149">
        <f>'TB2'!B74</f>
        <v>0.65853774859814251</v>
      </c>
      <c r="C27" s="411">
        <f t="shared" si="0"/>
        <v>0.49031018932389281</v>
      </c>
      <c r="D27" s="411">
        <v>8.0183940008282661E-2</v>
      </c>
      <c r="E27" s="411">
        <f>TB2d!B74*TB2e!B27</f>
        <v>8.8043619265967071E-2</v>
      </c>
      <c r="F27" s="170">
        <f>'TB1'!C74</f>
        <v>0.20303260637258802</v>
      </c>
      <c r="G27" s="148">
        <f t="shared" si="2"/>
        <v>0.16823393473015888</v>
      </c>
      <c r="H27" s="148">
        <v>2.2355459630489349E-2</v>
      </c>
      <c r="I27" s="148">
        <f>TB2d!C74*TB2e!F27</f>
        <v>1.2443212011939797E-2</v>
      </c>
      <c r="J27" s="106">
        <f t="shared" si="12"/>
        <v>0.45550514222555449</v>
      </c>
      <c r="K27" s="105">
        <f t="shared" si="13"/>
        <v>0.3220762545937339</v>
      </c>
      <c r="L27" s="105">
        <f t="shared" si="14"/>
        <v>5.7828480377793312E-2</v>
      </c>
      <c r="M27" s="105">
        <f t="shared" si="14"/>
        <v>7.560040725402728E-2</v>
      </c>
      <c r="N27" s="977">
        <v>31189.862105145556</v>
      </c>
      <c r="O27" s="965">
        <v>23222.218052517521</v>
      </c>
      <c r="P27" s="965">
        <v>3797.6957846826976</v>
      </c>
      <c r="Q27" s="965">
        <v>4169.9482679453422</v>
      </c>
      <c r="R27" s="966">
        <v>17308.964013621804</v>
      </c>
      <c r="S27" s="272">
        <v>14342.302815984884</v>
      </c>
      <c r="T27" s="272">
        <v>1905.8507555284887</v>
      </c>
      <c r="U27" s="272">
        <v>1060.8104421084329</v>
      </c>
      <c r="V27" s="269">
        <v>48540.984719550252</v>
      </c>
      <c r="W27" s="268">
        <v>34322.112098183308</v>
      </c>
      <c r="X27" s="268">
        <v>6162.5020711254592</v>
      </c>
      <c r="Y27" s="287">
        <v>8056.3705502414796</v>
      </c>
      <c r="Z27" s="268"/>
      <c r="AA27" s="268"/>
      <c r="AB27" s="1132">
        <f>(N27-'TB6'!B73)/N27</f>
        <v>-2.2360510993280637E-6</v>
      </c>
    </row>
    <row r="28" spans="1:28" x14ac:dyDescent="0.2">
      <c r="A28" s="137">
        <v>1978</v>
      </c>
      <c r="B28" s="149">
        <f>'TB2'!B75</f>
        <v>0.65880411941386363</v>
      </c>
      <c r="C28" s="411">
        <f t="shared" si="0"/>
        <v>0.48840301583844059</v>
      </c>
      <c r="D28" s="411">
        <v>8.1175681203603745E-2</v>
      </c>
      <c r="E28" s="411">
        <f>TB2d!B75*TB2e!B28</f>
        <v>8.9225422371819324E-2</v>
      </c>
      <c r="F28" s="170">
        <f>'TB1'!C75</f>
        <v>0.20276662546628543</v>
      </c>
      <c r="G28" s="148">
        <f t="shared" si="2"/>
        <v>0.1677367370837381</v>
      </c>
      <c r="H28" s="148">
        <v>2.2947289049625397E-2</v>
      </c>
      <c r="I28" s="148">
        <f>TB2d!C75*TB2e!F28</f>
        <v>1.2082599332921943E-2</v>
      </c>
      <c r="J28" s="106">
        <f t="shared" si="12"/>
        <v>0.4560374939475782</v>
      </c>
      <c r="K28" s="105">
        <f t="shared" si="13"/>
        <v>0.32066627875470249</v>
      </c>
      <c r="L28" s="105">
        <f t="shared" si="14"/>
        <v>5.8228392153978348E-2</v>
      </c>
      <c r="M28" s="105">
        <f t="shared" si="14"/>
        <v>7.7142823038897385E-2</v>
      </c>
      <c r="N28" s="977">
        <v>32311.370707404512</v>
      </c>
      <c r="O28" s="965">
        <v>23953.965123063441</v>
      </c>
      <c r="P28" s="965">
        <v>3981.3010430616532</v>
      </c>
      <c r="Q28" s="965">
        <v>4376.104541279421</v>
      </c>
      <c r="R28" s="966">
        <v>17900.619223582387</v>
      </c>
      <c r="S28" s="272">
        <v>14808.114764633179</v>
      </c>
      <c r="T28" s="272">
        <v>2025.8298551164969</v>
      </c>
      <c r="U28" s="272">
        <v>1066.674603832714</v>
      </c>
      <c r="V28" s="269">
        <v>50324.810062182165</v>
      </c>
      <c r="W28" s="268">
        <v>35386.278071101267</v>
      </c>
      <c r="X28" s="268">
        <v>6425.6400279930976</v>
      </c>
      <c r="Y28" s="287">
        <v>8512.8919630878045</v>
      </c>
      <c r="Z28" s="268"/>
      <c r="AA28" s="268"/>
      <c r="AB28" s="1132">
        <f>(N28-'TB6'!B74)/N28</f>
        <v>-1.5144593918022038E-6</v>
      </c>
    </row>
    <row r="29" spans="1:28" x14ac:dyDescent="0.2">
      <c r="A29" s="141">
        <v>1979</v>
      </c>
      <c r="B29" s="151">
        <f>'TB2'!B76</f>
        <v>0.65695399045944214</v>
      </c>
      <c r="C29" s="511">
        <f t="shared" si="0"/>
        <v>0.48976522204482942</v>
      </c>
      <c r="D29" s="511">
        <v>8.3567874506115913E-2</v>
      </c>
      <c r="E29" s="511">
        <f>TB2d!B76*TB2e!B29</f>
        <v>8.3620893908496807E-2</v>
      </c>
      <c r="F29" s="171">
        <f>'TB1'!C76</f>
        <v>0.20352089405059814</v>
      </c>
      <c r="G29" s="150">
        <f t="shared" si="2"/>
        <v>0.16920438897306594</v>
      </c>
      <c r="H29" s="150">
        <v>2.3443154990673065E-2</v>
      </c>
      <c r="I29" s="150">
        <f>TB2d!C76*TB2e!F29</f>
        <v>1.0873350086859135E-2</v>
      </c>
      <c r="J29" s="109">
        <f t="shared" si="12"/>
        <v>0.45343309640884399</v>
      </c>
      <c r="K29" s="108">
        <f t="shared" si="13"/>
        <v>0.32056083307176347</v>
      </c>
      <c r="L29" s="108">
        <f t="shared" si="14"/>
        <v>6.0124719515442848E-2</v>
      </c>
      <c r="M29" s="108">
        <f t="shared" si="14"/>
        <v>7.2747543821637672E-2</v>
      </c>
      <c r="N29" s="979">
        <v>32341.524345920501</v>
      </c>
      <c r="O29" s="969">
        <v>24110.902867749457</v>
      </c>
      <c r="P29" s="969">
        <v>4114.0056794330903</v>
      </c>
      <c r="Q29" s="969">
        <v>4116.6157987379574</v>
      </c>
      <c r="R29" s="970">
        <v>18034.621726595808</v>
      </c>
      <c r="S29" s="282">
        <v>14993.729090293638</v>
      </c>
      <c r="T29" s="282">
        <v>2077.3711431792071</v>
      </c>
      <c r="U29" s="282">
        <v>963.52149312296035</v>
      </c>
      <c r="V29" s="280">
        <v>50225.152620076376</v>
      </c>
      <c r="W29" s="279">
        <v>35507.370089569224</v>
      </c>
      <c r="X29" s="279">
        <v>6659.7988497504439</v>
      </c>
      <c r="Y29" s="286">
        <v>8057.9836807567035</v>
      </c>
      <c r="Z29" s="268"/>
      <c r="AA29" s="268"/>
      <c r="AB29" s="1132">
        <f>(N29-'TB6'!B75)/N29</f>
        <v>-4.8992893141824484E-7</v>
      </c>
    </row>
    <row r="30" spans="1:28" x14ac:dyDescent="0.2">
      <c r="A30" s="137">
        <v>1980</v>
      </c>
      <c r="B30" s="149">
        <f>'TB2'!B77</f>
        <v>0.6615041196346283</v>
      </c>
      <c r="C30" s="411">
        <f t="shared" si="0"/>
        <v>0.4921898523317445</v>
      </c>
      <c r="D30" s="411">
        <v>8.5080739110708237E-2</v>
      </c>
      <c r="E30" s="411">
        <f>TB2d!B77*TB2e!B30</f>
        <v>8.4233528192175583E-2</v>
      </c>
      <c r="F30" s="170">
        <f>'TB1'!C77</f>
        <v>0.20086169242858887</v>
      </c>
      <c r="G30" s="148">
        <f t="shared" si="2"/>
        <v>0.16722706233613219</v>
      </c>
      <c r="H30" s="148">
        <v>2.3237705230712891E-2</v>
      </c>
      <c r="I30" s="148">
        <f>TB2d!C77*TB2e!F30</f>
        <v>1.0396924861743789E-2</v>
      </c>
      <c r="J30" s="106">
        <f t="shared" si="12"/>
        <v>0.46064242720603943</v>
      </c>
      <c r="K30" s="105">
        <f t="shared" si="13"/>
        <v>0.32496278999561234</v>
      </c>
      <c r="L30" s="105">
        <f t="shared" si="14"/>
        <v>6.1843033879995346E-2</v>
      </c>
      <c r="M30" s="105">
        <f t="shared" si="14"/>
        <v>7.3836603330431794E-2</v>
      </c>
      <c r="N30" s="977">
        <v>31616.721654608336</v>
      </c>
      <c r="O30" s="965">
        <v>23524.312397314567</v>
      </c>
      <c r="P30" s="965">
        <v>4066.4509362653366</v>
      </c>
      <c r="Q30" s="965">
        <v>4025.9583210284327</v>
      </c>
      <c r="R30" s="966">
        <v>17280.404547401173</v>
      </c>
      <c r="S30" s="272">
        <v>14386.771581491148</v>
      </c>
      <c r="T30" s="272">
        <v>1999.1713814855073</v>
      </c>
      <c r="U30" s="272">
        <v>894.46158442451747</v>
      </c>
      <c r="V30" s="269">
        <v>49537.118038617285</v>
      </c>
      <c r="W30" s="268">
        <v>34946.238417093846</v>
      </c>
      <c r="X30" s="268">
        <v>6650.5503797401225</v>
      </c>
      <c r="Y30" s="287">
        <v>7940.3292417833263</v>
      </c>
      <c r="Z30" s="268"/>
      <c r="AA30" s="268"/>
      <c r="AB30" s="1132">
        <f>(N30-'TB6'!B76)/N30</f>
        <v>-3.6865300048317069E-6</v>
      </c>
    </row>
    <row r="31" spans="1:28" x14ac:dyDescent="0.2">
      <c r="A31" s="137">
        <v>1981</v>
      </c>
      <c r="B31" s="149">
        <f>'TB2'!B78</f>
        <v>0.6568070650100708</v>
      </c>
      <c r="C31" s="411">
        <f t="shared" si="0"/>
        <v>0.48313221950473217</v>
      </c>
      <c r="D31" s="411">
        <v>8.5650613531470299E-2</v>
      </c>
      <c r="E31" s="411">
        <f>TB2d!B78*TB2e!B31</f>
        <v>8.8024231973868342E-2</v>
      </c>
      <c r="F31" s="170">
        <f>'TB1'!C78</f>
        <v>0.19696658849716187</v>
      </c>
      <c r="G31" s="148">
        <f t="shared" si="2"/>
        <v>0.16283172089047659</v>
      </c>
      <c r="H31" s="148">
        <v>2.3165285587310791E-2</v>
      </c>
      <c r="I31" s="148">
        <f>TB2d!C78*TB2e!F31</f>
        <v>1.096958201937448E-2</v>
      </c>
      <c r="J31" s="106">
        <f t="shared" si="12"/>
        <v>0.45984047651290894</v>
      </c>
      <c r="K31" s="105">
        <f t="shared" si="13"/>
        <v>0.32030049861425558</v>
      </c>
      <c r="L31" s="105">
        <f t="shared" si="14"/>
        <v>6.2485327944159508E-2</v>
      </c>
      <c r="M31" s="105">
        <f t="shared" si="14"/>
        <v>7.7054649954493862E-2</v>
      </c>
      <c r="N31" s="977">
        <v>31633.525760804168</v>
      </c>
      <c r="O31" s="965">
        <v>23268.896340728465</v>
      </c>
      <c r="P31" s="965">
        <v>4125.1549106508228</v>
      </c>
      <c r="Q31" s="965">
        <v>4239.474509424881</v>
      </c>
      <c r="R31" s="966">
        <v>17075.555927622165</v>
      </c>
      <c r="S31" s="272">
        <v>14116.313726459042</v>
      </c>
      <c r="T31" s="272">
        <v>2008.2600437137835</v>
      </c>
      <c r="U31" s="272">
        <v>950.98215744934043</v>
      </c>
      <c r="V31" s="269">
        <v>49830.988052281667</v>
      </c>
      <c r="W31" s="268">
        <v>34709.624608565246</v>
      </c>
      <c r="X31" s="268">
        <v>6771.2734943221221</v>
      </c>
      <c r="Y31" s="287">
        <v>8350.0899493943089</v>
      </c>
      <c r="Z31" s="268"/>
      <c r="AA31" s="268"/>
      <c r="AB31" s="1132">
        <f>(N31-'TB6'!B77)/N31</f>
        <v>-2.5588202674620077E-6</v>
      </c>
    </row>
    <row r="32" spans="1:28" x14ac:dyDescent="0.2">
      <c r="A32" s="137">
        <v>1982</v>
      </c>
      <c r="B32" s="135">
        <f>'TB2'!B79</f>
        <v>0.65388670563697815</v>
      </c>
      <c r="C32" s="411">
        <f t="shared" si="0"/>
        <v>0.47655259947854189</v>
      </c>
      <c r="D32" s="411">
        <v>8.8012233376502991E-2</v>
      </c>
      <c r="E32" s="411">
        <f>TB2d!B79*TB2e!B32</f>
        <v>8.9321872781933279E-2</v>
      </c>
      <c r="F32" s="170">
        <f>'TB1'!C79</f>
        <v>0.19126886129379272</v>
      </c>
      <c r="G32" s="136">
        <f t="shared" si="2"/>
        <v>0.15812041730794651</v>
      </c>
      <c r="H32" s="136">
        <v>2.3207888007164001E-2</v>
      </c>
      <c r="I32" s="136">
        <f>TB2d!C79*TB2e!F32</f>
        <v>9.9405559786821945E-3</v>
      </c>
      <c r="J32" s="106">
        <f t="shared" si="12"/>
        <v>0.46261784434318542</v>
      </c>
      <c r="K32" s="105">
        <f t="shared" si="13"/>
        <v>0.31843218217059538</v>
      </c>
      <c r="L32" s="105">
        <f t="shared" si="14"/>
        <v>6.4804345369338989E-2</v>
      </c>
      <c r="M32" s="105">
        <f t="shared" si="14"/>
        <v>7.9381316803251084E-2</v>
      </c>
      <c r="N32" s="976">
        <v>30457.778091086857</v>
      </c>
      <c r="O32" s="965">
        <v>22197.627201349234</v>
      </c>
      <c r="P32" s="965">
        <v>4099.5742081514518</v>
      </c>
      <c r="Q32" s="965">
        <v>4160.5766815861753</v>
      </c>
      <c r="R32" s="966">
        <v>16036.607059051939</v>
      </c>
      <c r="S32" s="238">
        <v>13257.333071513116</v>
      </c>
      <c r="T32" s="238">
        <v>1945.8252541677641</v>
      </c>
      <c r="U32" s="238">
        <v>833.44873337105651</v>
      </c>
      <c r="V32" s="269">
        <v>48484.241881130511</v>
      </c>
      <c r="W32" s="268">
        <v>33372.994863644373</v>
      </c>
      <c r="X32" s="268">
        <v>6791.7604006310621</v>
      </c>
      <c r="Y32" s="287">
        <v>8319.4866168550743</v>
      </c>
      <c r="Z32" s="268"/>
      <c r="AA32" s="268"/>
      <c r="AB32" s="1132">
        <f>(N32-'TB6'!B78)/N32</f>
        <v>-3.199754047776729E-7</v>
      </c>
    </row>
    <row r="33" spans="1:28" x14ac:dyDescent="0.2">
      <c r="A33" s="137">
        <v>1983</v>
      </c>
      <c r="B33" s="135">
        <f>'TB2'!B80</f>
        <v>0.64657357335090637</v>
      </c>
      <c r="C33" s="411">
        <f t="shared" si="0"/>
        <v>0.46560646536920414</v>
      </c>
      <c r="D33" s="411">
        <v>8.9348537847399712E-2</v>
      </c>
      <c r="E33" s="411">
        <f>TB2d!B80*TB2e!B33</f>
        <v>9.1618570134302524E-2</v>
      </c>
      <c r="F33" s="170">
        <f>'TB1'!C80</f>
        <v>0.1834067702293396</v>
      </c>
      <c r="G33" s="136">
        <f t="shared" si="2"/>
        <v>0.15107790770306295</v>
      </c>
      <c r="H33" s="136">
        <v>2.3281626403331757E-2</v>
      </c>
      <c r="I33" s="136">
        <f>TB2d!C80*TB2e!F33</f>
        <v>9.0472361229448767E-3</v>
      </c>
      <c r="J33" s="106">
        <f t="shared" si="12"/>
        <v>0.46316680312156677</v>
      </c>
      <c r="K33" s="105">
        <f t="shared" si="13"/>
        <v>0.31452855766614118</v>
      </c>
      <c r="L33" s="105">
        <f t="shared" si="14"/>
        <v>6.6066911444067955E-2</v>
      </c>
      <c r="M33" s="105">
        <f t="shared" si="14"/>
        <v>8.2571334011357647E-2</v>
      </c>
      <c r="N33" s="976">
        <v>30589.357483516629</v>
      </c>
      <c r="O33" s="965">
        <v>22027.814316632284</v>
      </c>
      <c r="P33" s="965">
        <v>4227.0740368788902</v>
      </c>
      <c r="Q33" s="965">
        <v>4334.4691300054528</v>
      </c>
      <c r="R33" s="966">
        <v>15618.534198142665</v>
      </c>
      <c r="S33" s="238">
        <v>12865.476367603915</v>
      </c>
      <c r="T33" s="238">
        <v>1982.614260717455</v>
      </c>
      <c r="U33" s="238">
        <v>770.44356982129386</v>
      </c>
      <c r="V33" s="269">
        <v>49302.886590234084</v>
      </c>
      <c r="W33" s="268">
        <v>33480.73675291775</v>
      </c>
      <c r="X33" s="268">
        <v>7032.6487570806848</v>
      </c>
      <c r="Y33" s="287">
        <v>8789.5010802356519</v>
      </c>
      <c r="Z33" s="268"/>
      <c r="AA33" s="268"/>
      <c r="AB33" s="1132">
        <f>(N33-'TB6'!B79)/N33</f>
        <v>-2.3075386873325847E-6</v>
      </c>
    </row>
    <row r="34" spans="1:28" x14ac:dyDescent="0.2">
      <c r="A34" s="137">
        <v>1984</v>
      </c>
      <c r="B34" s="135">
        <f>'TB2'!B81</f>
        <v>0.63507312536239624</v>
      </c>
      <c r="C34" s="411">
        <f t="shared" si="0"/>
        <v>0.45618423937087837</v>
      </c>
      <c r="D34" s="411">
        <v>8.9429194107651711E-2</v>
      </c>
      <c r="E34" s="411">
        <f>TB2d!B81*TB2e!B34</f>
        <v>8.9459691883866127E-2</v>
      </c>
      <c r="F34" s="170">
        <f>'TB1'!C81</f>
        <v>0.1794438362121582</v>
      </c>
      <c r="G34" s="136">
        <f t="shared" si="2"/>
        <v>0.14793814386141416</v>
      </c>
      <c r="H34" s="136">
        <v>2.403637021780014E-2</v>
      </c>
      <c r="I34" s="136">
        <f>TB2d!C81*TB2e!F34</f>
        <v>7.4693221329439063E-3</v>
      </c>
      <c r="J34" s="106">
        <f t="shared" si="12"/>
        <v>0.45562928915023804</v>
      </c>
      <c r="K34" s="105">
        <f t="shared" si="13"/>
        <v>0.30824609550946425</v>
      </c>
      <c r="L34" s="105">
        <f t="shared" si="14"/>
        <v>6.539282388985157E-2</v>
      </c>
      <c r="M34" s="105">
        <f t="shared" si="14"/>
        <v>8.1990369750922221E-2</v>
      </c>
      <c r="N34" s="976">
        <v>32047.098374960115</v>
      </c>
      <c r="O34" s="965">
        <v>23019.99661516543</v>
      </c>
      <c r="P34" s="965">
        <v>4512.7813895854952</v>
      </c>
      <c r="Q34" s="965">
        <v>4514.3203702091878</v>
      </c>
      <c r="R34" s="966">
        <v>16299.190244369907</v>
      </c>
      <c r="S34" s="238">
        <v>13437.474376914697</v>
      </c>
      <c r="T34" s="238">
        <v>2183.2645758912217</v>
      </c>
      <c r="U34" s="238">
        <v>678.45129156398855</v>
      </c>
      <c r="V34" s="269">
        <v>51731.98353819787</v>
      </c>
      <c r="W34" s="268">
        <v>34998.149412978848</v>
      </c>
      <c r="X34" s="268">
        <v>7424.6774067033366</v>
      </c>
      <c r="Y34" s="287">
        <v>9309.1567185156873</v>
      </c>
      <c r="Z34" s="268"/>
      <c r="AA34" s="268"/>
      <c r="AB34" s="1132">
        <f>(N34-'TB6'!B80)/N34</f>
        <v>-3.8127575366725131E-6</v>
      </c>
    </row>
    <row r="35" spans="1:28" x14ac:dyDescent="0.2">
      <c r="A35" s="137">
        <v>1985</v>
      </c>
      <c r="B35" s="135">
        <f>'TB2'!B82</f>
        <v>0.63386660814285278</v>
      </c>
      <c r="C35" s="411">
        <f t="shared" si="0"/>
        <v>0.45672173797738136</v>
      </c>
      <c r="D35" s="411">
        <v>9.0584516525268555E-2</v>
      </c>
      <c r="E35" s="411">
        <f>TB2d!B82*TB2e!B35</f>
        <v>8.6560353640202869E-2</v>
      </c>
      <c r="F35" s="170">
        <f>'TB1'!C82</f>
        <v>0.17809480428695679</v>
      </c>
      <c r="G35" s="136">
        <f t="shared" si="2"/>
        <v>0.14791479709142397</v>
      </c>
      <c r="H35" s="136">
        <v>2.4324223399162292E-2</v>
      </c>
      <c r="I35" s="136">
        <f>TB2d!C82*TB2e!F35</f>
        <v>5.8557837963705275E-3</v>
      </c>
      <c r="J35" s="106">
        <f t="shared" si="12"/>
        <v>0.455771803855896</v>
      </c>
      <c r="K35" s="105">
        <f t="shared" si="13"/>
        <v>0.30880694088595739</v>
      </c>
      <c r="L35" s="105">
        <f t="shared" si="14"/>
        <v>6.6260293126106262E-2</v>
      </c>
      <c r="M35" s="105">
        <f t="shared" si="14"/>
        <v>8.0704569843832341E-2</v>
      </c>
      <c r="N35" s="976">
        <v>32537.904077751966</v>
      </c>
      <c r="O35" s="965">
        <v>23444.630005155708</v>
      </c>
      <c r="P35" s="965">
        <v>4649.922036853015</v>
      </c>
      <c r="Q35" s="965">
        <v>4443.3520357432426</v>
      </c>
      <c r="R35" s="966">
        <v>16455.665674050273</v>
      </c>
      <c r="S35" s="238">
        <v>13667.08287154517</v>
      </c>
      <c r="T35" s="238">
        <v>2247.518054443547</v>
      </c>
      <c r="U35" s="238">
        <v>541.06474806155529</v>
      </c>
      <c r="V35" s="269">
        <v>52640.702082379081</v>
      </c>
      <c r="W35" s="268">
        <v>35666.563922168876</v>
      </c>
      <c r="X35" s="268">
        <v>7652.9270148648502</v>
      </c>
      <c r="Y35" s="287">
        <v>9321.2111453453508</v>
      </c>
      <c r="Z35" s="268"/>
      <c r="AA35" s="268"/>
      <c r="AB35" s="1132">
        <f>(N35-'TB6'!B81)/N35</f>
        <v>5.5585447741157054E-7</v>
      </c>
    </row>
    <row r="36" spans="1:28" x14ac:dyDescent="0.2">
      <c r="A36" s="137">
        <v>1986</v>
      </c>
      <c r="B36" s="135">
        <f>'TB2'!B83</f>
        <v>0.63659948110580444</v>
      </c>
      <c r="C36" s="411">
        <f t="shared" si="0"/>
        <v>0.46157522951978364</v>
      </c>
      <c r="D36" s="411">
        <v>9.3590572476387024E-2</v>
      </c>
      <c r="E36" s="411">
        <f>TB2d!B83*TB2e!B36</f>
        <v>8.1433679109633797E-2</v>
      </c>
      <c r="F36" s="170">
        <f>'TB1'!C83</f>
        <v>0.17612302303314209</v>
      </c>
      <c r="G36" s="136">
        <f t="shared" si="2"/>
        <v>0.14669179155557505</v>
      </c>
      <c r="H36" s="136">
        <v>2.4384431540966034E-2</v>
      </c>
      <c r="I36" s="136">
        <f>TB2d!C83*TB2e!F36</f>
        <v>5.0467999366010097E-3</v>
      </c>
      <c r="J36" s="106">
        <f t="shared" si="12"/>
        <v>0.46047645807266235</v>
      </c>
      <c r="K36" s="105">
        <f t="shared" si="13"/>
        <v>0.31488343796420859</v>
      </c>
      <c r="L36" s="105">
        <f t="shared" si="14"/>
        <v>6.920614093542099E-2</v>
      </c>
      <c r="M36" s="105">
        <f t="shared" si="14"/>
        <v>7.6386879173032787E-2</v>
      </c>
      <c r="N36" s="976">
        <v>32967.716897573475</v>
      </c>
      <c r="O36" s="965">
        <v>23903.697607965234</v>
      </c>
      <c r="P36" s="965">
        <v>4846.7954958488999</v>
      </c>
      <c r="Q36" s="965">
        <v>4217.2237937593436</v>
      </c>
      <c r="R36" s="966">
        <v>16417.658893387525</v>
      </c>
      <c r="S36" s="238">
        <v>13674.167946607102</v>
      </c>
      <c r="T36" s="238">
        <v>2273.0434241604339</v>
      </c>
      <c r="U36" s="238">
        <v>470.4475226199902</v>
      </c>
      <c r="V36" s="269">
        <v>53655.289402805916</v>
      </c>
      <c r="W36" s="268">
        <v>36690.609684662901</v>
      </c>
      <c r="X36" s="268">
        <v>8063.9855854594816</v>
      </c>
      <c r="Y36" s="287">
        <v>8900.6941326835349</v>
      </c>
      <c r="Z36" s="268"/>
      <c r="AA36" s="268"/>
      <c r="AB36" s="1132">
        <f>(N36-'TB6'!B82)/N36</f>
        <v>2.6917131402170418E-7</v>
      </c>
    </row>
    <row r="37" spans="1:28" x14ac:dyDescent="0.2">
      <c r="A37" s="137">
        <v>1987</v>
      </c>
      <c r="B37" s="135">
        <f>'TB2'!B84</f>
        <v>0.62533926963806152</v>
      </c>
      <c r="C37" s="411">
        <f t="shared" si="0"/>
        <v>0.45582923471940584</v>
      </c>
      <c r="D37" s="411">
        <v>9.1862376779317856E-2</v>
      </c>
      <c r="E37" s="411">
        <f>TB2d!B84*TB2e!B37</f>
        <v>7.7647658139337827E-2</v>
      </c>
      <c r="F37" s="170">
        <f>'TB1'!C84</f>
        <v>0.17359930276870728</v>
      </c>
      <c r="G37" s="136">
        <f t="shared" si="2"/>
        <v>0.14466154912107329</v>
      </c>
      <c r="H37" s="136">
        <v>2.3436792194843292E-2</v>
      </c>
      <c r="I37" s="136">
        <f>TB2d!C84*TB2e!F37</f>
        <v>5.5009614527906934E-3</v>
      </c>
      <c r="J37" s="106">
        <f t="shared" si="12"/>
        <v>0.45173996686935425</v>
      </c>
      <c r="K37" s="105">
        <f t="shared" si="13"/>
        <v>0.31116768559833252</v>
      </c>
      <c r="L37" s="105">
        <f t="shared" si="14"/>
        <v>6.8425584584474564E-2</v>
      </c>
      <c r="M37" s="105">
        <f t="shared" si="14"/>
        <v>7.2146696686547135E-2</v>
      </c>
      <c r="N37" s="976">
        <v>33364.564075942981</v>
      </c>
      <c r="O37" s="965">
        <v>24320.468020961136</v>
      </c>
      <c r="P37" s="965">
        <v>4901.2564939283602</v>
      </c>
      <c r="Q37" s="965">
        <v>4142.8395610534826</v>
      </c>
      <c r="R37" s="966">
        <v>16672.097236772417</v>
      </c>
      <c r="S37" s="238">
        <v>13892.9786865677</v>
      </c>
      <c r="T37" s="238">
        <v>2250.8182473005327</v>
      </c>
      <c r="U37" s="238">
        <v>528.3003029041846</v>
      </c>
      <c r="V37" s="269">
        <v>54230.147624906182</v>
      </c>
      <c r="W37" s="268">
        <v>37354.829688952923</v>
      </c>
      <c r="X37" s="268">
        <v>8214.3043022131442</v>
      </c>
      <c r="Y37" s="287">
        <v>8661.0136337401054</v>
      </c>
      <c r="Z37" s="268"/>
      <c r="AA37" s="268"/>
      <c r="AB37" s="1132">
        <f>(N37-'TB6'!B83)/N37</f>
        <v>2.7427064606918527E-7</v>
      </c>
    </row>
    <row r="38" spans="1:28" x14ac:dyDescent="0.2">
      <c r="A38" s="137">
        <v>1988</v>
      </c>
      <c r="B38" s="135">
        <f>'TB2'!B85</f>
        <v>0.60753047466278076</v>
      </c>
      <c r="C38" s="411">
        <f t="shared" si="0"/>
        <v>0.44209247949202346</v>
      </c>
      <c r="D38" s="411">
        <v>9.1450553387403488E-2</v>
      </c>
      <c r="E38" s="411">
        <f>TB2d!B85*TB2e!B38</f>
        <v>7.3987441783353813E-2</v>
      </c>
      <c r="F38" s="170">
        <f>'TB1'!C85</f>
        <v>0.16872024536132812</v>
      </c>
      <c r="G38" s="136">
        <f t="shared" si="2"/>
        <v>0.13981134695429698</v>
      </c>
      <c r="H38" s="136">
        <v>2.3520097136497498E-2</v>
      </c>
      <c r="I38" s="136">
        <f>TB2d!C85*TB2e!F38</f>
        <v>5.3888012705336497E-3</v>
      </c>
      <c r="J38" s="106">
        <f t="shared" si="12"/>
        <v>0.43881022930145264</v>
      </c>
      <c r="K38" s="105">
        <f t="shared" si="13"/>
        <v>0.30228113253772648</v>
      </c>
      <c r="L38" s="105">
        <f t="shared" si="14"/>
        <v>6.7930456250905991E-2</v>
      </c>
      <c r="M38" s="105">
        <f t="shared" si="14"/>
        <v>6.8598640512820164E-2</v>
      </c>
      <c r="N38" s="976">
        <v>33776.530590434522</v>
      </c>
      <c r="O38" s="965">
        <v>24578.767288425839</v>
      </c>
      <c r="P38" s="965">
        <v>5084.3250549963468</v>
      </c>
      <c r="Q38" s="965">
        <v>4113.4382470123401</v>
      </c>
      <c r="R38" s="966">
        <v>16884.440500378671</v>
      </c>
      <c r="S38" s="238">
        <v>13991.423281018418</v>
      </c>
      <c r="T38" s="238">
        <v>2353.7405354872863</v>
      </c>
      <c r="U38" s="238">
        <v>539.27668387296717</v>
      </c>
      <c r="V38" s="269">
        <v>54891.643203004351</v>
      </c>
      <c r="W38" s="268">
        <v>37812.947297685118</v>
      </c>
      <c r="X38" s="268">
        <v>8497.5557043826739</v>
      </c>
      <c r="Y38" s="287">
        <v>8581.1402009365556</v>
      </c>
      <c r="Z38" s="268"/>
      <c r="AA38" s="268"/>
      <c r="AB38" s="1132">
        <f>(N38-'TB6'!B84)/N38</f>
        <v>4.8241599728100131E-7</v>
      </c>
    </row>
    <row r="39" spans="1:28" x14ac:dyDescent="0.2">
      <c r="A39" s="137">
        <v>1989</v>
      </c>
      <c r="B39" s="135">
        <f>'TB2'!B86</f>
        <v>0.61205404996871948</v>
      </c>
      <c r="C39" s="411">
        <f t="shared" si="0"/>
        <v>0.44358571937096281</v>
      </c>
      <c r="D39" s="411">
        <v>9.3943485990166664E-2</v>
      </c>
      <c r="E39" s="411">
        <f>TB2d!B86*TB2e!B39</f>
        <v>7.4524844607590013E-2</v>
      </c>
      <c r="F39" s="170">
        <f>'TB1'!C86</f>
        <v>0.16976416110992432</v>
      </c>
      <c r="G39" s="136">
        <f t="shared" si="2"/>
        <v>0.14039198613107218</v>
      </c>
      <c r="H39" s="136">
        <v>2.4077184498310089E-2</v>
      </c>
      <c r="I39" s="136">
        <f>TB2d!C86*TB2e!F39</f>
        <v>5.29499048054205E-3</v>
      </c>
      <c r="J39" s="106">
        <f t="shared" si="12"/>
        <v>0.44228988885879517</v>
      </c>
      <c r="K39" s="105">
        <f t="shared" si="13"/>
        <v>0.30319373323989063</v>
      </c>
      <c r="L39" s="105">
        <f t="shared" si="14"/>
        <v>6.9866301491856575E-2</v>
      </c>
      <c r="M39" s="105">
        <f t="shared" si="14"/>
        <v>6.9229854127047963E-2</v>
      </c>
      <c r="N39" s="976">
        <v>34438.008094295299</v>
      </c>
      <c r="O39" s="965">
        <v>24958.920858364956</v>
      </c>
      <c r="P39" s="965">
        <v>5285.8510308052382</v>
      </c>
      <c r="Q39" s="965">
        <v>4193.2362051251039</v>
      </c>
      <c r="R39" s="966">
        <v>17193.597850553411</v>
      </c>
      <c r="S39" s="238">
        <v>14218.804105627067</v>
      </c>
      <c r="T39" s="238">
        <v>2438.5207391887002</v>
      </c>
      <c r="U39" s="238">
        <v>536.27300573764285</v>
      </c>
      <c r="V39" s="269">
        <v>55993.52089897266</v>
      </c>
      <c r="W39" s="268">
        <v>38384.06679928732</v>
      </c>
      <c r="X39" s="268">
        <v>8845.0138953259102</v>
      </c>
      <c r="Y39" s="287">
        <v>8764.4402043594309</v>
      </c>
      <c r="Z39" s="268"/>
      <c r="AA39" s="268"/>
      <c r="AB39" s="1132">
        <f>(N39-'TB6'!B85)/N39</f>
        <v>1.0272351333962259E-6</v>
      </c>
    </row>
    <row r="40" spans="1:28" x14ac:dyDescent="0.2">
      <c r="A40" s="147">
        <v>1990</v>
      </c>
      <c r="B40" s="146">
        <f>'TB2'!B87</f>
        <v>0.61233788728713989</v>
      </c>
      <c r="C40" s="509">
        <f t="shared" si="0"/>
        <v>0.44365739605970711</v>
      </c>
      <c r="D40" s="509">
        <v>9.5605004578828812E-2</v>
      </c>
      <c r="E40" s="509">
        <f>TB2d!B87*TB2e!B40</f>
        <v>7.3075486648603985E-2</v>
      </c>
      <c r="F40" s="173">
        <f>'TB1'!C87</f>
        <v>0.16863638162612915</v>
      </c>
      <c r="G40" s="145">
        <f t="shared" si="2"/>
        <v>0.14076752440930029</v>
      </c>
      <c r="H40" s="145">
        <v>2.4428963661193848E-2</v>
      </c>
      <c r="I40" s="145">
        <f>TB2d!C87*TB2e!F40</f>
        <v>3.4398935556350096E-3</v>
      </c>
      <c r="J40" s="112">
        <f t="shared" si="12"/>
        <v>0.44370150566101074</v>
      </c>
      <c r="K40" s="111">
        <f t="shared" si="13"/>
        <v>0.30288987165040682</v>
      </c>
      <c r="L40" s="111">
        <f t="shared" si="14"/>
        <v>7.1176040917634964E-2</v>
      </c>
      <c r="M40" s="111">
        <f t="shared" si="14"/>
        <v>6.9635593092968975E-2</v>
      </c>
      <c r="N40" s="980">
        <v>34423.898394311022</v>
      </c>
      <c r="O40" s="967">
        <v>24941.159841514687</v>
      </c>
      <c r="P40" s="967">
        <v>5374.6420594516785</v>
      </c>
      <c r="Q40" s="967">
        <v>4108.0964933446576</v>
      </c>
      <c r="R40" s="968">
        <v>17064.465905125257</v>
      </c>
      <c r="S40" s="239">
        <v>14244.39138024768</v>
      </c>
      <c r="T40" s="239">
        <v>2471.9886270934749</v>
      </c>
      <c r="U40" s="239">
        <v>348.0858977841026</v>
      </c>
      <c r="V40" s="275">
        <v>56123.189005793232</v>
      </c>
      <c r="W40" s="274">
        <v>38312.12041809845</v>
      </c>
      <c r="X40" s="274">
        <v>9002.9588498994326</v>
      </c>
      <c r="Y40" s="972">
        <v>8808.1097377953502</v>
      </c>
      <c r="Z40" s="268"/>
      <c r="AA40" s="268"/>
      <c r="AB40" s="1132">
        <f>(N40-'TB6'!B86)/N40</f>
        <v>1.6264064725384285E-6</v>
      </c>
    </row>
    <row r="41" spans="1:28" x14ac:dyDescent="0.2">
      <c r="A41" s="137">
        <v>1991</v>
      </c>
      <c r="B41" s="135">
        <f>'TB2'!B88</f>
        <v>0.61669367551803589</v>
      </c>
      <c r="C41" s="411">
        <f t="shared" si="0"/>
        <v>0.44375474541965976</v>
      </c>
      <c r="D41" s="411">
        <v>9.8244395107030869E-2</v>
      </c>
      <c r="E41" s="411">
        <f>TB2d!B88*TB2e!B41</f>
        <v>7.4694534991345263E-2</v>
      </c>
      <c r="F41" s="170">
        <f>'TB1'!C88</f>
        <v>0.16713327169418335</v>
      </c>
      <c r="G41" s="136">
        <f t="shared" si="2"/>
        <v>0.13983766185584792</v>
      </c>
      <c r="H41" s="136">
        <v>2.4767383933067322E-2</v>
      </c>
      <c r="I41" s="136">
        <f>TB2d!C88*TB2e!F41</f>
        <v>2.5282259052681055E-3</v>
      </c>
      <c r="J41" s="106">
        <f t="shared" si="12"/>
        <v>0.44956040382385254</v>
      </c>
      <c r="K41" s="105">
        <f t="shared" si="13"/>
        <v>0.30391708356381186</v>
      </c>
      <c r="L41" s="105">
        <f t="shared" si="14"/>
        <v>7.3477011173963547E-2</v>
      </c>
      <c r="M41" s="105">
        <f t="shared" si="14"/>
        <v>7.2166309086077157E-2</v>
      </c>
      <c r="N41" s="976">
        <v>33958.974931545126</v>
      </c>
      <c r="O41" s="965">
        <v>24435.885876082237</v>
      </c>
      <c r="P41" s="965">
        <v>5409.945136541136</v>
      </c>
      <c r="Q41" s="965">
        <v>4113.1439189217526</v>
      </c>
      <c r="R41" s="966">
        <v>16566.108355270499</v>
      </c>
      <c r="S41" s="238">
        <v>13860.590623095395</v>
      </c>
      <c r="T41" s="238">
        <v>2454.9221214464997</v>
      </c>
      <c r="U41" s="238">
        <v>250.5956107286022</v>
      </c>
      <c r="V41" s="269">
        <v>55700.058151888414</v>
      </c>
      <c r="W41" s="268">
        <v>37655.004942315791</v>
      </c>
      <c r="X41" s="268">
        <v>9103.7239054094316</v>
      </c>
      <c r="Y41" s="287">
        <v>8941.3293041631914</v>
      </c>
      <c r="Z41" s="268"/>
      <c r="AA41" s="268"/>
      <c r="AB41" s="1132">
        <f>(N41-'TB6'!B87)/N41</f>
        <v>5.633676482994894E-7</v>
      </c>
    </row>
    <row r="42" spans="1:28" x14ac:dyDescent="0.2">
      <c r="A42" s="137">
        <v>1992</v>
      </c>
      <c r="B42" s="135">
        <f>'TB2'!B89</f>
        <v>0.60567867755889893</v>
      </c>
      <c r="C42" s="411">
        <f t="shared" si="0"/>
        <v>0.43412869109516405</v>
      </c>
      <c r="D42" s="411">
        <v>0.10140667669475079</v>
      </c>
      <c r="E42" s="411">
        <f>TB2d!B89*TB2e!B42</f>
        <v>7.0143309768984113E-2</v>
      </c>
      <c r="F42" s="170">
        <f>'TB1'!C89</f>
        <v>0.15993767976760864</v>
      </c>
      <c r="G42" s="136">
        <f t="shared" si="2"/>
        <v>0.13452644584344758</v>
      </c>
      <c r="H42" s="136">
        <v>2.4055942893028259E-2</v>
      </c>
      <c r="I42" s="136">
        <f>TB2d!C89*TB2e!F42</f>
        <v>1.3552910311327921E-3</v>
      </c>
      <c r="J42" s="106">
        <f t="shared" si="12"/>
        <v>0.44574099779129028</v>
      </c>
      <c r="K42" s="105">
        <f t="shared" si="13"/>
        <v>0.29960224525171647</v>
      </c>
      <c r="L42" s="105">
        <f t="shared" si="14"/>
        <v>7.7350733801722527E-2</v>
      </c>
      <c r="M42" s="105">
        <f t="shared" si="14"/>
        <v>6.8788018737851328E-2</v>
      </c>
      <c r="N42" s="976">
        <v>33997.743994980934</v>
      </c>
      <c r="O42" s="965">
        <v>24368.360068766455</v>
      </c>
      <c r="P42" s="965">
        <v>5692.1241598680454</v>
      </c>
      <c r="Q42" s="965">
        <v>3937.259766346433</v>
      </c>
      <c r="R42" s="966">
        <v>16159.618768238603</v>
      </c>
      <c r="S42" s="238">
        <v>13592.14465431102</v>
      </c>
      <c r="T42" s="238">
        <v>2430.5396128460279</v>
      </c>
      <c r="U42" s="238">
        <v>136.93450108155446</v>
      </c>
      <c r="V42" s="269">
        <v>56295.400528408842</v>
      </c>
      <c r="W42" s="268">
        <v>37838.629336835751</v>
      </c>
      <c r="X42" s="268">
        <v>9769.1048436455676</v>
      </c>
      <c r="Y42" s="287">
        <v>8687.6663479275321</v>
      </c>
      <c r="Z42" s="268"/>
      <c r="AA42" s="268"/>
      <c r="AB42" s="1132">
        <f>(N42-'TB6'!B88)/N42</f>
        <v>8.7594003891011618E-7</v>
      </c>
    </row>
    <row r="43" spans="1:28" x14ac:dyDescent="0.2">
      <c r="A43" s="137">
        <v>1993</v>
      </c>
      <c r="B43" s="135">
        <f>'TB2'!B90</f>
        <v>0.60909938812255859</v>
      </c>
      <c r="C43" s="411">
        <f t="shared" si="0"/>
        <v>0.43345494173555382</v>
      </c>
      <c r="D43" s="411">
        <v>0.10226762667298317</v>
      </c>
      <c r="E43" s="411">
        <f>TB2d!B90*TB2e!B43</f>
        <v>7.3376819714021602E-2</v>
      </c>
      <c r="F43" s="170">
        <f>'TB1'!C90</f>
        <v>0.1611931324005127</v>
      </c>
      <c r="G43" s="136">
        <f t="shared" si="2"/>
        <v>0.13439789267637881</v>
      </c>
      <c r="H43" s="136">
        <v>2.4866305291652679E-2</v>
      </c>
      <c r="I43" s="136">
        <f>TB2d!C90*TB2e!F43</f>
        <v>1.9289344324812246E-3</v>
      </c>
      <c r="J43" s="106">
        <f t="shared" si="12"/>
        <v>0.4479062557220459</v>
      </c>
      <c r="K43" s="105">
        <f t="shared" si="13"/>
        <v>0.29905704905917502</v>
      </c>
      <c r="L43" s="105">
        <f t="shared" si="14"/>
        <v>7.740132138133049E-2</v>
      </c>
      <c r="M43" s="105">
        <f t="shared" si="14"/>
        <v>7.1447885281540377E-2</v>
      </c>
      <c r="N43" s="976">
        <v>34480.299839409789</v>
      </c>
      <c r="O43" s="965">
        <v>24537.303187880625</v>
      </c>
      <c r="P43" s="965">
        <v>5789.2332520940927</v>
      </c>
      <c r="Q43" s="965">
        <v>4153.7633994350699</v>
      </c>
      <c r="R43" s="966">
        <v>16424.868850777824</v>
      </c>
      <c r="S43" s="238">
        <v>13694.552169540284</v>
      </c>
      <c r="T43" s="238">
        <v>2533.7667749019988</v>
      </c>
      <c r="U43" s="238">
        <v>196.54990633554374</v>
      </c>
      <c r="V43" s="269">
        <v>57049.588575199741</v>
      </c>
      <c r="W43" s="268">
        <v>38090.741960806052</v>
      </c>
      <c r="X43" s="268">
        <v>9858.5663485842088</v>
      </c>
      <c r="Y43" s="287">
        <v>9100.280265809477</v>
      </c>
      <c r="Z43" s="268"/>
      <c r="AA43" s="268"/>
      <c r="AB43" s="1132">
        <f>(N43-'TB6'!B89)/N43</f>
        <v>-8.8570750456504176E-7</v>
      </c>
    </row>
    <row r="44" spans="1:28" x14ac:dyDescent="0.2">
      <c r="A44" s="137">
        <v>1994</v>
      </c>
      <c r="B44" s="135">
        <f>'TB2'!B91</f>
        <v>0.60846015810966492</v>
      </c>
      <c r="C44" s="411">
        <f t="shared" si="0"/>
        <v>0.4307750294409568</v>
      </c>
      <c r="D44" s="411">
        <v>9.9644774571061134E-2</v>
      </c>
      <c r="E44" s="411">
        <f>TB2d!B91*TB2e!B44</f>
        <v>7.8040354097647008E-2</v>
      </c>
      <c r="F44" s="170">
        <f>'TB1'!C91</f>
        <v>0.16129761934280396</v>
      </c>
      <c r="G44" s="136">
        <f t="shared" si="2"/>
        <v>0.13335613402169497</v>
      </c>
      <c r="H44" s="136">
        <v>2.4837709963321686E-2</v>
      </c>
      <c r="I44" s="136">
        <f>TB2d!C91*TB2e!F44</f>
        <v>3.1037753577872959E-3</v>
      </c>
      <c r="J44" s="106">
        <f t="shared" si="12"/>
        <v>0.44716253876686096</v>
      </c>
      <c r="K44" s="105">
        <f t="shared" si="13"/>
        <v>0.29741889541926181</v>
      </c>
      <c r="L44" s="105">
        <f t="shared" si="14"/>
        <v>7.4807064607739449E-2</v>
      </c>
      <c r="M44" s="105">
        <f t="shared" si="14"/>
        <v>7.4936578739859705E-2</v>
      </c>
      <c r="N44" s="976">
        <v>35569.445739730494</v>
      </c>
      <c r="O44" s="965">
        <v>25182.304595479043</v>
      </c>
      <c r="P44" s="965">
        <v>5825.0476306687497</v>
      </c>
      <c r="Q44" s="965">
        <v>4562.0935135827058</v>
      </c>
      <c r="R44" s="966">
        <v>16972.484256938871</v>
      </c>
      <c r="S44" s="238">
        <v>14032.351466013288</v>
      </c>
      <c r="T44" s="238">
        <v>2613.5391399358446</v>
      </c>
      <c r="U44" s="238">
        <v>326.5936509897403</v>
      </c>
      <c r="V44" s="269">
        <v>58815.647593220026</v>
      </c>
      <c r="W44" s="268">
        <v>39119.746007311238</v>
      </c>
      <c r="X44" s="268">
        <v>9839.4332440848793</v>
      </c>
      <c r="Y44" s="287">
        <v>9856.468341823911</v>
      </c>
      <c r="Z44" s="268"/>
      <c r="AA44" s="268"/>
      <c r="AB44" s="1132">
        <f>(N44-'TB6'!B90)/N44</f>
        <v>1.8369648142107133E-7</v>
      </c>
    </row>
    <row r="45" spans="1:28" x14ac:dyDescent="0.2">
      <c r="A45" s="137">
        <v>1995</v>
      </c>
      <c r="B45" s="135">
        <f>'TB2'!B92</f>
        <v>0.60101374983787537</v>
      </c>
      <c r="C45" s="411">
        <f t="shared" si="0"/>
        <v>0.42668439532454977</v>
      </c>
      <c r="D45" s="411">
        <v>9.5498776063323021E-2</v>
      </c>
      <c r="E45" s="411">
        <f>TB2d!B92*TB2e!B45</f>
        <v>7.8830578450002561E-2</v>
      </c>
      <c r="F45" s="170">
        <f>'TB1'!C92</f>
        <v>0.15753644704818726</v>
      </c>
      <c r="G45" s="136">
        <f t="shared" si="2"/>
        <v>0.13203518808308884</v>
      </c>
      <c r="H45" s="136">
        <v>2.3957096040248871E-2</v>
      </c>
      <c r="I45" s="136">
        <f>TB2d!C92*TB2e!F45</f>
        <v>1.544162924849532E-3</v>
      </c>
      <c r="J45" s="106">
        <f t="shared" si="12"/>
        <v>0.44347730278968811</v>
      </c>
      <c r="K45" s="105">
        <f t="shared" si="13"/>
        <v>0.29464920724146093</v>
      </c>
      <c r="L45" s="105">
        <f t="shared" si="14"/>
        <v>7.154168002307415E-2</v>
      </c>
      <c r="M45" s="105">
        <f t="shared" si="14"/>
        <v>7.7286415525153029E-2</v>
      </c>
      <c r="N45" s="976">
        <v>35905.819224935345</v>
      </c>
      <c r="O45" s="965">
        <v>25491.018747502621</v>
      </c>
      <c r="P45" s="965">
        <v>5705.2967431397838</v>
      </c>
      <c r="Q45" s="965">
        <v>4709.5037342929381</v>
      </c>
      <c r="R45" s="966">
        <v>16940.802673878894</v>
      </c>
      <c r="S45" s="238">
        <v>14198.505229966924</v>
      </c>
      <c r="T45" s="238">
        <v>2576.2446993163389</v>
      </c>
      <c r="U45" s="238">
        <v>166.05274459562986</v>
      </c>
      <c r="V45" s="269">
        <v>59612.089913755903</v>
      </c>
      <c r="W45" s="268">
        <v>39606.660644422242</v>
      </c>
      <c r="X45" s="268">
        <v>9616.6117979190894</v>
      </c>
      <c r="Y45" s="287">
        <v>10388.817471414573</v>
      </c>
      <c r="Z45" s="268"/>
      <c r="AA45" s="268"/>
      <c r="AB45" s="1132">
        <f>(N45-'TB6'!B91)/N45</f>
        <v>1.3120052966480445E-7</v>
      </c>
    </row>
    <row r="46" spans="1:28" x14ac:dyDescent="0.2">
      <c r="A46" s="137">
        <v>1996</v>
      </c>
      <c r="B46" s="135">
        <f>'TB2'!B93</f>
        <v>0.59193703532218933</v>
      </c>
      <c r="C46" s="411">
        <f t="shared" si="0"/>
        <v>0.42055457204009783</v>
      </c>
      <c r="D46" s="411">
        <v>9.2075387015938759E-2</v>
      </c>
      <c r="E46" s="411">
        <f>TB2d!B93*TB2e!B46</f>
        <v>7.9307076266152715E-2</v>
      </c>
      <c r="F46" s="170">
        <f>'TB1'!C93</f>
        <v>0.15487104654312134</v>
      </c>
      <c r="G46" s="136">
        <f t="shared" si="2"/>
        <v>0.12981366850074633</v>
      </c>
      <c r="H46" s="136">
        <v>2.3154303431510925E-2</v>
      </c>
      <c r="I46" s="136">
        <f>TB2d!C93*TB2e!F46</f>
        <v>1.9030746108641E-3</v>
      </c>
      <c r="J46" s="106">
        <f t="shared" si="12"/>
        <v>0.43706598877906799</v>
      </c>
      <c r="K46" s="105">
        <f t="shared" si="13"/>
        <v>0.2907409035393515</v>
      </c>
      <c r="L46" s="105">
        <f t="shared" si="14"/>
        <v>6.8921083584427834E-2</v>
      </c>
      <c r="M46" s="105">
        <f t="shared" si="14"/>
        <v>7.7404001655288615E-2</v>
      </c>
      <c r="N46" s="976">
        <v>36479.532976932787</v>
      </c>
      <c r="O46" s="965">
        <v>25917.679523103674</v>
      </c>
      <c r="P46" s="965">
        <v>5674.3655432601317</v>
      </c>
      <c r="Q46" s="965">
        <v>4887.487910568977</v>
      </c>
      <c r="R46" s="966">
        <v>17179.736361047708</v>
      </c>
      <c r="S46" s="238">
        <v>14400.139023289366</v>
      </c>
      <c r="T46" s="238">
        <v>2568.4906085160546</v>
      </c>
      <c r="U46" s="238">
        <v>211.10672924228928</v>
      </c>
      <c r="V46" s="269">
        <v>60604.278746789139</v>
      </c>
      <c r="W46" s="268">
        <v>40314.605147871567</v>
      </c>
      <c r="X46" s="268">
        <v>9556.7092116902295</v>
      </c>
      <c r="Y46" s="287">
        <v>10732.964387227335</v>
      </c>
      <c r="Z46" s="268"/>
      <c r="AA46" s="268"/>
      <c r="AB46" s="1132">
        <f>(N46-'TB6'!B92)/N46</f>
        <v>2.8728154969877383E-7</v>
      </c>
    </row>
    <row r="47" spans="1:28" x14ac:dyDescent="0.2">
      <c r="A47" s="137">
        <v>1997</v>
      </c>
      <c r="B47" s="135">
        <f>'TB2'!B94</f>
        <v>0.58467200398445129</v>
      </c>
      <c r="C47" s="411">
        <f t="shared" si="0"/>
        <v>0.41622572068392882</v>
      </c>
      <c r="D47" s="411">
        <v>8.8815433904528618E-2</v>
      </c>
      <c r="E47" s="411">
        <f>TB2d!B94*TB2e!B47</f>
        <v>7.9630849395993852E-2</v>
      </c>
      <c r="F47" s="170">
        <f>'TB1'!C94</f>
        <v>0.15260446071624756</v>
      </c>
      <c r="G47" s="136">
        <f t="shared" si="2"/>
        <v>0.12840225102587294</v>
      </c>
      <c r="H47" s="136">
        <v>2.2761575877666473E-2</v>
      </c>
      <c r="I47" s="136">
        <f>TB2d!C94*TB2e!F47</f>
        <v>1.4406338127081336E-3</v>
      </c>
      <c r="J47" s="106">
        <f t="shared" si="12"/>
        <v>0.43206754326820374</v>
      </c>
      <c r="K47" s="105">
        <f t="shared" si="13"/>
        <v>0.28782346965805589</v>
      </c>
      <c r="L47" s="105">
        <f t="shared" si="14"/>
        <v>6.6053858026862144E-2</v>
      </c>
      <c r="M47" s="105">
        <f t="shared" si="14"/>
        <v>7.8190215583285719E-2</v>
      </c>
      <c r="N47" s="976">
        <v>37340.802479213038</v>
      </c>
      <c r="O47" s="965">
        <v>26582.771736818118</v>
      </c>
      <c r="P47" s="965">
        <v>5672.3078100773928</v>
      </c>
      <c r="Q47" s="965">
        <v>5085.7229323175252</v>
      </c>
      <c r="R47" s="966">
        <v>17543.291580909663</v>
      </c>
      <c r="S47" s="238">
        <v>14761.024145817877</v>
      </c>
      <c r="T47" s="238">
        <v>2616.6532786049061</v>
      </c>
      <c r="U47" s="238">
        <v>165.61415648687893</v>
      </c>
      <c r="V47" s="269">
        <v>62087.691102092256</v>
      </c>
      <c r="W47" s="268">
        <v>41359.956225568421</v>
      </c>
      <c r="X47" s="268">
        <v>9491.8759744180024</v>
      </c>
      <c r="Y47" s="287">
        <v>11235.858902105832</v>
      </c>
      <c r="Z47" s="268"/>
      <c r="AA47" s="268"/>
      <c r="AB47" s="1132">
        <f>(N47-'TB6'!B93)/N47</f>
        <v>1.0968579126897684E-7</v>
      </c>
    </row>
    <row r="48" spans="1:28" x14ac:dyDescent="0.2">
      <c r="A48" s="137">
        <v>1998</v>
      </c>
      <c r="B48" s="135">
        <f>'TB2'!B95</f>
        <v>0.58082348108291626</v>
      </c>
      <c r="C48" s="411">
        <f t="shared" si="0"/>
        <v>0.41612459732820667</v>
      </c>
      <c r="D48" s="411">
        <v>8.8977599516510963E-2</v>
      </c>
      <c r="E48" s="411">
        <f>TB2d!B95*TB2e!B48</f>
        <v>7.5721284238198627E-2</v>
      </c>
      <c r="F48" s="170">
        <f>'TB1'!C95</f>
        <v>0.15276479721069336</v>
      </c>
      <c r="G48" s="136">
        <f t="shared" si="2"/>
        <v>0.12797567804603563</v>
      </c>
      <c r="H48" s="136">
        <v>2.3048028349876404E-2</v>
      </c>
      <c r="I48" s="136">
        <f>TB2d!C95*TB2e!F48</f>
        <v>1.7410908147813334E-3</v>
      </c>
      <c r="J48" s="106">
        <f t="shared" si="12"/>
        <v>0.4280586838722229</v>
      </c>
      <c r="K48" s="105">
        <f t="shared" si="13"/>
        <v>0.28814891928217101</v>
      </c>
      <c r="L48" s="105">
        <f t="shared" si="14"/>
        <v>6.592957116663456E-2</v>
      </c>
      <c r="M48" s="105">
        <f t="shared" si="14"/>
        <v>7.3980193423417301E-2</v>
      </c>
      <c r="N48" s="976">
        <v>38515.084935921186</v>
      </c>
      <c r="O48" s="965">
        <v>27593.709159519869</v>
      </c>
      <c r="P48" s="965">
        <v>5900.2087800985028</v>
      </c>
      <c r="Q48" s="965">
        <v>5021.1669963028125</v>
      </c>
      <c r="R48" s="966">
        <v>18234.022549972695</v>
      </c>
      <c r="S48" s="238">
        <v>15275.190632571443</v>
      </c>
      <c r="T48" s="238">
        <v>2751.0151313488518</v>
      </c>
      <c r="U48" s="238">
        <v>207.81678605240154</v>
      </c>
      <c r="V48" s="269">
        <v>63866.412918356786</v>
      </c>
      <c r="W48" s="268">
        <v>42991.857318205388</v>
      </c>
      <c r="X48" s="268">
        <v>9836.7008410355666</v>
      </c>
      <c r="Y48" s="287">
        <v>11037.854759115828</v>
      </c>
      <c r="Z48" s="268"/>
      <c r="AA48" s="268"/>
      <c r="AB48" s="1132">
        <f>(N48-'TB6'!B94)/N48</f>
        <v>5.0183031439326423E-7</v>
      </c>
    </row>
    <row r="49" spans="1:28" x14ac:dyDescent="0.2">
      <c r="A49" s="141">
        <v>1999</v>
      </c>
      <c r="B49" s="139">
        <f>'TB2'!B96</f>
        <v>0.57719719409942627</v>
      </c>
      <c r="C49" s="511">
        <f t="shared" si="0"/>
        <v>0.41307073725715532</v>
      </c>
      <c r="D49" s="511">
        <v>8.8540274649858475E-2</v>
      </c>
      <c r="E49" s="511">
        <f>TB2d!B96*TB2e!B49</f>
        <v>7.5586182192412463E-2</v>
      </c>
      <c r="F49" s="171">
        <f>'TB1'!C96</f>
        <v>0.15175461769104004</v>
      </c>
      <c r="G49" s="140">
        <f t="shared" si="2"/>
        <v>0.12643041691925247</v>
      </c>
      <c r="H49" s="140">
        <v>2.2563859820365906E-2</v>
      </c>
      <c r="I49" s="140">
        <f>TB2d!C96*TB2e!F49</f>
        <v>2.7603409514216633E-3</v>
      </c>
      <c r="J49" s="109">
        <f t="shared" si="12"/>
        <v>0.42544257640838623</v>
      </c>
      <c r="K49" s="108">
        <f t="shared" si="13"/>
        <v>0.28664032033790288</v>
      </c>
      <c r="L49" s="108">
        <f t="shared" si="14"/>
        <v>6.5976414829492569E-2</v>
      </c>
      <c r="M49" s="108">
        <f t="shared" si="14"/>
        <v>7.2825841240990799E-2</v>
      </c>
      <c r="N49" s="981">
        <v>39436.490690983272</v>
      </c>
      <c r="O49" s="969">
        <v>28222.694862500186</v>
      </c>
      <c r="P49" s="969">
        <v>6049.4364018075466</v>
      </c>
      <c r="Q49" s="969">
        <v>5164.3594266755326</v>
      </c>
      <c r="R49" s="970">
        <v>18663.301437220678</v>
      </c>
      <c r="S49" s="240">
        <v>15548.844692169201</v>
      </c>
      <c r="T49" s="240">
        <v>2774.9805826142228</v>
      </c>
      <c r="U49" s="240">
        <v>339.47616243725491</v>
      </c>
      <c r="V49" s="280">
        <v>65402.977258186511</v>
      </c>
      <c r="W49" s="279">
        <v>44065.007575413925</v>
      </c>
      <c r="X49" s="279">
        <v>10142.506175799203</v>
      </c>
      <c r="Y49" s="286">
        <v>11195.463506973379</v>
      </c>
      <c r="Z49" s="268"/>
      <c r="AA49" s="268"/>
      <c r="AB49" s="1132">
        <f>(N49-'TB6'!B95)/N49</f>
        <v>-3.1112541537806402E-6</v>
      </c>
    </row>
    <row r="50" spans="1:28" x14ac:dyDescent="0.2">
      <c r="A50" s="137">
        <v>2000</v>
      </c>
      <c r="B50" s="135">
        <f>'TB2'!B97</f>
        <v>0.57248270511627197</v>
      </c>
      <c r="C50" s="411">
        <f t="shared" si="0"/>
        <v>0.41064417520879443</v>
      </c>
      <c r="D50" s="411">
        <v>8.938458189368248E-2</v>
      </c>
      <c r="E50" s="411">
        <f>TB2d!B97*TB2e!B50</f>
        <v>7.2453948013795066E-2</v>
      </c>
      <c r="F50" s="170">
        <f>'TB1'!C97</f>
        <v>0.15066403150558472</v>
      </c>
      <c r="G50" s="136">
        <f t="shared" si="2"/>
        <v>0.12465614793846326</v>
      </c>
      <c r="H50" s="136">
        <v>2.3713603615760803E-2</v>
      </c>
      <c r="I50" s="136">
        <f>TB2d!C97*TB2e!F50</f>
        <v>2.2942799513606532E-3</v>
      </c>
      <c r="J50" s="106">
        <f t="shared" si="12"/>
        <v>0.42181867361068726</v>
      </c>
      <c r="K50" s="105">
        <f t="shared" si="13"/>
        <v>0.28598802727033118</v>
      </c>
      <c r="L50" s="105">
        <f t="shared" si="14"/>
        <v>6.5670978277921677E-2</v>
      </c>
      <c r="M50" s="105">
        <f t="shared" si="14"/>
        <v>7.0159668062434413E-2</v>
      </c>
      <c r="N50" s="976">
        <v>40397.71066365658</v>
      </c>
      <c r="O50" s="965">
        <v>28977.442335889449</v>
      </c>
      <c r="P50" s="965">
        <v>6307.4961826130912</v>
      </c>
      <c r="Q50" s="965">
        <v>5112.7721451540383</v>
      </c>
      <c r="R50" s="966">
        <v>19137.115263077969</v>
      </c>
      <c r="S50" s="238">
        <v>15833.633598615366</v>
      </c>
      <c r="T50" s="238">
        <v>3012.0657277177361</v>
      </c>
      <c r="U50" s="238">
        <v>291.41593674486438</v>
      </c>
      <c r="V50" s="269">
        <v>66973.454914379836</v>
      </c>
      <c r="W50" s="268">
        <v>45407.203257482055</v>
      </c>
      <c r="X50" s="268">
        <v>10426.784251232286</v>
      </c>
      <c r="Y50" s="287">
        <v>11139.467405665504</v>
      </c>
      <c r="Z50" s="268"/>
      <c r="AA50" s="268"/>
      <c r="AB50" s="1132">
        <f>(N50-'TB6'!B96)/N50</f>
        <v>-1.588753543009321E-6</v>
      </c>
    </row>
    <row r="51" spans="1:28" x14ac:dyDescent="0.2">
      <c r="A51" s="137">
        <v>2001</v>
      </c>
      <c r="B51" s="135">
        <f>'TB2'!B98</f>
        <v>0.58043593168258667</v>
      </c>
      <c r="C51" s="411">
        <f t="shared" si="0"/>
        <v>0.41627921412889168</v>
      </c>
      <c r="D51" s="411">
        <v>9.2071028426289558E-2</v>
      </c>
      <c r="E51" s="411">
        <f>TB2d!B98*TB2e!B51</f>
        <v>7.20856891274054E-2</v>
      </c>
      <c r="F51" s="170">
        <f>'TB1'!C98</f>
        <v>0.15282857418060303</v>
      </c>
      <c r="G51" s="136">
        <f t="shared" si="2"/>
        <v>0.12659472022249199</v>
      </c>
      <c r="H51" s="136">
        <v>2.3870266973972321E-2</v>
      </c>
      <c r="I51" s="136">
        <f>TB2d!C98*TB2e!F51</f>
        <v>2.3635869841387158E-3</v>
      </c>
      <c r="J51" s="106">
        <f t="shared" si="12"/>
        <v>0.42760735750198364</v>
      </c>
      <c r="K51" s="105">
        <f t="shared" si="13"/>
        <v>0.28968449390639972</v>
      </c>
      <c r="L51" s="105">
        <f t="shared" si="14"/>
        <v>6.8200761452317238E-2</v>
      </c>
      <c r="M51" s="105">
        <f t="shared" si="14"/>
        <v>6.9722102143266684E-2</v>
      </c>
      <c r="N51" s="976">
        <v>40742.005011508307</v>
      </c>
      <c r="O51" s="965">
        <v>29219.503656608053</v>
      </c>
      <c r="P51" s="965">
        <v>6462.6569390434397</v>
      </c>
      <c r="Q51" s="965">
        <v>5059.8444158568091</v>
      </c>
      <c r="R51" s="966">
        <v>19309.239748153712</v>
      </c>
      <c r="S51" s="238">
        <v>15994.703979491747</v>
      </c>
      <c r="T51" s="238">
        <v>3015.9066151345842</v>
      </c>
      <c r="U51" s="238">
        <v>298.62915352738111</v>
      </c>
      <c r="V51" s="269">
        <v>67532.961590701554</v>
      </c>
      <c r="W51" s="268">
        <v>45750.503253003444</v>
      </c>
      <c r="X51" s="268">
        <v>10771.09484392951</v>
      </c>
      <c r="Y51" s="287">
        <v>11011.363493768595</v>
      </c>
      <c r="Z51" s="268"/>
      <c r="AA51" s="268"/>
      <c r="AB51" s="1132">
        <f>(N51-'TB6'!B97)/N51</f>
        <v>-1.9734579534654442E-7</v>
      </c>
    </row>
    <row r="52" spans="1:28" x14ac:dyDescent="0.2">
      <c r="A52" s="137">
        <v>2002</v>
      </c>
      <c r="B52" s="135">
        <f>'TB2'!B99</f>
        <v>0.58494418859481812</v>
      </c>
      <c r="C52" s="411">
        <f t="shared" si="0"/>
        <v>0.41516439579341946</v>
      </c>
      <c r="D52" s="411">
        <v>9.3855174258351326E-2</v>
      </c>
      <c r="E52" s="411">
        <f>TB2d!B99*TB2e!B52</f>
        <v>7.5924618543047301E-2</v>
      </c>
      <c r="F52" s="170">
        <f>'TB1'!C99</f>
        <v>0.15381371974945068</v>
      </c>
      <c r="G52" s="136">
        <f t="shared" si="2"/>
        <v>0.12595021374628593</v>
      </c>
      <c r="H52" s="136">
        <v>2.3587271571159363E-2</v>
      </c>
      <c r="I52" s="136">
        <f>TB2d!C99*TB2e!F52</f>
        <v>4.2762344320053935E-3</v>
      </c>
      <c r="J52" s="106">
        <f t="shared" si="12"/>
        <v>0.43113046884536743</v>
      </c>
      <c r="K52" s="105">
        <f t="shared" si="13"/>
        <v>0.28921418204713356</v>
      </c>
      <c r="L52" s="105">
        <f t="shared" si="14"/>
        <v>7.0267902687191963E-2</v>
      </c>
      <c r="M52" s="105">
        <f t="shared" si="14"/>
        <v>7.1648384111041907E-2</v>
      </c>
      <c r="N52" s="976">
        <v>40957.55119852395</v>
      </c>
      <c r="O52" s="965">
        <v>29069.640023882232</v>
      </c>
      <c r="P52" s="965">
        <v>6571.7006509069633</v>
      </c>
      <c r="Q52" s="965">
        <v>5316.2105237347578</v>
      </c>
      <c r="R52" s="966">
        <v>19385.951966209224</v>
      </c>
      <c r="S52" s="238">
        <v>15874.167777728448</v>
      </c>
      <c r="T52" s="238">
        <v>2972.827875414936</v>
      </c>
      <c r="U52" s="238">
        <v>538.95631306584153</v>
      </c>
      <c r="V52" s="269">
        <v>67922.050238917363</v>
      </c>
      <c r="W52" s="268">
        <v>45563.980331574458</v>
      </c>
      <c r="X52" s="268">
        <v>11070.291620271997</v>
      </c>
      <c r="Y52" s="287">
        <v>11287.778287070902</v>
      </c>
      <c r="Z52" s="268"/>
      <c r="AA52" s="268"/>
      <c r="AB52" s="1132">
        <f>(N52-'TB6'!B98)/N52</f>
        <v>-5.1691357324307313E-7</v>
      </c>
    </row>
    <row r="53" spans="1:28" x14ac:dyDescent="0.2">
      <c r="A53" s="137">
        <v>2003</v>
      </c>
      <c r="B53" s="135">
        <f>'TB2'!B100</f>
        <v>0.58364474773406982</v>
      </c>
      <c r="C53" s="411">
        <f t="shared" si="0"/>
        <v>0.40947921212767868</v>
      </c>
      <c r="D53" s="411">
        <v>9.558413177728653E-2</v>
      </c>
      <c r="E53" s="411">
        <f>TB2d!B100*TB2e!B53</f>
        <v>7.8581403829104626E-2</v>
      </c>
      <c r="F53" s="170">
        <f>'TB1'!C100</f>
        <v>0.15082031488418579</v>
      </c>
      <c r="G53" s="136">
        <f t="shared" si="2"/>
        <v>0.12262194965549013</v>
      </c>
      <c r="H53" s="136">
        <v>2.336990088224411E-2</v>
      </c>
      <c r="I53" s="136">
        <f>TB2d!C100*TB2e!F53</f>
        <v>4.8284643464515517E-3</v>
      </c>
      <c r="J53" s="106">
        <f t="shared" si="12"/>
        <v>0.43282443284988403</v>
      </c>
      <c r="K53" s="105">
        <f t="shared" si="13"/>
        <v>0.28685726247218857</v>
      </c>
      <c r="L53" s="105">
        <f t="shared" si="14"/>
        <v>7.2214230895042419E-2</v>
      </c>
      <c r="M53" s="105">
        <f t="shared" si="14"/>
        <v>7.3752939482653074E-2</v>
      </c>
      <c r="N53" s="976">
        <v>41269.871516307525</v>
      </c>
      <c r="O53" s="965">
        <v>28954.521631038497</v>
      </c>
      <c r="P53" s="965">
        <v>6758.8115077903421</v>
      </c>
      <c r="Q53" s="965">
        <v>5556.5383774786833</v>
      </c>
      <c r="R53" s="966">
        <v>19196.271489929986</v>
      </c>
      <c r="S53" s="238">
        <v>15607.209400264492</v>
      </c>
      <c r="T53" s="238">
        <v>2974.49957171089</v>
      </c>
      <c r="U53" s="238">
        <v>614.56251795460321</v>
      </c>
      <c r="V53" s="269">
        <v>68861.871549279429</v>
      </c>
      <c r="W53" s="268">
        <v>45638.661919506012</v>
      </c>
      <c r="X53" s="268">
        <v>11489.201427889657</v>
      </c>
      <c r="Y53" s="287">
        <v>11734.008201883784</v>
      </c>
      <c r="Z53" s="268"/>
      <c r="AA53" s="268"/>
      <c r="AB53" s="1132">
        <f>(N53-'TB6'!B99)/N53</f>
        <v>-3.1165325471536899E-7</v>
      </c>
    </row>
    <row r="54" spans="1:28" x14ac:dyDescent="0.2">
      <c r="A54" s="137">
        <v>2004</v>
      </c>
      <c r="B54" s="135">
        <f>'TB2'!B101</f>
        <v>0.57568690180778503</v>
      </c>
      <c r="C54" s="411">
        <f t="shared" si="0"/>
        <v>0.4016278185045537</v>
      </c>
      <c r="D54" s="411">
        <v>9.5834754407405853E-2</v>
      </c>
      <c r="E54" s="411">
        <f>TB2d!B101*TB2e!B54</f>
        <v>7.8224328895825465E-2</v>
      </c>
      <c r="F54" s="170">
        <f>'TB1'!C101</f>
        <v>0.14794331789016724</v>
      </c>
      <c r="G54" s="136">
        <f t="shared" si="2"/>
        <v>0.11974184629168187</v>
      </c>
      <c r="H54" s="136">
        <v>2.3475632071495056E-2</v>
      </c>
      <c r="I54" s="136">
        <f>TB2d!C101*TB2e!F54</f>
        <v>4.7258395269903141E-3</v>
      </c>
      <c r="J54" s="106">
        <f t="shared" si="12"/>
        <v>0.4277435839176178</v>
      </c>
      <c r="K54" s="105">
        <f t="shared" si="13"/>
        <v>0.28188597221287182</v>
      </c>
      <c r="L54" s="105">
        <f t="shared" si="14"/>
        <v>7.2359122335910797E-2</v>
      </c>
      <c r="M54" s="105">
        <f t="shared" si="14"/>
        <v>7.3498489368835157E-2</v>
      </c>
      <c r="N54" s="976">
        <v>41897.579536546211</v>
      </c>
      <c r="O54" s="965">
        <v>29229.835553045981</v>
      </c>
      <c r="P54" s="965">
        <v>6974.7014089445129</v>
      </c>
      <c r="Q54" s="965">
        <v>5693.0425745557195</v>
      </c>
      <c r="R54" s="966">
        <v>19380.744004650205</v>
      </c>
      <c r="S54" s="238">
        <v>15686.318941056408</v>
      </c>
      <c r="T54" s="238">
        <v>3075.3346755598272</v>
      </c>
      <c r="U54" s="238">
        <v>619.09038803396913</v>
      </c>
      <c r="V54" s="269">
        <v>70043.62395141623</v>
      </c>
      <c r="W54" s="268">
        <v>46159.231318032951</v>
      </c>
      <c r="X54" s="268">
        <v>11848.90982567537</v>
      </c>
      <c r="Y54" s="287">
        <v>12035.482807707907</v>
      </c>
      <c r="Z54" s="268"/>
      <c r="AA54" s="268"/>
      <c r="AB54" s="1132">
        <f>(N54-'TB6'!B100)/N54</f>
        <v>-1.2489927850707147E-7</v>
      </c>
    </row>
    <row r="55" spans="1:28" x14ac:dyDescent="0.2">
      <c r="A55" s="137">
        <v>2005</v>
      </c>
      <c r="B55" s="135">
        <f>'TB2'!B102</f>
        <v>0.56407111883163452</v>
      </c>
      <c r="C55" s="411">
        <f t="shared" si="0"/>
        <v>0.39254758975348597</v>
      </c>
      <c r="D55" s="411">
        <v>9.5267869532108307E-2</v>
      </c>
      <c r="E55" s="411">
        <f>TB2d!B102*TB2e!B55</f>
        <v>7.625565954604023E-2</v>
      </c>
      <c r="F55" s="170">
        <f>'TB1'!C102</f>
        <v>0.14354872703552246</v>
      </c>
      <c r="G55" s="136">
        <f t="shared" si="2"/>
        <v>0.11714124178738466</v>
      </c>
      <c r="H55" s="136">
        <v>2.3681282997131348E-2</v>
      </c>
      <c r="I55" s="136">
        <f>TB2d!C102*TB2e!F55</f>
        <v>2.7262022510064488E-3</v>
      </c>
      <c r="J55" s="106">
        <f t="shared" si="12"/>
        <v>0.42052239179611206</v>
      </c>
      <c r="K55" s="105">
        <f t="shared" si="13"/>
        <v>0.27540634796610131</v>
      </c>
      <c r="L55" s="105">
        <f t="shared" si="14"/>
        <v>7.1586586534976959E-2</v>
      </c>
      <c r="M55" s="105">
        <f t="shared" si="14"/>
        <v>7.3529457295033782E-2</v>
      </c>
      <c r="N55" s="976">
        <v>42049.369671577348</v>
      </c>
      <c r="O55" s="965">
        <v>29262.938952486744</v>
      </c>
      <c r="P55" s="965">
        <v>7101.8595528818951</v>
      </c>
      <c r="Q55" s="965">
        <v>5684.5711662087006</v>
      </c>
      <c r="R55" s="966">
        <v>19261.826953145046</v>
      </c>
      <c r="S55" s="238">
        <v>15718.3861883134</v>
      </c>
      <c r="T55" s="238">
        <v>3177.6302342710624</v>
      </c>
      <c r="U55" s="238">
        <v>365.81053056058249</v>
      </c>
      <c r="V55" s="269">
        <v>70533.798069617711</v>
      </c>
      <c r="W55" s="268">
        <v>46193.62990770342</v>
      </c>
      <c r="X55" s="268">
        <v>12007.146201145435</v>
      </c>
      <c r="Y55" s="287">
        <v>12333.021960768849</v>
      </c>
      <c r="Z55" s="268"/>
      <c r="AA55" s="268"/>
      <c r="AB55" s="1132">
        <f>(N55-'TB6'!B101)/N55</f>
        <v>-4.6252874455716143E-7</v>
      </c>
    </row>
    <row r="56" spans="1:28" x14ac:dyDescent="0.2">
      <c r="A56" s="137">
        <v>2006</v>
      </c>
      <c r="B56" s="135">
        <f>'TB2'!B103</f>
        <v>0.55687156319618225</v>
      </c>
      <c r="C56" s="411">
        <f t="shared" si="0"/>
        <v>0.38952950187443602</v>
      </c>
      <c r="D56" s="411">
        <v>9.2247039079666138E-2</v>
      </c>
      <c r="E56" s="411">
        <f>TB2d!B103*TB2e!B56</f>
        <v>7.5095022242080089E-2</v>
      </c>
      <c r="F56" s="170">
        <f>'TB1'!C103</f>
        <v>0.14060050249099731</v>
      </c>
      <c r="G56" s="136">
        <f t="shared" si="2"/>
        <v>0.11573131488419502</v>
      </c>
      <c r="H56" s="136">
        <v>2.3428469896316528E-2</v>
      </c>
      <c r="I56" s="136">
        <f>TB2d!C103*TB2e!F56</f>
        <v>1.4407177104857616E-3</v>
      </c>
      <c r="J56" s="106">
        <f t="shared" si="12"/>
        <v>0.41627106070518494</v>
      </c>
      <c r="K56" s="105">
        <f t="shared" si="13"/>
        <v>0.273798186990241</v>
      </c>
      <c r="L56" s="105">
        <f t="shared" si="14"/>
        <v>6.8818569183349609E-2</v>
      </c>
      <c r="M56" s="105">
        <f t="shared" si="14"/>
        <v>7.3654304531594328E-2</v>
      </c>
      <c r="N56" s="976">
        <v>42464.158351799299</v>
      </c>
      <c r="O56" s="965">
        <v>29703.514317297348</v>
      </c>
      <c r="P56" s="965">
        <v>7034.2842656225921</v>
      </c>
      <c r="Q56" s="965">
        <v>5726.3597688793634</v>
      </c>
      <c r="R56" s="966">
        <v>19298.646786943977</v>
      </c>
      <c r="S56" s="238">
        <v>15885.133613101281</v>
      </c>
      <c r="T56" s="238">
        <v>3215.7620867429914</v>
      </c>
      <c r="U56" s="238">
        <v>197.75108709970377</v>
      </c>
      <c r="V56" s="269">
        <v>71421.047807868454</v>
      </c>
      <c r="W56" s="268">
        <v>46976.490197542429</v>
      </c>
      <c r="X56" s="268">
        <v>11807.436989222091</v>
      </c>
      <c r="Y56" s="287">
        <v>12637.120621103935</v>
      </c>
      <c r="Z56" s="268"/>
      <c r="AA56" s="268"/>
      <c r="AB56" s="1132">
        <f>(N56-'TB6'!B102)/N56</f>
        <v>-1.7413291146218168E-7</v>
      </c>
    </row>
    <row r="57" spans="1:28" x14ac:dyDescent="0.2">
      <c r="A57" s="137">
        <v>2007</v>
      </c>
      <c r="B57" s="135">
        <f>'TB2'!B104</f>
        <v>0.55968412756919861</v>
      </c>
      <c r="C57" s="411">
        <f t="shared" si="0"/>
        <v>0.39456347801001107</v>
      </c>
      <c r="D57" s="411">
        <v>9.3516087159514427E-2</v>
      </c>
      <c r="E57" s="411">
        <f>TB2d!B104*TB2e!B57</f>
        <v>7.1604562399673111E-2</v>
      </c>
      <c r="F57" s="170">
        <f>'TB1'!C104</f>
        <v>0.14327245950698853</v>
      </c>
      <c r="G57" s="136">
        <f t="shared" si="2"/>
        <v>0.11884369523400694</v>
      </c>
      <c r="H57" s="136">
        <v>2.4551793932914734E-2</v>
      </c>
      <c r="I57" s="136">
        <f>TB2d!C104*TB2e!F57</f>
        <v>-1.2302965993314652E-4</v>
      </c>
      <c r="J57" s="106">
        <f t="shared" si="12"/>
        <v>0.41641166806221008</v>
      </c>
      <c r="K57" s="105">
        <f t="shared" si="13"/>
        <v>0.27571978277600412</v>
      </c>
      <c r="L57" s="105">
        <f t="shared" si="14"/>
        <v>6.8964293226599693E-2</v>
      </c>
      <c r="M57" s="105">
        <f t="shared" si="14"/>
        <v>7.1727592059606257E-2</v>
      </c>
      <c r="N57" s="976">
        <v>42236.49347215741</v>
      </c>
      <c r="O57" s="965">
        <v>29775.684073265274</v>
      </c>
      <c r="P57" s="965">
        <v>7057.1799525727802</v>
      </c>
      <c r="Q57" s="965">
        <v>5403.6294463193572</v>
      </c>
      <c r="R57" s="966">
        <v>19461.669189333272</v>
      </c>
      <c r="S57" s="238">
        <v>16143.344574672901</v>
      </c>
      <c r="T57" s="238">
        <v>3335.0365671900763</v>
      </c>
      <c r="U57" s="238">
        <v>-16.711952529706352</v>
      </c>
      <c r="V57" s="269">
        <v>70705.023825687589</v>
      </c>
      <c r="W57" s="268">
        <v>46816.108446505736</v>
      </c>
      <c r="X57" s="268">
        <v>11709.85918430116</v>
      </c>
      <c r="Y57" s="287">
        <v>12179.056194880688</v>
      </c>
      <c r="Z57" s="268"/>
      <c r="AA57" s="268"/>
      <c r="AB57" s="1132">
        <f>(N57-'TB6'!B103)/N57</f>
        <v>-4.7991864835964391E-8</v>
      </c>
    </row>
    <row r="58" spans="1:28" x14ac:dyDescent="0.2">
      <c r="A58" s="137">
        <v>2008</v>
      </c>
      <c r="B58" s="135">
        <f>'TB2'!B105</f>
        <v>0.56447190046310425</v>
      </c>
      <c r="C58" s="411">
        <f t="shared" ref="C58:C69" si="15">B58-D58-E58</f>
        <v>0.39804318451701826</v>
      </c>
      <c r="D58" s="411">
        <v>9.4280160963535309E-2</v>
      </c>
      <c r="E58" s="411">
        <f>TB2d!B105*TB2e!B58</f>
        <v>7.2148554982550711E-2</v>
      </c>
      <c r="F58" s="170">
        <f>'TB1'!C105</f>
        <v>0.14307618141174316</v>
      </c>
      <c r="G58" s="136">
        <f t="shared" ref="G58:G69" si="16">F58-H58-I58</f>
        <v>0.11843332528568742</v>
      </c>
      <c r="H58" s="136">
        <v>2.3590803146362305E-2</v>
      </c>
      <c r="I58" s="136">
        <f>TB2d!C105*TB2e!F58</f>
        <v>1.0520529796934387E-3</v>
      </c>
      <c r="J58" s="106">
        <f t="shared" ref="J58:J69" si="17">B58-F58</f>
        <v>0.42139571905136108</v>
      </c>
      <c r="K58" s="105">
        <f t="shared" ref="K58:K69" si="18">C58-G58</f>
        <v>0.27960985923133086</v>
      </c>
      <c r="L58" s="105">
        <f t="shared" ref="L58:L69" si="19">D58-H58</f>
        <v>7.0689357817173004E-2</v>
      </c>
      <c r="M58" s="105">
        <f t="shared" ref="M58:M69" si="20">E58-I58</f>
        <v>7.1096502002857276E-2</v>
      </c>
      <c r="N58" s="976">
        <v>41526.382237492995</v>
      </c>
      <c r="O58" s="965">
        <v>29282.75688076179</v>
      </c>
      <c r="P58" s="965">
        <v>6935.8882140494388</v>
      </c>
      <c r="Q58" s="965">
        <v>5307.7371426817608</v>
      </c>
      <c r="R58" s="966">
        <v>18946.178097295597</v>
      </c>
      <c r="S58" s="238">
        <v>15682.965895352083</v>
      </c>
      <c r="T58" s="238">
        <v>3123.8991246416999</v>
      </c>
      <c r="U58" s="238">
        <v>139.313077301813</v>
      </c>
      <c r="V58" s="269">
        <v>69751.637412739728</v>
      </c>
      <c r="W58" s="268">
        <v>46282.495612523933</v>
      </c>
      <c r="X58" s="268">
        <v>11700.874575809112</v>
      </c>
      <c r="Y58" s="287">
        <v>11768.267224406694</v>
      </c>
      <c r="Z58" s="268"/>
      <c r="AA58" s="268"/>
      <c r="AB58" s="1132">
        <f>(N58-'TB6'!B104)/N58</f>
        <v>7.3006865072026229E-8</v>
      </c>
    </row>
    <row r="59" spans="1:28" x14ac:dyDescent="0.2">
      <c r="A59" s="141">
        <v>2009</v>
      </c>
      <c r="B59" s="139">
        <f>'TB2'!B106</f>
        <v>0.57518661022186279</v>
      </c>
      <c r="C59" s="511">
        <f t="shared" si="15"/>
        <v>0.39588296023755237</v>
      </c>
      <c r="D59" s="511">
        <v>9.4887685030698776E-2</v>
      </c>
      <c r="E59" s="511">
        <f>TB2d!B106*TB2e!B59</f>
        <v>8.4415964953611644E-2</v>
      </c>
      <c r="F59" s="171">
        <f>'TB1'!C106</f>
        <v>0.14250725507736206</v>
      </c>
      <c r="G59" s="140">
        <f t="shared" si="16"/>
        <v>0.11640022611511484</v>
      </c>
      <c r="H59" s="140">
        <v>2.2629216313362122E-2</v>
      </c>
      <c r="I59" s="140">
        <f>TB2d!C106*TB2e!F59</f>
        <v>3.4778126488850952E-3</v>
      </c>
      <c r="J59" s="109">
        <f t="shared" si="17"/>
        <v>0.43267935514450073</v>
      </c>
      <c r="K59" s="108">
        <f t="shared" si="18"/>
        <v>0.27948273412243752</v>
      </c>
      <c r="L59" s="108">
        <f t="shared" si="19"/>
        <v>7.2258468717336655E-2</v>
      </c>
      <c r="M59" s="108">
        <f t="shared" si="20"/>
        <v>8.0938152304726549E-2</v>
      </c>
      <c r="N59" s="981">
        <v>40429.372919431684</v>
      </c>
      <c r="O59" s="969">
        <v>27826.273330178759</v>
      </c>
      <c r="P59" s="969">
        <v>6669.5739006997501</v>
      </c>
      <c r="Q59" s="969">
        <v>5933.5256885531662</v>
      </c>
      <c r="R59" s="970">
        <v>18030.082658991028</v>
      </c>
      <c r="S59" s="240">
        <v>14727.009493246185</v>
      </c>
      <c r="T59" s="240">
        <v>2863.0587293019935</v>
      </c>
      <c r="U59" s="240">
        <v>440.01443644284905</v>
      </c>
      <c r="V59" s="280">
        <v>68428.485744982492</v>
      </c>
      <c r="W59" s="279">
        <v>44200.353126344475</v>
      </c>
      <c r="X59" s="279">
        <v>11427.717864946944</v>
      </c>
      <c r="Y59" s="286">
        <v>12800.414753691062</v>
      </c>
      <c r="Z59" s="268"/>
      <c r="AA59" s="268"/>
      <c r="AB59" s="1132">
        <f>(N59-'TB6'!B105)/N59</f>
        <v>-4.249517490131839E-7</v>
      </c>
    </row>
    <row r="60" spans="1:28" x14ac:dyDescent="0.2">
      <c r="A60" s="137">
        <v>2010</v>
      </c>
      <c r="B60" s="135">
        <f>'TB2'!B107</f>
        <v>0.5611298680305481</v>
      </c>
      <c r="C60" s="411">
        <f t="shared" si="15"/>
        <v>0.38072361533351512</v>
      </c>
      <c r="D60" s="411">
        <v>9.2589279636740685E-2</v>
      </c>
      <c r="E60" s="411">
        <f>TB2d!B107*TB2e!B60</f>
        <v>8.7816973060292278E-2</v>
      </c>
      <c r="F60" s="170">
        <f>'TB1'!C107</f>
        <v>0.13818293809890747</v>
      </c>
      <c r="G60" s="136">
        <f t="shared" si="16"/>
        <v>0.11170244206353536</v>
      </c>
      <c r="H60" s="136">
        <v>2.2043459117412567E-2</v>
      </c>
      <c r="I60" s="136">
        <f>TB2d!C107*TB2e!F60</f>
        <v>4.437036917959547E-3</v>
      </c>
      <c r="J60" s="106">
        <f t="shared" si="17"/>
        <v>0.42294692993164062</v>
      </c>
      <c r="K60" s="105">
        <f t="shared" si="18"/>
        <v>0.26902117326997976</v>
      </c>
      <c r="L60" s="105">
        <f t="shared" si="19"/>
        <v>7.0545820519328117E-2</v>
      </c>
      <c r="M60" s="105">
        <f t="shared" si="20"/>
        <v>8.3379936142332731E-2</v>
      </c>
      <c r="N60" s="976">
        <v>40758.552952674254</v>
      </c>
      <c r="O60" s="965">
        <v>27654.460259563064</v>
      </c>
      <c r="P60" s="965">
        <v>6725.3683539772146</v>
      </c>
      <c r="Q60" s="965">
        <v>6378.7243391339725</v>
      </c>
      <c r="R60" s="966">
        <v>18066.844160284236</v>
      </c>
      <c r="S60" s="238">
        <v>14604.629492250086</v>
      </c>
      <c r="T60" s="238">
        <v>2882.0905540655767</v>
      </c>
      <c r="U60" s="238">
        <v>580.12411396857397</v>
      </c>
      <c r="V60" s="269">
        <v>69123.188943161775</v>
      </c>
      <c r="W60" s="268">
        <v>43966.748718704293</v>
      </c>
      <c r="X60" s="268">
        <v>11529.465603866762</v>
      </c>
      <c r="Y60" s="287">
        <v>13626.974620590721</v>
      </c>
      <c r="Z60" s="268"/>
      <c r="AA60" s="268"/>
      <c r="AB60" s="1132">
        <f>(N60-'TB6'!B106)/N60</f>
        <v>1.3599460757648366E-7</v>
      </c>
    </row>
    <row r="61" spans="1:28" x14ac:dyDescent="0.2">
      <c r="A61" s="137">
        <v>2011</v>
      </c>
      <c r="B61" s="135">
        <f>'TB2'!B108</f>
        <v>0.5567186176776886</v>
      </c>
      <c r="C61" s="411">
        <f t="shared" si="15"/>
        <v>0.37729544750277122</v>
      </c>
      <c r="D61" s="411">
        <v>9.1094339266419411E-2</v>
      </c>
      <c r="E61" s="411">
        <f>TB2d!B108*TB2e!B61</f>
        <v>8.8328830908497941E-2</v>
      </c>
      <c r="F61" s="170">
        <f>'TB1'!C108</f>
        <v>0.13524913787841797</v>
      </c>
      <c r="G61" s="136">
        <f t="shared" si="16"/>
        <v>0.10876066682721025</v>
      </c>
      <c r="H61" s="136">
        <v>2.1404370665550232E-2</v>
      </c>
      <c r="I61" s="136">
        <f>TB2d!C108*TB2e!F61</f>
        <v>5.0841003856574862E-3</v>
      </c>
      <c r="J61" s="106">
        <f t="shared" si="17"/>
        <v>0.42146947979927063</v>
      </c>
      <c r="K61" s="105">
        <f t="shared" si="18"/>
        <v>0.26853478067556097</v>
      </c>
      <c r="L61" s="105">
        <f t="shared" si="19"/>
        <v>6.9689968600869179E-2</v>
      </c>
      <c r="M61" s="105">
        <f t="shared" si="20"/>
        <v>8.3244730522840454E-2</v>
      </c>
      <c r="N61" s="976">
        <v>41094.284709500935</v>
      </c>
      <c r="O61" s="965">
        <v>27850.131191865148</v>
      </c>
      <c r="P61" s="965">
        <v>6724.1450067785918</v>
      </c>
      <c r="Q61" s="965">
        <v>6520.0085108571911</v>
      </c>
      <c r="R61" s="966">
        <v>17970.190907885997</v>
      </c>
      <c r="S61" s="238">
        <v>14450.73866504718</v>
      </c>
      <c r="T61" s="238">
        <v>2843.9414339843311</v>
      </c>
      <c r="U61" s="238">
        <v>675.51080885448471</v>
      </c>
      <c r="V61" s="269">
        <v>69999.401961519601</v>
      </c>
      <c r="W61" s="268">
        <v>44599.371850387601</v>
      </c>
      <c r="X61" s="268">
        <v>11574.399472771416</v>
      </c>
      <c r="Y61" s="287">
        <v>13825.630638360573</v>
      </c>
      <c r="Z61" s="268"/>
      <c r="AA61" s="268"/>
      <c r="AB61" s="1132">
        <f>(N61-'TB6'!B107)/N61</f>
        <v>-6.7078259746010279E-8</v>
      </c>
    </row>
    <row r="62" spans="1:28" x14ac:dyDescent="0.2">
      <c r="A62" s="137">
        <v>2012</v>
      </c>
      <c r="B62" s="135">
        <f>'TB2'!B109</f>
        <v>0.54417878389358521</v>
      </c>
      <c r="C62" s="411">
        <f t="shared" si="15"/>
        <v>0.37042177616924477</v>
      </c>
      <c r="D62" s="411">
        <v>8.808787539601326E-2</v>
      </c>
      <c r="E62" s="411">
        <f>TB2d!B109*TB2e!B62</f>
        <v>8.566913232832718E-2</v>
      </c>
      <c r="F62" s="170">
        <f>'TB1'!C109</f>
        <v>0.13161468505859375</v>
      </c>
      <c r="G62" s="136">
        <f t="shared" si="16"/>
        <v>0.10588459381478993</v>
      </c>
      <c r="H62" s="136">
        <v>2.0244315266609192E-2</v>
      </c>
      <c r="I62" s="136">
        <f>TB2d!C109*TB2e!F62</f>
        <v>5.4857759771946291E-3</v>
      </c>
      <c r="J62" s="106">
        <f t="shared" si="17"/>
        <v>0.41256409883499146</v>
      </c>
      <c r="K62" s="105">
        <f t="shared" si="18"/>
        <v>0.26453718235445484</v>
      </c>
      <c r="L62" s="105">
        <f t="shared" si="19"/>
        <v>6.7843560129404068E-2</v>
      </c>
      <c r="M62" s="105">
        <f t="shared" si="20"/>
        <v>8.0183356351132551E-2</v>
      </c>
      <c r="N62" s="976">
        <v>40962.414755634636</v>
      </c>
      <c r="O62" s="965">
        <v>27883.061374422556</v>
      </c>
      <c r="P62" s="965">
        <v>6630.7107033775228</v>
      </c>
      <c r="Q62" s="965">
        <v>6448.642677834564</v>
      </c>
      <c r="R62" s="966">
        <v>17832.851736171149</v>
      </c>
      <c r="S62" s="238">
        <v>14346.607764955954</v>
      </c>
      <c r="T62" s="238">
        <v>2742.960426407034</v>
      </c>
      <c r="U62" s="238">
        <v>743.28354480816063</v>
      </c>
      <c r="V62" s="269">
        <v>69874.368529964006</v>
      </c>
      <c r="W62" s="268">
        <v>44803.628386255805</v>
      </c>
      <c r="X62" s="268">
        <v>11490.398549590633</v>
      </c>
      <c r="Y62" s="287">
        <v>13580.341594117568</v>
      </c>
      <c r="Z62" s="268"/>
      <c r="AA62" s="268"/>
      <c r="AB62" s="1132">
        <f>(N62-'TB6'!B108)/N62</f>
        <v>6.6829443942273055E-8</v>
      </c>
    </row>
    <row r="63" spans="1:28" x14ac:dyDescent="0.2">
      <c r="A63" s="137">
        <v>2013</v>
      </c>
      <c r="B63" s="135">
        <f>'TB2'!B110</f>
        <v>0.55080452561378479</v>
      </c>
      <c r="C63" s="411">
        <f t="shared" si="15"/>
        <v>0.37243550844220941</v>
      </c>
      <c r="D63" s="411">
        <v>9.0669078752398491E-2</v>
      </c>
      <c r="E63" s="411">
        <f>TB2d!B110*TB2e!B63</f>
        <v>8.7699938419176865E-2</v>
      </c>
      <c r="F63" s="170">
        <f>'TB1'!C110</f>
        <v>0.13439786434173584</v>
      </c>
      <c r="G63" s="136">
        <f t="shared" si="16"/>
        <v>0.10686058938326805</v>
      </c>
      <c r="H63" s="136">
        <v>2.091323584318161E-2</v>
      </c>
      <c r="I63" s="136">
        <f>TB2d!C110*TB2e!F63</f>
        <v>6.6240391152861816E-3</v>
      </c>
      <c r="J63" s="106">
        <f t="shared" si="17"/>
        <v>0.41640666127204895</v>
      </c>
      <c r="K63" s="105">
        <f t="shared" si="18"/>
        <v>0.26557491905894137</v>
      </c>
      <c r="L63" s="105">
        <f t="shared" si="19"/>
        <v>6.9755842909216881E-2</v>
      </c>
      <c r="M63" s="105">
        <f t="shared" si="20"/>
        <v>8.1075899303890683E-2</v>
      </c>
      <c r="N63" s="976">
        <v>41535.064110588231</v>
      </c>
      <c r="O63" s="965">
        <v>28084.614415556556</v>
      </c>
      <c r="P63" s="965">
        <v>6837.1733050528064</v>
      </c>
      <c r="Q63" s="965">
        <v>6613.2763899788633</v>
      </c>
      <c r="R63" s="966">
        <v>18242.41191550003</v>
      </c>
      <c r="S63" s="238">
        <v>14504.656741463717</v>
      </c>
      <c r="T63" s="238">
        <v>2838.6452761425708</v>
      </c>
      <c r="U63" s="238">
        <v>899.10989789374059</v>
      </c>
      <c r="V63" s="269">
        <v>70650.87935444848</v>
      </c>
      <c r="W63" s="268">
        <v>45059.561508172606</v>
      </c>
      <c r="X63" s="268">
        <v>11835.333341190602</v>
      </c>
      <c r="Y63" s="287">
        <v>13755.984505085265</v>
      </c>
      <c r="Z63" s="268"/>
      <c r="AA63" s="268"/>
      <c r="AB63" s="1132">
        <f>(N63-'TB6'!B109)/N63</f>
        <v>-1.1678009351691985E-7</v>
      </c>
    </row>
    <row r="64" spans="1:28" x14ac:dyDescent="0.2">
      <c r="A64" s="137">
        <v>2014</v>
      </c>
      <c r="B64" s="135">
        <f>'TB2'!B111</f>
        <v>0.54409420490264893</v>
      </c>
      <c r="C64" s="411">
        <f t="shared" si="15"/>
        <v>0.37052492171033147</v>
      </c>
      <c r="D64" s="411">
        <v>8.92341248691082E-2</v>
      </c>
      <c r="E64" s="411">
        <f>TB2d!B111*TB2e!B64</f>
        <v>8.4335158323209258E-2</v>
      </c>
      <c r="F64" s="170">
        <f>'TB1'!C111</f>
        <v>0.13115954399108887</v>
      </c>
      <c r="G64" s="136">
        <f t="shared" si="16"/>
        <v>0.10539161577138309</v>
      </c>
      <c r="H64" s="136">
        <v>2.0524345338344574E-2</v>
      </c>
      <c r="I64" s="136">
        <f>TB2d!C111*TB2e!F64</f>
        <v>5.2435828813612089E-3</v>
      </c>
      <c r="J64" s="106">
        <f t="shared" si="17"/>
        <v>0.41293466091156006</v>
      </c>
      <c r="K64" s="105">
        <f t="shared" si="18"/>
        <v>0.26513330593894835</v>
      </c>
      <c r="L64" s="105">
        <f t="shared" si="19"/>
        <v>6.8709779530763626E-2</v>
      </c>
      <c r="M64" s="105">
        <f t="shared" si="20"/>
        <v>7.9091575441848055E-2</v>
      </c>
      <c r="N64" s="976">
        <v>41770.682683327956</v>
      </c>
      <c r="O64" s="965">
        <v>28445.586796493077</v>
      </c>
      <c r="P64" s="965">
        <v>6850.5973429709575</v>
      </c>
      <c r="Q64" s="965">
        <v>6474.4985438639214</v>
      </c>
      <c r="R64" s="966">
        <v>18124.66032248889</v>
      </c>
      <c r="S64" s="238">
        <v>14563.844754022335</v>
      </c>
      <c r="T64" s="238">
        <v>2836.215926644481</v>
      </c>
      <c r="U64" s="238">
        <v>724.59964182207329</v>
      </c>
      <c r="V64" s="269">
        <v>71328.210634376781</v>
      </c>
      <c r="W64" s="268">
        <v>45797.764349581499</v>
      </c>
      <c r="X64" s="268">
        <v>11868.574113379051</v>
      </c>
      <c r="Y64" s="287">
        <v>13661.872171416231</v>
      </c>
      <c r="Z64" s="268"/>
      <c r="AA64" s="268"/>
      <c r="AB64" s="1132">
        <f>(N64-'TB6'!B110)/N64</f>
        <v>1.2494541305483437E-7</v>
      </c>
    </row>
    <row r="65" spans="1:28" x14ac:dyDescent="0.2">
      <c r="A65" s="137">
        <v>2015</v>
      </c>
      <c r="B65" s="135">
        <f>'TB2'!B112</f>
        <v>0.54480040073394775</v>
      </c>
      <c r="C65" s="411">
        <f t="shared" si="15"/>
        <v>0.37368120735525551</v>
      </c>
      <c r="D65" s="411">
        <v>8.9121574535965919E-2</v>
      </c>
      <c r="E65" s="411">
        <f>TB2d!B112*TB2e!B65</f>
        <v>8.1997618842726328E-2</v>
      </c>
      <c r="F65" s="170">
        <f>'TB1'!C112</f>
        <v>0.13175809383392334</v>
      </c>
      <c r="G65" s="136">
        <f t="shared" si="16"/>
        <v>0.10603718511777052</v>
      </c>
      <c r="H65" s="136">
        <v>2.0661629736423492E-2</v>
      </c>
      <c r="I65" s="136">
        <f>TB2d!C112*TB2e!F65</f>
        <v>5.0592789797293328E-3</v>
      </c>
      <c r="J65" s="106">
        <f t="shared" si="17"/>
        <v>0.41304230690002441</v>
      </c>
      <c r="K65" s="105">
        <f t="shared" si="18"/>
        <v>0.26764402223748496</v>
      </c>
      <c r="L65" s="105">
        <f t="shared" si="19"/>
        <v>6.8459944799542427E-2</v>
      </c>
      <c r="M65" s="105">
        <f t="shared" si="20"/>
        <v>7.6938339862997002E-2</v>
      </c>
      <c r="N65" s="976">
        <v>42460.967821411199</v>
      </c>
      <c r="O65" s="965">
        <v>29124.181442601664</v>
      </c>
      <c r="P65" s="965">
        <v>6946.008673024362</v>
      </c>
      <c r="Q65" s="965">
        <v>6390.7777057851763</v>
      </c>
      <c r="R65" s="966">
        <v>18484.268944957395</v>
      </c>
      <c r="S65" s="238">
        <v>14875.897114553307</v>
      </c>
      <c r="T65" s="238">
        <v>2898.6084253053341</v>
      </c>
      <c r="U65" s="238">
        <v>709.76340509875445</v>
      </c>
      <c r="V65" s="269">
        <v>72431.841416978452</v>
      </c>
      <c r="W65" s="268">
        <v>46934.536852662102</v>
      </c>
      <c r="X65" s="268">
        <v>12005.258982673146</v>
      </c>
      <c r="Y65" s="287">
        <v>13492.045581643206</v>
      </c>
      <c r="Z65" s="268"/>
      <c r="AA65" s="268"/>
      <c r="AB65" s="1132">
        <f>(N65-'TB6'!B111)/N65</f>
        <v>1.8278729370407873E-8</v>
      </c>
    </row>
    <row r="66" spans="1:28" x14ac:dyDescent="0.2">
      <c r="A66" s="137">
        <v>2016</v>
      </c>
      <c r="B66" s="135">
        <f>'TB2'!B113</f>
        <v>0.54671913385391235</v>
      </c>
      <c r="C66" s="411">
        <f t="shared" si="15"/>
        <v>0.37758003045507926</v>
      </c>
      <c r="D66" s="411">
        <v>8.8832711800932884E-2</v>
      </c>
      <c r="E66" s="411">
        <f>TB2d!B113*TB2e!B66</f>
        <v>8.030639159790022E-2</v>
      </c>
      <c r="F66" s="170">
        <f>'TB1'!C113</f>
        <v>0.13025504350662231</v>
      </c>
      <c r="G66" s="136">
        <f t="shared" si="16"/>
        <v>0.105513502539408</v>
      </c>
      <c r="H66" s="136">
        <v>2.0504936575889587E-2</v>
      </c>
      <c r="I66" s="136">
        <f>TB2d!C113*TB2e!F66</f>
        <v>4.2366043913247275E-3</v>
      </c>
      <c r="J66" s="106">
        <f t="shared" si="17"/>
        <v>0.41646409034729004</v>
      </c>
      <c r="K66" s="105">
        <f t="shared" si="18"/>
        <v>0.27206652791567126</v>
      </c>
      <c r="L66" s="105">
        <f t="shared" si="19"/>
        <v>6.8327775225043297E-2</v>
      </c>
      <c r="M66" s="105">
        <f t="shared" si="20"/>
        <v>7.6069787206575493E-2</v>
      </c>
      <c r="N66" s="976">
        <v>42335.85487366157</v>
      </c>
      <c r="O66" s="965">
        <v>29238.364605710532</v>
      </c>
      <c r="P66" s="965">
        <v>6878.8680731320728</v>
      </c>
      <c r="Q66" s="965">
        <v>6218.6221948189623</v>
      </c>
      <c r="R66" s="966">
        <v>18155.621229598702</v>
      </c>
      <c r="S66" s="238">
        <v>14707.017364870006</v>
      </c>
      <c r="T66" s="238">
        <v>2858.0840463952459</v>
      </c>
      <c r="U66" s="238">
        <v>590.51981833345053</v>
      </c>
      <c r="V66" s="269">
        <v>72561.146928740156</v>
      </c>
      <c r="W66" s="268">
        <v>47402.548656761195</v>
      </c>
      <c r="X66" s="268">
        <v>11904.848106553109</v>
      </c>
      <c r="Y66" s="287">
        <v>13253.75016542585</v>
      </c>
      <c r="Z66" s="268"/>
      <c r="AA66" s="268"/>
      <c r="AB66" s="1132">
        <f>(N66-'TB6'!B112)/N66</f>
        <v>-2.3214898845081195E-8</v>
      </c>
    </row>
    <row r="67" spans="1:28" x14ac:dyDescent="0.2">
      <c r="A67" s="137">
        <v>2017</v>
      </c>
      <c r="B67" s="135">
        <f>'TB2'!B114</f>
        <v>0.54526504874229431</v>
      </c>
      <c r="C67" s="411">
        <f t="shared" si="15"/>
        <v>0.37691826884732871</v>
      </c>
      <c r="D67" s="411">
        <v>8.8925924152135849E-2</v>
      </c>
      <c r="E67" s="411">
        <f>TB2d!B114*TB2e!B67</f>
        <v>7.9420855742829755E-2</v>
      </c>
      <c r="F67" s="170">
        <f>'TB1'!C114</f>
        <v>0.13461130857467651</v>
      </c>
      <c r="G67" s="136">
        <f t="shared" si="16"/>
        <v>0.10730118371291557</v>
      </c>
      <c r="H67" s="136">
        <v>2.150590717792511E-2</v>
      </c>
      <c r="I67" s="136">
        <f>TB2d!C114*TB2e!F67</f>
        <v>5.8042176838358356E-3</v>
      </c>
      <c r="J67" s="106">
        <f t="shared" si="17"/>
        <v>0.4106537401676178</v>
      </c>
      <c r="K67" s="105">
        <f t="shared" si="18"/>
        <v>0.26961708513441313</v>
      </c>
      <c r="L67" s="105">
        <f t="shared" si="19"/>
        <v>6.7420016974210739E-2</v>
      </c>
      <c r="M67" s="105">
        <f t="shared" si="20"/>
        <v>7.3616638058993919E-2</v>
      </c>
      <c r="N67" s="976">
        <v>43045.501856405834</v>
      </c>
      <c r="O67" s="965">
        <v>29755.503454337715</v>
      </c>
      <c r="P67" s="965">
        <v>7020.1841141343893</v>
      </c>
      <c r="Q67" s="965">
        <v>6269.8142879337283</v>
      </c>
      <c r="R67" s="966">
        <v>19128.202740516143</v>
      </c>
      <c r="S67" s="238">
        <v>15247.44702425496</v>
      </c>
      <c r="T67" s="238">
        <v>3055.9791519288515</v>
      </c>
      <c r="U67" s="238">
        <v>824.77656433233051</v>
      </c>
      <c r="V67" s="269">
        <v>72942.125751267944</v>
      </c>
      <c r="W67" s="268">
        <v>47890.57399194115</v>
      </c>
      <c r="X67" s="268">
        <v>11975.440316891312</v>
      </c>
      <c r="Y67" s="287">
        <v>13076.111442435478</v>
      </c>
      <c r="Z67" s="268"/>
      <c r="AA67" s="268"/>
      <c r="AB67" s="1132">
        <f>(N67-'TB6'!B113)/N67</f>
        <v>1.6870429229761452E-8</v>
      </c>
    </row>
    <row r="68" spans="1:28" x14ac:dyDescent="0.2">
      <c r="A68" s="137">
        <v>2018</v>
      </c>
      <c r="B68" s="135">
        <f>'TB2'!B115</f>
        <v>0.5416492223739624</v>
      </c>
      <c r="C68" s="411">
        <f t="shared" si="15"/>
        <v>0.37619140333693946</v>
      </c>
      <c r="D68" s="411">
        <v>8.9371854439377785E-2</v>
      </c>
      <c r="E68" s="411">
        <f>TB2d!B115*TB2e!B68</f>
        <v>7.6085964597645134E-2</v>
      </c>
      <c r="F68" s="170">
        <f>'TB1'!C115</f>
        <v>0.13318479061126709</v>
      </c>
      <c r="G68" s="136">
        <f t="shared" si="16"/>
        <v>0.1071741437428983</v>
      </c>
      <c r="H68" s="136">
        <v>2.1287888288497925E-2</v>
      </c>
      <c r="I68" s="136">
        <f>TB2d!C115*TB2e!F68</f>
        <v>4.7227585798708671E-3</v>
      </c>
      <c r="J68" s="106">
        <f t="shared" si="17"/>
        <v>0.40846443176269531</v>
      </c>
      <c r="K68" s="105">
        <f t="shared" si="18"/>
        <v>0.26901725959404116</v>
      </c>
      <c r="L68" s="105">
        <f t="shared" si="19"/>
        <v>6.808396615087986E-2</v>
      </c>
      <c r="M68" s="105">
        <f t="shared" si="20"/>
        <v>7.1363206017774267E-2</v>
      </c>
      <c r="N68" s="976">
        <v>43550.543844942229</v>
      </c>
      <c r="O68" s="965">
        <v>30247.140637090099</v>
      </c>
      <c r="P68" s="965">
        <v>7185.8182463681105</v>
      </c>
      <c r="Q68" s="965">
        <v>6117.5849614840208</v>
      </c>
      <c r="R68" s="966">
        <v>19275.364354134577</v>
      </c>
      <c r="S68" s="238">
        <v>15510.935299034019</v>
      </c>
      <c r="T68" s="238">
        <v>3080.9208859934106</v>
      </c>
      <c r="U68" s="238">
        <v>683.50816910714889</v>
      </c>
      <c r="V68" s="269">
        <v>73894.518208451802</v>
      </c>
      <c r="W68" s="268">
        <v>48667.397309660199</v>
      </c>
      <c r="X68" s="268">
        <v>12316.939946836485</v>
      </c>
      <c r="Y68" s="287">
        <v>12910.180951955112</v>
      </c>
      <c r="Z68" s="268"/>
      <c r="AA68" s="268"/>
      <c r="AB68" s="1132">
        <f>(N68-'TB6'!B114)/N68</f>
        <v>-1.4184221342772208E-7</v>
      </c>
    </row>
    <row r="69" spans="1:28" x14ac:dyDescent="0.2">
      <c r="A69" s="137">
        <v>2019</v>
      </c>
      <c r="B69" s="135">
        <f>'TB2'!B116</f>
        <v>0.54298359155654907</v>
      </c>
      <c r="C69" s="411">
        <f t="shared" si="15"/>
        <v>0.37997694653463593</v>
      </c>
      <c r="D69" s="411">
        <v>8.9241962879896164E-2</v>
      </c>
      <c r="E69" s="411">
        <f>TB2d!B116*TB2e!B69</f>
        <v>7.3764682142016993E-2</v>
      </c>
      <c r="F69" s="170">
        <f>'TB1'!C116</f>
        <v>0.13571816682815552</v>
      </c>
      <c r="G69" s="136">
        <f t="shared" si="16"/>
        <v>0.10969136136041147</v>
      </c>
      <c r="H69" s="136">
        <v>2.1731913089752197E-2</v>
      </c>
      <c r="I69" s="136">
        <f>TB2d!C116*TB2e!F69</f>
        <v>4.2948923779918546E-3</v>
      </c>
      <c r="J69" s="106">
        <f t="shared" si="17"/>
        <v>0.40726542472839355</v>
      </c>
      <c r="K69" s="105">
        <f t="shared" si="18"/>
        <v>0.27028558517422446</v>
      </c>
      <c r="L69" s="105">
        <f t="shared" si="19"/>
        <v>6.7510049790143967E-2</v>
      </c>
      <c r="M69" s="105">
        <f t="shared" si="20"/>
        <v>6.9469789764025139E-2</v>
      </c>
      <c r="N69" s="976">
        <v>43961.294376689992</v>
      </c>
      <c r="O69" s="965">
        <v>30763.873278526604</v>
      </c>
      <c r="P69" s="965">
        <v>7225.2500110920482</v>
      </c>
      <c r="Q69" s="965">
        <v>5972.1710870713405</v>
      </c>
      <c r="R69" s="966">
        <v>19778.541154013168</v>
      </c>
      <c r="S69" s="238">
        <v>15985.59099058318</v>
      </c>
      <c r="T69" s="238">
        <v>3167.0449686027696</v>
      </c>
      <c r="U69" s="238">
        <v>625.90519482721663</v>
      </c>
      <c r="V69" s="269">
        <v>74189.735905036025</v>
      </c>
      <c r="W69" s="268">
        <v>49236.726138455888</v>
      </c>
      <c r="X69" s="268">
        <v>12298.006314203645</v>
      </c>
      <c r="Y69" s="287">
        <v>12655.003452376495</v>
      </c>
      <c r="Z69" s="268"/>
      <c r="AA69" s="268"/>
      <c r="AB69" s="1132">
        <f>(N69-'TB6'!B115)/N69</f>
        <v>4.8284834424063728E-8</v>
      </c>
    </row>
    <row r="70" spans="1:28" x14ac:dyDescent="0.2">
      <c r="A70" s="137">
        <v>2020</v>
      </c>
      <c r="B70" s="135"/>
      <c r="C70" s="411"/>
      <c r="D70" s="411"/>
      <c r="E70" s="411"/>
      <c r="F70" s="170"/>
      <c r="G70" s="136"/>
      <c r="H70" s="136"/>
      <c r="I70" s="136"/>
      <c r="J70" s="106"/>
      <c r="K70" s="105"/>
      <c r="L70" s="105"/>
      <c r="M70" s="105"/>
      <c r="N70" s="976"/>
      <c r="O70" s="965"/>
      <c r="P70" s="965"/>
      <c r="Q70" s="965"/>
      <c r="R70" s="966"/>
      <c r="S70" s="238"/>
      <c r="T70" s="238"/>
      <c r="U70" s="238"/>
      <c r="V70" s="269"/>
      <c r="W70" s="268"/>
      <c r="X70" s="268"/>
      <c r="Y70" s="287"/>
      <c r="Z70" s="268"/>
      <c r="AA70" s="268"/>
    </row>
    <row r="71" spans="1:28" ht="17" thickBot="1" x14ac:dyDescent="0.25">
      <c r="A71" s="467"/>
      <c r="B71" s="465"/>
      <c r="C71" s="103"/>
      <c r="D71" s="103"/>
      <c r="E71" s="103"/>
      <c r="F71" s="103"/>
      <c r="G71" s="103"/>
      <c r="H71" s="103"/>
      <c r="I71" s="103"/>
      <c r="J71" s="103"/>
      <c r="K71" s="103"/>
      <c r="L71" s="103"/>
      <c r="M71" s="103"/>
      <c r="N71" s="982"/>
      <c r="O71" s="288"/>
      <c r="P71" s="288"/>
      <c r="Q71" s="288"/>
      <c r="R71" s="288"/>
      <c r="S71" s="288"/>
      <c r="T71" s="288"/>
      <c r="U71" s="288"/>
      <c r="V71" s="288"/>
      <c r="W71" s="288"/>
      <c r="X71" s="288"/>
      <c r="Y71" s="290"/>
      <c r="Z71" s="1008"/>
      <c r="AA71" s="1008"/>
    </row>
    <row r="72" spans="1:28" ht="17" thickTop="1" x14ac:dyDescent="0.2"/>
    <row r="73" spans="1:28" x14ac:dyDescent="0.2">
      <c r="V73" s="212"/>
      <c r="W73" s="212"/>
      <c r="X73" s="212"/>
      <c r="Y73" s="212"/>
    </row>
    <row r="75" spans="1:28" x14ac:dyDescent="0.2">
      <c r="N75" s="212"/>
      <c r="O75" s="212"/>
      <c r="P75" s="212"/>
      <c r="Q75" s="212"/>
    </row>
  </sheetData>
  <mergeCells count="4">
    <mergeCell ref="B8:M8"/>
    <mergeCell ref="N8:Y8"/>
    <mergeCell ref="B7:Y7"/>
    <mergeCell ref="A4:Y4"/>
  </mergeCells>
  <hyperlinks>
    <hyperlink ref="A1" location="Index!A1" display="Back to index" xr:uid="{00000000-0004-0000-1700-000000000000}"/>
  </hyperlinks>
  <pageMargins left="0.75" right="0.75" top="1" bottom="1" header="0.5" footer="0.5"/>
  <pageSetup paperSize="9" scale="49" fitToHeight="3" orientation="landscape" horizontalDpi="4294967292" verticalDpi="4294967292"/>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39997558519241921"/>
  </sheetPr>
  <dimension ref="A1:V129"/>
  <sheetViews>
    <sheetView workbookViewId="0">
      <pane xSplit="1" ySplit="9" topLeftCell="B109" activePane="bottomRight" state="frozen"/>
      <selection activeCell="D32" sqref="D32"/>
      <selection pane="topRight" activeCell="D32" sqref="D32"/>
      <selection pane="bottomLeft" activeCell="D32" sqref="D32"/>
      <selection pane="bottomRight" activeCell="A4" sqref="A4:P4"/>
    </sheetView>
  </sheetViews>
  <sheetFormatPr baseColWidth="10" defaultColWidth="10.83203125" defaultRowHeight="16" x14ac:dyDescent="0.2"/>
  <cols>
    <col min="1" max="1" width="12.6640625" style="1258" bestFit="1" customWidth="1"/>
    <col min="2" max="16" width="10.83203125" style="1258" customWidth="1"/>
    <col min="17" max="21" width="10.83203125" style="1258"/>
    <col min="22" max="22" width="15.6640625" style="1258" customWidth="1"/>
    <col min="23" max="23" width="7.6640625" style="1258" customWidth="1"/>
    <col min="24" max="16384" width="10.83203125" style="1258"/>
  </cols>
  <sheetData>
    <row r="1" spans="1:22" x14ac:dyDescent="0.2">
      <c r="A1" s="52" t="s">
        <v>36</v>
      </c>
    </row>
    <row r="3" spans="1:22" ht="17" thickBot="1" x14ac:dyDescent="0.25"/>
    <row r="4" spans="1:22" s="1259" customFormat="1" ht="25" customHeight="1" thickTop="1" x14ac:dyDescent="0.2">
      <c r="A4" s="1420" t="s">
        <v>431</v>
      </c>
      <c r="B4" s="1421"/>
      <c r="C4" s="1421"/>
      <c r="D4" s="1421"/>
      <c r="E4" s="1421"/>
      <c r="F4" s="1421"/>
      <c r="G4" s="1421"/>
      <c r="H4" s="1421"/>
      <c r="I4" s="1421"/>
      <c r="J4" s="1421"/>
      <c r="K4" s="1421"/>
      <c r="L4" s="1421"/>
      <c r="M4" s="1421"/>
      <c r="N4" s="1421"/>
      <c r="O4" s="1421"/>
      <c r="P4" s="1422"/>
    </row>
    <row r="5" spans="1:22" s="1263" customFormat="1" x14ac:dyDescent="0.2">
      <c r="A5" s="1260"/>
      <c r="B5" s="1261"/>
      <c r="C5" s="1261"/>
      <c r="D5" s="1261"/>
      <c r="E5" s="1261"/>
      <c r="F5" s="1261"/>
      <c r="G5" s="1261"/>
      <c r="H5" s="1261"/>
      <c r="I5" s="1261"/>
      <c r="J5" s="1261"/>
      <c r="K5" s="1261"/>
      <c r="L5" s="1261"/>
      <c r="M5" s="1261"/>
      <c r="N5" s="1261"/>
      <c r="O5" s="1261"/>
      <c r="P5" s="1262"/>
    </row>
    <row r="6" spans="1:22" s="1263" customFormat="1" x14ac:dyDescent="0.2">
      <c r="A6" s="1264"/>
      <c r="B6" s="45" t="s">
        <v>35</v>
      </c>
      <c r="C6" s="45" t="s">
        <v>34</v>
      </c>
      <c r="D6" s="45" t="s">
        <v>33</v>
      </c>
      <c r="E6" s="45" t="s">
        <v>32</v>
      </c>
      <c r="F6" s="45" t="s">
        <v>31</v>
      </c>
      <c r="G6" s="45" t="s">
        <v>30</v>
      </c>
      <c r="H6" s="45" t="s">
        <v>29</v>
      </c>
      <c r="I6" s="48" t="s">
        <v>28</v>
      </c>
      <c r="J6" s="1265" t="s">
        <v>27</v>
      </c>
      <c r="K6" s="45" t="s">
        <v>26</v>
      </c>
      <c r="L6" s="1265" t="s">
        <v>25</v>
      </c>
      <c r="M6" s="1265" t="s">
        <v>24</v>
      </c>
      <c r="N6" s="1265" t="s">
        <v>23</v>
      </c>
      <c r="O6" s="45" t="s">
        <v>22</v>
      </c>
      <c r="P6" s="1266" t="s">
        <v>21</v>
      </c>
    </row>
    <row r="7" spans="1:22" ht="35" customHeight="1" x14ac:dyDescent="0.2">
      <c r="A7" s="1260"/>
      <c r="B7" s="1388" t="s">
        <v>305</v>
      </c>
      <c r="C7" s="1388"/>
      <c r="D7" s="1388"/>
      <c r="E7" s="1388"/>
      <c r="F7" s="1388"/>
      <c r="G7" s="1388"/>
      <c r="H7" s="1388"/>
      <c r="I7" s="1388"/>
      <c r="J7" s="1388"/>
      <c r="K7" s="1388"/>
      <c r="L7" s="1388"/>
      <c r="M7" s="1388"/>
      <c r="N7" s="1388"/>
      <c r="O7" s="1388"/>
      <c r="P7" s="1389"/>
      <c r="Q7" s="1"/>
      <c r="R7" s="1"/>
      <c r="S7" s="1"/>
    </row>
    <row r="8" spans="1:22" s="1268" customFormat="1" ht="20" customHeight="1" x14ac:dyDescent="0.2">
      <c r="A8" s="1267"/>
      <c r="B8" s="1400" t="s">
        <v>45</v>
      </c>
      <c r="C8" s="1400"/>
      <c r="D8" s="1400"/>
      <c r="E8" s="1400"/>
      <c r="F8" s="1400"/>
      <c r="G8" s="1400"/>
      <c r="H8" s="1400"/>
      <c r="I8" s="1400"/>
      <c r="J8" s="1400"/>
      <c r="K8" s="1400"/>
      <c r="L8" s="1400"/>
      <c r="M8" s="1400"/>
      <c r="N8" s="1400"/>
      <c r="O8" s="1400"/>
      <c r="P8" s="1423"/>
      <c r="T8" s="1353" t="s">
        <v>465</v>
      </c>
    </row>
    <row r="9" spans="1:22" ht="69" thickBot="1" x14ac:dyDescent="0.25">
      <c r="A9" s="1264"/>
      <c r="B9" s="1269" t="s">
        <v>11</v>
      </c>
      <c r="C9" s="1270" t="s">
        <v>339</v>
      </c>
      <c r="D9" s="1271" t="s">
        <v>448</v>
      </c>
      <c r="E9" s="1335" t="s">
        <v>432</v>
      </c>
      <c r="F9" s="1351" t="s">
        <v>1463</v>
      </c>
      <c r="G9" s="1335" t="s">
        <v>454</v>
      </c>
      <c r="H9" s="1351" t="s">
        <v>461</v>
      </c>
      <c r="I9" s="1351" t="s">
        <v>462</v>
      </c>
      <c r="J9" s="1335" t="s">
        <v>433</v>
      </c>
      <c r="K9" s="1270" t="s">
        <v>338</v>
      </c>
      <c r="L9" s="1271" t="s">
        <v>40</v>
      </c>
      <c r="M9" s="1352" t="s">
        <v>463</v>
      </c>
      <c r="N9" s="1352" t="s">
        <v>464</v>
      </c>
      <c r="O9" s="1341" t="s">
        <v>455</v>
      </c>
      <c r="P9" s="1342" t="s">
        <v>456</v>
      </c>
      <c r="Q9" s="1368" t="s">
        <v>1465</v>
      </c>
      <c r="R9" s="1368"/>
      <c r="T9" s="1272" t="s">
        <v>171</v>
      </c>
      <c r="U9" s="1272"/>
      <c r="V9" s="1332" t="s">
        <v>451</v>
      </c>
    </row>
    <row r="10" spans="1:22" x14ac:dyDescent="0.2">
      <c r="A10" s="1273">
        <v>1913</v>
      </c>
      <c r="B10" s="1274">
        <f>TB2b!R10</f>
        <v>0.20224996862813807</v>
      </c>
      <c r="C10" s="1275">
        <f t="shared" ref="C10:C62" si="0">D10+E10+F10+G10+H10+J10+I10</f>
        <v>0.12917721177738012</v>
      </c>
      <c r="D10" s="1276">
        <f>TB2b!T10+TB2b!U10</f>
        <v>3.7058119856078764E-2</v>
      </c>
      <c r="E10" s="1330">
        <f>TB2b!S10*V10</f>
        <v>4.3082289014305435E-2</v>
      </c>
      <c r="F10" s="1330">
        <f>TB2b!S10*(1-V10)</f>
        <v>2.0573299819325552E-2</v>
      </c>
      <c r="G10" s="1330">
        <v>0</v>
      </c>
      <c r="H10" s="1417">
        <f>TB2b!V10</f>
        <v>2.7760388691168612E-2</v>
      </c>
      <c r="I10" s="1417"/>
      <c r="J10" s="1330">
        <f>TB2d!R10*TB2b!W10</f>
        <v>7.031143965017543E-4</v>
      </c>
      <c r="K10" s="1278">
        <f t="shared" ref="K10:K62" si="1">L10+M10+P10+O10+N10</f>
        <v>7.3072756850757994E-2</v>
      </c>
      <c r="L10" s="1277">
        <f>TB2b!X10</f>
        <v>1.746193670052305E-2</v>
      </c>
      <c r="M10" s="1417">
        <f>TB2b!Y10</f>
        <v>5.5366199400964065E-2</v>
      </c>
      <c r="N10" s="1417"/>
      <c r="O10" s="1277">
        <v>0</v>
      </c>
      <c r="P10" s="1279">
        <f>TB2b!W10-TB2f!J10</f>
        <v>2.4462074927088121E-4</v>
      </c>
      <c r="Q10" s="1280"/>
      <c r="R10" s="1280"/>
      <c r="S10" s="1132"/>
      <c r="T10" s="1132">
        <f>B10-C10-K10</f>
        <v>0</v>
      </c>
      <c r="U10" s="1132">
        <f>C10/B10-TB2d!G10</f>
        <v>0</v>
      </c>
      <c r="V10" s="1333">
        <v>0.67680292969882772</v>
      </c>
    </row>
    <row r="11" spans="1:22" x14ac:dyDescent="0.2">
      <c r="A11" s="1273">
        <v>1914</v>
      </c>
      <c r="B11" s="1282">
        <f>TB2b!R11</f>
        <v>0.20822365284667338</v>
      </c>
      <c r="C11" s="1283">
        <f t="shared" si="0"/>
        <v>0.13398851877289961</v>
      </c>
      <c r="D11" s="1284">
        <f>TB2b!T11+TB2b!U11</f>
        <v>3.9905731909532671E-2</v>
      </c>
      <c r="E11" s="1330">
        <f>TB2b!S11*V11</f>
        <v>4.0629944716318096E-2</v>
      </c>
      <c r="F11" s="1330">
        <f>TB2b!S11*(1-V11)</f>
        <v>2.2848369483382709E-2</v>
      </c>
      <c r="G11" s="1330">
        <v>0</v>
      </c>
      <c r="H11" s="1417">
        <f>TB2b!V11</f>
        <v>2.9884773771298966E-2</v>
      </c>
      <c r="I11" s="1417"/>
      <c r="J11" s="1330">
        <f>TB2d!R11*TB2b!W11</f>
        <v>7.1969889236716612E-4</v>
      </c>
      <c r="K11" s="1286">
        <f t="shared" si="1"/>
        <v>7.4235134073773773E-2</v>
      </c>
      <c r="L11" s="1285">
        <f>TB2b!X11</f>
        <v>1.7043789254440615E-2</v>
      </c>
      <c r="M11" s="1417">
        <f>TB2b!Y11</f>
        <v>5.6946547495522623E-2</v>
      </c>
      <c r="N11" s="1417"/>
      <c r="O11" s="1330">
        <v>0</v>
      </c>
      <c r="P11" s="1287">
        <f>TB2b!W11-TB2f!J11</f>
        <v>2.4479732381054006E-4</v>
      </c>
      <c r="Q11" s="1280"/>
      <c r="R11" s="1280"/>
      <c r="S11" s="1132"/>
      <c r="T11" s="1132">
        <f t="shared" ref="T11:T74" si="2">B11-C11-K11</f>
        <v>0</v>
      </c>
      <c r="U11" s="1132">
        <f>C11/B11-TB2d!G11</f>
        <v>0</v>
      </c>
      <c r="V11" s="1333">
        <v>0.64006023519303856</v>
      </c>
    </row>
    <row r="12" spans="1:22" x14ac:dyDescent="0.2">
      <c r="A12" s="1273">
        <v>1915</v>
      </c>
      <c r="B12" s="1282">
        <f>TB2b!R12</f>
        <v>0.20212699242183682</v>
      </c>
      <c r="C12" s="1283">
        <f t="shared" si="0"/>
        <v>0.13190462594119073</v>
      </c>
      <c r="D12" s="1284">
        <f>TB2b!T12+TB2b!U12</f>
        <v>3.8727627162881376E-2</v>
      </c>
      <c r="E12" s="1330">
        <f>TB2b!S12*V12</f>
        <v>4.0005389893623886E-2</v>
      </c>
      <c r="F12" s="1330">
        <f>TB2b!S12*(1-V12)</f>
        <v>2.3947716571160502E-2</v>
      </c>
      <c r="G12" s="1330">
        <v>0</v>
      </c>
      <c r="H12" s="1417">
        <f>TB2b!V12</f>
        <v>2.8505906803792912E-2</v>
      </c>
      <c r="I12" s="1417"/>
      <c r="J12" s="1330">
        <f>TB2d!R12*TB2b!W12</f>
        <v>7.1798550973206014E-4</v>
      </c>
      <c r="K12" s="1286">
        <f t="shared" si="1"/>
        <v>7.0222366480646073E-2</v>
      </c>
      <c r="L12" s="1285">
        <f>TB2b!X12</f>
        <v>1.6398693206375579E-2</v>
      </c>
      <c r="M12" s="1417">
        <f>TB2b!Y12</f>
        <v>5.3580586677050547E-2</v>
      </c>
      <c r="N12" s="1417"/>
      <c r="O12" s="1330">
        <v>0</v>
      </c>
      <c r="P12" s="1287">
        <f>TB2b!W12-TB2f!J12</f>
        <v>2.4308659721994277E-4</v>
      </c>
      <c r="Q12" s="1280"/>
      <c r="R12" s="1280"/>
      <c r="S12" s="1132"/>
      <c r="T12" s="1132">
        <f t="shared" si="2"/>
        <v>0</v>
      </c>
      <c r="U12" s="1132">
        <f>C12/B12-TB2d!G12</f>
        <v>0</v>
      </c>
      <c r="V12" s="1333">
        <v>0.6255425593071503</v>
      </c>
    </row>
    <row r="13" spans="1:22" x14ac:dyDescent="0.2">
      <c r="A13" s="1273">
        <v>1916</v>
      </c>
      <c r="B13" s="1282">
        <f>TB2b!R13</f>
        <v>0.21237868540547086</v>
      </c>
      <c r="C13" s="1283">
        <f t="shared" si="0"/>
        <v>0.14083569135781487</v>
      </c>
      <c r="D13" s="1284">
        <f>TB2b!T13+TB2b!U13</f>
        <v>3.8922840440770962E-2</v>
      </c>
      <c r="E13" s="1330">
        <f>TB2b!S13*V13</f>
        <v>4.6340726438472278E-2</v>
      </c>
      <c r="F13" s="1330">
        <f>TB2b!S13*(1-V13)</f>
        <v>2.8346807718331653E-2</v>
      </c>
      <c r="G13" s="1330">
        <v>0</v>
      </c>
      <c r="H13" s="1417">
        <f>TB2b!V13</f>
        <v>2.6554071599714308E-2</v>
      </c>
      <c r="I13" s="1417"/>
      <c r="J13" s="1330">
        <f>TB2d!R13*TB2b!W13</f>
        <v>6.712451605256531E-4</v>
      </c>
      <c r="K13" s="1288">
        <f t="shared" si="1"/>
        <v>7.1542994047656031E-2</v>
      </c>
      <c r="L13" s="1284">
        <f>TB2b!X13</f>
        <v>1.895779392056578E-2</v>
      </c>
      <c r="M13" s="1417">
        <f>TB2b!Y13</f>
        <v>5.233964320392101E-2</v>
      </c>
      <c r="N13" s="1417"/>
      <c r="O13" s="1284">
        <v>0</v>
      </c>
      <c r="P13" s="1289">
        <f>TB2b!W13-TB2f!J13</f>
        <v>2.4555692316923991E-4</v>
      </c>
      <c r="Q13" s="1280"/>
      <c r="R13" s="1280"/>
      <c r="S13" s="1132"/>
      <c r="T13" s="1132">
        <f t="shared" si="2"/>
        <v>0</v>
      </c>
      <c r="U13" s="1132">
        <f>C13/B13-TB2d!G13</f>
        <v>0</v>
      </c>
      <c r="V13" s="1333">
        <v>0.62046132546271382</v>
      </c>
    </row>
    <row r="14" spans="1:22" x14ac:dyDescent="0.2">
      <c r="A14" s="1273">
        <v>1917</v>
      </c>
      <c r="B14" s="1282">
        <f>TB2b!R14</f>
        <v>0.21053432418476239</v>
      </c>
      <c r="C14" s="1283">
        <f t="shared" si="0"/>
        <v>0.15171645539780196</v>
      </c>
      <c r="D14" s="1284">
        <f>TB2b!T14+TB2b!U14</f>
        <v>3.8029880560325378E-2</v>
      </c>
      <c r="E14" s="1330">
        <f>TB2b!S14*V14</f>
        <v>4.9897040030151871E-2</v>
      </c>
      <c r="F14" s="1330">
        <f>TB2b!S14*(1-V14)</f>
        <v>4.3491241967255137E-2</v>
      </c>
      <c r="G14" s="1330">
        <v>0</v>
      </c>
      <c r="H14" s="1417">
        <f>TB2b!V14</f>
        <v>1.9607187522929431E-2</v>
      </c>
      <c r="I14" s="1417"/>
      <c r="J14" s="1330">
        <f>TB2d!R14*TB2b!W14</f>
        <v>6.9110531714016289E-4</v>
      </c>
      <c r="K14" s="1286">
        <f t="shared" si="1"/>
        <v>5.8817868786960416E-2</v>
      </c>
      <c r="L14" s="1285">
        <f>TB2b!X14</f>
        <v>2.3535722751530097E-2</v>
      </c>
      <c r="M14" s="1417">
        <f>TB2b!Y14</f>
        <v>3.5020254143938605E-2</v>
      </c>
      <c r="N14" s="1417"/>
      <c r="O14" s="1330">
        <v>0</v>
      </c>
      <c r="P14" s="1287">
        <f>TB2b!W14-TB2f!J14</f>
        <v>2.6189189149171074E-4</v>
      </c>
      <c r="Q14" s="1280"/>
      <c r="R14" s="1280"/>
      <c r="S14" s="1132"/>
      <c r="T14" s="1132">
        <f t="shared" si="2"/>
        <v>0</v>
      </c>
      <c r="U14" s="1132">
        <f>C14/B14-TB2d!G14</f>
        <v>0</v>
      </c>
      <c r="V14" s="1333">
        <v>0.53429658371418909</v>
      </c>
    </row>
    <row r="15" spans="1:22" x14ac:dyDescent="0.2">
      <c r="A15" s="1273">
        <v>1918</v>
      </c>
      <c r="B15" s="1282">
        <f>TB2b!R15</f>
        <v>0.19472396844534504</v>
      </c>
      <c r="C15" s="1283">
        <f t="shared" si="0"/>
        <v>0.13472674527529988</v>
      </c>
      <c r="D15" s="1284">
        <f>TB2b!T15+TB2b!U15</f>
        <v>3.4927026469928388E-2</v>
      </c>
      <c r="E15" s="1330">
        <f>TB2b!S15*V15</f>
        <v>3.4278796276034217E-2</v>
      </c>
      <c r="F15" s="1330">
        <f>TB2b!S15*(1-V15)</f>
        <v>4.5936884831015254E-2</v>
      </c>
      <c r="G15" s="1330">
        <v>0</v>
      </c>
      <c r="H15" s="1417">
        <f>TB2b!V15</f>
        <v>1.8938678086621245E-2</v>
      </c>
      <c r="I15" s="1417"/>
      <c r="J15" s="1330">
        <f>TB2d!R15*TB2b!W15</f>
        <v>6.4535961170079806E-4</v>
      </c>
      <c r="K15" s="1286">
        <f t="shared" si="1"/>
        <v>5.9997223170045175E-2</v>
      </c>
      <c r="L15" s="1285">
        <f>TB2b!X15</f>
        <v>2.4877462936133927E-2</v>
      </c>
      <c r="M15" s="1417">
        <f>TB2b!Y15</f>
        <v>3.4858714853849192E-2</v>
      </c>
      <c r="N15" s="1417"/>
      <c r="O15" s="1330">
        <v>0</v>
      </c>
      <c r="P15" s="1287">
        <f>TB2b!W15-TB2f!J15</f>
        <v>2.6104538006205551E-4</v>
      </c>
      <c r="Q15" s="1280"/>
      <c r="R15" s="1280"/>
      <c r="S15" s="1132"/>
      <c r="T15" s="1132">
        <f t="shared" si="2"/>
        <v>0</v>
      </c>
      <c r="U15" s="1132">
        <f>C15/B15-TB2d!G15</f>
        <v>0</v>
      </c>
      <c r="V15" s="1333">
        <v>0.42733285815136896</v>
      </c>
    </row>
    <row r="16" spans="1:22" x14ac:dyDescent="0.2">
      <c r="A16" s="1290">
        <v>1919</v>
      </c>
      <c r="B16" s="1291">
        <f>TB2b!R16</f>
        <v>0.21382269771834261</v>
      </c>
      <c r="C16" s="1292">
        <f t="shared" si="0"/>
        <v>0.14649040970056407</v>
      </c>
      <c r="D16" s="1293">
        <f>TB2b!T16+TB2b!U16</f>
        <v>4.0554804984396342E-2</v>
      </c>
      <c r="E16" s="1331">
        <f>TB2b!S16*V16</f>
        <v>2.7367298402695455E-2</v>
      </c>
      <c r="F16" s="1331">
        <f>TB2b!S16*(1-V16)</f>
        <v>5.6186736885616616E-2</v>
      </c>
      <c r="G16" s="1331">
        <v>0</v>
      </c>
      <c r="H16" s="1418">
        <f>TB2b!V16</f>
        <v>2.1679746514730494E-2</v>
      </c>
      <c r="I16" s="1418"/>
      <c r="J16" s="1331">
        <f>TB2d!R16*TB2b!W16</f>
        <v>7.0182291312518533E-4</v>
      </c>
      <c r="K16" s="1295">
        <f t="shared" si="1"/>
        <v>6.7332288017778547E-2</v>
      </c>
      <c r="L16" s="1331">
        <f>TB2b!X16</f>
        <v>2.4360536920973626E-2</v>
      </c>
      <c r="M16" s="1418">
        <f>TB2b!Y16</f>
        <v>4.2705024557254549E-2</v>
      </c>
      <c r="N16" s="1418"/>
      <c r="O16" s="1331">
        <v>0</v>
      </c>
      <c r="P16" s="1296">
        <f>TB2b!W16-TB2f!J16</f>
        <v>2.6672653955037791E-4</v>
      </c>
      <c r="Q16" s="1280"/>
      <c r="R16" s="1280"/>
      <c r="S16" s="1132"/>
      <c r="T16" s="1132">
        <f t="shared" si="2"/>
        <v>0</v>
      </c>
      <c r="U16" s="1132">
        <f>C16/B16-TB2d!G16</f>
        <v>0</v>
      </c>
      <c r="V16" s="1333">
        <v>0.32754011590537413</v>
      </c>
    </row>
    <row r="17" spans="1:22" x14ac:dyDescent="0.2">
      <c r="A17" s="1273">
        <v>1920</v>
      </c>
      <c r="B17" s="1282">
        <f>TB2b!R17</f>
        <v>0.18912479127450416</v>
      </c>
      <c r="C17" s="1283">
        <f t="shared" si="0"/>
        <v>0.12773201588811142</v>
      </c>
      <c r="D17" s="1284">
        <f>TB2b!T17+TB2b!U17</f>
        <v>3.4532535458862916E-2</v>
      </c>
      <c r="E17" s="1330">
        <f>TB2b!S17*V17</f>
        <v>2.4579624966711379E-2</v>
      </c>
      <c r="F17" s="1330">
        <f>TB2b!S17*(1-V17)</f>
        <v>4.9016525826066526E-2</v>
      </c>
      <c r="G17" s="1330">
        <v>0</v>
      </c>
      <c r="H17" s="1417">
        <f>TB2b!V17</f>
        <v>1.8922380321572091E-2</v>
      </c>
      <c r="I17" s="1417"/>
      <c r="J17" s="1330">
        <f>TB2d!R17*TB2b!W17</f>
        <v>6.8094931489850259E-4</v>
      </c>
      <c r="K17" s="1286">
        <f t="shared" si="1"/>
        <v>6.1392775386392776E-2</v>
      </c>
      <c r="L17" s="1285">
        <f>TB2b!X17</f>
        <v>2.4857283281700848E-2</v>
      </c>
      <c r="M17" s="1417">
        <f>TB2b!Y17</f>
        <v>3.6268988538210159E-2</v>
      </c>
      <c r="N17" s="1417"/>
      <c r="O17" s="1330">
        <v>0</v>
      </c>
      <c r="P17" s="1287">
        <f>TB2b!W17-TB2f!J17</f>
        <v>2.6650356648176272E-4</v>
      </c>
      <c r="Q17" s="1280"/>
      <c r="R17" s="1280"/>
      <c r="S17" s="1132"/>
      <c r="T17" s="1132">
        <f t="shared" si="2"/>
        <v>0</v>
      </c>
      <c r="U17" s="1132">
        <f>C17/B17-TB2d!G17</f>
        <v>0</v>
      </c>
      <c r="V17" s="1333">
        <v>0.33397976255469347</v>
      </c>
    </row>
    <row r="18" spans="1:22" x14ac:dyDescent="0.2">
      <c r="A18" s="1273">
        <v>1921</v>
      </c>
      <c r="B18" s="1282">
        <f>TB2b!R18</f>
        <v>0.19105177214149413</v>
      </c>
      <c r="C18" s="1283">
        <f t="shared" si="0"/>
        <v>0.12374580085250615</v>
      </c>
      <c r="D18" s="1284">
        <f>TB2b!T18+TB2b!U18</f>
        <v>4.2909098947258785E-2</v>
      </c>
      <c r="E18" s="1330">
        <f>TB2b!S18*V18</f>
        <v>3.1082310690964864E-2</v>
      </c>
      <c r="F18" s="1330">
        <f>TB2b!S18*(1-V18)</f>
        <v>2.8838275073300675E-2</v>
      </c>
      <c r="G18" s="1330">
        <v>0</v>
      </c>
      <c r="H18" s="1417">
        <f>TB2b!V18</f>
        <v>1.9895800227562647E-2</v>
      </c>
      <c r="I18" s="1417"/>
      <c r="J18" s="1330">
        <f>TB2d!R18*TB2b!W18</f>
        <v>1.020315913419179E-3</v>
      </c>
      <c r="K18" s="1286">
        <f t="shared" si="1"/>
        <v>6.7305971288987992E-2</v>
      </c>
      <c r="L18" s="1285">
        <f>TB2b!X18</f>
        <v>3.1450726801922485E-2</v>
      </c>
      <c r="M18" s="1417">
        <f>TB2b!Y18</f>
        <v>3.5514208128725758E-2</v>
      </c>
      <c r="N18" s="1417"/>
      <c r="O18" s="1330">
        <v>0</v>
      </c>
      <c r="P18" s="1287">
        <f>TB2b!W18-TB2f!J18</f>
        <v>3.4103635833974705E-4</v>
      </c>
      <c r="Q18" s="1280"/>
      <c r="R18" s="1280"/>
      <c r="S18" s="1132"/>
      <c r="T18" s="1132">
        <f t="shared" si="2"/>
        <v>0</v>
      </c>
      <c r="U18" s="1132">
        <f>C18/B18-TB2d!G18</f>
        <v>0</v>
      </c>
      <c r="V18" s="1333">
        <v>0.51872508078018864</v>
      </c>
    </row>
    <row r="19" spans="1:22" x14ac:dyDescent="0.2">
      <c r="A19" s="1273">
        <v>1922</v>
      </c>
      <c r="B19" s="1282">
        <f>TB2b!R19</f>
        <v>0.18521814784017326</v>
      </c>
      <c r="C19" s="1283">
        <f t="shared" si="0"/>
        <v>0.11795961917934797</v>
      </c>
      <c r="D19" s="1284">
        <f>TB2b!T19+TB2b!U19</f>
        <v>5.0562724579041519E-2</v>
      </c>
      <c r="E19" s="1330">
        <f>TB2b!S19*V19</f>
        <v>3.1284043336986637E-2</v>
      </c>
      <c r="F19" s="1330">
        <f>TB2b!S19*(1-V19)</f>
        <v>1.5084088595428419E-2</v>
      </c>
      <c r="G19" s="1330">
        <v>0</v>
      </c>
      <c r="H19" s="1417">
        <f>TB2b!V19</f>
        <v>2.0053434704043166E-2</v>
      </c>
      <c r="I19" s="1417"/>
      <c r="J19" s="1330">
        <f>TB2d!R19*TB2b!W19</f>
        <v>9.7532796384822021E-4</v>
      </c>
      <c r="K19" s="1286">
        <f t="shared" si="1"/>
        <v>6.7258528660825295E-2</v>
      </c>
      <c r="L19" s="1285">
        <f>TB2b!X19</f>
        <v>3.0410245291482702E-2</v>
      </c>
      <c r="M19" s="1417">
        <f>TB2b!Y19</f>
        <v>3.6515277288277921E-2</v>
      </c>
      <c r="N19" s="1417"/>
      <c r="O19" s="1330">
        <v>0</v>
      </c>
      <c r="P19" s="1287">
        <f>TB2b!W19-TB2f!J19</f>
        <v>3.330060810646802E-4</v>
      </c>
      <c r="Q19" s="1280"/>
      <c r="R19" s="1280"/>
      <c r="S19" s="1132"/>
      <c r="T19" s="1132">
        <f t="shared" si="2"/>
        <v>0</v>
      </c>
      <c r="U19" s="1132">
        <f>C19/B19-TB2d!G19</f>
        <v>0</v>
      </c>
      <c r="V19" s="1333">
        <v>0.67468845591160365</v>
      </c>
    </row>
    <row r="20" spans="1:22" x14ac:dyDescent="0.2">
      <c r="A20" s="1273">
        <v>1923</v>
      </c>
      <c r="B20" s="1282">
        <f>TB2b!R20</f>
        <v>0.17637308823901335</v>
      </c>
      <c r="C20" s="1283">
        <f t="shared" si="0"/>
        <v>0.12181922212938145</v>
      </c>
      <c r="D20" s="1284">
        <f>TB2b!T20+TB2b!U20</f>
        <v>3.6362108851501693E-2</v>
      </c>
      <c r="E20" s="1330">
        <f>TB2b!S20*V20</f>
        <v>3.1331812244912098E-2</v>
      </c>
      <c r="F20" s="1330">
        <f>TB2b!S20*(1-V20)</f>
        <v>3.8223638373055445E-2</v>
      </c>
      <c r="G20" s="1330">
        <v>0</v>
      </c>
      <c r="H20" s="1417">
        <f>TB2b!V20</f>
        <v>1.4985108805373595E-2</v>
      </c>
      <c r="I20" s="1417"/>
      <c r="J20" s="1330">
        <f>TB2d!R20*TB2b!W20</f>
        <v>9.1655385453862689E-4</v>
      </c>
      <c r="K20" s="1286">
        <f t="shared" si="1"/>
        <v>5.4553866109631845E-2</v>
      </c>
      <c r="L20" s="1285">
        <f>TB2b!X20</f>
        <v>2.9035842137144087E-2</v>
      </c>
      <c r="M20" s="1417">
        <f>TB2b!Y20</f>
        <v>2.5199090255576827E-2</v>
      </c>
      <c r="N20" s="1417"/>
      <c r="O20" s="1330">
        <v>0</v>
      </c>
      <c r="P20" s="1287">
        <f>TB2b!W20-TB2f!J20</f>
        <v>3.1893371691093435E-4</v>
      </c>
      <c r="Q20" s="1280"/>
      <c r="R20" s="1280"/>
      <c r="S20" s="1132"/>
      <c r="T20" s="1132">
        <f t="shared" si="2"/>
        <v>0</v>
      </c>
      <c r="U20" s="1132">
        <f>C20/B20-TB2d!G20</f>
        <v>0</v>
      </c>
      <c r="V20" s="1333">
        <v>0.45045804414382551</v>
      </c>
    </row>
    <row r="21" spans="1:22" x14ac:dyDescent="0.2">
      <c r="A21" s="1273">
        <v>1924</v>
      </c>
      <c r="B21" s="1282">
        <f>TB2b!R21</f>
        <v>0.18436216969828717</v>
      </c>
      <c r="C21" s="1283">
        <f t="shared" si="0"/>
        <v>0.12235527083377734</v>
      </c>
      <c r="D21" s="1284">
        <f>TB2b!T21+TB2b!U21</f>
        <v>3.84627097527315E-2</v>
      </c>
      <c r="E21" s="1330">
        <f>TB2b!S21*V21</f>
        <v>3.1515547659787334E-2</v>
      </c>
      <c r="F21" s="1330">
        <f>TB2b!S21*(1-V21)</f>
        <v>3.4294401242574955E-2</v>
      </c>
      <c r="G21" s="1330">
        <v>0</v>
      </c>
      <c r="H21" s="1417">
        <f>TB2b!V21</f>
        <v>1.6982262702792572E-2</v>
      </c>
      <c r="I21" s="1417"/>
      <c r="J21" s="1330">
        <f>TB2d!R21*TB2b!W21</f>
        <v>1.100349475890969E-3</v>
      </c>
      <c r="K21" s="1286">
        <f t="shared" si="1"/>
        <v>6.2006898864509843E-2</v>
      </c>
      <c r="L21" s="1285">
        <f>TB2b!X21</f>
        <v>3.188368640577182E-2</v>
      </c>
      <c r="M21" s="1417">
        <f>TB2b!Y21</f>
        <v>2.9770072942407553E-2</v>
      </c>
      <c r="N21" s="1417"/>
      <c r="O21" s="1330">
        <v>0</v>
      </c>
      <c r="P21" s="1287">
        <f>TB2b!W21-TB2f!J21</f>
        <v>3.5313951633046767E-4</v>
      </c>
      <c r="Q21" s="1280"/>
      <c r="R21" s="1280"/>
      <c r="S21" s="1132"/>
      <c r="T21" s="1132">
        <f t="shared" si="2"/>
        <v>0</v>
      </c>
      <c r="U21" s="1132">
        <f>C21/B21-TB2d!G21</f>
        <v>0</v>
      </c>
      <c r="V21" s="1333">
        <v>0.47888728354043841</v>
      </c>
    </row>
    <row r="22" spans="1:22" x14ac:dyDescent="0.2">
      <c r="A22" s="1273">
        <v>1925</v>
      </c>
      <c r="B22" s="1282">
        <f>TB2b!R22</f>
        <v>0.20645017095809423</v>
      </c>
      <c r="C22" s="1283">
        <f t="shared" si="0"/>
        <v>0.1391366145053694</v>
      </c>
      <c r="D22" s="1284">
        <f>TB2b!T22+TB2b!U22</f>
        <v>4.1935835705772244E-2</v>
      </c>
      <c r="E22" s="1330">
        <f>TB2b!S22*V22</f>
        <v>3.4007401046106916E-2</v>
      </c>
      <c r="F22" s="1330">
        <f>TB2b!S22*(1-V22)</f>
        <v>4.3162189598267384E-2</v>
      </c>
      <c r="G22" s="1330">
        <v>0</v>
      </c>
      <c r="H22" s="1417">
        <f>TB2b!V22</f>
        <v>1.8850471306359223E-2</v>
      </c>
      <c r="I22" s="1417"/>
      <c r="J22" s="1330">
        <f>TB2d!R22*TB2b!W22</f>
        <v>1.1807168488636069E-3</v>
      </c>
      <c r="K22" s="1286">
        <f t="shared" si="1"/>
        <v>6.7313556452724868E-2</v>
      </c>
      <c r="L22" s="1285">
        <f>TB2b!X22</f>
        <v>3.1700736568169893E-2</v>
      </c>
      <c r="M22" s="1417">
        <f>TB2b!Y22</f>
        <v>3.5252233923034927E-2</v>
      </c>
      <c r="N22" s="1417"/>
      <c r="O22" s="1330">
        <v>0</v>
      </c>
      <c r="P22" s="1287">
        <f>TB2b!W22-TB2f!J22</f>
        <v>3.6058596152003662E-4</v>
      </c>
      <c r="Q22" s="1280"/>
      <c r="R22" s="1280"/>
      <c r="S22" s="1132"/>
      <c r="T22" s="1132">
        <f t="shared" si="2"/>
        <v>0</v>
      </c>
      <c r="U22" s="1132">
        <f>C22/B22-TB2d!G22</f>
        <v>0</v>
      </c>
      <c r="V22" s="1333">
        <v>0.4406839632313907</v>
      </c>
    </row>
    <row r="23" spans="1:22" x14ac:dyDescent="0.2">
      <c r="A23" s="1273">
        <v>1926</v>
      </c>
      <c r="B23" s="1282">
        <f>TB2b!R23</f>
        <v>0.21776506564900366</v>
      </c>
      <c r="C23" s="1283">
        <f t="shared" si="0"/>
        <v>0.15319873917175439</v>
      </c>
      <c r="D23" s="1284">
        <f>TB2b!T23+TB2b!U23</f>
        <v>3.9783623460527363E-2</v>
      </c>
      <c r="E23" s="1330">
        <f>TB2b!S23*V23</f>
        <v>3.4261532042334016E-2</v>
      </c>
      <c r="F23" s="1330">
        <f>TB2b!S23*(1-V23)</f>
        <v>6.1156428172138837E-2</v>
      </c>
      <c r="G23" s="1330">
        <v>0</v>
      </c>
      <c r="H23" s="1417">
        <f>TB2b!V23</f>
        <v>1.6780310428509155E-2</v>
      </c>
      <c r="I23" s="1417"/>
      <c r="J23" s="1330">
        <f>TB2d!R23*TB2b!W23</f>
        <v>1.2168450682450171E-3</v>
      </c>
      <c r="K23" s="1286">
        <f t="shared" si="1"/>
        <v>6.4566326477249275E-2</v>
      </c>
      <c r="L23" s="1285">
        <f>TB2b!X23</f>
        <v>3.2170713322940789E-2</v>
      </c>
      <c r="M23" s="1417">
        <f>TB2b!Y23</f>
        <v>3.2030134751273337E-2</v>
      </c>
      <c r="N23" s="1417"/>
      <c r="O23" s="1330">
        <v>0</v>
      </c>
      <c r="P23" s="1287">
        <f>TB2b!W23-TB2f!J23</f>
        <v>3.6547840303514717E-4</v>
      </c>
      <c r="Q23" s="1280"/>
      <c r="R23" s="1280"/>
      <c r="S23" s="1132"/>
      <c r="T23" s="1132">
        <f t="shared" si="2"/>
        <v>0</v>
      </c>
      <c r="U23" s="1132">
        <f>C23/B23-TB2d!G23</f>
        <v>0</v>
      </c>
      <c r="V23" s="1333">
        <v>0.35906795707352879</v>
      </c>
    </row>
    <row r="24" spans="1:22" x14ac:dyDescent="0.2">
      <c r="A24" s="1273">
        <v>1927</v>
      </c>
      <c r="B24" s="1282">
        <f>TB2b!R24</f>
        <v>0.21130376379422161</v>
      </c>
      <c r="C24" s="1283">
        <f t="shared" si="0"/>
        <v>0.1426427216152947</v>
      </c>
      <c r="D24" s="1284">
        <f>TB2b!T24+TB2b!U24</f>
        <v>4.352844793499918E-2</v>
      </c>
      <c r="E24" s="1330">
        <f>TB2b!S24*V24</f>
        <v>3.7264309288956229E-2</v>
      </c>
      <c r="F24" s="1330">
        <f>TB2b!S24*(1-V24)</f>
        <v>4.3126398561787835E-2</v>
      </c>
      <c r="G24" s="1330">
        <v>0</v>
      </c>
      <c r="H24" s="1417">
        <f>TB2b!V24</f>
        <v>1.7347461274998421E-2</v>
      </c>
      <c r="I24" s="1417"/>
      <c r="J24" s="1330">
        <f>TB2d!R24*TB2b!W24</f>
        <v>1.3761045545530419E-3</v>
      </c>
      <c r="K24" s="1286">
        <f t="shared" si="1"/>
        <v>6.8661042178926907E-2</v>
      </c>
      <c r="L24" s="1285">
        <f>TB2b!X24</f>
        <v>3.4276025355086059E-2</v>
      </c>
      <c r="M24" s="1417">
        <f>TB2b!Y24</f>
        <v>3.3990788189535874E-2</v>
      </c>
      <c r="N24" s="1417"/>
      <c r="O24" s="1330">
        <v>0</v>
      </c>
      <c r="P24" s="1287">
        <f>TB2b!W24-TB2f!J24</f>
        <v>3.942286343049644E-4</v>
      </c>
      <c r="Q24" s="1280"/>
      <c r="R24" s="1280"/>
      <c r="S24" s="1132"/>
      <c r="T24" s="1132">
        <f t="shared" si="2"/>
        <v>0</v>
      </c>
      <c r="U24" s="1132">
        <f>C24/B24-TB2d!G24</f>
        <v>0</v>
      </c>
      <c r="V24" s="1333">
        <v>0.46354000711304011</v>
      </c>
    </row>
    <row r="25" spans="1:22" x14ac:dyDescent="0.2">
      <c r="A25" s="1273">
        <v>1928</v>
      </c>
      <c r="B25" s="1282">
        <f>TB2b!R25</f>
        <v>0.22222000014722296</v>
      </c>
      <c r="C25" s="1283">
        <f t="shared" si="0"/>
        <v>0.14946900554390249</v>
      </c>
      <c r="D25" s="1284">
        <f>TB2b!T25+TB2b!U25</f>
        <v>4.6869121800176723E-2</v>
      </c>
      <c r="E25" s="1330">
        <f>TB2b!S25*V25</f>
        <v>3.956639768298182E-2</v>
      </c>
      <c r="F25" s="1330">
        <f>TB2b!S25*(1-V25)</f>
        <v>4.3319129530531131E-2</v>
      </c>
      <c r="G25" s="1330">
        <v>0</v>
      </c>
      <c r="H25" s="1417">
        <f>TB2b!V25</f>
        <v>1.8197614270952713E-2</v>
      </c>
      <c r="I25" s="1417"/>
      <c r="J25" s="1330">
        <f>TB2d!R25*TB2b!W25</f>
        <v>1.5167422592601151E-3</v>
      </c>
      <c r="K25" s="1286">
        <f t="shared" si="1"/>
        <v>7.2750994603320421E-2</v>
      </c>
      <c r="L25" s="1285">
        <f>TB2b!X25</f>
        <v>3.5744744023543239E-2</v>
      </c>
      <c r="M25" s="1417">
        <f>TB2b!Y25</f>
        <v>3.6591047021362996E-2</v>
      </c>
      <c r="N25" s="1417"/>
      <c r="O25" s="1330">
        <v>0</v>
      </c>
      <c r="P25" s="1287">
        <f>TB2b!W25-TB2f!J25</f>
        <v>4.152035584141984E-4</v>
      </c>
      <c r="Q25" s="1280"/>
      <c r="R25" s="1280"/>
      <c r="S25" s="1132"/>
      <c r="T25" s="1132">
        <f t="shared" si="2"/>
        <v>0</v>
      </c>
      <c r="U25" s="1132">
        <f>C25/B25-TB2d!G25</f>
        <v>0</v>
      </c>
      <c r="V25" s="1333">
        <v>0.47736195947766441</v>
      </c>
    </row>
    <row r="26" spans="1:22" x14ac:dyDescent="0.2">
      <c r="A26" s="1273">
        <v>1929</v>
      </c>
      <c r="B26" s="1282">
        <f>TB2b!R26</f>
        <v>0.22075279425277158</v>
      </c>
      <c r="C26" s="1283">
        <f t="shared" si="0"/>
        <v>0.15568259687905653</v>
      </c>
      <c r="D26" s="1284">
        <f>TB2b!T26+TB2b!U26</f>
        <v>4.5255553525530429E-2</v>
      </c>
      <c r="E26" s="1285">
        <f>TB2b!S26*V26</f>
        <v>4.2242114275366442E-2</v>
      </c>
      <c r="F26" s="1285">
        <f>TB2b!S26*(1-V26)</f>
        <v>5.0341255475237962E-2</v>
      </c>
      <c r="G26" s="1330">
        <v>0</v>
      </c>
      <c r="H26" s="1418">
        <f>TB2b!V26</f>
        <v>1.6384419045290734E-2</v>
      </c>
      <c r="I26" s="1418"/>
      <c r="J26" s="1331">
        <f>TB2d!R26*TB2b!W26</f>
        <v>1.4592545576309754E-3</v>
      </c>
      <c r="K26" s="1295">
        <f t="shared" si="1"/>
        <v>6.5070197373715083E-2</v>
      </c>
      <c r="L26" s="1331">
        <f>TB2b!X26</f>
        <v>3.1796296697672165E-2</v>
      </c>
      <c r="M26" s="1418">
        <f>TB2b!Y26</f>
        <v>3.2856623976848146E-2</v>
      </c>
      <c r="N26" s="1418"/>
      <c r="O26" s="1330">
        <v>0</v>
      </c>
      <c r="P26" s="1287">
        <f>TB2b!W26-TB2f!J26</f>
        <v>4.1727669919477267E-4</v>
      </c>
      <c r="Q26" s="1280"/>
      <c r="R26" s="1280"/>
      <c r="S26" s="1132"/>
      <c r="T26" s="1132">
        <f t="shared" si="2"/>
        <v>0</v>
      </c>
      <c r="U26" s="1132">
        <f>C26/B26-TB2d!G26</f>
        <v>0</v>
      </c>
      <c r="V26" s="1333">
        <v>0.45626028075188613</v>
      </c>
    </row>
    <row r="27" spans="1:22" x14ac:dyDescent="0.2">
      <c r="A27" s="1297">
        <v>1930</v>
      </c>
      <c r="B27" s="1298">
        <f>TB2b!R27</f>
        <v>0.19311684568384177</v>
      </c>
      <c r="C27" s="1299">
        <f t="shared" si="0"/>
        <v>0.13629358312225445</v>
      </c>
      <c r="D27" s="1300">
        <f>TB2b!T27+TB2b!U27</f>
        <v>4.2331125370222732E-2</v>
      </c>
      <c r="E27" s="1301">
        <f>TB2b!S27*V27</f>
        <v>4.3245910391413712E-2</v>
      </c>
      <c r="F27" s="1301">
        <f>TB2b!S27*(1-V27)</f>
        <v>3.557763013934797E-2</v>
      </c>
      <c r="G27" s="1301">
        <v>0</v>
      </c>
      <c r="H27" s="1417">
        <f>TB2b!V27</f>
        <v>1.3493712545664361E-2</v>
      </c>
      <c r="I27" s="1417"/>
      <c r="J27" s="1330">
        <f>TB2d!R27*TB2b!W27</f>
        <v>1.6452046756056543E-3</v>
      </c>
      <c r="K27" s="1286">
        <f t="shared" si="1"/>
        <v>5.6823262561587359E-2</v>
      </c>
      <c r="L27" s="1330">
        <f>TB2b!X27</f>
        <v>3.2515095878456975E-2</v>
      </c>
      <c r="M27" s="1417">
        <f>TB2b!Y27</f>
        <v>2.3839605765344149E-2</v>
      </c>
      <c r="N27" s="1417"/>
      <c r="O27" s="1301">
        <v>0</v>
      </c>
      <c r="P27" s="1303">
        <f>TB2b!W27-TB2f!J27</f>
        <v>4.6856091778623701E-4</v>
      </c>
      <c r="Q27" s="1280"/>
      <c r="R27" s="1280"/>
      <c r="S27" s="1132"/>
      <c r="T27" s="1132">
        <f t="shared" si="2"/>
        <v>0</v>
      </c>
      <c r="U27" s="1132">
        <f>C27/B27-TB2d!G27</f>
        <v>0</v>
      </c>
      <c r="V27" s="1333">
        <v>0.54864206936424731</v>
      </c>
    </row>
    <row r="28" spans="1:22" x14ac:dyDescent="0.2">
      <c r="A28" s="1273">
        <v>1931</v>
      </c>
      <c r="B28" s="1282">
        <f>TB2b!R28</f>
        <v>0.1678668755604433</v>
      </c>
      <c r="C28" s="1283">
        <f t="shared" si="0"/>
        <v>0.10979094562192103</v>
      </c>
      <c r="D28" s="1284">
        <f>TB2b!T28+TB2b!U28</f>
        <v>4.5894479263661109E-2</v>
      </c>
      <c r="E28" s="1285">
        <f>TB2b!S28*V28</f>
        <v>3.666328783717774E-2</v>
      </c>
      <c r="F28" s="1285">
        <f>TB2b!S28*(1-V28)</f>
        <v>1.1564732031831063E-2</v>
      </c>
      <c r="G28" s="1330">
        <v>0</v>
      </c>
      <c r="H28" s="1417">
        <f>TB2b!V28</f>
        <v>1.3386293877270479E-2</v>
      </c>
      <c r="I28" s="1417"/>
      <c r="J28" s="1330">
        <f>TB2d!R28*TB2b!W28</f>
        <v>2.2821526119806593E-3</v>
      </c>
      <c r="K28" s="1286">
        <f t="shared" si="1"/>
        <v>5.8075929938522251E-2</v>
      </c>
      <c r="L28" s="1285">
        <f>TB2b!X28</f>
        <v>3.6061459103629907E-2</v>
      </c>
      <c r="M28" s="1417">
        <f>TB2b!Y28</f>
        <v>2.1401166717221459E-2</v>
      </c>
      <c r="N28" s="1417"/>
      <c r="O28" s="1330">
        <v>0</v>
      </c>
      <c r="P28" s="1287">
        <f>TB2b!W28-TB2f!J28</f>
        <v>6.1330411767088937E-4</v>
      </c>
      <c r="Q28" s="1280"/>
      <c r="R28" s="1280"/>
      <c r="S28" s="1132"/>
      <c r="T28" s="1132">
        <f t="shared" si="2"/>
        <v>0</v>
      </c>
      <c r="U28" s="1132">
        <f>C28/B28-TB2d!G28</f>
        <v>0</v>
      </c>
      <c r="V28" s="1333">
        <v>0.76020719774019729</v>
      </c>
    </row>
    <row r="29" spans="1:22" x14ac:dyDescent="0.2">
      <c r="A29" s="1273">
        <v>1932</v>
      </c>
      <c r="B29" s="1282">
        <f>TB2b!R29</f>
        <v>0.16493703646226299</v>
      </c>
      <c r="C29" s="1283">
        <f t="shared" si="0"/>
        <v>0.10048289786405541</v>
      </c>
      <c r="D29" s="1284">
        <f>TB2b!T29+TB2b!U29</f>
        <v>5.7698157942676576E-2</v>
      </c>
      <c r="E29" s="1285">
        <f>TB2b!S29*V29</f>
        <v>3.0853085702608755E-2</v>
      </c>
      <c r="F29" s="1285">
        <f>TB2b!S29*(1-V29)</f>
        <v>-5.7755231552436203E-3</v>
      </c>
      <c r="G29" s="1330">
        <v>0</v>
      </c>
      <c r="H29" s="1417">
        <f>TB2b!V29</f>
        <v>1.4305937021497404E-2</v>
      </c>
      <c r="I29" s="1417"/>
      <c r="J29" s="1330">
        <f>TB2d!R29*TB2b!W29</f>
        <v>3.4012403525162925E-3</v>
      </c>
      <c r="K29" s="1286">
        <f t="shared" si="1"/>
        <v>6.4454138598207561E-2</v>
      </c>
      <c r="L29" s="1285">
        <f>TB2b!X29</f>
        <v>4.4550781095322053E-2</v>
      </c>
      <c r="M29" s="1417">
        <f>TB2b!Y29</f>
        <v>1.9061420208303169E-2</v>
      </c>
      <c r="N29" s="1417"/>
      <c r="O29" s="1330">
        <v>0</v>
      </c>
      <c r="P29" s="1287">
        <f>TB2b!W29-TB2f!J29</f>
        <v>8.4193729458234166E-4</v>
      </c>
      <c r="Q29" s="1280"/>
      <c r="R29" s="1280"/>
      <c r="S29" s="1132"/>
      <c r="T29" s="1132">
        <f t="shared" si="2"/>
        <v>0</v>
      </c>
      <c r="U29" s="1132">
        <f>C29/B29-TB2d!G29</f>
        <v>0</v>
      </c>
      <c r="V29" s="1333">
        <v>1.2303064001668873</v>
      </c>
    </row>
    <row r="30" spans="1:22" x14ac:dyDescent="0.2">
      <c r="A30" s="1273">
        <v>1933</v>
      </c>
      <c r="B30" s="1282">
        <f>TB2b!R30</f>
        <v>0.17367236083829821</v>
      </c>
      <c r="C30" s="1283">
        <f t="shared" si="0"/>
        <v>0.10161094726064966</v>
      </c>
      <c r="D30" s="1284">
        <f>TB2b!T30+TB2b!U30</f>
        <v>5.6461426929568667E-2</v>
      </c>
      <c r="E30" s="1285">
        <f>TB2b!S30*V30</f>
        <v>2.7613345531922871E-2</v>
      </c>
      <c r="F30" s="1285">
        <f>TB2b!S30*(1-V30)</f>
        <v>-2.1111663678746715E-3</v>
      </c>
      <c r="G30" s="1330">
        <v>0</v>
      </c>
      <c r="H30" s="1417">
        <f>TB2b!V30</f>
        <v>1.6145776964887639E-2</v>
      </c>
      <c r="I30" s="1417"/>
      <c r="J30" s="1330">
        <f>TB2d!R30*TB2b!W30</f>
        <v>3.5015642021451595E-3</v>
      </c>
      <c r="K30" s="1286">
        <f t="shared" si="1"/>
        <v>7.2061413577648517E-2</v>
      </c>
      <c r="L30" s="1285">
        <f>TB2b!X30</f>
        <v>4.6709993817240052E-2</v>
      </c>
      <c r="M30" s="1417">
        <f>TB2b!Y30</f>
        <v>2.4530536701441591E-2</v>
      </c>
      <c r="N30" s="1417"/>
      <c r="O30" s="1330">
        <v>0</v>
      </c>
      <c r="P30" s="1287">
        <f>TB2b!W30-TB2f!J30</f>
        <v>8.208830589668684E-4</v>
      </c>
      <c r="Q30" s="1280"/>
      <c r="R30" s="1280"/>
      <c r="S30" s="1132"/>
      <c r="T30" s="1132">
        <f t="shared" si="2"/>
        <v>0</v>
      </c>
      <c r="U30" s="1132">
        <f>C30/B30-TB2d!G30</f>
        <v>0</v>
      </c>
      <c r="V30" s="1333">
        <v>1.0827837634695507</v>
      </c>
    </row>
    <row r="31" spans="1:22" x14ac:dyDescent="0.2">
      <c r="A31" s="1273">
        <v>1934</v>
      </c>
      <c r="B31" s="1282">
        <f>TB2b!R31</f>
        <v>0.19027898265098028</v>
      </c>
      <c r="C31" s="1283">
        <f t="shared" si="0"/>
        <v>0.11980181228463127</v>
      </c>
      <c r="D31" s="1284">
        <f>TB2b!T31+TB2b!U31</f>
        <v>4.6402147174872579E-2</v>
      </c>
      <c r="E31" s="1285">
        <f>TB2b!S31*V31</f>
        <v>3.1263552217111586E-2</v>
      </c>
      <c r="F31" s="1285">
        <f>TB2b!S31*(1-V31)</f>
        <v>2.3789911066588256E-2</v>
      </c>
      <c r="G31" s="1330">
        <v>0</v>
      </c>
      <c r="H31" s="1417">
        <f>TB2b!V31</f>
        <v>1.5231736109292373E-2</v>
      </c>
      <c r="I31" s="1417"/>
      <c r="J31" s="1330">
        <f>TB2d!R31*TB2b!W31</f>
        <v>3.1144657167664603E-3</v>
      </c>
      <c r="K31" s="1286">
        <f t="shared" si="1"/>
        <v>7.0477170366349012E-2</v>
      </c>
      <c r="L31" s="1285">
        <f>TB2b!X31</f>
        <v>4.4139183046493599E-2</v>
      </c>
      <c r="M31" s="1417">
        <f>TB2b!Y31</f>
        <v>2.5588576139272755E-2</v>
      </c>
      <c r="N31" s="1417"/>
      <c r="O31" s="1330">
        <v>0</v>
      </c>
      <c r="P31" s="1287">
        <f>TB2b!W31-TB2f!J31</f>
        <v>7.4941118058266748E-4</v>
      </c>
      <c r="Q31" s="1280"/>
      <c r="R31" s="1280"/>
      <c r="S31" s="1132"/>
      <c r="T31" s="1132">
        <f t="shared" si="2"/>
        <v>0</v>
      </c>
      <c r="U31" s="1132">
        <f>C31/B31-TB2d!G31</f>
        <v>0</v>
      </c>
      <c r="V31" s="1333">
        <v>0.56787621254643317</v>
      </c>
    </row>
    <row r="32" spans="1:22" x14ac:dyDescent="0.2">
      <c r="A32" s="1273">
        <v>1935</v>
      </c>
      <c r="B32" s="1282">
        <f>TB2b!R32</f>
        <v>0.19351579035377889</v>
      </c>
      <c r="C32" s="1283">
        <f t="shared" si="0"/>
        <v>0.12278197436101826</v>
      </c>
      <c r="D32" s="1284">
        <f>TB2b!T32+TB2b!U32</f>
        <v>3.9989487569243802E-2</v>
      </c>
      <c r="E32" s="1285">
        <f>TB2b!S32*V32</f>
        <v>3.0125646465323862E-2</v>
      </c>
      <c r="F32" s="1285">
        <f>TB2b!S32*(1-V32)</f>
        <v>3.3642084166374105E-2</v>
      </c>
      <c r="G32" s="1330">
        <v>0</v>
      </c>
      <c r="H32" s="1417">
        <f>TB2b!V32</f>
        <v>1.6218724753782325E-2</v>
      </c>
      <c r="I32" s="1417"/>
      <c r="J32" s="1330">
        <f>TB2d!R32*TB2b!W32</f>
        <v>2.8060314062941546E-3</v>
      </c>
      <c r="K32" s="1286">
        <f t="shared" si="1"/>
        <v>7.0733815992760629E-2</v>
      </c>
      <c r="L32" s="1285">
        <f>TB2b!X32</f>
        <v>4.0825976851534537E-2</v>
      </c>
      <c r="M32" s="1417">
        <f>TB2b!Y32</f>
        <v>2.9204064396094017E-2</v>
      </c>
      <c r="N32" s="1417"/>
      <c r="O32" s="1330">
        <v>0</v>
      </c>
      <c r="P32" s="1287">
        <f>TB2b!W32-TB2f!J32</f>
        <v>7.0377474513206965E-4</v>
      </c>
      <c r="Q32" s="1280"/>
      <c r="R32" s="1280"/>
      <c r="S32" s="1132"/>
      <c r="T32" s="1132">
        <f t="shared" si="2"/>
        <v>0</v>
      </c>
      <c r="U32" s="1132">
        <f>C32/B32-TB2d!G32</f>
        <v>0</v>
      </c>
      <c r="V32" s="1333">
        <v>0.47242776506066947</v>
      </c>
    </row>
    <row r="33" spans="1:22" x14ac:dyDescent="0.2">
      <c r="A33" s="1273">
        <v>1936</v>
      </c>
      <c r="B33" s="1282">
        <f>TB2b!R33</f>
        <v>0.20626873302703055</v>
      </c>
      <c r="C33" s="1283">
        <f t="shared" si="0"/>
        <v>0.13330626015359009</v>
      </c>
      <c r="D33" s="1284">
        <f>TB2b!T33+TB2b!U33</f>
        <v>3.4101689554940709E-2</v>
      </c>
      <c r="E33" s="1285">
        <f>TB2b!S33*V33</f>
        <v>4.4185675471058533E-2</v>
      </c>
      <c r="F33" s="1285">
        <f>TB2b!S33*(1-V33)</f>
        <v>3.641310327746447E-2</v>
      </c>
      <c r="G33" s="1330">
        <v>0</v>
      </c>
      <c r="H33" s="1417">
        <f>TB2b!V33</f>
        <v>1.6230898510782066E-2</v>
      </c>
      <c r="I33" s="1417"/>
      <c r="J33" s="1330">
        <f>TB2d!R33*TB2b!W33</f>
        <v>2.3748933393443216E-3</v>
      </c>
      <c r="K33" s="1286">
        <f t="shared" si="1"/>
        <v>7.2962472873440445E-2</v>
      </c>
      <c r="L33" s="1285">
        <f>TB2b!X33</f>
        <v>4.1029479794727396E-2</v>
      </c>
      <c r="M33" s="1417">
        <f>TB2b!Y33</f>
        <v>3.1188434623943096E-2</v>
      </c>
      <c r="N33" s="1417"/>
      <c r="O33" s="1330">
        <v>0</v>
      </c>
      <c r="P33" s="1287">
        <f>TB2b!W33-TB2f!J33</f>
        <v>7.4455845476994542E-4</v>
      </c>
      <c r="Q33" s="1280"/>
      <c r="R33" s="1280"/>
      <c r="S33" s="1132"/>
      <c r="T33" s="1132">
        <f t="shared" si="2"/>
        <v>0</v>
      </c>
      <c r="U33" s="1132">
        <f>C33/B33-TB2d!G33</f>
        <v>0</v>
      </c>
      <c r="V33" s="1333">
        <v>0.54821767968622293</v>
      </c>
    </row>
    <row r="34" spans="1:22" x14ac:dyDescent="0.2">
      <c r="A34" s="1273">
        <v>1937</v>
      </c>
      <c r="B34" s="1282">
        <f>TB2b!R34</f>
        <v>0.20357649672998668</v>
      </c>
      <c r="C34" s="1283">
        <f t="shared" si="0"/>
        <v>0.13602357974744703</v>
      </c>
      <c r="D34" s="1284">
        <f>TB2b!T34+TB2b!U34</f>
        <v>3.5139681115440899E-2</v>
      </c>
      <c r="E34" s="1285">
        <f>TB2b!S34*V34</f>
        <v>4.3221379489539483E-2</v>
      </c>
      <c r="F34" s="1285">
        <f>TB2b!S34*(1-V34)</f>
        <v>3.9960773000005792E-2</v>
      </c>
      <c r="G34" s="1330">
        <v>0</v>
      </c>
      <c r="H34" s="1417">
        <f>TB2b!V34</f>
        <v>1.5535934716760506E-2</v>
      </c>
      <c r="I34" s="1417"/>
      <c r="J34" s="1330">
        <f>TB2d!R34*TB2b!W34</f>
        <v>2.1658114257003544E-3</v>
      </c>
      <c r="K34" s="1286">
        <f t="shared" si="1"/>
        <v>6.7552916982539624E-2</v>
      </c>
      <c r="L34" s="1285">
        <f>TB2b!X34</f>
        <v>3.7189412779600653E-2</v>
      </c>
      <c r="M34" s="1417">
        <f>TB2b!Y34</f>
        <v>2.94841927107398E-2</v>
      </c>
      <c r="N34" s="1417"/>
      <c r="O34" s="1330">
        <v>0</v>
      </c>
      <c r="P34" s="1287">
        <f>TB2b!W34-TB2f!J34</f>
        <v>8.7931149219916882E-4</v>
      </c>
      <c r="Q34" s="1280"/>
      <c r="R34" s="1280"/>
      <c r="S34" s="1132"/>
      <c r="T34" s="1132">
        <f t="shared" si="2"/>
        <v>0</v>
      </c>
      <c r="U34" s="1132">
        <f>C34/B34-TB2d!G34</f>
        <v>0</v>
      </c>
      <c r="V34" s="1333">
        <v>0.51959919521163811</v>
      </c>
    </row>
    <row r="35" spans="1:22" x14ac:dyDescent="0.2">
      <c r="A35" s="1273">
        <v>1938</v>
      </c>
      <c r="B35" s="1282">
        <f>TB2b!R35</f>
        <v>0.18529037833380257</v>
      </c>
      <c r="C35" s="1283">
        <f t="shared" si="0"/>
        <v>0.11788663032254969</v>
      </c>
      <c r="D35" s="1284">
        <f>TB2b!T35+TB2b!U35</f>
        <v>3.5588396954714462E-2</v>
      </c>
      <c r="E35" s="1285">
        <f>TB2b!S35*V35</f>
        <v>2.9483802439980628E-2</v>
      </c>
      <c r="F35" s="1285">
        <f>TB2b!S35*(1-V35)</f>
        <v>3.4926049387832385E-2</v>
      </c>
      <c r="G35" s="1330">
        <v>0</v>
      </c>
      <c r="H35" s="1417">
        <f>TB2b!V35</f>
        <v>1.5339764521284268E-2</v>
      </c>
      <c r="I35" s="1417"/>
      <c r="J35" s="1330">
        <f>TB2d!R35*TB2b!W35</f>
        <v>2.5486170187379474E-3</v>
      </c>
      <c r="K35" s="1286">
        <f t="shared" si="1"/>
        <v>6.7403748011252901E-2</v>
      </c>
      <c r="L35" s="1285">
        <f>TB2b!X35</f>
        <v>3.8737232745914903E-2</v>
      </c>
      <c r="M35" s="1417">
        <f>TB2b!Y35</f>
        <v>2.757721472220152E-2</v>
      </c>
      <c r="N35" s="1417"/>
      <c r="O35" s="1330">
        <v>0</v>
      </c>
      <c r="P35" s="1287">
        <f>TB2b!W35-TB2f!J35</f>
        <v>1.0893005431364825E-3</v>
      </c>
      <c r="Q35" s="1280"/>
      <c r="R35" s="1280"/>
      <c r="S35" s="1132"/>
      <c r="T35" s="1132">
        <f t="shared" si="2"/>
        <v>0</v>
      </c>
      <c r="U35" s="1132">
        <f>C35/B35-TB2d!G35</f>
        <v>0</v>
      </c>
      <c r="V35" s="1333">
        <v>0.45775299279991727</v>
      </c>
    </row>
    <row r="36" spans="1:22" x14ac:dyDescent="0.2">
      <c r="A36" s="1290">
        <v>1939</v>
      </c>
      <c r="B36" s="1291">
        <f>TB2b!R36</f>
        <v>0.19610747598287812</v>
      </c>
      <c r="C36" s="1292">
        <f t="shared" si="0"/>
        <v>0.1269118760333792</v>
      </c>
      <c r="D36" s="1293">
        <f>TB2b!T36+TB2b!U36</f>
        <v>3.4705385334111466E-2</v>
      </c>
      <c r="E36" s="1294">
        <f>TB2b!S36*V36</f>
        <v>3.2851369271924495E-2</v>
      </c>
      <c r="F36" s="1294">
        <f>TB2b!S36*(1-V36)</f>
        <v>4.0730625531712833E-2</v>
      </c>
      <c r="G36" s="1331">
        <v>0</v>
      </c>
      <c r="H36" s="1418">
        <f>TB2b!V36</f>
        <v>1.613548467179611E-2</v>
      </c>
      <c r="I36" s="1418"/>
      <c r="J36" s="1331">
        <f>TB2d!R36*TB2b!W36</f>
        <v>2.4890112238342829E-3</v>
      </c>
      <c r="K36" s="1295">
        <f t="shared" si="1"/>
        <v>6.919559994949892E-2</v>
      </c>
      <c r="L36" s="1331">
        <f>TB2b!X36</f>
        <v>3.7845575198060713E-2</v>
      </c>
      <c r="M36" s="1418">
        <f>TB2b!Y36</f>
        <v>3.0291037479736591E-2</v>
      </c>
      <c r="N36" s="1418"/>
      <c r="O36" s="1331">
        <v>0</v>
      </c>
      <c r="P36" s="1296">
        <f>TB2b!W36-TB2f!J36</f>
        <v>1.0589872717016164E-3</v>
      </c>
      <c r="Q36" s="1280"/>
      <c r="R36" s="1280"/>
      <c r="S36" s="1132"/>
      <c r="T36" s="1132">
        <f t="shared" si="2"/>
        <v>0</v>
      </c>
      <c r="U36" s="1132">
        <f>C36/B36-TB2d!G36</f>
        <v>0</v>
      </c>
      <c r="V36" s="1333">
        <v>0.44645934592548692</v>
      </c>
    </row>
    <row r="37" spans="1:22" x14ac:dyDescent="0.2">
      <c r="A37" s="1273">
        <v>1940</v>
      </c>
      <c r="B37" s="1282">
        <f>TB2b!R37</f>
        <v>0.20796963710802255</v>
      </c>
      <c r="C37" s="1283">
        <f t="shared" si="0"/>
        <v>0.13680902998022981</v>
      </c>
      <c r="D37" s="1284">
        <f>TB2b!T37+TB2b!U37</f>
        <v>2.5870155303868637E-2</v>
      </c>
      <c r="E37" s="1285">
        <f>TB2b!S37*V37</f>
        <v>3.1615102027130512E-2</v>
      </c>
      <c r="F37" s="1285">
        <f>TB2b!S37*(1-V37)</f>
        <v>6.0493613871696134E-2</v>
      </c>
      <c r="G37" s="1330">
        <v>0</v>
      </c>
      <c r="H37" s="1417">
        <f>TB2b!V37</f>
        <v>1.6400392099456783E-2</v>
      </c>
      <c r="I37" s="1417"/>
      <c r="J37" s="1330">
        <f>TB2d!R37*TB2b!W37</f>
        <v>2.4297666780777245E-3</v>
      </c>
      <c r="K37" s="1286">
        <f t="shared" si="1"/>
        <v>7.1160607127792777E-2</v>
      </c>
      <c r="L37" s="1285">
        <f>TB2b!X37</f>
        <v>3.8603930429244905E-2</v>
      </c>
      <c r="M37" s="1417">
        <f>TB2b!Y37</f>
        <v>3.1484316125971613E-2</v>
      </c>
      <c r="N37" s="1417"/>
      <c r="O37" s="1330">
        <v>0</v>
      </c>
      <c r="P37" s="1287">
        <f>TB2b!W37-TB2f!J37</f>
        <v>1.0723605725762569E-3</v>
      </c>
      <c r="Q37" s="1280"/>
      <c r="R37" s="1280"/>
      <c r="S37" s="1132"/>
      <c r="T37" s="1132">
        <f t="shared" si="2"/>
        <v>0</v>
      </c>
      <c r="U37" s="1132">
        <f>C37/B37-TB2d!G37</f>
        <v>0</v>
      </c>
      <c r="V37" s="1333">
        <v>0.34323681226711417</v>
      </c>
    </row>
    <row r="38" spans="1:22" x14ac:dyDescent="0.2">
      <c r="A38" s="1273">
        <v>1941</v>
      </c>
      <c r="B38" s="1282">
        <f>TB2b!R38</f>
        <v>0.21319916934042493</v>
      </c>
      <c r="C38" s="1283">
        <f t="shared" si="0"/>
        <v>0.13854031033876929</v>
      </c>
      <c r="D38" s="1284">
        <f>TB2b!T38+TB2b!U38</f>
        <v>1.7796682180427733E-2</v>
      </c>
      <c r="E38" s="1285">
        <f>TB2b!S38*V38</f>
        <v>2.5581196607858785E-2</v>
      </c>
      <c r="F38" s="1285">
        <f>TB2b!S38*(1-V38)</f>
        <v>7.4287693948791519E-2</v>
      </c>
      <c r="G38" s="1330">
        <v>0</v>
      </c>
      <c r="H38" s="1417">
        <f>TB2b!V38</f>
        <v>1.8965880434441439E-2</v>
      </c>
      <c r="I38" s="1417"/>
      <c r="J38" s="1330">
        <f>TB2d!R38*TB2b!W38</f>
        <v>1.9088571672498142E-3</v>
      </c>
      <c r="K38" s="1286">
        <f t="shared" si="1"/>
        <v>7.4658859001655614E-2</v>
      </c>
      <c r="L38" s="1285">
        <f>TB2b!X38</f>
        <v>3.3816664007043848E-2</v>
      </c>
      <c r="M38" s="1417">
        <f>TB2b!Y38</f>
        <v>3.9861410691063116E-2</v>
      </c>
      <c r="N38" s="1417"/>
      <c r="O38" s="1330">
        <v>0</v>
      </c>
      <c r="P38" s="1287">
        <f>TB2b!W38-TB2f!J38</f>
        <v>9.8078430354864125E-4</v>
      </c>
      <c r="Q38" s="1280"/>
      <c r="R38" s="1280"/>
      <c r="S38" s="1132"/>
      <c r="T38" s="1132">
        <f t="shared" si="2"/>
        <v>0</v>
      </c>
      <c r="U38" s="1132">
        <f>C38/B38-TB2d!G38</f>
        <v>0</v>
      </c>
      <c r="V38" s="1333">
        <v>0.25614780003336407</v>
      </c>
    </row>
    <row r="39" spans="1:22" x14ac:dyDescent="0.2">
      <c r="A39" s="1273">
        <v>1942</v>
      </c>
      <c r="B39" s="1282">
        <f>TB2b!R39</f>
        <v>0.20433232442782467</v>
      </c>
      <c r="C39" s="1283">
        <f t="shared" si="0"/>
        <v>0.13612499810683426</v>
      </c>
      <c r="D39" s="1284">
        <f>TB2b!T39+TB2b!U39</f>
        <v>1.3937009832170416E-2</v>
      </c>
      <c r="E39" s="1285">
        <f>TB2b!S39*V39</f>
        <v>1.910027430035335E-2</v>
      </c>
      <c r="F39" s="1285">
        <f>TB2b!S39*(1-V39)</f>
        <v>8.2261686560529151E-2</v>
      </c>
      <c r="G39" s="1330">
        <v>0</v>
      </c>
      <c r="H39" s="1417">
        <f>TB2b!V39</f>
        <v>1.9507628205358639E-2</v>
      </c>
      <c r="I39" s="1417"/>
      <c r="J39" s="1330">
        <f>TB2d!R39*TB2b!W39</f>
        <v>1.3183992084226915E-3</v>
      </c>
      <c r="K39" s="1286">
        <f t="shared" si="1"/>
        <v>6.8207326320990413E-2</v>
      </c>
      <c r="L39" s="1285">
        <f>TB2b!X39</f>
        <v>2.4258624983623984E-2</v>
      </c>
      <c r="M39" s="1417">
        <f>TB2b!Y39</f>
        <v>4.3157680914437391E-2</v>
      </c>
      <c r="N39" s="1417"/>
      <c r="O39" s="1330">
        <v>0</v>
      </c>
      <c r="P39" s="1287">
        <f>TB2b!W39-TB2f!J39</f>
        <v>7.910204229290385E-4</v>
      </c>
      <c r="Q39" s="1280"/>
      <c r="R39" s="1280"/>
      <c r="S39" s="1132"/>
      <c r="T39" s="1132">
        <f t="shared" si="2"/>
        <v>0</v>
      </c>
      <c r="U39" s="1132">
        <f>C39/B39-TB2d!G39</f>
        <v>0</v>
      </c>
      <c r="V39" s="1333">
        <v>0.18843631415702522</v>
      </c>
    </row>
    <row r="40" spans="1:22" x14ac:dyDescent="0.2">
      <c r="A40" s="1273">
        <v>1943</v>
      </c>
      <c r="B40" s="1282">
        <f>TB2b!R40</f>
        <v>0.18540886798279707</v>
      </c>
      <c r="C40" s="1283">
        <f t="shared" si="0"/>
        <v>0.1245031066672211</v>
      </c>
      <c r="D40" s="1284">
        <f>TB2b!T40+TB2b!U40</f>
        <v>1.184964357690972E-2</v>
      </c>
      <c r="E40" s="1285">
        <f>TB2b!S40*V40</f>
        <v>1.5176710153876826E-2</v>
      </c>
      <c r="F40" s="1285">
        <f>TB2b!S40*(1-V40)</f>
        <v>7.6884986108594358E-2</v>
      </c>
      <c r="G40" s="1330">
        <v>0</v>
      </c>
      <c r="H40" s="1417">
        <f>TB2b!V40</f>
        <v>1.9675343021893218E-2</v>
      </c>
      <c r="I40" s="1417"/>
      <c r="J40" s="1330">
        <f>TB2d!R40*TB2b!W40</f>
        <v>9.1642380594697764E-4</v>
      </c>
      <c r="K40" s="1286">
        <f t="shared" si="1"/>
        <v>6.0905761315575971E-2</v>
      </c>
      <c r="L40" s="1285">
        <f>TB2b!X40</f>
        <v>1.5126190480883196E-2</v>
      </c>
      <c r="M40" s="1417">
        <f>TB2b!Y40</f>
        <v>4.5188159733660055E-2</v>
      </c>
      <c r="N40" s="1417"/>
      <c r="O40" s="1330">
        <v>0</v>
      </c>
      <c r="P40" s="1287">
        <f>TB2b!W40-TB2f!J40</f>
        <v>5.9141110103272637E-4</v>
      </c>
      <c r="Q40" s="1280"/>
      <c r="R40" s="1280"/>
      <c r="S40" s="1132"/>
      <c r="T40" s="1132">
        <f t="shared" si="2"/>
        <v>0</v>
      </c>
      <c r="U40" s="1132">
        <f>C40/B40-TB2d!G40</f>
        <v>0</v>
      </c>
      <c r="V40" s="1333">
        <v>0.16485368801599617</v>
      </c>
    </row>
    <row r="41" spans="1:22" x14ac:dyDescent="0.2">
      <c r="A41" s="1273">
        <v>1944</v>
      </c>
      <c r="B41" s="1282">
        <f>TB2b!R41</f>
        <v>0.15427816038091322</v>
      </c>
      <c r="C41" s="1283">
        <f t="shared" si="0"/>
        <v>0.10513683158008146</v>
      </c>
      <c r="D41" s="1284">
        <f>TB2b!T41+TB2b!U41</f>
        <v>1.1494434589676354E-2</v>
      </c>
      <c r="E41" s="1285">
        <f>TB2b!S41*V41</f>
        <v>1.3117184842914988E-2</v>
      </c>
      <c r="F41" s="1285">
        <f>TB2b!S41*(1-V41)</f>
        <v>6.4227566505093731E-2</v>
      </c>
      <c r="G41" s="1330">
        <v>0</v>
      </c>
      <c r="H41" s="1417">
        <f>TB2b!V41</f>
        <v>1.5453888098902193E-2</v>
      </c>
      <c r="I41" s="1417"/>
      <c r="J41" s="1330">
        <f>TB2d!R41*TB2b!W41</f>
        <v>8.4375754349419929E-4</v>
      </c>
      <c r="K41" s="1286">
        <f t="shared" si="1"/>
        <v>4.9141328800831725E-2</v>
      </c>
      <c r="L41" s="1285">
        <f>TB2b!X41</f>
        <v>1.4954697415718988E-2</v>
      </c>
      <c r="M41" s="1417">
        <f>TB2b!Y41</f>
        <v>3.3616854739067926E-2</v>
      </c>
      <c r="N41" s="1417"/>
      <c r="O41" s="1330">
        <v>0</v>
      </c>
      <c r="P41" s="1287">
        <f>TB2b!W41-TB2f!J41</f>
        <v>5.6977664604480666E-4</v>
      </c>
      <c r="Q41" s="1280"/>
      <c r="R41" s="1280"/>
      <c r="S41" s="1132"/>
      <c r="T41" s="1132">
        <f t="shared" si="2"/>
        <v>0</v>
      </c>
      <c r="U41" s="1132">
        <f>C41/B41-TB2d!G41</f>
        <v>0</v>
      </c>
      <c r="V41" s="1333">
        <v>0.16959372955890556</v>
      </c>
    </row>
    <row r="42" spans="1:22" x14ac:dyDescent="0.2">
      <c r="A42" s="1273">
        <v>1945</v>
      </c>
      <c r="B42" s="1282">
        <f>TB2b!R42</f>
        <v>0.14367791614419725</v>
      </c>
      <c r="C42" s="1283">
        <f t="shared" si="0"/>
        <v>8.9426452330617384E-2</v>
      </c>
      <c r="D42" s="1284">
        <f>TB2b!T42+TB2b!U42</f>
        <v>1.2780152342149555E-2</v>
      </c>
      <c r="E42" s="1285">
        <f>TB2b!S42*V42</f>
        <v>1.1329239236184868E-2</v>
      </c>
      <c r="F42" s="1285">
        <f>TB2b!S42*(1-V42)</f>
        <v>4.7641278850214679E-2</v>
      </c>
      <c r="G42" s="1330">
        <v>0</v>
      </c>
      <c r="H42" s="1417">
        <f>TB2b!V42</f>
        <v>1.681487254820116E-2</v>
      </c>
      <c r="I42" s="1417"/>
      <c r="J42" s="1330">
        <f>TB2d!R42*TB2b!W42</f>
        <v>8.6090935386712406E-4</v>
      </c>
      <c r="K42" s="1286">
        <f t="shared" si="1"/>
        <v>5.4251463813579891E-2</v>
      </c>
      <c r="L42" s="1285">
        <f>TB2b!X42</f>
        <v>1.5784019783319544E-2</v>
      </c>
      <c r="M42" s="1417">
        <f>TB2b!Y42</f>
        <v>3.7876227360886458E-2</v>
      </c>
      <c r="N42" s="1417"/>
      <c r="O42" s="1330">
        <v>0</v>
      </c>
      <c r="P42" s="1287">
        <f>TB2b!W42-TB2f!J42</f>
        <v>5.9121666937388747E-4</v>
      </c>
      <c r="Q42" s="1280"/>
      <c r="R42" s="1280"/>
      <c r="S42" s="1132"/>
      <c r="T42" s="1132">
        <f t="shared" si="2"/>
        <v>0</v>
      </c>
      <c r="U42" s="1132">
        <f>C42/B42-TB2d!G42</f>
        <v>0</v>
      </c>
      <c r="V42" s="1333">
        <v>0.192117003611636</v>
      </c>
    </row>
    <row r="43" spans="1:22" x14ac:dyDescent="0.2">
      <c r="A43" s="1273">
        <v>1946</v>
      </c>
      <c r="B43" s="1282">
        <f>TB2b!R43</f>
        <v>0.14400952067582193</v>
      </c>
      <c r="C43" s="1283">
        <f t="shared" si="0"/>
        <v>8.2592666957617911E-2</v>
      </c>
      <c r="D43" s="1284">
        <f>TB2b!T43+TB2b!U43</f>
        <v>1.2313119052053668E-2</v>
      </c>
      <c r="E43" s="1285">
        <f>TB2b!S43*V43</f>
        <v>1.3540398417630444E-2</v>
      </c>
      <c r="F43" s="1285">
        <f>TB2b!S43*(1-V43)</f>
        <v>3.7235825434367875E-2</v>
      </c>
      <c r="G43" s="1330">
        <v>0</v>
      </c>
      <c r="H43" s="1417">
        <f>TB2b!V43</f>
        <v>1.841475007625901E-2</v>
      </c>
      <c r="I43" s="1417"/>
      <c r="J43" s="1330">
        <f>TB2d!R43*TB2b!W43</f>
        <v>1.0885739773069129E-3</v>
      </c>
      <c r="K43" s="1286">
        <f t="shared" si="1"/>
        <v>6.1416853718204087E-2</v>
      </c>
      <c r="L43" s="1285">
        <f>TB2b!X43</f>
        <v>1.9680561189310296E-2</v>
      </c>
      <c r="M43" s="1417">
        <f>TB2b!Y43</f>
        <v>4.1005221366842037E-2</v>
      </c>
      <c r="N43" s="1417"/>
      <c r="O43" s="1330">
        <v>0</v>
      </c>
      <c r="P43" s="1287">
        <f>TB2b!W43-TB2f!J43</f>
        <v>7.3107116205175225E-4</v>
      </c>
      <c r="Q43" s="1280"/>
      <c r="R43" s="1280"/>
      <c r="S43" s="1132"/>
      <c r="T43" s="1132">
        <f t="shared" si="2"/>
        <v>-6.9388939039072284E-17</v>
      </c>
      <c r="U43" s="1132">
        <f>C43/B43-TB2d!G43</f>
        <v>0</v>
      </c>
      <c r="V43" s="1333">
        <v>0.26666808577766182</v>
      </c>
    </row>
    <row r="44" spans="1:22" x14ac:dyDescent="0.2">
      <c r="A44" s="1273">
        <v>1947</v>
      </c>
      <c r="B44" s="1282">
        <f>TB2b!R44</f>
        <v>0.14845277388675288</v>
      </c>
      <c r="C44" s="1283">
        <f t="shared" si="0"/>
        <v>9.476826839855694E-2</v>
      </c>
      <c r="D44" s="1284">
        <f>TB2b!T44+TB2b!U44</f>
        <v>1.2001254832701723E-2</v>
      </c>
      <c r="E44" s="1285">
        <f>TB2b!S44*V44</f>
        <v>1.5387218507273545E-2</v>
      </c>
      <c r="F44" s="1285">
        <f>TB2b!S44*(1-V44)</f>
        <v>5.0156382479696969E-2</v>
      </c>
      <c r="G44" s="1330">
        <v>0</v>
      </c>
      <c r="H44" s="1417">
        <f>TB2b!V44</f>
        <v>1.6115605092958687E-2</v>
      </c>
      <c r="I44" s="1417"/>
      <c r="J44" s="1330">
        <f>TB2d!R44*TB2b!W44</f>
        <v>1.1078074859260057E-3</v>
      </c>
      <c r="K44" s="1286">
        <f t="shared" si="1"/>
        <v>5.3684505488195922E-2</v>
      </c>
      <c r="L44" s="1285">
        <f>TB2b!X44</f>
        <v>1.9116197900807576E-2</v>
      </c>
      <c r="M44" s="1417">
        <f>TB2b!Y44</f>
        <v>3.3861631618114174E-2</v>
      </c>
      <c r="N44" s="1417"/>
      <c r="O44" s="1330">
        <v>0</v>
      </c>
      <c r="P44" s="1287">
        <f>TB2b!W44-TB2f!J44</f>
        <v>7.0667596927417235E-4</v>
      </c>
      <c r="Q44" s="1280"/>
      <c r="R44" s="1280"/>
      <c r="S44" s="1132"/>
      <c r="T44" s="1132">
        <f t="shared" si="2"/>
        <v>0</v>
      </c>
      <c r="U44" s="1132">
        <f>C44/B44-TB2d!G44</f>
        <v>0</v>
      </c>
      <c r="V44" s="1333">
        <v>0.23476309320161381</v>
      </c>
    </row>
    <row r="45" spans="1:22" x14ac:dyDescent="0.2">
      <c r="A45" s="1273">
        <v>1948</v>
      </c>
      <c r="B45" s="1282">
        <f>TB2b!R45</f>
        <v>0.16133437930526323</v>
      </c>
      <c r="C45" s="1283">
        <f t="shared" si="0"/>
        <v>0.10715601424104219</v>
      </c>
      <c r="D45" s="1284">
        <f>TB2b!T45+TB2b!U45</f>
        <v>1.144918421353667E-2</v>
      </c>
      <c r="E45" s="1285">
        <f>TB2b!S45*V45</f>
        <v>1.6092718410612425E-2</v>
      </c>
      <c r="F45" s="1285">
        <f>TB2b!S45*(1-V45)</f>
        <v>6.244024557926281E-2</v>
      </c>
      <c r="G45" s="1330">
        <v>0</v>
      </c>
      <c r="H45" s="1417">
        <f>TB2b!V45</f>
        <v>1.603278457014707E-2</v>
      </c>
      <c r="I45" s="1417"/>
      <c r="J45" s="1330">
        <f>TB2d!R45*TB2b!W45</f>
        <v>1.141081467483217E-3</v>
      </c>
      <c r="K45" s="1286">
        <f t="shared" si="1"/>
        <v>5.4178365064221023E-2</v>
      </c>
      <c r="L45" s="1285">
        <f>TB2b!X45</f>
        <v>2.0404579491122558E-2</v>
      </c>
      <c r="M45" s="1417">
        <f>TB2b!Y45</f>
        <v>3.3063654169357311E-2</v>
      </c>
      <c r="N45" s="1417"/>
      <c r="O45" s="1330">
        <v>0</v>
      </c>
      <c r="P45" s="1287">
        <f>TB2b!W45-TB2f!J45</f>
        <v>7.1013140374115284E-4</v>
      </c>
      <c r="Q45" s="1280"/>
      <c r="R45" s="1280"/>
      <c r="S45" s="1132"/>
      <c r="T45" s="1132">
        <f t="shared" si="2"/>
        <v>0</v>
      </c>
      <c r="U45" s="1132">
        <f>C45/B45-TB2d!G45</f>
        <v>0</v>
      </c>
      <c r="V45" s="1333">
        <v>0.20491673296180643</v>
      </c>
    </row>
    <row r="46" spans="1:22" x14ac:dyDescent="0.2">
      <c r="A46" s="1273">
        <v>1949</v>
      </c>
      <c r="B46" s="1282">
        <f>TB2b!R46</f>
        <v>0.15494629189562426</v>
      </c>
      <c r="C46" s="1283">
        <f t="shared" si="0"/>
        <v>0.1045790478619078</v>
      </c>
      <c r="D46" s="1284">
        <f>TB2b!T46+TB2b!U46</f>
        <v>1.192996168545106E-2</v>
      </c>
      <c r="E46" s="1285">
        <f>TB2b!S46*V46</f>
        <v>1.738130827514002E-2</v>
      </c>
      <c r="F46" s="1285">
        <f>TB2b!S46*(1-V46)</f>
        <v>5.964641676406951E-2</v>
      </c>
      <c r="G46" s="1330">
        <v>0</v>
      </c>
      <c r="H46" s="1417">
        <f>TB2b!V46</f>
        <v>1.4261857197959894E-2</v>
      </c>
      <c r="I46" s="1417"/>
      <c r="J46" s="1330">
        <f>TB2d!R46*TB2b!W46</f>
        <v>1.3595039392873326E-3</v>
      </c>
      <c r="K46" s="1286">
        <f t="shared" si="1"/>
        <v>5.0367244033716459E-2</v>
      </c>
      <c r="L46" s="1285">
        <f>TB2b!X46</f>
        <v>2.1999541920156081E-2</v>
      </c>
      <c r="M46" s="1417">
        <f>TB2b!Y46</f>
        <v>2.7543084215506247E-2</v>
      </c>
      <c r="N46" s="1417"/>
      <c r="O46" s="1330">
        <v>0</v>
      </c>
      <c r="P46" s="1287">
        <f>TB2b!W46-TB2f!J46</f>
        <v>8.2461789805413337E-4</v>
      </c>
      <c r="Q46" s="1280"/>
      <c r="R46" s="1280"/>
      <c r="S46" s="1132"/>
      <c r="T46" s="1132">
        <f t="shared" si="2"/>
        <v>0</v>
      </c>
      <c r="U46" s="1132">
        <f>C46/B46-TB2d!G46</f>
        <v>0</v>
      </c>
      <c r="V46" s="1333">
        <v>0.22565002752310792</v>
      </c>
    </row>
    <row r="47" spans="1:22" x14ac:dyDescent="0.2">
      <c r="A47" s="1297">
        <v>1950</v>
      </c>
      <c r="B47" s="1298">
        <f>TB2b!R47</f>
        <v>0.16544052258483372</v>
      </c>
      <c r="C47" s="1299">
        <f t="shared" si="0"/>
        <v>0.11355753188607856</v>
      </c>
      <c r="D47" s="1300">
        <f>TB2b!T47+TB2b!U47</f>
        <v>1.2683624308576041E-2</v>
      </c>
      <c r="E47" s="1301">
        <f>TB2b!S47*V47</f>
        <v>1.8880243614947917E-2</v>
      </c>
      <c r="F47" s="1301">
        <f>TB2b!S47*(1-V47)</f>
        <v>6.5730141177618231E-2</v>
      </c>
      <c r="G47" s="1301">
        <v>0</v>
      </c>
      <c r="H47" s="1419">
        <f>TB2b!V47</f>
        <v>1.4858156948502158E-2</v>
      </c>
      <c r="I47" s="1419"/>
      <c r="J47" s="1301">
        <f>TB2d!R47*TB2b!W47</f>
        <v>1.4053658364342068E-3</v>
      </c>
      <c r="K47" s="1302">
        <f t="shared" si="1"/>
        <v>5.1882990698755169E-2</v>
      </c>
      <c r="L47" s="1301">
        <f>TB2b!X47</f>
        <v>2.127723416830174E-2</v>
      </c>
      <c r="M47" s="1419">
        <f>TB2b!Y47</f>
        <v>2.9739727104099535E-2</v>
      </c>
      <c r="N47" s="1419"/>
      <c r="O47" s="1301">
        <v>0</v>
      </c>
      <c r="P47" s="1303">
        <f>TB2b!W47-TB2f!J47</f>
        <v>8.6602942635389504E-4</v>
      </c>
      <c r="Q47" s="1280"/>
      <c r="R47" s="1280"/>
      <c r="S47" s="1132"/>
      <c r="T47" s="1132">
        <f t="shared" si="2"/>
        <v>0</v>
      </c>
      <c r="U47" s="1132">
        <f>C47/B47-TB2d!G47</f>
        <v>0</v>
      </c>
      <c r="V47" s="1333">
        <v>0.22314333708841297</v>
      </c>
    </row>
    <row r="48" spans="1:22" x14ac:dyDescent="0.2">
      <c r="A48" s="1273">
        <v>1951</v>
      </c>
      <c r="B48" s="1282">
        <f>TB2b!R48</f>
        <v>0.15916338846990716</v>
      </c>
      <c r="C48" s="1283">
        <f t="shared" si="0"/>
        <v>0.11013523176903459</v>
      </c>
      <c r="D48" s="1284">
        <f>TB2b!T48+TB2b!U48</f>
        <v>1.1274289987867036E-2</v>
      </c>
      <c r="E48" s="1285">
        <f>TB2b!S48*V48</f>
        <v>1.5629379226567975E-2</v>
      </c>
      <c r="F48" s="1285">
        <f>TB2b!S48*(1-V48)</f>
        <v>6.7550921301905223E-2</v>
      </c>
      <c r="G48" s="1330">
        <v>0</v>
      </c>
      <c r="H48" s="1417">
        <f>TB2b!V48</f>
        <v>1.4318842530960496E-2</v>
      </c>
      <c r="I48" s="1417"/>
      <c r="J48" s="1330">
        <f>TB2d!R48*TB2b!W48</f>
        <v>1.3617987217338684E-3</v>
      </c>
      <c r="K48" s="1286">
        <f t="shared" si="1"/>
        <v>4.9028156700872565E-2</v>
      </c>
      <c r="L48" s="1330">
        <f>TB2b!X48</f>
        <v>1.9124585927913853E-2</v>
      </c>
      <c r="M48" s="1417">
        <f>TB2b!Y48</f>
        <v>2.9024555365528081E-2</v>
      </c>
      <c r="N48" s="1417"/>
      <c r="O48" s="1330">
        <v>0</v>
      </c>
      <c r="P48" s="1287">
        <f>TB2b!W48-TB2f!J48</f>
        <v>8.7901540743063559E-4</v>
      </c>
      <c r="Q48" s="1280"/>
      <c r="R48" s="1280"/>
      <c r="S48" s="1132"/>
      <c r="T48" s="1132">
        <f t="shared" si="2"/>
        <v>0</v>
      </c>
      <c r="U48" s="1132">
        <f>C48/B48-TB2d!G48</f>
        <v>0</v>
      </c>
      <c r="V48" s="1333">
        <v>0.18789760468847946</v>
      </c>
    </row>
    <row r="49" spans="1:22" x14ac:dyDescent="0.2">
      <c r="A49" s="1273">
        <v>1952</v>
      </c>
      <c r="B49" s="1282">
        <f>TB2b!R49</f>
        <v>0.14819630633869452</v>
      </c>
      <c r="C49" s="1283">
        <f t="shared" si="0"/>
        <v>0.1024093713684824</v>
      </c>
      <c r="D49" s="1284">
        <f>TB2b!T49+TB2b!U49</f>
        <v>1.1401809957549212E-2</v>
      </c>
      <c r="E49" s="1285">
        <f>TB2b!S49*V49</f>
        <v>1.4688188319169885E-2</v>
      </c>
      <c r="F49" s="1285">
        <f>TB2b!S49*(1-V49)</f>
        <v>6.1063797786701714E-2</v>
      </c>
      <c r="G49" s="1330">
        <v>0</v>
      </c>
      <c r="H49" s="1417">
        <f>TB2b!V49</f>
        <v>1.3839825049157907E-2</v>
      </c>
      <c r="I49" s="1417"/>
      <c r="J49" s="1330">
        <f>TB2d!R49*TB2b!W49</f>
        <v>1.4157502559036942E-3</v>
      </c>
      <c r="K49" s="1286">
        <f t="shared" si="1"/>
        <v>4.5786934970212134E-2</v>
      </c>
      <c r="L49" s="1330">
        <f>TB2b!X49</f>
        <v>1.7100101640472206E-2</v>
      </c>
      <c r="M49" s="1417">
        <f>TB2b!Y49</f>
        <v>2.7784777216434409E-2</v>
      </c>
      <c r="N49" s="1417"/>
      <c r="O49" s="1330">
        <v>0</v>
      </c>
      <c r="P49" s="1287">
        <f>TB2b!W49-TB2f!J49</f>
        <v>9.020561133055154E-4</v>
      </c>
      <c r="Q49" s="1280"/>
      <c r="R49" s="1280"/>
      <c r="S49" s="1132"/>
      <c r="T49" s="1132">
        <f t="shared" si="2"/>
        <v>0</v>
      </c>
      <c r="U49" s="1132">
        <f>C49/B49-TB2d!G49</f>
        <v>0</v>
      </c>
      <c r="V49" s="1333">
        <v>0.19389839229616437</v>
      </c>
    </row>
    <row r="50" spans="1:22" x14ac:dyDescent="0.2">
      <c r="A50" s="1273">
        <v>1953</v>
      </c>
      <c r="B50" s="1282">
        <f>TB2b!R50</f>
        <v>0.13876497924656409</v>
      </c>
      <c r="C50" s="1283">
        <f t="shared" si="0"/>
        <v>9.6770621598474868E-2</v>
      </c>
      <c r="D50" s="1284">
        <f>TB2b!T50+TB2b!U50</f>
        <v>1.1322934429012495E-2</v>
      </c>
      <c r="E50" s="1285">
        <f>TB2b!S50*V50</f>
        <v>1.4191846183102571E-2</v>
      </c>
      <c r="F50" s="1285">
        <f>TB2b!S50*(1-V50)</f>
        <v>5.7211790895609314E-2</v>
      </c>
      <c r="G50" s="1330">
        <v>0</v>
      </c>
      <c r="H50" s="1417">
        <f>TB2b!V50</f>
        <v>1.2491168184605207E-2</v>
      </c>
      <c r="I50" s="1417"/>
      <c r="J50" s="1330">
        <f>TB2d!R50*TB2b!W50</f>
        <v>1.552881906145282E-3</v>
      </c>
      <c r="K50" s="1286">
        <f t="shared" si="1"/>
        <v>4.1994357648089217E-2</v>
      </c>
      <c r="L50" s="1330">
        <f>TB2b!X50</f>
        <v>1.6933366052888327E-2</v>
      </c>
      <c r="M50" s="1417">
        <f>TB2b!Y50</f>
        <v>2.4113193261458964E-2</v>
      </c>
      <c r="N50" s="1417"/>
      <c r="O50" s="1330">
        <v>0</v>
      </c>
      <c r="P50" s="1287">
        <f>TB2b!W50-TB2f!J50</f>
        <v>9.4779833374192138E-4</v>
      </c>
      <c r="Q50" s="1280"/>
      <c r="R50" s="1280"/>
      <c r="S50" s="1132"/>
      <c r="T50" s="1132">
        <f t="shared" si="2"/>
        <v>0</v>
      </c>
      <c r="U50" s="1132">
        <f>C50/B50-TB2d!G50</f>
        <v>0</v>
      </c>
      <c r="V50" s="1333">
        <v>0.19875522821699085</v>
      </c>
    </row>
    <row r="51" spans="1:22" x14ac:dyDescent="0.2">
      <c r="A51" s="1273">
        <v>1954</v>
      </c>
      <c r="B51" s="1282">
        <f>TB2b!R51</f>
        <v>0.13777356767499127</v>
      </c>
      <c r="C51" s="1283">
        <f t="shared" si="0"/>
        <v>9.5292099465491734E-2</v>
      </c>
      <c r="D51" s="1284">
        <f>TB2b!T51+TB2b!U51</f>
        <v>1.3184735724619876E-2</v>
      </c>
      <c r="E51" s="1285">
        <f>TB2b!S51*V51</f>
        <v>1.4224943706424301E-2</v>
      </c>
      <c r="F51" s="1285">
        <f>TB2b!S51*(1-V51)</f>
        <v>5.3557231767686848E-2</v>
      </c>
      <c r="G51" s="1330">
        <v>0</v>
      </c>
      <c r="H51" s="1417">
        <f>TB2b!V51</f>
        <v>1.2562245368783788E-2</v>
      </c>
      <c r="I51" s="1417"/>
      <c r="J51" s="1330">
        <f>TB2d!R51*TB2b!W51</f>
        <v>1.7629428979769209E-3</v>
      </c>
      <c r="K51" s="1286">
        <f t="shared" si="1"/>
        <v>4.2481468209499572E-2</v>
      </c>
      <c r="L51" s="1330">
        <f>TB2b!X51</f>
        <v>1.7203965755930157E-2</v>
      </c>
      <c r="M51" s="1417">
        <f>TB2b!Y51</f>
        <v>2.4216164203897921E-2</v>
      </c>
      <c r="N51" s="1417"/>
      <c r="O51" s="1330">
        <v>0</v>
      </c>
      <c r="P51" s="1287">
        <f>TB2b!W51-TB2f!J51</f>
        <v>1.0613382496714944E-3</v>
      </c>
      <c r="Q51" s="1280"/>
      <c r="R51" s="1280"/>
      <c r="S51" s="1132"/>
      <c r="T51" s="1132">
        <f t="shared" si="2"/>
        <v>0</v>
      </c>
      <c r="U51" s="1132">
        <f>C51/B51-TB2d!G51</f>
        <v>0</v>
      </c>
      <c r="V51" s="1333">
        <v>0.20986260188502509</v>
      </c>
    </row>
    <row r="52" spans="1:22" x14ac:dyDescent="0.2">
      <c r="A52" s="1273">
        <v>1955</v>
      </c>
      <c r="B52" s="1282">
        <f>TB2b!R52</f>
        <v>0.144178330444899</v>
      </c>
      <c r="C52" s="1283">
        <f t="shared" si="0"/>
        <v>0.1041698744443062</v>
      </c>
      <c r="D52" s="1284">
        <f>TB2b!T52+TB2b!U52</f>
        <v>1.1748834783046988E-2</v>
      </c>
      <c r="E52" s="1285">
        <f>TB2b!S52*V52</f>
        <v>1.4659718082246243E-2</v>
      </c>
      <c r="F52" s="1285">
        <f>TB2b!S52*(1-V52)</f>
        <v>6.4172967329103908E-2</v>
      </c>
      <c r="G52" s="1330">
        <v>0</v>
      </c>
      <c r="H52" s="1417">
        <f>TB2b!V52</f>
        <v>1.174062999246869E-2</v>
      </c>
      <c r="I52" s="1417"/>
      <c r="J52" s="1330">
        <f>TB2d!R52*TB2b!W52</f>
        <v>1.8477242574403683E-3</v>
      </c>
      <c r="K52" s="1286">
        <f t="shared" si="1"/>
        <v>4.0008456000592808E-2</v>
      </c>
      <c r="L52" s="1330">
        <f>TB2b!X52</f>
        <v>1.5957472284784661E-2</v>
      </c>
      <c r="M52" s="1417">
        <f>TB2b!Y52</f>
        <v>2.2970942706479289E-2</v>
      </c>
      <c r="N52" s="1417"/>
      <c r="O52" s="1330">
        <v>0</v>
      </c>
      <c r="P52" s="1287">
        <f>TB2b!W52-TB2f!J52</f>
        <v>1.0800410093288566E-3</v>
      </c>
      <c r="Q52" s="1280"/>
      <c r="R52" s="1280"/>
      <c r="S52" s="1132"/>
      <c r="T52" s="1132">
        <f t="shared" si="2"/>
        <v>0</v>
      </c>
      <c r="U52" s="1132">
        <f>C52/B52-TB2d!G52</f>
        <v>0</v>
      </c>
      <c r="V52" s="1333">
        <v>0.1859598972907191</v>
      </c>
    </row>
    <row r="53" spans="1:22" x14ac:dyDescent="0.2">
      <c r="A53" s="1273">
        <v>1956</v>
      </c>
      <c r="B53" s="1282">
        <f>TB2b!R53</f>
        <v>0.13662113827333247</v>
      </c>
      <c r="C53" s="1283">
        <f t="shared" si="0"/>
        <v>9.8338123694572482E-2</v>
      </c>
      <c r="D53" s="1284">
        <f>TB2b!T53+TB2b!U53</f>
        <v>1.2499906958696421E-2</v>
      </c>
      <c r="E53" s="1285">
        <f>TB2b!S53*V53</f>
        <v>1.4582282422996643E-2</v>
      </c>
      <c r="F53" s="1285">
        <f>TB2b!S53*(1-V53)</f>
        <v>5.8385647109357189E-2</v>
      </c>
      <c r="G53" s="1330">
        <v>0</v>
      </c>
      <c r="H53" s="1417">
        <f>TB2b!V53</f>
        <v>1.093595506712112E-2</v>
      </c>
      <c r="I53" s="1417"/>
      <c r="J53" s="1330">
        <f>TB2d!R53*TB2b!W53</f>
        <v>1.9343321364011102E-3</v>
      </c>
      <c r="K53" s="1286">
        <f t="shared" si="1"/>
        <v>3.8283014578760009E-2</v>
      </c>
      <c r="L53" s="1330">
        <f>TB2b!X53</f>
        <v>1.6199312586221953E-2</v>
      </c>
      <c r="M53" s="1417">
        <f>TB2b!Y53</f>
        <v>2.0962601681624993E-2</v>
      </c>
      <c r="N53" s="1417"/>
      <c r="O53" s="1330">
        <v>0</v>
      </c>
      <c r="P53" s="1287">
        <f>TB2b!W53-TB2f!J53</f>
        <v>1.121100310913064E-3</v>
      </c>
      <c r="Q53" s="1280"/>
      <c r="R53" s="1280"/>
      <c r="S53" s="1132"/>
      <c r="T53" s="1132">
        <f t="shared" si="2"/>
        <v>0</v>
      </c>
      <c r="U53" s="1132">
        <f>C53/B53-TB2d!G53</f>
        <v>0</v>
      </c>
      <c r="V53" s="1333">
        <v>0.19984508970520931</v>
      </c>
    </row>
    <row r="54" spans="1:22" x14ac:dyDescent="0.2">
      <c r="A54" s="1273">
        <v>1957</v>
      </c>
      <c r="B54" s="1282">
        <f>TB2b!R54</f>
        <v>0.134221784246639</v>
      </c>
      <c r="C54" s="1283">
        <f t="shared" si="0"/>
        <v>9.5263194103468493E-2</v>
      </c>
      <c r="D54" s="1284">
        <f>TB2b!T54+TB2b!U54</f>
        <v>1.2779739236194198E-2</v>
      </c>
      <c r="E54" s="1285">
        <f>TB2b!S54*V54</f>
        <v>1.4514666904584264E-2</v>
      </c>
      <c r="F54" s="1285">
        <f>TB2b!S54*(1-V54)</f>
        <v>5.4634701754965272E-2</v>
      </c>
      <c r="G54" s="1330">
        <v>0</v>
      </c>
      <c r="H54" s="1417">
        <f>TB2b!V54</f>
        <v>1.1244860143392056E-2</v>
      </c>
      <c r="I54" s="1417"/>
      <c r="J54" s="1330">
        <f>TB2d!R54*TB2b!W54</f>
        <v>2.0892260643327006E-3</v>
      </c>
      <c r="K54" s="1286">
        <f t="shared" si="1"/>
        <v>3.8958590143170505E-2</v>
      </c>
      <c r="L54" s="1330">
        <f>TB2b!X54</f>
        <v>1.6364788170923378E-2</v>
      </c>
      <c r="M54" s="1417">
        <f>TB2b!Y54</f>
        <v>2.1373419381862099E-2</v>
      </c>
      <c r="N54" s="1417"/>
      <c r="O54" s="1330">
        <v>0</v>
      </c>
      <c r="P54" s="1287">
        <f>TB2b!W54-TB2f!J54</f>
        <v>1.220382590385022E-3</v>
      </c>
      <c r="Q54" s="1280"/>
      <c r="R54" s="1280"/>
      <c r="S54" s="1132"/>
      <c r="T54" s="1132">
        <f t="shared" si="2"/>
        <v>0</v>
      </c>
      <c r="U54" s="1132">
        <f>C54/B54-TB2d!G54</f>
        <v>0</v>
      </c>
      <c r="V54" s="1333">
        <v>0.20990310086626923</v>
      </c>
    </row>
    <row r="55" spans="1:22" x14ac:dyDescent="0.2">
      <c r="A55" s="1273">
        <v>1958</v>
      </c>
      <c r="B55" s="1282">
        <f>TB2b!R55</f>
        <v>0.12612026187369121</v>
      </c>
      <c r="C55" s="1283">
        <f t="shared" si="0"/>
        <v>8.7174469244173922E-2</v>
      </c>
      <c r="D55" s="1284">
        <f>TB2b!T55+TB2b!U55</f>
        <v>1.3771841340630243E-2</v>
      </c>
      <c r="E55" s="1285">
        <f>TB2b!S55*V55</f>
        <v>1.3483267220070752E-2</v>
      </c>
      <c r="F55" s="1285">
        <f>TB2b!S55*(1-V55)</f>
        <v>4.6304699338673892E-2</v>
      </c>
      <c r="G55" s="1330">
        <v>0</v>
      </c>
      <c r="H55" s="1417">
        <f>TB2b!V55</f>
        <v>1.132989071625555E-2</v>
      </c>
      <c r="I55" s="1417"/>
      <c r="J55" s="1330">
        <f>TB2d!R55*TB2b!W55</f>
        <v>2.2847706285434926E-3</v>
      </c>
      <c r="K55" s="1286">
        <f t="shared" si="1"/>
        <v>3.8945792629517272E-2</v>
      </c>
      <c r="L55" s="1330">
        <f>TB2b!X55</f>
        <v>1.6507220611283079E-2</v>
      </c>
      <c r="M55" s="1417">
        <f>TB2b!Y55</f>
        <v>2.1130361250325035E-2</v>
      </c>
      <c r="N55" s="1417"/>
      <c r="O55" s="1330">
        <v>0</v>
      </c>
      <c r="P55" s="1287">
        <f>TB2b!W55-TB2f!J55</f>
        <v>1.3082107679091579E-3</v>
      </c>
      <c r="Q55" s="1280"/>
      <c r="R55" s="1280"/>
      <c r="S55" s="1132"/>
      <c r="T55" s="1132">
        <f t="shared" si="2"/>
        <v>0</v>
      </c>
      <c r="U55" s="1132">
        <f>C55/B55-TB2d!G55</f>
        <v>0</v>
      </c>
      <c r="V55" s="1333">
        <v>0.22551807656516923</v>
      </c>
    </row>
    <row r="56" spans="1:22" x14ac:dyDescent="0.2">
      <c r="A56" s="1290">
        <v>1959</v>
      </c>
      <c r="B56" s="1291">
        <f>TB2b!R56</f>
        <v>0.13077607842725233</v>
      </c>
      <c r="C56" s="1292">
        <f t="shared" si="0"/>
        <v>9.3325496974388022E-2</v>
      </c>
      <c r="D56" s="1293">
        <f>TB2b!T56+TB2b!U56</f>
        <v>1.3333903055869283E-2</v>
      </c>
      <c r="E56" s="1294">
        <f>TB2b!S56*V56</f>
        <v>1.3207356808599061E-2</v>
      </c>
      <c r="F56" s="1294">
        <f>TB2b!S56*(1-V56)</f>
        <v>5.3659419229840424E-2</v>
      </c>
      <c r="G56" s="1331">
        <v>0</v>
      </c>
      <c r="H56" s="1418">
        <f>TB2b!V56</f>
        <v>1.0739465386211323E-2</v>
      </c>
      <c r="I56" s="1418"/>
      <c r="J56" s="1331">
        <f>TB2d!R56*TB2b!W56</f>
        <v>2.3853524938679256E-3</v>
      </c>
      <c r="K56" s="1295">
        <f t="shared" si="1"/>
        <v>3.7450581452864347E-2</v>
      </c>
      <c r="L56" s="1331">
        <f>TB2b!X56</f>
        <v>1.568845208655275E-2</v>
      </c>
      <c r="M56" s="1418">
        <f>TB2b!Y56</f>
        <v>2.0414800765384253E-2</v>
      </c>
      <c r="N56" s="1418"/>
      <c r="O56" s="1331">
        <v>0</v>
      </c>
      <c r="P56" s="1296">
        <f>TB2b!W56-TB2f!J56</f>
        <v>1.3473286009273444E-3</v>
      </c>
      <c r="Q56" s="1280"/>
      <c r="R56" s="1280"/>
      <c r="S56" s="1132"/>
      <c r="T56" s="1132">
        <f t="shared" si="2"/>
        <v>0</v>
      </c>
      <c r="U56" s="1132">
        <f>C56/B56-TB2d!G56</f>
        <v>0</v>
      </c>
      <c r="V56" s="1333">
        <v>0.19751747565946037</v>
      </c>
    </row>
    <row r="57" spans="1:22" x14ac:dyDescent="0.2">
      <c r="A57" s="1273">
        <v>1960</v>
      </c>
      <c r="B57" s="1282">
        <f>TB2b!R57</f>
        <v>0.12549298812090207</v>
      </c>
      <c r="C57" s="1283">
        <f t="shared" si="0"/>
        <v>9.0789668485722855E-2</v>
      </c>
      <c r="D57" s="1284">
        <f>TB2b!T57+TB2b!U57</f>
        <v>1.4180674599025165E-2</v>
      </c>
      <c r="E57" s="1285">
        <f>TB2b!S57*V57</f>
        <v>1.3481943905265926E-2</v>
      </c>
      <c r="F57" s="1285">
        <f>TB2b!S57*(1-V57)</f>
        <v>5.0036169893365082E-2</v>
      </c>
      <c r="G57" s="1330">
        <v>0</v>
      </c>
      <c r="H57" s="1417">
        <f>TB2b!V57</f>
        <v>1.055847628670579E-2</v>
      </c>
      <c r="I57" s="1417"/>
      <c r="J57" s="1330">
        <f>TB2d!R57*TB2b!W57</f>
        <v>2.5324038013608786E-3</v>
      </c>
      <c r="K57" s="1286">
        <f t="shared" si="1"/>
        <v>3.4703319635179211E-2</v>
      </c>
      <c r="L57" s="1285">
        <f>TB2b!X57</f>
        <v>1.5577526666117017E-2</v>
      </c>
      <c r="M57" s="1417">
        <f>TB2b!Y57</f>
        <v>1.7692536153558862E-2</v>
      </c>
      <c r="N57" s="1417"/>
      <c r="O57" s="1330">
        <v>0</v>
      </c>
      <c r="P57" s="1287">
        <f>TB2b!W57-TB2f!J57</f>
        <v>1.4332568155033341E-3</v>
      </c>
      <c r="Q57" s="1280"/>
      <c r="R57" s="1280"/>
      <c r="S57" s="1132"/>
      <c r="T57" s="1132">
        <f t="shared" si="2"/>
        <v>0</v>
      </c>
      <c r="U57" s="1132">
        <f>C57/B57-TB2d!G57</f>
        <v>0</v>
      </c>
      <c r="V57" s="1333">
        <v>0.21225353051268503</v>
      </c>
    </row>
    <row r="58" spans="1:22" x14ac:dyDescent="0.2">
      <c r="A58" s="1273">
        <v>1961</v>
      </c>
      <c r="B58" s="1282">
        <f>TB2b!R58</f>
        <v>0.12460041178975494</v>
      </c>
      <c r="C58" s="1283">
        <f t="shared" si="0"/>
        <v>8.9969052963230919E-2</v>
      </c>
      <c r="D58" s="1284">
        <f>TB2b!T58+TB2b!U58</f>
        <v>1.4143677822370762E-2</v>
      </c>
      <c r="E58" s="1285">
        <f>TB2b!S58*V58</f>
        <v>1.3237839044792293E-2</v>
      </c>
      <c r="F58" s="1285">
        <f>TB2b!S58*(1-V58)</f>
        <v>4.9358075486159295E-2</v>
      </c>
      <c r="G58" s="1330">
        <v>0</v>
      </c>
      <c r="H58" s="1417">
        <f>TB2b!V58</f>
        <v>1.0543988358149833E-2</v>
      </c>
      <c r="I58" s="1417"/>
      <c r="J58" s="1330">
        <f>TB2d!R58*TB2b!W58</f>
        <v>2.6854722517587375E-3</v>
      </c>
      <c r="K58" s="1286">
        <f t="shared" si="1"/>
        <v>3.4631358826523996E-2</v>
      </c>
      <c r="L58" s="1285">
        <f>TB2b!X58</f>
        <v>1.5213075919703183E-2</v>
      </c>
      <c r="M58" s="1417">
        <f>TB2b!Y58</f>
        <v>1.7928970235501995E-2</v>
      </c>
      <c r="N58" s="1417"/>
      <c r="O58" s="1330">
        <v>0</v>
      </c>
      <c r="P58" s="1287">
        <f>TB2b!W58-TB2f!J58</f>
        <v>1.489312671318817E-3</v>
      </c>
      <c r="Q58" s="1280"/>
      <c r="R58" s="1280"/>
      <c r="S58" s="1132"/>
      <c r="T58" s="1132">
        <f t="shared" si="2"/>
        <v>0</v>
      </c>
      <c r="U58" s="1132">
        <f>C58/B58-TB2d!G58</f>
        <v>0</v>
      </c>
      <c r="V58" s="1333">
        <v>0.21148087928720369</v>
      </c>
    </row>
    <row r="59" spans="1:22" x14ac:dyDescent="0.2">
      <c r="A59" s="1304">
        <v>1962</v>
      </c>
      <c r="B59" s="1282">
        <f>TB2b!R59</f>
        <v>0.12851753830909729</v>
      </c>
      <c r="C59" s="1283">
        <f t="shared" si="0"/>
        <v>9.4881247438024729E-2</v>
      </c>
      <c r="D59" s="1284">
        <f>TB2b!T59+TB2b!U59</f>
        <v>1.4235472015570849E-2</v>
      </c>
      <c r="E59" s="1284">
        <f>TB2b!S59*V59</f>
        <v>1.3651278034176829E-2</v>
      </c>
      <c r="F59" s="1284">
        <f>TB2b!S59*(1-V59)</f>
        <v>5.4028842433962818E-2</v>
      </c>
      <c r="G59" s="1284">
        <v>0</v>
      </c>
      <c r="H59" s="1284">
        <f>compopeincdet!CA2</f>
        <v>6.8261083215475082E-3</v>
      </c>
      <c r="I59" s="1284">
        <f>compopeincdet!BZ2</f>
        <v>3.527594730257988E-3</v>
      </c>
      <c r="J59" s="1284">
        <f>compopeincdet!$BV2</f>
        <v>2.6119519025087357E-3</v>
      </c>
      <c r="K59" s="1288">
        <f t="shared" si="1"/>
        <v>3.3636288048001006E-2</v>
      </c>
      <c r="L59" s="1284">
        <f>TB2b!X59</f>
        <v>1.5131788427904389E-2</v>
      </c>
      <c r="M59" s="1284">
        <f>compopeincdet!CC2</f>
        <v>6.9759520702064037E-3</v>
      </c>
      <c r="N59" s="1284">
        <f>TB2b!Y59-M59</f>
        <v>1.0107252297960081E-2</v>
      </c>
      <c r="O59" s="1284">
        <v>0</v>
      </c>
      <c r="P59" s="1289">
        <f>TB2b!W59-TB2f!J59</f>
        <v>1.4212952519301325E-3</v>
      </c>
      <c r="Q59" s="1280"/>
      <c r="R59" s="1280"/>
      <c r="S59" s="1132">
        <f>compopeincdet!BN2-B59</f>
        <v>0</v>
      </c>
      <c r="T59" s="1132">
        <f t="shared" si="2"/>
        <v>2.8230715543031693E-9</v>
      </c>
      <c r="U59" s="1132">
        <f>C59/B59-TB2d!G59</f>
        <v>-7.027246562429923E-10</v>
      </c>
      <c r="V59" s="1333">
        <v>0.20170292162235667</v>
      </c>
    </row>
    <row r="60" spans="1:22" x14ac:dyDescent="0.2">
      <c r="A60" s="1304">
        <v>1963</v>
      </c>
      <c r="B60" s="1282">
        <f>TB2b!R60</f>
        <v>0.12987769395112991</v>
      </c>
      <c r="C60" s="1283">
        <f t="shared" si="0"/>
        <v>9.6048983949003741E-2</v>
      </c>
      <c r="D60" s="1284">
        <f>TB2b!T60+TB2b!U60</f>
        <v>1.3523686066037044E-2</v>
      </c>
      <c r="E60" s="1284">
        <f>TB2b!S60*V60</f>
        <v>1.3772760452762619E-2</v>
      </c>
      <c r="F60" s="1284">
        <f>TB2b!S60*(1-V60)</f>
        <v>5.5644131330713262E-2</v>
      </c>
      <c r="G60" s="1284">
        <v>0</v>
      </c>
      <c r="H60" s="1284">
        <f>(H59+H61)/2</f>
        <v>7.0174566935747862E-3</v>
      </c>
      <c r="I60" s="1284">
        <f>(I59+I61)/2</f>
        <v>3.387597156688571E-3</v>
      </c>
      <c r="J60" s="1284">
        <f>(J59+J61)/2</f>
        <v>2.7033522492274642E-3</v>
      </c>
      <c r="K60" s="1288">
        <f t="shared" si="1"/>
        <v>3.3828732763662564E-2</v>
      </c>
      <c r="L60" s="1284">
        <f>TB2b!X60</f>
        <v>1.4526788198750799E-2</v>
      </c>
      <c r="M60" s="1284">
        <f>(M59+M61)/2</f>
        <v>7.2948243468999863E-3</v>
      </c>
      <c r="N60" s="1284">
        <f>(N59+N61)/2</f>
        <v>9.7052700510250819E-3</v>
      </c>
      <c r="O60" s="1284">
        <v>0</v>
      </c>
      <c r="P60" s="1289">
        <f>TB2b!W60-TB2f!J60</f>
        <v>2.3018501669866964E-3</v>
      </c>
      <c r="Q60" s="1280"/>
      <c r="R60" s="1280"/>
      <c r="S60" s="1132"/>
      <c r="T60" s="1132">
        <f t="shared" si="2"/>
        <v>-2.2761536391802117E-8</v>
      </c>
      <c r="U60" s="1132">
        <f>C60/B60-TB2d!G60</f>
        <v>-6.7365005928710087E-4</v>
      </c>
      <c r="V60" s="1333">
        <v>0.19840646993706382</v>
      </c>
    </row>
    <row r="61" spans="1:22" x14ac:dyDescent="0.2">
      <c r="A61" s="1304">
        <v>1964</v>
      </c>
      <c r="B61" s="1282">
        <f>TB2b!R61</f>
        <v>0.13123784959316254</v>
      </c>
      <c r="C61" s="1283">
        <f t="shared" si="0"/>
        <v>9.7216720459982753E-2</v>
      </c>
      <c r="D61" s="1284">
        <f>TB2b!T61+TB2b!U61</f>
        <v>1.2811900116503239E-2</v>
      </c>
      <c r="E61" s="1284">
        <f>TB2b!S61*V61</f>
        <v>1.441149797063577E-2</v>
      </c>
      <c r="F61" s="1284">
        <f>TB2b!S61*(1-V61)</f>
        <v>5.6742165128176335E-2</v>
      </c>
      <c r="G61" s="1284">
        <v>0</v>
      </c>
      <c r="H61" s="1284">
        <f>compopeincdet!CA3</f>
        <v>7.2088050656020641E-3</v>
      </c>
      <c r="I61" s="1284">
        <f>compopeincdet!BZ3</f>
        <v>3.247599583119154E-3</v>
      </c>
      <c r="J61" s="1284">
        <f>compopeincdet!$BV3</f>
        <v>2.7947525959461927E-3</v>
      </c>
      <c r="K61" s="1288">
        <f t="shared" si="1"/>
        <v>3.4021132800262421E-2</v>
      </c>
      <c r="L61" s="1284">
        <f>TB2b!X61</f>
        <v>1.3921743290535511E-2</v>
      </c>
      <c r="M61" s="1284">
        <f>compopeincdet!CC3</f>
        <v>7.6136966235935688E-3</v>
      </c>
      <c r="N61" s="1284">
        <f>TB2b!Y61-M61</f>
        <v>9.3032878040900831E-3</v>
      </c>
      <c r="O61" s="1284">
        <v>0</v>
      </c>
      <c r="P61" s="1289">
        <f>TB2b!W61-TB2f!J61</f>
        <v>3.1824050820432603E-3</v>
      </c>
      <c r="Q61" s="1280"/>
      <c r="R61" s="1280"/>
      <c r="S61" s="1132">
        <f>compopeincdet!BN3-B61</f>
        <v>0</v>
      </c>
      <c r="T61" s="1132">
        <f t="shared" si="2"/>
        <v>-3.6670826375484467E-9</v>
      </c>
      <c r="U61" s="1132">
        <f>C61/B61-TB2d!G61</f>
        <v>-4.8919857054130489E-10</v>
      </c>
      <c r="V61" s="1333">
        <v>0.20254049254811124</v>
      </c>
    </row>
    <row r="62" spans="1:22" x14ac:dyDescent="0.2">
      <c r="A62" s="1304">
        <v>1965</v>
      </c>
      <c r="B62" s="1282">
        <f>TB2b!R62</f>
        <v>0.13039902597665787</v>
      </c>
      <c r="C62" s="1283">
        <f t="shared" si="0"/>
        <v>9.6674751781392843E-2</v>
      </c>
      <c r="D62" s="1284">
        <f>TB2b!T62+TB2b!U62</f>
        <v>1.2560538190882653E-2</v>
      </c>
      <c r="E62" s="1284">
        <f>TB2b!S62*V62</f>
        <v>1.3942472644047781E-2</v>
      </c>
      <c r="F62" s="1284">
        <f>TB2b!S62*(1-V62)</f>
        <v>5.7424895458025892E-2</v>
      </c>
      <c r="G62" s="1284">
        <v>0</v>
      </c>
      <c r="H62" s="1284">
        <f>(H61+H63)/2</f>
        <v>6.9420903455466032E-3</v>
      </c>
      <c r="I62" s="1284">
        <f>(I61+I63)/2</f>
        <v>3.1197571661323309E-3</v>
      </c>
      <c r="J62" s="1284">
        <f>(J61+J63)/2</f>
        <v>2.684997976757586E-3</v>
      </c>
      <c r="K62" s="1288">
        <f t="shared" si="1"/>
        <v>3.3724788692486372E-2</v>
      </c>
      <c r="L62" s="1284">
        <f>TB2b!X62</f>
        <v>1.4017393066103393E-2</v>
      </c>
      <c r="M62" s="1284">
        <f>(M61+M63)/2</f>
        <v>6.9562043063342571E-3</v>
      </c>
      <c r="N62" s="1284">
        <f>(N61+N63)/2</f>
        <v>9.4144052894898529E-3</v>
      </c>
      <c r="O62" s="1284">
        <v>0</v>
      </c>
      <c r="P62" s="1289">
        <f>TB2b!W62-TB2f!J62</f>
        <v>3.3367860305588692E-3</v>
      </c>
      <c r="Q62" s="1280"/>
      <c r="R62" s="1280"/>
      <c r="S62" s="1132"/>
      <c r="T62" s="1132">
        <f t="shared" si="2"/>
        <v>-5.1449722134749853E-7</v>
      </c>
      <c r="U62" s="1132">
        <f>C62/B62-TB2d!G62</f>
        <v>-7.369088290798409E-6</v>
      </c>
      <c r="V62" s="1333">
        <v>0.19536201228699457</v>
      </c>
    </row>
    <row r="63" spans="1:22" x14ac:dyDescent="0.2">
      <c r="A63" s="1304">
        <v>1966</v>
      </c>
      <c r="B63" s="1282">
        <f>TB2b!R63</f>
        <v>0.1295602023601532</v>
      </c>
      <c r="C63" s="1283">
        <f>D63+E63+F63+G63+H63+J63+I63</f>
        <v>9.5452887122519314E-2</v>
      </c>
      <c r="D63" s="1284">
        <f>TB2b!T63+TB2b!U63</f>
        <v>1.2309176265262067E-2</v>
      </c>
      <c r="E63" s="1284">
        <f>compopeincdet!$BO4</f>
        <v>1.3357048854231834E-2</v>
      </c>
      <c r="F63" s="1284">
        <f>compopeincdet!$BP4</f>
        <v>5.6864228099584579E-2</v>
      </c>
      <c r="G63" s="1284">
        <f>(compopeincdet!$BQ4+compopeincdet!$BR4)/2</f>
        <v>6.7990017123520374E-4</v>
      </c>
      <c r="H63" s="1284">
        <f>(compopeincdet!CA4+0.5*compopeincdet!CA3+0.5*compopeincdet!CA5)/2</f>
        <v>6.6753756254911423E-3</v>
      </c>
      <c r="I63" s="1284">
        <f>TB2b!V63-H63</f>
        <v>2.9919147491455078E-3</v>
      </c>
      <c r="J63" s="1284">
        <f>compopeincdet!$BV4</f>
        <v>2.5752433575689793E-3</v>
      </c>
      <c r="K63" s="1288">
        <f>L63+M63+P63+O63+N63</f>
        <v>3.4107318089809269E-2</v>
      </c>
      <c r="L63" s="1284">
        <f>TB2b!X63</f>
        <v>1.4112016175535019E-2</v>
      </c>
      <c r="M63" s="1284">
        <f>compopeincdet!CC4</f>
        <v>6.2987119890749454E-3</v>
      </c>
      <c r="N63" s="1284">
        <f>TB2b!Y63-M63</f>
        <v>9.5255227748896228E-3</v>
      </c>
      <c r="O63" s="1284">
        <f>(compopeincdet!$BQ4+compopeincdet!$BR4)/2</f>
        <v>6.7990017123520374E-4</v>
      </c>
      <c r="P63" s="1289">
        <f>TB2b!W63-TB2f!J63</f>
        <v>3.4911669790744781E-3</v>
      </c>
      <c r="Q63" s="1369">
        <f>compopeincdet!BR4/2+compopeincdet!BP4</f>
        <v>5.7104741776129231E-2</v>
      </c>
      <c r="R63" s="1369"/>
      <c r="S63" s="1132">
        <f>compopeincdet!BN4-B63</f>
        <v>0</v>
      </c>
      <c r="T63" s="1132">
        <f t="shared" si="2"/>
        <v>-2.852175384759903E-9</v>
      </c>
      <c r="U63" s="1132">
        <f>C63/B63-TB2d!G63</f>
        <v>3.2269394489858882E-8</v>
      </c>
      <c r="V63" s="1333">
        <v>0.19021370011166192</v>
      </c>
    </row>
    <row r="64" spans="1:22" x14ac:dyDescent="0.2">
      <c r="A64" s="1304">
        <v>1967</v>
      </c>
      <c r="B64" s="1282">
        <f>TB2b!R64</f>
        <v>0.1259024403989315</v>
      </c>
      <c r="C64" s="1283">
        <f t="shared" ref="C64:C116" si="3">D64+E64+F64+G64+H64+J64+I64</f>
        <v>9.1304967732867226E-2</v>
      </c>
      <c r="D64" s="1284">
        <f>TB2b!T64+TB2b!U64</f>
        <v>1.2797406263416633E-2</v>
      </c>
      <c r="E64" s="1284">
        <f>(compopeincdet!BO5+0.5*compopeincdet!BO4+0.5*compopeincdet!BO6)/2</f>
        <v>1.2697812868282199E-2</v>
      </c>
      <c r="F64" s="1284">
        <f>(compopeincdet!BP5+0.5*compopeincdet!BP4+0.5*compopeincdet!BP6)/2</f>
        <v>5.2598780021071434E-2</v>
      </c>
      <c r="G64" s="1284">
        <f>(compopeincdet!BQ5+compopeincdet!BR5+0.5*(compopeincdet!BQ4+compopeincdet!BR4)+0.5*(compopeincdet!BQ6+compopeincdet!BR6))/4</f>
        <v>5.0791882677003741E-4</v>
      </c>
      <c r="H64" s="1284">
        <f>(compopeincdet!CA5+0.5*compopeincdet!CA4+0.5*compopeincdet!CA6)/2</f>
        <v>6.5931950230151415E-3</v>
      </c>
      <c r="I64" s="1284">
        <f>TB2b!V64-H64</f>
        <v>3.3396498765796423E-3</v>
      </c>
      <c r="J64" s="1284">
        <f>(compopeincdet!BV5+0.5*compopeincdet!BV4+0.5*compopeincdet!BV6)/2</f>
        <v>2.7702048537321389E-3</v>
      </c>
      <c r="K64" s="1288">
        <f t="shared" ref="K64:K116" si="4">L64+M64+P64+O64+N64</f>
        <v>3.4279930128832348E-2</v>
      </c>
      <c r="L64" s="1284">
        <f>TB2b!X64</f>
        <v>1.5027742738983529E-2</v>
      </c>
      <c r="M64" s="1284">
        <f>(compopeincdet!CC5+0.5*compopeincdet!CC4+0.5*compopeincdet!CC6)/2</f>
        <v>6.3697877340018749E-3</v>
      </c>
      <c r="N64" s="1284">
        <f>TB2b!Y64-M64</f>
        <v>9.7143684026934837E-3</v>
      </c>
      <c r="O64" s="1284">
        <f>(compopeincdet!BQ5+compopeincdet!BR5+0.5*(compopeincdet!BQ4+compopeincdet!BR4)+0.5*(compopeincdet!BQ6+compopeincdet!BR6))/4</f>
        <v>5.0791882677003741E-4</v>
      </c>
      <c r="P64" s="1289">
        <f>TB2b!W64-TB2f!J64</f>
        <v>2.6601124263834208E-3</v>
      </c>
      <c r="Q64" s="1369">
        <f>compopeincdet!BR5/2+compopeincdet!BP5</f>
        <v>5.1044342544628307E-2</v>
      </c>
      <c r="R64" s="1369"/>
      <c r="S64" s="1132">
        <f>(compopeincdet!BN5+0.5*compopeincdet!BN4+0.5*compopeincdet!BN6)/2-B64</f>
        <v>0</v>
      </c>
      <c r="T64" s="1132">
        <f t="shared" si="2"/>
        <v>3.175425372319296E-4</v>
      </c>
      <c r="U64" s="1132">
        <f>C64/B64-TB2d!G64</f>
        <v>-2.0689908071329643E-3</v>
      </c>
      <c r="V64" s="1333">
        <v>0.19936743507145116</v>
      </c>
    </row>
    <row r="65" spans="1:22" x14ac:dyDescent="0.2">
      <c r="A65" s="1304">
        <v>1968</v>
      </c>
      <c r="B65" s="1282">
        <f>TB2b!R65</f>
        <v>0.12367113400250673</v>
      </c>
      <c r="C65" s="1283">
        <f t="shared" si="3"/>
        <v>8.8059118519595359E-2</v>
      </c>
      <c r="D65" s="1284">
        <f>TB2b!T65+TB2b!U65</f>
        <v>1.3100868418405298E-2</v>
      </c>
      <c r="E65" s="1285">
        <f>(compopeincdet!BO6+0.5*compopeincdet!BO5+0.5*compopeincdet!BO7)/2</f>
        <v>1.1986958095803857E-2</v>
      </c>
      <c r="F65" s="1285">
        <f>(compopeincdet!BP6+0.5*compopeincdet!BP5+0.5*compopeincdet!BP7)/2</f>
        <v>4.9678216688334942E-2</v>
      </c>
      <c r="G65" s="1330">
        <f>(compopeincdet!BQ6+compopeincdet!BR6+0.5*(compopeincdet!BQ5+compopeincdet!BR5)+0.5*(compopeincdet!BQ7+compopeincdet!BR7))/4</f>
        <v>4.8548227641731501E-4</v>
      </c>
      <c r="H65" s="1284">
        <f>(compopeincdet!CA6+0.5*compopeincdet!CA5+0.5*compopeincdet!CA7)/2</f>
        <v>6.4412804786115885E-3</v>
      </c>
      <c r="I65" s="1284">
        <f>TB2b!V65-H65</f>
        <v>3.2824992667883635E-3</v>
      </c>
      <c r="J65" s="1330">
        <f>(compopeincdet!BV6+0.5*compopeincdet!BV5+0.5*compopeincdet!BV7)/2</f>
        <v>3.0838132952339947E-3</v>
      </c>
      <c r="K65" s="1288">
        <f t="shared" si="4"/>
        <v>3.4521476121881278E-2</v>
      </c>
      <c r="L65" s="1284">
        <f>TB2b!X65</f>
        <v>1.5343649735046715E-2</v>
      </c>
      <c r="M65" s="1284">
        <f>(compopeincdet!CC6+0.5*compopeincdet!CC5+0.5*compopeincdet!CC7)/2</f>
        <v>6.2429944518953562E-3</v>
      </c>
      <c r="N65" s="1284">
        <f>TB2b!Y65-M65</f>
        <v>9.6208472930757079E-3</v>
      </c>
      <c r="O65" s="1284">
        <f>(compopeincdet!BQ6+compopeincdet!BR6+0.5*(compopeincdet!BQ5+compopeincdet!BR5)+0.5*(compopeincdet!BQ7+compopeincdet!BR7))/4</f>
        <v>4.8548227641731501E-4</v>
      </c>
      <c r="P65" s="1289">
        <f>TB2b!W65-TB2f!J65</f>
        <v>2.8285023654461838E-3</v>
      </c>
      <c r="Q65" s="1369">
        <f>compopeincdet!BR6/2+compopeincdet!BP6</f>
        <v>5.1920395344495773E-2</v>
      </c>
      <c r="R65" s="1369"/>
      <c r="S65" s="1132">
        <f>(compopeincdet!BN6+0.5*compopeincdet!BN5+0.5*compopeincdet!BN7)/2-B65</f>
        <v>-5.1289703696966171E-4</v>
      </c>
      <c r="T65" s="1132">
        <f t="shared" si="2"/>
        <v>1.0905393610300962E-3</v>
      </c>
      <c r="U65" s="1132">
        <f>C65/B65-TB2d!G65</f>
        <v>-1.4588049834014738E-2</v>
      </c>
      <c r="V65" s="1333">
        <v>0.18940654968532658</v>
      </c>
    </row>
    <row r="66" spans="1:22" x14ac:dyDescent="0.2">
      <c r="A66" s="1304">
        <v>1969</v>
      </c>
      <c r="B66" s="1282">
        <f>TB2b!R66</f>
        <v>0.11569346976466477</v>
      </c>
      <c r="C66" s="1283">
        <f t="shared" si="3"/>
        <v>8.0993105688321521E-2</v>
      </c>
      <c r="D66" s="1284">
        <f>TB2b!T66+TB2b!U66</f>
        <v>1.3631476673253928E-2</v>
      </c>
      <c r="E66" s="1294">
        <f>(compopeincdet!BO7+0.5*compopeincdet!BO6+0.5*compopeincdet!BO8)/2</f>
        <v>1.0956008452922106E-2</v>
      </c>
      <c r="F66" s="1294">
        <f>(compopeincdet!BP7+0.5*compopeincdet!BP6+0.5*compopeincdet!BP8)/2</f>
        <v>4.3196304701268673E-2</v>
      </c>
      <c r="G66" s="1331">
        <f>(compopeincdet!BQ7+compopeincdet!BR7+0.5*(compopeincdet!BQ6+compopeincdet!BR6)+0.5*(compopeincdet!BQ8+compopeincdet!BR8))/4</f>
        <v>9.1826033894903958E-4</v>
      </c>
      <c r="H66" s="1284">
        <f>(compopeincdet!CA7+0.5*compopeincdet!CA6+0.5*compopeincdet!CA8)/2</f>
        <v>6.1374460346996784E-3</v>
      </c>
      <c r="I66" s="1293">
        <f>TB2b!V66-H66</f>
        <v>3.3834043424576521E-3</v>
      </c>
      <c r="J66" s="1331">
        <f>(compopeincdet!BV7+0.5*compopeincdet!BV6+0.5*compopeincdet!BV8)/2</f>
        <v>2.7702051447704434E-3</v>
      </c>
      <c r="K66" s="1288">
        <f t="shared" si="4"/>
        <v>3.4781775609189935E-2</v>
      </c>
      <c r="L66" s="1284">
        <f>TB2b!X66</f>
        <v>1.5901418628822755E-2</v>
      </c>
      <c r="M66" s="1284">
        <f>(compopeincdet!CC7+0.5*compopeincdet!CC6+0.5*compopeincdet!CC8)/2</f>
        <v>5.9612607583403587E-3</v>
      </c>
      <c r="N66" s="1284">
        <f>TB2b!Y66-M66</f>
        <v>9.8211349345324224E-3</v>
      </c>
      <c r="O66" s="1284">
        <f>(compopeincdet!BQ7+compopeincdet!BR7+0.5*(compopeincdet!BQ6+compopeincdet!BR6)+0.5*(compopeincdet!BQ8+compopeincdet!BR8))/4</f>
        <v>9.1826033894903958E-4</v>
      </c>
      <c r="P66" s="1289">
        <f>TB2b!W66-TB2f!J66</f>
        <v>2.17970094854536E-3</v>
      </c>
      <c r="Q66" s="1369">
        <f>compopeincdet!BR7/2+compopeincdet!BP7</f>
        <v>4.4512279855553061E-2</v>
      </c>
      <c r="R66" s="1369"/>
      <c r="S66" s="1132">
        <f>(compopeincdet!BN7+0.5*compopeincdet!BN6+0.5*compopeincdet!BN8)/2-B66</f>
        <v>6.6918018274009228E-4</v>
      </c>
      <c r="T66" s="1132">
        <f t="shared" si="2"/>
        <v>-8.1411532846686896E-5</v>
      </c>
      <c r="U66" s="1132">
        <f>C66/B66-TB2d!G66</f>
        <v>5.8064717724056747E-3</v>
      </c>
      <c r="V66" s="1333">
        <v>0.20023418029223919</v>
      </c>
    </row>
    <row r="67" spans="1:22" x14ac:dyDescent="0.2">
      <c r="A67" s="1305">
        <v>1970</v>
      </c>
      <c r="B67" s="1298">
        <f>TB2b!R67</f>
        <v>0.11005600291537121</v>
      </c>
      <c r="C67" s="1299">
        <f t="shared" si="3"/>
        <v>7.4572442936641892E-2</v>
      </c>
      <c r="D67" s="1300">
        <f>TB2b!T67+TB2b!U67</f>
        <v>1.4617492008710542E-2</v>
      </c>
      <c r="E67" s="1285">
        <f>(compopeincdet!BO8+0.5*compopeincdet!BO7+0.5*compopeincdet!BO9)/2</f>
        <v>9.8459634464234114E-3</v>
      </c>
      <c r="F67" s="1285">
        <f>(compopeincdet!BP8+0.5*compopeincdet!BP7+0.5*compopeincdet!BP9)/2</f>
        <v>3.6380558274686337E-2</v>
      </c>
      <c r="G67" s="1330">
        <f>(compopeincdet!BQ8+compopeincdet!BR8+0.5*(compopeincdet!BQ7+compopeincdet!BR7)+0.5*(compopeincdet!BQ9+compopeincdet!BR9))/4</f>
        <v>1.1996417233604006E-3</v>
      </c>
      <c r="H67" s="1300">
        <f>(compopeincdet!CA8+0.5*compopeincdet!CA7+0.5*compopeincdet!CA9)/2</f>
        <v>6.1870004283264279E-3</v>
      </c>
      <c r="I67" s="1284">
        <f>TB2b!V67-H67</f>
        <v>3.8692713133059442E-3</v>
      </c>
      <c r="J67" s="1330">
        <f>(compopeincdet!BV8+0.5*compopeincdet!BV7+0.5*compopeincdet!BV9)/2</f>
        <v>2.4725157418288291E-3</v>
      </c>
      <c r="K67" s="1306">
        <f t="shared" si="4"/>
        <v>3.5914641738827413E-2</v>
      </c>
      <c r="L67" s="1300">
        <f>TB2b!X67</f>
        <v>1.6117172263700057E-2</v>
      </c>
      <c r="M67" s="1300">
        <f>(compopeincdet!CC8+0.5*compopeincdet!CC7+0.5*compopeincdet!CC9)/2</f>
        <v>5.8627144899219275E-3</v>
      </c>
      <c r="N67" s="1300">
        <f>TB2b!Y67-M67</f>
        <v>1.069216725404017E-2</v>
      </c>
      <c r="O67" s="1300">
        <f>(compopeincdet!BQ8+compopeincdet!BR8+0.5*(compopeincdet!BQ7+compopeincdet!BR7)+0.5*(compopeincdet!BQ9+compopeincdet!BR9))/4</f>
        <v>1.1996417233604006E-3</v>
      </c>
      <c r="P67" s="1307">
        <f>TB2b!W67-TB2f!J67</f>
        <v>2.0429460078048578E-3</v>
      </c>
      <c r="Q67" s="1369">
        <f>compopeincdet!BR8/2+compopeincdet!BP8</f>
        <v>3.3123604487627745E-2</v>
      </c>
      <c r="R67" s="1369"/>
      <c r="S67" s="1132">
        <f>(compopeincdet!BN8+0.5*compopeincdet!BN7+0.5*compopeincdet!BN9)/2-B67</f>
        <v>9.8229094874113798E-5</v>
      </c>
      <c r="T67" s="1132">
        <f t="shared" si="2"/>
        <v>-4.310817600980954E-4</v>
      </c>
      <c r="U67" s="1132">
        <f>C67/B67-TB2d!G67</f>
        <v>2.9391406655694396E-3</v>
      </c>
      <c r="V67" s="1333">
        <v>0.22726577322125974</v>
      </c>
    </row>
    <row r="68" spans="1:22" x14ac:dyDescent="0.2">
      <c r="A68" s="1304">
        <v>1971</v>
      </c>
      <c r="B68" s="1282">
        <f>TB2b!R68</f>
        <v>0.11053068873297889</v>
      </c>
      <c r="C68" s="1283">
        <f t="shared" si="3"/>
        <v>7.3476717400012603E-2</v>
      </c>
      <c r="D68" s="1284">
        <f>TB2b!T68+TB2b!U68</f>
        <v>1.4762676975919931E-2</v>
      </c>
      <c r="E68" s="1285">
        <f>(compopeincdet!BO9+0.5*compopeincdet!BO8+0.5*compopeincdet!BO10)/2</f>
        <v>9.1156952548772097E-3</v>
      </c>
      <c r="F68" s="1285">
        <f>(compopeincdet!BP9+0.5*compopeincdet!BP8+0.5*compopeincdet!BP10)/2</f>
        <v>3.5699003376066685E-2</v>
      </c>
      <c r="G68" s="1330">
        <f>(compopeincdet!BQ9+compopeincdet!BR9+0.5*(compopeincdet!BQ8+compopeincdet!BR8)+0.5*(compopeincdet!BQ10+compopeincdet!BR10))/4</f>
        <v>1.2195665913168341E-3</v>
      </c>
      <c r="H68" s="1284">
        <f>(compopeincdet!CA9+0.5*compopeincdet!CA8+0.5*compopeincdet!CA10)/2</f>
        <v>6.3125940505415201E-3</v>
      </c>
      <c r="I68" s="1284">
        <f>TB2b!V68-H68</f>
        <v>3.8868513802299276E-3</v>
      </c>
      <c r="J68" s="1330">
        <f>(compopeincdet!BV9+0.5*compopeincdet!BV8+0.5*compopeincdet!BV10)/2</f>
        <v>2.4803297710604966E-3</v>
      </c>
      <c r="K68" s="1288">
        <f t="shared" si="4"/>
        <v>3.6165172132143653E-2</v>
      </c>
      <c r="L68" s="1284">
        <f>TB2b!X68</f>
        <v>1.6304353706814396E-2</v>
      </c>
      <c r="M68" s="1284">
        <f>(compopeincdet!CC9+0.5*compopeincdet!CC8+0.5*compopeincdet!CC10)/2</f>
        <v>5.8610362466424704E-3</v>
      </c>
      <c r="N68" s="1284">
        <f>TB2b!Y68-M68</f>
        <v>1.0925729883795015E-2</v>
      </c>
      <c r="O68" s="1284">
        <f>(compopeincdet!BQ9+compopeincdet!BR9+0.5*(compopeincdet!BQ8+compopeincdet!BR8)+0.5*(compopeincdet!BQ10+compopeincdet!BR10))/4</f>
        <v>1.2195665913168341E-3</v>
      </c>
      <c r="P68" s="1289">
        <f>TB2b!W68-TB2f!J68</f>
        <v>1.8544857035749374E-3</v>
      </c>
      <c r="Q68" s="1369">
        <f>compopeincdet!BR9/2+compopeincdet!BP9</f>
        <v>3.6436151392990723E-2</v>
      </c>
      <c r="R68" s="1369"/>
      <c r="S68" s="1132">
        <f>(compopeincdet!BN9+0.5*compopeincdet!BN8+0.5*compopeincdet!BN10)/2-B68</f>
        <v>-7.8150753688532859E-4</v>
      </c>
      <c r="T68" s="1132">
        <f t="shared" si="2"/>
        <v>8.8879920082263197E-4</v>
      </c>
      <c r="U68" s="1132">
        <f>C68/B68-TB2d!G68</f>
        <v>-8.6268106336490069E-3</v>
      </c>
      <c r="V68" s="1333">
        <v>0.20177216654920704</v>
      </c>
    </row>
    <row r="69" spans="1:22" x14ac:dyDescent="0.2">
      <c r="A69" s="1304">
        <v>1972</v>
      </c>
      <c r="B69" s="1282">
        <f>TB2b!R69</f>
        <v>0.11022839120778372</v>
      </c>
      <c r="C69" s="1283">
        <f t="shared" si="3"/>
        <v>7.3734559759060403E-2</v>
      </c>
      <c r="D69" s="1284">
        <f>TB2b!T69+TB2b!U69</f>
        <v>1.4388753810663957E-2</v>
      </c>
      <c r="E69" s="1284">
        <f>(compopeincdet!BO10+0.5*compopeincdet!BO9+0.5*compopeincdet!BO11)/2</f>
        <v>8.631828473880887E-3</v>
      </c>
      <c r="F69" s="1284">
        <f>(compopeincdet!BP10+0.5*compopeincdet!BP9+0.5*compopeincdet!BP11)/2</f>
        <v>3.7058553658425808E-2</v>
      </c>
      <c r="G69" s="1284">
        <f>(compopeincdet!BQ10+compopeincdet!BR10+0.5*(compopeincdet!BQ9+compopeincdet!BR9)+0.5*(compopeincdet!BQ11+compopeincdet!BR11))/4</f>
        <v>1.2089516530977562E-3</v>
      </c>
      <c r="H69" s="1284">
        <f>(compopeincdet!CA10+0.5*compopeincdet!CA9+0.5*compopeincdet!CA11)/2</f>
        <v>6.1790210893377662E-3</v>
      </c>
      <c r="I69" s="1284">
        <f>TB2b!V69-H69</f>
        <v>3.7971701567585114E-3</v>
      </c>
      <c r="J69" s="1284">
        <f>(compopeincdet!BV10+0.5*compopeincdet!BV9+0.5*compopeincdet!BV11)/2</f>
        <v>2.4702809168957174E-3</v>
      </c>
      <c r="K69" s="1288">
        <f t="shared" si="4"/>
        <v>3.6356283493617525E-2</v>
      </c>
      <c r="L69" s="1284">
        <f>TB2b!X69</f>
        <v>1.6522275787040991E-2</v>
      </c>
      <c r="M69" s="1284">
        <f>(compopeincdet!CC10+0.5*compopeincdet!CC9+0.5*compopeincdet!CC11)/2</f>
        <v>5.6962582748383284E-3</v>
      </c>
      <c r="N69" s="1284">
        <f>TB2b!Y69-M69</f>
        <v>1.0997089315536362E-2</v>
      </c>
      <c r="O69" s="1284">
        <f>(compopeincdet!BQ10+compopeincdet!BR10+0.5*(compopeincdet!BQ9+compopeincdet!BR9)+0.5*(compopeincdet!BQ11+compopeincdet!BR11))/4</f>
        <v>1.2089516530977562E-3</v>
      </c>
      <c r="P69" s="1289">
        <f>TB2b!W69-TB2f!J69</f>
        <v>1.9317084631040871E-3</v>
      </c>
      <c r="Q69" s="1369">
        <f>compopeincdet!BR10/2+compopeincdet!BP10</f>
        <v>3.8504368159919977E-2</v>
      </c>
      <c r="R69" s="1369"/>
      <c r="S69" s="1132">
        <f>(compopeincdet!BN10+0.5*compopeincdet!BN9+0.5*compopeincdet!BN11)/2-B69</f>
        <v>3.4976907045347616E-5</v>
      </c>
      <c r="T69" s="1132">
        <f t="shared" si="2"/>
        <v>1.3754795510578788E-4</v>
      </c>
      <c r="U69" s="1132">
        <f>C69/B69-TB2d!G69</f>
        <v>-7.3387827204562939E-4</v>
      </c>
      <c r="V69" s="1333">
        <v>0.18493736309438252</v>
      </c>
    </row>
    <row r="70" spans="1:22" x14ac:dyDescent="0.2">
      <c r="A70" s="1304">
        <v>1973</v>
      </c>
      <c r="B70" s="1282">
        <f>TB2b!R70</f>
        <v>0.10795717915334535</v>
      </c>
      <c r="C70" s="1283">
        <f t="shared" si="3"/>
        <v>7.0792078637175848E-2</v>
      </c>
      <c r="D70" s="1284">
        <f>TB2b!T70+TB2b!U70</f>
        <v>1.4421583661722082E-2</v>
      </c>
      <c r="E70" s="1284">
        <f>(compopeincdet!BO11+0.5*compopeincdet!BO10+0.5*compopeincdet!BO12)/2</f>
        <v>8.1533282063901424E-3</v>
      </c>
      <c r="F70" s="1284">
        <f>(compopeincdet!BP11+0.5*compopeincdet!BP10+0.5*compopeincdet!BP12)/2</f>
        <v>3.4299780614674091E-2</v>
      </c>
      <c r="G70" s="1284">
        <f>(compopeincdet!BQ11+compopeincdet!BR11+0.5*(compopeincdet!BQ10+compopeincdet!BR10)+0.5*(compopeincdet!BQ12+compopeincdet!BR12))/4</f>
        <v>1.1969271217822097E-3</v>
      </c>
      <c r="H70" s="1284">
        <f>(compopeincdet!CA11+0.5*compopeincdet!CA10+0.5*compopeincdet!CA12)/2</f>
        <v>5.9429729590192437E-3</v>
      </c>
      <c r="I70" s="1284">
        <f>TB2b!V70-H70</f>
        <v>4.2173467309112311E-3</v>
      </c>
      <c r="J70" s="1284">
        <f>(compopeincdet!BV11+0.5*compopeincdet!BV10+0.5*compopeincdet!BV12)/2</f>
        <v>2.5601393426768482E-3</v>
      </c>
      <c r="K70" s="1288">
        <f t="shared" si="4"/>
        <v>3.7401372213015094E-2</v>
      </c>
      <c r="L70" s="1284">
        <f>TB2b!X70</f>
        <v>1.6826965874934617E-2</v>
      </c>
      <c r="M70" s="1284">
        <f>(compopeincdet!CC11+0.5*compopeincdet!CC10+0.5*compopeincdet!CC12)/2</f>
        <v>5.2663368405774236E-3</v>
      </c>
      <c r="N70" s="1284">
        <f>TB2b!Y70-M70</f>
        <v>1.2030423335221398E-2</v>
      </c>
      <c r="O70" s="1284">
        <f>(compopeincdet!BQ11+compopeincdet!BR11+0.5*(compopeincdet!BQ10+compopeincdet!BR10)+0.5*(compopeincdet!BQ12+compopeincdet!BR12))/4</f>
        <v>1.1969271217822097E-3</v>
      </c>
      <c r="P70" s="1289">
        <f>TB2b!W70-TB2f!J70</f>
        <v>2.0807190404994458E-3</v>
      </c>
      <c r="Q70" s="1369">
        <f>compopeincdet!BR11/2+compopeincdet!BP11</f>
        <v>3.6440731462789699E-2</v>
      </c>
      <c r="R70" s="1369"/>
      <c r="S70" s="1132">
        <f>(compopeincdet!BN11+0.5*compopeincdet!BN10+0.5*compopeincdet!BN12)/2-B70</f>
        <v>1.242920216100174E-4</v>
      </c>
      <c r="T70" s="1132">
        <f t="shared" si="2"/>
        <v>-2.3627169684559135E-4</v>
      </c>
      <c r="U70" s="1132">
        <f>C70/B70-TB2d!G70</f>
        <v>1.3763218025454327E-3</v>
      </c>
      <c r="V70" s="1333">
        <v>0.18423150711746694</v>
      </c>
    </row>
    <row r="71" spans="1:22" x14ac:dyDescent="0.2">
      <c r="A71" s="1304">
        <v>1974</v>
      </c>
      <c r="B71" s="1282">
        <f>TB2b!R71</f>
        <v>0.10497182478616196</v>
      </c>
      <c r="C71" s="1283">
        <f t="shared" si="3"/>
        <v>6.6854309579868598E-2</v>
      </c>
      <c r="D71" s="1284">
        <f>TB2b!T71+TB2b!U71</f>
        <v>1.5198872682733011E-2</v>
      </c>
      <c r="E71" s="1284">
        <f>(compopeincdet!BO12+0.5*compopeincdet!BO11+0.5*compopeincdet!BO13)/2</f>
        <v>7.5533927883952856E-3</v>
      </c>
      <c r="F71" s="1284">
        <f>(compopeincdet!BP12+0.5*compopeincdet!BP11+0.5*compopeincdet!BP13)/2</f>
        <v>2.941334992647171E-2</v>
      </c>
      <c r="G71" s="1284">
        <f>(compopeincdet!BQ12+compopeincdet!BR12+0.5*(compopeincdet!BQ11+compopeincdet!BR11)+0.5*(compopeincdet!BQ13+compopeincdet!BR13))/4</f>
        <v>1.189119866467081E-3</v>
      </c>
      <c r="H71" s="1284">
        <f>(compopeincdet!CA12+0.5*compopeincdet!CA11+0.5*compopeincdet!CA13)/2</f>
        <v>6.0314391739666462E-3</v>
      </c>
      <c r="I71" s="1284">
        <f>TB2b!V71-H71</f>
        <v>4.565036901340136E-3</v>
      </c>
      <c r="J71" s="1284">
        <f>(compopeincdet!BV12+0.5*compopeincdet!BV11+0.5*compopeincdet!BV13)/2</f>
        <v>2.9030982404947281E-3</v>
      </c>
      <c r="K71" s="1288">
        <f t="shared" si="4"/>
        <v>3.8579553140832168E-2</v>
      </c>
      <c r="L71" s="1284">
        <f>TB2b!X71</f>
        <v>1.8071301264289102E-2</v>
      </c>
      <c r="M71" s="1284">
        <f>(compopeincdet!CC12+0.5*compopeincdet!CC11+0.5*compopeincdet!CC13)/2</f>
        <v>5.057736299932003E-3</v>
      </c>
      <c r="N71" s="1284">
        <f>TB2b!Y71-M71</f>
        <v>1.224843693201097E-2</v>
      </c>
      <c r="O71" s="1284">
        <f>(compopeincdet!BQ12+compopeincdet!BR12+0.5*(compopeincdet!BQ11+compopeincdet!BR11)+0.5*(compopeincdet!BQ13+compopeincdet!BR13))/4</f>
        <v>1.189119866467081E-3</v>
      </c>
      <c r="P71" s="1289">
        <f>TB2b!W71-TB2f!J71</f>
        <v>2.0129587781330116E-3</v>
      </c>
      <c r="Q71" s="1369">
        <f>compopeincdet!BR12/2+compopeincdet!BP12</f>
        <v>2.7417817123932764E-2</v>
      </c>
      <c r="R71" s="1369"/>
      <c r="S71" s="1132">
        <f>(compopeincdet!BN12+0.5*compopeincdet!BN11+0.5*compopeincdet!BN13)/2-B71</f>
        <v>2.4364458909076347E-4</v>
      </c>
      <c r="T71" s="1132">
        <f t="shared" si="2"/>
        <v>-4.6203793453880593E-4</v>
      </c>
      <c r="U71" s="1132">
        <f>C71/B71-TB2d!G71</f>
        <v>7.2022831718164815E-3</v>
      </c>
      <c r="V71" s="1333">
        <v>0.22164437795665032</v>
      </c>
    </row>
    <row r="72" spans="1:22" x14ac:dyDescent="0.2">
      <c r="A72" s="1304">
        <v>1975</v>
      </c>
      <c r="B72" s="1282">
        <f>TB2b!R72</f>
        <v>0.10433476758527149</v>
      </c>
      <c r="C72" s="1283">
        <f t="shared" si="3"/>
        <v>6.5489276504650196E-2</v>
      </c>
      <c r="D72" s="1284">
        <f>TB2b!T72+TB2b!U72</f>
        <v>1.5024313825904745E-2</v>
      </c>
      <c r="E72" s="1284">
        <f>(compopeincdet!BO13+0.5*compopeincdet!BO12+0.5*compopeincdet!BO14)/2</f>
        <v>7.0311658782884479E-3</v>
      </c>
      <c r="F72" s="1284">
        <f>(compopeincdet!BP13+0.5*compopeincdet!BP12+0.5*compopeincdet!BP14)/2</f>
        <v>2.8111912775784731E-2</v>
      </c>
      <c r="G72" s="1284">
        <f>(compopeincdet!BQ13+compopeincdet!BR13+0.5*(compopeincdet!BQ12+compopeincdet!BR12)+0.5*(compopeincdet!BQ14+compopeincdet!BR14))/4</f>
        <v>1.0523722157813609E-3</v>
      </c>
      <c r="H72" s="1284">
        <f>(compopeincdet!CA13+0.5*compopeincdet!CA12+0.5*compopeincdet!CA14)/2</f>
        <v>6.3583992887288332E-3</v>
      </c>
      <c r="I72" s="1284">
        <f>TB2b!V72-H72</f>
        <v>4.6103539758064471E-3</v>
      </c>
      <c r="J72" s="1284">
        <f>(compopeincdet!BV13+0.5*compopeincdet!BV12+0.5*compopeincdet!BV14)/2</f>
        <v>3.3007585443556309E-3</v>
      </c>
      <c r="K72" s="1288">
        <f t="shared" si="4"/>
        <v>3.8444563039035318E-2</v>
      </c>
      <c r="L72" s="1284">
        <f>TB2b!X72</f>
        <v>1.842883989433175E-2</v>
      </c>
      <c r="M72" s="1284">
        <f>(compopeincdet!CC13+0.5*compopeincdet!CC12+0.5*compopeincdet!CC14)/2</f>
        <v>5.3402632474899292E-3</v>
      </c>
      <c r="N72" s="1284">
        <f>TB2b!Y72-M72</f>
        <v>1.1822086402616172E-2</v>
      </c>
      <c r="O72" s="1284">
        <f>(compopeincdet!BQ13+compopeincdet!BR13+0.5*(compopeincdet!BQ12+compopeincdet!BR12)+0.5*(compopeincdet!BQ14+compopeincdet!BR14))/4</f>
        <v>1.0523722157813609E-3</v>
      </c>
      <c r="P72" s="1289">
        <f>TB2b!W72-TB2f!J72</f>
        <v>1.8010012788161056E-3</v>
      </c>
      <c r="Q72" s="1369">
        <f>compopeincdet!BR13/2+compopeincdet!BP13</f>
        <v>2.7979337639408186E-2</v>
      </c>
      <c r="R72" s="1369"/>
      <c r="S72" s="1132">
        <f>(compopeincdet!BN13+0.5*compopeincdet!BN12+0.5*compopeincdet!BN14)/2-B72</f>
        <v>-3.0875359999527063E-4</v>
      </c>
      <c r="T72" s="1132">
        <f t="shared" si="2"/>
        <v>4.009280415859795E-4</v>
      </c>
      <c r="U72" s="1132">
        <f>C72/B72-TB2d!G72</f>
        <v>-6.0138607238456876E-3</v>
      </c>
      <c r="V72" s="1333">
        <v>0.19530674648995863</v>
      </c>
    </row>
    <row r="73" spans="1:22" x14ac:dyDescent="0.2">
      <c r="A73" s="1304">
        <v>1976</v>
      </c>
      <c r="B73" s="1282">
        <f>TB2b!R73</f>
        <v>0.10429263013732282</v>
      </c>
      <c r="C73" s="1283">
        <f t="shared" si="3"/>
        <v>6.613755509249597E-2</v>
      </c>
      <c r="D73" s="1284">
        <f>TB2b!T73+TB2b!U73</f>
        <v>1.4401113477774286E-2</v>
      </c>
      <c r="E73" s="1284">
        <f>(compopeincdet!BO14+0.5*compopeincdet!BO13+0.5*compopeincdet!BO15)/2</f>
        <v>7.0085495244711637E-3</v>
      </c>
      <c r="F73" s="1284">
        <f>(compopeincdet!BP14+0.5*compopeincdet!BP13+0.5*compopeincdet!BP15)/2</f>
        <v>2.9863663017749786E-2</v>
      </c>
      <c r="G73" s="1284">
        <f>(compopeincdet!BQ14+compopeincdet!BR14+0.5*(compopeincdet!BQ13+compopeincdet!BR13)+0.5*(compopeincdet!BQ15+compopeincdet!BR15))/4</f>
        <v>8.9455369379720651E-4</v>
      </c>
      <c r="H73" s="1284">
        <f>(compopeincdet!CA14+0.5*compopeincdet!CA13+0.5*compopeincdet!CA15)/2</f>
        <v>6.3488673185929656E-3</v>
      </c>
      <c r="I73" s="1284">
        <f>TB2b!V73-H73</f>
        <v>4.2299459775136938E-3</v>
      </c>
      <c r="J73" s="1284">
        <f>(compopeincdet!BV14+0.5*compopeincdet!BV13+0.5*compopeincdet!BV15)/2</f>
        <v>3.3908620825968683E-3</v>
      </c>
      <c r="K73" s="1288">
        <f t="shared" si="4"/>
        <v>3.7833539567642849E-2</v>
      </c>
      <c r="L73" s="1284">
        <f>TB2b!X73</f>
        <v>1.8669355797008767E-2</v>
      </c>
      <c r="M73" s="1284">
        <f>(compopeincdet!CC14+0.5*compopeincdet!CC13+0.5*compopeincdet!CC15)/2</f>
        <v>5.5428205523639917E-3</v>
      </c>
      <c r="N73" s="1284">
        <f>TB2b!Y73-M73</f>
        <v>1.1096604737507589E-2</v>
      </c>
      <c r="O73" s="1284">
        <f>(compopeincdet!BQ14+compopeincdet!BR14+0.5*(compopeincdet!BQ13+compopeincdet!BR13)+0.5*(compopeincdet!BQ15+compopeincdet!BR15))/4</f>
        <v>8.9455369379720651E-4</v>
      </c>
      <c r="P73" s="1289">
        <f>TB2b!W73-TB2f!J73</f>
        <v>1.6302047869652947E-3</v>
      </c>
      <c r="Q73" s="1369">
        <f>compopeincdet!BR14/2+compopeincdet!BP14</f>
        <v>3.0435896565904841E-2</v>
      </c>
      <c r="R73" s="1369"/>
      <c r="S73" s="1132">
        <f>(compopeincdet!BN14+0.5*compopeincdet!BN13+0.5*compopeincdet!BN15)/2-B73</f>
        <v>3.04329084173105E-5</v>
      </c>
      <c r="T73" s="1132">
        <f t="shared" si="2"/>
        <v>3.2153547718399844E-4</v>
      </c>
      <c r="U73" s="1132">
        <f>C73/B73-TB2d!G73</f>
        <v>-2.9632288646409544E-3</v>
      </c>
      <c r="V73" s="1333">
        <v>0.18879716026687934</v>
      </c>
    </row>
    <row r="74" spans="1:22" x14ac:dyDescent="0.2">
      <c r="A74" s="1304">
        <v>1977</v>
      </c>
      <c r="B74" s="1282">
        <f>TB2b!R74</f>
        <v>0.10493852545353732</v>
      </c>
      <c r="C74" s="1283">
        <f t="shared" si="3"/>
        <v>6.6715745691198008E-2</v>
      </c>
      <c r="D74" s="1284">
        <f>TB2b!T74+TB2b!U74</f>
        <v>1.434388519049537E-2</v>
      </c>
      <c r="E74" s="1284">
        <f>(compopeincdet!BO15+0.5*compopeincdet!BO14+0.5*compopeincdet!BO16)/2</f>
        <v>7.0689332205802202E-3</v>
      </c>
      <c r="F74" s="1284">
        <f>(compopeincdet!BP15+0.5*compopeincdet!BP14+0.5*compopeincdet!BP16)/2</f>
        <v>3.0540949665009975E-2</v>
      </c>
      <c r="G74" s="1284">
        <f>(compopeincdet!BQ15+compopeincdet!BR15+0.5*(compopeincdet!BQ14+compopeincdet!BR14)+0.5*(compopeincdet!BQ16+compopeincdet!BR16))/4</f>
        <v>8.1701717499527149E-4</v>
      </c>
      <c r="H74" s="1284">
        <f>(compopeincdet!CA15+0.5*compopeincdet!CA14+0.5*compopeincdet!CA16)/2</f>
        <v>6.1953982803970575E-3</v>
      </c>
      <c r="I74" s="1284">
        <f>TB2b!V74-H74</f>
        <v>4.2184983110793439E-3</v>
      </c>
      <c r="J74" s="1284">
        <f>(compopeincdet!BV15+0.5*compopeincdet!BV14+0.5*compopeincdet!BV16)/2</f>
        <v>3.5310638486407697E-3</v>
      </c>
      <c r="K74" s="1288">
        <f t="shared" si="4"/>
        <v>3.8223774404865865E-2</v>
      </c>
      <c r="L74" s="1284">
        <f>TB2b!X74</f>
        <v>1.8977712549507773E-2</v>
      </c>
      <c r="M74" s="1284">
        <f>(compopeincdet!CC15+0.5*compopeincdet!CC14+0.5*compopeincdet!CC16)/2</f>
        <v>5.5968799861148E-3</v>
      </c>
      <c r="N74" s="1284">
        <f>TB2b!Y74-M74</f>
        <v>1.0855306144668474E-2</v>
      </c>
      <c r="O74" s="1284">
        <f>(compopeincdet!BQ15+compopeincdet!BR15+0.5*(compopeincdet!BQ14+compopeincdet!BR14)+0.5*(compopeincdet!BQ16+compopeincdet!BR16))/4</f>
        <v>8.1701717499527149E-4</v>
      </c>
      <c r="P74" s="1289">
        <f>TB2b!W74-TB2f!J74</f>
        <v>1.9768585495795465E-3</v>
      </c>
      <c r="Q74" s="1369">
        <f>compopeincdet!BR15/2+compopeincdet!BP15</f>
        <v>3.168713221384678E-2</v>
      </c>
      <c r="R74" s="1369"/>
      <c r="S74" s="1132">
        <f>(compopeincdet!BN15+0.5*compopeincdet!BN14+0.5*compopeincdet!BN16)/2-B74</f>
        <v>-2.0959575507006889E-4</v>
      </c>
      <c r="T74" s="1132">
        <f t="shared" si="2"/>
        <v>-9.9464252655001584E-7</v>
      </c>
      <c r="U74" s="1132">
        <f>C74/B74-TB2d!G74</f>
        <v>-4.0000846177279392E-4</v>
      </c>
      <c r="V74" s="1333">
        <v>0.18789189350133503</v>
      </c>
    </row>
    <row r="75" spans="1:22" x14ac:dyDescent="0.2">
      <c r="A75" s="1304">
        <v>1978</v>
      </c>
      <c r="B75" s="1282">
        <f>TB2b!R75</f>
        <v>0.10517325152837476</v>
      </c>
      <c r="C75" s="1283">
        <f t="shared" si="3"/>
        <v>6.6068951987112712E-2</v>
      </c>
      <c r="D75" s="1284">
        <f>TB2b!T75+TB2b!U75</f>
        <v>1.4272603165053084E-2</v>
      </c>
      <c r="E75" s="1284">
        <f>(compopeincdet!BO16+0.5*compopeincdet!BO15+0.5*compopeincdet!BO17)/2</f>
        <v>7.0452193031087518E-3</v>
      </c>
      <c r="F75" s="1284">
        <f>(compopeincdet!BP16+0.5*compopeincdet!BP15+0.5*compopeincdet!BP17)/2</f>
        <v>2.9698900412768126E-2</v>
      </c>
      <c r="G75" s="1284">
        <f>(compopeincdet!BQ16+compopeincdet!BR16+0.5*(compopeincdet!BQ15+compopeincdet!BR15)+0.5*(compopeincdet!BQ17+compopeincdet!BR17))/4</f>
        <v>7.7269212852115743E-4</v>
      </c>
      <c r="H75" s="1284">
        <f>(compopeincdet!CA16+0.5*compopeincdet!CA15+0.5*compopeincdet!CA17)/2</f>
        <v>6.24508922919631E-3</v>
      </c>
      <c r="I75" s="1284">
        <f>TB2b!V75-H75</f>
        <v>4.0879941827336452E-3</v>
      </c>
      <c r="J75" s="1284">
        <f>(compopeincdet!BV16+0.5*compopeincdet!BV15+0.5*compopeincdet!BV17)/2</f>
        <v>3.9464535657316446E-3</v>
      </c>
      <c r="K75" s="1288">
        <f t="shared" si="4"/>
        <v>3.937082121493328E-2</v>
      </c>
      <c r="L75" s="1284">
        <f>TB2b!X75</f>
        <v>1.9859310596405593E-2</v>
      </c>
      <c r="M75" s="1284">
        <f>(compopeincdet!CC16+0.5*compopeincdet!CC15+0.5*compopeincdet!CC17)/2</f>
        <v>5.6647995952516794E-3</v>
      </c>
      <c r="N75" s="1284">
        <f>TB2b!Y75-M75</f>
        <v>1.0732626833590359E-2</v>
      </c>
      <c r="O75" s="1284">
        <f>(compopeincdet!BQ16+compopeincdet!BR16+0.5*(compopeincdet!BQ15+compopeincdet!BR15)+0.5*(compopeincdet!BQ17+compopeincdet!BR17))/4</f>
        <v>7.7269212852115743E-4</v>
      </c>
      <c r="P75" s="1289">
        <f>TB2b!W75-TB2f!J75</f>
        <v>2.3413920611644948E-3</v>
      </c>
      <c r="Q75" s="1369">
        <f>compopeincdet!BR16/2+compopeincdet!BP16</f>
        <v>2.93148811761057E-2</v>
      </c>
      <c r="R75" s="1369"/>
      <c r="S75" s="1132">
        <f>(compopeincdet!BN16+0.5*compopeincdet!BN15+0.5*compopeincdet!BN17)/2-B75</f>
        <v>2.4718331909934221E-4</v>
      </c>
      <c r="T75" s="1132">
        <f t="shared" ref="T75:T116" si="5">B75-C75-K75</f>
        <v>-2.6652167367123558E-4</v>
      </c>
      <c r="U75" s="1132">
        <f>C75/B75-TB2d!G75</f>
        <v>2.3572700166241134E-3</v>
      </c>
      <c r="V75" s="1333">
        <v>0.1872127662961196</v>
      </c>
    </row>
    <row r="76" spans="1:22" x14ac:dyDescent="0.2">
      <c r="A76" s="1308">
        <v>1979</v>
      </c>
      <c r="B76" s="1291">
        <f>TB2b!R76</f>
        <v>0.10854057222604752</v>
      </c>
      <c r="C76" s="1292">
        <f t="shared" si="3"/>
        <v>6.8151990009937435E-2</v>
      </c>
      <c r="D76" s="1293">
        <f>TB2b!T76+TB2b!U76</f>
        <v>1.5802077134139836E-2</v>
      </c>
      <c r="E76" s="1293">
        <f>compopeincdet!$BO17</f>
        <v>7.5051202438771725E-3</v>
      </c>
      <c r="F76" s="1293">
        <f>compopeincdet!$BP17</f>
        <v>2.9171982780098915E-2</v>
      </c>
      <c r="G76" s="1293">
        <f>(compopeincdet!$BQ17+compopeincdet!$BR17)/2</f>
        <v>7.1512715658172965E-4</v>
      </c>
      <c r="H76" s="1293">
        <f>compopeincdet!CA17</f>
        <v>6.6068023443222046E-3</v>
      </c>
      <c r="I76" s="1293">
        <f>TB2b!V76-H76</f>
        <v>3.9667161181569099E-3</v>
      </c>
      <c r="J76" s="1293">
        <f>compopeincdet!$BV17</f>
        <v>4.3841642327606678E-3</v>
      </c>
      <c r="K76" s="1309">
        <f t="shared" si="4"/>
        <v>4.0388581692241132E-2</v>
      </c>
      <c r="L76" s="1293">
        <f>TB2b!X76</f>
        <v>2.0566971555801009E-2</v>
      </c>
      <c r="M76" s="1293">
        <f>compopeincdet!CC17</f>
        <v>5.8263493701815605E-3</v>
      </c>
      <c r="N76" s="1293">
        <f>TB2b!Y76-M76</f>
        <v>1.0551224413810397E-2</v>
      </c>
      <c r="O76" s="1293">
        <f>(compopeincdet!$BQ17+compopeincdet!$BR17)/2</f>
        <v>7.1512715658172965E-4</v>
      </c>
      <c r="P76" s="1310">
        <f>TB2b!W76-TB2f!J76</f>
        <v>2.7289091958664358E-3</v>
      </c>
      <c r="Q76" s="1369">
        <f>compopeincdet!BR17/2+compopeincdet!BP17</f>
        <v>2.9362531960941851E-2</v>
      </c>
      <c r="R76" s="1369"/>
      <c r="S76" s="1132">
        <f>compopeincdet!BN17-B76</f>
        <v>0</v>
      </c>
      <c r="T76" s="1132">
        <f t="shared" si="5"/>
        <v>5.2386894822120667E-10</v>
      </c>
      <c r="U76" s="1132">
        <f>C76/B76-TB2d!G76</f>
        <v>-6.8641344830311368E-9</v>
      </c>
      <c r="V76" s="1333">
        <v>0.20462685720695725</v>
      </c>
    </row>
    <row r="77" spans="1:22" x14ac:dyDescent="0.2">
      <c r="A77" s="1304">
        <v>1980</v>
      </c>
      <c r="B77" s="1282">
        <f>TB2b!R77</f>
        <v>0.10433274507522583</v>
      </c>
      <c r="C77" s="1283">
        <f t="shared" si="3"/>
        <v>6.3649377014371566E-2</v>
      </c>
      <c r="D77" s="1284">
        <f>TB2b!T77+TB2b!U77</f>
        <v>1.8051641149213538E-2</v>
      </c>
      <c r="E77" s="1284">
        <f>compopeincdet!$BO18</f>
        <v>7.8319525346159935E-3</v>
      </c>
      <c r="F77" s="1284">
        <f>compopeincdet!$BP18</f>
        <v>2.3073906078934669E-2</v>
      </c>
      <c r="G77" s="1284">
        <f>(compopeincdet!$BQ18+compopeincdet!$BR18)/2</f>
        <v>4.73934764158912E-4</v>
      </c>
      <c r="H77" s="1284">
        <f>compopeincdet!CA18</f>
        <v>6.1490028165280819E-3</v>
      </c>
      <c r="I77" s="1284">
        <f>TB2b!V77-H77</f>
        <v>3.4332904033362865E-3</v>
      </c>
      <c r="J77" s="1284">
        <f>compopeincdet!$BV18</f>
        <v>4.6356492675840855E-3</v>
      </c>
      <c r="K77" s="1288">
        <f t="shared" si="4"/>
        <v>4.0683367536985315E-2</v>
      </c>
      <c r="L77" s="1284">
        <f>TB2b!X77</f>
        <v>2.3347222507984107E-2</v>
      </c>
      <c r="M77" s="1284">
        <f>compopeincdet!CC18</f>
        <v>5.2170162089169025E-3</v>
      </c>
      <c r="N77" s="1284">
        <f>TB2b!Y77-M77</f>
        <v>8.8738323831402607E-3</v>
      </c>
      <c r="O77" s="1284">
        <f>(compopeincdet!$BQ18+compopeincdet!$BR18)/2</f>
        <v>4.73934764158912E-4</v>
      </c>
      <c r="P77" s="1289">
        <f>TB2b!W77-TB2f!J77</f>
        <v>2.7713616727851331E-3</v>
      </c>
      <c r="Q77" s="1369">
        <f>compopeincdet!BR18/2+compopeincdet!BP18</f>
        <v>2.3239007205120288E-2</v>
      </c>
      <c r="R77" s="1369"/>
      <c r="S77" s="1132">
        <f>compopeincdet!BN18-B77</f>
        <v>0</v>
      </c>
      <c r="T77" s="1132">
        <f t="shared" si="5"/>
        <v>5.2386894822120667E-10</v>
      </c>
      <c r="U77" s="1132">
        <f>C77/B77-TB2d!G77</f>
        <v>1.450235376232456E-9</v>
      </c>
      <c r="V77" s="1333">
        <v>0.2534131940437962</v>
      </c>
    </row>
    <row r="78" spans="1:22" x14ac:dyDescent="0.2">
      <c r="A78" s="1304">
        <v>1981</v>
      </c>
      <c r="B78" s="1282">
        <f>TB2b!R78</f>
        <v>0.10662860423326492</v>
      </c>
      <c r="C78" s="1283">
        <f t="shared" si="3"/>
        <v>6.7041196278296411E-2</v>
      </c>
      <c r="D78" s="1284">
        <f>TB2b!T78+TB2b!U78</f>
        <v>2.1391456481069326E-2</v>
      </c>
      <c r="E78" s="1284">
        <f>compopeincdet!$BO19</f>
        <v>8.081275038421154E-3</v>
      </c>
      <c r="F78" s="1284">
        <f>compopeincdet!$BP19</f>
        <v>2.2353099659085274E-2</v>
      </c>
      <c r="G78" s="1284">
        <f>(compopeincdet!$BQ19+compopeincdet!$BR19)/2</f>
        <v>4.6350981574505568E-4</v>
      </c>
      <c r="H78" s="1284">
        <f>compopeincdet!CA19</f>
        <v>6.1943274922668934E-3</v>
      </c>
      <c r="I78" s="1284">
        <f>TB2b!V78-H78</f>
        <v>3.3136005513370037E-3</v>
      </c>
      <c r="J78" s="1284">
        <f>compopeincdet!$BV19</f>
        <v>5.2439272403717041E-3</v>
      </c>
      <c r="K78" s="1288">
        <f t="shared" si="4"/>
        <v>3.9587406819919124E-2</v>
      </c>
      <c r="L78" s="1284">
        <f>TB2b!X78</f>
        <v>2.3199036462594476E-2</v>
      </c>
      <c r="M78" s="1284">
        <f>compopeincdet!CC19</f>
        <v>4.656568169593811E-3</v>
      </c>
      <c r="N78" s="1284">
        <f>TB2b!Y78-M78</f>
        <v>8.3284843932942502E-3</v>
      </c>
      <c r="O78" s="1284">
        <f>(compopeincdet!$BQ19+compopeincdet!$BR19)/2</f>
        <v>4.6350981574505568E-4</v>
      </c>
      <c r="P78" s="1289">
        <f>TB2b!W78-TB2f!J78</f>
        <v>2.9398079786915332E-3</v>
      </c>
      <c r="Q78" s="1369">
        <f>compopeincdet!BR19/2+compopeincdet!BP19</f>
        <v>2.2571014531422406E-2</v>
      </c>
      <c r="R78" s="1369"/>
      <c r="S78" s="1132">
        <f>compopeincdet!BN19-B78</f>
        <v>0</v>
      </c>
      <c r="T78" s="1132">
        <f t="shared" si="5"/>
        <v>1.1350493878126144E-9</v>
      </c>
      <c r="U78" s="1132">
        <f>C78/B78-TB2d!G78</f>
        <v>-2.8807081275949997E-8</v>
      </c>
      <c r="V78" s="1333">
        <v>0.2655311635222008</v>
      </c>
    </row>
    <row r="79" spans="1:22" x14ac:dyDescent="0.2">
      <c r="A79" s="1304">
        <v>1982</v>
      </c>
      <c r="B79" s="1282">
        <f>TB2b!R79</f>
        <v>0.10991345345973969</v>
      </c>
      <c r="C79" s="1283">
        <f t="shared" si="3"/>
        <v>6.9287318852730095E-2</v>
      </c>
      <c r="D79" s="1284">
        <f>TB2b!T79+TB2b!U79</f>
        <v>2.4293113936437294E-2</v>
      </c>
      <c r="E79" s="1284">
        <f>compopeincdet!$BO20</f>
        <v>8.4140170365571976E-3</v>
      </c>
      <c r="F79" s="1284">
        <f>compopeincdet!$BP20</f>
        <v>1.9960047677159309E-2</v>
      </c>
      <c r="G79" s="1284">
        <f>(compopeincdet!$BQ20+compopeincdet!$BR20)/2</f>
        <v>6.5371874370612204E-4</v>
      </c>
      <c r="H79" s="1284">
        <f>compopeincdet!CA20</f>
        <v>5.4047438316047192E-3</v>
      </c>
      <c r="I79" s="1284">
        <f>TB2b!V79-H79</f>
        <v>3.2674153335392475E-3</v>
      </c>
      <c r="J79" s="1284">
        <f>compopeincdet!$BV20</f>
        <v>7.2942622937262058E-3</v>
      </c>
      <c r="K79" s="1288">
        <f t="shared" si="4"/>
        <v>4.0626130998134613E-2</v>
      </c>
      <c r="L79" s="1284">
        <f>TB2b!X79</f>
        <v>2.4782703033853864E-2</v>
      </c>
      <c r="M79" s="1284">
        <f>compopeincdet!CC20</f>
        <v>3.2666560728102922E-3</v>
      </c>
      <c r="N79" s="1284">
        <f>TB2b!Y79-M79</f>
        <v>7.8227699182735928E-3</v>
      </c>
      <c r="O79" s="1284">
        <f>(compopeincdet!$BQ20+compopeincdet!$BR20)/2</f>
        <v>6.5371874370612204E-4</v>
      </c>
      <c r="P79" s="1289">
        <f>TB2b!W79-TB2f!J79</f>
        <v>4.1002832294907421E-3</v>
      </c>
      <c r="Q79" s="1369">
        <f>compopeincdet!BR20/2+compopeincdet!BP20</f>
        <v>2.0285035308916122E-2</v>
      </c>
      <c r="R79" s="1369"/>
      <c r="S79" s="1132">
        <f>compopeincdet!BN20-B79</f>
        <v>0</v>
      </c>
      <c r="T79" s="1132">
        <f t="shared" si="5"/>
        <v>3.6088749766349792E-9</v>
      </c>
      <c r="U79" s="1132">
        <f>C79/B79-TB2d!G79</f>
        <v>-1.6932391933011104E-8</v>
      </c>
      <c r="V79" s="1333">
        <v>0.296539007516955</v>
      </c>
    </row>
    <row r="80" spans="1:22" x14ac:dyDescent="0.2">
      <c r="A80" s="1304">
        <v>1983</v>
      </c>
      <c r="B80" s="1282">
        <f>TB2b!R80</f>
        <v>0.11480977386236191</v>
      </c>
      <c r="C80" s="1283">
        <f t="shared" si="3"/>
        <v>7.1364884672220796E-2</v>
      </c>
      <c r="D80" s="1284">
        <f>TB2b!T80+TB2b!U80</f>
        <v>2.300411812029779E-2</v>
      </c>
      <c r="E80" s="1284">
        <f>compopeincdet!$BO21</f>
        <v>7.6166777871549129E-3</v>
      </c>
      <c r="F80" s="1284">
        <f>compopeincdet!$BP21</f>
        <v>2.2254412993788719E-2</v>
      </c>
      <c r="G80" s="1284">
        <f>(compopeincdet!$BQ21+compopeincdet!$BR21)/2</f>
        <v>1.4408828574232757E-3</v>
      </c>
      <c r="H80" s="1284">
        <f>compopeincdet!CA21</f>
        <v>5.2855079993605614E-3</v>
      </c>
      <c r="I80" s="1284">
        <f>TB2b!V80-H80</f>
        <v>2.9301848262548447E-3</v>
      </c>
      <c r="J80" s="1284">
        <f>compopeincdet!$BV21</f>
        <v>8.8331000879406929E-3</v>
      </c>
      <c r="K80" s="1288">
        <f t="shared" si="4"/>
        <v>4.3444887007353827E-2</v>
      </c>
      <c r="L80" s="1284">
        <f>TB2b!X80</f>
        <v>2.6601718941069226E-2</v>
      </c>
      <c r="M80" s="1284">
        <f>compopeincdet!CC21</f>
        <v>3.548681503161788E-3</v>
      </c>
      <c r="N80" s="1284">
        <f>TB2b!Y80-M80</f>
        <v>7.0740129171693519E-3</v>
      </c>
      <c r="O80" s="1284">
        <f>(compopeincdet!$BQ21+compopeincdet!$BR21)/2</f>
        <v>1.4408828574232757E-3</v>
      </c>
      <c r="P80" s="1289">
        <f>TB2b!W80-TB2f!J80</f>
        <v>4.7795907885301858E-3</v>
      </c>
      <c r="Q80" s="1369">
        <f>compopeincdet!BR21/2+compopeincdet!BP21</f>
        <v>2.2925666125956923E-2</v>
      </c>
      <c r="R80" s="1369"/>
      <c r="S80" s="1132">
        <f>compopeincdet!BN21-B80</f>
        <v>0</v>
      </c>
      <c r="T80" s="1132">
        <f t="shared" si="5"/>
        <v>2.1827872842550278E-9</v>
      </c>
      <c r="U80" s="1132">
        <f>C80/B80-TB2d!G80</f>
        <v>4.3111297864939502E-9</v>
      </c>
      <c r="V80" s="1333">
        <v>0.25498493576055031</v>
      </c>
    </row>
    <row r="81" spans="1:22" x14ac:dyDescent="0.2">
      <c r="A81" s="1304">
        <v>1984</v>
      </c>
      <c r="B81" s="1282">
        <f>TB2b!R81</f>
        <v>0.12154140323400497</v>
      </c>
      <c r="C81" s="1283">
        <f t="shared" si="3"/>
        <v>7.4980232457164675E-2</v>
      </c>
      <c r="D81" s="1284">
        <f>TB2b!T81+TB2b!U81</f>
        <v>2.3310087795834988E-2</v>
      </c>
      <c r="E81" s="1284">
        <f>compopeincdet!$BO22</f>
        <v>6.4376546069979668E-3</v>
      </c>
      <c r="F81" s="1284">
        <f>compopeincdet!$BP22</f>
        <v>2.2886289283633232E-2</v>
      </c>
      <c r="G81" s="1284">
        <f>(compopeincdet!$BQ22+compopeincdet!$BR22)/2</f>
        <v>2.3720156168565154E-3</v>
      </c>
      <c r="H81" s="1284">
        <f>compopeincdet!CA22</f>
        <v>5.5603249929845333E-3</v>
      </c>
      <c r="I81" s="1284">
        <f>TB2b!V81-H81</f>
        <v>3.2663685269653797E-3</v>
      </c>
      <c r="J81" s="1284">
        <f>compopeincdet!$BV22</f>
        <v>1.1147491633892059E-2</v>
      </c>
      <c r="K81" s="1288">
        <f t="shared" si="4"/>
        <v>4.6561172930523753E-2</v>
      </c>
      <c r="L81" s="1284">
        <f>TB2b!X81</f>
        <v>2.5553512455553481E-2</v>
      </c>
      <c r="M81" s="1284">
        <f>compopeincdet!CC22</f>
        <v>3.7806220352649689E-3</v>
      </c>
      <c r="N81" s="1284">
        <f>TB2b!Y81-M81</f>
        <v>8.4920508566939147E-3</v>
      </c>
      <c r="O81" s="1284">
        <f>(compopeincdet!$BQ22+compopeincdet!$BR22)/2</f>
        <v>2.3720156168565154E-3</v>
      </c>
      <c r="P81" s="1289">
        <f>TB2b!W81-TB2f!J81</f>
        <v>6.3629719661548734E-3</v>
      </c>
      <c r="Q81" s="1369">
        <f>compopeincdet!BR22/2+compopeincdet!BP22</f>
        <v>2.3803585208952427E-2</v>
      </c>
      <c r="R81" s="1369"/>
      <c r="S81" s="1132">
        <f>compopeincdet!BN22-B81</f>
        <v>0</v>
      </c>
      <c r="T81" s="1132">
        <f t="shared" si="5"/>
        <v>-2.1536834537982941E-9</v>
      </c>
      <c r="U81" s="1132">
        <f>C81/B81-TB2d!G81</f>
        <v>1.6602422547862261E-8</v>
      </c>
      <c r="V81" s="1333">
        <v>0.21953577519362821</v>
      </c>
    </row>
    <row r="82" spans="1:22" x14ac:dyDescent="0.2">
      <c r="A82" s="1304">
        <v>1985</v>
      </c>
      <c r="B82" s="1282">
        <f>TB2b!R82</f>
        <v>0.12345606833696365</v>
      </c>
      <c r="C82" s="1283">
        <f t="shared" si="3"/>
        <v>7.5899384741205722E-2</v>
      </c>
      <c r="D82" s="1284">
        <f>TB2b!T82+TB2b!U82</f>
        <v>2.6461935660336167E-2</v>
      </c>
      <c r="E82" s="1284">
        <f>compopeincdet!$BO23</f>
        <v>6.1773783527314663E-3</v>
      </c>
      <c r="F82" s="1284">
        <f>compopeincdet!$BP23</f>
        <v>2.1050279960036278E-2</v>
      </c>
      <c r="G82" s="1284">
        <f>(compopeincdet!$BQ23+compopeincdet!$BR23)/2</f>
        <v>2.5058009196072817E-3</v>
      </c>
      <c r="H82" s="1284">
        <f>compopeincdet!CA23</f>
        <v>5.5729607120156288E-3</v>
      </c>
      <c r="I82" s="1284">
        <f>TB2b!V82-H82</f>
        <v>3.1564245000481606E-3</v>
      </c>
      <c r="J82" s="1284">
        <f>compopeincdet!$BV23</f>
        <v>1.097460463643074E-2</v>
      </c>
      <c r="K82" s="1288">
        <f t="shared" si="4"/>
        <v>4.7556681325659156E-2</v>
      </c>
      <c r="L82" s="1284">
        <f>TB2b!X82</f>
        <v>2.6482672764842043E-2</v>
      </c>
      <c r="M82" s="1284">
        <f>compopeincdet!CC23</f>
        <v>3.7380664143711329E-3</v>
      </c>
      <c r="N82" s="1284">
        <f>TB2b!Y82-M82</f>
        <v>8.3016223656790164E-3</v>
      </c>
      <c r="O82" s="1284">
        <f>(compopeincdet!$BQ23+compopeincdet!$BR23)/2</f>
        <v>2.5058009196072817E-3</v>
      </c>
      <c r="P82" s="1289">
        <f>TB2b!W82-TB2f!J82</f>
        <v>6.5285188611596823E-3</v>
      </c>
      <c r="Q82" s="1369">
        <f>compopeincdet!BR23/2+compopeincdet!BP23</f>
        <v>2.2070425329729915E-2</v>
      </c>
      <c r="R82" s="1369"/>
      <c r="S82" s="1132">
        <f>compopeincdet!BN23-B82</f>
        <v>0</v>
      </c>
      <c r="T82" s="1132">
        <f t="shared" si="5"/>
        <v>2.2700987756252289E-9</v>
      </c>
      <c r="U82" s="1132">
        <f>C82/B82-TB2d!G82</f>
        <v>1.1470206340291611E-8</v>
      </c>
      <c r="V82" s="1333">
        <v>0.2268787934129711</v>
      </c>
    </row>
    <row r="83" spans="1:22" x14ac:dyDescent="0.2">
      <c r="A83" s="1304">
        <v>1986</v>
      </c>
      <c r="B83" s="1282">
        <f>TB2b!R83</f>
        <v>0.11970000714063644</v>
      </c>
      <c r="C83" s="1283">
        <f t="shared" si="3"/>
        <v>7.1245962288230658E-2</v>
      </c>
      <c r="D83" s="1284">
        <f>TB2b!T83+TB2b!U83</f>
        <v>2.7630782104097307E-2</v>
      </c>
      <c r="E83" s="1284">
        <f>compopeincdet!$BO24</f>
        <v>6.0486160218715668E-3</v>
      </c>
      <c r="F83" s="1284">
        <f>compopeincdet!$BP24</f>
        <v>1.712673157453537E-2</v>
      </c>
      <c r="G83" s="1284">
        <f>(compopeincdet!$BQ24+compopeincdet!$BR24)/2</f>
        <v>2.4567433865740895E-3</v>
      </c>
      <c r="H83" s="1284">
        <f>compopeincdet!CA24</f>
        <v>4.6428916975855827E-3</v>
      </c>
      <c r="I83" s="1284">
        <f>TB2b!V83-H83</f>
        <v>3.0923495069146156E-3</v>
      </c>
      <c r="J83" s="1284">
        <f>compopeincdet!$BV24</f>
        <v>1.0247847996652126E-2</v>
      </c>
      <c r="K83" s="1288">
        <f t="shared" si="4"/>
        <v>4.8454041010700166E-2</v>
      </c>
      <c r="L83" s="1284">
        <f>TB2b!X83</f>
        <v>2.763500166226656E-2</v>
      </c>
      <c r="M83" s="1284">
        <f>compopeincdet!CC24</f>
        <v>3.191603347659111E-3</v>
      </c>
      <c r="N83" s="1284">
        <f>TB2b!Y83-M83</f>
        <v>8.5242450320300363E-3</v>
      </c>
      <c r="O83" s="1284">
        <f>(compopeincdet!$BQ24+compopeincdet!$BR24)/2</f>
        <v>2.4567433865740895E-3</v>
      </c>
      <c r="P83" s="1289">
        <f>TB2b!W83-TB2f!J83</f>
        <v>6.6464475821703672E-3</v>
      </c>
      <c r="Q83" s="1369">
        <f>compopeincdet!BR24/2+compopeincdet!BP24</f>
        <v>1.7904982552863657E-2</v>
      </c>
      <c r="R83" s="1369"/>
      <c r="S83" s="1132">
        <f>compopeincdet!BN24-B83</f>
        <v>0</v>
      </c>
      <c r="T83" s="1132">
        <f t="shared" si="5"/>
        <v>3.8417056202888489E-9</v>
      </c>
      <c r="U83" s="1132">
        <f>C83/B83-TB2d!G83</f>
        <v>-1.2523389547602903E-8</v>
      </c>
      <c r="V83" s="1333">
        <v>0.26099354586048351</v>
      </c>
    </row>
    <row r="84" spans="1:22" x14ac:dyDescent="0.2">
      <c r="A84" s="1304">
        <v>1987</v>
      </c>
      <c r="B84" s="1282">
        <f>TB2b!R84</f>
        <v>0.13233911991119385</v>
      </c>
      <c r="C84" s="1283">
        <f t="shared" si="3"/>
        <v>7.5365686265286058E-2</v>
      </c>
      <c r="D84" s="1284">
        <f>TB2b!T84+TB2b!U84</f>
        <v>2.9210338077973574E-2</v>
      </c>
      <c r="E84" s="1284">
        <f>compopeincdet!$BO25</f>
        <v>5.0833066925406456E-3</v>
      </c>
      <c r="F84" s="1284">
        <f>compopeincdet!$BP25</f>
        <v>1.6942625865340233E-2</v>
      </c>
      <c r="G84" s="1284">
        <f>(compopeincdet!$BQ25+compopeincdet!$BR25)/2</f>
        <v>4.494605353102088E-3</v>
      </c>
      <c r="H84" s="1284">
        <f>compopeincdet!CA25</f>
        <v>5.3511490114033222E-3</v>
      </c>
      <c r="I84" s="1284">
        <f>TB2b!V84-H84</f>
        <v>3.0173049308359623E-3</v>
      </c>
      <c r="J84" s="1284">
        <f>compopeincdet!$BV25</f>
        <v>1.1266356334090233E-2</v>
      </c>
      <c r="K84" s="1288">
        <f t="shared" si="4"/>
        <v>5.6973432190716267E-2</v>
      </c>
      <c r="L84" s="1284">
        <f>TB2b!X84</f>
        <v>3.3013999728828923E-2</v>
      </c>
      <c r="M84" s="1284">
        <f>compopeincdet!CC25</f>
        <v>3.6117914132773876E-3</v>
      </c>
      <c r="N84" s="1284">
        <f>TB2b!Y84-M84</f>
        <v>8.5666421462145866E-3</v>
      </c>
      <c r="O84" s="1284">
        <f>(compopeincdet!$BQ25+compopeincdet!$BR25)/2</f>
        <v>4.494605353102088E-3</v>
      </c>
      <c r="P84" s="1289">
        <f>TB2b!W84-TB2f!J84</f>
        <v>7.2863935492932796E-3</v>
      </c>
      <c r="Q84" s="1369">
        <f>compopeincdet!BR25/2+compopeincdet!BP25</f>
        <v>1.8066332675516605E-2</v>
      </c>
      <c r="R84" s="1369"/>
      <c r="S84" s="1132">
        <f>compopeincdet!BN25-B84</f>
        <v>0</v>
      </c>
      <c r="T84" s="1132">
        <f t="shared" si="5"/>
        <v>1.4551915228366852E-9</v>
      </c>
      <c r="U84" s="1132">
        <f>C84/B84-TB2d!G84</f>
        <v>-1.6055683116356079E-8</v>
      </c>
      <c r="V84" s="1333">
        <v>0.2307873444343938</v>
      </c>
    </row>
    <row r="85" spans="1:22" x14ac:dyDescent="0.2">
      <c r="A85" s="1304">
        <v>1988</v>
      </c>
      <c r="B85" s="1282">
        <f>TB2b!R85</f>
        <v>0.15223731100559235</v>
      </c>
      <c r="C85" s="1283">
        <f t="shared" si="3"/>
        <v>8.1775611033663154E-2</v>
      </c>
      <c r="D85" s="1284">
        <f>TB2b!T85+TB2b!U85</f>
        <v>2.8936104150488973E-2</v>
      </c>
      <c r="E85" s="1284">
        <f>compopeincdet!$BO26</f>
        <v>5.0248322077095509E-3</v>
      </c>
      <c r="F85" s="1284">
        <f>compopeincdet!$BP26</f>
        <v>1.7748171463608742E-2</v>
      </c>
      <c r="G85" s="1284">
        <f>(compopeincdet!$BQ26+compopeincdet!$BR26)/2</f>
        <v>7.8057842329144478E-3</v>
      </c>
      <c r="H85" s="1284">
        <f>compopeincdet!CA26</f>
        <v>6.4217462204396725E-3</v>
      </c>
      <c r="I85" s="1284">
        <f>TB2b!V85-H85</f>
        <v>3.0390755273401737E-3</v>
      </c>
      <c r="J85" s="1284">
        <f>compopeincdet!$BV26</f>
        <v>1.2799897231161594E-2</v>
      </c>
      <c r="K85" s="1288">
        <f t="shared" si="4"/>
        <v>7.0461689028888941E-2</v>
      </c>
      <c r="L85" s="1284">
        <f>TB2b!X85</f>
        <v>4.0504587546554803E-2</v>
      </c>
      <c r="M85" s="1284">
        <f>compopeincdet!CC26</f>
        <v>4.9040303565561771E-3</v>
      </c>
      <c r="N85" s="1284">
        <f>TB2b!Y85-M85</f>
        <v>8.752825937601327E-3</v>
      </c>
      <c r="O85" s="1284">
        <f>(compopeincdet!$BQ26+compopeincdet!$BR26)/2</f>
        <v>7.8057842329144478E-3</v>
      </c>
      <c r="P85" s="1289">
        <f>TB2b!W85-TB2f!J85</f>
        <v>8.4944609552621841E-3</v>
      </c>
      <c r="Q85" s="1369">
        <f>compopeincdet!BR26/2+compopeincdet!BP26</f>
        <v>1.9869767129421234E-2</v>
      </c>
      <c r="R85" s="1369"/>
      <c r="S85" s="1132">
        <f>compopeincdet!BN26-B85</f>
        <v>0</v>
      </c>
      <c r="T85" s="1132">
        <f t="shared" si="5"/>
        <v>1.0943040251731873E-8</v>
      </c>
      <c r="U85" s="1132">
        <f>C85/B85-TB2d!G85</f>
        <v>-2.0796788402499544E-8</v>
      </c>
      <c r="V85" s="1333">
        <v>0.22064863967118584</v>
      </c>
    </row>
    <row r="86" spans="1:22" x14ac:dyDescent="0.2">
      <c r="A86" s="1304">
        <v>1989</v>
      </c>
      <c r="B86" s="1282">
        <f>TB2b!R86</f>
        <v>0.1469816118478775</v>
      </c>
      <c r="C86" s="1283">
        <f t="shared" si="3"/>
        <v>8.2185110833961517E-2</v>
      </c>
      <c r="D86" s="1284">
        <f>TB2b!T86+TB2b!U86</f>
        <v>3.0943047429900616E-2</v>
      </c>
      <c r="E86" s="1284">
        <f>compopeincdet!$BO27</f>
        <v>6.2520992942154408E-3</v>
      </c>
      <c r="F86" s="1284">
        <f>compopeincdet!$BP27</f>
        <v>1.6394445672631264E-2</v>
      </c>
      <c r="G86" s="1284">
        <f>(compopeincdet!$BQ27+compopeincdet!$BR27)/2</f>
        <v>7.4408325599506497E-3</v>
      </c>
      <c r="H86" s="1284">
        <f>compopeincdet!CA27</f>
        <v>5.9023164212703705E-3</v>
      </c>
      <c r="I86" s="1284">
        <f>TB2b!V86-H86</f>
        <v>2.9526911675930023E-3</v>
      </c>
      <c r="J86" s="1284">
        <f>compopeincdet!$BV27</f>
        <v>1.2299678288400173E-2</v>
      </c>
      <c r="K86" s="1288">
        <f t="shared" si="4"/>
        <v>6.4796506310813129E-2</v>
      </c>
      <c r="L86" s="1284">
        <f>TB2b!X86</f>
        <v>3.5901355863780016E-2</v>
      </c>
      <c r="M86" s="1284">
        <f>compopeincdet!CC27</f>
        <v>4.2971502989530563E-3</v>
      </c>
      <c r="N86" s="1284">
        <f>TB2b!Y86-M86</f>
        <v>8.5671785480824752E-3</v>
      </c>
      <c r="O86" s="1284">
        <f>(compopeincdet!$BQ27+compopeincdet!$BR27)/2</f>
        <v>7.4408325599506497E-3</v>
      </c>
      <c r="P86" s="1289">
        <f>TB2b!W86-TB2f!J86</f>
        <v>8.5899890400469303E-3</v>
      </c>
      <c r="Q86" s="1369">
        <f>compopeincdet!BR27/2+compopeincdet!BP27</f>
        <v>1.8339219153858721E-2</v>
      </c>
      <c r="R86" s="1369"/>
      <c r="S86" s="1132">
        <f>compopeincdet!BN27-B86</f>
        <v>0</v>
      </c>
      <c r="T86" s="1132">
        <f t="shared" si="5"/>
        <v>-5.2968971431255341E-9</v>
      </c>
      <c r="U86" s="1132">
        <f>C86/B86-TB2d!G86</f>
        <v>-2.0437426861974473E-8</v>
      </c>
      <c r="V86" s="1333">
        <v>0.27607297673249265</v>
      </c>
    </row>
    <row r="87" spans="1:22" x14ac:dyDescent="0.2">
      <c r="A87" s="1305">
        <v>1990</v>
      </c>
      <c r="B87" s="1298">
        <f>TB2b!R87</f>
        <v>0.14710064232349396</v>
      </c>
      <c r="C87" s="1299">
        <f t="shared" si="3"/>
        <v>7.9193127283360809E-2</v>
      </c>
      <c r="D87" s="1300">
        <f>TB2b!T87+TB2b!U87</f>
        <v>2.9695633973460644E-2</v>
      </c>
      <c r="E87" s="1300">
        <f>compopeincdet!$BO28</f>
        <v>6.0167876072227955E-3</v>
      </c>
      <c r="F87" s="1300">
        <f>compopeincdet!$BP28</f>
        <v>1.4744664542376995E-2</v>
      </c>
      <c r="G87" s="1300">
        <f>(compopeincdet!$BQ28+compopeincdet!$BR28)/2</f>
        <v>7.1368778590112925E-3</v>
      </c>
      <c r="H87" s="1300">
        <f>compopeincdet!CA28</f>
        <v>5.7558659464120865E-3</v>
      </c>
      <c r="I87" s="1300">
        <f>TB2b!V87-H87</f>
        <v>3.2129585742950439E-3</v>
      </c>
      <c r="J87" s="1300">
        <f>compopeincdet!$BV28</f>
        <v>1.2630338780581951E-2</v>
      </c>
      <c r="K87" s="1306">
        <f t="shared" si="4"/>
        <v>6.7907519289292395E-2</v>
      </c>
      <c r="L87" s="1300">
        <f>TB2b!X87</f>
        <v>3.8579146046609766E-2</v>
      </c>
      <c r="M87" s="1300">
        <f>compopeincdet!CC28</f>
        <v>4.1583599522709846E-3</v>
      </c>
      <c r="N87" s="1300">
        <f>TB2b!Y87-M87</f>
        <v>9.3462710320491756E-3</v>
      </c>
      <c r="O87" s="1300">
        <f>(compopeincdet!$BQ28+compopeincdet!$BR28)/2</f>
        <v>7.1368778590112925E-3</v>
      </c>
      <c r="P87" s="1307">
        <f>TB2b!W87-TB2f!J87</f>
        <v>8.6868643993511796E-3</v>
      </c>
      <c r="Q87" s="1369">
        <f>compopeincdet!BR28/2+compopeincdet!BP28</f>
        <v>1.6599993919953704E-2</v>
      </c>
      <c r="R87" s="1369"/>
      <c r="S87" s="1132">
        <f>compopeincdet!BN28-B87</f>
        <v>0</v>
      </c>
      <c r="T87" s="1132">
        <f t="shared" si="5"/>
        <v>-4.2491592466831207E-9</v>
      </c>
      <c r="U87" s="1132">
        <f>C87/B87-TB2d!G87</f>
        <v>4.7308844619564638E-9</v>
      </c>
      <c r="V87" s="1333">
        <v>0.2898056988929742</v>
      </c>
    </row>
    <row r="88" spans="1:22" x14ac:dyDescent="0.2">
      <c r="A88" s="1304">
        <v>1991</v>
      </c>
      <c r="B88" s="1282">
        <f>TB2b!R88</f>
        <v>0.13648337125778198</v>
      </c>
      <c r="C88" s="1283">
        <f t="shared" si="3"/>
        <v>7.6622091874014586E-2</v>
      </c>
      <c r="D88" s="1284">
        <f>TB2b!T88+TB2b!U88</f>
        <v>2.9125173110514879E-2</v>
      </c>
      <c r="E88" s="1284">
        <f>compopeincdet!$BO29</f>
        <v>6.7839203402400017E-3</v>
      </c>
      <c r="F88" s="1284">
        <f>compopeincdet!$BP29</f>
        <v>1.6511121764779091E-2</v>
      </c>
      <c r="G88" s="1284">
        <f>(compopeincdet!$BQ29+compopeincdet!$BR29)/2</f>
        <v>3.31421586452052E-3</v>
      </c>
      <c r="H88" s="1284">
        <f>compopeincdet!CA29</f>
        <v>5.6668850593268871E-3</v>
      </c>
      <c r="I88" s="1284">
        <f>TB2b!V88-H88</f>
        <v>3.0536777339875698E-3</v>
      </c>
      <c r="J88" s="1284">
        <f>compopeincdet!$BV29</f>
        <v>1.2167098000645638E-2</v>
      </c>
      <c r="K88" s="1288">
        <f t="shared" si="4"/>
        <v>5.9861273330170661E-2</v>
      </c>
      <c r="L88" s="1284">
        <f>TB2b!X88</f>
        <v>3.5936190847677574E-2</v>
      </c>
      <c r="M88" s="1284">
        <f>compopeincdet!CC29</f>
        <v>3.7714708596467972E-3</v>
      </c>
      <c r="N88" s="1284">
        <f>TB2b!Y88-M88</f>
        <v>8.8569283407205508E-3</v>
      </c>
      <c r="O88" s="1284">
        <f>(compopeincdet!$BQ29+compopeincdet!$BR29)/2</f>
        <v>3.31421586452052E-3</v>
      </c>
      <c r="P88" s="1289">
        <f>TB2b!W88-TB2f!J88</f>
        <v>7.9824674176052213E-3</v>
      </c>
      <c r="Q88" s="1369">
        <f>compopeincdet!BR29/2+compopeincdet!BP29</f>
        <v>1.7339072830509394E-2</v>
      </c>
      <c r="R88" s="1369"/>
      <c r="S88" s="1132">
        <f>compopeincdet!BN29-B88</f>
        <v>0</v>
      </c>
      <c r="T88" s="1132">
        <f t="shared" si="5"/>
        <v>6.0535967350006104E-9</v>
      </c>
      <c r="U88" s="1132">
        <f>C88/B88-TB2d!G88</f>
        <v>-1.6717746964545199E-8</v>
      </c>
      <c r="V88" s="1333">
        <v>0.29121733164655583</v>
      </c>
    </row>
    <row r="89" spans="1:22" x14ac:dyDescent="0.2">
      <c r="A89" s="1304">
        <v>1992</v>
      </c>
      <c r="B89" s="1282">
        <f>TB2b!R89</f>
        <v>0.14680194854736328</v>
      </c>
      <c r="C89" s="1283">
        <f t="shared" si="3"/>
        <v>7.7173362456960604E-2</v>
      </c>
      <c r="D89" s="1284">
        <f>TB2b!T89+TB2b!U89</f>
        <v>2.694097554194741E-2</v>
      </c>
      <c r="E89" s="1284">
        <f>compopeincdet!$BO30</f>
        <v>6.7911380901932716E-3</v>
      </c>
      <c r="F89" s="1284">
        <f>compopeincdet!$BP30</f>
        <v>1.6838440671563148E-2</v>
      </c>
      <c r="G89" s="1284">
        <f>(compopeincdet!$BQ30+compopeincdet!$BR30)/2</f>
        <v>4.7207993920892477E-3</v>
      </c>
      <c r="H89" s="1284">
        <f>compopeincdet!CA30</f>
        <v>6.6687092185020447E-3</v>
      </c>
      <c r="I89" s="1284">
        <f>TB2b!V89-H89</f>
        <v>3.1023286283016205E-3</v>
      </c>
      <c r="J89" s="1284">
        <f>compopeincdet!$BV30</f>
        <v>1.2110970914363861E-2</v>
      </c>
      <c r="K89" s="1288">
        <f t="shared" si="4"/>
        <v>6.9628587982151657E-2</v>
      </c>
      <c r="L89" s="1284">
        <f>TB2b!X89</f>
        <v>4.2351811277321252E-2</v>
      </c>
      <c r="M89" s="1284">
        <f>compopeincdet!CC30</f>
        <v>5.1453607156872749E-3</v>
      </c>
      <c r="N89" s="1284">
        <f>TB2b!Y89-M89</f>
        <v>9.4009623018887923E-3</v>
      </c>
      <c r="O89" s="1284">
        <f>(compopeincdet!$BQ30+compopeincdet!$BR30)/2</f>
        <v>4.7207993920892477E-3</v>
      </c>
      <c r="P89" s="1289">
        <f>TB2b!W89-TB2f!J89</f>
        <v>8.0096542951650918E-3</v>
      </c>
      <c r="Q89" s="1369">
        <f>compopeincdet!BR30/2+compopeincdet!BP30</f>
        <v>1.8783920211717486E-2</v>
      </c>
      <c r="R89" s="1369"/>
      <c r="S89" s="1132">
        <f>compopeincdet!BN30-B89</f>
        <v>0</v>
      </c>
      <c r="T89" s="1132">
        <f t="shared" si="5"/>
        <v>-1.8917489796876907E-9</v>
      </c>
      <c r="U89" s="1132">
        <f>C89/B89-TB2d!G89</f>
        <v>-9.5672429978321816E-9</v>
      </c>
      <c r="V89" s="1333">
        <v>0.28739987519010463</v>
      </c>
    </row>
    <row r="90" spans="1:22" x14ac:dyDescent="0.2">
      <c r="A90" s="1304">
        <v>1993</v>
      </c>
      <c r="B90" s="1282">
        <f>TB2b!R90</f>
        <v>0.14140902459621429</v>
      </c>
      <c r="C90" s="1283">
        <f t="shared" si="3"/>
        <v>7.6160504657309502E-2</v>
      </c>
      <c r="D90" s="1284">
        <f>TB2b!T90+TB2b!U90</f>
        <v>2.6149001147132367E-2</v>
      </c>
      <c r="E90" s="1284">
        <f>compopeincdet!$BO31</f>
        <v>6.6517777740955353E-3</v>
      </c>
      <c r="F90" s="1284">
        <f>compopeincdet!$BP31</f>
        <v>1.7340149730443954E-2</v>
      </c>
      <c r="G90" s="1284">
        <f>(compopeincdet!$BQ31+compopeincdet!$BR31)/2</f>
        <v>4.3926425278186798E-3</v>
      </c>
      <c r="H90" s="1284">
        <f>compopeincdet!CA31</f>
        <v>6.7303949035704136E-3</v>
      </c>
      <c r="I90" s="1284">
        <f>TB2b!V90-H90</f>
        <v>2.9323925264179707E-3</v>
      </c>
      <c r="J90" s="1284">
        <f>compopeincdet!$BV31</f>
        <v>1.1964146047830582E-2</v>
      </c>
      <c r="K90" s="1288">
        <f t="shared" si="4"/>
        <v>6.5248512721154839E-2</v>
      </c>
      <c r="L90" s="1284">
        <f>TB2b!X90</f>
        <v>3.8625436926828897E-2</v>
      </c>
      <c r="M90" s="1284">
        <f>compopeincdet!CC31</f>
        <v>5.1795821636915207E-3</v>
      </c>
      <c r="N90" s="1284">
        <f>TB2b!Y90-M90</f>
        <v>9.0523282078930969E-3</v>
      </c>
      <c r="O90" s="1284">
        <f>(compopeincdet!$BQ31+compopeincdet!$BR31)/2</f>
        <v>4.3926425278186798E-3</v>
      </c>
      <c r="P90" s="1289">
        <f>TB2b!W90-TB2f!J90</f>
        <v>7.9985228949226439E-3</v>
      </c>
      <c r="Q90" s="1369">
        <f>compopeincdet!BR31/2+compopeincdet!BP31</f>
        <v>1.8723377725109458E-2</v>
      </c>
      <c r="R90" s="1369"/>
      <c r="S90" s="1132">
        <f>compopeincdet!BN31-B90</f>
        <v>0</v>
      </c>
      <c r="T90" s="1132">
        <f t="shared" si="5"/>
        <v>7.2177499532699585E-9</v>
      </c>
      <c r="U90" s="1132">
        <f>C90/B90-TB2d!G90</f>
        <v>-5.4366169344177706E-9</v>
      </c>
      <c r="V90" s="1333">
        <v>0.27725065757659095</v>
      </c>
    </row>
    <row r="91" spans="1:22" x14ac:dyDescent="0.2">
      <c r="A91" s="1304">
        <v>1994</v>
      </c>
      <c r="B91" s="1282">
        <f>TB2b!R91</f>
        <v>0.14049772918224335</v>
      </c>
      <c r="C91" s="1283">
        <f t="shared" si="3"/>
        <v>7.638524955837056E-2</v>
      </c>
      <c r="D91" s="1284">
        <f>TB2b!T91+TB2b!U91</f>
        <v>2.4701035057660192E-2</v>
      </c>
      <c r="E91" s="1284">
        <f>compopeincdet!$BO32</f>
        <v>6.5941046923398972E-3</v>
      </c>
      <c r="F91" s="1284">
        <f>compopeincdet!$BP32</f>
        <v>1.8097307533025742E-2</v>
      </c>
      <c r="G91" s="1284">
        <f>(compopeincdet!$BQ32+compopeincdet!$BR32)/2</f>
        <v>6.1232734005898237E-3</v>
      </c>
      <c r="H91" s="1284">
        <f>compopeincdet!CA32</f>
        <v>5.8969957754015923E-3</v>
      </c>
      <c r="I91" s="1284">
        <f>TB2b!V91-H91</f>
        <v>3.042072057723999E-3</v>
      </c>
      <c r="J91" s="1284">
        <f>compopeincdet!$BV32</f>
        <v>1.1930461041629314E-2</v>
      </c>
      <c r="K91" s="1288">
        <f t="shared" si="4"/>
        <v>6.4112474152352661E-2</v>
      </c>
      <c r="L91" s="1284">
        <f>TB2b!X91</f>
        <v>3.6552680282130767E-2</v>
      </c>
      <c r="M91" s="1284">
        <f>compopeincdet!CC32</f>
        <v>4.1381143964827061E-3</v>
      </c>
      <c r="N91" s="1284">
        <f>TB2b!Y91-M91</f>
        <v>9.5146784109771954E-3</v>
      </c>
      <c r="O91" s="1284">
        <f>(compopeincdet!$BQ32+compopeincdet!$BR32)/2</f>
        <v>6.1232734005898237E-3</v>
      </c>
      <c r="P91" s="1289">
        <f>TB2b!W91-TB2f!J91</f>
        <v>7.7837276621721685E-3</v>
      </c>
      <c r="Q91" s="1369">
        <f>compopeincdet!BR32/2+compopeincdet!BP32</f>
        <v>2.0249738590791821E-2</v>
      </c>
      <c r="R91" s="1369"/>
      <c r="S91" s="1132">
        <f>compopeincdet!BN32-B91</f>
        <v>0</v>
      </c>
      <c r="T91" s="1132">
        <f t="shared" si="5"/>
        <v>5.4715201258659363E-9</v>
      </c>
      <c r="U91" s="1132">
        <f>C91/B91-TB2d!G91</f>
        <v>1.88259625666376E-8</v>
      </c>
      <c r="V91" s="1333">
        <v>0.26706066952196233</v>
      </c>
    </row>
    <row r="92" spans="1:22" x14ac:dyDescent="0.2">
      <c r="A92" s="1304">
        <v>1995</v>
      </c>
      <c r="B92" s="1282">
        <f>TB2b!R92</f>
        <v>0.14519089460372925</v>
      </c>
      <c r="C92" s="1283">
        <f t="shared" si="3"/>
        <v>7.8101826598867774E-2</v>
      </c>
      <c r="D92" s="1284">
        <f>TB2b!T92+TB2b!U92</f>
        <v>2.4458313011564314E-2</v>
      </c>
      <c r="E92" s="1284">
        <f>compopeincdet!$BO33</f>
        <v>6.4972275868058205E-3</v>
      </c>
      <c r="F92" s="1284">
        <f>compopeincdet!$BP33</f>
        <v>1.9386053085327148E-2</v>
      </c>
      <c r="G92" s="1284">
        <f>(compopeincdet!$BQ33+compopeincdet!$BR33)/2</f>
        <v>6.1075129779055715E-3</v>
      </c>
      <c r="H92" s="1284">
        <f>compopeincdet!CA33</f>
        <v>6.0904845595359802E-3</v>
      </c>
      <c r="I92" s="1284">
        <f>TB2b!V92-H92</f>
        <v>2.9730331152677536E-3</v>
      </c>
      <c r="J92" s="1284">
        <f>compopeincdet!$BV33</f>
        <v>1.2589202262461185E-2</v>
      </c>
      <c r="K92" s="1288">
        <f t="shared" si="4"/>
        <v>6.7089064163155854E-2</v>
      </c>
      <c r="L92" s="1284">
        <f>TB2b!X92</f>
        <v>3.9590119242812812E-2</v>
      </c>
      <c r="M92" s="1284">
        <f>compopeincdet!CC33</f>
        <v>4.3842317536473274E-3</v>
      </c>
      <c r="N92" s="1284">
        <f>TB2b!Y92-M92</f>
        <v>9.4486993289037337E-3</v>
      </c>
      <c r="O92" s="1284">
        <f>(compopeincdet!$BQ33+compopeincdet!$BR33)/2</f>
        <v>6.1075129779055715E-3</v>
      </c>
      <c r="P92" s="1289">
        <f>TB2b!W92-TB2f!J92</f>
        <v>7.5585008598864079E-3</v>
      </c>
      <c r="Q92" s="1369">
        <f>compopeincdet!BR33/2+compopeincdet!BP33</f>
        <v>2.1093547926284373E-2</v>
      </c>
      <c r="R92" s="1369"/>
      <c r="S92" s="1132">
        <f>compopeincdet!BN33-B92</f>
        <v>0</v>
      </c>
      <c r="T92" s="1132">
        <f t="shared" si="5"/>
        <v>3.8417056202888489E-9</v>
      </c>
      <c r="U92" s="1132">
        <f>C92/B92-TB2d!G92</f>
        <v>-2.2224709517182362E-8</v>
      </c>
      <c r="V92" s="1333">
        <v>0.25102023724954153</v>
      </c>
    </row>
    <row r="93" spans="1:22" x14ac:dyDescent="0.2">
      <c r="A93" s="1304">
        <v>1996</v>
      </c>
      <c r="B93" s="1282">
        <f>TB2b!R93</f>
        <v>0.1524396538734436</v>
      </c>
      <c r="C93" s="1283">
        <f t="shared" si="3"/>
        <v>8.1357695918995887E-2</v>
      </c>
      <c r="D93" s="1284">
        <f>TB2b!T93+TB2b!U93</f>
        <v>2.3547473887447268E-2</v>
      </c>
      <c r="E93" s="1284">
        <f>compopeincdet!$BO34</f>
        <v>7.1059102192521095E-3</v>
      </c>
      <c r="F93" s="1284">
        <f>compopeincdet!$BP34</f>
        <v>2.0692871883511543E-2</v>
      </c>
      <c r="G93" s="1284">
        <f>(compopeincdet!$BQ34+compopeincdet!$BR34)/2</f>
        <v>6.8022722844034433E-3</v>
      </c>
      <c r="H93" s="1284">
        <f>compopeincdet!CA34</f>
        <v>7.2622527368366718E-3</v>
      </c>
      <c r="I93" s="1284">
        <f>TB2b!V93-H93</f>
        <v>2.9893484897911549E-3</v>
      </c>
      <c r="J93" s="1284">
        <f>compopeincdet!$BV34</f>
        <v>1.2957566417753696E-2</v>
      </c>
      <c r="K93" s="1288">
        <f t="shared" si="4"/>
        <v>7.1081954403780401E-2</v>
      </c>
      <c r="L93" s="1284">
        <f>TB2b!X93</f>
        <v>4.1320244599541867E-2</v>
      </c>
      <c r="M93" s="1284">
        <f>compopeincdet!CC34</f>
        <v>5.4832948371767998E-3</v>
      </c>
      <c r="N93" s="1284">
        <f>TB2b!Y93-M93</f>
        <v>9.7825645427794834E-3</v>
      </c>
      <c r="O93" s="1284">
        <f>(compopeincdet!$BQ34+compopeincdet!$BR34)/2</f>
        <v>6.8022722844034433E-3</v>
      </c>
      <c r="P93" s="1289">
        <f>TB2b!W93-TB2f!J93</f>
        <v>7.6935781398788095E-3</v>
      </c>
      <c r="Q93" s="1369">
        <f>compopeincdet!BR34/2+compopeincdet!BP34</f>
        <v>2.228728006593883E-2</v>
      </c>
      <c r="R93" s="1369"/>
      <c r="S93" s="1132">
        <f>compopeincdet!BN34-B93</f>
        <v>0</v>
      </c>
      <c r="T93" s="1132">
        <f t="shared" si="5"/>
        <v>3.5506673157215118E-9</v>
      </c>
      <c r="U93" s="1132">
        <f>C93/B93-TB2d!G93</f>
        <v>-4.1625439761716621E-9</v>
      </c>
      <c r="V93" s="1333">
        <v>0.25561947554013098</v>
      </c>
    </row>
    <row r="94" spans="1:22" x14ac:dyDescent="0.2">
      <c r="A94" s="1304">
        <v>1997</v>
      </c>
      <c r="B94" s="1282">
        <f>TB2b!R94</f>
        <v>0.15984882414340973</v>
      </c>
      <c r="C94" s="1283">
        <f t="shared" si="3"/>
        <v>8.3409273356664926E-2</v>
      </c>
      <c r="D94" s="1284">
        <f>TB2b!T94+TB2b!U94</f>
        <v>2.308325219200924E-2</v>
      </c>
      <c r="E94" s="1284">
        <f>compopeincdet!$BO35</f>
        <v>7.4187046848237514E-3</v>
      </c>
      <c r="F94" s="1284">
        <f>compopeincdet!$BP35</f>
        <v>2.0175900310277939E-2</v>
      </c>
      <c r="G94" s="1284">
        <f>(compopeincdet!$BQ35+compopeincdet!$BR35)/2</f>
        <v>7.6727005653083324E-3</v>
      </c>
      <c r="H94" s="1284">
        <f>compopeincdet!CA35</f>
        <v>8.1648379564285278E-3</v>
      </c>
      <c r="I94" s="1284">
        <f>TB2b!V94-H94</f>
        <v>2.7845920994877815E-3</v>
      </c>
      <c r="J94" s="1284">
        <f>compopeincdet!$BV35</f>
        <v>1.4109285548329353E-2</v>
      </c>
      <c r="K94" s="1288">
        <f t="shared" si="4"/>
        <v>7.6439544965978712E-2</v>
      </c>
      <c r="L94" s="1284">
        <f>TB2b!X94</f>
        <v>4.4696093996551334E-2</v>
      </c>
      <c r="M94" s="1284">
        <f>compopeincdet!CC35</f>
        <v>6.4045358449220657E-3</v>
      </c>
      <c r="N94" s="1284">
        <f>TB2b!Y94-M94</f>
        <v>9.1927617382887052E-3</v>
      </c>
      <c r="O94" s="1284">
        <f>(compopeincdet!$BQ35+compopeincdet!$BR35)/2</f>
        <v>7.6727005653083324E-3</v>
      </c>
      <c r="P94" s="1289">
        <f>TB2b!W94-TB2f!J94</f>
        <v>8.4734528209082782E-3</v>
      </c>
      <c r="Q94" s="1369">
        <f>compopeincdet!BR35/2+compopeincdet!BP35</f>
        <v>2.2168755065649748E-2</v>
      </c>
      <c r="R94" s="1369"/>
      <c r="S94" s="1132">
        <f>compopeincdet!BN35-B94</f>
        <v>0</v>
      </c>
      <c r="T94" s="1132">
        <f t="shared" si="5"/>
        <v>5.8207660913467407E-9</v>
      </c>
      <c r="U94" s="1132">
        <f>C94/B94-TB2d!G94</f>
        <v>-1.6890661980184518E-8</v>
      </c>
      <c r="V94" s="1333">
        <v>0.26884618293391704</v>
      </c>
    </row>
    <row r="95" spans="1:22" x14ac:dyDescent="0.2">
      <c r="A95" s="1304">
        <v>1998</v>
      </c>
      <c r="B95" s="1282">
        <f>TB2b!R95</f>
        <v>0.16328857839107513</v>
      </c>
      <c r="C95" s="1283">
        <f t="shared" si="3"/>
        <v>8.2206315593793988E-2</v>
      </c>
      <c r="D95" s="1284">
        <f>TB2b!T95+TB2b!U95</f>
        <v>2.4526310968212783E-2</v>
      </c>
      <c r="E95" s="1284">
        <f>compopeincdet!$BO36</f>
        <v>6.8764295428991318E-3</v>
      </c>
      <c r="F95" s="1284">
        <f>compopeincdet!$BP36</f>
        <v>1.8147604539990425E-2</v>
      </c>
      <c r="G95" s="1284">
        <f>(compopeincdet!$BQ36+compopeincdet!$BR36)/2</f>
        <v>8.066068752668798E-3</v>
      </c>
      <c r="H95" s="1284">
        <f>compopeincdet!CA36</f>
        <v>9.0000908821821213E-3</v>
      </c>
      <c r="I95" s="1284">
        <f>TB2b!V95-H95</f>
        <v>2.6628505438566208E-3</v>
      </c>
      <c r="J95" s="1284">
        <f>compopeincdet!$BV36</f>
        <v>1.2926960363984108E-2</v>
      </c>
      <c r="K95" s="1288">
        <f t="shared" si="4"/>
        <v>8.1082260236144066E-2</v>
      </c>
      <c r="L95" s="1284">
        <f>TB2b!X95</f>
        <v>4.8246671022153347E-2</v>
      </c>
      <c r="M95" s="1284">
        <f>compopeincdet!CC36</f>
        <v>7.6437899842858315E-3</v>
      </c>
      <c r="N95" s="1284">
        <f>TB2b!Y95-M95</f>
        <v>8.9442189361388959E-3</v>
      </c>
      <c r="O95" s="1284">
        <f>(compopeincdet!$BQ36+compopeincdet!$BR36)/2</f>
        <v>8.066068752668798E-3</v>
      </c>
      <c r="P95" s="1289">
        <f>TB2b!W95-TB2f!J95</f>
        <v>8.1815115408971906E-3</v>
      </c>
      <c r="Q95" s="1369">
        <f>compopeincdet!BR36/2+compopeincdet!BP36</f>
        <v>1.9417066941969097E-2</v>
      </c>
      <c r="R95" s="1369"/>
      <c r="S95" s="1132">
        <f>compopeincdet!BN36-B95</f>
        <v>0</v>
      </c>
      <c r="T95" s="1132">
        <f t="shared" si="5"/>
        <v>2.5611370801925659E-9</v>
      </c>
      <c r="U95" s="1132">
        <f>C95/B95-TB2d!G95</f>
        <v>1.6670486546743746E-8</v>
      </c>
      <c r="V95" s="1333">
        <v>0.27479299840052629</v>
      </c>
    </row>
    <row r="96" spans="1:22" x14ac:dyDescent="0.2">
      <c r="A96" s="1308">
        <v>1999</v>
      </c>
      <c r="B96" s="1291">
        <f>TB2b!R96</f>
        <v>0.16761612892150879</v>
      </c>
      <c r="C96" s="1292">
        <f t="shared" si="3"/>
        <v>8.0557135283015668E-2</v>
      </c>
      <c r="D96" s="1293">
        <f>TB2b!T96+TB2b!U96</f>
        <v>2.3030118318274617E-2</v>
      </c>
      <c r="E96" s="1293">
        <f>compopeincdet!$BO37</f>
        <v>5.9965420514345169E-3</v>
      </c>
      <c r="F96" s="1293">
        <f>compopeincdet!$BP37</f>
        <v>1.7919119447469711E-2</v>
      </c>
      <c r="G96" s="1293">
        <f>(compopeincdet!$BQ37+compopeincdet!$BR37)/2</f>
        <v>8.197854389436543E-3</v>
      </c>
      <c r="H96" s="1293">
        <f>compopeincdet!CA37</f>
        <v>9.8404129967093468E-3</v>
      </c>
      <c r="I96" s="1293">
        <f>TB2b!V96-H96</f>
        <v>2.6768660172820091E-3</v>
      </c>
      <c r="J96" s="1293">
        <f>compopeincdet!$BV37</f>
        <v>1.2896222062408924E-2</v>
      </c>
      <c r="K96" s="1309">
        <f t="shared" si="4"/>
        <v>8.7058990029618144E-2</v>
      </c>
      <c r="L96" s="1293">
        <f>TB2b!X96</f>
        <v>5.2787658223156085E-2</v>
      </c>
      <c r="M96" s="1293">
        <f>compopeincdet!CC37</f>
        <v>8.4895631298422813E-3</v>
      </c>
      <c r="N96" s="1293">
        <f>TB2b!Y96-M96</f>
        <v>9.1132981002142524E-3</v>
      </c>
      <c r="O96" s="1293">
        <f>(compopeincdet!$BQ37+compopeincdet!$BR37)/2</f>
        <v>8.197854389436543E-3</v>
      </c>
      <c r="P96" s="1310">
        <f>TB2b!W96-TB2f!J96</f>
        <v>8.4706161869689822E-3</v>
      </c>
      <c r="Q96" s="1369">
        <f>compopeincdet!BR37/2+compopeincdet!BP37</f>
        <v>1.9544459064491093E-2</v>
      </c>
      <c r="R96" s="1369"/>
      <c r="S96" s="1132">
        <f>compopeincdet!BN37-B96</f>
        <v>0</v>
      </c>
      <c r="T96" s="1132">
        <f t="shared" si="5"/>
        <v>3.6088749766349792E-9</v>
      </c>
      <c r="U96" s="1132">
        <f>C96/B96-TB2d!G96</f>
        <v>-4.4090879280922479E-9</v>
      </c>
      <c r="V96" s="1333">
        <v>0.25073704905334876</v>
      </c>
    </row>
    <row r="97" spans="1:22" x14ac:dyDescent="0.2">
      <c r="A97" s="1304">
        <v>2000</v>
      </c>
      <c r="B97" s="1282">
        <f>TB2b!R97</f>
        <v>0.17346110939979553</v>
      </c>
      <c r="C97" s="1283">
        <f t="shared" si="3"/>
        <v>8.0200445139780641E-2</v>
      </c>
      <c r="D97" s="1284">
        <f>TB2b!T97+TB2b!U97</f>
        <v>2.3757106333505362E-2</v>
      </c>
      <c r="E97" s="1284">
        <f>compopeincdet!$BO38</f>
        <v>6.2237009406089783E-3</v>
      </c>
      <c r="F97" s="1284">
        <f>compopeincdet!$BP38</f>
        <v>1.6148446127772331E-2</v>
      </c>
      <c r="G97" s="1284">
        <f>(compopeincdet!$BQ38+compopeincdet!$BR38)/2</f>
        <v>7.6052905642427504E-3</v>
      </c>
      <c r="H97" s="1284">
        <f>compopeincdet!CA38</f>
        <v>1.0620957240462303E-2</v>
      </c>
      <c r="I97" s="1284">
        <f>TB2b!V97-H97</f>
        <v>2.7916990220546722E-3</v>
      </c>
      <c r="J97" s="1284">
        <f>compopeincdet!$BV38</f>
        <v>1.3053244911134243E-2</v>
      </c>
      <c r="K97" s="1288">
        <f t="shared" si="4"/>
        <v>9.3260664667468532E-2</v>
      </c>
      <c r="L97" s="1284">
        <f>TB2b!X97</f>
        <v>5.8411280854935903E-2</v>
      </c>
      <c r="M97" s="1284">
        <f>compopeincdet!CC38</f>
        <v>9.1497898101806641E-3</v>
      </c>
      <c r="N97" s="1284">
        <f>TB2b!Y97-M97</f>
        <v>9.5782005252734274E-3</v>
      </c>
      <c r="O97" s="1284">
        <f>(compopeincdet!$BQ38+compopeincdet!$BR38)/2</f>
        <v>7.6052905642427504E-3</v>
      </c>
      <c r="P97" s="1289">
        <f>TB2b!W97-TB2f!J97</f>
        <v>8.5161029128357768E-3</v>
      </c>
      <c r="Q97" s="1369">
        <f>compopeincdet!BR38/2+compopeincdet!BP38</f>
        <v>1.6918917244765908E-2</v>
      </c>
      <c r="R97" s="1369"/>
      <c r="S97" s="1132">
        <f>compopeincdet!BN38-B97</f>
        <v>0</v>
      </c>
      <c r="T97" s="1132">
        <f t="shared" si="5"/>
        <v>-4.0745364027205966E-10</v>
      </c>
      <c r="U97" s="1132">
        <f>C97/B97-TB2d!G97</f>
        <v>1.8535758428139815E-8</v>
      </c>
      <c r="V97" s="1333">
        <v>0.27818971980007368</v>
      </c>
    </row>
    <row r="98" spans="1:22" x14ac:dyDescent="0.2">
      <c r="A98" s="1304">
        <v>2001</v>
      </c>
      <c r="B98" s="1282">
        <f>TB2b!R98</f>
        <v>0.16608379781246185</v>
      </c>
      <c r="C98" s="1283">
        <f t="shared" si="3"/>
        <v>8.0268061254173517E-2</v>
      </c>
      <c r="D98" s="1284">
        <f>TB2b!T98+TB2b!U98</f>
        <v>2.4962022551335394E-2</v>
      </c>
      <c r="E98" s="1284">
        <f>compopeincdet!$BO39</f>
        <v>5.3038871847093105E-3</v>
      </c>
      <c r="F98" s="1284">
        <f>compopeincdet!$BP39</f>
        <v>1.5338691882789135E-2</v>
      </c>
      <c r="G98" s="1284">
        <f>(compopeincdet!$BQ39+compopeincdet!$BR39)/2</f>
        <v>7.4682304402813315E-3</v>
      </c>
      <c r="H98" s="1284">
        <f>compopeincdet!CA39</f>
        <v>1.3065668754279613E-2</v>
      </c>
      <c r="I98" s="1284">
        <f>TB2b!V98-H98</f>
        <v>2.909746952354908E-3</v>
      </c>
      <c r="J98" s="1284">
        <f>compopeincdet!$BV39</f>
        <v>1.1219813488423824E-2</v>
      </c>
      <c r="K98" s="1288">
        <f t="shared" si="4"/>
        <v>8.5815731785260127E-2</v>
      </c>
      <c r="L98" s="1284">
        <f>TB2b!X98</f>
        <v>5.0067035283413309E-2</v>
      </c>
      <c r="M98" s="1284">
        <f>compopeincdet!CC39</f>
        <v>1.0705610737204552E-2</v>
      </c>
      <c r="N98" s="1284">
        <f>TB2b!Y98-M98</f>
        <v>9.8253553384127397E-3</v>
      </c>
      <c r="O98" s="1284">
        <f>(compopeincdet!$BQ39+compopeincdet!$BR39)/2</f>
        <v>7.4682304402813315E-3</v>
      </c>
      <c r="P98" s="1289">
        <f>TB2b!W98-TB2f!J98</f>
        <v>7.749499985948205E-3</v>
      </c>
      <c r="Q98" s="1369">
        <f>compopeincdet!BR39/2+compopeincdet!BP39</f>
        <v>1.62220987258479E-2</v>
      </c>
      <c r="R98" s="1369"/>
      <c r="S98" s="1132">
        <f>compopeincdet!BN39-B98</f>
        <v>0</v>
      </c>
      <c r="T98" s="1132">
        <f t="shared" si="5"/>
        <v>4.7730282087821152E-9</v>
      </c>
      <c r="U98" s="1132">
        <f>C98/B98-TB2d!G98</f>
        <v>-6.2008918000344693E-9</v>
      </c>
      <c r="V98" s="1333">
        <v>0.25693918329122456</v>
      </c>
    </row>
    <row r="99" spans="1:22" x14ac:dyDescent="0.2">
      <c r="A99" s="1304">
        <v>2002</v>
      </c>
      <c r="B99" s="1282">
        <f>TB2b!R99</f>
        <v>0.16102613508701324</v>
      </c>
      <c r="C99" s="1283">
        <f t="shared" si="3"/>
        <v>8.0443622689926997E-2</v>
      </c>
      <c r="D99" s="1284">
        <f>TB2b!T99+TB2b!U99</f>
        <v>2.3295933060580865E-2</v>
      </c>
      <c r="E99" s="1284">
        <f>compopeincdet!$BO40</f>
        <v>5.4943375289440155E-3</v>
      </c>
      <c r="F99" s="1284">
        <f>compopeincdet!$BP40</f>
        <v>1.6400674358010292E-2</v>
      </c>
      <c r="G99" s="1284">
        <f>(compopeincdet!$BQ40+compopeincdet!$BR40)/2</f>
        <v>7.7673052437603474E-3</v>
      </c>
      <c r="H99" s="1284">
        <f>compopeincdet!CA40</f>
        <v>1.3868609443306923E-2</v>
      </c>
      <c r="I99" s="1284">
        <f>TB2b!V99-H99</f>
        <v>3.0236393213272095E-3</v>
      </c>
      <c r="J99" s="1284">
        <f>compopeincdet!$BV40</f>
        <v>1.0593123733997345E-2</v>
      </c>
      <c r="K99" s="1288">
        <f t="shared" si="4"/>
        <v>8.0582517257425934E-2</v>
      </c>
      <c r="L99" s="1284">
        <f>TB2b!X99</f>
        <v>4.4199139595353154E-2</v>
      </c>
      <c r="M99" s="1284">
        <f>compopeincdet!CC40</f>
        <v>1.1465542949736118E-2</v>
      </c>
      <c r="N99" s="1284">
        <f>TB2b!Y99-M99</f>
        <v>9.9402409807358705E-3</v>
      </c>
      <c r="O99" s="1284">
        <f>(compopeincdet!$BQ40+compopeincdet!$BR40)/2</f>
        <v>7.7673052437603474E-3</v>
      </c>
      <c r="P99" s="1289">
        <f>TB2b!W99-TB2f!J99</f>
        <v>7.2102884878404438E-3</v>
      </c>
      <c r="Q99" s="1369">
        <f>compopeincdet!BR40/2+compopeincdet!BP40</f>
        <v>1.7765045631676912E-2</v>
      </c>
      <c r="R99" s="1369"/>
      <c r="S99" s="1132">
        <f>compopeincdet!BN40-B99</f>
        <v>0</v>
      </c>
      <c r="T99" s="1132">
        <f t="shared" si="5"/>
        <v>-4.8603396862745285E-9</v>
      </c>
      <c r="U99" s="1132">
        <f>C99/B99-TB2d!G99</f>
        <v>-1.8638325327557936E-9</v>
      </c>
      <c r="V99" s="1333">
        <v>0.25094013615860611</v>
      </c>
    </row>
    <row r="100" spans="1:22" x14ac:dyDescent="0.2">
      <c r="A100" s="1304">
        <v>2003</v>
      </c>
      <c r="B100" s="1282">
        <f>TB2b!R100</f>
        <v>0.16332682967185974</v>
      </c>
      <c r="C100" s="1283">
        <f t="shared" si="3"/>
        <v>8.3067623374518007E-2</v>
      </c>
      <c r="D100" s="1284">
        <f>TB2b!T100+TB2b!U100</f>
        <v>2.2394820756744593E-2</v>
      </c>
      <c r="E100" s="1284">
        <f>compopeincdet!$BO41</f>
        <v>6.0275830328464508E-3</v>
      </c>
      <c r="F100" s="1284">
        <f>compopeincdet!$BP41</f>
        <v>1.8308186903595924E-2</v>
      </c>
      <c r="G100" s="1284">
        <f>(compopeincdet!$BQ41+compopeincdet!$BR41)/2</f>
        <v>8.3307491149753332E-3</v>
      </c>
      <c r="H100" s="1284">
        <f>compopeincdet!CA41</f>
        <v>1.4441070146858692E-2</v>
      </c>
      <c r="I100" s="1284">
        <f>TB2b!V100-H100</f>
        <v>2.9193097725510597E-3</v>
      </c>
      <c r="J100" s="1284">
        <f>compopeincdet!$BV41</f>
        <v>1.0645903646945953E-2</v>
      </c>
      <c r="K100" s="1288">
        <f t="shared" si="4"/>
        <v>8.0259200010914342E-2</v>
      </c>
      <c r="L100" s="1284">
        <f>TB2b!X100</f>
        <v>4.3890824340027924E-2</v>
      </c>
      <c r="M100" s="1284">
        <f>compopeincdet!CC41</f>
        <v>1.1551701463758945E-2</v>
      </c>
      <c r="N100" s="1284">
        <f>TB2b!Y100-M100</f>
        <v>9.5428910257991557E-3</v>
      </c>
      <c r="O100" s="1284">
        <f>(compopeincdet!$BQ41+compopeincdet!$BR41)/2</f>
        <v>8.3307491149753332E-3</v>
      </c>
      <c r="P100" s="1289">
        <f>TB2b!W100-TB2f!J100</f>
        <v>6.9430340663529932E-3</v>
      </c>
      <c r="Q100" s="1369">
        <f>compopeincdet!BR41/2+compopeincdet!BP41</f>
        <v>2.0197413163259625E-2</v>
      </c>
      <c r="R100" s="1369"/>
      <c r="S100" s="1132">
        <f>compopeincdet!BN41-B100</f>
        <v>0</v>
      </c>
      <c r="T100" s="1132">
        <f t="shared" si="5"/>
        <v>6.2864273925322678E-9</v>
      </c>
      <c r="U100" s="1132">
        <f>C100/B100-TB2d!G100</f>
        <v>7.8586506191413719E-9</v>
      </c>
      <c r="V100" s="1333">
        <v>0.24768409830829949</v>
      </c>
    </row>
    <row r="101" spans="1:22" x14ac:dyDescent="0.2">
      <c r="A101" s="1304">
        <v>2004</v>
      </c>
      <c r="B101" s="1282">
        <f>TB2b!R101</f>
        <v>0.17063263058662415</v>
      </c>
      <c r="C101" s="1283">
        <f t="shared" si="3"/>
        <v>8.5696398629806936E-2</v>
      </c>
      <c r="D101" s="1284">
        <f>TB2b!T101+TB2b!U101</f>
        <v>2.0860393880866468E-2</v>
      </c>
      <c r="E101" s="1284">
        <f>compopeincdet!$BO42</f>
        <v>7.8034843318164349E-3</v>
      </c>
      <c r="F101" s="1284">
        <f>compopeincdet!$BP42</f>
        <v>1.9332639873027802E-2</v>
      </c>
      <c r="G101" s="1284">
        <f>(compopeincdet!$BQ42+compopeincdet!$BR42)/2</f>
        <v>9.8741925321519375E-3</v>
      </c>
      <c r="H101" s="1284">
        <f>compopeincdet!CA42</f>
        <v>1.4169186353683472E-2</v>
      </c>
      <c r="I101" s="1284">
        <f>TB2b!V101-H101</f>
        <v>2.8629153966903687E-3</v>
      </c>
      <c r="J101" s="1284">
        <f>compopeincdet!$BV42</f>
        <v>1.0793586261570454E-2</v>
      </c>
      <c r="K101" s="1288">
        <f t="shared" si="4"/>
        <v>8.4936223924160004E-2</v>
      </c>
      <c r="L101" s="1284">
        <f>TB2b!X101</f>
        <v>4.7290855237779192E-2</v>
      </c>
      <c r="M101" s="1284">
        <f>compopeincdet!CC42</f>
        <v>1.1323889717459679E-2</v>
      </c>
      <c r="N101" s="1284">
        <f>TB2b!Y101-M101</f>
        <v>9.5271780979512381E-3</v>
      </c>
      <c r="O101" s="1284">
        <f>(compopeincdet!$BQ42+compopeincdet!$BR42)/2</f>
        <v>9.8741925321519375E-3</v>
      </c>
      <c r="P101" s="1289">
        <f>TB2b!W101-TB2f!J101</f>
        <v>6.9201083388179541E-3</v>
      </c>
      <c r="Q101" s="1369">
        <f>compopeincdet!BR42/2+compopeincdet!BP42</f>
        <v>2.1915183402597904E-2</v>
      </c>
      <c r="R101" s="1369"/>
      <c r="S101" s="1132">
        <f>compopeincdet!BN42-B101</f>
        <v>0</v>
      </c>
      <c r="T101" s="1132">
        <f t="shared" si="5"/>
        <v>8.0326572060585022E-9</v>
      </c>
      <c r="U101" s="1132">
        <f>C101/B101-TB2d!G101</f>
        <v>-1.1710248548624236E-8</v>
      </c>
      <c r="V101" s="1333">
        <v>0.28756812194693626</v>
      </c>
    </row>
    <row r="102" spans="1:22" x14ac:dyDescent="0.2">
      <c r="A102" s="1304">
        <v>2005</v>
      </c>
      <c r="B102" s="1282">
        <f>TB2b!R102</f>
        <v>0.18077278137207031</v>
      </c>
      <c r="C102" s="1283">
        <f t="shared" si="3"/>
        <v>9.309924638364464E-2</v>
      </c>
      <c r="D102" s="1284">
        <f>TB2b!T102+TB2b!U102</f>
        <v>2.4364643380977213E-2</v>
      </c>
      <c r="E102" s="1284">
        <f>compopeincdet!$BO43</f>
        <v>6.7787361331284046E-3</v>
      </c>
      <c r="F102" s="1284">
        <f>compopeincdet!$BP43</f>
        <v>2.1265709772706032E-2</v>
      </c>
      <c r="G102" s="1284">
        <f>(compopeincdet!$BQ43+compopeincdet!$BR43)/2</f>
        <v>1.2315089348703623E-2</v>
      </c>
      <c r="H102" s="1284">
        <f>compopeincdet!CA43</f>
        <v>1.3986414298415184E-2</v>
      </c>
      <c r="I102" s="1284">
        <f>TB2b!V102-H102</f>
        <v>2.6716794818639755E-3</v>
      </c>
      <c r="J102" s="1284">
        <f>compopeincdet!$BV43</f>
        <v>1.1716973967850208E-2</v>
      </c>
      <c r="K102" s="1288">
        <f t="shared" si="4"/>
        <v>8.7673533358611153E-2</v>
      </c>
      <c r="L102" s="1284">
        <f>TB2b!X102</f>
        <v>4.920069385409085E-2</v>
      </c>
      <c r="M102" s="1284">
        <f>compopeincdet!CC43</f>
        <v>1.022622175514698E-2</v>
      </c>
      <c r="N102" s="1284">
        <f>TB2b!Y102-M102</f>
        <v>8.8771216003623761E-3</v>
      </c>
      <c r="O102" s="1284">
        <f>(compopeincdet!$BQ43+compopeincdet!$BR43)/2</f>
        <v>1.2315089348703623E-2</v>
      </c>
      <c r="P102" s="1289">
        <f>TB2b!W102-TB2f!J102</f>
        <v>7.0544068003073335E-3</v>
      </c>
      <c r="Q102" s="1369">
        <f>compopeincdet!BR43/2+compopeincdet!BP43</f>
        <v>2.5259052868932486E-2</v>
      </c>
      <c r="R102" s="1369"/>
      <c r="S102" s="1132">
        <f>compopeincdet!BN43-B102</f>
        <v>0</v>
      </c>
      <c r="T102" s="1132">
        <f t="shared" si="5"/>
        <v>1.6298145194548752E-9</v>
      </c>
      <c r="U102" s="1132">
        <f>C102/B102-TB2d!G102</f>
        <v>-9.0272478381336896E-10</v>
      </c>
      <c r="V102" s="1333">
        <v>0.24171404124475729</v>
      </c>
    </row>
    <row r="103" spans="1:22" x14ac:dyDescent="0.2">
      <c r="A103" s="1304">
        <v>2006</v>
      </c>
      <c r="B103" s="1282">
        <f>TB2b!R103</f>
        <v>0.185418501496315</v>
      </c>
      <c r="C103" s="1283">
        <f t="shared" si="3"/>
        <v>9.7161083365790546E-2</v>
      </c>
      <c r="D103" s="1284">
        <f>TB2b!T103+TB2b!U103</f>
        <v>2.4775610188953578E-2</v>
      </c>
      <c r="E103" s="1284">
        <f>compopeincdet!$BO44</f>
        <v>9.0513890609145164E-3</v>
      </c>
      <c r="F103" s="1284">
        <f>compopeincdet!$BP44</f>
        <v>2.2075463086366653E-2</v>
      </c>
      <c r="G103" s="1284">
        <f>(compopeincdet!$BQ44+compopeincdet!$BR44)/2</f>
        <v>1.1984603479504585E-2</v>
      </c>
      <c r="H103" s="1284">
        <f>compopeincdet!CA44</f>
        <v>1.4438994228839874E-2</v>
      </c>
      <c r="I103" s="1284">
        <f>TB2b!V103-H103</f>
        <v>2.8892345726490021E-3</v>
      </c>
      <c r="J103" s="1284">
        <f>compopeincdet!$BV44</f>
        <v>1.1945788748562336E-2</v>
      </c>
      <c r="K103" s="1288">
        <f t="shared" si="4"/>
        <v>8.8257411902304739E-2</v>
      </c>
      <c r="L103" s="1284">
        <f>TB2b!X103</f>
        <v>4.9379389860798747E-2</v>
      </c>
      <c r="M103" s="1284">
        <f>compopeincdet!CC44</f>
        <v>1.0168545879423618E-2</v>
      </c>
      <c r="N103" s="1284">
        <f>TB2b!Y103-M103</f>
        <v>9.6886154383969032E-3</v>
      </c>
      <c r="O103" s="1284">
        <f>(compopeincdet!$BQ44+compopeincdet!$BR44)/2</f>
        <v>1.1984603479504585E-2</v>
      </c>
      <c r="P103" s="1289">
        <f>TB2b!W103-TB2f!J103</f>
        <v>7.0362572441808879E-3</v>
      </c>
      <c r="Q103" s="1369">
        <f>compopeincdet!BR44/2+compopeincdet!BP44</f>
        <v>2.4947179481387138E-2</v>
      </c>
      <c r="R103" s="1369"/>
      <c r="S103" s="1132">
        <f>compopeincdet!BN44-B103</f>
        <v>0</v>
      </c>
      <c r="T103" s="1132">
        <f t="shared" si="5"/>
        <v>6.2282197177410126E-9</v>
      </c>
      <c r="U103" s="1132">
        <f>C103/B103-TB2d!G103</f>
        <v>1.6648222578297123E-8</v>
      </c>
      <c r="V103" s="1333">
        <v>0.29079039580904298</v>
      </c>
    </row>
    <row r="104" spans="1:22" x14ac:dyDescent="0.2">
      <c r="A104" s="1304">
        <v>2007</v>
      </c>
      <c r="B104" s="1282">
        <f>TB2b!R104</f>
        <v>0.18382576107978821</v>
      </c>
      <c r="C104" s="1283">
        <f t="shared" si="3"/>
        <v>9.5088961272267625E-2</v>
      </c>
      <c r="D104" s="1284">
        <f>TB2b!T104+TB2b!U104</f>
        <v>2.6412126113427803E-2</v>
      </c>
      <c r="E104" s="1284">
        <f>compopeincdet!$BO45</f>
        <v>1.0175857692956924E-2</v>
      </c>
      <c r="F104" s="1284">
        <f>compopeincdet!$BP45</f>
        <v>1.8478009849786758E-2</v>
      </c>
      <c r="G104" s="1284">
        <f>(compopeincdet!$BQ45+compopeincdet!$BR45)/2</f>
        <v>1.1068874271586537E-2</v>
      </c>
      <c r="H104" s="1284">
        <f>compopeincdet!CA45</f>
        <v>1.5129345469176769E-2</v>
      </c>
      <c r="I104" s="1284">
        <f>TB2b!V104-H104</f>
        <v>2.2524008527398109E-3</v>
      </c>
      <c r="J104" s="1284">
        <f>compopeincdet!$BV45</f>
        <v>1.1572347022593021E-2</v>
      </c>
      <c r="K104" s="1288">
        <f t="shared" si="4"/>
        <v>8.873679133830592E-2</v>
      </c>
      <c r="L104" s="1284">
        <f>TB2b!X104</f>
        <v>5.3309243988692585E-2</v>
      </c>
      <c r="M104" s="1284">
        <f>compopeincdet!CC45</f>
        <v>1.0317854583263397E-2</v>
      </c>
      <c r="N104" s="1284">
        <f>TB2b!Y104-M104</f>
        <v>7.399280204922136E-3</v>
      </c>
      <c r="O104" s="1284">
        <f>(compopeincdet!$BQ45+compopeincdet!$BR45)/2</f>
        <v>1.1068874271586537E-2</v>
      </c>
      <c r="P104" s="1289">
        <f>TB2b!W104-TB2f!J104</f>
        <v>6.6415382898412645E-3</v>
      </c>
      <c r="Q104" s="1369">
        <f>compopeincdet!BR45/2+compopeincdet!BP45</f>
        <v>2.0104613387957215E-2</v>
      </c>
      <c r="R104" s="1369"/>
      <c r="S104" s="1132">
        <f>compopeincdet!BN45-B104</f>
        <v>0</v>
      </c>
      <c r="T104" s="1132">
        <f t="shared" si="5"/>
        <v>8.4692146629095078E-9</v>
      </c>
      <c r="U104" s="1132">
        <f>C104/B104-TB2d!G104</f>
        <v>-2.8161680654115173E-8</v>
      </c>
      <c r="V104" s="1333">
        <v>0.35513032351142776</v>
      </c>
    </row>
    <row r="105" spans="1:22" x14ac:dyDescent="0.2">
      <c r="A105" s="1304">
        <v>2008</v>
      </c>
      <c r="B105" s="1282">
        <f>TB2b!R105</f>
        <v>0.17935754358768463</v>
      </c>
      <c r="C105" s="1283">
        <f t="shared" si="3"/>
        <v>9.3252322461921722E-2</v>
      </c>
      <c r="D105" s="1284">
        <f>TB2b!T105+TB2b!U105</f>
        <v>2.7101650543045253E-2</v>
      </c>
      <c r="E105" s="1284">
        <f>compopeincdet!$BO46</f>
        <v>1.032999437302351E-2</v>
      </c>
      <c r="F105" s="1284">
        <f>compopeincdet!$BP46</f>
        <v>1.5534592792391777E-2</v>
      </c>
      <c r="G105" s="1284">
        <f>(compopeincdet!$BQ46+compopeincdet!$BR46)/2</f>
        <v>9.9972608732059598E-3</v>
      </c>
      <c r="H105" s="1284">
        <f>compopeincdet!CA46</f>
        <v>1.6790002584457397E-2</v>
      </c>
      <c r="I105" s="1284">
        <f>TB2b!V105-H105</f>
        <v>2.2061336785554886E-3</v>
      </c>
      <c r="J105" s="1284">
        <f>compopeincdet!$BV46</f>
        <v>1.1292687617242336E-2</v>
      </c>
      <c r="K105" s="1288">
        <f t="shared" si="4"/>
        <v>8.6105217642398202E-2</v>
      </c>
      <c r="L105" s="1284">
        <f>TB2b!X105</f>
        <v>5.1585240920596451E-2</v>
      </c>
      <c r="M105" s="1284">
        <f>compopeincdet!CC46</f>
        <v>1.0310889221727848E-2</v>
      </c>
      <c r="N105" s="1284">
        <f>TB2b!Y105-M105</f>
        <v>6.9804888427623842E-3</v>
      </c>
      <c r="O105" s="1284">
        <f>(compopeincdet!$BQ46+compopeincdet!$BR46)/2</f>
        <v>9.9972608732059598E-3</v>
      </c>
      <c r="P105" s="1289">
        <f>TB2b!W105-TB2f!J105</f>
        <v>7.2313377841055626E-3</v>
      </c>
      <c r="Q105" s="1369">
        <f>compopeincdet!BR46/2+compopeincdet!BP46</f>
        <v>1.6450139810331166E-2</v>
      </c>
      <c r="R105" s="1369"/>
      <c r="S105" s="1132">
        <f>compopeincdet!BN46-B105</f>
        <v>0</v>
      </c>
      <c r="T105" s="1132">
        <f t="shared" si="5"/>
        <v>3.4833647077903152E-9</v>
      </c>
      <c r="U105" s="1132">
        <f>C105/B105-TB2d!G105</f>
        <v>-4.1963851282744713E-9</v>
      </c>
      <c r="V105" s="1333">
        <v>0.39938755870198256</v>
      </c>
    </row>
    <row r="106" spans="1:22" x14ac:dyDescent="0.2">
      <c r="A106" s="1308">
        <v>2009</v>
      </c>
      <c r="B106" s="1291">
        <f>TB2b!R106</f>
        <v>0.16755276918411255</v>
      </c>
      <c r="C106" s="1292">
        <f t="shared" si="3"/>
        <v>9.0323287789942697E-2</v>
      </c>
      <c r="D106" s="1293">
        <f>TB2b!T106+TB2b!U106</f>
        <v>2.54321530519519E-2</v>
      </c>
      <c r="E106" s="1293">
        <f>compopeincdet!$BO47</f>
        <v>5.7758558541536331E-3</v>
      </c>
      <c r="F106" s="1293">
        <f>compopeincdet!$BP47</f>
        <v>2.0384788513183594E-2</v>
      </c>
      <c r="G106" s="1293">
        <f>(compopeincdet!$BQ47+compopeincdet!$BR47)/2</f>
        <v>9.3740880256518722E-3</v>
      </c>
      <c r="H106" s="1293">
        <f>compopeincdet!CA47</f>
        <v>1.635715551674366E-2</v>
      </c>
      <c r="I106" s="1293">
        <f>TB2b!V106-H106</f>
        <v>2.1015889942646027E-3</v>
      </c>
      <c r="J106" s="1293">
        <f>compopeincdet!$BV47</f>
        <v>1.0897657833993435E-2</v>
      </c>
      <c r="K106" s="1309">
        <f t="shared" si="4"/>
        <v>7.7229481306858361E-2</v>
      </c>
      <c r="L106" s="1293">
        <f>TB2b!X106</f>
        <v>4.5391010714812101E-2</v>
      </c>
      <c r="M106" s="1293">
        <f>compopeincdet!CC47</f>
        <v>1.0593934915959835E-2</v>
      </c>
      <c r="N106" s="1293">
        <f>TB2b!Y106-M106</f>
        <v>6.3901281560530057E-3</v>
      </c>
      <c r="O106" s="1293">
        <f>(compopeincdet!$BQ47+compopeincdet!$BR47)/2</f>
        <v>9.3740880256518722E-3</v>
      </c>
      <c r="P106" s="1310">
        <f>TB2b!W106-TB2f!J106</f>
        <v>5.480319494381547E-3</v>
      </c>
      <c r="Q106" s="1369">
        <f>compopeincdet!BR47/2+compopeincdet!BP47</f>
        <v>2.2218537400476635E-2</v>
      </c>
      <c r="R106" s="1369"/>
      <c r="S106" s="1132">
        <f>compopeincdet!BN47-B106</f>
        <v>0</v>
      </c>
      <c r="T106" s="1132">
        <f t="shared" si="5"/>
        <v>8.7311491370201111E-11</v>
      </c>
      <c r="U106" s="1132">
        <f>C106/B106-TB2d!G106</f>
        <v>-5.8184217444079422E-9</v>
      </c>
      <c r="V106" s="1333">
        <v>0.22078413608619729</v>
      </c>
    </row>
    <row r="107" spans="1:22" x14ac:dyDescent="0.2">
      <c r="A107" s="1304">
        <v>2010</v>
      </c>
      <c r="B107" s="1282">
        <f>TB2b!R107</f>
        <v>0.17931967973709106</v>
      </c>
      <c r="C107" s="1283">
        <f t="shared" si="3"/>
        <v>9.7876767569687217E-2</v>
      </c>
      <c r="D107" s="1284">
        <f>TB2b!T107+TB2b!U107</f>
        <v>2.4647128710057586E-2</v>
      </c>
      <c r="E107" s="1284">
        <f>compopeincdet!$BO48</f>
        <v>5.1635936833918095E-3</v>
      </c>
      <c r="F107" s="1284">
        <f>compopeincdet!$BP48</f>
        <v>2.5991532951593399E-2</v>
      </c>
      <c r="G107" s="1284">
        <f>(compopeincdet!$BQ48+compopeincdet!$BR48)/2</f>
        <v>1.0856474284082651E-2</v>
      </c>
      <c r="H107" s="1284">
        <f>compopeincdet!CA48</f>
        <v>1.6447301954030991E-2</v>
      </c>
      <c r="I107" s="1284">
        <f>TB2b!V107-H107</f>
        <v>2.439962700009346E-3</v>
      </c>
      <c r="J107" s="1284">
        <f>compopeincdet!$BV48</f>
        <v>1.2330773286521435E-2</v>
      </c>
      <c r="K107" s="1288">
        <f t="shared" si="4"/>
        <v>8.144292188808322E-2</v>
      </c>
      <c r="L107" s="1284">
        <f>TB2b!X107</f>
        <v>4.5655985340294268E-2</v>
      </c>
      <c r="M107" s="1284">
        <f>compopeincdet!CC48</f>
        <v>1.0945471934974194E-2</v>
      </c>
      <c r="N107" s="1284">
        <f>TB2b!Y107-M107</f>
        <v>7.9695615211456752E-3</v>
      </c>
      <c r="O107" s="1284">
        <f>(compopeincdet!$BQ48+compopeincdet!$BR48)/2</f>
        <v>1.0856474284082651E-2</v>
      </c>
      <c r="P107" s="1289">
        <f>TB2b!W107-TB2f!J107</f>
        <v>6.0154288075864315E-3</v>
      </c>
      <c r="Q107" s="1369">
        <f>compopeincdet!BR48/2+compopeincdet!BP48</f>
        <v>2.9069740790873766E-2</v>
      </c>
      <c r="R107" s="1369"/>
      <c r="S107" s="1132">
        <f>compopeincdet!BN48-B107</f>
        <v>0</v>
      </c>
      <c r="T107" s="1132">
        <f t="shared" si="5"/>
        <v>-9.720679372549057E-9</v>
      </c>
      <c r="U107" s="1132">
        <f>C107/B107-TB2d!G107</f>
        <v>-3.4621240319054891E-9</v>
      </c>
      <c r="V107" s="1333">
        <v>0.16573815426135874</v>
      </c>
    </row>
    <row r="108" spans="1:22" x14ac:dyDescent="0.2">
      <c r="A108" s="1304">
        <v>2011</v>
      </c>
      <c r="B108" s="1282">
        <f>TB2b!R108</f>
        <v>0.18176597356796265</v>
      </c>
      <c r="C108" s="1283">
        <f t="shared" si="3"/>
        <v>9.9160555895650759E-2</v>
      </c>
      <c r="D108" s="1284">
        <f>TB2b!T108+TB2b!U108</f>
        <v>2.409378151060082E-2</v>
      </c>
      <c r="E108" s="1284">
        <f>compopeincdet!$BO49</f>
        <v>7.0446031168103218E-3</v>
      </c>
      <c r="F108" s="1284">
        <f>compopeincdet!$BP49</f>
        <v>2.419925294816494E-2</v>
      </c>
      <c r="G108" s="1284">
        <f>(compopeincdet!$BQ49+compopeincdet!$BR49)/2</f>
        <v>1.1069952743127942E-2</v>
      </c>
      <c r="H108" s="1284">
        <f>compopeincdet!CA49</f>
        <v>1.8067788332700729E-2</v>
      </c>
      <c r="I108" s="1284">
        <f>TB2b!V108-H108</f>
        <v>2.5000441819429398E-3</v>
      </c>
      <c r="J108" s="1284">
        <f>compopeincdet!$BV49</f>
        <v>1.2185133062303066E-2</v>
      </c>
      <c r="K108" s="1288">
        <f t="shared" si="4"/>
        <v>8.2605416420847178E-2</v>
      </c>
      <c r="L108" s="1284">
        <f>TB2b!X108</f>
        <v>4.5984123444025062E-2</v>
      </c>
      <c r="M108" s="1284">
        <f>compopeincdet!CC49</f>
        <v>1.2258252128958702E-2</v>
      </c>
      <c r="N108" s="1284">
        <f>TB2b!Y108-M108</f>
        <v>8.250267401497223E-3</v>
      </c>
      <c r="O108" s="1284">
        <f>(compopeincdet!$BQ49+compopeincdet!$BR49)/2</f>
        <v>1.1069952743127942E-2</v>
      </c>
      <c r="P108" s="1289">
        <f>TB2b!W108-TB2f!J108</f>
        <v>5.0428207032382488E-3</v>
      </c>
      <c r="Q108" s="1369">
        <f>compopeincdet!BR49/2+compopeincdet!BP49</f>
        <v>2.7146253036335111E-2</v>
      </c>
      <c r="R108" s="1369"/>
      <c r="S108" s="1132">
        <f>compopeincdet!BN49-B108</f>
        <v>0</v>
      </c>
      <c r="T108" s="1132">
        <f t="shared" si="5"/>
        <v>1.2514647096395493E-9</v>
      </c>
      <c r="U108" s="1132">
        <f>C108/B108-TB2d!G108</f>
        <v>1.0158260677073372E-8</v>
      </c>
      <c r="V108" s="1333">
        <v>0.22547161865891249</v>
      </c>
    </row>
    <row r="109" spans="1:22" x14ac:dyDescent="0.2">
      <c r="A109" s="1304">
        <v>2012</v>
      </c>
      <c r="B109" s="1282">
        <f>TB2b!R109</f>
        <v>0.19496984779834747</v>
      </c>
      <c r="C109" s="1283">
        <f t="shared" si="3"/>
        <v>0.10559702088357881</v>
      </c>
      <c r="D109" s="1284">
        <f>TB2b!T109+TB2b!U109</f>
        <v>2.5117826939094812E-2</v>
      </c>
      <c r="E109" s="1284">
        <f>compopeincdet!$BO50</f>
        <v>9.1234156861901283E-3</v>
      </c>
      <c r="F109" s="1284">
        <f>compopeincdet!$BP50</f>
        <v>2.2581838071346283E-2</v>
      </c>
      <c r="G109" s="1284">
        <f>(compopeincdet!$BQ50+compopeincdet!$BR50)/2</f>
        <v>1.4134303200989962E-2</v>
      </c>
      <c r="H109" s="1284">
        <f>compopeincdet!CA50</f>
        <v>1.9805872812867165E-2</v>
      </c>
      <c r="I109" s="1284">
        <f>TB2b!V109-H109</f>
        <v>2.6373080909252167E-3</v>
      </c>
      <c r="J109" s="1284">
        <f>compopeincdet!$BV50</f>
        <v>1.2196456082165241E-2</v>
      </c>
      <c r="K109" s="1288">
        <f t="shared" si="4"/>
        <v>8.9372819755226374E-2</v>
      </c>
      <c r="L109" s="1284">
        <f>TB2b!X109</f>
        <v>4.8384767019612293E-2</v>
      </c>
      <c r="M109" s="1284">
        <f>compopeincdet!CC50</f>
        <v>1.3056519441306591E-2</v>
      </c>
      <c r="N109" s="1284">
        <f>TB2b!Y109-M109</f>
        <v>8.7548545622699453E-3</v>
      </c>
      <c r="O109" s="1284">
        <f>(compopeincdet!$BQ50+compopeincdet!$BR50)/2</f>
        <v>1.4134303200989962E-2</v>
      </c>
      <c r="P109" s="1289">
        <f>TB2b!W109-TB2f!J109</f>
        <v>5.0423755310475826E-3</v>
      </c>
      <c r="Q109" s="1369">
        <f>compopeincdet!BR50/2+compopeincdet!BP50</f>
        <v>2.7256437111645937E-2</v>
      </c>
      <c r="R109" s="1369"/>
      <c r="S109" s="1132">
        <f>compopeincdet!BN50-B109</f>
        <v>0</v>
      </c>
      <c r="T109" s="1132">
        <f t="shared" si="5"/>
        <v>7.1595422923564911E-9</v>
      </c>
      <c r="U109" s="1132">
        <f>C109/B109-TB2d!G109</f>
        <v>-6.9255733370354733E-9</v>
      </c>
      <c r="V109" s="1333">
        <v>0.28775722987541086</v>
      </c>
    </row>
    <row r="110" spans="1:22" x14ac:dyDescent="0.2">
      <c r="A110" s="1304">
        <v>2013</v>
      </c>
      <c r="B110" s="1282">
        <f>TB2b!R110</f>
        <v>0.18485242128372192</v>
      </c>
      <c r="C110" s="1283">
        <f t="shared" si="3"/>
        <v>9.8339881194988266E-2</v>
      </c>
      <c r="D110" s="1284">
        <f>TB2b!T110+TB2b!U110</f>
        <v>2.4647786194691435E-2</v>
      </c>
      <c r="E110" s="1284">
        <f>compopeincdet!$BO51</f>
        <v>7.9207643866539001E-3</v>
      </c>
      <c r="F110" s="1284">
        <f>compopeincdet!$BP51</f>
        <v>2.0129324868321419E-2</v>
      </c>
      <c r="G110" s="1284">
        <f>(compopeincdet!$BQ51+compopeincdet!$BR51)/2</f>
        <v>1.3618604745715857E-2</v>
      </c>
      <c r="H110" s="1284">
        <f>compopeincdet!CA51</f>
        <v>1.9678868353366852E-2</v>
      </c>
      <c r="I110" s="1284">
        <f>TB2b!V110-H110</f>
        <v>2.666110172867775E-3</v>
      </c>
      <c r="J110" s="1284">
        <f>compopeincdet!$BV51</f>
        <v>9.6784224733710289E-3</v>
      </c>
      <c r="K110" s="1288">
        <f t="shared" si="4"/>
        <v>8.6512533482164145E-2</v>
      </c>
      <c r="L110" s="1284">
        <f>TB2b!X110</f>
        <v>4.6269364998229957E-2</v>
      </c>
      <c r="M110" s="1284">
        <f>compopeincdet!CC51</f>
        <v>1.254911907017231E-2</v>
      </c>
      <c r="N110" s="1284">
        <f>TB2b!Y110-M110</f>
        <v>8.8662925469491713E-3</v>
      </c>
      <c r="O110" s="1284">
        <f>(compopeincdet!$BQ51+compopeincdet!$BR51)/2</f>
        <v>1.3618604745715857E-2</v>
      </c>
      <c r="P110" s="1289">
        <f>TB2b!W110-TB2f!J110</f>
        <v>5.2091521210968494E-3</v>
      </c>
      <c r="Q110" s="1369">
        <f>compopeincdet!BR51/2+compopeincdet!BP51</f>
        <v>2.5001346599310637E-2</v>
      </c>
      <c r="R110" s="1369"/>
      <c r="S110" s="1132">
        <f>compopeincdet!BN51-B110</f>
        <v>0</v>
      </c>
      <c r="T110" s="1132">
        <f t="shared" si="5"/>
        <v>6.6065695136785507E-9</v>
      </c>
      <c r="U110" s="1132">
        <f>C110/B110-TB2d!G110</f>
        <v>3.3557088219282605E-9</v>
      </c>
      <c r="V110" s="1333">
        <v>0.28237930261170996</v>
      </c>
    </row>
    <row r="111" spans="1:22" x14ac:dyDescent="0.2">
      <c r="A111" s="1304">
        <v>2014</v>
      </c>
      <c r="B111" s="1282">
        <f>TB2b!R111</f>
        <v>0.18980042636394501</v>
      </c>
      <c r="C111" s="1283">
        <f t="shared" si="3"/>
        <v>0.10215447074733675</v>
      </c>
      <c r="D111" s="1284">
        <f>TB2b!T111+TB2b!U111</f>
        <v>2.398360357619822E-2</v>
      </c>
      <c r="E111" s="1284">
        <f>compopeincdet!$BO52</f>
        <v>1.0142888873815536E-2</v>
      </c>
      <c r="F111" s="1284">
        <f>compopeincdet!$BP52</f>
        <v>2.1006818860769272E-2</v>
      </c>
      <c r="G111" s="1284">
        <f>(compopeincdet!$BQ52+compopeincdet!$BR52)/2</f>
        <v>1.4544244389981031E-2</v>
      </c>
      <c r="H111" s="1284">
        <f>compopeincdet!CA52</f>
        <v>1.9752657040953636E-2</v>
      </c>
      <c r="I111" s="1284">
        <f>TB2b!V111-H111</f>
        <v>2.4638622999191284E-3</v>
      </c>
      <c r="J111" s="1284">
        <f>compopeincdet!$BV52</f>
        <v>1.0260395705699921E-2</v>
      </c>
      <c r="K111" s="1288">
        <f t="shared" si="4"/>
        <v>8.7645953637547791E-2</v>
      </c>
      <c r="L111" s="1284">
        <f>TB2b!X111</f>
        <v>4.7400042799906512E-2</v>
      </c>
      <c r="M111" s="1284">
        <f>compopeincdet!CC52</f>
        <v>1.1810291558504105E-2</v>
      </c>
      <c r="N111" s="1284">
        <f>TB2b!Y111-M111</f>
        <v>8.2547805144920147E-3</v>
      </c>
      <c r="O111" s="1284">
        <f>(compopeincdet!$BQ52+compopeincdet!$BR52)/2</f>
        <v>1.4544244389981031E-2</v>
      </c>
      <c r="P111" s="1289">
        <f>TB2b!W111-TB2f!J111</f>
        <v>5.6365943746641278E-3</v>
      </c>
      <c r="Q111" s="1369">
        <f>compopeincdet!BR52/2+compopeincdet!BP52</f>
        <v>2.6170288678258657E-2</v>
      </c>
      <c r="R111" s="1369"/>
      <c r="S111" s="1132">
        <f>compopeincdet!BN52-B111</f>
        <v>0</v>
      </c>
      <c r="T111" s="1132">
        <f t="shared" si="5"/>
        <v>1.9790604710578918E-9</v>
      </c>
      <c r="U111" s="1132">
        <f>C111/B111-TB2d!G111</f>
        <v>-4.9147103053925889E-9</v>
      </c>
      <c r="V111" s="1333">
        <v>0.32561748360876025</v>
      </c>
    </row>
    <row r="112" spans="1:22" x14ac:dyDescent="0.2">
      <c r="A112" s="1304">
        <v>2015</v>
      </c>
      <c r="B112" s="1282">
        <f>TB2b!R112</f>
        <v>0.18911042809486389</v>
      </c>
      <c r="C112" s="1283">
        <f t="shared" si="3"/>
        <v>9.9591198319103569E-2</v>
      </c>
      <c r="D112" s="1284">
        <f>TB2b!T112+TB2b!U112</f>
        <v>2.4809272435959429E-2</v>
      </c>
      <c r="E112" s="1284">
        <f>compopeincdet!$BO53</f>
        <v>1.0147633031010628E-2</v>
      </c>
      <c r="F112" s="1284">
        <f>compopeincdet!$BP53</f>
        <v>1.8369905650615692E-2</v>
      </c>
      <c r="G112" s="1284">
        <f>(compopeincdet!$BQ53+compopeincdet!$BR53)/2</f>
        <v>1.6367075499147177E-2</v>
      </c>
      <c r="H112" s="1284">
        <f>compopeincdet!CA53</f>
        <v>1.7865566536784172E-2</v>
      </c>
      <c r="I112" s="1284">
        <f>TB2b!V112-H112</f>
        <v>2.3424699902534485E-3</v>
      </c>
      <c r="J112" s="1284">
        <f>compopeincdet!$BV53</f>
        <v>9.6892751753330231E-3</v>
      </c>
      <c r="K112" s="1288">
        <f t="shared" si="4"/>
        <v>8.9519231929443777E-2</v>
      </c>
      <c r="L112" s="1284">
        <f>TB2b!X112</f>
        <v>4.8955274484874078E-2</v>
      </c>
      <c r="M112" s="1284">
        <f>compopeincdet!CC53</f>
        <v>1.0865265503525734E-2</v>
      </c>
      <c r="N112" s="1284">
        <f>TB2b!Y112-M112</f>
        <v>7.8587432207452568E-3</v>
      </c>
      <c r="O112" s="1284">
        <f>(compopeincdet!$BQ53+compopeincdet!$BR53)/2</f>
        <v>1.6367075499147177E-2</v>
      </c>
      <c r="P112" s="1289">
        <f>TB2b!W112-TB2f!J112</f>
        <v>5.4728732211515307E-3</v>
      </c>
      <c r="Q112" s="1369">
        <f>compopeincdet!BR53/2+compopeincdet!BP53</f>
        <v>2.398463012650609E-2</v>
      </c>
      <c r="R112" s="1369"/>
      <c r="S112" s="1132">
        <f>compopeincdet!BN53-B112</f>
        <v>0</v>
      </c>
      <c r="T112" s="1132">
        <f t="shared" si="5"/>
        <v>-2.1536834537982941E-9</v>
      </c>
      <c r="U112" s="1132">
        <f>C112/B112-TB2d!G112</f>
        <v>4.5773554946393347E-9</v>
      </c>
      <c r="V112" s="1333">
        <v>0.35583833477356908</v>
      </c>
    </row>
    <row r="113" spans="1:22" x14ac:dyDescent="0.2">
      <c r="A113" s="1304">
        <v>2016</v>
      </c>
      <c r="B113" s="1282">
        <f>TB2b!R113</f>
        <v>0.18671123683452606</v>
      </c>
      <c r="C113" s="1283">
        <f t="shared" si="3"/>
        <v>9.8594237497309223E-2</v>
      </c>
      <c r="D113" s="1284">
        <f>TB2b!T113+TB2b!U113</f>
        <v>2.4504988366970792E-2</v>
      </c>
      <c r="E113" s="1284">
        <f>compopeincdet!$BO54</f>
        <v>1.0648640803992748E-2</v>
      </c>
      <c r="F113" s="1284">
        <f>compopeincdet!$BP54</f>
        <v>1.7225636169314384E-2</v>
      </c>
      <c r="G113" s="1284">
        <f>(compopeincdet!$BQ54+compopeincdet!$BR54)/2</f>
        <v>1.6297270078212023E-2</v>
      </c>
      <c r="H113" s="1284">
        <f>compopeincdet!CA54</f>
        <v>1.8291551619768143E-2</v>
      </c>
      <c r="I113" s="1284">
        <f>TB2b!V113-H113</f>
        <v>2.0510237663984299E-3</v>
      </c>
      <c r="J113" s="1284">
        <f>compopeincdet!$BV54</f>
        <v>9.5751266926527023E-3</v>
      </c>
      <c r="K113" s="1288">
        <f t="shared" si="4"/>
        <v>8.811699261423199E-2</v>
      </c>
      <c r="L113" s="1284">
        <f>TB2b!X113</f>
        <v>4.8184956385216506E-2</v>
      </c>
      <c r="M113" s="1284">
        <f>compopeincdet!CC54</f>
        <v>1.1228643357753754E-2</v>
      </c>
      <c r="N113" s="1284">
        <f>TB2b!Y113-M113</f>
        <v>6.7360685594167365E-3</v>
      </c>
      <c r="O113" s="1284">
        <f>(compopeincdet!$BQ54+compopeincdet!$BR54)/2</f>
        <v>1.6297270078212023E-2</v>
      </c>
      <c r="P113" s="1289">
        <f>TB2b!W113-TB2f!J113</f>
        <v>5.6700542336329818E-3</v>
      </c>
      <c r="Q113" s="1369">
        <f>compopeincdet!BR54/2+compopeincdet!BP54</f>
        <v>2.2992147598415613E-2</v>
      </c>
      <c r="R113" s="1369"/>
      <c r="S113" s="1132">
        <f>compopeincdet!BN54-B113</f>
        <v>0</v>
      </c>
      <c r="T113" s="1132">
        <f t="shared" si="5"/>
        <v>6.7229848493832733E-9</v>
      </c>
      <c r="U113" s="1132">
        <f>C113/B113-TB2d!G113</f>
        <v>-1.1949130018784615E-8</v>
      </c>
      <c r="V113" s="1333">
        <v>0.38202394617493635</v>
      </c>
    </row>
    <row r="114" spans="1:22" x14ac:dyDescent="0.2">
      <c r="A114" s="1304">
        <v>2017</v>
      </c>
      <c r="B114" s="1282">
        <f>TB2b!R114</f>
        <v>0.19064128398895264</v>
      </c>
      <c r="C114" s="1283">
        <f t="shared" si="3"/>
        <v>0.10005228378577158</v>
      </c>
      <c r="D114" s="1284">
        <f>TB2b!T114+TB2b!U114</f>
        <v>2.4850860878359526E-2</v>
      </c>
      <c r="E114" s="1284">
        <f>compopeincdet!$BO55</f>
        <v>1.0466576553881168E-2</v>
      </c>
      <c r="F114" s="1284">
        <f>compopeincdet!$BP55</f>
        <v>1.5919424593448639E-2</v>
      </c>
      <c r="G114" s="1284">
        <f>(compopeincdet!$BQ55+compopeincdet!$BR55)/2</f>
        <v>1.6754685901105404E-2</v>
      </c>
      <c r="H114" s="1284">
        <f>compopeincdet!CA55</f>
        <v>1.9910898059606552E-2</v>
      </c>
      <c r="I114" s="1284">
        <f>TB2b!V114-H114</f>
        <v>1.9016638398170471E-3</v>
      </c>
      <c r="J114" s="1284">
        <f>compopeincdet!$BV55</f>
        <v>1.0248173959553242E-2</v>
      </c>
      <c r="K114" s="1288">
        <f t="shared" si="4"/>
        <v>9.0588992810808122E-2</v>
      </c>
      <c r="L114" s="1284">
        <f>TB2b!X114</f>
        <v>4.8864413374928035E-2</v>
      </c>
      <c r="M114" s="1284">
        <f>compopeincdet!CC55</f>
        <v>1.2142024002969265E-2</v>
      </c>
      <c r="N114" s="1284">
        <f>TB2b!Y114-M114</f>
        <v>6.2608459537055114E-3</v>
      </c>
      <c r="O114" s="1284">
        <f>(compopeincdet!$BQ55+compopeincdet!$BR55)/2</f>
        <v>1.6754685901105404E-2</v>
      </c>
      <c r="P114" s="1289">
        <f>TB2b!W114-TB2f!J114</f>
        <v>6.5670235780999064E-3</v>
      </c>
      <c r="Q114" s="1369">
        <f>compopeincdet!BR55/2+compopeincdet!BP55</f>
        <v>2.1595899946987629E-2</v>
      </c>
      <c r="R114" s="1369"/>
      <c r="S114" s="1132">
        <f>compopeincdet!BN55-B114</f>
        <v>0</v>
      </c>
      <c r="T114" s="1132">
        <f t="shared" si="5"/>
        <v>7.3923729360103607E-9</v>
      </c>
      <c r="U114" s="1132">
        <f>C114/B114-TB2d!G114</f>
        <v>-6.1022562558576965E-9</v>
      </c>
      <c r="V114" s="1333">
        <v>0.39667156402027942</v>
      </c>
    </row>
    <row r="115" spans="1:22" x14ac:dyDescent="0.2">
      <c r="A115" s="1304">
        <v>2018</v>
      </c>
      <c r="B115" s="1282">
        <f>TB2b!R115</f>
        <v>0.19258831441402435</v>
      </c>
      <c r="C115" s="1283">
        <f t="shared" si="3"/>
        <v>0.10282607149565592</v>
      </c>
      <c r="D115" s="1284">
        <f>TB2b!T115+TB2b!U115</f>
        <v>2.4153051490429789E-2</v>
      </c>
      <c r="E115" s="1284">
        <f>compopeincdet!$BO56</f>
        <v>1.0825630277395248E-2</v>
      </c>
      <c r="F115" s="1284">
        <f>compopeincdet!$BP56</f>
        <v>1.7126051709055901E-2</v>
      </c>
      <c r="G115" s="1284">
        <f>(compopeincdet!$BQ56+compopeincdet!$BR56)/2</f>
        <v>1.7208365723490715E-2</v>
      </c>
      <c r="H115" s="1284">
        <f>compopeincdet!CA56</f>
        <v>2.1036272868514061E-2</v>
      </c>
      <c r="I115" s="1284">
        <f>TB2b!V115-H115</f>
        <v>1.7457269132137299E-3</v>
      </c>
      <c r="J115" s="1284">
        <f>compopeincdet!$BV56</f>
        <v>1.073097251355648E-2</v>
      </c>
      <c r="K115" s="1288">
        <f t="shared" si="4"/>
        <v>8.9762237621471286E-2</v>
      </c>
      <c r="L115" s="1284">
        <f>TB2b!X115</f>
        <v>4.7105719135745329E-2</v>
      </c>
      <c r="M115" s="1284">
        <f>compopeincdet!CC56</f>
        <v>1.2785119004547596E-2</v>
      </c>
      <c r="N115" s="1284">
        <f>TB2b!Y115-M115</f>
        <v>5.6997977330844017E-3</v>
      </c>
      <c r="O115" s="1284">
        <f>(compopeincdet!$BQ56+compopeincdet!$BR56)/2</f>
        <v>1.7208365723490715E-2</v>
      </c>
      <c r="P115" s="1289">
        <f>TB2b!W115-TB2f!J115</f>
        <v>6.9632360246032476E-3</v>
      </c>
      <c r="Q115" s="1369">
        <f>compopeincdet!BR56/2+compopeincdet!BP56</f>
        <v>2.2929341532289982E-2</v>
      </c>
      <c r="R115" s="1369"/>
      <c r="S115" s="1132">
        <f>compopeincdet!BN56-B115</f>
        <v>0</v>
      </c>
      <c r="T115" s="1132">
        <f t="shared" si="5"/>
        <v>5.2968971431255341E-9</v>
      </c>
      <c r="U115" s="1132">
        <f>C115/B115-TB2d!G115</f>
        <v>8.6757997452835411E-9</v>
      </c>
      <c r="V115" s="1333">
        <v>0.38729799117316577</v>
      </c>
    </row>
    <row r="116" spans="1:22" x14ac:dyDescent="0.2">
      <c r="A116" s="1304">
        <v>2019</v>
      </c>
      <c r="B116" s="1282">
        <f>TB2b!R116</f>
        <v>0.19077830016613007</v>
      </c>
      <c r="C116" s="1283">
        <f t="shared" si="3"/>
        <v>0.1019402070378419</v>
      </c>
      <c r="D116" s="1284">
        <f>TB2b!T116+TB2b!U116</f>
        <v>2.3238000314449891E-2</v>
      </c>
      <c r="E116" s="1284">
        <f>compopeincdet!$BO57</f>
        <v>1.1270532384514809E-2</v>
      </c>
      <c r="F116" s="1284">
        <f>compopeincdet!$BP57</f>
        <v>1.7033705487847328E-2</v>
      </c>
      <c r="G116" s="1284">
        <f>(compopeincdet!$BQ57+compopeincdet!$BR57)/2</f>
        <v>1.7241108231246471E-2</v>
      </c>
      <c r="H116" s="1284">
        <f>compopeincdet!CA57</f>
        <v>2.1426243707537651E-2</v>
      </c>
      <c r="I116" s="1284">
        <f>TB2b!V116-H116</f>
        <v>1.412220299243927E-3</v>
      </c>
      <c r="J116" s="1284">
        <f>compopeincdet!$BV57</f>
        <v>1.0318396613001823E-2</v>
      </c>
      <c r="K116" s="1288">
        <f t="shared" si="4"/>
        <v>8.8838090188801289E-2</v>
      </c>
      <c r="L116" s="1284">
        <f>TB2b!X116</f>
        <v>4.7187235827127E-2</v>
      </c>
      <c r="M116" s="1284">
        <f>compopeincdet!CC57</f>
        <v>1.327223889529705E-2</v>
      </c>
      <c r="N116" s="1284">
        <f>TB2b!Y116-M116</f>
        <v>4.4555564722628394E-3</v>
      </c>
      <c r="O116" s="1284">
        <f>(compopeincdet!$BQ57+compopeincdet!$BR57)/2</f>
        <v>1.7241108231246471E-2</v>
      </c>
      <c r="P116" s="1289">
        <f>TB2b!W116-TB2f!J116</f>
        <v>6.6819507628679276E-3</v>
      </c>
      <c r="Q116" s="1369">
        <f>compopeincdet!BR57/2+compopeincdet!BP57</f>
        <v>2.2883596830070019E-2</v>
      </c>
      <c r="R116" s="1369"/>
      <c r="S116" s="1132">
        <f>compopeincdet!BN57-B116</f>
        <v>0</v>
      </c>
      <c r="T116" s="1132">
        <f t="shared" si="5"/>
        <v>2.9394868761301041E-9</v>
      </c>
      <c r="U116" s="1132">
        <f>C116/B116-TB2d!G116</f>
        <v>7.3992466598227224E-9</v>
      </c>
      <c r="V116" s="1333">
        <v>0.398192398963854</v>
      </c>
    </row>
    <row r="117" spans="1:22" x14ac:dyDescent="0.2">
      <c r="A117" s="1304">
        <v>2020</v>
      </c>
      <c r="B117" s="1282"/>
      <c r="C117" s="1288"/>
      <c r="D117" s="1288"/>
      <c r="E117" s="1284"/>
      <c r="F117" s="1284"/>
      <c r="G117" s="1284"/>
      <c r="H117" s="1284"/>
      <c r="I117" s="1284"/>
      <c r="J117" s="1284"/>
      <c r="K117" s="1284"/>
      <c r="L117" s="1284"/>
      <c r="M117" s="1284"/>
      <c r="N117" s="1284"/>
      <c r="O117" s="1284"/>
      <c r="P117" s="1289"/>
      <c r="Q117" s="1369"/>
      <c r="R117" s="1369"/>
      <c r="T117" s="1334"/>
      <c r="U117" s="1343"/>
      <c r="V117" s="1333">
        <v>0.42696759070829626</v>
      </c>
    </row>
    <row r="118" spans="1:22" ht="17" thickBot="1" x14ac:dyDescent="0.25">
      <c r="A118" s="1311"/>
      <c r="B118" s="1312"/>
      <c r="C118" s="1312"/>
      <c r="D118" s="1312"/>
      <c r="E118" s="1312"/>
      <c r="F118" s="1312"/>
      <c r="G118" s="1312"/>
      <c r="H118" s="1312"/>
      <c r="I118" s="1312"/>
      <c r="J118" s="1312"/>
      <c r="K118" s="1312"/>
      <c r="L118" s="1312"/>
      <c r="M118" s="1312"/>
      <c r="N118" s="1312"/>
      <c r="O118" s="1312"/>
      <c r="P118" s="1313"/>
      <c r="T118" s="1281"/>
      <c r="U118" s="1281"/>
      <c r="V118" s="1281"/>
    </row>
    <row r="119" spans="1:22" ht="17" thickTop="1" x14ac:dyDescent="0.2">
      <c r="T119" s="1281"/>
      <c r="U119" s="1281"/>
      <c r="V119" s="1281"/>
    </row>
    <row r="120" spans="1:22" x14ac:dyDescent="0.2">
      <c r="E120" s="1336" t="s">
        <v>1464</v>
      </c>
      <c r="F120" s="1336"/>
      <c r="G120" s="1336"/>
      <c r="H120" s="1337">
        <f>B116-B97</f>
        <v>1.7317190766334534E-2</v>
      </c>
      <c r="I120" s="1337"/>
      <c r="J120" s="1314"/>
      <c r="K120" s="1314"/>
    </row>
    <row r="121" spans="1:22" x14ac:dyDescent="0.2">
      <c r="E121" s="1284" t="s">
        <v>434</v>
      </c>
      <c r="F121" s="1263"/>
      <c r="G121" s="1263"/>
      <c r="H121" s="1338">
        <f>L116-L97</f>
        <v>-1.1224045027808903E-2</v>
      </c>
      <c r="I121" s="1338"/>
      <c r="J121" s="1315"/>
      <c r="K121" s="1315"/>
    </row>
    <row r="122" spans="1:22" x14ac:dyDescent="0.2">
      <c r="E122" s="1339" t="s">
        <v>435</v>
      </c>
      <c r="F122" s="1263"/>
      <c r="G122" s="1263"/>
      <c r="H122" s="1338">
        <f>P116-P97+J116-J97</f>
        <v>-4.5690004481002688E-3</v>
      </c>
      <c r="I122" s="1338"/>
      <c r="J122" s="1315"/>
      <c r="K122" s="1315"/>
    </row>
    <row r="123" spans="1:22" x14ac:dyDescent="0.2">
      <c r="E123" s="1339" t="s">
        <v>436</v>
      </c>
      <c r="F123" s="1263"/>
      <c r="G123" s="1263"/>
      <c r="H123" s="1338">
        <f>M116+N116-M97-N97</f>
        <v>-1.0001949678942017E-3</v>
      </c>
      <c r="I123" s="1338"/>
      <c r="J123" s="1315"/>
      <c r="K123" s="1315"/>
    </row>
    <row r="124" spans="1:22" x14ac:dyDescent="0.2">
      <c r="E124" s="1339" t="s">
        <v>437</v>
      </c>
      <c r="F124" s="1263"/>
      <c r="G124" s="1263"/>
      <c r="H124" s="1338">
        <f>H116+I116-H97-I97</f>
        <v>9.4258077442646027E-3</v>
      </c>
      <c r="I124" s="1338"/>
      <c r="J124" s="1315"/>
      <c r="K124" s="1315"/>
    </row>
    <row r="125" spans="1:22" x14ac:dyDescent="0.2">
      <c r="E125" s="1339" t="s">
        <v>438</v>
      </c>
      <c r="F125" s="1263"/>
      <c r="G125" s="1263"/>
      <c r="H125" s="1338">
        <f>D116-D97</f>
        <v>-5.1910601905547082E-4</v>
      </c>
      <c r="I125" s="1338"/>
      <c r="J125" s="1315"/>
      <c r="K125" s="1315"/>
      <c r="L125" s="1316"/>
    </row>
    <row r="126" spans="1:22" x14ac:dyDescent="0.2">
      <c r="E126" s="1340" t="s">
        <v>452</v>
      </c>
      <c r="F126" s="1263"/>
      <c r="G126" s="1263"/>
      <c r="H126" s="1338">
        <f>G116-G97+O116-O97</f>
        <v>1.9271635334007442E-2</v>
      </c>
      <c r="I126" s="1338"/>
      <c r="J126" s="1315"/>
      <c r="K126" s="1315"/>
    </row>
    <row r="127" spans="1:22" x14ac:dyDescent="0.2">
      <c r="E127" s="1340" t="s">
        <v>439</v>
      </c>
      <c r="F127" s="1263"/>
      <c r="G127" s="1263"/>
      <c r="H127" s="1338">
        <f>E116-E97</f>
        <v>5.0468314439058304E-3</v>
      </c>
      <c r="I127" s="1338"/>
      <c r="J127" s="1315"/>
      <c r="K127" s="1315"/>
    </row>
    <row r="128" spans="1:22" x14ac:dyDescent="0.2">
      <c r="E128" s="1340" t="s">
        <v>453</v>
      </c>
      <c r="F128" s="1263"/>
      <c r="G128" s="1263"/>
      <c r="H128" s="1338">
        <f>F116-F97</f>
        <v>8.8525936007499695E-4</v>
      </c>
      <c r="I128" s="1338"/>
      <c r="J128" s="1315"/>
      <c r="K128" s="1315"/>
    </row>
    <row r="129" spans="5:9" x14ac:dyDescent="0.2">
      <c r="E129" s="1263"/>
      <c r="F129" s="1263"/>
      <c r="G129" s="1263"/>
      <c r="H129" s="1263"/>
      <c r="I129" s="1263"/>
    </row>
  </sheetData>
  <mergeCells count="101">
    <mergeCell ref="H22:I22"/>
    <mergeCell ref="H23:I23"/>
    <mergeCell ref="H24:I24"/>
    <mergeCell ref="H25:I25"/>
    <mergeCell ref="H26:I26"/>
    <mergeCell ref="A4:P4"/>
    <mergeCell ref="B7:P7"/>
    <mergeCell ref="B8:P8"/>
    <mergeCell ref="H10:I10"/>
    <mergeCell ref="H11:I11"/>
    <mergeCell ref="H12:I12"/>
    <mergeCell ref="H13:I13"/>
    <mergeCell ref="H14:I14"/>
    <mergeCell ref="H15:I15"/>
    <mergeCell ref="H16:I16"/>
    <mergeCell ref="H17:I17"/>
    <mergeCell ref="H18:I18"/>
    <mergeCell ref="H19:I19"/>
    <mergeCell ref="H20:I20"/>
    <mergeCell ref="H21:I21"/>
    <mergeCell ref="M25:N25"/>
    <mergeCell ref="M26:N26"/>
    <mergeCell ref="H32:I32"/>
    <mergeCell ref="H33:I33"/>
    <mergeCell ref="H34:I34"/>
    <mergeCell ref="H35:I35"/>
    <mergeCell ref="H36:I36"/>
    <mergeCell ref="H27:I27"/>
    <mergeCell ref="H28:I28"/>
    <mergeCell ref="H29:I29"/>
    <mergeCell ref="H30:I30"/>
    <mergeCell ref="H31:I31"/>
    <mergeCell ref="H42:I42"/>
    <mergeCell ref="H43:I43"/>
    <mergeCell ref="H44:I44"/>
    <mergeCell ref="H45:I45"/>
    <mergeCell ref="H46:I46"/>
    <mergeCell ref="H37:I37"/>
    <mergeCell ref="H38:I38"/>
    <mergeCell ref="H39:I39"/>
    <mergeCell ref="H40:I40"/>
    <mergeCell ref="H41:I41"/>
    <mergeCell ref="H57:I57"/>
    <mergeCell ref="H58:I58"/>
    <mergeCell ref="H52:I52"/>
    <mergeCell ref="H53:I53"/>
    <mergeCell ref="H54:I54"/>
    <mergeCell ref="H55:I55"/>
    <mergeCell ref="H56:I56"/>
    <mergeCell ref="H47:I47"/>
    <mergeCell ref="H48:I48"/>
    <mergeCell ref="H49:I49"/>
    <mergeCell ref="H50:I50"/>
    <mergeCell ref="H51:I51"/>
    <mergeCell ref="M27:N27"/>
    <mergeCell ref="M28:N28"/>
    <mergeCell ref="M29:N29"/>
    <mergeCell ref="M10:N10"/>
    <mergeCell ref="M11:N11"/>
    <mergeCell ref="M12:N12"/>
    <mergeCell ref="M13:N13"/>
    <mergeCell ref="M14:N14"/>
    <mergeCell ref="M15:N15"/>
    <mergeCell ref="M16:N16"/>
    <mergeCell ref="M17:N17"/>
    <mergeCell ref="M18:N18"/>
    <mergeCell ref="M19:N19"/>
    <mergeCell ref="M20:N20"/>
    <mergeCell ref="M21:N21"/>
    <mergeCell ref="M22:N22"/>
    <mergeCell ref="M23:N23"/>
    <mergeCell ref="M24:N24"/>
    <mergeCell ref="M35:N35"/>
    <mergeCell ref="M36:N36"/>
    <mergeCell ref="M37:N37"/>
    <mergeCell ref="M38:N38"/>
    <mergeCell ref="M39:N39"/>
    <mergeCell ref="M30:N30"/>
    <mergeCell ref="M31:N31"/>
    <mergeCell ref="M32:N32"/>
    <mergeCell ref="M33:N33"/>
    <mergeCell ref="M34:N34"/>
    <mergeCell ref="M45:N45"/>
    <mergeCell ref="M46:N46"/>
    <mergeCell ref="M47:N47"/>
    <mergeCell ref="M48:N48"/>
    <mergeCell ref="M49:N49"/>
    <mergeCell ref="M40:N40"/>
    <mergeCell ref="M41:N41"/>
    <mergeCell ref="M42:N42"/>
    <mergeCell ref="M43:N43"/>
    <mergeCell ref="M44:N44"/>
    <mergeCell ref="M55:N55"/>
    <mergeCell ref="M56:N56"/>
    <mergeCell ref="M57:N57"/>
    <mergeCell ref="M58:N58"/>
    <mergeCell ref="M50:N50"/>
    <mergeCell ref="M51:N51"/>
    <mergeCell ref="M52:N52"/>
    <mergeCell ref="M53:N53"/>
    <mergeCell ref="M54:N54"/>
  </mergeCells>
  <hyperlinks>
    <hyperlink ref="A1" location="Index!A1" display="Back to index" xr:uid="{00000000-0004-0000-18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39997558519241921"/>
  </sheetPr>
  <dimension ref="A1:O123"/>
  <sheetViews>
    <sheetView workbookViewId="0">
      <pane xSplit="1" ySplit="8" topLeftCell="B58" activePane="bottomRight" state="frozen"/>
      <selection activeCell="D32" sqref="D32"/>
      <selection pane="topRight" activeCell="D32" sqref="D32"/>
      <selection pane="bottomLeft" activeCell="D32" sqref="D32"/>
      <selection pane="bottomRight"/>
    </sheetView>
  </sheetViews>
  <sheetFormatPr baseColWidth="10" defaultColWidth="10.83203125" defaultRowHeight="16" x14ac:dyDescent="0.2"/>
  <cols>
    <col min="1" max="1" width="10.83203125" style="56"/>
    <col min="2" max="11" width="12" style="56" customWidth="1"/>
    <col min="12" max="12" width="12.83203125" style="56" customWidth="1"/>
    <col min="13" max="16384" width="10.83203125" style="56"/>
  </cols>
  <sheetData>
    <row r="1" spans="1:15" x14ac:dyDescent="0.2">
      <c r="A1" s="52" t="s">
        <v>36</v>
      </c>
      <c r="B1" s="52"/>
      <c r="D1" s="100"/>
      <c r="E1" s="99"/>
      <c r="F1" s="100"/>
      <c r="G1" s="100"/>
      <c r="H1" s="100"/>
      <c r="I1" s="100"/>
      <c r="J1" s="100"/>
      <c r="K1" s="100"/>
      <c r="L1" s="100"/>
    </row>
    <row r="2" spans="1:15" ht="17" thickBot="1" x14ac:dyDescent="0.25"/>
    <row r="3" spans="1:15" ht="25" customHeight="1" thickTop="1" x14ac:dyDescent="0.2">
      <c r="A3" s="1391" t="s">
        <v>109</v>
      </c>
      <c r="B3" s="1392"/>
      <c r="C3" s="1392"/>
      <c r="D3" s="1392"/>
      <c r="E3" s="1392"/>
      <c r="F3" s="1392"/>
      <c r="G3" s="1392"/>
      <c r="H3" s="1392"/>
      <c r="I3" s="1392"/>
      <c r="J3" s="1392"/>
      <c r="K3" s="1392"/>
      <c r="L3" s="1393"/>
    </row>
    <row r="4" spans="1:15" x14ac:dyDescent="0.2">
      <c r="A4" s="96"/>
      <c r="B4" s="97"/>
      <c r="C4" s="59"/>
      <c r="D4" s="59"/>
      <c r="E4" s="59"/>
      <c r="F4" s="59"/>
      <c r="G4" s="59"/>
      <c r="H4" s="59"/>
      <c r="I4" s="59"/>
      <c r="J4" s="59"/>
      <c r="K4" s="59"/>
      <c r="L4" s="208"/>
    </row>
    <row r="5" spans="1:15" x14ac:dyDescent="0.2">
      <c r="A5" s="96"/>
      <c r="B5" s="45" t="s">
        <v>35</v>
      </c>
      <c r="C5" s="468" t="s">
        <v>34</v>
      </c>
      <c r="D5" s="45" t="s">
        <v>33</v>
      </c>
      <c r="E5" s="45" t="s">
        <v>32</v>
      </c>
      <c r="F5" s="45" t="s">
        <v>31</v>
      </c>
      <c r="G5" s="45" t="s">
        <v>30</v>
      </c>
      <c r="H5" s="45" t="s">
        <v>29</v>
      </c>
      <c r="I5" s="48" t="s">
        <v>28</v>
      </c>
      <c r="J5" s="48" t="s">
        <v>27</v>
      </c>
      <c r="K5" s="48" t="s">
        <v>26</v>
      </c>
      <c r="L5" s="226" t="s">
        <v>25</v>
      </c>
    </row>
    <row r="6" spans="1:15" ht="31" customHeight="1" x14ac:dyDescent="0.2">
      <c r="A6" s="96"/>
      <c r="B6" s="1388" t="s">
        <v>305</v>
      </c>
      <c r="C6" s="1388"/>
      <c r="D6" s="1388"/>
      <c r="E6" s="1388"/>
      <c r="F6" s="1388"/>
      <c r="G6" s="1388"/>
      <c r="H6" s="1388"/>
      <c r="I6" s="1388"/>
      <c r="J6" s="1388"/>
      <c r="K6" s="1388"/>
      <c r="L6" s="1389"/>
    </row>
    <row r="7" spans="1:15" ht="20" customHeight="1" x14ac:dyDescent="0.2">
      <c r="A7" s="96"/>
      <c r="B7" s="1387" t="s">
        <v>373</v>
      </c>
      <c r="C7" s="1387"/>
      <c r="D7" s="1387"/>
      <c r="E7" s="1387"/>
      <c r="F7" s="1387"/>
      <c r="G7" s="1387"/>
      <c r="H7" s="1387"/>
      <c r="I7" s="1387"/>
      <c r="J7" s="1387"/>
      <c r="K7" s="1387"/>
      <c r="L7" s="1390"/>
    </row>
    <row r="8" spans="1:15" s="87" customFormat="1" ht="31" customHeight="1" x14ac:dyDescent="0.2">
      <c r="A8" s="95"/>
      <c r="B8" s="312" t="s">
        <v>37</v>
      </c>
      <c r="C8" s="324" t="s">
        <v>15</v>
      </c>
      <c r="D8" s="94" t="s">
        <v>57</v>
      </c>
      <c r="E8" s="200" t="s">
        <v>58</v>
      </c>
      <c r="F8" s="94" t="s">
        <v>13</v>
      </c>
      <c r="G8" s="94" t="s">
        <v>12</v>
      </c>
      <c r="H8" s="94" t="s">
        <v>11</v>
      </c>
      <c r="I8" s="94" t="s">
        <v>10</v>
      </c>
      <c r="J8" s="94" t="s">
        <v>9</v>
      </c>
      <c r="K8" s="586" t="s">
        <v>8</v>
      </c>
      <c r="L8" s="587" t="s">
        <v>110</v>
      </c>
      <c r="O8" s="1104" t="s">
        <v>385</v>
      </c>
    </row>
    <row r="9" spans="1:15" s="87" customFormat="1" ht="15" customHeight="1" x14ac:dyDescent="0.2">
      <c r="A9" s="93">
        <v>1913</v>
      </c>
      <c r="B9" s="86">
        <f>avgpeinc!B2</f>
        <v>12404.910213622799</v>
      </c>
      <c r="C9" s="325">
        <f>avgpeinc!BC2</f>
        <v>7841.2302639613899</v>
      </c>
      <c r="D9" s="84"/>
      <c r="E9" s="203"/>
      <c r="F9" s="85">
        <f>avgpeinc!M2</f>
        <v>53478.029760575482</v>
      </c>
      <c r="G9" s="84">
        <f>avgpeinc!S2</f>
        <v>81378.145577412521</v>
      </c>
      <c r="H9" s="317">
        <f>avgpeinc!Y2</f>
        <v>252395.36371851555</v>
      </c>
      <c r="I9" s="84">
        <f>avgpeinc!AE2</f>
        <v>428944.56425991777</v>
      </c>
      <c r="J9" s="317">
        <f>avgpeinc!AK2</f>
        <v>1139960.3756928386</v>
      </c>
      <c r="K9" s="317">
        <f>avgpeinc!AQ2</f>
        <v>3919284.4995458033</v>
      </c>
      <c r="L9" s="210"/>
      <c r="O9" s="1103">
        <v>-74.466936866458127</v>
      </c>
    </row>
    <row r="10" spans="1:15" s="87" customFormat="1" ht="15" customHeight="1" x14ac:dyDescent="0.2">
      <c r="A10" s="92">
        <v>1914</v>
      </c>
      <c r="B10" s="86">
        <f>avgpeinc!B3</f>
        <v>11231.958975216483</v>
      </c>
      <c r="C10" s="325">
        <f>avgpeinc!BC3</f>
        <v>7012.1404415341085</v>
      </c>
      <c r="D10" s="84"/>
      <c r="E10" s="203"/>
      <c r="F10" s="85">
        <f>avgpeinc!M3</f>
        <v>49210.325778357823</v>
      </c>
      <c r="G10" s="84">
        <f>avgpeinc!S3</f>
        <v>75424.285938126282</v>
      </c>
      <c r="H10" s="317">
        <f>avgpeinc!Y3</f>
        <v>234770.76239116341</v>
      </c>
      <c r="I10" s="84">
        <f>avgpeinc!AE3</f>
        <v>401503.2608234192</v>
      </c>
      <c r="J10" s="317">
        <f>avgpeinc!AK3</f>
        <v>1050723.9243783627</v>
      </c>
      <c r="K10" s="317">
        <f>avgpeinc!AQ3</f>
        <v>3883981.2303112173</v>
      </c>
      <c r="L10" s="210"/>
      <c r="O10" s="1103">
        <v>-42.973491943628687</v>
      </c>
    </row>
    <row r="11" spans="1:15" s="87" customFormat="1" ht="15" customHeight="1" x14ac:dyDescent="0.2">
      <c r="A11" s="92">
        <v>1915</v>
      </c>
      <c r="B11" s="86">
        <f>avgpeinc!B4</f>
        <v>11460.796056400037</v>
      </c>
      <c r="C11" s="325">
        <f>avgpeinc!BC4</f>
        <v>7243.0735481126903</v>
      </c>
      <c r="D11" s="84"/>
      <c r="E11" s="203"/>
      <c r="F11" s="85">
        <f>avgpeinc!M4</f>
        <v>49420.298630986137</v>
      </c>
      <c r="G11" s="84">
        <f>avgpeinc!S4</f>
        <v>75300.625787803365</v>
      </c>
      <c r="H11" s="317">
        <f>avgpeinc!Y4</f>
        <v>232422.94947653744</v>
      </c>
      <c r="I11" s="84">
        <f>avgpeinc!AE4</f>
        <v>398101.76467029727</v>
      </c>
      <c r="J11" s="317">
        <f>avgpeinc!AK4</f>
        <v>1109186.9891501563</v>
      </c>
      <c r="K11" s="317">
        <f>avgpeinc!AQ4</f>
        <v>4908668.1467309715</v>
      </c>
      <c r="L11" s="210"/>
      <c r="O11" s="1103">
        <v>-38.061502983880928</v>
      </c>
    </row>
    <row r="12" spans="1:15" s="87" customFormat="1" ht="15" customHeight="1" x14ac:dyDescent="0.2">
      <c r="A12" s="92">
        <v>1916</v>
      </c>
      <c r="B12" s="86">
        <f>avgpeinc!B5</f>
        <v>13038.600586385239</v>
      </c>
      <c r="C12" s="325">
        <f>avgpeinc!BC5</f>
        <v>8027.6868397709977</v>
      </c>
      <c r="D12" s="84"/>
      <c r="E12" s="203"/>
      <c r="F12" s="85">
        <f>avgpeinc!M5</f>
        <v>58136.824305913411</v>
      </c>
      <c r="G12" s="84">
        <f>avgpeinc!S5</f>
        <v>90740.356555449995</v>
      </c>
      <c r="H12" s="317">
        <f>avgpeinc!Y5</f>
        <v>278477.39450506825</v>
      </c>
      <c r="I12" s="84">
        <f>avgpeinc!AE5</f>
        <v>469164.16162967338</v>
      </c>
      <c r="J12" s="317">
        <f>avgpeinc!AK5</f>
        <v>1480467.9192648875</v>
      </c>
      <c r="K12" s="317">
        <f>avgpeinc!AQ5</f>
        <v>6430618.5091183335</v>
      </c>
      <c r="L12" s="210"/>
      <c r="O12" s="1103">
        <v>-73.70369092029614</v>
      </c>
    </row>
    <row r="13" spans="1:15" s="87" customFormat="1" ht="15" customHeight="1" x14ac:dyDescent="0.2">
      <c r="A13" s="92">
        <v>1917</v>
      </c>
      <c r="B13" s="86">
        <f>avgpeinc!B6</f>
        <v>12816.370610196253</v>
      </c>
      <c r="C13" s="325">
        <f>avgpeinc!BC6</f>
        <v>7827.1148371656709</v>
      </c>
      <c r="D13" s="84"/>
      <c r="E13" s="203"/>
      <c r="F13" s="85">
        <f>avgpeinc!M6</f>
        <v>57719.672567471469</v>
      </c>
      <c r="G13" s="84">
        <f>avgpeinc!S6</f>
        <v>91299.129371004412</v>
      </c>
      <c r="H13" s="317">
        <f>avgpeinc!Y6</f>
        <v>271740.29005572083</v>
      </c>
      <c r="I13" s="84">
        <f>avgpeinc!AE6</f>
        <v>443641.09218315256</v>
      </c>
      <c r="J13" s="317">
        <f>avgpeinc!AK6</f>
        <v>1306432.5523371361</v>
      </c>
      <c r="K13" s="317">
        <f>avgpeinc!AQ6</f>
        <v>5034245.5333959395</v>
      </c>
      <c r="L13" s="210"/>
      <c r="O13" s="1103">
        <v>-90.802180177101036</v>
      </c>
    </row>
    <row r="14" spans="1:15" s="87" customFormat="1" ht="15" customHeight="1" x14ac:dyDescent="0.2">
      <c r="A14" s="92">
        <v>1918</v>
      </c>
      <c r="B14" s="86">
        <f>avgpeinc!B7</f>
        <v>13541.602703825332</v>
      </c>
      <c r="C14" s="326">
        <f>avgpeinc!BC7</f>
        <v>8443.1652246954982</v>
      </c>
      <c r="D14" s="84"/>
      <c r="E14" s="204"/>
      <c r="F14" s="85">
        <f>avgpeinc!M7</f>
        <v>59427.540015993851</v>
      </c>
      <c r="G14" s="84">
        <f>avgpeinc!S7</f>
        <v>92989.298498160962</v>
      </c>
      <c r="H14" s="317">
        <f>avgpeinc!Y7</f>
        <v>265922.11711654154</v>
      </c>
      <c r="I14" s="84">
        <f>avgpeinc!AE7</f>
        <v>417535.10510464397</v>
      </c>
      <c r="J14" s="317">
        <f>avgpeinc!AK7</f>
        <v>1134286.6952565978</v>
      </c>
      <c r="K14" s="317">
        <f>avgpeinc!AQ7</f>
        <v>3902200.5527925645</v>
      </c>
      <c r="L14" s="210"/>
      <c r="O14" s="1103">
        <v>-114.76015893033218</v>
      </c>
    </row>
    <row r="15" spans="1:15" s="87" customFormat="1" ht="15" customHeight="1" x14ac:dyDescent="0.2">
      <c r="A15" s="91">
        <v>1919</v>
      </c>
      <c r="B15" s="90">
        <f>avgpeinc!B8</f>
        <v>12821.45399882373</v>
      </c>
      <c r="C15" s="327">
        <f>avgpeinc!BC8</f>
        <v>7723.8354073723813</v>
      </c>
      <c r="D15" s="88"/>
      <c r="E15" s="205"/>
      <c r="F15" s="89">
        <f>avgpeinc!M8</f>
        <v>58700.021321885863</v>
      </c>
      <c r="G15" s="88">
        <f>avgpeinc!S8</f>
        <v>94403.806296638009</v>
      </c>
      <c r="H15" s="316">
        <f>avgpeinc!Y8</f>
        <v>276691.98823452491</v>
      </c>
      <c r="I15" s="88">
        <f>avgpeinc!AE8</f>
        <v>431688.06327508925</v>
      </c>
      <c r="J15" s="316">
        <f>avgpeinc!AK8</f>
        <v>1142750.5262137128</v>
      </c>
      <c r="K15" s="316">
        <f>avgpeinc!AQ8</f>
        <v>3713819.9365536785</v>
      </c>
      <c r="L15" s="330"/>
      <c r="O15" s="1103">
        <v>-118.79936001269562</v>
      </c>
    </row>
    <row r="16" spans="1:15" s="87" customFormat="1" ht="15" customHeight="1" x14ac:dyDescent="0.2">
      <c r="A16" s="92">
        <v>1920</v>
      </c>
      <c r="B16" s="86">
        <f>avgpeinc!B9</f>
        <v>12537.819687089248</v>
      </c>
      <c r="C16" s="326">
        <f>avgpeinc!BC9</f>
        <v>7801.2584812526748</v>
      </c>
      <c r="D16" s="84"/>
      <c r="E16" s="204"/>
      <c r="F16" s="85">
        <f>avgpeinc!M9</f>
        <v>55166.870539618416</v>
      </c>
      <c r="G16" s="84">
        <f>avgpeinc!S9</f>
        <v>85904.556167055634</v>
      </c>
      <c r="H16" s="317">
        <f>avgpeinc!Y9</f>
        <v>239419.85104787559</v>
      </c>
      <c r="I16" s="84">
        <f>avgpeinc!AE9</f>
        <v>361975.76066193817</v>
      </c>
      <c r="J16" s="317">
        <f>avgpeinc!AK9</f>
        <v>866221.39684108458</v>
      </c>
      <c r="K16" s="317">
        <f>avgpeinc!AQ9</f>
        <v>2403736.6403072528</v>
      </c>
      <c r="L16" s="210"/>
      <c r="O16" s="1103">
        <v>-121.5386886390279</v>
      </c>
    </row>
    <row r="17" spans="1:15" s="87" customFormat="1" ht="15" customHeight="1" x14ac:dyDescent="0.2">
      <c r="A17" s="92">
        <v>1921</v>
      </c>
      <c r="B17" s="86">
        <f>avgpeinc!B10</f>
        <v>11340.432233517226</v>
      </c>
      <c r="C17" s="326">
        <f>avgpeinc!BC10</f>
        <v>6626.6832506979035</v>
      </c>
      <c r="D17" s="84"/>
      <c r="E17" s="204"/>
      <c r="F17" s="85">
        <f>avgpeinc!M10</f>
        <v>53764.173078891123</v>
      </c>
      <c r="G17" s="84">
        <f>avgpeinc!S10</f>
        <v>81451.276626536943</v>
      </c>
      <c r="H17" s="317">
        <f>avgpeinc!Y10</f>
        <v>218057.75651940473</v>
      </c>
      <c r="I17" s="84">
        <f>avgpeinc!AE10</f>
        <v>329991.85478525626</v>
      </c>
      <c r="J17" s="317">
        <f>avgpeinc!AK10</f>
        <v>791886.90411329258</v>
      </c>
      <c r="K17" s="317">
        <f>avgpeinc!AQ10</f>
        <v>2189978.8845742866</v>
      </c>
      <c r="L17" s="210"/>
      <c r="O17" s="1103">
        <v>-73.110497607498473</v>
      </c>
    </row>
    <row r="18" spans="1:15" s="87" customFormat="1" ht="15" customHeight="1" x14ac:dyDescent="0.2">
      <c r="A18" s="92">
        <v>1922</v>
      </c>
      <c r="B18" s="86">
        <f>avgpeinc!B11</f>
        <v>12318.645179927502</v>
      </c>
      <c r="C18" s="326">
        <f>avgpeinc!BC11</f>
        <v>7368.8784006766637</v>
      </c>
      <c r="D18" s="84"/>
      <c r="E18" s="204"/>
      <c r="F18" s="85">
        <f>avgpeinc!M11</f>
        <v>56866.54619318503</v>
      </c>
      <c r="G18" s="84">
        <f>avgpeinc!S11</f>
        <v>86125.426412077679</v>
      </c>
      <c r="H18" s="317">
        <f>avgpeinc!Y11</f>
        <v>229450.38624656672</v>
      </c>
      <c r="I18" s="84">
        <f>avgpeinc!AE11</f>
        <v>348188.65977905865</v>
      </c>
      <c r="J18" s="317">
        <f>avgpeinc!AK11</f>
        <v>850181.50238234841</v>
      </c>
      <c r="K18" s="317">
        <f>avgpeinc!AQ11</f>
        <v>2607219.2241568654</v>
      </c>
      <c r="L18" s="210"/>
      <c r="O18" s="1103">
        <v>-69.470613378127382</v>
      </c>
    </row>
    <row r="19" spans="1:15" s="87" customFormat="1" ht="15" customHeight="1" x14ac:dyDescent="0.2">
      <c r="A19" s="92">
        <v>1923</v>
      </c>
      <c r="B19" s="86">
        <f>avgpeinc!B12</f>
        <v>13843.78438538435</v>
      </c>
      <c r="C19" s="326">
        <f>avgpeinc!BC12</f>
        <v>8659.2432148241423</v>
      </c>
      <c r="D19" s="84"/>
      <c r="E19" s="204"/>
      <c r="F19" s="85">
        <f>avgpeinc!M12</f>
        <v>60504.654920426212</v>
      </c>
      <c r="G19" s="84">
        <f>avgpeinc!S12</f>
        <v>91688.837245871197</v>
      </c>
      <c r="H19" s="317">
        <f>avgpeinc!Y12</f>
        <v>245881.06451859017</v>
      </c>
      <c r="I19" s="84">
        <f>avgpeinc!AE12</f>
        <v>374864.12748973293</v>
      </c>
      <c r="J19" s="317">
        <f>avgpeinc!AK12</f>
        <v>913965.99851392023</v>
      </c>
      <c r="K19" s="317">
        <f>avgpeinc!AQ12</f>
        <v>2751865.1685275021</v>
      </c>
      <c r="L19" s="210"/>
      <c r="O19" s="1103">
        <v>-97.178318936081268</v>
      </c>
    </row>
    <row r="20" spans="1:15" s="87" customFormat="1" ht="15" customHeight="1" x14ac:dyDescent="0.2">
      <c r="A20" s="92">
        <v>1924</v>
      </c>
      <c r="B20" s="86">
        <f>avgpeinc!B13</f>
        <v>13680.509949608295</v>
      </c>
      <c r="C20" s="326">
        <f>avgpeinc!BC13</f>
        <v>8246.163364311009</v>
      </c>
      <c r="D20" s="84"/>
      <c r="E20" s="204"/>
      <c r="F20" s="85">
        <f>avgpeinc!M13</f>
        <v>62589.629217283844</v>
      </c>
      <c r="G20" s="84">
        <f>avgpeinc!S13</f>
        <v>94457.466411005109</v>
      </c>
      <c r="H20" s="317">
        <f>avgpeinc!Y13</f>
        <v>253725.86168495673</v>
      </c>
      <c r="I20" s="84">
        <f>avgpeinc!AE13</f>
        <v>387263.23394950066</v>
      </c>
      <c r="J20" s="317">
        <f>avgpeinc!AK13</f>
        <v>947094.41000337852</v>
      </c>
      <c r="K20" s="317">
        <f>avgpeinc!AQ13</f>
        <v>2868671.1263974486</v>
      </c>
      <c r="L20" s="210"/>
      <c r="O20" s="1103">
        <v>-81.850414244267085</v>
      </c>
    </row>
    <row r="21" spans="1:15" s="87" customFormat="1" ht="15" customHeight="1" x14ac:dyDescent="0.2">
      <c r="A21" s="92">
        <v>1925</v>
      </c>
      <c r="B21" s="86">
        <f>avgpeinc!B14</f>
        <v>13929.15452891498</v>
      </c>
      <c r="C21" s="326">
        <f>avgpeinc!BC14</f>
        <v>8160.398042712347</v>
      </c>
      <c r="D21" s="84"/>
      <c r="E21" s="204"/>
      <c r="F21" s="85">
        <f>avgpeinc!M14</f>
        <v>65847.962904738684</v>
      </c>
      <c r="G21" s="84">
        <f>avgpeinc!S14</f>
        <v>102770.42344506978</v>
      </c>
      <c r="H21" s="317">
        <f>avgpeinc!Y14</f>
        <v>289248.63993875147</v>
      </c>
      <c r="I21" s="84">
        <f>avgpeinc!AE14</f>
        <v>443939.9321867433</v>
      </c>
      <c r="J21" s="317">
        <f>avgpeinc!AK14</f>
        <v>1126580.3447987847</v>
      </c>
      <c r="K21" s="317">
        <f>avgpeinc!AQ14</f>
        <v>3840850.6454479517</v>
      </c>
      <c r="L21" s="210"/>
      <c r="O21" s="1103">
        <v>-81.424323909699524</v>
      </c>
    </row>
    <row r="22" spans="1:15" s="87" customFormat="1" ht="15" customHeight="1" x14ac:dyDescent="0.2">
      <c r="A22" s="92">
        <v>1926</v>
      </c>
      <c r="B22" s="86">
        <f>avgpeinc!B15</f>
        <v>14554.494100141188</v>
      </c>
      <c r="C22" s="326">
        <f>avgpeinc!BC15</f>
        <v>8477.0511737422294</v>
      </c>
      <c r="D22" s="84"/>
      <c r="E22" s="204"/>
      <c r="F22" s="85">
        <f>avgpeinc!M15</f>
        <v>69251.480437731792</v>
      </c>
      <c r="G22" s="84">
        <f>avgpeinc!S15</f>
        <v>109815.43943248119</v>
      </c>
      <c r="H22" s="317">
        <f>avgpeinc!Y15</f>
        <v>319365.37348247186</v>
      </c>
      <c r="I22" s="84">
        <f>avgpeinc!AE15</f>
        <v>494150.75100858574</v>
      </c>
      <c r="J22" s="317">
        <f>avgpeinc!AK15</f>
        <v>1305212.8813306738</v>
      </c>
      <c r="K22" s="317">
        <f>avgpeinc!AQ15</f>
        <v>4680567.3333703503</v>
      </c>
      <c r="L22" s="210"/>
      <c r="O22" s="1103">
        <v>-111.09849758193741</v>
      </c>
    </row>
    <row r="23" spans="1:15" s="87" customFormat="1" ht="15" customHeight="1" x14ac:dyDescent="0.2">
      <c r="A23" s="92">
        <v>1927</v>
      </c>
      <c r="B23" s="86">
        <f>avgpeinc!B16</f>
        <v>14299.215148697305</v>
      </c>
      <c r="C23" s="326">
        <f>avgpeinc!BC16</f>
        <v>8408.5278177087966</v>
      </c>
      <c r="D23" s="84"/>
      <c r="E23" s="204"/>
      <c r="F23" s="85">
        <f>avgpeinc!M16</f>
        <v>67315.401127593883</v>
      </c>
      <c r="G23" s="84">
        <f>avgpeinc!S16</f>
        <v>106153.13061884393</v>
      </c>
      <c r="H23" s="317">
        <f>avgpeinc!Y16</f>
        <v>304189.94385606336</v>
      </c>
      <c r="I23" s="84">
        <f>avgpeinc!AE16</f>
        <v>468680.86829811422</v>
      </c>
      <c r="J23" s="317">
        <f>avgpeinc!AK16</f>
        <v>1229763.6613979917</v>
      </c>
      <c r="K23" s="317">
        <f>avgpeinc!AQ16</f>
        <v>4415408.7833854929</v>
      </c>
      <c r="L23" s="210"/>
      <c r="O23" s="1103">
        <v>-96.645028800483487</v>
      </c>
    </row>
    <row r="24" spans="1:15" s="87" customFormat="1" ht="15" customHeight="1" x14ac:dyDescent="0.2">
      <c r="A24" s="92">
        <v>1928</v>
      </c>
      <c r="B24" s="86">
        <f>avgpeinc!B17</f>
        <v>14469.26352871668</v>
      </c>
      <c r="C24" s="326">
        <f>avgpeinc!BC17</f>
        <v>8310.3429641994717</v>
      </c>
      <c r="D24" s="84"/>
      <c r="E24" s="204"/>
      <c r="F24" s="85">
        <f>avgpeinc!M17</f>
        <v>69899.548609371559</v>
      </c>
      <c r="G24" s="84">
        <f>avgpeinc!S17</f>
        <v>110507.40471876677</v>
      </c>
      <c r="H24" s="317">
        <f>avgpeinc!Y17</f>
        <v>323363.64833873248</v>
      </c>
      <c r="I24" s="84">
        <f>avgpeinc!AE17</f>
        <v>504375.49719887541</v>
      </c>
      <c r="J24" s="317">
        <f>avgpeinc!AK17</f>
        <v>1387375.3027497414</v>
      </c>
      <c r="K24" s="317">
        <f>avgpeinc!AQ17</f>
        <v>5373217.6107997345</v>
      </c>
      <c r="L24" s="210"/>
      <c r="O24" s="1103">
        <v>-82.246151982666561</v>
      </c>
    </row>
    <row r="25" spans="1:15" s="87" customFormat="1" ht="15" customHeight="1" x14ac:dyDescent="0.2">
      <c r="A25" s="91">
        <v>1929</v>
      </c>
      <c r="B25" s="90">
        <f>avgpeinc!B18</f>
        <v>15180.978563162887</v>
      </c>
      <c r="C25" s="327">
        <f>avgpeinc!BC18</f>
        <v>8938.4629478329043</v>
      </c>
      <c r="D25" s="88"/>
      <c r="E25" s="205"/>
      <c r="F25" s="89">
        <f>avgpeinc!M18</f>
        <v>71363.619101132717</v>
      </c>
      <c r="G25" s="88">
        <f>avgpeinc!S18</f>
        <v>113966.72156635633</v>
      </c>
      <c r="H25" s="316">
        <f>avgpeinc!Y18</f>
        <v>337242.44910356746</v>
      </c>
      <c r="I25" s="88">
        <f>avgpeinc!AE18</f>
        <v>529176.98634158273</v>
      </c>
      <c r="J25" s="316">
        <f>avgpeinc!AK18</f>
        <v>1499586.4314942714</v>
      </c>
      <c r="K25" s="316">
        <f>avgpeinc!AQ18</f>
        <v>6157808.555681102</v>
      </c>
      <c r="L25" s="330"/>
      <c r="O25" s="1103">
        <v>-95.949198730360877</v>
      </c>
    </row>
    <row r="26" spans="1:15" s="87" customFormat="1" ht="15" customHeight="1" x14ac:dyDescent="0.2">
      <c r="A26" s="92">
        <v>1930</v>
      </c>
      <c r="B26" s="86">
        <f>avgpeinc!B19</f>
        <v>13670.784415759546</v>
      </c>
      <c r="C26" s="326">
        <f>avgpeinc!BC19</f>
        <v>8163.9343358412198</v>
      </c>
      <c r="D26" s="84"/>
      <c r="E26" s="204"/>
      <c r="F26" s="85">
        <f>avgpeinc!M19</f>
        <v>63232.435135024461</v>
      </c>
      <c r="G26" s="84">
        <f>avgpeinc!S19</f>
        <v>96907.361888414234</v>
      </c>
      <c r="H26" s="317">
        <f>avgpeinc!Y19</f>
        <v>265655.01595779165</v>
      </c>
      <c r="I26" s="84">
        <f>avgpeinc!AE19</f>
        <v>402384.61309036426</v>
      </c>
      <c r="J26" s="317">
        <f>avgpeinc!AK19</f>
        <v>1033158.0195694956</v>
      </c>
      <c r="K26" s="317">
        <f>avgpeinc!AQ19</f>
        <v>3664219.4637218132</v>
      </c>
      <c r="L26" s="210"/>
      <c r="O26" s="1103">
        <v>-85.395943187731973</v>
      </c>
    </row>
    <row r="27" spans="1:15" s="87" customFormat="1" ht="15" customHeight="1" x14ac:dyDescent="0.2">
      <c r="A27" s="92">
        <v>1931</v>
      </c>
      <c r="B27" s="86">
        <f>avgpeinc!B20</f>
        <v>12233.286487446834</v>
      </c>
      <c r="C27" s="326">
        <f>avgpeinc!BC20</f>
        <v>7305.8454131554499</v>
      </c>
      <c r="D27" s="84"/>
      <c r="E27" s="204"/>
      <c r="F27" s="85">
        <f>avgpeinc!M20</f>
        <v>56580.256156069292</v>
      </c>
      <c r="G27" s="84">
        <f>avgpeinc!S20</f>
        <v>82813.585194782005</v>
      </c>
      <c r="H27" s="317">
        <f>avgpeinc!Y20</f>
        <v>206456.34506482747</v>
      </c>
      <c r="I27" s="84">
        <f>avgpeinc!AE20</f>
        <v>302643.35772729281</v>
      </c>
      <c r="J27" s="317">
        <f>avgpeinc!AK20</f>
        <v>720212.13982323499</v>
      </c>
      <c r="K27" s="317">
        <f>avgpeinc!AQ20</f>
        <v>2298475.3090203609</v>
      </c>
      <c r="L27" s="210"/>
      <c r="O27" s="1103">
        <v>-65.527341996807081</v>
      </c>
    </row>
    <row r="28" spans="1:15" s="87" customFormat="1" ht="15" customHeight="1" x14ac:dyDescent="0.2">
      <c r="A28" s="92">
        <v>1932</v>
      </c>
      <c r="B28" s="86">
        <f>avgpeinc!B21</f>
        <v>10322.191332004946</v>
      </c>
      <c r="C28" s="326">
        <f>avgpeinc!BC21</f>
        <v>5945.7954329863369</v>
      </c>
      <c r="D28" s="84"/>
      <c r="E28" s="204"/>
      <c r="F28" s="85">
        <f>avgpeinc!M21</f>
        <v>49709.754423172439</v>
      </c>
      <c r="G28" s="84">
        <f>avgpeinc!S21</f>
        <v>72886.463180848703</v>
      </c>
      <c r="H28" s="317">
        <f>avgpeinc!Y21</f>
        <v>171415.22440981813</v>
      </c>
      <c r="I28" s="84">
        <f>avgpeinc!AE21</f>
        <v>254840.16201493898</v>
      </c>
      <c r="J28" s="317">
        <f>avgpeinc!AK21</f>
        <v>608632.47744350892</v>
      </c>
      <c r="K28" s="317">
        <f>avgpeinc!AQ21</f>
        <v>1577943.3733914036</v>
      </c>
      <c r="L28" s="210"/>
      <c r="O28" s="1103">
        <v>-70.575998274887752</v>
      </c>
    </row>
    <row r="29" spans="1:15" s="87" customFormat="1" ht="15" customHeight="1" x14ac:dyDescent="0.2">
      <c r="A29" s="92">
        <v>1933</v>
      </c>
      <c r="B29" s="86">
        <f>avgpeinc!B22</f>
        <v>9981.164602519355</v>
      </c>
      <c r="C29" s="326">
        <f>avgpeinc!BC22</f>
        <v>5794.0004760737866</v>
      </c>
      <c r="D29" s="84"/>
      <c r="E29" s="204"/>
      <c r="F29" s="85">
        <f>avgpeinc!M22</f>
        <v>47665.641740529449</v>
      </c>
      <c r="G29" s="84">
        <f>avgpeinc!S22</f>
        <v>71795.052073483283</v>
      </c>
      <c r="H29" s="317">
        <f>avgpeinc!Y22</f>
        <v>174876.02600548061</v>
      </c>
      <c r="I29" s="84">
        <f>avgpeinc!AE22</f>
        <v>262383.87690492423</v>
      </c>
      <c r="J29" s="317">
        <f>avgpeinc!AK22</f>
        <v>650020.74497253413</v>
      </c>
      <c r="K29" s="317">
        <f>avgpeinc!AQ22</f>
        <v>1894811.7201603402</v>
      </c>
      <c r="L29" s="210"/>
      <c r="O29" s="1103">
        <v>-88.142059828784113</v>
      </c>
    </row>
    <row r="30" spans="1:15" s="87" customFormat="1" ht="15" customHeight="1" x14ac:dyDescent="0.2">
      <c r="A30" s="92">
        <v>1934</v>
      </c>
      <c r="B30" s="86">
        <f>avgpeinc!B23</f>
        <v>11233.108561740737</v>
      </c>
      <c r="C30" s="326">
        <f>avgpeinc!BC23</f>
        <v>6378.2809604642671</v>
      </c>
      <c r="D30" s="84"/>
      <c r="E30" s="204"/>
      <c r="F30" s="85">
        <f>avgpeinc!M23</f>
        <v>54926.556973228959</v>
      </c>
      <c r="G30" s="84">
        <f>avgpeinc!S23</f>
        <v>85099.385610187703</v>
      </c>
      <c r="H30" s="317">
        <f>avgpeinc!Y23</f>
        <v>215085.59602787005</v>
      </c>
      <c r="I30" s="84">
        <f>avgpeinc!AE23</f>
        <v>327963.89529041533</v>
      </c>
      <c r="J30" s="317">
        <f>avgpeinc!AK23</f>
        <v>808990.05817474576</v>
      </c>
      <c r="K30" s="317">
        <f>avgpeinc!AQ23</f>
        <v>2449232.3280078713</v>
      </c>
      <c r="L30" s="210"/>
      <c r="O30" s="1103">
        <v>-70.588411581395121</v>
      </c>
    </row>
    <row r="31" spans="1:15" s="87" customFormat="1" ht="15" customHeight="1" x14ac:dyDescent="0.2">
      <c r="A31" s="92">
        <v>1935</v>
      </c>
      <c r="B31" s="86">
        <f>avgpeinc!B24</f>
        <v>12342.319354718544</v>
      </c>
      <c r="C31" s="326">
        <f>avgpeinc!BC24</f>
        <v>7121.2613028852948</v>
      </c>
      <c r="D31" s="84"/>
      <c r="E31" s="204"/>
      <c r="F31" s="85">
        <f>avgpeinc!M24</f>
        <v>59331.841821217764</v>
      </c>
      <c r="G31" s="84">
        <f>avgpeinc!S24</f>
        <v>90507.438027205411</v>
      </c>
      <c r="H31" s="317">
        <f>avgpeinc!Y24</f>
        <v>240012.15554129909</v>
      </c>
      <c r="I31" s="84">
        <f>avgpeinc!AE24</f>
        <v>367777.56849752745</v>
      </c>
      <c r="J31" s="317">
        <f>avgpeinc!AK24</f>
        <v>919759.41611069941</v>
      </c>
      <c r="K31" s="317">
        <f>avgpeinc!AQ24</f>
        <v>2851950.0335311773</v>
      </c>
      <c r="L31" s="210"/>
      <c r="O31" s="1103">
        <v>-60.397503813626827</v>
      </c>
    </row>
    <row r="32" spans="1:15" s="87" customFormat="1" ht="15" customHeight="1" x14ac:dyDescent="0.2">
      <c r="A32" s="92">
        <v>1936</v>
      </c>
      <c r="B32" s="86">
        <f>avgpeinc!B25</f>
        <v>13566.414714121767</v>
      </c>
      <c r="C32" s="326">
        <f>avgpeinc!BC25</f>
        <v>7816.658616200798</v>
      </c>
      <c r="D32" s="84"/>
      <c r="E32" s="204"/>
      <c r="F32" s="85">
        <f>avgpeinc!M25</f>
        <v>65314.219595410483</v>
      </c>
      <c r="G32" s="84">
        <f>avgpeinc!S25</f>
        <v>100268.41596774748</v>
      </c>
      <c r="H32" s="317">
        <f>avgpeinc!Y25</f>
        <v>282660.07367460342</v>
      </c>
      <c r="I32" s="84">
        <f>avgpeinc!AE25</f>
        <v>435489.48497860326</v>
      </c>
      <c r="J32" s="317">
        <f>avgpeinc!AK25</f>
        <v>1071931.9521165641</v>
      </c>
      <c r="K32" s="317">
        <f>avgpeinc!AQ25</f>
        <v>3138268.8874387876</v>
      </c>
      <c r="L32" s="210"/>
      <c r="O32" s="1103">
        <v>-137.07148693819363</v>
      </c>
    </row>
    <row r="33" spans="1:15" s="87" customFormat="1" ht="15" customHeight="1" x14ac:dyDescent="0.2">
      <c r="A33" s="92">
        <v>1937</v>
      </c>
      <c r="B33" s="86">
        <f>avgpeinc!B26</f>
        <v>14468.486225715127</v>
      </c>
      <c r="C33" s="326">
        <f>avgpeinc!BC26</f>
        <v>8482.3854855478821</v>
      </c>
      <c r="D33" s="84"/>
      <c r="E33" s="204"/>
      <c r="F33" s="85">
        <f>avgpeinc!M26</f>
        <v>68343.39288722034</v>
      </c>
      <c r="G33" s="84">
        <f>avgpeinc!S26</f>
        <v>104878.30515415236</v>
      </c>
      <c r="H33" s="317">
        <f>avgpeinc!Y26</f>
        <v>297251.76272131287</v>
      </c>
      <c r="I33" s="84">
        <f>avgpeinc!AE26</f>
        <v>456495.76521778764</v>
      </c>
      <c r="J33" s="317">
        <f>avgpeinc!AK26</f>
        <v>1133120.7847610642</v>
      </c>
      <c r="K33" s="317">
        <f>avgpeinc!AQ26</f>
        <v>3436242.9063058589</v>
      </c>
      <c r="L33" s="210"/>
      <c r="O33" s="1103">
        <v>-132.99122851045831</v>
      </c>
    </row>
    <row r="34" spans="1:15" s="87" customFormat="1" ht="15" customHeight="1" x14ac:dyDescent="0.2">
      <c r="A34" s="92">
        <v>1938</v>
      </c>
      <c r="B34" s="86">
        <f>avgpeinc!B27</f>
        <v>13464.966360845103</v>
      </c>
      <c r="C34" s="326">
        <f>avgpeinc!BC27</f>
        <v>7925.5213728507742</v>
      </c>
      <c r="D34" s="84"/>
      <c r="E34" s="204"/>
      <c r="F34" s="85">
        <f>avgpeinc!M27</f>
        <v>63319.971252794057</v>
      </c>
      <c r="G34" s="84">
        <f>avgpeinc!S27</f>
        <v>94189.608546305099</v>
      </c>
      <c r="H34" s="317">
        <f>avgpeinc!Y27</f>
        <v>251302.50446805212</v>
      </c>
      <c r="I34" s="84">
        <f>avgpeinc!AE27</f>
        <v>378364.24946619093</v>
      </c>
      <c r="J34" s="317">
        <f>avgpeinc!AK27</f>
        <v>932442.36345748301</v>
      </c>
      <c r="K34" s="317">
        <f>avgpeinc!AQ27</f>
        <v>3192619.2776462347</v>
      </c>
      <c r="L34" s="210"/>
      <c r="O34" s="1103">
        <v>-97.664722746727421</v>
      </c>
    </row>
    <row r="35" spans="1:15" s="87" customFormat="1" ht="15" customHeight="1" x14ac:dyDescent="0.2">
      <c r="A35" s="91">
        <v>1939</v>
      </c>
      <c r="B35" s="90">
        <f>avgpeinc!B28</f>
        <v>14456.64138084365</v>
      </c>
      <c r="C35" s="327">
        <f>avgpeinc!BC28</f>
        <v>8262.010610879146</v>
      </c>
      <c r="D35" s="88"/>
      <c r="E35" s="205"/>
      <c r="F35" s="89">
        <f>avgpeinc!M28</f>
        <v>70208.318310524177</v>
      </c>
      <c r="G35" s="88">
        <f>avgpeinc!S28</f>
        <v>105090.52886650375</v>
      </c>
      <c r="H35" s="316">
        <f>avgpeinc!Y28</f>
        <v>284621.47029410081</v>
      </c>
      <c r="I35" s="88">
        <f>avgpeinc!AE28</f>
        <v>429415.6928604503</v>
      </c>
      <c r="J35" s="316">
        <f>avgpeinc!AK28</f>
        <v>1044168.3989230242</v>
      </c>
      <c r="K35" s="316">
        <f>avgpeinc!AQ28</f>
        <v>3184529.462551428</v>
      </c>
      <c r="L35" s="330"/>
      <c r="O35" s="1103">
        <v>-56.903748815288054</v>
      </c>
    </row>
    <row r="36" spans="1:15" s="87" customFormat="1" ht="15" customHeight="1" x14ac:dyDescent="0.2">
      <c r="A36" s="92">
        <v>1940</v>
      </c>
      <c r="B36" s="86">
        <f>avgpeinc!B29</f>
        <v>15649.84203759109</v>
      </c>
      <c r="C36" s="326">
        <f>avgpeinc!BC29</f>
        <v>8864.1557827113702</v>
      </c>
      <c r="D36" s="84"/>
      <c r="E36" s="204"/>
      <c r="F36" s="85">
        <f>avgpeinc!M29</f>
        <v>76721.018331508574</v>
      </c>
      <c r="G36" s="84">
        <f>avgpeinc!S29</f>
        <v>116185.99303156169</v>
      </c>
      <c r="H36" s="317">
        <f>avgpeinc!Y29</f>
        <v>327600.18163663981</v>
      </c>
      <c r="I36" s="84">
        <f>avgpeinc!AE29</f>
        <v>500709.48282634851</v>
      </c>
      <c r="J36" s="317">
        <f>avgpeinc!AK29</f>
        <v>1255546.3250616337</v>
      </c>
      <c r="K36" s="317">
        <f>avgpeinc!AQ29</f>
        <v>4116727.7475630729</v>
      </c>
      <c r="L36" s="210"/>
      <c r="O36" s="1103">
        <v>-102.46614509229948</v>
      </c>
    </row>
    <row r="37" spans="1:15" s="87" customFormat="1" ht="15" customHeight="1" x14ac:dyDescent="0.2">
      <c r="A37" s="92">
        <v>1941</v>
      </c>
      <c r="B37" s="86">
        <f>avgpeinc!B30</f>
        <v>18480.753268719283</v>
      </c>
      <c r="C37" s="326">
        <f>avgpeinc!BC30</f>
        <v>10881.177518636345</v>
      </c>
      <c r="D37" s="84"/>
      <c r="E37" s="204"/>
      <c r="F37" s="85">
        <f>avgpeinc!M30</f>
        <v>86876.935019465745</v>
      </c>
      <c r="G37" s="84">
        <f>avgpeinc!S30</f>
        <v>134810.88091588017</v>
      </c>
      <c r="H37" s="317">
        <f>avgpeinc!Y30</f>
        <v>398299.93690368376</v>
      </c>
      <c r="I37" s="84">
        <f>avgpeinc!AE30</f>
        <v>610402.93564666214</v>
      </c>
      <c r="J37" s="317">
        <f>avgpeinc!AK30</f>
        <v>1554756.9533941371</v>
      </c>
      <c r="K37" s="317">
        <f>avgpeinc!AQ30</f>
        <v>5255870.4303455325</v>
      </c>
      <c r="L37" s="210"/>
      <c r="O37" s="1103">
        <v>-201.30530289268427</v>
      </c>
    </row>
    <row r="38" spans="1:15" s="87" customFormat="1" ht="15" customHeight="1" x14ac:dyDescent="0.2">
      <c r="A38" s="92">
        <v>1942</v>
      </c>
      <c r="B38" s="86">
        <f>avgpeinc!B31</f>
        <v>21909.85161224757</v>
      </c>
      <c r="C38" s="326">
        <f>avgpeinc!BC31</f>
        <v>14023.570751934043</v>
      </c>
      <c r="D38" s="84"/>
      <c r="E38" s="204"/>
      <c r="F38" s="85">
        <f>avgpeinc!M31</f>
        <v>92886.379355069279</v>
      </c>
      <c r="G38" s="84">
        <f>avgpeinc!S31</f>
        <v>147101.63388008063</v>
      </c>
      <c r="H38" s="317">
        <f>avgpeinc!Y31</f>
        <v>451431.80701055407</v>
      </c>
      <c r="I38" s="84">
        <f>avgpeinc!AE31</f>
        <v>698791.8462971492</v>
      </c>
      <c r="J38" s="317">
        <f>avgpeinc!AK31</f>
        <v>1768774.55662082</v>
      </c>
      <c r="K38" s="317">
        <f>avgpeinc!AQ31</f>
        <v>5577072.7143314928</v>
      </c>
      <c r="L38" s="210"/>
      <c r="O38" s="1103">
        <v>-183.16809350198309</v>
      </c>
    </row>
    <row r="39" spans="1:15" s="87" customFormat="1" ht="15" customHeight="1" x14ac:dyDescent="0.2">
      <c r="A39" s="92">
        <v>1943</v>
      </c>
      <c r="B39" s="86">
        <f>avgpeinc!B32</f>
        <v>25308.170606222651</v>
      </c>
      <c r="C39" s="326">
        <f>avgpeinc!BC32</f>
        <v>17166.647732921923</v>
      </c>
      <c r="D39" s="84"/>
      <c r="E39" s="204"/>
      <c r="F39" s="85">
        <f>avgpeinc!M32</f>
        <v>98581.876465929148</v>
      </c>
      <c r="G39" s="84">
        <f>avgpeinc!S32</f>
        <v>156712.64762720719</v>
      </c>
      <c r="H39" s="317">
        <f>avgpeinc!Y32</f>
        <v>472492.55413863546</v>
      </c>
      <c r="I39" s="84">
        <f>avgpeinc!AE32</f>
        <v>716619.69105198106</v>
      </c>
      <c r="J39" s="317">
        <f>avgpeinc!AK32</f>
        <v>1741115.800230437</v>
      </c>
      <c r="K39" s="317">
        <f>avgpeinc!AQ32</f>
        <v>4770152.9689578814</v>
      </c>
      <c r="L39" s="210"/>
      <c r="O39" s="1103">
        <v>-175.64574405435269</v>
      </c>
    </row>
    <row r="40" spans="1:15" s="87" customFormat="1" ht="15" customHeight="1" x14ac:dyDescent="0.2">
      <c r="A40" s="92">
        <v>1944</v>
      </c>
      <c r="B40" s="86">
        <f>avgpeinc!B33</f>
        <v>26166.068102028967</v>
      </c>
      <c r="C40" s="326">
        <f>avgpeinc!BC33</f>
        <v>18509.397502772466</v>
      </c>
      <c r="D40" s="84"/>
      <c r="E40" s="204"/>
      <c r="F40" s="85">
        <f>avgpeinc!M33</f>
        <v>95076.103495337462</v>
      </c>
      <c r="G40" s="84">
        <f>avgpeinc!S33</f>
        <v>144225.85613624111</v>
      </c>
      <c r="H40" s="317">
        <f>avgpeinc!Y33</f>
        <v>405723.84161516861</v>
      </c>
      <c r="I40" s="84">
        <f>avgpeinc!AE33</f>
        <v>602116.12397622096</v>
      </c>
      <c r="J40" s="317">
        <f>avgpeinc!AK33</f>
        <v>1418741.8818713005</v>
      </c>
      <c r="K40" s="317">
        <f>avgpeinc!AQ33</f>
        <v>4354676.8780720402</v>
      </c>
      <c r="L40" s="210"/>
      <c r="O40" s="1103">
        <v>-132.1351312371844</v>
      </c>
    </row>
    <row r="41" spans="1:15" s="87" customFormat="1" ht="15" customHeight="1" x14ac:dyDescent="0.2">
      <c r="A41" s="92">
        <v>1945</v>
      </c>
      <c r="B41" s="86">
        <f>avgpeinc!B34</f>
        <v>25139.227562079872</v>
      </c>
      <c r="C41" s="326">
        <f>avgpeinc!BC34</f>
        <v>18001.357320122541</v>
      </c>
      <c r="D41" s="84"/>
      <c r="E41" s="204"/>
      <c r="F41" s="85">
        <f>avgpeinc!M34</f>
        <v>89380.059739695818</v>
      </c>
      <c r="G41" s="84">
        <f>avgpeinc!S34</f>
        <v>135062.80951358363</v>
      </c>
      <c r="H41" s="317">
        <f>avgpeinc!Y34</f>
        <v>362993.46713369281</v>
      </c>
      <c r="I41" s="84">
        <f>avgpeinc!AE34</f>
        <v>524599.77342526801</v>
      </c>
      <c r="J41" s="317">
        <f>avgpeinc!AK34</f>
        <v>1166445.1247348881</v>
      </c>
      <c r="K41" s="317">
        <f>avgpeinc!AQ34</f>
        <v>3141017.0728525999</v>
      </c>
      <c r="L41" s="210"/>
      <c r="O41" s="1103">
        <v>-125.16079175645064</v>
      </c>
    </row>
    <row r="42" spans="1:15" s="87" customFormat="1" ht="15" customHeight="1" x14ac:dyDescent="0.2">
      <c r="A42" s="92">
        <v>1946</v>
      </c>
      <c r="B42" s="86">
        <f>avgpeinc!B35</f>
        <v>21952.207897032375</v>
      </c>
      <c r="C42" s="326">
        <f>avgpeinc!BC35</f>
        <v>15321.279458065526</v>
      </c>
      <c r="D42" s="84"/>
      <c r="E42" s="204"/>
      <c r="F42" s="85">
        <f>avgpeinc!M35</f>
        <v>81630.563847733967</v>
      </c>
      <c r="G42" s="84">
        <f>avgpeinc!S35</f>
        <v>124272.7465019059</v>
      </c>
      <c r="H42" s="317">
        <f>avgpeinc!Y35</f>
        <v>317827.93733725458</v>
      </c>
      <c r="I42" s="84">
        <f>avgpeinc!AE35</f>
        <v>450006.69324785296</v>
      </c>
      <c r="J42" s="317">
        <f>avgpeinc!AK35</f>
        <v>969231.08903557702</v>
      </c>
      <c r="K42" s="317">
        <f>avgpeinc!AQ35</f>
        <v>2841961.7377861603</v>
      </c>
      <c r="L42" s="210"/>
      <c r="O42" s="1103">
        <v>-117.71746941010861</v>
      </c>
    </row>
    <row r="43" spans="1:15" s="87" customFormat="1" ht="15" customHeight="1" x14ac:dyDescent="0.2">
      <c r="A43" s="92">
        <v>1947</v>
      </c>
      <c r="B43" s="86">
        <f>avgpeinc!B36</f>
        <v>21141.368494384795</v>
      </c>
      <c r="C43" s="326">
        <f>avgpeinc!BC36</f>
        <v>14823.891576519247</v>
      </c>
      <c r="D43" s="84"/>
      <c r="E43" s="204"/>
      <c r="F43" s="85">
        <f>avgpeinc!M36</f>
        <v>77998.660755174729</v>
      </c>
      <c r="G43" s="84">
        <f>avgpeinc!S36</f>
        <v>120134.02722516257</v>
      </c>
      <c r="H43" s="317">
        <f>avgpeinc!Y36</f>
        <v>317300.8025199832</v>
      </c>
      <c r="I43" s="84">
        <f>avgpeinc!AE36</f>
        <v>457836.0007107468</v>
      </c>
      <c r="J43" s="317">
        <f>avgpeinc!AK36</f>
        <v>1056946.795017452</v>
      </c>
      <c r="K43" s="317">
        <f>avgpeinc!AQ36</f>
        <v>3435229.5655356906</v>
      </c>
      <c r="L43" s="210"/>
      <c r="O43" s="1103">
        <v>-232.48624827133972</v>
      </c>
    </row>
    <row r="44" spans="1:15" s="87" customFormat="1" ht="15" customHeight="1" x14ac:dyDescent="0.2">
      <c r="A44" s="92">
        <v>1948</v>
      </c>
      <c r="B44" s="86">
        <f>avgpeinc!B37</f>
        <v>22133.327358867704</v>
      </c>
      <c r="C44" s="326">
        <f>avgpeinc!BC37</f>
        <v>15023.931499195554</v>
      </c>
      <c r="D44" s="84"/>
      <c r="E44" s="204"/>
      <c r="F44" s="85">
        <f>avgpeinc!M37</f>
        <v>86117.890095917086</v>
      </c>
      <c r="G44" s="84">
        <f>avgpeinc!S37</f>
        <v>132848.2057430509</v>
      </c>
      <c r="H44" s="317">
        <f>avgpeinc!Y37</f>
        <v>361038.25635686854</v>
      </c>
      <c r="I44" s="84">
        <f>avgpeinc!AE37</f>
        <v>532467.83788801101</v>
      </c>
      <c r="J44" s="317">
        <f>avgpeinc!AK37</f>
        <v>1261852.1045465607</v>
      </c>
      <c r="K44" s="317">
        <f>avgpeinc!AQ37</f>
        <v>4011979.453948989</v>
      </c>
      <c r="L44" s="210"/>
      <c r="O44" s="1103">
        <v>-244.93187587001739</v>
      </c>
    </row>
    <row r="45" spans="1:15" s="87" customFormat="1" ht="15" customHeight="1" x14ac:dyDescent="0.2">
      <c r="A45" s="91">
        <v>1949</v>
      </c>
      <c r="B45" s="90">
        <f>avgpeinc!B38</f>
        <v>21424.115354164533</v>
      </c>
      <c r="C45" s="327">
        <f>avgpeinc!BC38</f>
        <v>14674.343762915058</v>
      </c>
      <c r="D45" s="88"/>
      <c r="E45" s="205"/>
      <c r="F45" s="89">
        <f>avgpeinc!M38</f>
        <v>82172.05967540975</v>
      </c>
      <c r="G45" s="88">
        <f>avgpeinc!S38</f>
        <v>124697.3690655495</v>
      </c>
      <c r="H45" s="316">
        <f>avgpeinc!Y38</f>
        <v>335829.7734991624</v>
      </c>
      <c r="I45" s="88">
        <f>avgpeinc!AE38</f>
        <v>496095.5879070377</v>
      </c>
      <c r="J45" s="316">
        <f>avgpeinc!AK38</f>
        <v>1184079.3309126694</v>
      </c>
      <c r="K45" s="316">
        <f>avgpeinc!AQ38</f>
        <v>3852919.3179019205</v>
      </c>
      <c r="L45" s="330"/>
      <c r="O45" s="1103">
        <v>-249.83175296506306</v>
      </c>
    </row>
    <row r="46" spans="1:15" s="87" customFormat="1" ht="15" customHeight="1" x14ac:dyDescent="0.2">
      <c r="A46" s="92">
        <v>1950</v>
      </c>
      <c r="B46" s="86">
        <f>avgpeinc!B39</f>
        <v>23328.117460534471</v>
      </c>
      <c r="C46" s="326">
        <f>avgpeinc!BC39</f>
        <v>15768.155657196956</v>
      </c>
      <c r="D46" s="84"/>
      <c r="E46" s="204"/>
      <c r="F46" s="85">
        <f>avgpeinc!M39</f>
        <v>91367.773690572067</v>
      </c>
      <c r="G46" s="84">
        <f>avgpeinc!S39</f>
        <v>140198.46188919895</v>
      </c>
      <c r="H46" s="317">
        <f>avgpeinc!Y39</f>
        <v>390310.75256061525</v>
      </c>
      <c r="I46" s="84">
        <f>avgpeinc!AE39</f>
        <v>574999.489802995</v>
      </c>
      <c r="J46" s="317">
        <f>avgpeinc!AK39</f>
        <v>1396277.377927738</v>
      </c>
      <c r="K46" s="317">
        <f>avgpeinc!AQ39</f>
        <v>3581499.7014933694</v>
      </c>
      <c r="L46" s="210"/>
      <c r="O46" s="1103">
        <v>-264.09238397165973</v>
      </c>
    </row>
    <row r="47" spans="1:15" s="87" customFormat="1" ht="15" customHeight="1" x14ac:dyDescent="0.2">
      <c r="A47" s="92">
        <v>1951</v>
      </c>
      <c r="B47" s="86">
        <f>avgpeinc!B40</f>
        <v>25006.823001655965</v>
      </c>
      <c r="C47" s="326">
        <f>avgpeinc!BC40</f>
        <v>17210.243014551328</v>
      </c>
      <c r="D47" s="84"/>
      <c r="E47" s="204"/>
      <c r="F47" s="85">
        <f>avgpeinc!M40</f>
        <v>95176.042885597664</v>
      </c>
      <c r="G47" s="84">
        <f>avgpeinc!S40</f>
        <v>145879.1437828686</v>
      </c>
      <c r="H47" s="317">
        <f>avgpeinc!Y40</f>
        <v>401919.39989583159</v>
      </c>
      <c r="I47" s="84">
        <f>avgpeinc!AE40</f>
        <v>588123.1926578678</v>
      </c>
      <c r="J47" s="317">
        <f>avgpeinc!AK40</f>
        <v>1388381.8063019442</v>
      </c>
      <c r="K47" s="317">
        <f>avgpeinc!AQ40</f>
        <v>4501873.8020997234</v>
      </c>
      <c r="L47" s="210"/>
      <c r="O47" s="1103">
        <v>-245.17771029306459</v>
      </c>
    </row>
    <row r="48" spans="1:15" s="87" customFormat="1" ht="15" customHeight="1" x14ac:dyDescent="0.2">
      <c r="A48" s="92">
        <v>1952</v>
      </c>
      <c r="B48" s="86">
        <f>avgpeinc!B41</f>
        <v>25628.864813308763</v>
      </c>
      <c r="C48" s="326">
        <f>avgpeinc!BC41</f>
        <v>18020.19264270402</v>
      </c>
      <c r="D48" s="84"/>
      <c r="E48" s="204"/>
      <c r="F48" s="85">
        <f>avgpeinc!M41</f>
        <v>94106.914348751467</v>
      </c>
      <c r="G48" s="84">
        <f>avgpeinc!S41</f>
        <v>142351.98330074956</v>
      </c>
      <c r="H48" s="317">
        <f>avgpeinc!Y41</f>
        <v>383860.22702555003</v>
      </c>
      <c r="I48" s="84">
        <f>avgpeinc!AE41</f>
        <v>560700.36370359617</v>
      </c>
      <c r="J48" s="317">
        <f>avgpeinc!AK41</f>
        <v>1321148.6313140278</v>
      </c>
      <c r="K48" s="317">
        <f>avgpeinc!AQ41</f>
        <v>4185452.5103935618</v>
      </c>
      <c r="L48" s="210"/>
      <c r="O48" s="1103">
        <v>-273.28055786254117</v>
      </c>
    </row>
    <row r="49" spans="1:15" s="87" customFormat="1" ht="15" customHeight="1" x14ac:dyDescent="0.2">
      <c r="A49" s="92">
        <v>1953</v>
      </c>
      <c r="B49" s="86">
        <f>avgpeinc!B42</f>
        <v>26398.770940154976</v>
      </c>
      <c r="C49" s="326">
        <f>avgpeinc!BC42</f>
        <v>18856.571975179701</v>
      </c>
      <c r="D49" s="84"/>
      <c r="E49" s="204"/>
      <c r="F49" s="85">
        <f>avgpeinc!M42</f>
        <v>94278.561624932452</v>
      </c>
      <c r="G49" s="84">
        <f>avgpeinc!S42</f>
        <v>140599.69183667237</v>
      </c>
      <c r="H49" s="317">
        <f>avgpeinc!Y42</f>
        <v>370533.71494089789</v>
      </c>
      <c r="I49" s="84">
        <f>avgpeinc!AE42</f>
        <v>539554.37295966735</v>
      </c>
      <c r="J49" s="317">
        <f>avgpeinc!AK42</f>
        <v>1260665.5784086429</v>
      </c>
      <c r="K49" s="317">
        <f>avgpeinc!AQ42</f>
        <v>4117166.8625707659</v>
      </c>
      <c r="L49" s="210"/>
      <c r="O49" s="1103">
        <v>-303.47893245274463</v>
      </c>
    </row>
    <row r="50" spans="1:15" s="87" customFormat="1" ht="15" customHeight="1" x14ac:dyDescent="0.2">
      <c r="A50" s="92">
        <v>1954</v>
      </c>
      <c r="B50" s="86">
        <f>avgpeinc!B43</f>
        <v>25845.991860995018</v>
      </c>
      <c r="C50" s="326">
        <f>avgpeinc!BC43</f>
        <v>18368.658753197877</v>
      </c>
      <c r="D50" s="84"/>
      <c r="E50" s="204"/>
      <c r="F50" s="85">
        <f>avgpeinc!M43</f>
        <v>93141.989831169296</v>
      </c>
      <c r="G50" s="84">
        <f>avgpeinc!S43</f>
        <v>138640.7679114042</v>
      </c>
      <c r="H50" s="317">
        <f>avgpeinc!Y43</f>
        <v>360263.79305299924</v>
      </c>
      <c r="I50" s="84">
        <f>avgpeinc!AE43</f>
        <v>518463.83481158933</v>
      </c>
      <c r="J50" s="317">
        <f>avgpeinc!AK43</f>
        <v>1211375.4704922533</v>
      </c>
      <c r="K50" s="317">
        <f>avgpeinc!AQ43</f>
        <v>3791351.4452219494</v>
      </c>
      <c r="L50" s="210"/>
      <c r="O50" s="1103">
        <v>-302.98570652096532</v>
      </c>
    </row>
    <row r="51" spans="1:15" s="87" customFormat="1" ht="15" customHeight="1" x14ac:dyDescent="0.2">
      <c r="A51" s="92">
        <v>1955</v>
      </c>
      <c r="B51" s="86">
        <f>avgpeinc!B44</f>
        <v>27653.702660986652</v>
      </c>
      <c r="C51" s="326">
        <f>avgpeinc!BC44</f>
        <v>19430.453589180655</v>
      </c>
      <c r="D51" s="84"/>
      <c r="E51" s="204"/>
      <c r="F51" s="85">
        <f>avgpeinc!M44</f>
        <v>101662.94430724063</v>
      </c>
      <c r="G51" s="84">
        <f>avgpeinc!S44</f>
        <v>152073.35342562123</v>
      </c>
      <c r="H51" s="317">
        <f>avgpeinc!Y44</f>
        <v>403908.87349270046</v>
      </c>
      <c r="I51" s="84">
        <f>avgpeinc!AE44</f>
        <v>585271.2120571204</v>
      </c>
      <c r="J51" s="317">
        <f>avgpeinc!AK44</f>
        <v>1429099.4607500378</v>
      </c>
      <c r="K51" s="317">
        <f>avgpeinc!AQ44</f>
        <v>4778377.5767712435</v>
      </c>
      <c r="L51" s="210"/>
      <c r="O51" s="1103">
        <v>-360.83130166478077</v>
      </c>
    </row>
    <row r="52" spans="1:15" s="87" customFormat="1" ht="15" customHeight="1" x14ac:dyDescent="0.2">
      <c r="A52" s="92">
        <v>1956</v>
      </c>
      <c r="B52" s="86">
        <f>avgpeinc!B45</f>
        <v>28227.85300852637</v>
      </c>
      <c r="C52" s="326">
        <f>avgpeinc!BC45</f>
        <v>20128.078711979069</v>
      </c>
      <c r="D52" s="84"/>
      <c r="E52" s="204"/>
      <c r="F52" s="85">
        <f>avgpeinc!M45</f>
        <v>101125.82167745208</v>
      </c>
      <c r="G52" s="84">
        <f>avgpeinc!S45</f>
        <v>150067.04708310662</v>
      </c>
      <c r="H52" s="317">
        <f>avgpeinc!Y45</f>
        <v>390045.27232912311</v>
      </c>
      <c r="I52" s="84">
        <f>avgpeinc!AE45</f>
        <v>575352.75110438548</v>
      </c>
      <c r="J52" s="317">
        <f>avgpeinc!AK45</f>
        <v>1363645.1582789447</v>
      </c>
      <c r="K52" s="317">
        <f>avgpeinc!AQ45</f>
        <v>4389141.5604844298</v>
      </c>
      <c r="L52" s="210"/>
      <c r="O52" s="1103">
        <v>-321.55576222879245</v>
      </c>
    </row>
    <row r="53" spans="1:15" s="87" customFormat="1" ht="15" customHeight="1" x14ac:dyDescent="0.2">
      <c r="A53" s="92">
        <v>1957</v>
      </c>
      <c r="B53" s="86">
        <f>avgpeinc!B46</f>
        <v>28310.964278443131</v>
      </c>
      <c r="C53" s="326">
        <f>avgpeinc!BC46</f>
        <v>20209.975883984211</v>
      </c>
      <c r="D53" s="84"/>
      <c r="E53" s="204"/>
      <c r="F53" s="85">
        <f>avgpeinc!M46</f>
        <v>101219.85982857339</v>
      </c>
      <c r="G53" s="84">
        <f>avgpeinc!S46</f>
        <v>150272.45087667796</v>
      </c>
      <c r="H53" s="317">
        <f>avgpeinc!Y46</f>
        <v>383938.64165282092</v>
      </c>
      <c r="I53" s="84">
        <f>avgpeinc!AE46</f>
        <v>562055.59184432356</v>
      </c>
      <c r="J53" s="317">
        <f>avgpeinc!AK46</f>
        <v>1308737.0508965552</v>
      </c>
      <c r="K53" s="317">
        <f>avgpeinc!AQ46</f>
        <v>4055770.1575107053</v>
      </c>
      <c r="L53" s="210"/>
      <c r="O53" s="1103">
        <v>-293.82918394410444</v>
      </c>
    </row>
    <row r="54" spans="1:15" s="87" customFormat="1" ht="15" customHeight="1" x14ac:dyDescent="0.2">
      <c r="A54" s="92">
        <v>1958</v>
      </c>
      <c r="B54" s="86">
        <f>avgpeinc!B47</f>
        <v>27550.411056891317</v>
      </c>
      <c r="C54" s="326">
        <f>avgpeinc!BC47</f>
        <v>19704.26641636014</v>
      </c>
      <c r="D54" s="84"/>
      <c r="E54" s="204"/>
      <c r="F54" s="85">
        <f>avgpeinc!M47</f>
        <v>98165.712821671914</v>
      </c>
      <c r="G54" s="84">
        <f>avgpeinc!S47</f>
        <v>143374.51838824269</v>
      </c>
      <c r="H54" s="317">
        <f>avgpeinc!Y47</f>
        <v>350685.86798209429</v>
      </c>
      <c r="I54" s="84">
        <f>avgpeinc!AE47</f>
        <v>505401.80360425857</v>
      </c>
      <c r="J54" s="317">
        <f>avgpeinc!AK47</f>
        <v>1138133.5648654851</v>
      </c>
      <c r="K54" s="317">
        <f>avgpeinc!AQ47</f>
        <v>3458181.6051417608</v>
      </c>
      <c r="L54" s="210"/>
      <c r="O54" s="1103">
        <v>-255.26130472369186</v>
      </c>
    </row>
    <row r="55" spans="1:15" s="87" customFormat="1" ht="15" customHeight="1" x14ac:dyDescent="0.2">
      <c r="A55" s="91">
        <v>1959</v>
      </c>
      <c r="B55" s="90">
        <f>avgpeinc!B48</f>
        <v>29182.197123530514</v>
      </c>
      <c r="C55" s="327">
        <f>avgpeinc!BC48</f>
        <v>20744.107282691202</v>
      </c>
      <c r="D55" s="88"/>
      <c r="E55" s="205"/>
      <c r="F55" s="89">
        <f>avgpeinc!M48</f>
        <v>105125.00569108424</v>
      </c>
      <c r="G55" s="88">
        <f>avgpeinc!S48</f>
        <v>154592.21822070197</v>
      </c>
      <c r="H55" s="316">
        <f>avgpeinc!Y48</f>
        <v>385992.26934017945</v>
      </c>
      <c r="I55" s="88">
        <f>avgpeinc!AE48</f>
        <v>562699.57159127272</v>
      </c>
      <c r="J55" s="316">
        <f>avgpeinc!AK48</f>
        <v>1276588.5364621002</v>
      </c>
      <c r="K55" s="316">
        <f>avgpeinc!AQ48</f>
        <v>3915012.6628917512</v>
      </c>
      <c r="L55" s="330"/>
      <c r="O55" s="1103">
        <v>-333.31320391044574</v>
      </c>
    </row>
    <row r="56" spans="1:15" x14ac:dyDescent="0.2">
      <c r="A56" s="67">
        <v>1960</v>
      </c>
      <c r="B56" s="86">
        <f>avgpeinc!B49</f>
        <v>29718.185462621714</v>
      </c>
      <c r="C56" s="326">
        <f>avgpeinc!BC49</f>
        <v>21284.226165643169</v>
      </c>
      <c r="D56" s="84"/>
      <c r="E56" s="204"/>
      <c r="F56" s="85">
        <f>avgpeinc!M49</f>
        <v>105623.81913542864</v>
      </c>
      <c r="G56" s="84">
        <f>avgpeinc!S49</f>
        <v>153233.16342031903</v>
      </c>
      <c r="H56" s="317">
        <f>avgpeinc!Y49</f>
        <v>377259.10273461248</v>
      </c>
      <c r="I56" s="84">
        <f>avgpeinc!AE49</f>
        <v>545596.78276710853</v>
      </c>
      <c r="J56" s="317">
        <f>avgpeinc!AK49</f>
        <v>1282283.1269067163</v>
      </c>
      <c r="K56" s="317">
        <f>avgpeinc!AQ49</f>
        <v>4364140.0423272727</v>
      </c>
      <c r="L56" s="210"/>
      <c r="O56" s="1103">
        <v>-343.85488428144163</v>
      </c>
    </row>
    <row r="57" spans="1:15" x14ac:dyDescent="0.2">
      <c r="A57" s="67">
        <v>1961</v>
      </c>
      <c r="B57" s="86">
        <f>avgpeinc!B50</f>
        <v>30153.518626798123</v>
      </c>
      <c r="C57" s="326">
        <f>avgpeinc!BC50</f>
        <v>21530.815953573689</v>
      </c>
      <c r="D57" s="84"/>
      <c r="E57" s="204"/>
      <c r="F57" s="85">
        <f>avgpeinc!M50</f>
        <v>107757.84268581799</v>
      </c>
      <c r="G57" s="84">
        <f>avgpeinc!S50</f>
        <v>156363.03976935896</v>
      </c>
      <c r="H57" s="317">
        <f>avgpeinc!Y50</f>
        <v>379441.18544043606</v>
      </c>
      <c r="I57" s="84">
        <f>avgpeinc!AE50</f>
        <v>545918.75797943166</v>
      </c>
      <c r="J57" s="317">
        <f>avgpeinc!AK50</f>
        <v>1298312.3440156963</v>
      </c>
      <c r="K57" s="317">
        <f>avgpeinc!AQ50</f>
        <v>4504493.9582801787</v>
      </c>
      <c r="L57" s="210"/>
      <c r="O57" s="1103">
        <v>-299.18573688668403</v>
      </c>
    </row>
    <row r="58" spans="1:15" x14ac:dyDescent="0.2">
      <c r="A58" s="67">
        <v>1962</v>
      </c>
      <c r="B58" s="83">
        <f>avgpeinc!B51</f>
        <v>31983.896866385305</v>
      </c>
      <c r="C58" s="328">
        <f>avgpeinc!BC51</f>
        <v>22688.070926365766</v>
      </c>
      <c r="D58" s="81">
        <f>avgpeinc!AW51</f>
        <v>12355.927368487215</v>
      </c>
      <c r="E58" s="206">
        <f>avgpeinc!BI51</f>
        <v>35603.250373713949</v>
      </c>
      <c r="F58" s="82">
        <f>avgpeinc!M51</f>
        <v>115646.33032656115</v>
      </c>
      <c r="G58" s="81">
        <f>avgpeinc!S51</f>
        <v>168246.95287335647</v>
      </c>
      <c r="H58" s="318">
        <f>avgpeinc!Y51</f>
        <v>411049.16907998902</v>
      </c>
      <c r="I58" s="81">
        <f>avgpeinc!AE51</f>
        <v>595451.96644541924</v>
      </c>
      <c r="J58" s="318">
        <f>avgpeinc!AK51</f>
        <v>1402324.2392983758</v>
      </c>
      <c r="K58" s="318">
        <f>avgpeinc!AQ51</f>
        <v>4745794.987679706</v>
      </c>
      <c r="L58" s="331">
        <f t="array" ref="L58:L115">TRANSPOSE('TB4'!B135:BG135)</f>
        <v>16023850.362786692</v>
      </c>
      <c r="O58" s="1103">
        <v>3.8784087519161403E-4</v>
      </c>
    </row>
    <row r="59" spans="1:15" x14ac:dyDescent="0.2">
      <c r="A59" s="67">
        <v>1963</v>
      </c>
      <c r="B59" s="73">
        <f>avgpeinc!B52</f>
        <v>33060.700698829569</v>
      </c>
      <c r="C59" s="326">
        <f>avgpeinc!BC52</f>
        <v>23299.395960705853</v>
      </c>
      <c r="D59" s="62">
        <f>avgpeinc!AW52</f>
        <v>12562.851743327246</v>
      </c>
      <c r="E59" s="204">
        <f>avgpeinc!BI52</f>
        <v>36930.055427769264</v>
      </c>
      <c r="F59" s="63">
        <f>avgpeinc!M52</f>
        <v>120912.44334194298</v>
      </c>
      <c r="G59" s="62">
        <f>avgpeinc!S52</f>
        <v>176132.01951972971</v>
      </c>
      <c r="H59" s="319">
        <f>avgpeinc!Y52</f>
        <v>429384.75671724934</v>
      </c>
      <c r="I59" s="62">
        <f>avgpeinc!AE52</f>
        <v>623228.65060671745</v>
      </c>
      <c r="J59" s="319">
        <f>avgpeinc!AK52</f>
        <v>1479279.0096233331</v>
      </c>
      <c r="K59" s="319">
        <f>avgpeinc!AQ52</f>
        <v>5098043.3579481142</v>
      </c>
      <c r="L59" s="332">
        <v>17736544.046727397</v>
      </c>
      <c r="O59" s="1103">
        <v>-0.1754271096069715</v>
      </c>
    </row>
    <row r="60" spans="1:15" x14ac:dyDescent="0.2">
      <c r="A60" s="67">
        <v>1964</v>
      </c>
      <c r="B60" s="73">
        <f>avgpeinc!B53</f>
        <v>34418.284411511602</v>
      </c>
      <c r="C60" s="326">
        <f>avgpeinc!BC53</f>
        <v>24097.369168681635</v>
      </c>
      <c r="D60" s="62">
        <f>avgpeinc!AW53</f>
        <v>12769.776118167278</v>
      </c>
      <c r="E60" s="204">
        <f>avgpeinc!BI53</f>
        <v>38256.86048182458</v>
      </c>
      <c r="F60" s="63">
        <f>avgpeinc!M53</f>
        <v>127306.52159698129</v>
      </c>
      <c r="G60" s="62">
        <f>avgpeinc!S53</f>
        <v>185676.46835513241</v>
      </c>
      <c r="H60" s="319">
        <f>avgpeinc!Y53</f>
        <v>451698.16328526504</v>
      </c>
      <c r="I60" s="62">
        <f>avgpeinc!AE53</f>
        <v>656867.48593235645</v>
      </c>
      <c r="J60" s="319">
        <f>avgpeinc!AK53</f>
        <v>1570987.1538753416</v>
      </c>
      <c r="K60" s="319">
        <f>avgpeinc!AQ53</f>
        <v>5507761.1083348487</v>
      </c>
      <c r="L60" s="332">
        <v>19449237.730668098</v>
      </c>
      <c r="O60" s="1103">
        <v>5.7158899391652085E-2</v>
      </c>
    </row>
    <row r="61" spans="1:15" x14ac:dyDescent="0.2">
      <c r="A61" s="67">
        <v>1965</v>
      </c>
      <c r="B61" s="73">
        <f>avgpeinc!B54</f>
        <v>36196.989578561217</v>
      </c>
      <c r="C61" s="326">
        <f>avgpeinc!BC54</f>
        <v>25472.376023924604</v>
      </c>
      <c r="D61" s="62">
        <f>avgpeinc!AW54</f>
        <v>13761.23549787602</v>
      </c>
      <c r="E61" s="204">
        <f>avgpeinc!BI54</f>
        <v>40050.049596768717</v>
      </c>
      <c r="F61" s="63">
        <f>avgpeinc!M54</f>
        <v>132718.51157029078</v>
      </c>
      <c r="G61" s="62">
        <f>avgpeinc!S54</f>
        <v>193714.37870736353</v>
      </c>
      <c r="H61" s="319">
        <f>avgpeinc!Y54</f>
        <v>472005.21843316191</v>
      </c>
      <c r="I61" s="62">
        <f>avgpeinc!AE54</f>
        <v>687511.93993111106</v>
      </c>
      <c r="J61" s="319">
        <f>avgpeinc!AK54</f>
        <v>1656201.579505546</v>
      </c>
      <c r="K61" s="319">
        <f>avgpeinc!AQ54</f>
        <v>5831120.354168009</v>
      </c>
      <c r="L61" s="332">
        <v>20274789.803012155</v>
      </c>
      <c r="O61" s="1103">
        <v>0.21976761332189199</v>
      </c>
    </row>
    <row r="62" spans="1:15" x14ac:dyDescent="0.2">
      <c r="A62" s="67">
        <v>1966</v>
      </c>
      <c r="B62" s="73">
        <f>avgpeinc!B55</f>
        <v>37880.698200914419</v>
      </c>
      <c r="C62" s="326">
        <f>avgpeinc!BC55</f>
        <v>26792.936581641687</v>
      </c>
      <c r="D62" s="62">
        <f>avgpeinc!AW55</f>
        <v>14752.694877584763</v>
      </c>
      <c r="E62" s="204">
        <f>avgpeinc!BI55</f>
        <v>41843.238711712846</v>
      </c>
      <c r="F62" s="63">
        <f>avgpeinc!M55</f>
        <v>137670.55277436896</v>
      </c>
      <c r="G62" s="62">
        <f>avgpeinc!S55</f>
        <v>201094.89950406275</v>
      </c>
      <c r="H62" s="319">
        <f>avgpeinc!Y55</f>
        <v>490783.09244543634</v>
      </c>
      <c r="I62" s="62">
        <f>avgpeinc!AE55</f>
        <v>716036.22771778866</v>
      </c>
      <c r="J62" s="319">
        <f>avgpeinc!AK55</f>
        <v>1737454.6428908142</v>
      </c>
      <c r="K62" s="319">
        <f>avgpeinc!AQ55</f>
        <v>6142880.2812689953</v>
      </c>
      <c r="L62" s="332">
        <v>21100341.875356209</v>
      </c>
      <c r="O62" s="1103">
        <v>-0.26293319568503648</v>
      </c>
    </row>
    <row r="63" spans="1:15" x14ac:dyDescent="0.2">
      <c r="A63" s="67">
        <v>1967</v>
      </c>
      <c r="B63" s="73">
        <f>avgpeinc!B56</f>
        <v>38408.645875456219</v>
      </c>
      <c r="C63" s="326">
        <f>avgpeinc!BC56</f>
        <v>27483.930163253244</v>
      </c>
      <c r="D63" s="62">
        <f>avgpeinc!AW56</f>
        <v>15656.186521195823</v>
      </c>
      <c r="E63" s="204">
        <f>avgpeinc!BI56</f>
        <v>42268.609715825027</v>
      </c>
      <c r="F63" s="79">
        <f>avgpeinc!M56</f>
        <v>136731.08728528293</v>
      </c>
      <c r="G63" s="62">
        <f>avgpeinc!S56</f>
        <v>198884.04462079928</v>
      </c>
      <c r="H63" s="319">
        <f>avgpeinc!Y56</f>
        <v>483574.22481382923</v>
      </c>
      <c r="I63" s="62">
        <f>avgpeinc!AE56</f>
        <v>703168.2001480296</v>
      </c>
      <c r="J63" s="319">
        <f>avgpeinc!AK56</f>
        <v>1671875.7861794538</v>
      </c>
      <c r="K63" s="319">
        <f>avgpeinc!AQ56</f>
        <v>5714580.7522729142</v>
      </c>
      <c r="L63" s="332">
        <v>18134200.215910979</v>
      </c>
      <c r="O63" s="1103">
        <v>-0.20288966665248154</v>
      </c>
    </row>
    <row r="64" spans="1:15" x14ac:dyDescent="0.2">
      <c r="A64" s="67">
        <v>1968</v>
      </c>
      <c r="B64" s="73">
        <f>avgpeinc!B57</f>
        <v>39531.212749922903</v>
      </c>
      <c r="C64" s="326">
        <f>avgpeinc!BC57</f>
        <v>28469.778519746171</v>
      </c>
      <c r="D64" s="62">
        <f>avgpeinc!AW57</f>
        <v>16374.223599309904</v>
      </c>
      <c r="E64" s="204">
        <f>avgpeinc!BI57</f>
        <v>43589.222170291498</v>
      </c>
      <c r="F64" s="79">
        <f>avgpeinc!M57</f>
        <v>139084.12082151358</v>
      </c>
      <c r="G64" s="62">
        <f>avgpeinc!S57</f>
        <v>201616.88028153862</v>
      </c>
      <c r="H64" s="319">
        <f>avgpeinc!Y57</f>
        <v>488886.99092773179</v>
      </c>
      <c r="I64" s="62">
        <f>avgpeinc!AE57</f>
        <v>710077.9211408305</v>
      </c>
      <c r="J64" s="319">
        <f>avgpeinc!AK57</f>
        <v>1682697.2549977871</v>
      </c>
      <c r="K64" s="319">
        <f>avgpeinc!AQ57</f>
        <v>5733102.744975253</v>
      </c>
      <c r="L64" s="332">
        <v>18753221.744321797</v>
      </c>
      <c r="O64" s="1103">
        <v>-9.6439040258701425E-2</v>
      </c>
    </row>
    <row r="65" spans="1:15" x14ac:dyDescent="0.2">
      <c r="A65" s="72">
        <v>1969</v>
      </c>
      <c r="B65" s="78">
        <f>avgpeinc!B58</f>
        <v>40056.205320358342</v>
      </c>
      <c r="C65" s="327">
        <f>avgpeinc!BC58</f>
        <v>29269.549461482191</v>
      </c>
      <c r="D65" s="68">
        <f>avgpeinc!AW58</f>
        <v>16896.979835291066</v>
      </c>
      <c r="E65" s="205">
        <f>avgpeinc!BI58</f>
        <v>44735.261494221115</v>
      </c>
      <c r="F65" s="80">
        <f>avgpeinc!M58</f>
        <v>137136.10805024367</v>
      </c>
      <c r="G65" s="68">
        <f>avgpeinc!S58</f>
        <v>196098.575551972</v>
      </c>
      <c r="H65" s="320">
        <f>avgpeinc!Y58</f>
        <v>463424.13791180809</v>
      </c>
      <c r="I65" s="68">
        <f>avgpeinc!AE58</f>
        <v>666464.59381138894</v>
      </c>
      <c r="J65" s="320">
        <f>avgpeinc!AK58</f>
        <v>1555271.7576246385</v>
      </c>
      <c r="K65" s="320">
        <f>avgpeinc!AQ58</f>
        <v>5328700.3618971454</v>
      </c>
      <c r="L65" s="333">
        <v>18235126.119006675</v>
      </c>
      <c r="O65" s="1103">
        <v>-8.1012507871491835E-4</v>
      </c>
    </row>
    <row r="66" spans="1:15" x14ac:dyDescent="0.2">
      <c r="A66" s="67">
        <v>1970</v>
      </c>
      <c r="B66" s="73">
        <f>avgpeinc!B59</f>
        <v>39080.214419161479</v>
      </c>
      <c r="C66" s="326">
        <f>avgpeinc!BC59</f>
        <v>28720.495615679803</v>
      </c>
      <c r="D66" s="62">
        <f>avgpeinc!AW59</f>
        <v>16370.502384059337</v>
      </c>
      <c r="E66" s="204">
        <f>avgpeinc!BI59</f>
        <v>44157.987155205374</v>
      </c>
      <c r="F66" s="79">
        <f>avgpeinc!M59</f>
        <v>132317.68365049656</v>
      </c>
      <c r="G66" s="62">
        <f>avgpeinc!S59</f>
        <v>187160.83613384631</v>
      </c>
      <c r="H66" s="319">
        <f>avgpeinc!Y59</f>
        <v>430101.21920485672</v>
      </c>
      <c r="I66" s="62">
        <f>avgpeinc!AE59</f>
        <v>611478.45266246377</v>
      </c>
      <c r="J66" s="319">
        <f>avgpeinc!AK59</f>
        <v>1395295.621170918</v>
      </c>
      <c r="K66" s="319">
        <f>avgpeinc!AQ59</f>
        <v>4698244.8778939713</v>
      </c>
      <c r="L66" s="332">
        <v>14509042.755979253</v>
      </c>
      <c r="O66" s="1103">
        <v>4.1916202615539078E-2</v>
      </c>
    </row>
    <row r="67" spans="1:15" x14ac:dyDescent="0.2">
      <c r="A67" s="67">
        <v>1971</v>
      </c>
      <c r="B67" s="73">
        <f>avgpeinc!B60</f>
        <v>39277.794898602886</v>
      </c>
      <c r="C67" s="326">
        <f>avgpeinc!BC60</f>
        <v>28752.64693315831</v>
      </c>
      <c r="D67" s="62">
        <f>avgpeinc!AW60</f>
        <v>16106.311919443013</v>
      </c>
      <c r="E67" s="204">
        <f>avgpeinc!BI60</f>
        <v>44560.565700302439</v>
      </c>
      <c r="F67" s="79">
        <f>avgpeinc!M60</f>
        <v>134004.12658760403</v>
      </c>
      <c r="G67" s="62">
        <f>avgpeinc!S60</f>
        <v>189566.54707473423</v>
      </c>
      <c r="H67" s="319">
        <f>avgpeinc!Y60</f>
        <v>434140.17220552609</v>
      </c>
      <c r="I67" s="62">
        <f>avgpeinc!AE60</f>
        <v>617323.15311630396</v>
      </c>
      <c r="J67" s="319">
        <f>avgpeinc!AK60</f>
        <v>1407282.629076954</v>
      </c>
      <c r="K67" s="319">
        <f>avgpeinc!AQ60</f>
        <v>4702996.8566125957</v>
      </c>
      <c r="L67" s="332">
        <v>15053495.395867616</v>
      </c>
      <c r="O67" s="1103">
        <v>1.7230723024113104E-3</v>
      </c>
    </row>
    <row r="68" spans="1:15" x14ac:dyDescent="0.2">
      <c r="A68" s="67">
        <v>1972</v>
      </c>
      <c r="B68" s="73">
        <f>avgpeinc!B61</f>
        <v>40712.399308269683</v>
      </c>
      <c r="C68" s="326">
        <f>avgpeinc!BC61</f>
        <v>29677.792038454118</v>
      </c>
      <c r="D68" s="62">
        <f>avgpeinc!AW61</f>
        <v>16562.167226419922</v>
      </c>
      <c r="E68" s="204">
        <f>avgpeinc!BI61</f>
        <v>46072.323053496861</v>
      </c>
      <c r="F68" s="79">
        <f>avgpeinc!M61</f>
        <v>140023.8647366098</v>
      </c>
      <c r="G68" s="62">
        <f>avgpeinc!S61</f>
        <v>198189.21638679746</v>
      </c>
      <c r="H68" s="319">
        <f>avgpeinc!Y61</f>
        <v>448766.22779594542</v>
      </c>
      <c r="I68" s="62">
        <f>avgpeinc!AE61</f>
        <v>635735.68807202426</v>
      </c>
      <c r="J68" s="319">
        <f>avgpeinc!AK61</f>
        <v>1442332.5106372023</v>
      </c>
      <c r="K68" s="319">
        <f>avgpeinc!AQ61</f>
        <v>4785366.3850869332</v>
      </c>
      <c r="L68" s="332">
        <v>16360386.751150057</v>
      </c>
      <c r="O68" s="1103">
        <v>0.1834803099554847</v>
      </c>
    </row>
    <row r="69" spans="1:15" x14ac:dyDescent="0.2">
      <c r="A69" s="67">
        <v>1973</v>
      </c>
      <c r="B69" s="73">
        <f>avgpeinc!B62</f>
        <v>42416.580608449498</v>
      </c>
      <c r="C69" s="326">
        <f>avgpeinc!BC62</f>
        <v>30964.094007944826</v>
      </c>
      <c r="D69" s="62">
        <f>avgpeinc!AW62</f>
        <v>17432.463766936704</v>
      </c>
      <c r="E69" s="204">
        <f>avgpeinc!BI62</f>
        <v>47878.631809204977</v>
      </c>
      <c r="F69" s="79">
        <f>avgpeinc!M62</f>
        <v>145488.96001299151</v>
      </c>
      <c r="G69" s="62">
        <f>avgpeinc!S62</f>
        <v>205552.99365516909</v>
      </c>
      <c r="H69" s="319">
        <f>avgpeinc!Y62</f>
        <v>457917.43918186967</v>
      </c>
      <c r="I69" s="62">
        <f>avgpeinc!AE62</f>
        <v>643473.56266427401</v>
      </c>
      <c r="J69" s="319">
        <f>avgpeinc!AK62</f>
        <v>1442720.204486141</v>
      </c>
      <c r="K69" s="319">
        <f>avgpeinc!AQ62</f>
        <v>4656278.5154866735</v>
      </c>
      <c r="L69" s="332">
        <v>14278369.121385844</v>
      </c>
      <c r="O69" s="1103">
        <v>3.159188663266832E-2</v>
      </c>
    </row>
    <row r="70" spans="1:15" x14ac:dyDescent="0.2">
      <c r="A70" s="67">
        <v>1974</v>
      </c>
      <c r="B70" s="73">
        <f>avgpeinc!B63</f>
        <v>41207.967650046303</v>
      </c>
      <c r="C70" s="326">
        <f>avgpeinc!BC63</f>
        <v>30289.351681684249</v>
      </c>
      <c r="D70" s="62">
        <f>avgpeinc!AW63</f>
        <v>17087.418206916496</v>
      </c>
      <c r="E70" s="204">
        <f>avgpeinc!BI63</f>
        <v>46791.768525143947</v>
      </c>
      <c r="F70" s="79">
        <f>avgpeinc!M63</f>
        <v>139475.51136530482</v>
      </c>
      <c r="G70" s="62">
        <f>avgpeinc!S63</f>
        <v>195571.45956715208</v>
      </c>
      <c r="H70" s="319">
        <f>avgpeinc!Y63</f>
        <v>432567.55599544913</v>
      </c>
      <c r="I70" s="62">
        <f>avgpeinc!AE63</f>
        <v>606557.3604926219</v>
      </c>
      <c r="J70" s="319">
        <f>avgpeinc!AK63</f>
        <v>1351072.2771254471</v>
      </c>
      <c r="K70" s="319">
        <f>avgpeinc!AQ63</f>
        <v>4361691.724974297</v>
      </c>
      <c r="L70" s="332">
        <v>12982824.898099646</v>
      </c>
      <c r="O70" s="1103">
        <v>5.9825550924870186E-2</v>
      </c>
    </row>
    <row r="71" spans="1:15" x14ac:dyDescent="0.2">
      <c r="A71" s="67">
        <v>1975</v>
      </c>
      <c r="B71" s="73">
        <f>avgpeinc!B64</f>
        <v>39883.38905666236</v>
      </c>
      <c r="C71" s="326">
        <f>avgpeinc!BC64</f>
        <v>29286.700379255344</v>
      </c>
      <c r="D71" s="62">
        <f>avgpeinc!AW64</f>
        <v>16374.649605574963</v>
      </c>
      <c r="E71" s="204">
        <f>avgpeinc!BI64</f>
        <v>45426.763846355818</v>
      </c>
      <c r="F71" s="79">
        <f>avgpeinc!M64</f>
        <v>135253.5871533255</v>
      </c>
      <c r="G71" s="62">
        <f>avgpeinc!S64</f>
        <v>188831.93042938266</v>
      </c>
      <c r="H71" s="319">
        <f>avgpeinc!Y64</f>
        <v>416122.4127739828</v>
      </c>
      <c r="I71" s="62">
        <f>avgpeinc!AE64</f>
        <v>582344.35044789</v>
      </c>
      <c r="J71" s="319">
        <f>avgpeinc!AK64</f>
        <v>1301383.379595937</v>
      </c>
      <c r="K71" s="319">
        <f>avgpeinc!AQ64</f>
        <v>4316725.9081084887</v>
      </c>
      <c r="L71" s="332">
        <v>13915071.140289284</v>
      </c>
      <c r="O71" s="1103">
        <v>0.16424678511975799</v>
      </c>
    </row>
    <row r="72" spans="1:15" x14ac:dyDescent="0.2">
      <c r="A72" s="67">
        <v>1976</v>
      </c>
      <c r="B72" s="73">
        <f>avgpeinc!B65</f>
        <v>41341.906061027497</v>
      </c>
      <c r="C72" s="326">
        <f>avgpeinc!BC65</f>
        <v>30321.96511522459</v>
      </c>
      <c r="D72" s="62">
        <f>avgpeinc!AW65</f>
        <v>16923.288960167611</v>
      </c>
      <c r="E72" s="204">
        <f>avgpeinc!BI65</f>
        <v>47070.31030904581</v>
      </c>
      <c r="F72" s="79">
        <f>avgpeinc!M65</f>
        <v>140521.37457325368</v>
      </c>
      <c r="G72" s="62">
        <f>avgpeinc!S65</f>
        <v>196026.40767363628</v>
      </c>
      <c r="H72" s="319">
        <f>avgpeinc!Y65</f>
        <v>431165.61179946852</v>
      </c>
      <c r="I72" s="62">
        <f>avgpeinc!AE65</f>
        <v>604150.02788736857</v>
      </c>
      <c r="J72" s="319">
        <f>avgpeinc!AK65</f>
        <v>1354118.5709971113</v>
      </c>
      <c r="K72" s="319">
        <f>avgpeinc!AQ65</f>
        <v>4520878.9590755161</v>
      </c>
      <c r="L72" s="332">
        <v>14814983.109291254</v>
      </c>
      <c r="O72" s="1103">
        <v>0.1803649242647225</v>
      </c>
    </row>
    <row r="73" spans="1:15" x14ac:dyDescent="0.2">
      <c r="A73" s="67">
        <v>1977</v>
      </c>
      <c r="B73" s="73">
        <f>avgpeinc!B66</f>
        <v>42626.164896848677</v>
      </c>
      <c r="C73" s="326">
        <f>avgpeinc!BC66</f>
        <v>31189.931847271004</v>
      </c>
      <c r="D73" s="62">
        <f>avgpeinc!AW66</f>
        <v>17309.002717349813</v>
      </c>
      <c r="E73" s="204">
        <f>avgpeinc!BI66</f>
        <v>48541.093259672489</v>
      </c>
      <c r="F73" s="79">
        <f>avgpeinc!M66</f>
        <v>145552.26234304777</v>
      </c>
      <c r="G73" s="62">
        <f>avgpeinc!S66</f>
        <v>203296.91774094728</v>
      </c>
      <c r="H73" s="319">
        <f>avgpeinc!Y66</f>
        <v>447312.68900146347</v>
      </c>
      <c r="I73" s="62">
        <f>avgpeinc!AE66</f>
        <v>628116.14706108952</v>
      </c>
      <c r="J73" s="319">
        <f>avgpeinc!AK66</f>
        <v>1410796.762583798</v>
      </c>
      <c r="K73" s="319">
        <f>avgpeinc!AQ66</f>
        <v>4720261.8719673296</v>
      </c>
      <c r="L73" s="332">
        <v>15402791.051103368</v>
      </c>
      <c r="O73" s="1103">
        <v>9.5314069745654706E-2</v>
      </c>
    </row>
    <row r="74" spans="1:15" x14ac:dyDescent="0.2">
      <c r="A74" s="67">
        <v>1978</v>
      </c>
      <c r="B74" s="73">
        <f>avgpeinc!B67</f>
        <v>44141.007653943729</v>
      </c>
      <c r="C74" s="326">
        <f>avgpeinc!BC67</f>
        <v>32311.419641663342</v>
      </c>
      <c r="D74" s="62">
        <f>avgpeinc!AW67</f>
        <v>17900.646333343291</v>
      </c>
      <c r="E74" s="204">
        <f>avgpeinc!BI67</f>
        <v>50324.886277063422</v>
      </c>
      <c r="F74" s="79">
        <f>avgpeinc!M67</f>
        <v>150607.29976446717</v>
      </c>
      <c r="G74" s="62">
        <f>avgpeinc!S67</f>
        <v>210336.98552242049</v>
      </c>
      <c r="H74" s="319">
        <f>avgpeinc!Y67</f>
        <v>464245.33007041394</v>
      </c>
      <c r="I74" s="62">
        <f>avgpeinc!AE67</f>
        <v>655620.47546444344</v>
      </c>
      <c r="J74" s="319">
        <f>avgpeinc!AK67</f>
        <v>1495697.2288576183</v>
      </c>
      <c r="K74" s="319">
        <f>avgpeinc!AQ67</f>
        <v>5095206.0057591163</v>
      </c>
      <c r="L74" s="332">
        <v>15743769.270714015</v>
      </c>
      <c r="O74" s="1103">
        <v>6.6849662369349971E-2</v>
      </c>
    </row>
    <row r="75" spans="1:15" x14ac:dyDescent="0.2">
      <c r="A75" s="72">
        <v>1979</v>
      </c>
      <c r="B75" s="78">
        <f>avgpeinc!B68</f>
        <v>44306.582492201262</v>
      </c>
      <c r="C75" s="327">
        <f>avgpeinc!BC68</f>
        <v>32341.540190968964</v>
      </c>
      <c r="D75" s="68">
        <f>avgpeinc!AW68</f>
        <v>18034.630562278759</v>
      </c>
      <c r="E75" s="205">
        <f>avgpeinc!BI68</f>
        <v>50225.177226831722</v>
      </c>
      <c r="F75" s="69">
        <f>avgpeinc!M68</f>
        <v>151991.96320329185</v>
      </c>
      <c r="G75" s="68">
        <f>avgpeinc!S68</f>
        <v>213636.50204866752</v>
      </c>
      <c r="H75" s="320">
        <f>avgpeinc!Y68</f>
        <v>480906.18170841027</v>
      </c>
      <c r="I75" s="68">
        <f>avgpeinc!AE68</f>
        <v>688127.73334067082</v>
      </c>
      <c r="J75" s="320">
        <f>avgpeinc!AK68</f>
        <v>1628009.9148168138</v>
      </c>
      <c r="K75" s="320">
        <f>avgpeinc!AQ68</f>
        <v>5791699.4685565652</v>
      </c>
      <c r="L75" s="333">
        <v>20325940.106683318</v>
      </c>
      <c r="O75" s="1103">
        <v>2.1707065985538065E-2</v>
      </c>
    </row>
    <row r="76" spans="1:15" x14ac:dyDescent="0.2">
      <c r="A76" s="67">
        <v>1980</v>
      </c>
      <c r="B76" s="73">
        <f>avgpeinc!B69</f>
        <v>43015.838518523517</v>
      </c>
      <c r="C76" s="326">
        <f>avgpeinc!BC69</f>
        <v>31616.838210601371</v>
      </c>
      <c r="D76" s="62">
        <f>avgpeinc!AW69</f>
        <v>17280.468252131031</v>
      </c>
      <c r="E76" s="204">
        <f>avgpeinc!BI69</f>
        <v>49537.300658689295</v>
      </c>
      <c r="F76" s="63">
        <f>avgpeinc!M69</f>
        <v>145606.84128982286</v>
      </c>
      <c r="G76" s="62">
        <f>avgpeinc!S69</f>
        <v>202471.43495140399</v>
      </c>
      <c r="H76" s="319">
        <f>avgpeinc!Y69</f>
        <v>448796.05143501936</v>
      </c>
      <c r="I76" s="62">
        <f>avgpeinc!AE69</f>
        <v>637290.65968788008</v>
      </c>
      <c r="J76" s="319">
        <f>avgpeinc!AK69</f>
        <v>1477474.6833245736</v>
      </c>
      <c r="K76" s="319">
        <f>avgpeinc!AQ69</f>
        <v>5058695.5203042617</v>
      </c>
      <c r="L76" s="332">
        <v>15628491.102693813</v>
      </c>
      <c r="O76" s="1103">
        <v>0.15857859477546299</v>
      </c>
    </row>
    <row r="77" spans="1:15" x14ac:dyDescent="0.2">
      <c r="A77" s="67">
        <v>1981</v>
      </c>
      <c r="B77" s="73">
        <f>avgpeinc!B70</f>
        <v>43346.436954577184</v>
      </c>
      <c r="C77" s="326">
        <f>avgpeinc!BC70</f>
        <v>31633.606705311016</v>
      </c>
      <c r="D77" s="62">
        <f>avgpeinc!AW70</f>
        <v>17075.59962090075</v>
      </c>
      <c r="E77" s="204">
        <f>avgpeinc!BI70</f>
        <v>49831.115560823848</v>
      </c>
      <c r="F77" s="63">
        <f>avgpeinc!M70</f>
        <v>148761.90919797274</v>
      </c>
      <c r="G77" s="62">
        <f>avgpeinc!S70</f>
        <v>207461.52259552595</v>
      </c>
      <c r="H77" s="319">
        <f>avgpeinc!Y70</f>
        <v>462197.00709517795</v>
      </c>
      <c r="I77" s="62">
        <f>avgpeinc!AE70</f>
        <v>660112.75411115517</v>
      </c>
      <c r="J77" s="319">
        <f>avgpeinc!AK70</f>
        <v>1544308.1937120049</v>
      </c>
      <c r="K77" s="319">
        <f>avgpeinc!AQ70</f>
        <v>5342786.2552453522</v>
      </c>
      <c r="L77" s="332">
        <v>17169282.19765456</v>
      </c>
      <c r="O77" s="1103">
        <v>0.11091545758245047</v>
      </c>
    </row>
    <row r="78" spans="1:15" x14ac:dyDescent="0.2">
      <c r="A78" s="67">
        <v>1982</v>
      </c>
      <c r="B78" s="73">
        <f>avgpeinc!B71</f>
        <v>41921.649143242452</v>
      </c>
      <c r="C78" s="326">
        <f>avgpeinc!BC71</f>
        <v>30457.78783682673</v>
      </c>
      <c r="D78" s="62">
        <f>avgpeinc!AW71</f>
        <v>16036.61219037177</v>
      </c>
      <c r="E78" s="204">
        <f>avgpeinc!BI71</f>
        <v>48484.257394895423</v>
      </c>
      <c r="F78" s="63">
        <f>avgpeinc!M71</f>
        <v>145096.40090098398</v>
      </c>
      <c r="G78" s="62">
        <f>avgpeinc!S71</f>
        <v>203015.55968698583</v>
      </c>
      <c r="H78" s="319">
        <f>avgpeinc!Y71</f>
        <v>460775.32320613152</v>
      </c>
      <c r="I78" s="62">
        <f>avgpeinc!AE71</f>
        <v>669736.0118435222</v>
      </c>
      <c r="J78" s="319">
        <f>avgpeinc!AK71</f>
        <v>1678813.6843906739</v>
      </c>
      <c r="K78" s="319">
        <f>avgpeinc!AQ71</f>
        <v>6551785.805142859</v>
      </c>
      <c r="L78" s="332">
        <v>28721874.545084167</v>
      </c>
      <c r="O78" s="1103">
        <v>1.3413892353128176E-2</v>
      </c>
    </row>
    <row r="79" spans="1:15" x14ac:dyDescent="0.2">
      <c r="A79" s="67">
        <v>1983</v>
      </c>
      <c r="B79" s="73">
        <f>avgpeinc!B72</f>
        <v>42579.044980140163</v>
      </c>
      <c r="C79" s="326">
        <f>avgpeinc!BC72</f>
        <v>30589.428069642443</v>
      </c>
      <c r="D79" s="62">
        <f>avgpeinc!AW72</f>
        <v>15618.570238514567</v>
      </c>
      <c r="E79" s="204">
        <f>avgpeinc!BI72</f>
        <v>49303.000358552286</v>
      </c>
      <c r="F79" s="63">
        <f>avgpeinc!M72</f>
        <v>150485.59717461964</v>
      </c>
      <c r="G79" s="62">
        <f>avgpeinc!S72</f>
        <v>210807.09694588787</v>
      </c>
      <c r="H79" s="319">
        <f>avgpeinc!Y72</f>
        <v>488849.05254452286</v>
      </c>
      <c r="I79" s="62">
        <f>avgpeinc!AE72</f>
        <v>717116.72762814839</v>
      </c>
      <c r="J79" s="319">
        <f>avgpeinc!AK72</f>
        <v>1826602.3166401919</v>
      </c>
      <c r="K79" s="319">
        <f>avgpeinc!AQ72</f>
        <v>7655699.5996614834</v>
      </c>
      <c r="L79" s="332">
        <v>36682328.06493026</v>
      </c>
      <c r="O79" s="1103">
        <v>9.8252566836890765E-2</v>
      </c>
    </row>
    <row r="80" spans="1:15" x14ac:dyDescent="0.2">
      <c r="A80" s="67">
        <v>1984</v>
      </c>
      <c r="B80" s="73">
        <f>avgpeinc!B73</f>
        <v>45416.027469340283</v>
      </c>
      <c r="C80" s="326">
        <f>avgpeinc!BC73</f>
        <v>32047.220562775972</v>
      </c>
      <c r="D80" s="62">
        <f>avgpeinc!AW73</f>
        <v>16299.252389230352</v>
      </c>
      <c r="E80" s="204">
        <f>avgpeinc!BI73</f>
        <v>51732.180779707996</v>
      </c>
      <c r="F80" s="63">
        <f>avgpeinc!M73</f>
        <v>165735.28962841909</v>
      </c>
      <c r="G80" s="62">
        <f>avgpeinc!S73</f>
        <v>234861.04764294918</v>
      </c>
      <c r="H80" s="319">
        <f>avgpeinc!Y73</f>
        <v>551992.77079377335</v>
      </c>
      <c r="I80" s="62">
        <f>avgpeinc!AE73</f>
        <v>815637.27307782939</v>
      </c>
      <c r="J80" s="319">
        <f>avgpeinc!AK73</f>
        <v>2114727.9506145711</v>
      </c>
      <c r="K80" s="319">
        <f>avgpeinc!AQ73</f>
        <v>8801844.1436706334</v>
      </c>
      <c r="L80" s="332">
        <v>41115451.896957353</v>
      </c>
      <c r="O80" s="1103">
        <v>0.17315964079898549</v>
      </c>
    </row>
    <row r="81" spans="1:15" x14ac:dyDescent="0.2">
      <c r="A81" s="67">
        <v>1985</v>
      </c>
      <c r="B81" s="73">
        <f>avgpeinc!B74</f>
        <v>46199.148237307672</v>
      </c>
      <c r="C81" s="326">
        <f>avgpeinc!BC74</f>
        <v>32537.885991412299</v>
      </c>
      <c r="D81" s="62">
        <f>avgpeinc!AW74</f>
        <v>16455.65652709483</v>
      </c>
      <c r="E81" s="204">
        <f>avgpeinc!BI74</f>
        <v>52640.672821809145</v>
      </c>
      <c r="F81" s="63">
        <f>avgpeinc!M74</f>
        <v>169150.50845036603</v>
      </c>
      <c r="G81" s="62">
        <f>avgpeinc!S74</f>
        <v>239589.98838754225</v>
      </c>
      <c r="H81" s="319">
        <f>avgpeinc!Y74</f>
        <v>570356.52018945687</v>
      </c>
      <c r="I81" s="62">
        <f>avgpeinc!AE74</f>
        <v>848146.3884383128</v>
      </c>
      <c r="J81" s="319">
        <f>avgpeinc!AK74</f>
        <v>2200791.9538889476</v>
      </c>
      <c r="K81" s="319">
        <f>avgpeinc!AQ74</f>
        <v>9041287.1164889541</v>
      </c>
      <c r="L81" s="332">
        <v>40924792.180035919</v>
      </c>
      <c r="O81" s="1103">
        <v>-2.5680017672129907E-2</v>
      </c>
    </row>
    <row r="82" spans="1:15" x14ac:dyDescent="0.2">
      <c r="A82" s="67">
        <v>1986</v>
      </c>
      <c r="B82" s="73">
        <f>avgpeinc!B75</f>
        <v>46608.484772417578</v>
      </c>
      <c r="C82" s="326">
        <f>avgpeinc!BC75</f>
        <v>32967.708023609797</v>
      </c>
      <c r="D82" s="62">
        <f>avgpeinc!AW75</f>
        <v>16417.654474224706</v>
      </c>
      <c r="E82" s="204">
        <f>avgpeinc!BI75</f>
        <v>53655.274960341165</v>
      </c>
      <c r="F82" s="63">
        <f>avgpeinc!M75</f>
        <v>169375.4755116876</v>
      </c>
      <c r="G82" s="62">
        <f>avgpeinc!S75</f>
        <v>238782.80284809452</v>
      </c>
      <c r="H82" s="319">
        <f>avgpeinc!Y75</f>
        <v>557903.59600726294</v>
      </c>
      <c r="I82" s="62">
        <f>avgpeinc!AE75</f>
        <v>820377.66837120603</v>
      </c>
      <c r="J82" s="319">
        <f>avgpeinc!AK75</f>
        <v>2077365.468745762</v>
      </c>
      <c r="K82" s="319">
        <f>avgpeinc!AQ75</f>
        <v>8514443.3630352989</v>
      </c>
      <c r="L82" s="332">
        <v>38265879.383051224</v>
      </c>
      <c r="O82" s="1103">
        <v>-1.254567046999E-2</v>
      </c>
    </row>
    <row r="83" spans="1:15" x14ac:dyDescent="0.2">
      <c r="A83" s="67">
        <v>1987</v>
      </c>
      <c r="B83" s="73">
        <f>avgpeinc!B76</f>
        <v>48018.89292815415</v>
      </c>
      <c r="C83" s="326">
        <f>avgpeinc!BC76</f>
        <v>33364.554925022436</v>
      </c>
      <c r="D83" s="62">
        <f>avgpeinc!AW76</f>
        <v>16672.092664105534</v>
      </c>
      <c r="E83" s="204">
        <f>avgpeinc!BI76</f>
        <v>54230.132751168559</v>
      </c>
      <c r="F83" s="63">
        <f>avgpeinc!M76</f>
        <v>179907.93495633954</v>
      </c>
      <c r="G83" s="62">
        <f>avgpeinc!S76</f>
        <v>258633.40547491595</v>
      </c>
      <c r="H83" s="319">
        <f>avgpeinc!Y76</f>
        <v>635477.80292217701</v>
      </c>
      <c r="I83" s="62">
        <f>avgpeinc!AE76</f>
        <v>949854.3947803285</v>
      </c>
      <c r="J83" s="319">
        <f>avgpeinc!AK76</f>
        <v>2491478.5711489911</v>
      </c>
      <c r="K83" s="319">
        <f>avgpeinc!AQ76</f>
        <v>10570002.326396769</v>
      </c>
      <c r="L83" s="332">
        <v>52040546.724194549</v>
      </c>
      <c r="O83" s="1103">
        <v>-1.3170176396670286E-2</v>
      </c>
    </row>
    <row r="84" spans="1:15" x14ac:dyDescent="0.2">
      <c r="A84" s="67">
        <v>1988</v>
      </c>
      <c r="B84" s="73">
        <f>avgpeinc!B77</f>
        <v>50036.770391410588</v>
      </c>
      <c r="C84" s="326">
        <f>avgpeinc!BC77</f>
        <v>33776.514296095833</v>
      </c>
      <c r="D84" s="62">
        <f>avgpeinc!AW77</f>
        <v>16884.432355054465</v>
      </c>
      <c r="E84" s="204">
        <f>avgpeinc!BI77</f>
        <v>54891.616722397535</v>
      </c>
      <c r="F84" s="63">
        <f>avgpeinc!M77</f>
        <v>196379.07524924338</v>
      </c>
      <c r="G84" s="62">
        <f>avgpeinc!S77</f>
        <v>289374.03565117024</v>
      </c>
      <c r="H84" s="319">
        <f>avgpeinc!Y77</f>
        <v>761746.33757925883</v>
      </c>
      <c r="I84" s="62">
        <f>avgpeinc!AE77</f>
        <v>1176149.5937459348</v>
      </c>
      <c r="J84" s="319">
        <f>avgpeinc!AK77</f>
        <v>3233124.9888019185</v>
      </c>
      <c r="K84" s="319">
        <f>avgpeinc!AQ77</f>
        <v>13309630.629335158</v>
      </c>
      <c r="L84" s="332">
        <v>56541557.946903281</v>
      </c>
      <c r="O84" s="1103">
        <v>-2.4138550143106841E-2</v>
      </c>
    </row>
    <row r="85" spans="1:15" x14ac:dyDescent="0.2">
      <c r="A85" s="72">
        <v>1989</v>
      </c>
      <c r="B85" s="78">
        <f>avgpeinc!B78</f>
        <v>50639.605191912618</v>
      </c>
      <c r="C85" s="327">
        <f>avgpeinc!BC78</f>
        <v>34437.97271836346</v>
      </c>
      <c r="D85" s="68">
        <f>avgpeinc!AW78</f>
        <v>17193.580188685628</v>
      </c>
      <c r="E85" s="205">
        <f>avgpeinc!BI78</f>
        <v>55993.463380460744</v>
      </c>
      <c r="F85" s="69">
        <f>avgpeinc!M78</f>
        <v>196454.29745385505</v>
      </c>
      <c r="G85" s="68">
        <f>avgpeinc!S78</f>
        <v>287546.06844733405</v>
      </c>
      <c r="H85" s="320">
        <f>avgpeinc!Y78</f>
        <v>744309.07944474637</v>
      </c>
      <c r="I85" s="68">
        <f>avgpeinc!AE78</f>
        <v>1137663.6816793685</v>
      </c>
      <c r="J85" s="320">
        <f>avgpeinc!AK78</f>
        <v>3052871.896750296</v>
      </c>
      <c r="K85" s="320">
        <f>avgpeinc!AQ78</f>
        <v>12658544.169805974</v>
      </c>
      <c r="L85" s="333">
        <v>55815008.513141215</v>
      </c>
      <c r="O85" s="1103">
        <v>-5.2018835034687072E-2</v>
      </c>
    </row>
    <row r="86" spans="1:15" x14ac:dyDescent="0.2">
      <c r="A86" s="67">
        <v>1990</v>
      </c>
      <c r="B86" s="73">
        <f>avgpeinc!B79</f>
        <v>50595.363784547153</v>
      </c>
      <c r="C86" s="326">
        <f>avgpeinc!BC79</f>
        <v>34423.842407059863</v>
      </c>
      <c r="D86" s="62">
        <f>avgpeinc!AW79</f>
        <v>17064.438151367453</v>
      </c>
      <c r="E86" s="204">
        <f>avgpeinc!BI79</f>
        <v>56123.097726675362</v>
      </c>
      <c r="F86" s="63">
        <f>avgpeinc!M79</f>
        <v>196139.05618193274</v>
      </c>
      <c r="G86" s="62">
        <f>avgpeinc!S79</f>
        <v>286903.53350765875</v>
      </c>
      <c r="H86" s="319">
        <f>avgpeinc!Y79</f>
        <v>744261.05112977291</v>
      </c>
      <c r="I86" s="62">
        <f>avgpeinc!AE79</f>
        <v>1135678.3416734103</v>
      </c>
      <c r="J86" s="319">
        <f>avgpeinc!AK79</f>
        <v>3019345.8413087735</v>
      </c>
      <c r="K86" s="319">
        <f>avgpeinc!AQ79</f>
        <v>12458320.279416392</v>
      </c>
      <c r="L86" s="332">
        <v>53826549.412987687</v>
      </c>
      <c r="O86" s="1103">
        <v>-8.2288760982919484E-2</v>
      </c>
    </row>
    <row r="87" spans="1:15" x14ac:dyDescent="0.2">
      <c r="A87" s="67">
        <v>1991</v>
      </c>
      <c r="B87" s="73">
        <f>avgpeinc!B80</f>
        <v>49559.548659985725</v>
      </c>
      <c r="C87" s="326">
        <f>avgpeinc!BC80</f>
        <v>33958.95580015728</v>
      </c>
      <c r="D87" s="62">
        <f>avgpeinc!AW80</f>
        <v>16566.099022460989</v>
      </c>
      <c r="E87" s="204">
        <f>avgpeinc!BI80</f>
        <v>55700.026772277619</v>
      </c>
      <c r="F87" s="63">
        <f>avgpeinc!M80</f>
        <v>189964.88439844176</v>
      </c>
      <c r="G87" s="62">
        <f>avgpeinc!S80</f>
        <v>274135.89531395875</v>
      </c>
      <c r="H87" s="319">
        <f>avgpeinc!Y80</f>
        <v>676405.42791289429</v>
      </c>
      <c r="I87" s="62">
        <f>avgpeinc!AE80</f>
        <v>1010467.3275457463</v>
      </c>
      <c r="J87" s="319">
        <f>avgpeinc!AK80</f>
        <v>2596509.950781479</v>
      </c>
      <c r="K87" s="319">
        <f>avgpeinc!AQ80</f>
        <v>10607299.314009342</v>
      </c>
      <c r="L87" s="332">
        <v>47685428.122747079</v>
      </c>
      <c r="O87" s="1103">
        <v>-2.7920262116822414E-2</v>
      </c>
    </row>
    <row r="88" spans="1:15" x14ac:dyDescent="0.2">
      <c r="A88" s="67">
        <v>1992</v>
      </c>
      <c r="B88" s="73">
        <f>avgpeinc!B81</f>
        <v>50518.441423126846</v>
      </c>
      <c r="C88" s="326">
        <f>avgpeinc!BC81</f>
        <v>33997.714214995736</v>
      </c>
      <c r="D88" s="62">
        <f>avgpeinc!AW81</f>
        <v>16159.604613381511</v>
      </c>
      <c r="E88" s="204">
        <f>avgpeinc!BI81</f>
        <v>56295.351217013522</v>
      </c>
      <c r="F88" s="63">
        <f>avgpeinc!M81</f>
        <v>199204.98629630674</v>
      </c>
      <c r="G88" s="62">
        <f>avgpeinc!S81</f>
        <v>291241.94566075999</v>
      </c>
      <c r="H88" s="319">
        <f>avgpeinc!Y81</f>
        <v>741620.56384908524</v>
      </c>
      <c r="I88" s="62">
        <f>avgpeinc!AE81</f>
        <v>1120759.9428550811</v>
      </c>
      <c r="J88" s="319">
        <f>avgpeinc!AK81</f>
        <v>2976803.8196838959</v>
      </c>
      <c r="K88" s="319">
        <f>avgpeinc!AQ81</f>
        <v>12443138.558325678</v>
      </c>
      <c r="L88" s="332">
        <v>52382660.61248491</v>
      </c>
      <c r="O88" s="1103">
        <v>-4.4251164297747891E-2</v>
      </c>
    </row>
    <row r="89" spans="1:15" x14ac:dyDescent="0.2">
      <c r="A89" s="67">
        <v>1993</v>
      </c>
      <c r="B89" s="73">
        <f>avgpeinc!B82</f>
        <v>50947.838638673878</v>
      </c>
      <c r="C89" s="326">
        <f>avgpeinc!BC82</f>
        <v>34480.330378870116</v>
      </c>
      <c r="D89" s="62">
        <f>avgpeinc!AW82</f>
        <v>16424.88339840743</v>
      </c>
      <c r="E89" s="204">
        <f>avgpeinc!BI82</f>
        <v>57049.639104448477</v>
      </c>
      <c r="F89" s="63">
        <f>avgpeinc!M82</f>
        <v>199155.41297690768</v>
      </c>
      <c r="G89" s="62">
        <f>avgpeinc!S82</f>
        <v>288899.89109803946</v>
      </c>
      <c r="H89" s="319">
        <f>avgpeinc!Y82</f>
        <v>720448.41671801906</v>
      </c>
      <c r="I89" s="62">
        <f>avgpeinc!AE82</f>
        <v>1081198.0928678969</v>
      </c>
      <c r="J89" s="319">
        <f>avgpeinc!AK82</f>
        <v>2835836.1316544442</v>
      </c>
      <c r="K89" s="319">
        <f>avgpeinc!AQ82</f>
        <v>11796757.59885698</v>
      </c>
      <c r="L89" s="332">
        <v>48841099.995232627</v>
      </c>
      <c r="O89" s="1103">
        <v>4.5124843061785214E-2</v>
      </c>
    </row>
    <row r="90" spans="1:15" x14ac:dyDescent="0.2">
      <c r="A90" s="67">
        <v>1994</v>
      </c>
      <c r="B90" s="73">
        <f>avgpeinc!B83</f>
        <v>52612.311354335056</v>
      </c>
      <c r="C90" s="326">
        <f>avgpeinc!BC83</f>
        <v>35569.439205748466</v>
      </c>
      <c r="D90" s="62">
        <f>avgpeinc!AW83</f>
        <v>16972.481139153235</v>
      </c>
      <c r="E90" s="204">
        <f>avgpeinc!BI83</f>
        <v>58815.63678899251</v>
      </c>
      <c r="F90" s="63">
        <f>avgpeinc!M83</f>
        <v>205998.16069161423</v>
      </c>
      <c r="G90" s="62">
        <f>avgpeinc!S83</f>
        <v>298362.21646256751</v>
      </c>
      <c r="H90" s="319">
        <f>avgpeinc!Y83</f>
        <v>739191.0272313233</v>
      </c>
      <c r="I90" s="62">
        <f>avgpeinc!AE83</f>
        <v>1103878.6016788299</v>
      </c>
      <c r="J90" s="319">
        <f>avgpeinc!AK83</f>
        <v>2876539.0109371417</v>
      </c>
      <c r="K90" s="319">
        <f>avgpeinc!AQ83</f>
        <v>11821333.309416359</v>
      </c>
      <c r="L90" s="332">
        <v>50438301.698690854</v>
      </c>
      <c r="O90" s="1103">
        <v>-9.6646982419770211E-3</v>
      </c>
    </row>
    <row r="91" spans="1:15" x14ac:dyDescent="0.2">
      <c r="A91" s="67">
        <v>1995</v>
      </c>
      <c r="B91" s="73">
        <f>avgpeinc!B84</f>
        <v>53767.876477672362</v>
      </c>
      <c r="C91" s="326">
        <f>avgpeinc!BC84</f>
        <v>35905.814514072845</v>
      </c>
      <c r="D91" s="62">
        <f>avgpeinc!AW84</f>
        <v>16940.80045123661</v>
      </c>
      <c r="E91" s="204">
        <f>avgpeinc!BI84</f>
        <v>59612.08209261814</v>
      </c>
      <c r="F91" s="63">
        <f>avgpeinc!M84</f>
        <v>214526.43415006803</v>
      </c>
      <c r="G91" s="62">
        <f>avgpeinc!S84</f>
        <v>312325.96820976649</v>
      </c>
      <c r="H91" s="319">
        <f>avgpeinc!Y84</f>
        <v>780660.60867360607</v>
      </c>
      <c r="I91" s="62">
        <f>avgpeinc!AE84</f>
        <v>1173543.3880587509</v>
      </c>
      <c r="J91" s="319">
        <f>avgpeinc!AK84</f>
        <v>3081542.9634702266</v>
      </c>
      <c r="K91" s="319">
        <f>avgpeinc!AQ84</f>
        <v>12680032.523240089</v>
      </c>
      <c r="L91" s="332">
        <v>54767997.290318899</v>
      </c>
      <c r="O91" s="1103">
        <v>-7.0543748006457463E-3</v>
      </c>
    </row>
    <row r="92" spans="1:15" x14ac:dyDescent="0.2">
      <c r="A92" s="67">
        <v>1996</v>
      </c>
      <c r="B92" s="73">
        <f>avgpeinc!B85</f>
        <v>55464.632702804796</v>
      </c>
      <c r="C92" s="326">
        <f>avgpeinc!BC85</f>
        <v>36479.522497036021</v>
      </c>
      <c r="D92" s="62">
        <f>avgpeinc!AW85</f>
        <v>17179.731425626422</v>
      </c>
      <c r="E92" s="204">
        <f>avgpeinc!BI85</f>
        <v>60604.261336298012</v>
      </c>
      <c r="F92" s="63">
        <f>avgpeinc!M85</f>
        <v>226330.62455472373</v>
      </c>
      <c r="G92" s="62">
        <f>avgpeinc!S85</f>
        <v>332656.62935534731</v>
      </c>
      <c r="H92" s="319">
        <f>avgpeinc!Y85</f>
        <v>845500.94114332425</v>
      </c>
      <c r="I92" s="62">
        <f>avgpeinc!AE85</f>
        <v>1278920.6206293821</v>
      </c>
      <c r="J92" s="319">
        <f>avgpeinc!AK85</f>
        <v>3431332.2124117068</v>
      </c>
      <c r="K92" s="319">
        <f>avgpeinc!AQ85</f>
        <v>14571648.054672658</v>
      </c>
      <c r="L92" s="332">
        <v>61764010.5009863</v>
      </c>
      <c r="O92" s="1103">
        <v>-1.5933970214973669E-2</v>
      </c>
    </row>
    <row r="93" spans="1:15" x14ac:dyDescent="0.2">
      <c r="A93" s="67">
        <v>1997</v>
      </c>
      <c r="B93" s="73">
        <f>avgpeinc!B86</f>
        <v>57479.609620585754</v>
      </c>
      <c r="C93" s="326">
        <f>avgpeinc!BC86</f>
        <v>37340.798383457572</v>
      </c>
      <c r="D93" s="62">
        <f>avgpeinc!AW86</f>
        <v>17543.28965665985</v>
      </c>
      <c r="E93" s="204">
        <f>avgpeinc!BI86</f>
        <v>62087.684291954742</v>
      </c>
      <c r="F93" s="63">
        <f>avgpeinc!M86</f>
        <v>238728.91075473937</v>
      </c>
      <c r="G93" s="62">
        <f>avgpeinc!S86</f>
        <v>353919.0218990228</v>
      </c>
      <c r="H93" s="319">
        <f>avgpeinc!Y86</f>
        <v>918804.80100728548</v>
      </c>
      <c r="I93" s="62">
        <f>avgpeinc!AE86</f>
        <v>1406444.505603411</v>
      </c>
      <c r="J93" s="319">
        <f>avgpeinc!AK86</f>
        <v>3848839.7706301995</v>
      </c>
      <c r="K93" s="319">
        <f>avgpeinc!AQ86</f>
        <v>16444644.591945602</v>
      </c>
      <c r="L93" s="332">
        <v>70654090.665056735</v>
      </c>
      <c r="O93" s="1103">
        <v>-6.3046971481526271E-3</v>
      </c>
    </row>
    <row r="94" spans="1:15" x14ac:dyDescent="0.2">
      <c r="A94" s="67">
        <v>1998</v>
      </c>
      <c r="B94" s="73">
        <f>avgpeinc!B87</f>
        <v>59680.023580429523</v>
      </c>
      <c r="C94" s="326">
        <f>avgpeinc!BC87</f>
        <v>38515.065607884004</v>
      </c>
      <c r="D94" s="62">
        <f>avgpeinc!AW87</f>
        <v>18234.013399587428</v>
      </c>
      <c r="E94" s="204">
        <f>avgpeinc!BI87</f>
        <v>63866.380868254717</v>
      </c>
      <c r="F94" s="63">
        <f>avgpeinc!M87</f>
        <v>250164.6453333392</v>
      </c>
      <c r="G94" s="62">
        <f>avgpeinc!S87</f>
        <v>372542.86846852198</v>
      </c>
      <c r="H94" s="319">
        <f>avgpeinc!Y87</f>
        <v>974506.62087941787</v>
      </c>
      <c r="I94" s="62">
        <f>avgpeinc!AE87</f>
        <v>1495210.4348913901</v>
      </c>
      <c r="J94" s="319">
        <f>avgpeinc!AK87</f>
        <v>4114267.3834049413</v>
      </c>
      <c r="K94" s="319">
        <f>avgpeinc!AQ87</f>
        <v>17451379.924044598</v>
      </c>
      <c r="L94" s="332">
        <v>71856361.24922128</v>
      </c>
      <c r="O94" s="1103">
        <v>-2.9949260024295654E-2</v>
      </c>
    </row>
    <row r="95" spans="1:15" x14ac:dyDescent="0.2">
      <c r="A95" s="72">
        <v>1999</v>
      </c>
      <c r="B95" s="78">
        <f>avgpeinc!B88</f>
        <v>61491.899842849831</v>
      </c>
      <c r="C95" s="327">
        <f>avgpeinc!BC88</f>
        <v>39436.613387928744</v>
      </c>
      <c r="D95" s="68">
        <f>avgpeinc!AW88</f>
        <v>18663.359503494801</v>
      </c>
      <c r="E95" s="205">
        <f>avgpeinc!BI88</f>
        <v>65403.180743471174</v>
      </c>
      <c r="F95" s="69">
        <f>avgpeinc!M88</f>
        <v>259989.47793713957</v>
      </c>
      <c r="G95" s="68">
        <f>avgpeinc!S88</f>
        <v>388614.89712218335</v>
      </c>
      <c r="H95" s="320">
        <f>avgpeinc!Y88</f>
        <v>1030703.4211687623</v>
      </c>
      <c r="I95" s="68">
        <f>avgpeinc!AE88</f>
        <v>1591734.0050511006</v>
      </c>
      <c r="J95" s="320">
        <f>avgpeinc!AK88</f>
        <v>4449473.3306757063</v>
      </c>
      <c r="K95" s="320">
        <f>avgpeinc!AQ88</f>
        <v>19273189.697638918</v>
      </c>
      <c r="L95" s="333">
        <v>82938917.084944665</v>
      </c>
      <c r="O95" s="1103">
        <v>0.19131633358483668</v>
      </c>
    </row>
    <row r="96" spans="1:15" x14ac:dyDescent="0.2">
      <c r="A96" s="77">
        <v>2000</v>
      </c>
      <c r="B96" s="76">
        <f>avgpeinc!B89</f>
        <v>63509.33755057618</v>
      </c>
      <c r="C96" s="329">
        <f>avgpeinc!BC89</f>
        <v>40397.774845662527</v>
      </c>
      <c r="D96" s="74">
        <f>avgpeinc!AW89</f>
        <v>19137.145667237648</v>
      </c>
      <c r="E96" s="207">
        <f>avgpeinc!BI89</f>
        <v>66973.561318693639</v>
      </c>
      <c r="F96" s="75">
        <f>avgpeinc!M89</f>
        <v>271513.40189479897</v>
      </c>
      <c r="G96" s="74">
        <f>avgpeinc!S89</f>
        <v>407673.51840904605</v>
      </c>
      <c r="H96" s="321">
        <f>avgpeinc!Y89</f>
        <v>1101640.0148769037</v>
      </c>
      <c r="I96" s="74">
        <f>avgpeinc!AE89</f>
        <v>1716022.0117109094</v>
      </c>
      <c r="J96" s="321">
        <f>avgpeinc!AK89</f>
        <v>4908496.0711233979</v>
      </c>
      <c r="K96" s="321">
        <f>avgpeinc!AQ89</f>
        <v>21893298.365508288</v>
      </c>
      <c r="L96" s="334">
        <v>95900005.952796519</v>
      </c>
      <c r="O96" s="1103">
        <v>0.10090052475425182</v>
      </c>
    </row>
    <row r="97" spans="1:15" x14ac:dyDescent="0.2">
      <c r="A97" s="67">
        <v>2001</v>
      </c>
      <c r="B97" s="73">
        <f>avgpeinc!B90</f>
        <v>63172.883939663538</v>
      </c>
      <c r="C97" s="326">
        <f>avgpeinc!BC90</f>
        <v>40742.01305177169</v>
      </c>
      <c r="D97" s="62">
        <f>avgpeinc!AW90</f>
        <v>19309.243558750986</v>
      </c>
      <c r="E97" s="204">
        <f>avgpeinc!BI90</f>
        <v>67532.974918047548</v>
      </c>
      <c r="F97" s="63">
        <f>avgpeinc!M90</f>
        <v>265050.72193069011</v>
      </c>
      <c r="G97" s="62">
        <f>avgpeinc!S90</f>
        <v>395077.00753059104</v>
      </c>
      <c r="H97" s="319">
        <f>avgpeinc!Y90</f>
        <v>1049199.2483465197</v>
      </c>
      <c r="I97" s="62">
        <f>avgpeinc!AE90</f>
        <v>1624228.0385009579</v>
      </c>
      <c r="J97" s="319">
        <f>avgpeinc!AK90</f>
        <v>4537686.4130273424</v>
      </c>
      <c r="K97" s="319">
        <f>avgpeinc!AQ90</f>
        <v>19606179.024956934</v>
      </c>
      <c r="L97" s="332">
        <v>80769655.413533837</v>
      </c>
      <c r="O97" s="1103">
        <v>1.2466900567233097E-2</v>
      </c>
    </row>
    <row r="98" spans="1:15" x14ac:dyDescent="0.2">
      <c r="A98" s="67">
        <v>2002</v>
      </c>
      <c r="B98" s="73">
        <f>avgpeinc!B91</f>
        <v>63017.661944100269</v>
      </c>
      <c r="C98" s="326">
        <f>avgpeinc!BC91</f>
        <v>40957.572370038091</v>
      </c>
      <c r="D98" s="62">
        <f>avgpeinc!AW91</f>
        <v>19385.961987070925</v>
      </c>
      <c r="E98" s="204">
        <f>avgpeinc!BI91</f>
        <v>67922.085348747045</v>
      </c>
      <c r="F98" s="63">
        <f>avgpeinc!M91</f>
        <v>261558.46811065992</v>
      </c>
      <c r="G98" s="62">
        <f>avgpeinc!S91</f>
        <v>387616.58428887307</v>
      </c>
      <c r="H98" s="319">
        <f>avgpeinc!Y91</f>
        <v>1014749.0545078425</v>
      </c>
      <c r="I98" s="62">
        <f>avgpeinc!AE91</f>
        <v>1557638.9220791161</v>
      </c>
      <c r="J98" s="319">
        <f>avgpeinc!AK91</f>
        <v>4324760.9679560969</v>
      </c>
      <c r="K98" s="319">
        <f>avgpeinc!AQ91</f>
        <v>18890089.293363247</v>
      </c>
      <c r="L98" s="332">
        <v>81825467.347779408</v>
      </c>
      <c r="O98" s="1103">
        <v>3.2574667966400739E-2</v>
      </c>
    </row>
    <row r="99" spans="1:15" x14ac:dyDescent="0.2">
      <c r="A99" s="67">
        <v>2003</v>
      </c>
      <c r="B99" s="73">
        <f>avgpeinc!B92</f>
        <v>63639.561710407535</v>
      </c>
      <c r="C99" s="326">
        <f>avgpeinc!BC92</f>
        <v>41269.884378197305</v>
      </c>
      <c r="D99" s="62">
        <f>avgpeinc!AW92</f>
        <v>19196.277472510475</v>
      </c>
      <c r="E99" s="204">
        <f>avgpeinc!BI92</f>
        <v>68861.893010305837</v>
      </c>
      <c r="F99" s="63">
        <f>avgpeinc!M92</f>
        <v>264966.65770029958</v>
      </c>
      <c r="G99" s="62">
        <f>avgpeinc!S92</f>
        <v>392783.30981543782</v>
      </c>
      <c r="H99" s="319">
        <f>avgpeinc!Y92</f>
        <v>1039404.785586754</v>
      </c>
      <c r="I99" s="62">
        <f>avgpeinc!AE92</f>
        <v>1604912.222460333</v>
      </c>
      <c r="J99" s="319">
        <f>avgpeinc!AK92</f>
        <v>4503377.9468500381</v>
      </c>
      <c r="K99" s="319">
        <f>avgpeinc!AQ92</f>
        <v>20213375.507647667</v>
      </c>
      <c r="L99" s="332">
        <v>89271298.083846942</v>
      </c>
      <c r="O99" s="1103">
        <v>1.9833470360026695E-2</v>
      </c>
    </row>
    <row r="100" spans="1:15" x14ac:dyDescent="0.2">
      <c r="A100" s="67">
        <v>2004</v>
      </c>
      <c r="B100" s="73">
        <f>avgpeinc!B93</f>
        <v>65500.580565860233</v>
      </c>
      <c r="C100" s="326">
        <f>avgpeinc!BC93</f>
        <v>41897.584769523666</v>
      </c>
      <c r="D100" s="62">
        <f>avgpeinc!AW93</f>
        <v>19380.746425291141</v>
      </c>
      <c r="E100" s="204">
        <f>avgpeinc!BI93</f>
        <v>70043.632699814305</v>
      </c>
      <c r="F100" s="63">
        <f>avgpeinc!M93</f>
        <v>277927.54273288941</v>
      </c>
      <c r="G100" s="62">
        <f>avgpeinc!S93</f>
        <v>415627.63220085314</v>
      </c>
      <c r="H100" s="319">
        <f>avgpeinc!Y93</f>
        <v>1117653.6366903842</v>
      </c>
      <c r="I100" s="62">
        <f>avgpeinc!AE93</f>
        <v>1738036.1336506272</v>
      </c>
      <c r="J100" s="319">
        <f>avgpeinc!AK93</f>
        <v>4926798.7245758222</v>
      </c>
      <c r="K100" s="319">
        <f>avgpeinc!AQ93</f>
        <v>21826956.840313528</v>
      </c>
      <c r="L100" s="332">
        <v>92764708.837673441</v>
      </c>
      <c r="O100" s="1103">
        <v>8.1809742114273831E-3</v>
      </c>
    </row>
    <row r="101" spans="1:15" x14ac:dyDescent="0.2">
      <c r="A101" s="67">
        <v>2005</v>
      </c>
      <c r="B101" s="73">
        <f>avgpeinc!B94</f>
        <v>67091.628954421729</v>
      </c>
      <c r="C101" s="326">
        <f>avgpeinc!BC94</f>
        <v>42049.389120619511</v>
      </c>
      <c r="D101" s="62">
        <f>avgpeinc!AW94</f>
        <v>19261.835862293683</v>
      </c>
      <c r="E101" s="204">
        <f>avgpeinc!BI94</f>
        <v>70533.830693526776</v>
      </c>
      <c r="F101" s="63">
        <f>avgpeinc!M94</f>
        <v>292471.7874586418</v>
      </c>
      <c r="G101" s="62">
        <f>avgpeinc!S94</f>
        <v>441226.9340217202</v>
      </c>
      <c r="H101" s="319">
        <f>avgpeinc!Y94</f>
        <v>1212834.0372873743</v>
      </c>
      <c r="I101" s="62">
        <f>avgpeinc!AE94</f>
        <v>1902086.1765687636</v>
      </c>
      <c r="J101" s="319">
        <f>avgpeinc!AK94</f>
        <v>5481547.3553479593</v>
      </c>
      <c r="K101" s="319">
        <f>avgpeinc!AQ94</f>
        <v>23896306.321672693</v>
      </c>
      <c r="L101" s="332">
        <v>96163051.005041942</v>
      </c>
      <c r="O101" s="1103">
        <v>3.1031792546855286E-2</v>
      </c>
    </row>
    <row r="102" spans="1:15" x14ac:dyDescent="0.2">
      <c r="A102" s="67">
        <v>2006</v>
      </c>
      <c r="B102" s="73">
        <f>avgpeinc!B95</f>
        <v>68629.378293684334</v>
      </c>
      <c r="C102" s="326">
        <f>avgpeinc!BC95</f>
        <v>42464.165746206825</v>
      </c>
      <c r="D102" s="62">
        <f>avgpeinc!AW95</f>
        <v>19298.650147473523</v>
      </c>
      <c r="E102" s="204">
        <f>avgpeinc!BI95</f>
        <v>71421.060244623441</v>
      </c>
      <c r="F102" s="63">
        <f>avgpeinc!M95</f>
        <v>304116.29122098204</v>
      </c>
      <c r="G102" s="62">
        <f>avgpeinc!S95</f>
        <v>459829.19972318562</v>
      </c>
      <c r="H102" s="319">
        <f>avgpeinc!Y95</f>
        <v>1272515.6481838678</v>
      </c>
      <c r="I102" s="62">
        <f>avgpeinc!AE95</f>
        <v>2002877.4373298881</v>
      </c>
      <c r="J102" s="319">
        <f>avgpeinc!AK95</f>
        <v>5794761.5095712813</v>
      </c>
      <c r="K102" s="319">
        <f>avgpeinc!AQ95</f>
        <v>25304188.000350025</v>
      </c>
      <c r="L102" s="332">
        <v>106554064.24156925</v>
      </c>
      <c r="O102" s="1103">
        <v>1.1950631349463947E-2</v>
      </c>
    </row>
    <row r="103" spans="1:15" x14ac:dyDescent="0.2">
      <c r="A103" s="67">
        <v>2007</v>
      </c>
      <c r="B103" s="73">
        <f>avgpeinc!B96</f>
        <v>67918.391958594701</v>
      </c>
      <c r="C103" s="326">
        <f>avgpeinc!BC96</f>
        <v>42236.495499165496</v>
      </c>
      <c r="D103" s="62">
        <f>avgpeinc!AW96</f>
        <v>19461.670123335069</v>
      </c>
      <c r="E103" s="204">
        <f>avgpeinc!BI96</f>
        <v>70705.027218953546</v>
      </c>
      <c r="F103" s="63">
        <f>avgpeinc!M96</f>
        <v>299055.46009345754</v>
      </c>
      <c r="G103" s="62">
        <f>avgpeinc!S96</f>
        <v>451852.89213443239</v>
      </c>
      <c r="H103" s="319">
        <f>avgpeinc!Y96</f>
        <v>1248515.0093104038</v>
      </c>
      <c r="I103" s="62">
        <f>avgpeinc!AE96</f>
        <v>1964443.8563638316</v>
      </c>
      <c r="J103" s="319">
        <f>avgpeinc!AK96</f>
        <v>5674813.828325768</v>
      </c>
      <c r="K103" s="319">
        <f>avgpeinc!AQ96</f>
        <v>25118442.412256297</v>
      </c>
      <c r="L103" s="332">
        <v>106951261.19222604</v>
      </c>
      <c r="O103" s="1103">
        <v>3.2595301308901981E-3</v>
      </c>
    </row>
    <row r="104" spans="1:15" x14ac:dyDescent="0.2">
      <c r="A104" s="67">
        <v>2008</v>
      </c>
      <c r="B104" s="73">
        <f>avgpeinc!B97</f>
        <v>66210.10054626569</v>
      </c>
      <c r="C104" s="326">
        <f>avgpeinc!BC97</f>
        <v>41526.37920578201</v>
      </c>
      <c r="D104" s="62">
        <f>avgpeinc!AW97</f>
        <v>18946.17671409453</v>
      </c>
      <c r="E104" s="204">
        <f>avgpeinc!BI97</f>
        <v>69751.632320391363</v>
      </c>
      <c r="F104" s="63">
        <f>avgpeinc!M97</f>
        <v>288363.5926106188</v>
      </c>
      <c r="G104" s="62">
        <f>avgpeinc!S97</f>
        <v>433682.41445812106</v>
      </c>
      <c r="H104" s="319">
        <f>avgpeinc!Y97</f>
        <v>1187528.099467183</v>
      </c>
      <c r="I104" s="62">
        <f>avgpeinc!AE97</f>
        <v>1867490.9014715862</v>
      </c>
      <c r="J104" s="319">
        <f>avgpeinc!AK97</f>
        <v>5480473.7687294753</v>
      </c>
      <c r="K104" s="319">
        <f>avgpeinc!AQ97</f>
        <v>25796218.891391527</v>
      </c>
      <c r="L104" s="332">
        <v>117919863.92465483</v>
      </c>
      <c r="O104" s="1103">
        <v>-4.8337922198697925E-3</v>
      </c>
    </row>
    <row r="105" spans="1:15" x14ac:dyDescent="0.2">
      <c r="A105" s="72">
        <v>2009</v>
      </c>
      <c r="B105" s="71">
        <f>avgpeinc!B98</f>
        <v>63260.254052042139</v>
      </c>
      <c r="C105" s="327">
        <f>avgpeinc!BC98</f>
        <v>40429.390099964417</v>
      </c>
      <c r="D105" s="68">
        <f>avgpeinc!AW98</f>
        <v>18030.090320906191</v>
      </c>
      <c r="E105" s="205">
        <f>avgpeinc!BI98</f>
        <v>68428.514823787205</v>
      </c>
      <c r="F105" s="69">
        <f>avgpeinc!M98</f>
        <v>268738.02962074161</v>
      </c>
      <c r="G105" s="70">
        <f>avgpeinc!S98</f>
        <v>398066.19805725076</v>
      </c>
      <c r="H105" s="322">
        <f>avgpeinc!Y98</f>
        <v>1059943.0745710137</v>
      </c>
      <c r="I105" s="68">
        <f>avgpeinc!AE98</f>
        <v>1654013.5766547206</v>
      </c>
      <c r="J105" s="320">
        <f>avgpeinc!AK98</f>
        <v>4785203.5987467431</v>
      </c>
      <c r="K105" s="320">
        <f>avgpeinc!AQ98</f>
        <v>22520063.091620035</v>
      </c>
      <c r="L105" s="333">
        <v>98290691.816499799</v>
      </c>
      <c r="O105" s="1103">
        <v>2.6882544188993052E-2</v>
      </c>
    </row>
    <row r="106" spans="1:15" x14ac:dyDescent="0.2">
      <c r="A106" s="67">
        <v>2010</v>
      </c>
      <c r="B106" s="66">
        <f>avgpeinc!B99</f>
        <v>65372.910548330918</v>
      </c>
      <c r="C106" s="326">
        <f>avgpeinc!BC99</f>
        <v>40758.54740973084</v>
      </c>
      <c r="D106" s="62">
        <f>avgpeinc!AW99</f>
        <v>18066.841703290851</v>
      </c>
      <c r="E106" s="204">
        <f>avgpeinc!BI99</f>
        <v>69123.179542780825</v>
      </c>
      <c r="F106" s="63">
        <f>avgpeinc!M99</f>
        <v>286902.17879573163</v>
      </c>
      <c r="G106" s="64">
        <f>avgpeinc!S99</f>
        <v>430424.6331242685</v>
      </c>
      <c r="H106" s="323">
        <f>avgpeinc!Y99</f>
        <v>1172264.9383008201</v>
      </c>
      <c r="I106" s="62">
        <f>avgpeinc!AE99</f>
        <v>1838752.7997404423</v>
      </c>
      <c r="J106" s="319">
        <f>avgpeinc!AK99</f>
        <v>5340987.5517264344</v>
      </c>
      <c r="K106" s="319">
        <f>avgpeinc!AQ99</f>
        <v>24209934.156146191</v>
      </c>
      <c r="L106" s="332">
        <v>95584802.115372613</v>
      </c>
      <c r="O106" s="1103">
        <v>-8.8903645300888456E-3</v>
      </c>
    </row>
    <row r="107" spans="1:15" x14ac:dyDescent="0.2">
      <c r="A107" s="67">
        <v>2011</v>
      </c>
      <c r="B107" s="66">
        <f>avgpeinc!B100</f>
        <v>66433.666029906264</v>
      </c>
      <c r="C107" s="326">
        <f>avgpeinc!BC100</f>
        <v>41094.287466034039</v>
      </c>
      <c r="D107" s="62">
        <f>avgpeinc!AW100</f>
        <v>17970.192113295125</v>
      </c>
      <c r="E107" s="204">
        <f>avgpeinc!BI100</f>
        <v>69999.406656957668</v>
      </c>
      <c r="F107" s="63">
        <f>avgpeinc!M100</f>
        <v>294488.07310475624</v>
      </c>
      <c r="G107" s="64">
        <f>avgpeinc!S100</f>
        <v>442505.95469006832</v>
      </c>
      <c r="H107" s="323">
        <f>avgpeinc!Y100</f>
        <v>1207537.9983614797</v>
      </c>
      <c r="I107" s="62">
        <f>avgpeinc!AE100</f>
        <v>1894896.0410467088</v>
      </c>
      <c r="J107" s="319">
        <f>avgpeinc!AK100</f>
        <v>5473286.7986098854</v>
      </c>
      <c r="K107" s="319">
        <f>avgpeinc!AQ100</f>
        <v>24976439.678870417</v>
      </c>
      <c r="L107" s="332">
        <v>102917271.77530837</v>
      </c>
      <c r="O107" s="1103">
        <v>4.456254406250082E-3</v>
      </c>
    </row>
    <row r="108" spans="1:15" x14ac:dyDescent="0.2">
      <c r="A108" s="67">
        <v>2012</v>
      </c>
      <c r="B108" s="66">
        <f>avgpeinc!B101</f>
        <v>67746.431701267022</v>
      </c>
      <c r="C108" s="326">
        <f>avgpeinc!BC101</f>
        <v>40962.412018139235</v>
      </c>
      <c r="D108" s="62">
        <f>avgpeinc!AW101</f>
        <v>17832.850544411584</v>
      </c>
      <c r="E108" s="204">
        <f>avgpeinc!BI101</f>
        <v>69874.363860298821</v>
      </c>
      <c r="F108" s="63">
        <f>avgpeinc!M101</f>
        <v>308802.60884941701</v>
      </c>
      <c r="G108" s="64">
        <f>avgpeinc!S101</f>
        <v>469796.37552338355</v>
      </c>
      <c r="H108" s="323">
        <f>avgpeinc!Y101</f>
        <v>1320851.1477677175</v>
      </c>
      <c r="I108" s="62">
        <f>avgpeinc!AE101</f>
        <v>2093701.8142085979</v>
      </c>
      <c r="J108" s="319">
        <f>avgpeinc!AK101</f>
        <v>6181331.0569981746</v>
      </c>
      <c r="K108" s="319">
        <f>avgpeinc!AQ101</f>
        <v>28834435.944253031</v>
      </c>
      <c r="L108" s="332">
        <v>125250373.5988</v>
      </c>
      <c r="O108" s="1103">
        <v>-4.5274566655280069E-3</v>
      </c>
    </row>
    <row r="109" spans="1:15" x14ac:dyDescent="0.2">
      <c r="A109" s="67">
        <v>2013</v>
      </c>
      <c r="B109" s="66">
        <f>avgpeinc!B102</f>
        <v>67867.202113663414</v>
      </c>
      <c r="C109" s="326">
        <f>avgpeinc!BC102</f>
        <v>41535.068961056902</v>
      </c>
      <c r="D109" s="62">
        <f>avgpeinc!AW102</f>
        <v>18242.414045850604</v>
      </c>
      <c r="E109" s="204">
        <f>avgpeinc!BI102</f>
        <v>70650.88760506481</v>
      </c>
      <c r="F109" s="63">
        <f>avgpeinc!M102</f>
        <v>304856.40048712178</v>
      </c>
      <c r="G109" s="64">
        <f>avgpeinc!S102</f>
        <v>459148.17402399541</v>
      </c>
      <c r="H109" s="323">
        <f>avgpeinc!Y102</f>
        <v>1254541.6636462412</v>
      </c>
      <c r="I109" s="62">
        <f>avgpeinc!AE102</f>
        <v>1970366.3835632156</v>
      </c>
      <c r="J109" s="319">
        <f>avgpeinc!AK102</f>
        <v>5810781.8196177371</v>
      </c>
      <c r="K109" s="319">
        <f>avgpeinc!AQ102</f>
        <v>27655086.358970296</v>
      </c>
      <c r="L109" s="332">
        <v>128613216.96992303</v>
      </c>
      <c r="O109" s="1103">
        <v>7.9255373129853979E-3</v>
      </c>
    </row>
    <row r="110" spans="1:15" x14ac:dyDescent="0.2">
      <c r="A110" s="67">
        <v>2014</v>
      </c>
      <c r="B110" s="66">
        <f>avgpeinc!B103</f>
        <v>69093.935166193973</v>
      </c>
      <c r="C110" s="326">
        <f>avgpeinc!BC103</f>
        <v>41770.677464272754</v>
      </c>
      <c r="D110" s="62">
        <f>avgpeinc!AW103</f>
        <v>18124.658057895722</v>
      </c>
      <c r="E110" s="204">
        <f>avgpeinc!BI103</f>
        <v>71328.201722244048</v>
      </c>
      <c r="F110" s="63">
        <f>avgpeinc!M103</f>
        <v>315003.2544834849</v>
      </c>
      <c r="G110" s="64">
        <f>avgpeinc!S103</f>
        <v>476331.21233710658</v>
      </c>
      <c r="H110" s="323">
        <f>avgpeinc!Y103</f>
        <v>1311405.8353706389</v>
      </c>
      <c r="I110" s="62">
        <f>avgpeinc!AE103</f>
        <v>2065954.5461373143</v>
      </c>
      <c r="J110" s="319">
        <f>avgpeinc!AK103</f>
        <v>6106401.6317724893</v>
      </c>
      <c r="K110" s="319">
        <f>avgpeinc!AQ103</f>
        <v>28969067.313896697</v>
      </c>
      <c r="L110" s="332">
        <v>137203555.58820692</v>
      </c>
      <c r="O110" s="1103">
        <v>-8.6329713376471773E-3</v>
      </c>
    </row>
    <row r="111" spans="1:15" x14ac:dyDescent="0.2">
      <c r="A111" s="67">
        <v>2015</v>
      </c>
      <c r="B111" s="66">
        <f>avgpeinc!B104</f>
        <v>70144.717752168013</v>
      </c>
      <c r="C111" s="326">
        <f>avgpeinc!BC104</f>
        <v>42460.967045278659</v>
      </c>
      <c r="D111" s="62">
        <f>avgpeinc!AW104</f>
        <v>18484.268607088445</v>
      </c>
      <c r="E111" s="204">
        <f>avgpeinc!BI104</f>
        <v>72431.840093016435</v>
      </c>
      <c r="F111" s="63">
        <f>avgpeinc!M104</f>
        <v>319298.47411417222</v>
      </c>
      <c r="G111" s="64">
        <f>avgpeinc!S104</f>
        <v>482564.90272499796</v>
      </c>
      <c r="H111" s="323">
        <f>avgpeinc!Y104</f>
        <v>1326509.760270589</v>
      </c>
      <c r="I111" s="62">
        <f>avgpeinc!AE104</f>
        <v>2090018.0962063023</v>
      </c>
      <c r="J111" s="319">
        <f>avgpeinc!AK104</f>
        <v>6154420.4729556274</v>
      </c>
      <c r="K111" s="319">
        <f>avgpeinc!AQ104</f>
        <v>28753641.140147571</v>
      </c>
      <c r="L111" s="332">
        <v>130428480.77997936</v>
      </c>
      <c r="O111" s="1103">
        <v>-1.2821563432225958E-3</v>
      </c>
    </row>
    <row r="112" spans="1:15" x14ac:dyDescent="0.2">
      <c r="A112" s="67">
        <v>2016</v>
      </c>
      <c r="B112" s="66">
        <f>avgpeinc!B105</f>
        <v>69692.586030868595</v>
      </c>
      <c r="C112" s="326">
        <f>avgpeinc!BC105</f>
        <v>42335.855856484159</v>
      </c>
      <c r="D112" s="62">
        <f>avgpeinc!AW105</f>
        <v>18155.621651079615</v>
      </c>
      <c r="E112" s="204">
        <f>avgpeinc!BI105</f>
        <v>72561.148613239842</v>
      </c>
      <c r="F112" s="63">
        <f>avgpeinc!M105</f>
        <v>315903.15760032838</v>
      </c>
      <c r="G112" s="64">
        <f>avgpeinc!S105</f>
        <v>476174.1856344493</v>
      </c>
      <c r="H112" s="323">
        <f>avgpeinc!Y105</f>
        <v>1301238.8936020089</v>
      </c>
      <c r="I112" s="62">
        <f>avgpeinc!AE105</f>
        <v>2044655.1585446019</v>
      </c>
      <c r="J112" s="319">
        <f>avgpeinc!AK105</f>
        <v>6002953.7618466606</v>
      </c>
      <c r="K112" s="319">
        <f>avgpeinc!AQ105</f>
        <v>27932710.395076454</v>
      </c>
      <c r="L112" s="332">
        <v>126192249.8609775</v>
      </c>
      <c r="O112" s="1103">
        <v>1.6179063095478341E-3</v>
      </c>
    </row>
    <row r="113" spans="1:15" x14ac:dyDescent="0.2">
      <c r="A113" s="67">
        <v>2017</v>
      </c>
      <c r="B113" s="66">
        <f>avgpeinc!B106</f>
        <v>71049.760307484321</v>
      </c>
      <c r="C113" s="326">
        <f>avgpeinc!BC106</f>
        <v>43045.501130209741</v>
      </c>
      <c r="D113" s="62">
        <f>avgpeinc!AW106</f>
        <v>19128.202417815151</v>
      </c>
      <c r="E113" s="204">
        <f>avgpeinc!BI106</f>
        <v>72942.124520702957</v>
      </c>
      <c r="F113" s="63">
        <f>avgpeinc!M106</f>
        <v>323088.09290295542</v>
      </c>
      <c r="G113" s="64">
        <f>avgpeinc!S106</f>
        <v>489251.57419796177</v>
      </c>
      <c r="H113" s="323">
        <f>avgpeinc!Y106</f>
        <v>1354501.7532126131</v>
      </c>
      <c r="I113" s="62">
        <f>avgpeinc!AE106</f>
        <v>2132158.8312751218</v>
      </c>
      <c r="J113" s="319">
        <f>avgpeinc!AK106</f>
        <v>6220414.4096128615</v>
      </c>
      <c r="K113" s="319">
        <f>avgpeinc!AQ106</f>
        <v>29116697.349410325</v>
      </c>
      <c r="L113" s="332">
        <v>126512979.31711829</v>
      </c>
      <c r="O113" s="1103">
        <v>-1.1986399767920375E-3</v>
      </c>
    </row>
    <row r="114" spans="1:15" x14ac:dyDescent="0.2">
      <c r="A114" s="67">
        <v>2018</v>
      </c>
      <c r="B114" s="66">
        <f>avgpeinc!B107</f>
        <v>72363.244330408837</v>
      </c>
      <c r="C114" s="326">
        <f>avgpeinc!BC107</f>
        <v>43550.550022247764</v>
      </c>
      <c r="D114" s="62">
        <f>avgpeinc!AW107</f>
        <v>19275.367088194922</v>
      </c>
      <c r="E114" s="204">
        <f>avgpeinc!BI107</f>
        <v>73894.528689813815</v>
      </c>
      <c r="F114" s="63">
        <f>avgpeinc!M107</f>
        <v>331677.49310385843</v>
      </c>
      <c r="G114" s="64">
        <f>avgpeinc!S107</f>
        <v>503818.79566465848</v>
      </c>
      <c r="H114" s="323">
        <f>avgpeinc!Y107</f>
        <v>1393631.5251123642</v>
      </c>
      <c r="I114" s="62">
        <f>avgpeinc!AE107</f>
        <v>2188724.6743734279</v>
      </c>
      <c r="J114" s="319">
        <f>avgpeinc!AK107</f>
        <v>6342242.7067052405</v>
      </c>
      <c r="K114" s="319">
        <f>avgpeinc!AQ107</f>
        <v>28945599.008168831</v>
      </c>
      <c r="L114" s="332">
        <v>129880560</v>
      </c>
      <c r="O114" s="1103">
        <v>1.026416129025165E-2</v>
      </c>
    </row>
    <row r="115" spans="1:15" x14ac:dyDescent="0.2">
      <c r="A115" s="67">
        <v>2019</v>
      </c>
      <c r="B115" s="66">
        <f>avgpeinc!B108</f>
        <v>72866.222191362525</v>
      </c>
      <c r="C115" s="326">
        <f>avgpeinc!BC108</f>
        <v>43961.292254026172</v>
      </c>
      <c r="D115" s="62">
        <f>avgpeinc!AW108</f>
        <v>19778.540199009578</v>
      </c>
      <c r="E115" s="204">
        <f>avgpeinc!BI108</f>
        <v>74189.732322796903</v>
      </c>
      <c r="F115" s="63">
        <f>avgpeinc!M108</f>
        <v>333010.59162738989</v>
      </c>
      <c r="G115" s="64">
        <f>avgpeinc!S108</f>
        <v>504869.8593046568</v>
      </c>
      <c r="H115" s="323">
        <f>avgpeinc!Y108</f>
        <v>1390129.4009195692</v>
      </c>
      <c r="I115" s="62">
        <f>avgpeinc!AE108</f>
        <v>2175934.7136991099</v>
      </c>
      <c r="J115" s="319">
        <f>avgpeinc!AK108</f>
        <v>6205331.6102867704</v>
      </c>
      <c r="K115" s="319">
        <f>avgpeinc!AQ108</f>
        <v>27680832.808447305</v>
      </c>
      <c r="L115" s="332">
        <v>123387910.63137829</v>
      </c>
      <c r="O115" s="1103">
        <v>-3.5183336731279269E-3</v>
      </c>
    </row>
    <row r="116" spans="1:15" ht="17" thickBot="1" x14ac:dyDescent="0.25">
      <c r="A116" s="1105">
        <v>2020</v>
      </c>
      <c r="B116" s="1140"/>
      <c r="C116" s="1141"/>
      <c r="D116" s="1098"/>
      <c r="E116" s="1099"/>
      <c r="F116" s="1097"/>
      <c r="G116" s="1100"/>
      <c r="H116" s="1101"/>
      <c r="I116" s="1098"/>
      <c r="J116" s="1102"/>
      <c r="K116" s="1102"/>
      <c r="L116" s="335"/>
    </row>
    <row r="117" spans="1:15" ht="17" thickTop="1" x14ac:dyDescent="0.2">
      <c r="A117" s="61"/>
      <c r="B117" s="60"/>
      <c r="C117" s="60"/>
      <c r="D117" s="59"/>
      <c r="E117" s="58"/>
      <c r="F117" s="60"/>
      <c r="G117" s="60"/>
      <c r="H117" s="60"/>
      <c r="I117" s="60"/>
      <c r="J117" s="59"/>
      <c r="K117" s="59"/>
      <c r="L117" s="59"/>
    </row>
    <row r="118" spans="1:15" x14ac:dyDescent="0.2">
      <c r="C118" s="57"/>
      <c r="F118" s="57"/>
      <c r="G118" s="57"/>
      <c r="H118" s="57"/>
      <c r="I118" s="57"/>
    </row>
    <row r="120" spans="1:15" x14ac:dyDescent="0.2">
      <c r="A120" s="211"/>
      <c r="B120" s="212"/>
      <c r="C120" s="212"/>
      <c r="D120" s="212"/>
      <c r="E120" s="212"/>
      <c r="F120" s="212"/>
      <c r="G120" s="212"/>
      <c r="H120" s="212"/>
      <c r="I120" s="212"/>
      <c r="J120" s="212"/>
      <c r="K120" s="212"/>
      <c r="L120" s="212"/>
    </row>
    <row r="121" spans="1:15" x14ac:dyDescent="0.2">
      <c r="A121" s="211"/>
      <c r="B121" s="212"/>
      <c r="C121" s="212"/>
      <c r="D121" s="212"/>
      <c r="E121" s="212"/>
      <c r="F121" s="212"/>
      <c r="G121" s="212"/>
      <c r="H121" s="212"/>
      <c r="I121" s="212"/>
      <c r="J121" s="212"/>
      <c r="K121" s="212"/>
      <c r="L121" s="212"/>
    </row>
    <row r="123" spans="1:15" x14ac:dyDescent="0.2">
      <c r="B123" s="212"/>
      <c r="C123" s="212"/>
      <c r="D123" s="212"/>
      <c r="E123" s="212"/>
      <c r="H123" s="212"/>
      <c r="I123" s="212"/>
      <c r="J123" s="212"/>
      <c r="K123" s="212"/>
      <c r="L123" s="212"/>
    </row>
  </sheetData>
  <mergeCells count="3">
    <mergeCell ref="A3:L3"/>
    <mergeCell ref="B7:L7"/>
    <mergeCell ref="B6:L6"/>
  </mergeCells>
  <hyperlinks>
    <hyperlink ref="A1" location="Index!A1" display="Back to index" xr:uid="{00000000-0004-0000-19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39997558519241921"/>
  </sheetPr>
  <dimension ref="A1:BJ141"/>
  <sheetViews>
    <sheetView workbookViewId="0">
      <pane xSplit="1" ySplit="8" topLeftCell="B125" activePane="bottomRight" state="frozen"/>
      <selection activeCell="D32" sqref="D32"/>
      <selection pane="topRight" activeCell="D32" sqref="D32"/>
      <selection pane="bottomLeft" activeCell="D32" sqref="D32"/>
      <selection pane="bottomRight"/>
    </sheetView>
  </sheetViews>
  <sheetFormatPr baseColWidth="10" defaultColWidth="10.83203125" defaultRowHeight="16" x14ac:dyDescent="0.2"/>
  <cols>
    <col min="1" max="1" width="10.83203125" style="56"/>
    <col min="2" max="2" width="11.1640625" style="56" customWidth="1"/>
    <col min="3" max="19" width="11.1640625" style="56" hidden="1" customWidth="1"/>
    <col min="20" max="20" width="11.1640625" style="56" customWidth="1"/>
    <col min="21" max="29" width="11.1640625" style="56" hidden="1" customWidth="1"/>
    <col min="30" max="30" width="11.1640625" style="56" customWidth="1"/>
    <col min="31" max="39" width="11.1640625" style="56" hidden="1" customWidth="1"/>
    <col min="40" max="40" width="11.1640625" style="56" customWidth="1"/>
    <col min="41" max="45" width="11.1640625" style="56" hidden="1" customWidth="1"/>
    <col min="46" max="49" width="12.83203125" style="56" hidden="1" customWidth="1"/>
    <col min="50" max="60" width="12.83203125" style="56" customWidth="1"/>
    <col min="61" max="61" width="10.83203125" style="56"/>
    <col min="62" max="62" width="13" style="56" bestFit="1" customWidth="1"/>
    <col min="63" max="16384" width="10.83203125" style="56"/>
  </cols>
  <sheetData>
    <row r="1" spans="1:62" x14ac:dyDescent="0.2">
      <c r="A1" s="52" t="s">
        <v>36</v>
      </c>
      <c r="B1" s="52"/>
      <c r="C1" s="52"/>
      <c r="G1" s="100"/>
      <c r="H1" s="99"/>
      <c r="I1" s="100"/>
      <c r="J1" s="100"/>
      <c r="K1" s="100"/>
      <c r="L1" s="100"/>
      <c r="M1" s="100"/>
      <c r="N1" s="100"/>
    </row>
    <row r="2" spans="1:62" x14ac:dyDescent="0.2">
      <c r="I2" s="98"/>
    </row>
    <row r="3" spans="1:62" ht="17" thickBot="1" x14ac:dyDescent="0.25"/>
    <row r="4" spans="1:62" ht="25" customHeight="1" thickTop="1" x14ac:dyDescent="0.2">
      <c r="A4" s="1391" t="s">
        <v>111</v>
      </c>
      <c r="B4" s="1392"/>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c r="AC4" s="1392"/>
      <c r="AD4" s="1392"/>
      <c r="AE4" s="1392"/>
      <c r="AF4" s="1392"/>
      <c r="AG4" s="1392"/>
      <c r="AH4" s="1392"/>
      <c r="AI4" s="1392"/>
      <c r="AJ4" s="1392"/>
      <c r="AK4" s="1392"/>
      <c r="AL4" s="1392"/>
      <c r="AM4" s="1392"/>
      <c r="AN4" s="1392"/>
      <c r="AO4" s="1392"/>
      <c r="AP4" s="1392"/>
      <c r="AQ4" s="1392"/>
      <c r="AR4" s="1392"/>
      <c r="AS4" s="1392"/>
      <c r="AT4" s="1392"/>
      <c r="AU4" s="1392"/>
      <c r="AV4" s="1392"/>
      <c r="AW4" s="1392"/>
      <c r="AX4" s="1392"/>
      <c r="AY4" s="1392"/>
      <c r="AZ4" s="1392"/>
      <c r="BA4" s="1392"/>
      <c r="BB4" s="1392"/>
      <c r="BC4" s="1392"/>
      <c r="BD4" s="1392"/>
      <c r="BE4" s="1392"/>
      <c r="BF4" s="1392"/>
      <c r="BG4" s="1392"/>
      <c r="BH4" s="1393"/>
    </row>
    <row r="5" spans="1:62" x14ac:dyDescent="0.2">
      <c r="A5" s="96"/>
      <c r="B5" s="97"/>
      <c r="C5" s="97"/>
      <c r="D5" s="97"/>
      <c r="E5" s="97"/>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208"/>
    </row>
    <row r="6" spans="1:62" ht="31" customHeight="1" thickBot="1" x14ac:dyDescent="0.25">
      <c r="A6" s="96"/>
      <c r="B6" s="1397" t="s">
        <v>317</v>
      </c>
      <c r="C6" s="1397"/>
      <c r="D6" s="1397"/>
      <c r="E6" s="1397"/>
      <c r="F6" s="1397"/>
      <c r="G6" s="1397"/>
      <c r="H6" s="1397"/>
      <c r="I6" s="1397"/>
      <c r="J6" s="1397"/>
      <c r="K6" s="1397"/>
      <c r="L6" s="1397"/>
      <c r="M6" s="1397"/>
      <c r="N6" s="1397"/>
      <c r="O6" s="1397"/>
      <c r="P6" s="1397"/>
      <c r="Q6" s="1397"/>
      <c r="R6" s="1397"/>
      <c r="S6" s="1397"/>
      <c r="T6" s="1397"/>
      <c r="U6" s="1397"/>
      <c r="V6" s="1397"/>
      <c r="W6" s="1397"/>
      <c r="X6" s="1397"/>
      <c r="Y6" s="1397"/>
      <c r="Z6" s="1397"/>
      <c r="AA6" s="1397"/>
      <c r="AB6" s="1397"/>
      <c r="AC6" s="1397"/>
      <c r="AD6" s="1397"/>
      <c r="AE6" s="1397"/>
      <c r="AF6" s="1397"/>
      <c r="AG6" s="1397"/>
      <c r="AH6" s="1397"/>
      <c r="AI6" s="1397"/>
      <c r="AJ6" s="1397"/>
      <c r="AK6" s="1397"/>
      <c r="AL6" s="1397"/>
      <c r="AM6" s="1397"/>
      <c r="AN6" s="1397"/>
      <c r="AO6" s="1397"/>
      <c r="AP6" s="1397"/>
      <c r="AQ6" s="1397"/>
      <c r="AR6" s="1397"/>
      <c r="AS6" s="1397"/>
      <c r="AT6" s="1397"/>
      <c r="AU6" s="1397"/>
      <c r="AV6" s="1397"/>
      <c r="AW6" s="1397"/>
      <c r="AX6" s="1397"/>
      <c r="AY6" s="1397"/>
      <c r="AZ6" s="1397"/>
      <c r="BA6" s="1397"/>
      <c r="BB6" s="1397"/>
      <c r="BC6" s="1397"/>
      <c r="BD6" s="1397"/>
      <c r="BE6" s="1397"/>
      <c r="BF6" s="1397"/>
      <c r="BG6" s="1397"/>
      <c r="BH6" s="1398"/>
    </row>
    <row r="7" spans="1:62" ht="20" customHeight="1" x14ac:dyDescent="0.2">
      <c r="A7" s="469"/>
      <c r="B7" s="1394" t="s">
        <v>373</v>
      </c>
      <c r="C7" s="1395"/>
      <c r="D7" s="1395"/>
      <c r="E7" s="1395"/>
      <c r="F7" s="1395"/>
      <c r="G7" s="1395"/>
      <c r="H7" s="1395"/>
      <c r="I7" s="1395"/>
      <c r="J7" s="1395"/>
      <c r="K7" s="1395"/>
      <c r="L7" s="1395"/>
      <c r="M7" s="1395"/>
      <c r="N7" s="1395"/>
      <c r="O7" s="1395"/>
      <c r="P7" s="1395"/>
      <c r="Q7" s="1395"/>
      <c r="R7" s="1395"/>
      <c r="S7" s="1395"/>
      <c r="T7" s="1395"/>
      <c r="U7" s="1395"/>
      <c r="V7" s="1395"/>
      <c r="W7" s="1395"/>
      <c r="X7" s="1395"/>
      <c r="Y7" s="1395"/>
      <c r="Z7" s="1395"/>
      <c r="AA7" s="1395"/>
      <c r="AB7" s="1395"/>
      <c r="AC7" s="1395"/>
      <c r="AD7" s="1395"/>
      <c r="AE7" s="1395"/>
      <c r="AF7" s="1395"/>
      <c r="AG7" s="1395"/>
      <c r="AH7" s="1395"/>
      <c r="AI7" s="1395"/>
      <c r="AJ7" s="1395"/>
      <c r="AK7" s="1395"/>
      <c r="AL7" s="1395"/>
      <c r="AM7" s="1395"/>
      <c r="AN7" s="1395"/>
      <c r="AO7" s="1395"/>
      <c r="AP7" s="1395"/>
      <c r="AQ7" s="1395"/>
      <c r="AR7" s="1395"/>
      <c r="AS7" s="1395"/>
      <c r="AT7" s="1395"/>
      <c r="AU7" s="1395"/>
      <c r="AV7" s="1395"/>
      <c r="AW7" s="1395"/>
      <c r="AX7" s="1395"/>
      <c r="AY7" s="1395"/>
      <c r="AZ7" s="1395"/>
      <c r="BA7" s="1395"/>
      <c r="BB7" s="1395"/>
      <c r="BC7" s="1395"/>
      <c r="BD7" s="1395"/>
      <c r="BE7" s="1395"/>
      <c r="BF7" s="1395"/>
      <c r="BG7" s="1395"/>
      <c r="BH7" s="1396"/>
    </row>
    <row r="8" spans="1:62" s="87" customFormat="1" ht="31" customHeight="1" x14ac:dyDescent="0.2">
      <c r="A8" s="470"/>
      <c r="B8" s="352">
        <v>1962</v>
      </c>
      <c r="C8" s="352">
        <v>1963</v>
      </c>
      <c r="D8" s="352">
        <v>1964</v>
      </c>
      <c r="E8" s="352">
        <v>1965</v>
      </c>
      <c r="F8" s="352">
        <v>1966</v>
      </c>
      <c r="G8" s="94">
        <v>1967</v>
      </c>
      <c r="H8" s="352">
        <v>1968</v>
      </c>
      <c r="I8" s="365">
        <v>1969</v>
      </c>
      <c r="J8" s="352">
        <v>1970</v>
      </c>
      <c r="K8" s="94">
        <v>1971</v>
      </c>
      <c r="L8" s="352">
        <v>1972</v>
      </c>
      <c r="M8" s="94">
        <v>1973</v>
      </c>
      <c r="N8" s="352">
        <v>1974</v>
      </c>
      <c r="O8" s="94">
        <v>1975</v>
      </c>
      <c r="P8" s="352">
        <v>1976</v>
      </c>
      <c r="Q8" s="94">
        <v>1977</v>
      </c>
      <c r="R8" s="352">
        <v>1978</v>
      </c>
      <c r="S8" s="365">
        <v>1979</v>
      </c>
      <c r="T8" s="352">
        <v>1980</v>
      </c>
      <c r="U8" s="94">
        <v>1981</v>
      </c>
      <c r="V8" s="352">
        <v>1982</v>
      </c>
      <c r="W8" s="94">
        <v>1983</v>
      </c>
      <c r="X8" s="352">
        <v>1984</v>
      </c>
      <c r="Y8" s="94">
        <v>1985</v>
      </c>
      <c r="Z8" s="352">
        <v>1986</v>
      </c>
      <c r="AA8" s="94">
        <v>1987</v>
      </c>
      <c r="AB8" s="352">
        <v>1988</v>
      </c>
      <c r="AC8" s="365">
        <v>1989</v>
      </c>
      <c r="AD8" s="352">
        <v>1990</v>
      </c>
      <c r="AE8" s="94">
        <v>1991</v>
      </c>
      <c r="AF8" s="352">
        <v>1992</v>
      </c>
      <c r="AG8" s="94">
        <v>1993</v>
      </c>
      <c r="AH8" s="352">
        <v>1994</v>
      </c>
      <c r="AI8" s="94">
        <v>1995</v>
      </c>
      <c r="AJ8" s="352">
        <v>1996</v>
      </c>
      <c r="AK8" s="94">
        <v>1997</v>
      </c>
      <c r="AL8" s="352">
        <v>1998</v>
      </c>
      <c r="AM8" s="365">
        <v>1999</v>
      </c>
      <c r="AN8" s="352">
        <v>2000</v>
      </c>
      <c r="AO8" s="94">
        <v>2001</v>
      </c>
      <c r="AP8" s="352">
        <v>2002</v>
      </c>
      <c r="AQ8" s="94">
        <v>2003</v>
      </c>
      <c r="AR8" s="352">
        <v>2004</v>
      </c>
      <c r="AS8" s="94">
        <v>2005</v>
      </c>
      <c r="AT8" s="352">
        <v>2006</v>
      </c>
      <c r="AU8" s="94">
        <v>2007</v>
      </c>
      <c r="AV8" s="352">
        <v>2008</v>
      </c>
      <c r="AW8" s="365">
        <v>2009</v>
      </c>
      <c r="AX8" s="352">
        <v>2010</v>
      </c>
      <c r="AY8" s="94">
        <v>2011</v>
      </c>
      <c r="AZ8" s="352">
        <v>2012</v>
      </c>
      <c r="BA8" s="94">
        <v>2013</v>
      </c>
      <c r="BB8" s="352">
        <v>2014</v>
      </c>
      <c r="BC8" s="94">
        <v>2015</v>
      </c>
      <c r="BD8" s="352">
        <v>2016</v>
      </c>
      <c r="BE8" s="94">
        <v>2017</v>
      </c>
      <c r="BF8" s="352">
        <v>2018</v>
      </c>
      <c r="BG8" s="94">
        <v>2019</v>
      </c>
      <c r="BH8" s="359">
        <v>2020</v>
      </c>
      <c r="BJ8" s="1051" t="s">
        <v>356</v>
      </c>
    </row>
    <row r="9" spans="1:62" s="87" customFormat="1" ht="15" customHeight="1" x14ac:dyDescent="0.2">
      <c r="A9" s="471">
        <v>0</v>
      </c>
      <c r="B9" s="358">
        <v>-156.7204697780237</v>
      </c>
      <c r="C9" s="358">
        <f>(B9+D9)/2</f>
        <v>-134.64848037723939</v>
      </c>
      <c r="D9" s="358">
        <v>-112.5764909764551</v>
      </c>
      <c r="E9" s="358">
        <f>(D9+F9)/2</f>
        <v>88.97249770110335</v>
      </c>
      <c r="F9" s="358">
        <v>290.52148637866179</v>
      </c>
      <c r="G9" s="358">
        <v>134.96816697115651</v>
      </c>
      <c r="H9" s="376">
        <v>70.567819995754604</v>
      </c>
      <c r="I9" s="366">
        <v>151.3253590936678</v>
      </c>
      <c r="J9" s="358">
        <v>74.508212467582368</v>
      </c>
      <c r="K9" s="358">
        <v>5.0655970012799409</v>
      </c>
      <c r="L9" s="358">
        <v>-29.129901423877328</v>
      </c>
      <c r="M9" s="358">
        <v>13.810443668993022</v>
      </c>
      <c r="N9" s="358">
        <v>42.371812029212713</v>
      </c>
      <c r="O9" s="378">
        <v>-155.61718859710714</v>
      </c>
      <c r="P9" s="378">
        <v>-44.26845101368221</v>
      </c>
      <c r="Q9" s="378">
        <v>-62.613240418118465</v>
      </c>
      <c r="R9" s="378">
        <v>65.095309425206338</v>
      </c>
      <c r="S9" s="379">
        <v>-129.3513491503339</v>
      </c>
      <c r="T9" s="378">
        <v>-323.09190361085501</v>
      </c>
      <c r="U9" s="378">
        <v>-524.86667425708754</v>
      </c>
      <c r="V9" s="378">
        <v>-900.58721989921742</v>
      </c>
      <c r="W9" s="378">
        <v>-1272.4274387363143</v>
      </c>
      <c r="X9" s="378">
        <v>-1001.2149819102034</v>
      </c>
      <c r="Y9" s="378">
        <v>-1245.0647762448884</v>
      </c>
      <c r="Z9" s="378">
        <v>-1730.446936788496</v>
      </c>
      <c r="AA9" s="378">
        <v>-1487.9381179990514</v>
      </c>
      <c r="AB9" s="378">
        <v>-1831.8947396218443</v>
      </c>
      <c r="AC9" s="379">
        <v>-1533.9725344375897</v>
      </c>
      <c r="AD9" s="378">
        <v>-3547.6783451905271</v>
      </c>
      <c r="AE9" s="378">
        <v>-2427.974955333354</v>
      </c>
      <c r="AF9" s="378">
        <v>-2388.2324235157548</v>
      </c>
      <c r="AG9" s="378">
        <v>-1923.3269520134677</v>
      </c>
      <c r="AH9" s="378">
        <v>-1612.289267282853</v>
      </c>
      <c r="AI9" s="378">
        <v>-1682.252188566614</v>
      </c>
      <c r="AJ9" s="378">
        <v>-1556.5167391821374</v>
      </c>
      <c r="AK9" s="378">
        <v>-1579.7915094469067</v>
      </c>
      <c r="AL9" s="378">
        <v>-1707.893902868442</v>
      </c>
      <c r="AM9" s="379">
        <v>-1525.0177356980932</v>
      </c>
      <c r="AN9" s="378">
        <v>-1672.8916690546278</v>
      </c>
      <c r="AO9" s="378">
        <v>-1704.391447368421</v>
      </c>
      <c r="AP9" s="378">
        <v>-1493.8737299348427</v>
      </c>
      <c r="AQ9" s="378">
        <v>-1824.4881308354181</v>
      </c>
      <c r="AR9" s="378">
        <v>-1882.549063866185</v>
      </c>
      <c r="AS9" s="378">
        <v>-2324.3878716555328</v>
      </c>
      <c r="AT9" s="378">
        <v>-2601.7628980249897</v>
      </c>
      <c r="AU9" s="378">
        <v>-2545.8070662529262</v>
      </c>
      <c r="AV9" s="378">
        <v>-3236.3295390233748</v>
      </c>
      <c r="AW9" s="379">
        <v>-3737.4565196705544</v>
      </c>
      <c r="AX9" s="378">
        <v>-3840.3523364096586</v>
      </c>
      <c r="AY9" s="378">
        <v>-3557.5128453461102</v>
      </c>
      <c r="AZ9" s="378">
        <v>-3346.6129999999998</v>
      </c>
      <c r="BA9" s="378">
        <v>-3683.2455434270455</v>
      </c>
      <c r="BB9" s="378">
        <v>-3957.2970054568941</v>
      </c>
      <c r="BC9" s="378">
        <v>-4011.7712270453931</v>
      </c>
      <c r="BD9" s="378">
        <v>-4098.1043800577218</v>
      </c>
      <c r="BE9" s="378">
        <v>-3561.2884953296957</v>
      </c>
      <c r="BF9" s="378">
        <v>-3856</v>
      </c>
      <c r="BG9" s="378">
        <v>-3874.1281642062331</v>
      </c>
      <c r="BH9" s="380"/>
      <c r="BJ9" s="1142"/>
    </row>
    <row r="10" spans="1:62" s="87" customFormat="1" ht="15" customHeight="1" x14ac:dyDescent="0.2">
      <c r="A10" s="472">
        <v>1</v>
      </c>
      <c r="B10" s="317">
        <v>640.50974604931434</v>
      </c>
      <c r="C10" s="317">
        <f t="shared" ref="C10:C73" si="0">(B10+D10)/2</f>
        <v>773.87191019449097</v>
      </c>
      <c r="D10" s="377">
        <v>907.23407433966759</v>
      </c>
      <c r="E10" s="377">
        <f t="shared" ref="E10:E73" si="1">(D10+F10)/2</f>
        <v>1258.8668091976465</v>
      </c>
      <c r="F10" s="317">
        <v>1610.4995440556252</v>
      </c>
      <c r="G10" s="317">
        <v>1754.5861706250346</v>
      </c>
      <c r="H10" s="377">
        <v>1658.3437699002334</v>
      </c>
      <c r="I10" s="367">
        <v>1967.2296682176816</v>
      </c>
      <c r="J10" s="317">
        <v>1490.1642493516472</v>
      </c>
      <c r="K10" s="317">
        <v>1327.1864143353446</v>
      </c>
      <c r="L10" s="317">
        <v>1170.0510405257394</v>
      </c>
      <c r="M10" s="317">
        <v>1574.3905782652046</v>
      </c>
      <c r="N10" s="317">
        <v>1627.0775819217683</v>
      </c>
      <c r="O10" s="353">
        <v>1357.7599705097598</v>
      </c>
      <c r="P10" s="353">
        <v>1660.066913013083</v>
      </c>
      <c r="Q10" s="353">
        <v>1680.1219512195123</v>
      </c>
      <c r="R10" s="353">
        <v>2014.6998267101362</v>
      </c>
      <c r="S10" s="381">
        <v>1816.9352299256202</v>
      </c>
      <c r="T10" s="353">
        <v>1383.496100077251</v>
      </c>
      <c r="U10" s="353">
        <v>1072.4439257656836</v>
      </c>
      <c r="V10" s="353">
        <v>320.78964297201674</v>
      </c>
      <c r="W10" s="353">
        <v>43.248875377441813</v>
      </c>
      <c r="X10" s="353">
        <v>262.90108934184775</v>
      </c>
      <c r="Y10" s="353">
        <v>165.16165399166889</v>
      </c>
      <c r="Z10" s="353">
        <v>18.673887807070102</v>
      </c>
      <c r="AA10" s="353">
        <v>149.60247382055678</v>
      </c>
      <c r="AB10" s="353">
        <v>204.84445970212317</v>
      </c>
      <c r="AC10" s="381">
        <v>348.37471478069807</v>
      </c>
      <c r="AD10" s="353">
        <v>152.994753597765</v>
      </c>
      <c r="AE10" s="353">
        <v>-52.102466852647083</v>
      </c>
      <c r="AF10" s="353">
        <v>-164.18040048265644</v>
      </c>
      <c r="AG10" s="353">
        <v>-135.37580263099085</v>
      </c>
      <c r="AH10" s="353">
        <v>-106.62434032131091</v>
      </c>
      <c r="AI10" s="353">
        <v>-93.370535395512903</v>
      </c>
      <c r="AJ10" s="353">
        <v>-89.91829768183662</v>
      </c>
      <c r="AK10" s="353">
        <v>-88.188553944100661</v>
      </c>
      <c r="AL10" s="353">
        <v>-90.047130203960023</v>
      </c>
      <c r="AM10" s="381">
        <v>-25.121416188825179</v>
      </c>
      <c r="AN10" s="353">
        <v>-40.414984239456061</v>
      </c>
      <c r="AO10" s="353">
        <v>-29.555921052631579</v>
      </c>
      <c r="AP10" s="353">
        <v>-38.730059664977404</v>
      </c>
      <c r="AQ10" s="353">
        <v>-83.853420394214922</v>
      </c>
      <c r="AR10" s="353">
        <v>-63.190458087815998</v>
      </c>
      <c r="AS10" s="353">
        <v>-129.13265953641849</v>
      </c>
      <c r="AT10" s="353">
        <v>-119.10788660486362</v>
      </c>
      <c r="AU10" s="353">
        <v>-109.79547062986555</v>
      </c>
      <c r="AV10" s="353">
        <v>-452.02116413416053</v>
      </c>
      <c r="AW10" s="381">
        <v>-755.69261918103678</v>
      </c>
      <c r="AX10" s="353">
        <v>-955.75946334451373</v>
      </c>
      <c r="AY10" s="353">
        <v>-955.74971964522365</v>
      </c>
      <c r="AZ10" s="353">
        <v>-1142.5026499999999</v>
      </c>
      <c r="BA10" s="353">
        <v>-779.94301672687288</v>
      </c>
      <c r="BB10" s="353">
        <v>-927.35793756387261</v>
      </c>
      <c r="BC10" s="353">
        <v>-1065.0813671591645</v>
      </c>
      <c r="BD10" s="353">
        <v>-1363.9444570199762</v>
      </c>
      <c r="BE10" s="353">
        <v>-1330.2309257375382</v>
      </c>
      <c r="BF10" s="353">
        <v>-1543</v>
      </c>
      <c r="BG10" s="353">
        <v>-1555.3499578844705</v>
      </c>
      <c r="BH10" s="382"/>
      <c r="BJ10" s="1142"/>
    </row>
    <row r="11" spans="1:62" s="87" customFormat="1" ht="15" customHeight="1" x14ac:dyDescent="0.2">
      <c r="A11" s="472">
        <v>2</v>
      </c>
      <c r="B11" s="317">
        <v>1471.809629219701</v>
      </c>
      <c r="C11" s="317">
        <f t="shared" si="0"/>
        <v>1643.1388889495181</v>
      </c>
      <c r="D11" s="377">
        <v>1814.4681486793352</v>
      </c>
      <c r="E11" s="377">
        <f t="shared" si="1"/>
        <v>2113.5298112597634</v>
      </c>
      <c r="F11" s="317">
        <v>2412.5914738401916</v>
      </c>
      <c r="G11" s="317">
        <v>3159.4820904611638</v>
      </c>
      <c r="H11" s="377">
        <v>3204.9551581405221</v>
      </c>
      <c r="I11" s="367">
        <v>3530.9250455189158</v>
      </c>
      <c r="J11" s="317">
        <v>2879.210210354433</v>
      </c>
      <c r="K11" s="317">
        <v>2679.7008136770887</v>
      </c>
      <c r="L11" s="317">
        <v>2378.9419496166488</v>
      </c>
      <c r="M11" s="317">
        <v>3263.8681871053509</v>
      </c>
      <c r="N11" s="317">
        <v>3453.3026803808361</v>
      </c>
      <c r="O11" s="353">
        <v>2820.5615433225671</v>
      </c>
      <c r="P11" s="353">
        <v>3095.1025333732809</v>
      </c>
      <c r="Q11" s="353">
        <v>3123.7049941927989</v>
      </c>
      <c r="R11" s="353">
        <v>3567.2229565013072</v>
      </c>
      <c r="S11" s="381">
        <v>3333.0533688039527</v>
      </c>
      <c r="T11" s="353">
        <v>2863.643624311595</v>
      </c>
      <c r="U11" s="353">
        <v>2445.1721507457587</v>
      </c>
      <c r="V11" s="353">
        <v>1494.6421142918409</v>
      </c>
      <c r="W11" s="353">
        <v>983.34285068709812</v>
      </c>
      <c r="X11" s="353">
        <v>1404.3299855677033</v>
      </c>
      <c r="Y11" s="353">
        <v>1200.5981770932854</v>
      </c>
      <c r="Z11" s="353">
        <v>929.54463750748948</v>
      </c>
      <c r="AA11" s="353">
        <v>1142.2351041704674</v>
      </c>
      <c r="AB11" s="353">
        <v>1234.9194570613711</v>
      </c>
      <c r="AC11" s="381">
        <v>1344.8013183469957</v>
      </c>
      <c r="AD11" s="353">
        <v>1207.7585842835331</v>
      </c>
      <c r="AE11" s="353">
        <v>722.48754035670629</v>
      </c>
      <c r="AF11" s="353">
        <v>419.76019917215251</v>
      </c>
      <c r="AG11" s="353">
        <v>416.03295442694753</v>
      </c>
      <c r="AH11" s="353">
        <v>487.88713298539238</v>
      </c>
      <c r="AI11" s="353">
        <v>675.74946803193245</v>
      </c>
      <c r="AJ11" s="353">
        <v>661.98470879559034</v>
      </c>
      <c r="AK11" s="353">
        <v>702.46744693404321</v>
      </c>
      <c r="AL11" s="353">
        <v>541.7835667271595</v>
      </c>
      <c r="AM11" s="381">
        <v>827.52900386718238</v>
      </c>
      <c r="AN11" s="353">
        <v>484.97981087347279</v>
      </c>
      <c r="AO11" s="353">
        <v>532.00657894736844</v>
      </c>
      <c r="AP11" s="353">
        <v>432.94673839778312</v>
      </c>
      <c r="AQ11" s="353">
        <v>150.12467199609443</v>
      </c>
      <c r="AR11" s="353">
        <v>131.64678768294999</v>
      </c>
      <c r="AS11" s="353">
        <v>102.28329468231168</v>
      </c>
      <c r="AT11" s="353">
        <v>16.129192977741948</v>
      </c>
      <c r="AU11" s="353">
        <v>208.73204856007405</v>
      </c>
      <c r="AV11" s="353">
        <v>1.1833014767909962</v>
      </c>
      <c r="AW11" s="381">
        <v>-53.894357336942157</v>
      </c>
      <c r="AX11" s="353">
        <v>-48.480552488489828</v>
      </c>
      <c r="AY11" s="353">
        <v>-116.36196350290548</v>
      </c>
      <c r="AZ11" s="353">
        <v>-162.89804999999998</v>
      </c>
      <c r="BA11" s="353">
        <v>-36.984745563059519</v>
      </c>
      <c r="BB11" s="353">
        <v>-80.128854052177928</v>
      </c>
      <c r="BC11" s="353">
        <v>-99.421696636505928</v>
      </c>
      <c r="BD11" s="353">
        <v>-169.31724294041084</v>
      </c>
      <c r="BE11" s="353">
        <v>-108.63210949782669</v>
      </c>
      <c r="BF11" s="353">
        <v>-157</v>
      </c>
      <c r="BG11" s="353">
        <v>-147.37997074079001</v>
      </c>
      <c r="BH11" s="382"/>
      <c r="BJ11" s="1142"/>
    </row>
    <row r="12" spans="1:62" s="87" customFormat="1" ht="15" customHeight="1" x14ac:dyDescent="0.2">
      <c r="A12" s="472">
        <v>3</v>
      </c>
      <c r="B12" s="317">
        <v>2214.5283772981611</v>
      </c>
      <c r="C12" s="317">
        <f t="shared" si="0"/>
        <v>2322.4280765419931</v>
      </c>
      <c r="D12" s="377">
        <v>2430.327775785825</v>
      </c>
      <c r="E12" s="377">
        <f t="shared" si="1"/>
        <v>2699.3497422186847</v>
      </c>
      <c r="F12" s="317">
        <v>2968.3717086515444</v>
      </c>
      <c r="G12" s="317">
        <v>4147.2036760228093</v>
      </c>
      <c r="H12" s="377">
        <v>4228.1885480789642</v>
      </c>
      <c r="I12" s="367">
        <v>4567.78398745701</v>
      </c>
      <c r="J12" s="317">
        <v>3964.9013063106331</v>
      </c>
      <c r="K12" s="317">
        <v>3723.2137959407564</v>
      </c>
      <c r="L12" s="317">
        <v>3534.4280394304492</v>
      </c>
      <c r="M12" s="317">
        <v>4373.3071618477907</v>
      </c>
      <c r="N12" s="317">
        <v>4567.6813367491304</v>
      </c>
      <c r="O12" s="353">
        <v>4038.2660440949303</v>
      </c>
      <c r="P12" s="353">
        <v>4238.7041845600716</v>
      </c>
      <c r="Q12" s="353">
        <v>4226.3937282229963</v>
      </c>
      <c r="R12" s="353">
        <v>4673.8432167298151</v>
      </c>
      <c r="S12" s="381">
        <v>4599.4933221130359</v>
      </c>
      <c r="T12" s="353">
        <v>4015.1763064118218</v>
      </c>
      <c r="U12" s="353">
        <v>3633.6923602413749</v>
      </c>
      <c r="V12" s="353">
        <v>2761.1671491369143</v>
      </c>
      <c r="W12" s="353">
        <v>2105.5373539017723</v>
      </c>
      <c r="X12" s="353">
        <v>2536.9955121488306</v>
      </c>
      <c r="Y12" s="353">
        <v>2396.961439981656</v>
      </c>
      <c r="Z12" s="353">
        <v>2122.598580736968</v>
      </c>
      <c r="AA12" s="353">
        <v>2177.3224906045903</v>
      </c>
      <c r="AB12" s="353">
        <v>2263.0435548044084</v>
      </c>
      <c r="AC12" s="381">
        <v>2318.7521338629258</v>
      </c>
      <c r="AD12" s="353">
        <v>2204.9243900854367</v>
      </c>
      <c r="AE12" s="353">
        <v>1747.1693884587655</v>
      </c>
      <c r="AF12" s="353">
        <v>1411.6129278611902</v>
      </c>
      <c r="AG12" s="353">
        <v>1433.0023985817081</v>
      </c>
      <c r="AH12" s="353">
        <v>1579.9788611248798</v>
      </c>
      <c r="AI12" s="353">
        <v>1740.8065921197322</v>
      </c>
      <c r="AJ12" s="353">
        <v>1686.7432392730732</v>
      </c>
      <c r="AK12" s="353">
        <v>1775.9350173570615</v>
      </c>
      <c r="AL12" s="353">
        <v>1818.9520301199925</v>
      </c>
      <c r="AM12" s="381">
        <v>2006.7578343779173</v>
      </c>
      <c r="AN12" s="353">
        <v>1805.6837601271263</v>
      </c>
      <c r="AO12" s="353">
        <v>1860.6156015037593</v>
      </c>
      <c r="AP12" s="353">
        <v>1773.2834460893225</v>
      </c>
      <c r="AQ12" s="353">
        <v>1355.1794715323119</v>
      </c>
      <c r="AR12" s="353">
        <v>1317.7843447063294</v>
      </c>
      <c r="AS12" s="353">
        <v>1209.4999596183357</v>
      </c>
      <c r="AT12" s="353">
        <v>693.55529804290381</v>
      </c>
      <c r="AU12" s="353">
        <v>1183.6193042626164</v>
      </c>
      <c r="AV12" s="353">
        <v>747.84653333190954</v>
      </c>
      <c r="AW12" s="381">
        <v>208.54773056468923</v>
      </c>
      <c r="AX12" s="353">
        <v>181.22492239745009</v>
      </c>
      <c r="AY12" s="353">
        <v>92.637679681924752</v>
      </c>
      <c r="AZ12" s="353">
        <v>0</v>
      </c>
      <c r="BA12" s="353">
        <v>274.12223182032352</v>
      </c>
      <c r="BB12" s="353">
        <v>74.786930448699408</v>
      </c>
      <c r="BC12" s="353">
        <v>22.21123009964494</v>
      </c>
      <c r="BD12" s="353">
        <v>-1.0451681662988324</v>
      </c>
      <c r="BE12" s="353">
        <v>0</v>
      </c>
      <c r="BF12" s="353">
        <v>0</v>
      </c>
      <c r="BG12" s="353">
        <v>14.737997074079001</v>
      </c>
      <c r="BH12" s="382"/>
      <c r="BJ12" s="1142"/>
    </row>
    <row r="13" spans="1:62" s="87" customFormat="1" ht="15" customHeight="1" x14ac:dyDescent="0.2">
      <c r="A13" s="472">
        <v>4</v>
      </c>
      <c r="B13" s="317">
        <v>2895.9217241591336</v>
      </c>
      <c r="C13" s="317">
        <f t="shared" si="0"/>
        <v>2901.5220249814429</v>
      </c>
      <c r="D13" s="317">
        <v>2907.1223258037521</v>
      </c>
      <c r="E13" s="317">
        <f t="shared" si="1"/>
        <v>3168.2695009846302</v>
      </c>
      <c r="F13" s="317">
        <v>3429.4166761655079</v>
      </c>
      <c r="G13" s="317">
        <v>4895.6635110446769</v>
      </c>
      <c r="H13" s="317">
        <v>4980.9119613670127</v>
      </c>
      <c r="I13" s="367">
        <v>5285.1782824195834</v>
      </c>
      <c r="J13" s="317">
        <v>4811.1017193353182</v>
      </c>
      <c r="K13" s="317">
        <v>4624.8900621685862</v>
      </c>
      <c r="L13" s="317">
        <v>4316.0803943044912</v>
      </c>
      <c r="M13" s="317">
        <v>5252.5720754403465</v>
      </c>
      <c r="N13" s="317">
        <v>5453.2522081596762</v>
      </c>
      <c r="O13" s="353">
        <v>4936.955308243224</v>
      </c>
      <c r="P13" s="353">
        <v>5101.9389793268747</v>
      </c>
      <c r="Q13" s="353">
        <v>5169.0708478513361</v>
      </c>
      <c r="R13" s="353">
        <v>5562.3941903838813</v>
      </c>
      <c r="S13" s="381">
        <v>5486.9037407025353</v>
      </c>
      <c r="T13" s="353">
        <v>4929.2226320117625</v>
      </c>
      <c r="U13" s="353">
        <v>4579.9664123875664</v>
      </c>
      <c r="V13" s="353">
        <v>3730.6647367856763</v>
      </c>
      <c r="W13" s="353">
        <v>3118.4715403734358</v>
      </c>
      <c r="X13" s="353">
        <v>3533.8288092366697</v>
      </c>
      <c r="Y13" s="353">
        <v>3421.8106775709857</v>
      </c>
      <c r="Z13" s="353">
        <v>3178.7106800479328</v>
      </c>
      <c r="AA13" s="353">
        <v>3155.8035355930965</v>
      </c>
      <c r="AB13" s="353">
        <v>3211.1807682828071</v>
      </c>
      <c r="AC13" s="381">
        <v>3255.2433026282433</v>
      </c>
      <c r="AD13" s="353">
        <v>3106.6934671734398</v>
      </c>
      <c r="AE13" s="353">
        <v>2695.4342851769425</v>
      </c>
      <c r="AF13" s="353">
        <v>2374.6917719295561</v>
      </c>
      <c r="AG13" s="353">
        <v>2374.0293193093275</v>
      </c>
      <c r="AH13" s="353">
        <v>2589.6790535615364</v>
      </c>
      <c r="AI13" s="353">
        <v>2679.2596004170059</v>
      </c>
      <c r="AJ13" s="353">
        <v>2584.3759006141663</v>
      </c>
      <c r="AK13" s="353">
        <v>2762.7345261453602</v>
      </c>
      <c r="AL13" s="353">
        <v>2831.9822449145431</v>
      </c>
      <c r="AM13" s="381">
        <v>2939.2056940925459</v>
      </c>
      <c r="AN13" s="353">
        <v>2774.1999895798053</v>
      </c>
      <c r="AO13" s="353">
        <v>2938.7030075187972</v>
      </c>
      <c r="AP13" s="353">
        <v>2954.5502658711334</v>
      </c>
      <c r="AQ13" s="353">
        <v>2606.2184048330992</v>
      </c>
      <c r="AR13" s="353">
        <v>2606.6063961224099</v>
      </c>
      <c r="AS13" s="353">
        <v>2530.2330022036854</v>
      </c>
      <c r="AT13" s="353">
        <v>1950.3916431546418</v>
      </c>
      <c r="AU13" s="353">
        <v>2432.3919647231751</v>
      </c>
      <c r="AV13" s="353">
        <v>2231.7065852278188</v>
      </c>
      <c r="AW13" s="381">
        <v>1636.7481999936565</v>
      </c>
      <c r="AX13" s="353">
        <v>1584.852346826108</v>
      </c>
      <c r="AY13" s="353">
        <v>1331.949077377918</v>
      </c>
      <c r="AZ13" s="353">
        <v>629.42920000000004</v>
      </c>
      <c r="BA13" s="353">
        <v>1897.0998900581119</v>
      </c>
      <c r="BB13" s="353">
        <v>1385.6949827423305</v>
      </c>
      <c r="BC13" s="353">
        <v>1218.4446226090938</v>
      </c>
      <c r="BD13" s="353">
        <v>620.82989078150638</v>
      </c>
      <c r="BE13" s="353">
        <v>661.01613798205869</v>
      </c>
      <c r="BF13" s="353">
        <v>519</v>
      </c>
      <c r="BG13" s="353">
        <v>907.86061976326641</v>
      </c>
      <c r="BH13" s="382"/>
      <c r="BJ13" s="1142"/>
    </row>
    <row r="14" spans="1:62" s="87" customFormat="1" ht="15" customHeight="1" x14ac:dyDescent="0.2">
      <c r="A14" s="472">
        <v>5</v>
      </c>
      <c r="B14" s="317">
        <v>3529.6175367398382</v>
      </c>
      <c r="C14" s="317">
        <f t="shared" si="0"/>
        <v>3420.3454003766119</v>
      </c>
      <c r="D14" s="353">
        <v>3311.0732640133851</v>
      </c>
      <c r="E14" s="353">
        <f t="shared" si="1"/>
        <v>3562.8733469274721</v>
      </c>
      <c r="F14" s="353">
        <v>3814.6734298415595</v>
      </c>
      <c r="G14" s="317">
        <v>5509.155179095389</v>
      </c>
      <c r="H14" s="353">
        <v>5580.7384313309276</v>
      </c>
      <c r="I14" s="367">
        <v>6002.5725773821569</v>
      </c>
      <c r="J14" s="317">
        <v>5471.0316011910481</v>
      </c>
      <c r="K14" s="317">
        <v>5278.3520753336988</v>
      </c>
      <c r="L14" s="317">
        <v>4981.2131434830235</v>
      </c>
      <c r="M14" s="317">
        <v>5938.4907776669997</v>
      </c>
      <c r="N14" s="317">
        <v>6198.9960998738197</v>
      </c>
      <c r="O14" s="353">
        <v>5687.8082432242663</v>
      </c>
      <c r="P14" s="353">
        <v>5909.8382103265749</v>
      </c>
      <c r="Q14" s="353">
        <v>5955.2148664343786</v>
      </c>
      <c r="R14" s="353">
        <v>6307.7354833024938</v>
      </c>
      <c r="S14" s="381">
        <v>6308.1343992616321</v>
      </c>
      <c r="T14" s="353">
        <v>5752.1404719778711</v>
      </c>
      <c r="U14" s="353">
        <v>5412.6875782762154</v>
      </c>
      <c r="V14" s="353">
        <v>4510.0647582287984</v>
      </c>
      <c r="W14" s="353">
        <v>3999.3828441139613</v>
      </c>
      <c r="X14" s="353">
        <v>4353.2038710187617</v>
      </c>
      <c r="Y14" s="353">
        <v>4325.9648603202504</v>
      </c>
      <c r="Z14" s="353">
        <v>4062.6080362492507</v>
      </c>
      <c r="AA14" s="353">
        <v>4004.8986572773379</v>
      </c>
      <c r="AB14" s="353">
        <v>4048.1167036371958</v>
      </c>
      <c r="AC14" s="381">
        <v>4060.6257077664159</v>
      </c>
      <c r="AD14" s="353">
        <v>3965.2640255985443</v>
      </c>
      <c r="AE14" s="353">
        <v>3563.8087327210606</v>
      </c>
      <c r="AF14" s="353">
        <v>3290.3783354462275</v>
      </c>
      <c r="AG14" s="353">
        <v>3249.0192631437808</v>
      </c>
      <c r="AH14" s="353">
        <v>3529.9118727585505</v>
      </c>
      <c r="AI14" s="353">
        <v>3533.8373820030565</v>
      </c>
      <c r="AJ14" s="353">
        <v>3514.5651869779936</v>
      </c>
      <c r="AK14" s="353">
        <v>3728.2471426023244</v>
      </c>
      <c r="AL14" s="353">
        <v>3799.9888946071133</v>
      </c>
      <c r="AM14" s="381">
        <v>3824.3661821576216</v>
      </c>
      <c r="AN14" s="353">
        <v>3709.5181962643601</v>
      </c>
      <c r="AO14" s="353">
        <v>3804.2692669172934</v>
      </c>
      <c r="AP14" s="353">
        <v>3951.8493022443017</v>
      </c>
      <c r="AQ14" s="353">
        <v>3685.4930737779941</v>
      </c>
      <c r="AR14" s="353">
        <v>3733.5028986884618</v>
      </c>
      <c r="AS14" s="353">
        <v>3567.1299020456199</v>
      </c>
      <c r="AT14" s="353">
        <v>3104.2492946392581</v>
      </c>
      <c r="AU14" s="353">
        <v>3567.7495236539826</v>
      </c>
      <c r="AV14" s="353">
        <v>3409.0915546348601</v>
      </c>
      <c r="AW14" s="381">
        <v>3018.0840108687612</v>
      </c>
      <c r="AX14" s="353">
        <v>2929.6105289473139</v>
      </c>
      <c r="AY14" s="353">
        <v>2622.0982261188701</v>
      </c>
      <c r="AZ14" s="353">
        <v>2079.99755</v>
      </c>
      <c r="BA14" s="353">
        <v>3046.8903624155801</v>
      </c>
      <c r="BB14" s="353">
        <v>2688.0559572703955</v>
      </c>
      <c r="BC14" s="353">
        <v>2598.7139216584578</v>
      </c>
      <c r="BD14" s="353">
        <v>2192.7628128949505</v>
      </c>
      <c r="BE14" s="353">
        <v>1935.9061777490058</v>
      </c>
      <c r="BF14" s="353">
        <v>1854</v>
      </c>
      <c r="BG14" s="353">
        <v>1978.8217404796737</v>
      </c>
      <c r="BH14" s="382"/>
      <c r="BJ14" s="1142"/>
    </row>
    <row r="15" spans="1:62" s="87" customFormat="1" ht="15" customHeight="1" x14ac:dyDescent="0.2">
      <c r="A15" s="472">
        <v>6</v>
      </c>
      <c r="B15" s="317">
        <v>4074.7322142286166</v>
      </c>
      <c r="C15" s="317">
        <f t="shared" si="0"/>
        <v>3855.1453290576569</v>
      </c>
      <c r="D15" s="353">
        <v>3635.5584438866972</v>
      </c>
      <c r="E15" s="353">
        <f t="shared" si="1"/>
        <v>3927.2178404318929</v>
      </c>
      <c r="F15" s="353">
        <v>4218.8772369770886</v>
      </c>
      <c r="G15" s="317">
        <v>6024.4881802579866</v>
      </c>
      <c r="H15" s="353">
        <v>6145.2809912969642</v>
      </c>
      <c r="I15" s="367">
        <v>6568.641513251062</v>
      </c>
      <c r="J15" s="317">
        <v>6061.7752857554506</v>
      </c>
      <c r="K15" s="317">
        <v>5886.223715487291</v>
      </c>
      <c r="L15" s="317">
        <v>5651.2008762322021</v>
      </c>
      <c r="M15" s="317">
        <v>6596.7885925556666</v>
      </c>
      <c r="N15" s="317">
        <v>6872.7079111383018</v>
      </c>
      <c r="O15" s="353">
        <v>6399.7568810560315</v>
      </c>
      <c r="P15" s="353">
        <v>6614.4443889610166</v>
      </c>
      <c r="Q15" s="353">
        <v>6657.8745644599303</v>
      </c>
      <c r="R15" s="353">
        <v>7023.7838869797642</v>
      </c>
      <c r="S15" s="381">
        <v>7006.0300504913403</v>
      </c>
      <c r="T15" s="353">
        <v>6494.9757033566748</v>
      </c>
      <c r="U15" s="353">
        <v>6199.987589661846</v>
      </c>
      <c r="V15" s="353">
        <v>5251.4452664307928</v>
      </c>
      <c r="W15" s="353">
        <v>4814.2827064889179</v>
      </c>
      <c r="X15" s="353">
        <v>5115.6170301101201</v>
      </c>
      <c r="Y15" s="353">
        <v>5130.5985592540219</v>
      </c>
      <c r="Z15" s="353">
        <v>4871.8098412222889</v>
      </c>
      <c r="AA15" s="353">
        <v>4785.2575072061882</v>
      </c>
      <c r="AB15" s="353">
        <v>4832.3783493538958</v>
      </c>
      <c r="AC15" s="381">
        <v>4894.1028479675488</v>
      </c>
      <c r="AD15" s="353">
        <v>4795.0355715817168</v>
      </c>
      <c r="AE15" s="353">
        <v>4347.0824844058552</v>
      </c>
      <c r="AF15" s="353">
        <v>4118.0506636526088</v>
      </c>
      <c r="AG15" s="353">
        <v>4127.3110558228918</v>
      </c>
      <c r="AH15" s="353">
        <v>4478.2222934950587</v>
      </c>
      <c r="AI15" s="353">
        <v>4385.2500606943431</v>
      </c>
      <c r="AJ15" s="353">
        <v>4374.9902768645334</v>
      </c>
      <c r="AK15" s="353">
        <v>4646.624497468476</v>
      </c>
      <c r="AL15" s="353">
        <v>4724.4727647011032</v>
      </c>
      <c r="AM15" s="381">
        <v>4756.8140418722505</v>
      </c>
      <c r="AN15" s="353">
        <v>4745.8738635475547</v>
      </c>
      <c r="AO15" s="353">
        <v>4771.1701127819551</v>
      </c>
      <c r="AP15" s="353">
        <v>4978.1958833662029</v>
      </c>
      <c r="AQ15" s="353">
        <v>4697.1440165985223</v>
      </c>
      <c r="AR15" s="353">
        <v>4770.8795856301076</v>
      </c>
      <c r="AS15" s="353">
        <v>4638.5474138428344</v>
      </c>
      <c r="AT15" s="353">
        <v>4106.7406735635268</v>
      </c>
      <c r="AU15" s="353">
        <v>4553.4956720561822</v>
      </c>
      <c r="AV15" s="353">
        <v>4474.0628837467566</v>
      </c>
      <c r="AW15" s="381">
        <v>4213.132803992261</v>
      </c>
      <c r="AX15" s="353">
        <v>4156.6302264536162</v>
      </c>
      <c r="AY15" s="353">
        <v>3776.6800387399321</v>
      </c>
      <c r="AZ15" s="353">
        <v>3308.9358999999999</v>
      </c>
      <c r="BA15" s="353">
        <v>4258.6846729228828</v>
      </c>
      <c r="BB15" s="353">
        <v>3815.2018376043652</v>
      </c>
      <c r="BC15" s="353">
        <v>3708.2177490169124</v>
      </c>
      <c r="BD15" s="353">
        <v>3282.8732103446323</v>
      </c>
      <c r="BE15" s="353">
        <v>3092.9406270230279</v>
      </c>
      <c r="BF15" s="353">
        <v>2979</v>
      </c>
      <c r="BG15" s="353">
        <v>3094.9793855565899</v>
      </c>
      <c r="BH15" s="382"/>
      <c r="BJ15" s="1142"/>
    </row>
    <row r="16" spans="1:62" s="87" customFormat="1" ht="15" customHeight="1" x14ac:dyDescent="0.2">
      <c r="A16" s="472">
        <v>7</v>
      </c>
      <c r="B16" s="317">
        <v>4592.5911578429559</v>
      </c>
      <c r="C16" s="317">
        <f t="shared" si="0"/>
        <v>4282.9395373295092</v>
      </c>
      <c r="D16" s="353">
        <v>3973.2879168160625</v>
      </c>
      <c r="E16" s="353">
        <f t="shared" si="1"/>
        <v>4263.4482157886305</v>
      </c>
      <c r="F16" s="353">
        <v>4553.6085147611993</v>
      </c>
      <c r="G16" s="317">
        <v>6515.2815146985549</v>
      </c>
      <c r="H16" s="353">
        <v>6762.7494162598168</v>
      </c>
      <c r="I16" s="367">
        <v>7129.1058061905724</v>
      </c>
      <c r="J16" s="317">
        <v>6689.7730765536453</v>
      </c>
      <c r="K16" s="317">
        <v>6489.0297586396046</v>
      </c>
      <c r="L16" s="317">
        <v>6340.6085432639657</v>
      </c>
      <c r="M16" s="317">
        <v>7241.2759637753416</v>
      </c>
      <c r="N16" s="317">
        <v>7593.0287156349186</v>
      </c>
      <c r="O16" s="353">
        <v>7061.1299325937362</v>
      </c>
      <c r="P16" s="353">
        <v>7296.916342088618</v>
      </c>
      <c r="Q16" s="353">
        <v>7343.1416957026713</v>
      </c>
      <c r="R16" s="353">
        <v>7648.6988574617444</v>
      </c>
      <c r="S16" s="381">
        <v>7734.0074108257777</v>
      </c>
      <c r="T16" s="353">
        <v>7185.3430187644844</v>
      </c>
      <c r="U16" s="353">
        <v>6909.0622794033925</v>
      </c>
      <c r="V16" s="353">
        <v>5997.5782137879278</v>
      </c>
      <c r="W16" s="353">
        <v>5585.9336934864323</v>
      </c>
      <c r="X16" s="353">
        <v>5895.5569284909352</v>
      </c>
      <c r="Y16" s="353">
        <v>5892.883116138647</v>
      </c>
      <c r="Z16" s="353">
        <v>5602.1663421210305</v>
      </c>
      <c r="AA16" s="353">
        <v>5575.724632393184</v>
      </c>
      <c r="AB16" s="353">
        <v>5579.5729023625927</v>
      </c>
      <c r="AC16" s="381">
        <v>5718.2150764810276</v>
      </c>
      <c r="AD16" s="353">
        <v>5603.2078582334407</v>
      </c>
      <c r="AE16" s="353">
        <v>5109.5152493495907</v>
      </c>
      <c r="AF16" s="353">
        <v>4874.6345710314481</v>
      </c>
      <c r="AG16" s="353">
        <v>4954.4241914097993</v>
      </c>
      <c r="AH16" s="353">
        <v>5336.0635769892415</v>
      </c>
      <c r="AI16" s="353">
        <v>5246.1580480699204</v>
      </c>
      <c r="AJ16" s="353">
        <v>5170.3021167056058</v>
      </c>
      <c r="AK16" s="353">
        <v>5504.1821599593859</v>
      </c>
      <c r="AL16" s="353">
        <v>5614.4385682169077</v>
      </c>
      <c r="AM16" s="381">
        <v>5686.3064408587816</v>
      </c>
      <c r="AN16" s="353">
        <v>5668.2015395837134</v>
      </c>
      <c r="AO16" s="353">
        <v>5698.6630639097748</v>
      </c>
      <c r="AP16" s="353">
        <v>6040.5060913198686</v>
      </c>
      <c r="AQ16" s="353">
        <v>5722.3197046439245</v>
      </c>
      <c r="AR16" s="353">
        <v>5845.1173731229801</v>
      </c>
      <c r="AS16" s="353">
        <v>5726.5859610259249</v>
      </c>
      <c r="AT16" s="353">
        <v>5176.2302387030313</v>
      </c>
      <c r="AU16" s="353">
        <v>5627.3195056889326</v>
      </c>
      <c r="AV16" s="353">
        <v>5543.7674187658167</v>
      </c>
      <c r="AW16" s="381">
        <v>5295.7064165864904</v>
      </c>
      <c r="AX16" s="353">
        <v>5308.6204974896364</v>
      </c>
      <c r="AY16" s="353">
        <v>4865.7376389030478</v>
      </c>
      <c r="AZ16" s="353">
        <v>4447.0059499999998</v>
      </c>
      <c r="BA16" s="353">
        <v>5360.6125333752152</v>
      </c>
      <c r="BB16" s="353">
        <v>4916.7064846416379</v>
      </c>
      <c r="BC16" s="353">
        <v>4785.9912476615882</v>
      </c>
      <c r="BD16" s="353">
        <v>4349.9899081357398</v>
      </c>
      <c r="BE16" s="353">
        <v>4318.6387681494498</v>
      </c>
      <c r="BF16" s="353">
        <v>4242</v>
      </c>
      <c r="BG16" s="353">
        <v>4520.6349691891655</v>
      </c>
      <c r="BH16" s="382"/>
      <c r="BJ16" s="1142"/>
    </row>
    <row r="17" spans="1:62" s="87" customFormat="1" ht="15" customHeight="1" x14ac:dyDescent="0.2">
      <c r="A17" s="472">
        <v>8</v>
      </c>
      <c r="B17" s="317">
        <v>5076.3804341142459</v>
      </c>
      <c r="C17" s="317">
        <f t="shared" si="0"/>
        <v>4690.3878386658234</v>
      </c>
      <c r="D17" s="353">
        <v>4304.395243217401</v>
      </c>
      <c r="E17" s="353">
        <f t="shared" si="1"/>
        <v>4599.5253601246022</v>
      </c>
      <c r="F17" s="353">
        <v>4894.6554770318025</v>
      </c>
      <c r="G17" s="317">
        <v>6993.8050157781099</v>
      </c>
      <c r="H17" s="353">
        <v>7297.8887178942896</v>
      </c>
      <c r="I17" s="367">
        <v>7723.1979567064536</v>
      </c>
      <c r="J17" s="317">
        <v>7190.0425031216982</v>
      </c>
      <c r="K17" s="317">
        <v>7051.3110257816779</v>
      </c>
      <c r="L17" s="317">
        <v>6952.3364731653892</v>
      </c>
      <c r="M17" s="317">
        <v>7816.7111166500508</v>
      </c>
      <c r="N17" s="317">
        <v>8241.3174396818722</v>
      </c>
      <c r="O17" s="353">
        <v>7695.2699761269478</v>
      </c>
      <c r="P17" s="353">
        <v>7920.3636938646423</v>
      </c>
      <c r="Q17" s="353">
        <v>8042.3228803716611</v>
      </c>
      <c r="R17" s="353">
        <v>8335.4543718976711</v>
      </c>
      <c r="S17" s="381">
        <v>8371.7396438460291</v>
      </c>
      <c r="T17" s="353">
        <v>7845.3341722943505</v>
      </c>
      <c r="U17" s="353">
        <v>7550.0052373904127</v>
      </c>
      <c r="V17" s="353">
        <v>6693.8105500160827</v>
      </c>
      <c r="W17" s="353">
        <v>6255.1531335373738</v>
      </c>
      <c r="X17" s="353">
        <v>6581.2906031909215</v>
      </c>
      <c r="Y17" s="353">
        <v>6566.2344747200659</v>
      </c>
      <c r="Z17" s="353">
        <v>6253.677538945476</v>
      </c>
      <c r="AA17" s="353">
        <v>6291.3905206699019</v>
      </c>
      <c r="AB17" s="353">
        <v>6313.1111580578154</v>
      </c>
      <c r="AC17" s="381">
        <v>6499.248711231302</v>
      </c>
      <c r="AD17" s="353">
        <v>6375.3813793327481</v>
      </c>
      <c r="AE17" s="353">
        <v>5908.4197410901797</v>
      </c>
      <c r="AF17" s="353">
        <v>5688.7662476516316</v>
      </c>
      <c r="AG17" s="353">
        <v>5740.2642164384779</v>
      </c>
      <c r="AH17" s="353">
        <v>6187.44277925183</v>
      </c>
      <c r="AI17" s="353">
        <v>6100.7358296559705</v>
      </c>
      <c r="AJ17" s="353">
        <v>6053.9819387512416</v>
      </c>
      <c r="AK17" s="353">
        <v>6392.1496686379169</v>
      </c>
      <c r="AL17" s="353">
        <v>6507.4059427395114</v>
      </c>
      <c r="AM17" s="381">
        <v>6574.4223896519543</v>
      </c>
      <c r="AN17" s="353">
        <v>6607.8499231510668</v>
      </c>
      <c r="AO17" s="353">
        <v>6638.8228383458645</v>
      </c>
      <c r="AP17" s="353">
        <v>7004.6079336944849</v>
      </c>
      <c r="AQ17" s="353">
        <v>6729.9132238969905</v>
      </c>
      <c r="AR17" s="353">
        <v>6816.6706662231509</v>
      </c>
      <c r="AS17" s="353">
        <v>6736.6334960137528</v>
      </c>
      <c r="AT17" s="353">
        <v>6213.4614178870524</v>
      </c>
      <c r="AU17" s="353">
        <v>6616.6852849910183</v>
      </c>
      <c r="AV17" s="353">
        <v>6536.5573577934629</v>
      </c>
      <c r="AW17" s="381">
        <v>6309.1546578137722</v>
      </c>
      <c r="AX17" s="353">
        <v>6327.8663986166966</v>
      </c>
      <c r="AY17" s="353">
        <v>5901.6980324192064</v>
      </c>
      <c r="AZ17" s="353">
        <v>5526.3440499999997</v>
      </c>
      <c r="BA17" s="353">
        <v>6454.9258873880945</v>
      </c>
      <c r="BB17" s="353">
        <v>5977.6125122924741</v>
      </c>
      <c r="BC17" s="353">
        <v>5850.0149371969601</v>
      </c>
      <c r="BD17" s="353">
        <v>5424.4227830909404</v>
      </c>
      <c r="BE17" s="353">
        <v>5565.8583649311013</v>
      </c>
      <c r="BF17" s="353">
        <v>5512</v>
      </c>
      <c r="BG17" s="353">
        <v>5867.6879017599858</v>
      </c>
      <c r="BH17" s="382"/>
      <c r="BJ17" s="1142"/>
    </row>
    <row r="18" spans="1:62" s="87" customFormat="1" ht="15" customHeight="1" x14ac:dyDescent="0.2">
      <c r="A18" s="473">
        <v>9</v>
      </c>
      <c r="B18" s="316">
        <v>5573.7975773227563</v>
      </c>
      <c r="C18" s="316">
        <f t="shared" si="0"/>
        <v>5107.9611467347613</v>
      </c>
      <c r="D18" s="354">
        <v>4642.1247161467663</v>
      </c>
      <c r="E18" s="354">
        <f t="shared" si="1"/>
        <v>4967.3341579138032</v>
      </c>
      <c r="F18" s="354">
        <v>5292.5435996808392</v>
      </c>
      <c r="G18" s="316">
        <v>7472.3285168576649</v>
      </c>
      <c r="H18" s="354">
        <v>7815.3860645298228</v>
      </c>
      <c r="I18" s="368">
        <v>8300.4761784341499</v>
      </c>
      <c r="J18" s="316">
        <v>7743.5320814523102</v>
      </c>
      <c r="K18" s="316">
        <v>7628.7890839275915</v>
      </c>
      <c r="L18" s="316">
        <v>7617.4692223439215</v>
      </c>
      <c r="M18" s="316">
        <v>8456.5950066467267</v>
      </c>
      <c r="N18" s="316">
        <v>8864.1830765112991</v>
      </c>
      <c r="O18" s="354">
        <v>8282.7248630810282</v>
      </c>
      <c r="P18" s="354">
        <v>8514.298744964879</v>
      </c>
      <c r="Q18" s="354">
        <v>8727.5900116144021</v>
      </c>
      <c r="R18" s="354">
        <v>8921.3121567245289</v>
      </c>
      <c r="S18" s="383">
        <v>8985.4065095824972</v>
      </c>
      <c r="T18" s="354">
        <v>8455.6188791148543</v>
      </c>
      <c r="U18" s="354">
        <v>8175.8078105430941</v>
      </c>
      <c r="V18" s="354">
        <v>7335.3898359601162</v>
      </c>
      <c r="W18" s="354">
        <v>6908.4387773966264</v>
      </c>
      <c r="X18" s="354">
        <v>7256.070065834997</v>
      </c>
      <c r="Y18" s="354">
        <v>7231.1160048916563</v>
      </c>
      <c r="Z18" s="354">
        <v>6903.1138593469141</v>
      </c>
      <c r="AA18" s="354">
        <v>7037.3812347210569</v>
      </c>
      <c r="AB18" s="354">
        <v>7005.6805218126128</v>
      </c>
      <c r="AC18" s="383">
        <v>7194.1251584551683</v>
      </c>
      <c r="AD18" s="354">
        <v>7095.3566903810542</v>
      </c>
      <c r="AE18" s="354">
        <v>6665.6422593486504</v>
      </c>
      <c r="AF18" s="354">
        <v>6443.6575735821962</v>
      </c>
      <c r="AG18" s="354">
        <v>6478.2274332196112</v>
      </c>
      <c r="AH18" s="354">
        <v>6980.6632504300678</v>
      </c>
      <c r="AI18" s="354">
        <v>6903.0894134784285</v>
      </c>
      <c r="AJ18" s="354">
        <v>6877.1994571832283</v>
      </c>
      <c r="AK18" s="354">
        <v>7153.9163156378208</v>
      </c>
      <c r="AL18" s="354">
        <v>7335.8395406159434</v>
      </c>
      <c r="AM18" s="383">
        <v>7407.8623149753312</v>
      </c>
      <c r="AN18" s="354">
        <v>7508.5267147732302</v>
      </c>
      <c r="AO18" s="354">
        <v>7540.9821428571431</v>
      </c>
      <c r="AP18" s="354">
        <v>7856.6692463239879</v>
      </c>
      <c r="AQ18" s="354">
        <v>7591.4394947214241</v>
      </c>
      <c r="AR18" s="354">
        <v>7743.4640515111187</v>
      </c>
      <c r="AS18" s="354">
        <v>7644.3977363192689</v>
      </c>
      <c r="AT18" s="354">
        <v>7228.3598683326609</v>
      </c>
      <c r="AU18" s="354">
        <v>7660.3455277913881</v>
      </c>
      <c r="AV18" s="354">
        <v>7502.131362854916</v>
      </c>
      <c r="AW18" s="383">
        <v>7253.4775276741066</v>
      </c>
      <c r="AX18" s="354">
        <v>7265.1570800608333</v>
      </c>
      <c r="AY18" s="354">
        <v>6876.6531246814138</v>
      </c>
      <c r="AZ18" s="354">
        <v>6524.7871999999998</v>
      </c>
      <c r="BA18" s="354">
        <v>7450.2506576880787</v>
      </c>
      <c r="BB18" s="354">
        <v>7063.0913885193113</v>
      </c>
      <c r="BC18" s="354">
        <v>7048.3636849539944</v>
      </c>
      <c r="BD18" s="354">
        <v>6510.3525078754265</v>
      </c>
      <c r="BE18" s="354">
        <v>6678.8250716729863</v>
      </c>
      <c r="BF18" s="354">
        <v>6697</v>
      </c>
      <c r="BG18" s="354">
        <v>7087.0115263554553</v>
      </c>
      <c r="BH18" s="384"/>
      <c r="BJ18" s="1142"/>
    </row>
    <row r="19" spans="1:62" s="87" customFormat="1" ht="15" customHeight="1" x14ac:dyDescent="0.2">
      <c r="A19" s="474">
        <v>10</v>
      </c>
      <c r="B19" s="360">
        <v>6043.9589866568276</v>
      </c>
      <c r="C19" s="360">
        <f t="shared" si="0"/>
        <v>5511.9065878664796</v>
      </c>
      <c r="D19" s="356">
        <v>4979.8541890761317</v>
      </c>
      <c r="E19" s="356">
        <f t="shared" si="1"/>
        <v>5350.9321669192359</v>
      </c>
      <c r="F19" s="356">
        <v>5722.0101447623392</v>
      </c>
      <c r="G19" s="360">
        <v>7914.0425178541773</v>
      </c>
      <c r="H19" s="356">
        <v>8385.8092761621738</v>
      </c>
      <c r="I19" s="369">
        <v>8827.3126137972886</v>
      </c>
      <c r="J19" s="360">
        <v>8323.6317356642012</v>
      </c>
      <c r="K19" s="360">
        <v>8160.6767690619845</v>
      </c>
      <c r="L19" s="360">
        <v>8224.3421686746988</v>
      </c>
      <c r="M19" s="360">
        <v>9055.0475656364251</v>
      </c>
      <c r="N19" s="360">
        <v>9436.2025389056707</v>
      </c>
      <c r="O19" s="356">
        <v>8804.0424448813374</v>
      </c>
      <c r="P19" s="356">
        <v>9093.4776457272201</v>
      </c>
      <c r="Q19" s="356">
        <v>9371.1149825783978</v>
      </c>
      <c r="R19" s="356">
        <v>9477.8770523100429</v>
      </c>
      <c r="S19" s="385">
        <v>9550.9426407513984</v>
      </c>
      <c r="T19" s="356">
        <v>9038.2888933190461</v>
      </c>
      <c r="U19" s="356">
        <v>8796.5635887509961</v>
      </c>
      <c r="V19" s="356">
        <v>8019.7410743004184</v>
      </c>
      <c r="W19" s="356">
        <v>7513.923032680812</v>
      </c>
      <c r="X19" s="356">
        <v>7825.6890927423337</v>
      </c>
      <c r="Y19" s="356">
        <v>7836.7087361944423</v>
      </c>
      <c r="Z19" s="356">
        <v>7517.2772805572195</v>
      </c>
      <c r="AA19" s="356">
        <v>7690.3758163972707</v>
      </c>
      <c r="AB19" s="356">
        <v>7655.3300940107747</v>
      </c>
      <c r="AC19" s="385">
        <v>7851.5419589284211</v>
      </c>
      <c r="AD19" s="356">
        <v>7779.3332358769449</v>
      </c>
      <c r="AE19" s="356">
        <v>7370.7623107544741</v>
      </c>
      <c r="AF19" s="356">
        <v>7115.6124085472948</v>
      </c>
      <c r="AG19" s="356">
        <v>7202.9832546221114</v>
      </c>
      <c r="AH19" s="356">
        <v>7680.1835437501832</v>
      </c>
      <c r="AI19" s="356">
        <v>7610.4899104579927</v>
      </c>
      <c r="AJ19" s="356">
        <v>7641.5049874788401</v>
      </c>
      <c r="AK19" s="356">
        <v>7895.916562615771</v>
      </c>
      <c r="AL19" s="356">
        <v>8128.2542864107918</v>
      </c>
      <c r="AM19" s="385">
        <v>8204.3589811974944</v>
      </c>
      <c r="AN19" s="356">
        <v>8345.6942454476775</v>
      </c>
      <c r="AO19" s="356">
        <v>8400.9187030075191</v>
      </c>
      <c r="AP19" s="356">
        <v>8692.1319619542155</v>
      </c>
      <c r="AQ19" s="356">
        <v>8469.1954598157063</v>
      </c>
      <c r="AR19" s="356">
        <v>8564.9400066527269</v>
      </c>
      <c r="AS19" s="356">
        <v>8502.2988704671588</v>
      </c>
      <c r="AT19" s="356">
        <v>8176.2601325630339</v>
      </c>
      <c r="AU19" s="356">
        <v>8658.15711252654</v>
      </c>
      <c r="AV19" s="356">
        <v>8337.542205469359</v>
      </c>
      <c r="AW19" s="385">
        <v>8136.8763414144196</v>
      </c>
      <c r="AX19" s="356">
        <v>8137.8070248536496</v>
      </c>
      <c r="AY19" s="356">
        <v>7732.9867978387183</v>
      </c>
      <c r="AZ19" s="356">
        <v>7419.0642499999994</v>
      </c>
      <c r="BA19" s="356">
        <v>8283.4952194911257</v>
      </c>
      <c r="BB19" s="356">
        <v>8017.1589441005763</v>
      </c>
      <c r="BC19" s="356">
        <v>8065.8495590424909</v>
      </c>
      <c r="BD19" s="356">
        <v>7531.4818063493858</v>
      </c>
      <c r="BE19" s="356">
        <v>7781.5434661980953</v>
      </c>
      <c r="BF19" s="356">
        <v>7829</v>
      </c>
      <c r="BG19" s="356">
        <v>8189.4137074965647</v>
      </c>
      <c r="BH19" s="386"/>
      <c r="BJ19" s="1142">
        <f t="shared" ref="BJ19:BJ73" si="2">(BF19/T19)^(1/38)-1</f>
        <v>-3.7727359875630029E-3</v>
      </c>
    </row>
    <row r="20" spans="1:62" s="87" customFormat="1" ht="15" customHeight="1" x14ac:dyDescent="0.2">
      <c r="A20" s="472">
        <v>11</v>
      </c>
      <c r="B20" s="317">
        <v>6520.9343294595083</v>
      </c>
      <c r="C20" s="317">
        <f t="shared" si="0"/>
        <v>5935.8143620525698</v>
      </c>
      <c r="D20" s="353">
        <v>5350.6943946456304</v>
      </c>
      <c r="E20" s="353">
        <f t="shared" si="1"/>
        <v>5785.8218069204449</v>
      </c>
      <c r="F20" s="353">
        <v>6220.9492191952586</v>
      </c>
      <c r="G20" s="317">
        <v>8423.2406023362673</v>
      </c>
      <c r="H20" s="353">
        <v>8903.306622797707</v>
      </c>
      <c r="I20" s="367">
        <v>9365.3583350192184</v>
      </c>
      <c r="J20" s="317">
        <v>8919.6974354048598</v>
      </c>
      <c r="K20" s="317">
        <v>8677.3676631925391</v>
      </c>
      <c r="L20" s="317">
        <v>8782.6652792990153</v>
      </c>
      <c r="M20" s="317">
        <v>9662.7070870721182</v>
      </c>
      <c r="N20" s="317">
        <v>10008.222001300042</v>
      </c>
      <c r="O20" s="353">
        <v>9352.5930346861387</v>
      </c>
      <c r="P20" s="353">
        <v>9654.2113585671959</v>
      </c>
      <c r="Q20" s="353">
        <v>9969.4192799070843</v>
      </c>
      <c r="R20" s="353">
        <v>10053.970540723119</v>
      </c>
      <c r="S20" s="381">
        <v>10137.53596829361</v>
      </c>
      <c r="T20" s="353">
        <v>9609.9130304767132</v>
      </c>
      <c r="U20" s="353">
        <v>9452.6469315723552</v>
      </c>
      <c r="V20" s="353">
        <v>8639.9343840463171</v>
      </c>
      <c r="W20" s="353">
        <v>8098.920978575683</v>
      </c>
      <c r="X20" s="353">
        <v>8441.3158102844936</v>
      </c>
      <c r="Y20" s="353">
        <v>8433.8316390873988</v>
      </c>
      <c r="Z20" s="353">
        <v>8135.5904546135407</v>
      </c>
      <c r="AA20" s="353">
        <v>8323.1538475571942</v>
      </c>
      <c r="AB20" s="353">
        <v>8316.6850639062013</v>
      </c>
      <c r="AC20" s="381">
        <v>8478.9910420011838</v>
      </c>
      <c r="AD20" s="353">
        <v>8400.3119416561094</v>
      </c>
      <c r="AE20" s="353">
        <v>7999.4654107764154</v>
      </c>
      <c r="AF20" s="353">
        <v>7752.0230330986233</v>
      </c>
      <c r="AG20" s="353">
        <v>7884.815041044053</v>
      </c>
      <c r="AH20" s="353">
        <v>8339.315829372832</v>
      </c>
      <c r="AI20" s="353">
        <v>8305.2299958585045</v>
      </c>
      <c r="AJ20" s="353">
        <v>8398.0589403880858</v>
      </c>
      <c r="AK20" s="353">
        <v>8602.9454864779582</v>
      </c>
      <c r="AL20" s="353">
        <v>8920.6690322056402</v>
      </c>
      <c r="AM20" s="381">
        <v>9009.7220296039486</v>
      </c>
      <c r="AN20" s="353">
        <v>9133.7864381170712</v>
      </c>
      <c r="AO20" s="353">
        <v>9186.2617481203015</v>
      </c>
      <c r="AP20" s="353">
        <v>9433.5359612552111</v>
      </c>
      <c r="AQ20" s="353">
        <v>9306.3771892353689</v>
      </c>
      <c r="AR20" s="353">
        <v>9399.5806405626299</v>
      </c>
      <c r="AS20" s="353">
        <v>9356.3643810644608</v>
      </c>
      <c r="AT20" s="353">
        <v>9055.9215034260378</v>
      </c>
      <c r="AU20" s="353">
        <v>9456.8889977679792</v>
      </c>
      <c r="AV20" s="353">
        <v>9136.2707023032817</v>
      </c>
      <c r="AW20" s="381">
        <v>8897.2554264508435</v>
      </c>
      <c r="AX20" s="353">
        <v>8933.1189454386385</v>
      </c>
      <c r="AY20" s="353">
        <v>8514.7584361300833</v>
      </c>
      <c r="AZ20" s="353">
        <v>8235.7708000000002</v>
      </c>
      <c r="BA20" s="353">
        <v>9126.52986100204</v>
      </c>
      <c r="BB20" s="353">
        <v>8848.3622568018345</v>
      </c>
      <c r="BC20" s="353">
        <v>8955.3564406520818</v>
      </c>
      <c r="BD20" s="353">
        <v>8418.8295795370941</v>
      </c>
      <c r="BE20" s="353">
        <v>8824.8216498659021</v>
      </c>
      <c r="BF20" s="353">
        <v>8843</v>
      </c>
      <c r="BG20" s="353">
        <v>9272.1652258722352</v>
      </c>
      <c r="BH20" s="382"/>
      <c r="BJ20" s="1142">
        <f t="shared" si="2"/>
        <v>-2.186264199891319E-3</v>
      </c>
    </row>
    <row r="21" spans="1:62" s="87" customFormat="1" ht="15" customHeight="1" x14ac:dyDescent="0.2">
      <c r="A21" s="472">
        <v>12</v>
      </c>
      <c r="B21" s="317">
        <v>6950.2121379819209</v>
      </c>
      <c r="C21" s="317">
        <f t="shared" si="0"/>
        <v>6352.4287354185926</v>
      </c>
      <c r="D21" s="353">
        <v>5754.6453328552634</v>
      </c>
      <c r="E21" s="353">
        <f t="shared" si="1"/>
        <v>6253.0560244579519</v>
      </c>
      <c r="F21" s="353">
        <v>6751.4667160606405</v>
      </c>
      <c r="G21" s="317">
        <v>8926.3037701378507</v>
      </c>
      <c r="H21" s="353">
        <v>9414.9233177669284</v>
      </c>
      <c r="I21" s="367">
        <v>9847.3576269471978</v>
      </c>
      <c r="J21" s="317">
        <v>9446.5769378541918</v>
      </c>
      <c r="K21" s="317">
        <v>9234.5833333333321</v>
      </c>
      <c r="L21" s="317">
        <v>9297.2935377875147</v>
      </c>
      <c r="M21" s="317">
        <v>10242.745721169826</v>
      </c>
      <c r="N21" s="317">
        <v>10546.344014071045</v>
      </c>
      <c r="O21" s="353">
        <v>9866.129757056593</v>
      </c>
      <c r="P21" s="353">
        <v>10174.365657977962</v>
      </c>
      <c r="Q21" s="353">
        <v>10487.717770034844</v>
      </c>
      <c r="R21" s="353">
        <v>10604.025905366112</v>
      </c>
      <c r="S21" s="381">
        <v>10727.137466746295</v>
      </c>
      <c r="T21" s="353">
        <v>10184.29863689601</v>
      </c>
      <c r="U21" s="353">
        <v>10038.075145166798</v>
      </c>
      <c r="V21" s="353">
        <v>9222.1081805510894</v>
      </c>
      <c r="W21" s="353">
        <v>8688.4714376681786</v>
      </c>
      <c r="X21" s="353">
        <v>9045.9883157707445</v>
      </c>
      <c r="Y21" s="353">
        <v>9020.3672564680692</v>
      </c>
      <c r="Z21" s="353">
        <v>8764.2780107849012</v>
      </c>
      <c r="AA21" s="353">
        <v>8935.7153282008239</v>
      </c>
      <c r="AB21" s="353">
        <v>8958.5310376395191</v>
      </c>
      <c r="AC21" s="381">
        <v>9143.8997718245591</v>
      </c>
      <c r="AD21" s="353">
        <v>8999.6913881038236</v>
      </c>
      <c r="AE21" s="353">
        <v>8680.2709776510037</v>
      </c>
      <c r="AF21" s="353">
        <v>8376.5855875120269</v>
      </c>
      <c r="AG21" s="353">
        <v>8527.0246413300956</v>
      </c>
      <c r="AH21" s="353">
        <v>8974.2153103770015</v>
      </c>
      <c r="AI21" s="353">
        <v>8979.396912443055</v>
      </c>
      <c r="AJ21" s="353">
        <v>9049.1914408427656</v>
      </c>
      <c r="AK21" s="353">
        <v>9256.7571795118074</v>
      </c>
      <c r="AL21" s="353">
        <v>9626.0382188033273</v>
      </c>
      <c r="AM21" s="381">
        <v>9738.2430990798784</v>
      </c>
      <c r="AN21" s="353">
        <v>9845.3788391903508</v>
      </c>
      <c r="AO21" s="353">
        <v>9911.08552631579</v>
      </c>
      <c r="AP21" s="353">
        <v>10130.677035224804</v>
      </c>
      <c r="AQ21" s="353">
        <v>10074.582718008176</v>
      </c>
      <c r="AR21" s="353">
        <v>10119.688569188365</v>
      </c>
      <c r="AS21" s="353">
        <v>10106.868055795923</v>
      </c>
      <c r="AT21" s="353">
        <v>9816.4749876841761</v>
      </c>
      <c r="AU21" s="353">
        <v>10185.641352278295</v>
      </c>
      <c r="AV21" s="353">
        <v>9925.5327873228762</v>
      </c>
      <c r="AW21" s="381">
        <v>9595.5388389033978</v>
      </c>
      <c r="AX21" s="353">
        <v>9663.7901293723062</v>
      </c>
      <c r="AY21" s="353">
        <v>9260.3787847894782</v>
      </c>
      <c r="AZ21" s="353">
        <v>9045.8284499999991</v>
      </c>
      <c r="BA21" s="353">
        <v>9879.2782118737232</v>
      </c>
      <c r="BB21" s="353">
        <v>9636.8301806752661</v>
      </c>
      <c r="BC21" s="353">
        <v>9781.4026648341151</v>
      </c>
      <c r="BD21" s="353">
        <v>9306.1773527248024</v>
      </c>
      <c r="BE21" s="353">
        <v>9785.0885045778232</v>
      </c>
      <c r="BF21" s="353">
        <v>9798</v>
      </c>
      <c r="BG21" s="353">
        <v>10269.436361218248</v>
      </c>
      <c r="BH21" s="382"/>
      <c r="BJ21" s="1142">
        <f t="shared" si="2"/>
        <v>-1.0170850951976007E-3</v>
      </c>
    </row>
    <row r="22" spans="1:62" s="87" customFormat="1" ht="15" customHeight="1" x14ac:dyDescent="0.2">
      <c r="A22" s="472">
        <v>13</v>
      </c>
      <c r="B22" s="317">
        <v>7338.6063456926759</v>
      </c>
      <c r="C22" s="317">
        <f t="shared" si="0"/>
        <v>6738.6680885867463</v>
      </c>
      <c r="D22" s="353">
        <v>6138.7298314808168</v>
      </c>
      <c r="E22" s="353">
        <f t="shared" si="1"/>
        <v>6700.8834954736813</v>
      </c>
      <c r="F22" s="353">
        <v>7263.0371594665448</v>
      </c>
      <c r="G22" s="317">
        <v>9435.5018546199426</v>
      </c>
      <c r="H22" s="353">
        <v>9926.5400127361481</v>
      </c>
      <c r="I22" s="367">
        <v>10368.589419380942</v>
      </c>
      <c r="J22" s="317">
        <v>9957.4903947747571</v>
      </c>
      <c r="K22" s="317">
        <v>9705.6838544523671</v>
      </c>
      <c r="L22" s="317">
        <v>9865.3266155531219</v>
      </c>
      <c r="M22" s="317">
        <v>10827.387836490529</v>
      </c>
      <c r="N22" s="317">
        <v>11067.517302030361</v>
      </c>
      <c r="O22" s="353">
        <v>10387.447338856902</v>
      </c>
      <c r="P22" s="353">
        <v>10687.141882219779</v>
      </c>
      <c r="Q22" s="353">
        <v>10978.188153310104</v>
      </c>
      <c r="R22" s="353">
        <v>11088.985960583899</v>
      </c>
      <c r="S22" s="381">
        <v>11268.608230631413</v>
      </c>
      <c r="T22" s="353">
        <v>10744.876897007152</v>
      </c>
      <c r="U22" s="353">
        <v>10595.745986564954</v>
      </c>
      <c r="V22" s="353">
        <v>9794.7770987455788</v>
      </c>
      <c r="W22" s="353">
        <v>9278.0218967606761</v>
      </c>
      <c r="X22" s="353">
        <v>9600.2714457998063</v>
      </c>
      <c r="Y22" s="353">
        <v>9621.72507356594</v>
      </c>
      <c r="Z22" s="353">
        <v>9345.2434092270814</v>
      </c>
      <c r="AA22" s="353">
        <v>9532.1035684314229</v>
      </c>
      <c r="AB22" s="353">
        <v>9571.1135171296792</v>
      </c>
      <c r="AC22" s="381">
        <v>9745.1271021718931</v>
      </c>
      <c r="AD22" s="353">
        <v>9579.2715134977097</v>
      </c>
      <c r="AE22" s="353">
        <v>9314.1843243582098</v>
      </c>
      <c r="AF22" s="353">
        <v>8996.0703975806064</v>
      </c>
      <c r="AG22" s="353">
        <v>9187.394410261757</v>
      </c>
      <c r="AH22" s="353">
        <v>9617.1923929206641</v>
      </c>
      <c r="AI22" s="353">
        <v>9631.4081087642644</v>
      </c>
      <c r="AJ22" s="353">
        <v>9756.1352984792738</v>
      </c>
      <c r="AK22" s="353">
        <v>9918.1713340925617</v>
      </c>
      <c r="AL22" s="353">
        <v>10281.881483788837</v>
      </c>
      <c r="AM22" s="381">
        <v>10434.254100546741</v>
      </c>
      <c r="AN22" s="353">
        <v>10503.565725375778</v>
      </c>
      <c r="AO22" s="353">
        <v>10588.056860902256</v>
      </c>
      <c r="AP22" s="353">
        <v>10798.770564445664</v>
      </c>
      <c r="AQ22" s="353">
        <v>10806.271434673825</v>
      </c>
      <c r="AR22" s="353">
        <v>10787.137782740923</v>
      </c>
      <c r="AS22" s="353">
        <v>10842.029236325037</v>
      </c>
      <c r="AT22" s="353">
        <v>10562.139986116708</v>
      </c>
      <c r="AU22" s="353">
        <v>10899.915183189069</v>
      </c>
      <c r="AV22" s="353">
        <v>10712.428269388889</v>
      </c>
      <c r="AW22" s="381">
        <v>10291.479018428259</v>
      </c>
      <c r="AX22" s="353">
        <v>10342.517864211164</v>
      </c>
      <c r="AY22" s="353">
        <v>9972.1072994188999</v>
      </c>
      <c r="AZ22" s="353">
        <v>9821.533449999999</v>
      </c>
      <c r="BA22" s="353">
        <v>10580.900590937646</v>
      </c>
      <c r="BB22" s="353">
        <v>10319.528017199822</v>
      </c>
      <c r="BC22" s="353">
        <v>10535.52681059825</v>
      </c>
      <c r="BD22" s="353">
        <v>10037.795069133987</v>
      </c>
      <c r="BE22" s="353">
        <v>10633.648756126884</v>
      </c>
      <c r="BF22" s="353">
        <v>10654</v>
      </c>
      <c r="BG22" s="353">
        <v>11128.170324067916</v>
      </c>
      <c r="BH22" s="382"/>
      <c r="BJ22" s="1142">
        <f t="shared" si="2"/>
        <v>-2.2349251561848416E-4</v>
      </c>
    </row>
    <row r="23" spans="1:62" s="87" customFormat="1" ht="15" customHeight="1" x14ac:dyDescent="0.2">
      <c r="A23" s="472">
        <v>14</v>
      </c>
      <c r="B23" s="317">
        <v>7706.558752997601</v>
      </c>
      <c r="C23" s="317">
        <f t="shared" si="0"/>
        <v>7151.1083474561328</v>
      </c>
      <c r="D23" s="353">
        <v>6595.6579419146638</v>
      </c>
      <c r="E23" s="353">
        <f t="shared" si="1"/>
        <v>7226.1847215557591</v>
      </c>
      <c r="F23" s="353">
        <v>7856.7115011968544</v>
      </c>
      <c r="G23" s="317">
        <v>9920.1602723800042</v>
      </c>
      <c r="H23" s="353">
        <v>10426.395404372744</v>
      </c>
      <c r="I23" s="367">
        <v>10889.821211814688</v>
      </c>
      <c r="J23" s="317">
        <v>10484.369897224089</v>
      </c>
      <c r="K23" s="317">
        <v>10141.325196562442</v>
      </c>
      <c r="L23" s="317">
        <v>10384.809857612268</v>
      </c>
      <c r="M23" s="317">
        <v>11333.770771020274</v>
      </c>
      <c r="N23" s="317">
        <v>11580.216227583835</v>
      </c>
      <c r="O23" s="353">
        <v>10838.737185788512</v>
      </c>
      <c r="P23" s="353">
        <v>11170.405805785811</v>
      </c>
      <c r="Q23" s="353">
        <v>11468.658536585366</v>
      </c>
      <c r="R23" s="353">
        <v>11616.257966928071</v>
      </c>
      <c r="S23" s="381">
        <v>11807.07082360606</v>
      </c>
      <c r="T23" s="353">
        <v>11277.840464501982</v>
      </c>
      <c r="U23" s="353">
        <v>11130.706250711601</v>
      </c>
      <c r="V23" s="353">
        <v>10341.307601586792</v>
      </c>
      <c r="W23" s="353">
        <v>9840.2572766674184</v>
      </c>
      <c r="X23" s="353">
        <v>10150.172891006505</v>
      </c>
      <c r="Y23" s="353">
        <v>10153.20680628272</v>
      </c>
      <c r="Z23" s="353">
        <v>9915.8344255542233</v>
      </c>
      <c r="AA23" s="353">
        <v>10144.665049075054</v>
      </c>
      <c r="AB23" s="353">
        <v>10154.432502376678</v>
      </c>
      <c r="AC23" s="381">
        <v>10331.37057381898</v>
      </c>
      <c r="AD23" s="353">
        <v>10169.65126855732</v>
      </c>
      <c r="AE23" s="353">
        <v>9901.2054508980345</v>
      </c>
      <c r="AF23" s="353">
        <v>9613.8626262009129</v>
      </c>
      <c r="AG23" s="353">
        <v>9745.4068650090121</v>
      </c>
      <c r="AH23" s="353">
        <v>10258.553955156429</v>
      </c>
      <c r="AI23" s="353">
        <v>10269.176342059038</v>
      </c>
      <c r="AJ23" s="353">
        <v>10446.025685865778</v>
      </c>
      <c r="AK23" s="353">
        <v>10570.46253481703</v>
      </c>
      <c r="AL23" s="353">
        <v>10907.709038706358</v>
      </c>
      <c r="AM23" s="381">
        <v>11193.807507667691</v>
      </c>
      <c r="AN23" s="353">
        <v>11209.384557271993</v>
      </c>
      <c r="AO23" s="353">
        <v>11314.288063909775</v>
      </c>
      <c r="AP23" s="353">
        <v>11493.145205582045</v>
      </c>
      <c r="AQ23" s="353">
        <v>11554.189845609322</v>
      </c>
      <c r="AR23" s="353">
        <v>11530.942133149591</v>
      </c>
      <c r="AS23" s="353">
        <v>11543.948346082401</v>
      </c>
      <c r="AT23" s="353">
        <v>11309.045691701374</v>
      </c>
      <c r="AU23" s="353">
        <v>11628.667537699386</v>
      </c>
      <c r="AV23" s="353">
        <v>11424.775758417069</v>
      </c>
      <c r="AW23" s="381">
        <v>10933.524840616179</v>
      </c>
      <c r="AX23" s="353">
        <v>11009.702610362285</v>
      </c>
      <c r="AY23" s="353">
        <v>10648.814252217349</v>
      </c>
      <c r="AZ23" s="353">
        <v>10534.073899999999</v>
      </c>
      <c r="BA23" s="353">
        <v>11243.362651170095</v>
      </c>
      <c r="BB23" s="353">
        <v>10972.311081544898</v>
      </c>
      <c r="BC23" s="353">
        <v>11224.074943687243</v>
      </c>
      <c r="BD23" s="353">
        <v>10756.870767547583</v>
      </c>
      <c r="BE23" s="353">
        <v>11444.290252473875</v>
      </c>
      <c r="BF23" s="353">
        <v>11464</v>
      </c>
      <c r="BG23" s="353">
        <v>11977.078955534867</v>
      </c>
      <c r="BH23" s="382"/>
      <c r="BJ23" s="1142">
        <f t="shared" si="2"/>
        <v>4.3093258706883297E-4</v>
      </c>
    </row>
    <row r="24" spans="1:62" s="87" customFormat="1" ht="15" customHeight="1" x14ac:dyDescent="0.2">
      <c r="A24" s="472">
        <v>15</v>
      </c>
      <c r="B24" s="317">
        <v>8115.3947611141848</v>
      </c>
      <c r="C24" s="317">
        <f t="shared" si="0"/>
        <v>7610.4789928434548</v>
      </c>
      <c r="D24" s="353">
        <v>7105.5632245727247</v>
      </c>
      <c r="E24" s="353">
        <f t="shared" si="1"/>
        <v>7746.396111317481</v>
      </c>
      <c r="F24" s="353">
        <v>8387.2289980622372</v>
      </c>
      <c r="G24" s="317">
        <v>10460.032940264629</v>
      </c>
      <c r="H24" s="353">
        <v>10890.966886011462</v>
      </c>
      <c r="I24" s="367">
        <v>11495.122648189359</v>
      </c>
      <c r="J24" s="317">
        <v>11005.927384497167</v>
      </c>
      <c r="K24" s="317">
        <v>10582.032135673797</v>
      </c>
      <c r="L24" s="317">
        <v>10884.873165388828</v>
      </c>
      <c r="M24" s="317">
        <v>11849.360667996012</v>
      </c>
      <c r="N24" s="317">
        <v>12135.286965166521</v>
      </c>
      <c r="O24" s="353">
        <v>11278.355743575339</v>
      </c>
      <c r="P24" s="353">
        <v>11653.669729351841</v>
      </c>
      <c r="Q24" s="353">
        <v>11948.693379790941</v>
      </c>
      <c r="R24" s="353">
        <v>12153.294269686023</v>
      </c>
      <c r="S24" s="381">
        <v>12333.500732938814</v>
      </c>
      <c r="T24" s="353">
        <v>11813.565501258441</v>
      </c>
      <c r="U24" s="353">
        <v>11658.096322441079</v>
      </c>
      <c r="V24" s="353">
        <v>10873.580786962582</v>
      </c>
      <c r="W24" s="353">
        <v>10379.730090586036</v>
      </c>
      <c r="X24" s="353">
        <v>10686.92928174611</v>
      </c>
      <c r="Y24" s="353">
        <v>10712.215481331446</v>
      </c>
      <c r="Z24" s="353">
        <v>10505.099329688435</v>
      </c>
      <c r="AA24" s="353">
        <v>10747.11825446054</v>
      </c>
      <c r="AB24" s="353">
        <v>10767.014981866836</v>
      </c>
      <c r="AC24" s="381">
        <v>10956.946674554212</v>
      </c>
      <c r="AD24" s="353">
        <v>10776.230468115518</v>
      </c>
      <c r="AE24" s="353">
        <v>10517.751308654359</v>
      </c>
      <c r="AF24" s="353">
        <v>10184.262574269524</v>
      </c>
      <c r="AG24" s="353">
        <v>10268.749906887355</v>
      </c>
      <c r="AH24" s="353">
        <v>10853.065428463133</v>
      </c>
      <c r="AI24" s="353">
        <v>10880.041200748326</v>
      </c>
      <c r="AJ24" s="353">
        <v>11059.950614865904</v>
      </c>
      <c r="AK24" s="353">
        <v>11175.618473950686</v>
      </c>
      <c r="AL24" s="353">
        <v>11598.070370270052</v>
      </c>
      <c r="AM24" s="381">
        <v>11885.385318042407</v>
      </c>
      <c r="AN24" s="353">
        <v>11967.165511761794</v>
      </c>
      <c r="AO24" s="353">
        <v>12047.556390977443</v>
      </c>
      <c r="AP24" s="353">
        <v>12267.746398881593</v>
      </c>
      <c r="AQ24" s="353">
        <v>12265.591444437663</v>
      </c>
      <c r="AR24" s="353">
        <v>12257.632401159473</v>
      </c>
      <c r="AS24" s="353">
        <v>12258.652867675055</v>
      </c>
      <c r="AT24" s="353">
        <v>12024.933718482689</v>
      </c>
      <c r="AU24" s="353">
        <v>12388.790026675379</v>
      </c>
      <c r="AV24" s="353">
        <v>12153.689468120321</v>
      </c>
      <c r="AW24" s="381">
        <v>11589.630060370258</v>
      </c>
      <c r="AX24" s="353">
        <v>11641.104091581426</v>
      </c>
      <c r="AY24" s="353">
        <v>11293.888826587827</v>
      </c>
      <c r="AZ24" s="353">
        <v>11192.315000000001</v>
      </c>
      <c r="BA24" s="353">
        <v>11926.492657452489</v>
      </c>
      <c r="BB24" s="353">
        <v>11660.350841672933</v>
      </c>
      <c r="BC24" s="353">
        <v>11923.199853014163</v>
      </c>
      <c r="BD24" s="353">
        <v>11475.946465961179</v>
      </c>
      <c r="BE24" s="353">
        <v>12185.243225746786</v>
      </c>
      <c r="BF24" s="353">
        <v>12209</v>
      </c>
      <c r="BG24" s="353">
        <v>12746.402402801792</v>
      </c>
      <c r="BH24" s="382"/>
      <c r="BJ24" s="1142">
        <f t="shared" si="2"/>
        <v>8.6682007076621659E-4</v>
      </c>
    </row>
    <row r="25" spans="1:62" s="87" customFormat="1" ht="15" customHeight="1" x14ac:dyDescent="0.2">
      <c r="A25" s="472">
        <v>16</v>
      </c>
      <c r="B25" s="317">
        <v>8517.4168357621584</v>
      </c>
      <c r="C25" s="317">
        <f t="shared" si="0"/>
        <v>8063.1315982324595</v>
      </c>
      <c r="D25" s="353">
        <v>7608.8463607027597</v>
      </c>
      <c r="E25" s="353">
        <f t="shared" si="1"/>
        <v>8263.2964278151885</v>
      </c>
      <c r="F25" s="353">
        <v>8917.7464949276182</v>
      </c>
      <c r="G25" s="317">
        <v>11012.17544151027</v>
      </c>
      <c r="H25" s="353">
        <v>11420.225535979622</v>
      </c>
      <c r="I25" s="367">
        <v>12072.400869917054</v>
      </c>
      <c r="J25" s="317">
        <v>11586.027038709057</v>
      </c>
      <c r="K25" s="317">
        <v>11078.460641799231</v>
      </c>
      <c r="L25" s="317">
        <v>11389.791456736037</v>
      </c>
      <c r="M25" s="317">
        <v>12346.536640079761</v>
      </c>
      <c r="N25" s="317">
        <v>12622.562803502467</v>
      </c>
      <c r="O25" s="353">
        <v>11749.09773908159</v>
      </c>
      <c r="P25" s="353">
        <v>12144.311728086819</v>
      </c>
      <c r="Q25" s="353">
        <v>12449.599303135888</v>
      </c>
      <c r="R25" s="353">
        <v>12664.292448673894</v>
      </c>
      <c r="S25" s="381">
        <v>12887.004180465823</v>
      </c>
      <c r="T25" s="353">
        <v>12329.960253183483</v>
      </c>
      <c r="U25" s="353">
        <v>12165.299214391436</v>
      </c>
      <c r="V25" s="353">
        <v>11443.873485579501</v>
      </c>
      <c r="W25" s="353">
        <v>10921.479161103463</v>
      </c>
      <c r="X25" s="353">
        <v>11179.868824262074</v>
      </c>
      <c r="Y25" s="353">
        <v>11258.519413765429</v>
      </c>
      <c r="Z25" s="353">
        <v>11034.192817555422</v>
      </c>
      <c r="AA25" s="353">
        <v>11345.528149742766</v>
      </c>
      <c r="AB25" s="353">
        <v>11344.481268265203</v>
      </c>
      <c r="AC25" s="381">
        <v>11550.682075551424</v>
      </c>
      <c r="AD25" s="353">
        <v>11375.609914563232</v>
      </c>
      <c r="AE25" s="353">
        <v>11123.876673040153</v>
      </c>
      <c r="AF25" s="353">
        <v>10776.666081165706</v>
      </c>
      <c r="AG25" s="353">
        <v>10856.479001236536</v>
      </c>
      <c r="AH25" s="353">
        <v>11433.037218998748</v>
      </c>
      <c r="AI25" s="353">
        <v>11468.750339174272</v>
      </c>
      <c r="AJ25" s="353">
        <v>11683.177436729669</v>
      </c>
      <c r="AK25" s="353">
        <v>11776.2129361562</v>
      </c>
      <c r="AL25" s="353">
        <v>12301.938771364339</v>
      </c>
      <c r="AM25" s="381">
        <v>12520.809374583279</v>
      </c>
      <c r="AN25" s="353">
        <v>12675.871128246541</v>
      </c>
      <c r="AO25" s="353">
        <v>12740.00939849624</v>
      </c>
      <c r="AP25" s="353">
        <v>12992.551801183314</v>
      </c>
      <c r="AQ25" s="353">
        <v>12979.697992310976</v>
      </c>
      <c r="AR25" s="353">
        <v>13015.917898213265</v>
      </c>
      <c r="AS25" s="353">
        <v>13015.549248324161</v>
      </c>
      <c r="AT25" s="353">
        <v>12773.080131219489</v>
      </c>
      <c r="AU25" s="353">
        <v>13059.628286787523</v>
      </c>
      <c r="AV25" s="353">
        <v>12870.770163055666</v>
      </c>
      <c r="AW25" s="381">
        <v>12212.930019136633</v>
      </c>
      <c r="AX25" s="353">
        <v>12293.282952438492</v>
      </c>
      <c r="AY25" s="353">
        <v>11973.984962789273</v>
      </c>
      <c r="AZ25" s="353">
        <v>11888.233199999999</v>
      </c>
      <c r="BA25" s="353">
        <v>12544.355465682424</v>
      </c>
      <c r="BB25" s="353">
        <v>12317.407444900791</v>
      </c>
      <c r="BC25" s="353">
        <v>12625.497795212459</v>
      </c>
      <c r="BD25" s="353">
        <v>12170.983296549903</v>
      </c>
      <c r="BE25" s="353">
        <v>12968.214279108481</v>
      </c>
      <c r="BF25" s="353">
        <v>12970</v>
      </c>
      <c r="BG25" s="353">
        <v>13546.184377355145</v>
      </c>
      <c r="BH25" s="382"/>
      <c r="BJ25" s="1142">
        <f t="shared" si="2"/>
        <v>1.3326478381543438E-3</v>
      </c>
    </row>
    <row r="26" spans="1:62" s="87" customFormat="1" ht="15" customHeight="1" x14ac:dyDescent="0.2">
      <c r="A26" s="472">
        <v>17</v>
      </c>
      <c r="B26" s="317">
        <v>8933.0667773473524</v>
      </c>
      <c r="C26" s="317">
        <f t="shared" si="0"/>
        <v>8532.531356882113</v>
      </c>
      <c r="D26" s="353">
        <v>8131.9959364168744</v>
      </c>
      <c r="E26" s="353">
        <f t="shared" si="1"/>
        <v>8840.6554399968791</v>
      </c>
      <c r="F26" s="353">
        <v>9549.3149435768846</v>
      </c>
      <c r="G26" s="317">
        <v>11564.31794275591</v>
      </c>
      <c r="H26" s="353">
        <v>11973.006792613032</v>
      </c>
      <c r="I26" s="367">
        <v>12660.888377503541</v>
      </c>
      <c r="J26" s="317">
        <v>12144.838632215926</v>
      </c>
      <c r="K26" s="317">
        <v>11595.151535929785</v>
      </c>
      <c r="L26" s="317">
        <v>11928.694633077766</v>
      </c>
      <c r="M26" s="317">
        <v>12825.298687271519</v>
      </c>
      <c r="N26" s="317">
        <v>13135.261729055941</v>
      </c>
      <c r="O26" s="353">
        <v>12262.634461452042</v>
      </c>
      <c r="P26" s="353">
        <v>12690.2892905889</v>
      </c>
      <c r="Q26" s="353">
        <v>12940.069686411151</v>
      </c>
      <c r="R26" s="353">
        <v>13211.093047845627</v>
      </c>
      <c r="S26" s="381">
        <v>13440.507627992834</v>
      </c>
      <c r="T26" s="353">
        <v>12824.263251015474</v>
      </c>
      <c r="U26" s="353">
        <v>12697.736081065694</v>
      </c>
      <c r="V26" s="353">
        <v>11954.760694757157</v>
      </c>
      <c r="W26" s="353">
        <v>11447.294435429205</v>
      </c>
      <c r="X26" s="353">
        <v>11714.434372590498</v>
      </c>
      <c r="Y26" s="353">
        <v>11802.705889096953</v>
      </c>
      <c r="Z26" s="353">
        <v>11542.537541192331</v>
      </c>
      <c r="AA26" s="353">
        <v>11909.569909147298</v>
      </c>
      <c r="AB26" s="353">
        <v>11884.880461955565</v>
      </c>
      <c r="AC26" s="381">
        <v>12121.941688498267</v>
      </c>
      <c r="AD26" s="353">
        <v>11942.590472013773</v>
      </c>
      <c r="AE26" s="353">
        <v>11702.214055104536</v>
      </c>
      <c r="AF26" s="353">
        <v>11338.603121992943</v>
      </c>
      <c r="AG26" s="353">
        <v>11419.444229250777</v>
      </c>
      <c r="AH26" s="353">
        <v>11993.622765839578</v>
      </c>
      <c r="AI26" s="353">
        <v>12030.556102994731</v>
      </c>
      <c r="AJ26" s="353">
        <v>12267.646371661607</v>
      </c>
      <c r="AK26" s="353">
        <v>12347.918044483473</v>
      </c>
      <c r="AL26" s="353">
        <v>12917.260827758066</v>
      </c>
      <c r="AM26" s="381">
        <v>13175.443925856782</v>
      </c>
      <c r="AN26" s="353">
        <v>13345.605152786098</v>
      </c>
      <c r="AO26" s="353">
        <v>13435.277255639097</v>
      </c>
      <c r="AP26" s="353">
        <v>13715.973987068426</v>
      </c>
      <c r="AQ26" s="353">
        <v>13646.467931897234</v>
      </c>
      <c r="AR26" s="353">
        <v>13705.747065671923</v>
      </c>
      <c r="AS26" s="353">
        <v>13732.810852283872</v>
      </c>
      <c r="AT26" s="353">
        <v>13488.968158000805</v>
      </c>
      <c r="AU26" s="353">
        <v>13810.098426697154</v>
      </c>
      <c r="AV26" s="353">
        <v>13546.435306303325</v>
      </c>
      <c r="AW26" s="381">
        <v>12853.804224860705</v>
      </c>
      <c r="AX26" s="353">
        <v>12939.690318951691</v>
      </c>
      <c r="AY26" s="353">
        <v>12603.243347945763</v>
      </c>
      <c r="AZ26" s="353">
        <v>12527.635749999999</v>
      </c>
      <c r="BA26" s="353">
        <v>13177.447286791266</v>
      </c>
      <c r="BB26" s="353">
        <v>12943.480891228475</v>
      </c>
      <c r="BC26" s="353">
        <v>13324.622704539379</v>
      </c>
      <c r="BD26" s="353">
        <v>12878.562145134212</v>
      </c>
      <c r="BE26" s="353">
        <v>13711.216914824749</v>
      </c>
      <c r="BF26" s="353">
        <v>13687</v>
      </c>
      <c r="BG26" s="353">
        <v>14287.014363612183</v>
      </c>
      <c r="BH26" s="382"/>
      <c r="BJ26" s="1142">
        <f t="shared" si="2"/>
        <v>1.7148247948117756E-3</v>
      </c>
    </row>
    <row r="27" spans="1:62" s="87" customFormat="1" ht="15" customHeight="1" x14ac:dyDescent="0.2">
      <c r="A27" s="472">
        <v>18</v>
      </c>
      <c r="B27" s="317">
        <v>9341.9027854639353</v>
      </c>
      <c r="C27" s="317">
        <f t="shared" si="0"/>
        <v>8991.9020022694349</v>
      </c>
      <c r="D27" s="353">
        <v>8641.9012190749363</v>
      </c>
      <c r="E27" s="353">
        <f t="shared" si="1"/>
        <v>9414.5501478937877</v>
      </c>
      <c r="F27" s="353">
        <v>10187.199076712641</v>
      </c>
      <c r="G27" s="317">
        <v>12177.809610806622</v>
      </c>
      <c r="H27" s="353">
        <v>12525.788049246443</v>
      </c>
      <c r="I27" s="367">
        <v>13232.561956301841</v>
      </c>
      <c r="J27" s="317">
        <v>12677.040149841514</v>
      </c>
      <c r="K27" s="317">
        <v>12076.383251051378</v>
      </c>
      <c r="L27" s="317">
        <v>12457.887842278205</v>
      </c>
      <c r="M27" s="317">
        <v>13354.699027916253</v>
      </c>
      <c r="N27" s="317">
        <v>13677.620923029865</v>
      </c>
      <c r="O27" s="353">
        <v>12776.171183822496</v>
      </c>
      <c r="P27" s="353">
        <v>13262.090116182295</v>
      </c>
      <c r="Q27" s="353">
        <v>13451.411149825784</v>
      </c>
      <c r="R27" s="353">
        <v>13725.345992304756</v>
      </c>
      <c r="S27" s="381">
        <v>14000.027417340789</v>
      </c>
      <c r="T27" s="353">
        <v>13357.226818510304</v>
      </c>
      <c r="U27" s="353">
        <v>13252.883524991459</v>
      </c>
      <c r="V27" s="353">
        <v>12463.271684357243</v>
      </c>
      <c r="W27" s="353">
        <v>11964.004683359693</v>
      </c>
      <c r="X27" s="353">
        <v>12264.335817797197</v>
      </c>
      <c r="Y27" s="353">
        <v>12315.130507891618</v>
      </c>
      <c r="Z27" s="353">
        <v>12057.106894098262</v>
      </c>
      <c r="AA27" s="353">
        <v>12461.481738242055</v>
      </c>
      <c r="AB27" s="353">
        <v>12403.819759867611</v>
      </c>
      <c r="AC27" s="381">
        <v>12665.106566382152</v>
      </c>
      <c r="AD27" s="353">
        <v>12496.971461520969</v>
      </c>
      <c r="AE27" s="353">
        <v>12259.71045042786</v>
      </c>
      <c r="AF27" s="353">
        <v>11883.614348337431</v>
      </c>
      <c r="AG27" s="353">
        <v>11993.965928221325</v>
      </c>
      <c r="AH27" s="353">
        <v>12531.59102836983</v>
      </c>
      <c r="AI27" s="353">
        <v>12600.274624052097</v>
      </c>
      <c r="AJ27" s="353">
        <v>12831.961205388996</v>
      </c>
      <c r="AK27" s="353">
        <v>12908.979706645079</v>
      </c>
      <c r="AL27" s="353">
        <v>13591.113518784367</v>
      </c>
      <c r="AM27" s="381">
        <v>13824.167555674092</v>
      </c>
      <c r="AN27" s="353">
        <v>14060.084338447912</v>
      </c>
      <c r="AO27" s="353">
        <v>14122.100563909775</v>
      </c>
      <c r="AP27" s="353">
        <v>14402.049329705169</v>
      </c>
      <c r="AQ27" s="353">
        <v>14332.172514798314</v>
      </c>
      <c r="AR27" s="353">
        <v>14365.297471963504</v>
      </c>
      <c r="AS27" s="353">
        <v>14382.309773516552</v>
      </c>
      <c r="AT27" s="353">
        <v>14229.670327824801</v>
      </c>
      <c r="AU27" s="353">
        <v>14555.742392073604</v>
      </c>
      <c r="AV27" s="353">
        <v>14201.984324445537</v>
      </c>
      <c r="AW27" s="381">
        <v>13439.612456783989</v>
      </c>
      <c r="AX27" s="353">
        <v>13587.251984333661</v>
      </c>
      <c r="AY27" s="353">
        <v>13253.966561321235</v>
      </c>
      <c r="AZ27" s="353">
        <v>13199.174649999999</v>
      </c>
      <c r="BA27" s="353">
        <v>13813.802467802732</v>
      </c>
      <c r="BB27" s="353">
        <v>13577.033030601029</v>
      </c>
      <c r="BC27" s="353">
        <v>13986.728897033558</v>
      </c>
      <c r="BD27" s="353">
        <v>13555.831116895855</v>
      </c>
      <c r="BE27" s="353">
        <v>14467.542356422824</v>
      </c>
      <c r="BF27" s="353">
        <v>14435</v>
      </c>
      <c r="BG27" s="353">
        <v>15065.180609123554</v>
      </c>
      <c r="BH27" s="382"/>
      <c r="BJ27" s="1142">
        <f t="shared" si="2"/>
        <v>2.0441453701609547E-3</v>
      </c>
    </row>
    <row r="28" spans="1:62" s="87" customFormat="1" ht="15" customHeight="1" x14ac:dyDescent="0.2">
      <c r="A28" s="473">
        <v>19</v>
      </c>
      <c r="B28" s="316">
        <v>9723.4830597060791</v>
      </c>
      <c r="C28" s="316">
        <f t="shared" si="0"/>
        <v>9444.266927247565</v>
      </c>
      <c r="D28" s="354">
        <v>9165.050794789051</v>
      </c>
      <c r="E28" s="354">
        <f t="shared" si="1"/>
        <v>10014.014055778203</v>
      </c>
      <c r="F28" s="354">
        <v>10862.977316767354</v>
      </c>
      <c r="G28" s="316">
        <v>12754.491778774291</v>
      </c>
      <c r="H28" s="354">
        <v>13072.688654213542</v>
      </c>
      <c r="I28" s="368">
        <v>13759.398391664981</v>
      </c>
      <c r="J28" s="316">
        <v>13262.46181922966</v>
      </c>
      <c r="K28" s="316">
        <v>12582.942951179373</v>
      </c>
      <c r="L28" s="316">
        <v>13011.355969331875</v>
      </c>
      <c r="M28" s="316">
        <v>13842.668037554005</v>
      </c>
      <c r="N28" s="316">
        <v>14241.166023018393</v>
      </c>
      <c r="O28" s="354">
        <v>13293.598335907878</v>
      </c>
      <c r="P28" s="354">
        <v>13793.311528346481</v>
      </c>
      <c r="Q28" s="354">
        <v>13959.274099883856</v>
      </c>
      <c r="R28" s="354">
        <v>14298.184715246573</v>
      </c>
      <c r="S28" s="383">
        <v>14598.653428524893</v>
      </c>
      <c r="T28" s="354">
        <v>13912.282140098183</v>
      </c>
      <c r="U28" s="354">
        <v>13790.367186610496</v>
      </c>
      <c r="V28" s="354">
        <v>13014.554626353598</v>
      </c>
      <c r="W28" s="354">
        <v>12503.477497278309</v>
      </c>
      <c r="X28" s="354">
        <v>12818.618947826259</v>
      </c>
      <c r="Y28" s="354">
        <v>12836.024955096111</v>
      </c>
      <c r="Z28" s="354">
        <v>12619.398404733372</v>
      </c>
      <c r="AA28" s="354">
        <v>13035.631772904731</v>
      </c>
      <c r="AB28" s="354">
        <v>12969.580648568714</v>
      </c>
      <c r="AC28" s="383">
        <v>13232.620214653934</v>
      </c>
      <c r="AD28" s="354">
        <v>13049.552512750544</v>
      </c>
      <c r="AE28" s="354">
        <v>12827.627339121713</v>
      </c>
      <c r="AF28" s="354">
        <v>12416.777504543996</v>
      </c>
      <c r="AG28" s="354">
        <v>12604.807964483112</v>
      </c>
      <c r="AH28" s="354">
        <v>13093.79209551856</v>
      </c>
      <c r="AI28" s="354">
        <v>13111.438741556347</v>
      </c>
      <c r="AJ28" s="354">
        <v>13360.618783139103</v>
      </c>
      <c r="AK28" s="354">
        <v>13536.943030419452</v>
      </c>
      <c r="AL28" s="354">
        <v>14186.925363633902</v>
      </c>
      <c r="AM28" s="383">
        <v>14410.826510201361</v>
      </c>
      <c r="AN28" s="354">
        <v>14700.950517102143</v>
      </c>
      <c r="AO28" s="354">
        <v>14820.183270676691</v>
      </c>
      <c r="AP28" s="354">
        <v>15048.011396260328</v>
      </c>
      <c r="AQ28" s="354">
        <v>14952.958320620002</v>
      </c>
      <c r="AR28" s="354">
        <v>15047.227832161185</v>
      </c>
      <c r="AS28" s="354">
        <v>15070.164930255098</v>
      </c>
      <c r="AT28" s="354">
        <v>14956.724718975323</v>
      </c>
      <c r="AU28" s="354">
        <v>15254.331155751539</v>
      </c>
      <c r="AV28" s="354">
        <v>14849.250232250211</v>
      </c>
      <c r="AW28" s="383">
        <v>14079.315046044216</v>
      </c>
      <c r="AX28" s="354">
        <v>14189.795993833464</v>
      </c>
      <c r="AY28" s="354">
        <v>13902.430319094707</v>
      </c>
      <c r="AZ28" s="354">
        <v>13857.41575</v>
      </c>
      <c r="BA28" s="354">
        <v>14478.440101303595</v>
      </c>
      <c r="BB28" s="354">
        <v>14238.363172711672</v>
      </c>
      <c r="BC28" s="354">
        <v>14673.161674874964</v>
      </c>
      <c r="BD28" s="354">
        <v>14247.732442985684</v>
      </c>
      <c r="BE28" s="354">
        <v>15274.084527883104</v>
      </c>
      <c r="BF28" s="354">
        <v>15182</v>
      </c>
      <c r="BG28" s="354">
        <v>15836.469122667022</v>
      </c>
      <c r="BH28" s="384"/>
      <c r="BJ28" s="1142">
        <f t="shared" si="2"/>
        <v>2.3010237855536353E-3</v>
      </c>
    </row>
    <row r="29" spans="1:62" s="87" customFormat="1" ht="15" customHeight="1" x14ac:dyDescent="0.2">
      <c r="A29" s="472">
        <v>20</v>
      </c>
      <c r="B29" s="317">
        <v>10057.365799667956</v>
      </c>
      <c r="C29" s="317">
        <f t="shared" si="0"/>
        <v>9876.0941583495733</v>
      </c>
      <c r="D29" s="353">
        <v>9694.8225170311925</v>
      </c>
      <c r="E29" s="353">
        <f t="shared" si="1"/>
        <v>10651.52530160234</v>
      </c>
      <c r="F29" s="353">
        <v>11608.228086173487</v>
      </c>
      <c r="G29" s="317">
        <v>13355.713613463988</v>
      </c>
      <c r="H29" s="353">
        <v>13696.037730842707</v>
      </c>
      <c r="I29" s="367">
        <v>14331.071970463281</v>
      </c>
      <c r="J29" s="317">
        <v>13858.527518970319</v>
      </c>
      <c r="K29" s="317">
        <v>13124.961830316326</v>
      </c>
      <c r="L29" s="317">
        <v>13545.404162102959</v>
      </c>
      <c r="M29" s="317">
        <v>14422.706671651713</v>
      </c>
      <c r="N29" s="317">
        <v>14779.288035789396</v>
      </c>
      <c r="O29" s="353">
        <v>13803.244628563403</v>
      </c>
      <c r="P29" s="353">
        <v>14354.045241186457</v>
      </c>
      <c r="Q29" s="353">
        <v>14526.271777003485</v>
      </c>
      <c r="R29" s="353">
        <v>14874.278203659649</v>
      </c>
      <c r="S29" s="381">
        <v>15233.377490634672</v>
      </c>
      <c r="T29" s="353">
        <v>14470.098930947694</v>
      </c>
      <c r="U29" s="353">
        <v>14345.514630536261</v>
      </c>
      <c r="V29" s="353">
        <v>13577.718666237804</v>
      </c>
      <c r="W29" s="353">
        <v>13017.911488609985</v>
      </c>
      <c r="X29" s="353">
        <v>13357.566180977046</v>
      </c>
      <c r="Y29" s="353">
        <v>13378.093973325178</v>
      </c>
      <c r="Z29" s="353">
        <v>13206.588432444576</v>
      </c>
      <c r="AA29" s="353">
        <v>13625.955047980442</v>
      </c>
      <c r="AB29" s="353">
        <v>13568.506830745397</v>
      </c>
      <c r="AC29" s="381">
        <v>13815.117721625962</v>
      </c>
      <c r="AD29" s="353">
        <v>13643.532144365396</v>
      </c>
      <c r="AE29" s="353">
        <v>13426.805707927153</v>
      </c>
      <c r="AF29" s="353">
        <v>12993.947778405705</v>
      </c>
      <c r="AG29" s="353">
        <v>13174.376890186672</v>
      </c>
      <c r="AH29" s="353">
        <v>13712.536373443743</v>
      </c>
      <c r="AI29" s="353">
        <v>13679.574711166331</v>
      </c>
      <c r="AJ29" s="353">
        <v>13926.483932343765</v>
      </c>
      <c r="AK29" s="353">
        <v>14104.086661818581</v>
      </c>
      <c r="AL29" s="353">
        <v>14737.713643381458</v>
      </c>
      <c r="AM29" s="381">
        <v>15007.829577276972</v>
      </c>
      <c r="AN29" s="353">
        <v>15289.854573162789</v>
      </c>
      <c r="AO29" s="353">
        <v>15509.821428571429</v>
      </c>
      <c r="AP29" s="353">
        <v>15711.955276231369</v>
      </c>
      <c r="AQ29" s="353">
        <v>15627.843107341183</v>
      </c>
      <c r="AR29" s="353">
        <v>15730.474660235695</v>
      </c>
      <c r="AS29" s="353">
        <v>15724.778016221891</v>
      </c>
      <c r="AT29" s="353">
        <v>15632.91011688835</v>
      </c>
      <c r="AU29" s="353">
        <v>15911.897435897437</v>
      </c>
      <c r="AV29" s="353">
        <v>15472.850110519066</v>
      </c>
      <c r="AW29" s="381">
        <v>14670.981360286733</v>
      </c>
      <c r="AX29" s="353">
        <v>14788.877106726944</v>
      </c>
      <c r="AY29" s="353">
        <v>14541.856254460188</v>
      </c>
      <c r="AZ29" s="353">
        <v>14530.0628</v>
      </c>
      <c r="BA29" s="353">
        <v>15127.848721925551</v>
      </c>
      <c r="BB29" s="353">
        <v>14925.33454811901</v>
      </c>
      <c r="BC29" s="353">
        <v>15371.228906578091</v>
      </c>
      <c r="BD29" s="353">
        <v>14934.407928244016</v>
      </c>
      <c r="BE29" s="353">
        <v>16017.087163599372</v>
      </c>
      <c r="BF29" s="353">
        <v>16043</v>
      </c>
      <c r="BG29" s="353">
        <v>16716.818814558676</v>
      </c>
      <c r="BH29" s="382"/>
      <c r="BJ29" s="1142">
        <f t="shared" si="2"/>
        <v>2.7191702495119596E-3</v>
      </c>
    </row>
    <row r="30" spans="1:62" s="87" customFormat="1" ht="15" customHeight="1" x14ac:dyDescent="0.2">
      <c r="A30" s="472">
        <v>21</v>
      </c>
      <c r="B30" s="317">
        <v>10411.690340035662</v>
      </c>
      <c r="C30" s="317">
        <f t="shared" si="0"/>
        <v>10357.875168822658</v>
      </c>
      <c r="D30" s="353">
        <v>10304.059997609655</v>
      </c>
      <c r="E30" s="353">
        <f t="shared" si="1"/>
        <v>11335.085111081131</v>
      </c>
      <c r="F30" s="353">
        <v>12366.110224552605</v>
      </c>
      <c r="G30" s="317">
        <v>13938.530698112163</v>
      </c>
      <c r="H30" s="353">
        <v>14195.893122479303</v>
      </c>
      <c r="I30" s="367">
        <v>14998.024479061298</v>
      </c>
      <c r="J30" s="317">
        <v>14438.627173182211</v>
      </c>
      <c r="K30" s="317">
        <v>13737.8990674712</v>
      </c>
      <c r="L30" s="317">
        <v>14123.147207009859</v>
      </c>
      <c r="M30" s="317">
        <v>14998.141824526421</v>
      </c>
      <c r="N30" s="317">
        <v>15325.884410966239</v>
      </c>
      <c r="O30" s="353">
        <v>14351.795218368206</v>
      </c>
      <c r="P30" s="353">
        <v>14903.711841273011</v>
      </c>
      <c r="Q30" s="353">
        <v>15100.226480836238</v>
      </c>
      <c r="R30" s="353">
        <v>15463.390753957765</v>
      </c>
      <c r="S30" s="381">
        <v>15877.126065475868</v>
      </c>
      <c r="T30" s="353">
        <v>15014.108375489048</v>
      </c>
      <c r="U30" s="353">
        <v>14905.708869406808</v>
      </c>
      <c r="V30" s="353">
        <v>14114.744290768736</v>
      </c>
      <c r="W30" s="353">
        <v>13539.1742497381</v>
      </c>
      <c r="X30" s="353">
        <v>13916.230995828473</v>
      </c>
      <c r="Y30" s="353">
        <v>14002.74381855008</v>
      </c>
      <c r="Z30" s="353">
        <v>13833.201112192928</v>
      </c>
      <c r="AA30" s="353">
        <v>14250.646458933848</v>
      </c>
      <c r="AB30" s="353">
        <v>14179.138410619345</v>
      </c>
      <c r="AC30" s="381">
        <v>14421.963998985888</v>
      </c>
      <c r="AD30" s="353">
        <v>14242.91159081311</v>
      </c>
      <c r="AE30" s="353">
        <v>14038.141318998212</v>
      </c>
      <c r="AF30" s="353">
        <v>13525.418353163996</v>
      </c>
      <c r="AG30" s="353">
        <v>13735.691193778584</v>
      </c>
      <c r="AH30" s="353">
        <v>14284.430562439866</v>
      </c>
      <c r="AI30" s="353">
        <v>14290.43956985562</v>
      </c>
      <c r="AJ30" s="353">
        <v>14506.301920843884</v>
      </c>
      <c r="AK30" s="353">
        <v>14687.955708620902</v>
      </c>
      <c r="AL30" s="353">
        <v>15320.0184187004</v>
      </c>
      <c r="AM30" s="381">
        <v>15628.476330177358</v>
      </c>
      <c r="AN30" s="353">
        <v>15917.730221168624</v>
      </c>
      <c r="AO30" s="353">
        <v>16179.755639097744</v>
      </c>
      <c r="AP30" s="353">
        <v>16392.497753201686</v>
      </c>
      <c r="AQ30" s="353">
        <v>16308.137792152314</v>
      </c>
      <c r="AR30" s="353">
        <v>16395.290938034592</v>
      </c>
      <c r="AS30" s="353">
        <v>16398.569219941619</v>
      </c>
      <c r="AT30" s="353">
        <v>16328.946829235523</v>
      </c>
      <c r="AU30" s="353">
        <v>16565.84408514345</v>
      </c>
      <c r="AV30" s="353">
        <v>16163.898172965008</v>
      </c>
      <c r="AW30" s="381">
        <v>15288.423236733875</v>
      </c>
      <c r="AX30" s="353">
        <v>15432.975875502596</v>
      </c>
      <c r="AY30" s="353">
        <v>15158.687633805686</v>
      </c>
      <c r="AZ30" s="353">
        <v>15156.16755</v>
      </c>
      <c r="BA30" s="353">
        <v>15745.711530155488</v>
      </c>
      <c r="BB30" s="353">
        <v>15658.246466516264</v>
      </c>
      <c r="BC30" s="353">
        <v>16109.487887985337</v>
      </c>
      <c r="BD30" s="353">
        <v>15674.386989983588</v>
      </c>
      <c r="BE30" s="353">
        <v>16719.096550448536</v>
      </c>
      <c r="BF30" s="353">
        <v>16795</v>
      </c>
      <c r="BG30" s="353">
        <v>17440.945737465088</v>
      </c>
      <c r="BH30" s="382"/>
      <c r="BJ30" s="1142">
        <f t="shared" si="2"/>
        <v>2.9541154997050345E-3</v>
      </c>
    </row>
    <row r="31" spans="1:62" s="87" customFormat="1" ht="15" customHeight="1" x14ac:dyDescent="0.2">
      <c r="A31" s="472">
        <v>22</v>
      </c>
      <c r="B31" s="317">
        <v>10800.084547746417</v>
      </c>
      <c r="C31" s="317">
        <f t="shared" si="0"/>
        <v>10866.624232759308</v>
      </c>
      <c r="D31" s="353">
        <v>10933.163917772199</v>
      </c>
      <c r="E31" s="353">
        <f t="shared" si="1"/>
        <v>11971.736979973528</v>
      </c>
      <c r="F31" s="353">
        <v>13010.310042174855</v>
      </c>
      <c r="G31" s="317">
        <v>14527.482699440847</v>
      </c>
      <c r="H31" s="353">
        <v>14772.196985777966</v>
      </c>
      <c r="I31" s="367">
        <v>15676.186273518106</v>
      </c>
      <c r="J31" s="317">
        <v>15029.370857746613</v>
      </c>
      <c r="K31" s="317">
        <v>14340.705110623512</v>
      </c>
      <c r="L31" s="317">
        <v>14754.295071193868</v>
      </c>
      <c r="M31" s="317">
        <v>15633.422233300102</v>
      </c>
      <c r="N31" s="317">
        <v>15813.160249302186</v>
      </c>
      <c r="O31" s="353">
        <v>14892.564948743153</v>
      </c>
      <c r="P31" s="353">
        <v>15457.067478944038</v>
      </c>
      <c r="Q31" s="353">
        <v>15695.052264808362</v>
      </c>
      <c r="R31" s="353">
        <v>16137.12720650865</v>
      </c>
      <c r="S31" s="381">
        <v>16508.841956675173</v>
      </c>
      <c r="T31" s="353">
        <v>15616.108674524658</v>
      </c>
      <c r="U31" s="353">
        <v>15526.464647614708</v>
      </c>
      <c r="V31" s="353">
        <v>14632.760158679104</v>
      </c>
      <c r="W31" s="353">
        <v>14069.542037261466</v>
      </c>
      <c r="X31" s="353">
        <v>14494.613392380537</v>
      </c>
      <c r="Y31" s="353">
        <v>14614.688921160237</v>
      </c>
      <c r="Z31" s="353">
        <v>14443.214780557219</v>
      </c>
      <c r="AA31" s="353">
        <v>14871.294559783997</v>
      </c>
      <c r="AB31" s="353">
        <v>14803.426287806768</v>
      </c>
      <c r="AC31" s="381">
        <v>15092.491675821855</v>
      </c>
      <c r="AD31" s="353">
        <v>14829.69146931748</v>
      </c>
      <c r="AE31" s="353">
        <v>14677.264912390683</v>
      </c>
      <c r="AF31" s="353">
        <v>14065.351835163659</v>
      </c>
      <c r="AG31" s="353">
        <v>14300.307346215157</v>
      </c>
      <c r="AH31" s="353">
        <v>14874.095474822872</v>
      </c>
      <c r="AI31" s="353">
        <v>14860.158090912986</v>
      </c>
      <c r="AJ31" s="353">
        <v>15093.871486730368</v>
      </c>
      <c r="AK31" s="353">
        <v>15329.603463179705</v>
      </c>
      <c r="AL31" s="353">
        <v>15921.833405563533</v>
      </c>
      <c r="AM31" s="381">
        <v>16283.110881450863</v>
      </c>
      <c r="AN31" s="353">
        <v>16549.936046057257</v>
      </c>
      <c r="AO31" s="353">
        <v>16875.023496240603</v>
      </c>
      <c r="AP31" s="353">
        <v>17068.890580922183</v>
      </c>
      <c r="AQ31" s="353">
        <v>16968.145359126134</v>
      </c>
      <c r="AR31" s="353">
        <v>17045.626069188365</v>
      </c>
      <c r="AS31" s="353">
        <v>17045.511058807242</v>
      </c>
      <c r="AT31" s="353">
        <v>17043.594148864704</v>
      </c>
      <c r="AU31" s="353">
        <v>17286.150634220699</v>
      </c>
      <c r="AV31" s="353">
        <v>16873.879059039606</v>
      </c>
      <c r="AW31" s="381">
        <v>15923.439360138715</v>
      </c>
      <c r="AX31" s="353">
        <v>16059.760161246642</v>
      </c>
      <c r="AY31" s="353">
        <v>15783.42710775818</v>
      </c>
      <c r="AZ31" s="353">
        <v>15837.6798</v>
      </c>
      <c r="BA31" s="353">
        <v>16382.066711166954</v>
      </c>
      <c r="BB31" s="353">
        <v>16302.482453095774</v>
      </c>
      <c r="BC31" s="353">
        <v>16785.343889588818</v>
      </c>
      <c r="BD31" s="353">
        <v>16358.972138909325</v>
      </c>
      <c r="BE31" s="353">
        <v>17479.521316933322</v>
      </c>
      <c r="BF31" s="353">
        <v>17577</v>
      </c>
      <c r="BG31" s="353">
        <v>18215.181850423371</v>
      </c>
      <c r="BH31" s="382"/>
      <c r="BJ31" s="1142">
        <f t="shared" si="2"/>
        <v>3.1176983754952481E-3</v>
      </c>
    </row>
    <row r="32" spans="1:62" s="87" customFormat="1" ht="15" customHeight="1" x14ac:dyDescent="0.2">
      <c r="A32" s="472">
        <v>23</v>
      </c>
      <c r="B32" s="317">
        <v>11222.548422800221</v>
      </c>
      <c r="C32" s="317">
        <f t="shared" si="0"/>
        <v>11402.341350159521</v>
      </c>
      <c r="D32" s="353">
        <v>11582.134277518822</v>
      </c>
      <c r="E32" s="353">
        <f t="shared" si="1"/>
        <v>12608.848541928224</v>
      </c>
      <c r="F32" s="353">
        <v>13635.562806337626</v>
      </c>
      <c r="G32" s="317">
        <v>15104.164867408515</v>
      </c>
      <c r="H32" s="353">
        <v>15413.18801740607</v>
      </c>
      <c r="I32" s="367">
        <v>16281.487709892777</v>
      </c>
      <c r="J32" s="317">
        <v>15641.40260301604</v>
      </c>
      <c r="K32" s="317">
        <v>14938.445556774546</v>
      </c>
      <c r="L32" s="317">
        <v>15409.717853231108</v>
      </c>
      <c r="M32" s="317">
        <v>16277.909604519775</v>
      </c>
      <c r="N32" s="317">
        <v>16325.859174855659</v>
      </c>
      <c r="O32" s="353">
        <v>15441.115538547956</v>
      </c>
      <c r="P32" s="353">
        <v>16025.17926695296</v>
      </c>
      <c r="Q32" s="353">
        <v>16289.878048780489</v>
      </c>
      <c r="R32" s="353">
        <v>16775.061238875674</v>
      </c>
      <c r="S32" s="381">
        <v>17173.647727889678</v>
      </c>
      <c r="T32" s="353">
        <v>16215.347504298637</v>
      </c>
      <c r="U32" s="353">
        <v>16132.080040988272</v>
      </c>
      <c r="V32" s="353">
        <v>15165.033344054895</v>
      </c>
      <c r="W32" s="353">
        <v>14620.396134174145</v>
      </c>
      <c r="X32" s="353">
        <v>15099.285897866788</v>
      </c>
      <c r="Y32" s="353">
        <v>15196.989624335994</v>
      </c>
      <c r="Z32" s="353">
        <v>15063.602831036547</v>
      </c>
      <c r="AA32" s="353">
        <v>15477.79107527274</v>
      </c>
      <c r="AB32" s="353">
        <v>15429.665064610401</v>
      </c>
      <c r="AC32" s="381">
        <v>15727.43268824474</v>
      </c>
      <c r="AD32" s="353">
        <v>15540.667088977681</v>
      </c>
      <c r="AE32" s="353">
        <v>15281.65352788139</v>
      </c>
      <c r="AF32" s="353">
        <v>14632.366620335719</v>
      </c>
      <c r="AG32" s="353">
        <v>14876.479969608032</v>
      </c>
      <c r="AH32" s="353">
        <v>15463.760387205879</v>
      </c>
      <c r="AI32" s="353">
        <v>15412.468546049156</v>
      </c>
      <c r="AJ32" s="353">
        <v>15687.642314525945</v>
      </c>
      <c r="AK32" s="353">
        <v>15957.566786954076</v>
      </c>
      <c r="AL32" s="353">
        <v>16546.160174977656</v>
      </c>
      <c r="AM32" s="381">
        <v>16924.445859447929</v>
      </c>
      <c r="AN32" s="353">
        <v>17299.056646781461</v>
      </c>
      <c r="AO32" s="353">
        <v>17578.735902255637</v>
      </c>
      <c r="AP32" s="353">
        <v>17713.469431060737</v>
      </c>
      <c r="AQ32" s="353">
        <v>17640.32519680234</v>
      </c>
      <c r="AR32" s="353">
        <v>17668.315374928719</v>
      </c>
      <c r="AS32" s="353">
        <v>17738.480380279903</v>
      </c>
      <c r="AT32" s="353">
        <v>17801.666218818576</v>
      </c>
      <c r="AU32" s="353">
        <v>17990.772116065113</v>
      </c>
      <c r="AV32" s="353">
        <v>17551.910805240845</v>
      </c>
      <c r="AW32" s="381">
        <v>16565.485182326636</v>
      </c>
      <c r="AX32" s="353">
        <v>16693.470240203333</v>
      </c>
      <c r="AY32" s="353">
        <v>16491.766438984603</v>
      </c>
      <c r="AZ32" s="353">
        <v>16522.516499999998</v>
      </c>
      <c r="BA32" s="353">
        <v>16969.471493639074</v>
      </c>
      <c r="BB32" s="353">
        <v>16939.239746630414</v>
      </c>
      <c r="BC32" s="353">
        <v>17453.796147825753</v>
      </c>
      <c r="BD32" s="353">
        <v>17062.370314828437</v>
      </c>
      <c r="BE32" s="353">
        <v>18141.562286137058</v>
      </c>
      <c r="BF32" s="353">
        <v>18309</v>
      </c>
      <c r="BG32" s="353">
        <v>18962.889568648312</v>
      </c>
      <c r="BH32" s="382"/>
      <c r="BJ32" s="1142">
        <f t="shared" si="2"/>
        <v>3.2007581447686118E-3</v>
      </c>
    </row>
    <row r="33" spans="1:62" s="87" customFormat="1" ht="15" customHeight="1" x14ac:dyDescent="0.2">
      <c r="A33" s="472">
        <v>24</v>
      </c>
      <c r="B33" s="317">
        <v>11679.081965197071</v>
      </c>
      <c r="C33" s="317">
        <f t="shared" si="0"/>
        <v>11928.604715119151</v>
      </c>
      <c r="D33" s="353">
        <v>12178.127465041231</v>
      </c>
      <c r="E33" s="353">
        <f t="shared" si="1"/>
        <v>13238.418571230293</v>
      </c>
      <c r="F33" s="353">
        <v>14298.709677419356</v>
      </c>
      <c r="G33" s="317">
        <v>15748.331118861763</v>
      </c>
      <c r="H33" s="353">
        <v>16018.895139036296</v>
      </c>
      <c r="I33" s="367">
        <v>16841.952002832288</v>
      </c>
      <c r="J33" s="317">
        <v>16232.146287580445</v>
      </c>
      <c r="K33" s="317">
        <v>15556.448390930698</v>
      </c>
      <c r="L33" s="317">
        <v>16128.255421686748</v>
      </c>
      <c r="M33" s="317">
        <v>16959.22482552343</v>
      </c>
      <c r="N33" s="317">
        <v>16885.167093641267</v>
      </c>
      <c r="O33" s="353">
        <v>15993.556558067687</v>
      </c>
      <c r="P33" s="353">
        <v>16663.382769066877</v>
      </c>
      <c r="Q33" s="353">
        <v>16940.360046457608</v>
      </c>
      <c r="R33" s="353">
        <v>17435.778629541517</v>
      </c>
      <c r="S33" s="381">
        <v>17835.445328193713</v>
      </c>
      <c r="T33" s="353">
        <v>16847.72396521219</v>
      </c>
      <c r="U33" s="353">
        <v>16732.648639417053</v>
      </c>
      <c r="V33" s="353">
        <v>15730.573603516674</v>
      </c>
      <c r="W33" s="353">
        <v>15212.222849865455</v>
      </c>
      <c r="X33" s="353">
        <v>15736.821039520768</v>
      </c>
      <c r="Y33" s="353">
        <v>15847.048954790384</v>
      </c>
      <c r="Z33" s="353">
        <v>15708.889398591969</v>
      </c>
      <c r="AA33" s="353">
        <v>16108.547451381033</v>
      </c>
      <c r="AB33" s="353">
        <v>16092.970934122039</v>
      </c>
      <c r="AC33" s="381">
        <v>16409.198259105891</v>
      </c>
      <c r="AD33" s="353">
        <v>16275.041906246954</v>
      </c>
      <c r="AE33" s="353">
        <v>15896.462636742626</v>
      </c>
      <c r="AF33" s="353">
        <v>15221.384964335353</v>
      </c>
      <c r="AG33" s="353">
        <v>15431.190575510629</v>
      </c>
      <c r="AH33" s="353">
        <v>16090.582266670555</v>
      </c>
      <c r="AI33" s="353">
        <v>15999.59513302772</v>
      </c>
      <c r="AJ33" s="353">
        <v>16324.821975685167</v>
      </c>
      <c r="AK33" s="353">
        <v>16585.530110728447</v>
      </c>
      <c r="AL33" s="353">
        <v>17182.493228418974</v>
      </c>
      <c r="AM33" s="381">
        <v>17616.023669822644</v>
      </c>
      <c r="AN33" s="353">
        <v>18035.186716857268</v>
      </c>
      <c r="AO33" s="353">
        <v>18323.26362781955</v>
      </c>
      <c r="AP33" s="353">
        <v>18378.796527448383</v>
      </c>
      <c r="AQ33" s="353">
        <v>18281.398120461337</v>
      </c>
      <c r="AR33" s="353">
        <v>18355.511606633718</v>
      </c>
      <c r="AS33" s="353">
        <v>18428.892619385508</v>
      </c>
      <c r="AT33" s="353">
        <v>18520.035659904159</v>
      </c>
      <c r="AU33" s="353">
        <v>18724.350645108607</v>
      </c>
      <c r="AV33" s="353">
        <v>18222.842742581342</v>
      </c>
      <c r="AW33" s="381">
        <v>17242.679498429952</v>
      </c>
      <c r="AX33" s="353">
        <v>17335.260411241434</v>
      </c>
      <c r="AY33" s="353">
        <v>17153.786930370065</v>
      </c>
      <c r="AZ33" s="353">
        <v>17210.677649999998</v>
      </c>
      <c r="BA33" s="353">
        <v>17613.441181089995</v>
      </c>
      <c r="BB33" s="353">
        <v>17592.02281097549</v>
      </c>
      <c r="BC33" s="353">
        <v>18112.729307448553</v>
      </c>
      <c r="BD33" s="353">
        <v>17679.019532944749</v>
      </c>
      <c r="BE33" s="353">
        <v>18865.093128641452</v>
      </c>
      <c r="BF33" s="353">
        <v>19045</v>
      </c>
      <c r="BG33" s="353">
        <v>19721.405151394247</v>
      </c>
      <c r="BH33" s="382"/>
      <c r="BJ33" s="1142">
        <f t="shared" si="2"/>
        <v>3.2312362914135306E-3</v>
      </c>
    </row>
    <row r="34" spans="1:62" s="87" customFormat="1" ht="15" customHeight="1" x14ac:dyDescent="0.2">
      <c r="A34" s="472">
        <v>25</v>
      </c>
      <c r="B34" s="317">
        <v>12169.685174936973</v>
      </c>
      <c r="C34" s="317">
        <f t="shared" si="0"/>
        <v>12458.658620694252</v>
      </c>
      <c r="D34" s="353">
        <v>12747.632066451533</v>
      </c>
      <c r="E34" s="353">
        <f t="shared" si="1"/>
        <v>13905.269783368251</v>
      </c>
      <c r="F34" s="353">
        <v>15062.907500284966</v>
      </c>
      <c r="G34" s="317">
        <v>16306.60853678791</v>
      </c>
      <c r="H34" s="353">
        <v>16648.124867331775</v>
      </c>
      <c r="I34" s="367">
        <v>17475.276653853936</v>
      </c>
      <c r="J34" s="317">
        <v>16929.330275669963</v>
      </c>
      <c r="K34" s="317">
        <v>16214.976001097091</v>
      </c>
      <c r="L34" s="317">
        <v>16793.388170865281</v>
      </c>
      <c r="M34" s="317">
        <v>17640.540046527087</v>
      </c>
      <c r="N34" s="317">
        <v>17533.45581768822</v>
      </c>
      <c r="O34" s="353">
        <v>16581.011445021766</v>
      </c>
      <c r="P34" s="353">
        <v>17301.586271180797</v>
      </c>
      <c r="Q34" s="353">
        <v>17563.01393728223</v>
      </c>
      <c r="R34" s="353">
        <v>18106.260316621141</v>
      </c>
      <c r="S34" s="381">
        <v>18497.242928497748</v>
      </c>
      <c r="T34" s="353">
        <v>17463.531610555958</v>
      </c>
      <c r="U34" s="353">
        <v>17360.974610042125</v>
      </c>
      <c r="V34" s="353">
        <v>16310.371180443874</v>
      </c>
      <c r="W34" s="353">
        <v>15765.353203376948</v>
      </c>
      <c r="X34" s="353">
        <v>16299.867539194558</v>
      </c>
      <c r="Y34" s="353">
        <v>16465.346428707911</v>
      </c>
      <c r="Z34" s="353">
        <v>16379.074483223487</v>
      </c>
      <c r="AA34" s="353">
        <v>16737.282172437699</v>
      </c>
      <c r="AB34" s="353">
        <v>16812.852892503786</v>
      </c>
      <c r="AC34" s="381">
        <v>17143.407335417898</v>
      </c>
      <c r="AD34" s="353">
        <v>17034.615859402915</v>
      </c>
      <c r="AE34" s="353">
        <v>16540.79647682036</v>
      </c>
      <c r="AF34" s="353">
        <v>15791.784912403964</v>
      </c>
      <c r="AG34" s="353">
        <v>16028.825216393783</v>
      </c>
      <c r="AH34" s="353">
        <v>16735.174869522118</v>
      </c>
      <c r="AI34" s="353">
        <v>16604.129785927482</v>
      </c>
      <c r="AJ34" s="353">
        <v>17010.061416639852</v>
      </c>
      <c r="AK34" s="353">
        <v>17195.247526790248</v>
      </c>
      <c r="AL34" s="353">
        <v>17847.341206424877</v>
      </c>
      <c r="AM34" s="381">
        <v>18313.512401653556</v>
      </c>
      <c r="AN34" s="353">
        <v>18775.646963815874</v>
      </c>
      <c r="AO34" s="353">
        <v>19097.347274436092</v>
      </c>
      <c r="AP34" s="353">
        <v>19152.014504331328</v>
      </c>
      <c r="AQ34" s="353">
        <v>18995.504668334652</v>
      </c>
      <c r="AR34" s="353">
        <v>19050.606645599695</v>
      </c>
      <c r="AS34" s="353">
        <v>19097.569658371121</v>
      </c>
      <c r="AT34" s="353">
        <v>19286.792679922968</v>
      </c>
      <c r="AU34" s="353">
        <v>19426.559039686428</v>
      </c>
      <c r="AV34" s="353">
        <v>18885.491569584297</v>
      </c>
      <c r="AW34" s="381">
        <v>17851.920059630167</v>
      </c>
      <c r="AX34" s="353">
        <v>17977.050582279539</v>
      </c>
      <c r="AY34" s="353">
        <v>17854.218166989496</v>
      </c>
      <c r="AZ34" s="353">
        <v>17878.892100000001</v>
      </c>
      <c r="BA34" s="353">
        <v>18214.987189806816</v>
      </c>
      <c r="BB34" s="353">
        <v>18296.088341913961</v>
      </c>
      <c r="BC34" s="353">
        <v>18800.219762913752</v>
      </c>
      <c r="BD34" s="353">
        <v>18364.649850036782</v>
      </c>
      <c r="BE34" s="353">
        <v>19590.673633589198</v>
      </c>
      <c r="BF34" s="353">
        <v>19742</v>
      </c>
      <c r="BG34" s="353">
        <v>20443.567008024118</v>
      </c>
      <c r="BH34" s="382"/>
      <c r="BJ34" s="1142">
        <f t="shared" si="2"/>
        <v>3.2324116273299008E-3</v>
      </c>
    </row>
    <row r="35" spans="1:62" s="87" customFormat="1" ht="15" customHeight="1" x14ac:dyDescent="0.2">
      <c r="A35" s="472">
        <v>26</v>
      </c>
      <c r="B35" s="317">
        <v>12701.17198548853</v>
      </c>
      <c r="C35" s="317">
        <f t="shared" si="0"/>
        <v>13005.843253411171</v>
      </c>
      <c r="D35" s="353">
        <v>13310.514521333809</v>
      </c>
      <c r="E35" s="353">
        <f t="shared" si="1"/>
        <v>14568.809922242192</v>
      </c>
      <c r="F35" s="353">
        <v>15827.105323150576</v>
      </c>
      <c r="G35" s="317">
        <v>16889.425621436087</v>
      </c>
      <c r="H35" s="353">
        <v>17247.95133729569</v>
      </c>
      <c r="I35" s="367">
        <v>18142.229162451953</v>
      </c>
      <c r="J35" s="317">
        <v>17594.58217270195</v>
      </c>
      <c r="K35" s="317">
        <v>16858.306820259644</v>
      </c>
      <c r="L35" s="317">
        <v>17390.551150054765</v>
      </c>
      <c r="M35" s="317">
        <v>18215.975199401797</v>
      </c>
      <c r="N35" s="317">
        <v>18152.084273314726</v>
      </c>
      <c r="O35" s="353">
        <v>17086.767307962364</v>
      </c>
      <c r="P35" s="353">
        <v>17895.521322281034</v>
      </c>
      <c r="Q35" s="353">
        <v>18150.882694541233</v>
      </c>
      <c r="R35" s="353">
        <v>18812.544423884632</v>
      </c>
      <c r="S35" s="381">
        <v>19119.934306965635</v>
      </c>
      <c r="T35" s="353">
        <v>18068.293378853199</v>
      </c>
      <c r="U35" s="353">
        <v>17936.309233747008</v>
      </c>
      <c r="V35" s="353">
        <v>16854.525463707516</v>
      </c>
      <c r="W35" s="353">
        <v>16320.759813487253</v>
      </c>
      <c r="X35" s="353">
        <v>16891.394990213717</v>
      </c>
      <c r="Y35" s="353">
        <v>17094.231188137728</v>
      </c>
      <c r="Z35" s="353">
        <v>16987.013275164769</v>
      </c>
      <c r="AA35" s="353">
        <v>17355.908618236215</v>
      </c>
      <c r="AB35" s="353">
        <v>17454.698866237104</v>
      </c>
      <c r="AC35" s="381">
        <v>17879.489394067437</v>
      </c>
      <c r="AD35" s="353">
        <v>17749.191355618361</v>
      </c>
      <c r="AE35" s="353">
        <v>17209.44480142933</v>
      </c>
      <c r="AF35" s="353">
        <v>16455.276840127688</v>
      </c>
      <c r="AG35" s="353">
        <v>16718.911624927372</v>
      </c>
      <c r="AH35" s="353">
        <v>17399.153716068464</v>
      </c>
      <c r="AI35" s="353">
        <v>17294.122216985848</v>
      </c>
      <c r="AJ35" s="353">
        <v>17695.300857594539</v>
      </c>
      <c r="AK35" s="353">
        <v>17891.633004486768</v>
      </c>
      <c r="AL35" s="353">
        <v>18497.18132939679</v>
      </c>
      <c r="AM35" s="381">
        <v>19040.555740765438</v>
      </c>
      <c r="AN35" s="353">
        <v>19504.56007242035</v>
      </c>
      <c r="AO35" s="353">
        <v>19871.43092105263</v>
      </c>
      <c r="AP35" s="353">
        <v>19923.849264797664</v>
      </c>
      <c r="AQ35" s="353">
        <v>19647.397388173551</v>
      </c>
      <c r="AR35" s="353">
        <v>19811.525078407143</v>
      </c>
      <c r="AS35" s="353">
        <v>19844.237709551995</v>
      </c>
      <c r="AT35" s="353">
        <v>19995.23646379148</v>
      </c>
      <c r="AU35" s="353">
        <v>20189.094615929011</v>
      </c>
      <c r="AV35" s="353">
        <v>19628.604897009045</v>
      </c>
      <c r="AW35" s="381">
        <v>18504.510429992704</v>
      </c>
      <c r="AX35" s="353">
        <v>18651.161121643301</v>
      </c>
      <c r="AY35" s="353">
        <v>18511.719747170962</v>
      </c>
      <c r="AZ35" s="353">
        <v>18614.703699999998</v>
      </c>
      <c r="BA35" s="353">
        <v>18869.834743599811</v>
      </c>
      <c r="BB35" s="353">
        <v>18959.555253465995</v>
      </c>
      <c r="BC35" s="353">
        <v>19480.306475012407</v>
      </c>
      <c r="BD35" s="353">
        <v>19042.963989964726</v>
      </c>
      <c r="BE35" s="353">
        <v>20352.123231295664</v>
      </c>
      <c r="BF35" s="353">
        <v>20512</v>
      </c>
      <c r="BG35" s="353">
        <v>21123.479939708293</v>
      </c>
      <c r="BH35" s="382"/>
      <c r="BJ35" s="1142">
        <f t="shared" si="2"/>
        <v>3.3437733897394573E-3</v>
      </c>
    </row>
    <row r="36" spans="1:62" s="87" customFormat="1" ht="15" customHeight="1" x14ac:dyDescent="0.2">
      <c r="A36" s="472">
        <v>27</v>
      </c>
      <c r="B36" s="317">
        <v>13164.519461353992</v>
      </c>
      <c r="C36" s="317">
        <f t="shared" si="0"/>
        <v>13558.691097953199</v>
      </c>
      <c r="D36" s="353">
        <v>13952.862734552406</v>
      </c>
      <c r="E36" s="353">
        <f t="shared" si="1"/>
        <v>15246.820202338324</v>
      </c>
      <c r="F36" s="353">
        <v>16540.777670124244</v>
      </c>
      <c r="G36" s="317">
        <v>17447.703039362234</v>
      </c>
      <c r="H36" s="353">
        <v>17794.851942262787</v>
      </c>
      <c r="I36" s="367">
        <v>18680.274883673883</v>
      </c>
      <c r="J36" s="317">
        <v>18190.647872442609</v>
      </c>
      <c r="K36" s="317">
        <v>17542.162415432434</v>
      </c>
      <c r="L36" s="317">
        <v>18094.52376779847</v>
      </c>
      <c r="M36" s="317">
        <v>18832.841683283485</v>
      </c>
      <c r="N36" s="317">
        <v>18694.443467288649</v>
      </c>
      <c r="O36" s="353">
        <v>17623.646608622385</v>
      </c>
      <c r="P36" s="353">
        <v>18478.38926062785</v>
      </c>
      <c r="Q36" s="353">
        <v>18731.794425087108</v>
      </c>
      <c r="R36" s="353">
        <v>19466.752283607955</v>
      </c>
      <c r="S36" s="381">
        <v>19706.527634507846</v>
      </c>
      <c r="T36" s="353">
        <v>18720.000124598169</v>
      </c>
      <c r="U36" s="353">
        <v>18557.06501195491</v>
      </c>
      <c r="V36" s="353">
        <v>17434.323040634717</v>
      </c>
      <c r="W36" s="353">
        <v>16878.442680196371</v>
      </c>
      <c r="X36" s="353">
        <v>17520.166762222969</v>
      </c>
      <c r="Y36" s="353">
        <v>17697.706462338057</v>
      </c>
      <c r="Z36" s="353">
        <v>17601.176696375074</v>
      </c>
      <c r="AA36" s="353">
        <v>17986.664994344512</v>
      </c>
      <c r="AB36" s="353">
        <v>18094.593940354214</v>
      </c>
      <c r="AC36" s="381">
        <v>18550.017070903406</v>
      </c>
      <c r="AD36" s="353">
        <v>18449.367345612838</v>
      </c>
      <c r="AE36" s="353">
        <v>17846.831645926715</v>
      </c>
      <c r="AF36" s="353">
        <v>17142.464908127262</v>
      </c>
      <c r="AG36" s="353">
        <v>17413.950806727946</v>
      </c>
      <c r="AH36" s="353">
        <v>18090.596407849083</v>
      </c>
      <c r="AI36" s="353">
        <v>17974.619339359924</v>
      </c>
      <c r="AJ36" s="353">
        <v>18352.634619958309</v>
      </c>
      <c r="AK36" s="353">
        <v>18548.485682139377</v>
      </c>
      <c r="AL36" s="353">
        <v>19184.541089953684</v>
      </c>
      <c r="AM36" s="381">
        <v>19745.433124416591</v>
      </c>
      <c r="AN36" s="353">
        <v>20318.633326386538</v>
      </c>
      <c r="AO36" s="353">
        <v>20704.626409774435</v>
      </c>
      <c r="AP36" s="353">
        <v>20672.16934618169</v>
      </c>
      <c r="AQ36" s="353">
        <v>20419.660340513819</v>
      </c>
      <c r="AR36" s="353">
        <v>20588.241125736549</v>
      </c>
      <c r="AS36" s="353">
        <v>20543.599736942302</v>
      </c>
      <c r="AT36" s="353">
        <v>20795.49257691791</v>
      </c>
      <c r="AU36" s="353">
        <v>20963.695628504549</v>
      </c>
      <c r="AV36" s="353">
        <v>20372.90152591058</v>
      </c>
      <c r="AW36" s="381">
        <v>19185.219595487564</v>
      </c>
      <c r="AX36" s="353">
        <v>19316.037270056877</v>
      </c>
      <c r="AY36" s="353">
        <v>19231.356356407377</v>
      </c>
      <c r="AZ36" s="353">
        <v>19313.946349999998</v>
      </c>
      <c r="BA36" s="353">
        <v>19499.663204806027</v>
      </c>
      <c r="BB36" s="353">
        <v>19644.389859431943</v>
      </c>
      <c r="BC36" s="353">
        <v>20191.065838201044</v>
      </c>
      <c r="BD36" s="353">
        <v>19746.362165883838</v>
      </c>
      <c r="BE36" s="353">
        <v>21065.405761583279</v>
      </c>
      <c r="BF36" s="353">
        <v>21249</v>
      </c>
      <c r="BG36" s="353">
        <v>21833.851398678904</v>
      </c>
      <c r="BH36" s="382"/>
      <c r="BJ36" s="1142">
        <f t="shared" si="2"/>
        <v>3.3402334972356673E-3</v>
      </c>
    </row>
    <row r="37" spans="1:62" s="87" customFormat="1" ht="15" customHeight="1" x14ac:dyDescent="0.2">
      <c r="A37" s="473">
        <v>28</v>
      </c>
      <c r="B37" s="316">
        <v>13682.378404968331</v>
      </c>
      <c r="C37" s="316">
        <f t="shared" si="0"/>
        <v>14112.30609025756</v>
      </c>
      <c r="D37" s="354">
        <v>14542.233775546789</v>
      </c>
      <c r="E37" s="354">
        <f t="shared" si="1"/>
        <v>15882.55268510612</v>
      </c>
      <c r="F37" s="354">
        <v>17222.871594665452</v>
      </c>
      <c r="G37" s="316">
        <v>18067.329624093451</v>
      </c>
      <c r="H37" s="354">
        <v>18406.439715559329</v>
      </c>
      <c r="I37" s="368">
        <v>19330.413463483714</v>
      </c>
      <c r="J37" s="316">
        <v>18829.289693593313</v>
      </c>
      <c r="K37" s="316">
        <v>18165.230846589868</v>
      </c>
      <c r="L37" s="316">
        <v>18730.526615553124</v>
      </c>
      <c r="M37" s="316">
        <v>19408.276836158195</v>
      </c>
      <c r="N37" s="316">
        <v>19249.514204871335</v>
      </c>
      <c r="O37" s="354">
        <v>18203.320636146607</v>
      </c>
      <c r="P37" s="354">
        <v>19098.147574819399</v>
      </c>
      <c r="Q37" s="354">
        <v>19350.96980255517</v>
      </c>
      <c r="R37" s="354">
        <v>20075.393426733634</v>
      </c>
      <c r="S37" s="383">
        <v>20302.145474781475</v>
      </c>
      <c r="T37" s="354">
        <v>19355.138054773357</v>
      </c>
      <c r="U37" s="354">
        <v>19132.399635659796</v>
      </c>
      <c r="V37" s="354">
        <v>18011.744397984348</v>
      </c>
      <c r="W37" s="354">
        <v>17474.821909085305</v>
      </c>
      <c r="X37" s="354">
        <v>18168.656115932859</v>
      </c>
      <c r="Y37" s="354">
        <v>18292.711908128556</v>
      </c>
      <c r="Z37" s="354">
        <v>18240.238634661473</v>
      </c>
      <c r="AA37" s="354">
        <v>18639.659576020724</v>
      </c>
      <c r="AB37" s="354">
        <v>18793.016002957644</v>
      </c>
      <c r="AC37" s="383">
        <v>19224.290712414433</v>
      </c>
      <c r="AD37" s="354">
        <v>19210.741237046423</v>
      </c>
      <c r="AE37" s="354">
        <v>18496.375732689714</v>
      </c>
      <c r="AF37" s="354">
        <v>17812.727161644085</v>
      </c>
      <c r="AG37" s="354">
        <v>18118.895535062496</v>
      </c>
      <c r="AH37" s="354">
        <v>18723.880368545357</v>
      </c>
      <c r="AI37" s="354">
        <v>18645.621153049713</v>
      </c>
      <c r="AJ37" s="354">
        <v>19003.767120412987</v>
      </c>
      <c r="AK37" s="354">
        <v>19241.830175217136</v>
      </c>
      <c r="AL37" s="354">
        <v>19940.936983666947</v>
      </c>
      <c r="AM37" s="383">
        <v>20478.387384984668</v>
      </c>
      <c r="AN37" s="354">
        <v>21181.781918357778</v>
      </c>
      <c r="AO37" s="354">
        <v>21491.376879699248</v>
      </c>
      <c r="AP37" s="354">
        <v>21461.985920063908</v>
      </c>
      <c r="AQ37" s="354">
        <v>21221.67773234881</v>
      </c>
      <c r="AR37" s="354">
        <v>21366.273640942785</v>
      </c>
      <c r="AS37" s="354">
        <v>21310.724447059638</v>
      </c>
      <c r="AT37" s="354">
        <v>21593.267275740069</v>
      </c>
      <c r="AU37" s="354">
        <v>21768.460231912464</v>
      </c>
      <c r="AV37" s="354">
        <v>21151.513897639055</v>
      </c>
      <c r="AW37" s="383">
        <v>19917.479885391669</v>
      </c>
      <c r="AX37" s="354">
        <v>20007.462292452245</v>
      </c>
      <c r="AY37" s="354">
        <v>19949.863237842794</v>
      </c>
      <c r="AZ37" s="354">
        <v>19976.620049999998</v>
      </c>
      <c r="BA37" s="354">
        <v>20198.022223967331</v>
      </c>
      <c r="BB37" s="354">
        <v>20345.250236208325</v>
      </c>
      <c r="BC37" s="354">
        <v>20857.402741190392</v>
      </c>
      <c r="BD37" s="354">
        <v>20414.224624148792</v>
      </c>
      <c r="BE37" s="354">
        <v>21818.656709516323</v>
      </c>
      <c r="BF37" s="354">
        <v>22014</v>
      </c>
      <c r="BG37" s="354">
        <v>22556.995788447046</v>
      </c>
      <c r="BH37" s="384"/>
      <c r="BJ37" s="1142">
        <f t="shared" si="2"/>
        <v>3.3931304630454573E-3</v>
      </c>
    </row>
    <row r="38" spans="1:62" s="87" customFormat="1" ht="15" customHeight="1" x14ac:dyDescent="0.2">
      <c r="A38" s="472">
        <v>29</v>
      </c>
      <c r="B38" s="317">
        <v>14179.79554817684</v>
      </c>
      <c r="C38" s="317">
        <f t="shared" si="0"/>
        <v>14655.700182359005</v>
      </c>
      <c r="D38" s="353">
        <v>15131.60481654117</v>
      </c>
      <c r="E38" s="353">
        <f t="shared" si="1"/>
        <v>16496.18027217119</v>
      </c>
      <c r="F38" s="353">
        <v>17860.75572780121</v>
      </c>
      <c r="G38" s="317">
        <v>18650.146708741628</v>
      </c>
      <c r="H38" s="353">
        <v>19059.192050520058</v>
      </c>
      <c r="I38" s="367">
        <v>20014.179900869916</v>
      </c>
      <c r="J38" s="317">
        <v>19473.253529920275</v>
      </c>
      <c r="K38" s="317">
        <v>18768.036889742179</v>
      </c>
      <c r="L38" s="317">
        <v>19313.124644030671</v>
      </c>
      <c r="M38" s="317">
        <v>20094.195538384847</v>
      </c>
      <c r="N38" s="317">
        <v>19859.668298091998</v>
      </c>
      <c r="O38" s="353">
        <v>18806.337241960398</v>
      </c>
      <c r="P38" s="353">
        <v>19677.326475581744</v>
      </c>
      <c r="Q38" s="353">
        <v>19959.709639953544</v>
      </c>
      <c r="R38" s="353">
        <v>20684.034569859316</v>
      </c>
      <c r="S38" s="381">
        <v>20912.804169607472</v>
      </c>
      <c r="T38" s="353">
        <v>19954.376884547335</v>
      </c>
      <c r="U38" s="353">
        <v>19738.015029033359</v>
      </c>
      <c r="V38" s="353">
        <v>18579.660877023696</v>
      </c>
      <c r="W38" s="353">
        <v>18068.924881375428</v>
      </c>
      <c r="X38" s="353">
        <v>18812.763784820385</v>
      </c>
      <c r="Y38" s="353">
        <v>18902.539553636256</v>
      </c>
      <c r="Z38" s="353">
        <v>18912.498595715995</v>
      </c>
      <c r="AA38" s="353">
        <v>19282.545882438793</v>
      </c>
      <c r="AB38" s="353">
        <v>19487.536266328651</v>
      </c>
      <c r="AC38" s="381">
        <v>19921.040141975831</v>
      </c>
      <c r="AD38" s="353">
        <v>19928.916609817104</v>
      </c>
      <c r="AE38" s="353">
        <v>19137.236074977274</v>
      </c>
      <c r="AF38" s="353">
        <v>18508.378136885032</v>
      </c>
      <c r="AG38" s="353">
        <v>18797.425472639781</v>
      </c>
      <c r="AH38" s="353">
        <v>19357.164329241627</v>
      </c>
      <c r="AI38" s="353">
        <v>19316.622966739502</v>
      </c>
      <c r="AJ38" s="353">
        <v>19715.361924481316</v>
      </c>
      <c r="AK38" s="353">
        <v>19968.625499101276</v>
      </c>
      <c r="AL38" s="353">
        <v>20719.844659931201</v>
      </c>
      <c r="AM38" s="381">
        <v>21266.017669022538</v>
      </c>
      <c r="AN38" s="353">
        <v>22001.628741501027</v>
      </c>
      <c r="AO38" s="353">
        <v>22328.794642857141</v>
      </c>
      <c r="AP38" s="353">
        <v>22231.054247697029</v>
      </c>
      <c r="AQ38" s="353">
        <v>22019.637700616338</v>
      </c>
      <c r="AR38" s="353">
        <v>22157.470834917312</v>
      </c>
      <c r="AS38" s="353">
        <v>22076.570615993449</v>
      </c>
      <c r="AT38" s="353">
        <v>22383.597731649425</v>
      </c>
      <c r="AU38" s="353">
        <v>22494.79949915619</v>
      </c>
      <c r="AV38" s="353">
        <v>21891.077320633431</v>
      </c>
      <c r="AW38" s="381">
        <v>20659.113107006546</v>
      </c>
      <c r="AX38" s="353">
        <v>20719.664694485535</v>
      </c>
      <c r="AY38" s="353">
        <v>20672.889030482209</v>
      </c>
      <c r="AZ38" s="353">
        <v>20665.889349999998</v>
      </c>
      <c r="BA38" s="353">
        <v>20911.610256007538</v>
      </c>
      <c r="BB38" s="353">
        <v>21029.016457453577</v>
      </c>
      <c r="BC38" s="353">
        <v>21542.777841408006</v>
      </c>
      <c r="BD38" s="353">
        <v>21108.21628657122</v>
      </c>
      <c r="BE38" s="353">
        <v>22590.354619439564</v>
      </c>
      <c r="BF38" s="353">
        <v>22818</v>
      </c>
      <c r="BG38" s="353">
        <v>23379.376025180653</v>
      </c>
      <c r="BH38" s="382"/>
      <c r="BJ38" s="1142">
        <f t="shared" si="2"/>
        <v>3.5352127601968597E-3</v>
      </c>
    </row>
    <row r="39" spans="1:62" s="87" customFormat="1" ht="15" customHeight="1" x14ac:dyDescent="0.2">
      <c r="A39" s="472">
        <v>30</v>
      </c>
      <c r="B39" s="317">
        <v>14697.65449179118</v>
      </c>
      <c r="C39" s="317">
        <f t="shared" si="0"/>
        <v>15196.070881607313</v>
      </c>
      <c r="D39" s="353">
        <v>15694.487271423446</v>
      </c>
      <c r="E39" s="353">
        <f t="shared" si="1"/>
        <v>17068.142985990988</v>
      </c>
      <c r="F39" s="353">
        <v>18441.798700558531</v>
      </c>
      <c r="G39" s="317">
        <v>19275.908210153353</v>
      </c>
      <c r="H39" s="353">
        <v>19647.257217151346</v>
      </c>
      <c r="I39" s="367">
        <v>20608.272051385797</v>
      </c>
      <c r="J39" s="317">
        <v>20058.675199308425</v>
      </c>
      <c r="K39" s="317">
        <v>19375.908529895773</v>
      </c>
      <c r="L39" s="317">
        <v>19934.562541073385</v>
      </c>
      <c r="M39" s="317">
        <v>20711.062022266535</v>
      </c>
      <c r="N39" s="317">
        <v>20491.008297327269</v>
      </c>
      <c r="O39" s="353">
        <v>19405.463418059262</v>
      </c>
      <c r="P39" s="353">
        <v>20260.194413928559</v>
      </c>
      <c r="Q39" s="353">
        <v>20540.621370499419</v>
      </c>
      <c r="R39" s="353">
        <v>21334.987664111377</v>
      </c>
      <c r="S39" s="381">
        <v>21514.438351702047</v>
      </c>
      <c r="T39" s="353">
        <v>20559.138652844576</v>
      </c>
      <c r="U39" s="353">
        <v>20343.630422406921</v>
      </c>
      <c r="V39" s="353">
        <v>19206.982845502305</v>
      </c>
      <c r="W39" s="353">
        <v>18672.132880060799</v>
      </c>
      <c r="X39" s="353">
        <v>19470.016508175006</v>
      </c>
      <c r="Y39" s="353">
        <v>19575.890912217677</v>
      </c>
      <c r="Z39" s="353">
        <v>19622.106332384661</v>
      </c>
      <c r="AA39" s="353">
        <v>19941.605429269894</v>
      </c>
      <c r="AB39" s="353">
        <v>20185.95832893208</v>
      </c>
      <c r="AC39" s="381">
        <v>20657.12220062537</v>
      </c>
      <c r="AD39" s="353">
        <v>20587.694019426304</v>
      </c>
      <c r="AE39" s="353">
        <v>19831.93563301257</v>
      </c>
      <c r="AF39" s="353">
        <v>19180.33297185013</v>
      </c>
      <c r="AG39" s="353">
        <v>19479.25725906172</v>
      </c>
      <c r="AH39" s="353">
        <v>20004.987972708986</v>
      </c>
      <c r="AI39" s="353">
        <v>19973.381817402853</v>
      </c>
      <c r="AJ39" s="353">
        <v>20434.708305936008</v>
      </c>
      <c r="AK39" s="353">
        <v>20701.502792222938</v>
      </c>
      <c r="AL39" s="353">
        <v>21485.245266664864</v>
      </c>
      <c r="AM39" s="381">
        <v>22024.093345779438</v>
      </c>
      <c r="AN39" s="353">
        <v>22763.73987287363</v>
      </c>
      <c r="AO39" s="353">
        <v>23167.619830827069</v>
      </c>
      <c r="AP39" s="353">
        <v>23011.188306663003</v>
      </c>
      <c r="AQ39" s="353">
        <v>22878.4590223958</v>
      </c>
      <c r="AR39" s="353">
        <v>22976.313854305263</v>
      </c>
      <c r="AS39" s="353">
        <v>22846.252408477842</v>
      </c>
      <c r="AT39" s="353">
        <v>23157.798994581037</v>
      </c>
      <c r="AU39" s="353">
        <v>23280.259404431381</v>
      </c>
      <c r="AV39" s="353">
        <v>22674.422898269069</v>
      </c>
      <c r="AW39" s="381">
        <v>21358.568135922946</v>
      </c>
      <c r="AX39" s="353">
        <v>21472.267556925901</v>
      </c>
      <c r="AY39" s="353">
        <v>21416.249923539603</v>
      </c>
      <c r="AZ39" s="353">
        <v>21396.160199999998</v>
      </c>
      <c r="BA39" s="353">
        <v>21609.969275168838</v>
      </c>
      <c r="BB39" s="353">
        <v>21713.851063419523</v>
      </c>
      <c r="BC39" s="353">
        <v>22236.614362615965</v>
      </c>
      <c r="BD39" s="353">
        <v>21792.801435496953</v>
      </c>
      <c r="BE39" s="353">
        <v>23391.772634791454</v>
      </c>
      <c r="BF39" s="353">
        <v>23637</v>
      </c>
      <c r="BG39" s="353">
        <v>24165.402535798199</v>
      </c>
      <c r="BH39" s="382"/>
      <c r="BJ39" s="1142">
        <f t="shared" si="2"/>
        <v>3.6780035139514222E-3</v>
      </c>
    </row>
    <row r="40" spans="1:62" s="87" customFormat="1" ht="15" customHeight="1" x14ac:dyDescent="0.2">
      <c r="A40" s="472">
        <v>31</v>
      </c>
      <c r="B40" s="317">
        <v>15235.955235811349</v>
      </c>
      <c r="C40" s="317">
        <f t="shared" si="0"/>
        <v>15753.284627586563</v>
      </c>
      <c r="D40" s="353">
        <v>16270.614019361776</v>
      </c>
      <c r="E40" s="353">
        <f t="shared" si="1"/>
        <v>17678.306268771281</v>
      </c>
      <c r="F40" s="353">
        <v>19085.998518180782</v>
      </c>
      <c r="G40" s="317">
        <v>19895.53479488457</v>
      </c>
      <c r="H40" s="353">
        <v>20252.964338781574</v>
      </c>
      <c r="I40" s="367">
        <v>21174.340987254702</v>
      </c>
      <c r="J40" s="317">
        <v>20681.350974930363</v>
      </c>
      <c r="K40" s="317">
        <v>19958.452185042966</v>
      </c>
      <c r="L40" s="317">
        <v>20589.985323110624</v>
      </c>
      <c r="M40" s="317">
        <v>21369.359837155203</v>
      </c>
      <c r="N40" s="317">
        <v>21118.111115359618</v>
      </c>
      <c r="O40" s="353">
        <v>19985.137445583485</v>
      </c>
      <c r="P40" s="353">
        <v>20865.196577782215</v>
      </c>
      <c r="Q40" s="353">
        <v>21205.017421602788</v>
      </c>
      <c r="R40" s="353">
        <v>21937.119276294536</v>
      </c>
      <c r="S40" s="381">
        <v>22128.105217438515</v>
      </c>
      <c r="T40" s="353">
        <v>21169.423359665081</v>
      </c>
      <c r="U40" s="353">
        <v>20977.00318797677</v>
      </c>
      <c r="V40" s="353">
        <v>19805.790179050069</v>
      </c>
      <c r="W40" s="353">
        <v>19277.617135344986</v>
      </c>
      <c r="X40" s="353">
        <v>20094.406595361896</v>
      </c>
      <c r="Y40" s="353">
        <v>20295.826327053157</v>
      </c>
      <c r="Z40" s="353">
        <v>20310.965304823247</v>
      </c>
      <c r="AA40" s="353">
        <v>20598.643321049367</v>
      </c>
      <c r="AB40" s="353">
        <v>20913.643885778671</v>
      </c>
      <c r="AC40" s="381">
        <v>21432.536888363054</v>
      </c>
      <c r="AD40" s="353">
        <v>21318.468960140337</v>
      </c>
      <c r="AE40" s="353">
        <v>20542.265931103659</v>
      </c>
      <c r="AF40" s="353">
        <v>19872.598784194528</v>
      </c>
      <c r="AG40" s="353">
        <v>20151.183498949689</v>
      </c>
      <c r="AH40" s="353">
        <v>20667.351298947433</v>
      </c>
      <c r="AI40" s="353">
        <v>20696.607828856235</v>
      </c>
      <c r="AJ40" s="353">
        <v>21143.202479049789</v>
      </c>
      <c r="AK40" s="353">
        <v>21397.888269919458</v>
      </c>
      <c r="AL40" s="353">
        <v>22258.149800915518</v>
      </c>
      <c r="AM40" s="381">
        <v>22779.213561808243</v>
      </c>
      <c r="AN40" s="353">
        <v>23624.001680256337</v>
      </c>
      <c r="AO40" s="353">
        <v>23972.666823308271</v>
      </c>
      <c r="AP40" s="353">
        <v>23848.034238709835</v>
      </c>
      <c r="AQ40" s="353">
        <v>23627.729907853784</v>
      </c>
      <c r="AR40" s="353">
        <v>23793.840405816383</v>
      </c>
      <c r="AS40" s="353">
        <v>23638.947942265757</v>
      </c>
      <c r="AT40" s="353">
        <v>24031.256829683371</v>
      </c>
      <c r="AU40" s="353">
        <v>24028.316457074419</v>
      </c>
      <c r="AV40" s="353">
        <v>23400.970005018742</v>
      </c>
      <c r="AW40" s="381">
        <v>22088.485192899359</v>
      </c>
      <c r="AX40" s="353">
        <v>22208.710235203434</v>
      </c>
      <c r="AY40" s="353">
        <v>22148.313538587008</v>
      </c>
      <c r="AZ40" s="353">
        <v>22120.890299999999</v>
      </c>
      <c r="BA40" s="353">
        <v>22311.591654232761</v>
      </c>
      <c r="BB40" s="353">
        <v>22442.489442933995</v>
      </c>
      <c r="BC40" s="353">
        <v>22949.489081052187</v>
      </c>
      <c r="BD40" s="353">
        <v>22555.774196895101</v>
      </c>
      <c r="BE40" s="353">
        <v>24136.82493295108</v>
      </c>
      <c r="BF40" s="353">
        <v>24337</v>
      </c>
      <c r="BG40" s="353">
        <v>24961.254377798465</v>
      </c>
      <c r="BH40" s="382"/>
      <c r="BJ40" s="1142">
        <f t="shared" si="2"/>
        <v>3.6762139129211668E-3</v>
      </c>
    </row>
    <row r="41" spans="1:62" s="87" customFormat="1" ht="15" customHeight="1" x14ac:dyDescent="0.2">
      <c r="A41" s="472">
        <v>32</v>
      </c>
      <c r="B41" s="317">
        <v>15760.628112894297</v>
      </c>
      <c r="C41" s="317">
        <f t="shared" si="0"/>
        <v>16300.373366833188</v>
      </c>
      <c r="D41" s="353">
        <v>16840.118620772078</v>
      </c>
      <c r="E41" s="353">
        <f t="shared" si="1"/>
        <v>18269.369267071324</v>
      </c>
      <c r="F41" s="353">
        <v>19698.61991337057</v>
      </c>
      <c r="G41" s="317">
        <v>20478.351879532747</v>
      </c>
      <c r="H41" s="353">
        <v>20829.268202080235</v>
      </c>
      <c r="I41" s="367">
        <v>21807.66563827635</v>
      </c>
      <c r="J41" s="317">
        <v>21240.16256843723</v>
      </c>
      <c r="K41" s="317">
        <v>20546.061437191442</v>
      </c>
      <c r="L41" s="317">
        <v>21206.568236582698</v>
      </c>
      <c r="M41" s="317">
        <v>22078.295945496844</v>
      </c>
      <c r="N41" s="317">
        <v>21724.028027377357</v>
      </c>
      <c r="O41" s="353">
        <v>20498.674167953937</v>
      </c>
      <c r="P41" s="353">
        <v>21455.442591297979</v>
      </c>
      <c r="Q41" s="353">
        <v>21824.19279907085</v>
      </c>
      <c r="R41" s="353">
        <v>22565.289012247777</v>
      </c>
      <c r="S41" s="381">
        <v>22759.821108637821</v>
      </c>
      <c r="T41" s="353">
        <v>21804.561289840265</v>
      </c>
      <c r="U41" s="353">
        <v>21612.899351019012</v>
      </c>
      <c r="V41" s="353">
        <v>20390.340195132412</v>
      </c>
      <c r="W41" s="353">
        <v>19844.405028449353</v>
      </c>
      <c r="X41" s="353">
        <v>20731.941737015874</v>
      </c>
      <c r="Y41" s="353">
        <v>20977.647514044405</v>
      </c>
      <c r="Z41" s="353">
        <v>21014.348412222887</v>
      </c>
      <c r="AA41" s="353">
        <v>21290.049348706536</v>
      </c>
      <c r="AB41" s="353">
        <v>21619.869546846941</v>
      </c>
      <c r="AC41" s="381">
        <v>22157.38105298741</v>
      </c>
      <c r="AD41" s="353">
        <v>22043.844086021505</v>
      </c>
      <c r="AE41" s="353">
        <v>21250.859480299656</v>
      </c>
      <c r="AF41" s="353">
        <v>20586.868155366497</v>
      </c>
      <c r="AG41" s="353">
        <v>20859.430076128898</v>
      </c>
      <c r="AH41" s="353">
        <v>21400.79751873342</v>
      </c>
      <c r="AI41" s="353">
        <v>21426.16404609914</v>
      </c>
      <c r="AJ41" s="353">
        <v>21859.448229549937</v>
      </c>
      <c r="AK41" s="353">
        <v>22152.052455372457</v>
      </c>
      <c r="AL41" s="353">
        <v>23025.05119315258</v>
      </c>
      <c r="AM41" s="381">
        <v>23645.163555140687</v>
      </c>
      <c r="AN41" s="353">
        <v>24459.725818636518</v>
      </c>
      <c r="AO41" s="353">
        <v>24811.492011278195</v>
      </c>
      <c r="AP41" s="353">
        <v>24679.347305090243</v>
      </c>
      <c r="AQ41" s="353">
        <v>24406.755232806488</v>
      </c>
      <c r="AR41" s="353">
        <v>24608.734021573844</v>
      </c>
      <c r="AS41" s="353">
        <v>24471.278252743068</v>
      </c>
      <c r="AT41" s="353">
        <v>24860.049207308879</v>
      </c>
      <c r="AU41" s="353">
        <v>24841.526865915403</v>
      </c>
      <c r="AV41" s="353">
        <v>24216.264722527736</v>
      </c>
      <c r="AW41" s="381">
        <v>22820.745482803464</v>
      </c>
      <c r="AX41" s="353">
        <v>22962.467396512577</v>
      </c>
      <c r="AY41" s="353">
        <v>22848.74477520644</v>
      </c>
      <c r="AZ41" s="353">
        <v>22874.4323</v>
      </c>
      <c r="BA41" s="353">
        <v>23058.901071933404</v>
      </c>
      <c r="BB41" s="353">
        <v>23175.401361331249</v>
      </c>
      <c r="BC41" s="353">
        <v>23716.305358301834</v>
      </c>
      <c r="BD41" s="353">
        <v>23341.740657951825</v>
      </c>
      <c r="BE41" s="353">
        <v>24840.883982243595</v>
      </c>
      <c r="BF41" s="353">
        <v>25083</v>
      </c>
      <c r="BG41" s="353">
        <v>25783.634614532075</v>
      </c>
      <c r="BH41" s="382"/>
      <c r="BJ41" s="1142">
        <f t="shared" si="2"/>
        <v>3.692884706614441E-3</v>
      </c>
    </row>
    <row r="42" spans="1:62" s="87" customFormat="1" ht="15" customHeight="1" x14ac:dyDescent="0.2">
      <c r="A42" s="472">
        <v>33</v>
      </c>
      <c r="B42" s="317">
        <v>16292.114923445857</v>
      </c>
      <c r="C42" s="317">
        <f t="shared" si="0"/>
        <v>16867.424439134185</v>
      </c>
      <c r="D42" s="353">
        <v>17442.733954822514</v>
      </c>
      <c r="E42" s="353">
        <f t="shared" si="1"/>
        <v>18839.093524772477</v>
      </c>
      <c r="F42" s="353">
        <v>20235.453094722445</v>
      </c>
      <c r="G42" s="317">
        <v>21061.168964180924</v>
      </c>
      <c r="H42" s="353">
        <v>21393.810762046272</v>
      </c>
      <c r="I42" s="367">
        <v>22440.990289297995</v>
      </c>
      <c r="J42" s="317">
        <v>21804.296177120352</v>
      </c>
      <c r="K42" s="317">
        <v>21204.589047357833</v>
      </c>
      <c r="L42" s="317">
        <v>21857.136035049291</v>
      </c>
      <c r="M42" s="317">
        <v>22741.197241608508</v>
      </c>
      <c r="N42" s="317">
        <v>22317.233395786337</v>
      </c>
      <c r="O42" s="353">
        <v>21008.320460609462</v>
      </c>
      <c r="P42" s="353">
        <v>22008.798228969004</v>
      </c>
      <c r="Q42" s="353">
        <v>22429.45412311266</v>
      </c>
      <c r="R42" s="353">
        <v>23196.713513672279</v>
      </c>
      <c r="S42" s="381">
        <v>23391.536999837124</v>
      </c>
      <c r="T42" s="353">
        <v>22464.552443370132</v>
      </c>
      <c r="U42" s="353">
        <v>22268.982693840371</v>
      </c>
      <c r="V42" s="353">
        <v>20963.009113326902</v>
      </c>
      <c r="W42" s="353">
        <v>20424.850461146598</v>
      </c>
      <c r="X42" s="353">
        <v>21373.85856349222</v>
      </c>
      <c r="Y42" s="353">
        <v>21644.64650131845</v>
      </c>
      <c r="Z42" s="353">
        <v>21757.154171659677</v>
      </c>
      <c r="AA42" s="353">
        <v>21934.957310176233</v>
      </c>
      <c r="AB42" s="353">
        <v>22314.389810217952</v>
      </c>
      <c r="AC42" s="381">
        <v>22827.908729823375</v>
      </c>
      <c r="AD42" s="353">
        <v>22697.221680797844</v>
      </c>
      <c r="AE42" s="353">
        <v>21926.45480048898</v>
      </c>
      <c r="AF42" s="353">
        <v>21263.900734676419</v>
      </c>
      <c r="AG42" s="353">
        <v>21673.33581633717</v>
      </c>
      <c r="AH42" s="353">
        <v>22158.476543137887</v>
      </c>
      <c r="AI42" s="353">
        <v>22184.206189394914</v>
      </c>
      <c r="AJ42" s="353">
        <v>22561.741140754628</v>
      </c>
      <c r="AK42" s="353">
        <v>22877.327286947217</v>
      </c>
      <c r="AL42" s="353">
        <v>23809.962011430431</v>
      </c>
      <c r="AM42" s="381">
        <v>24471.214828643821</v>
      </c>
      <c r="AN42" s="353">
        <v>25319.987626019225</v>
      </c>
      <c r="AO42" s="353">
        <v>25661.576597744363</v>
      </c>
      <c r="AP42" s="353">
        <v>25531.408617719746</v>
      </c>
      <c r="AQ42" s="353">
        <v>25204.715201074017</v>
      </c>
      <c r="AR42" s="353">
        <v>25496.033370556925</v>
      </c>
      <c r="AS42" s="353">
        <v>25313.836892688611</v>
      </c>
      <c r="AT42" s="353">
        <v>25654.101784674636</v>
      </c>
      <c r="AU42" s="353">
        <v>25729.542980020688</v>
      </c>
      <c r="AV42" s="353">
        <v>24984.227380965094</v>
      </c>
      <c r="AW42" s="381">
        <v>23638.533774568372</v>
      </c>
      <c r="AX42" s="353">
        <v>23772.78520239162</v>
      </c>
      <c r="AY42" s="353">
        <v>23614.700224283817</v>
      </c>
      <c r="AZ42" s="353">
        <v>23637.947649999998</v>
      </c>
      <c r="BA42" s="353">
        <v>23805.122702999841</v>
      </c>
      <c r="BB42" s="353">
        <v>23863.441121459284</v>
      </c>
      <c r="BC42" s="353">
        <v>24494.7560894132</v>
      </c>
      <c r="BD42" s="353">
        <v>24144.429809669327</v>
      </c>
      <c r="BE42" s="353">
        <v>25565.439655969665</v>
      </c>
      <c r="BF42" s="353">
        <v>25833</v>
      </c>
      <c r="BG42" s="353">
        <v>26569.661125149622</v>
      </c>
      <c r="BH42" s="382"/>
      <c r="BJ42" s="1142">
        <f t="shared" si="2"/>
        <v>3.6834547922972583E-3</v>
      </c>
    </row>
    <row r="43" spans="1:62" s="87" customFormat="1" ht="15" customHeight="1" x14ac:dyDescent="0.2">
      <c r="A43" s="472">
        <v>34</v>
      </c>
      <c r="B43" s="317">
        <v>16823.601733997413</v>
      </c>
      <c r="C43" s="317">
        <f t="shared" si="0"/>
        <v>17451.030877755249</v>
      </c>
      <c r="D43" s="353">
        <v>18078.460021513085</v>
      </c>
      <c r="E43" s="353">
        <f t="shared" si="1"/>
        <v>19441.162360009934</v>
      </c>
      <c r="F43" s="353">
        <v>20803.864698506783</v>
      </c>
      <c r="G43" s="317">
        <v>21613.311465426563</v>
      </c>
      <c r="H43" s="353">
        <v>21928.950063680746</v>
      </c>
      <c r="I43" s="367">
        <v>22990.245296378718</v>
      </c>
      <c r="J43" s="317">
        <v>22357.785755450965</v>
      </c>
      <c r="K43" s="317">
        <v>21858.051060522946</v>
      </c>
      <c r="L43" s="317">
        <v>22430.024096385543</v>
      </c>
      <c r="M43" s="317">
        <v>23348.856763044201</v>
      </c>
      <c r="N43" s="317">
        <v>22978.233663442054</v>
      </c>
      <c r="O43" s="353">
        <v>21587.994488133689</v>
      </c>
      <c r="P43" s="353">
        <v>22580.599054562401</v>
      </c>
      <c r="Q43" s="353">
        <v>22999.930313588851</v>
      </c>
      <c r="R43" s="353">
        <v>23818.373718683</v>
      </c>
      <c r="S43" s="381">
        <v>23990.163011021228</v>
      </c>
      <c r="T43" s="353">
        <v>23077.598619452267</v>
      </c>
      <c r="U43" s="353">
        <v>22864.504497324375</v>
      </c>
      <c r="V43" s="353">
        <v>21502.410957435404</v>
      </c>
      <c r="W43" s="353">
        <v>21046.268512622475</v>
      </c>
      <c r="X43" s="353">
        <v>21991.676123445563</v>
      </c>
      <c r="Y43" s="353">
        <v>22284.118546260554</v>
      </c>
      <c r="Z43" s="353">
        <v>22475.061414020369</v>
      </c>
      <c r="AA43" s="353">
        <v>22591.995201955706</v>
      </c>
      <c r="AB43" s="353">
        <v>22971.842980880956</v>
      </c>
      <c r="AC43" s="381">
        <v>23530.277106397363</v>
      </c>
      <c r="AD43" s="353">
        <v>23409.997238735665</v>
      </c>
      <c r="AE43" s="353">
        <v>22681.940569852362</v>
      </c>
      <c r="AF43" s="353">
        <v>21968.01461715874</v>
      </c>
      <c r="AG43" s="353">
        <v>22449.270294831873</v>
      </c>
      <c r="AH43" s="353">
        <v>22987.238461089895</v>
      </c>
      <c r="AI43" s="353">
        <v>22910.597303743056</v>
      </c>
      <c r="AJ43" s="353">
        <v>23276.436575777501</v>
      </c>
      <c r="AK43" s="353">
        <v>23701.434118631743</v>
      </c>
      <c r="AL43" s="353">
        <v>24650.401893334059</v>
      </c>
      <c r="AM43" s="381">
        <v>25285.444259234566</v>
      </c>
      <c r="AN43" s="353">
        <v>26178.806041107666</v>
      </c>
      <c r="AO43" s="353">
        <v>26522.920582706767</v>
      </c>
      <c r="AP43" s="353">
        <v>26335.057355768029</v>
      </c>
      <c r="AQ43" s="353">
        <v>26073.003844510891</v>
      </c>
      <c r="AR43" s="353">
        <v>26380.699783786349</v>
      </c>
      <c r="AS43" s="353">
        <v>26247.171956664704</v>
      </c>
      <c r="AT43" s="353">
        <v>26515.152548255632</v>
      </c>
      <c r="AU43" s="353">
        <v>26568.090805160871</v>
      </c>
      <c r="AV43" s="353">
        <v>25808.988510288418</v>
      </c>
      <c r="AW43" s="381">
        <v>24459.836915724816</v>
      </c>
      <c r="AX43" s="353">
        <v>24575.022916189249</v>
      </c>
      <c r="AY43" s="353">
        <v>24407.769140585173</v>
      </c>
      <c r="AZ43" s="353">
        <v>24398.13855</v>
      </c>
      <c r="BA43" s="353">
        <v>24570.924493482013</v>
      </c>
      <c r="BB43" s="353">
        <v>24630.5413509188</v>
      </c>
      <c r="BC43" s="353">
        <v>25260.514689039053</v>
      </c>
      <c r="BD43" s="353">
        <v>24968.022324712805</v>
      </c>
      <c r="BE43" s="353">
        <v>26273.598030148896</v>
      </c>
      <c r="BF43" s="353">
        <v>26570</v>
      </c>
      <c r="BG43" s="353">
        <v>27328.176707895553</v>
      </c>
      <c r="BH43" s="382"/>
      <c r="BJ43" s="1142">
        <f t="shared" si="2"/>
        <v>3.7153155135125626E-3</v>
      </c>
    </row>
    <row r="44" spans="1:62" s="87" customFormat="1" ht="15" customHeight="1" x14ac:dyDescent="0.2">
      <c r="A44" s="472">
        <v>35</v>
      </c>
      <c r="B44" s="317">
        <v>17348.274611080364</v>
      </c>
      <c r="C44" s="317">
        <f t="shared" si="0"/>
        <v>17994.808543737861</v>
      </c>
      <c r="D44" s="353">
        <v>18641.342476395359</v>
      </c>
      <c r="E44" s="353">
        <f t="shared" si="1"/>
        <v>19994.178020370255</v>
      </c>
      <c r="F44" s="353">
        <v>21347.01356434515</v>
      </c>
      <c r="G44" s="317">
        <v>22134.77938326967</v>
      </c>
      <c r="H44" s="353">
        <v>22464.089365315216</v>
      </c>
      <c r="I44" s="367">
        <v>23522.686374671252</v>
      </c>
      <c r="J44" s="317">
        <v>22943.207424839111</v>
      </c>
      <c r="K44" s="317">
        <v>22389.938745657339</v>
      </c>
      <c r="L44" s="317">
        <v>22993.202190580505</v>
      </c>
      <c r="M44" s="317">
        <v>23905.877991026922</v>
      </c>
      <c r="N44" s="317">
        <v>23550.253125836425</v>
      </c>
      <c r="O44" s="353">
        <v>22132.654648223564</v>
      </c>
      <c r="P44" s="353">
        <v>23137.643729817901</v>
      </c>
      <c r="Q44" s="353">
        <v>23570.406504065042</v>
      </c>
      <c r="R44" s="353">
        <v>24423.760096337417</v>
      </c>
      <c r="S44" s="381">
        <v>24603.829876757696</v>
      </c>
      <c r="T44" s="353">
        <v>23668.553041441352</v>
      </c>
      <c r="U44" s="353">
        <v>23457.50290333599</v>
      </c>
      <c r="V44" s="353">
        <v>22029.931703656053</v>
      </c>
      <c r="W44" s="353">
        <v>21688.172873487663</v>
      </c>
      <c r="X44" s="353">
        <v>22613.87536822127</v>
      </c>
      <c r="Y44" s="353">
        <v>22989.231761378833</v>
      </c>
      <c r="Z44" s="353">
        <v>23232.391308418213</v>
      </c>
      <c r="AA44" s="353">
        <v>23325.855985697086</v>
      </c>
      <c r="AB44" s="353">
        <v>23732.693831203127</v>
      </c>
      <c r="AC44" s="381">
        <v>24243.883376996535</v>
      </c>
      <c r="AD44" s="353">
        <v>24210.969772276905</v>
      </c>
      <c r="AE44" s="353">
        <v>23454.793828166628</v>
      </c>
      <c r="AF44" s="353">
        <v>22717.828198744479</v>
      </c>
      <c r="AG44" s="353">
        <v>23164.120569700401</v>
      </c>
      <c r="AH44" s="353">
        <v>23778.843411960232</v>
      </c>
      <c r="AI44" s="353">
        <v>23611.667594933097</v>
      </c>
      <c r="AJ44" s="353">
        <v>24060.896207277663</v>
      </c>
      <c r="AK44" s="353">
        <v>24537.704888791319</v>
      </c>
      <c r="AL44" s="353">
        <v>25567.381835911052</v>
      </c>
      <c r="AM44" s="381">
        <v>26169.127016935596</v>
      </c>
      <c r="AN44" s="353">
        <v>27145.878878266078</v>
      </c>
      <c r="AO44" s="353">
        <v>27389.894266917294</v>
      </c>
      <c r="AP44" s="353">
        <v>27234.148026562147</v>
      </c>
      <c r="AQ44" s="353">
        <v>26984.571672667356</v>
      </c>
      <c r="AR44" s="353">
        <v>27254.834454001139</v>
      </c>
      <c r="AS44" s="353">
        <v>27089.73059661025</v>
      </c>
      <c r="AT44" s="353">
        <v>27425.831597921984</v>
      </c>
      <c r="AU44" s="353">
        <v>27469.378899232404</v>
      </c>
      <c r="AV44" s="353">
        <v>26677.531794253009</v>
      </c>
      <c r="AW44" s="381">
        <v>25258.879344068173</v>
      </c>
      <c r="AX44" s="353">
        <v>25336.860169579802</v>
      </c>
      <c r="AY44" s="353">
        <v>25224.562340707511</v>
      </c>
      <c r="AZ44" s="353">
        <v>25205.979899999998</v>
      </c>
      <c r="BA44" s="353">
        <v>25344.340790403639</v>
      </c>
      <c r="BB44" s="353">
        <v>25435.035045602668</v>
      </c>
      <c r="BC44" s="353">
        <v>26001.946703317677</v>
      </c>
      <c r="BD44" s="353">
        <v>25743.537104106541</v>
      </c>
      <c r="BE44" s="353">
        <v>27065.792564505689</v>
      </c>
      <c r="BF44" s="353">
        <v>27359</v>
      </c>
      <c r="BG44" s="353">
        <v>28102.412820853839</v>
      </c>
      <c r="BH44" s="382"/>
      <c r="BJ44" s="1142">
        <f t="shared" si="2"/>
        <v>3.8203910340546265E-3</v>
      </c>
    </row>
    <row r="45" spans="1:62" s="87" customFormat="1" ht="15" customHeight="1" x14ac:dyDescent="0.2">
      <c r="A45" s="472">
        <v>36</v>
      </c>
      <c r="B45" s="317">
        <v>17825.249953883045</v>
      </c>
      <c r="C45" s="317">
        <f t="shared" si="0"/>
        <v>18488.248856468235</v>
      </c>
      <c r="D45" s="353">
        <v>19151.247759053422</v>
      </c>
      <c r="E45" s="353">
        <f t="shared" si="1"/>
        <v>20514.389410131975</v>
      </c>
      <c r="F45" s="353">
        <v>21877.531061210531</v>
      </c>
      <c r="G45" s="317">
        <v>22693.056801195817</v>
      </c>
      <c r="H45" s="353">
        <v>23052.154531946508</v>
      </c>
      <c r="I45" s="367">
        <v>24105.569239328343</v>
      </c>
      <c r="J45" s="317">
        <v>23528.629094227261</v>
      </c>
      <c r="K45" s="317">
        <v>22937.023221795571</v>
      </c>
      <c r="L45" s="317">
        <v>23585.510186199346</v>
      </c>
      <c r="M45" s="317">
        <v>24518.140993685611</v>
      </c>
      <c r="N45" s="317">
        <v>24122.272588230797</v>
      </c>
      <c r="O45" s="353">
        <v>22638.410511164162</v>
      </c>
      <c r="P45" s="353">
        <v>23735.267818502612</v>
      </c>
      <c r="Q45" s="353">
        <v>24102.61904761905</v>
      </c>
      <c r="R45" s="353">
        <v>24996.598819279236</v>
      </c>
      <c r="S45" s="381">
        <v>25193.431375210381</v>
      </c>
      <c r="T45" s="353">
        <v>24253.984524907173</v>
      </c>
      <c r="U45" s="353">
        <v>24058.071501764771</v>
      </c>
      <c r="V45" s="353">
        <v>22669.134770022516</v>
      </c>
      <c r="W45" s="353">
        <v>22327.800977754039</v>
      </c>
      <c r="X45" s="353">
        <v>23231.692928174609</v>
      </c>
      <c r="Y45" s="353">
        <v>23658.348205755337</v>
      </c>
      <c r="Z45" s="353">
        <v>23923.325157279807</v>
      </c>
      <c r="AA45" s="353">
        <v>23993.002152734702</v>
      </c>
      <c r="AB45" s="353">
        <v>24507.200978838773</v>
      </c>
      <c r="AC45" s="381">
        <v>24951.870700583117</v>
      </c>
      <c r="AD45" s="353">
        <v>24963.343972322386</v>
      </c>
      <c r="AE45" s="353">
        <v>24212.016346425102</v>
      </c>
      <c r="AF45" s="353">
        <v>23469.334361778496</v>
      </c>
      <c r="AG45" s="353">
        <v>23961.517065685381</v>
      </c>
      <c r="AH45" s="353">
        <v>24483.210266204045</v>
      </c>
      <c r="AI45" s="353">
        <v>24366.544635334107</v>
      </c>
      <c r="AJ45" s="353">
        <v>24763.189118482351</v>
      </c>
      <c r="AK45" s="353">
        <v>25331.401874288225</v>
      </c>
      <c r="AL45" s="353">
        <v>26466.352352447251</v>
      </c>
      <c r="AM45" s="381">
        <v>27045.421122816377</v>
      </c>
      <c r="AN45" s="353">
        <v>28088.414046421964</v>
      </c>
      <c r="AO45" s="353">
        <v>28165.385338345866</v>
      </c>
      <c r="AP45" s="353">
        <v>28216.231682352645</v>
      </c>
      <c r="AQ45" s="353">
        <v>27950.238481723314</v>
      </c>
      <c r="AR45" s="353">
        <v>28155.298481752514</v>
      </c>
      <c r="AS45" s="353">
        <v>27918.225283536973</v>
      </c>
      <c r="AT45" s="353">
        <v>28306.733675937121</v>
      </c>
      <c r="AU45" s="353">
        <v>28402.037127769614</v>
      </c>
      <c r="AV45" s="353">
        <v>27569.74110775342</v>
      </c>
      <c r="AW45" s="381">
        <v>26082.525718152312</v>
      </c>
      <c r="AX45" s="353">
        <v>26171.418251703093</v>
      </c>
      <c r="AY45" s="353">
        <v>26117.047303496784</v>
      </c>
      <c r="AZ45" s="353">
        <v>26076.985799999999</v>
      </c>
      <c r="BA45" s="353">
        <v>26191.726578451387</v>
      </c>
      <c r="BB45" s="353">
        <v>26197.861736179402</v>
      </c>
      <c r="BC45" s="353">
        <v>26785.685822548006</v>
      </c>
      <c r="BD45" s="353">
        <v>26508.600201837286</v>
      </c>
      <c r="BE45" s="353">
        <v>27920.501803384814</v>
      </c>
      <c r="BF45" s="353">
        <v>28177</v>
      </c>
      <c r="BG45" s="353">
        <v>28899.247195992375</v>
      </c>
      <c r="BH45" s="382"/>
      <c r="BJ45" s="1142">
        <f t="shared" si="2"/>
        <v>3.9531914377133326E-3</v>
      </c>
    </row>
    <row r="46" spans="1:62" s="87" customFormat="1" ht="15" customHeight="1" x14ac:dyDescent="0.2">
      <c r="A46" s="472">
        <v>37</v>
      </c>
      <c r="B46" s="317">
        <v>18329.481030560164</v>
      </c>
      <c r="C46" s="317">
        <f t="shared" si="0"/>
        <v>18988.694889607796</v>
      </c>
      <c r="D46" s="353">
        <v>19647.908748655427</v>
      </c>
      <c r="E46" s="353">
        <f t="shared" si="1"/>
        <v>21040.610022338657</v>
      </c>
      <c r="F46" s="353">
        <v>22433.311296021886</v>
      </c>
      <c r="G46" s="317">
        <v>23202.254885677907</v>
      </c>
      <c r="H46" s="353">
        <v>23651.981001910419</v>
      </c>
      <c r="I46" s="367">
        <v>24615.591745903297</v>
      </c>
      <c r="J46" s="317">
        <v>24098.08471808664</v>
      </c>
      <c r="K46" s="317">
        <v>23514.501279941487</v>
      </c>
      <c r="L46" s="317">
        <v>24114.703395399782</v>
      </c>
      <c r="M46" s="317">
        <v>25093.576146560321</v>
      </c>
      <c r="N46" s="317">
        <v>24685.817688219326</v>
      </c>
      <c r="O46" s="353">
        <v>23163.618522679397</v>
      </c>
      <c r="P46" s="353">
        <v>24355.026132694162</v>
      </c>
      <c r="Q46" s="353">
        <v>24627.874564459929</v>
      </c>
      <c r="R46" s="353">
        <v>25569.437542221051</v>
      </c>
      <c r="S46" s="381">
        <v>25777.01653184212</v>
      </c>
      <c r="T46" s="353">
        <v>24861.507762466048</v>
      </c>
      <c r="U46" s="353">
        <v>24638.452920414435</v>
      </c>
      <c r="V46" s="353">
        <v>23291.704299345987</v>
      </c>
      <c r="W46" s="353">
        <v>22971.98159521804</v>
      </c>
      <c r="X46" s="353">
        <v>23875.800597062138</v>
      </c>
      <c r="Y46" s="353">
        <v>24312.642450414642</v>
      </c>
      <c r="Z46" s="353">
        <v>24529.189072798083</v>
      </c>
      <c r="AA46" s="353">
        <v>24684.408180391871</v>
      </c>
      <c r="AB46" s="353">
        <v>25256.34643146368</v>
      </c>
      <c r="AC46" s="381">
        <v>25652.366094819572</v>
      </c>
      <c r="AD46" s="353">
        <v>25658.120147483998</v>
      </c>
      <c r="AE46" s="353">
        <v>24927.556891201453</v>
      </c>
      <c r="AF46" s="353">
        <v>24249.614409433183</v>
      </c>
      <c r="AG46" s="353">
        <v>24684.621962665551</v>
      </c>
      <c r="AH46" s="353">
        <v>25282.892818613876</v>
      </c>
      <c r="AI46" s="353">
        <v>25168.898219156563</v>
      </c>
      <c r="AJ46" s="353">
        <v>25487.186446368862</v>
      </c>
      <c r="AK46" s="353">
        <v>26123.578367475748</v>
      </c>
      <c r="AL46" s="353">
        <v>27368.324439990251</v>
      </c>
      <c r="AM46" s="381">
        <v>27932.059341245502</v>
      </c>
      <c r="AN46" s="353">
        <v>28983.317268867064</v>
      </c>
      <c r="AO46" s="353">
        <v>28946.506109022557</v>
      </c>
      <c r="AP46" s="353">
        <v>29090.424457647849</v>
      </c>
      <c r="AQ46" s="353">
        <v>28788.772685665463</v>
      </c>
      <c r="AR46" s="353">
        <v>29080.775399163653</v>
      </c>
      <c r="AS46" s="353">
        <v>28875.852630000118</v>
      </c>
      <c r="AT46" s="353">
        <v>29267.041011688834</v>
      </c>
      <c r="AU46" s="353">
        <v>29211.627905710709</v>
      </c>
      <c r="AV46" s="353">
        <v>28465.500325684203</v>
      </c>
      <c r="AW46" s="381">
        <v>26946.007052007233</v>
      </c>
      <c r="AX46" s="353">
        <v>27065.999875002606</v>
      </c>
      <c r="AY46" s="353">
        <v>27056.980833928021</v>
      </c>
      <c r="AZ46" s="353">
        <v>26936.910199999998</v>
      </c>
      <c r="BA46" s="353">
        <v>27135.925376943615</v>
      </c>
      <c r="BB46" s="353">
        <v>27026.928279439267</v>
      </c>
      <c r="BC46" s="353">
        <v>27609.616691482453</v>
      </c>
      <c r="BD46" s="353">
        <v>27335.328221379663</v>
      </c>
      <c r="BE46" s="353">
        <v>28857.197539998153</v>
      </c>
      <c r="BF46" s="353">
        <v>29068</v>
      </c>
      <c r="BG46" s="353">
        <v>29848.374207563062</v>
      </c>
      <c r="BH46" s="382"/>
      <c r="BJ46" s="1142">
        <f t="shared" si="2"/>
        <v>4.1220824641319265E-3</v>
      </c>
    </row>
    <row r="47" spans="1:62" s="87" customFormat="1" ht="15" customHeight="1" x14ac:dyDescent="0.2">
      <c r="A47" s="472">
        <v>38</v>
      </c>
      <c r="B47" s="317">
        <v>18847.339974174505</v>
      </c>
      <c r="C47" s="317">
        <f t="shared" si="0"/>
        <v>19492.643782951956</v>
      </c>
      <c r="D47" s="353">
        <v>20137.947591729411</v>
      </c>
      <c r="E47" s="353">
        <f t="shared" si="1"/>
        <v>21566.677403524569</v>
      </c>
      <c r="F47" s="353">
        <v>22995.40721531973</v>
      </c>
      <c r="G47" s="317">
        <v>23693.048220118475</v>
      </c>
      <c r="H47" s="353">
        <v>24181.239651878579</v>
      </c>
      <c r="I47" s="367">
        <v>25136.823538337041</v>
      </c>
      <c r="J47" s="317">
        <v>24598.354144654691</v>
      </c>
      <c r="K47" s="317">
        <v>24005.86418906564</v>
      </c>
      <c r="L47" s="317">
        <v>24634.18663745893</v>
      </c>
      <c r="M47" s="317">
        <v>25599.959081090066</v>
      </c>
      <c r="N47" s="317">
        <v>25228.176882193249</v>
      </c>
      <c r="O47" s="353">
        <v>23723.840401628982</v>
      </c>
      <c r="P47" s="353">
        <v>24945.272146209925</v>
      </c>
      <c r="Q47" s="353">
        <v>25198.35075493612</v>
      </c>
      <c r="R47" s="353">
        <v>26145.531030634127</v>
      </c>
      <c r="S47" s="381">
        <v>26372.63437211575</v>
      </c>
      <c r="T47" s="353">
        <v>25499.407161902862</v>
      </c>
      <c r="U47" s="353">
        <v>25233.974723898438</v>
      </c>
      <c r="V47" s="353">
        <v>23914.273828669455</v>
      </c>
      <c r="W47" s="353">
        <v>23613.885956083232</v>
      </c>
      <c r="X47" s="353">
        <v>24519.908265949663</v>
      </c>
      <c r="Y47" s="353">
        <v>25005.050922918177</v>
      </c>
      <c r="Z47" s="353">
        <v>25203.523910275613</v>
      </c>
      <c r="AA47" s="353">
        <v>25408.160688875105</v>
      </c>
      <c r="AB47" s="353">
        <v>25960.621192915743</v>
      </c>
      <c r="AC47" s="381">
        <v>26350.988506718499</v>
      </c>
      <c r="AD47" s="353">
        <v>26315.09761881558</v>
      </c>
      <c r="AE47" s="353">
        <v>25623.993198131837</v>
      </c>
      <c r="AF47" s="353">
        <v>25001.120572467196</v>
      </c>
      <c r="AG47" s="353">
        <v>25444.047196936965</v>
      </c>
      <c r="AH47" s="353">
        <v>26053.496005481531</v>
      </c>
      <c r="AI47" s="353">
        <v>25926.94036245234</v>
      </c>
      <c r="AJ47" s="353">
        <v>26265.444815959931</v>
      </c>
      <c r="AK47" s="353">
        <v>26912.713876044512</v>
      </c>
      <c r="AL47" s="353">
        <v>28172.745469812293</v>
      </c>
      <c r="AM47" s="381">
        <v>28783.232030937463</v>
      </c>
      <c r="AN47" s="353">
        <v>29885.437452783492</v>
      </c>
      <c r="AO47" s="353">
        <v>29833.183740601504</v>
      </c>
      <c r="AP47" s="353">
        <v>29942.485770277352</v>
      </c>
      <c r="AQ47" s="353">
        <v>29615.134618905227</v>
      </c>
      <c r="AR47" s="353">
        <v>29989.138234176007</v>
      </c>
      <c r="AS47" s="353">
        <v>29821.973105811499</v>
      </c>
      <c r="AT47" s="353">
        <v>30105.759046531413</v>
      </c>
      <c r="AU47" s="353">
        <v>30109.296368882358</v>
      </c>
      <c r="AV47" s="353">
        <v>29306.827675682602</v>
      </c>
      <c r="AW47" s="381">
        <v>27884.471839548336</v>
      </c>
      <c r="AX47" s="353">
        <v>27953.655705089481</v>
      </c>
      <c r="AY47" s="353">
        <v>27976.579263941276</v>
      </c>
      <c r="AZ47" s="353">
        <v>27804.591649999998</v>
      </c>
      <c r="BA47" s="353">
        <v>28047.490576409607</v>
      </c>
      <c r="BB47" s="353">
        <v>27977.790680858448</v>
      </c>
      <c r="BC47" s="353">
        <v>28519.219447944102</v>
      </c>
      <c r="BD47" s="353">
        <v>28269.708562050819</v>
      </c>
      <c r="BE47" s="353">
        <v>29780.570470729679</v>
      </c>
      <c r="BF47" s="353">
        <v>30020</v>
      </c>
      <c r="BG47" s="353">
        <v>30798.483752272023</v>
      </c>
      <c r="BH47" s="382"/>
      <c r="BJ47" s="1142">
        <f t="shared" si="2"/>
        <v>4.3042003352791181E-3</v>
      </c>
    </row>
    <row r="48" spans="1:62" s="87" customFormat="1" ht="15" customHeight="1" x14ac:dyDescent="0.2">
      <c r="A48" s="473">
        <v>39</v>
      </c>
      <c r="B48" s="316">
        <v>19317.501383508574</v>
      </c>
      <c r="C48" s="316">
        <f t="shared" si="0"/>
        <v>19972.743909155983</v>
      </c>
      <c r="D48" s="354">
        <v>20627.986434803392</v>
      </c>
      <c r="E48" s="354">
        <f t="shared" si="1"/>
        <v>22089.586942467238</v>
      </c>
      <c r="F48" s="354">
        <v>23551.187450131085</v>
      </c>
      <c r="G48" s="316">
        <v>24177.706637878538</v>
      </c>
      <c r="H48" s="354">
        <v>24692.856346847802</v>
      </c>
      <c r="I48" s="368">
        <v>25652.450687841392</v>
      </c>
      <c r="J48" s="316">
        <v>25087.979540870234</v>
      </c>
      <c r="K48" s="316">
        <v>24441.505531175713</v>
      </c>
      <c r="L48" s="316">
        <v>25241.059583789705</v>
      </c>
      <c r="M48" s="316">
        <v>26184.601196410771</v>
      </c>
      <c r="N48" s="316">
        <v>25783.247619775935</v>
      </c>
      <c r="O48" s="354">
        <v>24330.747437157701</v>
      </c>
      <c r="P48" s="354">
        <v>25483.871633543058</v>
      </c>
      <c r="Q48" s="354">
        <v>25768.826945412311</v>
      </c>
      <c r="R48" s="354">
        <v>26737.898346403505</v>
      </c>
      <c r="S48" s="383">
        <v>26974.268554210328</v>
      </c>
      <c r="T48" s="354">
        <v>26117.97627650826</v>
      </c>
      <c r="U48" s="354">
        <v>25852.207104633952</v>
      </c>
      <c r="V48" s="354">
        <v>24558.229334191059</v>
      </c>
      <c r="W48" s="354">
        <v>24267.171599942481</v>
      </c>
      <c r="X48" s="354">
        <v>25236.313734406198</v>
      </c>
      <c r="Y48" s="354">
        <v>25680.519738602052</v>
      </c>
      <c r="Z48" s="354">
        <v>25917.281399790292</v>
      </c>
      <c r="AA48" s="354">
        <v>26142.021472616485</v>
      </c>
      <c r="AB48" s="354">
        <v>26659.043255519173</v>
      </c>
      <c r="AC48" s="383">
        <v>27105.800388743344</v>
      </c>
      <c r="AD48" s="354">
        <v>26963.075398759054</v>
      </c>
      <c r="AE48" s="354">
        <v>26322.166253957308</v>
      </c>
      <c r="AF48" s="354">
        <v>25808.481923294279</v>
      </c>
      <c r="AG48" s="354">
        <v>26254.651088300579</v>
      </c>
      <c r="AH48" s="354">
        <v>26866.102720354553</v>
      </c>
      <c r="AI48" s="354">
        <v>26708.720777458835</v>
      </c>
      <c r="AJ48" s="354">
        <v>27066.957917710097</v>
      </c>
      <c r="AK48" s="354">
        <v>27811.324830888709</v>
      </c>
      <c r="AL48" s="354">
        <v>28978.667285137737</v>
      </c>
      <c r="AM48" s="383">
        <v>29703.858047739701</v>
      </c>
      <c r="AN48" s="354">
        <v>30777.453890640059</v>
      </c>
      <c r="AO48" s="354">
        <v>30759.269266917294</v>
      </c>
      <c r="AP48" s="354">
        <v>30819.444978405769</v>
      </c>
      <c r="AQ48" s="354">
        <v>30441.496552144989</v>
      </c>
      <c r="AR48" s="354">
        <v>30861.956436513967</v>
      </c>
      <c r="AS48" s="354">
        <v>30687.545487060561</v>
      </c>
      <c r="AT48" s="354">
        <v>30965.569102960275</v>
      </c>
      <c r="AU48" s="354">
        <v>31041.954597419568</v>
      </c>
      <c r="AV48" s="354">
        <v>30161.171341925703</v>
      </c>
      <c r="AW48" s="383">
        <v>28822.936627089435</v>
      </c>
      <c r="AX48" s="354">
        <v>28845.928730651449</v>
      </c>
      <c r="AY48" s="354">
        <v>28870.193954531547</v>
      </c>
      <c r="AZ48" s="354">
        <v>28722.13985</v>
      </c>
      <c r="BA48" s="354">
        <v>28981.899295193965</v>
      </c>
      <c r="BB48" s="354">
        <v>28928.653082277626</v>
      </c>
      <c r="BC48" s="354">
        <v>29449.975756881606</v>
      </c>
      <c r="BD48" s="354">
        <v>29249.031133872824</v>
      </c>
      <c r="BE48" s="354">
        <v>30703.943401461205</v>
      </c>
      <c r="BF48" s="354">
        <v>31022</v>
      </c>
      <c r="BG48" s="354">
        <v>31741.715565013077</v>
      </c>
      <c r="BH48" s="384"/>
      <c r="BJ48" s="1142">
        <f t="shared" si="2"/>
        <v>4.5384996900004193E-3</v>
      </c>
    </row>
    <row r="49" spans="1:62" s="87" customFormat="1" ht="15" customHeight="1" x14ac:dyDescent="0.2">
      <c r="A49" s="472">
        <v>40</v>
      </c>
      <c r="B49" s="317">
        <v>19767.220992436818</v>
      </c>
      <c r="C49" s="317">
        <f t="shared" si="0"/>
        <v>20455.867428213147</v>
      </c>
      <c r="D49" s="353">
        <v>21144.513863989479</v>
      </c>
      <c r="E49" s="353">
        <f t="shared" si="1"/>
        <v>22609.951563249728</v>
      </c>
      <c r="F49" s="353">
        <v>24075.389262509972</v>
      </c>
      <c r="G49" s="317">
        <v>24674.634888999615</v>
      </c>
      <c r="H49" s="353">
        <v>25233.876300148586</v>
      </c>
      <c r="I49" s="367">
        <v>26089.61283633421</v>
      </c>
      <c r="J49" s="317">
        <v>25625.503073672076</v>
      </c>
      <c r="K49" s="317">
        <v>25003.786798317789</v>
      </c>
      <c r="L49" s="317">
        <v>25789.672727272729</v>
      </c>
      <c r="M49" s="317">
        <v>26737.018943170489</v>
      </c>
      <c r="N49" s="317">
        <v>26312.895270141096</v>
      </c>
      <c r="O49" s="353">
        <v>24879.298026962504</v>
      </c>
      <c r="P49" s="353">
        <v>26022.471120876191</v>
      </c>
      <c r="Q49" s="353">
        <v>26349.73867595819</v>
      </c>
      <c r="R49" s="353">
        <v>27346.539489529183</v>
      </c>
      <c r="S49" s="381">
        <v>27572.894565394432</v>
      </c>
      <c r="T49" s="353">
        <v>26728.260983328764</v>
      </c>
      <c r="U49" s="353">
        <v>26462.869292952291</v>
      </c>
      <c r="V49" s="353">
        <v>25185.551302669672</v>
      </c>
      <c r="W49" s="353">
        <v>24886.313394819543</v>
      </c>
      <c r="X49" s="353">
        <v>25913.284039461458</v>
      </c>
      <c r="Y49" s="353">
        <v>26362.3409255933</v>
      </c>
      <c r="Z49" s="353">
        <v>26647.637900689035</v>
      </c>
      <c r="AA49" s="353">
        <v>26839.492465428539</v>
      </c>
      <c r="AB49" s="353">
        <v>27423.795905073766</v>
      </c>
      <c r="AC49" s="381">
        <v>27817.533677004987</v>
      </c>
      <c r="AD49" s="353">
        <v>27697.450216028326</v>
      </c>
      <c r="AE49" s="353">
        <v>27062.021283264894</v>
      </c>
      <c r="AF49" s="353">
        <v>26627.691344259289</v>
      </c>
      <c r="AG49" s="353">
        <v>27030.585566795286</v>
      </c>
      <c r="AH49" s="353">
        <v>27680.324955535474</v>
      </c>
      <c r="AI49" s="353">
        <v>27512.656912728675</v>
      </c>
      <c r="AJ49" s="353">
        <v>27887.074805187538</v>
      </c>
      <c r="AK49" s="353">
        <v>28649.116093357665</v>
      </c>
      <c r="AL49" s="353">
        <v>29841.618949592354</v>
      </c>
      <c r="AM49" s="381">
        <v>30606.751300173361</v>
      </c>
      <c r="AN49" s="353">
        <v>31637.715698022766</v>
      </c>
      <c r="AO49" s="353">
        <v>31689.577067669172</v>
      </c>
      <c r="AP49" s="353">
        <v>31686.721671617943</v>
      </c>
      <c r="AQ49" s="353">
        <v>31317.900042716785</v>
      </c>
      <c r="AR49" s="353">
        <v>31811.129775708036</v>
      </c>
      <c r="AS49" s="353">
        <v>31500.697679784938</v>
      </c>
      <c r="AT49" s="353">
        <v>31892.377345604367</v>
      </c>
      <c r="AU49" s="353">
        <v>31920.318362458493</v>
      </c>
      <c r="AV49" s="353">
        <v>31046.280846565365</v>
      </c>
      <c r="AW49" s="381">
        <v>29730.939386570528</v>
      </c>
      <c r="AX49" s="353">
        <v>29748.590446032376</v>
      </c>
      <c r="AY49" s="353">
        <v>29816.905851768781</v>
      </c>
      <c r="AZ49" s="353">
        <v>29641.904350000001</v>
      </c>
      <c r="BA49" s="353">
        <v>29880.41105504947</v>
      </c>
      <c r="BB49" s="353">
        <v>29858.147789282888</v>
      </c>
      <c r="BC49" s="353">
        <v>30345.828704233951</v>
      </c>
      <c r="BD49" s="353">
        <v>30204.314837869955</v>
      </c>
      <c r="BE49" s="353">
        <v>31582.223758438919</v>
      </c>
      <c r="BF49" s="353">
        <v>32027</v>
      </c>
      <c r="BG49" s="353">
        <v>32630.908055149179</v>
      </c>
      <c r="BH49" s="382"/>
      <c r="BJ49" s="1142">
        <f t="shared" si="2"/>
        <v>4.7707605289064592E-3</v>
      </c>
    </row>
    <row r="50" spans="1:62" s="87" customFormat="1" ht="15" customHeight="1" x14ac:dyDescent="0.2">
      <c r="A50" s="472">
        <v>41</v>
      </c>
      <c r="B50" s="317">
        <v>20196.498800959231</v>
      </c>
      <c r="C50" s="317">
        <f t="shared" si="0"/>
        <v>20942.014340123453</v>
      </c>
      <c r="D50" s="353">
        <v>21687.529879287675</v>
      </c>
      <c r="E50" s="353">
        <f t="shared" si="1"/>
        <v>23156.191846061254</v>
      </c>
      <c r="F50" s="353">
        <v>24624.853812834834</v>
      </c>
      <c r="G50" s="317">
        <v>25196.102806842719</v>
      </c>
      <c r="H50" s="353">
        <v>25721.970388452555</v>
      </c>
      <c r="I50" s="367">
        <v>26633.263200485533</v>
      </c>
      <c r="J50" s="317">
        <v>26131.094515416386</v>
      </c>
      <c r="K50" s="317">
        <v>25550.871274456022</v>
      </c>
      <c r="L50" s="317">
        <v>26333.430887185106</v>
      </c>
      <c r="M50" s="317">
        <v>27298.643652376206</v>
      </c>
      <c r="N50" s="317">
        <v>26884.914732535468</v>
      </c>
      <c r="O50" s="353">
        <v>25462.862484201654</v>
      </c>
      <c r="P50" s="353">
        <v>26586.893871300639</v>
      </c>
      <c r="Q50" s="353">
        <v>26927.171893147504</v>
      </c>
      <c r="R50" s="353">
        <v>27912.868681528478</v>
      </c>
      <c r="S50" s="381">
        <v>28174.528747489006</v>
      </c>
      <c r="T50" s="353">
        <v>27321.976874579483</v>
      </c>
      <c r="U50" s="353">
        <v>27058.391096436295</v>
      </c>
      <c r="V50" s="353">
        <v>25796.239734105286</v>
      </c>
      <c r="W50" s="353">
        <v>25514.560216091857</v>
      </c>
      <c r="X50" s="353">
        <v>26634.071192740357</v>
      </c>
      <c r="Y50" s="353">
        <v>27071.689054916493</v>
      </c>
      <c r="Z50" s="353">
        <v>27313.673232474535</v>
      </c>
      <c r="AA50" s="353">
        <v>27571.331594118292</v>
      </c>
      <c r="AB50" s="353">
        <v>28161.23596000141</v>
      </c>
      <c r="AC50" s="381">
        <v>28570.4725766923</v>
      </c>
      <c r="AD50" s="353">
        <v>28469.623737127633</v>
      </c>
      <c r="AE50" s="353">
        <v>27814.033554838101</v>
      </c>
      <c r="AF50" s="353">
        <v>27421.512043500174</v>
      </c>
      <c r="AG50" s="353">
        <v>27841.1894581589</v>
      </c>
      <c r="AH50" s="353">
        <v>28471.92990640581</v>
      </c>
      <c r="AI50" s="353">
        <v>28354.574282735673</v>
      </c>
      <c r="AJ50" s="353">
        <v>28682.386645028608</v>
      </c>
      <c r="AK50" s="353">
        <v>29499.07129430167</v>
      </c>
      <c r="AL50" s="353">
        <v>30730.083967604758</v>
      </c>
      <c r="AM50" s="381">
        <v>31551.021002800378</v>
      </c>
      <c r="AN50" s="353">
        <v>32544.166058821997</v>
      </c>
      <c r="AO50" s="353">
        <v>32629.736842105263</v>
      </c>
      <c r="AP50" s="353">
        <v>32598.261290161518</v>
      </c>
      <c r="AQ50" s="353">
        <v>32279.509428205281</v>
      </c>
      <c r="AR50" s="353">
        <v>32705.011464075269</v>
      </c>
      <c r="AS50" s="353">
        <v>32442.982532045735</v>
      </c>
      <c r="AT50" s="353">
        <v>32851.443974203947</v>
      </c>
      <c r="AU50" s="353">
        <v>32843.324241929338</v>
      </c>
      <c r="AV50" s="353">
        <v>31985.822219137419</v>
      </c>
      <c r="AW50" s="381">
        <v>30658.85962593701</v>
      </c>
      <c r="AX50" s="353">
        <v>30652.40646028208</v>
      </c>
      <c r="AY50" s="353">
        <v>30770.396115812004</v>
      </c>
      <c r="AZ50" s="353">
        <v>30556.128099999998</v>
      </c>
      <c r="BA50" s="353">
        <v>30802.854120857544</v>
      </c>
      <c r="BB50" s="353">
        <v>30768.411571315632</v>
      </c>
      <c r="BC50" s="353">
        <v>31260.719848814566</v>
      </c>
      <c r="BD50" s="353">
        <v>31160.64371003339</v>
      </c>
      <c r="BE50" s="353">
        <v>32535.316794599094</v>
      </c>
      <c r="BF50" s="353">
        <v>32988</v>
      </c>
      <c r="BG50" s="353">
        <v>33559.401870816153</v>
      </c>
      <c r="BH50" s="382"/>
      <c r="BJ50" s="1142">
        <f t="shared" si="2"/>
        <v>4.9715930050855395E-3</v>
      </c>
    </row>
    <row r="51" spans="1:62" s="87" customFormat="1" ht="15" customHeight="1" x14ac:dyDescent="0.2">
      <c r="A51" s="472">
        <v>42</v>
      </c>
      <c r="B51" s="317">
        <v>20659.84627682469</v>
      </c>
      <c r="C51" s="317">
        <f t="shared" si="0"/>
        <v>21425.329646121201</v>
      </c>
      <c r="D51" s="353">
        <v>22190.813015417709</v>
      </c>
      <c r="E51" s="353">
        <f t="shared" si="1"/>
        <v>23666.776478072468</v>
      </c>
      <c r="F51" s="353">
        <v>25142.739940727231</v>
      </c>
      <c r="G51" s="317">
        <v>25693.031057963795</v>
      </c>
      <c r="H51" s="353">
        <v>26221.825780089152</v>
      </c>
      <c r="I51" s="367">
        <v>27154.494992919281</v>
      </c>
      <c r="J51" s="317">
        <v>26626.041926808182</v>
      </c>
      <c r="K51" s="317">
        <v>26087.824556591695</v>
      </c>
      <c r="L51" s="317">
        <v>26848.059145673607</v>
      </c>
      <c r="M51" s="317">
        <v>27837.250955466934</v>
      </c>
      <c r="N51" s="317">
        <v>27456.93419492984</v>
      </c>
      <c r="O51" s="353">
        <v>26058.09823058559</v>
      </c>
      <c r="P51" s="353">
        <v>27155.005659309561</v>
      </c>
      <c r="Q51" s="353">
        <v>27532.433217189315</v>
      </c>
      <c r="R51" s="353">
        <v>28505.235997297856</v>
      </c>
      <c r="S51" s="381">
        <v>28782.17927140453</v>
      </c>
      <c r="T51" s="353">
        <v>27948.830396969774</v>
      </c>
      <c r="U51" s="353">
        <v>27694.287259478537</v>
      </c>
      <c r="V51" s="353">
        <v>26352.275115256783</v>
      </c>
      <c r="W51" s="353">
        <v>26147.359550561796</v>
      </c>
      <c r="X51" s="353">
        <v>27400.866036654079</v>
      </c>
      <c r="Y51" s="353">
        <v>27761.980070317572</v>
      </c>
      <c r="Z51" s="353">
        <v>28019.131216297181</v>
      </c>
      <c r="AA51" s="353">
        <v>28341.582168788995</v>
      </c>
      <c r="AB51" s="353">
        <v>28937.694007253267</v>
      </c>
      <c r="AC51" s="381">
        <v>29332.776388067268</v>
      </c>
      <c r="AD51" s="353">
        <v>29238.1973816717</v>
      </c>
      <c r="AE51" s="353">
        <v>28611.201297683601</v>
      </c>
      <c r="AF51" s="353">
        <v>28174.710787982462</v>
      </c>
      <c r="AG51" s="353">
        <v>28640.236878566211</v>
      </c>
      <c r="AH51" s="353">
        <v>29278.074540047237</v>
      </c>
      <c r="AI51" s="353">
        <v>29248.715850506265</v>
      </c>
      <c r="AJ51" s="353">
        <v>29544.362050392421</v>
      </c>
      <c r="AK51" s="353">
        <v>30376.395356814533</v>
      </c>
      <c r="AL51" s="353">
        <v>31642.561553671552</v>
      </c>
      <c r="AM51" s="381">
        <v>32517.456660888121</v>
      </c>
      <c r="AN51" s="353">
        <v>33440.512673561359</v>
      </c>
      <c r="AO51" s="353">
        <v>33565.67434210526</v>
      </c>
      <c r="AP51" s="353">
        <v>33542.998102703648</v>
      </c>
      <c r="AQ51" s="353">
        <v>33228.946542991391</v>
      </c>
      <c r="AR51" s="353">
        <v>33701.577646835198</v>
      </c>
      <c r="AS51" s="353">
        <v>33391.660090224177</v>
      </c>
      <c r="AT51" s="353">
        <v>33775.770802543775</v>
      </c>
      <c r="AU51" s="353">
        <v>33754.264685067232</v>
      </c>
      <c r="AV51" s="353">
        <v>32888.68124592895</v>
      </c>
      <c r="AW51" s="381">
        <v>31623.099975682737</v>
      </c>
      <c r="AX51" s="353">
        <v>31523.902106206126</v>
      </c>
      <c r="AY51" s="353">
        <v>31763.426852890199</v>
      </c>
      <c r="AZ51" s="353">
        <v>31520.2186</v>
      </c>
      <c r="BA51" s="353">
        <v>31741.613986178731</v>
      </c>
      <c r="BB51" s="353">
        <v>31680.812122789765</v>
      </c>
      <c r="BC51" s="353">
        <v>32155.515118543117</v>
      </c>
      <c r="BD51" s="353">
        <v>32131.604936525004</v>
      </c>
      <c r="BE51" s="353">
        <v>33474.062193655787</v>
      </c>
      <c r="BF51" s="353">
        <v>33947</v>
      </c>
      <c r="BG51" s="353">
        <v>34527.19701201401</v>
      </c>
      <c r="BH51" s="382"/>
      <c r="BJ51" s="1142">
        <f t="shared" si="2"/>
        <v>5.1295622388536355E-3</v>
      </c>
    </row>
    <row r="52" spans="1:62" s="87" customFormat="1" ht="15" customHeight="1" x14ac:dyDescent="0.2">
      <c r="A52" s="472">
        <v>43</v>
      </c>
      <c r="B52" s="317">
        <v>21130.007686158762</v>
      </c>
      <c r="C52" s="317">
        <f t="shared" si="0"/>
        <v>21905.429772325224</v>
      </c>
      <c r="D52" s="353">
        <v>22680.851858491689</v>
      </c>
      <c r="E52" s="353">
        <f t="shared" si="1"/>
        <v>24189.686017015138</v>
      </c>
      <c r="F52" s="353">
        <v>25698.520175538586</v>
      </c>
      <c r="G52" s="317">
        <v>26171.55455904335</v>
      </c>
      <c r="H52" s="353">
        <v>26739.323126724685</v>
      </c>
      <c r="I52" s="367">
        <v>27630.889641917864</v>
      </c>
      <c r="J52" s="317">
        <v>27131.633368552491</v>
      </c>
      <c r="K52" s="317">
        <v>26553.859480709449</v>
      </c>
      <c r="L52" s="317">
        <v>27382.10733844469</v>
      </c>
      <c r="M52" s="317">
        <v>28339.03040877368</v>
      </c>
      <c r="N52" s="317">
        <v>28016.242113715445</v>
      </c>
      <c r="O52" s="353">
        <v>26602.758390675466</v>
      </c>
      <c r="P52" s="353">
        <v>27737.873597656377</v>
      </c>
      <c r="Q52" s="353">
        <v>28175.958188153312</v>
      </c>
      <c r="R52" s="353">
        <v>29117.131905894796</v>
      </c>
      <c r="S52" s="381">
        <v>29425.927846245726</v>
      </c>
      <c r="T52" s="353">
        <v>28572.922450098435</v>
      </c>
      <c r="U52" s="353">
        <v>28332.706819993167</v>
      </c>
      <c r="V52" s="353">
        <v>26970.092205425113</v>
      </c>
      <c r="W52" s="353">
        <v>26821.131503810364</v>
      </c>
      <c r="X52" s="353">
        <v>28134.79824440007</v>
      </c>
      <c r="Y52" s="353">
        <v>28486.150399357964</v>
      </c>
      <c r="Z52" s="353">
        <v>28753.63747004194</v>
      </c>
      <c r="AA52" s="353">
        <v>29083.52957273689</v>
      </c>
      <c r="AB52" s="353">
        <v>29755.12094644555</v>
      </c>
      <c r="AC52" s="381">
        <v>30149.396687230626</v>
      </c>
      <c r="AD52" s="353">
        <v>30033.770100380079</v>
      </c>
      <c r="AE52" s="353">
        <v>29333.688838040307</v>
      </c>
      <c r="AF52" s="353">
        <v>28948.22050984405</v>
      </c>
      <c r="AG52" s="353">
        <v>29447.538921085172</v>
      </c>
      <c r="AH52" s="353">
        <v>30101.989897075549</v>
      </c>
      <c r="AI52" s="353">
        <v>30228.315196435458</v>
      </c>
      <c r="AJ52" s="353">
        <v>30493.155122483528</v>
      </c>
      <c r="AK52" s="353">
        <v>31334.305511724593</v>
      </c>
      <c r="AL52" s="353">
        <v>32657.092553969505</v>
      </c>
      <c r="AM52" s="381">
        <v>33441.038138418458</v>
      </c>
      <c r="AN52" s="353">
        <v>34328.198934535125</v>
      </c>
      <c r="AO52" s="353">
        <v>34535.390037593985</v>
      </c>
      <c r="AP52" s="353">
        <v>34455.920937663825</v>
      </c>
      <c r="AQ52" s="353">
        <v>34208.138097272225</v>
      </c>
      <c r="AR52" s="353">
        <v>34677.08034356586</v>
      </c>
      <c r="AS52" s="353">
        <v>34391.479295743775</v>
      </c>
      <c r="AT52" s="353">
        <v>34701.338338035734</v>
      </c>
      <c r="AU52" s="353">
        <v>34670.031302738309</v>
      </c>
      <c r="AV52" s="353">
        <v>33844.788839176072</v>
      </c>
      <c r="AW52" s="381">
        <v>32563.907996151531</v>
      </c>
      <c r="AX52" s="353">
        <v>32438.106810274789</v>
      </c>
      <c r="AY52" s="353">
        <v>32740.641400754404</v>
      </c>
      <c r="AZ52" s="353">
        <v>32518.661749999999</v>
      </c>
      <c r="BA52" s="353">
        <v>32693.427291110409</v>
      </c>
      <c r="BB52" s="353">
        <v>32620.990677001984</v>
      </c>
      <c r="BC52" s="353">
        <v>33111.65569045164</v>
      </c>
      <c r="BD52" s="353">
        <v>33063.89494086356</v>
      </c>
      <c r="BE52" s="353">
        <v>34500.943077776748</v>
      </c>
      <c r="BF52" s="353">
        <v>34956</v>
      </c>
      <c r="BG52" s="353">
        <v>35491.062020658777</v>
      </c>
      <c r="BH52" s="382"/>
      <c r="BJ52" s="1142">
        <f t="shared" si="2"/>
        <v>5.320171218156089E-3</v>
      </c>
    </row>
    <row r="53" spans="1:62" s="87" customFormat="1" ht="15" customHeight="1" x14ac:dyDescent="0.2">
      <c r="A53" s="472">
        <v>44</v>
      </c>
      <c r="B53" s="317">
        <v>21586.541228555612</v>
      </c>
      <c r="C53" s="317">
        <f t="shared" si="0"/>
        <v>22398.582404644723</v>
      </c>
      <c r="D53" s="353">
        <v>23210.623580733831</v>
      </c>
      <c r="E53" s="353">
        <f t="shared" si="1"/>
        <v>24710.357099839159</v>
      </c>
      <c r="F53" s="353">
        <v>26210.09061894449</v>
      </c>
      <c r="G53" s="317">
        <v>26656.21297680341</v>
      </c>
      <c r="H53" s="353">
        <v>27162.730046699213</v>
      </c>
      <c r="I53" s="367">
        <v>28112.888933845843</v>
      </c>
      <c r="J53" s="317">
        <v>27647.868840649313</v>
      </c>
      <c r="K53" s="317">
        <v>27100.943956847685</v>
      </c>
      <c r="L53" s="317">
        <v>27940.430449069005</v>
      </c>
      <c r="M53" s="317">
        <v>28900.655117979397</v>
      </c>
      <c r="N53" s="317">
        <v>28575.550032501054</v>
      </c>
      <c r="O53" s="353">
        <v>27174.651558769834</v>
      </c>
      <c r="P53" s="353">
        <v>28328.11961117214</v>
      </c>
      <c r="Q53" s="353">
        <v>28819.483159117306</v>
      </c>
      <c r="R53" s="353">
        <v>29784.358827503162</v>
      </c>
      <c r="S53" s="381">
        <v>30054.635566534558</v>
      </c>
      <c r="T53" s="353">
        <v>29191.491564703829</v>
      </c>
      <c r="U53" s="353">
        <v>29008.977342593644</v>
      </c>
      <c r="V53" s="353">
        <v>27654.443443765413</v>
      </c>
      <c r="W53" s="353">
        <v>27508.560996651806</v>
      </c>
      <c r="X53" s="353">
        <v>28857.776240090152</v>
      </c>
      <c r="Y53" s="353">
        <v>29208.203271295904</v>
      </c>
      <c r="Z53" s="353">
        <v>29473.619588825641</v>
      </c>
      <c r="AA53" s="353">
        <v>29876.018352975516</v>
      </c>
      <c r="AB53" s="353">
        <v>30519.873596000143</v>
      </c>
      <c r="AC53" s="381">
        <v>30906.081551593004</v>
      </c>
      <c r="AD53" s="353">
        <v>30836.542572198941</v>
      </c>
      <c r="AE53" s="353">
        <v>30103.068598564398</v>
      </c>
      <c r="AF53" s="353">
        <v>29799.588978326279</v>
      </c>
      <c r="AG53" s="353">
        <v>30309.321469540992</v>
      </c>
      <c r="AH53" s="353">
        <v>31006.681269498793</v>
      </c>
      <c r="AI53" s="353">
        <v>31116.126558416523</v>
      </c>
      <c r="AJ53" s="353">
        <v>31389.237468347346</v>
      </c>
      <c r="AK53" s="353">
        <v>32235.957451187554</v>
      </c>
      <c r="AL53" s="353">
        <v>33587.579566077089</v>
      </c>
      <c r="AM53" s="381">
        <v>34323.243165755441</v>
      </c>
      <c r="AN53" s="353">
        <v>35210.111626331833</v>
      </c>
      <c r="AO53" s="353">
        <v>35514.957706766916</v>
      </c>
      <c r="AP53" s="353">
        <v>35402.040966622561</v>
      </c>
      <c r="AQ53" s="353">
        <v>35157.575212058335</v>
      </c>
      <c r="AR53" s="353">
        <v>35664.431251187983</v>
      </c>
      <c r="AS53" s="353">
        <v>35356.77788930809</v>
      </c>
      <c r="AT53" s="353">
        <v>35693.904059742934</v>
      </c>
      <c r="AU53" s="353">
        <v>35667.84288747346</v>
      </c>
      <c r="AV53" s="353">
        <v>34857.694903309166</v>
      </c>
      <c r="AW53" s="381">
        <v>33504.716016620325</v>
      </c>
      <c r="AX53" s="353">
        <v>33399.63776796317</v>
      </c>
      <c r="AY53" s="353">
        <v>33796.936894688544</v>
      </c>
      <c r="AZ53" s="353">
        <v>33527.078249999999</v>
      </c>
      <c r="BA53" s="353">
        <v>33685.488701507769</v>
      </c>
      <c r="BB53" s="353">
        <v>33613.520082528295</v>
      </c>
      <c r="BC53" s="353">
        <v>34101.641946321535</v>
      </c>
      <c r="BD53" s="353">
        <v>34026.49482202479</v>
      </c>
      <c r="BE53" s="353">
        <v>35542.171599001202</v>
      </c>
      <c r="BF53" s="353">
        <v>35969</v>
      </c>
      <c r="BG53" s="353">
        <v>36504.053686217136</v>
      </c>
      <c r="BH53" s="382"/>
      <c r="BJ53" s="1142">
        <f t="shared" si="2"/>
        <v>5.5093359936526642E-3</v>
      </c>
    </row>
    <row r="54" spans="1:62" s="87" customFormat="1" ht="15" customHeight="1" x14ac:dyDescent="0.2">
      <c r="A54" s="472">
        <v>45</v>
      </c>
      <c r="B54" s="317">
        <v>22043.074770952466</v>
      </c>
      <c r="C54" s="317">
        <f t="shared" si="0"/>
        <v>22858.624304324083</v>
      </c>
      <c r="D54" s="353">
        <v>23674.173837695704</v>
      </c>
      <c r="E54" s="353">
        <f t="shared" si="1"/>
        <v>25204.233134509541</v>
      </c>
      <c r="F54" s="353">
        <v>26734.292431323378</v>
      </c>
      <c r="G54" s="317">
        <v>27110.196811160939</v>
      </c>
      <c r="H54" s="353">
        <v>27621.420876671618</v>
      </c>
      <c r="I54" s="367">
        <v>28662.143940926562</v>
      </c>
      <c r="J54" s="317">
        <v>28180.070358274901</v>
      </c>
      <c r="K54" s="317">
        <v>27678.422014993597</v>
      </c>
      <c r="L54" s="317">
        <v>28557.013362541074</v>
      </c>
      <c r="M54" s="317">
        <v>29540.539007976073</v>
      </c>
      <c r="N54" s="317">
        <v>29143.332313692506</v>
      </c>
      <c r="O54" s="353">
        <v>27734.87343771942</v>
      </c>
      <c r="P54" s="353">
        <v>28870.408136089747</v>
      </c>
      <c r="Q54" s="353">
        <v>29449.094076655052</v>
      </c>
      <c r="R54" s="353">
        <v>30438.566687226485</v>
      </c>
      <c r="S54" s="381">
        <v>30689.359628644335</v>
      </c>
      <c r="T54" s="353">
        <v>29812.82214857086</v>
      </c>
      <c r="U54" s="353">
        <v>29654.967095525444</v>
      </c>
      <c r="V54" s="353">
        <v>28310.280047174871</v>
      </c>
      <c r="W54" s="353">
        <v>28189.161719696811</v>
      </c>
      <c r="X54" s="353">
        <v>29593.899290247326</v>
      </c>
      <c r="Y54" s="353">
        <v>29936.608514541211</v>
      </c>
      <c r="Z54" s="353">
        <v>30262.072629568604</v>
      </c>
      <c r="AA54" s="353">
        <v>30662.442168059253</v>
      </c>
      <c r="AB54" s="353">
        <v>31290.478944403367</v>
      </c>
      <c r="AC54" s="381">
        <v>31670.258345305501</v>
      </c>
      <c r="AD54" s="353">
        <v>31650.114673683525</v>
      </c>
      <c r="AE54" s="353">
        <v>30900.236341409898</v>
      </c>
      <c r="AF54" s="353">
        <v>30696.657145911926</v>
      </c>
      <c r="AG54" s="353">
        <v>31192.566035487089</v>
      </c>
      <c r="AH54" s="353">
        <v>31953.376169927404</v>
      </c>
      <c r="AI54" s="353">
        <v>32010.268126187111</v>
      </c>
      <c r="AJ54" s="353">
        <v>32283.769498733895</v>
      </c>
      <c r="AK54" s="353">
        <v>33161.93726760061</v>
      </c>
      <c r="AL54" s="353">
        <v>34491.052439123487</v>
      </c>
      <c r="AM54" s="381">
        <v>35295.589745299374</v>
      </c>
      <c r="AN54" s="353">
        <v>36154.090186781985</v>
      </c>
      <c r="AO54" s="353">
        <v>36403.042763157893</v>
      </c>
      <c r="AP54" s="353">
        <v>36323.263100082382</v>
      </c>
      <c r="AQ54" s="353">
        <v>36196.275645328613</v>
      </c>
      <c r="AR54" s="353">
        <v>36696.542066622314</v>
      </c>
      <c r="AS54" s="353">
        <v>36374.496671397093</v>
      </c>
      <c r="AT54" s="353">
        <v>36774.55998925164</v>
      </c>
      <c r="AU54" s="353">
        <v>36684.959170341339</v>
      </c>
      <c r="AV54" s="353">
        <v>35858.767952674345</v>
      </c>
      <c r="AW54" s="381">
        <v>34486.530613323746</v>
      </c>
      <c r="AX54" s="353">
        <v>34414.266473615135</v>
      </c>
      <c r="AY54" s="353">
        <v>34839.675655010702</v>
      </c>
      <c r="AZ54" s="353">
        <v>34624.14675</v>
      </c>
      <c r="BA54" s="353">
        <v>34697.130271320872</v>
      </c>
      <c r="BB54" s="353">
        <v>34622.075258865043</v>
      </c>
      <c r="BC54" s="353">
        <v>35120.185498033818</v>
      </c>
      <c r="BD54" s="353">
        <v>35039.262775168354</v>
      </c>
      <c r="BE54" s="353">
        <v>36576.226301673909</v>
      </c>
      <c r="BF54" s="353">
        <v>37004</v>
      </c>
      <c r="BG54" s="353">
        <v>37489.53442390389</v>
      </c>
      <c r="BH54" s="382"/>
      <c r="BJ54" s="1142">
        <f t="shared" si="2"/>
        <v>5.7027104895814862E-3</v>
      </c>
    </row>
    <row r="55" spans="1:62" s="87" customFormat="1" ht="15" customHeight="1" x14ac:dyDescent="0.2">
      <c r="A55" s="472">
        <v>46</v>
      </c>
      <c r="B55" s="317">
        <v>22506.422246817929</v>
      </c>
      <c r="C55" s="317">
        <f t="shared" si="0"/>
        <v>23348.56175684986</v>
      </c>
      <c r="D55" s="353">
        <v>24190.701266881792</v>
      </c>
      <c r="E55" s="353">
        <f t="shared" si="1"/>
        <v>25721.439913048784</v>
      </c>
      <c r="F55" s="353">
        <v>27252.178559215776</v>
      </c>
      <c r="G55" s="317">
        <v>27564.180645518463</v>
      </c>
      <c r="H55" s="353">
        <v>28121.276268308211</v>
      </c>
      <c r="I55" s="367">
        <v>29222.608233866074</v>
      </c>
      <c r="J55" s="317">
        <v>28664.373739314186</v>
      </c>
      <c r="K55" s="317">
        <v>28195.112909124153</v>
      </c>
      <c r="L55" s="317">
        <v>29149.321358159916</v>
      </c>
      <c r="M55" s="317">
        <v>30125.181123296778</v>
      </c>
      <c r="N55" s="317">
        <v>29706.877413681035</v>
      </c>
      <c r="O55" s="353">
        <v>28302.87617609886</v>
      </c>
      <c r="P55" s="353">
        <v>29420.074736176302</v>
      </c>
      <c r="Q55" s="353">
        <v>30085.662020905926</v>
      </c>
      <c r="R55" s="353">
        <v>31056.972126765944</v>
      </c>
      <c r="S55" s="381">
        <v>31281.969298007494</v>
      </c>
      <c r="T55" s="353">
        <v>30431.391263176258</v>
      </c>
      <c r="U55" s="353">
        <v>30298.433450984856</v>
      </c>
      <c r="V55" s="353">
        <v>28935.225796075909</v>
      </c>
      <c r="W55" s="353">
        <v>28885.696238933506</v>
      </c>
      <c r="X55" s="353">
        <v>30305.923073881495</v>
      </c>
      <c r="Y55" s="353">
        <v>30684.070871708635</v>
      </c>
      <c r="Z55" s="353">
        <v>30990.354254044338</v>
      </c>
      <c r="AA55" s="353">
        <v>31426.627777575071</v>
      </c>
      <c r="AB55" s="353">
        <v>32039.624397028274</v>
      </c>
      <c r="AC55" s="381">
        <v>32411.959350967634</v>
      </c>
      <c r="AD55" s="353">
        <v>32517.684923496734</v>
      </c>
      <c r="AE55" s="353">
        <v>31647.038366297838</v>
      </c>
      <c r="AF55" s="353">
        <v>31539.562707152782</v>
      </c>
      <c r="AG55" s="353">
        <v>32105.527241035114</v>
      </c>
      <c r="AH55" s="353">
        <v>32917.841793742897</v>
      </c>
      <c r="AI55" s="353">
        <v>32893.331833826029</v>
      </c>
      <c r="AJ55" s="353">
        <v>33269.770142279551</v>
      </c>
      <c r="AK55" s="353">
        <v>34074.232653229235</v>
      </c>
      <c r="AL55" s="353">
        <v>35430.544164251471</v>
      </c>
      <c r="AM55" s="381">
        <v>36244.292639018538</v>
      </c>
      <c r="AN55" s="353">
        <v>37108.172493291997</v>
      </c>
      <c r="AO55" s="353">
        <v>37350.239661654137</v>
      </c>
      <c r="AP55" s="353">
        <v>37301.197106623062</v>
      </c>
      <c r="AQ55" s="353">
        <v>37253.910721913708</v>
      </c>
      <c r="AR55" s="353">
        <v>37748.399900209079</v>
      </c>
      <c r="AS55" s="353">
        <v>37393.493994669625</v>
      </c>
      <c r="AT55" s="353">
        <v>37832.883190021945</v>
      </c>
      <c r="AU55" s="353">
        <v>37708.108171375687</v>
      </c>
      <c r="AV55" s="353">
        <v>36895.340046343263</v>
      </c>
      <c r="AW55" s="381">
        <v>35518.724717972575</v>
      </c>
      <c r="AX55" s="353">
        <v>35461.215547592765</v>
      </c>
      <c r="AY55" s="353">
        <v>35886.933326536848</v>
      </c>
      <c r="AZ55" s="353">
        <v>35668.02405</v>
      </c>
      <c r="BA55" s="353">
        <v>35714.210774305007</v>
      </c>
      <c r="BB55" s="353">
        <v>35664.818746264049</v>
      </c>
      <c r="BC55" s="353">
        <v>36199.016674302293</v>
      </c>
      <c r="BD55" s="353">
        <v>36060.392073642317</v>
      </c>
      <c r="BE55" s="353">
        <v>37651.274253213727</v>
      </c>
      <c r="BF55" s="353">
        <v>38038</v>
      </c>
      <c r="BG55" s="353">
        <v>38488.770625526442</v>
      </c>
      <c r="BH55" s="382"/>
      <c r="BJ55" s="1142">
        <f t="shared" si="2"/>
        <v>5.8886116105991704E-3</v>
      </c>
    </row>
    <row r="56" spans="1:62" x14ac:dyDescent="0.2">
      <c r="A56" s="475">
        <v>47</v>
      </c>
      <c r="B56" s="317">
        <v>22956.141855746169</v>
      </c>
      <c r="C56" s="317">
        <f t="shared" si="0"/>
        <v>23815.129909586958</v>
      </c>
      <c r="D56" s="353">
        <v>24674.117963427747</v>
      </c>
      <c r="E56" s="353">
        <f t="shared" si="1"/>
        <v>26212.617798538224</v>
      </c>
      <c r="F56" s="353">
        <v>27751.117633648697</v>
      </c>
      <c r="G56" s="317">
        <v>28005.894646514975</v>
      </c>
      <c r="H56" s="353">
        <v>28621.131659944807</v>
      </c>
      <c r="I56" s="367">
        <v>29710.212168723447</v>
      </c>
      <c r="J56" s="317">
        <v>29148.677120353474</v>
      </c>
      <c r="K56" s="317">
        <v>28833.378131285423</v>
      </c>
      <c r="L56" s="317">
        <v>29683.369550930998</v>
      </c>
      <c r="M56" s="317">
        <v>30742.047607178469</v>
      </c>
      <c r="N56" s="317">
        <v>30295.845600887089</v>
      </c>
      <c r="O56" s="387">
        <v>28808.632039039461</v>
      </c>
      <c r="P56" s="387">
        <v>30006.631712107592</v>
      </c>
      <c r="Q56" s="387">
        <v>30673.530778164924</v>
      </c>
      <c r="R56" s="387">
        <v>31704.670455546748</v>
      </c>
      <c r="S56" s="388">
        <v>31901.652505564907</v>
      </c>
      <c r="T56" s="387">
        <v>31066.529193351442</v>
      </c>
      <c r="U56" s="387">
        <v>30901.525446886026</v>
      </c>
      <c r="V56" s="387">
        <v>29598.191058218079</v>
      </c>
      <c r="W56" s="387">
        <v>29548.086909188009</v>
      </c>
      <c r="X56" s="387">
        <v>31013.565172693303</v>
      </c>
      <c r="Y56" s="387">
        <v>31387.066629724457</v>
      </c>
      <c r="Z56" s="387">
        <v>31714.486125674055</v>
      </c>
      <c r="AA56" s="387">
        <v>32178.683456781113</v>
      </c>
      <c r="AB56" s="387">
        <v>32751.702756945178</v>
      </c>
      <c r="AC56" s="388">
        <v>33125.565621566806</v>
      </c>
      <c r="AD56" s="387">
        <v>33322.257333593217</v>
      </c>
      <c r="AE56" s="387">
        <v>32371.262655549635</v>
      </c>
      <c r="AF56" s="387">
        <v>32441.708619083256</v>
      </c>
      <c r="AG56" s="387">
        <v>33016.837522160808</v>
      </c>
      <c r="AH56" s="387">
        <v>33922.695425255857</v>
      </c>
      <c r="AI56" s="387">
        <v>33879.261385544749</v>
      </c>
      <c r="AJ56" s="387">
        <v>34251.119839393388</v>
      </c>
      <c r="AK56" s="387">
        <v>35000.212469642298</v>
      </c>
      <c r="AL56" s="387">
        <v>36329.514680787674</v>
      </c>
      <c r="AM56" s="388">
        <v>37157.530004000539</v>
      </c>
      <c r="AN56" s="387">
        <v>38037.717130799487</v>
      </c>
      <c r="AO56" s="387">
        <v>38336.844454887221</v>
      </c>
      <c r="AP56" s="387">
        <v>38359.357665326905</v>
      </c>
      <c r="AQ56" s="387">
        <v>38303.43095136388</v>
      </c>
      <c r="AR56" s="387">
        <v>38756.81429386048</v>
      </c>
      <c r="AS56" s="387">
        <v>38463.632965283308</v>
      </c>
      <c r="AT56" s="387">
        <v>38853.98517622822</v>
      </c>
      <c r="AU56" s="387">
        <v>38648.005661712668</v>
      </c>
      <c r="AV56" s="387">
        <v>37873.930367649416</v>
      </c>
      <c r="AW56" s="388">
        <v>36522.800027489087</v>
      </c>
      <c r="AX56" s="387">
        <v>36522.016207995672</v>
      </c>
      <c r="AY56" s="387">
        <v>36907.077530839022</v>
      </c>
      <c r="AZ56" s="387">
        <v>36672.007949999999</v>
      </c>
      <c r="BA56" s="387">
        <v>36697.569891628707</v>
      </c>
      <c r="BB56" s="387">
        <v>36632.775303214359</v>
      </c>
      <c r="BC56" s="387">
        <v>37295.82837017523</v>
      </c>
      <c r="BD56" s="387">
        <v>37123.32809876823</v>
      </c>
      <c r="BE56" s="387">
        <v>38675.080643669658</v>
      </c>
      <c r="BF56" s="387">
        <v>39085</v>
      </c>
      <c r="BG56" s="387">
        <v>39463.443498692206</v>
      </c>
      <c r="BH56" s="389"/>
      <c r="BJ56" s="1142">
        <f t="shared" si="2"/>
        <v>6.0606008830681457E-3</v>
      </c>
    </row>
    <row r="57" spans="1:62" x14ac:dyDescent="0.2">
      <c r="A57" s="475">
        <v>48</v>
      </c>
      <c r="B57" s="317">
        <v>23405.86146467441</v>
      </c>
      <c r="C57" s="317">
        <f t="shared" si="0"/>
        <v>24298.253428644122</v>
      </c>
      <c r="D57" s="353">
        <v>25190.645392613835</v>
      </c>
      <c r="E57" s="353">
        <f t="shared" si="1"/>
        <v>26732.98241932071</v>
      </c>
      <c r="F57" s="353">
        <v>28275.319446027584</v>
      </c>
      <c r="G57" s="317">
        <v>28515.092730997068</v>
      </c>
      <c r="H57" s="353">
        <v>29120.987051581404</v>
      </c>
      <c r="I57" s="367">
        <v>30220.234675298401</v>
      </c>
      <c r="J57" s="317">
        <v>29659.590577274037</v>
      </c>
      <c r="K57" s="317">
        <v>29395.659398427499</v>
      </c>
      <c r="L57" s="317">
        <v>30280.532530120483</v>
      </c>
      <c r="M57" s="317">
        <v>31377.328015952146</v>
      </c>
      <c r="N57" s="317">
        <v>30812.781707643488</v>
      </c>
      <c r="O57" s="387">
        <v>29399.977355708466</v>
      </c>
      <c r="P57" s="387">
        <v>30593.188688038881</v>
      </c>
      <c r="Q57" s="387">
        <v>31244.006968641115</v>
      </c>
      <c r="R57" s="387">
        <v>32349.114018856289</v>
      </c>
      <c r="S57" s="388">
        <v>32536.376567674684</v>
      </c>
      <c r="T57" s="387">
        <v>31696.144185003366</v>
      </c>
      <c r="U57" s="387">
        <v>31499.570647842422</v>
      </c>
      <c r="V57" s="387">
        <v>30318.185590221939</v>
      </c>
      <c r="W57" s="387">
        <v>30226.411375634201</v>
      </c>
      <c r="X57" s="387">
        <v>31668.627053636741</v>
      </c>
      <c r="Y57" s="387">
        <v>32119.70678717468</v>
      </c>
      <c r="Z57" s="387">
        <v>32475.965772917913</v>
      </c>
      <c r="AA57" s="387">
        <v>32906.479275367608</v>
      </c>
      <c r="AB57" s="387">
        <v>33438.419421851344</v>
      </c>
      <c r="AC57" s="388">
        <v>33841.04487450351</v>
      </c>
      <c r="AD57" s="387">
        <v>34056.63215086249</v>
      </c>
      <c r="AE57" s="387">
        <v>33173.640645080399</v>
      </c>
      <c r="AF57" s="387">
        <v>33345.547112462002</v>
      </c>
      <c r="AG57" s="387">
        <v>33834.045111213738</v>
      </c>
      <c r="AH57" s="387">
        <v>34833.848878910692</v>
      </c>
      <c r="AI57" s="387">
        <v>34730.674064236038</v>
      </c>
      <c r="AJ57" s="387">
        <v>35150.302816211755</v>
      </c>
      <c r="AK57" s="387">
        <v>35915.548839889685</v>
      </c>
      <c r="AL57" s="387">
        <v>37253.998550881661</v>
      </c>
      <c r="AM57" s="388">
        <v>38094.411054807315</v>
      </c>
      <c r="AN57" s="387">
        <v>38964.374983718444</v>
      </c>
      <c r="AO57" s="387">
        <v>39320.634398496244</v>
      </c>
      <c r="AP57" s="387">
        <v>39384.321030032203</v>
      </c>
      <c r="AQ57" s="387">
        <v>39370.53334960639</v>
      </c>
      <c r="AR57" s="387">
        <v>39824.469741969202</v>
      </c>
      <c r="AS57" s="387">
        <v>39545.278806548755</v>
      </c>
      <c r="AT57" s="387">
        <v>39845.310190783282</v>
      </c>
      <c r="AU57" s="387">
        <v>39539.641406717841</v>
      </c>
      <c r="AV57" s="387">
        <v>38821.754850559002</v>
      </c>
      <c r="AW57" s="388">
        <v>37629.97758582409</v>
      </c>
      <c r="AX57" s="387">
        <v>37577.045374054709</v>
      </c>
      <c r="AY57" s="387">
        <v>37964.502752574161</v>
      </c>
      <c r="AZ57" s="387">
        <v>37708.128199999999</v>
      </c>
      <c r="BA57" s="387">
        <v>37667.875569341915</v>
      </c>
      <c r="BB57" s="387">
        <v>37601.800244885366</v>
      </c>
      <c r="BC57" s="387">
        <v>38341.871540106127</v>
      </c>
      <c r="BD57" s="387">
        <v>38231.206355044989</v>
      </c>
      <c r="BE57" s="387">
        <v>39690.688384352172</v>
      </c>
      <c r="BF57" s="387">
        <v>40104</v>
      </c>
      <c r="BG57" s="387">
        <v>40453.83690207031</v>
      </c>
      <c r="BH57" s="389"/>
      <c r="BJ57" s="1142">
        <f t="shared" si="2"/>
        <v>6.2108139586805056E-3</v>
      </c>
    </row>
    <row r="58" spans="1:62" x14ac:dyDescent="0.2">
      <c r="A58" s="476">
        <v>49</v>
      </c>
      <c r="B58" s="361">
        <v>23882.836807477091</v>
      </c>
      <c r="C58" s="361">
        <f t="shared" si="0"/>
        <v>24758.58300873436</v>
      </c>
      <c r="D58" s="362">
        <v>25634.329209991629</v>
      </c>
      <c r="E58" s="362">
        <f t="shared" si="1"/>
        <v>27194.820338496327</v>
      </c>
      <c r="F58" s="362">
        <v>28755.311467001025</v>
      </c>
      <c r="G58" s="361">
        <v>29005.886065437637</v>
      </c>
      <c r="H58" s="362">
        <v>29650.245701549564</v>
      </c>
      <c r="I58" s="370">
        <v>30758.280396520331</v>
      </c>
      <c r="J58" s="361">
        <v>30207.758140428392</v>
      </c>
      <c r="K58" s="361">
        <v>29922.481486560609</v>
      </c>
      <c r="L58" s="361">
        <v>30834.000657174154</v>
      </c>
      <c r="M58" s="361">
        <v>32003.401462279831</v>
      </c>
      <c r="N58" s="361">
        <v>31389.038351240779</v>
      </c>
      <c r="O58" s="390">
        <v>29960.199234658052</v>
      </c>
      <c r="P58" s="390">
        <v>31161.300476047803</v>
      </c>
      <c r="Q58" s="390">
        <v>31870.139372822301</v>
      </c>
      <c r="R58" s="390">
        <v>32987.048051223312</v>
      </c>
      <c r="S58" s="391">
        <v>33159.067946142568</v>
      </c>
      <c r="T58" s="390">
        <v>32353.3738692716</v>
      </c>
      <c r="U58" s="390">
        <v>32153.130593191388</v>
      </c>
      <c r="V58" s="390">
        <v>30978.774632786535</v>
      </c>
      <c r="W58" s="390">
        <v>30909.288355278019</v>
      </c>
      <c r="X58" s="390">
        <v>32345.597358691997</v>
      </c>
      <c r="Y58" s="390">
        <v>32795.175602858559</v>
      </c>
      <c r="Z58" s="390">
        <v>33235.370543738762</v>
      </c>
      <c r="AA58" s="390">
        <v>33644.383369212243</v>
      </c>
      <c r="AB58" s="390">
        <v>34160.252279849301</v>
      </c>
      <c r="AC58" s="391">
        <v>34549.032198090084</v>
      </c>
      <c r="AD58" s="390">
        <v>34782.007276743658</v>
      </c>
      <c r="AE58" s="390">
        <v>33976.018634611166</v>
      </c>
      <c r="AF58" s="390">
        <v>34174.91202211666</v>
      </c>
      <c r="AG58" s="390">
        <v>34680.969339868599</v>
      </c>
      <c r="AH58" s="390">
        <v>35796.698982418289</v>
      </c>
      <c r="AI58" s="390">
        <v>35639.058595033064</v>
      </c>
      <c r="AJ58" s="390">
        <v>36052.586423984663</v>
      </c>
      <c r="AK58" s="390">
        <v>36861.295056324692</v>
      </c>
      <c r="AL58" s="390">
        <v>38196.491847016441</v>
      </c>
      <c r="AM58" s="391">
        <v>38910.118215762108</v>
      </c>
      <c r="AN58" s="390">
        <v>39935.777997759658</v>
      </c>
      <c r="AO58" s="390">
        <v>40276.275845864664</v>
      </c>
      <c r="AP58" s="390">
        <v>40389.919364905007</v>
      </c>
      <c r="AQ58" s="390">
        <v>40363.249649112098</v>
      </c>
      <c r="AR58" s="390">
        <v>40859.213493157193</v>
      </c>
      <c r="AS58" s="390">
        <v>40600.07528296009</v>
      </c>
      <c r="AT58" s="390">
        <v>40878.819248510903</v>
      </c>
      <c r="AU58" s="390">
        <v>40549.518427785944</v>
      </c>
      <c r="AV58" s="390">
        <v>39824.011201400979</v>
      </c>
      <c r="AW58" s="391">
        <v>38677.402704502929</v>
      </c>
      <c r="AX58" s="390">
        <v>38605.525666131958</v>
      </c>
      <c r="AY58" s="390">
        <v>38993.684779284325</v>
      </c>
      <c r="AZ58" s="390">
        <v>38743.140299999999</v>
      </c>
      <c r="BA58" s="390">
        <v>38649.059113397198</v>
      </c>
      <c r="BB58" s="390">
        <v>38588.987726808198</v>
      </c>
      <c r="BC58" s="390">
        <v>39399.549163898744</v>
      </c>
      <c r="BD58" s="390">
        <v>39308.774734499086</v>
      </c>
      <c r="BE58" s="390">
        <v>40681.700175714417</v>
      </c>
      <c r="BF58" s="390">
        <v>41126</v>
      </c>
      <c r="BG58" s="390">
        <v>41514.972691404</v>
      </c>
      <c r="BH58" s="392"/>
      <c r="BJ58" s="1142">
        <f t="shared" si="2"/>
        <v>6.3337162307091077E-3</v>
      </c>
    </row>
    <row r="59" spans="1:62" x14ac:dyDescent="0.2">
      <c r="A59" s="475">
        <v>50</v>
      </c>
      <c r="B59" s="319">
        <v>24373.440017216992</v>
      </c>
      <c r="C59" s="319">
        <f t="shared" si="0"/>
        <v>25232.348668821236</v>
      </c>
      <c r="D59" s="353">
        <v>26091.257320425477</v>
      </c>
      <c r="E59" s="353">
        <f t="shared" si="1"/>
        <v>27672.753930929714</v>
      </c>
      <c r="F59" s="353">
        <v>29254.250541433947</v>
      </c>
      <c r="G59" s="319">
        <v>29539.623816641753</v>
      </c>
      <c r="H59" s="353">
        <v>30150.101093186157</v>
      </c>
      <c r="I59" s="371">
        <v>31251.4889743071</v>
      </c>
      <c r="J59" s="319">
        <v>30718.671597348959</v>
      </c>
      <c r="K59" s="319">
        <v>30484.762753702686</v>
      </c>
      <c r="L59" s="319">
        <v>31377.758817086531</v>
      </c>
      <c r="M59" s="319">
        <v>32583.440096377537</v>
      </c>
      <c r="N59" s="319">
        <v>31994.955263258522</v>
      </c>
      <c r="O59" s="387">
        <v>30493.188105603145</v>
      </c>
      <c r="P59" s="387">
        <v>31729.412264056726</v>
      </c>
      <c r="Q59" s="387">
        <v>32468.443670150988</v>
      </c>
      <c r="R59" s="387">
        <v>33664.039269245455</v>
      </c>
      <c r="S59" s="388">
        <v>33784.76749552093</v>
      </c>
      <c r="T59" s="387">
        <v>32994.034737970047</v>
      </c>
      <c r="U59" s="387">
        <v>32794.073551178408</v>
      </c>
      <c r="V59" s="387">
        <v>31589.463064222153</v>
      </c>
      <c r="W59" s="387">
        <v>31610.375387712342</v>
      </c>
      <c r="X59" s="387">
        <v>33035.712718214345</v>
      </c>
      <c r="Y59" s="387">
        <v>33563.812531050557</v>
      </c>
      <c r="Z59" s="387">
        <v>33998.925067405631</v>
      </c>
      <c r="AA59" s="387">
        <v>34374.200842850369</v>
      </c>
      <c r="AB59" s="387">
        <v>34880.134238231047</v>
      </c>
      <c r="AC59" s="388">
        <v>35348.795656215669</v>
      </c>
      <c r="AD59" s="387">
        <v>35563.180489231068</v>
      </c>
      <c r="AE59" s="387">
        <v>34745.398395135249</v>
      </c>
      <c r="AF59" s="387">
        <v>34989.043698736845</v>
      </c>
      <c r="AG59" s="387">
        <v>35532.846341790442</v>
      </c>
      <c r="AH59" s="387">
        <v>36707.852436073132</v>
      </c>
      <c r="AI59" s="387">
        <v>36539.530368593179</v>
      </c>
      <c r="AJ59" s="387">
        <v>36953.319716280304</v>
      </c>
      <c r="AK59" s="387">
        <v>37819.205211234752</v>
      </c>
      <c r="AL59" s="387">
        <v>39134.482786641027</v>
      </c>
      <c r="AM59" s="388">
        <v>39808.578277103617</v>
      </c>
      <c r="AN59" s="387">
        <v>40881.199950504073</v>
      </c>
      <c r="AO59" s="387">
        <v>41255.843515037595</v>
      </c>
      <c r="AP59" s="387">
        <v>41398.284132611028</v>
      </c>
      <c r="AQ59" s="387">
        <v>41389.777811679982</v>
      </c>
      <c r="AR59" s="387">
        <v>41953.198298802505</v>
      </c>
      <c r="AS59" s="387">
        <v>41653.593218187903</v>
      </c>
      <c r="AT59" s="387">
        <v>41894.958406108643</v>
      </c>
      <c r="AU59" s="387">
        <v>41602.83101965268</v>
      </c>
      <c r="AV59" s="387">
        <v>40867.683103930634</v>
      </c>
      <c r="AW59" s="388">
        <v>39752.946618314076</v>
      </c>
      <c r="AX59" s="387">
        <v>39659.40053332223</v>
      </c>
      <c r="AY59" s="387">
        <v>40095.169385258429</v>
      </c>
      <c r="AZ59" s="387">
        <v>39831.3436</v>
      </c>
      <c r="BA59" s="387">
        <v>39637.857163891938</v>
      </c>
      <c r="BB59" s="387">
        <v>39633.867983648597</v>
      </c>
      <c r="BC59" s="387">
        <v>40446.650011453436</v>
      </c>
      <c r="BD59" s="387">
        <v>40342.446050968632</v>
      </c>
      <c r="BE59" s="387">
        <v>41719.854203273841</v>
      </c>
      <c r="BF59" s="387">
        <v>42186</v>
      </c>
      <c r="BG59" s="387">
        <v>42624.252604513014</v>
      </c>
      <c r="BH59" s="389"/>
      <c r="BJ59" s="1142">
        <f t="shared" si="2"/>
        <v>6.4883702542697375E-3</v>
      </c>
    </row>
    <row r="60" spans="1:62" x14ac:dyDescent="0.2">
      <c r="A60" s="475">
        <v>51</v>
      </c>
      <c r="B60" s="319">
        <v>24829.973559613845</v>
      </c>
      <c r="C60" s="319">
        <f t="shared" si="0"/>
        <v>25705.634861556653</v>
      </c>
      <c r="D60" s="353">
        <v>26581.296163499457</v>
      </c>
      <c r="E60" s="353">
        <f t="shared" si="1"/>
        <v>28167.242889683163</v>
      </c>
      <c r="F60" s="353">
        <v>29753.189615866864</v>
      </c>
      <c r="G60" s="319">
        <v>30054.956817804352</v>
      </c>
      <c r="H60" s="353">
        <v>30626.433878157502</v>
      </c>
      <c r="I60" s="371">
        <v>31767.116123811451</v>
      </c>
      <c r="J60" s="319">
        <v>31234.907069445777</v>
      </c>
      <c r="K60" s="319">
        <v>31011.5848418358</v>
      </c>
      <c r="L60" s="319">
        <v>31931.226944140199</v>
      </c>
      <c r="M60" s="319">
        <v>33117.44391824527</v>
      </c>
      <c r="N60" s="319">
        <v>32533.077276029522</v>
      </c>
      <c r="O60" s="387">
        <v>31030.067406263162</v>
      </c>
      <c r="P60" s="387">
        <v>32323.34731515696</v>
      </c>
      <c r="Q60" s="387">
        <v>33066.747967479678</v>
      </c>
      <c r="R60" s="387">
        <v>34311.737598026259</v>
      </c>
      <c r="S60" s="388">
        <v>34410.467044899291</v>
      </c>
      <c r="T60" s="387">
        <v>33656.787360761547</v>
      </c>
      <c r="U60" s="387">
        <v>33402.212342024359</v>
      </c>
      <c r="V60" s="387">
        <v>32204.903934812912</v>
      </c>
      <c r="W60" s="387">
        <v>32290.976110757347</v>
      </c>
      <c r="X60" s="387">
        <v>33774.026610782705</v>
      </c>
      <c r="Y60" s="387">
        <v>34321.862173730267</v>
      </c>
      <c r="Z60" s="387">
        <v>34691.93379269023</v>
      </c>
      <c r="AA60" s="387">
        <v>35164.667968037364</v>
      </c>
      <c r="AB60" s="387">
        <v>35656.592285482904</v>
      </c>
      <c r="AC60" s="388">
        <v>36114.845432265698</v>
      </c>
      <c r="AD60" s="387">
        <v>36346.153639996097</v>
      </c>
      <c r="AE60" s="387">
        <v>35580.774613672693</v>
      </c>
      <c r="AF60" s="387">
        <v>35777.786653632902</v>
      </c>
      <c r="AG60" s="387">
        <v>36366.563175066665</v>
      </c>
      <c r="AH60" s="387">
        <v>37610.928288188472</v>
      </c>
      <c r="AI60" s="387">
        <v>37383.030290047558</v>
      </c>
      <c r="AJ60" s="387">
        <v>37827.6976454623</v>
      </c>
      <c r="AK60" s="387">
        <v>38743.66453533843</v>
      </c>
      <c r="AL60" s="387">
        <v>40087.481581299602</v>
      </c>
      <c r="AM60" s="388">
        <v>40772.058474463265</v>
      </c>
      <c r="AN60" s="387">
        <v>41829.508687837028</v>
      </c>
      <c r="AO60" s="387">
        <v>42203.040413533832</v>
      </c>
      <c r="AP60" s="387">
        <v>42378.984571984918</v>
      </c>
      <c r="AQ60" s="387">
        <v>42373.026789528281</v>
      </c>
      <c r="AR60" s="387">
        <v>43018.220811157567</v>
      </c>
      <c r="AS60" s="387">
        <v>42765.92404785804</v>
      </c>
      <c r="AT60" s="387">
        <v>42984.299285682297</v>
      </c>
      <c r="AU60" s="387">
        <v>42663.382873319184</v>
      </c>
      <c r="AV60" s="387">
        <v>41927.921227135368</v>
      </c>
      <c r="AW60" s="388">
        <v>40795.685271137525</v>
      </c>
      <c r="AX60" s="387">
        <v>40775.607539426266</v>
      </c>
      <c r="AY60" s="387">
        <v>41151.464879192572</v>
      </c>
      <c r="AZ60" s="387">
        <v>40945.034350000002</v>
      </c>
      <c r="BA60" s="387">
        <v>40729.994944636404</v>
      </c>
      <c r="BB60" s="387">
        <v>40696.910780740822</v>
      </c>
      <c r="BC60" s="387">
        <v>41505.385312869847</v>
      </c>
      <c r="BD60" s="387">
        <v>41455.550148076887</v>
      </c>
      <c r="BE60" s="387">
        <v>42786.703505040234</v>
      </c>
      <c r="BF60" s="387">
        <v>43307</v>
      </c>
      <c r="BG60" s="387">
        <v>43731.56745134548</v>
      </c>
      <c r="BH60" s="389"/>
      <c r="BJ60" s="1142">
        <f t="shared" si="2"/>
        <v>6.6562535769558728E-3</v>
      </c>
    </row>
    <row r="61" spans="1:62" x14ac:dyDescent="0.2">
      <c r="A61" s="475">
        <v>52</v>
      </c>
      <c r="B61" s="319">
        <v>25252.437434667645</v>
      </c>
      <c r="C61" s="319">
        <f t="shared" si="0"/>
        <v>26168.50836714857</v>
      </c>
      <c r="D61" s="353">
        <v>27084.579299629491</v>
      </c>
      <c r="E61" s="353">
        <f t="shared" si="1"/>
        <v>28674.66967945113</v>
      </c>
      <c r="F61" s="353">
        <v>30264.760059272769</v>
      </c>
      <c r="G61" s="319">
        <v>30625.504069091516</v>
      </c>
      <c r="H61" s="353">
        <v>31126.289269794095</v>
      </c>
      <c r="I61" s="371">
        <v>32277.138630386406</v>
      </c>
      <c r="J61" s="319">
        <v>31799.040678128902</v>
      </c>
      <c r="K61" s="319">
        <v>31599.194093984272</v>
      </c>
      <c r="L61" s="319">
        <v>32542.954874041625</v>
      </c>
      <c r="M61" s="319">
        <v>33692.879071119976</v>
      </c>
      <c r="N61" s="319">
        <v>33058.487745191756</v>
      </c>
      <c r="O61" s="387">
        <v>31586.39885549782</v>
      </c>
      <c r="P61" s="387">
        <v>32943.105629348509</v>
      </c>
      <c r="Q61" s="387">
        <v>33661.573751451804</v>
      </c>
      <c r="R61" s="387">
        <v>34965.945457749585</v>
      </c>
      <c r="S61" s="388">
        <v>35039.174765188123</v>
      </c>
      <c r="T61" s="387">
        <v>34280.879413890201</v>
      </c>
      <c r="U61" s="387">
        <v>34060.819082318114</v>
      </c>
      <c r="V61" s="387">
        <v>32858.364318644795</v>
      </c>
      <c r="W61" s="387">
        <v>32976.129346999973</v>
      </c>
      <c r="X61" s="387">
        <v>34532.0580850517</v>
      </c>
      <c r="Y61" s="387">
        <v>35079.911816409978</v>
      </c>
      <c r="Z61" s="387">
        <v>35416.065664319947</v>
      </c>
      <c r="AA61" s="387">
        <v>35959.17840332762</v>
      </c>
      <c r="AB61" s="387">
        <v>36466.215626210345</v>
      </c>
      <c r="AC61" s="388">
        <v>36922.100819741405</v>
      </c>
      <c r="AD61" s="387">
        <v>37150.726050092584</v>
      </c>
      <c r="AE61" s="387">
        <v>36400.520092154344</v>
      </c>
      <c r="AF61" s="387">
        <v>36622.384796322032</v>
      </c>
      <c r="AG61" s="387">
        <v>37239.902194478789</v>
      </c>
      <c r="AH61" s="387">
        <v>38496.233416916933</v>
      </c>
      <c r="AI61" s="387">
        <v>38315.153092555309</v>
      </c>
      <c r="AJ61" s="387">
        <v>38756.336616348854</v>
      </c>
      <c r="AK61" s="387">
        <v>39690.931244082822</v>
      </c>
      <c r="AL61" s="387">
        <v>41010.464665890198</v>
      </c>
      <c r="AM61" s="388">
        <v>41810.902920389388</v>
      </c>
      <c r="AN61" s="387">
        <v>42753.279756167452</v>
      </c>
      <c r="AO61" s="387">
        <v>43143.200187969924</v>
      </c>
      <c r="AP61" s="387">
        <v>43322.338168110437</v>
      </c>
      <c r="AQ61" s="387">
        <v>43404.964850186116</v>
      </c>
      <c r="AR61" s="387">
        <v>44020.052865424819</v>
      </c>
      <c r="AS61" s="387">
        <v>43798.985324149391</v>
      </c>
      <c r="AT61" s="387">
        <v>44133.194108558375</v>
      </c>
      <c r="AU61" s="387">
        <v>43721.521639719096</v>
      </c>
      <c r="AV61" s="387">
        <v>43037.858012365323</v>
      </c>
      <c r="AW61" s="388">
        <v>41880.602116659444</v>
      </c>
      <c r="AX61" s="387">
        <v>41927.597810462285</v>
      </c>
      <c r="AY61" s="387">
        <v>42228.095473544701</v>
      </c>
      <c r="AZ61" s="387">
        <v>42089.753299999997</v>
      </c>
      <c r="BA61" s="387">
        <v>41838.449524893978</v>
      </c>
      <c r="BB61" s="387">
        <v>41771.705809760708</v>
      </c>
      <c r="BC61" s="387">
        <v>42592.677910128652</v>
      </c>
      <c r="BD61" s="387">
        <v>42575.970422349237</v>
      </c>
      <c r="BE61" s="387">
        <v>43851.503144363269</v>
      </c>
      <c r="BF61" s="387">
        <v>44436</v>
      </c>
      <c r="BG61" s="387">
        <v>44892.921620782909</v>
      </c>
      <c r="BH61" s="389"/>
      <c r="BJ61" s="1142">
        <f t="shared" si="2"/>
        <v>6.8513163635712804E-3</v>
      </c>
    </row>
    <row r="62" spans="1:62" x14ac:dyDescent="0.2">
      <c r="A62" s="475">
        <v>53</v>
      </c>
      <c r="B62" s="319">
        <v>25702.157043595889</v>
      </c>
      <c r="C62" s="319">
        <f t="shared" si="0"/>
        <v>26651.631886205734</v>
      </c>
      <c r="D62" s="353">
        <v>27601.106728815579</v>
      </c>
      <c r="E62" s="353">
        <f t="shared" si="1"/>
        <v>29160.298035557909</v>
      </c>
      <c r="F62" s="353">
        <v>30719.48934230024</v>
      </c>
      <c r="G62" s="319">
        <v>31159.241820295632</v>
      </c>
      <c r="H62" s="353">
        <v>31643.786616429632</v>
      </c>
      <c r="I62" s="371">
        <v>32781.556494031967</v>
      </c>
      <c r="J62" s="319">
        <v>32320.598165401978</v>
      </c>
      <c r="K62" s="319">
        <v>32212.131331139146</v>
      </c>
      <c r="L62" s="319">
        <v>33125.552902519172</v>
      </c>
      <c r="M62" s="319">
        <v>34240.693336656703</v>
      </c>
      <c r="N62" s="319">
        <v>33677.116200818265</v>
      </c>
      <c r="O62" s="387">
        <v>32134.949445302624</v>
      </c>
      <c r="P62" s="387">
        <v>33533.351642864276</v>
      </c>
      <c r="Q62" s="387">
        <v>34291.184668989546</v>
      </c>
      <c r="R62" s="387">
        <v>35662.465268599291</v>
      </c>
      <c r="S62" s="388">
        <v>35679.915169118845</v>
      </c>
      <c r="T62" s="387">
        <v>34940.870567420068</v>
      </c>
      <c r="U62" s="387">
        <v>34711.855630194688</v>
      </c>
      <c r="V62" s="387">
        <v>33526.082019942107</v>
      </c>
      <c r="W62" s="387">
        <v>33713.636485015297</v>
      </c>
      <c r="X62" s="387">
        <v>35305.425456198966</v>
      </c>
      <c r="Y62" s="387">
        <v>35835.844001987229</v>
      </c>
      <c r="Z62" s="387">
        <v>36206.593581485919</v>
      </c>
      <c r="AA62" s="387">
        <v>36723.364012843434</v>
      </c>
      <c r="AB62" s="387">
        <v>37191.950283440725</v>
      </c>
      <c r="AC62" s="388">
        <v>37755.577959942537</v>
      </c>
      <c r="AD62" s="387">
        <v>37946.29876880096</v>
      </c>
      <c r="AE62" s="387">
        <v>37215.055323950721</v>
      </c>
      <c r="AF62" s="387">
        <v>37448.364543080141</v>
      </c>
      <c r="AG62" s="387">
        <v>38100.033818512282</v>
      </c>
      <c r="AH62" s="387">
        <v>39354.074700411118</v>
      </c>
      <c r="AI62" s="387">
        <v>39242.528240720909</v>
      </c>
      <c r="AJ62" s="387">
        <v>39695.827795576319</v>
      </c>
      <c r="AK62" s="387">
        <v>40689.89469134617</v>
      </c>
      <c r="AL62" s="387">
        <v>41942.452463501184</v>
      </c>
      <c r="AM62" s="388">
        <v>42755.172623016406</v>
      </c>
      <c r="AN62" s="387">
        <v>43776.644892802251</v>
      </c>
      <c r="AO62" s="387">
        <v>44166.398026315786</v>
      </c>
      <c r="AP62" s="387">
        <v>44291.972876151478</v>
      </c>
      <c r="AQ62" s="387">
        <v>44491.00189174345</v>
      </c>
      <c r="AR62" s="387">
        <v>45053.48014873598</v>
      </c>
      <c r="AS62" s="387">
        <v>44894.695118433658</v>
      </c>
      <c r="AT62" s="387">
        <v>45258.515495543907</v>
      </c>
      <c r="AU62" s="387">
        <v>44809.823996951389</v>
      </c>
      <c r="AV62" s="387">
        <v>44156.077907932813</v>
      </c>
      <c r="AW62" s="388">
        <v>43045.188881722934</v>
      </c>
      <c r="AX62" s="387">
        <v>43080.742380367083</v>
      </c>
      <c r="AY62" s="387">
        <v>43338.617901926795</v>
      </c>
      <c r="AZ62" s="387">
        <v>43201.227749999998</v>
      </c>
      <c r="BA62" s="387">
        <v>42976.274344275167</v>
      </c>
      <c r="BB62" s="387">
        <v>42913.809076184414</v>
      </c>
      <c r="BC62" s="387">
        <v>43701.124059863316</v>
      </c>
      <c r="BD62" s="387">
        <v>43769.552468262504</v>
      </c>
      <c r="BE62" s="387">
        <v>44975.742994543609</v>
      </c>
      <c r="BF62" s="387">
        <v>45613</v>
      </c>
      <c r="BG62" s="387">
        <v>46093.577115751206</v>
      </c>
      <c r="BH62" s="389"/>
      <c r="BJ62" s="1142">
        <f t="shared" si="2"/>
        <v>7.0387496063228916E-3</v>
      </c>
    </row>
    <row r="63" spans="1:62" x14ac:dyDescent="0.2">
      <c r="A63" s="475">
        <v>54</v>
      </c>
      <c r="B63" s="319">
        <v>26165.504519461349</v>
      </c>
      <c r="C63" s="319">
        <f t="shared" si="0"/>
        <v>27118.391825883416</v>
      </c>
      <c r="D63" s="353">
        <v>28071.279132305481</v>
      </c>
      <c r="E63" s="353">
        <f t="shared" si="1"/>
        <v>29638.538090032827</v>
      </c>
      <c r="F63" s="353">
        <v>31205.797047760174</v>
      </c>
      <c r="G63" s="319">
        <v>31656.170071416709</v>
      </c>
      <c r="H63" s="353">
        <v>32220.090479728293</v>
      </c>
      <c r="I63" s="372">
        <v>33274.765071818736</v>
      </c>
      <c r="J63" s="319">
        <v>32831.511622322541</v>
      </c>
      <c r="K63" s="319">
        <v>32769.347001279937</v>
      </c>
      <c r="L63" s="319">
        <v>33717.860898138009</v>
      </c>
      <c r="M63" s="319">
        <v>34862.163301761386</v>
      </c>
      <c r="N63" s="319">
        <v>34249.135663212634</v>
      </c>
      <c r="O63" s="387">
        <v>32737.966051116415</v>
      </c>
      <c r="P63" s="387">
        <v>34119.908618795562</v>
      </c>
      <c r="Q63" s="387">
        <v>34906.881533101048</v>
      </c>
      <c r="R63" s="387">
        <v>36336.201721150181</v>
      </c>
      <c r="S63" s="388">
        <v>36311.631060318148</v>
      </c>
      <c r="T63" s="387">
        <v>35606.384659473202</v>
      </c>
      <c r="U63" s="387">
        <v>35400.743140157116</v>
      </c>
      <c r="V63" s="387">
        <v>34229.443014902972</v>
      </c>
      <c r="W63" s="387">
        <v>34476.18244561756</v>
      </c>
      <c r="X63" s="387">
        <v>36059.075245645596</v>
      </c>
      <c r="Y63" s="387">
        <v>36606.598387281687</v>
      </c>
      <c r="Z63" s="387">
        <v>36941.099835230678</v>
      </c>
      <c r="AA63" s="387">
        <v>37525.961068340206</v>
      </c>
      <c r="AB63" s="387">
        <v>37946.948434914266</v>
      </c>
      <c r="AC63" s="388">
        <v>38559.087382743179</v>
      </c>
      <c r="AD63" s="387">
        <v>38759.870870285544</v>
      </c>
      <c r="AE63" s="387">
        <v>38062.588784753782</v>
      </c>
      <c r="AF63" s="387">
        <v>38331.89205907959</v>
      </c>
      <c r="AG63" s="387">
        <v>38960.165442545775</v>
      </c>
      <c r="AH63" s="387">
        <v>40281.383357144943</v>
      </c>
      <c r="AI63" s="387">
        <v>40234.787998229156</v>
      </c>
      <c r="AJ63" s="387">
        <v>40641.52023671288</v>
      </c>
      <c r="AK63" s="387">
        <v>41646.284353946845</v>
      </c>
      <c r="AL63" s="387">
        <v>42905.956756683554</v>
      </c>
      <c r="AM63" s="388">
        <v>43736.385584744639</v>
      </c>
      <c r="AN63" s="387">
        <v>44798.56663714278</v>
      </c>
      <c r="AO63" s="387">
        <v>45224.781484962405</v>
      </c>
      <c r="AP63" s="387">
        <v>45328.001972189624</v>
      </c>
      <c r="AQ63" s="387">
        <v>45537.817172148651</v>
      </c>
      <c r="AR63" s="387">
        <v>46134.300275612994</v>
      </c>
      <c r="AS63" s="387">
        <v>46045.382183609661</v>
      </c>
      <c r="AT63" s="387">
        <v>46444.631532984007</v>
      </c>
      <c r="AU63" s="387">
        <v>45912.604877783226</v>
      </c>
      <c r="AV63" s="387">
        <v>45245.898568057324</v>
      </c>
      <c r="AW63" s="388">
        <v>44210.947263250273</v>
      </c>
      <c r="AX63" s="387">
        <v>44235.041249140646</v>
      </c>
      <c r="AY63" s="387">
        <v>44557.594199204803</v>
      </c>
      <c r="AZ63" s="387">
        <v>44349.27115</v>
      </c>
      <c r="BA63" s="387">
        <v>44134.767109706292</v>
      </c>
      <c r="BB63" s="387">
        <v>44125.357349453341</v>
      </c>
      <c r="BC63" s="387">
        <v>44874.088544649327</v>
      </c>
      <c r="BD63" s="387">
        <v>44998.670231829929</v>
      </c>
      <c r="BE63" s="387">
        <v>46160.447886802925</v>
      </c>
      <c r="BF63" s="387">
        <v>46839</v>
      </c>
      <c r="BG63" s="387">
        <v>47235.280622423197</v>
      </c>
      <c r="BH63" s="389"/>
      <c r="BJ63" s="1142">
        <f t="shared" si="2"/>
        <v>7.2416533696788576E-3</v>
      </c>
    </row>
    <row r="64" spans="1:62" x14ac:dyDescent="0.2">
      <c r="A64" s="475">
        <v>55</v>
      </c>
      <c r="B64" s="319">
        <v>26649.293795732639</v>
      </c>
      <c r="C64" s="319">
        <f t="shared" si="0"/>
        <v>27601.99481229204</v>
      </c>
      <c r="D64" s="353">
        <v>28554.695828851436</v>
      </c>
      <c r="E64" s="353">
        <f t="shared" si="1"/>
        <v>30136.031660008757</v>
      </c>
      <c r="F64" s="353">
        <v>31717.367491166078</v>
      </c>
      <c r="G64" s="319">
        <v>32116.288822454742</v>
      </c>
      <c r="H64" s="353">
        <v>32796.394343026957</v>
      </c>
      <c r="I64" s="372">
        <v>33790.392221323084</v>
      </c>
      <c r="J64" s="319">
        <v>33353.069109595621</v>
      </c>
      <c r="K64" s="319">
        <v>33280.972298409215</v>
      </c>
      <c r="L64" s="319">
        <v>34339.298795180723</v>
      </c>
      <c r="M64" s="319">
        <v>35451.40889830509</v>
      </c>
      <c r="N64" s="319">
        <v>34821.155125607009</v>
      </c>
      <c r="O64" s="387">
        <v>33368.215664934702</v>
      </c>
      <c r="P64" s="387">
        <v>34721.221745064744</v>
      </c>
      <c r="Q64" s="387">
        <v>35557.363530778166</v>
      </c>
      <c r="R64" s="387">
        <v>37035.976297471148</v>
      </c>
      <c r="S64" s="388">
        <v>36961.39597698029</v>
      </c>
      <c r="T64" s="387">
        <v>36244.284058910016</v>
      </c>
      <c r="U64" s="387">
        <v>36124.958214733</v>
      </c>
      <c r="V64" s="387">
        <v>34968.447303527399</v>
      </c>
      <c r="W64" s="387">
        <v>35177.269478051887</v>
      </c>
      <c r="X64" s="387">
        <v>36843.396828848774</v>
      </c>
      <c r="Y64" s="387">
        <v>37379.470229678598</v>
      </c>
      <c r="Z64" s="387">
        <v>37781.424786548829</v>
      </c>
      <c r="AA64" s="387">
        <v>38366.969569817928</v>
      </c>
      <c r="AB64" s="387">
        <v>38735.111879863383</v>
      </c>
      <c r="AC64" s="388">
        <v>39401.929434631966</v>
      </c>
      <c r="AD64" s="387">
        <v>39555.443588993927</v>
      </c>
      <c r="AE64" s="387">
        <v>38939.646976773343</v>
      </c>
      <c r="AF64" s="387">
        <v>39242.500878251434</v>
      </c>
      <c r="AG64" s="387">
        <v>39871.475723671465</v>
      </c>
      <c r="AH64" s="387">
        <v>41215.154095110367</v>
      </c>
      <c r="AI64" s="387">
        <v>41228.630307184787</v>
      </c>
      <c r="AJ64" s="387">
        <v>41588.762993326709</v>
      </c>
      <c r="AK64" s="387">
        <v>42579.866631906807</v>
      </c>
      <c r="AL64" s="387">
        <v>43798.924131206157</v>
      </c>
      <c r="AM64" s="388">
        <v>44668.833444459269</v>
      </c>
      <c r="AN64" s="387">
        <v>45826.261950660381</v>
      </c>
      <c r="AO64" s="387">
        <v>46205.756578947367</v>
      </c>
      <c r="AP64" s="387">
        <v>46442.874403974332</v>
      </c>
      <c r="AQ64" s="387">
        <v>46687.420516262886</v>
      </c>
      <c r="AR64" s="387">
        <v>47328.336639897352</v>
      </c>
      <c r="AS64" s="387">
        <v>47251.046519677409</v>
      </c>
      <c r="AT64" s="387">
        <v>47563.749384208873</v>
      </c>
      <c r="AU64" s="387">
        <v>47110.702705645381</v>
      </c>
      <c r="AV64" s="387">
        <v>46433.933250755479</v>
      </c>
      <c r="AW64" s="388">
        <v>45444.659399680706</v>
      </c>
      <c r="AX64" s="387">
        <v>45368.56273827629</v>
      </c>
      <c r="AY64" s="387">
        <v>45716.694923029863</v>
      </c>
      <c r="AZ64" s="387">
        <v>45479.584149999995</v>
      </c>
      <c r="BA64" s="387">
        <v>45404.214111826601</v>
      </c>
      <c r="BB64" s="387">
        <v>45438.402171188369</v>
      </c>
      <c r="BC64" s="387">
        <v>46185.60879815217</v>
      </c>
      <c r="BD64" s="387">
        <v>46305.130439703469</v>
      </c>
      <c r="BE64" s="387">
        <v>47378.9722093776</v>
      </c>
      <c r="BF64" s="387">
        <v>48118</v>
      </c>
      <c r="BG64" s="387">
        <v>48518.468901006338</v>
      </c>
      <c r="BH64" s="389"/>
      <c r="BJ64" s="1142">
        <f t="shared" si="2"/>
        <v>7.4851017271861942E-3</v>
      </c>
    </row>
    <row r="65" spans="1:62" x14ac:dyDescent="0.2">
      <c r="A65" s="475">
        <v>56</v>
      </c>
      <c r="B65" s="319">
        <v>27139.89700547254</v>
      </c>
      <c r="C65" s="319">
        <f t="shared" si="0"/>
        <v>28105.560131755032</v>
      </c>
      <c r="D65" s="353">
        <v>29071.223258037524</v>
      </c>
      <c r="E65" s="353">
        <f t="shared" si="1"/>
        <v>30640.607069575017</v>
      </c>
      <c r="F65" s="353">
        <v>32209.990881112506</v>
      </c>
      <c r="G65" s="319">
        <v>32619.351990256328</v>
      </c>
      <c r="H65" s="353">
        <v>33360.936902992995</v>
      </c>
      <c r="I65" s="372">
        <v>34328.43794254501</v>
      </c>
      <c r="J65" s="319">
        <v>33890.592642397467</v>
      </c>
      <c r="K65" s="319">
        <v>33843.253565551284</v>
      </c>
      <c r="L65" s="319">
        <v>34921.896823658273</v>
      </c>
      <c r="M65" s="319">
        <v>36059.068419740783</v>
      </c>
      <c r="N65" s="319">
        <v>35422.834856421832</v>
      </c>
      <c r="O65" s="387">
        <v>34033.479146187332</v>
      </c>
      <c r="P65" s="387">
        <v>35344.669096840771</v>
      </c>
      <c r="Q65" s="387">
        <v>36200.888501742163</v>
      </c>
      <c r="R65" s="387">
        <v>37748.769935677155</v>
      </c>
      <c r="S65" s="388">
        <v>37626.201748194799</v>
      </c>
      <c r="T65" s="387">
        <v>36890.467866131723</v>
      </c>
      <c r="U65" s="387">
        <v>36864.313674143224</v>
      </c>
      <c r="V65" s="387">
        <v>35659.92720060041</v>
      </c>
      <c r="W65" s="387">
        <v>35846.488918102827</v>
      </c>
      <c r="X65" s="387">
        <v>37636.481781696682</v>
      </c>
      <c r="Y65" s="387">
        <v>38148.107157870596</v>
      </c>
      <c r="Z65" s="387">
        <v>38683.996030557217</v>
      </c>
      <c r="AA65" s="387">
        <v>39201.913106140768</v>
      </c>
      <c r="AB65" s="387">
        <v>39579.85141368262</v>
      </c>
      <c r="AC65" s="388">
        <v>40280.358150933833</v>
      </c>
      <c r="AD65" s="387">
        <v>40385.215134977094</v>
      </c>
      <c r="AE65" s="387">
        <v>39783.706939786229</v>
      </c>
      <c r="AF65" s="387">
        <v>40170.035511906033</v>
      </c>
      <c r="AG65" s="387">
        <v>40743.163818661262</v>
      </c>
      <c r="AH65" s="387">
        <v>42111.767865994116</v>
      </c>
      <c r="AI65" s="387">
        <v>42135.432286534429</v>
      </c>
      <c r="AJ65" s="387">
        <v>42508.100071349625</v>
      </c>
      <c r="AK65" s="387">
        <v>43502.805463701101</v>
      </c>
      <c r="AL65" s="387">
        <v>44715.904073783153</v>
      </c>
      <c r="AM65" s="388">
        <v>45644.135484731305</v>
      </c>
      <c r="AN65" s="387">
        <v>46933.343840362621</v>
      </c>
      <c r="AO65" s="387">
        <v>47254.288063909771</v>
      </c>
      <c r="AP65" s="387">
        <v>47581.261514841346</v>
      </c>
      <c r="AQ65" s="387">
        <v>47910.057484591438</v>
      </c>
      <c r="AR65" s="387">
        <v>48527.63887568903</v>
      </c>
      <c r="AS65" s="387">
        <v>48533.423326756892</v>
      </c>
      <c r="AT65" s="387">
        <v>48725.051278606297</v>
      </c>
      <c r="AU65" s="387">
        <v>48336.551037073332</v>
      </c>
      <c r="AV65" s="387">
        <v>47528.487116787153</v>
      </c>
      <c r="AW65" s="388">
        <v>46612.761014135736</v>
      </c>
      <c r="AX65" s="387">
        <v>46513.627216099667</v>
      </c>
      <c r="AY65" s="387">
        <v>46879.184830257916</v>
      </c>
      <c r="AZ65" s="387">
        <v>46638.709049999998</v>
      </c>
      <c r="BA65" s="387">
        <v>46654.080954531171</v>
      </c>
      <c r="BB65" s="387">
        <v>46763.199224851043</v>
      </c>
      <c r="BC65" s="387">
        <v>47509.821183140528</v>
      </c>
      <c r="BD65" s="387">
        <v>47677.436242053838</v>
      </c>
      <c r="BE65" s="387">
        <v>48632.340793489318</v>
      </c>
      <c r="BF65" s="387">
        <v>49338</v>
      </c>
      <c r="BG65" s="387">
        <v>49731.897326772181</v>
      </c>
      <c r="BH65" s="389"/>
      <c r="BJ65" s="1142">
        <f t="shared" si="2"/>
        <v>7.6804333447300088E-3</v>
      </c>
    </row>
    <row r="66" spans="1:62" x14ac:dyDescent="0.2">
      <c r="A66" s="475">
        <v>57</v>
      </c>
      <c r="B66" s="319">
        <v>27616.872348275221</v>
      </c>
      <c r="C66" s="319">
        <f t="shared" si="0"/>
        <v>28615.555810805468</v>
      </c>
      <c r="D66" s="353">
        <v>29614.239273335719</v>
      </c>
      <c r="E66" s="353">
        <f t="shared" si="1"/>
        <v>31171.05814117031</v>
      </c>
      <c r="F66" s="353">
        <v>32727.877009004904</v>
      </c>
      <c r="G66" s="319">
        <v>33196.034158223993</v>
      </c>
      <c r="H66" s="353">
        <v>33843.150339630651</v>
      </c>
      <c r="I66" s="372">
        <v>34972.971879425451</v>
      </c>
      <c r="J66" s="319">
        <v>34507.946402843147</v>
      </c>
      <c r="K66" s="319">
        <v>34446.059608703596</v>
      </c>
      <c r="L66" s="319">
        <v>35489.929901423879</v>
      </c>
      <c r="M66" s="319">
        <v>36671.331422399475</v>
      </c>
      <c r="N66" s="319">
        <v>36016.040224830809</v>
      </c>
      <c r="O66" s="387">
        <v>34636.495752001123</v>
      </c>
      <c r="P66" s="387">
        <v>35997.628749292584</v>
      </c>
      <c r="Q66" s="387">
        <v>36903.548199767713</v>
      </c>
      <c r="R66" s="387">
        <v>38422.506388228037</v>
      </c>
      <c r="S66" s="388">
        <v>38284.991177588359</v>
      </c>
      <c r="T66" s="387">
        <v>37578.073712277903</v>
      </c>
      <c r="U66" s="387">
        <v>37573.388363884776</v>
      </c>
      <c r="V66" s="387">
        <v>36358.535756406134</v>
      </c>
      <c r="W66" s="387">
        <v>36583.996056118151</v>
      </c>
      <c r="X66" s="387">
        <v>38414.230837666313</v>
      </c>
      <c r="Y66" s="387">
        <v>38908.27425765276</v>
      </c>
      <c r="Z66" s="387">
        <v>39513.946599760333</v>
      </c>
      <c r="AA66" s="387">
        <v>40048.986572773378</v>
      </c>
      <c r="AB66" s="387">
        <v>40432.394545966694</v>
      </c>
      <c r="AC66" s="388">
        <v>41130.692132172735</v>
      </c>
      <c r="AD66" s="387">
        <v>41258.185199623163</v>
      </c>
      <c r="AE66" s="387">
        <v>40678.132620756667</v>
      </c>
      <c r="AF66" s="387">
        <v>41097.570145560625</v>
      </c>
      <c r="AG66" s="387">
        <v>41580.182500782146</v>
      </c>
      <c r="AH66" s="387">
        <v>43006.766116569968</v>
      </c>
      <c r="AI66" s="387">
        <v>43042.234265884072</v>
      </c>
      <c r="AJ66" s="387">
        <v>43433.638411281638</v>
      </c>
      <c r="AK66" s="387">
        <v>44491.125464798781</v>
      </c>
      <c r="AL66" s="387">
        <v>45769.455497169482</v>
      </c>
      <c r="AM66" s="388">
        <v>46722.878650486738</v>
      </c>
      <c r="AN66" s="387">
        <v>47988.463607471276</v>
      </c>
      <c r="AO66" s="387">
        <v>48338.005169172931</v>
      </c>
      <c r="AP66" s="387">
        <v>48733.480789874426</v>
      </c>
      <c r="AQ66" s="387">
        <v>49155.686519802279</v>
      </c>
      <c r="AR66" s="387">
        <v>49759.85280840144</v>
      </c>
      <c r="AS66" s="387">
        <v>49753.151615843461</v>
      </c>
      <c r="AT66" s="387">
        <v>50002.979645304309</v>
      </c>
      <c r="AU66" s="387">
        <v>49486.387119603685</v>
      </c>
      <c r="AV66" s="387">
        <v>48611.207968050912</v>
      </c>
      <c r="AW66" s="388">
        <v>47723.453421862279</v>
      </c>
      <c r="AX66" s="387">
        <v>47715.252338492952</v>
      </c>
      <c r="AY66" s="387">
        <v>48083.474666122944</v>
      </c>
      <c r="AZ66" s="387">
        <v>47818.888800000001</v>
      </c>
      <c r="BA66" s="387">
        <v>47852.821825427985</v>
      </c>
      <c r="BB66" s="387">
        <v>48019.619656389194</v>
      </c>
      <c r="BC66" s="387">
        <v>48803.360917038895</v>
      </c>
      <c r="BD66" s="387">
        <v>48921.186359949446</v>
      </c>
      <c r="BE66" s="387">
        <v>49826.269166743739</v>
      </c>
      <c r="BF66" s="387">
        <v>50504</v>
      </c>
      <c r="BG66" s="387">
        <v>50873.600833444165</v>
      </c>
      <c r="BH66" s="389"/>
      <c r="BJ66" s="1142">
        <f t="shared" si="2"/>
        <v>7.8101255413076665E-3</v>
      </c>
    </row>
    <row r="67" spans="1:62" x14ac:dyDescent="0.2">
      <c r="A67" s="475">
        <v>58</v>
      </c>
      <c r="B67" s="319">
        <v>28073.405890672075</v>
      </c>
      <c r="C67" s="319">
        <f t="shared" si="0"/>
        <v>29098.775223332927</v>
      </c>
      <c r="D67" s="353">
        <v>30124.144555993778</v>
      </c>
      <c r="E67" s="353">
        <f t="shared" si="1"/>
        <v>31694.427373175276</v>
      </c>
      <c r="F67" s="353">
        <v>33264.710190356775</v>
      </c>
      <c r="G67" s="319">
        <v>33723.636992747604</v>
      </c>
      <c r="H67" s="353">
        <v>34360.64768626618</v>
      </c>
      <c r="I67" s="372">
        <v>35555.854744082542</v>
      </c>
      <c r="J67" s="319">
        <v>35088.046057055035</v>
      </c>
      <c r="K67" s="319">
        <v>34988.078487840554</v>
      </c>
      <c r="L67" s="319">
        <v>36145.352683461118</v>
      </c>
      <c r="M67" s="319">
        <v>37237.559612828183</v>
      </c>
      <c r="N67" s="319">
        <v>36588.059687225177</v>
      </c>
      <c r="O67" s="387">
        <v>35282.307084679116</v>
      </c>
      <c r="P67" s="387">
        <v>36606.319950730714</v>
      </c>
      <c r="Q67" s="387">
        <v>37585.336817653893</v>
      </c>
      <c r="R67" s="387">
        <v>39135.300026434052</v>
      </c>
      <c r="S67" s="388">
        <v>38964.837803355229</v>
      </c>
      <c r="T67" s="387">
        <v>38243.587804331029</v>
      </c>
      <c r="U67" s="387">
        <v>38267.322668791981</v>
      </c>
      <c r="V67" s="387">
        <v>37066.649190522141</v>
      </c>
      <c r="W67" s="387">
        <v>37314.674424337034</v>
      </c>
      <c r="X67" s="387">
        <v>39174.453154346491</v>
      </c>
      <c r="Y67" s="387">
        <v>39725.61269920128</v>
      </c>
      <c r="Z67" s="387">
        <v>40366.720809616534</v>
      </c>
      <c r="AA67" s="387">
        <v>40918.298244973914</v>
      </c>
      <c r="AB67" s="387">
        <v>41300.544875180451</v>
      </c>
      <c r="AC67" s="388">
        <v>42016.612777824725</v>
      </c>
      <c r="AD67" s="387">
        <v>42114.95581977065</v>
      </c>
      <c r="AE67" s="387">
        <v>41596.872786258347</v>
      </c>
      <c r="AF67" s="387">
        <v>41982.790243008349</v>
      </c>
      <c r="AG67" s="387">
        <v>42440.314124815632</v>
      </c>
      <c r="AH67" s="387">
        <v>43887.224684374734</v>
      </c>
      <c r="AI67" s="387">
        <v>44020.251060365881</v>
      </c>
      <c r="AJ67" s="387">
        <v>44411.887477440927</v>
      </c>
      <c r="AK67" s="387">
        <v>45450.556112018225</v>
      </c>
      <c r="AL67" s="387">
        <v>46839.515561093205</v>
      </c>
      <c r="AM67" s="388">
        <v>47749.901253500473</v>
      </c>
      <c r="AN67" s="387">
        <v>49062.347474405396</v>
      </c>
      <c r="AO67" s="387">
        <v>49376.68468045113</v>
      </c>
      <c r="AP67" s="387">
        <v>49835.904273909677</v>
      </c>
      <c r="AQ67" s="387">
        <v>50303.937389394028</v>
      </c>
      <c r="AR67" s="387">
        <v>50927.559815149209</v>
      </c>
      <c r="AS67" s="387">
        <v>50914.067010487699</v>
      </c>
      <c r="AT67" s="387">
        <v>51270.98235478525</v>
      </c>
      <c r="AU67" s="387">
        <v>50586.75491316893</v>
      </c>
      <c r="AV67" s="387">
        <v>49770.843415306088</v>
      </c>
      <c r="AW67" s="388">
        <v>48876.324022287306</v>
      </c>
      <c r="AX67" s="387">
        <v>48914.568863148692</v>
      </c>
      <c r="AY67" s="387">
        <v>49343.121164236916</v>
      </c>
      <c r="AZ67" s="387">
        <v>49044.502699999997</v>
      </c>
      <c r="BA67" s="387">
        <v>49047.211549787964</v>
      </c>
      <c r="BB67" s="387">
        <v>49243.988546306471</v>
      </c>
      <c r="BC67" s="387">
        <v>50083.150841827963</v>
      </c>
      <c r="BD67" s="387">
        <v>50204.652868164412</v>
      </c>
      <c r="BE67" s="387">
        <v>50965.881485249236</v>
      </c>
      <c r="BF67" s="387">
        <v>51730</v>
      </c>
      <c r="BG67" s="387">
        <v>52018.251939530965</v>
      </c>
      <c r="BH67" s="389"/>
      <c r="BJ67" s="1142">
        <f t="shared" si="2"/>
        <v>7.9806765660459522E-3</v>
      </c>
    </row>
    <row r="68" spans="1:62" x14ac:dyDescent="0.2">
      <c r="A68" s="476">
        <v>59</v>
      </c>
      <c r="B68" s="320">
        <v>28557.195166943366</v>
      </c>
      <c r="C68" s="320">
        <f t="shared" si="0"/>
        <v>29585.689283005566</v>
      </c>
      <c r="D68" s="354">
        <v>30614.183399067762</v>
      </c>
      <c r="E68" s="354">
        <f t="shared" si="1"/>
        <v>32207.863385388206</v>
      </c>
      <c r="F68" s="354">
        <v>33801.543371708649</v>
      </c>
      <c r="G68" s="320">
        <v>34281.914410673751</v>
      </c>
      <c r="H68" s="354">
        <v>34901.667639566971</v>
      </c>
      <c r="I68" s="373">
        <v>36138.737608739633</v>
      </c>
      <c r="J68" s="320">
        <v>35657.501680914414</v>
      </c>
      <c r="K68" s="320">
        <v>35641.540501005664</v>
      </c>
      <c r="L68" s="320">
        <v>36742.515662650607</v>
      </c>
      <c r="M68" s="320">
        <v>37859.029577932874</v>
      </c>
      <c r="N68" s="320">
        <v>37181.265055634154</v>
      </c>
      <c r="O68" s="390">
        <v>35920.337557927254</v>
      </c>
      <c r="P68" s="390">
        <v>37259.279603182527</v>
      </c>
      <c r="Q68" s="390">
        <v>38253.211382113819</v>
      </c>
      <c r="R68" s="390">
        <v>39838.329368226281</v>
      </c>
      <c r="S68" s="391">
        <v>39722.896872794401</v>
      </c>
      <c r="T68" s="390">
        <v>38945.000996785369</v>
      </c>
      <c r="U68" s="390">
        <v>38953.68678128202</v>
      </c>
      <c r="V68" s="390">
        <v>37815.15835745685</v>
      </c>
      <c r="W68" s="390">
        <v>38063.562845346423</v>
      </c>
      <c r="X68" s="390">
        <v>39980.683161661495</v>
      </c>
      <c r="Y68" s="390">
        <v>40608.592310925967</v>
      </c>
      <c r="Z68" s="390">
        <v>41304.564952816057</v>
      </c>
      <c r="AA68" s="390">
        <v>41803.783157587481</v>
      </c>
      <c r="AB68" s="390">
        <v>42244.780289426431</v>
      </c>
      <c r="AC68" s="391">
        <v>42878.184653088822</v>
      </c>
      <c r="AD68" s="390">
        <v>42962.726748530033</v>
      </c>
      <c r="AE68" s="390">
        <v>42555.558176347047</v>
      </c>
      <c r="AF68" s="390">
        <v>42854.469688869875</v>
      </c>
      <c r="AG68" s="390">
        <v>43321.907766339405</v>
      </c>
      <c r="AH68" s="390">
        <v>44835.535105111237</v>
      </c>
      <c r="AI68" s="390">
        <v>44938.130899847194</v>
      </c>
      <c r="AJ68" s="390">
        <v>45458.350424600234</v>
      </c>
      <c r="AK68" s="390">
        <v>46435.835128497143</v>
      </c>
      <c r="AL68" s="390">
        <v>47882.561485955746</v>
      </c>
      <c r="AM68" s="391">
        <v>48809.433924523277</v>
      </c>
      <c r="AN68" s="390">
        <v>50104.476710865652</v>
      </c>
      <c r="AO68" s="390">
        <v>50482.920582706764</v>
      </c>
      <c r="AP68" s="390">
        <v>50961.842437027233</v>
      </c>
      <c r="AQ68" s="390">
        <v>51433.253615670954</v>
      </c>
      <c r="AR68" s="390">
        <v>52126.862050940879</v>
      </c>
      <c r="AS68" s="390">
        <v>52069.868240397816</v>
      </c>
      <c r="AT68" s="390">
        <v>52543.947892874734</v>
      </c>
      <c r="AU68" s="390">
        <v>51810.190157330289</v>
      </c>
      <c r="AV68" s="390">
        <v>50984.910730493655</v>
      </c>
      <c r="AW68" s="391">
        <v>50039.739170886947</v>
      </c>
      <c r="AX68" s="390">
        <v>50186.606216537162</v>
      </c>
      <c r="AY68" s="390">
        <v>50560.967733713929</v>
      </c>
      <c r="AZ68" s="390">
        <v>50269.008450000001</v>
      </c>
      <c r="BA68" s="390">
        <v>50319.921911810896</v>
      </c>
      <c r="BB68" s="390">
        <v>50533.528904186191</v>
      </c>
      <c r="BC68" s="390">
        <v>51391.498062459432</v>
      </c>
      <c r="BD68" s="390">
        <v>51537.242280195424</v>
      </c>
      <c r="BE68" s="390">
        <v>52220.274900582634</v>
      </c>
      <c r="BF68" s="390">
        <v>52923</v>
      </c>
      <c r="BG68" s="390">
        <v>53231.680365296801</v>
      </c>
      <c r="BH68" s="392"/>
      <c r="BJ68" s="1142">
        <f t="shared" si="2"/>
        <v>8.1033826072547388E-3</v>
      </c>
    </row>
    <row r="69" spans="1:62" x14ac:dyDescent="0.2">
      <c r="A69" s="475">
        <v>60</v>
      </c>
      <c r="B69" s="319">
        <v>29061.426243620484</v>
      </c>
      <c r="C69" s="319">
        <f t="shared" si="0"/>
        <v>30056.335656769006</v>
      </c>
      <c r="D69" s="353">
        <v>31051.245069917528</v>
      </c>
      <c r="E69" s="353">
        <f t="shared" si="1"/>
        <v>32716.915707191751</v>
      </c>
      <c r="F69" s="353">
        <v>34382.586344465977</v>
      </c>
      <c r="G69" s="319">
        <v>34784.977578475336</v>
      </c>
      <c r="H69" s="353">
        <v>35472.090851199318</v>
      </c>
      <c r="I69" s="372">
        <v>36732.82975925551</v>
      </c>
      <c r="J69" s="319">
        <v>36221.635289597543</v>
      </c>
      <c r="K69" s="319">
        <v>36259.543335161819</v>
      </c>
      <c r="L69" s="319">
        <v>37295.983789704274</v>
      </c>
      <c r="M69" s="319">
        <v>38558.75872382852</v>
      </c>
      <c r="N69" s="319">
        <v>37867.688410507406</v>
      </c>
      <c r="O69" s="387">
        <v>36577.820179750037</v>
      </c>
      <c r="P69" s="387">
        <v>37945.4405938946</v>
      </c>
      <c r="Q69" s="387">
        <v>38931.52148664344</v>
      </c>
      <c r="R69" s="387">
        <v>40577.161130202374</v>
      </c>
      <c r="S69" s="388">
        <v>40465.915087681198</v>
      </c>
      <c r="T69" s="387">
        <v>39709.927982257221</v>
      </c>
      <c r="U69" s="387">
        <v>39660.238073551176</v>
      </c>
      <c r="V69" s="387">
        <v>38566.043743969123</v>
      </c>
      <c r="W69" s="387">
        <v>38851.147628535626</v>
      </c>
      <c r="X69" s="387">
        <v>40830.730017200134</v>
      </c>
      <c r="Y69" s="387">
        <v>41491.571922650663</v>
      </c>
      <c r="Z69" s="387">
        <v>42221.660331785497</v>
      </c>
      <c r="AA69" s="387">
        <v>42713.527930820594</v>
      </c>
      <c r="AB69" s="387">
        <v>43144.145012499561</v>
      </c>
      <c r="AC69" s="388">
        <v>43812.802839516604</v>
      </c>
      <c r="AD69" s="387">
        <v>43898.694652892831</v>
      </c>
      <c r="AE69" s="387">
        <v>43427.406121681342</v>
      </c>
      <c r="AF69" s="387">
        <v>43766.771089490001</v>
      </c>
      <c r="AG69" s="387">
        <v>44193.595861329202</v>
      </c>
      <c r="AH69" s="387">
        <v>45746.68855876608</v>
      </c>
      <c r="AI69" s="387">
        <v>45889.244319723519</v>
      </c>
      <c r="AJ69" s="387">
        <v>46492.410847941355</v>
      </c>
      <c r="AK69" s="387">
        <v>47428.716606522961</v>
      </c>
      <c r="AL69" s="387">
        <v>48852.068921151716</v>
      </c>
      <c r="AM69" s="388">
        <v>49917.731697559677</v>
      </c>
      <c r="AN69" s="387">
        <v>51169.700224034175</v>
      </c>
      <c r="AO69" s="387">
        <v>51606.045582706764</v>
      </c>
      <c r="AP69" s="387">
        <v>52047.667324063208</v>
      </c>
      <c r="AQ69" s="387">
        <v>52573.389638127781</v>
      </c>
      <c r="AR69" s="387">
        <v>53498.621578597216</v>
      </c>
      <c r="AS69" s="387">
        <v>53261.468623446752</v>
      </c>
      <c r="AT69" s="387">
        <v>53757.359487661779</v>
      </c>
      <c r="AU69" s="387">
        <v>53165.138657520823</v>
      </c>
      <c r="AV69" s="387">
        <v>52174.128714668601</v>
      </c>
      <c r="AW69" s="388">
        <v>51190.266538384283</v>
      </c>
      <c r="AX69" s="387">
        <v>51436.711891418934</v>
      </c>
      <c r="AY69" s="387">
        <v>51786.72239779793</v>
      </c>
      <c r="AZ69" s="387">
        <v>51528.974999999999</v>
      </c>
      <c r="BA69" s="387">
        <v>51571.964327783877</v>
      </c>
      <c r="BB69" s="387">
        <v>51845.505341200515</v>
      </c>
      <c r="BC69" s="387">
        <v>52712.537414576407</v>
      </c>
      <c r="BD69" s="387">
        <v>52840.566983570068</v>
      </c>
      <c r="BE69" s="387">
        <v>53484.916628132807</v>
      </c>
      <c r="BF69" s="387">
        <v>54206</v>
      </c>
      <c r="BG69" s="387">
        <v>54521.746375847855</v>
      </c>
      <c r="BH69" s="389"/>
      <c r="BJ69" s="1142">
        <f t="shared" si="2"/>
        <v>8.2228436976301555E-3</v>
      </c>
    </row>
    <row r="70" spans="1:62" x14ac:dyDescent="0.2">
      <c r="A70" s="475">
        <v>61</v>
      </c>
      <c r="B70" s="319">
        <v>29545.215519891775</v>
      </c>
      <c r="C70" s="319">
        <f t="shared" si="0"/>
        <v>30569.738302553749</v>
      </c>
      <c r="D70" s="353">
        <v>31594.261085215723</v>
      </c>
      <c r="E70" s="353">
        <f t="shared" si="1"/>
        <v>33263.155990003281</v>
      </c>
      <c r="F70" s="353">
        <v>34932.050894790838</v>
      </c>
      <c r="G70" s="319">
        <v>35312.580412998948</v>
      </c>
      <c r="H70" s="353">
        <v>36054.275366164293</v>
      </c>
      <c r="I70" s="372">
        <v>37332.526552700787</v>
      </c>
      <c r="J70" s="319">
        <v>36870.921141100756</v>
      </c>
      <c r="K70" s="319">
        <v>36857.28378131285</v>
      </c>
      <c r="L70" s="319">
        <v>37922.276670317638</v>
      </c>
      <c r="M70" s="319">
        <v>39230.866982386178</v>
      </c>
      <c r="N70" s="319">
        <v>38490.554047336831</v>
      </c>
      <c r="O70" s="387">
        <v>37227.521942142957</v>
      </c>
      <c r="P70" s="387">
        <v>38613.15639668431</v>
      </c>
      <c r="Q70" s="387">
        <v>39662.009291521485</v>
      </c>
      <c r="R70" s="387">
        <v>41342.031015948545</v>
      </c>
      <c r="S70" s="388">
        <v>41239.015011672731</v>
      </c>
      <c r="T70" s="387">
        <v>40466.570559944179</v>
      </c>
      <c r="U70" s="387">
        <v>40414.73391779574</v>
      </c>
      <c r="V70" s="387">
        <v>39331.18644794682</v>
      </c>
      <c r="W70" s="387">
        <v>39672.876260707017</v>
      </c>
      <c r="X70" s="387">
        <v>41663.250133449321</v>
      </c>
      <c r="Y70" s="387">
        <v>42372.434077272897</v>
      </c>
      <c r="Z70" s="387">
        <v>43132.531081485919</v>
      </c>
      <c r="AA70" s="387">
        <v>43590.926223227645</v>
      </c>
      <c r="AB70" s="387">
        <v>44111.791222140069</v>
      </c>
      <c r="AC70" s="388">
        <v>44721.199273218968</v>
      </c>
      <c r="AD70" s="387">
        <v>44859.861693142317</v>
      </c>
      <c r="AE70" s="387">
        <v>44450.351220888318</v>
      </c>
      <c r="AF70" s="387">
        <v>44716.309281972164</v>
      </c>
      <c r="AG70" s="387">
        <v>45118.113537833524</v>
      </c>
      <c r="AH70" s="387">
        <v>46738.61802781585</v>
      </c>
      <c r="AI70" s="387">
        <v>46876.756422889623</v>
      </c>
      <c r="AJ70" s="387">
        <v>47586.933574896124</v>
      </c>
      <c r="AK70" s="387">
        <v>48421.598084548787</v>
      </c>
      <c r="AL70" s="387">
        <v>49895.11484601425</v>
      </c>
      <c r="AM70" s="388">
        <v>51037.851313508472</v>
      </c>
      <c r="AN70" s="387">
        <v>52266.678367676555</v>
      </c>
      <c r="AO70" s="387">
        <v>52715.096334586466</v>
      </c>
      <c r="AP70" s="387">
        <v>53227.550927428412</v>
      </c>
      <c r="AQ70" s="387">
        <v>53787.911759321403</v>
      </c>
      <c r="AR70" s="387">
        <v>54724.253171925484</v>
      </c>
      <c r="AS70" s="387">
        <v>54500.375030286254</v>
      </c>
      <c r="AT70" s="387">
        <v>54983.17815397017</v>
      </c>
      <c r="AU70" s="387">
        <v>54428.389841580931</v>
      </c>
      <c r="AV70" s="387">
        <v>53396.479140193704</v>
      </c>
      <c r="AW70" s="388">
        <v>52404.061194929323</v>
      </c>
      <c r="AX70" s="387">
        <v>52669.503083269105</v>
      </c>
      <c r="AY70" s="387">
        <v>52974.066316647972</v>
      </c>
      <c r="AZ70" s="387">
        <v>52762.345949999995</v>
      </c>
      <c r="BA70" s="387">
        <v>52892.537301711949</v>
      </c>
      <c r="BB70" s="387">
        <v>53180.986242070147</v>
      </c>
      <c r="BC70" s="387">
        <v>54020.884635207876</v>
      </c>
      <c r="BD70" s="387">
        <v>54186.743581762967</v>
      </c>
      <c r="BE70" s="387">
        <v>54835.644178303897</v>
      </c>
      <c r="BF70" s="387">
        <v>55511</v>
      </c>
      <c r="BG70" s="387">
        <v>55852.096245068053</v>
      </c>
      <c r="BH70" s="389"/>
      <c r="BJ70" s="1142">
        <f t="shared" si="2"/>
        <v>8.3532475125378536E-3</v>
      </c>
    </row>
    <row r="71" spans="1:62" x14ac:dyDescent="0.2">
      <c r="A71" s="475">
        <v>62</v>
      </c>
      <c r="B71" s="319">
        <v>30035.818729631676</v>
      </c>
      <c r="C71" s="319">
        <f t="shared" si="0"/>
        <v>31132.902940768981</v>
      </c>
      <c r="D71" s="353">
        <v>32229.987151906291</v>
      </c>
      <c r="E71" s="353">
        <f t="shared" si="1"/>
        <v>33846.277771781257</v>
      </c>
      <c r="F71" s="353">
        <v>35462.568391656219</v>
      </c>
      <c r="G71" s="319">
        <v>35858.587997564086</v>
      </c>
      <c r="H71" s="353">
        <v>36595.295319465076</v>
      </c>
      <c r="I71" s="372">
        <v>37977.060489581228</v>
      </c>
      <c r="J71" s="319">
        <v>37498.918931898952</v>
      </c>
      <c r="K71" s="319">
        <v>37455.02422746388</v>
      </c>
      <c r="L71" s="319">
        <v>38597.11938663746</v>
      </c>
      <c r="M71" s="319">
        <v>39875.35435360585</v>
      </c>
      <c r="N71" s="319">
        <v>39151.554314992551</v>
      </c>
      <c r="O71" s="387">
        <v>37892.785423395588</v>
      </c>
      <c r="P71" s="387">
        <v>39321.45161290322</v>
      </c>
      <c r="Q71" s="387">
        <v>40371.626016260161</v>
      </c>
      <c r="R71" s="387">
        <v>42084.1175433959</v>
      </c>
      <c r="S71" s="388">
        <v>41970.000542917638</v>
      </c>
      <c r="T71" s="387">
        <v>41245.30489172419</v>
      </c>
      <c r="U71" s="387">
        <v>41209.604121598539</v>
      </c>
      <c r="V71" s="387">
        <v>40122.467567277796</v>
      </c>
      <c r="W71" s="387">
        <v>40462.737300495035</v>
      </c>
      <c r="X71" s="387">
        <v>42502.342776932048</v>
      </c>
      <c r="Y71" s="387">
        <v>43194.007433026323</v>
      </c>
      <c r="Z71" s="387">
        <v>44051.701336878366</v>
      </c>
      <c r="AA71" s="387">
        <v>44480.454445944466</v>
      </c>
      <c r="AB71" s="387">
        <v>45077.486532164359</v>
      </c>
      <c r="AC71" s="388">
        <v>45622.103777571203</v>
      </c>
      <c r="AD71" s="387">
        <v>45777.830214728907</v>
      </c>
      <c r="AE71" s="387">
        <v>45471.559571200196</v>
      </c>
      <c r="AF71" s="387">
        <v>45745.398802523247</v>
      </c>
      <c r="AG71" s="387">
        <v>46075.649702784438</v>
      </c>
      <c r="AH71" s="387">
        <v>47737.009578097211</v>
      </c>
      <c r="AI71" s="387">
        <v>47913.32762092456</v>
      </c>
      <c r="AJ71" s="387">
        <v>48631.846206578157</v>
      </c>
      <c r="AK71" s="387">
        <v>49435.766454905941</v>
      </c>
      <c r="AL71" s="387">
        <v>50993.689834502562</v>
      </c>
      <c r="AM71" s="388">
        <v>52162.404120549414</v>
      </c>
      <c r="AN71" s="387">
        <v>53409.845064735455</v>
      </c>
      <c r="AO71" s="387">
        <v>53846.665883458649</v>
      </c>
      <c r="AP71" s="387">
        <v>54364.554821878817</v>
      </c>
      <c r="AQ71" s="387">
        <v>55043.008116189652</v>
      </c>
      <c r="AR71" s="387">
        <v>56007.809351834243</v>
      </c>
      <c r="AS71" s="387">
        <v>55784.030378549265</v>
      </c>
      <c r="AT71" s="387">
        <v>56290.883492319401</v>
      </c>
      <c r="AU71" s="387">
        <v>55540.823071479128</v>
      </c>
      <c r="AV71" s="387">
        <v>54694.560860233425</v>
      </c>
      <c r="AW71" s="388">
        <v>53643.631413678995</v>
      </c>
      <c r="AX71" s="387">
        <v>53981.940897064647</v>
      </c>
      <c r="AY71" s="387">
        <v>54237.101998164944</v>
      </c>
      <c r="AZ71" s="387">
        <v>54032.28585</v>
      </c>
      <c r="BA71" s="387">
        <v>54264.23624744777</v>
      </c>
      <c r="BB71" s="387">
        <v>54537.834837353694</v>
      </c>
      <c r="BC71" s="387">
        <v>55341.923987324852</v>
      </c>
      <c r="BD71" s="387">
        <v>55540.236357119953</v>
      </c>
      <c r="BE71" s="387">
        <v>56227.364977342091</v>
      </c>
      <c r="BF71" s="387">
        <v>56860</v>
      </c>
      <c r="BG71" s="387">
        <v>57197.18411136233</v>
      </c>
      <c r="BH71" s="389"/>
      <c r="BJ71" s="1142">
        <f t="shared" si="2"/>
        <v>8.4846030047747156E-3</v>
      </c>
    </row>
    <row r="72" spans="1:62" x14ac:dyDescent="0.2">
      <c r="A72" s="475">
        <v>63</v>
      </c>
      <c r="B72" s="319">
        <v>30526.421939371576</v>
      </c>
      <c r="C72" s="319">
        <f t="shared" si="0"/>
        <v>31656.33469981606</v>
      </c>
      <c r="D72" s="353">
        <v>32786.247460260543</v>
      </c>
      <c r="E72" s="353">
        <f t="shared" si="1"/>
        <v>34399.140201120812</v>
      </c>
      <c r="F72" s="353">
        <v>36012.032941981081</v>
      </c>
      <c r="G72" s="319">
        <v>36423.000332170741</v>
      </c>
      <c r="H72" s="353">
        <v>37148.076576098487</v>
      </c>
      <c r="I72" s="372">
        <v>38559.943354238319</v>
      </c>
      <c r="J72" s="319">
        <v>38110.950677168381</v>
      </c>
      <c r="K72" s="319">
        <v>38159.142210641796</v>
      </c>
      <c r="L72" s="319">
        <v>39286.527053669226</v>
      </c>
      <c r="M72" s="319">
        <v>40639.532236623469</v>
      </c>
      <c r="N72" s="319">
        <v>39884.586663097929</v>
      </c>
      <c r="O72" s="387">
        <v>38643.638358376629</v>
      </c>
      <c r="P72" s="387">
        <v>40003.923566030826</v>
      </c>
      <c r="Q72" s="387">
        <v>41081.242740998838</v>
      </c>
      <c r="R72" s="387">
        <v>42783.892119716867</v>
      </c>
      <c r="S72" s="388">
        <v>42716.026928714913</v>
      </c>
      <c r="T72" s="387">
        <v>42026.800692765828</v>
      </c>
      <c r="U72" s="387">
        <v>42037.278492542406</v>
      </c>
      <c r="V72" s="387">
        <v>40882.857832100359</v>
      </c>
      <c r="W72" s="387">
        <v>41339.096091037936</v>
      </c>
      <c r="X72" s="387">
        <v>43339.2445780036</v>
      </c>
      <c r="Y72" s="387">
        <v>44121.45364390262</v>
      </c>
      <c r="Z72" s="387">
        <v>44910.700176003593</v>
      </c>
      <c r="AA72" s="387">
        <v>45392.220874229213</v>
      </c>
      <c r="AB72" s="387">
        <v>45982.703954086122</v>
      </c>
      <c r="AC72" s="388">
        <v>46581.070734386885</v>
      </c>
      <c r="AD72" s="387">
        <v>46791.195465029399</v>
      </c>
      <c r="AE72" s="387">
        <v>46412.877472338027</v>
      </c>
      <c r="AF72" s="387">
        <v>46786.336393212259</v>
      </c>
      <c r="AG72" s="387">
        <v>47120.684862118796</v>
      </c>
      <c r="AH72" s="387">
        <v>48762.864973612857</v>
      </c>
      <c r="AI72" s="387">
        <v>48992.627708038788</v>
      </c>
      <c r="AJ72" s="387">
        <v>49673.658207305642</v>
      </c>
      <c r="AK72" s="387">
        <v>50550.287317682247</v>
      </c>
      <c r="AL72" s="387">
        <v>52138.789173596255</v>
      </c>
      <c r="AM72" s="388">
        <v>53273.657354313917</v>
      </c>
      <c r="AN72" s="387">
        <v>54563.115507854222</v>
      </c>
      <c r="AO72" s="387">
        <v>55020.458176691733</v>
      </c>
      <c r="AP72" s="387">
        <v>55597.000649075067</v>
      </c>
      <c r="AQ72" s="387">
        <v>56235.890645023486</v>
      </c>
      <c r="AR72" s="387">
        <v>57282.1502566052</v>
      </c>
      <c r="AS72" s="387">
        <v>57030.608032489938</v>
      </c>
      <c r="AT72" s="387">
        <v>57609.75519503784</v>
      </c>
      <c r="AU72" s="387">
        <v>56702.724590342426</v>
      </c>
      <c r="AV72" s="387">
        <v>56018.675212762551</v>
      </c>
      <c r="AW72" s="388">
        <v>54941.782455620996</v>
      </c>
      <c r="AX72" s="387">
        <v>55298.995906335294</v>
      </c>
      <c r="AY72" s="387">
        <v>55565.661892139862</v>
      </c>
      <c r="AZ72" s="387">
        <v>55386.44515</v>
      </c>
      <c r="BA72" s="387">
        <v>55652.251992696714</v>
      </c>
      <c r="BB72" s="387">
        <v>55936.350436744375</v>
      </c>
      <c r="BC72" s="387">
        <v>56760.269680830752</v>
      </c>
      <c r="BD72" s="387">
        <v>56976.297417614544</v>
      </c>
      <c r="BE72" s="387">
        <v>57611.911957828539</v>
      </c>
      <c r="BF72" s="387">
        <v>58198</v>
      </c>
      <c r="BG72" s="387">
        <v>58569.78290552822</v>
      </c>
      <c r="BH72" s="389"/>
      <c r="BJ72" s="1142">
        <f t="shared" si="2"/>
        <v>8.6037344354199519E-3</v>
      </c>
    </row>
    <row r="73" spans="1:62" x14ac:dyDescent="0.2">
      <c r="A73" s="475">
        <v>64</v>
      </c>
      <c r="B73" s="319">
        <v>31030.653016048695</v>
      </c>
      <c r="C73" s="319">
        <f t="shared" si="0"/>
        <v>32183.269319067727</v>
      </c>
      <c r="D73" s="353">
        <v>33335.88562208676</v>
      </c>
      <c r="E73" s="353">
        <f t="shared" si="1"/>
        <v>34964.480768412584</v>
      </c>
      <c r="F73" s="353">
        <v>36593.075914738401</v>
      </c>
      <c r="G73" s="319">
        <v>37005.817416818914</v>
      </c>
      <c r="H73" s="353">
        <v>37777.306304393969</v>
      </c>
      <c r="I73" s="372">
        <v>39159.640147683589</v>
      </c>
      <c r="J73" s="319">
        <v>38733.626452790319</v>
      </c>
      <c r="K73" s="319">
        <v>38812.604223806906</v>
      </c>
      <c r="L73" s="319">
        <v>40029.3395399781</v>
      </c>
      <c r="M73" s="319">
        <v>41371.485751080094</v>
      </c>
      <c r="N73" s="319">
        <v>40600.670286391622</v>
      </c>
      <c r="O73" s="387">
        <v>39351.696566493469</v>
      </c>
      <c r="P73" s="387">
        <v>40712.218782249736</v>
      </c>
      <c r="Q73" s="387">
        <v>41870.865272938441</v>
      </c>
      <c r="R73" s="387">
        <v>43571.545363761863</v>
      </c>
      <c r="S73" s="388">
        <v>43504.167707258806</v>
      </c>
      <c r="T73" s="387">
        <v>42808.296493807473</v>
      </c>
      <c r="U73" s="387">
        <v>42922.991005351243</v>
      </c>
      <c r="V73" s="387">
        <v>41588.595046638795</v>
      </c>
      <c r="W73" s="387">
        <v>42185.863545796266</v>
      </c>
      <c r="X73" s="387">
        <v>44235.299124177058</v>
      </c>
      <c r="Y73" s="387">
        <v>45023.490369549429</v>
      </c>
      <c r="Z73" s="387">
        <v>45798.747285050929</v>
      </c>
      <c r="AA73" s="387">
        <v>46314.095577772103</v>
      </c>
      <c r="AB73" s="387">
        <v>46893.774074856519</v>
      </c>
      <c r="AC73" s="388">
        <v>47571.87839094059</v>
      </c>
      <c r="AD73" s="387">
        <v>47818.960221550857</v>
      </c>
      <c r="AE73" s="387">
        <v>47355.932122370934</v>
      </c>
      <c r="AF73" s="387">
        <v>47761.263307418543</v>
      </c>
      <c r="AG73" s="387">
        <v>48190.48388778809</v>
      </c>
      <c r="AH73" s="387">
        <v>49738.639239583645</v>
      </c>
      <c r="AI73" s="387">
        <v>50024.451251731574</v>
      </c>
      <c r="AJ73" s="387">
        <v>50779.033142601322</v>
      </c>
      <c r="AK73" s="387">
        <v>51701.299995883703</v>
      </c>
      <c r="AL73" s="387">
        <v>53295.894796717141</v>
      </c>
      <c r="AM73" s="388">
        <v>54541.55000666756</v>
      </c>
      <c r="AN73" s="387">
        <v>55755.357542918173</v>
      </c>
      <c r="AO73" s="387">
        <v>56218.176691729321</v>
      </c>
      <c r="AP73" s="387">
        <v>56750.603140524749</v>
      </c>
      <c r="AQ73" s="387">
        <v>57466.642460486961</v>
      </c>
      <c r="AR73" s="387">
        <v>58493.30070328834</v>
      </c>
      <c r="AS73" s="387">
        <v>58301.477968917658</v>
      </c>
      <c r="AT73" s="387">
        <v>58960.885283711759</v>
      </c>
      <c r="AU73" s="387">
        <v>58122.826446730913</v>
      </c>
      <c r="AV73" s="387">
        <v>57321.490138709436</v>
      </c>
      <c r="AW73" s="388">
        <v>56245.791579882221</v>
      </c>
      <c r="AX73" s="387">
        <v>56639.136892981405</v>
      </c>
      <c r="AY73" s="387">
        <v>56936.021714751754</v>
      </c>
      <c r="AZ73" s="387">
        <v>56809.30975</v>
      </c>
      <c r="BA73" s="387">
        <v>57073.989123606087</v>
      </c>
      <c r="BB73" s="387">
        <v>57330.59249725227</v>
      </c>
      <c r="BC73" s="387">
        <v>58198.711249188709</v>
      </c>
      <c r="BD73" s="387">
        <v>58432.21667326882</v>
      </c>
      <c r="BE73" s="387">
        <v>59001.583094423382</v>
      </c>
      <c r="BF73" s="387">
        <v>59600</v>
      </c>
      <c r="BG73" s="387">
        <v>59881.464645121247</v>
      </c>
      <c r="BH73" s="389"/>
      <c r="BJ73" s="1142">
        <f t="shared" si="2"/>
        <v>8.7465464727367603E-3</v>
      </c>
    </row>
    <row r="74" spans="1:62" x14ac:dyDescent="0.2">
      <c r="A74" s="475">
        <v>65</v>
      </c>
      <c r="B74" s="319">
        <v>31521.256225788595</v>
      </c>
      <c r="C74" s="319">
        <f t="shared" ref="C74:C135" si="3">(B74+D74)/2</f>
        <v>32726.567517698884</v>
      </c>
      <c r="D74" s="353">
        <v>33931.878809609174</v>
      </c>
      <c r="E74" s="353">
        <f t="shared" ref="E74:E135" si="4">(D74+F74)/2</f>
        <v>35562.472375282188</v>
      </c>
      <c r="F74" s="353">
        <v>37193.065940955203</v>
      </c>
      <c r="G74" s="319">
        <v>37625.444001550131</v>
      </c>
      <c r="H74" s="353">
        <v>38494.745807684143</v>
      </c>
      <c r="I74" s="372">
        <v>39826.592656281609</v>
      </c>
      <c r="J74" s="319">
        <v>39361.624243588514</v>
      </c>
      <c r="K74" s="319">
        <v>39471.131833973297</v>
      </c>
      <c r="L74" s="319">
        <v>40723.60219058051</v>
      </c>
      <c r="M74" s="319">
        <v>42103.439265536726</v>
      </c>
      <c r="N74" s="319">
        <v>41354.888540511609</v>
      </c>
      <c r="O74" s="387">
        <v>40067.535634040163</v>
      </c>
      <c r="P74" s="387">
        <v>41424.203036053128</v>
      </c>
      <c r="Q74" s="387">
        <v>42629.181184668989</v>
      </c>
      <c r="R74" s="387">
        <v>44336.415249508034</v>
      </c>
      <c r="S74" s="388">
        <v>44325.398365817906</v>
      </c>
      <c r="T74" s="387">
        <v>43587.030825587484</v>
      </c>
      <c r="U74" s="387">
        <v>43791.039735853352</v>
      </c>
      <c r="V74" s="387">
        <v>42387.004824702482</v>
      </c>
      <c r="W74" s="387">
        <v>43032.631000554604</v>
      </c>
      <c r="X74" s="387">
        <v>45188.315573041262</v>
      </c>
      <c r="Y74" s="387">
        <v>45950.936580425718</v>
      </c>
      <c r="Z74" s="387">
        <v>46755.265316057514</v>
      </c>
      <c r="AA74" s="387">
        <v>47254.165176779657</v>
      </c>
      <c r="AB74" s="387">
        <v>47812.647794091761</v>
      </c>
      <c r="AC74" s="388">
        <v>48594.526747232318</v>
      </c>
      <c r="AD74" s="387">
        <v>48821.52584218562</v>
      </c>
      <c r="AE74" s="387">
        <v>48311.144014669466</v>
      </c>
      <c r="AF74" s="387">
        <v>48792.045409417908</v>
      </c>
      <c r="AG74" s="387">
        <v>49240.47182038943</v>
      </c>
      <c r="AH74" s="387">
        <v>50753.185992943996</v>
      </c>
      <c r="AI74" s="387">
        <v>51091.090927266756</v>
      </c>
      <c r="AJ74" s="387">
        <v>51858.052714783364</v>
      </c>
      <c r="AK74" s="387">
        <v>52914.652858769776</v>
      </c>
      <c r="AL74" s="387">
        <v>54532.54205151819</v>
      </c>
      <c r="AM74" s="388">
        <v>55745.900253367123</v>
      </c>
      <c r="AN74" s="387">
        <v>56967.807070101859</v>
      </c>
      <c r="AO74" s="387">
        <v>57475.007048872183</v>
      </c>
      <c r="AP74" s="387">
        <v>58028.695109469001</v>
      </c>
      <c r="AQ74" s="387">
        <v>58765.018002074808</v>
      </c>
      <c r="AR74" s="387">
        <v>59821.616791009306</v>
      </c>
      <c r="AS74" s="387">
        <v>59638.832046888885</v>
      </c>
      <c r="AT74" s="387">
        <v>60385.217094361586</v>
      </c>
      <c r="AU74" s="387">
        <v>59480.188034188039</v>
      </c>
      <c r="AV74" s="387">
        <v>58679.920234065503</v>
      </c>
      <c r="AW74" s="388">
        <v>57586.120814522699</v>
      </c>
      <c r="AX74" s="387">
        <v>58008.135351346857</v>
      </c>
      <c r="AY74" s="387">
        <v>58413.705678458551</v>
      </c>
      <c r="AZ74" s="387">
        <v>58258.769950000002</v>
      </c>
      <c r="BA74" s="387">
        <v>58592.539264959945</v>
      </c>
      <c r="BB74" s="387">
        <v>58884.023881143825</v>
      </c>
      <c r="BC74" s="387">
        <v>59708.01721834077</v>
      </c>
      <c r="BD74" s="387">
        <v>59960.252532397717</v>
      </c>
      <c r="BE74" s="387">
        <v>60524.482289836313</v>
      </c>
      <c r="BF74" s="387">
        <v>61080</v>
      </c>
      <c r="BG74" s="387">
        <v>61282.55690029703</v>
      </c>
      <c r="BH74" s="389"/>
      <c r="BJ74" s="1142">
        <f t="shared" ref="BJ74:BJ135" si="5">(BF74/T74)^(1/38)-1</f>
        <v>8.9191414558555948E-3</v>
      </c>
    </row>
    <row r="75" spans="1:62" x14ac:dyDescent="0.2">
      <c r="A75" s="475">
        <v>66</v>
      </c>
      <c r="B75" s="319">
        <v>32066.370903277373</v>
      </c>
      <c r="C75" s="319">
        <f t="shared" si="3"/>
        <v>33260.69964430033</v>
      </c>
      <c r="D75" s="353">
        <v>34455.02838532329</v>
      </c>
      <c r="E75" s="353">
        <f t="shared" si="4"/>
        <v>36124.042176247647</v>
      </c>
      <c r="F75" s="353">
        <v>37793.055967172004</v>
      </c>
      <c r="G75" s="319">
        <v>38202.126169517804</v>
      </c>
      <c r="H75" s="353">
        <v>39141.617490978555</v>
      </c>
      <c r="I75" s="371">
        <v>40510.359093667816</v>
      </c>
      <c r="J75" s="319">
        <v>40005.588079915477</v>
      </c>
      <c r="K75" s="319">
        <v>40200.577802157612</v>
      </c>
      <c r="L75" s="319">
        <v>41461.559693318733</v>
      </c>
      <c r="M75" s="319">
        <v>42913.651960784315</v>
      </c>
      <c r="N75" s="319">
        <v>42109.106794631596</v>
      </c>
      <c r="O75" s="387">
        <v>40795.04599073164</v>
      </c>
      <c r="P75" s="387">
        <v>42213.657079130462</v>
      </c>
      <c r="Q75" s="387">
        <v>43418.803716608592</v>
      </c>
      <c r="R75" s="387">
        <v>45153.361382794377</v>
      </c>
      <c r="S75" s="388">
        <v>45134.596340735108</v>
      </c>
      <c r="T75" s="387">
        <v>44313.297241396496</v>
      </c>
      <c r="U75" s="387">
        <v>44643.948081521114</v>
      </c>
      <c r="V75" s="387">
        <v>43275.710946713843</v>
      </c>
      <c r="W75" s="387">
        <v>43902.161021301064</v>
      </c>
      <c r="X75" s="387">
        <v>46044.934955813449</v>
      </c>
      <c r="Y75" s="387">
        <v>46914.379562043789</v>
      </c>
      <c r="Z75" s="387">
        <v>47718.007976333131</v>
      </c>
      <c r="AA75" s="387">
        <v>48176.039880322547</v>
      </c>
      <c r="AB75" s="387">
        <v>48770.539505651213</v>
      </c>
      <c r="AC75" s="388">
        <v>49660.253697287248</v>
      </c>
      <c r="AD75" s="387">
        <v>49894.289055647598</v>
      </c>
      <c r="AE75" s="387">
        <v>49327.142118296084</v>
      </c>
      <c r="AF75" s="387">
        <v>49773.742649417291</v>
      </c>
      <c r="AG75" s="387">
        <v>50369.704125262571</v>
      </c>
      <c r="AH75" s="387">
        <v>51793.581071230728</v>
      </c>
      <c r="AI75" s="387">
        <v>52186.216528854806</v>
      </c>
      <c r="AJ75" s="387">
        <v>52995.984275101779</v>
      </c>
      <c r="AK75" s="387">
        <v>54039.81716771175</v>
      </c>
      <c r="AL75" s="387">
        <v>55778.194019339637</v>
      </c>
      <c r="AM75" s="388">
        <v>56926.606814241903</v>
      </c>
      <c r="AN75" s="387">
        <v>58147.05857451741</v>
      </c>
      <c r="AO75" s="387">
        <v>58705.096334586466</v>
      </c>
      <c r="AP75" s="387">
        <v>59295.721347080405</v>
      </c>
      <c r="AQ75" s="387">
        <v>60117.492524562142</v>
      </c>
      <c r="AR75" s="387">
        <v>61226.288015586382</v>
      </c>
      <c r="AS75" s="387">
        <v>61072.076713624774</v>
      </c>
      <c r="AT75" s="387">
        <v>61768.605568990992</v>
      </c>
      <c r="AU75" s="387">
        <v>60868.919756110845</v>
      </c>
      <c r="AV75" s="387">
        <v>59979.185255582015</v>
      </c>
      <c r="AW75" s="388">
        <v>58973.314707717036</v>
      </c>
      <c r="AX75" s="387">
        <v>59386.368200662495</v>
      </c>
      <c r="AY75" s="387">
        <v>59901.557192374341</v>
      </c>
      <c r="AZ75" s="387">
        <v>59758.096899999997</v>
      </c>
      <c r="BA75" s="387">
        <v>60107.826046411174</v>
      </c>
      <c r="BB75" s="387">
        <v>60464.16488305277</v>
      </c>
      <c r="BC75" s="387">
        <v>61282.899200167973</v>
      </c>
      <c r="BD75" s="387">
        <v>61586.534199158697</v>
      </c>
      <c r="BE75" s="387">
        <v>62081.200915564601</v>
      </c>
      <c r="BF75" s="387">
        <v>62689</v>
      </c>
      <c r="BG75" s="387">
        <v>62774.042204193822</v>
      </c>
      <c r="BH75" s="389"/>
      <c r="BJ75" s="1142">
        <f t="shared" si="5"/>
        <v>9.1707751160592377E-3</v>
      </c>
    </row>
    <row r="76" spans="1:62" x14ac:dyDescent="0.2">
      <c r="A76" s="475">
        <v>67</v>
      </c>
      <c r="B76" s="319">
        <v>32652.369181577811</v>
      </c>
      <c r="C76" s="319">
        <f t="shared" si="3"/>
        <v>33845.073230683731</v>
      </c>
      <c r="D76" s="353">
        <v>35037.777279789647</v>
      </c>
      <c r="E76" s="353">
        <f t="shared" si="4"/>
        <v>36734.358690048706</v>
      </c>
      <c r="F76" s="353">
        <v>38430.940100307766</v>
      </c>
      <c r="G76" s="319">
        <v>38809.482920888004</v>
      </c>
      <c r="H76" s="353">
        <v>39817.892432604538</v>
      </c>
      <c r="I76" s="371">
        <v>41160.497673477643</v>
      </c>
      <c r="J76" s="319">
        <v>40617.619825184898</v>
      </c>
      <c r="K76" s="319">
        <v>40924.958173340645</v>
      </c>
      <c r="L76" s="319">
        <v>42233.502081051483</v>
      </c>
      <c r="M76" s="319">
        <v>43677.829843801934</v>
      </c>
      <c r="N76" s="319">
        <v>42837.901961534051</v>
      </c>
      <c r="O76" s="387">
        <v>41526.446777138044</v>
      </c>
      <c r="P76" s="387">
        <v>42984.665934285425</v>
      </c>
      <c r="Q76" s="387">
        <v>44232.775842044139</v>
      </c>
      <c r="R76" s="387">
        <v>46022.383763620885</v>
      </c>
      <c r="S76" s="388">
        <v>45937.777973831369</v>
      </c>
      <c r="T76" s="387">
        <v>45172.114181763813</v>
      </c>
      <c r="U76" s="387">
        <v>45547.32437663668</v>
      </c>
      <c r="V76" s="387">
        <v>44093.130481398097</v>
      </c>
      <c r="W76" s="387">
        <v>44789.901094838031</v>
      </c>
      <c r="X76" s="387">
        <v>46982.615507799368</v>
      </c>
      <c r="Y76" s="387">
        <v>47869.352715252026</v>
      </c>
      <c r="Z76" s="387">
        <v>48674.526007339722</v>
      </c>
      <c r="AA76" s="387">
        <v>49213.148921808293</v>
      </c>
      <c r="AB76" s="387">
        <v>49763.547410302453</v>
      </c>
      <c r="AC76" s="388">
        <v>50692.26696526663</v>
      </c>
      <c r="AD76" s="387">
        <v>50925.653688724291</v>
      </c>
      <c r="AE76" s="387">
        <v>50370.928204244112</v>
      </c>
      <c r="AF76" s="387">
        <v>50794.369262727007</v>
      </c>
      <c r="AG76" s="387">
        <v>51444.455924198854</v>
      </c>
      <c r="AH76" s="387">
        <v>52809.743344898976</v>
      </c>
      <c r="AI76" s="387">
        <v>53311.410607943108</v>
      </c>
      <c r="AJ76" s="387">
        <v>54147.868674715646</v>
      </c>
      <c r="AK76" s="387">
        <v>55239.485599813393</v>
      </c>
      <c r="AL76" s="387">
        <v>57020.844416154287</v>
      </c>
      <c r="AM76" s="388">
        <v>58154.600746766242</v>
      </c>
      <c r="AN76" s="387">
        <v>59423.01736264881</v>
      </c>
      <c r="AO76" s="387">
        <v>59976.000939849626</v>
      </c>
      <c r="AP76" s="387">
        <v>60575.196532441267</v>
      </c>
      <c r="AQ76" s="387">
        <v>61541.648196741313</v>
      </c>
      <c r="AR76" s="387">
        <v>62515.110067002461</v>
      </c>
      <c r="AS76" s="387">
        <v>62493.814509708907</v>
      </c>
      <c r="AT76" s="387">
        <v>63125.939193425584</v>
      </c>
      <c r="AU76" s="387">
        <v>62330.044096031364</v>
      </c>
      <c r="AV76" s="387">
        <v>61448.845689756432</v>
      </c>
      <c r="AW76" s="388">
        <v>60446.036602772176</v>
      </c>
      <c r="AX76" s="387">
        <v>60885.802431199358</v>
      </c>
      <c r="AY76" s="387">
        <v>61382.630339484138</v>
      </c>
      <c r="AZ76" s="387">
        <v>61200.908199999998</v>
      </c>
      <c r="BA76" s="387">
        <v>61622.025041228204</v>
      </c>
      <c r="BB76" s="387">
        <v>61963.108646188848</v>
      </c>
      <c r="BC76" s="387">
        <v>62940.280036651006</v>
      </c>
      <c r="BD76" s="387">
        <v>63224.312715748965</v>
      </c>
      <c r="BE76" s="387">
        <v>63600.000786090815</v>
      </c>
      <c r="BF76" s="387">
        <v>64228</v>
      </c>
      <c r="BG76" s="387">
        <v>64336.269894046192</v>
      </c>
      <c r="BH76" s="389"/>
      <c r="BJ76" s="1142">
        <f t="shared" si="5"/>
        <v>9.3051126788441518E-3</v>
      </c>
    </row>
    <row r="77" spans="1:62" x14ac:dyDescent="0.2">
      <c r="A77" s="475">
        <v>68</v>
      </c>
      <c r="B77" s="319">
        <v>33258.809260284077</v>
      </c>
      <c r="C77" s="319">
        <f t="shared" si="3"/>
        <v>34436.356644006024</v>
      </c>
      <c r="D77" s="353">
        <v>35613.904027727971</v>
      </c>
      <c r="E77" s="353">
        <f t="shared" si="4"/>
        <v>37331.890603856009</v>
      </c>
      <c r="F77" s="353">
        <v>39049.87717998404</v>
      </c>
      <c r="G77" s="319">
        <v>39441.379338980238</v>
      </c>
      <c r="H77" s="353">
        <v>40482.406070897894</v>
      </c>
      <c r="I77" s="371">
        <v>41821.84553914627</v>
      </c>
      <c r="J77" s="319">
        <v>41277.549707040627</v>
      </c>
      <c r="K77" s="319">
        <v>41624.010559517272</v>
      </c>
      <c r="L77" s="319">
        <v>42956.894633077769</v>
      </c>
      <c r="M77" s="319">
        <v>44442.007726819545</v>
      </c>
      <c r="N77" s="319">
        <v>43524.325316407303</v>
      </c>
      <c r="O77" s="387">
        <v>42269.518852689231</v>
      </c>
      <c r="P77" s="387">
        <v>43751.985751855915</v>
      </c>
      <c r="Q77" s="387">
        <v>45067.619047619046</v>
      </c>
      <c r="R77" s="387">
        <v>46930.46333010251</v>
      </c>
      <c r="S77" s="388">
        <v>46786.082170584727</v>
      </c>
      <c r="T77" s="387">
        <v>46146.91283111964</v>
      </c>
      <c r="U77" s="387">
        <v>46478.458043948536</v>
      </c>
      <c r="V77" s="387">
        <v>44922.431113970197</v>
      </c>
      <c r="W77" s="387">
        <v>45707.232504159561</v>
      </c>
      <c r="X77" s="387">
        <v>47922.486902196477</v>
      </c>
      <c r="Y77" s="387">
        <v>48771.389440898834</v>
      </c>
      <c r="Z77" s="387">
        <v>49689.140578190527</v>
      </c>
      <c r="AA77" s="387">
        <v>50223.976447622867</v>
      </c>
      <c r="AB77" s="387">
        <v>50795.573307277911</v>
      </c>
      <c r="AC77" s="388">
        <v>51799.19952674723</v>
      </c>
      <c r="AD77" s="387">
        <v>51976.817642854818</v>
      </c>
      <c r="AE77" s="387">
        <v>51496.341488261292</v>
      </c>
      <c r="AF77" s="387">
        <v>51855.617830795309</v>
      </c>
      <c r="AG77" s="387">
        <v>52520.858647557463</v>
      </c>
      <c r="AH77" s="387">
        <v>53822.674577951431</v>
      </c>
      <c r="AI77" s="387">
        <v>54450.84765005784</v>
      </c>
      <c r="AJ77" s="387">
        <v>55285.800235034061</v>
      </c>
      <c r="AK77" s="387">
        <v>56489.330278124617</v>
      </c>
      <c r="AL77" s="387">
        <v>58206.46496383976</v>
      </c>
      <c r="AM77" s="388">
        <v>59446.137084944668</v>
      </c>
      <c r="AN77" s="387">
        <v>60840.428595618308</v>
      </c>
      <c r="AO77" s="387">
        <v>61310.239661654137</v>
      </c>
      <c r="AP77" s="387">
        <v>61901.701075966746</v>
      </c>
      <c r="AQ77" s="387">
        <v>62854.90095807652</v>
      </c>
      <c r="AR77" s="387">
        <v>63902.667209180756</v>
      </c>
      <c r="AS77" s="387">
        <v>63975.643741418899</v>
      </c>
      <c r="AT77" s="387">
        <v>64436.125946079082</v>
      </c>
      <c r="AU77" s="387">
        <v>63788.755348685292</v>
      </c>
      <c r="AV77" s="387">
        <v>62962.288278572116</v>
      </c>
      <c r="AW77" s="388">
        <v>61833.230495966513</v>
      </c>
      <c r="AX77" s="387">
        <v>62284.812660152922</v>
      </c>
      <c r="AY77" s="387">
        <v>62841.108930573952</v>
      </c>
      <c r="AZ77" s="387">
        <v>62660.34175</v>
      </c>
      <c r="BA77" s="387">
        <v>63171.033208339868</v>
      </c>
      <c r="BB77" s="387">
        <v>63534.702570332229</v>
      </c>
      <c r="BC77" s="387">
        <v>64563.815189172674</v>
      </c>
      <c r="BD77" s="387">
        <v>64871.497745835928</v>
      </c>
      <c r="BE77" s="387">
        <v>65156.719411819111</v>
      </c>
      <c r="BF77" s="387">
        <v>65781</v>
      </c>
      <c r="BG77" s="387">
        <v>65887.68971937758</v>
      </c>
      <c r="BH77" s="389"/>
      <c r="BJ77" s="1142">
        <f t="shared" si="5"/>
        <v>9.3726236168678589E-3</v>
      </c>
    </row>
    <row r="78" spans="1:62" x14ac:dyDescent="0.2">
      <c r="A78" s="476">
        <v>69</v>
      </c>
      <c r="B78" s="320">
        <v>33824.365738178683</v>
      </c>
      <c r="C78" s="320">
        <f t="shared" si="3"/>
        <v>35013.820403450518</v>
      </c>
      <c r="D78" s="354">
        <v>36203.275068722352</v>
      </c>
      <c r="E78" s="354">
        <f t="shared" si="4"/>
        <v>37936.044664191337</v>
      </c>
      <c r="F78" s="354">
        <v>39668.814259660321</v>
      </c>
      <c r="G78" s="320">
        <v>40079.41067375298</v>
      </c>
      <c r="H78" s="354">
        <v>41182.203619189131</v>
      </c>
      <c r="I78" s="374">
        <v>42511.216619461862</v>
      </c>
      <c r="J78" s="320">
        <v>41953.44563442513</v>
      </c>
      <c r="K78" s="320">
        <v>42368.653318705423</v>
      </c>
      <c r="L78" s="320">
        <v>43728.837020810519</v>
      </c>
      <c r="M78" s="320">
        <v>45321.272640412099</v>
      </c>
      <c r="N78" s="320">
        <v>44299.729476541892</v>
      </c>
      <c r="O78" s="390">
        <v>43039.823936244909</v>
      </c>
      <c r="P78" s="390">
        <v>44537.750757348775</v>
      </c>
      <c r="Q78" s="390">
        <v>45940.725900116144</v>
      </c>
      <c r="R78" s="390">
        <v>47861.326254882959</v>
      </c>
      <c r="S78" s="391">
        <v>47655.443563711386</v>
      </c>
      <c r="T78" s="390">
        <v>47110.665603428941</v>
      </c>
      <c r="U78" s="390">
        <v>47394.451326426046</v>
      </c>
      <c r="V78" s="390">
        <v>45887.176262463814</v>
      </c>
      <c r="W78" s="390">
        <v>46626.8401700799</v>
      </c>
      <c r="X78" s="390">
        <v>48820.732290781125</v>
      </c>
      <c r="Y78" s="390">
        <v>49728.480051209532</v>
      </c>
      <c r="Z78" s="390">
        <v>50734.878295386457</v>
      </c>
      <c r="AA78" s="390">
        <v>51238.847283540701</v>
      </c>
      <c r="AB78" s="390">
        <v>51827.599204253369</v>
      </c>
      <c r="AC78" s="391">
        <v>52874.291388489815</v>
      </c>
      <c r="AD78" s="390">
        <v>53029.78153526297</v>
      </c>
      <c r="AE78" s="390">
        <v>52607.860781117764</v>
      </c>
      <c r="AF78" s="390">
        <v>52942.255120587732</v>
      </c>
      <c r="AG78" s="390">
        <v>53610.468766294711</v>
      </c>
      <c r="AH78" s="390">
        <v>54964.847435635776</v>
      </c>
      <c r="AI78" s="390">
        <v>55746.957285463352</v>
      </c>
      <c r="AJ78" s="390">
        <v>56513.650093034317</v>
      </c>
      <c r="AK78" s="390">
        <v>57804.556125739218</v>
      </c>
      <c r="AL78" s="390">
        <v>59486.634998239395</v>
      </c>
      <c r="AM78" s="391">
        <v>60805.649019869321</v>
      </c>
      <c r="AN78" s="390">
        <v>62211.65127517128</v>
      </c>
      <c r="AO78" s="390">
        <v>62690.923402255641</v>
      </c>
      <c r="AP78" s="390">
        <v>63279.384626906656</v>
      </c>
      <c r="AQ78" s="390">
        <v>64196.555684383951</v>
      </c>
      <c r="AR78" s="390">
        <v>65352.098341570039</v>
      </c>
      <c r="AS78" s="390">
        <v>65468.979843780646</v>
      </c>
      <c r="AT78" s="390">
        <v>65970.880693268846</v>
      </c>
      <c r="AU78" s="390">
        <v>65302.967608470797</v>
      </c>
      <c r="AV78" s="390">
        <v>64515.963117598694</v>
      </c>
      <c r="AW78" s="391">
        <v>63241.513485510084</v>
      </c>
      <c r="AX78" s="390">
        <v>63851.196225078653</v>
      </c>
      <c r="AY78" s="390">
        <v>64345.906361504734</v>
      </c>
      <c r="AZ78" s="390">
        <v>64237.239199999996</v>
      </c>
      <c r="BA78" s="390">
        <v>64717.865802183122</v>
      </c>
      <c r="BB78" s="390">
        <v>65144.758344420661</v>
      </c>
      <c r="BC78" s="390">
        <v>66221.196025655707</v>
      </c>
      <c r="BD78" s="390">
        <v>66475.83088110463</v>
      </c>
      <c r="BE78" s="390">
        <v>66801.573522611667</v>
      </c>
      <c r="BF78" s="390">
        <v>67355</v>
      </c>
      <c r="BG78" s="390">
        <v>67467.603005718847</v>
      </c>
      <c r="BH78" s="392"/>
      <c r="BJ78" s="1142">
        <f t="shared" si="5"/>
        <v>9.4516961700288338E-3</v>
      </c>
    </row>
    <row r="79" spans="1:62" x14ac:dyDescent="0.2">
      <c r="A79" s="475">
        <v>70</v>
      </c>
      <c r="B79" s="319">
        <v>34451.247617290777</v>
      </c>
      <c r="C79" s="319">
        <f t="shared" si="3"/>
        <v>35638.502229823825</v>
      </c>
      <c r="D79" s="353">
        <v>36825.756842356874</v>
      </c>
      <c r="E79" s="353">
        <f t="shared" si="4"/>
        <v>38575.701144306215</v>
      </c>
      <c r="F79" s="353">
        <v>40325.645446255556</v>
      </c>
      <c r="G79" s="319">
        <v>40748.11659192825</v>
      </c>
      <c r="H79" s="353">
        <v>41893.762470812988</v>
      </c>
      <c r="I79" s="371">
        <v>43228.61091442444</v>
      </c>
      <c r="J79" s="319">
        <v>42735.781865334742</v>
      </c>
      <c r="K79" s="319">
        <v>43148.755256902536</v>
      </c>
      <c r="L79" s="319">
        <v>44539.619277108439</v>
      </c>
      <c r="M79" s="319">
        <v>46154.502741774682</v>
      </c>
      <c r="N79" s="319">
        <v>45083.607999082327</v>
      </c>
      <c r="O79" s="387">
        <v>43782.896011796096</v>
      </c>
      <c r="P79" s="387">
        <v>45371.473251439791</v>
      </c>
      <c r="Q79" s="387">
        <v>46862.531939605113</v>
      </c>
      <c r="R79" s="387">
        <v>48766.15105589333</v>
      </c>
      <c r="S79" s="388">
        <v>48600.009229599869</v>
      </c>
      <c r="T79" s="387">
        <v>48066.133967953348</v>
      </c>
      <c r="U79" s="387">
        <v>48310.444608903563</v>
      </c>
      <c r="V79" s="387">
        <v>46882.812265465851</v>
      </c>
      <c r="W79" s="387">
        <v>47607.906764168183</v>
      </c>
      <c r="X79" s="387">
        <v>49810.993060635417</v>
      </c>
      <c r="Y79" s="387">
        <v>50755.446745901318</v>
      </c>
      <c r="Z79" s="387">
        <v>51834.562799580584</v>
      </c>
      <c r="AA79" s="387">
        <v>52310.32446090415</v>
      </c>
      <c r="AB79" s="387">
        <v>52902.544892785467</v>
      </c>
      <c r="AC79" s="388">
        <v>54028.04850840869</v>
      </c>
      <c r="AD79" s="387">
        <v>54106.144625280183</v>
      </c>
      <c r="AE79" s="387">
        <v>53636.01612701</v>
      </c>
      <c r="AF79" s="387">
        <v>54061.051457897382</v>
      </c>
      <c r="AG79" s="387">
        <v>54747.955693279495</v>
      </c>
      <c r="AH79" s="387">
        <v>56165.179024404475</v>
      </c>
      <c r="AI79" s="387">
        <v>56938.618525341677</v>
      </c>
      <c r="AJ79" s="387">
        <v>57744.600581989114</v>
      </c>
      <c r="AK79" s="387">
        <v>59154.753296469586</v>
      </c>
      <c r="AL79" s="387">
        <v>60760.801890625429</v>
      </c>
      <c r="AM79" s="388">
        <v>62142.994999333248</v>
      </c>
      <c r="AN79" s="387">
        <v>63604.524839138248</v>
      </c>
      <c r="AO79" s="387">
        <v>64109.607612781954</v>
      </c>
      <c r="AP79" s="387">
        <v>64708.247185260996</v>
      </c>
      <c r="AQ79" s="387">
        <v>65662.638066760235</v>
      </c>
      <c r="AR79" s="387">
        <v>66837.074106633707</v>
      </c>
      <c r="AS79" s="387">
        <v>66963.594487325929</v>
      </c>
      <c r="AT79" s="387">
        <v>67621.02120560706</v>
      </c>
      <c r="AU79" s="387">
        <v>66899.224835320376</v>
      </c>
      <c r="AV79" s="387">
        <v>66017.572691646463</v>
      </c>
      <c r="AW79" s="388">
        <v>64734.152860450617</v>
      </c>
      <c r="AX79" s="387">
        <v>65402.573904710327</v>
      </c>
      <c r="AY79" s="387">
        <v>65918.487460495453</v>
      </c>
      <c r="AZ79" s="387">
        <v>65835.191500000001</v>
      </c>
      <c r="BA79" s="387">
        <v>66328.877807444631</v>
      </c>
      <c r="BB79" s="387">
        <v>66823.19074063361</v>
      </c>
      <c r="BC79" s="387">
        <v>67891.268993624239</v>
      </c>
      <c r="BD79" s="387">
        <v>68134.512761020887</v>
      </c>
      <c r="BE79" s="387">
        <v>68498.694025709803</v>
      </c>
      <c r="BF79" s="387">
        <v>69051</v>
      </c>
      <c r="BG79" s="387">
        <v>69149.699738440395</v>
      </c>
      <c r="BH79" s="389"/>
      <c r="BJ79" s="1142">
        <f t="shared" si="5"/>
        <v>9.5789426683454693E-3</v>
      </c>
    </row>
    <row r="80" spans="1:62" x14ac:dyDescent="0.2">
      <c r="A80" s="475">
        <v>71</v>
      </c>
      <c r="B80" s="319">
        <v>35078.129496402871</v>
      </c>
      <c r="C80" s="319">
        <f t="shared" si="3"/>
        <v>36279.739422517196</v>
      </c>
      <c r="D80" s="353">
        <v>37481.34934863152</v>
      </c>
      <c r="E80" s="353">
        <f t="shared" si="4"/>
        <v>39206.650252795182</v>
      </c>
      <c r="F80" s="353">
        <v>40931.95115695885</v>
      </c>
      <c r="G80" s="319">
        <v>41465.901843547588</v>
      </c>
      <c r="H80" s="353">
        <v>42646.485884101035</v>
      </c>
      <c r="I80" s="371">
        <v>43912.377351810639</v>
      </c>
      <c r="J80" s="319">
        <v>43486.186005186821</v>
      </c>
      <c r="K80" s="319">
        <v>43964.31637410861</v>
      </c>
      <c r="L80" s="319">
        <v>45374.676451259591</v>
      </c>
      <c r="M80" s="319">
        <v>46941.698030907282</v>
      </c>
      <c r="N80" s="319">
        <v>45960.70450808703</v>
      </c>
      <c r="O80" s="387">
        <v>44646.571408510041</v>
      </c>
      <c r="P80" s="387">
        <v>46256.842271713438</v>
      </c>
      <c r="Q80" s="387">
        <v>47735.638792102211</v>
      </c>
      <c r="R80" s="387">
        <v>49687.249684260001</v>
      </c>
      <c r="S80" s="388">
        <v>49553.599408219772</v>
      </c>
      <c r="T80" s="387">
        <v>48996.749109123077</v>
      </c>
      <c r="U80" s="387">
        <v>49254.195263577363</v>
      </c>
      <c r="V80" s="387">
        <v>47902.210464243595</v>
      </c>
      <c r="W80" s="387">
        <v>48532.066943286154</v>
      </c>
      <c r="X80" s="387">
        <v>50829.734781835075</v>
      </c>
      <c r="Y80" s="387">
        <v>51740.064298543963</v>
      </c>
      <c r="Z80" s="387">
        <v>52921.798045236668</v>
      </c>
      <c r="AA80" s="387">
        <v>53393.931568577369</v>
      </c>
      <c r="AB80" s="387">
        <v>53930.668990528502</v>
      </c>
      <c r="AC80" s="388">
        <v>55138.727034564356</v>
      </c>
      <c r="AD80" s="387">
        <v>55236.505863626022</v>
      </c>
      <c r="AE80" s="387">
        <v>54731.904679810672</v>
      </c>
      <c r="AF80" s="387">
        <v>55203.543935482878</v>
      </c>
      <c r="AG80" s="387">
        <v>55921.762957555526</v>
      </c>
      <c r="AH80" s="387">
        <v>57347.739889786288</v>
      </c>
      <c r="AI80" s="387">
        <v>58117.619353640948</v>
      </c>
      <c r="AJ80" s="387">
        <v>59011.208326921194</v>
      </c>
      <c r="AK80" s="387">
        <v>60520.155390293767</v>
      </c>
      <c r="AL80" s="387">
        <v>62099.502559657638</v>
      </c>
      <c r="AM80" s="388">
        <v>63509.89558607815</v>
      </c>
      <c r="AN80" s="387">
        <v>65006.058756870814</v>
      </c>
      <c r="AO80" s="387">
        <v>65497.328477443611</v>
      </c>
      <c r="AP80" s="387">
        <v>66218.719512195123</v>
      </c>
      <c r="AQ80" s="387">
        <v>67138.187770793913</v>
      </c>
      <c r="AR80" s="387">
        <v>68257.542945732741</v>
      </c>
      <c r="AS80" s="387">
        <v>68532.36451951589</v>
      </c>
      <c r="AT80" s="387">
        <v>69214.08918894711</v>
      </c>
      <c r="AU80" s="387">
        <v>68420.676356905664</v>
      </c>
      <c r="AV80" s="387">
        <v>67721.526818225495</v>
      </c>
      <c r="AW80" s="388">
        <v>66260.769112842696</v>
      </c>
      <c r="AX80" s="387">
        <v>66986.271952667666</v>
      </c>
      <c r="AY80" s="387">
        <v>67574.668416760105</v>
      </c>
      <c r="AZ80" s="387">
        <v>67572.770699999994</v>
      </c>
      <c r="BA80" s="387">
        <v>68081.302075153129</v>
      </c>
      <c r="BB80" s="387">
        <v>68655.470536626744</v>
      </c>
      <c r="BC80" s="387">
        <v>69742.20483526132</v>
      </c>
      <c r="BD80" s="387">
        <v>69876.808094241031</v>
      </c>
      <c r="BE80" s="387">
        <v>70228.609127901596</v>
      </c>
      <c r="BF80" s="387">
        <v>70807</v>
      </c>
      <c r="BG80" s="387">
        <v>70889.765926319989</v>
      </c>
      <c r="BH80" s="389"/>
      <c r="BJ80" s="1142">
        <f t="shared" si="5"/>
        <v>9.7366726405279103E-3</v>
      </c>
    </row>
    <row r="81" spans="1:62" x14ac:dyDescent="0.2">
      <c r="A81" s="475">
        <v>72</v>
      </c>
      <c r="B81" s="319">
        <v>35725.453175920797</v>
      </c>
      <c r="C81" s="319">
        <f t="shared" si="3"/>
        <v>36974.241467845655</v>
      </c>
      <c r="D81" s="353">
        <v>38223.029759770521</v>
      </c>
      <c r="E81" s="353">
        <f t="shared" si="4"/>
        <v>39950.115843067753</v>
      </c>
      <c r="F81" s="353">
        <v>41677.201926364985</v>
      </c>
      <c r="G81" s="319">
        <v>42238.901345291481</v>
      </c>
      <c r="H81" s="353">
        <v>43428.612555720647</v>
      </c>
      <c r="I81" s="371">
        <v>44680.213433137767</v>
      </c>
      <c r="J81" s="319">
        <v>44209.980069157624</v>
      </c>
      <c r="K81" s="319">
        <v>44764.680700310841</v>
      </c>
      <c r="L81" s="319">
        <v>46200.023658269449</v>
      </c>
      <c r="M81" s="319">
        <v>47793.342057161855</v>
      </c>
      <c r="N81" s="319">
        <v>46846.27537949758</v>
      </c>
      <c r="O81" s="387">
        <v>45580.27454009268</v>
      </c>
      <c r="P81" s="387">
        <v>47190.168780585234</v>
      </c>
      <c r="Q81" s="387">
        <v>48622.659698025549</v>
      </c>
      <c r="R81" s="387">
        <v>50640.895967339267</v>
      </c>
      <c r="S81" s="388">
        <v>50495.156903197785</v>
      </c>
      <c r="T81" s="387">
        <v>49902.511026938126</v>
      </c>
      <c r="U81" s="387">
        <v>50240.843675281787</v>
      </c>
      <c r="V81" s="387">
        <v>48900.222686823203</v>
      </c>
      <c r="W81" s="387">
        <v>49574.592465542381</v>
      </c>
      <c r="X81" s="387">
        <v>51927.34682983729</v>
      </c>
      <c r="Y81" s="387">
        <v>52733.151679596434</v>
      </c>
      <c r="Z81" s="387">
        <v>53971.685515278608</v>
      </c>
      <c r="AA81" s="387">
        <v>54491.690261611999</v>
      </c>
      <c r="AB81" s="387">
        <v>55029.025474455128</v>
      </c>
      <c r="AC81" s="388">
        <v>56240.040649032366</v>
      </c>
      <c r="AD81" s="387">
        <v>56354.26753402852</v>
      </c>
      <c r="AE81" s="387">
        <v>55831.266730401527</v>
      </c>
      <c r="AF81" s="387">
        <v>56418.817415344194</v>
      </c>
      <c r="AG81" s="387">
        <v>57136.843332389792</v>
      </c>
      <c r="AH81" s="387">
        <v>58615.923331486723</v>
      </c>
      <c r="AI81" s="387">
        <v>59378.912857204064</v>
      </c>
      <c r="AJ81" s="387">
        <v>60318.124274262373</v>
      </c>
      <c r="AK81" s="387">
        <v>61852.106653311566</v>
      </c>
      <c r="AL81" s="387">
        <v>63454.711869227234</v>
      </c>
      <c r="AM81" s="388">
        <v>65037.868782504338</v>
      </c>
      <c r="AN81" s="387">
        <v>66426.356774428845</v>
      </c>
      <c r="AO81" s="387">
        <v>66962.457706766916</v>
      </c>
      <c r="AP81" s="387">
        <v>67752.706518211548</v>
      </c>
      <c r="AQ81" s="387">
        <v>68697.590895221816</v>
      </c>
      <c r="AR81" s="387">
        <v>69850.469076696434</v>
      </c>
      <c r="AS81" s="387">
        <v>70200.860764021098</v>
      </c>
      <c r="AT81" s="387">
        <v>70872.914651350264</v>
      </c>
      <c r="AU81" s="387">
        <v>70051.9233491208</v>
      </c>
      <c r="AV81" s="387">
        <v>69427.847547758123</v>
      </c>
      <c r="AW81" s="388">
        <v>67883.457915270192</v>
      </c>
      <c r="AX81" s="387">
        <v>68563.044207412357</v>
      </c>
      <c r="AY81" s="387">
        <v>69376.584259353651</v>
      </c>
      <c r="AZ81" s="387">
        <v>69363.541100000002</v>
      </c>
      <c r="BA81" s="387">
        <v>69907.695833987746</v>
      </c>
      <c r="BB81" s="387">
        <v>70508.049642313097</v>
      </c>
      <c r="BC81" s="387">
        <v>71642.851525216654</v>
      </c>
      <c r="BD81" s="387">
        <v>71786.330334069004</v>
      </c>
      <c r="BE81" s="387">
        <v>72059.982521039492</v>
      </c>
      <c r="BF81" s="387">
        <v>72742</v>
      </c>
      <c r="BG81" s="387">
        <v>72744.788491377403</v>
      </c>
      <c r="BH81" s="389"/>
      <c r="BJ81" s="1142">
        <f t="shared" si="5"/>
        <v>9.9663792350956903E-3</v>
      </c>
    </row>
    <row r="82" spans="1:62" x14ac:dyDescent="0.2">
      <c r="A82" s="475">
        <v>73</v>
      </c>
      <c r="B82" s="319">
        <v>36400.032589313159</v>
      </c>
      <c r="C82" s="319">
        <f t="shared" si="3"/>
        <v>37649.260647471208</v>
      </c>
      <c r="D82" s="353">
        <v>38898.48870562925</v>
      </c>
      <c r="E82" s="353">
        <f t="shared" si="4"/>
        <v>40692.049123132645</v>
      </c>
      <c r="F82" s="353">
        <v>42485.60954063604</v>
      </c>
      <c r="G82" s="319">
        <v>43030.305597076898</v>
      </c>
      <c r="H82" s="353">
        <v>44216.619879006576</v>
      </c>
      <c r="I82" s="371">
        <v>45492.886657900061</v>
      </c>
      <c r="J82" s="319">
        <v>45034.892421477285</v>
      </c>
      <c r="K82" s="319">
        <v>45717.012936551466</v>
      </c>
      <c r="L82" s="319">
        <v>47059.355750273826</v>
      </c>
      <c r="M82" s="319">
        <v>48727.848745430383</v>
      </c>
      <c r="N82" s="319">
        <v>47689.474438878911</v>
      </c>
      <c r="O82" s="387">
        <v>46548.991539109673</v>
      </c>
      <c r="P82" s="387">
        <v>48119.806251872564</v>
      </c>
      <c r="Q82" s="387">
        <v>49554.901277584206</v>
      </c>
      <c r="R82" s="387">
        <v>51610.816077774842</v>
      </c>
      <c r="S82" s="388">
        <v>51442.730739996747</v>
      </c>
      <c r="T82" s="387">
        <v>50852.456452939274</v>
      </c>
      <c r="U82" s="387">
        <v>51285.530228851188</v>
      </c>
      <c r="V82" s="387">
        <v>49924.373324756089</v>
      </c>
      <c r="W82" s="387">
        <v>50621.670500996239</v>
      </c>
      <c r="X82" s="387">
        <v>53044.67645954014</v>
      </c>
      <c r="Y82" s="387">
        <v>53787.645316620161</v>
      </c>
      <c r="Z82" s="387">
        <v>55131.541435739964</v>
      </c>
      <c r="AA82" s="387">
        <v>55595.513919801509</v>
      </c>
      <c r="AB82" s="387">
        <v>56102.020263371007</v>
      </c>
      <c r="AC82" s="388">
        <v>57472.463027127524</v>
      </c>
      <c r="AD82" s="387">
        <v>57470.229266153394</v>
      </c>
      <c r="AE82" s="387">
        <v>57060.884948123996</v>
      </c>
      <c r="AF82" s="387">
        <v>57686.56092010202</v>
      </c>
      <c r="AG82" s="387">
        <v>58472.441190054073</v>
      </c>
      <c r="AH82" s="387">
        <v>59943.881024579416</v>
      </c>
      <c r="AI82" s="387">
        <v>60834.860188795115</v>
      </c>
      <c r="AJ82" s="387">
        <v>61671.549685921738</v>
      </c>
      <c r="AK82" s="387">
        <v>63234.234162538938</v>
      </c>
      <c r="AL82" s="387">
        <v>64824.929033830827</v>
      </c>
      <c r="AM82" s="388">
        <v>66551.06467529005</v>
      </c>
      <c r="AN82" s="387">
        <v>68018.418475004553</v>
      </c>
      <c r="AO82" s="387">
        <v>68545.810620300748</v>
      </c>
      <c r="AP82" s="387">
        <v>69311.591419726887</v>
      </c>
      <c r="AQ82" s="387">
        <v>70302.978153414282</v>
      </c>
      <c r="AR82" s="387">
        <v>71460.509290058922</v>
      </c>
      <c r="AS82" s="387">
        <v>71806.70849053339</v>
      </c>
      <c r="AT82" s="387">
        <v>72617.348907250649</v>
      </c>
      <c r="AU82" s="387">
        <v>71876.217322663186</v>
      </c>
      <c r="AV82" s="387">
        <v>71043.054063577831</v>
      </c>
      <c r="AW82" s="388">
        <v>69599.87603480542</v>
      </c>
      <c r="AX82" s="387">
        <v>70259.863544509499</v>
      </c>
      <c r="AY82" s="387">
        <v>71189.797379957177</v>
      </c>
      <c r="AZ82" s="387">
        <v>71104.444749999995</v>
      </c>
      <c r="BA82" s="387">
        <v>71838.517109706285</v>
      </c>
      <c r="BB82" s="387">
        <v>72412.979599313549</v>
      </c>
      <c r="BC82" s="387">
        <v>73604.843517351954</v>
      </c>
      <c r="BD82" s="387">
        <v>73767.969177371589</v>
      </c>
      <c r="BE82" s="387">
        <v>73914.927032275969</v>
      </c>
      <c r="BF82" s="387">
        <v>74700</v>
      </c>
      <c r="BG82" s="387">
        <v>74694.134237708917</v>
      </c>
      <c r="BH82" s="389"/>
      <c r="BJ82" s="1142">
        <f t="shared" si="5"/>
        <v>1.0171158750218012E-2</v>
      </c>
    </row>
    <row r="83" spans="1:62" x14ac:dyDescent="0.2">
      <c r="A83" s="475">
        <v>74</v>
      </c>
      <c r="B83" s="319">
        <v>37108.681670048572</v>
      </c>
      <c r="C83" s="319">
        <f t="shared" si="3"/>
        <v>38374.425393408412</v>
      </c>
      <c r="D83" s="353">
        <v>39640.169116768251</v>
      </c>
      <c r="E83" s="353">
        <f t="shared" si="4"/>
        <v>41451.303924621447</v>
      </c>
      <c r="F83" s="353">
        <v>43262.438732474642</v>
      </c>
      <c r="G83" s="319">
        <v>43791.035265459781</v>
      </c>
      <c r="H83" s="353">
        <v>45016.388505625131</v>
      </c>
      <c r="I83" s="371">
        <v>46356.001669026904</v>
      </c>
      <c r="J83" s="319">
        <v>45928.990971088271</v>
      </c>
      <c r="K83" s="319">
        <v>46644.017187785699</v>
      </c>
      <c r="L83" s="319">
        <v>47996.36757940855</v>
      </c>
      <c r="M83" s="319">
        <v>49703.786764705888</v>
      </c>
      <c r="N83" s="319">
        <v>48562.333766680691</v>
      </c>
      <c r="O83" s="387">
        <v>47509.927678696811</v>
      </c>
      <c r="P83" s="387">
        <v>49075.266986251205</v>
      </c>
      <c r="Q83" s="387">
        <v>50521.927990708478</v>
      </c>
      <c r="R83" s="387">
        <v>52658.850559520666</v>
      </c>
      <c r="S83" s="388">
        <v>52465.508849557526</v>
      </c>
      <c r="T83" s="387">
        <v>51868.677141219567</v>
      </c>
      <c r="U83" s="387">
        <v>52274.702038028001</v>
      </c>
      <c r="V83" s="387">
        <v>51003.177012973094</v>
      </c>
      <c r="W83" s="387">
        <v>51757.522543803789</v>
      </c>
      <c r="X83" s="387">
        <v>54080.944920029258</v>
      </c>
      <c r="Y83" s="387">
        <v>54979.773665303619</v>
      </c>
      <c r="Z83" s="387">
        <v>56324.595378969439</v>
      </c>
      <c r="AA83" s="387">
        <v>56772.117159849673</v>
      </c>
      <c r="AB83" s="387">
        <v>57315.479824654059</v>
      </c>
      <c r="AC83" s="388">
        <v>58721.742246260459</v>
      </c>
      <c r="AD83" s="387">
        <v>58659.988467660718</v>
      </c>
      <c r="AE83" s="387">
        <v>58264.451932420146</v>
      </c>
      <c r="AF83" s="387">
        <v>58984.770890928805</v>
      </c>
      <c r="AG83" s="387">
        <v>59756.860390626163</v>
      </c>
      <c r="AH83" s="387">
        <v>61380.078578301313</v>
      </c>
      <c r="AI83" s="387">
        <v>62281.312211701872</v>
      </c>
      <c r="AJ83" s="387">
        <v>63170.70475244477</v>
      </c>
      <c r="AK83" s="387">
        <v>64692.386287235357</v>
      </c>
      <c r="AL83" s="387">
        <v>66384.245171862727</v>
      </c>
      <c r="AM83" s="388">
        <v>68095.292905720766</v>
      </c>
      <c r="AN83" s="387">
        <v>69678.319613410786</v>
      </c>
      <c r="AO83" s="387">
        <v>70240.350093984962</v>
      </c>
      <c r="AP83" s="387">
        <v>71014.330828569291</v>
      </c>
      <c r="AQ83" s="387">
        <v>72059.84255812534</v>
      </c>
      <c r="AR83" s="387">
        <v>73094.245925204319</v>
      </c>
      <c r="AS83" s="387">
        <v>73514.839511727987</v>
      </c>
      <c r="AT83" s="387">
        <v>74436.225592279094</v>
      </c>
      <c r="AU83" s="387">
        <v>73811.513310468727</v>
      </c>
      <c r="AV83" s="387">
        <v>72890.187668848579</v>
      </c>
      <c r="AW83" s="388">
        <v>71428.76933486991</v>
      </c>
      <c r="AX83" s="387">
        <v>72112.513228891068</v>
      </c>
      <c r="AY83" s="387">
        <v>73188.285859924552</v>
      </c>
      <c r="AZ83" s="387">
        <v>73075.843599999993</v>
      </c>
      <c r="BA83" s="387">
        <v>73853.097956258833</v>
      </c>
      <c r="BB83" s="387">
        <v>74433.295106149133</v>
      </c>
      <c r="BC83" s="387">
        <v>75657.795785133421</v>
      </c>
      <c r="BD83" s="387">
        <v>75777.827561164246</v>
      </c>
      <c r="BE83" s="387">
        <v>75910.27342088228</v>
      </c>
      <c r="BF83" s="387">
        <v>76818</v>
      </c>
      <c r="BG83" s="387">
        <v>76809.52808440839</v>
      </c>
      <c r="BH83" s="389"/>
      <c r="BJ83" s="1142">
        <f t="shared" si="5"/>
        <v>1.0388428458847798E-2</v>
      </c>
    </row>
    <row r="84" spans="1:62" x14ac:dyDescent="0.2">
      <c r="A84" s="475">
        <v>75</v>
      </c>
      <c r="B84" s="319">
        <v>37803.702883846767</v>
      </c>
      <c r="C84" s="319">
        <f t="shared" si="3"/>
        <v>39109.331572197072</v>
      </c>
      <c r="D84" s="353">
        <v>40414.960260547385</v>
      </c>
      <c r="E84" s="353">
        <f t="shared" si="4"/>
        <v>42227.114092430311</v>
      </c>
      <c r="F84" s="353">
        <v>44039.267924313237</v>
      </c>
      <c r="G84" s="319">
        <v>44588.574433925707</v>
      </c>
      <c r="H84" s="353">
        <v>45892.605603905751</v>
      </c>
      <c r="I84" s="371">
        <v>47185.488822577383</v>
      </c>
      <c r="J84" s="319">
        <v>46870.987657285565</v>
      </c>
      <c r="K84" s="319">
        <v>47565.955842018644</v>
      </c>
      <c r="L84" s="319">
        <v>49025.624096385545</v>
      </c>
      <c r="M84" s="319">
        <v>50656.707377866405</v>
      </c>
      <c r="N84" s="319">
        <v>49647.052154628538</v>
      </c>
      <c r="O84" s="387">
        <v>48478.644677713804</v>
      </c>
      <c r="P84" s="387">
        <v>50119.264622657211</v>
      </c>
      <c r="Q84" s="387">
        <v>51450.691056910568</v>
      </c>
      <c r="R84" s="387">
        <v>53739.432695979092</v>
      </c>
      <c r="S84" s="388">
        <v>53524.385010043974</v>
      </c>
      <c r="T84" s="387">
        <v>52873.85195245334</v>
      </c>
      <c r="U84" s="387">
        <v>53402.660708186268</v>
      </c>
      <c r="V84" s="387">
        <v>52100.990457810658</v>
      </c>
      <c r="W84" s="387">
        <v>52891.098330012523</v>
      </c>
      <c r="X84" s="387">
        <v>55231.137185899839</v>
      </c>
      <c r="Y84" s="387">
        <v>56188.841670806731</v>
      </c>
      <c r="Z84" s="387">
        <v>57546.697592121025</v>
      </c>
      <c r="AA84" s="387">
        <v>57970.958605465756</v>
      </c>
      <c r="AB84" s="387">
        <v>58573.810077109963</v>
      </c>
      <c r="AC84" s="388">
        <v>60002.86216513141</v>
      </c>
      <c r="AD84" s="387">
        <v>59943.344459604326</v>
      </c>
      <c r="AE84" s="387">
        <v>59509.700890198415</v>
      </c>
      <c r="AF84" s="387">
        <v>60281.288280307308</v>
      </c>
      <c r="AG84" s="387">
        <v>61160.146149605942</v>
      </c>
      <c r="AH84" s="387">
        <v>62764.579482170462</v>
      </c>
      <c r="AI84" s="387">
        <v>63713.521271582198</v>
      </c>
      <c r="AJ84" s="387">
        <v>64734.973069013278</v>
      </c>
      <c r="AK84" s="387">
        <v>66311.710596726174</v>
      </c>
      <c r="AL84" s="387">
        <v>68126.657141309362</v>
      </c>
      <c r="AM84" s="388">
        <v>69812.415588745178</v>
      </c>
      <c r="AN84" s="387">
        <v>71346.881105582623</v>
      </c>
      <c r="AO84" s="387">
        <v>71939.111842105267</v>
      </c>
      <c r="AP84" s="387">
        <v>72654.825498664402</v>
      </c>
      <c r="AQ84" s="387">
        <v>73836.9940806737</v>
      </c>
      <c r="AR84" s="387">
        <v>74842.515265633905</v>
      </c>
      <c r="AS84" s="387">
        <v>75455.66502832486</v>
      </c>
      <c r="AT84" s="387">
        <v>76365.525213847461</v>
      </c>
      <c r="AU84" s="387">
        <v>75780.592520006539</v>
      </c>
      <c r="AV84" s="387">
        <v>74797.669649435658</v>
      </c>
      <c r="AW84" s="388">
        <v>73345.533869722887</v>
      </c>
      <c r="AX84" s="387">
        <v>74172.936709651898</v>
      </c>
      <c r="AY84" s="387">
        <v>75292.968753185836</v>
      </c>
      <c r="AZ84" s="387">
        <v>75153.624849999993</v>
      </c>
      <c r="BA84" s="387">
        <v>76014.529998429396</v>
      </c>
      <c r="BB84" s="387">
        <v>76630.962476620189</v>
      </c>
      <c r="BC84" s="387">
        <v>77949.783195892029</v>
      </c>
      <c r="BD84" s="387">
        <v>78010.306764378547</v>
      </c>
      <c r="BE84" s="387">
        <v>78142.35582169611</v>
      </c>
      <c r="BF84" s="387">
        <v>78971</v>
      </c>
      <c r="BG84" s="387">
        <v>79141.079221527689</v>
      </c>
      <c r="BH84" s="389"/>
      <c r="BJ84" s="1142">
        <f t="shared" si="5"/>
        <v>1.0613075241820313E-2</v>
      </c>
    </row>
    <row r="85" spans="1:62" x14ac:dyDescent="0.2">
      <c r="A85" s="475">
        <v>76</v>
      </c>
      <c r="B85" s="319">
        <v>38553.235565393836</v>
      </c>
      <c r="C85" s="319">
        <f t="shared" si="3"/>
        <v>39878.115631388202</v>
      </c>
      <c r="D85" s="353">
        <v>41202.995697382568</v>
      </c>
      <c r="E85" s="353">
        <f t="shared" si="4"/>
        <v>43019.019933496937</v>
      </c>
      <c r="F85" s="353">
        <v>44835.044169611305</v>
      </c>
      <c r="G85" s="319">
        <v>45404.518352433151</v>
      </c>
      <c r="H85" s="353">
        <v>46827.629218849499</v>
      </c>
      <c r="I85" s="371">
        <v>48071.022405421805</v>
      </c>
      <c r="J85" s="319">
        <v>47828.950389011625</v>
      </c>
      <c r="K85" s="319">
        <v>48477.763302249034</v>
      </c>
      <c r="L85" s="319">
        <v>49986.910843373495</v>
      </c>
      <c r="M85" s="319">
        <v>51641.852359587909</v>
      </c>
      <c r="N85" s="319">
        <v>50663.975643329642</v>
      </c>
      <c r="O85" s="387">
        <v>49462.923395590507</v>
      </c>
      <c r="P85" s="387">
        <v>51111.615732880586</v>
      </c>
      <c r="Q85" s="387">
        <v>52529.03019744483</v>
      </c>
      <c r="R85" s="387">
        <v>54836.28865979382</v>
      </c>
      <c r="S85" s="388">
        <v>54595.29385417232</v>
      </c>
      <c r="T85" s="387">
        <v>53950.824964489519</v>
      </c>
      <c r="U85" s="387">
        <v>54487.721621313896</v>
      </c>
      <c r="V85" s="387">
        <v>53208.308780958512</v>
      </c>
      <c r="W85" s="387">
        <v>54051.989195407019</v>
      </c>
      <c r="X85" s="387">
        <v>56442.673039283523</v>
      </c>
      <c r="Y85" s="387">
        <v>57429.671532846711</v>
      </c>
      <c r="Z85" s="387">
        <v>58729.377153235466</v>
      </c>
      <c r="AA85" s="387">
        <v>59222.363082424199</v>
      </c>
      <c r="AB85" s="387">
        <v>59917.979912679133</v>
      </c>
      <c r="AC85" s="388">
        <v>61323.314713090513</v>
      </c>
      <c r="AD85" s="387">
        <v>61359.895884091864</v>
      </c>
      <c r="AE85" s="387">
        <v>60843.52404162618</v>
      </c>
      <c r="AF85" s="387">
        <v>61741.986070168467</v>
      </c>
      <c r="AG85" s="387">
        <v>62551.875437629424</v>
      </c>
      <c r="AH85" s="387">
        <v>64207.239117123951</v>
      </c>
      <c r="AI85" s="387">
        <v>65324.558645016645</v>
      </c>
      <c r="AJ85" s="387">
        <v>66415.515046377259</v>
      </c>
      <c r="AK85" s="387">
        <v>68022.264444779852</v>
      </c>
      <c r="AL85" s="387">
        <v>69872.07068176278</v>
      </c>
      <c r="AM85" s="388">
        <v>71505.894585944799</v>
      </c>
      <c r="AN85" s="387">
        <v>73116.480058353089</v>
      </c>
      <c r="AO85" s="387">
        <v>73860.24671052632</v>
      </c>
      <c r="AP85" s="387">
        <v>74524.934093916163</v>
      </c>
      <c r="AQ85" s="387">
        <v>75687.179227436369</v>
      </c>
      <c r="AR85" s="387">
        <v>76767.191301558632</v>
      </c>
      <c r="AS85" s="387">
        <v>77482.15280421816</v>
      </c>
      <c r="AT85" s="387">
        <v>78379.192921760929</v>
      </c>
      <c r="AU85" s="387">
        <v>77782.248407643317</v>
      </c>
      <c r="AV85" s="387">
        <v>76832.948189516173</v>
      </c>
      <c r="AW85" s="388">
        <v>75384.146516815919</v>
      </c>
      <c r="AX85" s="387">
        <v>76217.200006249885</v>
      </c>
      <c r="AY85" s="387">
        <v>77480.121775920066</v>
      </c>
      <c r="AZ85" s="387">
        <v>77302.327699999994</v>
      </c>
      <c r="BA85" s="387">
        <v>78223.824652505093</v>
      </c>
      <c r="BB85" s="387">
        <v>79099.999566147962</v>
      </c>
      <c r="BC85" s="387">
        <v>80464.940585270859</v>
      </c>
      <c r="BD85" s="387">
        <v>80437.187246524438</v>
      </c>
      <c r="BE85" s="387">
        <v>80561.982336076951</v>
      </c>
      <c r="BF85" s="387">
        <v>81429</v>
      </c>
      <c r="BG85" s="387">
        <v>81480.490623753154</v>
      </c>
      <c r="BH85" s="389"/>
      <c r="BJ85" s="1142">
        <f t="shared" si="5"/>
        <v>1.0892008901457473E-2</v>
      </c>
    </row>
    <row r="86" spans="1:62" x14ac:dyDescent="0.2">
      <c r="A86" s="475">
        <v>77</v>
      </c>
      <c r="B86" s="319">
        <v>39282.326446535073</v>
      </c>
      <c r="C86" s="319">
        <f t="shared" si="3"/>
        <v>40676.41166954457</v>
      </c>
      <c r="D86" s="353">
        <v>42070.496892554074</v>
      </c>
      <c r="E86" s="353">
        <f t="shared" si="4"/>
        <v>43904.341971866917</v>
      </c>
      <c r="F86" s="353">
        <v>45738.187051179753</v>
      </c>
      <c r="G86" s="319">
        <v>46294.081271106683</v>
      </c>
      <c r="H86" s="353">
        <v>47680.323710464865</v>
      </c>
      <c r="I86" s="371">
        <v>49051.83491806595</v>
      </c>
      <c r="J86" s="319">
        <v>48850.777302852752</v>
      </c>
      <c r="K86" s="319">
        <v>49430.095538489666</v>
      </c>
      <c r="L86" s="319">
        <v>51055.007228915667</v>
      </c>
      <c r="M86" s="319">
        <v>52626.997341309412</v>
      </c>
      <c r="N86" s="319">
        <v>51714.796581654118</v>
      </c>
      <c r="O86" s="387">
        <v>50431.640394607493</v>
      </c>
      <c r="P86" s="387">
        <v>52181.436632377903</v>
      </c>
      <c r="Q86" s="387">
        <v>53645.632984901276</v>
      </c>
      <c r="R86" s="387">
        <v>56011.258994918797</v>
      </c>
      <c r="S86" s="388">
        <v>55684.251723763504</v>
      </c>
      <c r="T86" s="387">
        <v>55074.742953973437</v>
      </c>
      <c r="U86" s="387">
        <v>55645.961061140835</v>
      </c>
      <c r="V86" s="387">
        <v>54436.814302562459</v>
      </c>
      <c r="W86" s="387">
        <v>55249.300166382513</v>
      </c>
      <c r="X86" s="387">
        <v>57702.407425713209</v>
      </c>
      <c r="Y86" s="387">
        <v>58736.142565062859</v>
      </c>
      <c r="Z86" s="387">
        <v>60071.822198921509</v>
      </c>
      <c r="AA86" s="387">
        <v>60552.612106396176</v>
      </c>
      <c r="AB86" s="387">
        <v>61221.180856307881</v>
      </c>
      <c r="AC86" s="388">
        <v>62681.226907800221</v>
      </c>
      <c r="AD86" s="387">
        <v>62666.651073644542</v>
      </c>
      <c r="AE86" s="387">
        <v>62253.764144437824</v>
      </c>
      <c r="AF86" s="387">
        <v>63206.069022926175</v>
      </c>
      <c r="AG86" s="387">
        <v>64154.923051711034</v>
      </c>
      <c r="AH86" s="387">
        <v>65856.685351488471</v>
      </c>
      <c r="AI86" s="387">
        <v>67013.141039372786</v>
      </c>
      <c r="AJ86" s="387">
        <v>68038.695351082133</v>
      </c>
      <c r="AK86" s="387">
        <v>69883.347031462254</v>
      </c>
      <c r="AL86" s="387">
        <v>71725.540778460956</v>
      </c>
      <c r="AM86" s="388">
        <v>73457.976396852915</v>
      </c>
      <c r="AN86" s="387">
        <v>74932.267564540074</v>
      </c>
      <c r="AO86" s="387">
        <v>75825.011748120305</v>
      </c>
      <c r="AP86" s="387">
        <v>76436.539181666114</v>
      </c>
      <c r="AQ86" s="387">
        <v>77671.259351925299</v>
      </c>
      <c r="AR86" s="387">
        <v>78891.970454761438</v>
      </c>
      <c r="AS86" s="387">
        <v>79663.344063318451</v>
      </c>
      <c r="AT86" s="387">
        <v>80616.187917058531</v>
      </c>
      <c r="AU86" s="387">
        <v>80007.114867439712</v>
      </c>
      <c r="AV86" s="387">
        <v>79044.538649638547</v>
      </c>
      <c r="AW86" s="388">
        <v>77630.135278009795</v>
      </c>
      <c r="AX86" s="387">
        <v>78375.738890856446</v>
      </c>
      <c r="AY86" s="387">
        <v>79788.155673361194</v>
      </c>
      <c r="AZ86" s="387">
        <v>79556.304799999998</v>
      </c>
      <c r="BA86" s="387">
        <v>80582.146075467244</v>
      </c>
      <c r="BB86" s="387">
        <v>81600.01981257592</v>
      </c>
      <c r="BC86" s="387">
        <v>82914.521961974562</v>
      </c>
      <c r="BD86" s="387">
        <v>82849.435374342138</v>
      </c>
      <c r="BE86" s="387">
        <v>83119.961065384268</v>
      </c>
      <c r="BF86" s="387">
        <v>84047</v>
      </c>
      <c r="BG86" s="387">
        <v>84039.006915813268</v>
      </c>
      <c r="BH86" s="389"/>
      <c r="BJ86" s="1142">
        <f t="shared" si="5"/>
        <v>1.118538169559713E-2</v>
      </c>
    </row>
    <row r="87" spans="1:62" x14ac:dyDescent="0.2">
      <c r="A87" s="475">
        <v>78</v>
      </c>
      <c r="B87" s="319">
        <v>40065.928795425192</v>
      </c>
      <c r="C87" s="319">
        <f t="shared" si="3"/>
        <v>41501.963441575383</v>
      </c>
      <c r="D87" s="353">
        <v>42937.99808772558</v>
      </c>
      <c r="E87" s="353">
        <f t="shared" si="4"/>
        <v>44846.505170615332</v>
      </c>
      <c r="F87" s="353">
        <v>46755.012253505076</v>
      </c>
      <c r="G87" s="319">
        <v>47257.263189946301</v>
      </c>
      <c r="H87" s="353">
        <v>48715.318403735931</v>
      </c>
      <c r="I87" s="371">
        <v>50049.46135949828</v>
      </c>
      <c r="J87" s="319">
        <v>49771.485928345021</v>
      </c>
      <c r="K87" s="319">
        <v>50468.542923752051</v>
      </c>
      <c r="L87" s="319">
        <v>52244.478203723993</v>
      </c>
      <c r="M87" s="319">
        <v>53727.229353605857</v>
      </c>
      <c r="N87" s="319">
        <v>52774.091882384433</v>
      </c>
      <c r="O87" s="387">
        <v>51513.17985535739</v>
      </c>
      <c r="P87" s="387">
        <v>53347.172509071534</v>
      </c>
      <c r="Q87" s="387">
        <v>54758.757259001162</v>
      </c>
      <c r="R87" s="387">
        <v>57205.757922871329</v>
      </c>
      <c r="S87" s="388">
        <v>56896.544600684079</v>
      </c>
      <c r="T87" s="387">
        <v>56242.844451643454</v>
      </c>
      <c r="U87" s="387">
        <v>56849.621655470793</v>
      </c>
      <c r="V87" s="387">
        <v>55636.805189235558</v>
      </c>
      <c r="W87" s="387">
        <v>56537.661401310514</v>
      </c>
      <c r="X87" s="387">
        <v>58992.81360589945</v>
      </c>
      <c r="Y87" s="387">
        <v>60173.895937631358</v>
      </c>
      <c r="Z87" s="387">
        <v>61474.438660874774</v>
      </c>
      <c r="AA87" s="387">
        <v>61973.835607691464</v>
      </c>
      <c r="AB87" s="387">
        <v>62668.748371536218</v>
      </c>
      <c r="AC87" s="388">
        <v>64194.596636524977</v>
      </c>
      <c r="AD87" s="387">
        <v>64122.801140239739</v>
      </c>
      <c r="AE87" s="387">
        <v>63783.839921010564</v>
      </c>
      <c r="AF87" s="387">
        <v>64800.480747201043</v>
      </c>
      <c r="AG87" s="387">
        <v>65728.254026190727</v>
      </c>
      <c r="AH87" s="387">
        <v>67588.523121555831</v>
      </c>
      <c r="AI87" s="387">
        <v>68722.296602544884</v>
      </c>
      <c r="AJ87" s="387">
        <v>69714.586382014299</v>
      </c>
      <c r="AK87" s="387">
        <v>71724.663218122689</v>
      </c>
      <c r="AL87" s="387">
        <v>73699.073715431092</v>
      </c>
      <c r="AM87" s="388">
        <v>75359.81537538339</v>
      </c>
      <c r="AN87" s="387">
        <v>77051.16745252299</v>
      </c>
      <c r="AO87" s="387">
        <v>77813.703007518794</v>
      </c>
      <c r="AP87" s="387">
        <v>78359.210000748921</v>
      </c>
      <c r="AQ87" s="387">
        <v>79728.373100628538</v>
      </c>
      <c r="AR87" s="387">
        <v>81002.268461319138</v>
      </c>
      <c r="AS87" s="387">
        <v>81795.950757444647</v>
      </c>
      <c r="AT87" s="387">
        <v>82865.589983877464</v>
      </c>
      <c r="AU87" s="387">
        <v>82428.647939463233</v>
      </c>
      <c r="AV87" s="387">
        <v>81230.096477271509</v>
      </c>
      <c r="AW87" s="388">
        <v>79864.407874565208</v>
      </c>
      <c r="AX87" s="387">
        <v>80750.131663923676</v>
      </c>
      <c r="AY87" s="387">
        <v>82154.93541645426</v>
      </c>
      <c r="AZ87" s="387">
        <v>81908.907250000004</v>
      </c>
      <c r="BA87" s="387">
        <v>83137.35687922097</v>
      </c>
      <c r="BB87" s="387">
        <v>84206.878531073438</v>
      </c>
      <c r="BC87" s="387">
        <v>85537.56246898025</v>
      </c>
      <c r="BD87" s="387">
        <v>85420.549063437269</v>
      </c>
      <c r="BE87" s="387">
        <v>85752.752473874047</v>
      </c>
      <c r="BF87" s="387">
        <v>86679</v>
      </c>
      <c r="BG87" s="387">
        <v>86661.387861861062</v>
      </c>
      <c r="BH87" s="389"/>
      <c r="BJ87" s="1142">
        <f t="shared" si="5"/>
        <v>1.1447469028978308E-2</v>
      </c>
    </row>
    <row r="88" spans="1:62" x14ac:dyDescent="0.2">
      <c r="A88" s="476">
        <v>79</v>
      </c>
      <c r="B88" s="320">
        <v>40917.670479001405</v>
      </c>
      <c r="C88" s="320">
        <f t="shared" si="3"/>
        <v>42417.873126437473</v>
      </c>
      <c r="D88" s="354">
        <v>43918.075773873541</v>
      </c>
      <c r="E88" s="354">
        <f t="shared" si="4"/>
        <v>45863.903668311439</v>
      </c>
      <c r="F88" s="354">
        <v>47809.731562749344</v>
      </c>
      <c r="G88" s="320">
        <v>48244.984775507946</v>
      </c>
      <c r="H88" s="354">
        <v>49762.074400339625</v>
      </c>
      <c r="I88" s="374">
        <v>51108.738873153954</v>
      </c>
      <c r="J88" s="320">
        <v>50724.126644894823</v>
      </c>
      <c r="K88" s="320">
        <v>51588.039861034922</v>
      </c>
      <c r="L88" s="320">
        <v>53419.384227820374</v>
      </c>
      <c r="M88" s="320">
        <v>54887.306621801268</v>
      </c>
      <c r="N88" s="320">
        <v>53981.688525216996</v>
      </c>
      <c r="O88" s="390">
        <v>52715.322637270045</v>
      </c>
      <c r="P88" s="390">
        <v>54531.353573687535</v>
      </c>
      <c r="Q88" s="390">
        <v>56014.500580720094</v>
      </c>
      <c r="R88" s="390">
        <v>58481.625987605374</v>
      </c>
      <c r="S88" s="391">
        <v>58117.861990336067</v>
      </c>
      <c r="T88" s="390">
        <v>57496.551496424036</v>
      </c>
      <c r="U88" s="390">
        <v>58139.077763861998</v>
      </c>
      <c r="V88" s="390">
        <v>56779.766806046966</v>
      </c>
      <c r="W88" s="390">
        <v>57787.326274058702</v>
      </c>
      <c r="X88" s="390">
        <v>60318.273264664596</v>
      </c>
      <c r="Y88" s="390">
        <v>61670.938109068666</v>
      </c>
      <c r="Z88" s="390">
        <v>62974.574314709404</v>
      </c>
      <c r="AA88" s="390">
        <v>63506.250136826355</v>
      </c>
      <c r="AB88" s="390">
        <v>64221.664466039932</v>
      </c>
      <c r="AC88" s="391">
        <v>65807.234429138844</v>
      </c>
      <c r="AD88" s="390">
        <v>65775.144479095601</v>
      </c>
      <c r="AE88" s="390">
        <v>65430.277873554209</v>
      </c>
      <c r="AF88" s="390">
        <v>66564.150616303392</v>
      </c>
      <c r="AG88" s="390">
        <v>67395.687692743173</v>
      </c>
      <c r="AH88" s="390">
        <v>69304.2056885442</v>
      </c>
      <c r="AI88" s="390">
        <v>70618.193236508014</v>
      </c>
      <c r="AJ88" s="390">
        <v>71636.977573832875</v>
      </c>
      <c r="AK88" s="390">
        <v>73637.442543324054</v>
      </c>
      <c r="AL88" s="390">
        <v>75641.090156829829</v>
      </c>
      <c r="AM88" s="391">
        <v>77266.087545006012</v>
      </c>
      <c r="AN88" s="390">
        <v>79359.151731054779</v>
      </c>
      <c r="AO88" s="390">
        <v>80100.768327067664</v>
      </c>
      <c r="AP88" s="390">
        <v>80411.903162992734</v>
      </c>
      <c r="AQ88" s="390">
        <v>81901.799658265692</v>
      </c>
      <c r="AR88" s="390">
        <v>83171.807522334144</v>
      </c>
      <c r="AS88" s="390">
        <v>84116.503005549603</v>
      </c>
      <c r="AT88" s="390">
        <v>85244.025594518331</v>
      </c>
      <c r="AU88" s="390">
        <v>84677.645271925532</v>
      </c>
      <c r="AV88" s="390">
        <v>83575.400004271272</v>
      </c>
      <c r="AW88" s="391">
        <v>82276.766173625292</v>
      </c>
      <c r="AX88" s="390">
        <v>83282.663382012892</v>
      </c>
      <c r="AY88" s="390">
        <v>84627.90957284125</v>
      </c>
      <c r="AZ88" s="390">
        <v>84425.515899999999</v>
      </c>
      <c r="BA88" s="390">
        <v>85713.235629024653</v>
      </c>
      <c r="BB88" s="390">
        <v>86919.507336919836</v>
      </c>
      <c r="BC88" s="390">
        <v>88215.602212423153</v>
      </c>
      <c r="BD88" s="390">
        <v>88158.889659140215</v>
      </c>
      <c r="BE88" s="390">
        <v>88272.81244797929</v>
      </c>
      <c r="BF88" s="390">
        <v>89441</v>
      </c>
      <c r="BG88" s="390">
        <v>89348.615995034808</v>
      </c>
      <c r="BH88" s="392"/>
      <c r="BJ88" s="1142">
        <f t="shared" si="5"/>
        <v>1.1695607561314825E-2</v>
      </c>
    </row>
    <row r="89" spans="1:62" x14ac:dyDescent="0.2">
      <c r="A89" s="477">
        <v>80</v>
      </c>
      <c r="B89" s="321">
        <v>41789.853962983456</v>
      </c>
      <c r="C89" s="321">
        <f t="shared" si="3"/>
        <v>43363.870151086565</v>
      </c>
      <c r="D89" s="356">
        <v>44937.886339189667</v>
      </c>
      <c r="E89" s="356">
        <f t="shared" si="4"/>
        <v>46907.484290078137</v>
      </c>
      <c r="F89" s="356">
        <v>48877.0822409666</v>
      </c>
      <c r="G89" s="321">
        <v>49281.785694513652</v>
      </c>
      <c r="H89" s="356">
        <v>50838.233655274882</v>
      </c>
      <c r="I89" s="375">
        <v>52207.248887315392</v>
      </c>
      <c r="J89" s="321">
        <v>51852.393862261073</v>
      </c>
      <c r="K89" s="321">
        <v>52646.749634302425</v>
      </c>
      <c r="L89" s="321">
        <v>54628.275136911288</v>
      </c>
      <c r="M89" s="321">
        <v>56098.022183449655</v>
      </c>
      <c r="N89" s="321">
        <v>55235.894161281693</v>
      </c>
      <c r="O89" s="393">
        <v>53940.807997472264</v>
      </c>
      <c r="P89" s="393">
        <v>55796.693465161952</v>
      </c>
      <c r="Q89" s="393">
        <v>57385.034843205576</v>
      </c>
      <c r="R89" s="393">
        <v>59855.137016477231</v>
      </c>
      <c r="S89" s="394">
        <v>59372.269260003261</v>
      </c>
      <c r="T89" s="393">
        <v>58874.524657978021</v>
      </c>
      <c r="U89" s="393">
        <v>59410.870089946482</v>
      </c>
      <c r="V89" s="393">
        <v>58074.806475822887</v>
      </c>
      <c r="W89" s="393">
        <v>59121.212640962956</v>
      </c>
      <c r="X89" s="393">
        <v>61860.62632213677</v>
      </c>
      <c r="Y89" s="393">
        <v>63220.916708067401</v>
      </c>
      <c r="Z89" s="393">
        <v>64456.036080736965</v>
      </c>
      <c r="AA89" s="393">
        <v>65068.989491735687</v>
      </c>
      <c r="AB89" s="393">
        <v>65930.652529840503</v>
      </c>
      <c r="AC89" s="394">
        <v>67507.902391616662</v>
      </c>
      <c r="AD89" s="393">
        <v>67506.685102166783</v>
      </c>
      <c r="AE89" s="393">
        <v>67179.184010908066</v>
      </c>
      <c r="AF89" s="393">
        <v>68256.732064578202</v>
      </c>
      <c r="AG89" s="393">
        <v>69051.564888339315</v>
      </c>
      <c r="AH89" s="393">
        <v>71016.657214916762</v>
      </c>
      <c r="AI89" s="393">
        <v>72503.012010339458</v>
      </c>
      <c r="AJ89" s="393">
        <v>73664.79021810602</v>
      </c>
      <c r="AK89" s="393">
        <v>75753.967837982462</v>
      </c>
      <c r="AL89" s="393">
        <v>77715.175722527696</v>
      </c>
      <c r="AM89" s="394">
        <v>79578.735564741975</v>
      </c>
      <c r="AN89" s="393">
        <v>81632.494594524178</v>
      </c>
      <c r="AO89" s="393">
        <v>82430.05639097745</v>
      </c>
      <c r="AP89" s="393">
        <v>82535.140362483449</v>
      </c>
      <c r="AQ89" s="393">
        <v>84180.719228656846</v>
      </c>
      <c r="AR89" s="393">
        <v>85496.689792815043</v>
      </c>
      <c r="AS89" s="393">
        <v>86504.817936381573</v>
      </c>
      <c r="AT89" s="393">
        <v>87746.53192037261</v>
      </c>
      <c r="AU89" s="393">
        <v>87143.820458380971</v>
      </c>
      <c r="AV89" s="393">
        <v>86040.216980426907</v>
      </c>
      <c r="AW89" s="394">
        <v>84733.645898311544</v>
      </c>
      <c r="AX89" s="393">
        <v>85936.396481323318</v>
      </c>
      <c r="AY89" s="393">
        <v>87170.926852890188</v>
      </c>
      <c r="AZ89" s="393">
        <v>86995.315749999994</v>
      </c>
      <c r="BA89" s="393">
        <v>88418.560988299039</v>
      </c>
      <c r="BB89" s="393">
        <v>89720.812074583984</v>
      </c>
      <c r="BC89" s="393">
        <v>90953.929580422235</v>
      </c>
      <c r="BD89" s="393">
        <v>90976.663035481863</v>
      </c>
      <c r="BE89" s="393">
        <v>91010.136641080186</v>
      </c>
      <c r="BF89" s="393">
        <v>92274</v>
      </c>
      <c r="BG89" s="393">
        <v>92266.739415702439</v>
      </c>
      <c r="BH89" s="395"/>
      <c r="BJ89" s="1142">
        <f t="shared" si="5"/>
        <v>1.1895296446643888E-2</v>
      </c>
    </row>
    <row r="90" spans="1:62" x14ac:dyDescent="0.2">
      <c r="A90" s="475">
        <v>81</v>
      </c>
      <c r="B90" s="319">
        <v>42730.176781651593</v>
      </c>
      <c r="C90" s="319">
        <f t="shared" si="3"/>
        <v>44373.736502454813</v>
      </c>
      <c r="D90" s="353">
        <v>46017.296223258032</v>
      </c>
      <c r="E90" s="353">
        <f t="shared" si="4"/>
        <v>48031.390047112887</v>
      </c>
      <c r="F90" s="353">
        <v>50045.483870967742</v>
      </c>
      <c r="G90" s="319">
        <v>50318.58661351935</v>
      </c>
      <c r="H90" s="353">
        <v>52020.244640203775</v>
      </c>
      <c r="I90" s="371">
        <v>53361.805330770789</v>
      </c>
      <c r="J90" s="319">
        <v>52970.017049274808</v>
      </c>
      <c r="K90" s="319">
        <v>53796.640153592976</v>
      </c>
      <c r="L90" s="319">
        <v>55919.700766703179</v>
      </c>
      <c r="M90" s="319">
        <v>57400.807369557995</v>
      </c>
      <c r="N90" s="319">
        <v>56608.740871028189</v>
      </c>
      <c r="O90" s="387">
        <v>55267.444530262605</v>
      </c>
      <c r="P90" s="387">
        <v>57121.057957987941</v>
      </c>
      <c r="Q90" s="387">
        <v>58783.397212543554</v>
      </c>
      <c r="R90" s="387">
        <v>61248.176638176643</v>
      </c>
      <c r="S90" s="388">
        <v>60719.92982789511</v>
      </c>
      <c r="T90" s="387">
        <v>60255.259288793641</v>
      </c>
      <c r="U90" s="387">
        <v>60697.802800865305</v>
      </c>
      <c r="V90" s="387">
        <v>59336.579071512817</v>
      </c>
      <c r="W90" s="387">
        <v>60514.281679436346</v>
      </c>
      <c r="X90" s="387">
        <v>63464.32296712204</v>
      </c>
      <c r="Y90" s="387">
        <v>64836.53647724232</v>
      </c>
      <c r="Z90" s="387">
        <v>66005.968768723789</v>
      </c>
      <c r="AA90" s="387">
        <v>66748.98483963951</v>
      </c>
      <c r="AB90" s="387">
        <v>67627.935195943806</v>
      </c>
      <c r="AC90" s="388">
        <v>69216.062283444611</v>
      </c>
      <c r="AD90" s="387">
        <v>69265.224799402262</v>
      </c>
      <c r="AE90" s="387">
        <v>69082.660799924764</v>
      </c>
      <c r="AF90" s="387">
        <v>70103.338424646019</v>
      </c>
      <c r="AG90" s="387">
        <v>70940.222427483866</v>
      </c>
      <c r="AH90" s="387">
        <v>72918.124617313471</v>
      </c>
      <c r="AI90" s="387">
        <v>74492.279179698104</v>
      </c>
      <c r="AJ90" s="387">
        <v>75847.634410106461</v>
      </c>
      <c r="AK90" s="387">
        <v>77785.345563315539</v>
      </c>
      <c r="AL90" s="387">
        <v>80024.88461225928</v>
      </c>
      <c r="AM90" s="388">
        <v>82071.666688891855</v>
      </c>
      <c r="AN90" s="387">
        <v>83885.629965873857</v>
      </c>
      <c r="AO90" s="387">
        <v>84776.233552631573</v>
      </c>
      <c r="AP90" s="387">
        <v>84836.812479716391</v>
      </c>
      <c r="AQ90" s="387">
        <v>86443.409104778169</v>
      </c>
      <c r="AR90" s="387">
        <v>88037.472795095979</v>
      </c>
      <c r="AS90" s="387">
        <v>89146.284021552274</v>
      </c>
      <c r="AT90" s="387">
        <v>90266.408146356756</v>
      </c>
      <c r="AU90" s="387">
        <v>89793.390277097293</v>
      </c>
      <c r="AV90" s="387">
        <v>88774.826693290903</v>
      </c>
      <c r="AW90" s="388">
        <v>87224.502500449351</v>
      </c>
      <c r="AX90" s="387">
        <v>88679.01059352931</v>
      </c>
      <c r="AY90" s="387">
        <v>89902.608675705967</v>
      </c>
      <c r="AZ90" s="387">
        <v>89807.800449999995</v>
      </c>
      <c r="BA90" s="387">
        <v>91201.119198602159</v>
      </c>
      <c r="BB90" s="387">
        <v>92572.330894120823</v>
      </c>
      <c r="BC90" s="387">
        <v>93994.752748826009</v>
      </c>
      <c r="BD90" s="387">
        <v>93931.353441608662</v>
      </c>
      <c r="BE90" s="387">
        <v>93745.411171737724</v>
      </c>
      <c r="BF90" s="387">
        <v>95237</v>
      </c>
      <c r="BG90" s="387">
        <v>95320.452409451609</v>
      </c>
      <c r="BH90" s="389"/>
      <c r="BJ90" s="1142">
        <f t="shared" si="5"/>
        <v>1.2119661938279958E-2</v>
      </c>
    </row>
    <row r="91" spans="1:62" x14ac:dyDescent="0.2">
      <c r="A91" s="475">
        <v>82</v>
      </c>
      <c r="B91" s="319">
        <v>43752.266801943057</v>
      </c>
      <c r="C91" s="319">
        <f t="shared" si="3"/>
        <v>45464.219333802888</v>
      </c>
      <c r="D91" s="353">
        <v>47176.171865662713</v>
      </c>
      <c r="E91" s="353">
        <f t="shared" si="4"/>
        <v>49226.607105748262</v>
      </c>
      <c r="F91" s="353">
        <v>51277.042345833812</v>
      </c>
      <c r="G91" s="319">
        <v>51392.197032608099</v>
      </c>
      <c r="H91" s="353">
        <v>53143.449108469533</v>
      </c>
      <c r="I91" s="371">
        <v>54566.803560590735</v>
      </c>
      <c r="J91" s="319">
        <v>54252.622706752474</v>
      </c>
      <c r="K91" s="319">
        <v>55042.777015907835</v>
      </c>
      <c r="L91" s="319">
        <v>57313.08105147865</v>
      </c>
      <c r="M91" s="319">
        <v>58781.851736457298</v>
      </c>
      <c r="N91" s="319">
        <v>58023.959392803888</v>
      </c>
      <c r="O91" s="387">
        <v>56551.286336188736</v>
      </c>
      <c r="P91" s="387">
        <v>58493.379939412094</v>
      </c>
      <c r="Q91" s="387">
        <v>60237.41579558653</v>
      </c>
      <c r="R91" s="387">
        <v>62797.445002496555</v>
      </c>
      <c r="S91" s="388">
        <v>62139.786497638306</v>
      </c>
      <c r="T91" s="387">
        <v>61613.902165516214</v>
      </c>
      <c r="U91" s="387">
        <v>62196.700899464871</v>
      </c>
      <c r="V91" s="387">
        <v>60702.905328615852</v>
      </c>
      <c r="W91" s="387">
        <v>62139.528890988637</v>
      </c>
      <c r="X91" s="387">
        <v>65208.233526422962</v>
      </c>
      <c r="Y91" s="387">
        <v>66513.562502388493</v>
      </c>
      <c r="Z91" s="387">
        <v>67750.939840473337</v>
      </c>
      <c r="AA91" s="387">
        <v>68544.214525486183</v>
      </c>
      <c r="AB91" s="387">
        <v>69334.972360128173</v>
      </c>
      <c r="AC91" s="388">
        <v>71006.633398123886</v>
      </c>
      <c r="AD91" s="387">
        <v>71129.960855017373</v>
      </c>
      <c r="AE91" s="387">
        <v>71027.819562423596</v>
      </c>
      <c r="AF91" s="387">
        <v>71968.563180644851</v>
      </c>
      <c r="AG91" s="387">
        <v>72964.255769259413</v>
      </c>
      <c r="AH91" s="387">
        <v>74982.759570807946</v>
      </c>
      <c r="AI91" s="387">
        <v>76536.935649715102</v>
      </c>
      <c r="AJ91" s="387">
        <v>78214.966143902406</v>
      </c>
      <c r="AK91" s="387">
        <v>80283.514427628601</v>
      </c>
      <c r="AL91" s="387">
        <v>82508.684620385175</v>
      </c>
      <c r="AM91" s="388">
        <v>84613.362915055346</v>
      </c>
      <c r="AN91" s="387">
        <v>86415.896657722667</v>
      </c>
      <c r="AO91" s="387">
        <v>87263.153195488718</v>
      </c>
      <c r="AP91" s="387">
        <v>87300.320917692283</v>
      </c>
      <c r="AQ91" s="387">
        <v>88918.437480929992</v>
      </c>
      <c r="AR91" s="387">
        <v>90729.64960321231</v>
      </c>
      <c r="AS91" s="387">
        <v>91951.403378214673</v>
      </c>
      <c r="AT91" s="387">
        <v>93231.698239956997</v>
      </c>
      <c r="AU91" s="387">
        <v>92572.060264576197</v>
      </c>
      <c r="AV91" s="387">
        <v>91576.884590331989</v>
      </c>
      <c r="AW91" s="388">
        <v>89940.309463645695</v>
      </c>
      <c r="AX91" s="387">
        <v>91487.419741255406</v>
      </c>
      <c r="AY91" s="387">
        <v>92728.057906004673</v>
      </c>
      <c r="AZ91" s="387">
        <v>92726.667549999998</v>
      </c>
      <c r="BA91" s="387">
        <v>94092.456072326051</v>
      </c>
      <c r="BB91" s="387">
        <v>95533.893339889313</v>
      </c>
      <c r="BC91" s="387">
        <v>97081.056055052861</v>
      </c>
      <c r="BD91" s="387">
        <v>97031.322222850999</v>
      </c>
      <c r="BE91" s="387">
        <v>96854.749098307599</v>
      </c>
      <c r="BF91" s="387">
        <v>98394</v>
      </c>
      <c r="BG91" s="387">
        <v>98580.497362237889</v>
      </c>
      <c r="BH91" s="389"/>
      <c r="BJ91" s="1142">
        <f t="shared" si="5"/>
        <v>1.2394400080265822E-2</v>
      </c>
    </row>
    <row r="92" spans="1:62" x14ac:dyDescent="0.2">
      <c r="A92" s="475">
        <v>83</v>
      </c>
      <c r="B92" s="319">
        <v>44808.426489577563</v>
      </c>
      <c r="C92" s="319">
        <f t="shared" si="3"/>
        <v>46591.603438406557</v>
      </c>
      <c r="D92" s="353">
        <v>48374.780387235558</v>
      </c>
      <c r="E92" s="353">
        <f t="shared" si="4"/>
        <v>50454.321972940699</v>
      </c>
      <c r="F92" s="353">
        <v>52533.863558645848</v>
      </c>
      <c r="G92" s="319">
        <v>52631.450202070533</v>
      </c>
      <c r="H92" s="353">
        <v>54407.789216726807</v>
      </c>
      <c r="I92" s="371">
        <v>55967.964292939512</v>
      </c>
      <c r="J92" s="319">
        <v>55631.024637402748</v>
      </c>
      <c r="K92" s="319">
        <v>56451.012982263659</v>
      </c>
      <c r="L92" s="319">
        <v>58706.461336254113</v>
      </c>
      <c r="M92" s="319">
        <v>60208.930915586578</v>
      </c>
      <c r="N92" s="319">
        <v>59536.633082246786</v>
      </c>
      <c r="O92" s="387">
        <v>57947.95060384777</v>
      </c>
      <c r="P92" s="387">
        <v>59943.171710110182</v>
      </c>
      <c r="Q92" s="387">
        <v>61736.65505226481</v>
      </c>
      <c r="R92" s="387">
        <v>64411.808676241671</v>
      </c>
      <c r="S92" s="388">
        <v>63704.03537108421</v>
      </c>
      <c r="T92" s="387">
        <v>63129.948790151764</v>
      </c>
      <c r="U92" s="387">
        <v>63849.526243880216</v>
      </c>
      <c r="V92" s="387">
        <v>62252.200493191813</v>
      </c>
      <c r="W92" s="387">
        <v>63823.958774110055</v>
      </c>
      <c r="X92" s="387">
        <v>67131.793163440816</v>
      </c>
      <c r="Y92" s="387">
        <v>68323.988324989477</v>
      </c>
      <c r="Z92" s="387">
        <v>69697.173925254639</v>
      </c>
      <c r="AA92" s="387">
        <v>70375.8340022622</v>
      </c>
      <c r="AB92" s="387">
        <v>71248.804883630859</v>
      </c>
      <c r="AC92" s="388">
        <v>72948.916082143158</v>
      </c>
      <c r="AD92" s="387">
        <v>73147.691664230253</v>
      </c>
      <c r="AE92" s="387">
        <v>73021.607293984896</v>
      </c>
      <c r="AF92" s="387">
        <v>74106.293549815935</v>
      </c>
      <c r="AG92" s="387">
        <v>74915.64843645248</v>
      </c>
      <c r="AH92" s="387">
        <v>77333.341618800492</v>
      </c>
      <c r="AI92" s="387">
        <v>78749.342573154543</v>
      </c>
      <c r="AJ92" s="387">
        <v>80625.706711061983</v>
      </c>
      <c r="AK92" s="387">
        <v>82766.478368847849</v>
      </c>
      <c r="AL92" s="387">
        <v>84969.972845960088</v>
      </c>
      <c r="AM92" s="388">
        <v>87356.030470729442</v>
      </c>
      <c r="AN92" s="387">
        <v>89164.115586005675</v>
      </c>
      <c r="AO92" s="387">
        <v>90062.521146616535</v>
      </c>
      <c r="AP92" s="387">
        <v>90104.100594153322</v>
      </c>
      <c r="AQ92" s="387">
        <v>91650.436016354419</v>
      </c>
      <c r="AR92" s="387">
        <v>93581.119024425003</v>
      </c>
      <c r="AS92" s="387">
        <v>95071.043866025182</v>
      </c>
      <c r="AT92" s="387">
        <v>96440.166935375513</v>
      </c>
      <c r="AU92" s="387">
        <v>95635.474549512772</v>
      </c>
      <c r="AV92" s="387">
        <v>94435.740958259034</v>
      </c>
      <c r="AW92" s="388">
        <v>92915.043665352132</v>
      </c>
      <c r="AX92" s="387">
        <v>94376.629809795646</v>
      </c>
      <c r="AY92" s="387">
        <v>95746.690590274229</v>
      </c>
      <c r="AZ92" s="387">
        <v>95775.188200000004</v>
      </c>
      <c r="BA92" s="387">
        <v>97346.02589524108</v>
      </c>
      <c r="BB92" s="387">
        <v>98760.415196390342</v>
      </c>
      <c r="BC92" s="387">
        <v>100369.37578742411</v>
      </c>
      <c r="BD92" s="387">
        <v>100331.96329202272</v>
      </c>
      <c r="BE92" s="387">
        <v>100251.0397669472</v>
      </c>
      <c r="BF92" s="387">
        <v>101698</v>
      </c>
      <c r="BG92" s="387">
        <v>102012.48561422175</v>
      </c>
      <c r="BH92" s="389"/>
      <c r="BJ92" s="1142">
        <f t="shared" si="5"/>
        <v>1.2626746182067938E-2</v>
      </c>
    </row>
    <row r="93" spans="1:62" x14ac:dyDescent="0.2">
      <c r="A93" s="475">
        <v>84</v>
      </c>
      <c r="B93" s="319">
        <v>45987.236979647045</v>
      </c>
      <c r="C93" s="319">
        <f t="shared" si="3"/>
        <v>47823.356896659898</v>
      </c>
      <c r="D93" s="353">
        <v>49659.476813672751</v>
      </c>
      <c r="E93" s="353">
        <f t="shared" si="4"/>
        <v>51759.817057241031</v>
      </c>
      <c r="F93" s="353">
        <v>53860.157300809304</v>
      </c>
      <c r="G93" s="319">
        <v>54067.020705309194</v>
      </c>
      <c r="H93" s="353">
        <v>55889.713436637649</v>
      </c>
      <c r="I93" s="371">
        <v>57486.822526805583</v>
      </c>
      <c r="J93" s="319">
        <v>57083.934780520605</v>
      </c>
      <c r="K93" s="319">
        <v>57869.380142622045</v>
      </c>
      <c r="L93" s="319">
        <v>60196.941292442505</v>
      </c>
      <c r="M93" s="319">
        <v>61741.890162844807</v>
      </c>
      <c r="N93" s="319">
        <v>61057.781134095523</v>
      </c>
      <c r="O93" s="387">
        <v>59430.204325235216</v>
      </c>
      <c r="P93" s="387">
        <v>61573.726322447481</v>
      </c>
      <c r="Q93" s="387">
        <v>63343.72822299652</v>
      </c>
      <c r="R93" s="387">
        <v>66179.146327136026</v>
      </c>
      <c r="S93" s="388">
        <v>65463.815353710845</v>
      </c>
      <c r="T93" s="387">
        <v>64811.683570485184</v>
      </c>
      <c r="U93" s="387">
        <v>65535.15575543663</v>
      </c>
      <c r="V93" s="387">
        <v>63974.959686930422</v>
      </c>
      <c r="W93" s="387">
        <v>65667.726619148365</v>
      </c>
      <c r="X93" s="387">
        <v>69040.016903580399</v>
      </c>
      <c r="Y93" s="387">
        <v>70344.042400733742</v>
      </c>
      <c r="Z93" s="387">
        <v>71651.707515727976</v>
      </c>
      <c r="AA93" s="387">
        <v>72478.355255956514</v>
      </c>
      <c r="AB93" s="387">
        <v>73344.071071441154</v>
      </c>
      <c r="AC93" s="388">
        <v>75235.827516268066</v>
      </c>
      <c r="AD93" s="387">
        <v>75248.219634213689</v>
      </c>
      <c r="AE93" s="387">
        <v>75156.071686048337</v>
      </c>
      <c r="AF93" s="387">
        <v>76176.32066105603</v>
      </c>
      <c r="AG93" s="387">
        <v>77212.08430791233</v>
      </c>
      <c r="AH93" s="387">
        <v>79758.23760095636</v>
      </c>
      <c r="AI93" s="387">
        <v>81143.742913042865</v>
      </c>
      <c r="AJ93" s="387">
        <v>83087.607688971591</v>
      </c>
      <c r="AK93" s="387">
        <v>85290.495602420386</v>
      </c>
      <c r="AL93" s="387">
        <v>87876.994366044586</v>
      </c>
      <c r="AM93" s="388">
        <v>90310.013468462465</v>
      </c>
      <c r="AN93" s="387">
        <v>92170.701734962349</v>
      </c>
      <c r="AO93" s="387">
        <v>93009.668703007512</v>
      </c>
      <c r="AP93" s="387">
        <v>93018.537583942874</v>
      </c>
      <c r="AQ93" s="387">
        <v>94640.757185573922</v>
      </c>
      <c r="AR93" s="387">
        <v>96698.514956757266</v>
      </c>
      <c r="AS93" s="387">
        <v>98373.515743080323</v>
      </c>
      <c r="AT93" s="387">
        <v>100022.08848358635</v>
      </c>
      <c r="AU93" s="387">
        <v>98791.792694213087</v>
      </c>
      <c r="AV93" s="387">
        <v>97682.72021057352</v>
      </c>
      <c r="AW93" s="388">
        <v>96046.774473214013</v>
      </c>
      <c r="AX93" s="387">
        <v>97530.174319285026</v>
      </c>
      <c r="AY93" s="387">
        <v>99050.014680395543</v>
      </c>
      <c r="AZ93" s="387">
        <v>99054.20405</v>
      </c>
      <c r="BA93" s="387">
        <v>100885.68360295272</v>
      </c>
      <c r="BB93" s="387">
        <v>102374.76070650392</v>
      </c>
      <c r="BC93" s="387">
        <v>103893.5576299011</v>
      </c>
      <c r="BD93" s="387">
        <v>104029.76826438798</v>
      </c>
      <c r="BE93" s="387">
        <v>103739.56524553779</v>
      </c>
      <c r="BF93" s="387">
        <v>105171</v>
      </c>
      <c r="BG93" s="387">
        <v>105727.44341002793</v>
      </c>
      <c r="BH93" s="389"/>
      <c r="BJ93" s="1142">
        <f t="shared" si="5"/>
        <v>1.2821011987624198E-2</v>
      </c>
    </row>
    <row r="94" spans="1:62" x14ac:dyDescent="0.2">
      <c r="A94" s="475">
        <v>85</v>
      </c>
      <c r="B94" s="319">
        <v>47234.186804402627</v>
      </c>
      <c r="C94" s="319">
        <f t="shared" si="3"/>
        <v>49128.912901424446</v>
      </c>
      <c r="D94" s="353">
        <v>51023.638998446266</v>
      </c>
      <c r="E94" s="353">
        <f t="shared" si="4"/>
        <v>53168.20186557444</v>
      </c>
      <c r="F94" s="353">
        <v>55312.764732702613</v>
      </c>
      <c r="G94" s="319">
        <v>55594.614958755468</v>
      </c>
      <c r="H94" s="353">
        <v>57395.160263213751</v>
      </c>
      <c r="I94" s="371">
        <v>59050.517904106819</v>
      </c>
      <c r="J94" s="319">
        <v>58606.031120929787</v>
      </c>
      <c r="K94" s="319">
        <v>59383.993646004747</v>
      </c>
      <c r="L94" s="319">
        <v>61794.230887185113</v>
      </c>
      <c r="M94" s="319">
        <v>63353.108590893993</v>
      </c>
      <c r="N94" s="319">
        <v>62706.044622031899</v>
      </c>
      <c r="O94" s="387">
        <v>61177.007267237743</v>
      </c>
      <c r="P94" s="387">
        <v>63329.708212656871</v>
      </c>
      <c r="Q94" s="387">
        <v>65096.898954703836</v>
      </c>
      <c r="R94" s="387">
        <v>68115.731782535906</v>
      </c>
      <c r="S94" s="388">
        <v>67380.020223682062</v>
      </c>
      <c r="T94" s="387">
        <v>66634.253283161801</v>
      </c>
      <c r="U94" s="387">
        <v>67341.908345667762</v>
      </c>
      <c r="V94" s="387">
        <v>65899.697544762515</v>
      </c>
      <c r="W94" s="387">
        <v>67636.688577121371</v>
      </c>
      <c r="X94" s="387">
        <v>71171.706569660542</v>
      </c>
      <c r="Y94" s="387">
        <v>72438.207475064002</v>
      </c>
      <c r="Z94" s="387">
        <v>73971.419356650687</v>
      </c>
      <c r="AA94" s="387">
        <v>74746.652223884405</v>
      </c>
      <c r="AB94" s="387">
        <v>75667.592514348085</v>
      </c>
      <c r="AC94" s="388">
        <v>77537.722809093219</v>
      </c>
      <c r="AD94" s="387">
        <v>77564.740197511608</v>
      </c>
      <c r="AE94" s="387">
        <v>77465.947716515686</v>
      </c>
      <c r="AF94" s="387">
        <v>78461.305616227022</v>
      </c>
      <c r="AG94" s="387">
        <v>79581.160853954672</v>
      </c>
      <c r="AH94" s="387">
        <v>82265.525118815072</v>
      </c>
      <c r="AI94" s="387">
        <v>84122.10473701499</v>
      </c>
      <c r="AJ94" s="387">
        <v>85955.691321926715</v>
      </c>
      <c r="AK94" s="387">
        <v>88278.262990354138</v>
      </c>
      <c r="AL94" s="387">
        <v>90812.530810693686</v>
      </c>
      <c r="AM94" s="388">
        <v>93272.862848379795</v>
      </c>
      <c r="AN94" s="387">
        <v>95663.711087086776</v>
      </c>
      <c r="AO94" s="387">
        <v>96231.264097744366</v>
      </c>
      <c r="AP94" s="387">
        <v>96224.833237636369</v>
      </c>
      <c r="AQ94" s="387">
        <v>97875.876243363629</v>
      </c>
      <c r="AR94" s="387">
        <v>100147.66079405055</v>
      </c>
      <c r="AS94" s="387">
        <v>101752.70009114718</v>
      </c>
      <c r="AT94" s="387">
        <v>103589.1215459716</v>
      </c>
      <c r="AU94" s="387">
        <v>102450.03299036421</v>
      </c>
      <c r="AV94" s="387">
        <v>101147.42693461756</v>
      </c>
      <c r="AW94" s="388">
        <v>99432.746053730589</v>
      </c>
      <c r="AX94" s="387">
        <v>101050.78586904441</v>
      </c>
      <c r="AY94" s="387">
        <v>102782.63533489651</v>
      </c>
      <c r="AZ94" s="387">
        <v>102573.68845</v>
      </c>
      <c r="BA94" s="387">
        <v>104732.09714151091</v>
      </c>
      <c r="BB94" s="387">
        <v>106310.69001754691</v>
      </c>
      <c r="BC94" s="387">
        <v>107797.44573931965</v>
      </c>
      <c r="BD94" s="387">
        <v>108036.9430139777</v>
      </c>
      <c r="BE94" s="387">
        <v>107585.75682049386</v>
      </c>
      <c r="BF94" s="387">
        <v>109197</v>
      </c>
      <c r="BG94" s="387">
        <v>109716.52795141198</v>
      </c>
      <c r="BH94" s="389"/>
      <c r="BJ94" s="1142">
        <f t="shared" si="5"/>
        <v>1.3083129961075191E-2</v>
      </c>
    </row>
    <row r="95" spans="1:62" x14ac:dyDescent="0.2">
      <c r="A95" s="475">
        <v>86</v>
      </c>
      <c r="B95" s="319">
        <v>48617.415298530403</v>
      </c>
      <c r="C95" s="319">
        <f t="shared" si="3"/>
        <v>50592.007219003455</v>
      </c>
      <c r="D95" s="353">
        <v>52566.599139476508</v>
      </c>
      <c r="E95" s="353">
        <f t="shared" si="4"/>
        <v>54729.142496901142</v>
      </c>
      <c r="F95" s="353">
        <v>56891.685854325777</v>
      </c>
      <c r="G95" s="319">
        <v>57281.717045894926</v>
      </c>
      <c r="H95" s="353">
        <v>58994.697516450855</v>
      </c>
      <c r="I95" s="371">
        <v>60625.42256726684</v>
      </c>
      <c r="J95" s="319">
        <v>60356.974113917968</v>
      </c>
      <c r="K95" s="319">
        <v>61045.509462424568</v>
      </c>
      <c r="L95" s="319">
        <v>63503.18510405258</v>
      </c>
      <c r="M95" s="319">
        <v>65272.760260884017</v>
      </c>
      <c r="N95" s="319">
        <v>64367.019653577037</v>
      </c>
      <c r="O95" s="387">
        <v>63040.5231006881</v>
      </c>
      <c r="P95" s="387">
        <v>65225.873531076264</v>
      </c>
      <c r="Q95" s="387">
        <v>67062.259001161437</v>
      </c>
      <c r="R95" s="387">
        <v>70159.724498487398</v>
      </c>
      <c r="S95" s="388">
        <v>69413.543759161737</v>
      </c>
      <c r="T95" s="387">
        <v>68658.410251937501</v>
      </c>
      <c r="U95" s="387">
        <v>69365.673118524413</v>
      </c>
      <c r="V95" s="387">
        <v>67950.375040205865</v>
      </c>
      <c r="W95" s="387">
        <v>69792.303576197024</v>
      </c>
      <c r="X95" s="387">
        <v>73498.381210335894</v>
      </c>
      <c r="Y95" s="387">
        <v>74763.175373562117</v>
      </c>
      <c r="Z95" s="387">
        <v>76376.201130916714</v>
      </c>
      <c r="AA95" s="387">
        <v>77287.872623782241</v>
      </c>
      <c r="AB95" s="387">
        <v>78258.387204675892</v>
      </c>
      <c r="AC95" s="388">
        <v>80000.694582946002</v>
      </c>
      <c r="AD95" s="387">
        <v>80133.252119676443</v>
      </c>
      <c r="AE95" s="387">
        <v>79968.602874337827</v>
      </c>
      <c r="AF95" s="387">
        <v>81059.41813932886</v>
      </c>
      <c r="AG95" s="387">
        <v>82146.697406254185</v>
      </c>
      <c r="AH95" s="387">
        <v>85110.456381024589</v>
      </c>
      <c r="AI95" s="387">
        <v>87125.787384145209</v>
      </c>
      <c r="AJ95" s="387">
        <v>89132.287734859186</v>
      </c>
      <c r="AK95" s="387">
        <v>91544.280470904632</v>
      </c>
      <c r="AL95" s="387">
        <v>94178.792694818389</v>
      </c>
      <c r="AM95" s="388">
        <v>96640.610348046423</v>
      </c>
      <c r="AN95" s="387">
        <v>99223.116484747443</v>
      </c>
      <c r="AO95" s="387">
        <v>99817.382518796992</v>
      </c>
      <c r="AP95" s="387">
        <v>99989.948323638804</v>
      </c>
      <c r="AQ95" s="387">
        <v>101497.80301458472</v>
      </c>
      <c r="AR95" s="387">
        <v>103686.32644696825</v>
      </c>
      <c r="AS95" s="387">
        <v>105671.42881866326</v>
      </c>
      <c r="AT95" s="387">
        <v>107482.46058936809</v>
      </c>
      <c r="AU95" s="387">
        <v>106376.12597310687</v>
      </c>
      <c r="AV95" s="387">
        <v>105054.68841098143</v>
      </c>
      <c r="AW95" s="388">
        <v>103172.54580632884</v>
      </c>
      <c r="AX95" s="387">
        <v>104907.2983896169</v>
      </c>
      <c r="AY95" s="387">
        <v>106796.55821184625</v>
      </c>
      <c r="AZ95" s="387">
        <v>106437.8075</v>
      </c>
      <c r="BA95" s="387">
        <v>109165.91546254122</v>
      </c>
      <c r="BB95" s="387">
        <v>110704.95637376833</v>
      </c>
      <c r="BC95" s="387">
        <v>112250.26853548657</v>
      </c>
      <c r="BD95" s="387">
        <v>112593.87621904061</v>
      </c>
      <c r="BE95" s="387">
        <v>111884.92379543143</v>
      </c>
      <c r="BF95" s="387">
        <v>113830</v>
      </c>
      <c r="BG95" s="387">
        <v>114438.58221394689</v>
      </c>
      <c r="BH95" s="389"/>
      <c r="BJ95" s="1142">
        <f t="shared" si="5"/>
        <v>1.3393171286494088E-2</v>
      </c>
    </row>
    <row r="96" spans="1:62" x14ac:dyDescent="0.2">
      <c r="A96" s="475">
        <v>87</v>
      </c>
      <c r="B96" s="319">
        <v>50184.619996310634</v>
      </c>
      <c r="C96" s="319">
        <f t="shared" si="3"/>
        <v>52256.35505612113</v>
      </c>
      <c r="D96" s="353">
        <v>54328.090115931627</v>
      </c>
      <c r="E96" s="353">
        <f t="shared" si="4"/>
        <v>56500.399497724167</v>
      </c>
      <c r="F96" s="353">
        <v>58672.7088795167</v>
      </c>
      <c r="G96" s="319">
        <v>59275.564967059741</v>
      </c>
      <c r="H96" s="353">
        <v>60829.460836340477</v>
      </c>
      <c r="I96" s="371">
        <v>62402.094375885092</v>
      </c>
      <c r="J96" s="319">
        <v>62209.035395255021</v>
      </c>
      <c r="K96" s="319">
        <v>62889.386770890465</v>
      </c>
      <c r="L96" s="319">
        <v>65440.323548740424</v>
      </c>
      <c r="M96" s="319">
        <v>67615.932203389835</v>
      </c>
      <c r="N96" s="319">
        <v>66515.270523458123</v>
      </c>
      <c r="O96" s="387">
        <v>65082.998701025135</v>
      </c>
      <c r="P96" s="387">
        <v>67306.49072871932</v>
      </c>
      <c r="Q96" s="387">
        <v>69302.421602787465</v>
      </c>
      <c r="R96" s="387">
        <v>72444.569859312134</v>
      </c>
      <c r="S96" s="388">
        <v>71666.66377110593</v>
      </c>
      <c r="T96" s="387">
        <v>70837.209499364544</v>
      </c>
      <c r="U96" s="387">
        <v>71624.113856313328</v>
      </c>
      <c r="V96" s="387">
        <v>69960.65680283049</v>
      </c>
      <c r="W96" s="387">
        <v>72023.035043033495</v>
      </c>
      <c r="X96" s="387">
        <v>76046.330934540631</v>
      </c>
      <c r="Y96" s="387">
        <v>77388.822180609146</v>
      </c>
      <c r="Z96" s="387">
        <v>79121.262638556014</v>
      </c>
      <c r="AA96" s="387">
        <v>80027.215218739744</v>
      </c>
      <c r="AB96" s="387">
        <v>81215.95102285131</v>
      </c>
      <c r="AC96" s="388">
        <v>82763.343530803686</v>
      </c>
      <c r="AD96" s="387">
        <v>83083.350956696871</v>
      </c>
      <c r="AE96" s="387">
        <v>82898.498260351684</v>
      </c>
      <c r="AF96" s="387">
        <v>83818.325900016789</v>
      </c>
      <c r="AG96" s="387">
        <v>85080.390104733102</v>
      </c>
      <c r="AH96" s="387">
        <v>88231.641615884786</v>
      </c>
      <c r="AI96" s="387">
        <v>90533.02065035775</v>
      </c>
      <c r="AJ96" s="387">
        <v>92801.88446956448</v>
      </c>
      <c r="AK96" s="387">
        <v>95058.138197884226</v>
      </c>
      <c r="AL96" s="387">
        <v>97683.126845255843</v>
      </c>
      <c r="AM96" s="388">
        <v>100433.94419255902</v>
      </c>
      <c r="AN96" s="387">
        <v>103225.64331674785</v>
      </c>
      <c r="AO96" s="387">
        <v>103891.87734962406</v>
      </c>
      <c r="AP96" s="387">
        <v>104188.01014803904</v>
      </c>
      <c r="AQ96" s="387">
        <v>105540.34936229937</v>
      </c>
      <c r="AR96" s="387">
        <v>107885.85897405435</v>
      </c>
      <c r="AS96" s="387">
        <v>109792.16705317689</v>
      </c>
      <c r="AT96" s="387">
        <v>111872.08249361816</v>
      </c>
      <c r="AU96" s="387">
        <v>110933.24127606294</v>
      </c>
      <c r="AV96" s="387">
        <v>109294.45760232357</v>
      </c>
      <c r="AW96" s="388">
        <v>107317.724855418</v>
      </c>
      <c r="AX96" s="387">
        <v>109147.03813462221</v>
      </c>
      <c r="AY96" s="387">
        <v>111279.31812621061</v>
      </c>
      <c r="AZ96" s="387">
        <v>111088.71304999999</v>
      </c>
      <c r="BA96" s="387">
        <v>113893.43617480759</v>
      </c>
      <c r="BB96" s="387">
        <v>115678.28724860685</v>
      </c>
      <c r="BC96" s="387">
        <v>117211.83426869773</v>
      </c>
      <c r="BD96" s="387">
        <v>117473.76638748986</v>
      </c>
      <c r="BE96" s="387">
        <v>116862.52903911959</v>
      </c>
      <c r="BF96" s="387">
        <v>118928</v>
      </c>
      <c r="BG96" s="387">
        <v>119645.02531364986</v>
      </c>
      <c r="BH96" s="389"/>
      <c r="BJ96" s="1142">
        <f t="shared" si="5"/>
        <v>1.3728483182793516E-2</v>
      </c>
    </row>
    <row r="97" spans="1:62" x14ac:dyDescent="0.2">
      <c r="A97" s="475">
        <v>88</v>
      </c>
      <c r="B97" s="319">
        <v>51922.173030806116</v>
      </c>
      <c r="C97" s="319">
        <f t="shared" si="3"/>
        <v>54128.386772364931</v>
      </c>
      <c r="D97" s="353">
        <v>56334.600513923739</v>
      </c>
      <c r="E97" s="353">
        <f t="shared" si="4"/>
        <v>58552.058321477998</v>
      </c>
      <c r="F97" s="353">
        <v>60769.516129032258</v>
      </c>
      <c r="G97" s="319">
        <v>61281.682721585566</v>
      </c>
      <c r="H97" s="353">
        <v>62852.405009552109</v>
      </c>
      <c r="I97" s="371">
        <v>64464.602973902489</v>
      </c>
      <c r="J97" s="319">
        <v>64252.689222937275</v>
      </c>
      <c r="K97" s="319">
        <v>65097.98706344852</v>
      </c>
      <c r="L97" s="319">
        <v>67770.715662650604</v>
      </c>
      <c r="M97" s="319">
        <v>70115.622507477572</v>
      </c>
      <c r="N97" s="319">
        <v>68964.36125874662</v>
      </c>
      <c r="O97" s="387">
        <v>67522.298132284792</v>
      </c>
      <c r="P97" s="387">
        <v>69733.877459302894</v>
      </c>
      <c r="Q97" s="387">
        <v>71900.871080139375</v>
      </c>
      <c r="R97" s="387">
        <v>75116.732311216852</v>
      </c>
      <c r="S97" s="388">
        <v>74235.64172864976</v>
      </c>
      <c r="T97" s="387">
        <v>73245.21069550699</v>
      </c>
      <c r="U97" s="387">
        <v>74071.809404531479</v>
      </c>
      <c r="V97" s="387">
        <v>72215.689181944894</v>
      </c>
      <c r="W97" s="387">
        <v>74649.835158063375</v>
      </c>
      <c r="X97" s="387">
        <v>78914.143650777958</v>
      </c>
      <c r="Y97" s="387">
        <v>80268.563839951079</v>
      </c>
      <c r="Z97" s="387">
        <v>82125.683699071291</v>
      </c>
      <c r="AA97" s="387">
        <v>82906.052012259635</v>
      </c>
      <c r="AB97" s="387">
        <v>84477.855181155595</v>
      </c>
      <c r="AC97" s="388">
        <v>85962.397363306009</v>
      </c>
      <c r="AD97" s="387">
        <v>86292.640905694701</v>
      </c>
      <c r="AE97" s="387">
        <v>86151.428940851954</v>
      </c>
      <c r="AF97" s="387">
        <v>87002.07160422171</v>
      </c>
      <c r="AG97" s="387">
        <v>88636.481310430099</v>
      </c>
      <c r="AH97" s="387">
        <v>91729.243082485365</v>
      </c>
      <c r="AI97" s="387">
        <v>94289.9977864416</v>
      </c>
      <c r="AJ97" s="387">
        <v>96494.735936428886</v>
      </c>
      <c r="AK97" s="387">
        <v>99120.89364855038</v>
      </c>
      <c r="AL97" s="387">
        <v>101789.27598255641</v>
      </c>
      <c r="AM97" s="388">
        <v>104812.45926123485</v>
      </c>
      <c r="AN97" s="387">
        <v>107656.85766014535</v>
      </c>
      <c r="AO97" s="387">
        <v>108388.59962406015</v>
      </c>
      <c r="AP97" s="387">
        <v>108567.2733230147</v>
      </c>
      <c r="AQ97" s="387">
        <v>110274.01019100506</v>
      </c>
      <c r="AR97" s="387">
        <v>112240.73471060634</v>
      </c>
      <c r="AS97" s="387">
        <v>114493.36298501263</v>
      </c>
      <c r="AT97" s="387">
        <v>117011.09151775717</v>
      </c>
      <c r="AU97" s="387">
        <v>115722.0129566117</v>
      </c>
      <c r="AV97" s="387">
        <v>114132.97734092195</v>
      </c>
      <c r="AW97" s="388">
        <v>112001.84747787658</v>
      </c>
      <c r="AX97" s="387">
        <v>113771.15940292912</v>
      </c>
      <c r="AY97" s="387">
        <v>116062.58563564072</v>
      </c>
      <c r="AZ97" s="387">
        <v>116660.49124999999</v>
      </c>
      <c r="BA97" s="387">
        <v>119177.90364378828</v>
      </c>
      <c r="BB97" s="387">
        <v>121194.35756155878</v>
      </c>
      <c r="BC97" s="387">
        <v>122555.22162409802</v>
      </c>
      <c r="BD97" s="387">
        <v>122878.33097542112</v>
      </c>
      <c r="BE97" s="387">
        <v>122549.31748820865</v>
      </c>
      <c r="BF97" s="387">
        <v>124565</v>
      </c>
      <c r="BG97" s="387">
        <v>125726.90543955313</v>
      </c>
      <c r="BH97" s="389"/>
      <c r="BJ97" s="1142">
        <f t="shared" si="5"/>
        <v>1.4072167582644513E-2</v>
      </c>
    </row>
    <row r="98" spans="1:62" x14ac:dyDescent="0.2">
      <c r="A98" s="476">
        <v>89</v>
      </c>
      <c r="B98" s="320">
        <v>53809.632601611011</v>
      </c>
      <c r="C98" s="320">
        <f t="shared" si="3"/>
        <v>56197.88146753193</v>
      </c>
      <c r="D98" s="354">
        <v>58586.130333452842</v>
      </c>
      <c r="E98" s="354">
        <f t="shared" si="4"/>
        <v>60862.014072459919</v>
      </c>
      <c r="F98" s="354">
        <v>63137.897811467003</v>
      </c>
      <c r="G98" s="320">
        <v>63539.332060012181</v>
      </c>
      <c r="H98" s="354">
        <v>65286.994799405642</v>
      </c>
      <c r="I98" s="374">
        <v>66751.297289095688</v>
      </c>
      <c r="J98" s="320">
        <v>66620.985976371143</v>
      </c>
      <c r="K98" s="320">
        <v>67711.835116108967</v>
      </c>
      <c r="L98" s="320">
        <v>70406.971741511501</v>
      </c>
      <c r="M98" s="320">
        <v>72836.279910269193</v>
      </c>
      <c r="N98" s="320">
        <v>71485.484074484775</v>
      </c>
      <c r="O98" s="390">
        <v>70202.804205869965</v>
      </c>
      <c r="P98" s="390">
        <v>72478.5214221512</v>
      </c>
      <c r="Q98" s="390">
        <v>74697.595818815331</v>
      </c>
      <c r="R98" s="390">
        <v>78117.626075718872</v>
      </c>
      <c r="S98" s="391">
        <v>77057.306042673328</v>
      </c>
      <c r="T98" s="390">
        <v>76125.423135388381</v>
      </c>
      <c r="U98" s="390">
        <v>76978.763292724572</v>
      </c>
      <c r="V98" s="390">
        <v>74869.926450091138</v>
      </c>
      <c r="W98" s="390">
        <v>77536.128525357926</v>
      </c>
      <c r="X98" s="390">
        <v>82237.65158854115</v>
      </c>
      <c r="Y98" s="390">
        <v>83728.488745366296</v>
      </c>
      <c r="Z98" s="390">
        <v>85420.587458807669</v>
      </c>
      <c r="AA98" s="390">
        <v>86429.796767249238</v>
      </c>
      <c r="AB98" s="390">
        <v>88042.148779972544</v>
      </c>
      <c r="AC98" s="391">
        <v>89652.172568241367</v>
      </c>
      <c r="AD98" s="390">
        <v>89982.51437481727</v>
      </c>
      <c r="AE98" s="390">
        <v>89876.755320816228</v>
      </c>
      <c r="AF98" s="390">
        <v>90493.86713201263</v>
      </c>
      <c r="AG98" s="390">
        <v>92435.258406209483</v>
      </c>
      <c r="AH98" s="390">
        <v>95698.576478992341</v>
      </c>
      <c r="AI98" s="390">
        <v>98460.020850292058</v>
      </c>
      <c r="AJ98" s="390">
        <v>100660.43362386155</v>
      </c>
      <c r="AK98" s="390">
        <v>103592.66153044003</v>
      </c>
      <c r="AL98" s="390">
        <v>106302.13799127821</v>
      </c>
      <c r="AM98" s="391">
        <v>109764.3337111615</v>
      </c>
      <c r="AN98" s="390">
        <v>112622.1271524214</v>
      </c>
      <c r="AO98" s="390">
        <v>113335.69783834586</v>
      </c>
      <c r="AP98" s="390">
        <v>113324.15457972388</v>
      </c>
      <c r="AQ98" s="390">
        <v>115489.15194971622</v>
      </c>
      <c r="AR98" s="390">
        <v>117498.70741066335</v>
      </c>
      <c r="AS98" s="390">
        <v>119785.24494363874</v>
      </c>
      <c r="AT98" s="390">
        <v>122923.06109767566</v>
      </c>
      <c r="AU98" s="390">
        <v>121258.84168980348</v>
      </c>
      <c r="AV98" s="390">
        <v>119573.79753120696</v>
      </c>
      <c r="AW98" s="391">
        <v>117080.80484865146</v>
      </c>
      <c r="AX98" s="390">
        <v>119134.03194725112</v>
      </c>
      <c r="AY98" s="390">
        <v>121553.06274849626</v>
      </c>
      <c r="AZ98" s="390">
        <v>122223.40424999999</v>
      </c>
      <c r="BA98" s="390">
        <v>125147.67669231976</v>
      </c>
      <c r="BB98" s="390">
        <v>127024.53298239525</v>
      </c>
      <c r="BC98" s="390">
        <v>128697.15558546175</v>
      </c>
      <c r="BD98" s="390">
        <v>129060.50067907872</v>
      </c>
      <c r="BE98" s="390">
        <v>128889.94825672802</v>
      </c>
      <c r="BF98" s="390">
        <v>131252</v>
      </c>
      <c r="BG98" s="390">
        <v>132505.40156049121</v>
      </c>
      <c r="BH98" s="392"/>
      <c r="BJ98" s="1142">
        <f t="shared" si="5"/>
        <v>1.4438421831727499E-2</v>
      </c>
    </row>
    <row r="99" spans="1:62" x14ac:dyDescent="0.2">
      <c r="A99" s="475">
        <v>90</v>
      </c>
      <c r="B99" s="319">
        <v>56105.928180532486</v>
      </c>
      <c r="C99" s="319">
        <f t="shared" si="3"/>
        <v>58584.370657733671</v>
      </c>
      <c r="D99" s="353">
        <v>61062.813134934855</v>
      </c>
      <c r="E99" s="353">
        <f t="shared" si="4"/>
        <v>63499.279586959048</v>
      </c>
      <c r="F99" s="353">
        <v>65935.746038983241</v>
      </c>
      <c r="G99" s="319">
        <v>66257.100149476828</v>
      </c>
      <c r="H99" s="353">
        <v>67939.168700912749</v>
      </c>
      <c r="I99" s="371">
        <v>69587.246611369614</v>
      </c>
      <c r="J99" s="319">
        <v>69361.823792142925</v>
      </c>
      <c r="K99" s="319">
        <v>70472.585481806542</v>
      </c>
      <c r="L99" s="319">
        <v>73281.122015334069</v>
      </c>
      <c r="M99" s="319">
        <v>76132.372465935536</v>
      </c>
      <c r="N99" s="319">
        <v>74087.113333078436</v>
      </c>
      <c r="O99" s="387">
        <v>73221.77766465384</v>
      </c>
      <c r="P99" s="387">
        <v>75699.051233396574</v>
      </c>
      <c r="Q99" s="387">
        <v>78009.140534262493</v>
      </c>
      <c r="R99" s="387">
        <v>81525.365524128414</v>
      </c>
      <c r="S99" s="388">
        <v>80549.792469732347</v>
      </c>
      <c r="T99" s="387">
        <v>79367.388048543449</v>
      </c>
      <c r="U99" s="387">
        <v>80309.647956279165</v>
      </c>
      <c r="V99" s="387">
        <v>78106.337514742147</v>
      </c>
      <c r="W99" s="387">
        <v>80948.237166978201</v>
      </c>
      <c r="X99" s="387">
        <v>85918.266839327014</v>
      </c>
      <c r="Y99" s="387">
        <v>87565.321015018912</v>
      </c>
      <c r="Z99" s="387">
        <v>89198.937425104843</v>
      </c>
      <c r="AA99" s="387">
        <v>90254.768124931579</v>
      </c>
      <c r="AB99" s="387">
        <v>91887.371923523824</v>
      </c>
      <c r="AC99" s="388">
        <v>93744.638975745795</v>
      </c>
      <c r="AD99" s="387">
        <v>94014.376116687781</v>
      </c>
      <c r="AE99" s="387">
        <v>94060.583409083789</v>
      </c>
      <c r="AF99" s="387">
        <v>94886.115990285762</v>
      </c>
      <c r="AG99" s="387">
        <v>96881.197875541911</v>
      </c>
      <c r="AH99" s="387">
        <v>100327.04216112198</v>
      </c>
      <c r="AI99" s="387">
        <v>103337.44441112207</v>
      </c>
      <c r="AJ99" s="387">
        <v>105760.97154408987</v>
      </c>
      <c r="AK99" s="387">
        <v>108575.31482828173</v>
      </c>
      <c r="AL99" s="387">
        <v>111931.58441452912</v>
      </c>
      <c r="AM99" s="388">
        <v>115116.67308974531</v>
      </c>
      <c r="AN99" s="387">
        <v>118154.64981634407</v>
      </c>
      <c r="AO99" s="387">
        <v>118713.46804511278</v>
      </c>
      <c r="AP99" s="387">
        <v>119165.47750705245</v>
      </c>
      <c r="AQ99" s="387">
        <v>121122.20833587598</v>
      </c>
      <c r="AR99" s="387">
        <v>123092.37941931191</v>
      </c>
      <c r="AS99" s="387">
        <v>125655.0275172199</v>
      </c>
      <c r="AT99" s="387">
        <v>129606.7505262215</v>
      </c>
      <c r="AU99" s="387">
        <v>127836.91757852906</v>
      </c>
      <c r="AV99" s="387">
        <v>125706.84908541469</v>
      </c>
      <c r="AW99" s="388">
        <v>122965.83434655277</v>
      </c>
      <c r="AX99" s="387">
        <v>125261.05034270122</v>
      </c>
      <c r="AY99" s="387">
        <v>127802.71694362319</v>
      </c>
      <c r="AZ99" s="387">
        <v>128691.6758</v>
      </c>
      <c r="BA99" s="387">
        <v>131738.5759089838</v>
      </c>
      <c r="BB99" s="387">
        <v>133971.17043635872</v>
      </c>
      <c r="BC99" s="387">
        <v>135877.72897338981</v>
      </c>
      <c r="BD99" s="387">
        <v>135809.15152887028</v>
      </c>
      <c r="BE99" s="387">
        <v>135989.97896051049</v>
      </c>
      <c r="BF99" s="387">
        <v>138504</v>
      </c>
      <c r="BG99" s="387">
        <v>140057.1512612493</v>
      </c>
      <c r="BH99" s="389"/>
      <c r="BJ99" s="1142">
        <f t="shared" si="5"/>
        <v>1.4760818789760766E-2</v>
      </c>
    </row>
    <row r="100" spans="1:62" x14ac:dyDescent="0.2">
      <c r="A100" s="475">
        <v>91</v>
      </c>
      <c r="B100" s="319">
        <v>58947.338436942744</v>
      </c>
      <c r="C100" s="319">
        <f t="shared" si="3"/>
        <v>61504.991974536861</v>
      </c>
      <c r="D100" s="353">
        <v>64062.645512130977</v>
      </c>
      <c r="E100" s="353">
        <f t="shared" si="4"/>
        <v>66600.221792882992</v>
      </c>
      <c r="F100" s="353">
        <v>69137.798073635015</v>
      </c>
      <c r="G100" s="319">
        <v>69281.61407296684</v>
      </c>
      <c r="H100" s="353">
        <v>71332.304712375291</v>
      </c>
      <c r="I100" s="371">
        <v>72944.42772607728</v>
      </c>
      <c r="J100" s="319">
        <v>72863.709778119301</v>
      </c>
      <c r="K100" s="319">
        <v>73750.026741634661</v>
      </c>
      <c r="L100" s="319">
        <v>76767.000219058056</v>
      </c>
      <c r="M100" s="319">
        <v>79851.98529411765</v>
      </c>
      <c r="N100" s="319">
        <v>77570.076281879723</v>
      </c>
      <c r="O100" s="387">
        <v>76680.369681224547</v>
      </c>
      <c r="P100" s="387">
        <v>79642.632411198763</v>
      </c>
      <c r="Q100" s="387">
        <v>81995.516840882701</v>
      </c>
      <c r="R100" s="387">
        <v>85414.810262284504</v>
      </c>
      <c r="S100" s="388">
        <v>84406.267576958577</v>
      </c>
      <c r="T100" s="387">
        <v>83214.114729995767</v>
      </c>
      <c r="U100" s="387">
        <v>84314.279744961852</v>
      </c>
      <c r="V100" s="387">
        <v>81768.091883778281</v>
      </c>
      <c r="W100" s="387">
        <v>84760.966969989517</v>
      </c>
      <c r="X100" s="387">
        <v>90275.852395168142</v>
      </c>
      <c r="Y100" s="387">
        <v>92153.850556043864</v>
      </c>
      <c r="Z100" s="387">
        <v>93439.984833732771</v>
      </c>
      <c r="AA100" s="387">
        <v>94736.777374393409</v>
      </c>
      <c r="AB100" s="387">
        <v>96501.249515862117</v>
      </c>
      <c r="AC100" s="388">
        <v>98443.951660610153</v>
      </c>
      <c r="AD100" s="387">
        <v>98733.814280609426</v>
      </c>
      <c r="AE100" s="387">
        <v>98768.90966366799</v>
      </c>
      <c r="AF100" s="387">
        <v>99948.627102075712</v>
      </c>
      <c r="AG100" s="387">
        <v>102142.69400950494</v>
      </c>
      <c r="AH100" s="387">
        <v>105816.58016736159</v>
      </c>
      <c r="AI100" s="387">
        <v>108770.34352998302</v>
      </c>
      <c r="AJ100" s="387">
        <v>111689.377929182</v>
      </c>
      <c r="AK100" s="387">
        <v>114307.57083464827</v>
      </c>
      <c r="AL100" s="387">
        <v>118490.0170643842</v>
      </c>
      <c r="AM100" s="388">
        <v>121230.04360581412</v>
      </c>
      <c r="AN100" s="387">
        <v>125088.70639799931</v>
      </c>
      <c r="AO100" s="387">
        <v>125020.13862781954</v>
      </c>
      <c r="AP100" s="387">
        <v>125609.88279202137</v>
      </c>
      <c r="AQ100" s="387">
        <v>127639.78305974246</v>
      </c>
      <c r="AR100" s="387">
        <v>129959.07586485457</v>
      </c>
      <c r="AS100" s="387">
        <v>132757.32379172291</v>
      </c>
      <c r="AT100" s="387">
        <v>137311.54194097361</v>
      </c>
      <c r="AU100" s="387">
        <v>135498.46964995374</v>
      </c>
      <c r="AV100" s="387">
        <v>132911.97177759506</v>
      </c>
      <c r="AW100" s="388">
        <v>129733.09104173056</v>
      </c>
      <c r="AX100" s="387">
        <v>132760.53009312309</v>
      </c>
      <c r="AY100" s="387">
        <v>135302.97981445611</v>
      </c>
      <c r="AZ100" s="387">
        <v>136562.86525</v>
      </c>
      <c r="BA100" s="387">
        <v>139309.57088306893</v>
      </c>
      <c r="BB100" s="387">
        <v>142020.38092208016</v>
      </c>
      <c r="BC100" s="387">
        <v>144324.34247699764</v>
      </c>
      <c r="BD100" s="387">
        <v>143940.5598626752</v>
      </c>
      <c r="BE100" s="387">
        <v>144442.78687690743</v>
      </c>
      <c r="BF100" s="387">
        <v>146632</v>
      </c>
      <c r="BG100" s="387">
        <v>148330.08028549896</v>
      </c>
      <c r="BH100" s="389"/>
      <c r="BJ100" s="1142">
        <f t="shared" si="5"/>
        <v>1.5019813801955495E-2</v>
      </c>
    </row>
    <row r="101" spans="1:62" x14ac:dyDescent="0.2">
      <c r="A101" s="475">
        <v>92</v>
      </c>
      <c r="B101" s="319">
        <v>62327.049437373171</v>
      </c>
      <c r="C101" s="319">
        <f t="shared" si="3"/>
        <v>65111.958894615818</v>
      </c>
      <c r="D101" s="353">
        <v>67896.868351858473</v>
      </c>
      <c r="E101" s="353">
        <f t="shared" si="4"/>
        <v>70465.721876829717</v>
      </c>
      <c r="F101" s="353">
        <v>73034.575401800976</v>
      </c>
      <c r="G101" s="319">
        <v>73122.071914964297</v>
      </c>
      <c r="H101" s="353">
        <v>75407.596317130112</v>
      </c>
      <c r="I101" s="371">
        <v>76817.235990289293</v>
      </c>
      <c r="J101" s="319">
        <v>76802.001008548643</v>
      </c>
      <c r="K101" s="319">
        <v>77473.240537575417</v>
      </c>
      <c r="L101" s="319">
        <v>80951.996056955104</v>
      </c>
      <c r="M101" s="319">
        <v>84110.205425390508</v>
      </c>
      <c r="N101" s="319">
        <v>81548.789431422789</v>
      </c>
      <c r="O101" s="387">
        <v>80734.197444179183</v>
      </c>
      <c r="P101" s="387">
        <v>84169.081527347778</v>
      </c>
      <c r="Q101" s="387">
        <v>86642.810685249715</v>
      </c>
      <c r="R101" s="387">
        <v>90290.448938232454</v>
      </c>
      <c r="S101" s="388">
        <v>89020.801753623979</v>
      </c>
      <c r="T101" s="387">
        <v>87798.153704303622</v>
      </c>
      <c r="U101" s="387">
        <v>89038.079813275632</v>
      </c>
      <c r="V101" s="387">
        <v>86137.959686930422</v>
      </c>
      <c r="W101" s="387">
        <v>89038.053119158634</v>
      </c>
      <c r="X101" s="387">
        <v>95459.385540024901</v>
      </c>
      <c r="Y101" s="387">
        <v>97521.604310773095</v>
      </c>
      <c r="Z101" s="387">
        <v>98732.994588825633</v>
      </c>
      <c r="AA101" s="387">
        <v>99928.387546977043</v>
      </c>
      <c r="AB101" s="387">
        <v>101868.17436005775</v>
      </c>
      <c r="AC101" s="388">
        <v>103969.24955632554</v>
      </c>
      <c r="AD101" s="387">
        <v>104272.22436084852</v>
      </c>
      <c r="AE101" s="387">
        <v>104501.91776635425</v>
      </c>
      <c r="AF101" s="387">
        <v>105730.48532938246</v>
      </c>
      <c r="AG101" s="387">
        <v>108115.73856949182</v>
      </c>
      <c r="AH101" s="387">
        <v>112364.28397527481</v>
      </c>
      <c r="AI101" s="387">
        <v>115170.18158319411</v>
      </c>
      <c r="AJ101" s="387">
        <v>118217.75640397878</v>
      </c>
      <c r="AK101" s="387">
        <v>121339.8477655356</v>
      </c>
      <c r="AL101" s="387">
        <v>125750.81732983018</v>
      </c>
      <c r="AM101" s="388">
        <v>129261.50813441793</v>
      </c>
      <c r="AN101" s="387">
        <v>133350.68389037956</v>
      </c>
      <c r="AO101" s="387">
        <v>133340.83411654134</v>
      </c>
      <c r="AP101" s="387">
        <v>133382.17583693235</v>
      </c>
      <c r="AQ101" s="387">
        <v>135397.57692072983</v>
      </c>
      <c r="AR101" s="387">
        <v>138206.74711319141</v>
      </c>
      <c r="AS101" s="387">
        <v>141487.20299285822</v>
      </c>
      <c r="AT101" s="387">
        <v>146361.25990863898</v>
      </c>
      <c r="AU101" s="387">
        <v>144126.46317164789</v>
      </c>
      <c r="AV101" s="387">
        <v>140992.73756260079</v>
      </c>
      <c r="AW101" s="388">
        <v>137546.60123912332</v>
      </c>
      <c r="AX101" s="387">
        <v>141455.86347159435</v>
      </c>
      <c r="AY101" s="387">
        <v>144341.93195024974</v>
      </c>
      <c r="AZ101" s="387">
        <v>145790.43030000001</v>
      </c>
      <c r="BA101" s="387">
        <v>148361.04346631066</v>
      </c>
      <c r="BB101" s="387">
        <v>151474.51731551648</v>
      </c>
      <c r="BC101" s="387">
        <v>153855.07554499293</v>
      </c>
      <c r="BD101" s="387">
        <v>153560.28766528965</v>
      </c>
      <c r="BE101" s="387">
        <v>154641.90719504302</v>
      </c>
      <c r="BF101" s="387">
        <v>156950</v>
      </c>
      <c r="BG101" s="387">
        <v>158490.45546836904</v>
      </c>
      <c r="BH101" s="389"/>
      <c r="BJ101" s="1142">
        <f t="shared" si="5"/>
        <v>1.5403931131617421E-2</v>
      </c>
    </row>
    <row r="102" spans="1:62" x14ac:dyDescent="0.2">
      <c r="A102" s="475">
        <v>93</v>
      </c>
      <c r="B102" s="319">
        <v>66272.316915698204</v>
      </c>
      <c r="C102" s="319">
        <f t="shared" si="3"/>
        <v>69524.853629356207</v>
      </c>
      <c r="D102" s="353">
        <v>72777.390343014209</v>
      </c>
      <c r="E102" s="353">
        <f t="shared" si="4"/>
        <v>75384.889033355954</v>
      </c>
      <c r="F102" s="353">
        <v>77992.387723697713</v>
      </c>
      <c r="G102" s="319">
        <v>78361.290760117365</v>
      </c>
      <c r="H102" s="353">
        <v>80353.224368499257</v>
      </c>
      <c r="I102" s="371">
        <v>81547.554622698764</v>
      </c>
      <c r="J102" s="319">
        <v>81661.000864470276</v>
      </c>
      <c r="K102" s="319">
        <v>82118.392987749117</v>
      </c>
      <c r="L102" s="319">
        <v>86166.248411829147</v>
      </c>
      <c r="M102" s="319">
        <v>89740.262961116663</v>
      </c>
      <c r="N102" s="319">
        <v>87294.407142584038</v>
      </c>
      <c r="O102" s="387">
        <v>86005.729707906183</v>
      </c>
      <c r="P102" s="387">
        <v>89721.083091980414</v>
      </c>
      <c r="Q102" s="387">
        <v>92201.47502903601</v>
      </c>
      <c r="R102" s="387">
        <v>96002.562340294302</v>
      </c>
      <c r="S102" s="388">
        <v>94949.906618166031</v>
      </c>
      <c r="T102" s="387">
        <v>93307.284881257947</v>
      </c>
      <c r="U102" s="387">
        <v>94627.405214619139</v>
      </c>
      <c r="V102" s="387">
        <v>91512.968371394876</v>
      </c>
      <c r="W102" s="387">
        <v>94569.35665427355</v>
      </c>
      <c r="X102" s="387">
        <v>101720.81315118325</v>
      </c>
      <c r="Y102" s="387">
        <v>104007.37541559979</v>
      </c>
      <c r="Z102" s="387">
        <v>105235.65729853205</v>
      </c>
      <c r="AA102" s="387">
        <v>106367.35888641588</v>
      </c>
      <c r="AB102" s="387">
        <v>108881.6584803352</v>
      </c>
      <c r="AC102" s="388">
        <v>110910.52209921407</v>
      </c>
      <c r="AD102" s="387">
        <v>110694.40413539941</v>
      </c>
      <c r="AE102" s="387">
        <v>111530.54054477635</v>
      </c>
      <c r="AF102" s="387">
        <v>113088.13688503306</v>
      </c>
      <c r="AG102" s="387">
        <v>115429.33376040998</v>
      </c>
      <c r="AH102" s="387">
        <v>119858.68268361666</v>
      </c>
      <c r="AI102" s="387">
        <v>123035.46227668053</v>
      </c>
      <c r="AJ102" s="387">
        <v>126622.01660627597</v>
      </c>
      <c r="AK102" s="387">
        <v>130478.00654491568</v>
      </c>
      <c r="AL102" s="387">
        <v>135141.23222459981</v>
      </c>
      <c r="AM102" s="388">
        <v>139166.7347646353</v>
      </c>
      <c r="AN102" s="387">
        <v>143717.12734780004</v>
      </c>
      <c r="AO102" s="387">
        <v>142722.72791353383</v>
      </c>
      <c r="AP102" s="387">
        <v>143359.31584991387</v>
      </c>
      <c r="AQ102" s="387">
        <v>144691.78183926281</v>
      </c>
      <c r="AR102" s="387">
        <v>148165.82660140656</v>
      </c>
      <c r="AS102" s="387">
        <v>152372.70262942323</v>
      </c>
      <c r="AT102" s="387">
        <v>157066.08121725111</v>
      </c>
      <c r="AU102" s="387">
        <v>154915.3763405738</v>
      </c>
      <c r="AV102" s="387">
        <v>151125.34810836209</v>
      </c>
      <c r="AW102" s="388">
        <v>146995.6880200459</v>
      </c>
      <c r="AX102" s="387">
        <v>152065.0243744922</v>
      </c>
      <c r="AY102" s="387">
        <v>155513.81017432967</v>
      </c>
      <c r="AZ102" s="387">
        <v>156891.87700000001</v>
      </c>
      <c r="BA102" s="387">
        <v>159569.59694518609</v>
      </c>
      <c r="BB102" s="387">
        <v>163002.38845182315</v>
      </c>
      <c r="BC102" s="387">
        <v>165584.72039285302</v>
      </c>
      <c r="BD102" s="387">
        <v>164858.55554298003</v>
      </c>
      <c r="BE102" s="387">
        <v>166915.28590585408</v>
      </c>
      <c r="BF102" s="387">
        <v>169648</v>
      </c>
      <c r="BG102" s="387">
        <v>171307.60025712638</v>
      </c>
      <c r="BH102" s="389"/>
      <c r="BJ102" s="1142">
        <f t="shared" si="5"/>
        <v>1.5856707296261208E-2</v>
      </c>
    </row>
    <row r="103" spans="1:62" x14ac:dyDescent="0.2">
      <c r="A103" s="475">
        <v>94</v>
      </c>
      <c r="B103" s="319">
        <v>71573.557154276568</v>
      </c>
      <c r="C103" s="319">
        <f t="shared" si="3"/>
        <v>75224.972224801721</v>
      </c>
      <c r="D103" s="353">
        <v>78876.387295326858</v>
      </c>
      <c r="E103" s="353">
        <f t="shared" si="4"/>
        <v>81999.59140213739</v>
      </c>
      <c r="F103" s="353">
        <v>85122.795508947907</v>
      </c>
      <c r="G103" s="319">
        <v>84839.762774732881</v>
      </c>
      <c r="H103" s="353">
        <v>86863.105763107611</v>
      </c>
      <c r="I103" s="371">
        <v>87410.011126846046</v>
      </c>
      <c r="J103" s="319">
        <v>88063.3851215061</v>
      </c>
      <c r="K103" s="319">
        <v>88105.928643262014</v>
      </c>
      <c r="L103" s="319">
        <v>92934.095509309976</v>
      </c>
      <c r="M103" s="319">
        <v>97796.355101362584</v>
      </c>
      <c r="N103" s="319">
        <v>94192.538140939869</v>
      </c>
      <c r="O103" s="387">
        <v>92938.475459907306</v>
      </c>
      <c r="P103" s="387">
        <v>96711.80931455773</v>
      </c>
      <c r="Q103" s="387">
        <v>99645.493612078979</v>
      </c>
      <c r="R103" s="387">
        <v>103228.14168649221</v>
      </c>
      <c r="S103" s="388">
        <v>102753.10195993268</v>
      </c>
      <c r="T103" s="387">
        <v>100177.82040419646</v>
      </c>
      <c r="U103" s="387">
        <v>102018.436411249</v>
      </c>
      <c r="V103" s="387">
        <v>98420.638683392302</v>
      </c>
      <c r="W103" s="387">
        <v>101466.41414867612</v>
      </c>
      <c r="X103" s="387">
        <v>109671.38026136295</v>
      </c>
      <c r="Y103" s="387">
        <v>112223.10897313409</v>
      </c>
      <c r="Z103" s="387">
        <v>113300.70195476332</v>
      </c>
      <c r="AA103" s="387">
        <v>114619.75480716606</v>
      </c>
      <c r="AB103" s="387">
        <v>117883.10930953136</v>
      </c>
      <c r="AC103" s="388">
        <v>119715.41206794558</v>
      </c>
      <c r="AD103" s="387">
        <v>119139.71453399603</v>
      </c>
      <c r="AE103" s="387">
        <v>120080.55535529574</v>
      </c>
      <c r="AF103" s="387">
        <v>122211.15089123427</v>
      </c>
      <c r="AG103" s="387">
        <v>124572.15321126886</v>
      </c>
      <c r="AH103" s="387">
        <v>129784.43945534596</v>
      </c>
      <c r="AI103" s="387">
        <v>133312.55137597647</v>
      </c>
      <c r="AJ103" s="387">
        <v>137649.41059611912</v>
      </c>
      <c r="AK103" s="387">
        <v>142812.24015861473</v>
      </c>
      <c r="AL103" s="387">
        <v>147471.68592052875</v>
      </c>
      <c r="AM103" s="388">
        <v>152064.36538205095</v>
      </c>
      <c r="AN103" s="387">
        <v>156421.86632193188</v>
      </c>
      <c r="AO103" s="387">
        <v>155257.25328947368</v>
      </c>
      <c r="AP103" s="387">
        <v>155989.46494994633</v>
      </c>
      <c r="AQ103" s="387">
        <v>156832.94562763165</v>
      </c>
      <c r="AR103" s="387">
        <v>161564.83665177721</v>
      </c>
      <c r="AS103" s="387">
        <v>166301.13028278702</v>
      </c>
      <c r="AT103" s="387">
        <v>171522.80095391642</v>
      </c>
      <c r="AU103" s="387">
        <v>168858.19456693344</v>
      </c>
      <c r="AV103" s="387">
        <v>164649.30068660638</v>
      </c>
      <c r="AW103" s="388">
        <v>159788.56818878656</v>
      </c>
      <c r="AX103" s="387">
        <v>165363.70164163248</v>
      </c>
      <c r="AY103" s="387">
        <v>169380.08920379242</v>
      </c>
      <c r="AZ103" s="387">
        <v>171147.11859999999</v>
      </c>
      <c r="BA103" s="387">
        <v>173838.09422608762</v>
      </c>
      <c r="BB103" s="387">
        <v>177929.85976938353</v>
      </c>
      <c r="BC103" s="387">
        <v>180488.45578971479</v>
      </c>
      <c r="BD103" s="387">
        <v>179954.96453700037</v>
      </c>
      <c r="BE103" s="387">
        <v>182643.37066494036</v>
      </c>
      <c r="BF103" s="387">
        <v>185961</v>
      </c>
      <c r="BG103" s="387">
        <v>187518.41450547503</v>
      </c>
      <c r="BH103" s="389"/>
      <c r="BJ103" s="1142">
        <f t="shared" si="5"/>
        <v>1.6411908259885255E-2</v>
      </c>
    </row>
    <row r="104" spans="1:62" x14ac:dyDescent="0.2">
      <c r="A104" s="475">
        <v>95</v>
      </c>
      <c r="B104" s="319">
        <v>78837.210231814533</v>
      </c>
      <c r="C104" s="319">
        <f t="shared" si="3"/>
        <v>83210.860105748303</v>
      </c>
      <c r="D104" s="353">
        <v>87584.509979682072</v>
      </c>
      <c r="E104" s="353">
        <f t="shared" si="4"/>
        <v>91011.470053103316</v>
      </c>
      <c r="F104" s="353">
        <v>94438.430126524559</v>
      </c>
      <c r="G104" s="319">
        <v>93532.939711011466</v>
      </c>
      <c r="H104" s="353">
        <v>95942.831935894705</v>
      </c>
      <c r="I104" s="371">
        <v>96091.60302447906</v>
      </c>
      <c r="J104" s="319">
        <v>96498.779175871678</v>
      </c>
      <c r="K104" s="319">
        <v>96985.920186505755</v>
      </c>
      <c r="L104" s="319">
        <v>102226.53406352684</v>
      </c>
      <c r="M104" s="319">
        <v>108646.76034396811</v>
      </c>
      <c r="N104" s="319">
        <v>103120.27893549498</v>
      </c>
      <c r="O104" s="387">
        <v>101812.54563965734</v>
      </c>
      <c r="P104" s="387">
        <v>106159.43456839441</v>
      </c>
      <c r="Q104" s="387">
        <v>109663.61207897794</v>
      </c>
      <c r="R104" s="387">
        <v>113168.19543572122</v>
      </c>
      <c r="S104" s="388">
        <v>112601.85352082089</v>
      </c>
      <c r="T104" s="387">
        <v>109309.99925241097</v>
      </c>
      <c r="U104" s="387">
        <v>111915.20129796196</v>
      </c>
      <c r="V104" s="387">
        <v>107659.3804009864</v>
      </c>
      <c r="W104" s="387">
        <v>110783.13240761661</v>
      </c>
      <c r="X104" s="387">
        <v>120237.81321049406</v>
      </c>
      <c r="Y104" s="387">
        <v>122789.21991439597</v>
      </c>
      <c r="Z104" s="387">
        <v>124015.36380317554</v>
      </c>
      <c r="AA104" s="387">
        <v>125645.86145875142</v>
      </c>
      <c r="AB104" s="387">
        <v>129699.70828491954</v>
      </c>
      <c r="AC104" s="388">
        <v>131788.65621566804</v>
      </c>
      <c r="AD104" s="387">
        <v>131210.10062372088</v>
      </c>
      <c r="AE104" s="387">
        <v>131852.23936620381</v>
      </c>
      <c r="AF104" s="387">
        <v>135100.15861984694</v>
      </c>
      <c r="AG104" s="387">
        <v>136997.01041371809</v>
      </c>
      <c r="AH104" s="387">
        <v>142724.75712161415</v>
      </c>
      <c r="AI104" s="387">
        <v>147854.61662596578</v>
      </c>
      <c r="AJ104" s="387">
        <v>153172.71947005414</v>
      </c>
      <c r="AK104" s="387">
        <v>158923.37666881629</v>
      </c>
      <c r="AL104" s="387">
        <v>164615.15872585934</v>
      </c>
      <c r="AM104" s="388">
        <v>169009.49946659556</v>
      </c>
      <c r="AN104" s="387">
        <v>173679.06459217964</v>
      </c>
      <c r="AO104" s="387">
        <v>172776.87734962406</v>
      </c>
      <c r="AP104" s="387">
        <v>172521.66756122524</v>
      </c>
      <c r="AQ104" s="387">
        <v>173542.76835296268</v>
      </c>
      <c r="AR104" s="387">
        <v>180055.94444972437</v>
      </c>
      <c r="AS104" s="387">
        <v>184140.61541656571</v>
      </c>
      <c r="AT104" s="387">
        <v>189893.95175556451</v>
      </c>
      <c r="AU104" s="387">
        <v>187337.61685448312</v>
      </c>
      <c r="AV104" s="387">
        <v>182437.87178720543</v>
      </c>
      <c r="AW104" s="388">
        <v>176279.06991742703</v>
      </c>
      <c r="AX104" s="387">
        <v>182566.21768296495</v>
      </c>
      <c r="AY104" s="387">
        <v>188054.48975430723</v>
      </c>
      <c r="AZ104" s="387">
        <v>190174.05410000001</v>
      </c>
      <c r="BA104" s="387">
        <v>192836.28779252394</v>
      </c>
      <c r="BB104" s="387">
        <v>197586.00186074313</v>
      </c>
      <c r="BC104" s="387">
        <v>200532.50443820865</v>
      </c>
      <c r="BD104" s="387">
        <v>199811.06936034557</v>
      </c>
      <c r="BE104" s="387">
        <v>202248.39193563303</v>
      </c>
      <c r="BF104" s="387">
        <v>206918</v>
      </c>
      <c r="BG104" s="387">
        <v>208420.82448907214</v>
      </c>
      <c r="BH104" s="389"/>
      <c r="BJ104" s="1142">
        <f t="shared" si="5"/>
        <v>1.6934813875260302E-2</v>
      </c>
    </row>
    <row r="105" spans="1:62" x14ac:dyDescent="0.2">
      <c r="A105" s="475">
        <v>96</v>
      </c>
      <c r="B105" s="323">
        <v>90352.757793764977</v>
      </c>
      <c r="C105" s="323">
        <f t="shared" si="3"/>
        <v>95584.158268222265</v>
      </c>
      <c r="D105" s="353">
        <v>100815.55874267955</v>
      </c>
      <c r="E105" s="353">
        <f t="shared" si="4"/>
        <v>104368.98762393296</v>
      </c>
      <c r="F105" s="353">
        <v>107922.41650518637</v>
      </c>
      <c r="G105" s="319">
        <v>107011.35165808559</v>
      </c>
      <c r="H105" s="353">
        <v>110191.65092337082</v>
      </c>
      <c r="I105" s="371">
        <v>109441.86248229819</v>
      </c>
      <c r="J105" s="357">
        <v>108356.22898856978</v>
      </c>
      <c r="K105" s="323">
        <v>110333.76828487839</v>
      </c>
      <c r="L105" s="319">
        <v>116767.20985761228</v>
      </c>
      <c r="M105" s="319">
        <v>124252.56168993023</v>
      </c>
      <c r="N105" s="319">
        <v>117340.25905249878</v>
      </c>
      <c r="O105" s="387">
        <v>114254.13986799607</v>
      </c>
      <c r="P105" s="387">
        <v>118775.94310729385</v>
      </c>
      <c r="Q105" s="387">
        <v>123288.94889663183</v>
      </c>
      <c r="R105" s="387">
        <v>127886.24489676037</v>
      </c>
      <c r="S105" s="388">
        <v>127050.09840382214</v>
      </c>
      <c r="T105" s="387">
        <v>123075.9235216427</v>
      </c>
      <c r="U105" s="387">
        <v>125978.09541159056</v>
      </c>
      <c r="V105" s="387">
        <v>121515.11675779994</v>
      </c>
      <c r="W105" s="387">
        <v>123910.30421296961</v>
      </c>
      <c r="X105" s="387">
        <v>136090.74889780747</v>
      </c>
      <c r="Y105" s="387">
        <v>137232.39481025719</v>
      </c>
      <c r="Z105" s="387">
        <v>138711.71350733971</v>
      </c>
      <c r="AA105" s="387">
        <v>142011.15910168935</v>
      </c>
      <c r="AB105" s="387">
        <v>146842.26321256295</v>
      </c>
      <c r="AC105" s="388">
        <v>148518.13445449166</v>
      </c>
      <c r="AD105" s="387">
        <v>148100.72142091414</v>
      </c>
      <c r="AE105" s="387">
        <v>149127.68062564649</v>
      </c>
      <c r="AF105" s="387">
        <v>152667.46147149117</v>
      </c>
      <c r="AG105" s="387">
        <v>155026.75602997481</v>
      </c>
      <c r="AH105" s="387">
        <v>161661.88617080211</v>
      </c>
      <c r="AI105" s="387">
        <v>168106.52749810778</v>
      </c>
      <c r="AJ105" s="387">
        <v>175314.32511646778</v>
      </c>
      <c r="AK105" s="387">
        <v>182059.18764835829</v>
      </c>
      <c r="AL105" s="387">
        <v>189115.48206885345</v>
      </c>
      <c r="AM105" s="388">
        <v>193891.52333644489</v>
      </c>
      <c r="AN105" s="387">
        <v>198932.65617266262</v>
      </c>
      <c r="AO105" s="387">
        <v>197368.81109022556</v>
      </c>
      <c r="AP105" s="387">
        <v>196679.54227725489</v>
      </c>
      <c r="AQ105" s="387">
        <v>197282.75364618291</v>
      </c>
      <c r="AR105" s="387">
        <v>204360.57439175059</v>
      </c>
      <c r="AS105" s="387">
        <v>209979.93273568471</v>
      </c>
      <c r="AT105" s="387">
        <v>217497.20447624163</v>
      </c>
      <c r="AU105" s="387">
        <v>214349.71571669664</v>
      </c>
      <c r="AV105" s="387">
        <v>209221.90071436961</v>
      </c>
      <c r="AW105" s="388">
        <v>199846.13508770076</v>
      </c>
      <c r="AX105" s="387">
        <v>209222.44145955294</v>
      </c>
      <c r="AY105" s="387">
        <v>213268.88454480577</v>
      </c>
      <c r="AZ105" s="387">
        <v>217062.20569999999</v>
      </c>
      <c r="BA105" s="387">
        <v>220622.70957672372</v>
      </c>
      <c r="BB105" s="387">
        <v>226064.86497560787</v>
      </c>
      <c r="BC105" s="387">
        <v>230210.93856182948</v>
      </c>
      <c r="BD105" s="387">
        <v>228627.40087337067</v>
      </c>
      <c r="BE105" s="387">
        <v>230382.05863312681</v>
      </c>
      <c r="BF105" s="387">
        <v>237521</v>
      </c>
      <c r="BG105" s="387">
        <v>239358.82794697877</v>
      </c>
      <c r="BH105" s="389"/>
      <c r="BJ105" s="1142">
        <f t="shared" si="5"/>
        <v>1.7451973916641439E-2</v>
      </c>
    </row>
    <row r="106" spans="1:62" x14ac:dyDescent="0.2">
      <c r="A106" s="475">
        <v>97</v>
      </c>
      <c r="B106" s="323">
        <v>109792.90997970852</v>
      </c>
      <c r="C106" s="323">
        <f t="shared" si="3"/>
        <v>116058.60032270951</v>
      </c>
      <c r="D106" s="353">
        <v>122324.2906657105</v>
      </c>
      <c r="E106" s="353">
        <f t="shared" si="4"/>
        <v>126816.84341218957</v>
      </c>
      <c r="F106" s="353">
        <v>131309.39615866865</v>
      </c>
      <c r="G106" s="319">
        <v>129851.64645961358</v>
      </c>
      <c r="H106" s="353">
        <v>134161.18711526215</v>
      </c>
      <c r="I106" s="371">
        <v>130795.55204329354</v>
      </c>
      <c r="J106" s="357">
        <v>129090.8001152627</v>
      </c>
      <c r="K106" s="323">
        <v>131862.55554031814</v>
      </c>
      <c r="L106" s="319">
        <v>138755.43044906901</v>
      </c>
      <c r="M106" s="319">
        <v>148991.66978231972</v>
      </c>
      <c r="N106" s="319">
        <v>138729.54976484535</v>
      </c>
      <c r="O106" s="387">
        <v>135106.84314000842</v>
      </c>
      <c r="P106" s="387">
        <v>139773.94503811709</v>
      </c>
      <c r="Q106" s="387">
        <v>146163.65272938443</v>
      </c>
      <c r="R106" s="387">
        <v>151255.46098040944</v>
      </c>
      <c r="S106" s="388">
        <v>151013.18787664911</v>
      </c>
      <c r="T106" s="387">
        <v>144397.2276906975</v>
      </c>
      <c r="U106" s="387">
        <v>148075.48707730841</v>
      </c>
      <c r="V106" s="387">
        <v>142361.6911118259</v>
      </c>
      <c r="W106" s="387">
        <v>145088.59560832323</v>
      </c>
      <c r="X106" s="387">
        <v>159668.59492694886</v>
      </c>
      <c r="Y106" s="387">
        <v>160467.25159552105</v>
      </c>
      <c r="Z106" s="387">
        <v>162678.61106950269</v>
      </c>
      <c r="AA106" s="387">
        <v>168221.91684606121</v>
      </c>
      <c r="AB106" s="387">
        <v>175044.46806450476</v>
      </c>
      <c r="AC106" s="388">
        <v>176745.85126341588</v>
      </c>
      <c r="AD106" s="387">
        <v>175774.77243933338</v>
      </c>
      <c r="AE106" s="387">
        <v>177646.83423189042</v>
      </c>
      <c r="AF106" s="387">
        <v>182091.29736830044</v>
      </c>
      <c r="AG106" s="387">
        <v>185831.35482621455</v>
      </c>
      <c r="AH106" s="387">
        <v>193266.30995422343</v>
      </c>
      <c r="AI106" s="387">
        <v>200733.99068877369</v>
      </c>
      <c r="AJ106" s="387">
        <v>210154.56483722493</v>
      </c>
      <c r="AK106" s="387">
        <v>217711.69131872506</v>
      </c>
      <c r="AL106" s="387">
        <v>228440.5646144262</v>
      </c>
      <c r="AM106" s="388">
        <v>234693.13641818913</v>
      </c>
      <c r="AN106" s="387">
        <v>240884.85320551228</v>
      </c>
      <c r="AO106" s="387">
        <v>236934.33740601502</v>
      </c>
      <c r="AP106" s="387">
        <v>236582.56946351446</v>
      </c>
      <c r="AQ106" s="387">
        <v>235840.44980777442</v>
      </c>
      <c r="AR106" s="387">
        <v>245032.849446398</v>
      </c>
      <c r="AS106" s="387">
        <v>253126.86205623436</v>
      </c>
      <c r="AT106" s="387">
        <v>261900.87274396524</v>
      </c>
      <c r="AU106" s="387">
        <v>258452.50514453702</v>
      </c>
      <c r="AV106" s="387">
        <v>250887.1290136574</v>
      </c>
      <c r="AW106" s="388">
        <v>238040.83180909889</v>
      </c>
      <c r="AX106" s="387">
        <v>250530.18077748382</v>
      </c>
      <c r="AY106" s="387">
        <v>256762.27515546943</v>
      </c>
      <c r="AZ106" s="387">
        <v>263204.46354999999</v>
      </c>
      <c r="BA106" s="387">
        <v>268069.78698759223</v>
      </c>
      <c r="BB106" s="387">
        <v>275372.95660515607</v>
      </c>
      <c r="BC106" s="387">
        <v>279692.27083571942</v>
      </c>
      <c r="BD106" s="387">
        <v>277887.22171920096</v>
      </c>
      <c r="BE106" s="387">
        <v>279767.65037454915</v>
      </c>
      <c r="BF106" s="387">
        <v>288320</v>
      </c>
      <c r="BG106" s="387">
        <v>291178.60819257883</v>
      </c>
      <c r="BH106" s="389"/>
      <c r="BJ106" s="1142">
        <f t="shared" si="5"/>
        <v>1.8364028416859801E-2</v>
      </c>
    </row>
    <row r="107" spans="1:62" x14ac:dyDescent="0.2">
      <c r="A107" s="475">
        <v>98</v>
      </c>
      <c r="B107" s="323">
        <v>151160.30006763816</v>
      </c>
      <c r="C107" s="323">
        <f t="shared" si="3"/>
        <v>158545.71281020247</v>
      </c>
      <c r="D107" s="353">
        <v>165931.12555276678</v>
      </c>
      <c r="E107" s="353">
        <f t="shared" si="4"/>
        <v>173485.11067903927</v>
      </c>
      <c r="F107" s="353">
        <v>181039.09580531175</v>
      </c>
      <c r="G107" s="319">
        <v>176464.74339810663</v>
      </c>
      <c r="H107" s="353">
        <v>182123.78210571004</v>
      </c>
      <c r="I107" s="371">
        <v>176254.81084361725</v>
      </c>
      <c r="J107" s="357">
        <v>170182.07929113437</v>
      </c>
      <c r="K107" s="323">
        <v>173233.28624977142</v>
      </c>
      <c r="L107" s="319">
        <v>182392.02278203727</v>
      </c>
      <c r="M107" s="319">
        <v>196946.13368228648</v>
      </c>
      <c r="N107" s="319">
        <v>181592.87481359692</v>
      </c>
      <c r="O107" s="387">
        <v>177084.57976407808</v>
      </c>
      <c r="P107" s="387">
        <v>182183.12110922465</v>
      </c>
      <c r="Q107" s="387">
        <v>192480.0580720093</v>
      </c>
      <c r="R107" s="387">
        <v>195331.49499221667</v>
      </c>
      <c r="S107" s="388">
        <v>196641.12424670177</v>
      </c>
      <c r="T107" s="387">
        <v>186592.47800842283</v>
      </c>
      <c r="U107" s="387">
        <v>189123.593760674</v>
      </c>
      <c r="V107" s="387">
        <v>182662.37514742147</v>
      </c>
      <c r="W107" s="387">
        <v>185357.85109791916</v>
      </c>
      <c r="X107" s="387">
        <v>206252.47711591309</v>
      </c>
      <c r="Y107" s="387">
        <v>207072.48242060607</v>
      </c>
      <c r="Z107" s="387">
        <v>210479.61410275614</v>
      </c>
      <c r="AA107" s="387">
        <v>221731.08275258145</v>
      </c>
      <c r="AB107" s="387">
        <v>233376.36658920461</v>
      </c>
      <c r="AC107" s="388">
        <v>236282.34082650216</v>
      </c>
      <c r="AD107" s="387">
        <v>235131.33702043333</v>
      </c>
      <c r="AE107" s="387">
        <v>235631.66959220136</v>
      </c>
      <c r="AF107" s="387">
        <v>244539.08990239952</v>
      </c>
      <c r="AG107" s="387">
        <v>245933.25842110752</v>
      </c>
      <c r="AH107" s="387">
        <v>254925.8735457912</v>
      </c>
      <c r="AI107" s="387">
        <v>264173.7305599589</v>
      </c>
      <c r="AJ107" s="387">
        <v>279062.9871710572</v>
      </c>
      <c r="AK107" s="387">
        <v>292022.7119551049</v>
      </c>
      <c r="AL107" s="387">
        <v>305986.15157506976</v>
      </c>
      <c r="AM107" s="388">
        <v>314673.81464195228</v>
      </c>
      <c r="AN107" s="387">
        <v>323239.04394716962</v>
      </c>
      <c r="AO107" s="387">
        <v>319012.53759398498</v>
      </c>
      <c r="AP107" s="387">
        <v>317571.27387223206</v>
      </c>
      <c r="AQ107" s="387">
        <v>317922.12857753091</v>
      </c>
      <c r="AR107" s="387">
        <v>330928.42900589237</v>
      </c>
      <c r="AS107" s="387">
        <v>346065.29922813334</v>
      </c>
      <c r="AT107" s="387">
        <v>357288.92001433112</v>
      </c>
      <c r="AU107" s="387">
        <v>350607.10131199303</v>
      </c>
      <c r="AV107" s="387">
        <v>338057.39890441968</v>
      </c>
      <c r="AW107" s="388">
        <v>316143.12852203887</v>
      </c>
      <c r="AX107" s="387">
        <v>337416.56522780779</v>
      </c>
      <c r="AY107" s="387">
        <v>346844.51055153424</v>
      </c>
      <c r="AZ107" s="387">
        <v>357607.76204999996</v>
      </c>
      <c r="BA107" s="387">
        <v>359779.99033100356</v>
      </c>
      <c r="BB107" s="387">
        <v>371124.80042806733</v>
      </c>
      <c r="BC107" s="387">
        <v>375984.299383423</v>
      </c>
      <c r="BD107" s="387">
        <v>373208.64882198704</v>
      </c>
      <c r="BE107" s="387">
        <v>379209.07347637106</v>
      </c>
      <c r="BF107" s="387">
        <v>392664</v>
      </c>
      <c r="BG107" s="387">
        <v>395180.72341180121</v>
      </c>
      <c r="BH107" s="389"/>
      <c r="BJ107" s="1142">
        <f t="shared" si="5"/>
        <v>1.9772604816341133E-2</v>
      </c>
    </row>
    <row r="108" spans="1:62" x14ac:dyDescent="0.2">
      <c r="A108" s="477">
        <v>99</v>
      </c>
      <c r="B108" s="363">
        <v>194319.75465781218</v>
      </c>
      <c r="C108" s="363">
        <f t="shared" si="3"/>
        <v>203001.64528635796</v>
      </c>
      <c r="D108" s="356">
        <v>211683.53591490374</v>
      </c>
      <c r="E108" s="356">
        <f t="shared" si="4"/>
        <v>220455.65217607719</v>
      </c>
      <c r="F108" s="356">
        <v>229227.76843725066</v>
      </c>
      <c r="G108" s="321">
        <v>225396.83884183137</v>
      </c>
      <c r="H108" s="356">
        <v>234479.22389089363</v>
      </c>
      <c r="I108" s="375">
        <v>224017.57788792232</v>
      </c>
      <c r="J108" s="364">
        <v>211576.71333205263</v>
      </c>
      <c r="K108" s="363">
        <v>217739.62150301697</v>
      </c>
      <c r="L108" s="321">
        <v>229616.44797371305</v>
      </c>
      <c r="M108" s="321">
        <v>244541.52604685945</v>
      </c>
      <c r="N108" s="321">
        <v>222778.27610599168</v>
      </c>
      <c r="O108" s="393">
        <v>221042.5451130459</v>
      </c>
      <c r="P108" s="393">
        <v>226905.32374579713</v>
      </c>
      <c r="Q108" s="393">
        <v>238598.1881533101</v>
      </c>
      <c r="R108" s="393">
        <v>239290.35744705849</v>
      </c>
      <c r="S108" s="394">
        <v>241186.11908898421</v>
      </c>
      <c r="T108" s="393">
        <v>230077.33447132996</v>
      </c>
      <c r="U108" s="393">
        <v>232561.35785039279</v>
      </c>
      <c r="V108" s="393">
        <v>222979.69272006006</v>
      </c>
      <c r="W108" s="393">
        <v>227582.41100589526</v>
      </c>
      <c r="X108" s="393">
        <v>252945.90142543643</v>
      </c>
      <c r="Y108" s="393">
        <v>253673.4783314862</v>
      </c>
      <c r="Z108" s="393">
        <v>259896.94586953265</v>
      </c>
      <c r="AA108" s="393">
        <v>279004.57036523515</v>
      </c>
      <c r="AB108" s="393">
        <v>297917.97859230312</v>
      </c>
      <c r="AC108" s="394">
        <v>302913.68748415448</v>
      </c>
      <c r="AD108" s="393">
        <v>301921.64668810705</v>
      </c>
      <c r="AE108" s="393">
        <v>295216.05068488856</v>
      </c>
      <c r="AF108" s="393">
        <v>309016.28759298008</v>
      </c>
      <c r="AG108" s="393">
        <v>308123.58141024684</v>
      </c>
      <c r="AH108" s="393">
        <v>323045.9028486457</v>
      </c>
      <c r="AI108" s="393">
        <v>332008.21580052271</v>
      </c>
      <c r="AJ108" s="393">
        <v>353774.24033632257</v>
      </c>
      <c r="AK108" s="393">
        <v>372310.78785966162</v>
      </c>
      <c r="AL108" s="393">
        <v>390012.1303393917</v>
      </c>
      <c r="AM108" s="394">
        <v>401805.23009734636</v>
      </c>
      <c r="AN108" s="393">
        <v>415598.83007268084</v>
      </c>
      <c r="AO108" s="393">
        <v>406804.88251879701</v>
      </c>
      <c r="AP108" s="393">
        <v>406744.4698180093</v>
      </c>
      <c r="AQ108" s="393">
        <v>407322.04698846641</v>
      </c>
      <c r="AR108" s="393">
        <v>423963.21386143315</v>
      </c>
      <c r="AS108" s="393">
        <v>446099.6399686177</v>
      </c>
      <c r="AT108" s="393">
        <v>460603.84527968109</v>
      </c>
      <c r="AU108" s="393">
        <v>453998.23833632754</v>
      </c>
      <c r="AV108" s="393">
        <v>432945.16102681292</v>
      </c>
      <c r="AW108" s="394">
        <v>399303.29350940447</v>
      </c>
      <c r="AX108" s="393">
        <v>431889.00184371165</v>
      </c>
      <c r="AY108" s="393">
        <v>441399.33831175446</v>
      </c>
      <c r="AZ108" s="393">
        <v>462070.84625</v>
      </c>
      <c r="BA108" s="393">
        <v>457103.1727069263</v>
      </c>
      <c r="BB108" s="393">
        <v>472952.54815757502</v>
      </c>
      <c r="BC108" s="393">
        <v>479131.13661092654</v>
      </c>
      <c r="BD108" s="393">
        <v>477040.88030294457</v>
      </c>
      <c r="BE108" s="393">
        <v>488934.67788772774</v>
      </c>
      <c r="BF108" s="393">
        <v>509464</v>
      </c>
      <c r="BG108" s="393">
        <v>511732.73440617102</v>
      </c>
      <c r="BH108" s="395"/>
      <c r="BJ108" s="1142">
        <f t="shared" si="5"/>
        <v>2.113991921771996E-2</v>
      </c>
    </row>
    <row r="109" spans="1:62" x14ac:dyDescent="0.2">
      <c r="A109" s="475">
        <v>99.1</v>
      </c>
      <c r="B109" s="323">
        <v>207777.27325831639</v>
      </c>
      <c r="C109" s="323">
        <f t="shared" si="3"/>
        <v>216309.50716220465</v>
      </c>
      <c r="D109" s="353">
        <v>224841.74106609295</v>
      </c>
      <c r="E109" s="353">
        <f t="shared" si="4"/>
        <v>234821.99372351723</v>
      </c>
      <c r="F109" s="353">
        <v>244802.24638094153</v>
      </c>
      <c r="G109" s="319">
        <v>240304.68637546367</v>
      </c>
      <c r="H109" s="353">
        <v>249539.57280832093</v>
      </c>
      <c r="I109" s="371">
        <v>237889.0691381752</v>
      </c>
      <c r="J109" s="357">
        <v>225711.98564018827</v>
      </c>
      <c r="K109" s="323">
        <v>232125.91698665201</v>
      </c>
      <c r="L109" s="319">
        <v>241486.88280394307</v>
      </c>
      <c r="M109" s="319">
        <v>257882.41463110672</v>
      </c>
      <c r="N109" s="319">
        <v>236811.82025006693</v>
      </c>
      <c r="O109" s="387">
        <v>233215.69969105461</v>
      </c>
      <c r="P109" s="387">
        <v>239669.39378807548</v>
      </c>
      <c r="Q109" s="387">
        <v>250849.51219512196</v>
      </c>
      <c r="R109" s="387">
        <v>251840.73310423829</v>
      </c>
      <c r="S109" s="388">
        <v>254485.24268418481</v>
      </c>
      <c r="T109" s="387">
        <v>241813.57883326273</v>
      </c>
      <c r="U109" s="387">
        <v>244885.63110554477</v>
      </c>
      <c r="V109" s="387">
        <v>233867.53082448806</v>
      </c>
      <c r="W109" s="387">
        <v>241192.14921019654</v>
      </c>
      <c r="X109" s="387">
        <v>266903.75842707738</v>
      </c>
      <c r="Y109" s="387">
        <v>269385.01003171928</v>
      </c>
      <c r="Z109" s="387">
        <v>274643.09260784899</v>
      </c>
      <c r="AA109" s="387">
        <v>295960.19128324883</v>
      </c>
      <c r="AB109" s="387">
        <v>317528.42153445299</v>
      </c>
      <c r="AC109" s="388">
        <v>321755.88979971269</v>
      </c>
      <c r="AD109" s="387">
        <v>320874.99675145373</v>
      </c>
      <c r="AE109" s="387">
        <v>313127.14203993353</v>
      </c>
      <c r="AF109" s="387">
        <v>330650.86366482865</v>
      </c>
      <c r="AG109" s="387">
        <v>328636.31735768664</v>
      </c>
      <c r="AH109" s="387">
        <v>343352.99311893171</v>
      </c>
      <c r="AI109" s="387">
        <v>354569.06923439441</v>
      </c>
      <c r="AJ109" s="387">
        <v>378495.57093691855</v>
      </c>
      <c r="AK109" s="387">
        <v>394940.27490017976</v>
      </c>
      <c r="AL109" s="387">
        <v>416325.40257049218</v>
      </c>
      <c r="AM109" s="388">
        <v>429203.82877717033</v>
      </c>
      <c r="AN109" s="387">
        <v>444124.59198426548</v>
      </c>
      <c r="AO109" s="387">
        <v>434449.52067669173</v>
      </c>
      <c r="AP109" s="387">
        <v>432212.25048056518</v>
      </c>
      <c r="AQ109" s="387">
        <v>433493.78147311887</v>
      </c>
      <c r="AR109" s="387">
        <v>454385.47002708603</v>
      </c>
      <c r="AS109" s="387">
        <v>475880.69975655625</v>
      </c>
      <c r="AT109" s="387">
        <v>493370.92116753996</v>
      </c>
      <c r="AU109" s="387">
        <v>486007.84092764987</v>
      </c>
      <c r="AV109" s="387">
        <v>462386.88507084968</v>
      </c>
      <c r="AW109" s="388">
        <v>424318.47662899253</v>
      </c>
      <c r="AX109" s="387">
        <v>461418.27550467703</v>
      </c>
      <c r="AY109" s="387">
        <v>472455.55556121923</v>
      </c>
      <c r="AZ109" s="387">
        <v>496927.70449999999</v>
      </c>
      <c r="BA109" s="387">
        <v>489943.45119365474</v>
      </c>
      <c r="BB109" s="387">
        <v>506413.28922504385</v>
      </c>
      <c r="BC109" s="387">
        <v>511656.83889779705</v>
      </c>
      <c r="BD109" s="387">
        <v>508349.9378925924</v>
      </c>
      <c r="BE109" s="387">
        <v>522600.38351983723</v>
      </c>
      <c r="BF109" s="387">
        <v>543869</v>
      </c>
      <c r="BG109" s="387">
        <v>548537.44323269941</v>
      </c>
      <c r="BH109" s="389"/>
      <c r="BJ109" s="1142">
        <f t="shared" si="5"/>
        <v>2.1559145881236308E-2</v>
      </c>
    </row>
    <row r="110" spans="1:62" x14ac:dyDescent="0.2">
      <c r="A110" s="475">
        <v>99.2</v>
      </c>
      <c r="B110" s="323">
        <v>223742.31937526897</v>
      </c>
      <c r="C110" s="323">
        <f t="shared" si="3"/>
        <v>233099.48510295656</v>
      </c>
      <c r="D110" s="353">
        <v>242456.65083064415</v>
      </c>
      <c r="E110" s="353">
        <f t="shared" si="4"/>
        <v>252184.04324274714</v>
      </c>
      <c r="F110" s="353">
        <v>261911.43565485012</v>
      </c>
      <c r="G110" s="319">
        <v>258102.07966561482</v>
      </c>
      <c r="H110" s="353">
        <v>267234.45367225638</v>
      </c>
      <c r="I110" s="371">
        <v>256378.78616224966</v>
      </c>
      <c r="J110" s="357">
        <v>243125.61929689752</v>
      </c>
      <c r="K110" s="323">
        <v>248599.23843481438</v>
      </c>
      <c r="L110" s="319">
        <v>256843.19583789707</v>
      </c>
      <c r="M110" s="319">
        <v>273621.71693253575</v>
      </c>
      <c r="N110" s="319">
        <v>252328.37781516463</v>
      </c>
      <c r="O110" s="387">
        <v>247256.2605322286</v>
      </c>
      <c r="P110" s="387">
        <v>252975.75235527146</v>
      </c>
      <c r="Q110" s="387">
        <v>265605.36585365853</v>
      </c>
      <c r="R110" s="387">
        <v>267284.59526536847</v>
      </c>
      <c r="S110" s="388">
        <v>269718.62017481949</v>
      </c>
      <c r="T110" s="387">
        <v>256667.52199157717</v>
      </c>
      <c r="U110" s="387">
        <v>260404.52556074233</v>
      </c>
      <c r="V110" s="387">
        <v>248730.78428219151</v>
      </c>
      <c r="W110" s="387">
        <v>257651.76067621139</v>
      </c>
      <c r="X110" s="387">
        <v>283720.6647753109</v>
      </c>
      <c r="Y110" s="387">
        <v>288281.19721404818</v>
      </c>
      <c r="Z110" s="387">
        <v>291206.83109272015</v>
      </c>
      <c r="AA110" s="387">
        <v>315782.51906447258</v>
      </c>
      <c r="AB110" s="387">
        <v>339829.15504735749</v>
      </c>
      <c r="AC110" s="388">
        <v>346685.2847122454</v>
      </c>
      <c r="AD110" s="387">
        <v>345400.95572231425</v>
      </c>
      <c r="AE110" s="387">
        <v>336192.9041156004</v>
      </c>
      <c r="AF110" s="387">
        <v>357483.35736432922</v>
      </c>
      <c r="AG110" s="387">
        <v>352855.37863325537</v>
      </c>
      <c r="AH110" s="387">
        <v>368356.40092427912</v>
      </c>
      <c r="AI110" s="387">
        <v>381292.03297487972</v>
      </c>
      <c r="AJ110" s="387">
        <v>406684.95726017433</v>
      </c>
      <c r="AK110" s="387">
        <v>424252.32564042753</v>
      </c>
      <c r="AL110" s="387">
        <v>446497.1943308324</v>
      </c>
      <c r="AM110" s="388">
        <v>463105.91878917196</v>
      </c>
      <c r="AN110" s="387">
        <v>478718.37510094559</v>
      </c>
      <c r="AO110" s="387">
        <v>466274.21052631579</v>
      </c>
      <c r="AP110" s="387">
        <v>462897.52346656012</v>
      </c>
      <c r="AQ110" s="387">
        <v>466127.63922621583</v>
      </c>
      <c r="AR110" s="387">
        <v>489256.07114854583</v>
      </c>
      <c r="AS110" s="387">
        <v>513136.11130340479</v>
      </c>
      <c r="AT110" s="387">
        <v>532918.46164181107</v>
      </c>
      <c r="AU110" s="387">
        <v>521925.43834721547</v>
      </c>
      <c r="AV110" s="387">
        <v>496843.44077352667</v>
      </c>
      <c r="AW110" s="388">
        <v>456492.2363426832</v>
      </c>
      <c r="AX110" s="387">
        <v>495916.80579571263</v>
      </c>
      <c r="AY110" s="387">
        <v>512150.80130492395</v>
      </c>
      <c r="AZ110" s="387">
        <v>538803.58484999998</v>
      </c>
      <c r="BA110" s="387">
        <v>529972.9115458614</v>
      </c>
      <c r="BB110" s="387">
        <v>547018.31891980488</v>
      </c>
      <c r="BC110" s="387">
        <v>552779.34491085401</v>
      </c>
      <c r="BD110" s="387">
        <v>546546.65369814949</v>
      </c>
      <c r="BE110" s="387">
        <v>567259.45366688247</v>
      </c>
      <c r="BF110" s="387">
        <v>588414</v>
      </c>
      <c r="BG110" s="387">
        <v>593219.12022875377</v>
      </c>
      <c r="BH110" s="389"/>
      <c r="BJ110" s="1142">
        <f t="shared" si="5"/>
        <v>2.2072955531640792E-2</v>
      </c>
    </row>
    <row r="111" spans="1:62" x14ac:dyDescent="0.2">
      <c r="A111" s="475">
        <v>99.3</v>
      </c>
      <c r="B111" s="323">
        <v>242446.56674660268</v>
      </c>
      <c r="C111" s="323">
        <f t="shared" si="3"/>
        <v>253096.70933242643</v>
      </c>
      <c r="D111" s="353">
        <v>263746.85191825021</v>
      </c>
      <c r="E111" s="353">
        <f t="shared" si="4"/>
        <v>272577.40279145155</v>
      </c>
      <c r="F111" s="353">
        <v>281407.95366465295</v>
      </c>
      <c r="G111" s="319">
        <v>278862.63771245087</v>
      </c>
      <c r="H111" s="353">
        <v>289369.22654425807</v>
      </c>
      <c r="I111" s="371">
        <v>275703.59498280397</v>
      </c>
      <c r="J111" s="357">
        <v>261949.58697531457</v>
      </c>
      <c r="K111" s="323">
        <v>267260.89778752968</v>
      </c>
      <c r="L111" s="319">
        <v>275010.54435925523</v>
      </c>
      <c r="M111" s="319">
        <v>291658.15636424063</v>
      </c>
      <c r="N111" s="319">
        <v>270531.30826291442</v>
      </c>
      <c r="O111" s="387">
        <v>266852.35500631935</v>
      </c>
      <c r="P111" s="387">
        <v>271491.03199174406</v>
      </c>
      <c r="Q111" s="387">
        <v>282984.01858304295</v>
      </c>
      <c r="R111" s="387">
        <v>286438.89006373542</v>
      </c>
      <c r="S111" s="388">
        <v>288892.70155817363</v>
      </c>
      <c r="T111" s="387">
        <v>274813.13650975603</v>
      </c>
      <c r="U111" s="387">
        <v>279900.29443242628</v>
      </c>
      <c r="V111" s="387">
        <v>265528.28047603735</v>
      </c>
      <c r="W111" s="387">
        <v>275618.25401064026</v>
      </c>
      <c r="X111" s="387">
        <v>304980.59953342163</v>
      </c>
      <c r="Y111" s="387">
        <v>310575.903045821</v>
      </c>
      <c r="Z111" s="387">
        <v>312273.05141551828</v>
      </c>
      <c r="AA111" s="387">
        <v>340246.56684423686</v>
      </c>
      <c r="AB111" s="387">
        <v>369330.65904369566</v>
      </c>
      <c r="AC111" s="388">
        <v>373305.98267556832</v>
      </c>
      <c r="AD111" s="387">
        <v>375450.92526719294</v>
      </c>
      <c r="AE111" s="387">
        <v>365224.39864589536</v>
      </c>
      <c r="AF111" s="387">
        <v>389595.01260099886</v>
      </c>
      <c r="AG111" s="387">
        <v>384005.02063376189</v>
      </c>
      <c r="AH111" s="387">
        <v>399429.31852640177</v>
      </c>
      <c r="AI111" s="387">
        <v>414944.98950344889</v>
      </c>
      <c r="AJ111" s="387">
        <v>439018.33685418096</v>
      </c>
      <c r="AK111" s="387">
        <v>459792.3128799001</v>
      </c>
      <c r="AL111" s="387">
        <v>482853.72315068124</v>
      </c>
      <c r="AM111" s="388">
        <v>501240.22856380855</v>
      </c>
      <c r="AN111" s="387">
        <v>520810.58118633908</v>
      </c>
      <c r="AO111" s="387">
        <v>505782.03242481203</v>
      </c>
      <c r="AP111" s="387">
        <v>502382.81929500459</v>
      </c>
      <c r="AQ111" s="387">
        <v>505884.98028925364</v>
      </c>
      <c r="AR111" s="387">
        <v>531156.61073227518</v>
      </c>
      <c r="AS111" s="387">
        <v>560825.69744903257</v>
      </c>
      <c r="AT111" s="387">
        <v>580691.89053473063</v>
      </c>
      <c r="AU111" s="387">
        <v>569376.38635745004</v>
      </c>
      <c r="AV111" s="387">
        <v>543478.53527533659</v>
      </c>
      <c r="AW111" s="388">
        <v>497481.23833035538</v>
      </c>
      <c r="AX111" s="387">
        <v>540725.53358263371</v>
      </c>
      <c r="AY111" s="387">
        <v>559032.24559078389</v>
      </c>
      <c r="AZ111" s="387">
        <v>587805.97785000002</v>
      </c>
      <c r="BA111" s="387">
        <v>576472.52679833514</v>
      </c>
      <c r="BB111" s="387">
        <v>595289.00898555748</v>
      </c>
      <c r="BC111" s="387">
        <v>602589.61492574343</v>
      </c>
      <c r="BD111" s="387">
        <v>596010.28233640804</v>
      </c>
      <c r="BE111" s="387">
        <v>619752.3336724313</v>
      </c>
      <c r="BF111" s="387">
        <v>638963</v>
      </c>
      <c r="BG111" s="387">
        <v>647631.80542625347</v>
      </c>
      <c r="BH111" s="389"/>
      <c r="BJ111" s="1142">
        <f t="shared" si="5"/>
        <v>2.2452429216256231E-2</v>
      </c>
    </row>
    <row r="112" spans="1:62" x14ac:dyDescent="0.2">
      <c r="A112" s="475">
        <v>99.4</v>
      </c>
      <c r="B112" s="323">
        <v>265314.12746725691</v>
      </c>
      <c r="C112" s="323">
        <f t="shared" si="3"/>
        <v>277470.16400851787</v>
      </c>
      <c r="D112" s="353">
        <v>289626.20054977882</v>
      </c>
      <c r="E112" s="353">
        <f t="shared" si="4"/>
        <v>299679.99956817564</v>
      </c>
      <c r="F112" s="353">
        <v>309733.79858657246</v>
      </c>
      <c r="G112" s="319">
        <v>304107.81985273765</v>
      </c>
      <c r="H112" s="353">
        <v>318284.39078751853</v>
      </c>
      <c r="I112" s="371">
        <v>302516.20675703016</v>
      </c>
      <c r="J112" s="357">
        <v>284812.96417250985</v>
      </c>
      <c r="K112" s="323">
        <v>289564.72138416528</v>
      </c>
      <c r="L112" s="319">
        <v>300086.53450164298</v>
      </c>
      <c r="M112" s="319">
        <v>317382.40943835163</v>
      </c>
      <c r="N112" s="319">
        <v>293314.63159102207</v>
      </c>
      <c r="O112" s="387">
        <v>288183.58113326778</v>
      </c>
      <c r="P112" s="387">
        <v>292655.04061386862</v>
      </c>
      <c r="Q112" s="387">
        <v>306255.2729384437</v>
      </c>
      <c r="R112" s="387">
        <v>311497.32942696864</v>
      </c>
      <c r="S112" s="388">
        <v>313716.12791139586</v>
      </c>
      <c r="T112" s="387">
        <v>297954.24892222584</v>
      </c>
      <c r="U112" s="387">
        <v>303673.22201981099</v>
      </c>
      <c r="V112" s="387">
        <v>287966.92194703553</v>
      </c>
      <c r="W112" s="387">
        <v>300868.76846126979</v>
      </c>
      <c r="X112" s="387">
        <v>333266.56590419327</v>
      </c>
      <c r="Y112" s="387">
        <v>340792.01589788659</v>
      </c>
      <c r="Z112" s="387">
        <v>339532.77786099457</v>
      </c>
      <c r="AA112" s="387">
        <v>374578.31293100305</v>
      </c>
      <c r="AB112" s="387">
        <v>412359.70097883878</v>
      </c>
      <c r="AC112" s="388">
        <v>410035.1663145441</v>
      </c>
      <c r="AD112" s="387">
        <v>420555.57856609166</v>
      </c>
      <c r="AE112" s="387">
        <v>401692.65194495814</v>
      </c>
      <c r="AF112" s="387">
        <v>427063.68812145828</v>
      </c>
      <c r="AG112" s="387">
        <v>424995.82311577251</v>
      </c>
      <c r="AH112" s="387">
        <v>438046.71596641111</v>
      </c>
      <c r="AI112" s="387">
        <v>456102.40499550151</v>
      </c>
      <c r="AJ112" s="387">
        <v>482182.22037241707</v>
      </c>
      <c r="AK112" s="387">
        <v>504319.93016012403</v>
      </c>
      <c r="AL112" s="387">
        <v>533376.16633711639</v>
      </c>
      <c r="AM112" s="388">
        <v>552987.39045206038</v>
      </c>
      <c r="AN112" s="387">
        <v>576854.61718811048</v>
      </c>
      <c r="AO112" s="387">
        <v>557184.00140977441</v>
      </c>
      <c r="AP112" s="387">
        <v>554122.02935816452</v>
      </c>
      <c r="AQ112" s="387">
        <v>555277.34985049115</v>
      </c>
      <c r="AR112" s="387">
        <v>587608.0697586009</v>
      </c>
      <c r="AS112" s="387">
        <v>621483.52681919397</v>
      </c>
      <c r="AT112" s="387">
        <v>643173.90271619859</v>
      </c>
      <c r="AU112" s="387">
        <v>631358.94588709238</v>
      </c>
      <c r="AV112" s="387">
        <v>602178.57163450762</v>
      </c>
      <c r="AW112" s="388">
        <v>551673.18624911457</v>
      </c>
      <c r="AX112" s="387">
        <v>598913.73955750931</v>
      </c>
      <c r="AY112" s="387">
        <v>618257.09583035985</v>
      </c>
      <c r="AZ112" s="387">
        <v>654218.51549999998</v>
      </c>
      <c r="BA112" s="387">
        <v>638143.50223810261</v>
      </c>
      <c r="BB112" s="387">
        <v>662430.57837295847</v>
      </c>
      <c r="BC112" s="387">
        <v>666811.80024243111</v>
      </c>
      <c r="BD112" s="387">
        <v>661172.33683247503</v>
      </c>
      <c r="BE112" s="387">
        <v>685420.44386386755</v>
      </c>
      <c r="BF112" s="387">
        <v>711682</v>
      </c>
      <c r="BG112" s="387">
        <v>720340.24019151484</v>
      </c>
      <c r="BH112" s="389"/>
      <c r="BJ112" s="1142">
        <f t="shared" si="5"/>
        <v>2.3177444776182776E-2</v>
      </c>
    </row>
    <row r="113" spans="1:62" x14ac:dyDescent="0.2">
      <c r="A113" s="475">
        <v>99.5</v>
      </c>
      <c r="B113" s="323">
        <v>297046.61563057243</v>
      </c>
      <c r="C113" s="323">
        <f t="shared" si="3"/>
        <v>308908.38565083058</v>
      </c>
      <c r="D113" s="353">
        <v>320770.15567108872</v>
      </c>
      <c r="E113" s="353">
        <f t="shared" si="4"/>
        <v>331385.39314957603</v>
      </c>
      <c r="F113" s="353">
        <v>342000.6306280634</v>
      </c>
      <c r="G113" s="319">
        <v>338997.09101478162</v>
      </c>
      <c r="H113" s="353">
        <v>353097.84865209082</v>
      </c>
      <c r="I113" s="371">
        <v>338481.2004349585</v>
      </c>
      <c r="J113" s="357">
        <v>313051.57669772353</v>
      </c>
      <c r="K113" s="323">
        <v>320571.24062899977</v>
      </c>
      <c r="L113" s="319">
        <v>332702.3141292443</v>
      </c>
      <c r="M113" s="319">
        <v>349022.13588401466</v>
      </c>
      <c r="N113" s="319">
        <v>322280.00229419192</v>
      </c>
      <c r="O113" s="387">
        <v>316396.97742592334</v>
      </c>
      <c r="P113" s="387">
        <v>320090.41312959819</v>
      </c>
      <c r="Q113" s="387">
        <v>338194.9825783972</v>
      </c>
      <c r="R113" s="387">
        <v>342121.41774605698</v>
      </c>
      <c r="S113" s="388">
        <v>345993.80178076989</v>
      </c>
      <c r="T113" s="387">
        <v>328288.98876124498</v>
      </c>
      <c r="U113" s="387">
        <v>333832.86860981438</v>
      </c>
      <c r="V113" s="387">
        <v>319273.6148815268</v>
      </c>
      <c r="W113" s="387">
        <v>334077.07598134869</v>
      </c>
      <c r="X113" s="387">
        <v>372364.33957414841</v>
      </c>
      <c r="Y113" s="387">
        <v>377191.10348912748</v>
      </c>
      <c r="Z113" s="387">
        <v>373855.38365038944</v>
      </c>
      <c r="AA113" s="387">
        <v>415609.82385886816</v>
      </c>
      <c r="AB113" s="387">
        <v>467897.91125312488</v>
      </c>
      <c r="AC113" s="388">
        <v>466692.88202484581</v>
      </c>
      <c r="AD113" s="387">
        <v>479273.16505863622</v>
      </c>
      <c r="AE113" s="387">
        <v>450356.35598533053</v>
      </c>
      <c r="AF113" s="387">
        <v>476920.36726184108</v>
      </c>
      <c r="AG113" s="387">
        <v>475317.65043278754</v>
      </c>
      <c r="AH113" s="387">
        <v>491090.70975595538</v>
      </c>
      <c r="AI113" s="387">
        <v>510072.15700555535</v>
      </c>
      <c r="AJ113" s="387">
        <v>542033.69968802028</v>
      </c>
      <c r="AK113" s="387">
        <v>568749.27127783652</v>
      </c>
      <c r="AL113" s="387">
        <v>600233.15894254996</v>
      </c>
      <c r="AM113" s="388">
        <v>623223.9146552874</v>
      </c>
      <c r="AN113" s="387">
        <v>651818.63938312442</v>
      </c>
      <c r="AO113" s="387">
        <v>631832.40601503756</v>
      </c>
      <c r="AP113" s="387">
        <v>621216.32486207155</v>
      </c>
      <c r="AQ113" s="387">
        <v>624786.42545920541</v>
      </c>
      <c r="AR113" s="387">
        <v>664359.46344563761</v>
      </c>
      <c r="AS113" s="387">
        <v>703008.42684573052</v>
      </c>
      <c r="AT113" s="387">
        <v>731710.76509248058</v>
      </c>
      <c r="AU113" s="387">
        <v>715438.14551690349</v>
      </c>
      <c r="AV113" s="387">
        <v>682560.24095291994</v>
      </c>
      <c r="AW113" s="388">
        <v>622174.03534461802</v>
      </c>
      <c r="AX113" s="387">
        <v>679899.3481906628</v>
      </c>
      <c r="AY113" s="387">
        <v>702611.61127535929</v>
      </c>
      <c r="AZ113" s="387">
        <v>742386.25394999993</v>
      </c>
      <c r="BA113" s="387">
        <v>718722.38495366729</v>
      </c>
      <c r="BB113" s="387">
        <v>747403.48874877067</v>
      </c>
      <c r="BC113" s="387">
        <v>755737.10414041905</v>
      </c>
      <c r="BD113" s="387">
        <v>746419.38798030675</v>
      </c>
      <c r="BE113" s="387">
        <v>778005.74609266629</v>
      </c>
      <c r="BF113" s="387">
        <v>807742</v>
      </c>
      <c r="BG113" s="387">
        <v>819519.10023496032</v>
      </c>
      <c r="BH113" s="389"/>
      <c r="BJ113" s="1142">
        <f t="shared" si="5"/>
        <v>2.397629751379271E-2</v>
      </c>
    </row>
    <row r="114" spans="1:62" x14ac:dyDescent="0.2">
      <c r="A114" s="475">
        <v>99.6</v>
      </c>
      <c r="B114" s="323">
        <v>338223.21558138099</v>
      </c>
      <c r="C114" s="323">
        <f t="shared" si="3"/>
        <v>352872.86287016934</v>
      </c>
      <c r="D114" s="353">
        <v>367522.51015895774</v>
      </c>
      <c r="E114" s="353">
        <f t="shared" si="4"/>
        <v>379594.84179439966</v>
      </c>
      <c r="F114" s="353">
        <v>391667.17342984158</v>
      </c>
      <c r="G114" s="319">
        <v>392444.48513535957</v>
      </c>
      <c r="H114" s="353">
        <v>406935.21465718525</v>
      </c>
      <c r="I114" s="371">
        <v>386002.9678332996</v>
      </c>
      <c r="J114" s="357">
        <v>352556.89535107097</v>
      </c>
      <c r="K114" s="323">
        <v>365827.2842384348</v>
      </c>
      <c r="L114" s="319">
        <v>377494.39255202631</v>
      </c>
      <c r="M114" s="319">
        <v>390513.31214689271</v>
      </c>
      <c r="N114" s="319">
        <v>362677.28788284329</v>
      </c>
      <c r="O114" s="387">
        <v>353251.01811543322</v>
      </c>
      <c r="P114" s="387">
        <v>360027.93401910848</v>
      </c>
      <c r="Q114" s="387">
        <v>382069.47154471546</v>
      </c>
      <c r="R114" s="387">
        <v>383551.32742972951</v>
      </c>
      <c r="S114" s="388">
        <v>391684.90973994246</v>
      </c>
      <c r="T114" s="387">
        <v>372188.06561339682</v>
      </c>
      <c r="U114" s="387">
        <v>376157.81441420922</v>
      </c>
      <c r="V114" s="387">
        <v>362858.23437332478</v>
      </c>
      <c r="W114" s="387">
        <v>378869.25333278556</v>
      </c>
      <c r="X114" s="387">
        <v>414884.20909036987</v>
      </c>
      <c r="Y114" s="387">
        <v>429710.39200137573</v>
      </c>
      <c r="Z114" s="387">
        <v>427876.86619982024</v>
      </c>
      <c r="AA114" s="387">
        <v>476103.80796876713</v>
      </c>
      <c r="AB114" s="387">
        <v>545270.59003204119</v>
      </c>
      <c r="AC114" s="388">
        <v>545507.97878813487</v>
      </c>
      <c r="AD114" s="387">
        <v>555138.76352207386</v>
      </c>
      <c r="AE114" s="387">
        <v>520949.98832398205</v>
      </c>
      <c r="AF114" s="387">
        <v>548122.19104641746</v>
      </c>
      <c r="AG114" s="387">
        <v>544854.58710129163</v>
      </c>
      <c r="AH114" s="387">
        <v>560923.1905851824</v>
      </c>
      <c r="AI114" s="387">
        <v>590405.63357753889</v>
      </c>
      <c r="AJ114" s="387">
        <v>626987.88721162861</v>
      </c>
      <c r="AK114" s="387">
        <v>662671.60172061308</v>
      </c>
      <c r="AL114" s="387">
        <v>700012.88313605462</v>
      </c>
      <c r="AM114" s="388">
        <v>726647.30737431662</v>
      </c>
      <c r="AN114" s="387">
        <v>757129.98456508713</v>
      </c>
      <c r="AO114" s="387">
        <v>737434.30451127817</v>
      </c>
      <c r="AP114" s="387">
        <v>720152.26227625634</v>
      </c>
      <c r="AQ114" s="387">
        <v>731941.62940135458</v>
      </c>
      <c r="AR114" s="387">
        <v>779364.7806975859</v>
      </c>
      <c r="AS114" s="387">
        <v>823439.33508705138</v>
      </c>
      <c r="AT114" s="387">
        <v>861615.28533521423</v>
      </c>
      <c r="AU114" s="387">
        <v>843250.93222276669</v>
      </c>
      <c r="AV114" s="387">
        <v>795855.44084827392</v>
      </c>
      <c r="AW114" s="388">
        <v>722642.49035238894</v>
      </c>
      <c r="AX114" s="387">
        <v>796149.94156371756</v>
      </c>
      <c r="AY114" s="387">
        <v>826122.49230298691</v>
      </c>
      <c r="AZ114" s="387">
        <v>876032.46840000001</v>
      </c>
      <c r="BA114" s="387">
        <v>839013.09432425001</v>
      </c>
      <c r="BB114" s="387">
        <v>875965.42734424712</v>
      </c>
      <c r="BC114" s="387">
        <v>882001.60119115782</v>
      </c>
      <c r="BD114" s="387">
        <v>870759.90922037989</v>
      </c>
      <c r="BE114" s="387">
        <v>913189.18288171652</v>
      </c>
      <c r="BF114" s="387">
        <v>946309</v>
      </c>
      <c r="BG114" s="387">
        <v>962551.36183889699</v>
      </c>
      <c r="BH114" s="389"/>
      <c r="BJ114" s="1142">
        <f t="shared" si="5"/>
        <v>2.4861111027125959E-2</v>
      </c>
    </row>
    <row r="115" spans="1:62" x14ac:dyDescent="0.2">
      <c r="A115" s="475">
        <v>99.7</v>
      </c>
      <c r="B115" s="323">
        <v>403841.39488409268</v>
      </c>
      <c r="C115" s="323">
        <f t="shared" si="3"/>
        <v>423461.29846391792</v>
      </c>
      <c r="D115" s="353">
        <v>443081.20204374322</v>
      </c>
      <c r="E115" s="353">
        <f t="shared" si="4"/>
        <v>457952.46056250762</v>
      </c>
      <c r="F115" s="353">
        <v>472823.71908127208</v>
      </c>
      <c r="G115" s="319">
        <v>469860.99872667884</v>
      </c>
      <c r="H115" s="353">
        <v>488041.16243897256</v>
      </c>
      <c r="I115" s="371">
        <v>453774.31013554521</v>
      </c>
      <c r="J115" s="357">
        <v>417985.7499279608</v>
      </c>
      <c r="K115" s="323">
        <v>433214.92114646186</v>
      </c>
      <c r="L115" s="319">
        <v>449547.20372398687</v>
      </c>
      <c r="M115" s="319">
        <v>453010.1732303091</v>
      </c>
      <c r="N115" s="319">
        <v>426828.21129507135</v>
      </c>
      <c r="O115" s="387">
        <v>411572.44997191406</v>
      </c>
      <c r="P115" s="387">
        <v>425227.98428709339</v>
      </c>
      <c r="Q115" s="387">
        <v>448964.76190476189</v>
      </c>
      <c r="R115" s="387">
        <v>452272.44558991987</v>
      </c>
      <c r="S115" s="388">
        <v>465610.70986481354</v>
      </c>
      <c r="T115" s="387">
        <v>439048.75937601237</v>
      </c>
      <c r="U115" s="387">
        <v>452127.21871797787</v>
      </c>
      <c r="V115" s="387">
        <v>426807.05564490194</v>
      </c>
      <c r="W115" s="387">
        <v>450596.37501797336</v>
      </c>
      <c r="X115" s="387">
        <v>493401.8102647239</v>
      </c>
      <c r="Y115" s="387">
        <v>517157.13541865704</v>
      </c>
      <c r="Z115" s="387">
        <v>513224.83298382262</v>
      </c>
      <c r="AA115" s="387">
        <v>577455.44067209109</v>
      </c>
      <c r="AB115" s="387">
        <v>677607.91459807754</v>
      </c>
      <c r="AC115" s="388">
        <v>675972.4364911688</v>
      </c>
      <c r="AD115" s="387">
        <v>685216.70296917122</v>
      </c>
      <c r="AE115" s="387">
        <v>629713.88787888282</v>
      </c>
      <c r="AF115" s="387">
        <v>674952.39670999371</v>
      </c>
      <c r="AG115" s="387">
        <v>662573.75303547212</v>
      </c>
      <c r="AH115" s="387">
        <v>675909.46402017679</v>
      </c>
      <c r="AI115" s="387">
        <v>717997.26147123089</v>
      </c>
      <c r="AJ115" s="387">
        <v>759508.85420892853</v>
      </c>
      <c r="AK115" s="387">
        <v>816413.14059905871</v>
      </c>
      <c r="AL115" s="387">
        <v>863445.42288523528</v>
      </c>
      <c r="AM115" s="388">
        <v>900421.00953460473</v>
      </c>
      <c r="AN115" s="387">
        <v>941741.30239403958</v>
      </c>
      <c r="AO115" s="387">
        <v>918229.28101503756</v>
      </c>
      <c r="AP115" s="387">
        <v>881581.91739271535</v>
      </c>
      <c r="AQ115" s="387">
        <v>903804.62439738808</v>
      </c>
      <c r="AR115" s="387">
        <v>963904.61473579158</v>
      </c>
      <c r="AS115" s="387">
        <v>1029428.9407889424</v>
      </c>
      <c r="AT115" s="387">
        <v>1079181.9694119755</v>
      </c>
      <c r="AU115" s="387">
        <v>1062810.503348032</v>
      </c>
      <c r="AV115" s="387">
        <v>983609.88617070124</v>
      </c>
      <c r="AW115" s="388">
        <v>893131.43170548626</v>
      </c>
      <c r="AX115" s="387">
        <v>982580.75185933639</v>
      </c>
      <c r="AY115" s="387">
        <v>1025002.0338464674</v>
      </c>
      <c r="AZ115" s="387">
        <v>1098910.2453000001</v>
      </c>
      <c r="BA115" s="387">
        <v>1038474.0027190984</v>
      </c>
      <c r="BB115" s="387">
        <v>1086353.8833130868</v>
      </c>
      <c r="BC115" s="387">
        <v>1101384.0362405984</v>
      </c>
      <c r="BD115" s="387">
        <v>1083847.7497972196</v>
      </c>
      <c r="BE115" s="387">
        <v>1143151.0607139554</v>
      </c>
      <c r="BF115" s="387">
        <v>1180131</v>
      </c>
      <c r="BG115" s="387">
        <v>1202780.7141463847</v>
      </c>
      <c r="BH115" s="389"/>
      <c r="BJ115" s="1142">
        <f t="shared" si="5"/>
        <v>2.6361752403179839E-2</v>
      </c>
    </row>
    <row r="116" spans="1:62" x14ac:dyDescent="0.2">
      <c r="A116" s="475">
        <v>99.800000000000097</v>
      </c>
      <c r="B116" s="323">
        <v>535261.72969316843</v>
      </c>
      <c r="C116" s="323">
        <f t="shared" si="3"/>
        <v>558538.45074953628</v>
      </c>
      <c r="D116" s="353">
        <v>581815.17180590401</v>
      </c>
      <c r="E116" s="353">
        <f t="shared" si="4"/>
        <v>609075.98112123541</v>
      </c>
      <c r="F116" s="353">
        <v>636336.79043656681</v>
      </c>
      <c r="G116" s="319">
        <v>624927.15274317667</v>
      </c>
      <c r="H116" s="353">
        <v>658203.69905540219</v>
      </c>
      <c r="I116" s="371">
        <v>598205.95842605701</v>
      </c>
      <c r="J116" s="357">
        <v>538800.81644414563</v>
      </c>
      <c r="K116" s="323">
        <v>561551.8211738891</v>
      </c>
      <c r="L116" s="319">
        <v>585054.65016429359</v>
      </c>
      <c r="M116" s="319">
        <v>591063.9716267864</v>
      </c>
      <c r="N116" s="319">
        <v>557413.89878790197</v>
      </c>
      <c r="O116" s="387">
        <v>526771.96426063753</v>
      </c>
      <c r="P116" s="387">
        <v>544210.51349911781</v>
      </c>
      <c r="Q116" s="387">
        <v>577878.46689895471</v>
      </c>
      <c r="R116" s="387">
        <v>587836.6822333833</v>
      </c>
      <c r="S116" s="388">
        <v>609244.85449807264</v>
      </c>
      <c r="T116" s="387">
        <v>569337.64060903585</v>
      </c>
      <c r="U116" s="387">
        <v>594181.87942616409</v>
      </c>
      <c r="V116" s="387">
        <v>560143.86480111512</v>
      </c>
      <c r="W116" s="387">
        <v>594929.25343549077</v>
      </c>
      <c r="X116" s="387">
        <v>682432.07518633478</v>
      </c>
      <c r="Y116" s="387">
        <v>716041.41122406069</v>
      </c>
      <c r="Z116" s="387">
        <v>708786.08560515277</v>
      </c>
      <c r="AA116" s="387">
        <v>788184.67663370667</v>
      </c>
      <c r="AB116" s="387">
        <v>956370.00985880778</v>
      </c>
      <c r="AC116" s="388">
        <v>947811.47401335253</v>
      </c>
      <c r="AD116" s="387">
        <v>939465.18443621474</v>
      </c>
      <c r="AE116" s="387">
        <v>854607.23905275366</v>
      </c>
      <c r="AF116" s="387">
        <v>925085.46829894139</v>
      </c>
      <c r="AG116" s="387">
        <v>890275.85306079872</v>
      </c>
      <c r="AH116" s="387">
        <v>914471.73236726259</v>
      </c>
      <c r="AI116" s="387">
        <v>966801.25237421994</v>
      </c>
      <c r="AJ116" s="387">
        <v>1034570.4771331439</v>
      </c>
      <c r="AK116" s="387">
        <v>1135260.377876264</v>
      </c>
      <c r="AL116" s="387">
        <v>1197976.5147349604</v>
      </c>
      <c r="AM116" s="388">
        <v>1258668.6594212563</v>
      </c>
      <c r="AN116" s="387">
        <v>1320682.2983692396</v>
      </c>
      <c r="AO116" s="387">
        <v>1295476.8350563911</v>
      </c>
      <c r="AP116" s="387">
        <v>1240142.0433382429</v>
      </c>
      <c r="AQ116" s="387">
        <v>1260404.8193690118</v>
      </c>
      <c r="AR116" s="387">
        <v>1355759.1770813533</v>
      </c>
      <c r="AS116" s="387">
        <v>1472948.4846491988</v>
      </c>
      <c r="AT116" s="387">
        <v>1546937.2507165568</v>
      </c>
      <c r="AU116" s="387">
        <v>1525859.0254777072</v>
      </c>
      <c r="AV116" s="387">
        <v>1394720.7683477667</v>
      </c>
      <c r="AW116" s="388">
        <v>1246680.7590687545</v>
      </c>
      <c r="AX116" s="387">
        <v>1394092.9157725882</v>
      </c>
      <c r="AY116" s="387">
        <v>1444288.0801814657</v>
      </c>
      <c r="AZ116" s="387">
        <v>1569611.36375</v>
      </c>
      <c r="BA116" s="387">
        <v>1444208.6271988377</v>
      </c>
      <c r="BB116" s="387">
        <v>1513579.5654248856</v>
      </c>
      <c r="BC116" s="387">
        <v>1556565.120738365</v>
      </c>
      <c r="BD116" s="387">
        <v>1519044.277394224</v>
      </c>
      <c r="BE116" s="387">
        <v>1605923.8471746971</v>
      </c>
      <c r="BF116" s="387">
        <v>1667263</v>
      </c>
      <c r="BG116" s="387">
        <v>1688510.709048189</v>
      </c>
      <c r="BH116" s="389"/>
      <c r="BJ116" s="1142">
        <f t="shared" si="5"/>
        <v>2.867893784691411E-2</v>
      </c>
    </row>
    <row r="117" spans="1:62" x14ac:dyDescent="0.2">
      <c r="A117" s="477">
        <v>99.900000000000105</v>
      </c>
      <c r="B117" s="396">
        <v>677679.75312058034</v>
      </c>
      <c r="C117" s="396">
        <f t="shared" si="3"/>
        <v>705703.48313970922</v>
      </c>
      <c r="D117" s="396">
        <v>733727.2131588381</v>
      </c>
      <c r="E117" s="396">
        <f t="shared" si="4"/>
        <v>773088.43275062623</v>
      </c>
      <c r="F117" s="396">
        <v>812449.65234241425</v>
      </c>
      <c r="G117" s="393">
        <v>783661.98693461774</v>
      </c>
      <c r="H117" s="393">
        <v>840521.54266610055</v>
      </c>
      <c r="I117" s="397">
        <v>750170.24681367585</v>
      </c>
      <c r="J117" s="396">
        <v>658503.58178849297</v>
      </c>
      <c r="K117" s="396">
        <v>688014.45031084283</v>
      </c>
      <c r="L117" s="396">
        <v>730068.15443592553</v>
      </c>
      <c r="M117" s="393">
        <v>744023.84222333005</v>
      </c>
      <c r="N117" s="393">
        <v>691995.24815508747</v>
      </c>
      <c r="O117" s="393">
        <v>647702.08151944948</v>
      </c>
      <c r="P117" s="393">
        <v>669431.20526648685</v>
      </c>
      <c r="Q117" s="393">
        <v>716218.94308943092</v>
      </c>
      <c r="R117" s="393">
        <v>722629.53946015809</v>
      </c>
      <c r="S117" s="394">
        <v>763311.33584885171</v>
      </c>
      <c r="T117" s="393">
        <v>711898.49124074855</v>
      </c>
      <c r="U117" s="393">
        <v>742239.70272116584</v>
      </c>
      <c r="V117" s="393">
        <v>719573.9411386298</v>
      </c>
      <c r="W117" s="393">
        <v>755387.13359899749</v>
      </c>
      <c r="X117" s="393">
        <v>886491.51904865459</v>
      </c>
      <c r="Y117" s="393">
        <v>930084.56242595625</v>
      </c>
      <c r="Z117" s="393">
        <v>875429.78551902331</v>
      </c>
      <c r="AA117" s="393">
        <v>1001157.9497026308</v>
      </c>
      <c r="AB117" s="393">
        <v>1253179.8774691033</v>
      </c>
      <c r="AC117" s="394">
        <v>1214430.5097608385</v>
      </c>
      <c r="AD117" s="393">
        <v>1208231.9680505474</v>
      </c>
      <c r="AE117" s="393">
        <v>1083139.0791618342</v>
      </c>
      <c r="AF117" s="393">
        <v>1187296.8011027782</v>
      </c>
      <c r="AG117" s="393">
        <v>1133499.944504864</v>
      </c>
      <c r="AH117" s="393">
        <v>1170389.5353821034</v>
      </c>
      <c r="AI117" s="393">
        <v>1233030.7172643275</v>
      </c>
      <c r="AJ117" s="393">
        <v>1330905.5290365003</v>
      </c>
      <c r="AK117" s="393">
        <v>1470846.7149874454</v>
      </c>
      <c r="AL117" s="393">
        <v>1558318.1156721474</v>
      </c>
      <c r="AM117" s="394">
        <v>1647509.7610348049</v>
      </c>
      <c r="AN117" s="393">
        <v>1753860.2031937896</v>
      </c>
      <c r="AO117" s="393">
        <v>1702162.0864661655</v>
      </c>
      <c r="AP117" s="393">
        <v>1614708.7496567389</v>
      </c>
      <c r="AQ117" s="393">
        <v>1641486.1556721791</v>
      </c>
      <c r="AR117" s="393">
        <v>1782319.782063771</v>
      </c>
      <c r="AS117" s="393">
        <v>1966093.3260069457</v>
      </c>
      <c r="AT117" s="393">
        <v>2058058.9691096779</v>
      </c>
      <c r="AU117" s="393">
        <v>2025802.4453699167</v>
      </c>
      <c r="AV117" s="393">
        <v>1856902.9422631315</v>
      </c>
      <c r="AW117" s="394">
        <v>1633168.9116966052</v>
      </c>
      <c r="AX117" s="393">
        <v>1842798.8978354619</v>
      </c>
      <c r="AY117" s="393">
        <v>1903592.4744112547</v>
      </c>
      <c r="AZ117" s="393">
        <v>2102333.4213999999</v>
      </c>
      <c r="BA117" s="393">
        <v>1922938.0859804458</v>
      </c>
      <c r="BB117" s="393">
        <v>2027067.6982703765</v>
      </c>
      <c r="BC117" s="393">
        <v>2083582.6117665023</v>
      </c>
      <c r="BD117" s="393">
        <v>2027286.5629656876</v>
      </c>
      <c r="BE117" s="393">
        <v>2121702.9540830483</v>
      </c>
      <c r="BF117" s="393">
        <v>2212003</v>
      </c>
      <c r="BG117" s="393">
        <v>2238138.7640643702</v>
      </c>
      <c r="BH117" s="395"/>
      <c r="BJ117" s="1142">
        <f t="shared" si="5"/>
        <v>3.0284208097358212E-2</v>
      </c>
    </row>
    <row r="118" spans="1:62" x14ac:dyDescent="0.2">
      <c r="A118" s="475">
        <v>99.91</v>
      </c>
      <c r="B118" s="387">
        <v>719803.48982352566</v>
      </c>
      <c r="C118" s="387">
        <f t="shared" si="3"/>
        <v>750667.98938409449</v>
      </c>
      <c r="D118" s="398">
        <v>781532.48894466343</v>
      </c>
      <c r="E118" s="398">
        <f t="shared" si="4"/>
        <v>822152.75763772556</v>
      </c>
      <c r="F118" s="398">
        <v>862773.02633078769</v>
      </c>
      <c r="G118" s="387">
        <v>823140.17577368103</v>
      </c>
      <c r="H118" s="387">
        <v>893735.55959456589</v>
      </c>
      <c r="I118" s="399">
        <v>794390.87952660327</v>
      </c>
      <c r="J118" s="398">
        <v>693607.59389107674</v>
      </c>
      <c r="K118" s="398">
        <v>727014.48162369709</v>
      </c>
      <c r="L118" s="398">
        <v>769495.47601314355</v>
      </c>
      <c r="M118" s="387">
        <v>782697.68797773356</v>
      </c>
      <c r="N118" s="387">
        <v>729312.10300921509</v>
      </c>
      <c r="O118" s="387">
        <v>683715.78939053498</v>
      </c>
      <c r="P118" s="387">
        <v>707597.9881154499</v>
      </c>
      <c r="Q118" s="387">
        <v>757599.33797909413</v>
      </c>
      <c r="R118" s="387">
        <v>761595.59168208658</v>
      </c>
      <c r="S118" s="388">
        <v>810025.22191758512</v>
      </c>
      <c r="T118" s="387">
        <v>755388.87064217904</v>
      </c>
      <c r="U118" s="387">
        <v>783348.37094386877</v>
      </c>
      <c r="V118" s="387">
        <v>765948.24241449556</v>
      </c>
      <c r="W118" s="387">
        <v>806596.0783024875</v>
      </c>
      <c r="X118" s="387">
        <v>948236.03072299878</v>
      </c>
      <c r="Y118" s="387">
        <v>987308.84061986452</v>
      </c>
      <c r="Z118" s="387">
        <v>940053.88659002387</v>
      </c>
      <c r="AA118" s="387">
        <v>1065873.1495603314</v>
      </c>
      <c r="AB118" s="387">
        <v>1353803.3778740186</v>
      </c>
      <c r="AC118" s="388">
        <v>1307555.1915828616</v>
      </c>
      <c r="AD118" s="387">
        <v>1292344.8837020432</v>
      </c>
      <c r="AE118" s="387">
        <v>1152584.7204808325</v>
      </c>
      <c r="AF118" s="387">
        <v>1270475.3312153472</v>
      </c>
      <c r="AG118" s="387">
        <v>1202399.6243463492</v>
      </c>
      <c r="AH118" s="387">
        <v>1249685.7341750008</v>
      </c>
      <c r="AI118" s="387">
        <v>1317163.8998614741</v>
      </c>
      <c r="AJ118" s="387">
        <v>1427701.0261755201</v>
      </c>
      <c r="AK118" s="387">
        <v>1576618.2419972285</v>
      </c>
      <c r="AL118" s="387">
        <v>1670092.1176088194</v>
      </c>
      <c r="AM118" s="388">
        <v>1769100.3708494469</v>
      </c>
      <c r="AN118" s="387">
        <v>1886962.6236095552</v>
      </c>
      <c r="AO118" s="387">
        <v>1826955.6296992481</v>
      </c>
      <c r="AP118" s="387">
        <v>1723583.0970242403</v>
      </c>
      <c r="AQ118" s="387">
        <v>1763614.6050527855</v>
      </c>
      <c r="AR118" s="387">
        <v>1918459.67461034</v>
      </c>
      <c r="AS118" s="387">
        <v>2119794.4329260555</v>
      </c>
      <c r="AT118" s="387">
        <v>2228163.6417887053</v>
      </c>
      <c r="AU118" s="387">
        <v>2187152.3189068539</v>
      </c>
      <c r="AV118" s="387">
        <v>2003672.5576354258</v>
      </c>
      <c r="AW118" s="388">
        <v>1755076.7763763044</v>
      </c>
      <c r="AX118" s="387">
        <v>1988668.8001812464</v>
      </c>
      <c r="AY118" s="387">
        <v>2049581.549495361</v>
      </c>
      <c r="AZ118" s="387">
        <v>2264545.5265500001</v>
      </c>
      <c r="BA118" s="387">
        <v>2082579.4768434896</v>
      </c>
      <c r="BB118" s="387">
        <v>2196513.5149727156</v>
      </c>
      <c r="BC118" s="387">
        <v>2248216.4799755658</v>
      </c>
      <c r="BD118" s="387">
        <v>2194891.820449701</v>
      </c>
      <c r="BE118" s="387">
        <v>2291616.896143531</v>
      </c>
      <c r="BF118" s="387">
        <v>2389387</v>
      </c>
      <c r="BG118" s="387">
        <v>2409173.2201090571</v>
      </c>
      <c r="BH118" s="389"/>
      <c r="BJ118" s="1142">
        <f t="shared" si="5"/>
        <v>3.0768041824950298E-2</v>
      </c>
    </row>
    <row r="119" spans="1:62" x14ac:dyDescent="0.2">
      <c r="A119" s="475">
        <v>99.92</v>
      </c>
      <c r="B119" s="387">
        <v>768420.90512205614</v>
      </c>
      <c r="C119" s="387">
        <f t="shared" si="3"/>
        <v>798958.80068460875</v>
      </c>
      <c r="D119" s="387">
        <v>829496.69624716137</v>
      </c>
      <c r="E119" s="387">
        <f t="shared" si="4"/>
        <v>877062.76821932895</v>
      </c>
      <c r="F119" s="387">
        <v>924628.84019149665</v>
      </c>
      <c r="G119" s="387">
        <v>879655.02823451255</v>
      </c>
      <c r="H119" s="387">
        <v>955782.31532583304</v>
      </c>
      <c r="I119" s="388">
        <v>848475.68379526597</v>
      </c>
      <c r="J119" s="387">
        <v>735443.95519162423</v>
      </c>
      <c r="K119" s="387">
        <v>777584.33648747473</v>
      </c>
      <c r="L119" s="387">
        <v>816059.62343921151</v>
      </c>
      <c r="M119" s="387">
        <v>837014.1629278831</v>
      </c>
      <c r="N119" s="387">
        <v>776624.46832103399</v>
      </c>
      <c r="O119" s="387">
        <v>729436.11940036505</v>
      </c>
      <c r="P119" s="387">
        <v>758218.96184959542</v>
      </c>
      <c r="Q119" s="387">
        <v>804747.10801393725</v>
      </c>
      <c r="R119" s="387">
        <v>809453.66317149834</v>
      </c>
      <c r="S119" s="388">
        <v>865161.98653564253</v>
      </c>
      <c r="T119" s="387">
        <v>812534.71554237581</v>
      </c>
      <c r="U119" s="387">
        <v>834601.09700557892</v>
      </c>
      <c r="V119" s="387">
        <v>822359.69518601918</v>
      </c>
      <c r="W119" s="387">
        <v>861629.13409198273</v>
      </c>
      <c r="X119" s="387">
        <v>1010037.5043000336</v>
      </c>
      <c r="Y119" s="387">
        <v>1035332.767703596</v>
      </c>
      <c r="Z119" s="387">
        <v>1016533.831542091</v>
      </c>
      <c r="AA119" s="387">
        <v>1152755.7970591455</v>
      </c>
      <c r="AB119" s="387">
        <v>1459446.542991444</v>
      </c>
      <c r="AC119" s="388">
        <v>1406791.4147722472</v>
      </c>
      <c r="AD119" s="387">
        <v>1401385.1445603091</v>
      </c>
      <c r="AE119" s="387">
        <v>1234342.1747171113</v>
      </c>
      <c r="AF119" s="387">
        <v>1370022.8165141817</v>
      </c>
      <c r="AG119" s="387">
        <v>1295270.7268000536</v>
      </c>
      <c r="AH119" s="387">
        <v>1340225.9543108728</v>
      </c>
      <c r="AI119" s="387">
        <v>1417211.2198134898</v>
      </c>
      <c r="AJ119" s="387">
        <v>1541805.7956182933</v>
      </c>
      <c r="AK119" s="387">
        <v>1711902.5247320975</v>
      </c>
      <c r="AL119" s="387">
        <v>1814386.6406186519</v>
      </c>
      <c r="AM119" s="388">
        <v>1923251.2915055342</v>
      </c>
      <c r="AN119" s="387">
        <v>2045644.8422643081</v>
      </c>
      <c r="AO119" s="387">
        <v>1976297.4765037594</v>
      </c>
      <c r="AP119" s="387">
        <v>1867524.7469855454</v>
      </c>
      <c r="AQ119" s="387">
        <v>1903400.9617989867</v>
      </c>
      <c r="AR119" s="387">
        <v>2082799.6255464738</v>
      </c>
      <c r="AS119" s="387">
        <v>2293737.4038627949</v>
      </c>
      <c r="AT119" s="387">
        <v>2438077.6441511037</v>
      </c>
      <c r="AU119" s="387">
        <v>2385864.0225924114</v>
      </c>
      <c r="AV119" s="387">
        <v>2180095.7080161027</v>
      </c>
      <c r="AW119" s="388">
        <v>1907057.6924500177</v>
      </c>
      <c r="AX119" s="387">
        <v>2160285.3387950254</v>
      </c>
      <c r="AY119" s="387">
        <v>2234487.4878682839</v>
      </c>
      <c r="AZ119" s="387">
        <v>2466024.9269499998</v>
      </c>
      <c r="BA119" s="387">
        <v>2272160.0192398303</v>
      </c>
      <c r="BB119" s="387">
        <v>2394304.6466998323</v>
      </c>
      <c r="BC119" s="387">
        <v>2439648.7261386625</v>
      </c>
      <c r="BD119" s="387">
        <v>2391132.5953539698</v>
      </c>
      <c r="BE119" s="387">
        <v>2490503.8416720615</v>
      </c>
      <c r="BF119" s="387">
        <v>2600592</v>
      </c>
      <c r="BG119" s="387">
        <v>2619643.6087245643</v>
      </c>
      <c r="BH119" s="389"/>
      <c r="BJ119" s="1142">
        <f t="shared" si="5"/>
        <v>3.108752907557899E-2</v>
      </c>
    </row>
    <row r="120" spans="1:62" x14ac:dyDescent="0.2">
      <c r="A120" s="478">
        <v>99.93</v>
      </c>
      <c r="B120" s="400">
        <v>828172.28770829481</v>
      </c>
      <c r="C120" s="400">
        <f t="shared" si="3"/>
        <v>867842.24610106973</v>
      </c>
      <c r="D120" s="400">
        <v>907512.20449384465</v>
      </c>
      <c r="E120" s="400">
        <f t="shared" si="4"/>
        <v>956775.10885811574</v>
      </c>
      <c r="F120" s="400">
        <v>1006038.0132223869</v>
      </c>
      <c r="G120" s="400">
        <v>948924.37247411837</v>
      </c>
      <c r="H120" s="400">
        <v>1041604.5457440033</v>
      </c>
      <c r="I120" s="401">
        <v>918382.39505361114</v>
      </c>
      <c r="J120" s="400">
        <v>785896.65906253003</v>
      </c>
      <c r="K120" s="400">
        <v>838113.15505576879</v>
      </c>
      <c r="L120" s="400">
        <v>870780.14326396503</v>
      </c>
      <c r="M120" s="400">
        <v>896684.48654037889</v>
      </c>
      <c r="N120" s="400">
        <v>826635.91805911378</v>
      </c>
      <c r="O120" s="387">
        <v>787185.6580887516</v>
      </c>
      <c r="P120" s="387">
        <v>814569.01095242845</v>
      </c>
      <c r="Q120" s="387">
        <v>861345.99883855984</v>
      </c>
      <c r="R120" s="387">
        <v>869025.63559197588</v>
      </c>
      <c r="S120" s="388">
        <v>929542.86036158318</v>
      </c>
      <c r="T120" s="387">
        <v>874714.71890652645</v>
      </c>
      <c r="U120" s="387">
        <v>897322.66457930079</v>
      </c>
      <c r="V120" s="387">
        <v>886774.25549480005</v>
      </c>
      <c r="W120" s="387">
        <v>939361.02068483853</v>
      </c>
      <c r="X120" s="387">
        <v>1118683.5703129633</v>
      </c>
      <c r="Y120" s="387">
        <v>1106307.812320862</v>
      </c>
      <c r="Z120" s="387">
        <v>1111731.2367061113</v>
      </c>
      <c r="AA120" s="387">
        <v>1253767.7917137956</v>
      </c>
      <c r="AB120" s="387">
        <v>1593705.503679448</v>
      </c>
      <c r="AC120" s="388">
        <v>1522519.2474435901</v>
      </c>
      <c r="AD120" s="387">
        <v>1531018.4992528344</v>
      </c>
      <c r="AE120" s="387">
        <v>1332086.4025326772</v>
      </c>
      <c r="AF120" s="387">
        <v>1482308.6697927325</v>
      </c>
      <c r="AG120" s="387">
        <v>1417315.3147207366</v>
      </c>
      <c r="AH120" s="387">
        <v>1459451.3530337932</v>
      </c>
      <c r="AI120" s="387">
        <v>1549593.230938406</v>
      </c>
      <c r="AJ120" s="387">
        <v>1688698.1870899145</v>
      </c>
      <c r="AK120" s="387">
        <v>1871856.7951866742</v>
      </c>
      <c r="AL120" s="387">
        <v>1994269.2902705926</v>
      </c>
      <c r="AM120" s="388">
        <v>2112443.6322843046</v>
      </c>
      <c r="AN120" s="387">
        <v>2247628.8297470496</v>
      </c>
      <c r="AO120" s="387">
        <v>2164363.2095864662</v>
      </c>
      <c r="AP120" s="387">
        <v>2050253.1684849088</v>
      </c>
      <c r="AQ120" s="387">
        <v>2088391.0745102824</v>
      </c>
      <c r="AR120" s="387">
        <v>2285581.7549539059</v>
      </c>
      <c r="AS120" s="387">
        <v>2522814.9062568503</v>
      </c>
      <c r="AT120" s="387">
        <v>2692533.033275113</v>
      </c>
      <c r="AU120" s="387">
        <v>2625616.3079645056</v>
      </c>
      <c r="AV120" s="387">
        <v>2394149.0286602098</v>
      </c>
      <c r="AW120" s="388">
        <v>2109126.3839696352</v>
      </c>
      <c r="AX120" s="387">
        <v>2384599.0836649239</v>
      </c>
      <c r="AY120" s="387">
        <v>2475056.2447242327</v>
      </c>
      <c r="AZ120" s="387">
        <v>2713330.7624499998</v>
      </c>
      <c r="BA120" s="387">
        <v>2503400.6141530545</v>
      </c>
      <c r="BB120" s="387">
        <v>2643079.0972985481</v>
      </c>
      <c r="BC120" s="387">
        <v>2688312.966202802</v>
      </c>
      <c r="BD120" s="387">
        <v>2638995.2711599041</v>
      </c>
      <c r="BE120" s="387">
        <v>2734317.3382964949</v>
      </c>
      <c r="BF120" s="387">
        <v>2849328</v>
      </c>
      <c r="BG120" s="387">
        <v>2872526.0227867183</v>
      </c>
      <c r="BH120" s="389"/>
      <c r="BJ120" s="1142">
        <f t="shared" si="5"/>
        <v>3.1565329249743757E-2</v>
      </c>
    </row>
    <row r="121" spans="1:62" x14ac:dyDescent="0.2">
      <c r="A121" s="478">
        <v>99.94</v>
      </c>
      <c r="B121" s="400">
        <v>913550.87406997464</v>
      </c>
      <c r="C121" s="400">
        <f t="shared" si="3"/>
        <v>955419.75952213909</v>
      </c>
      <c r="D121" s="400">
        <v>997288.64497430366</v>
      </c>
      <c r="E121" s="400">
        <f t="shared" si="4"/>
        <v>1046176.2733591455</v>
      </c>
      <c r="F121" s="400">
        <v>1095063.9017439873</v>
      </c>
      <c r="G121" s="400">
        <v>1042549.3359353375</v>
      </c>
      <c r="H121" s="400">
        <v>1140223.0741880704</v>
      </c>
      <c r="I121" s="401">
        <v>1007810.0776350395</v>
      </c>
      <c r="J121" s="400">
        <v>861102.0555182019</v>
      </c>
      <c r="K121" s="400">
        <v>919345.06856829394</v>
      </c>
      <c r="L121" s="400">
        <v>944483.64884994528</v>
      </c>
      <c r="M121" s="400">
        <v>978433.10609837167</v>
      </c>
      <c r="N121" s="400">
        <v>893761.34267579252</v>
      </c>
      <c r="O121" s="387">
        <v>854505.65387586015</v>
      </c>
      <c r="P121" s="387">
        <v>882864.16375378671</v>
      </c>
      <c r="Q121" s="387">
        <v>935814.0127758421</v>
      </c>
      <c r="R121" s="387">
        <v>945489.84080829448</v>
      </c>
      <c r="S121" s="388">
        <v>1012475.12419241</v>
      </c>
      <c r="T121" s="387">
        <v>950624.74743950763</v>
      </c>
      <c r="U121" s="387">
        <v>979098.40646703856</v>
      </c>
      <c r="V121" s="387">
        <v>975899.12319073663</v>
      </c>
      <c r="W121" s="387">
        <v>1020898.8083109092</v>
      </c>
      <c r="X121" s="387">
        <v>1250556.9475692452</v>
      </c>
      <c r="Y121" s="387">
        <v>1239586.9147208314</v>
      </c>
      <c r="Z121" s="387">
        <v>1203046.5480826842</v>
      </c>
      <c r="AA121" s="387">
        <v>1385462.4450870214</v>
      </c>
      <c r="AB121" s="387">
        <v>1778081.1246082885</v>
      </c>
      <c r="AC121" s="388">
        <v>1703921.3327981071</v>
      </c>
      <c r="AD121" s="387">
        <v>1695986.4422733325</v>
      </c>
      <c r="AE121" s="387">
        <v>1470296.879603799</v>
      </c>
      <c r="AF121" s="387">
        <v>1628855.7567472619</v>
      </c>
      <c r="AG121" s="387">
        <v>1568254.3818810242</v>
      </c>
      <c r="AH121" s="387">
        <v>1604919.2636382193</v>
      </c>
      <c r="AI121" s="387">
        <v>1723078.8508061639</v>
      </c>
      <c r="AJ121" s="387">
        <v>1867663.5051553603</v>
      </c>
      <c r="AK121" s="387">
        <v>2078789.716524197</v>
      </c>
      <c r="AL121" s="387">
        <v>2222225.1011674209</v>
      </c>
      <c r="AM121" s="388">
        <v>2351156.1952927061</v>
      </c>
      <c r="AN121" s="387">
        <v>2508754.3730950579</v>
      </c>
      <c r="AO121" s="387">
        <v>2411077.7420112784</v>
      </c>
      <c r="AP121" s="387">
        <v>2286192.5423147012</v>
      </c>
      <c r="AQ121" s="387">
        <v>2326780.9387929454</v>
      </c>
      <c r="AR121" s="387">
        <v>2556489.7805193877</v>
      </c>
      <c r="AS121" s="387">
        <v>2838255.3085159161</v>
      </c>
      <c r="AT121" s="387">
        <v>3014405.9676317791</v>
      </c>
      <c r="AU121" s="387">
        <v>2933724.1163373077</v>
      </c>
      <c r="AV121" s="387">
        <v>2682671.061143205</v>
      </c>
      <c r="AW121" s="388">
        <v>2360722.818265439</v>
      </c>
      <c r="AX121" s="387">
        <v>2684120.0170308957</v>
      </c>
      <c r="AY121" s="387">
        <v>2761755.1768783764</v>
      </c>
      <c r="AZ121" s="387">
        <v>3029940.2989499997</v>
      </c>
      <c r="BA121" s="387">
        <v>2799227.4526857231</v>
      </c>
      <c r="BB121" s="387">
        <v>2952035.6592140528</v>
      </c>
      <c r="BC121" s="387">
        <v>3001380.2544572973</v>
      </c>
      <c r="BD121" s="387">
        <v>2957104.7445909493</v>
      </c>
      <c r="BE121" s="387">
        <v>3058604.6817719415</v>
      </c>
      <c r="BF121" s="387">
        <v>3189443</v>
      </c>
      <c r="BG121" s="387">
        <v>3206408.4687680099</v>
      </c>
      <c r="BH121" s="389"/>
      <c r="BJ121" s="1142">
        <f t="shared" si="5"/>
        <v>3.2367588535712422E-2</v>
      </c>
    </row>
    <row r="122" spans="1:62" x14ac:dyDescent="0.2">
      <c r="A122" s="475">
        <v>99.95</v>
      </c>
      <c r="B122" s="387">
        <v>1024686.1289429993</v>
      </c>
      <c r="C122" s="387">
        <f t="shared" si="3"/>
        <v>1068709.3271701969</v>
      </c>
      <c r="D122" s="387">
        <v>1112732.5253973943</v>
      </c>
      <c r="E122" s="387">
        <f t="shared" si="4"/>
        <v>1162886.706674532</v>
      </c>
      <c r="F122" s="387">
        <v>1213040.88795167</v>
      </c>
      <c r="G122" s="387">
        <v>1169235.3653878095</v>
      </c>
      <c r="H122" s="387">
        <v>1208973.7728189344</v>
      </c>
      <c r="I122" s="388">
        <v>1125642.090582642</v>
      </c>
      <c r="J122" s="387">
        <v>960506.65498030931</v>
      </c>
      <c r="K122" s="387">
        <v>1030727.4154324372</v>
      </c>
      <c r="L122" s="387">
        <v>1047093.7266155533</v>
      </c>
      <c r="M122" s="387">
        <v>1069568.2238700567</v>
      </c>
      <c r="N122" s="387">
        <v>984805.65518296196</v>
      </c>
      <c r="O122" s="387">
        <v>940219.60135514673</v>
      </c>
      <c r="P122" s="387">
        <v>973267.71879889467</v>
      </c>
      <c r="Q122" s="387">
        <v>1031396.6027874565</v>
      </c>
      <c r="R122" s="387">
        <v>1047198.0070197082</v>
      </c>
      <c r="S122" s="388">
        <v>1135512.3226016613</v>
      </c>
      <c r="T122" s="387">
        <v>1053307.2204640035</v>
      </c>
      <c r="U122" s="387">
        <v>1085315.7762723442</v>
      </c>
      <c r="V122" s="387">
        <v>1091687.5507665917</v>
      </c>
      <c r="W122" s="387">
        <v>1137010.6574163465</v>
      </c>
      <c r="X122" s="387">
        <v>1305873.5276091814</v>
      </c>
      <c r="Y122" s="387">
        <v>1404316.6074635989</v>
      </c>
      <c r="Z122" s="387">
        <v>1321667.2331860394</v>
      </c>
      <c r="AA122" s="387">
        <v>1549091.1616557813</v>
      </c>
      <c r="AB122" s="387">
        <v>2039074.4261645717</v>
      </c>
      <c r="AC122" s="388">
        <v>1925098.0710724245</v>
      </c>
      <c r="AD122" s="387">
        <v>1918129.4246824544</v>
      </c>
      <c r="AE122" s="387">
        <v>1654048.3862019244</v>
      </c>
      <c r="AF122" s="387">
        <v>1833675.0378029966</v>
      </c>
      <c r="AG122" s="387">
        <v>1771037.4286757146</v>
      </c>
      <c r="AH122" s="387">
        <v>1810856.0993672919</v>
      </c>
      <c r="AI122" s="387">
        <v>1953689.8302700543</v>
      </c>
      <c r="AJ122" s="387">
        <v>2101055.7486814307</v>
      </c>
      <c r="AK122" s="387">
        <v>2358656.0924658007</v>
      </c>
      <c r="AL122" s="387">
        <v>2533882.7211598367</v>
      </c>
      <c r="AM122" s="388">
        <v>2674978.6386184827</v>
      </c>
      <c r="AN122" s="387">
        <v>2865858.2870503035</v>
      </c>
      <c r="AO122" s="387">
        <v>2745128.6137218047</v>
      </c>
      <c r="AP122" s="387">
        <v>2600027.7486456796</v>
      </c>
      <c r="AQ122" s="387">
        <v>2640780.8912552628</v>
      </c>
      <c r="AR122" s="387">
        <v>2912753.6338148639</v>
      </c>
      <c r="AS122" s="387">
        <v>3248645.2932285718</v>
      </c>
      <c r="AT122" s="387">
        <v>3460098.9943571137</v>
      </c>
      <c r="AU122" s="387">
        <v>3356048.1712123691</v>
      </c>
      <c r="AV122" s="387">
        <v>3078659.3504468813</v>
      </c>
      <c r="AW122" s="388">
        <v>2689260.4773585107</v>
      </c>
      <c r="AX122" s="387">
        <v>3088724.8565134062</v>
      </c>
      <c r="AY122" s="387">
        <v>3156440.2706188192</v>
      </c>
      <c r="AZ122" s="387">
        <v>3462945.4788500001</v>
      </c>
      <c r="BA122" s="387">
        <v>3200858.9459812311</v>
      </c>
      <c r="BB122" s="387">
        <v>3393713.3814427024</v>
      </c>
      <c r="BC122" s="387">
        <v>3447957.1314855111</v>
      </c>
      <c r="BD122" s="387">
        <v>3403502.3394261785</v>
      </c>
      <c r="BE122" s="387">
        <v>3511062.5419864981</v>
      </c>
      <c r="BF122" s="387">
        <v>3663456</v>
      </c>
      <c r="BG122" s="387">
        <v>3662673.2773861773</v>
      </c>
      <c r="BH122" s="389"/>
      <c r="BJ122" s="1142">
        <f t="shared" si="5"/>
        <v>3.3345808161457491E-2</v>
      </c>
    </row>
    <row r="123" spans="1:62" x14ac:dyDescent="0.2">
      <c r="A123" s="475">
        <v>99.96</v>
      </c>
      <c r="B123" s="387">
        <v>1159533.8722867859</v>
      </c>
      <c r="C123" s="387">
        <f t="shared" si="3"/>
        <v>1211109.1418324092</v>
      </c>
      <c r="D123" s="387">
        <v>1262684.4113780325</v>
      </c>
      <c r="E123" s="387">
        <f t="shared" si="4"/>
        <v>1324504.3672928005</v>
      </c>
      <c r="F123" s="387">
        <v>1386324.3232075686</v>
      </c>
      <c r="G123" s="387">
        <v>1341381.1274428391</v>
      </c>
      <c r="H123" s="387">
        <v>1399383.3931224791</v>
      </c>
      <c r="I123" s="388">
        <v>1282364.7208173175</v>
      </c>
      <c r="J123" s="387">
        <v>1092636.3257612141</v>
      </c>
      <c r="K123" s="387">
        <v>1177822.2211556041</v>
      </c>
      <c r="L123" s="387">
        <v>1186422.0451259585</v>
      </c>
      <c r="M123" s="387">
        <v>1212073.5886091725</v>
      </c>
      <c r="N123" s="387">
        <v>1114069.3421404811</v>
      </c>
      <c r="O123" s="387">
        <v>1073338.4349108271</v>
      </c>
      <c r="P123" s="387">
        <v>1101387.9941076599</v>
      </c>
      <c r="Q123" s="387">
        <v>1173104.2799070848</v>
      </c>
      <c r="R123" s="387">
        <v>1187947.0850588894</v>
      </c>
      <c r="S123" s="388">
        <v>1311273.7325587708</v>
      </c>
      <c r="T123" s="387">
        <v>1197511.145306387</v>
      </c>
      <c r="U123" s="387">
        <v>1243499.9936240464</v>
      </c>
      <c r="V123" s="387">
        <v>1267209.3860834138</v>
      </c>
      <c r="W123" s="387">
        <v>1317160.4334161822</v>
      </c>
      <c r="X123" s="387">
        <v>1462910.9208003005</v>
      </c>
      <c r="Y123" s="387">
        <v>1565414.8612756524</v>
      </c>
      <c r="Z123" s="387">
        <v>1470533.3919075793</v>
      </c>
      <c r="AA123" s="387">
        <v>1784452.2427664464</v>
      </c>
      <c r="AB123" s="387">
        <v>2408408.9870074997</v>
      </c>
      <c r="AC123" s="388">
        <v>2206993.1507648104</v>
      </c>
      <c r="AD123" s="387">
        <v>2222138.9997726018</v>
      </c>
      <c r="AE123" s="387">
        <v>1912599.9309626054</v>
      </c>
      <c r="AF123" s="387">
        <v>2144754.5821814234</v>
      </c>
      <c r="AG123" s="387">
        <v>2061362.3938888309</v>
      </c>
      <c r="AH123" s="387">
        <v>2123572.3653672333</v>
      </c>
      <c r="AI123" s="387">
        <v>2275443.1126915445</v>
      </c>
      <c r="AJ123" s="387">
        <v>2455395.854166958</v>
      </c>
      <c r="AK123" s="387">
        <v>2762422.8252219371</v>
      </c>
      <c r="AL123" s="387">
        <v>2970342.6620439342</v>
      </c>
      <c r="AM123" s="388">
        <v>3158945.6769569279</v>
      </c>
      <c r="AN123" s="387">
        <v>3403243.3419517023</v>
      </c>
      <c r="AO123" s="387">
        <v>3234485.9985902254</v>
      </c>
      <c r="AP123" s="387">
        <v>3068819.1572633996</v>
      </c>
      <c r="AQ123" s="387">
        <v>3088298.4810520532</v>
      </c>
      <c r="AR123" s="387">
        <v>3433524.6294668312</v>
      </c>
      <c r="AS123" s="387">
        <v>3855178.8379887627</v>
      </c>
      <c r="AT123" s="387">
        <v>4101266.6736083119</v>
      </c>
      <c r="AU123" s="387">
        <v>3987105.4811911373</v>
      </c>
      <c r="AV123" s="387">
        <v>3658123.2669329089</v>
      </c>
      <c r="AW123" s="388">
        <v>3193880.374803083</v>
      </c>
      <c r="AX123" s="387">
        <v>3653247.4155746759</v>
      </c>
      <c r="AY123" s="387">
        <v>3724049.4096747879</v>
      </c>
      <c r="AZ123" s="387">
        <v>4134850.0683499998</v>
      </c>
      <c r="BA123" s="387">
        <v>3805369.1732762679</v>
      </c>
      <c r="BB123" s="387">
        <v>4023080.6578642908</v>
      </c>
      <c r="BC123" s="387">
        <v>4121379.4168766458</v>
      </c>
      <c r="BD123" s="387">
        <v>4043450.4463056233</v>
      </c>
      <c r="BE123" s="387">
        <v>4167530.4790067514</v>
      </c>
      <c r="BF123" s="387">
        <v>4342232</v>
      </c>
      <c r="BG123" s="387">
        <v>4322366.6596178571</v>
      </c>
      <c r="BH123" s="389"/>
      <c r="BJ123" s="1142">
        <f t="shared" si="5"/>
        <v>3.4479605645811429E-2</v>
      </c>
    </row>
    <row r="124" spans="1:62" x14ac:dyDescent="0.2">
      <c r="A124" s="475">
        <v>99.97</v>
      </c>
      <c r="B124" s="387">
        <v>1377143.6515403059</v>
      </c>
      <c r="C124" s="387">
        <f t="shared" si="3"/>
        <v>1457313.6386959327</v>
      </c>
      <c r="D124" s="387">
        <v>1537483.6258515595</v>
      </c>
      <c r="E124" s="387">
        <f t="shared" si="4"/>
        <v>1613221.4591414414</v>
      </c>
      <c r="F124" s="387">
        <v>1688959.2924313233</v>
      </c>
      <c r="G124" s="387">
        <v>1610207.0414659802</v>
      </c>
      <c r="H124" s="387">
        <v>1665553.4488431329</v>
      </c>
      <c r="I124" s="388">
        <v>1528935.3818531255</v>
      </c>
      <c r="J124" s="387">
        <v>1306613.2679377582</v>
      </c>
      <c r="K124" s="387">
        <v>1409710.0550831961</v>
      </c>
      <c r="L124" s="387">
        <v>1432244.4282584887</v>
      </c>
      <c r="M124" s="387">
        <v>1438118.3271020274</v>
      </c>
      <c r="N124" s="387">
        <v>1334682.4186517801</v>
      </c>
      <c r="O124" s="387">
        <v>1280348.2000421288</v>
      </c>
      <c r="P124" s="387">
        <v>1302573.3478145078</v>
      </c>
      <c r="Q124" s="387">
        <v>1375939.8722415797</v>
      </c>
      <c r="R124" s="387">
        <v>1424470.8918553765</v>
      </c>
      <c r="S124" s="388">
        <v>1574606.0058906565</v>
      </c>
      <c r="T124" s="387">
        <v>1441892.8905529666</v>
      </c>
      <c r="U124" s="387">
        <v>1501083.3608106568</v>
      </c>
      <c r="V124" s="387">
        <v>1557619.0617561918</v>
      </c>
      <c r="W124" s="387">
        <v>1611571.4619066203</v>
      </c>
      <c r="X124" s="387">
        <v>1812578.1329946027</v>
      </c>
      <c r="Y124" s="387">
        <v>1912461.8454541978</v>
      </c>
      <c r="Z124" s="387">
        <v>1816145.5576879866</v>
      </c>
      <c r="AA124" s="387">
        <v>2167762.0838654358</v>
      </c>
      <c r="AB124" s="387">
        <v>2973859.6826696242</v>
      </c>
      <c r="AC124" s="388">
        <v>2736543.3200371843</v>
      </c>
      <c r="AD124" s="387">
        <v>2727237.6792385406</v>
      </c>
      <c r="AE124" s="387">
        <v>2327794.0688179792</v>
      </c>
      <c r="AF124" s="387">
        <v>2657163.3046692424</v>
      </c>
      <c r="AG124" s="387">
        <v>2524823.1051204503</v>
      </c>
      <c r="AH124" s="387">
        <v>2597441.6286409893</v>
      </c>
      <c r="AI124" s="387">
        <v>2808897.4673321624</v>
      </c>
      <c r="AJ124" s="387">
        <v>3048172.9297416024</v>
      </c>
      <c r="AK124" s="387">
        <v>3397132.5733730327</v>
      </c>
      <c r="AL124" s="387">
        <v>3702082.1507218508</v>
      </c>
      <c r="AM124" s="388">
        <v>3979934.2462328314</v>
      </c>
      <c r="AN124" s="387">
        <v>4290567.3114596084</v>
      </c>
      <c r="AO124" s="387">
        <v>4026373.5690789474</v>
      </c>
      <c r="AP124" s="387">
        <v>3798720.3288438972</v>
      </c>
      <c r="AQ124" s="387">
        <v>3860113.7643253794</v>
      </c>
      <c r="AR124" s="387">
        <v>4294054.9206424626</v>
      </c>
      <c r="AS124" s="387">
        <v>4893523.0464504519</v>
      </c>
      <c r="AT124" s="387">
        <v>5193294.9248734824</v>
      </c>
      <c r="AU124" s="387">
        <v>5004154.197615548</v>
      </c>
      <c r="AV124" s="387">
        <v>4576853.9164326368</v>
      </c>
      <c r="AW124" s="388">
        <v>4000062.6338771242</v>
      </c>
      <c r="AX124" s="387">
        <v>4617390.5516030919</v>
      </c>
      <c r="AY124" s="387">
        <v>4685274.919971454</v>
      </c>
      <c r="AZ124" s="387">
        <v>5254671.10415</v>
      </c>
      <c r="BA124" s="387">
        <v>4845316.039098083</v>
      </c>
      <c r="BB124" s="387">
        <v>5094903.4405911956</v>
      </c>
      <c r="BC124" s="387">
        <v>5229470.186929713</v>
      </c>
      <c r="BD124" s="387">
        <v>5085234.3580819797</v>
      </c>
      <c r="BE124" s="387">
        <v>5192177.2310644593</v>
      </c>
      <c r="BF124" s="387">
        <v>5437305</v>
      </c>
      <c r="BG124" s="387">
        <v>5420892.7475284832</v>
      </c>
      <c r="BH124" s="389"/>
      <c r="BJ124" s="1142">
        <f t="shared" si="5"/>
        <v>3.5546857586705505E-2</v>
      </c>
    </row>
    <row r="125" spans="1:62" x14ac:dyDescent="0.2">
      <c r="A125" s="475">
        <v>99.98</v>
      </c>
      <c r="B125" s="387">
        <v>1803655.0030744632</v>
      </c>
      <c r="C125" s="387">
        <f t="shared" si="3"/>
        <v>1920734.1438522786</v>
      </c>
      <c r="D125" s="387">
        <v>2037813.284630094</v>
      </c>
      <c r="E125" s="387">
        <f t="shared" si="4"/>
        <v>2134632.3058565948</v>
      </c>
      <c r="F125" s="387">
        <v>2231451.3270830959</v>
      </c>
      <c r="G125" s="387">
        <v>2154251.4526933511</v>
      </c>
      <c r="H125" s="387">
        <v>2256170.8182976013</v>
      </c>
      <c r="I125" s="388">
        <v>2041373.4895306493</v>
      </c>
      <c r="J125" s="387">
        <v>1725482.4723849774</v>
      </c>
      <c r="K125" s="387">
        <v>1842276.5798134941</v>
      </c>
      <c r="L125" s="387">
        <v>1898128.6516977001</v>
      </c>
      <c r="M125" s="387">
        <v>1883790.5512628781</v>
      </c>
      <c r="N125" s="387">
        <v>1729032.6360264597</v>
      </c>
      <c r="O125" s="387">
        <v>1699071.25983008</v>
      </c>
      <c r="P125" s="387">
        <v>1726698.3098638435</v>
      </c>
      <c r="Q125" s="387">
        <v>1816163.1300813009</v>
      </c>
      <c r="R125" s="387">
        <v>1869862.7632390521</v>
      </c>
      <c r="S125" s="388">
        <v>2084984.3152451273</v>
      </c>
      <c r="T125" s="387">
        <v>1918718.5494280944</v>
      </c>
      <c r="U125" s="387">
        <v>2027431.2693840372</v>
      </c>
      <c r="V125" s="387">
        <v>2147860.1237268145</v>
      </c>
      <c r="W125" s="387">
        <v>2157572.5797506315</v>
      </c>
      <c r="X125" s="387">
        <v>2534162.7529111723</v>
      </c>
      <c r="Y125" s="387">
        <v>2780530.3242633846</v>
      </c>
      <c r="Z125" s="387">
        <v>2501593.4332871479</v>
      </c>
      <c r="AA125" s="387">
        <v>2982046.3272156748</v>
      </c>
      <c r="AB125" s="387">
        <v>4159021.4450195418</v>
      </c>
      <c r="AC125" s="388">
        <v>3835500.7227245839</v>
      </c>
      <c r="AD125" s="387">
        <v>3733113.3863658509</v>
      </c>
      <c r="AE125" s="387">
        <v>3189831.1196439206</v>
      </c>
      <c r="AF125" s="387">
        <v>3745896.0102946339</v>
      </c>
      <c r="AG125" s="387">
        <v>3546017.2648719512</v>
      </c>
      <c r="AH125" s="387">
        <v>3586144.903635887</v>
      </c>
      <c r="AI125" s="387">
        <v>3855722.0161946793</v>
      </c>
      <c r="AJ125" s="387">
        <v>4278089.3582730591</v>
      </c>
      <c r="AK125" s="387">
        <v>4810174.7322347388</v>
      </c>
      <c r="AL125" s="387">
        <v>5225529.515222515</v>
      </c>
      <c r="AM125" s="388">
        <v>5598749.4390585413</v>
      </c>
      <c r="AN125" s="387">
        <v>6185096.1974757081</v>
      </c>
      <c r="AO125" s="387">
        <v>5681416.4802631577</v>
      </c>
      <c r="AP125" s="387">
        <v>5349242.3039044356</v>
      </c>
      <c r="AQ125" s="387">
        <v>5503831.5029596621</v>
      </c>
      <c r="AR125" s="387">
        <v>6172147.7407455798</v>
      </c>
      <c r="AS125" s="387">
        <v>7180725.8263242301</v>
      </c>
      <c r="AT125" s="387">
        <v>7459944.0618142318</v>
      </c>
      <c r="AU125" s="387">
        <v>7121666.0245522354</v>
      </c>
      <c r="AV125" s="387">
        <v>6579444.9365182761</v>
      </c>
      <c r="AW125" s="388">
        <v>5682055.1468551438</v>
      </c>
      <c r="AX125" s="387">
        <v>6776080.6493614726</v>
      </c>
      <c r="AY125" s="387">
        <v>6764451.9486695882</v>
      </c>
      <c r="AZ125" s="387">
        <v>7550175.0172499996</v>
      </c>
      <c r="BA125" s="387">
        <v>7020822.952528663</v>
      </c>
      <c r="BB125" s="387">
        <v>7366802.1814561998</v>
      </c>
      <c r="BC125" s="387">
        <v>7530986.2154010599</v>
      </c>
      <c r="BD125" s="387">
        <v>7354857.7927583801</v>
      </c>
      <c r="BE125" s="387">
        <v>7520118.2450291319</v>
      </c>
      <c r="BF125" s="387">
        <v>7790076</v>
      </c>
      <c r="BG125" s="387">
        <v>7617459.55197943</v>
      </c>
      <c r="BH125" s="389"/>
      <c r="BJ125" s="1142">
        <f t="shared" si="5"/>
        <v>3.7561763018229222E-2</v>
      </c>
    </row>
    <row r="126" spans="1:62" x14ac:dyDescent="0.2">
      <c r="A126" s="477">
        <v>99.99</v>
      </c>
      <c r="B126" s="393">
        <v>2247937.0930947545</v>
      </c>
      <c r="C126" s="393">
        <f t="shared" si="3"/>
        <v>2404188.4019316249</v>
      </c>
      <c r="D126" s="393">
        <v>2560439.7107684948</v>
      </c>
      <c r="E126" s="393">
        <f t="shared" si="4"/>
        <v>2708114.0138819106</v>
      </c>
      <c r="F126" s="393">
        <v>2855788.3169953264</v>
      </c>
      <c r="G126" s="393">
        <v>2691240.7097381391</v>
      </c>
      <c r="H126" s="393">
        <v>2867617.4559541498</v>
      </c>
      <c r="I126" s="394">
        <v>2567290.7634533686</v>
      </c>
      <c r="J126" s="393">
        <v>2153484.2548746518</v>
      </c>
      <c r="K126" s="393">
        <v>2334495.5748308646</v>
      </c>
      <c r="L126" s="393">
        <v>2376961.1163198249</v>
      </c>
      <c r="M126" s="393">
        <v>2327856.160476903</v>
      </c>
      <c r="N126" s="393">
        <v>2125925.1621228922</v>
      </c>
      <c r="O126" s="393">
        <v>2068082.4087206852</v>
      </c>
      <c r="P126" s="393">
        <v>2155460.3921568627</v>
      </c>
      <c r="Q126" s="393">
        <v>2292228.9895470385</v>
      </c>
      <c r="R126" s="393">
        <v>2344241.575909772</v>
      </c>
      <c r="S126" s="394">
        <v>2593738.212307943</v>
      </c>
      <c r="T126" s="393">
        <v>2446148.1325226147</v>
      </c>
      <c r="U126" s="393">
        <v>2585001.1748832972</v>
      </c>
      <c r="V126" s="393">
        <v>2590338.3474857942</v>
      </c>
      <c r="W126" s="393">
        <v>2805563.6507610455</v>
      </c>
      <c r="X126" s="393">
        <v>3278593.4774915483</v>
      </c>
      <c r="Z126" s="393">
        <v>3215904.9148067702</v>
      </c>
      <c r="AA126" s="393">
        <v>3886292.1987083592</v>
      </c>
      <c r="AB126" s="393">
        <v>5346813.0200521108</v>
      </c>
      <c r="AC126" s="394">
        <v>4995996.83309389</v>
      </c>
      <c r="AD126" s="393">
        <v>4836228.959003346</v>
      </c>
      <c r="AE126" s="393">
        <v>4115160.5104535623</v>
      </c>
      <c r="AF126" s="393">
        <v>4891055.9962426107</v>
      </c>
      <c r="AG126" s="393">
        <v>4676827.8534928411</v>
      </c>
      <c r="AH126" s="393">
        <v>4644376.941642127</v>
      </c>
      <c r="AI126" s="393">
        <v>4997295.5027633784</v>
      </c>
      <c r="AJ126" s="393">
        <v>5618864.1956378799</v>
      </c>
      <c r="AK126" s="393">
        <v>6378217.3976070583</v>
      </c>
      <c r="AL126" s="393">
        <v>6875809.7634009598</v>
      </c>
      <c r="AM126" s="394">
        <v>7345184.3815842122</v>
      </c>
      <c r="AN126" s="393">
        <v>8247026.8349962225</v>
      </c>
      <c r="AO126" s="393">
        <v>7523327.4060150376</v>
      </c>
      <c r="AP126" s="393">
        <v>7107780.6629927345</v>
      </c>
      <c r="AQ126" s="393">
        <v>7256274.6684567025</v>
      </c>
      <c r="AR126" s="393">
        <v>8113711.4265942778</v>
      </c>
      <c r="AS126" s="393">
        <v>9567643.3116426114</v>
      </c>
      <c r="AT126" s="393">
        <v>10050307.342525415</v>
      </c>
      <c r="AU126" s="393">
        <v>9485579.3988241069</v>
      </c>
      <c r="AV126" s="393">
        <v>8892773.2910121847</v>
      </c>
      <c r="AW126" s="394">
        <v>7633627.2352325479</v>
      </c>
      <c r="AX126" s="393">
        <v>9246514.5512072667</v>
      </c>
      <c r="AY126" s="393">
        <v>8771963.5645835437</v>
      </c>
      <c r="AZ126" s="393">
        <v>10260643.42825</v>
      </c>
      <c r="BA126" s="393">
        <v>9497595.637662949</v>
      </c>
      <c r="BB126" s="393">
        <v>9767491.4952469096</v>
      </c>
      <c r="BC126" s="393">
        <v>10050607.004352307</v>
      </c>
      <c r="BD126" s="393">
        <v>9789625.1138871592</v>
      </c>
      <c r="BE126" s="393">
        <v>10213232.244058078</v>
      </c>
      <c r="BF126" s="393">
        <v>10260140</v>
      </c>
      <c r="BG126" s="393">
        <v>9923062.9714501034</v>
      </c>
      <c r="BH126" s="395"/>
      <c r="BJ126" s="1142">
        <f t="shared" si="5"/>
        <v>3.8451138183710487E-2</v>
      </c>
    </row>
    <row r="127" spans="1:62" x14ac:dyDescent="0.2">
      <c r="A127" s="905">
        <v>99.991</v>
      </c>
      <c r="B127" s="387">
        <v>2382743.9528377294</v>
      </c>
      <c r="C127" s="387">
        <f t="shared" si="3"/>
        <v>2539852.9182140119</v>
      </c>
      <c r="D127" s="387">
        <v>2696961.8835902945</v>
      </c>
      <c r="E127" s="387">
        <f t="shared" si="4"/>
        <v>2895747.8527720082</v>
      </c>
      <c r="F127" s="387">
        <v>3094533.8219537218</v>
      </c>
      <c r="G127" s="387">
        <v>2852012.3362675081</v>
      </c>
      <c r="H127" s="387">
        <v>3063572.5307790274</v>
      </c>
      <c r="I127" s="388">
        <v>2744066.8060894194</v>
      </c>
      <c r="J127" s="387">
        <v>2274017.254586495</v>
      </c>
      <c r="K127" s="387">
        <v>2480592.4579447792</v>
      </c>
      <c r="L127" s="387">
        <v>2515619.4470974812</v>
      </c>
      <c r="M127" s="387">
        <v>2489037.8485377203</v>
      </c>
      <c r="N127" s="387">
        <v>2265586.8917523804</v>
      </c>
      <c r="O127" s="387">
        <v>2196863.4131442211</v>
      </c>
      <c r="P127" s="387">
        <v>2278552.5092379902</v>
      </c>
      <c r="Q127" s="387">
        <v>2441578.9605110339</v>
      </c>
      <c r="R127" s="387">
        <v>2489160.0085176374</v>
      </c>
      <c r="S127" s="388">
        <v>2763007.9894402521</v>
      </c>
      <c r="T127" s="387">
        <v>2605562.2300580628</v>
      </c>
      <c r="U127" s="387">
        <v>2738835.0549925989</v>
      </c>
      <c r="V127" s="387">
        <v>2761566.3540259465</v>
      </c>
      <c r="W127" s="387">
        <v>3012224.9873672533</v>
      </c>
      <c r="X127" s="387">
        <v>3484350.824222534</v>
      </c>
      <c r="Z127" s="387">
        <v>3458760.9006141401</v>
      </c>
      <c r="AA127" s="387">
        <v>4091617.5507169701</v>
      </c>
      <c r="AB127" s="387">
        <v>5721733.0064962506</v>
      </c>
      <c r="AC127" s="388">
        <v>5316439.7622749936</v>
      </c>
      <c r="AD127" s="387">
        <v>5177869.8436637102</v>
      </c>
      <c r="AE127" s="387">
        <v>4376680.1590759484</v>
      </c>
      <c r="AF127" s="387">
        <v>5258684.6868078988</v>
      </c>
      <c r="AG127" s="387">
        <v>5023292.5036872607</v>
      </c>
      <c r="AH127" s="387">
        <v>4969388.9327054853</v>
      </c>
      <c r="AI127" s="387">
        <v>5362741.4480956262</v>
      </c>
      <c r="AJ127" s="387">
        <v>6003647.8461506171</v>
      </c>
      <c r="AK127" s="387">
        <v>6842688.2653229237</v>
      </c>
      <c r="AL127" s="387">
        <v>7372155.5482272003</v>
      </c>
      <c r="AM127" s="388">
        <v>7827752.0092679029</v>
      </c>
      <c r="AN127" s="387">
        <v>8833696.5197853427</v>
      </c>
      <c r="AO127" s="387">
        <v>8073066.1301691728</v>
      </c>
      <c r="AP127" s="387">
        <v>7619486.3609356666</v>
      </c>
      <c r="AQ127" s="387">
        <v>7800705.1726368451</v>
      </c>
      <c r="AR127" s="387">
        <v>8765069.4532883465</v>
      </c>
      <c r="AS127" s="387">
        <v>10284365.371222872</v>
      </c>
      <c r="AT127" s="387">
        <v>10909968.514096018</v>
      </c>
      <c r="AU127" s="387">
        <v>10189984.909358159</v>
      </c>
      <c r="AV127" s="387">
        <v>9607519.3321338184</v>
      </c>
      <c r="AW127" s="388">
        <v>8168649.4082974745</v>
      </c>
      <c r="AX127" s="387">
        <v>10079123.022541199</v>
      </c>
      <c r="AY127" s="387">
        <v>9407826.3384646736</v>
      </c>
      <c r="AZ127" s="387">
        <v>11143737.028449999</v>
      </c>
      <c r="BA127" s="387">
        <v>10199051.585371839</v>
      </c>
      <c r="BB127" s="387">
        <v>10548614.274165558</v>
      </c>
      <c r="BC127" s="387">
        <v>10774889.833638757</v>
      </c>
      <c r="BD127" s="387">
        <v>10587931.875483371</v>
      </c>
      <c r="BE127" s="387">
        <v>11115338.902108574</v>
      </c>
      <c r="BF127" s="387">
        <v>11081529</v>
      </c>
      <c r="BG127" s="387">
        <v>10683423.751429712</v>
      </c>
      <c r="BH127" s="389"/>
      <c r="BJ127" s="1142">
        <f t="shared" si="5"/>
        <v>3.8830496290039873E-2</v>
      </c>
    </row>
    <row r="128" spans="1:62" x14ac:dyDescent="0.2">
      <c r="A128" s="905">
        <v>99.992000000000004</v>
      </c>
      <c r="B128" s="387">
        <v>2556751.3718256159</v>
      </c>
      <c r="C128" s="387">
        <f t="shared" si="3"/>
        <v>2717937.6310544354</v>
      </c>
      <c r="D128" s="387">
        <v>2879123.8902832549</v>
      </c>
      <c r="E128" s="387">
        <f t="shared" si="4"/>
        <v>3119584.5440245639</v>
      </c>
      <c r="F128" s="387">
        <v>3360045.1977658728</v>
      </c>
      <c r="G128" s="387">
        <v>3054078.086973371</v>
      </c>
      <c r="H128" s="387">
        <v>3281762.3495542346</v>
      </c>
      <c r="I128" s="388">
        <v>2941249.3536313977</v>
      </c>
      <c r="J128" s="387">
        <v>2428589.8633656711</v>
      </c>
      <c r="K128" s="387">
        <v>2642200.1990766134</v>
      </c>
      <c r="L128" s="387">
        <v>2707935.0562979192</v>
      </c>
      <c r="M128" s="387">
        <v>2680059.3018860091</v>
      </c>
      <c r="N128" s="387">
        <v>2425125.2384047722</v>
      </c>
      <c r="O128" s="387">
        <v>2373986.8972054487</v>
      </c>
      <c r="P128" s="387">
        <v>2447635.8578847498</v>
      </c>
      <c r="Q128" s="387">
        <v>2624976.6202090592</v>
      </c>
      <c r="R128" s="387">
        <v>2680615.0778335831</v>
      </c>
      <c r="S128" s="388">
        <v>2982150.2320972909</v>
      </c>
      <c r="T128" s="387">
        <v>2795346.9665329312</v>
      </c>
      <c r="U128" s="387">
        <v>2920716.498007514</v>
      </c>
      <c r="V128" s="387">
        <v>2968734.6816768525</v>
      </c>
      <c r="W128" s="387">
        <v>3206662.8260378363</v>
      </c>
      <c r="X128" s="387">
        <v>3734509.9741009469</v>
      </c>
      <c r="Y128" s="393">
        <v>3838538.9400771959</v>
      </c>
      <c r="Z128" s="387">
        <v>3746384.4201243259</v>
      </c>
      <c r="AA128" s="387">
        <v>4334127.2040901957</v>
      </c>
      <c r="AB128" s="387">
        <v>6131833.5657195169</v>
      </c>
      <c r="AC128" s="388">
        <v>5707074.5775373951</v>
      </c>
      <c r="AD128" s="387">
        <v>5639545.0121820485</v>
      </c>
      <c r="AE128" s="387">
        <v>4720049.309626054</v>
      </c>
      <c r="AF128" s="387">
        <v>5648621.6008614497</v>
      </c>
      <c r="AG128" s="387">
        <v>5451004.0974777639</v>
      </c>
      <c r="AH128" s="387">
        <v>5357436.9106627405</v>
      </c>
      <c r="AI128" s="387">
        <v>5782038.4540793747</v>
      </c>
      <c r="AJ128" s="387">
        <v>6464308.5870675305</v>
      </c>
      <c r="AK128" s="387">
        <v>7366073.6485503772</v>
      </c>
      <c r="AL128" s="387">
        <v>7967910.3632276068</v>
      </c>
      <c r="AM128" s="388">
        <v>8498041.6360181365</v>
      </c>
      <c r="AN128" s="387">
        <v>9551572.0075155646</v>
      </c>
      <c r="AO128" s="387">
        <v>8761226.4920112789</v>
      </c>
      <c r="AP128" s="387">
        <v>8270161.0458222032</v>
      </c>
      <c r="AQ128" s="387">
        <v>8467702.3279428799</v>
      </c>
      <c r="AR128" s="387">
        <v>9508402.5081971101</v>
      </c>
      <c r="AS128" s="387">
        <v>11193224.042781489</v>
      </c>
      <c r="AT128" s="387">
        <v>11666904.096298534</v>
      </c>
      <c r="AU128" s="387">
        <v>11100261.753497742</v>
      </c>
      <c r="AV128" s="387">
        <v>10482111.653247766</v>
      </c>
      <c r="AW128" s="388">
        <v>8885074.1300762296</v>
      </c>
      <c r="AX128" s="387">
        <v>11097735.213589301</v>
      </c>
      <c r="AY128" s="387">
        <v>10234519.343307165</v>
      </c>
      <c r="AZ128" s="387">
        <v>12176941.7358</v>
      </c>
      <c r="BA128" s="387">
        <v>11021470.494591251</v>
      </c>
      <c r="BB128" s="387">
        <v>11545437.517884344</v>
      </c>
      <c r="BC128" s="387">
        <v>11788131.247422975</v>
      </c>
      <c r="BD128" s="387">
        <v>11513845.308839342</v>
      </c>
      <c r="BE128" s="387">
        <v>12187451.737029502</v>
      </c>
      <c r="BF128" s="387">
        <v>12105164</v>
      </c>
      <c r="BG128" s="387">
        <v>11641031.989049962</v>
      </c>
      <c r="BH128" s="389"/>
      <c r="BJ128" s="1142">
        <f t="shared" si="5"/>
        <v>3.932391336352703E-2</v>
      </c>
    </row>
    <row r="129" spans="1:62" x14ac:dyDescent="0.2">
      <c r="A129" s="905">
        <v>99.992999999999995</v>
      </c>
      <c r="B129" s="387">
        <v>2775955.6115107909</v>
      </c>
      <c r="C129" s="387">
        <f t="shared" si="3"/>
        <v>2948685.2994807446</v>
      </c>
      <c r="D129" s="387">
        <v>3121414.9874506984</v>
      </c>
      <c r="E129" s="387">
        <f t="shared" si="4"/>
        <v>3404694.7354043643</v>
      </c>
      <c r="F129" s="387">
        <v>3687974.4833580302</v>
      </c>
      <c r="G129" s="387">
        <v>3287358.2937496542</v>
      </c>
      <c r="H129" s="387">
        <v>3551496.0801846739</v>
      </c>
      <c r="I129" s="388">
        <v>3197532.8608638477</v>
      </c>
      <c r="J129" s="387">
        <v>2612587.8940543653</v>
      </c>
      <c r="K129" s="387">
        <v>2850771.0900073135</v>
      </c>
      <c r="L129" s="387">
        <v>2918481.1288061338</v>
      </c>
      <c r="M129" s="387">
        <v>2905068.257103689</v>
      </c>
      <c r="N129" s="387">
        <v>2615383.1487783431</v>
      </c>
      <c r="O129" s="387">
        <v>2576717.1896503298</v>
      </c>
      <c r="P129" s="387">
        <v>2656059.1033323347</v>
      </c>
      <c r="Q129" s="387">
        <v>2842728.0778164924</v>
      </c>
      <c r="R129" s="387">
        <v>2920855.8267982495</v>
      </c>
      <c r="S129" s="388">
        <v>3256068.2588631306</v>
      </c>
      <c r="T129" s="387">
        <v>3032700.7725086594</v>
      </c>
      <c r="U129" s="387">
        <v>3160863.188659911</v>
      </c>
      <c r="V129" s="387">
        <v>3231927.1383081377</v>
      </c>
      <c r="W129" s="387">
        <v>3484099.809070928</v>
      </c>
      <c r="X129" s="387">
        <v>4085272.60750084</v>
      </c>
      <c r="Y129" s="387">
        <v>4205883.8680398967</v>
      </c>
      <c r="Z129" s="387">
        <v>4101279.5830212701</v>
      </c>
      <c r="AA129" s="387">
        <v>4707977.7212026129</v>
      </c>
      <c r="AB129" s="387">
        <v>6636718.5827963809</v>
      </c>
      <c r="AC129" s="388">
        <v>6145901.2283444609</v>
      </c>
      <c r="AD129" s="387">
        <v>6108308.3376376573</v>
      </c>
      <c r="AE129" s="387">
        <v>5141756.2558380086</v>
      </c>
      <c r="AF129" s="387">
        <v>6194032.2764277309</v>
      </c>
      <c r="AG129" s="387">
        <v>5935388.6248379834</v>
      </c>
      <c r="AH129" s="387">
        <v>5799856.8401026335</v>
      </c>
      <c r="AI129" s="387">
        <v>6264683.4119503591</v>
      </c>
      <c r="AJ129" s="387">
        <v>7080489.2250870885</v>
      </c>
      <c r="AK129" s="387">
        <v>8005655.0540607292</v>
      </c>
      <c r="AL129" s="387">
        <v>8666056.2691974323</v>
      </c>
      <c r="AM129" s="388">
        <v>9326463.1890252046</v>
      </c>
      <c r="AN129" s="387">
        <v>10491260.806067158</v>
      </c>
      <c r="AO129" s="387">
        <v>9626960.2349624056</v>
      </c>
      <c r="AP129" s="387">
        <v>9120301.0708490387</v>
      </c>
      <c r="AQ129" s="387">
        <v>9368343.5144321714</v>
      </c>
      <c r="AR129" s="387">
        <v>10525177.789334251</v>
      </c>
      <c r="AS129" s="387">
        <v>12255093.409020111</v>
      </c>
      <c r="AT129" s="387">
        <v>12362801.849444667</v>
      </c>
      <c r="AU129" s="387">
        <v>12376248.005607273</v>
      </c>
      <c r="AV129" s="387">
        <v>11520162.873762667</v>
      </c>
      <c r="AW129" s="388">
        <v>9751989.4717866853</v>
      </c>
      <c r="AX129" s="387">
        <v>12334973.918980855</v>
      </c>
      <c r="AY129" s="387">
        <v>11388268.546538891</v>
      </c>
      <c r="AZ129" s="387">
        <v>13463354.28555</v>
      </c>
      <c r="BA129" s="387">
        <v>12112682.568910003</v>
      </c>
      <c r="BB129" s="387">
        <v>12670127.181745434</v>
      </c>
      <c r="BC129" s="387">
        <v>12969923.109657159</v>
      </c>
      <c r="BD129" s="387">
        <v>12620759.920066776</v>
      </c>
      <c r="BE129" s="387">
        <v>13487494.209470082</v>
      </c>
      <c r="BF129" s="387">
        <v>13309543</v>
      </c>
      <c r="BG129" s="387">
        <v>12683839.605222326</v>
      </c>
      <c r="BH129" s="389"/>
      <c r="BJ129" s="1142">
        <f t="shared" si="5"/>
        <v>3.9689158450460615E-2</v>
      </c>
    </row>
    <row r="130" spans="1:62" x14ac:dyDescent="0.2">
      <c r="A130" s="905">
        <v>99.994</v>
      </c>
      <c r="B130" s="387">
        <v>3032847.7172108465</v>
      </c>
      <c r="C130" s="387">
        <f t="shared" si="3"/>
        <v>3247426.4724455089</v>
      </c>
      <c r="D130" s="387">
        <v>3462005.2276801714</v>
      </c>
      <c r="E130" s="387">
        <f t="shared" si="4"/>
        <v>3711156.0130478824</v>
      </c>
      <c r="F130" s="387">
        <v>3960306.7984155933</v>
      </c>
      <c r="G130" s="387">
        <v>3591404.7644355865</v>
      </c>
      <c r="H130" s="387">
        <v>3890609.7391742729</v>
      </c>
      <c r="I130" s="388">
        <v>3517585.995346955</v>
      </c>
      <c r="J130" s="387">
        <v>2872291.5906253001</v>
      </c>
      <c r="K130" s="387">
        <v>3133958.2247668672</v>
      </c>
      <c r="L130" s="387">
        <v>3166337.7500547646</v>
      </c>
      <c r="M130" s="387">
        <v>3154254.6957045533</v>
      </c>
      <c r="N130" s="387">
        <v>2853762.7260734909</v>
      </c>
      <c r="O130" s="387">
        <v>2857684.023662407</v>
      </c>
      <c r="P130" s="387">
        <v>2925403.1154499147</v>
      </c>
      <c r="Q130" s="387">
        <v>3129590.6387921022</v>
      </c>
      <c r="R130" s="387">
        <v>3192371.6171762566</v>
      </c>
      <c r="S130" s="388">
        <v>3596572.1487322873</v>
      </c>
      <c r="T130" s="387">
        <v>3353682.9136036285</v>
      </c>
      <c r="U130" s="387">
        <v>3458780.5410452005</v>
      </c>
      <c r="V130" s="387">
        <v>3590287.1890211217</v>
      </c>
      <c r="W130" s="387">
        <v>3857633.5169360964</v>
      </c>
      <c r="X130" s="387">
        <v>4516051.3782843361</v>
      </c>
      <c r="Y130" s="387">
        <v>4634815.0358275687</v>
      </c>
      <c r="Z130" s="387">
        <v>4551378.3757115034</v>
      </c>
      <c r="AA130" s="387">
        <v>5162223.3947531655</v>
      </c>
      <c r="AB130" s="387">
        <v>7306185.3932960108</v>
      </c>
      <c r="AC130" s="388">
        <v>6740460.7415701849</v>
      </c>
      <c r="AD130" s="387">
        <v>6758289.4488841239</v>
      </c>
      <c r="AE130" s="387">
        <v>5660471.0483340127</v>
      </c>
      <c r="AF130" s="387">
        <v>6907836.1877014246</v>
      </c>
      <c r="AG130" s="387">
        <v>6556593.5136987315</v>
      </c>
      <c r="AH130" s="387">
        <v>6411652.7651835447</v>
      </c>
      <c r="AI130" s="387">
        <v>6912086.2184567936</v>
      </c>
      <c r="AJ130" s="387">
        <v>7908304.979224667</v>
      </c>
      <c r="AK130" s="387">
        <v>8901492.6309326161</v>
      </c>
      <c r="AL130" s="387">
        <v>9653552.1194371469</v>
      </c>
      <c r="AM130" s="388">
        <v>10321594.893052408</v>
      </c>
      <c r="AN130" s="387">
        <v>11652236.077252716</v>
      </c>
      <c r="AO130" s="387">
        <v>10709996.146616541</v>
      </c>
      <c r="AP130" s="387">
        <v>10105187.123099582</v>
      </c>
      <c r="AQ130" s="387">
        <v>10526532.366815157</v>
      </c>
      <c r="AR130" s="387">
        <v>11789958.50438367</v>
      </c>
      <c r="AS130" s="387">
        <v>13507267.237721089</v>
      </c>
      <c r="AT130" s="387">
        <v>13784560.433460969</v>
      </c>
      <c r="AU130" s="387">
        <v>13713979.12815069</v>
      </c>
      <c r="AV130" s="387">
        <v>13018637.882198421</v>
      </c>
      <c r="AW130" s="388">
        <v>11107829.736792024</v>
      </c>
      <c r="AX130" s="387">
        <v>13866368.376596322</v>
      </c>
      <c r="AY130" s="387">
        <v>12883708.442093994</v>
      </c>
      <c r="AZ130" s="387">
        <v>14993607.485749999</v>
      </c>
      <c r="BA130" s="387">
        <v>13529872.751688391</v>
      </c>
      <c r="BB130" s="387">
        <v>14324105.320086384</v>
      </c>
      <c r="BC130" s="387">
        <v>14551476.921935247</v>
      </c>
      <c r="BD130" s="387">
        <v>14152650.359392978</v>
      </c>
      <c r="BE130" s="387">
        <v>15084027.528160548</v>
      </c>
      <c r="BF130" s="387">
        <v>14685070</v>
      </c>
      <c r="BG130" s="387">
        <v>14077002.817972248</v>
      </c>
      <c r="BH130" s="389"/>
      <c r="BJ130" s="1142">
        <f t="shared" si="5"/>
        <v>3.9627448768257301E-2</v>
      </c>
    </row>
    <row r="131" spans="1:62" x14ac:dyDescent="0.2">
      <c r="A131" s="905">
        <v>99.995000000000005</v>
      </c>
      <c r="B131" s="387">
        <v>3356243.8135645324</v>
      </c>
      <c r="C131" s="387">
        <f t="shared" si="3"/>
        <v>3629195.0051150015</v>
      </c>
      <c r="D131" s="387">
        <v>3902146.196665471</v>
      </c>
      <c r="E131" s="387">
        <f t="shared" si="4"/>
        <v>4141320.8998259529</v>
      </c>
      <c r="F131" s="387">
        <v>4380495.6029864354</v>
      </c>
      <c r="G131" s="387">
        <v>3962757.4060233627</v>
      </c>
      <c r="H131" s="387">
        <v>4350264.9960199529</v>
      </c>
      <c r="I131" s="388">
        <v>3947299.5733866072</v>
      </c>
      <c r="J131" s="387">
        <v>3260197.3107770626</v>
      </c>
      <c r="K131" s="387">
        <v>3508209.5968184308</v>
      </c>
      <c r="L131" s="387">
        <v>3548099.6731653893</v>
      </c>
      <c r="M131" s="387">
        <v>3488941.5910601532</v>
      </c>
      <c r="N131" s="387">
        <v>3173114.8361564642</v>
      </c>
      <c r="O131" s="387">
        <v>3212043.8142465944</v>
      </c>
      <c r="P131" s="387">
        <v>3261906.0567928357</v>
      </c>
      <c r="Q131" s="387">
        <v>3502048.9779326366</v>
      </c>
      <c r="R131" s="387">
        <v>3563574.3644080246</v>
      </c>
      <c r="S131" s="388">
        <v>4036351.6949888701</v>
      </c>
      <c r="T131" s="387">
        <v>3776985.7752498193</v>
      </c>
      <c r="U131" s="387">
        <v>3862897.5994534893</v>
      </c>
      <c r="V131" s="387">
        <v>4031487.006647368</v>
      </c>
      <c r="W131" s="387">
        <v>4308783.0223075813</v>
      </c>
      <c r="X131" s="387">
        <v>5088915.0428026337</v>
      </c>
      <c r="Y131" s="387">
        <v>4908269.7984102108</v>
      </c>
      <c r="Z131" s="387">
        <v>5163827.9489964051</v>
      </c>
      <c r="AA131" s="387">
        <v>5772063.7276973035</v>
      </c>
      <c r="AB131" s="387">
        <v>8206080.7610647511</v>
      </c>
      <c r="AC131" s="388">
        <v>7530102.6031437507</v>
      </c>
      <c r="AD131" s="387">
        <v>7643128.3065328263</v>
      </c>
      <c r="AE131" s="387">
        <v>6315044.7598971883</v>
      </c>
      <c r="AF131" s="387">
        <v>7858845.2334621428</v>
      </c>
      <c r="AG131" s="387">
        <v>7430687.0055718599</v>
      </c>
      <c r="AH131" s="387">
        <v>7242815.3463130891</v>
      </c>
      <c r="AI131" s="387">
        <v>7739589.7098810393</v>
      </c>
      <c r="AJ131" s="387">
        <v>9017030.1462667361</v>
      </c>
      <c r="AK131" s="387">
        <v>10179127.347182393</v>
      </c>
      <c r="AL131" s="387">
        <v>10993468.424727106</v>
      </c>
      <c r="AM131" s="388">
        <v>11759077.792905722</v>
      </c>
      <c r="AN131" s="387">
        <v>12968371.689895015</v>
      </c>
      <c r="AO131" s="387">
        <v>12260347.763157895</v>
      </c>
      <c r="AP131" s="387">
        <v>11394372.48770502</v>
      </c>
      <c r="AQ131" s="387">
        <v>12066971.09348874</v>
      </c>
      <c r="AR131" s="387">
        <v>13487894.012010548</v>
      </c>
      <c r="AS131" s="387">
        <v>15531407.612001432</v>
      </c>
      <c r="AT131" s="387">
        <v>15659334.6978145</v>
      </c>
      <c r="AU131" s="387">
        <v>15594564.394904459</v>
      </c>
      <c r="AV131" s="387">
        <v>15004143.212260677</v>
      </c>
      <c r="AW131" s="388">
        <v>13001987.931975091</v>
      </c>
      <c r="AX131" s="387">
        <v>16278731.810951857</v>
      </c>
      <c r="AY131" s="387">
        <v>14960289.356305432</v>
      </c>
      <c r="AZ131" s="387">
        <v>17215273.148049999</v>
      </c>
      <c r="BA131" s="387">
        <v>15503025.244277131</v>
      </c>
      <c r="BB131" s="387">
        <v>16476132.36367405</v>
      </c>
      <c r="BC131" s="387">
        <v>16641030.123888059</v>
      </c>
      <c r="BD131" s="387">
        <v>16353741.072236998</v>
      </c>
      <c r="BE131" s="387">
        <v>17124168.264635161</v>
      </c>
      <c r="BF131" s="387">
        <v>16541185</v>
      </c>
      <c r="BG131" s="387">
        <v>16132295.112603627</v>
      </c>
      <c r="BH131" s="389"/>
      <c r="BJ131" s="1142">
        <f t="shared" si="5"/>
        <v>3.9631685031831898E-2</v>
      </c>
    </row>
    <row r="132" spans="1:62" x14ac:dyDescent="0.2">
      <c r="A132" s="905">
        <v>99.995999999999995</v>
      </c>
      <c r="B132" s="387">
        <v>3837109.9123777896</v>
      </c>
      <c r="C132" s="387">
        <f t="shared" si="3"/>
        <v>4138265.3616508283</v>
      </c>
      <c r="D132" s="387">
        <v>4439420.8109238669</v>
      </c>
      <c r="E132" s="387">
        <f t="shared" si="4"/>
        <v>4739592.7273586616</v>
      </c>
      <c r="F132" s="387">
        <v>5039764.6437934572</v>
      </c>
      <c r="G132" s="387">
        <v>4539672.7008248912</v>
      </c>
      <c r="H132" s="387">
        <v>5041764.9448100189</v>
      </c>
      <c r="I132" s="388">
        <v>4477039.2137871739</v>
      </c>
      <c r="J132" s="387">
        <v>3723803.374795889</v>
      </c>
      <c r="K132" s="387">
        <v>3969001.6280398606</v>
      </c>
      <c r="L132" s="387">
        <v>4070068.6668127058</v>
      </c>
      <c r="M132" s="387">
        <v>3981187.2347540716</v>
      </c>
      <c r="N132" s="387">
        <v>3617590.9071617029</v>
      </c>
      <c r="O132" s="387">
        <v>3685719.1937578991</v>
      </c>
      <c r="P132" s="387">
        <v>3733416.7066147337</v>
      </c>
      <c r="Q132" s="387">
        <v>4011821.631823461</v>
      </c>
      <c r="R132" s="387">
        <v>4115364.5190471997</v>
      </c>
      <c r="S132" s="388">
        <v>4700059.483821054</v>
      </c>
      <c r="T132" s="387">
        <v>4411289.7417079918</v>
      </c>
      <c r="U132" s="387">
        <v>4491120.1107821921</v>
      </c>
      <c r="V132" s="387">
        <v>4660087.3812587112</v>
      </c>
      <c r="W132" s="387">
        <v>4947152.3566748146</v>
      </c>
      <c r="X132" s="387">
        <v>5857872.2481761929</v>
      </c>
      <c r="Y132" s="387">
        <v>5725398.6117055826</v>
      </c>
      <c r="Z132" s="387">
        <v>5980351.9928662367</v>
      </c>
      <c r="AA132" s="387">
        <v>6620216.7581274854</v>
      </c>
      <c r="AB132" s="387">
        <v>9579859.4001091514</v>
      </c>
      <c r="AC132" s="388">
        <v>8810699.9599425346</v>
      </c>
      <c r="AD132" s="387">
        <v>8863180.46925251</v>
      </c>
      <c r="AE132" s="387">
        <v>7293219.9460865743</v>
      </c>
      <c r="AF132" s="387">
        <v>9213997.0293717813</v>
      </c>
      <c r="AG132" s="387">
        <v>8724701.3788865209</v>
      </c>
      <c r="AH132" s="387">
        <v>8565026.6336705852</v>
      </c>
      <c r="AI132" s="387">
        <v>9045082.292818075</v>
      </c>
      <c r="AJ132" s="387">
        <v>10507749.946277928</v>
      </c>
      <c r="AK132" s="387">
        <v>11805783.470589044</v>
      </c>
      <c r="AL132" s="387">
        <v>12915569.442495735</v>
      </c>
      <c r="AM132" s="388">
        <v>13881431.085011337</v>
      </c>
      <c r="AN132" s="387">
        <v>15300949.929728813</v>
      </c>
      <c r="AO132" s="387">
        <v>14509014.31156015</v>
      </c>
      <c r="AP132" s="387">
        <v>13476532.309271786</v>
      </c>
      <c r="AQ132" s="387">
        <v>14295623.243302615</v>
      </c>
      <c r="AR132" s="387">
        <v>15799428.61468827</v>
      </c>
      <c r="AS132" s="387">
        <v>17889618.012126036</v>
      </c>
      <c r="AT132" s="387">
        <v>18116969.608804692</v>
      </c>
      <c r="AU132" s="387">
        <v>18274613.918885078</v>
      </c>
      <c r="AV132" s="387">
        <v>17649920.116659015</v>
      </c>
      <c r="AW132" s="388">
        <v>15862326.673768014</v>
      </c>
      <c r="AX132" s="387">
        <v>20125427.019645426</v>
      </c>
      <c r="AY132" s="387">
        <v>17938057.526557241</v>
      </c>
      <c r="AZ132" s="387">
        <v>20729958.150399998</v>
      </c>
      <c r="BA132" s="387">
        <v>18207067.015323147</v>
      </c>
      <c r="BB132" s="387">
        <v>18822319.099323191</v>
      </c>
      <c r="BC132" s="387">
        <v>19341966.472530827</v>
      </c>
      <c r="BD132" s="387">
        <v>19097716.169524457</v>
      </c>
      <c r="BE132" s="387">
        <v>20775909.388421346</v>
      </c>
      <c r="BF132" s="387">
        <v>20144942</v>
      </c>
      <c r="BG132" s="387">
        <v>19379511.130203485</v>
      </c>
      <c r="BH132" s="389"/>
      <c r="BJ132" s="1142">
        <f t="shared" si="5"/>
        <v>4.077752723863437E-2</v>
      </c>
    </row>
    <row r="133" spans="1:62" x14ac:dyDescent="0.2">
      <c r="A133" s="905">
        <v>99.997</v>
      </c>
      <c r="B133" s="387">
        <v>4713817.8481829911</v>
      </c>
      <c r="C133" s="387">
        <f t="shared" si="3"/>
        <v>5023806.2624445483</v>
      </c>
      <c r="D133" s="387">
        <v>5333794.6767061064</v>
      </c>
      <c r="E133" s="387">
        <f t="shared" si="4"/>
        <v>5651560.3551375056</v>
      </c>
      <c r="F133" s="387">
        <v>5969326.0335689047</v>
      </c>
      <c r="G133" s="387">
        <v>5486554.1460444005</v>
      </c>
      <c r="H133" s="387">
        <v>5866191.1438654205</v>
      </c>
      <c r="I133" s="388">
        <v>5419499.1548654661</v>
      </c>
      <c r="J133" s="387">
        <v>4584304.0425991742</v>
      </c>
      <c r="K133" s="387">
        <v>4749858.340190162</v>
      </c>
      <c r="L133" s="387">
        <v>4935178.1892661564</v>
      </c>
      <c r="M133" s="387">
        <v>4868807.4667663677</v>
      </c>
      <c r="N133" s="387">
        <v>4323077.3402668918</v>
      </c>
      <c r="O133" s="387">
        <v>4358888.0281912647</v>
      </c>
      <c r="P133" s="387">
        <v>4537213.7278204998</v>
      </c>
      <c r="Q133" s="387">
        <v>4810401.3356562136</v>
      </c>
      <c r="R133" s="387">
        <v>4934068.2256880198</v>
      </c>
      <c r="S133" s="388">
        <v>5754748.2704001302</v>
      </c>
      <c r="T133" s="387">
        <v>5371107.4203194696</v>
      </c>
      <c r="U133" s="387">
        <v>5472565.2768985536</v>
      </c>
      <c r="V133" s="387">
        <v>5581426.1267288523</v>
      </c>
      <c r="W133" s="387">
        <v>5936989.3674383247</v>
      </c>
      <c r="X133" s="387">
        <v>7122268.747256875</v>
      </c>
      <c r="Y133" s="387">
        <v>6932675.2485000184</v>
      </c>
      <c r="Z133" s="387">
        <v>7263445.1984721385</v>
      </c>
      <c r="AA133" s="387">
        <v>7960988.4966431931</v>
      </c>
      <c r="AB133" s="387">
        <v>11671446.191243267</v>
      </c>
      <c r="AC133" s="388">
        <v>10773149.044789994</v>
      </c>
      <c r="AD133" s="387">
        <v>10706974.243007503</v>
      </c>
      <c r="AE133" s="387">
        <v>8809558.0388991628</v>
      </c>
      <c r="AF133" s="387">
        <v>11105873.172855156</v>
      </c>
      <c r="AG133" s="387">
        <v>10690676.661502019</v>
      </c>
      <c r="AH133" s="387">
        <v>10471298.593462987</v>
      </c>
      <c r="AI133" s="387">
        <v>11141154.27680905</v>
      </c>
      <c r="AJ133" s="387">
        <v>13095224.927531162</v>
      </c>
      <c r="AK133" s="387">
        <v>14306185.938104581</v>
      </c>
      <c r="AL133" s="387">
        <v>15820165.693206752</v>
      </c>
      <c r="AM133" s="388">
        <v>17205446.632284306</v>
      </c>
      <c r="AN133" s="387">
        <v>19175636.949618358</v>
      </c>
      <c r="AO133" s="387">
        <v>18058624.132988721</v>
      </c>
      <c r="AP133" s="387">
        <v>16698141.551913522</v>
      </c>
      <c r="AQ133" s="387">
        <v>17961734.004698843</v>
      </c>
      <c r="AR133" s="387">
        <v>19565931.413645219</v>
      </c>
      <c r="AS133" s="387">
        <v>21633116.277733549</v>
      </c>
      <c r="AT133" s="387">
        <v>22140434.018316984</v>
      </c>
      <c r="AU133" s="387">
        <v>22471933.084217977</v>
      </c>
      <c r="AV133" s="387">
        <v>21759603.060150135</v>
      </c>
      <c r="AW133" s="388">
        <v>19909655.830646101</v>
      </c>
      <c r="AX133" s="387">
        <v>24025851.377783798</v>
      </c>
      <c r="AY133" s="387">
        <v>22192820.295035169</v>
      </c>
      <c r="AZ133" s="387">
        <v>26194084.010499999</v>
      </c>
      <c r="BA133" s="387">
        <v>23360043.923747446</v>
      </c>
      <c r="BB133" s="387">
        <v>24188834.782302693</v>
      </c>
      <c r="BC133" s="387">
        <v>24850802.107910506</v>
      </c>
      <c r="BD133" s="387">
        <v>24342409.744402315</v>
      </c>
      <c r="BE133" s="387">
        <v>27071244.666605014</v>
      </c>
      <c r="BF133" s="387">
        <v>25938740</v>
      </c>
      <c r="BG133" s="387">
        <v>24713288.559560224</v>
      </c>
      <c r="BH133" s="389"/>
      <c r="BJ133" s="1142">
        <f t="shared" si="5"/>
        <v>4.231016857191916E-2</v>
      </c>
    </row>
    <row r="134" spans="1:62" x14ac:dyDescent="0.2">
      <c r="A134" s="905">
        <v>99.998000000000005</v>
      </c>
      <c r="B134" s="387">
        <v>6466715.860849781</v>
      </c>
      <c r="C134" s="387">
        <f t="shared" si="3"/>
        <v>6832554.1677261926</v>
      </c>
      <c r="D134" s="387">
        <v>7198392.4746026043</v>
      </c>
      <c r="E134" s="387">
        <f t="shared" si="4"/>
        <v>7514971.1444026362</v>
      </c>
      <c r="F134" s="387">
        <v>7831549.8142026672</v>
      </c>
      <c r="G134" s="387">
        <v>7110282.5438742181</v>
      </c>
      <c r="H134" s="387">
        <v>7478618.7855550833</v>
      </c>
      <c r="I134" s="388">
        <v>7397489.7375075864</v>
      </c>
      <c r="J134" s="387">
        <v>6130498.467726443</v>
      </c>
      <c r="K134" s="387">
        <v>6042082.0040226728</v>
      </c>
      <c r="L134" s="387">
        <v>6338307.2810514793</v>
      </c>
      <c r="M134" s="387">
        <v>6309222.9309986709</v>
      </c>
      <c r="N134" s="387">
        <v>5690441.1375368033</v>
      </c>
      <c r="O134" s="387">
        <v>5751922.5249262741</v>
      </c>
      <c r="P134" s="387">
        <v>6055422.3895602375</v>
      </c>
      <c r="Q134" s="387">
        <v>6408541.6840882692</v>
      </c>
      <c r="R134" s="387">
        <v>6638006.2999676922</v>
      </c>
      <c r="S134" s="388">
        <v>7832600.2124165269</v>
      </c>
      <c r="T134" s="387">
        <v>7066185.6201250963</v>
      </c>
      <c r="U134" s="387">
        <v>7428826.6439713072</v>
      </c>
      <c r="V134" s="387">
        <v>7396691.5486222794</v>
      </c>
      <c r="W134" s="387">
        <v>8162007.4302117778</v>
      </c>
      <c r="X134" s="387">
        <v>9589288.7527925503</v>
      </c>
      <c r="Y134" s="387">
        <v>9229144.2918561529</v>
      </c>
      <c r="Z134" s="387">
        <v>9287908.3490301073</v>
      </c>
      <c r="AA134" s="387">
        <v>10804494.846480826</v>
      </c>
      <c r="AB134" s="387">
        <v>15921560.992042534</v>
      </c>
      <c r="AC134" s="388">
        <v>14715576.456181865</v>
      </c>
      <c r="AD134" s="387">
        <v>14750396.988435175</v>
      </c>
      <c r="AE134" s="387">
        <v>12104981.754615553</v>
      </c>
      <c r="AF134" s="387">
        <v>14984025.804936536</v>
      </c>
      <c r="AG134" s="387">
        <v>14726704.804165486</v>
      </c>
      <c r="AH134" s="387">
        <v>13994758.07811179</v>
      </c>
      <c r="AI134" s="387">
        <v>14691165.334604345</v>
      </c>
      <c r="AJ134" s="387">
        <v>18358928.900796037</v>
      </c>
      <c r="AK134" s="387">
        <v>19426799.585145649</v>
      </c>
      <c r="AL134" s="387">
        <v>22025221.88764593</v>
      </c>
      <c r="AM134" s="388">
        <v>23460312.786171492</v>
      </c>
      <c r="AN134" s="387">
        <v>26843901.002813451</v>
      </c>
      <c r="AO134" s="387">
        <v>25570595.028195489</v>
      </c>
      <c r="AP134" s="387">
        <v>23335895.594028506</v>
      </c>
      <c r="AQ134" s="387">
        <v>25341634.311832547</v>
      </c>
      <c r="AR134" s="387">
        <v>27590388.95112621</v>
      </c>
      <c r="AS134" s="387">
        <v>29912202.3142155</v>
      </c>
      <c r="AT134" s="387">
        <v>30243214.510502037</v>
      </c>
      <c r="AU134" s="387">
        <v>30276248.224508684</v>
      </c>
      <c r="AV134" s="387">
        <v>32077814.442546103</v>
      </c>
      <c r="AW134" s="388">
        <v>29297038.258883733</v>
      </c>
      <c r="AX134" s="387">
        <v>27275957.604841568</v>
      </c>
      <c r="AY134" s="387">
        <v>31549187.532164335</v>
      </c>
      <c r="AZ134" s="387">
        <v>35899210.735600002</v>
      </c>
      <c r="BA134" s="387">
        <v>33744929.714347415</v>
      </c>
      <c r="BB134" s="387">
        <v>33658445.660033546</v>
      </c>
      <c r="BC134" s="387">
        <v>34839915.735215507</v>
      </c>
      <c r="BD134" s="387">
        <v>34162657.240393862</v>
      </c>
      <c r="BE134" s="387">
        <v>36636428.986960143</v>
      </c>
      <c r="BF134" s="387">
        <v>34917616</v>
      </c>
      <c r="BG134" s="387">
        <v>33029274.150995258</v>
      </c>
      <c r="BH134" s="389"/>
      <c r="BJ134" s="1142">
        <f t="shared" si="5"/>
        <v>4.2940329797657162E-2</v>
      </c>
    </row>
    <row r="135" spans="1:62" x14ac:dyDescent="0.2">
      <c r="A135" s="905">
        <v>99.998999999999995</v>
      </c>
      <c r="B135" s="387">
        <v>16023850.362786692</v>
      </c>
      <c r="C135" s="387">
        <f t="shared" si="3"/>
        <v>17736544.046727397</v>
      </c>
      <c r="D135" s="387">
        <v>19449237.730668098</v>
      </c>
      <c r="E135" s="387">
        <f t="shared" si="4"/>
        <v>20274789.803012155</v>
      </c>
      <c r="F135" s="387">
        <v>21100341.875356209</v>
      </c>
      <c r="G135" s="387">
        <v>18134200.215910979</v>
      </c>
      <c r="H135" s="387">
        <v>18753221.744321797</v>
      </c>
      <c r="I135" s="388">
        <v>18235126.119006675</v>
      </c>
      <c r="J135" s="387">
        <v>14509042.755979253</v>
      </c>
      <c r="K135" s="387">
        <v>15053495.395867616</v>
      </c>
      <c r="L135" s="387">
        <v>16360386.751150057</v>
      </c>
      <c r="M135" s="387">
        <v>14278369.121385844</v>
      </c>
      <c r="N135" s="387">
        <v>12982824.898099646</v>
      </c>
      <c r="O135" s="387">
        <v>13915071.140289284</v>
      </c>
      <c r="P135" s="387">
        <v>14814983.109291254</v>
      </c>
      <c r="Q135" s="387">
        <v>15402791.051103368</v>
      </c>
      <c r="R135" s="387">
        <v>15743769.270714015</v>
      </c>
      <c r="S135" s="388">
        <v>20325940.106683318</v>
      </c>
      <c r="T135" s="387">
        <v>15628491.102693813</v>
      </c>
      <c r="U135" s="387">
        <v>17169282.19765456</v>
      </c>
      <c r="V135" s="387">
        <v>28721874.545084167</v>
      </c>
      <c r="W135" s="387">
        <v>36682328.06493026</v>
      </c>
      <c r="X135" s="387">
        <v>41115451.896957353</v>
      </c>
      <c r="Y135" s="387">
        <v>40924792.180035919</v>
      </c>
      <c r="Z135" s="387">
        <v>38265879.383051224</v>
      </c>
      <c r="AA135" s="387">
        <v>52040546.724194549</v>
      </c>
      <c r="AB135" s="387">
        <v>56541557.946903281</v>
      </c>
      <c r="AC135" s="388">
        <v>55815008.513141215</v>
      </c>
      <c r="AD135" s="387">
        <v>53826549.412987687</v>
      </c>
      <c r="AE135" s="387">
        <v>47685428.122747079</v>
      </c>
      <c r="AF135" s="387">
        <v>52382660.61248491</v>
      </c>
      <c r="AG135" s="387">
        <v>48841099.995232627</v>
      </c>
      <c r="AH135" s="387">
        <v>50438301.698690854</v>
      </c>
      <c r="AI135" s="387">
        <v>54767997.290318899</v>
      </c>
      <c r="AJ135" s="387">
        <v>61764010.5009863</v>
      </c>
      <c r="AK135" s="387">
        <v>70654090.665056735</v>
      </c>
      <c r="AL135" s="387">
        <v>71856361.24922128</v>
      </c>
      <c r="AM135" s="388">
        <v>82938917.084944665</v>
      </c>
      <c r="AN135" s="387">
        <v>95900005.952796519</v>
      </c>
      <c r="AO135" s="387">
        <v>80769655.413533837</v>
      </c>
      <c r="AP135" s="387">
        <v>81825467.347779408</v>
      </c>
      <c r="AQ135" s="387">
        <v>89271298.083846942</v>
      </c>
      <c r="AR135" s="387">
        <v>92764708.837673441</v>
      </c>
      <c r="AS135" s="387">
        <v>96163051.005041942</v>
      </c>
      <c r="AT135" s="387">
        <v>106554064.24156925</v>
      </c>
      <c r="AU135" s="387">
        <v>106951261.19222604</v>
      </c>
      <c r="AV135" s="387">
        <v>117919863.92465483</v>
      </c>
      <c r="AW135" s="388">
        <v>98290691.816499799</v>
      </c>
      <c r="AX135" s="387">
        <v>95584802.115372613</v>
      </c>
      <c r="AY135" s="387">
        <v>102917271.77530837</v>
      </c>
      <c r="AZ135" s="387">
        <v>125250373.5988</v>
      </c>
      <c r="BA135" s="387">
        <v>128613216.96992303</v>
      </c>
      <c r="BB135" s="387">
        <v>137203555.58820692</v>
      </c>
      <c r="BC135" s="387">
        <v>130428480.77997936</v>
      </c>
      <c r="BD135" s="387">
        <v>126192249.8609775</v>
      </c>
      <c r="BE135" s="387">
        <v>126512979.31711829</v>
      </c>
      <c r="BF135" s="387">
        <v>129880560</v>
      </c>
      <c r="BG135" s="387">
        <v>123387910.63137829</v>
      </c>
      <c r="BH135" s="389"/>
      <c r="BJ135" s="1142">
        <f t="shared" si="5"/>
        <v>5.7306040119475377E-2</v>
      </c>
    </row>
    <row r="136" spans="1:62" ht="17" thickBot="1" x14ac:dyDescent="0.25">
      <c r="A136" s="479"/>
      <c r="B136" s="402"/>
      <c r="C136" s="402"/>
      <c r="D136" s="402"/>
      <c r="E136" s="402"/>
      <c r="F136" s="402"/>
      <c r="G136" s="402"/>
      <c r="H136" s="402"/>
      <c r="I136" s="403"/>
      <c r="J136" s="402"/>
      <c r="K136" s="402"/>
      <c r="L136" s="402"/>
      <c r="M136" s="402"/>
      <c r="N136" s="402"/>
      <c r="O136" s="402"/>
      <c r="P136" s="402"/>
      <c r="Q136" s="402"/>
      <c r="R136" s="402"/>
      <c r="S136" s="403"/>
      <c r="T136" s="402"/>
      <c r="U136" s="402"/>
      <c r="V136" s="402"/>
      <c r="W136" s="402"/>
      <c r="X136" s="402"/>
      <c r="Y136" s="402"/>
      <c r="Z136" s="402"/>
      <c r="AA136" s="402"/>
      <c r="AB136" s="402"/>
      <c r="AC136" s="403"/>
      <c r="AD136" s="402"/>
      <c r="AE136" s="402"/>
      <c r="AF136" s="402"/>
      <c r="AG136" s="402"/>
      <c r="AH136" s="402"/>
      <c r="AI136" s="402"/>
      <c r="AJ136" s="402"/>
      <c r="AK136" s="402"/>
      <c r="AL136" s="402"/>
      <c r="AM136" s="403"/>
      <c r="AN136" s="402"/>
      <c r="AO136" s="402"/>
      <c r="AP136" s="402"/>
      <c r="AQ136" s="402"/>
      <c r="AR136" s="402"/>
      <c r="AS136" s="402"/>
      <c r="AT136" s="402"/>
      <c r="AU136" s="402"/>
      <c r="AV136" s="402"/>
      <c r="AW136" s="403"/>
      <c r="AX136" s="402"/>
      <c r="AY136" s="402"/>
      <c r="AZ136" s="402"/>
      <c r="BA136" s="402"/>
      <c r="BB136" s="402"/>
      <c r="BC136" s="402"/>
      <c r="BD136" s="402"/>
      <c r="BE136" s="402"/>
      <c r="BF136" s="402"/>
      <c r="BG136" s="402"/>
      <c r="BH136" s="404"/>
    </row>
    <row r="137" spans="1:62" ht="17" thickTop="1" x14ac:dyDescent="0.2"/>
    <row r="140" spans="1:62" ht="17" thickBot="1" x14ac:dyDescent="0.25"/>
    <row r="141" spans="1:62" ht="17" thickBot="1" x14ac:dyDescent="0.25">
      <c r="A141" s="518" t="s">
        <v>67</v>
      </c>
      <c r="B141" s="519">
        <v>6.8139334686097266</v>
      </c>
      <c r="C141" s="519">
        <v>6.7303370786516856</v>
      </c>
      <c r="D141" s="519">
        <v>6.6221465280267706</v>
      </c>
      <c r="E141" s="519">
        <v>6.4982700991027968</v>
      </c>
      <c r="F141" s="519">
        <v>6.315684486492648</v>
      </c>
      <c r="G141" s="519">
        <v>6.1349166805071143</v>
      </c>
      <c r="H141" s="519">
        <v>5.8806516663128843</v>
      </c>
      <c r="I141" s="519">
        <v>5.6046429293951041</v>
      </c>
      <c r="J141" s="519">
        <v>5.3220151762558832</v>
      </c>
      <c r="K141" s="519">
        <v>5.0655970012799409</v>
      </c>
      <c r="L141" s="519">
        <v>4.8549835706462217</v>
      </c>
      <c r="M141" s="519">
        <v>4.603481222997674</v>
      </c>
      <c r="N141" s="519">
        <v>4.2371812029212714</v>
      </c>
      <c r="O141" s="519">
        <v>3.8904297149276785</v>
      </c>
      <c r="P141" s="519">
        <v>3.6890375844735175</v>
      </c>
      <c r="Q141" s="519">
        <v>3.4785133565621371</v>
      </c>
      <c r="R141" s="519">
        <v>3.2547654712603169</v>
      </c>
      <c r="S141" s="519">
        <v>3.0081709104728813</v>
      </c>
      <c r="T141" s="519">
        <v>2.7614692616312393</v>
      </c>
      <c r="U141" s="519">
        <v>2.5233974723898438</v>
      </c>
      <c r="V141" s="519">
        <v>2.3762195775704944</v>
      </c>
      <c r="W141" s="519">
        <v>2.276256598812727</v>
      </c>
      <c r="X141" s="519">
        <v>2.1908424111820644</v>
      </c>
      <c r="Y141" s="519">
        <v>2.1174571024572932</v>
      </c>
      <c r="Z141" s="519">
        <v>2.074876423007789</v>
      </c>
      <c r="AA141" s="519">
        <v>2.0216550516291458</v>
      </c>
      <c r="AB141" s="519">
        <v>1.9508996162106969</v>
      </c>
      <c r="AC141" s="519">
        <v>1.8729823375306347</v>
      </c>
      <c r="AD141" s="519">
        <v>1.7999382776207646</v>
      </c>
      <c r="AE141" s="519">
        <v>1.7367488950882362</v>
      </c>
      <c r="AF141" s="519">
        <v>1.6925814482748085</v>
      </c>
      <c r="AG141" s="519">
        <v>1.6509244223291568</v>
      </c>
      <c r="AH141" s="519">
        <v>1.6155203078986502</v>
      </c>
      <c r="AI141" s="519">
        <v>1.5825514473815747</v>
      </c>
      <c r="AJ141" s="519">
        <v>1.5503154772730452</v>
      </c>
      <c r="AK141" s="519">
        <v>1.5204923093810458</v>
      </c>
      <c r="AL141" s="519">
        <v>1.5007855033993338</v>
      </c>
      <c r="AM141" s="519">
        <v>1.47773036404854</v>
      </c>
      <c r="AN141" s="519">
        <v>1.443392294266288</v>
      </c>
      <c r="AO141" s="519">
        <v>1.4074248120300752</v>
      </c>
      <c r="AP141" s="519">
        <v>1.3832164166063359</v>
      </c>
      <c r="AQ141" s="519">
        <v>1.3524745224873373</v>
      </c>
      <c r="AR141" s="519">
        <v>1.3164678768295</v>
      </c>
      <c r="AS141" s="519">
        <v>1.278541183528896</v>
      </c>
      <c r="AT141" s="519">
        <v>1.2407071521339961</v>
      </c>
      <c r="AU141" s="519">
        <v>1.2065436332952257</v>
      </c>
      <c r="AV141" s="519">
        <v>1.1833014767909962</v>
      </c>
      <c r="AW141" s="519">
        <v>1.1716164638465687</v>
      </c>
      <c r="AX141" s="519">
        <v>1.1542988687735674</v>
      </c>
      <c r="AY141" s="519">
        <v>1.1297278009990823</v>
      </c>
      <c r="AZ141" s="519">
        <v>1.10815</v>
      </c>
      <c r="BA141" s="519">
        <v>1.087786634207633</v>
      </c>
      <c r="BB141" s="520">
        <v>1.0683847206957058</v>
      </c>
      <c r="BC141" s="520">
        <v>1.0576776237926162</v>
      </c>
      <c r="BD141" s="520">
        <v>1.0451681662988324</v>
      </c>
      <c r="BE141" s="520">
        <v>1.0248312216776103</v>
      </c>
      <c r="BF141" s="520">
        <v>1</v>
      </c>
      <c r="BG141" s="520">
        <v>0.98253313827193334</v>
      </c>
      <c r="BH141" s="521">
        <v>0.96990039736026745</v>
      </c>
    </row>
  </sheetData>
  <mergeCells count="3">
    <mergeCell ref="A4:BH4"/>
    <mergeCell ref="B7:BH7"/>
    <mergeCell ref="B6:BH6"/>
  </mergeCells>
  <hyperlinks>
    <hyperlink ref="A1" location="Index!A1" display="Back to index" xr:uid="{00000000-0004-0000-1A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39997558519241921"/>
  </sheetPr>
  <dimension ref="A1:BJ148"/>
  <sheetViews>
    <sheetView workbookViewId="0">
      <pane xSplit="1" ySplit="8" topLeftCell="B9" activePane="bottomRight" state="frozen"/>
      <selection activeCell="D32" sqref="D32"/>
      <selection pane="topRight" activeCell="D32" sqref="D32"/>
      <selection pane="bottomLeft" activeCell="D32" sqref="D32"/>
      <selection pane="bottomRight" activeCell="A4" sqref="A4:BH4"/>
    </sheetView>
  </sheetViews>
  <sheetFormatPr baseColWidth="10" defaultColWidth="10.83203125" defaultRowHeight="16" x14ac:dyDescent="0.2"/>
  <cols>
    <col min="1" max="1" width="10.83203125" style="56"/>
    <col min="2" max="2" width="11.1640625" style="56" customWidth="1"/>
    <col min="3" max="9" width="11.1640625" style="56" hidden="1" customWidth="1"/>
    <col min="10" max="10" width="11.1640625" style="56" customWidth="1"/>
    <col min="11" max="19" width="11.1640625" style="56" hidden="1" customWidth="1"/>
    <col min="20" max="20" width="11.1640625" style="56" customWidth="1"/>
    <col min="21" max="29" width="11.1640625" style="56" hidden="1" customWidth="1"/>
    <col min="30" max="30" width="11.1640625" style="56" customWidth="1"/>
    <col min="31" max="39" width="11.1640625" style="56" hidden="1" customWidth="1"/>
    <col min="40" max="40" width="11.1640625" style="56" customWidth="1"/>
    <col min="41" max="45" width="11.1640625" style="56" hidden="1" customWidth="1"/>
    <col min="46" max="49" width="12.83203125" style="56" hidden="1" customWidth="1"/>
    <col min="50" max="60" width="12.83203125" style="56" customWidth="1"/>
    <col min="61" max="61" width="10.83203125" style="56"/>
    <col min="62" max="62" width="13" style="56" bestFit="1" customWidth="1"/>
    <col min="63" max="16384" width="10.83203125" style="56"/>
  </cols>
  <sheetData>
    <row r="1" spans="1:62" x14ac:dyDescent="0.2">
      <c r="A1" s="52" t="s">
        <v>36</v>
      </c>
      <c r="B1" s="52"/>
      <c r="C1" s="52"/>
      <c r="G1" s="100"/>
      <c r="H1" s="99"/>
      <c r="I1" s="100"/>
      <c r="J1" s="100"/>
      <c r="K1" s="100"/>
      <c r="L1" s="100"/>
      <c r="M1" s="100"/>
      <c r="N1" s="100"/>
    </row>
    <row r="2" spans="1:62" x14ac:dyDescent="0.2">
      <c r="I2" s="98"/>
    </row>
    <row r="3" spans="1:62" ht="17" thickBot="1" x14ac:dyDescent="0.25"/>
    <row r="4" spans="1:62" ht="25" customHeight="1" thickTop="1" x14ac:dyDescent="0.2">
      <c r="A4" s="1391" t="s">
        <v>355</v>
      </c>
      <c r="B4" s="1392"/>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c r="AC4" s="1392"/>
      <c r="AD4" s="1392"/>
      <c r="AE4" s="1392"/>
      <c r="AF4" s="1392"/>
      <c r="AG4" s="1392"/>
      <c r="AH4" s="1392"/>
      <c r="AI4" s="1392"/>
      <c r="AJ4" s="1392"/>
      <c r="AK4" s="1392"/>
      <c r="AL4" s="1392"/>
      <c r="AM4" s="1392"/>
      <c r="AN4" s="1392"/>
      <c r="AO4" s="1392"/>
      <c r="AP4" s="1392"/>
      <c r="AQ4" s="1392"/>
      <c r="AR4" s="1392"/>
      <c r="AS4" s="1392"/>
      <c r="AT4" s="1392"/>
      <c r="AU4" s="1392"/>
      <c r="AV4" s="1392"/>
      <c r="AW4" s="1392"/>
      <c r="AX4" s="1392"/>
      <c r="AY4" s="1392"/>
      <c r="AZ4" s="1392"/>
      <c r="BA4" s="1392"/>
      <c r="BB4" s="1392"/>
      <c r="BC4" s="1392"/>
      <c r="BD4" s="1392"/>
      <c r="BE4" s="1392"/>
      <c r="BF4" s="1392"/>
      <c r="BG4" s="1392"/>
      <c r="BH4" s="1393"/>
    </row>
    <row r="5" spans="1:62" x14ac:dyDescent="0.2">
      <c r="A5" s="96"/>
      <c r="B5" s="97"/>
      <c r="C5" s="97"/>
      <c r="D5" s="97"/>
      <c r="E5" s="97"/>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208"/>
    </row>
    <row r="6" spans="1:62" ht="31" customHeight="1" thickBot="1" x14ac:dyDescent="0.25">
      <c r="A6" s="96"/>
      <c r="B6" s="1397" t="s">
        <v>317</v>
      </c>
      <c r="C6" s="1397"/>
      <c r="D6" s="1397"/>
      <c r="E6" s="1397"/>
      <c r="F6" s="1397"/>
      <c r="G6" s="1397"/>
      <c r="H6" s="1397"/>
      <c r="I6" s="1397"/>
      <c r="J6" s="1397"/>
      <c r="K6" s="1397"/>
      <c r="L6" s="1397"/>
      <c r="M6" s="1397"/>
      <c r="N6" s="1397"/>
      <c r="O6" s="1397"/>
      <c r="P6" s="1397"/>
      <c r="Q6" s="1397"/>
      <c r="R6" s="1397"/>
      <c r="S6" s="1397"/>
      <c r="T6" s="1397"/>
      <c r="U6" s="1397"/>
      <c r="V6" s="1397"/>
      <c r="W6" s="1397"/>
      <c r="X6" s="1397"/>
      <c r="Y6" s="1397"/>
      <c r="Z6" s="1397"/>
      <c r="AA6" s="1397"/>
      <c r="AB6" s="1397"/>
      <c r="AC6" s="1397"/>
      <c r="AD6" s="1397"/>
      <c r="AE6" s="1397"/>
      <c r="AF6" s="1397"/>
      <c r="AG6" s="1397"/>
      <c r="AH6" s="1397"/>
      <c r="AI6" s="1397"/>
      <c r="AJ6" s="1397"/>
      <c r="AK6" s="1397"/>
      <c r="AL6" s="1397"/>
      <c r="AM6" s="1397"/>
      <c r="AN6" s="1397"/>
      <c r="AO6" s="1397"/>
      <c r="AP6" s="1397"/>
      <c r="AQ6" s="1397"/>
      <c r="AR6" s="1397"/>
      <c r="AS6" s="1397"/>
      <c r="AT6" s="1397"/>
      <c r="AU6" s="1397"/>
      <c r="AV6" s="1397"/>
      <c r="AW6" s="1397"/>
      <c r="AX6" s="1397"/>
      <c r="AY6" s="1397"/>
      <c r="AZ6" s="1397"/>
      <c r="BA6" s="1397"/>
      <c r="BB6" s="1397"/>
      <c r="BC6" s="1397"/>
      <c r="BD6" s="1397"/>
      <c r="BE6" s="1397"/>
      <c r="BF6" s="1397"/>
      <c r="BG6" s="1397"/>
      <c r="BH6" s="1398"/>
    </row>
    <row r="7" spans="1:62" ht="20" customHeight="1" x14ac:dyDescent="0.2">
      <c r="A7" s="469"/>
      <c r="B7" s="1394" t="s">
        <v>373</v>
      </c>
      <c r="C7" s="1395"/>
      <c r="D7" s="1395"/>
      <c r="E7" s="1395"/>
      <c r="F7" s="1395"/>
      <c r="G7" s="1395"/>
      <c r="H7" s="1395"/>
      <c r="I7" s="1395"/>
      <c r="J7" s="1395"/>
      <c r="K7" s="1395"/>
      <c r="L7" s="1395"/>
      <c r="M7" s="1395"/>
      <c r="N7" s="1395"/>
      <c r="O7" s="1395"/>
      <c r="P7" s="1395"/>
      <c r="Q7" s="1395"/>
      <c r="R7" s="1395"/>
      <c r="S7" s="1395"/>
      <c r="T7" s="1395"/>
      <c r="U7" s="1395"/>
      <c r="V7" s="1395"/>
      <c r="W7" s="1395"/>
      <c r="X7" s="1395"/>
      <c r="Y7" s="1395"/>
      <c r="Z7" s="1395"/>
      <c r="AA7" s="1395"/>
      <c r="AB7" s="1395"/>
      <c r="AC7" s="1395"/>
      <c r="AD7" s="1395"/>
      <c r="AE7" s="1395"/>
      <c r="AF7" s="1395"/>
      <c r="AG7" s="1395"/>
      <c r="AH7" s="1395"/>
      <c r="AI7" s="1395"/>
      <c r="AJ7" s="1395"/>
      <c r="AK7" s="1395"/>
      <c r="AL7" s="1395"/>
      <c r="AM7" s="1395"/>
      <c r="AN7" s="1395"/>
      <c r="AO7" s="1395"/>
      <c r="AP7" s="1395"/>
      <c r="AQ7" s="1395"/>
      <c r="AR7" s="1395"/>
      <c r="AS7" s="1395"/>
      <c r="AT7" s="1395"/>
      <c r="AU7" s="1395"/>
      <c r="AV7" s="1395"/>
      <c r="AW7" s="1395"/>
      <c r="AX7" s="1395"/>
      <c r="AY7" s="1395"/>
      <c r="AZ7" s="1395"/>
      <c r="BA7" s="1395"/>
      <c r="BB7" s="1395"/>
      <c r="BC7" s="1395"/>
      <c r="BD7" s="1395"/>
      <c r="BE7" s="1395"/>
      <c r="BF7" s="1395"/>
      <c r="BG7" s="1395"/>
      <c r="BH7" s="1396"/>
    </row>
    <row r="8" spans="1:62" s="87" customFormat="1" ht="31" customHeight="1" x14ac:dyDescent="0.2">
      <c r="A8" s="470"/>
      <c r="B8" s="352">
        <v>1962</v>
      </c>
      <c r="C8" s="352">
        <v>1963</v>
      </c>
      <c r="D8" s="352">
        <v>1964</v>
      </c>
      <c r="E8" s="352">
        <v>1965</v>
      </c>
      <c r="F8" s="352">
        <v>1966</v>
      </c>
      <c r="G8" s="94">
        <v>1967</v>
      </c>
      <c r="H8" s="352">
        <v>1968</v>
      </c>
      <c r="I8" s="365">
        <v>1969</v>
      </c>
      <c r="J8" s="352">
        <v>1970</v>
      </c>
      <c r="K8" s="94">
        <v>1971</v>
      </c>
      <c r="L8" s="352">
        <v>1972</v>
      </c>
      <c r="M8" s="94">
        <v>1973</v>
      </c>
      <c r="N8" s="352">
        <v>1974</v>
      </c>
      <c r="O8" s="94">
        <v>1975</v>
      </c>
      <c r="P8" s="352">
        <v>1976</v>
      </c>
      <c r="Q8" s="94">
        <v>1977</v>
      </c>
      <c r="R8" s="352">
        <v>1978</v>
      </c>
      <c r="S8" s="365">
        <v>1979</v>
      </c>
      <c r="T8" s="352">
        <v>1980</v>
      </c>
      <c r="U8" s="94">
        <v>1981</v>
      </c>
      <c r="V8" s="352">
        <v>1982</v>
      </c>
      <c r="W8" s="94">
        <v>1983</v>
      </c>
      <c r="X8" s="352">
        <v>1984</v>
      </c>
      <c r="Y8" s="94">
        <v>1985</v>
      </c>
      <c r="Z8" s="352">
        <v>1986</v>
      </c>
      <c r="AA8" s="94">
        <v>1987</v>
      </c>
      <c r="AB8" s="352">
        <v>1988</v>
      </c>
      <c r="AC8" s="365">
        <v>1989</v>
      </c>
      <c r="AD8" s="352">
        <v>1990</v>
      </c>
      <c r="AE8" s="94">
        <v>1991</v>
      </c>
      <c r="AF8" s="352">
        <v>1992</v>
      </c>
      <c r="AG8" s="94">
        <v>1993</v>
      </c>
      <c r="AH8" s="352">
        <v>1994</v>
      </c>
      <c r="AI8" s="94">
        <v>1995</v>
      </c>
      <c r="AJ8" s="352">
        <v>1996</v>
      </c>
      <c r="AK8" s="94">
        <v>1997</v>
      </c>
      <c r="AL8" s="352">
        <v>1998</v>
      </c>
      <c r="AM8" s="365">
        <v>1999</v>
      </c>
      <c r="AN8" s="352">
        <v>2000</v>
      </c>
      <c r="AO8" s="94">
        <v>2001</v>
      </c>
      <c r="AP8" s="352">
        <v>2002</v>
      </c>
      <c r="AQ8" s="94">
        <v>2003</v>
      </c>
      <c r="AR8" s="352">
        <v>2004</v>
      </c>
      <c r="AS8" s="94">
        <v>2005</v>
      </c>
      <c r="AT8" s="352">
        <v>2006</v>
      </c>
      <c r="AU8" s="94">
        <v>2007</v>
      </c>
      <c r="AV8" s="352">
        <v>2008</v>
      </c>
      <c r="AW8" s="365">
        <v>2009</v>
      </c>
      <c r="AX8" s="352">
        <v>2010</v>
      </c>
      <c r="AY8" s="94">
        <v>2011</v>
      </c>
      <c r="AZ8" s="352">
        <v>2012</v>
      </c>
      <c r="BA8" s="94">
        <v>2013</v>
      </c>
      <c r="BB8" s="352">
        <v>2014</v>
      </c>
      <c r="BC8" s="94">
        <v>2015</v>
      </c>
      <c r="BD8" s="352">
        <v>2016</v>
      </c>
      <c r="BE8" s="94">
        <v>2017</v>
      </c>
      <c r="BF8" s="352">
        <v>2018</v>
      </c>
      <c r="BG8" s="94">
        <v>2019</v>
      </c>
      <c r="BH8" s="359">
        <v>2020</v>
      </c>
      <c r="BJ8" s="906" t="s">
        <v>318</v>
      </c>
    </row>
    <row r="9" spans="1:62" s="87" customFormat="1" ht="15" customHeight="1" x14ac:dyDescent="0.2">
      <c r="A9" s="471">
        <v>0</v>
      </c>
      <c r="B9" s="358">
        <v>8353.8824325155256</v>
      </c>
      <c r="C9" s="358">
        <f>(B9+D9)/2</f>
        <v>8603.846170243658</v>
      </c>
      <c r="D9" s="358">
        <v>8853.8099079717922</v>
      </c>
      <c r="E9" s="358">
        <f>(D9+F9)/2</f>
        <v>8648.9400332062323</v>
      </c>
      <c r="F9" s="358">
        <v>8444.0701584406706</v>
      </c>
      <c r="G9" s="358">
        <v>9202.3750207606718</v>
      </c>
      <c r="H9" s="376">
        <v>10044.153046062407</v>
      </c>
      <c r="I9" s="366">
        <v>9550.3115516892576</v>
      </c>
      <c r="J9" s="358">
        <v>9100.6459513975606</v>
      </c>
      <c r="K9" s="358">
        <v>8702.6956481989382</v>
      </c>
      <c r="L9" s="358">
        <v>8355.4267250821467</v>
      </c>
      <c r="M9" s="358">
        <v>7987.0399219009641</v>
      </c>
      <c r="N9" s="358">
        <v>9105.7024050778127</v>
      </c>
      <c r="O9" s="378">
        <v>8757.3572883022043</v>
      </c>
      <c r="P9" s="378">
        <v>9119.3009088185354</v>
      </c>
      <c r="Q9" s="378">
        <v>8671.9337979094071</v>
      </c>
      <c r="R9" s="378">
        <v>9263.0625312068623</v>
      </c>
      <c r="S9" s="379">
        <v>9352.4033606601879</v>
      </c>
      <c r="T9" s="378">
        <v>9187.4082334471332</v>
      </c>
      <c r="U9" s="378">
        <v>9119.5584652168964</v>
      </c>
      <c r="V9" s="378">
        <v>8568.6477967192022</v>
      </c>
      <c r="W9" s="378">
        <v>8203.6287821210681</v>
      </c>
      <c r="X9" s="378">
        <v>7917.7044740119809</v>
      </c>
      <c r="Y9" s="378">
        <v>7680.0169106126023</v>
      </c>
      <c r="Z9" s="378">
        <v>7515.202404134212</v>
      </c>
      <c r="AA9" s="378">
        <v>7352.7594227752033</v>
      </c>
      <c r="AB9" s="378">
        <v>7130.5380972500971</v>
      </c>
      <c r="AC9" s="379">
        <v>6868.2262317248378</v>
      </c>
      <c r="AD9" s="378">
        <v>7455.3443459052069</v>
      </c>
      <c r="AE9" s="378">
        <v>7975.15092624518</v>
      </c>
      <c r="AF9" s="378">
        <v>7784.1820806158439</v>
      </c>
      <c r="AG9" s="378">
        <v>7627.2708311607048</v>
      </c>
      <c r="AH9" s="378">
        <v>7470.1659037233585</v>
      </c>
      <c r="AI9" s="378">
        <v>7322.465547034546</v>
      </c>
      <c r="AJ9" s="378">
        <v>8025.9832258425549</v>
      </c>
      <c r="AK9" s="378">
        <v>8476.7446247993303</v>
      </c>
      <c r="AL9" s="378">
        <v>8423.9090305804602</v>
      </c>
      <c r="AM9" s="379">
        <v>8315.1887585011336</v>
      </c>
      <c r="AN9" s="378">
        <v>8145.0627165446631</v>
      </c>
      <c r="AO9" s="378">
        <v>7961.8021616541355</v>
      </c>
      <c r="AP9" s="378">
        <v>7837.3042164914987</v>
      </c>
      <c r="AQ9" s="378">
        <v>7646.8909501434055</v>
      </c>
      <c r="AR9" s="378">
        <v>7499.9174942976615</v>
      </c>
      <c r="AS9" s="378">
        <v>7306.862863867641</v>
      </c>
      <c r="AT9" s="378">
        <v>7158.8802678131569</v>
      </c>
      <c r="AU9" s="378">
        <v>7852.1859654853288</v>
      </c>
      <c r="AV9" s="378">
        <v>8470.0719708699507</v>
      </c>
      <c r="AW9" s="379">
        <v>9171.4136789909389</v>
      </c>
      <c r="AX9" s="378">
        <v>9065.8633153475985</v>
      </c>
      <c r="AY9" s="378">
        <v>8880.7902436537861</v>
      </c>
      <c r="AZ9" s="378">
        <v>8733.3301499999998</v>
      </c>
      <c r="BA9" s="378">
        <v>8583.7243305324318</v>
      </c>
      <c r="BB9" s="378">
        <v>8465.8805267927728</v>
      </c>
      <c r="BC9" s="378">
        <v>8406.4217539037145</v>
      </c>
      <c r="BD9" s="378">
        <v>8282.957717918247</v>
      </c>
      <c r="BE9" s="378">
        <v>8229.3947100712103</v>
      </c>
      <c r="BF9" s="378">
        <v>8066</v>
      </c>
      <c r="BG9" s="378">
        <v>7905.4616305359759</v>
      </c>
      <c r="BH9" s="380"/>
      <c r="BJ9" s="1142">
        <f>(BF9/T9)^(1/38)-1</f>
        <v>-3.4198279653731012E-3</v>
      </c>
    </row>
    <row r="10" spans="1:62" s="87" customFormat="1" ht="15" customHeight="1" x14ac:dyDescent="0.2">
      <c r="A10" s="472">
        <v>1</v>
      </c>
      <c r="B10" s="317">
        <v>8715.0209063518396</v>
      </c>
      <c r="C10" s="317">
        <f t="shared" ref="C10:C73" si="0">(B10+D10)/2</f>
        <v>8996.3240960586736</v>
      </c>
      <c r="D10" s="377">
        <v>9277.6272857655058</v>
      </c>
      <c r="E10" s="377">
        <f t="shared" ref="E10:E73" si="1">(D10+F10)/2</f>
        <v>9088.2133636168237</v>
      </c>
      <c r="F10" s="317">
        <v>8898.7994414681416</v>
      </c>
      <c r="G10" s="317">
        <v>9631.8191883961699</v>
      </c>
      <c r="H10" s="377">
        <v>10467.559966036933</v>
      </c>
      <c r="I10" s="367">
        <v>9987.4737001820758</v>
      </c>
      <c r="J10" s="317">
        <v>9563.6612717318221</v>
      </c>
      <c r="K10" s="317">
        <v>9204.1897513256536</v>
      </c>
      <c r="L10" s="317">
        <v>8855.4900328587082</v>
      </c>
      <c r="M10" s="317">
        <v>8562.4750747756734</v>
      </c>
      <c r="N10" s="317">
        <v>9622.6385118342077</v>
      </c>
      <c r="O10" s="353">
        <v>9247.5514323830921</v>
      </c>
      <c r="P10" s="353">
        <v>9624.6990578914065</v>
      </c>
      <c r="Q10" s="353">
        <v>9263.2810685249715</v>
      </c>
      <c r="R10" s="353">
        <v>9777.3154756659915</v>
      </c>
      <c r="S10" s="381">
        <v>9878.8332699929415</v>
      </c>
      <c r="T10" s="353">
        <v>9703.8029853721746</v>
      </c>
      <c r="U10" s="353">
        <v>9689.8462939769997</v>
      </c>
      <c r="V10" s="353">
        <v>9091.4161037847116</v>
      </c>
      <c r="W10" s="353">
        <v>8727.1677998479954</v>
      </c>
      <c r="X10" s="353">
        <v>8478.5601312745894</v>
      </c>
      <c r="Y10" s="353">
        <v>8192.4415294072678</v>
      </c>
      <c r="Z10" s="353">
        <v>8065.0446562312754</v>
      </c>
      <c r="AA10" s="353">
        <v>7939.0393877476554</v>
      </c>
      <c r="AB10" s="353">
        <v>7715.807982113306</v>
      </c>
      <c r="AC10" s="381">
        <v>7476.9454914222933</v>
      </c>
      <c r="AD10" s="353">
        <v>8049.3239775200591</v>
      </c>
      <c r="AE10" s="353">
        <v>8583.0130395260639</v>
      </c>
      <c r="AF10" s="353">
        <v>8341.0413770982559</v>
      </c>
      <c r="AG10" s="353">
        <v>8198.490681286592</v>
      </c>
      <c r="AH10" s="353">
        <v>8066.2928973379603</v>
      </c>
      <c r="AI10" s="353">
        <v>7968.1465375662283</v>
      </c>
      <c r="AJ10" s="353">
        <v>8675.5654108199615</v>
      </c>
      <c r="AK10" s="353">
        <v>9053.0112100547467</v>
      </c>
      <c r="AL10" s="353">
        <v>9102.2640781169594</v>
      </c>
      <c r="AM10" s="381">
        <v>9033.3657154287248</v>
      </c>
      <c r="AN10" s="353">
        <v>8869.6456482663398</v>
      </c>
      <c r="AO10" s="353">
        <v>8720.4041353383454</v>
      </c>
      <c r="AP10" s="353">
        <v>8602.2228948748034</v>
      </c>
      <c r="AQ10" s="353">
        <v>8447.5558674559088</v>
      </c>
      <c r="AR10" s="353">
        <v>8245.0383125831577</v>
      </c>
      <c r="AS10" s="353">
        <v>8095.7227741049692</v>
      </c>
      <c r="AT10" s="353">
        <v>8038.5416386761608</v>
      </c>
      <c r="AU10" s="353">
        <v>8740.2020795906155</v>
      </c>
      <c r="AV10" s="353">
        <v>9180.0528569445487</v>
      </c>
      <c r="AW10" s="381">
        <v>9794.7136377573152</v>
      </c>
      <c r="AX10" s="353">
        <v>9711.1163829920224</v>
      </c>
      <c r="AY10" s="353">
        <v>9520.2161790192658</v>
      </c>
      <c r="AZ10" s="353">
        <v>9437.0054</v>
      </c>
      <c r="BA10" s="353">
        <v>9344.0871878435682</v>
      </c>
      <c r="BB10" s="353">
        <v>9198.7924451900271</v>
      </c>
      <c r="BC10" s="353">
        <v>9196.5069388767988</v>
      </c>
      <c r="BD10" s="353">
        <v>9090.8727104672435</v>
      </c>
      <c r="BE10" s="353">
        <v>9130.22135392583</v>
      </c>
      <c r="BF10" s="353">
        <v>8950</v>
      </c>
      <c r="BG10" s="353">
        <v>8887.0122356696374</v>
      </c>
      <c r="BH10" s="382"/>
      <c r="BJ10" s="1142">
        <f t="shared" ref="BJ10:BJ73" si="2">(BF10/T10)^(1/38)-1</f>
        <v>-2.125746255813632E-3</v>
      </c>
    </row>
    <row r="11" spans="1:62" s="87" customFormat="1" ht="15" customHeight="1" x14ac:dyDescent="0.2">
      <c r="A11" s="472">
        <v>2</v>
      </c>
      <c r="B11" s="317">
        <v>9055.7175797823274</v>
      </c>
      <c r="C11" s="317">
        <f t="shared" si="0"/>
        <v>9381.8921949347859</v>
      </c>
      <c r="D11" s="377">
        <v>9708.0668100872463</v>
      </c>
      <c r="E11" s="377">
        <f t="shared" si="1"/>
        <v>9571.8497164536311</v>
      </c>
      <c r="F11" s="317">
        <v>9435.632622820016</v>
      </c>
      <c r="G11" s="317">
        <v>10061.263356031668</v>
      </c>
      <c r="H11" s="377">
        <v>10873.324931012523</v>
      </c>
      <c r="I11" s="367">
        <v>10452.659063321869</v>
      </c>
      <c r="J11" s="317">
        <v>10016.032561713571</v>
      </c>
      <c r="K11" s="317">
        <v>9629.699899433168</v>
      </c>
      <c r="L11" s="317">
        <v>9316.7134720700997</v>
      </c>
      <c r="M11" s="317">
        <v>9114.8928215353953</v>
      </c>
      <c r="N11" s="317">
        <v>10135.337437387681</v>
      </c>
      <c r="O11" s="353">
        <v>9718.2934278893408</v>
      </c>
      <c r="P11" s="353">
        <v>10089.517793535071</v>
      </c>
      <c r="Q11" s="353">
        <v>9823.3217189314746</v>
      </c>
      <c r="R11" s="353">
        <v>10298.077951067642</v>
      </c>
      <c r="S11" s="381">
        <v>10420.304033878061</v>
      </c>
      <c r="T11" s="353">
        <v>10217.436268035586</v>
      </c>
      <c r="U11" s="353">
        <v>10192.00239098258</v>
      </c>
      <c r="V11" s="353">
        <v>9602.3033129623673</v>
      </c>
      <c r="W11" s="353">
        <v>9250.7068175749228</v>
      </c>
      <c r="X11" s="353">
        <v>9019.6982068365596</v>
      </c>
      <c r="Y11" s="353">
        <v>8749.3327473535355</v>
      </c>
      <c r="Z11" s="353">
        <v>8643.9351782504491</v>
      </c>
      <c r="AA11" s="353">
        <v>8501.0594921005577</v>
      </c>
      <c r="AB11" s="353">
        <v>8318.6359635224107</v>
      </c>
      <c r="AC11" s="381">
        <v>8053.8240513817291</v>
      </c>
      <c r="AD11" s="353">
        <v>8601.9050287496339</v>
      </c>
      <c r="AE11" s="353">
        <v>9161.350421590445</v>
      </c>
      <c r="AF11" s="353">
        <v>8889.4377663392934</v>
      </c>
      <c r="AG11" s="353">
        <v>8781.2670023687842</v>
      </c>
      <c r="AH11" s="353">
        <v>8641.4181269498804</v>
      </c>
      <c r="AI11" s="353">
        <v>8579.011396255517</v>
      </c>
      <c r="AJ11" s="353">
        <v>9238.3299290700761</v>
      </c>
      <c r="AK11" s="353">
        <v>9644.4827184039732</v>
      </c>
      <c r="AL11" s="353">
        <v>9732.5939895446791</v>
      </c>
      <c r="AM11" s="381">
        <v>9689.4779970662767</v>
      </c>
      <c r="AN11" s="353">
        <v>9537.9362805116307</v>
      </c>
      <c r="AO11" s="353">
        <v>9410.0422932330821</v>
      </c>
      <c r="AP11" s="353">
        <v>9288.2982375115462</v>
      </c>
      <c r="AQ11" s="353">
        <v>9211.7039726612547</v>
      </c>
      <c r="AR11" s="353">
        <v>9019.1214241589041</v>
      </c>
      <c r="AS11" s="353">
        <v>8899.925178544645</v>
      </c>
      <c r="AT11" s="353">
        <v>8845.0012875632583</v>
      </c>
      <c r="AU11" s="353">
        <v>9456.8889977679792</v>
      </c>
      <c r="AV11" s="353">
        <v>9887.6671400655632</v>
      </c>
      <c r="AW11" s="381">
        <v>10395.752883710604</v>
      </c>
      <c r="AX11" s="353">
        <v>10309.04319701673</v>
      </c>
      <c r="AY11" s="353">
        <v>10158.512386583749</v>
      </c>
      <c r="AZ11" s="353">
        <v>10095.246499999999</v>
      </c>
      <c r="BA11" s="353">
        <v>9985.8813020260714</v>
      </c>
      <c r="BB11" s="353">
        <v>9855.8490484178856</v>
      </c>
      <c r="BC11" s="353">
        <v>9911.4970125606069</v>
      </c>
      <c r="BD11" s="353">
        <v>9766.0513458962887</v>
      </c>
      <c r="BE11" s="353">
        <v>9972.6326181448258</v>
      </c>
      <c r="BF11" s="353">
        <v>9810</v>
      </c>
      <c r="BG11" s="353">
        <v>9836.139247240324</v>
      </c>
      <c r="BH11" s="382"/>
      <c r="BJ11" s="1142">
        <f t="shared" si="2"/>
        <v>-1.070306426981027E-3</v>
      </c>
    </row>
    <row r="12" spans="1:62" s="87" customFormat="1" ht="15" customHeight="1" x14ac:dyDescent="0.2">
      <c r="A12" s="472">
        <v>3</v>
      </c>
      <c r="B12" s="317">
        <v>9403.2281866814228</v>
      </c>
      <c r="C12" s="317">
        <f t="shared" si="0"/>
        <v>9803.9779931853373</v>
      </c>
      <c r="D12" s="377">
        <v>10204.727799689254</v>
      </c>
      <c r="E12" s="377">
        <f t="shared" si="1"/>
        <v>10085.438959687326</v>
      </c>
      <c r="F12" s="317">
        <v>9966.1501196853987</v>
      </c>
      <c r="G12" s="317">
        <v>10545.92177379173</v>
      </c>
      <c r="H12" s="377">
        <v>11326.135109318615</v>
      </c>
      <c r="I12" s="367">
        <v>10912.239783532268</v>
      </c>
      <c r="J12" s="317">
        <v>10479.047882047835</v>
      </c>
      <c r="K12" s="317">
        <v>10019.750868531723</v>
      </c>
      <c r="L12" s="317">
        <v>9826.4867469879518</v>
      </c>
      <c r="M12" s="317">
        <v>9671.9140495181127</v>
      </c>
      <c r="N12" s="317">
        <v>10614.138913317785</v>
      </c>
      <c r="O12" s="353">
        <v>10189.03542339559</v>
      </c>
      <c r="P12" s="353">
        <v>10558.025566763206</v>
      </c>
      <c r="Q12" s="353">
        <v>10306.835075493613</v>
      </c>
      <c r="R12" s="353">
        <v>10770.018944400388</v>
      </c>
      <c r="S12" s="381">
        <v>10919.660405016559</v>
      </c>
      <c r="T12" s="353">
        <v>10725.546612175733</v>
      </c>
      <c r="U12" s="353">
        <v>10689.111693043378</v>
      </c>
      <c r="V12" s="353">
        <v>10096.556985097031</v>
      </c>
      <c r="W12" s="353">
        <v>9758.3120391101602</v>
      </c>
      <c r="X12" s="353">
        <v>9523.5919614084341</v>
      </c>
      <c r="Y12" s="353">
        <v>9280.8144800703158</v>
      </c>
      <c r="Z12" s="353">
        <v>9173.0286661174341</v>
      </c>
      <c r="AA12" s="353">
        <v>9048.9280110920572</v>
      </c>
      <c r="AB12" s="353">
        <v>8903.9058483856206</v>
      </c>
      <c r="AC12" s="381">
        <v>8649.4324347164711</v>
      </c>
      <c r="AD12" s="353">
        <v>9136.4866972030013</v>
      </c>
      <c r="AE12" s="353">
        <v>9684.1118390120046</v>
      </c>
      <c r="AF12" s="353">
        <v>9439.5267370286074</v>
      </c>
      <c r="AG12" s="353">
        <v>9360.7414746063187</v>
      </c>
      <c r="AH12" s="353">
        <v>9227.8519987170894</v>
      </c>
      <c r="AI12" s="353">
        <v>9186.7111520500421</v>
      </c>
      <c r="AJ12" s="353">
        <v>9889.4624295247559</v>
      </c>
      <c r="AK12" s="353">
        <v>10234.433734443819</v>
      </c>
      <c r="AL12" s="353">
        <v>10316.399550367021</v>
      </c>
      <c r="AM12" s="381">
        <v>10313.080210694761</v>
      </c>
      <c r="AN12" s="353">
        <v>10170.142105400266</v>
      </c>
      <c r="AO12" s="353">
        <v>10047.605733082706</v>
      </c>
      <c r="AP12" s="353">
        <v>9937.0267368999175</v>
      </c>
      <c r="AQ12" s="353">
        <v>9921.7530969671061</v>
      </c>
      <c r="AR12" s="353">
        <v>9741.8622885382993</v>
      </c>
      <c r="AS12" s="353">
        <v>9631.2507355231737</v>
      </c>
      <c r="AT12" s="353">
        <v>9568.3335572573778</v>
      </c>
      <c r="AU12" s="353">
        <v>10119.281452447058</v>
      </c>
      <c r="AV12" s="353">
        <v>10608.29773943128</v>
      </c>
      <c r="AW12" s="381">
        <v>10962.815252212344</v>
      </c>
      <c r="AX12" s="353">
        <v>10898.889918960023</v>
      </c>
      <c r="AY12" s="353">
        <v>10741.451931899275</v>
      </c>
      <c r="AZ12" s="353">
        <v>10708.053449999999</v>
      </c>
      <c r="BA12" s="353">
        <v>10623.324269671744</v>
      </c>
      <c r="BB12" s="353">
        <v>10471.238647538612</v>
      </c>
      <c r="BC12" s="353">
        <v>10585.237658916503</v>
      </c>
      <c r="BD12" s="353">
        <v>10433.913804161244</v>
      </c>
      <c r="BE12" s="353">
        <v>10713.585591417739</v>
      </c>
      <c r="BF12" s="353">
        <v>10579</v>
      </c>
      <c r="BG12" s="353">
        <v>10661.467083388749</v>
      </c>
      <c r="BH12" s="382"/>
      <c r="BJ12" s="1142">
        <f t="shared" si="2"/>
        <v>-3.6197462087184107E-4</v>
      </c>
    </row>
    <row r="13" spans="1:62" s="87" customFormat="1" ht="15" customHeight="1" x14ac:dyDescent="0.2">
      <c r="A13" s="472">
        <v>4</v>
      </c>
      <c r="B13" s="317">
        <v>9723.4830597060791</v>
      </c>
      <c r="C13" s="317">
        <f t="shared" si="0"/>
        <v>10215.746997762682</v>
      </c>
      <c r="D13" s="317">
        <v>10708.010935819288</v>
      </c>
      <c r="E13" s="317">
        <f t="shared" si="1"/>
        <v>10621.286329644512</v>
      </c>
      <c r="F13" s="317">
        <v>10534.561723469737</v>
      </c>
      <c r="G13" s="317">
        <v>11030.580191551791</v>
      </c>
      <c r="H13" s="317">
        <v>11802.467894289959</v>
      </c>
      <c r="I13" s="367">
        <v>11455.890147683593</v>
      </c>
      <c r="J13" s="317">
        <v>10942.063202382096</v>
      </c>
      <c r="K13" s="317">
        <v>10404.736240628999</v>
      </c>
      <c r="L13" s="317">
        <v>10292.56516976999</v>
      </c>
      <c r="M13" s="317">
        <v>10196.710908939847</v>
      </c>
      <c r="N13" s="317">
        <v>11088.703208044968</v>
      </c>
      <c r="O13" s="353">
        <v>10624.763551467489</v>
      </c>
      <c r="P13" s="353">
        <v>10993.332001731082</v>
      </c>
      <c r="Q13" s="353">
        <v>10762.520325203252</v>
      </c>
      <c r="R13" s="353">
        <v>11202.902752078011</v>
      </c>
      <c r="S13" s="381">
        <v>11422.024947065531</v>
      </c>
      <c r="T13" s="353">
        <v>11197.757855914675</v>
      </c>
      <c r="U13" s="353">
        <v>11168.557212797448</v>
      </c>
      <c r="V13" s="353">
        <v>10581.305778921411</v>
      </c>
      <c r="W13" s="353">
        <v>10227.220898465583</v>
      </c>
      <c r="X13" s="353">
        <v>10009.958976690852</v>
      </c>
      <c r="Y13" s="353">
        <v>9797.4740130698956</v>
      </c>
      <c r="Z13" s="353">
        <v>9670.9990076393042</v>
      </c>
      <c r="AA13" s="353">
        <v>9590.7315649286684</v>
      </c>
      <c r="AB13" s="353">
        <v>9461.8631386218804</v>
      </c>
      <c r="AC13" s="381">
        <v>9250.659765063805</v>
      </c>
      <c r="AD13" s="353">
        <v>9658.4687977130234</v>
      </c>
      <c r="AE13" s="353">
        <v>10225.977494279534</v>
      </c>
      <c r="AF13" s="353">
        <v>9965.9195674420716</v>
      </c>
      <c r="AG13" s="353">
        <v>9834.5567838147872</v>
      </c>
      <c r="AH13" s="353">
        <v>9806.2082689448071</v>
      </c>
      <c r="AI13" s="353">
        <v>9765.9249817916971</v>
      </c>
      <c r="AJ13" s="353">
        <v>10503.387358524882</v>
      </c>
      <c r="AK13" s="353">
        <v>10790.933919677282</v>
      </c>
      <c r="AL13" s="353">
        <v>10873.190972128174</v>
      </c>
      <c r="AM13" s="381">
        <v>10979.536604880652</v>
      </c>
      <c r="AN13" s="353">
        <v>10737.395277046917</v>
      </c>
      <c r="AO13" s="353">
        <v>10661.242951127819</v>
      </c>
      <c r="AP13" s="353">
        <v>10537.342661707067</v>
      </c>
      <c r="AQ13" s="353">
        <v>10583.113138463415</v>
      </c>
      <c r="AR13" s="353">
        <v>10348.753979756699</v>
      </c>
      <c r="AS13" s="353">
        <v>10307.59902160996</v>
      </c>
      <c r="AT13" s="353">
        <v>10249.481783778941</v>
      </c>
      <c r="AU13" s="353">
        <v>10768.40192715989</v>
      </c>
      <c r="AV13" s="353">
        <v>11244.913933944837</v>
      </c>
      <c r="AW13" s="381">
        <v>11548.623484135627</v>
      </c>
      <c r="AX13" s="353">
        <v>11476.039353346807</v>
      </c>
      <c r="AY13" s="353">
        <v>11308.575288000815</v>
      </c>
      <c r="AZ13" s="353">
        <v>11290.940349999999</v>
      </c>
      <c r="BA13" s="353">
        <v>11207.465692241243</v>
      </c>
      <c r="BB13" s="353">
        <v>11043.89285783151</v>
      </c>
      <c r="BC13" s="353">
        <v>11198.69068071622</v>
      </c>
      <c r="BD13" s="353">
        <v>11044.292013279761</v>
      </c>
      <c r="BE13" s="353">
        <v>11444.290252473875</v>
      </c>
      <c r="BF13" s="353">
        <v>11308</v>
      </c>
      <c r="BG13" s="353">
        <v>11428.825464379128</v>
      </c>
      <c r="BH13" s="382"/>
      <c r="BJ13" s="1142">
        <f t="shared" si="2"/>
        <v>2.5784568405007313E-4</v>
      </c>
    </row>
    <row r="14" spans="1:62" s="87" customFormat="1" ht="15" customHeight="1" x14ac:dyDescent="0.2">
      <c r="A14" s="472">
        <v>5</v>
      </c>
      <c r="B14" s="317">
        <v>9996.0403984504683</v>
      </c>
      <c r="C14" s="317">
        <f t="shared" si="0"/>
        <v>10616.911528255949</v>
      </c>
      <c r="D14" s="353">
        <v>11237.782658061429</v>
      </c>
      <c r="E14" s="353">
        <f t="shared" si="1"/>
        <v>11179.851519387492</v>
      </c>
      <c r="F14" s="353">
        <v>11121.920380713553</v>
      </c>
      <c r="G14" s="317">
        <v>11509.103692631346</v>
      </c>
      <c r="H14" s="353">
        <v>12272.92002759499</v>
      </c>
      <c r="I14" s="367">
        <v>11960.308011329153</v>
      </c>
      <c r="J14" s="317">
        <v>11447.654644126405</v>
      </c>
      <c r="K14" s="317">
        <v>10820.115194733953</v>
      </c>
      <c r="L14" s="317">
        <v>10753.78860898138</v>
      </c>
      <c r="M14" s="317">
        <v>10749.128655699569</v>
      </c>
      <c r="N14" s="317">
        <v>11550.555959163386</v>
      </c>
      <c r="O14" s="353">
        <v>11013.806522960258</v>
      </c>
      <c r="P14" s="353">
        <v>11432.327474283431</v>
      </c>
      <c r="Q14" s="353">
        <v>11204.291521486644</v>
      </c>
      <c r="R14" s="353">
        <v>11697.627103709579</v>
      </c>
      <c r="S14" s="381">
        <v>11894.307780009773</v>
      </c>
      <c r="T14" s="353">
        <v>11678.25350743851</v>
      </c>
      <c r="U14" s="353">
        <v>11640.43254013435</v>
      </c>
      <c r="V14" s="353">
        <v>11056.549694435511</v>
      </c>
      <c r="W14" s="353">
        <v>10716.61606721032</v>
      </c>
      <c r="X14" s="353">
        <v>10502.898519206816</v>
      </c>
      <c r="Y14" s="353">
        <v>10282.371689532616</v>
      </c>
      <c r="Z14" s="353">
        <v>10216.691506890353</v>
      </c>
      <c r="AA14" s="353">
        <v>10144.665049075054</v>
      </c>
      <c r="AB14" s="353">
        <v>9994.4587338473993</v>
      </c>
      <c r="AC14" s="381">
        <v>9791.9516606101588</v>
      </c>
      <c r="AD14" s="353">
        <v>10194.850404444011</v>
      </c>
      <c r="AE14" s="353">
        <v>10771.31664733724</v>
      </c>
      <c r="AF14" s="353">
        <v>10482.156909165889</v>
      </c>
      <c r="AG14" s="353">
        <v>10303.419319756267</v>
      </c>
      <c r="AH14" s="353">
        <v>10374.871417325132</v>
      </c>
      <c r="AI14" s="353">
        <v>10341.97370863859</v>
      </c>
      <c r="AJ14" s="353">
        <v>11044.447460093174</v>
      </c>
      <c r="AK14" s="353">
        <v>11342.872627982602</v>
      </c>
      <c r="AL14" s="353">
        <v>11488.5130285219</v>
      </c>
      <c r="AM14" s="381">
        <v>11637.126616882253</v>
      </c>
      <c r="AN14" s="353">
        <v>11407.129301586474</v>
      </c>
      <c r="AO14" s="353">
        <v>11324.140037593985</v>
      </c>
      <c r="AP14" s="353">
        <v>11150.107534263674</v>
      </c>
      <c r="AQ14" s="353">
        <v>11266.11277231952</v>
      </c>
      <c r="AR14" s="353">
        <v>10987.240900019007</v>
      </c>
      <c r="AS14" s="353">
        <v>10968.604813494399</v>
      </c>
      <c r="AT14" s="353">
        <v>10929.389303148371</v>
      </c>
      <c r="AU14" s="353">
        <v>11413.902770972836</v>
      </c>
      <c r="AV14" s="353">
        <v>11902.829555040631</v>
      </c>
      <c r="AW14" s="381">
        <v>12099.283222143515</v>
      </c>
      <c r="AX14" s="353">
        <v>12034.720005833213</v>
      </c>
      <c r="AY14" s="353">
        <v>11914.109389336321</v>
      </c>
      <c r="AZ14" s="353">
        <v>11905.963599999999</v>
      </c>
      <c r="BA14" s="353">
        <v>11822.065140568555</v>
      </c>
      <c r="BB14" s="353">
        <v>11662.487611114324</v>
      </c>
      <c r="BC14" s="353">
        <v>11829.06654449662</v>
      </c>
      <c r="BD14" s="353">
        <v>11692.296276385037</v>
      </c>
      <c r="BE14" s="353">
        <v>12099.157403125868</v>
      </c>
      <c r="BF14" s="353">
        <v>11997</v>
      </c>
      <c r="BG14" s="353">
        <v>12169.655450636166</v>
      </c>
      <c r="BH14" s="382"/>
      <c r="BJ14" s="1142">
        <f t="shared" si="2"/>
        <v>7.0888747851993728E-4</v>
      </c>
    </row>
    <row r="15" spans="1:62" s="87" customFormat="1" ht="15" customHeight="1" x14ac:dyDescent="0.2">
      <c r="A15" s="472">
        <v>6</v>
      </c>
      <c r="B15" s="317">
        <v>10295.853471069297</v>
      </c>
      <c r="C15" s="317">
        <f t="shared" si="0"/>
        <v>11031.703925686434</v>
      </c>
      <c r="D15" s="353">
        <v>11767.554380303571</v>
      </c>
      <c r="E15" s="353">
        <f t="shared" si="1"/>
        <v>11769.995131562933</v>
      </c>
      <c r="F15" s="353">
        <v>11772.435882822296</v>
      </c>
      <c r="G15" s="317">
        <v>12036.706527154958</v>
      </c>
      <c r="H15" s="353">
        <v>12755.133464232646</v>
      </c>
      <c r="I15" s="367">
        <v>12492.749089621688</v>
      </c>
      <c r="J15" s="317">
        <v>11963.890116223225</v>
      </c>
      <c r="K15" s="317">
        <v>11276.018924849148</v>
      </c>
      <c r="L15" s="317">
        <v>11190.737130339541</v>
      </c>
      <c r="M15" s="317">
        <v>11214.080259222334</v>
      </c>
      <c r="N15" s="317">
        <v>12050.543341108096</v>
      </c>
      <c r="O15" s="353">
        <v>11426.192072742591</v>
      </c>
      <c r="P15" s="353">
        <v>11856.566796497886</v>
      </c>
      <c r="Q15" s="353">
        <v>11653.019744483159</v>
      </c>
      <c r="R15" s="353">
        <v>12172.822862513585</v>
      </c>
      <c r="S15" s="381">
        <v>12372.606954774961</v>
      </c>
      <c r="T15" s="353">
        <v>12158.749158962346</v>
      </c>
      <c r="U15" s="353">
        <v>12092.120687692131</v>
      </c>
      <c r="V15" s="353">
        <v>11567.436903613167</v>
      </c>
      <c r="W15" s="353">
        <v>11190.077439763367</v>
      </c>
      <c r="X15" s="353">
        <v>10960.784583143868</v>
      </c>
      <c r="Y15" s="353">
        <v>10782.091565712537</v>
      </c>
      <c r="Z15" s="353">
        <v>10727.111106950269</v>
      </c>
      <c r="AA15" s="353">
        <v>10690.511913014923</v>
      </c>
      <c r="AB15" s="353">
        <v>10540.710626386395</v>
      </c>
      <c r="AC15" s="381">
        <v>10327.624609143919</v>
      </c>
      <c r="AD15" s="353">
        <v>10743.831579118345</v>
      </c>
      <c r="AE15" s="353">
        <v>11301.025060339152</v>
      </c>
      <c r="AF15" s="353">
        <v>10996.701669441431</v>
      </c>
      <c r="AG15" s="353">
        <v>10833.366059323927</v>
      </c>
      <c r="AH15" s="353">
        <v>10909.608639239585</v>
      </c>
      <c r="AI15" s="353">
        <v>10891.119060879997</v>
      </c>
      <c r="AJ15" s="353">
        <v>11605.661662866016</v>
      </c>
      <c r="AK15" s="353">
        <v>11859.840013172157</v>
      </c>
      <c r="AL15" s="353">
        <v>12121.84451095642</v>
      </c>
      <c r="AM15" s="381">
        <v>12222.307841045475</v>
      </c>
      <c r="AN15" s="353">
        <v>12094.184033657228</v>
      </c>
      <c r="AO15" s="353">
        <v>11992.666823308271</v>
      </c>
      <c r="AP15" s="353">
        <v>11834.79966048381</v>
      </c>
      <c r="AQ15" s="353">
        <v>11923.415390248367</v>
      </c>
      <c r="AR15" s="353">
        <v>11658.639517202051</v>
      </c>
      <c r="AS15" s="353">
        <v>11611.711028809434</v>
      </c>
      <c r="AT15" s="353">
        <v>11585.723386627255</v>
      </c>
      <c r="AU15" s="353">
        <v>12112.491534650771</v>
      </c>
      <c r="AV15" s="353">
        <v>12545.362256938142</v>
      </c>
      <c r="AW15" s="381">
        <v>12668.688823572948</v>
      </c>
      <c r="AX15" s="353">
        <v>12622.258130038959</v>
      </c>
      <c r="AY15" s="353">
        <v>12477.843562034865</v>
      </c>
      <c r="AZ15" s="353">
        <v>12470.01195</v>
      </c>
      <c r="BA15" s="353">
        <v>12398.592056698601</v>
      </c>
      <c r="BB15" s="353">
        <v>12252.235976938355</v>
      </c>
      <c r="BC15" s="353">
        <v>12442.519566296338</v>
      </c>
      <c r="BD15" s="353">
        <v>12312.080999000245</v>
      </c>
      <c r="BE15" s="353">
        <v>12810.390270970129</v>
      </c>
      <c r="BF15" s="353">
        <v>12664</v>
      </c>
      <c r="BG15" s="353">
        <v>12869.219045085783</v>
      </c>
      <c r="BH15" s="382"/>
      <c r="BJ15" s="1142">
        <f t="shared" si="2"/>
        <v>1.0720035683668971E-3</v>
      </c>
    </row>
    <row r="16" spans="1:62" s="87" customFormat="1" ht="15" customHeight="1" x14ac:dyDescent="0.2">
      <c r="A16" s="472">
        <v>7</v>
      </c>
      <c r="B16" s="317">
        <v>10609.294410625344</v>
      </c>
      <c r="C16" s="317">
        <f t="shared" si="0"/>
        <v>11420.199523945394</v>
      </c>
      <c r="D16" s="353">
        <v>12231.104637265445</v>
      </c>
      <c r="E16" s="353">
        <f t="shared" si="1"/>
        <v>12320.712326611749</v>
      </c>
      <c r="F16" s="353">
        <v>12410.320015958054</v>
      </c>
      <c r="G16" s="317">
        <v>12552.039528317555</v>
      </c>
      <c r="H16" s="353">
        <v>13254.988855869242</v>
      </c>
      <c r="I16" s="367">
        <v>12997.166953267246</v>
      </c>
      <c r="J16" s="317">
        <v>12421.58342138123</v>
      </c>
      <c r="K16" s="317">
        <v>11726.857057963063</v>
      </c>
      <c r="L16" s="317">
        <v>11671.380503833518</v>
      </c>
      <c r="M16" s="317">
        <v>11688.238825191094</v>
      </c>
      <c r="N16" s="317">
        <v>12503.921729820671</v>
      </c>
      <c r="O16" s="353">
        <v>11850.248911669709</v>
      </c>
      <c r="P16" s="353">
        <v>12325.074569726023</v>
      </c>
      <c r="Q16" s="353">
        <v>12091.312427409988</v>
      </c>
      <c r="R16" s="353">
        <v>12634.99955943255</v>
      </c>
      <c r="S16" s="381">
        <v>12871.963325913459</v>
      </c>
      <c r="T16" s="353">
        <v>12589.538363776819</v>
      </c>
      <c r="U16" s="353">
        <v>12558.949220084252</v>
      </c>
      <c r="V16" s="353">
        <v>12009.413745041278</v>
      </c>
      <c r="W16" s="353">
        <v>11652.15752932235</v>
      </c>
      <c r="X16" s="353">
        <v>11409.90727743619</v>
      </c>
      <c r="Y16" s="353">
        <v>11277.576527687545</v>
      </c>
      <c r="Z16" s="353">
        <v>11177.359290742959</v>
      </c>
      <c r="AA16" s="353">
        <v>11230.293811799906</v>
      </c>
      <c r="AB16" s="353">
        <v>11090.864318157812</v>
      </c>
      <c r="AC16" s="381">
        <v>10904.503169103355</v>
      </c>
      <c r="AD16" s="353">
        <v>11291.012815515056</v>
      </c>
      <c r="AE16" s="353">
        <v>11813.365984390182</v>
      </c>
      <c r="AF16" s="353">
        <v>11489.2428708894</v>
      </c>
      <c r="AG16" s="353">
        <v>11336.89800813432</v>
      </c>
      <c r="AH16" s="353">
        <v>11431.421698690849</v>
      </c>
      <c r="AI16" s="353">
        <v>11422.856347200206</v>
      </c>
      <c r="AJ16" s="353">
        <v>12132.768925138851</v>
      </c>
      <c r="AK16" s="353">
        <v>12373.766413742951</v>
      </c>
      <c r="AL16" s="353">
        <v>12698.146144261764</v>
      </c>
      <c r="AM16" s="381">
        <v>12776.456727563676</v>
      </c>
      <c r="AN16" s="353">
        <v>12723.503073957329</v>
      </c>
      <c r="AO16" s="353">
        <v>12609.118890977443</v>
      </c>
      <c r="AP16" s="353">
        <v>12519.491786703946</v>
      </c>
      <c r="AQ16" s="353">
        <v>12579.365533654725</v>
      </c>
      <c r="AR16" s="353">
        <v>12335.304005892414</v>
      </c>
      <c r="AS16" s="353">
        <v>12266.324114776229</v>
      </c>
      <c r="AT16" s="353">
        <v>12248.261005866809</v>
      </c>
      <c r="AU16" s="353">
        <v>12753.166203930536</v>
      </c>
      <c r="AV16" s="353">
        <v>13170.145436683788</v>
      </c>
      <c r="AW16" s="381">
        <v>13198.259465231597</v>
      </c>
      <c r="AX16" s="353">
        <v>13195.944667819422</v>
      </c>
      <c r="AY16" s="353">
        <v>13037.058823529411</v>
      </c>
      <c r="AZ16" s="353">
        <v>13060.6559</v>
      </c>
      <c r="BA16" s="353">
        <v>12943.573160436625</v>
      </c>
      <c r="BB16" s="353">
        <v>12813.137955303599</v>
      </c>
      <c r="BC16" s="353">
        <v>13094.048982552589</v>
      </c>
      <c r="BD16" s="353">
        <v>12936.046394280647</v>
      </c>
      <c r="BE16" s="353">
        <v>13469.356746508833</v>
      </c>
      <c r="BF16" s="353">
        <v>13327</v>
      </c>
      <c r="BG16" s="353">
        <v>13589.415835439109</v>
      </c>
      <c r="BH16" s="382"/>
      <c r="BJ16" s="1142">
        <f t="shared" si="2"/>
        <v>1.4991719023669248E-3</v>
      </c>
    </row>
    <row r="17" spans="1:62" s="87" customFormat="1" ht="15" customHeight="1" x14ac:dyDescent="0.2">
      <c r="A17" s="472">
        <v>8</v>
      </c>
      <c r="B17" s="317">
        <v>10949.991084055831</v>
      </c>
      <c r="C17" s="317">
        <f t="shared" si="0"/>
        <v>11825.634062405588</v>
      </c>
      <c r="D17" s="353">
        <v>12701.277040755345</v>
      </c>
      <c r="E17" s="353">
        <f t="shared" si="1"/>
        <v>12830.53080351913</v>
      </c>
      <c r="F17" s="353">
        <v>12959.784566282913</v>
      </c>
      <c r="G17" s="317">
        <v>13073.50744616066</v>
      </c>
      <c r="H17" s="353">
        <v>13784.2475058374</v>
      </c>
      <c r="I17" s="367">
        <v>13479.166245195225</v>
      </c>
      <c r="J17" s="317">
        <v>12927.17486312554</v>
      </c>
      <c r="K17" s="317">
        <v>12152.367206070578</v>
      </c>
      <c r="L17" s="317">
        <v>12142.3139101862</v>
      </c>
      <c r="M17" s="317">
        <v>12153.190428713859</v>
      </c>
      <c r="N17" s="317">
        <v>12953.062937330327</v>
      </c>
      <c r="O17" s="353">
        <v>12317.10047746103</v>
      </c>
      <c r="P17" s="353">
        <v>12823.094643629947</v>
      </c>
      <c r="Q17" s="353">
        <v>12546.997677119629</v>
      </c>
      <c r="R17" s="353">
        <v>13136.233442006638</v>
      </c>
      <c r="S17" s="381">
        <v>13377.336038872903</v>
      </c>
      <c r="T17" s="353">
        <v>13056.2266689925</v>
      </c>
      <c r="U17" s="353">
        <v>13063.628714562221</v>
      </c>
      <c r="V17" s="353">
        <v>12465.647903934814</v>
      </c>
      <c r="W17" s="353">
        <v>12116.513875480146</v>
      </c>
      <c r="X17" s="353">
        <v>11905.037662363338</v>
      </c>
      <c r="Y17" s="353">
        <v>11770.944032560094</v>
      </c>
      <c r="Z17" s="353">
        <v>11644.206485919711</v>
      </c>
      <c r="AA17" s="353">
        <v>11753.902470171854</v>
      </c>
      <c r="AB17" s="353">
        <v>11590.294619907751</v>
      </c>
      <c r="AC17" s="381">
        <v>11442.049099974647</v>
      </c>
      <c r="AD17" s="353">
        <v>11803.995224636974</v>
      </c>
      <c r="AE17" s="353">
        <v>12304.865921700153</v>
      </c>
      <c r="AF17" s="353">
        <v>11971.62858364772</v>
      </c>
      <c r="AG17" s="353">
        <v>11840.429956944712</v>
      </c>
      <c r="AH17" s="353">
        <v>11940.310595678924</v>
      </c>
      <c r="AI17" s="353">
        <v>11930.855361809692</v>
      </c>
      <c r="AJ17" s="353">
        <v>12641.272401684411</v>
      </c>
      <c r="AK17" s="353">
        <v>12869.446906601172</v>
      </c>
      <c r="AL17" s="353">
        <v>13274.447777567108</v>
      </c>
      <c r="AM17" s="381">
        <v>13398.581210828112</v>
      </c>
      <c r="AN17" s="353">
        <v>13323.954268372105</v>
      </c>
      <c r="AO17" s="353">
        <v>13256.534304511279</v>
      </c>
      <c r="AP17" s="353">
        <v>13175.13636817535</v>
      </c>
      <c r="AQ17" s="353">
        <v>13200.151339476413</v>
      </c>
      <c r="AR17" s="353">
        <v>13022.500237597413</v>
      </c>
      <c r="AS17" s="353">
        <v>12958.01489506536</v>
      </c>
      <c r="AT17" s="353">
        <v>12934.37206099691</v>
      </c>
      <c r="AU17" s="353">
        <v>13375.742718710873</v>
      </c>
      <c r="AV17" s="353">
        <v>13774.812491323986</v>
      </c>
      <c r="AW17" s="381">
        <v>13745.404353847944</v>
      </c>
      <c r="AX17" s="353">
        <v>13754.625320305828</v>
      </c>
      <c r="AY17" s="353">
        <v>13630.165919053929</v>
      </c>
      <c r="AZ17" s="353">
        <v>13636.893899999999</v>
      </c>
      <c r="BA17" s="353">
        <v>13525.539009737709</v>
      </c>
      <c r="BB17" s="353">
        <v>13379.381857272323</v>
      </c>
      <c r="BC17" s="353">
        <v>13681.06006375749</v>
      </c>
      <c r="BD17" s="353">
        <v>13540.153594401374</v>
      </c>
      <c r="BE17" s="353">
        <v>14149.844677702766</v>
      </c>
      <c r="BF17" s="353">
        <v>13985</v>
      </c>
      <c r="BG17" s="353">
        <v>14251.643170634394</v>
      </c>
      <c r="BH17" s="382"/>
      <c r="BJ17" s="1142">
        <f t="shared" si="2"/>
        <v>1.8100616425678062E-3</v>
      </c>
    </row>
    <row r="18" spans="1:62" s="87" customFormat="1" ht="15" customHeight="1" x14ac:dyDescent="0.2">
      <c r="A18" s="473">
        <v>9</v>
      </c>
      <c r="B18" s="316">
        <v>11311.129557892145</v>
      </c>
      <c r="C18" s="316">
        <f t="shared" si="0"/>
        <v>12231.356281276656</v>
      </c>
      <c r="D18" s="354">
        <v>13151.583004661166</v>
      </c>
      <c r="E18" s="354">
        <f t="shared" si="1"/>
        <v>13311.469007174992</v>
      </c>
      <c r="F18" s="354">
        <v>13471.355009688818</v>
      </c>
      <c r="G18" s="316">
        <v>13588.840447323259</v>
      </c>
      <c r="H18" s="354">
        <v>14207.654425811928</v>
      </c>
      <c r="I18" s="368">
        <v>13961.165537123205</v>
      </c>
      <c r="J18" s="316">
        <v>13454.054365574873</v>
      </c>
      <c r="K18" s="316">
        <v>12613.336533187054</v>
      </c>
      <c r="L18" s="316">
        <v>12627.812267250823</v>
      </c>
      <c r="M18" s="316">
        <v>12590.521144898639</v>
      </c>
      <c r="N18" s="316">
        <v>13444.575956869194</v>
      </c>
      <c r="O18" s="354">
        <v>12783.952043252351</v>
      </c>
      <c r="P18" s="354">
        <v>13332.181830287293</v>
      </c>
      <c r="Q18" s="354">
        <v>12995.725900116144</v>
      </c>
      <c r="R18" s="354">
        <v>13591.900607983083</v>
      </c>
      <c r="S18" s="383">
        <v>13876.692410011401</v>
      </c>
      <c r="T18" s="354">
        <v>13542.245259039597</v>
      </c>
      <c r="U18" s="354">
        <v>13543.074234316291</v>
      </c>
      <c r="V18" s="354">
        <v>12952.772917336764</v>
      </c>
      <c r="W18" s="354">
        <v>12589.975248033194</v>
      </c>
      <c r="X18" s="354">
        <v>12397.977204879302</v>
      </c>
      <c r="Y18" s="354">
        <v>12232.549680895783</v>
      </c>
      <c r="Z18" s="354">
        <v>12106.903928250449</v>
      </c>
      <c r="AA18" s="354">
        <v>12249.207957820994</v>
      </c>
      <c r="AB18" s="354">
        <v>12064.363226646949</v>
      </c>
      <c r="AC18" s="383">
        <v>11981.46801318347</v>
      </c>
      <c r="AD18" s="354">
        <v>12309.777880648409</v>
      </c>
      <c r="AE18" s="354">
        <v>12810.259850170831</v>
      </c>
      <c r="AF18" s="354">
        <v>12445.551389164666</v>
      </c>
      <c r="AG18" s="354">
        <v>12385.235016313334</v>
      </c>
      <c r="AH18" s="354">
        <v>12424.966688048518</v>
      </c>
      <c r="AI18" s="354">
        <v>12454.679890892992</v>
      </c>
      <c r="AJ18" s="354">
        <v>13129.621777025419</v>
      </c>
      <c r="AK18" s="354">
        <v>13433.549553381539</v>
      </c>
      <c r="AL18" s="354">
        <v>13852.250196375851</v>
      </c>
      <c r="AM18" s="383">
        <v>13955.685558074412</v>
      </c>
      <c r="AN18" s="354">
        <v>13976.367585380467</v>
      </c>
      <c r="AO18" s="354">
        <v>13863.13439849624</v>
      </c>
      <c r="AP18" s="354">
        <v>13832.16416606336</v>
      </c>
      <c r="AQ18" s="354">
        <v>13816.879721730638</v>
      </c>
      <c r="AR18" s="354">
        <v>13653.088350598744</v>
      </c>
      <c r="AS18" s="354">
        <v>13622.856310500387</v>
      </c>
      <c r="AT18" s="354">
        <v>13574.576951498051</v>
      </c>
      <c r="AU18" s="354">
        <v>14094.842724154827</v>
      </c>
      <c r="AV18" s="354">
        <v>14360.54672233553</v>
      </c>
      <c r="AW18" s="383">
        <v>14301.922174175064</v>
      </c>
      <c r="AX18" s="354">
        <v>14286.757098810443</v>
      </c>
      <c r="AY18" s="354">
        <v>14187.121724946475</v>
      </c>
      <c r="AZ18" s="354">
        <v>14248.592699999999</v>
      </c>
      <c r="BA18" s="354">
        <v>14090.10027289147</v>
      </c>
      <c r="BB18" s="354">
        <v>13950.967682844526</v>
      </c>
      <c r="BC18" s="354">
        <v>14282.878631695488</v>
      </c>
      <c r="BD18" s="354">
        <v>14150.531803519891</v>
      </c>
      <c r="BE18" s="354">
        <v>14840.580921113475</v>
      </c>
      <c r="BF18" s="354">
        <v>14645</v>
      </c>
      <c r="BG18" s="354">
        <v>14959.067030190185</v>
      </c>
      <c r="BH18" s="384"/>
      <c r="BJ18" s="1142">
        <f t="shared" si="2"/>
        <v>2.0622525340077136E-3</v>
      </c>
    </row>
    <row r="19" spans="1:62" s="87" customFormat="1" ht="15" customHeight="1" x14ac:dyDescent="0.2">
      <c r="A19" s="474">
        <v>10</v>
      </c>
      <c r="B19" s="360">
        <v>11699.5237656029</v>
      </c>
      <c r="C19" s="360">
        <f t="shared" si="0"/>
        <v>12683.817099725078</v>
      </c>
      <c r="D19" s="356">
        <v>13668.110433847254</v>
      </c>
      <c r="E19" s="356">
        <f t="shared" si="1"/>
        <v>13850.78068141696</v>
      </c>
      <c r="F19" s="356">
        <v>14033.450928986664</v>
      </c>
      <c r="G19" s="360">
        <v>14091.903615124842</v>
      </c>
      <c r="H19" s="356">
        <v>14707.509817448523</v>
      </c>
      <c r="I19" s="369">
        <v>14482.397329556949</v>
      </c>
      <c r="J19" s="360">
        <v>13964.967822495437</v>
      </c>
      <c r="K19" s="360">
        <v>13094.568248308648</v>
      </c>
      <c r="L19" s="360">
        <v>13123.020591456738</v>
      </c>
      <c r="M19" s="360">
        <v>13050.869267198406</v>
      </c>
      <c r="N19" s="360">
        <v>13931.851795205141</v>
      </c>
      <c r="O19" s="356">
        <v>13246.913179328745</v>
      </c>
      <c r="P19" s="356">
        <v>13811.75671626885</v>
      </c>
      <c r="Q19" s="356">
        <v>13461.84668989547</v>
      </c>
      <c r="R19" s="356">
        <v>14089.879725085912</v>
      </c>
      <c r="S19" s="385">
        <v>14406.130490254629</v>
      </c>
      <c r="T19" s="356">
        <v>14047.594133918114</v>
      </c>
      <c r="U19" s="356">
        <v>14030.089946487531</v>
      </c>
      <c r="V19" s="356">
        <v>13454.155248204139</v>
      </c>
      <c r="W19" s="356">
        <v>13045.226567795738</v>
      </c>
      <c r="X19" s="356">
        <v>12893.107589806448</v>
      </c>
      <c r="Y19" s="356">
        <v>12696.27278633393</v>
      </c>
      <c r="Z19" s="356">
        <v>12613.173775464349</v>
      </c>
      <c r="AA19" s="356">
        <v>12760.686685883169</v>
      </c>
      <c r="AB19" s="356">
        <v>12546.235431850992</v>
      </c>
      <c r="AC19" s="385">
        <v>12472.189385616497</v>
      </c>
      <c r="AD19" s="356">
        <v>12808.36078354936</v>
      </c>
      <c r="AE19" s="356">
        <v>13345.178509858006</v>
      </c>
      <c r="AF19" s="356">
        <v>12961.788730888484</v>
      </c>
      <c r="AG19" s="356">
        <v>12915.181755880994</v>
      </c>
      <c r="AH19" s="356">
        <v>12925.777983497101</v>
      </c>
      <c r="AI19" s="356">
        <v>12927.862773660085</v>
      </c>
      <c r="AJ19" s="356">
        <v>13614.870521411884</v>
      </c>
      <c r="AK19" s="356">
        <v>13945.955461642952</v>
      </c>
      <c r="AL19" s="356">
        <v>14379.025908069018</v>
      </c>
      <c r="AM19" s="385">
        <v>14475.846646219497</v>
      </c>
      <c r="AN19" s="356">
        <v>14562.384856852579</v>
      </c>
      <c r="AO19" s="356">
        <v>14495.068139097744</v>
      </c>
      <c r="AP19" s="356">
        <v>14453.228337119603</v>
      </c>
      <c r="AQ19" s="356">
        <v>14434.960578507351</v>
      </c>
      <c r="AR19" s="356">
        <v>14250.764766679336</v>
      </c>
      <c r="AS19" s="356">
        <v>14221.21358439191</v>
      </c>
      <c r="AT19" s="356">
        <v>14258.206592323882</v>
      </c>
      <c r="AU19" s="356">
        <v>14731.897762534707</v>
      </c>
      <c r="AV19" s="356">
        <v>14935.631240055955</v>
      </c>
      <c r="AW19" s="385">
        <v>14813.918568876015</v>
      </c>
      <c r="AX19" s="356">
        <v>14820.043176183832</v>
      </c>
      <c r="AY19" s="356">
        <v>14749.726169844018</v>
      </c>
      <c r="AZ19" s="356">
        <v>14803.77585</v>
      </c>
      <c r="BA19" s="356">
        <v>14699.260788047744</v>
      </c>
      <c r="BB19" s="356">
        <v>14573.835975010123</v>
      </c>
      <c r="BC19" s="356">
        <v>14900.562363990377</v>
      </c>
      <c r="BD19" s="356">
        <v>14773.452030633995</v>
      </c>
      <c r="BE19" s="356">
        <v>15558.98760750948</v>
      </c>
      <c r="BF19" s="356">
        <v>15340</v>
      </c>
      <c r="BG19" s="356">
        <v>15639.962495012634</v>
      </c>
      <c r="BH19" s="386"/>
      <c r="BJ19" s="1142">
        <f t="shared" si="2"/>
        <v>2.3188066740187363E-3</v>
      </c>
    </row>
    <row r="20" spans="1:62" s="87" customFormat="1" ht="15" customHeight="1" x14ac:dyDescent="0.2">
      <c r="A20" s="472">
        <v>11</v>
      </c>
      <c r="B20" s="317">
        <v>12115.173707188094</v>
      </c>
      <c r="C20" s="317">
        <f t="shared" si="0"/>
        <v>13139.97256531868</v>
      </c>
      <c r="D20" s="353">
        <v>14164.771423449263</v>
      </c>
      <c r="E20" s="353">
        <f t="shared" si="1"/>
        <v>14399.106189326365</v>
      </c>
      <c r="F20" s="353">
        <v>14633.440955203465</v>
      </c>
      <c r="G20" s="317">
        <v>14613.371532967945</v>
      </c>
      <c r="H20" s="353">
        <v>15260.291074081935</v>
      </c>
      <c r="I20" s="367">
        <v>15093.303408861015</v>
      </c>
      <c r="J20" s="317">
        <v>14491.847324944771</v>
      </c>
      <c r="K20" s="317">
        <v>13616.324739440481</v>
      </c>
      <c r="L20" s="317">
        <v>13603.663964950712</v>
      </c>
      <c r="M20" s="317">
        <v>13525.027833167167</v>
      </c>
      <c r="N20" s="317">
        <v>14453.025083164457</v>
      </c>
      <c r="O20" s="353">
        <v>13702.093455975284</v>
      </c>
      <c r="P20" s="353">
        <v>14313.465827757247</v>
      </c>
      <c r="Q20" s="353">
        <v>13921.010452961673</v>
      </c>
      <c r="R20" s="353">
        <v>14623.661262372603</v>
      </c>
      <c r="S20" s="381">
        <v>14959.633937781638</v>
      </c>
      <c r="T20" s="353">
        <v>14539.135662488476</v>
      </c>
      <c r="U20" s="353">
        <v>14527.199248548332</v>
      </c>
      <c r="V20" s="353">
        <v>13955.537579071513</v>
      </c>
      <c r="W20" s="353">
        <v>13507.306657354722</v>
      </c>
      <c r="X20" s="353">
        <v>13375.092920266503</v>
      </c>
      <c r="Y20" s="353">
        <v>13185.405377001565</v>
      </c>
      <c r="Z20" s="353">
        <v>13140.192386908328</v>
      </c>
      <c r="AA20" s="353">
        <v>13284.295344255117</v>
      </c>
      <c r="AB20" s="353">
        <v>13072.97832822788</v>
      </c>
      <c r="AC20" s="381">
        <v>12989.132510774951</v>
      </c>
      <c r="AD20" s="353">
        <v>13319.543254393659</v>
      </c>
      <c r="AE20" s="353">
        <v>13881.833918440272</v>
      </c>
      <c r="AF20" s="353">
        <v>13435.71153640543</v>
      </c>
      <c r="AG20" s="353">
        <v>13408.808158157412</v>
      </c>
      <c r="AH20" s="353">
        <v>13468.592806951046</v>
      </c>
      <c r="AI20" s="353">
        <v>13399.463104979794</v>
      </c>
      <c r="AJ20" s="353">
        <v>14115.622420571077</v>
      </c>
      <c r="AK20" s="353">
        <v>14458.361369904365</v>
      </c>
      <c r="AL20" s="353">
        <v>14854.774912646606</v>
      </c>
      <c r="AM20" s="381">
        <v>15016.695959461264</v>
      </c>
      <c r="AN20" s="353">
        <v>15103.656967202438</v>
      </c>
      <c r="AO20" s="353">
        <v>15121.372180451128</v>
      </c>
      <c r="AP20" s="353">
        <v>15038.328881344083</v>
      </c>
      <c r="AQ20" s="353">
        <v>14992.180081772134</v>
      </c>
      <c r="AR20" s="353">
        <v>14877.403476050178</v>
      </c>
      <c r="AS20" s="353">
        <v>14840.027517219896</v>
      </c>
      <c r="AT20" s="353">
        <v>14921.984918715571</v>
      </c>
      <c r="AU20" s="353">
        <v>15367.746257281291</v>
      </c>
      <c r="AV20" s="353">
        <v>15494.149537101304</v>
      </c>
      <c r="AW20" s="381">
        <v>15372.779622130827</v>
      </c>
      <c r="AX20" s="353">
        <v>15393.729713964294</v>
      </c>
      <c r="AY20" s="353">
        <v>15286.346875318583</v>
      </c>
      <c r="AZ20" s="353">
        <v>15370.040499999999</v>
      </c>
      <c r="BA20" s="353">
        <v>15260.558691298884</v>
      </c>
      <c r="BB20" s="353">
        <v>15184.952035248067</v>
      </c>
      <c r="BC20" s="353">
        <v>15547.861069751458</v>
      </c>
      <c r="BD20" s="353">
        <v>15406.823939411088</v>
      </c>
      <c r="BE20" s="353">
        <v>16209.755433274762</v>
      </c>
      <c r="BF20" s="353">
        <v>16112</v>
      </c>
      <c r="BG20" s="353">
        <v>16424.023939353639</v>
      </c>
      <c r="BH20" s="382"/>
      <c r="BJ20" s="1142">
        <f t="shared" si="2"/>
        <v>2.7068229301820956E-3</v>
      </c>
    </row>
    <row r="21" spans="1:62" s="87" customFormat="1" ht="15" customHeight="1" x14ac:dyDescent="0.2">
      <c r="A21" s="472">
        <v>12</v>
      </c>
      <c r="B21" s="317">
        <v>12571.707249584946</v>
      </c>
      <c r="C21" s="317">
        <f t="shared" si="0"/>
        <v>13609.947684790081</v>
      </c>
      <c r="D21" s="353">
        <v>14648.188119995217</v>
      </c>
      <c r="E21" s="353">
        <f t="shared" si="1"/>
        <v>14975.545815383452</v>
      </c>
      <c r="F21" s="353">
        <v>15302.903510771686</v>
      </c>
      <c r="G21" s="317">
        <v>15110.299784089022</v>
      </c>
      <c r="H21" s="353">
        <v>15795.430375716407</v>
      </c>
      <c r="I21" s="367">
        <v>15681.7909164475</v>
      </c>
      <c r="J21" s="317">
        <v>15013.404812217846</v>
      </c>
      <c r="K21" s="317">
        <v>14193.802797586395</v>
      </c>
      <c r="L21" s="317">
        <v>14123.147207009859</v>
      </c>
      <c r="M21" s="317">
        <v>13989.979436689931</v>
      </c>
      <c r="N21" s="317">
        <v>14919.115015485797</v>
      </c>
      <c r="O21" s="353">
        <v>14196.178029771099</v>
      </c>
      <c r="P21" s="353">
        <v>14811.485901661174</v>
      </c>
      <c r="Q21" s="353">
        <v>14428.873403019745</v>
      </c>
      <c r="R21" s="353">
        <v>15144.423737774254</v>
      </c>
      <c r="S21" s="381">
        <v>15555.25177805527</v>
      </c>
      <c r="T21" s="353">
        <v>15030.677191058836</v>
      </c>
      <c r="U21" s="353">
        <v>15039.448935443468</v>
      </c>
      <c r="V21" s="353">
        <v>14404.643079232337</v>
      </c>
      <c r="W21" s="353">
        <v>13976.215516710145</v>
      </c>
      <c r="X21" s="353">
        <v>13878.986674838377</v>
      </c>
      <c r="Y21" s="353">
        <v>13712.65219551343</v>
      </c>
      <c r="Z21" s="353">
        <v>13700.409021120431</v>
      </c>
      <c r="AA21" s="353">
        <v>13834.185518298245</v>
      </c>
      <c r="AB21" s="353">
        <v>13619.230220766874</v>
      </c>
      <c r="AC21" s="381">
        <v>13517.31352995859</v>
      </c>
      <c r="AD21" s="353">
        <v>13861.324675957509</v>
      </c>
      <c r="AE21" s="353">
        <v>14448.014058239036</v>
      </c>
      <c r="AF21" s="353">
        <v>13907.941760474101</v>
      </c>
      <c r="AG21" s="353">
        <v>13917.292880234792</v>
      </c>
      <c r="AH21" s="353">
        <v>14001.714508557601</v>
      </c>
      <c r="AI21" s="353">
        <v>13956.521214458107</v>
      </c>
      <c r="AJ21" s="353">
        <v>14648.930944753005</v>
      </c>
      <c r="AK21" s="353">
        <v>14999.656632044018</v>
      </c>
      <c r="AL21" s="353">
        <v>15389.054551856769</v>
      </c>
      <c r="AM21" s="381">
        <v>15567.889385251368</v>
      </c>
      <c r="AN21" s="353">
        <v>15644.929077552295</v>
      </c>
      <c r="AO21" s="353">
        <v>15750.491071428571</v>
      </c>
      <c r="AP21" s="353">
        <v>15640.02802256784</v>
      </c>
      <c r="AQ21" s="353">
        <v>15610.260938548849</v>
      </c>
      <c r="AR21" s="353">
        <v>15496.143378160044</v>
      </c>
      <c r="AS21" s="353">
        <v>15452.448744130237</v>
      </c>
      <c r="AT21" s="353">
        <v>15523.72788750056</v>
      </c>
      <c r="AU21" s="353">
        <v>15960.159181229246</v>
      </c>
      <c r="AV21" s="353">
        <v>16115.382812416578</v>
      </c>
      <c r="AW21" s="381">
        <v>15936.327141241027</v>
      </c>
      <c r="AX21" s="353">
        <v>15953.564665319474</v>
      </c>
      <c r="AY21" s="353">
        <v>15854.599959221121</v>
      </c>
      <c r="AZ21" s="353">
        <v>15985.063749999999</v>
      </c>
      <c r="BA21" s="353">
        <v>15820.768807915814</v>
      </c>
      <c r="BB21" s="353">
        <v>15845.213792638013</v>
      </c>
      <c r="BC21" s="353">
        <v>16195.159775512539</v>
      </c>
      <c r="BD21" s="353">
        <v>16052.737866183767</v>
      </c>
      <c r="BE21" s="353">
        <v>16830.803153611396</v>
      </c>
      <c r="BF21" s="353">
        <v>16784</v>
      </c>
      <c r="BG21" s="353">
        <v>17139.308064015604</v>
      </c>
      <c r="BH21" s="382"/>
      <c r="BJ21" s="1142">
        <f t="shared" si="2"/>
        <v>2.9077137740070036E-3</v>
      </c>
    </row>
    <row r="22" spans="1:62" s="87" customFormat="1" ht="15" customHeight="1" x14ac:dyDescent="0.2">
      <c r="A22" s="472">
        <v>13</v>
      </c>
      <c r="B22" s="317">
        <v>12973.72932423292</v>
      </c>
      <c r="C22" s="317">
        <f t="shared" si="0"/>
        <v>14049.355997123032</v>
      </c>
      <c r="D22" s="353">
        <v>15124.982670013143</v>
      </c>
      <c r="E22" s="353">
        <f t="shared" si="1"/>
        <v>15529.727314717047</v>
      </c>
      <c r="F22" s="353">
        <v>15934.471959420951</v>
      </c>
      <c r="G22" s="317">
        <v>15686.981952056691</v>
      </c>
      <c r="H22" s="353">
        <v>16324.689025684567</v>
      </c>
      <c r="I22" s="367">
        <v>16225.441280598827</v>
      </c>
      <c r="J22" s="317">
        <v>15556.250360195947</v>
      </c>
      <c r="K22" s="317">
        <v>14695.296900713109</v>
      </c>
      <c r="L22" s="317">
        <v>14686.325301204821</v>
      </c>
      <c r="M22" s="317">
        <v>14537.793702226654</v>
      </c>
      <c r="N22" s="317">
        <v>15427.576759836349</v>
      </c>
      <c r="O22" s="353">
        <v>14674.700884707203</v>
      </c>
      <c r="P22" s="353">
        <v>15302.12790039615</v>
      </c>
      <c r="Q22" s="353">
        <v>14954.128919860628</v>
      </c>
      <c r="R22" s="353">
        <v>15687.969571474727</v>
      </c>
      <c r="S22" s="381">
        <v>16129.81242195559</v>
      </c>
      <c r="T22" s="353">
        <v>15569.163697076927</v>
      </c>
      <c r="U22" s="353">
        <v>15602.166571786403</v>
      </c>
      <c r="V22" s="353">
        <v>14877.510775168865</v>
      </c>
      <c r="W22" s="353">
        <v>14456.505659059629</v>
      </c>
      <c r="X22" s="353">
        <v>14393.834641466163</v>
      </c>
      <c r="Y22" s="353">
        <v>14278.013241869528</v>
      </c>
      <c r="Z22" s="353">
        <v>14260.625655332533</v>
      </c>
      <c r="AA22" s="353">
        <v>14398.227277702777</v>
      </c>
      <c r="AB22" s="353">
        <v>14171.334812154502</v>
      </c>
      <c r="AC22" s="381">
        <v>14045.49454914223</v>
      </c>
      <c r="AD22" s="353">
        <v>14404.90603579898</v>
      </c>
      <c r="AE22" s="353">
        <v>15003.773704667272</v>
      </c>
      <c r="AF22" s="353">
        <v>14414.023613508269</v>
      </c>
      <c r="AG22" s="353">
        <v>14422.475753467514</v>
      </c>
      <c r="AH22" s="353">
        <v>14531.605169548358</v>
      </c>
      <c r="AI22" s="353">
        <v>14491.42360367308</v>
      </c>
      <c r="AJ22" s="353">
        <v>15174.487891548566</v>
      </c>
      <c r="AK22" s="353">
        <v>15578.964201918196</v>
      </c>
      <c r="AL22" s="353">
        <v>15927.83654757713</v>
      </c>
      <c r="AM22" s="381">
        <v>16161.936991598881</v>
      </c>
      <c r="AN22" s="353">
        <v>16213.625641493214</v>
      </c>
      <c r="AO22" s="353">
        <v>16344.424342105263</v>
      </c>
      <c r="AP22" s="353">
        <v>16255.559327957659</v>
      </c>
      <c r="AQ22" s="353">
        <v>16226.989320803073</v>
      </c>
      <c r="AR22" s="353">
        <v>16120.149151777227</v>
      </c>
      <c r="AS22" s="353">
        <v>16044.413312104116</v>
      </c>
      <c r="AT22" s="353">
        <v>16181.302678131577</v>
      </c>
      <c r="AU22" s="353">
        <v>16552.572105177202</v>
      </c>
      <c r="AV22" s="353">
        <v>16768.565227605206</v>
      </c>
      <c r="AW22" s="381">
        <v>16499.874660351226</v>
      </c>
      <c r="AX22" s="353">
        <v>16506.473823462013</v>
      </c>
      <c r="AY22" s="353">
        <v>16484.98807217861</v>
      </c>
      <c r="AZ22" s="353">
        <v>16582.356599999999</v>
      </c>
      <c r="BA22" s="353">
        <v>16394.032364143237</v>
      </c>
      <c r="BB22" s="353">
        <v>16396.500308516996</v>
      </c>
      <c r="BC22" s="353">
        <v>16803.324409193294</v>
      </c>
      <c r="BD22" s="353">
        <v>16663.116075302285</v>
      </c>
      <c r="BE22" s="353">
        <v>17520.514565800426</v>
      </c>
      <c r="BF22" s="353">
        <v>17484</v>
      </c>
      <c r="BG22" s="353">
        <v>17796.622733519529</v>
      </c>
      <c r="BH22" s="382"/>
      <c r="BJ22" s="1142">
        <f t="shared" si="2"/>
        <v>3.0571347196592935E-3</v>
      </c>
    </row>
    <row r="23" spans="1:62" s="87" customFormat="1" ht="15" customHeight="1" x14ac:dyDescent="0.2">
      <c r="A23" s="472">
        <v>14</v>
      </c>
      <c r="B23" s="317">
        <v>13368.937465412284</v>
      </c>
      <c r="C23" s="317">
        <f t="shared" si="0"/>
        <v>14478.735196193651</v>
      </c>
      <c r="D23" s="353">
        <v>15588.532926975018</v>
      </c>
      <c r="E23" s="353">
        <f t="shared" si="1"/>
        <v>16064.655298549631</v>
      </c>
      <c r="F23" s="353">
        <v>16540.777670124244</v>
      </c>
      <c r="G23" s="317">
        <v>16177.775286497261</v>
      </c>
      <c r="H23" s="353">
        <v>16883.350933984289</v>
      </c>
      <c r="I23" s="367">
        <v>16724.25450131499</v>
      </c>
      <c r="J23" s="317">
        <v>16067.16381711651</v>
      </c>
      <c r="K23" s="317">
        <v>15227.184585847503</v>
      </c>
      <c r="L23" s="317">
        <v>15273.778313253013</v>
      </c>
      <c r="M23" s="317">
        <v>15053.383599202394</v>
      </c>
      <c r="N23" s="317">
        <v>15859.769242534319</v>
      </c>
      <c r="O23" s="353">
        <v>15176.566317932873</v>
      </c>
      <c r="P23" s="353">
        <v>15800.147974300075</v>
      </c>
      <c r="Q23" s="353">
        <v>15500.255516840884</v>
      </c>
      <c r="R23" s="353">
        <v>16329.158369313011</v>
      </c>
      <c r="S23" s="381">
        <v>16701.364894945436</v>
      </c>
      <c r="T23" s="353">
        <v>16107.65020309502</v>
      </c>
      <c r="U23" s="353">
        <v>16139.65023340544</v>
      </c>
      <c r="V23" s="353">
        <v>15350.378471105394</v>
      </c>
      <c r="W23" s="353">
        <v>14989.149703181807</v>
      </c>
      <c r="X23" s="353">
        <v>14930.591032205768</v>
      </c>
      <c r="Y23" s="353">
        <v>14820.082260098596</v>
      </c>
      <c r="Z23" s="353">
        <v>14808.39303100659</v>
      </c>
      <c r="AA23" s="353">
        <v>14958.22572700405</v>
      </c>
      <c r="AB23" s="353">
        <v>14737.095700855603</v>
      </c>
      <c r="AC23" s="381">
        <v>14627.992056114257</v>
      </c>
      <c r="AD23" s="353">
        <v>14946.68745736283</v>
      </c>
      <c r="AE23" s="353">
        <v>15536.955615459361</v>
      </c>
      <c r="AF23" s="353">
        <v>14923.490629438986</v>
      </c>
      <c r="AG23" s="353">
        <v>14935.913248811881</v>
      </c>
      <c r="AH23" s="353">
        <v>15056.64926961542</v>
      </c>
      <c r="AI23" s="353">
        <v>14997.840066835184</v>
      </c>
      <c r="AJ23" s="353">
        <v>15703.145469298675</v>
      </c>
      <c r="AK23" s="353">
        <v>16143.066848698563</v>
      </c>
      <c r="AL23" s="353">
        <v>16489.13032584848</v>
      </c>
      <c r="AM23" s="381">
        <v>16729.385451393522</v>
      </c>
      <c r="AN23" s="353">
        <v>16827.067366556385</v>
      </c>
      <c r="AO23" s="353">
        <v>16979.172932330828</v>
      </c>
      <c r="AP23" s="353">
        <v>16882.15636468033</v>
      </c>
      <c r="AQ23" s="353">
        <v>16838.30780496735</v>
      </c>
      <c r="AR23" s="353">
        <v>16712.559696350501</v>
      </c>
      <c r="AS23" s="353">
        <v>16672.177033216805</v>
      </c>
      <c r="AT23" s="353">
        <v>16796.693425590038</v>
      </c>
      <c r="AU23" s="353">
        <v>17206.518754423214</v>
      </c>
      <c r="AV23" s="353">
        <v>17354.299458616752</v>
      </c>
      <c r="AW23" s="381">
        <v>17100.913906304515</v>
      </c>
      <c r="AX23" s="353">
        <v>17089.394752192664</v>
      </c>
      <c r="AY23" s="353">
        <v>17063.408706290138</v>
      </c>
      <c r="AZ23" s="353">
        <v>17194.055400000001</v>
      </c>
      <c r="BA23" s="353">
        <v>16911.818802026071</v>
      </c>
      <c r="BB23" s="353">
        <v>16972.359672971983</v>
      </c>
      <c r="BC23" s="353">
        <v>17400.912266636122</v>
      </c>
      <c r="BD23" s="353">
        <v>17272.449116254502</v>
      </c>
      <c r="BE23" s="353">
        <v>18104.668362156663</v>
      </c>
      <c r="BF23" s="353">
        <v>18145</v>
      </c>
      <c r="BG23" s="353">
        <v>18494.221261692601</v>
      </c>
      <c r="BH23" s="382"/>
      <c r="BJ23" s="1142">
        <f t="shared" si="2"/>
        <v>3.1391461383942776E-3</v>
      </c>
    </row>
    <row r="24" spans="1:62" s="87" customFormat="1" ht="15" customHeight="1" x14ac:dyDescent="0.2">
      <c r="A24" s="472">
        <v>15</v>
      </c>
      <c r="B24" s="317">
        <v>13825.471007809136</v>
      </c>
      <c r="C24" s="317">
        <f t="shared" si="0"/>
        <v>14935.466022609002</v>
      </c>
      <c r="D24" s="353">
        <v>16045.461037408866</v>
      </c>
      <c r="E24" s="353">
        <f t="shared" si="1"/>
        <v>16580.482997901971</v>
      </c>
      <c r="F24" s="353">
        <v>17115.504958395075</v>
      </c>
      <c r="G24" s="317">
        <v>16680.838454298842</v>
      </c>
      <c r="H24" s="353">
        <v>17365.564370621949</v>
      </c>
      <c r="I24" s="367">
        <v>17251.090936678131</v>
      </c>
      <c r="J24" s="317">
        <v>16668.551532033427</v>
      </c>
      <c r="K24" s="317">
        <v>15840.121823002375</v>
      </c>
      <c r="L24" s="317">
        <v>15919.49112814896</v>
      </c>
      <c r="M24" s="317">
        <v>15642.629195746096</v>
      </c>
      <c r="N24" s="317">
        <v>16325.859174855659</v>
      </c>
      <c r="O24" s="353">
        <v>15662.870032298833</v>
      </c>
      <c r="P24" s="353">
        <v>16360.88168714005</v>
      </c>
      <c r="Q24" s="353">
        <v>16025.511033681765</v>
      </c>
      <c r="R24" s="353">
        <v>16879.213733956003</v>
      </c>
      <c r="S24" s="381">
        <v>17306.007247950485</v>
      </c>
      <c r="T24" s="353">
        <v>16668.22846320616</v>
      </c>
      <c r="U24" s="353">
        <v>16672.087100079698</v>
      </c>
      <c r="V24" s="353">
        <v>15875.522997748472</v>
      </c>
      <c r="W24" s="353">
        <v>15480.821128525356</v>
      </c>
      <c r="X24" s="353">
        <v>15508.973428757834</v>
      </c>
      <c r="Y24" s="353">
        <v>15355.798907020291</v>
      </c>
      <c r="Z24" s="353">
        <v>15372.759418064708</v>
      </c>
      <c r="AA24" s="353">
        <v>15508.115901047178</v>
      </c>
      <c r="AB24" s="353">
        <v>15306.758388789127</v>
      </c>
      <c r="AC24" s="381">
        <v>15234.838333474183</v>
      </c>
      <c r="AD24" s="353">
        <v>15603.664928694408</v>
      </c>
      <c r="AE24" s="353">
        <v>16094.452010782685</v>
      </c>
      <c r="AF24" s="353">
        <v>15439.727971162803</v>
      </c>
      <c r="AG24" s="353">
        <v>15427.888726665971</v>
      </c>
      <c r="AH24" s="353">
        <v>15599.464093069366</v>
      </c>
      <c r="AI24" s="353">
        <v>15494.761221312998</v>
      </c>
      <c r="AJ24" s="353">
        <v>16269.010618503336</v>
      </c>
      <c r="AK24" s="353">
        <v>16688.92358776636</v>
      </c>
      <c r="AL24" s="353">
        <v>17054.926460630031</v>
      </c>
      <c r="AM24" s="381">
        <v>17338.21036138152</v>
      </c>
      <c r="AN24" s="353">
        <v>17517.008883215673</v>
      </c>
      <c r="AO24" s="353">
        <v>17623.773496240603</v>
      </c>
      <c r="AP24" s="353">
        <v>17479.705856654266</v>
      </c>
      <c r="AQ24" s="353">
        <v>17437.454018429242</v>
      </c>
      <c r="AR24" s="353">
        <v>17290.489094278651</v>
      </c>
      <c r="AS24" s="353">
        <v>17247.520565804807</v>
      </c>
      <c r="AT24" s="353">
        <v>17506.377916610683</v>
      </c>
      <c r="AU24" s="353">
        <v>17841.160705536502</v>
      </c>
      <c r="AV24" s="353">
        <v>17980.265939839188</v>
      </c>
      <c r="AW24" s="381">
        <v>17657.431726631636</v>
      </c>
      <c r="AX24" s="353">
        <v>17643.458209203978</v>
      </c>
      <c r="AY24" s="353">
        <v>17688.148180242631</v>
      </c>
      <c r="AZ24" s="353">
        <v>17780.266749999999</v>
      </c>
      <c r="BA24" s="353">
        <v>17492.696864692945</v>
      </c>
      <c r="BB24" s="353">
        <v>17552.492576309749</v>
      </c>
      <c r="BC24" s="353">
        <v>17988.981025464818</v>
      </c>
      <c r="BD24" s="353">
        <v>17820.117235395093</v>
      </c>
      <c r="BE24" s="353">
        <v>18752.361694256913</v>
      </c>
      <c r="BF24" s="353">
        <v>18806</v>
      </c>
      <c r="BG24" s="353">
        <v>19171.186593961964</v>
      </c>
      <c r="BH24" s="382"/>
      <c r="BJ24" s="1142">
        <f t="shared" si="2"/>
        <v>3.1806144990031981E-3</v>
      </c>
    </row>
    <row r="25" spans="1:62" s="87" customFormat="1" ht="15" customHeight="1" x14ac:dyDescent="0.2">
      <c r="A25" s="472">
        <v>16</v>
      </c>
      <c r="B25" s="317">
        <v>14234.307015925719</v>
      </c>
      <c r="C25" s="317">
        <f t="shared" si="0"/>
        <v>15378.281301676256</v>
      </c>
      <c r="D25" s="353">
        <v>16522.255587426793</v>
      </c>
      <c r="E25" s="353">
        <f t="shared" si="1"/>
        <v>17099.928232559858</v>
      </c>
      <c r="F25" s="353">
        <v>17677.600877692923</v>
      </c>
      <c r="G25" s="317">
        <v>17183.901622100428</v>
      </c>
      <c r="H25" s="353">
        <v>17853.658458925918</v>
      </c>
      <c r="I25" s="367">
        <v>17861.997015982197</v>
      </c>
      <c r="J25" s="317">
        <v>17296.549322831619</v>
      </c>
      <c r="K25" s="317">
        <v>16366.94391113549</v>
      </c>
      <c r="L25" s="317">
        <v>16516.654107338447</v>
      </c>
      <c r="M25" s="317">
        <v>16236.478273512796</v>
      </c>
      <c r="N25" s="317">
        <v>16825.84655680037</v>
      </c>
      <c r="O25" s="353">
        <v>16184.187614099143</v>
      </c>
      <c r="P25" s="353">
        <v>16928.993475148971</v>
      </c>
      <c r="Q25" s="353">
        <v>16592.508710801394</v>
      </c>
      <c r="R25" s="353">
        <v>17487.854877081681</v>
      </c>
      <c r="S25" s="381">
        <v>17907.641430045063</v>
      </c>
      <c r="T25" s="353">
        <v>17228.806723317302</v>
      </c>
      <c r="U25" s="353">
        <v>17244.898326312192</v>
      </c>
      <c r="V25" s="353">
        <v>16381.657767770988</v>
      </c>
      <c r="W25" s="353">
        <v>15979.321323665343</v>
      </c>
      <c r="X25" s="353">
        <v>16034.775607441528</v>
      </c>
      <c r="Y25" s="353">
        <v>15946.569438605875</v>
      </c>
      <c r="Z25" s="353">
        <v>15970.323827890952</v>
      </c>
      <c r="AA25" s="353">
        <v>16078.222625606597</v>
      </c>
      <c r="AB25" s="353">
        <v>15892.028273652337</v>
      </c>
      <c r="AC25" s="381">
        <v>15819.208822783741</v>
      </c>
      <c r="AD25" s="353">
        <v>16267.842153136471</v>
      </c>
      <c r="AE25" s="353">
        <v>16683.209886217595</v>
      </c>
      <c r="AF25" s="353">
        <v>15967.813383024544</v>
      </c>
      <c r="AG25" s="353">
        <v>15962.788239500618</v>
      </c>
      <c r="AH25" s="353">
        <v>16168.127241449691</v>
      </c>
      <c r="AI25" s="353">
        <v>16035.993816317497</v>
      </c>
      <c r="AJ25" s="353">
        <v>16887.58649393528</v>
      </c>
      <c r="AK25" s="353">
        <v>17239.341803762298</v>
      </c>
      <c r="AL25" s="353">
        <v>17652.239090982963</v>
      </c>
      <c r="AM25" s="381">
        <v>17973.634417922392</v>
      </c>
      <c r="AN25" s="353">
        <v>18173.752377106834</v>
      </c>
      <c r="AO25" s="353">
        <v>18296.522556390977</v>
      </c>
      <c r="AP25" s="353">
        <v>18050.974236712682</v>
      </c>
      <c r="AQ25" s="353">
        <v>18017.665588576307</v>
      </c>
      <c r="AR25" s="353">
        <v>17863.152620699486</v>
      </c>
      <c r="AS25" s="353">
        <v>17904.690734138661</v>
      </c>
      <c r="AT25" s="353">
        <v>18131.694321286217</v>
      </c>
      <c r="AU25" s="353">
        <v>18511.998965648647</v>
      </c>
      <c r="AV25" s="353">
        <v>18560.083663466776</v>
      </c>
      <c r="AW25" s="381">
        <v>18213.949546958756</v>
      </c>
      <c r="AX25" s="353">
        <v>18222.916241328308</v>
      </c>
      <c r="AY25" s="353">
        <v>18260.920175349165</v>
      </c>
      <c r="AZ25" s="353">
        <v>18424.101899999998</v>
      </c>
      <c r="BA25" s="353">
        <v>18023.536742186272</v>
      </c>
      <c r="BB25" s="353">
        <v>18183.907946240914</v>
      </c>
      <c r="BC25" s="353">
        <v>18601.37636964074</v>
      </c>
      <c r="BD25" s="353">
        <v>18436.766453511402</v>
      </c>
      <c r="BE25" s="353">
        <v>19398.00536391381</v>
      </c>
      <c r="BF25" s="353">
        <v>19447</v>
      </c>
      <c r="BG25" s="353">
        <v>19849.134459369598</v>
      </c>
      <c r="BH25" s="382"/>
      <c r="BJ25" s="1142">
        <f t="shared" si="2"/>
        <v>3.1921901202442982E-3</v>
      </c>
    </row>
    <row r="26" spans="1:62" s="87" customFormat="1" ht="15" customHeight="1" x14ac:dyDescent="0.2">
      <c r="A26" s="472">
        <v>17</v>
      </c>
      <c r="B26" s="317">
        <v>14670.398757916741</v>
      </c>
      <c r="C26" s="317">
        <f t="shared" si="0"/>
        <v>15828.102301152703</v>
      </c>
      <c r="D26" s="353">
        <v>16985.805844388666</v>
      </c>
      <c r="E26" s="353">
        <f t="shared" si="1"/>
        <v>17578.015056014006</v>
      </c>
      <c r="F26" s="353">
        <v>18170.224267639347</v>
      </c>
      <c r="G26" s="317">
        <v>17674.694956540996</v>
      </c>
      <c r="H26" s="353">
        <v>18382.917108894075</v>
      </c>
      <c r="I26" s="367">
        <v>18383.228808415941</v>
      </c>
      <c r="J26" s="317">
        <v>17834.072855633465</v>
      </c>
      <c r="K26" s="317">
        <v>16979.881148290362</v>
      </c>
      <c r="L26" s="317">
        <v>17084.687185104052</v>
      </c>
      <c r="M26" s="317">
        <v>16862.551719840481</v>
      </c>
      <c r="N26" s="317">
        <v>17410.577562803504</v>
      </c>
      <c r="O26" s="353">
        <v>16697.724336469597</v>
      </c>
      <c r="P26" s="353">
        <v>17504.483338326841</v>
      </c>
      <c r="Q26" s="353">
        <v>17194.291521486644</v>
      </c>
      <c r="R26" s="353">
        <v>18086.731723793582</v>
      </c>
      <c r="S26" s="381">
        <v>18503.259270318693</v>
      </c>
      <c r="T26" s="353">
        <v>17764.531760073762</v>
      </c>
      <c r="U26" s="353">
        <v>17762.194808152111</v>
      </c>
      <c r="V26" s="353">
        <v>16866.40656159537</v>
      </c>
      <c r="W26" s="353">
        <v>16466.440235811267</v>
      </c>
      <c r="X26" s="353">
        <v>16549.623574069316</v>
      </c>
      <c r="Y26" s="353">
        <v>16501.343199449686</v>
      </c>
      <c r="Z26" s="353">
        <v>16559.588732025164</v>
      </c>
      <c r="AA26" s="353">
        <v>16650.351005217646</v>
      </c>
      <c r="AB26" s="353">
        <v>16545.579645082918</v>
      </c>
      <c r="AC26" s="381">
        <v>16444.784923518971</v>
      </c>
      <c r="AD26" s="353">
        <v>16951.81869863236</v>
      </c>
      <c r="AE26" s="353">
        <v>17268.494263862332</v>
      </c>
      <c r="AF26" s="353">
        <v>16565.294634265552</v>
      </c>
      <c r="AG26" s="353">
        <v>16563.72472922843</v>
      </c>
      <c r="AH26" s="353">
        <v>16752.945592909004</v>
      </c>
      <c r="AI26" s="353">
        <v>16577.226411321994</v>
      </c>
      <c r="AJ26" s="353">
        <v>17493.759845549041</v>
      </c>
      <c r="AK26" s="353">
        <v>17862.743650608525</v>
      </c>
      <c r="AL26" s="353">
        <v>18219.536011267912</v>
      </c>
      <c r="AM26" s="381">
        <v>18594.281170822778</v>
      </c>
      <c r="AN26" s="353">
        <v>18837.712832469326</v>
      </c>
      <c r="AO26" s="353">
        <v>18993.197838345866</v>
      </c>
      <c r="AP26" s="353">
        <v>18706.618818184088</v>
      </c>
      <c r="AQ26" s="353">
        <v>18656.033563190333</v>
      </c>
      <c r="AR26" s="353">
        <v>18516.120687606915</v>
      </c>
      <c r="AS26" s="353">
        <v>18523.504666966644</v>
      </c>
      <c r="AT26" s="353">
        <v>18846.341640915402</v>
      </c>
      <c r="AU26" s="353">
        <v>19158.706353094891</v>
      </c>
      <c r="AV26" s="353">
        <v>19186.050144689212</v>
      </c>
      <c r="AW26" s="381">
        <v>18806.787477665122</v>
      </c>
      <c r="AX26" s="353">
        <v>18837.003239515845</v>
      </c>
      <c r="AY26" s="353">
        <v>18893.567743908654</v>
      </c>
      <c r="AZ26" s="353">
        <v>19056.85555</v>
      </c>
      <c r="BA26" s="353">
        <v>18612.029311292601</v>
      </c>
      <c r="BB26" s="353">
        <v>18787.545313433988</v>
      </c>
      <c r="BC26" s="353">
        <v>19207.42564807391</v>
      </c>
      <c r="BD26" s="353">
        <v>19038.783317299531</v>
      </c>
      <c r="BE26" s="353">
        <v>20083.617451216131</v>
      </c>
      <c r="BF26" s="353">
        <v>20099</v>
      </c>
      <c r="BG26" s="353">
        <v>20496.6237974908</v>
      </c>
      <c r="BH26" s="382"/>
      <c r="BJ26" s="1142">
        <f t="shared" si="2"/>
        <v>3.2543943669269826E-3</v>
      </c>
    </row>
    <row r="27" spans="1:62" s="87" customFormat="1" ht="15" customHeight="1" x14ac:dyDescent="0.2">
      <c r="A27" s="472">
        <v>18</v>
      </c>
      <c r="B27" s="317">
        <v>15126.932300313592</v>
      </c>
      <c r="C27" s="317">
        <f t="shared" si="0"/>
        <v>16304.699567152133</v>
      </c>
      <c r="D27" s="353">
        <v>17482.466833990675</v>
      </c>
      <c r="E27" s="353">
        <f t="shared" si="1"/>
        <v>18082.130772517965</v>
      </c>
      <c r="F27" s="353">
        <v>18681.794711045251</v>
      </c>
      <c r="G27" s="317">
        <v>18232.972374467143</v>
      </c>
      <c r="H27" s="353">
        <v>18953.340320526426</v>
      </c>
      <c r="I27" s="367">
        <v>18870.832743273317</v>
      </c>
      <c r="J27" s="317">
        <v>18360.952358082795</v>
      </c>
      <c r="K27" s="317">
        <v>17572.555997440115</v>
      </c>
      <c r="L27" s="317">
        <v>17647.865279299014</v>
      </c>
      <c r="M27" s="317">
        <v>17493.228647391163</v>
      </c>
      <c r="N27" s="317">
        <v>17982.597025197876</v>
      </c>
      <c r="O27" s="353">
        <v>17145.123753686279</v>
      </c>
      <c r="P27" s="353">
        <v>18017.259562568659</v>
      </c>
      <c r="Q27" s="353">
        <v>17740.4181184669</v>
      </c>
      <c r="R27" s="353">
        <v>18731.175287103124</v>
      </c>
      <c r="S27" s="381">
        <v>19062.779059666649</v>
      </c>
      <c r="T27" s="353">
        <v>18338.91736649306</v>
      </c>
      <c r="U27" s="353">
        <v>18302.201867243537</v>
      </c>
      <c r="V27" s="353">
        <v>17386.798649083306</v>
      </c>
      <c r="W27" s="353">
        <v>16971.769200747694</v>
      </c>
      <c r="X27" s="353">
        <v>17088.570807220101</v>
      </c>
      <c r="Y27" s="353">
        <v>17068.821702908241</v>
      </c>
      <c r="Z27" s="353">
        <v>17105.281231276211</v>
      </c>
      <c r="AA27" s="353">
        <v>17204.284489364032</v>
      </c>
      <c r="AB27" s="353">
        <v>17158.162124573078</v>
      </c>
      <c r="AC27" s="381">
        <v>17120.931547367531</v>
      </c>
      <c r="AD27" s="353">
        <v>17617.795861352046</v>
      </c>
      <c r="AE27" s="353">
        <v>17834.674403661098</v>
      </c>
      <c r="AF27" s="353">
        <v>17179.701699989306</v>
      </c>
      <c r="AG27" s="353">
        <v>17191.07600971351</v>
      </c>
      <c r="AH27" s="353">
        <v>17345.841545907806</v>
      </c>
      <c r="AI27" s="353">
        <v>17197.586578695573</v>
      </c>
      <c r="AJ27" s="353">
        <v>18090.631304299164</v>
      </c>
      <c r="AK27" s="353">
        <v>18451.17417433899</v>
      </c>
      <c r="AL27" s="353">
        <v>18834.85806766164</v>
      </c>
      <c r="AM27" s="381">
        <v>19254.826643552475</v>
      </c>
      <c r="AN27" s="353">
        <v>19497.343110949019</v>
      </c>
      <c r="AO27" s="353">
        <v>19689.873120300752</v>
      </c>
      <c r="AP27" s="353">
        <v>19435.573869735625</v>
      </c>
      <c r="AQ27" s="353">
        <v>19264.647098309633</v>
      </c>
      <c r="AR27" s="353">
        <v>19144.075864854589</v>
      </c>
      <c r="AS27" s="353">
        <v>19141.040058611103</v>
      </c>
      <c r="AT27" s="353">
        <v>19502.675724394285</v>
      </c>
      <c r="AU27" s="353">
        <v>19822.305351407264</v>
      </c>
      <c r="AV27" s="353">
        <v>19868.815096797618</v>
      </c>
      <c r="AW27" s="381">
        <v>19421.886121184569</v>
      </c>
      <c r="AX27" s="353">
        <v>19417.615570508951</v>
      </c>
      <c r="AY27" s="353">
        <v>19525.08558466714</v>
      </c>
      <c r="AZ27" s="353">
        <v>19653.040249999998</v>
      </c>
      <c r="BA27" s="353">
        <v>19176.590574446363</v>
      </c>
      <c r="BB27" s="353">
        <v>19378.362063978711</v>
      </c>
      <c r="BC27" s="353">
        <v>19844.147577597065</v>
      </c>
      <c r="BD27" s="353">
        <v>19669.019721577726</v>
      </c>
      <c r="BE27" s="353">
        <v>20720.037639877926</v>
      </c>
      <c r="BF27" s="353">
        <v>20791</v>
      </c>
      <c r="BG27" s="353">
        <v>21106.776876357671</v>
      </c>
      <c r="BH27" s="382"/>
      <c r="BJ27" s="1142">
        <f t="shared" si="2"/>
        <v>3.3079531079243107E-3</v>
      </c>
    </row>
    <row r="28" spans="1:62" s="87" customFormat="1" ht="15" customHeight="1" x14ac:dyDescent="0.2">
      <c r="A28" s="473">
        <v>19</v>
      </c>
      <c r="B28" s="316">
        <v>15569.837975773225</v>
      </c>
      <c r="C28" s="316">
        <f t="shared" si="0"/>
        <v>16787.727192739007</v>
      </c>
      <c r="D28" s="354">
        <v>18005.616409704788</v>
      </c>
      <c r="E28" s="354">
        <f t="shared" si="1"/>
        <v>18624.753520023944</v>
      </c>
      <c r="F28" s="354">
        <v>19243.890630343099</v>
      </c>
      <c r="G28" s="316">
        <v>18723.765708907711</v>
      </c>
      <c r="H28" s="354">
        <v>19470.837667161959</v>
      </c>
      <c r="I28" s="368">
        <v>19476.134179647986</v>
      </c>
      <c r="J28" s="316">
        <v>18946.374027470945</v>
      </c>
      <c r="K28" s="316">
        <v>18129.77166758091</v>
      </c>
      <c r="L28" s="316">
        <v>18279.013143483025</v>
      </c>
      <c r="M28" s="316">
        <v>18041.042912927885</v>
      </c>
      <c r="N28" s="316">
        <v>18499.533131954271</v>
      </c>
      <c r="O28" s="354">
        <v>17635.317897767167</v>
      </c>
      <c r="P28" s="354">
        <v>18555.859049901792</v>
      </c>
      <c r="Q28" s="354">
        <v>18276.109175377467</v>
      </c>
      <c r="R28" s="354">
        <v>19330.052133815021</v>
      </c>
      <c r="S28" s="383">
        <v>19598.233481730822</v>
      </c>
      <c r="T28" s="354">
        <v>18921.587380697252</v>
      </c>
      <c r="U28" s="354">
        <v>18837.162131390185</v>
      </c>
      <c r="V28" s="354">
        <v>17897.685858260964</v>
      </c>
      <c r="W28" s="354">
        <v>17497.584475073432</v>
      </c>
      <c r="X28" s="354">
        <v>17660.380676538622</v>
      </c>
      <c r="Y28" s="354">
        <v>17613.008178239765</v>
      </c>
      <c r="Z28" s="354">
        <v>17655.123483373278</v>
      </c>
      <c r="AA28" s="354">
        <v>17778.434524026707</v>
      </c>
      <c r="AB28" s="354">
        <v>17721.972113657972</v>
      </c>
      <c r="AC28" s="383">
        <v>17797.07817121609</v>
      </c>
      <c r="AD28" s="354">
        <v>18231.574814020725</v>
      </c>
      <c r="AE28" s="354">
        <v>18414.748534620569</v>
      </c>
      <c r="AF28" s="354">
        <v>17773.797788333763</v>
      </c>
      <c r="AG28" s="354">
        <v>17823.380063465578</v>
      </c>
      <c r="AH28" s="354">
        <v>17987.203108143571</v>
      </c>
      <c r="AI28" s="354">
        <v>17816.364194621769</v>
      </c>
      <c r="AJ28" s="354">
        <v>18684.402132094739</v>
      </c>
      <c r="AK28" s="354">
        <v>19053.289128853885</v>
      </c>
      <c r="AL28" s="354">
        <v>19465.187979089358</v>
      </c>
      <c r="AM28" s="383">
        <v>19890.250700093347</v>
      </c>
      <c r="AN28" s="354">
        <v>20229.143004142028</v>
      </c>
      <c r="AO28" s="354">
        <v>20430.178571428572</v>
      </c>
      <c r="AP28" s="354">
        <v>20118.882779539155</v>
      </c>
      <c r="AQ28" s="354">
        <v>19896.252700311219</v>
      </c>
      <c r="AR28" s="354">
        <v>19848.386178958372</v>
      </c>
      <c r="AS28" s="354">
        <v>19823.781050615533</v>
      </c>
      <c r="AT28" s="354">
        <v>20181.342536611581</v>
      </c>
      <c r="AU28" s="354">
        <v>20505.209047852361</v>
      </c>
      <c r="AV28" s="354">
        <v>20555.129953336396</v>
      </c>
      <c r="AW28" s="383">
        <v>20079.162957402496</v>
      </c>
      <c r="AX28" s="354">
        <v>20036.319764171581</v>
      </c>
      <c r="AY28" s="354">
        <v>20161.122336629622</v>
      </c>
      <c r="AZ28" s="354">
        <v>20244.79235</v>
      </c>
      <c r="BA28" s="354">
        <v>19761.819783650069</v>
      </c>
      <c r="BB28" s="354">
        <v>20020.46128111683</v>
      </c>
      <c r="BC28" s="354">
        <v>20445.966145535065</v>
      </c>
      <c r="BD28" s="354">
        <v>20260.584903702864</v>
      </c>
      <c r="BE28" s="354">
        <v>21379.004115416628</v>
      </c>
      <c r="BF28" s="354">
        <v>21442</v>
      </c>
      <c r="BG28" s="354">
        <v>21751.318615064061</v>
      </c>
      <c r="BH28" s="384"/>
      <c r="BJ28" s="1142">
        <f t="shared" si="2"/>
        <v>3.2961613719679761E-3</v>
      </c>
    </row>
    <row r="29" spans="1:62" s="87" customFormat="1" ht="15" customHeight="1" x14ac:dyDescent="0.2">
      <c r="A29" s="472">
        <v>20</v>
      </c>
      <c r="B29" s="317">
        <v>16019.557584701468</v>
      </c>
      <c r="C29" s="317">
        <f t="shared" si="0"/>
        <v>17247.67319894808</v>
      </c>
      <c r="D29" s="353">
        <v>18475.788813194689</v>
      </c>
      <c r="E29" s="353">
        <f t="shared" si="1"/>
        <v>19109.309258985355</v>
      </c>
      <c r="F29" s="353">
        <v>19742.829704776017</v>
      </c>
      <c r="G29" s="317">
        <v>19282.043126833862</v>
      </c>
      <c r="H29" s="353">
        <v>19988.335013797492</v>
      </c>
      <c r="I29" s="367">
        <v>20081.43561602266</v>
      </c>
      <c r="J29" s="317">
        <v>19510.507636154067</v>
      </c>
      <c r="K29" s="317">
        <v>18661.659352715302</v>
      </c>
      <c r="L29" s="317">
        <v>18842.191237677987</v>
      </c>
      <c r="M29" s="317">
        <v>18579.650216018614</v>
      </c>
      <c r="N29" s="317">
        <v>18978.334607884375</v>
      </c>
      <c r="O29" s="353">
        <v>18156.635479567474</v>
      </c>
      <c r="P29" s="353">
        <v>19112.903725157295</v>
      </c>
      <c r="Q29" s="353">
        <v>18804.843205574914</v>
      </c>
      <c r="R29" s="353">
        <v>19893.126560343058</v>
      </c>
      <c r="S29" s="381">
        <v>20130.67973288452</v>
      </c>
      <c r="T29" s="353">
        <v>19476.642702285131</v>
      </c>
      <c r="U29" s="353">
        <v>19359.505408174882</v>
      </c>
      <c r="V29" s="353">
        <v>18401.444408705909</v>
      </c>
      <c r="W29" s="353">
        <v>18027.952262596798</v>
      </c>
      <c r="X29" s="353">
        <v>18243.144757913051</v>
      </c>
      <c r="Y29" s="353">
        <v>18152.959739366375</v>
      </c>
      <c r="Z29" s="353">
        <v>18231.939128969443</v>
      </c>
      <c r="AA29" s="353">
        <v>18360.671178895904</v>
      </c>
      <c r="AB29" s="353">
        <v>18330.652793915706</v>
      </c>
      <c r="AC29" s="381">
        <v>18415.162342601201</v>
      </c>
      <c r="AD29" s="353">
        <v>18901.151853295651</v>
      </c>
      <c r="AE29" s="353">
        <v>18984.402172209509</v>
      </c>
      <c r="AF29" s="353">
        <v>18393.282598402344</v>
      </c>
      <c r="AG29" s="353">
        <v>18440.825797416681</v>
      </c>
      <c r="AH29" s="353">
        <v>18552.6352159081</v>
      </c>
      <c r="AI29" s="353">
        <v>18425.646501863674</v>
      </c>
      <c r="AJ29" s="353">
        <v>19267.320751549407</v>
      </c>
      <c r="AK29" s="353">
        <v>19708.621314197117</v>
      </c>
      <c r="AL29" s="353">
        <v>20163.05323817005</v>
      </c>
      <c r="AM29" s="381">
        <v>20547.840712094949</v>
      </c>
      <c r="AN29" s="353">
        <v>21008.574843045822</v>
      </c>
      <c r="AO29" s="353">
        <v>21164.854323308271</v>
      </c>
      <c r="AP29" s="353">
        <v>20807.72455500911</v>
      </c>
      <c r="AQ29" s="353">
        <v>20622.531518886921</v>
      </c>
      <c r="AR29" s="353">
        <v>20556.64589669264</v>
      </c>
      <c r="AS29" s="353">
        <v>20461.773101196453</v>
      </c>
      <c r="AT29" s="353">
        <v>20902.193392001431</v>
      </c>
      <c r="AU29" s="353">
        <v>21249.646469595515</v>
      </c>
      <c r="AV29" s="353">
        <v>21235.528302491217</v>
      </c>
      <c r="AW29" s="381">
        <v>20728.238478373492</v>
      </c>
      <c r="AX29" s="353">
        <v>20668.875544259496</v>
      </c>
      <c r="AY29" s="353">
        <v>20805.067183199099</v>
      </c>
      <c r="AZ29" s="353">
        <v>20860.923749999998</v>
      </c>
      <c r="BA29" s="353">
        <v>20407.965044369401</v>
      </c>
      <c r="BB29" s="353">
        <v>20621.961878868515</v>
      </c>
      <c r="BC29" s="353">
        <v>21065.765233077538</v>
      </c>
      <c r="BD29" s="353">
        <v>20887.685803482163</v>
      </c>
      <c r="BE29" s="353">
        <v>22070.765190049016</v>
      </c>
      <c r="BF29" s="353">
        <v>22146</v>
      </c>
      <c r="BG29" s="353">
        <v>22384.069956111187</v>
      </c>
      <c r="BH29" s="382"/>
      <c r="BJ29" s="1142">
        <f t="shared" si="2"/>
        <v>3.3857438788038596E-3</v>
      </c>
    </row>
    <row r="30" spans="1:62" s="87" customFormat="1" ht="15" customHeight="1" x14ac:dyDescent="0.2">
      <c r="A30" s="472">
        <v>21</v>
      </c>
      <c r="B30" s="317">
        <v>16462.463260161101</v>
      </c>
      <c r="C30" s="317">
        <f t="shared" si="0"/>
        <v>17687.65687210278</v>
      </c>
      <c r="D30" s="353">
        <v>18912.850484044458</v>
      </c>
      <c r="E30" s="353">
        <f t="shared" si="1"/>
        <v>19558.36257816722</v>
      </c>
      <c r="F30" s="353">
        <v>20203.874672289981</v>
      </c>
      <c r="G30" s="317">
        <v>19821.915794718487</v>
      </c>
      <c r="H30" s="353">
        <v>20505.832360433029</v>
      </c>
      <c r="I30" s="367">
        <v>20602.667408456404</v>
      </c>
      <c r="J30" s="317">
        <v>20032.065123427143</v>
      </c>
      <c r="K30" s="317">
        <v>19213.809425854815</v>
      </c>
      <c r="L30" s="317">
        <v>19356.819496166485</v>
      </c>
      <c r="M30" s="317">
        <v>19122.861000332337</v>
      </c>
      <c r="N30" s="317">
        <v>19503.745077046613</v>
      </c>
      <c r="O30" s="353">
        <v>18689.624350512568</v>
      </c>
      <c r="P30" s="353">
        <v>19633.058024568061</v>
      </c>
      <c r="Q30" s="353">
        <v>19375.319396051105</v>
      </c>
      <c r="R30" s="353">
        <v>20426.908097629748</v>
      </c>
      <c r="S30" s="381">
        <v>20678.166838590587</v>
      </c>
      <c r="T30" s="353">
        <v>20015.129208303224</v>
      </c>
      <c r="U30" s="353">
        <v>19912.129454628259</v>
      </c>
      <c r="V30" s="353">
        <v>18938.470033236841</v>
      </c>
      <c r="W30" s="353">
        <v>18562.872563317789</v>
      </c>
      <c r="X30" s="353">
        <v>18823.717996876298</v>
      </c>
      <c r="Y30" s="353">
        <v>18692.911300492986</v>
      </c>
      <c r="Z30" s="353">
        <v>18827.428662372677</v>
      </c>
      <c r="AA30" s="353">
        <v>18940.886178713467</v>
      </c>
      <c r="AB30" s="353">
        <v>18964.695169184182</v>
      </c>
      <c r="AC30" s="381">
        <v>19031.37353164878</v>
      </c>
      <c r="AD30" s="353">
        <v>19601.327843290128</v>
      </c>
      <c r="AE30" s="353">
        <v>19576.633545434597</v>
      </c>
      <c r="AF30" s="353">
        <v>18989.071268195075</v>
      </c>
      <c r="AG30" s="353">
        <v>19035.158589455179</v>
      </c>
      <c r="AH30" s="353">
        <v>19122.913884596321</v>
      </c>
      <c r="AI30" s="353">
        <v>19025.433500421292</v>
      </c>
      <c r="AJ30" s="353">
        <v>19927.755144867722</v>
      </c>
      <c r="AK30" s="353">
        <v>20350.269068755919</v>
      </c>
      <c r="AL30" s="353">
        <v>20853.414569733744</v>
      </c>
      <c r="AM30" s="381">
        <v>21263.062208294443</v>
      </c>
      <c r="AN30" s="353">
        <v>21766.355797535623</v>
      </c>
      <c r="AO30" s="353">
        <v>21893.900375939851</v>
      </c>
      <c r="AP30" s="353">
        <v>21526.997091644404</v>
      </c>
      <c r="AQ30" s="353">
        <v>21336.638066760235</v>
      </c>
      <c r="AR30" s="353">
        <v>21266.222082303742</v>
      </c>
      <c r="AS30" s="353">
        <v>21153.463881485586</v>
      </c>
      <c r="AT30" s="353">
        <v>21632.969904608355</v>
      </c>
      <c r="AU30" s="353">
        <v>21947.028689640156</v>
      </c>
      <c r="AV30" s="353">
        <v>21901.727033924548</v>
      </c>
      <c r="AW30" s="381">
        <v>21349.195204212174</v>
      </c>
      <c r="AX30" s="353">
        <v>21326.825899460429</v>
      </c>
      <c r="AY30" s="353">
        <v>21464.828218982566</v>
      </c>
      <c r="AZ30" s="353">
        <v>21511.407800000001</v>
      </c>
      <c r="BA30" s="353">
        <v>21035.617932307207</v>
      </c>
      <c r="BB30" s="353">
        <v>21252.308864078979</v>
      </c>
      <c r="BC30" s="353">
        <v>21670.756833886913</v>
      </c>
      <c r="BD30" s="353">
        <v>21487.612330937696</v>
      </c>
      <c r="BE30" s="353">
        <v>22767.650420789792</v>
      </c>
      <c r="BF30" s="353">
        <v>22868</v>
      </c>
      <c r="BG30" s="353">
        <v>23117.039677262048</v>
      </c>
      <c r="BH30" s="382"/>
      <c r="BJ30" s="1142">
        <f t="shared" si="2"/>
        <v>3.5127369713823242E-3</v>
      </c>
    </row>
    <row r="31" spans="1:62" s="87" customFormat="1" ht="15" customHeight="1" x14ac:dyDescent="0.2">
      <c r="A31" s="472">
        <v>22</v>
      </c>
      <c r="B31" s="317">
        <v>16912.182869089342</v>
      </c>
      <c r="C31" s="317">
        <f t="shared" si="0"/>
        <v>18111.1810724077</v>
      </c>
      <c r="D31" s="353">
        <v>19310.179275726063</v>
      </c>
      <c r="E31" s="353">
        <f t="shared" si="1"/>
        <v>19990.707300008249</v>
      </c>
      <c r="F31" s="353">
        <v>20671.235324290436</v>
      </c>
      <c r="G31" s="317">
        <v>20337.248795881085</v>
      </c>
      <c r="H31" s="353">
        <v>20993.926448736998</v>
      </c>
      <c r="I31" s="367">
        <v>21095.875986243173</v>
      </c>
      <c r="J31" s="317">
        <v>20580.232686581501</v>
      </c>
      <c r="K31" s="317">
        <v>19740.63151398793</v>
      </c>
      <c r="L31" s="317">
        <v>19915.1426067908</v>
      </c>
      <c r="M31" s="317">
        <v>19702.899634430043</v>
      </c>
      <c r="N31" s="317">
        <v>20075.764539440985</v>
      </c>
      <c r="O31" s="353">
        <v>19245.955799747226</v>
      </c>
      <c r="P31" s="353">
        <v>20149.523286394353</v>
      </c>
      <c r="Q31" s="353">
        <v>19928.403019744484</v>
      </c>
      <c r="R31" s="353">
        <v>20999.746820571563</v>
      </c>
      <c r="S31" s="381">
        <v>21225.65394429665</v>
      </c>
      <c r="T31" s="353">
        <v>20556.377183582947</v>
      </c>
      <c r="U31" s="353">
        <v>20447.089718774903</v>
      </c>
      <c r="V31" s="353">
        <v>19501.634073121048</v>
      </c>
      <c r="W31" s="353">
        <v>19100.069120637592</v>
      </c>
      <c r="X31" s="353">
        <v>19413.054605484271</v>
      </c>
      <c r="Y31" s="353">
        <v>19281.564374976111</v>
      </c>
      <c r="Z31" s="353">
        <v>19481.014735620131</v>
      </c>
      <c r="AA31" s="353">
        <v>19535.252763892437</v>
      </c>
      <c r="AB31" s="353">
        <v>19598.737544452659</v>
      </c>
      <c r="AC31" s="381">
        <v>19655.076650046482</v>
      </c>
      <c r="AD31" s="353">
        <v>20193.50753662736</v>
      </c>
      <c r="AE31" s="353">
        <v>20215.75713882707</v>
      </c>
      <c r="AF31" s="353">
        <v>19598.400589574008</v>
      </c>
      <c r="AG31" s="353">
        <v>19654.255247828612</v>
      </c>
      <c r="AH31" s="353">
        <v>19714.194317287227</v>
      </c>
      <c r="AI31" s="353">
        <v>19631.550704768433</v>
      </c>
      <c r="AJ31" s="353">
        <v>20566.485121504218</v>
      </c>
      <c r="AK31" s="353">
        <v>20988.875838695956</v>
      </c>
      <c r="AL31" s="353">
        <v>21540.774330290638</v>
      </c>
      <c r="AM31" s="381">
        <v>21941.340445392721</v>
      </c>
      <c r="AN31" s="353">
        <v>22450.523745017843</v>
      </c>
      <c r="AO31" s="353">
        <v>22656.724624060149</v>
      </c>
      <c r="AP31" s="353">
        <v>22226.90459844721</v>
      </c>
      <c r="AQ31" s="353">
        <v>22071.031732470859</v>
      </c>
      <c r="AR31" s="353">
        <v>21977.114735791671</v>
      </c>
      <c r="AS31" s="353">
        <v>21861.775697160592</v>
      </c>
      <c r="AT31" s="353">
        <v>22348.85793138967</v>
      </c>
      <c r="AU31" s="353">
        <v>22608.21460068594</v>
      </c>
      <c r="AV31" s="353">
        <v>22609.341317045564</v>
      </c>
      <c r="AW31" s="381">
        <v>21997.099108719329</v>
      </c>
      <c r="AX31" s="353">
        <v>21999.78213995542</v>
      </c>
      <c r="AY31" s="353">
        <v>22113.291976756038</v>
      </c>
      <c r="AZ31" s="353">
        <v>22151.9185</v>
      </c>
      <c r="BA31" s="353">
        <v>21664.358606879217</v>
      </c>
      <c r="BB31" s="353">
        <v>21852.741077109968</v>
      </c>
      <c r="BC31" s="353">
        <v>22291.61359905318</v>
      </c>
      <c r="BD31" s="353">
        <v>22124.119744213684</v>
      </c>
      <c r="BE31" s="353">
        <v>23477.858457412374</v>
      </c>
      <c r="BF31" s="353">
        <v>23608</v>
      </c>
      <c r="BG31" s="353">
        <v>23850.009398412909</v>
      </c>
      <c r="BH31" s="382"/>
      <c r="BJ31" s="1142">
        <f t="shared" si="2"/>
        <v>3.6491266358182894E-3</v>
      </c>
    </row>
    <row r="32" spans="1:62" s="87" customFormat="1" ht="15" customHeight="1" x14ac:dyDescent="0.2">
      <c r="A32" s="472">
        <v>23</v>
      </c>
      <c r="B32" s="317">
        <v>17355.088544548973</v>
      </c>
      <c r="C32" s="317">
        <f t="shared" si="0"/>
        <v>18534.609379242334</v>
      </c>
      <c r="D32" s="353">
        <v>19714.130213935696</v>
      </c>
      <c r="E32" s="353">
        <f t="shared" si="1"/>
        <v>20432.678779599788</v>
      </c>
      <c r="F32" s="353">
        <v>21151.227345263876</v>
      </c>
      <c r="G32" s="317">
        <v>20852.58179704368</v>
      </c>
      <c r="H32" s="353">
        <v>21493.781840373591</v>
      </c>
      <c r="I32" s="367">
        <v>21650.735636253288</v>
      </c>
      <c r="J32" s="317">
        <v>21085.82412832581</v>
      </c>
      <c r="K32" s="317">
        <v>20231.994423112083</v>
      </c>
      <c r="L32" s="317">
        <v>20512.305585980288</v>
      </c>
      <c r="M32" s="317">
        <v>20315.162637088735</v>
      </c>
      <c r="N32" s="317">
        <v>20643.546820632433</v>
      </c>
      <c r="O32" s="353">
        <v>19763.382951832606</v>
      </c>
      <c r="P32" s="353">
        <v>20691.81181131196</v>
      </c>
      <c r="Q32" s="353">
        <v>20450.180023228804</v>
      </c>
      <c r="R32" s="353">
        <v>21592.114136340941</v>
      </c>
      <c r="S32" s="381">
        <v>21773.141050002716</v>
      </c>
      <c r="T32" s="353">
        <v>21103.148097385929</v>
      </c>
      <c r="U32" s="353">
        <v>21017.377547535008</v>
      </c>
      <c r="V32" s="353">
        <v>20022.026160608984</v>
      </c>
      <c r="W32" s="353">
        <v>19621.331881765705</v>
      </c>
      <c r="X32" s="353">
        <v>19976.101105158064</v>
      </c>
      <c r="Y32" s="353">
        <v>19918.918962815758</v>
      </c>
      <c r="Z32" s="353">
        <v>20088.953527561414</v>
      </c>
      <c r="AA32" s="353">
        <v>20125.576038968145</v>
      </c>
      <c r="AB32" s="353">
        <v>20230.829020104928</v>
      </c>
      <c r="AC32" s="381">
        <v>20316.239415194796</v>
      </c>
      <c r="AD32" s="353">
        <v>20816.286180684143</v>
      </c>
      <c r="AE32" s="353">
        <v>20851.407234429364</v>
      </c>
      <c r="AF32" s="353">
        <v>20229.733469780513</v>
      </c>
      <c r="AG32" s="353">
        <v>20248.588039867107</v>
      </c>
      <c r="AH32" s="353">
        <v>20273.164343820161</v>
      </c>
      <c r="AI32" s="353">
        <v>20245.580666352485</v>
      </c>
      <c r="AJ32" s="353">
        <v>21197.463520754347</v>
      </c>
      <c r="AK32" s="353">
        <v>21622.921131707852</v>
      </c>
      <c r="AL32" s="353">
        <v>22235.638018364531</v>
      </c>
      <c r="AM32" s="381">
        <v>22612.230030670758</v>
      </c>
      <c r="AN32" s="353">
        <v>23188.097207387917</v>
      </c>
      <c r="AO32" s="353">
        <v>23411.104323308271</v>
      </c>
      <c r="AP32" s="353">
        <v>22929.578538083231</v>
      </c>
      <c r="AQ32" s="353">
        <v>22855.466955513515</v>
      </c>
      <c r="AR32" s="353">
        <v>22732.767297091807</v>
      </c>
      <c r="AS32" s="353">
        <v>22545.795230348551</v>
      </c>
      <c r="AT32" s="353">
        <v>23058.542422410315</v>
      </c>
      <c r="AU32" s="353">
        <v>23327.314606129894</v>
      </c>
      <c r="AV32" s="353">
        <v>23261.340430757402</v>
      </c>
      <c r="AW32" s="381">
        <v>22637.973314443399</v>
      </c>
      <c r="AX32" s="353">
        <v>22647.34380533739</v>
      </c>
      <c r="AY32" s="353">
        <v>22725.604444897541</v>
      </c>
      <c r="AZ32" s="353">
        <v>22819.024799999999</v>
      </c>
      <c r="BA32" s="353">
        <v>22287.660348280191</v>
      </c>
      <c r="BB32" s="353">
        <v>22517.276373382694</v>
      </c>
      <c r="BC32" s="353">
        <v>22933.623916695298</v>
      </c>
      <c r="BD32" s="353">
        <v>22820.201742968704</v>
      </c>
      <c r="BE32" s="353">
        <v>24142.973920281143</v>
      </c>
      <c r="BF32" s="353">
        <v>24233</v>
      </c>
      <c r="BG32" s="353">
        <v>24543.677794032894</v>
      </c>
      <c r="BH32" s="382"/>
      <c r="BJ32" s="1142">
        <f t="shared" si="2"/>
        <v>3.6459226953442503E-3</v>
      </c>
    </row>
    <row r="33" spans="1:62" s="87" customFormat="1" ht="15" customHeight="1" x14ac:dyDescent="0.2">
      <c r="A33" s="472">
        <v>24</v>
      </c>
      <c r="B33" s="317">
        <v>17757.110619196948</v>
      </c>
      <c r="C33" s="317">
        <f t="shared" si="0"/>
        <v>18937.595885671137</v>
      </c>
      <c r="D33" s="353">
        <v>20118.081152145329</v>
      </c>
      <c r="E33" s="353">
        <f t="shared" si="1"/>
        <v>20862.018890218336</v>
      </c>
      <c r="F33" s="353">
        <v>21605.956628291347</v>
      </c>
      <c r="G33" s="317">
        <v>21343.375131484252</v>
      </c>
      <c r="H33" s="353">
        <v>21940.711367013369</v>
      </c>
      <c r="I33" s="367">
        <v>22216.804572122193</v>
      </c>
      <c r="J33" s="317">
        <v>21575.449524541349</v>
      </c>
      <c r="K33" s="317">
        <v>20804.406884256718</v>
      </c>
      <c r="L33" s="317">
        <v>21051.208762322018</v>
      </c>
      <c r="M33" s="317">
        <v>20881.390827517451</v>
      </c>
      <c r="N33" s="317">
        <v>21207.091920620962</v>
      </c>
      <c r="O33" s="353">
        <v>20265.248385058276</v>
      </c>
      <c r="P33" s="353">
        <v>21237.789373814041</v>
      </c>
      <c r="Q33" s="353">
        <v>21051.962833914054</v>
      </c>
      <c r="R33" s="353">
        <v>22106.367080800072</v>
      </c>
      <c r="S33" s="381">
        <v>22332.660839350672</v>
      </c>
      <c r="T33" s="353">
        <v>21666.487826758705</v>
      </c>
      <c r="U33" s="353">
        <v>21585.141978822725</v>
      </c>
      <c r="V33" s="353">
        <v>20537.665808941783</v>
      </c>
      <c r="W33" s="353">
        <v>20113.003307109255</v>
      </c>
      <c r="X33" s="353">
        <v>20545.720132065399</v>
      </c>
      <c r="Y33" s="353">
        <v>20552.038636450488</v>
      </c>
      <c r="Z33" s="353">
        <v>20723.865713001796</v>
      </c>
      <c r="AA33" s="353">
        <v>20732.072554456892</v>
      </c>
      <c r="AB33" s="353">
        <v>20892.183990000354</v>
      </c>
      <c r="AC33" s="381">
        <v>21009.242880081129</v>
      </c>
      <c r="AD33" s="353">
        <v>21487.66315823669</v>
      </c>
      <c r="AE33" s="353">
        <v>21469.689841080777</v>
      </c>
      <c r="AF33" s="353">
        <v>20854.296024193914</v>
      </c>
      <c r="AG33" s="353">
        <v>20890.797640153149</v>
      </c>
      <c r="AH33" s="353">
        <v>20927.450068519116</v>
      </c>
      <c r="AI33" s="353">
        <v>20903.92206846322</v>
      </c>
      <c r="AJ33" s="353">
        <v>21840.844443822662</v>
      </c>
      <c r="AK33" s="353">
        <v>22299.54020938242</v>
      </c>
      <c r="AL33" s="353">
        <v>22916.994636907828</v>
      </c>
      <c r="AM33" s="381">
        <v>23376.216628883853</v>
      </c>
      <c r="AN33" s="353">
        <v>23958.868692526114</v>
      </c>
      <c r="AO33" s="353">
        <v>24138.742951127821</v>
      </c>
      <c r="AP33" s="353">
        <v>23693.114000049925</v>
      </c>
      <c r="AQ33" s="353">
        <v>23534.409165802157</v>
      </c>
      <c r="AR33" s="353">
        <v>23469.989308116325</v>
      </c>
      <c r="AS33" s="353">
        <v>23280.956410877669</v>
      </c>
      <c r="AT33" s="353">
        <v>23830.262271037664</v>
      </c>
      <c r="AU33" s="353">
        <v>24004.185584408515</v>
      </c>
      <c r="AV33" s="353">
        <v>23977.237824215954</v>
      </c>
      <c r="AW33" s="381">
        <v>23339.771576287494</v>
      </c>
      <c r="AX33" s="353">
        <v>23344.540322076627</v>
      </c>
      <c r="AY33" s="353">
        <v>23395.533030889997</v>
      </c>
      <c r="AZ33" s="353">
        <v>23491.671849999999</v>
      </c>
      <c r="BA33" s="353">
        <v>22959.912488220511</v>
      </c>
      <c r="BB33" s="353">
        <v>23171.127822448467</v>
      </c>
      <c r="BC33" s="353">
        <v>23616.883661665328</v>
      </c>
      <c r="BD33" s="353">
        <v>23526.735423386715</v>
      </c>
      <c r="BE33" s="353">
        <v>24770.170627947842</v>
      </c>
      <c r="BF33" s="353">
        <v>24895</v>
      </c>
      <c r="BG33" s="353">
        <v>25283.525247151661</v>
      </c>
      <c r="BH33" s="382"/>
      <c r="BJ33" s="1142">
        <f t="shared" si="2"/>
        <v>3.6619584629493662E-3</v>
      </c>
    </row>
    <row r="34" spans="1:62" s="87" customFormat="1" ht="15" customHeight="1" x14ac:dyDescent="0.2">
      <c r="A34" s="472">
        <v>25</v>
      </c>
      <c r="B34" s="317">
        <v>18179.574494250752</v>
      </c>
      <c r="C34" s="317">
        <f t="shared" si="0"/>
        <v>19347.492219038846</v>
      </c>
      <c r="D34" s="353">
        <v>20515.409943826937</v>
      </c>
      <c r="E34" s="353">
        <f t="shared" si="1"/>
        <v>21281.732243086386</v>
      </c>
      <c r="F34" s="353">
        <v>22048.054542345835</v>
      </c>
      <c r="G34" s="317">
        <v>21809.62879920279</v>
      </c>
      <c r="H34" s="353">
        <v>22405.282848652088</v>
      </c>
      <c r="I34" s="367">
        <v>22732.431721626541</v>
      </c>
      <c r="J34" s="317">
        <v>22070.396935933146</v>
      </c>
      <c r="K34" s="317">
        <v>21392.016136405189</v>
      </c>
      <c r="L34" s="317">
        <v>21643.516757940855</v>
      </c>
      <c r="M34" s="317">
        <v>21498.257311399138</v>
      </c>
      <c r="N34" s="317">
        <v>21753.688295797809</v>
      </c>
      <c r="O34" s="353">
        <v>20697.086083415248</v>
      </c>
      <c r="P34" s="353">
        <v>21732.120410133492</v>
      </c>
      <c r="Q34" s="353">
        <v>21625.917537746805</v>
      </c>
      <c r="R34" s="353">
        <v>22701.989162040711</v>
      </c>
      <c r="S34" s="381">
        <v>22904.213312340518</v>
      </c>
      <c r="T34" s="353">
        <v>22262.965187271053</v>
      </c>
      <c r="U34" s="353">
        <v>22175.616987361947</v>
      </c>
      <c r="V34" s="353">
        <v>21048.553018119441</v>
      </c>
      <c r="W34" s="353">
        <v>20647.923607830246</v>
      </c>
      <c r="X34" s="353">
        <v>21121.911686206284</v>
      </c>
      <c r="Y34" s="353">
        <v>21166.101196163105</v>
      </c>
      <c r="Z34" s="353">
        <v>21365.002527711204</v>
      </c>
      <c r="AA34" s="353">
        <v>21354.742310358666</v>
      </c>
      <c r="AB34" s="353">
        <v>21537.931762966095</v>
      </c>
      <c r="AC34" s="381">
        <v>21702.246344967465</v>
      </c>
      <c r="AD34" s="353">
        <v>22126.64124679206</v>
      </c>
      <c r="AE34" s="353">
        <v>22077.551954361657</v>
      </c>
      <c r="AF34" s="353">
        <v>21455.162438331474</v>
      </c>
      <c r="AG34" s="353">
        <v>21625.459008089627</v>
      </c>
      <c r="AH34" s="353">
        <v>21578.504752602272</v>
      </c>
      <c r="AI34" s="353">
        <v>21559.098367679191</v>
      </c>
      <c r="AJ34" s="353">
        <v>22460.970634731879</v>
      </c>
      <c r="AK34" s="353">
        <v>22945.749440869364</v>
      </c>
      <c r="AL34" s="353">
        <v>23620.863038002113</v>
      </c>
      <c r="AM34" s="381">
        <v>24132.814575276705</v>
      </c>
      <c r="AN34" s="353">
        <v>24729.640177664314</v>
      </c>
      <c r="AO34" s="353">
        <v>24897.344924812031</v>
      </c>
      <c r="AP34" s="353">
        <v>24437.284432184137</v>
      </c>
      <c r="AQ34" s="353">
        <v>24239.04839201806</v>
      </c>
      <c r="AR34" s="353">
        <v>24215.110126401822</v>
      </c>
      <c r="AS34" s="353">
        <v>24011.003426672665</v>
      </c>
      <c r="AT34" s="353">
        <v>24609.426362577811</v>
      </c>
      <c r="AU34" s="353">
        <v>24735.351026185424</v>
      </c>
      <c r="AV34" s="353">
        <v>24677.752298476225</v>
      </c>
      <c r="AW34" s="381">
        <v>24076.718332046989</v>
      </c>
      <c r="AX34" s="353">
        <v>24070.594310535202</v>
      </c>
      <c r="AY34" s="353">
        <v>24084.666989499437</v>
      </c>
      <c r="AZ34" s="353">
        <v>24156.561849999998</v>
      </c>
      <c r="BA34" s="353">
        <v>23625.63790835558</v>
      </c>
      <c r="BB34" s="353">
        <v>23784.380652127802</v>
      </c>
      <c r="BC34" s="353">
        <v>24318.12392623983</v>
      </c>
      <c r="BD34" s="353">
        <v>24246.85628996661</v>
      </c>
      <c r="BE34" s="353">
        <v>25421.963284934802</v>
      </c>
      <c r="BF34" s="353">
        <v>25570</v>
      </c>
      <c r="BG34" s="353">
        <v>26026.320299685241</v>
      </c>
      <c r="BH34" s="382"/>
      <c r="BJ34" s="1142">
        <f t="shared" si="2"/>
        <v>3.6512613931116711E-3</v>
      </c>
    </row>
    <row r="35" spans="1:62" s="87" customFormat="1" ht="15" customHeight="1" x14ac:dyDescent="0.2">
      <c r="A35" s="472">
        <v>26</v>
      </c>
      <c r="B35" s="317">
        <v>18608.852302773164</v>
      </c>
      <c r="C35" s="317">
        <f t="shared" si="0"/>
        <v>19767.41766566888</v>
      </c>
      <c r="D35" s="353">
        <v>20925.983028564595</v>
      </c>
      <c r="E35" s="353">
        <f t="shared" si="1"/>
        <v>21730.172638185184</v>
      </c>
      <c r="F35" s="353">
        <v>22534.36224780577</v>
      </c>
      <c r="G35" s="317">
        <v>22275.882466921332</v>
      </c>
      <c r="H35" s="353">
        <v>22922.780195287622</v>
      </c>
      <c r="I35" s="367">
        <v>23208.826370625127</v>
      </c>
      <c r="J35" s="317">
        <v>22575.988377677455</v>
      </c>
      <c r="K35" s="317">
        <v>21949.231806545984</v>
      </c>
      <c r="L35" s="317">
        <v>22196.984884994527</v>
      </c>
      <c r="M35" s="317">
        <v>22147.348163841809</v>
      </c>
      <c r="N35" s="317">
        <v>22287.573127365889</v>
      </c>
      <c r="O35" s="353">
        <v>21198.951516640922</v>
      </c>
      <c r="P35" s="353">
        <v>22252.274709544257</v>
      </c>
      <c r="Q35" s="353">
        <v>22182.479674796748</v>
      </c>
      <c r="R35" s="353">
        <v>23261.808823097486</v>
      </c>
      <c r="S35" s="381">
        <v>23475.765785330364</v>
      </c>
      <c r="T35" s="353">
        <v>22826.304916643825</v>
      </c>
      <c r="U35" s="353">
        <v>22730.764431287713</v>
      </c>
      <c r="V35" s="353">
        <v>21521.420714055967</v>
      </c>
      <c r="W35" s="353">
        <v>21214.711500934616</v>
      </c>
      <c r="X35" s="353">
        <v>21693.7215555248</v>
      </c>
      <c r="Y35" s="353">
        <v>21754.75427064623</v>
      </c>
      <c r="Z35" s="353">
        <v>22035.187612342717</v>
      </c>
      <c r="AA35" s="353">
        <v>21932.935655124602</v>
      </c>
      <c r="AB35" s="353">
        <v>22171.974138234571</v>
      </c>
      <c r="AC35" s="381">
        <v>22357.790163103185</v>
      </c>
      <c r="AD35" s="353">
        <v>22718.820940129292</v>
      </c>
      <c r="AE35" s="353">
        <v>22758.357521236245</v>
      </c>
      <c r="AF35" s="353">
        <v>22083.110155641425</v>
      </c>
      <c r="AG35" s="353">
        <v>22315.545416623212</v>
      </c>
      <c r="AH35" s="353">
        <v>22276.409525614486</v>
      </c>
      <c r="AI35" s="353">
        <v>22255.421004527085</v>
      </c>
      <c r="AJ35" s="353">
        <v>23104.351557800193</v>
      </c>
      <c r="AK35" s="353">
        <v>23686.229195537933</v>
      </c>
      <c r="AL35" s="353">
        <v>24356.24793466779</v>
      </c>
      <c r="AM35" s="381">
        <v>24849.513801840247</v>
      </c>
      <c r="AN35" s="353">
        <v>25490.307916742648</v>
      </c>
      <c r="AO35" s="353">
        <v>25668.613721804511</v>
      </c>
      <c r="AP35" s="353">
        <v>25229.867438899568</v>
      </c>
      <c r="AQ35" s="353">
        <v>24954.50741441386</v>
      </c>
      <c r="AR35" s="353">
        <v>24987.876770100738</v>
      </c>
      <c r="AS35" s="353">
        <v>24762.785642587656</v>
      </c>
      <c r="AT35" s="353">
        <v>25324.073682206992</v>
      </c>
      <c r="AU35" s="353">
        <v>25535.289455060156</v>
      </c>
      <c r="AV35" s="353">
        <v>25396.016294888359</v>
      </c>
      <c r="AW35" s="381">
        <v>24799.605690240318</v>
      </c>
      <c r="AX35" s="353">
        <v>24772.408022749529</v>
      </c>
      <c r="AY35" s="353">
        <v>24805.433326536851</v>
      </c>
      <c r="AZ35" s="353">
        <v>24862.453399999999</v>
      </c>
      <c r="BA35" s="353">
        <v>24308.767914637974</v>
      </c>
      <c r="BB35" s="353">
        <v>24444.64240951775</v>
      </c>
      <c r="BC35" s="353">
        <v>25008.787414576411</v>
      </c>
      <c r="BD35" s="353">
        <v>24980.564342708392</v>
      </c>
      <c r="BE35" s="353">
        <v>26052.23448626653</v>
      </c>
      <c r="BF35" s="353">
        <v>26235</v>
      </c>
      <c r="BG35" s="353">
        <v>26714.093496475594</v>
      </c>
      <c r="BH35" s="382"/>
      <c r="BJ35" s="1142">
        <f t="shared" si="2"/>
        <v>3.6693683876760641E-3</v>
      </c>
    </row>
    <row r="36" spans="1:62" s="87" customFormat="1" ht="15" customHeight="1" x14ac:dyDescent="0.2">
      <c r="A36" s="472">
        <v>27</v>
      </c>
      <c r="B36" s="317">
        <v>19031.316177826968</v>
      </c>
      <c r="C36" s="317">
        <f t="shared" si="0"/>
        <v>20197.180438620664</v>
      </c>
      <c r="D36" s="353">
        <v>21363.04469941436</v>
      </c>
      <c r="E36" s="353">
        <f t="shared" si="1"/>
        <v>22185.541641853539</v>
      </c>
      <c r="F36" s="353">
        <v>23008.038584292717</v>
      </c>
      <c r="G36" s="317">
        <v>22766.6758013619</v>
      </c>
      <c r="H36" s="353">
        <v>23434.396890256845</v>
      </c>
      <c r="I36" s="367">
        <v>23690.825662553107</v>
      </c>
      <c r="J36" s="317">
        <v>23092.223849774276</v>
      </c>
      <c r="K36" s="317">
        <v>22415.266730663738</v>
      </c>
      <c r="L36" s="317">
        <v>22672.773274917854</v>
      </c>
      <c r="M36" s="317">
        <v>22759.611166500501</v>
      </c>
      <c r="N36" s="317">
        <v>22889.252858180709</v>
      </c>
      <c r="O36" s="353">
        <v>21704.707379581519</v>
      </c>
      <c r="P36" s="353">
        <v>22753.983821032656</v>
      </c>
      <c r="Q36" s="353">
        <v>22707.735191637632</v>
      </c>
      <c r="R36" s="353">
        <v>23824.88324962552</v>
      </c>
      <c r="S36" s="381">
        <v>24011.220207394537</v>
      </c>
      <c r="T36" s="353">
        <v>23359.268484138654</v>
      </c>
      <c r="U36" s="353">
        <v>23227.873733348511</v>
      </c>
      <c r="V36" s="353">
        <v>21987.159751259784</v>
      </c>
      <c r="W36" s="353">
        <v>21776.946880841359</v>
      </c>
      <c r="X36" s="353">
        <v>22234.859631086772</v>
      </c>
      <c r="Y36" s="353">
        <v>22339.172430924442</v>
      </c>
      <c r="Z36" s="353">
        <v>22688.773685590171</v>
      </c>
      <c r="AA36" s="353">
        <v>22527.302240303572</v>
      </c>
      <c r="AB36" s="353">
        <v>22757.244023097777</v>
      </c>
      <c r="AC36" s="381">
        <v>22964.636440463113</v>
      </c>
      <c r="AD36" s="353">
        <v>23359.598966962283</v>
      </c>
      <c r="AE36" s="353">
        <v>23447.846832586278</v>
      </c>
      <c r="AF36" s="353">
        <v>22761.835316399625</v>
      </c>
      <c r="AG36" s="353">
        <v>22961.056865753912</v>
      </c>
      <c r="AH36" s="353">
        <v>23030.857509403158</v>
      </c>
      <c r="AI36" s="353">
        <v>22905.849649400912</v>
      </c>
      <c r="AJ36" s="353">
        <v>23786.490367800332</v>
      </c>
      <c r="AK36" s="353">
        <v>24432.790919444025</v>
      </c>
      <c r="AL36" s="353">
        <v>25151.664251469436</v>
      </c>
      <c r="AM36" s="381">
        <v>25637.144085878121</v>
      </c>
      <c r="AN36" s="353">
        <v>26276.956717117773</v>
      </c>
      <c r="AO36" s="353">
        <v>26449.734492481202</v>
      </c>
      <c r="AP36" s="353">
        <v>25962.972139700923</v>
      </c>
      <c r="AQ36" s="353">
        <v>25729.475315799107</v>
      </c>
      <c r="AR36" s="353">
        <v>25809.352725242348</v>
      </c>
      <c r="AS36" s="353">
        <v>25573.380752944977</v>
      </c>
      <c r="AT36" s="353">
        <v>26097.034237986474</v>
      </c>
      <c r="AU36" s="353">
        <v>26313.510098535578</v>
      </c>
      <c r="AV36" s="353">
        <v>26153.329240034596</v>
      </c>
      <c r="AW36" s="381">
        <v>25497.889102692876</v>
      </c>
      <c r="AX36" s="353">
        <v>25452.290056457161</v>
      </c>
      <c r="AY36" s="353">
        <v>25537.496941584257</v>
      </c>
      <c r="AZ36" s="353">
        <v>25596.048699999999</v>
      </c>
      <c r="BA36" s="353">
        <v>24989.722347651954</v>
      </c>
      <c r="BB36" s="353">
        <v>25201.058791770309</v>
      </c>
      <c r="BC36" s="353">
        <v>25667.720574199211</v>
      </c>
      <c r="BD36" s="353">
        <v>25668.284996133025</v>
      </c>
      <c r="BE36" s="353">
        <v>26723.498936465367</v>
      </c>
      <c r="BF36" s="353">
        <v>26916</v>
      </c>
      <c r="BG36" s="353">
        <v>27401.866693265947</v>
      </c>
      <c r="BH36" s="382"/>
      <c r="BJ36" s="1142">
        <f t="shared" si="2"/>
        <v>3.7366233810427474E-3</v>
      </c>
    </row>
    <row r="37" spans="1:62" s="87" customFormat="1" ht="15" customHeight="1" x14ac:dyDescent="0.2">
      <c r="A37" s="473">
        <v>28</v>
      </c>
      <c r="B37" s="316">
        <v>19426.52431900633</v>
      </c>
      <c r="C37" s="316">
        <f t="shared" si="0"/>
        <v>20613.31534463523</v>
      </c>
      <c r="D37" s="354">
        <v>21800.10637026413</v>
      </c>
      <c r="E37" s="354">
        <f t="shared" si="1"/>
        <v>22637.75280327865</v>
      </c>
      <c r="F37" s="354">
        <v>23475.399236293171</v>
      </c>
      <c r="G37" s="316">
        <v>23208.389802358412</v>
      </c>
      <c r="H37" s="354">
        <v>23934.252281893438</v>
      </c>
      <c r="I37" s="368">
        <v>24206.452812057454</v>
      </c>
      <c r="J37" s="316">
        <v>23629.747382576123</v>
      </c>
      <c r="K37" s="316">
        <v>22906.629639787894</v>
      </c>
      <c r="L37" s="316">
        <v>23216.531434830231</v>
      </c>
      <c r="M37" s="316">
        <v>23316.632394483218</v>
      </c>
      <c r="N37" s="316">
        <v>23427.374870951709</v>
      </c>
      <c r="O37" s="354">
        <v>22194.901523662407</v>
      </c>
      <c r="P37" s="354">
        <v>23259.381970105529</v>
      </c>
      <c r="Q37" s="354">
        <v>23236.469221835076</v>
      </c>
      <c r="R37" s="354">
        <v>24374.938614268514</v>
      </c>
      <c r="S37" s="383">
        <v>24567.731825832023</v>
      </c>
      <c r="T37" s="354">
        <v>23894.993520895114</v>
      </c>
      <c r="U37" s="354">
        <v>23788.067972219058</v>
      </c>
      <c r="V37" s="354">
        <v>22557.452449876702</v>
      </c>
      <c r="W37" s="354">
        <v>22348.287287143354</v>
      </c>
      <c r="X37" s="354">
        <v>22800.096973171745</v>
      </c>
      <c r="Y37" s="354">
        <v>22976.527018764089</v>
      </c>
      <c r="Z37" s="354">
        <v>23369.333152336727</v>
      </c>
      <c r="AA37" s="354">
        <v>23184.340132083045</v>
      </c>
      <c r="AB37" s="354">
        <v>23426.402591458049</v>
      </c>
      <c r="AC37" s="383">
        <v>23614.561311586243</v>
      </c>
      <c r="AD37" s="354">
        <v>24083.17415456583</v>
      </c>
      <c r="AE37" s="354">
        <v>24125.17890167069</v>
      </c>
      <c r="AF37" s="354">
        <v>23427.019825571624</v>
      </c>
      <c r="AG37" s="354">
        <v>23654.445123132158</v>
      </c>
      <c r="AH37" s="354">
        <v>23746.533005802259</v>
      </c>
      <c r="AI37" s="354">
        <v>23534.122574011399</v>
      </c>
      <c r="AJ37" s="354">
        <v>24462.427915891381</v>
      </c>
      <c r="AK37" s="354">
        <v>25142.860827924975</v>
      </c>
      <c r="AL37" s="354">
        <v>25972.593921828869</v>
      </c>
      <c r="AM37" s="383">
        <v>26405.563875183361</v>
      </c>
      <c r="AN37" s="354">
        <v>27157.426016620208</v>
      </c>
      <c r="AO37" s="354">
        <v>27233.670112781954</v>
      </c>
      <c r="AP37" s="354">
        <v>26712.675437501559</v>
      </c>
      <c r="AQ37" s="354">
        <v>26528.787758589122</v>
      </c>
      <c r="AR37" s="354">
        <v>26599.233451340046</v>
      </c>
      <c r="AS37" s="354">
        <v>26417.217934074048</v>
      </c>
      <c r="AT37" s="354">
        <v>26889.846108200098</v>
      </c>
      <c r="AU37" s="354">
        <v>27094.143829277589</v>
      </c>
      <c r="AV37" s="354">
        <v>26947.324530961356</v>
      </c>
      <c r="AW37" s="383">
        <v>26240.693940771598</v>
      </c>
      <c r="AX37" s="354">
        <v>26196.812826816113</v>
      </c>
      <c r="AY37" s="354">
        <v>26358.80905291059</v>
      </c>
      <c r="AZ37" s="354">
        <v>26372.861849999998</v>
      </c>
      <c r="BA37" s="354">
        <v>25719.627179205276</v>
      </c>
      <c r="BB37" s="354">
        <v>25857.047010277471</v>
      </c>
      <c r="BC37" s="354">
        <v>26362.61477303096</v>
      </c>
      <c r="BD37" s="354">
        <v>26358.095985890253</v>
      </c>
      <c r="BE37" s="354">
        <v>27476.74988439841</v>
      </c>
      <c r="BF37" s="354">
        <v>27630</v>
      </c>
      <c r="BG37" s="354">
        <v>28102.412820853839</v>
      </c>
      <c r="BH37" s="384"/>
      <c r="BJ37" s="1142">
        <f t="shared" si="2"/>
        <v>3.8292386098928155E-3</v>
      </c>
    </row>
    <row r="38" spans="1:62" s="87" customFormat="1" ht="15" customHeight="1" x14ac:dyDescent="0.2">
      <c r="A38" s="472">
        <v>29</v>
      </c>
      <c r="B38" s="317">
        <v>19794.476726311255</v>
      </c>
      <c r="C38" s="317">
        <f t="shared" si="0"/>
        <v>21002.57809065652</v>
      </c>
      <c r="D38" s="353">
        <v>22210.679455001788</v>
      </c>
      <c r="E38" s="353">
        <f t="shared" si="1"/>
        <v>23067.246144917968</v>
      </c>
      <c r="F38" s="353">
        <v>23923.812834834152</v>
      </c>
      <c r="G38" s="317">
        <v>23631.699053313405</v>
      </c>
      <c r="H38" s="353">
        <v>24351.778550201652</v>
      </c>
      <c r="I38" s="367">
        <v>24643.614960550272</v>
      </c>
      <c r="J38" s="317">
        <v>24114.050763615407</v>
      </c>
      <c r="K38" s="317">
        <v>23418.254936917168</v>
      </c>
      <c r="L38" s="317">
        <v>23721.449726177438</v>
      </c>
      <c r="M38" s="317">
        <v>23818.411847789965</v>
      </c>
      <c r="N38" s="317">
        <v>23927.362252896419</v>
      </c>
      <c r="O38" s="353">
        <v>22646.191370594017</v>
      </c>
      <c r="P38" s="353">
        <v>23801.670495023136</v>
      </c>
      <c r="Q38" s="353">
        <v>23737.375145180024</v>
      </c>
      <c r="R38" s="353">
        <v>24895.701089670165</v>
      </c>
      <c r="S38" s="381">
        <v>25100.178076985721</v>
      </c>
      <c r="T38" s="353">
        <v>24414.149742081787</v>
      </c>
      <c r="U38" s="353">
        <v>24305.364454058974</v>
      </c>
      <c r="V38" s="353">
        <v>23103.982952717917</v>
      </c>
      <c r="W38" s="353">
        <v>22921.903950044161</v>
      </c>
      <c r="X38" s="353">
        <v>23354.380103200805</v>
      </c>
      <c r="Y38" s="353">
        <v>23584.237207169332</v>
      </c>
      <c r="Z38" s="353">
        <v>23975.197067855002</v>
      </c>
      <c r="AA38" s="353">
        <v>23809.03154303645</v>
      </c>
      <c r="AB38" s="353">
        <v>24130.677352910108</v>
      </c>
      <c r="AC38" s="381">
        <v>24264.486182709374</v>
      </c>
      <c r="AD38" s="353">
        <v>24772.550514894585</v>
      </c>
      <c r="AE38" s="353">
        <v>24764.302495063159</v>
      </c>
      <c r="AF38" s="353">
        <v>24122.670800812572</v>
      </c>
      <c r="AG38" s="353">
        <v>24336.276909554101</v>
      </c>
      <c r="AH38" s="353">
        <v>24376.585925882733</v>
      </c>
      <c r="AI38" s="353">
        <v>24209.872042043331</v>
      </c>
      <c r="AJ38" s="353">
        <v>25067.050952027868</v>
      </c>
      <c r="AK38" s="353">
        <v>25862.053690262208</v>
      </c>
      <c r="AL38" s="353">
        <v>26780.016522657712</v>
      </c>
      <c r="AM38" s="381">
        <v>27209.449193225766</v>
      </c>
      <c r="AN38" s="353">
        <v>28010.470862531583</v>
      </c>
      <c r="AO38" s="353">
        <v>27964.123590225565</v>
      </c>
      <c r="AP38" s="353">
        <v>27597.933944129614</v>
      </c>
      <c r="AQ38" s="353">
        <v>27405.191249160918</v>
      </c>
      <c r="AR38" s="353">
        <v>27410.177663467017</v>
      </c>
      <c r="AS38" s="353">
        <v>27177.949938273741</v>
      </c>
      <c r="AT38" s="353">
        <v>27716.157071521338</v>
      </c>
      <c r="AU38" s="353">
        <v>27956.822527083674</v>
      </c>
      <c r="AV38" s="353">
        <v>27743.686424841697</v>
      </c>
      <c r="AW38" s="381">
        <v>27010.445957518794</v>
      </c>
      <c r="AX38" s="353">
        <v>26994.433345138645</v>
      </c>
      <c r="AY38" s="353">
        <v>27188.029258843915</v>
      </c>
      <c r="AZ38" s="353">
        <v>27130.836449999999</v>
      </c>
      <c r="BA38" s="353">
        <v>26506.096915737395</v>
      </c>
      <c r="BB38" s="353">
        <v>26562.180925936638</v>
      </c>
      <c r="BC38" s="353">
        <v>27065.970392853047</v>
      </c>
      <c r="BD38" s="353">
        <v>27061.494161809369</v>
      </c>
      <c r="BE38" s="353">
        <v>28267.919587533524</v>
      </c>
      <c r="BF38" s="353">
        <v>28383</v>
      </c>
      <c r="BG38" s="353">
        <v>28812.784279824446</v>
      </c>
      <c r="BH38" s="382"/>
      <c r="BJ38" s="1142">
        <f t="shared" si="2"/>
        <v>3.971748219754101E-3</v>
      </c>
    </row>
    <row r="39" spans="1:62" s="87" customFormat="1" ht="15" customHeight="1" x14ac:dyDescent="0.2">
      <c r="A39" s="472">
        <v>30</v>
      </c>
      <c r="B39" s="317">
        <v>20155.615200147571</v>
      </c>
      <c r="C39" s="317">
        <f t="shared" si="0"/>
        <v>21378.500650151469</v>
      </c>
      <c r="D39" s="353">
        <v>22601.386100155367</v>
      </c>
      <c r="E39" s="353">
        <f t="shared" si="1"/>
        <v>23493.121951251742</v>
      </c>
      <c r="F39" s="353">
        <v>24384.857802348113</v>
      </c>
      <c r="G39" s="317">
        <v>24055.008304268395</v>
      </c>
      <c r="H39" s="353">
        <v>24822.230683506685</v>
      </c>
      <c r="I39" s="367">
        <v>25108.800323690066</v>
      </c>
      <c r="J39" s="317">
        <v>24555.778023244646</v>
      </c>
      <c r="K39" s="317">
        <v>23889.3554580362</v>
      </c>
      <c r="L39" s="317">
        <v>24192.383132530122</v>
      </c>
      <c r="M39" s="317">
        <v>24380.036556995681</v>
      </c>
      <c r="N39" s="317">
        <v>24448.535540855737</v>
      </c>
      <c r="O39" s="353">
        <v>23120.823795815195</v>
      </c>
      <c r="P39" s="353">
        <v>24362.40420786311</v>
      </c>
      <c r="Q39" s="353">
        <v>24224.367015098724</v>
      </c>
      <c r="R39" s="353">
        <v>25403.444503186773</v>
      </c>
      <c r="S39" s="381">
        <v>25629.616157228949</v>
      </c>
      <c r="T39" s="353">
        <v>24971.966532931296</v>
      </c>
      <c r="U39" s="353">
        <v>24832.754525788452</v>
      </c>
      <c r="V39" s="353">
        <v>23662.394553446982</v>
      </c>
      <c r="W39" s="353">
        <v>23486.415586549716</v>
      </c>
      <c r="X39" s="353">
        <v>23937.144184575234</v>
      </c>
      <c r="Y39" s="353">
        <v>24170.772824550004</v>
      </c>
      <c r="Z39" s="353">
        <v>24516.739814260036</v>
      </c>
      <c r="AA39" s="353">
        <v>24417.549713576824</v>
      </c>
      <c r="AB39" s="353">
        <v>24827.148515897326</v>
      </c>
      <c r="AC39" s="381">
        <v>24912.538071494972</v>
      </c>
      <c r="AD39" s="353">
        <v>25427.728047948542</v>
      </c>
      <c r="AE39" s="353">
        <v>25380.848352819485</v>
      </c>
      <c r="AF39" s="353">
        <v>24782.777565639746</v>
      </c>
      <c r="AG39" s="353">
        <v>24983.439283107131</v>
      </c>
      <c r="AH39" s="353">
        <v>25085.799341050239</v>
      </c>
      <c r="AI39" s="353">
        <v>24933.098053496709</v>
      </c>
      <c r="AJ39" s="353">
        <v>25750.740077505281</v>
      </c>
      <c r="AK39" s="353">
        <v>26532.59079869925</v>
      </c>
      <c r="AL39" s="353">
        <v>27567.928911942363</v>
      </c>
      <c r="AM39" s="381">
        <v>27997.07947726364</v>
      </c>
      <c r="AN39" s="353">
        <v>28814.440370437907</v>
      </c>
      <c r="AO39" s="353">
        <v>28627.020676691729</v>
      </c>
      <c r="AP39" s="353">
        <v>28465.210637341785</v>
      </c>
      <c r="AQ39" s="353">
        <v>28238.315555013116</v>
      </c>
      <c r="AR39" s="353">
        <v>28230.337150731797</v>
      </c>
      <c r="AS39" s="353">
        <v>27934.84631892285</v>
      </c>
      <c r="AT39" s="353">
        <v>28530.060963321241</v>
      </c>
      <c r="AU39" s="353">
        <v>28742.282432358868</v>
      </c>
      <c r="AV39" s="353">
        <v>28548.331429059574</v>
      </c>
      <c r="AW39" s="381">
        <v>27843.465263313705</v>
      </c>
      <c r="AX39" s="353">
        <v>27780.510874773445</v>
      </c>
      <c r="AY39" s="353">
        <v>27996.914364359258</v>
      </c>
      <c r="AZ39" s="353">
        <v>27901.000700000001</v>
      </c>
      <c r="BA39" s="353">
        <v>27363.272783493008</v>
      </c>
      <c r="BB39" s="353">
        <v>27355.990773413545</v>
      </c>
      <c r="BC39" s="353">
        <v>27840.190413469245</v>
      </c>
      <c r="BD39" s="353">
        <v>27866.273649859468</v>
      </c>
      <c r="BE39" s="353">
        <v>29116.479839082585</v>
      </c>
      <c r="BF39" s="353">
        <v>29195</v>
      </c>
      <c r="BG39" s="353">
        <v>29658.745311876581</v>
      </c>
      <c r="BH39" s="382"/>
      <c r="BJ39" s="1142">
        <f t="shared" si="2"/>
        <v>4.1201383363416166E-3</v>
      </c>
    </row>
    <row r="40" spans="1:62" s="87" customFormat="1" ht="15" customHeight="1" x14ac:dyDescent="0.2">
      <c r="A40" s="472">
        <v>31</v>
      </c>
      <c r="B40" s="317">
        <v>20537.195474389715</v>
      </c>
      <c r="C40" s="317">
        <f t="shared" si="0"/>
        <v>21794.443769225451</v>
      </c>
      <c r="D40" s="353">
        <v>23051.69206406119</v>
      </c>
      <c r="E40" s="353">
        <f t="shared" si="1"/>
        <v>23945.639574718385</v>
      </c>
      <c r="F40" s="353">
        <v>24839.587085375584</v>
      </c>
      <c r="G40" s="317">
        <v>24490.587388584401</v>
      </c>
      <c r="H40" s="353">
        <v>25286.802165145404</v>
      </c>
      <c r="I40" s="367">
        <v>25573.985686829859</v>
      </c>
      <c r="J40" s="317">
        <v>24986.861252521372</v>
      </c>
      <c r="K40" s="317">
        <v>24264.209636130916</v>
      </c>
      <c r="L40" s="317">
        <v>24658.461555312158</v>
      </c>
      <c r="M40" s="317">
        <v>24923.247341309409</v>
      </c>
      <c r="N40" s="317">
        <v>24948.522922800446</v>
      </c>
      <c r="O40" s="353">
        <v>23614.90836961101</v>
      </c>
      <c r="P40" s="353">
        <v>24893.625620027295</v>
      </c>
      <c r="Q40" s="353">
        <v>24700.923344947736</v>
      </c>
      <c r="R40" s="353">
        <v>25937.226040473466</v>
      </c>
      <c r="S40" s="381">
        <v>26156.046066561703</v>
      </c>
      <c r="T40" s="353">
        <v>25540.829200827331</v>
      </c>
      <c r="U40" s="353">
        <v>25367.7147899351</v>
      </c>
      <c r="V40" s="353">
        <v>24227.934812908759</v>
      </c>
      <c r="W40" s="353">
        <v>24073.689789043401</v>
      </c>
      <c r="X40" s="353">
        <v>24513.33573871612</v>
      </c>
      <c r="Y40" s="353">
        <v>24786.952841365073</v>
      </c>
      <c r="Z40" s="353">
        <v>25120.528853355299</v>
      </c>
      <c r="AA40" s="353">
        <v>25060.436019994893</v>
      </c>
      <c r="AB40" s="353">
        <v>25486.552586176545</v>
      </c>
      <c r="AC40" s="381">
        <v>25553.09803093045</v>
      </c>
      <c r="AD40" s="353">
        <v>26030.707370951499</v>
      </c>
      <c r="AE40" s="353">
        <v>26013.024950631599</v>
      </c>
      <c r="AF40" s="353">
        <v>25490.276611018617</v>
      </c>
      <c r="AG40" s="353">
        <v>25678.478464907705</v>
      </c>
      <c r="AH40" s="353">
        <v>25798.243796833543</v>
      </c>
      <c r="AI40" s="353">
        <v>25634.168344686746</v>
      </c>
      <c r="AJ40" s="353">
        <v>26446.83172680088</v>
      </c>
      <c r="AK40" s="353">
        <v>27315.644338030488</v>
      </c>
      <c r="AL40" s="353">
        <v>28282.302811560447</v>
      </c>
      <c r="AM40" s="381">
        <v>28759.588345112687</v>
      </c>
      <c r="AN40" s="353">
        <v>29624.183447521296</v>
      </c>
      <c r="AO40" s="353">
        <v>29430.660244360901</v>
      </c>
      <c r="AP40" s="353">
        <v>29239.811830641334</v>
      </c>
      <c r="AQ40" s="353">
        <v>28980.824067858666</v>
      </c>
      <c r="AR40" s="353">
        <v>29076.825995533167</v>
      </c>
      <c r="AS40" s="353">
        <v>28811.925570823671</v>
      </c>
      <c r="AT40" s="353">
        <v>29403.518798423574</v>
      </c>
      <c r="AU40" s="353">
        <v>29480.687135935546</v>
      </c>
      <c r="AV40" s="353">
        <v>29300.911168298648</v>
      </c>
      <c r="AW40" s="381">
        <v>28677.656185572461</v>
      </c>
      <c r="AX40" s="353">
        <v>28567.742703277017</v>
      </c>
      <c r="AY40" s="353">
        <v>28786.594097257617</v>
      </c>
      <c r="AZ40" s="353">
        <v>28715.490949999999</v>
      </c>
      <c r="BA40" s="353">
        <v>28176.937185880317</v>
      </c>
      <c r="BB40" s="353">
        <v>28223.519166618458</v>
      </c>
      <c r="BC40" s="353">
        <v>28646.140762799216</v>
      </c>
      <c r="BD40" s="353">
        <v>28726.447050723407</v>
      </c>
      <c r="BE40" s="353">
        <v>29934.295153981318</v>
      </c>
      <c r="BF40" s="353">
        <v>30052</v>
      </c>
      <c r="BG40" s="353">
        <v>30509.619009620073</v>
      </c>
      <c r="BH40" s="382"/>
      <c r="BJ40" s="1142">
        <f t="shared" si="2"/>
        <v>4.2894602922212144E-3</v>
      </c>
    </row>
    <row r="41" spans="1:62" s="87" customFormat="1" ht="15" customHeight="1" x14ac:dyDescent="0.2">
      <c r="A41" s="472">
        <v>32</v>
      </c>
      <c r="B41" s="317">
        <v>20939.21754903769</v>
      </c>
      <c r="C41" s="317">
        <f t="shared" si="0"/>
        <v>22184.185982598203</v>
      </c>
      <c r="D41" s="353">
        <v>23429.154416158715</v>
      </c>
      <c r="E41" s="353">
        <f t="shared" si="1"/>
        <v>24352.261865551147</v>
      </c>
      <c r="F41" s="353">
        <v>25275.369314943579</v>
      </c>
      <c r="G41" s="317">
        <v>24938.436306261421</v>
      </c>
      <c r="H41" s="353">
        <v>25710.209085119932</v>
      </c>
      <c r="I41" s="367">
        <v>25971.915334816913</v>
      </c>
      <c r="J41" s="317">
        <v>25460.520603208144</v>
      </c>
      <c r="K41" s="317">
        <v>24715.047769244833</v>
      </c>
      <c r="L41" s="317">
        <v>25207.074698795182</v>
      </c>
      <c r="M41" s="317">
        <v>25383.595463609174</v>
      </c>
      <c r="N41" s="317">
        <v>25448.510304745156</v>
      </c>
      <c r="O41" s="353">
        <v>24171.239818845668</v>
      </c>
      <c r="P41" s="353">
        <v>25384.267618762275</v>
      </c>
      <c r="Q41" s="353">
        <v>25226.17886178862</v>
      </c>
      <c r="R41" s="353">
        <v>26444.969453990074</v>
      </c>
      <c r="S41" s="381">
        <v>26703.533172267769</v>
      </c>
      <c r="T41" s="353">
        <v>26095.88452241521</v>
      </c>
      <c r="U41" s="353">
        <v>25925.385631333254</v>
      </c>
      <c r="V41" s="353">
        <v>24805.35617025839</v>
      </c>
      <c r="W41" s="353">
        <v>24624.543885956082</v>
      </c>
      <c r="X41" s="353">
        <v>25166.206777248372</v>
      </c>
      <c r="Y41" s="353">
        <v>25413.720143692433</v>
      </c>
      <c r="Z41" s="353">
        <v>25767.890297333732</v>
      </c>
      <c r="AA41" s="353">
        <v>25723.538876929251</v>
      </c>
      <c r="AB41" s="353">
        <v>26120.594961445022</v>
      </c>
      <c r="AC41" s="381">
        <v>26188.039043353336</v>
      </c>
      <c r="AD41" s="353">
        <v>26595.887990124418</v>
      </c>
      <c r="AE41" s="353">
        <v>26636.51780396828</v>
      </c>
      <c r="AF41" s="353">
        <v>26211.316307983685</v>
      </c>
      <c r="AG41" s="353">
        <v>26403.234286310206</v>
      </c>
      <c r="AH41" s="353">
        <v>26510.688252616848</v>
      </c>
      <c r="AI41" s="353">
        <v>26314.665467060826</v>
      </c>
      <c r="AJ41" s="353">
        <v>27170.82905468739</v>
      </c>
      <c r="AK41" s="353">
        <v>28088.054431196058</v>
      </c>
      <c r="AL41" s="353">
        <v>29004.180638695525</v>
      </c>
      <c r="AM41" s="381">
        <v>29582.684157887721</v>
      </c>
      <c r="AN41" s="353">
        <v>30454.134016724413</v>
      </c>
      <c r="AO41" s="353">
        <v>30225.855263157893</v>
      </c>
      <c r="AP41" s="353">
        <v>30019.945889607308</v>
      </c>
      <c r="AQ41" s="353">
        <v>29747.677122108984</v>
      </c>
      <c r="AR41" s="353">
        <v>29904.884290058922</v>
      </c>
      <c r="AS41" s="353">
        <v>29677.497952072736</v>
      </c>
      <c r="AT41" s="353">
        <v>30155.387332616774</v>
      </c>
      <c r="AU41" s="353">
        <v>30328.88731014209</v>
      </c>
      <c r="AV41" s="353">
        <v>30067.690525259211</v>
      </c>
      <c r="AW41" s="381">
        <v>29490.758011481979</v>
      </c>
      <c r="AX41" s="353">
        <v>29375.751911418516</v>
      </c>
      <c r="AY41" s="353">
        <v>29618.07375879294</v>
      </c>
      <c r="AZ41" s="353">
        <v>29527.764899999998</v>
      </c>
      <c r="BA41" s="353">
        <v>29011.269534317573</v>
      </c>
      <c r="BB41" s="353">
        <v>29064.337941805981</v>
      </c>
      <c r="BC41" s="353">
        <v>29489.109828961933</v>
      </c>
      <c r="BD41" s="353">
        <v>29599.162469582934</v>
      </c>
      <c r="BE41" s="353">
        <v>30765.433274761861</v>
      </c>
      <c r="BF41" s="353">
        <v>30951</v>
      </c>
      <c r="BG41" s="353">
        <v>31386.03856895864</v>
      </c>
      <c r="BH41" s="382"/>
      <c r="BJ41" s="1142">
        <f t="shared" si="2"/>
        <v>4.5002983803146268E-3</v>
      </c>
    </row>
    <row r="42" spans="1:62" s="87" customFormat="1" ht="15" customHeight="1" x14ac:dyDescent="0.2">
      <c r="A42" s="472">
        <v>33</v>
      </c>
      <c r="B42" s="317">
        <v>21341.239623685662</v>
      </c>
      <c r="C42" s="317">
        <f t="shared" si="0"/>
        <v>22577.239269234964</v>
      </c>
      <c r="D42" s="353">
        <v>23813.238914784266</v>
      </c>
      <c r="E42" s="353">
        <f t="shared" si="1"/>
        <v>24787.457967593888</v>
      </c>
      <c r="F42" s="353">
        <v>25761.677020403513</v>
      </c>
      <c r="G42" s="317">
        <v>25386.285223938437</v>
      </c>
      <c r="H42" s="353">
        <v>26133.616005094456</v>
      </c>
      <c r="I42" s="367">
        <v>26403.472840380335</v>
      </c>
      <c r="J42" s="317">
        <v>25928.857938718662</v>
      </c>
      <c r="K42" s="317">
        <v>25211.476275370267</v>
      </c>
      <c r="L42" s="317">
        <v>25716.847973713036</v>
      </c>
      <c r="M42" s="317">
        <v>25912.995804253907</v>
      </c>
      <c r="N42" s="317">
        <v>25927.31178067526</v>
      </c>
      <c r="O42" s="353">
        <v>24669.214822356411</v>
      </c>
      <c r="P42" s="353">
        <v>25871.220579912777</v>
      </c>
      <c r="Q42" s="353">
        <v>25744.477351916375</v>
      </c>
      <c r="R42" s="353">
        <v>27001.534349575588</v>
      </c>
      <c r="S42" s="381">
        <v>27241.995765242413</v>
      </c>
      <c r="T42" s="353">
        <v>26650.939844003089</v>
      </c>
      <c r="U42" s="353">
        <v>26467.916087897072</v>
      </c>
      <c r="V42" s="353">
        <v>25351.886673099605</v>
      </c>
      <c r="W42" s="353">
        <v>25182.226752665199</v>
      </c>
      <c r="X42" s="353">
        <v>25757.734228267531</v>
      </c>
      <c r="Y42" s="353">
        <v>26006.608132380476</v>
      </c>
      <c r="Z42" s="353">
        <v>26402.802482774114</v>
      </c>
      <c r="AA42" s="353">
        <v>26374.511803553836</v>
      </c>
      <c r="AB42" s="353">
        <v>26762.44093517834</v>
      </c>
      <c r="AC42" s="381">
        <v>26869.804614214485</v>
      </c>
      <c r="AD42" s="353">
        <v>27227.666325569306</v>
      </c>
      <c r="AE42" s="353">
        <v>27305.16612857725</v>
      </c>
      <c r="AF42" s="353">
        <v>26942.511493638402</v>
      </c>
      <c r="AG42" s="353">
        <v>27093.320694843791</v>
      </c>
      <c r="AH42" s="353">
        <v>27248.981033326534</v>
      </c>
      <c r="AI42" s="353">
        <v>27037.891478514204</v>
      </c>
      <c r="AJ42" s="353">
        <v>27905.678590914813</v>
      </c>
      <c r="AK42" s="353">
        <v>28834.616155102154</v>
      </c>
      <c r="AL42" s="353">
        <v>29778.585958449581</v>
      </c>
      <c r="AM42" s="381">
        <v>30410.213161754906</v>
      </c>
      <c r="AN42" s="353">
        <v>31213.35836350848</v>
      </c>
      <c r="AO42" s="353">
        <v>31090.014097744363</v>
      </c>
      <c r="AP42" s="353">
        <v>30819.444978405769</v>
      </c>
      <c r="AQ42" s="353">
        <v>30484.775736864583</v>
      </c>
      <c r="AR42" s="353">
        <v>30711.879098555404</v>
      </c>
      <c r="AS42" s="353">
        <v>30498.321391898284</v>
      </c>
      <c r="AT42" s="353">
        <v>30938.273545613327</v>
      </c>
      <c r="AU42" s="353">
        <v>31162.60896074909</v>
      </c>
      <c r="AV42" s="353">
        <v>30855.769308802017</v>
      </c>
      <c r="AW42" s="381">
        <v>30293.31528921688</v>
      </c>
      <c r="AX42" s="353">
        <v>30168.755234265955</v>
      </c>
      <c r="AY42" s="353">
        <v>30452.942603731262</v>
      </c>
      <c r="AZ42" s="353">
        <v>30332.281800000001</v>
      </c>
      <c r="BA42" s="353">
        <v>29816.231643631221</v>
      </c>
      <c r="BB42" s="353">
        <v>29895.54125450724</v>
      </c>
      <c r="BC42" s="353">
        <v>30289.771790172941</v>
      </c>
      <c r="BD42" s="353">
        <v>30441.568011619791</v>
      </c>
      <c r="BE42" s="353">
        <v>31544.305003236845</v>
      </c>
      <c r="BF42" s="353">
        <v>31860</v>
      </c>
      <c r="BG42" s="353">
        <v>32194.663341756441</v>
      </c>
      <c r="BH42" s="382"/>
      <c r="BJ42" s="1142">
        <f t="shared" si="2"/>
        <v>4.7091292699026344E-3</v>
      </c>
    </row>
    <row r="43" spans="1:62" s="87" customFormat="1" ht="15" customHeight="1" x14ac:dyDescent="0.2">
      <c r="A43" s="472">
        <v>34</v>
      </c>
      <c r="B43" s="317">
        <v>21716.0059644592</v>
      </c>
      <c r="C43" s="317">
        <f t="shared" si="0"/>
        <v>22983.153275046618</v>
      </c>
      <c r="D43" s="353">
        <v>24250.300585634035</v>
      </c>
      <c r="E43" s="353">
        <f t="shared" si="1"/>
        <v>25217.564233316276</v>
      </c>
      <c r="F43" s="353">
        <v>26184.82788099852</v>
      </c>
      <c r="G43" s="317">
        <v>25815.729391573936</v>
      </c>
      <c r="H43" s="353">
        <v>26592.306835066862</v>
      </c>
      <c r="I43" s="367">
        <v>26907.890704025896</v>
      </c>
      <c r="J43" s="317">
        <v>26359.941167995388</v>
      </c>
      <c r="K43" s="317">
        <v>25718.03597549826</v>
      </c>
      <c r="L43" s="317">
        <v>26182.926396495073</v>
      </c>
      <c r="M43" s="317">
        <v>26419.378738783653</v>
      </c>
      <c r="N43" s="317">
        <v>26427.299162619969</v>
      </c>
      <c r="O43" s="353">
        <v>25182.751544726863</v>
      </c>
      <c r="P43" s="353">
        <v>26354.484503478809</v>
      </c>
      <c r="Q43" s="353">
        <v>26276.689895470383</v>
      </c>
      <c r="R43" s="353">
        <v>27545.080183276063</v>
      </c>
      <c r="S43" s="381">
        <v>27789.482870948479</v>
      </c>
      <c r="T43" s="353">
        <v>27170.096065189762</v>
      </c>
      <c r="U43" s="353">
        <v>27002.876352043717</v>
      </c>
      <c r="V43" s="353">
        <v>25891.288517208108</v>
      </c>
      <c r="W43" s="353">
        <v>25744.462132571942</v>
      </c>
      <c r="X43" s="353">
        <v>26414.986951622152</v>
      </c>
      <c r="Y43" s="353">
        <v>26641.845263117662</v>
      </c>
      <c r="Z43" s="353">
        <v>27060.538308867584</v>
      </c>
      <c r="AA43" s="353">
        <v>27013.354799868648</v>
      </c>
      <c r="AB43" s="353">
        <v>27460.862997781769</v>
      </c>
      <c r="AC43" s="381">
        <v>27538.459308712921</v>
      </c>
      <c r="AD43" s="353">
        <v>27900.843241399474</v>
      </c>
      <c r="AE43" s="353">
        <v>27985.971695451837</v>
      </c>
      <c r="AF43" s="353">
        <v>27639.855050327624</v>
      </c>
      <c r="AG43" s="353">
        <v>27821.37836509095</v>
      </c>
      <c r="AH43" s="353">
        <v>27966.272050033534</v>
      </c>
      <c r="AI43" s="353">
        <v>27780.108107336164</v>
      </c>
      <c r="AJ43" s="353">
        <v>28614.172764028594</v>
      </c>
      <c r="AK43" s="353">
        <v>29593.341817483295</v>
      </c>
      <c r="AL43" s="353">
        <v>30571.00070424443</v>
      </c>
      <c r="AM43" s="381">
        <v>31233.30897452994</v>
      </c>
      <c r="AN43" s="353">
        <v>32014.441086826268</v>
      </c>
      <c r="AO43" s="353">
        <v>31904.913063909775</v>
      </c>
      <c r="AP43" s="353">
        <v>31599.579037371743</v>
      </c>
      <c r="AQ43" s="353">
        <v>31286.793128699574</v>
      </c>
      <c r="AR43" s="353">
        <v>31547.836200342135</v>
      </c>
      <c r="AS43" s="353">
        <v>31215.582995857996</v>
      </c>
      <c r="AT43" s="353">
        <v>31778.23228760804</v>
      </c>
      <c r="AU43" s="353">
        <v>31958.927758723938</v>
      </c>
      <c r="AV43" s="353">
        <v>31693.546754370043</v>
      </c>
      <c r="AW43" s="381">
        <v>31135.707526722563</v>
      </c>
      <c r="AX43" s="353">
        <v>30968.684350326039</v>
      </c>
      <c r="AY43" s="353">
        <v>31340.908655316543</v>
      </c>
      <c r="AZ43" s="353">
        <v>31172.2595</v>
      </c>
      <c r="BA43" s="353">
        <v>30642.949485629022</v>
      </c>
      <c r="BB43" s="353">
        <v>30711.787181118758</v>
      </c>
      <c r="BC43" s="353">
        <v>31107.356593364635</v>
      </c>
      <c r="BD43" s="353">
        <v>31297.560739818535</v>
      </c>
      <c r="BE43" s="353">
        <v>32397.989410894294</v>
      </c>
      <c r="BF43" s="353">
        <v>32725</v>
      </c>
      <c r="BG43" s="353">
        <v>33003.288114554241</v>
      </c>
      <c r="BH43" s="382"/>
      <c r="BJ43" s="1142">
        <f t="shared" si="2"/>
        <v>4.9073267497099504E-3</v>
      </c>
    </row>
    <row r="44" spans="1:62" s="87" customFormat="1" ht="15" customHeight="1" x14ac:dyDescent="0.2">
      <c r="A44" s="472">
        <v>35</v>
      </c>
      <c r="B44" s="317">
        <v>22104.400172169953</v>
      </c>
      <c r="C44" s="317">
        <f t="shared" si="0"/>
        <v>23369.39262821477</v>
      </c>
      <c r="D44" s="353">
        <v>24634.385084259586</v>
      </c>
      <c r="E44" s="353">
        <f t="shared" si="1"/>
        <v>25636.971124142787</v>
      </c>
      <c r="F44" s="353">
        <v>26639.557164025988</v>
      </c>
      <c r="G44" s="317">
        <v>26232.90372584842</v>
      </c>
      <c r="H44" s="353">
        <v>26986.310496709826</v>
      </c>
      <c r="I44" s="367">
        <v>27328.238923730529</v>
      </c>
      <c r="J44" s="317">
        <v>26801.668427624627</v>
      </c>
      <c r="K44" s="317">
        <v>26163.808511610896</v>
      </c>
      <c r="L44" s="317">
        <v>26663.569769989048</v>
      </c>
      <c r="M44" s="317">
        <v>26953.382560651382</v>
      </c>
      <c r="N44" s="317">
        <v>26944.235269376364</v>
      </c>
      <c r="O44" s="353">
        <v>25715.740415671957</v>
      </c>
      <c r="P44" s="353">
        <v>26882.016878058523</v>
      </c>
      <c r="Q44" s="353">
        <v>26801.945412311266</v>
      </c>
      <c r="R44" s="353">
        <v>28052.82359679267</v>
      </c>
      <c r="S44" s="381">
        <v>28330.953634833597</v>
      </c>
      <c r="T44" s="353">
        <v>27730.674325300904</v>
      </c>
      <c r="U44" s="353">
        <v>27560.547193441875</v>
      </c>
      <c r="V44" s="353">
        <v>26385.54218934277</v>
      </c>
      <c r="W44" s="353">
        <v>26304.421255879872</v>
      </c>
      <c r="X44" s="353">
        <v>27072.239674976769</v>
      </c>
      <c r="Y44" s="353">
        <v>27287.669679367136</v>
      </c>
      <c r="Z44" s="353">
        <v>27635.279078040741</v>
      </c>
      <c r="AA44" s="353">
        <v>27674.436001751375</v>
      </c>
      <c r="AB44" s="353">
        <v>28128.070666525826</v>
      </c>
      <c r="AC44" s="381">
        <v>28197.749091523707</v>
      </c>
      <c r="AD44" s="353">
        <v>28602.819169671569</v>
      </c>
      <c r="AE44" s="353">
        <v>28696.301993542926</v>
      </c>
      <c r="AF44" s="353">
        <v>28293.191489361699</v>
      </c>
      <c r="AG44" s="353">
        <v>28532.926791114816</v>
      </c>
      <c r="AH44" s="353">
        <v>28702.949310435317</v>
      </c>
      <c r="AI44" s="353">
        <v>28550.810662210988</v>
      </c>
      <c r="AJ44" s="353">
        <v>29372.277032415113</v>
      </c>
      <c r="AK44" s="353">
        <v>30379.436341433295</v>
      </c>
      <c r="AL44" s="353">
        <v>31379.924090576671</v>
      </c>
      <c r="AM44" s="381">
        <v>32093.34804640619</v>
      </c>
      <c r="AN44" s="353">
        <v>32841.504871440848</v>
      </c>
      <c r="AO44" s="353">
        <v>32777.51644736842</v>
      </c>
      <c r="AP44" s="353">
        <v>32435.041753001969</v>
      </c>
      <c r="AQ44" s="353">
        <v>32157.786721181419</v>
      </c>
      <c r="AR44" s="353">
        <v>32382.47683425204</v>
      </c>
      <c r="AS44" s="353">
        <v>32040.242059234133</v>
      </c>
      <c r="AT44" s="353">
        <v>32652.930829862507</v>
      </c>
      <c r="AU44" s="353">
        <v>32801.095214764006</v>
      </c>
      <c r="AV44" s="353">
        <v>32513.5746777862</v>
      </c>
      <c r="AW44" s="381">
        <v>31993.330778258252</v>
      </c>
      <c r="AX44" s="353">
        <v>31740.910293535555</v>
      </c>
      <c r="AY44" s="353">
        <v>32187.074778264854</v>
      </c>
      <c r="AZ44" s="353">
        <v>32033.29205</v>
      </c>
      <c r="BA44" s="353">
        <v>31476.194047432069</v>
      </c>
      <c r="BB44" s="353">
        <v>31520.554414685408</v>
      </c>
      <c r="BC44" s="353">
        <v>31909.076232199437</v>
      </c>
      <c r="BD44" s="353">
        <v>32166.095486012866</v>
      </c>
      <c r="BE44" s="353">
        <v>33241.42550633497</v>
      </c>
      <c r="BF44" s="353">
        <v>33579</v>
      </c>
      <c r="BG44" s="353">
        <v>33863.004610542179</v>
      </c>
      <c r="BH44" s="382"/>
      <c r="BJ44" s="1142">
        <f t="shared" si="2"/>
        <v>5.0485351949132173E-3</v>
      </c>
    </row>
    <row r="45" spans="1:62" s="87" customFormat="1" ht="15" customHeight="1" x14ac:dyDescent="0.2">
      <c r="A45" s="472">
        <v>36</v>
      </c>
      <c r="B45" s="317">
        <v>22499.608313349316</v>
      </c>
      <c r="C45" s="317">
        <f t="shared" si="0"/>
        <v>23782.216460965319</v>
      </c>
      <c r="D45" s="353">
        <v>25064.824608581326</v>
      </c>
      <c r="E45" s="353">
        <f t="shared" si="1"/>
        <v>26070.082001087656</v>
      </c>
      <c r="F45" s="353">
        <v>27075.339393593982</v>
      </c>
      <c r="G45" s="317">
        <v>26656.21297680341</v>
      </c>
      <c r="H45" s="353">
        <v>27362.67220335385</v>
      </c>
      <c r="I45" s="367">
        <v>27754.191786364554</v>
      </c>
      <c r="J45" s="317">
        <v>27248.71770243012</v>
      </c>
      <c r="K45" s="317">
        <v>26579.187465715851</v>
      </c>
      <c r="L45" s="317">
        <v>27124.793209200441</v>
      </c>
      <c r="M45" s="317">
        <v>27436.748089066139</v>
      </c>
      <c r="N45" s="317">
        <v>27461.171376132759</v>
      </c>
      <c r="O45" s="353">
        <v>26237.057997472264</v>
      </c>
      <c r="P45" s="353">
        <v>27383.725989546921</v>
      </c>
      <c r="Q45" s="353">
        <v>27334.157955865274</v>
      </c>
      <c r="R45" s="353">
        <v>28586.605134079364</v>
      </c>
      <c r="S45" s="381">
        <v>28884.457082360608</v>
      </c>
      <c r="T45" s="353">
        <v>28296.77552393531</v>
      </c>
      <c r="U45" s="353">
        <v>28135.881817146757</v>
      </c>
      <c r="V45" s="353">
        <v>26929.696472606414</v>
      </c>
      <c r="W45" s="353">
        <v>26914.458024361684</v>
      </c>
      <c r="X45" s="353">
        <v>27773.309246555029</v>
      </c>
      <c r="Y45" s="353">
        <v>27899.614781977296</v>
      </c>
      <c r="Z45" s="353">
        <v>28299.239533403234</v>
      </c>
      <c r="AA45" s="353">
        <v>28379.993614769948</v>
      </c>
      <c r="AB45" s="353">
        <v>28826.492729129255</v>
      </c>
      <c r="AC45" s="381">
        <v>28896.371503422633</v>
      </c>
      <c r="AD45" s="353">
        <v>29292.195530000325</v>
      </c>
      <c r="AE45" s="353">
        <v>29330.215340250132</v>
      </c>
      <c r="AF45" s="353">
        <v>28992.227627499196</v>
      </c>
      <c r="AG45" s="353">
        <v>29256.031688094987</v>
      </c>
      <c r="AH45" s="353">
        <v>29413.778245910726</v>
      </c>
      <c r="AI45" s="353">
        <v>29362.659554717739</v>
      </c>
      <c r="AJ45" s="353">
        <v>30197.044866324373</v>
      </c>
      <c r="AK45" s="353">
        <v>31236.994003924206</v>
      </c>
      <c r="AL45" s="353">
        <v>32257.883610065281</v>
      </c>
      <c r="AM45" s="381">
        <v>32965.208961194832</v>
      </c>
      <c r="AN45" s="353">
        <v>33651.247948524237</v>
      </c>
      <c r="AO45" s="353">
        <v>33616.341635338344</v>
      </c>
      <c r="AP45" s="353">
        <v>33287.103065631476</v>
      </c>
      <c r="AQ45" s="353">
        <v>33026.075364618293</v>
      </c>
      <c r="AR45" s="353">
        <v>33261.877375974145</v>
      </c>
      <c r="AS45" s="353">
        <v>32922.435475869075</v>
      </c>
      <c r="AT45" s="353">
        <v>33504.055936226432</v>
      </c>
      <c r="AU45" s="353">
        <v>33622.751429038057</v>
      </c>
      <c r="AV45" s="353">
        <v>33346.618917447064</v>
      </c>
      <c r="AW45" s="381">
        <v>32815.805535878542</v>
      </c>
      <c r="AX45" s="353">
        <v>32560.462490364789</v>
      </c>
      <c r="AY45" s="353">
        <v>33086.338107860123</v>
      </c>
      <c r="AZ45" s="353">
        <v>32939.758750000001</v>
      </c>
      <c r="BA45" s="353">
        <v>32321.404262211399</v>
      </c>
      <c r="BB45" s="353">
        <v>32352.826112107363</v>
      </c>
      <c r="BC45" s="353">
        <v>32746.756910243192</v>
      </c>
      <c r="BD45" s="353">
        <v>32992.823505555243</v>
      </c>
      <c r="BE45" s="353">
        <v>34123.805188199389</v>
      </c>
      <c r="BF45" s="353">
        <v>34472</v>
      </c>
      <c r="BG45" s="353">
        <v>34734.511504189388</v>
      </c>
      <c r="BH45" s="382"/>
      <c r="BJ45" s="1142">
        <f t="shared" si="2"/>
        <v>5.2082407459654867E-3</v>
      </c>
    </row>
    <row r="46" spans="1:62" s="87" customFormat="1" ht="15" customHeight="1" x14ac:dyDescent="0.2">
      <c r="A46" s="472">
        <v>37</v>
      </c>
      <c r="B46" s="317">
        <v>22867.560720654241</v>
      </c>
      <c r="C46" s="317">
        <f t="shared" si="0"/>
        <v>24151.612767402534</v>
      </c>
      <c r="D46" s="353">
        <v>25435.664814150827</v>
      </c>
      <c r="E46" s="353">
        <f t="shared" si="1"/>
        <v>26470.235376413155</v>
      </c>
      <c r="F46" s="353">
        <v>27504.805938675483</v>
      </c>
      <c r="G46" s="317">
        <v>27048.847644355868</v>
      </c>
      <c r="H46" s="353">
        <v>27768.437168329441</v>
      </c>
      <c r="I46" s="367">
        <v>28191.353934857372</v>
      </c>
      <c r="J46" s="317">
        <v>27717.055037940638</v>
      </c>
      <c r="K46" s="317">
        <v>27060.419180837445</v>
      </c>
      <c r="L46" s="317">
        <v>27620.001533406354</v>
      </c>
      <c r="M46" s="317">
        <v>27938.527542372885</v>
      </c>
      <c r="N46" s="317">
        <v>27973.870301686235</v>
      </c>
      <c r="O46" s="353">
        <v>26731.142571268079</v>
      </c>
      <c r="P46" s="353">
        <v>27918.63643929558</v>
      </c>
      <c r="Q46" s="353">
        <v>27922.026713124276</v>
      </c>
      <c r="R46" s="353">
        <v>29146.424795136139</v>
      </c>
      <c r="S46" s="381">
        <v>29468.042238992344</v>
      </c>
      <c r="T46" s="353">
        <v>28851.830845523189</v>
      </c>
      <c r="U46" s="353">
        <v>28728.880223158372</v>
      </c>
      <c r="V46" s="353">
        <v>27542.761123619599</v>
      </c>
      <c r="W46" s="353">
        <v>27524.494792843496</v>
      </c>
      <c r="X46" s="353">
        <v>28404.271860975463</v>
      </c>
      <c r="Y46" s="353">
        <v>28564.496312148887</v>
      </c>
      <c r="Z46" s="353">
        <v>28948.675853804671</v>
      </c>
      <c r="AA46" s="353">
        <v>29043.09647170431</v>
      </c>
      <c r="AB46" s="353">
        <v>29573.687282137955</v>
      </c>
      <c r="AC46" s="381">
        <v>29611.850756359334</v>
      </c>
      <c r="AD46" s="353">
        <v>30019.370594159114</v>
      </c>
      <c r="AE46" s="353">
        <v>30011.020907124719</v>
      </c>
      <c r="AF46" s="353">
        <v>29750.504116326309</v>
      </c>
      <c r="AG46" s="353">
        <v>30010.504149099412</v>
      </c>
      <c r="AH46" s="353">
        <v>30173.07279062309</v>
      </c>
      <c r="AI46" s="353">
        <v>30258.38367393571</v>
      </c>
      <c r="AJ46" s="353">
        <v>31055.919640733642</v>
      </c>
      <c r="AK46" s="353">
        <v>32039.813943277397</v>
      </c>
      <c r="AL46" s="353">
        <v>33156.85412660148</v>
      </c>
      <c r="AM46" s="381">
        <v>33752.839245232703</v>
      </c>
      <c r="AN46" s="353">
        <v>34433.566572016563</v>
      </c>
      <c r="AO46" s="353">
        <v>34495.982142857145</v>
      </c>
      <c r="AP46" s="353">
        <v>34123.948997678308</v>
      </c>
      <c r="AQ46" s="353">
        <v>33901.1263806676</v>
      </c>
      <c r="AR46" s="353">
        <v>34153.126128587719</v>
      </c>
      <c r="AS46" s="353">
        <v>33799.514727769892</v>
      </c>
      <c r="AT46" s="353">
        <v>34331.607606699807</v>
      </c>
      <c r="AU46" s="353">
        <v>34454.059992378468</v>
      </c>
      <c r="AV46" s="353">
        <v>34218.712105842031</v>
      </c>
      <c r="AW46" s="381">
        <v>33651.168074601148</v>
      </c>
      <c r="AX46" s="353">
        <v>33418.106549863551</v>
      </c>
      <c r="AY46" s="353">
        <v>34022.882454888364</v>
      </c>
      <c r="AZ46" s="353">
        <v>33829.603199999998</v>
      </c>
      <c r="BA46" s="353">
        <v>33200.335862651169</v>
      </c>
      <c r="BB46" s="353">
        <v>33238.517045564106</v>
      </c>
      <c r="BC46" s="353">
        <v>33622.513982743476</v>
      </c>
      <c r="BD46" s="353">
        <v>33839.409720257296</v>
      </c>
      <c r="BE46" s="353">
        <v>35067.67474336447</v>
      </c>
      <c r="BF46" s="353">
        <v>35375</v>
      </c>
      <c r="BG46" s="353">
        <v>35607.000930974864</v>
      </c>
      <c r="BH46" s="382"/>
      <c r="BJ46" s="1142">
        <f t="shared" si="2"/>
        <v>5.3784094698114959E-3</v>
      </c>
    </row>
    <row r="47" spans="1:62" s="87" customFormat="1" ht="15" customHeight="1" x14ac:dyDescent="0.2">
      <c r="A47" s="472">
        <v>38</v>
      </c>
      <c r="B47" s="317">
        <v>23249.140994896388</v>
      </c>
      <c r="C47" s="317">
        <f t="shared" si="0"/>
        <v>24521.200860780329</v>
      </c>
      <c r="D47" s="353">
        <v>25793.26072666427</v>
      </c>
      <c r="E47" s="353">
        <f t="shared" si="1"/>
        <v>26860.608762967378</v>
      </c>
      <c r="F47" s="353">
        <v>27927.956799270491</v>
      </c>
      <c r="G47" s="317">
        <v>27453.752145269336</v>
      </c>
      <c r="H47" s="353">
        <v>28203.605391636593</v>
      </c>
      <c r="I47" s="367">
        <v>28684.562512644145</v>
      </c>
      <c r="J47" s="317">
        <v>28185.392373451155</v>
      </c>
      <c r="K47" s="317">
        <v>27592.306865971837</v>
      </c>
      <c r="L47" s="317">
        <v>28139.484775465502</v>
      </c>
      <c r="M47" s="317">
        <v>28394.272183449655</v>
      </c>
      <c r="N47" s="317">
        <v>28469.620502428024</v>
      </c>
      <c r="O47" s="353">
        <v>27244.679293638532</v>
      </c>
      <c r="P47" s="353">
        <v>28438.790738706346</v>
      </c>
      <c r="Q47" s="353">
        <v>28509.895470383275</v>
      </c>
      <c r="R47" s="353">
        <v>29745.301641848037</v>
      </c>
      <c r="S47" s="381">
        <v>30033.578370161245</v>
      </c>
      <c r="T47" s="353">
        <v>29398.601759326175</v>
      </c>
      <c r="U47" s="353">
        <v>29326.925424114765</v>
      </c>
      <c r="V47" s="353">
        <v>28134.439798434654</v>
      </c>
      <c r="W47" s="353">
        <v>28125.426534930055</v>
      </c>
      <c r="X47" s="353">
        <v>29061.524584330084</v>
      </c>
      <c r="Y47" s="353">
        <v>29214.555642603274</v>
      </c>
      <c r="Z47" s="353">
        <v>29610.561432744158</v>
      </c>
      <c r="AA47" s="353">
        <v>29768.870635239171</v>
      </c>
      <c r="AB47" s="353">
        <v>30270.158445125173</v>
      </c>
      <c r="AC47" s="381">
        <v>30351.678779683934</v>
      </c>
      <c r="AD47" s="353">
        <v>30737.545966929796</v>
      </c>
      <c r="AE47" s="353">
        <v>30728.298200796162</v>
      </c>
      <c r="AF47" s="353">
        <v>30547.709978463743</v>
      </c>
      <c r="AG47" s="353">
        <v>30788.089552016445</v>
      </c>
      <c r="AH47" s="353">
        <v>30990.526066419807</v>
      </c>
      <c r="AI47" s="353">
        <v>31054.407051968639</v>
      </c>
      <c r="AJ47" s="353">
        <v>31814.023909120162</v>
      </c>
      <c r="AK47" s="353">
        <v>32862.400282652547</v>
      </c>
      <c r="AL47" s="353">
        <v>33937.262588369136</v>
      </c>
      <c r="AM47" s="381">
        <v>34578.890518735832</v>
      </c>
      <c r="AN47" s="353">
        <v>35236.092687628625</v>
      </c>
      <c r="AO47" s="353">
        <v>35391.104323308267</v>
      </c>
      <c r="AP47" s="353">
        <v>34981.543175974235</v>
      </c>
      <c r="AQ47" s="353">
        <v>34785.644718374315</v>
      </c>
      <c r="AR47" s="353">
        <v>35058.856027846414</v>
      </c>
      <c r="AS47" s="353">
        <v>34707.278968075414</v>
      </c>
      <c r="AT47" s="353">
        <v>35208.787563258542</v>
      </c>
      <c r="AU47" s="353">
        <v>35333.630301050689</v>
      </c>
      <c r="AV47" s="353">
        <v>35140.503956262211</v>
      </c>
      <c r="AW47" s="381">
        <v>34527.537189558381</v>
      </c>
      <c r="AX47" s="353">
        <v>34319.613966375706</v>
      </c>
      <c r="AY47" s="353">
        <v>34946.999796105614</v>
      </c>
      <c r="AZ47" s="353">
        <v>34816.964849999997</v>
      </c>
      <c r="BA47" s="353">
        <v>34098.84762250667</v>
      </c>
      <c r="BB47" s="353">
        <v>34111.387362372494</v>
      </c>
      <c r="BC47" s="353">
        <v>34515.193897224446</v>
      </c>
      <c r="BD47" s="353">
        <v>34744.525352272081</v>
      </c>
      <c r="BE47" s="353">
        <v>36000.271155091097</v>
      </c>
      <c r="BF47" s="353">
        <v>36293</v>
      </c>
      <c r="BG47" s="353">
        <v>36524.686882120848</v>
      </c>
      <c r="BH47" s="382"/>
      <c r="BJ47" s="1142">
        <f t="shared" si="2"/>
        <v>5.5595491255024942E-3</v>
      </c>
    </row>
    <row r="48" spans="1:62" s="87" customFormat="1" ht="15" customHeight="1" x14ac:dyDescent="0.2">
      <c r="A48" s="473">
        <v>39</v>
      </c>
      <c r="B48" s="316">
        <v>23630.721269138532</v>
      </c>
      <c r="C48" s="316">
        <f t="shared" si="0"/>
        <v>24904.033247214178</v>
      </c>
      <c r="D48" s="354">
        <v>26177.345225289824</v>
      </c>
      <c r="E48" s="354">
        <f t="shared" si="1"/>
        <v>27276.857811550646</v>
      </c>
      <c r="F48" s="354">
        <v>28376.370397811468</v>
      </c>
      <c r="G48" s="316">
        <v>27834.116979460778</v>
      </c>
      <c r="H48" s="354">
        <v>28638.773614943748</v>
      </c>
      <c r="I48" s="368">
        <v>29177.771090430913</v>
      </c>
      <c r="J48" s="316">
        <v>28621.79761790414</v>
      </c>
      <c r="K48" s="316">
        <v>28043.144999085755</v>
      </c>
      <c r="L48" s="316">
        <v>28692.95290251917</v>
      </c>
      <c r="M48" s="316">
        <v>28914.465561648391</v>
      </c>
      <c r="N48" s="316">
        <v>28995.030971590262</v>
      </c>
      <c r="O48" s="354">
        <v>27746.544726864202</v>
      </c>
      <c r="P48" s="354">
        <v>28929.432737441322</v>
      </c>
      <c r="Q48" s="354">
        <v>29080.371660859466</v>
      </c>
      <c r="R48" s="354">
        <v>30347.433254031195</v>
      </c>
      <c r="S48" s="383">
        <v>30611.14718497204</v>
      </c>
      <c r="T48" s="354">
        <v>29970.22589648384</v>
      </c>
      <c r="U48" s="354">
        <v>29899.736650347259</v>
      </c>
      <c r="V48" s="354">
        <v>28697.603838318861</v>
      </c>
      <c r="W48" s="354">
        <v>28746.844586405929</v>
      </c>
      <c r="X48" s="354">
        <v>29729.731519740613</v>
      </c>
      <c r="Y48" s="354">
        <v>29862.497515955205</v>
      </c>
      <c r="Z48" s="354">
        <v>30322.244045835829</v>
      </c>
      <c r="AA48" s="354">
        <v>30474.428248257744</v>
      </c>
      <c r="AB48" s="354">
        <v>30984.187704658289</v>
      </c>
      <c r="AC48" s="383">
        <v>31039.063297557677</v>
      </c>
      <c r="AD48" s="354">
        <v>31482.720413864794</v>
      </c>
      <c r="AE48" s="354">
        <v>31412.577265460928</v>
      </c>
      <c r="AF48" s="354">
        <v>31304.293885842584</v>
      </c>
      <c r="AG48" s="354">
        <v>31583.835123579098</v>
      </c>
      <c r="AH48" s="354">
        <v>31846.751829606092</v>
      </c>
      <c r="AI48" s="354">
        <v>31869.421047370153</v>
      </c>
      <c r="AJ48" s="354">
        <v>32658.945844233971</v>
      </c>
      <c r="AK48" s="354">
        <v>33691.068591265212</v>
      </c>
      <c r="AL48" s="354">
        <v>34776.201684769359</v>
      </c>
      <c r="AM48" s="383">
        <v>35444.84051206828</v>
      </c>
      <c r="AN48" s="354">
        <v>36087.694141245731</v>
      </c>
      <c r="AO48" s="354">
        <v>36191.929041353382</v>
      </c>
      <c r="AP48" s="354">
        <v>35819.772324437676</v>
      </c>
      <c r="AQ48" s="354">
        <v>35672.868005126009</v>
      </c>
      <c r="AR48" s="354">
        <v>35960.636523474619</v>
      </c>
      <c r="AS48" s="354">
        <v>35595.865090627995</v>
      </c>
      <c r="AT48" s="354">
        <v>36146.762170271839</v>
      </c>
      <c r="AU48" s="354">
        <v>36272.321247754371</v>
      </c>
      <c r="AV48" s="354">
        <v>36045.729586007328</v>
      </c>
      <c r="AW48" s="383">
        <v>35448.427730141782</v>
      </c>
      <c r="AX48" s="354">
        <v>35238.435865919462</v>
      </c>
      <c r="AY48" s="354">
        <v>35872.24686512386</v>
      </c>
      <c r="AZ48" s="354">
        <v>35727.864150000001</v>
      </c>
      <c r="BA48" s="354">
        <v>35007.149462070047</v>
      </c>
      <c r="BB48" s="354">
        <v>35051.565916584717</v>
      </c>
      <c r="BC48" s="354">
        <v>35452.296271904699</v>
      </c>
      <c r="BD48" s="354">
        <v>35642.324807122779</v>
      </c>
      <c r="BE48" s="354">
        <v>36926.718579487657</v>
      </c>
      <c r="BF48" s="354">
        <v>37227</v>
      </c>
      <c r="BG48" s="354">
        <v>37410.93177284213</v>
      </c>
      <c r="BH48" s="384"/>
      <c r="BJ48" s="1142">
        <f t="shared" si="2"/>
        <v>5.7223601340037344E-3</v>
      </c>
    </row>
    <row r="49" spans="1:62" s="87" customFormat="1" ht="15" customHeight="1" x14ac:dyDescent="0.2">
      <c r="A49" s="472">
        <v>40</v>
      </c>
      <c r="B49" s="317">
        <v>24053.185144192335</v>
      </c>
      <c r="C49" s="317">
        <f t="shared" si="0"/>
        <v>25317.240653845896</v>
      </c>
      <c r="D49" s="353">
        <v>26581.296163499457</v>
      </c>
      <c r="E49" s="353">
        <f t="shared" si="1"/>
        <v>27677.777341979981</v>
      </c>
      <c r="F49" s="353">
        <v>28774.258520460506</v>
      </c>
      <c r="G49" s="317">
        <v>28245.156397054754</v>
      </c>
      <c r="H49" s="353">
        <v>29068.061186584586</v>
      </c>
      <c r="I49" s="367">
        <v>29614.933238923732</v>
      </c>
      <c r="J49" s="317">
        <v>29031.592786475841</v>
      </c>
      <c r="K49" s="317">
        <v>28585.163878222706</v>
      </c>
      <c r="L49" s="317">
        <v>29217.291128148961</v>
      </c>
      <c r="M49" s="317">
        <v>29503.711158192094</v>
      </c>
      <c r="N49" s="317">
        <v>29482.306809926205</v>
      </c>
      <c r="O49" s="353">
        <v>28263.971878949586</v>
      </c>
      <c r="P49" s="353">
        <v>29423.763773760777</v>
      </c>
      <c r="Q49" s="353">
        <v>29661.283391405344</v>
      </c>
      <c r="R49" s="353">
        <v>30903.998149616709</v>
      </c>
      <c r="S49" s="381">
        <v>31146.601607036213</v>
      </c>
      <c r="T49" s="353">
        <v>30516.996810286826</v>
      </c>
      <c r="U49" s="353">
        <v>30467.501081634975</v>
      </c>
      <c r="V49" s="353">
        <v>29270.27275651335</v>
      </c>
      <c r="W49" s="353">
        <v>29338.671302097238</v>
      </c>
      <c r="X49" s="353">
        <v>30356.312449338682</v>
      </c>
      <c r="Y49" s="353">
        <v>30550.671074253827</v>
      </c>
      <c r="Z49" s="353">
        <v>30973.755242660274</v>
      </c>
      <c r="AA49" s="353">
        <v>31173.920896121428</v>
      </c>
      <c r="AB49" s="353">
        <v>31659.19897186719</v>
      </c>
      <c r="AC49" s="381">
        <v>31735.812727119075</v>
      </c>
      <c r="AD49" s="353">
        <v>32247.694181853618</v>
      </c>
      <c r="AE49" s="353">
        <v>32034.333369902517</v>
      </c>
      <c r="AF49" s="353">
        <v>32086.266514945546</v>
      </c>
      <c r="AG49" s="353">
        <v>32430.759352233956</v>
      </c>
      <c r="AH49" s="353">
        <v>32704.593113100276</v>
      </c>
      <c r="AI49" s="353">
        <v>32655.949116718795</v>
      </c>
      <c r="AJ49" s="353">
        <v>33551.927559143245</v>
      </c>
      <c r="AK49" s="353">
        <v>34495.409022927786</v>
      </c>
      <c r="AL49" s="353">
        <v>35621.14392318319</v>
      </c>
      <c r="AM49" s="381">
        <v>36301.924123216435</v>
      </c>
      <c r="AN49" s="353">
        <v>36960.946479276834</v>
      </c>
      <c r="AO49" s="353">
        <v>37034.976503759397</v>
      </c>
      <c r="AP49" s="353">
        <v>36680.132935566813</v>
      </c>
      <c r="AQ49" s="353">
        <v>36649.354610361865</v>
      </c>
      <c r="AR49" s="353">
        <v>36919.025137806493</v>
      </c>
      <c r="AS49" s="353">
        <v>36530.478695787613</v>
      </c>
      <c r="AT49" s="353">
        <v>37152.975670652515</v>
      </c>
      <c r="AU49" s="353">
        <v>37182.055147258972</v>
      </c>
      <c r="AV49" s="353">
        <v>36968.7047379043</v>
      </c>
      <c r="AW49" s="381">
        <v>36329.483310954405</v>
      </c>
      <c r="AX49" s="353">
        <v>36191.886731526429</v>
      </c>
      <c r="AY49" s="353">
        <v>36770.380466918134</v>
      </c>
      <c r="AZ49" s="353">
        <v>36611.059699999998</v>
      </c>
      <c r="BA49" s="353">
        <v>35912.187941730794</v>
      </c>
      <c r="BB49" s="353">
        <v>35960.761313896764</v>
      </c>
      <c r="BC49" s="353">
        <v>36427.475041041493</v>
      </c>
      <c r="BD49" s="353">
        <v>36577.750315960235</v>
      </c>
      <c r="BE49" s="353">
        <v>37888.010265421253</v>
      </c>
      <c r="BF49" s="353">
        <v>38150</v>
      </c>
      <c r="BG49" s="353">
        <v>38312.897193775767</v>
      </c>
      <c r="BH49" s="382"/>
      <c r="BJ49" s="1142">
        <f t="shared" si="2"/>
        <v>5.8920787502121375E-3</v>
      </c>
    </row>
    <row r="50" spans="1:62" s="87" customFormat="1" ht="15" customHeight="1" x14ac:dyDescent="0.2">
      <c r="A50" s="472">
        <v>41</v>
      </c>
      <c r="B50" s="317">
        <v>24462.02115230892</v>
      </c>
      <c r="C50" s="317">
        <f t="shared" si="0"/>
        <v>25726.945200273018</v>
      </c>
      <c r="D50" s="353">
        <v>26991.869248237115</v>
      </c>
      <c r="E50" s="353">
        <f t="shared" si="1"/>
        <v>28094.639314646316</v>
      </c>
      <c r="F50" s="353">
        <v>29197.409381055513</v>
      </c>
      <c r="G50" s="317">
        <v>28699.140231412279</v>
      </c>
      <c r="H50" s="353">
        <v>29538.513319889618</v>
      </c>
      <c r="I50" s="367">
        <v>30068.909316204732</v>
      </c>
      <c r="J50" s="317">
        <v>29494.608106810105</v>
      </c>
      <c r="K50" s="317">
        <v>29106.920369354542</v>
      </c>
      <c r="L50" s="317">
        <v>29693.079518072293</v>
      </c>
      <c r="M50" s="317">
        <v>30037.714980059824</v>
      </c>
      <c r="N50" s="317">
        <v>30033.140366305972</v>
      </c>
      <c r="O50" s="353">
        <v>28719.152155596123</v>
      </c>
      <c r="P50" s="353">
        <v>29951.296148340487</v>
      </c>
      <c r="Q50" s="353">
        <v>30231.759581881535</v>
      </c>
      <c r="R50" s="353">
        <v>31476.836872558524</v>
      </c>
      <c r="S50" s="381">
        <v>31700.105054563224</v>
      </c>
      <c r="T50" s="353">
        <v>31088.620947444491</v>
      </c>
      <c r="U50" s="353">
        <v>30997.414550836842</v>
      </c>
      <c r="V50" s="353">
        <v>29871.456309638685</v>
      </c>
      <c r="W50" s="353">
        <v>29937.326787584985</v>
      </c>
      <c r="X50" s="353">
        <v>30996.038433403846</v>
      </c>
      <c r="Y50" s="353">
        <v>31179.555833683644</v>
      </c>
      <c r="Z50" s="353">
        <v>31625.26643948472</v>
      </c>
      <c r="AA50" s="353">
        <v>31859.261958623709</v>
      </c>
      <c r="AB50" s="353">
        <v>32343.964737157145</v>
      </c>
      <c r="AC50" s="381">
        <v>32415.705315642695</v>
      </c>
      <c r="AD50" s="353">
        <v>33007.268135009581</v>
      </c>
      <c r="AE50" s="353">
        <v>32730.769676832897</v>
      </c>
      <c r="AF50" s="353">
        <v>32893.627865772629</v>
      </c>
      <c r="AG50" s="353">
        <v>33206.693830728662</v>
      </c>
      <c r="AH50" s="353">
        <v>33615.746566755115</v>
      </c>
      <c r="AI50" s="353">
        <v>33531.100067120802</v>
      </c>
      <c r="AJ50" s="353">
        <v>34417.003595461603</v>
      </c>
      <c r="AK50" s="353">
        <v>35321.036346921697</v>
      </c>
      <c r="AL50" s="353">
        <v>36407.555526964439</v>
      </c>
      <c r="AM50" s="381">
        <v>37114.675823443133</v>
      </c>
      <c r="AN50" s="353">
        <v>37783.680087008623</v>
      </c>
      <c r="AO50" s="353">
        <v>37917.431860902252</v>
      </c>
      <c r="AP50" s="353">
        <v>37580.606822777539</v>
      </c>
      <c r="AQ50" s="353">
        <v>37598.791725147981</v>
      </c>
      <c r="AR50" s="353">
        <v>37864.249073370076</v>
      </c>
      <c r="AS50" s="353">
        <v>37463.813759763711</v>
      </c>
      <c r="AT50" s="353">
        <v>38089.709570513682</v>
      </c>
      <c r="AU50" s="353">
        <v>38094.202134030165</v>
      </c>
      <c r="AV50" s="353">
        <v>37849.081036636802</v>
      </c>
      <c r="AW50" s="381">
        <v>37291.380427772434</v>
      </c>
      <c r="AX50" s="353">
        <v>37132.640309576891</v>
      </c>
      <c r="AY50" s="353">
        <v>37705.795086145372</v>
      </c>
      <c r="AZ50" s="353">
        <v>37527.499749999995</v>
      </c>
      <c r="BA50" s="353">
        <v>36794.382902073186</v>
      </c>
      <c r="BB50" s="353">
        <v>36820.811014056802</v>
      </c>
      <c r="BC50" s="353">
        <v>37405.826843049668</v>
      </c>
      <c r="BD50" s="353">
        <v>37539.305028955161</v>
      </c>
      <c r="BE50" s="353">
        <v>38802.159715157679</v>
      </c>
      <c r="BF50" s="353">
        <v>39093</v>
      </c>
      <c r="BG50" s="353">
        <v>39202.089683911865</v>
      </c>
      <c r="BH50" s="382"/>
      <c r="BJ50" s="1142">
        <f t="shared" si="2"/>
        <v>6.0471992593766899E-3</v>
      </c>
    </row>
    <row r="51" spans="1:62" s="87" customFormat="1" ht="15" customHeight="1" x14ac:dyDescent="0.2">
      <c r="A51" s="472">
        <v>42</v>
      </c>
      <c r="B51" s="317">
        <v>24843.601426551064</v>
      </c>
      <c r="C51" s="317">
        <f t="shared" si="0"/>
        <v>26129.644026290945</v>
      </c>
      <c r="D51" s="353">
        <v>27415.686626030831</v>
      </c>
      <c r="E51" s="353">
        <f t="shared" si="1"/>
        <v>28521.281276083922</v>
      </c>
      <c r="F51" s="353">
        <v>29626.875926137011</v>
      </c>
      <c r="G51" s="317">
        <v>29134.719315728285</v>
      </c>
      <c r="H51" s="353">
        <v>29961.920239864146</v>
      </c>
      <c r="I51" s="367">
        <v>30528.490036415133</v>
      </c>
      <c r="J51" s="317">
        <v>29952.30141196811</v>
      </c>
      <c r="K51" s="317">
        <v>29603.348875479976</v>
      </c>
      <c r="L51" s="317">
        <v>30231.982694414022</v>
      </c>
      <c r="M51" s="317">
        <v>30599.33968926554</v>
      </c>
      <c r="N51" s="317">
        <v>30524.653385844838</v>
      </c>
      <c r="O51" s="353">
        <v>29232.688877966575</v>
      </c>
      <c r="P51" s="353">
        <v>30471.450447751253</v>
      </c>
      <c r="Q51" s="353">
        <v>30757.015098722415</v>
      </c>
      <c r="R51" s="353">
        <v>32072.458953799163</v>
      </c>
      <c r="S51" s="381">
        <v>32268.6493566426</v>
      </c>
      <c r="T51" s="353">
        <v>31651.960676817263</v>
      </c>
      <c r="U51" s="353">
        <v>31539.945007400656</v>
      </c>
      <c r="V51" s="353">
        <v>30522.540473893001</v>
      </c>
      <c r="W51" s="353">
        <v>30533.70601647392</v>
      </c>
      <c r="X51" s="353">
        <v>31583.184199600641</v>
      </c>
      <c r="Y51" s="353">
        <v>31846.554820957692</v>
      </c>
      <c r="Z51" s="353">
        <v>32303.751029808267</v>
      </c>
      <c r="AA51" s="353">
        <v>32528.429780712955</v>
      </c>
      <c r="AB51" s="353">
        <v>32958.498116263516</v>
      </c>
      <c r="AC51" s="381">
        <v>33061.884222090761</v>
      </c>
      <c r="AD51" s="353">
        <v>33698.444433615958</v>
      </c>
      <c r="AE51" s="353">
        <v>33441.099974923985</v>
      </c>
      <c r="AF51" s="353">
        <v>33670.522750530763</v>
      </c>
      <c r="AG51" s="353">
        <v>33934.751500975821</v>
      </c>
      <c r="AH51" s="353">
        <v>34476.818890865092</v>
      </c>
      <c r="AI51" s="353">
        <v>34361.939576996134</v>
      </c>
      <c r="AJ51" s="353">
        <v>35213.865750779951</v>
      </c>
      <c r="AK51" s="353">
        <v>36149.704655534362</v>
      </c>
      <c r="AL51" s="353">
        <v>37241.992266854468</v>
      </c>
      <c r="AM51" s="381">
        <v>37970.281704227236</v>
      </c>
      <c r="AN51" s="353">
        <v>38629.507971448664</v>
      </c>
      <c r="AO51" s="353">
        <v>38820.998590225565</v>
      </c>
      <c r="AP51" s="353">
        <v>38566.840127817857</v>
      </c>
      <c r="AQ51" s="353">
        <v>38559.048636113985</v>
      </c>
      <c r="AR51" s="353">
        <v>38792.358926534878</v>
      </c>
      <c r="AS51" s="353">
        <v>38440.619223979789</v>
      </c>
      <c r="AT51" s="353">
        <v>39020.239934614176</v>
      </c>
      <c r="AU51" s="353">
        <v>38921.891066470685</v>
      </c>
      <c r="AV51" s="353">
        <v>38698.691496972737</v>
      </c>
      <c r="AW51" s="381">
        <v>38243.904612879698</v>
      </c>
      <c r="AX51" s="353">
        <v>38036.456323826591</v>
      </c>
      <c r="AY51" s="353">
        <v>38614.096238148632</v>
      </c>
      <c r="AZ51" s="353">
        <v>38436.18275</v>
      </c>
      <c r="BA51" s="353">
        <v>37659.173276268251</v>
      </c>
      <c r="BB51" s="353">
        <v>37684.065868378937</v>
      </c>
      <c r="BC51" s="353">
        <v>38338.698507234752</v>
      </c>
      <c r="BD51" s="353">
        <v>38523.853441608662</v>
      </c>
      <c r="BE51" s="353">
        <v>39710.160177564045</v>
      </c>
      <c r="BF51" s="353">
        <v>40007</v>
      </c>
      <c r="BG51" s="353">
        <v>40067.701378729442</v>
      </c>
      <c r="BH51" s="382"/>
      <c r="BJ51" s="1142">
        <f t="shared" si="2"/>
        <v>6.1836281620148981E-3</v>
      </c>
    </row>
    <row r="52" spans="1:62" s="87" customFormat="1" ht="15" customHeight="1" x14ac:dyDescent="0.2">
      <c r="A52" s="472">
        <v>43</v>
      </c>
      <c r="B52" s="317">
        <v>25197.92596691877</v>
      </c>
      <c r="C52" s="317">
        <f t="shared" si="0"/>
        <v>26508.781765579617</v>
      </c>
      <c r="D52" s="353">
        <v>27819.637564240464</v>
      </c>
      <c r="E52" s="353">
        <f t="shared" si="1"/>
        <v>28937.990017729488</v>
      </c>
      <c r="F52" s="353">
        <v>30056.342471218511</v>
      </c>
      <c r="G52" s="317">
        <v>29594.838066766319</v>
      </c>
      <c r="H52" s="353">
        <v>30402.969114837611</v>
      </c>
      <c r="I52" s="367">
        <v>30999.280042484323</v>
      </c>
      <c r="J52" s="317">
        <v>30441.926808183653</v>
      </c>
      <c r="K52" s="317">
        <v>30079.514993600289</v>
      </c>
      <c r="L52" s="317">
        <v>30732.046002190582</v>
      </c>
      <c r="M52" s="317">
        <v>31183.981804586245</v>
      </c>
      <c r="N52" s="317">
        <v>30999.217680572023</v>
      </c>
      <c r="O52" s="353">
        <v>29761.787319196741</v>
      </c>
      <c r="P52" s="353">
        <v>30998.982822330967</v>
      </c>
      <c r="Q52" s="353">
        <v>31282.270615563299</v>
      </c>
      <c r="R52" s="353">
        <v>32635.533380327197</v>
      </c>
      <c r="S52" s="381">
        <v>32846.218171453394</v>
      </c>
      <c r="T52" s="353">
        <v>32242.915098806348</v>
      </c>
      <c r="U52" s="353">
        <v>32125.373220995101</v>
      </c>
      <c r="V52" s="353">
        <v>31090.456952932349</v>
      </c>
      <c r="W52" s="353">
        <v>31148.295298153356</v>
      </c>
      <c r="X52" s="353">
        <v>32192.238389909253</v>
      </c>
      <c r="Y52" s="353">
        <v>32471.204666182592</v>
      </c>
      <c r="Z52" s="353">
        <v>32988.460249400836</v>
      </c>
      <c r="AA52" s="353">
        <v>33191.532637647317</v>
      </c>
      <c r="AB52" s="353">
        <v>33584.736893067144</v>
      </c>
      <c r="AC52" s="381">
        <v>33728.665934251672</v>
      </c>
      <c r="AD52" s="353">
        <v>34346.422213559432</v>
      </c>
      <c r="AE52" s="353">
        <v>34154.903770805249</v>
      </c>
      <c r="AF52" s="353">
        <v>34408.488261978579</v>
      </c>
      <c r="AG52" s="353">
        <v>34695.827659669558</v>
      </c>
      <c r="AH52" s="353">
        <v>35305.580808817103</v>
      </c>
      <c r="AI52" s="353">
        <v>35116.81661739714</v>
      </c>
      <c r="AJ52" s="353">
        <v>36023.130429916477</v>
      </c>
      <c r="AK52" s="353">
        <v>36981.413948765796</v>
      </c>
      <c r="AL52" s="353">
        <v>38094.438432785289</v>
      </c>
      <c r="AM52" s="381">
        <v>38709.146886251503</v>
      </c>
      <c r="AN52" s="353">
        <v>39482.55281736004</v>
      </c>
      <c r="AO52" s="353">
        <v>39689.379699248122</v>
      </c>
      <c r="AP52" s="353">
        <v>39474.230097111613</v>
      </c>
      <c r="AQ52" s="353">
        <v>39520.658021602481</v>
      </c>
      <c r="AR52" s="353">
        <v>39767.861623265533</v>
      </c>
      <c r="AS52" s="353">
        <v>39431.488641214681</v>
      </c>
      <c r="AT52" s="353">
        <v>39916.030498454922</v>
      </c>
      <c r="AU52" s="353">
        <v>39739.927649844853</v>
      </c>
      <c r="AV52" s="353">
        <v>39586.167604565984</v>
      </c>
      <c r="AW52" s="381">
        <v>39177.682934565411</v>
      </c>
      <c r="AX52" s="353">
        <v>38973.747005270729</v>
      </c>
      <c r="AY52" s="353">
        <v>39569.845957793856</v>
      </c>
      <c r="AZ52" s="353">
        <v>39385.867299999998</v>
      </c>
      <c r="BA52" s="353">
        <v>38540.280449976439</v>
      </c>
      <c r="BB52" s="353">
        <v>38568.68841711498</v>
      </c>
      <c r="BC52" s="353">
        <v>39289.550691024313</v>
      </c>
      <c r="BD52" s="353">
        <v>39478.091977439493</v>
      </c>
      <c r="BE52" s="353">
        <v>40596.63918431518</v>
      </c>
      <c r="BF52" s="353">
        <v>40918</v>
      </c>
      <c r="BG52" s="353">
        <v>41021.741055991486</v>
      </c>
      <c r="BH52" s="382"/>
      <c r="BJ52" s="1142">
        <f t="shared" si="2"/>
        <v>6.290008269522307E-3</v>
      </c>
    </row>
    <row r="53" spans="1:62" s="87" customFormat="1" ht="15" customHeight="1" x14ac:dyDescent="0.2">
      <c r="A53" s="472">
        <v>44</v>
      </c>
      <c r="B53" s="317">
        <v>25565.878374223696</v>
      </c>
      <c r="C53" s="317">
        <f t="shared" si="0"/>
        <v>26881.489145280844</v>
      </c>
      <c r="D53" s="353">
        <v>28197.099916337989</v>
      </c>
      <c r="E53" s="353">
        <f t="shared" si="1"/>
        <v>29328.823097346016</v>
      </c>
      <c r="F53" s="353">
        <v>30460.546278354042</v>
      </c>
      <c r="G53" s="317">
        <v>30048.821901123847</v>
      </c>
      <c r="H53" s="353">
        <v>30796.972776480576</v>
      </c>
      <c r="I53" s="367">
        <v>31414.023619259558</v>
      </c>
      <c r="J53" s="317">
        <v>30883.654067812891</v>
      </c>
      <c r="K53" s="317">
        <v>30565.812305723164</v>
      </c>
      <c r="L53" s="317">
        <v>31217.544359255204</v>
      </c>
      <c r="M53" s="317">
        <v>31754.813476237956</v>
      </c>
      <c r="N53" s="317">
        <v>31545.814055748866</v>
      </c>
      <c r="O53" s="353">
        <v>30240.310174132846</v>
      </c>
      <c r="P53" s="353">
        <v>31504.38097140384</v>
      </c>
      <c r="Q53" s="353">
        <v>31852.746806039489</v>
      </c>
      <c r="R53" s="353">
        <v>33234.410227039094</v>
      </c>
      <c r="S53" s="381">
        <v>33390.697106248983</v>
      </c>
      <c r="T53" s="353">
        <v>32817.300705225651</v>
      </c>
      <c r="U53" s="353">
        <v>32698.184447227595</v>
      </c>
      <c r="V53" s="353">
        <v>31627.482577463281</v>
      </c>
      <c r="W53" s="353">
        <v>31781.094632623295</v>
      </c>
      <c r="X53" s="353">
        <v>32790.33836816196</v>
      </c>
      <c r="Y53" s="353">
        <v>33106.441796919782</v>
      </c>
      <c r="Z53" s="353">
        <v>33683.543851108443</v>
      </c>
      <c r="AA53" s="353">
        <v>33850.592184478417</v>
      </c>
      <c r="AB53" s="353">
        <v>34257.797260659834</v>
      </c>
      <c r="AC53" s="381">
        <v>34359.860981999496</v>
      </c>
      <c r="AD53" s="353">
        <v>35026.798882500079</v>
      </c>
      <c r="AE53" s="353">
        <v>34837.446086574928</v>
      </c>
      <c r="AF53" s="353">
        <v>35117.679888805724</v>
      </c>
      <c r="AG53" s="353">
        <v>35456.903818363302</v>
      </c>
      <c r="AH53" s="353">
        <v>36160.191051695489</v>
      </c>
      <c r="AI53" s="353">
        <v>35976.14205332534</v>
      </c>
      <c r="AJ53" s="353">
        <v>36829.294478098462</v>
      </c>
      <c r="AK53" s="353">
        <v>37846.574072803611</v>
      </c>
      <c r="AL53" s="353">
        <v>38927.37438717192</v>
      </c>
      <c r="AM53" s="381">
        <v>39484.955327376985</v>
      </c>
      <c r="AN53" s="353">
        <v>40355.80515539115</v>
      </c>
      <c r="AO53" s="353">
        <v>40563.390507518794</v>
      </c>
      <c r="AP53" s="353">
        <v>40399.601879821254</v>
      </c>
      <c r="AQ53" s="353">
        <v>40418.701104534077</v>
      </c>
      <c r="AR53" s="353">
        <v>40711.769090952286</v>
      </c>
      <c r="AS53" s="353">
        <v>40399.344317146053</v>
      </c>
      <c r="AT53" s="353">
        <v>40858.967934076762</v>
      </c>
      <c r="AU53" s="353">
        <v>40679.825140181834</v>
      </c>
      <c r="AV53" s="353">
        <v>40512.692660893335</v>
      </c>
      <c r="AW53" s="381">
        <v>40134.893585528058</v>
      </c>
      <c r="AX53" s="353">
        <v>39905.266192370997</v>
      </c>
      <c r="AY53" s="353">
        <v>40526.725405240082</v>
      </c>
      <c r="AZ53" s="353">
        <v>40358.822999999997</v>
      </c>
      <c r="BA53" s="353">
        <v>39411.59754397675</v>
      </c>
      <c r="BB53" s="353">
        <v>39499.251508840942</v>
      </c>
      <c r="BC53" s="353">
        <v>40223.480032833191</v>
      </c>
      <c r="BD53" s="353">
        <v>40398.885131948766</v>
      </c>
      <c r="BE53" s="353">
        <v>41515.912790159993</v>
      </c>
      <c r="BF53" s="353">
        <v>41869</v>
      </c>
      <c r="BG53" s="353">
        <v>41990.518730327618</v>
      </c>
      <c r="BH53" s="382"/>
      <c r="BJ53" s="1142">
        <f t="shared" si="2"/>
        <v>6.4308491436804172E-3</v>
      </c>
    </row>
    <row r="54" spans="1:62" s="87" customFormat="1" ht="15" customHeight="1" x14ac:dyDescent="0.2">
      <c r="A54" s="472">
        <v>45</v>
      </c>
      <c r="B54" s="317">
        <v>25961.086515403058</v>
      </c>
      <c r="C54" s="317">
        <f t="shared" si="0"/>
        <v>27274.446538447315</v>
      </c>
      <c r="D54" s="353">
        <v>28587.806561491569</v>
      </c>
      <c r="E54" s="353">
        <f t="shared" si="1"/>
        <v>29723.120481247322</v>
      </c>
      <c r="F54" s="353">
        <v>30858.43440100308</v>
      </c>
      <c r="G54" s="317">
        <v>30545.75015224492</v>
      </c>
      <c r="H54" s="353">
        <v>31261.544258119291</v>
      </c>
      <c r="I54" s="367">
        <v>31896.022911187538</v>
      </c>
      <c r="J54" s="317">
        <v>31351.991403323409</v>
      </c>
      <c r="K54" s="317">
        <v>31041.978423843477</v>
      </c>
      <c r="L54" s="317">
        <v>31703.042716319829</v>
      </c>
      <c r="M54" s="317">
        <v>32330.248629112666</v>
      </c>
      <c r="N54" s="317">
        <v>32083.936068519866</v>
      </c>
      <c r="O54" s="353">
        <v>30718.833029068948</v>
      </c>
      <c r="P54" s="353">
        <v>32017.157195645657</v>
      </c>
      <c r="Q54" s="353">
        <v>32398.873403019745</v>
      </c>
      <c r="R54" s="353">
        <v>33836.541839222256</v>
      </c>
      <c r="S54" s="381">
        <v>33971.274091970248</v>
      </c>
      <c r="T54" s="353">
        <v>33408.255127214732</v>
      </c>
      <c r="U54" s="353">
        <v>33243.238301263802</v>
      </c>
      <c r="V54" s="353">
        <v>32181.141739037204</v>
      </c>
      <c r="W54" s="353">
        <v>32372.921348314605</v>
      </c>
      <c r="X54" s="353">
        <v>33456.354461161303</v>
      </c>
      <c r="Y54" s="353">
        <v>33807.320097833144</v>
      </c>
      <c r="Z54" s="353">
        <v>34332.980171509887</v>
      </c>
      <c r="AA54" s="353">
        <v>34523.803316670921</v>
      </c>
      <c r="AB54" s="353">
        <v>34903.545033625574</v>
      </c>
      <c r="AC54" s="381">
        <v>35075.340234936193</v>
      </c>
      <c r="AD54" s="353">
        <v>35726.97487249456</v>
      </c>
      <c r="AE54" s="353">
        <v>35584.248111462868</v>
      </c>
      <c r="AF54" s="353">
        <v>35820.10118983977</v>
      </c>
      <c r="AG54" s="353">
        <v>36203.121657256081</v>
      </c>
      <c r="AH54" s="353">
        <v>36985.721929031701</v>
      </c>
      <c r="AI54" s="353">
        <v>36748.427159647545</v>
      </c>
      <c r="AJ54" s="353">
        <v>37609.103163166801</v>
      </c>
      <c r="AK54" s="353">
        <v>38667.639919869376</v>
      </c>
      <c r="AL54" s="353">
        <v>39773.817411089141</v>
      </c>
      <c r="AM54" s="381">
        <v>40318.395252700364</v>
      </c>
      <c r="AN54" s="353">
        <v>41208.850001302526</v>
      </c>
      <c r="AO54" s="353">
        <v>41443.031015037595</v>
      </c>
      <c r="AP54" s="353">
        <v>41313.907931198039</v>
      </c>
      <c r="AQ54" s="353">
        <v>41354.613474095313</v>
      </c>
      <c r="AR54" s="353">
        <v>41693.85412706709</v>
      </c>
      <c r="AS54" s="353">
        <v>41345.464792957442</v>
      </c>
      <c r="AT54" s="353">
        <v>41784.53546956872</v>
      </c>
      <c r="AU54" s="353">
        <v>41632.994610485061</v>
      </c>
      <c r="AV54" s="353">
        <v>41465.250349710092</v>
      </c>
      <c r="AW54" s="381">
        <v>41039.381495617607</v>
      </c>
      <c r="AX54" s="353">
        <v>40919.894898022962</v>
      </c>
      <c r="AY54" s="353">
        <v>41459.880568865323</v>
      </c>
      <c r="AZ54" s="353">
        <v>41356.157999999996</v>
      </c>
      <c r="BA54" s="353">
        <v>40385.166581592581</v>
      </c>
      <c r="BB54" s="353">
        <v>40454.387449142901</v>
      </c>
      <c r="BC54" s="353">
        <v>41170.101506127583</v>
      </c>
      <c r="BD54" s="353">
        <v>41392.840058098955</v>
      </c>
      <c r="BE54" s="353">
        <v>42476.179644871918</v>
      </c>
      <c r="BF54" s="353">
        <v>42840</v>
      </c>
      <c r="BG54" s="353">
        <v>42989.75493195017</v>
      </c>
      <c r="BH54" s="382"/>
      <c r="BJ54" s="1142">
        <f t="shared" si="2"/>
        <v>6.5653850238984734E-3</v>
      </c>
    </row>
    <row r="55" spans="1:62" s="87" customFormat="1" ht="15" customHeight="1" x14ac:dyDescent="0.2">
      <c r="A55" s="472">
        <v>46</v>
      </c>
      <c r="B55" s="317">
        <v>26342.666789645202</v>
      </c>
      <c r="C55" s="317">
        <f t="shared" si="0"/>
        <v>27677.145364465243</v>
      </c>
      <c r="D55" s="353">
        <v>29011.62393928528</v>
      </c>
      <c r="E55" s="353">
        <f t="shared" si="1"/>
        <v>30143.446758198435</v>
      </c>
      <c r="F55" s="353">
        <v>31275.269577111594</v>
      </c>
      <c r="G55" s="317">
        <v>31024.273653324475</v>
      </c>
      <c r="H55" s="353">
        <v>31696.712481426446</v>
      </c>
      <c r="I55" s="367">
        <v>32338.789702609749</v>
      </c>
      <c r="J55" s="317">
        <v>31852.26082989146</v>
      </c>
      <c r="K55" s="317">
        <v>31563.734914975314</v>
      </c>
      <c r="L55" s="317">
        <v>32241.945892661559</v>
      </c>
      <c r="M55" s="317">
        <v>32804.407195081425</v>
      </c>
      <c r="N55" s="317">
        <v>32566.974725652894</v>
      </c>
      <c r="O55" s="353">
        <v>31212.917602864763</v>
      </c>
      <c r="P55" s="353">
        <v>32566.823795732213</v>
      </c>
      <c r="Q55" s="353">
        <v>32941.52148664344</v>
      </c>
      <c r="R55" s="353">
        <v>34425.654389520372</v>
      </c>
      <c r="S55" s="381">
        <v>34527.785710407734</v>
      </c>
      <c r="T55" s="353">
        <v>33979.879264372401</v>
      </c>
      <c r="U55" s="353">
        <v>33823.619719913469</v>
      </c>
      <c r="V55" s="353">
        <v>32756.186876809265</v>
      </c>
      <c r="W55" s="353">
        <v>32982.958116796413</v>
      </c>
      <c r="X55" s="353">
        <v>34115.798026927107</v>
      </c>
      <c r="Y55" s="353">
        <v>34491.258741926853</v>
      </c>
      <c r="Z55" s="353">
        <v>34949.218469143198</v>
      </c>
      <c r="AA55" s="353">
        <v>35239.469204947643</v>
      </c>
      <c r="AB55" s="353">
        <v>35605.868895461426</v>
      </c>
      <c r="AC55" s="381">
        <v>35790.819487872897</v>
      </c>
      <c r="AD55" s="353">
        <v>36441.550368709999</v>
      </c>
      <c r="AE55" s="353">
        <v>36313.682647399932</v>
      </c>
      <c r="AF55" s="353">
        <v>36573.299934322065</v>
      </c>
      <c r="AG55" s="353">
        <v>36967.499664794479</v>
      </c>
      <c r="AH55" s="353">
        <v>37790.251042365227</v>
      </c>
      <c r="AI55" s="353">
        <v>37530.207574654043</v>
      </c>
      <c r="AJ55" s="353">
        <v>38429.220050644246</v>
      </c>
      <c r="AK55" s="353">
        <v>39509.992659266478</v>
      </c>
      <c r="AL55" s="353">
        <v>40621.761220509768</v>
      </c>
      <c r="AM55" s="381">
        <v>41246.409921322847</v>
      </c>
      <c r="AN55" s="353">
        <v>42056.121278036837</v>
      </c>
      <c r="AO55" s="353">
        <v>42297.337875939847</v>
      </c>
      <c r="AP55" s="353">
        <v>42219.914684075193</v>
      </c>
      <c r="AQ55" s="353">
        <v>42249.95160798193</v>
      </c>
      <c r="AR55" s="353">
        <v>42700.952052841661</v>
      </c>
      <c r="AS55" s="353">
        <v>42364.462116229966</v>
      </c>
      <c r="AT55" s="353">
        <v>42759.731291146039</v>
      </c>
      <c r="AU55" s="353">
        <v>42597.022973487947</v>
      </c>
      <c r="AV55" s="353">
        <v>42445.023972493036</v>
      </c>
      <c r="AW55" s="381">
        <v>42024.710941712576</v>
      </c>
      <c r="AX55" s="353">
        <v>41937.986500281251</v>
      </c>
      <c r="AY55" s="353">
        <v>42425.79783871954</v>
      </c>
      <c r="AZ55" s="353">
        <v>42357.925600000002</v>
      </c>
      <c r="BA55" s="353">
        <v>41356.560045940001</v>
      </c>
      <c r="BB55" s="353">
        <v>41410.591774165558</v>
      </c>
      <c r="BC55" s="353">
        <v>42134.703499026451</v>
      </c>
      <c r="BD55" s="353">
        <v>42380.523975251352</v>
      </c>
      <c r="BE55" s="353">
        <v>43420.049200036992</v>
      </c>
      <c r="BF55" s="353">
        <v>43865</v>
      </c>
      <c r="BG55" s="353">
        <v>44003.729130646803</v>
      </c>
      <c r="BH55" s="382"/>
      <c r="BJ55" s="1142">
        <f t="shared" si="2"/>
        <v>6.7423165133895235E-3</v>
      </c>
    </row>
    <row r="56" spans="1:62" x14ac:dyDescent="0.2">
      <c r="A56" s="475">
        <v>47</v>
      </c>
      <c r="B56" s="317">
        <v>26771.944598167614</v>
      </c>
      <c r="C56" s="317">
        <f t="shared" si="0"/>
        <v>28113.626177415346</v>
      </c>
      <c r="D56" s="353">
        <v>29455.307756663075</v>
      </c>
      <c r="E56" s="353">
        <f t="shared" si="1"/>
        <v>30580.021939428083</v>
      </c>
      <c r="F56" s="353">
        <v>31704.736122193091</v>
      </c>
      <c r="G56" s="317">
        <v>31478.257487682004</v>
      </c>
      <c r="H56" s="353">
        <v>32202.448524729356</v>
      </c>
      <c r="I56" s="367">
        <v>32781.556494031967</v>
      </c>
      <c r="J56" s="317">
        <v>32309.954135049466</v>
      </c>
      <c r="K56" s="317">
        <v>32120.950585116105</v>
      </c>
      <c r="L56" s="317">
        <v>32780.849069003292</v>
      </c>
      <c r="M56" s="317">
        <v>33333.807535726155</v>
      </c>
      <c r="N56" s="317">
        <v>33037.301839177155</v>
      </c>
      <c r="O56" s="387">
        <v>31710.892606375506</v>
      </c>
      <c r="P56" s="387">
        <v>33123.868470987712</v>
      </c>
      <c r="Q56" s="387">
        <v>33484.169570267135</v>
      </c>
      <c r="R56" s="387">
        <v>35014.766939818488</v>
      </c>
      <c r="S56" s="388">
        <v>35096.330012487109</v>
      </c>
      <c r="T56" s="387">
        <v>34559.787809314963</v>
      </c>
      <c r="U56" s="387">
        <v>34409.047933507907</v>
      </c>
      <c r="V56" s="387">
        <v>33357.370429934599</v>
      </c>
      <c r="W56" s="387">
        <v>33631.691247458039</v>
      </c>
      <c r="X56" s="387">
        <v>34825.630968150093</v>
      </c>
      <c r="Y56" s="387">
        <v>35179.432300225468</v>
      </c>
      <c r="Z56" s="387">
        <v>35633.92768873577</v>
      </c>
      <c r="AA56" s="387">
        <v>35959.17840332762</v>
      </c>
      <c r="AB56" s="387">
        <v>36355.014348086333</v>
      </c>
      <c r="AC56" s="388">
        <v>36502.552776134537</v>
      </c>
      <c r="AD56" s="387">
        <v>37170.52537114641</v>
      </c>
      <c r="AE56" s="387">
        <v>37046.590681127163</v>
      </c>
      <c r="AF56" s="387">
        <v>37312.958027218156</v>
      </c>
      <c r="AG56" s="387">
        <v>37758.292463090147</v>
      </c>
      <c r="AH56" s="387">
        <v>38588.318074467155</v>
      </c>
      <c r="AI56" s="387">
        <v>38375.290047555805</v>
      </c>
      <c r="AJ56" s="387">
        <v>39266.390408371692</v>
      </c>
      <c r="AK56" s="387">
        <v>40388.837214088722</v>
      </c>
      <c r="AL56" s="387">
        <v>41444.191676372604</v>
      </c>
      <c r="AM56" s="388">
        <v>42144.869982664357</v>
      </c>
      <c r="AN56" s="387">
        <v>42894.73220100555</v>
      </c>
      <c r="AO56" s="387">
        <v>43150.237312030076</v>
      </c>
      <c r="AP56" s="387">
        <v>43067.826347454873</v>
      </c>
      <c r="AQ56" s="387">
        <v>43180.454079453222</v>
      </c>
      <c r="AR56" s="387">
        <v>43604.049016346697</v>
      </c>
      <c r="AS56" s="387">
        <v>43329.760709794289</v>
      </c>
      <c r="AT56" s="387">
        <v>43810.610249003534</v>
      </c>
      <c r="AU56" s="387">
        <v>43559.844792857533</v>
      </c>
      <c r="AV56" s="387">
        <v>43431.897404136726</v>
      </c>
      <c r="AW56" s="388">
        <v>43059.248279289095</v>
      </c>
      <c r="AX56" s="387">
        <v>42959.540999145858</v>
      </c>
      <c r="AY56" s="387">
        <v>43407.53129778774</v>
      </c>
      <c r="AZ56" s="387">
        <v>43343.070950000001</v>
      </c>
      <c r="BA56" s="387">
        <v>42369.289402387309</v>
      </c>
      <c r="BB56" s="387">
        <v>42393.505717205604</v>
      </c>
      <c r="BC56" s="387">
        <v>43111.997623410833</v>
      </c>
      <c r="BD56" s="387">
        <v>43438.234159545769</v>
      </c>
      <c r="BE56" s="387">
        <v>44393.638860630723</v>
      </c>
      <c r="BF56" s="387">
        <v>44888</v>
      </c>
      <c r="BG56" s="387">
        <v>45057.004654874319</v>
      </c>
      <c r="BH56" s="389"/>
      <c r="BJ56" s="1142">
        <f t="shared" si="2"/>
        <v>6.9047733694149738E-3</v>
      </c>
    </row>
    <row r="57" spans="1:62" x14ac:dyDescent="0.2">
      <c r="A57" s="475">
        <v>48</v>
      </c>
      <c r="B57" s="317">
        <v>27180.780606284199</v>
      </c>
      <c r="C57" s="317">
        <f t="shared" si="0"/>
        <v>28536.575016898521</v>
      </c>
      <c r="D57" s="353">
        <v>29892.369427512844</v>
      </c>
      <c r="E57" s="353">
        <f t="shared" si="1"/>
        <v>31013.286047393718</v>
      </c>
      <c r="F57" s="353">
        <v>32134.202667274592</v>
      </c>
      <c r="G57" s="317">
        <v>31870.892155234458</v>
      </c>
      <c r="H57" s="353">
        <v>32708.184568032262</v>
      </c>
      <c r="I57" s="367">
        <v>33224.323285454178</v>
      </c>
      <c r="J57" s="317">
        <v>32757.003409854962</v>
      </c>
      <c r="K57" s="317">
        <v>32612.313494240261</v>
      </c>
      <c r="L57" s="317">
        <v>33300.332311062433</v>
      </c>
      <c r="M57" s="317">
        <v>33844.793951478896</v>
      </c>
      <c r="N57" s="317">
        <v>33600.846939165684</v>
      </c>
      <c r="O57" s="387">
        <v>32204.977180171321</v>
      </c>
      <c r="P57" s="387">
        <v>33651.400845567427</v>
      </c>
      <c r="Q57" s="387">
        <v>34051.167247386758</v>
      </c>
      <c r="R57" s="387">
        <v>35649.446206714252</v>
      </c>
      <c r="S57" s="388">
        <v>35679.915169118845</v>
      </c>
      <c r="T57" s="387">
        <v>35145.219292780785</v>
      </c>
      <c r="U57" s="387">
        <v>34999.522942047137</v>
      </c>
      <c r="V57" s="387">
        <v>33956.177763482367</v>
      </c>
      <c r="W57" s="387">
        <v>34319.120740299484</v>
      </c>
      <c r="X57" s="387">
        <v>35498.219588382992</v>
      </c>
      <c r="Y57" s="387">
        <v>35857.018573011803</v>
      </c>
      <c r="Z57" s="387">
        <v>36335.235919712402</v>
      </c>
      <c r="AA57" s="387">
        <v>36650.584430984782</v>
      </c>
      <c r="AB57" s="387">
        <v>37006.614819900708</v>
      </c>
      <c r="AC57" s="388">
        <v>37262.983605171976</v>
      </c>
      <c r="AD57" s="387">
        <v>37888.700743917092</v>
      </c>
      <c r="AE57" s="387">
        <v>37777.761965959311</v>
      </c>
      <c r="AF57" s="387">
        <v>38074.619678941817</v>
      </c>
      <c r="AG57" s="387">
        <v>38506.161226405253</v>
      </c>
      <c r="AH57" s="387">
        <v>39360.536781642717</v>
      </c>
      <c r="AI57" s="387">
        <v>39212.459763220657</v>
      </c>
      <c r="AJ57" s="387">
        <v>40106.661397053678</v>
      </c>
      <c r="AK57" s="387">
        <v>41261.599799673444</v>
      </c>
      <c r="AL57" s="387">
        <v>42296.637842303426</v>
      </c>
      <c r="AM57" s="388">
        <v>42990.131750900124</v>
      </c>
      <c r="AN57" s="387">
        <v>43830.050407690105</v>
      </c>
      <c r="AO57" s="387">
        <v>44066.470864661656</v>
      </c>
      <c r="AP57" s="387">
        <v>43950.318421249714</v>
      </c>
      <c r="AQ57" s="387">
        <v>44147.473363031662</v>
      </c>
      <c r="AR57" s="387">
        <v>44545.32354827979</v>
      </c>
      <c r="AS57" s="387">
        <v>44292.502220991548</v>
      </c>
      <c r="AT57" s="387">
        <v>44818.06445653634</v>
      </c>
      <c r="AU57" s="387">
        <v>44538.351679459964</v>
      </c>
      <c r="AV57" s="387">
        <v>44440.070262362649</v>
      </c>
      <c r="AW57" s="388">
        <v>44082.069452227144</v>
      </c>
      <c r="AX57" s="387">
        <v>43985.712693485555</v>
      </c>
      <c r="AY57" s="387">
        <v>44492.069986746857</v>
      </c>
      <c r="AZ57" s="387">
        <v>44360.352650000001</v>
      </c>
      <c r="BA57" s="387">
        <v>43391.808838542478</v>
      </c>
      <c r="BB57" s="387">
        <v>43452.27497541505</v>
      </c>
      <c r="BC57" s="387">
        <v>44123.137431756571</v>
      </c>
      <c r="BD57" s="387">
        <v>44526.254220662857</v>
      </c>
      <c r="BE57" s="387">
        <v>45443.066031628594</v>
      </c>
      <c r="BF57" s="387">
        <v>45957</v>
      </c>
      <c r="BG57" s="387">
        <v>46142.703772664805</v>
      </c>
      <c r="BH57" s="389"/>
      <c r="BJ57" s="1142">
        <f t="shared" si="2"/>
        <v>7.083326190178818E-3</v>
      </c>
    </row>
    <row r="58" spans="1:62" x14ac:dyDescent="0.2">
      <c r="A58" s="476">
        <v>49</v>
      </c>
      <c r="B58" s="361">
        <v>27582.802680932175</v>
      </c>
      <c r="C58" s="361">
        <f t="shared" si="0"/>
        <v>28936.250450063311</v>
      </c>
      <c r="D58" s="362">
        <v>30289.698219194448</v>
      </c>
      <c r="E58" s="362">
        <f t="shared" si="1"/>
        <v>31420.368031288777</v>
      </c>
      <c r="F58" s="362">
        <v>32551.037843383107</v>
      </c>
      <c r="G58" s="361">
        <v>32288.066489508943</v>
      </c>
      <c r="H58" s="362">
        <v>33196.278656336232</v>
      </c>
      <c r="I58" s="370">
        <v>33678.299362735183</v>
      </c>
      <c r="J58" s="361">
        <v>33230.662760541738</v>
      </c>
      <c r="K58" s="361">
        <v>33083.414015359296</v>
      </c>
      <c r="L58" s="361">
        <v>33834.380503833519</v>
      </c>
      <c r="M58" s="361">
        <v>34351.176886008645</v>
      </c>
      <c r="N58" s="361">
        <v>34130.494589530841</v>
      </c>
      <c r="O58" s="390">
        <v>32757.418199691052</v>
      </c>
      <c r="P58" s="390">
        <v>34175.244182562667</v>
      </c>
      <c r="Q58" s="390">
        <v>34614.686411149829</v>
      </c>
      <c r="R58" s="390">
        <v>36264.596880782454</v>
      </c>
      <c r="S58" s="391">
        <v>36245.45130028775</v>
      </c>
      <c r="T58" s="390">
        <v>35752.742530339652</v>
      </c>
      <c r="U58" s="390">
        <v>35630.372310144594</v>
      </c>
      <c r="V58" s="390">
        <v>34614.390586469395</v>
      </c>
      <c r="W58" s="390">
        <v>34954.196331368235</v>
      </c>
      <c r="X58" s="390">
        <v>36175.189893438248</v>
      </c>
      <c r="Y58" s="390">
        <v>36557.896873925165</v>
      </c>
      <c r="Z58" s="390">
        <v>36999.196375074891</v>
      </c>
      <c r="AA58" s="390">
        <v>37368.271974313131</v>
      </c>
      <c r="AB58" s="390">
        <v>37699.184183655503</v>
      </c>
      <c r="AC58" s="391">
        <v>38004.684610834105</v>
      </c>
      <c r="AD58" s="390">
        <v>38619.475684631128</v>
      </c>
      <c r="AE58" s="390">
        <v>38561.03571764411</v>
      </c>
      <c r="AF58" s="390">
        <v>38893.829099906827</v>
      </c>
      <c r="AG58" s="390">
        <v>39306.859571234898</v>
      </c>
      <c r="AH58" s="390">
        <v>40197.376301134216</v>
      </c>
      <c r="AI58" s="390">
        <v>40101.853676649102</v>
      </c>
      <c r="AJ58" s="390">
        <v>40951.583332167487</v>
      </c>
      <c r="AK58" s="390">
        <v>42108.514015998684</v>
      </c>
      <c r="AL58" s="390">
        <v>43144.581651724046</v>
      </c>
      <c r="AM58" s="391">
        <v>43873.81450860115</v>
      </c>
      <c r="AN58" s="390">
        <v>44752.37808372626</v>
      </c>
      <c r="AO58" s="390">
        <v>45043.223684210527</v>
      </c>
      <c r="AP58" s="390">
        <v>44848.025875627231</v>
      </c>
      <c r="AQ58" s="390">
        <v>45115.845121132603</v>
      </c>
      <c r="AR58" s="390">
        <v>45493.180419597033</v>
      </c>
      <c r="AS58" s="390">
        <v>45330.677662017006</v>
      </c>
      <c r="AT58" s="390">
        <v>45899.961093197184</v>
      </c>
      <c r="AU58" s="390">
        <v>45520.478196962278</v>
      </c>
      <c r="AV58" s="390">
        <v>45421.027186622385</v>
      </c>
      <c r="AW58" s="391">
        <v>45188.075394098305</v>
      </c>
      <c r="AX58" s="390">
        <v>45000.34139913752</v>
      </c>
      <c r="AY58" s="390">
        <v>45520.122285656027</v>
      </c>
      <c r="AZ58" s="390">
        <v>45357.68765</v>
      </c>
      <c r="BA58" s="390">
        <v>44465.454246505411</v>
      </c>
      <c r="BB58" s="390">
        <v>44563.395084938587</v>
      </c>
      <c r="BC58" s="390">
        <v>45215.71841713434</v>
      </c>
      <c r="BD58" s="390">
        <v>45629.951804274424</v>
      </c>
      <c r="BE58" s="390">
        <v>46488.393877739756</v>
      </c>
      <c r="BF58" s="390">
        <v>47074</v>
      </c>
      <c r="BG58" s="390">
        <v>47167.485835882435</v>
      </c>
      <c r="BH58" s="392"/>
      <c r="BJ58" s="1142">
        <f t="shared" si="2"/>
        <v>7.2655790413291843E-3</v>
      </c>
    </row>
    <row r="59" spans="1:62" x14ac:dyDescent="0.2">
      <c r="A59" s="475">
        <v>50</v>
      </c>
      <c r="B59" s="319">
        <v>27971.196888642928</v>
      </c>
      <c r="C59" s="319">
        <f t="shared" si="0"/>
        <v>29325.800876495479</v>
      </c>
      <c r="D59" s="353">
        <v>30680.404864348027</v>
      </c>
      <c r="E59" s="353">
        <f t="shared" si="1"/>
        <v>31843.085995379304</v>
      </c>
      <c r="F59" s="353">
        <v>33005.767126410581</v>
      </c>
      <c r="G59" s="319">
        <v>32754.320157227485</v>
      </c>
      <c r="H59" s="353">
        <v>33654.969486308633</v>
      </c>
      <c r="I59" s="371">
        <v>34132.275440016187</v>
      </c>
      <c r="J59" s="319">
        <v>33677.712035347227</v>
      </c>
      <c r="K59" s="319">
        <v>33534.252148473206</v>
      </c>
      <c r="L59" s="319">
        <v>34397.558598028481</v>
      </c>
      <c r="M59" s="319">
        <v>34926.612038883351</v>
      </c>
      <c r="N59" s="319">
        <v>34634.719152678474</v>
      </c>
      <c r="O59" s="387">
        <v>33321.530508355565</v>
      </c>
      <c r="P59" s="387">
        <v>34717.53270748027</v>
      </c>
      <c r="Q59" s="387">
        <v>35192.11962833914</v>
      </c>
      <c r="R59" s="387">
        <v>36876.492789379394</v>
      </c>
      <c r="S59" s="388">
        <v>36832.044627829957</v>
      </c>
      <c r="T59" s="387">
        <v>36307.797851927535</v>
      </c>
      <c r="U59" s="387">
        <v>36286.455652965953</v>
      </c>
      <c r="V59" s="387">
        <v>35267.850970301275</v>
      </c>
      <c r="W59" s="387">
        <v>35546.023047059542</v>
      </c>
      <c r="X59" s="387">
        <v>36885.022834661235</v>
      </c>
      <c r="Y59" s="387">
        <v>37243.952975121334</v>
      </c>
      <c r="Z59" s="387">
        <v>37758.601145895744</v>
      </c>
      <c r="AA59" s="387">
        <v>38134.47923888058</v>
      </c>
      <c r="AB59" s="387">
        <v>38378.097250096827</v>
      </c>
      <c r="AC59" s="388">
        <v>38750.131581171299</v>
      </c>
      <c r="AD59" s="387">
        <v>39352.050563622775</v>
      </c>
      <c r="AE59" s="387">
        <v>39328.67872927311</v>
      </c>
      <c r="AF59" s="387">
        <v>39684.264636251159</v>
      </c>
      <c r="AG59" s="387">
        <v>40115.812538176178</v>
      </c>
      <c r="AH59" s="387">
        <v>41047.139983088906</v>
      </c>
      <c r="AI59" s="387">
        <v>41016.568413235655</v>
      </c>
      <c r="AJ59" s="387">
        <v>41804.256844667667</v>
      </c>
      <c r="AK59" s="387">
        <v>42911.333955351874</v>
      </c>
      <c r="AL59" s="387">
        <v>43938.497183022293</v>
      </c>
      <c r="AM59" s="388">
        <v>44704.298973196434</v>
      </c>
      <c r="AN59" s="387">
        <v>45664.602013702555</v>
      </c>
      <c r="AO59" s="387">
        <v>45941.160714285717</v>
      </c>
      <c r="AP59" s="387">
        <v>45846.708128417005</v>
      </c>
      <c r="AQ59" s="387">
        <v>46111.266369683282</v>
      </c>
      <c r="AR59" s="387">
        <v>46520.025363524037</v>
      </c>
      <c r="AS59" s="387">
        <v>46372.688726593056</v>
      </c>
      <c r="AT59" s="387">
        <v>46947.11792959828</v>
      </c>
      <c r="AU59" s="387">
        <v>46585.856225161959</v>
      </c>
      <c r="AV59" s="387">
        <v>46500.198133455779</v>
      </c>
      <c r="AW59" s="388">
        <v>46230.814046921754</v>
      </c>
      <c r="AX59" s="387">
        <v>46001.118518364208</v>
      </c>
      <c r="AY59" s="387">
        <v>46548.174584565189</v>
      </c>
      <c r="AZ59" s="387">
        <v>46373.861199999999</v>
      </c>
      <c r="BA59" s="387">
        <v>45600.015705983977</v>
      </c>
      <c r="BB59" s="387">
        <v>45766.39628044195</v>
      </c>
      <c r="BC59" s="387">
        <v>46405.605743901033</v>
      </c>
      <c r="BD59" s="387">
        <v>46872.656754003736</v>
      </c>
      <c r="BE59" s="387">
        <v>47618.782715250163</v>
      </c>
      <c r="BF59" s="387">
        <v>48222</v>
      </c>
      <c r="BG59" s="387">
        <v>48314.102008245776</v>
      </c>
      <c r="BH59" s="389"/>
      <c r="BJ59" s="1142">
        <f t="shared" si="2"/>
        <v>7.4959235977465344E-3</v>
      </c>
    </row>
    <row r="60" spans="1:62" x14ac:dyDescent="0.2">
      <c r="A60" s="475">
        <v>51</v>
      </c>
      <c r="B60" s="319">
        <v>28366.40502982229</v>
      </c>
      <c r="C60" s="319">
        <f t="shared" si="0"/>
        <v>29698.891830077868</v>
      </c>
      <c r="D60" s="353">
        <v>31031.378630333445</v>
      </c>
      <c r="E60" s="353">
        <f t="shared" si="1"/>
        <v>32249.095362128995</v>
      </c>
      <c r="F60" s="353">
        <v>33466.812093924542</v>
      </c>
      <c r="G60" s="319">
        <v>33251.248408348561</v>
      </c>
      <c r="H60" s="353">
        <v>34066.615102950542</v>
      </c>
      <c r="I60" s="371">
        <v>34692.739732955692</v>
      </c>
      <c r="J60" s="319">
        <v>34215.235568149074</v>
      </c>
      <c r="K60" s="319">
        <v>34096.533415615282</v>
      </c>
      <c r="L60" s="319">
        <v>34912.186856516979</v>
      </c>
      <c r="M60" s="319">
        <v>35465.21934197408</v>
      </c>
      <c r="N60" s="319">
        <v>35181.315527855317</v>
      </c>
      <c r="O60" s="387">
        <v>33924.547114169356</v>
      </c>
      <c r="P60" s="387">
        <v>35274.577382735777</v>
      </c>
      <c r="Q60" s="387">
        <v>35773.031358885019</v>
      </c>
      <c r="R60" s="387">
        <v>37533.955414573975</v>
      </c>
      <c r="S60" s="388">
        <v>37433.678809924539</v>
      </c>
      <c r="T60" s="387">
        <v>36895.99080465499</v>
      </c>
      <c r="U60" s="387">
        <v>36947.58579073209</v>
      </c>
      <c r="V60" s="387">
        <v>35866.658303849043</v>
      </c>
      <c r="W60" s="387">
        <v>36169.717355134235</v>
      </c>
      <c r="X60" s="387">
        <v>37599.237460706587</v>
      </c>
      <c r="Y60" s="387">
        <v>37953.301104444523</v>
      </c>
      <c r="Z60" s="387">
        <v>38563.653198022766</v>
      </c>
      <c r="AA60" s="387">
        <v>38872.383332725214</v>
      </c>
      <c r="AB60" s="387">
        <v>39140.899000035213</v>
      </c>
      <c r="AC60" s="388">
        <v>39534.911180596639</v>
      </c>
      <c r="AD60" s="387">
        <v>40075.625751226326</v>
      </c>
      <c r="AE60" s="387">
        <v>40089.374745321758</v>
      </c>
      <c r="AF60" s="387">
        <v>40549.173756319586</v>
      </c>
      <c r="AG60" s="387">
        <v>40883.492394559238</v>
      </c>
      <c r="AH60" s="387">
        <v>41854.900137038232</v>
      </c>
      <c r="AI60" s="387">
        <v>41844.242820216219</v>
      </c>
      <c r="AJ60" s="387">
        <v>42616.622154758741</v>
      </c>
      <c r="AK60" s="387">
        <v>43770.412110152167</v>
      </c>
      <c r="AL60" s="387">
        <v>44766.930780898729</v>
      </c>
      <c r="AM60" s="388">
        <v>45577.637618349116</v>
      </c>
      <c r="AN60" s="387">
        <v>46669.203050511889</v>
      </c>
      <c r="AO60" s="387">
        <v>46832.060620300756</v>
      </c>
      <c r="AP60" s="387">
        <v>46861.988978206056</v>
      </c>
      <c r="AQ60" s="387">
        <v>47202.71330933056</v>
      </c>
      <c r="AR60" s="387">
        <v>47620.592508553498</v>
      </c>
      <c r="AS60" s="387">
        <v>47504.197674016134</v>
      </c>
      <c r="AT60" s="387">
        <v>47968.219915804555</v>
      </c>
      <c r="AU60" s="387">
        <v>47692.25673689368</v>
      </c>
      <c r="AV60" s="387">
        <v>47478.788454761932</v>
      </c>
      <c r="AW60" s="388">
        <v>47227.859657655186</v>
      </c>
      <c r="AX60" s="387">
        <v>47048.067592341831</v>
      </c>
      <c r="AY60" s="387">
        <v>47585.26470588235</v>
      </c>
      <c r="AZ60" s="387">
        <v>47412.197749999999</v>
      </c>
      <c r="BA60" s="387">
        <v>46723.699299120461</v>
      </c>
      <c r="BB60" s="387">
        <v>46935.209164883054</v>
      </c>
      <c r="BC60" s="387">
        <v>47585.973972053594</v>
      </c>
      <c r="BD60" s="387">
        <v>48043.245100258428</v>
      </c>
      <c r="BE60" s="387">
        <v>48724.575603440302</v>
      </c>
      <c r="BF60" s="387">
        <v>49316</v>
      </c>
      <c r="BG60" s="387">
        <v>49438.119918428871</v>
      </c>
      <c r="BH60" s="389"/>
      <c r="BJ60" s="1142">
        <f t="shared" si="2"/>
        <v>7.6646366508379415E-3</v>
      </c>
    </row>
    <row r="61" spans="1:62" x14ac:dyDescent="0.2">
      <c r="A61" s="475">
        <v>52</v>
      </c>
      <c r="B61" s="319">
        <v>28788.868904876093</v>
      </c>
      <c r="C61" s="319">
        <f t="shared" si="0"/>
        <v>30122.032456501627</v>
      </c>
      <c r="D61" s="353">
        <v>31455.196008127161</v>
      </c>
      <c r="E61" s="353">
        <f t="shared" si="1"/>
        <v>32694.684377026078</v>
      </c>
      <c r="F61" s="353">
        <v>33934.172745924996</v>
      </c>
      <c r="G61" s="319">
        <v>33711.367159386595</v>
      </c>
      <c r="H61" s="353">
        <v>34525.305932922944</v>
      </c>
      <c r="I61" s="371">
        <v>35225.180811248232</v>
      </c>
      <c r="J61" s="319">
        <v>34758.08111612717</v>
      </c>
      <c r="K61" s="319">
        <v>34587.896324739435</v>
      </c>
      <c r="L61" s="319">
        <v>35417.105147864189</v>
      </c>
      <c r="M61" s="319">
        <v>36026.844051179796</v>
      </c>
      <c r="N61" s="319">
        <v>35715.200359423397</v>
      </c>
      <c r="O61" s="387">
        <v>34473.097703974163</v>
      </c>
      <c r="P61" s="387">
        <v>35861.134358667063</v>
      </c>
      <c r="Q61" s="387">
        <v>36378.292682926833</v>
      </c>
      <c r="R61" s="387">
        <v>38142.596557699653</v>
      </c>
      <c r="S61" s="388">
        <v>38023.280308377223</v>
      </c>
      <c r="T61" s="387">
        <v>37511.798449998758</v>
      </c>
      <c r="U61" s="387">
        <v>37578.435158829554</v>
      </c>
      <c r="V61" s="387">
        <v>36491.604052750081</v>
      </c>
      <c r="W61" s="387">
        <v>36832.108025388734</v>
      </c>
      <c r="X61" s="387">
        <v>38298.116189873668</v>
      </c>
      <c r="Y61" s="387">
        <v>38628.769920128398</v>
      </c>
      <c r="Z61" s="387">
        <v>39333.432350958654</v>
      </c>
      <c r="AA61" s="387">
        <v>39648.698872550805</v>
      </c>
      <c r="AB61" s="387">
        <v>39901.749850357381</v>
      </c>
      <c r="AC61" s="388">
        <v>40332.80165638469</v>
      </c>
      <c r="AD61" s="387">
        <v>40869.398531657083</v>
      </c>
      <c r="AE61" s="387">
        <v>40879.595492586901</v>
      </c>
      <c r="AF61" s="387">
        <v>41339.609292663925</v>
      </c>
      <c r="AG61" s="387">
        <v>41628.05930902969</v>
      </c>
      <c r="AH61" s="387">
        <v>42677.199973758645</v>
      </c>
      <c r="AI61" s="387">
        <v>42662.421918512489</v>
      </c>
      <c r="AJ61" s="387">
        <v>43447.59125057709</v>
      </c>
      <c r="AK61" s="387">
        <v>44641.654203427504</v>
      </c>
      <c r="AL61" s="387">
        <v>45713.926433543711</v>
      </c>
      <c r="AM61" s="388">
        <v>46560.3283104414</v>
      </c>
      <c r="AN61" s="387">
        <v>47626.172141610441</v>
      </c>
      <c r="AO61" s="387">
        <v>47845.406484962405</v>
      </c>
      <c r="AP61" s="387">
        <v>47907.700589160442</v>
      </c>
      <c r="AQ61" s="387">
        <v>48322.562213950077</v>
      </c>
      <c r="AR61" s="387">
        <v>48722.476121459797</v>
      </c>
      <c r="AS61" s="387">
        <v>48681.734104046242</v>
      </c>
      <c r="AT61" s="387">
        <v>49042.672309552596</v>
      </c>
      <c r="AU61" s="387">
        <v>48797.450704992109</v>
      </c>
      <c r="AV61" s="387">
        <v>48443.179158346589</v>
      </c>
      <c r="AW61" s="388">
        <v>48221.390418997078</v>
      </c>
      <c r="AX61" s="387">
        <v>48110.022551613511</v>
      </c>
      <c r="AY61" s="387">
        <v>48702.565501070436</v>
      </c>
      <c r="AZ61" s="387">
        <v>48474.9136</v>
      </c>
      <c r="BA61" s="387">
        <v>47794.081347180771</v>
      </c>
      <c r="BB61" s="387">
        <v>48055.944736892845</v>
      </c>
      <c r="BC61" s="387">
        <v>48745.188647730305</v>
      </c>
      <c r="BD61" s="387">
        <v>49139.626506705899</v>
      </c>
      <c r="BE61" s="387">
        <v>49793.474567650053</v>
      </c>
      <c r="BF61" s="387">
        <v>50358</v>
      </c>
      <c r="BG61" s="387">
        <v>50478.622511858848</v>
      </c>
      <c r="BH61" s="389"/>
      <c r="BJ61" s="1142">
        <f t="shared" si="2"/>
        <v>7.7801616378734284E-3</v>
      </c>
    </row>
    <row r="62" spans="1:62" x14ac:dyDescent="0.2">
      <c r="A62" s="475">
        <v>53</v>
      </c>
      <c r="B62" s="319">
        <v>29211.332779929897</v>
      </c>
      <c r="C62" s="319">
        <f t="shared" si="0"/>
        <v>30594.839181885585</v>
      </c>
      <c r="D62" s="353">
        <v>31978.345583841274</v>
      </c>
      <c r="E62" s="353">
        <f t="shared" si="1"/>
        <v>33199.4130176131</v>
      </c>
      <c r="F62" s="353">
        <v>34420.48045138493</v>
      </c>
      <c r="G62" s="319">
        <v>34202.160493827163</v>
      </c>
      <c r="H62" s="353">
        <v>34995.758066227972</v>
      </c>
      <c r="I62" s="371">
        <v>35746.412603681973</v>
      </c>
      <c r="J62" s="319">
        <v>35247.706512342716</v>
      </c>
      <c r="K62" s="319">
        <v>35089.39042786615</v>
      </c>
      <c r="L62" s="319">
        <v>36009.413143483027</v>
      </c>
      <c r="M62" s="319">
        <v>36583.865279162514</v>
      </c>
      <c r="N62" s="319">
        <v>36249.085190991478</v>
      </c>
      <c r="O62" s="387">
        <v>35041.1004423536</v>
      </c>
      <c r="P62" s="387">
        <v>36421.868071507037</v>
      </c>
      <c r="Q62" s="387">
        <v>37018.339140534263</v>
      </c>
      <c r="R62" s="387">
        <v>38780.530590066679</v>
      </c>
      <c r="S62" s="388">
        <v>38627.922661382268</v>
      </c>
      <c r="T62" s="387">
        <v>38108.275810511099</v>
      </c>
      <c r="U62" s="387">
        <v>38196.667539565067</v>
      </c>
      <c r="V62" s="387">
        <v>37123.678460383831</v>
      </c>
      <c r="W62" s="387">
        <v>37485.393669247991</v>
      </c>
      <c r="X62" s="387">
        <v>38983.849864573654</v>
      </c>
      <c r="Y62" s="387">
        <v>39346.587877861421</v>
      </c>
      <c r="Z62" s="387">
        <v>40078.312986818455</v>
      </c>
      <c r="AA62" s="387">
        <v>40416.927792169881</v>
      </c>
      <c r="AB62" s="387">
        <v>40682.10969684166</v>
      </c>
      <c r="AC62" s="388">
        <v>41110.0893264599</v>
      </c>
      <c r="AD62" s="387">
        <v>41634.372299645904</v>
      </c>
      <c r="AE62" s="387">
        <v>41720.181957809611</v>
      </c>
      <c r="AF62" s="387">
        <v>42128.352247559982</v>
      </c>
      <c r="AG62" s="387">
        <v>42397.390089835077</v>
      </c>
      <c r="AH62" s="387">
        <v>43463.958363705286</v>
      </c>
      <c r="AI62" s="387">
        <v>43505.921839966868</v>
      </c>
      <c r="AJ62" s="387">
        <v>44320.418864281819</v>
      </c>
      <c r="AK62" s="387">
        <v>45497.691373609036</v>
      </c>
      <c r="AL62" s="387">
        <v>46675.929941222683</v>
      </c>
      <c r="AM62" s="388">
        <v>47463.221562875056</v>
      </c>
      <c r="AN62" s="387">
        <v>48596.131763357385</v>
      </c>
      <c r="AO62" s="387">
        <v>48779.936560150374</v>
      </c>
      <c r="AP62" s="387">
        <v>48957.561849364654</v>
      </c>
      <c r="AQ62" s="387">
        <v>49427.533898822228</v>
      </c>
      <c r="AR62" s="387">
        <v>49844.106752518528</v>
      </c>
      <c r="AS62" s="387">
        <v>49783.83660424815</v>
      </c>
      <c r="AT62" s="387">
        <v>50237.473297057637</v>
      </c>
      <c r="AU62" s="387">
        <v>49806.121182426919</v>
      </c>
      <c r="AV62" s="387">
        <v>49465.55163429401</v>
      </c>
      <c r="AW62" s="388">
        <v>49257.099373037439</v>
      </c>
      <c r="AX62" s="387">
        <v>49197.372085998213</v>
      </c>
      <c r="AY62" s="387">
        <v>49789.363645631558</v>
      </c>
      <c r="AZ62" s="387">
        <v>49569.765800000001</v>
      </c>
      <c r="BA62" s="387">
        <v>48852.497742264801</v>
      </c>
      <c r="BB62" s="387">
        <v>49148.902306164557</v>
      </c>
      <c r="BC62" s="387">
        <v>49892.768869545289</v>
      </c>
      <c r="BD62" s="387">
        <v>50297.672834965007</v>
      </c>
      <c r="BE62" s="387">
        <v>50810.107139554239</v>
      </c>
      <c r="BF62" s="387">
        <v>51449</v>
      </c>
      <c r="BG62" s="387">
        <v>51507.334707629561</v>
      </c>
      <c r="BH62" s="389"/>
      <c r="BJ62" s="1142">
        <f t="shared" si="2"/>
        <v>7.9302145346884512E-3</v>
      </c>
    </row>
    <row r="63" spans="1:62" x14ac:dyDescent="0.2">
      <c r="A63" s="475">
        <v>54</v>
      </c>
      <c r="B63" s="319">
        <v>29613.354854577872</v>
      </c>
      <c r="C63" s="319">
        <f t="shared" si="0"/>
        <v>31040.869640746565</v>
      </c>
      <c r="D63" s="353">
        <v>32468.384426915258</v>
      </c>
      <c r="E63" s="353">
        <f t="shared" si="1"/>
        <v>33674.954922907076</v>
      </c>
      <c r="F63" s="353">
        <v>34881.525418898898</v>
      </c>
      <c r="G63" s="319">
        <v>34662.279244865196</v>
      </c>
      <c r="H63" s="353">
        <v>35495.613457864572</v>
      </c>
      <c r="I63" s="372">
        <v>36262.03975318632</v>
      </c>
      <c r="J63" s="319">
        <v>35763.941984439538</v>
      </c>
      <c r="K63" s="319">
        <v>35671.934083013344</v>
      </c>
      <c r="L63" s="319">
        <v>36553.1713033954</v>
      </c>
      <c r="M63" s="319">
        <v>37113.265619807251</v>
      </c>
      <c r="N63" s="319">
        <v>36761.78411654495</v>
      </c>
      <c r="O63" s="387">
        <v>35628.555329307681</v>
      </c>
      <c r="P63" s="387">
        <v>36982.601784347011</v>
      </c>
      <c r="Q63" s="387">
        <v>37637.514518002325</v>
      </c>
      <c r="R63" s="387">
        <v>39411.955091491174</v>
      </c>
      <c r="S63" s="388">
        <v>39280.695748954888</v>
      </c>
      <c r="T63" s="387">
        <v>38729.606394378134</v>
      </c>
      <c r="U63" s="387">
        <v>38814.899920300581</v>
      </c>
      <c r="V63" s="387">
        <v>37796.148600836284</v>
      </c>
      <c r="W63" s="387">
        <v>38145.508082903681</v>
      </c>
      <c r="X63" s="387">
        <v>39687.110278563094</v>
      </c>
      <c r="Y63" s="387">
        <v>40106.754977643592</v>
      </c>
      <c r="Z63" s="387">
        <v>40902.038926752546</v>
      </c>
      <c r="AA63" s="387">
        <v>41209.416572408511</v>
      </c>
      <c r="AB63" s="387">
        <v>41493.683937185313</v>
      </c>
      <c r="AC63" s="388">
        <v>41917.344713935607</v>
      </c>
      <c r="AD63" s="387">
        <v>42422.745265243801</v>
      </c>
      <c r="AE63" s="387">
        <v>42571.188916402847</v>
      </c>
      <c r="AF63" s="387">
        <v>42900.169387973299</v>
      </c>
      <c r="AG63" s="387">
        <v>43183.230114863756</v>
      </c>
      <c r="AH63" s="387">
        <v>44271.718517654612</v>
      </c>
      <c r="AI63" s="387">
        <v>44385.820444711026</v>
      </c>
      <c r="AJ63" s="387">
        <v>45258.35972803201</v>
      </c>
      <c r="AK63" s="387">
        <v>46376.53592843128</v>
      </c>
      <c r="AL63" s="387">
        <v>47615.421666350667</v>
      </c>
      <c r="AM63" s="388">
        <v>48422.268569142558</v>
      </c>
      <c r="AN63" s="387">
        <v>49531.44997004194</v>
      </c>
      <c r="AO63" s="387">
        <v>49744.022556390977</v>
      </c>
      <c r="AP63" s="387">
        <v>49949.328020071393</v>
      </c>
      <c r="AQ63" s="387">
        <v>50471.644230182457</v>
      </c>
      <c r="AR63" s="387">
        <v>50910.445732750421</v>
      </c>
      <c r="AS63" s="387">
        <v>50846.304327760663</v>
      </c>
      <c r="AT63" s="387">
        <v>51376.442462716645</v>
      </c>
      <c r="AU63" s="387">
        <v>50809.965485328546</v>
      </c>
      <c r="AV63" s="387">
        <v>50567.205309186429</v>
      </c>
      <c r="AW63" s="388">
        <v>50279.920545975496</v>
      </c>
      <c r="AX63" s="387">
        <v>50323.967781921216</v>
      </c>
      <c r="AY63" s="387">
        <v>50869.38342338668</v>
      </c>
      <c r="AZ63" s="387">
        <v>50652.428350000002</v>
      </c>
      <c r="BA63" s="387">
        <v>49994.673708182811</v>
      </c>
      <c r="BB63" s="387">
        <v>50298.484265633131</v>
      </c>
      <c r="BC63" s="387">
        <v>51056.214255717168</v>
      </c>
      <c r="BD63" s="387">
        <v>51487.074208213082</v>
      </c>
      <c r="BE63" s="387">
        <v>51908.726209192639</v>
      </c>
      <c r="BF63" s="387">
        <v>52541</v>
      </c>
      <c r="BG63" s="387">
        <v>52545.872234782997</v>
      </c>
      <c r="BH63" s="389"/>
      <c r="BJ63" s="1142">
        <f t="shared" si="2"/>
        <v>8.0583341136233333E-3</v>
      </c>
    </row>
    <row r="64" spans="1:62" x14ac:dyDescent="0.2">
      <c r="A64" s="475">
        <v>55</v>
      </c>
      <c r="B64" s="319">
        <v>30035.818729631676</v>
      </c>
      <c r="C64" s="319">
        <f t="shared" si="0"/>
        <v>31470.632413698349</v>
      </c>
      <c r="D64" s="353">
        <v>32905.446097765023</v>
      </c>
      <c r="E64" s="353">
        <f t="shared" si="1"/>
        <v>34127.166084332188</v>
      </c>
      <c r="F64" s="353">
        <v>35348.886070899352</v>
      </c>
      <c r="G64" s="319">
        <v>35097.858329181203</v>
      </c>
      <c r="H64" s="353">
        <v>36007.230152833792</v>
      </c>
      <c r="I64" s="372">
        <v>36783.271545620068</v>
      </c>
      <c r="J64" s="319">
        <v>36264.211411007585</v>
      </c>
      <c r="K64" s="319">
        <v>36219.018559151576</v>
      </c>
      <c r="L64" s="319">
        <v>37058.089594742611</v>
      </c>
      <c r="M64" s="319">
        <v>37661.07988534397</v>
      </c>
      <c r="N64" s="319">
        <v>37321.092035330556</v>
      </c>
      <c r="O64" s="387">
        <v>36200.448497402045</v>
      </c>
      <c r="P64" s="387">
        <v>37598.67106095409</v>
      </c>
      <c r="Q64" s="387">
        <v>38246.254355400699</v>
      </c>
      <c r="R64" s="387">
        <v>40059.653420271978</v>
      </c>
      <c r="S64" s="388">
        <v>39957.534203811279</v>
      </c>
      <c r="T64" s="387">
        <v>39392.359017169627</v>
      </c>
      <c r="U64" s="387">
        <v>39440.70249345326</v>
      </c>
      <c r="V64" s="387">
        <v>38463.866302133596</v>
      </c>
      <c r="W64" s="387">
        <v>38848.87137193681</v>
      </c>
      <c r="X64" s="387">
        <v>40442.950910420906</v>
      </c>
      <c r="Y64" s="387">
        <v>40915.623590782277</v>
      </c>
      <c r="Z64" s="387">
        <v>41738.21412522468</v>
      </c>
      <c r="AA64" s="387">
        <v>42030.20852336994</v>
      </c>
      <c r="AB64" s="387">
        <v>42346.227069469387</v>
      </c>
      <c r="AC64" s="388">
        <v>42711.489225048594</v>
      </c>
      <c r="AD64" s="387">
        <v>43184.119156677385</v>
      </c>
      <c r="AE64" s="387">
        <v>43335.358430241671</v>
      </c>
      <c r="AF64" s="387">
        <v>43714.301064593477</v>
      </c>
      <c r="AG64" s="387">
        <v>43957.513668936132</v>
      </c>
      <c r="AH64" s="387">
        <v>45148.946044843578</v>
      </c>
      <c r="AI64" s="387">
        <v>45211.912300244207</v>
      </c>
      <c r="AJ64" s="387">
        <v>46176.146490577652</v>
      </c>
      <c r="AK64" s="387">
        <v>47258.421467872286</v>
      </c>
      <c r="AL64" s="387">
        <v>48491.880400335875</v>
      </c>
      <c r="AM64" s="388">
        <v>49396.092879050542</v>
      </c>
      <c r="AN64" s="387">
        <v>50494.192630317557</v>
      </c>
      <c r="AO64" s="387">
        <v>50754.553571428572</v>
      </c>
      <c r="AP64" s="387">
        <v>50981.20746685972</v>
      </c>
      <c r="AQ64" s="387">
        <v>51492.762494660397</v>
      </c>
      <c r="AR64" s="387">
        <v>51980.734116612803</v>
      </c>
      <c r="AS64" s="387">
        <v>51904.93642772259</v>
      </c>
      <c r="AT64" s="387">
        <v>52537.744357114061</v>
      </c>
      <c r="AU64" s="387">
        <v>51952.562306059124</v>
      </c>
      <c r="AV64" s="387">
        <v>51612.060513192882</v>
      </c>
      <c r="AW64" s="388">
        <v>51301.570102449703</v>
      </c>
      <c r="AX64" s="387">
        <v>51435.557592550162</v>
      </c>
      <c r="AY64" s="387">
        <v>51951.6626567438</v>
      </c>
      <c r="AZ64" s="387">
        <v>51770.551699999996</v>
      </c>
      <c r="BA64" s="387">
        <v>51116.181728050884</v>
      </c>
      <c r="BB64" s="387">
        <v>51459.818457029367</v>
      </c>
      <c r="BC64" s="387">
        <v>52242.928549612487</v>
      </c>
      <c r="BD64" s="387">
        <v>52650.346377303678</v>
      </c>
      <c r="BE64" s="387">
        <v>53062.686164801627</v>
      </c>
      <c r="BF64" s="387">
        <v>53645</v>
      </c>
      <c r="BG64" s="387">
        <v>53687.575741454981</v>
      </c>
      <c r="BH64" s="389"/>
      <c r="BJ64" s="1142">
        <f t="shared" si="2"/>
        <v>8.1598591262481701E-3</v>
      </c>
    </row>
    <row r="65" spans="1:62" x14ac:dyDescent="0.2">
      <c r="A65" s="475">
        <v>56</v>
      </c>
      <c r="B65" s="319">
        <v>30444.65473774826</v>
      </c>
      <c r="C65" s="319">
        <f t="shared" si="0"/>
        <v>31900.20339970955</v>
      </c>
      <c r="D65" s="353">
        <v>33355.752061670843</v>
      </c>
      <c r="E65" s="353">
        <f t="shared" si="1"/>
        <v>34573.368023312338</v>
      </c>
      <c r="F65" s="353">
        <v>35790.983984953833</v>
      </c>
      <c r="G65" s="319">
        <v>35564.111996899745</v>
      </c>
      <c r="H65" s="353">
        <v>36471.801634472511</v>
      </c>
      <c r="I65" s="372">
        <v>37315.712623912601</v>
      </c>
      <c r="J65" s="319">
        <v>36844.311065219481</v>
      </c>
      <c r="K65" s="319">
        <v>36766.103035289809</v>
      </c>
      <c r="L65" s="319">
        <v>37582.427820372402</v>
      </c>
      <c r="M65" s="319">
        <v>38287.153331671652</v>
      </c>
      <c r="N65" s="319">
        <v>37948.194853362904</v>
      </c>
      <c r="O65" s="387">
        <v>36799.574673500909</v>
      </c>
      <c r="P65" s="387">
        <v>38199.984187223272</v>
      </c>
      <c r="Q65" s="387">
        <v>38858.472706155633</v>
      </c>
      <c r="R65" s="387">
        <v>40730.135107351605</v>
      </c>
      <c r="S65" s="388">
        <v>40631.364487757208</v>
      </c>
      <c r="T65" s="387">
        <v>40079.964863315807</v>
      </c>
      <c r="U65" s="387">
        <v>40094.26243880223</v>
      </c>
      <c r="V65" s="387">
        <v>39145.841320896325</v>
      </c>
      <c r="W65" s="387">
        <v>39586.378509952134</v>
      </c>
      <c r="X65" s="387">
        <v>41192.219015045172</v>
      </c>
      <c r="Y65" s="387">
        <v>41716.022375511136</v>
      </c>
      <c r="Z65" s="387">
        <v>42555.715435889753</v>
      </c>
      <c r="AA65" s="387">
        <v>42836.848888969973</v>
      </c>
      <c r="AB65" s="387">
        <v>43157.801309813032</v>
      </c>
      <c r="AC65" s="388">
        <v>43556.204259274913</v>
      </c>
      <c r="AD65" s="387">
        <v>44058.88915960108</v>
      </c>
      <c r="AE65" s="387">
        <v>44224.573864526843</v>
      </c>
      <c r="AF65" s="387">
        <v>44550.436300041234</v>
      </c>
      <c r="AG65" s="387">
        <v>44787.928653367693</v>
      </c>
      <c r="AH65" s="387">
        <v>45961.5527597166</v>
      </c>
      <c r="AI65" s="387">
        <v>46075.98539051455</v>
      </c>
      <c r="AJ65" s="387">
        <v>47129.590509100577</v>
      </c>
      <c r="AK65" s="387">
        <v>48152.470945788344</v>
      </c>
      <c r="AL65" s="387">
        <v>49399.855629892474</v>
      </c>
      <c r="AM65" s="388">
        <v>50392.083144419259</v>
      </c>
      <c r="AN65" s="387">
        <v>51452.605113710371</v>
      </c>
      <c r="AO65" s="387">
        <v>51777.751409774435</v>
      </c>
      <c r="AP65" s="387">
        <v>51964.674339066827</v>
      </c>
      <c r="AQ65" s="387">
        <v>52528.757978885697</v>
      </c>
      <c r="AR65" s="387">
        <v>53247.176214122781</v>
      </c>
      <c r="AS65" s="387">
        <v>52972.518315969217</v>
      </c>
      <c r="AT65" s="387">
        <v>53648.177258273987</v>
      </c>
      <c r="AU65" s="387">
        <v>53184.443355653551</v>
      </c>
      <c r="AV65" s="387">
        <v>52723.180599899628</v>
      </c>
      <c r="AW65" s="388">
        <v>52380.62886565239</v>
      </c>
      <c r="AX65" s="387">
        <v>52526.370023541182</v>
      </c>
      <c r="AY65" s="387">
        <v>53001.17978387195</v>
      </c>
      <c r="AZ65" s="387">
        <v>52856.538699999997</v>
      </c>
      <c r="BA65" s="387">
        <v>52250.743187529442</v>
      </c>
      <c r="BB65" s="387">
        <v>52652.135805325772</v>
      </c>
      <c r="BC65" s="387">
        <v>53413.77767915091</v>
      </c>
      <c r="BD65" s="387">
        <v>53834.521909720257</v>
      </c>
      <c r="BE65" s="387">
        <v>54215.621289188945</v>
      </c>
      <c r="BF65" s="387">
        <v>54801</v>
      </c>
      <c r="BG65" s="387">
        <v>54865.632974243032</v>
      </c>
      <c r="BH65" s="389"/>
      <c r="BJ65" s="1142">
        <f t="shared" si="2"/>
        <v>8.2663969459264575E-3</v>
      </c>
    </row>
    <row r="66" spans="1:62" x14ac:dyDescent="0.2">
      <c r="A66" s="475">
        <v>57</v>
      </c>
      <c r="B66" s="319">
        <v>30860.304679333451</v>
      </c>
      <c r="C66" s="319">
        <f t="shared" si="0"/>
        <v>32356.358865303151</v>
      </c>
      <c r="D66" s="353">
        <v>33852.413051272852</v>
      </c>
      <c r="E66" s="353">
        <f t="shared" si="1"/>
        <v>35058.53668635682</v>
      </c>
      <c r="F66" s="353">
        <v>36264.660321440788</v>
      </c>
      <c r="G66" s="319">
        <v>36061.040248020814</v>
      </c>
      <c r="H66" s="353">
        <v>36942.25376777754</v>
      </c>
      <c r="I66" s="372">
        <v>37892.990845640299</v>
      </c>
      <c r="J66" s="319">
        <v>37408.444673902603</v>
      </c>
      <c r="K66" s="319">
        <v>37267.597138416524</v>
      </c>
      <c r="L66" s="319">
        <v>38174.73581599124</v>
      </c>
      <c r="M66" s="319">
        <v>38917.830259222334</v>
      </c>
      <c r="N66" s="319">
        <v>38503.265590945593</v>
      </c>
      <c r="O66" s="387">
        <v>37371.46784159528</v>
      </c>
      <c r="P66" s="387">
        <v>38816.053463830351</v>
      </c>
      <c r="Q66" s="387">
        <v>39519.390243902439</v>
      </c>
      <c r="R66" s="387">
        <v>41429.909683672573</v>
      </c>
      <c r="S66" s="388">
        <v>41335.276480807865</v>
      </c>
      <c r="T66" s="387">
        <v>40759.286301677093</v>
      </c>
      <c r="U66" s="387">
        <v>40795.766936126602</v>
      </c>
      <c r="V66" s="387">
        <v>39839.697437546907</v>
      </c>
      <c r="W66" s="387">
        <v>40271.531746194763</v>
      </c>
      <c r="X66" s="387">
        <v>41954.632174136532</v>
      </c>
      <c r="Y66" s="387">
        <v>42493.129132112961</v>
      </c>
      <c r="Z66" s="387">
        <v>43387.740881515878</v>
      </c>
      <c r="AA66" s="387">
        <v>43631.359324260222</v>
      </c>
      <c r="AB66" s="387">
        <v>44035.706137107853</v>
      </c>
      <c r="AC66" s="388">
        <v>44384.062452463448</v>
      </c>
      <c r="AD66" s="387">
        <v>44921.05959458142</v>
      </c>
      <c r="AE66" s="387">
        <v>45164.155016769582</v>
      </c>
      <c r="AF66" s="387">
        <v>45457.659956316529</v>
      </c>
      <c r="AG66" s="387">
        <v>45605.136242420631</v>
      </c>
      <c r="AH66" s="387">
        <v>46874.321733679339</v>
      </c>
      <c r="AI66" s="387">
        <v>46979.622266969425</v>
      </c>
      <c r="AJ66" s="387">
        <v>48107.839575259866</v>
      </c>
      <c r="AK66" s="387">
        <v>49040.438454466872</v>
      </c>
      <c r="AL66" s="387">
        <v>50361.859137571446</v>
      </c>
      <c r="AM66" s="388">
        <v>51417.62801706895</v>
      </c>
      <c r="AN66" s="387">
        <v>52462.97971969677</v>
      </c>
      <c r="AO66" s="387">
        <v>52771.393327067672</v>
      </c>
      <c r="AP66" s="387">
        <v>53032.517412686917</v>
      </c>
      <c r="AQ66" s="387">
        <v>53629.67224019039</v>
      </c>
      <c r="AR66" s="387">
        <v>54381.971523949811</v>
      </c>
      <c r="AS66" s="387">
        <v>54096.356016291116</v>
      </c>
      <c r="AT66" s="387">
        <v>54748.684502216842</v>
      </c>
      <c r="AU66" s="387">
        <v>54340.312156350374</v>
      </c>
      <c r="AV66" s="387">
        <v>53827.200877745629</v>
      </c>
      <c r="AW66" s="388">
        <v>53473.747026421239</v>
      </c>
      <c r="AX66" s="387">
        <v>53681.823191183525</v>
      </c>
      <c r="AY66" s="387">
        <v>54112.831940055046</v>
      </c>
      <c r="AZ66" s="387">
        <v>53977.986499999999</v>
      </c>
      <c r="BA66" s="387">
        <v>53495.171097062972</v>
      </c>
      <c r="BB66" s="387">
        <v>53849.795077225659</v>
      </c>
      <c r="BC66" s="387">
        <v>54580.396098194164</v>
      </c>
      <c r="BD66" s="387">
        <v>55038.555637296515</v>
      </c>
      <c r="BE66" s="387">
        <v>55458.74156108388</v>
      </c>
      <c r="BF66" s="387">
        <v>55997</v>
      </c>
      <c r="BG66" s="387">
        <v>56061.375803519972</v>
      </c>
      <c r="BH66" s="389"/>
      <c r="BJ66" s="1142">
        <f t="shared" si="2"/>
        <v>8.3933020925379687E-3</v>
      </c>
    </row>
    <row r="67" spans="1:62" x14ac:dyDescent="0.2">
      <c r="A67" s="475">
        <v>58</v>
      </c>
      <c r="B67" s="319">
        <v>31289.582487855863</v>
      </c>
      <c r="C67" s="319">
        <f t="shared" si="0"/>
        <v>32786.217531725226</v>
      </c>
      <c r="D67" s="353">
        <v>34282.852575594588</v>
      </c>
      <c r="E67" s="353">
        <f t="shared" si="1"/>
        <v>35532.699512463885</v>
      </c>
      <c r="F67" s="353">
        <v>36782.546449333182</v>
      </c>
      <c r="G67" s="319">
        <v>36551.83358246139</v>
      </c>
      <c r="H67" s="353">
        <v>37459.751114413069</v>
      </c>
      <c r="I67" s="372">
        <v>38419.82728100344</v>
      </c>
      <c r="J67" s="319">
        <v>37940.646191528191</v>
      </c>
      <c r="K67" s="319">
        <v>37880.534375571398</v>
      </c>
      <c r="L67" s="319">
        <v>38776.753778751372</v>
      </c>
      <c r="M67" s="319">
        <v>39520.886299435035</v>
      </c>
      <c r="N67" s="319">
        <v>39100.708140557494</v>
      </c>
      <c r="O67" s="387">
        <v>37982.265306838926</v>
      </c>
      <c r="P67" s="387">
        <v>39446.878890775326</v>
      </c>
      <c r="Q67" s="387">
        <v>40180.307781649244</v>
      </c>
      <c r="R67" s="387">
        <v>42090.627074338416</v>
      </c>
      <c r="S67" s="388">
        <v>41991.057739290947</v>
      </c>
      <c r="T67" s="387">
        <v>41471.745371177953</v>
      </c>
      <c r="U67" s="387">
        <v>41509.888420812931</v>
      </c>
      <c r="V67" s="387">
        <v>40543.058432507773</v>
      </c>
      <c r="W67" s="387">
        <v>41050.011502988717</v>
      </c>
      <c r="X67" s="387">
        <v>42699.518593938432</v>
      </c>
      <c r="Y67" s="387">
        <v>43240.591489280385</v>
      </c>
      <c r="Z67" s="387">
        <v>44194.867810065902</v>
      </c>
      <c r="AA67" s="387">
        <v>44435.978034808628</v>
      </c>
      <c r="AB67" s="387">
        <v>44919.463663251292</v>
      </c>
      <c r="AC67" s="388">
        <v>45210.047663314457</v>
      </c>
      <c r="AD67" s="387">
        <v>45749.031202286977</v>
      </c>
      <c r="AE67" s="387">
        <v>46011.688477572643</v>
      </c>
      <c r="AF67" s="387">
        <v>46373.346519833205</v>
      </c>
      <c r="AG67" s="387">
        <v>46504.890052590017</v>
      </c>
      <c r="AH67" s="387">
        <v>47772.551024870983</v>
      </c>
      <c r="AI67" s="387">
        <v>47916.49272381932</v>
      </c>
      <c r="AJ67" s="387">
        <v>49017.874760419145</v>
      </c>
      <c r="AK67" s="387">
        <v>49981.623193973741</v>
      </c>
      <c r="AL67" s="387">
        <v>51347.875213304804</v>
      </c>
      <c r="AM67" s="388">
        <v>52400.318709161227</v>
      </c>
      <c r="AN67" s="387">
        <v>53489.231640920101</v>
      </c>
      <c r="AO67" s="387">
        <v>53797.406015037595</v>
      </c>
      <c r="AP67" s="387">
        <v>54061.630426642034</v>
      </c>
      <c r="AQ67" s="387">
        <v>54765.750839079752</v>
      </c>
      <c r="AR67" s="387">
        <v>55536.513851929281</v>
      </c>
      <c r="AS67" s="387">
        <v>55267.499740403589</v>
      </c>
      <c r="AT67" s="387">
        <v>55921.152760983474</v>
      </c>
      <c r="AU67" s="387">
        <v>55353.808808318368</v>
      </c>
      <c r="AV67" s="387">
        <v>55008.135751583039</v>
      </c>
      <c r="AW67" s="388">
        <v>54618.416311599343</v>
      </c>
      <c r="AX67" s="387">
        <v>54851.127945251144</v>
      </c>
      <c r="AY67" s="387">
        <v>55283.229941890095</v>
      </c>
      <c r="AZ67" s="387">
        <v>55167.031449999995</v>
      </c>
      <c r="BA67" s="387">
        <v>54700.438687765032</v>
      </c>
      <c r="BB67" s="387">
        <v>55092.326507394762</v>
      </c>
      <c r="BC67" s="387">
        <v>55809.417497041184</v>
      </c>
      <c r="BD67" s="387">
        <v>56288.576764189915</v>
      </c>
      <c r="BE67" s="387">
        <v>56696.737676870434</v>
      </c>
      <c r="BF67" s="387">
        <v>57208</v>
      </c>
      <c r="BG67" s="387">
        <v>57284.629560668531</v>
      </c>
      <c r="BH67" s="389"/>
      <c r="BJ67" s="1142">
        <f t="shared" si="2"/>
        <v>8.5012316486539063E-3</v>
      </c>
    </row>
    <row r="68" spans="1:62" x14ac:dyDescent="0.2">
      <c r="A68" s="476">
        <v>59</v>
      </c>
      <c r="B68" s="320">
        <v>31698.418495972448</v>
      </c>
      <c r="C68" s="320">
        <f t="shared" si="0"/>
        <v>33215.78851773643</v>
      </c>
      <c r="D68" s="354">
        <v>34733.158539500415</v>
      </c>
      <c r="E68" s="354">
        <f t="shared" si="1"/>
        <v>36010.479873876509</v>
      </c>
      <c r="F68" s="354">
        <v>37287.801208252597</v>
      </c>
      <c r="G68" s="320">
        <v>37067.166583623984</v>
      </c>
      <c r="H68" s="354">
        <v>38047.816281044361</v>
      </c>
      <c r="I68" s="373">
        <v>38941.05907343718</v>
      </c>
      <c r="J68" s="320">
        <v>38499.457785035062</v>
      </c>
      <c r="K68" s="320">
        <v>38493.471612726273</v>
      </c>
      <c r="L68" s="320">
        <v>39417.611610076674</v>
      </c>
      <c r="M68" s="320">
        <v>40133.14930209372</v>
      </c>
      <c r="N68" s="320">
        <v>39761.708408213213</v>
      </c>
      <c r="O68" s="390">
        <v>38670.871366381121</v>
      </c>
      <c r="P68" s="390">
        <v>40062.948167382398</v>
      </c>
      <c r="Q68" s="390">
        <v>40806.440185830434</v>
      </c>
      <c r="R68" s="390">
        <v>42718.796810291657</v>
      </c>
      <c r="S68" s="391">
        <v>42658.871681415927</v>
      </c>
      <c r="T68" s="390">
        <v>42159.351217324132</v>
      </c>
      <c r="U68" s="390">
        <v>42271.954457474661</v>
      </c>
      <c r="V68" s="390">
        <v>41189.390157606947</v>
      </c>
      <c r="W68" s="390">
        <v>41798.899923998106</v>
      </c>
      <c r="X68" s="390">
        <v>43450.97754097388</v>
      </c>
      <c r="Y68" s="390">
        <v>44081.221958955932</v>
      </c>
      <c r="Z68" s="390">
        <v>44970.871592270822</v>
      </c>
      <c r="AA68" s="390">
        <v>45260.813295873319</v>
      </c>
      <c r="AB68" s="390">
        <v>45750.54689975705</v>
      </c>
      <c r="AC68" s="391">
        <v>46058.508662215841</v>
      </c>
      <c r="AD68" s="390">
        <v>46656.200094207838</v>
      </c>
      <c r="AE68" s="390">
        <v>46850.538193900262</v>
      </c>
      <c r="AF68" s="390">
        <v>47295.803409142973</v>
      </c>
      <c r="AG68" s="390">
        <v>47469.029915230247</v>
      </c>
      <c r="AH68" s="390">
        <v>48704.706242528504</v>
      </c>
      <c r="AI68" s="390">
        <v>48888.179312511609</v>
      </c>
      <c r="AJ68" s="390">
        <v>49986.821933714797</v>
      </c>
      <c r="AK68" s="390">
        <v>51006.435010496563</v>
      </c>
      <c r="AL68" s="390">
        <v>52398.425065684343</v>
      </c>
      <c r="AM68" s="391">
        <v>53424.385851446867</v>
      </c>
      <c r="AN68" s="390">
        <v>54531.360877380364</v>
      </c>
      <c r="AO68" s="390">
        <v>54862.826597744359</v>
      </c>
      <c r="AP68" s="390">
        <v>55182.035724093163</v>
      </c>
      <c r="AQ68" s="390">
        <v>55865.31262586196</v>
      </c>
      <c r="AR68" s="390">
        <v>56708.17026230754</v>
      </c>
      <c r="AS68" s="390">
        <v>56420.74388794665</v>
      </c>
      <c r="AT68" s="390">
        <v>57123.397991401311</v>
      </c>
      <c r="AU68" s="390">
        <v>56358.859654853288</v>
      </c>
      <c r="AV68" s="390">
        <v>56193.803831327619</v>
      </c>
      <c r="AW68" s="391">
        <v>55770.115295560514</v>
      </c>
      <c r="AX68" s="390">
        <v>56023.895595925089</v>
      </c>
      <c r="AY68" s="390">
        <v>56490.908961158115</v>
      </c>
      <c r="AZ68" s="390">
        <v>56410.375749999999</v>
      </c>
      <c r="BA68" s="390">
        <v>55969.885689885341</v>
      </c>
      <c r="BB68" s="390">
        <v>56330.584398681087</v>
      </c>
      <c r="BC68" s="390">
        <v>57069.111546978194</v>
      </c>
      <c r="BD68" s="390">
        <v>57574.13360873748</v>
      </c>
      <c r="BE68" s="390">
        <v>57950.106260982153</v>
      </c>
      <c r="BF68" s="390">
        <v>58419</v>
      </c>
      <c r="BG68" s="390">
        <v>58523.603848029437</v>
      </c>
      <c r="BH68" s="392"/>
      <c r="BJ68" s="1142">
        <f t="shared" si="2"/>
        <v>8.6207534526459018E-3</v>
      </c>
    </row>
    <row r="69" spans="1:62" x14ac:dyDescent="0.2">
      <c r="A69" s="475">
        <v>60</v>
      </c>
      <c r="B69" s="319">
        <v>32189.021705712348</v>
      </c>
      <c r="C69" s="319">
        <f t="shared" si="0"/>
        <v>33699.487397615347</v>
      </c>
      <c r="D69" s="353">
        <v>35209.953089518342</v>
      </c>
      <c r="E69" s="353">
        <f t="shared" si="1"/>
        <v>36501.504528345176</v>
      </c>
      <c r="F69" s="353">
        <v>37793.055967172004</v>
      </c>
      <c r="G69" s="319">
        <v>37607.039251508613</v>
      </c>
      <c r="H69" s="353">
        <v>38671.165357673526</v>
      </c>
      <c r="I69" s="372">
        <v>39484.709437588506</v>
      </c>
      <c r="J69" s="319">
        <v>39031.65930266065</v>
      </c>
      <c r="K69" s="319">
        <v>39065.884073870904</v>
      </c>
      <c r="L69" s="319">
        <v>40068.17940854327</v>
      </c>
      <c r="M69" s="319">
        <v>40855.895854104354</v>
      </c>
      <c r="N69" s="319">
        <v>40414.234313463086</v>
      </c>
      <c r="O69" s="387">
        <v>39308.901839629267</v>
      </c>
      <c r="P69" s="387">
        <v>40701.151669496321</v>
      </c>
      <c r="Q69" s="387">
        <v>41505.621370499422</v>
      </c>
      <c r="R69" s="387">
        <v>43425.080917555148</v>
      </c>
      <c r="S69" s="388">
        <v>43368.800016287532</v>
      </c>
      <c r="T69" s="387">
        <v>42871.810286824992</v>
      </c>
      <c r="U69" s="387">
        <v>43066.824661277467</v>
      </c>
      <c r="V69" s="387">
        <v>41826.217004395839</v>
      </c>
      <c r="W69" s="387">
        <v>42561.445884600369</v>
      </c>
      <c r="X69" s="387">
        <v>44268.161760344796</v>
      </c>
      <c r="Y69" s="387">
        <v>44890.090572094618</v>
      </c>
      <c r="Z69" s="387">
        <v>45767.624138705811</v>
      </c>
      <c r="AA69" s="387">
        <v>46089.691867041263</v>
      </c>
      <c r="AB69" s="387">
        <v>46567.973838949336</v>
      </c>
      <c r="AC69" s="388">
        <v>46959.413166568076</v>
      </c>
      <c r="AD69" s="387">
        <v>47599.367751681122</v>
      </c>
      <c r="AE69" s="387">
        <v>47689.387910227873</v>
      </c>
      <c r="AF69" s="387">
        <v>48147.171877625202</v>
      </c>
      <c r="AG69" s="387">
        <v>48395.198516156903</v>
      </c>
      <c r="AH69" s="387">
        <v>49573.856168177983</v>
      </c>
      <c r="AI69" s="387">
        <v>49834.54507804579</v>
      </c>
      <c r="AJ69" s="387">
        <v>50954.218791533174</v>
      </c>
      <c r="AK69" s="387">
        <v>52049.492734731961</v>
      </c>
      <c r="AL69" s="387">
        <v>53429.464706519684</v>
      </c>
      <c r="AM69" s="388">
        <v>54572.582344312585</v>
      </c>
      <c r="AN69" s="387">
        <v>55598.02778284315</v>
      </c>
      <c r="AO69" s="387">
        <v>55915.580357142855</v>
      </c>
      <c r="AP69" s="387">
        <v>56231.896984297375</v>
      </c>
      <c r="AQ69" s="387">
        <v>56979.751632391526</v>
      </c>
      <c r="AR69" s="387">
        <v>57842.96557213457</v>
      </c>
      <c r="AS69" s="387">
        <v>57557.367000103841</v>
      </c>
      <c r="AT69" s="387">
        <v>58366.586557839575</v>
      </c>
      <c r="AU69" s="387">
        <v>57635.38281887964</v>
      </c>
      <c r="AV69" s="387">
        <v>57361.722388920331</v>
      </c>
      <c r="AW69" s="388">
        <v>56946.418225262474</v>
      </c>
      <c r="AX69" s="387">
        <v>57243.989500218755</v>
      </c>
      <c r="AY69" s="387">
        <v>57743.777092466094</v>
      </c>
      <c r="AZ69" s="387">
        <v>57682.531949999997</v>
      </c>
      <c r="BA69" s="387">
        <v>57238.244905371437</v>
      </c>
      <c r="BB69" s="387">
        <v>57596.620292705498</v>
      </c>
      <c r="BC69" s="387">
        <v>58379.574122857244</v>
      </c>
      <c r="BD69" s="387">
        <v>58888.955161941412</v>
      </c>
      <c r="BE69" s="387">
        <v>59190.152039212058</v>
      </c>
      <c r="BF69" s="387">
        <v>59677</v>
      </c>
      <c r="BG69" s="387">
        <v>59701.661080817488</v>
      </c>
      <c r="BH69" s="389"/>
      <c r="BJ69" s="1142">
        <f t="shared" si="2"/>
        <v>8.7414637967160314E-3</v>
      </c>
    </row>
    <row r="70" spans="1:62" x14ac:dyDescent="0.2">
      <c r="A70" s="475">
        <v>61</v>
      </c>
      <c r="B70" s="319">
        <v>32672.810981983639</v>
      </c>
      <c r="C70" s="319">
        <f t="shared" si="0"/>
        <v>34176.468237495938</v>
      </c>
      <c r="D70" s="353">
        <v>35680.125493008243</v>
      </c>
      <c r="E70" s="353">
        <f t="shared" si="1"/>
        <v>37011.323005252554</v>
      </c>
      <c r="F70" s="353">
        <v>38342.520517496865</v>
      </c>
      <c r="G70" s="319">
        <v>38110.102419310191</v>
      </c>
      <c r="H70" s="353">
        <v>39212.18531097431</v>
      </c>
      <c r="I70" s="372">
        <v>40112.429445680762</v>
      </c>
      <c r="J70" s="319">
        <v>39622.402987225047</v>
      </c>
      <c r="K70" s="319">
        <v>39668.690117023216</v>
      </c>
      <c r="L70" s="319">
        <v>40694.472289156627</v>
      </c>
      <c r="M70" s="319">
        <v>41509.590187770023</v>
      </c>
      <c r="N70" s="319">
        <v>41083.708943524645</v>
      </c>
      <c r="O70" s="387">
        <v>39946.932312877405</v>
      </c>
      <c r="P70" s="387">
        <v>41339.355171610237</v>
      </c>
      <c r="Q70" s="387">
        <v>42215.238095238099</v>
      </c>
      <c r="R70" s="387">
        <v>44128.110259347377</v>
      </c>
      <c r="S70" s="388">
        <v>44111.818231174329</v>
      </c>
      <c r="T70" s="387">
        <v>43567.700540756065</v>
      </c>
      <c r="U70" s="387">
        <v>43841.507685301149</v>
      </c>
      <c r="V70" s="387">
        <v>42560.468853865124</v>
      </c>
      <c r="W70" s="387">
        <v>43305.781792412134</v>
      </c>
      <c r="X70" s="387">
        <v>45131.353670350523</v>
      </c>
      <c r="Y70" s="387">
        <v>45726.486127565251</v>
      </c>
      <c r="Z70" s="387">
        <v>46628.697854254038</v>
      </c>
      <c r="AA70" s="387">
        <v>46950.916919035284</v>
      </c>
      <c r="AB70" s="387">
        <v>47404.90977430372</v>
      </c>
      <c r="AC70" s="388">
        <v>47862.190653257836</v>
      </c>
      <c r="AD70" s="387">
        <v>48499.336890491504</v>
      </c>
      <c r="AE70" s="387">
        <v>48552.552111086727</v>
      </c>
      <c r="AF70" s="387">
        <v>49069.628766934977</v>
      </c>
      <c r="AG70" s="387">
        <v>49354.385605530144</v>
      </c>
      <c r="AH70" s="387">
        <v>50494.702743680209</v>
      </c>
      <c r="AI70" s="387">
        <v>50777.745740685205</v>
      </c>
      <c r="AJ70" s="387">
        <v>51929.367226737922</v>
      </c>
      <c r="AK70" s="387">
        <v>53124.480797464363</v>
      </c>
      <c r="AL70" s="387">
        <v>54547.549906552187</v>
      </c>
      <c r="AM70" s="388">
        <v>55649.847779703967</v>
      </c>
      <c r="AN70" s="387">
        <v>56706.55306483966</v>
      </c>
      <c r="AO70" s="387">
        <v>57078.113251879702</v>
      </c>
      <c r="AP70" s="387">
        <v>57357.835147414931</v>
      </c>
      <c r="AQ70" s="387">
        <v>58110.420333190938</v>
      </c>
      <c r="AR70" s="387">
        <v>58951.43152442501</v>
      </c>
      <c r="AS70" s="387">
        <v>58729.789265399835</v>
      </c>
      <c r="AT70" s="387">
        <v>59589.923809843698</v>
      </c>
      <c r="AU70" s="387">
        <v>58866.057324840767</v>
      </c>
      <c r="AV70" s="387">
        <v>58593.53922625976</v>
      </c>
      <c r="AW70" s="388">
        <v>58134.43731960289</v>
      </c>
      <c r="AX70" s="387">
        <v>58442.151726005715</v>
      </c>
      <c r="AY70" s="387">
        <v>59083.634264451008</v>
      </c>
      <c r="AZ70" s="387">
        <v>58997.905999999995</v>
      </c>
      <c r="BA70" s="387">
        <v>58612.119424375684</v>
      </c>
      <c r="BB70" s="387">
        <v>59007.956508744523</v>
      </c>
      <c r="BC70" s="387">
        <v>59733.40148131179</v>
      </c>
      <c r="BD70" s="387">
        <v>60281.119159451453</v>
      </c>
      <c r="BE70" s="387">
        <v>60571.624526033484</v>
      </c>
      <c r="BF70" s="387">
        <v>61007</v>
      </c>
      <c r="BG70" s="387">
        <v>60946.530567008027</v>
      </c>
      <c r="BH70" s="389"/>
      <c r="BJ70" s="1142">
        <f t="shared" si="2"/>
        <v>8.8991681551944257E-3</v>
      </c>
    </row>
    <row r="71" spans="1:62" x14ac:dyDescent="0.2">
      <c r="A71" s="475">
        <v>62</v>
      </c>
      <c r="B71" s="319">
        <v>33190.669925597977</v>
      </c>
      <c r="C71" s="319">
        <f t="shared" si="0"/>
        <v>34677.106057576086</v>
      </c>
      <c r="D71" s="353">
        <v>36163.542189554195</v>
      </c>
      <c r="E71" s="353">
        <f t="shared" si="1"/>
        <v>37511.974417471734</v>
      </c>
      <c r="F71" s="353">
        <v>38860.406645389266</v>
      </c>
      <c r="G71" s="319">
        <v>38643.840170514311</v>
      </c>
      <c r="H71" s="353">
        <v>39806.131129271911</v>
      </c>
      <c r="I71" s="372">
        <v>40700.916953267246</v>
      </c>
      <c r="J71" s="319">
        <v>40170.570550379409</v>
      </c>
      <c r="K71" s="319">
        <v>40317.086533187052</v>
      </c>
      <c r="L71" s="319">
        <v>41349.895071193867</v>
      </c>
      <c r="M71" s="319">
        <v>42190.90540877368</v>
      </c>
      <c r="N71" s="319">
        <v>41761.657935992051</v>
      </c>
      <c r="O71" s="387">
        <v>40600.524504985253</v>
      </c>
      <c r="P71" s="387">
        <v>42043.961350244681</v>
      </c>
      <c r="Q71" s="387">
        <v>42907.46225319396</v>
      </c>
      <c r="R71" s="387">
        <v>44837.649132082122</v>
      </c>
      <c r="S71" s="388">
        <v>44848.820104240185</v>
      </c>
      <c r="T71" s="387">
        <v>44216.645817239405</v>
      </c>
      <c r="U71" s="387">
        <v>44606.097119435268</v>
      </c>
      <c r="V71" s="387">
        <v>43370.759729816666</v>
      </c>
      <c r="W71" s="387">
        <v>44095.642832200145</v>
      </c>
      <c r="X71" s="387">
        <v>45893.766829441884</v>
      </c>
      <c r="Y71" s="387">
        <v>46579.821339855538</v>
      </c>
      <c r="Z71" s="387">
        <v>47493.92132264829</v>
      </c>
      <c r="AA71" s="387">
        <v>47765.643904841825</v>
      </c>
      <c r="AB71" s="387">
        <v>48249.649308122956</v>
      </c>
      <c r="AC71" s="388">
        <v>48811.792698385871</v>
      </c>
      <c r="AD71" s="387">
        <v>49447.904362797643</v>
      </c>
      <c r="AE71" s="387">
        <v>49466.08202990314</v>
      </c>
      <c r="AF71" s="387">
        <v>49937.923049899953</v>
      </c>
      <c r="AG71" s="387">
        <v>50363.100427573256</v>
      </c>
      <c r="AH71" s="387">
        <v>51436.551083185121</v>
      </c>
      <c r="AI71" s="387">
        <v>51771.588049640835</v>
      </c>
      <c r="AJ71" s="387">
        <v>52949.474810783584</v>
      </c>
      <c r="AK71" s="387">
        <v>54120.403260108949</v>
      </c>
      <c r="AL71" s="387">
        <v>55662.633535577894</v>
      </c>
      <c r="AM71" s="388">
        <v>56696.080877450331</v>
      </c>
      <c r="AN71" s="387">
        <v>57750.125693594186</v>
      </c>
      <c r="AO71" s="387">
        <v>58184.349154135336</v>
      </c>
      <c r="AP71" s="387">
        <v>58507.287989614793</v>
      </c>
      <c r="AQ71" s="387">
        <v>59319.532556294616</v>
      </c>
      <c r="AR71" s="387">
        <v>60224.455961319138</v>
      </c>
      <c r="AS71" s="387">
        <v>59998.102119460505</v>
      </c>
      <c r="AT71" s="387">
        <v>60903.832683953602</v>
      </c>
      <c r="AU71" s="387">
        <v>60111.210354401439</v>
      </c>
      <c r="AV71" s="387">
        <v>59734.241849886275</v>
      </c>
      <c r="AW71" s="388">
        <v>59403.297949948726</v>
      </c>
      <c r="AX71" s="387">
        <v>59700.337492968902</v>
      </c>
      <c r="AY71" s="387">
        <v>60391.859058007947</v>
      </c>
      <c r="AZ71" s="387">
        <v>60302.198550000001</v>
      </c>
      <c r="BA71" s="387">
        <v>59970.764930501013</v>
      </c>
      <c r="BB71" s="387">
        <v>60419.292724783554</v>
      </c>
      <c r="BC71" s="387">
        <v>61131.651299965633</v>
      </c>
      <c r="BD71" s="387">
        <v>61734.94807877313</v>
      </c>
      <c r="BE71" s="387">
        <v>61971.543974845095</v>
      </c>
      <c r="BF71" s="387">
        <v>62452</v>
      </c>
      <c r="BG71" s="387">
        <v>62277.862969366492</v>
      </c>
      <c r="BH71" s="389"/>
      <c r="BJ71" s="1142">
        <f t="shared" si="2"/>
        <v>9.1281715636797323E-3</v>
      </c>
    </row>
    <row r="72" spans="1:62" x14ac:dyDescent="0.2">
      <c r="A72" s="475">
        <v>63</v>
      </c>
      <c r="B72" s="319">
        <v>33674.459201869271</v>
      </c>
      <c r="C72" s="319">
        <f t="shared" si="0"/>
        <v>35170.642263776754</v>
      </c>
      <c r="D72" s="353">
        <v>36666.825325684229</v>
      </c>
      <c r="E72" s="353">
        <f t="shared" si="1"/>
        <v>38025.716891726188</v>
      </c>
      <c r="F72" s="353">
        <v>39384.608457768154</v>
      </c>
      <c r="G72" s="319">
        <v>39183.71283839894</v>
      </c>
      <c r="H72" s="353">
        <v>40382.434992570576</v>
      </c>
      <c r="I72" s="372">
        <v>41272.590532065544</v>
      </c>
      <c r="J72" s="319">
        <v>40718.738113533764</v>
      </c>
      <c r="K72" s="319">
        <v>40960.417352349599</v>
      </c>
      <c r="L72" s="319">
        <v>42044.157721796277</v>
      </c>
      <c r="M72" s="319">
        <v>42936.669366899303</v>
      </c>
      <c r="N72" s="319">
        <v>42456.555653271142</v>
      </c>
      <c r="O72" s="387">
        <v>41254.116697093101</v>
      </c>
      <c r="P72" s="387">
        <v>42741.189453710176</v>
      </c>
      <c r="Q72" s="387">
        <v>43637.950058072012</v>
      </c>
      <c r="R72" s="387">
        <v>45602.519017828301</v>
      </c>
      <c r="S72" s="388">
        <v>45564.764780932732</v>
      </c>
      <c r="T72" s="387">
        <v>44953.958110094944</v>
      </c>
      <c r="U72" s="387">
        <v>45400.967323238066</v>
      </c>
      <c r="V72" s="387">
        <v>44083.625603087814</v>
      </c>
      <c r="W72" s="387">
        <v>44880.951358790539</v>
      </c>
      <c r="X72" s="387">
        <v>46715.332733635158</v>
      </c>
      <c r="Y72" s="387">
        <v>47462.800951580226</v>
      </c>
      <c r="Z72" s="387">
        <v>48352.920161773516</v>
      </c>
      <c r="AA72" s="387">
        <v>48673.367023023318</v>
      </c>
      <c r="AB72" s="387">
        <v>49137.308633498818</v>
      </c>
      <c r="AC72" s="388">
        <v>49787.61649623933</v>
      </c>
      <c r="AD72" s="387">
        <v>50409.071403047135</v>
      </c>
      <c r="AE72" s="387">
        <v>50391.769190985171</v>
      </c>
      <c r="AF72" s="387">
        <v>50850.224450520072</v>
      </c>
      <c r="AG72" s="387">
        <v>51314.032894834854</v>
      </c>
      <c r="AH72" s="387">
        <v>52355.782138379458</v>
      </c>
      <c r="AI72" s="387">
        <v>52757.517601359556</v>
      </c>
      <c r="AJ72" s="387">
        <v>53983.535234124705</v>
      </c>
      <c r="AK72" s="387">
        <v>55193.870830531967</v>
      </c>
      <c r="AL72" s="387">
        <v>56786.72187762399</v>
      </c>
      <c r="AM72" s="388">
        <v>57811.76730230698</v>
      </c>
      <c r="AN72" s="387">
        <v>58864.42454476776</v>
      </c>
      <c r="AO72" s="387">
        <v>59314.511278195489</v>
      </c>
      <c r="AP72" s="387">
        <v>59678.872294480359</v>
      </c>
      <c r="AQ72" s="387">
        <v>60577.333862207837</v>
      </c>
      <c r="AR72" s="387">
        <v>61490.898058829116</v>
      </c>
      <c r="AS72" s="387">
        <v>61303.492667843508</v>
      </c>
      <c r="AT72" s="387">
        <v>62140.817714631194</v>
      </c>
      <c r="AU72" s="387">
        <v>61397.385867494151</v>
      </c>
      <c r="AV72" s="387">
        <v>61041.78998174033</v>
      </c>
      <c r="AW72" s="388">
        <v>60710.821923601499</v>
      </c>
      <c r="AX72" s="387">
        <v>61028.935490927281</v>
      </c>
      <c r="AY72" s="387">
        <v>61697.824395962882</v>
      </c>
      <c r="AZ72" s="387">
        <v>61578.787349999999</v>
      </c>
      <c r="BA72" s="387">
        <v>61319.62035691848</v>
      </c>
      <c r="BB72" s="387">
        <v>61755.842010373883</v>
      </c>
      <c r="BC72" s="387">
        <v>62633.553525751144</v>
      </c>
      <c r="BD72" s="387">
        <v>63189.822166261103</v>
      </c>
      <c r="BE72" s="387">
        <v>63319.197031351156</v>
      </c>
      <c r="BF72" s="387">
        <v>63843</v>
      </c>
      <c r="BG72" s="387">
        <v>63659.304561776829</v>
      </c>
      <c r="BH72" s="389"/>
      <c r="BJ72" s="1142">
        <f t="shared" si="2"/>
        <v>9.2740061758911363E-3</v>
      </c>
    </row>
    <row r="73" spans="1:62" x14ac:dyDescent="0.2">
      <c r="A73" s="475">
        <v>64</v>
      </c>
      <c r="B73" s="319">
        <v>34165.062411609171</v>
      </c>
      <c r="C73" s="319">
        <f t="shared" si="0"/>
        <v>35674.207583239746</v>
      </c>
      <c r="D73" s="353">
        <v>37183.35275487032</v>
      </c>
      <c r="E73" s="353">
        <f t="shared" si="1"/>
        <v>38558.712881481668</v>
      </c>
      <c r="F73" s="353">
        <v>39934.073008093015</v>
      </c>
      <c r="G73" s="319">
        <v>39741.990256325087</v>
      </c>
      <c r="H73" s="353">
        <v>40976.380810868177</v>
      </c>
      <c r="I73" s="372">
        <v>41866.682682581428</v>
      </c>
      <c r="J73" s="319">
        <v>41309.481798098168</v>
      </c>
      <c r="K73" s="319">
        <v>41583.485783507036</v>
      </c>
      <c r="L73" s="319">
        <v>42719.000438116105</v>
      </c>
      <c r="M73" s="319">
        <v>43641.001994017948</v>
      </c>
      <c r="N73" s="319">
        <v>43075.184108897643</v>
      </c>
      <c r="O73" s="387">
        <v>41934.941897205448</v>
      </c>
      <c r="P73" s="387">
        <v>43431.039482006723</v>
      </c>
      <c r="Q73" s="387">
        <v>44382.351916376305</v>
      </c>
      <c r="R73" s="387">
        <v>46412.955620172121</v>
      </c>
      <c r="S73" s="388">
        <v>46310.791166730007</v>
      </c>
      <c r="T73" s="387">
        <v>45815.536519723893</v>
      </c>
      <c r="U73" s="387">
        <v>46236.211886599107</v>
      </c>
      <c r="V73" s="387">
        <v>44813.125013401957</v>
      </c>
      <c r="W73" s="387">
        <v>45700.403734363121</v>
      </c>
      <c r="X73" s="387">
        <v>47569.761273996162</v>
      </c>
      <c r="Y73" s="387">
        <v>48290.726678641033</v>
      </c>
      <c r="Z73" s="387">
        <v>49243.042147243854</v>
      </c>
      <c r="AA73" s="387">
        <v>49593.220071514574</v>
      </c>
      <c r="AB73" s="387">
        <v>50044.476955036793</v>
      </c>
      <c r="AC73" s="388">
        <v>50731.599594354775</v>
      </c>
      <c r="AD73" s="387">
        <v>51339.639492577073</v>
      </c>
      <c r="AE73" s="387">
        <v>51395.610052346172</v>
      </c>
      <c r="AF73" s="387">
        <v>51794.684898657411</v>
      </c>
      <c r="AG73" s="387">
        <v>52297.983850543031</v>
      </c>
      <c r="AH73" s="387">
        <v>53257.242470186902</v>
      </c>
      <c r="AI73" s="387">
        <v>53787.758593604958</v>
      </c>
      <c r="AJ73" s="387">
        <v>54995.891240784003</v>
      </c>
      <c r="AK73" s="387">
        <v>56303.830216380127</v>
      </c>
      <c r="AL73" s="387">
        <v>57840.273301010326</v>
      </c>
      <c r="AM73" s="388">
        <v>58955.530604080552</v>
      </c>
      <c r="AN73" s="387">
        <v>60095.638171776904</v>
      </c>
      <c r="AO73" s="387">
        <v>60482.67387218045</v>
      </c>
      <c r="AP73" s="387">
        <v>60829.70835309683</v>
      </c>
      <c r="AQ73" s="387">
        <v>61866.242082138269</v>
      </c>
      <c r="AR73" s="387">
        <v>62648.073322562246</v>
      </c>
      <c r="AS73" s="387">
        <v>62596.097804391218</v>
      </c>
      <c r="AT73" s="387">
        <v>63377.802745308785</v>
      </c>
      <c r="AU73" s="387">
        <v>62735.442756818557</v>
      </c>
      <c r="AV73" s="387">
        <v>62395.486871189227</v>
      </c>
      <c r="AW73" s="388">
        <v>61916.415264899617</v>
      </c>
      <c r="AX73" s="387">
        <v>62262.880981646224</v>
      </c>
      <c r="AY73" s="387">
        <v>62980.065450096845</v>
      </c>
      <c r="AZ73" s="387">
        <v>62875.322849999997</v>
      </c>
      <c r="BA73" s="387">
        <v>62709.811675435834</v>
      </c>
      <c r="BB73" s="387">
        <v>63144.742147278295</v>
      </c>
      <c r="BC73" s="387">
        <v>64069.87973886152</v>
      </c>
      <c r="BD73" s="387">
        <v>64664.554448908755</v>
      </c>
      <c r="BE73" s="387">
        <v>64707.843336724312</v>
      </c>
      <c r="BF73" s="387">
        <v>65230</v>
      </c>
      <c r="BG73" s="387">
        <v>65082.995079132867</v>
      </c>
      <c r="BH73" s="389"/>
      <c r="BJ73" s="1142">
        <f t="shared" si="2"/>
        <v>9.3406229886576764E-3</v>
      </c>
    </row>
    <row r="74" spans="1:62" x14ac:dyDescent="0.2">
      <c r="A74" s="475">
        <v>65</v>
      </c>
      <c r="B74" s="319">
        <v>34723.804956035165</v>
      </c>
      <c r="C74" s="319">
        <f t="shared" ref="C74:C135" si="3">(B74+D74)/2</f>
        <v>36238.331156157888</v>
      </c>
      <c r="D74" s="353">
        <v>37752.85735628062</v>
      </c>
      <c r="E74" s="353">
        <f t="shared" ref="E74:E135" si="4">(D74+F74)/2</f>
        <v>39115.039615105998</v>
      </c>
      <c r="F74" s="353">
        <v>40477.221873931383</v>
      </c>
      <c r="G74" s="319">
        <v>40300.267674251234</v>
      </c>
      <c r="H74" s="353">
        <v>41593.849235831032</v>
      </c>
      <c r="I74" s="372">
        <v>42471.984118956098</v>
      </c>
      <c r="J74" s="319">
        <v>41900.225482662565</v>
      </c>
      <c r="K74" s="319">
        <v>42231.882199670865</v>
      </c>
      <c r="L74" s="319">
        <v>43369.568236582702</v>
      </c>
      <c r="M74" s="319">
        <v>44326.920696244604</v>
      </c>
      <c r="N74" s="319">
        <v>43723.472832944601</v>
      </c>
      <c r="O74" s="387">
        <v>42596.314948743151</v>
      </c>
      <c r="P74" s="387">
        <v>44124.578547887744</v>
      </c>
      <c r="Q74" s="387">
        <v>45144.146341463413</v>
      </c>
      <c r="R74" s="387">
        <v>47249.430346286019</v>
      </c>
      <c r="S74" s="388">
        <v>47077.874748900591</v>
      </c>
      <c r="T74" s="387">
        <v>46693.683744922622</v>
      </c>
      <c r="U74" s="387">
        <v>47063.886257542974</v>
      </c>
      <c r="V74" s="387">
        <v>45670.940280904899</v>
      </c>
      <c r="W74" s="387">
        <v>46501.646057145197</v>
      </c>
      <c r="X74" s="387">
        <v>48402.281390245349</v>
      </c>
      <c r="Y74" s="387">
        <v>49116.534948599372</v>
      </c>
      <c r="Z74" s="387">
        <v>50168.437031905327</v>
      </c>
      <c r="AA74" s="387">
        <v>50517.116430109098</v>
      </c>
      <c r="AB74" s="387">
        <v>50982.85967043414</v>
      </c>
      <c r="AC74" s="388">
        <v>51744.883038958847</v>
      </c>
      <c r="AD74" s="387">
        <v>52293.606779716072</v>
      </c>
      <c r="AE74" s="387">
        <v>52394.240667021906</v>
      </c>
      <c r="AF74" s="387">
        <v>52754.37857982923</v>
      </c>
      <c r="AG74" s="387">
        <v>53235.708922425991</v>
      </c>
      <c r="AH74" s="387">
        <v>54210.399451847108</v>
      </c>
      <c r="AI74" s="387">
        <v>54868.641232166578</v>
      </c>
      <c r="AJ74" s="387">
        <v>56054.756711761496</v>
      </c>
      <c r="AK74" s="387">
        <v>57473.088802294151</v>
      </c>
      <c r="AL74" s="387">
        <v>58938.848289498637</v>
      </c>
      <c r="AM74" s="388">
        <v>60118.504400586753</v>
      </c>
      <c r="AN74" s="387">
        <v>61383.144098262434</v>
      </c>
      <c r="AO74" s="387">
        <v>61700.096334586466</v>
      </c>
      <c r="AP74" s="387">
        <v>62060.770963876472</v>
      </c>
      <c r="AQ74" s="387">
        <v>63034.780069567329</v>
      </c>
      <c r="AR74" s="387">
        <v>63934.262438224665</v>
      </c>
      <c r="AS74" s="387">
        <v>63959.022706033022</v>
      </c>
      <c r="AT74" s="387">
        <v>64567.640904205291</v>
      </c>
      <c r="AU74" s="387">
        <v>64063.847297076602</v>
      </c>
      <c r="AV74" s="387">
        <v>63774.033091650737</v>
      </c>
      <c r="AW74" s="388">
        <v>63167.701648287752</v>
      </c>
      <c r="AX74" s="387">
        <v>63650.348221912049</v>
      </c>
      <c r="AY74" s="387">
        <v>64318.792894280756</v>
      </c>
      <c r="AZ74" s="387">
        <v>64277.132599999997</v>
      </c>
      <c r="BA74" s="387">
        <v>64078.24726126904</v>
      </c>
      <c r="BB74" s="387">
        <v>64588.1299049382</v>
      </c>
      <c r="BC74" s="387">
        <v>65556.974477913944</v>
      </c>
      <c r="BD74" s="387">
        <v>66092.254164072961</v>
      </c>
      <c r="BE74" s="387">
        <v>66149.780865624707</v>
      </c>
      <c r="BF74" s="387">
        <v>66627</v>
      </c>
      <c r="BG74" s="387">
        <v>66469.349337234569</v>
      </c>
      <c r="BH74" s="389"/>
      <c r="BJ74" s="1142">
        <f t="shared" ref="BJ74:BJ135" si="5">(BF74/T74)^(1/38)-1</f>
        <v>9.399186898649381E-3</v>
      </c>
    </row>
    <row r="75" spans="1:62" x14ac:dyDescent="0.2">
      <c r="A75" s="475">
        <v>66</v>
      </c>
      <c r="B75" s="319">
        <v>35234.849966180896</v>
      </c>
      <c r="C75" s="319">
        <f t="shared" si="3"/>
        <v>36798.47240151999</v>
      </c>
      <c r="D75" s="353">
        <v>38362.094836859083</v>
      </c>
      <c r="E75" s="353">
        <f t="shared" si="4"/>
        <v>39675.44357709818</v>
      </c>
      <c r="F75" s="353">
        <v>40988.792317337284</v>
      </c>
      <c r="G75" s="319">
        <v>40901.489508940933</v>
      </c>
      <c r="H75" s="353">
        <v>42228.959615792824</v>
      </c>
      <c r="I75" s="371">
        <v>43110.913412907139</v>
      </c>
      <c r="J75" s="319">
        <v>42592.087455575835</v>
      </c>
      <c r="K75" s="319">
        <v>42946.131376851343</v>
      </c>
      <c r="L75" s="319">
        <v>44083.250821467693</v>
      </c>
      <c r="M75" s="319">
        <v>45132.529910269193</v>
      </c>
      <c r="N75" s="319">
        <v>44439.556456238293</v>
      </c>
      <c r="O75" s="387">
        <v>43288.811438000281</v>
      </c>
      <c r="P75" s="387">
        <v>44843.940876860077</v>
      </c>
      <c r="Q75" s="387">
        <v>45940.725900116144</v>
      </c>
      <c r="R75" s="387">
        <v>48079.395541457401</v>
      </c>
      <c r="S75" s="388">
        <v>47890.080894728271</v>
      </c>
      <c r="T75" s="387">
        <v>47538.693338981786</v>
      </c>
      <c r="U75" s="387">
        <v>47876.420243652508</v>
      </c>
      <c r="V75" s="387">
        <v>46533.507987562989</v>
      </c>
      <c r="W75" s="387">
        <v>47391.66238728098</v>
      </c>
      <c r="X75" s="387">
        <v>49210.702239971528</v>
      </c>
      <c r="Y75" s="387">
        <v>50003.74947452898</v>
      </c>
      <c r="Z75" s="387">
        <v>51131.179692180944</v>
      </c>
      <c r="AA75" s="387">
        <v>51430.904513445472</v>
      </c>
      <c r="AB75" s="387">
        <v>51929.045984296332</v>
      </c>
      <c r="AC75" s="388">
        <v>52730.071748499962</v>
      </c>
      <c r="AD75" s="387">
        <v>53251.173943410322</v>
      </c>
      <c r="AE75" s="387">
        <v>53328.611572579379</v>
      </c>
      <c r="AF75" s="387">
        <v>53747.923889966543</v>
      </c>
      <c r="AG75" s="387">
        <v>54265.885761959384</v>
      </c>
      <c r="AH75" s="387">
        <v>55279.873895676013</v>
      </c>
      <c r="AI75" s="387">
        <v>56030.233994544651</v>
      </c>
      <c r="AJ75" s="387">
        <v>57180.285748261726</v>
      </c>
      <c r="AK75" s="387">
        <v>58654.511326683227</v>
      </c>
      <c r="AL75" s="387">
        <v>60125.969622687509</v>
      </c>
      <c r="AM75" s="388">
        <v>61368.664288571817</v>
      </c>
      <c r="AN75" s="387">
        <v>62598.480410034645</v>
      </c>
      <c r="AO75" s="387">
        <v>62965.371240601504</v>
      </c>
      <c r="AP75" s="387">
        <v>63305.665738822172</v>
      </c>
      <c r="AQ75" s="387">
        <v>64273.646732165733</v>
      </c>
      <c r="AR75" s="387">
        <v>65245.464443546844</v>
      </c>
      <c r="AS75" s="387">
        <v>65320.669066491297</v>
      </c>
      <c r="AT75" s="387">
        <v>65982.047057638047</v>
      </c>
      <c r="AU75" s="387">
        <v>65445.339757199632</v>
      </c>
      <c r="AV75" s="387">
        <v>65126.54667962285</v>
      </c>
      <c r="AW75" s="388">
        <v>64491.628252434377</v>
      </c>
      <c r="AX75" s="387">
        <v>65043.586956521744</v>
      </c>
      <c r="AY75" s="387">
        <v>65712.877000713619</v>
      </c>
      <c r="AZ75" s="387">
        <v>65681.158649999998</v>
      </c>
      <c r="BA75" s="387">
        <v>65505.423325349453</v>
      </c>
      <c r="BB75" s="387">
        <v>66033.65443203949</v>
      </c>
      <c r="BC75" s="387">
        <v>67036.665473599802</v>
      </c>
      <c r="BD75" s="387">
        <v>67549.218587893542</v>
      </c>
      <c r="BE75" s="387">
        <v>67661.40691759919</v>
      </c>
      <c r="BF75" s="387">
        <v>68078</v>
      </c>
      <c r="BG75" s="387">
        <v>67925.463448153561</v>
      </c>
      <c r="BH75" s="389"/>
      <c r="BJ75" s="1142">
        <f t="shared" si="5"/>
        <v>9.4950613599467104E-3</v>
      </c>
    </row>
    <row r="76" spans="1:62" x14ac:dyDescent="0.2">
      <c r="A76" s="475">
        <v>67</v>
      </c>
      <c r="B76" s="319">
        <v>35793.592510606897</v>
      </c>
      <c r="C76" s="319">
        <f t="shared" si="3"/>
        <v>37349.35168138209</v>
      </c>
      <c r="D76" s="353">
        <v>38905.110852157275</v>
      </c>
      <c r="E76" s="353">
        <f t="shared" si="4"/>
        <v>40265.893651315157</v>
      </c>
      <c r="F76" s="353">
        <v>41626.676450473045</v>
      </c>
      <c r="G76" s="319">
        <v>41533.385927033167</v>
      </c>
      <c r="H76" s="353">
        <v>42899.35390575249</v>
      </c>
      <c r="I76" s="371">
        <v>43721.819492211209</v>
      </c>
      <c r="J76" s="319">
        <v>43262.661367784072</v>
      </c>
      <c r="K76" s="319">
        <v>43624.921375022852</v>
      </c>
      <c r="L76" s="319">
        <v>44830.91829134721</v>
      </c>
      <c r="M76" s="319">
        <v>45910.518236955802</v>
      </c>
      <c r="N76" s="319">
        <v>45147.165717126147</v>
      </c>
      <c r="O76" s="387">
        <v>43973.527067827548</v>
      </c>
      <c r="P76" s="387">
        <v>45622.327807183989</v>
      </c>
      <c r="Q76" s="387">
        <v>46789.483159117306</v>
      </c>
      <c r="R76" s="387">
        <v>48893.086909272482</v>
      </c>
      <c r="S76" s="388">
        <v>48744.40143330257</v>
      </c>
      <c r="T76" s="387">
        <v>48405.794687133995</v>
      </c>
      <c r="U76" s="387">
        <v>48721.758396903104</v>
      </c>
      <c r="V76" s="387">
        <v>47455.48118366034</v>
      </c>
      <c r="W76" s="387">
        <v>48186.075940266615</v>
      </c>
      <c r="X76" s="387">
        <v>50139.619422312724</v>
      </c>
      <c r="Y76" s="387">
        <v>50931.195685405277</v>
      </c>
      <c r="Z76" s="387">
        <v>52129.195251647689</v>
      </c>
      <c r="AA76" s="387">
        <v>52417.472178640492</v>
      </c>
      <c r="AB76" s="387">
        <v>52904.495792401678</v>
      </c>
      <c r="AC76" s="388">
        <v>53773.322910504525</v>
      </c>
      <c r="AD76" s="387">
        <v>54223.140613325537</v>
      </c>
      <c r="AE76" s="387">
        <v>54256.035482556501</v>
      </c>
      <c r="AF76" s="387">
        <v>54751.624688793505</v>
      </c>
      <c r="AG76" s="387">
        <v>55287.807979381134</v>
      </c>
      <c r="AH76" s="387">
        <v>56354.194900428614</v>
      </c>
      <c r="AI76" s="387">
        <v>57103.20387586936</v>
      </c>
      <c r="AJ76" s="387">
        <v>58288.761314511954</v>
      </c>
      <c r="AK76" s="387">
        <v>59876.987143425584</v>
      </c>
      <c r="AL76" s="387">
        <v>61265.065819767602</v>
      </c>
      <c r="AM76" s="388">
        <v>62549.370849446597</v>
      </c>
      <c r="AN76" s="387">
        <v>63874.439198166045</v>
      </c>
      <c r="AO76" s="387">
        <v>64248.942669172931</v>
      </c>
      <c r="AP76" s="387">
        <v>64611.422036098556</v>
      </c>
      <c r="AQ76" s="387">
        <v>65608.539085860728</v>
      </c>
      <c r="AR76" s="387">
        <v>66618.54043908001</v>
      </c>
      <c r="AS76" s="387">
        <v>66686.151050500164</v>
      </c>
      <c r="AT76" s="387">
        <v>67490.746954632981</v>
      </c>
      <c r="AU76" s="387">
        <v>66898.018291687084</v>
      </c>
      <c r="AV76" s="387">
        <v>66550.058356202411</v>
      </c>
      <c r="AW76" s="388">
        <v>65823.756171827918</v>
      </c>
      <c r="AX76" s="387">
        <v>66421.819805837382</v>
      </c>
      <c r="AY76" s="387">
        <v>67148.761035783449</v>
      </c>
      <c r="AZ76" s="387">
        <v>67200.4323</v>
      </c>
      <c r="BA76" s="387">
        <v>66976.110854798171</v>
      </c>
      <c r="BB76" s="387">
        <v>67628.752820038178</v>
      </c>
      <c r="BC76" s="387">
        <v>68596.739968693917</v>
      </c>
      <c r="BD76" s="387">
        <v>69051.12524286496</v>
      </c>
      <c r="BE76" s="387">
        <v>69185.330944233792</v>
      </c>
      <c r="BF76" s="387">
        <v>69636</v>
      </c>
      <c r="BG76" s="387">
        <v>69466.075408963952</v>
      </c>
      <c r="BH76" s="389"/>
      <c r="BJ76" s="1142">
        <f t="shared" si="5"/>
        <v>9.6159958283763558E-3</v>
      </c>
    </row>
    <row r="77" spans="1:62" x14ac:dyDescent="0.2">
      <c r="A77" s="475">
        <v>68</v>
      </c>
      <c r="B77" s="319">
        <v>36359.148988501503</v>
      </c>
      <c r="C77" s="319">
        <f t="shared" si="3"/>
        <v>37933.437587354609</v>
      </c>
      <c r="D77" s="353">
        <v>39507.726186207714</v>
      </c>
      <c r="E77" s="353">
        <f t="shared" si="4"/>
        <v>40911.406122854227</v>
      </c>
      <c r="F77" s="353">
        <v>42315.08605950074</v>
      </c>
      <c r="G77" s="319">
        <v>42208.226761888945</v>
      </c>
      <c r="H77" s="353">
        <v>43569.748195712156</v>
      </c>
      <c r="I77" s="371">
        <v>44360.74878616225</v>
      </c>
      <c r="J77" s="319">
        <v>43917.269234463551</v>
      </c>
      <c r="K77" s="319">
        <v>44364.498537209722</v>
      </c>
      <c r="L77" s="319">
        <v>45578.585761226728</v>
      </c>
      <c r="M77" s="319">
        <v>46637.868270189436</v>
      </c>
      <c r="N77" s="319">
        <v>45943.755783275345</v>
      </c>
      <c r="O77" s="387">
        <v>44767.174729672799</v>
      </c>
      <c r="P77" s="387">
        <v>46415.470887845797</v>
      </c>
      <c r="Q77" s="387">
        <v>47575.627177700349</v>
      </c>
      <c r="R77" s="387">
        <v>49732.816400857642</v>
      </c>
      <c r="S77" s="388">
        <v>49610.754655518758</v>
      </c>
      <c r="T77" s="387">
        <v>49225.951057838472</v>
      </c>
      <c r="U77" s="387">
        <v>49562.049755208922</v>
      </c>
      <c r="V77" s="387">
        <v>48348.93974482685</v>
      </c>
      <c r="W77" s="387">
        <v>49096.578579791712</v>
      </c>
      <c r="X77" s="387">
        <v>51064.154919831555</v>
      </c>
      <c r="Y77" s="387">
        <v>51816.292754232425</v>
      </c>
      <c r="Z77" s="387">
        <v>53091.937911923305</v>
      </c>
      <c r="AA77" s="387">
        <v>53393.931568577369</v>
      </c>
      <c r="AB77" s="387">
        <v>53827.271310869335</v>
      </c>
      <c r="AC77" s="388">
        <v>54797.844249133777</v>
      </c>
      <c r="AD77" s="387">
        <v>55252.705308124612</v>
      </c>
      <c r="AE77" s="387">
        <v>55244.245603861702</v>
      </c>
      <c r="AF77" s="387">
        <v>55794.254860930785</v>
      </c>
      <c r="AG77" s="387">
        <v>56332.843138715492</v>
      </c>
      <c r="AH77" s="387">
        <v>57425.284864565423</v>
      </c>
      <c r="AI77" s="387">
        <v>58161.930794167631</v>
      </c>
      <c r="AJ77" s="387">
        <v>59420.49161292128</v>
      </c>
      <c r="AK77" s="387">
        <v>61082.737544764757</v>
      </c>
      <c r="AL77" s="387">
        <v>62488.206005038061</v>
      </c>
      <c r="AM77" s="388">
        <v>63809.874849980006</v>
      </c>
      <c r="AN77" s="387">
        <v>65124.416925000645</v>
      </c>
      <c r="AO77" s="387">
        <v>65504.365601503756</v>
      </c>
      <c r="AP77" s="387">
        <v>65965.590907956153</v>
      </c>
      <c r="AQ77" s="387">
        <v>66935.316592420815</v>
      </c>
      <c r="AR77" s="387">
        <v>67899.463683235124</v>
      </c>
      <c r="AS77" s="387">
        <v>68093.82489356547</v>
      </c>
      <c r="AT77" s="387">
        <v>68926.245129652016</v>
      </c>
      <c r="AU77" s="387">
        <v>68283.130382710006</v>
      </c>
      <c r="AV77" s="387">
        <v>68109.649702612951</v>
      </c>
      <c r="AW77" s="388">
        <v>67228.524311979956</v>
      </c>
      <c r="AX77" s="387">
        <v>67842.761713297645</v>
      </c>
      <c r="AY77" s="387">
        <v>68708.915128963185</v>
      </c>
      <c r="AZ77" s="387">
        <v>68792.843850000005</v>
      </c>
      <c r="BA77" s="387">
        <v>68602.351872938583</v>
      </c>
      <c r="BB77" s="387">
        <v>69269.791751026787</v>
      </c>
      <c r="BC77" s="387">
        <v>70261.524548543501</v>
      </c>
      <c r="BD77" s="387">
        <v>70709.807122781203</v>
      </c>
      <c r="BE77" s="387">
        <v>70760.496531952289</v>
      </c>
      <c r="BF77" s="387">
        <v>71235</v>
      </c>
      <c r="BG77" s="387">
        <v>71034.198297645969</v>
      </c>
      <c r="BH77" s="389"/>
      <c r="BJ77" s="1142">
        <f t="shared" si="5"/>
        <v>9.7727955806934386E-3</v>
      </c>
    </row>
    <row r="78" spans="1:62" x14ac:dyDescent="0.2">
      <c r="A78" s="476">
        <v>69</v>
      </c>
      <c r="B78" s="320">
        <v>36958.77513373916</v>
      </c>
      <c r="C78" s="320">
        <f t="shared" si="3"/>
        <v>38547.80262005471</v>
      </c>
      <c r="D78" s="354">
        <v>40136.83010637026</v>
      </c>
      <c r="E78" s="354">
        <f t="shared" si="4"/>
        <v>41560.689360719611</v>
      </c>
      <c r="F78" s="354">
        <v>42984.548615068961</v>
      </c>
      <c r="G78" s="320">
        <v>42901.47234678625</v>
      </c>
      <c r="H78" s="354">
        <v>44263.665092337083</v>
      </c>
      <c r="I78" s="374">
        <v>45066.933795266035</v>
      </c>
      <c r="J78" s="320">
        <v>44582.52113149553</v>
      </c>
      <c r="K78" s="320">
        <v>45129.403684402991</v>
      </c>
      <c r="L78" s="320">
        <v>46311.688280394308</v>
      </c>
      <c r="M78" s="320">
        <v>47374.42526586906</v>
      </c>
      <c r="N78" s="320">
        <v>46757.294574236228</v>
      </c>
      <c r="O78" s="390">
        <v>45615.288407527034</v>
      </c>
      <c r="P78" s="390">
        <v>47263.949532274703</v>
      </c>
      <c r="Q78" s="390">
        <v>48386.120789779328</v>
      </c>
      <c r="R78" s="390">
        <v>50592.074485270365</v>
      </c>
      <c r="S78" s="391">
        <v>50456.050681361638</v>
      </c>
      <c r="T78" s="390">
        <v>50035.061551496423</v>
      </c>
      <c r="U78" s="390">
        <v>50457.855857907314</v>
      </c>
      <c r="V78" s="390">
        <v>49228.140988527935</v>
      </c>
      <c r="W78" s="390">
        <v>50011.633732514427</v>
      </c>
      <c r="X78" s="390">
        <v>52054.415689685848</v>
      </c>
      <c r="Y78" s="390">
        <v>52709.8596514694</v>
      </c>
      <c r="Z78" s="390">
        <v>54044.30619008388</v>
      </c>
      <c r="AA78" s="390">
        <v>54384.54254387565</v>
      </c>
      <c r="AB78" s="390">
        <v>54831.984613217843</v>
      </c>
      <c r="AC78" s="391">
        <v>55798.016817375137</v>
      </c>
      <c r="AD78" s="390">
        <v>56269.670434980348</v>
      </c>
      <c r="AE78" s="390">
        <v>56251.559963012878</v>
      </c>
      <c r="AF78" s="390">
        <v>56918.128942585259</v>
      </c>
      <c r="AG78" s="390">
        <v>57457.122670321645</v>
      </c>
      <c r="AH78" s="390">
        <v>58572.304283173464</v>
      </c>
      <c r="AI78" s="390">
        <v>59296.620181940219</v>
      </c>
      <c r="AJ78" s="390">
        <v>60625.086738762431</v>
      </c>
      <c r="AK78" s="390">
        <v>62285.446961485162</v>
      </c>
      <c r="AL78" s="390">
        <v>63685.832836750727</v>
      </c>
      <c r="AM78" s="391">
        <v>65204.852313641823</v>
      </c>
      <c r="AN78" s="390">
        <v>66407.59267460338</v>
      </c>
      <c r="AO78" s="390">
        <v>66820.307800751878</v>
      </c>
      <c r="AP78" s="390">
        <v>67383.387734977645</v>
      </c>
      <c r="AQ78" s="390">
        <v>68345.947519375099</v>
      </c>
      <c r="AR78" s="390">
        <v>69300.185504181703</v>
      </c>
      <c r="AS78" s="390">
        <v>69596.110784211924</v>
      </c>
      <c r="AT78" s="390">
        <v>70447.352098168296</v>
      </c>
      <c r="AU78" s="390">
        <v>69722.536937231213</v>
      </c>
      <c r="AV78" s="390">
        <v>69601.7928648464</v>
      </c>
      <c r="AW78" s="391">
        <v>68714.133988137401</v>
      </c>
      <c r="AX78" s="390">
        <v>69246.389137726306</v>
      </c>
      <c r="AY78" s="390">
        <v>70327.815067794872</v>
      </c>
      <c r="AZ78" s="390">
        <v>70322.090849999993</v>
      </c>
      <c r="BA78" s="390">
        <v>70237.295184152652</v>
      </c>
      <c r="BB78" s="390">
        <v>70935.403530591386</v>
      </c>
      <c r="BC78" s="390">
        <v>72015.15404879165</v>
      </c>
      <c r="BD78" s="390">
        <v>72422.837747344995</v>
      </c>
      <c r="BE78" s="390">
        <v>72411.499630074919</v>
      </c>
      <c r="BF78" s="390">
        <v>73007</v>
      </c>
      <c r="BG78" s="390">
        <v>72716.295030367517</v>
      </c>
      <c r="BH78" s="392"/>
      <c r="BJ78" s="1142">
        <f t="shared" si="5"/>
        <v>9.9925250663348564E-3</v>
      </c>
    </row>
    <row r="79" spans="1:62" x14ac:dyDescent="0.2">
      <c r="A79" s="475">
        <v>70</v>
      </c>
      <c r="B79" s="319">
        <v>37544.773412039591</v>
      </c>
      <c r="C79" s="319">
        <f t="shared" si="3"/>
        <v>39152.042646022179</v>
      </c>
      <c r="D79" s="353">
        <v>40759.311880004774</v>
      </c>
      <c r="E79" s="353">
        <f t="shared" si="4"/>
        <v>42197.187998591238</v>
      </c>
      <c r="F79" s="353">
        <v>43635.064117177702</v>
      </c>
      <c r="G79" s="319">
        <v>43576.313181642035</v>
      </c>
      <c r="H79" s="353">
        <v>44951.701337295686</v>
      </c>
      <c r="I79" s="371">
        <v>45817.955947804978</v>
      </c>
      <c r="J79" s="319">
        <v>45348.891316876383</v>
      </c>
      <c r="K79" s="319">
        <v>45980.423980618027</v>
      </c>
      <c r="L79" s="319">
        <v>47093.340635268352</v>
      </c>
      <c r="M79" s="319">
        <v>48203.051886008645</v>
      </c>
      <c r="N79" s="319">
        <v>47503.038465950376</v>
      </c>
      <c r="O79" s="387">
        <v>46486.744663670834</v>
      </c>
      <c r="P79" s="387">
        <v>48097.672026365719</v>
      </c>
      <c r="Q79" s="387">
        <v>49214.006968641115</v>
      </c>
      <c r="R79" s="387">
        <v>51454.587335154349</v>
      </c>
      <c r="S79" s="388">
        <v>51307.363049025465</v>
      </c>
      <c r="T79" s="387">
        <v>50893.878491863739</v>
      </c>
      <c r="U79" s="387">
        <v>51396.559717636337</v>
      </c>
      <c r="V79" s="387">
        <v>50173.876380400987</v>
      </c>
      <c r="W79" s="387">
        <v>50974.490273812211</v>
      </c>
      <c r="X79" s="387">
        <v>53057.821514007235</v>
      </c>
      <c r="Y79" s="387">
        <v>53656.36297626781</v>
      </c>
      <c r="Z79" s="387">
        <v>55090.043907279804</v>
      </c>
      <c r="AA79" s="387">
        <v>55383.240139380447</v>
      </c>
      <c r="AB79" s="387">
        <v>55791.827224393506</v>
      </c>
      <c r="AC79" s="388">
        <v>56871.23569678019</v>
      </c>
      <c r="AD79" s="387">
        <v>57263.236364227007</v>
      </c>
      <c r="AE79" s="387">
        <v>57376.973247030059</v>
      </c>
      <c r="AF79" s="387">
        <v>58031.847535550085</v>
      </c>
      <c r="AG79" s="387">
        <v>58663.948423044261</v>
      </c>
      <c r="AH79" s="387">
        <v>59761.327229786868</v>
      </c>
      <c r="AI79" s="387">
        <v>60608.555331819545</v>
      </c>
      <c r="AJ79" s="387">
        <v>61834.332811035405</v>
      </c>
      <c r="AK79" s="387">
        <v>63507.922778227527</v>
      </c>
      <c r="AL79" s="387">
        <v>64929.984019068776</v>
      </c>
      <c r="AM79" s="388">
        <v>66555.497866382197</v>
      </c>
      <c r="AN79" s="387">
        <v>67840.881222809796</v>
      </c>
      <c r="AO79" s="387">
        <v>68240.399436090229</v>
      </c>
      <c r="AP79" s="387">
        <v>68763.837718750772</v>
      </c>
      <c r="AQ79" s="387">
        <v>69790.390309391587</v>
      </c>
      <c r="AR79" s="387">
        <v>70804.908287397819</v>
      </c>
      <c r="AS79" s="387">
        <v>71100.953757225434</v>
      </c>
      <c r="AT79" s="387">
        <v>71995.754624031528</v>
      </c>
      <c r="AU79" s="387">
        <v>71363.436278512716</v>
      </c>
      <c r="AV79" s="387">
        <v>71061.986887206484</v>
      </c>
      <c r="AW79" s="388">
        <v>70273.555501517185</v>
      </c>
      <c r="AX79" s="387">
        <v>70826.624289077314</v>
      </c>
      <c r="AY79" s="387">
        <v>71956.882556835553</v>
      </c>
      <c r="AZ79" s="387">
        <v>71948.855049999998</v>
      </c>
      <c r="BA79" s="387">
        <v>71986.456091958535</v>
      </c>
      <c r="BB79" s="387">
        <v>72657.639700352869</v>
      </c>
      <c r="BC79" s="387">
        <v>73753.976062306712</v>
      </c>
      <c r="BD79" s="387">
        <v>74196.488125554111</v>
      </c>
      <c r="BE79" s="387">
        <v>74087.098677517803</v>
      </c>
      <c r="BF79" s="387">
        <v>74756</v>
      </c>
      <c r="BG79" s="387">
        <v>74468.151615906376</v>
      </c>
      <c r="BH79" s="389"/>
      <c r="BJ79" s="1142">
        <f t="shared" si="5"/>
        <v>1.0169435152055595E-2</v>
      </c>
    </row>
    <row r="80" spans="1:62" x14ac:dyDescent="0.2">
      <c r="A80" s="475">
        <v>71</v>
      </c>
      <c r="B80" s="319">
        <v>38151.21349074586</v>
      </c>
      <c r="C80" s="319">
        <f t="shared" si="3"/>
        <v>39789.681085040669</v>
      </c>
      <c r="D80" s="353">
        <v>41428.148679335478</v>
      </c>
      <c r="E80" s="353">
        <f t="shared" si="4"/>
        <v>42866.337676040697</v>
      </c>
      <c r="F80" s="353">
        <v>44304.526672745924</v>
      </c>
      <c r="G80" s="319">
        <v>44257.288933178323</v>
      </c>
      <c r="H80" s="353">
        <v>45686.782795584797</v>
      </c>
      <c r="I80" s="371">
        <v>46574.582743273313</v>
      </c>
      <c r="J80" s="319">
        <v>46168.481654019786</v>
      </c>
      <c r="K80" s="319">
        <v>46795.985097824094</v>
      </c>
      <c r="L80" s="319">
        <v>47933.252792990148</v>
      </c>
      <c r="M80" s="319">
        <v>49100.730724493194</v>
      </c>
      <c r="N80" s="319">
        <v>48278.442626084965</v>
      </c>
      <c r="O80" s="387">
        <v>47358.200919814633</v>
      </c>
      <c r="P80" s="387">
        <v>48946.150670794632</v>
      </c>
      <c r="Q80" s="387">
        <v>50097.549361207901</v>
      </c>
      <c r="R80" s="387">
        <v>52408.233618233622</v>
      </c>
      <c r="S80" s="388">
        <v>52218.83883489875</v>
      </c>
      <c r="T80" s="387">
        <v>51807.924817463681</v>
      </c>
      <c r="U80" s="387">
        <v>52277.225435500397</v>
      </c>
      <c r="V80" s="387">
        <v>51133.86908973947</v>
      </c>
      <c r="W80" s="387">
        <v>51985.148203685058</v>
      </c>
      <c r="X80" s="387">
        <v>53982.357011526066</v>
      </c>
      <c r="Y80" s="387">
        <v>54719.326441701371</v>
      </c>
      <c r="Z80" s="387">
        <v>56166.904770820845</v>
      </c>
      <c r="AA80" s="387">
        <v>56430.45745612435</v>
      </c>
      <c r="AB80" s="387">
        <v>56858.969314460759</v>
      </c>
      <c r="AC80" s="388">
        <v>58030.611763711655</v>
      </c>
      <c r="AD80" s="387">
        <v>58325.199948023255</v>
      </c>
      <c r="AE80" s="387">
        <v>58438.12682192897</v>
      </c>
      <c r="AF80" s="387">
        <v>59203.113897756251</v>
      </c>
      <c r="AG80" s="387">
        <v>59798.133501184391</v>
      </c>
      <c r="AH80" s="387">
        <v>61052.127955797892</v>
      </c>
      <c r="AI80" s="387">
        <v>61918.907930251495</v>
      </c>
      <c r="AJ80" s="387">
        <v>63184.65759174023</v>
      </c>
      <c r="AK80" s="387">
        <v>64845.956010482842</v>
      </c>
      <c r="AL80" s="387">
        <v>66336.220035753955</v>
      </c>
      <c r="AM80" s="388">
        <v>67929.787104947332</v>
      </c>
      <c r="AN80" s="387">
        <v>69340.56581655248</v>
      </c>
      <c r="AO80" s="387">
        <v>69764.640507518794</v>
      </c>
      <c r="AP80" s="387">
        <v>70283.992560601138</v>
      </c>
      <c r="AQ80" s="387">
        <v>71366.023128089335</v>
      </c>
      <c r="AR80" s="387">
        <v>72253.022951910272</v>
      </c>
      <c r="AS80" s="387">
        <v>72576.390283017783</v>
      </c>
      <c r="AT80" s="387">
        <v>73628.525236239861</v>
      </c>
      <c r="AU80" s="387">
        <v>73088.793674124885</v>
      </c>
      <c r="AV80" s="387">
        <v>72718.608954713884</v>
      </c>
      <c r="AW80" s="388">
        <v>71923.191482613154</v>
      </c>
      <c r="AX80" s="387">
        <v>72510.746338617959</v>
      </c>
      <c r="AY80" s="387">
        <v>73793.819961260058</v>
      </c>
      <c r="AZ80" s="387">
        <v>73738.517299999992</v>
      </c>
      <c r="BA80" s="387">
        <v>73788.918544840577</v>
      </c>
      <c r="BB80" s="387">
        <v>74464.278263049302</v>
      </c>
      <c r="BC80" s="387">
        <v>75596.450482953456</v>
      </c>
      <c r="BD80" s="387">
        <v>76003.583885084794</v>
      </c>
      <c r="BE80" s="387">
        <v>75872.354665680206</v>
      </c>
      <c r="BF80" s="387">
        <v>76660</v>
      </c>
      <c r="BG80" s="387">
        <v>76349.702575697127</v>
      </c>
      <c r="BH80" s="389"/>
      <c r="BJ80" s="1142">
        <f t="shared" si="5"/>
        <v>1.0364844955459418E-2</v>
      </c>
    </row>
    <row r="81" spans="1:62" x14ac:dyDescent="0.2">
      <c r="A81" s="475">
        <v>72</v>
      </c>
      <c r="B81" s="319">
        <v>38784.909303326567</v>
      </c>
      <c r="C81" s="319">
        <f t="shared" si="3"/>
        <v>40467.435977108486</v>
      </c>
      <c r="D81" s="353">
        <v>42149.962650890397</v>
      </c>
      <c r="E81" s="353">
        <f t="shared" si="4"/>
        <v>43568.291624088764</v>
      </c>
      <c r="F81" s="353">
        <v>44986.620597287132</v>
      </c>
      <c r="G81" s="319">
        <v>44962.804351436644</v>
      </c>
      <c r="H81" s="353">
        <v>46521.835332201226</v>
      </c>
      <c r="I81" s="371">
        <v>47303.186324094677</v>
      </c>
      <c r="J81" s="319">
        <v>46998.716021515706</v>
      </c>
      <c r="K81" s="319">
        <v>47616.611812031442</v>
      </c>
      <c r="L81" s="319">
        <v>48855.699671412927</v>
      </c>
      <c r="M81" s="319">
        <v>49966.185194416757</v>
      </c>
      <c r="N81" s="319">
        <v>49210.622490727648</v>
      </c>
      <c r="O81" s="387">
        <v>48217.985886813651</v>
      </c>
      <c r="P81" s="387">
        <v>49894.233330004325</v>
      </c>
      <c r="Q81" s="387">
        <v>50942.828106852496</v>
      </c>
      <c r="R81" s="387">
        <v>53361.879901312896</v>
      </c>
      <c r="S81" s="388">
        <v>53181.453526250072</v>
      </c>
      <c r="T81" s="387">
        <v>52708.163796755463</v>
      </c>
      <c r="U81" s="387">
        <v>53294.1546168735</v>
      </c>
      <c r="V81" s="387">
        <v>52110.495336120941</v>
      </c>
      <c r="W81" s="387">
        <v>52995.806133557911</v>
      </c>
      <c r="X81" s="387">
        <v>54994.526205492177</v>
      </c>
      <c r="Y81" s="387">
        <v>55805.581935261966</v>
      </c>
      <c r="Z81" s="387">
        <v>57252.065140053921</v>
      </c>
      <c r="AA81" s="387">
        <v>57510.021253694315</v>
      </c>
      <c r="AB81" s="387">
        <v>57986.589292630546</v>
      </c>
      <c r="AC81" s="388">
        <v>59154.401166230033</v>
      </c>
      <c r="AD81" s="387">
        <v>59466.360816034823</v>
      </c>
      <c r="AE81" s="387">
        <v>59547.909365890351</v>
      </c>
      <c r="AF81" s="387">
        <v>60354.069282583121</v>
      </c>
      <c r="AG81" s="387">
        <v>61062.741608688521</v>
      </c>
      <c r="AH81" s="387">
        <v>62320.311397498328</v>
      </c>
      <c r="AI81" s="387">
        <v>63208.687359867479</v>
      </c>
      <c r="AJ81" s="387">
        <v>64576.840890331427</v>
      </c>
      <c r="AK81" s="387">
        <v>66290.423704394838</v>
      </c>
      <c r="AL81" s="387">
        <v>67883.529889758662</v>
      </c>
      <c r="AM81" s="388">
        <v>69459.238031737579</v>
      </c>
      <c r="AN81" s="387">
        <v>70815.71274129262</v>
      </c>
      <c r="AO81" s="387">
        <v>71260.733082706764</v>
      </c>
      <c r="AP81" s="387">
        <v>71798.61453678507</v>
      </c>
      <c r="AQ81" s="387">
        <v>72922.721303472252</v>
      </c>
      <c r="AR81" s="387">
        <v>73777.492753278842</v>
      </c>
      <c r="AS81" s="387">
        <v>74234.658198054763</v>
      </c>
      <c r="AT81" s="387">
        <v>75315.886963142097</v>
      </c>
      <c r="AU81" s="387">
        <v>74892.576405901258</v>
      </c>
      <c r="AV81" s="387">
        <v>74422.563081292916</v>
      </c>
      <c r="AW81" s="388">
        <v>73643.124451539916</v>
      </c>
      <c r="AX81" s="387">
        <v>74358.778827524438</v>
      </c>
      <c r="AY81" s="387">
        <v>75669.16811091853</v>
      </c>
      <c r="AZ81" s="387">
        <v>75596.884850000002</v>
      </c>
      <c r="BA81" s="387">
        <v>75715.388674022295</v>
      </c>
      <c r="BB81" s="387">
        <v>76424.764225525927</v>
      </c>
      <c r="BC81" s="387">
        <v>77636.71061924941</v>
      </c>
      <c r="BD81" s="387">
        <v>78005.080923547051</v>
      </c>
      <c r="BE81" s="387">
        <v>77855.403079626383</v>
      </c>
      <c r="BF81" s="387">
        <v>78576</v>
      </c>
      <c r="BG81" s="387">
        <v>78414.987232344734</v>
      </c>
      <c r="BH81" s="389"/>
      <c r="BJ81" s="1142">
        <f t="shared" si="5"/>
        <v>1.0563188972828597E-2</v>
      </c>
    </row>
    <row r="82" spans="1:62" x14ac:dyDescent="0.2">
      <c r="A82" s="475">
        <v>73</v>
      </c>
      <c r="B82" s="319">
        <v>39404.977248970048</v>
      </c>
      <c r="C82" s="319">
        <f t="shared" si="3"/>
        <v>41128.443715915637</v>
      </c>
      <c r="D82" s="353">
        <v>42851.910182861233</v>
      </c>
      <c r="E82" s="353">
        <f t="shared" si="4"/>
        <v>44310.837828236727</v>
      </c>
      <c r="F82" s="353">
        <v>45769.76547361222</v>
      </c>
      <c r="G82" s="319">
        <v>45692.859436416984</v>
      </c>
      <c r="H82" s="353">
        <v>47262.797442156654</v>
      </c>
      <c r="I82" s="371">
        <v>48099.045620068784</v>
      </c>
      <c r="J82" s="319">
        <v>47844.916434540391</v>
      </c>
      <c r="K82" s="319">
        <v>48427.107332236235</v>
      </c>
      <c r="L82" s="319">
        <v>49715.031763417312</v>
      </c>
      <c r="M82" s="319">
        <v>50850.05358923231</v>
      </c>
      <c r="N82" s="319">
        <v>50168.225442587856</v>
      </c>
      <c r="O82" s="387">
        <v>49116.675150961943</v>
      </c>
      <c r="P82" s="387">
        <v>50768.535237524549</v>
      </c>
      <c r="Q82" s="387">
        <v>51836.806039488969</v>
      </c>
      <c r="R82" s="387">
        <v>54357.838135518556</v>
      </c>
      <c r="S82" s="388">
        <v>54126.019192138556</v>
      </c>
      <c r="T82" s="387">
        <v>53666.393630541505</v>
      </c>
      <c r="U82" s="387">
        <v>54253.045656381641</v>
      </c>
      <c r="V82" s="387">
        <v>53087.121582502412</v>
      </c>
      <c r="W82" s="387">
        <v>54026.950372820073</v>
      </c>
      <c r="X82" s="387">
        <v>56087.756568672026</v>
      </c>
      <c r="Y82" s="387">
        <v>56936.304027974154</v>
      </c>
      <c r="Z82" s="387">
        <v>58314.401868633911</v>
      </c>
      <c r="AA82" s="387">
        <v>58611.823256832198</v>
      </c>
      <c r="AB82" s="387">
        <v>59164.932660821803</v>
      </c>
      <c r="AC82" s="388">
        <v>60362.474773937298</v>
      </c>
      <c r="AD82" s="387">
        <v>60699.318536205043</v>
      </c>
      <c r="AE82" s="387">
        <v>60735.845610130709</v>
      </c>
      <c r="AF82" s="387">
        <v>61660.742160651273</v>
      </c>
      <c r="AG82" s="387">
        <v>62289.378454479083</v>
      </c>
      <c r="AH82" s="387">
        <v>63567.493075196086</v>
      </c>
      <c r="AI82" s="387">
        <v>64579.176913299918</v>
      </c>
      <c r="AJ82" s="387">
        <v>66074.445641377184</v>
      </c>
      <c r="AK82" s="387">
        <v>67794.19059837269</v>
      </c>
      <c r="AL82" s="387">
        <v>69460.855453831362</v>
      </c>
      <c r="AM82" s="388">
        <v>71010.854913988544</v>
      </c>
      <c r="AN82" s="387">
        <v>72414.991403339664</v>
      </c>
      <c r="AO82" s="387">
        <v>72948.235432330825</v>
      </c>
      <c r="AP82" s="387">
        <v>73349.200139800785</v>
      </c>
      <c r="AQ82" s="387">
        <v>74591.674864221626</v>
      </c>
      <c r="AR82" s="387">
        <v>75455.989296236454</v>
      </c>
      <c r="AS82" s="387">
        <v>76039.958349197565</v>
      </c>
      <c r="AT82" s="387">
        <v>77113.671626584255</v>
      </c>
      <c r="AU82" s="387">
        <v>76632.412325112964</v>
      </c>
      <c r="AV82" s="387">
        <v>76222.364627492017</v>
      </c>
      <c r="AW82" s="388">
        <v>75454.443504646712</v>
      </c>
      <c r="AX82" s="387">
        <v>76171.028051498943</v>
      </c>
      <c r="AY82" s="387">
        <v>77611.170200835957</v>
      </c>
      <c r="AZ82" s="387">
        <v>77504.010999999999</v>
      </c>
      <c r="BA82" s="387">
        <v>77697.335921548598</v>
      </c>
      <c r="BB82" s="387">
        <v>78613.884518231425</v>
      </c>
      <c r="BC82" s="387">
        <v>79867.352727828038</v>
      </c>
      <c r="BD82" s="387">
        <v>80163.353186954148</v>
      </c>
      <c r="BE82" s="387">
        <v>80018.821788587811</v>
      </c>
      <c r="BF82" s="387">
        <v>80711</v>
      </c>
      <c r="BG82" s="387">
        <v>80515.64308197012</v>
      </c>
      <c r="BH82" s="389"/>
      <c r="BJ82" s="1142">
        <f t="shared" si="5"/>
        <v>1.0797026560930068E-2</v>
      </c>
    </row>
    <row r="83" spans="1:62" x14ac:dyDescent="0.2">
      <c r="A83" s="475">
        <v>74</v>
      </c>
      <c r="B83" s="319">
        <v>40065.928795425192</v>
      </c>
      <c r="C83" s="319">
        <f t="shared" si="3"/>
        <v>41843.003987768767</v>
      </c>
      <c r="D83" s="353">
        <v>43620.079180112341</v>
      </c>
      <c r="E83" s="353">
        <f t="shared" si="4"/>
        <v>45121.231029700532</v>
      </c>
      <c r="F83" s="353">
        <v>46622.382879288729</v>
      </c>
      <c r="G83" s="319">
        <v>46496.533521563419</v>
      </c>
      <c r="H83" s="353">
        <v>48068.44672044152</v>
      </c>
      <c r="I83" s="371">
        <v>48978.974559983813</v>
      </c>
      <c r="J83" s="319">
        <v>48760.303044856402</v>
      </c>
      <c r="K83" s="319">
        <v>49273.062031449983</v>
      </c>
      <c r="L83" s="319">
        <v>50632.623658269447</v>
      </c>
      <c r="M83" s="319">
        <v>51756.93939016285</v>
      </c>
      <c r="N83" s="319">
        <v>51096.168126027609</v>
      </c>
      <c r="O83" s="387">
        <v>49980.350547675887</v>
      </c>
      <c r="P83" s="387">
        <v>51723.99597190319</v>
      </c>
      <c r="Q83" s="387">
        <v>52849.053426248553</v>
      </c>
      <c r="R83" s="387">
        <v>55363.560666137993</v>
      </c>
      <c r="S83" s="388">
        <v>55103.674738042238</v>
      </c>
      <c r="T83" s="387">
        <v>54646.715218420592</v>
      </c>
      <c r="U83" s="387">
        <v>55275.021632699529</v>
      </c>
      <c r="V83" s="387">
        <v>54175.4301490297</v>
      </c>
      <c r="W83" s="387">
        <v>55080.857178070371</v>
      </c>
      <c r="X83" s="387">
        <v>57194.131986318971</v>
      </c>
      <c r="Y83" s="387">
        <v>58033.146807047036</v>
      </c>
      <c r="Z83" s="387">
        <v>59476.332665518268</v>
      </c>
      <c r="AA83" s="387">
        <v>59802.578082241766</v>
      </c>
      <c r="AB83" s="387">
        <v>60382.294021337279</v>
      </c>
      <c r="AC83" s="388">
        <v>61557.437505281843</v>
      </c>
      <c r="AD83" s="387">
        <v>61934.076194652887</v>
      </c>
      <c r="AE83" s="387">
        <v>61974.14757232862</v>
      </c>
      <c r="AF83" s="387">
        <v>62947.104061340127</v>
      </c>
      <c r="AG83" s="387">
        <v>63697.616986725858</v>
      </c>
      <c r="AH83" s="387">
        <v>64985.919905531104</v>
      </c>
      <c r="AI83" s="387">
        <v>66123.747125944341</v>
      </c>
      <c r="AJ83" s="387">
        <v>67548.795660263859</v>
      </c>
      <c r="AK83" s="387">
        <v>69460.650169454311</v>
      </c>
      <c r="AL83" s="387">
        <v>71057.691229448261</v>
      </c>
      <c r="AM83" s="388">
        <v>72615.670089345251</v>
      </c>
      <c r="AN83" s="387">
        <v>74014.270065386721</v>
      </c>
      <c r="AO83" s="387">
        <v>74706.109022556397</v>
      </c>
      <c r="AP83" s="387">
        <v>75104.501772474221</v>
      </c>
      <c r="AQ83" s="387">
        <v>76324.194727527909</v>
      </c>
      <c r="AR83" s="387">
        <v>77226.638590572125</v>
      </c>
      <c r="AS83" s="387">
        <v>77937.313465554442</v>
      </c>
      <c r="AT83" s="387">
        <v>78994.583669219399</v>
      </c>
      <c r="AU83" s="387">
        <v>78533.925091186247</v>
      </c>
      <c r="AV83" s="387">
        <v>78144.046225800601</v>
      </c>
      <c r="AW83" s="388">
        <v>77454.392808432807</v>
      </c>
      <c r="AX83" s="387">
        <v>78054.843805337397</v>
      </c>
      <c r="AY83" s="387">
        <v>79659.366704047294</v>
      </c>
      <c r="AZ83" s="387">
        <v>79502.005449999997</v>
      </c>
      <c r="BA83" s="387">
        <v>79755.428233469444</v>
      </c>
      <c r="BB83" s="387">
        <v>80826.509274792232</v>
      </c>
      <c r="BC83" s="387">
        <v>82073.668251059426</v>
      </c>
      <c r="BD83" s="387">
        <v>82322.670618527525</v>
      </c>
      <c r="BE83" s="387">
        <v>82238.606214741521</v>
      </c>
      <c r="BF83" s="387">
        <v>83045</v>
      </c>
      <c r="BG83" s="387">
        <v>82717.499844837526</v>
      </c>
      <c r="BH83" s="389"/>
      <c r="BJ83" s="1142">
        <f t="shared" si="5"/>
        <v>1.1073853615341855E-2</v>
      </c>
    </row>
    <row r="84" spans="1:62" x14ac:dyDescent="0.2">
      <c r="A84" s="475">
        <v>75</v>
      </c>
      <c r="B84" s="319">
        <v>40781.391809629211</v>
      </c>
      <c r="C84" s="319">
        <f t="shared" si="3"/>
        <v>42614.619652872447</v>
      </c>
      <c r="D84" s="353">
        <v>44447.847496115683</v>
      </c>
      <c r="E84" s="353">
        <f t="shared" si="4"/>
        <v>45986.68662848643</v>
      </c>
      <c r="F84" s="353">
        <v>47525.525760857177</v>
      </c>
      <c r="G84" s="319">
        <v>47337.017106792897</v>
      </c>
      <c r="H84" s="353">
        <v>48979.947728720013</v>
      </c>
      <c r="I84" s="371">
        <v>49842.089571110664</v>
      </c>
      <c r="J84" s="319">
        <v>49585.215397176064</v>
      </c>
      <c r="K84" s="319">
        <v>50154.475909672692</v>
      </c>
      <c r="L84" s="319">
        <v>51681.300109529031</v>
      </c>
      <c r="M84" s="319">
        <v>52663.82519109339</v>
      </c>
      <c r="N84" s="319">
        <v>52053.771077887817</v>
      </c>
      <c r="O84" s="387">
        <v>50882.930241539107</v>
      </c>
      <c r="P84" s="387">
        <v>52723.725157295514</v>
      </c>
      <c r="Q84" s="387">
        <v>53864.779326364696</v>
      </c>
      <c r="R84" s="387">
        <v>56450.652333538936</v>
      </c>
      <c r="S84" s="388">
        <v>56129.461018513495</v>
      </c>
      <c r="T84" s="387">
        <v>55687.789130055571</v>
      </c>
      <c r="U84" s="387">
        <v>56360.082545827165</v>
      </c>
      <c r="V84" s="387">
        <v>55266.114935134559</v>
      </c>
      <c r="W84" s="387">
        <v>56223.537990674355</v>
      </c>
      <c r="X84" s="387">
        <v>58359.660149067829</v>
      </c>
      <c r="Y84" s="387">
        <v>59284.563954599296</v>
      </c>
      <c r="Z84" s="387">
        <v>60712.959013630913</v>
      </c>
      <c r="AA84" s="387">
        <v>60995.35456270296</v>
      </c>
      <c r="AB84" s="387">
        <v>61591.851783387909</v>
      </c>
      <c r="AC84" s="388">
        <v>62814.208653764894</v>
      </c>
      <c r="AD84" s="387">
        <v>63140.034840658802</v>
      </c>
      <c r="AE84" s="387">
        <v>63302.760477071119</v>
      </c>
      <c r="AF84" s="387">
        <v>64326.557941684099</v>
      </c>
      <c r="AG84" s="387">
        <v>65107.506443394959</v>
      </c>
      <c r="AH84" s="387">
        <v>66515.817637111119</v>
      </c>
      <c r="AI84" s="387">
        <v>67605.015280693493</v>
      </c>
      <c r="AJ84" s="387">
        <v>68990.589054127791</v>
      </c>
      <c r="AK84" s="387">
        <v>71098.220386657704</v>
      </c>
      <c r="AL84" s="387">
        <v>72822.614981445877</v>
      </c>
      <c r="AM84" s="388">
        <v>74417.023403120431</v>
      </c>
      <c r="AN84" s="387">
        <v>75717.472972620933</v>
      </c>
      <c r="AO84" s="387">
        <v>76478.056860902259</v>
      </c>
      <c r="AP84" s="387">
        <v>76843.204808148381</v>
      </c>
      <c r="AQ84" s="387">
        <v>78131.100689570987</v>
      </c>
      <c r="AR84" s="387">
        <v>79214.505084584671</v>
      </c>
      <c r="AS84" s="387">
        <v>79917.773758840704</v>
      </c>
      <c r="AT84" s="387">
        <v>81071.527441891711</v>
      </c>
      <c r="AU84" s="387">
        <v>80641.756818552996</v>
      </c>
      <c r="AV84" s="387">
        <v>80149.742228961331</v>
      </c>
      <c r="AW84" s="388">
        <v>79419.1936183035</v>
      </c>
      <c r="AX84" s="387">
        <v>80169.519332930577</v>
      </c>
      <c r="AY84" s="387">
        <v>81733.546946681614</v>
      </c>
      <c r="AZ84" s="387">
        <v>81556.515549999996</v>
      </c>
      <c r="BA84" s="387">
        <v>81972.337393984606</v>
      </c>
      <c r="BB84" s="387">
        <v>83143.835733981221</v>
      </c>
      <c r="BC84" s="387">
        <v>84367.771017065621</v>
      </c>
      <c r="BD84" s="387">
        <v>84534.246458415859</v>
      </c>
      <c r="BE84" s="387">
        <v>84616.214649033573</v>
      </c>
      <c r="BF84" s="387">
        <v>85394</v>
      </c>
      <c r="BG84" s="387">
        <v>85074.596843551888</v>
      </c>
      <c r="BH84" s="389"/>
      <c r="BJ84" s="1142">
        <f t="shared" si="5"/>
        <v>1.1313916922400358E-2</v>
      </c>
    </row>
    <row r="85" spans="1:62" x14ac:dyDescent="0.2">
      <c r="A85" s="475">
        <v>76</v>
      </c>
      <c r="B85" s="319">
        <v>41517.296624239061</v>
      </c>
      <c r="C85" s="319">
        <f t="shared" si="3"/>
        <v>43409.700511235103</v>
      </c>
      <c r="D85" s="353">
        <v>45302.104398231138</v>
      </c>
      <c r="E85" s="353">
        <f t="shared" si="4"/>
        <v>46855.912993598642</v>
      </c>
      <c r="F85" s="353">
        <v>48409.721588966146</v>
      </c>
      <c r="G85" s="319">
        <v>48195.905442063893</v>
      </c>
      <c r="H85" s="353">
        <v>49879.687433665888</v>
      </c>
      <c r="I85" s="371">
        <v>50778.064940319644</v>
      </c>
      <c r="J85" s="319">
        <v>50394.161703966958</v>
      </c>
      <c r="K85" s="319">
        <v>51142.267324922286</v>
      </c>
      <c r="L85" s="319">
        <v>52725.121577217964</v>
      </c>
      <c r="M85" s="319">
        <v>53671.987578929882</v>
      </c>
      <c r="N85" s="319">
        <v>53024.085573356788</v>
      </c>
      <c r="O85" s="387">
        <v>51921.674975424801</v>
      </c>
      <c r="P85" s="387">
        <v>53782.478944039409</v>
      </c>
      <c r="Q85" s="387">
        <v>54873.548199767713</v>
      </c>
      <c r="R85" s="387">
        <v>57544.253531882401</v>
      </c>
      <c r="S85" s="388">
        <v>57248.500597209408</v>
      </c>
      <c r="T85" s="387">
        <v>56753.71626504523</v>
      </c>
      <c r="U85" s="387">
        <v>57442.620061482405</v>
      </c>
      <c r="V85" s="387">
        <v>56271.255816446879</v>
      </c>
      <c r="W85" s="387">
        <v>57325.246184499716</v>
      </c>
      <c r="X85" s="387">
        <v>59505.470730116052</v>
      </c>
      <c r="Y85" s="387">
        <v>60614.327014942479</v>
      </c>
      <c r="Z85" s="387">
        <v>61993.157766626719</v>
      </c>
      <c r="AA85" s="387">
        <v>62335.711861933079</v>
      </c>
      <c r="AB85" s="387">
        <v>62918.463522411184</v>
      </c>
      <c r="AC85" s="388">
        <v>64209.580495225222</v>
      </c>
      <c r="AD85" s="387">
        <v>64522.387437871548</v>
      </c>
      <c r="AE85" s="387">
        <v>64752.945804469797</v>
      </c>
      <c r="AF85" s="387">
        <v>65909.121595821038</v>
      </c>
      <c r="AG85" s="387">
        <v>66563.621783889277</v>
      </c>
      <c r="AH85" s="387">
        <v>68089.334417004415</v>
      </c>
      <c r="AI85" s="387">
        <v>69212.887551233172</v>
      </c>
      <c r="AJ85" s="387">
        <v>70626.171882650844</v>
      </c>
      <c r="AK85" s="387">
        <v>72737.311096170466</v>
      </c>
      <c r="AL85" s="387">
        <v>74545.516739348313</v>
      </c>
      <c r="AM85" s="388">
        <v>76100.158287771716</v>
      </c>
      <c r="AN85" s="387">
        <v>77778.6371688332</v>
      </c>
      <c r="AO85" s="387">
        <v>78335.857612781954</v>
      </c>
      <c r="AP85" s="387">
        <v>78594.356791572005</v>
      </c>
      <c r="AQ85" s="387">
        <v>80036.737291755649</v>
      </c>
      <c r="AR85" s="387">
        <v>81118.117634480135</v>
      </c>
      <c r="AS85" s="387">
        <v>81877.777393190496</v>
      </c>
      <c r="AT85" s="387">
        <v>83122.416364369201</v>
      </c>
      <c r="AU85" s="387">
        <v>82812.32881485112</v>
      </c>
      <c r="AV85" s="387">
        <v>82151.888327691704</v>
      </c>
      <c r="AW85" s="388">
        <v>81512.872239197328</v>
      </c>
      <c r="AX85" s="387">
        <v>82308.435136767992</v>
      </c>
      <c r="AY85" s="387">
        <v>83925.218880619825</v>
      </c>
      <c r="AZ85" s="387">
        <v>83767.274799999999</v>
      </c>
      <c r="BA85" s="387">
        <v>84286.05956494424</v>
      </c>
      <c r="BB85" s="387">
        <v>85518.854968087762</v>
      </c>
      <c r="BC85" s="387">
        <v>86724.276762875568</v>
      </c>
      <c r="BD85" s="387">
        <v>86962.172108728046</v>
      </c>
      <c r="BE85" s="387">
        <v>86909.786923148058</v>
      </c>
      <c r="BF85" s="387">
        <v>87791</v>
      </c>
      <c r="BG85" s="387">
        <v>87456.257170723053</v>
      </c>
      <c r="BH85" s="389"/>
      <c r="BJ85" s="1142">
        <f t="shared" si="5"/>
        <v>1.1546090868832959E-2</v>
      </c>
    </row>
    <row r="86" spans="1:62" x14ac:dyDescent="0.2">
      <c r="A86" s="475">
        <v>77</v>
      </c>
      <c r="B86" s="319">
        <v>42273.643239254743</v>
      </c>
      <c r="C86" s="319">
        <f t="shared" si="3"/>
        <v>44234.868709384747</v>
      </c>
      <c r="D86" s="353">
        <v>46196.094179514752</v>
      </c>
      <c r="E86" s="353">
        <f t="shared" si="4"/>
        <v>47782.89990521389</v>
      </c>
      <c r="F86" s="353">
        <v>49369.705630913028</v>
      </c>
      <c r="G86" s="319">
        <v>49122.277860820461</v>
      </c>
      <c r="H86" s="353">
        <v>50826.472351942262</v>
      </c>
      <c r="I86" s="371">
        <v>51730.85423831681</v>
      </c>
      <c r="J86" s="319">
        <v>51357.446450869269</v>
      </c>
      <c r="K86" s="319">
        <v>52145.25553117571</v>
      </c>
      <c r="L86" s="319">
        <v>53793.217962760136</v>
      </c>
      <c r="M86" s="319">
        <v>54730.788260219349</v>
      </c>
      <c r="N86" s="319">
        <v>54151.175773333845</v>
      </c>
      <c r="O86" s="387">
        <v>52999.324006459763</v>
      </c>
      <c r="P86" s="387">
        <v>54867.055993874623</v>
      </c>
      <c r="Q86" s="387">
        <v>56038.85017421603</v>
      </c>
      <c r="R86" s="387">
        <v>58715.969101536117</v>
      </c>
      <c r="S86" s="388">
        <v>58334.450295890114</v>
      </c>
      <c r="T86" s="387">
        <v>57932.863639761767</v>
      </c>
      <c r="U86" s="387">
        <v>58621.046681088461</v>
      </c>
      <c r="V86" s="387">
        <v>57361.940602551738</v>
      </c>
      <c r="W86" s="387">
        <v>58486.137049894205</v>
      </c>
      <c r="X86" s="387">
        <v>60752.060062078643</v>
      </c>
      <c r="Y86" s="387">
        <v>61965.264646310228</v>
      </c>
      <c r="Z86" s="387">
        <v>63364.651082234865</v>
      </c>
      <c r="AA86" s="387">
        <v>63724.588882402306</v>
      </c>
      <c r="AB86" s="387">
        <v>64348.472941093627</v>
      </c>
      <c r="AC86" s="388">
        <v>65676.125665511703</v>
      </c>
      <c r="AD86" s="387">
        <v>66030.735714517752</v>
      </c>
      <c r="AE86" s="387">
        <v>66258.707096511294</v>
      </c>
      <c r="AF86" s="387">
        <v>67356.278734096006</v>
      </c>
      <c r="AG86" s="387">
        <v>68036.24636860688</v>
      </c>
      <c r="AH86" s="387">
        <v>69622.463189200236</v>
      </c>
      <c r="AI86" s="387">
        <v>70936.286077431709</v>
      </c>
      <c r="AJ86" s="387">
        <v>72370.276794583027</v>
      </c>
      <c r="AK86" s="387">
        <v>74584.709252068438</v>
      </c>
      <c r="AL86" s="387">
        <v>76355.464056447905</v>
      </c>
      <c r="AM86" s="388">
        <v>77898.556140818779</v>
      </c>
      <c r="AN86" s="387">
        <v>79818.150480631462</v>
      </c>
      <c r="AO86" s="387">
        <v>80441.365131578947</v>
      </c>
      <c r="AP86" s="387">
        <v>80476.91433457323</v>
      </c>
      <c r="AQ86" s="387">
        <v>82012.70256910965</v>
      </c>
      <c r="AR86" s="387">
        <v>83099.401789108524</v>
      </c>
      <c r="AS86" s="387">
        <v>83995.041593114351</v>
      </c>
      <c r="AT86" s="387">
        <v>85294.894587755829</v>
      </c>
      <c r="AU86" s="387">
        <v>84852.594098753339</v>
      </c>
      <c r="AV86" s="387">
        <v>84278.281081485125</v>
      </c>
      <c r="AW86" s="388">
        <v>83688.564012560397</v>
      </c>
      <c r="AX86" s="387">
        <v>84689.753703047856</v>
      </c>
      <c r="AY86" s="387">
        <v>86118.020542359052</v>
      </c>
      <c r="AZ86" s="387">
        <v>86006.845950000003</v>
      </c>
      <c r="BA86" s="387">
        <v>86626.976401759064</v>
      </c>
      <c r="BB86" s="387">
        <v>87978.276595129282</v>
      </c>
      <c r="BC86" s="387">
        <v>89155.877619974795</v>
      </c>
      <c r="BD86" s="387">
        <v>89405.775281534719</v>
      </c>
      <c r="BE86" s="387">
        <v>89219.756496809394</v>
      </c>
      <c r="BF86" s="387">
        <v>90337</v>
      </c>
      <c r="BG86" s="387">
        <v>89927.328013476974</v>
      </c>
      <c r="BH86" s="389"/>
      <c r="BJ86" s="1142">
        <f t="shared" si="5"/>
        <v>1.1759721466322981E-2</v>
      </c>
    </row>
    <row r="87" spans="1:62" x14ac:dyDescent="0.2">
      <c r="A87" s="475">
        <v>78</v>
      </c>
      <c r="B87" s="319">
        <v>43104.943122425131</v>
      </c>
      <c r="C87" s="319">
        <f t="shared" si="3"/>
        <v>45127.313200987868</v>
      </c>
      <c r="D87" s="353">
        <v>47149.683279550605</v>
      </c>
      <c r="E87" s="353">
        <f t="shared" si="4"/>
        <v>48755.475687421495</v>
      </c>
      <c r="F87" s="353">
        <v>50361.268095292377</v>
      </c>
      <c r="G87" s="319">
        <v>50017.975696174501</v>
      </c>
      <c r="H87" s="353">
        <v>51855.586393547012</v>
      </c>
      <c r="I87" s="371">
        <v>52728.48067974914</v>
      </c>
      <c r="J87" s="319">
        <v>52357.985304005379</v>
      </c>
      <c r="K87" s="319">
        <v>53067.194185408662</v>
      </c>
      <c r="L87" s="319">
        <v>54890.444249726184</v>
      </c>
      <c r="M87" s="319">
        <v>55826.416791292795</v>
      </c>
      <c r="N87" s="319">
        <v>55278.26597331091</v>
      </c>
      <c r="O87" s="387">
        <v>54131.439053503716</v>
      </c>
      <c r="P87" s="387">
        <v>56014.34668264589</v>
      </c>
      <c r="Q87" s="387">
        <v>57280.679442508714</v>
      </c>
      <c r="R87" s="387">
        <v>59962.544277028821</v>
      </c>
      <c r="S87" s="388">
        <v>59489.587925511703</v>
      </c>
      <c r="T87" s="387">
        <v>59186.570684542348</v>
      </c>
      <c r="U87" s="387">
        <v>59754.052146191498</v>
      </c>
      <c r="V87" s="387">
        <v>58531.040634716417</v>
      </c>
      <c r="W87" s="387">
        <v>59685.724277468515</v>
      </c>
      <c r="X87" s="387">
        <v>62169.535102113441</v>
      </c>
      <c r="Y87" s="387">
        <v>63381.84344785416</v>
      </c>
      <c r="Z87" s="387">
        <v>64709.171004343916</v>
      </c>
      <c r="AA87" s="387">
        <v>65145.812383697594</v>
      </c>
      <c r="AB87" s="387">
        <v>65909.192634062187</v>
      </c>
      <c r="AC87" s="388">
        <v>67241.938899687317</v>
      </c>
      <c r="AD87" s="387">
        <v>67607.481645713546</v>
      </c>
      <c r="AE87" s="387">
        <v>67856.516079992478</v>
      </c>
      <c r="AF87" s="387">
        <v>68999.775320370842</v>
      </c>
      <c r="AG87" s="387">
        <v>69589.766250018612</v>
      </c>
      <c r="AH87" s="387">
        <v>71181.440286322424</v>
      </c>
      <c r="AI87" s="387">
        <v>72648.606743498574</v>
      </c>
      <c r="AJ87" s="387">
        <v>74233.755998265216</v>
      </c>
      <c r="AK87" s="387">
        <v>76427.545931038272</v>
      </c>
      <c r="AL87" s="387">
        <v>78241.951434220871</v>
      </c>
      <c r="AM87" s="388">
        <v>80038.309707961074</v>
      </c>
      <c r="AN87" s="387">
        <v>81874.984499960919</v>
      </c>
      <c r="AO87" s="387">
        <v>82546.872650375939</v>
      </c>
      <c r="AP87" s="387">
        <v>82394.052287989616</v>
      </c>
      <c r="AQ87" s="387">
        <v>84088.750961127706</v>
      </c>
      <c r="AR87" s="387">
        <v>85221.548006557685</v>
      </c>
      <c r="AS87" s="387">
        <v>86169.840146297007</v>
      </c>
      <c r="AT87" s="387">
        <v>87566.629383313179</v>
      </c>
      <c r="AU87" s="387">
        <v>87101.591431215638</v>
      </c>
      <c r="AV87" s="387">
        <v>86551.403218400621</v>
      </c>
      <c r="AW87" s="388">
        <v>85860.740936531947</v>
      </c>
      <c r="AX87" s="387">
        <v>87061.837878377541</v>
      </c>
      <c r="AY87" s="387">
        <v>88479.151646447135</v>
      </c>
      <c r="AZ87" s="387">
        <v>88425.937399999995</v>
      </c>
      <c r="BA87" s="387">
        <v>89086.461981702523</v>
      </c>
      <c r="BB87" s="387">
        <v>90485.7755346021</v>
      </c>
      <c r="BC87" s="387">
        <v>91661.515910739501</v>
      </c>
      <c r="BD87" s="387">
        <v>91987.340652292827</v>
      </c>
      <c r="BE87" s="387">
        <v>91693.699065939145</v>
      </c>
      <c r="BF87" s="387">
        <v>92864</v>
      </c>
      <c r="BG87" s="387">
        <v>92577.219887396379</v>
      </c>
      <c r="BH87" s="389"/>
      <c r="BJ87" s="1142">
        <f t="shared" si="5"/>
        <v>1.1924254495528031E-2</v>
      </c>
    </row>
    <row r="88" spans="1:62" x14ac:dyDescent="0.2">
      <c r="A88" s="476">
        <v>79</v>
      </c>
      <c r="B88" s="320">
        <v>43983.940539875788</v>
      </c>
      <c r="C88" s="320">
        <f t="shared" si="3"/>
        <v>46050.228606259152</v>
      </c>
      <c r="D88" s="354">
        <v>48116.516672642516</v>
      </c>
      <c r="E88" s="354">
        <f t="shared" si="4"/>
        <v>49772.567723076078</v>
      </c>
      <c r="F88" s="354">
        <v>51428.618773509632</v>
      </c>
      <c r="G88" s="320">
        <v>50913.67353152854</v>
      </c>
      <c r="H88" s="354">
        <v>52837.655221821267</v>
      </c>
      <c r="I88" s="374">
        <v>53770.944264616628</v>
      </c>
      <c r="J88" s="320">
        <v>53369.168187493997</v>
      </c>
      <c r="K88" s="320">
        <v>54120.838361674891</v>
      </c>
      <c r="L88" s="320">
        <v>56070.205257393216</v>
      </c>
      <c r="M88" s="320">
        <v>57004.907984380196</v>
      </c>
      <c r="N88" s="320">
        <v>56523.99724696976</v>
      </c>
      <c r="O88" s="390">
        <v>55318.020116556661</v>
      </c>
      <c r="P88" s="390">
        <v>57209.594860015306</v>
      </c>
      <c r="Q88" s="390">
        <v>58557.293844367014</v>
      </c>
      <c r="R88" s="390">
        <v>61222.138514406564</v>
      </c>
      <c r="S88" s="391">
        <v>60704.888973342742</v>
      </c>
      <c r="T88" s="390">
        <v>60404.378628921731</v>
      </c>
      <c r="U88" s="390">
        <v>60914.814983490833</v>
      </c>
      <c r="V88" s="390">
        <v>59657.36871448483</v>
      </c>
      <c r="W88" s="390">
        <v>60971.809255797707</v>
      </c>
      <c r="X88" s="390">
        <v>63611.10940867124</v>
      </c>
      <c r="Y88" s="390">
        <v>64838.653934344773</v>
      </c>
      <c r="Z88" s="390">
        <v>66095.188454913121</v>
      </c>
      <c r="AA88" s="390">
        <v>66662.053672419454</v>
      </c>
      <c r="AB88" s="390">
        <v>67452.354230484838</v>
      </c>
      <c r="AC88" s="391">
        <v>68787.149328150088</v>
      </c>
      <c r="AD88" s="390">
        <v>69196.827144852679</v>
      </c>
      <c r="AE88" s="390">
        <v>69596.738472870886</v>
      </c>
      <c r="AF88" s="390">
        <v>70592.494463197436</v>
      </c>
      <c r="AG88" s="390">
        <v>71283.614707328335</v>
      </c>
      <c r="AH88" s="390">
        <v>72905.200454850288</v>
      </c>
      <c r="AI88" s="390">
        <v>74444.802636276654</v>
      </c>
      <c r="AJ88" s="390">
        <v>76227.461702038359</v>
      </c>
      <c r="AK88" s="390">
        <v>78311.43590236138</v>
      </c>
      <c r="AL88" s="390">
        <v>80347.553495490138</v>
      </c>
      <c r="AM88" s="391">
        <v>82296.281704227236</v>
      </c>
      <c r="AN88" s="390">
        <v>83901.507281110797</v>
      </c>
      <c r="AO88" s="390">
        <v>84665.046992481206</v>
      </c>
      <c r="AP88" s="390">
        <v>84496.541241231243</v>
      </c>
      <c r="AQ88" s="390">
        <v>86133.692439128572</v>
      </c>
      <c r="AR88" s="390">
        <v>87493.77156196539</v>
      </c>
      <c r="AS88" s="390">
        <v>88514.684676888995</v>
      </c>
      <c r="AT88" s="390">
        <v>89839.604886022658</v>
      </c>
      <c r="AU88" s="390">
        <v>89495.373999673364</v>
      </c>
      <c r="AV88" s="390">
        <v>89042.252827045668</v>
      </c>
      <c r="AW88" s="391">
        <v>88154.765972743524</v>
      </c>
      <c r="AX88" s="390">
        <v>89515.877273390142</v>
      </c>
      <c r="AY88" s="390">
        <v>90918.233968804154</v>
      </c>
      <c r="AZ88" s="390">
        <v>90915.950450000004</v>
      </c>
      <c r="BA88" s="390">
        <v>91577.493374037993</v>
      </c>
      <c r="BB88" s="390">
        <v>93083.018790613365</v>
      </c>
      <c r="BC88" s="390">
        <v>94417.823798343059</v>
      </c>
      <c r="BD88" s="390">
        <v>94655.654980853753</v>
      </c>
      <c r="BE88" s="390">
        <v>94166.616803847224</v>
      </c>
      <c r="BF88" s="390">
        <v>95559</v>
      </c>
      <c r="BG88" s="390">
        <v>95340.103072217054</v>
      </c>
      <c r="BH88" s="392"/>
      <c r="BJ88" s="1142">
        <f t="shared" si="5"/>
        <v>1.2143729351619115E-2</v>
      </c>
    </row>
    <row r="89" spans="1:62" x14ac:dyDescent="0.2">
      <c r="A89" s="477">
        <v>80</v>
      </c>
      <c r="B89" s="321">
        <v>44869.751890795051</v>
      </c>
      <c r="C89" s="321">
        <f t="shared" si="3"/>
        <v>47006.350637640862</v>
      </c>
      <c r="D89" s="356">
        <v>49142.949384486667</v>
      </c>
      <c r="E89" s="356">
        <f t="shared" si="4"/>
        <v>50816.30157586353</v>
      </c>
      <c r="F89" s="356">
        <v>52489.653767240401</v>
      </c>
      <c r="G89" s="321">
        <v>51944.339533853738</v>
      </c>
      <c r="H89" s="356">
        <v>53843.24665676077</v>
      </c>
      <c r="I89" s="375">
        <v>54852.640349989881</v>
      </c>
      <c r="J89" s="321">
        <v>54545.333541446547</v>
      </c>
      <c r="K89" s="321">
        <v>55280.860074967997</v>
      </c>
      <c r="L89" s="321">
        <v>57322.791018619937</v>
      </c>
      <c r="M89" s="321">
        <v>58261.658358258559</v>
      </c>
      <c r="N89" s="321">
        <v>57799.388789049066</v>
      </c>
      <c r="O89" s="393">
        <v>56473.477741890179</v>
      </c>
      <c r="P89" s="393">
        <v>58441.733413229464</v>
      </c>
      <c r="Q89" s="393">
        <v>59854.779326364696</v>
      </c>
      <c r="R89" s="393">
        <v>62615.178136105977</v>
      </c>
      <c r="S89" s="394">
        <v>61980.353439383245</v>
      </c>
      <c r="T89" s="393">
        <v>61630.470981086</v>
      </c>
      <c r="U89" s="393">
        <v>62285.019810998514</v>
      </c>
      <c r="V89" s="393">
        <v>60883.498016511207</v>
      </c>
      <c r="W89" s="393">
        <v>62471.862354415294</v>
      </c>
      <c r="X89" s="393">
        <v>65186.325102311144</v>
      </c>
      <c r="Y89" s="393">
        <v>66348.400848396821</v>
      </c>
      <c r="Z89" s="393">
        <v>67674.169412822041</v>
      </c>
      <c r="AA89" s="393">
        <v>68297.572609187439</v>
      </c>
      <c r="AB89" s="393">
        <v>68970.154131896765</v>
      </c>
      <c r="AC89" s="394">
        <v>70403.533085439034</v>
      </c>
      <c r="AD89" s="393">
        <v>70859.970113374264</v>
      </c>
      <c r="AE89" s="393">
        <v>71312.646381218059</v>
      </c>
      <c r="AF89" s="393">
        <v>72318.92754043774</v>
      </c>
      <c r="AG89" s="393">
        <v>73124.395438225343</v>
      </c>
      <c r="AH89" s="393">
        <v>74753.355687086339</v>
      </c>
      <c r="AI89" s="393">
        <v>76283.727418134047</v>
      </c>
      <c r="AJ89" s="393">
        <v>78359.145483288798</v>
      </c>
      <c r="AK89" s="393">
        <v>80572.407966411003</v>
      </c>
      <c r="AL89" s="393">
        <v>82592.728608575533</v>
      </c>
      <c r="AM89" s="394">
        <v>84571.986464861984</v>
      </c>
      <c r="AN89" s="393">
        <v>86189.284067522851</v>
      </c>
      <c r="AO89" s="393">
        <v>86890.185620300748</v>
      </c>
      <c r="AP89" s="393">
        <v>86648.825985470699</v>
      </c>
      <c r="AQ89" s="393">
        <v>88369.332824800134</v>
      </c>
      <c r="AR89" s="393">
        <v>89947.667684375585</v>
      </c>
      <c r="AS89" s="393">
        <v>91075.602667497384</v>
      </c>
      <c r="AT89" s="393">
        <v>92456.256269873251</v>
      </c>
      <c r="AU89" s="393">
        <v>92017.050193260395</v>
      </c>
      <c r="AV89" s="393">
        <v>91546.118751935413</v>
      </c>
      <c r="AW89" s="394">
        <v>90591.728217544383</v>
      </c>
      <c r="AX89" s="393">
        <v>92025.32301410388</v>
      </c>
      <c r="AY89" s="393">
        <v>93466.899887858075</v>
      </c>
      <c r="AZ89" s="393">
        <v>93535.617050000001</v>
      </c>
      <c r="BA89" s="393">
        <v>94190.356869404728</v>
      </c>
      <c r="BB89" s="393">
        <v>95727.270974335232</v>
      </c>
      <c r="BC89" s="393">
        <v>97184.708462184542</v>
      </c>
      <c r="BD89" s="393">
        <v>97432.666798709746</v>
      </c>
      <c r="BE89" s="393">
        <v>96987.977157125686</v>
      </c>
      <c r="BF89" s="393">
        <v>98396</v>
      </c>
      <c r="BG89" s="393">
        <v>98266.086757990866</v>
      </c>
      <c r="BH89" s="395"/>
      <c r="BJ89" s="1142">
        <f t="shared" si="5"/>
        <v>1.2387778211257139E-2</v>
      </c>
    </row>
    <row r="90" spans="1:62" x14ac:dyDescent="0.2">
      <c r="A90" s="475">
        <v>81</v>
      </c>
      <c r="B90" s="319">
        <v>45864.58617721207</v>
      </c>
      <c r="C90" s="319">
        <f t="shared" si="3"/>
        <v>48036.850576355522</v>
      </c>
      <c r="D90" s="353">
        <v>50209.114975498975</v>
      </c>
      <c r="E90" s="353">
        <f t="shared" si="4"/>
        <v>51908.322448424282</v>
      </c>
      <c r="F90" s="353">
        <v>53607.529921349596</v>
      </c>
      <c r="G90" s="319">
        <v>53079.299119747549</v>
      </c>
      <c r="H90" s="353">
        <v>55089.9448100191</v>
      </c>
      <c r="I90" s="371">
        <v>56147.312866680149</v>
      </c>
      <c r="J90" s="319">
        <v>55790.685092690423</v>
      </c>
      <c r="K90" s="319">
        <v>56521.931340281582</v>
      </c>
      <c r="L90" s="319">
        <v>58570.521796276022</v>
      </c>
      <c r="M90" s="319">
        <v>59499.994807244933</v>
      </c>
      <c r="N90" s="319">
        <v>59151.049592780946</v>
      </c>
      <c r="O90" s="387">
        <v>57718.415250667036</v>
      </c>
      <c r="P90" s="387">
        <v>59747.652718133089</v>
      </c>
      <c r="Q90" s="387">
        <v>61221.835075493611</v>
      </c>
      <c r="R90" s="387">
        <v>64047.274943460514</v>
      </c>
      <c r="S90" s="388">
        <v>63361.103887290301</v>
      </c>
      <c r="T90" s="387">
        <v>62986.35238854694</v>
      </c>
      <c r="U90" s="387">
        <v>63763.730729818963</v>
      </c>
      <c r="V90" s="387">
        <v>62292.596226010508</v>
      </c>
      <c r="W90" s="387">
        <v>63951.429143643567</v>
      </c>
      <c r="X90" s="387">
        <v>66921.472291967337</v>
      </c>
      <c r="Y90" s="387">
        <v>67966.138074674192</v>
      </c>
      <c r="Z90" s="387">
        <v>69417.065608148594</v>
      </c>
      <c r="AA90" s="387">
        <v>69906.810030284236</v>
      </c>
      <c r="AB90" s="387">
        <v>70677.191296081131</v>
      </c>
      <c r="AC90" s="388">
        <v>72089.217189216593</v>
      </c>
      <c r="AD90" s="387">
        <v>72683.30758860409</v>
      </c>
      <c r="AE90" s="387">
        <v>73098.024245368768</v>
      </c>
      <c r="AF90" s="387">
        <v>74214.618762505532</v>
      </c>
      <c r="AG90" s="387">
        <v>74849.61145955931</v>
      </c>
      <c r="AH90" s="387">
        <v>76843.838965507195</v>
      </c>
      <c r="AI90" s="387">
        <v>78282.48989617698</v>
      </c>
      <c r="AJ90" s="387">
        <v>80515.634312175607</v>
      </c>
      <c r="AK90" s="387">
        <v>82789.28575348857</v>
      </c>
      <c r="AL90" s="387">
        <v>84771.869159511363</v>
      </c>
      <c r="AM90" s="388">
        <v>87030.929790638766</v>
      </c>
      <c r="AN90" s="387">
        <v>88617.069906478748</v>
      </c>
      <c r="AO90" s="387">
        <v>89408.06860902255</v>
      </c>
      <c r="AP90" s="387">
        <v>89173.195945777261</v>
      </c>
      <c r="AQ90" s="387">
        <v>90719.933544883126</v>
      </c>
      <c r="AR90" s="387">
        <v>92445.007246721143</v>
      </c>
      <c r="AS90" s="387">
        <v>93761.817694091587</v>
      </c>
      <c r="AT90" s="387">
        <v>95304.919891172904</v>
      </c>
      <c r="AU90" s="387">
        <v>94700.403233708974</v>
      </c>
      <c r="AV90" s="387">
        <v>94092.583529989643</v>
      </c>
      <c r="AW90" s="388">
        <v>93279.41638560842</v>
      </c>
      <c r="AX90" s="387">
        <v>94615.569675631763</v>
      </c>
      <c r="AY90" s="387">
        <v>96170.33851564888</v>
      </c>
      <c r="AZ90" s="387">
        <v>96303.775750000001</v>
      </c>
      <c r="BA90" s="387">
        <v>97089.308249568072</v>
      </c>
      <c r="BB90" s="387">
        <v>98604.431027168772</v>
      </c>
      <c r="BC90" s="387">
        <v>100132.45599969456</v>
      </c>
      <c r="BD90" s="387">
        <v>100385.26686850395</v>
      </c>
      <c r="BE90" s="387">
        <v>100032.75071672986</v>
      </c>
      <c r="BF90" s="387">
        <v>101348</v>
      </c>
      <c r="BG90" s="387">
        <v>101365.97880923882</v>
      </c>
      <c r="BH90" s="389"/>
      <c r="BJ90" s="1142">
        <f t="shared" si="5"/>
        <v>1.259556066198142E-2</v>
      </c>
    </row>
    <row r="91" spans="1:62" x14ac:dyDescent="0.2">
      <c r="A91" s="475">
        <v>82</v>
      </c>
      <c r="B91" s="319">
        <v>46913.931931377971</v>
      </c>
      <c r="C91" s="319">
        <f t="shared" si="3"/>
        <v>49140.961274640817</v>
      </c>
      <c r="D91" s="353">
        <v>51367.990617903662</v>
      </c>
      <c r="E91" s="353">
        <f t="shared" si="4"/>
        <v>53078.276769113691</v>
      </c>
      <c r="F91" s="353">
        <v>54788.562920323719</v>
      </c>
      <c r="G91" s="319">
        <v>54349.226872612526</v>
      </c>
      <c r="H91" s="353">
        <v>56371.926873275312</v>
      </c>
      <c r="I91" s="371">
        <v>57498.031812664376</v>
      </c>
      <c r="J91" s="319">
        <v>57073.290750168089</v>
      </c>
      <c r="K91" s="319">
        <v>57788.330590601567</v>
      </c>
      <c r="L91" s="319">
        <v>59900.787294633083</v>
      </c>
      <c r="M91" s="319">
        <v>60913.263542705223</v>
      </c>
      <c r="N91" s="319">
        <v>60528.133483730366</v>
      </c>
      <c r="O91" s="387">
        <v>59045.051783457377</v>
      </c>
      <c r="P91" s="387">
        <v>61164.243150570917</v>
      </c>
      <c r="Q91" s="387">
        <v>62623.675958188156</v>
      </c>
      <c r="R91" s="387">
        <v>65642.110024378067</v>
      </c>
      <c r="S91" s="388">
        <v>64922.344589825727</v>
      </c>
      <c r="T91" s="387">
        <v>64480.307259089437</v>
      </c>
      <c r="U91" s="387">
        <v>65270.199020835702</v>
      </c>
      <c r="V91" s="387">
        <v>63811.000536078056</v>
      </c>
      <c r="W91" s="387">
        <v>65601.715177782797</v>
      </c>
      <c r="X91" s="387">
        <v>68610.611790988711</v>
      </c>
      <c r="Y91" s="387">
        <v>69719.392555508835</v>
      </c>
      <c r="Z91" s="387">
        <v>71151.662297783099</v>
      </c>
      <c r="AA91" s="387">
        <v>71738.429507060238</v>
      </c>
      <c r="AB91" s="387">
        <v>72520.791433400227</v>
      </c>
      <c r="AC91" s="388">
        <v>74083.94337868673</v>
      </c>
      <c r="AD91" s="387">
        <v>74546.243705941582</v>
      </c>
      <c r="AE91" s="387">
        <v>74999.764285490397</v>
      </c>
      <c r="AF91" s="387">
        <v>76054.45479678025</v>
      </c>
      <c r="AG91" s="387">
        <v>76890.154045558156</v>
      </c>
      <c r="AH91" s="387">
        <v>79031.253462401961</v>
      </c>
      <c r="AI91" s="387">
        <v>80309.738300272773</v>
      </c>
      <c r="AJ91" s="387">
        <v>82664.371563676046</v>
      </c>
      <c r="AK91" s="387">
        <v>85019.847971350566</v>
      </c>
      <c r="AL91" s="387">
        <v>87350.218654351425</v>
      </c>
      <c r="AM91" s="388">
        <v>89625.824309907999</v>
      </c>
      <c r="AN91" s="387">
        <v>91274.355120222986</v>
      </c>
      <c r="AO91" s="387">
        <v>91996.322838345863</v>
      </c>
      <c r="AP91" s="387">
        <v>91797.15748807948</v>
      </c>
      <c r="AQ91" s="387">
        <v>93411.357844632934</v>
      </c>
      <c r="AR91" s="387">
        <v>95201.690980802116</v>
      </c>
      <c r="AS91" s="387">
        <v>96798.353004972712</v>
      </c>
      <c r="AT91" s="387">
        <v>98463.760300506066</v>
      </c>
      <c r="AU91" s="387">
        <v>97582.835973651265</v>
      </c>
      <c r="AV91" s="387">
        <v>96982.205736313263</v>
      </c>
      <c r="AW91" s="388">
        <v>96059.662254316325</v>
      </c>
      <c r="AX91" s="387">
        <v>97410.127236932574</v>
      </c>
      <c r="AY91" s="387">
        <v>99117.798348455486</v>
      </c>
      <c r="AZ91" s="387">
        <v>99186.073900000003</v>
      </c>
      <c r="BA91" s="387">
        <v>100246.06506203863</v>
      </c>
      <c r="BB91" s="387">
        <v>101828.81611422841</v>
      </c>
      <c r="BC91" s="387">
        <v>103253.66266750658</v>
      </c>
      <c r="BD91" s="387">
        <v>103667.09491068228</v>
      </c>
      <c r="BE91" s="387">
        <v>103139.01414963471</v>
      </c>
      <c r="BF91" s="387">
        <v>104458</v>
      </c>
      <c r="BG91" s="387">
        <v>104610.30323181274</v>
      </c>
      <c r="BH91" s="389"/>
      <c r="BJ91" s="1142">
        <f t="shared" si="5"/>
        <v>1.2776329058340696E-2</v>
      </c>
    </row>
    <row r="92" spans="1:62" x14ac:dyDescent="0.2">
      <c r="A92" s="475">
        <v>83</v>
      </c>
      <c r="B92" s="319">
        <v>48038.23095369857</v>
      </c>
      <c r="C92" s="319">
        <f t="shared" si="3"/>
        <v>50342.147925755693</v>
      </c>
      <c r="D92" s="353">
        <v>52646.064897812823</v>
      </c>
      <c r="E92" s="353">
        <f t="shared" si="4"/>
        <v>54374.145095663509</v>
      </c>
      <c r="F92" s="353">
        <v>56102.225293514195</v>
      </c>
      <c r="G92" s="319">
        <v>55729.583125726625</v>
      </c>
      <c r="H92" s="353">
        <v>57689.192846529397</v>
      </c>
      <c r="I92" s="371">
        <v>58871.169330366174</v>
      </c>
      <c r="J92" s="319">
        <v>58403.794544232063</v>
      </c>
      <c r="K92" s="319">
        <v>59130.713795940748</v>
      </c>
      <c r="L92" s="319">
        <v>61289.312595837902</v>
      </c>
      <c r="M92" s="319">
        <v>62317.325315719514</v>
      </c>
      <c r="N92" s="319">
        <v>61977.249455129437</v>
      </c>
      <c r="O92" s="387">
        <v>60515.63421570004</v>
      </c>
      <c r="P92" s="387">
        <v>62728.395086387689</v>
      </c>
      <c r="Q92" s="387">
        <v>64171.614401858307</v>
      </c>
      <c r="R92" s="387">
        <v>67285.766587364531</v>
      </c>
      <c r="S92" s="388">
        <v>66591.879445138169</v>
      </c>
      <c r="T92" s="387">
        <v>66062.629146004139</v>
      </c>
      <c r="U92" s="387">
        <v>66844.799043606967</v>
      </c>
      <c r="V92" s="387">
        <v>65536.135949394229</v>
      </c>
      <c r="W92" s="387">
        <v>67338.498962676909</v>
      </c>
      <c r="X92" s="387">
        <v>70470.636998082278</v>
      </c>
      <c r="Y92" s="387">
        <v>71629.338861925309</v>
      </c>
      <c r="Z92" s="387">
        <v>73141.468787447564</v>
      </c>
      <c r="AA92" s="387">
        <v>73770.192833947527</v>
      </c>
      <c r="AB92" s="387">
        <v>74524.365339248616</v>
      </c>
      <c r="AC92" s="388">
        <v>76140.477985295365</v>
      </c>
      <c r="AD92" s="387">
        <v>76547.775070655873</v>
      </c>
      <c r="AE92" s="387">
        <v>77019.603250478016</v>
      </c>
      <c r="AF92" s="387">
        <v>78044.930579951426</v>
      </c>
      <c r="AG92" s="387">
        <v>78988.478986338509</v>
      </c>
      <c r="AH92" s="387">
        <v>81247.747324838914</v>
      </c>
      <c r="AI92" s="387">
        <v>82884.549505162591</v>
      </c>
      <c r="AJ92" s="387">
        <v>85216.190839267481</v>
      </c>
      <c r="AK92" s="387">
        <v>87627.492281939049</v>
      </c>
      <c r="AL92" s="387">
        <v>89943.57600422547</v>
      </c>
      <c r="AM92" s="388">
        <v>92335.981797573026</v>
      </c>
      <c r="AN92" s="387">
        <v>94306.92233047646</v>
      </c>
      <c r="AO92" s="387">
        <v>94788.653665413527</v>
      </c>
      <c r="AP92" s="387">
        <v>94483.363769128991</v>
      </c>
      <c r="AQ92" s="387">
        <v>96236.677122108973</v>
      </c>
      <c r="AR92" s="387">
        <v>98217.718886618502</v>
      </c>
      <c r="AS92" s="387">
        <v>99758.175844842117</v>
      </c>
      <c r="AT92" s="387">
        <v>101749.15283935689</v>
      </c>
      <c r="AU92" s="387">
        <v>100608.84740595569</v>
      </c>
      <c r="AV92" s="387">
        <v>99993.707994746335</v>
      </c>
      <c r="AW92" s="388">
        <v>99043.769387733526</v>
      </c>
      <c r="AX92" s="387">
        <v>100517.49979167101</v>
      </c>
      <c r="AY92" s="387">
        <v>102418.86298297481</v>
      </c>
      <c r="AZ92" s="387">
        <v>102294.43465</v>
      </c>
      <c r="BA92" s="387">
        <v>103631.25706769279</v>
      </c>
      <c r="BB92" s="387">
        <v>105291.4509940032</v>
      </c>
      <c r="BC92" s="387">
        <v>106657.26926087121</v>
      </c>
      <c r="BD92" s="387">
        <v>107199.76331277234</v>
      </c>
      <c r="BE92" s="387">
        <v>106489.18741329882</v>
      </c>
      <c r="BF92" s="387">
        <v>107863</v>
      </c>
      <c r="BG92" s="387">
        <v>108131.70199937935</v>
      </c>
      <c r="BH92" s="389"/>
      <c r="BJ92" s="1142">
        <f t="shared" si="5"/>
        <v>1.2985128327910322E-2</v>
      </c>
    </row>
    <row r="93" spans="1:62" x14ac:dyDescent="0.2">
      <c r="A93" s="475">
        <v>84</v>
      </c>
      <c r="B93" s="319">
        <v>49264.738978048321</v>
      </c>
      <c r="C93" s="319">
        <f t="shared" si="3"/>
        <v>51670.593762957462</v>
      </c>
      <c r="D93" s="353">
        <v>54076.44854786661</v>
      </c>
      <c r="E93" s="353">
        <f t="shared" si="4"/>
        <v>55787.220056447841</v>
      </c>
      <c r="F93" s="353">
        <v>57497.991565029064</v>
      </c>
      <c r="G93" s="319">
        <v>57189.693295687321</v>
      </c>
      <c r="H93" s="353">
        <v>59094.668594778173</v>
      </c>
      <c r="I93" s="371">
        <v>60277.934705644344</v>
      </c>
      <c r="J93" s="319">
        <v>59952.50096052252</v>
      </c>
      <c r="K93" s="319">
        <v>60538.949762296572</v>
      </c>
      <c r="L93" s="319">
        <v>62789.502519167581</v>
      </c>
      <c r="M93" s="319">
        <v>63873.301969092725</v>
      </c>
      <c r="N93" s="319">
        <v>63447.551332543117</v>
      </c>
      <c r="O93" s="387">
        <v>62176.847703974156</v>
      </c>
      <c r="P93" s="387">
        <v>64403.21814973867</v>
      </c>
      <c r="Q93" s="387">
        <v>65830.865272938448</v>
      </c>
      <c r="R93" s="387">
        <v>69140.982905982906</v>
      </c>
      <c r="S93" s="388">
        <v>68393.773820511429</v>
      </c>
      <c r="T93" s="387">
        <v>67827.208004186497</v>
      </c>
      <c r="U93" s="387">
        <v>68601.083684390294</v>
      </c>
      <c r="V93" s="387">
        <v>67301.667095529119</v>
      </c>
      <c r="W93" s="387">
        <v>69230.068196290274</v>
      </c>
      <c r="X93" s="387">
        <v>72508.120440481609</v>
      </c>
      <c r="Y93" s="387">
        <v>73583.751767493392</v>
      </c>
      <c r="Z93" s="387">
        <v>75305.56489664469</v>
      </c>
      <c r="AA93" s="387">
        <v>75896.973948261395</v>
      </c>
      <c r="AB93" s="387">
        <v>76732.783704799134</v>
      </c>
      <c r="AC93" s="388">
        <v>78316.88346150596</v>
      </c>
      <c r="AD93" s="387">
        <v>78774.298720072766</v>
      </c>
      <c r="AE93" s="387">
        <v>79213.117104974444</v>
      </c>
      <c r="AF93" s="387">
        <v>80360.382001191363</v>
      </c>
      <c r="AG93" s="387">
        <v>81238.688973973141</v>
      </c>
      <c r="AH93" s="387">
        <v>83659.719144531598</v>
      </c>
      <c r="AI93" s="387">
        <v>85582.799722948184</v>
      </c>
      <c r="AJ93" s="387">
        <v>87899.786930427115</v>
      </c>
      <c r="AK93" s="387">
        <v>90504.263731287996</v>
      </c>
      <c r="AL93" s="387">
        <v>92886.616376391568</v>
      </c>
      <c r="AM93" s="388">
        <v>95173.224096546212</v>
      </c>
      <c r="AN93" s="387">
        <v>97473.725024096697</v>
      </c>
      <c r="AO93" s="387">
        <v>97892.025375939847</v>
      </c>
      <c r="AP93" s="387">
        <v>97685.509773572645</v>
      </c>
      <c r="AQ93" s="387">
        <v>99327.081405992547</v>
      </c>
      <c r="AR93" s="387">
        <v>101369.34298374833</v>
      </c>
      <c r="AS93" s="387">
        <v>103038.91252177725</v>
      </c>
      <c r="AT93" s="387">
        <v>105061.84093555465</v>
      </c>
      <c r="AU93" s="387">
        <v>104089.72578801242</v>
      </c>
      <c r="AV93" s="387">
        <v>103362.5672991703</v>
      </c>
      <c r="AW93" s="388">
        <v>102293.83345844391</v>
      </c>
      <c r="AX93" s="387">
        <v>103873.04660319578</v>
      </c>
      <c r="AY93" s="387">
        <v>105896.16515444998</v>
      </c>
      <c r="AZ93" s="387">
        <v>105633.29059999999</v>
      </c>
      <c r="BA93" s="387">
        <v>107344.96063687764</v>
      </c>
      <c r="BB93" s="387">
        <v>109059.64390389695</v>
      </c>
      <c r="BC93" s="387">
        <v>110477.60083801014</v>
      </c>
      <c r="BD93" s="387">
        <v>111108.69225472998</v>
      </c>
      <c r="BE93" s="387">
        <v>110180.62947378156</v>
      </c>
      <c r="BF93" s="387">
        <v>111851</v>
      </c>
      <c r="BG93" s="387">
        <v>112039.23629028683</v>
      </c>
      <c r="BH93" s="389"/>
      <c r="BJ93" s="1142">
        <f t="shared" si="5"/>
        <v>1.3250286056465388E-2</v>
      </c>
    </row>
    <row r="94" spans="1:62" x14ac:dyDescent="0.2">
      <c r="A94" s="475">
        <v>85</v>
      </c>
      <c r="B94" s="319">
        <v>50641.153538707491</v>
      </c>
      <c r="C94" s="319">
        <f t="shared" si="3"/>
        <v>53140.214333594209</v>
      </c>
      <c r="D94" s="353">
        <v>55639.275128480927</v>
      </c>
      <c r="E94" s="353">
        <f t="shared" si="4"/>
        <v>57354.936065323331</v>
      </c>
      <c r="F94" s="353">
        <v>59070.597002165734</v>
      </c>
      <c r="G94" s="319">
        <v>58925.874716270831</v>
      </c>
      <c r="H94" s="353">
        <v>60694.205848015277</v>
      </c>
      <c r="I94" s="371">
        <v>61735.141867287071</v>
      </c>
      <c r="J94" s="319">
        <v>61533.139467870518</v>
      </c>
      <c r="K94" s="319">
        <v>62159.940802706158</v>
      </c>
      <c r="L94" s="319">
        <v>64420.776998904716</v>
      </c>
      <c r="M94" s="319">
        <v>65705.487495845795</v>
      </c>
      <c r="N94" s="319">
        <v>65117.000726494101</v>
      </c>
      <c r="O94" s="387">
        <v>63900.308067687118</v>
      </c>
      <c r="P94" s="387">
        <v>66133.376776856749</v>
      </c>
      <c r="Q94" s="387">
        <v>67695.348432055747</v>
      </c>
      <c r="R94" s="387">
        <v>71038.511175727675</v>
      </c>
      <c r="S94" s="388">
        <v>70288.921494109338</v>
      </c>
      <c r="T94" s="387">
        <v>69710.530040619007</v>
      </c>
      <c r="U94" s="387">
        <v>70551.669930547636</v>
      </c>
      <c r="V94" s="387">
        <v>69119.475072370537</v>
      </c>
      <c r="W94" s="387">
        <v>71162.610048682283</v>
      </c>
      <c r="X94" s="387">
        <v>74692.390324430118</v>
      </c>
      <c r="Y94" s="387">
        <v>75798.61189666373</v>
      </c>
      <c r="Z94" s="387">
        <v>77583.779209107248</v>
      </c>
      <c r="AA94" s="387">
        <v>78337.111595577779</v>
      </c>
      <c r="AB94" s="387">
        <v>79233.837012781238</v>
      </c>
      <c r="AC94" s="388">
        <v>80645.000507056538</v>
      </c>
      <c r="AD94" s="387">
        <v>81236.614283857969</v>
      </c>
      <c r="AE94" s="387">
        <v>81687.984280475182</v>
      </c>
      <c r="AF94" s="387">
        <v>82662.292770845102</v>
      </c>
      <c r="AG94" s="387">
        <v>83642.434932884396</v>
      </c>
      <c r="AH94" s="387">
        <v>86364.100139953938</v>
      </c>
      <c r="AI94" s="387">
        <v>88440.887636919302</v>
      </c>
      <c r="AJ94" s="387">
        <v>91077.933658836861</v>
      </c>
      <c r="AK94" s="387">
        <v>93490.510626912364</v>
      </c>
      <c r="AL94" s="387">
        <v>95888.187383190234</v>
      </c>
      <c r="AM94" s="388">
        <v>98342.955727430337</v>
      </c>
      <c r="AN94" s="387">
        <v>100846.93281579702</v>
      </c>
      <c r="AO94" s="387">
        <v>101386.66118421052</v>
      </c>
      <c r="AP94" s="387">
        <v>101215.47806875203</v>
      </c>
      <c r="AQ94" s="387">
        <v>102679.86574723865</v>
      </c>
      <c r="AR94" s="387">
        <v>104765.83010596843</v>
      </c>
      <c r="AS94" s="387">
        <v>106723.66821270753</v>
      </c>
      <c r="AT94" s="387">
        <v>108746.74117739263</v>
      </c>
      <c r="AU94" s="387">
        <v>107830.01105122762</v>
      </c>
      <c r="AV94" s="387">
        <v>107045.00149494389</v>
      </c>
      <c r="AW94" s="388">
        <v>105830.9435627967</v>
      </c>
      <c r="AX94" s="387">
        <v>107521.78532738902</v>
      </c>
      <c r="AY94" s="387">
        <v>109786.94770109082</v>
      </c>
      <c r="AZ94" s="387">
        <v>109548.38455</v>
      </c>
      <c r="BA94" s="387">
        <v>111561.22163106642</v>
      </c>
      <c r="BB94" s="387">
        <v>113277.62678120359</v>
      </c>
      <c r="BC94" s="387">
        <v>114715.71507654716</v>
      </c>
      <c r="BD94" s="387">
        <v>115437.77879953974</v>
      </c>
      <c r="BE94" s="387">
        <v>114371.16433922132</v>
      </c>
      <c r="BF94" s="387">
        <v>116311</v>
      </c>
      <c r="BG94" s="387">
        <v>116547.09832867846</v>
      </c>
      <c r="BH94" s="389"/>
      <c r="BJ94" s="1142">
        <f t="shared" si="5"/>
        <v>1.3562629633189438E-2</v>
      </c>
    </row>
    <row r="95" spans="1:62" x14ac:dyDescent="0.2">
      <c r="A95" s="475">
        <v>86</v>
      </c>
      <c r="B95" s="319">
        <v>52147.032835270235</v>
      </c>
      <c r="C95" s="319">
        <f t="shared" si="3"/>
        <v>54800.388056215248</v>
      </c>
      <c r="D95" s="353">
        <v>57453.743277160262</v>
      </c>
      <c r="E95" s="353">
        <f t="shared" si="4"/>
        <v>59168.470863474693</v>
      </c>
      <c r="F95" s="353">
        <v>60883.198449789124</v>
      </c>
      <c r="G95" s="319">
        <v>60643.651386812824</v>
      </c>
      <c r="H95" s="353">
        <v>62399.594831246017</v>
      </c>
      <c r="I95" s="371">
        <v>63500.60439004653</v>
      </c>
      <c r="J95" s="319">
        <v>63300.048506387473</v>
      </c>
      <c r="K95" s="319">
        <v>63943.030947156694</v>
      </c>
      <c r="L95" s="319">
        <v>66280.235706462219</v>
      </c>
      <c r="M95" s="319">
        <v>67919.761964107689</v>
      </c>
      <c r="N95" s="319">
        <v>67167.796428707996</v>
      </c>
      <c r="O95" s="387">
        <v>65884.427222300234</v>
      </c>
      <c r="P95" s="387">
        <v>68132.835147641395</v>
      </c>
      <c r="Q95" s="387">
        <v>69817.241579558657</v>
      </c>
      <c r="R95" s="387">
        <v>73196.420683173274</v>
      </c>
      <c r="S95" s="388">
        <v>72436.755524186985</v>
      </c>
      <c r="T95" s="387">
        <v>71731.925540133074</v>
      </c>
      <c r="U95" s="387">
        <v>72595.621883183412</v>
      </c>
      <c r="V95" s="387">
        <v>70977.678782030664</v>
      </c>
      <c r="W95" s="387">
        <v>73318.225047757936</v>
      </c>
      <c r="X95" s="387">
        <v>77073.836025385026</v>
      </c>
      <c r="Y95" s="387">
        <v>78292.976363358423</v>
      </c>
      <c r="Z95" s="387">
        <v>80179.449614289988</v>
      </c>
      <c r="AA95" s="387">
        <v>80811.617378771844</v>
      </c>
      <c r="AB95" s="387">
        <v>81968.998274708632</v>
      </c>
      <c r="AC95" s="388">
        <v>83225.97016817375</v>
      </c>
      <c r="AD95" s="387">
        <v>83986.919972062504</v>
      </c>
      <c r="AE95" s="387">
        <v>84393.839059022663</v>
      </c>
      <c r="AF95" s="387">
        <v>85385.65632111927</v>
      </c>
      <c r="AG95" s="387">
        <v>86581.080404630295</v>
      </c>
      <c r="AH95" s="387">
        <v>89259.112531708321</v>
      </c>
      <c r="AI95" s="387">
        <v>91609.155634577211</v>
      </c>
      <c r="AJ95" s="387">
        <v>94313.442059905705</v>
      </c>
      <c r="AK95" s="387">
        <v>96885.769953760246</v>
      </c>
      <c r="AL95" s="387">
        <v>99308.477545437316</v>
      </c>
      <c r="AM95" s="388">
        <v>102025.45979463929</v>
      </c>
      <c r="AN95" s="387">
        <v>104641.61115742309</v>
      </c>
      <c r="AO95" s="387">
        <v>105027.66917293234</v>
      </c>
      <c r="AP95" s="387">
        <v>105167.32737099633</v>
      </c>
      <c r="AQ95" s="387">
        <v>106612.86165863182</v>
      </c>
      <c r="AR95" s="387">
        <v>108641.51153535448</v>
      </c>
      <c r="AS95" s="387">
        <v>110543.94926909187</v>
      </c>
      <c r="AT95" s="387">
        <v>112855.96326526042</v>
      </c>
      <c r="AU95" s="387">
        <v>112119.27366759215</v>
      </c>
      <c r="AV95" s="387">
        <v>111005.51153776335</v>
      </c>
      <c r="AW95" s="388">
        <v>109823.81247158581</v>
      </c>
      <c r="AX95" s="387">
        <v>111439.47568800651</v>
      </c>
      <c r="AY95" s="387">
        <v>113910.45417473748</v>
      </c>
      <c r="AZ95" s="387">
        <v>114270.2117</v>
      </c>
      <c r="BA95" s="387">
        <v>115975.45979268099</v>
      </c>
      <c r="BB95" s="387">
        <v>117969.97247449914</v>
      </c>
      <c r="BC95" s="387">
        <v>119374.78500935363</v>
      </c>
      <c r="BD95" s="387">
        <v>119888.10485164016</v>
      </c>
      <c r="BE95" s="387">
        <v>119108.95907703691</v>
      </c>
      <c r="BF95" s="387">
        <v>120982</v>
      </c>
      <c r="BG95" s="387">
        <v>121534.4365385468</v>
      </c>
      <c r="BH95" s="389"/>
      <c r="BJ95" s="1142">
        <f t="shared" si="5"/>
        <v>1.3850458402094201E-2</v>
      </c>
    </row>
    <row r="96" spans="1:62" x14ac:dyDescent="0.2">
      <c r="A96" s="475">
        <v>87</v>
      </c>
      <c r="B96" s="319">
        <v>53741.49326692491</v>
      </c>
      <c r="C96" s="319">
        <f t="shared" si="3"/>
        <v>56514.785566174294</v>
      </c>
      <c r="D96" s="353">
        <v>59288.077865423678</v>
      </c>
      <c r="E96" s="353">
        <f t="shared" si="4"/>
        <v>61086.674148715487</v>
      </c>
      <c r="F96" s="353">
        <v>62885.270432007295</v>
      </c>
      <c r="G96" s="319">
        <v>62551.610474450536</v>
      </c>
      <c r="H96" s="353">
        <v>64399.016397792395</v>
      </c>
      <c r="I96" s="371">
        <v>65411.787628970262</v>
      </c>
      <c r="J96" s="319">
        <v>65189.363893958311</v>
      </c>
      <c r="K96" s="319">
        <v>66050.319299689145</v>
      </c>
      <c r="L96" s="319">
        <v>68518.383132530129</v>
      </c>
      <c r="M96" s="319">
        <v>70212.295613160532</v>
      </c>
      <c r="N96" s="319">
        <v>69434.688372270874</v>
      </c>
      <c r="O96" s="387">
        <v>68160.328605532923</v>
      </c>
      <c r="P96" s="387">
        <v>70434.794600352863</v>
      </c>
      <c r="Q96" s="387">
        <v>72210.458768873403</v>
      </c>
      <c r="R96" s="387">
        <v>75715.609157928746</v>
      </c>
      <c r="S96" s="388">
        <v>74798.169688908194</v>
      </c>
      <c r="T96" s="387">
        <v>74040.513842856788</v>
      </c>
      <c r="U96" s="387">
        <v>74949.951724923143</v>
      </c>
      <c r="V96" s="387">
        <v>73142.414817197394</v>
      </c>
      <c r="W96" s="387">
        <v>75774.305917876874</v>
      </c>
      <c r="X96" s="387">
        <v>79790.480615250781</v>
      </c>
      <c r="Y96" s="387">
        <v>80965.207226659521</v>
      </c>
      <c r="Z96" s="387">
        <v>82897.537728430194</v>
      </c>
      <c r="AA96" s="387">
        <v>83520.635147954905</v>
      </c>
      <c r="AB96" s="387">
        <v>85024.107073694584</v>
      </c>
      <c r="AC96" s="388">
        <v>86196.520155497346</v>
      </c>
      <c r="AD96" s="387">
        <v>86955.018191859141</v>
      </c>
      <c r="AE96" s="387">
        <v>87523.460567971662</v>
      </c>
      <c r="AF96" s="387">
        <v>88259.659620289895</v>
      </c>
      <c r="AG96" s="387">
        <v>89868.070929487658</v>
      </c>
      <c r="AH96" s="387">
        <v>92548.311878589971</v>
      </c>
      <c r="AI96" s="387">
        <v>95098.681576053583</v>
      </c>
      <c r="AJ96" s="387">
        <v>97786.14872899733</v>
      </c>
      <c r="AK96" s="387">
        <v>100636.82448100328</v>
      </c>
      <c r="AL96" s="387">
        <v>103076.94994447305</v>
      </c>
      <c r="AM96" s="388">
        <v>106108.42879050541</v>
      </c>
      <c r="AN96" s="387">
        <v>108690.32654284002</v>
      </c>
      <c r="AO96" s="387">
        <v>109378.0192669173</v>
      </c>
      <c r="AP96" s="387">
        <v>109097.04521057493</v>
      </c>
      <c r="AQ96" s="387">
        <v>110947.54250320375</v>
      </c>
      <c r="AR96" s="387">
        <v>112687.01732085153</v>
      </c>
      <c r="AS96" s="387">
        <v>114894.8249166407</v>
      </c>
      <c r="AT96" s="387">
        <v>117702.1654014958</v>
      </c>
      <c r="AU96" s="387">
        <v>116482.13544558769</v>
      </c>
      <c r="AV96" s="387">
        <v>115612.1041869107</v>
      </c>
      <c r="AW96" s="388">
        <v>114109.58549633656</v>
      </c>
      <c r="AX96" s="387">
        <v>115899.68651694758</v>
      </c>
      <c r="AY96" s="387">
        <v>118381.91681109184</v>
      </c>
      <c r="AZ96" s="387">
        <v>119149.39615</v>
      </c>
      <c r="BA96" s="387">
        <v>120891.1675926653</v>
      </c>
      <c r="BB96" s="387">
        <v>123024.50058811052</v>
      </c>
      <c r="BC96" s="387">
        <v>124286.63989424653</v>
      </c>
      <c r="BD96" s="387">
        <v>125055.41626582159</v>
      </c>
      <c r="BE96" s="387">
        <v>124435.00693609545</v>
      </c>
      <c r="BF96" s="387">
        <v>126362</v>
      </c>
      <c r="BG96" s="387">
        <v>127136.84049297335</v>
      </c>
      <c r="BH96" s="389"/>
      <c r="BJ96" s="1142">
        <f t="shared" si="5"/>
        <v>1.4166202333646405E-2</v>
      </c>
    </row>
    <row r="97" spans="1:62" x14ac:dyDescent="0.2">
      <c r="A97" s="475">
        <v>88</v>
      </c>
      <c r="B97" s="319">
        <v>55581.255303449543</v>
      </c>
      <c r="C97" s="319">
        <f t="shared" si="3"/>
        <v>58500.832175448915</v>
      </c>
      <c r="D97" s="353">
        <v>61420.409047448295</v>
      </c>
      <c r="E97" s="353">
        <f t="shared" si="4"/>
        <v>63311.767842999194</v>
      </c>
      <c r="F97" s="353">
        <v>65203.1266385501</v>
      </c>
      <c r="G97" s="319">
        <v>64711.101145989043</v>
      </c>
      <c r="H97" s="353">
        <v>66657.186637656545</v>
      </c>
      <c r="I97" s="371">
        <v>67591.993728504953</v>
      </c>
      <c r="J97" s="319">
        <v>67435.254298338303</v>
      </c>
      <c r="K97" s="319">
        <v>68491.93705430608</v>
      </c>
      <c r="L97" s="319">
        <v>70902.180065717417</v>
      </c>
      <c r="M97" s="319">
        <v>72679.761548687282</v>
      </c>
      <c r="N97" s="319">
        <v>71697.343134630835</v>
      </c>
      <c r="O97" s="387">
        <v>70607.408896222434</v>
      </c>
      <c r="P97" s="387">
        <v>72947.029195379335</v>
      </c>
      <c r="Q97" s="387">
        <v>74784.558652729393</v>
      </c>
      <c r="R97" s="387">
        <v>78478.905043028761</v>
      </c>
      <c r="S97" s="388">
        <v>77418.286551930069</v>
      </c>
      <c r="T97" s="387">
        <v>76708.093149592562</v>
      </c>
      <c r="U97" s="387">
        <v>77642.416827963098</v>
      </c>
      <c r="V97" s="387">
        <v>75675.464886887537</v>
      </c>
      <c r="W97" s="387">
        <v>78476.222500667573</v>
      </c>
      <c r="X97" s="387">
        <v>82846.705778849762</v>
      </c>
      <c r="Y97" s="387">
        <v>84181.62456529215</v>
      </c>
      <c r="Z97" s="387">
        <v>85974.57946375075</v>
      </c>
      <c r="AA97" s="387">
        <v>86779.543091181084</v>
      </c>
      <c r="AB97" s="387">
        <v>88256.747737755708</v>
      </c>
      <c r="AC97" s="388">
        <v>89584.745204090257</v>
      </c>
      <c r="AD97" s="387">
        <v>90383.900610726691</v>
      </c>
      <c r="AE97" s="387">
        <v>90934.435397924957</v>
      </c>
      <c r="AF97" s="387">
        <v>91631.281865253302</v>
      </c>
      <c r="AG97" s="387">
        <v>93354.823309446831</v>
      </c>
      <c r="AH97" s="387">
        <v>96201.003294748822</v>
      </c>
      <c r="AI97" s="387">
        <v>98964.854762006769</v>
      </c>
      <c r="AJ97" s="387">
        <v>101606.12606499811</v>
      </c>
      <c r="AK97" s="387">
        <v>104774.0840548291</v>
      </c>
      <c r="AL97" s="387">
        <v>107319.67056258296</v>
      </c>
      <c r="AM97" s="388">
        <v>110642.10554740633</v>
      </c>
      <c r="AN97" s="387">
        <v>113304.85170760934</v>
      </c>
      <c r="AO97" s="387">
        <v>113790.29605263157</v>
      </c>
      <c r="AP97" s="387">
        <v>113521.95452729859</v>
      </c>
      <c r="AQ97" s="387">
        <v>115751.53200707877</v>
      </c>
      <c r="AR97" s="387">
        <v>117544.78378635239</v>
      </c>
      <c r="AS97" s="387">
        <v>119764.78828470227</v>
      </c>
      <c r="AT97" s="387">
        <v>123125.29636347351</v>
      </c>
      <c r="AU97" s="387">
        <v>121624.42441069194</v>
      </c>
      <c r="AV97" s="387">
        <v>120579.6037864793</v>
      </c>
      <c r="AW97" s="388">
        <v>118856.97540784285</v>
      </c>
      <c r="AX97" s="387">
        <v>120716.57569633967</v>
      </c>
      <c r="AY97" s="387">
        <v>123470.21082679171</v>
      </c>
      <c r="AZ97" s="387">
        <v>124304.50994999999</v>
      </c>
      <c r="BA97" s="387">
        <v>126374.70001570597</v>
      </c>
      <c r="BB97" s="387">
        <v>128421.98019706523</v>
      </c>
      <c r="BC97" s="387">
        <v>129995.98370747908</v>
      </c>
      <c r="BD97" s="387">
        <v>130686.7823458397</v>
      </c>
      <c r="BE97" s="387">
        <v>130257.07310644595</v>
      </c>
      <c r="BF97" s="387">
        <v>132526</v>
      </c>
      <c r="BG97" s="387">
        <v>133431.93030988163</v>
      </c>
      <c r="BH97" s="389"/>
      <c r="BJ97" s="1142">
        <f t="shared" si="5"/>
        <v>1.4492743202243474E-2</v>
      </c>
    </row>
    <row r="98" spans="1:62" x14ac:dyDescent="0.2">
      <c r="A98" s="476">
        <v>89</v>
      </c>
      <c r="B98" s="320">
        <v>57897.99268277685</v>
      </c>
      <c r="C98" s="320">
        <f t="shared" si="3"/>
        <v>60877.6758262695</v>
      </c>
      <c r="D98" s="354">
        <v>63857.35896976215</v>
      </c>
      <c r="E98" s="354">
        <f t="shared" si="4"/>
        <v>65796.537543697894</v>
      </c>
      <c r="F98" s="354">
        <v>67735.716117633652</v>
      </c>
      <c r="G98" s="320">
        <v>67165.067818191892</v>
      </c>
      <c r="H98" s="354">
        <v>69191.747505837397</v>
      </c>
      <c r="I98" s="374">
        <v>70209.361976532469</v>
      </c>
      <c r="J98" s="320">
        <v>70000.465613293636</v>
      </c>
      <c r="K98" s="320">
        <v>70948.751599926851</v>
      </c>
      <c r="L98" s="320">
        <v>73523.871193866376</v>
      </c>
      <c r="M98" s="320">
        <v>75676.627824858762</v>
      </c>
      <c r="N98" s="320">
        <v>74057.453064657981</v>
      </c>
      <c r="O98" s="390">
        <v>73369.613993821084</v>
      </c>
      <c r="P98" s="390">
        <v>75909.326375711564</v>
      </c>
      <c r="Q98" s="390">
        <v>77786.515679442513</v>
      </c>
      <c r="R98" s="390">
        <v>81577.441771668586</v>
      </c>
      <c r="S98" s="391">
        <v>80624.996742494171</v>
      </c>
      <c r="T98" s="390">
        <v>79649.05791322983</v>
      </c>
      <c r="U98" s="390">
        <v>80690.680974610033</v>
      </c>
      <c r="V98" s="390">
        <v>78593.462528144097</v>
      </c>
      <c r="W98" s="390">
        <v>81619.732863627956</v>
      </c>
      <c r="X98" s="390">
        <v>86196.503825547145</v>
      </c>
      <c r="Y98" s="390">
        <v>87664.841498834401</v>
      </c>
      <c r="Z98" s="390">
        <v>89412.649696674649</v>
      </c>
      <c r="AA98" s="390">
        <v>90248.703159776705</v>
      </c>
      <c r="AB98" s="390">
        <v>91756.661649237707</v>
      </c>
      <c r="AC98" s="391">
        <v>93293.250232400911</v>
      </c>
      <c r="AD98" s="390">
        <v>94030.575561186371</v>
      </c>
      <c r="AE98" s="390">
        <v>94750.072720433818</v>
      </c>
      <c r="AF98" s="390">
        <v>95681.629270974925</v>
      </c>
      <c r="AG98" s="390">
        <v>97447.464952400813</v>
      </c>
      <c r="AH98" s="390">
        <v>100432.05098113538</v>
      </c>
      <c r="AI98" s="390">
        <v>103405.49412335947</v>
      </c>
      <c r="AJ98" s="390">
        <v>106393.50025881728</v>
      </c>
      <c r="AK98" s="390">
        <v>109365.97082915987</v>
      </c>
      <c r="AL98" s="390">
        <v>112495.87976380726</v>
      </c>
      <c r="AM98" s="391">
        <v>115506.79390585412</v>
      </c>
      <c r="AN98" s="390">
        <v>118310.53618412482</v>
      </c>
      <c r="AO98" s="390">
        <v>118721.91259398496</v>
      </c>
      <c r="AP98" s="390">
        <v>118840.42164914995</v>
      </c>
      <c r="AQ98" s="390">
        <v>120858.47580399095</v>
      </c>
      <c r="AR98" s="390">
        <v>122565.7922685801</v>
      </c>
      <c r="AS98" s="390">
        <v>125075.84836108131</v>
      </c>
      <c r="AT98" s="390">
        <v>129187.39150880021</v>
      </c>
      <c r="AU98" s="390">
        <v>127622.1528118025</v>
      </c>
      <c r="AV98" s="390">
        <v>126186.08618351504</v>
      </c>
      <c r="AW98" s="391">
        <v>124253.44084032015</v>
      </c>
      <c r="AX98" s="390">
        <v>126522.69900627072</v>
      </c>
      <c r="AY98" s="390">
        <v>129270.23335712099</v>
      </c>
      <c r="AZ98" s="390">
        <v>130265.2488</v>
      </c>
      <c r="BA98" s="390">
        <v>132421.70591526621</v>
      </c>
      <c r="BB98" s="390">
        <v>134809.85244210486</v>
      </c>
      <c r="BC98" s="390">
        <v>136638.19918489672</v>
      </c>
      <c r="BD98" s="390">
        <v>136867.906881331</v>
      </c>
      <c r="BE98" s="390">
        <v>136746.30440210857</v>
      </c>
      <c r="BF98" s="390">
        <v>139072</v>
      </c>
      <c r="BG98" s="390">
        <v>140272.32601853085</v>
      </c>
      <c r="BH98" s="392"/>
      <c r="BJ98" s="1142">
        <f t="shared" si="5"/>
        <v>1.477550419723106E-2</v>
      </c>
    </row>
    <row r="99" spans="1:62" x14ac:dyDescent="0.2">
      <c r="A99" s="475">
        <v>90</v>
      </c>
      <c r="B99" s="319">
        <v>60548.612802066033</v>
      </c>
      <c r="C99" s="319">
        <f t="shared" si="3"/>
        <v>63686.346708192083</v>
      </c>
      <c r="D99" s="353">
        <v>66824.08061431814</v>
      </c>
      <c r="E99" s="353">
        <f t="shared" si="4"/>
        <v>68808.294011707127</v>
      </c>
      <c r="F99" s="353">
        <v>70792.507409096099</v>
      </c>
      <c r="G99" s="319">
        <v>69974.859657864145</v>
      </c>
      <c r="H99" s="353">
        <v>72302.612237316906</v>
      </c>
      <c r="I99" s="371">
        <v>73258.287730123411</v>
      </c>
      <c r="J99" s="319">
        <v>73151.098597637116</v>
      </c>
      <c r="K99" s="319">
        <v>73942.519427683292</v>
      </c>
      <c r="L99" s="319">
        <v>76684.465498357065</v>
      </c>
      <c r="M99" s="319">
        <v>79064.790004985058</v>
      </c>
      <c r="N99" s="319">
        <v>77214.153060834331</v>
      </c>
      <c r="O99" s="387">
        <v>76470.28647661845</v>
      </c>
      <c r="P99" s="387">
        <v>79465.558607144034</v>
      </c>
      <c r="Q99" s="387">
        <v>81345.034843205576</v>
      </c>
      <c r="R99" s="387">
        <v>85060.040825917124</v>
      </c>
      <c r="S99" s="388">
        <v>84084.393289537984</v>
      </c>
      <c r="T99" s="387">
        <v>83120.224775100301</v>
      </c>
      <c r="U99" s="387">
        <v>84319.326539906629</v>
      </c>
      <c r="V99" s="387">
        <v>81920.169936742794</v>
      </c>
      <c r="W99" s="387">
        <v>85018.183965655349</v>
      </c>
      <c r="X99" s="387">
        <v>90133.447638441314</v>
      </c>
      <c r="Y99" s="387">
        <v>91802.352677035946</v>
      </c>
      <c r="Z99" s="387">
        <v>93228.347438585974</v>
      </c>
      <c r="AA99" s="387">
        <v>94298.078228189872</v>
      </c>
      <c r="AB99" s="387">
        <v>95880.863437907115</v>
      </c>
      <c r="AC99" s="388">
        <v>97501.841544832248</v>
      </c>
      <c r="AD99" s="387">
        <v>98280.229834648984</v>
      </c>
      <c r="AE99" s="387">
        <v>99003.3707645049</v>
      </c>
      <c r="AF99" s="387">
        <v>100243.13627407553</v>
      </c>
      <c r="AG99" s="387">
        <v>102205.42913755344</v>
      </c>
      <c r="AH99" s="387">
        <v>105364.23448114996</v>
      </c>
      <c r="AI99" s="387">
        <v>108273.42237550519</v>
      </c>
      <c r="AJ99" s="387">
        <v>111695.57919109109</v>
      </c>
      <c r="AK99" s="387">
        <v>114482.42745022709</v>
      </c>
      <c r="AL99" s="387">
        <v>118402.97150518704</v>
      </c>
      <c r="AM99" s="388">
        <v>121002.47312975065</v>
      </c>
      <c r="AN99" s="387">
        <v>124563.31160288639</v>
      </c>
      <c r="AO99" s="387">
        <v>124319.24107142857</v>
      </c>
      <c r="AP99" s="387">
        <v>124645.78094964674</v>
      </c>
      <c r="AQ99" s="387">
        <v>126691.69841947884</v>
      </c>
      <c r="AR99" s="387">
        <v>128779.52064721535</v>
      </c>
      <c r="AS99" s="387">
        <v>131359.87827812583</v>
      </c>
      <c r="AT99" s="387">
        <v>136077.03832460029</v>
      </c>
      <c r="AU99" s="387">
        <v>134499.45152158529</v>
      </c>
      <c r="AV99" s="387">
        <v>132687.14449700477</v>
      </c>
      <c r="AW99" s="388">
        <v>130354.04776756924</v>
      </c>
      <c r="AX99" s="387">
        <v>133320.36504447827</v>
      </c>
      <c r="AY99" s="387">
        <v>136097.17845855845</v>
      </c>
      <c r="AZ99" s="387">
        <v>137526.95574999999</v>
      </c>
      <c r="BA99" s="387">
        <v>139211.67008599025</v>
      </c>
      <c r="BB99" s="387">
        <v>142056.70600258381</v>
      </c>
      <c r="BC99" s="387">
        <v>144230.2091684801</v>
      </c>
      <c r="BD99" s="387">
        <v>144253.06514439854</v>
      </c>
      <c r="BE99" s="387">
        <v>144372.07352261167</v>
      </c>
      <c r="BF99" s="387">
        <v>146406</v>
      </c>
      <c r="BG99" s="387">
        <v>147691.4337456222</v>
      </c>
      <c r="BH99" s="389"/>
      <c r="BJ99" s="1142">
        <f t="shared" si="5"/>
        <v>1.500876799571027E-2</v>
      </c>
    </row>
    <row r="100" spans="1:62" x14ac:dyDescent="0.2">
      <c r="A100" s="475">
        <v>91</v>
      </c>
      <c r="B100" s="319">
        <v>63533.11566131709</v>
      </c>
      <c r="C100" s="319">
        <f t="shared" si="3"/>
        <v>67065.909898305254</v>
      </c>
      <c r="D100" s="353">
        <v>70598.704135293403</v>
      </c>
      <c r="E100" s="353">
        <f t="shared" si="4"/>
        <v>72448.208217196458</v>
      </c>
      <c r="F100" s="353">
        <v>74297.712299099512</v>
      </c>
      <c r="G100" s="319">
        <v>73422.682832309147</v>
      </c>
      <c r="H100" s="353">
        <v>75995.661483761403</v>
      </c>
      <c r="I100" s="371">
        <v>76693.933845842606</v>
      </c>
      <c r="J100" s="319">
        <v>76658.306598789743</v>
      </c>
      <c r="K100" s="319">
        <v>77235.157478515262</v>
      </c>
      <c r="L100" s="319">
        <v>80369.398028477546</v>
      </c>
      <c r="M100" s="319">
        <v>82715.350614822208</v>
      </c>
      <c r="N100" s="319">
        <v>80633.558291591791</v>
      </c>
      <c r="O100" s="387">
        <v>80045.59138463698</v>
      </c>
      <c r="P100" s="387">
        <v>83460.786311128861</v>
      </c>
      <c r="Q100" s="387">
        <v>85494.901277584213</v>
      </c>
      <c r="R100" s="387">
        <v>89353.076482509481</v>
      </c>
      <c r="S100" s="388">
        <v>88115.342309571643</v>
      </c>
      <c r="T100" s="387">
        <v>87185.107528221488</v>
      </c>
      <c r="U100" s="387">
        <v>88508.166344073776</v>
      </c>
      <c r="V100" s="387">
        <v>85805.288946070548</v>
      </c>
      <c r="W100" s="387">
        <v>88817.256229073799</v>
      </c>
      <c r="X100" s="387">
        <v>94692.59069611119</v>
      </c>
      <c r="Y100" s="387">
        <v>96505.224901593596</v>
      </c>
      <c r="Z100" s="387">
        <v>97853.246985470338</v>
      </c>
      <c r="AA100" s="387">
        <v>98828.607198890793</v>
      </c>
      <c r="AB100" s="387">
        <v>100609.84410760185</v>
      </c>
      <c r="AC100" s="388">
        <v>102358.48474604919</v>
      </c>
      <c r="AD100" s="387">
        <v>103163.46238183412</v>
      </c>
      <c r="AE100" s="387">
        <v>104067.7305425822</v>
      </c>
      <c r="AF100" s="387">
        <v>105342.88417772754</v>
      </c>
      <c r="AG100" s="387">
        <v>107534.61317283196</v>
      </c>
      <c r="AH100" s="387">
        <v>111163.95238650612</v>
      </c>
      <c r="AI100" s="387">
        <v>113875.65449923597</v>
      </c>
      <c r="AJ100" s="387">
        <v>117473.60497488773</v>
      </c>
      <c r="AK100" s="387">
        <v>120749.89674949576</v>
      </c>
      <c r="AL100" s="387">
        <v>124818.8295322192</v>
      </c>
      <c r="AM100" s="388">
        <v>128051.24696626219</v>
      </c>
      <c r="AN100" s="387">
        <v>131797.59378174902</v>
      </c>
      <c r="AO100" s="387">
        <v>131633.62781954888</v>
      </c>
      <c r="AP100" s="387">
        <v>131357.14700302068</v>
      </c>
      <c r="AQ100" s="387">
        <v>133521.6947580399</v>
      </c>
      <c r="AR100" s="387">
        <v>135893.71305360197</v>
      </c>
      <c r="AS100" s="387">
        <v>139000.44039089451</v>
      </c>
      <c r="AT100" s="387">
        <v>144135.4312777106</v>
      </c>
      <c r="AU100" s="387">
        <v>142106.7091295117</v>
      </c>
      <c r="AV100" s="387">
        <v>139820.0857991009</v>
      </c>
      <c r="AW100" s="388">
        <v>137319.30764513707</v>
      </c>
      <c r="AX100" s="387">
        <v>141026.46429241059</v>
      </c>
      <c r="AY100" s="387">
        <v>144136.3214904679</v>
      </c>
      <c r="AZ100" s="387">
        <v>145688.48050000001</v>
      </c>
      <c r="BA100" s="387">
        <v>147197.11176770847</v>
      </c>
      <c r="BB100" s="387">
        <v>150422.15836563121</v>
      </c>
      <c r="BC100" s="387">
        <v>152693.74551406864</v>
      </c>
      <c r="BD100" s="387">
        <v>152804.63108105559</v>
      </c>
      <c r="BE100" s="387">
        <v>153475.64926477388</v>
      </c>
      <c r="BF100" s="387">
        <v>155440</v>
      </c>
      <c r="BG100" s="387">
        <v>156564.69051735604</v>
      </c>
      <c r="BH100" s="389"/>
      <c r="BJ100" s="1142">
        <f t="shared" si="5"/>
        <v>1.5332840987146268E-2</v>
      </c>
    </row>
    <row r="101" spans="1:62" x14ac:dyDescent="0.2">
      <c r="A101" s="475">
        <v>92</v>
      </c>
      <c r="B101" s="319">
        <v>67083.174998462753</v>
      </c>
      <c r="C101" s="319">
        <f t="shared" si="3"/>
        <v>70993.137188486784</v>
      </c>
      <c r="D101" s="353">
        <v>74903.0993785108</v>
      </c>
      <c r="E101" s="353">
        <f t="shared" si="4"/>
        <v>76870.894411699264</v>
      </c>
      <c r="F101" s="353">
        <v>78838.689444887728</v>
      </c>
      <c r="G101" s="319">
        <v>78036.140176050496</v>
      </c>
      <c r="H101" s="353">
        <v>80323.821110167686</v>
      </c>
      <c r="I101" s="371">
        <v>80846.97425652438</v>
      </c>
      <c r="J101" s="319">
        <v>80836.088512150614</v>
      </c>
      <c r="K101" s="319">
        <v>81267.372691534096</v>
      </c>
      <c r="L101" s="319">
        <v>84831.127929901428</v>
      </c>
      <c r="M101" s="319">
        <v>87397.091018610838</v>
      </c>
      <c r="N101" s="319">
        <v>85502.07949374833</v>
      </c>
      <c r="O101" s="387">
        <v>84535.147275663534</v>
      </c>
      <c r="P101" s="387">
        <v>88267.602283697852</v>
      </c>
      <c r="Q101" s="387">
        <v>90218.722415795593</v>
      </c>
      <c r="R101" s="387">
        <v>94274.28187505508</v>
      </c>
      <c r="S101" s="388">
        <v>93160.044926434668</v>
      </c>
      <c r="T101" s="387">
        <v>91959.687881581893</v>
      </c>
      <c r="U101" s="387">
        <v>93353.089491062274</v>
      </c>
      <c r="V101" s="387">
        <v>90422.283585290017</v>
      </c>
      <c r="W101" s="387">
        <v>93560.974980999512</v>
      </c>
      <c r="X101" s="387">
        <v>100174.07840888872</v>
      </c>
      <c r="Y101" s="387">
        <v>102127.07350861772</v>
      </c>
      <c r="Z101" s="387">
        <v>103550.85764304972</v>
      </c>
      <c r="AA101" s="387">
        <v>104305.27073375415</v>
      </c>
      <c r="AB101" s="387">
        <v>106446.93575930425</v>
      </c>
      <c r="AC101" s="388">
        <v>108232.15735654526</v>
      </c>
      <c r="AD101" s="387">
        <v>108761.2704252347</v>
      </c>
      <c r="AE101" s="387">
        <v>110243.60961351596</v>
      </c>
      <c r="AF101" s="387">
        <v>111776.38626262007</v>
      </c>
      <c r="AG101" s="387">
        <v>113745.39084963425</v>
      </c>
      <c r="AH101" s="387">
        <v>117647.03538210341</v>
      </c>
      <c r="AI101" s="387">
        <v>120679.04317152937</v>
      </c>
      <c r="AJ101" s="387">
        <v>124710.47762279829</v>
      </c>
      <c r="AK101" s="387">
        <v>128472.47718884209</v>
      </c>
      <c r="AL101" s="387">
        <v>132884.05082748723</v>
      </c>
      <c r="AM101" s="388">
        <v>136595.48393119083</v>
      </c>
      <c r="AN101" s="387">
        <v>140818.79562091333</v>
      </c>
      <c r="AO101" s="387">
        <v>139878.32236842104</v>
      </c>
      <c r="AP101" s="387">
        <v>139904.04124123123</v>
      </c>
      <c r="AQ101" s="387">
        <v>141532.4013547324</v>
      </c>
      <c r="AR101" s="387">
        <v>144403.36140942786</v>
      </c>
      <c r="AS101" s="387">
        <v>148182.92317099904</v>
      </c>
      <c r="AT101" s="387">
        <v>153218.64833848359</v>
      </c>
      <c r="AU101" s="387">
        <v>151228.17899722359</v>
      </c>
      <c r="AV101" s="387">
        <v>148481.852609211</v>
      </c>
      <c r="AW101" s="388">
        <v>145440.95297252151</v>
      </c>
      <c r="AX101" s="387">
        <v>150158.12264327827</v>
      </c>
      <c r="AY101" s="387">
        <v>153821.47792843304</v>
      </c>
      <c r="AZ101" s="387">
        <v>155351.5485</v>
      </c>
      <c r="BA101" s="387">
        <v>156857.74486610648</v>
      </c>
      <c r="BB101" s="387">
        <v>160381.64073195658</v>
      </c>
      <c r="BC101" s="387">
        <v>162742.74061772227</v>
      </c>
      <c r="BD101" s="387">
        <v>162491.24964631317</v>
      </c>
      <c r="BE101" s="387">
        <v>163930.97738832887</v>
      </c>
      <c r="BF101" s="387">
        <v>166469</v>
      </c>
      <c r="BG101" s="387">
        <v>167641.76911823382</v>
      </c>
      <c r="BH101" s="389"/>
      <c r="BJ101" s="1142">
        <f t="shared" si="5"/>
        <v>1.573992478350883E-2</v>
      </c>
    </row>
    <row r="102" spans="1:62" x14ac:dyDescent="0.2">
      <c r="A102" s="475">
        <v>93</v>
      </c>
      <c r="B102" s="319">
        <v>71682.580089774317</v>
      </c>
      <c r="C102" s="319">
        <f t="shared" si="3"/>
        <v>76004.608737369519</v>
      </c>
      <c r="D102" s="353">
        <v>80326.637384964721</v>
      </c>
      <c r="E102" s="353">
        <f t="shared" si="4"/>
        <v>82648.928233118408</v>
      </c>
      <c r="F102" s="353">
        <v>84971.21908127208</v>
      </c>
      <c r="G102" s="319">
        <v>83539.160438465377</v>
      </c>
      <c r="H102" s="353">
        <v>85828.111069836552</v>
      </c>
      <c r="I102" s="371">
        <v>85644.54860408658</v>
      </c>
      <c r="J102" s="319">
        <v>86248.577946402846</v>
      </c>
      <c r="K102" s="319">
        <v>86256.985737794836</v>
      </c>
      <c r="L102" s="319">
        <v>90443.488937568458</v>
      </c>
      <c r="M102" s="319">
        <v>93805.136881023602</v>
      </c>
      <c r="N102" s="319">
        <v>91273.120292127103</v>
      </c>
      <c r="O102" s="387">
        <v>90191.832081168366</v>
      </c>
      <c r="P102" s="387">
        <v>94070.4584040747</v>
      </c>
      <c r="Q102" s="387">
        <v>96194.808362369338</v>
      </c>
      <c r="R102" s="387">
        <v>100308.61705877171</v>
      </c>
      <c r="S102" s="388">
        <v>99651.67775123514</v>
      </c>
      <c r="T102" s="387">
        <v>97700.782476513239</v>
      </c>
      <c r="U102" s="387">
        <v>99495.038938859157</v>
      </c>
      <c r="V102" s="387">
        <v>96167.982523855477</v>
      </c>
      <c r="W102" s="387">
        <v>99497.452190703116</v>
      </c>
      <c r="X102" s="387">
        <v>106700.59795180008</v>
      </c>
      <c r="Y102" s="387">
        <v>108945.2853785302</v>
      </c>
      <c r="Z102" s="387">
        <v>110202.9114552127</v>
      </c>
      <c r="AA102" s="387">
        <v>111308.28383259752</v>
      </c>
      <c r="AB102" s="387">
        <v>114084.70775676913</v>
      </c>
      <c r="AC102" s="388">
        <v>115497.4558438266</v>
      </c>
      <c r="AD102" s="387">
        <v>115529.03834908878</v>
      </c>
      <c r="AE102" s="387">
        <v>117438.96028586653</v>
      </c>
      <c r="AF102" s="387">
        <v>119289.75531151195</v>
      </c>
      <c r="AG102" s="387">
        <v>121569.12168705212</v>
      </c>
      <c r="AH102" s="387">
        <v>125674.55579205179</v>
      </c>
      <c r="AI102" s="387">
        <v>129109.29473173102</v>
      </c>
      <c r="AJ102" s="387">
        <v>133705.40802193651</v>
      </c>
      <c r="AK102" s="387">
        <v>138792.05849261125</v>
      </c>
      <c r="AL102" s="387">
        <v>142945.31684227634</v>
      </c>
      <c r="AM102" s="388">
        <v>147270.60808107749</v>
      </c>
      <c r="AN102" s="387">
        <v>151372.88007658842</v>
      </c>
      <c r="AO102" s="387">
        <v>149903.40930451127</v>
      </c>
      <c r="AP102" s="387">
        <v>150242.20073894699</v>
      </c>
      <c r="AQ102" s="387">
        <v>151432.51485933969</v>
      </c>
      <c r="AR102" s="387">
        <v>155219.46148545903</v>
      </c>
      <c r="AS102" s="387">
        <v>159902.03165922491</v>
      </c>
      <c r="AT102" s="387">
        <v>165040.1060840163</v>
      </c>
      <c r="AU102" s="387">
        <v>162880.97740758889</v>
      </c>
      <c r="AV102" s="387">
        <v>159648.66864568763</v>
      </c>
      <c r="AW102" s="388">
        <v>156161.24361671761</v>
      </c>
      <c r="AX102" s="387">
        <v>161542.97238599198</v>
      </c>
      <c r="AY102" s="387">
        <v>165562.73896421652</v>
      </c>
      <c r="AZ102" s="387">
        <v>167318.46035000001</v>
      </c>
      <c r="BA102" s="387">
        <v>168833.1879220983</v>
      </c>
      <c r="BB102" s="387">
        <v>172882.81034881703</v>
      </c>
      <c r="BC102" s="387">
        <v>175222.27890085135</v>
      </c>
      <c r="BD102" s="387">
        <v>175131.51344953125</v>
      </c>
      <c r="BE102" s="387">
        <v>177217.91417737908</v>
      </c>
      <c r="BF102" s="387">
        <v>180055</v>
      </c>
      <c r="BG102" s="387">
        <v>181164.37270027044</v>
      </c>
      <c r="BH102" s="389"/>
      <c r="BJ102" s="1142">
        <f t="shared" si="5"/>
        <v>1.6218343780033839E-2</v>
      </c>
    </row>
    <row r="103" spans="1:62" x14ac:dyDescent="0.2">
      <c r="A103" s="475">
        <v>94</v>
      </c>
      <c r="B103" s="319">
        <v>77576.632540121733</v>
      </c>
      <c r="C103" s="319">
        <f t="shared" si="3"/>
        <v>82636.859505390137</v>
      </c>
      <c r="D103" s="353">
        <v>87697.086470658527</v>
      </c>
      <c r="E103" s="353">
        <f t="shared" si="4"/>
        <v>90196.193839455562</v>
      </c>
      <c r="F103" s="353">
        <v>92695.301208252597</v>
      </c>
      <c r="G103" s="319">
        <v>90471.616287438417</v>
      </c>
      <c r="H103" s="353">
        <v>93031.909361069833</v>
      </c>
      <c r="I103" s="371">
        <v>92398.143334007691</v>
      </c>
      <c r="J103" s="319">
        <v>93023.503265776584</v>
      </c>
      <c r="K103" s="319">
        <v>93034.754525507393</v>
      </c>
      <c r="L103" s="319">
        <v>97769.659145673606</v>
      </c>
      <c r="M103" s="319">
        <v>102197.28315054836</v>
      </c>
      <c r="N103" s="319">
        <v>98590.732229572139</v>
      </c>
      <c r="O103" s="387">
        <v>97571.977250386175</v>
      </c>
      <c r="P103" s="387">
        <v>101644.05256499883</v>
      </c>
      <c r="Q103" s="387">
        <v>104230.17421602788</v>
      </c>
      <c r="R103" s="387">
        <v>108048.44934942875</v>
      </c>
      <c r="S103" s="388">
        <v>107614.30615125685</v>
      </c>
      <c r="T103" s="387">
        <v>104971.7310423883</v>
      </c>
      <c r="U103" s="387">
        <v>107224.20539678924</v>
      </c>
      <c r="V103" s="387">
        <v>103527.1345555913</v>
      </c>
      <c r="W103" s="387">
        <v>106717.73812213707</v>
      </c>
      <c r="X103" s="387">
        <v>115133.15039243984</v>
      </c>
      <c r="Y103" s="387">
        <v>117599.33255627315</v>
      </c>
      <c r="Z103" s="387">
        <v>118886.2692855003</v>
      </c>
      <c r="AA103" s="387">
        <v>119904.36111212464</v>
      </c>
      <c r="AB103" s="387">
        <v>123341.72643568889</v>
      </c>
      <c r="AC103" s="388">
        <v>124894.20823121778</v>
      </c>
      <c r="AD103" s="387">
        <v>124975.11443004255</v>
      </c>
      <c r="AE103" s="387">
        <v>126591.62696298154</v>
      </c>
      <c r="AF103" s="387">
        <v>129665.27958943653</v>
      </c>
      <c r="AG103" s="387">
        <v>131205.56754018742</v>
      </c>
      <c r="AH103" s="387">
        <v>136443.61416450419</v>
      </c>
      <c r="AI103" s="387">
        <v>140362.81807406139</v>
      </c>
      <c r="AJ103" s="387">
        <v>146095.52931630268</v>
      </c>
      <c r="AK103" s="387">
        <v>151866.77186097886</v>
      </c>
      <c r="AL103" s="387">
        <v>156566.44607112871</v>
      </c>
      <c r="AM103" s="388">
        <v>160892.32657687695</v>
      </c>
      <c r="AN103" s="387">
        <v>164883.03195092088</v>
      </c>
      <c r="AO103" s="387">
        <v>163791.87734962406</v>
      </c>
      <c r="AP103" s="387">
        <v>163619.28670394685</v>
      </c>
      <c r="AQ103" s="387">
        <v>164374.34356502103</v>
      </c>
      <c r="AR103" s="387">
        <v>169905.97711936891</v>
      </c>
      <c r="AS103" s="387">
        <v>174151.37314965445</v>
      </c>
      <c r="AT103" s="387">
        <v>179824.372508845</v>
      </c>
      <c r="AU103" s="387">
        <v>177341.40285263216</v>
      </c>
      <c r="AV103" s="387">
        <v>173967.79981633546</v>
      </c>
      <c r="AW103" s="388">
        <v>169580.93859361621</v>
      </c>
      <c r="AX103" s="387">
        <v>175017.10308118584</v>
      </c>
      <c r="AY103" s="387">
        <v>180686.40503619122</v>
      </c>
      <c r="AZ103" s="387">
        <v>182716.2046</v>
      </c>
      <c r="BA103" s="387">
        <v>183992.58245641587</v>
      </c>
      <c r="BB103" s="387">
        <v>188483.3640404157</v>
      </c>
      <c r="BC103" s="387">
        <v>191227.05670408122</v>
      </c>
      <c r="BD103" s="387">
        <v>191185.29648388131</v>
      </c>
      <c r="BE103" s="387">
        <v>193108.9471007121</v>
      </c>
      <c r="BF103" s="387">
        <v>197010</v>
      </c>
      <c r="BG103" s="387">
        <v>197857.61071951059</v>
      </c>
      <c r="BH103" s="389"/>
      <c r="BJ103" s="1142">
        <f t="shared" si="5"/>
        <v>1.6705459366398667E-2</v>
      </c>
    </row>
    <row r="104" spans="1:62" x14ac:dyDescent="0.2">
      <c r="A104" s="475">
        <v>95</v>
      </c>
      <c r="B104" s="319">
        <v>86407.490315439936</v>
      </c>
      <c r="C104" s="319">
        <f t="shared" si="3"/>
        <v>92220.87375817413</v>
      </c>
      <c r="D104" s="353">
        <v>98034.257200908309</v>
      </c>
      <c r="E104" s="353">
        <f t="shared" si="4"/>
        <v>100404.69542480158</v>
      </c>
      <c r="F104" s="353">
        <v>102775.13364869486</v>
      </c>
      <c r="G104" s="319">
        <v>100250.67347616675</v>
      </c>
      <c r="H104" s="353">
        <v>103558.27584376989</v>
      </c>
      <c r="I104" s="371">
        <v>102200.66381751973</v>
      </c>
      <c r="J104" s="319">
        <v>101948.52271635769</v>
      </c>
      <c r="K104" s="319">
        <v>102922.79987200584</v>
      </c>
      <c r="L104" s="319">
        <v>108062.2243154436</v>
      </c>
      <c r="M104" s="319">
        <v>113793.4523512795</v>
      </c>
      <c r="N104" s="319">
        <v>108332.01181508815</v>
      </c>
      <c r="O104" s="387">
        <v>106768.9530964752</v>
      </c>
      <c r="P104" s="387">
        <v>111220.79413429208</v>
      </c>
      <c r="Q104" s="387">
        <v>114484.83159117306</v>
      </c>
      <c r="R104" s="387">
        <v>118769.64681176022</v>
      </c>
      <c r="S104" s="388">
        <v>118010.54481785113</v>
      </c>
      <c r="T104" s="387">
        <v>114984.81858506317</v>
      </c>
      <c r="U104" s="387">
        <v>117943.5978595013</v>
      </c>
      <c r="V104" s="387">
        <v>113925.47142703978</v>
      </c>
      <c r="W104" s="387">
        <v>116867.56629624304</v>
      </c>
      <c r="X104" s="387">
        <v>126595.63788774441</v>
      </c>
      <c r="Y104" s="387">
        <v>128404.71615011271</v>
      </c>
      <c r="Z104" s="387">
        <v>129771.07100059916</v>
      </c>
      <c r="AA104" s="387">
        <v>131751.25971467144</v>
      </c>
      <c r="AB104" s="387">
        <v>135991.35954719904</v>
      </c>
      <c r="AC104" s="388">
        <v>137454.42778669822</v>
      </c>
      <c r="AD104" s="387">
        <v>137751.07632459473</v>
      </c>
      <c r="AE104" s="387">
        <v>139476.56701564117</v>
      </c>
      <c r="AF104" s="387">
        <v>142938.50330680757</v>
      </c>
      <c r="AG104" s="387">
        <v>144516.97115742741</v>
      </c>
      <c r="AH104" s="387">
        <v>149789.42742805494</v>
      </c>
      <c r="AI104" s="387">
        <v>155715.14966511005</v>
      </c>
      <c r="AJ104" s="387">
        <v>162456.00854796515</v>
      </c>
      <c r="AK104" s="387">
        <v>168856.75292600266</v>
      </c>
      <c r="AL104" s="387">
        <v>174797.98836642382</v>
      </c>
      <c r="AM104" s="388">
        <v>178948.71389518605</v>
      </c>
      <c r="AN104" s="387">
        <v>183466.70773959934</v>
      </c>
      <c r="AO104" s="387">
        <v>182133.4375</v>
      </c>
      <c r="AP104" s="387">
        <v>181032.59817260402</v>
      </c>
      <c r="AQ104" s="387">
        <v>182268.93397205099</v>
      </c>
      <c r="AR104" s="387">
        <v>188551.11165890514</v>
      </c>
      <c r="AS104" s="387">
        <v>192589.21555732467</v>
      </c>
      <c r="AT104" s="387">
        <v>199564.02329929685</v>
      </c>
      <c r="AU104" s="387">
        <v>197303.66726550169</v>
      </c>
      <c r="AV104" s="387">
        <v>193123.08412262812</v>
      </c>
      <c r="AW104" s="388">
        <v>186897.42992926849</v>
      </c>
      <c r="AX104" s="387">
        <v>194627.48656277996</v>
      </c>
      <c r="AY104" s="387">
        <v>199757.34004485674</v>
      </c>
      <c r="AZ104" s="387">
        <v>202497.79024999999</v>
      </c>
      <c r="BA104" s="387">
        <v>204114.45961598866</v>
      </c>
      <c r="BB104" s="387">
        <v>209545.50042421086</v>
      </c>
      <c r="BC104" s="387">
        <v>212333.01368686286</v>
      </c>
      <c r="BD104" s="387">
        <v>212075.07262369606</v>
      </c>
      <c r="BE104" s="387">
        <v>213833.08406547675</v>
      </c>
      <c r="BF104" s="387">
        <v>219237</v>
      </c>
      <c r="BG104" s="387">
        <v>220278.03440173782</v>
      </c>
      <c r="BH104" s="389"/>
      <c r="BJ104" s="1142">
        <f t="shared" si="5"/>
        <v>1.7128010367552404E-2</v>
      </c>
    </row>
    <row r="105" spans="1:62" x14ac:dyDescent="0.2">
      <c r="A105" s="475">
        <v>96</v>
      </c>
      <c r="B105" s="323">
        <v>99231.313103363442</v>
      </c>
      <c r="C105" s="323">
        <f t="shared" si="3"/>
        <v>106142.29931491823</v>
      </c>
      <c r="D105" s="353">
        <v>113053.28552647303</v>
      </c>
      <c r="E105" s="353">
        <f t="shared" si="4"/>
        <v>115714.07992840237</v>
      </c>
      <c r="F105" s="353">
        <v>118374.8743303317</v>
      </c>
      <c r="G105" s="319">
        <v>115428.45734374135</v>
      </c>
      <c r="H105" s="353">
        <v>119612.45489280406</v>
      </c>
      <c r="I105" s="371">
        <v>116627.01471778272</v>
      </c>
      <c r="J105" s="357">
        <v>114785.22332148689</v>
      </c>
      <c r="K105" s="323">
        <v>117162.19304260376</v>
      </c>
      <c r="L105" s="319">
        <v>123520.49200438117</v>
      </c>
      <c r="M105" s="319">
        <v>130011.51669990031</v>
      </c>
      <c r="N105" s="319">
        <v>123128.24857568923</v>
      </c>
      <c r="O105" s="387">
        <v>119965.2906895099</v>
      </c>
      <c r="P105" s="387">
        <v>124818.58667066146</v>
      </c>
      <c r="Q105" s="387">
        <v>129000.66782810686</v>
      </c>
      <c r="R105" s="387">
        <v>134402.28537022352</v>
      </c>
      <c r="S105" s="388">
        <v>133905.71990878985</v>
      </c>
      <c r="T105" s="387">
        <v>129512.90837050512</v>
      </c>
      <c r="U105" s="387">
        <v>132851.83012638049</v>
      </c>
      <c r="V105" s="387">
        <v>128189.91755119547</v>
      </c>
      <c r="W105" s="387">
        <v>130691.27262083272</v>
      </c>
      <c r="X105" s="387">
        <v>143432.26181767858</v>
      </c>
      <c r="Y105" s="387">
        <v>143760.51505713302</v>
      </c>
      <c r="Z105" s="387">
        <v>145872.11204313958</v>
      </c>
      <c r="AA105" s="387">
        <v>149056.62695661694</v>
      </c>
      <c r="AB105" s="387">
        <v>154187.40026759621</v>
      </c>
      <c r="AC105" s="388">
        <v>155039.85895377334</v>
      </c>
      <c r="AD105" s="387">
        <v>155550.66595198648</v>
      </c>
      <c r="AE105" s="387">
        <v>158165.72187568567</v>
      </c>
      <c r="AF105" s="387">
        <v>161817.5567808648</v>
      </c>
      <c r="AG105" s="387">
        <v>164564.14641777036</v>
      </c>
      <c r="AH105" s="387">
        <v>170521.39953931831</v>
      </c>
      <c r="AI105" s="387">
        <v>177051.10827870845</v>
      </c>
      <c r="AJ105" s="387">
        <v>185985.14654653813</v>
      </c>
      <c r="AK105" s="387">
        <v>193617.970184273</v>
      </c>
      <c r="AL105" s="387">
        <v>201175.79437417051</v>
      </c>
      <c r="AM105" s="388">
        <v>205991.17955727433</v>
      </c>
      <c r="AN105" s="387">
        <v>210810.33136217989</v>
      </c>
      <c r="AO105" s="387">
        <v>208194.72274436092</v>
      </c>
      <c r="AP105" s="387">
        <v>206735.52562598296</v>
      </c>
      <c r="AQ105" s="387">
        <v>207050.32464758647</v>
      </c>
      <c r="AR105" s="387">
        <v>214112.96842330354</v>
      </c>
      <c r="AS105" s="387">
        <v>220605.88851199337</v>
      </c>
      <c r="AT105" s="387">
        <v>228642.47682386133</v>
      </c>
      <c r="AU105" s="387">
        <v>225786.54281670207</v>
      </c>
      <c r="AV105" s="387">
        <v>221575.56813206762</v>
      </c>
      <c r="AW105" s="388">
        <v>213038.53647061312</v>
      </c>
      <c r="AX105" s="387">
        <v>222738.12691402267</v>
      </c>
      <c r="AY105" s="387">
        <v>227350.94158425933</v>
      </c>
      <c r="AZ105" s="387">
        <v>232799.04384999999</v>
      </c>
      <c r="BA105" s="387">
        <v>234760.67246152033</v>
      </c>
      <c r="BB105" s="387">
        <v>240776.52257958773</v>
      </c>
      <c r="BC105" s="387">
        <v>245536.68733058448</v>
      </c>
      <c r="BD105" s="387">
        <v>243912.98530549111</v>
      </c>
      <c r="BE105" s="387">
        <v>245084.2873393138</v>
      </c>
      <c r="BF105" s="387">
        <v>252414</v>
      </c>
      <c r="BG105" s="387">
        <v>253720.51482909961</v>
      </c>
      <c r="BH105" s="389"/>
      <c r="BJ105" s="1142">
        <f t="shared" si="5"/>
        <v>1.7715352166719267E-2</v>
      </c>
    </row>
    <row r="106" spans="1:62" x14ac:dyDescent="0.2">
      <c r="A106" s="475">
        <v>97</v>
      </c>
      <c r="B106" s="323">
        <v>121908.08368689661</v>
      </c>
      <c r="C106" s="323">
        <f t="shared" si="3"/>
        <v>129774.69963596651</v>
      </c>
      <c r="D106" s="353">
        <v>137641.31558503641</v>
      </c>
      <c r="E106" s="353">
        <f t="shared" si="4"/>
        <v>141520.50191653508</v>
      </c>
      <c r="F106" s="353">
        <v>145399.68824803375</v>
      </c>
      <c r="G106" s="319">
        <v>139894.50506560373</v>
      </c>
      <c r="H106" s="353">
        <v>145622.57721290595</v>
      </c>
      <c r="I106" s="371">
        <v>139617.26001416144</v>
      </c>
      <c r="J106" s="357">
        <v>137813.58298914609</v>
      </c>
      <c r="K106" s="323">
        <v>140382.88969647101</v>
      </c>
      <c r="L106" s="319">
        <v>146465.14435925521</v>
      </c>
      <c r="M106" s="319">
        <v>156099.44479062813</v>
      </c>
      <c r="N106" s="319">
        <v>146144.61686995756</v>
      </c>
      <c r="O106" s="387">
        <v>142533.67346580536</v>
      </c>
      <c r="P106" s="387">
        <v>147152.02020706414</v>
      </c>
      <c r="Q106" s="387">
        <v>153426.7886178862</v>
      </c>
      <c r="R106" s="387">
        <v>159125.48388991688</v>
      </c>
      <c r="S106" s="388">
        <v>158849.47309843096</v>
      </c>
      <c r="T106" s="387">
        <v>151880.80938971817</v>
      </c>
      <c r="U106" s="387">
        <v>155728.95161106682</v>
      </c>
      <c r="V106" s="387">
        <v>150231.73035273937</v>
      </c>
      <c r="W106" s="387">
        <v>153371.89337140272</v>
      </c>
      <c r="X106" s="387">
        <v>167811.95616931259</v>
      </c>
      <c r="Y106" s="387">
        <v>168500.88384224402</v>
      </c>
      <c r="Z106" s="387">
        <v>170704.23307369681</v>
      </c>
      <c r="AA106" s="387">
        <v>177119.2207282811</v>
      </c>
      <c r="AB106" s="387">
        <v>184315.14304073801</v>
      </c>
      <c r="AC106" s="388">
        <v>185337.22124566889</v>
      </c>
      <c r="AD106" s="387">
        <v>185132.65154468376</v>
      </c>
      <c r="AE106" s="387">
        <v>189019.06599692817</v>
      </c>
      <c r="AF106" s="387">
        <v>194323.58349498248</v>
      </c>
      <c r="AG106" s="387">
        <v>197244.19535777601</v>
      </c>
      <c r="AH106" s="387">
        <v>203730.03498848298</v>
      </c>
      <c r="AI106" s="387">
        <v>211693.1594618911</v>
      </c>
      <c r="AJ106" s="387">
        <v>223025.28392954572</v>
      </c>
      <c r="AK106" s="387">
        <v>231285.12616456964</v>
      </c>
      <c r="AL106" s="387">
        <v>242421.8823640944</v>
      </c>
      <c r="AM106" s="388">
        <v>248938.45712761703</v>
      </c>
      <c r="AN106" s="387">
        <v>254744.30601505717</v>
      </c>
      <c r="AO106" s="387">
        <v>250102.20394736843</v>
      </c>
      <c r="AP106" s="387">
        <v>249086.84586963576</v>
      </c>
      <c r="AQ106" s="387">
        <v>248495.55391468844</v>
      </c>
      <c r="AR106" s="387">
        <v>258022.43798707466</v>
      </c>
      <c r="AS106" s="387">
        <v>266456.93243570661</v>
      </c>
      <c r="AT106" s="387">
        <v>276389.85086658603</v>
      </c>
      <c r="AU106" s="387">
        <v>272654.7302520551</v>
      </c>
      <c r="AV106" s="387">
        <v>266214.43304253113</v>
      </c>
      <c r="AW106" s="388">
        <v>253183.97460431579</v>
      </c>
      <c r="AX106" s="387">
        <v>267756.93709506054</v>
      </c>
      <c r="AY106" s="387">
        <v>275360.98394331732</v>
      </c>
      <c r="AZ106" s="387">
        <v>282088.44770000002</v>
      </c>
      <c r="BA106" s="387">
        <v>284945.70883068949</v>
      </c>
      <c r="BB106" s="387">
        <v>293587.84770829714</v>
      </c>
      <c r="BC106" s="387">
        <v>297303.66094949027</v>
      </c>
      <c r="BD106" s="387">
        <v>296874.79179635184</v>
      </c>
      <c r="BE106" s="387">
        <v>297764.71145842969</v>
      </c>
      <c r="BF106" s="387">
        <v>306598</v>
      </c>
      <c r="BG106" s="387">
        <v>308651.97752360685</v>
      </c>
      <c r="BH106" s="389"/>
      <c r="BJ106" s="1142">
        <f t="shared" si="5"/>
        <v>1.8657210229414245E-2</v>
      </c>
    </row>
    <row r="107" spans="1:62" x14ac:dyDescent="0.2">
      <c r="A107" s="475">
        <v>98</v>
      </c>
      <c r="B107" s="323">
        <v>167098.09045071632</v>
      </c>
      <c r="C107" s="323">
        <f t="shared" si="3"/>
        <v>176785.55726671108</v>
      </c>
      <c r="D107" s="353">
        <v>186473.02408270584</v>
      </c>
      <c r="E107" s="353">
        <f t="shared" si="4"/>
        <v>192607.49175182823</v>
      </c>
      <c r="F107" s="353">
        <v>198741.95942095065</v>
      </c>
      <c r="G107" s="319">
        <v>191071.98001439407</v>
      </c>
      <c r="H107" s="353">
        <v>197925.09313309274</v>
      </c>
      <c r="I107" s="371">
        <v>188971.74565041473</v>
      </c>
      <c r="J107" s="357">
        <v>181028.34622034387</v>
      </c>
      <c r="K107" s="323">
        <v>184453.5836076065</v>
      </c>
      <c r="L107" s="319">
        <v>193398.27053669223</v>
      </c>
      <c r="M107" s="319">
        <v>205996.57776669992</v>
      </c>
      <c r="N107" s="319">
        <v>190334.17963522353</v>
      </c>
      <c r="O107" s="387">
        <v>186896.24350512569</v>
      </c>
      <c r="P107" s="387">
        <v>192412.82233096974</v>
      </c>
      <c r="Q107" s="387">
        <v>201906.8292682927</v>
      </c>
      <c r="R107" s="387">
        <v>204920.03407054956</v>
      </c>
      <c r="S107" s="388">
        <v>206625.24349856126</v>
      </c>
      <c r="T107" s="387">
        <v>196953.51067806326</v>
      </c>
      <c r="U107" s="387">
        <v>199499.80416714106</v>
      </c>
      <c r="V107" s="387">
        <v>192842.09981773348</v>
      </c>
      <c r="W107" s="387">
        <v>196099.50598771643</v>
      </c>
      <c r="X107" s="387">
        <v>217318.42213479368</v>
      </c>
      <c r="Y107" s="387">
        <v>217420.49528031488</v>
      </c>
      <c r="Z107" s="387">
        <v>221970.27973337326</v>
      </c>
      <c r="AA107" s="387">
        <v>233861.01306235633</v>
      </c>
      <c r="AB107" s="387">
        <v>246345.94723777333</v>
      </c>
      <c r="AC107" s="388">
        <v>248750.7842474436</v>
      </c>
      <c r="AD107" s="387">
        <v>249205.05441315009</v>
      </c>
      <c r="AE107" s="387">
        <v>250588.55107670123</v>
      </c>
      <c r="AF107" s="387">
        <v>260984.21125383754</v>
      </c>
      <c r="AG107" s="387">
        <v>261026.00949004065</v>
      </c>
      <c r="AH107" s="387">
        <v>269493.02016211336</v>
      </c>
      <c r="AI107" s="387">
        <v>278571.78362823644</v>
      </c>
      <c r="AJ107" s="387">
        <v>296643.56468333356</v>
      </c>
      <c r="AK107" s="387">
        <v>311886.42348485888</v>
      </c>
      <c r="AL107" s="387">
        <v>325589.41182047187</v>
      </c>
      <c r="AM107" s="388">
        <v>334357.18309107883</v>
      </c>
      <c r="AN107" s="387">
        <v>343191.05563081248</v>
      </c>
      <c r="AO107" s="387">
        <v>337905.8082706767</v>
      </c>
      <c r="AP107" s="387">
        <v>335353.9041241231</v>
      </c>
      <c r="AQ107" s="387">
        <v>335907.33477756754</v>
      </c>
      <c r="AR107" s="387">
        <v>348700.74534309062</v>
      </c>
      <c r="AS107" s="387">
        <v>365303.50841669261</v>
      </c>
      <c r="AT107" s="387">
        <v>377807.73489632312</v>
      </c>
      <c r="AU107" s="387">
        <v>371641.98301486199</v>
      </c>
      <c r="AV107" s="387">
        <v>359601.76889235334</v>
      </c>
      <c r="AW107" s="388">
        <v>337958.62707886199</v>
      </c>
      <c r="AX107" s="387">
        <v>360971.18794400123</v>
      </c>
      <c r="AY107" s="387">
        <v>371595.71694362315</v>
      </c>
      <c r="AZ107" s="387">
        <v>385209.56225000002</v>
      </c>
      <c r="BA107" s="387">
        <v>382713.79594000312</v>
      </c>
      <c r="BB107" s="387">
        <v>395280.97896299721</v>
      </c>
      <c r="BC107" s="387">
        <v>400077.13797579502</v>
      </c>
      <c r="BD107" s="387">
        <v>398236.24573217891</v>
      </c>
      <c r="BE107" s="387">
        <v>404904.66669749375</v>
      </c>
      <c r="BF107" s="387">
        <v>419273</v>
      </c>
      <c r="BG107" s="387">
        <v>420310.97348938248</v>
      </c>
      <c r="BH107" s="389"/>
      <c r="BJ107" s="1142">
        <f t="shared" si="5"/>
        <v>2.0081998071433516E-2</v>
      </c>
    </row>
    <row r="108" spans="1:62" x14ac:dyDescent="0.2">
      <c r="A108" s="477">
        <v>99</v>
      </c>
      <c r="B108" s="363">
        <v>215272.60007378709</v>
      </c>
      <c r="C108" s="363">
        <f t="shared" si="3"/>
        <v>226457.4751892779</v>
      </c>
      <c r="D108" s="356">
        <v>237642.35030476868</v>
      </c>
      <c r="E108" s="356">
        <f t="shared" si="4"/>
        <v>244844.34339585865</v>
      </c>
      <c r="F108" s="356">
        <v>252046.3364869486</v>
      </c>
      <c r="G108" s="321">
        <v>243494.84304932738</v>
      </c>
      <c r="H108" s="356">
        <v>253814.8065697304</v>
      </c>
      <c r="I108" s="375">
        <v>239491.9970159822</v>
      </c>
      <c r="J108" s="364">
        <v>227122.31966189606</v>
      </c>
      <c r="K108" s="363">
        <v>232885.75653684401</v>
      </c>
      <c r="L108" s="321">
        <v>241069.35421686748</v>
      </c>
      <c r="M108" s="321">
        <v>254917.77272349619</v>
      </c>
      <c r="N108" s="321">
        <v>235121.18495010136</v>
      </c>
      <c r="O108" s="393">
        <v>232620.46394467069</v>
      </c>
      <c r="P108" s="393">
        <v>239141.86141349576</v>
      </c>
      <c r="Q108" s="393">
        <v>248769.3612078978</v>
      </c>
      <c r="R108" s="393">
        <v>250623.45081798692</v>
      </c>
      <c r="S108" s="394">
        <v>253339.12956729464</v>
      </c>
      <c r="T108" s="393">
        <v>241565.04659971592</v>
      </c>
      <c r="U108" s="393">
        <v>244862.92052829327</v>
      </c>
      <c r="V108" s="393">
        <v>234278.61681140776</v>
      </c>
      <c r="W108" s="393">
        <v>242145.90072509908</v>
      </c>
      <c r="X108" s="393">
        <v>266413.00972697255</v>
      </c>
      <c r="Y108" s="393">
        <v>268131.47542706458</v>
      </c>
      <c r="Z108" s="393">
        <v>273935.55974760331</v>
      </c>
      <c r="AA108" s="393">
        <v>294142.72339183418</v>
      </c>
      <c r="AB108" s="393">
        <v>314910.31424949825</v>
      </c>
      <c r="AC108" s="394">
        <v>317824.49987323588</v>
      </c>
      <c r="AD108" s="393">
        <v>319082.25822694344</v>
      </c>
      <c r="AE108" s="393">
        <v>314035.46171206469</v>
      </c>
      <c r="AF108" s="393">
        <v>331921.99233248306</v>
      </c>
      <c r="AG108" s="393">
        <v>328875.70139892434</v>
      </c>
      <c r="AH108" s="393">
        <v>341671.23647840921</v>
      </c>
      <c r="AI108" s="393">
        <v>352446.86774345575</v>
      </c>
      <c r="AJ108" s="393">
        <v>378528.12756194128</v>
      </c>
      <c r="AK108" s="393">
        <v>395791.75059343316</v>
      </c>
      <c r="AL108" s="393">
        <v>416025.2454698123</v>
      </c>
      <c r="AM108" s="394">
        <v>428221.13808507804</v>
      </c>
      <c r="AN108" s="393">
        <v>441981.15442728007</v>
      </c>
      <c r="AO108" s="393">
        <v>431651.56015037594</v>
      </c>
      <c r="AP108" s="393">
        <v>428077.8166113288</v>
      </c>
      <c r="AQ108" s="393">
        <v>429506.68658082624</v>
      </c>
      <c r="AR108" s="393">
        <v>448957.67297091801</v>
      </c>
      <c r="AS108" s="393">
        <v>470073.56570096803</v>
      </c>
      <c r="AT108" s="393">
        <v>488107.8414281875</v>
      </c>
      <c r="AU108" s="393">
        <v>481910.41874897928</v>
      </c>
      <c r="AV108" s="393">
        <v>461368.06249933259</v>
      </c>
      <c r="AW108" s="394">
        <v>426671.08248839644</v>
      </c>
      <c r="AX108" s="393">
        <v>463439.45282389957</v>
      </c>
      <c r="AY108" s="393">
        <v>475737.41482312157</v>
      </c>
      <c r="AZ108" s="393">
        <v>500881.58369999996</v>
      </c>
      <c r="BA108" s="393">
        <v>489510.51211324008</v>
      </c>
      <c r="BB108" s="393">
        <v>506553.24762345495</v>
      </c>
      <c r="BC108" s="393">
        <v>511199.92216431862</v>
      </c>
      <c r="BD108" s="393">
        <v>509458.86131703545</v>
      </c>
      <c r="BE108" s="393">
        <v>522268.33820401371</v>
      </c>
      <c r="BF108" s="393">
        <v>542803</v>
      </c>
      <c r="BG108" s="393">
        <v>545516.15383251314</v>
      </c>
      <c r="BH108" s="395"/>
      <c r="BJ108" s="1142">
        <f t="shared" si="5"/>
        <v>2.1534046986266375E-2</v>
      </c>
    </row>
    <row r="109" spans="1:62" x14ac:dyDescent="0.2">
      <c r="A109" s="475">
        <v>99.1</v>
      </c>
      <c r="B109" s="323">
        <v>229575.0464243989</v>
      </c>
      <c r="C109" s="323">
        <f t="shared" si="3"/>
        <v>241820.16005933698</v>
      </c>
      <c r="D109" s="353">
        <v>254065.27369427509</v>
      </c>
      <c r="E109" s="353">
        <f t="shared" si="4"/>
        <v>260685.15195029497</v>
      </c>
      <c r="F109" s="353">
        <v>267305.03020631481</v>
      </c>
      <c r="G109" s="319">
        <v>259439.49150196536</v>
      </c>
      <c r="H109" s="353">
        <v>269451.45935045637</v>
      </c>
      <c r="I109" s="371">
        <v>255919.20544203924</v>
      </c>
      <c r="J109" s="357">
        <v>242556.16367303813</v>
      </c>
      <c r="K109" s="323">
        <v>247596.25022856097</v>
      </c>
      <c r="L109" s="319">
        <v>254896.34742606792</v>
      </c>
      <c r="M109" s="319">
        <v>268986.0113409771</v>
      </c>
      <c r="N109" s="319">
        <v>249146.25473177075</v>
      </c>
      <c r="O109" s="387">
        <v>244610.76832607778</v>
      </c>
      <c r="P109" s="387">
        <v>250714.3723159892</v>
      </c>
      <c r="Q109" s="387">
        <v>262032.93263646922</v>
      </c>
      <c r="R109" s="387">
        <v>264273.9372044527</v>
      </c>
      <c r="S109" s="388">
        <v>266833.78427167598</v>
      </c>
      <c r="T109" s="387">
        <v>254527.38331381296</v>
      </c>
      <c r="U109" s="387">
        <v>258617.96015029031</v>
      </c>
      <c r="V109" s="387">
        <v>247656.73303312963</v>
      </c>
      <c r="W109" s="387">
        <v>256882.38594581268</v>
      </c>
      <c r="X109" s="387">
        <v>281295.40222613234</v>
      </c>
      <c r="Y109" s="387">
        <v>284817.03739442804</v>
      </c>
      <c r="Z109" s="387">
        <v>288441.0208208508</v>
      </c>
      <c r="AA109" s="387">
        <v>311797.83695771155</v>
      </c>
      <c r="AB109" s="387">
        <v>334657.32016478293</v>
      </c>
      <c r="AC109" s="388">
        <v>339564.20586495392</v>
      </c>
      <c r="AD109" s="387">
        <v>340055.13903778058</v>
      </c>
      <c r="AE109" s="387">
        <v>334515.20468294516</v>
      </c>
      <c r="AF109" s="387">
        <v>355660.44714453723</v>
      </c>
      <c r="AG109" s="387">
        <v>350324.51149382477</v>
      </c>
      <c r="AH109" s="387">
        <v>363598.69361751759</v>
      </c>
      <c r="AI109" s="387">
        <v>375893.94998786115</v>
      </c>
      <c r="AJ109" s="387">
        <v>403530.06526392367</v>
      </c>
      <c r="AK109" s="387">
        <v>421865.15271469933</v>
      </c>
      <c r="AL109" s="387">
        <v>442817.26827649726</v>
      </c>
      <c r="AM109" s="388">
        <v>458434.81310841453</v>
      </c>
      <c r="AN109" s="387">
        <v>472543.54286607442</v>
      </c>
      <c r="AO109" s="387">
        <v>459785.98214285716</v>
      </c>
      <c r="AP109" s="387">
        <v>454739.31304141594</v>
      </c>
      <c r="AQ109" s="387">
        <v>458283.28699578927</v>
      </c>
      <c r="AR109" s="387">
        <v>479827.52821469295</v>
      </c>
      <c r="AS109" s="387">
        <v>502210.97689015034</v>
      </c>
      <c r="AT109" s="387">
        <v>522804.21693761472</v>
      </c>
      <c r="AU109" s="387">
        <v>513372.25053078559</v>
      </c>
      <c r="AV109" s="387">
        <v>491978.8884024389</v>
      </c>
      <c r="AW109" s="388">
        <v>455532.68245879281</v>
      </c>
      <c r="AX109" s="387">
        <v>494093.0135830504</v>
      </c>
      <c r="AY109" s="387">
        <v>511287.6892649607</v>
      </c>
      <c r="AZ109" s="387">
        <v>538229.56314999994</v>
      </c>
      <c r="BA109" s="387">
        <v>525188.82592861622</v>
      </c>
      <c r="BB109" s="387">
        <v>542609.09517749364</v>
      </c>
      <c r="BC109" s="387">
        <v>547621.05113961734</v>
      </c>
      <c r="BD109" s="387">
        <v>543448.77525323979</v>
      </c>
      <c r="BE109" s="387">
        <v>562126.07407749933</v>
      </c>
      <c r="BF109" s="387">
        <v>582454</v>
      </c>
      <c r="BG109" s="387">
        <v>585601.54080773157</v>
      </c>
      <c r="BH109" s="389"/>
      <c r="BJ109" s="1142">
        <f t="shared" si="5"/>
        <v>2.2024342660989848E-2</v>
      </c>
    </row>
    <row r="110" spans="1:62" x14ac:dyDescent="0.2">
      <c r="A110" s="475">
        <v>99.2</v>
      </c>
      <c r="B110" s="323">
        <v>245976.18428334253</v>
      </c>
      <c r="C110" s="323">
        <f t="shared" si="3"/>
        <v>259553.30891590333</v>
      </c>
      <c r="D110" s="353">
        <v>273130.43354846415</v>
      </c>
      <c r="E110" s="353">
        <f t="shared" si="4"/>
        <v>278826.00983247894</v>
      </c>
      <c r="F110" s="353">
        <v>284521.5861164938</v>
      </c>
      <c r="G110" s="319">
        <v>277697.00354315451</v>
      </c>
      <c r="H110" s="353">
        <v>288992.86483761406</v>
      </c>
      <c r="I110" s="371">
        <v>272464.11136961362</v>
      </c>
      <c r="J110" s="357">
        <v>259081.02079531265</v>
      </c>
      <c r="K110" s="323">
        <v>263821.35742366058</v>
      </c>
      <c r="L110" s="319">
        <v>270247.80547645129</v>
      </c>
      <c r="M110" s="319">
        <v>284126.86108341644</v>
      </c>
      <c r="N110" s="319">
        <v>264756.03028333274</v>
      </c>
      <c r="O110" s="387">
        <v>261790.90594719842</v>
      </c>
      <c r="P110" s="387">
        <v>266684.21601917507</v>
      </c>
      <c r="Q110" s="387">
        <v>276660.08130081301</v>
      </c>
      <c r="R110" s="387">
        <v>280528.23596792674</v>
      </c>
      <c r="S110" s="388">
        <v>283011.72742819914</v>
      </c>
      <c r="T110" s="387">
        <v>270392.02422188444</v>
      </c>
      <c r="U110" s="387">
        <v>275249.67289081175</v>
      </c>
      <c r="V110" s="387">
        <v>262572.26332153962</v>
      </c>
      <c r="W110" s="387">
        <v>272436.04728550004</v>
      </c>
      <c r="X110" s="387">
        <v>299652.47078942688</v>
      </c>
      <c r="Y110" s="387">
        <v>303865.68148813385</v>
      </c>
      <c r="Z110" s="387">
        <v>306434.34916117432</v>
      </c>
      <c r="AA110" s="387">
        <v>332056.8422300872</v>
      </c>
      <c r="AB110" s="387">
        <v>358856.27900426043</v>
      </c>
      <c r="AC110" s="388">
        <v>363263.05138172908</v>
      </c>
      <c r="AD110" s="387">
        <v>365855.45430919662</v>
      </c>
      <c r="AE110" s="387">
        <v>359468.81280757295</v>
      </c>
      <c r="AF110" s="387">
        <v>384280.30685341597</v>
      </c>
      <c r="AG110" s="387">
        <v>376747.55687320291</v>
      </c>
      <c r="AH110" s="387">
        <v>390073.8404233607</v>
      </c>
      <c r="AI110" s="387">
        <v>404612.51110349462</v>
      </c>
      <c r="AJ110" s="387">
        <v>431694.64653954306</v>
      </c>
      <c r="AK110" s="387">
        <v>452680.97034892498</v>
      </c>
      <c r="AL110" s="387">
        <v>473879.02584035322</v>
      </c>
      <c r="AM110" s="388">
        <v>490910.89331910928</v>
      </c>
      <c r="AN110" s="387">
        <v>508345.44533305545</v>
      </c>
      <c r="AO110" s="387">
        <v>493406.54605263157</v>
      </c>
      <c r="AP110" s="387">
        <v>488191.01886062359</v>
      </c>
      <c r="AQ110" s="387">
        <v>492457.61322999932</v>
      </c>
      <c r="AR110" s="387">
        <v>515432.71841142362</v>
      </c>
      <c r="AS110" s="387">
        <v>542656.34868990351</v>
      </c>
      <c r="AT110" s="387">
        <v>563908.84488781402</v>
      </c>
      <c r="AU110" s="387">
        <v>553132.68942239648</v>
      </c>
      <c r="AV110" s="387">
        <v>530833.77569434803</v>
      </c>
      <c r="AW110" s="388">
        <v>491207.23216645699</v>
      </c>
      <c r="AX110" s="387">
        <v>532790.88315868424</v>
      </c>
      <c r="AY110" s="387">
        <v>552183.83566112746</v>
      </c>
      <c r="AZ110" s="387">
        <v>580744.84604999993</v>
      </c>
      <c r="BA110" s="387">
        <v>565141.05342979415</v>
      </c>
      <c r="BB110" s="387">
        <v>583911.78009486897</v>
      </c>
      <c r="BC110" s="387">
        <v>590789.10567708919</v>
      </c>
      <c r="BD110" s="387">
        <v>585873.19629147567</v>
      </c>
      <c r="BE110" s="387">
        <v>607412.34093221126</v>
      </c>
      <c r="BF110" s="387">
        <v>625654</v>
      </c>
      <c r="BG110" s="387">
        <v>631082.99977833929</v>
      </c>
      <c r="BH110" s="389"/>
      <c r="BJ110" s="1142">
        <f t="shared" si="5"/>
        <v>2.232246409098626E-2</v>
      </c>
    </row>
    <row r="111" spans="1:62" x14ac:dyDescent="0.2">
      <c r="A111" s="475">
        <v>99.3</v>
      </c>
      <c r="B111" s="323">
        <v>265736.59134231071</v>
      </c>
      <c r="C111" s="323">
        <f t="shared" si="3"/>
        <v>280562.0296857364</v>
      </c>
      <c r="D111" s="353">
        <v>295387.46802916215</v>
      </c>
      <c r="E111" s="353">
        <f t="shared" si="4"/>
        <v>302399.5833534617</v>
      </c>
      <c r="F111" s="353">
        <v>309411.69867776131</v>
      </c>
      <c r="G111" s="319">
        <v>299218.29125837347</v>
      </c>
      <c r="H111" s="353">
        <v>314267.90569942683</v>
      </c>
      <c r="I111" s="371">
        <v>294910.70630184101</v>
      </c>
      <c r="J111" s="357">
        <v>278096.5810200749</v>
      </c>
      <c r="K111" s="323">
        <v>282797.08379045525</v>
      </c>
      <c r="L111" s="319">
        <v>290789.24096385547</v>
      </c>
      <c r="M111" s="319">
        <v>303774.51894317049</v>
      </c>
      <c r="N111" s="319">
        <v>284187.74327992968</v>
      </c>
      <c r="O111" s="387">
        <v>280301.57053082431</v>
      </c>
      <c r="P111" s="387">
        <v>284963.39725024131</v>
      </c>
      <c r="Q111" s="387">
        <v>295471.88153310103</v>
      </c>
      <c r="R111" s="387">
        <v>301547.51138132584</v>
      </c>
      <c r="S111" s="388">
        <v>303906.48257234378</v>
      </c>
      <c r="T111" s="387">
        <v>289667.07966807048</v>
      </c>
      <c r="U111" s="387">
        <v>295762.37094386882</v>
      </c>
      <c r="V111" s="387">
        <v>280462.82052106789</v>
      </c>
      <c r="W111" s="387">
        <v>293124.94351210893</v>
      </c>
      <c r="X111" s="387">
        <v>322023.16265000694</v>
      </c>
      <c r="Y111" s="387">
        <v>329592.78528298996</v>
      </c>
      <c r="Z111" s="387">
        <v>329664.66559316951</v>
      </c>
      <c r="AA111" s="387">
        <v>360327.66647206916</v>
      </c>
      <c r="AB111" s="387">
        <v>393597.89936974051</v>
      </c>
      <c r="AC111" s="388">
        <v>391661.20958336856</v>
      </c>
      <c r="AD111" s="387">
        <v>401267.43998310756</v>
      </c>
      <c r="AE111" s="387">
        <v>390567.0385230229</v>
      </c>
      <c r="AF111" s="387">
        <v>415290.09156725876</v>
      </c>
      <c r="AG111" s="387">
        <v>411591.96773088211</v>
      </c>
      <c r="AH111" s="387">
        <v>422532.87444966036</v>
      </c>
      <c r="AI111" s="387">
        <v>440080.65414221043</v>
      </c>
      <c r="AJ111" s="387">
        <v>466917.81418318668</v>
      </c>
      <c r="AK111" s="387">
        <v>489318.75303577067</v>
      </c>
      <c r="AL111" s="387">
        <v>515351.73244129046</v>
      </c>
      <c r="AM111" s="388">
        <v>533413.37404987332</v>
      </c>
      <c r="AN111" s="387">
        <v>554702.87564800587</v>
      </c>
      <c r="AO111" s="387">
        <v>535765.8106203007</v>
      </c>
      <c r="AP111" s="387">
        <v>530953.15438000846</v>
      </c>
      <c r="AQ111" s="387">
        <v>533022.381582962</v>
      </c>
      <c r="AR111" s="387">
        <v>560937.74704191217</v>
      </c>
      <c r="AS111" s="387">
        <v>593174.06793349714</v>
      </c>
      <c r="AT111" s="387">
        <v>613965.17494066013</v>
      </c>
      <c r="AU111" s="387">
        <v>604991.14132505853</v>
      </c>
      <c r="AV111" s="387">
        <v>580881.51165522321</v>
      </c>
      <c r="AW111" s="388">
        <v>536408.19534165761</v>
      </c>
      <c r="AX111" s="387">
        <v>581382.24833857641</v>
      </c>
      <c r="AY111" s="387">
        <v>601450.13533489639</v>
      </c>
      <c r="AZ111" s="387">
        <v>636203.32094999996</v>
      </c>
      <c r="BA111" s="387">
        <v>616624.9070402073</v>
      </c>
      <c r="BB111" s="387">
        <v>639539.3673473323</v>
      </c>
      <c r="BC111" s="387">
        <v>643242.51207383641</v>
      </c>
      <c r="BD111" s="387">
        <v>639792.37682266615</v>
      </c>
      <c r="BE111" s="387">
        <v>661776.56274854345</v>
      </c>
      <c r="BF111" s="387">
        <v>685008</v>
      </c>
      <c r="BG111" s="387">
        <v>691715.11974110035</v>
      </c>
      <c r="BH111" s="389"/>
      <c r="BJ111" s="1142">
        <f t="shared" si="5"/>
        <v>2.2908411943640017E-2</v>
      </c>
    </row>
    <row r="112" spans="1:62" x14ac:dyDescent="0.2">
      <c r="A112" s="475">
        <v>99.4</v>
      </c>
      <c r="B112" s="323">
        <v>291990.67699686403</v>
      </c>
      <c r="C112" s="323">
        <f t="shared" si="3"/>
        <v>306585.70287634525</v>
      </c>
      <c r="D112" s="353">
        <v>321180.72875582642</v>
      </c>
      <c r="E112" s="353">
        <f t="shared" si="4"/>
        <v>328606.51877207716</v>
      </c>
      <c r="F112" s="353">
        <v>336032.30878832785</v>
      </c>
      <c r="G112" s="319">
        <v>326843.82107069704</v>
      </c>
      <c r="H112" s="353">
        <v>342206.88176607934</v>
      </c>
      <c r="I112" s="371">
        <v>323561.64095690876</v>
      </c>
      <c r="J112" s="357">
        <v>301763.58250888484</v>
      </c>
      <c r="K112" s="323">
        <v>306858.66954653501</v>
      </c>
      <c r="L112" s="319">
        <v>317807.22453450167</v>
      </c>
      <c r="M112" s="319">
        <v>331643.99426719843</v>
      </c>
      <c r="N112" s="319">
        <v>307288.85519825644</v>
      </c>
      <c r="O112" s="387">
        <v>302383.64959275379</v>
      </c>
      <c r="P112" s="387">
        <v>306459.41925496852</v>
      </c>
      <c r="Q112" s="387">
        <v>321028.51916376309</v>
      </c>
      <c r="R112" s="387">
        <v>326908.64393338625</v>
      </c>
      <c r="S112" s="388">
        <v>329716.58898420108</v>
      </c>
      <c r="T112" s="387">
        <v>314169.59642652445</v>
      </c>
      <c r="U112" s="387">
        <v>319769.97449618578</v>
      </c>
      <c r="V112" s="387">
        <v>305672.13401951327</v>
      </c>
      <c r="W112" s="387">
        <v>320216.94955117803</v>
      </c>
      <c r="X112" s="387">
        <v>354186.9200885708</v>
      </c>
      <c r="Y112" s="387">
        <v>358150.92922383151</v>
      </c>
      <c r="Z112" s="387">
        <v>356426.42169712402</v>
      </c>
      <c r="AA112" s="387">
        <v>394602.80621738971</v>
      </c>
      <c r="AB112" s="387">
        <v>438443.22884757578</v>
      </c>
      <c r="AC112" s="388">
        <v>433945.65883546014</v>
      </c>
      <c r="AD112" s="387">
        <v>450205.96181333851</v>
      </c>
      <c r="AE112" s="387">
        <v>429416.37455725163</v>
      </c>
      <c r="AF112" s="387">
        <v>455878.19469688862</v>
      </c>
      <c r="AG112" s="387">
        <v>452808.94685875182</v>
      </c>
      <c r="AH112" s="387">
        <v>464987.13262092898</v>
      </c>
      <c r="AI112" s="387">
        <v>482035.6755637434</v>
      </c>
      <c r="AJ112" s="387">
        <v>514624.12204983283</v>
      </c>
      <c r="AK112" s="387">
        <v>539896.40921502176</v>
      </c>
      <c r="AL112" s="387">
        <v>568911.76548660581</v>
      </c>
      <c r="AM112" s="388">
        <v>590239.49519935995</v>
      </c>
      <c r="AN112" s="387">
        <v>614263.01527860994</v>
      </c>
      <c r="AO112" s="387">
        <v>591823.54088345869</v>
      </c>
      <c r="AP112" s="387">
        <v>584823.90094115876</v>
      </c>
      <c r="AQ112" s="387">
        <v>586994.22987734177</v>
      </c>
      <c r="AR112" s="387">
        <v>621045.03736219346</v>
      </c>
      <c r="AS112" s="387">
        <v>656409.4363296529</v>
      </c>
      <c r="AT112" s="387">
        <v>683264.87292310444</v>
      </c>
      <c r="AU112" s="387">
        <v>670140.87789210083</v>
      </c>
      <c r="AV112" s="387">
        <v>643592.9400207157</v>
      </c>
      <c r="AW112" s="388">
        <v>593701.41204021871</v>
      </c>
      <c r="AX112" s="387">
        <v>645165.34093039739</v>
      </c>
      <c r="AY112" s="387">
        <v>668479.14522377402</v>
      </c>
      <c r="AZ112" s="387">
        <v>706660.60609999998</v>
      </c>
      <c r="BA112" s="387">
        <v>680246.28391510912</v>
      </c>
      <c r="BB112" s="387">
        <v>708057.01625498931</v>
      </c>
      <c r="BC112" s="387">
        <v>714925.55534875719</v>
      </c>
      <c r="BD112" s="387">
        <v>709235.44012789312</v>
      </c>
      <c r="BE112" s="387">
        <v>734428.89771571255</v>
      </c>
      <c r="BF112" s="387">
        <v>761784</v>
      </c>
      <c r="BG112" s="387">
        <v>769510.12856319547</v>
      </c>
      <c r="BH112" s="389"/>
      <c r="BJ112" s="1142">
        <f t="shared" si="5"/>
        <v>2.3582457081984476E-2</v>
      </c>
    </row>
    <row r="113" spans="1:62" x14ac:dyDescent="0.2">
      <c r="A113" s="475">
        <v>99.5</v>
      </c>
      <c r="B113" s="323">
        <v>324438.62817438354</v>
      </c>
      <c r="C113" s="323">
        <f t="shared" si="3"/>
        <v>340947.7378053703</v>
      </c>
      <c r="D113" s="353">
        <v>357456.84743635706</v>
      </c>
      <c r="E113" s="353">
        <f t="shared" si="4"/>
        <v>365186.376812901</v>
      </c>
      <c r="F113" s="353">
        <v>372915.90618944488</v>
      </c>
      <c r="G113" s="319">
        <v>365831.2165753197</v>
      </c>
      <c r="H113" s="353">
        <v>382789.25891530456</v>
      </c>
      <c r="I113" s="371">
        <v>361028.67893991503</v>
      </c>
      <c r="J113" s="357">
        <v>331338.02084333875</v>
      </c>
      <c r="K113" s="323">
        <v>341284.46676723345</v>
      </c>
      <c r="L113" s="319">
        <v>350855.0976998905</v>
      </c>
      <c r="M113" s="319">
        <v>362754.32037221669</v>
      </c>
      <c r="N113" s="319">
        <v>336533.87986081908</v>
      </c>
      <c r="O113" s="387">
        <v>332164.88906052517</v>
      </c>
      <c r="P113" s="387">
        <v>336045.50068244612</v>
      </c>
      <c r="Q113" s="387">
        <v>353611.7537746806</v>
      </c>
      <c r="R113" s="387">
        <v>358190.19487766916</v>
      </c>
      <c r="S113" s="388">
        <v>363522.41367609537</v>
      </c>
      <c r="T113" s="387">
        <v>345984.48378977797</v>
      </c>
      <c r="U113" s="387">
        <v>351256.92815666628</v>
      </c>
      <c r="V113" s="387">
        <v>338568.5178513992</v>
      </c>
      <c r="W113" s="387">
        <v>354804.66857013741</v>
      </c>
      <c r="X113" s="387">
        <v>390811.23267630138</v>
      </c>
      <c r="Y113" s="387">
        <v>398511.77905376995</v>
      </c>
      <c r="Z113" s="387">
        <v>394865.58230976632</v>
      </c>
      <c r="AA113" s="387">
        <v>437930.91728390555</v>
      </c>
      <c r="AB113" s="387">
        <v>497309.67386711738</v>
      </c>
      <c r="AC113" s="388">
        <v>493555.19470971014</v>
      </c>
      <c r="AD113" s="387">
        <v>507951.58163596789</v>
      </c>
      <c r="AE113" s="387">
        <v>481379.9014982917</v>
      </c>
      <c r="AF113" s="387">
        <v>507261.58230361529</v>
      </c>
      <c r="AG113" s="387">
        <v>504347.50547502341</v>
      </c>
      <c r="AH113" s="387">
        <v>518333.22870805033</v>
      </c>
      <c r="AI113" s="387">
        <v>540800.55845936341</v>
      </c>
      <c r="AJ113" s="387">
        <v>577244.46480784565</v>
      </c>
      <c r="AK113" s="387">
        <v>609870.98578504683</v>
      </c>
      <c r="AL113" s="387">
        <v>641908.47158644604</v>
      </c>
      <c r="AM113" s="388">
        <v>663929.47526336857</v>
      </c>
      <c r="AN113" s="387">
        <v>691989.69032484957</v>
      </c>
      <c r="AO113" s="387">
        <v>672688.54088345869</v>
      </c>
      <c r="AP113" s="387">
        <v>655496.57731482631</v>
      </c>
      <c r="AQ113" s="387">
        <v>661773.89870018908</v>
      </c>
      <c r="AR113" s="387">
        <v>704147.07208705565</v>
      </c>
      <c r="AS113" s="387">
        <v>743802.84038858698</v>
      </c>
      <c r="AT113" s="387">
        <v>776342.72347619687</v>
      </c>
      <c r="AU113" s="387">
        <v>759686.92672437266</v>
      </c>
      <c r="AV113" s="387">
        <v>728989.44099776831</v>
      </c>
      <c r="AW113" s="388">
        <v>667474.58591924561</v>
      </c>
      <c r="AX113" s="387">
        <v>732909.36944022006</v>
      </c>
      <c r="AY113" s="387">
        <v>759992.74574370461</v>
      </c>
      <c r="AZ113" s="387">
        <v>804500.27775000001</v>
      </c>
      <c r="BA113" s="387">
        <v>767871.84844707081</v>
      </c>
      <c r="BB113" s="387">
        <v>801409.26799521793</v>
      </c>
      <c r="BC113" s="387">
        <v>807206.87034703919</v>
      </c>
      <c r="BD113" s="387">
        <v>800052.19243393128</v>
      </c>
      <c r="BE113" s="387">
        <v>833855.97318043094</v>
      </c>
      <c r="BF113" s="387">
        <v>863354</v>
      </c>
      <c r="BG113" s="387">
        <v>874656.89488850464</v>
      </c>
      <c r="BH113" s="389"/>
      <c r="BJ113" s="1142">
        <f t="shared" si="5"/>
        <v>2.4355844227578194E-2</v>
      </c>
    </row>
    <row r="114" spans="1:62" x14ac:dyDescent="0.2">
      <c r="A114" s="475">
        <v>99.6</v>
      </c>
      <c r="B114" s="323">
        <v>370119.23814794311</v>
      </c>
      <c r="C114" s="323">
        <f t="shared" si="3"/>
        <v>391001.75394907605</v>
      </c>
      <c r="D114" s="353">
        <v>411884.26975020906</v>
      </c>
      <c r="E114" s="353">
        <f t="shared" si="4"/>
        <v>420634.35546669236</v>
      </c>
      <c r="F114" s="353">
        <v>429384.44118317566</v>
      </c>
      <c r="G114" s="319">
        <v>422339.93411947077</v>
      </c>
      <c r="H114" s="353">
        <v>438549.59801528335</v>
      </c>
      <c r="I114" s="371">
        <v>409133.32920291321</v>
      </c>
      <c r="J114" s="357">
        <v>373733.19373739313</v>
      </c>
      <c r="K114" s="323">
        <v>388156.43582007673</v>
      </c>
      <c r="L114" s="319">
        <v>399642.82760131441</v>
      </c>
      <c r="M114" s="319">
        <v>405838.30113825196</v>
      </c>
      <c r="N114" s="319">
        <v>380926.82732382521</v>
      </c>
      <c r="O114" s="387">
        <v>369435.20572953235</v>
      </c>
      <c r="P114" s="387">
        <v>379708.94953227468</v>
      </c>
      <c r="Q114" s="387">
        <v>399698.57723577239</v>
      </c>
      <c r="R114" s="387">
        <v>402178.35022175231</v>
      </c>
      <c r="S114" s="388">
        <v>412080.30851294857</v>
      </c>
      <c r="T114" s="387">
        <v>392940.50711455557</v>
      </c>
      <c r="U114" s="387">
        <v>399039.98269384034</v>
      </c>
      <c r="V114" s="387">
        <v>384234.70569314895</v>
      </c>
      <c r="W114" s="387">
        <v>403127.31990633276</v>
      </c>
      <c r="X114" s="387">
        <v>435789.22737786913</v>
      </c>
      <c r="Y114" s="387">
        <v>452852.08067413146</v>
      </c>
      <c r="Z114" s="387">
        <v>451644.57562537445</v>
      </c>
      <c r="AA114" s="387">
        <v>503818.67707155104</v>
      </c>
      <c r="AB114" s="387">
        <v>577684.78715538187</v>
      </c>
      <c r="AC114" s="388">
        <v>576466.50384517876</v>
      </c>
      <c r="AD114" s="387">
        <v>590410.3540103304</v>
      </c>
      <c r="AE114" s="387">
        <v>556028.84250697424</v>
      </c>
      <c r="AF114" s="387">
        <v>589571.81813321926</v>
      </c>
      <c r="AG114" s="387">
        <v>582300.85484856158</v>
      </c>
      <c r="AH114" s="387">
        <v>592511.45916552469</v>
      </c>
      <c r="AI114" s="387">
        <v>626960.98946060578</v>
      </c>
      <c r="AJ114" s="387">
        <v>667697.62132934143</v>
      </c>
      <c r="AK114" s="387">
        <v>709984.76091162302</v>
      </c>
      <c r="AL114" s="387">
        <v>747689.83700804471</v>
      </c>
      <c r="AM114" s="388">
        <v>776836.94145886123</v>
      </c>
      <c r="AN114" s="387">
        <v>808003.78936879674</v>
      </c>
      <c r="AO114" s="387">
        <v>785024.96710526315</v>
      </c>
      <c r="AP114" s="387">
        <v>761766.32816985785</v>
      </c>
      <c r="AQ114" s="387">
        <v>777950.10770732886</v>
      </c>
      <c r="AR114" s="387">
        <v>823883.77488832909</v>
      </c>
      <c r="AS114" s="387">
        <v>872376.77742780338</v>
      </c>
      <c r="AT114" s="387">
        <v>916440.89368086343</v>
      </c>
      <c r="AU114" s="387">
        <v>900531.59121345752</v>
      </c>
      <c r="AV114" s="387">
        <v>849326.46798150544</v>
      </c>
      <c r="AW114" s="388">
        <v>778601.23589862871</v>
      </c>
      <c r="AX114" s="387">
        <v>855417.41698089638</v>
      </c>
      <c r="AY114" s="387">
        <v>891922.35834437748</v>
      </c>
      <c r="AZ114" s="387">
        <v>950899.08239999996</v>
      </c>
      <c r="BA114" s="387">
        <v>898929.4699230406</v>
      </c>
      <c r="BB114" s="387">
        <v>939130.46880121855</v>
      </c>
      <c r="BC114" s="387">
        <v>946524.16695300257</v>
      </c>
      <c r="BD114" s="387">
        <v>937437.4575575802</v>
      </c>
      <c r="BE114" s="387">
        <v>981427.56977712014</v>
      </c>
      <c r="BF114" s="387">
        <v>1014299</v>
      </c>
      <c r="BG114" s="387">
        <v>1030347.1309127987</v>
      </c>
      <c r="BH114" s="389"/>
      <c r="BJ114" s="1142">
        <f t="shared" si="5"/>
        <v>2.5269111713277059E-2</v>
      </c>
    </row>
    <row r="115" spans="1:62" x14ac:dyDescent="0.2">
      <c r="A115" s="475">
        <v>99.7</v>
      </c>
      <c r="B115" s="323">
        <v>440854.68148558069</v>
      </c>
      <c r="C115" s="323">
        <f t="shared" si="3"/>
        <v>466479.81713815301</v>
      </c>
      <c r="D115" s="353">
        <v>492104.95279072539</v>
      </c>
      <c r="E115" s="353">
        <f t="shared" si="4"/>
        <v>503887.13771418179</v>
      </c>
      <c r="F115" s="353">
        <v>515669.32263763819</v>
      </c>
      <c r="G115" s="319">
        <v>505069.28555610921</v>
      </c>
      <c r="H115" s="353">
        <v>530481.82551475265</v>
      </c>
      <c r="I115" s="371">
        <v>482924.05801132915</v>
      </c>
      <c r="J115" s="357">
        <v>443419.66045528767</v>
      </c>
      <c r="K115" s="323">
        <v>458684.74286889739</v>
      </c>
      <c r="L115" s="319">
        <v>473817.26659364736</v>
      </c>
      <c r="M115" s="319">
        <v>471967.30890661356</v>
      </c>
      <c r="N115" s="319">
        <v>447471.75811570376</v>
      </c>
      <c r="O115" s="387">
        <v>431958.30167813506</v>
      </c>
      <c r="P115" s="387">
        <v>446653.91457771562</v>
      </c>
      <c r="Q115" s="387">
        <v>469533.2113821138</v>
      </c>
      <c r="R115" s="387">
        <v>475618.87831527012</v>
      </c>
      <c r="S115" s="388">
        <v>490452.18524349859</v>
      </c>
      <c r="T115" s="387">
        <v>462305.85349747067</v>
      </c>
      <c r="U115" s="387">
        <v>479561.59603780025</v>
      </c>
      <c r="V115" s="387">
        <v>449870.64286480116</v>
      </c>
      <c r="W115" s="387">
        <v>478541.97728159721</v>
      </c>
      <c r="X115" s="387">
        <v>525221.60544473224</v>
      </c>
      <c r="Y115" s="387">
        <v>550524.02443917899</v>
      </c>
      <c r="Z115" s="387">
        <v>548273.64552127023</v>
      </c>
      <c r="AA115" s="387">
        <v>612383.57499908784</v>
      </c>
      <c r="AB115" s="387">
        <v>722716.6155241013</v>
      </c>
      <c r="AC115" s="388">
        <v>715649.69432941778</v>
      </c>
      <c r="AD115" s="387">
        <v>729081.19879478926</v>
      </c>
      <c r="AE115" s="387">
        <v>673087.45478481648</v>
      </c>
      <c r="AF115" s="387">
        <v>723884.92637961835</v>
      </c>
      <c r="AG115" s="387">
        <v>704353.69739135611</v>
      </c>
      <c r="AH115" s="387">
        <v>715872.58987666562</v>
      </c>
      <c r="AI115" s="387">
        <v>759657.92832355085</v>
      </c>
      <c r="AJ115" s="387">
        <v>809813.4908154842</v>
      </c>
      <c r="AK115" s="387">
        <v>877505.00109767984</v>
      </c>
      <c r="AL115" s="387">
        <v>924227.23577290832</v>
      </c>
      <c r="AM115" s="388">
        <v>963466.89778637164</v>
      </c>
      <c r="AN115" s="387">
        <v>1004191.1133977649</v>
      </c>
      <c r="AO115" s="387">
        <v>979977.2297932331</v>
      </c>
      <c r="AP115" s="387">
        <v>935473.41220011481</v>
      </c>
      <c r="AQ115" s="387">
        <v>958322.8723988526</v>
      </c>
      <c r="AR115" s="387">
        <v>1021497.4514113285</v>
      </c>
      <c r="AS115" s="387">
        <v>1093895.5443448364</v>
      </c>
      <c r="AT115" s="387">
        <v>1149372.4951296519</v>
      </c>
      <c r="AU115" s="387">
        <v>1135437.190810605</v>
      </c>
      <c r="AV115" s="387">
        <v>1054651.7569328023</v>
      </c>
      <c r="AW115" s="388">
        <v>964220.4322658407</v>
      </c>
      <c r="AX115" s="387">
        <v>1061677.9275431763</v>
      </c>
      <c r="AY115" s="387">
        <v>1109663.8352533386</v>
      </c>
      <c r="AZ115" s="387">
        <v>1194018.3271999999</v>
      </c>
      <c r="BA115" s="387">
        <v>1112430.440405607</v>
      </c>
      <c r="BB115" s="387">
        <v>1164613.0641040474</v>
      </c>
      <c r="BC115" s="387">
        <v>1183506.3576623523</v>
      </c>
      <c r="BD115" s="387">
        <v>1165484.790098655</v>
      </c>
      <c r="BE115" s="387">
        <v>1227743.7042448905</v>
      </c>
      <c r="BF115" s="387">
        <v>1265846</v>
      </c>
      <c r="BG115" s="387">
        <v>1283692.3180830784</v>
      </c>
      <c r="BH115" s="389"/>
      <c r="BJ115" s="1142">
        <f t="shared" si="5"/>
        <v>2.6861523353314265E-2</v>
      </c>
    </row>
    <row r="116" spans="1:62" x14ac:dyDescent="0.2">
      <c r="A116" s="475">
        <v>99.800000000000097</v>
      </c>
      <c r="B116" s="323">
        <v>587756.27313533775</v>
      </c>
      <c r="C116" s="323">
        <f t="shared" si="3"/>
        <v>618525.55903091724</v>
      </c>
      <c r="D116" s="353">
        <v>649294.84492649685</v>
      </c>
      <c r="E116" s="353">
        <f t="shared" si="4"/>
        <v>674978.44092899561</v>
      </c>
      <c r="F116" s="353">
        <v>700662.03693149437</v>
      </c>
      <c r="G116" s="319">
        <v>670693.63117975974</v>
      </c>
      <c r="H116" s="353">
        <v>715469.48498195701</v>
      </c>
      <c r="I116" s="371">
        <v>638195.08572729107</v>
      </c>
      <c r="J116" s="357">
        <v>570722.26347132842</v>
      </c>
      <c r="K116" s="323">
        <v>594701.08795026504</v>
      </c>
      <c r="L116" s="319">
        <v>618694.8313253012</v>
      </c>
      <c r="M116" s="319">
        <v>618818.35992023931</v>
      </c>
      <c r="N116" s="319">
        <v>586739.42989332019</v>
      </c>
      <c r="O116" s="387">
        <v>553682.06659879233</v>
      </c>
      <c r="P116" s="387">
        <v>572641.92616265512</v>
      </c>
      <c r="Q116" s="387">
        <v>605261.32404181187</v>
      </c>
      <c r="R116" s="387">
        <v>617695.90066672547</v>
      </c>
      <c r="S116" s="388">
        <v>642259.53024051257</v>
      </c>
      <c r="T116" s="387">
        <v>601906.40908071469</v>
      </c>
      <c r="U116" s="387">
        <v>629322.71262666513</v>
      </c>
      <c r="V116" s="387">
        <v>598453.27683070663</v>
      </c>
      <c r="W116" s="387">
        <v>634857.07043526485</v>
      </c>
      <c r="X116" s="387">
        <v>729837.52327949228</v>
      </c>
      <c r="Y116" s="387">
        <v>761935.17646272015</v>
      </c>
      <c r="Z116" s="387">
        <v>749864.48902786092</v>
      </c>
      <c r="AA116" s="387">
        <v>834490.68559127231</v>
      </c>
      <c r="AB116" s="387">
        <v>1016711.3349882046</v>
      </c>
      <c r="AC116" s="388">
        <v>1000101.3949125328</v>
      </c>
      <c r="AD116" s="387">
        <v>995997.64585972775</v>
      </c>
      <c r="AE116" s="387">
        <v>912414.9260257656</v>
      </c>
      <c r="AF116" s="387">
        <v>991570.06758717587</v>
      </c>
      <c r="AG116" s="387">
        <v>949672.81192735722</v>
      </c>
      <c r="AH116" s="387">
        <v>970284.72796454513</v>
      </c>
      <c r="AI116" s="387">
        <v>1024124.4309012754</v>
      </c>
      <c r="AJ116" s="387">
        <v>1105058.6709383174</v>
      </c>
      <c r="AK116" s="387">
        <v>1217487.0814752816</v>
      </c>
      <c r="AL116" s="387">
        <v>1282095.5422004932</v>
      </c>
      <c r="AM116" s="388">
        <v>1347066.4897986399</v>
      </c>
      <c r="AN116" s="387">
        <v>1414348.3545210618</v>
      </c>
      <c r="AO116" s="387">
        <v>1382019.3867481202</v>
      </c>
      <c r="AP116" s="387">
        <v>1316116.5882367624</v>
      </c>
      <c r="AQ116" s="387">
        <v>1337716.3204979554</v>
      </c>
      <c r="AR116" s="387">
        <v>1438441.2585535068</v>
      </c>
      <c r="AS116" s="387">
        <v>1565908.6570212177</v>
      </c>
      <c r="AT116" s="387">
        <v>1648527.5930404405</v>
      </c>
      <c r="AU116" s="387">
        <v>1628175.1321247756</v>
      </c>
      <c r="AV116" s="387">
        <v>1498852.4816068511</v>
      </c>
      <c r="AW116" s="388">
        <v>1345773.7363479696</v>
      </c>
      <c r="AX116" s="387">
        <v>1507881.3896585489</v>
      </c>
      <c r="AY116" s="387">
        <v>1563298.1256499132</v>
      </c>
      <c r="AZ116" s="387">
        <v>1707795.45245</v>
      </c>
      <c r="BA116" s="387">
        <v>1551117.3853953979</v>
      </c>
      <c r="BB116" s="387">
        <v>1630735.4287422148</v>
      </c>
      <c r="BC116" s="387">
        <v>1675872.2143797958</v>
      </c>
      <c r="BD116" s="387">
        <v>1639674.4516439363</v>
      </c>
      <c r="BE116" s="387">
        <v>1725422.2421159716</v>
      </c>
      <c r="BF116" s="387">
        <v>1790928</v>
      </c>
      <c r="BG116" s="387">
        <v>1806371.454182737</v>
      </c>
      <c r="BH116" s="389"/>
      <c r="BJ116" s="1142">
        <f t="shared" si="5"/>
        <v>2.9110051295644146E-2</v>
      </c>
    </row>
    <row r="117" spans="1:62" x14ac:dyDescent="0.2">
      <c r="A117" s="477">
        <v>99.900000000000105</v>
      </c>
      <c r="B117" s="396">
        <v>742446.19073971582</v>
      </c>
      <c r="C117" s="396">
        <f t="shared" si="3"/>
        <v>778640.72728691297</v>
      </c>
      <c r="D117" s="396">
        <v>814835.26383411</v>
      </c>
      <c r="E117" s="396">
        <f t="shared" si="4"/>
        <v>851078.67788194725</v>
      </c>
      <c r="F117" s="396">
        <v>887322.09192978463</v>
      </c>
      <c r="G117" s="393">
        <v>833471.37546365499</v>
      </c>
      <c r="H117" s="393">
        <v>909219.31543196761</v>
      </c>
      <c r="I117" s="397">
        <v>798415.01314990898</v>
      </c>
      <c r="J117" s="396">
        <v>696497.44813178363</v>
      </c>
      <c r="K117" s="396">
        <v>729121.76997622952</v>
      </c>
      <c r="L117" s="396">
        <v>768514.76933187305</v>
      </c>
      <c r="M117" s="393">
        <v>774383.80088899971</v>
      </c>
      <c r="N117" s="393">
        <v>724994.41536343831</v>
      </c>
      <c r="O117" s="393">
        <v>681494.35402331129</v>
      </c>
      <c r="P117" s="393">
        <v>705727.64606012183</v>
      </c>
      <c r="Q117" s="393">
        <v>750781.45180023229</v>
      </c>
      <c r="R117" s="393">
        <v>757976.2924780451</v>
      </c>
      <c r="S117" s="394">
        <v>806036.38729029812</v>
      </c>
      <c r="T117" s="393">
        <v>754129.64065887511</v>
      </c>
      <c r="U117" s="393">
        <v>783297.90299442096</v>
      </c>
      <c r="V117" s="393">
        <v>767457.14184625284</v>
      </c>
      <c r="W117" s="393">
        <v>810042.33079308993</v>
      </c>
      <c r="X117" s="393">
        <v>948926.14608252107</v>
      </c>
      <c r="Y117" s="393">
        <v>984549.79401536274</v>
      </c>
      <c r="Z117" s="393">
        <v>936431.1523554523</v>
      </c>
      <c r="AA117" s="393">
        <v>1058407.1774546648</v>
      </c>
      <c r="AB117" s="393">
        <v>1341017.1817893737</v>
      </c>
      <c r="AC117" s="394">
        <v>1288372.1064818727</v>
      </c>
      <c r="AD117" s="393">
        <v>1283750.178426404</v>
      </c>
      <c r="AE117" s="393">
        <v>1155723.025734257</v>
      </c>
      <c r="AF117" s="393">
        <v>1275287.3402727924</v>
      </c>
      <c r="AG117" s="393">
        <v>1202944.4294057179</v>
      </c>
      <c r="AH117" s="393">
        <v>1244173.5788844507</v>
      </c>
      <c r="AI117" s="393">
        <v>1309605.6341487798</v>
      </c>
      <c r="AJ117" s="393">
        <v>1428161.4698722702</v>
      </c>
      <c r="AK117" s="393">
        <v>1579774.7840315034</v>
      </c>
      <c r="AL117" s="393">
        <v>1668291.1750047402</v>
      </c>
      <c r="AM117" s="394">
        <v>1764417.4433257771</v>
      </c>
      <c r="AN117" s="393">
        <v>1876723.1986740301</v>
      </c>
      <c r="AO117" s="393">
        <v>1814353.5479323308</v>
      </c>
      <c r="AP117" s="393">
        <v>1706642.8455700625</v>
      </c>
      <c r="AQ117" s="393">
        <v>1746757.3626045033</v>
      </c>
      <c r="AR117" s="393">
        <v>1893409.9238500283</v>
      </c>
      <c r="AS117" s="393">
        <v>2093056.3011549157</v>
      </c>
      <c r="AT117" s="393">
        <v>2202117.476543956</v>
      </c>
      <c r="AU117" s="393">
        <v>2165807.3554902282</v>
      </c>
      <c r="AV117" s="393">
        <v>1998765.4064111738</v>
      </c>
      <c r="AW117" s="394">
        <v>1766352.4132243639</v>
      </c>
      <c r="AX117" s="393">
        <v>1998921.2827336933</v>
      </c>
      <c r="AY117" s="393">
        <v>2065185.3498827606</v>
      </c>
      <c r="AZ117" s="393">
        <v>2283949.2330499999</v>
      </c>
      <c r="BA117" s="393">
        <v>2080469.1707731269</v>
      </c>
      <c r="BB117" s="393">
        <v>2197651.3447002564</v>
      </c>
      <c r="BC117" s="393">
        <v>2246956.7859256286</v>
      </c>
      <c r="BD117" s="393">
        <v>2201247.4880689643</v>
      </c>
      <c r="BE117" s="393">
        <v>2290318.4349856656</v>
      </c>
      <c r="BF117" s="393">
        <v>2385188</v>
      </c>
      <c r="BG117" s="393">
        <v>2395487.5160260675</v>
      </c>
      <c r="BH117" s="395"/>
      <c r="BJ117" s="1142">
        <f t="shared" si="5"/>
        <v>3.0765586598130668E-2</v>
      </c>
    </row>
    <row r="118" spans="1:62" x14ac:dyDescent="0.2">
      <c r="A118" s="475">
        <v>99.91</v>
      </c>
      <c r="B118" s="387">
        <v>787949.63844309154</v>
      </c>
      <c r="C118" s="387">
        <f t="shared" si="3"/>
        <v>830334.54253934184</v>
      </c>
      <c r="D118" s="398">
        <v>872719.44663559203</v>
      </c>
      <c r="E118" s="398">
        <f t="shared" si="4"/>
        <v>910089.74312287988</v>
      </c>
      <c r="F118" s="398">
        <v>947460.03961016762</v>
      </c>
      <c r="G118" s="387">
        <v>883366.65282621933</v>
      </c>
      <c r="H118" s="387">
        <v>966167.54616854165</v>
      </c>
      <c r="I118" s="399">
        <v>846458.01234068384</v>
      </c>
      <c r="J118" s="398">
        <v>733288.53904524061</v>
      </c>
      <c r="K118" s="398">
        <v>774514.58470469911</v>
      </c>
      <c r="L118" s="398">
        <v>809340.32617743709</v>
      </c>
      <c r="M118" s="387">
        <v>822448.74833831843</v>
      </c>
      <c r="N118" s="387">
        <v>766692.51558138651</v>
      </c>
      <c r="O118" s="387">
        <v>721480.19063333794</v>
      </c>
      <c r="P118" s="387">
        <v>750424.02543360298</v>
      </c>
      <c r="Q118" s="387">
        <v>793226.27177700354</v>
      </c>
      <c r="R118" s="387">
        <v>799682.85722677479</v>
      </c>
      <c r="S118" s="388">
        <v>855418.52095662092</v>
      </c>
      <c r="T118" s="387">
        <v>805429.45513219864</v>
      </c>
      <c r="U118" s="387">
        <v>829854.58636001358</v>
      </c>
      <c r="V118" s="387">
        <v>817868.64018441085</v>
      </c>
      <c r="W118" s="387">
        <v>858629.02789474756</v>
      </c>
      <c r="X118" s="387">
        <v>1002054.0745536862</v>
      </c>
      <c r="Y118" s="387">
        <v>1025609.4046891121</v>
      </c>
      <c r="Z118" s="387">
        <v>1005358.5471277711</v>
      </c>
      <c r="AA118" s="387">
        <v>1134334.4762287007</v>
      </c>
      <c r="AB118" s="387">
        <v>1436297.1681454878</v>
      </c>
      <c r="AC118" s="388">
        <v>1381030.4157018508</v>
      </c>
      <c r="AD118" s="387">
        <v>1378687.9228795113</v>
      </c>
      <c r="AE118" s="387">
        <v>1228746.3697771369</v>
      </c>
      <c r="AF118" s="387">
        <v>1363714.5654564614</v>
      </c>
      <c r="AG118" s="387">
        <v>1284739.4799100158</v>
      </c>
      <c r="AH118" s="387">
        <v>1321429.375528472</v>
      </c>
      <c r="AI118" s="387">
        <v>1397120.7291889808</v>
      </c>
      <c r="AJ118" s="387">
        <v>1528536.6454483136</v>
      </c>
      <c r="AK118" s="387">
        <v>1700445.6151809115</v>
      </c>
      <c r="AL118" s="387">
        <v>1795566.7904060241</v>
      </c>
      <c r="AM118" s="388">
        <v>1900794.2231630886</v>
      </c>
      <c r="AN118" s="387">
        <v>2016473.8839971866</v>
      </c>
      <c r="AO118" s="387">
        <v>1945926.6564849624</v>
      </c>
      <c r="AP118" s="387">
        <v>1829260.8312529644</v>
      </c>
      <c r="AQ118" s="387">
        <v>1867709.159150546</v>
      </c>
      <c r="AR118" s="387">
        <v>2037798.8041128111</v>
      </c>
      <c r="AS118" s="387">
        <v>2241707.1703990861</v>
      </c>
      <c r="AT118" s="387">
        <v>2381961.7003672351</v>
      </c>
      <c r="AU118" s="387">
        <v>2338671.2749197017</v>
      </c>
      <c r="AV118" s="387">
        <v>2154885.4700530707</v>
      </c>
      <c r="AW118" s="388">
        <v>1902228.2893860419</v>
      </c>
      <c r="AX118" s="387">
        <v>2151068.2623278685</v>
      </c>
      <c r="AY118" s="387">
        <v>2229990.0414925064</v>
      </c>
      <c r="AZ118" s="387">
        <v>2463751.0031499998</v>
      </c>
      <c r="BA118" s="387">
        <v>2249156.5952862413</v>
      </c>
      <c r="BB118" s="387">
        <v>2371735.0194751355</v>
      </c>
      <c r="BC118" s="387">
        <v>2414057.1583533767</v>
      </c>
      <c r="BD118" s="387">
        <v>2374314.7943900554</v>
      </c>
      <c r="BE118" s="387">
        <v>2466258.3846296128</v>
      </c>
      <c r="BF118" s="387">
        <v>2570821</v>
      </c>
      <c r="BG118" s="387">
        <v>2580531.9120893735</v>
      </c>
      <c r="BH118" s="389"/>
      <c r="BJ118" s="1142">
        <f t="shared" si="5"/>
        <v>3.1013434858651712E-2</v>
      </c>
    </row>
    <row r="119" spans="1:62" x14ac:dyDescent="0.2">
      <c r="A119" s="475">
        <v>99.92</v>
      </c>
      <c r="B119" s="387">
        <v>840028.53194367571</v>
      </c>
      <c r="C119" s="387">
        <f t="shared" si="3"/>
        <v>889044.34918565396</v>
      </c>
      <c r="D119" s="387">
        <v>938060.16642763221</v>
      </c>
      <c r="E119" s="387">
        <f t="shared" si="4"/>
        <v>977420.57948077156</v>
      </c>
      <c r="F119" s="387">
        <v>1016780.9925339109</v>
      </c>
      <c r="G119" s="387">
        <v>944065.51846315677</v>
      </c>
      <c r="H119" s="387">
        <v>1043309.9347272341</v>
      </c>
      <c r="I119" s="388">
        <v>906993.76062108029</v>
      </c>
      <c r="J119" s="387">
        <v>776748.11497454613</v>
      </c>
      <c r="K119" s="387">
        <v>826953.64486194903</v>
      </c>
      <c r="L119" s="387">
        <v>858113.49112814898</v>
      </c>
      <c r="M119" s="387">
        <v>870665.61066799611</v>
      </c>
      <c r="N119" s="387">
        <v>811623.58505716373</v>
      </c>
      <c r="O119" s="387">
        <v>771495.55504844827</v>
      </c>
      <c r="P119" s="387">
        <v>800321.94780119171</v>
      </c>
      <c r="Q119" s="387">
        <v>842005.46457607439</v>
      </c>
      <c r="R119" s="387">
        <v>851785.14289070992</v>
      </c>
      <c r="S119" s="388">
        <v>910170.23969813786</v>
      </c>
      <c r="T119" s="387">
        <v>859441.03242044407</v>
      </c>
      <c r="U119" s="387">
        <v>883327.90219742677</v>
      </c>
      <c r="V119" s="387">
        <v>874128.01490296994</v>
      </c>
      <c r="W119" s="387">
        <v>926495.61838834907</v>
      </c>
      <c r="X119" s="387">
        <v>1092108.6518653249</v>
      </c>
      <c r="Y119" s="387">
        <v>1070158.5846677111</v>
      </c>
      <c r="Z119" s="387">
        <v>1083043.9952816057</v>
      </c>
      <c r="AA119" s="387">
        <v>1222225.9295982779</v>
      </c>
      <c r="AB119" s="387">
        <v>1546766.8589134186</v>
      </c>
      <c r="AC119" s="388">
        <v>1475488.6609481957</v>
      </c>
      <c r="AD119" s="387">
        <v>1492359.4249260954</v>
      </c>
      <c r="AE119" s="387">
        <v>1312574.0286963608</v>
      </c>
      <c r="AF119" s="387">
        <v>1462099.2473003312</v>
      </c>
      <c r="AG119" s="387">
        <v>1391245.5671677368</v>
      </c>
      <c r="AH119" s="387">
        <v>1426444.6576231159</v>
      </c>
      <c r="AI119" s="387">
        <v>1510176.6220384731</v>
      </c>
      <c r="AJ119" s="387">
        <v>1655360.2030666349</v>
      </c>
      <c r="AK119" s="387">
        <v>1838898.6038885307</v>
      </c>
      <c r="AL119" s="387">
        <v>1952430.3920068259</v>
      </c>
      <c r="AM119" s="388">
        <v>2063381.5064675293</v>
      </c>
      <c r="AN119" s="387">
        <v>2188438.1985437777</v>
      </c>
      <c r="AO119" s="387">
        <v>2107348.4304511277</v>
      </c>
      <c r="AP119" s="387">
        <v>1985810.4988516362</v>
      </c>
      <c r="AQ119" s="387">
        <v>2024571.8592176724</v>
      </c>
      <c r="AR119" s="387">
        <v>2208199.773153868</v>
      </c>
      <c r="AS119" s="387">
        <v>2435366.5249270247</v>
      </c>
      <c r="AT119" s="387">
        <v>2606409.3463097317</v>
      </c>
      <c r="AU119" s="387">
        <v>2546463.4259894388</v>
      </c>
      <c r="AV119" s="387">
        <v>2337668.8658714988</v>
      </c>
      <c r="AW119" s="388">
        <v>2078577.6562912997</v>
      </c>
      <c r="AX119" s="387">
        <v>2344229.7893273057</v>
      </c>
      <c r="AY119" s="387">
        <v>2441036.7514527473</v>
      </c>
      <c r="AZ119" s="387">
        <v>2677606.2227499997</v>
      </c>
      <c r="BA119" s="387">
        <v>2448158.4577214541</v>
      </c>
      <c r="BB119" s="387">
        <v>2588405.5776016661</v>
      </c>
      <c r="BC119" s="387">
        <v>2629758.8752720188</v>
      </c>
      <c r="BD119" s="387">
        <v>2589489.8357949937</v>
      </c>
      <c r="BE119" s="387">
        <v>2676883.7469712384</v>
      </c>
      <c r="BF119" s="387">
        <v>2785135</v>
      </c>
      <c r="BG119" s="387">
        <v>2801545.8638116773</v>
      </c>
      <c r="BH119" s="389"/>
      <c r="BJ119" s="1142">
        <f t="shared" si="5"/>
        <v>3.1424957723049651E-2</v>
      </c>
    </row>
    <row r="120" spans="1:62" x14ac:dyDescent="0.2">
      <c r="A120" s="478">
        <v>99.93</v>
      </c>
      <c r="B120" s="400">
        <v>915254.35743712704</v>
      </c>
      <c r="C120" s="400">
        <f t="shared" si="3"/>
        <v>967237.77585612773</v>
      </c>
      <c r="D120" s="400">
        <v>1019221.1942751283</v>
      </c>
      <c r="E120" s="400">
        <f t="shared" si="4"/>
        <v>1055418.3661447454</v>
      </c>
      <c r="F120" s="400">
        <v>1091615.5380143623</v>
      </c>
      <c r="G120" s="400">
        <v>1022782.6343907436</v>
      </c>
      <c r="H120" s="400">
        <v>1135636.1658883463</v>
      </c>
      <c r="I120" s="401">
        <v>982521.92873760872</v>
      </c>
      <c r="J120" s="400">
        <v>838856.03208145231</v>
      </c>
      <c r="K120" s="400">
        <v>893682.75415980979</v>
      </c>
      <c r="L120" s="400">
        <v>916790.8225629793</v>
      </c>
      <c r="M120" s="400">
        <v>938313.76723994687</v>
      </c>
      <c r="N120" s="400">
        <v>865236.63881772652</v>
      </c>
      <c r="O120" s="387">
        <v>829482.40994944528</v>
      </c>
      <c r="P120" s="387">
        <v>857535.2316987915</v>
      </c>
      <c r="Q120" s="387">
        <v>901387.16608594661</v>
      </c>
      <c r="R120" s="387">
        <v>913951.16339178197</v>
      </c>
      <c r="S120" s="388">
        <v>978482.7929040665</v>
      </c>
      <c r="T120" s="387">
        <v>924051.12873483018</v>
      </c>
      <c r="U120" s="387">
        <v>953067.03814186493</v>
      </c>
      <c r="V120" s="387">
        <v>947648.248633001</v>
      </c>
      <c r="W120" s="387">
        <v>996570.17778279888</v>
      </c>
      <c r="X120" s="387">
        <v>1208751.2926790691</v>
      </c>
      <c r="Y120" s="387">
        <v>1184607.1410555278</v>
      </c>
      <c r="Z120" s="387">
        <v>1175805.4955250148</v>
      </c>
      <c r="AA120" s="387">
        <v>1331619.7060969826</v>
      </c>
      <c r="AB120" s="387">
        <v>1698209.3434210063</v>
      </c>
      <c r="AC120" s="388">
        <v>1613800.914645483</v>
      </c>
      <c r="AD120" s="387">
        <v>1626102.0387064288</v>
      </c>
      <c r="AE120" s="387">
        <v>1426225.1396420398</v>
      </c>
      <c r="AF120" s="387">
        <v>1583130.6689221179</v>
      </c>
      <c r="AG120" s="387">
        <v>1513899.3462002592</v>
      </c>
      <c r="AH120" s="387">
        <v>1546127.2485931716</v>
      </c>
      <c r="AI120" s="387">
        <v>1651414.5910629365</v>
      </c>
      <c r="AJ120" s="387">
        <v>1807123.6857678478</v>
      </c>
      <c r="AK120" s="387">
        <v>2011238.8046953252</v>
      </c>
      <c r="AL120" s="387">
        <v>2140274.7087543001</v>
      </c>
      <c r="AM120" s="388">
        <v>2263446.9872649689</v>
      </c>
      <c r="AN120" s="387">
        <v>2404303.289720478</v>
      </c>
      <c r="AO120" s="387">
        <v>2305719.3280075188</v>
      </c>
      <c r="AP120" s="387">
        <v>2179716.6922135954</v>
      </c>
      <c r="AQ120" s="387">
        <v>2222029.0820772559</v>
      </c>
      <c r="AR120" s="387">
        <v>2430451.1459917314</v>
      </c>
      <c r="AS120" s="387">
        <v>2685029.8189170794</v>
      </c>
      <c r="AT120" s="387">
        <v>2865598.0332191321</v>
      </c>
      <c r="AU120" s="387">
        <v>2800088.5500571616</v>
      </c>
      <c r="AV120" s="387">
        <v>2576554.9513075422</v>
      </c>
      <c r="AW120" s="388">
        <v>2290701.160303649</v>
      </c>
      <c r="AX120" s="387">
        <v>2593921.9491260601</v>
      </c>
      <c r="AY120" s="387">
        <v>2682719.4199204808</v>
      </c>
      <c r="AZ120" s="387">
        <v>2945786.2798000001</v>
      </c>
      <c r="BA120" s="387">
        <v>2692883.2557523162</v>
      </c>
      <c r="BB120" s="387">
        <v>2844594.6181620099</v>
      </c>
      <c r="BC120" s="387">
        <v>2890418.2372675901</v>
      </c>
      <c r="BD120" s="387">
        <v>2854054.2988983835</v>
      </c>
      <c r="BE120" s="387">
        <v>2941832.3378803292</v>
      </c>
      <c r="BF120" s="387">
        <v>3060727</v>
      </c>
      <c r="BG120" s="387">
        <v>3068439.2004255885</v>
      </c>
      <c r="BH120" s="389"/>
      <c r="BJ120" s="1142">
        <f t="shared" si="5"/>
        <v>3.2018766165412771E-2</v>
      </c>
    </row>
    <row r="121" spans="1:62" x14ac:dyDescent="0.2">
      <c r="A121" s="478">
        <v>99.94</v>
      </c>
      <c r="B121" s="400">
        <v>1008986.8262313225</v>
      </c>
      <c r="C121" s="400">
        <f t="shared" si="3"/>
        <v>1061664.2666175137</v>
      </c>
      <c r="D121" s="400">
        <v>1114341.7070037047</v>
      </c>
      <c r="E121" s="400">
        <f t="shared" si="4"/>
        <v>1154871.4440923003</v>
      </c>
      <c r="F121" s="400">
        <v>1195401.181180896</v>
      </c>
      <c r="G121" s="400">
        <v>1125879.9092066656</v>
      </c>
      <c r="H121" s="400">
        <v>1190243.8972617278</v>
      </c>
      <c r="I121" s="401">
        <v>1078109.1138984421</v>
      </c>
      <c r="J121" s="400">
        <v>920075.30568629329</v>
      </c>
      <c r="K121" s="400">
        <v>983850.38078259269</v>
      </c>
      <c r="L121" s="400">
        <v>999145.90887185116</v>
      </c>
      <c r="M121" s="400">
        <v>1019749.3500747757</v>
      </c>
      <c r="N121" s="400">
        <v>936167.05215462868</v>
      </c>
      <c r="O121" s="387">
        <v>897378.18933436309</v>
      </c>
      <c r="P121" s="387">
        <v>929460.39748327166</v>
      </c>
      <c r="Q121" s="387">
        <v>978342.31707317079</v>
      </c>
      <c r="R121" s="387">
        <v>996286.96551825432</v>
      </c>
      <c r="S121" s="388">
        <v>1072181.3004234757</v>
      </c>
      <c r="T121" s="387">
        <v>1004274.5722544793</v>
      </c>
      <c r="U121" s="387">
        <v>1035937.9345326198</v>
      </c>
      <c r="V121" s="387">
        <v>1039251.5133483435</v>
      </c>
      <c r="W121" s="387">
        <v>1086411.7494813383</v>
      </c>
      <c r="X121" s="387">
        <v>1286992.8477096143</v>
      </c>
      <c r="Y121" s="387">
        <v>1327567.2573279319</v>
      </c>
      <c r="Z121" s="387">
        <v>1265645.5697648292</v>
      </c>
      <c r="AA121" s="387">
        <v>1462168.0810559345</v>
      </c>
      <c r="AB121" s="387">
        <v>1897505.4446146262</v>
      </c>
      <c r="AC121" s="388">
        <v>1803022.7012591904</v>
      </c>
      <c r="AD121" s="387">
        <v>1808064.9989442225</v>
      </c>
      <c r="AE121" s="387">
        <v>1574566.0730182114</v>
      </c>
      <c r="AF121" s="387">
        <v>1743628.0121733285</v>
      </c>
      <c r="AG121" s="387">
        <v>1684550.450963157</v>
      </c>
      <c r="AH121" s="387">
        <v>1703800.4151237719</v>
      </c>
      <c r="AI121" s="387">
        <v>1838874.1402110737</v>
      </c>
      <c r="AJ121" s="387">
        <v>1992538.3162187496</v>
      </c>
      <c r="AK121" s="387">
        <v>2231555.0993400202</v>
      </c>
      <c r="AL121" s="387">
        <v>2385639.6314905607</v>
      </c>
      <c r="AM121" s="388">
        <v>2517219.1004133886</v>
      </c>
      <c r="AN121" s="387">
        <v>2687149.0003126059</v>
      </c>
      <c r="AO121" s="387">
        <v>2572589.5911654136</v>
      </c>
      <c r="AP121" s="387">
        <v>2429125.8275083005</v>
      </c>
      <c r="AQ121" s="387">
        <v>2470484.06175627</v>
      </c>
      <c r="AR121" s="387">
        <v>2713886.6798731228</v>
      </c>
      <c r="AS121" s="387">
        <v>3020683.9572877367</v>
      </c>
      <c r="AT121" s="387">
        <v>3216549.4211003627</v>
      </c>
      <c r="AU121" s="387">
        <v>3128467.4980129567</v>
      </c>
      <c r="AV121" s="387">
        <v>2885214.4083225662</v>
      </c>
      <c r="AW121" s="388">
        <v>2549173.811625768</v>
      </c>
      <c r="AX121" s="387">
        <v>2920279.1768921483</v>
      </c>
      <c r="AY121" s="387">
        <v>2990788.2831583237</v>
      </c>
      <c r="AZ121" s="387">
        <v>3286400.5616000001</v>
      </c>
      <c r="BA121" s="387">
        <v>3008834.1470178259</v>
      </c>
      <c r="BB121" s="387">
        <v>3185461.6949152541</v>
      </c>
      <c r="BC121" s="387">
        <v>3228636.0417382503</v>
      </c>
      <c r="BD121" s="387">
        <v>3200449.1584139741</v>
      </c>
      <c r="BE121" s="387">
        <v>3297998.0813372792</v>
      </c>
      <c r="BF121" s="387">
        <v>3440345</v>
      </c>
      <c r="BG121" s="387">
        <v>3434844.4758168198</v>
      </c>
      <c r="BH121" s="389"/>
      <c r="BJ121" s="1142">
        <f t="shared" si="5"/>
        <v>3.2933484270643687E-2</v>
      </c>
    </row>
    <row r="122" spans="1:62" x14ac:dyDescent="0.2">
      <c r="A122" s="475">
        <v>99.95</v>
      </c>
      <c r="B122" s="387">
        <v>1117464.6470515893</v>
      </c>
      <c r="C122" s="387">
        <f t="shared" si="3"/>
        <v>1171734.4944054408</v>
      </c>
      <c r="D122" s="387">
        <v>1226004.3417592922</v>
      </c>
      <c r="E122" s="387">
        <f t="shared" si="4"/>
        <v>1271197.5453239637</v>
      </c>
      <c r="F122" s="387">
        <v>1316390.7488886355</v>
      </c>
      <c r="G122" s="387">
        <v>1258989.1964236284</v>
      </c>
      <c r="H122" s="387">
        <v>1315507.6584058586</v>
      </c>
      <c r="I122" s="388">
        <v>1199645.795822375</v>
      </c>
      <c r="J122" s="387">
        <v>1023854.601623283</v>
      </c>
      <c r="K122" s="387">
        <v>1097269.0976412506</v>
      </c>
      <c r="L122" s="387">
        <v>1104979.6957283681</v>
      </c>
      <c r="M122" s="387">
        <v>1113130.9666832837</v>
      </c>
      <c r="N122" s="387">
        <v>1034088.3097541392</v>
      </c>
      <c r="O122" s="387">
        <v>991981.76871225948</v>
      </c>
      <c r="P122" s="387">
        <v>1025312.6610406471</v>
      </c>
      <c r="Q122" s="387">
        <v>1083824.756097561</v>
      </c>
      <c r="R122" s="387">
        <v>1100576.1607483774</v>
      </c>
      <c r="S122" s="388">
        <v>1203346.5766328247</v>
      </c>
      <c r="T122" s="387">
        <v>1111427.8640135564</v>
      </c>
      <c r="U122" s="387">
        <v>1154282.7525902311</v>
      </c>
      <c r="V122" s="387">
        <v>1168584.3925163504</v>
      </c>
      <c r="W122" s="387">
        <v>1216602.2456504323</v>
      </c>
      <c r="X122" s="387">
        <v>1352058.6764793103</v>
      </c>
      <c r="Y122" s="387">
        <v>1469360.6547368821</v>
      </c>
      <c r="Z122" s="387">
        <v>1366521.9116986219</v>
      </c>
      <c r="AA122" s="387">
        <v>1642449.1702849637</v>
      </c>
      <c r="AB122" s="387">
        <v>2173114.8860955602</v>
      </c>
      <c r="AC122" s="388">
        <v>2016673.7965013098</v>
      </c>
      <c r="AD122" s="387">
        <v>2036784.9558197705</v>
      </c>
      <c r="AE122" s="387">
        <v>1768041.636679936</v>
      </c>
      <c r="AF122" s="387">
        <v>1973626.1348535991</v>
      </c>
      <c r="AG122" s="387">
        <v>1890638.6484513504</v>
      </c>
      <c r="AH122" s="387">
        <v>1932546.7820800655</v>
      </c>
      <c r="AI122" s="387">
        <v>2075259.8499064595</v>
      </c>
      <c r="AJ122" s="387">
        <v>2245822.6576337107</v>
      </c>
      <c r="AK122" s="387">
        <v>2539971.7593748714</v>
      </c>
      <c r="AL122" s="387">
        <v>2716375.2368021887</v>
      </c>
      <c r="AM122" s="388">
        <v>2868242.1265502069</v>
      </c>
      <c r="AN122" s="387">
        <v>3067361.6248990544</v>
      </c>
      <c r="AO122" s="387">
        <v>2925433.8063909775</v>
      </c>
      <c r="AP122" s="387">
        <v>2764636.0350875002</v>
      </c>
      <c r="AQ122" s="387">
        <v>2800692.0688960757</v>
      </c>
      <c r="AR122" s="387">
        <v>3088503.4118394786</v>
      </c>
      <c r="AS122" s="387">
        <v>3452521.4703540895</v>
      </c>
      <c r="AT122" s="387">
        <v>3689009.4639258361</v>
      </c>
      <c r="AU122" s="387">
        <v>3585546.0422450872</v>
      </c>
      <c r="AV122" s="387">
        <v>3313240.5851103589</v>
      </c>
      <c r="AW122" s="388">
        <v>2925941.0624530837</v>
      </c>
      <c r="AX122" s="387">
        <v>3341823.3522739112</v>
      </c>
      <c r="AY122" s="387">
        <v>3426377.43138954</v>
      </c>
      <c r="AZ122" s="387">
        <v>3774756.72585</v>
      </c>
      <c r="BA122" s="387">
        <v>3448880.8253003764</v>
      </c>
      <c r="BB122" s="387">
        <v>3663999.7583926264</v>
      </c>
      <c r="BC122" s="387">
        <v>3741921.7041766881</v>
      </c>
      <c r="BD122" s="387">
        <v>3687969.939920397</v>
      </c>
      <c r="BE122" s="387">
        <v>3789984.7066031629</v>
      </c>
      <c r="BF122" s="387">
        <v>3937009</v>
      </c>
      <c r="BG122" s="387">
        <v>3916326.9799618744</v>
      </c>
      <c r="BH122" s="389"/>
      <c r="BJ122" s="1142">
        <f t="shared" si="5"/>
        <v>3.3843667047813719E-2</v>
      </c>
    </row>
    <row r="123" spans="1:62" x14ac:dyDescent="0.2">
      <c r="A123" s="475">
        <v>99.96</v>
      </c>
      <c r="B123" s="387">
        <v>1257429.6544303016</v>
      </c>
      <c r="C123" s="387">
        <f t="shared" si="3"/>
        <v>1339867.1428599455</v>
      </c>
      <c r="D123" s="387">
        <v>1422304.6312895897</v>
      </c>
      <c r="E123" s="387">
        <f t="shared" si="4"/>
        <v>1481166.8839224651</v>
      </c>
      <c r="F123" s="387">
        <v>1540029.1365553404</v>
      </c>
      <c r="G123" s="387">
        <v>1442478.4194209157</v>
      </c>
      <c r="H123" s="387">
        <v>1505264.5263744427</v>
      </c>
      <c r="I123" s="388">
        <v>1364355.0422314384</v>
      </c>
      <c r="J123" s="387">
        <v>1160241.8845451926</v>
      </c>
      <c r="K123" s="387">
        <v>1252732.2696105319</v>
      </c>
      <c r="L123" s="387">
        <v>1255809.4703176343</v>
      </c>
      <c r="M123" s="387">
        <v>1267623.7965270856</v>
      </c>
      <c r="N123" s="387">
        <v>1172584.8145528238</v>
      </c>
      <c r="O123" s="387">
        <v>1132041.1288793709</v>
      </c>
      <c r="P123" s="387">
        <v>1158438.9603515428</v>
      </c>
      <c r="Q123" s="387">
        <v>1224520.1858304297</v>
      </c>
      <c r="R123" s="387">
        <v>1252827.5799629923</v>
      </c>
      <c r="S123" s="388">
        <v>1386294.5068950541</v>
      </c>
      <c r="T123" s="387">
        <v>1270369.7503052654</v>
      </c>
      <c r="U123" s="387">
        <v>1319403.7895935329</v>
      </c>
      <c r="V123" s="387">
        <v>1357177.8117293878</v>
      </c>
      <c r="W123" s="387">
        <v>1418544.902327301</v>
      </c>
      <c r="X123" s="387">
        <v>1559614.7048298768</v>
      </c>
      <c r="Y123" s="387">
        <v>1635420.1105399928</v>
      </c>
      <c r="Z123" s="387">
        <v>1565558.58232849</v>
      </c>
      <c r="AA123" s="387">
        <v>1884364.4570730105</v>
      </c>
      <c r="AB123" s="387">
        <v>2561351.7133199535</v>
      </c>
      <c r="AC123" s="388">
        <v>2333095.4326037355</v>
      </c>
      <c r="AD123" s="387">
        <v>2351865.9512555632</v>
      </c>
      <c r="AE123" s="387">
        <v>2046374.7513556718</v>
      </c>
      <c r="AF123" s="387">
        <v>2305042.0453330479</v>
      </c>
      <c r="AG123" s="387">
        <v>2204933.3853522637</v>
      </c>
      <c r="AH123" s="387">
        <v>2258560.3957343209</v>
      </c>
      <c r="AI123" s="387">
        <v>2420699.1798409098</v>
      </c>
      <c r="AJ123" s="387">
        <v>2636334.7238349724</v>
      </c>
      <c r="AK123" s="387">
        <v>2953065.1919567515</v>
      </c>
      <c r="AL123" s="387">
        <v>3187017.0683117099</v>
      </c>
      <c r="AM123" s="388">
        <v>3397523.7665022006</v>
      </c>
      <c r="AN123" s="387">
        <v>3653547.7732695965</v>
      </c>
      <c r="AO123" s="387">
        <v>3453130.8505639099</v>
      </c>
      <c r="AP123" s="387">
        <v>3252484.0162768052</v>
      </c>
      <c r="AQ123" s="387">
        <v>3281599.5497040334</v>
      </c>
      <c r="AR123" s="387">
        <v>3642977.3016061583</v>
      </c>
      <c r="AS123" s="387">
        <v>4104380.578611563</v>
      </c>
      <c r="AT123" s="387">
        <v>4367801.5875654975</v>
      </c>
      <c r="AU123" s="387">
        <v>4252726.0620610816</v>
      </c>
      <c r="AV123" s="387">
        <v>3931281.3130412498</v>
      </c>
      <c r="AW123" s="388">
        <v>3451733.2410158277</v>
      </c>
      <c r="AX123" s="387">
        <v>3964081.6321534971</v>
      </c>
      <c r="AY123" s="387">
        <v>4032928.287745947</v>
      </c>
      <c r="AZ123" s="387">
        <v>4510333.39805</v>
      </c>
      <c r="BA123" s="387">
        <v>4105565.6507185483</v>
      </c>
      <c r="BB123" s="387">
        <v>4338206.0731570926</v>
      </c>
      <c r="BC123" s="387">
        <v>4434954.3903905619</v>
      </c>
      <c r="BD123" s="387">
        <v>4360304.672768943</v>
      </c>
      <c r="BE123" s="387">
        <v>4467810.1262831781</v>
      </c>
      <c r="BF123" s="387">
        <v>4664017</v>
      </c>
      <c r="BG123" s="387">
        <v>4622613.0661435472</v>
      </c>
      <c r="BH123" s="389"/>
      <c r="BJ123" s="1142">
        <f t="shared" si="5"/>
        <v>3.4817934420770635E-2</v>
      </c>
    </row>
    <row r="124" spans="1:62" x14ac:dyDescent="0.2">
      <c r="A124" s="475">
        <v>99.97</v>
      </c>
      <c r="B124" s="387">
        <v>1507323.8504580949</v>
      </c>
      <c r="C124" s="387">
        <f t="shared" si="3"/>
        <v>1612746.3721634322</v>
      </c>
      <c r="D124" s="387">
        <v>1718168.8938687698</v>
      </c>
      <c r="E124" s="387">
        <f t="shared" si="4"/>
        <v>1777887.068187092</v>
      </c>
      <c r="F124" s="387">
        <v>1837605.2425054144</v>
      </c>
      <c r="G124" s="387">
        <v>1736500.4362508997</v>
      </c>
      <c r="H124" s="387">
        <v>1804889.6094247506</v>
      </c>
      <c r="I124" s="388">
        <v>1631119.2317418572</v>
      </c>
      <c r="J124" s="387">
        <v>1393644.1821150705</v>
      </c>
      <c r="K124" s="387">
        <v>1496220.3206710548</v>
      </c>
      <c r="L124" s="387">
        <v>1516983.3115005477</v>
      </c>
      <c r="M124" s="387">
        <v>1501904.1629278832</v>
      </c>
      <c r="N124" s="387">
        <v>1404994.2035330557</v>
      </c>
      <c r="O124" s="387">
        <v>1352258.902892852</v>
      </c>
      <c r="P124" s="387">
        <v>1379290.5734212189</v>
      </c>
      <c r="Q124" s="387">
        <v>1440748.0545876888</v>
      </c>
      <c r="R124" s="387">
        <v>1503184.140012336</v>
      </c>
      <c r="S124" s="388">
        <v>1664294.6215864054</v>
      </c>
      <c r="T124" s="387">
        <v>1529878.8241670614</v>
      </c>
      <c r="U124" s="387">
        <v>1598272.0144597515</v>
      </c>
      <c r="V124" s="387">
        <v>1674918.7649833816</v>
      </c>
      <c r="W124" s="387">
        <v>1718316.515107943</v>
      </c>
      <c r="X124" s="387">
        <v>1943695.6696190268</v>
      </c>
      <c r="Y124" s="387">
        <v>2048760.4416822712</v>
      </c>
      <c r="Z124" s="387">
        <v>1940387.0830212701</v>
      </c>
      <c r="AA124" s="387">
        <v>2302810.6629693145</v>
      </c>
      <c r="AB124" s="387">
        <v>3155995.670839055</v>
      </c>
      <c r="AC124" s="388">
        <v>2893012.2645144933</v>
      </c>
      <c r="AD124" s="387">
        <v>2899698.7653087741</v>
      </c>
      <c r="AE124" s="387">
        <v>2487875.4247249472</v>
      </c>
      <c r="AF124" s="387">
        <v>2865338.9747369061</v>
      </c>
      <c r="AG124" s="387">
        <v>2708272.1760052438</v>
      </c>
      <c r="AH124" s="387">
        <v>2757315.1338309478</v>
      </c>
      <c r="AI124" s="387">
        <v>2985608.3270496838</v>
      </c>
      <c r="AJ124" s="387">
        <v>3272836.8971306258</v>
      </c>
      <c r="AK124" s="387">
        <v>3658039.9307089639</v>
      </c>
      <c r="AL124" s="387">
        <v>3975438.2238820125</v>
      </c>
      <c r="AM124" s="388">
        <v>4271391.4391252175</v>
      </c>
      <c r="AN124" s="387">
        <v>4601609.6905202279</v>
      </c>
      <c r="AO124" s="387">
        <v>4293069.3115601502</v>
      </c>
      <c r="AP124" s="387">
        <v>4040343.3389295251</v>
      </c>
      <c r="AQ124" s="387">
        <v>4108852.7636541156</v>
      </c>
      <c r="AR124" s="387">
        <v>4567953.9612241015</v>
      </c>
      <c r="AS124" s="387">
        <v>5213820.626665744</v>
      </c>
      <c r="AT124" s="387">
        <v>5539194.153231224</v>
      </c>
      <c r="AU124" s="387">
        <v>5339120.8738091355</v>
      </c>
      <c r="AV124" s="387">
        <v>4905830.6598041626</v>
      </c>
      <c r="AW124" s="388">
        <v>4333094.6137255114</v>
      </c>
      <c r="AX124" s="387">
        <v>5017878.0070206877</v>
      </c>
      <c r="AY124" s="387">
        <v>5101251.9935773266</v>
      </c>
      <c r="AZ124" s="387">
        <v>5721953.5798499994</v>
      </c>
      <c r="BA124" s="387">
        <v>5244771.9591251761</v>
      </c>
      <c r="BB124" s="387">
        <v>5509504.0204585334</v>
      </c>
      <c r="BC124" s="387">
        <v>5657605.3969094791</v>
      </c>
      <c r="BD124" s="387">
        <v>5516374.5880255783</v>
      </c>
      <c r="BE124" s="387">
        <v>5598620.1694256915</v>
      </c>
      <c r="BF124" s="387">
        <v>5864135</v>
      </c>
      <c r="BG124" s="387">
        <v>5813725.2167398147</v>
      </c>
      <c r="BH124" s="389"/>
      <c r="BJ124" s="1142">
        <f t="shared" si="5"/>
        <v>3.5992229700709588E-2</v>
      </c>
    </row>
    <row r="125" spans="1:62" x14ac:dyDescent="0.2">
      <c r="A125" s="475">
        <v>99.98</v>
      </c>
      <c r="B125" s="387">
        <v>1966487.57117383</v>
      </c>
      <c r="C125" s="387">
        <f t="shared" si="3"/>
        <v>2117336.0446104594</v>
      </c>
      <c r="D125" s="387">
        <v>2268184.5180470892</v>
      </c>
      <c r="E125" s="387">
        <f t="shared" si="4"/>
        <v>2358671.9025320364</v>
      </c>
      <c r="F125" s="387">
        <v>2449159.2870169841</v>
      </c>
      <c r="G125" s="387">
        <v>2313875.8498034659</v>
      </c>
      <c r="H125" s="387">
        <v>2444292.8651029505</v>
      </c>
      <c r="I125" s="388">
        <v>2181338.2374064331</v>
      </c>
      <c r="J125" s="387">
        <v>1837723.772452214</v>
      </c>
      <c r="K125" s="387">
        <v>1960943.255165478</v>
      </c>
      <c r="L125" s="387">
        <v>2010909.9200438117</v>
      </c>
      <c r="M125" s="387">
        <v>1966653.2132768363</v>
      </c>
      <c r="N125" s="387">
        <v>1812289.0094826599</v>
      </c>
      <c r="O125" s="387">
        <v>1798888.0150259794</v>
      </c>
      <c r="P125" s="387">
        <v>1824122.1034322046</v>
      </c>
      <c r="Q125" s="387">
        <v>1914065.8885017422</v>
      </c>
      <c r="R125" s="387">
        <v>1970031.4253825597</v>
      </c>
      <c r="S125" s="388">
        <v>2196319.7288126391</v>
      </c>
      <c r="T125" s="387">
        <v>2038903.2146328092</v>
      </c>
      <c r="U125" s="387">
        <v>2161620.5001707841</v>
      </c>
      <c r="V125" s="387">
        <v>2276938.7474000216</v>
      </c>
      <c r="W125" s="387">
        <v>2316835.4251997615</v>
      </c>
      <c r="X125" s="387">
        <v>2706402.4015934835</v>
      </c>
      <c r="Y125" s="387">
        <v>3002986.132533343</v>
      </c>
      <c r="Z125" s="387">
        <v>2663365.3233597963</v>
      </c>
      <c r="AA125" s="387">
        <v>3173699.226110118</v>
      </c>
      <c r="AB125" s="387">
        <v>4415053.6088518007</v>
      </c>
      <c r="AC125" s="388">
        <v>4057973.5647764727</v>
      </c>
      <c r="AD125" s="387">
        <v>3963275.0938017736</v>
      </c>
      <c r="AE125" s="387">
        <v>3422376.58644955</v>
      </c>
      <c r="AF125" s="387">
        <v>4037260.3659635559</v>
      </c>
      <c r="AG125" s="387">
        <v>3811522.2323197708</v>
      </c>
      <c r="AH125" s="387">
        <v>3821804.081989679</v>
      </c>
      <c r="AI125" s="387">
        <v>4100580.7063393458</v>
      </c>
      <c r="AJ125" s="387">
        <v>4591778.6416290095</v>
      </c>
      <c r="AK125" s="387">
        <v>5190462.0227494137</v>
      </c>
      <c r="AL125" s="387">
        <v>5611174.359747014</v>
      </c>
      <c r="AM125" s="388">
        <v>5993127.59634618</v>
      </c>
      <c r="AN125" s="387">
        <v>6633675.0980800791</v>
      </c>
      <c r="AO125" s="387">
        <v>6066772.2086466169</v>
      </c>
      <c r="AP125" s="387">
        <v>5686855.0004368769</v>
      </c>
      <c r="AQ125" s="387">
        <v>5859962.3892719829</v>
      </c>
      <c r="AR125" s="387">
        <v>6553768.0818166696</v>
      </c>
      <c r="AS125" s="387">
        <v>7650998.8444498293</v>
      </c>
      <c r="AT125" s="387">
        <v>7968665.011867974</v>
      </c>
      <c r="AU125" s="387">
        <v>7598949.348467527</v>
      </c>
      <c r="AV125" s="387">
        <v>7103853.3851936487</v>
      </c>
      <c r="AW125" s="388">
        <v>6173807.1806772891</v>
      </c>
      <c r="AX125" s="387">
        <v>7394496.268306911</v>
      </c>
      <c r="AY125" s="387">
        <v>7325951.5197777543</v>
      </c>
      <c r="AZ125" s="387">
        <v>8237468.4857999999</v>
      </c>
      <c r="BA125" s="387">
        <v>7582645.1689374894</v>
      </c>
      <c r="BB125" s="387">
        <v>7945404.0894892113</v>
      </c>
      <c r="BC125" s="387">
        <v>8100949.6486656731</v>
      </c>
      <c r="BD125" s="387">
        <v>7948151.6830305774</v>
      </c>
      <c r="BE125" s="387">
        <v>8124769.6906501437</v>
      </c>
      <c r="BF125" s="387">
        <v>8347824</v>
      </c>
      <c r="BG125" s="387">
        <v>8113180.9263643213</v>
      </c>
      <c r="BH125" s="389"/>
      <c r="BJ125" s="1142">
        <f t="shared" si="5"/>
        <v>3.7791029638354345E-2</v>
      </c>
    </row>
    <row r="126" spans="1:62" x14ac:dyDescent="0.2">
      <c r="A126" s="477">
        <v>99.99</v>
      </c>
      <c r="B126" s="393">
        <v>2467080.0073787118</v>
      </c>
      <c r="C126" s="393">
        <f t="shared" si="3"/>
        <v>2647285.5105914711</v>
      </c>
      <c r="D126" s="393">
        <v>2827491.0138042304</v>
      </c>
      <c r="E126" s="393">
        <f t="shared" si="4"/>
        <v>3019555.6552265193</v>
      </c>
      <c r="F126" s="393">
        <v>3211620.2966488088</v>
      </c>
      <c r="G126" s="393">
        <v>2886772.7741792616</v>
      </c>
      <c r="H126" s="393">
        <v>3118932.9855656968</v>
      </c>
      <c r="I126" s="394">
        <v>2759227.3652134333</v>
      </c>
      <c r="J126" s="393">
        <v>2285597.9596100277</v>
      </c>
      <c r="K126" s="393">
        <v>2488043.9511336624</v>
      </c>
      <c r="L126" s="393">
        <v>2511444.1612267252</v>
      </c>
      <c r="M126" s="393">
        <v>2450769.1091309409</v>
      </c>
      <c r="N126" s="393">
        <v>2249256.7953963219</v>
      </c>
      <c r="O126" s="393">
        <v>2187491.3679609606</v>
      </c>
      <c r="P126" s="393">
        <v>2272550.4450880522</v>
      </c>
      <c r="Q126" s="393">
        <v>2417250.2380952383</v>
      </c>
      <c r="R126" s="393">
        <v>2475122.2050400916</v>
      </c>
      <c r="S126" s="394">
        <v>2746878.1770182964</v>
      </c>
      <c r="T126" s="393">
        <v>2602886.366343542</v>
      </c>
      <c r="U126" s="393">
        <v>2739218.6114084022</v>
      </c>
      <c r="V126" s="393">
        <v>2768899.3676423291</v>
      </c>
      <c r="W126" s="393">
        <v>3027548.7467904603</v>
      </c>
      <c r="X126" s="393">
        <v>3477162.6702714455</v>
      </c>
      <c r="Z126" s="393">
        <v>3450509.1170798382</v>
      </c>
      <c r="AA126" s="393">
        <v>4079738.3056335971</v>
      </c>
      <c r="AB126" s="393">
        <v>5673313.6289215172</v>
      </c>
      <c r="AC126" s="394">
        <v>5247030.7828107839</v>
      </c>
      <c r="AD126" s="393">
        <v>5138105.6072345125</v>
      </c>
      <c r="AE126" s="393">
        <v>4390113.9117794568</v>
      </c>
      <c r="AF126" s="393">
        <v>5279461.124085472</v>
      </c>
      <c r="AG126" s="393">
        <v>5026485.3915200448</v>
      </c>
      <c r="AH126" s="393">
        <v>4944813.6377817309</v>
      </c>
      <c r="AI126" s="393">
        <v>5328548.8415235002</v>
      </c>
      <c r="AJ126" s="393">
        <v>6004556.3310202993</v>
      </c>
      <c r="AK126" s="393">
        <v>6857326.0447853347</v>
      </c>
      <c r="AL126" s="393">
        <v>7366578.6292965692</v>
      </c>
      <c r="AM126" s="394">
        <v>7809751.7757034283</v>
      </c>
      <c r="AN126" s="393">
        <v>8783799.8915648516</v>
      </c>
      <c r="AO126" s="393">
        <v>8019972.4365601502</v>
      </c>
      <c r="AP126" s="393">
        <v>7540382.9805027833</v>
      </c>
      <c r="AQ126" s="393">
        <v>7710699.3456398351</v>
      </c>
      <c r="AR126" s="393">
        <v>8645053.659297185</v>
      </c>
      <c r="AS126" s="393">
        <v>10146441.462508509</v>
      </c>
      <c r="AT126" s="393">
        <v>10791101.324678669</v>
      </c>
      <c r="AU126" s="393">
        <v>10103018.450813873</v>
      </c>
      <c r="AV126" s="393">
        <v>9582849.8629456796</v>
      </c>
      <c r="AW126" s="394">
        <v>8210166.8093103422</v>
      </c>
      <c r="AX126" s="393">
        <v>10143717.587237768</v>
      </c>
      <c r="AY126" s="393">
        <v>9485170.8929044735</v>
      </c>
      <c r="AZ126" s="393">
        <v>11248186.814849999</v>
      </c>
      <c r="BA126" s="393">
        <v>10191684.00649835</v>
      </c>
      <c r="BB126" s="393">
        <v>10550390.997956075</v>
      </c>
      <c r="BC126" s="393">
        <v>10754976.937015614</v>
      </c>
      <c r="BD126" s="393">
        <v>10620711.484683001</v>
      </c>
      <c r="BE126" s="393">
        <v>11116988.880375475</v>
      </c>
      <c r="BF126" s="393">
        <v>11053181</v>
      </c>
      <c r="BG126" s="393">
        <v>10620601.565101743</v>
      </c>
      <c r="BH126" s="395"/>
      <c r="BJ126" s="1142">
        <f t="shared" si="5"/>
        <v>3.8788563941522858E-2</v>
      </c>
    </row>
    <row r="127" spans="1:62" x14ac:dyDescent="0.2">
      <c r="A127" s="905">
        <v>99.991</v>
      </c>
      <c r="B127" s="387">
        <v>2626669.1431470206</v>
      </c>
      <c r="C127" s="387">
        <f t="shared" si="3"/>
        <v>2820233.8136853781</v>
      </c>
      <c r="D127" s="387">
        <v>3013798.4842237355</v>
      </c>
      <c r="E127" s="387">
        <f t="shared" si="4"/>
        <v>3228823.2497204393</v>
      </c>
      <c r="F127" s="387">
        <v>3443848.0152171436</v>
      </c>
      <c r="G127" s="387">
        <v>3067630.1179206115</v>
      </c>
      <c r="H127" s="387">
        <v>3308436.9855126296</v>
      </c>
      <c r="I127" s="388">
        <v>2934568.6192595591</v>
      </c>
      <c r="J127" s="387">
        <v>2423800.0497070407</v>
      </c>
      <c r="K127" s="387">
        <v>2632651.5487292008</v>
      </c>
      <c r="L127" s="387">
        <v>2682460.9575027386</v>
      </c>
      <c r="M127" s="387">
        <v>2616715.4002575609</v>
      </c>
      <c r="N127" s="387">
        <v>2391685.4043513173</v>
      </c>
      <c r="O127" s="387">
        <v>2343299.1876140991</v>
      </c>
      <c r="P127" s="387">
        <v>2422295.858717001</v>
      </c>
      <c r="Q127" s="387">
        <v>2577860.1567944251</v>
      </c>
      <c r="R127" s="387">
        <v>2640200.654976944</v>
      </c>
      <c r="S127" s="388">
        <v>2940315.5992453448</v>
      </c>
      <c r="T127" s="387">
        <v>2771543.1014976702</v>
      </c>
      <c r="U127" s="387">
        <v>2897667.7854947057</v>
      </c>
      <c r="V127" s="387">
        <v>2953206.0867374293</v>
      </c>
      <c r="W127" s="387">
        <v>3195868.8172462662</v>
      </c>
      <c r="X127" s="387">
        <v>3697574.5618908284</v>
      </c>
      <c r="Z127" s="387">
        <v>3701459.1958133611</v>
      </c>
      <c r="AA127" s="387">
        <v>4270647.2354690405</v>
      </c>
      <c r="AB127" s="387">
        <v>6039538.4557762053</v>
      </c>
      <c r="AC127" s="388">
        <v>5597774.8202484576</v>
      </c>
      <c r="AD127" s="387">
        <v>5559566.554754247</v>
      </c>
      <c r="AE127" s="387">
        <v>4695252.0089019844</v>
      </c>
      <c r="AF127" s="387">
        <v>5619546.4367429847</v>
      </c>
      <c r="AG127" s="387">
        <v>5408269.9188057743</v>
      </c>
      <c r="AH127" s="387">
        <v>5289144.0206869412</v>
      </c>
      <c r="AI127" s="387">
        <v>5701467.5947902836</v>
      </c>
      <c r="AJ127" s="387">
        <v>6410307.9983631559</v>
      </c>
      <c r="AK127" s="387">
        <v>7323585.0114570325</v>
      </c>
      <c r="AL127" s="387">
        <v>7895369.8959208</v>
      </c>
      <c r="AM127" s="388">
        <v>8405308.1447526347</v>
      </c>
      <c r="AN127" s="387">
        <v>9415643.4249876253</v>
      </c>
      <c r="AO127" s="387">
        <v>8615802.9158834592</v>
      </c>
      <c r="AP127" s="387">
        <v>8094095.5778016318</v>
      </c>
      <c r="AQ127" s="387">
        <v>8290636.3634588383</v>
      </c>
      <c r="AR127" s="387">
        <v>9293312.7206091993</v>
      </c>
      <c r="AS127" s="387">
        <v>10935814.067760434</v>
      </c>
      <c r="AT127" s="387">
        <v>11569883.278415961</v>
      </c>
      <c r="AU127" s="387">
        <v>10885326.864118896</v>
      </c>
      <c r="AV127" s="387">
        <v>10357171.583519312</v>
      </c>
      <c r="AW127" s="388">
        <v>8857667.6777539309</v>
      </c>
      <c r="AX127" s="387">
        <v>11056316.661579968</v>
      </c>
      <c r="AY127" s="387">
        <v>10221520.695228871</v>
      </c>
      <c r="AZ127" s="387">
        <v>12148134.2684</v>
      </c>
      <c r="BA127" s="387">
        <v>10921106.948572718</v>
      </c>
      <c r="BB127" s="387">
        <v>11436619.328927325</v>
      </c>
      <c r="BC127" s="387">
        <v>11666488.801588209</v>
      </c>
      <c r="BD127" s="387">
        <v>11437377.670288419</v>
      </c>
      <c r="BE127" s="387">
        <v>12056359.426477389</v>
      </c>
      <c r="BF127" s="387">
        <v>11944035</v>
      </c>
      <c r="BG127" s="387">
        <v>11477760.527330762</v>
      </c>
      <c r="BH127" s="389"/>
      <c r="BJ127" s="1142">
        <f t="shared" si="5"/>
        <v>3.9191321811305802E-2</v>
      </c>
    </row>
    <row r="128" spans="1:62" x14ac:dyDescent="0.2">
      <c r="A128" s="905">
        <v>99.992000000000004</v>
      </c>
      <c r="B128" s="387">
        <v>2818392.7891532923</v>
      </c>
      <c r="C128" s="387">
        <f t="shared" si="3"/>
        <v>3024748.5058471132</v>
      </c>
      <c r="D128" s="387">
        <v>3231104.2225409341</v>
      </c>
      <c r="E128" s="387">
        <f t="shared" si="4"/>
        <v>3487340.9960590228</v>
      </c>
      <c r="F128" s="387">
        <v>3743577.7695771116</v>
      </c>
      <c r="G128" s="387">
        <v>3271616.0975474729</v>
      </c>
      <c r="H128" s="387">
        <v>3545509.5767883672</v>
      </c>
      <c r="I128" s="388">
        <v>3160828.0543192392</v>
      </c>
      <c r="J128" s="387">
        <v>2581411.5291518588</v>
      </c>
      <c r="K128" s="387">
        <v>2806538.2969921371</v>
      </c>
      <c r="L128" s="387">
        <v>2868800.0819277111</v>
      </c>
      <c r="M128" s="387">
        <v>2820005.1310651382</v>
      </c>
      <c r="N128" s="387">
        <v>2555206.7013344551</v>
      </c>
      <c r="O128" s="387">
        <v>2518703.1017413284</v>
      </c>
      <c r="P128" s="387">
        <v>2598867.9536602413</v>
      </c>
      <c r="Q128" s="387">
        <v>2771463.7746806042</v>
      </c>
      <c r="R128" s="387">
        <v>2850230.6708373721</v>
      </c>
      <c r="S128" s="388">
        <v>3171015.2345404201</v>
      </c>
      <c r="T128" s="387">
        <v>2970981.9345112015</v>
      </c>
      <c r="U128" s="387">
        <v>3107861.7481498346</v>
      </c>
      <c r="V128" s="387">
        <v>3173781.0452449881</v>
      </c>
      <c r="W128" s="387">
        <v>3435205.8173284307</v>
      </c>
      <c r="X128" s="387">
        <v>3990310.5431881538</v>
      </c>
      <c r="Y128" s="393">
        <v>4181334.070394007</v>
      </c>
      <c r="Z128" s="387">
        <v>4013153.35670686</v>
      </c>
      <c r="AA128" s="387">
        <v>4590576.1690444043</v>
      </c>
      <c r="AB128" s="387">
        <v>6466262.6306292033</v>
      </c>
      <c r="AC128" s="388">
        <v>5963131.865883546</v>
      </c>
      <c r="AD128" s="387">
        <v>5961334.3775785333</v>
      </c>
      <c r="AE128" s="387">
        <v>5061292.6795285707</v>
      </c>
      <c r="AF128" s="387">
        <v>6084441.0128148338</v>
      </c>
      <c r="AG128" s="387">
        <v>5818717.7959119817</v>
      </c>
      <c r="AH128" s="387">
        <v>5669910.8486164976</v>
      </c>
      <c r="AI128" s="387">
        <v>6115915.6631392548</v>
      </c>
      <c r="AJ128" s="387">
        <v>6934066.5792050809</v>
      </c>
      <c r="AK128" s="387">
        <v>7866043.4502133615</v>
      </c>
      <c r="AL128" s="387">
        <v>8488618.3991305307</v>
      </c>
      <c r="AM128" s="388">
        <v>9109524.9829310589</v>
      </c>
      <c r="AN128" s="387">
        <v>10215053.256636361</v>
      </c>
      <c r="AO128" s="387">
        <v>9347668.0404135343</v>
      </c>
      <c r="AP128" s="387">
        <v>8818429.3033052888</v>
      </c>
      <c r="AQ128" s="387">
        <v>9053162.8517117221</v>
      </c>
      <c r="AR128" s="387">
        <v>10139317.105231894</v>
      </c>
      <c r="AS128" s="387">
        <v>11849170.647202704</v>
      </c>
      <c r="AT128" s="387">
        <v>12205193.579201935</v>
      </c>
      <c r="AU128" s="387">
        <v>11965117.056018293</v>
      </c>
      <c r="AV128" s="387">
        <v>11233899.763798866</v>
      </c>
      <c r="AW128" s="388">
        <v>9598170.2894811966</v>
      </c>
      <c r="AX128" s="387">
        <v>12128843.844190747</v>
      </c>
      <c r="AY128" s="387">
        <v>11213176.553573247</v>
      </c>
      <c r="AZ128" s="387">
        <v>13295250.146849999</v>
      </c>
      <c r="BA128" s="387">
        <v>11840125.662056305</v>
      </c>
      <c r="BB128" s="387">
        <v>12426331.403945161</v>
      </c>
      <c r="BC128" s="387">
        <v>12687430.108473636</v>
      </c>
      <c r="BD128" s="387">
        <v>12388928.033595534</v>
      </c>
      <c r="BE128" s="387">
        <v>13208036.058124481</v>
      </c>
      <c r="BF128" s="387">
        <v>13035443</v>
      </c>
      <c r="BG128" s="387">
        <v>12374774.963780645</v>
      </c>
      <c r="BH128" s="389"/>
      <c r="BJ128" s="1142">
        <f t="shared" si="5"/>
        <v>3.9682367283792486E-2</v>
      </c>
    </row>
    <row r="129" spans="1:62" x14ac:dyDescent="0.2">
      <c r="A129" s="905">
        <v>99.992999999999995</v>
      </c>
      <c r="B129" s="387">
        <v>3040663.2988993418</v>
      </c>
      <c r="C129" s="387">
        <f t="shared" si="3"/>
        <v>3294901.3652976449</v>
      </c>
      <c r="D129" s="387">
        <v>3549139.4316959479</v>
      </c>
      <c r="E129" s="387">
        <f t="shared" si="4"/>
        <v>3751495.8002831731</v>
      </c>
      <c r="F129" s="387">
        <v>3953852.1688703978</v>
      </c>
      <c r="G129" s="387">
        <v>3532374.5961357472</v>
      </c>
      <c r="H129" s="387">
        <v>3836695.924697516</v>
      </c>
      <c r="I129" s="388">
        <v>3429632.3338559577</v>
      </c>
      <c r="J129" s="387">
        <v>2790114.3542887331</v>
      </c>
      <c r="K129" s="387">
        <v>3052088.046032181</v>
      </c>
      <c r="L129" s="387">
        <v>3072918.1561883902</v>
      </c>
      <c r="M129" s="387">
        <v>3034255.7506646728</v>
      </c>
      <c r="N129" s="387">
        <v>2757112.6228348566</v>
      </c>
      <c r="O129" s="387">
        <v>2746581.1318635023</v>
      </c>
      <c r="P129" s="387">
        <v>2824065.2530044275</v>
      </c>
      <c r="Q129" s="387">
        <v>2997723.6759581883</v>
      </c>
      <c r="R129" s="387">
        <v>3084040.0032308283</v>
      </c>
      <c r="S129" s="388">
        <v>3468336.8309897389</v>
      </c>
      <c r="T129" s="387">
        <v>3236836.8647362259</v>
      </c>
      <c r="U129" s="387">
        <v>3358954.9370374586</v>
      </c>
      <c r="V129" s="387">
        <v>3480954.9500375255</v>
      </c>
      <c r="W129" s="387">
        <v>3741849.4487808882</v>
      </c>
      <c r="X129" s="387">
        <v>4354820.7127182139</v>
      </c>
      <c r="Y129" s="387">
        <v>4553517.387835823</v>
      </c>
      <c r="Z129" s="387">
        <v>4359829.9340922702</v>
      </c>
      <c r="AA129" s="387">
        <v>4975606.4385923306</v>
      </c>
      <c r="AB129" s="387">
        <v>7023053.282894969</v>
      </c>
      <c r="AC129" s="388">
        <v>6454918.9652666273</v>
      </c>
      <c r="AD129" s="387">
        <v>6495876.4473897927</v>
      </c>
      <c r="AE129" s="387">
        <v>5501327.5368303917</v>
      </c>
      <c r="AF129" s="387">
        <v>6687027.0897038374</v>
      </c>
      <c r="AG129" s="387">
        <v>6305299.7036783211</v>
      </c>
      <c r="AH129" s="387">
        <v>6166513.7136630034</v>
      </c>
      <c r="AI129" s="387">
        <v>6655358.3924567644</v>
      </c>
      <c r="AJ129" s="387">
        <v>7630530.3042152235</v>
      </c>
      <c r="AK129" s="387">
        <v>8601233.4121375941</v>
      </c>
      <c r="AL129" s="387">
        <v>9296972.9877569824</v>
      </c>
      <c r="AM129" s="388">
        <v>9968786.7686358187</v>
      </c>
      <c r="AN129" s="387">
        <v>11193160.827884439</v>
      </c>
      <c r="AO129" s="387">
        <v>10263500.476973685</v>
      </c>
      <c r="AP129" s="387">
        <v>9683120.7650348246</v>
      </c>
      <c r="AQ129" s="387">
        <v>10000381.908280954</v>
      </c>
      <c r="AR129" s="387">
        <v>11197651.960772665</v>
      </c>
      <c r="AS129" s="387">
        <v>12965072.44239844</v>
      </c>
      <c r="AT129" s="387">
        <v>13198210.918312507</v>
      </c>
      <c r="AU129" s="387">
        <v>13165449.402689314</v>
      </c>
      <c r="AV129" s="387">
        <v>12466927.118549051</v>
      </c>
      <c r="AW129" s="388">
        <v>10720773.350179208</v>
      </c>
      <c r="AX129" s="387">
        <v>13441778.006499866</v>
      </c>
      <c r="AY129" s="387">
        <v>12495126.137934549</v>
      </c>
      <c r="AZ129" s="387">
        <v>14557359.85895</v>
      </c>
      <c r="BA129" s="387">
        <v>13029878.151994659</v>
      </c>
      <c r="BB129" s="387">
        <v>13721207.275120031</v>
      </c>
      <c r="BC129" s="387">
        <v>14026161.234203793</v>
      </c>
      <c r="BD129" s="387">
        <v>13644737.301793899</v>
      </c>
      <c r="BE129" s="387">
        <v>14522141.26458892</v>
      </c>
      <c r="BF129" s="387">
        <v>14181812</v>
      </c>
      <c r="BG129" s="387">
        <v>13541031.973578047</v>
      </c>
      <c r="BH129" s="389"/>
      <c r="BJ129" s="1142">
        <f t="shared" si="5"/>
        <v>3.9643631781176358E-2</v>
      </c>
    </row>
    <row r="130" spans="1:62" x14ac:dyDescent="0.2">
      <c r="A130" s="905">
        <v>99.994</v>
      </c>
      <c r="B130" s="387">
        <v>3303101.9464428453</v>
      </c>
      <c r="C130" s="387">
        <f t="shared" si="3"/>
        <v>3606378.8286355492</v>
      </c>
      <c r="D130" s="387">
        <v>3909655.7108282531</v>
      </c>
      <c r="E130" s="387">
        <f t="shared" si="4"/>
        <v>4093116.5206369692</v>
      </c>
      <c r="F130" s="387">
        <v>4276577.3304456854</v>
      </c>
      <c r="G130" s="387">
        <v>3834985.4963184414</v>
      </c>
      <c r="H130" s="387">
        <v>4212375.4757482484</v>
      </c>
      <c r="I130" s="388">
        <v>3777165.0326218894</v>
      </c>
      <c r="J130" s="387">
        <v>3112170.7806646815</v>
      </c>
      <c r="K130" s="387">
        <v>3353850.7249954282</v>
      </c>
      <c r="L130" s="387">
        <v>3364523.0343921143</v>
      </c>
      <c r="M130" s="387">
        <v>3292515.6507560653</v>
      </c>
      <c r="N130" s="387">
        <v>3002106.4399877647</v>
      </c>
      <c r="O130" s="387">
        <v>3043981.1409914335</v>
      </c>
      <c r="P130" s="387">
        <v>3107534.590032957</v>
      </c>
      <c r="Q130" s="387">
        <v>3301860.5342624853</v>
      </c>
      <c r="R130" s="387">
        <v>3364180.9221076751</v>
      </c>
      <c r="S130" s="388">
        <v>3803173.326863565</v>
      </c>
      <c r="T130" s="387">
        <v>3579896.952577936</v>
      </c>
      <c r="U130" s="387">
        <v>3679239.6846180116</v>
      </c>
      <c r="V130" s="387">
        <v>3834289.2963439478</v>
      </c>
      <c r="W130" s="387">
        <v>4125858.489513793</v>
      </c>
      <c r="X130" s="387">
        <v>4825987.6633518515</v>
      </c>
      <c r="Y130" s="387">
        <v>4830324.0850116555</v>
      </c>
      <c r="Z130" s="387">
        <v>4876484.5378033249</v>
      </c>
      <c r="AA130" s="387">
        <v>5456412.6162111871</v>
      </c>
      <c r="AB130" s="387">
        <v>7717388.2108024368</v>
      </c>
      <c r="AC130" s="388">
        <v>7086887.5547198514</v>
      </c>
      <c r="AD130" s="387">
        <v>7186341.7703765063</v>
      </c>
      <c r="AE130" s="387">
        <v>6022270.578158794</v>
      </c>
      <c r="AF130" s="387">
        <v>7437448.3080295082</v>
      </c>
      <c r="AG130" s="387">
        <v>7029183.8369858311</v>
      </c>
      <c r="AH130" s="387">
        <v>6834560.4403446373</v>
      </c>
      <c r="AI130" s="387">
        <v>7326176.6301786564</v>
      </c>
      <c r="AJ130" s="387">
        <v>8477214.9480266925</v>
      </c>
      <c r="AK130" s="387">
        <v>9621783.2887172233</v>
      </c>
      <c r="AL130" s="387">
        <v>10369042.603469759</v>
      </c>
      <c r="AM130" s="388">
        <v>11047054.10521403</v>
      </c>
      <c r="AN130" s="387">
        <v>12379215.040182874</v>
      </c>
      <c r="AO130" s="387">
        <v>11446495.921052631</v>
      </c>
      <c r="AP130" s="387">
        <v>10642970.600144792</v>
      </c>
      <c r="AQ130" s="387">
        <v>11232822.964423018</v>
      </c>
      <c r="AR130" s="387">
        <v>12546433.858106822</v>
      </c>
      <c r="AS130" s="387">
        <v>14326929.762151998</v>
      </c>
      <c r="AT130" s="387">
        <v>14673474.998264588</v>
      </c>
      <c r="AU130" s="387">
        <v>14528603.606129894</v>
      </c>
      <c r="AV130" s="387">
        <v>14010509.579280078</v>
      </c>
      <c r="AW130" s="388">
        <v>12151625.187665861</v>
      </c>
      <c r="AX130" s="387">
        <v>15129848.912470575</v>
      </c>
      <c r="AY130" s="387">
        <v>14146155.535426646</v>
      </c>
      <c r="AZ130" s="387">
        <v>16318266.7246</v>
      </c>
      <c r="BA130" s="387">
        <v>14633662.902858488</v>
      </c>
      <c r="BB130" s="387">
        <v>15564046.985692523</v>
      </c>
      <c r="BC130" s="387">
        <v>15614992.926211199</v>
      </c>
      <c r="BD130" s="387">
        <v>15357996.818186104</v>
      </c>
      <c r="BE130" s="387">
        <v>16207020.158744104</v>
      </c>
      <c r="BF130" s="387">
        <v>15571651</v>
      </c>
      <c r="BG130" s="387">
        <v>15015380.91701024</v>
      </c>
      <c r="BH130" s="389"/>
      <c r="BJ130" s="1142">
        <f t="shared" si="5"/>
        <v>3.9445414707737436E-2</v>
      </c>
    </row>
    <row r="131" spans="1:62" x14ac:dyDescent="0.2">
      <c r="A131" s="905">
        <v>99.995000000000005</v>
      </c>
      <c r="B131" s="387">
        <v>3680641.5581381042</v>
      </c>
      <c r="C131" s="387">
        <f t="shared" si="3"/>
        <v>4006411.6640935526</v>
      </c>
      <c r="D131" s="387">
        <v>4332181.7700490011</v>
      </c>
      <c r="E131" s="387">
        <f t="shared" si="4"/>
        <v>4583577.0143417241</v>
      </c>
      <c r="F131" s="387">
        <v>4834972.2586344471</v>
      </c>
      <c r="G131" s="387">
        <v>4232325.6449648459</v>
      </c>
      <c r="H131" s="387">
        <v>4727985.1331988955</v>
      </c>
      <c r="I131" s="388">
        <v>4202428.524175602</v>
      </c>
      <c r="J131" s="387">
        <v>3473977.3383920854</v>
      </c>
      <c r="K131" s="387">
        <v>3720792.4405741449</v>
      </c>
      <c r="L131" s="387">
        <v>3769069.3953997814</v>
      </c>
      <c r="M131" s="387">
        <v>3638573.1447324697</v>
      </c>
      <c r="N131" s="387">
        <v>3339102.1725997021</v>
      </c>
      <c r="O131" s="387">
        <v>3398231.9995436035</v>
      </c>
      <c r="P131" s="387">
        <v>3445317.6274176901</v>
      </c>
      <c r="Q131" s="387">
        <v>3696557.0092915217</v>
      </c>
      <c r="R131" s="387">
        <v>3779589.8939701007</v>
      </c>
      <c r="S131" s="388">
        <v>4294762.6007112218</v>
      </c>
      <c r="T131" s="387">
        <v>4025062.3663684619</v>
      </c>
      <c r="U131" s="387">
        <v>4127357.2247523624</v>
      </c>
      <c r="V131" s="387">
        <v>4315697.1254422646</v>
      </c>
      <c r="W131" s="387">
        <v>4600692.4447959242</v>
      </c>
      <c r="X131" s="387">
        <v>5389099.8882979769</v>
      </c>
      <c r="Y131" s="387">
        <v>4970489.1579088159</v>
      </c>
      <c r="Z131" s="387">
        <v>5477617.7350771418</v>
      </c>
      <c r="AA131" s="387">
        <v>6093795.977578721</v>
      </c>
      <c r="AB131" s="387">
        <v>8693700.3165381495</v>
      </c>
      <c r="AC131" s="388">
        <v>7933305.129890983</v>
      </c>
      <c r="AD131" s="387">
        <v>8104697.2786927847</v>
      </c>
      <c r="AE131" s="387">
        <v>6734181.3177444125</v>
      </c>
      <c r="AF131" s="387">
        <v>8473081.3484596219</v>
      </c>
      <c r="AG131" s="387">
        <v>7970379.1520045288</v>
      </c>
      <c r="AH131" s="387">
        <v>7743928.7440592479</v>
      </c>
      <c r="AI131" s="387">
        <v>8211509.7165931202</v>
      </c>
      <c r="AJ131" s="387">
        <v>9688240.7824675776</v>
      </c>
      <c r="AK131" s="387">
        <v>10905525.822573785</v>
      </c>
      <c r="AL131" s="387">
        <v>11803352.313781522</v>
      </c>
      <c r="AM131" s="388">
        <v>12610127.830977466</v>
      </c>
      <c r="AN131" s="387">
        <v>13846856.324992836</v>
      </c>
      <c r="AO131" s="387">
        <v>13101018.085056391</v>
      </c>
      <c r="AP131" s="387">
        <v>12118014.605000373</v>
      </c>
      <c r="AQ131" s="387">
        <v>12808431.43857936</v>
      </c>
      <c r="AR131" s="387">
        <v>14285706.457066145</v>
      </c>
      <c r="AS131" s="387">
        <v>16458986.683569279</v>
      </c>
      <c r="AT131" s="387">
        <v>16503858.001421917</v>
      </c>
      <c r="AU131" s="387">
        <v>16629471.163645273</v>
      </c>
      <c r="AV131" s="387">
        <v>16152628.409700051</v>
      </c>
      <c r="AW131" s="388">
        <v>14396184.576773839</v>
      </c>
      <c r="AX131" s="387">
        <v>18110352.478542116</v>
      </c>
      <c r="AY131" s="387">
        <v>16399421.358803138</v>
      </c>
      <c r="AZ131" s="387">
        <v>18814990.730999999</v>
      </c>
      <c r="BA131" s="387">
        <v>16550631.215790402</v>
      </c>
      <c r="BB131" s="387">
        <v>17413242.516968433</v>
      </c>
      <c r="BC131" s="387">
        <v>17929053.011300728</v>
      </c>
      <c r="BD131" s="387">
        <v>17586676.835115913</v>
      </c>
      <c r="BE131" s="387">
        <v>18460211.008230835</v>
      </c>
      <c r="BF131" s="387">
        <v>17914028</v>
      </c>
      <c r="BG131" s="387">
        <v>17317417.741188988</v>
      </c>
      <c r="BH131" s="389"/>
      <c r="BJ131" s="1142">
        <f t="shared" si="5"/>
        <v>4.0072709153631925E-2</v>
      </c>
    </row>
    <row r="132" spans="1:62" x14ac:dyDescent="0.2">
      <c r="A132" s="905">
        <v>99.995999999999995</v>
      </c>
      <c r="B132" s="387">
        <v>4226669.3027116759</v>
      </c>
      <c r="C132" s="387">
        <f t="shared" si="3"/>
        <v>4584352.2064831238</v>
      </c>
      <c r="D132" s="387">
        <v>4942035.1102545708</v>
      </c>
      <c r="E132" s="387">
        <f t="shared" si="4"/>
        <v>5199225.8876532167</v>
      </c>
      <c r="F132" s="387">
        <v>5456416.6650518635</v>
      </c>
      <c r="G132" s="387">
        <v>4905761.5839007916</v>
      </c>
      <c r="H132" s="387">
        <v>5378614.5529080871</v>
      </c>
      <c r="I132" s="388">
        <v>4762270.7017499497</v>
      </c>
      <c r="J132" s="387">
        <v>3999707.2855633465</v>
      </c>
      <c r="K132" s="387">
        <v>4218183.4101298219</v>
      </c>
      <c r="L132" s="387">
        <v>4318396.2214676896</v>
      </c>
      <c r="M132" s="387">
        <v>4172613.7944499836</v>
      </c>
      <c r="N132" s="387">
        <v>3807730.1764615919</v>
      </c>
      <c r="O132" s="387">
        <v>3889986.2059401767</v>
      </c>
      <c r="P132" s="387">
        <v>3960713.068344485</v>
      </c>
      <c r="Q132" s="387">
        <v>4213651.9337979099</v>
      </c>
      <c r="R132" s="387">
        <v>4334403.7257320769</v>
      </c>
      <c r="S132" s="388">
        <v>4983696.9107986316</v>
      </c>
      <c r="T132" s="387">
        <v>4719596.7388920728</v>
      </c>
      <c r="U132" s="387">
        <v>4796292.2309006033</v>
      </c>
      <c r="V132" s="387">
        <v>4940669.0127586583</v>
      </c>
      <c r="W132" s="387">
        <v>5253898.4196742186</v>
      </c>
      <c r="X132" s="387">
        <v>6259596.0669025918</v>
      </c>
      <c r="Y132" s="387">
        <v>6069119.0707761673</v>
      </c>
      <c r="Z132" s="387">
        <v>6379958.667802576</v>
      </c>
      <c r="AA132" s="387">
        <v>6990127.0695442772</v>
      </c>
      <c r="AB132" s="387">
        <v>10146476.73374177</v>
      </c>
      <c r="AC132" s="388">
        <v>9300900.6432857271</v>
      </c>
      <c r="AD132" s="387">
        <v>9416621.8909787871</v>
      </c>
      <c r="AE132" s="387">
        <v>7797568.3517224081</v>
      </c>
      <c r="AF132" s="387">
        <v>9861008.2915336546</v>
      </c>
      <c r="AG132" s="387">
        <v>9343340.7311949693</v>
      </c>
      <c r="AH132" s="387">
        <v>9169433.1688631661</v>
      </c>
      <c r="AI132" s="387">
        <v>9647770.1081787422</v>
      </c>
      <c r="AJ132" s="387">
        <v>11219705.973852459</v>
      </c>
      <c r="AK132" s="387">
        <v>12594356.397003334</v>
      </c>
      <c r="AL132" s="387">
        <v>13793258.820593733</v>
      </c>
      <c r="AM132" s="388">
        <v>14916205.86151487</v>
      </c>
      <c r="AN132" s="387">
        <v>16354046.060840908</v>
      </c>
      <c r="AO132" s="387">
        <v>15466866.82330827</v>
      </c>
      <c r="AP132" s="387">
        <v>14289628.41544549</v>
      </c>
      <c r="AQ132" s="387">
        <v>15244741.17410142</v>
      </c>
      <c r="AR132" s="387">
        <v>16629093.000023758</v>
      </c>
      <c r="AS132" s="387">
        <v>18796939.877182052</v>
      </c>
      <c r="AT132" s="387">
        <v>19201745.926765639</v>
      </c>
      <c r="AU132" s="387">
        <v>19379962.32456857</v>
      </c>
      <c r="AV132" s="387">
        <v>18861988.835652277</v>
      </c>
      <c r="AW132" s="388">
        <v>17162849.067432839</v>
      </c>
      <c r="AX132" s="387">
        <v>21956754.495323017</v>
      </c>
      <c r="AY132" s="387">
        <v>19479952.959017225</v>
      </c>
      <c r="AZ132" s="387">
        <v>22631880.427999999</v>
      </c>
      <c r="BA132" s="387">
        <v>19668940.209674884</v>
      </c>
      <c r="BB132" s="387">
        <v>20333587.748597212</v>
      </c>
      <c r="BC132" s="387">
        <v>21088234.536517389</v>
      </c>
      <c r="BD132" s="387">
        <v>20391858.025389999</v>
      </c>
      <c r="BE132" s="387">
        <v>22776402.479422916</v>
      </c>
      <c r="BF132" s="387">
        <v>21900064</v>
      </c>
      <c r="BG132" s="387">
        <v>20935281.612271134</v>
      </c>
      <c r="BH132" s="389"/>
      <c r="BJ132" s="1142">
        <f t="shared" si="5"/>
        <v>4.1215295413396191E-2</v>
      </c>
    </row>
    <row r="133" spans="1:62" x14ac:dyDescent="0.2">
      <c r="A133" s="905">
        <v>99.997</v>
      </c>
      <c r="B133" s="387">
        <v>5258108.0397220673</v>
      </c>
      <c r="C133" s="387">
        <f t="shared" si="3"/>
        <v>5618347.2508578058</v>
      </c>
      <c r="D133" s="387">
        <v>5978586.4619935453</v>
      </c>
      <c r="E133" s="387">
        <f t="shared" si="4"/>
        <v>6235425.5855220202</v>
      </c>
      <c r="F133" s="387">
        <v>6492264.7090504961</v>
      </c>
      <c r="G133" s="387">
        <v>5852759.5925372308</v>
      </c>
      <c r="H133" s="387">
        <v>6170138.5058904691</v>
      </c>
      <c r="I133" s="388">
        <v>5854144.8186829863</v>
      </c>
      <c r="J133" s="387">
        <v>4932342.5470656035</v>
      </c>
      <c r="K133" s="387">
        <v>5029833.8864509044</v>
      </c>
      <c r="L133" s="387">
        <v>5237061.0676889382</v>
      </c>
      <c r="M133" s="387">
        <v>5133788.4494433375</v>
      </c>
      <c r="N133" s="387">
        <v>4555910.4473674158</v>
      </c>
      <c r="O133" s="387">
        <v>4577043.8744558347</v>
      </c>
      <c r="P133" s="387">
        <v>4837549.3446852425</v>
      </c>
      <c r="Q133" s="387">
        <v>5064270.197444832</v>
      </c>
      <c r="R133" s="387">
        <v>5218726.7590389764</v>
      </c>
      <c r="S133" s="388">
        <v>6118869.3100874098</v>
      </c>
      <c r="T133" s="387">
        <v>5695226.5904956516</v>
      </c>
      <c r="U133" s="387">
        <v>5846951.6662871456</v>
      </c>
      <c r="V133" s="387">
        <v>5927836.1691862335</v>
      </c>
      <c r="W133" s="387">
        <v>6380231.1573855346</v>
      </c>
      <c r="X133" s="387">
        <v>7553702.5799213145</v>
      </c>
      <c r="Y133" s="387">
        <v>7337395.411778193</v>
      </c>
      <c r="Z133" s="387">
        <v>7645784.7518162066</v>
      </c>
      <c r="AA133" s="387">
        <v>8475647.28810158</v>
      </c>
      <c r="AB133" s="387">
        <v>12351106.452237597</v>
      </c>
      <c r="AC133" s="388">
        <v>11364653.723823206</v>
      </c>
      <c r="AD133" s="387">
        <v>11324531.266120911</v>
      </c>
      <c r="AE133" s="387">
        <v>9389656.4843431655</v>
      </c>
      <c r="AF133" s="387">
        <v>11821838.510638297</v>
      </c>
      <c r="AG133" s="387">
        <v>11429085.62787718</v>
      </c>
      <c r="AH133" s="387">
        <v>11090821.552176576</v>
      </c>
      <c r="AI133" s="387">
        <v>11794618.255358955</v>
      </c>
      <c r="AJ133" s="387">
        <v>14124198.765791351</v>
      </c>
      <c r="AK133" s="387">
        <v>15283652.6650979</v>
      </c>
      <c r="AL133" s="387">
        <v>16936879.175289147</v>
      </c>
      <c r="AM133" s="388">
        <v>18359954.511534873</v>
      </c>
      <c r="AN133" s="387">
        <v>20374984.804946985</v>
      </c>
      <c r="AO133" s="387">
        <v>19288205.338345863</v>
      </c>
      <c r="AP133" s="387">
        <v>17704662.492136206</v>
      </c>
      <c r="AQ133" s="387">
        <v>19098591.62891316</v>
      </c>
      <c r="AR133" s="387">
        <v>20700746.4704904</v>
      </c>
      <c r="AS133" s="387">
        <v>22794819.253746841</v>
      </c>
      <c r="AT133" s="387">
        <v>23415017.438532848</v>
      </c>
      <c r="AU133" s="387">
        <v>23849612.866459798</v>
      </c>
      <c r="AV133" s="387">
        <v>23321731.404926907</v>
      </c>
      <c r="AW133" s="388">
        <v>21652995.353287589</v>
      </c>
      <c r="AX133" s="387">
        <v>25493203.02556197</v>
      </c>
      <c r="AY133" s="387">
        <v>23965001.701906409</v>
      </c>
      <c r="AZ133" s="387">
        <v>28597506.219499998</v>
      </c>
      <c r="BA133" s="387">
        <v>25386325.003337517</v>
      </c>
      <c r="BB133" s="387">
        <v>26149028.007365841</v>
      </c>
      <c r="BC133" s="387">
        <v>26878126.846867479</v>
      </c>
      <c r="BD133" s="387">
        <v>26483248.602795541</v>
      </c>
      <c r="BE133" s="387">
        <v>29456342.567465089</v>
      </c>
      <c r="BF133" s="387">
        <v>28091704</v>
      </c>
      <c r="BG133" s="387">
        <v>26520782.066586871</v>
      </c>
      <c r="BH133" s="389"/>
      <c r="BJ133" s="1142">
        <f t="shared" si="5"/>
        <v>4.289025003371405E-2</v>
      </c>
    </row>
    <row r="134" spans="1:62" x14ac:dyDescent="0.2">
      <c r="A134" s="905">
        <v>99.998000000000005</v>
      </c>
      <c r="B134" s="387">
        <v>7089577.5192153957</v>
      </c>
      <c r="C134" s="387">
        <f t="shared" si="3"/>
        <v>7552044.9770392738</v>
      </c>
      <c r="D134" s="387">
        <v>8014512.4348631511</v>
      </c>
      <c r="E134" s="387">
        <f t="shared" si="4"/>
        <v>8309162.6005103402</v>
      </c>
      <c r="F134" s="387">
        <v>8603812.7661575284</v>
      </c>
      <c r="G134" s="387">
        <v>7605247.6216575326</v>
      </c>
      <c r="H134" s="387">
        <v>8033864.035236679</v>
      </c>
      <c r="I134" s="388">
        <v>7866929.0246307906</v>
      </c>
      <c r="J134" s="387">
        <v>6497834.5992219765</v>
      </c>
      <c r="K134" s="387">
        <v>6397433.6336624604</v>
      </c>
      <c r="L134" s="387">
        <v>6647938.7132530129</v>
      </c>
      <c r="M134" s="387">
        <v>6518699.7405699575</v>
      </c>
      <c r="N134" s="387">
        <v>5973332.3033686392</v>
      </c>
      <c r="O134" s="387">
        <v>6094879.4660160085</v>
      </c>
      <c r="P134" s="387">
        <v>6415494.5920303604</v>
      </c>
      <c r="Q134" s="387">
        <v>6773670.7955865273</v>
      </c>
      <c r="R134" s="387">
        <v>6986468.0008517643</v>
      </c>
      <c r="S134" s="388">
        <v>8291295.1373581626</v>
      </c>
      <c r="T134" s="387">
        <v>7477688.7236163374</v>
      </c>
      <c r="U134" s="387">
        <v>7918607.999772287</v>
      </c>
      <c r="V134" s="387">
        <v>7858583.48633001</v>
      </c>
      <c r="W134" s="387">
        <v>8750201.2403713819</v>
      </c>
      <c r="X134" s="387">
        <v>10165789.21571341</v>
      </c>
      <c r="Y134" s="387">
        <v>9823298.5198914651</v>
      </c>
      <c r="Z134" s="387">
        <v>9791005.710193228</v>
      </c>
      <c r="AA134" s="387">
        <v>11431335.276754115</v>
      </c>
      <c r="AB134" s="387">
        <v>16813672.270342592</v>
      </c>
      <c r="AC134" s="388">
        <v>15473364.507141046</v>
      </c>
      <c r="AD134" s="387">
        <v>15739535.06951889</v>
      </c>
      <c r="AE134" s="387">
        <v>12938155.775554022</v>
      </c>
      <c r="AF134" s="387">
        <v>16070228.101296755</v>
      </c>
      <c r="AG134" s="387">
        <v>15616211.326445479</v>
      </c>
      <c r="AH134" s="387">
        <v>14814570.013558039</v>
      </c>
      <c r="AI134" s="387">
        <v>15469655.625151737</v>
      </c>
      <c r="AJ134" s="387">
        <v>19473830.524699561</v>
      </c>
      <c r="AK134" s="387">
        <v>20754336.858989313</v>
      </c>
      <c r="AL134" s="387">
        <v>23711866.16857174</v>
      </c>
      <c r="AM134" s="388">
        <v>24919218.343112417</v>
      </c>
      <c r="AN134" s="387">
        <v>28519624.607549429</v>
      </c>
      <c r="AO134" s="387">
        <v>27168835.681390978</v>
      </c>
      <c r="AP134" s="387">
        <v>24625080.958633944</v>
      </c>
      <c r="AQ134" s="387">
        <v>26782530.91365106</v>
      </c>
      <c r="AR134" s="387">
        <v>29160979.888091613</v>
      </c>
      <c r="AS134" s="387">
        <v>31596046.16708779</v>
      </c>
      <c r="AT134" s="387">
        <v>32084922.688544042</v>
      </c>
      <c r="AU134" s="387">
        <v>31895960.659589529</v>
      </c>
      <c r="AV134" s="387">
        <v>34935070.986876525</v>
      </c>
      <c r="AW134" s="388">
        <v>31664877.475550577</v>
      </c>
      <c r="AX134" s="387">
        <v>28567853.51596842</v>
      </c>
      <c r="AY134" s="387">
        <v>35576737.185849726</v>
      </c>
      <c r="AZ134" s="387">
        <v>37939323.750799999</v>
      </c>
      <c r="BA134" s="387">
        <v>36253302.601205431</v>
      </c>
      <c r="BB134" s="387">
        <v>36182951.147490405</v>
      </c>
      <c r="BC134" s="387">
        <v>37351352.214713849</v>
      </c>
      <c r="BD134" s="387">
        <v>36518200.814517193</v>
      </c>
      <c r="BE134" s="387">
        <v>38428383.271987423</v>
      </c>
      <c r="BF134" s="387">
        <v>36502008</v>
      </c>
      <c r="BG134" s="387">
        <v>34489833.241831802</v>
      </c>
      <c r="BH134" s="389"/>
      <c r="BJ134" s="1142">
        <f t="shared" si="5"/>
        <v>4.2604800781663066E-2</v>
      </c>
    </row>
    <row r="135" spans="1:62" x14ac:dyDescent="0.2">
      <c r="A135" s="905">
        <v>99.998999999999995</v>
      </c>
      <c r="B135" s="387">
        <v>17559213.549468115</v>
      </c>
      <c r="C135" s="387">
        <f t="shared" si="3"/>
        <v>19647565.726718038</v>
      </c>
      <c r="D135" s="387">
        <v>21735917.903967965</v>
      </c>
      <c r="E135" s="387">
        <f t="shared" si="4"/>
        <v>22382992.797874786</v>
      </c>
      <c r="F135" s="387">
        <v>23030067.691781603</v>
      </c>
      <c r="G135" s="387">
        <v>19426409.986159552</v>
      </c>
      <c r="H135" s="387">
        <v>20206083.783697728</v>
      </c>
      <c r="I135" s="388">
        <v>19450117.427169736</v>
      </c>
      <c r="J135" s="387">
        <v>15421709.816540198</v>
      </c>
      <c r="K135" s="387">
        <v>15989496.147376118</v>
      </c>
      <c r="L135" s="387">
        <v>17324950.612048194</v>
      </c>
      <c r="M135" s="387">
        <v>14879220.094092723</v>
      </c>
      <c r="N135" s="387">
        <v>13553378.295797806</v>
      </c>
      <c r="O135" s="387">
        <v>14642052.39853953</v>
      </c>
      <c r="P135" s="387">
        <v>15646765.169612836</v>
      </c>
      <c r="Q135" s="387">
        <v>16205826.730545877</v>
      </c>
      <c r="R135" s="387">
        <v>16450902.871765502</v>
      </c>
      <c r="S135" s="388">
        <v>21384861.389733426</v>
      </c>
      <c r="T135" s="387">
        <v>16390532.352787262</v>
      </c>
      <c r="U135" s="387">
        <v>18132341.889787085</v>
      </c>
      <c r="V135" s="387">
        <v>30850665.506700978</v>
      </c>
      <c r="W135" s="387">
        <v>40042849.903251648</v>
      </c>
      <c r="X135" s="387">
        <v>44354218.050256021</v>
      </c>
      <c r="Y135" s="387">
        <v>44165772.021057047</v>
      </c>
      <c r="Z135" s="387">
        <v>41280222.50262133</v>
      </c>
      <c r="AA135" s="387">
        <v>56257905.154157698</v>
      </c>
      <c r="AB135" s="387">
        <v>60195885.563008346</v>
      </c>
      <c r="AC135" s="388">
        <v>59014796.55471985</v>
      </c>
      <c r="AD135" s="387">
        <v>57557547.871877335</v>
      </c>
      <c r="AE135" s="387">
        <v>51445072.660878286</v>
      </c>
      <c r="AF135" s="387">
        <v>56082142.654304951</v>
      </c>
      <c r="AG135" s="387">
        <v>52263862.54458233</v>
      </c>
      <c r="AH135" s="387">
        <v>54022297.960317232</v>
      </c>
      <c r="AI135" s="387">
        <v>58364623.983548269</v>
      </c>
      <c r="AJ135" s="387">
        <v>65981377.102645531</v>
      </c>
      <c r="AK135" s="387">
        <v>76265175.598304093</v>
      </c>
      <c r="AL135" s="387">
        <v>77021476.644004449</v>
      </c>
      <c r="AM135" s="388">
        <v>89208471.878650501</v>
      </c>
      <c r="AN135" s="387">
        <v>101627657.93419647</v>
      </c>
      <c r="AO135" s="387">
        <v>85455839.586466163</v>
      </c>
      <c r="AP135" s="387">
        <v>86679660.645829692</v>
      </c>
      <c r="AQ135" s="387">
        <v>94345506.587416843</v>
      </c>
      <c r="AR135" s="387">
        <v>97869844.883102059</v>
      </c>
      <c r="AS135" s="387">
        <v>101754909.41031232</v>
      </c>
      <c r="AT135" s="387">
        <v>113536754.16812217</v>
      </c>
      <c r="AU135" s="387">
        <v>114876824.31531385</v>
      </c>
      <c r="AV135" s="387">
        <v>125960454.25792053</v>
      </c>
      <c r="AW135" s="388">
        <v>108992489.66643055</v>
      </c>
      <c r="AX135" s="387">
        <v>104557813.62971605</v>
      </c>
      <c r="AY135" s="387">
        <v>115958822.39657456</v>
      </c>
      <c r="AZ135" s="387">
        <v>135868711.22479999</v>
      </c>
      <c r="BA135" s="387">
        <v>138790226.73472592</v>
      </c>
      <c r="BB135" s="387">
        <v>148318124.23208189</v>
      </c>
      <c r="BC135" s="387">
        <v>141232733.85980985</v>
      </c>
      <c r="BD135" s="387">
        <v>136223548.16478977</v>
      </c>
      <c r="BE135" s="387">
        <v>136261993.76269305</v>
      </c>
      <c r="BF135" s="387">
        <v>139715280</v>
      </c>
      <c r="BG135" s="387">
        <v>132430343.88899234</v>
      </c>
      <c r="BH135" s="389"/>
      <c r="BJ135" s="1142">
        <f t="shared" si="5"/>
        <v>5.8012531649248578E-2</v>
      </c>
    </row>
    <row r="136" spans="1:62" ht="17" thickBot="1" x14ac:dyDescent="0.25">
      <c r="A136" s="479"/>
      <c r="B136" s="402"/>
      <c r="C136" s="402"/>
      <c r="D136" s="402"/>
      <c r="E136" s="402"/>
      <c r="F136" s="402"/>
      <c r="G136" s="402"/>
      <c r="H136" s="402"/>
      <c r="I136" s="403"/>
      <c r="J136" s="402"/>
      <c r="K136" s="402"/>
      <c r="L136" s="402"/>
      <c r="M136" s="402"/>
      <c r="N136" s="402"/>
      <c r="O136" s="402"/>
      <c r="P136" s="402"/>
      <c r="Q136" s="402"/>
      <c r="R136" s="402"/>
      <c r="S136" s="403"/>
      <c r="T136" s="402"/>
      <c r="U136" s="402"/>
      <c r="V136" s="402"/>
      <c r="W136" s="402"/>
      <c r="X136" s="402"/>
      <c r="Y136" s="402"/>
      <c r="Z136" s="402"/>
      <c r="AA136" s="402"/>
      <c r="AB136" s="402"/>
      <c r="AC136" s="403"/>
      <c r="AD136" s="402"/>
      <c r="AE136" s="402"/>
      <c r="AF136" s="402"/>
      <c r="AG136" s="402"/>
      <c r="AH136" s="402"/>
      <c r="AI136" s="402"/>
      <c r="AJ136" s="402"/>
      <c r="AK136" s="402"/>
      <c r="AL136" s="402"/>
      <c r="AM136" s="403"/>
      <c r="AN136" s="402"/>
      <c r="AO136" s="402"/>
      <c r="AP136" s="402"/>
      <c r="AQ136" s="402"/>
      <c r="AR136" s="402"/>
      <c r="AS136" s="402"/>
      <c r="AT136" s="402"/>
      <c r="AU136" s="402"/>
      <c r="AV136" s="402"/>
      <c r="AW136" s="403"/>
      <c r="AX136" s="402"/>
      <c r="AY136" s="402"/>
      <c r="AZ136" s="402"/>
      <c r="BA136" s="402"/>
      <c r="BB136" s="402"/>
      <c r="BC136" s="402"/>
      <c r="BD136" s="402"/>
      <c r="BE136" s="402"/>
      <c r="BF136" s="402"/>
      <c r="BG136" s="402"/>
      <c r="BH136" s="404"/>
    </row>
    <row r="137" spans="1:62" ht="17" thickTop="1" x14ac:dyDescent="0.2"/>
    <row r="140" spans="1:62" ht="17" thickBot="1" x14ac:dyDescent="0.25"/>
    <row r="141" spans="1:62" ht="17" thickBot="1" x14ac:dyDescent="0.25">
      <c r="A141" s="518" t="s">
        <v>67</v>
      </c>
      <c r="B141" s="1137">
        <v>6.8139334686097266</v>
      </c>
      <c r="C141" s="1137">
        <v>6.7303370786516856</v>
      </c>
      <c r="D141" s="1137">
        <v>6.6221465280267706</v>
      </c>
      <c r="E141" s="1137">
        <v>6.4982700991027968</v>
      </c>
      <c r="F141" s="1137">
        <v>6.315684486492648</v>
      </c>
      <c r="G141" s="1137">
        <v>6.1349166805071143</v>
      </c>
      <c r="H141" s="1137">
        <v>5.8806516663128843</v>
      </c>
      <c r="I141" s="1137">
        <v>5.6046429293951041</v>
      </c>
      <c r="J141" s="1137">
        <v>5.3220151762558832</v>
      </c>
      <c r="K141" s="1137">
        <v>5.0655970012799409</v>
      </c>
      <c r="L141" s="1137">
        <v>4.8549835706462217</v>
      </c>
      <c r="M141" s="1137">
        <v>4.603481222997674</v>
      </c>
      <c r="N141" s="1137">
        <v>4.2371812029212714</v>
      </c>
      <c r="O141" s="1137">
        <v>3.8904297149276785</v>
      </c>
      <c r="P141" s="1137">
        <v>3.6890375844735175</v>
      </c>
      <c r="Q141" s="1137">
        <v>3.4785133565621371</v>
      </c>
      <c r="R141" s="1137">
        <v>3.2547654712603169</v>
      </c>
      <c r="S141" s="1137">
        <v>3.0081709104728813</v>
      </c>
      <c r="T141" s="1137">
        <v>2.7614692616312393</v>
      </c>
      <c r="U141" s="1137">
        <v>2.5233974723898438</v>
      </c>
      <c r="V141" s="1137">
        <v>2.3762195775704944</v>
      </c>
      <c r="W141" s="1137">
        <v>2.276256598812727</v>
      </c>
      <c r="X141" s="1137">
        <v>2.1908424111820644</v>
      </c>
      <c r="Y141" s="1137">
        <v>2.1174571024572932</v>
      </c>
      <c r="Z141" s="1137">
        <v>2.074876423007789</v>
      </c>
      <c r="AA141" s="1137">
        <v>2.0216550516291458</v>
      </c>
      <c r="AB141" s="1137">
        <v>1.9508996162106969</v>
      </c>
      <c r="AC141" s="1137">
        <v>1.8729823375306347</v>
      </c>
      <c r="AD141" s="1137">
        <v>1.7999382776207646</v>
      </c>
      <c r="AE141" s="1137">
        <v>1.7367488950882362</v>
      </c>
      <c r="AF141" s="1137">
        <v>1.6925814482748085</v>
      </c>
      <c r="AG141" s="1137">
        <v>1.6509244223291568</v>
      </c>
      <c r="AH141" s="1137">
        <v>1.6155203078986502</v>
      </c>
      <c r="AI141" s="1137">
        <v>1.5825514473815747</v>
      </c>
      <c r="AJ141" s="1137">
        <v>1.5503154772730452</v>
      </c>
      <c r="AK141" s="1137">
        <v>1.5204923093810458</v>
      </c>
      <c r="AL141" s="1137">
        <v>1.5007855033993338</v>
      </c>
      <c r="AM141" s="1137">
        <v>1.47773036404854</v>
      </c>
      <c r="AN141" s="1137">
        <v>1.443392294266288</v>
      </c>
      <c r="AO141" s="1137">
        <v>1.4074248120300752</v>
      </c>
      <c r="AP141" s="1137">
        <v>1.3832164166063359</v>
      </c>
      <c r="AQ141" s="1137">
        <v>1.3524745224873373</v>
      </c>
      <c r="AR141" s="1137">
        <v>1.3164678768295</v>
      </c>
      <c r="AS141" s="1137">
        <v>1.278541183528896</v>
      </c>
      <c r="AT141" s="1137">
        <v>1.2407071521339961</v>
      </c>
      <c r="AU141" s="1137">
        <v>1.2065436332952257</v>
      </c>
      <c r="AV141" s="1137">
        <v>1.1833014767909962</v>
      </c>
      <c r="AW141" s="1137">
        <v>1.1716164638465687</v>
      </c>
      <c r="AX141" s="1137">
        <v>1.1542988687735674</v>
      </c>
      <c r="AY141" s="1137">
        <v>1.1297278009990823</v>
      </c>
      <c r="AZ141" s="1137">
        <v>1.10815</v>
      </c>
      <c r="BA141" s="1137">
        <v>1.087786634207633</v>
      </c>
      <c r="BB141" s="1138">
        <v>1.0683847206957058</v>
      </c>
      <c r="BC141" s="1138">
        <v>1.0576776237926162</v>
      </c>
      <c r="BD141" s="1138">
        <v>1.0451681662988324</v>
      </c>
      <c r="BE141" s="1138">
        <v>1.0248312216776103</v>
      </c>
      <c r="BF141" s="1138">
        <v>1</v>
      </c>
      <c r="BG141" s="1138">
        <v>0.98253313827193334</v>
      </c>
      <c r="BH141" s="1139">
        <v>0.96990039736026745</v>
      </c>
    </row>
    <row r="145" spans="1:58" x14ac:dyDescent="0.2">
      <c r="A145" s="1050"/>
      <c r="B145" s="903"/>
      <c r="C145" s="903"/>
      <c r="D145" s="903"/>
      <c r="E145" s="903"/>
      <c r="F145" s="903"/>
      <c r="G145" s="903"/>
      <c r="H145" s="903"/>
      <c r="I145" s="903"/>
      <c r="J145" s="903"/>
      <c r="K145" s="903"/>
      <c r="L145" s="903"/>
      <c r="M145" s="903"/>
      <c r="N145" s="903"/>
      <c r="O145" s="903"/>
      <c r="P145" s="903"/>
      <c r="Q145" s="903"/>
      <c r="R145" s="903"/>
      <c r="S145" s="903"/>
      <c r="T145" s="903"/>
      <c r="BB145" s="903"/>
      <c r="BC145" s="903"/>
      <c r="BD145" s="903"/>
      <c r="BE145" s="903"/>
      <c r="BF145" s="903"/>
    </row>
    <row r="148" spans="1:58" x14ac:dyDescent="0.2">
      <c r="BE148" s="1050"/>
      <c r="BF148" s="212"/>
    </row>
  </sheetData>
  <mergeCells count="3">
    <mergeCell ref="A4:BH4"/>
    <mergeCell ref="B6:BH6"/>
    <mergeCell ref="B7:BH7"/>
  </mergeCells>
  <hyperlinks>
    <hyperlink ref="A1" location="Index!A1" display="Back to index" xr:uid="{00000000-0004-0000-1B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39997558519241921"/>
  </sheetPr>
  <dimension ref="A1:M121"/>
  <sheetViews>
    <sheetView workbookViewId="0">
      <pane xSplit="1" ySplit="8" topLeftCell="B9" activePane="bottomRight" state="frozen"/>
      <selection activeCell="A4" sqref="A4:BH4"/>
      <selection pane="topRight" activeCell="A4" sqref="A4:BH4"/>
      <selection pane="bottomLeft" activeCell="A4" sqref="A4:BH4"/>
      <selection pane="bottomRight" activeCell="A4" sqref="A4:K4"/>
    </sheetView>
  </sheetViews>
  <sheetFormatPr baseColWidth="10" defaultColWidth="10.83203125" defaultRowHeight="16" x14ac:dyDescent="0.2"/>
  <cols>
    <col min="1" max="1" width="10.83203125" style="56"/>
    <col min="2" max="11" width="12" style="56" customWidth="1"/>
    <col min="12" max="16384" width="10.83203125" style="56"/>
  </cols>
  <sheetData>
    <row r="1" spans="1:13" x14ac:dyDescent="0.2">
      <c r="A1" s="52" t="s">
        <v>36</v>
      </c>
      <c r="B1" s="52"/>
      <c r="F1" s="100"/>
      <c r="G1" s="100"/>
      <c r="H1" s="100"/>
      <c r="I1" s="100"/>
      <c r="J1" s="100"/>
      <c r="K1" s="100"/>
    </row>
    <row r="2" spans="1:13" x14ac:dyDescent="0.2">
      <c r="G2" s="98"/>
    </row>
    <row r="3" spans="1:13" ht="17" thickBot="1" x14ac:dyDescent="0.25"/>
    <row r="4" spans="1:13" ht="25" customHeight="1" thickTop="1" x14ac:dyDescent="0.2">
      <c r="A4" s="1391" t="s">
        <v>113</v>
      </c>
      <c r="B4" s="1392"/>
      <c r="C4" s="1392"/>
      <c r="D4" s="1392"/>
      <c r="E4" s="1392"/>
      <c r="F4" s="1392"/>
      <c r="G4" s="1392"/>
      <c r="H4" s="1392"/>
      <c r="I4" s="1392"/>
      <c r="J4" s="1392"/>
      <c r="K4" s="1393"/>
    </row>
    <row r="5" spans="1:13" x14ac:dyDescent="0.2">
      <c r="A5" s="96"/>
      <c r="B5" s="97"/>
      <c r="C5" s="59"/>
      <c r="D5" s="59"/>
      <c r="E5" s="59"/>
      <c r="F5" s="59"/>
      <c r="G5" s="59"/>
      <c r="H5" s="59"/>
      <c r="I5" s="59"/>
      <c r="J5" s="59"/>
      <c r="K5" s="208"/>
    </row>
    <row r="6" spans="1:13" x14ac:dyDescent="0.2">
      <c r="A6" s="96"/>
      <c r="B6" s="45" t="s">
        <v>35</v>
      </c>
      <c r="C6" s="45" t="s">
        <v>34</v>
      </c>
      <c r="D6" s="45" t="s">
        <v>33</v>
      </c>
      <c r="E6" s="45" t="s">
        <v>32</v>
      </c>
      <c r="F6" s="45" t="s">
        <v>31</v>
      </c>
      <c r="G6" s="45" t="s">
        <v>30</v>
      </c>
      <c r="H6" s="45" t="s">
        <v>29</v>
      </c>
      <c r="I6" s="48" t="s">
        <v>28</v>
      </c>
      <c r="J6" s="45" t="s">
        <v>27</v>
      </c>
      <c r="K6" s="433" t="s">
        <v>26</v>
      </c>
    </row>
    <row r="7" spans="1:13" ht="20" customHeight="1" x14ac:dyDescent="0.2">
      <c r="A7" s="96"/>
      <c r="B7" s="1387" t="s">
        <v>373</v>
      </c>
      <c r="C7" s="1387"/>
      <c r="D7" s="1387"/>
      <c r="E7" s="1387"/>
      <c r="F7" s="1387"/>
      <c r="G7" s="1399" t="s">
        <v>112</v>
      </c>
      <c r="H7" s="1387"/>
      <c r="I7" s="1387"/>
      <c r="J7" s="1387"/>
      <c r="K7" s="1390"/>
    </row>
    <row r="8" spans="1:13" s="87" customFormat="1" ht="52" customHeight="1" x14ac:dyDescent="0.2">
      <c r="A8" s="95"/>
      <c r="B8" s="891" t="s">
        <v>307</v>
      </c>
      <c r="C8" s="352" t="s">
        <v>87</v>
      </c>
      <c r="D8" s="352" t="s">
        <v>88</v>
      </c>
      <c r="E8" s="352" t="s">
        <v>89</v>
      </c>
      <c r="F8" s="352" t="s">
        <v>56</v>
      </c>
      <c r="G8" s="891" t="s">
        <v>307</v>
      </c>
      <c r="H8" s="352" t="s">
        <v>87</v>
      </c>
      <c r="I8" s="352" t="s">
        <v>88</v>
      </c>
      <c r="J8" s="352" t="s">
        <v>89</v>
      </c>
      <c r="K8" s="359" t="s">
        <v>56</v>
      </c>
      <c r="M8" s="1121" t="s">
        <v>171</v>
      </c>
    </row>
    <row r="9" spans="1:13" s="87" customFormat="1" ht="15" customHeight="1" x14ac:dyDescent="0.2">
      <c r="A9" s="93">
        <v>1913</v>
      </c>
      <c r="B9" s="425">
        <f>avgpeinc!B2</f>
        <v>12404.910213622799</v>
      </c>
      <c r="C9" s="317"/>
      <c r="D9" s="85"/>
      <c r="E9" s="85"/>
      <c r="F9" s="84">
        <f>avgpeinc!F2</f>
        <v>18652.157041557788</v>
      </c>
      <c r="G9" s="434">
        <f>B9/$B9</f>
        <v>1</v>
      </c>
      <c r="H9" s="442"/>
      <c r="I9" s="443"/>
      <c r="J9" s="442"/>
      <c r="K9" s="444">
        <f t="shared" ref="K9:K72" si="0">F9/$B9</f>
        <v>1.503610805749678</v>
      </c>
      <c r="M9" s="1144">
        <v>74.466936866458127</v>
      </c>
    </row>
    <row r="10" spans="1:13" s="87" customFormat="1" ht="15" customHeight="1" x14ac:dyDescent="0.2">
      <c r="A10" s="92">
        <v>1914</v>
      </c>
      <c r="B10" s="425">
        <f>avgpeinc!B3</f>
        <v>11231.958975216483</v>
      </c>
      <c r="C10" s="317"/>
      <c r="D10" s="85"/>
      <c r="E10" s="85"/>
      <c r="F10" s="84">
        <f>avgpeinc!F3</f>
        <v>16910.948582549401</v>
      </c>
      <c r="G10" s="434">
        <f t="shared" ref="G10:K73" si="1">B10/$B10</f>
        <v>1</v>
      </c>
      <c r="H10" s="442"/>
      <c r="I10" s="443"/>
      <c r="J10" s="442"/>
      <c r="K10" s="444">
        <f t="shared" si="0"/>
        <v>1.5056098958217092</v>
      </c>
      <c r="M10" s="1144">
        <v>42.973491943628687</v>
      </c>
    </row>
    <row r="11" spans="1:13" s="87" customFormat="1" ht="15" customHeight="1" x14ac:dyDescent="0.2">
      <c r="A11" s="92">
        <v>1915</v>
      </c>
      <c r="B11" s="425">
        <f>avgpeinc!B4</f>
        <v>11460.796056400037</v>
      </c>
      <c r="C11" s="317"/>
      <c r="D11" s="85"/>
      <c r="E11" s="85"/>
      <c r="F11" s="84">
        <f>avgpeinc!F4</f>
        <v>17277.992907462998</v>
      </c>
      <c r="G11" s="434">
        <f t="shared" si="1"/>
        <v>1</v>
      </c>
      <c r="H11" s="442"/>
      <c r="I11" s="443"/>
      <c r="J11" s="442"/>
      <c r="K11" s="444">
        <f t="shared" si="0"/>
        <v>1.507573542224798</v>
      </c>
      <c r="M11" s="1144">
        <v>38.061502983880928</v>
      </c>
    </row>
    <row r="12" spans="1:13" s="87" customFormat="1" ht="15" customHeight="1" x14ac:dyDescent="0.2">
      <c r="A12" s="92">
        <v>1916</v>
      </c>
      <c r="B12" s="425">
        <f>avgpeinc!B5</f>
        <v>13038.600586385239</v>
      </c>
      <c r="C12" s="317"/>
      <c r="D12" s="85"/>
      <c r="E12" s="85"/>
      <c r="F12" s="84">
        <f>avgpeinc!F5</f>
        <v>19681.787383196221</v>
      </c>
      <c r="G12" s="434">
        <f t="shared" si="1"/>
        <v>1</v>
      </c>
      <c r="H12" s="442"/>
      <c r="I12" s="443"/>
      <c r="J12" s="442"/>
      <c r="K12" s="444">
        <f t="shared" si="0"/>
        <v>1.509501518418144</v>
      </c>
      <c r="M12" s="1144">
        <v>73.70369092029614</v>
      </c>
    </row>
    <row r="13" spans="1:13" s="87" customFormat="1" ht="15" customHeight="1" x14ac:dyDescent="0.2">
      <c r="A13" s="92">
        <v>1917</v>
      </c>
      <c r="B13" s="425">
        <f>avgpeinc!B6</f>
        <v>12816.370610196253</v>
      </c>
      <c r="C13" s="317"/>
      <c r="D13" s="85"/>
      <c r="E13" s="85"/>
      <c r="F13" s="84">
        <f>avgpeinc!F6</f>
        <v>19330.267151602191</v>
      </c>
      <c r="G13" s="434">
        <f t="shared" si="1"/>
        <v>1</v>
      </c>
      <c r="H13" s="442"/>
      <c r="I13" s="443"/>
      <c r="J13" s="442"/>
      <c r="K13" s="444">
        <f t="shared" si="0"/>
        <v>1.5082481413438305</v>
      </c>
      <c r="M13" s="1144">
        <v>90.802180177101036</v>
      </c>
    </row>
    <row r="14" spans="1:13" s="87" customFormat="1" ht="15" customHeight="1" x14ac:dyDescent="0.2">
      <c r="A14" s="92">
        <v>1918</v>
      </c>
      <c r="B14" s="425">
        <f>avgpeinc!B7</f>
        <v>13541.602703825332</v>
      </c>
      <c r="C14" s="353"/>
      <c r="D14" s="314"/>
      <c r="E14" s="314"/>
      <c r="F14" s="84">
        <f>avgpeinc!F7</f>
        <v>20245.61876363444</v>
      </c>
      <c r="G14" s="434">
        <f t="shared" si="1"/>
        <v>1</v>
      </c>
      <c r="H14" s="442"/>
      <c r="I14" s="443"/>
      <c r="J14" s="442"/>
      <c r="K14" s="444">
        <f t="shared" si="0"/>
        <v>1.4950681397494632</v>
      </c>
      <c r="M14" s="1144">
        <v>114.76015893033218</v>
      </c>
    </row>
    <row r="15" spans="1:13" s="87" customFormat="1" ht="15" customHeight="1" x14ac:dyDescent="0.2">
      <c r="A15" s="91">
        <v>1919</v>
      </c>
      <c r="B15" s="426">
        <f>avgpeinc!B8</f>
        <v>12821.45399882373</v>
      </c>
      <c r="C15" s="354"/>
      <c r="D15" s="315"/>
      <c r="E15" s="315"/>
      <c r="F15" s="88">
        <f>avgpeinc!F8</f>
        <v>19288.076041515535</v>
      </c>
      <c r="G15" s="435">
        <f t="shared" si="1"/>
        <v>1</v>
      </c>
      <c r="H15" s="445"/>
      <c r="I15" s="446"/>
      <c r="J15" s="445"/>
      <c r="K15" s="447">
        <f t="shared" si="0"/>
        <v>1.5043594933371103</v>
      </c>
      <c r="M15" s="1144">
        <v>118.79936001269562</v>
      </c>
    </row>
    <row r="16" spans="1:13" s="87" customFormat="1" ht="15" customHeight="1" x14ac:dyDescent="0.2">
      <c r="A16" s="92">
        <v>1920</v>
      </c>
      <c r="B16" s="425">
        <f>avgpeinc!B9</f>
        <v>12537.819687089248</v>
      </c>
      <c r="C16" s="353"/>
      <c r="D16" s="314"/>
      <c r="E16" s="314"/>
      <c r="F16" s="84">
        <f>avgpeinc!F9</f>
        <v>18882.598462668659</v>
      </c>
      <c r="G16" s="434">
        <f t="shared" si="1"/>
        <v>1</v>
      </c>
      <c r="H16" s="442"/>
      <c r="I16" s="443"/>
      <c r="J16" s="442"/>
      <c r="K16" s="444">
        <f t="shared" si="0"/>
        <v>1.506051206184829</v>
      </c>
      <c r="M16" s="1144">
        <v>121.5386886390279</v>
      </c>
    </row>
    <row r="17" spans="1:13" s="87" customFormat="1" ht="15" customHeight="1" x14ac:dyDescent="0.2">
      <c r="A17" s="92">
        <v>1921</v>
      </c>
      <c r="B17" s="425">
        <f>avgpeinc!B10</f>
        <v>11340.432233517226</v>
      </c>
      <c r="C17" s="353"/>
      <c r="D17" s="314"/>
      <c r="E17" s="314"/>
      <c r="F17" s="84">
        <f>avgpeinc!F10</f>
        <v>17039.031105169855</v>
      </c>
      <c r="G17" s="434">
        <f t="shared" si="1"/>
        <v>1</v>
      </c>
      <c r="H17" s="442"/>
      <c r="I17" s="443"/>
      <c r="J17" s="442"/>
      <c r="K17" s="444">
        <f t="shared" si="0"/>
        <v>1.5025027930425907</v>
      </c>
      <c r="M17" s="1144">
        <v>73.110497607498473</v>
      </c>
    </row>
    <row r="18" spans="1:13" s="87" customFormat="1" ht="15" customHeight="1" x14ac:dyDescent="0.2">
      <c r="A18" s="92">
        <v>1922</v>
      </c>
      <c r="B18" s="425">
        <f>avgpeinc!B11</f>
        <v>12318.645179927502</v>
      </c>
      <c r="C18" s="353"/>
      <c r="D18" s="314"/>
      <c r="E18" s="314"/>
      <c r="F18" s="84">
        <f>avgpeinc!F11</f>
        <v>18456.137625652307</v>
      </c>
      <c r="G18" s="434">
        <f t="shared" si="1"/>
        <v>1</v>
      </c>
      <c r="H18" s="442"/>
      <c r="I18" s="443"/>
      <c r="J18" s="442"/>
      <c r="K18" s="444">
        <f t="shared" si="0"/>
        <v>1.4982278778290881</v>
      </c>
      <c r="M18" s="1144">
        <v>69.470613378127382</v>
      </c>
    </row>
    <row r="19" spans="1:13" s="87" customFormat="1" ht="15" customHeight="1" x14ac:dyDescent="0.2">
      <c r="A19" s="92">
        <v>1923</v>
      </c>
      <c r="B19" s="425">
        <f>avgpeinc!B12</f>
        <v>13843.78438538435</v>
      </c>
      <c r="C19" s="353"/>
      <c r="D19" s="314"/>
      <c r="E19" s="314"/>
      <c r="F19" s="84">
        <f>avgpeinc!F12</f>
        <v>20729.819650697696</v>
      </c>
      <c r="G19" s="434">
        <f t="shared" si="1"/>
        <v>1</v>
      </c>
      <c r="H19" s="442"/>
      <c r="I19" s="443"/>
      <c r="J19" s="442"/>
      <c r="K19" s="444">
        <f t="shared" si="0"/>
        <v>1.4974098897829784</v>
      </c>
      <c r="M19" s="1144">
        <v>97.178318936081268</v>
      </c>
    </row>
    <row r="20" spans="1:13" s="87" customFormat="1" ht="15" customHeight="1" x14ac:dyDescent="0.2">
      <c r="A20" s="92">
        <v>1924</v>
      </c>
      <c r="B20" s="425">
        <f>avgpeinc!B13</f>
        <v>13680.509949608295</v>
      </c>
      <c r="C20" s="353"/>
      <c r="D20" s="314"/>
      <c r="E20" s="314"/>
      <c r="F20" s="84">
        <f>avgpeinc!F13</f>
        <v>20481.182028931846</v>
      </c>
      <c r="G20" s="434">
        <f t="shared" si="1"/>
        <v>1</v>
      </c>
      <c r="H20" s="442"/>
      <c r="I20" s="443"/>
      <c r="J20" s="442"/>
      <c r="K20" s="444">
        <f t="shared" si="0"/>
        <v>1.4971066213447892</v>
      </c>
      <c r="M20" s="1144">
        <v>81.850414244267085</v>
      </c>
    </row>
    <row r="21" spans="1:13" s="87" customFormat="1" ht="15" customHeight="1" x14ac:dyDescent="0.2">
      <c r="A21" s="92">
        <v>1925</v>
      </c>
      <c r="B21" s="425">
        <f>avgpeinc!B14</f>
        <v>13929.15452891498</v>
      </c>
      <c r="C21" s="353"/>
      <c r="D21" s="314"/>
      <c r="E21" s="314"/>
      <c r="F21" s="84">
        <f>avgpeinc!F14</f>
        <v>20849.094209438226</v>
      </c>
      <c r="G21" s="434">
        <f t="shared" si="1"/>
        <v>1</v>
      </c>
      <c r="H21" s="442"/>
      <c r="I21" s="443"/>
      <c r="J21" s="442"/>
      <c r="K21" s="444">
        <f t="shared" si="0"/>
        <v>1.496795384540994</v>
      </c>
      <c r="M21" s="1144">
        <v>81.424323909699524</v>
      </c>
    </row>
    <row r="22" spans="1:13" s="87" customFormat="1" ht="15" customHeight="1" x14ac:dyDescent="0.2">
      <c r="A22" s="92">
        <v>1926</v>
      </c>
      <c r="B22" s="425">
        <f>avgpeinc!B15</f>
        <v>14554.494100141188</v>
      </c>
      <c r="C22" s="353"/>
      <c r="D22" s="314"/>
      <c r="E22" s="314"/>
      <c r="F22" s="84">
        <f>avgpeinc!F15</f>
        <v>21812.416392381303</v>
      </c>
      <c r="G22" s="434">
        <f t="shared" si="1"/>
        <v>1</v>
      </c>
      <c r="H22" s="442"/>
      <c r="I22" s="443"/>
      <c r="J22" s="442"/>
      <c r="K22" s="444">
        <f t="shared" si="0"/>
        <v>1.4986722480563381</v>
      </c>
      <c r="M22" s="1144">
        <v>111.09849758193741</v>
      </c>
    </row>
    <row r="23" spans="1:13" s="87" customFormat="1" ht="15" customHeight="1" x14ac:dyDescent="0.2">
      <c r="A23" s="92">
        <v>1927</v>
      </c>
      <c r="B23" s="425">
        <f>avgpeinc!B16</f>
        <v>14299.215148697305</v>
      </c>
      <c r="C23" s="353"/>
      <c r="D23" s="314"/>
      <c r="E23" s="314"/>
      <c r="F23" s="84">
        <f>avgpeinc!F16</f>
        <v>21458.011147051249</v>
      </c>
      <c r="G23" s="434">
        <f t="shared" si="1"/>
        <v>1</v>
      </c>
      <c r="H23" s="442"/>
      <c r="I23" s="443"/>
      <c r="J23" s="442"/>
      <c r="K23" s="444">
        <f t="shared" si="0"/>
        <v>1.5006425824011835</v>
      </c>
      <c r="M23" s="1144">
        <v>96.645028800483487</v>
      </c>
    </row>
    <row r="24" spans="1:13" s="87" customFormat="1" ht="15" customHeight="1" x14ac:dyDescent="0.2">
      <c r="A24" s="92">
        <v>1928</v>
      </c>
      <c r="B24" s="425">
        <f>avgpeinc!B17</f>
        <v>14469.26352871668</v>
      </c>
      <c r="C24" s="353"/>
      <c r="D24" s="314"/>
      <c r="E24" s="314"/>
      <c r="F24" s="84">
        <f>avgpeinc!F17</f>
        <v>21768.013429704206</v>
      </c>
      <c r="G24" s="434">
        <f t="shared" si="1"/>
        <v>1</v>
      </c>
      <c r="H24" s="442"/>
      <c r="I24" s="443"/>
      <c r="J24" s="442"/>
      <c r="K24" s="444">
        <f t="shared" si="0"/>
        <v>1.5044313338064466</v>
      </c>
      <c r="M24" s="1144">
        <v>82.246151982666561</v>
      </c>
    </row>
    <row r="25" spans="1:13" s="87" customFormat="1" ht="15" customHeight="1" x14ac:dyDescent="0.2">
      <c r="A25" s="91">
        <v>1929</v>
      </c>
      <c r="B25" s="426">
        <f>avgpeinc!B18</f>
        <v>15180.978563162887</v>
      </c>
      <c r="C25" s="354"/>
      <c r="D25" s="315"/>
      <c r="E25" s="315"/>
      <c r="F25" s="88">
        <f>avgpeinc!F18</f>
        <v>22921.44346380989</v>
      </c>
      <c r="G25" s="435">
        <f t="shared" si="1"/>
        <v>1</v>
      </c>
      <c r="H25" s="445"/>
      <c r="I25" s="446"/>
      <c r="J25" s="445"/>
      <c r="K25" s="447">
        <f t="shared" si="0"/>
        <v>1.5098791799515137</v>
      </c>
      <c r="M25" s="1144">
        <v>95.949198730360877</v>
      </c>
    </row>
    <row r="26" spans="1:13" s="87" customFormat="1" ht="15" customHeight="1" x14ac:dyDescent="0.2">
      <c r="A26" s="92">
        <v>1930</v>
      </c>
      <c r="B26" s="425">
        <f>avgpeinc!B19</f>
        <v>13670.784415759546</v>
      </c>
      <c r="C26" s="353"/>
      <c r="D26" s="314"/>
      <c r="E26" s="314"/>
      <c r="F26" s="84">
        <f>avgpeinc!F19</f>
        <v>20747.909066866327</v>
      </c>
      <c r="G26" s="434">
        <f t="shared" si="1"/>
        <v>1</v>
      </c>
      <c r="H26" s="442"/>
      <c r="I26" s="443"/>
      <c r="J26" s="442"/>
      <c r="K26" s="444">
        <f t="shared" si="0"/>
        <v>1.5176824120603014</v>
      </c>
      <c r="M26" s="1144">
        <v>85.395943187731973</v>
      </c>
    </row>
    <row r="27" spans="1:13" s="87" customFormat="1" ht="15" customHeight="1" x14ac:dyDescent="0.2">
      <c r="A27" s="92">
        <v>1931</v>
      </c>
      <c r="B27" s="425">
        <f>avgpeinc!B20</f>
        <v>12233.286487446834</v>
      </c>
      <c r="C27" s="353"/>
      <c r="D27" s="314"/>
      <c r="E27" s="314"/>
      <c r="F27" s="84">
        <f>avgpeinc!F20</f>
        <v>18574.708687060262</v>
      </c>
      <c r="G27" s="434">
        <f t="shared" si="1"/>
        <v>1</v>
      </c>
      <c r="H27" s="442"/>
      <c r="I27" s="443"/>
      <c r="J27" s="442"/>
      <c r="K27" s="444">
        <f t="shared" si="0"/>
        <v>1.5183743719335492</v>
      </c>
      <c r="M27" s="1144">
        <v>65.527341996807081</v>
      </c>
    </row>
    <row r="28" spans="1:13" s="87" customFormat="1" ht="15" customHeight="1" x14ac:dyDescent="0.2">
      <c r="A28" s="92">
        <v>1932</v>
      </c>
      <c r="B28" s="425">
        <f>avgpeinc!B21</f>
        <v>10322.191332004946</v>
      </c>
      <c r="C28" s="353"/>
      <c r="D28" s="314"/>
      <c r="E28" s="314"/>
      <c r="F28" s="84">
        <f>avgpeinc!F21</f>
        <v>15686.54582558258</v>
      </c>
      <c r="G28" s="434">
        <f t="shared" si="1"/>
        <v>1</v>
      </c>
      <c r="H28" s="442"/>
      <c r="I28" s="443"/>
      <c r="J28" s="442"/>
      <c r="K28" s="444">
        <f t="shared" si="0"/>
        <v>1.519691441578392</v>
      </c>
      <c r="M28" s="1144">
        <v>70.575998274887752</v>
      </c>
    </row>
    <row r="29" spans="1:13" s="87" customFormat="1" ht="15" customHeight="1" x14ac:dyDescent="0.2">
      <c r="A29" s="92">
        <v>1933</v>
      </c>
      <c r="B29" s="425">
        <f>avgpeinc!B22</f>
        <v>9981.164602519355</v>
      </c>
      <c r="C29" s="353"/>
      <c r="D29" s="314"/>
      <c r="E29" s="314"/>
      <c r="F29" s="84">
        <f>avgpeinc!F22</f>
        <v>15189.363071037698</v>
      </c>
      <c r="G29" s="434">
        <f t="shared" si="1"/>
        <v>1</v>
      </c>
      <c r="H29" s="442"/>
      <c r="I29" s="443"/>
      <c r="J29" s="442"/>
      <c r="K29" s="444">
        <f t="shared" si="0"/>
        <v>1.5218026829458096</v>
      </c>
      <c r="M29" s="1144">
        <v>88.142059828784113</v>
      </c>
    </row>
    <row r="30" spans="1:13" s="87" customFormat="1" ht="15" customHeight="1" x14ac:dyDescent="0.2">
      <c r="A30" s="92">
        <v>1934</v>
      </c>
      <c r="B30" s="425">
        <f>avgpeinc!B23</f>
        <v>11233.108561740737</v>
      </c>
      <c r="C30" s="353"/>
      <c r="D30" s="314"/>
      <c r="E30" s="314"/>
      <c r="F30" s="84">
        <f>avgpeinc!F23</f>
        <v>17121.844355524845</v>
      </c>
      <c r="G30" s="434">
        <f t="shared" si="1"/>
        <v>1</v>
      </c>
      <c r="H30" s="442"/>
      <c r="I30" s="443"/>
      <c r="J30" s="442"/>
      <c r="K30" s="444">
        <f t="shared" si="0"/>
        <v>1.5242302931034399</v>
      </c>
      <c r="M30" s="1144">
        <v>70.588411581395121</v>
      </c>
    </row>
    <row r="31" spans="1:13" s="87" customFormat="1" ht="15" customHeight="1" x14ac:dyDescent="0.2">
      <c r="A31" s="92">
        <v>1935</v>
      </c>
      <c r="B31" s="425">
        <f>avgpeinc!B24</f>
        <v>12342.319354718544</v>
      </c>
      <c r="C31" s="353"/>
      <c r="D31" s="314"/>
      <c r="E31" s="314"/>
      <c r="F31" s="84">
        <f>avgpeinc!F24</f>
        <v>18825.445148731469</v>
      </c>
      <c r="G31" s="434">
        <f t="shared" si="1"/>
        <v>1</v>
      </c>
      <c r="H31" s="442"/>
      <c r="I31" s="443"/>
      <c r="J31" s="442"/>
      <c r="K31" s="444">
        <f t="shared" si="0"/>
        <v>1.5252761339005854</v>
      </c>
      <c r="M31" s="1144">
        <v>60.397503813626827</v>
      </c>
    </row>
    <row r="32" spans="1:13" s="87" customFormat="1" ht="15" customHeight="1" x14ac:dyDescent="0.2">
      <c r="A32" s="92">
        <v>1936</v>
      </c>
      <c r="B32" s="425">
        <f>avgpeinc!B25</f>
        <v>13566.414714121767</v>
      </c>
      <c r="C32" s="353"/>
      <c r="D32" s="314"/>
      <c r="E32" s="314"/>
      <c r="F32" s="84">
        <f>avgpeinc!F25</f>
        <v>20699.697844641083</v>
      </c>
      <c r="G32" s="434">
        <f t="shared" si="1"/>
        <v>1</v>
      </c>
      <c r="H32" s="442"/>
      <c r="I32" s="443"/>
      <c r="J32" s="442"/>
      <c r="K32" s="444">
        <f t="shared" si="0"/>
        <v>1.5258045902941495</v>
      </c>
      <c r="M32" s="1144">
        <v>137.07148693819363</v>
      </c>
    </row>
    <row r="33" spans="1:13" s="87" customFormat="1" ht="15" customHeight="1" x14ac:dyDescent="0.2">
      <c r="A33" s="92">
        <v>1937</v>
      </c>
      <c r="B33" s="425">
        <f>avgpeinc!B26</f>
        <v>14468.486225715127</v>
      </c>
      <c r="C33" s="353"/>
      <c r="D33" s="314"/>
      <c r="E33" s="314"/>
      <c r="F33" s="84">
        <f>avgpeinc!F26</f>
        <v>22075.998845157206</v>
      </c>
      <c r="G33" s="434">
        <f t="shared" si="1"/>
        <v>1</v>
      </c>
      <c r="H33" s="442"/>
      <c r="I33" s="443"/>
      <c r="J33" s="442"/>
      <c r="K33" s="444">
        <f t="shared" si="0"/>
        <v>1.5257987947571943</v>
      </c>
      <c r="M33" s="1144">
        <v>132.99122851045831</v>
      </c>
    </row>
    <row r="34" spans="1:13" s="87" customFormat="1" ht="15" customHeight="1" x14ac:dyDescent="0.2">
      <c r="A34" s="92">
        <v>1938</v>
      </c>
      <c r="B34" s="425">
        <f>avgpeinc!B27</f>
        <v>13464.966360845103</v>
      </c>
      <c r="C34" s="353"/>
      <c r="D34" s="314"/>
      <c r="E34" s="314"/>
      <c r="F34" s="84">
        <f>avgpeinc!F27</f>
        <v>20521.087730232321</v>
      </c>
      <c r="G34" s="434">
        <f t="shared" si="1"/>
        <v>1</v>
      </c>
      <c r="H34" s="442"/>
      <c r="I34" s="443"/>
      <c r="J34" s="442"/>
      <c r="K34" s="444">
        <f t="shared" si="0"/>
        <v>1.5240355735240287</v>
      </c>
      <c r="M34" s="1144">
        <v>97.664722746727421</v>
      </c>
    </row>
    <row r="35" spans="1:13" s="87" customFormat="1" ht="15" customHeight="1" x14ac:dyDescent="0.2">
      <c r="A35" s="91">
        <v>1939</v>
      </c>
      <c r="B35" s="426">
        <f>avgpeinc!B28</f>
        <v>14456.64138084365</v>
      </c>
      <c r="C35" s="354"/>
      <c r="D35" s="315"/>
      <c r="E35" s="315"/>
      <c r="F35" s="88">
        <f>avgpeinc!F28</f>
        <v>21997.313008065295</v>
      </c>
      <c r="G35" s="435">
        <f t="shared" si="1"/>
        <v>1</v>
      </c>
      <c r="H35" s="445"/>
      <c r="I35" s="446"/>
      <c r="J35" s="445"/>
      <c r="K35" s="447">
        <f t="shared" si="0"/>
        <v>1.5216060514037315</v>
      </c>
      <c r="M35" s="1144">
        <v>56.903748815288054</v>
      </c>
    </row>
    <row r="36" spans="1:13" s="87" customFormat="1" ht="15" customHeight="1" x14ac:dyDescent="0.2">
      <c r="A36" s="92">
        <v>1940</v>
      </c>
      <c r="B36" s="425">
        <f>avgpeinc!B29</f>
        <v>15649.84203759109</v>
      </c>
      <c r="C36" s="353"/>
      <c r="D36" s="314"/>
      <c r="E36" s="314"/>
      <c r="F36" s="84">
        <f>avgpeinc!F29</f>
        <v>23792.55499887457</v>
      </c>
      <c r="G36" s="434">
        <f t="shared" si="1"/>
        <v>1</v>
      </c>
      <c r="H36" s="442"/>
      <c r="I36" s="443"/>
      <c r="J36" s="442"/>
      <c r="K36" s="444">
        <f t="shared" si="0"/>
        <v>1.520306399369693</v>
      </c>
      <c r="M36" s="1144">
        <v>102.46614509229948</v>
      </c>
    </row>
    <row r="37" spans="1:13" s="87" customFormat="1" ht="15" customHeight="1" x14ac:dyDescent="0.2">
      <c r="A37" s="92">
        <v>1941</v>
      </c>
      <c r="B37" s="425">
        <f>avgpeinc!B30</f>
        <v>18480.753268719283</v>
      </c>
      <c r="C37" s="353"/>
      <c r="D37" s="314"/>
      <c r="E37" s="314"/>
      <c r="F37" s="84">
        <f>avgpeinc!F30</f>
        <v>28392.408293328168</v>
      </c>
      <c r="G37" s="434">
        <f t="shared" si="1"/>
        <v>1</v>
      </c>
      <c r="H37" s="442"/>
      <c r="I37" s="443"/>
      <c r="J37" s="442"/>
      <c r="K37" s="444">
        <f t="shared" si="0"/>
        <v>1.5363231076400687</v>
      </c>
      <c r="M37" s="1144">
        <v>201.30530289268427</v>
      </c>
    </row>
    <row r="38" spans="1:13" s="87" customFormat="1" ht="15" customHeight="1" x14ac:dyDescent="0.2">
      <c r="A38" s="92">
        <v>1942</v>
      </c>
      <c r="B38" s="425">
        <f>avgpeinc!B31</f>
        <v>21909.85161224757</v>
      </c>
      <c r="C38" s="353"/>
      <c r="D38" s="314"/>
      <c r="E38" s="314"/>
      <c r="F38" s="84">
        <f>avgpeinc!F31</f>
        <v>33986.512046933894</v>
      </c>
      <c r="G38" s="434">
        <f t="shared" si="1"/>
        <v>1</v>
      </c>
      <c r="H38" s="442"/>
      <c r="I38" s="443"/>
      <c r="J38" s="442"/>
      <c r="K38" s="444">
        <f t="shared" si="0"/>
        <v>1.5511977282372598</v>
      </c>
      <c r="M38" s="1144">
        <v>183.16809350198309</v>
      </c>
    </row>
    <row r="39" spans="1:13" s="87" customFormat="1" ht="15" customHeight="1" x14ac:dyDescent="0.2">
      <c r="A39" s="92">
        <v>1943</v>
      </c>
      <c r="B39" s="425">
        <f>avgpeinc!B32</f>
        <v>25308.170606222651</v>
      </c>
      <c r="C39" s="353"/>
      <c r="D39" s="314"/>
      <c r="E39" s="314"/>
      <c r="F39" s="84">
        <f>avgpeinc!F32</f>
        <v>39536.904648034826</v>
      </c>
      <c r="G39" s="434">
        <f t="shared" si="1"/>
        <v>1</v>
      </c>
      <c r="H39" s="442"/>
      <c r="I39" s="443"/>
      <c r="J39" s="442"/>
      <c r="K39" s="444">
        <f t="shared" si="0"/>
        <v>1.5622189870299705</v>
      </c>
      <c r="M39" s="1144">
        <v>175.64574405435269</v>
      </c>
    </row>
    <row r="40" spans="1:13" s="87" customFormat="1" ht="15" customHeight="1" x14ac:dyDescent="0.2">
      <c r="A40" s="92">
        <v>1944</v>
      </c>
      <c r="B40" s="425">
        <f>avgpeinc!B33</f>
        <v>26166.068102028967</v>
      </c>
      <c r="C40" s="353"/>
      <c r="D40" s="314"/>
      <c r="E40" s="314"/>
      <c r="F40" s="84">
        <f>avgpeinc!F33</f>
        <v>41208.157674499271</v>
      </c>
      <c r="G40" s="434">
        <f t="shared" si="1"/>
        <v>1</v>
      </c>
      <c r="H40" s="442"/>
      <c r="I40" s="443"/>
      <c r="J40" s="442"/>
      <c r="K40" s="444">
        <f t="shared" si="0"/>
        <v>1.5748700765364099</v>
      </c>
      <c r="M40" s="1144">
        <v>132.1351312371844</v>
      </c>
    </row>
    <row r="41" spans="1:13" s="87" customFormat="1" ht="15" customHeight="1" x14ac:dyDescent="0.2">
      <c r="A41" s="92">
        <v>1945</v>
      </c>
      <c r="B41" s="425">
        <f>avgpeinc!B34</f>
        <v>25139.227562079872</v>
      </c>
      <c r="C41" s="353"/>
      <c r="D41" s="314"/>
      <c r="E41" s="314"/>
      <c r="F41" s="84">
        <f>avgpeinc!F34</f>
        <v>39924.800005284036</v>
      </c>
      <c r="G41" s="434">
        <f t="shared" si="1"/>
        <v>1</v>
      </c>
      <c r="H41" s="442"/>
      <c r="I41" s="443"/>
      <c r="J41" s="442"/>
      <c r="K41" s="444">
        <f t="shared" si="0"/>
        <v>1.5881474443354333</v>
      </c>
      <c r="M41" s="1144">
        <v>125.16079175645064</v>
      </c>
    </row>
    <row r="42" spans="1:13" s="87" customFormat="1" ht="15" customHeight="1" x14ac:dyDescent="0.2">
      <c r="A42" s="92">
        <v>1946</v>
      </c>
      <c r="B42" s="425">
        <f>avgpeinc!B35</f>
        <v>21952.207897032375</v>
      </c>
      <c r="C42" s="353"/>
      <c r="D42" s="314"/>
      <c r="E42" s="314"/>
      <c r="F42" s="84">
        <f>avgpeinc!F35</f>
        <v>35144.800212104448</v>
      </c>
      <c r="G42" s="434">
        <f t="shared" si="1"/>
        <v>1</v>
      </c>
      <c r="H42" s="442"/>
      <c r="I42" s="443"/>
      <c r="J42" s="442"/>
      <c r="K42" s="444">
        <f t="shared" si="0"/>
        <v>1.600968812656677</v>
      </c>
      <c r="M42" s="1144">
        <v>117.71746941010861</v>
      </c>
    </row>
    <row r="43" spans="1:13" s="87" customFormat="1" ht="15" customHeight="1" x14ac:dyDescent="0.2">
      <c r="A43" s="92">
        <v>1947</v>
      </c>
      <c r="B43" s="425">
        <f>avgpeinc!B36</f>
        <v>21141.368494384795</v>
      </c>
      <c r="C43" s="353"/>
      <c r="D43" s="314"/>
      <c r="E43" s="314"/>
      <c r="F43" s="84">
        <f>avgpeinc!F36</f>
        <v>33823.962811445177</v>
      </c>
      <c r="G43" s="434">
        <f t="shared" si="1"/>
        <v>1</v>
      </c>
      <c r="H43" s="442"/>
      <c r="I43" s="443"/>
      <c r="J43" s="442"/>
      <c r="K43" s="444">
        <f t="shared" si="0"/>
        <v>1.5998946719285894</v>
      </c>
      <c r="M43" s="1144">
        <v>232.48624827133972</v>
      </c>
    </row>
    <row r="44" spans="1:13" s="87" customFormat="1" ht="15" customHeight="1" x14ac:dyDescent="0.2">
      <c r="A44" s="92">
        <v>1948</v>
      </c>
      <c r="B44" s="425">
        <f>avgpeinc!B37</f>
        <v>22133.327358867704</v>
      </c>
      <c r="C44" s="353"/>
      <c r="D44" s="314"/>
      <c r="E44" s="314"/>
      <c r="F44" s="84">
        <f>avgpeinc!F37</f>
        <v>35497.327890180335</v>
      </c>
      <c r="G44" s="434">
        <f t="shared" si="1"/>
        <v>1</v>
      </c>
      <c r="H44" s="442"/>
      <c r="I44" s="443"/>
      <c r="J44" s="442"/>
      <c r="K44" s="444">
        <f t="shared" si="0"/>
        <v>1.6037953677108721</v>
      </c>
      <c r="M44" s="1144">
        <v>244.93187587001739</v>
      </c>
    </row>
    <row r="45" spans="1:13" s="87" customFormat="1" ht="15" customHeight="1" x14ac:dyDescent="0.2">
      <c r="A45" s="91">
        <v>1949</v>
      </c>
      <c r="B45" s="426">
        <f>avgpeinc!B38</f>
        <v>21424.115354164533</v>
      </c>
      <c r="C45" s="354"/>
      <c r="D45" s="315"/>
      <c r="E45" s="315"/>
      <c r="F45" s="88">
        <f>avgpeinc!F38</f>
        <v>34446.512622940783</v>
      </c>
      <c r="G45" s="435">
        <f t="shared" si="1"/>
        <v>1</v>
      </c>
      <c r="H45" s="445"/>
      <c r="I45" s="446"/>
      <c r="J45" s="445"/>
      <c r="K45" s="447">
        <f t="shared" si="0"/>
        <v>1.6078382725961606</v>
      </c>
      <c r="M45" s="1144">
        <v>249.83175296506306</v>
      </c>
    </row>
    <row r="46" spans="1:13" s="87" customFormat="1" ht="15" customHeight="1" x14ac:dyDescent="0.2">
      <c r="A46" s="92">
        <v>1950</v>
      </c>
      <c r="B46" s="425">
        <f>avgpeinc!B39</f>
        <v>23328.117460534471</v>
      </c>
      <c r="C46" s="353"/>
      <c r="D46" s="314"/>
      <c r="E46" s="314"/>
      <c r="F46" s="84">
        <f>avgpeinc!F39</f>
        <v>37440.944886215395</v>
      </c>
      <c r="G46" s="434">
        <f t="shared" si="1"/>
        <v>1</v>
      </c>
      <c r="H46" s="442"/>
      <c r="I46" s="443"/>
      <c r="J46" s="442"/>
      <c r="K46" s="444">
        <f t="shared" si="0"/>
        <v>1.6049706946802036</v>
      </c>
      <c r="M46" s="1144">
        <v>264.09238397165973</v>
      </c>
    </row>
    <row r="47" spans="1:13" s="87" customFormat="1" ht="15" customHeight="1" x14ac:dyDescent="0.2">
      <c r="A47" s="92">
        <v>1951</v>
      </c>
      <c r="B47" s="425">
        <f>avgpeinc!B40</f>
        <v>25006.823001655965</v>
      </c>
      <c r="C47" s="353"/>
      <c r="D47" s="314"/>
      <c r="E47" s="314"/>
      <c r="F47" s="84">
        <f>avgpeinc!F40</f>
        <v>40231.392684323509</v>
      </c>
      <c r="G47" s="434">
        <f t="shared" si="1"/>
        <v>1</v>
      </c>
      <c r="H47" s="442"/>
      <c r="I47" s="443"/>
      <c r="J47" s="442"/>
      <c r="K47" s="444">
        <f t="shared" si="0"/>
        <v>1.6088166290319792</v>
      </c>
      <c r="M47" s="1144">
        <v>245.17771029306459</v>
      </c>
    </row>
    <row r="48" spans="1:13" s="87" customFormat="1" ht="15" customHeight="1" x14ac:dyDescent="0.2">
      <c r="A48" s="92">
        <v>1952</v>
      </c>
      <c r="B48" s="425">
        <f>avgpeinc!B41</f>
        <v>25628.864813308763</v>
      </c>
      <c r="C48" s="353"/>
      <c r="D48" s="314"/>
      <c r="E48" s="314"/>
      <c r="F48" s="84">
        <f>avgpeinc!F41</f>
        <v>41300.361994118924</v>
      </c>
      <c r="G48" s="434">
        <f t="shared" si="1"/>
        <v>1</v>
      </c>
      <c r="H48" s="442"/>
      <c r="I48" s="443"/>
      <c r="J48" s="442"/>
      <c r="K48" s="444">
        <f t="shared" si="0"/>
        <v>1.6114783973058433</v>
      </c>
      <c r="M48" s="1144">
        <v>273.28055786254117</v>
      </c>
    </row>
    <row r="49" spans="1:13" s="87" customFormat="1" ht="15" customHeight="1" x14ac:dyDescent="0.2">
      <c r="A49" s="92">
        <v>1953</v>
      </c>
      <c r="B49" s="425">
        <f>avgpeinc!B42</f>
        <v>26398.770940154976</v>
      </c>
      <c r="C49" s="353"/>
      <c r="D49" s="314"/>
      <c r="E49" s="314"/>
      <c r="F49" s="84">
        <f>avgpeinc!F42</f>
        <v>42555.837807548189</v>
      </c>
      <c r="G49" s="434">
        <f t="shared" si="1"/>
        <v>1</v>
      </c>
      <c r="H49" s="442"/>
      <c r="I49" s="443"/>
      <c r="J49" s="442"/>
      <c r="K49" s="444">
        <f t="shared" si="0"/>
        <v>1.6120386022523805</v>
      </c>
      <c r="M49" s="1144">
        <v>303.47893245274463</v>
      </c>
    </row>
    <row r="50" spans="1:13" s="87" customFormat="1" ht="15" customHeight="1" x14ac:dyDescent="0.2">
      <c r="A50" s="92">
        <v>1954</v>
      </c>
      <c r="B50" s="425">
        <f>avgpeinc!B43</f>
        <v>25845.991860995018</v>
      </c>
      <c r="C50" s="353"/>
      <c r="D50" s="314"/>
      <c r="E50" s="314"/>
      <c r="F50" s="84">
        <f>avgpeinc!F43</f>
        <v>41647.336013846696</v>
      </c>
      <c r="G50" s="434">
        <f t="shared" si="1"/>
        <v>1</v>
      </c>
      <c r="H50" s="442"/>
      <c r="I50" s="443"/>
      <c r="J50" s="442"/>
      <c r="K50" s="444">
        <f t="shared" si="0"/>
        <v>1.6113653613231216</v>
      </c>
      <c r="M50" s="1144">
        <v>302.98570652096532</v>
      </c>
    </row>
    <row r="51" spans="1:13" s="87" customFormat="1" ht="15" customHeight="1" x14ac:dyDescent="0.2">
      <c r="A51" s="92">
        <v>1955</v>
      </c>
      <c r="B51" s="425">
        <f>avgpeinc!B44</f>
        <v>27653.702660986652</v>
      </c>
      <c r="C51" s="353"/>
      <c r="D51" s="314"/>
      <c r="E51" s="314"/>
      <c r="F51" s="84">
        <f>avgpeinc!F44</f>
        <v>44524.015152853302</v>
      </c>
      <c r="G51" s="434">
        <f t="shared" si="1"/>
        <v>1</v>
      </c>
      <c r="H51" s="442"/>
      <c r="I51" s="443"/>
      <c r="J51" s="442"/>
      <c r="K51" s="444">
        <f t="shared" si="0"/>
        <v>1.6100561902571906</v>
      </c>
      <c r="M51" s="1144">
        <v>360.83130166478077</v>
      </c>
    </row>
    <row r="52" spans="1:13" s="87" customFormat="1" ht="15" customHeight="1" x14ac:dyDescent="0.2">
      <c r="A52" s="92">
        <v>1956</v>
      </c>
      <c r="B52" s="425">
        <f>avgpeinc!B45</f>
        <v>28227.85300852637</v>
      </c>
      <c r="C52" s="353"/>
      <c r="D52" s="314"/>
      <c r="E52" s="314"/>
      <c r="F52" s="84">
        <f>avgpeinc!F45</f>
        <v>45452.291564914187</v>
      </c>
      <c r="G52" s="434">
        <f t="shared" si="1"/>
        <v>1</v>
      </c>
      <c r="H52" s="442"/>
      <c r="I52" s="443"/>
      <c r="J52" s="442"/>
      <c r="K52" s="444">
        <f t="shared" si="0"/>
        <v>1.6101930086990706</v>
      </c>
      <c r="M52" s="1144">
        <v>321.55576222879245</v>
      </c>
    </row>
    <row r="53" spans="1:13" s="87" customFormat="1" ht="15" customHeight="1" x14ac:dyDescent="0.2">
      <c r="A53" s="92">
        <v>1957</v>
      </c>
      <c r="B53" s="425">
        <f>avgpeinc!B46</f>
        <v>28310.964278443131</v>
      </c>
      <c r="C53" s="353"/>
      <c r="D53" s="314"/>
      <c r="E53" s="314"/>
      <c r="F53" s="84">
        <f>avgpeinc!F46</f>
        <v>45564.884661262324</v>
      </c>
      <c r="G53" s="434">
        <f t="shared" si="1"/>
        <v>1</v>
      </c>
      <c r="H53" s="442"/>
      <c r="I53" s="443"/>
      <c r="J53" s="442"/>
      <c r="K53" s="444">
        <f t="shared" si="0"/>
        <v>1.6094430487469082</v>
      </c>
      <c r="M53" s="1144">
        <v>293.82918394410444</v>
      </c>
    </row>
    <row r="54" spans="1:13" s="87" customFormat="1" ht="15" customHeight="1" x14ac:dyDescent="0.2">
      <c r="A54" s="92">
        <v>1958</v>
      </c>
      <c r="B54" s="425">
        <f>avgpeinc!B47</f>
        <v>27550.411056891317</v>
      </c>
      <c r="C54" s="353"/>
      <c r="D54" s="314"/>
      <c r="E54" s="314"/>
      <c r="F54" s="84">
        <f>avgpeinc!F47</f>
        <v>44340.30228427377</v>
      </c>
      <c r="G54" s="434">
        <f t="shared" si="1"/>
        <v>1</v>
      </c>
      <c r="H54" s="442"/>
      <c r="I54" s="443"/>
      <c r="J54" s="442"/>
      <c r="K54" s="444">
        <f t="shared" si="0"/>
        <v>1.6094243455283299</v>
      </c>
      <c r="M54" s="1144">
        <v>255.26130472369186</v>
      </c>
    </row>
    <row r="55" spans="1:13" s="87" customFormat="1" ht="15" customHeight="1" x14ac:dyDescent="0.2">
      <c r="A55" s="91">
        <v>1959</v>
      </c>
      <c r="B55" s="426">
        <f>avgpeinc!B48</f>
        <v>29182.197123530514</v>
      </c>
      <c r="C55" s="354"/>
      <c r="D55" s="315"/>
      <c r="E55" s="315"/>
      <c r="F55" s="88">
        <f>avgpeinc!F48</f>
        <v>47202.258124457279</v>
      </c>
      <c r="G55" s="435">
        <f t="shared" si="1"/>
        <v>1</v>
      </c>
      <c r="H55" s="445"/>
      <c r="I55" s="446"/>
      <c r="J55" s="445"/>
      <c r="K55" s="447">
        <f t="shared" si="0"/>
        <v>1.6175018599403754</v>
      </c>
      <c r="M55" s="1144">
        <v>333.31320391044574</v>
      </c>
    </row>
    <row r="56" spans="1:13" x14ac:dyDescent="0.2">
      <c r="A56" s="67">
        <v>1960</v>
      </c>
      <c r="B56" s="425">
        <f>avgpeinc!B49</f>
        <v>29718.185462621714</v>
      </c>
      <c r="C56" s="353"/>
      <c r="D56" s="314"/>
      <c r="E56" s="314"/>
      <c r="F56" s="84">
        <f>avgpeinc!F49</f>
        <v>48165.259814389545</v>
      </c>
      <c r="G56" s="434">
        <f t="shared" si="1"/>
        <v>1</v>
      </c>
      <c r="H56" s="442"/>
      <c r="I56" s="443"/>
      <c r="J56" s="442"/>
      <c r="K56" s="444">
        <f t="shared" si="0"/>
        <v>1.6207335362036079</v>
      </c>
      <c r="M56" s="1144">
        <v>343.85488428144163</v>
      </c>
    </row>
    <row r="57" spans="1:13" x14ac:dyDescent="0.2">
      <c r="A57" s="67">
        <v>1961</v>
      </c>
      <c r="B57" s="425">
        <f>avgpeinc!B50</f>
        <v>30153.518626798123</v>
      </c>
      <c r="C57" s="353"/>
      <c r="D57" s="314"/>
      <c r="E57" s="314"/>
      <c r="F57" s="84">
        <f>avgpeinc!F50</f>
        <v>48441.444003027696</v>
      </c>
      <c r="G57" s="434">
        <f t="shared" si="1"/>
        <v>1</v>
      </c>
      <c r="H57" s="442"/>
      <c r="I57" s="443"/>
      <c r="J57" s="442"/>
      <c r="K57" s="444">
        <f t="shared" si="0"/>
        <v>1.6064939088062737</v>
      </c>
      <c r="M57" s="1144">
        <v>299.18573688668403</v>
      </c>
    </row>
    <row r="58" spans="1:13" x14ac:dyDescent="0.2">
      <c r="A58" s="67">
        <v>1962</v>
      </c>
      <c r="B58" s="427">
        <f>avgpeinc!B51</f>
        <v>31983.896866385305</v>
      </c>
      <c r="C58" s="522">
        <f>avgpeinc!C51</f>
        <v>32562.674313985259</v>
      </c>
      <c r="D58" s="522">
        <f>avgpeinc!D51</f>
        <v>45187.855571214306</v>
      </c>
      <c r="E58" s="522">
        <f>avgpeinc!E51</f>
        <v>19529.388147216945</v>
      </c>
      <c r="F58" s="523">
        <f>avgpeinc!F51</f>
        <v>49377.067422572742</v>
      </c>
      <c r="G58" s="436">
        <f t="shared" si="1"/>
        <v>1</v>
      </c>
      <c r="H58" s="448">
        <f t="shared" si="1"/>
        <v>1.0180959015099953</v>
      </c>
      <c r="I58" s="449">
        <f t="shared" si="1"/>
        <v>1.4128314557788049</v>
      </c>
      <c r="J58" s="448">
        <f t="shared" si="1"/>
        <v>0.61060064784482526</v>
      </c>
      <c r="K58" s="450">
        <f t="shared" si="0"/>
        <v>1.5438102376595471</v>
      </c>
      <c r="M58" s="1144">
        <v>-3.8784087519161403E-4</v>
      </c>
    </row>
    <row r="59" spans="1:13" x14ac:dyDescent="0.2">
      <c r="A59" s="67">
        <v>1963</v>
      </c>
      <c r="B59" s="428">
        <f>avgpeinc!B52</f>
        <v>33060.700698829569</v>
      </c>
      <c r="C59" s="524">
        <f>avgpeinc!C52</f>
        <v>33708.807931905714</v>
      </c>
      <c r="D59" s="524">
        <f>avgpeinc!D52</f>
        <v>46842.130264970867</v>
      </c>
      <c r="E59" s="524">
        <f>avgpeinc!E52</f>
        <v>20289.7279417953</v>
      </c>
      <c r="F59" s="525">
        <f>avgpeinc!F52</f>
        <v>51027.401663451121</v>
      </c>
      <c r="G59" s="437">
        <f t="shared" si="1"/>
        <v>1</v>
      </c>
      <c r="H59" s="451">
        <f t="shared" si="1"/>
        <v>1.019603554049872</v>
      </c>
      <c r="I59" s="452">
        <f t="shared" si="1"/>
        <v>1.4168523133155855</v>
      </c>
      <c r="J59" s="451">
        <f t="shared" si="1"/>
        <v>0.61371137068832926</v>
      </c>
      <c r="K59" s="453">
        <f t="shared" si="0"/>
        <v>1.5434458612444841</v>
      </c>
      <c r="M59" s="1144">
        <v>0.1754271096069715</v>
      </c>
    </row>
    <row r="60" spans="1:13" x14ac:dyDescent="0.2">
      <c r="A60" s="67">
        <v>1964</v>
      </c>
      <c r="B60" s="428">
        <f>avgpeinc!B53</f>
        <v>34418.284411511602</v>
      </c>
      <c r="C60" s="524">
        <f>avgpeinc!C53</f>
        <v>34854.941549826173</v>
      </c>
      <c r="D60" s="524">
        <f>avgpeinc!D53</f>
        <v>48496.40495872742</v>
      </c>
      <c r="E60" s="524">
        <f>avgpeinc!E53</f>
        <v>21050.067736373654</v>
      </c>
      <c r="F60" s="525">
        <f>avgpeinc!F53</f>
        <v>53314.276815916201</v>
      </c>
      <c r="G60" s="437">
        <f t="shared" si="1"/>
        <v>1</v>
      </c>
      <c r="H60" s="451">
        <f t="shared" si="1"/>
        <v>1.0126867781407642</v>
      </c>
      <c r="I60" s="452">
        <f t="shared" si="1"/>
        <v>1.409030281082436</v>
      </c>
      <c r="J60" s="451">
        <f t="shared" si="1"/>
        <v>0.61159549629769494</v>
      </c>
      <c r="K60" s="453">
        <f t="shared" si="0"/>
        <v>1.5490102928571481</v>
      </c>
      <c r="M60" s="1144">
        <v>-5.7158899391652085E-2</v>
      </c>
    </row>
    <row r="61" spans="1:13" x14ac:dyDescent="0.2">
      <c r="A61" s="67">
        <v>1965</v>
      </c>
      <c r="B61" s="428">
        <f>avgpeinc!B54</f>
        <v>36196.989578561217</v>
      </c>
      <c r="C61" s="524">
        <f>avgpeinc!C54</f>
        <v>36620.071322263699</v>
      </c>
      <c r="D61" s="524">
        <f>avgpeinc!D54</f>
        <v>50965.464743680197</v>
      </c>
      <c r="E61" s="524">
        <f>avgpeinc!E54</f>
        <v>22081.906194038947</v>
      </c>
      <c r="F61" s="525">
        <f>avgpeinc!F54</f>
        <v>55903.968258671215</v>
      </c>
      <c r="G61" s="437">
        <f t="shared" si="1"/>
        <v>1</v>
      </c>
      <c r="H61" s="451">
        <f t="shared" si="1"/>
        <v>1.0116883129958705</v>
      </c>
      <c r="I61" s="452">
        <f t="shared" si="1"/>
        <v>1.4080028570626233</v>
      </c>
      <c r="J61" s="451">
        <f t="shared" si="1"/>
        <v>0.6100481407746029</v>
      </c>
      <c r="K61" s="453">
        <f t="shared" si="0"/>
        <v>1.5444369520658165</v>
      </c>
      <c r="M61" s="1144">
        <v>-0.21976761332189199</v>
      </c>
    </row>
    <row r="62" spans="1:13" x14ac:dyDescent="0.2">
      <c r="A62" s="67">
        <v>1966</v>
      </c>
      <c r="B62" s="428">
        <f>avgpeinc!B55</f>
        <v>37880.698200914419</v>
      </c>
      <c r="C62" s="524">
        <f>avgpeinc!C55</f>
        <v>38385.201094701231</v>
      </c>
      <c r="D62" s="524">
        <f>avgpeinc!D55</f>
        <v>53434.524528632974</v>
      </c>
      <c r="E62" s="524">
        <f>avgpeinc!E55</f>
        <v>23113.744651704241</v>
      </c>
      <c r="F62" s="525">
        <f>avgpeinc!F55</f>
        <v>58375.113406556993</v>
      </c>
      <c r="G62" s="437">
        <f t="shared" si="1"/>
        <v>1</v>
      </c>
      <c r="H62" s="451">
        <f t="shared" si="1"/>
        <v>1.0133182047255569</v>
      </c>
      <c r="I62" s="452">
        <f t="shared" si="1"/>
        <v>1.4106003074500642</v>
      </c>
      <c r="J62" s="451">
        <f t="shared" si="1"/>
        <v>0.61017208629872322</v>
      </c>
      <c r="K62" s="453">
        <f t="shared" si="0"/>
        <v>1.5410252761694834</v>
      </c>
      <c r="M62" s="1144">
        <v>0.26293319568503648</v>
      </c>
    </row>
    <row r="63" spans="1:13" x14ac:dyDescent="0.2">
      <c r="A63" s="67">
        <v>1967</v>
      </c>
      <c r="B63" s="428">
        <f>avgpeinc!B56</f>
        <v>38408.645875456219</v>
      </c>
      <c r="C63" s="524">
        <f>avgpeinc!C56</f>
        <v>39131.913239817826</v>
      </c>
      <c r="D63" s="524">
        <f>avgpeinc!D56</f>
        <v>53403.608653709474</v>
      </c>
      <c r="E63" s="524">
        <f>avgpeinc!E56</f>
        <v>24104.455845350098</v>
      </c>
      <c r="F63" s="525">
        <f>avgpeinc!F56</f>
        <v>60211.310240368359</v>
      </c>
      <c r="G63" s="438">
        <f t="shared" si="1"/>
        <v>1</v>
      </c>
      <c r="H63" s="451">
        <f t="shared" si="1"/>
        <v>1.0188308477915851</v>
      </c>
      <c r="I63" s="452">
        <f t="shared" si="1"/>
        <v>1.3904059212833455</v>
      </c>
      <c r="J63" s="451">
        <f t="shared" si="1"/>
        <v>0.62757890302905095</v>
      </c>
      <c r="K63" s="453">
        <f t="shared" si="0"/>
        <v>1.5676499097523355</v>
      </c>
      <c r="M63" s="1144">
        <v>0.20288966665248154</v>
      </c>
    </row>
    <row r="64" spans="1:13" x14ac:dyDescent="0.2">
      <c r="A64" s="67">
        <v>1968</v>
      </c>
      <c r="B64" s="428">
        <f>avgpeinc!B57</f>
        <v>39531.212749922903</v>
      </c>
      <c r="C64" s="524">
        <f>avgpeinc!C57</f>
        <v>40082.718388123219</v>
      </c>
      <c r="D64" s="524">
        <f>avgpeinc!D57</f>
        <v>54547.318937515236</v>
      </c>
      <c r="E64" s="524">
        <f>avgpeinc!E57</f>
        <v>25013.49013445295</v>
      </c>
      <c r="F64" s="525">
        <f>avgpeinc!F57</f>
        <v>61553.148636915517</v>
      </c>
      <c r="G64" s="438">
        <f t="shared" si="1"/>
        <v>1</v>
      </c>
      <c r="H64" s="451">
        <f t="shared" si="1"/>
        <v>1.013951143914789</v>
      </c>
      <c r="I64" s="452">
        <f t="shared" si="1"/>
        <v>1.3798544275022684</v>
      </c>
      <c r="J64" s="451">
        <f t="shared" si="1"/>
        <v>0.63275291584626969</v>
      </c>
      <c r="K64" s="453">
        <f t="shared" si="0"/>
        <v>1.5570771639692629</v>
      </c>
      <c r="M64" s="1144">
        <v>9.6439040258701425E-2</v>
      </c>
    </row>
    <row r="65" spans="1:13" x14ac:dyDescent="0.2">
      <c r="A65" s="72">
        <v>1969</v>
      </c>
      <c r="B65" s="429">
        <f>avgpeinc!B58</f>
        <v>40056.205320358342</v>
      </c>
      <c r="C65" s="526">
        <f>avgpeinc!C58</f>
        <v>40819.772308938227</v>
      </c>
      <c r="D65" s="526">
        <f>avgpeinc!D58</f>
        <v>55742.315160520222</v>
      </c>
      <c r="E65" s="526">
        <f>avgpeinc!E58</f>
        <v>25035.95972527378</v>
      </c>
      <c r="F65" s="527">
        <f>avgpeinc!F58</f>
        <v>62629.020121922505</v>
      </c>
      <c r="G65" s="439">
        <f t="shared" si="1"/>
        <v>1</v>
      </c>
      <c r="H65" s="454">
        <f t="shared" si="1"/>
        <v>1.0190623895217505</v>
      </c>
      <c r="I65" s="455">
        <f t="shared" si="1"/>
        <v>1.3916024924155634</v>
      </c>
      <c r="J65" s="454">
        <f t="shared" si="1"/>
        <v>0.62502075583653438</v>
      </c>
      <c r="K65" s="456">
        <f t="shared" si="0"/>
        <v>1.5635285374895873</v>
      </c>
      <c r="M65" s="1144">
        <v>8.1012507871491835E-4</v>
      </c>
    </row>
    <row r="66" spans="1:13" x14ac:dyDescent="0.2">
      <c r="A66" s="67">
        <v>1970</v>
      </c>
      <c r="B66" s="428">
        <f>avgpeinc!B59</f>
        <v>39080.214419161479</v>
      </c>
      <c r="C66" s="524">
        <f>avgpeinc!C59</f>
        <v>39872.07992809658</v>
      </c>
      <c r="D66" s="524">
        <f>avgpeinc!D59</f>
        <v>54364.523587137264</v>
      </c>
      <c r="E66" s="524">
        <f>avgpeinc!E59</f>
        <v>24244.462845652379</v>
      </c>
      <c r="F66" s="525">
        <f>avgpeinc!F59</f>
        <v>60663.380032199268</v>
      </c>
      <c r="G66" s="438">
        <f t="shared" si="1"/>
        <v>1</v>
      </c>
      <c r="H66" s="451">
        <f t="shared" si="1"/>
        <v>1.0202625681743149</v>
      </c>
      <c r="I66" s="452">
        <f t="shared" si="1"/>
        <v>1.3911009546682966</v>
      </c>
      <c r="J66" s="451">
        <f t="shared" si="1"/>
        <v>0.62037691466106792</v>
      </c>
      <c r="K66" s="453">
        <f t="shared" si="0"/>
        <v>1.5522785873573741</v>
      </c>
      <c r="M66" s="1144">
        <v>-4.1916202615539078E-2</v>
      </c>
    </row>
    <row r="67" spans="1:13" x14ac:dyDescent="0.2">
      <c r="A67" s="67">
        <v>1971</v>
      </c>
      <c r="B67" s="428">
        <f>avgpeinc!B60</f>
        <v>39277.794898602886</v>
      </c>
      <c r="C67" s="524">
        <f>avgpeinc!C60</f>
        <v>40115.775653037941</v>
      </c>
      <c r="D67" s="524">
        <f>avgpeinc!D60</f>
        <v>54404.889786122847</v>
      </c>
      <c r="E67" s="524">
        <f>avgpeinc!E60</f>
        <v>24606.589064567725</v>
      </c>
      <c r="F67" s="525">
        <f>avgpeinc!F60</f>
        <v>60929.00639945962</v>
      </c>
      <c r="G67" s="438">
        <f t="shared" si="1"/>
        <v>1</v>
      </c>
      <c r="H67" s="451">
        <f t="shared" si="1"/>
        <v>1.0213347199505047</v>
      </c>
      <c r="I67" s="452">
        <f t="shared" si="1"/>
        <v>1.3851309608029454</v>
      </c>
      <c r="J67" s="451">
        <f t="shared" si="1"/>
        <v>0.62647582757867559</v>
      </c>
      <c r="K67" s="453">
        <f t="shared" si="0"/>
        <v>1.5512328672408966</v>
      </c>
      <c r="M67" s="1144">
        <v>-1.7230723024113104E-3</v>
      </c>
    </row>
    <row r="68" spans="1:13" x14ac:dyDescent="0.2">
      <c r="A68" s="67">
        <v>1972</v>
      </c>
      <c r="B68" s="428">
        <f>avgpeinc!B61</f>
        <v>40712.399308269683</v>
      </c>
      <c r="C68" s="524">
        <f>avgpeinc!C61</f>
        <v>41321.604636772179</v>
      </c>
      <c r="D68" s="524">
        <f>avgpeinc!D61</f>
        <v>56167.7710198075</v>
      </c>
      <c r="E68" s="524">
        <f>avgpeinc!E61</f>
        <v>25892.556175791538</v>
      </c>
      <c r="F68" s="525">
        <f>avgpeinc!F61</f>
        <v>62081.672455910229</v>
      </c>
      <c r="G68" s="438">
        <f t="shared" si="1"/>
        <v>1</v>
      </c>
      <c r="H68" s="451">
        <f t="shared" si="1"/>
        <v>1.0149636311996664</v>
      </c>
      <c r="I68" s="452">
        <f t="shared" si="1"/>
        <v>1.3796232099835604</v>
      </c>
      <c r="J68" s="451">
        <f t="shared" si="1"/>
        <v>0.63598698715190016</v>
      </c>
      <c r="K68" s="453">
        <f t="shared" si="0"/>
        <v>1.5248836597871529</v>
      </c>
      <c r="M68" s="1144">
        <v>-0.1834803099554847</v>
      </c>
    </row>
    <row r="69" spans="1:13" x14ac:dyDescent="0.2">
      <c r="A69" s="67">
        <v>1973</v>
      </c>
      <c r="B69" s="428">
        <f>avgpeinc!B62</f>
        <v>42416.580608449498</v>
      </c>
      <c r="C69" s="524">
        <f>avgpeinc!C62</f>
        <v>43147.005674121414</v>
      </c>
      <c r="D69" s="524">
        <f>avgpeinc!D62</f>
        <v>58754.564528800343</v>
      </c>
      <c r="E69" s="524">
        <f>avgpeinc!E62</f>
        <v>26893.892362141782</v>
      </c>
      <c r="F69" s="525">
        <f>avgpeinc!F62</f>
        <v>64680.075665656368</v>
      </c>
      <c r="G69" s="438">
        <f t="shared" si="1"/>
        <v>1</v>
      </c>
      <c r="H69" s="451">
        <f t="shared" si="1"/>
        <v>1.0172202722424639</v>
      </c>
      <c r="I69" s="452">
        <f t="shared" si="1"/>
        <v>1.3851791843186971</v>
      </c>
      <c r="J69" s="451">
        <f t="shared" si="1"/>
        <v>0.63404197076613111</v>
      </c>
      <c r="K69" s="453">
        <f t="shared" si="0"/>
        <v>1.5248771762797853</v>
      </c>
      <c r="M69" s="1144">
        <v>-3.159188663266832E-2</v>
      </c>
    </row>
    <row r="70" spans="1:13" x14ac:dyDescent="0.2">
      <c r="A70" s="67">
        <v>1974</v>
      </c>
      <c r="B70" s="428">
        <f>avgpeinc!B63</f>
        <v>41207.967650046303</v>
      </c>
      <c r="C70" s="524">
        <f>avgpeinc!C63</f>
        <v>42120.82220767963</v>
      </c>
      <c r="D70" s="524">
        <f>avgpeinc!D63</f>
        <v>56860.316916540229</v>
      </c>
      <c r="E70" s="524">
        <f>avgpeinc!E63</f>
        <v>26359.255536249024</v>
      </c>
      <c r="F70" s="525">
        <f>avgpeinc!F63</f>
        <v>62650.218218309616</v>
      </c>
      <c r="G70" s="438">
        <f t="shared" si="1"/>
        <v>1</v>
      </c>
      <c r="H70" s="451">
        <f t="shared" si="1"/>
        <v>1.0221523799811152</v>
      </c>
      <c r="I70" s="452">
        <f t="shared" si="1"/>
        <v>1.3798379332710513</v>
      </c>
      <c r="J70" s="451">
        <f t="shared" si="1"/>
        <v>0.63966405138204885</v>
      </c>
      <c r="K70" s="453">
        <f t="shared" si="0"/>
        <v>1.5203423461782692</v>
      </c>
      <c r="M70" s="1144">
        <v>-5.9825550924870186E-2</v>
      </c>
    </row>
    <row r="71" spans="1:13" x14ac:dyDescent="0.2">
      <c r="A71" s="67">
        <v>1975</v>
      </c>
      <c r="B71" s="428">
        <f>avgpeinc!B64</f>
        <v>39883.38905666236</v>
      </c>
      <c r="C71" s="524">
        <f>avgpeinc!C64</f>
        <v>40222.268821817896</v>
      </c>
      <c r="D71" s="524">
        <f>avgpeinc!D64</f>
        <v>53755.60228202572</v>
      </c>
      <c r="E71" s="524">
        <f>avgpeinc!E64</f>
        <v>26545.258496100716</v>
      </c>
      <c r="F71" s="525">
        <f>avgpeinc!F64</f>
        <v>60301.828552869534</v>
      </c>
      <c r="G71" s="438">
        <f t="shared" si="1"/>
        <v>1</v>
      </c>
      <c r="H71" s="451">
        <f t="shared" si="1"/>
        <v>1.0084967645220442</v>
      </c>
      <c r="I71" s="452">
        <f t="shared" si="1"/>
        <v>1.3478193191068868</v>
      </c>
      <c r="J71" s="451">
        <f t="shared" si="1"/>
        <v>0.66557178624885283</v>
      </c>
      <c r="K71" s="453">
        <f t="shared" si="0"/>
        <v>1.5119534718375784</v>
      </c>
      <c r="M71" s="1144">
        <v>-0.16424678511975799</v>
      </c>
    </row>
    <row r="72" spans="1:13" x14ac:dyDescent="0.2">
      <c r="A72" s="67">
        <v>1976</v>
      </c>
      <c r="B72" s="428">
        <f>avgpeinc!B65</f>
        <v>41341.906061027497</v>
      </c>
      <c r="C72" s="524">
        <f>avgpeinc!C65</f>
        <v>41693.722609549171</v>
      </c>
      <c r="D72" s="524">
        <f>avgpeinc!D65</f>
        <v>55490.834193059738</v>
      </c>
      <c r="E72" s="524">
        <f>avgpeinc!E65</f>
        <v>27861.248009677191</v>
      </c>
      <c r="F72" s="525">
        <f>avgpeinc!F65</f>
        <v>62222.527918293978</v>
      </c>
      <c r="G72" s="438">
        <f t="shared" si="1"/>
        <v>1</v>
      </c>
      <c r="H72" s="451">
        <f t="shared" si="1"/>
        <v>1.008509925691436</v>
      </c>
      <c r="I72" s="452">
        <f t="shared" si="1"/>
        <v>1.3422417948303129</v>
      </c>
      <c r="J72" s="451">
        <f t="shared" si="1"/>
        <v>0.67392267711482334</v>
      </c>
      <c r="K72" s="453">
        <f t="shared" si="0"/>
        <v>1.5050715810355533</v>
      </c>
      <c r="M72" s="1144">
        <v>-0.1803649242647225</v>
      </c>
    </row>
    <row r="73" spans="1:13" x14ac:dyDescent="0.2">
      <c r="A73" s="67">
        <v>1977</v>
      </c>
      <c r="B73" s="428">
        <f>avgpeinc!B66</f>
        <v>42626.164896848677</v>
      </c>
      <c r="C73" s="524">
        <f>avgpeinc!C66</f>
        <v>42705.100656977018</v>
      </c>
      <c r="D73" s="524">
        <f>avgpeinc!D66</f>
        <v>56955.235321671353</v>
      </c>
      <c r="E73" s="524">
        <f>avgpeinc!E66</f>
        <v>28989.533012631495</v>
      </c>
      <c r="F73" s="525">
        <f>avgpeinc!F66</f>
        <v>63436.192777300101</v>
      </c>
      <c r="G73" s="438">
        <f t="shared" si="1"/>
        <v>1</v>
      </c>
      <c r="H73" s="451">
        <f t="shared" si="1"/>
        <v>1.0018518147320867</v>
      </c>
      <c r="I73" s="452">
        <f t="shared" si="1"/>
        <v>1.336156688257029</v>
      </c>
      <c r="J73" s="451">
        <f t="shared" si="1"/>
        <v>0.68008776024733741</v>
      </c>
      <c r="K73" s="453">
        <f t="shared" si="1"/>
        <v>1.488198455826597</v>
      </c>
      <c r="M73" s="1144">
        <v>-9.5314069745654706E-2</v>
      </c>
    </row>
    <row r="74" spans="1:13" x14ac:dyDescent="0.2">
      <c r="A74" s="67">
        <v>1978</v>
      </c>
      <c r="B74" s="428">
        <f>avgpeinc!B67</f>
        <v>44141.007653943729</v>
      </c>
      <c r="C74" s="524">
        <f>avgpeinc!C67</f>
        <v>44504.339298378865</v>
      </c>
      <c r="D74" s="524">
        <f>avgpeinc!D67</f>
        <v>58754.51036719144</v>
      </c>
      <c r="E74" s="524">
        <f>avgpeinc!E67</f>
        <v>30211.024945830497</v>
      </c>
      <c r="F74" s="525">
        <f>avgpeinc!F67</f>
        <v>65279.163385569598</v>
      </c>
      <c r="G74" s="438">
        <f t="shared" ref="G74:K109" si="2">B74/$B74</f>
        <v>1</v>
      </c>
      <c r="H74" s="451">
        <f t="shared" si="2"/>
        <v>1.0082311588191095</v>
      </c>
      <c r="I74" s="452">
        <f t="shared" si="2"/>
        <v>1.3310640941370102</v>
      </c>
      <c r="J74" s="451">
        <f t="shared" si="2"/>
        <v>0.68442082660818748</v>
      </c>
      <c r="K74" s="453">
        <f t="shared" si="2"/>
        <v>1.4788779607693732</v>
      </c>
      <c r="M74" s="1144">
        <v>-6.6849662369349971E-2</v>
      </c>
    </row>
    <row r="75" spans="1:13" x14ac:dyDescent="0.2">
      <c r="A75" s="72">
        <v>1979</v>
      </c>
      <c r="B75" s="429">
        <f>avgpeinc!B68</f>
        <v>44306.582492201262</v>
      </c>
      <c r="C75" s="526">
        <f>avgpeinc!C68</f>
        <v>44629.106282157525</v>
      </c>
      <c r="D75" s="526">
        <f>avgpeinc!D68</f>
        <v>58925.311631541095</v>
      </c>
      <c r="E75" s="526">
        <f>avgpeinc!E68</f>
        <v>30489.99065128318</v>
      </c>
      <c r="F75" s="527">
        <f>avgpeinc!F68</f>
        <v>65241.143695651597</v>
      </c>
      <c r="G75" s="440">
        <f t="shared" si="2"/>
        <v>1</v>
      </c>
      <c r="H75" s="454">
        <f t="shared" si="2"/>
        <v>1.0072793650923773</v>
      </c>
      <c r="I75" s="455">
        <f t="shared" si="2"/>
        <v>1.3299448595908516</v>
      </c>
      <c r="J75" s="454">
        <f t="shared" si="2"/>
        <v>0.68815938707640012</v>
      </c>
      <c r="K75" s="456">
        <f t="shared" si="2"/>
        <v>1.4724932510228066</v>
      </c>
      <c r="M75" s="1144">
        <v>-2.1707065985538065E-2</v>
      </c>
    </row>
    <row r="76" spans="1:13" x14ac:dyDescent="0.2">
      <c r="A76" s="67">
        <v>1980</v>
      </c>
      <c r="B76" s="428">
        <f>avgpeinc!B69</f>
        <v>43015.838518523517</v>
      </c>
      <c r="C76" s="524">
        <f>avgpeinc!C69</f>
        <v>43172.32895366427</v>
      </c>
      <c r="D76" s="524">
        <f>avgpeinc!D69</f>
        <v>56684.065511111337</v>
      </c>
      <c r="E76" s="524">
        <f>avgpeinc!E69</f>
        <v>30173.915485382946</v>
      </c>
      <c r="F76" s="525">
        <f>avgpeinc!F69</f>
        <v>62994.057076102275</v>
      </c>
      <c r="G76" s="437">
        <f t="shared" si="2"/>
        <v>1</v>
      </c>
      <c r="H76" s="451">
        <f t="shared" si="2"/>
        <v>1.0036379724429494</v>
      </c>
      <c r="I76" s="452">
        <f t="shared" si="2"/>
        <v>1.3177487052054557</v>
      </c>
      <c r="J76" s="451">
        <f t="shared" si="2"/>
        <v>0.70146059043785536</v>
      </c>
      <c r="K76" s="453">
        <f t="shared" si="2"/>
        <v>1.4644386636558466</v>
      </c>
      <c r="M76" s="1144">
        <v>-0.15857859477546299</v>
      </c>
    </row>
    <row r="77" spans="1:13" x14ac:dyDescent="0.2">
      <c r="A77" s="67">
        <v>1981</v>
      </c>
      <c r="B77" s="428">
        <f>avgpeinc!B70</f>
        <v>43346.436954577184</v>
      </c>
      <c r="C77" s="524">
        <f>avgpeinc!C70</f>
        <v>43168.691500753732</v>
      </c>
      <c r="D77" s="524">
        <f>avgpeinc!D70</f>
        <v>56519.944240348595</v>
      </c>
      <c r="E77" s="524">
        <f>avgpeinc!E70</f>
        <v>30997.801253182191</v>
      </c>
      <c r="F77" s="525">
        <f>avgpeinc!F70</f>
        <v>63217.894317052145</v>
      </c>
      <c r="G77" s="437">
        <f t="shared" si="2"/>
        <v>1</v>
      </c>
      <c r="H77" s="451">
        <f t="shared" si="2"/>
        <v>0.99589942181384572</v>
      </c>
      <c r="I77" s="452">
        <f t="shared" si="2"/>
        <v>1.3039121139201351</v>
      </c>
      <c r="J77" s="451">
        <f t="shared" si="2"/>
        <v>0.71511762975270254</v>
      </c>
      <c r="K77" s="453">
        <f t="shared" si="2"/>
        <v>1.4584334667068091</v>
      </c>
      <c r="M77" s="1144">
        <v>-0.11091545758245047</v>
      </c>
    </row>
    <row r="78" spans="1:13" x14ac:dyDescent="0.2">
      <c r="A78" s="67">
        <v>1982</v>
      </c>
      <c r="B78" s="428">
        <f>avgpeinc!B71</f>
        <v>41921.649143242452</v>
      </c>
      <c r="C78" s="524">
        <f>avgpeinc!C71</f>
        <v>41516.320348021385</v>
      </c>
      <c r="D78" s="524">
        <f>avgpeinc!D71</f>
        <v>54437.284937327546</v>
      </c>
      <c r="E78" s="524">
        <f>avgpeinc!E71</f>
        <v>30491.022174700622</v>
      </c>
      <c r="F78" s="525">
        <f>avgpeinc!F71</f>
        <v>60999.641249957953</v>
      </c>
      <c r="G78" s="437">
        <f t="shared" si="2"/>
        <v>1</v>
      </c>
      <c r="H78" s="451">
        <f t="shared" si="2"/>
        <v>0.99033127743052052</v>
      </c>
      <c r="I78" s="452">
        <f t="shared" si="2"/>
        <v>1.298548269208597</v>
      </c>
      <c r="J78" s="451">
        <f t="shared" si="2"/>
        <v>0.7273335567147079</v>
      </c>
      <c r="K78" s="453">
        <f t="shared" si="2"/>
        <v>1.4550868703072186</v>
      </c>
      <c r="M78" s="1144">
        <v>-1.3413892353128176E-2</v>
      </c>
    </row>
    <row r="79" spans="1:13" x14ac:dyDescent="0.2">
      <c r="A79" s="67">
        <v>1983</v>
      </c>
      <c r="B79" s="428">
        <f>avgpeinc!B72</f>
        <v>42579.044980140163</v>
      </c>
      <c r="C79" s="524">
        <f>avgpeinc!C72</f>
        <v>41860.74872142962</v>
      </c>
      <c r="D79" s="524">
        <f>avgpeinc!D72</f>
        <v>54450.019554263257</v>
      </c>
      <c r="E79" s="524">
        <f>avgpeinc!E72</f>
        <v>31737.807048966024</v>
      </c>
      <c r="F79" s="525">
        <f>avgpeinc!F72</f>
        <v>61661.971880350284</v>
      </c>
      <c r="G79" s="437">
        <f t="shared" si="2"/>
        <v>1</v>
      </c>
      <c r="H79" s="451">
        <f t="shared" si="2"/>
        <v>0.98313028723294349</v>
      </c>
      <c r="I79" s="452">
        <f t="shared" si="2"/>
        <v>1.2787985164923259</v>
      </c>
      <c r="J79" s="451">
        <f t="shared" si="2"/>
        <v>0.74538560138606347</v>
      </c>
      <c r="K79" s="453">
        <f t="shared" si="2"/>
        <v>1.4481764893766602</v>
      </c>
      <c r="M79" s="1144">
        <v>-9.8252566836890765E-2</v>
      </c>
    </row>
    <row r="80" spans="1:13" x14ac:dyDescent="0.2">
      <c r="A80" s="67">
        <v>1984</v>
      </c>
      <c r="B80" s="428">
        <f>avgpeinc!B73</f>
        <v>45416.027469340283</v>
      </c>
      <c r="C80" s="524">
        <f>avgpeinc!C73</f>
        <v>44449.774211308933</v>
      </c>
      <c r="D80" s="524">
        <f>avgpeinc!D73</f>
        <v>57759.496454327978</v>
      </c>
      <c r="E80" s="524">
        <f>avgpeinc!E73</f>
        <v>34060.648338982108</v>
      </c>
      <c r="F80" s="525">
        <f>avgpeinc!F73</f>
        <v>65727.417766041122</v>
      </c>
      <c r="G80" s="437">
        <f t="shared" si="2"/>
        <v>1</v>
      </c>
      <c r="H80" s="451">
        <f t="shared" si="2"/>
        <v>0.97872439947144974</v>
      </c>
      <c r="I80" s="452">
        <f t="shared" si="2"/>
        <v>1.2717866284830965</v>
      </c>
      <c r="J80" s="451">
        <f t="shared" si="2"/>
        <v>0.74996978460910013</v>
      </c>
      <c r="K80" s="453">
        <f t="shared" si="2"/>
        <v>1.4472295669279478</v>
      </c>
      <c r="M80" s="1144">
        <v>-0.17315964079898549</v>
      </c>
    </row>
    <row r="81" spans="1:13" x14ac:dyDescent="0.2">
      <c r="A81" s="67">
        <v>1985</v>
      </c>
      <c r="B81" s="428">
        <f>avgpeinc!B74</f>
        <v>46199.148237307672</v>
      </c>
      <c r="C81" s="524">
        <f>avgpeinc!C74</f>
        <v>45127.184467357751</v>
      </c>
      <c r="D81" s="524">
        <f>avgpeinc!D74</f>
        <v>58705.774427962191</v>
      </c>
      <c r="E81" s="524">
        <f>avgpeinc!E74</f>
        <v>34776.504453377202</v>
      </c>
      <c r="F81" s="525">
        <f>avgpeinc!F74</f>
        <v>66566.316819454281</v>
      </c>
      <c r="G81" s="437">
        <f t="shared" si="2"/>
        <v>1</v>
      </c>
      <c r="H81" s="451">
        <f t="shared" si="2"/>
        <v>0.97679689321448859</v>
      </c>
      <c r="I81" s="452">
        <f t="shared" si="2"/>
        <v>1.2707111855485447</v>
      </c>
      <c r="J81" s="451">
        <f t="shared" si="2"/>
        <v>0.75275206968629294</v>
      </c>
      <c r="K81" s="453">
        <f t="shared" si="2"/>
        <v>1.4408559326143442</v>
      </c>
      <c r="M81" s="1144">
        <v>2.5680017672129907E-2</v>
      </c>
    </row>
    <row r="82" spans="1:13" x14ac:dyDescent="0.2">
      <c r="A82" s="67">
        <v>1986</v>
      </c>
      <c r="B82" s="428">
        <f>avgpeinc!B75</f>
        <v>46608.484772417578</v>
      </c>
      <c r="C82" s="524">
        <f>avgpeinc!C75</f>
        <v>45810.642992057794</v>
      </c>
      <c r="D82" s="524">
        <f>avgpeinc!D75</f>
        <v>59412.898788989121</v>
      </c>
      <c r="E82" s="524">
        <f>avgpeinc!E75</f>
        <v>35016.832471020993</v>
      </c>
      <c r="F82" s="525">
        <f>avgpeinc!F75</f>
        <v>66643.768807523273</v>
      </c>
      <c r="G82" s="437">
        <f t="shared" si="2"/>
        <v>1</v>
      </c>
      <c r="H82" s="451">
        <f t="shared" si="2"/>
        <v>0.98288204853138805</v>
      </c>
      <c r="I82" s="452">
        <f t="shared" si="2"/>
        <v>1.2747228123611747</v>
      </c>
      <c r="J82" s="451">
        <f t="shared" si="2"/>
        <v>0.75129737947936026</v>
      </c>
      <c r="K82" s="453">
        <f t="shared" si="2"/>
        <v>1.4298634493898494</v>
      </c>
      <c r="M82" s="1144">
        <v>1.254567046999E-2</v>
      </c>
    </row>
    <row r="83" spans="1:13" x14ac:dyDescent="0.2">
      <c r="A83" s="67">
        <v>1987</v>
      </c>
      <c r="B83" s="428">
        <f>avgpeinc!B76</f>
        <v>48018.89292815415</v>
      </c>
      <c r="C83" s="524">
        <f>avgpeinc!C76</f>
        <v>47786.303952871458</v>
      </c>
      <c r="D83" s="524">
        <f>avgpeinc!D76</f>
        <v>60948.698802606799</v>
      </c>
      <c r="E83" s="524">
        <f>avgpeinc!E76</f>
        <v>36144.00133479535</v>
      </c>
      <c r="F83" s="525">
        <f>avgpeinc!F76</f>
        <v>68127.877317410544</v>
      </c>
      <c r="G83" s="437">
        <f t="shared" si="2"/>
        <v>1</v>
      </c>
      <c r="H83" s="451">
        <f t="shared" si="2"/>
        <v>0.99515630284041134</v>
      </c>
      <c r="I83" s="452">
        <f t="shared" si="2"/>
        <v>1.2692649723057594</v>
      </c>
      <c r="J83" s="451">
        <f t="shared" si="2"/>
        <v>0.7527037615980442</v>
      </c>
      <c r="K83" s="453">
        <f t="shared" si="2"/>
        <v>1.4187723448631657</v>
      </c>
      <c r="M83" s="1144">
        <v>1.3170176396670286E-2</v>
      </c>
    </row>
    <row r="84" spans="1:13" x14ac:dyDescent="0.2">
      <c r="A84" s="67">
        <v>1988</v>
      </c>
      <c r="B84" s="428">
        <f>avgpeinc!B77</f>
        <v>50036.770391410588</v>
      </c>
      <c r="C84" s="524">
        <f>avgpeinc!C77</f>
        <v>50166.328712418494</v>
      </c>
      <c r="D84" s="524">
        <f>avgpeinc!D77</f>
        <v>63750.434572765444</v>
      </c>
      <c r="E84" s="524">
        <f>avgpeinc!E77</f>
        <v>37355.598195873077</v>
      </c>
      <c r="F84" s="525">
        <f>avgpeinc!F77</f>
        <v>70805.752897410726</v>
      </c>
      <c r="G84" s="437">
        <f t="shared" si="2"/>
        <v>1</v>
      </c>
      <c r="H84" s="451">
        <f t="shared" si="2"/>
        <v>1.0025892622564254</v>
      </c>
      <c r="I84" s="452">
        <f t="shared" si="2"/>
        <v>1.2740717291320018</v>
      </c>
      <c r="J84" s="451">
        <f t="shared" si="2"/>
        <v>0.74656293569030219</v>
      </c>
      <c r="K84" s="453">
        <f t="shared" si="2"/>
        <v>1.4150744011561023</v>
      </c>
      <c r="M84" s="1144">
        <v>2.4138550143106841E-2</v>
      </c>
    </row>
    <row r="85" spans="1:13" x14ac:dyDescent="0.2">
      <c r="A85" s="72">
        <v>1989</v>
      </c>
      <c r="B85" s="429">
        <f>avgpeinc!B78</f>
        <v>50639.605191912618</v>
      </c>
      <c r="C85" s="526">
        <f>avgpeinc!C78</f>
        <v>50705.885355664788</v>
      </c>
      <c r="D85" s="526">
        <f>avgpeinc!D78</f>
        <v>63933.373975710012</v>
      </c>
      <c r="E85" s="526">
        <f>avgpeinc!E78</f>
        <v>38423.797570738403</v>
      </c>
      <c r="F85" s="527">
        <f>avgpeinc!F78</f>
        <v>71325.594790937655</v>
      </c>
      <c r="G85" s="440">
        <f t="shared" si="2"/>
        <v>1</v>
      </c>
      <c r="H85" s="454">
        <f t="shared" si="2"/>
        <v>1.0013088601994622</v>
      </c>
      <c r="I85" s="455">
        <f t="shared" si="2"/>
        <v>1.2625172280355865</v>
      </c>
      <c r="J85" s="454">
        <f t="shared" si="2"/>
        <v>0.75876969074148437</v>
      </c>
      <c r="K85" s="456">
        <f t="shared" si="2"/>
        <v>1.4084942905978399</v>
      </c>
      <c r="M85" s="1144">
        <v>5.2018835034687072E-2</v>
      </c>
    </row>
    <row r="86" spans="1:13" x14ac:dyDescent="0.2">
      <c r="A86" s="67">
        <v>1990</v>
      </c>
      <c r="B86" s="428">
        <f>avgpeinc!B79</f>
        <v>50595.363784547153</v>
      </c>
      <c r="C86" s="524">
        <f>avgpeinc!C79</f>
        <v>50711.272164918664</v>
      </c>
      <c r="D86" s="524">
        <f>avgpeinc!D79</f>
        <v>63825.436425834123</v>
      </c>
      <c r="E86" s="524">
        <f>avgpeinc!E79</f>
        <v>38415.841482772994</v>
      </c>
      <c r="F86" s="525">
        <f>avgpeinc!F79</f>
        <v>71053.239923622517</v>
      </c>
      <c r="G86" s="437">
        <f t="shared" si="2"/>
        <v>1</v>
      </c>
      <c r="H86" s="451">
        <f t="shared" si="2"/>
        <v>1.0022908893562874</v>
      </c>
      <c r="I86" s="452">
        <f t="shared" si="2"/>
        <v>1.2614878449658999</v>
      </c>
      <c r="J86" s="451">
        <f t="shared" si="2"/>
        <v>0.75927592192757332</v>
      </c>
      <c r="K86" s="453">
        <f t="shared" si="2"/>
        <v>1.404342900392854</v>
      </c>
      <c r="M86" s="1144">
        <v>8.2288760982919484E-2</v>
      </c>
    </row>
    <row r="87" spans="1:13" x14ac:dyDescent="0.2">
      <c r="A87" s="67">
        <v>1991</v>
      </c>
      <c r="B87" s="428">
        <f>avgpeinc!B80</f>
        <v>49559.548659985725</v>
      </c>
      <c r="C87" s="524">
        <f>avgpeinc!C80</f>
        <v>49440.992607247717</v>
      </c>
      <c r="D87" s="524">
        <f>avgpeinc!D80</f>
        <v>61654.802002058939</v>
      </c>
      <c r="E87" s="524">
        <f>avgpeinc!E80</f>
        <v>38415.092417348998</v>
      </c>
      <c r="F87" s="525">
        <f>avgpeinc!F80</f>
        <v>69383.061589707126</v>
      </c>
      <c r="G87" s="437">
        <f t="shared" si="2"/>
        <v>1</v>
      </c>
      <c r="H87" s="451">
        <f t="shared" si="2"/>
        <v>0.997607806044575</v>
      </c>
      <c r="I87" s="452">
        <f t="shared" si="2"/>
        <v>1.2440549534673002</v>
      </c>
      <c r="J87" s="451">
        <f t="shared" si="2"/>
        <v>0.77512998919550824</v>
      </c>
      <c r="K87" s="453">
        <f t="shared" si="2"/>
        <v>1.399993814829207</v>
      </c>
      <c r="M87" s="1144">
        <v>2.7920262116822414E-2</v>
      </c>
    </row>
    <row r="88" spans="1:13" x14ac:dyDescent="0.2">
      <c r="A88" s="67">
        <v>1992</v>
      </c>
      <c r="B88" s="428">
        <f>avgpeinc!B81</f>
        <v>50518.441423126846</v>
      </c>
      <c r="C88" s="524">
        <f>avgpeinc!C81</f>
        <v>50559.969269322755</v>
      </c>
      <c r="D88" s="524">
        <f>avgpeinc!D81</f>
        <v>63013.663270801655</v>
      </c>
      <c r="E88" s="524">
        <f>avgpeinc!E81</f>
        <v>39108.952972570201</v>
      </c>
      <c r="F88" s="525">
        <f>avgpeinc!F81</f>
        <v>70367.846947571088</v>
      </c>
      <c r="G88" s="437">
        <f t="shared" si="2"/>
        <v>1</v>
      </c>
      <c r="H88" s="451">
        <f t="shared" si="2"/>
        <v>1.0008220334005968</v>
      </c>
      <c r="I88" s="452">
        <f t="shared" si="2"/>
        <v>1.2473398128619744</v>
      </c>
      <c r="J88" s="451">
        <f t="shared" si="2"/>
        <v>0.77415201005521339</v>
      </c>
      <c r="K88" s="453">
        <f t="shared" si="2"/>
        <v>1.3929140520823229</v>
      </c>
      <c r="M88" s="1144">
        <v>4.4251164297747891E-2</v>
      </c>
    </row>
    <row r="89" spans="1:13" x14ac:dyDescent="0.2">
      <c r="A89" s="67">
        <v>1993</v>
      </c>
      <c r="B89" s="428">
        <f>avgpeinc!B82</f>
        <v>50947.838638673878</v>
      </c>
      <c r="C89" s="524">
        <f>avgpeinc!C82</f>
        <v>51102.641120373832</v>
      </c>
      <c r="D89" s="524">
        <f>avgpeinc!D82</f>
        <v>63878.233559297201</v>
      </c>
      <c r="E89" s="524">
        <f>avgpeinc!E82</f>
        <v>39244.104343668885</v>
      </c>
      <c r="F89" s="525">
        <f>avgpeinc!F82</f>
        <v>70880.603522409612</v>
      </c>
      <c r="G89" s="437">
        <f t="shared" si="2"/>
        <v>1</v>
      </c>
      <c r="H89" s="451">
        <f t="shared" si="2"/>
        <v>1.0030384504198073</v>
      </c>
      <c r="I89" s="452">
        <f t="shared" si="2"/>
        <v>1.2537967314438343</v>
      </c>
      <c r="J89" s="451">
        <f t="shared" si="2"/>
        <v>0.77028006275185079</v>
      </c>
      <c r="K89" s="453">
        <f t="shared" si="2"/>
        <v>1.3912386750123098</v>
      </c>
      <c r="M89" s="1144">
        <v>-4.5124843061785214E-2</v>
      </c>
    </row>
    <row r="90" spans="1:13" x14ac:dyDescent="0.2">
      <c r="A90" s="67">
        <v>1994</v>
      </c>
      <c r="B90" s="428">
        <f>avgpeinc!B83</f>
        <v>52612.311354335056</v>
      </c>
      <c r="C90" s="524">
        <f>avgpeinc!C83</f>
        <v>52730.970474758142</v>
      </c>
      <c r="D90" s="524">
        <f>avgpeinc!D83</f>
        <v>65875.902096092483</v>
      </c>
      <c r="E90" s="524">
        <f>avgpeinc!E83</f>
        <v>40478.343310546334</v>
      </c>
      <c r="F90" s="525">
        <f>avgpeinc!F83</f>
        <v>73005.709326019161</v>
      </c>
      <c r="G90" s="437">
        <f t="shared" si="2"/>
        <v>1</v>
      </c>
      <c r="H90" s="451">
        <f t="shared" si="2"/>
        <v>1.0022553489358021</v>
      </c>
      <c r="I90" s="452">
        <f t="shared" si="2"/>
        <v>1.2521005141254749</v>
      </c>
      <c r="J90" s="451">
        <f t="shared" si="2"/>
        <v>0.76937017721824663</v>
      </c>
      <c r="K90" s="453">
        <f t="shared" si="2"/>
        <v>1.3876164617505209</v>
      </c>
      <c r="M90" s="1144">
        <v>9.6646982419770211E-3</v>
      </c>
    </row>
    <row r="91" spans="1:13" x14ac:dyDescent="0.2">
      <c r="A91" s="67">
        <v>1995</v>
      </c>
      <c r="B91" s="428">
        <f>avgpeinc!B84</f>
        <v>53767.876477672362</v>
      </c>
      <c r="C91" s="524">
        <f>avgpeinc!C84</f>
        <v>53737.584882215175</v>
      </c>
      <c r="D91" s="524">
        <f>avgpeinc!D84</f>
        <v>66993.700481238528</v>
      </c>
      <c r="E91" s="524">
        <f>avgpeinc!E84</f>
        <v>41810.114592171572</v>
      </c>
      <c r="F91" s="525">
        <f>avgpeinc!F84</f>
        <v>74516.318932525799</v>
      </c>
      <c r="G91" s="437">
        <f t="shared" si="2"/>
        <v>1</v>
      </c>
      <c r="H91" s="451">
        <f t="shared" si="2"/>
        <v>0.99943662280451473</v>
      </c>
      <c r="I91" s="452">
        <f t="shared" si="2"/>
        <v>1.2459800325024613</v>
      </c>
      <c r="J91" s="451">
        <f t="shared" si="2"/>
        <v>0.77760397715415885</v>
      </c>
      <c r="K91" s="453">
        <f t="shared" si="2"/>
        <v>1.3858891928430432</v>
      </c>
      <c r="M91" s="1144">
        <v>7.0543748006457463E-3</v>
      </c>
    </row>
    <row r="92" spans="1:13" x14ac:dyDescent="0.2">
      <c r="A92" s="67">
        <v>1996</v>
      </c>
      <c r="B92" s="428">
        <f>avgpeinc!B85</f>
        <v>55464.632702804796</v>
      </c>
      <c r="C92" s="524">
        <f>avgpeinc!C85</f>
        <v>54764.94168334156</v>
      </c>
      <c r="D92" s="524">
        <f>avgpeinc!D85</f>
        <v>68348.584199852587</v>
      </c>
      <c r="E92" s="524">
        <f>avgpeinc!E85</f>
        <v>43573.256912590456</v>
      </c>
      <c r="F92" s="525">
        <f>avgpeinc!F85</f>
        <v>76353.519481318785</v>
      </c>
      <c r="G92" s="437">
        <f t="shared" si="2"/>
        <v>1</v>
      </c>
      <c r="H92" s="451">
        <f t="shared" si="2"/>
        <v>0.98738491565945496</v>
      </c>
      <c r="I92" s="452">
        <f t="shared" si="2"/>
        <v>1.232291297520776</v>
      </c>
      <c r="J92" s="451">
        <f t="shared" si="2"/>
        <v>0.78560435342767532</v>
      </c>
      <c r="K92" s="453">
        <f t="shared" si="2"/>
        <v>1.3766163365841175</v>
      </c>
      <c r="M92" s="1144">
        <v>1.5933970214973669E-2</v>
      </c>
    </row>
    <row r="93" spans="1:13" x14ac:dyDescent="0.2">
      <c r="A93" s="67">
        <v>1997</v>
      </c>
      <c r="B93" s="428">
        <f>avgpeinc!B86</f>
        <v>57479.609620585754</v>
      </c>
      <c r="C93" s="524">
        <f>avgpeinc!C86</f>
        <v>56815.5765158871</v>
      </c>
      <c r="D93" s="524">
        <f>avgpeinc!D86</f>
        <v>71418.853398545907</v>
      </c>
      <c r="E93" s="524">
        <f>avgpeinc!E86</f>
        <v>44814.527910405508</v>
      </c>
      <c r="F93" s="525">
        <f>avgpeinc!F86</f>
        <v>79055.422351883084</v>
      </c>
      <c r="G93" s="437">
        <f t="shared" si="2"/>
        <v>1</v>
      </c>
      <c r="H93" s="451">
        <f t="shared" si="2"/>
        <v>0.98844750148649518</v>
      </c>
      <c r="I93" s="452">
        <f t="shared" si="2"/>
        <v>1.242507627834827</v>
      </c>
      <c r="J93" s="451">
        <f t="shared" si="2"/>
        <v>0.77965957330294089</v>
      </c>
      <c r="K93" s="453">
        <f t="shared" si="2"/>
        <v>1.3753646358024354</v>
      </c>
      <c r="M93" s="1144">
        <v>6.3046971481526271E-3</v>
      </c>
    </row>
    <row r="94" spans="1:13" x14ac:dyDescent="0.2">
      <c r="A94" s="67">
        <v>1998</v>
      </c>
      <c r="B94" s="428">
        <f>avgpeinc!B87</f>
        <v>59680.023580429523</v>
      </c>
      <c r="C94" s="524">
        <f>avgpeinc!C87</f>
        <v>59217.976950260949</v>
      </c>
      <c r="D94" s="524">
        <f>avgpeinc!D87</f>
        <v>74031.310126508732</v>
      </c>
      <c r="E94" s="524">
        <f>avgpeinc!E87</f>
        <v>46590.098673239045</v>
      </c>
      <c r="F94" s="525">
        <f>avgpeinc!F87</f>
        <v>81831.348250094306</v>
      </c>
      <c r="G94" s="437">
        <f t="shared" si="2"/>
        <v>1</v>
      </c>
      <c r="H94" s="451">
        <f t="shared" si="2"/>
        <v>0.99225793485912617</v>
      </c>
      <c r="I94" s="452">
        <f t="shared" si="2"/>
        <v>1.2404705240563165</v>
      </c>
      <c r="J94" s="451">
        <f t="shared" si="2"/>
        <v>0.78066488379399757</v>
      </c>
      <c r="K94" s="453">
        <f t="shared" si="2"/>
        <v>1.3711681621541572</v>
      </c>
      <c r="M94" s="1144">
        <v>2.9949260024295654E-2</v>
      </c>
    </row>
    <row r="95" spans="1:13" x14ac:dyDescent="0.2">
      <c r="A95" s="72">
        <v>1999</v>
      </c>
      <c r="B95" s="429">
        <f>avgpeinc!B88</f>
        <v>61491.899842849831</v>
      </c>
      <c r="C95" s="526">
        <f>avgpeinc!C88</f>
        <v>61129.527504729958</v>
      </c>
      <c r="D95" s="526">
        <f>avgpeinc!D88</f>
        <v>76509.767469507991</v>
      </c>
      <c r="E95" s="526">
        <f>avgpeinc!E88</f>
        <v>47821.960007642061</v>
      </c>
      <c r="F95" s="527">
        <f>avgpeinc!F88</f>
        <v>83958.619315132542</v>
      </c>
      <c r="G95" s="440">
        <f t="shared" si="2"/>
        <v>1</v>
      </c>
      <c r="H95" s="454">
        <f t="shared" si="2"/>
        <v>0.99410699069233577</v>
      </c>
      <c r="I95" s="455">
        <f t="shared" si="2"/>
        <v>1.2442251364006995</v>
      </c>
      <c r="J95" s="454">
        <f t="shared" si="2"/>
        <v>0.77769527579822717</v>
      </c>
      <c r="K95" s="456">
        <f t="shared" si="2"/>
        <v>1.365360633346818</v>
      </c>
      <c r="M95" s="1144">
        <v>-0.19131633358483668</v>
      </c>
    </row>
    <row r="96" spans="1:13" x14ac:dyDescent="0.2">
      <c r="A96" s="77">
        <v>2000</v>
      </c>
      <c r="B96" s="430">
        <f>avgpeinc!B89</f>
        <v>63509.33755057618</v>
      </c>
      <c r="C96" s="528">
        <f>avgpeinc!C89</f>
        <v>62656.949831829828</v>
      </c>
      <c r="D96" s="528">
        <f>avgpeinc!D89</f>
        <v>78816.983313474091</v>
      </c>
      <c r="E96" s="528">
        <f>avgpeinc!E89</f>
        <v>49466.576760537515</v>
      </c>
      <c r="F96" s="529">
        <f>avgpeinc!F89</f>
        <v>86570.144045312918</v>
      </c>
      <c r="G96" s="441">
        <f t="shared" si="2"/>
        <v>1</v>
      </c>
      <c r="H96" s="457">
        <f t="shared" si="2"/>
        <v>0.98657854495699082</v>
      </c>
      <c r="I96" s="458">
        <f t="shared" si="2"/>
        <v>1.2410298446383186</v>
      </c>
      <c r="J96" s="457">
        <f t="shared" si="2"/>
        <v>0.77888667506796783</v>
      </c>
      <c r="K96" s="459">
        <f t="shared" si="2"/>
        <v>1.3631089125496243</v>
      </c>
      <c r="M96" s="1144">
        <v>-0.10090052475425182</v>
      </c>
    </row>
    <row r="97" spans="1:13" x14ac:dyDescent="0.2">
      <c r="A97" s="67">
        <v>2001</v>
      </c>
      <c r="B97" s="428">
        <f>avgpeinc!B90</f>
        <v>63172.883939663538</v>
      </c>
      <c r="C97" s="524">
        <f>avgpeinc!C90</f>
        <v>62276.540555871245</v>
      </c>
      <c r="D97" s="524">
        <f>avgpeinc!D90</f>
        <v>78286.485833567815</v>
      </c>
      <c r="E97" s="524">
        <f>avgpeinc!E90</f>
        <v>49312.04784456679</v>
      </c>
      <c r="F97" s="525">
        <f>avgpeinc!F90</f>
        <v>86309.401859639125</v>
      </c>
      <c r="G97" s="437">
        <f t="shared" si="2"/>
        <v>1</v>
      </c>
      <c r="H97" s="451">
        <f t="shared" si="2"/>
        <v>0.98581126382249085</v>
      </c>
      <c r="I97" s="452">
        <f t="shared" si="2"/>
        <v>1.2392419175977352</v>
      </c>
      <c r="J97" s="451">
        <f t="shared" si="2"/>
        <v>0.78058883446994065</v>
      </c>
      <c r="K97" s="453">
        <f t="shared" si="2"/>
        <v>1.3662412807063438</v>
      </c>
      <c r="M97" s="1144">
        <v>-1.2466900567233097E-2</v>
      </c>
    </row>
    <row r="98" spans="1:13" x14ac:dyDescent="0.2">
      <c r="A98" s="67">
        <v>2002</v>
      </c>
      <c r="B98" s="428">
        <f>avgpeinc!B91</f>
        <v>63017.661944100269</v>
      </c>
      <c r="C98" s="524">
        <f>avgpeinc!C91</f>
        <v>62134.902160685357</v>
      </c>
      <c r="D98" s="524">
        <f>avgpeinc!D91</f>
        <v>77399.069638720452</v>
      </c>
      <c r="E98" s="524">
        <f>avgpeinc!E91</f>
        <v>49814.920933648144</v>
      </c>
      <c r="F98" s="525">
        <f>avgpeinc!F91</f>
        <v>85910.565152063806</v>
      </c>
      <c r="G98" s="437">
        <f t="shared" si="2"/>
        <v>1</v>
      </c>
      <c r="H98" s="451">
        <f t="shared" si="2"/>
        <v>0.98599186710230591</v>
      </c>
      <c r="I98" s="452">
        <f t="shared" si="2"/>
        <v>1.2282123336688877</v>
      </c>
      <c r="J98" s="451">
        <f t="shared" si="2"/>
        <v>0.79049141775263576</v>
      </c>
      <c r="K98" s="453">
        <f t="shared" si="2"/>
        <v>1.3632775717428338</v>
      </c>
      <c r="M98" s="1144">
        <v>-3.2574667966400739E-2</v>
      </c>
    </row>
    <row r="99" spans="1:13" x14ac:dyDescent="0.2">
      <c r="A99" s="67">
        <v>2003</v>
      </c>
      <c r="B99" s="428">
        <f>avgpeinc!B92</f>
        <v>63639.561710407535</v>
      </c>
      <c r="C99" s="524">
        <f>avgpeinc!C92</f>
        <v>62883.655186663018</v>
      </c>
      <c r="D99" s="524">
        <f>avgpeinc!D92</f>
        <v>77527.0593145413</v>
      </c>
      <c r="E99" s="524">
        <f>avgpeinc!E92</f>
        <v>50878.770034550085</v>
      </c>
      <c r="F99" s="525">
        <f>avgpeinc!F92</f>
        <v>86797.453008415701</v>
      </c>
      <c r="G99" s="437">
        <f t="shared" si="2"/>
        <v>1</v>
      </c>
      <c r="H99" s="451">
        <f t="shared" si="2"/>
        <v>0.98812206584350348</v>
      </c>
      <c r="I99" s="452">
        <f t="shared" si="2"/>
        <v>1.2182211384064674</v>
      </c>
      <c r="J99" s="451">
        <f t="shared" si="2"/>
        <v>0.79948335071939114</v>
      </c>
      <c r="K99" s="453">
        <f t="shared" si="2"/>
        <v>1.3638914328698299</v>
      </c>
      <c r="M99" s="1144">
        <v>-1.9833470360026695E-2</v>
      </c>
    </row>
    <row r="100" spans="1:13" x14ac:dyDescent="0.2">
      <c r="A100" s="67">
        <v>2004</v>
      </c>
      <c r="B100" s="428">
        <f>avgpeinc!B93</f>
        <v>65500.580565860233</v>
      </c>
      <c r="C100" s="524">
        <f>avgpeinc!C93</f>
        <v>64748.56713208474</v>
      </c>
      <c r="D100" s="524">
        <f>avgpeinc!D93</f>
        <v>80005.76742394935</v>
      </c>
      <c r="E100" s="524">
        <f>avgpeinc!E93</f>
        <v>52218.494871877323</v>
      </c>
      <c r="F100" s="525">
        <f>avgpeinc!F93</f>
        <v>89264.424724555443</v>
      </c>
      <c r="G100" s="437">
        <f t="shared" si="2"/>
        <v>1</v>
      </c>
      <c r="H100" s="451">
        <f t="shared" si="2"/>
        <v>0.98851898063683041</v>
      </c>
      <c r="I100" s="452">
        <f t="shared" si="2"/>
        <v>1.2214512716189483</v>
      </c>
      <c r="J100" s="451">
        <f t="shared" si="2"/>
        <v>0.79722186308519971</v>
      </c>
      <c r="K100" s="453">
        <f t="shared" si="2"/>
        <v>1.3628035653027668</v>
      </c>
      <c r="M100" s="1144">
        <v>-8.1809742114273831E-3</v>
      </c>
    </row>
    <row r="101" spans="1:13" x14ac:dyDescent="0.2">
      <c r="A101" s="67">
        <v>2005</v>
      </c>
      <c r="B101" s="428">
        <f>avgpeinc!B94</f>
        <v>67091.628954421729</v>
      </c>
      <c r="C101" s="524">
        <f>avgpeinc!C94</f>
        <v>65955.739756780429</v>
      </c>
      <c r="D101" s="524">
        <f>avgpeinc!D94</f>
        <v>82088.859224833912</v>
      </c>
      <c r="E101" s="524">
        <f>avgpeinc!E94</f>
        <v>53298.888061749436</v>
      </c>
      <c r="F101" s="525">
        <f>avgpeinc!F94</f>
        <v>91025.470637597216</v>
      </c>
      <c r="G101" s="437">
        <f t="shared" si="2"/>
        <v>1</v>
      </c>
      <c r="H101" s="451">
        <f t="shared" si="2"/>
        <v>0.98306958386100662</v>
      </c>
      <c r="I101" s="452">
        <f t="shared" si="2"/>
        <v>1.2235335540980896</v>
      </c>
      <c r="J101" s="451">
        <f t="shared" si="2"/>
        <v>0.79441934697930339</v>
      </c>
      <c r="K101" s="453">
        <f t="shared" si="2"/>
        <v>1.3567336500271112</v>
      </c>
      <c r="M101" s="1144">
        <v>-3.1031792546855286E-2</v>
      </c>
    </row>
    <row r="102" spans="1:13" x14ac:dyDescent="0.2">
      <c r="A102" s="67">
        <v>2006</v>
      </c>
      <c r="B102" s="428">
        <f>avgpeinc!B95</f>
        <v>68629.378293684334</v>
      </c>
      <c r="C102" s="524">
        <f>avgpeinc!C95</f>
        <v>67015.811874636769</v>
      </c>
      <c r="D102" s="524">
        <f>avgpeinc!D95</f>
        <v>83331.669163695289</v>
      </c>
      <c r="E102" s="524">
        <f>avgpeinc!E95</f>
        <v>55164.671523129917</v>
      </c>
      <c r="F102" s="525">
        <f>avgpeinc!F95</f>
        <v>93108.299849569172</v>
      </c>
      <c r="G102" s="437">
        <f t="shared" si="2"/>
        <v>1</v>
      </c>
      <c r="H102" s="451">
        <f t="shared" si="2"/>
        <v>0.97648869246428749</v>
      </c>
      <c r="I102" s="452">
        <f t="shared" si="2"/>
        <v>1.2142273649499742</v>
      </c>
      <c r="J102" s="451">
        <f t="shared" si="2"/>
        <v>0.80380549692676562</v>
      </c>
      <c r="K102" s="453">
        <f t="shared" si="2"/>
        <v>1.3566828399804625</v>
      </c>
      <c r="M102" s="1144">
        <v>-1.1950631349463947E-2</v>
      </c>
    </row>
    <row r="103" spans="1:13" x14ac:dyDescent="0.2">
      <c r="A103" s="67">
        <v>2007</v>
      </c>
      <c r="B103" s="428">
        <f>avgpeinc!B96</f>
        <v>67918.391958594701</v>
      </c>
      <c r="C103" s="524">
        <f>avgpeinc!C96</f>
        <v>66183.542855630993</v>
      </c>
      <c r="D103" s="524">
        <f>avgpeinc!D96</f>
        <v>82572.514364196817</v>
      </c>
      <c r="E103" s="524">
        <f>avgpeinc!E96</f>
        <v>54530.420072831032</v>
      </c>
      <c r="F103" s="525">
        <f>avgpeinc!F96</f>
        <v>91950.300412105033</v>
      </c>
      <c r="G103" s="437">
        <f t="shared" si="2"/>
        <v>1</v>
      </c>
      <c r="H103" s="451">
        <f t="shared" si="2"/>
        <v>0.97445685840116281</v>
      </c>
      <c r="I103" s="452">
        <f t="shared" si="2"/>
        <v>1.2157607384835576</v>
      </c>
      <c r="J103" s="451">
        <f t="shared" si="2"/>
        <v>0.80288149498702177</v>
      </c>
      <c r="K103" s="453">
        <f t="shared" si="2"/>
        <v>1.3538350623519029</v>
      </c>
      <c r="M103" s="1144">
        <v>-3.2595301308901981E-3</v>
      </c>
    </row>
    <row r="104" spans="1:13" x14ac:dyDescent="0.2">
      <c r="A104" s="67">
        <v>2008</v>
      </c>
      <c r="B104" s="428">
        <f>avgpeinc!B97</f>
        <v>66210.10054626569</v>
      </c>
      <c r="C104" s="524">
        <f>avgpeinc!C97</f>
        <v>64443.15799083923</v>
      </c>
      <c r="D104" s="524">
        <f>avgpeinc!D97</f>
        <v>79681.307205485675</v>
      </c>
      <c r="E104" s="524">
        <f>avgpeinc!E97</f>
        <v>53788.688688363494</v>
      </c>
      <c r="F104" s="525">
        <f>avgpeinc!F97</f>
        <v>89345.675443824221</v>
      </c>
      <c r="G104" s="437">
        <f t="shared" si="2"/>
        <v>1</v>
      </c>
      <c r="H104" s="451">
        <f t="shared" si="2"/>
        <v>0.97331309662954257</v>
      </c>
      <c r="I104" s="452">
        <f t="shared" si="2"/>
        <v>1.2034615043335677</v>
      </c>
      <c r="J104" s="451">
        <f t="shared" si="2"/>
        <v>0.81239400400513706</v>
      </c>
      <c r="K104" s="453">
        <f t="shared" si="2"/>
        <v>1.3494266691438124</v>
      </c>
      <c r="M104" s="1144">
        <v>4.8337922198697925E-3</v>
      </c>
    </row>
    <row r="105" spans="1:13" x14ac:dyDescent="0.2">
      <c r="A105" s="72">
        <v>2009</v>
      </c>
      <c r="B105" s="431">
        <f>avgpeinc!B98</f>
        <v>63260.254052042139</v>
      </c>
      <c r="C105" s="526">
        <f>avgpeinc!C98</f>
        <v>61981.018696125961</v>
      </c>
      <c r="D105" s="526">
        <f>avgpeinc!D98</f>
        <v>75170.906897655252</v>
      </c>
      <c r="E105" s="526">
        <f>avgpeinc!E98</f>
        <v>52303.733785612414</v>
      </c>
      <c r="F105" s="527">
        <f>avgpeinc!F98</f>
        <v>85465.346973312728</v>
      </c>
      <c r="G105" s="440">
        <f t="shared" si="2"/>
        <v>1</v>
      </c>
      <c r="H105" s="460">
        <f t="shared" si="2"/>
        <v>0.97977821342823268</v>
      </c>
      <c r="I105" s="461">
        <f t="shared" si="2"/>
        <v>1.1882801930547831</v>
      </c>
      <c r="J105" s="454">
        <f t="shared" si="2"/>
        <v>0.82680246182040062</v>
      </c>
      <c r="K105" s="456">
        <f t="shared" si="2"/>
        <v>1.3510117569714972</v>
      </c>
      <c r="M105" s="1144">
        <v>-2.6882544188993052E-2</v>
      </c>
    </row>
    <row r="106" spans="1:13" x14ac:dyDescent="0.2">
      <c r="A106" s="67">
        <v>2010</v>
      </c>
      <c r="B106" s="432">
        <f>avgpeinc!B99</f>
        <v>65372.910548330918</v>
      </c>
      <c r="C106" s="524">
        <f>avgpeinc!C99</f>
        <v>63029.330416632569</v>
      </c>
      <c r="D106" s="524">
        <f>avgpeinc!D99</f>
        <v>77063.34841204001</v>
      </c>
      <c r="E106" s="524">
        <f>avgpeinc!E99</f>
        <v>54448.877444646052</v>
      </c>
      <c r="F106" s="525">
        <f>avgpeinc!F99</f>
        <v>87868.65065686086</v>
      </c>
      <c r="G106" s="437">
        <f t="shared" si="2"/>
        <v>1</v>
      </c>
      <c r="H106" s="462">
        <f t="shared" si="2"/>
        <v>0.96415059216361931</v>
      </c>
      <c r="I106" s="463">
        <f t="shared" si="2"/>
        <v>1.1788269447643183</v>
      </c>
      <c r="J106" s="451">
        <f t="shared" si="2"/>
        <v>0.83289663849969464</v>
      </c>
      <c r="K106" s="453">
        <f t="shared" si="2"/>
        <v>1.3441140974119332</v>
      </c>
      <c r="M106" s="1144">
        <v>8.8903645300888456E-3</v>
      </c>
    </row>
    <row r="107" spans="1:13" x14ac:dyDescent="0.2">
      <c r="A107" s="67">
        <v>2011</v>
      </c>
      <c r="B107" s="432">
        <f>avgpeinc!B100</f>
        <v>66433.666029906264</v>
      </c>
      <c r="C107" s="524">
        <f>avgpeinc!C100</f>
        <v>64401.178584037254</v>
      </c>
      <c r="D107" s="524">
        <f>avgpeinc!D100</f>
        <v>79797.822360732331</v>
      </c>
      <c r="E107" s="524">
        <f>avgpeinc!E100</f>
        <v>54069.596818005048</v>
      </c>
      <c r="F107" s="525">
        <f>avgpeinc!F100</f>
        <v>88994.313964736706</v>
      </c>
      <c r="G107" s="437">
        <f t="shared" si="2"/>
        <v>1</v>
      </c>
      <c r="H107" s="462">
        <f t="shared" si="2"/>
        <v>0.96940576115498356</v>
      </c>
      <c r="I107" s="463">
        <f t="shared" si="2"/>
        <v>1.2011654200267972</v>
      </c>
      <c r="J107" s="451">
        <f t="shared" si="2"/>
        <v>0.81388850035258753</v>
      </c>
      <c r="K107" s="453">
        <f t="shared" si="2"/>
        <v>1.3395966124265124</v>
      </c>
      <c r="M107" s="1144">
        <v>-4.456254406250082E-3</v>
      </c>
    </row>
    <row r="108" spans="1:13" x14ac:dyDescent="0.2">
      <c r="A108" s="67">
        <v>2012</v>
      </c>
      <c r="B108" s="432">
        <f>avgpeinc!B101</f>
        <v>67746.431701267022</v>
      </c>
      <c r="C108" s="524">
        <f>avgpeinc!C101</f>
        <v>65007.137662027191</v>
      </c>
      <c r="D108" s="524">
        <f>avgpeinc!D101</f>
        <v>80975.134702089796</v>
      </c>
      <c r="E108" s="524">
        <f>avgpeinc!E101</f>
        <v>55478.544991802635</v>
      </c>
      <c r="F108" s="525">
        <f>avgpeinc!F101</f>
        <v>90502.2010797072</v>
      </c>
      <c r="G108" s="437">
        <f t="shared" si="2"/>
        <v>1</v>
      </c>
      <c r="H108" s="462">
        <f t="shared" si="2"/>
        <v>0.95956548602708769</v>
      </c>
      <c r="I108" s="463">
        <f t="shared" si="2"/>
        <v>1.1952678933579224</v>
      </c>
      <c r="J108" s="451">
        <f t="shared" si="2"/>
        <v>0.81891464389503854</v>
      </c>
      <c r="K108" s="453">
        <f t="shared" si="2"/>
        <v>1.3358962059992097</v>
      </c>
      <c r="M108" s="1144">
        <v>4.5274566655280069E-3</v>
      </c>
    </row>
    <row r="109" spans="1:13" x14ac:dyDescent="0.2">
      <c r="A109" s="67">
        <v>2013</v>
      </c>
      <c r="B109" s="432">
        <f>avgpeinc!B102</f>
        <v>67867.202113663414</v>
      </c>
      <c r="C109" s="524">
        <f>avgpeinc!C102</f>
        <v>66150.540640147781</v>
      </c>
      <c r="D109" s="524">
        <f>avgpeinc!D102</f>
        <v>81608.729905731569</v>
      </c>
      <c r="E109" s="524">
        <f>avgpeinc!E102</f>
        <v>55259.44871339434</v>
      </c>
      <c r="F109" s="525">
        <f>avgpeinc!F102</f>
        <v>90760.448196296464</v>
      </c>
      <c r="G109" s="437">
        <f t="shared" si="2"/>
        <v>1</v>
      </c>
      <c r="H109" s="462">
        <f t="shared" si="2"/>
        <v>0.97470558060371215</v>
      </c>
      <c r="I109" s="463">
        <f t="shared" si="2"/>
        <v>1.2024767098701661</v>
      </c>
      <c r="J109" s="451">
        <f t="shared" si="2"/>
        <v>0.8142290678322982</v>
      </c>
      <c r="K109" s="453">
        <f t="shared" si="2"/>
        <v>1.3373241473000705</v>
      </c>
      <c r="M109" s="1144">
        <v>-7.9255373129853979E-3</v>
      </c>
    </row>
    <row r="110" spans="1:13" x14ac:dyDescent="0.2">
      <c r="A110" s="67">
        <v>2014</v>
      </c>
      <c r="B110" s="432">
        <f>avgpeinc!B103</f>
        <v>69093.935166193973</v>
      </c>
      <c r="C110" s="524">
        <f>avgpeinc!C103</f>
        <v>67358.360017633589</v>
      </c>
      <c r="D110" s="524">
        <f>avgpeinc!D103</f>
        <v>83261.705553431282</v>
      </c>
      <c r="E110" s="524">
        <f>avgpeinc!E103</f>
        <v>56122.527296254579</v>
      </c>
      <c r="F110" s="525">
        <f>avgpeinc!F103</f>
        <v>92022.744637684329</v>
      </c>
      <c r="G110" s="437">
        <f t="shared" ref="G110:G112" si="3">B110/$B110</f>
        <v>1</v>
      </c>
      <c r="H110" s="462">
        <f t="shared" ref="H110:H112" si="4">C110/$B110</f>
        <v>0.97488093355247829</v>
      </c>
      <c r="I110" s="463">
        <f t="shared" ref="I110:I112" si="5">D110/$B110</f>
        <v>1.2050508536409035</v>
      </c>
      <c r="J110" s="451">
        <f t="shared" ref="J110:J112" si="6">E110/$B110</f>
        <v>0.81226416126482259</v>
      </c>
      <c r="K110" s="453">
        <f t="shared" ref="K110:K112" si="7">F110/$B110</f>
        <v>1.3318498131035512</v>
      </c>
      <c r="M110" s="1144">
        <v>8.6329713376471773E-3</v>
      </c>
    </row>
    <row r="111" spans="1:13" x14ac:dyDescent="0.2">
      <c r="A111" s="67">
        <v>2015</v>
      </c>
      <c r="B111" s="432">
        <f>avgpeinc!B104</f>
        <v>70144.717752168013</v>
      </c>
      <c r="C111" s="524">
        <f>avgpeinc!C104</f>
        <v>68020.594747301657</v>
      </c>
      <c r="D111" s="524">
        <f>avgpeinc!D104</f>
        <v>84317.983870694865</v>
      </c>
      <c r="E111" s="524">
        <f>avgpeinc!E104</f>
        <v>57159.518086395532</v>
      </c>
      <c r="F111" s="525">
        <f>avgpeinc!F104</f>
        <v>93291.409069889283</v>
      </c>
      <c r="G111" s="437">
        <f t="shared" si="3"/>
        <v>1</v>
      </c>
      <c r="H111" s="462">
        <f t="shared" si="4"/>
        <v>0.96971799056386243</v>
      </c>
      <c r="I111" s="463">
        <f t="shared" si="5"/>
        <v>1.2020574973101064</v>
      </c>
      <c r="J111" s="451">
        <f t="shared" si="6"/>
        <v>0.81487986434486526</v>
      </c>
      <c r="K111" s="453">
        <f t="shared" si="7"/>
        <v>1.3299848093979374</v>
      </c>
      <c r="M111" s="1144">
        <v>1.2821563432225958E-3</v>
      </c>
    </row>
    <row r="112" spans="1:13" x14ac:dyDescent="0.2">
      <c r="A112" s="67">
        <v>2016</v>
      </c>
      <c r="B112" s="432">
        <f>avgpeinc!B105</f>
        <v>69692.586030868595</v>
      </c>
      <c r="C112" s="524">
        <f>avgpeinc!C105</f>
        <v>67277.221487030722</v>
      </c>
      <c r="D112" s="524">
        <f>avgpeinc!D105</f>
        <v>83637.416474011538</v>
      </c>
      <c r="E112" s="524">
        <f>avgpeinc!E105</f>
        <v>56983.783879006252</v>
      </c>
      <c r="F112" s="525">
        <f>avgpeinc!F105</f>
        <v>92271.918016083262</v>
      </c>
      <c r="G112" s="437">
        <f t="shared" si="3"/>
        <v>1</v>
      </c>
      <c r="H112" s="462">
        <f t="shared" si="4"/>
        <v>0.96534258977320708</v>
      </c>
      <c r="I112" s="463">
        <f t="shared" si="5"/>
        <v>1.2000905869236425</v>
      </c>
      <c r="J112" s="451">
        <f t="shared" si="6"/>
        <v>0.81764484752749311</v>
      </c>
      <c r="K112" s="453">
        <f t="shared" si="7"/>
        <v>1.3239847058511176</v>
      </c>
      <c r="M112" s="1144">
        <v>-1.6179063095478341E-3</v>
      </c>
    </row>
    <row r="113" spans="1:13" x14ac:dyDescent="0.2">
      <c r="A113" s="67">
        <v>2017</v>
      </c>
      <c r="B113" s="432">
        <f>avgpeinc!B106</f>
        <v>71049.760307484321</v>
      </c>
      <c r="C113" s="524">
        <f>avgpeinc!C106</f>
        <v>68367.39522563132</v>
      </c>
      <c r="D113" s="524">
        <f>avgpeinc!D106</f>
        <v>85070.597329299839</v>
      </c>
      <c r="E113" s="524">
        <f>avgpeinc!E106</f>
        <v>58037.40731006617</v>
      </c>
      <c r="F113" s="525">
        <f>avgpeinc!F106</f>
        <v>95170.439301283637</v>
      </c>
      <c r="G113" s="437">
        <f t="shared" ref="G113:G115" si="8">B113/$B113</f>
        <v>1</v>
      </c>
      <c r="H113" s="462">
        <f t="shared" ref="H113:H115" si="9">C113/$B113</f>
        <v>0.96224666951381055</v>
      </c>
      <c r="I113" s="463">
        <f t="shared" ref="I113:I115" si="10">D113/$B113</f>
        <v>1.1973382733613329</v>
      </c>
      <c r="J113" s="451">
        <f t="shared" ref="J113:J115" si="11">E113/$B113</f>
        <v>0.81685577908913165</v>
      </c>
      <c r="K113" s="453">
        <f t="shared" ref="K113:K115" si="12">F113/$B113</f>
        <v>1.3394899418296624</v>
      </c>
      <c r="M113" s="1144">
        <v>1.1986399767920375E-3</v>
      </c>
    </row>
    <row r="114" spans="1:13" x14ac:dyDescent="0.2">
      <c r="A114" s="67">
        <v>2018</v>
      </c>
      <c r="B114" s="432">
        <f>avgpeinc!B107</f>
        <v>72363.244330408837</v>
      </c>
      <c r="C114" s="524">
        <f>avgpeinc!C107</f>
        <v>69594.915609210933</v>
      </c>
      <c r="D114" s="524">
        <f>avgpeinc!D107</f>
        <v>86583.066646580031</v>
      </c>
      <c r="E114" s="524">
        <f>avgpeinc!E107</f>
        <v>59169.867000505139</v>
      </c>
      <c r="F114" s="525">
        <f>avgpeinc!F107</f>
        <v>96834.827015097253</v>
      </c>
      <c r="G114" s="437">
        <f t="shared" si="8"/>
        <v>1</v>
      </c>
      <c r="H114" s="462">
        <f t="shared" si="9"/>
        <v>0.96174399383535403</v>
      </c>
      <c r="I114" s="463">
        <f t="shared" si="10"/>
        <v>1.1965061468394622</v>
      </c>
      <c r="J114" s="451">
        <f t="shared" si="11"/>
        <v>0.81767847127385485</v>
      </c>
      <c r="K114" s="453">
        <f t="shared" si="12"/>
        <v>1.3381769696912946</v>
      </c>
      <c r="M114" s="1144">
        <v>-1.026416129025165E-2</v>
      </c>
    </row>
    <row r="115" spans="1:13" x14ac:dyDescent="0.2">
      <c r="A115" s="67">
        <v>2019</v>
      </c>
      <c r="B115" s="432">
        <f>avgpeinc!B108</f>
        <v>72866.222191362525</v>
      </c>
      <c r="C115" s="524">
        <f>avgpeinc!C108</f>
        <v>69967.050690774864</v>
      </c>
      <c r="D115" s="524">
        <f>avgpeinc!D108</f>
        <v>87139.926721029464</v>
      </c>
      <c r="E115" s="524">
        <f>avgpeinc!E108</f>
        <v>59603.792217800146</v>
      </c>
      <c r="F115" s="525">
        <f>avgpeinc!F108</f>
        <v>98007.009867916218</v>
      </c>
      <c r="G115" s="437">
        <f t="shared" si="8"/>
        <v>1</v>
      </c>
      <c r="H115" s="462">
        <f t="shared" si="9"/>
        <v>0.9602124082544885</v>
      </c>
      <c r="I115" s="463">
        <f t="shared" si="10"/>
        <v>1.1958891802045273</v>
      </c>
      <c r="J115" s="451">
        <f t="shared" si="11"/>
        <v>0.8179893292843925</v>
      </c>
      <c r="K115" s="453">
        <f t="shared" si="12"/>
        <v>1.3450266381387046</v>
      </c>
      <c r="M115" s="1144">
        <v>3.5183336731279269E-3</v>
      </c>
    </row>
    <row r="116" spans="1:13" ht="17" thickBot="1" x14ac:dyDescent="0.25">
      <c r="A116" s="1105">
        <v>2020</v>
      </c>
      <c r="B116" s="1106"/>
      <c r="C116" s="1107"/>
      <c r="D116" s="1107"/>
      <c r="E116" s="1107"/>
      <c r="F116" s="1108"/>
      <c r="G116" s="1109"/>
      <c r="H116" s="1110"/>
      <c r="I116" s="1111"/>
      <c r="J116" s="1112"/>
      <c r="K116" s="1113"/>
    </row>
    <row r="117" spans="1:13" ht="17" thickTop="1" x14ac:dyDescent="0.2">
      <c r="A117" s="61"/>
      <c r="B117" s="60"/>
      <c r="C117" s="60"/>
      <c r="D117" s="60"/>
      <c r="E117" s="60"/>
      <c r="F117" s="59"/>
      <c r="G117" s="60"/>
      <c r="H117" s="60"/>
      <c r="I117" s="60"/>
      <c r="J117" s="60"/>
      <c r="K117" s="59"/>
    </row>
    <row r="118" spans="1:13" x14ac:dyDescent="0.2">
      <c r="C118" s="57"/>
      <c r="D118" s="57"/>
      <c r="E118" s="57"/>
      <c r="G118" s="57"/>
      <c r="H118" s="57"/>
      <c r="I118" s="57"/>
      <c r="J118" s="57"/>
    </row>
    <row r="120" spans="1:13" x14ac:dyDescent="0.2">
      <c r="A120" s="944"/>
      <c r="B120" s="945"/>
      <c r="C120" s="945"/>
      <c r="D120" s="945"/>
      <c r="E120" s="945"/>
      <c r="F120" s="945"/>
      <c r="G120" s="945"/>
      <c r="H120" s="945"/>
      <c r="I120" s="945"/>
      <c r="J120" s="945"/>
      <c r="K120" s="945"/>
    </row>
    <row r="121" spans="1:13" x14ac:dyDescent="0.2">
      <c r="A121" s="211"/>
      <c r="B121" s="212"/>
      <c r="C121" s="212"/>
      <c r="D121" s="212"/>
      <c r="E121" s="212"/>
      <c r="F121" s="212"/>
      <c r="G121" s="212"/>
      <c r="H121" s="212"/>
      <c r="I121" s="212"/>
      <c r="J121" s="212"/>
      <c r="K121" s="212"/>
    </row>
  </sheetData>
  <mergeCells count="3">
    <mergeCell ref="A4:K4"/>
    <mergeCell ref="B7:F7"/>
    <mergeCell ref="G7:K7"/>
  </mergeCells>
  <hyperlinks>
    <hyperlink ref="A1" location="Index!A1" display="Back to index" xr:uid="{00000000-0004-0000-1C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1:U119"/>
  <sheetViews>
    <sheetView workbookViewId="0">
      <pane xSplit="1" ySplit="9" topLeftCell="B56" activePane="bottomRight" state="frozen"/>
      <selection activeCell="D32" sqref="D32"/>
      <selection pane="topRight" activeCell="D32" sqref="D32"/>
      <selection pane="bottomLeft" activeCell="D32" sqref="D32"/>
      <selection pane="bottomRight" activeCell="A59" sqref="A59:XFD59"/>
    </sheetView>
  </sheetViews>
  <sheetFormatPr baseColWidth="10" defaultColWidth="10.83203125" defaultRowHeight="16" x14ac:dyDescent="0.2"/>
  <cols>
    <col min="1" max="10" width="10.83203125" style="4"/>
    <col min="11" max="11" width="10.83203125" style="4" customWidth="1"/>
    <col min="12" max="20" width="10.83203125" style="4"/>
    <col min="21" max="21" width="11" style="4" customWidth="1"/>
    <col min="22" max="16384" width="10.83203125" style="4"/>
  </cols>
  <sheetData>
    <row r="1" spans="1:21" x14ac:dyDescent="0.2">
      <c r="A1" s="52" t="s">
        <v>36</v>
      </c>
      <c r="D1" s="198"/>
    </row>
    <row r="2" spans="1:21" x14ac:dyDescent="0.2">
      <c r="B2" s="51"/>
      <c r="C2" s="51"/>
      <c r="D2" s="199"/>
    </row>
    <row r="3" spans="1:21" ht="17" thickBot="1" x14ac:dyDescent="0.25">
      <c r="D3" s="198"/>
    </row>
    <row r="4" spans="1:21" ht="25" customHeight="1" thickTop="1" x14ac:dyDescent="0.2">
      <c r="A4" s="1371" t="s">
        <v>91</v>
      </c>
      <c r="B4" s="1372"/>
      <c r="C4" s="1372"/>
      <c r="D4" s="1372"/>
      <c r="E4" s="1372"/>
      <c r="F4" s="1372"/>
      <c r="G4" s="1372"/>
      <c r="H4" s="1372"/>
      <c r="I4" s="1372"/>
      <c r="J4" s="1372"/>
      <c r="K4" s="1372"/>
      <c r="L4" s="1372"/>
      <c r="M4" s="1372"/>
      <c r="N4" s="1372"/>
      <c r="O4" s="1372"/>
      <c r="P4" s="1372"/>
      <c r="Q4" s="1372"/>
      <c r="R4" s="1372"/>
      <c r="S4" s="1373"/>
      <c r="T4" s="496"/>
    </row>
    <row r="5" spans="1:21" x14ac:dyDescent="0.2">
      <c r="A5" s="49"/>
      <c r="B5" s="50"/>
      <c r="C5" s="50"/>
      <c r="D5" s="50"/>
      <c r="E5" s="50"/>
      <c r="F5" s="50"/>
      <c r="G5" s="50"/>
      <c r="H5" s="50"/>
      <c r="I5" s="50"/>
      <c r="J5" s="50"/>
      <c r="K5" s="50"/>
      <c r="L5" s="50"/>
      <c r="M5" s="50"/>
      <c r="N5" s="50"/>
      <c r="O5" s="50"/>
      <c r="P5" s="50"/>
      <c r="Q5" s="50"/>
      <c r="R5" s="50"/>
      <c r="S5" s="499"/>
      <c r="T5" s="495"/>
    </row>
    <row r="6" spans="1:21" x14ac:dyDescent="0.2">
      <c r="A6" s="49"/>
      <c r="B6" s="45" t="s">
        <v>35</v>
      </c>
      <c r="C6" s="45" t="s">
        <v>34</v>
      </c>
      <c r="D6" s="45" t="s">
        <v>33</v>
      </c>
      <c r="E6" s="45" t="s">
        <v>32</v>
      </c>
      <c r="F6" s="45" t="s">
        <v>31</v>
      </c>
      <c r="G6" s="45" t="s">
        <v>30</v>
      </c>
      <c r="H6" s="45" t="s">
        <v>29</v>
      </c>
      <c r="I6" s="48" t="s">
        <v>28</v>
      </c>
      <c r="J6" s="47" t="s">
        <v>27</v>
      </c>
      <c r="K6" s="47" t="s">
        <v>26</v>
      </c>
      <c r="L6" s="45" t="s">
        <v>25</v>
      </c>
      <c r="M6" s="46" t="s">
        <v>24</v>
      </c>
      <c r="N6" s="45" t="s">
        <v>23</v>
      </c>
      <c r="O6" s="45" t="s">
        <v>22</v>
      </c>
      <c r="P6" s="45" t="s">
        <v>21</v>
      </c>
      <c r="Q6" s="46" t="s">
        <v>20</v>
      </c>
      <c r="R6" s="46" t="s">
        <v>53</v>
      </c>
      <c r="S6" s="44" t="s">
        <v>52</v>
      </c>
      <c r="T6" s="46"/>
    </row>
    <row r="7" spans="1:21" ht="35" customHeight="1" x14ac:dyDescent="0.2">
      <c r="A7" s="43"/>
      <c r="B7" s="1374" t="s">
        <v>305</v>
      </c>
      <c r="C7" s="1375"/>
      <c r="D7" s="1375"/>
      <c r="E7" s="1375"/>
      <c r="F7" s="1375"/>
      <c r="G7" s="1375"/>
      <c r="H7" s="1375"/>
      <c r="I7" s="1375"/>
      <c r="J7" s="1375"/>
      <c r="K7" s="1375"/>
      <c r="L7" s="1375"/>
      <c r="M7" s="1375"/>
      <c r="N7" s="1375"/>
      <c r="O7" s="1375"/>
      <c r="P7" s="1375"/>
      <c r="Q7" s="1375"/>
      <c r="R7" s="1375"/>
      <c r="S7" s="336"/>
      <c r="T7" s="50"/>
    </row>
    <row r="8" spans="1:21" ht="21" customHeight="1" x14ac:dyDescent="0.2">
      <c r="A8" s="405"/>
      <c r="B8" s="1376" t="s">
        <v>45</v>
      </c>
      <c r="C8" s="1377"/>
      <c r="D8" s="1377"/>
      <c r="E8" s="1377"/>
      <c r="F8" s="1377"/>
      <c r="G8" s="1377"/>
      <c r="H8" s="1377"/>
      <c r="I8" s="1377"/>
      <c r="J8" s="1377"/>
      <c r="K8" s="1377"/>
      <c r="L8" s="1377"/>
      <c r="M8" s="1377"/>
      <c r="N8" s="1377"/>
      <c r="O8" s="1377"/>
      <c r="P8" s="1377"/>
      <c r="Q8" s="1377"/>
      <c r="R8" s="1377"/>
      <c r="S8" s="494"/>
      <c r="T8" s="497"/>
    </row>
    <row r="9" spans="1:21" s="27" customFormat="1" ht="31" customHeight="1" x14ac:dyDescent="0.2">
      <c r="A9" s="42"/>
      <c r="B9" s="292" t="s">
        <v>15</v>
      </c>
      <c r="C9" s="481" t="s">
        <v>14</v>
      </c>
      <c r="D9" s="482" t="s">
        <v>58</v>
      </c>
      <c r="E9" s="293" t="s">
        <v>13</v>
      </c>
      <c r="F9" s="41" t="s">
        <v>12</v>
      </c>
      <c r="G9" s="41" t="s">
        <v>11</v>
      </c>
      <c r="H9" s="41" t="s">
        <v>10</v>
      </c>
      <c r="I9" s="41" t="s">
        <v>9</v>
      </c>
      <c r="J9" s="41" t="s">
        <v>8</v>
      </c>
      <c r="K9" s="491" t="s">
        <v>106</v>
      </c>
      <c r="L9" s="406" t="s">
        <v>7</v>
      </c>
      <c r="M9" s="40" t="s">
        <v>6</v>
      </c>
      <c r="N9" s="40" t="s">
        <v>5</v>
      </c>
      <c r="O9" s="40" t="s">
        <v>4</v>
      </c>
      <c r="P9" s="40" t="s">
        <v>3</v>
      </c>
      <c r="Q9" s="40" t="s">
        <v>2</v>
      </c>
      <c r="R9" s="40" t="s">
        <v>1</v>
      </c>
      <c r="S9" s="39" t="s">
        <v>107</v>
      </c>
      <c r="T9" s="498"/>
    </row>
    <row r="10" spans="1:21" s="27" customFormat="1" ht="15" customHeight="1" x14ac:dyDescent="0.2">
      <c r="A10" s="38">
        <v>1913</v>
      </c>
      <c r="B10" s="304">
        <f>'TA2'!B10</f>
        <v>0.56966915525085415</v>
      </c>
      <c r="C10" s="415"/>
      <c r="D10" s="415"/>
      <c r="E10" s="305">
        <f>TA2b!B10</f>
        <v>0.43033084474914579</v>
      </c>
      <c r="F10" s="37">
        <f>TA2b!J10</f>
        <v>0.32795599690989835</v>
      </c>
      <c r="G10" s="37">
        <f>TA2b!R10</f>
        <v>0.20291553162015172</v>
      </c>
      <c r="H10" s="37">
        <f>TA2c!B10</f>
        <v>0.17238609226914639</v>
      </c>
      <c r="I10" s="37">
        <f>TA2c!J10</f>
        <v>9.1392163543049326E-2</v>
      </c>
      <c r="J10" s="37">
        <f>TA2c!R10</f>
        <v>3.1419863728453776E-2</v>
      </c>
      <c r="K10" s="37"/>
      <c r="L10" s="308">
        <f>E10-G10</f>
        <v>0.22741531312899407</v>
      </c>
      <c r="M10" s="309">
        <f>E10-F10</f>
        <v>0.10237484783924744</v>
      </c>
      <c r="N10" s="36"/>
      <c r="O10" s="35">
        <f t="shared" ref="O10:O41" si="0">G10-I10</f>
        <v>0.11152336807710239</v>
      </c>
      <c r="P10" s="35">
        <f t="shared" ref="P10:P41" si="1">G10-H10</f>
        <v>3.0529439351005327E-2</v>
      </c>
      <c r="Q10" s="35">
        <f t="shared" ref="Q10:Q41" si="2">H10-I10</f>
        <v>8.0993928726097064E-2</v>
      </c>
      <c r="R10" s="35">
        <f t="shared" ref="R10:R41" si="3">I10-J10</f>
        <v>5.997229981459555E-2</v>
      </c>
      <c r="S10" s="34"/>
      <c r="T10" s="13"/>
    </row>
    <row r="11" spans="1:21" s="27" customFormat="1" ht="15" customHeight="1" x14ac:dyDescent="0.2">
      <c r="A11" s="30">
        <v>1914</v>
      </c>
      <c r="B11" s="306">
        <f>'TA2'!B11</f>
        <v>0.56185702395144266</v>
      </c>
      <c r="C11" s="415"/>
      <c r="D11" s="415"/>
      <c r="E11" s="307">
        <f>TA2b!B11</f>
        <v>0.43814297604855729</v>
      </c>
      <c r="F11" s="33">
        <f>TA2b!J11</f>
        <v>0.33630270760437264</v>
      </c>
      <c r="G11" s="33">
        <f>TA2b!R11</f>
        <v>0.20890193414353447</v>
      </c>
      <c r="H11" s="33">
        <f>TA2c!B11</f>
        <v>0.17859238863622615</v>
      </c>
      <c r="I11" s="33">
        <f>TA2c!J11</f>
        <v>9.3239842026329678E-2</v>
      </c>
      <c r="J11" s="33">
        <f>TA2c!R11</f>
        <v>3.4462071964488583E-2</v>
      </c>
      <c r="K11" s="33"/>
      <c r="L11" s="310">
        <f t="shared" ref="L11:L74" si="4">E11-G11</f>
        <v>0.22924104190502281</v>
      </c>
      <c r="M11" s="311">
        <f t="shared" ref="M11:M74" si="5">E11-F11</f>
        <v>0.10184026844418465</v>
      </c>
      <c r="N11" s="32"/>
      <c r="O11" s="13">
        <f t="shared" si="0"/>
        <v>0.1156620921172048</v>
      </c>
      <c r="P11" s="13">
        <f t="shared" si="1"/>
        <v>3.0309545507308328E-2</v>
      </c>
      <c r="Q11" s="13">
        <f t="shared" si="2"/>
        <v>8.5352546609896468E-2</v>
      </c>
      <c r="R11" s="13">
        <f t="shared" si="3"/>
        <v>5.8777770061841095E-2</v>
      </c>
      <c r="S11" s="12"/>
      <c r="T11" s="13"/>
    </row>
    <row r="12" spans="1:21" s="27" customFormat="1" ht="15" customHeight="1" x14ac:dyDescent="0.2">
      <c r="A12" s="30">
        <v>1915</v>
      </c>
      <c r="B12" s="306">
        <f>'TA2'!B12</f>
        <v>0.56858571180454909</v>
      </c>
      <c r="C12" s="415"/>
      <c r="D12" s="415"/>
      <c r="E12" s="307">
        <f>TA2b!B12</f>
        <v>0.43141428819545091</v>
      </c>
      <c r="F12" s="33">
        <f>TA2b!J12</f>
        <v>0.3292237729457661</v>
      </c>
      <c r="G12" s="33">
        <f>TA2b!R12</f>
        <v>0.20278938720647444</v>
      </c>
      <c r="H12" s="33">
        <f>TA2c!B12</f>
        <v>0.17363685442221871</v>
      </c>
      <c r="I12" s="33">
        <f>TA2c!J12</f>
        <v>9.6506602083985468E-2</v>
      </c>
      <c r="J12" s="33">
        <f>TA2c!R12</f>
        <v>4.2702013177180038E-2</v>
      </c>
      <c r="K12" s="33"/>
      <c r="L12" s="310">
        <f t="shared" si="4"/>
        <v>0.22862490098897648</v>
      </c>
      <c r="M12" s="311">
        <f t="shared" si="5"/>
        <v>0.10219051524968481</v>
      </c>
      <c r="N12" s="32"/>
      <c r="O12" s="13">
        <f t="shared" si="0"/>
        <v>0.10628278512248897</v>
      </c>
      <c r="P12" s="13">
        <f t="shared" si="1"/>
        <v>2.9152532784255725E-2</v>
      </c>
      <c r="Q12" s="13">
        <f t="shared" si="2"/>
        <v>7.7130252338233243E-2</v>
      </c>
      <c r="R12" s="13">
        <f t="shared" si="3"/>
        <v>5.380458890680543E-2</v>
      </c>
      <c r="S12" s="12"/>
      <c r="T12" s="13"/>
    </row>
    <row r="13" spans="1:21" s="27" customFormat="1" ht="15" customHeight="1" x14ac:dyDescent="0.2">
      <c r="A13" s="30">
        <v>1916</v>
      </c>
      <c r="B13" s="306">
        <f>'TA2'!B13</f>
        <v>0.55528287723839342</v>
      </c>
      <c r="C13" s="415"/>
      <c r="D13" s="415"/>
      <c r="E13" s="307">
        <f>TA2b!B13</f>
        <v>0.44471712276160658</v>
      </c>
      <c r="F13" s="33">
        <f>TA2b!J13</f>
        <v>0.34783746959143547</v>
      </c>
      <c r="G13" s="33">
        <f>TA2b!R13</f>
        <v>0.21295258311034662</v>
      </c>
      <c r="H13" s="33">
        <f>TA2c!B13</f>
        <v>0.17933373693952254</v>
      </c>
      <c r="I13" s="33">
        <f>TA2c!J13</f>
        <v>0.11295645995817366</v>
      </c>
      <c r="J13" s="33">
        <f>TA2c!R13</f>
        <v>4.9057233241773864E-2</v>
      </c>
      <c r="K13" s="33"/>
      <c r="L13" s="310">
        <f t="shared" si="4"/>
        <v>0.23176453965125995</v>
      </c>
      <c r="M13" s="311">
        <f t="shared" si="5"/>
        <v>9.6879653170171109E-2</v>
      </c>
      <c r="N13" s="32"/>
      <c r="O13" s="13">
        <f t="shared" si="0"/>
        <v>9.9996123152172961E-2</v>
      </c>
      <c r="P13" s="13">
        <f t="shared" si="1"/>
        <v>3.3618846170824085E-2</v>
      </c>
      <c r="Q13" s="13">
        <f t="shared" si="2"/>
        <v>6.6377276981348876E-2</v>
      </c>
      <c r="R13" s="13">
        <f t="shared" si="3"/>
        <v>6.3899226716399804E-2</v>
      </c>
      <c r="S13" s="12"/>
      <c r="T13" s="13"/>
    </row>
    <row r="14" spans="1:21" s="27" customFormat="1" ht="15" customHeight="1" x14ac:dyDescent="0.2">
      <c r="A14" s="30">
        <v>1917</v>
      </c>
      <c r="B14" s="301">
        <f>'TA2'!B14</f>
        <v>0.55130884579193007</v>
      </c>
      <c r="C14" s="415"/>
      <c r="D14" s="415"/>
      <c r="E14" s="298">
        <f>TA2b!B14</f>
        <v>0.44869115420806993</v>
      </c>
      <c r="F14" s="25">
        <f>TA2b!J14</f>
        <v>0.35572384926616663</v>
      </c>
      <c r="G14" s="25">
        <f>TA2b!R14</f>
        <v>0.211266358623527</v>
      </c>
      <c r="H14" s="25">
        <f>TA2c!B14</f>
        <v>0.17239879137727177</v>
      </c>
      <c r="I14" s="25">
        <f>TA2c!J14</f>
        <v>0.10128184317613836</v>
      </c>
      <c r="J14" s="25">
        <f>TA2c!R14</f>
        <v>3.9019844718483514E-2</v>
      </c>
      <c r="K14" s="25"/>
      <c r="L14" s="53">
        <f t="shared" si="4"/>
        <v>0.23742479558454294</v>
      </c>
      <c r="M14" s="13">
        <f t="shared" si="5"/>
        <v>9.2967304941903306E-2</v>
      </c>
      <c r="N14" s="13">
        <f t="shared" ref="N14:N45" si="6">F14-G14</f>
        <v>0.14445749064263963</v>
      </c>
      <c r="O14" s="13">
        <f t="shared" si="0"/>
        <v>0.10998451544738863</v>
      </c>
      <c r="P14" s="13">
        <f t="shared" si="1"/>
        <v>3.886756724625523E-2</v>
      </c>
      <c r="Q14" s="13">
        <f t="shared" si="2"/>
        <v>7.1116948201133401E-2</v>
      </c>
      <c r="R14" s="13">
        <f t="shared" si="3"/>
        <v>6.226199845765485E-2</v>
      </c>
      <c r="S14" s="12"/>
      <c r="T14" s="13"/>
      <c r="U14" s="11"/>
    </row>
    <row r="15" spans="1:21" s="27" customFormat="1" ht="15" customHeight="1" x14ac:dyDescent="0.2">
      <c r="A15" s="30">
        <v>1918</v>
      </c>
      <c r="B15" s="301">
        <f>'TA2'!B15</f>
        <v>0.56260778421267554</v>
      </c>
      <c r="C15" s="415"/>
      <c r="D15" s="415"/>
      <c r="E15" s="298">
        <f>TA2b!B15</f>
        <v>0.43739221578732446</v>
      </c>
      <c r="F15" s="25">
        <f>TA2b!J15</f>
        <v>0.34244443090818483</v>
      </c>
      <c r="G15" s="25">
        <f>TA2b!R15</f>
        <v>0.19536140029683294</v>
      </c>
      <c r="H15" s="25">
        <f>TA2c!B15</f>
        <v>0.15332470633841122</v>
      </c>
      <c r="I15" s="25">
        <f>TA2c!J15</f>
        <v>8.313074643275592E-2</v>
      </c>
      <c r="J15" s="25">
        <f>TA2c!R15</f>
        <v>2.8590764612661038E-2</v>
      </c>
      <c r="K15" s="25"/>
      <c r="L15" s="53">
        <f t="shared" si="4"/>
        <v>0.24203081549049152</v>
      </c>
      <c r="M15" s="13">
        <f t="shared" si="5"/>
        <v>9.4947784879139629E-2</v>
      </c>
      <c r="N15" s="13">
        <f t="shared" si="6"/>
        <v>0.14708303061135189</v>
      </c>
      <c r="O15" s="13">
        <f t="shared" si="0"/>
        <v>0.11223065386407702</v>
      </c>
      <c r="P15" s="13">
        <f t="shared" si="1"/>
        <v>4.2036693958421717E-2</v>
      </c>
      <c r="Q15" s="13">
        <f t="shared" si="2"/>
        <v>7.0193959905655301E-2</v>
      </c>
      <c r="R15" s="13">
        <f t="shared" si="3"/>
        <v>5.4539981820094882E-2</v>
      </c>
      <c r="S15" s="12"/>
      <c r="T15" s="13"/>
      <c r="U15" s="11"/>
    </row>
    <row r="16" spans="1:21" s="27" customFormat="1" ht="15" customHeight="1" x14ac:dyDescent="0.2">
      <c r="A16" s="29">
        <v>1919</v>
      </c>
      <c r="B16" s="302">
        <f>'TA2'!B16</f>
        <v>0.5441326562920068</v>
      </c>
      <c r="C16" s="413"/>
      <c r="D16" s="414"/>
      <c r="E16" s="299">
        <f>TA2b!B16</f>
        <v>0.45586734370799326</v>
      </c>
      <c r="F16" s="28">
        <f>TA2b!J16</f>
        <v>0.36666506007816158</v>
      </c>
      <c r="G16" s="28">
        <f>TA2b!R16</f>
        <v>0.21441932729753468</v>
      </c>
      <c r="H16" s="28">
        <f>TA2c!B16</f>
        <v>0.16722379381522551</v>
      </c>
      <c r="I16" s="28">
        <f>TA2c!J16</f>
        <v>8.8386579078717373E-2</v>
      </c>
      <c r="J16" s="28">
        <f>TA2c!R16</f>
        <v>2.8716810704387249E-2</v>
      </c>
      <c r="K16" s="28"/>
      <c r="L16" s="54">
        <f t="shared" si="4"/>
        <v>0.24144801641045857</v>
      </c>
      <c r="M16" s="18">
        <f t="shared" si="5"/>
        <v>8.920228362983168E-2</v>
      </c>
      <c r="N16" s="18">
        <f t="shared" si="6"/>
        <v>0.15224573278062689</v>
      </c>
      <c r="O16" s="18">
        <f t="shared" si="0"/>
        <v>0.12603274821881733</v>
      </c>
      <c r="P16" s="18">
        <f t="shared" si="1"/>
        <v>4.7195533482309177E-2</v>
      </c>
      <c r="Q16" s="18">
        <f t="shared" si="2"/>
        <v>7.8837214736508135E-2</v>
      </c>
      <c r="R16" s="18">
        <f t="shared" si="3"/>
        <v>5.966976837433012E-2</v>
      </c>
      <c r="S16" s="17"/>
      <c r="T16" s="13"/>
      <c r="U16" s="11"/>
    </row>
    <row r="17" spans="1:21" s="27" customFormat="1" ht="15" customHeight="1" x14ac:dyDescent="0.2">
      <c r="A17" s="31">
        <v>1920</v>
      </c>
      <c r="B17" s="303">
        <f>'TA2'!B17</f>
        <v>0.56208009118755187</v>
      </c>
      <c r="C17" s="415"/>
      <c r="D17" s="415"/>
      <c r="E17" s="300">
        <f>TA2b!B17</f>
        <v>0.43791990881244819</v>
      </c>
      <c r="F17" s="26">
        <f>TA2b!J17</f>
        <v>0.34117576264198285</v>
      </c>
      <c r="G17" s="26">
        <f>TA2b!R17</f>
        <v>0.1897321738846717</v>
      </c>
      <c r="H17" s="26">
        <f>TA2c!B17</f>
        <v>0.1433876797066779</v>
      </c>
      <c r="I17" s="26">
        <f>TA2c!J17</f>
        <v>6.8503566251600478E-2</v>
      </c>
      <c r="J17" s="26">
        <f>TA2c!R17</f>
        <v>1.9004647786571998E-2</v>
      </c>
      <c r="K17" s="26"/>
      <c r="L17" s="55">
        <f t="shared" si="4"/>
        <v>0.24818773492777649</v>
      </c>
      <c r="M17" s="22">
        <f t="shared" si="5"/>
        <v>9.6744146170465339E-2</v>
      </c>
      <c r="N17" s="22">
        <f t="shared" si="6"/>
        <v>0.15144358875731115</v>
      </c>
      <c r="O17" s="22">
        <f t="shared" si="0"/>
        <v>0.12122860763307122</v>
      </c>
      <c r="P17" s="22">
        <f t="shared" si="1"/>
        <v>4.63444941779938E-2</v>
      </c>
      <c r="Q17" s="22">
        <f t="shared" si="2"/>
        <v>7.4884113455077422E-2</v>
      </c>
      <c r="R17" s="22">
        <f t="shared" si="3"/>
        <v>4.9498918465028477E-2</v>
      </c>
      <c r="S17" s="21"/>
      <c r="T17" s="13"/>
      <c r="U17" s="11"/>
    </row>
    <row r="18" spans="1:21" s="27" customFormat="1" ht="15" customHeight="1" x14ac:dyDescent="0.2">
      <c r="A18" s="30">
        <v>1921</v>
      </c>
      <c r="B18" s="301">
        <f>'TA2'!B18</f>
        <v>0.52722458768822222</v>
      </c>
      <c r="C18" s="415"/>
      <c r="D18" s="415"/>
      <c r="E18" s="298">
        <f>TA2b!B18</f>
        <v>0.47277541231177772</v>
      </c>
      <c r="F18" s="25">
        <f>TA2b!J18</f>
        <v>0.35854513695256496</v>
      </c>
      <c r="G18" s="25">
        <f>TA2b!R18</f>
        <v>0.19164036747494972</v>
      </c>
      <c r="H18" s="25">
        <f>TA2c!B18</f>
        <v>0.14500994464554162</v>
      </c>
      <c r="I18" s="25">
        <f>TA2c!J18</f>
        <v>6.9438289370508444E-2</v>
      </c>
      <c r="J18" s="25">
        <f>TA2c!R18</f>
        <v>1.9201952882802843E-2</v>
      </c>
      <c r="K18" s="25"/>
      <c r="L18" s="53">
        <f t="shared" si="4"/>
        <v>0.281135044836828</v>
      </c>
      <c r="M18" s="13">
        <f t="shared" si="5"/>
        <v>0.11423027535921276</v>
      </c>
      <c r="N18" s="13">
        <f t="shared" si="6"/>
        <v>0.16690476947761523</v>
      </c>
      <c r="O18" s="13">
        <f t="shared" si="0"/>
        <v>0.12220207810444128</v>
      </c>
      <c r="P18" s="13">
        <f t="shared" si="1"/>
        <v>4.6630422829408102E-2</v>
      </c>
      <c r="Q18" s="13">
        <f t="shared" si="2"/>
        <v>7.5571655275033178E-2</v>
      </c>
      <c r="R18" s="13">
        <f t="shared" si="3"/>
        <v>5.0236336487705605E-2</v>
      </c>
      <c r="S18" s="12"/>
      <c r="T18" s="13"/>
      <c r="U18" s="11"/>
    </row>
    <row r="19" spans="1:21" s="27" customFormat="1" ht="15" customHeight="1" x14ac:dyDescent="0.2">
      <c r="A19" s="30">
        <v>1922</v>
      </c>
      <c r="B19" s="301">
        <f>'TA2'!B19</f>
        <v>0.53920334474635268</v>
      </c>
      <c r="C19" s="415"/>
      <c r="D19" s="415"/>
      <c r="E19" s="298">
        <f>TA2b!B19</f>
        <v>0.46079665525364727</v>
      </c>
      <c r="F19" s="25">
        <f>TA2b!J19</f>
        <v>0.34945703800325911</v>
      </c>
      <c r="G19" s="25">
        <f>TA2b!R19</f>
        <v>0.18584820957658144</v>
      </c>
      <c r="H19" s="25">
        <f>TA2c!B19</f>
        <v>0.14100657620955553</v>
      </c>
      <c r="I19" s="25">
        <f>TA2c!J19</f>
        <v>6.8674959213696096E-2</v>
      </c>
      <c r="J19" s="25">
        <f>TA2c!R19</f>
        <v>2.1059264450204413E-2</v>
      </c>
      <c r="K19" s="25"/>
      <c r="L19" s="53">
        <f t="shared" si="4"/>
        <v>0.27494844567706583</v>
      </c>
      <c r="M19" s="13">
        <f t="shared" si="5"/>
        <v>0.11133961725038816</v>
      </c>
      <c r="N19" s="13">
        <f t="shared" si="6"/>
        <v>0.16360882842667768</v>
      </c>
      <c r="O19" s="13">
        <f t="shared" si="0"/>
        <v>0.11717325036288534</v>
      </c>
      <c r="P19" s="13">
        <f t="shared" si="1"/>
        <v>4.4841633367025902E-2</v>
      </c>
      <c r="Q19" s="13">
        <f t="shared" si="2"/>
        <v>7.2331616995859438E-2</v>
      </c>
      <c r="R19" s="13">
        <f t="shared" si="3"/>
        <v>4.7615694763491687E-2</v>
      </c>
      <c r="S19" s="12"/>
      <c r="T19" s="13"/>
      <c r="U19" s="11"/>
    </row>
    <row r="20" spans="1:21" s="27" customFormat="1" ht="15" customHeight="1" x14ac:dyDescent="0.2">
      <c r="A20" s="30">
        <v>1923</v>
      </c>
      <c r="B20" s="301">
        <f>'TA2'!B20</f>
        <v>0.56394643016412904</v>
      </c>
      <c r="C20" s="415"/>
      <c r="D20" s="415"/>
      <c r="E20" s="298">
        <f>TA2b!B20</f>
        <v>0.43605356983587101</v>
      </c>
      <c r="F20" s="25">
        <f>TA2b!J20</f>
        <v>0.33054827868008463</v>
      </c>
      <c r="G20" s="25">
        <f>TA2b!R20</f>
        <v>0.17693804225164042</v>
      </c>
      <c r="H20" s="25">
        <f>TA2c!B20</f>
        <v>0.1348608248557478</v>
      </c>
      <c r="I20" s="25">
        <f>TA2c!J20</f>
        <v>6.5623797781067125E-2</v>
      </c>
      <c r="J20" s="25">
        <f>TA2c!R20</f>
        <v>1.9754534485382978E-2</v>
      </c>
      <c r="K20" s="25"/>
      <c r="L20" s="53">
        <f t="shared" si="4"/>
        <v>0.25911552758423062</v>
      </c>
      <c r="M20" s="13">
        <f t="shared" si="5"/>
        <v>0.10550529115578638</v>
      </c>
      <c r="N20" s="13">
        <f t="shared" si="6"/>
        <v>0.15361023642844421</v>
      </c>
      <c r="O20" s="13">
        <f t="shared" si="0"/>
        <v>0.1113142444705733</v>
      </c>
      <c r="P20" s="13">
        <f t="shared" si="1"/>
        <v>4.2077217395892624E-2</v>
      </c>
      <c r="Q20" s="13">
        <f t="shared" si="2"/>
        <v>6.9237027074680671E-2</v>
      </c>
      <c r="R20" s="13">
        <f t="shared" si="3"/>
        <v>4.5869263295684151E-2</v>
      </c>
      <c r="S20" s="12"/>
      <c r="T20" s="13"/>
      <c r="U20" s="11"/>
    </row>
    <row r="21" spans="1:21" s="27" customFormat="1" ht="15" customHeight="1" x14ac:dyDescent="0.2">
      <c r="A21" s="30">
        <v>1924</v>
      </c>
      <c r="B21" s="301">
        <f>'TA2'!B21</f>
        <v>0.54321459978882691</v>
      </c>
      <c r="C21" s="415"/>
      <c r="D21" s="415"/>
      <c r="E21" s="298">
        <f>TA2b!B21</f>
        <v>0.45678540021117303</v>
      </c>
      <c r="F21" s="25">
        <f>TA2b!J21</f>
        <v>0.3447668480094222</v>
      </c>
      <c r="G21" s="25">
        <f>TA2b!R21</f>
        <v>0.18493066274696612</v>
      </c>
      <c r="H21" s="25">
        <f>TA2c!B21</f>
        <v>0.14113431642203972</v>
      </c>
      <c r="I21" s="25">
        <f>TA2c!J21</f>
        <v>6.8878353780832832E-2</v>
      </c>
      <c r="J21" s="25">
        <f>TA2c!R21</f>
        <v>2.08589863465625E-2</v>
      </c>
      <c r="K21" s="25"/>
      <c r="L21" s="53">
        <f t="shared" si="4"/>
        <v>0.27185473746420691</v>
      </c>
      <c r="M21" s="13">
        <f t="shared" si="5"/>
        <v>0.11201855220175083</v>
      </c>
      <c r="N21" s="13">
        <f t="shared" si="6"/>
        <v>0.15983618526245608</v>
      </c>
      <c r="O21" s="13">
        <f t="shared" si="0"/>
        <v>0.11605230896613329</v>
      </c>
      <c r="P21" s="13">
        <f t="shared" si="1"/>
        <v>4.3796346324926405E-2</v>
      </c>
      <c r="Q21" s="13">
        <f t="shared" si="2"/>
        <v>7.2255962641206886E-2</v>
      </c>
      <c r="R21" s="13">
        <f t="shared" si="3"/>
        <v>4.8019367434270335E-2</v>
      </c>
      <c r="S21" s="12"/>
      <c r="T21" s="13"/>
      <c r="U21" s="11"/>
    </row>
    <row r="22" spans="1:21" s="27" customFormat="1" ht="15" customHeight="1" x14ac:dyDescent="0.2">
      <c r="A22" s="30">
        <v>1925</v>
      </c>
      <c r="B22" s="301">
        <f>'TA2'!B22</f>
        <v>0.52795747953325056</v>
      </c>
      <c r="C22" s="415"/>
      <c r="D22" s="415"/>
      <c r="E22" s="298">
        <f>TA2b!B22</f>
        <v>0.47204252046674944</v>
      </c>
      <c r="F22" s="25">
        <f>TA2b!J22</f>
        <v>0.36820715353691669</v>
      </c>
      <c r="G22" s="25">
        <f>TA2b!R22</f>
        <v>0.20696049752437973</v>
      </c>
      <c r="H22" s="25">
        <f>TA2c!B22</f>
        <v>0.15881883798036031</v>
      </c>
      <c r="I22" s="25">
        <f>TA2c!J22</f>
        <v>8.0476177974687743E-2</v>
      </c>
      <c r="J22" s="25">
        <f>TA2c!R22</f>
        <v>2.7429257881425393E-2</v>
      </c>
      <c r="K22" s="25"/>
      <c r="L22" s="53">
        <f t="shared" si="4"/>
        <v>0.26508202294236971</v>
      </c>
      <c r="M22" s="13">
        <f t="shared" si="5"/>
        <v>0.10383536692983275</v>
      </c>
      <c r="N22" s="13">
        <f t="shared" si="6"/>
        <v>0.16124665601253696</v>
      </c>
      <c r="O22" s="13">
        <f t="shared" si="0"/>
        <v>0.12648431954969197</v>
      </c>
      <c r="P22" s="13">
        <f t="shared" si="1"/>
        <v>4.8141659544019416E-2</v>
      </c>
      <c r="Q22" s="13">
        <f t="shared" si="2"/>
        <v>7.8342660005672568E-2</v>
      </c>
      <c r="R22" s="13">
        <f t="shared" si="3"/>
        <v>5.3046920093262354E-2</v>
      </c>
      <c r="S22" s="12"/>
      <c r="T22" s="13"/>
      <c r="U22" s="11"/>
    </row>
    <row r="23" spans="1:21" s="27" customFormat="1" ht="15" customHeight="1" x14ac:dyDescent="0.2">
      <c r="A23" s="30">
        <v>1926</v>
      </c>
      <c r="B23" s="301">
        <f>'TA2'!B23</f>
        <v>0.52575136315202131</v>
      </c>
      <c r="C23" s="415"/>
      <c r="D23" s="415"/>
      <c r="E23" s="298">
        <f>TA2b!B23</f>
        <v>0.47424863684797869</v>
      </c>
      <c r="F23" s="25">
        <f>TA2b!J23</f>
        <v>0.37579456616629064</v>
      </c>
      <c r="G23" s="25">
        <f>TA2b!R23</f>
        <v>0.21822374718029855</v>
      </c>
      <c r="H23" s="25">
        <f>TA2c!B23</f>
        <v>0.1688093284301069</v>
      </c>
      <c r="I23" s="25">
        <f>TA2c!J23</f>
        <v>8.9070849679926067E-2</v>
      </c>
      <c r="J23" s="25">
        <f>TA2c!R23</f>
        <v>3.1931351345168307E-2</v>
      </c>
      <c r="K23" s="25"/>
      <c r="L23" s="53">
        <f t="shared" si="4"/>
        <v>0.25602488966768011</v>
      </c>
      <c r="M23" s="13">
        <f t="shared" si="5"/>
        <v>9.8454070681688044E-2</v>
      </c>
      <c r="N23" s="13">
        <f t="shared" si="6"/>
        <v>0.15757081898599209</v>
      </c>
      <c r="O23" s="13">
        <f t="shared" si="0"/>
        <v>0.12915289750037248</v>
      </c>
      <c r="P23" s="13">
        <f t="shared" si="1"/>
        <v>4.9414418750191647E-2</v>
      </c>
      <c r="Q23" s="13">
        <f t="shared" si="2"/>
        <v>7.9738478750180836E-2</v>
      </c>
      <c r="R23" s="13">
        <f t="shared" si="3"/>
        <v>5.713949833475776E-2</v>
      </c>
      <c r="S23" s="12"/>
      <c r="T23" s="13"/>
      <c r="U23" s="11"/>
    </row>
    <row r="24" spans="1:21" s="27" customFormat="1" ht="15" customHeight="1" x14ac:dyDescent="0.2">
      <c r="A24" s="30">
        <v>1927</v>
      </c>
      <c r="B24" s="301">
        <f>'TA2'!B24</f>
        <v>0.53031890743281318</v>
      </c>
      <c r="C24" s="415"/>
      <c r="D24" s="416"/>
      <c r="E24" s="298">
        <f>TA2b!B24</f>
        <v>0.46968109256718682</v>
      </c>
      <c r="F24" s="25">
        <f>TA2b!J24</f>
        <v>0.37015270235248809</v>
      </c>
      <c r="G24" s="25">
        <f>TA2b!R24</f>
        <v>0.21177570649936767</v>
      </c>
      <c r="H24" s="25">
        <f>TA2c!B24</f>
        <v>0.16313357505469786</v>
      </c>
      <c r="I24" s="25">
        <f>TA2c!J24</f>
        <v>8.5484299217767304E-2</v>
      </c>
      <c r="J24" s="25">
        <f>TA2c!R24</f>
        <v>3.0685729309871457E-2</v>
      </c>
      <c r="K24" s="25"/>
      <c r="L24" s="53">
        <f t="shared" si="4"/>
        <v>0.25790538606781915</v>
      </c>
      <c r="M24" s="13">
        <f t="shared" si="5"/>
        <v>9.9528390214698725E-2</v>
      </c>
      <c r="N24" s="13">
        <f t="shared" si="6"/>
        <v>0.15837699585312043</v>
      </c>
      <c r="O24" s="13">
        <f t="shared" si="0"/>
        <v>0.12629140728160038</v>
      </c>
      <c r="P24" s="13">
        <f t="shared" si="1"/>
        <v>4.8642131444669806E-2</v>
      </c>
      <c r="Q24" s="13">
        <f t="shared" si="2"/>
        <v>7.7649275836930556E-2</v>
      </c>
      <c r="R24" s="13">
        <f t="shared" si="3"/>
        <v>5.4798569907895847E-2</v>
      </c>
      <c r="S24" s="12"/>
      <c r="T24" s="13"/>
      <c r="U24" s="11"/>
    </row>
    <row r="25" spans="1:21" s="27" customFormat="1" ht="15" customHeight="1" x14ac:dyDescent="0.2">
      <c r="A25" s="30">
        <v>1928</v>
      </c>
      <c r="B25" s="301">
        <f>'TA2'!B25</f>
        <v>0.51787466727401488</v>
      </c>
      <c r="C25" s="415"/>
      <c r="D25" s="416"/>
      <c r="E25" s="298">
        <f>TA2b!B25</f>
        <v>0.48212533272598512</v>
      </c>
      <c r="F25" s="25">
        <f>TA2b!J25</f>
        <v>0.38106254204596313</v>
      </c>
      <c r="G25" s="25">
        <f>TA2b!R25</f>
        <v>0.22265994754521939</v>
      </c>
      <c r="H25" s="25">
        <f>TA2c!B25</f>
        <v>0.1736344933881826</v>
      </c>
      <c r="I25" s="25">
        <f>TA2c!J25</f>
        <v>9.5400063629359586E-2</v>
      </c>
      <c r="J25" s="25">
        <f>TA2c!R25</f>
        <v>3.6939646693145249E-2</v>
      </c>
      <c r="K25" s="25"/>
      <c r="L25" s="53">
        <f t="shared" si="4"/>
        <v>0.25946538518076573</v>
      </c>
      <c r="M25" s="13">
        <f t="shared" si="5"/>
        <v>0.101062790680022</v>
      </c>
      <c r="N25" s="13">
        <f t="shared" si="6"/>
        <v>0.15840259450074373</v>
      </c>
      <c r="O25" s="13">
        <f t="shared" si="0"/>
        <v>0.12725988391585979</v>
      </c>
      <c r="P25" s="13">
        <f t="shared" si="1"/>
        <v>4.9025454157036796E-2</v>
      </c>
      <c r="Q25" s="13">
        <f t="shared" si="2"/>
        <v>7.8234429758823013E-2</v>
      </c>
      <c r="R25" s="13">
        <f t="shared" si="3"/>
        <v>5.8460416936214336E-2</v>
      </c>
      <c r="S25" s="12"/>
      <c r="T25" s="13"/>
      <c r="U25" s="11"/>
    </row>
    <row r="26" spans="1:21" s="27" customFormat="1" ht="15" customHeight="1" x14ac:dyDescent="0.2">
      <c r="A26" s="29">
        <v>1929</v>
      </c>
      <c r="B26" s="302">
        <f>'TA2'!B26</f>
        <v>0.53121444033163157</v>
      </c>
      <c r="C26" s="413"/>
      <c r="D26" s="414"/>
      <c r="E26" s="299">
        <f>TA2b!B26</f>
        <v>0.46878555966836843</v>
      </c>
      <c r="F26" s="28">
        <f>TA2b!J26</f>
        <v>0.37428113053473877</v>
      </c>
      <c r="G26" s="28">
        <f>TA2b!R26</f>
        <v>0.22117363733999085</v>
      </c>
      <c r="H26" s="28">
        <f>TA2c!B26</f>
        <v>0.17350156198986472</v>
      </c>
      <c r="I26" s="28">
        <f>TA2c!J26</f>
        <v>9.8221184552131885E-2</v>
      </c>
      <c r="J26" s="28">
        <f>TA2c!R26</f>
        <v>4.0322567952663445E-2</v>
      </c>
      <c r="K26" s="28"/>
      <c r="L26" s="54">
        <f t="shared" si="4"/>
        <v>0.24761192232837759</v>
      </c>
      <c r="M26" s="18">
        <f t="shared" si="5"/>
        <v>9.4504429133629664E-2</v>
      </c>
      <c r="N26" s="18">
        <f t="shared" si="6"/>
        <v>0.15310749319474792</v>
      </c>
      <c r="O26" s="18">
        <f t="shared" si="0"/>
        <v>0.12295245278785896</v>
      </c>
      <c r="P26" s="18">
        <f t="shared" si="1"/>
        <v>4.7672075350126131E-2</v>
      </c>
      <c r="Q26" s="18">
        <f t="shared" si="2"/>
        <v>7.5280377437732832E-2</v>
      </c>
      <c r="R26" s="18">
        <f t="shared" si="3"/>
        <v>5.789861659946844E-2</v>
      </c>
      <c r="S26" s="17"/>
      <c r="T26" s="13"/>
      <c r="U26" s="11"/>
    </row>
    <row r="27" spans="1:21" s="27" customFormat="1" ht="15" customHeight="1" x14ac:dyDescent="0.2">
      <c r="A27" s="31">
        <v>1930</v>
      </c>
      <c r="B27" s="303">
        <f>'TA2'!B27</f>
        <v>0.53834497603581377</v>
      </c>
      <c r="C27" s="415"/>
      <c r="D27" s="415"/>
      <c r="E27" s="300">
        <f>TA2b!B27</f>
        <v>0.46165502396418623</v>
      </c>
      <c r="F27" s="26">
        <f>TA2b!J27</f>
        <v>0.35358441031410837</v>
      </c>
      <c r="G27" s="26">
        <f>TA2b!R27</f>
        <v>0.19349671603149471</v>
      </c>
      <c r="H27" s="26">
        <f>TA2c!B27</f>
        <v>0.14654186621889803</v>
      </c>
      <c r="I27" s="26">
        <f>TA2c!J27</f>
        <v>7.5159919883586154E-2</v>
      </c>
      <c r="J27" s="26">
        <f>TA2c!R27</f>
        <v>2.6650444452161005E-2</v>
      </c>
      <c r="K27" s="26"/>
      <c r="L27" s="55">
        <f t="shared" si="4"/>
        <v>0.26815830793269152</v>
      </c>
      <c r="M27" s="22">
        <f t="shared" si="5"/>
        <v>0.10807061365007786</v>
      </c>
      <c r="N27" s="22">
        <f t="shared" si="6"/>
        <v>0.16008769428261366</v>
      </c>
      <c r="O27" s="22">
        <f t="shared" si="0"/>
        <v>0.11833679614790855</v>
      </c>
      <c r="P27" s="22">
        <f t="shared" si="1"/>
        <v>4.6954849812596677E-2</v>
      </c>
      <c r="Q27" s="22">
        <f t="shared" si="2"/>
        <v>7.1381946335311877E-2</v>
      </c>
      <c r="R27" s="22">
        <f t="shared" si="3"/>
        <v>4.8509475431425149E-2</v>
      </c>
      <c r="S27" s="21"/>
      <c r="T27" s="13"/>
      <c r="U27" s="11"/>
    </row>
    <row r="28" spans="1:21" s="27" customFormat="1" ht="15" customHeight="1" x14ac:dyDescent="0.2">
      <c r="A28" s="30">
        <v>1931</v>
      </c>
      <c r="B28" s="301">
        <f>'TA2'!B28</f>
        <v>0.53760000931798624</v>
      </c>
      <c r="C28" s="415"/>
      <c r="D28" s="415"/>
      <c r="E28" s="298">
        <f>TA2b!B28</f>
        <v>0.46239999068201371</v>
      </c>
      <c r="F28" s="25">
        <f>TA2b!J28</f>
        <v>0.33791139443992446</v>
      </c>
      <c r="G28" s="25">
        <f>TA2b!R28</f>
        <v>0.16817885727944107</v>
      </c>
      <c r="H28" s="25">
        <f>TA2c!B28</f>
        <v>0.12331295963465926</v>
      </c>
      <c r="I28" s="25">
        <f>TA2c!J28</f>
        <v>5.8588054090236173E-2</v>
      </c>
      <c r="J28" s="25">
        <f>TA2c!R28</f>
        <v>1.8698582855598469E-2</v>
      </c>
      <c r="K28" s="25"/>
      <c r="L28" s="53">
        <f t="shared" si="4"/>
        <v>0.29422113340257261</v>
      </c>
      <c r="M28" s="13">
        <f t="shared" si="5"/>
        <v>0.12448859624208924</v>
      </c>
      <c r="N28" s="13">
        <f t="shared" si="6"/>
        <v>0.16973253716048339</v>
      </c>
      <c r="O28" s="13">
        <f t="shared" si="0"/>
        <v>0.10959080318920489</v>
      </c>
      <c r="P28" s="13">
        <f t="shared" si="1"/>
        <v>4.4865897644781813E-2</v>
      </c>
      <c r="Q28" s="13">
        <f t="shared" si="2"/>
        <v>6.4724905544423089E-2</v>
      </c>
      <c r="R28" s="13">
        <f t="shared" si="3"/>
        <v>3.9889471234637708E-2</v>
      </c>
      <c r="S28" s="12"/>
      <c r="T28" s="13"/>
      <c r="U28" s="11"/>
    </row>
    <row r="29" spans="1:21" s="27" customFormat="1" ht="15" customHeight="1" x14ac:dyDescent="0.2">
      <c r="A29" s="30">
        <v>1932</v>
      </c>
      <c r="B29" s="301">
        <f>'TA2'!B29</f>
        <v>0.51939468601636873</v>
      </c>
      <c r="C29" s="415"/>
      <c r="D29" s="415"/>
      <c r="E29" s="298">
        <f>TA2b!B29</f>
        <v>0.48060531398363127</v>
      </c>
      <c r="F29" s="25">
        <f>TA2b!J29</f>
        <v>0.35179512604017732</v>
      </c>
      <c r="G29" s="25">
        <f>TA2b!R29</f>
        <v>0.16514306150349156</v>
      </c>
      <c r="H29" s="25">
        <f>TA2c!B29</f>
        <v>0.12283992706619627</v>
      </c>
      <c r="I29" s="25">
        <f>TA2c!J29</f>
        <v>5.8558243638587436E-2</v>
      </c>
      <c r="J29" s="25">
        <f>TA2c!R29</f>
        <v>1.5188936530478338E-2</v>
      </c>
      <c r="K29" s="25"/>
      <c r="L29" s="53">
        <f t="shared" si="4"/>
        <v>0.3154622524801397</v>
      </c>
      <c r="M29" s="13">
        <f t="shared" si="5"/>
        <v>0.12881018794345395</v>
      </c>
      <c r="N29" s="13">
        <f t="shared" si="6"/>
        <v>0.18665206453668576</v>
      </c>
      <c r="O29" s="13">
        <f t="shared" si="0"/>
        <v>0.10658481786490412</v>
      </c>
      <c r="P29" s="13">
        <f t="shared" si="1"/>
        <v>4.2303134437295289E-2</v>
      </c>
      <c r="Q29" s="13">
        <f t="shared" si="2"/>
        <v>6.4281683427608843E-2</v>
      </c>
      <c r="R29" s="13">
        <f t="shared" si="3"/>
        <v>4.3369307108109101E-2</v>
      </c>
      <c r="S29" s="12"/>
      <c r="T29" s="13"/>
      <c r="U29" s="11"/>
    </row>
    <row r="30" spans="1:21" s="27" customFormat="1" ht="15" customHeight="1" x14ac:dyDescent="0.2">
      <c r="A30" s="30">
        <v>1933</v>
      </c>
      <c r="B30" s="301">
        <f>'TA2'!B30</f>
        <v>0.52421351083582013</v>
      </c>
      <c r="C30" s="415"/>
      <c r="D30" s="415"/>
      <c r="E30" s="298">
        <f>TA2b!B30</f>
        <v>0.47578648916417993</v>
      </c>
      <c r="F30" s="25">
        <f>TA2b!J30</f>
        <v>0.35778242274179878</v>
      </c>
      <c r="G30" s="25">
        <f>TA2b!R30</f>
        <v>0.17391325572342559</v>
      </c>
      <c r="H30" s="25">
        <f>TA2c!B30</f>
        <v>0.13052978013882624</v>
      </c>
      <c r="I30" s="25">
        <f>TA2c!J30</f>
        <v>6.4546189883584001E-2</v>
      </c>
      <c r="J30" s="25">
        <f>TA2c!R30</f>
        <v>1.882291073007868E-2</v>
      </c>
      <c r="K30" s="25"/>
      <c r="L30" s="53">
        <f t="shared" si="4"/>
        <v>0.30187323344075434</v>
      </c>
      <c r="M30" s="13">
        <f t="shared" si="5"/>
        <v>0.11800406642238115</v>
      </c>
      <c r="N30" s="13">
        <f t="shared" si="6"/>
        <v>0.18386916701837319</v>
      </c>
      <c r="O30" s="13">
        <f t="shared" si="0"/>
        <v>0.10936706583984158</v>
      </c>
      <c r="P30" s="13">
        <f t="shared" si="1"/>
        <v>4.3383475584599346E-2</v>
      </c>
      <c r="Q30" s="13">
        <f t="shared" si="2"/>
        <v>6.5983590255242239E-2</v>
      </c>
      <c r="R30" s="13">
        <f t="shared" si="3"/>
        <v>4.5723279153505325E-2</v>
      </c>
      <c r="S30" s="12"/>
      <c r="T30" s="13"/>
      <c r="U30" s="11"/>
    </row>
    <row r="31" spans="1:21" s="27" customFormat="1" ht="15" customHeight="1" x14ac:dyDescent="0.2">
      <c r="A31" s="30">
        <v>1934</v>
      </c>
      <c r="B31" s="301">
        <f>'TA2'!B31</f>
        <v>0.51166189204763213</v>
      </c>
      <c r="C31" s="415"/>
      <c r="D31" s="415"/>
      <c r="E31" s="298">
        <f>TA2b!B31</f>
        <v>0.48833810795236787</v>
      </c>
      <c r="F31" s="25">
        <f>TA2b!J31</f>
        <v>0.37786200193690694</v>
      </c>
      <c r="G31" s="25">
        <f>TA2b!R31</f>
        <v>0.19057203346423909</v>
      </c>
      <c r="H31" s="25">
        <f>TA2c!B31</f>
        <v>0.14531400231578781</v>
      </c>
      <c r="I31" s="25">
        <f>TA2c!J31</f>
        <v>7.158104179944931E-2</v>
      </c>
      <c r="J31" s="25">
        <f>TA2c!R31</f>
        <v>2.1675640321514401E-2</v>
      </c>
      <c r="K31" s="25"/>
      <c r="L31" s="53">
        <f t="shared" si="4"/>
        <v>0.29776607448812875</v>
      </c>
      <c r="M31" s="13">
        <f t="shared" si="5"/>
        <v>0.11047610601546093</v>
      </c>
      <c r="N31" s="13">
        <f t="shared" si="6"/>
        <v>0.18728996847266785</v>
      </c>
      <c r="O31" s="13">
        <f t="shared" si="0"/>
        <v>0.11899099166478978</v>
      </c>
      <c r="P31" s="13">
        <f t="shared" si="1"/>
        <v>4.5258031148451283E-2</v>
      </c>
      <c r="Q31" s="13">
        <f t="shared" si="2"/>
        <v>7.37329605163385E-2</v>
      </c>
      <c r="R31" s="13">
        <f t="shared" si="3"/>
        <v>4.9905401477934909E-2</v>
      </c>
      <c r="S31" s="12"/>
      <c r="T31" s="13"/>
      <c r="U31" s="11"/>
    </row>
    <row r="32" spans="1:21" s="27" customFormat="1" ht="15" customHeight="1" x14ac:dyDescent="0.2">
      <c r="A32" s="30">
        <v>1935</v>
      </c>
      <c r="B32" s="301">
        <f>'TA2'!B32</f>
        <v>0.51998000413532153</v>
      </c>
      <c r="C32" s="415"/>
      <c r="D32" s="415"/>
      <c r="E32" s="298">
        <f>TA2b!B32</f>
        <v>0.48001999586467853</v>
      </c>
      <c r="F32" s="25">
        <f>TA2b!J32</f>
        <v>0.36618774556424238</v>
      </c>
      <c r="G32" s="25">
        <f>TA2b!R32</f>
        <v>0.19391897044918288</v>
      </c>
      <c r="H32" s="25">
        <f>TA2c!B32</f>
        <v>0.14858244684265245</v>
      </c>
      <c r="I32" s="25">
        <f>TA2c!J32</f>
        <v>7.4187754637715986E-2</v>
      </c>
      <c r="J32" s="25">
        <f>TA2c!R32</f>
        <v>2.3005003749331877E-2</v>
      </c>
      <c r="K32" s="25"/>
      <c r="L32" s="53">
        <f t="shared" si="4"/>
        <v>0.28610102541549565</v>
      </c>
      <c r="M32" s="13">
        <f t="shared" si="5"/>
        <v>0.11383225030043614</v>
      </c>
      <c r="N32" s="13">
        <f t="shared" si="6"/>
        <v>0.1722687751150595</v>
      </c>
      <c r="O32" s="13">
        <f t="shared" si="0"/>
        <v>0.1197312158114669</v>
      </c>
      <c r="P32" s="13">
        <f t="shared" si="1"/>
        <v>4.5336523606530427E-2</v>
      </c>
      <c r="Q32" s="13">
        <f t="shared" si="2"/>
        <v>7.4394692204936469E-2</v>
      </c>
      <c r="R32" s="13">
        <f t="shared" si="3"/>
        <v>5.1182750888384108E-2</v>
      </c>
      <c r="S32" s="12"/>
      <c r="T32" s="13"/>
      <c r="U32" s="11"/>
    </row>
    <row r="33" spans="1:21" s="27" customFormat="1" ht="15" customHeight="1" x14ac:dyDescent="0.2">
      <c r="A33" s="30">
        <v>1936</v>
      </c>
      <c r="B33" s="301">
        <f>'TA2'!B33</f>
        <v>0.52138319802674571</v>
      </c>
      <c r="C33" s="415"/>
      <c r="D33" s="415"/>
      <c r="E33" s="298">
        <f>TA2b!B33</f>
        <v>0.47861680197325429</v>
      </c>
      <c r="F33" s="25">
        <f>TA2b!J33</f>
        <v>0.36728702180013817</v>
      </c>
      <c r="G33" s="25">
        <f>TA2b!R33</f>
        <v>0.20660820141634345</v>
      </c>
      <c r="H33" s="25">
        <f>TA2c!B33</f>
        <v>0.15915410972932537</v>
      </c>
      <c r="I33" s="25">
        <f>TA2c!J33</f>
        <v>7.8258906503490558E-2</v>
      </c>
      <c r="J33" s="25">
        <f>TA2c!R33</f>
        <v>2.2913594862450551E-2</v>
      </c>
      <c r="K33" s="25"/>
      <c r="L33" s="53">
        <f t="shared" si="4"/>
        <v>0.27200860055691084</v>
      </c>
      <c r="M33" s="13">
        <f t="shared" si="5"/>
        <v>0.11132978017311612</v>
      </c>
      <c r="N33" s="13">
        <f t="shared" si="6"/>
        <v>0.16067882038379472</v>
      </c>
      <c r="O33" s="13">
        <f t="shared" si="0"/>
        <v>0.12834929491285291</v>
      </c>
      <c r="P33" s="13">
        <f t="shared" si="1"/>
        <v>4.7454091687018085E-2</v>
      </c>
      <c r="Q33" s="13">
        <f t="shared" si="2"/>
        <v>8.0895203225834808E-2</v>
      </c>
      <c r="R33" s="13">
        <f t="shared" si="3"/>
        <v>5.5345311641040007E-2</v>
      </c>
      <c r="S33" s="12"/>
      <c r="T33" s="13"/>
      <c r="U33" s="11"/>
    </row>
    <row r="34" spans="1:21" s="27" customFormat="1" ht="15" customHeight="1" x14ac:dyDescent="0.2">
      <c r="A34" s="30">
        <v>1937</v>
      </c>
      <c r="B34" s="301">
        <f>'TA2'!B34</f>
        <v>0.52990416819493469</v>
      </c>
      <c r="C34" s="415"/>
      <c r="D34" s="416"/>
      <c r="E34" s="298">
        <f>TA2b!B34</f>
        <v>0.47009583180506531</v>
      </c>
      <c r="F34" s="25">
        <f>TA2b!J34</f>
        <v>0.36044596244703853</v>
      </c>
      <c r="G34" s="25">
        <f>TA2b!R34</f>
        <v>0.2039434240186149</v>
      </c>
      <c r="H34" s="25">
        <f>TA2c!B34</f>
        <v>0.15659170748404358</v>
      </c>
      <c r="I34" s="25">
        <f>TA2c!J34</f>
        <v>7.7632662039476497E-2</v>
      </c>
      <c r="J34" s="25">
        <f>TA2c!R34</f>
        <v>2.3547097915804741E-2</v>
      </c>
      <c r="K34" s="25"/>
      <c r="L34" s="53">
        <f t="shared" si="4"/>
        <v>0.26615240778645044</v>
      </c>
      <c r="M34" s="13">
        <f t="shared" si="5"/>
        <v>0.10964986935802679</v>
      </c>
      <c r="N34" s="13">
        <f t="shared" si="6"/>
        <v>0.15650253842842363</v>
      </c>
      <c r="O34" s="13">
        <f t="shared" si="0"/>
        <v>0.1263107619791384</v>
      </c>
      <c r="P34" s="13">
        <f t="shared" si="1"/>
        <v>4.735171653457132E-2</v>
      </c>
      <c r="Q34" s="13">
        <f t="shared" si="2"/>
        <v>7.8959045444567083E-2</v>
      </c>
      <c r="R34" s="13">
        <f t="shared" si="3"/>
        <v>5.4085564123671756E-2</v>
      </c>
      <c r="S34" s="12"/>
      <c r="T34" s="13"/>
      <c r="U34" s="11"/>
    </row>
    <row r="35" spans="1:21" s="27" customFormat="1" ht="15" customHeight="1" x14ac:dyDescent="0.2">
      <c r="A35" s="30">
        <v>1938</v>
      </c>
      <c r="B35" s="301">
        <f>'TA2'!B35</f>
        <v>0.53123505778032709</v>
      </c>
      <c r="C35" s="415"/>
      <c r="D35" s="416"/>
      <c r="E35" s="298">
        <f>TA2b!B35</f>
        <v>0.46876494221967291</v>
      </c>
      <c r="F35" s="25">
        <f>TA2b!J35</f>
        <v>0.3481989192829984</v>
      </c>
      <c r="G35" s="25">
        <f>TA2b!R35</f>
        <v>0.18546909389296723</v>
      </c>
      <c r="H35" s="25">
        <f>TA2c!B35</f>
        <v>0.13965004462566244</v>
      </c>
      <c r="I35" s="25">
        <f>TA2c!J35</f>
        <v>6.8742994158269788E-2</v>
      </c>
      <c r="J35" s="25">
        <f>TA2c!R35</f>
        <v>2.3546688898520459E-2</v>
      </c>
      <c r="K35" s="25"/>
      <c r="L35" s="53">
        <f t="shared" si="4"/>
        <v>0.28329584832670568</v>
      </c>
      <c r="M35" s="13">
        <f t="shared" si="5"/>
        <v>0.12056602293667451</v>
      </c>
      <c r="N35" s="13">
        <f t="shared" si="6"/>
        <v>0.16272982539003117</v>
      </c>
      <c r="O35" s="13">
        <f t="shared" si="0"/>
        <v>0.11672609973469744</v>
      </c>
      <c r="P35" s="13">
        <f t="shared" si="1"/>
        <v>4.581904926730479E-2</v>
      </c>
      <c r="Q35" s="13">
        <f t="shared" si="2"/>
        <v>7.0907050467392652E-2</v>
      </c>
      <c r="R35" s="13">
        <f t="shared" si="3"/>
        <v>4.5196305259749325E-2</v>
      </c>
      <c r="S35" s="12"/>
      <c r="T35" s="13"/>
      <c r="U35" s="11"/>
    </row>
    <row r="36" spans="1:21" s="27" customFormat="1" ht="15" customHeight="1" x14ac:dyDescent="0.2">
      <c r="A36" s="29">
        <v>1939</v>
      </c>
      <c r="B36" s="302">
        <f>'TA2'!B36</f>
        <v>0.51397803699524436</v>
      </c>
      <c r="C36" s="413"/>
      <c r="D36" s="414"/>
      <c r="E36" s="299">
        <f>TA2b!B36</f>
        <v>0.48602196300475564</v>
      </c>
      <c r="F36" s="28">
        <f>TA2b!J36</f>
        <v>0.36302706128714662</v>
      </c>
      <c r="G36" s="28">
        <f>TA2b!R36</f>
        <v>0.1962640075211794</v>
      </c>
      <c r="H36" s="28">
        <f>TA2c!B36</f>
        <v>0.14807575363432759</v>
      </c>
      <c r="I36" s="28">
        <f>TA2c!J36</f>
        <v>7.1942021540998213E-2</v>
      </c>
      <c r="J36" s="28">
        <f>TA2c!R36</f>
        <v>2.194925059171976E-2</v>
      </c>
      <c r="K36" s="28"/>
      <c r="L36" s="54">
        <f t="shared" si="4"/>
        <v>0.28975795548357625</v>
      </c>
      <c r="M36" s="18">
        <f t="shared" si="5"/>
        <v>0.12299490171760902</v>
      </c>
      <c r="N36" s="18">
        <f t="shared" si="6"/>
        <v>0.16676305376596723</v>
      </c>
      <c r="O36" s="18">
        <f t="shared" si="0"/>
        <v>0.12432198598018118</v>
      </c>
      <c r="P36" s="18">
        <f t="shared" si="1"/>
        <v>4.8188253886851801E-2</v>
      </c>
      <c r="Q36" s="18">
        <f t="shared" si="2"/>
        <v>7.6133732093329382E-2</v>
      </c>
      <c r="R36" s="18">
        <f t="shared" si="3"/>
        <v>4.9992770949278453E-2</v>
      </c>
      <c r="S36" s="17"/>
      <c r="T36" s="13"/>
      <c r="U36" s="11"/>
    </row>
    <row r="37" spans="1:21" s="27" customFormat="1" ht="15" customHeight="1" x14ac:dyDescent="0.2">
      <c r="A37" s="31">
        <v>1940</v>
      </c>
      <c r="B37" s="303">
        <f>'TA2'!B37</f>
        <v>0.51151119323719574</v>
      </c>
      <c r="C37" s="415"/>
      <c r="D37" s="415"/>
      <c r="E37" s="300">
        <f>TA2b!B37</f>
        <v>0.48848880676280426</v>
      </c>
      <c r="F37" s="26">
        <f>TA2b!J37</f>
        <v>0.36962258808574577</v>
      </c>
      <c r="G37" s="26">
        <f>TA2b!R37</f>
        <v>0.20807891550895802</v>
      </c>
      <c r="H37" s="26">
        <f>TA2c!B37</f>
        <v>0.15903611894716882</v>
      </c>
      <c r="I37" s="26">
        <f>TA2c!J37</f>
        <v>7.9712804168331819E-2</v>
      </c>
      <c r="J37" s="26">
        <f>TA2c!R37</f>
        <v>2.6142807304936483E-2</v>
      </c>
      <c r="K37" s="26"/>
      <c r="L37" s="55">
        <f t="shared" si="4"/>
        <v>0.28040989125384624</v>
      </c>
      <c r="M37" s="22">
        <f t="shared" si="5"/>
        <v>0.11886621867705849</v>
      </c>
      <c r="N37" s="22">
        <f t="shared" si="6"/>
        <v>0.16154367257678776</v>
      </c>
      <c r="O37" s="22">
        <f t="shared" si="0"/>
        <v>0.1283661113406262</v>
      </c>
      <c r="P37" s="22">
        <f t="shared" si="1"/>
        <v>4.9042796561789198E-2</v>
      </c>
      <c r="Q37" s="22">
        <f t="shared" si="2"/>
        <v>7.9323314778837001E-2</v>
      </c>
      <c r="R37" s="22">
        <f t="shared" si="3"/>
        <v>5.3569996863395336E-2</v>
      </c>
      <c r="S37" s="21"/>
      <c r="T37" s="13"/>
      <c r="U37" s="11"/>
    </row>
    <row r="38" spans="1:21" s="27" customFormat="1" ht="15" customHeight="1" x14ac:dyDescent="0.2">
      <c r="A38" s="30">
        <v>1941</v>
      </c>
      <c r="B38" s="301">
        <f>'TA2'!B38</f>
        <v>0.53364281600066077</v>
      </c>
      <c r="C38" s="415"/>
      <c r="D38" s="415"/>
      <c r="E38" s="298">
        <f>TA2b!B38</f>
        <v>0.46635718399933918</v>
      </c>
      <c r="F38" s="25">
        <f>TA2b!J38</f>
        <v>0.36170052023186039</v>
      </c>
      <c r="G38" s="25">
        <f>TA2b!R38</f>
        <v>0.21332043984035429</v>
      </c>
      <c r="H38" s="25">
        <f>TA2c!B38</f>
        <v>0.16346814177804722</v>
      </c>
      <c r="I38" s="25">
        <f>TA2c!J38</f>
        <v>8.3255442338092261E-2</v>
      </c>
      <c r="J38" s="25">
        <f>TA2c!R38</f>
        <v>2.814770996166082E-2</v>
      </c>
      <c r="K38" s="25"/>
      <c r="L38" s="53">
        <f t="shared" si="4"/>
        <v>0.25303674415898492</v>
      </c>
      <c r="M38" s="13">
        <f t="shared" si="5"/>
        <v>0.10465666376747879</v>
      </c>
      <c r="N38" s="13">
        <f t="shared" si="6"/>
        <v>0.1483800803915061</v>
      </c>
      <c r="O38" s="13">
        <f t="shared" si="0"/>
        <v>0.13006499750226203</v>
      </c>
      <c r="P38" s="13">
        <f t="shared" si="1"/>
        <v>4.9852298062307066E-2</v>
      </c>
      <c r="Q38" s="13">
        <f t="shared" si="2"/>
        <v>8.021269943995496E-2</v>
      </c>
      <c r="R38" s="13">
        <f t="shared" si="3"/>
        <v>5.5107732376431441E-2</v>
      </c>
      <c r="S38" s="12"/>
      <c r="T38" s="13"/>
      <c r="U38" s="11"/>
    </row>
    <row r="39" spans="1:21" s="27" customFormat="1" ht="15" customHeight="1" x14ac:dyDescent="0.2">
      <c r="A39" s="30">
        <v>1942</v>
      </c>
      <c r="B39" s="301">
        <f>'TA2'!B39</f>
        <v>0.57788279338324244</v>
      </c>
      <c r="C39" s="415"/>
      <c r="D39" s="415"/>
      <c r="E39" s="298">
        <f>TA2b!B39</f>
        <v>0.42211720661675761</v>
      </c>
      <c r="F39" s="25">
        <f>TA2b!J39</f>
        <v>0.33409411738622941</v>
      </c>
      <c r="G39" s="25">
        <f>TA2b!R39</f>
        <v>0.20451044189458556</v>
      </c>
      <c r="H39" s="25">
        <f>TA2c!B39</f>
        <v>0.15826979716901726</v>
      </c>
      <c r="I39" s="25">
        <f>TA2c!J39</f>
        <v>8.0101967929204085E-2</v>
      </c>
      <c r="J39" s="25">
        <f>TA2c!R39</f>
        <v>2.526122866177069E-2</v>
      </c>
      <c r="K39" s="25"/>
      <c r="L39" s="53">
        <f t="shared" si="4"/>
        <v>0.21760676472217205</v>
      </c>
      <c r="M39" s="13">
        <f t="shared" si="5"/>
        <v>8.8023089230528206E-2</v>
      </c>
      <c r="N39" s="13">
        <f t="shared" si="6"/>
        <v>0.12958367549164385</v>
      </c>
      <c r="O39" s="13">
        <f t="shared" si="0"/>
        <v>0.12440847396538147</v>
      </c>
      <c r="P39" s="13">
        <f t="shared" si="1"/>
        <v>4.6240644725568297E-2</v>
      </c>
      <c r="Q39" s="13">
        <f t="shared" si="2"/>
        <v>7.8167829239813177E-2</v>
      </c>
      <c r="R39" s="13">
        <f t="shared" si="3"/>
        <v>5.4840739267433394E-2</v>
      </c>
      <c r="S39" s="12"/>
      <c r="T39" s="13"/>
      <c r="U39" s="11"/>
    </row>
    <row r="40" spans="1:21" s="27" customFormat="1" ht="15" customHeight="1" x14ac:dyDescent="0.2">
      <c r="A40" s="30">
        <v>1943</v>
      </c>
      <c r="B40" s="301">
        <f>'TA2'!B40</f>
        <v>0.61083181566029099</v>
      </c>
      <c r="C40" s="415"/>
      <c r="D40" s="415"/>
      <c r="E40" s="298">
        <f>TA2b!B40</f>
        <v>0.38916818433970907</v>
      </c>
      <c r="F40" s="25">
        <f>TA2b!J40</f>
        <v>0.30906539306445308</v>
      </c>
      <c r="G40" s="25">
        <f>TA2b!R40</f>
        <v>0.18562816075885594</v>
      </c>
      <c r="H40" s="25">
        <f>TA2c!B40</f>
        <v>0.14073147127810809</v>
      </c>
      <c r="I40" s="25">
        <f>TA2c!J40</f>
        <v>6.8374601621222594E-2</v>
      </c>
      <c r="J40" s="25">
        <f>TA2c!R40</f>
        <v>1.8738104603665016E-2</v>
      </c>
      <c r="K40" s="25"/>
      <c r="L40" s="53">
        <f t="shared" si="4"/>
        <v>0.20354002358085313</v>
      </c>
      <c r="M40" s="13">
        <f t="shared" si="5"/>
        <v>8.0102791275255991E-2</v>
      </c>
      <c r="N40" s="13">
        <f t="shared" si="6"/>
        <v>0.12343723230559714</v>
      </c>
      <c r="O40" s="13">
        <f t="shared" si="0"/>
        <v>0.11725355913763334</v>
      </c>
      <c r="P40" s="13">
        <f t="shared" si="1"/>
        <v>4.4896689480747848E-2</v>
      </c>
      <c r="Q40" s="13">
        <f t="shared" si="2"/>
        <v>7.2356869656885495E-2</v>
      </c>
      <c r="R40" s="13">
        <f t="shared" si="3"/>
        <v>4.9636497017557582E-2</v>
      </c>
      <c r="S40" s="12"/>
      <c r="T40" s="13"/>
      <c r="U40" s="11"/>
    </row>
    <row r="41" spans="1:21" s="27" customFormat="1" ht="15" customHeight="1" x14ac:dyDescent="0.2">
      <c r="A41" s="30">
        <v>1944</v>
      </c>
      <c r="B41" s="301">
        <f>'TA2'!B41</f>
        <v>0.63661803778477322</v>
      </c>
      <c r="C41" s="415"/>
      <c r="D41" s="415"/>
      <c r="E41" s="298">
        <f>TA2b!B41</f>
        <v>0.36338196221522678</v>
      </c>
      <c r="F41" s="25">
        <f>TA2b!J41</f>
        <v>0.27584651312274311</v>
      </c>
      <c r="G41" s="25">
        <f>TA2b!R41</f>
        <v>0.15452808913406055</v>
      </c>
      <c r="H41" s="25">
        <f>TA2c!B41</f>
        <v>0.11461099543356301</v>
      </c>
      <c r="I41" s="25">
        <f>TA2c!J41</f>
        <v>5.3995563153671634E-2</v>
      </c>
      <c r="J41" s="25">
        <f>TA2c!R41</f>
        <v>1.6577314987325124E-2</v>
      </c>
      <c r="K41" s="25"/>
      <c r="L41" s="53">
        <f t="shared" si="4"/>
        <v>0.20885387308116624</v>
      </c>
      <c r="M41" s="13">
        <f t="shared" si="5"/>
        <v>8.7535449092483675E-2</v>
      </c>
      <c r="N41" s="13">
        <f t="shared" si="6"/>
        <v>0.12131842398868256</v>
      </c>
      <c r="O41" s="13">
        <f t="shared" si="0"/>
        <v>0.10053252598038892</v>
      </c>
      <c r="P41" s="13">
        <f t="shared" si="1"/>
        <v>3.9917093700497536E-2</v>
      </c>
      <c r="Q41" s="13">
        <f t="shared" si="2"/>
        <v>6.0615432279891378E-2</v>
      </c>
      <c r="R41" s="13">
        <f t="shared" si="3"/>
        <v>3.7418248166346507E-2</v>
      </c>
      <c r="S41" s="12"/>
      <c r="T41" s="13"/>
      <c r="U41" s="11"/>
    </row>
    <row r="42" spans="1:21" s="27" customFormat="1" ht="15" customHeight="1" x14ac:dyDescent="0.2">
      <c r="A42" s="30">
        <v>1945</v>
      </c>
      <c r="B42" s="301">
        <f>'TA2'!B42</f>
        <v>0.64395756966833861</v>
      </c>
      <c r="C42" s="415"/>
      <c r="D42" s="415"/>
      <c r="E42" s="298">
        <f>TA2b!B42</f>
        <v>0.35604243033166139</v>
      </c>
      <c r="F42" s="25">
        <f>TA2b!J42</f>
        <v>0.26900581828537939</v>
      </c>
      <c r="G42" s="25">
        <f>TA2b!R42</f>
        <v>0.14390606425739233</v>
      </c>
      <c r="H42" s="25">
        <f>TA2c!B42</f>
        <v>0.10394517824678659</v>
      </c>
      <c r="I42" s="25">
        <f>TA2c!J42</f>
        <v>4.619394806037181E-2</v>
      </c>
      <c r="J42" s="25">
        <f>TA2c!R42</f>
        <v>1.2447242573317804E-2</v>
      </c>
      <c r="K42" s="25"/>
      <c r="L42" s="53">
        <f t="shared" si="4"/>
        <v>0.21213636607426906</v>
      </c>
      <c r="M42" s="13">
        <f t="shared" si="5"/>
        <v>8.7036612046281991E-2</v>
      </c>
      <c r="N42" s="13">
        <f t="shared" si="6"/>
        <v>0.12509975402798706</v>
      </c>
      <c r="O42" s="13">
        <f t="shared" ref="O42:O73" si="7">G42-I42</f>
        <v>9.7712116197020527E-2</v>
      </c>
      <c r="P42" s="13">
        <f t="shared" ref="P42:P73" si="8">G42-H42</f>
        <v>3.996088601060574E-2</v>
      </c>
      <c r="Q42" s="13">
        <f t="shared" ref="Q42:Q73" si="9">H42-I42</f>
        <v>5.775123018641478E-2</v>
      </c>
      <c r="R42" s="13">
        <f t="shared" ref="R42:R73" si="10">I42-J42</f>
        <v>3.374670548705401E-2</v>
      </c>
      <c r="S42" s="12"/>
      <c r="T42" s="13"/>
      <c r="U42" s="11"/>
    </row>
    <row r="43" spans="1:21" s="27" customFormat="1" ht="15" customHeight="1" x14ac:dyDescent="0.2">
      <c r="A43" s="30">
        <v>1946</v>
      </c>
      <c r="B43" s="301">
        <f>'TA2'!B43</f>
        <v>0.62775688083185033</v>
      </c>
      <c r="C43" s="415"/>
      <c r="D43" s="416"/>
      <c r="E43" s="298">
        <f>TA2b!B43</f>
        <v>0.37224311916814962</v>
      </c>
      <c r="F43" s="25">
        <f>TA2b!J43</f>
        <v>0.28282403302565218</v>
      </c>
      <c r="G43" s="25">
        <f>TA2b!R43</f>
        <v>0.14412148071077494</v>
      </c>
      <c r="H43" s="25">
        <f>TA2c!B43</f>
        <v>0.10201145918786261</v>
      </c>
      <c r="I43" s="25">
        <f>TA2c!J43</f>
        <v>4.3894959841125174E-2</v>
      </c>
      <c r="J43" s="25">
        <f>TA2c!R43</f>
        <v>1.2881230993654024E-2</v>
      </c>
      <c r="K43" s="25"/>
      <c r="L43" s="53">
        <f t="shared" si="4"/>
        <v>0.22812163845737468</v>
      </c>
      <c r="M43" s="13">
        <f t="shared" si="5"/>
        <v>8.9419086142497439E-2</v>
      </c>
      <c r="N43" s="13">
        <f t="shared" si="6"/>
        <v>0.13870255231487724</v>
      </c>
      <c r="O43" s="13">
        <f t="shared" si="7"/>
        <v>0.10022652086964975</v>
      </c>
      <c r="P43" s="13">
        <f t="shared" si="8"/>
        <v>4.2110021522912322E-2</v>
      </c>
      <c r="Q43" s="13">
        <f t="shared" si="9"/>
        <v>5.8116499346737439E-2</v>
      </c>
      <c r="R43" s="13">
        <f t="shared" si="10"/>
        <v>3.101372884747115E-2</v>
      </c>
      <c r="S43" s="12"/>
      <c r="T43" s="13"/>
      <c r="U43" s="11"/>
    </row>
    <row r="44" spans="1:21" s="27" customFormat="1" ht="15" customHeight="1" x14ac:dyDescent="0.2">
      <c r="A44" s="30">
        <v>1947</v>
      </c>
      <c r="B44" s="301">
        <f>'TA2'!B44</f>
        <v>0.63290872130713849</v>
      </c>
      <c r="C44" s="415"/>
      <c r="D44" s="416"/>
      <c r="E44" s="298">
        <f>TA2b!B44</f>
        <v>0.36709127869286146</v>
      </c>
      <c r="F44" s="25">
        <f>TA2b!J44</f>
        <v>0.28234933110773192</v>
      </c>
      <c r="G44" s="25">
        <f>TA2b!R44</f>
        <v>0.14860190588649086</v>
      </c>
      <c r="H44" s="25">
        <f>TA2c!B44</f>
        <v>0.10718085960290388</v>
      </c>
      <c r="I44" s="25">
        <f>TA2c!J44</f>
        <v>4.9453934931035365E-2</v>
      </c>
      <c r="J44" s="25">
        <f>TA2c!R44</f>
        <v>1.6081193632532919E-2</v>
      </c>
      <c r="K44" s="25"/>
      <c r="L44" s="53">
        <f t="shared" si="4"/>
        <v>0.2184893728063706</v>
      </c>
      <c r="M44" s="13">
        <f t="shared" si="5"/>
        <v>8.474194758512954E-2</v>
      </c>
      <c r="N44" s="13">
        <f t="shared" si="6"/>
        <v>0.13374742522124106</v>
      </c>
      <c r="O44" s="13">
        <f t="shared" si="7"/>
        <v>9.9147970955455494E-2</v>
      </c>
      <c r="P44" s="13">
        <f t="shared" si="8"/>
        <v>4.1421046283586976E-2</v>
      </c>
      <c r="Q44" s="13">
        <f t="shared" si="9"/>
        <v>5.7726924671868518E-2</v>
      </c>
      <c r="R44" s="13">
        <f t="shared" si="10"/>
        <v>3.3372741298502442E-2</v>
      </c>
      <c r="S44" s="12"/>
      <c r="T44" s="13"/>
      <c r="U44" s="11"/>
    </row>
    <row r="45" spans="1:21" s="27" customFormat="1" ht="15" customHeight="1" x14ac:dyDescent="0.2">
      <c r="A45" s="30">
        <v>1948</v>
      </c>
      <c r="B45" s="301">
        <f>'TA2'!B45</f>
        <v>0.6135292785156119</v>
      </c>
      <c r="C45" s="415"/>
      <c r="D45" s="416"/>
      <c r="E45" s="298">
        <f>TA2b!B45</f>
        <v>0.38647072148438805</v>
      </c>
      <c r="F45" s="25">
        <f>TA2b!J45</f>
        <v>0.29802343522720814</v>
      </c>
      <c r="G45" s="25">
        <f>TA2b!R45</f>
        <v>0.16151428306472077</v>
      </c>
      <c r="H45" s="25">
        <f>TA2c!B45</f>
        <v>0.11906995486923853</v>
      </c>
      <c r="I45" s="25">
        <f>TA2c!J45</f>
        <v>5.6407841026131805E-2</v>
      </c>
      <c r="J45" s="25">
        <f>TA2c!R45</f>
        <v>1.793966893823893E-2</v>
      </c>
      <c r="K45" s="25"/>
      <c r="L45" s="53">
        <f t="shared" si="4"/>
        <v>0.22495643841966728</v>
      </c>
      <c r="M45" s="13">
        <f t="shared" si="5"/>
        <v>8.8447286257179902E-2</v>
      </c>
      <c r="N45" s="13">
        <f t="shared" si="6"/>
        <v>0.13650915216248738</v>
      </c>
      <c r="O45" s="13">
        <f t="shared" si="7"/>
        <v>0.10510644203858896</v>
      </c>
      <c r="P45" s="13">
        <f t="shared" si="8"/>
        <v>4.2444328195482231E-2</v>
      </c>
      <c r="Q45" s="13">
        <f t="shared" si="9"/>
        <v>6.2662113843106729E-2</v>
      </c>
      <c r="R45" s="13">
        <f t="shared" si="10"/>
        <v>3.8468172087892875E-2</v>
      </c>
      <c r="S45" s="12"/>
      <c r="T45" s="13"/>
      <c r="U45" s="11"/>
    </row>
    <row r="46" spans="1:21" s="27" customFormat="1" ht="15" customHeight="1" x14ac:dyDescent="0.2">
      <c r="A46" s="29">
        <v>1949</v>
      </c>
      <c r="B46" s="302">
        <f>'TA2'!B46</f>
        <v>0.61917434933292226</v>
      </c>
      <c r="C46" s="413"/>
      <c r="D46" s="414"/>
      <c r="E46" s="299">
        <f>TA2b!B46</f>
        <v>0.38082565066707774</v>
      </c>
      <c r="F46" s="28">
        <f>TA2b!J46</f>
        <v>0.28863947337171691</v>
      </c>
      <c r="G46" s="28">
        <f>TA2b!R46</f>
        <v>0.15498034906398567</v>
      </c>
      <c r="H46" s="28">
        <f>TA2c!B46</f>
        <v>0.11444506369544162</v>
      </c>
      <c r="I46" s="28">
        <f>TA2c!J46</f>
        <v>5.4617233175433981E-2</v>
      </c>
      <c r="J46" s="28">
        <f>TA2c!R46</f>
        <v>1.7782132967462186E-2</v>
      </c>
      <c r="K46" s="28"/>
      <c r="L46" s="54">
        <f t="shared" si="4"/>
        <v>0.22584530160309207</v>
      </c>
      <c r="M46" s="18">
        <f t="shared" si="5"/>
        <v>9.2186177295360827E-2</v>
      </c>
      <c r="N46" s="18">
        <f t="shared" ref="N46:N77" si="11">F46-G46</f>
        <v>0.13365912430773125</v>
      </c>
      <c r="O46" s="18">
        <f t="shared" si="7"/>
        <v>0.10036311588855168</v>
      </c>
      <c r="P46" s="18">
        <f t="shared" si="8"/>
        <v>4.0535285368544047E-2</v>
      </c>
      <c r="Q46" s="18">
        <f t="shared" si="9"/>
        <v>5.982783052000764E-2</v>
      </c>
      <c r="R46" s="18">
        <f t="shared" si="10"/>
        <v>3.6835100207971795E-2</v>
      </c>
      <c r="S46" s="17"/>
      <c r="T46" s="13"/>
      <c r="U46" s="11"/>
    </row>
    <row r="47" spans="1:21" s="27" customFormat="1" ht="15" customHeight="1" x14ac:dyDescent="0.2">
      <c r="A47" s="31">
        <v>1950</v>
      </c>
      <c r="B47" s="303">
        <f>'TA2'!B47</f>
        <v>0.61140208028407206</v>
      </c>
      <c r="C47" s="415"/>
      <c r="D47" s="415"/>
      <c r="E47" s="300">
        <f>TA2b!B47</f>
        <v>0.38859791971592794</v>
      </c>
      <c r="F47" s="26">
        <f>TA2b!J47</f>
        <v>0.2979282321253558</v>
      </c>
      <c r="G47" s="26">
        <f>TA2b!R47</f>
        <v>0.16545269734585644</v>
      </c>
      <c r="H47" s="26">
        <f>TA2c!B47</f>
        <v>0.12184680480089455</v>
      </c>
      <c r="I47" s="26">
        <f>TA2c!J47</f>
        <v>5.918658885606333E-2</v>
      </c>
      <c r="J47" s="26">
        <f>TA2c!R47</f>
        <v>1.5191149676723553E-2</v>
      </c>
      <c r="K47" s="26"/>
      <c r="L47" s="55">
        <f t="shared" si="4"/>
        <v>0.22314522237007151</v>
      </c>
      <c r="M47" s="22">
        <f t="shared" si="5"/>
        <v>9.0669687590572146E-2</v>
      </c>
      <c r="N47" s="22">
        <f t="shared" si="11"/>
        <v>0.13247553477949936</v>
      </c>
      <c r="O47" s="22">
        <f t="shared" si="7"/>
        <v>0.10626610848979311</v>
      </c>
      <c r="P47" s="22">
        <f t="shared" si="8"/>
        <v>4.3605892544961888E-2</v>
      </c>
      <c r="Q47" s="22">
        <f t="shared" si="9"/>
        <v>6.2660215944831218E-2</v>
      </c>
      <c r="R47" s="22">
        <f t="shared" si="10"/>
        <v>4.3995439179339776E-2</v>
      </c>
      <c r="S47" s="21"/>
      <c r="T47" s="13"/>
      <c r="U47" s="11"/>
    </row>
    <row r="48" spans="1:21" s="27" customFormat="1" ht="15" customHeight="1" x14ac:dyDescent="0.2">
      <c r="A48" s="30">
        <v>1951</v>
      </c>
      <c r="B48" s="301">
        <f>'TA2'!B48</f>
        <v>0.62162630619906833</v>
      </c>
      <c r="C48" s="415"/>
      <c r="D48" s="415"/>
      <c r="E48" s="298">
        <f>TA2b!B48</f>
        <v>0.37837369380093172</v>
      </c>
      <c r="F48" s="25">
        <f>TA2b!J48</f>
        <v>0.28972407691637952</v>
      </c>
      <c r="G48" s="25">
        <f>TA2b!R48</f>
        <v>0.15914872522824244</v>
      </c>
      <c r="H48" s="25">
        <f>TA2c!B48</f>
        <v>0.11641390137032342</v>
      </c>
      <c r="I48" s="25">
        <f>TA2c!J48</f>
        <v>5.4981684302194314E-2</v>
      </c>
      <c r="J48" s="25">
        <f>TA2c!R48</f>
        <v>1.783904069118912E-2</v>
      </c>
      <c r="K48" s="25"/>
      <c r="L48" s="53">
        <f t="shared" si="4"/>
        <v>0.21922496857268928</v>
      </c>
      <c r="M48" s="13">
        <f t="shared" si="5"/>
        <v>8.8649616884552196E-2</v>
      </c>
      <c r="N48" s="13">
        <f t="shared" si="11"/>
        <v>0.13057535168813708</v>
      </c>
      <c r="O48" s="13">
        <f t="shared" si="7"/>
        <v>0.10416704092604813</v>
      </c>
      <c r="P48" s="13">
        <f t="shared" si="8"/>
        <v>4.2734823857919019E-2</v>
      </c>
      <c r="Q48" s="13">
        <f t="shared" si="9"/>
        <v>6.1432217068129111E-2</v>
      </c>
      <c r="R48" s="13">
        <f t="shared" si="10"/>
        <v>3.7142643611005194E-2</v>
      </c>
      <c r="S48" s="12"/>
      <c r="T48" s="13"/>
      <c r="U48" s="11"/>
    </row>
    <row r="49" spans="1:21" s="27" customFormat="1" ht="15" customHeight="1" x14ac:dyDescent="0.2">
      <c r="A49" s="30">
        <v>1952</v>
      </c>
      <c r="B49" s="301">
        <f>'TA2'!B49</f>
        <v>0.63498001948930116</v>
      </c>
      <c r="C49" s="415"/>
      <c r="D49" s="415"/>
      <c r="E49" s="298">
        <f>TA2b!B49</f>
        <v>0.36501998051069878</v>
      </c>
      <c r="F49" s="25">
        <f>TA2b!J49</f>
        <v>0.27565092113638717</v>
      </c>
      <c r="G49" s="25">
        <f>TA2b!R49</f>
        <v>0.14813230535551006</v>
      </c>
      <c r="H49" s="25">
        <f>TA2c!B49</f>
        <v>0.1081673414876608</v>
      </c>
      <c r="I49" s="25">
        <f>TA2c!J49</f>
        <v>5.0986112997123009E-2</v>
      </c>
      <c r="J49" s="25">
        <f>TA2c!R49</f>
        <v>1.6167396473253482E-2</v>
      </c>
      <c r="K49" s="25"/>
      <c r="L49" s="53">
        <f t="shared" si="4"/>
        <v>0.21688767515518872</v>
      </c>
      <c r="M49" s="13">
        <f t="shared" si="5"/>
        <v>8.936905937431161E-2</v>
      </c>
      <c r="N49" s="13">
        <f t="shared" si="11"/>
        <v>0.12751861578087711</v>
      </c>
      <c r="O49" s="13">
        <f t="shared" si="7"/>
        <v>9.7146192358387048E-2</v>
      </c>
      <c r="P49" s="13">
        <f t="shared" si="8"/>
        <v>3.9964963867849257E-2</v>
      </c>
      <c r="Q49" s="13">
        <f t="shared" si="9"/>
        <v>5.7181228490537792E-2</v>
      </c>
      <c r="R49" s="13">
        <f t="shared" si="10"/>
        <v>3.4818716523869531E-2</v>
      </c>
      <c r="S49" s="12"/>
      <c r="T49" s="13"/>
      <c r="U49" s="11"/>
    </row>
    <row r="50" spans="1:21" s="27" customFormat="1" ht="15" customHeight="1" x14ac:dyDescent="0.2">
      <c r="A50" s="30">
        <v>1953</v>
      </c>
      <c r="B50" s="301">
        <f>'TA2'!B50</f>
        <v>0.64518660822476104</v>
      </c>
      <c r="C50" s="415"/>
      <c r="D50" s="415"/>
      <c r="E50" s="298">
        <f>TA2b!B50</f>
        <v>0.35481339177523896</v>
      </c>
      <c r="F50" s="25">
        <f>TA2b!J50</f>
        <v>0.26403211747219718</v>
      </c>
      <c r="G50" s="25">
        <f>TA2b!R50</f>
        <v>0.13863014234262053</v>
      </c>
      <c r="H50" s="25">
        <f>TA2c!B50</f>
        <v>0.10091626975323897</v>
      </c>
      <c r="I50" s="25">
        <f>TA2c!J50</f>
        <v>4.7176261413105797E-2</v>
      </c>
      <c r="J50" s="25">
        <f>TA2c!R50</f>
        <v>1.542409777540708E-2</v>
      </c>
      <c r="K50" s="25"/>
      <c r="L50" s="53">
        <f t="shared" si="4"/>
        <v>0.21618324943261844</v>
      </c>
      <c r="M50" s="13">
        <f t="shared" si="5"/>
        <v>9.0781274303041781E-2</v>
      </c>
      <c r="N50" s="13">
        <f t="shared" si="11"/>
        <v>0.12540197512957665</v>
      </c>
      <c r="O50" s="13">
        <f t="shared" si="7"/>
        <v>9.145388092951473E-2</v>
      </c>
      <c r="P50" s="13">
        <f t="shared" si="8"/>
        <v>3.7713872589381553E-2</v>
      </c>
      <c r="Q50" s="13">
        <f t="shared" si="9"/>
        <v>5.3740008340133177E-2</v>
      </c>
      <c r="R50" s="13">
        <f t="shared" si="10"/>
        <v>3.1752163637698713E-2</v>
      </c>
      <c r="S50" s="12"/>
      <c r="T50" s="13"/>
      <c r="U50" s="11"/>
    </row>
    <row r="51" spans="1:21" s="27" customFormat="1" ht="15" customHeight="1" x14ac:dyDescent="0.2">
      <c r="A51" s="30">
        <v>1954</v>
      </c>
      <c r="B51" s="301">
        <f>'TA2'!B51</f>
        <v>0.64224969492947637</v>
      </c>
      <c r="C51" s="415"/>
      <c r="D51" s="415"/>
      <c r="E51" s="298">
        <f>TA2b!B51</f>
        <v>0.35775030507052363</v>
      </c>
      <c r="F51" s="25">
        <f>TA2b!J51</f>
        <v>0.26547872950064805</v>
      </c>
      <c r="G51" s="25">
        <f>TA2b!R51</f>
        <v>0.13749477229388626</v>
      </c>
      <c r="H51" s="25">
        <f>TA2c!B51</f>
        <v>9.8926842621742395E-2</v>
      </c>
      <c r="I51" s="25">
        <f>TA2c!J51</f>
        <v>4.6260191542557422E-2</v>
      </c>
      <c r="J51" s="25">
        <f>TA2c!R51</f>
        <v>1.4498712817492774E-2</v>
      </c>
      <c r="K51" s="25"/>
      <c r="L51" s="53">
        <f t="shared" si="4"/>
        <v>0.22025553277663737</v>
      </c>
      <c r="M51" s="13">
        <f t="shared" si="5"/>
        <v>9.2271575569875586E-2</v>
      </c>
      <c r="N51" s="13">
        <f t="shared" si="11"/>
        <v>0.12798395720676178</v>
      </c>
      <c r="O51" s="13">
        <f t="shared" si="7"/>
        <v>9.1234580751328842E-2</v>
      </c>
      <c r="P51" s="13">
        <f t="shared" si="8"/>
        <v>3.8567929672143869E-2</v>
      </c>
      <c r="Q51" s="13">
        <f t="shared" si="9"/>
        <v>5.2666651079184973E-2</v>
      </c>
      <c r="R51" s="13">
        <f t="shared" si="10"/>
        <v>3.176147872506465E-2</v>
      </c>
      <c r="S51" s="12"/>
      <c r="T51" s="13"/>
      <c r="U51" s="11"/>
    </row>
    <row r="52" spans="1:21" s="27" customFormat="1" ht="15" customHeight="1" x14ac:dyDescent="0.2">
      <c r="A52" s="30">
        <v>1955</v>
      </c>
      <c r="B52" s="301">
        <f>'TA2'!B52</f>
        <v>0.63581671300614073</v>
      </c>
      <c r="C52" s="415"/>
      <c r="D52" s="415"/>
      <c r="E52" s="298">
        <f>TA2b!B52</f>
        <v>0.36418328699385927</v>
      </c>
      <c r="F52" s="25">
        <f>TA2b!J52</f>
        <v>0.27150860507966201</v>
      </c>
      <c r="G52" s="25">
        <f>TA2b!R52</f>
        <v>0.14384208856903161</v>
      </c>
      <c r="H52" s="25">
        <f>TA2c!B52</f>
        <v>0.10421115097492793</v>
      </c>
      <c r="I52" s="25">
        <f>TA2c!J52</f>
        <v>5.095274889824275E-2</v>
      </c>
      <c r="J52" s="25">
        <f>TA2c!R52</f>
        <v>1.705707477814751E-2</v>
      </c>
      <c r="K52" s="25"/>
      <c r="L52" s="53">
        <f t="shared" si="4"/>
        <v>0.22034119842482766</v>
      </c>
      <c r="M52" s="13">
        <f t="shared" si="5"/>
        <v>9.2674681914197254E-2</v>
      </c>
      <c r="N52" s="13">
        <f t="shared" si="11"/>
        <v>0.12766651651063041</v>
      </c>
      <c r="O52" s="13">
        <f t="shared" si="7"/>
        <v>9.2889339670788856E-2</v>
      </c>
      <c r="P52" s="13">
        <f t="shared" si="8"/>
        <v>3.9630937594103674E-2</v>
      </c>
      <c r="Q52" s="13">
        <f t="shared" si="9"/>
        <v>5.3258402076685182E-2</v>
      </c>
      <c r="R52" s="13">
        <f t="shared" si="10"/>
        <v>3.389567412009524E-2</v>
      </c>
      <c r="S52" s="12"/>
      <c r="T52" s="13"/>
      <c r="U52" s="11"/>
    </row>
    <row r="53" spans="1:21" s="27" customFormat="1" ht="15" customHeight="1" x14ac:dyDescent="0.2">
      <c r="A53" s="30">
        <v>1956</v>
      </c>
      <c r="B53" s="301">
        <f>'TA2'!B53</f>
        <v>0.64450179944182207</v>
      </c>
      <c r="C53" s="415"/>
      <c r="D53" s="416"/>
      <c r="E53" s="298">
        <f>TA2b!B53</f>
        <v>0.35549820055817788</v>
      </c>
      <c r="F53" s="25">
        <f>TA2b!J53</f>
        <v>0.26288784806967264</v>
      </c>
      <c r="G53" s="25">
        <f>TA2b!R53</f>
        <v>0.13625799812029729</v>
      </c>
      <c r="H53" s="25">
        <f>TA2c!B53</f>
        <v>0.10050465185199672</v>
      </c>
      <c r="I53" s="25">
        <f>TA2c!J53</f>
        <v>4.7692027033832088E-2</v>
      </c>
      <c r="J53" s="25">
        <f>TA2c!R53</f>
        <v>1.5372564349128912E-2</v>
      </c>
      <c r="K53" s="25"/>
      <c r="L53" s="53">
        <f t="shared" si="4"/>
        <v>0.21924020243788059</v>
      </c>
      <c r="M53" s="13">
        <f t="shared" si="5"/>
        <v>9.2610352488505243E-2</v>
      </c>
      <c r="N53" s="13">
        <f t="shared" si="11"/>
        <v>0.12662984994937534</v>
      </c>
      <c r="O53" s="13">
        <f t="shared" si="7"/>
        <v>8.8565971086465203E-2</v>
      </c>
      <c r="P53" s="13">
        <f t="shared" si="8"/>
        <v>3.5753346268300568E-2</v>
      </c>
      <c r="Q53" s="13">
        <f t="shared" si="9"/>
        <v>5.2812624818164636E-2</v>
      </c>
      <c r="R53" s="13">
        <f t="shared" si="10"/>
        <v>3.2319462684703176E-2</v>
      </c>
      <c r="S53" s="12"/>
      <c r="T53" s="13"/>
      <c r="U53" s="11"/>
    </row>
    <row r="54" spans="1:21" s="27" customFormat="1" ht="15" customHeight="1" x14ac:dyDescent="0.2">
      <c r="A54" s="30">
        <v>1957</v>
      </c>
      <c r="B54" s="301">
        <f>'TA2'!B54</f>
        <v>0.64468136674563703</v>
      </c>
      <c r="C54" s="415"/>
      <c r="D54" s="416"/>
      <c r="E54" s="298">
        <f>TA2b!B54</f>
        <v>0.35531863325436297</v>
      </c>
      <c r="F54" s="25">
        <f>TA2b!J54</f>
        <v>0.26261794643622755</v>
      </c>
      <c r="G54" s="25">
        <f>TA2b!R54</f>
        <v>0.13374202291159565</v>
      </c>
      <c r="H54" s="25">
        <f>TA2c!B54</f>
        <v>9.7910667756118314E-2</v>
      </c>
      <c r="I54" s="25">
        <f>TA2c!J54</f>
        <v>4.5653863831036041E-2</v>
      </c>
      <c r="J54" s="25">
        <f>TA2c!R54</f>
        <v>1.4173146732157721E-2</v>
      </c>
      <c r="K54" s="25"/>
      <c r="L54" s="53">
        <f t="shared" si="4"/>
        <v>0.22157661034276732</v>
      </c>
      <c r="M54" s="13">
        <f t="shared" si="5"/>
        <v>9.2700686818135425E-2</v>
      </c>
      <c r="N54" s="13">
        <f t="shared" si="11"/>
        <v>0.1288759235246319</v>
      </c>
      <c r="O54" s="13">
        <f t="shared" si="7"/>
        <v>8.8088159080559614E-2</v>
      </c>
      <c r="P54" s="13">
        <f t="shared" si="8"/>
        <v>3.5831355155477335E-2</v>
      </c>
      <c r="Q54" s="13">
        <f t="shared" si="9"/>
        <v>5.2256803925082272E-2</v>
      </c>
      <c r="R54" s="13">
        <f t="shared" si="10"/>
        <v>3.1480717098878321E-2</v>
      </c>
      <c r="S54" s="12"/>
      <c r="T54" s="13"/>
      <c r="U54" s="11"/>
    </row>
    <row r="55" spans="1:21" s="27" customFormat="1" ht="15" customHeight="1" x14ac:dyDescent="0.2">
      <c r="A55" s="30">
        <v>1958</v>
      </c>
      <c r="B55" s="301">
        <f>'TA2'!B55</f>
        <v>0.64550799222665278</v>
      </c>
      <c r="C55" s="415"/>
      <c r="D55" s="416"/>
      <c r="E55" s="298">
        <f>TA2b!B55</f>
        <v>0.35449200777334722</v>
      </c>
      <c r="F55" s="25">
        <f>TA2b!J55</f>
        <v>0.25744821402307355</v>
      </c>
      <c r="G55" s="25">
        <f>TA2b!R55</f>
        <v>0.12550134805762217</v>
      </c>
      <c r="H55" s="25">
        <f>TA2c!B55</f>
        <v>9.0457881928913172E-2</v>
      </c>
      <c r="I55" s="25">
        <f>TA2c!J55</f>
        <v>4.0790658890550724E-2</v>
      </c>
      <c r="J55" s="25">
        <f>TA2c!R55</f>
        <v>1.2422292908454945E-2</v>
      </c>
      <c r="K55" s="25"/>
      <c r="L55" s="53">
        <f t="shared" si="4"/>
        <v>0.22899065971572505</v>
      </c>
      <c r="M55" s="13">
        <f t="shared" si="5"/>
        <v>9.7043793750273666E-2</v>
      </c>
      <c r="N55" s="13">
        <f t="shared" si="11"/>
        <v>0.13194686596545138</v>
      </c>
      <c r="O55" s="13">
        <f t="shared" si="7"/>
        <v>8.4710689167071446E-2</v>
      </c>
      <c r="P55" s="13">
        <f t="shared" si="8"/>
        <v>3.5043466128708997E-2</v>
      </c>
      <c r="Q55" s="13">
        <f t="shared" si="9"/>
        <v>4.9667223038362449E-2</v>
      </c>
      <c r="R55" s="13">
        <f t="shared" si="10"/>
        <v>2.8368365982095779E-2</v>
      </c>
      <c r="S55" s="12"/>
      <c r="T55" s="13"/>
      <c r="U55" s="11"/>
    </row>
    <row r="56" spans="1:21" s="27" customFormat="1" ht="15" customHeight="1" x14ac:dyDescent="0.2">
      <c r="A56" s="29">
        <v>1959</v>
      </c>
      <c r="B56" s="302">
        <f>'TA2'!B56</f>
        <v>0.64258960141248422</v>
      </c>
      <c r="C56" s="413"/>
      <c r="D56" s="414"/>
      <c r="E56" s="299">
        <f>TA2b!B56</f>
        <v>0.35741039858751578</v>
      </c>
      <c r="F56" s="28">
        <f>TA2b!J56</f>
        <v>0.26133933466151055</v>
      </c>
      <c r="G56" s="28">
        <f>TA2b!R56</f>
        <v>0.13009090518647129</v>
      </c>
      <c r="H56" s="28">
        <f>TA2c!B56</f>
        <v>9.4855685166405315E-2</v>
      </c>
      <c r="I56" s="28">
        <f>TA2c!J56</f>
        <v>4.3119486066336608E-2</v>
      </c>
      <c r="J56" s="28">
        <f>TA2c!R56</f>
        <v>1.3251841609468596E-2</v>
      </c>
      <c r="K56" s="28"/>
      <c r="L56" s="54">
        <f t="shared" si="4"/>
        <v>0.22731949340104449</v>
      </c>
      <c r="M56" s="18">
        <f t="shared" si="5"/>
        <v>9.6071063926005229E-2</v>
      </c>
      <c r="N56" s="18">
        <f t="shared" si="11"/>
        <v>0.13124842947503926</v>
      </c>
      <c r="O56" s="18">
        <f t="shared" si="7"/>
        <v>8.6971419120134674E-2</v>
      </c>
      <c r="P56" s="18">
        <f t="shared" si="8"/>
        <v>3.5235220020065974E-2</v>
      </c>
      <c r="Q56" s="18">
        <f t="shared" si="9"/>
        <v>5.1736199100068707E-2</v>
      </c>
      <c r="R56" s="18">
        <f t="shared" si="10"/>
        <v>2.9867644456868014E-2</v>
      </c>
      <c r="S56" s="17"/>
      <c r="T56" s="13"/>
      <c r="U56" s="11"/>
    </row>
    <row r="57" spans="1:21" x14ac:dyDescent="0.2">
      <c r="A57" s="24">
        <v>1960</v>
      </c>
      <c r="B57" s="303">
        <f>'TA2'!B57</f>
        <v>0.64741052936392185</v>
      </c>
      <c r="C57" s="415"/>
      <c r="D57" s="415"/>
      <c r="E57" s="300">
        <f>TA2b!B57</f>
        <v>0.3525894706360781</v>
      </c>
      <c r="F57" s="26">
        <f>TA2b!J57</f>
        <v>0.25418051313322204</v>
      </c>
      <c r="G57" s="26">
        <f>TA2b!R57</f>
        <v>0.12474106655972349</v>
      </c>
      <c r="H57" s="26">
        <f>TA2c!B57</f>
        <v>9.0236211898595764E-2</v>
      </c>
      <c r="I57" s="26">
        <f>TA2c!J57</f>
        <v>4.2504958471852275E-2</v>
      </c>
      <c r="J57" s="26">
        <f>TA2c!R57</f>
        <v>1.4502886431319069E-2</v>
      </c>
      <c r="K57" s="26"/>
      <c r="L57" s="55">
        <f t="shared" si="4"/>
        <v>0.22784840407635459</v>
      </c>
      <c r="M57" s="22">
        <f t="shared" si="5"/>
        <v>9.8408957502856054E-2</v>
      </c>
      <c r="N57" s="22">
        <f t="shared" si="11"/>
        <v>0.12943944657349854</v>
      </c>
      <c r="O57" s="22">
        <f t="shared" si="7"/>
        <v>8.2236108087871213E-2</v>
      </c>
      <c r="P57" s="22">
        <f t="shared" si="8"/>
        <v>3.4504854661127723E-2</v>
      </c>
      <c r="Q57" s="22">
        <f t="shared" si="9"/>
        <v>4.7731253426743489E-2</v>
      </c>
      <c r="R57" s="22">
        <f t="shared" si="10"/>
        <v>2.8002072040533205E-2</v>
      </c>
      <c r="S57" s="21"/>
      <c r="T57" s="13"/>
      <c r="U57" s="11"/>
    </row>
    <row r="58" spans="1:21" x14ac:dyDescent="0.2">
      <c r="A58" s="16">
        <v>1961</v>
      </c>
      <c r="B58" s="301">
        <f>'TA2'!B58</f>
        <v>0.64507133209752265</v>
      </c>
      <c r="C58" s="415"/>
      <c r="D58" s="415"/>
      <c r="E58" s="298">
        <f>TA2b!B58</f>
        <v>0.35492866790247735</v>
      </c>
      <c r="F58" s="25">
        <f>TA2b!J58</f>
        <v>0.25570949638626134</v>
      </c>
      <c r="G58" s="25">
        <f>TA2b!R58</f>
        <v>0.12374365106697834</v>
      </c>
      <c r="H58" s="25">
        <f>TA2c!B58</f>
        <v>8.9059437613244807E-2</v>
      </c>
      <c r="I58" s="25">
        <f>TA2c!J58</f>
        <v>4.2460511470950056E-2</v>
      </c>
      <c r="J58" s="25">
        <f>TA2c!R58</f>
        <v>1.4772375230057097E-2</v>
      </c>
      <c r="K58" s="25"/>
      <c r="L58" s="53">
        <f t="shared" si="4"/>
        <v>0.23118501683549902</v>
      </c>
      <c r="M58" s="13">
        <f t="shared" si="5"/>
        <v>9.9219171516216009E-2</v>
      </c>
      <c r="N58" s="13">
        <f t="shared" si="11"/>
        <v>0.13196584531928301</v>
      </c>
      <c r="O58" s="13">
        <f t="shared" si="7"/>
        <v>8.1283139596028287E-2</v>
      </c>
      <c r="P58" s="13">
        <f t="shared" si="8"/>
        <v>3.4684213453733528E-2</v>
      </c>
      <c r="Q58" s="13">
        <f t="shared" si="9"/>
        <v>4.6598926142294751E-2</v>
      </c>
      <c r="R58" s="13">
        <f t="shared" si="10"/>
        <v>2.768813624089296E-2</v>
      </c>
      <c r="S58" s="12"/>
      <c r="T58" s="13"/>
      <c r="U58" s="11"/>
    </row>
    <row r="59" spans="1:21" x14ac:dyDescent="0.2">
      <c r="A59" s="16">
        <v>1962</v>
      </c>
      <c r="B59" s="301">
        <f>'TA2'!B59</f>
        <v>0.63621526956558228</v>
      </c>
      <c r="C59" s="483">
        <f>'TA2'!J59</f>
        <v>0.17263948917388916</v>
      </c>
      <c r="D59" s="484">
        <f>'TA2'!R59</f>
        <v>0.46357578039169312</v>
      </c>
      <c r="E59" s="295">
        <f>TA2b!B59</f>
        <v>0.36378473043441772</v>
      </c>
      <c r="F59" s="14">
        <f>TA2b!J59</f>
        <v>0.26276159286499023</v>
      </c>
      <c r="G59" s="14">
        <f>TA2b!R59</f>
        <v>0.12797033786773682</v>
      </c>
      <c r="H59" s="14">
        <f>TA2c!B59</f>
        <v>9.2712655663490295E-2</v>
      </c>
      <c r="I59" s="14">
        <f>TA2c!J59</f>
        <v>4.374685138463974E-2</v>
      </c>
      <c r="J59" s="14">
        <f>TA2c!R59</f>
        <v>1.4829965308308601E-2</v>
      </c>
      <c r="K59" s="14">
        <f t="array" ref="K59:K116">TRANSPOSE('TA4'!B135:BG135)*0.00001/'TA3'!B59:B116</f>
        <v>5.0135684014793068E-3</v>
      </c>
      <c r="L59" s="53">
        <f t="shared" si="4"/>
        <v>0.23581439256668091</v>
      </c>
      <c r="M59" s="13">
        <f t="shared" si="5"/>
        <v>0.10102313756942749</v>
      </c>
      <c r="N59" s="13">
        <f t="shared" si="11"/>
        <v>0.13479125499725342</v>
      </c>
      <c r="O59" s="13">
        <f t="shared" si="7"/>
        <v>8.4223486483097076E-2</v>
      </c>
      <c r="P59" s="13">
        <f t="shared" si="8"/>
        <v>3.5257682204246521E-2</v>
      </c>
      <c r="Q59" s="13">
        <f t="shared" si="9"/>
        <v>4.8965804278850555E-2</v>
      </c>
      <c r="R59" s="13">
        <f t="shared" si="10"/>
        <v>2.8916886076331139E-2</v>
      </c>
      <c r="S59" s="12">
        <f>J59-K59</f>
        <v>9.8163969068292938E-3</v>
      </c>
      <c r="T59" s="13"/>
      <c r="U59" s="11"/>
    </row>
    <row r="60" spans="1:21" x14ac:dyDescent="0.2">
      <c r="A60" s="16">
        <v>1963</v>
      </c>
      <c r="B60" s="294">
        <f>'TA2'!B60</f>
        <v>0.63516515493392944</v>
      </c>
      <c r="C60" s="485">
        <f>'TA2'!J60</f>
        <v>0.17403444647789001</v>
      </c>
      <c r="D60" s="486">
        <f>'TA2'!R60</f>
        <v>0.46113070845603943</v>
      </c>
      <c r="E60" s="294">
        <f>TA2b!B60</f>
        <v>0.36483484506607056</v>
      </c>
      <c r="F60" s="25">
        <f>TA2b!J60</f>
        <v>0.2638477236032486</v>
      </c>
      <c r="G60" s="25">
        <f>TA2b!R60</f>
        <v>0.1285281628370285</v>
      </c>
      <c r="H60" s="25">
        <f>TA2c!B60</f>
        <v>9.3367338180541992E-2</v>
      </c>
      <c r="I60" s="25">
        <f>TA2c!J60</f>
        <v>4.4495504349470139E-2</v>
      </c>
      <c r="J60" s="25">
        <f>TA2c!R60</f>
        <v>1.5390386804938316E-2</v>
      </c>
      <c r="K60" s="25">
        <v>5.3629771853661735E-3</v>
      </c>
      <c r="L60" s="53">
        <f t="shared" si="4"/>
        <v>0.23630668222904205</v>
      </c>
      <c r="M60" s="13">
        <f t="shared" si="5"/>
        <v>0.10098712146282196</v>
      </c>
      <c r="N60" s="13">
        <f t="shared" si="11"/>
        <v>0.13531956076622009</v>
      </c>
      <c r="O60" s="13">
        <f t="shared" si="7"/>
        <v>8.4032658487558365E-2</v>
      </c>
      <c r="P60" s="13">
        <f t="shared" si="8"/>
        <v>3.5160824656486511E-2</v>
      </c>
      <c r="Q60" s="13">
        <f t="shared" si="9"/>
        <v>4.8871833831071854E-2</v>
      </c>
      <c r="R60" s="13">
        <f t="shared" si="10"/>
        <v>2.9105117544531822E-2</v>
      </c>
      <c r="S60" s="12">
        <f t="shared" ref="S60:S110" si="12">J60-K60</f>
        <v>1.0027409619572143E-2</v>
      </c>
      <c r="T60" s="13"/>
      <c r="U60" s="11"/>
    </row>
    <row r="61" spans="1:21" x14ac:dyDescent="0.2">
      <c r="A61" s="16">
        <v>1964</v>
      </c>
      <c r="B61" s="301">
        <f>'TA2'!B61</f>
        <v>0.63411504030227661</v>
      </c>
      <c r="C61" s="483">
        <f>'TA2'!J61</f>
        <v>0.17542940378189087</v>
      </c>
      <c r="D61" s="484">
        <f>'TA2'!R61</f>
        <v>0.45868563652038574</v>
      </c>
      <c r="E61" s="295">
        <f>TA2b!B61</f>
        <v>0.36588495969772339</v>
      </c>
      <c r="F61" s="14">
        <f>TA2b!J61</f>
        <v>0.26493385434150696</v>
      </c>
      <c r="G61" s="14">
        <f>TA2b!R61</f>
        <v>0.12908598780632019</v>
      </c>
      <c r="H61" s="14">
        <f>TA2c!B61</f>
        <v>9.4022020697593689E-2</v>
      </c>
      <c r="I61" s="14">
        <f>TA2c!J61</f>
        <v>4.5244157314300537E-2</v>
      </c>
      <c r="J61" s="14">
        <f>TA2c!R61</f>
        <v>1.5950808301568031E-2</v>
      </c>
      <c r="K61" s="14">
        <v>5.6439219965778416E-3</v>
      </c>
      <c r="L61" s="53">
        <f t="shared" si="4"/>
        <v>0.2367989718914032</v>
      </c>
      <c r="M61" s="13">
        <f t="shared" si="5"/>
        <v>0.10095110535621643</v>
      </c>
      <c r="N61" s="13">
        <f t="shared" si="11"/>
        <v>0.13584786653518677</v>
      </c>
      <c r="O61" s="13">
        <f t="shared" si="7"/>
        <v>8.3841830492019653E-2</v>
      </c>
      <c r="P61" s="13">
        <f t="shared" si="8"/>
        <v>3.5063967108726501E-2</v>
      </c>
      <c r="Q61" s="13">
        <f t="shared" si="9"/>
        <v>4.8777863383293152E-2</v>
      </c>
      <c r="R61" s="13">
        <f t="shared" si="10"/>
        <v>2.9293349012732506E-2</v>
      </c>
      <c r="S61" s="12">
        <f t="shared" si="12"/>
        <v>1.0306886304990191E-2</v>
      </c>
      <c r="T61" s="13"/>
      <c r="U61" s="11"/>
    </row>
    <row r="62" spans="1:21" x14ac:dyDescent="0.2">
      <c r="A62" s="16">
        <v>1965</v>
      </c>
      <c r="B62" s="294">
        <f>'TA2'!B62</f>
        <v>0.63748812675476074</v>
      </c>
      <c r="C62" s="485">
        <f>'TA2'!J62</f>
        <v>0.18008452653884888</v>
      </c>
      <c r="D62" s="486">
        <f>'TA2'!R62</f>
        <v>0.45740360021591187</v>
      </c>
      <c r="E62" s="294">
        <f>TA2b!B62</f>
        <v>0.36251187324523926</v>
      </c>
      <c r="F62" s="25">
        <f>TA2b!J62</f>
        <v>0.26258459687232971</v>
      </c>
      <c r="G62" s="25">
        <f>TA2b!R62</f>
        <v>0.12816087901592255</v>
      </c>
      <c r="H62" s="25">
        <f>TA2c!B62</f>
        <v>9.3683190643787384E-2</v>
      </c>
      <c r="I62" s="25">
        <f>TA2c!J62</f>
        <v>4.5347113162279129E-2</v>
      </c>
      <c r="J62" s="25">
        <f>TA2c!R62</f>
        <v>1.6042943112552166E-2</v>
      </c>
      <c r="K62" s="25">
        <v>5.5875749685664047E-3</v>
      </c>
      <c r="L62" s="53">
        <f t="shared" si="4"/>
        <v>0.23435099422931671</v>
      </c>
      <c r="M62" s="13">
        <f t="shared" si="5"/>
        <v>9.9927276372909546E-2</v>
      </c>
      <c r="N62" s="13">
        <f t="shared" si="11"/>
        <v>0.13442371785640717</v>
      </c>
      <c r="O62" s="13">
        <f t="shared" si="7"/>
        <v>8.2813765853643417E-2</v>
      </c>
      <c r="P62" s="13">
        <f t="shared" si="8"/>
        <v>3.4477688372135162E-2</v>
      </c>
      <c r="Q62" s="13">
        <f t="shared" si="9"/>
        <v>4.8336077481508255E-2</v>
      </c>
      <c r="R62" s="13">
        <f t="shared" si="10"/>
        <v>2.9304170049726963E-2</v>
      </c>
      <c r="S62" s="12">
        <f t="shared" si="12"/>
        <v>1.045536814398576E-2</v>
      </c>
      <c r="T62" s="13"/>
      <c r="U62" s="11"/>
    </row>
    <row r="63" spans="1:21" x14ac:dyDescent="0.2">
      <c r="A63" s="16">
        <v>1966</v>
      </c>
      <c r="B63" s="301">
        <f>'TA2'!B63</f>
        <v>0.64086121320724487</v>
      </c>
      <c r="C63" s="483">
        <f>'TA2'!J63</f>
        <v>0.18473964929580688</v>
      </c>
      <c r="D63" s="484">
        <f>'TA2'!R63</f>
        <v>0.45612156391143799</v>
      </c>
      <c r="E63" s="295">
        <f>TA2b!B63</f>
        <v>0.35913878679275513</v>
      </c>
      <c r="F63" s="14">
        <f>TA2b!J63</f>
        <v>0.26023533940315247</v>
      </c>
      <c r="G63" s="14">
        <f>TA2b!R63</f>
        <v>0.1272357702255249</v>
      </c>
      <c r="H63" s="14">
        <f>TA2c!B63</f>
        <v>9.3344360589981079E-2</v>
      </c>
      <c r="I63" s="14">
        <f>TA2c!J63</f>
        <v>4.5450069010257721E-2</v>
      </c>
      <c r="J63" s="14">
        <f>TA2c!R63</f>
        <v>1.6135077923536301E-2</v>
      </c>
      <c r="K63" s="14">
        <v>5.5503906560406885E-3</v>
      </c>
      <c r="L63" s="53">
        <f t="shared" si="4"/>
        <v>0.23190301656723022</v>
      </c>
      <c r="M63" s="13">
        <f t="shared" si="5"/>
        <v>9.8903447389602661E-2</v>
      </c>
      <c r="N63" s="13">
        <f t="shared" si="11"/>
        <v>0.13299956917762756</v>
      </c>
      <c r="O63" s="13">
        <f t="shared" si="7"/>
        <v>8.1785701215267181E-2</v>
      </c>
      <c r="P63" s="13">
        <f t="shared" si="8"/>
        <v>3.3891409635543823E-2</v>
      </c>
      <c r="Q63" s="13">
        <f t="shared" si="9"/>
        <v>4.7894291579723358E-2</v>
      </c>
      <c r="R63" s="13">
        <f t="shared" si="10"/>
        <v>2.931499108672142E-2</v>
      </c>
      <c r="S63" s="12">
        <f t="shared" si="12"/>
        <v>1.0584687267495611E-2</v>
      </c>
      <c r="T63" s="13"/>
      <c r="U63" s="11"/>
    </row>
    <row r="64" spans="1:21" x14ac:dyDescent="0.2">
      <c r="A64" s="16">
        <v>1967</v>
      </c>
      <c r="B64" s="301">
        <f>'TA2'!B64</f>
        <v>0.64510118216276169</v>
      </c>
      <c r="C64" s="483">
        <f>'TA2'!J64</f>
        <v>0.18897345662117004</v>
      </c>
      <c r="D64" s="484">
        <f>'TA2'!R64</f>
        <v>0.45612772554159164</v>
      </c>
      <c r="E64" s="295">
        <f>TA2b!B64</f>
        <v>0.35489881783723831</v>
      </c>
      <c r="F64" s="14">
        <f>TA2b!J64</f>
        <v>0.25624170899391174</v>
      </c>
      <c r="G64" s="14">
        <f>TA2b!R64</f>
        <v>0.1243831180036068</v>
      </c>
      <c r="H64" s="14">
        <f>TA2c!B64</f>
        <v>9.0592548251152039E-2</v>
      </c>
      <c r="I64" s="14">
        <f>TA2c!J64</f>
        <v>4.3189254589378834E-2</v>
      </c>
      <c r="J64" s="14">
        <f>TA2c!R64</f>
        <v>1.4782644808292389E-2</v>
      </c>
      <c r="K64" s="14">
        <v>4.7070477991882614E-3</v>
      </c>
      <c r="L64" s="53">
        <f t="shared" si="4"/>
        <v>0.23051569983363152</v>
      </c>
      <c r="M64" s="13">
        <f t="shared" si="5"/>
        <v>9.8657108843326569E-2</v>
      </c>
      <c r="N64" s="13">
        <f t="shared" si="11"/>
        <v>0.13185859099030495</v>
      </c>
      <c r="O64" s="13">
        <f t="shared" si="7"/>
        <v>8.1193863414227962E-2</v>
      </c>
      <c r="P64" s="13">
        <f t="shared" si="8"/>
        <v>3.3790569752454758E-2</v>
      </c>
      <c r="Q64" s="13">
        <f t="shared" si="9"/>
        <v>4.7403293661773205E-2</v>
      </c>
      <c r="R64" s="13">
        <f t="shared" si="10"/>
        <v>2.8406609781086445E-2</v>
      </c>
      <c r="S64" s="12">
        <f t="shared" si="12"/>
        <v>1.0075597009104128E-2</v>
      </c>
      <c r="T64" s="13"/>
      <c r="U64" s="11"/>
    </row>
    <row r="65" spans="1:21" x14ac:dyDescent="0.2">
      <c r="A65" s="16">
        <v>1968</v>
      </c>
      <c r="B65" s="301">
        <f>'TA2'!B65</f>
        <v>0.64845365844666958</v>
      </c>
      <c r="C65" s="483">
        <f>'TA2'!J65</f>
        <v>0.19061299413442612</v>
      </c>
      <c r="D65" s="484">
        <f>'TA2'!R65</f>
        <v>0.45784066431224346</v>
      </c>
      <c r="E65" s="295">
        <f>TA2b!B65</f>
        <v>0.35154634155333042</v>
      </c>
      <c r="F65" s="14">
        <f>TA2b!J65</f>
        <v>0.25281859561800957</v>
      </c>
      <c r="G65" s="14">
        <f>TA2b!R65</f>
        <v>0.12215415667742491</v>
      </c>
      <c r="H65" s="14">
        <f>TA2c!B65</f>
        <v>8.8831640779972076E-2</v>
      </c>
      <c r="I65" s="14">
        <f>TA2c!J65</f>
        <v>4.221951519139111E-2</v>
      </c>
      <c r="J65" s="14">
        <f>TA2c!R65</f>
        <v>1.4385409187525511E-2</v>
      </c>
      <c r="K65" s="14">
        <v>4.7322322617173087E-3</v>
      </c>
      <c r="L65" s="53">
        <f t="shared" si="4"/>
        <v>0.22939218487590551</v>
      </c>
      <c r="M65" s="13">
        <f t="shared" si="5"/>
        <v>9.8727745935320854E-2</v>
      </c>
      <c r="N65" s="13">
        <f t="shared" si="11"/>
        <v>0.13066443894058466</v>
      </c>
      <c r="O65" s="13">
        <f t="shared" si="7"/>
        <v>7.9934641486033797E-2</v>
      </c>
      <c r="P65" s="13">
        <f t="shared" si="8"/>
        <v>3.3322515897452831E-2</v>
      </c>
      <c r="Q65" s="13">
        <f t="shared" si="9"/>
        <v>4.6612125588580966E-2</v>
      </c>
      <c r="R65" s="13">
        <f t="shared" si="10"/>
        <v>2.78341060038656E-2</v>
      </c>
      <c r="S65" s="12">
        <f t="shared" si="12"/>
        <v>9.6531769258082021E-3</v>
      </c>
      <c r="T65" s="13"/>
      <c r="U65" s="11"/>
    </row>
    <row r="66" spans="1:21" x14ac:dyDescent="0.2">
      <c r="A66" s="20">
        <v>1969</v>
      </c>
      <c r="B66" s="302">
        <f>'TA2'!B66</f>
        <v>0.65732739260420203</v>
      </c>
      <c r="C66" s="487">
        <f>'TA2'!J66</f>
        <v>0.19343303702771664</v>
      </c>
      <c r="D66" s="488">
        <f>'TA2'!R66</f>
        <v>0.4638943555764854</v>
      </c>
      <c r="E66" s="296">
        <f>TA2b!B66</f>
        <v>0.34267260739579797</v>
      </c>
      <c r="F66" s="19">
        <f>TA2b!J66</f>
        <v>0.24316203501075506</v>
      </c>
      <c r="G66" s="19">
        <f>TA2b!R66</f>
        <v>0.11459743673913181</v>
      </c>
      <c r="H66" s="19">
        <f>TA2c!B66</f>
        <v>8.2481948658823967E-2</v>
      </c>
      <c r="I66" s="19">
        <f>TA2c!J66</f>
        <v>3.8541353133041412E-2</v>
      </c>
      <c r="J66" s="19">
        <f>TA2c!R66</f>
        <v>1.3230818440206349E-2</v>
      </c>
      <c r="K66" s="19">
        <v>4.5327863037157535E-3</v>
      </c>
      <c r="L66" s="54">
        <f t="shared" si="4"/>
        <v>0.22807517065666616</v>
      </c>
      <c r="M66" s="18">
        <f t="shared" si="5"/>
        <v>9.9510572385042906E-2</v>
      </c>
      <c r="N66" s="18">
        <f t="shared" si="11"/>
        <v>0.12856459827162325</v>
      </c>
      <c r="O66" s="18">
        <f t="shared" si="7"/>
        <v>7.6056083606090397E-2</v>
      </c>
      <c r="P66" s="18">
        <f t="shared" si="8"/>
        <v>3.2115488080307841E-2</v>
      </c>
      <c r="Q66" s="18">
        <f t="shared" si="9"/>
        <v>4.3940595525782555E-2</v>
      </c>
      <c r="R66" s="18">
        <f t="shared" si="10"/>
        <v>2.5310534692835063E-2</v>
      </c>
      <c r="S66" s="17">
        <f t="shared" si="12"/>
        <v>8.6980321364905945E-3</v>
      </c>
      <c r="T66" s="13"/>
      <c r="U66" s="11"/>
    </row>
    <row r="67" spans="1:21" x14ac:dyDescent="0.2">
      <c r="A67" s="24">
        <v>1970</v>
      </c>
      <c r="B67" s="303">
        <f>'TA2'!B67</f>
        <v>0.66043228877242655</v>
      </c>
      <c r="C67" s="489">
        <f>'TA2'!J67</f>
        <v>0.19002392655238509</v>
      </c>
      <c r="D67" s="490">
        <f>'TA2'!R67</f>
        <v>0.47040836222004145</v>
      </c>
      <c r="E67" s="297">
        <f>TA2b!B67</f>
        <v>0.33956771122757345</v>
      </c>
      <c r="F67" s="23">
        <f>TA2b!J67</f>
        <v>0.23835742077790201</v>
      </c>
      <c r="G67" s="23">
        <f>TA2b!R67</f>
        <v>0.10928206070093438</v>
      </c>
      <c r="H67" s="23">
        <f>TA2c!B67</f>
        <v>7.7764063607901335E-2</v>
      </c>
      <c r="I67" s="23">
        <f>TA2c!J67</f>
        <v>3.5500335230608471E-2</v>
      </c>
      <c r="J67" s="23">
        <f>TA2c!R67</f>
        <v>1.1989600287051871E-2</v>
      </c>
      <c r="K67" s="23">
        <v>3.7134129913000105E-3</v>
      </c>
      <c r="L67" s="55">
        <f t="shared" si="4"/>
        <v>0.23028565052663907</v>
      </c>
      <c r="M67" s="22">
        <f t="shared" si="5"/>
        <v>0.10121029044967145</v>
      </c>
      <c r="N67" s="22">
        <f t="shared" si="11"/>
        <v>0.12907536007696763</v>
      </c>
      <c r="O67" s="22">
        <f t="shared" si="7"/>
        <v>7.378172547032591E-2</v>
      </c>
      <c r="P67" s="22">
        <f t="shared" si="8"/>
        <v>3.1517997093033046E-2</v>
      </c>
      <c r="Q67" s="22">
        <f t="shared" si="9"/>
        <v>4.2263728377292864E-2</v>
      </c>
      <c r="R67" s="22">
        <f t="shared" si="10"/>
        <v>2.3510734943556599E-2</v>
      </c>
      <c r="S67" s="21">
        <f t="shared" si="12"/>
        <v>8.2761872957518613E-3</v>
      </c>
      <c r="T67" s="13"/>
      <c r="U67" s="11"/>
    </row>
    <row r="68" spans="1:21" x14ac:dyDescent="0.2">
      <c r="A68" s="16">
        <v>1971</v>
      </c>
      <c r="B68" s="301">
        <f>'TA2'!B68</f>
        <v>0.65727354827686213</v>
      </c>
      <c r="C68" s="483">
        <f>'TA2'!J68</f>
        <v>0.18420793802943081</v>
      </c>
      <c r="D68" s="484">
        <f>'TA2'!R68</f>
        <v>0.47306561024743132</v>
      </c>
      <c r="E68" s="295">
        <f>TA2b!B68</f>
        <v>0.34272645172313787</v>
      </c>
      <c r="F68" s="14">
        <f>TA2b!J68</f>
        <v>0.24049702560296282</v>
      </c>
      <c r="G68" s="14">
        <f>TA2b!R68</f>
        <v>0.10990981738723349</v>
      </c>
      <c r="H68" s="14">
        <f>TA2c!B68</f>
        <v>7.8228372964076698E-2</v>
      </c>
      <c r="I68" s="14">
        <f>TA2c!J68</f>
        <v>3.5706813145225169E-2</v>
      </c>
      <c r="J68" s="14">
        <f>TA2c!R68</f>
        <v>1.1957320915826131E-2</v>
      </c>
      <c r="K68" s="14">
        <v>3.8364211233895993E-3</v>
      </c>
      <c r="L68" s="53">
        <f t="shared" si="4"/>
        <v>0.23281663433590438</v>
      </c>
      <c r="M68" s="13">
        <f t="shared" si="5"/>
        <v>0.10222942612017505</v>
      </c>
      <c r="N68" s="13">
        <f t="shared" si="11"/>
        <v>0.13058720821572933</v>
      </c>
      <c r="O68" s="13">
        <f t="shared" si="7"/>
        <v>7.4203004242008319E-2</v>
      </c>
      <c r="P68" s="13">
        <f t="shared" si="8"/>
        <v>3.168144442315679E-2</v>
      </c>
      <c r="Q68" s="13">
        <f t="shared" si="9"/>
        <v>4.2521559818851529E-2</v>
      </c>
      <c r="R68" s="13">
        <f t="shared" si="10"/>
        <v>2.3749492229399038E-2</v>
      </c>
      <c r="S68" s="12">
        <f t="shared" si="12"/>
        <v>8.1208997924365305E-3</v>
      </c>
      <c r="T68" s="13"/>
      <c r="U68" s="11"/>
    </row>
    <row r="69" spans="1:21" x14ac:dyDescent="0.2">
      <c r="A69" s="16">
        <v>1972</v>
      </c>
      <c r="B69" s="301">
        <f>'TA2'!B69</f>
        <v>0.65514265433739638</v>
      </c>
      <c r="C69" s="483">
        <f>'TA2'!J69</f>
        <v>0.18223760076216422</v>
      </c>
      <c r="D69" s="484">
        <f>'TA2'!R69</f>
        <v>0.47290505357523216</v>
      </c>
      <c r="E69" s="295">
        <f>TA2b!B69</f>
        <v>0.34485734566260362</v>
      </c>
      <c r="F69" s="14">
        <f>TA2b!J69</f>
        <v>0.2419838353380328</v>
      </c>
      <c r="G69" s="14">
        <f>TA2b!R69</f>
        <v>0.10959394643941778</v>
      </c>
      <c r="H69" s="14">
        <f>TA2c!B69</f>
        <v>7.766695783357136E-2</v>
      </c>
      <c r="I69" s="14">
        <f>TA2c!J69</f>
        <v>3.5311170545355708E-2</v>
      </c>
      <c r="J69" s="14">
        <f>TA2c!R69</f>
        <v>1.1729643812941504E-2</v>
      </c>
      <c r="K69" s="14">
        <v>4.0151627318060941E-3</v>
      </c>
      <c r="L69" s="53">
        <f t="shared" si="4"/>
        <v>0.23526339922318584</v>
      </c>
      <c r="M69" s="13">
        <f t="shared" si="5"/>
        <v>0.10287351032457082</v>
      </c>
      <c r="N69" s="13">
        <f t="shared" si="11"/>
        <v>0.13238988889861503</v>
      </c>
      <c r="O69" s="13">
        <f t="shared" si="7"/>
        <v>7.428277589406207E-2</v>
      </c>
      <c r="P69" s="13">
        <f t="shared" si="8"/>
        <v>3.1926988605846418E-2</v>
      </c>
      <c r="Q69" s="13">
        <f t="shared" si="9"/>
        <v>4.2355787288215652E-2</v>
      </c>
      <c r="R69" s="13">
        <f t="shared" si="10"/>
        <v>2.3581526732414204E-2</v>
      </c>
      <c r="S69" s="12">
        <f t="shared" si="12"/>
        <v>7.7144810811354096E-3</v>
      </c>
      <c r="T69" s="13"/>
      <c r="U69" s="11"/>
    </row>
    <row r="70" spans="1:21" x14ac:dyDescent="0.2">
      <c r="A70" s="16">
        <v>1973</v>
      </c>
      <c r="B70" s="301">
        <f>'TA2'!B70</f>
        <v>0.6561763558183884</v>
      </c>
      <c r="C70" s="483">
        <f>'TA2'!J70</f>
        <v>0.18314889954490354</v>
      </c>
      <c r="D70" s="484">
        <f>'TA2'!R70</f>
        <v>0.47302745627348486</v>
      </c>
      <c r="E70" s="295">
        <f>TA2b!B70</f>
        <v>0.3438236441816116</v>
      </c>
      <c r="F70" s="14">
        <f>TA2b!J70</f>
        <v>0.2407584462162049</v>
      </c>
      <c r="G70" s="14">
        <f>TA2b!R70</f>
        <v>0.10728712658146833</v>
      </c>
      <c r="H70" s="14">
        <f>TA2c!B70</f>
        <v>7.5416668543766718E-2</v>
      </c>
      <c r="I70" s="14">
        <f>TA2c!J70</f>
        <v>3.3868844776634432E-2</v>
      </c>
      <c r="J70" s="14">
        <f>TA2c!R70</f>
        <v>1.0951119275432575E-2</v>
      </c>
      <c r="K70" s="14">
        <v>3.362015801397143E-3</v>
      </c>
      <c r="L70" s="53">
        <f t="shared" si="4"/>
        <v>0.23653651760014327</v>
      </c>
      <c r="M70" s="13">
        <f t="shared" si="5"/>
        <v>0.1030651979654067</v>
      </c>
      <c r="N70" s="13">
        <f t="shared" si="11"/>
        <v>0.13347131963473657</v>
      </c>
      <c r="O70" s="13">
        <f t="shared" si="7"/>
        <v>7.3418281804833896E-2</v>
      </c>
      <c r="P70" s="13">
        <f t="shared" si="8"/>
        <v>3.187045803770161E-2</v>
      </c>
      <c r="Q70" s="13">
        <f t="shared" si="9"/>
        <v>4.1547823767132286E-2</v>
      </c>
      <c r="R70" s="13">
        <f t="shared" si="10"/>
        <v>2.2917725501201858E-2</v>
      </c>
      <c r="S70" s="12">
        <f t="shared" si="12"/>
        <v>7.5891034740354323E-3</v>
      </c>
      <c r="T70" s="13"/>
      <c r="U70" s="11"/>
    </row>
    <row r="71" spans="1:21" x14ac:dyDescent="0.2">
      <c r="A71" s="16">
        <v>1974</v>
      </c>
      <c r="B71" s="301">
        <f>'TA2'!B71</f>
        <v>0.65972044252839623</v>
      </c>
      <c r="C71" s="483">
        <f>'TA2'!J71</f>
        <v>0.18300650489072723</v>
      </c>
      <c r="D71" s="484">
        <f>'TA2'!R71</f>
        <v>0.47671393763766901</v>
      </c>
      <c r="E71" s="295">
        <f>TA2b!B71</f>
        <v>0.34027955747160377</v>
      </c>
      <c r="F71" s="14">
        <f>TA2b!J71</f>
        <v>0.23643030160656053</v>
      </c>
      <c r="G71" s="14">
        <f>TA2b!R71</f>
        <v>0.10446266899521106</v>
      </c>
      <c r="H71" s="14">
        <f>TA2c!B71</f>
        <v>7.3270615013825591E-2</v>
      </c>
      <c r="I71" s="14">
        <f>TA2c!J71</f>
        <v>3.2653462879181916E-2</v>
      </c>
      <c r="J71" s="14">
        <f>TA2c!R71</f>
        <v>1.0545917503918645E-2</v>
      </c>
      <c r="K71" s="14">
        <v>3.1462514105527438E-3</v>
      </c>
      <c r="L71" s="53">
        <f t="shared" si="4"/>
        <v>0.23581688847639271</v>
      </c>
      <c r="M71" s="13">
        <f t="shared" si="5"/>
        <v>0.10384925586504323</v>
      </c>
      <c r="N71" s="13">
        <f t="shared" si="11"/>
        <v>0.13196763261134947</v>
      </c>
      <c r="O71" s="13">
        <f t="shared" si="7"/>
        <v>7.1809206116029145E-2</v>
      </c>
      <c r="P71" s="13">
        <f t="shared" si="8"/>
        <v>3.119205398138547E-2</v>
      </c>
      <c r="Q71" s="13">
        <f t="shared" si="9"/>
        <v>4.0617152134643675E-2</v>
      </c>
      <c r="R71" s="13">
        <f t="shared" si="10"/>
        <v>2.2107545375263271E-2</v>
      </c>
      <c r="S71" s="12">
        <f t="shared" si="12"/>
        <v>7.399666093365901E-3</v>
      </c>
      <c r="T71" s="13"/>
      <c r="U71" s="11"/>
    </row>
    <row r="72" spans="1:21" x14ac:dyDescent="0.2">
      <c r="A72" s="16">
        <v>1975</v>
      </c>
      <c r="B72" s="301">
        <f>'TA2'!B72</f>
        <v>0.65818623250595465</v>
      </c>
      <c r="C72" s="483">
        <f>'TA2'!J72</f>
        <v>0.17875748369033317</v>
      </c>
      <c r="D72" s="484">
        <f>'TA2'!R72</f>
        <v>0.47942874881562147</v>
      </c>
      <c r="E72" s="295">
        <f>TA2b!B72</f>
        <v>0.34181376749404535</v>
      </c>
      <c r="F72" s="14">
        <f>TA2b!J72</f>
        <v>0.23650732247529049</v>
      </c>
      <c r="G72" s="14">
        <f>TA2b!R72</f>
        <v>0.10421626473470269</v>
      </c>
      <c r="H72" s="14">
        <f>TA2c!B72</f>
        <v>7.2924480729398056E-2</v>
      </c>
      <c r="I72" s="14">
        <f>TA2c!J72</f>
        <v>3.2550137674391522E-2</v>
      </c>
      <c r="J72" s="14">
        <f>TA2c!R72</f>
        <v>1.0785564243889212E-2</v>
      </c>
      <c r="K72" s="14">
        <v>3.5096263644488943E-3</v>
      </c>
      <c r="L72" s="53">
        <f t="shared" si="4"/>
        <v>0.23759750275934266</v>
      </c>
      <c r="M72" s="13">
        <f t="shared" si="5"/>
        <v>0.10530644501875486</v>
      </c>
      <c r="N72" s="13">
        <f t="shared" si="11"/>
        <v>0.1322910577405878</v>
      </c>
      <c r="O72" s="13">
        <f t="shared" si="7"/>
        <v>7.1666127060311169E-2</v>
      </c>
      <c r="P72" s="13">
        <f t="shared" si="8"/>
        <v>3.1291784005304635E-2</v>
      </c>
      <c r="Q72" s="13">
        <f t="shared" si="9"/>
        <v>4.0374343055006534E-2</v>
      </c>
      <c r="R72" s="13">
        <f t="shared" si="10"/>
        <v>2.176457343050231E-2</v>
      </c>
      <c r="S72" s="12">
        <f t="shared" si="12"/>
        <v>7.2759378794403171E-3</v>
      </c>
      <c r="T72" s="13"/>
      <c r="U72" s="11"/>
    </row>
    <row r="73" spans="1:21" x14ac:dyDescent="0.2">
      <c r="A73" s="16">
        <v>1976</v>
      </c>
      <c r="B73" s="301">
        <f>'TA2'!B73</f>
        <v>0.65771855549482439</v>
      </c>
      <c r="C73" s="483">
        <f>'TA2'!J73</f>
        <v>0.17843946688606138</v>
      </c>
      <c r="D73" s="484">
        <f>'TA2'!R73</f>
        <v>0.479279088608763</v>
      </c>
      <c r="E73" s="295">
        <f>TA2b!B73</f>
        <v>0.34228144450517561</v>
      </c>
      <c r="F73" s="14">
        <f>TA2b!J73</f>
        <v>0.23673789850994353</v>
      </c>
      <c r="G73" s="14">
        <f>TA2b!R73</f>
        <v>0.10419828495632544</v>
      </c>
      <c r="H73" s="14">
        <f>TA2c!B73</f>
        <v>7.303365155883057E-2</v>
      </c>
      <c r="I73" s="14">
        <f>TA2c!J73</f>
        <v>3.2739956909313861E-2</v>
      </c>
      <c r="J73" s="14">
        <f>TA2c!R73</f>
        <v>1.0944222664484471E-2</v>
      </c>
      <c r="K73" s="14">
        <v>3.5963790096355565E-3</v>
      </c>
      <c r="L73" s="53">
        <f t="shared" si="4"/>
        <v>0.23808315954885018</v>
      </c>
      <c r="M73" s="13">
        <f t="shared" si="5"/>
        <v>0.10554354599523208</v>
      </c>
      <c r="N73" s="13">
        <f t="shared" si="11"/>
        <v>0.1325396135536181</v>
      </c>
      <c r="O73" s="13">
        <f t="shared" si="7"/>
        <v>7.1458328047011577E-2</v>
      </c>
      <c r="P73" s="13">
        <f t="shared" si="8"/>
        <v>3.1164633397494867E-2</v>
      </c>
      <c r="Q73" s="13">
        <f t="shared" si="9"/>
        <v>4.0293694649516709E-2</v>
      </c>
      <c r="R73" s="13">
        <f t="shared" si="10"/>
        <v>2.179573424482939E-2</v>
      </c>
      <c r="S73" s="12">
        <f t="shared" si="12"/>
        <v>7.3478436548489144E-3</v>
      </c>
      <c r="T73" s="13"/>
      <c r="U73" s="11"/>
    </row>
    <row r="74" spans="1:21" x14ac:dyDescent="0.2">
      <c r="A74" s="16">
        <v>1977</v>
      </c>
      <c r="B74" s="301">
        <f>'TA2'!B74</f>
        <v>0.65703774650014424</v>
      </c>
      <c r="C74" s="483">
        <f>'TA2'!J74</f>
        <v>0.17798658428895919</v>
      </c>
      <c r="D74" s="484">
        <f>'TA2'!R74</f>
        <v>0.47905116221118504</v>
      </c>
      <c r="E74" s="295">
        <f>TA2b!B74</f>
        <v>0.34296225349985576</v>
      </c>
      <c r="F74" s="14">
        <f>TA2b!J74</f>
        <v>0.23755070356558861</v>
      </c>
      <c r="G74" s="14">
        <f>TA2b!R74</f>
        <v>0.10464102601322267</v>
      </c>
      <c r="H74" s="14">
        <f>TA2c!B74</f>
        <v>7.3515928871501046E-2</v>
      </c>
      <c r="I74" s="14">
        <f>TA2c!J74</f>
        <v>3.3041679544720814E-2</v>
      </c>
      <c r="J74" s="14">
        <f>TA2c!R74</f>
        <v>1.1077043741481774E-2</v>
      </c>
      <c r="K74" s="14">
        <v>3.6281269702772528E-3</v>
      </c>
      <c r="L74" s="53">
        <f t="shared" si="4"/>
        <v>0.23832122748663309</v>
      </c>
      <c r="M74" s="13">
        <f t="shared" si="5"/>
        <v>0.10541154993426716</v>
      </c>
      <c r="N74" s="13">
        <f t="shared" si="11"/>
        <v>0.13290967755236593</v>
      </c>
      <c r="O74" s="13">
        <f t="shared" ref="O74:O109" si="13">G74-I74</f>
        <v>7.1599346468501857E-2</v>
      </c>
      <c r="P74" s="13">
        <f t="shared" ref="P74:P109" si="14">G74-H74</f>
        <v>3.1125097141721625E-2</v>
      </c>
      <c r="Q74" s="13">
        <f t="shared" ref="Q74:Q109" si="15">H74-I74</f>
        <v>4.0474249326780232E-2</v>
      </c>
      <c r="R74" s="13">
        <f t="shared" ref="R74:R109" si="16">I74-J74</f>
        <v>2.1964635803239041E-2</v>
      </c>
      <c r="S74" s="12">
        <f t="shared" si="12"/>
        <v>7.4489167712045203E-3</v>
      </c>
      <c r="T74" s="13"/>
      <c r="U74" s="11"/>
    </row>
    <row r="75" spans="1:21" x14ac:dyDescent="0.2">
      <c r="A75" s="16">
        <v>1978</v>
      </c>
      <c r="B75" s="301">
        <f>'TA2'!B75</f>
        <v>0.6579906447706545</v>
      </c>
      <c r="C75" s="483">
        <f>'TA2'!J75</f>
        <v>0.17865667298016064</v>
      </c>
      <c r="D75" s="484">
        <f>'TA2'!R75</f>
        <v>0.47933397179049386</v>
      </c>
      <c r="E75" s="295">
        <f>TA2b!B75</f>
        <v>0.3420093552293455</v>
      </c>
      <c r="F75" s="14">
        <f>TA2b!J75</f>
        <v>0.23677493579196707</v>
      </c>
      <c r="G75" s="14">
        <f>TA2b!R75</f>
        <v>0.10459102088042282</v>
      </c>
      <c r="H75" s="14">
        <f>TA2c!B75</f>
        <v>7.3920825393763323E-2</v>
      </c>
      <c r="I75" s="14">
        <f>TA2c!J75</f>
        <v>3.3763839225837033E-2</v>
      </c>
      <c r="J75" s="14">
        <f>TA2c!R75</f>
        <v>1.1523140862469194E-2</v>
      </c>
      <c r="K75" s="14">
        <v>3.5647908314726784E-3</v>
      </c>
      <c r="L75" s="53">
        <f t="shared" ref="L75:L110" si="17">E75-G75</f>
        <v>0.23741833434892268</v>
      </c>
      <c r="M75" s="13">
        <f t="shared" ref="M75:M110" si="18">E75-F75</f>
        <v>0.10523441943737843</v>
      </c>
      <c r="N75" s="13">
        <f t="shared" si="11"/>
        <v>0.13218391491154424</v>
      </c>
      <c r="O75" s="13">
        <f t="shared" si="13"/>
        <v>7.0827181654585791E-2</v>
      </c>
      <c r="P75" s="13">
        <f t="shared" si="14"/>
        <v>3.0670195486659502E-2</v>
      </c>
      <c r="Q75" s="13">
        <f t="shared" si="15"/>
        <v>4.015698616792629E-2</v>
      </c>
      <c r="R75" s="13">
        <f t="shared" si="16"/>
        <v>2.2240698363367839E-2</v>
      </c>
      <c r="S75" s="12">
        <f t="shared" si="12"/>
        <v>7.9583500309965156E-3</v>
      </c>
      <c r="T75" s="13"/>
      <c r="U75" s="11"/>
    </row>
    <row r="76" spans="1:21" x14ac:dyDescent="0.2">
      <c r="A76" s="20">
        <v>1979</v>
      </c>
      <c r="B76" s="302">
        <f>'TA2'!B76</f>
        <v>0.65655478835105896</v>
      </c>
      <c r="C76" s="487">
        <f>'TA2'!J76</f>
        <v>0.17912405729293823</v>
      </c>
      <c r="D76" s="488">
        <f>'TA2'!R76</f>
        <v>0.47743073105812073</v>
      </c>
      <c r="E76" s="296">
        <f>TA2b!B76</f>
        <v>0.34344521164894104</v>
      </c>
      <c r="F76" s="19">
        <f>TA2b!J76</f>
        <v>0.23926469683647156</v>
      </c>
      <c r="G76" s="19">
        <f>TA2b!R76</f>
        <v>0.10773736238479614</v>
      </c>
      <c r="H76" s="19">
        <f>TA2c!B76</f>
        <v>7.7132537961006165E-2</v>
      </c>
      <c r="I76" s="19">
        <f>TA2c!J76</f>
        <v>3.6540210247039795E-2</v>
      </c>
      <c r="J76" s="19">
        <f>TA2c!R76</f>
        <v>1.3025777414441109E-2</v>
      </c>
      <c r="K76" s="19">
        <v>4.5783988820283705E-3</v>
      </c>
      <c r="L76" s="54">
        <f t="shared" si="17"/>
        <v>0.2357078492641449</v>
      </c>
      <c r="M76" s="18">
        <f t="shared" si="18"/>
        <v>0.10418051481246948</v>
      </c>
      <c r="N76" s="18">
        <f t="shared" si="11"/>
        <v>0.13152733445167542</v>
      </c>
      <c r="O76" s="18">
        <f t="shared" si="13"/>
        <v>7.1197152137756348E-2</v>
      </c>
      <c r="P76" s="18">
        <f t="shared" si="14"/>
        <v>3.0604824423789978E-2</v>
      </c>
      <c r="Q76" s="18">
        <f t="shared" si="15"/>
        <v>4.059232771396637E-2</v>
      </c>
      <c r="R76" s="18">
        <f t="shared" si="16"/>
        <v>2.3514432832598686E-2</v>
      </c>
      <c r="S76" s="17">
        <f t="shared" si="12"/>
        <v>8.4473785324127373E-3</v>
      </c>
      <c r="T76" s="13"/>
      <c r="U76" s="11"/>
    </row>
    <row r="77" spans="1:21" x14ac:dyDescent="0.2">
      <c r="A77" s="24">
        <v>1980</v>
      </c>
      <c r="B77" s="303">
        <f>'TA2'!B77</f>
        <v>0.65928700566291809</v>
      </c>
      <c r="C77" s="489">
        <f>'TA2'!J77</f>
        <v>0.17389744520187378</v>
      </c>
      <c r="D77" s="490">
        <f>'TA2'!R77</f>
        <v>0.48538956046104431</v>
      </c>
      <c r="E77" s="297">
        <f>TA2b!B77</f>
        <v>0.34071299433708191</v>
      </c>
      <c r="F77" s="23">
        <f>TA2b!J77</f>
        <v>0.23462602496147156</v>
      </c>
      <c r="G77" s="23">
        <f>TA2b!R77</f>
        <v>0.10371050983667374</v>
      </c>
      <c r="H77" s="23">
        <f>TA2c!B77</f>
        <v>7.3679789900779724E-2</v>
      </c>
      <c r="I77" s="23">
        <f>TA2c!J77</f>
        <v>3.4210674464702606E-2</v>
      </c>
      <c r="J77" s="23">
        <f>TA2c!R77</f>
        <v>1.1728585697710514E-2</v>
      </c>
      <c r="K77" s="23">
        <v>3.6364480544011204E-3</v>
      </c>
      <c r="L77" s="55">
        <f t="shared" si="17"/>
        <v>0.23700248450040817</v>
      </c>
      <c r="M77" s="22">
        <f t="shared" si="18"/>
        <v>0.10608696937561035</v>
      </c>
      <c r="N77" s="22">
        <f t="shared" si="11"/>
        <v>0.13091551512479782</v>
      </c>
      <c r="O77" s="22">
        <f t="shared" si="13"/>
        <v>6.949983537197113E-2</v>
      </c>
      <c r="P77" s="22">
        <f t="shared" si="14"/>
        <v>3.0030719935894012E-2</v>
      </c>
      <c r="Q77" s="22">
        <f t="shared" si="15"/>
        <v>3.9469115436077118E-2</v>
      </c>
      <c r="R77" s="22">
        <f t="shared" si="16"/>
        <v>2.2482088766992092E-2</v>
      </c>
      <c r="S77" s="21">
        <f t="shared" si="12"/>
        <v>8.0921376433093946E-3</v>
      </c>
      <c r="T77" s="13"/>
      <c r="U77" s="11"/>
    </row>
    <row r="78" spans="1:21" x14ac:dyDescent="0.2">
      <c r="A78" s="16">
        <v>1981</v>
      </c>
      <c r="B78" s="301">
        <f>'TA2'!B78</f>
        <v>0.6552758514881134</v>
      </c>
      <c r="C78" s="483">
        <f>'TA2'!J78</f>
        <v>0.16998517513275146</v>
      </c>
      <c r="D78" s="484">
        <f>'TA2'!R78</f>
        <v>0.48529067635536194</v>
      </c>
      <c r="E78" s="295">
        <f>TA2b!B78</f>
        <v>0.3447241485118866</v>
      </c>
      <c r="F78" s="14">
        <f>TA2b!J78</f>
        <v>0.23777900636196136</v>
      </c>
      <c r="G78" s="14">
        <f>TA2b!R78</f>
        <v>0.1059466227889061</v>
      </c>
      <c r="H78" s="14">
        <f>TA2c!B78</f>
        <v>7.5674571096897125E-2</v>
      </c>
      <c r="I78" s="14">
        <f>TA2c!J78</f>
        <v>3.5441573709249496E-2</v>
      </c>
      <c r="J78" s="14">
        <f>TA2c!R78</f>
        <v>1.2293337844312191E-2</v>
      </c>
      <c r="K78" s="14">
        <v>3.9626272760888304E-3</v>
      </c>
      <c r="L78" s="53">
        <f t="shared" si="17"/>
        <v>0.2387775257229805</v>
      </c>
      <c r="M78" s="13">
        <f t="shared" si="18"/>
        <v>0.10694514214992523</v>
      </c>
      <c r="N78" s="13">
        <f t="shared" ref="N78:N109" si="19">F78-G78</f>
        <v>0.13183238357305527</v>
      </c>
      <c r="O78" s="13">
        <f t="shared" si="13"/>
        <v>7.0505049079656601E-2</v>
      </c>
      <c r="P78" s="13">
        <f t="shared" si="14"/>
        <v>3.0272051692008972E-2</v>
      </c>
      <c r="Q78" s="13">
        <f t="shared" si="15"/>
        <v>4.0232997387647629E-2</v>
      </c>
      <c r="R78" s="13">
        <f t="shared" si="16"/>
        <v>2.3148235864937305E-2</v>
      </c>
      <c r="S78" s="12">
        <f t="shared" si="12"/>
        <v>8.3307105682233606E-3</v>
      </c>
      <c r="T78" s="13"/>
      <c r="U78" s="11"/>
    </row>
    <row r="79" spans="1:21" x14ac:dyDescent="0.2">
      <c r="A79" s="16">
        <v>1982</v>
      </c>
      <c r="B79" s="301">
        <f>'TA2'!B79</f>
        <v>0.65069043636322021</v>
      </c>
      <c r="C79" s="483">
        <f>'TA2'!J79</f>
        <v>0.16162407398223877</v>
      </c>
      <c r="D79" s="484">
        <f>'TA2'!R79</f>
        <v>0.48906636238098145</v>
      </c>
      <c r="E79" s="295">
        <f>TA2b!B79</f>
        <v>0.34930956363677979</v>
      </c>
      <c r="F79" s="14">
        <f>TA2b!J79</f>
        <v>0.24094085395336151</v>
      </c>
      <c r="G79" s="14">
        <f>TA2b!R79</f>
        <v>0.10885132104158401</v>
      </c>
      <c r="H79" s="14">
        <f>TA2c!B79</f>
        <v>7.9097375273704529E-2</v>
      </c>
      <c r="I79" s="14">
        <f>TA2c!J79</f>
        <v>3.9673540741205215E-2</v>
      </c>
      <c r="J79" s="14">
        <f>TA2c!R79</f>
        <v>1.5660375356674194E-2</v>
      </c>
      <c r="K79" s="14">
        <v>6.8894971384612144E-3</v>
      </c>
      <c r="L79" s="53">
        <f t="shared" si="17"/>
        <v>0.24045824259519577</v>
      </c>
      <c r="M79" s="13">
        <f t="shared" si="18"/>
        <v>0.10836870968341827</v>
      </c>
      <c r="N79" s="13">
        <f t="shared" si="19"/>
        <v>0.1320895329117775</v>
      </c>
      <c r="O79" s="13">
        <f t="shared" si="13"/>
        <v>6.9177780300378799E-2</v>
      </c>
      <c r="P79" s="13">
        <f t="shared" si="14"/>
        <v>2.9753945767879486E-2</v>
      </c>
      <c r="Q79" s="13">
        <f t="shared" si="15"/>
        <v>3.9423834532499313E-2</v>
      </c>
      <c r="R79" s="13">
        <f t="shared" si="16"/>
        <v>2.4013165384531021E-2</v>
      </c>
      <c r="S79" s="12">
        <f t="shared" si="12"/>
        <v>8.77087821821298E-3</v>
      </c>
      <c r="T79" s="13"/>
      <c r="U79" s="11"/>
    </row>
    <row r="80" spans="1:21" x14ac:dyDescent="0.2">
      <c r="A80" s="16">
        <v>1983</v>
      </c>
      <c r="B80" s="301">
        <f>'TA2'!B80</f>
        <v>0.64369669556617737</v>
      </c>
      <c r="C80" s="483">
        <f>'TA2'!J80</f>
        <v>0.15524584054946899</v>
      </c>
      <c r="D80" s="484">
        <f>'TA2'!R80</f>
        <v>0.48845085501670837</v>
      </c>
      <c r="E80" s="295">
        <f>TA2b!B80</f>
        <v>0.35630330443382263</v>
      </c>
      <c r="F80" s="14">
        <f>TA2b!J80</f>
        <v>0.24621699750423431</v>
      </c>
      <c r="G80" s="14">
        <f>TA2b!R80</f>
        <v>0.11317627131938934</v>
      </c>
      <c r="H80" s="14">
        <f>TA2c!B80</f>
        <v>8.2894250750541687E-2</v>
      </c>
      <c r="I80" s="14">
        <f>TA2c!J80</f>
        <v>4.2356289923191071E-2</v>
      </c>
      <c r="J80" s="14">
        <f>TA2c!R80</f>
        <v>1.7949026077985764E-2</v>
      </c>
      <c r="K80" s="14">
        <v>8.6517621175496353E-3</v>
      </c>
      <c r="L80" s="53">
        <f t="shared" si="17"/>
        <v>0.24312703311443329</v>
      </c>
      <c r="M80" s="13">
        <f t="shared" si="18"/>
        <v>0.11008630692958832</v>
      </c>
      <c r="N80" s="13">
        <f t="shared" si="19"/>
        <v>0.13304072618484497</v>
      </c>
      <c r="O80" s="13">
        <f t="shared" si="13"/>
        <v>7.0819981396198273E-2</v>
      </c>
      <c r="P80" s="13">
        <f t="shared" si="14"/>
        <v>3.0282020568847656E-2</v>
      </c>
      <c r="Q80" s="13">
        <f t="shared" si="15"/>
        <v>4.0537960827350616E-2</v>
      </c>
      <c r="R80" s="13">
        <f t="shared" si="16"/>
        <v>2.4407263845205307E-2</v>
      </c>
      <c r="S80" s="12">
        <f t="shared" si="12"/>
        <v>9.2972639604361283E-3</v>
      </c>
      <c r="T80" s="13"/>
      <c r="U80" s="11"/>
    </row>
    <row r="81" spans="1:21" x14ac:dyDescent="0.2">
      <c r="A81" s="16">
        <v>1984</v>
      </c>
      <c r="B81" s="301">
        <f>'TA2'!B81</f>
        <v>0.63861763477325439</v>
      </c>
      <c r="C81" s="483">
        <f>'TA2'!J81</f>
        <v>0.1575855016708374</v>
      </c>
      <c r="D81" s="484">
        <f>'TA2'!R81</f>
        <v>0.48103213310241699</v>
      </c>
      <c r="E81" s="295">
        <f>TA2b!B81</f>
        <v>0.36138236522674561</v>
      </c>
      <c r="F81" s="14">
        <f>TA2b!J81</f>
        <v>0.25253891944885254</v>
      </c>
      <c r="G81" s="14">
        <f>TA2b!R81</f>
        <v>0.11825402826070786</v>
      </c>
      <c r="H81" s="14">
        <f>TA2c!B81</f>
        <v>8.7565600872039795E-2</v>
      </c>
      <c r="I81" s="14">
        <f>TA2c!J81</f>
        <v>4.5758344233036041E-2</v>
      </c>
      <c r="J81" s="14">
        <f>TA2c!R81</f>
        <v>1.9222762435674667E-2</v>
      </c>
      <c r="K81" s="14">
        <v>9.0367911140998257E-3</v>
      </c>
      <c r="L81" s="53">
        <f t="shared" si="17"/>
        <v>0.24312833696603775</v>
      </c>
      <c r="M81" s="13">
        <f t="shared" si="18"/>
        <v>0.10884344577789307</v>
      </c>
      <c r="N81" s="13">
        <f t="shared" si="19"/>
        <v>0.13428489118814468</v>
      </c>
      <c r="O81" s="13">
        <f t="shared" si="13"/>
        <v>7.2495684027671814E-2</v>
      </c>
      <c r="P81" s="13">
        <f t="shared" si="14"/>
        <v>3.068842738866806E-2</v>
      </c>
      <c r="Q81" s="13">
        <f t="shared" si="15"/>
        <v>4.1807256639003754E-2</v>
      </c>
      <c r="R81" s="13">
        <f t="shared" si="16"/>
        <v>2.6535581797361374E-2</v>
      </c>
      <c r="S81" s="12">
        <f t="shared" si="12"/>
        <v>1.0185971321574842E-2</v>
      </c>
      <c r="T81" s="13"/>
      <c r="U81" s="11"/>
    </row>
    <row r="82" spans="1:21" x14ac:dyDescent="0.2">
      <c r="A82" s="16">
        <v>1985</v>
      </c>
      <c r="B82" s="301">
        <f>'TA2'!B82</f>
        <v>0.63690954446792603</v>
      </c>
      <c r="C82" s="483">
        <f>'TA2'!J82</f>
        <v>0.15694063901901245</v>
      </c>
      <c r="D82" s="484">
        <f>'TA2'!R82</f>
        <v>0.47996890544891357</v>
      </c>
      <c r="E82" s="295">
        <f>TA2b!B82</f>
        <v>0.36309045553207397</v>
      </c>
      <c r="F82" s="14">
        <f>TA2b!J82</f>
        <v>0.25377562642097473</v>
      </c>
      <c r="G82" s="14">
        <f>TA2b!R82</f>
        <v>0.12025885283946991</v>
      </c>
      <c r="H82" s="14">
        <f>TA2c!B82</f>
        <v>8.9514084160327911E-2</v>
      </c>
      <c r="I82" s="14">
        <f>TA2c!J82</f>
        <v>4.7051470726728439E-2</v>
      </c>
      <c r="J82" s="14">
        <f>TA2c!R82</f>
        <v>1.9320104271173477E-2</v>
      </c>
      <c r="K82" s="14">
        <v>8.7909383145313037E-3</v>
      </c>
      <c r="L82" s="53">
        <f t="shared" si="17"/>
        <v>0.24283160269260406</v>
      </c>
      <c r="M82" s="13">
        <f t="shared" si="18"/>
        <v>0.10931482911109924</v>
      </c>
      <c r="N82" s="13">
        <f t="shared" si="19"/>
        <v>0.13351677358150482</v>
      </c>
      <c r="O82" s="13">
        <f t="shared" si="13"/>
        <v>7.320738211274147E-2</v>
      </c>
      <c r="P82" s="13">
        <f t="shared" si="14"/>
        <v>3.0744768679141998E-2</v>
      </c>
      <c r="Q82" s="13">
        <f t="shared" si="15"/>
        <v>4.2462613433599472E-2</v>
      </c>
      <c r="R82" s="13">
        <f t="shared" si="16"/>
        <v>2.7731366455554962E-2</v>
      </c>
      <c r="S82" s="12">
        <f t="shared" si="12"/>
        <v>1.0529165956642174E-2</v>
      </c>
      <c r="T82" s="13"/>
      <c r="U82" s="11"/>
    </row>
    <row r="83" spans="1:21" x14ac:dyDescent="0.2">
      <c r="A83" s="16">
        <v>1986</v>
      </c>
      <c r="B83" s="301">
        <f>'TA2'!B83</f>
        <v>0.63789573311805725</v>
      </c>
      <c r="C83" s="483">
        <f>'TA2'!J83</f>
        <v>0.15341830253601074</v>
      </c>
      <c r="D83" s="484">
        <f>'TA2'!R83</f>
        <v>0.48447743058204651</v>
      </c>
      <c r="E83" s="295">
        <f>TA2b!B83</f>
        <v>0.36210426688194275</v>
      </c>
      <c r="F83" s="14">
        <f>TA2b!J83</f>
        <v>0.25132158398628235</v>
      </c>
      <c r="G83" s="14">
        <f>TA2b!R83</f>
        <v>0.11664935201406479</v>
      </c>
      <c r="H83" s="14">
        <f>TA2c!B83</f>
        <v>8.5946649312973022E-2</v>
      </c>
      <c r="I83" s="14">
        <f>TA2c!J83</f>
        <v>4.3582003563642502E-2</v>
      </c>
      <c r="J83" s="14">
        <f>TA2c!R83</f>
        <v>1.8053172156214714E-2</v>
      </c>
      <c r="K83" s="14">
        <v>8.1621196073612453E-3</v>
      </c>
      <c r="L83" s="53">
        <f t="shared" si="17"/>
        <v>0.24545491486787796</v>
      </c>
      <c r="M83" s="13">
        <f t="shared" si="18"/>
        <v>0.1107826828956604</v>
      </c>
      <c r="N83" s="13">
        <f t="shared" si="19"/>
        <v>0.13467223197221756</v>
      </c>
      <c r="O83" s="13">
        <f t="shared" si="13"/>
        <v>7.3067348450422287E-2</v>
      </c>
      <c r="P83" s="13">
        <f t="shared" si="14"/>
        <v>3.0702702701091766E-2</v>
      </c>
      <c r="Q83" s="13">
        <f t="shared" si="15"/>
        <v>4.2364645749330521E-2</v>
      </c>
      <c r="R83" s="13">
        <f t="shared" si="16"/>
        <v>2.5528831407427788E-2</v>
      </c>
      <c r="S83" s="12">
        <f t="shared" si="12"/>
        <v>9.8910525488534688E-3</v>
      </c>
      <c r="T83" s="13"/>
      <c r="U83" s="11"/>
    </row>
    <row r="84" spans="1:21" x14ac:dyDescent="0.2">
      <c r="A84" s="16">
        <v>1987</v>
      </c>
      <c r="B84" s="301">
        <f>'TA2'!B84</f>
        <v>0.62636315822601318</v>
      </c>
      <c r="C84" s="483">
        <f>'TA2'!J84</f>
        <v>0.15022957324981689</v>
      </c>
      <c r="D84" s="484">
        <f>'TA2'!R84</f>
        <v>0.47613358497619629</v>
      </c>
      <c r="E84" s="295">
        <f>TA2b!B84</f>
        <v>0.37363684177398682</v>
      </c>
      <c r="F84" s="14">
        <f>TA2b!J84</f>
        <v>0.26471823453903198</v>
      </c>
      <c r="G84" s="14">
        <f>TA2b!R84</f>
        <v>0.12880611419677734</v>
      </c>
      <c r="H84" s="14">
        <f>TA2c!B84</f>
        <v>9.6441060304641724E-2</v>
      </c>
      <c r="I84" s="14">
        <f>TA2c!J84</f>
        <v>5.0665732473134995E-2</v>
      </c>
      <c r="J84" s="14">
        <f>TA2c!R84</f>
        <v>2.181699313223362E-2</v>
      </c>
      <c r="K84" s="14">
        <v>1.0775674903836248E-2</v>
      </c>
      <c r="L84" s="53">
        <f t="shared" si="17"/>
        <v>0.24483072757720947</v>
      </c>
      <c r="M84" s="13">
        <f t="shared" si="18"/>
        <v>0.10891860723495483</v>
      </c>
      <c r="N84" s="13">
        <f t="shared" si="19"/>
        <v>0.13591212034225464</v>
      </c>
      <c r="O84" s="13">
        <f t="shared" si="13"/>
        <v>7.8140381723642349E-2</v>
      </c>
      <c r="P84" s="13">
        <f t="shared" si="14"/>
        <v>3.236505389213562E-2</v>
      </c>
      <c r="Q84" s="13">
        <f t="shared" si="15"/>
        <v>4.5775327831506729E-2</v>
      </c>
      <c r="R84" s="13">
        <f t="shared" si="16"/>
        <v>2.8848739340901375E-2</v>
      </c>
      <c r="S84" s="12">
        <f t="shared" si="12"/>
        <v>1.1041318228397372E-2</v>
      </c>
      <c r="T84" s="13"/>
      <c r="U84" s="11"/>
    </row>
    <row r="85" spans="1:21" x14ac:dyDescent="0.2">
      <c r="A85" s="16">
        <v>1988</v>
      </c>
      <c r="B85" s="301">
        <f>'TA2'!B85</f>
        <v>0.60956668853759766</v>
      </c>
      <c r="C85" s="483">
        <f>'TA2'!J85</f>
        <v>0.14650344848632812</v>
      </c>
      <c r="D85" s="484">
        <f>'TA2'!R85</f>
        <v>0.46306324005126953</v>
      </c>
      <c r="E85" s="295">
        <f>TA2b!B85</f>
        <v>0.39043331146240234</v>
      </c>
      <c r="F85" s="14">
        <f>TA2b!J85</f>
        <v>0.28339296579360962</v>
      </c>
      <c r="G85" s="14">
        <f>TA2b!R85</f>
        <v>0.14766931533813477</v>
      </c>
      <c r="H85" s="14">
        <f>TA2c!B85</f>
        <v>0.113809734582901</v>
      </c>
      <c r="I85" s="14">
        <f>TA2c!J85</f>
        <v>6.2551997601985931E-2</v>
      </c>
      <c r="J85" s="14">
        <f>TA2c!R85</f>
        <v>2.602623775601387E-2</v>
      </c>
      <c r="K85" s="14">
        <v>1.1167593751580425E-2</v>
      </c>
      <c r="L85" s="53">
        <f t="shared" si="17"/>
        <v>0.24276399612426758</v>
      </c>
      <c r="M85" s="13">
        <f t="shared" si="18"/>
        <v>0.10704034566879272</v>
      </c>
      <c r="N85" s="13">
        <f t="shared" si="19"/>
        <v>0.13572365045547485</v>
      </c>
      <c r="O85" s="13">
        <f t="shared" si="13"/>
        <v>8.5117317736148834E-2</v>
      </c>
      <c r="P85" s="13">
        <f t="shared" si="14"/>
        <v>3.3859580755233765E-2</v>
      </c>
      <c r="Q85" s="13">
        <f t="shared" si="15"/>
        <v>5.125773698091507E-2</v>
      </c>
      <c r="R85" s="13">
        <f t="shared" si="16"/>
        <v>3.6525759845972061E-2</v>
      </c>
      <c r="S85" s="12">
        <f t="shared" si="12"/>
        <v>1.4858644004433446E-2</v>
      </c>
      <c r="T85" s="13"/>
      <c r="U85" s="11"/>
    </row>
    <row r="86" spans="1:21" x14ac:dyDescent="0.2">
      <c r="A86" s="20">
        <v>1989</v>
      </c>
      <c r="B86" s="302">
        <f>'TA2'!B86</f>
        <v>0.61346018314361572</v>
      </c>
      <c r="C86" s="487">
        <f>'TA2'!J86</f>
        <v>0.14724093675613403</v>
      </c>
      <c r="D86" s="488">
        <f>'TA2'!R86</f>
        <v>0.46621924638748169</v>
      </c>
      <c r="E86" s="296">
        <f>TA2b!B86</f>
        <v>0.38653981685638428</v>
      </c>
      <c r="F86" s="19">
        <f>TA2b!J86</f>
        <v>0.27877050638198853</v>
      </c>
      <c r="G86" s="19">
        <f>TA2b!R86</f>
        <v>0.14228413999080658</v>
      </c>
      <c r="H86" s="19">
        <f>TA2c!B86</f>
        <v>0.10863099247217178</v>
      </c>
      <c r="I86" s="19">
        <f>TA2c!J86</f>
        <v>5.8421004563570023E-2</v>
      </c>
      <c r="J86" s="19">
        <f>TA2c!R86</f>
        <v>2.4606268852949142E-2</v>
      </c>
      <c r="K86" s="19">
        <v>1.0909103498606772E-2</v>
      </c>
      <c r="L86" s="54">
        <f t="shared" si="17"/>
        <v>0.2442556768655777</v>
      </c>
      <c r="M86" s="18">
        <f t="shared" si="18"/>
        <v>0.10776931047439575</v>
      </c>
      <c r="N86" s="18">
        <f t="shared" si="19"/>
        <v>0.13648636639118195</v>
      </c>
      <c r="O86" s="18">
        <f t="shared" si="13"/>
        <v>8.3863135427236557E-2</v>
      </c>
      <c r="P86" s="18">
        <f t="shared" si="14"/>
        <v>3.3653147518634796E-2</v>
      </c>
      <c r="Q86" s="18">
        <f t="shared" si="15"/>
        <v>5.0209987908601761E-2</v>
      </c>
      <c r="R86" s="18">
        <f t="shared" si="16"/>
        <v>3.381473571062088E-2</v>
      </c>
      <c r="S86" s="17">
        <f t="shared" si="12"/>
        <v>1.369716535434237E-2</v>
      </c>
      <c r="T86" s="13"/>
      <c r="U86" s="11"/>
    </row>
    <row r="87" spans="1:21" x14ac:dyDescent="0.2">
      <c r="A87" s="24">
        <v>1990</v>
      </c>
      <c r="B87" s="303">
        <f>'TA2'!B87</f>
        <v>0.61250373721122742</v>
      </c>
      <c r="C87" s="489">
        <f>'TA2'!J87</f>
        <v>0.14555126428604126</v>
      </c>
      <c r="D87" s="490">
        <f>'TA2'!R87</f>
        <v>0.46695247292518616</v>
      </c>
      <c r="E87" s="297">
        <f>TA2b!B87</f>
        <v>0.38749626278877258</v>
      </c>
      <c r="F87" s="23">
        <f>TA2b!J87</f>
        <v>0.27896073460578918</v>
      </c>
      <c r="G87" s="23">
        <f>TA2b!R87</f>
        <v>0.14250735938549042</v>
      </c>
      <c r="H87" s="23">
        <f>TA2c!B87</f>
        <v>0.10854106396436691</v>
      </c>
      <c r="I87" s="23">
        <f>TA2c!J87</f>
        <v>5.7781461626291275E-2</v>
      </c>
      <c r="J87" s="23">
        <f>TA2c!R87</f>
        <v>2.4209791794419289E-2</v>
      </c>
      <c r="K87" s="23">
        <v>1.050568125297471E-2</v>
      </c>
      <c r="L87" s="55">
        <f t="shared" si="17"/>
        <v>0.24498890340328217</v>
      </c>
      <c r="M87" s="22">
        <f t="shared" si="18"/>
        <v>0.1085355281829834</v>
      </c>
      <c r="N87" s="22">
        <f t="shared" si="19"/>
        <v>0.13645337522029877</v>
      </c>
      <c r="O87" s="22">
        <f t="shared" si="13"/>
        <v>8.4725897759199142E-2</v>
      </c>
      <c r="P87" s="22">
        <f t="shared" si="14"/>
        <v>3.3966295421123505E-2</v>
      </c>
      <c r="Q87" s="22">
        <f t="shared" si="15"/>
        <v>5.0759602338075638E-2</v>
      </c>
      <c r="R87" s="22">
        <f t="shared" si="16"/>
        <v>3.3571669831871986E-2</v>
      </c>
      <c r="S87" s="21">
        <f t="shared" si="12"/>
        <v>1.3704110541444579E-2</v>
      </c>
      <c r="T87" s="13"/>
      <c r="U87" s="11"/>
    </row>
    <row r="88" spans="1:21" x14ac:dyDescent="0.2">
      <c r="A88" s="16">
        <v>1991</v>
      </c>
      <c r="B88" s="301">
        <f>'TA2'!B88</f>
        <v>0.61591029167175293</v>
      </c>
      <c r="C88" s="483">
        <f>'TA2'!J88</f>
        <v>0.14279258251190186</v>
      </c>
      <c r="D88" s="484">
        <f>'TA2'!R88</f>
        <v>0.47311770915985107</v>
      </c>
      <c r="E88" s="295">
        <f>TA2b!B88</f>
        <v>0.38408970832824707</v>
      </c>
      <c r="F88" s="14">
        <f>TA2b!J88</f>
        <v>0.27292197942733765</v>
      </c>
      <c r="G88" s="14">
        <f>TA2b!R88</f>
        <v>0.13281470537185669</v>
      </c>
      <c r="H88" s="14">
        <f>TA2c!B88</f>
        <v>9.9213875830173492E-2</v>
      </c>
      <c r="I88" s="14">
        <f>TA2c!J88</f>
        <v>5.1194675266742706E-2</v>
      </c>
      <c r="J88" s="14">
        <f>TA2c!R88</f>
        <v>2.1199636161327362E-2</v>
      </c>
      <c r="K88" s="14">
        <v>9.5768570396429636E-3</v>
      </c>
      <c r="L88" s="53">
        <f t="shared" si="17"/>
        <v>0.25127500295639038</v>
      </c>
      <c r="M88" s="13">
        <f t="shared" si="18"/>
        <v>0.11116772890090942</v>
      </c>
      <c r="N88" s="13">
        <f t="shared" si="19"/>
        <v>0.14010727405548096</v>
      </c>
      <c r="O88" s="13">
        <f t="shared" si="13"/>
        <v>8.1620030105113983E-2</v>
      </c>
      <c r="P88" s="13">
        <f t="shared" si="14"/>
        <v>3.3600829541683197E-2</v>
      </c>
      <c r="Q88" s="13">
        <f t="shared" si="15"/>
        <v>4.8019200563430786E-2</v>
      </c>
      <c r="R88" s="13">
        <f t="shared" si="16"/>
        <v>2.9995039105415344E-2</v>
      </c>
      <c r="S88" s="12">
        <f t="shared" si="12"/>
        <v>1.1622779121684398E-2</v>
      </c>
      <c r="T88" s="13"/>
      <c r="U88" s="11"/>
    </row>
    <row r="89" spans="1:21" x14ac:dyDescent="0.2">
      <c r="A89" s="16">
        <v>1992</v>
      </c>
      <c r="B89" s="301">
        <f>'TA2'!B89</f>
        <v>0.60363408923149109</v>
      </c>
      <c r="C89" s="483">
        <f>'TA2'!J89</f>
        <v>0.13355058431625366</v>
      </c>
      <c r="D89" s="484">
        <f>'TA2'!R89</f>
        <v>0.47008350491523743</v>
      </c>
      <c r="E89" s="295">
        <f>TA2b!B89</f>
        <v>0.39636591076850891</v>
      </c>
      <c r="F89" s="14">
        <f>TA2b!J89</f>
        <v>0.285085529088974</v>
      </c>
      <c r="G89" s="14">
        <f>TA2b!R89</f>
        <v>0.14342382550239563</v>
      </c>
      <c r="H89" s="14">
        <f>TA2c!B89</f>
        <v>0.10834433138370514</v>
      </c>
      <c r="I89" s="14">
        <f>TA2c!J89</f>
        <v>5.7847604155540466E-2</v>
      </c>
      <c r="J89" s="14">
        <f>TA2c!R89</f>
        <v>2.4393027648329735E-2</v>
      </c>
      <c r="K89" s="14">
        <v>1.0331455296493477E-2</v>
      </c>
      <c r="L89" s="53">
        <f t="shared" si="17"/>
        <v>0.25294208526611328</v>
      </c>
      <c r="M89" s="13">
        <f t="shared" si="18"/>
        <v>0.11128038167953491</v>
      </c>
      <c r="N89" s="13">
        <f t="shared" si="19"/>
        <v>0.14166170358657837</v>
      </c>
      <c r="O89" s="13">
        <f t="shared" si="13"/>
        <v>8.5576221346855164E-2</v>
      </c>
      <c r="P89" s="13">
        <f t="shared" si="14"/>
        <v>3.5079494118690491E-2</v>
      </c>
      <c r="Q89" s="13">
        <f t="shared" si="15"/>
        <v>5.0496727228164673E-2</v>
      </c>
      <c r="R89" s="13">
        <f t="shared" si="16"/>
        <v>3.3454576507210732E-2</v>
      </c>
      <c r="S89" s="12">
        <f t="shared" si="12"/>
        <v>1.4061572351836258E-2</v>
      </c>
      <c r="T89" s="13"/>
      <c r="U89" s="11"/>
    </row>
    <row r="90" spans="1:21" x14ac:dyDescent="0.2">
      <c r="A90" s="16">
        <v>1993</v>
      </c>
      <c r="B90" s="301">
        <f>'TA2'!B90</f>
        <v>0.60675576329231262</v>
      </c>
      <c r="C90" s="483">
        <f>'TA2'!J90</f>
        <v>0.13508951663970947</v>
      </c>
      <c r="D90" s="484">
        <f>'TA2'!R90</f>
        <v>0.47166624665260315</v>
      </c>
      <c r="E90" s="295">
        <f>TA2b!B90</f>
        <v>0.39324423670768738</v>
      </c>
      <c r="F90" s="14">
        <f>TA2b!J90</f>
        <v>0.28108301758766174</v>
      </c>
      <c r="G90" s="14">
        <f>TA2b!R90</f>
        <v>0.13792404532432556</v>
      </c>
      <c r="H90" s="14">
        <f>TA2c!B90</f>
        <v>0.10337261855602264</v>
      </c>
      <c r="I90" s="14">
        <f>TA2c!J90</f>
        <v>5.4477810859680176E-2</v>
      </c>
      <c r="J90" s="14">
        <f>TA2c!R90</f>
        <v>2.2769564762711525E-2</v>
      </c>
      <c r="K90" s="14">
        <v>9.551539886149497E-3</v>
      </c>
      <c r="L90" s="53">
        <f t="shared" si="17"/>
        <v>0.25532019138336182</v>
      </c>
      <c r="M90" s="13">
        <f t="shared" si="18"/>
        <v>0.11216121912002563</v>
      </c>
      <c r="N90" s="13">
        <f t="shared" si="19"/>
        <v>0.14315897226333618</v>
      </c>
      <c r="O90" s="13">
        <f t="shared" si="13"/>
        <v>8.3446234464645386E-2</v>
      </c>
      <c r="P90" s="13">
        <f t="shared" si="14"/>
        <v>3.4551426768302917E-2</v>
      </c>
      <c r="Q90" s="13">
        <f t="shared" si="15"/>
        <v>4.8894807696342468E-2</v>
      </c>
      <c r="R90" s="13">
        <f t="shared" si="16"/>
        <v>3.1708246096968651E-2</v>
      </c>
      <c r="S90" s="12">
        <f t="shared" si="12"/>
        <v>1.3218024876562028E-2</v>
      </c>
      <c r="T90" s="13"/>
      <c r="U90" s="11"/>
    </row>
    <row r="91" spans="1:21" x14ac:dyDescent="0.2">
      <c r="A91" s="16">
        <v>1994</v>
      </c>
      <c r="B91" s="301">
        <f>'TA2'!B91</f>
        <v>0.60724887251853943</v>
      </c>
      <c r="C91" s="483">
        <f>'TA2'!J91</f>
        <v>0.13688087463378906</v>
      </c>
      <c r="D91" s="484">
        <f>'TA2'!R91</f>
        <v>0.47036799788475037</v>
      </c>
      <c r="E91" s="295">
        <f>TA2b!B91</f>
        <v>0.39275112748146057</v>
      </c>
      <c r="F91" s="14">
        <f>TA2b!J91</f>
        <v>0.28052619099617004</v>
      </c>
      <c r="G91" s="14">
        <f>TA2b!R91</f>
        <v>0.13731242716312408</v>
      </c>
      <c r="H91" s="14">
        <f>TA2c!B91</f>
        <v>0.10265696793794632</v>
      </c>
      <c r="I91" s="14">
        <f>TA2c!J91</f>
        <v>5.3839396685361862E-2</v>
      </c>
      <c r="J91" s="14">
        <f>TA2c!R91</f>
        <v>2.2327637299895287E-2</v>
      </c>
      <c r="K91" s="14">
        <v>9.5482629878268343E-3</v>
      </c>
      <c r="L91" s="53">
        <f t="shared" si="17"/>
        <v>0.25543870031833649</v>
      </c>
      <c r="M91" s="13">
        <f t="shared" si="18"/>
        <v>0.11222493648529053</v>
      </c>
      <c r="N91" s="13">
        <f t="shared" si="19"/>
        <v>0.14321376383304596</v>
      </c>
      <c r="O91" s="13">
        <f t="shared" si="13"/>
        <v>8.3473030477762222E-2</v>
      </c>
      <c r="P91" s="13">
        <f t="shared" si="14"/>
        <v>3.4655459225177765E-2</v>
      </c>
      <c r="Q91" s="13">
        <f t="shared" si="15"/>
        <v>4.8817571252584457E-2</v>
      </c>
      <c r="R91" s="13">
        <f t="shared" si="16"/>
        <v>3.1511759385466576E-2</v>
      </c>
      <c r="S91" s="12">
        <f t="shared" si="12"/>
        <v>1.2779374312068452E-2</v>
      </c>
      <c r="T91" s="13"/>
      <c r="U91" s="11"/>
    </row>
    <row r="92" spans="1:21" x14ac:dyDescent="0.2">
      <c r="A92" s="16">
        <v>1995</v>
      </c>
      <c r="B92" s="301">
        <f>'TA2'!B92</f>
        <v>0.60047253966331482</v>
      </c>
      <c r="C92" s="483">
        <f>'TA2'!J92</f>
        <v>0.13499593734741211</v>
      </c>
      <c r="D92" s="484">
        <f>'TA2'!R92</f>
        <v>0.46547660231590271</v>
      </c>
      <c r="E92" s="295">
        <f>TA2b!B92</f>
        <v>0.39952746033668518</v>
      </c>
      <c r="F92" s="14">
        <f>TA2b!J92</f>
        <v>0.28689214587211609</v>
      </c>
      <c r="G92" s="14">
        <f>TA2b!R92</f>
        <v>0.14225444197654724</v>
      </c>
      <c r="H92" s="14">
        <f>TA2c!B92</f>
        <v>0.10690464079380035</v>
      </c>
      <c r="I92" s="14">
        <f>TA2c!J92</f>
        <v>5.6433379650115967E-2</v>
      </c>
      <c r="J92" s="14">
        <f>TA2c!R92</f>
        <v>2.3417932912707329E-2</v>
      </c>
      <c r="K92" s="14">
        <v>1.0138324441411366E-2</v>
      </c>
      <c r="L92" s="53">
        <f t="shared" si="17"/>
        <v>0.25727301836013794</v>
      </c>
      <c r="M92" s="13">
        <f t="shared" si="18"/>
        <v>0.11263531446456909</v>
      </c>
      <c r="N92" s="13">
        <f t="shared" si="19"/>
        <v>0.14463770389556885</v>
      </c>
      <c r="O92" s="13">
        <f t="shared" si="13"/>
        <v>8.5821062326431274E-2</v>
      </c>
      <c r="P92" s="13">
        <f t="shared" si="14"/>
        <v>3.5349801182746887E-2</v>
      </c>
      <c r="Q92" s="13">
        <f t="shared" si="15"/>
        <v>5.0471261143684387E-2</v>
      </c>
      <c r="R92" s="13">
        <f t="shared" si="16"/>
        <v>3.3015446737408638E-2</v>
      </c>
      <c r="S92" s="12">
        <f t="shared" si="12"/>
        <v>1.3279608471295962E-2</v>
      </c>
      <c r="T92" s="13"/>
      <c r="U92" s="11"/>
    </row>
    <row r="93" spans="1:21" x14ac:dyDescent="0.2">
      <c r="A93" s="16">
        <v>1996</v>
      </c>
      <c r="B93" s="301">
        <f>'TA2'!B93</f>
        <v>0.59233427047729492</v>
      </c>
      <c r="C93" s="483">
        <f>'TA2'!J93</f>
        <v>0.13367623090744019</v>
      </c>
      <c r="D93" s="484">
        <f>'TA2'!R93</f>
        <v>0.45865803956985474</v>
      </c>
      <c r="E93" s="295">
        <f>TA2b!B93</f>
        <v>0.40766572952270508</v>
      </c>
      <c r="F93" s="14">
        <f>TA2b!J93</f>
        <v>0.29590636491775513</v>
      </c>
      <c r="G93" s="14">
        <f>TA2b!R93</f>
        <v>0.14932720363140106</v>
      </c>
      <c r="H93" s="14">
        <f>TA2c!B93</f>
        <v>0.1130412295460701</v>
      </c>
      <c r="I93" s="14">
        <f>TA2c!J93</f>
        <v>6.1032555997371674E-2</v>
      </c>
      <c r="J93" s="14">
        <f>TA2c!R93</f>
        <v>2.6115799322724342E-2</v>
      </c>
      <c r="K93" s="14">
        <v>1.1090638771354071E-2</v>
      </c>
      <c r="L93" s="53">
        <f t="shared" si="17"/>
        <v>0.25833852589130402</v>
      </c>
      <c r="M93" s="13">
        <f t="shared" si="18"/>
        <v>0.11175936460494995</v>
      </c>
      <c r="N93" s="13">
        <f t="shared" si="19"/>
        <v>0.14657916128635406</v>
      </c>
      <c r="O93" s="13">
        <f t="shared" si="13"/>
        <v>8.8294647634029388E-2</v>
      </c>
      <c r="P93" s="13">
        <f t="shared" si="14"/>
        <v>3.6285974085330963E-2</v>
      </c>
      <c r="Q93" s="13">
        <f t="shared" si="15"/>
        <v>5.2008673548698425E-2</v>
      </c>
      <c r="R93" s="13">
        <f t="shared" si="16"/>
        <v>3.4916756674647331E-2</v>
      </c>
      <c r="S93" s="12">
        <f t="shared" si="12"/>
        <v>1.5025160551370272E-2</v>
      </c>
      <c r="T93" s="13"/>
      <c r="U93" s="11"/>
    </row>
    <row r="94" spans="1:21" x14ac:dyDescent="0.2">
      <c r="A94" s="16">
        <v>1997</v>
      </c>
      <c r="B94" s="301">
        <f>'TA2'!B94</f>
        <v>0.58537387847900391</v>
      </c>
      <c r="C94" s="483">
        <f>'TA2'!J94</f>
        <v>0.13284289836883545</v>
      </c>
      <c r="D94" s="484">
        <f>'TA2'!R94</f>
        <v>0.45253098011016846</v>
      </c>
      <c r="E94" s="295">
        <f>TA2b!B94</f>
        <v>0.41462612152099609</v>
      </c>
      <c r="F94" s="14">
        <f>TA2b!J94</f>
        <v>0.30362316966056824</v>
      </c>
      <c r="G94" s="14">
        <f>TA2b!R94</f>
        <v>0.15646354854106903</v>
      </c>
      <c r="H94" s="14">
        <f>TA2c!B94</f>
        <v>0.11964888870716095</v>
      </c>
      <c r="I94" s="14">
        <f>TA2c!J94</f>
        <v>6.5684430301189423E-2</v>
      </c>
      <c r="J94" s="14">
        <f>TA2c!R94</f>
        <v>2.8346005827188492E-2</v>
      </c>
      <c r="K94" s="14">
        <v>1.2226602944770522E-2</v>
      </c>
      <c r="L94" s="53">
        <f t="shared" si="17"/>
        <v>0.25816257297992706</v>
      </c>
      <c r="M94" s="13">
        <f t="shared" si="18"/>
        <v>0.11100295186042786</v>
      </c>
      <c r="N94" s="13">
        <f t="shared" si="19"/>
        <v>0.14715962111949921</v>
      </c>
      <c r="O94" s="13">
        <f t="shared" si="13"/>
        <v>9.0779118239879608E-2</v>
      </c>
      <c r="P94" s="13">
        <f t="shared" si="14"/>
        <v>3.6814659833908081E-2</v>
      </c>
      <c r="Q94" s="13">
        <f t="shared" si="15"/>
        <v>5.3964458405971527E-2</v>
      </c>
      <c r="R94" s="13">
        <f t="shared" si="16"/>
        <v>3.7338424474000931E-2</v>
      </c>
      <c r="S94" s="12">
        <f t="shared" si="12"/>
        <v>1.611940288241797E-2</v>
      </c>
      <c r="T94" s="13"/>
      <c r="U94" s="11"/>
    </row>
    <row r="95" spans="1:21" x14ac:dyDescent="0.2">
      <c r="A95" s="16">
        <v>1998</v>
      </c>
      <c r="B95" s="301">
        <f>'TA2'!B95</f>
        <v>0.58204448223114014</v>
      </c>
      <c r="C95" s="483">
        <f>'TA2'!J95</f>
        <v>0.133278489112854</v>
      </c>
      <c r="D95" s="484">
        <f>'TA2'!R95</f>
        <v>0.44876599311828613</v>
      </c>
      <c r="E95" s="295">
        <f>TA2b!B95</f>
        <v>0.41795551776885986</v>
      </c>
      <c r="F95" s="14">
        <f>TA2b!J95</f>
        <v>0.30726772546768188</v>
      </c>
      <c r="G95" s="14">
        <f>TA2b!R95</f>
        <v>0.15995754301548004</v>
      </c>
      <c r="H95" s="14">
        <f>TA2c!B95</f>
        <v>0.12287678569555283</v>
      </c>
      <c r="I95" s="14">
        <f>TA2c!J95</f>
        <v>6.8030782043933868E-2</v>
      </c>
      <c r="J95" s="14">
        <f>TA2c!R95</f>
        <v>2.9020832851529121E-2</v>
      </c>
      <c r="K95" s="14">
        <v>1.196711402779616E-2</v>
      </c>
      <c r="L95" s="53">
        <f t="shared" si="17"/>
        <v>0.25799797475337982</v>
      </c>
      <c r="M95" s="13">
        <f t="shared" si="18"/>
        <v>0.11068779230117798</v>
      </c>
      <c r="N95" s="13">
        <f t="shared" si="19"/>
        <v>0.14731018245220184</v>
      </c>
      <c r="O95" s="13">
        <f t="shared" si="13"/>
        <v>9.1926760971546173E-2</v>
      </c>
      <c r="P95" s="13">
        <f t="shared" si="14"/>
        <v>3.7080757319927216E-2</v>
      </c>
      <c r="Q95" s="13">
        <f t="shared" si="15"/>
        <v>5.4846003651618958E-2</v>
      </c>
      <c r="R95" s="13">
        <f t="shared" si="16"/>
        <v>3.9009949192404747E-2</v>
      </c>
      <c r="S95" s="12">
        <f t="shared" si="12"/>
        <v>1.7053718823732959E-2</v>
      </c>
      <c r="T95" s="13"/>
      <c r="U95" s="11"/>
    </row>
    <row r="96" spans="1:21" x14ac:dyDescent="0.2">
      <c r="A96" s="20">
        <v>1999</v>
      </c>
      <c r="B96" s="302">
        <f>'TA2'!B96</f>
        <v>0.57736817002296448</v>
      </c>
      <c r="C96" s="487">
        <f>'TA2'!J96</f>
        <v>0.13144505023956299</v>
      </c>
      <c r="D96" s="488">
        <f>'TA2'!R96</f>
        <v>0.44592311978340149</v>
      </c>
      <c r="E96" s="296">
        <f>TA2b!B96</f>
        <v>0.42263182997703552</v>
      </c>
      <c r="F96" s="19">
        <f>TA2b!J96</f>
        <v>0.31182783842086792</v>
      </c>
      <c r="G96" s="19">
        <f>TA2b!R96</f>
        <v>0.16421596705913544</v>
      </c>
      <c r="H96" s="19">
        <f>TA2c!B96</f>
        <v>0.12694106996059418</v>
      </c>
      <c r="I96" s="19">
        <f>TA2c!J96</f>
        <v>7.1365304291248322E-2</v>
      </c>
      <c r="J96" s="19">
        <f>TA2c!R96</f>
        <v>3.1033888459205627E-2</v>
      </c>
      <c r="K96" s="19">
        <v>1.3341341153720409E-2</v>
      </c>
      <c r="L96" s="54">
        <f t="shared" si="17"/>
        <v>0.25841586291790009</v>
      </c>
      <c r="M96" s="18">
        <f t="shared" si="18"/>
        <v>0.1108039915561676</v>
      </c>
      <c r="N96" s="18">
        <f t="shared" si="19"/>
        <v>0.14761187136173248</v>
      </c>
      <c r="O96" s="18">
        <f t="shared" si="13"/>
        <v>9.2850662767887115E-2</v>
      </c>
      <c r="P96" s="18">
        <f t="shared" si="14"/>
        <v>3.727489709854126E-2</v>
      </c>
      <c r="Q96" s="18">
        <f t="shared" si="15"/>
        <v>5.5575765669345856E-2</v>
      </c>
      <c r="R96" s="18">
        <f t="shared" si="16"/>
        <v>4.0331415832042694E-2</v>
      </c>
      <c r="S96" s="17">
        <f t="shared" si="12"/>
        <v>1.7692547305485216E-2</v>
      </c>
      <c r="T96" s="13"/>
      <c r="U96" s="11"/>
    </row>
    <row r="97" spans="1:21" x14ac:dyDescent="0.2">
      <c r="A97" s="24">
        <v>2000</v>
      </c>
      <c r="B97" s="303">
        <f>'TA2'!B97</f>
        <v>0.57244372367858887</v>
      </c>
      <c r="C97" s="489">
        <f>'TA2'!J97</f>
        <v>0.13168030977249146</v>
      </c>
      <c r="D97" s="490">
        <f>'TA2'!R97</f>
        <v>0.44076341390609741</v>
      </c>
      <c r="E97" s="297">
        <f>TA2b!B97</f>
        <v>0.42755627632141113</v>
      </c>
      <c r="F97" s="23">
        <f>TA2b!J97</f>
        <v>0.31713983416557312</v>
      </c>
      <c r="G97" s="23">
        <f>TA2b!R97</f>
        <v>0.1702275425195694</v>
      </c>
      <c r="H97" s="23">
        <f>TA2c!B97</f>
        <v>0.13277429342269897</v>
      </c>
      <c r="I97" s="23">
        <f>TA2c!J97</f>
        <v>7.6346464455127716E-2</v>
      </c>
      <c r="J97" s="23">
        <f>TA2c!R97</f>
        <v>3.412984311580658E-2</v>
      </c>
      <c r="K97" s="23">
        <v>1.5010910076133777E-2</v>
      </c>
      <c r="L97" s="55">
        <f t="shared" si="17"/>
        <v>0.25732873380184174</v>
      </c>
      <c r="M97" s="22">
        <f t="shared" si="18"/>
        <v>0.11041644215583801</v>
      </c>
      <c r="N97" s="22">
        <f t="shared" si="19"/>
        <v>0.14691229164600372</v>
      </c>
      <c r="O97" s="22">
        <f t="shared" si="13"/>
        <v>9.3881078064441681E-2</v>
      </c>
      <c r="P97" s="22">
        <f t="shared" si="14"/>
        <v>3.7453249096870422E-2</v>
      </c>
      <c r="Q97" s="22">
        <f t="shared" si="15"/>
        <v>5.6427828967571259E-2</v>
      </c>
      <c r="R97" s="22">
        <f t="shared" si="16"/>
        <v>4.2216621339321136E-2</v>
      </c>
      <c r="S97" s="21">
        <f t="shared" si="12"/>
        <v>1.9118933039672804E-2</v>
      </c>
      <c r="T97" s="13"/>
      <c r="U97" s="11"/>
    </row>
    <row r="98" spans="1:21" x14ac:dyDescent="0.2">
      <c r="A98" s="16">
        <v>2001</v>
      </c>
      <c r="B98" s="301">
        <f>'TA2'!B98</f>
        <v>0.57838177680969238</v>
      </c>
      <c r="C98" s="483">
        <f>'TA2'!J98</f>
        <v>0.13199919462203979</v>
      </c>
      <c r="D98" s="484">
        <f>'TA2'!R98</f>
        <v>0.44638258218765259</v>
      </c>
      <c r="E98" s="295">
        <f>TA2b!B98</f>
        <v>0.42161822319030762</v>
      </c>
      <c r="F98" s="14">
        <f>TA2b!J98</f>
        <v>0.31029805541038513</v>
      </c>
      <c r="G98" s="14">
        <f>TA2b!R98</f>
        <v>0.16349966824054718</v>
      </c>
      <c r="H98" s="14">
        <f>TA2c!B98</f>
        <v>0.12654216587543488</v>
      </c>
      <c r="I98" s="14">
        <f>TA2c!J98</f>
        <v>7.1050785481929779E-2</v>
      </c>
      <c r="J98" s="14">
        <f>TA2c!R98</f>
        <v>3.0819818377494812E-2</v>
      </c>
      <c r="K98" s="14">
        <v>1.2711141565606012E-2</v>
      </c>
      <c r="L98" s="53">
        <f t="shared" si="17"/>
        <v>0.25811855494976044</v>
      </c>
      <c r="M98" s="13">
        <f t="shared" si="18"/>
        <v>0.11132016777992249</v>
      </c>
      <c r="N98" s="13">
        <f t="shared" si="19"/>
        <v>0.14679838716983795</v>
      </c>
      <c r="O98" s="13">
        <f t="shared" si="13"/>
        <v>9.2448882758617401E-2</v>
      </c>
      <c r="P98" s="13">
        <f t="shared" si="14"/>
        <v>3.6957502365112305E-2</v>
      </c>
      <c r="Q98" s="13">
        <f t="shared" si="15"/>
        <v>5.5491380393505096E-2</v>
      </c>
      <c r="R98" s="13">
        <f t="shared" si="16"/>
        <v>4.0230967104434967E-2</v>
      </c>
      <c r="S98" s="12">
        <f t="shared" si="12"/>
        <v>1.81086768118888E-2</v>
      </c>
      <c r="T98" s="13"/>
      <c r="U98" s="11"/>
    </row>
    <row r="99" spans="1:21" x14ac:dyDescent="0.2">
      <c r="A99" s="16">
        <v>2002</v>
      </c>
      <c r="B99" s="301">
        <f>'TA2'!B99</f>
        <v>0.58185270428657532</v>
      </c>
      <c r="C99" s="483">
        <f>'TA2'!J99</f>
        <v>0.13107478618621826</v>
      </c>
      <c r="D99" s="484">
        <f>'TA2'!R99</f>
        <v>0.45077791810035706</v>
      </c>
      <c r="E99" s="295">
        <f>TA2b!B99</f>
        <v>0.41814729571342468</v>
      </c>
      <c r="F99" s="14">
        <f>TA2b!J99</f>
        <v>0.30602166056632996</v>
      </c>
      <c r="G99" s="14">
        <f>TA2b!R99</f>
        <v>0.15908767282962799</v>
      </c>
      <c r="H99" s="14">
        <f>TA2c!B99</f>
        <v>0.1221064031124115</v>
      </c>
      <c r="I99" s="14">
        <f>TA2c!J99</f>
        <v>6.7994475364685059E-2</v>
      </c>
      <c r="J99" s="14">
        <f>TA2c!R99</f>
        <v>2.9840582981705666E-2</v>
      </c>
      <c r="K99" s="14">
        <v>1.2943619448212281E-2</v>
      </c>
      <c r="L99" s="53">
        <f t="shared" si="17"/>
        <v>0.25905962288379669</v>
      </c>
      <c r="M99" s="13">
        <f t="shared" si="18"/>
        <v>0.11212563514709473</v>
      </c>
      <c r="N99" s="13">
        <f t="shared" si="19"/>
        <v>0.14693398773670197</v>
      </c>
      <c r="O99" s="13">
        <f t="shared" si="13"/>
        <v>9.1093197464942932E-2</v>
      </c>
      <c r="P99" s="13">
        <f t="shared" si="14"/>
        <v>3.6981269717216492E-2</v>
      </c>
      <c r="Q99" s="13">
        <f t="shared" si="15"/>
        <v>5.411192774772644E-2</v>
      </c>
      <c r="R99" s="13">
        <f t="shared" si="16"/>
        <v>3.8153892382979393E-2</v>
      </c>
      <c r="S99" s="12">
        <f t="shared" si="12"/>
        <v>1.6896963533493382E-2</v>
      </c>
      <c r="T99" s="13"/>
      <c r="U99" s="11"/>
    </row>
    <row r="100" spans="1:21" x14ac:dyDescent="0.2">
      <c r="A100" s="16">
        <v>2003</v>
      </c>
      <c r="B100" s="301">
        <f>'TA2'!B100</f>
        <v>0.57923623919487</v>
      </c>
      <c r="C100" s="483">
        <f>'TA2'!J100</f>
        <v>0.12808740139007568</v>
      </c>
      <c r="D100" s="484">
        <f>'TA2'!R100</f>
        <v>0.45114883780479431</v>
      </c>
      <c r="E100" s="295">
        <f>TA2b!B100</f>
        <v>0.42076376080513</v>
      </c>
      <c r="F100" s="14">
        <f>TA2b!J100</f>
        <v>0.30843430757522583</v>
      </c>
      <c r="G100" s="14">
        <f>TA2b!R100</f>
        <v>0.16155646741390228</v>
      </c>
      <c r="H100" s="14">
        <f>TA2c!B100</f>
        <v>0.12466956675052643</v>
      </c>
      <c r="I100" s="14">
        <f>TA2c!J100</f>
        <v>7.0240594446659088E-2</v>
      </c>
      <c r="J100" s="14">
        <f>TA2c!R100</f>
        <v>3.1619623303413391E-2</v>
      </c>
      <c r="K100" s="14">
        <v>1.3988188622146977E-2</v>
      </c>
      <c r="L100" s="53">
        <f t="shared" si="17"/>
        <v>0.25920729339122772</v>
      </c>
      <c r="M100" s="13">
        <f t="shared" si="18"/>
        <v>0.11232945322990417</v>
      </c>
      <c r="N100" s="13">
        <f t="shared" si="19"/>
        <v>0.14687784016132355</v>
      </c>
      <c r="O100" s="13">
        <f t="shared" si="13"/>
        <v>9.1315872967243195E-2</v>
      </c>
      <c r="P100" s="13">
        <f t="shared" si="14"/>
        <v>3.6886900663375854E-2</v>
      </c>
      <c r="Q100" s="13">
        <f t="shared" si="15"/>
        <v>5.442897230386734E-2</v>
      </c>
      <c r="R100" s="13">
        <f t="shared" si="16"/>
        <v>3.8620971143245697E-2</v>
      </c>
      <c r="S100" s="12">
        <f t="shared" si="12"/>
        <v>1.7631434681266413E-2</v>
      </c>
      <c r="T100" s="13"/>
      <c r="U100" s="11"/>
    </row>
    <row r="101" spans="1:21" x14ac:dyDescent="0.2">
      <c r="A101" s="16">
        <v>2004</v>
      </c>
      <c r="B101" s="301">
        <f>'TA2'!B101</f>
        <v>0.57271632552146912</v>
      </c>
      <c r="C101" s="483">
        <f>'TA2'!J101</f>
        <v>0.12667244672775269</v>
      </c>
      <c r="D101" s="484">
        <f>'TA2'!R101</f>
        <v>0.44604387879371643</v>
      </c>
      <c r="E101" s="295">
        <f>TA2b!B101</f>
        <v>0.42728367447853088</v>
      </c>
      <c r="F101" s="14">
        <f>TA2b!J101</f>
        <v>0.31589275598526001</v>
      </c>
      <c r="G101" s="14">
        <f>TA2b!R101</f>
        <v>0.16877192258834839</v>
      </c>
      <c r="H101" s="14">
        <f>TA2c!B101</f>
        <v>0.1311669796705246</v>
      </c>
      <c r="I101" s="14">
        <f>TA2c!J101</f>
        <v>7.4613951146602631E-2</v>
      </c>
      <c r="J101" s="14">
        <f>TA2c!R101</f>
        <v>3.3138252794742584E-2</v>
      </c>
      <c r="K101" s="14">
        <v>1.4090588331574344E-2</v>
      </c>
      <c r="L101" s="53">
        <f t="shared" si="17"/>
        <v>0.2585117518901825</v>
      </c>
      <c r="M101" s="13">
        <f t="shared" si="18"/>
        <v>0.11139091849327087</v>
      </c>
      <c r="N101" s="13">
        <f t="shared" si="19"/>
        <v>0.14712083339691162</v>
      </c>
      <c r="O101" s="13">
        <f t="shared" si="13"/>
        <v>9.4157971441745758E-2</v>
      </c>
      <c r="P101" s="13">
        <f t="shared" si="14"/>
        <v>3.7604942917823792E-2</v>
      </c>
      <c r="Q101" s="13">
        <f t="shared" si="15"/>
        <v>5.6553028523921967E-2</v>
      </c>
      <c r="R101" s="13">
        <f t="shared" si="16"/>
        <v>4.1475698351860046E-2</v>
      </c>
      <c r="S101" s="12">
        <f t="shared" si="12"/>
        <v>1.9047664463168239E-2</v>
      </c>
      <c r="T101" s="13"/>
      <c r="U101" s="11"/>
    </row>
    <row r="102" spans="1:21" x14ac:dyDescent="0.2">
      <c r="A102" s="16">
        <v>2005</v>
      </c>
      <c r="B102" s="301">
        <f>'TA2'!B102</f>
        <v>0.56193125247955322</v>
      </c>
      <c r="C102" s="483">
        <f>'TA2'!J102</f>
        <v>0.12425541877746582</v>
      </c>
      <c r="D102" s="484">
        <f>'TA2'!R102</f>
        <v>0.4376758337020874</v>
      </c>
      <c r="E102" s="295">
        <f>TA2b!B102</f>
        <v>0.43806874752044678</v>
      </c>
      <c r="F102" s="14">
        <f>TA2b!J102</f>
        <v>0.3275638222694397</v>
      </c>
      <c r="G102" s="14">
        <f>TA2b!R102</f>
        <v>0.17880766093730927</v>
      </c>
      <c r="H102" s="14">
        <f>TA2c!B102</f>
        <v>0.14022400975227356</v>
      </c>
      <c r="I102" s="14">
        <f>TA2c!J102</f>
        <v>8.1066466867923737E-2</v>
      </c>
      <c r="J102" s="14">
        <f>TA2c!R102</f>
        <v>3.5434022545814514E-2</v>
      </c>
      <c r="K102" s="14">
        <v>1.4249032683312438E-2</v>
      </c>
      <c r="L102" s="53">
        <f t="shared" si="17"/>
        <v>0.25926108658313751</v>
      </c>
      <c r="M102" s="13">
        <f t="shared" si="18"/>
        <v>0.11050492525100708</v>
      </c>
      <c r="N102" s="13">
        <f t="shared" si="19"/>
        <v>0.14875616133213043</v>
      </c>
      <c r="O102" s="13">
        <f t="shared" si="13"/>
        <v>9.7741194069385529E-2</v>
      </c>
      <c r="P102" s="13">
        <f t="shared" si="14"/>
        <v>3.8583651185035706E-2</v>
      </c>
      <c r="Q102" s="13">
        <f t="shared" si="15"/>
        <v>5.9157542884349823E-2</v>
      </c>
      <c r="R102" s="13">
        <f t="shared" si="16"/>
        <v>4.5632444322109222E-2</v>
      </c>
      <c r="S102" s="12">
        <f t="shared" si="12"/>
        <v>2.1184989862502078E-2</v>
      </c>
      <c r="T102" s="13"/>
      <c r="U102" s="11"/>
    </row>
    <row r="103" spans="1:21" x14ac:dyDescent="0.2">
      <c r="A103" s="16">
        <v>2006</v>
      </c>
      <c r="B103" s="301">
        <f>'TA2'!B103</f>
        <v>0.55551427602767944</v>
      </c>
      <c r="C103" s="483">
        <f>'TA2'!J103</f>
        <v>0.12288534641265869</v>
      </c>
      <c r="D103" s="484">
        <f>'TA2'!R103</f>
        <v>0.43262892961502075</v>
      </c>
      <c r="E103" s="295">
        <f>TA2b!B103</f>
        <v>0.44448572397232056</v>
      </c>
      <c r="F103" s="14">
        <f>TA2b!J103</f>
        <v>0.33344948291778564</v>
      </c>
      <c r="G103" s="14">
        <f>TA2b!R103</f>
        <v>0.18355676531791687</v>
      </c>
      <c r="H103" s="14">
        <f>TA2c!B103</f>
        <v>0.14447706937789917</v>
      </c>
      <c r="I103" s="14">
        <f>TA2c!J103</f>
        <v>8.3795763552188873E-2</v>
      </c>
      <c r="J103" s="14">
        <f>TA2c!R103</f>
        <v>3.668714314699173E-2</v>
      </c>
      <c r="K103" s="14">
        <v>1.5452498011238366E-2</v>
      </c>
      <c r="L103" s="53">
        <f t="shared" si="17"/>
        <v>0.26092895865440369</v>
      </c>
      <c r="M103" s="13">
        <f t="shared" si="18"/>
        <v>0.11103624105453491</v>
      </c>
      <c r="N103" s="13">
        <f t="shared" si="19"/>
        <v>0.14989271759986877</v>
      </c>
      <c r="O103" s="13">
        <f t="shared" si="13"/>
        <v>9.9761001765727997E-2</v>
      </c>
      <c r="P103" s="13">
        <f t="shared" si="14"/>
        <v>3.90796959400177E-2</v>
      </c>
      <c r="Q103" s="13">
        <f t="shared" si="15"/>
        <v>6.0681305825710297E-2</v>
      </c>
      <c r="R103" s="13">
        <f t="shared" si="16"/>
        <v>4.7108620405197144E-2</v>
      </c>
      <c r="S103" s="12">
        <f t="shared" si="12"/>
        <v>2.1234645135753363E-2</v>
      </c>
      <c r="T103" s="13"/>
      <c r="U103" s="11"/>
    </row>
    <row r="104" spans="1:21" x14ac:dyDescent="0.2">
      <c r="A104" s="16">
        <v>2007</v>
      </c>
      <c r="B104" s="301">
        <f>'TA2'!B104</f>
        <v>0.55814835429191589</v>
      </c>
      <c r="C104" s="483">
        <f>'TA2'!J104</f>
        <v>0.12611848115921021</v>
      </c>
      <c r="D104" s="484">
        <f>'TA2'!R104</f>
        <v>0.43202987313270569</v>
      </c>
      <c r="E104" s="295">
        <f>TA2b!B104</f>
        <v>0.44185164570808411</v>
      </c>
      <c r="F104" s="14">
        <f>TA2b!J104</f>
        <v>0.33144932985305786</v>
      </c>
      <c r="G104" s="14">
        <f>TA2b!R104</f>
        <v>0.1824382096529007</v>
      </c>
      <c r="H104" s="14">
        <f>TA2c!B104</f>
        <v>0.14356273412704468</v>
      </c>
      <c r="I104" s="14">
        <f>TA2c!J104</f>
        <v>8.319149911403656E-2</v>
      </c>
      <c r="J104" s="14">
        <f>TA2c!R104</f>
        <v>3.6871030926704407E-2</v>
      </c>
      <c r="K104" s="14">
        <v>1.568573419685618E-2</v>
      </c>
      <c r="L104" s="53">
        <f t="shared" si="17"/>
        <v>0.25941343605518341</v>
      </c>
      <c r="M104" s="13">
        <f t="shared" si="18"/>
        <v>0.11040231585502625</v>
      </c>
      <c r="N104" s="13">
        <f t="shared" si="19"/>
        <v>0.14901112020015717</v>
      </c>
      <c r="O104" s="13">
        <f t="shared" si="13"/>
        <v>9.9246710538864136E-2</v>
      </c>
      <c r="P104" s="13">
        <f t="shared" si="14"/>
        <v>3.8875475525856018E-2</v>
      </c>
      <c r="Q104" s="13">
        <f t="shared" si="15"/>
        <v>6.0371235013008118E-2</v>
      </c>
      <c r="R104" s="13">
        <f t="shared" si="16"/>
        <v>4.6320468187332153E-2</v>
      </c>
      <c r="S104" s="12">
        <f t="shared" si="12"/>
        <v>2.1185296729848226E-2</v>
      </c>
      <c r="T104" s="13"/>
      <c r="U104" s="11"/>
    </row>
    <row r="105" spans="1:21" x14ac:dyDescent="0.2">
      <c r="A105" s="16">
        <v>2008</v>
      </c>
      <c r="B105" s="301">
        <f>'TA2'!B105</f>
        <v>0.55955123901367188</v>
      </c>
      <c r="C105" s="483">
        <f>'TA2'!J105</f>
        <v>0.1222226619720459</v>
      </c>
      <c r="D105" s="484">
        <f>'TA2'!R105</f>
        <v>0.43732857704162598</v>
      </c>
      <c r="E105" s="295">
        <f>TA2b!B105</f>
        <v>0.44044876098632812</v>
      </c>
      <c r="F105" s="14">
        <f>TA2b!J105</f>
        <v>0.32773283123970032</v>
      </c>
      <c r="G105" s="14">
        <f>TA2b!R105</f>
        <v>0.17788082361221313</v>
      </c>
      <c r="H105" s="14">
        <f>TA2c!B105</f>
        <v>0.1399054080247879</v>
      </c>
      <c r="I105" s="14">
        <f>TA2c!J105</f>
        <v>8.2387968897819519E-2</v>
      </c>
      <c r="J105" s="14">
        <f>TA2c!R105</f>
        <v>3.8877688348293304E-2</v>
      </c>
      <c r="K105" s="14">
        <v>1.7797117424685052E-2</v>
      </c>
      <c r="L105" s="53">
        <f t="shared" si="17"/>
        <v>0.26256793737411499</v>
      </c>
      <c r="M105" s="13">
        <f t="shared" si="18"/>
        <v>0.11271592974662781</v>
      </c>
      <c r="N105" s="13">
        <f t="shared" si="19"/>
        <v>0.14985200762748718</v>
      </c>
      <c r="O105" s="13">
        <f t="shared" si="13"/>
        <v>9.5492854714393616E-2</v>
      </c>
      <c r="P105" s="13">
        <f t="shared" si="14"/>
        <v>3.7975415587425232E-2</v>
      </c>
      <c r="Q105" s="13">
        <f t="shared" si="15"/>
        <v>5.7517439126968384E-2</v>
      </c>
      <c r="R105" s="13">
        <f t="shared" si="16"/>
        <v>4.3510280549526215E-2</v>
      </c>
      <c r="S105" s="12">
        <f t="shared" si="12"/>
        <v>2.1080570923608252E-2</v>
      </c>
      <c r="T105" s="13"/>
      <c r="U105" s="11"/>
    </row>
    <row r="106" spans="1:21" x14ac:dyDescent="0.2">
      <c r="A106" s="20">
        <v>2009</v>
      </c>
      <c r="B106" s="302">
        <f>'TA2'!B106</f>
        <v>0.56421560049057007</v>
      </c>
      <c r="C106" s="487">
        <f>'TA2'!J106</f>
        <v>0.11687695980072021</v>
      </c>
      <c r="D106" s="488">
        <f>'TA2'!R106</f>
        <v>0.44733864068984985</v>
      </c>
      <c r="E106" s="296">
        <f>TA2b!B106</f>
        <v>0.43578439950942993</v>
      </c>
      <c r="F106" s="19">
        <f>TA2b!J106</f>
        <v>0.31931388378143311</v>
      </c>
      <c r="G106" s="19">
        <f>TA2b!R106</f>
        <v>0.16797915101051331</v>
      </c>
      <c r="H106" s="19">
        <f>TA2c!B106</f>
        <v>0.13080678880214691</v>
      </c>
      <c r="I106" s="19">
        <f>TA2c!J106</f>
        <v>7.5811982154846191E-2</v>
      </c>
      <c r="J106" s="19">
        <f>TA2c!R106</f>
        <v>3.5653077065944672E-2</v>
      </c>
      <c r="K106" s="19">
        <v>1.5623466137604979E-2</v>
      </c>
      <c r="L106" s="54">
        <f t="shared" si="17"/>
        <v>0.26780524849891663</v>
      </c>
      <c r="M106" s="18">
        <f t="shared" si="18"/>
        <v>0.11647051572799683</v>
      </c>
      <c r="N106" s="18">
        <f t="shared" si="19"/>
        <v>0.1513347327709198</v>
      </c>
      <c r="O106" s="18">
        <f t="shared" si="13"/>
        <v>9.2167168855667114E-2</v>
      </c>
      <c r="P106" s="18">
        <f t="shared" si="14"/>
        <v>3.7172362208366394E-2</v>
      </c>
      <c r="Q106" s="18">
        <f t="shared" si="15"/>
        <v>5.499480664730072E-2</v>
      </c>
      <c r="R106" s="18">
        <f t="shared" si="16"/>
        <v>4.015890508890152E-2</v>
      </c>
      <c r="S106" s="17">
        <f t="shared" si="12"/>
        <v>2.0029610928339693E-2</v>
      </c>
      <c r="T106" s="13"/>
      <c r="U106" s="11"/>
    </row>
    <row r="107" spans="1:21" x14ac:dyDescent="0.2">
      <c r="A107" s="16">
        <v>2010</v>
      </c>
      <c r="B107" s="301">
        <f>'TA2'!B107</f>
        <v>0.55316191911697388</v>
      </c>
      <c r="C107" s="483">
        <f>'TA2'!J107</f>
        <v>0.11463451385498047</v>
      </c>
      <c r="D107" s="484">
        <f>'TA2'!R107</f>
        <v>0.43852740526199341</v>
      </c>
      <c r="E107" s="295">
        <f>TA2b!B107</f>
        <v>0.44683808088302612</v>
      </c>
      <c r="F107" s="14">
        <f>TA2b!J107</f>
        <v>0.33177027106285095</v>
      </c>
      <c r="G107" s="14">
        <f>TA2b!R107</f>
        <v>0.1790420264005661</v>
      </c>
      <c r="H107" s="14">
        <f>TA2c!B107</f>
        <v>0.14041218161582947</v>
      </c>
      <c r="I107" s="14">
        <f>TA2c!J107</f>
        <v>8.1784561276435852E-2</v>
      </c>
      <c r="J107" s="14">
        <f>TA2c!R107</f>
        <v>3.7195440381765366E-2</v>
      </c>
      <c r="K107" s="14">
        <v>1.4683533706149459E-2</v>
      </c>
      <c r="L107" s="53">
        <f t="shared" si="17"/>
        <v>0.26779605448246002</v>
      </c>
      <c r="M107" s="13">
        <f t="shared" si="18"/>
        <v>0.11506780982017517</v>
      </c>
      <c r="N107" s="13">
        <f t="shared" si="19"/>
        <v>0.15272824466228485</v>
      </c>
      <c r="O107" s="13">
        <f t="shared" si="13"/>
        <v>9.7257465124130249E-2</v>
      </c>
      <c r="P107" s="13">
        <f t="shared" si="14"/>
        <v>3.8629844784736633E-2</v>
      </c>
      <c r="Q107" s="13">
        <f t="shared" si="15"/>
        <v>5.8627620339393616E-2</v>
      </c>
      <c r="R107" s="13">
        <f t="shared" si="16"/>
        <v>4.4589120894670486E-2</v>
      </c>
      <c r="S107" s="12">
        <f t="shared" si="12"/>
        <v>2.2511906675615909E-2</v>
      </c>
      <c r="T107" s="13"/>
      <c r="U107" s="11"/>
    </row>
    <row r="108" spans="1:21" x14ac:dyDescent="0.2">
      <c r="A108" s="16">
        <v>2011</v>
      </c>
      <c r="B108" s="301">
        <f>'TA2'!B108</f>
        <v>0.54818427562713623</v>
      </c>
      <c r="C108" s="483">
        <f>'TA2'!J108</f>
        <v>0.11253094673156738</v>
      </c>
      <c r="D108" s="484">
        <f>'TA2'!R108</f>
        <v>0.43565332889556885</v>
      </c>
      <c r="E108" s="295">
        <f>TA2b!B108</f>
        <v>0.45181572437286377</v>
      </c>
      <c r="F108" s="14">
        <f>TA2b!J108</f>
        <v>0.33650419116020203</v>
      </c>
      <c r="G108" s="14">
        <f>TA2b!R108</f>
        <v>0.18207548558712006</v>
      </c>
      <c r="H108" s="14">
        <f>TA2c!B108</f>
        <v>0.14276660978794098</v>
      </c>
      <c r="I108" s="14">
        <f>TA2c!J108</f>
        <v>8.278956264257431E-2</v>
      </c>
      <c r="J108" s="14">
        <f>TA2c!R108</f>
        <v>3.7966180592775345E-2</v>
      </c>
      <c r="K108" s="14">
        <v>1.56314668143905E-2</v>
      </c>
      <c r="L108" s="53">
        <f t="shared" si="17"/>
        <v>0.26974023878574371</v>
      </c>
      <c r="M108" s="13">
        <f t="shared" si="18"/>
        <v>0.11531153321266174</v>
      </c>
      <c r="N108" s="13">
        <f t="shared" si="19"/>
        <v>0.15442870557308197</v>
      </c>
      <c r="O108" s="13">
        <f t="shared" si="13"/>
        <v>9.9285922944545746E-2</v>
      </c>
      <c r="P108" s="13">
        <f t="shared" si="14"/>
        <v>3.9308875799179077E-2</v>
      </c>
      <c r="Q108" s="13">
        <f t="shared" si="15"/>
        <v>5.9977047145366669E-2</v>
      </c>
      <c r="R108" s="13">
        <f t="shared" si="16"/>
        <v>4.4823382049798965E-2</v>
      </c>
      <c r="S108" s="12">
        <f t="shared" si="12"/>
        <v>2.2334713778384845E-2</v>
      </c>
      <c r="T108" s="13"/>
      <c r="U108" s="11"/>
    </row>
    <row r="109" spans="1:21" x14ac:dyDescent="0.2">
      <c r="A109" s="16">
        <v>2012</v>
      </c>
      <c r="B109" s="301">
        <f>'TA2'!B109</f>
        <v>0.53609517216682434</v>
      </c>
      <c r="C109" s="483">
        <f>'TA2'!J109</f>
        <v>0.10969048738479614</v>
      </c>
      <c r="D109" s="484">
        <f>'TA2'!R109</f>
        <v>0.4264046847820282</v>
      </c>
      <c r="E109" s="295">
        <f>TA2b!B109</f>
        <v>0.46390482783317566</v>
      </c>
      <c r="F109" s="14">
        <f>TA2b!J109</f>
        <v>0.34995359182357788</v>
      </c>
      <c r="G109" s="14">
        <f>TA2b!R109</f>
        <v>0.19515909254550934</v>
      </c>
      <c r="H109" s="14">
        <f>TA2c!B109</f>
        <v>0.15457087755203247</v>
      </c>
      <c r="I109" s="14">
        <f>TA2c!J109</f>
        <v>9.1480754315853119E-2</v>
      </c>
      <c r="J109" s="14">
        <f>TA2c!R109</f>
        <v>4.2876385152339935E-2</v>
      </c>
      <c r="K109" s="14">
        <v>1.8673032595875317E-2</v>
      </c>
      <c r="L109" s="53">
        <f t="shared" si="17"/>
        <v>0.26874573528766632</v>
      </c>
      <c r="M109" s="13">
        <f t="shared" si="18"/>
        <v>0.11395123600959778</v>
      </c>
      <c r="N109" s="13">
        <f t="shared" si="19"/>
        <v>0.15479449927806854</v>
      </c>
      <c r="O109" s="13">
        <f t="shared" si="13"/>
        <v>0.10367833822965622</v>
      </c>
      <c r="P109" s="13">
        <f t="shared" si="14"/>
        <v>4.0588214993476868E-2</v>
      </c>
      <c r="Q109" s="13">
        <f t="shared" si="15"/>
        <v>6.3090123236179352E-2</v>
      </c>
      <c r="R109" s="13">
        <f t="shared" si="16"/>
        <v>4.8604369163513184E-2</v>
      </c>
      <c r="S109" s="12">
        <f t="shared" si="12"/>
        <v>2.4203352556464618E-2</v>
      </c>
      <c r="T109" s="13"/>
      <c r="U109" s="11"/>
    </row>
    <row r="110" spans="1:21" x14ac:dyDescent="0.2">
      <c r="A110" s="16">
        <v>2013</v>
      </c>
      <c r="B110" s="301">
        <f>'TA2'!B110</f>
        <v>0.54330220818519592</v>
      </c>
      <c r="C110" s="483">
        <f>'TA2'!J110</f>
        <v>0.11145311594009399</v>
      </c>
      <c r="D110" s="484">
        <f>'TA2'!R110</f>
        <v>0.43184909224510193</v>
      </c>
      <c r="E110" s="295">
        <f>TA2b!B110</f>
        <v>0.45669779181480408</v>
      </c>
      <c r="F110" s="14">
        <f>TA2b!J110</f>
        <v>0.3413412868976593</v>
      </c>
      <c r="G110" s="14">
        <f>TA2b!R110</f>
        <v>0.18532991409301758</v>
      </c>
      <c r="H110" s="14">
        <f>TA2c!B110</f>
        <v>0.14563988149166107</v>
      </c>
      <c r="I110" s="14">
        <f>TA2c!J110</f>
        <v>8.6100943386554718E-2</v>
      </c>
      <c r="J110" s="14">
        <f>TA2c!R110</f>
        <v>4.0987011045217514E-2</v>
      </c>
      <c r="K110" s="14">
        <v>1.9089121261067224E-2</v>
      </c>
      <c r="L110" s="53">
        <f t="shared" si="17"/>
        <v>0.2713678777217865</v>
      </c>
      <c r="M110" s="13">
        <f t="shared" si="18"/>
        <v>0.11535650491714478</v>
      </c>
      <c r="N110" s="13">
        <f t="shared" ref="N110" si="20">F110-G110</f>
        <v>0.15601137280464172</v>
      </c>
      <c r="O110" s="13">
        <f t="shared" ref="O110" si="21">G110-I110</f>
        <v>9.922897070646286E-2</v>
      </c>
      <c r="P110" s="13">
        <f t="shared" ref="P110" si="22">G110-H110</f>
        <v>3.9690032601356506E-2</v>
      </c>
      <c r="Q110" s="13">
        <f t="shared" ref="Q110" si="23">H110-I110</f>
        <v>5.9538938105106354E-2</v>
      </c>
      <c r="R110" s="13">
        <f t="shared" ref="R110" si="24">I110-J110</f>
        <v>4.5113932341337204E-2</v>
      </c>
      <c r="S110" s="12">
        <f t="shared" si="12"/>
        <v>2.189788978415029E-2</v>
      </c>
      <c r="T110" s="13"/>
      <c r="U110" s="11"/>
    </row>
    <row r="111" spans="1:21" x14ac:dyDescent="0.2">
      <c r="A111" s="16">
        <v>2014</v>
      </c>
      <c r="B111" s="301">
        <f>'TA2'!B111</f>
        <v>0.53798452019691467</v>
      </c>
      <c r="C111" s="483">
        <f>'TA2'!J111</f>
        <v>0.10961169004440308</v>
      </c>
      <c r="D111" s="484">
        <f>'TA2'!R111</f>
        <v>0.4283728301525116</v>
      </c>
      <c r="E111" s="295">
        <f>TA2b!B111</f>
        <v>0.46201547980308533</v>
      </c>
      <c r="F111" s="14">
        <f>TA2b!J111</f>
        <v>0.34691411256790161</v>
      </c>
      <c r="G111" s="14">
        <f>TA2b!R111</f>
        <v>0.18985608220100403</v>
      </c>
      <c r="H111" s="14">
        <f>TA2c!B111</f>
        <v>0.14975732564926147</v>
      </c>
      <c r="I111" s="14">
        <f>TA2c!J111</f>
        <v>8.8796645402908325E-2</v>
      </c>
      <c r="J111" s="14">
        <f>TA2c!R111</f>
        <v>4.2128078639507294E-2</v>
      </c>
      <c r="K111" s="14">
        <v>1.9948552352127252E-2</v>
      </c>
      <c r="L111" s="53">
        <f t="shared" ref="L111:L114" si="25">E111-G111</f>
        <v>0.2721593976020813</v>
      </c>
      <c r="M111" s="13">
        <f t="shared" ref="M111:M114" si="26">E111-F111</f>
        <v>0.11510136723518372</v>
      </c>
      <c r="N111" s="13">
        <f t="shared" ref="N111:N114" si="27">F111-G111</f>
        <v>0.15705803036689758</v>
      </c>
      <c r="O111" s="13">
        <f t="shared" ref="O111:O114" si="28">G111-I111</f>
        <v>0.1010594367980957</v>
      </c>
      <c r="P111" s="13">
        <f t="shared" ref="P111:P114" si="29">G111-H111</f>
        <v>4.0098756551742554E-2</v>
      </c>
      <c r="Q111" s="13">
        <f t="shared" ref="Q111:Q114" si="30">H111-I111</f>
        <v>6.0960680246353149E-2</v>
      </c>
      <c r="R111" s="13">
        <f t="shared" ref="R111:R114" si="31">I111-J111</f>
        <v>4.6668566763401031E-2</v>
      </c>
      <c r="S111" s="12">
        <f t="shared" ref="S111:S114" si="32">J111-K111</f>
        <v>2.2179526287380041E-2</v>
      </c>
      <c r="T111" s="13"/>
      <c r="U111" s="11"/>
    </row>
    <row r="112" spans="1:21" x14ac:dyDescent="0.2">
      <c r="A112" s="16">
        <v>2015</v>
      </c>
      <c r="B112" s="301">
        <f>'TA2'!B112</f>
        <v>0.53740647435188293</v>
      </c>
      <c r="C112" s="483">
        <f>'TA2'!J112</f>
        <v>0.10985869169235229</v>
      </c>
      <c r="D112" s="484">
        <f>'TA2'!R112</f>
        <v>0.42754778265953064</v>
      </c>
      <c r="E112" s="295">
        <f>TA2b!B112</f>
        <v>0.46259352564811707</v>
      </c>
      <c r="F112" s="14">
        <f>TA2b!J112</f>
        <v>0.34671086072921753</v>
      </c>
      <c r="G112" s="14">
        <f>TA2b!R112</f>
        <v>0.18943339586257935</v>
      </c>
      <c r="H112" s="14">
        <f>TA2c!B112</f>
        <v>0.1493724137544632</v>
      </c>
      <c r="I112" s="14">
        <f>TA2c!J112</f>
        <v>8.8202632963657379E-2</v>
      </c>
      <c r="J112" s="14">
        <f>TA2c!R112</f>
        <v>4.1197948157787323E-2</v>
      </c>
      <c r="K112" s="14">
        <v>1.8684250994383755E-2</v>
      </c>
      <c r="L112" s="53">
        <f t="shared" si="25"/>
        <v>0.27316012978553772</v>
      </c>
      <c r="M112" s="13">
        <f t="shared" si="26"/>
        <v>0.11588266491889954</v>
      </c>
      <c r="N112" s="13">
        <f t="shared" si="27"/>
        <v>0.15727746486663818</v>
      </c>
      <c r="O112" s="13">
        <f t="shared" si="28"/>
        <v>0.10123076289892197</v>
      </c>
      <c r="P112" s="13">
        <f t="shared" si="29"/>
        <v>4.006098210811615E-2</v>
      </c>
      <c r="Q112" s="13">
        <f t="shared" si="30"/>
        <v>6.1169780790805817E-2</v>
      </c>
      <c r="R112" s="13">
        <f t="shared" si="31"/>
        <v>4.7004684805870056E-2</v>
      </c>
      <c r="S112" s="12">
        <f t="shared" si="32"/>
        <v>2.2513697163403568E-2</v>
      </c>
      <c r="T112" s="13"/>
      <c r="U112" s="11"/>
    </row>
    <row r="113" spans="1:21" x14ac:dyDescent="0.2">
      <c r="A113" s="16">
        <v>2016</v>
      </c>
      <c r="B113" s="301">
        <f>'TA2'!B113</f>
        <v>0.53813919425010681</v>
      </c>
      <c r="C113" s="483">
        <f>'TA2'!J113</f>
        <v>0.10841065645217896</v>
      </c>
      <c r="D113" s="484">
        <f>'TA2'!R113</f>
        <v>0.42972853779792786</v>
      </c>
      <c r="E113" s="295">
        <f>TA2b!B113</f>
        <v>0.46186080574989319</v>
      </c>
      <c r="F113" s="14">
        <f>TA2b!J113</f>
        <v>0.34532901644706726</v>
      </c>
      <c r="G113" s="14">
        <f>TA2b!R113</f>
        <v>0.18704202771186829</v>
      </c>
      <c r="H113" s="14">
        <f>TA2c!B113</f>
        <v>0.14696489274501801</v>
      </c>
      <c r="I113" s="14">
        <f>TA2c!J113</f>
        <v>8.6517170071601868E-2</v>
      </c>
      <c r="J113" s="14">
        <f>TA2c!R113</f>
        <v>4.0264017879962921E-2</v>
      </c>
      <c r="K113" s="14">
        <v>1.8155654729514106E-2</v>
      </c>
      <c r="L113" s="53">
        <f t="shared" si="25"/>
        <v>0.2748187780380249</v>
      </c>
      <c r="M113" s="13">
        <f t="shared" si="26"/>
        <v>0.11653178930282593</v>
      </c>
      <c r="N113" s="13">
        <f t="shared" si="27"/>
        <v>0.15828698873519897</v>
      </c>
      <c r="O113" s="13">
        <f t="shared" si="28"/>
        <v>0.10052485764026642</v>
      </c>
      <c r="P113" s="13">
        <f t="shared" si="29"/>
        <v>4.0077134966850281E-2</v>
      </c>
      <c r="Q113" s="13">
        <f t="shared" si="30"/>
        <v>6.0447722673416138E-2</v>
      </c>
      <c r="R113" s="13">
        <f t="shared" si="31"/>
        <v>4.6253152191638947E-2</v>
      </c>
      <c r="S113" s="12">
        <f t="shared" si="32"/>
        <v>2.2108363150448816E-2</v>
      </c>
      <c r="T113" s="13"/>
      <c r="U113" s="11"/>
    </row>
    <row r="114" spans="1:21" x14ac:dyDescent="0.2">
      <c r="A114" s="16">
        <v>2017</v>
      </c>
      <c r="B114" s="301">
        <f>'TA2'!B114</f>
        <v>0.53924006223678589</v>
      </c>
      <c r="C114" s="483">
        <f>'TA2'!J114</f>
        <v>0.1132780909538269</v>
      </c>
      <c r="D114" s="484">
        <f>'TA2'!R114</f>
        <v>0.42596197128295898</v>
      </c>
      <c r="E114" s="295">
        <f>TA2b!B114</f>
        <v>0.46075993776321411</v>
      </c>
      <c r="F114" s="14">
        <f>TA2b!J114</f>
        <v>0.34658506512641907</v>
      </c>
      <c r="G114" s="14">
        <f>TA2b!R114</f>
        <v>0.18996718525886536</v>
      </c>
      <c r="H114" s="14">
        <f>TA2c!B114</f>
        <v>0.14940202236175537</v>
      </c>
      <c r="I114" s="14">
        <f>TA2c!J114</f>
        <v>8.7578214704990387E-2</v>
      </c>
      <c r="J114" s="14">
        <f>TA2c!R114</f>
        <v>4.1120097041130066E-2</v>
      </c>
      <c r="K114" s="14">
        <v>1.7879630741010111E-2</v>
      </c>
      <c r="L114" s="53">
        <f t="shared" si="25"/>
        <v>0.27079275250434875</v>
      </c>
      <c r="M114" s="13">
        <f t="shared" si="26"/>
        <v>0.11417487263679504</v>
      </c>
      <c r="N114" s="13">
        <f t="shared" si="27"/>
        <v>0.15661787986755371</v>
      </c>
      <c r="O114" s="13">
        <f t="shared" si="28"/>
        <v>0.10238897055387497</v>
      </c>
      <c r="P114" s="13">
        <f t="shared" si="29"/>
        <v>4.0565162897109985E-2</v>
      </c>
      <c r="Q114" s="13">
        <f t="shared" si="30"/>
        <v>6.1823807656764984E-2</v>
      </c>
      <c r="R114" s="13">
        <f t="shared" si="31"/>
        <v>4.6458117663860321E-2</v>
      </c>
      <c r="S114" s="12">
        <f t="shared" si="32"/>
        <v>2.3240466300119954E-2</v>
      </c>
      <c r="T114" s="13"/>
      <c r="U114" s="11"/>
    </row>
    <row r="115" spans="1:21" x14ac:dyDescent="0.2">
      <c r="A115" s="16">
        <v>2018</v>
      </c>
      <c r="B115" s="301">
        <f>'TA2'!B115</f>
        <v>0.5373307466506958</v>
      </c>
      <c r="C115" s="483">
        <f>'TA2'!J115</f>
        <v>0.11227971315383911</v>
      </c>
      <c r="D115" s="484">
        <f>'TA2'!R115</f>
        <v>0.42505103349685669</v>
      </c>
      <c r="E115" s="295">
        <f>TA2b!B115</f>
        <v>0.4626692533493042</v>
      </c>
      <c r="F115" s="14">
        <f>TA2b!J115</f>
        <v>0.34859266877174377</v>
      </c>
      <c r="G115" s="14">
        <f>TA2b!R115</f>
        <v>0.19155903160572052</v>
      </c>
      <c r="H115" s="14">
        <f>TA2c!B115</f>
        <v>0.15046127140522003</v>
      </c>
      <c r="I115" s="14">
        <f>TA2c!J115</f>
        <v>8.7750859558582306E-2</v>
      </c>
      <c r="J115" s="14">
        <f>TA2c!R115</f>
        <v>4.0160771459341049E-2</v>
      </c>
      <c r="K115" s="14">
        <v>1.8082731531843785E-2</v>
      </c>
      <c r="L115" s="53">
        <f t="shared" ref="L115:L116" si="33">E115-G115</f>
        <v>0.27111022174358368</v>
      </c>
      <c r="M115" s="13">
        <f t="shared" ref="M115:M116" si="34">E115-F115</f>
        <v>0.11407658457756042</v>
      </c>
      <c r="N115" s="13">
        <f t="shared" ref="N115:N116" si="35">F115-G115</f>
        <v>0.15703363716602325</v>
      </c>
      <c r="O115" s="13">
        <f t="shared" ref="O115:O116" si="36">G115-I115</f>
        <v>0.10380817204713821</v>
      </c>
      <c r="P115" s="13">
        <f t="shared" ref="P115:P116" si="37">G115-H115</f>
        <v>4.1097760200500488E-2</v>
      </c>
      <c r="Q115" s="13">
        <f t="shared" ref="Q115:Q116" si="38">H115-I115</f>
        <v>6.2710411846637726E-2</v>
      </c>
      <c r="R115" s="13">
        <f t="shared" ref="R115:R116" si="39">I115-J115</f>
        <v>4.7590088099241257E-2</v>
      </c>
      <c r="S115" s="12">
        <f t="shared" ref="S115:S116" si="40">J115-K115</f>
        <v>2.2078039927497264E-2</v>
      </c>
      <c r="T115" s="13"/>
      <c r="U115" s="11"/>
    </row>
    <row r="116" spans="1:21" x14ac:dyDescent="0.2">
      <c r="A116" s="16">
        <v>2019</v>
      </c>
      <c r="B116" s="301">
        <f>'TA2'!B116</f>
        <v>0.53872343897819519</v>
      </c>
      <c r="C116" s="483">
        <f>'TA2'!J116</f>
        <v>0.11433637142181396</v>
      </c>
      <c r="D116" s="484">
        <f>'TA2'!R116</f>
        <v>0.42438706755638123</v>
      </c>
      <c r="E116" s="295">
        <f>TA2b!B116</f>
        <v>0.46127656102180481</v>
      </c>
      <c r="F116" s="14">
        <f>TA2b!J116</f>
        <v>0.3472537100315094</v>
      </c>
      <c r="G116" s="14">
        <f>TA2b!R116</f>
        <v>0.18995386362075806</v>
      </c>
      <c r="H116" s="14">
        <f>TA2c!B116</f>
        <v>0.14855197072029114</v>
      </c>
      <c r="I116" s="14">
        <f>TA2c!J116</f>
        <v>8.516295999288559E-2</v>
      </c>
      <c r="J116" s="14">
        <f>TA2c!R116</f>
        <v>3.8124557584524155E-2</v>
      </c>
      <c r="K116" s="14">
        <v>1.7011978814584845E-2</v>
      </c>
      <c r="L116" s="53">
        <f t="shared" si="33"/>
        <v>0.27132269740104675</v>
      </c>
      <c r="M116" s="13">
        <f t="shared" si="34"/>
        <v>0.11402285099029541</v>
      </c>
      <c r="N116" s="13">
        <f t="shared" si="35"/>
        <v>0.15729984641075134</v>
      </c>
      <c r="O116" s="13">
        <f t="shared" si="36"/>
        <v>0.10479090362787247</v>
      </c>
      <c r="P116" s="13">
        <f t="shared" si="37"/>
        <v>4.1401892900466919E-2</v>
      </c>
      <c r="Q116" s="13">
        <f t="shared" si="38"/>
        <v>6.3389010727405548E-2</v>
      </c>
      <c r="R116" s="13">
        <f t="shared" si="39"/>
        <v>4.7038402408361435E-2</v>
      </c>
      <c r="S116" s="12">
        <f t="shared" si="40"/>
        <v>2.111257876993931E-2</v>
      </c>
      <c r="T116" s="13"/>
      <c r="U116" s="11"/>
    </row>
    <row r="117" spans="1:21" ht="17" thickBot="1" x14ac:dyDescent="0.25">
      <c r="A117" s="10">
        <v>2020</v>
      </c>
      <c r="B117" s="1084"/>
      <c r="C117" s="1085"/>
      <c r="D117" s="1086"/>
      <c r="E117" s="1087"/>
      <c r="F117" s="1088"/>
      <c r="G117" s="1088"/>
      <c r="H117" s="1088"/>
      <c r="I117" s="1088"/>
      <c r="J117" s="1088"/>
      <c r="K117" s="1088"/>
      <c r="L117" s="1089"/>
      <c r="M117" s="1090"/>
      <c r="N117" s="1090"/>
      <c r="O117" s="1090"/>
      <c r="P117" s="1090"/>
      <c r="Q117" s="1090"/>
      <c r="R117" s="1090"/>
      <c r="S117" s="6"/>
      <c r="T117" s="13"/>
    </row>
    <row r="118" spans="1:21" ht="17" thickTop="1" x14ac:dyDescent="0.2">
      <c r="B118" s="5"/>
      <c r="C118" s="5"/>
      <c r="D118" s="5"/>
      <c r="E118" s="5"/>
      <c r="F118" s="5"/>
      <c r="G118" s="5"/>
      <c r="H118" s="5"/>
    </row>
    <row r="119" spans="1:21" x14ac:dyDescent="0.2">
      <c r="B119" s="5"/>
      <c r="C119" s="5"/>
      <c r="D119" s="5"/>
      <c r="E119" s="5"/>
      <c r="F119" s="5"/>
      <c r="G119" s="5"/>
      <c r="H119" s="5"/>
    </row>
  </sheetData>
  <mergeCells count="3">
    <mergeCell ref="A4:S4"/>
    <mergeCell ref="B7:R7"/>
    <mergeCell ref="B8:R8"/>
  </mergeCells>
  <hyperlinks>
    <hyperlink ref="A1" location="Index!A1" display="Back to index" xr:uid="{00000000-0004-0000-02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39997558519241921"/>
  </sheetPr>
  <dimension ref="A1:P120"/>
  <sheetViews>
    <sheetView workbookViewId="0">
      <pane xSplit="1" ySplit="8" topLeftCell="B41" activePane="bottomRight" state="frozen"/>
      <selection activeCell="A4" sqref="A4:BH4"/>
      <selection pane="topRight" activeCell="A4" sqref="A4:BH4"/>
      <selection pane="bottomLeft" activeCell="A4" sqref="A4:BH4"/>
      <selection pane="bottomRight" activeCell="A4" sqref="A4:M4"/>
    </sheetView>
  </sheetViews>
  <sheetFormatPr baseColWidth="10" defaultColWidth="10.83203125" defaultRowHeight="16" x14ac:dyDescent="0.2"/>
  <cols>
    <col min="1" max="1" width="10.83203125" style="56"/>
    <col min="2" max="13" width="12" style="56" customWidth="1"/>
    <col min="14" max="16384" width="10.83203125" style="56"/>
  </cols>
  <sheetData>
    <row r="1" spans="1:16" x14ac:dyDescent="0.2">
      <c r="A1" s="52" t="s">
        <v>36</v>
      </c>
      <c r="B1" s="52"/>
      <c r="C1" s="52"/>
      <c r="G1" s="100"/>
      <c r="H1" s="100"/>
      <c r="I1" s="100"/>
      <c r="J1" s="100"/>
      <c r="K1" s="100"/>
      <c r="L1" s="100"/>
      <c r="M1" s="100"/>
    </row>
    <row r="2" spans="1:16" x14ac:dyDescent="0.2">
      <c r="H2" s="98"/>
      <c r="I2" s="98"/>
    </row>
    <row r="3" spans="1:16" ht="17" thickBot="1" x14ac:dyDescent="0.25"/>
    <row r="4" spans="1:16" ht="25" customHeight="1" thickTop="1" x14ac:dyDescent="0.2">
      <c r="A4" s="1391" t="s">
        <v>114</v>
      </c>
      <c r="B4" s="1392"/>
      <c r="C4" s="1392"/>
      <c r="D4" s="1392"/>
      <c r="E4" s="1392"/>
      <c r="F4" s="1392"/>
      <c r="G4" s="1392"/>
      <c r="H4" s="1392"/>
      <c r="I4" s="1392"/>
      <c r="J4" s="1392"/>
      <c r="K4" s="1392"/>
      <c r="L4" s="1392"/>
      <c r="M4" s="1393"/>
    </row>
    <row r="5" spans="1:16" x14ac:dyDescent="0.2">
      <c r="A5" s="96"/>
      <c r="B5" s="97"/>
      <c r="C5" s="97"/>
      <c r="D5" s="59"/>
      <c r="E5" s="59"/>
      <c r="F5" s="59"/>
      <c r="G5" s="59"/>
      <c r="H5" s="59"/>
      <c r="I5" s="59"/>
      <c r="J5" s="59"/>
      <c r="K5" s="59"/>
      <c r="L5" s="59"/>
      <c r="M5" s="208"/>
    </row>
    <row r="6" spans="1:16" x14ac:dyDescent="0.2">
      <c r="A6" s="96"/>
      <c r="B6" s="45" t="s">
        <v>35</v>
      </c>
      <c r="C6" s="45" t="s">
        <v>34</v>
      </c>
      <c r="D6" s="45" t="s">
        <v>33</v>
      </c>
      <c r="E6" s="45" t="s">
        <v>32</v>
      </c>
      <c r="F6" s="45" t="s">
        <v>31</v>
      </c>
      <c r="G6" s="45" t="s">
        <v>30</v>
      </c>
      <c r="H6" s="48" t="s">
        <v>29</v>
      </c>
      <c r="I6" s="468" t="s">
        <v>28</v>
      </c>
      <c r="J6" s="468" t="s">
        <v>27</v>
      </c>
      <c r="K6" s="468" t="s">
        <v>26</v>
      </c>
      <c r="L6" s="468" t="s">
        <v>25</v>
      </c>
      <c r="M6" s="433" t="s">
        <v>24</v>
      </c>
    </row>
    <row r="7" spans="1:16" ht="20" customHeight="1" x14ac:dyDescent="0.2">
      <c r="A7" s="96"/>
      <c r="B7" s="1378" t="s">
        <v>374</v>
      </c>
      <c r="C7" s="1379"/>
      <c r="D7" s="1387"/>
      <c r="E7" s="1387"/>
      <c r="F7" s="1387"/>
      <c r="G7" s="1387"/>
      <c r="H7" s="1379" t="s">
        <v>90</v>
      </c>
      <c r="I7" s="1379"/>
      <c r="J7" s="1387"/>
      <c r="K7" s="1387"/>
      <c r="L7" s="1387"/>
      <c r="M7" s="1390"/>
    </row>
    <row r="8" spans="1:16" s="87" customFormat="1" ht="52" customHeight="1" x14ac:dyDescent="0.2">
      <c r="A8" s="95"/>
      <c r="B8" s="424" t="s">
        <v>306</v>
      </c>
      <c r="C8" s="352" t="s">
        <v>309</v>
      </c>
      <c r="D8" s="352" t="s">
        <v>87</v>
      </c>
      <c r="E8" s="352" t="s">
        <v>88</v>
      </c>
      <c r="F8" s="352" t="s">
        <v>89</v>
      </c>
      <c r="G8" s="352" t="s">
        <v>56</v>
      </c>
      <c r="H8" s="424" t="s">
        <v>306</v>
      </c>
      <c r="I8" s="352" t="s">
        <v>309</v>
      </c>
      <c r="J8" s="352" t="s">
        <v>87</v>
      </c>
      <c r="K8" s="352" t="s">
        <v>88</v>
      </c>
      <c r="L8" s="352" t="s">
        <v>89</v>
      </c>
      <c r="M8" s="359" t="s">
        <v>56</v>
      </c>
      <c r="P8" s="1121" t="s">
        <v>38</v>
      </c>
    </row>
    <row r="9" spans="1:16" s="87" customFormat="1" ht="15" customHeight="1" x14ac:dyDescent="0.2">
      <c r="A9" s="93">
        <v>1913</v>
      </c>
      <c r="B9" s="425">
        <f>avgpeinc!BC2</f>
        <v>7841.2302639613899</v>
      </c>
      <c r="C9" s="317">
        <f>avgpeinc!BD2</f>
        <v>7103.5293291423177</v>
      </c>
      <c r="D9" s="317"/>
      <c r="E9" s="85"/>
      <c r="F9" s="85"/>
      <c r="G9" s="84">
        <f>avgpeinc!BH2</f>
        <v>11186.032491412827</v>
      </c>
      <c r="H9" s="530">
        <f>B9*0.9/'TB5'!B9</f>
        <v>0.56889627704159373</v>
      </c>
      <c r="I9" s="541">
        <f>C9*0.9/'TB5'!B9</f>
        <v>0.51537466101183382</v>
      </c>
      <c r="J9" s="442"/>
      <c r="K9" s="443"/>
      <c r="L9" s="442"/>
      <c r="M9" s="561">
        <f>G9*0.9/'TB5'!F9</f>
        <v>0.53974611192908628</v>
      </c>
      <c r="P9" s="1122">
        <f>H9-'TB2'!B10</f>
        <v>-2.5724820504506862E-3</v>
      </c>
    </row>
    <row r="10" spans="1:16" s="87" customFormat="1" ht="15" customHeight="1" x14ac:dyDescent="0.2">
      <c r="A10" s="92">
        <v>1914</v>
      </c>
      <c r="B10" s="425">
        <f>avgpeinc!BC3</f>
        <v>7012.1404415341085</v>
      </c>
      <c r="C10" s="317">
        <f>avgpeinc!BD3</f>
        <v>6362.4359854769446</v>
      </c>
      <c r="D10" s="317"/>
      <c r="E10" s="85"/>
      <c r="F10" s="85"/>
      <c r="G10" s="84">
        <f>avgpeinc!BH3</f>
        <v>10011.790357721637</v>
      </c>
      <c r="H10" s="530">
        <f>B10*0.9/'TB5'!B10</f>
        <v>0.56187227992070388</v>
      </c>
      <c r="I10" s="541">
        <f>C10*0.9/'TB5'!B10</f>
        <v>0.50981243784492047</v>
      </c>
      <c r="J10" s="442"/>
      <c r="K10" s="443"/>
      <c r="L10" s="442"/>
      <c r="M10" s="561">
        <f>G10*0.9/'TB5'!F10</f>
        <v>0.53282707814791797</v>
      </c>
      <c r="P10" s="1122">
        <f>H10-'TB2'!B11</f>
        <v>-1.6698883211894167E-3</v>
      </c>
    </row>
    <row r="11" spans="1:16" s="87" customFormat="1" ht="15" customHeight="1" x14ac:dyDescent="0.2">
      <c r="A11" s="92">
        <v>1915</v>
      </c>
      <c r="B11" s="425">
        <f>avgpeinc!BC4</f>
        <v>7243.0735481126903</v>
      </c>
      <c r="C11" s="317">
        <f>avgpeinc!BD4</f>
        <v>6580.6759092615966</v>
      </c>
      <c r="D11" s="317"/>
      <c r="E11" s="85"/>
      <c r="F11" s="85"/>
      <c r="G11" s="84">
        <f>avgpeinc!BH4</f>
        <v>10360.584534290414</v>
      </c>
      <c r="H11" s="530">
        <f>B11*0.9/'TB5'!B11</f>
        <v>0.56878825530283783</v>
      </c>
      <c r="I11" s="541">
        <f>C11*0.9/'TB5'!B11</f>
        <v>0.51677111163915024</v>
      </c>
      <c r="J11" s="442"/>
      <c r="K11" s="443"/>
      <c r="L11" s="442"/>
      <c r="M11" s="561">
        <f>G11*0.9/'TB5'!F11</f>
        <v>0.53967646189007112</v>
      </c>
      <c r="P11" s="1122">
        <f>H11-'TB2'!B12</f>
        <v>-1.4273215423983299E-3</v>
      </c>
    </row>
    <row r="12" spans="1:16" s="87" customFormat="1" ht="15" customHeight="1" x14ac:dyDescent="0.2">
      <c r="A12" s="92">
        <v>1916</v>
      </c>
      <c r="B12" s="425">
        <f>avgpeinc!BC5</f>
        <v>8027.6868397709977</v>
      </c>
      <c r="C12" s="317">
        <f>avgpeinc!BD5</f>
        <v>7320.5863498076224</v>
      </c>
      <c r="D12" s="317"/>
      <c r="E12" s="85"/>
      <c r="F12" s="85"/>
      <c r="G12" s="84">
        <f>avgpeinc!BH5</f>
        <v>11523.383282177047</v>
      </c>
      <c r="H12" s="530">
        <f>B12*0.9/'TB5'!B12</f>
        <v>0.55411760701820079</v>
      </c>
      <c r="I12" s="541">
        <f>C12*0.9/'TB5'!B12</f>
        <v>0.50530942114344135</v>
      </c>
      <c r="J12" s="442"/>
      <c r="K12" s="443"/>
      <c r="L12" s="442"/>
      <c r="M12" s="561">
        <f>G12*0.9/'TB5'!F12</f>
        <v>0.52693613400243622</v>
      </c>
      <c r="P12" s="1122">
        <f>H12-'TB2'!B13</f>
        <v>-2.50628549979659E-3</v>
      </c>
    </row>
    <row r="13" spans="1:16" s="87" customFormat="1" ht="15" customHeight="1" x14ac:dyDescent="0.2">
      <c r="A13" s="92">
        <v>1917</v>
      </c>
      <c r="B13" s="425">
        <f>avgpeinc!BC6</f>
        <v>7827.1148371656709</v>
      </c>
      <c r="C13" s="317">
        <f>avgpeinc!BD6</f>
        <v>7102.4383327841151</v>
      </c>
      <c r="D13" s="317"/>
      <c r="E13" s="85"/>
      <c r="F13" s="85"/>
      <c r="G13" s="84">
        <f>avgpeinc!BH6</f>
        <v>11212.546392456663</v>
      </c>
      <c r="H13" s="530">
        <f>B13*0.9/'TB5'!B13</f>
        <v>0.54964104641643441</v>
      </c>
      <c r="I13" s="541">
        <f>C13*0.9/'TB5'!B13</f>
        <v>0.49875231404593584</v>
      </c>
      <c r="J13" s="442"/>
      <c r="K13" s="443"/>
      <c r="L13" s="442"/>
      <c r="M13" s="561">
        <f>G13*0.9/'TB5'!F13</f>
        <v>0.52204616077303301</v>
      </c>
      <c r="P13" s="1122">
        <f>H13-'TB2'!B14</f>
        <v>-3.1682829006648427E-3</v>
      </c>
    </row>
    <row r="14" spans="1:16" s="87" customFormat="1" ht="15" customHeight="1" x14ac:dyDescent="0.2">
      <c r="A14" s="92">
        <v>1918</v>
      </c>
      <c r="B14" s="425">
        <f>avgpeinc!BC7</f>
        <v>8443.1652246954982</v>
      </c>
      <c r="C14" s="317">
        <f>avgpeinc!BD7</f>
        <v>7600.6539217292757</v>
      </c>
      <c r="D14" s="353"/>
      <c r="E14" s="314"/>
      <c r="F14" s="314"/>
      <c r="G14" s="84">
        <f>avgpeinc!BH7</f>
        <v>11982.812531452788</v>
      </c>
      <c r="H14" s="530">
        <f>B14*0.9/'TB5'!B14</f>
        <v>0.56114840085209183</v>
      </c>
      <c r="I14" s="541">
        <f>C14*0.9/'TB5'!B14</f>
        <v>0.50515353899904092</v>
      </c>
      <c r="J14" s="442"/>
      <c r="K14" s="443"/>
      <c r="L14" s="442"/>
      <c r="M14" s="561">
        <f>G14*0.9/'TB5'!F14</f>
        <v>0.53268469609231639</v>
      </c>
      <c r="P14" s="1122">
        <f>H14-'TB2'!B15</f>
        <v>-3.6878545020501141E-3</v>
      </c>
    </row>
    <row r="15" spans="1:16" s="87" customFormat="1" ht="15" customHeight="1" x14ac:dyDescent="0.2">
      <c r="A15" s="91">
        <v>1919</v>
      </c>
      <c r="B15" s="426">
        <f>avgpeinc!BC8</f>
        <v>7723.8354073723813</v>
      </c>
      <c r="C15" s="316">
        <f>avgpeinc!BD8</f>
        <v>6946.1798600969096</v>
      </c>
      <c r="D15" s="354"/>
      <c r="E15" s="315"/>
      <c r="F15" s="315"/>
      <c r="G15" s="88">
        <f>avgpeinc!BH8</f>
        <v>11033.557928084754</v>
      </c>
      <c r="H15" s="531">
        <f>B15*0.9/'TB5'!B15</f>
        <v>0.54217344361044273</v>
      </c>
      <c r="I15" s="542">
        <f>C15*0.9/'TB5'!B15</f>
        <v>0.4875860315577899</v>
      </c>
      <c r="J15" s="445"/>
      <c r="K15" s="446"/>
      <c r="L15" s="445"/>
      <c r="M15" s="562">
        <f>G15*0.9/'TB5'!F15</f>
        <v>0.51483632239434218</v>
      </c>
      <c r="P15" s="1122">
        <f>H15-'TB2'!B16</f>
        <v>-4.2031249611319543E-3</v>
      </c>
    </row>
    <row r="16" spans="1:16" s="87" customFormat="1" ht="15" customHeight="1" x14ac:dyDescent="0.2">
      <c r="A16" s="92">
        <v>1920</v>
      </c>
      <c r="B16" s="425">
        <f>avgpeinc!BC9</f>
        <v>7801.2584812526748</v>
      </c>
      <c r="C16" s="317">
        <f>avgpeinc!BD9</f>
        <v>7022.4802115203611</v>
      </c>
      <c r="D16" s="353"/>
      <c r="E16" s="314"/>
      <c r="F16" s="314"/>
      <c r="G16" s="84">
        <f>avgpeinc!BH9</f>
        <v>11145.233784399321</v>
      </c>
      <c r="H16" s="530">
        <f>B16*0.9/'TB5'!B16</f>
        <v>0.55999629986363431</v>
      </c>
      <c r="I16" s="541">
        <f>C16*0.9/'TB5'!B16</f>
        <v>0.50409340284870663</v>
      </c>
      <c r="J16" s="442"/>
      <c r="K16" s="443"/>
      <c r="L16" s="442"/>
      <c r="M16" s="561">
        <f>G16*0.9/'TB5'!F16</f>
        <v>0.53121451614778226</v>
      </c>
      <c r="P16" s="1122">
        <f>H16-'TB2'!B17</f>
        <v>-4.2243430609740784E-3</v>
      </c>
    </row>
    <row r="17" spans="1:16" s="87" customFormat="1" ht="15" customHeight="1" x14ac:dyDescent="0.2">
      <c r="A17" s="92">
        <v>1921</v>
      </c>
      <c r="B17" s="425">
        <f>avgpeinc!BC10</f>
        <v>6626.6832506979035</v>
      </c>
      <c r="C17" s="317">
        <f>avgpeinc!BD10</f>
        <v>6009.7410834561388</v>
      </c>
      <c r="D17" s="353"/>
      <c r="E17" s="314"/>
      <c r="F17" s="314"/>
      <c r="G17" s="84">
        <f>avgpeinc!BH10</f>
        <v>9437.5521363216649</v>
      </c>
      <c r="H17" s="530">
        <f>B17*0.9/'TB5'!B17</f>
        <v>0.52590719672934183</v>
      </c>
      <c r="I17" s="541">
        <f>C17*0.9/'TB5'!B17</f>
        <v>0.47694539888212006</v>
      </c>
      <c r="J17" s="442"/>
      <c r="K17" s="443"/>
      <c r="L17" s="442"/>
      <c r="M17" s="561">
        <f>G17*0.9/'TB5'!F17</f>
        <v>0.49849060490959335</v>
      </c>
      <c r="P17" s="1122">
        <f>H17-'TB2'!B18</f>
        <v>-3.036845051162862E-3</v>
      </c>
    </row>
    <row r="18" spans="1:16" s="87" customFormat="1" ht="15" customHeight="1" x14ac:dyDescent="0.2">
      <c r="A18" s="92">
        <v>1922</v>
      </c>
      <c r="B18" s="425">
        <f>avgpeinc!BC11</f>
        <v>7368.8784006766637</v>
      </c>
      <c r="C18" s="317">
        <f>avgpeinc!BD11</f>
        <v>6667.4452354324285</v>
      </c>
      <c r="D18" s="353"/>
      <c r="E18" s="314"/>
      <c r="F18" s="314"/>
      <c r="G18" s="84">
        <f>avgpeinc!BH11</f>
        <v>10467.363306555329</v>
      </c>
      <c r="H18" s="530">
        <f>B18*0.9/'TB5'!B18</f>
        <v>0.53837012623883596</v>
      </c>
      <c r="I18" s="541">
        <f>C18*0.9/'TB5'!B18</f>
        <v>0.48712343153344251</v>
      </c>
      <c r="J18" s="442"/>
      <c r="K18" s="443"/>
      <c r="L18" s="442"/>
      <c r="M18" s="561">
        <f>G18*0.9/'TB5'!F18</f>
        <v>0.51043328604171256</v>
      </c>
      <c r="P18" s="1122">
        <f>H18-'TB2'!B19</f>
        <v>-2.5887480403748997E-3</v>
      </c>
    </row>
    <row r="19" spans="1:16" s="87" customFormat="1" ht="15" customHeight="1" x14ac:dyDescent="0.2">
      <c r="A19" s="92">
        <v>1923</v>
      </c>
      <c r="B19" s="425">
        <f>avgpeinc!BC12</f>
        <v>8659.2432148241423</v>
      </c>
      <c r="C19" s="317">
        <f>avgpeinc!BD12</f>
        <v>7830.444247327513</v>
      </c>
      <c r="D19" s="353"/>
      <c r="E19" s="314"/>
      <c r="F19" s="314"/>
      <c r="G19" s="84">
        <f>avgpeinc!BH12</f>
        <v>12324.526418814818</v>
      </c>
      <c r="H19" s="530">
        <f>B19*0.9/'TB5'!B19</f>
        <v>0.56294714482620567</v>
      </c>
      <c r="I19" s="541">
        <f>C19*0.9/'TB5'!B19</f>
        <v>0.50906599137986375</v>
      </c>
      <c r="J19" s="442"/>
      <c r="K19" s="443"/>
      <c r="L19" s="442"/>
      <c r="M19" s="561">
        <f>G19*0.9/'TB5'!F19</f>
        <v>0.53507816101815497</v>
      </c>
      <c r="P19" s="1122">
        <f>H19-'TB2'!B20</f>
        <v>-3.0465659117532295E-3</v>
      </c>
    </row>
    <row r="20" spans="1:16" s="87" customFormat="1" ht="15" customHeight="1" x14ac:dyDescent="0.2">
      <c r="A20" s="92">
        <v>1924</v>
      </c>
      <c r="B20" s="425">
        <f>avgpeinc!BC13</f>
        <v>8246.163364311009</v>
      </c>
      <c r="C20" s="317">
        <f>avgpeinc!BD13</f>
        <v>7452.5172595434306</v>
      </c>
      <c r="D20" s="353"/>
      <c r="E20" s="314"/>
      <c r="F20" s="314"/>
      <c r="G20" s="84">
        <f>avgpeinc!BH13</f>
        <v>11730.003478397088</v>
      </c>
      <c r="H20" s="530">
        <f>B20*0.9/'TB5'!B20</f>
        <v>0.54249052522288499</v>
      </c>
      <c r="I20" s="541">
        <f>C20*0.9/'TB5'!B20</f>
        <v>0.49027891199195628</v>
      </c>
      <c r="J20" s="442"/>
      <c r="K20" s="443"/>
      <c r="L20" s="442"/>
      <c r="M20" s="561">
        <f>G20*0.9/'TB5'!F20</f>
        <v>0.51544891870227461</v>
      </c>
      <c r="P20" s="1122">
        <f>H20-'TB2'!B21</f>
        <v>-2.7209969104967646E-3</v>
      </c>
    </row>
    <row r="21" spans="1:16" s="87" customFormat="1" ht="15" customHeight="1" x14ac:dyDescent="0.2">
      <c r="A21" s="92">
        <v>1925</v>
      </c>
      <c r="B21" s="425">
        <f>avgpeinc!BC14</f>
        <v>8160.398042712347</v>
      </c>
      <c r="C21" s="317">
        <f>avgpeinc!BD14</f>
        <v>7367.339050499595</v>
      </c>
      <c r="D21" s="353"/>
      <c r="E21" s="314"/>
      <c r="F21" s="314"/>
      <c r="G21" s="84">
        <f>avgpeinc!BH14</f>
        <v>11622.432558005094</v>
      </c>
      <c r="H21" s="530">
        <f>B21*0.9/'TB5'!B21</f>
        <v>0.52726518491809748</v>
      </c>
      <c r="I21" s="541">
        <f>C21*0.9/'TB5'!B21</f>
        <v>0.47602351827495526</v>
      </c>
      <c r="J21" s="442"/>
      <c r="K21" s="443"/>
      <c r="L21" s="442"/>
      <c r="M21" s="561">
        <f>G21*0.9/'TB5'!F21</f>
        <v>0.50170953218050773</v>
      </c>
      <c r="P21" s="1122">
        <f>H21-'TB2'!B22</f>
        <v>-2.7473606273490381E-3</v>
      </c>
    </row>
    <row r="22" spans="1:16" s="87" customFormat="1" ht="15" customHeight="1" x14ac:dyDescent="0.2">
      <c r="A22" s="92">
        <v>1926</v>
      </c>
      <c r="B22" s="425">
        <f>avgpeinc!BC15</f>
        <v>8477.0511737422294</v>
      </c>
      <c r="C22" s="317">
        <f>avgpeinc!BD15</f>
        <v>7643.5038056126568</v>
      </c>
      <c r="D22" s="353"/>
      <c r="E22" s="314"/>
      <c r="F22" s="314"/>
      <c r="G22" s="84">
        <f>avgpeinc!BH15</f>
        <v>12093.90227271161</v>
      </c>
      <c r="H22" s="530">
        <f>B22*0.9/'TB5'!B22</f>
        <v>0.52419177223713997</v>
      </c>
      <c r="I22" s="541">
        <f>C22*0.9/'TB5'!B22</f>
        <v>0.4726480616722129</v>
      </c>
      <c r="J22" s="442"/>
      <c r="K22" s="443"/>
      <c r="L22" s="442"/>
      <c r="M22" s="561">
        <f>G22*0.9/'TB5'!F22</f>
        <v>0.49900533025044486</v>
      </c>
      <c r="P22" s="1122">
        <f>H22-'TB2'!B23</f>
        <v>-3.6044625465584401E-3</v>
      </c>
    </row>
    <row r="23" spans="1:16" s="87" customFormat="1" ht="15" customHeight="1" x14ac:dyDescent="0.2">
      <c r="A23" s="92">
        <v>1927</v>
      </c>
      <c r="B23" s="425">
        <f>avgpeinc!BC16</f>
        <v>8408.5278177087966</v>
      </c>
      <c r="C23" s="317">
        <f>avgpeinc!BD16</f>
        <v>7570.2702717925786</v>
      </c>
      <c r="D23" s="353"/>
      <c r="E23" s="314"/>
      <c r="F23" s="314"/>
      <c r="G23" s="84">
        <f>avgpeinc!BH16</f>
        <v>12006.387005653793</v>
      </c>
      <c r="H23" s="530">
        <f>B23*0.9/'TB5'!B23</f>
        <v>0.52923709149360909</v>
      </c>
      <c r="I23" s="541">
        <f>C23*0.9/'TB5'!B23</f>
        <v>0.47647672783173867</v>
      </c>
      <c r="J23" s="442"/>
      <c r="K23" s="443"/>
      <c r="L23" s="442"/>
      <c r="M23" s="561">
        <f>G23*0.9/'TB5'!F23</f>
        <v>0.5035764140039295</v>
      </c>
      <c r="P23" s="1122">
        <f>H23-'TB2'!B24</f>
        <v>-3.1604151672656178E-3</v>
      </c>
    </row>
    <row r="24" spans="1:16" s="87" customFormat="1" ht="15" customHeight="1" x14ac:dyDescent="0.2">
      <c r="A24" s="92">
        <v>1928</v>
      </c>
      <c r="B24" s="425">
        <f>avgpeinc!BC17</f>
        <v>8310.3429641994717</v>
      </c>
      <c r="C24" s="317">
        <f>avgpeinc!BD17</f>
        <v>7502.2807144931403</v>
      </c>
      <c r="D24" s="353"/>
      <c r="E24" s="314"/>
      <c r="F24" s="314"/>
      <c r="G24" s="84">
        <f>avgpeinc!BH17</f>
        <v>11897.821763086686</v>
      </c>
      <c r="H24" s="530">
        <f>B24*0.9/'TB5'!B24</f>
        <v>0.51691011452902091</v>
      </c>
      <c r="I24" s="541">
        <f>C24*0.9/'TB5'!B24</f>
        <v>0.46664798312942785</v>
      </c>
      <c r="J24" s="442"/>
      <c r="K24" s="443"/>
      <c r="L24" s="442"/>
      <c r="M24" s="561">
        <f>G24*0.9/'TB5'!F24</f>
        <v>0.49191625231937958</v>
      </c>
      <c r="P24" s="1122">
        <f>H24-'TB2'!B25</f>
        <v>-2.7304578709406169E-3</v>
      </c>
    </row>
    <row r="25" spans="1:16" s="87" customFormat="1" ht="15" customHeight="1" x14ac:dyDescent="0.2">
      <c r="A25" s="91">
        <v>1929</v>
      </c>
      <c r="B25" s="426">
        <f>avgpeinc!BC18</f>
        <v>8938.4629478329043</v>
      </c>
      <c r="C25" s="316">
        <f>avgpeinc!BD18</f>
        <v>8068.2234357677708</v>
      </c>
      <c r="D25" s="354"/>
      <c r="E25" s="315"/>
      <c r="F25" s="315"/>
      <c r="G25" s="88">
        <f>avgpeinc!BH18</f>
        <v>12845.708969386249</v>
      </c>
      <c r="H25" s="531">
        <f>B25*0.9/'TB5'!B25</f>
        <v>0.5299142357377491</v>
      </c>
      <c r="I25" s="542">
        <f>C25*0.9/'TB5'!B25</f>
        <v>0.47832233356886544</v>
      </c>
      <c r="J25" s="445"/>
      <c r="K25" s="446"/>
      <c r="L25" s="445"/>
      <c r="M25" s="562">
        <f>G25*0.9/'TB5'!F25</f>
        <v>0.50438089078906501</v>
      </c>
      <c r="P25" s="1122">
        <f>H25-'TB2'!B26</f>
        <v>-2.9524491519834495E-3</v>
      </c>
    </row>
    <row r="26" spans="1:16" s="87" customFormat="1" ht="15" customHeight="1" x14ac:dyDescent="0.2">
      <c r="A26" s="92">
        <v>1930</v>
      </c>
      <c r="B26" s="425">
        <f>avgpeinc!BC19</f>
        <v>8163.9343358412198</v>
      </c>
      <c r="C26" s="317">
        <f>avgpeinc!BD19</f>
        <v>7330.6634325749155</v>
      </c>
      <c r="D26" s="353"/>
      <c r="E26" s="314"/>
      <c r="F26" s="314"/>
      <c r="G26" s="84">
        <f>avgpeinc!BH19</f>
        <v>11775.865714744612</v>
      </c>
      <c r="H26" s="530">
        <f>B26*0.9/'TB5'!B26</f>
        <v>0.53746300715465345</v>
      </c>
      <c r="I26" s="541">
        <f>C26*0.9/'TB5'!B26</f>
        <v>0.48260559808929321</v>
      </c>
      <c r="J26" s="442"/>
      <c r="K26" s="443"/>
      <c r="L26" s="442"/>
      <c r="M26" s="561">
        <f>G26*0.9/'TB5'!F26</f>
        <v>0.51081191406392012</v>
      </c>
      <c r="P26" s="1122">
        <f>H26-'TB2'!B27</f>
        <v>-2.8713481309917688E-3</v>
      </c>
    </row>
    <row r="27" spans="1:16" s="87" customFormat="1" ht="15" customHeight="1" x14ac:dyDescent="0.2">
      <c r="A27" s="92">
        <v>1931</v>
      </c>
      <c r="B27" s="425">
        <f>avgpeinc!BC20</f>
        <v>7305.8454131554499</v>
      </c>
      <c r="C27" s="317">
        <f>avgpeinc!BD20</f>
        <v>6538.1923627939186</v>
      </c>
      <c r="D27" s="353"/>
      <c r="E27" s="314"/>
      <c r="F27" s="314"/>
      <c r="G27" s="84">
        <f>avgpeinc!BH20</f>
        <v>10534.193454837941</v>
      </c>
      <c r="H27" s="530">
        <f>B27*0.9/'TB5'!B27</f>
        <v>0.53748932297033158</v>
      </c>
      <c r="I27" s="541">
        <f>C27*0.9/'TB5'!B27</f>
        <v>0.4810132692104257</v>
      </c>
      <c r="J27" s="442"/>
      <c r="K27" s="443"/>
      <c r="L27" s="442"/>
      <c r="M27" s="561">
        <f>G27*0.9/'TB5'!F27</f>
        <v>0.51041307129402036</v>
      </c>
      <c r="P27" s="1122">
        <f>H27-'TB2'!B28</f>
        <v>-2.4642291306452568E-3</v>
      </c>
    </row>
    <row r="28" spans="1:16" s="87" customFormat="1" ht="15" customHeight="1" x14ac:dyDescent="0.2">
      <c r="A28" s="92">
        <v>1932</v>
      </c>
      <c r="B28" s="425">
        <f>avgpeinc!BC21</f>
        <v>5945.7954329863369</v>
      </c>
      <c r="C28" s="317">
        <f>avgpeinc!BD21</f>
        <v>5318.7983339903867</v>
      </c>
      <c r="D28" s="353"/>
      <c r="E28" s="314"/>
      <c r="F28" s="314"/>
      <c r="G28" s="84">
        <f>avgpeinc!BH21</f>
        <v>8583.6658916523738</v>
      </c>
      <c r="H28" s="530">
        <f>B28*0.9/'TB5'!B28</f>
        <v>0.51841859132137424</v>
      </c>
      <c r="I28" s="541">
        <f>C28*0.9/'TB5'!B28</f>
        <v>0.46375021995078186</v>
      </c>
      <c r="J28" s="442"/>
      <c r="K28" s="443"/>
      <c r="L28" s="442"/>
      <c r="M28" s="561">
        <f>G28*0.9/'TB5'!F28</f>
        <v>0.49247931242378712</v>
      </c>
      <c r="P28" s="1122">
        <f>H28-'TB2'!B29</f>
        <v>-3.2703598173601245E-3</v>
      </c>
    </row>
    <row r="29" spans="1:16" s="87" customFormat="1" ht="15" customHeight="1" x14ac:dyDescent="0.2">
      <c r="A29" s="92">
        <v>1933</v>
      </c>
      <c r="B29" s="425">
        <f>avgpeinc!BC22</f>
        <v>5794.0004760737866</v>
      </c>
      <c r="C29" s="317">
        <f>avgpeinc!BD22</f>
        <v>5171.4002710513487</v>
      </c>
      <c r="D29" s="353"/>
      <c r="E29" s="314"/>
      <c r="F29" s="314"/>
      <c r="G29" s="84">
        <f>avgpeinc!BH22</f>
        <v>8386.4198718330699</v>
      </c>
      <c r="H29" s="530">
        <f>B29*0.9/'TB5'!B29</f>
        <v>0.52244408705074208</v>
      </c>
      <c r="I29" s="541">
        <f>C29*0.9/'TB5'!B29</f>
        <v>0.46630432712946424</v>
      </c>
      <c r="J29" s="442"/>
      <c r="K29" s="443"/>
      <c r="L29" s="442"/>
      <c r="M29" s="561">
        <f>G29*0.9/'TB5'!F29</f>
        <v>0.49691207257014486</v>
      </c>
      <c r="P29" s="1122">
        <f>H29-'TB2'!B30</f>
        <v>-4.1803038940269044E-3</v>
      </c>
    </row>
    <row r="30" spans="1:16" s="87" customFormat="1" ht="15" customHeight="1" x14ac:dyDescent="0.2">
      <c r="A30" s="92">
        <v>1934</v>
      </c>
      <c r="B30" s="425">
        <f>avgpeinc!BC23</f>
        <v>6378.2809604642671</v>
      </c>
      <c r="C30" s="317">
        <f>avgpeinc!BD23</f>
        <v>5691.7407817779458</v>
      </c>
      <c r="D30" s="353"/>
      <c r="E30" s="314"/>
      <c r="F30" s="314"/>
      <c r="G30" s="84">
        <f>avgpeinc!BH23</f>
        <v>9237.9328765210867</v>
      </c>
      <c r="H30" s="530">
        <f>B30*0.9/'TB5'!B30</f>
        <v>0.51102976819519608</v>
      </c>
      <c r="I30" s="541">
        <f>C30*0.9/'TB5'!B30</f>
        <v>0.45602396482192759</v>
      </c>
      <c r="J30" s="442"/>
      <c r="K30" s="443"/>
      <c r="L30" s="442"/>
      <c r="M30" s="561">
        <f>G30*0.9/'TB5'!F30</f>
        <v>0.48558668191526849</v>
      </c>
      <c r="P30" s="1122">
        <f>H30-'TB2'!B31</f>
        <v>-3.0534817109082457E-3</v>
      </c>
    </row>
    <row r="31" spans="1:16" s="87" customFormat="1" ht="15" customHeight="1" x14ac:dyDescent="0.2">
      <c r="A31" s="92">
        <v>1935</v>
      </c>
      <c r="B31" s="425">
        <f>avgpeinc!BC24</f>
        <v>7121.2613028852948</v>
      </c>
      <c r="C31" s="317">
        <f>avgpeinc!BD24</f>
        <v>6385.3381495101021</v>
      </c>
      <c r="D31" s="353"/>
      <c r="E31" s="314"/>
      <c r="F31" s="314"/>
      <c r="G31" s="84">
        <f>avgpeinc!BH24</f>
        <v>10312.485585215463</v>
      </c>
      <c r="H31" s="530">
        <f>B31*0.9/'TB5'!B31</f>
        <v>0.51928126216783665</v>
      </c>
      <c r="I31" s="541">
        <f>C31*0.9/'TB5'!B31</f>
        <v>0.46561786074365785</v>
      </c>
      <c r="J31" s="442"/>
      <c r="K31" s="443"/>
      <c r="L31" s="442"/>
      <c r="M31" s="561">
        <f>G31*0.9/'TB5'!F31</f>
        <v>0.49301554111294538</v>
      </c>
      <c r="P31" s="1122">
        <f>H31-'TB2'!B32</f>
        <v>-2.340955786758081E-3</v>
      </c>
    </row>
    <row r="32" spans="1:16" s="87" customFormat="1" ht="15" customHeight="1" x14ac:dyDescent="0.2">
      <c r="A32" s="92">
        <v>1936</v>
      </c>
      <c r="B32" s="425">
        <f>avgpeinc!BC25</f>
        <v>7816.658616200798</v>
      </c>
      <c r="C32" s="317">
        <f>avgpeinc!BD25</f>
        <v>6996.0555388752791</v>
      </c>
      <c r="D32" s="353"/>
      <c r="E32" s="314"/>
      <c r="F32" s="314"/>
      <c r="G32" s="84">
        <f>avgpeinc!BH25</f>
        <v>11342.902617869955</v>
      </c>
      <c r="H32" s="530">
        <f>B32*0.9/'TB5'!B32</f>
        <v>0.518559464886308</v>
      </c>
      <c r="I32" s="541">
        <f>C32*0.9/'TB5'!B32</f>
        <v>0.46412041188992625</v>
      </c>
      <c r="J32" s="442"/>
      <c r="K32" s="443"/>
      <c r="L32" s="442"/>
      <c r="M32" s="561">
        <f>G32*0.9/'TB5'!F32</f>
        <v>0.49317687788016934</v>
      </c>
      <c r="P32" s="1122">
        <f>H32-'TB2'!B33</f>
        <v>-4.8156920839055317E-3</v>
      </c>
    </row>
    <row r="33" spans="1:16" s="87" customFormat="1" ht="15" customHeight="1" x14ac:dyDescent="0.2">
      <c r="A33" s="92">
        <v>1937</v>
      </c>
      <c r="B33" s="425">
        <f>avgpeinc!BC26</f>
        <v>8482.3854855478821</v>
      </c>
      <c r="C33" s="317">
        <f>avgpeinc!BD26</f>
        <v>7573.7832124986098</v>
      </c>
      <c r="D33" s="353"/>
      <c r="E33" s="314"/>
      <c r="F33" s="314"/>
      <c r="G33" s="84">
        <f>avgpeinc!BH26</f>
        <v>12284.194979853637</v>
      </c>
      <c r="H33" s="530">
        <f>B33*0.9/'TB5'!B33</f>
        <v>0.52763964508082217</v>
      </c>
      <c r="I33" s="541">
        <f>C33*0.9/'TB5'!B33</f>
        <v>0.47112080593018896</v>
      </c>
      <c r="J33" s="442"/>
      <c r="K33" s="443"/>
      <c r="L33" s="442"/>
      <c r="M33" s="561">
        <f>G33*0.9/'TB5'!F33</f>
        <v>0.50080522106448511</v>
      </c>
      <c r="P33" s="1122">
        <f>H33-'TB2'!B34</f>
        <v>-4.3022895523601168E-3</v>
      </c>
    </row>
    <row r="34" spans="1:16" s="87" customFormat="1" ht="15" customHeight="1" x14ac:dyDescent="0.2">
      <c r="A34" s="92">
        <v>1938</v>
      </c>
      <c r="B34" s="425">
        <f>avgpeinc!BC27</f>
        <v>7925.5213728507742</v>
      </c>
      <c r="C34" s="317">
        <f>avgpeinc!BD27</f>
        <v>7123.2395216670229</v>
      </c>
      <c r="D34" s="353"/>
      <c r="E34" s="314"/>
      <c r="F34" s="314"/>
      <c r="G34" s="84">
        <f>avgpeinc!BH27</f>
        <v>11487.849353366795</v>
      </c>
      <c r="H34" s="530">
        <f>B34*0.9/'TB5'!B34</f>
        <v>0.52974281883894803</v>
      </c>
      <c r="I34" s="541">
        <f>C34*0.9/'TB5'!B34</f>
        <v>0.47611820168691105</v>
      </c>
      <c r="J34" s="442"/>
      <c r="K34" s="443"/>
      <c r="L34" s="442"/>
      <c r="M34" s="561">
        <f>G34*0.9/'TB5'!F34</f>
        <v>0.50382633483888262</v>
      </c>
      <c r="P34" s="1122">
        <f>H34-'TB2'!B35</f>
        <v>-3.3863294617898498E-3</v>
      </c>
    </row>
    <row r="35" spans="1:16" s="87" customFormat="1" ht="15" customHeight="1" x14ac:dyDescent="0.2">
      <c r="A35" s="91">
        <v>1939</v>
      </c>
      <c r="B35" s="426">
        <f>avgpeinc!BC28</f>
        <v>8262.010610879146</v>
      </c>
      <c r="C35" s="316">
        <f>avgpeinc!BD28</f>
        <v>7414.3809191503306</v>
      </c>
      <c r="D35" s="354"/>
      <c r="E35" s="315"/>
      <c r="F35" s="315"/>
      <c r="G35" s="88">
        <f>avgpeinc!BH28</f>
        <v>11952.078087223645</v>
      </c>
      <c r="H35" s="531">
        <f>B35*0.9/'TB5'!B35</f>
        <v>0.51435249404777716</v>
      </c>
      <c r="I35" s="542">
        <f>C35*0.9/'TB5'!B35</f>
        <v>0.46158320258795016</v>
      </c>
      <c r="J35" s="445"/>
      <c r="K35" s="446"/>
      <c r="L35" s="445"/>
      <c r="M35" s="562">
        <f>G35*0.9/'TB5'!F35</f>
        <v>0.48900837454816798</v>
      </c>
      <c r="P35" s="1122">
        <f>H35-'TB2'!B36</f>
        <v>-1.9040946539657932E-3</v>
      </c>
    </row>
    <row r="36" spans="1:16" s="87" customFormat="1" ht="15" customHeight="1" x14ac:dyDescent="0.2">
      <c r="A36" s="92">
        <v>1940</v>
      </c>
      <c r="B36" s="425">
        <f>avgpeinc!BC29</f>
        <v>8864.1557827113702</v>
      </c>
      <c r="C36" s="317">
        <f>avgpeinc!BD29</f>
        <v>8036.5009768367236</v>
      </c>
      <c r="D36" s="353"/>
      <c r="E36" s="314"/>
      <c r="F36" s="314"/>
      <c r="G36" s="84">
        <f>avgpeinc!BH29</f>
        <v>12847.14241245596</v>
      </c>
      <c r="H36" s="530">
        <f>B36*0.9/'TB5'!B36</f>
        <v>0.50976490275605435</v>
      </c>
      <c r="I36" s="541">
        <f>C36*0.9/'TB5'!B36</f>
        <v>0.46216766033674112</v>
      </c>
      <c r="J36" s="442"/>
      <c r="K36" s="443"/>
      <c r="L36" s="442"/>
      <c r="M36" s="561">
        <f>G36*0.9/'TB5'!F36</f>
        <v>0.48596832798147521</v>
      </c>
      <c r="P36" s="1122">
        <f>H36-'TB2'!B37</f>
        <v>-3.1888977806283636E-3</v>
      </c>
    </row>
    <row r="37" spans="1:16" s="87" customFormat="1" ht="15" customHeight="1" x14ac:dyDescent="0.2">
      <c r="A37" s="92">
        <v>1941</v>
      </c>
      <c r="B37" s="425">
        <f>avgpeinc!BC30</f>
        <v>10881.177518636345</v>
      </c>
      <c r="C37" s="317">
        <f>avgpeinc!BD30</f>
        <v>9878.7655528626274</v>
      </c>
      <c r="D37" s="353"/>
      <c r="E37" s="314"/>
      <c r="F37" s="314"/>
      <c r="G37" s="84">
        <f>avgpeinc!BH30</f>
        <v>15964.363070158723</v>
      </c>
      <c r="H37" s="530">
        <f>B37*0.9/'TB5'!B37</f>
        <v>0.5299058769075472</v>
      </c>
      <c r="I37" s="541">
        <f>C37*0.9/'TB5'!B37</f>
        <v>0.48108910217556861</v>
      </c>
      <c r="J37" s="442"/>
      <c r="K37" s="443"/>
      <c r="L37" s="442"/>
      <c r="M37" s="561">
        <f>G37*0.9/'TB5'!F37</f>
        <v>0.50604818776571059</v>
      </c>
      <c r="P37" s="1122">
        <f>H37-'TB2'!B38</f>
        <v>-5.0654182179362683E-3</v>
      </c>
    </row>
    <row r="38" spans="1:16" s="87" customFormat="1" ht="15" customHeight="1" x14ac:dyDescent="0.2">
      <c r="A38" s="92">
        <v>1942</v>
      </c>
      <c r="B38" s="425">
        <f>avgpeinc!BC31</f>
        <v>14023.570751934043</v>
      </c>
      <c r="C38" s="317">
        <f>avgpeinc!BD31</f>
        <v>12669.414930089606</v>
      </c>
      <c r="D38" s="353"/>
      <c r="E38" s="314"/>
      <c r="F38" s="314"/>
      <c r="G38" s="84">
        <f>avgpeinc!BH31</f>
        <v>20754.126438520136</v>
      </c>
      <c r="H38" s="530">
        <f>B38*0.9/'TB5'!B38</f>
        <v>0.5760519925057549</v>
      </c>
      <c r="I38" s="541">
        <f>C38*0.9/'TB5'!B38</f>
        <v>0.52042677599453402</v>
      </c>
      <c r="J38" s="442"/>
      <c r="K38" s="443"/>
      <c r="L38" s="442"/>
      <c r="M38" s="561">
        <f>G38*0.9/'TB5'!F38</f>
        <v>0.54959196074235661</v>
      </c>
      <c r="P38" s="1122">
        <f>H38-'TB2'!B39</f>
        <v>-3.514854434157666E-3</v>
      </c>
    </row>
    <row r="39" spans="1:16" s="87" customFormat="1" ht="15" customHeight="1" x14ac:dyDescent="0.2">
      <c r="A39" s="92">
        <v>1943</v>
      </c>
      <c r="B39" s="425">
        <f>avgpeinc!BC32</f>
        <v>17166.647732921923</v>
      </c>
      <c r="C39" s="317">
        <f>avgpeinc!BD32</f>
        <v>15436.510321021182</v>
      </c>
      <c r="D39" s="353"/>
      <c r="E39" s="314"/>
      <c r="F39" s="314"/>
      <c r="G39" s="84">
        <f>avgpeinc!BH32</f>
        <v>25592.824508425856</v>
      </c>
      <c r="H39" s="530">
        <f>B39*0.9/'TB5'!B39</f>
        <v>0.61047411130660567</v>
      </c>
      <c r="I39" s="541">
        <f>C39*0.9/'TB5'!B39</f>
        <v>0.54894759107966318</v>
      </c>
      <c r="J39" s="442"/>
      <c r="K39" s="443"/>
      <c r="L39" s="442"/>
      <c r="M39" s="561">
        <f>G39*0.9/'TB5'!F39</f>
        <v>0.58258334238940346</v>
      </c>
      <c r="P39" s="1122">
        <f>H39-'TB2'!B40</f>
        <v>-2.6847848692507226E-3</v>
      </c>
    </row>
    <row r="40" spans="1:16" s="87" customFormat="1" ht="15" customHeight="1" x14ac:dyDescent="0.2">
      <c r="A40" s="92">
        <v>1944</v>
      </c>
      <c r="B40" s="425">
        <f>avgpeinc!BC33</f>
        <v>18509.397502772466</v>
      </c>
      <c r="C40" s="317">
        <f>avgpeinc!BD33</f>
        <v>16732.565186501957</v>
      </c>
      <c r="D40" s="353"/>
      <c r="E40" s="314"/>
      <c r="F40" s="314"/>
      <c r="G40" s="84">
        <f>avgpeinc!BH33</f>
        <v>27799.26029351008</v>
      </c>
      <c r="H40" s="530">
        <f>B40*0.9/'TB5'!B40</f>
        <v>0.63664352196666085</v>
      </c>
      <c r="I40" s="541">
        <f>C40*0.9/'TB5'!B40</f>
        <v>0.57552814619037218</v>
      </c>
      <c r="J40" s="442"/>
      <c r="K40" s="443"/>
      <c r="L40" s="442"/>
      <c r="M40" s="561">
        <f>G40*0.9/'TB5'!F40</f>
        <v>0.6071451789178558</v>
      </c>
      <c r="P40" s="1122">
        <f>H40-'TB2'!B41</f>
        <v>-1.8256819861397489E-3</v>
      </c>
    </row>
    <row r="41" spans="1:16" s="87" customFormat="1" ht="15" customHeight="1" x14ac:dyDescent="0.2">
      <c r="A41" s="92">
        <v>1945</v>
      </c>
      <c r="B41" s="425">
        <f>avgpeinc!BC34</f>
        <v>18001.357320122541</v>
      </c>
      <c r="C41" s="317">
        <f>avgpeinc!BD34</f>
        <v>16242.773367531147</v>
      </c>
      <c r="D41" s="353"/>
      <c r="E41" s="314"/>
      <c r="F41" s="314"/>
      <c r="G41" s="84">
        <f>avgpeinc!BH34</f>
        <v>27272.414099568286</v>
      </c>
      <c r="H41" s="530">
        <f>B41*0.9/'TB5'!B41</f>
        <v>0.64445980084719412</v>
      </c>
      <c r="I41" s="541">
        <f>C41*0.9/'TB5'!B41</f>
        <v>0.58150140033851483</v>
      </c>
      <c r="J41" s="442"/>
      <c r="K41" s="443"/>
      <c r="L41" s="442"/>
      <c r="M41" s="561">
        <f>G41*0.9/'TB5'!F41</f>
        <v>0.61478511317183593</v>
      </c>
      <c r="P41" s="1122">
        <f>H41-'TB2'!B42</f>
        <v>-1.7613603861681426E-3</v>
      </c>
    </row>
    <row r="42" spans="1:16" s="87" customFormat="1" ht="15" customHeight="1" x14ac:dyDescent="0.2">
      <c r="A42" s="92">
        <v>1946</v>
      </c>
      <c r="B42" s="425">
        <f>avgpeinc!BC35</f>
        <v>15321.279458065526</v>
      </c>
      <c r="C42" s="317">
        <f>avgpeinc!BD35</f>
        <v>13850.654742414923</v>
      </c>
      <c r="D42" s="353"/>
      <c r="E42" s="314"/>
      <c r="F42" s="314"/>
      <c r="G42" s="84">
        <f>avgpeinc!BH35</f>
        <v>23408.742720835791</v>
      </c>
      <c r="H42" s="530">
        <f>B42*0.9/'TB5'!B42</f>
        <v>0.62814417469702766</v>
      </c>
      <c r="I42" s="541">
        <f>C42*0.9/'TB5'!B42</f>
        <v>0.56785127612874886</v>
      </c>
      <c r="J42" s="442"/>
      <c r="K42" s="443"/>
      <c r="L42" s="442"/>
      <c r="M42" s="561">
        <f>G42*0.9/'TB5'!F42</f>
        <v>0.599459047187757</v>
      </c>
      <c r="P42" s="1122">
        <f>H42-'TB2'!B43</f>
        <v>-1.9834197902017792E-3</v>
      </c>
    </row>
    <row r="43" spans="1:16" s="87" customFormat="1" ht="15" customHeight="1" x14ac:dyDescent="0.2">
      <c r="A43" s="92">
        <v>1947</v>
      </c>
      <c r="B43" s="425">
        <f>avgpeinc!BC36</f>
        <v>14823.891576519247</v>
      </c>
      <c r="C43" s="317">
        <f>avgpeinc!BD36</f>
        <v>13401.282572198692</v>
      </c>
      <c r="D43" s="353"/>
      <c r="E43" s="314"/>
      <c r="F43" s="314"/>
      <c r="G43" s="84">
        <f>avgpeinc!BH36</f>
        <v>22641.520136061081</v>
      </c>
      <c r="H43" s="530">
        <f>B43*0.9/'TB5'!B43</f>
        <v>0.63106143873377274</v>
      </c>
      <c r="I43" s="541">
        <f>C43*0.9/'TB5'!B43</f>
        <v>0.5705001697587504</v>
      </c>
      <c r="J43" s="442"/>
      <c r="K43" s="443"/>
      <c r="L43" s="442"/>
      <c r="M43" s="561">
        <f>G43*0.9/'TB5'!F43</f>
        <v>0.60245359883022886</v>
      </c>
      <c r="P43" s="1122">
        <f>H43-'TB2'!B44</f>
        <v>-4.0129935841769493E-3</v>
      </c>
    </row>
    <row r="44" spans="1:16" s="87" customFormat="1" ht="15" customHeight="1" x14ac:dyDescent="0.2">
      <c r="A44" s="92">
        <v>1948</v>
      </c>
      <c r="B44" s="425">
        <f>avgpeinc!BC37</f>
        <v>15023.931499195554</v>
      </c>
      <c r="C44" s="317">
        <f>avgpeinc!BD37</f>
        <v>13619.578317287174</v>
      </c>
      <c r="D44" s="353"/>
      <c r="E44" s="314"/>
      <c r="F44" s="314"/>
      <c r="G44" s="84">
        <f>avgpeinc!BH37</f>
        <v>22988.7323492373</v>
      </c>
      <c r="H44" s="530">
        <f>B44*0.9/'TB5'!B44</f>
        <v>0.61091304213049569</v>
      </c>
      <c r="I44" s="541">
        <f>C44*0.9/'TB5'!B44</f>
        <v>0.55380830395785241</v>
      </c>
      <c r="J44" s="442"/>
      <c r="K44" s="443"/>
      <c r="L44" s="442"/>
      <c r="M44" s="561">
        <f>G44*0.9/'TB5'!F44</f>
        <v>0.58285680483676716</v>
      </c>
      <c r="P44" s="1122">
        <f>H44-'TB2'!B45</f>
        <v>-4.2585885464941908E-3</v>
      </c>
    </row>
    <row r="45" spans="1:16" s="87" customFormat="1" ht="15" customHeight="1" x14ac:dyDescent="0.2">
      <c r="A45" s="91">
        <v>1949</v>
      </c>
      <c r="B45" s="426">
        <f>avgpeinc!BC38</f>
        <v>14674.343762915058</v>
      </c>
      <c r="C45" s="316">
        <f>avgpeinc!BD38</f>
        <v>13331.482685557632</v>
      </c>
      <c r="D45" s="354"/>
      <c r="E45" s="315"/>
      <c r="F45" s="315"/>
      <c r="G45" s="88">
        <f>avgpeinc!BH38</f>
        <v>22520.455955042933</v>
      </c>
      <c r="H45" s="531">
        <f>B45*0.9/'TB5'!B45</f>
        <v>0.61645062903642012</v>
      </c>
      <c r="I45" s="542">
        <f>C45*0.9/'TB5'!B45</f>
        <v>0.56003873292577144</v>
      </c>
      <c r="J45" s="445"/>
      <c r="K45" s="446"/>
      <c r="L45" s="445"/>
      <c r="M45" s="562">
        <f>G45*0.9/'TB5'!F45</f>
        <v>0.58840239014617202</v>
      </c>
      <c r="P45" s="1122">
        <f>H45-'TB2'!B46</f>
        <v>-4.421105727667074E-3</v>
      </c>
    </row>
    <row r="46" spans="1:16" s="87" customFormat="1" ht="15" customHeight="1" x14ac:dyDescent="0.2">
      <c r="A46" s="92">
        <v>1950</v>
      </c>
      <c r="B46" s="425">
        <f>avgpeinc!BC39</f>
        <v>15768.155657196956</v>
      </c>
      <c r="C46" s="317">
        <f>avgpeinc!BD39</f>
        <v>14354.414894337016</v>
      </c>
      <c r="D46" s="353"/>
      <c r="E46" s="314"/>
      <c r="F46" s="314"/>
      <c r="G46" s="84">
        <f>avgpeinc!BH39</f>
        <v>24172.193958727905</v>
      </c>
      <c r="H46" s="530">
        <f>B46*0.9/'TB5'!B46</f>
        <v>0.60833627554754788</v>
      </c>
      <c r="I46" s="541">
        <f>C46*0.9/'TB5'!B46</f>
        <v>0.55379408247403983</v>
      </c>
      <c r="J46" s="442"/>
      <c r="K46" s="443"/>
      <c r="L46" s="442"/>
      <c r="M46" s="561">
        <f>G46*0.9/'TB5'!F46</f>
        <v>0.58104769067579343</v>
      </c>
      <c r="P46" s="1122">
        <f>H46-'TB2'!B47</f>
        <v>-4.384303436922643E-3</v>
      </c>
    </row>
    <row r="47" spans="1:16" s="87" customFormat="1" ht="15" customHeight="1" x14ac:dyDescent="0.2">
      <c r="A47" s="92">
        <v>1951</v>
      </c>
      <c r="B47" s="425">
        <f>avgpeinc!BC40</f>
        <v>17210.243014551328</v>
      </c>
      <c r="C47" s="317">
        <f>avgpeinc!BD40</f>
        <v>15634.706641078103</v>
      </c>
      <c r="D47" s="353"/>
      <c r="E47" s="314"/>
      <c r="F47" s="314"/>
      <c r="G47" s="84">
        <f>avgpeinc!BH40</f>
        <v>26447.574528256315</v>
      </c>
      <c r="H47" s="530">
        <f>B47*0.9/'TB5'!B47</f>
        <v>0.61939970191617266</v>
      </c>
      <c r="I47" s="541">
        <f>C47*0.9/'TB5'!B47</f>
        <v>0.56269586808522165</v>
      </c>
      <c r="J47" s="442"/>
      <c r="K47" s="443"/>
      <c r="L47" s="442"/>
      <c r="M47" s="561">
        <f>G47*0.9/'TB5'!F47</f>
        <v>0.59164785226800376</v>
      </c>
      <c r="P47" s="1122">
        <f>H47-'TB2'!B48</f>
        <v>-3.695339259866981E-3</v>
      </c>
    </row>
    <row r="48" spans="1:16" s="87" customFormat="1" ht="15" customHeight="1" x14ac:dyDescent="0.2">
      <c r="A48" s="92">
        <v>1952</v>
      </c>
      <c r="B48" s="425">
        <f>avgpeinc!BC41</f>
        <v>18020.19264270402</v>
      </c>
      <c r="C48" s="317">
        <f>avgpeinc!BD41</f>
        <v>16347.977180039004</v>
      </c>
      <c r="D48" s="353"/>
      <c r="E48" s="314"/>
      <c r="F48" s="314"/>
      <c r="G48" s="84">
        <f>avgpeinc!BH41</f>
        <v>27739.605611008526</v>
      </c>
      <c r="H48" s="530">
        <f>B48*0.9/'TB5'!B48</f>
        <v>0.63280888547243475</v>
      </c>
      <c r="I48" s="541">
        <f>C48*0.9/'TB5'!B48</f>
        <v>0.57408627222516417</v>
      </c>
      <c r="J48" s="442"/>
      <c r="K48" s="443"/>
      <c r="L48" s="442"/>
      <c r="M48" s="561">
        <f>G48*0.9/'TB5'!F48</f>
        <v>0.60448973918104454</v>
      </c>
      <c r="P48" s="1122">
        <f>H48-'TB2'!B49</f>
        <v>-3.8740494728264352E-3</v>
      </c>
    </row>
    <row r="49" spans="1:16" s="87" customFormat="1" ht="15" customHeight="1" x14ac:dyDescent="0.2">
      <c r="A49" s="92">
        <v>1953</v>
      </c>
      <c r="B49" s="425">
        <f>avgpeinc!BC42</f>
        <v>18856.571975179701</v>
      </c>
      <c r="C49" s="317">
        <f>avgpeinc!BD42</f>
        <v>17121.535238873461</v>
      </c>
      <c r="D49" s="353"/>
      <c r="E49" s="314"/>
      <c r="F49" s="314"/>
      <c r="G49" s="84">
        <f>avgpeinc!BH42</f>
        <v>29045.845970217975</v>
      </c>
      <c r="H49" s="530">
        <f>B49*0.9/'TB5'!B49</f>
        <v>0.64286760986464708</v>
      </c>
      <c r="I49" s="541">
        <f>C49*0.9/'TB5'!B49</f>
        <v>0.58371587639131406</v>
      </c>
      <c r="J49" s="442"/>
      <c r="K49" s="443"/>
      <c r="L49" s="442"/>
      <c r="M49" s="561">
        <f>G49*0.9/'TB5'!F49</f>
        <v>0.61428144104260751</v>
      </c>
      <c r="P49" s="1122">
        <f>H49-'TB2'!B50</f>
        <v>-4.0589147738354647E-3</v>
      </c>
    </row>
    <row r="50" spans="1:16" s="87" customFormat="1" ht="15" customHeight="1" x14ac:dyDescent="0.2">
      <c r="A50" s="92">
        <v>1954</v>
      </c>
      <c r="B50" s="425">
        <f>avgpeinc!BC43</f>
        <v>18368.658753197877</v>
      </c>
      <c r="C50" s="317">
        <f>avgpeinc!BD43</f>
        <v>16741.52126036938</v>
      </c>
      <c r="D50" s="353"/>
      <c r="E50" s="314"/>
      <c r="F50" s="314"/>
      <c r="G50" s="84">
        <f>avgpeinc!BH43</f>
        <v>28310.111594646653</v>
      </c>
      <c r="H50" s="530">
        <f>B50*0.9/'TB5'!B50</f>
        <v>0.63962694745047588</v>
      </c>
      <c r="I50" s="541">
        <f>C50*0.9/'TB5'!B50</f>
        <v>0.58296734036626674</v>
      </c>
      <c r="J50" s="442"/>
      <c r="K50" s="443"/>
      <c r="L50" s="442"/>
      <c r="M50" s="561">
        <f>G50*0.9/'TB5'!F50</f>
        <v>0.61178223804544962</v>
      </c>
      <c r="P50" s="1122">
        <f>H50-'TB2'!B51</f>
        <v>-4.1756081535468947E-3</v>
      </c>
    </row>
    <row r="51" spans="1:16" s="87" customFormat="1" ht="15" customHeight="1" x14ac:dyDescent="0.2">
      <c r="A51" s="92">
        <v>1955</v>
      </c>
      <c r="B51" s="425">
        <f>avgpeinc!BC44</f>
        <v>19430.453589180655</v>
      </c>
      <c r="C51" s="317">
        <f>avgpeinc!BD44</f>
        <v>17747.007240454681</v>
      </c>
      <c r="D51" s="353"/>
      <c r="E51" s="314"/>
      <c r="F51" s="314"/>
      <c r="G51" s="84">
        <f>avgpeinc!BH44</f>
        <v>29943.277317760221</v>
      </c>
      <c r="H51" s="530">
        <f>B51*0.9/'TB5'!B51</f>
        <v>0.63237131188705198</v>
      </c>
      <c r="I51" s="541">
        <f>C51*0.9/'TB5'!B51</f>
        <v>0.57758292667775935</v>
      </c>
      <c r="J51" s="442"/>
      <c r="K51" s="443"/>
      <c r="L51" s="442"/>
      <c r="M51" s="561">
        <f>G51*0.9/'TB5'!F51</f>
        <v>0.60526773008829116</v>
      </c>
      <c r="P51" s="1122">
        <f>H51-'TB2'!B52</f>
        <v>-4.7351113617652985E-3</v>
      </c>
    </row>
    <row r="52" spans="1:16" s="87" customFormat="1" ht="15" customHeight="1" x14ac:dyDescent="0.2">
      <c r="A52" s="92">
        <v>1956</v>
      </c>
      <c r="B52" s="425">
        <f>avgpeinc!BC45</f>
        <v>20128.078711979069</v>
      </c>
      <c r="C52" s="317">
        <f>avgpeinc!BD45</f>
        <v>18386.552252503338</v>
      </c>
      <c r="D52" s="353"/>
      <c r="E52" s="314"/>
      <c r="F52" s="314"/>
      <c r="G52" s="84">
        <f>avgpeinc!BH45</f>
        <v>31033.180259944573</v>
      </c>
      <c r="H52" s="530">
        <f>B52*0.9/'TB5'!B52</f>
        <v>0.64175163570921778</v>
      </c>
      <c r="I52" s="541">
        <f>C52*0.9/'TB5'!B52</f>
        <v>0.58622584658686683</v>
      </c>
      <c r="J52" s="442"/>
      <c r="K52" s="443"/>
      <c r="L52" s="442"/>
      <c r="M52" s="561">
        <f>G52*0.9/'TB5'!F52</f>
        <v>0.6144874388579763</v>
      </c>
      <c r="P52" s="1122">
        <f>H52-'TB2'!B53</f>
        <v>-4.0349986499453872E-3</v>
      </c>
    </row>
    <row r="53" spans="1:16" s="87" customFormat="1" ht="15" customHeight="1" x14ac:dyDescent="0.2">
      <c r="A53" s="92">
        <v>1957</v>
      </c>
      <c r="B53" s="425">
        <f>avgpeinc!BC46</f>
        <v>20209.975883984211</v>
      </c>
      <c r="C53" s="317">
        <f>avgpeinc!BD46</f>
        <v>18444.681080834947</v>
      </c>
      <c r="D53" s="353"/>
      <c r="E53" s="314"/>
      <c r="F53" s="314"/>
      <c r="G53" s="84">
        <f>avgpeinc!BH46</f>
        <v>31138.652524429606</v>
      </c>
      <c r="H53" s="530">
        <f>B53*0.9/'TB5'!B53</f>
        <v>0.64247116829699291</v>
      </c>
      <c r="I53" s="541">
        <f>C53*0.9/'TB5'!B53</f>
        <v>0.58635279284327968</v>
      </c>
      <c r="J53" s="442"/>
      <c r="K53" s="443"/>
      <c r="L53" s="442"/>
      <c r="M53" s="561">
        <f>G53*0.9/'TB5'!F53</f>
        <v>0.61505230355191365</v>
      </c>
      <c r="P53" s="1122">
        <f>H53-'TB2'!B54</f>
        <v>-3.672545477173883E-3</v>
      </c>
    </row>
    <row r="54" spans="1:16" s="87" customFormat="1" ht="15" customHeight="1" x14ac:dyDescent="0.2">
      <c r="A54" s="92">
        <v>1958</v>
      </c>
      <c r="B54" s="425">
        <f>avgpeinc!BC47</f>
        <v>19704.26641636014</v>
      </c>
      <c r="C54" s="317">
        <f>avgpeinc!BD47</f>
        <v>18042.917846176446</v>
      </c>
      <c r="D54" s="353"/>
      <c r="E54" s="314"/>
      <c r="F54" s="314"/>
      <c r="G54" s="84">
        <f>avgpeinc!BH47</f>
        <v>30372.77612527374</v>
      </c>
      <c r="H54" s="530">
        <f>B54*0.9/'TB5'!B54</f>
        <v>0.64368693948354994</v>
      </c>
      <c r="I54" s="541">
        <f>C54*0.9/'TB5'!B54</f>
        <v>0.58941501918160877</v>
      </c>
      <c r="J54" s="442"/>
      <c r="K54" s="443"/>
      <c r="L54" s="442"/>
      <c r="M54" s="561">
        <f>G54*0.9/'TB5'!F54</f>
        <v>0.61649328273617754</v>
      </c>
      <c r="P54" s="1122">
        <f>H54-'TB2'!B55</f>
        <v>-3.271020946182146E-3</v>
      </c>
    </row>
    <row r="55" spans="1:16" s="87" customFormat="1" ht="15" customHeight="1" x14ac:dyDescent="0.2">
      <c r="A55" s="91">
        <v>1959</v>
      </c>
      <c r="B55" s="426">
        <f>avgpeinc!BC48</f>
        <v>20744.107282691202</v>
      </c>
      <c r="C55" s="316">
        <f>avgpeinc!BD48</f>
        <v>19022.250358484773</v>
      </c>
      <c r="D55" s="354"/>
      <c r="E55" s="315"/>
      <c r="F55" s="315"/>
      <c r="G55" s="88">
        <f>avgpeinc!BH48</f>
        <v>32168.147421507798</v>
      </c>
      <c r="H55" s="531">
        <f>B55*0.9/'TB5'!B55</f>
        <v>0.63976322534563812</v>
      </c>
      <c r="I55" s="542">
        <f>C55*0.9/'TB5'!B55</f>
        <v>0.58665991632384273</v>
      </c>
      <c r="J55" s="445"/>
      <c r="K55" s="446"/>
      <c r="L55" s="445"/>
      <c r="M55" s="562">
        <f>G55*0.9/'TB5'!F55</f>
        <v>0.61334634887639494</v>
      </c>
      <c r="P55" s="1122">
        <f>H55-'TB2'!B56</f>
        <v>-4.0680873274544505E-3</v>
      </c>
    </row>
    <row r="56" spans="1:16" x14ac:dyDescent="0.2">
      <c r="A56" s="67">
        <v>1960</v>
      </c>
      <c r="B56" s="425">
        <f>avgpeinc!BC49</f>
        <v>21284.226165643169</v>
      </c>
      <c r="C56" s="317">
        <f>avgpeinc!BD49</f>
        <v>19514.533281930217</v>
      </c>
      <c r="D56" s="353"/>
      <c r="E56" s="314"/>
      <c r="F56" s="314"/>
      <c r="G56" s="84">
        <f>avgpeinc!BH49</f>
        <v>33064.600739830377</v>
      </c>
      <c r="H56" s="530">
        <f>B56*0.9/'TB5'!B56</f>
        <v>0.64458186968286535</v>
      </c>
      <c r="I56" s="541">
        <f>C56*0.9/'TB5'!B56</f>
        <v>0.59098762862986043</v>
      </c>
      <c r="J56" s="442"/>
      <c r="K56" s="443"/>
      <c r="L56" s="442"/>
      <c r="M56" s="561">
        <f>G56*0.9/'TB5'!F56</f>
        <v>0.61783411488952433</v>
      </c>
      <c r="P56" s="1122">
        <f>H56-'TB2'!B57</f>
        <v>-4.0668021724807879E-3</v>
      </c>
    </row>
    <row r="57" spans="1:16" x14ac:dyDescent="0.2">
      <c r="A57" s="67">
        <v>1961</v>
      </c>
      <c r="B57" s="425">
        <f>avgpeinc!BC50</f>
        <v>21530.815953573689</v>
      </c>
      <c r="C57" s="317">
        <f>avgpeinc!BD50</f>
        <v>19809.655739176582</v>
      </c>
      <c r="D57" s="353"/>
      <c r="E57" s="314"/>
      <c r="F57" s="314"/>
      <c r="G57" s="84">
        <f>avgpeinc!BH50</f>
        <v>33177.739413315787</v>
      </c>
      <c r="H57" s="530">
        <f>B57*0.9/'TB5'!B57</f>
        <v>0.64263592577865469</v>
      </c>
      <c r="I57" s="541">
        <f>C57*0.9/'TB5'!B57</f>
        <v>0.59126400424175241</v>
      </c>
      <c r="J57" s="442"/>
      <c r="K57" s="443"/>
      <c r="L57" s="442"/>
      <c r="M57" s="561">
        <f>G57*0.9/'TB5'!F57</f>
        <v>0.6164136120739484</v>
      </c>
      <c r="P57" s="1122">
        <f>H57-'TB2'!B58</f>
        <v>-3.5102468714345303E-3</v>
      </c>
    </row>
    <row r="58" spans="1:16" x14ac:dyDescent="0.2">
      <c r="A58" s="67">
        <v>1962</v>
      </c>
      <c r="B58" s="427">
        <f>avgpeinc!BC51</f>
        <v>22688.070926365766</v>
      </c>
      <c r="C58" s="318">
        <f>avgpeinc!BD51</f>
        <v>20965.859397272248</v>
      </c>
      <c r="D58" s="355">
        <f>avgpeinc!BE51</f>
        <v>24224.529577805737</v>
      </c>
      <c r="E58" s="522">
        <f>avgpeinc!BF51</f>
        <v>32790.172029095891</v>
      </c>
      <c r="F58" s="522">
        <f>avgpeinc!BG51</f>
        <v>11424.12074901543</v>
      </c>
      <c r="G58" s="81">
        <f>avgpeinc!BH51</f>
        <v>33621.274453129277</v>
      </c>
      <c r="H58" s="532">
        <f>B58*0.9/'TB5'!B58</f>
        <v>0.63842326402664196</v>
      </c>
      <c r="I58" s="543">
        <f>C58*0.9/'TB5'!B58</f>
        <v>0.58996167778968811</v>
      </c>
      <c r="J58" s="549">
        <f>D58*0.9/'TB5'!C58</f>
        <v>0.66954195499420166</v>
      </c>
      <c r="K58" s="543">
        <f>E58*0.9/'TB5'!D58</f>
        <v>0.65307712554931641</v>
      </c>
      <c r="L58" s="549">
        <f>F58*0.9/'TB5'!E58</f>
        <v>0.52647367119789124</v>
      </c>
      <c r="M58" s="550">
        <f>G58*0.9/'TB5'!F58</f>
        <v>0.61281782388687123</v>
      </c>
      <c r="P58" s="1122">
        <f>H58-'TB2'!B59</f>
        <v>0</v>
      </c>
    </row>
    <row r="59" spans="1:16" x14ac:dyDescent="0.2">
      <c r="A59" s="67">
        <v>1963</v>
      </c>
      <c r="B59" s="428">
        <f>avgpeinc!BC52</f>
        <v>23299.395960705853</v>
      </c>
      <c r="C59" s="319">
        <f>avgpeinc!BD52</f>
        <v>21544.279244451431</v>
      </c>
      <c r="D59" s="353">
        <f>avgpeinc!BE52</f>
        <v>25043.018352537219</v>
      </c>
      <c r="E59" s="524">
        <f>avgpeinc!BF52</f>
        <v>33869.2718758798</v>
      </c>
      <c r="F59" s="524">
        <f>avgpeinc!BG52</f>
        <v>11654.892482782905</v>
      </c>
      <c r="G59" s="62">
        <f>avgpeinc!BH52</f>
        <v>34571.553100611862</v>
      </c>
      <c r="H59" s="533">
        <f>B59*0.9/'TB5'!B59</f>
        <v>0.63427138328552246</v>
      </c>
      <c r="I59" s="544">
        <f>C59*0.9/'TB5'!B59</f>
        <v>0.58649244904518116</v>
      </c>
      <c r="J59" s="551">
        <f>D59*0.9/'TB5'!C59</f>
        <v>0.66862988933970524</v>
      </c>
      <c r="K59" s="544">
        <f>E59*0.9/'TB5'!D59</f>
        <v>0.65074633702316698</v>
      </c>
      <c r="L59" s="551">
        <f>F59*0.9/'TB5'!E59</f>
        <v>0.51698097010444577</v>
      </c>
      <c r="M59" s="552">
        <f>G59*0.9/'TB5'!F59</f>
        <v>0.60975861549377441</v>
      </c>
      <c r="P59" s="1122">
        <f>H59-'TB2'!B60</f>
        <v>0</v>
      </c>
    </row>
    <row r="60" spans="1:16" x14ac:dyDescent="0.2">
      <c r="A60" s="67">
        <v>1964</v>
      </c>
      <c r="B60" s="428">
        <f>avgpeinc!BC53</f>
        <v>24097.369168681635</v>
      </c>
      <c r="C60" s="319">
        <f>avgpeinc!BD53</f>
        <v>22296.287794248885</v>
      </c>
      <c r="D60" s="353">
        <f>avgpeinc!BE53</f>
        <v>25861.507127268706</v>
      </c>
      <c r="E60" s="524">
        <f>avgpeinc!BF53</f>
        <v>34948.371722663716</v>
      </c>
      <c r="F60" s="524">
        <f>avgpeinc!BG53</f>
        <v>11885.66421655038</v>
      </c>
      <c r="G60" s="62">
        <f>avgpeinc!BH53</f>
        <v>35939.711260241944</v>
      </c>
      <c r="H60" s="533">
        <f>B60*0.9/'TB5'!B60</f>
        <v>0.63011950254440308</v>
      </c>
      <c r="I60" s="544">
        <f>C60*0.9/'TB5'!B60</f>
        <v>0.58302322030067433</v>
      </c>
      <c r="J60" s="551">
        <f>D60*0.9/'TB5'!C60</f>
        <v>0.66777780652046204</v>
      </c>
      <c r="K60" s="544">
        <f>E60*0.9/'TB5'!D60</f>
        <v>0.6485745608806609</v>
      </c>
      <c r="L60" s="551">
        <f>F60*0.9/'TB5'!E60</f>
        <v>0.50817403197288513</v>
      </c>
      <c r="M60" s="552">
        <f>G60*0.9/'TB5'!F60</f>
        <v>0.60669940710067738</v>
      </c>
      <c r="P60" s="1122">
        <f>H60-'TB2'!B61</f>
        <v>0</v>
      </c>
    </row>
    <row r="61" spans="1:16" x14ac:dyDescent="0.2">
      <c r="A61" s="67">
        <v>1965</v>
      </c>
      <c r="B61" s="428">
        <f>avgpeinc!BC54</f>
        <v>25472.376023924604</v>
      </c>
      <c r="C61" s="319">
        <f>avgpeinc!BD54</f>
        <v>23601.989176027611</v>
      </c>
      <c r="D61" s="353">
        <f>avgpeinc!BE54</f>
        <v>27275.422548226401</v>
      </c>
      <c r="E61" s="524">
        <f>avgpeinc!BF54</f>
        <v>36908.370690412135</v>
      </c>
      <c r="F61" s="524">
        <f>avgpeinc!BG54</f>
        <v>12600.916381239518</v>
      </c>
      <c r="G61" s="62">
        <f>avgpeinc!BH54</f>
        <v>37851.510964101799</v>
      </c>
      <c r="H61" s="533">
        <f>B61*0.9/'TB5'!B61</f>
        <v>0.63334378600120556</v>
      </c>
      <c r="I61" s="544">
        <f>C61*0.9/'TB5'!B61</f>
        <v>0.58683858811855327</v>
      </c>
      <c r="J61" s="551">
        <f>D61*0.9/'TB5'!C61</f>
        <v>0.67033949981630769</v>
      </c>
      <c r="K61" s="544">
        <f>E61*0.9/'TB5'!D61</f>
        <v>0.65176553943795745</v>
      </c>
      <c r="L61" s="551">
        <f>F61*0.9/'TB5'!E61</f>
        <v>0.51357997101613651</v>
      </c>
      <c r="M61" s="552">
        <f>G61*0.9/'TB5'!F61</f>
        <v>0.60937283933162689</v>
      </c>
      <c r="P61" s="1122">
        <f>H61-'TB2'!B62</f>
        <v>0</v>
      </c>
    </row>
    <row r="62" spans="1:16" x14ac:dyDescent="0.2">
      <c r="A62" s="67">
        <v>1966</v>
      </c>
      <c r="B62" s="428">
        <f>avgpeinc!BC55</f>
        <v>26792.936581641687</v>
      </c>
      <c r="C62" s="319">
        <f>avgpeinc!BD55</f>
        <v>24860.42694000464</v>
      </c>
      <c r="D62" s="353">
        <f>avgpeinc!BE55</f>
        <v>28689.337969184093</v>
      </c>
      <c r="E62" s="524">
        <f>avgpeinc!BF55</f>
        <v>38868.369658160547</v>
      </c>
      <c r="F62" s="524">
        <f>avgpeinc!BG55</f>
        <v>13316.168545928656</v>
      </c>
      <c r="G62" s="62">
        <f>avgpeinc!BH55</f>
        <v>39698.078347250863</v>
      </c>
      <c r="H62" s="533">
        <f>B62*0.9/'TB5'!B62</f>
        <v>0.6365680694580077</v>
      </c>
      <c r="I62" s="544">
        <f>C62*0.9/'TB5'!B62</f>
        <v>0.59065395593643177</v>
      </c>
      <c r="J62" s="551">
        <f>D62*0.9/'TB5'!C62</f>
        <v>0.67266559600830078</v>
      </c>
      <c r="K62" s="544">
        <f>E62*0.9/'TB5'!D62</f>
        <v>0.654661625623703</v>
      </c>
      <c r="L62" s="551">
        <f>F62*0.9/'TB5'!E62</f>
        <v>0.51850324869155884</v>
      </c>
      <c r="M62" s="552">
        <f>G62*0.9/'TB5'!F62</f>
        <v>0.6120462715625764</v>
      </c>
      <c r="P62" s="1122">
        <f>H62-'TB2'!B63</f>
        <v>0</v>
      </c>
    </row>
    <row r="63" spans="1:16" x14ac:dyDescent="0.2">
      <c r="A63" s="67">
        <v>1967</v>
      </c>
      <c r="B63" s="428">
        <f>avgpeinc!BC56</f>
        <v>27483.930163253244</v>
      </c>
      <c r="C63" s="319">
        <f>avgpeinc!BD56</f>
        <v>25538.484914787448</v>
      </c>
      <c r="D63" s="353">
        <f>avgpeinc!BE56</f>
        <v>29392.12615207873</v>
      </c>
      <c r="E63" s="524">
        <f>avgpeinc!BF56</f>
        <v>38935.88142522893</v>
      </c>
      <c r="F63" s="524">
        <f>avgpeinc!BG56</f>
        <v>14425.70961896166</v>
      </c>
      <c r="G63" s="62">
        <f>avgpeinc!BH56</f>
        <v>41513.26440145987</v>
      </c>
      <c r="H63" s="534">
        <f>B63*0.9/'TB5'!B63</f>
        <v>0.64400961250066746</v>
      </c>
      <c r="I63" s="545">
        <f>C63*0.9/'TB5'!B63</f>
        <v>0.59842350333929062</v>
      </c>
      <c r="J63" s="551">
        <f>D63*0.9/'TB5'!C63</f>
        <v>0.67599336057901394</v>
      </c>
      <c r="K63" s="544">
        <f>E63*0.9/'TB5'!D63</f>
        <v>0.65617837756872188</v>
      </c>
      <c r="L63" s="551">
        <f>F63*0.9/'TB5'!E63</f>
        <v>0.53861986100673676</v>
      </c>
      <c r="M63" s="552">
        <f>G63*0.9/'TB5'!F63</f>
        <v>0.62051361799240112</v>
      </c>
      <c r="P63" s="1122">
        <f>H63-'TB2'!B64</f>
        <v>0</v>
      </c>
    </row>
    <row r="64" spans="1:16" x14ac:dyDescent="0.2">
      <c r="A64" s="67">
        <v>1968</v>
      </c>
      <c r="B64" s="428">
        <f>avgpeinc!BC57</f>
        <v>28469.778519746171</v>
      </c>
      <c r="C64" s="319">
        <f>avgpeinc!BD57</f>
        <v>26448.763662840633</v>
      </c>
      <c r="D64" s="353">
        <f>avgpeinc!BE57</f>
        <v>30192.853471079143</v>
      </c>
      <c r="E64" s="524">
        <f>avgpeinc!BF57</f>
        <v>39856.266164355678</v>
      </c>
      <c r="F64" s="524">
        <f>avgpeinc!BG57</f>
        <v>15205.617685907595</v>
      </c>
      <c r="G64" s="62">
        <f>avgpeinc!BH57</f>
        <v>42697.066494794402</v>
      </c>
      <c r="H64" s="534">
        <f>B64*0.9/'TB5'!B64</f>
        <v>0.64816631935536873</v>
      </c>
      <c r="I64" s="545">
        <f>C64*0.9/'TB5'!B64</f>
        <v>0.60215423814952396</v>
      </c>
      <c r="J64" s="551">
        <f>D64*0.9/'TB5'!C64</f>
        <v>0.6779372561722995</v>
      </c>
      <c r="K64" s="544">
        <f>E64*0.9/'TB5'!D64</f>
        <v>0.65760591439902771</v>
      </c>
      <c r="L64" s="551">
        <f>F64*0.9/'TB5'!E64</f>
        <v>0.54710701480507851</v>
      </c>
      <c r="M64" s="552">
        <f>G64*0.9/'TB5'!F64</f>
        <v>0.62429559975862492</v>
      </c>
      <c r="P64" s="1122">
        <f>H64-'TB2'!B65</f>
        <v>0</v>
      </c>
    </row>
    <row r="65" spans="1:16" x14ac:dyDescent="0.2">
      <c r="A65" s="72">
        <v>1969</v>
      </c>
      <c r="B65" s="429">
        <f>avgpeinc!BC58</f>
        <v>29269.549461482191</v>
      </c>
      <c r="C65" s="320">
        <f>avgpeinc!BD58</f>
        <v>27137.074611656022</v>
      </c>
      <c r="D65" s="354">
        <f>avgpeinc!BE58</f>
        <v>31057.587932490384</v>
      </c>
      <c r="E65" s="526">
        <f>avgpeinc!BF58</f>
        <v>41058.24315554263</v>
      </c>
      <c r="F65" s="526">
        <f>avgpeinc!BG58</f>
        <v>15627.94387188859</v>
      </c>
      <c r="G65" s="68">
        <f>avgpeinc!BH58</f>
        <v>44075.592756008642</v>
      </c>
      <c r="H65" s="535">
        <f>B65*0.9/'TB5'!B65</f>
        <v>0.65764079010114063</v>
      </c>
      <c r="I65" s="546">
        <f>C65*0.9/'TB5'!B65</f>
        <v>0.60972743062302459</v>
      </c>
      <c r="J65" s="553">
        <f>D65*0.9/'TB5'!C65</f>
        <v>0.68476200522854913</v>
      </c>
      <c r="K65" s="547">
        <f>E65*0.9/'TB5'!D65</f>
        <v>0.66291503561660658</v>
      </c>
      <c r="L65" s="553">
        <f>F65*0.9/'TB5'!E65</f>
        <v>0.56179789546877146</v>
      </c>
      <c r="M65" s="554">
        <f>G65*0.9/'TB5'!F65</f>
        <v>0.63338103331625462</v>
      </c>
      <c r="P65" s="1122">
        <f>H65-'TB2'!B66</f>
        <v>0</v>
      </c>
    </row>
    <row r="66" spans="1:16" x14ac:dyDescent="0.2">
      <c r="A66" s="67">
        <v>1970</v>
      </c>
      <c r="B66" s="428">
        <f>avgpeinc!BC59</f>
        <v>28720.495615679803</v>
      </c>
      <c r="C66" s="319">
        <f>avgpeinc!BD59</f>
        <v>26616.956398722588</v>
      </c>
      <c r="D66" s="353">
        <f>avgpeinc!BE59</f>
        <v>30446.181517809338</v>
      </c>
      <c r="E66" s="524">
        <f>avgpeinc!BF59</f>
        <v>40113.203491440581</v>
      </c>
      <c r="F66" s="524">
        <f>avgpeinc!BG59</f>
        <v>15342.355470589186</v>
      </c>
      <c r="G66" s="62">
        <f>avgpeinc!BH59</f>
        <v>42842.552676300897</v>
      </c>
      <c r="H66" s="534">
        <f>B66*0.9/'TB5'!B66</f>
        <v>0.66142027208115917</v>
      </c>
      <c r="I66" s="545">
        <f>C66*0.9/'TB5'!B66</f>
        <v>0.61297669715713721</v>
      </c>
      <c r="J66" s="551">
        <f>D66*0.9/'TB5'!C66</f>
        <v>0.68723686889279634</v>
      </c>
      <c r="K66" s="544">
        <f>E66*0.9/'TB5'!D66</f>
        <v>0.66407062474172562</v>
      </c>
      <c r="L66" s="551">
        <f>F66*0.9/'TB5'!E66</f>
        <v>0.56953705311752856</v>
      </c>
      <c r="M66" s="552">
        <f>G66*0.9/'TB5'!F66</f>
        <v>0.635610765311867</v>
      </c>
      <c r="P66" s="1122">
        <f>H66-'TB2'!B67</f>
        <v>0</v>
      </c>
    </row>
    <row r="67" spans="1:16" x14ac:dyDescent="0.2">
      <c r="A67" s="67">
        <v>1971</v>
      </c>
      <c r="B67" s="428">
        <f>avgpeinc!BC60</f>
        <v>28752.64693315831</v>
      </c>
      <c r="C67" s="319">
        <f>avgpeinc!BD60</f>
        <v>26660.708628755681</v>
      </c>
      <c r="D67" s="353">
        <f>avgpeinc!BE60</f>
        <v>30515.571620629806</v>
      </c>
      <c r="E67" s="524">
        <f>avgpeinc!BF60</f>
        <v>39941.992588280249</v>
      </c>
      <c r="F67" s="524">
        <f>avgpeinc!BG60</f>
        <v>15614.387913756231</v>
      </c>
      <c r="G67" s="62">
        <f>avgpeinc!BH60</f>
        <v>42759.057098280835</v>
      </c>
      <c r="H67" s="534">
        <f>B67*0.9/'TB5'!B67</f>
        <v>0.65882981228060078</v>
      </c>
      <c r="I67" s="545">
        <f>C67*0.9/'TB5'!B67</f>
        <v>0.61089574472862285</v>
      </c>
      <c r="J67" s="551">
        <f>D67*0.9/'TB5'!C67</f>
        <v>0.6846188067283947</v>
      </c>
      <c r="K67" s="544">
        <f>E67*0.9/'TB5'!D67</f>
        <v>0.66074563280562859</v>
      </c>
      <c r="L67" s="551">
        <f>F67*0.9/'TB5'!E67</f>
        <v>0.57110512495273724</v>
      </c>
      <c r="M67" s="552">
        <f>G67*0.9/'TB5'!F67</f>
        <v>0.63160641642753035</v>
      </c>
      <c r="P67" s="1122">
        <f>H67-'TB2'!B68</f>
        <v>0</v>
      </c>
    </row>
    <row r="68" spans="1:16" x14ac:dyDescent="0.2">
      <c r="A68" s="67">
        <v>1972</v>
      </c>
      <c r="B68" s="428">
        <f>avgpeinc!BC61</f>
        <v>29677.792038454118</v>
      </c>
      <c r="C68" s="319">
        <f>avgpeinc!BD61</f>
        <v>27577.190936314175</v>
      </c>
      <c r="D68" s="353">
        <f>avgpeinc!BE61</f>
        <v>31298.828768066647</v>
      </c>
      <c r="E68" s="524">
        <f>avgpeinc!BF61</f>
        <v>41093.216176658527</v>
      </c>
      <c r="F68" s="524">
        <f>avgpeinc!BG61</f>
        <v>16444.437006425374</v>
      </c>
      <c r="G68" s="62">
        <f>avgpeinc!BH61</f>
        <v>43321.296169414898</v>
      </c>
      <c r="H68" s="534">
        <f>B68*0.9/'TB5'!B68</f>
        <v>0.65606580030726047</v>
      </c>
      <c r="I68" s="545">
        <f>C68*0.9/'TB5'!B68</f>
        <v>0.60962930862297071</v>
      </c>
      <c r="J68" s="551">
        <f>D68*0.9/'TB5'!C68</f>
        <v>0.68170019385433989</v>
      </c>
      <c r="K68" s="544">
        <f>E68*0.9/'TB5'!D68</f>
        <v>0.65845401887054311</v>
      </c>
      <c r="L68" s="551">
        <f>F68*0.9/'TB5'!E68</f>
        <v>0.57159259229956649</v>
      </c>
      <c r="M68" s="552">
        <f>G68*0.9/'TB5'!F68</f>
        <v>0.62803022228763439</v>
      </c>
      <c r="P68" s="1122">
        <f>H68-'TB2'!B69</f>
        <v>0</v>
      </c>
    </row>
    <row r="69" spans="1:16" x14ac:dyDescent="0.2">
      <c r="A69" s="67">
        <v>1973</v>
      </c>
      <c r="B69" s="428">
        <f>avgpeinc!BC62</f>
        <v>30964.094007944826</v>
      </c>
      <c r="C69" s="319">
        <f>avgpeinc!BD62</f>
        <v>28795.631689532649</v>
      </c>
      <c r="D69" s="353">
        <f>avgpeinc!BE62</f>
        <v>32670.21636390566</v>
      </c>
      <c r="E69" s="524">
        <f>avgpeinc!BF62</f>
        <v>42922.504359920255</v>
      </c>
      <c r="F69" s="524">
        <f>avgpeinc!BG62</f>
        <v>17273.585219046203</v>
      </c>
      <c r="G69" s="62">
        <f>avgpeinc!BH62</f>
        <v>45152.021955637982</v>
      </c>
      <c r="H69" s="534">
        <f>B69*0.9/'TB5'!B69</f>
        <v>0.65699979129385611</v>
      </c>
      <c r="I69" s="545">
        <f>C69*0.9/'TB5'!B69</f>
        <v>0.61098910258260741</v>
      </c>
      <c r="J69" s="551">
        <f>D69*0.9/'TB5'!C69</f>
        <v>0.68146547525429924</v>
      </c>
      <c r="K69" s="544">
        <f>E69*0.9/'TB5'!D69</f>
        <v>0.65748515428094834</v>
      </c>
      <c r="L69" s="551">
        <f>F69*0.9/'TB5'!E69</f>
        <v>0.57805789090707538</v>
      </c>
      <c r="M69" s="552">
        <f>G69*0.9/'TB5'!F69</f>
        <v>0.62827415308129275</v>
      </c>
      <c r="P69" s="1122">
        <f>H69-'TB2'!B70</f>
        <v>0</v>
      </c>
    </row>
    <row r="70" spans="1:16" x14ac:dyDescent="0.2">
      <c r="A70" s="67">
        <v>1974</v>
      </c>
      <c r="B70" s="428">
        <f>avgpeinc!BC63</f>
        <v>30289.351681684249</v>
      </c>
      <c r="C70" s="319">
        <f>avgpeinc!BD63</f>
        <v>28209.590444008278</v>
      </c>
      <c r="D70" s="353">
        <f>avgpeinc!BE63</f>
        <v>31997.60269575641</v>
      </c>
      <c r="E70" s="524">
        <f>avgpeinc!BF63</f>
        <v>41563.379568270102</v>
      </c>
      <c r="F70" s="524">
        <f>avgpeinc!BG63</f>
        <v>17321.34808072992</v>
      </c>
      <c r="G70" s="62">
        <f>avgpeinc!BH63</f>
        <v>43981.236237671874</v>
      </c>
      <c r="H70" s="534">
        <f>B70*0.9/'TB5'!B70</f>
        <v>0.66153266147512113</v>
      </c>
      <c r="I70" s="545">
        <f>C70*0.9/'TB5'!B70</f>
        <v>0.61610976826659691</v>
      </c>
      <c r="J70" s="551">
        <f>D70*0.9/'TB5'!C70</f>
        <v>0.68369611315256418</v>
      </c>
      <c r="K70" s="544">
        <f>E70*0.9/'TB5'!D70</f>
        <v>0.65787606612093419</v>
      </c>
      <c r="L70" s="551">
        <f>F70*0.9/'TB5'!E70</f>
        <v>0.59141326094049873</v>
      </c>
      <c r="M70" s="552">
        <f>G70*0.9/'TB5'!F70</f>
        <v>0.63181124886068585</v>
      </c>
      <c r="P70" s="1122">
        <f>H70-'TB2'!B71</f>
        <v>0</v>
      </c>
    </row>
    <row r="71" spans="1:16" x14ac:dyDescent="0.2">
      <c r="A71" s="67">
        <v>1975</v>
      </c>
      <c r="B71" s="428">
        <f>avgpeinc!BC64</f>
        <v>29286.700379255344</v>
      </c>
      <c r="C71" s="319">
        <f>avgpeinc!BD64</f>
        <v>27373.336909020582</v>
      </c>
      <c r="D71" s="353">
        <f>avgpeinc!BE64</f>
        <v>30435.333547532882</v>
      </c>
      <c r="E71" s="524">
        <f>avgpeinc!BF64</f>
        <v>39181.551115711358</v>
      </c>
      <c r="F71" s="524">
        <f>avgpeinc!BG64</f>
        <v>17610.131599372344</v>
      </c>
      <c r="G71" s="62">
        <f>avgpeinc!BH64</f>
        <v>42258.439765841802</v>
      </c>
      <c r="H71" s="534">
        <f>B71*0.9/'TB5'!B71</f>
        <v>0.66087739695046821</v>
      </c>
      <c r="I71" s="545">
        <f>C71*0.9/'TB5'!B71</f>
        <v>0.61770084741590381</v>
      </c>
      <c r="J71" s="551">
        <f>D71*0.9/'TB5'!C71</f>
        <v>0.68101081801535202</v>
      </c>
      <c r="K71" s="544">
        <f>E71*0.9/'TB5'!D71</f>
        <v>0.65599480811567912</v>
      </c>
      <c r="L71" s="551">
        <f>F71*0.9/'TB5'!E71</f>
        <v>0.59706024116371736</v>
      </c>
      <c r="M71" s="552">
        <f>G71*0.9/'TB5'!F71</f>
        <v>0.6307038559521061</v>
      </c>
      <c r="P71" s="1122">
        <f>H71-'TB2'!B72</f>
        <v>0</v>
      </c>
    </row>
    <row r="72" spans="1:16" x14ac:dyDescent="0.2">
      <c r="A72" s="67">
        <v>1976</v>
      </c>
      <c r="B72" s="428">
        <f>avgpeinc!BC65</f>
        <v>30321.96511522459</v>
      </c>
      <c r="C72" s="319">
        <f>avgpeinc!BD65</f>
        <v>28421.822494310825</v>
      </c>
      <c r="D72" s="353">
        <f>avgpeinc!BE65</f>
        <v>31503.988190861874</v>
      </c>
      <c r="E72" s="524">
        <f>avgpeinc!BF65</f>
        <v>40388.093269813224</v>
      </c>
      <c r="F72" s="524">
        <f>avgpeinc!BG65</f>
        <v>18601.231894466178</v>
      </c>
      <c r="G72" s="62">
        <f>avgpeinc!BH65</f>
        <v>43494.727099431489</v>
      </c>
      <c r="H72" s="534">
        <f>B72*0.9/'TB5'!B72</f>
        <v>0.66009942946070055</v>
      </c>
      <c r="I72" s="545">
        <f>C72*0.9/'TB5'!B72</f>
        <v>0.61873393566131074</v>
      </c>
      <c r="J72" s="551">
        <f>D72*0.9/'TB5'!C72</f>
        <v>0.68004456299811966</v>
      </c>
      <c r="K72" s="544">
        <f>E72*0.9/'TB5'!D72</f>
        <v>0.65505023435704857</v>
      </c>
      <c r="L72" s="551">
        <f>F72*0.9/'TB5'!E72</f>
        <v>0.60087432907545224</v>
      </c>
      <c r="M72" s="552">
        <f>G72*0.9/'TB5'!F72</f>
        <v>0.62911706899615194</v>
      </c>
      <c r="P72" s="1122">
        <f>H72-'TB2'!B73</f>
        <v>0</v>
      </c>
    </row>
    <row r="73" spans="1:16" x14ac:dyDescent="0.2">
      <c r="A73" s="67">
        <v>1977</v>
      </c>
      <c r="B73" s="428">
        <f>avgpeinc!BC66</f>
        <v>31189.931847271004</v>
      </c>
      <c r="C73" s="319">
        <f>avgpeinc!BD66</f>
        <v>29301.855341902181</v>
      </c>
      <c r="D73" s="353">
        <f>avgpeinc!BE66</f>
        <v>32213.771160009823</v>
      </c>
      <c r="E73" s="524">
        <f>avgpeinc!BF66</f>
        <v>41359.480164009437</v>
      </c>
      <c r="F73" s="524">
        <f>avgpeinc!BG66</f>
        <v>19392.464253400158</v>
      </c>
      <c r="G73" s="62">
        <f>avgpeinc!BH66</f>
        <v>44143.040227873083</v>
      </c>
      <c r="H73" s="534">
        <f>B73*0.9/'TB5'!B73</f>
        <v>0.65853774859814251</v>
      </c>
      <c r="I73" s="545">
        <f>C73*0.9/'TB5'!B73</f>
        <v>0.61867329307079189</v>
      </c>
      <c r="J73" s="551">
        <f>D73*0.9/'TB5'!C73</f>
        <v>0.67889768664606009</v>
      </c>
      <c r="K73" s="544">
        <f>E73*0.9/'TB5'!D73</f>
        <v>0.65355769206075098</v>
      </c>
      <c r="L73" s="551">
        <f>F73*0.9/'TB5'!E73</f>
        <v>0.6020523966514163</v>
      </c>
      <c r="M73" s="552">
        <f>G73*0.9/'TB5'!F73</f>
        <v>0.62627869778626188</v>
      </c>
      <c r="P73" s="1122">
        <f>H73-'TB2'!B74</f>
        <v>0</v>
      </c>
    </row>
    <row r="74" spans="1:16" x14ac:dyDescent="0.2">
      <c r="A74" s="67">
        <v>1978</v>
      </c>
      <c r="B74" s="428">
        <f>avgpeinc!BC67</f>
        <v>32311.419641663342</v>
      </c>
      <c r="C74" s="319">
        <f>avgpeinc!BD67</f>
        <v>30393.422001358726</v>
      </c>
      <c r="D74" s="353">
        <f>avgpeinc!BE67</f>
        <v>33572.218785752193</v>
      </c>
      <c r="E74" s="524">
        <f>avgpeinc!BF67</f>
        <v>42616.559763208599</v>
      </c>
      <c r="F74" s="524">
        <f>avgpeinc!BG67</f>
        <v>20339.422076202576</v>
      </c>
      <c r="G74" s="62">
        <f>avgpeinc!BH67</f>
        <v>45381.416126392913</v>
      </c>
      <c r="H74" s="534">
        <f>B74*0.9/'TB5'!B74</f>
        <v>0.65880411941386352</v>
      </c>
      <c r="I74" s="545">
        <f>C74*0.9/'TB5'!B74</f>
        <v>0.61969767468094794</v>
      </c>
      <c r="J74" s="551">
        <f>D74*0.9/'TB5'!C74</f>
        <v>0.67892249123396375</v>
      </c>
      <c r="K74" s="544">
        <f>E74*0.9/'TB5'!D74</f>
        <v>0.6527993093157517</v>
      </c>
      <c r="L74" s="551">
        <f>F74*0.9/'TB5'!E74</f>
        <v>0.60592051747349629</v>
      </c>
      <c r="M74" s="552">
        <f>G74*0.9/'TB5'!F74</f>
        <v>0.62567092461822682</v>
      </c>
      <c r="P74" s="1122">
        <f>H74-'TB2'!B75</f>
        <v>0</v>
      </c>
    </row>
    <row r="75" spans="1:16" x14ac:dyDescent="0.2">
      <c r="A75" s="72">
        <v>1979</v>
      </c>
      <c r="B75" s="429">
        <f>avgpeinc!BC68</f>
        <v>32341.540190968964</v>
      </c>
      <c r="C75" s="320">
        <f>avgpeinc!BD68</f>
        <v>30440.772572285525</v>
      </c>
      <c r="D75" s="354">
        <f>avgpeinc!BE68</f>
        <v>33611.411767424994</v>
      </c>
      <c r="E75" s="526">
        <f>avgpeinc!BF68</f>
        <v>42541.993199248209</v>
      </c>
      <c r="F75" s="526">
        <f>avgpeinc!BG68</f>
        <v>20607.284560370234</v>
      </c>
      <c r="G75" s="68">
        <f>avgpeinc!BH68</f>
        <v>45189.335231287616</v>
      </c>
      <c r="H75" s="536">
        <f>B75*0.9/'TB5'!B75</f>
        <v>0.65695399045944203</v>
      </c>
      <c r="I75" s="547">
        <f>C75*0.9/'TB5'!B75</f>
        <v>0.61834368109703053</v>
      </c>
      <c r="J75" s="553">
        <f>D75*0.9/'TB5'!C75</f>
        <v>0.67781484127044667</v>
      </c>
      <c r="K75" s="547">
        <f>E75*0.9/'TB5'!D75</f>
        <v>0.64976820349693309</v>
      </c>
      <c r="L75" s="553">
        <f>F75*0.9/'TB5'!E75</f>
        <v>0.60828343033790577</v>
      </c>
      <c r="M75" s="554">
        <f>G75*0.9/'TB5'!F75</f>
        <v>0.62338578701019287</v>
      </c>
      <c r="P75" s="1122">
        <f>H75-'TB2'!B76</f>
        <v>0</v>
      </c>
    </row>
    <row r="76" spans="1:16" x14ac:dyDescent="0.2">
      <c r="A76" s="67">
        <v>1980</v>
      </c>
      <c r="B76" s="428">
        <f>avgpeinc!BC69</f>
        <v>31616.838210601371</v>
      </c>
      <c r="C76" s="319">
        <f>avgpeinc!BD69</f>
        <v>29799.336811505254</v>
      </c>
      <c r="D76" s="353">
        <f>avgpeinc!BE69</f>
        <v>32658.807484530604</v>
      </c>
      <c r="E76" s="524">
        <f>avgpeinc!BF69</f>
        <v>41122.792841682931</v>
      </c>
      <c r="F76" s="524">
        <f>avgpeinc!BG69</f>
        <v>20639.857105840558</v>
      </c>
      <c r="G76" s="62">
        <f>avgpeinc!BH69</f>
        <v>43858.125045764995</v>
      </c>
      <c r="H76" s="533">
        <f>B76*0.9/'TB5'!B76</f>
        <v>0.6615041196346283</v>
      </c>
      <c r="I76" s="544">
        <f>C76*0.9/'TB5'!B76</f>
        <v>0.62347739934921265</v>
      </c>
      <c r="J76" s="551">
        <f>D76*0.9/'TB5'!C76</f>
        <v>0.68082791566848766</v>
      </c>
      <c r="K76" s="544">
        <f>E76*0.9/'TB5'!D76</f>
        <v>0.65292623639106762</v>
      </c>
      <c r="L76" s="551">
        <f>F76*0.9/'TB5'!E76</f>
        <v>0.61562681198120117</v>
      </c>
      <c r="M76" s="552">
        <f>G76*0.9/'TB5'!F76</f>
        <v>0.62660375237464905</v>
      </c>
      <c r="P76" s="1122">
        <f>H76-'TB2'!B77</f>
        <v>0</v>
      </c>
    </row>
    <row r="77" spans="1:16" x14ac:dyDescent="0.2">
      <c r="A77" s="67">
        <v>1981</v>
      </c>
      <c r="B77" s="428">
        <f>avgpeinc!BC70</f>
        <v>31633.606705311016</v>
      </c>
      <c r="C77" s="319">
        <f>avgpeinc!BD70</f>
        <v>29878.08755813571</v>
      </c>
      <c r="D77" s="353">
        <f>avgpeinc!BE70</f>
        <v>32380.979158527214</v>
      </c>
      <c r="E77" s="524">
        <f>avgpeinc!BF70</f>
        <v>40766.002336750738</v>
      </c>
      <c r="F77" s="524">
        <f>avgpeinc!BG70</f>
        <v>21023.351159067657</v>
      </c>
      <c r="G77" s="62">
        <f>avgpeinc!BH70</f>
        <v>43693.962234922677</v>
      </c>
      <c r="H77" s="533">
        <f>B77*0.9/'TB5'!B77</f>
        <v>0.65680706501007091</v>
      </c>
      <c r="I77" s="544">
        <f>C77*0.9/'TB5'!B77</f>
        <v>0.62035730481147766</v>
      </c>
      <c r="J77" s="551">
        <f>D77*0.9/'TB5'!C77</f>
        <v>0.67509299516677856</v>
      </c>
      <c r="K77" s="544">
        <f>E77*0.9/'TB5'!D77</f>
        <v>0.64914080500602733</v>
      </c>
      <c r="L77" s="551">
        <f>F77*0.9/'TB5'!E77</f>
        <v>0.61039865016937245</v>
      </c>
      <c r="M77" s="552">
        <f>G77*0.9/'TB5'!F77</f>
        <v>0.62204802036285411</v>
      </c>
      <c r="P77" s="1122">
        <f>H77-'TB2'!B78</f>
        <v>0</v>
      </c>
    </row>
    <row r="78" spans="1:16" x14ac:dyDescent="0.2">
      <c r="A78" s="67">
        <v>1982</v>
      </c>
      <c r="B78" s="428">
        <f>avgpeinc!BC71</f>
        <v>30457.78783682673</v>
      </c>
      <c r="C78" s="319">
        <f>avgpeinc!BD71</f>
        <v>28710.96111357753</v>
      </c>
      <c r="D78" s="353">
        <f>avgpeinc!BE71</f>
        <v>30925.490864038995</v>
      </c>
      <c r="E78" s="524">
        <f>avgpeinc!BF71</f>
        <v>38907.091322938111</v>
      </c>
      <c r="F78" s="524">
        <f>avgpeinc!BG71</f>
        <v>20708.105692201505</v>
      </c>
      <c r="G78" s="62">
        <f>avgpeinc!BH71</f>
        <v>41919.244127147693</v>
      </c>
      <c r="H78" s="533">
        <f>B78*0.9/'TB5'!B78</f>
        <v>0.65388670563697826</v>
      </c>
      <c r="I78" s="544">
        <f>C78*0.9/'TB5'!B78</f>
        <v>0.61638474464416493</v>
      </c>
      <c r="J78" s="551">
        <f>D78*0.9/'TB5'!C78</f>
        <v>0.67040964961051952</v>
      </c>
      <c r="K78" s="544">
        <f>E78*0.9/'TB5'!D78</f>
        <v>0.64324262738227855</v>
      </c>
      <c r="L78" s="551">
        <f>F78*0.9/'TB5'!E78</f>
        <v>0.61123877763748169</v>
      </c>
      <c r="M78" s="552">
        <f>G78*0.9/'TB5'!F78</f>
        <v>0.6184842884540559</v>
      </c>
      <c r="P78" s="1122">
        <f>H78-'TB2'!B79</f>
        <v>0</v>
      </c>
    </row>
    <row r="79" spans="1:16" x14ac:dyDescent="0.2">
      <c r="A79" s="67">
        <v>1983</v>
      </c>
      <c r="B79" s="428">
        <f>avgpeinc!BC72</f>
        <v>30589.428069642443</v>
      </c>
      <c r="C79" s="319">
        <f>avgpeinc!BD72</f>
        <v>28919.427647764835</v>
      </c>
      <c r="D79" s="353">
        <f>avgpeinc!BE72</f>
        <v>30822.171231176606</v>
      </c>
      <c r="E79" s="524">
        <f>avgpeinc!BF72</f>
        <v>38343.950943686708</v>
      </c>
      <c r="F79" s="524">
        <f>avgpeinc!BG72</f>
        <v>21422.090250569137</v>
      </c>
      <c r="G79" s="62">
        <f>avgpeinc!BH72</f>
        <v>41822.501639146773</v>
      </c>
      <c r="H79" s="533">
        <f>B79*0.9/'TB5'!B79</f>
        <v>0.64657357335090637</v>
      </c>
      <c r="I79" s="544">
        <f>C79*0.9/'TB5'!B79</f>
        <v>0.61127451062202465</v>
      </c>
      <c r="J79" s="551">
        <f>D79*0.9/'TB5'!C79</f>
        <v>0.66267219185829163</v>
      </c>
      <c r="K79" s="544">
        <f>E79*0.9/'TB5'!D79</f>
        <v>0.63378408551216125</v>
      </c>
      <c r="L79" s="551">
        <f>F79*0.9/'TB5'!E79</f>
        <v>0.60747364163398743</v>
      </c>
      <c r="M79" s="552">
        <f>G79*0.9/'TB5'!F79</f>
        <v>0.61042892932891835</v>
      </c>
      <c r="P79" s="1122">
        <f>H79-'TB2'!B80</f>
        <v>0</v>
      </c>
    </row>
    <row r="80" spans="1:16" x14ac:dyDescent="0.2">
      <c r="A80" s="67">
        <v>1984</v>
      </c>
      <c r="B80" s="428">
        <f>avgpeinc!BC73</f>
        <v>32047.220562775972</v>
      </c>
      <c r="C80" s="319">
        <f>avgpeinc!BD73</f>
        <v>30435.942806654926</v>
      </c>
      <c r="D80" s="353">
        <f>avgpeinc!BE73</f>
        <v>32028.789109240162</v>
      </c>
      <c r="E80" s="524">
        <f>avgpeinc!BF73</f>
        <v>40290.453029134282</v>
      </c>
      <c r="F80" s="524">
        <f>avgpeinc!BG73</f>
        <v>22376.325989055025</v>
      </c>
      <c r="G80" s="62">
        <f>avgpeinc!BH73</f>
        <v>43779.569424168214</v>
      </c>
      <c r="H80" s="533">
        <f>B80*0.9/'TB5'!B80</f>
        <v>0.63507312536239624</v>
      </c>
      <c r="I80" s="544">
        <f>C80*0.9/'TB5'!B80</f>
        <v>0.60314276814460754</v>
      </c>
      <c r="J80" s="551">
        <f>D80*0.9/'TB5'!C80</f>
        <v>0.64850521087646473</v>
      </c>
      <c r="K80" s="544">
        <f>E80*0.9/'TB5'!D80</f>
        <v>0.62779992818832386</v>
      </c>
      <c r="L80" s="551">
        <f>F80*0.9/'TB5'!E80</f>
        <v>0.59125983715057384</v>
      </c>
      <c r="M80" s="552">
        <f>G80*0.9/'TB5'!F80</f>
        <v>0.59946995973587025</v>
      </c>
      <c r="P80" s="1122">
        <f>H80-'TB2'!B81</f>
        <v>0</v>
      </c>
    </row>
    <row r="81" spans="1:16" x14ac:dyDescent="0.2">
      <c r="A81" s="67">
        <v>1985</v>
      </c>
      <c r="B81" s="428">
        <f>avgpeinc!BC74</f>
        <v>32537.885991412299</v>
      </c>
      <c r="C81" s="319">
        <f>avgpeinc!BD74</f>
        <v>30900.628202786578</v>
      </c>
      <c r="D81" s="353">
        <f>avgpeinc!BE74</f>
        <v>32458.963693793885</v>
      </c>
      <c r="E81" s="524">
        <f>avgpeinc!BF74</f>
        <v>40889.099288309866</v>
      </c>
      <c r="F81" s="524">
        <f>avgpeinc!BG74</f>
        <v>22815.560349762352</v>
      </c>
      <c r="G81" s="62">
        <f>avgpeinc!BH74</f>
        <v>44228.789856747673</v>
      </c>
      <c r="H81" s="533">
        <f>B81*0.9/'TB5'!B81</f>
        <v>0.63386660814285278</v>
      </c>
      <c r="I81" s="544">
        <f>C81*0.9/'TB5'!B81</f>
        <v>0.60197138786315907</v>
      </c>
      <c r="J81" s="551">
        <f>D81*0.9/'TB5'!C81</f>
        <v>0.64734965562820446</v>
      </c>
      <c r="K81" s="544">
        <f>E81*0.9/'TB5'!D81</f>
        <v>0.62685808539390553</v>
      </c>
      <c r="L81" s="551">
        <f>F81*0.9/'TB5'!E81</f>
        <v>0.59045624732971191</v>
      </c>
      <c r="M81" s="552">
        <f>G81*0.9/'TB5'!F81</f>
        <v>0.59798878431320179</v>
      </c>
      <c r="P81" s="1122">
        <f>H81-'TB2'!B82</f>
        <v>0</v>
      </c>
    </row>
    <row r="82" spans="1:16" x14ac:dyDescent="0.2">
      <c r="A82" s="67">
        <v>1986</v>
      </c>
      <c r="B82" s="428">
        <f>avgpeinc!BC75</f>
        <v>32967.708023609797</v>
      </c>
      <c r="C82" s="319">
        <f>avgpeinc!BD75</f>
        <v>31273.934470136846</v>
      </c>
      <c r="D82" s="353">
        <f>avgpeinc!BE75</f>
        <v>32970.509495530605</v>
      </c>
      <c r="E82" s="524">
        <f>avgpeinc!BF75</f>
        <v>41289.841429937245</v>
      </c>
      <c r="F82" s="524">
        <f>avgpeinc!BG75</f>
        <v>23275.133293176787</v>
      </c>
      <c r="G82" s="62">
        <f>avgpeinc!BH75</f>
        <v>44337.412517546923</v>
      </c>
      <c r="H82" s="533">
        <f>B82*0.9/'TB5'!B82</f>
        <v>0.63659948110580444</v>
      </c>
      <c r="I82" s="544">
        <f>C82*0.9/'TB5'!B82</f>
        <v>0.60389307141304016</v>
      </c>
      <c r="J82" s="551">
        <f>D82*0.9/'TB5'!C82</f>
        <v>0.64774158596992493</v>
      </c>
      <c r="K82" s="544">
        <f>E82*0.9/'TB5'!D82</f>
        <v>0.62546783685684215</v>
      </c>
      <c r="L82" s="551">
        <f>F82*0.9/'TB5'!E82</f>
        <v>0.5982157289981842</v>
      </c>
      <c r="M82" s="552">
        <f>G82*0.9/'TB5'!F82</f>
        <v>0.59876072406768799</v>
      </c>
      <c r="P82" s="1122">
        <f>H82-'TB2'!B83</f>
        <v>0</v>
      </c>
    </row>
    <row r="83" spans="1:16" x14ac:dyDescent="0.2">
      <c r="A83" s="67">
        <v>1987</v>
      </c>
      <c r="B83" s="428">
        <f>avgpeinc!BC76</f>
        <v>33364.554925022436</v>
      </c>
      <c r="C83" s="319">
        <f>avgpeinc!BD76</f>
        <v>31719.778038049186</v>
      </c>
      <c r="D83" s="353">
        <f>avgpeinc!BE76</f>
        <v>33682.607926591918</v>
      </c>
      <c r="E83" s="524">
        <f>avgpeinc!BF76</f>
        <v>41268.799259578584</v>
      </c>
      <c r="F83" s="524">
        <f>avgpeinc!BG76</f>
        <v>23992.680400932899</v>
      </c>
      <c r="G83" s="62">
        <f>avgpeinc!BH76</f>
        <v>44392.648013735212</v>
      </c>
      <c r="H83" s="533">
        <f>B83*0.9/'TB5'!B83</f>
        <v>0.62533926963806152</v>
      </c>
      <c r="I83" s="544">
        <f>C83*0.9/'TB5'!B83</f>
        <v>0.59451183676719654</v>
      </c>
      <c r="J83" s="551">
        <f>D83*0.9/'TB5'!C83</f>
        <v>0.63437312841415416</v>
      </c>
      <c r="K83" s="544">
        <f>E83*0.9/'TB5'!D83</f>
        <v>0.60939642786979642</v>
      </c>
      <c r="L83" s="551">
        <f>F83*0.9/'TB5'!E83</f>
        <v>0.59742727875709545</v>
      </c>
      <c r="M83" s="552">
        <f>G83*0.9/'TB5'!F83</f>
        <v>0.58644691109657288</v>
      </c>
      <c r="P83" s="1122">
        <f>H83-'TB2'!B84</f>
        <v>0</v>
      </c>
    </row>
    <row r="84" spans="1:16" x14ac:dyDescent="0.2">
      <c r="A84" s="67">
        <v>1988</v>
      </c>
      <c r="B84" s="428">
        <f>avgpeinc!BC77</f>
        <v>33776.514296095833</v>
      </c>
      <c r="C84" s="319">
        <f>avgpeinc!BD77</f>
        <v>32148.067753650394</v>
      </c>
      <c r="D84" s="353">
        <f>avgpeinc!BE77</f>
        <v>34210.734482445929</v>
      </c>
      <c r="E84" s="524">
        <f>avgpeinc!BF77</f>
        <v>41634.96004934793</v>
      </c>
      <c r="F84" s="524">
        <f>avgpeinc!BG77</f>
        <v>24391.811931383563</v>
      </c>
      <c r="G84" s="62">
        <f>avgpeinc!BH77</f>
        <v>44750.74830769359</v>
      </c>
      <c r="H84" s="533">
        <f>B84*0.9/'TB5'!B84</f>
        <v>0.60753047466278087</v>
      </c>
      <c r="I84" s="544">
        <f>C84*0.9/'TB5'!B84</f>
        <v>0.57823997735977173</v>
      </c>
      <c r="J84" s="551">
        <f>D84*0.9/'TB5'!C84</f>
        <v>0.61375153064727794</v>
      </c>
      <c r="K84" s="544">
        <f>E84*0.9/'TB5'!D84</f>
        <v>0.58778366446495034</v>
      </c>
      <c r="L84" s="551">
        <f>F84*0.9/'TB5'!E84</f>
        <v>0.58766642212867737</v>
      </c>
      <c r="M84" s="552">
        <f>G84*0.9/'TB5'!F84</f>
        <v>0.56881922483444225</v>
      </c>
      <c r="P84" s="1122">
        <f>H84-'TB2'!B85</f>
        <v>0</v>
      </c>
    </row>
    <row r="85" spans="1:16" x14ac:dyDescent="0.2">
      <c r="A85" s="72">
        <v>1989</v>
      </c>
      <c r="B85" s="429">
        <f>avgpeinc!BC78</f>
        <v>34437.97271836346</v>
      </c>
      <c r="C85" s="320">
        <f>avgpeinc!BD78</f>
        <v>32756.797234207479</v>
      </c>
      <c r="D85" s="354">
        <f>avgpeinc!BE78</f>
        <v>34910.154497173731</v>
      </c>
      <c r="E85" s="526">
        <f>avgpeinc!BF78</f>
        <v>42052.291301578392</v>
      </c>
      <c r="F85" s="526">
        <f>avgpeinc!BG78</f>
        <v>25184.012651298613</v>
      </c>
      <c r="G85" s="68">
        <f>avgpeinc!BH78</f>
        <v>45407.306651244631</v>
      </c>
      <c r="H85" s="536">
        <f>B85*0.9/'TB5'!B85</f>
        <v>0.61205404996871948</v>
      </c>
      <c r="I85" s="547">
        <f>C85*0.9/'TB5'!B85</f>
        <v>0.58217510581016541</v>
      </c>
      <c r="J85" s="553">
        <f>D85*0.9/'TB5'!C85</f>
        <v>0.61963495612144481</v>
      </c>
      <c r="K85" s="547">
        <f>E85*0.9/'TB5'!D85</f>
        <v>0.59197661280632019</v>
      </c>
      <c r="L85" s="553">
        <f>F85*0.9/'TB5'!E85</f>
        <v>0.58988472819328308</v>
      </c>
      <c r="M85" s="554">
        <f>G85*0.9/'TB5'!F85</f>
        <v>0.57295808196067799</v>
      </c>
      <c r="P85" s="1122">
        <f>H85-'TB2'!B86</f>
        <v>0</v>
      </c>
    </row>
    <row r="86" spans="1:16" x14ac:dyDescent="0.2">
      <c r="A86" s="67">
        <v>1990</v>
      </c>
      <c r="B86" s="428">
        <f>avgpeinc!BC79</f>
        <v>34423.842407059863</v>
      </c>
      <c r="C86" s="319">
        <f>avgpeinc!BD79</f>
        <v>32771.307311084078</v>
      </c>
      <c r="D86" s="353">
        <f>avgpeinc!BE79</f>
        <v>34822.732689530196</v>
      </c>
      <c r="E86" s="524">
        <f>avgpeinc!BF79</f>
        <v>41813.30185642474</v>
      </c>
      <c r="F86" s="524">
        <f>avgpeinc!BG79</f>
        <v>25403.477150060811</v>
      </c>
      <c r="G86" s="62">
        <f>avgpeinc!BH79</f>
        <v>45184.995218368691</v>
      </c>
      <c r="H86" s="533">
        <f>B86*0.9/'TB5'!B86</f>
        <v>0.61233788728714</v>
      </c>
      <c r="I86" s="544">
        <f>C86*0.9/'TB5'!B86</f>
        <v>0.58294227719306946</v>
      </c>
      <c r="J86" s="551">
        <f>D86*0.9/'TB5'!C86</f>
        <v>0.61801761388778687</v>
      </c>
      <c r="K86" s="544">
        <f>E86*0.9/'TB5'!D86</f>
        <v>0.58960774540901173</v>
      </c>
      <c r="L86" s="551">
        <f>F86*0.9/'TB5'!E86</f>
        <v>0.5951484739780426</v>
      </c>
      <c r="M86" s="552">
        <f>G86*0.9/'TB5'!F86</f>
        <v>0.57233837246894836</v>
      </c>
      <c r="P86" s="1122">
        <f>H86-'TB2'!B87</f>
        <v>0</v>
      </c>
    </row>
    <row r="87" spans="1:16" x14ac:dyDescent="0.2">
      <c r="A87" s="67">
        <v>1991</v>
      </c>
      <c r="B87" s="428">
        <f>avgpeinc!BC80</f>
        <v>33958.95580015728</v>
      </c>
      <c r="C87" s="319">
        <f>avgpeinc!BD80</f>
        <v>32393.507602572012</v>
      </c>
      <c r="D87" s="353">
        <f>avgpeinc!BE80</f>
        <v>34237.219832733812</v>
      </c>
      <c r="E87" s="524">
        <f>avgpeinc!BF80</f>
        <v>40703.613391098872</v>
      </c>
      <c r="F87" s="524">
        <f>avgpeinc!BG80</f>
        <v>25618.834793050268</v>
      </c>
      <c r="G87" s="62">
        <f>avgpeinc!BH80</f>
        <v>44409.09087602928</v>
      </c>
      <c r="H87" s="533">
        <f>B87*0.9/'TB5'!B87</f>
        <v>0.616693675518036</v>
      </c>
      <c r="I87" s="544">
        <f>C87*0.9/'TB5'!B87</f>
        <v>0.58826518058776867</v>
      </c>
      <c r="J87" s="551">
        <f>D87*0.9/'TB5'!C87</f>
        <v>0.62323784828186035</v>
      </c>
      <c r="K87" s="544">
        <f>E87*0.9/'TB5'!D87</f>
        <v>0.59416705369949341</v>
      </c>
      <c r="L87" s="551">
        <f>F87*0.9/'TB5'!E87</f>
        <v>0.60020554065704335</v>
      </c>
      <c r="M87" s="552">
        <f>G87*0.9/'TB5'!F87</f>
        <v>0.57605099678039529</v>
      </c>
      <c r="P87" s="1122">
        <f>H87-'TB2'!B88</f>
        <v>0</v>
      </c>
    </row>
    <row r="88" spans="1:16" x14ac:dyDescent="0.2">
      <c r="A88" s="67">
        <v>1992</v>
      </c>
      <c r="B88" s="428">
        <f>avgpeinc!BC81</f>
        <v>33997.714214995736</v>
      </c>
      <c r="C88" s="319">
        <f>avgpeinc!BD81</f>
        <v>32413.250614225995</v>
      </c>
      <c r="D88" s="353">
        <f>avgpeinc!BE81</f>
        <v>34362.822373229312</v>
      </c>
      <c r="E88" s="524">
        <f>avgpeinc!BF81</f>
        <v>40411.725349521344</v>
      </c>
      <c r="F88" s="524">
        <f>avgpeinc!BG81</f>
        <v>25908.77989162795</v>
      </c>
      <c r="G88" s="62">
        <f>avgpeinc!BH81</f>
        <v>44129.664717359701</v>
      </c>
      <c r="H88" s="533">
        <f>B88*0.9/'TB5'!B88</f>
        <v>0.60567867755889881</v>
      </c>
      <c r="I88" s="544">
        <f>C88*0.9/'TB5'!B88</f>
        <v>0.57745102047920216</v>
      </c>
      <c r="J88" s="551">
        <f>D88*0.9/'TB5'!C88</f>
        <v>0.61168035864830017</v>
      </c>
      <c r="K88" s="544">
        <f>E88*0.9/'TB5'!D88</f>
        <v>0.57718518376350392</v>
      </c>
      <c r="L88" s="551">
        <f>F88*0.9/'TB5'!E88</f>
        <v>0.59622925519943237</v>
      </c>
      <c r="M88" s="552">
        <f>G88*0.9/'TB5'!F88</f>
        <v>0.56441542506217957</v>
      </c>
      <c r="P88" s="1122">
        <f>H88-'TB2'!B89</f>
        <v>0</v>
      </c>
    </row>
    <row r="89" spans="1:16" x14ac:dyDescent="0.2">
      <c r="A89" s="67">
        <v>1993</v>
      </c>
      <c r="B89" s="428">
        <f>avgpeinc!BC82</f>
        <v>34480.330378870116</v>
      </c>
      <c r="C89" s="319">
        <f>avgpeinc!BD82</f>
        <v>32726.215163390629</v>
      </c>
      <c r="D89" s="353">
        <f>avgpeinc!BE82</f>
        <v>34970.371511191319</v>
      </c>
      <c r="E89" s="524">
        <f>avgpeinc!BF82</f>
        <v>41338.835649085646</v>
      </c>
      <c r="F89" s="524">
        <f>avgpeinc!BG82</f>
        <v>25880.14816434342</v>
      </c>
      <c r="G89" s="62">
        <f>avgpeinc!BH82</f>
        <v>44661.080016453256</v>
      </c>
      <c r="H89" s="533">
        <f>B89*0.9/'TB5'!B89</f>
        <v>0.60909938812255859</v>
      </c>
      <c r="I89" s="544">
        <f>C89*0.9/'TB5'!B89</f>
        <v>0.57811272144317627</v>
      </c>
      <c r="J89" s="551">
        <f>D89*0.9/'TB5'!C89</f>
        <v>0.6158846914768219</v>
      </c>
      <c r="K89" s="544">
        <f>E89*0.9/'TB5'!D89</f>
        <v>0.58243551850318909</v>
      </c>
      <c r="L89" s="551">
        <f>F89*0.9/'TB5'!E89</f>
        <v>0.59351930022239674</v>
      </c>
      <c r="M89" s="552">
        <f>G89*0.9/'TB5'!F89</f>
        <v>0.56707999110221863</v>
      </c>
      <c r="P89" s="1122">
        <f>H89-'TB2'!B90</f>
        <v>0</v>
      </c>
    </row>
    <row r="90" spans="1:16" x14ac:dyDescent="0.2">
      <c r="A90" s="67">
        <v>1994</v>
      </c>
      <c r="B90" s="428">
        <f>avgpeinc!BC83</f>
        <v>35569.439205748466</v>
      </c>
      <c r="C90" s="319">
        <f>avgpeinc!BD83</f>
        <v>33758.983725373088</v>
      </c>
      <c r="D90" s="353">
        <f>avgpeinc!BE83</f>
        <v>36054.056182533801</v>
      </c>
      <c r="E90" s="524">
        <f>avgpeinc!BF83</f>
        <v>42584.819634625368</v>
      </c>
      <c r="F90" s="524">
        <f>avgpeinc!BG83</f>
        <v>26666.285687506803</v>
      </c>
      <c r="G90" s="62">
        <f>avgpeinc!BH83</f>
        <v>45873.433325431113</v>
      </c>
      <c r="H90" s="533">
        <f>B90*0.9/'TB5'!B90</f>
        <v>0.60846015810966481</v>
      </c>
      <c r="I90" s="544">
        <f>C90*0.9/'TB5'!B90</f>
        <v>0.57749003171920765</v>
      </c>
      <c r="J90" s="551">
        <f>D90*0.9/'TB5'!C90</f>
        <v>0.6153622865676881</v>
      </c>
      <c r="K90" s="544">
        <f>E90*0.9/'TB5'!D90</f>
        <v>0.58179602026939392</v>
      </c>
      <c r="L90" s="551">
        <f>F90*0.9/'TB5'!E90</f>
        <v>0.59290117025375366</v>
      </c>
      <c r="M90" s="552">
        <f>G90*0.9/'TB5'!F90</f>
        <v>0.56551864743232738</v>
      </c>
      <c r="P90" s="1122">
        <f>H90-'TB2'!B91</f>
        <v>0</v>
      </c>
    </row>
    <row r="91" spans="1:16" x14ac:dyDescent="0.2">
      <c r="A91" s="67">
        <v>1995</v>
      </c>
      <c r="B91" s="428">
        <f>avgpeinc!BC84</f>
        <v>35905.814514072845</v>
      </c>
      <c r="C91" s="319">
        <f>avgpeinc!BD84</f>
        <v>34317.207215429567</v>
      </c>
      <c r="D91" s="353">
        <f>avgpeinc!BE84</f>
        <v>36166.466811148646</v>
      </c>
      <c r="E91" s="524">
        <f>avgpeinc!BF84</f>
        <v>42936.329363901117</v>
      </c>
      <c r="F91" s="524">
        <f>avgpeinc!BG84</f>
        <v>27365.420316309661</v>
      </c>
      <c r="G91" s="62">
        <f>avgpeinc!BH84</f>
        <v>46156.884350267574</v>
      </c>
      <c r="H91" s="533">
        <f>B91*0.9/'TB5'!B91</f>
        <v>0.60101374983787537</v>
      </c>
      <c r="I91" s="544">
        <f>C91*0.9/'TB5'!B91</f>
        <v>0.57442265748977672</v>
      </c>
      <c r="J91" s="551">
        <f>D91*0.9/'TB5'!C91</f>
        <v>0.60571795701980591</v>
      </c>
      <c r="K91" s="544">
        <f>E91*0.9/'TB5'!D91</f>
        <v>0.57681089639663696</v>
      </c>
      <c r="L91" s="551">
        <f>F91*0.9/'TB5'!E91</f>
        <v>0.58906507492065452</v>
      </c>
      <c r="M91" s="552">
        <f>G91*0.9/'TB5'!F91</f>
        <v>0.55747783184051525</v>
      </c>
      <c r="P91" s="1122">
        <f>H91-'TB2'!B92</f>
        <v>0</v>
      </c>
    </row>
    <row r="92" spans="1:16" x14ac:dyDescent="0.2">
      <c r="A92" s="67">
        <v>1996</v>
      </c>
      <c r="B92" s="428">
        <f>avgpeinc!BC85</f>
        <v>36479.522497036021</v>
      </c>
      <c r="C92" s="319">
        <f>avgpeinc!BD85</f>
        <v>34893.496787418822</v>
      </c>
      <c r="D92" s="353">
        <f>avgpeinc!BE85</f>
        <v>36372.915064548441</v>
      </c>
      <c r="E92" s="524">
        <f>avgpeinc!BF85</f>
        <v>42937.364220899261</v>
      </c>
      <c r="F92" s="524">
        <f>avgpeinc!BG85</f>
        <v>28199.836256351144</v>
      </c>
      <c r="G92" s="62">
        <f>avgpeinc!BH85</f>
        <v>46504.321793012045</v>
      </c>
      <c r="H92" s="533">
        <f>B92*0.9/'TB5'!B92</f>
        <v>0.59193703532218933</v>
      </c>
      <c r="I92" s="544">
        <f>C92*0.9/'TB5'!B92</f>
        <v>0.56620129942893971</v>
      </c>
      <c r="J92" s="551">
        <f>D92*0.9/'TB5'!C92</f>
        <v>0.59774780273437489</v>
      </c>
      <c r="K92" s="544">
        <f>E92*0.9/'TB5'!D92</f>
        <v>0.56539031863212585</v>
      </c>
      <c r="L92" s="551">
        <f>F92*0.9/'TB5'!E92</f>
        <v>0.58246397972106922</v>
      </c>
      <c r="M92" s="552">
        <f>G92*0.9/'TB5'!F92</f>
        <v>0.54815927147865295</v>
      </c>
      <c r="P92" s="1122">
        <f>H92-'TB2'!B93</f>
        <v>0</v>
      </c>
    </row>
    <row r="93" spans="1:16" x14ac:dyDescent="0.2">
      <c r="A93" s="67">
        <v>1997</v>
      </c>
      <c r="B93" s="428">
        <f>avgpeinc!BC86</f>
        <v>37340.798383457572</v>
      </c>
      <c r="C93" s="319">
        <f>avgpeinc!BD86</f>
        <v>35691.318172658786</v>
      </c>
      <c r="D93" s="353">
        <f>avgpeinc!BE86</f>
        <v>37158.264372499863</v>
      </c>
      <c r="E93" s="524">
        <f>avgpeinc!BF86</f>
        <v>44226.385549589751</v>
      </c>
      <c r="F93" s="524">
        <f>avgpeinc!BG86</f>
        <v>28747.321619392151</v>
      </c>
      <c r="G93" s="62">
        <f>avgpeinc!BH86</f>
        <v>47541.522966087039</v>
      </c>
      <c r="H93" s="533">
        <f>B93*0.9/'TB5'!B93</f>
        <v>0.58467200398445118</v>
      </c>
      <c r="I93" s="544">
        <f>C93*0.9/'TB5'!B93</f>
        <v>0.55884489417076111</v>
      </c>
      <c r="J93" s="551">
        <f>D93*0.9/'TB5'!C93</f>
        <v>0.58861389756202709</v>
      </c>
      <c r="K93" s="544">
        <f>E93*0.9/'TB5'!D93</f>
        <v>0.55732828378677368</v>
      </c>
      <c r="L93" s="551">
        <f>F93*0.9/'TB5'!E93</f>
        <v>0.57732594013214111</v>
      </c>
      <c r="M93" s="552">
        <f>G93*0.9/'TB5'!F93</f>
        <v>0.54123258590698242</v>
      </c>
      <c r="P93" s="1122">
        <f>H93-'TB2'!B94</f>
        <v>0</v>
      </c>
    </row>
    <row r="94" spans="1:16" x14ac:dyDescent="0.2">
      <c r="A94" s="67">
        <v>1998</v>
      </c>
      <c r="B94" s="428">
        <f>avgpeinc!BC87</f>
        <v>38515.065607884004</v>
      </c>
      <c r="C94" s="319">
        <f>avgpeinc!BD87</f>
        <v>36837.093703684099</v>
      </c>
      <c r="D94" s="353">
        <f>avgpeinc!BE87</f>
        <v>38455.043706810255</v>
      </c>
      <c r="E94" s="524">
        <f>avgpeinc!BF87</f>
        <v>45392.096827532521</v>
      </c>
      <c r="F94" s="524">
        <f>avgpeinc!BG87</f>
        <v>29832.005001432004</v>
      </c>
      <c r="G94" s="62">
        <f>avgpeinc!BH87</f>
        <v>48888.294063689558</v>
      </c>
      <c r="H94" s="533">
        <f>B94*0.9/'TB5'!B94</f>
        <v>0.58082348108291626</v>
      </c>
      <c r="I94" s="544">
        <f>C94*0.9/'TB5'!B94</f>
        <v>0.55551895499229431</v>
      </c>
      <c r="J94" s="551">
        <f>D94*0.9/'TB5'!C94</f>
        <v>0.58444312214851368</v>
      </c>
      <c r="K94" s="544">
        <f>E94*0.9/'TB5'!D94</f>
        <v>0.55183255672454845</v>
      </c>
      <c r="L94" s="551">
        <f>F94*0.9/'TB5'!E94</f>
        <v>0.57627704739570618</v>
      </c>
      <c r="M94" s="552">
        <f>G94*0.9/'TB5'!F94</f>
        <v>0.53768470883369435</v>
      </c>
      <c r="P94" s="1122">
        <f>H94-'TB2'!B95</f>
        <v>0</v>
      </c>
    </row>
    <row r="95" spans="1:16" x14ac:dyDescent="0.2">
      <c r="A95" s="72">
        <v>1999</v>
      </c>
      <c r="B95" s="429">
        <f>avgpeinc!BC88</f>
        <v>39436.613387928744</v>
      </c>
      <c r="C95" s="320">
        <f>avgpeinc!BD88</f>
        <v>37728.140167655067</v>
      </c>
      <c r="D95" s="354">
        <f>avgpeinc!BE88</f>
        <v>39245.30481182415</v>
      </c>
      <c r="E95" s="526">
        <f>avgpeinc!BF88</f>
        <v>46493.682210557039</v>
      </c>
      <c r="F95" s="526">
        <f>avgpeinc!BG88</f>
        <v>30560.53360823794</v>
      </c>
      <c r="G95" s="68">
        <f>avgpeinc!BH88</f>
        <v>49827.328036108695</v>
      </c>
      <c r="H95" s="536">
        <f>B95*0.9/'TB5'!B95</f>
        <v>0.57719719409942627</v>
      </c>
      <c r="I95" s="547">
        <f>C95*0.9/'TB5'!B95</f>
        <v>0.55219185352325428</v>
      </c>
      <c r="J95" s="553">
        <f>D95*0.9/'TB5'!C95</f>
        <v>0.57780218124389648</v>
      </c>
      <c r="K95" s="547">
        <f>E95*0.9/'TB5'!D95</f>
        <v>0.54691466689109813</v>
      </c>
      <c r="L95" s="553">
        <f>F95*0.9/'TB5'!E95</f>
        <v>0.57514330744743347</v>
      </c>
      <c r="M95" s="554">
        <f>G95*0.9/'TB5'!F95</f>
        <v>0.53412735462188721</v>
      </c>
      <c r="P95" s="1122">
        <f>H95-'TB2'!B96</f>
        <v>0</v>
      </c>
    </row>
    <row r="96" spans="1:16" x14ac:dyDescent="0.2">
      <c r="A96" s="77">
        <v>2000</v>
      </c>
      <c r="B96" s="430">
        <f>avgpeinc!BC89</f>
        <v>40397.774845662527</v>
      </c>
      <c r="C96" s="321">
        <f>avgpeinc!BD89</f>
        <v>38607.106968944536</v>
      </c>
      <c r="D96" s="356">
        <f>avgpeinc!BE89</f>
        <v>39979.875219447364</v>
      </c>
      <c r="E96" s="528">
        <f>avgpeinc!BF89</f>
        <v>47285.282605311928</v>
      </c>
      <c r="F96" s="528">
        <f>avgpeinc!BG89</f>
        <v>31486.230627713372</v>
      </c>
      <c r="G96" s="74">
        <f>avgpeinc!BH89</f>
        <v>50930.594285583429</v>
      </c>
      <c r="H96" s="537">
        <f>B96*0.9/'TB5'!B96</f>
        <v>0.57248270511627186</v>
      </c>
      <c r="I96" s="548">
        <f>C96*0.9/'TB5'!B96</f>
        <v>0.54710689187049877</v>
      </c>
      <c r="J96" s="555">
        <f>D96*0.9/'TB5'!C96</f>
        <v>0.57426810264587402</v>
      </c>
      <c r="K96" s="548">
        <f>E96*0.9/'TB5'!D96</f>
        <v>0.53994396328926075</v>
      </c>
      <c r="L96" s="555">
        <f>F96*0.9/'TB5'!E96</f>
        <v>0.57286372780799866</v>
      </c>
      <c r="M96" s="556">
        <f>G96*0.9/'TB5'!F96</f>
        <v>0.5294843316078186</v>
      </c>
      <c r="P96" s="1122">
        <f>H96-'TB2'!B97</f>
        <v>0</v>
      </c>
    </row>
    <row r="97" spans="1:16" x14ac:dyDescent="0.2">
      <c r="A97" s="67">
        <v>2001</v>
      </c>
      <c r="B97" s="428">
        <f>avgpeinc!BC90</f>
        <v>40742.01305177169</v>
      </c>
      <c r="C97" s="319">
        <f>avgpeinc!BD90</f>
        <v>38888.707508194653</v>
      </c>
      <c r="D97" s="353">
        <f>avgpeinc!BE90</f>
        <v>40380.780478772496</v>
      </c>
      <c r="E97" s="524">
        <f>avgpeinc!BF90</f>
        <v>47694.014463645246</v>
      </c>
      <c r="F97" s="524">
        <f>avgpeinc!BG90</f>
        <v>31689.498998842675</v>
      </c>
      <c r="G97" s="62">
        <f>avgpeinc!BH90</f>
        <v>51588.771123403792</v>
      </c>
      <c r="H97" s="533">
        <f>B97*0.9/'TB5'!B97</f>
        <v>0.58043593168258667</v>
      </c>
      <c r="I97" s="544">
        <f>C97*0.9/'TB5'!B97</f>
        <v>0.55403259396553051</v>
      </c>
      <c r="J97" s="551">
        <f>D97*0.9/'TB5'!C97</f>
        <v>0.5835697054862975</v>
      </c>
      <c r="K97" s="544">
        <f>E97*0.9/'TB5'!D97</f>
        <v>0.54830169677734386</v>
      </c>
      <c r="L97" s="551">
        <f>F97*0.9/'TB5'!E97</f>
        <v>0.57836878299713135</v>
      </c>
      <c r="M97" s="552">
        <f>G97*0.9/'TB5'!F97</f>
        <v>0.53794711828231812</v>
      </c>
      <c r="P97" s="1122">
        <f>H97-'TB2'!B98</f>
        <v>0</v>
      </c>
    </row>
    <row r="98" spans="1:16" x14ac:dyDescent="0.2">
      <c r="A98" s="67">
        <v>2002</v>
      </c>
      <c r="B98" s="428">
        <f>avgpeinc!BC91</f>
        <v>40957.572370038091</v>
      </c>
      <c r="C98" s="319">
        <f>avgpeinc!BD91</f>
        <v>39071.805854926228</v>
      </c>
      <c r="D98" s="353">
        <f>avgpeinc!BE91</f>
        <v>40708.299408777646</v>
      </c>
      <c r="E98" s="524">
        <f>avgpeinc!BF91</f>
        <v>47646.522536744415</v>
      </c>
      <c r="F98" s="524">
        <f>avgpeinc!BG91</f>
        <v>32073.074664557978</v>
      </c>
      <c r="G98" s="62">
        <f>avgpeinc!BH91</f>
        <v>51701.685159524524</v>
      </c>
      <c r="H98" s="533">
        <f>B98*0.9/'TB5'!B98</f>
        <v>0.58494418859481812</v>
      </c>
      <c r="I98" s="544">
        <f>C98*0.9/'TB5'!B98</f>
        <v>0.5580122172832489</v>
      </c>
      <c r="J98" s="551">
        <f>D98*0.9/'TB5'!C98</f>
        <v>0.589643955230713</v>
      </c>
      <c r="K98" s="544">
        <f>E98*0.9/'TB5'!D98</f>
        <v>0.5540359914302827</v>
      </c>
      <c r="L98" s="551">
        <f>F98*0.9/'TB5'!E98</f>
        <v>0.57946026325225819</v>
      </c>
      <c r="M98" s="552">
        <f>G98*0.9/'TB5'!F98</f>
        <v>0.5416274070739745</v>
      </c>
      <c r="P98" s="1122">
        <f>H98-'TB2'!B99</f>
        <v>0</v>
      </c>
    </row>
    <row r="99" spans="1:16" x14ac:dyDescent="0.2">
      <c r="A99" s="67">
        <v>2003</v>
      </c>
      <c r="B99" s="428">
        <f>avgpeinc!BC92</f>
        <v>41269.884378197305</v>
      </c>
      <c r="C99" s="319">
        <f>avgpeinc!BD92</f>
        <v>39409.96855444539</v>
      </c>
      <c r="D99" s="353">
        <f>avgpeinc!BE92</f>
        <v>41077.31213623497</v>
      </c>
      <c r="E99" s="524">
        <f>avgpeinc!BF92</f>
        <v>47582.234256236959</v>
      </c>
      <c r="F99" s="524">
        <f>avgpeinc!BG92</f>
        <v>32697.37271922129</v>
      </c>
      <c r="G99" s="62">
        <f>avgpeinc!BH92</f>
        <v>52065.873451430947</v>
      </c>
      <c r="H99" s="533">
        <f>B99*0.9/'TB5'!B99</f>
        <v>0.58364474773406982</v>
      </c>
      <c r="I99" s="544">
        <f>C99*0.9/'TB5'!B99</f>
        <v>0.55734154582023621</v>
      </c>
      <c r="J99" s="551">
        <f>D99*0.9/'TB5'!C99</f>
        <v>0.58790445327758789</v>
      </c>
      <c r="K99" s="544">
        <f>E99*0.9/'TB5'!D99</f>
        <v>0.55237501859664906</v>
      </c>
      <c r="L99" s="551">
        <f>F99*0.9/'TB5'!E99</f>
        <v>0.57838732004165649</v>
      </c>
      <c r="M99" s="552">
        <f>G99*0.9/'TB5'!F99</f>
        <v>0.53986936807632446</v>
      </c>
      <c r="P99" s="1122">
        <f>H99-'TB2'!B100</f>
        <v>0</v>
      </c>
    </row>
    <row r="100" spans="1:16" x14ac:dyDescent="0.2">
      <c r="A100" s="67">
        <v>2004</v>
      </c>
      <c r="B100" s="428">
        <f>avgpeinc!BC93</f>
        <v>41897.584769523666</v>
      </c>
      <c r="C100" s="319">
        <f>avgpeinc!BD93</f>
        <v>40064.444095764185</v>
      </c>
      <c r="D100" s="353">
        <f>avgpeinc!BE93</f>
        <v>41626.277271415376</v>
      </c>
      <c r="E100" s="524">
        <f>avgpeinc!BF93</f>
        <v>48328.792070706579</v>
      </c>
      <c r="F100" s="524">
        <f>avgpeinc!BG93</f>
        <v>33222.873316989906</v>
      </c>
      <c r="G100" s="62">
        <f>avgpeinc!BH93</f>
        <v>52714.689728000332</v>
      </c>
      <c r="H100" s="533">
        <f>B100*0.9/'TB5'!B100</f>
        <v>0.57568690180778515</v>
      </c>
      <c r="I100" s="544">
        <f>C100*0.9/'TB5'!B100</f>
        <v>0.55049893260002147</v>
      </c>
      <c r="J100" s="551">
        <f>D100*0.9/'TB5'!C100</f>
        <v>0.57860198616981506</v>
      </c>
      <c r="K100" s="544">
        <f>E100*0.9/'TB5'!D100</f>
        <v>0.54365971684455872</v>
      </c>
      <c r="L100" s="551">
        <f>F100*0.9/'TB5'!E100</f>
        <v>0.57260528206825256</v>
      </c>
      <c r="M100" s="552">
        <f>G100*0.9/'TB5'!F100</f>
        <v>0.53149080276489258</v>
      </c>
      <c r="P100" s="1122">
        <f>H100-'TB2'!B101</f>
        <v>0</v>
      </c>
    </row>
    <row r="101" spans="1:16" x14ac:dyDescent="0.2">
      <c r="A101" s="67">
        <v>2005</v>
      </c>
      <c r="B101" s="428">
        <f>avgpeinc!BC94</f>
        <v>42049.389120619511</v>
      </c>
      <c r="C101" s="319">
        <f>avgpeinc!BD94</f>
        <v>40218.650526812104</v>
      </c>
      <c r="D101" s="353">
        <f>avgpeinc!BE94</f>
        <v>41445.784093952192</v>
      </c>
      <c r="E101" s="524">
        <f>avgpeinc!BF94</f>
        <v>48603.98646461466</v>
      </c>
      <c r="F101" s="524">
        <f>avgpeinc!BG94</f>
        <v>33332.34697667812</v>
      </c>
      <c r="G101" s="62">
        <f>avgpeinc!BH94</f>
        <v>52542.486815651006</v>
      </c>
      <c r="H101" s="533">
        <f>B101*0.9/'TB5'!B101</f>
        <v>0.56407111883163463</v>
      </c>
      <c r="I101" s="544">
        <f>C101*0.9/'TB5'!B101</f>
        <v>0.53951269388198853</v>
      </c>
      <c r="J101" s="551">
        <f>D101*0.9/'TB5'!C101</f>
        <v>0.56554904580116261</v>
      </c>
      <c r="K101" s="544">
        <f>E101*0.9/'TB5'!D101</f>
        <v>0.53288093209266674</v>
      </c>
      <c r="L101" s="551">
        <f>F101*0.9/'TB5'!E101</f>
        <v>0.5628468692302705</v>
      </c>
      <c r="M101" s="552">
        <f>G101*0.9/'TB5'!F101</f>
        <v>0.51950556039810181</v>
      </c>
      <c r="P101" s="1122">
        <f>H101-'TB2'!B102</f>
        <v>0</v>
      </c>
    </row>
    <row r="102" spans="1:16" x14ac:dyDescent="0.2">
      <c r="A102" s="67">
        <v>2006</v>
      </c>
      <c r="B102" s="428">
        <f>avgpeinc!BC95</f>
        <v>42464.165746206825</v>
      </c>
      <c r="C102" s="319">
        <f>avgpeinc!BD95</f>
        <v>40675.462908728769</v>
      </c>
      <c r="D102" s="353">
        <f>avgpeinc!BE95</f>
        <v>41432.632597276643</v>
      </c>
      <c r="E102" s="524">
        <f>avgpeinc!BF95</f>
        <v>48532.292163230828</v>
      </c>
      <c r="F102" s="524">
        <f>avgpeinc!BG95</f>
        <v>34195.425112036763</v>
      </c>
      <c r="G102" s="62">
        <f>avgpeinc!BH95</f>
        <v>53115.072071577306</v>
      </c>
      <c r="H102" s="533">
        <f>B102*0.9/'TB5'!B102</f>
        <v>0.55687156319618247</v>
      </c>
      <c r="I102" s="544">
        <f>C102*0.9/'TB5'!B102</f>
        <v>0.53341466188430797</v>
      </c>
      <c r="J102" s="551">
        <f>D102*0.9/'TB5'!C102</f>
        <v>0.55642643570899952</v>
      </c>
      <c r="K102" s="544">
        <f>E102*0.9/'TB5'!D102</f>
        <v>0.52415922284126282</v>
      </c>
      <c r="L102" s="551">
        <f>F102*0.9/'TB5'!E102</f>
        <v>0.55789116024970997</v>
      </c>
      <c r="M102" s="552">
        <f>G102*0.9/'TB5'!F102</f>
        <v>0.51341894268989563</v>
      </c>
      <c r="P102" s="1122">
        <f>H102-'TB2'!B103</f>
        <v>0</v>
      </c>
    </row>
    <row r="103" spans="1:16" x14ac:dyDescent="0.2">
      <c r="A103" s="67">
        <v>2007</v>
      </c>
      <c r="B103" s="428">
        <f>avgpeinc!BC96</f>
        <v>42236.495499165496</v>
      </c>
      <c r="C103" s="319">
        <f>avgpeinc!BD96</f>
        <v>40488.966478335919</v>
      </c>
      <c r="D103" s="353">
        <f>avgpeinc!BE96</f>
        <v>40935.574151534522</v>
      </c>
      <c r="E103" s="524">
        <f>avgpeinc!BF96</f>
        <v>48493.861213619246</v>
      </c>
      <c r="F103" s="524">
        <f>avgpeinc!BG96</f>
        <v>33868.419668607741</v>
      </c>
      <c r="G103" s="62">
        <f>avgpeinc!BH96</f>
        <v>52632.138243081761</v>
      </c>
      <c r="H103" s="533">
        <f>B103*0.9/'TB5'!B103</f>
        <v>0.55968412756919861</v>
      </c>
      <c r="I103" s="544">
        <f>C103*0.9/'TB5'!B103</f>
        <v>0.53652727603912354</v>
      </c>
      <c r="J103" s="551">
        <f>D103*0.9/'TB5'!C103</f>
        <v>0.55666431784629822</v>
      </c>
      <c r="K103" s="544">
        <f>E103*0.9/'TB5'!D103</f>
        <v>0.5285593569278717</v>
      </c>
      <c r="L103" s="551">
        <f>F103*0.9/'TB5'!E103</f>
        <v>0.55898299813270569</v>
      </c>
      <c r="M103" s="552">
        <f>G103*0.9/'TB5'!F103</f>
        <v>0.51515790820121765</v>
      </c>
      <c r="P103" s="1122">
        <f>H103-'TB2'!B104</f>
        <v>0</v>
      </c>
    </row>
    <row r="104" spans="1:16" x14ac:dyDescent="0.2">
      <c r="A104" s="67">
        <v>2008</v>
      </c>
      <c r="B104" s="428">
        <f>avgpeinc!BC97</f>
        <v>41526.37920578201</v>
      </c>
      <c r="C104" s="319">
        <f>avgpeinc!BD97</f>
        <v>39799.535654217325</v>
      </c>
      <c r="D104" s="353">
        <f>avgpeinc!BE97</f>
        <v>40239.32444932752</v>
      </c>
      <c r="E104" s="524">
        <f>avgpeinc!BF97</f>
        <v>47035.437411507883</v>
      </c>
      <c r="F104" s="524">
        <f>avgpeinc!BG97</f>
        <v>33786.829005849773</v>
      </c>
      <c r="G104" s="62">
        <f>avgpeinc!BH97</f>
        <v>51503.669360013861</v>
      </c>
      <c r="H104" s="533">
        <f>B104*0.9/'TB5'!B104</f>
        <v>0.56447190046310425</v>
      </c>
      <c r="I104" s="544">
        <f>C104*0.9/'TB5'!B104</f>
        <v>0.54099875688552856</v>
      </c>
      <c r="J104" s="551">
        <f>D104*0.9/'TB5'!C104</f>
        <v>0.56197419762611389</v>
      </c>
      <c r="K104" s="544">
        <f>E104*0.9/'TB5'!D104</f>
        <v>0.53126505017280579</v>
      </c>
      <c r="L104" s="551">
        <f>F104*0.9/'TB5'!E104</f>
        <v>0.56532603502273548</v>
      </c>
      <c r="M104" s="552">
        <f>G104*0.9/'TB5'!F104</f>
        <v>0.51880857348442067</v>
      </c>
      <c r="P104" s="1122">
        <f>H104-'TB2'!B105</f>
        <v>0</v>
      </c>
    </row>
    <row r="105" spans="1:16" x14ac:dyDescent="0.2">
      <c r="A105" s="72">
        <v>2009</v>
      </c>
      <c r="B105" s="431">
        <f>avgpeinc!BC98</f>
        <v>40429.390099964417</v>
      </c>
      <c r="C105" s="322">
        <f>avgpeinc!BD98</f>
        <v>38786.711380809153</v>
      </c>
      <c r="D105" s="354">
        <f>avgpeinc!BE98</f>
        <v>39404.563724969812</v>
      </c>
      <c r="E105" s="526">
        <f>avgpeinc!BF98</f>
        <v>45191.235635965946</v>
      </c>
      <c r="F105" s="526">
        <f>avgpeinc!BG98</f>
        <v>33441.373375237061</v>
      </c>
      <c r="G105" s="68">
        <f>avgpeinc!BH98</f>
        <v>50174.720408460591</v>
      </c>
      <c r="H105" s="536">
        <f>B105*0.9/'TB5'!B105</f>
        <v>0.57518661022186268</v>
      </c>
      <c r="I105" s="547">
        <f>C105*0.9/'TB5'!B105</f>
        <v>0.55181631445884705</v>
      </c>
      <c r="J105" s="557">
        <f>D105*0.9/'TB5'!C105</f>
        <v>0.57217690348625183</v>
      </c>
      <c r="K105" s="558">
        <f>E105*0.9/'TB5'!D105</f>
        <v>0.5410618782043457</v>
      </c>
      <c r="L105" s="553">
        <f>F105*0.9/'TB5'!E105</f>
        <v>0.57543188333511353</v>
      </c>
      <c r="M105" s="554">
        <f>G105*0.9/'TB5'!F105</f>
        <v>0.52836909890174866</v>
      </c>
      <c r="P105" s="1122">
        <f>H105-'TB2'!B106</f>
        <v>0</v>
      </c>
    </row>
    <row r="106" spans="1:16" x14ac:dyDescent="0.2">
      <c r="A106" s="67">
        <v>2010</v>
      </c>
      <c r="B106" s="432">
        <f>avgpeinc!BC99</f>
        <v>40758.54740973084</v>
      </c>
      <c r="C106" s="323">
        <f>avgpeinc!BD99</f>
        <v>39164.351795525639</v>
      </c>
      <c r="D106" s="353">
        <f>avgpeinc!BE99</f>
        <v>38897.712368404245</v>
      </c>
      <c r="E106" s="524">
        <f>avgpeinc!BF99</f>
        <v>45102.352556360165</v>
      </c>
      <c r="F106" s="524">
        <f>avgpeinc!BG99</f>
        <v>34143.672437991736</v>
      </c>
      <c r="G106" s="62">
        <f>avgpeinc!BH99</f>
        <v>50217.119779703389</v>
      </c>
      <c r="H106" s="533">
        <f>B106*0.9/'TB5'!B106</f>
        <v>0.56112986803054821</v>
      </c>
      <c r="I106" s="544">
        <f>C106*0.9/'TB5'!B106</f>
        <v>0.53918230533599842</v>
      </c>
      <c r="J106" s="559">
        <f>D106*0.9/'TB5'!C106</f>
        <v>0.55542302131652832</v>
      </c>
      <c r="K106" s="560">
        <f>E106*0.9/'TB5'!D106</f>
        <v>0.52673700451850902</v>
      </c>
      <c r="L106" s="551">
        <f>F106*0.9/'TB5'!E106</f>
        <v>0.56436985731124878</v>
      </c>
      <c r="M106" s="552">
        <f>G106*0.9/'TB5'!F106</f>
        <v>0.51435190439224254</v>
      </c>
      <c r="P106" s="1122">
        <f>H106-'TB2'!B107</f>
        <v>0</v>
      </c>
    </row>
    <row r="107" spans="1:16" x14ac:dyDescent="0.2">
      <c r="A107" s="67">
        <v>2011</v>
      </c>
      <c r="B107" s="432">
        <f>avgpeinc!BC100</f>
        <v>41094.287466034039</v>
      </c>
      <c r="C107" s="323">
        <f>avgpeinc!BD100</f>
        <v>39320.72637167597</v>
      </c>
      <c r="D107" s="353">
        <f>avgpeinc!BE100</f>
        <v>39360.57589687773</v>
      </c>
      <c r="E107" s="524">
        <f>avgpeinc!BF100</f>
        <v>46293.701599427681</v>
      </c>
      <c r="F107" s="524">
        <f>avgpeinc!BG100</f>
        <v>33568.661221684306</v>
      </c>
      <c r="G107" s="62">
        <f>avgpeinc!BH100</f>
        <v>50327.946125356961</v>
      </c>
      <c r="H107" s="533">
        <f>B107*0.9/'TB5'!B107</f>
        <v>0.55671861767768871</v>
      </c>
      <c r="I107" s="544">
        <f>C107*0.9/'TB5'!B107</f>
        <v>0.5326915681362151</v>
      </c>
      <c r="J107" s="559">
        <f>D107*0.9/'TB5'!C107</f>
        <v>0.55006009340286244</v>
      </c>
      <c r="K107" s="560">
        <f>E107*0.9/'TB5'!D107</f>
        <v>0.52212366461753845</v>
      </c>
      <c r="L107" s="551">
        <f>F107*0.9/'TB5'!E107</f>
        <v>0.55875754356384288</v>
      </c>
      <c r="M107" s="552">
        <f>G107*0.9/'TB5'!F107</f>
        <v>0.50896680355072021</v>
      </c>
      <c r="P107" s="1122">
        <f>H107-'TB2'!B108</f>
        <v>0</v>
      </c>
    </row>
    <row r="108" spans="1:16" x14ac:dyDescent="0.2">
      <c r="A108" s="67">
        <v>2012</v>
      </c>
      <c r="B108" s="432">
        <f>avgpeinc!BC101</f>
        <v>40962.412018139235</v>
      </c>
      <c r="C108" s="323">
        <f>avgpeinc!BD101</f>
        <v>39288.50091390498</v>
      </c>
      <c r="D108" s="353">
        <f>avgpeinc!BE101</f>
        <v>38504.093441100507</v>
      </c>
      <c r="E108" s="524">
        <f>avgpeinc!BF101</f>
        <v>45817.589781928713</v>
      </c>
      <c r="F108" s="524">
        <f>avgpeinc!BG101</f>
        <v>33854.101291058752</v>
      </c>
      <c r="G108" s="62">
        <f>avgpeinc!BH101</f>
        <v>49972.343701852653</v>
      </c>
      <c r="H108" s="533">
        <f>B108*0.9/'TB5'!B108</f>
        <v>0.54417878389358521</v>
      </c>
      <c r="I108" s="544">
        <f>C108*0.9/'TB5'!B108</f>
        <v>0.52194115519523632</v>
      </c>
      <c r="J108" s="559">
        <f>D108*0.9/'TB5'!C108</f>
        <v>0.53307506442069996</v>
      </c>
      <c r="K108" s="560">
        <f>E108*0.9/'TB5'!D108</f>
        <v>0.50924065709114075</v>
      </c>
      <c r="L108" s="551">
        <f>F108*0.9/'TB5'!E108</f>
        <v>0.5491977334022522</v>
      </c>
      <c r="M108" s="552">
        <f>G108*0.9/'TB5'!F108</f>
        <v>0.49695044755935669</v>
      </c>
      <c r="P108" s="1122">
        <f>H108-'TB2'!B109</f>
        <v>0</v>
      </c>
    </row>
    <row r="109" spans="1:16" x14ac:dyDescent="0.2">
      <c r="A109" s="67">
        <v>2013</v>
      </c>
      <c r="B109" s="432">
        <f>avgpeinc!BC102</f>
        <v>41535.068961056902</v>
      </c>
      <c r="C109" s="323">
        <f>avgpeinc!BD102</f>
        <v>39884.391197684374</v>
      </c>
      <c r="D109" s="353">
        <f>avgpeinc!BE102</f>
        <v>40754.478465122564</v>
      </c>
      <c r="E109" s="524">
        <f>avgpeinc!BF102</f>
        <v>47023.32486406745</v>
      </c>
      <c r="F109" s="524">
        <f>avgpeinc!BG102</f>
        <v>33948.939174038489</v>
      </c>
      <c r="G109" s="62">
        <f>avgpeinc!BH102</f>
        <v>50693.866068757183</v>
      </c>
      <c r="H109" s="533">
        <f>B109*0.9/'TB5'!B109</f>
        <v>0.55080452561378457</v>
      </c>
      <c r="I109" s="544">
        <f>C109*0.9/'TB5'!B109</f>
        <v>0.52891457080841053</v>
      </c>
      <c r="J109" s="559">
        <f>D109*0.9/'TB5'!C109</f>
        <v>0.55447816848754894</v>
      </c>
      <c r="K109" s="560">
        <f>E109*0.9/'TB5'!D109</f>
        <v>0.51858413219451904</v>
      </c>
      <c r="L109" s="551">
        <f>F109*0.9/'TB5'!E109</f>
        <v>0.55291983485221852</v>
      </c>
      <c r="M109" s="552">
        <f>G109*0.9/'TB5'!F109</f>
        <v>0.50269120931625366</v>
      </c>
      <c r="P109" s="1122">
        <f>H109-'TB2'!B110</f>
        <v>0</v>
      </c>
    </row>
    <row r="110" spans="1:16" x14ac:dyDescent="0.2">
      <c r="A110" s="67">
        <v>2014</v>
      </c>
      <c r="B110" s="432">
        <f>avgpeinc!BC103</f>
        <v>41770.677464272754</v>
      </c>
      <c r="C110" s="323">
        <f>avgpeinc!BD103</f>
        <v>40074.547593965493</v>
      </c>
      <c r="D110" s="353">
        <f>avgpeinc!BE103</f>
        <v>41019.552374681145</v>
      </c>
      <c r="E110" s="524">
        <f>avgpeinc!BF103</f>
        <v>47400.344929528685</v>
      </c>
      <c r="F110" s="524">
        <f>avgpeinc!BG103</f>
        <v>33995.370744629719</v>
      </c>
      <c r="G110" s="62">
        <f>avgpeinc!BH103</f>
        <v>50613.783773222785</v>
      </c>
      <c r="H110" s="533">
        <f>B110*0.9/'TB5'!B110</f>
        <v>0.54409420490264893</v>
      </c>
      <c r="I110" s="544">
        <f>C110*0.9/'TB5'!B110</f>
        <v>0.52200084924697876</v>
      </c>
      <c r="J110" s="559">
        <f>D110*0.9/'TB5'!C110</f>
        <v>0.54807743430137634</v>
      </c>
      <c r="K110" s="560">
        <f>E110*0.9/'TB5'!D110</f>
        <v>0.51236411929130554</v>
      </c>
      <c r="L110" s="551">
        <f>F110*0.9/'TB5'!E110</f>
        <v>0.54516136646270752</v>
      </c>
      <c r="M110" s="552">
        <f>G110*0.9/'TB5'!F110</f>
        <v>0.49501246213912964</v>
      </c>
      <c r="P110" s="1122">
        <f>H110-'TB2'!B111</f>
        <v>0</v>
      </c>
    </row>
    <row r="111" spans="1:16" x14ac:dyDescent="0.2">
      <c r="A111" s="67">
        <v>2015</v>
      </c>
      <c r="B111" s="432">
        <f>avgpeinc!BC104</f>
        <v>42460.967045278659</v>
      </c>
      <c r="C111" s="323">
        <f>avgpeinc!BD104</f>
        <v>40772.294879147237</v>
      </c>
      <c r="D111" s="353">
        <f>avgpeinc!BE104</f>
        <v>41427.003684875614</v>
      </c>
      <c r="E111" s="524">
        <f>avgpeinc!BF104</f>
        <v>47930.063221232209</v>
      </c>
      <c r="F111" s="524">
        <f>avgpeinc!BG104</f>
        <v>34816.259798793239</v>
      </c>
      <c r="G111" s="62">
        <f>avgpeinc!BH104</f>
        <v>51379.622359349298</v>
      </c>
      <c r="H111" s="533">
        <f>B111*0.9/'TB5'!B111</f>
        <v>0.54480040073394775</v>
      </c>
      <c r="I111" s="544">
        <f>C111*0.9/'TB5'!B111</f>
        <v>0.52313369512557995</v>
      </c>
      <c r="J111" s="559">
        <f>D111*0.9/'TB5'!C111</f>
        <v>0.54813256859779369</v>
      </c>
      <c r="K111" s="560">
        <f>E111*0.9/'TB5'!D111</f>
        <v>0.51159971952438354</v>
      </c>
      <c r="L111" s="551">
        <f>F111*0.9/'TB5'!E111</f>
        <v>0.5481962561607362</v>
      </c>
      <c r="M111" s="552">
        <f>G111*0.9/'TB5'!F111</f>
        <v>0.49566900730133057</v>
      </c>
      <c r="P111" s="1122">
        <f>H111-'TB2'!B112</f>
        <v>0</v>
      </c>
    </row>
    <row r="112" spans="1:16" x14ac:dyDescent="0.2">
      <c r="A112" s="67">
        <v>2016</v>
      </c>
      <c r="B112" s="432">
        <f>avgpeinc!BC105</f>
        <v>42335.855856484159</v>
      </c>
      <c r="C112" s="323">
        <f>avgpeinc!BD105</f>
        <v>40602.203961136751</v>
      </c>
      <c r="D112" s="353">
        <f>avgpeinc!BE105</f>
        <v>41125.710347418353</v>
      </c>
      <c r="E112" s="524">
        <f>avgpeinc!BF105</f>
        <v>47677.914817910285</v>
      </c>
      <c r="F112" s="524">
        <f>avgpeinc!BG105</f>
        <v>34755.513141905409</v>
      </c>
      <c r="G112" s="62">
        <f>avgpeinc!BH105</f>
        <v>50892.813874907886</v>
      </c>
      <c r="H112" s="533">
        <f>B112*0.9/'TB5'!B112</f>
        <v>0.54671913385391235</v>
      </c>
      <c r="I112" s="544">
        <f>C112*0.9/'TB5'!B112</f>
        <v>0.52433100342750538</v>
      </c>
      <c r="J112" s="559">
        <f>D112*0.9/'TB5'!C112</f>
        <v>0.55015856027603161</v>
      </c>
      <c r="K112" s="560">
        <f>E112*0.9/'TB5'!D112</f>
        <v>0.51304936408996593</v>
      </c>
      <c r="L112" s="551">
        <f>F112*0.9/'TB5'!E112</f>
        <v>0.54892742633819569</v>
      </c>
      <c r="M112" s="552">
        <f>G112*0.9/'TB5'!F112</f>
        <v>0.49639731645584101</v>
      </c>
      <c r="P112" s="1122">
        <f>H112-'TB2'!B113</f>
        <v>0</v>
      </c>
    </row>
    <row r="113" spans="1:16" x14ac:dyDescent="0.2">
      <c r="A113" s="67">
        <v>2017</v>
      </c>
      <c r="B113" s="432">
        <f>avgpeinc!BC106</f>
        <v>43045.501130209741</v>
      </c>
      <c r="C113" s="323">
        <f>avgpeinc!BD106</f>
        <v>41297.079728671066</v>
      </c>
      <c r="D113" s="353">
        <f>avgpeinc!BE106</f>
        <v>40558.499671377191</v>
      </c>
      <c r="E113" s="524">
        <f>avgpeinc!BF106</f>
        <v>48201.749616841968</v>
      </c>
      <c r="F113" s="524">
        <f>avgpeinc!BG106</f>
        <v>35564.928576918021</v>
      </c>
      <c r="G113" s="62">
        <f>avgpeinc!BH106</f>
        <v>52631.796759498262</v>
      </c>
      <c r="H113" s="533">
        <f>B113*0.9/'TB5'!B113</f>
        <v>0.54526504874229431</v>
      </c>
      <c r="I113" s="544">
        <f>C113*0.9/'TB5'!B113</f>
        <v>0.52311748266220093</v>
      </c>
      <c r="J113" s="559">
        <f>D113*0.9/'TB5'!C113</f>
        <v>0.53391897678375233</v>
      </c>
      <c r="K113" s="560">
        <f>E113*0.9/'TB5'!D113</f>
        <v>0.50994792580604553</v>
      </c>
      <c r="L113" s="551">
        <f>F113*0.9/'TB5'!E113</f>
        <v>0.5515138804912566</v>
      </c>
      <c r="M113" s="552">
        <f>G113*0.9/'TB5'!F113</f>
        <v>0.49772405624389654</v>
      </c>
      <c r="P113" s="1122">
        <f>H113-'TB2'!B114</f>
        <v>0</v>
      </c>
    </row>
    <row r="114" spans="1:16" x14ac:dyDescent="0.2">
      <c r="A114" s="67">
        <v>2018</v>
      </c>
      <c r="B114" s="432">
        <f>avgpeinc!BC107</f>
        <v>43550.550022247764</v>
      </c>
      <c r="C114" s="323">
        <f>avgpeinc!BD107</f>
        <v>41805.971931797925</v>
      </c>
      <c r="D114" s="353">
        <f>avgpeinc!BE107</f>
        <v>41074.964846137285</v>
      </c>
      <c r="E114" s="524">
        <f>avgpeinc!BF107</f>
        <v>48790.297221962326</v>
      </c>
      <c r="F114" s="524">
        <f>avgpeinc!BG107</f>
        <v>35985.892468618404</v>
      </c>
      <c r="G114" s="62">
        <f>avgpeinc!BH107</f>
        <v>53120.478125353518</v>
      </c>
      <c r="H114" s="533">
        <f>B114*0.9/'TB5'!B114</f>
        <v>0.5416492223739624</v>
      </c>
      <c r="I114" s="544">
        <f>C114*0.9/'TB5'!B114</f>
        <v>0.5199514627456665</v>
      </c>
      <c r="J114" s="559">
        <f>D114*0.9/'TB5'!C114</f>
        <v>0.53118059039115906</v>
      </c>
      <c r="K114" s="560">
        <f>E114*0.9/'TB5'!D114</f>
        <v>0.50715768337249756</v>
      </c>
      <c r="L114" s="551">
        <f>F114*0.9/'TB5'!E114</f>
        <v>0.54736143350601196</v>
      </c>
      <c r="M114" s="552">
        <f>G114*0.9/'TB5'!F114</f>
        <v>0.49371111392974854</v>
      </c>
      <c r="P114" s="1122">
        <f>H114-'TB2'!B115</f>
        <v>0</v>
      </c>
    </row>
    <row r="115" spans="1:16" x14ac:dyDescent="0.2">
      <c r="A115" s="67">
        <v>2019</v>
      </c>
      <c r="B115" s="432">
        <f>avgpeinc!BC108</f>
        <v>43961.292254026172</v>
      </c>
      <c r="C115" s="323">
        <f>avgpeinc!BD108</f>
        <v>42205.492886650231</v>
      </c>
      <c r="D115" s="353">
        <f>avgpeinc!BE108</f>
        <v>41389.435546003304</v>
      </c>
      <c r="E115" s="524">
        <f>avgpeinc!BF108</f>
        <v>49256.315595493288</v>
      </c>
      <c r="F115" s="524">
        <f>avgpeinc!BG108</f>
        <v>36320.619168306075</v>
      </c>
      <c r="G115" s="62">
        <f>avgpeinc!BH108</f>
        <v>53986.496147443133</v>
      </c>
      <c r="H115" s="533">
        <f>B115*0.9/'TB5'!B115</f>
        <v>0.54298359155654918</v>
      </c>
      <c r="I115" s="544">
        <f>C115*0.9/'TB5'!B115</f>
        <v>0.52129700779914856</v>
      </c>
      <c r="J115" s="559">
        <f>D115*0.9/'TB5'!C115</f>
        <v>0.53240048885345459</v>
      </c>
      <c r="K115" s="560">
        <f>E115*0.9/'TB5'!D115</f>
        <v>0.50872987508773793</v>
      </c>
      <c r="L115" s="551">
        <f>F115*0.9/'TB5'!E115</f>
        <v>0.54843083024024974</v>
      </c>
      <c r="M115" s="552">
        <f>G115*0.9/'TB5'!F115</f>
        <v>0.49575889110565186</v>
      </c>
      <c r="P115" s="1122">
        <f>H115-'TB2'!B116</f>
        <v>0</v>
      </c>
    </row>
    <row r="116" spans="1:16" ht="17" thickBot="1" x14ac:dyDescent="0.25">
      <c r="A116" s="1105">
        <v>2020</v>
      </c>
      <c r="B116" s="1106"/>
      <c r="C116" s="1101"/>
      <c r="D116" s="1114"/>
      <c r="E116" s="1107"/>
      <c r="F116" s="1107"/>
      <c r="G116" s="1098"/>
      <c r="H116" s="1115"/>
      <c r="I116" s="1116"/>
      <c r="J116" s="1117"/>
      <c r="K116" s="1118"/>
      <c r="L116" s="1119"/>
      <c r="M116" s="1120"/>
      <c r="P116" s="539"/>
    </row>
    <row r="117" spans="1:16" ht="17" thickTop="1" x14ac:dyDescent="0.2">
      <c r="A117" s="61"/>
      <c r="B117" s="60"/>
      <c r="C117" s="60"/>
      <c r="D117" s="60"/>
      <c r="E117" s="60"/>
      <c r="F117" s="60"/>
      <c r="G117" s="59"/>
      <c r="H117" s="60"/>
      <c r="I117" s="60"/>
      <c r="J117" s="60"/>
      <c r="K117" s="60"/>
      <c r="L117" s="60"/>
      <c r="M117" s="59"/>
    </row>
    <row r="118" spans="1:16" x14ac:dyDescent="0.2">
      <c r="D118" s="57"/>
      <c r="E118" s="57"/>
      <c r="F118" s="57"/>
      <c r="H118" s="57"/>
      <c r="I118" s="57"/>
      <c r="J118" s="57"/>
      <c r="K118" s="57"/>
      <c r="L118" s="57"/>
    </row>
    <row r="120" spans="1:16" x14ac:dyDescent="0.2">
      <c r="A120" s="944"/>
      <c r="B120" s="945"/>
      <c r="C120" s="945"/>
      <c r="D120" s="945"/>
      <c r="E120" s="945"/>
      <c r="F120" s="945"/>
      <c r="G120" s="945"/>
      <c r="H120" s="945"/>
      <c r="I120" s="945"/>
      <c r="J120" s="945"/>
      <c r="K120" s="945"/>
      <c r="L120" s="945"/>
      <c r="M120" s="945"/>
    </row>
  </sheetData>
  <mergeCells count="3">
    <mergeCell ref="A4:M4"/>
    <mergeCell ref="B7:G7"/>
    <mergeCell ref="H7:M7"/>
  </mergeCells>
  <hyperlinks>
    <hyperlink ref="A1" location="Index!A1" display="Back to index" xr:uid="{00000000-0004-0000-1D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6" tint="0.39997558519241921"/>
  </sheetPr>
  <dimension ref="A1:P121"/>
  <sheetViews>
    <sheetView workbookViewId="0">
      <pane xSplit="1" ySplit="8" topLeftCell="B55" activePane="bottomRight" state="frozen"/>
      <selection activeCell="A4" sqref="A4:BH4"/>
      <selection pane="topRight" activeCell="A4" sqref="A4:BH4"/>
      <selection pane="bottomLeft" activeCell="A4" sqref="A4:BH4"/>
      <selection pane="bottomRight" activeCell="A4" sqref="A4:M4"/>
    </sheetView>
  </sheetViews>
  <sheetFormatPr baseColWidth="10" defaultColWidth="10.83203125" defaultRowHeight="16" x14ac:dyDescent="0.2"/>
  <cols>
    <col min="1" max="1" width="10.83203125" style="56"/>
    <col min="2" max="13" width="12" style="56" customWidth="1"/>
    <col min="14" max="16384" width="10.83203125" style="56"/>
  </cols>
  <sheetData>
    <row r="1" spans="1:13" x14ac:dyDescent="0.2">
      <c r="A1" s="52" t="s">
        <v>36</v>
      </c>
      <c r="B1" s="52"/>
      <c r="C1" s="52"/>
      <c r="G1" s="100"/>
      <c r="H1" s="100"/>
      <c r="I1" s="100"/>
      <c r="J1" s="100"/>
      <c r="K1" s="100"/>
      <c r="L1" s="100"/>
      <c r="M1" s="100"/>
    </row>
    <row r="2" spans="1:13" x14ac:dyDescent="0.2">
      <c r="H2" s="98"/>
      <c r="I2" s="98"/>
    </row>
    <row r="3" spans="1:13" ht="17" thickBot="1" x14ac:dyDescent="0.25"/>
    <row r="4" spans="1:13" ht="25" customHeight="1" thickTop="1" x14ac:dyDescent="0.2">
      <c r="A4" s="1391" t="s">
        <v>115</v>
      </c>
      <c r="B4" s="1392"/>
      <c r="C4" s="1392"/>
      <c r="D4" s="1392"/>
      <c r="E4" s="1392"/>
      <c r="F4" s="1392"/>
      <c r="G4" s="1392"/>
      <c r="H4" s="1392"/>
      <c r="I4" s="1392"/>
      <c r="J4" s="1392"/>
      <c r="K4" s="1392"/>
      <c r="L4" s="1392"/>
      <c r="M4" s="1393"/>
    </row>
    <row r="5" spans="1:13" x14ac:dyDescent="0.2">
      <c r="A5" s="96"/>
      <c r="B5" s="97"/>
      <c r="C5" s="97"/>
      <c r="D5" s="59"/>
      <c r="E5" s="59"/>
      <c r="F5" s="59"/>
      <c r="G5" s="59"/>
      <c r="H5" s="59"/>
      <c r="I5" s="59"/>
      <c r="J5" s="59"/>
      <c r="K5" s="59"/>
      <c r="L5" s="59"/>
      <c r="M5" s="208"/>
    </row>
    <row r="6" spans="1:13" x14ac:dyDescent="0.2">
      <c r="A6" s="96"/>
      <c r="B6" s="45" t="s">
        <v>35</v>
      </c>
      <c r="C6" s="45" t="s">
        <v>34</v>
      </c>
      <c r="D6" s="45" t="s">
        <v>33</v>
      </c>
      <c r="E6" s="45" t="s">
        <v>32</v>
      </c>
      <c r="F6" s="45" t="s">
        <v>31</v>
      </c>
      <c r="G6" s="45" t="s">
        <v>30</v>
      </c>
      <c r="H6" s="48" t="s">
        <v>29</v>
      </c>
      <c r="I6" s="468" t="s">
        <v>28</v>
      </c>
      <c r="J6" s="468" t="s">
        <v>27</v>
      </c>
      <c r="K6" s="468" t="s">
        <v>26</v>
      </c>
      <c r="L6" s="468" t="s">
        <v>25</v>
      </c>
      <c r="M6" s="433" t="s">
        <v>24</v>
      </c>
    </row>
    <row r="7" spans="1:13" ht="20" customHeight="1" x14ac:dyDescent="0.2">
      <c r="A7" s="96"/>
      <c r="B7" s="1378" t="s">
        <v>374</v>
      </c>
      <c r="C7" s="1379"/>
      <c r="D7" s="1387"/>
      <c r="E7" s="1387"/>
      <c r="F7" s="1387"/>
      <c r="G7" s="1387"/>
      <c r="H7" s="1379" t="s">
        <v>90</v>
      </c>
      <c r="I7" s="1379"/>
      <c r="J7" s="1387"/>
      <c r="K7" s="1387"/>
      <c r="L7" s="1387"/>
      <c r="M7" s="1390"/>
    </row>
    <row r="8" spans="1:13" s="87" customFormat="1" ht="52" customHeight="1" x14ac:dyDescent="0.2">
      <c r="A8" s="95"/>
      <c r="B8" s="424" t="s">
        <v>306</v>
      </c>
      <c r="C8" s="352" t="s">
        <v>309</v>
      </c>
      <c r="D8" s="352" t="s">
        <v>87</v>
      </c>
      <c r="E8" s="352" t="s">
        <v>88</v>
      </c>
      <c r="F8" s="352" t="s">
        <v>89</v>
      </c>
      <c r="G8" s="352" t="s">
        <v>56</v>
      </c>
      <c r="H8" s="424" t="s">
        <v>306</v>
      </c>
      <c r="I8" s="352" t="s">
        <v>309</v>
      </c>
      <c r="J8" s="352" t="s">
        <v>87</v>
      </c>
      <c r="K8" s="352" t="s">
        <v>88</v>
      </c>
      <c r="L8" s="352" t="s">
        <v>89</v>
      </c>
      <c r="M8" s="359" t="s">
        <v>56</v>
      </c>
    </row>
    <row r="9" spans="1:13" s="87" customFormat="1" ht="15" hidden="1" customHeight="1" x14ac:dyDescent="0.2">
      <c r="A9" s="93">
        <v>1913</v>
      </c>
      <c r="B9" s="425"/>
      <c r="C9" s="317"/>
      <c r="D9" s="317"/>
      <c r="E9" s="85"/>
      <c r="F9" s="85"/>
      <c r="G9" s="84"/>
      <c r="H9" s="434"/>
      <c r="I9" s="443"/>
      <c r="J9" s="442"/>
      <c r="K9" s="443"/>
      <c r="L9" s="442"/>
      <c r="M9" s="444"/>
    </row>
    <row r="10" spans="1:13" s="87" customFormat="1" ht="15" hidden="1" customHeight="1" x14ac:dyDescent="0.2">
      <c r="A10" s="92">
        <v>1914</v>
      </c>
      <c r="B10" s="425"/>
      <c r="C10" s="317"/>
      <c r="D10" s="317"/>
      <c r="E10" s="85"/>
      <c r="F10" s="85"/>
      <c r="G10" s="84"/>
      <c r="H10" s="434"/>
      <c r="I10" s="443"/>
      <c r="J10" s="442"/>
      <c r="K10" s="443"/>
      <c r="L10" s="442"/>
      <c r="M10" s="444"/>
    </row>
    <row r="11" spans="1:13" s="87" customFormat="1" ht="15" hidden="1" customHeight="1" x14ac:dyDescent="0.2">
      <c r="A11" s="92">
        <v>1915</v>
      </c>
      <c r="B11" s="425"/>
      <c r="C11" s="317"/>
      <c r="D11" s="317"/>
      <c r="E11" s="85"/>
      <c r="F11" s="85"/>
      <c r="G11" s="84"/>
      <c r="H11" s="434"/>
      <c r="I11" s="443"/>
      <c r="J11" s="442"/>
      <c r="K11" s="443"/>
      <c r="L11" s="442"/>
      <c r="M11" s="444"/>
    </row>
    <row r="12" spans="1:13" s="87" customFormat="1" ht="15" hidden="1" customHeight="1" x14ac:dyDescent="0.2">
      <c r="A12" s="92">
        <v>1916</v>
      </c>
      <c r="B12" s="425"/>
      <c r="C12" s="317"/>
      <c r="D12" s="317"/>
      <c r="E12" s="85"/>
      <c r="F12" s="85"/>
      <c r="G12" s="84"/>
      <c r="H12" s="434"/>
      <c r="I12" s="443"/>
      <c r="J12" s="442"/>
      <c r="K12" s="443"/>
      <c r="L12" s="442"/>
      <c r="M12" s="444"/>
    </row>
    <row r="13" spans="1:13" s="87" customFormat="1" ht="15" hidden="1" customHeight="1" x14ac:dyDescent="0.2">
      <c r="A13" s="92">
        <v>1917</v>
      </c>
      <c r="B13" s="425"/>
      <c r="C13" s="317"/>
      <c r="D13" s="317"/>
      <c r="E13" s="85"/>
      <c r="F13" s="85"/>
      <c r="G13" s="84"/>
      <c r="H13" s="434"/>
      <c r="I13" s="443"/>
      <c r="J13" s="442"/>
      <c r="K13" s="443"/>
      <c r="L13" s="442"/>
      <c r="M13" s="444"/>
    </row>
    <row r="14" spans="1:13" s="87" customFormat="1" ht="15" hidden="1" customHeight="1" x14ac:dyDescent="0.2">
      <c r="A14" s="92">
        <v>1918</v>
      </c>
      <c r="B14" s="425"/>
      <c r="C14" s="317"/>
      <c r="D14" s="353"/>
      <c r="E14" s="314"/>
      <c r="F14" s="314"/>
      <c r="G14" s="84"/>
      <c r="H14" s="434"/>
      <c r="I14" s="443"/>
      <c r="J14" s="442"/>
      <c r="K14" s="443"/>
      <c r="L14" s="442"/>
      <c r="M14" s="444"/>
    </row>
    <row r="15" spans="1:13" s="87" customFormat="1" ht="15" hidden="1" customHeight="1" x14ac:dyDescent="0.2">
      <c r="A15" s="91">
        <v>1919</v>
      </c>
      <c r="B15" s="426"/>
      <c r="C15" s="316"/>
      <c r="D15" s="354"/>
      <c r="E15" s="315"/>
      <c r="F15" s="315"/>
      <c r="G15" s="88"/>
      <c r="H15" s="435"/>
      <c r="I15" s="446"/>
      <c r="J15" s="445"/>
      <c r="K15" s="446"/>
      <c r="L15" s="445"/>
      <c r="M15" s="447"/>
    </row>
    <row r="16" spans="1:13" s="87" customFormat="1" ht="15" hidden="1" customHeight="1" x14ac:dyDescent="0.2">
      <c r="A16" s="92">
        <v>1920</v>
      </c>
      <c r="B16" s="425"/>
      <c r="C16" s="317"/>
      <c r="D16" s="353"/>
      <c r="E16" s="314"/>
      <c r="F16" s="314"/>
      <c r="G16" s="84"/>
      <c r="H16" s="434"/>
      <c r="I16" s="443"/>
      <c r="J16" s="442"/>
      <c r="K16" s="443"/>
      <c r="L16" s="442"/>
      <c r="M16" s="444"/>
    </row>
    <row r="17" spans="1:13" s="87" customFormat="1" ht="15" hidden="1" customHeight="1" x14ac:dyDescent="0.2">
      <c r="A17" s="92">
        <v>1921</v>
      </c>
      <c r="B17" s="425"/>
      <c r="C17" s="317"/>
      <c r="D17" s="353"/>
      <c r="E17" s="314"/>
      <c r="F17" s="314"/>
      <c r="G17" s="84"/>
      <c r="H17" s="434"/>
      <c r="I17" s="443"/>
      <c r="J17" s="442"/>
      <c r="K17" s="443"/>
      <c r="L17" s="442"/>
      <c r="M17" s="444"/>
    </row>
    <row r="18" spans="1:13" s="87" customFormat="1" ht="15" hidden="1" customHeight="1" x14ac:dyDescent="0.2">
      <c r="A18" s="92">
        <v>1922</v>
      </c>
      <c r="B18" s="425"/>
      <c r="C18" s="317"/>
      <c r="D18" s="353"/>
      <c r="E18" s="314"/>
      <c r="F18" s="314"/>
      <c r="G18" s="84"/>
      <c r="H18" s="434"/>
      <c r="I18" s="443"/>
      <c r="J18" s="442"/>
      <c r="K18" s="443"/>
      <c r="L18" s="442"/>
      <c r="M18" s="444"/>
    </row>
    <row r="19" spans="1:13" s="87" customFormat="1" ht="15" hidden="1" customHeight="1" x14ac:dyDescent="0.2">
      <c r="A19" s="92">
        <v>1923</v>
      </c>
      <c r="B19" s="425"/>
      <c r="C19" s="317"/>
      <c r="D19" s="353"/>
      <c r="E19" s="314"/>
      <c r="F19" s="314"/>
      <c r="G19" s="84"/>
      <c r="H19" s="434"/>
      <c r="I19" s="443"/>
      <c r="J19" s="442"/>
      <c r="K19" s="443"/>
      <c r="L19" s="442"/>
      <c r="M19" s="444"/>
    </row>
    <row r="20" spans="1:13" s="87" customFormat="1" ht="15" hidden="1" customHeight="1" x14ac:dyDescent="0.2">
      <c r="A20" s="92">
        <v>1924</v>
      </c>
      <c r="B20" s="425"/>
      <c r="C20" s="317"/>
      <c r="D20" s="353"/>
      <c r="E20" s="314"/>
      <c r="F20" s="314"/>
      <c r="G20" s="84"/>
      <c r="H20" s="434"/>
      <c r="I20" s="443"/>
      <c r="J20" s="442"/>
      <c r="K20" s="443"/>
      <c r="L20" s="442"/>
      <c r="M20" s="444"/>
    </row>
    <row r="21" spans="1:13" s="87" customFormat="1" ht="15" hidden="1" customHeight="1" x14ac:dyDescent="0.2">
      <c r="A21" s="92">
        <v>1925</v>
      </c>
      <c r="B21" s="425"/>
      <c r="C21" s="317"/>
      <c r="D21" s="353"/>
      <c r="E21" s="314"/>
      <c r="F21" s="314"/>
      <c r="G21" s="84"/>
      <c r="H21" s="434"/>
      <c r="I21" s="443"/>
      <c r="J21" s="442"/>
      <c r="K21" s="443"/>
      <c r="L21" s="442"/>
      <c r="M21" s="444"/>
    </row>
    <row r="22" spans="1:13" s="87" customFormat="1" ht="15" hidden="1" customHeight="1" x14ac:dyDescent="0.2">
      <c r="A22" s="92">
        <v>1926</v>
      </c>
      <c r="B22" s="425"/>
      <c r="C22" s="317"/>
      <c r="D22" s="353"/>
      <c r="E22" s="314"/>
      <c r="F22" s="314"/>
      <c r="G22" s="84"/>
      <c r="H22" s="434"/>
      <c r="I22" s="443"/>
      <c r="J22" s="442"/>
      <c r="K22" s="443"/>
      <c r="L22" s="442"/>
      <c r="M22" s="444"/>
    </row>
    <row r="23" spans="1:13" s="87" customFormat="1" ht="15" hidden="1" customHeight="1" x14ac:dyDescent="0.2">
      <c r="A23" s="92">
        <v>1927</v>
      </c>
      <c r="B23" s="425"/>
      <c r="C23" s="317"/>
      <c r="D23" s="353"/>
      <c r="E23" s="314"/>
      <c r="F23" s="314"/>
      <c r="G23" s="84"/>
      <c r="H23" s="434"/>
      <c r="I23" s="443"/>
      <c r="J23" s="442"/>
      <c r="K23" s="443"/>
      <c r="L23" s="442"/>
      <c r="M23" s="444"/>
    </row>
    <row r="24" spans="1:13" s="87" customFormat="1" ht="15" hidden="1" customHeight="1" x14ac:dyDescent="0.2">
      <c r="A24" s="92">
        <v>1928</v>
      </c>
      <c r="B24" s="425"/>
      <c r="C24" s="317"/>
      <c r="D24" s="353"/>
      <c r="E24" s="314"/>
      <c r="F24" s="314"/>
      <c r="G24" s="84"/>
      <c r="H24" s="434"/>
      <c r="I24" s="443"/>
      <c r="J24" s="442"/>
      <c r="K24" s="443"/>
      <c r="L24" s="442"/>
      <c r="M24" s="444"/>
    </row>
    <row r="25" spans="1:13" s="87" customFormat="1" ht="15" hidden="1" customHeight="1" x14ac:dyDescent="0.2">
      <c r="A25" s="91">
        <v>1929</v>
      </c>
      <c r="B25" s="426"/>
      <c r="C25" s="316"/>
      <c r="D25" s="354"/>
      <c r="E25" s="315"/>
      <c r="F25" s="315"/>
      <c r="G25" s="88"/>
      <c r="H25" s="435"/>
      <c r="I25" s="446"/>
      <c r="J25" s="445"/>
      <c r="K25" s="446"/>
      <c r="L25" s="445"/>
      <c r="M25" s="447"/>
    </row>
    <row r="26" spans="1:13" s="87" customFormat="1" ht="15" hidden="1" customHeight="1" x14ac:dyDescent="0.2">
      <c r="A26" s="92">
        <v>1930</v>
      </c>
      <c r="B26" s="425"/>
      <c r="C26" s="317"/>
      <c r="D26" s="353"/>
      <c r="E26" s="314"/>
      <c r="F26" s="314"/>
      <c r="G26" s="84"/>
      <c r="H26" s="434"/>
      <c r="I26" s="443"/>
      <c r="J26" s="442"/>
      <c r="K26" s="443"/>
      <c r="L26" s="442"/>
      <c r="M26" s="444"/>
    </row>
    <row r="27" spans="1:13" s="87" customFormat="1" ht="15" hidden="1" customHeight="1" x14ac:dyDescent="0.2">
      <c r="A27" s="92">
        <v>1931</v>
      </c>
      <c r="B27" s="425"/>
      <c r="C27" s="317"/>
      <c r="D27" s="353"/>
      <c r="E27" s="314"/>
      <c r="F27" s="314"/>
      <c r="G27" s="84"/>
      <c r="H27" s="434"/>
      <c r="I27" s="443"/>
      <c r="J27" s="442"/>
      <c r="K27" s="443"/>
      <c r="L27" s="442"/>
      <c r="M27" s="444"/>
    </row>
    <row r="28" spans="1:13" s="87" customFormat="1" ht="15" hidden="1" customHeight="1" x14ac:dyDescent="0.2">
      <c r="A28" s="92">
        <v>1932</v>
      </c>
      <c r="B28" s="425"/>
      <c r="C28" s="317"/>
      <c r="D28" s="353"/>
      <c r="E28" s="314"/>
      <c r="F28" s="314"/>
      <c r="G28" s="84"/>
      <c r="H28" s="434"/>
      <c r="I28" s="443"/>
      <c r="J28" s="442"/>
      <c r="K28" s="443"/>
      <c r="L28" s="442"/>
      <c r="M28" s="444"/>
    </row>
    <row r="29" spans="1:13" s="87" customFormat="1" ht="15" hidden="1" customHeight="1" x14ac:dyDescent="0.2">
      <c r="A29" s="92">
        <v>1933</v>
      </c>
      <c r="B29" s="425"/>
      <c r="C29" s="317"/>
      <c r="D29" s="353"/>
      <c r="E29" s="314"/>
      <c r="F29" s="314"/>
      <c r="G29" s="84"/>
      <c r="H29" s="434"/>
      <c r="I29" s="443"/>
      <c r="J29" s="442"/>
      <c r="K29" s="443"/>
      <c r="L29" s="442"/>
      <c r="M29" s="444"/>
    </row>
    <row r="30" spans="1:13" s="87" customFormat="1" ht="15" hidden="1" customHeight="1" x14ac:dyDescent="0.2">
      <c r="A30" s="92">
        <v>1934</v>
      </c>
      <c r="B30" s="425"/>
      <c r="C30" s="317"/>
      <c r="D30" s="353"/>
      <c r="E30" s="314"/>
      <c r="F30" s="314"/>
      <c r="G30" s="84"/>
      <c r="H30" s="434"/>
      <c r="I30" s="443"/>
      <c r="J30" s="442"/>
      <c r="K30" s="443"/>
      <c r="L30" s="442"/>
      <c r="M30" s="444"/>
    </row>
    <row r="31" spans="1:13" s="87" customFormat="1" ht="15" hidden="1" customHeight="1" x14ac:dyDescent="0.2">
      <c r="A31" s="92">
        <v>1935</v>
      </c>
      <c r="B31" s="425"/>
      <c r="C31" s="317"/>
      <c r="D31" s="353"/>
      <c r="E31" s="314"/>
      <c r="F31" s="314"/>
      <c r="G31" s="84"/>
      <c r="H31" s="434"/>
      <c r="I31" s="443"/>
      <c r="J31" s="442"/>
      <c r="K31" s="443"/>
      <c r="L31" s="442"/>
      <c r="M31" s="444"/>
    </row>
    <row r="32" spans="1:13" s="87" customFormat="1" ht="15" hidden="1" customHeight="1" x14ac:dyDescent="0.2">
      <c r="A32" s="92">
        <v>1936</v>
      </c>
      <c r="B32" s="425"/>
      <c r="C32" s="317"/>
      <c r="D32" s="353"/>
      <c r="E32" s="314"/>
      <c r="F32" s="314"/>
      <c r="G32" s="84"/>
      <c r="H32" s="434"/>
      <c r="I32" s="443"/>
      <c r="J32" s="442"/>
      <c r="K32" s="443"/>
      <c r="L32" s="442"/>
      <c r="M32" s="444"/>
    </row>
    <row r="33" spans="1:13" s="87" customFormat="1" ht="15" hidden="1" customHeight="1" x14ac:dyDescent="0.2">
      <c r="A33" s="92">
        <v>1937</v>
      </c>
      <c r="B33" s="425"/>
      <c r="C33" s="317"/>
      <c r="D33" s="353"/>
      <c r="E33" s="314"/>
      <c r="F33" s="314"/>
      <c r="G33" s="84"/>
      <c r="H33" s="434"/>
      <c r="I33" s="443"/>
      <c r="J33" s="442"/>
      <c r="K33" s="443"/>
      <c r="L33" s="442"/>
      <c r="M33" s="444"/>
    </row>
    <row r="34" spans="1:13" s="87" customFormat="1" ht="15" hidden="1" customHeight="1" x14ac:dyDescent="0.2">
      <c r="A34" s="92">
        <v>1938</v>
      </c>
      <c r="B34" s="425"/>
      <c r="C34" s="317"/>
      <c r="D34" s="353"/>
      <c r="E34" s="314"/>
      <c r="F34" s="314"/>
      <c r="G34" s="84"/>
      <c r="H34" s="434"/>
      <c r="I34" s="443"/>
      <c r="J34" s="442"/>
      <c r="K34" s="443"/>
      <c r="L34" s="442"/>
      <c r="M34" s="444"/>
    </row>
    <row r="35" spans="1:13" s="87" customFormat="1" ht="15" hidden="1" customHeight="1" x14ac:dyDescent="0.2">
      <c r="A35" s="91">
        <v>1939</v>
      </c>
      <c r="B35" s="426"/>
      <c r="C35" s="316"/>
      <c r="D35" s="354"/>
      <c r="E35" s="315"/>
      <c r="F35" s="315"/>
      <c r="G35" s="88"/>
      <c r="H35" s="435"/>
      <c r="I35" s="446"/>
      <c r="J35" s="445"/>
      <c r="K35" s="446"/>
      <c r="L35" s="445"/>
      <c r="M35" s="447"/>
    </row>
    <row r="36" spans="1:13" s="87" customFormat="1" ht="15" hidden="1" customHeight="1" x14ac:dyDescent="0.2">
      <c r="A36" s="92">
        <v>1940</v>
      </c>
      <c r="B36" s="425"/>
      <c r="C36" s="317"/>
      <c r="D36" s="353"/>
      <c r="E36" s="314"/>
      <c r="F36" s="314"/>
      <c r="G36" s="84"/>
      <c r="H36" s="434"/>
      <c r="I36" s="443"/>
      <c r="J36" s="442"/>
      <c r="K36" s="443"/>
      <c r="L36" s="442"/>
      <c r="M36" s="444"/>
    </row>
    <row r="37" spans="1:13" s="87" customFormat="1" ht="15" hidden="1" customHeight="1" x14ac:dyDescent="0.2">
      <c r="A37" s="92">
        <v>1941</v>
      </c>
      <c r="B37" s="425"/>
      <c r="C37" s="317"/>
      <c r="D37" s="353"/>
      <c r="E37" s="314"/>
      <c r="F37" s="314"/>
      <c r="G37" s="84"/>
      <c r="H37" s="434"/>
      <c r="I37" s="443"/>
      <c r="J37" s="442"/>
      <c r="K37" s="443"/>
      <c r="L37" s="442"/>
      <c r="M37" s="444"/>
    </row>
    <row r="38" spans="1:13" s="87" customFormat="1" ht="15" hidden="1" customHeight="1" x14ac:dyDescent="0.2">
      <c r="A38" s="92">
        <v>1942</v>
      </c>
      <c r="B38" s="425"/>
      <c r="C38" s="317"/>
      <c r="D38" s="353"/>
      <c r="E38" s="314"/>
      <c r="F38" s="314"/>
      <c r="G38" s="84"/>
      <c r="H38" s="434"/>
      <c r="I38" s="443"/>
      <c r="J38" s="442"/>
      <c r="K38" s="443"/>
      <c r="L38" s="442"/>
      <c r="M38" s="444"/>
    </row>
    <row r="39" spans="1:13" s="87" customFormat="1" ht="15" hidden="1" customHeight="1" x14ac:dyDescent="0.2">
      <c r="A39" s="92">
        <v>1943</v>
      </c>
      <c r="B39" s="425"/>
      <c r="C39" s="317"/>
      <c r="D39" s="353"/>
      <c r="E39" s="314"/>
      <c r="F39" s="314"/>
      <c r="G39" s="84"/>
      <c r="H39" s="434"/>
      <c r="I39" s="443"/>
      <c r="J39" s="442"/>
      <c r="K39" s="443"/>
      <c r="L39" s="442"/>
      <c r="M39" s="444"/>
    </row>
    <row r="40" spans="1:13" s="87" customFormat="1" ht="15" hidden="1" customHeight="1" x14ac:dyDescent="0.2">
      <c r="A40" s="92">
        <v>1944</v>
      </c>
      <c r="B40" s="425"/>
      <c r="C40" s="317"/>
      <c r="D40" s="353"/>
      <c r="E40" s="314"/>
      <c r="F40" s="314"/>
      <c r="G40" s="84"/>
      <c r="H40" s="434"/>
      <c r="I40" s="443"/>
      <c r="J40" s="442"/>
      <c r="K40" s="443"/>
      <c r="L40" s="442"/>
      <c r="M40" s="444"/>
    </row>
    <row r="41" spans="1:13" s="87" customFormat="1" ht="15" hidden="1" customHeight="1" x14ac:dyDescent="0.2">
      <c r="A41" s="92">
        <v>1945</v>
      </c>
      <c r="B41" s="425"/>
      <c r="C41" s="317"/>
      <c r="D41" s="353"/>
      <c r="E41" s="314"/>
      <c r="F41" s="314"/>
      <c r="G41" s="84"/>
      <c r="H41" s="434"/>
      <c r="I41" s="443"/>
      <c r="J41" s="442"/>
      <c r="K41" s="443"/>
      <c r="L41" s="442"/>
      <c r="M41" s="444"/>
    </row>
    <row r="42" spans="1:13" s="87" customFormat="1" ht="15" customHeight="1" x14ac:dyDescent="0.2">
      <c r="A42" s="92">
        <v>1946</v>
      </c>
      <c r="B42" s="425">
        <f>B58*'TB6'!B42/'TB6'!B58</f>
        <v>8343.9714548916363</v>
      </c>
      <c r="C42" s="317"/>
      <c r="D42" s="353"/>
      <c r="E42" s="314"/>
      <c r="F42" s="314"/>
      <c r="G42" s="84"/>
      <c r="H42" s="434"/>
      <c r="I42" s="443"/>
      <c r="J42" s="442"/>
      <c r="K42" s="443"/>
      <c r="L42" s="442"/>
      <c r="M42" s="444"/>
    </row>
    <row r="43" spans="1:13" s="87" customFormat="1" ht="15" customHeight="1" x14ac:dyDescent="0.2">
      <c r="A43" s="92">
        <v>1947</v>
      </c>
      <c r="B43" s="425"/>
      <c r="C43" s="317"/>
      <c r="D43" s="353"/>
      <c r="E43" s="314"/>
      <c r="F43" s="314"/>
      <c r="G43" s="84"/>
      <c r="H43" s="434"/>
      <c r="I43" s="443"/>
      <c r="J43" s="442"/>
      <c r="K43" s="443"/>
      <c r="L43" s="442"/>
      <c r="M43" s="444"/>
    </row>
    <row r="44" spans="1:13" s="87" customFormat="1" ht="15" customHeight="1" x14ac:dyDescent="0.2">
      <c r="A44" s="92">
        <v>1948</v>
      </c>
      <c r="B44" s="425"/>
      <c r="C44" s="317"/>
      <c r="D44" s="353"/>
      <c r="E44" s="314"/>
      <c r="F44" s="314"/>
      <c r="G44" s="84"/>
      <c r="H44" s="434"/>
      <c r="I44" s="443"/>
      <c r="J44" s="442"/>
      <c r="K44" s="443"/>
      <c r="L44" s="442"/>
      <c r="M44" s="444"/>
    </row>
    <row r="45" spans="1:13" s="87" customFormat="1" ht="15" customHeight="1" x14ac:dyDescent="0.2">
      <c r="A45" s="91">
        <v>1949</v>
      </c>
      <c r="B45" s="426"/>
      <c r="C45" s="316"/>
      <c r="D45" s="354"/>
      <c r="E45" s="315"/>
      <c r="F45" s="315"/>
      <c r="G45" s="88"/>
      <c r="H45" s="435"/>
      <c r="I45" s="446"/>
      <c r="J45" s="445"/>
      <c r="K45" s="446"/>
      <c r="L45" s="445"/>
      <c r="M45" s="447"/>
    </row>
    <row r="46" spans="1:13" s="87" customFormat="1" ht="15" customHeight="1" x14ac:dyDescent="0.2">
      <c r="A46" s="92">
        <v>1950</v>
      </c>
      <c r="B46" s="425"/>
      <c r="C46" s="317"/>
      <c r="D46" s="353"/>
      <c r="E46" s="314"/>
      <c r="F46" s="314"/>
      <c r="G46" s="84"/>
      <c r="H46" s="434"/>
      <c r="I46" s="443"/>
      <c r="J46" s="442"/>
      <c r="K46" s="443"/>
      <c r="L46" s="442"/>
      <c r="M46" s="444"/>
    </row>
    <row r="47" spans="1:13" s="87" customFormat="1" ht="15" customHeight="1" x14ac:dyDescent="0.2">
      <c r="A47" s="92">
        <v>1951</v>
      </c>
      <c r="B47" s="425"/>
      <c r="C47" s="317"/>
      <c r="D47" s="353"/>
      <c r="E47" s="314"/>
      <c r="F47" s="314"/>
      <c r="G47" s="84"/>
      <c r="H47" s="434"/>
      <c r="I47" s="443"/>
      <c r="J47" s="442"/>
      <c r="K47" s="443"/>
      <c r="L47" s="442"/>
      <c r="M47" s="444"/>
    </row>
    <row r="48" spans="1:13" s="87" customFormat="1" ht="15" customHeight="1" x14ac:dyDescent="0.2">
      <c r="A48" s="92">
        <v>1952</v>
      </c>
      <c r="B48" s="425"/>
      <c r="C48" s="317"/>
      <c r="D48" s="353"/>
      <c r="E48" s="314"/>
      <c r="F48" s="314"/>
      <c r="G48" s="84"/>
      <c r="H48" s="434"/>
      <c r="I48" s="443"/>
      <c r="J48" s="442"/>
      <c r="K48" s="443"/>
      <c r="L48" s="442"/>
      <c r="M48" s="444"/>
    </row>
    <row r="49" spans="1:16" s="87" customFormat="1" ht="15" customHeight="1" x14ac:dyDescent="0.2">
      <c r="A49" s="92">
        <v>1953</v>
      </c>
      <c r="B49" s="425"/>
      <c r="C49" s="317"/>
      <c r="D49" s="353"/>
      <c r="E49" s="314"/>
      <c r="F49" s="314"/>
      <c r="G49" s="84"/>
      <c r="H49" s="434"/>
      <c r="I49" s="443"/>
      <c r="J49" s="442"/>
      <c r="K49" s="443"/>
      <c r="L49" s="442"/>
      <c r="M49" s="444"/>
    </row>
    <row r="50" spans="1:16" s="87" customFormat="1" ht="15" customHeight="1" x14ac:dyDescent="0.2">
      <c r="A50" s="92">
        <v>1954</v>
      </c>
      <c r="B50" s="425"/>
      <c r="C50" s="317"/>
      <c r="D50" s="353"/>
      <c r="E50" s="314"/>
      <c r="F50" s="314"/>
      <c r="G50" s="84"/>
      <c r="H50" s="434"/>
      <c r="I50" s="443"/>
      <c r="J50" s="442"/>
      <c r="K50" s="443"/>
      <c r="L50" s="442"/>
      <c r="M50" s="444"/>
    </row>
    <row r="51" spans="1:16" s="87" customFormat="1" ht="15" customHeight="1" x14ac:dyDescent="0.2">
      <c r="A51" s="92">
        <v>1955</v>
      </c>
      <c r="B51" s="425"/>
      <c r="C51" s="317"/>
      <c r="D51" s="353"/>
      <c r="E51" s="314"/>
      <c r="F51" s="314"/>
      <c r="G51" s="84"/>
      <c r="H51" s="434"/>
      <c r="I51" s="443"/>
      <c r="J51" s="442"/>
      <c r="K51" s="443"/>
      <c r="L51" s="442"/>
      <c r="M51" s="444"/>
    </row>
    <row r="52" spans="1:16" s="87" customFormat="1" ht="15" customHeight="1" x14ac:dyDescent="0.2">
      <c r="A52" s="92">
        <v>1956</v>
      </c>
      <c r="B52" s="425"/>
      <c r="C52" s="317"/>
      <c r="D52" s="353"/>
      <c r="E52" s="314"/>
      <c r="F52" s="314"/>
      <c r="G52" s="84"/>
      <c r="H52" s="434"/>
      <c r="I52" s="443"/>
      <c r="J52" s="442"/>
      <c r="K52" s="443"/>
      <c r="L52" s="442"/>
      <c r="M52" s="444"/>
    </row>
    <row r="53" spans="1:16" s="87" customFormat="1" ht="15" customHeight="1" x14ac:dyDescent="0.2">
      <c r="A53" s="92">
        <v>1957</v>
      </c>
      <c r="B53" s="425"/>
      <c r="C53" s="317"/>
      <c r="D53" s="353"/>
      <c r="E53" s="314"/>
      <c r="F53" s="314"/>
      <c r="G53" s="84"/>
      <c r="H53" s="434"/>
      <c r="I53" s="443"/>
      <c r="J53" s="442"/>
      <c r="K53" s="443"/>
      <c r="L53" s="442"/>
      <c r="M53" s="444"/>
    </row>
    <row r="54" spans="1:16" s="87" customFormat="1" ht="15" customHeight="1" x14ac:dyDescent="0.2">
      <c r="A54" s="92">
        <v>1958</v>
      </c>
      <c r="B54" s="425"/>
      <c r="C54" s="317"/>
      <c r="D54" s="353"/>
      <c r="E54" s="314"/>
      <c r="F54" s="314"/>
      <c r="G54" s="84"/>
      <c r="H54" s="434"/>
      <c r="I54" s="443"/>
      <c r="J54" s="442"/>
      <c r="K54" s="443"/>
      <c r="L54" s="442"/>
      <c r="M54" s="444"/>
    </row>
    <row r="55" spans="1:16" s="87" customFormat="1" ht="15" customHeight="1" x14ac:dyDescent="0.2">
      <c r="A55" s="91">
        <v>1959</v>
      </c>
      <c r="B55" s="426"/>
      <c r="C55" s="316"/>
      <c r="D55" s="354"/>
      <c r="E55" s="315"/>
      <c r="F55" s="315"/>
      <c r="G55" s="88"/>
      <c r="H55" s="435"/>
      <c r="I55" s="446"/>
      <c r="J55" s="445"/>
      <c r="K55" s="446"/>
      <c r="L55" s="445"/>
      <c r="M55" s="447"/>
    </row>
    <row r="56" spans="1:16" x14ac:dyDescent="0.2">
      <c r="A56" s="67">
        <v>1960</v>
      </c>
      <c r="B56" s="425"/>
      <c r="C56" s="317"/>
      <c r="D56" s="353"/>
      <c r="E56" s="314"/>
      <c r="F56" s="314"/>
      <c r="G56" s="84"/>
      <c r="H56" s="434"/>
      <c r="I56" s="443"/>
      <c r="J56" s="442"/>
      <c r="K56" s="443"/>
      <c r="L56" s="442"/>
      <c r="M56" s="444"/>
    </row>
    <row r="57" spans="1:16" x14ac:dyDescent="0.2">
      <c r="A57" s="67">
        <v>1961</v>
      </c>
      <c r="B57" s="425"/>
      <c r="C57" s="317"/>
      <c r="D57" s="353"/>
      <c r="E57" s="314"/>
      <c r="F57" s="314"/>
      <c r="G57" s="84"/>
      <c r="H57" s="434"/>
      <c r="I57" s="443"/>
      <c r="J57" s="442"/>
      <c r="K57" s="443"/>
      <c r="L57" s="442"/>
      <c r="M57" s="444"/>
    </row>
    <row r="58" spans="1:16" x14ac:dyDescent="0.2">
      <c r="A58" s="67">
        <v>1962</v>
      </c>
      <c r="B58" s="563">
        <f>avgpeinc!AW51</f>
        <v>12355.927368487215</v>
      </c>
      <c r="C58" s="523">
        <f>avgpeinc!AX51</f>
        <v>6602.9377844370774</v>
      </c>
      <c r="D58" s="522">
        <f>avgpeinc!AY51</f>
        <v>14190.365639826903</v>
      </c>
      <c r="E58" s="522">
        <f>avgpeinc!AZ51</f>
        <v>15499.388436003423</v>
      </c>
      <c r="F58" s="522">
        <f>avgpeinc!BA51</f>
        <v>3400.0812532483219</v>
      </c>
      <c r="G58" s="523">
        <f>avgpeinc!BB51</f>
        <v>14768.476892602464</v>
      </c>
      <c r="H58" s="532">
        <f>B58*0.5/'TB5'!B58</f>
        <v>0.19315856695175171</v>
      </c>
      <c r="I58" s="543">
        <f>C58*0.5/'TB5'!B58</f>
        <v>0.10322284698486328</v>
      </c>
      <c r="J58" s="549">
        <f>D58*0.5/'TB5'!C58</f>
        <v>0.21789312362670898</v>
      </c>
      <c r="K58" s="543">
        <f>E58*0.5/'TB5'!D58</f>
        <v>0.17149949073791507</v>
      </c>
      <c r="L58" s="549">
        <f>F58*0.5/'TB5'!E58</f>
        <v>8.7050378322601318E-2</v>
      </c>
      <c r="M58" s="550">
        <f>G58*0.5/'TB5'!F58</f>
        <v>0.14954793453216553</v>
      </c>
      <c r="O58" s="212"/>
      <c r="P58" s="903"/>
    </row>
    <row r="59" spans="1:16" x14ac:dyDescent="0.2">
      <c r="A59" s="67">
        <v>1963</v>
      </c>
      <c r="B59" s="564">
        <f>avgpeinc!AW52</f>
        <v>12562.851743327246</v>
      </c>
      <c r="C59" s="525">
        <f>avgpeinc!AX52</f>
        <v>6600.1534145107016</v>
      </c>
      <c r="D59" s="524">
        <f>avgpeinc!AY52</f>
        <v>14746.858578446107</v>
      </c>
      <c r="E59" s="524">
        <f>avgpeinc!AZ52</f>
        <v>16007.30263441577</v>
      </c>
      <c r="F59" s="524">
        <f>avgpeinc!BA52</f>
        <v>3242.6706572444782</v>
      </c>
      <c r="G59" s="525">
        <f>avgpeinc!BB52</f>
        <v>14843.962325738365</v>
      </c>
      <c r="H59" s="533">
        <f>B59*0.5/'TB5'!B59</f>
        <v>0.18999675563095375</v>
      </c>
      <c r="I59" s="544">
        <f>C59*0.5/'TB5'!B59</f>
        <v>9.9818716406460853E-2</v>
      </c>
      <c r="J59" s="551">
        <f>D59*0.5/'TB5'!C59</f>
        <v>0.21873895108121075</v>
      </c>
      <c r="K59" s="544">
        <f>E59*0.5/'TB5'!D59</f>
        <v>0.17086437512414152</v>
      </c>
      <c r="L59" s="551">
        <f>F59*0.5/'TB5'!E59</f>
        <v>7.9909170456761588E-2</v>
      </c>
      <c r="M59" s="552">
        <f>G59*0.5/'TB5'!F59</f>
        <v>0.14545089345956741</v>
      </c>
      <c r="P59" s="903"/>
    </row>
    <row r="60" spans="1:16" x14ac:dyDescent="0.2">
      <c r="A60" s="67">
        <v>1964</v>
      </c>
      <c r="B60" s="564">
        <f>avgpeinc!AW53</f>
        <v>12769.776118167278</v>
      </c>
      <c r="C60" s="525">
        <f>avgpeinc!AX53</f>
        <v>6597.3690445843258</v>
      </c>
      <c r="D60" s="524">
        <f>avgpeinc!AY53</f>
        <v>15303.35151706531</v>
      </c>
      <c r="E60" s="524">
        <f>avgpeinc!AZ53</f>
        <v>16515.216832828119</v>
      </c>
      <c r="F60" s="524">
        <f>avgpeinc!BA53</f>
        <v>3085.2600612406341</v>
      </c>
      <c r="G60" s="525">
        <f>avgpeinc!BB53</f>
        <v>14919.447758874265</v>
      </c>
      <c r="H60" s="533">
        <f>B60*0.5/'TB5'!B60</f>
        <v>0.1855086088180542</v>
      </c>
      <c r="I60" s="544">
        <f>C60*0.5/'TB5'!B60</f>
        <v>9.5841050148010254E-2</v>
      </c>
      <c r="J60" s="551">
        <f>D60*0.5/'TB5'!C60</f>
        <v>0.21952915191650393</v>
      </c>
      <c r="K60" s="544">
        <f>E60*0.5/'TB5'!D60</f>
        <v>0.1702725887298584</v>
      </c>
      <c r="L60" s="551">
        <f>F60*0.5/'TB5'!E60</f>
        <v>7.3283851146697998E-2</v>
      </c>
      <c r="M60" s="552">
        <f>G60*0.5/'TB5'!F60</f>
        <v>0.13991981744766235</v>
      </c>
      <c r="P60" s="903"/>
    </row>
    <row r="61" spans="1:16" x14ac:dyDescent="0.2">
      <c r="A61" s="67">
        <v>1965</v>
      </c>
      <c r="B61" s="564">
        <f>avgpeinc!AW54</f>
        <v>13761.23549787602</v>
      </c>
      <c r="C61" s="525">
        <f>avgpeinc!AX54</f>
        <v>7153.9877083132023</v>
      </c>
      <c r="D61" s="524">
        <f>avgpeinc!AY54</f>
        <v>16436.30547103993</v>
      </c>
      <c r="E61" s="524">
        <f>avgpeinc!AZ54</f>
        <v>17871.351549783503</v>
      </c>
      <c r="F61" s="524">
        <f>avgpeinc!BA54</f>
        <v>3347.3305128993779</v>
      </c>
      <c r="G61" s="525">
        <f>avgpeinc!BB54</f>
        <v>15915.540899629508</v>
      </c>
      <c r="H61" s="533">
        <f>B61*0.5/'TB5'!B61</f>
        <v>0.1900881213893342</v>
      </c>
      <c r="I61" s="544">
        <f>C61*0.5/'TB5'!B61</f>
        <v>9.8820202889888561E-2</v>
      </c>
      <c r="J61" s="551">
        <f>D61*0.5/'TB5'!C61</f>
        <v>0.22441662287324987</v>
      </c>
      <c r="K61" s="544">
        <f>E61*0.5/'TB5'!D61</f>
        <v>0.17532805439588953</v>
      </c>
      <c r="L61" s="551">
        <f>F61*0.5/'TB5'!E61</f>
        <v>7.5793513555523481E-2</v>
      </c>
      <c r="M61" s="552">
        <f>G61*0.5/'TB5'!F61</f>
        <v>0.14234714811287894</v>
      </c>
      <c r="P61" s="903"/>
    </row>
    <row r="62" spans="1:16" x14ac:dyDescent="0.2">
      <c r="A62" s="67">
        <v>1966</v>
      </c>
      <c r="B62" s="564">
        <f>avgpeinc!AW55</f>
        <v>14752.694877584763</v>
      </c>
      <c r="C62" s="525">
        <f>avgpeinc!AX55</f>
        <v>7710.6063720420789</v>
      </c>
      <c r="D62" s="524">
        <f>avgpeinc!AY55</f>
        <v>17569.259425014552</v>
      </c>
      <c r="E62" s="524">
        <f>avgpeinc!AZ55</f>
        <v>19227.486266738888</v>
      </c>
      <c r="F62" s="524">
        <f>avgpeinc!BA55</f>
        <v>3609.4009645581214</v>
      </c>
      <c r="G62" s="525">
        <f>avgpeinc!BB55</f>
        <v>16911.63404038475</v>
      </c>
      <c r="H62" s="533">
        <f>B62*0.5/'TB5'!B62</f>
        <v>0.19472575187683105</v>
      </c>
      <c r="I62" s="544">
        <f>C62*0.5/'TB5'!B62</f>
        <v>0.1017748713493347</v>
      </c>
      <c r="J62" s="551">
        <f>D62*0.5/'TB5'!C62</f>
        <v>0.22885459661483767</v>
      </c>
      <c r="K62" s="544">
        <f>E62*0.5/'TB5'!D62</f>
        <v>0.1799163222312927</v>
      </c>
      <c r="L62" s="551">
        <f>F62*0.5/'TB5'!E62</f>
        <v>7.8079104423522963E-2</v>
      </c>
      <c r="M62" s="552">
        <f>G62*0.5/'TB5'!F62</f>
        <v>0.14485311508178714</v>
      </c>
      <c r="P62" s="903"/>
    </row>
    <row r="63" spans="1:16" x14ac:dyDescent="0.2">
      <c r="A63" s="67">
        <v>1967</v>
      </c>
      <c r="B63" s="564">
        <f>avgpeinc!AW56</f>
        <v>15656.186521195823</v>
      </c>
      <c r="C63" s="525">
        <f>avgpeinc!AX56</f>
        <v>8754.5539834373503</v>
      </c>
      <c r="D63" s="524">
        <f>avgpeinc!AY56</f>
        <v>18280.797586026871</v>
      </c>
      <c r="E63" s="524">
        <f>avgpeinc!AZ56</f>
        <v>19773.393631465817</v>
      </c>
      <c r="F63" s="524">
        <f>avgpeinc!BA56</f>
        <v>4361.0364561886572</v>
      </c>
      <c r="G63" s="525">
        <f>avgpeinc!BB56</f>
        <v>19047.938500194519</v>
      </c>
      <c r="H63" s="534">
        <f>B63*0.5/'TB5'!B63</f>
        <v>0.20381070673465729</v>
      </c>
      <c r="I63" s="545">
        <f>C63*0.5/'TB5'!B63</f>
        <v>0.1139659285545349</v>
      </c>
      <c r="J63" s="551">
        <f>D63*0.5/'TB5'!C63</f>
        <v>0.23357914388179776</v>
      </c>
      <c r="K63" s="544">
        <f>E63*0.5/'TB5'!D63</f>
        <v>0.18513162434101102</v>
      </c>
      <c r="L63" s="551">
        <f>F63*0.5/'TB5'!E63</f>
        <v>9.0461209416389479E-2</v>
      </c>
      <c r="M63" s="552">
        <f>G63*0.5/'TB5'!F63</f>
        <v>0.15817575156688693</v>
      </c>
      <c r="P63" s="903"/>
    </row>
    <row r="64" spans="1:16" x14ac:dyDescent="0.2">
      <c r="A64" s="67">
        <v>1968</v>
      </c>
      <c r="B64" s="564">
        <f>avgpeinc!AW57</f>
        <v>16374.223599309904</v>
      </c>
      <c r="C64" s="525">
        <f>avgpeinc!AX57</f>
        <v>9344.8031973999205</v>
      </c>
      <c r="D64" s="524">
        <f>avgpeinc!AY57</f>
        <v>18801.885415450299</v>
      </c>
      <c r="E64" s="524">
        <f>avgpeinc!AZ57</f>
        <v>20374.471993072901</v>
      </c>
      <c r="F64" s="524">
        <f>avgpeinc!BA57</f>
        <v>4701.9972029726459</v>
      </c>
      <c r="G64" s="525">
        <f>avgpeinc!BB57</f>
        <v>19929.085500118348</v>
      </c>
      <c r="H64" s="534">
        <f>B64*0.5/'TB5'!B64</f>
        <v>0.20710499957203865</v>
      </c>
      <c r="I64" s="545">
        <f>C64*0.5/'TB5'!B64</f>
        <v>0.11819525063037872</v>
      </c>
      <c r="J64" s="551">
        <f>D64*0.5/'TB5'!C64</f>
        <v>0.23453855141997335</v>
      </c>
      <c r="K64" s="544">
        <f>E64*0.5/'TB5'!D64</f>
        <v>0.18675960972905159</v>
      </c>
      <c r="L64" s="551">
        <f>F64*0.5/'TB5'!E64</f>
        <v>9.3989226967096315E-2</v>
      </c>
      <c r="M64" s="552">
        <f>G64*0.5/'TB5'!F64</f>
        <v>0.16188518330454826</v>
      </c>
      <c r="P64" s="903"/>
    </row>
    <row r="65" spans="1:16" x14ac:dyDescent="0.2">
      <c r="A65" s="72">
        <v>1969</v>
      </c>
      <c r="B65" s="565">
        <f>avgpeinc!AW58</f>
        <v>16896.979835291066</v>
      </c>
      <c r="C65" s="527">
        <f>avgpeinc!AX58</f>
        <v>9749.8337755886205</v>
      </c>
      <c r="D65" s="526">
        <f>avgpeinc!AY58</f>
        <v>19349.609975621603</v>
      </c>
      <c r="E65" s="526">
        <f>avgpeinc!AZ58</f>
        <v>21054.952823877851</v>
      </c>
      <c r="F65" s="526">
        <f>avgpeinc!BA58</f>
        <v>4955.2233835698953</v>
      </c>
      <c r="G65" s="527">
        <f>avgpeinc!BB58</f>
        <v>20704.408330285562</v>
      </c>
      <c r="H65" s="535">
        <f>B65*0.5/'TB5'!B65</f>
        <v>0.2109158830717206</v>
      </c>
      <c r="I65" s="546">
        <f>C65*0.5/'TB5'!B65</f>
        <v>0.12170191481709479</v>
      </c>
      <c r="J65" s="553">
        <f>D65*0.5/'TB5'!C65</f>
        <v>0.23701271321624515</v>
      </c>
      <c r="K65" s="547">
        <f>E65*0.5/'TB5'!D65</f>
        <v>0.18885969091206789</v>
      </c>
      <c r="L65" s="553">
        <f>F65*0.5/'TB5'!E65</f>
        <v>9.8962121643126011E-2</v>
      </c>
      <c r="M65" s="554">
        <f>G65*0.5/'TB5'!F65</f>
        <v>0.16529404651373622</v>
      </c>
      <c r="P65" s="903"/>
    </row>
    <row r="66" spans="1:16" x14ac:dyDescent="0.2">
      <c r="A66" s="67">
        <v>1970</v>
      </c>
      <c r="B66" s="564">
        <f>avgpeinc!AW59</f>
        <v>16370.502384059337</v>
      </c>
      <c r="C66" s="525">
        <f>avgpeinc!AX59</f>
        <v>9535.332282731637</v>
      </c>
      <c r="D66" s="524">
        <f>avgpeinc!AY59</f>
        <v>18688.853326130135</v>
      </c>
      <c r="E66" s="524">
        <f>avgpeinc!AZ59</f>
        <v>20295.579874440333</v>
      </c>
      <c r="F66" s="524">
        <f>avgpeinc!BA59</f>
        <v>4920.7402626608782</v>
      </c>
      <c r="G66" s="525">
        <f>avgpeinc!BB59</f>
        <v>19769.871092515561</v>
      </c>
      <c r="H66" s="534">
        <f>B66*0.5/'TB5'!B66</f>
        <v>0.20944744837470353</v>
      </c>
      <c r="I66" s="545">
        <f>C66*0.5/'TB5'!B66</f>
        <v>0.12199692893773317</v>
      </c>
      <c r="J66" s="551">
        <f>D66*0.5/'TB5'!C66</f>
        <v>0.23436015076003969</v>
      </c>
      <c r="K66" s="544">
        <f>E66*0.5/'TB5'!D66</f>
        <v>0.18666198593564334</v>
      </c>
      <c r="L66" s="551">
        <f>F66*0.5/'TB5'!E66</f>
        <v>0.10148173407651484</v>
      </c>
      <c r="M66" s="552">
        <f>G66*0.5/'TB5'!F66</f>
        <v>0.16294732573442158</v>
      </c>
      <c r="P66" s="903"/>
    </row>
    <row r="67" spans="1:16" x14ac:dyDescent="0.2">
      <c r="A67" s="67">
        <v>1971</v>
      </c>
      <c r="B67" s="564">
        <f>avgpeinc!AW60</f>
        <v>16106.311919443013</v>
      </c>
      <c r="C67" s="525">
        <f>avgpeinc!AX60</f>
        <v>9533.3859180922118</v>
      </c>
      <c r="D67" s="524">
        <f>avgpeinc!AY60</f>
        <v>18382.235732556823</v>
      </c>
      <c r="E67" s="524">
        <f>avgpeinc!AZ60</f>
        <v>19771.724162395745</v>
      </c>
      <c r="F67" s="524">
        <f>avgpeinc!BA60</f>
        <v>5057.2709304569216</v>
      </c>
      <c r="G67" s="525">
        <f>avgpeinc!BB60</f>
        <v>19236.655178446639</v>
      </c>
      <c r="H67" s="534">
        <f>B67*0.5/'TB5'!B67</f>
        <v>0.20503075543092561</v>
      </c>
      <c r="I67" s="545">
        <f>C67*0.5/'TB5'!B67</f>
        <v>0.12135846656747162</v>
      </c>
      <c r="J67" s="551">
        <f>D67*0.5/'TB5'!C67</f>
        <v>0.22911479877075178</v>
      </c>
      <c r="K67" s="544">
        <f>E67*0.5/'TB5'!D67</f>
        <v>0.18170907284365967</v>
      </c>
      <c r="L67" s="551">
        <f>F67*0.5/'TB5'!E67</f>
        <v>0.10276253480697052</v>
      </c>
      <c r="M67" s="552">
        <f>G67*0.5/'TB5'!F67</f>
        <v>0.15786122501594946</v>
      </c>
      <c r="P67" s="903"/>
    </row>
    <row r="68" spans="1:16" x14ac:dyDescent="0.2">
      <c r="A68" s="67">
        <v>1972</v>
      </c>
      <c r="B68" s="564">
        <f>avgpeinc!AW61</f>
        <v>16562.167226419922</v>
      </c>
      <c r="C68" s="525">
        <f>avgpeinc!AX61</f>
        <v>10000.790968309953</v>
      </c>
      <c r="D68" s="524">
        <f>avgpeinc!AY61</f>
        <v>18758.855026962054</v>
      </c>
      <c r="E68" s="524">
        <f>avgpeinc!AZ61</f>
        <v>20351.399069773288</v>
      </c>
      <c r="F68" s="524">
        <f>avgpeinc!BA61</f>
        <v>5471.8608776772062</v>
      </c>
      <c r="G68" s="525">
        <f>avgpeinc!BB61</f>
        <v>19300.723799934127</v>
      </c>
      <c r="H68" s="534">
        <f>B68*0.5/'TB5'!B68</f>
        <v>0.20340446040790994</v>
      </c>
      <c r="I68" s="545">
        <f>C68*0.5/'TB5'!B68</f>
        <v>0.12282242189394312</v>
      </c>
      <c r="J68" s="551">
        <f>D68*0.5/'TB5'!C68</f>
        <v>0.22698604267498013</v>
      </c>
      <c r="K68" s="544">
        <f>E68*0.5/'TB5'!D68</f>
        <v>0.18116616255429105</v>
      </c>
      <c r="L68" s="551">
        <f>F68*0.5/'TB5'!E68</f>
        <v>0.10566474859660956</v>
      </c>
      <c r="M68" s="552">
        <f>G68*0.5/'TB5'!F68</f>
        <v>0.15544622942979913</v>
      </c>
      <c r="P68" s="903"/>
    </row>
    <row r="69" spans="1:16" x14ac:dyDescent="0.2">
      <c r="A69" s="67">
        <v>1973</v>
      </c>
      <c r="B69" s="564">
        <f>avgpeinc!AW62</f>
        <v>17432.463766936704</v>
      </c>
      <c r="C69" s="525">
        <f>avgpeinc!AX62</f>
        <v>10781.89619998082</v>
      </c>
      <c r="D69" s="524">
        <f>avgpeinc!AY62</f>
        <v>19724.408398317981</v>
      </c>
      <c r="E69" s="524">
        <f>avgpeinc!AZ62</f>
        <v>21497.698364063395</v>
      </c>
      <c r="F69" s="524">
        <f>avgpeinc!BA62</f>
        <v>6073.321020754438</v>
      </c>
      <c r="G69" s="525">
        <f>avgpeinc!BB62</f>
        <v>20314.874234477425</v>
      </c>
      <c r="H69" s="534">
        <f>B69*0.5/'TB5'!B69</f>
        <v>0.20549114894311057</v>
      </c>
      <c r="I69" s="545">
        <f>C69*0.5/'TB5'!B69</f>
        <v>0.12709530147549231</v>
      </c>
      <c r="J69" s="551">
        <f>D69*0.5/'TB5'!C69</f>
        <v>0.22857215802287098</v>
      </c>
      <c r="K69" s="544">
        <f>E69*0.5/'TB5'!D69</f>
        <v>0.18294492127097328</v>
      </c>
      <c r="L69" s="551">
        <f>F69*0.5/'TB5'!E69</f>
        <v>0.11291264460669481</v>
      </c>
      <c r="M69" s="552">
        <f>G69*0.5/'TB5'!F69</f>
        <v>0.15704120647205858</v>
      </c>
      <c r="P69" s="903"/>
    </row>
    <row r="70" spans="1:16" x14ac:dyDescent="0.2">
      <c r="A70" s="67">
        <v>1974</v>
      </c>
      <c r="B70" s="564">
        <f>avgpeinc!AW63</f>
        <v>17087.418206916496</v>
      </c>
      <c r="C70" s="525">
        <f>avgpeinc!AX63</f>
        <v>10835.458777524564</v>
      </c>
      <c r="D70" s="524">
        <f>avgpeinc!AY63</f>
        <v>19249.753070237923</v>
      </c>
      <c r="E70" s="524">
        <f>avgpeinc!AZ63</f>
        <v>20743.419159125518</v>
      </c>
      <c r="F70" s="524">
        <f>avgpeinc!BA63</f>
        <v>6346.782090638847</v>
      </c>
      <c r="G70" s="525">
        <f>avgpeinc!BB63</f>
        <v>19928.947449709711</v>
      </c>
      <c r="H70" s="534">
        <f>B70*0.5/'TB5'!B70</f>
        <v>0.20733148443559915</v>
      </c>
      <c r="I70" s="545">
        <f>C70*0.5/'TB5'!B70</f>
        <v>0.13147286065577646</v>
      </c>
      <c r="J70" s="551">
        <f>D70*0.5/'TB5'!C70</f>
        <v>0.22850637833380463</v>
      </c>
      <c r="K70" s="544">
        <f>E70*0.5/'TB5'!D70</f>
        <v>0.18240681976476478</v>
      </c>
      <c r="L70" s="551">
        <f>F70*0.5/'TB5'!E70</f>
        <v>0.12039001029279461</v>
      </c>
      <c r="M70" s="552">
        <f>G70*0.5/'TB5'!F70</f>
        <v>0.15904930594388136</v>
      </c>
      <c r="P70" s="903"/>
    </row>
    <row r="71" spans="1:16" x14ac:dyDescent="0.2">
      <c r="A71" s="67">
        <v>1975</v>
      </c>
      <c r="B71" s="564">
        <f>avgpeinc!AW64</f>
        <v>16374.649605574963</v>
      </c>
      <c r="C71" s="525">
        <f>avgpeinc!AX64</f>
        <v>10649.43926256874</v>
      </c>
      <c r="D71" s="524">
        <f>avgpeinc!AY64</f>
        <v>17892.553580554886</v>
      </c>
      <c r="E71" s="524">
        <f>avgpeinc!AZ64</f>
        <v>19139.759253074764</v>
      </c>
      <c r="F71" s="524">
        <f>avgpeinc!BA64</f>
        <v>6620.178509884362</v>
      </c>
      <c r="G71" s="525">
        <f>avgpeinc!BB64</f>
        <v>19042.790779531086</v>
      </c>
      <c r="H71" s="534">
        <f>B71*0.5/'TB5'!B71</f>
        <v>0.20528157201374594</v>
      </c>
      <c r="I71" s="545">
        <f>C71*0.5/'TB5'!B71</f>
        <v>0.13350720079779421</v>
      </c>
      <c r="J71" s="551">
        <f>D71*0.5/'TB5'!C71</f>
        <v>0.22242098848050773</v>
      </c>
      <c r="K71" s="544">
        <f>E71*0.5/'TB5'!D71</f>
        <v>0.1780257167677064</v>
      </c>
      <c r="L71" s="551">
        <f>F71*0.5/'TB5'!E71</f>
        <v>0.12469606409854349</v>
      </c>
      <c r="M71" s="552">
        <f>G71*0.5/'TB5'!F71</f>
        <v>0.15789563298926623</v>
      </c>
      <c r="P71" s="903"/>
    </row>
    <row r="72" spans="1:16" x14ac:dyDescent="0.2">
      <c r="A72" s="67">
        <v>1976</v>
      </c>
      <c r="B72" s="564">
        <f>avgpeinc!AW65</f>
        <v>16923.288960167611</v>
      </c>
      <c r="C72" s="525">
        <f>avgpeinc!AX65</f>
        <v>11210.854472374442</v>
      </c>
      <c r="D72" s="524">
        <f>avgpeinc!AY65</f>
        <v>18421.136453630908</v>
      </c>
      <c r="E72" s="524">
        <f>avgpeinc!AZ65</f>
        <v>19651.848744810595</v>
      </c>
      <c r="F72" s="524">
        <f>avgpeinc!BA65</f>
        <v>7102.4217224132235</v>
      </c>
      <c r="G72" s="525">
        <f>avgpeinc!BB65</f>
        <v>19508.931580854631</v>
      </c>
      <c r="H72" s="534">
        <f>B72*0.5/'TB5'!B72</f>
        <v>0.20467475465676443</v>
      </c>
      <c r="I72" s="545">
        <f>C72*0.5/'TB5'!B72</f>
        <v>0.13558705367654511</v>
      </c>
      <c r="J72" s="551">
        <f>D72*0.5/'TB5'!C72</f>
        <v>0.22091019103930876</v>
      </c>
      <c r="K72" s="544">
        <f>E72*0.5/'TB5'!D72</f>
        <v>0.17707292592177737</v>
      </c>
      <c r="L72" s="551">
        <f>F72*0.5/'TB5'!E72</f>
        <v>0.12746058109001979</v>
      </c>
      <c r="M72" s="552">
        <f>G72*0.5/'TB5'!F72</f>
        <v>0.15676743000921078</v>
      </c>
      <c r="P72" s="903"/>
    </row>
    <row r="73" spans="1:16" x14ac:dyDescent="0.2">
      <c r="A73" s="67">
        <v>1977</v>
      </c>
      <c r="B73" s="564">
        <f>avgpeinc!AW66</f>
        <v>17309.002717349813</v>
      </c>
      <c r="C73" s="525">
        <f>avgpeinc!AX66</f>
        <v>11650.020534435136</v>
      </c>
      <c r="D73" s="524">
        <f>avgpeinc!AY66</f>
        <v>18700.602037580989</v>
      </c>
      <c r="E73" s="524">
        <f>avgpeinc!AZ66</f>
        <v>20036.915520654708</v>
      </c>
      <c r="F73" s="524">
        <f>avgpeinc!BA66</f>
        <v>7520.0844714169752</v>
      </c>
      <c r="G73" s="525">
        <f>avgpeinc!BB66</f>
        <v>19574.972880867153</v>
      </c>
      <c r="H73" s="534">
        <f>B73*0.5/'TB5'!B73</f>
        <v>0.20303260637258802</v>
      </c>
      <c r="I73" s="545">
        <f>C73*0.5/'TB5'!B73</f>
        <v>0.13665339777372765</v>
      </c>
      <c r="J73" s="551">
        <f>D73*0.5/'TB5'!C73</f>
        <v>0.21895045029621943</v>
      </c>
      <c r="K73" s="544">
        <f>E73*0.5/'TB5'!D73</f>
        <v>0.17590055951389161</v>
      </c>
      <c r="L73" s="551">
        <f>F73*0.5/'TB5'!E73</f>
        <v>0.12970344275881021</v>
      </c>
      <c r="M73" s="552">
        <f>G73*0.5/'TB5'!F73</f>
        <v>0.15428867988332229</v>
      </c>
      <c r="P73" s="903"/>
    </row>
    <row r="74" spans="1:16" x14ac:dyDescent="0.2">
      <c r="A74" s="67">
        <v>1978</v>
      </c>
      <c r="B74" s="564">
        <f>avgpeinc!AW67</f>
        <v>17900.646333343291</v>
      </c>
      <c r="C74" s="525">
        <f>avgpeinc!AX67</f>
        <v>12266.833278354075</v>
      </c>
      <c r="D74" s="524">
        <f>avgpeinc!AY67</f>
        <v>19478.81069151323</v>
      </c>
      <c r="E74" s="524">
        <f>avgpeinc!AZ67</f>
        <v>20675.812112665099</v>
      </c>
      <c r="F74" s="524">
        <f>avgpeinc!BA67</f>
        <v>8074.6371626855489</v>
      </c>
      <c r="G74" s="525">
        <f>avgpeinc!BB67</f>
        <v>19992.112859654419</v>
      </c>
      <c r="H74" s="534">
        <f>B74*0.5/'TB5'!B74</f>
        <v>0.20276662546628541</v>
      </c>
      <c r="I74" s="545">
        <f>C74*0.5/'TB5'!B74</f>
        <v>0.13895053523158651</v>
      </c>
      <c r="J74" s="551">
        <f>D74*0.5/'TB5'!C74</f>
        <v>0.21884170171494685</v>
      </c>
      <c r="K74" s="544">
        <f>E74*0.5/'TB5'!D74</f>
        <v>0.17595085027047119</v>
      </c>
      <c r="L74" s="551">
        <f>F74*0.5/'TB5'!E74</f>
        <v>0.13363725952965311</v>
      </c>
      <c r="M74" s="552">
        <f>G74*0.5/'TB5'!F74</f>
        <v>0.1531278268807732</v>
      </c>
      <c r="P74" s="903"/>
    </row>
    <row r="75" spans="1:16" x14ac:dyDescent="0.2">
      <c r="A75" s="72">
        <v>1979</v>
      </c>
      <c r="B75" s="565">
        <f>avgpeinc!AW68</f>
        <v>18034.630562278759</v>
      </c>
      <c r="C75" s="527">
        <f>avgpeinc!AX68</f>
        <v>12496.270778460052</v>
      </c>
      <c r="D75" s="526">
        <f>avgpeinc!AY68</f>
        <v>19663.426298725328</v>
      </c>
      <c r="E75" s="526">
        <f>avgpeinc!AZ68</f>
        <v>20759.369035475247</v>
      </c>
      <c r="F75" s="526">
        <f>avgpeinc!BA68</f>
        <v>8296.7908358553977</v>
      </c>
      <c r="G75" s="527">
        <f>avgpeinc!BB68</f>
        <v>20115.323492544401</v>
      </c>
      <c r="H75" s="536">
        <f>B75*0.5/'TB5'!B75</f>
        <v>0.20352089405059814</v>
      </c>
      <c r="I75" s="547">
        <f>C75*0.5/'TB5'!B75</f>
        <v>0.14102047681808472</v>
      </c>
      <c r="J75" s="553">
        <f>D75*0.5/'TB5'!C75</f>
        <v>0.22029823064804077</v>
      </c>
      <c r="K75" s="547">
        <f>E75*0.5/'TB5'!D75</f>
        <v>0.17614984512329104</v>
      </c>
      <c r="L75" s="553">
        <f>F75*0.5/'TB5'!E75</f>
        <v>0.13605761528015137</v>
      </c>
      <c r="M75" s="554">
        <f>G75*0.5/'TB5'!F75</f>
        <v>0.15416133403778076</v>
      </c>
      <c r="P75" s="903"/>
    </row>
    <row r="76" spans="1:16" x14ac:dyDescent="0.2">
      <c r="A76" s="67">
        <v>1980</v>
      </c>
      <c r="B76" s="564">
        <f>avgpeinc!AW69</f>
        <v>17280.468252131031</v>
      </c>
      <c r="C76" s="525">
        <f>avgpeinc!AX69</f>
        <v>12127.105357562168</v>
      </c>
      <c r="D76" s="524">
        <f>avgpeinc!AY69</f>
        <v>18637.715331845826</v>
      </c>
      <c r="E76" s="524">
        <f>avgpeinc!AZ69</f>
        <v>19652.423668446543</v>
      </c>
      <c r="F76" s="524">
        <f>avgpeinc!BA69</f>
        <v>8152.0643611913601</v>
      </c>
      <c r="G76" s="525">
        <f>avgpeinc!BB69</f>
        <v>19134.101803966299</v>
      </c>
      <c r="H76" s="533">
        <f>B76*0.5/'TB5'!B76</f>
        <v>0.20086169242858884</v>
      </c>
      <c r="I76" s="544">
        <f>C76*0.5/'TB5'!B76</f>
        <v>0.1409609317779541</v>
      </c>
      <c r="J76" s="551">
        <f>D76*0.5/'TB5'!C76</f>
        <v>0.21585255861282349</v>
      </c>
      <c r="K76" s="544">
        <f>E76*0.5/'TB5'!D76</f>
        <v>0.17335051298141477</v>
      </c>
      <c r="L76" s="551">
        <f>F76*0.5/'TB5'!E76</f>
        <v>0.13508462905883789</v>
      </c>
      <c r="M76" s="552">
        <f>G76*0.5/'TB5'!F76</f>
        <v>0.15187227725982666</v>
      </c>
      <c r="P76" s="903"/>
    </row>
    <row r="77" spans="1:16" x14ac:dyDescent="0.2">
      <c r="A77" s="67">
        <v>1981</v>
      </c>
      <c r="B77" s="564">
        <f>avgpeinc!AW70</f>
        <v>17075.59962090075</v>
      </c>
      <c r="C77" s="525">
        <f>avgpeinc!AX70</f>
        <v>12123.271596466557</v>
      </c>
      <c r="D77" s="524">
        <f>avgpeinc!AY70</f>
        <v>18052.421875876971</v>
      </c>
      <c r="E77" s="524">
        <f>avgpeinc!AZ70</f>
        <v>19144.756889636923</v>
      </c>
      <c r="F77" s="524">
        <f>avgpeinc!BA70</f>
        <v>8394.171150870472</v>
      </c>
      <c r="G77" s="525">
        <f>avgpeinc!BB70</f>
        <v>18853.573879229614</v>
      </c>
      <c r="H77" s="533">
        <f>B77*0.5/'TB5'!B77</f>
        <v>0.19696658849716187</v>
      </c>
      <c r="I77" s="544">
        <f>C77*0.5/'TB5'!B77</f>
        <v>0.13984161615371704</v>
      </c>
      <c r="J77" s="551">
        <f>D77*0.5/'TB5'!C77</f>
        <v>0.20909160375595093</v>
      </c>
      <c r="K77" s="544">
        <f>E77*0.5/'TB5'!D77</f>
        <v>0.16936284303665164</v>
      </c>
      <c r="L77" s="551">
        <f>F77*0.5/'TB5'!E77</f>
        <v>0.1353994607925415</v>
      </c>
      <c r="M77" s="552">
        <f>G77*0.5/'TB5'!F77</f>
        <v>0.14911580085754395</v>
      </c>
      <c r="P77" s="903"/>
    </row>
    <row r="78" spans="1:16" x14ac:dyDescent="0.2">
      <c r="A78" s="67">
        <v>1982</v>
      </c>
      <c r="B78" s="564">
        <f>avgpeinc!AW71</f>
        <v>16036.61219037177</v>
      </c>
      <c r="C78" s="525">
        <f>avgpeinc!AX71</f>
        <v>11439.188062802277</v>
      </c>
      <c r="D78" s="524">
        <f>avgpeinc!AY71</f>
        <v>16670.791616111394</v>
      </c>
      <c r="E78" s="524">
        <f>avgpeinc!AZ71</f>
        <v>17603.9028881345</v>
      </c>
      <c r="F78" s="524">
        <f>avgpeinc!BA71</f>
        <v>8191.1712496780892</v>
      </c>
      <c r="G78" s="525">
        <f>avgpeinc!BB71</f>
        <v>17611.453549867201</v>
      </c>
      <c r="H78" s="533">
        <f>B78*0.5/'TB5'!B78</f>
        <v>0.19126886129379272</v>
      </c>
      <c r="I78" s="544">
        <f>C78*0.5/'TB5'!B78</f>
        <v>0.13643532991409302</v>
      </c>
      <c r="J78" s="551">
        <f>D78*0.5/'TB5'!C78</f>
        <v>0.20077395439147946</v>
      </c>
      <c r="K78" s="544">
        <f>E78*0.5/'TB5'!D78</f>
        <v>0.16168975830078125</v>
      </c>
      <c r="L78" s="551">
        <f>F78*0.5/'TB5'!E78</f>
        <v>0.13432103395462036</v>
      </c>
      <c r="M78" s="552">
        <f>G78*0.5/'TB5'!F78</f>
        <v>0.14435702562332153</v>
      </c>
      <c r="P78" s="903"/>
    </row>
    <row r="79" spans="1:16" x14ac:dyDescent="0.2">
      <c r="A79" s="67">
        <v>1983</v>
      </c>
      <c r="B79" s="564">
        <f>avgpeinc!AW72</f>
        <v>15618.570238514567</v>
      </c>
      <c r="C79" s="525">
        <f>avgpeinc!AX72</f>
        <v>11352.467279748549</v>
      </c>
      <c r="D79" s="524">
        <f>avgpeinc!AY72</f>
        <v>16062.568658143353</v>
      </c>
      <c r="E79" s="524">
        <f>avgpeinc!AZ72</f>
        <v>16860.510431888117</v>
      </c>
      <c r="F79" s="524">
        <f>avgpeinc!BA72</f>
        <v>8284.6584513457583</v>
      </c>
      <c r="G79" s="525">
        <f>avgpeinc!BB72</f>
        <v>16994.044119376387</v>
      </c>
      <c r="H79" s="533">
        <f>B79*0.5/'TB5'!B79</f>
        <v>0.18340677022933963</v>
      </c>
      <c r="I79" s="544">
        <f>C79*0.5/'TB5'!B79</f>
        <v>0.13331049680709842</v>
      </c>
      <c r="J79" s="551">
        <f>D79*0.5/'TB5'!C79</f>
        <v>0.19185715913772586</v>
      </c>
      <c r="K79" s="544">
        <f>E79*0.5/'TB5'!D79</f>
        <v>0.15482556819915774</v>
      </c>
      <c r="L79" s="551">
        <f>F79*0.5/'TB5'!E79</f>
        <v>0.13051718473434448</v>
      </c>
      <c r="M79" s="552">
        <f>G79*0.5/'TB5'!F79</f>
        <v>0.13780003786087039</v>
      </c>
      <c r="P79" s="903"/>
    </row>
    <row r="80" spans="1:16" x14ac:dyDescent="0.2">
      <c r="A80" s="67">
        <v>1984</v>
      </c>
      <c r="B80" s="564">
        <f>avgpeinc!AW73</f>
        <v>16299.252389230352</v>
      </c>
      <c r="C80" s="525">
        <f>avgpeinc!AX73</f>
        <v>11877.677213711006</v>
      </c>
      <c r="D80" s="524">
        <f>avgpeinc!AY73</f>
        <v>16698.550707905793</v>
      </c>
      <c r="E80" s="524">
        <f>avgpeinc!AZ73</f>
        <v>17967.3065306229</v>
      </c>
      <c r="F80" s="524">
        <f>avgpeinc!BA73</f>
        <v>8470.0922475850948</v>
      </c>
      <c r="G80" s="525">
        <f>avgpeinc!BB73</f>
        <v>17694.288838001605</v>
      </c>
      <c r="H80" s="533">
        <f>B80*0.5/'TB5'!B80</f>
        <v>0.17944383621215823</v>
      </c>
      <c r="I80" s="544">
        <f>C80*0.5/'TB5'!B80</f>
        <v>0.13076525926589966</v>
      </c>
      <c r="J80" s="551">
        <f>D80*0.5/'TB5'!C80</f>
        <v>0.1878361701965332</v>
      </c>
      <c r="K80" s="544">
        <f>E80*0.5/'TB5'!D80</f>
        <v>0.15553551912307739</v>
      </c>
      <c r="L80" s="551">
        <f>F80*0.5/'TB5'!E80</f>
        <v>0.12433838844299316</v>
      </c>
      <c r="M80" s="552">
        <f>G80*0.5/'TB5'!F80</f>
        <v>0.13460355997085569</v>
      </c>
      <c r="P80" s="903"/>
    </row>
    <row r="81" spans="1:16" x14ac:dyDescent="0.2">
      <c r="A81" s="67">
        <v>1985</v>
      </c>
      <c r="B81" s="564">
        <f>avgpeinc!AW74</f>
        <v>16455.65652709483</v>
      </c>
      <c r="C81" s="525">
        <f>avgpeinc!AX74</f>
        <v>11970.836330080618</v>
      </c>
      <c r="D81" s="524">
        <f>avgpeinc!AY74</f>
        <v>16818.959741836585</v>
      </c>
      <c r="E81" s="524">
        <f>avgpeinc!AZ74</f>
        <v>18212.188407559814</v>
      </c>
      <c r="F81" s="524">
        <f>avgpeinc!BA74</f>
        <v>8476.9752698112734</v>
      </c>
      <c r="G81" s="525">
        <f>avgpeinc!BB74</f>
        <v>17728.329671060237</v>
      </c>
      <c r="H81" s="533">
        <f>B81*0.5/'TB5'!B81</f>
        <v>0.17809480428695681</v>
      </c>
      <c r="I81" s="544">
        <f>C81*0.5/'TB5'!B81</f>
        <v>0.12955689430236816</v>
      </c>
      <c r="J81" s="551">
        <f>D81*0.5/'TB5'!C81</f>
        <v>0.18635064363479614</v>
      </c>
      <c r="K81" s="544">
        <f>E81*0.5/'TB5'!D81</f>
        <v>0.15511411428451535</v>
      </c>
      <c r="L81" s="551">
        <f>F81*0.5/'TB5'!E81</f>
        <v>0.12187790870666504</v>
      </c>
      <c r="M81" s="552">
        <f>G81*0.5/'TB5'!F81</f>
        <v>0.13316291570663452</v>
      </c>
      <c r="P81" s="903"/>
    </row>
    <row r="82" spans="1:16" x14ac:dyDescent="0.2">
      <c r="A82" s="67">
        <v>1986</v>
      </c>
      <c r="B82" s="564">
        <f>avgpeinc!AW75</f>
        <v>16417.654474224706</v>
      </c>
      <c r="C82" s="525">
        <f>avgpeinc!AX75</f>
        <v>12034.829793997906</v>
      </c>
      <c r="D82" s="524">
        <f>avgpeinc!AY75</f>
        <v>16763.972846662469</v>
      </c>
      <c r="E82" s="524">
        <f>avgpeinc!AZ75</f>
        <v>18193.321956708507</v>
      </c>
      <c r="F82" s="524">
        <f>avgpeinc!BA75</f>
        <v>8531.0107749549879</v>
      </c>
      <c r="G82" s="525">
        <f>avgpeinc!BB75</f>
        <v>17367.960048138117</v>
      </c>
      <c r="H82" s="533">
        <f>B82*0.5/'TB5'!B82</f>
        <v>0.17612302303314209</v>
      </c>
      <c r="I82" s="544">
        <f>C82*0.5/'TB5'!B82</f>
        <v>0.12910556793212891</v>
      </c>
      <c r="J82" s="551">
        <f>D82*0.5/'TB5'!C82</f>
        <v>0.18297028541564941</v>
      </c>
      <c r="K82" s="544">
        <f>E82*0.5/'TB5'!D82</f>
        <v>0.15310919284820557</v>
      </c>
      <c r="L82" s="551">
        <f>F82*0.5/'TB5'!E82</f>
        <v>0.12181299924850467</v>
      </c>
      <c r="M82" s="552">
        <f>G82*0.5/'TB5'!F82</f>
        <v>0.13030445575714114</v>
      </c>
      <c r="P82" s="903"/>
    </row>
    <row r="83" spans="1:16" x14ac:dyDescent="0.2">
      <c r="A83" s="67">
        <v>1987</v>
      </c>
      <c r="B83" s="564">
        <f>avgpeinc!AW76</f>
        <v>16672.092664105534</v>
      </c>
      <c r="C83" s="525">
        <f>avgpeinc!AX76</f>
        <v>12513.424432267022</v>
      </c>
      <c r="D83" s="524">
        <f>avgpeinc!AY76</f>
        <v>17150.405304542572</v>
      </c>
      <c r="E83" s="524">
        <f>avgpeinc!AZ76</f>
        <v>18158.438703460044</v>
      </c>
      <c r="F83" s="524">
        <f>avgpeinc!BA76</f>
        <v>9153.9251637221296</v>
      </c>
      <c r="G83" s="525">
        <f>avgpeinc!BB76</f>
        <v>17513.118044823983</v>
      </c>
      <c r="H83" s="533">
        <f>B83*0.5/'TB5'!B83</f>
        <v>0.17359930276870725</v>
      </c>
      <c r="I83" s="544">
        <f>C83*0.5/'TB5'!B83</f>
        <v>0.13029688596725464</v>
      </c>
      <c r="J83" s="551">
        <f>D83*0.5/'TB5'!C83</f>
        <v>0.17944896221160886</v>
      </c>
      <c r="K83" s="544">
        <f>E83*0.5/'TB5'!D83</f>
        <v>0.14896494150161743</v>
      </c>
      <c r="L83" s="551">
        <f>F83*0.5/'TB5'!E83</f>
        <v>0.12663131952285769</v>
      </c>
      <c r="M83" s="552">
        <f>G83*0.5/'TB5'!F83</f>
        <v>0.12853121757507324</v>
      </c>
      <c r="P83" s="903"/>
    </row>
    <row r="84" spans="1:16" x14ac:dyDescent="0.2">
      <c r="A84" s="67">
        <v>1988</v>
      </c>
      <c r="B84" s="564">
        <f>avgpeinc!AW77</f>
        <v>16884.432355054465</v>
      </c>
      <c r="C84" s="525">
        <f>avgpeinc!AX77</f>
        <v>12786.307499257522</v>
      </c>
      <c r="D84" s="524">
        <f>avgpeinc!AY77</f>
        <v>17463.608019555031</v>
      </c>
      <c r="E84" s="524">
        <f>avgpeinc!AZ77</f>
        <v>18486.346854021547</v>
      </c>
      <c r="F84" s="524">
        <f>avgpeinc!BA77</f>
        <v>9318.5977095957551</v>
      </c>
      <c r="G84" s="525">
        <f>avgpeinc!BB77</f>
        <v>17722.016659483266</v>
      </c>
      <c r="H84" s="533">
        <f>B84*0.5/'TB5'!B84</f>
        <v>0.16872024536132812</v>
      </c>
      <c r="I84" s="544">
        <f>C84*0.5/'TB5'!B84</f>
        <v>0.1277691125869751</v>
      </c>
      <c r="J84" s="551">
        <f>D84*0.5/'TB5'!C84</f>
        <v>0.17405706644058228</v>
      </c>
      <c r="K84" s="544">
        <f>E84*0.5/'TB5'!D84</f>
        <v>0.14498996734619141</v>
      </c>
      <c r="L84" s="551">
        <f>F84*0.5/'TB5'!E84</f>
        <v>0.12472826242446899</v>
      </c>
      <c r="M84" s="552">
        <f>G84*0.5/'TB5'!F84</f>
        <v>0.1251453161239624</v>
      </c>
      <c r="P84" s="903"/>
    </row>
    <row r="85" spans="1:16" x14ac:dyDescent="0.2">
      <c r="A85" s="72">
        <v>1989</v>
      </c>
      <c r="B85" s="565">
        <f>avgpeinc!AW78</f>
        <v>17193.580188685628</v>
      </c>
      <c r="C85" s="527">
        <f>avgpeinc!AX78</f>
        <v>13163.097409940599</v>
      </c>
      <c r="D85" s="526">
        <f>avgpeinc!AY78</f>
        <v>17776.032911449805</v>
      </c>
      <c r="E85" s="526">
        <f>avgpeinc!AZ78</f>
        <v>18734.146575401694</v>
      </c>
      <c r="F85" s="526">
        <f>avgpeinc!BA78</f>
        <v>9743.5788832518047</v>
      </c>
      <c r="G85" s="527">
        <f>avgpeinc!BB78</f>
        <v>18074.20104168111</v>
      </c>
      <c r="H85" s="536">
        <f>B85*0.5/'TB5'!B85</f>
        <v>0.16976416110992432</v>
      </c>
      <c r="I85" s="547">
        <f>C85*0.5/'TB5'!B85</f>
        <v>0.12996840476989746</v>
      </c>
      <c r="J85" s="553">
        <f>D85*0.5/'TB5'!C85</f>
        <v>0.17528569698333737</v>
      </c>
      <c r="K85" s="547">
        <f>E85*0.5/'TB5'!D85</f>
        <v>0.14651304483413696</v>
      </c>
      <c r="L85" s="553">
        <f>F85*0.5/'TB5'!E85</f>
        <v>0.12679094076156616</v>
      </c>
      <c r="M85" s="554">
        <f>G85*0.5/'TB5'!F85</f>
        <v>0.12670207023620605</v>
      </c>
      <c r="P85" s="903"/>
    </row>
    <row r="86" spans="1:16" x14ac:dyDescent="0.2">
      <c r="A86" s="67">
        <v>1990</v>
      </c>
      <c r="B86" s="564">
        <f>avgpeinc!AW79</f>
        <v>17064.438151367453</v>
      </c>
      <c r="C86" s="525">
        <f>avgpeinc!AX79</f>
        <v>13126.313654199899</v>
      </c>
      <c r="D86" s="524">
        <f>avgpeinc!AY79</f>
        <v>17590.173896622648</v>
      </c>
      <c r="E86" s="524">
        <f>avgpeinc!AZ79</f>
        <v>18442.821836348081</v>
      </c>
      <c r="F86" s="524">
        <f>avgpeinc!BA79</f>
        <v>9825.1422773856302</v>
      </c>
      <c r="G86" s="525">
        <f>avgpeinc!BB79</f>
        <v>17802.781142037973</v>
      </c>
      <c r="H86" s="533">
        <f>B86*0.5/'TB5'!B86</f>
        <v>0.16863638162612912</v>
      </c>
      <c r="I86" s="544">
        <f>C86*0.5/'TB5'!B86</f>
        <v>0.129718542098999</v>
      </c>
      <c r="J86" s="551">
        <f>D86*0.5/'TB5'!C86</f>
        <v>0.1734345555305481</v>
      </c>
      <c r="K86" s="544">
        <f>E86*0.5/'TB5'!D86</f>
        <v>0.14447861909866333</v>
      </c>
      <c r="L86" s="551">
        <f>F86*0.5/'TB5'!E86</f>
        <v>0.12787878513336182</v>
      </c>
      <c r="M86" s="552">
        <f>G86*0.5/'TB5'!F86</f>
        <v>0.12527775764465332</v>
      </c>
      <c r="P86" s="903"/>
    </row>
    <row r="87" spans="1:16" x14ac:dyDescent="0.2">
      <c r="A87" s="67">
        <v>1991</v>
      </c>
      <c r="B87" s="564">
        <f>avgpeinc!AW80</f>
        <v>16566.099022460989</v>
      </c>
      <c r="C87" s="525">
        <f>avgpeinc!AX80</f>
        <v>12891.195174912473</v>
      </c>
      <c r="D87" s="524">
        <f>avgpeinc!AY80</f>
        <v>16944.913636878751</v>
      </c>
      <c r="E87" s="524">
        <f>avgpeinc!AZ80</f>
        <v>17584.000968003496</v>
      </c>
      <c r="F87" s="524">
        <f>avgpeinc!BA80</f>
        <v>9899.3298957161878</v>
      </c>
      <c r="G87" s="525">
        <f>avgpeinc!BB80</f>
        <v>17246.735451527107</v>
      </c>
      <c r="H87" s="533">
        <f>B87*0.5/'TB5'!B87</f>
        <v>0.16713327169418335</v>
      </c>
      <c r="I87" s="544">
        <f>C87*0.5/'TB5'!B87</f>
        <v>0.13005763292312625</v>
      </c>
      <c r="J87" s="551">
        <f>D87*0.5/'TB5'!C87</f>
        <v>0.17136502265930176</v>
      </c>
      <c r="K87" s="544">
        <f>E87*0.5/'TB5'!D87</f>
        <v>0.142600417137146</v>
      </c>
      <c r="L87" s="551">
        <f>F87*0.5/'TB5'!E87</f>
        <v>0.12884688377380368</v>
      </c>
      <c r="M87" s="552">
        <f>G87*0.5/'TB5'!F87</f>
        <v>0.12428635358810423</v>
      </c>
      <c r="P87" s="903"/>
    </row>
    <row r="88" spans="1:16" x14ac:dyDescent="0.2">
      <c r="A88" s="67">
        <v>1992</v>
      </c>
      <c r="B88" s="564">
        <f>avgpeinc!AW81</f>
        <v>16159.604613381511</v>
      </c>
      <c r="C88" s="525">
        <f>avgpeinc!AX81</f>
        <v>12619.011164961887</v>
      </c>
      <c r="D88" s="524">
        <f>avgpeinc!AY81</f>
        <v>16647.194242689282</v>
      </c>
      <c r="E88" s="524">
        <f>avgpeinc!AZ81</f>
        <v>17054.965299323823</v>
      </c>
      <c r="F88" s="524">
        <f>avgpeinc!BA81</f>
        <v>9803.85446034097</v>
      </c>
      <c r="G88" s="525">
        <f>avgpeinc!BB81</f>
        <v>16680.391717177274</v>
      </c>
      <c r="H88" s="533">
        <f>B88*0.5/'TB5'!B88</f>
        <v>0.15993767976760861</v>
      </c>
      <c r="I88" s="544">
        <f>C88*0.5/'TB5'!B88</f>
        <v>0.12489509582519531</v>
      </c>
      <c r="J88" s="551">
        <f>D88*0.5/'TB5'!C88</f>
        <v>0.16462820768356323</v>
      </c>
      <c r="K88" s="544">
        <f>E88*0.5/'TB5'!D88</f>
        <v>0.13532751798629761</v>
      </c>
      <c r="L88" s="551">
        <f>F88*0.5/'TB5'!E88</f>
        <v>0.12534028291702271</v>
      </c>
      <c r="M88" s="552">
        <f>G88*0.5/'TB5'!F88</f>
        <v>0.11852282285690309</v>
      </c>
      <c r="P88" s="903"/>
    </row>
    <row r="89" spans="1:16" x14ac:dyDescent="0.2">
      <c r="A89" s="67">
        <v>1993</v>
      </c>
      <c r="B89" s="564">
        <f>avgpeinc!AW82</f>
        <v>16424.88339840743</v>
      </c>
      <c r="C89" s="525">
        <f>avgpeinc!AX82</f>
        <v>12790.284600260227</v>
      </c>
      <c r="D89" s="524">
        <f>avgpeinc!AY82</f>
        <v>17128.60987578307</v>
      </c>
      <c r="E89" s="524">
        <f>avgpeinc!AZ82</f>
        <v>17642.547271051983</v>
      </c>
      <c r="F89" s="524">
        <f>avgpeinc!BA82</f>
        <v>9888.5589186932466</v>
      </c>
      <c r="G89" s="525">
        <f>avgpeinc!BB82</f>
        <v>16830.041887923144</v>
      </c>
      <c r="H89" s="533">
        <f>B89*0.5/'TB5'!B89</f>
        <v>0.1611931324005127</v>
      </c>
      <c r="I89" s="544">
        <f>C89*0.5/'TB5'!B89</f>
        <v>0.1255233287811279</v>
      </c>
      <c r="J89" s="551">
        <f>D89*0.5/'TB5'!C89</f>
        <v>0.16759026050567627</v>
      </c>
      <c r="K89" s="544">
        <f>E89*0.5/'TB5'!D89</f>
        <v>0.13809514045715332</v>
      </c>
      <c r="L89" s="551">
        <f>F89*0.5/'TB5'!E89</f>
        <v>0.12598782777786255</v>
      </c>
      <c r="M89" s="552">
        <f>G89*0.5/'TB5'!F89</f>
        <v>0.11872106790542604</v>
      </c>
      <c r="P89" s="903"/>
    </row>
    <row r="90" spans="1:16" x14ac:dyDescent="0.2">
      <c r="A90" s="67">
        <v>1994</v>
      </c>
      <c r="B90" s="564">
        <f>avgpeinc!AW83</f>
        <v>16972.481139153235</v>
      </c>
      <c r="C90" s="525">
        <f>avgpeinc!AX83</f>
        <v>13378.219380623463</v>
      </c>
      <c r="D90" s="524">
        <f>avgpeinc!AY83</f>
        <v>17711.682836865519</v>
      </c>
      <c r="E90" s="524">
        <f>avgpeinc!AZ83</f>
        <v>18351.092998527387</v>
      </c>
      <c r="F90" s="524">
        <f>avgpeinc!BA83</f>
        <v>10366.264822337307</v>
      </c>
      <c r="G90" s="525">
        <f>avgpeinc!BB83</f>
        <v>17386.457668064279</v>
      </c>
      <c r="H90" s="533">
        <f>B90*0.5/'TB5'!B90</f>
        <v>0.16129761934280393</v>
      </c>
      <c r="I90" s="544">
        <f>C90*0.5/'TB5'!B90</f>
        <v>0.1271396279335022</v>
      </c>
      <c r="J90" s="551">
        <f>D90*0.5/'TB5'!C90</f>
        <v>0.16794383525848389</v>
      </c>
      <c r="K90" s="544">
        <f>E90*0.5/'TB5'!D90</f>
        <v>0.13928532600402832</v>
      </c>
      <c r="L90" s="551">
        <f>F90*0.5/'TB5'!E90</f>
        <v>0.12804704904556274</v>
      </c>
      <c r="M90" s="552">
        <f>G90*0.5/'TB5'!F90</f>
        <v>0.11907601356506348</v>
      </c>
      <c r="P90" s="903"/>
    </row>
    <row r="91" spans="1:16" x14ac:dyDescent="0.2">
      <c r="A91" s="67">
        <v>1995</v>
      </c>
      <c r="B91" s="564">
        <f>avgpeinc!AW84</f>
        <v>16940.80045123661</v>
      </c>
      <c r="C91" s="525">
        <f>avgpeinc!AX84</f>
        <v>13611.599986777919</v>
      </c>
      <c r="D91" s="524">
        <f>avgpeinc!AY84</f>
        <v>17520.898438528835</v>
      </c>
      <c r="E91" s="524">
        <f>avgpeinc!AZ84</f>
        <v>18670.792532058811</v>
      </c>
      <c r="F91" s="524">
        <f>avgpeinc!BA84</f>
        <v>10555.187269146056</v>
      </c>
      <c r="G91" s="525">
        <f>avgpeinc!BB84</f>
        <v>17252.217812986586</v>
      </c>
      <c r="H91" s="533">
        <f>B91*0.5/'TB5'!B91</f>
        <v>0.15753644704818726</v>
      </c>
      <c r="I91" s="544">
        <f>C91*0.5/'TB5'!B91</f>
        <v>0.12657743692398071</v>
      </c>
      <c r="J91" s="551">
        <f>D91*0.5/'TB5'!C91</f>
        <v>0.16302275657653809</v>
      </c>
      <c r="K91" s="544">
        <f>E91*0.5/'TB5'!D91</f>
        <v>0.1393473744392395</v>
      </c>
      <c r="L91" s="551">
        <f>F91*0.5/'TB5'!E91</f>
        <v>0.12622767686843872</v>
      </c>
      <c r="M91" s="552">
        <f>G91*0.5/'TB5'!F91</f>
        <v>0.11576133966445923</v>
      </c>
      <c r="P91" s="903"/>
    </row>
    <row r="92" spans="1:16" x14ac:dyDescent="0.2">
      <c r="A92" s="67">
        <v>1996</v>
      </c>
      <c r="B92" s="564">
        <f>avgpeinc!AW85</f>
        <v>17179.731425626422</v>
      </c>
      <c r="C92" s="525">
        <f>avgpeinc!AX85</f>
        <v>13907.383368832407</v>
      </c>
      <c r="D92" s="524">
        <f>avgpeinc!AY85</f>
        <v>17540.322016905866</v>
      </c>
      <c r="E92" s="524">
        <f>avgpeinc!AZ85</f>
        <v>18460.903536189246</v>
      </c>
      <c r="F92" s="524">
        <f>avgpeinc!BA85</f>
        <v>11007.558476124812</v>
      </c>
      <c r="G92" s="525">
        <f>avgpeinc!BB85</f>
        <v>17281.441140157611</v>
      </c>
      <c r="H92" s="533">
        <f>B92*0.5/'TB5'!B92</f>
        <v>0.15487104654312134</v>
      </c>
      <c r="I92" s="544">
        <f>C92*0.5/'TB5'!B92</f>
        <v>0.12537163496017456</v>
      </c>
      <c r="J92" s="551">
        <f>D92*0.5/'TB5'!C92</f>
        <v>0.16014188528060913</v>
      </c>
      <c r="K92" s="544">
        <f>E92*0.5/'TB5'!D92</f>
        <v>0.13504964113235474</v>
      </c>
      <c r="L92" s="551">
        <f>F92*0.5/'TB5'!E92</f>
        <v>0.12631094455718994</v>
      </c>
      <c r="M92" s="552">
        <f>G92*0.5/'TB5'!F92</f>
        <v>0.11316728591918945</v>
      </c>
      <c r="P92" s="903"/>
    </row>
    <row r="93" spans="1:16" x14ac:dyDescent="0.2">
      <c r="A93" s="67">
        <v>1997</v>
      </c>
      <c r="B93" s="564">
        <f>avgpeinc!AW86</f>
        <v>17543.28965665985</v>
      </c>
      <c r="C93" s="525">
        <f>avgpeinc!AX86</f>
        <v>14118.663180909427</v>
      </c>
      <c r="D93" s="524">
        <f>avgpeinc!AY86</f>
        <v>17939.145935493867</v>
      </c>
      <c r="E93" s="524">
        <f>avgpeinc!AZ86</f>
        <v>18840.950872916568</v>
      </c>
      <c r="F93" s="524">
        <f>avgpeinc!BA86</f>
        <v>11208.78730485395</v>
      </c>
      <c r="G93" s="525">
        <f>avgpeinc!BB86</f>
        <v>17708.196042149913</v>
      </c>
      <c r="H93" s="533">
        <f>B93*0.5/'TB5'!B93</f>
        <v>0.15260446071624759</v>
      </c>
      <c r="I93" s="544">
        <f>C93*0.5/'TB5'!B93</f>
        <v>0.12281453609466554</v>
      </c>
      <c r="J93" s="551">
        <f>D93*0.5/'TB5'!C93</f>
        <v>0.15787172317504883</v>
      </c>
      <c r="K93" s="544">
        <f>E93*0.5/'TB5'!D93</f>
        <v>0.13190460205078125</v>
      </c>
      <c r="L93" s="551">
        <f>F93*0.5/'TB5'!E93</f>
        <v>0.12505751848220825</v>
      </c>
      <c r="M93" s="552">
        <f>G93*0.5/'TB5'!F93</f>
        <v>0.11199861764907836</v>
      </c>
      <c r="P93" s="903"/>
    </row>
    <row r="94" spans="1:16" x14ac:dyDescent="0.2">
      <c r="A94" s="67">
        <v>1998</v>
      </c>
      <c r="B94" s="564">
        <f>avgpeinc!AW87</f>
        <v>18234.013399587428</v>
      </c>
      <c r="C94" s="525">
        <f>avgpeinc!AX87</f>
        <v>14802.731907730717</v>
      </c>
      <c r="D94" s="524">
        <f>avgpeinc!AY87</f>
        <v>18676.263052619783</v>
      </c>
      <c r="E94" s="524">
        <f>avgpeinc!AZ87</f>
        <v>19609.920990827854</v>
      </c>
      <c r="F94" s="524">
        <f>avgpeinc!BA87</f>
        <v>11698.693417532106</v>
      </c>
      <c r="G94" s="525">
        <f>avgpeinc!BB87</f>
        <v>18282.576437209813</v>
      </c>
      <c r="H94" s="533">
        <f>B94*0.5/'TB5'!B94</f>
        <v>0.15276479721069336</v>
      </c>
      <c r="I94" s="544">
        <f>C94*0.5/'TB5'!B94</f>
        <v>0.12401747703552247</v>
      </c>
      <c r="J94" s="551">
        <f>D94*0.5/'TB5'!C94</f>
        <v>0.15769082307815552</v>
      </c>
      <c r="K94" s="544">
        <f>E94*0.5/'TB5'!D94</f>
        <v>0.13244342803955078</v>
      </c>
      <c r="L94" s="551">
        <f>F94*0.5/'TB5'!E94</f>
        <v>0.12554913759231567</v>
      </c>
      <c r="M94" s="552">
        <f>G94*0.5/'TB5'!F94</f>
        <v>0.11170887947082518</v>
      </c>
      <c r="P94" s="903"/>
    </row>
    <row r="95" spans="1:16" x14ac:dyDescent="0.2">
      <c r="A95" s="72">
        <v>1999</v>
      </c>
      <c r="B95" s="565">
        <f>avgpeinc!AW88</f>
        <v>18663.359503494801</v>
      </c>
      <c r="C95" s="527">
        <f>avgpeinc!AX88</f>
        <v>15129.920699136595</v>
      </c>
      <c r="D95" s="526">
        <f>avgpeinc!AY88</f>
        <v>18883.231601726315</v>
      </c>
      <c r="E95" s="526">
        <f>avgpeinc!AZ88</f>
        <v>19980.991118798262</v>
      </c>
      <c r="F95" s="526">
        <f>avgpeinc!BA88</f>
        <v>12027.109427156754</v>
      </c>
      <c r="G95" s="527">
        <f>avgpeinc!BB88</f>
        <v>18565.270187364054</v>
      </c>
      <c r="H95" s="536">
        <f>B95*0.5/'TB5'!B95</f>
        <v>0.15175461769104004</v>
      </c>
      <c r="I95" s="547">
        <f>C95*0.5/'TB5'!B95</f>
        <v>0.12302368879318237</v>
      </c>
      <c r="J95" s="553">
        <f>D95*0.5/'TB5'!C95</f>
        <v>0.1544526219367981</v>
      </c>
      <c r="K95" s="547">
        <f>E95*0.5/'TB5'!D95</f>
        <v>0.13057804107666016</v>
      </c>
      <c r="L95" s="553">
        <f>F95*0.5/'TB5'!E95</f>
        <v>0.12574881315231323</v>
      </c>
      <c r="M95" s="554">
        <f>G95*0.5/'TB5'!F95</f>
        <v>0.1105620265007019</v>
      </c>
      <c r="P95" s="903"/>
    </row>
    <row r="96" spans="1:16" x14ac:dyDescent="0.2">
      <c r="A96" s="77">
        <v>2000</v>
      </c>
      <c r="B96" s="566">
        <f>avgpeinc!AW89</f>
        <v>19137.145667237648</v>
      </c>
      <c r="C96" s="529">
        <f>avgpeinc!AX89</f>
        <v>15637.859154558619</v>
      </c>
      <c r="D96" s="528">
        <f>avgpeinc!AY89</f>
        <v>19195.889788157565</v>
      </c>
      <c r="E96" s="528">
        <f>avgpeinc!AZ89</f>
        <v>20388.394931529692</v>
      </c>
      <c r="F96" s="528">
        <f>avgpeinc!BA89</f>
        <v>12535.648641165708</v>
      </c>
      <c r="G96" s="529">
        <f>avgpeinc!BB89</f>
        <v>19031.28549424107</v>
      </c>
      <c r="H96" s="537">
        <f>B96*0.5/'TB5'!B96</f>
        <v>0.15066403150558472</v>
      </c>
      <c r="I96" s="548">
        <f>C96*0.5/'TB5'!B96</f>
        <v>0.12311464548110962</v>
      </c>
      <c r="J96" s="555">
        <f>D96*0.5/'TB5'!C96</f>
        <v>0.15318244695663452</v>
      </c>
      <c r="K96" s="548">
        <f>E96*0.5/'TB5'!D96</f>
        <v>0.12934011220932007</v>
      </c>
      <c r="L96" s="555">
        <f>F96*0.5/'TB5'!E96</f>
        <v>0.1267082691192627</v>
      </c>
      <c r="M96" s="556">
        <f>G96*0.5/'TB5'!F96</f>
        <v>0.10991829633712769</v>
      </c>
      <c r="P96" s="903"/>
    </row>
    <row r="97" spans="1:16" x14ac:dyDescent="0.2">
      <c r="A97" s="67">
        <v>2001</v>
      </c>
      <c r="B97" s="564">
        <f>avgpeinc!AW90</f>
        <v>19309.243558750986</v>
      </c>
      <c r="C97" s="525">
        <f>avgpeinc!AX90</f>
        <v>15678.406490241188</v>
      </c>
      <c r="D97" s="524">
        <f>avgpeinc!AY90</f>
        <v>19357.07541671638</v>
      </c>
      <c r="E97" s="524">
        <f>avgpeinc!AZ90</f>
        <v>20464.590126197043</v>
      </c>
      <c r="F97" s="524">
        <f>avgpeinc!BA90</f>
        <v>12512.783533236905</v>
      </c>
      <c r="G97" s="525">
        <f>avgpeinc!BB90</f>
        <v>19359.293758231237</v>
      </c>
      <c r="H97" s="533">
        <f>B97*0.5/'TB5'!B97</f>
        <v>0.152828574180603</v>
      </c>
      <c r="I97" s="544">
        <f>C97*0.5/'TB5'!B97</f>
        <v>0.12409126758575439</v>
      </c>
      <c r="J97" s="551">
        <f>D97*0.5/'TB5'!C97</f>
        <v>0.15541225671768188</v>
      </c>
      <c r="K97" s="544">
        <f>E97*0.5/'TB5'!D97</f>
        <v>0.13070321083068848</v>
      </c>
      <c r="L97" s="551">
        <f>F97*0.5/'TB5'!E97</f>
        <v>0.12687349319458008</v>
      </c>
      <c r="M97" s="552">
        <f>G97*0.5/'TB5'!F97</f>
        <v>0.11215054988861084</v>
      </c>
      <c r="P97" s="903"/>
    </row>
    <row r="98" spans="1:16" x14ac:dyDescent="0.2">
      <c r="A98" s="67">
        <v>2002</v>
      </c>
      <c r="B98" s="564">
        <f>avgpeinc!AW91</f>
        <v>19385.961987070925</v>
      </c>
      <c r="C98" s="525">
        <f>avgpeinc!AX91</f>
        <v>15769.778120526009</v>
      </c>
      <c r="D98" s="524">
        <f>avgpeinc!AY91</f>
        <v>19544.328696167926</v>
      </c>
      <c r="E98" s="524">
        <f>avgpeinc!AZ91</f>
        <v>20463.899224868659</v>
      </c>
      <c r="F98" s="524">
        <f>avgpeinc!BA91</f>
        <v>12669.009158555113</v>
      </c>
      <c r="G98" s="525">
        <f>avgpeinc!BB91</f>
        <v>19480.56000518777</v>
      </c>
      <c r="H98" s="533">
        <f>B98*0.5/'TB5'!B98</f>
        <v>0.15381371974945068</v>
      </c>
      <c r="I98" s="544">
        <f>C98*0.5/'TB5'!B98</f>
        <v>0.12512189149856567</v>
      </c>
      <c r="J98" s="551">
        <f>D98*0.5/'TB5'!C98</f>
        <v>0.15727335214614868</v>
      </c>
      <c r="K98" s="544">
        <f>E98*0.5/'TB5'!D98</f>
        <v>0.13219732046127322</v>
      </c>
      <c r="L98" s="551">
        <f>F98*0.5/'TB5'!E98</f>
        <v>0.12716078758239746</v>
      </c>
      <c r="M98" s="552">
        <f>G98*0.5/'TB5'!F98</f>
        <v>0.11337697505950928</v>
      </c>
      <c r="P98" s="903"/>
    </row>
    <row r="99" spans="1:16" x14ac:dyDescent="0.2">
      <c r="A99" s="67">
        <v>2003</v>
      </c>
      <c r="B99" s="564">
        <f>avgpeinc!AW92</f>
        <v>19196.277472510475</v>
      </c>
      <c r="C99" s="525">
        <f>avgpeinc!AX92</f>
        <v>15666.062665788186</v>
      </c>
      <c r="D99" s="524">
        <f>avgpeinc!AY92</f>
        <v>19363.283716840509</v>
      </c>
      <c r="E99" s="524">
        <f>avgpeinc!AZ92</f>
        <v>19996.603747681067</v>
      </c>
      <c r="F99" s="524">
        <f>avgpeinc!BA92</f>
        <v>12759.565278256405</v>
      </c>
      <c r="G99" s="525">
        <f>avgpeinc!BB92</f>
        <v>19359.437103077154</v>
      </c>
      <c r="H99" s="533">
        <f>B99*0.5/'TB5'!B99</f>
        <v>0.15082031488418579</v>
      </c>
      <c r="I99" s="544">
        <f>C99*0.5/'TB5'!B99</f>
        <v>0.12308430671691896</v>
      </c>
      <c r="J99" s="551">
        <f>D99*0.5/'TB5'!C99</f>
        <v>0.153961181640625</v>
      </c>
      <c r="K99" s="544">
        <f>E99*0.5/'TB5'!D99</f>
        <v>0.12896531820297238</v>
      </c>
      <c r="L99" s="551">
        <f>F99*0.5/'TB5'!E99</f>
        <v>0.12539184093475342</v>
      </c>
      <c r="M99" s="552">
        <f>G99*0.5/'TB5'!F99</f>
        <v>0.11152076721191406</v>
      </c>
      <c r="P99" s="903"/>
    </row>
    <row r="100" spans="1:16" x14ac:dyDescent="0.2">
      <c r="A100" s="67">
        <v>2004</v>
      </c>
      <c r="B100" s="564">
        <f>avgpeinc!AW93</f>
        <v>19380.746425291141</v>
      </c>
      <c r="C100" s="525">
        <f>avgpeinc!AX93</f>
        <v>15770.932806740771</v>
      </c>
      <c r="D100" s="524">
        <f>avgpeinc!AY93</f>
        <v>19528.158794626688</v>
      </c>
      <c r="E100" s="524">
        <f>avgpeinc!AZ93</f>
        <v>20268.823725509723</v>
      </c>
      <c r="F100" s="524">
        <f>avgpeinc!BA93</f>
        <v>12752.839127321082</v>
      </c>
      <c r="G100" s="525">
        <f>avgpeinc!BB93</f>
        <v>19534.86108100033</v>
      </c>
      <c r="H100" s="533">
        <f>B100*0.5/'TB5'!B100</f>
        <v>0.14794331789016724</v>
      </c>
      <c r="I100" s="544">
        <f>C100*0.5/'TB5'!B100</f>
        <v>0.1203877329826355</v>
      </c>
      <c r="J100" s="551">
        <f>D100*0.5/'TB5'!C100</f>
        <v>0.15079993009567261</v>
      </c>
      <c r="K100" s="544">
        <f>E100*0.5/'TB5'!D100</f>
        <v>0.12667101621627808</v>
      </c>
      <c r="L100" s="551">
        <f>F100*0.5/'TB5'!E100</f>
        <v>0.12211036682128905</v>
      </c>
      <c r="M100" s="552">
        <f>G100*0.5/'TB5'!F100</f>
        <v>0.10942131280899048</v>
      </c>
      <c r="P100" s="903"/>
    </row>
    <row r="101" spans="1:16" x14ac:dyDescent="0.2">
      <c r="A101" s="67">
        <v>2005</v>
      </c>
      <c r="B101" s="564">
        <f>avgpeinc!AW94</f>
        <v>19261.835862293683</v>
      </c>
      <c r="C101" s="525">
        <f>avgpeinc!AX94</f>
        <v>15737.013347488253</v>
      </c>
      <c r="D101" s="524">
        <f>avgpeinc!AY94</f>
        <v>19256.257006457719</v>
      </c>
      <c r="E101" s="524">
        <f>avgpeinc!AZ94</f>
        <v>20027.065409798801</v>
      </c>
      <c r="F101" s="524">
        <f>avgpeinc!BA94</f>
        <v>12857.723405830307</v>
      </c>
      <c r="G101" s="525">
        <f>avgpeinc!BB94</f>
        <v>19232.956329551536</v>
      </c>
      <c r="H101" s="533">
        <f>B101*0.5/'TB5'!B101</f>
        <v>0.14354872703552249</v>
      </c>
      <c r="I101" s="544">
        <f>C101*0.5/'TB5'!B101</f>
        <v>0.11728000640869141</v>
      </c>
      <c r="J101" s="551">
        <f>D101*0.5/'TB5'!C101</f>
        <v>0.14597862958908078</v>
      </c>
      <c r="K101" s="544">
        <f>E101*0.5/'TB5'!D101</f>
        <v>0.12198406457901</v>
      </c>
      <c r="L101" s="551">
        <f>F101*0.5/'TB5'!E101</f>
        <v>0.12061905860900879</v>
      </c>
      <c r="M101" s="552">
        <f>G101*0.5/'TB5'!F101</f>
        <v>0.10564601421356203</v>
      </c>
      <c r="P101" s="903"/>
    </row>
    <row r="102" spans="1:16" x14ac:dyDescent="0.2">
      <c r="A102" s="67">
        <v>2006</v>
      </c>
      <c r="B102" s="564">
        <f>avgpeinc!AW95</f>
        <v>19298.650147473523</v>
      </c>
      <c r="C102" s="525">
        <f>avgpeinc!AX95</f>
        <v>15807.436767685267</v>
      </c>
      <c r="D102" s="524">
        <f>avgpeinc!AY95</f>
        <v>18875.455241525087</v>
      </c>
      <c r="E102" s="524">
        <f>avgpeinc!AZ95</f>
        <v>19821.168519139035</v>
      </c>
      <c r="F102" s="524">
        <f>avgpeinc!BA95</f>
        <v>13023.087729157975</v>
      </c>
      <c r="G102" s="525">
        <f>avgpeinc!BB95</f>
        <v>19328.206178598772</v>
      </c>
      <c r="H102" s="533">
        <f>B102*0.5/'TB5'!B102</f>
        <v>0.14060050249099731</v>
      </c>
      <c r="I102" s="544">
        <f>C102*0.5/'TB5'!B102</f>
        <v>0.11516523361206055</v>
      </c>
      <c r="J102" s="551">
        <f>D102*0.5/'TB5'!C102</f>
        <v>0.14082837104797363</v>
      </c>
      <c r="K102" s="544">
        <f>E102*0.5/'TB5'!D102</f>
        <v>0.11892938613891602</v>
      </c>
      <c r="L102" s="551">
        <f>F102*0.5/'TB5'!E102</f>
        <v>0.11803829669952393</v>
      </c>
      <c r="M102" s="552">
        <f>G102*0.5/'TB5'!F102</f>
        <v>0.10379421710968019</v>
      </c>
      <c r="P102" s="903"/>
    </row>
    <row r="103" spans="1:16" x14ac:dyDescent="0.2">
      <c r="A103" s="67">
        <v>2007</v>
      </c>
      <c r="B103" s="564">
        <f>avgpeinc!AW96</f>
        <v>19461.670123335069</v>
      </c>
      <c r="C103" s="525">
        <f>avgpeinc!AX96</f>
        <v>16049.196414854629</v>
      </c>
      <c r="D103" s="524">
        <f>avgpeinc!AY96</f>
        <v>18874.071037188303</v>
      </c>
      <c r="E103" s="524">
        <f>avgpeinc!AZ96</f>
        <v>20401.994557323975</v>
      </c>
      <c r="F103" s="524">
        <f>avgpeinc!BA96</f>
        <v>13021.847474412312</v>
      </c>
      <c r="G103" s="525">
        <f>avgpeinc!BB96</f>
        <v>19551.647566910848</v>
      </c>
      <c r="H103" s="533">
        <f>B103*0.5/'TB5'!B103</f>
        <v>0.14327245950698853</v>
      </c>
      <c r="I103" s="544">
        <f>C103*0.5/'TB5'!B103</f>
        <v>0.11815059185028078</v>
      </c>
      <c r="J103" s="551">
        <f>D103*0.5/'TB5'!C103</f>
        <v>0.14258885383605957</v>
      </c>
      <c r="K103" s="544">
        <f>E103*0.5/'TB5'!D103</f>
        <v>0.12353986501693726</v>
      </c>
      <c r="L103" s="551">
        <f>F103*0.5/'TB5'!E103</f>
        <v>0.11939984560012819</v>
      </c>
      <c r="M103" s="552">
        <f>G103*0.5/'TB5'!F103</f>
        <v>0.10631638765335083</v>
      </c>
      <c r="P103" s="903"/>
    </row>
    <row r="104" spans="1:16" x14ac:dyDescent="0.2">
      <c r="A104" s="67">
        <v>2008</v>
      </c>
      <c r="B104" s="564">
        <f>avgpeinc!AW97</f>
        <v>18946.17671409453</v>
      </c>
      <c r="C104" s="525">
        <f>avgpeinc!AX97</f>
        <v>15694.374036658935</v>
      </c>
      <c r="D104" s="524">
        <f>avgpeinc!AY97</f>
        <v>18205.424442838037</v>
      </c>
      <c r="E104" s="524">
        <f>avgpeinc!AZ97</f>
        <v>19197.025331118413</v>
      </c>
      <c r="F104" s="524">
        <f>avgpeinc!BA97</f>
        <v>13206.205027016422</v>
      </c>
      <c r="G104" s="525">
        <f>avgpeinc!BB97</f>
        <v>18908.969669922444</v>
      </c>
      <c r="H104" s="533">
        <f>B104*0.5/'TB5'!B104</f>
        <v>0.14307618141174316</v>
      </c>
      <c r="I104" s="544">
        <f>C104*0.5/'TB5'!B104</f>
        <v>0.11851948499679564</v>
      </c>
      <c r="J104" s="551">
        <f>D104*0.5/'TB5'!C104</f>
        <v>0.14125180244445801</v>
      </c>
      <c r="K104" s="544">
        <f>E104*0.5/'TB5'!D104</f>
        <v>0.12046128511428833</v>
      </c>
      <c r="L104" s="551">
        <f>F104*0.5/'TB5'!E104</f>
        <v>0.12276005744934081</v>
      </c>
      <c r="M104" s="552">
        <f>G104*0.5/'TB5'!F104</f>
        <v>0.10581916570663452</v>
      </c>
      <c r="P104" s="903"/>
    </row>
    <row r="105" spans="1:16" x14ac:dyDescent="0.2">
      <c r="A105" s="72">
        <v>2009</v>
      </c>
      <c r="B105" s="567">
        <f>avgpeinc!AW98</f>
        <v>18030.090320906191</v>
      </c>
      <c r="C105" s="568">
        <f>avgpeinc!AX98</f>
        <v>15040.460592572535</v>
      </c>
      <c r="D105" s="526">
        <f>avgpeinc!AY98</f>
        <v>17474.772217335194</v>
      </c>
      <c r="E105" s="526">
        <f>avgpeinc!AZ98</f>
        <v>18050.328924474888</v>
      </c>
      <c r="F105" s="526">
        <f>avgpeinc!BA98</f>
        <v>12889.62269386253</v>
      </c>
      <c r="G105" s="527">
        <f>avgpeinc!BB98</f>
        <v>18024.586382929105</v>
      </c>
      <c r="H105" s="536">
        <f>B105*0.5/'TB5'!B105</f>
        <v>0.14250725507736206</v>
      </c>
      <c r="I105" s="547">
        <f>C105*0.5/'TB5'!B105</f>
        <v>0.11887764930725098</v>
      </c>
      <c r="J105" s="557">
        <f>D105*0.5/'TB5'!C105</f>
        <v>0.14096873998641968</v>
      </c>
      <c r="K105" s="558">
        <f>E105*0.5/'TB5'!D105</f>
        <v>0.1200619339942932</v>
      </c>
      <c r="L105" s="553">
        <f>F105*0.5/'TB5'!E105</f>
        <v>0.12321895360946655</v>
      </c>
      <c r="M105" s="554">
        <f>G105*0.5/'TB5'!F105</f>
        <v>0.10544967651367188</v>
      </c>
      <c r="P105" s="903"/>
    </row>
    <row r="106" spans="1:16" x14ac:dyDescent="0.2">
      <c r="A106" s="67">
        <v>2010</v>
      </c>
      <c r="B106" s="569">
        <f>avgpeinc!AW99</f>
        <v>18066.841703290851</v>
      </c>
      <c r="C106" s="570">
        <f>avgpeinc!AX99</f>
        <v>15199.791169410875</v>
      </c>
      <c r="D106" s="524">
        <f>avgpeinc!AY99</f>
        <v>17012.192584846453</v>
      </c>
      <c r="E106" s="524">
        <f>avgpeinc!AZ99</f>
        <v>17784.87288691978</v>
      </c>
      <c r="F106" s="524">
        <f>avgpeinc!BA99</f>
        <v>13290.177723929673</v>
      </c>
      <c r="G106" s="525">
        <f>avgpeinc!BB99</f>
        <v>17893.780120551542</v>
      </c>
      <c r="H106" s="533">
        <f>B106*0.5/'TB5'!B106</f>
        <v>0.13818293809890744</v>
      </c>
      <c r="I106" s="544">
        <f>C106*0.5/'TB5'!B106</f>
        <v>0.11625450849533081</v>
      </c>
      <c r="J106" s="559">
        <f>D106*0.5/'TB5'!C106</f>
        <v>0.13495457172393799</v>
      </c>
      <c r="K106" s="560">
        <f>E106*0.5/'TB5'!D106</f>
        <v>0.11539125442504881</v>
      </c>
      <c r="L106" s="551">
        <f>F106*0.5/'TB5'!E106</f>
        <v>0.12204271554946901</v>
      </c>
      <c r="M106" s="552">
        <f>G106*0.5/'TB5'!F106</f>
        <v>0.1018211841583252</v>
      </c>
      <c r="P106" s="903"/>
    </row>
    <row r="107" spans="1:16" x14ac:dyDescent="0.2">
      <c r="A107" s="67">
        <v>2011</v>
      </c>
      <c r="B107" s="569">
        <f>avgpeinc!AW100</f>
        <v>17970.192113295125</v>
      </c>
      <c r="C107" s="570">
        <f>avgpeinc!AX100</f>
        <v>14976.490572114393</v>
      </c>
      <c r="D107" s="524">
        <f>avgpeinc!AY100</f>
        <v>16914.179636848025</v>
      </c>
      <c r="E107" s="524">
        <f>avgpeinc!AZ100</f>
        <v>17995.387755126667</v>
      </c>
      <c r="F107" s="524">
        <f>avgpeinc!BA100</f>
        <v>12826.933831660102</v>
      </c>
      <c r="G107" s="525">
        <f>avgpeinc!BB100</f>
        <v>17622.928227276181</v>
      </c>
      <c r="H107" s="533">
        <f>B107*0.5/'TB5'!B107</f>
        <v>0.13524913787841794</v>
      </c>
      <c r="I107" s="544">
        <f>C107*0.5/'TB5'!B107</f>
        <v>0.11271762847900391</v>
      </c>
      <c r="J107" s="559">
        <f>D107*0.5/'TB5'!C107</f>
        <v>0.13131886720657349</v>
      </c>
      <c r="K107" s="560">
        <f>E107*0.5/'TB5'!D107</f>
        <v>0.11275613307952879</v>
      </c>
      <c r="L107" s="551">
        <f>F107*0.5/'TB5'!E107</f>
        <v>0.11861503124237061</v>
      </c>
      <c r="M107" s="552">
        <f>G107*0.5/'TB5'!F107</f>
        <v>9.9011540412902818E-2</v>
      </c>
      <c r="P107" s="903"/>
    </row>
    <row r="108" spans="1:16" x14ac:dyDescent="0.2">
      <c r="A108" s="67">
        <v>2012</v>
      </c>
      <c r="B108" s="569">
        <f>avgpeinc!AW101</f>
        <v>17832.850544411584</v>
      </c>
      <c r="C108" s="570">
        <f>avgpeinc!AX101</f>
        <v>14928.372240461897</v>
      </c>
      <c r="D108" s="524">
        <f>avgpeinc!AY101</f>
        <v>16152.591395392621</v>
      </c>
      <c r="E108" s="524">
        <f>avgpeinc!AZ101</f>
        <v>17659.273287695658</v>
      </c>
      <c r="F108" s="524">
        <f>avgpeinc!BA101</f>
        <v>12956.370032874447</v>
      </c>
      <c r="G108" s="525">
        <f>avgpeinc!BB101</f>
        <v>17236.161526602886</v>
      </c>
      <c r="H108" s="533">
        <f>B108*0.5/'TB5'!B108</f>
        <v>0.13161468505859378</v>
      </c>
      <c r="I108" s="544">
        <f>C108*0.5/'TB5'!B108</f>
        <v>0.11017829179763795</v>
      </c>
      <c r="J108" s="559">
        <f>D108*0.5/'TB5'!C108</f>
        <v>0.124237060546875</v>
      </c>
      <c r="K108" s="560">
        <f>E108*0.5/'TB5'!D108</f>
        <v>0.10904133319854736</v>
      </c>
      <c r="L108" s="551">
        <f>F108*0.5/'TB5'!E108</f>
        <v>0.11676919460296631</v>
      </c>
      <c r="M108" s="552">
        <f>G108*0.5/'TB5'!F108</f>
        <v>9.5225095748901367E-2</v>
      </c>
      <c r="P108" s="903"/>
    </row>
    <row r="109" spans="1:16" x14ac:dyDescent="0.2">
      <c r="A109" s="67">
        <v>2013</v>
      </c>
      <c r="B109" s="569">
        <f>avgpeinc!AW102</f>
        <v>18242.414045850604</v>
      </c>
      <c r="C109" s="570">
        <f>avgpeinc!AX102</f>
        <v>15372.174411209617</v>
      </c>
      <c r="D109" s="524">
        <f>avgpeinc!AY102</f>
        <v>18074.829810043946</v>
      </c>
      <c r="E109" s="524">
        <f>avgpeinc!AZ102</f>
        <v>18707.542616223775</v>
      </c>
      <c r="F109" s="524">
        <f>avgpeinc!BA102</f>
        <v>13009.35664879885</v>
      </c>
      <c r="G109" s="525">
        <f>avgpeinc!BB102</f>
        <v>18114.063464805713</v>
      </c>
      <c r="H109" s="533">
        <f>B109*0.5/'TB5'!B109</f>
        <v>0.13439786434173581</v>
      </c>
      <c r="I109" s="544">
        <f>C109*0.5/'TB5'!B109</f>
        <v>0.11325186491012573</v>
      </c>
      <c r="J109" s="559">
        <f>D109*0.5/'TB5'!C109</f>
        <v>0.13661891222000122</v>
      </c>
      <c r="K109" s="560">
        <f>E109*0.5/'TB5'!D109</f>
        <v>0.11461728811264039</v>
      </c>
      <c r="L109" s="551">
        <f>F109*0.5/'TB5'!E109</f>
        <v>0.11771160364151001</v>
      </c>
      <c r="M109" s="552">
        <f>G109*0.5/'TB5'!F109</f>
        <v>9.9790513515472412E-2</v>
      </c>
      <c r="P109" s="903"/>
    </row>
    <row r="110" spans="1:16" x14ac:dyDescent="0.2">
      <c r="A110" s="67">
        <v>2014</v>
      </c>
      <c r="B110" s="569">
        <f>avgpeinc!AW103</f>
        <v>18124.658057895722</v>
      </c>
      <c r="C110" s="570">
        <f>avgpeinc!AX103</f>
        <v>15264.666397791065</v>
      </c>
      <c r="D110" s="524">
        <f>avgpeinc!AY103</f>
        <v>18095.995743429594</v>
      </c>
      <c r="E110" s="524">
        <f>avgpeinc!AZ103</f>
        <v>18727.305082544059</v>
      </c>
      <c r="F110" s="524">
        <f>avgpeinc!BA103</f>
        <v>12854.452335611753</v>
      </c>
      <c r="G110" s="525">
        <f>avgpeinc!BB103</f>
        <v>17893.879457789844</v>
      </c>
      <c r="H110" s="533">
        <f>B110*0.5/'TB5'!B110</f>
        <v>0.13115954399108887</v>
      </c>
      <c r="I110" s="544">
        <f>C110*0.5/'TB5'!B110</f>
        <v>0.11046314239501953</v>
      </c>
      <c r="J110" s="559">
        <f>D110*0.5/'TB5'!C110</f>
        <v>0.1343262791633606</v>
      </c>
      <c r="K110" s="560">
        <f>E110*0.5/'TB5'!D110</f>
        <v>0.11246049404144287</v>
      </c>
      <c r="L110" s="551">
        <f>F110*0.5/'TB5'!E110</f>
        <v>0.114521324634552</v>
      </c>
      <c r="M110" s="552">
        <f>G110*0.5/'TB5'!F110</f>
        <v>9.7225308418273926E-2</v>
      </c>
      <c r="P110" s="903"/>
    </row>
    <row r="111" spans="1:16" x14ac:dyDescent="0.2">
      <c r="A111" s="67">
        <v>2015</v>
      </c>
      <c r="B111" s="569">
        <f>avgpeinc!AW104</f>
        <v>18484.268607088445</v>
      </c>
      <c r="C111" s="570">
        <f>avgpeinc!AX104</f>
        <v>15617.482497946672</v>
      </c>
      <c r="D111" s="524">
        <f>avgpeinc!AY104</f>
        <v>18188.603412898432</v>
      </c>
      <c r="E111" s="524">
        <f>avgpeinc!AZ104</f>
        <v>19036.27995718479</v>
      </c>
      <c r="F111" s="524">
        <f>avgpeinc!BA104</f>
        <v>13209.487572218659</v>
      </c>
      <c r="G111" s="525">
        <f>avgpeinc!BB104</f>
        <v>18317.832887374909</v>
      </c>
      <c r="H111" s="533">
        <f>B111*0.5/'TB5'!B111</f>
        <v>0.13175809383392337</v>
      </c>
      <c r="I111" s="544">
        <f>C111*0.5/'TB5'!B111</f>
        <v>0.11132329702377319</v>
      </c>
      <c r="J111" s="559">
        <f>D111*0.5/'TB5'!C111</f>
        <v>0.13369923830032349</v>
      </c>
      <c r="K111" s="560">
        <f>E111*0.5/'TB5'!D111</f>
        <v>0.11288386583328247</v>
      </c>
      <c r="L111" s="551">
        <f>F111*0.5/'TB5'!E111</f>
        <v>0.11554932594299315</v>
      </c>
      <c r="M111" s="552">
        <f>G111*0.5/'TB5'!F111</f>
        <v>9.8175346851348877E-2</v>
      </c>
    </row>
    <row r="112" spans="1:16" x14ac:dyDescent="0.2">
      <c r="A112" s="67">
        <v>2016</v>
      </c>
      <c r="B112" s="569">
        <f>avgpeinc!AW105</f>
        <v>18155.621651079615</v>
      </c>
      <c r="C112" s="570">
        <f>avgpeinc!AX105</f>
        <v>15368.685204743473</v>
      </c>
      <c r="D112" s="524">
        <f>avgpeinc!AY105</f>
        <v>17734.443453665801</v>
      </c>
      <c r="E112" s="524">
        <f>avgpeinc!AZ105</f>
        <v>18613.27063513871</v>
      </c>
      <c r="F112" s="524">
        <f>avgpeinc!BA105</f>
        <v>13115.394373205494</v>
      </c>
      <c r="G112" s="525">
        <f>avgpeinc!BB105</f>
        <v>17799.676657383912</v>
      </c>
      <c r="H112" s="533">
        <f>B112*0.5/'TB5'!B112</f>
        <v>0.13025504350662231</v>
      </c>
      <c r="I112" s="544">
        <f>C112*0.5/'TB5'!B112</f>
        <v>0.11026054620742798</v>
      </c>
      <c r="J112" s="559">
        <f>D112*0.5/'TB5'!C112</f>
        <v>0.13180124759674072</v>
      </c>
      <c r="K112" s="560">
        <f>E112*0.5/'TB5'!D112</f>
        <v>0.11127358675003052</v>
      </c>
      <c r="L112" s="551">
        <f>F112*0.5/'TB5'!E112</f>
        <v>0.11508005857467651</v>
      </c>
      <c r="M112" s="552">
        <f>G112*0.5/'TB5'!F112</f>
        <v>9.6452295780181885E-2</v>
      </c>
    </row>
    <row r="113" spans="1:13" x14ac:dyDescent="0.2">
      <c r="A113" s="67">
        <v>2017</v>
      </c>
      <c r="B113" s="569">
        <f>avgpeinc!AW106</f>
        <v>19128.202417815151</v>
      </c>
      <c r="C113" s="570">
        <f>avgpeinc!AX106</f>
        <v>15993.320857750878</v>
      </c>
      <c r="D113" s="524">
        <f>avgpeinc!AY106</f>
        <v>17370.481984638816</v>
      </c>
      <c r="E113" s="524">
        <f>avgpeinc!AZ106</f>
        <v>18917.982731118642</v>
      </c>
      <c r="F113" s="524">
        <f>avgpeinc!BA106</f>
        <v>13866.980750394127</v>
      </c>
      <c r="G113" s="525">
        <f>avgpeinc!BB106</f>
        <v>18888.091013677113</v>
      </c>
      <c r="H113" s="533">
        <f>B113*0.5/'TB5'!B113</f>
        <v>0.13461130857467651</v>
      </c>
      <c r="I113" s="544">
        <f>C113*0.5/'TB5'!B113</f>
        <v>0.11255013942718506</v>
      </c>
      <c r="J113" s="559">
        <f>D113*0.5/'TB5'!C113</f>
        <v>0.12703776359558105</v>
      </c>
      <c r="K113" s="560">
        <f>E113*0.5/'TB5'!D113</f>
        <v>0.11118990182876587</v>
      </c>
      <c r="L113" s="551">
        <f>F113*0.5/'TB5'!E113</f>
        <v>0.11946588754653931</v>
      </c>
      <c r="M113" s="552">
        <f>G113*0.5/'TB5'!F113</f>
        <v>9.9232971668243394E-2</v>
      </c>
    </row>
    <row r="114" spans="1:13" x14ac:dyDescent="0.2">
      <c r="A114" s="67">
        <v>2018</v>
      </c>
      <c r="B114" s="569">
        <f>avgpeinc!AW107</f>
        <v>19275.367088194922</v>
      </c>
      <c r="C114" s="570">
        <f>avgpeinc!AX107</f>
        <v>16104.114721833557</v>
      </c>
      <c r="D114" s="524">
        <f>avgpeinc!AY107</f>
        <v>17546.495378208587</v>
      </c>
      <c r="E114" s="524">
        <f>avgpeinc!AZ107</f>
        <v>19086.497675616247</v>
      </c>
      <c r="F114" s="524">
        <f>avgpeinc!BA107</f>
        <v>13921.213402486796</v>
      </c>
      <c r="G114" s="525">
        <f>avgpeinc!BB107</f>
        <v>19049.082062611727</v>
      </c>
      <c r="H114" s="533">
        <f>B114*0.5/'TB5'!B114</f>
        <v>0.13318479061126709</v>
      </c>
      <c r="I114" s="544">
        <f>C114*0.5/'TB5'!B114</f>
        <v>0.11127275228500366</v>
      </c>
      <c r="J114" s="559">
        <f>D114*0.5/'TB5'!C114</f>
        <v>0.12606161832809448</v>
      </c>
      <c r="K114" s="560">
        <f>E114*0.5/'TB5'!D114</f>
        <v>0.11022073030471802</v>
      </c>
      <c r="L114" s="551">
        <f>F114*0.5/'TB5'!E114</f>
        <v>0.11763769388198853</v>
      </c>
      <c r="M114" s="552">
        <f>G114*0.5/'TB5'!F114</f>
        <v>9.8358631134033203E-2</v>
      </c>
    </row>
    <row r="115" spans="1:13" x14ac:dyDescent="0.2">
      <c r="A115" s="67">
        <v>2019</v>
      </c>
      <c r="B115" s="569">
        <f>avgpeinc!AW108</f>
        <v>19778.540199009578</v>
      </c>
      <c r="C115" s="570">
        <f>avgpeinc!AX108</f>
        <v>16529.80044422514</v>
      </c>
      <c r="D115" s="524">
        <f>avgpeinc!AY108</f>
        <v>17967.359004938429</v>
      </c>
      <c r="E115" s="524">
        <f>avgpeinc!AZ108</f>
        <v>19595.256282064231</v>
      </c>
      <c r="F115" s="524">
        <f>avgpeinc!BA108</f>
        <v>14264.673241118458</v>
      </c>
      <c r="G115" s="525">
        <f>avgpeinc!BB108</f>
        <v>19888.781908910427</v>
      </c>
      <c r="H115" s="533">
        <f>B115*0.5/'TB5'!B115</f>
        <v>0.13571816682815555</v>
      </c>
      <c r="I115" s="544">
        <f>C115*0.5/'TB5'!B115</f>
        <v>0.11342567205429077</v>
      </c>
      <c r="J115" s="559">
        <f>D115*0.5/'TB5'!C115</f>
        <v>0.12839871644973755</v>
      </c>
      <c r="K115" s="560">
        <f>E115*0.5/'TB5'!D115</f>
        <v>0.11243557929992676</v>
      </c>
      <c r="L115" s="551">
        <f>F115*0.5/'TB5'!E115</f>
        <v>0.11966246366500854</v>
      </c>
      <c r="M115" s="552">
        <f>G115*0.5/'TB5'!F115</f>
        <v>0.10146611928939819</v>
      </c>
    </row>
    <row r="116" spans="1:13" ht="17" thickBot="1" x14ac:dyDescent="0.25">
      <c r="A116" s="1105"/>
      <c r="B116" s="1124"/>
      <c r="C116" s="1125"/>
      <c r="D116" s="1107"/>
      <c r="E116" s="1107"/>
      <c r="F116" s="1107"/>
      <c r="G116" s="1108"/>
      <c r="H116" s="1115"/>
      <c r="I116" s="1116"/>
      <c r="J116" s="1117"/>
      <c r="K116" s="1118"/>
      <c r="L116" s="1119"/>
      <c r="M116" s="1120"/>
    </row>
    <row r="117" spans="1:13" ht="17" thickTop="1" x14ac:dyDescent="0.2">
      <c r="A117" s="61"/>
      <c r="B117" s="60"/>
      <c r="C117" s="60"/>
      <c r="D117" s="60"/>
      <c r="E117" s="60"/>
      <c r="F117" s="60"/>
      <c r="G117" s="59"/>
      <c r="H117" s="60"/>
      <c r="I117" s="60"/>
      <c r="J117" s="60"/>
      <c r="K117" s="60"/>
      <c r="L117" s="60"/>
      <c r="M117" s="59"/>
    </row>
    <row r="118" spans="1:13" x14ac:dyDescent="0.2">
      <c r="D118" s="57"/>
      <c r="E118" s="57"/>
      <c r="F118" s="57"/>
      <c r="H118" s="57"/>
      <c r="I118" s="57"/>
      <c r="J118" s="57"/>
      <c r="K118" s="57"/>
      <c r="L118" s="57"/>
    </row>
    <row r="119" spans="1:13" x14ac:dyDescent="0.2">
      <c r="B119" s="935"/>
    </row>
    <row r="120" spans="1:13" x14ac:dyDescent="0.2">
      <c r="A120" s="1080"/>
      <c r="B120" s="945"/>
      <c r="C120" s="945"/>
      <c r="D120" s="945"/>
      <c r="E120" s="945"/>
      <c r="F120" s="945"/>
      <c r="G120" s="945"/>
      <c r="H120" s="945"/>
      <c r="I120" s="945"/>
      <c r="J120" s="945"/>
      <c r="K120" s="945"/>
      <c r="L120" s="945"/>
      <c r="M120" s="945"/>
    </row>
    <row r="121" spans="1:13" x14ac:dyDescent="0.2">
      <c r="B121" s="945"/>
      <c r="C121" s="945"/>
      <c r="D121" s="945"/>
      <c r="E121" s="945"/>
      <c r="F121" s="945"/>
      <c r="G121" s="945"/>
    </row>
  </sheetData>
  <mergeCells count="3">
    <mergeCell ref="A4:M4"/>
    <mergeCell ref="B7:G7"/>
    <mergeCell ref="H7:M7"/>
  </mergeCells>
  <hyperlinks>
    <hyperlink ref="A1" location="Index!A1" display="Back to index" xr:uid="{00000000-0004-0000-1E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6" tint="0.39997558519241921"/>
  </sheetPr>
  <dimension ref="A1:P121"/>
  <sheetViews>
    <sheetView workbookViewId="0">
      <pane xSplit="1" ySplit="8" topLeftCell="B94" activePane="bottomRight" state="frozen"/>
      <selection activeCell="H120" sqref="H120:M120"/>
      <selection pane="topRight" activeCell="H120" sqref="H120:M120"/>
      <selection pane="bottomLeft" activeCell="H120" sqref="H120:M120"/>
      <selection pane="bottomRight" activeCell="A4" sqref="A4"/>
    </sheetView>
  </sheetViews>
  <sheetFormatPr baseColWidth="10" defaultColWidth="10.83203125" defaultRowHeight="16" x14ac:dyDescent="0.2"/>
  <cols>
    <col min="1" max="1" width="10.83203125" style="56"/>
    <col min="2" max="9" width="12" style="56" customWidth="1"/>
    <col min="10" max="16384" width="10.83203125" style="56"/>
  </cols>
  <sheetData>
    <row r="1" spans="1:16" x14ac:dyDescent="0.2">
      <c r="A1" s="52" t="s">
        <v>36</v>
      </c>
      <c r="B1" s="52"/>
      <c r="C1" s="52"/>
      <c r="F1" s="100"/>
      <c r="G1" s="100" t="s">
        <v>333</v>
      </c>
      <c r="H1" s="100"/>
      <c r="I1" s="100"/>
    </row>
    <row r="2" spans="1:16" ht="17" thickBot="1" x14ac:dyDescent="0.25"/>
    <row r="3" spans="1:16" ht="25" customHeight="1" thickTop="1" x14ac:dyDescent="0.2">
      <c r="A3" s="1391" t="s">
        <v>313</v>
      </c>
      <c r="B3" s="1392"/>
      <c r="C3" s="1392"/>
      <c r="D3" s="1392"/>
      <c r="E3" s="1392"/>
      <c r="F3" s="1392"/>
      <c r="G3" s="1392"/>
      <c r="H3" s="1392"/>
      <c r="I3" s="1393"/>
    </row>
    <row r="4" spans="1:16" x14ac:dyDescent="0.2">
      <c r="A4" s="96"/>
      <c r="B4" s="97"/>
      <c r="C4" s="97"/>
      <c r="D4" s="59"/>
      <c r="E4" s="59"/>
      <c r="F4" s="59"/>
      <c r="G4" s="59"/>
      <c r="H4" s="59"/>
      <c r="I4" s="208"/>
    </row>
    <row r="5" spans="1:16" x14ac:dyDescent="0.2">
      <c r="A5" s="96"/>
      <c r="B5" s="45" t="s">
        <v>35</v>
      </c>
      <c r="C5" s="45" t="s">
        <v>34</v>
      </c>
      <c r="D5" s="45" t="s">
        <v>33</v>
      </c>
      <c r="E5" s="45" t="s">
        <v>32</v>
      </c>
      <c r="F5" s="48" t="s">
        <v>31</v>
      </c>
      <c r="G5" s="894" t="s">
        <v>30</v>
      </c>
      <c r="H5" s="894" t="s">
        <v>29</v>
      </c>
      <c r="I5" s="500" t="s">
        <v>28</v>
      </c>
    </row>
    <row r="6" spans="1:16" ht="25" customHeight="1" x14ac:dyDescent="0.2">
      <c r="A6" s="96"/>
      <c r="B6" s="1399" t="s">
        <v>314</v>
      </c>
      <c r="C6" s="1399"/>
      <c r="D6" s="1399"/>
      <c r="E6" s="1399"/>
      <c r="F6" s="1399"/>
      <c r="G6" s="1399"/>
      <c r="H6" s="1399"/>
      <c r="I6" s="1424"/>
    </row>
    <row r="7" spans="1:16" ht="20" customHeight="1" x14ac:dyDescent="0.2">
      <c r="A7" s="96"/>
      <c r="B7" s="1378" t="s">
        <v>374</v>
      </c>
      <c r="C7" s="1379"/>
      <c r="D7" s="1387"/>
      <c r="E7" s="1387"/>
      <c r="F7" s="1379" t="s">
        <v>90</v>
      </c>
      <c r="G7" s="1379"/>
      <c r="H7" s="1387"/>
      <c r="I7" s="1390"/>
      <c r="L7" s="898"/>
      <c r="M7" s="899"/>
      <c r="N7" s="899"/>
      <c r="O7" s="899"/>
      <c r="P7" s="898"/>
    </row>
    <row r="8" spans="1:16" s="87" customFormat="1" ht="52" customHeight="1" x14ac:dyDescent="0.2">
      <c r="A8" s="95"/>
      <c r="B8" s="424" t="s">
        <v>306</v>
      </c>
      <c r="C8" s="893" t="s">
        <v>310</v>
      </c>
      <c r="D8" s="893" t="s">
        <v>311</v>
      </c>
      <c r="E8" s="893" t="s">
        <v>312</v>
      </c>
      <c r="F8" s="424" t="s">
        <v>306</v>
      </c>
      <c r="G8" s="893" t="s">
        <v>310</v>
      </c>
      <c r="H8" s="893" t="s">
        <v>311</v>
      </c>
      <c r="I8" s="895" t="s">
        <v>312</v>
      </c>
      <c r="L8" s="1049"/>
      <c r="M8" s="901"/>
      <c r="N8" s="901"/>
      <c r="O8" s="901"/>
      <c r="P8" s="899"/>
    </row>
    <row r="9" spans="1:16" s="87" customFormat="1" ht="15" hidden="1" customHeight="1" x14ac:dyDescent="0.2">
      <c r="A9" s="93">
        <v>1913</v>
      </c>
      <c r="B9" s="425"/>
      <c r="C9" s="317"/>
      <c r="D9" s="317"/>
      <c r="E9" s="85"/>
      <c r="F9" s="434"/>
      <c r="G9" s="443"/>
      <c r="H9" s="442"/>
      <c r="I9" s="444"/>
    </row>
    <row r="10" spans="1:16" s="87" customFormat="1" ht="15" hidden="1" customHeight="1" x14ac:dyDescent="0.2">
      <c r="A10" s="92">
        <v>1914</v>
      </c>
      <c r="B10" s="425"/>
      <c r="C10" s="317"/>
      <c r="D10" s="317"/>
      <c r="E10" s="85"/>
      <c r="F10" s="434"/>
      <c r="G10" s="443"/>
      <c r="H10" s="442"/>
      <c r="I10" s="444"/>
    </row>
    <row r="11" spans="1:16" s="87" customFormat="1" ht="15" hidden="1" customHeight="1" x14ac:dyDescent="0.2">
      <c r="A11" s="92">
        <v>1915</v>
      </c>
      <c r="B11" s="425"/>
      <c r="C11" s="317"/>
      <c r="D11" s="317"/>
      <c r="E11" s="85"/>
      <c r="F11" s="434"/>
      <c r="G11" s="443"/>
      <c r="H11" s="442"/>
      <c r="I11" s="444"/>
    </row>
    <row r="12" spans="1:16" s="87" customFormat="1" ht="15" hidden="1" customHeight="1" x14ac:dyDescent="0.2">
      <c r="A12" s="92">
        <v>1916</v>
      </c>
      <c r="B12" s="425"/>
      <c r="C12" s="317"/>
      <c r="D12" s="317"/>
      <c r="E12" s="85"/>
      <c r="F12" s="434"/>
      <c r="G12" s="443"/>
      <c r="H12" s="442"/>
      <c r="I12" s="444"/>
    </row>
    <row r="13" spans="1:16" s="87" customFormat="1" ht="15" hidden="1" customHeight="1" x14ac:dyDescent="0.2">
      <c r="A13" s="92">
        <v>1917</v>
      </c>
      <c r="B13" s="425"/>
      <c r="C13" s="317"/>
      <c r="D13" s="317"/>
      <c r="E13" s="85"/>
      <c r="F13" s="434"/>
      <c r="G13" s="443"/>
      <c r="H13" s="442"/>
      <c r="I13" s="444"/>
    </row>
    <row r="14" spans="1:16" s="87" customFormat="1" ht="15" hidden="1" customHeight="1" x14ac:dyDescent="0.2">
      <c r="A14" s="92">
        <v>1918</v>
      </c>
      <c r="B14" s="425"/>
      <c r="C14" s="317"/>
      <c r="D14" s="353"/>
      <c r="E14" s="314"/>
      <c r="F14" s="434"/>
      <c r="G14" s="443"/>
      <c r="H14" s="442"/>
      <c r="I14" s="444"/>
    </row>
    <row r="15" spans="1:16" s="87" customFormat="1" ht="15" hidden="1" customHeight="1" x14ac:dyDescent="0.2">
      <c r="A15" s="91">
        <v>1919</v>
      </c>
      <c r="B15" s="426"/>
      <c r="C15" s="316"/>
      <c r="D15" s="354"/>
      <c r="E15" s="315"/>
      <c r="F15" s="435"/>
      <c r="G15" s="446"/>
      <c r="H15" s="445"/>
      <c r="I15" s="447"/>
    </row>
    <row r="16" spans="1:16" s="87" customFormat="1" ht="15" hidden="1" customHeight="1" x14ac:dyDescent="0.2">
      <c r="A16" s="92">
        <v>1920</v>
      </c>
      <c r="B16" s="425"/>
      <c r="C16" s="317"/>
      <c r="D16" s="353"/>
      <c r="E16" s="314"/>
      <c r="F16" s="434"/>
      <c r="G16" s="443"/>
      <c r="H16" s="442"/>
      <c r="I16" s="444"/>
    </row>
    <row r="17" spans="1:9" s="87" customFormat="1" ht="15" hidden="1" customHeight="1" x14ac:dyDescent="0.2">
      <c r="A17" s="92">
        <v>1921</v>
      </c>
      <c r="B17" s="425"/>
      <c r="C17" s="317"/>
      <c r="D17" s="353"/>
      <c r="E17" s="314"/>
      <c r="F17" s="434"/>
      <c r="G17" s="443"/>
      <c r="H17" s="442"/>
      <c r="I17" s="444"/>
    </row>
    <row r="18" spans="1:9" s="87" customFormat="1" ht="15" hidden="1" customHeight="1" x14ac:dyDescent="0.2">
      <c r="A18" s="92">
        <v>1922</v>
      </c>
      <c r="B18" s="425"/>
      <c r="C18" s="317"/>
      <c r="D18" s="353"/>
      <c r="E18" s="314"/>
      <c r="F18" s="434"/>
      <c r="G18" s="443"/>
      <c r="H18" s="442"/>
      <c r="I18" s="444"/>
    </row>
    <row r="19" spans="1:9" s="87" customFormat="1" ht="15" hidden="1" customHeight="1" x14ac:dyDescent="0.2">
      <c r="A19" s="92">
        <v>1923</v>
      </c>
      <c r="B19" s="425"/>
      <c r="C19" s="317"/>
      <c r="D19" s="353"/>
      <c r="E19" s="314"/>
      <c r="F19" s="434"/>
      <c r="G19" s="443"/>
      <c r="H19" s="442"/>
      <c r="I19" s="444"/>
    </row>
    <row r="20" spans="1:9" s="87" customFormat="1" ht="15" hidden="1" customHeight="1" x14ac:dyDescent="0.2">
      <c r="A20" s="92">
        <v>1924</v>
      </c>
      <c r="B20" s="425"/>
      <c r="C20" s="317"/>
      <c r="D20" s="353"/>
      <c r="E20" s="314"/>
      <c r="F20" s="434"/>
      <c r="G20" s="443"/>
      <c r="H20" s="442"/>
      <c r="I20" s="444"/>
    </row>
    <row r="21" spans="1:9" s="87" customFormat="1" ht="15" hidden="1" customHeight="1" x14ac:dyDescent="0.2">
      <c r="A21" s="92">
        <v>1925</v>
      </c>
      <c r="B21" s="425"/>
      <c r="C21" s="317"/>
      <c r="D21" s="353"/>
      <c r="E21" s="314"/>
      <c r="F21" s="434"/>
      <c r="G21" s="443"/>
      <c r="H21" s="442"/>
      <c r="I21" s="444"/>
    </row>
    <row r="22" spans="1:9" s="87" customFormat="1" ht="15" hidden="1" customHeight="1" x14ac:dyDescent="0.2">
      <c r="A22" s="92">
        <v>1926</v>
      </c>
      <c r="B22" s="425"/>
      <c r="C22" s="317"/>
      <c r="D22" s="353"/>
      <c r="E22" s="314"/>
      <c r="F22" s="434"/>
      <c r="G22" s="443"/>
      <c r="H22" s="442"/>
      <c r="I22" s="444"/>
    </row>
    <row r="23" spans="1:9" s="87" customFormat="1" ht="15" hidden="1" customHeight="1" x14ac:dyDescent="0.2">
      <c r="A23" s="92">
        <v>1927</v>
      </c>
      <c r="B23" s="425"/>
      <c r="C23" s="317"/>
      <c r="D23" s="353"/>
      <c r="E23" s="314"/>
      <c r="F23" s="434"/>
      <c r="G23" s="443"/>
      <c r="H23" s="442"/>
      <c r="I23" s="444"/>
    </row>
    <row r="24" spans="1:9" s="87" customFormat="1" ht="15" hidden="1" customHeight="1" x14ac:dyDescent="0.2">
      <c r="A24" s="92">
        <v>1928</v>
      </c>
      <c r="B24" s="425"/>
      <c r="C24" s="317"/>
      <c r="D24" s="353"/>
      <c r="E24" s="314"/>
      <c r="F24" s="434"/>
      <c r="G24" s="443"/>
      <c r="H24" s="442"/>
      <c r="I24" s="444"/>
    </row>
    <row r="25" spans="1:9" s="87" customFormat="1" ht="15" hidden="1" customHeight="1" x14ac:dyDescent="0.2">
      <c r="A25" s="91">
        <v>1929</v>
      </c>
      <c r="B25" s="426"/>
      <c r="C25" s="316"/>
      <c r="D25" s="354"/>
      <c r="E25" s="315"/>
      <c r="F25" s="435"/>
      <c r="G25" s="446"/>
      <c r="H25" s="445"/>
      <c r="I25" s="447"/>
    </row>
    <row r="26" spans="1:9" s="87" customFormat="1" ht="15" hidden="1" customHeight="1" x14ac:dyDescent="0.2">
      <c r="A26" s="92">
        <v>1930</v>
      </c>
      <c r="B26" s="425"/>
      <c r="C26" s="317"/>
      <c r="D26" s="353"/>
      <c r="E26" s="314"/>
      <c r="F26" s="434"/>
      <c r="G26" s="443"/>
      <c r="H26" s="442"/>
      <c r="I26" s="444"/>
    </row>
    <row r="27" spans="1:9" s="87" customFormat="1" ht="15" hidden="1" customHeight="1" x14ac:dyDescent="0.2">
      <c r="A27" s="92">
        <v>1931</v>
      </c>
      <c r="B27" s="425"/>
      <c r="C27" s="317"/>
      <c r="D27" s="353"/>
      <c r="E27" s="314"/>
      <c r="F27" s="434"/>
      <c r="G27" s="443"/>
      <c r="H27" s="442"/>
      <c r="I27" s="444"/>
    </row>
    <row r="28" spans="1:9" s="87" customFormat="1" ht="15" hidden="1" customHeight="1" x14ac:dyDescent="0.2">
      <c r="A28" s="92">
        <v>1932</v>
      </c>
      <c r="B28" s="425"/>
      <c r="C28" s="317"/>
      <c r="D28" s="353"/>
      <c r="E28" s="314"/>
      <c r="F28" s="434"/>
      <c r="G28" s="443"/>
      <c r="H28" s="442"/>
      <c r="I28" s="444"/>
    </row>
    <row r="29" spans="1:9" s="87" customFormat="1" ht="15" hidden="1" customHeight="1" x14ac:dyDescent="0.2">
      <c r="A29" s="92">
        <v>1933</v>
      </c>
      <c r="B29" s="425"/>
      <c r="C29" s="317"/>
      <c r="D29" s="353"/>
      <c r="E29" s="314"/>
      <c r="F29" s="434"/>
      <c r="G29" s="443"/>
      <c r="H29" s="442"/>
      <c r="I29" s="444"/>
    </row>
    <row r="30" spans="1:9" s="87" customFormat="1" ht="15" hidden="1" customHeight="1" x14ac:dyDescent="0.2">
      <c r="A30" s="92">
        <v>1934</v>
      </c>
      <c r="B30" s="425"/>
      <c r="C30" s="317"/>
      <c r="D30" s="353"/>
      <c r="E30" s="314"/>
      <c r="F30" s="434"/>
      <c r="G30" s="443"/>
      <c r="H30" s="442"/>
      <c r="I30" s="444"/>
    </row>
    <row r="31" spans="1:9" s="87" customFormat="1" ht="15" hidden="1" customHeight="1" x14ac:dyDescent="0.2">
      <c r="A31" s="92">
        <v>1935</v>
      </c>
      <c r="B31" s="425"/>
      <c r="C31" s="317"/>
      <c r="D31" s="353"/>
      <c r="E31" s="314"/>
      <c r="F31" s="434"/>
      <c r="G31" s="443"/>
      <c r="H31" s="442"/>
      <c r="I31" s="444"/>
    </row>
    <row r="32" spans="1:9" s="87" customFormat="1" ht="15" hidden="1" customHeight="1" x14ac:dyDescent="0.2">
      <c r="A32" s="92">
        <v>1936</v>
      </c>
      <c r="B32" s="425"/>
      <c r="C32" s="317"/>
      <c r="D32" s="353"/>
      <c r="E32" s="314"/>
      <c r="F32" s="434"/>
      <c r="G32" s="443"/>
      <c r="H32" s="442"/>
      <c r="I32" s="444"/>
    </row>
    <row r="33" spans="1:9" s="87" customFormat="1" ht="15" hidden="1" customHeight="1" x14ac:dyDescent="0.2">
      <c r="A33" s="92">
        <v>1937</v>
      </c>
      <c r="B33" s="425"/>
      <c r="C33" s="317"/>
      <c r="D33" s="353"/>
      <c r="E33" s="314"/>
      <c r="F33" s="434"/>
      <c r="G33" s="443"/>
      <c r="H33" s="442"/>
      <c r="I33" s="444"/>
    </row>
    <row r="34" spans="1:9" s="87" customFormat="1" ht="15" hidden="1" customHeight="1" x14ac:dyDescent="0.2">
      <c r="A34" s="92">
        <v>1938</v>
      </c>
      <c r="B34" s="425"/>
      <c r="C34" s="317"/>
      <c r="D34" s="353"/>
      <c r="E34" s="314"/>
      <c r="F34" s="434"/>
      <c r="G34" s="443"/>
      <c r="H34" s="442"/>
      <c r="I34" s="444"/>
    </row>
    <row r="35" spans="1:9" s="87" customFormat="1" ht="15" hidden="1" customHeight="1" x14ac:dyDescent="0.2">
      <c r="A35" s="91">
        <v>1939</v>
      </c>
      <c r="B35" s="426"/>
      <c r="C35" s="316"/>
      <c r="D35" s="354"/>
      <c r="E35" s="315"/>
      <c r="F35" s="435"/>
      <c r="G35" s="446"/>
      <c r="H35" s="445"/>
      <c r="I35" s="447"/>
    </row>
    <row r="36" spans="1:9" s="87" customFormat="1" ht="15" hidden="1" customHeight="1" x14ac:dyDescent="0.2">
      <c r="A36" s="92">
        <v>1940</v>
      </c>
      <c r="B36" s="425"/>
      <c r="C36" s="317"/>
      <c r="D36" s="353"/>
      <c r="E36" s="314"/>
      <c r="F36" s="434"/>
      <c r="G36" s="443"/>
      <c r="H36" s="442"/>
      <c r="I36" s="444"/>
    </row>
    <row r="37" spans="1:9" s="87" customFormat="1" ht="15" hidden="1" customHeight="1" x14ac:dyDescent="0.2">
      <c r="A37" s="92">
        <v>1941</v>
      </c>
      <c r="B37" s="425"/>
      <c r="C37" s="317"/>
      <c r="D37" s="353"/>
      <c r="E37" s="314"/>
      <c r="F37" s="434"/>
      <c r="G37" s="443"/>
      <c r="H37" s="442"/>
      <c r="I37" s="444"/>
    </row>
    <row r="38" spans="1:9" s="87" customFormat="1" ht="15" hidden="1" customHeight="1" x14ac:dyDescent="0.2">
      <c r="A38" s="92">
        <v>1942</v>
      </c>
      <c r="B38" s="425"/>
      <c r="C38" s="317"/>
      <c r="D38" s="353"/>
      <c r="E38" s="314"/>
      <c r="F38" s="434"/>
      <c r="G38" s="443"/>
      <c r="H38" s="442"/>
      <c r="I38" s="444"/>
    </row>
    <row r="39" spans="1:9" s="87" customFormat="1" ht="15" hidden="1" customHeight="1" x14ac:dyDescent="0.2">
      <c r="A39" s="92">
        <v>1943</v>
      </c>
      <c r="B39" s="425"/>
      <c r="C39" s="317"/>
      <c r="D39" s="353"/>
      <c r="E39" s="314"/>
      <c r="F39" s="434"/>
      <c r="G39" s="443"/>
      <c r="H39" s="442"/>
      <c r="I39" s="444"/>
    </row>
    <row r="40" spans="1:9" s="87" customFormat="1" ht="15" hidden="1" customHeight="1" x14ac:dyDescent="0.2">
      <c r="A40" s="92">
        <v>1944</v>
      </c>
      <c r="B40" s="425"/>
      <c r="C40" s="317"/>
      <c r="D40" s="353"/>
      <c r="E40" s="314"/>
      <c r="F40" s="434"/>
      <c r="G40" s="443"/>
      <c r="H40" s="442"/>
      <c r="I40" s="444"/>
    </row>
    <row r="41" spans="1:9" s="87" customFormat="1" ht="15" hidden="1" customHeight="1" x14ac:dyDescent="0.2">
      <c r="A41" s="92">
        <v>1945</v>
      </c>
      <c r="B41" s="425"/>
      <c r="C41" s="317"/>
      <c r="D41" s="353"/>
      <c r="E41" s="314"/>
      <c r="F41" s="434"/>
      <c r="G41" s="443"/>
      <c r="H41" s="442"/>
      <c r="I41" s="444"/>
    </row>
    <row r="42" spans="1:9" s="87" customFormat="1" ht="15" hidden="1" customHeight="1" x14ac:dyDescent="0.2">
      <c r="A42" s="92">
        <v>1946</v>
      </c>
      <c r="B42" s="425"/>
      <c r="C42" s="317"/>
      <c r="D42" s="353"/>
      <c r="E42" s="314"/>
      <c r="F42" s="434"/>
      <c r="G42" s="443"/>
      <c r="H42" s="442"/>
      <c r="I42" s="444"/>
    </row>
    <row r="43" spans="1:9" s="87" customFormat="1" ht="15" hidden="1" customHeight="1" x14ac:dyDescent="0.2">
      <c r="A43" s="92">
        <v>1947</v>
      </c>
      <c r="B43" s="425"/>
      <c r="C43" s="317"/>
      <c r="D43" s="353"/>
      <c r="E43" s="314"/>
      <c r="F43" s="434"/>
      <c r="G43" s="443"/>
      <c r="H43" s="442"/>
      <c r="I43" s="444"/>
    </row>
    <row r="44" spans="1:9" s="87" customFormat="1" ht="15" hidden="1" customHeight="1" x14ac:dyDescent="0.2">
      <c r="A44" s="92">
        <v>1948</v>
      </c>
      <c r="B44" s="425"/>
      <c r="C44" s="317"/>
      <c r="D44" s="353"/>
      <c r="E44" s="314"/>
      <c r="F44" s="434"/>
      <c r="G44" s="443"/>
      <c r="H44" s="442"/>
      <c r="I44" s="444"/>
    </row>
    <row r="45" spans="1:9" s="87" customFormat="1" ht="15" hidden="1" customHeight="1" x14ac:dyDescent="0.2">
      <c r="A45" s="91">
        <v>1949</v>
      </c>
      <c r="B45" s="426"/>
      <c r="C45" s="316"/>
      <c r="D45" s="354"/>
      <c r="E45" s="315"/>
      <c r="F45" s="435"/>
      <c r="G45" s="446"/>
      <c r="H45" s="445"/>
      <c r="I45" s="447"/>
    </row>
    <row r="46" spans="1:9" s="87" customFormat="1" ht="15" hidden="1" customHeight="1" x14ac:dyDescent="0.2">
      <c r="A46" s="92">
        <v>1950</v>
      </c>
      <c r="B46" s="425"/>
      <c r="C46" s="317"/>
      <c r="D46" s="353"/>
      <c r="E46" s="314"/>
      <c r="F46" s="434"/>
      <c r="G46" s="443"/>
      <c r="H46" s="442"/>
      <c r="I46" s="444"/>
    </row>
    <row r="47" spans="1:9" s="87" customFormat="1" ht="15" hidden="1" customHeight="1" x14ac:dyDescent="0.2">
      <c r="A47" s="92">
        <v>1951</v>
      </c>
      <c r="B47" s="425"/>
      <c r="C47" s="317"/>
      <c r="D47" s="353"/>
      <c r="E47" s="314"/>
      <c r="F47" s="434"/>
      <c r="G47" s="443"/>
      <c r="H47" s="442"/>
      <c r="I47" s="444"/>
    </row>
    <row r="48" spans="1:9" s="87" customFormat="1" ht="15" hidden="1" customHeight="1" x14ac:dyDescent="0.2">
      <c r="A48" s="92">
        <v>1952</v>
      </c>
      <c r="B48" s="425"/>
      <c r="C48" s="317"/>
      <c r="D48" s="353"/>
      <c r="E48" s="314"/>
      <c r="F48" s="434"/>
      <c r="G48" s="443"/>
      <c r="H48" s="442"/>
      <c r="I48" s="444"/>
    </row>
    <row r="49" spans="1:9" s="87" customFormat="1" ht="15" hidden="1" customHeight="1" x14ac:dyDescent="0.2">
      <c r="A49" s="92">
        <v>1953</v>
      </c>
      <c r="B49" s="425"/>
      <c r="C49" s="317"/>
      <c r="D49" s="353"/>
      <c r="E49" s="314"/>
      <c r="F49" s="434"/>
      <c r="G49" s="443"/>
      <c r="H49" s="442"/>
      <c r="I49" s="444"/>
    </row>
    <row r="50" spans="1:9" s="87" customFormat="1" ht="15" hidden="1" customHeight="1" x14ac:dyDescent="0.2">
      <c r="A50" s="92">
        <v>1954</v>
      </c>
      <c r="B50" s="425"/>
      <c r="C50" s="317"/>
      <c r="D50" s="353"/>
      <c r="E50" s="314"/>
      <c r="F50" s="434"/>
      <c r="G50" s="443"/>
      <c r="H50" s="442"/>
      <c r="I50" s="444"/>
    </row>
    <row r="51" spans="1:9" s="87" customFormat="1" ht="15" hidden="1" customHeight="1" x14ac:dyDescent="0.2">
      <c r="A51" s="92">
        <v>1955</v>
      </c>
      <c r="B51" s="425"/>
      <c r="C51" s="317"/>
      <c r="D51" s="353"/>
      <c r="E51" s="314"/>
      <c r="F51" s="434"/>
      <c r="G51" s="443"/>
      <c r="H51" s="442"/>
      <c r="I51" s="444"/>
    </row>
    <row r="52" spans="1:9" s="87" customFormat="1" ht="15" hidden="1" customHeight="1" x14ac:dyDescent="0.2">
      <c r="A52" s="92">
        <v>1956</v>
      </c>
      <c r="B52" s="425"/>
      <c r="C52" s="317"/>
      <c r="D52" s="353"/>
      <c r="E52" s="314"/>
      <c r="F52" s="434"/>
      <c r="G52" s="443"/>
      <c r="H52" s="442"/>
      <c r="I52" s="444"/>
    </row>
    <row r="53" spans="1:9" s="87" customFormat="1" ht="15" hidden="1" customHeight="1" x14ac:dyDescent="0.2">
      <c r="A53" s="92">
        <v>1957</v>
      </c>
      <c r="B53" s="425"/>
      <c r="C53" s="317"/>
      <c r="D53" s="353"/>
      <c r="E53" s="314"/>
      <c r="F53" s="434"/>
      <c r="G53" s="443"/>
      <c r="H53" s="442"/>
      <c r="I53" s="444"/>
    </row>
    <row r="54" spans="1:9" s="87" customFormat="1" ht="15" hidden="1" customHeight="1" x14ac:dyDescent="0.2">
      <c r="A54" s="92">
        <v>1958</v>
      </c>
      <c r="B54" s="425"/>
      <c r="C54" s="317"/>
      <c r="D54" s="353"/>
      <c r="E54" s="314"/>
      <c r="F54" s="434"/>
      <c r="G54" s="443"/>
      <c r="H54" s="442"/>
      <c r="I54" s="444"/>
    </row>
    <row r="55" spans="1:9" s="87" customFormat="1" ht="15" hidden="1" customHeight="1" x14ac:dyDescent="0.2">
      <c r="A55" s="91">
        <v>1959</v>
      </c>
      <c r="B55" s="426"/>
      <c r="C55" s="316"/>
      <c r="D55" s="354"/>
      <c r="E55" s="315"/>
      <c r="F55" s="435"/>
      <c r="G55" s="446"/>
      <c r="H55" s="445"/>
      <c r="I55" s="447"/>
    </row>
    <row r="56" spans="1:9" hidden="1" x14ac:dyDescent="0.2">
      <c r="A56" s="67">
        <v>1960</v>
      </c>
      <c r="B56" s="425"/>
      <c r="C56" s="317"/>
      <c r="D56" s="353"/>
      <c r="E56" s="314"/>
      <c r="F56" s="434"/>
      <c r="G56" s="443"/>
      <c r="H56" s="442"/>
      <c r="I56" s="444"/>
    </row>
    <row r="57" spans="1:9" hidden="1" x14ac:dyDescent="0.2">
      <c r="A57" s="67">
        <v>1961</v>
      </c>
      <c r="B57" s="425"/>
      <c r="C57" s="317"/>
      <c r="D57" s="353"/>
      <c r="E57" s="314"/>
      <c r="F57" s="434"/>
      <c r="G57" s="443"/>
      <c r="H57" s="442"/>
      <c r="I57" s="444"/>
    </row>
    <row r="58" spans="1:9" hidden="1" x14ac:dyDescent="0.2">
      <c r="A58" s="67">
        <v>1962</v>
      </c>
      <c r="B58" s="563"/>
      <c r="C58" s="523"/>
      <c r="D58" s="522"/>
      <c r="E58" s="522"/>
      <c r="F58" s="532"/>
      <c r="G58" s="543"/>
      <c r="H58" s="549"/>
      <c r="I58" s="550"/>
    </row>
    <row r="59" spans="1:9" hidden="1" x14ac:dyDescent="0.2">
      <c r="A59" s="67">
        <v>1963</v>
      </c>
      <c r="B59" s="564"/>
      <c r="C59" s="525"/>
      <c r="D59" s="524"/>
      <c r="E59" s="524"/>
      <c r="F59" s="533"/>
      <c r="G59" s="544"/>
      <c r="H59" s="551"/>
      <c r="I59" s="552"/>
    </row>
    <row r="60" spans="1:9" hidden="1" x14ac:dyDescent="0.2">
      <c r="A60" s="67">
        <v>1964</v>
      </c>
      <c r="B60" s="564"/>
      <c r="C60" s="525"/>
      <c r="D60" s="524"/>
      <c r="E60" s="524"/>
      <c r="F60" s="533"/>
      <c r="G60" s="544"/>
      <c r="H60" s="551"/>
      <c r="I60" s="552"/>
    </row>
    <row r="61" spans="1:9" hidden="1" x14ac:dyDescent="0.2">
      <c r="A61" s="67">
        <v>1965</v>
      </c>
      <c r="B61" s="564"/>
      <c r="C61" s="525"/>
      <c r="D61" s="524"/>
      <c r="E61" s="524"/>
      <c r="F61" s="533"/>
      <c r="G61" s="544"/>
      <c r="H61" s="551"/>
      <c r="I61" s="552"/>
    </row>
    <row r="62" spans="1:9" hidden="1" x14ac:dyDescent="0.2">
      <c r="A62" s="67">
        <v>1966</v>
      </c>
      <c r="B62" s="564"/>
      <c r="C62" s="525"/>
      <c r="D62" s="524"/>
      <c r="E62" s="524"/>
      <c r="F62" s="533"/>
      <c r="G62" s="544"/>
      <c r="H62" s="551"/>
      <c r="I62" s="552"/>
    </row>
    <row r="63" spans="1:9" hidden="1" x14ac:dyDescent="0.2">
      <c r="A63" s="67">
        <v>1967</v>
      </c>
      <c r="B63" s="564"/>
      <c r="C63" s="525"/>
      <c r="D63" s="524"/>
      <c r="E63" s="524"/>
      <c r="F63" s="534"/>
      <c r="G63" s="545"/>
      <c r="H63" s="551"/>
      <c r="I63" s="552"/>
    </row>
    <row r="64" spans="1:9" hidden="1" x14ac:dyDescent="0.2">
      <c r="A64" s="67">
        <v>1968</v>
      </c>
      <c r="B64" s="564"/>
      <c r="C64" s="525"/>
      <c r="D64" s="524"/>
      <c r="E64" s="524"/>
      <c r="F64" s="534"/>
      <c r="G64" s="545"/>
      <c r="H64" s="551"/>
      <c r="I64" s="552"/>
    </row>
    <row r="65" spans="1:16" hidden="1" x14ac:dyDescent="0.2">
      <c r="A65" s="72">
        <v>1969</v>
      </c>
      <c r="B65" s="565"/>
      <c r="C65" s="527"/>
      <c r="D65" s="526"/>
      <c r="E65" s="526"/>
      <c r="F65" s="535"/>
      <c r="G65" s="546"/>
      <c r="H65" s="553"/>
      <c r="I65" s="554"/>
    </row>
    <row r="66" spans="1:16" hidden="1" x14ac:dyDescent="0.2">
      <c r="A66" s="67">
        <v>1970</v>
      </c>
      <c r="B66" s="564"/>
      <c r="C66" s="525"/>
      <c r="D66" s="524"/>
      <c r="E66" s="524"/>
      <c r="F66" s="534"/>
      <c r="G66" s="545"/>
      <c r="H66" s="551"/>
      <c r="I66" s="552"/>
    </row>
    <row r="67" spans="1:16" hidden="1" x14ac:dyDescent="0.2">
      <c r="A67" s="67">
        <v>1971</v>
      </c>
      <c r="B67" s="564"/>
      <c r="C67" s="525"/>
      <c r="D67" s="524"/>
      <c r="E67" s="524"/>
      <c r="F67" s="534"/>
      <c r="G67" s="545"/>
      <c r="H67" s="551"/>
      <c r="I67" s="552"/>
    </row>
    <row r="68" spans="1:16" hidden="1" x14ac:dyDescent="0.2">
      <c r="A68" s="67">
        <v>1972</v>
      </c>
      <c r="B68" s="564"/>
      <c r="C68" s="525"/>
      <c r="D68" s="524"/>
      <c r="E68" s="524"/>
      <c r="F68" s="534"/>
      <c r="G68" s="545"/>
      <c r="H68" s="551"/>
      <c r="I68" s="552"/>
    </row>
    <row r="69" spans="1:16" hidden="1" x14ac:dyDescent="0.2">
      <c r="A69" s="67">
        <v>1973</v>
      </c>
      <c r="B69" s="564"/>
      <c r="C69" s="525"/>
      <c r="D69" s="524"/>
      <c r="E69" s="524"/>
      <c r="F69" s="534"/>
      <c r="G69" s="545"/>
      <c r="H69" s="551"/>
      <c r="I69" s="552"/>
    </row>
    <row r="70" spans="1:16" hidden="1" x14ac:dyDescent="0.2">
      <c r="A70" s="67">
        <v>1974</v>
      </c>
      <c r="B70" s="564"/>
      <c r="C70" s="525"/>
      <c r="D70" s="524"/>
      <c r="E70" s="524"/>
      <c r="F70" s="534"/>
      <c r="G70" s="545"/>
      <c r="H70" s="551"/>
      <c r="I70" s="552"/>
    </row>
    <row r="71" spans="1:16" hidden="1" x14ac:dyDescent="0.2">
      <c r="A71" s="67">
        <v>1975</v>
      </c>
      <c r="B71" s="564"/>
      <c r="C71" s="525"/>
      <c r="D71" s="524"/>
      <c r="E71" s="524"/>
      <c r="F71" s="534"/>
      <c r="G71" s="545"/>
      <c r="H71" s="551"/>
      <c r="I71" s="552"/>
    </row>
    <row r="72" spans="1:16" hidden="1" x14ac:dyDescent="0.2">
      <c r="A72" s="67">
        <v>1976</v>
      </c>
      <c r="B72" s="564"/>
      <c r="C72" s="525"/>
      <c r="D72" s="524"/>
      <c r="E72" s="524"/>
      <c r="F72" s="534"/>
      <c r="G72" s="545"/>
      <c r="H72" s="551"/>
      <c r="I72" s="552"/>
    </row>
    <row r="73" spans="1:16" hidden="1" x14ac:dyDescent="0.2">
      <c r="A73" s="67">
        <v>1977</v>
      </c>
      <c r="B73" s="564"/>
      <c r="C73" s="525"/>
      <c r="D73" s="524"/>
      <c r="E73" s="524"/>
      <c r="F73" s="534"/>
      <c r="G73" s="545"/>
      <c r="H73" s="551"/>
      <c r="I73" s="552"/>
    </row>
    <row r="74" spans="1:16" hidden="1" x14ac:dyDescent="0.2">
      <c r="A74" s="67">
        <v>1978</v>
      </c>
      <c r="B74" s="564"/>
      <c r="C74" s="525"/>
      <c r="D74" s="524"/>
      <c r="E74" s="524"/>
      <c r="F74" s="534"/>
      <c r="G74" s="545"/>
      <c r="H74" s="551"/>
      <c r="I74" s="552"/>
    </row>
    <row r="75" spans="1:16" x14ac:dyDescent="0.2">
      <c r="A75" s="72">
        <v>1979</v>
      </c>
      <c r="B75" s="565">
        <f>avgpeinc!AW68</f>
        <v>18034.630562278759</v>
      </c>
      <c r="C75" s="527">
        <v>17550.961665136885</v>
      </c>
      <c r="D75" s="526">
        <v>25489.783212562437</v>
      </c>
      <c r="E75" s="526">
        <v>11749.187034914694</v>
      </c>
      <c r="F75" s="536">
        <f>B75*0.5/'TB5'!B75</f>
        <v>0.20352089405059814</v>
      </c>
      <c r="G75" s="547">
        <v>0.22606456279754639</v>
      </c>
      <c r="H75" s="553">
        <v>0.22285753488540649</v>
      </c>
      <c r="I75" s="554">
        <v>0.13749337196350098</v>
      </c>
      <c r="L75" s="902"/>
      <c r="P75" s="902"/>
    </row>
    <row r="76" spans="1:16" x14ac:dyDescent="0.2">
      <c r="A76" s="67">
        <v>1980</v>
      </c>
      <c r="B76" s="564">
        <f>avgpeinc!AW69</f>
        <v>17280.468252131031</v>
      </c>
      <c r="C76" s="525">
        <v>16597.746275098743</v>
      </c>
      <c r="D76" s="524">
        <v>24246.676339654226</v>
      </c>
      <c r="E76" s="524">
        <v>12000.698191691172</v>
      </c>
      <c r="F76" s="533">
        <f>B76*0.5/'TB5'!B76</f>
        <v>0.20086169242858884</v>
      </c>
      <c r="G76" s="544">
        <v>0.22002166509628296</v>
      </c>
      <c r="H76" s="551">
        <v>0.21981394290924072</v>
      </c>
      <c r="I76" s="552">
        <v>0.14179801940917969</v>
      </c>
      <c r="L76" s="902">
        <f>AVERAGE('TB4'!T9:T58)</f>
        <v>17280.390969124575</v>
      </c>
      <c r="P76" s="902"/>
    </row>
    <row r="77" spans="1:16" x14ac:dyDescent="0.2">
      <c r="A77" s="67">
        <v>1981</v>
      </c>
      <c r="B77" s="564">
        <f>avgpeinc!AW70</f>
        <v>17075.59962090075</v>
      </c>
      <c r="C77" s="525">
        <v>16081.084740896831</v>
      </c>
      <c r="D77" s="524">
        <v>23494.062595621512</v>
      </c>
      <c r="E77" s="524">
        <v>13053.949119570476</v>
      </c>
      <c r="F77" s="533">
        <f>B77*0.5/'TB5'!B77</f>
        <v>0.19696658849716187</v>
      </c>
      <c r="G77" s="544">
        <v>0.21389400959014893</v>
      </c>
      <c r="H77" s="551">
        <v>0.21265935897827148</v>
      </c>
      <c r="I77" s="552">
        <v>0.14731734991073608</v>
      </c>
      <c r="L77" s="902"/>
      <c r="P77" s="902"/>
    </row>
    <row r="78" spans="1:16" x14ac:dyDescent="0.2">
      <c r="A78" s="67">
        <v>1982</v>
      </c>
      <c r="B78" s="564">
        <f>avgpeinc!AW71</f>
        <v>16036.61219037177</v>
      </c>
      <c r="C78" s="525">
        <v>14998.308125100515</v>
      </c>
      <c r="D78" s="524">
        <v>21217.459532389166</v>
      </c>
      <c r="E78" s="524">
        <v>13287.040180725315</v>
      </c>
      <c r="F78" s="533">
        <f>B78*0.5/'TB5'!B78</f>
        <v>0.19126886129379272</v>
      </c>
      <c r="G78" s="544">
        <v>0.20508706569671631</v>
      </c>
      <c r="H78" s="551">
        <v>0.20284074544906616</v>
      </c>
      <c r="I78" s="552">
        <v>0.15106093883514404</v>
      </c>
      <c r="L78" s="902"/>
      <c r="P78" s="902"/>
    </row>
    <row r="79" spans="1:16" x14ac:dyDescent="0.2">
      <c r="A79" s="67">
        <v>1983</v>
      </c>
      <c r="B79" s="564">
        <f>avgpeinc!AW72</f>
        <v>15618.570238514567</v>
      </c>
      <c r="C79" s="525">
        <v>14437.655409100711</v>
      </c>
      <c r="D79" s="524">
        <v>20703.38068754429</v>
      </c>
      <c r="E79" s="524">
        <v>13690.545313559147</v>
      </c>
      <c r="F79" s="533">
        <f>B79*0.5/'TB5'!B79</f>
        <v>0.18340677022933963</v>
      </c>
      <c r="G79" s="544">
        <v>0.19606083631515503</v>
      </c>
      <c r="H79" s="551">
        <v>0.19481056928634644</v>
      </c>
      <c r="I79" s="552">
        <v>0.14823406934738159</v>
      </c>
      <c r="L79" s="902"/>
      <c r="P79" s="902"/>
    </row>
    <row r="80" spans="1:16" x14ac:dyDescent="0.2">
      <c r="A80" s="67">
        <v>1984</v>
      </c>
      <c r="B80" s="564">
        <f>avgpeinc!AW73</f>
        <v>16299.252389230352</v>
      </c>
      <c r="C80" s="525">
        <v>15021.643640931439</v>
      </c>
      <c r="D80" s="524">
        <v>21713.387789356428</v>
      </c>
      <c r="E80" s="524">
        <v>14427.989532337364</v>
      </c>
      <c r="F80" s="533">
        <f>B80*0.5/'TB5'!B80</f>
        <v>0.17944383621215823</v>
      </c>
      <c r="G80" s="544">
        <v>0.19396334886550903</v>
      </c>
      <c r="H80" s="551">
        <v>0.18858259916305542</v>
      </c>
      <c r="I80" s="552">
        <v>0.14380562305450439</v>
      </c>
      <c r="L80" s="902"/>
      <c r="P80" s="902"/>
    </row>
    <row r="81" spans="1:16" x14ac:dyDescent="0.2">
      <c r="A81" s="67">
        <v>1985</v>
      </c>
      <c r="B81" s="564">
        <f>avgpeinc!AW74</f>
        <v>16455.65652709483</v>
      </c>
      <c r="C81" s="525">
        <v>15188.776206747165</v>
      </c>
      <c r="D81" s="524">
        <v>21643.298276678997</v>
      </c>
      <c r="E81" s="524">
        <v>14749.552741689793</v>
      </c>
      <c r="F81" s="533">
        <f>B81*0.5/'TB5'!B81</f>
        <v>0.17809480428695681</v>
      </c>
      <c r="G81" s="544">
        <v>0.19226336479187012</v>
      </c>
      <c r="H81" s="551">
        <v>0.18619972467422485</v>
      </c>
      <c r="I81" s="552">
        <v>0.14330226182937622</v>
      </c>
      <c r="L81" s="902"/>
      <c r="P81" s="902"/>
    </row>
    <row r="82" spans="1:16" x14ac:dyDescent="0.2">
      <c r="A82" s="67">
        <v>1986</v>
      </c>
      <c r="B82" s="564">
        <f>avgpeinc!AW75</f>
        <v>16417.654474224706</v>
      </c>
      <c r="C82" s="525">
        <v>15212.989881000094</v>
      </c>
      <c r="D82" s="524">
        <v>21360.009856318342</v>
      </c>
      <c r="E82" s="524">
        <v>14819.81295631916</v>
      </c>
      <c r="F82" s="533">
        <f>B82*0.5/'TB5'!B82</f>
        <v>0.17612302303314209</v>
      </c>
      <c r="G82" s="544">
        <v>0.18974786996841431</v>
      </c>
      <c r="H82" s="551">
        <v>0.18018913269042969</v>
      </c>
      <c r="I82" s="552">
        <v>0.14656639099121094</v>
      </c>
      <c r="L82" s="902"/>
      <c r="P82" s="902"/>
    </row>
    <row r="83" spans="1:16" x14ac:dyDescent="0.2">
      <c r="A83" s="67">
        <v>1987</v>
      </c>
      <c r="B83" s="564">
        <f>avgpeinc!AW76</f>
        <v>16672.092664105534</v>
      </c>
      <c r="C83" s="525">
        <v>15243.010588222214</v>
      </c>
      <c r="D83" s="524">
        <v>22889.423304336597</v>
      </c>
      <c r="E83" s="524">
        <v>14709.420008032848</v>
      </c>
      <c r="F83" s="533">
        <f>B83*0.5/'TB5'!B83</f>
        <v>0.17359930276870725</v>
      </c>
      <c r="G83" s="544">
        <v>0.1834380030632019</v>
      </c>
      <c r="H83" s="551">
        <v>0.18314296007156372</v>
      </c>
      <c r="I83" s="552">
        <v>0.14938706159591675</v>
      </c>
      <c r="L83" s="902"/>
      <c r="P83" s="902"/>
    </row>
    <row r="84" spans="1:16" x14ac:dyDescent="0.2">
      <c r="A84" s="67">
        <v>1988</v>
      </c>
      <c r="B84" s="564">
        <f>avgpeinc!AW77</f>
        <v>16884.432355054465</v>
      </c>
      <c r="C84" s="525">
        <v>15328.286870882077</v>
      </c>
      <c r="D84" s="524">
        <v>23731.703139991769</v>
      </c>
      <c r="E84" s="524">
        <v>14495.61852843815</v>
      </c>
      <c r="F84" s="533">
        <f>B84*0.5/'TB5'!B84</f>
        <v>0.16872024536132812</v>
      </c>
      <c r="G84" s="544">
        <v>0.17847537994384766</v>
      </c>
      <c r="H84" s="551">
        <v>0.17720198631286621</v>
      </c>
      <c r="I84" s="552">
        <v>0.14614003896713257</v>
      </c>
      <c r="L84" s="902"/>
      <c r="P84" s="902"/>
    </row>
    <row r="85" spans="1:16" x14ac:dyDescent="0.2">
      <c r="A85" s="72">
        <v>1989</v>
      </c>
      <c r="B85" s="565">
        <f>avgpeinc!AW78</f>
        <v>17193.580188685628</v>
      </c>
      <c r="C85" s="527">
        <v>15647.538285409448</v>
      </c>
      <c r="D85" s="526">
        <v>24193.25432318516</v>
      </c>
      <c r="E85" s="526">
        <v>14751.294287889272</v>
      </c>
      <c r="F85" s="536">
        <f>B85*0.5/'TB5'!B85</f>
        <v>0.16976416110992432</v>
      </c>
      <c r="G85" s="547">
        <v>0.17976158857345581</v>
      </c>
      <c r="H85" s="553">
        <v>0.17907261848449707</v>
      </c>
      <c r="I85" s="554">
        <v>0.14632487297058105</v>
      </c>
      <c r="L85" s="902"/>
      <c r="P85" s="902"/>
    </row>
    <row r="86" spans="1:16" x14ac:dyDescent="0.2">
      <c r="A86" s="67">
        <v>1990</v>
      </c>
      <c r="B86" s="564">
        <f>avgpeinc!AW79</f>
        <v>17064.438151367453</v>
      </c>
      <c r="C86" s="525">
        <v>15424.423418884306</v>
      </c>
      <c r="D86" s="524">
        <v>24177.558417998571</v>
      </c>
      <c r="E86" s="524">
        <v>14862.111451341345</v>
      </c>
      <c r="F86" s="533">
        <f>B86*0.5/'TB5'!B86</f>
        <v>0.16863638162612912</v>
      </c>
      <c r="G86" s="544">
        <v>0.17794656753540039</v>
      </c>
      <c r="H86" s="551">
        <v>0.17806059122085571</v>
      </c>
      <c r="I86" s="552">
        <v>0.14825010299682617</v>
      </c>
      <c r="L86" s="902"/>
      <c r="P86" s="902"/>
    </row>
    <row r="87" spans="1:16" x14ac:dyDescent="0.2">
      <c r="A87" s="67">
        <v>1991</v>
      </c>
      <c r="B87" s="564">
        <f>avgpeinc!AW80</f>
        <v>16566.099022460989</v>
      </c>
      <c r="C87" s="525">
        <v>14694.876631654937</v>
      </c>
      <c r="D87" s="524">
        <v>23665.137185558076</v>
      </c>
      <c r="E87" s="524">
        <v>14961.535428804696</v>
      </c>
      <c r="F87" s="533">
        <f>B87*0.5/'TB5'!B87</f>
        <v>0.16713327169418335</v>
      </c>
      <c r="G87" s="544">
        <v>0.17374074459075928</v>
      </c>
      <c r="H87" s="551">
        <v>0.18021643161773682</v>
      </c>
      <c r="I87" s="552">
        <v>0.14912402629852295</v>
      </c>
      <c r="L87" s="902"/>
      <c r="P87" s="902"/>
    </row>
    <row r="88" spans="1:16" x14ac:dyDescent="0.2">
      <c r="A88" s="67">
        <v>1992</v>
      </c>
      <c r="B88" s="564">
        <f>avgpeinc!AW81</f>
        <v>16159.604613381511</v>
      </c>
      <c r="C88" s="525">
        <v>14493.81957248963</v>
      </c>
      <c r="D88" s="524">
        <v>22954.776378210387</v>
      </c>
      <c r="E88" s="524">
        <v>14145.584162799654</v>
      </c>
      <c r="F88" s="533">
        <f>B88*0.5/'TB5'!B88</f>
        <v>0.15993767976760861</v>
      </c>
      <c r="G88" s="544">
        <v>0.16855263710021973</v>
      </c>
      <c r="H88" s="551">
        <v>0.17083728313446045</v>
      </c>
      <c r="I88" s="552">
        <v>0.14035838842391968</v>
      </c>
      <c r="L88" s="902"/>
      <c r="P88" s="902"/>
    </row>
    <row r="89" spans="1:16" x14ac:dyDescent="0.2">
      <c r="A89" s="67">
        <v>1993</v>
      </c>
      <c r="B89" s="564">
        <f>avgpeinc!AW82</f>
        <v>16424.88339840743</v>
      </c>
      <c r="C89" s="525">
        <v>14704.190528721525</v>
      </c>
      <c r="D89" s="524">
        <v>24101.303932007282</v>
      </c>
      <c r="E89" s="524">
        <v>13452.273902714047</v>
      </c>
      <c r="F89" s="533">
        <f>B89*0.5/'TB5'!B89</f>
        <v>0.1611931324005127</v>
      </c>
      <c r="G89" s="544">
        <v>0.1701127290725708</v>
      </c>
      <c r="H89" s="551">
        <v>0.17756885290145874</v>
      </c>
      <c r="I89" s="552">
        <v>0.13383132219314575</v>
      </c>
      <c r="L89" s="902"/>
      <c r="P89" s="902"/>
    </row>
    <row r="90" spans="1:16" x14ac:dyDescent="0.2">
      <c r="A90" s="67">
        <v>1994</v>
      </c>
      <c r="B90" s="564">
        <f>avgpeinc!AW83</f>
        <v>16972.481139153235</v>
      </c>
      <c r="C90" s="525">
        <v>15255.036425550614</v>
      </c>
      <c r="D90" s="524">
        <v>24723.607260770805</v>
      </c>
      <c r="E90" s="524">
        <v>13861.85841065272</v>
      </c>
      <c r="F90" s="533">
        <f>B90*0.5/'TB5'!B90</f>
        <v>0.16129761934280393</v>
      </c>
      <c r="G90" s="544">
        <v>0.17190772294998169</v>
      </c>
      <c r="H90" s="551">
        <v>0.1765446662902832</v>
      </c>
      <c r="I90" s="552">
        <v>0.13295459747314453</v>
      </c>
      <c r="L90" s="902"/>
      <c r="P90" s="902"/>
    </row>
    <row r="91" spans="1:16" x14ac:dyDescent="0.2">
      <c r="A91" s="67">
        <v>1995</v>
      </c>
      <c r="B91" s="564">
        <f>avgpeinc!AW84</f>
        <v>16940.80045123661</v>
      </c>
      <c r="C91" s="525">
        <v>14866.624297217522</v>
      </c>
      <c r="D91" s="524">
        <v>25014.54999830413</v>
      </c>
      <c r="E91" s="524">
        <v>14504.968018599693</v>
      </c>
      <c r="F91" s="533">
        <f>B91*0.5/'TB5'!B91</f>
        <v>0.15753644704818726</v>
      </c>
      <c r="G91" s="544">
        <v>0.1664879322052002</v>
      </c>
      <c r="H91" s="551">
        <v>0.17295700311660767</v>
      </c>
      <c r="I91" s="552">
        <v>0.13430744409561157</v>
      </c>
      <c r="L91" s="902"/>
      <c r="P91" s="902"/>
    </row>
    <row r="92" spans="1:16" x14ac:dyDescent="0.2">
      <c r="A92" s="67">
        <v>1996</v>
      </c>
      <c r="B92" s="564">
        <f>avgpeinc!AW85</f>
        <v>17179.731425626422</v>
      </c>
      <c r="C92" s="525">
        <v>14890.428915857279</v>
      </c>
      <c r="D92" s="524">
        <v>24745.941858797687</v>
      </c>
      <c r="E92" s="524">
        <v>15652.917670202962</v>
      </c>
      <c r="F92" s="533">
        <f>B92*0.5/'TB5'!B92</f>
        <v>0.15487104654312134</v>
      </c>
      <c r="G92" s="544">
        <v>0.16457754373550415</v>
      </c>
      <c r="H92" s="551">
        <v>0.16835987567901611</v>
      </c>
      <c r="I92" s="552">
        <v>0.13292455673217773</v>
      </c>
      <c r="L92" s="902"/>
      <c r="P92" s="902"/>
    </row>
    <row r="93" spans="1:16" x14ac:dyDescent="0.2">
      <c r="A93" s="67">
        <v>1997</v>
      </c>
      <c r="B93" s="564">
        <f>avgpeinc!AW86</f>
        <v>17543.28965665985</v>
      </c>
      <c r="C93" s="525">
        <v>15078.16392636198</v>
      </c>
      <c r="D93" s="524">
        <v>25614.118413063763</v>
      </c>
      <c r="E93" s="524">
        <v>15826.079838731117</v>
      </c>
      <c r="F93" s="533">
        <f>B93*0.5/'TB5'!B93</f>
        <v>0.15260446071624759</v>
      </c>
      <c r="G93" s="544">
        <v>0.16253024339675903</v>
      </c>
      <c r="H93" s="551">
        <v>0.16705930233001709</v>
      </c>
      <c r="I93" s="552">
        <v>0.13027960062026978</v>
      </c>
      <c r="L93" s="902"/>
      <c r="P93" s="902"/>
    </row>
    <row r="94" spans="1:16" x14ac:dyDescent="0.2">
      <c r="A94" s="67">
        <v>1998</v>
      </c>
      <c r="B94" s="564">
        <f>avgpeinc!AW87</f>
        <v>18234.013399587428</v>
      </c>
      <c r="C94" s="525">
        <v>15808.225115444877</v>
      </c>
      <c r="D94" s="524">
        <v>26245.326512411462</v>
      </c>
      <c r="E94" s="524">
        <v>16231.874585769694</v>
      </c>
      <c r="F94" s="533">
        <f>B94*0.5/'TB5'!B94</f>
        <v>0.15276479721069336</v>
      </c>
      <c r="G94" s="544">
        <v>0.16384881734848022</v>
      </c>
      <c r="H94" s="551">
        <v>0.16449767351150513</v>
      </c>
      <c r="I94" s="552">
        <v>0.1309812068939209</v>
      </c>
      <c r="L94" s="902"/>
      <c r="P94" s="902"/>
    </row>
    <row r="95" spans="1:16" x14ac:dyDescent="0.2">
      <c r="A95" s="72">
        <v>1999</v>
      </c>
      <c r="B95" s="565">
        <f>avgpeinc!AW88</f>
        <v>18663.359503494801</v>
      </c>
      <c r="C95" s="527">
        <v>15963.511283535723</v>
      </c>
      <c r="D95" s="526">
        <v>26249.478605480734</v>
      </c>
      <c r="E95" s="526">
        <v>17726.599462219965</v>
      </c>
      <c r="F95" s="536">
        <f>B95*0.5/'TB5'!B95</f>
        <v>0.15175461769104004</v>
      </c>
      <c r="G95" s="547">
        <v>0.15924328565597534</v>
      </c>
      <c r="H95" s="553">
        <v>0.1618424654006958</v>
      </c>
      <c r="I95" s="554">
        <v>0.13998138904571533</v>
      </c>
      <c r="L95" s="902"/>
      <c r="P95" s="902"/>
    </row>
    <row r="96" spans="1:16" x14ac:dyDescent="0.2">
      <c r="A96" s="77">
        <v>2000</v>
      </c>
      <c r="B96" s="566">
        <f>avgpeinc!AW89</f>
        <v>19137.145667237648</v>
      </c>
      <c r="C96" s="529">
        <v>16237.740441659529</v>
      </c>
      <c r="D96" s="528">
        <v>26635.48183121076</v>
      </c>
      <c r="E96" s="528">
        <v>19012.882019181299</v>
      </c>
      <c r="F96" s="537">
        <f>B96*0.5/'TB5'!B96</f>
        <v>0.15066403150558472</v>
      </c>
      <c r="G96" s="548">
        <v>0.15803349018096924</v>
      </c>
      <c r="H96" s="555">
        <v>0.16070574522018433</v>
      </c>
      <c r="I96" s="556">
        <v>0.14046454429626465</v>
      </c>
      <c r="L96" s="902"/>
      <c r="P96" s="902"/>
    </row>
    <row r="97" spans="1:16" x14ac:dyDescent="0.2">
      <c r="A97" s="67">
        <v>2001</v>
      </c>
      <c r="B97" s="564">
        <f>avgpeinc!AW90</f>
        <v>19309.243558750986</v>
      </c>
      <c r="C97" s="525">
        <v>16176.858323176104</v>
      </c>
      <c r="D97" s="524">
        <v>26894.920553336466</v>
      </c>
      <c r="E97" s="524">
        <v>19240.706686148966</v>
      </c>
      <c r="F97" s="533">
        <f>B97*0.5/'TB5'!B97</f>
        <v>0.152828574180603</v>
      </c>
      <c r="G97" s="544">
        <v>0.15880745649337769</v>
      </c>
      <c r="H97" s="551">
        <v>0.16530358791351318</v>
      </c>
      <c r="I97" s="552">
        <v>0.14236295223236084</v>
      </c>
      <c r="L97" s="902"/>
      <c r="P97" s="902"/>
    </row>
    <row r="98" spans="1:16" x14ac:dyDescent="0.2">
      <c r="A98" s="67">
        <v>2002</v>
      </c>
      <c r="B98" s="564">
        <f>avgpeinc!AW91</f>
        <v>19385.961987070925</v>
      </c>
      <c r="C98" s="525">
        <v>16421.934327567589</v>
      </c>
      <c r="D98" s="524">
        <v>26731.348859125745</v>
      </c>
      <c r="E98" s="524">
        <v>18750.968194541529</v>
      </c>
      <c r="F98" s="533">
        <f>B98*0.5/'TB5'!B98</f>
        <v>0.15381371974945068</v>
      </c>
      <c r="G98" s="544">
        <v>0.16264700889587402</v>
      </c>
      <c r="H98" s="551">
        <v>0.1651911735534668</v>
      </c>
      <c r="I98" s="552">
        <v>0.13909304141998291</v>
      </c>
      <c r="L98" s="902"/>
      <c r="P98" s="902"/>
    </row>
    <row r="99" spans="1:16" x14ac:dyDescent="0.2">
      <c r="A99" s="67">
        <v>2003</v>
      </c>
      <c r="B99" s="564">
        <f>avgpeinc!AW92</f>
        <v>19196.277472510475</v>
      </c>
      <c r="C99" s="525">
        <v>16274.278381157699</v>
      </c>
      <c r="D99" s="524">
        <v>26416.849359438882</v>
      </c>
      <c r="E99" s="524">
        <v>18506.701356734757</v>
      </c>
      <c r="F99" s="533">
        <f>B99*0.5/'TB5'!B99</f>
        <v>0.15082031488418579</v>
      </c>
      <c r="G99" s="544">
        <v>0.16020721197128296</v>
      </c>
      <c r="H99" s="551">
        <v>0.16152304410934448</v>
      </c>
      <c r="I99" s="552">
        <v>0.13722944259643555</v>
      </c>
      <c r="L99" s="902"/>
      <c r="P99" s="902"/>
    </row>
    <row r="100" spans="1:16" x14ac:dyDescent="0.2">
      <c r="A100" s="67">
        <v>2004</v>
      </c>
      <c r="B100" s="564">
        <f>avgpeinc!AW93</f>
        <v>19380.746425291141</v>
      </c>
      <c r="C100" s="525">
        <v>16396.124015362897</v>
      </c>
      <c r="D100" s="524">
        <v>26077.624194767508</v>
      </c>
      <c r="E100" s="524">
        <v>18816.10052013415</v>
      </c>
      <c r="F100" s="533">
        <f>B100*0.5/'TB5'!B100</f>
        <v>0.14794331789016724</v>
      </c>
      <c r="G100" s="544">
        <v>0.15759658813476562</v>
      </c>
      <c r="H100" s="551">
        <v>0.15568983554840088</v>
      </c>
      <c r="I100" s="552">
        <v>0.13579893112182617</v>
      </c>
      <c r="L100" s="902"/>
      <c r="P100" s="902"/>
    </row>
    <row r="101" spans="1:16" x14ac:dyDescent="0.2">
      <c r="A101" s="67">
        <v>2005</v>
      </c>
      <c r="B101" s="564">
        <f>avgpeinc!AW94</f>
        <v>19261.835862293683</v>
      </c>
      <c r="C101" s="525">
        <v>15973.674025684182</v>
      </c>
      <c r="D101" s="524">
        <v>26402.704493920399</v>
      </c>
      <c r="E101" s="524">
        <v>19632.669109486953</v>
      </c>
      <c r="F101" s="533">
        <f>B101*0.5/'TB5'!B101</f>
        <v>0.14354872703552249</v>
      </c>
      <c r="G101" s="544">
        <v>0.15413260459899902</v>
      </c>
      <c r="H101" s="551">
        <v>0.15201425552368164</v>
      </c>
      <c r="I101" s="552">
        <v>0.13481485843658447</v>
      </c>
      <c r="L101" s="902"/>
      <c r="P101" s="902"/>
    </row>
    <row r="102" spans="1:16" x14ac:dyDescent="0.2">
      <c r="A102" s="67">
        <v>2006</v>
      </c>
      <c r="B102" s="564">
        <f>avgpeinc!AW95</f>
        <v>19298.650147473523</v>
      </c>
      <c r="C102" s="525">
        <v>15603.133145237134</v>
      </c>
      <c r="D102" s="524">
        <v>25776.340518233712</v>
      </c>
      <c r="E102" s="524">
        <v>21920.261461499758</v>
      </c>
      <c r="F102" s="533">
        <f>B102*0.5/'TB5'!B102</f>
        <v>0.14060050249099731</v>
      </c>
      <c r="G102" s="544">
        <v>0.15049529075622559</v>
      </c>
      <c r="H102" s="551">
        <v>0.14530819654464722</v>
      </c>
      <c r="I102" s="552">
        <v>0.14309638738632202</v>
      </c>
      <c r="L102" s="902"/>
      <c r="P102" s="902"/>
    </row>
    <row r="103" spans="1:16" x14ac:dyDescent="0.2">
      <c r="A103" s="67">
        <v>2007</v>
      </c>
      <c r="B103" s="564">
        <f>avgpeinc!AW96</f>
        <v>19461.670123335069</v>
      </c>
      <c r="C103" s="525">
        <v>15650.077467472373</v>
      </c>
      <c r="D103" s="524">
        <v>25661.354412495239</v>
      </c>
      <c r="E103" s="524">
        <v>23236.852111999156</v>
      </c>
      <c r="F103" s="533">
        <f>B103*0.5/'TB5'!B103</f>
        <v>0.14327245950698853</v>
      </c>
      <c r="G103" s="544">
        <v>0.15417647361755371</v>
      </c>
      <c r="H103" s="551">
        <v>0.14541089534759521</v>
      </c>
      <c r="I103" s="552">
        <v>0.15192562341690063</v>
      </c>
      <c r="L103" s="902"/>
      <c r="P103" s="902"/>
    </row>
    <row r="104" spans="1:16" x14ac:dyDescent="0.2">
      <c r="A104" s="67">
        <v>2008</v>
      </c>
      <c r="B104" s="564">
        <f>avgpeinc!AW97</f>
        <v>18946.17671409453</v>
      </c>
      <c r="C104" s="525">
        <v>15000.102681455488</v>
      </c>
      <c r="D104" s="524">
        <v>24783.103108081774</v>
      </c>
      <c r="E104" s="524">
        <v>23355.089339164726</v>
      </c>
      <c r="F104" s="533">
        <f>B104*0.5/'TB5'!B104</f>
        <v>0.14307618141174316</v>
      </c>
      <c r="G104" s="544">
        <v>0.14965665340423584</v>
      </c>
      <c r="H104" s="551">
        <v>0.14708024263381958</v>
      </c>
      <c r="I104" s="552">
        <v>0.15627318620681763</v>
      </c>
      <c r="L104" s="902"/>
      <c r="P104" s="902"/>
    </row>
    <row r="105" spans="1:16" x14ac:dyDescent="0.2">
      <c r="A105" s="72">
        <v>2009</v>
      </c>
      <c r="B105" s="567">
        <f>avgpeinc!AW98</f>
        <v>18030.090320906191</v>
      </c>
      <c r="C105" s="568">
        <v>14448.639676510975</v>
      </c>
      <c r="D105" s="526">
        <v>23377.162617340724</v>
      </c>
      <c r="E105" s="526">
        <v>21303.621154419267</v>
      </c>
      <c r="F105" s="536">
        <f>B105*0.5/'TB5'!B105</f>
        <v>0.14250725507736206</v>
      </c>
      <c r="G105" s="547">
        <v>0.15011423826217651</v>
      </c>
      <c r="H105" s="557">
        <v>0.14574939012527466</v>
      </c>
      <c r="I105" s="896">
        <v>0.15352362394332886</v>
      </c>
      <c r="L105" s="902"/>
      <c r="P105" s="902"/>
    </row>
    <row r="106" spans="1:16" x14ac:dyDescent="0.2">
      <c r="A106" s="67">
        <v>2010</v>
      </c>
      <c r="B106" s="569">
        <f>avgpeinc!AW99</f>
        <v>18066.841703290851</v>
      </c>
      <c r="C106" s="570">
        <v>14137.672185540407</v>
      </c>
      <c r="D106" s="524">
        <v>22666.497952191105</v>
      </c>
      <c r="E106" s="524">
        <v>24507.270983368187</v>
      </c>
      <c r="F106" s="533">
        <f>B106*0.5/'TB5'!B106</f>
        <v>0.13818293809890744</v>
      </c>
      <c r="G106" s="544">
        <v>0.14099079370498657</v>
      </c>
      <c r="H106" s="559">
        <v>0.14171421527862549</v>
      </c>
      <c r="I106" s="897">
        <v>0.1605866551399231</v>
      </c>
      <c r="L106" s="902"/>
      <c r="P106" s="902"/>
    </row>
    <row r="107" spans="1:16" x14ac:dyDescent="0.2">
      <c r="A107" s="67">
        <v>2011</v>
      </c>
      <c r="B107" s="569">
        <f>avgpeinc!AW100</f>
        <v>17970.192113295125</v>
      </c>
      <c r="C107" s="570">
        <v>13762.679459711742</v>
      </c>
      <c r="D107" s="524">
        <v>23117.946553786696</v>
      </c>
      <c r="E107" s="524">
        <v>24115.3814640891</v>
      </c>
      <c r="F107" s="533">
        <f>B107*0.5/'TB5'!B107</f>
        <v>0.13524913787841794</v>
      </c>
      <c r="G107" s="544">
        <v>0.14043176174163818</v>
      </c>
      <c r="H107" s="559">
        <v>0.13676190376281738</v>
      </c>
      <c r="I107" s="897">
        <v>0.1590505838394165</v>
      </c>
      <c r="L107" s="902"/>
      <c r="P107" s="902"/>
    </row>
    <row r="108" spans="1:16" x14ac:dyDescent="0.2">
      <c r="A108" s="67">
        <v>2012</v>
      </c>
      <c r="B108" s="569">
        <f>avgpeinc!AW101</f>
        <v>17832.850544411584</v>
      </c>
      <c r="C108" s="570">
        <v>13314.378962890625</v>
      </c>
      <c r="D108" s="524">
        <v>21980.69201015625</v>
      </c>
      <c r="E108" s="524">
        <v>27211.437047656251</v>
      </c>
      <c r="F108" s="533">
        <f>B108*0.5/'TB5'!B108</f>
        <v>0.13161468505859378</v>
      </c>
      <c r="G108" s="544">
        <v>0.13645875453948975</v>
      </c>
      <c r="H108" s="559">
        <v>0.12752252817153931</v>
      </c>
      <c r="I108" s="897">
        <v>0.17051553726196289</v>
      </c>
      <c r="L108" s="902"/>
      <c r="P108" s="902"/>
    </row>
    <row r="109" spans="1:16" x14ac:dyDescent="0.2">
      <c r="A109" s="67">
        <v>2013</v>
      </c>
      <c r="B109" s="569">
        <f>avgpeinc!AW102</f>
        <v>18242.414045850604</v>
      </c>
      <c r="C109" s="570">
        <v>14514.337060232447</v>
      </c>
      <c r="D109" s="524">
        <v>24711.554909285671</v>
      </c>
      <c r="E109" s="524">
        <v>19250.899998895671</v>
      </c>
      <c r="F109" s="533">
        <f>B109*0.5/'TB5'!B109</f>
        <v>0.13439786434173581</v>
      </c>
      <c r="G109" s="544">
        <v>0.14496368169784546</v>
      </c>
      <c r="H109" s="559">
        <v>0.14282530546188354</v>
      </c>
      <c r="I109" s="897">
        <v>0.12766265869140625</v>
      </c>
      <c r="L109" s="902"/>
      <c r="P109" s="902"/>
    </row>
    <row r="110" spans="1:16" x14ac:dyDescent="0.2">
      <c r="A110" s="67">
        <v>2014</v>
      </c>
      <c r="B110" s="569">
        <f>avgpeinc!AW103</f>
        <v>18124.658057895722</v>
      </c>
      <c r="C110" s="570">
        <v>14792.23718283609</v>
      </c>
      <c r="D110" s="524">
        <v>24286.538164366044</v>
      </c>
      <c r="E110" s="524">
        <v>18520.407399481908</v>
      </c>
      <c r="F110" s="533">
        <f>B110*0.5/'TB5'!B110</f>
        <v>0.13115954399108887</v>
      </c>
      <c r="G110" s="544">
        <v>0.14545035362243652</v>
      </c>
      <c r="H110" s="559">
        <v>0.13788807392120361</v>
      </c>
      <c r="I110" s="897">
        <v>0.12101262807846069</v>
      </c>
      <c r="L110" s="902"/>
      <c r="P110" s="902"/>
    </row>
    <row r="111" spans="1:16" x14ac:dyDescent="0.2">
      <c r="A111" s="67">
        <v>2015</v>
      </c>
      <c r="B111" s="569">
        <f>avgpeinc!AW104</f>
        <v>18484.268607088445</v>
      </c>
      <c r="C111" s="570">
        <v>14992.084530874183</v>
      </c>
      <c r="D111" s="524">
        <v>24220.734953786552</v>
      </c>
      <c r="E111" s="524">
        <v>20061.434224434961</v>
      </c>
      <c r="F111" s="533">
        <f>B111*0.5/'TB5'!B111</f>
        <v>0.13175809383392337</v>
      </c>
      <c r="G111" s="544">
        <v>0.14599519968032837</v>
      </c>
      <c r="H111" s="559">
        <v>0.13606250286102295</v>
      </c>
      <c r="I111" s="897">
        <v>0.12665539979934692</v>
      </c>
    </row>
    <row r="112" spans="1:16" x14ac:dyDescent="0.2">
      <c r="A112" s="67">
        <v>2016</v>
      </c>
      <c r="B112" s="569">
        <f>avgpeinc!AW105</f>
        <v>18155.621651079615</v>
      </c>
      <c r="C112" s="570">
        <v>14734.935950630623</v>
      </c>
      <c r="D112" s="524">
        <v>23446.518766623281</v>
      </c>
      <c r="E112" s="524">
        <v>20308.107393764265</v>
      </c>
      <c r="F112" s="533">
        <f>B112*0.5/'TB5'!B112</f>
        <v>0.13025504350662231</v>
      </c>
      <c r="G112" s="544">
        <v>0.14405190944671631</v>
      </c>
      <c r="H112" s="559">
        <v>0.13344943523406982</v>
      </c>
      <c r="I112" s="897">
        <v>0.12707692384719849</v>
      </c>
    </row>
    <row r="113" spans="1:11" x14ac:dyDescent="0.2">
      <c r="A113" s="67">
        <v>2017</v>
      </c>
      <c r="B113" s="569">
        <f>avgpeinc!AW106</f>
        <v>19128.202417815151</v>
      </c>
      <c r="C113" s="570">
        <v>14534.324522204175</v>
      </c>
      <c r="D113" s="524">
        <v>23060.175682627392</v>
      </c>
      <c r="E113" s="524">
        <v>28383.101009057387</v>
      </c>
      <c r="F113" s="533">
        <f>B113*0.5/'TB5'!B113</f>
        <v>0.13461130857467651</v>
      </c>
      <c r="G113" s="544">
        <v>0.14065611362457275</v>
      </c>
      <c r="H113" s="559">
        <v>0.12790161371231079</v>
      </c>
      <c r="I113" s="897">
        <v>0.17126560211181641</v>
      </c>
    </row>
    <row r="114" spans="1:11" x14ac:dyDescent="0.2">
      <c r="A114" s="67">
        <v>2018</v>
      </c>
      <c r="B114" s="569">
        <f>avgpeinc!AW107</f>
        <v>19275.367088194922</v>
      </c>
      <c r="C114" s="570">
        <v>14727.1796875</v>
      </c>
      <c r="D114" s="524">
        <v>23161.421875</v>
      </c>
      <c r="E114" s="524">
        <v>28318.515625</v>
      </c>
      <c r="F114" s="533">
        <f>B114*0.5/'TB5'!B114</f>
        <v>0.13318479061126709</v>
      </c>
      <c r="G114" s="544">
        <v>0.14024204015731812</v>
      </c>
      <c r="H114" s="559">
        <v>0.1260298490524292</v>
      </c>
      <c r="I114" s="897">
        <v>0.16746485233306885</v>
      </c>
    </row>
    <row r="115" spans="1:11" x14ac:dyDescent="0.2">
      <c r="A115" s="67">
        <v>2019</v>
      </c>
      <c r="B115" s="569">
        <f>avgpeinc!AW108</f>
        <v>19778.540199009578</v>
      </c>
      <c r="C115" s="570">
        <v>15001.385039497163</v>
      </c>
      <c r="D115" s="524">
        <v>23775.029838298531</v>
      </c>
      <c r="E115" s="524">
        <v>29188.572501052888</v>
      </c>
      <c r="F115" s="533">
        <f>B115*0.5/'TB5'!B115</f>
        <v>0.13571816682815555</v>
      </c>
      <c r="G115" s="544">
        <v>0.14192640781402588</v>
      </c>
      <c r="H115" s="559">
        <v>0.12884509563446045</v>
      </c>
      <c r="I115" s="897">
        <v>0.17041587829589844</v>
      </c>
    </row>
    <row r="116" spans="1:11" ht="17" thickBot="1" x14ac:dyDescent="0.25">
      <c r="A116" s="1105">
        <v>2020</v>
      </c>
      <c r="B116" s="1124"/>
      <c r="C116" s="1125"/>
      <c r="D116" s="1107"/>
      <c r="E116" s="1107"/>
      <c r="F116" s="1115"/>
      <c r="G116" s="1116"/>
      <c r="H116" s="1117"/>
      <c r="I116" s="1134"/>
    </row>
    <row r="117" spans="1:11" ht="17" thickTop="1" x14ac:dyDescent="0.2">
      <c r="A117" s="61"/>
      <c r="B117" s="60"/>
      <c r="C117" s="60"/>
      <c r="D117" s="60"/>
      <c r="E117" s="60"/>
      <c r="F117" s="60"/>
      <c r="G117" s="60"/>
      <c r="H117" s="60"/>
      <c r="I117" s="60"/>
    </row>
    <row r="118" spans="1:11" x14ac:dyDescent="0.2">
      <c r="D118" s="57"/>
      <c r="E118" s="57"/>
      <c r="F118" s="57"/>
      <c r="G118" s="57"/>
      <c r="H118" s="57"/>
      <c r="I118" s="57"/>
    </row>
    <row r="120" spans="1:11" x14ac:dyDescent="0.2">
      <c r="A120" s="1080"/>
      <c r="B120" s="945"/>
      <c r="C120" s="945"/>
      <c r="D120" s="945"/>
      <c r="E120" s="945"/>
      <c r="F120" s="945"/>
      <c r="G120" s="945"/>
      <c r="H120" s="945"/>
      <c r="I120" s="945"/>
      <c r="J120" s="946"/>
      <c r="K120" s="946"/>
    </row>
    <row r="121" spans="1:11" x14ac:dyDescent="0.2">
      <c r="B121" s="1081"/>
      <c r="C121" s="945"/>
      <c r="D121" s="945"/>
      <c r="E121" s="945"/>
    </row>
  </sheetData>
  <mergeCells count="4">
    <mergeCell ref="A3:I3"/>
    <mergeCell ref="B7:E7"/>
    <mergeCell ref="F7:I7"/>
    <mergeCell ref="B6:I6"/>
  </mergeCells>
  <hyperlinks>
    <hyperlink ref="A1" location="Index!A1" display="Back to index" xr:uid="{00000000-0004-0000-1F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6" tint="0.39997558519241921"/>
  </sheetPr>
  <dimension ref="A1:M120"/>
  <sheetViews>
    <sheetView workbookViewId="0">
      <pane xSplit="1" ySplit="8" topLeftCell="B101" activePane="bottomRight" state="frozen"/>
      <selection activeCell="H120" sqref="H120:M120"/>
      <selection pane="topRight" activeCell="H120" sqref="H120:M120"/>
      <selection pane="bottomLeft" activeCell="H120" sqref="H120:M120"/>
      <selection pane="bottomRight"/>
    </sheetView>
  </sheetViews>
  <sheetFormatPr baseColWidth="10" defaultColWidth="10.83203125" defaultRowHeight="16" x14ac:dyDescent="0.2"/>
  <cols>
    <col min="1" max="1" width="10.83203125" style="56"/>
    <col min="2" max="13" width="12" style="56" customWidth="1"/>
    <col min="14" max="16384" width="10.83203125" style="56"/>
  </cols>
  <sheetData>
    <row r="1" spans="1:13" x14ac:dyDescent="0.2">
      <c r="A1" s="52" t="s">
        <v>36</v>
      </c>
      <c r="B1" s="52"/>
      <c r="C1" s="52"/>
      <c r="G1" s="100"/>
      <c r="H1" s="100"/>
      <c r="I1" s="100"/>
      <c r="J1" s="100"/>
      <c r="K1" s="100"/>
      <c r="L1" s="100"/>
      <c r="M1" s="100"/>
    </row>
    <row r="2" spans="1:13" x14ac:dyDescent="0.2">
      <c r="H2" s="98"/>
      <c r="I2" s="98"/>
    </row>
    <row r="3" spans="1:13" ht="17" thickBot="1" x14ac:dyDescent="0.25"/>
    <row r="4" spans="1:13" ht="25" customHeight="1" thickTop="1" x14ac:dyDescent="0.2">
      <c r="A4" s="1391" t="s">
        <v>116</v>
      </c>
      <c r="B4" s="1392"/>
      <c r="C4" s="1392"/>
      <c r="D4" s="1392"/>
      <c r="E4" s="1392"/>
      <c r="F4" s="1392"/>
      <c r="G4" s="1392"/>
      <c r="H4" s="1392"/>
      <c r="I4" s="1392"/>
      <c r="J4" s="1392"/>
      <c r="K4" s="1392"/>
      <c r="L4" s="1392"/>
      <c r="M4" s="1393"/>
    </row>
    <row r="5" spans="1:13" x14ac:dyDescent="0.2">
      <c r="A5" s="96"/>
      <c r="B5" s="97"/>
      <c r="C5" s="97"/>
      <c r="D5" s="59"/>
      <c r="E5" s="59"/>
      <c r="F5" s="59"/>
      <c r="G5" s="59"/>
      <c r="H5" s="59"/>
      <c r="I5" s="59"/>
      <c r="J5" s="59"/>
      <c r="K5" s="59"/>
      <c r="L5" s="59"/>
      <c r="M5" s="208"/>
    </row>
    <row r="6" spans="1:13" x14ac:dyDescent="0.2">
      <c r="A6" s="96"/>
      <c r="B6" s="45" t="s">
        <v>35</v>
      </c>
      <c r="C6" s="45" t="s">
        <v>34</v>
      </c>
      <c r="D6" s="45" t="s">
        <v>33</v>
      </c>
      <c r="E6" s="45" t="s">
        <v>32</v>
      </c>
      <c r="F6" s="45" t="s">
        <v>31</v>
      </c>
      <c r="G6" s="45" t="s">
        <v>30</v>
      </c>
      <c r="H6" s="48" t="s">
        <v>29</v>
      </c>
      <c r="I6" s="468" t="s">
        <v>28</v>
      </c>
      <c r="J6" s="468" t="s">
        <v>27</v>
      </c>
      <c r="K6" s="468" t="s">
        <v>26</v>
      </c>
      <c r="L6" s="468" t="s">
        <v>25</v>
      </c>
      <c r="M6" s="433" t="s">
        <v>24</v>
      </c>
    </row>
    <row r="7" spans="1:13" ht="20" customHeight="1" x14ac:dyDescent="0.2">
      <c r="A7" s="96"/>
      <c r="B7" s="1378" t="s">
        <v>374</v>
      </c>
      <c r="C7" s="1379"/>
      <c r="D7" s="1387"/>
      <c r="E7" s="1387"/>
      <c r="F7" s="1387"/>
      <c r="G7" s="1387"/>
      <c r="H7" s="1379" t="s">
        <v>90</v>
      </c>
      <c r="I7" s="1379"/>
      <c r="J7" s="1387"/>
      <c r="K7" s="1387"/>
      <c r="L7" s="1387"/>
      <c r="M7" s="1390"/>
    </row>
    <row r="8" spans="1:13" s="87" customFormat="1" ht="52" customHeight="1" x14ac:dyDescent="0.2">
      <c r="A8" s="95"/>
      <c r="B8" s="424" t="s">
        <v>306</v>
      </c>
      <c r="C8" s="352" t="s">
        <v>309</v>
      </c>
      <c r="D8" s="352" t="s">
        <v>87</v>
      </c>
      <c r="E8" s="352" t="s">
        <v>88</v>
      </c>
      <c r="F8" s="352" t="s">
        <v>89</v>
      </c>
      <c r="G8" s="352" t="s">
        <v>56</v>
      </c>
      <c r="H8" s="424" t="s">
        <v>306</v>
      </c>
      <c r="I8" s="352" t="s">
        <v>309</v>
      </c>
      <c r="J8" s="352" t="s">
        <v>87</v>
      </c>
      <c r="K8" s="352" t="s">
        <v>88</v>
      </c>
      <c r="L8" s="352" t="s">
        <v>89</v>
      </c>
      <c r="M8" s="359" t="s">
        <v>56</v>
      </c>
    </row>
    <row r="9" spans="1:13" s="87" customFormat="1" ht="15" customHeight="1" x14ac:dyDescent="0.2">
      <c r="A9" s="93">
        <v>1913</v>
      </c>
      <c r="B9" s="425"/>
      <c r="C9" s="317"/>
      <c r="D9" s="317"/>
      <c r="E9" s="85"/>
      <c r="F9" s="85"/>
      <c r="G9" s="84"/>
      <c r="H9" s="434"/>
      <c r="I9" s="443"/>
      <c r="J9" s="442"/>
      <c r="K9" s="443"/>
      <c r="L9" s="442"/>
      <c r="M9" s="444"/>
    </row>
    <row r="10" spans="1:13" s="87" customFormat="1" ht="15" customHeight="1" x14ac:dyDescent="0.2">
      <c r="A10" s="92">
        <v>1914</v>
      </c>
      <c r="B10" s="425"/>
      <c r="C10" s="317"/>
      <c r="D10" s="317"/>
      <c r="E10" s="85"/>
      <c r="F10" s="85"/>
      <c r="G10" s="84"/>
      <c r="H10" s="434"/>
      <c r="I10" s="443"/>
      <c r="J10" s="442"/>
      <c r="K10" s="443"/>
      <c r="L10" s="442"/>
      <c r="M10" s="444"/>
    </row>
    <row r="11" spans="1:13" s="87" customFormat="1" ht="15" customHeight="1" x14ac:dyDescent="0.2">
      <c r="A11" s="92">
        <v>1915</v>
      </c>
      <c r="B11" s="425"/>
      <c r="C11" s="317"/>
      <c r="D11" s="317"/>
      <c r="E11" s="85"/>
      <c r="F11" s="85"/>
      <c r="G11" s="84"/>
      <c r="H11" s="434"/>
      <c r="I11" s="443"/>
      <c r="J11" s="442"/>
      <c r="K11" s="443"/>
      <c r="L11" s="442"/>
      <c r="M11" s="444"/>
    </row>
    <row r="12" spans="1:13" s="87" customFormat="1" ht="15" customHeight="1" x14ac:dyDescent="0.2">
      <c r="A12" s="92">
        <v>1916</v>
      </c>
      <c r="B12" s="425"/>
      <c r="C12" s="317"/>
      <c r="D12" s="317"/>
      <c r="E12" s="85"/>
      <c r="F12" s="85"/>
      <c r="G12" s="84"/>
      <c r="H12" s="434"/>
      <c r="I12" s="443"/>
      <c r="J12" s="442"/>
      <c r="K12" s="443"/>
      <c r="L12" s="442"/>
      <c r="M12" s="444"/>
    </row>
    <row r="13" spans="1:13" s="87" customFormat="1" ht="15" hidden="1" customHeight="1" x14ac:dyDescent="0.2">
      <c r="A13" s="92">
        <v>1917</v>
      </c>
      <c r="B13" s="425"/>
      <c r="C13" s="317"/>
      <c r="D13" s="317"/>
      <c r="E13" s="85"/>
      <c r="F13" s="85"/>
      <c r="G13" s="84"/>
      <c r="H13" s="434"/>
      <c r="I13" s="443"/>
      <c r="J13" s="442"/>
      <c r="K13" s="443"/>
      <c r="L13" s="442"/>
      <c r="M13" s="444"/>
    </row>
    <row r="14" spans="1:13" s="87" customFormat="1" ht="15" hidden="1" customHeight="1" x14ac:dyDescent="0.2">
      <c r="A14" s="92">
        <v>1918</v>
      </c>
      <c r="B14" s="425"/>
      <c r="C14" s="317"/>
      <c r="D14" s="353"/>
      <c r="E14" s="314"/>
      <c r="F14" s="314"/>
      <c r="G14" s="84"/>
      <c r="H14" s="434"/>
      <c r="I14" s="443"/>
      <c r="J14" s="442"/>
      <c r="K14" s="443"/>
      <c r="L14" s="442"/>
      <c r="M14" s="444"/>
    </row>
    <row r="15" spans="1:13" s="87" customFormat="1" ht="15" hidden="1" customHeight="1" x14ac:dyDescent="0.2">
      <c r="A15" s="91">
        <v>1919</v>
      </c>
      <c r="B15" s="426"/>
      <c r="C15" s="316"/>
      <c r="D15" s="354"/>
      <c r="E15" s="315"/>
      <c r="F15" s="315"/>
      <c r="G15" s="88"/>
      <c r="H15" s="435"/>
      <c r="I15" s="446"/>
      <c r="J15" s="445"/>
      <c r="K15" s="446"/>
      <c r="L15" s="445"/>
      <c r="M15" s="447"/>
    </row>
    <row r="16" spans="1:13" s="87" customFormat="1" ht="15" hidden="1" customHeight="1" x14ac:dyDescent="0.2">
      <c r="A16" s="92">
        <v>1920</v>
      </c>
      <c r="B16" s="425"/>
      <c r="C16" s="317"/>
      <c r="D16" s="353"/>
      <c r="E16" s="314"/>
      <c r="F16" s="314"/>
      <c r="G16" s="84"/>
      <c r="H16" s="434"/>
      <c r="I16" s="443"/>
      <c r="J16" s="442"/>
      <c r="K16" s="443"/>
      <c r="L16" s="442"/>
      <c r="M16" s="444"/>
    </row>
    <row r="17" spans="1:13" s="87" customFormat="1" ht="15" hidden="1" customHeight="1" x14ac:dyDescent="0.2">
      <c r="A17" s="92">
        <v>1921</v>
      </c>
      <c r="B17" s="425"/>
      <c r="C17" s="317"/>
      <c r="D17" s="353"/>
      <c r="E17" s="314"/>
      <c r="F17" s="314"/>
      <c r="G17" s="84"/>
      <c r="H17" s="434"/>
      <c r="I17" s="443"/>
      <c r="J17" s="442"/>
      <c r="K17" s="443"/>
      <c r="L17" s="442"/>
      <c r="M17" s="444"/>
    </row>
    <row r="18" spans="1:13" s="87" customFormat="1" ht="15" hidden="1" customHeight="1" x14ac:dyDescent="0.2">
      <c r="A18" s="92">
        <v>1922</v>
      </c>
      <c r="B18" s="425"/>
      <c r="C18" s="317"/>
      <c r="D18" s="353"/>
      <c r="E18" s="314"/>
      <c r="F18" s="314"/>
      <c r="G18" s="84"/>
      <c r="H18" s="434"/>
      <c r="I18" s="443"/>
      <c r="J18" s="442"/>
      <c r="K18" s="443"/>
      <c r="L18" s="442"/>
      <c r="M18" s="444"/>
    </row>
    <row r="19" spans="1:13" s="87" customFormat="1" ht="15" hidden="1" customHeight="1" x14ac:dyDescent="0.2">
      <c r="A19" s="92">
        <v>1923</v>
      </c>
      <c r="B19" s="425"/>
      <c r="C19" s="317"/>
      <c r="D19" s="353"/>
      <c r="E19" s="314"/>
      <c r="F19" s="314"/>
      <c r="G19" s="84"/>
      <c r="H19" s="434"/>
      <c r="I19" s="443"/>
      <c r="J19" s="442"/>
      <c r="K19" s="443"/>
      <c r="L19" s="442"/>
      <c r="M19" s="444"/>
    </row>
    <row r="20" spans="1:13" s="87" customFormat="1" ht="15" hidden="1" customHeight="1" x14ac:dyDescent="0.2">
      <c r="A20" s="92">
        <v>1924</v>
      </c>
      <c r="B20" s="425"/>
      <c r="C20" s="317"/>
      <c r="D20" s="353"/>
      <c r="E20" s="314"/>
      <c r="F20" s="314"/>
      <c r="G20" s="84"/>
      <c r="H20" s="434"/>
      <c r="I20" s="443"/>
      <c r="J20" s="442"/>
      <c r="K20" s="443"/>
      <c r="L20" s="442"/>
      <c r="M20" s="444"/>
    </row>
    <row r="21" spans="1:13" s="87" customFormat="1" ht="15" hidden="1" customHeight="1" x14ac:dyDescent="0.2">
      <c r="A21" s="92">
        <v>1925</v>
      </c>
      <c r="B21" s="425"/>
      <c r="C21" s="317"/>
      <c r="D21" s="353"/>
      <c r="E21" s="314"/>
      <c r="F21" s="314"/>
      <c r="G21" s="84"/>
      <c r="H21" s="434"/>
      <c r="I21" s="443"/>
      <c r="J21" s="442"/>
      <c r="K21" s="443"/>
      <c r="L21" s="442"/>
      <c r="M21" s="444"/>
    </row>
    <row r="22" spans="1:13" s="87" customFormat="1" ht="15" hidden="1" customHeight="1" x14ac:dyDescent="0.2">
      <c r="A22" s="92">
        <v>1926</v>
      </c>
      <c r="B22" s="425"/>
      <c r="C22" s="317"/>
      <c r="D22" s="353"/>
      <c r="E22" s="314"/>
      <c r="F22" s="314"/>
      <c r="G22" s="84"/>
      <c r="H22" s="434"/>
      <c r="I22" s="443"/>
      <c r="J22" s="442"/>
      <c r="K22" s="443"/>
      <c r="L22" s="442"/>
      <c r="M22" s="444"/>
    </row>
    <row r="23" spans="1:13" s="87" customFormat="1" ht="15" hidden="1" customHeight="1" x14ac:dyDescent="0.2">
      <c r="A23" s="92">
        <v>1927</v>
      </c>
      <c r="B23" s="425"/>
      <c r="C23" s="317"/>
      <c r="D23" s="353"/>
      <c r="E23" s="314"/>
      <c r="F23" s="314"/>
      <c r="G23" s="84"/>
      <c r="H23" s="434"/>
      <c r="I23" s="443"/>
      <c r="J23" s="442"/>
      <c r="K23" s="443"/>
      <c r="L23" s="442"/>
      <c r="M23" s="444"/>
    </row>
    <row r="24" spans="1:13" s="87" customFormat="1" ht="15" hidden="1" customHeight="1" x14ac:dyDescent="0.2">
      <c r="A24" s="92">
        <v>1928</v>
      </c>
      <c r="B24" s="425"/>
      <c r="C24" s="317"/>
      <c r="D24" s="353"/>
      <c r="E24" s="314"/>
      <c r="F24" s="314"/>
      <c r="G24" s="84"/>
      <c r="H24" s="434"/>
      <c r="I24" s="443"/>
      <c r="J24" s="442"/>
      <c r="K24" s="443"/>
      <c r="L24" s="442"/>
      <c r="M24" s="444"/>
    </row>
    <row r="25" spans="1:13" s="87" customFormat="1" ht="15" hidden="1" customHeight="1" x14ac:dyDescent="0.2">
      <c r="A25" s="91">
        <v>1929</v>
      </c>
      <c r="B25" s="426"/>
      <c r="C25" s="316"/>
      <c r="D25" s="354"/>
      <c r="E25" s="315"/>
      <c r="F25" s="315"/>
      <c r="G25" s="88"/>
      <c r="H25" s="435"/>
      <c r="I25" s="446"/>
      <c r="J25" s="445"/>
      <c r="K25" s="446"/>
      <c r="L25" s="445"/>
      <c r="M25" s="447"/>
    </row>
    <row r="26" spans="1:13" s="87" customFormat="1" ht="15" hidden="1" customHeight="1" x14ac:dyDescent="0.2">
      <c r="A26" s="92">
        <v>1930</v>
      </c>
      <c r="B26" s="425"/>
      <c r="C26" s="317"/>
      <c r="D26" s="353"/>
      <c r="E26" s="314"/>
      <c r="F26" s="314"/>
      <c r="G26" s="84"/>
      <c r="H26" s="434"/>
      <c r="I26" s="443"/>
      <c r="J26" s="442"/>
      <c r="K26" s="443"/>
      <c r="L26" s="442"/>
      <c r="M26" s="444"/>
    </row>
    <row r="27" spans="1:13" s="87" customFormat="1" ht="15" hidden="1" customHeight="1" x14ac:dyDescent="0.2">
      <c r="A27" s="92">
        <v>1931</v>
      </c>
      <c r="B27" s="425"/>
      <c r="C27" s="317"/>
      <c r="D27" s="353"/>
      <c r="E27" s="314"/>
      <c r="F27" s="314"/>
      <c r="G27" s="84"/>
      <c r="H27" s="434"/>
      <c r="I27" s="443"/>
      <c r="J27" s="442"/>
      <c r="K27" s="443"/>
      <c r="L27" s="442"/>
      <c r="M27" s="444"/>
    </row>
    <row r="28" spans="1:13" s="87" customFormat="1" ht="15" hidden="1" customHeight="1" x14ac:dyDescent="0.2">
      <c r="A28" s="92">
        <v>1932</v>
      </c>
      <c r="B28" s="425"/>
      <c r="C28" s="317"/>
      <c r="D28" s="353"/>
      <c r="E28" s="314"/>
      <c r="F28" s="314"/>
      <c r="G28" s="84"/>
      <c r="H28" s="434"/>
      <c r="I28" s="443"/>
      <c r="J28" s="442"/>
      <c r="K28" s="443"/>
      <c r="L28" s="442"/>
      <c r="M28" s="444"/>
    </row>
    <row r="29" spans="1:13" s="87" customFormat="1" ht="15" hidden="1" customHeight="1" x14ac:dyDescent="0.2">
      <c r="A29" s="92">
        <v>1933</v>
      </c>
      <c r="B29" s="425"/>
      <c r="C29" s="317"/>
      <c r="D29" s="353"/>
      <c r="E29" s="314"/>
      <c r="F29" s="314"/>
      <c r="G29" s="84"/>
      <c r="H29" s="434"/>
      <c r="I29" s="443"/>
      <c r="J29" s="442"/>
      <c r="K29" s="443"/>
      <c r="L29" s="442"/>
      <c r="M29" s="444"/>
    </row>
    <row r="30" spans="1:13" s="87" customFormat="1" ht="15" hidden="1" customHeight="1" x14ac:dyDescent="0.2">
      <c r="A30" s="92">
        <v>1934</v>
      </c>
      <c r="B30" s="425"/>
      <c r="C30" s="317"/>
      <c r="D30" s="353"/>
      <c r="E30" s="314"/>
      <c r="F30" s="314"/>
      <c r="G30" s="84"/>
      <c r="H30" s="434"/>
      <c r="I30" s="443"/>
      <c r="J30" s="442"/>
      <c r="K30" s="443"/>
      <c r="L30" s="442"/>
      <c r="M30" s="444"/>
    </row>
    <row r="31" spans="1:13" s="87" customFormat="1" ht="15" hidden="1" customHeight="1" x14ac:dyDescent="0.2">
      <c r="A31" s="92">
        <v>1935</v>
      </c>
      <c r="B31" s="425"/>
      <c r="C31" s="317"/>
      <c r="D31" s="353"/>
      <c r="E31" s="314"/>
      <c r="F31" s="314"/>
      <c r="G31" s="84"/>
      <c r="H31" s="434"/>
      <c r="I31" s="443"/>
      <c r="J31" s="442"/>
      <c r="K31" s="443"/>
      <c r="L31" s="442"/>
      <c r="M31" s="444"/>
    </row>
    <row r="32" spans="1:13" s="87" customFormat="1" ht="15" hidden="1" customHeight="1" x14ac:dyDescent="0.2">
      <c r="A32" s="92">
        <v>1936</v>
      </c>
      <c r="B32" s="425"/>
      <c r="C32" s="317"/>
      <c r="D32" s="353"/>
      <c r="E32" s="314"/>
      <c r="F32" s="314"/>
      <c r="G32" s="84"/>
      <c r="H32" s="434"/>
      <c r="I32" s="443"/>
      <c r="J32" s="442"/>
      <c r="K32" s="443"/>
      <c r="L32" s="442"/>
      <c r="M32" s="444"/>
    </row>
    <row r="33" spans="1:13" s="87" customFormat="1" ht="15" hidden="1" customHeight="1" x14ac:dyDescent="0.2">
      <c r="A33" s="92">
        <v>1937</v>
      </c>
      <c r="B33" s="425"/>
      <c r="C33" s="317"/>
      <c r="D33" s="353"/>
      <c r="E33" s="314"/>
      <c r="F33" s="314"/>
      <c r="G33" s="84"/>
      <c r="H33" s="434"/>
      <c r="I33" s="443"/>
      <c r="J33" s="442"/>
      <c r="K33" s="443"/>
      <c r="L33" s="442"/>
      <c r="M33" s="444"/>
    </row>
    <row r="34" spans="1:13" s="87" customFormat="1" ht="15" hidden="1" customHeight="1" x14ac:dyDescent="0.2">
      <c r="A34" s="92">
        <v>1938</v>
      </c>
      <c r="B34" s="425"/>
      <c r="C34" s="317"/>
      <c r="D34" s="353"/>
      <c r="E34" s="314"/>
      <c r="F34" s="314"/>
      <c r="G34" s="84"/>
      <c r="H34" s="434"/>
      <c r="I34" s="443"/>
      <c r="J34" s="442"/>
      <c r="K34" s="443"/>
      <c r="L34" s="442"/>
      <c r="M34" s="444"/>
    </row>
    <row r="35" spans="1:13" s="87" customFormat="1" ht="15" hidden="1" customHeight="1" x14ac:dyDescent="0.2">
      <c r="A35" s="91">
        <v>1939</v>
      </c>
      <c r="B35" s="426"/>
      <c r="C35" s="316"/>
      <c r="D35" s="354"/>
      <c r="E35" s="315"/>
      <c r="F35" s="315"/>
      <c r="G35" s="88"/>
      <c r="H35" s="435"/>
      <c r="I35" s="446"/>
      <c r="J35" s="445"/>
      <c r="K35" s="446"/>
      <c r="L35" s="445"/>
      <c r="M35" s="447"/>
    </row>
    <row r="36" spans="1:13" s="87" customFormat="1" ht="15" hidden="1" customHeight="1" x14ac:dyDescent="0.2">
      <c r="A36" s="92">
        <v>1940</v>
      </c>
      <c r="B36" s="425"/>
      <c r="C36" s="317"/>
      <c r="D36" s="353"/>
      <c r="E36" s="314"/>
      <c r="F36" s="314"/>
      <c r="G36" s="84"/>
      <c r="H36" s="434"/>
      <c r="I36" s="443"/>
      <c r="J36" s="442"/>
      <c r="K36" s="443"/>
      <c r="L36" s="442"/>
      <c r="M36" s="444"/>
    </row>
    <row r="37" spans="1:13" s="87" customFormat="1" ht="15" hidden="1" customHeight="1" x14ac:dyDescent="0.2">
      <c r="A37" s="92">
        <v>1941</v>
      </c>
      <c r="B37" s="425"/>
      <c r="C37" s="317"/>
      <c r="D37" s="353"/>
      <c r="E37" s="314"/>
      <c r="F37" s="314"/>
      <c r="G37" s="84"/>
      <c r="H37" s="434"/>
      <c r="I37" s="443"/>
      <c r="J37" s="442"/>
      <c r="K37" s="443"/>
      <c r="L37" s="442"/>
      <c r="M37" s="444"/>
    </row>
    <row r="38" spans="1:13" s="87" customFormat="1" ht="15" hidden="1" customHeight="1" x14ac:dyDescent="0.2">
      <c r="A38" s="92">
        <v>1942</v>
      </c>
      <c r="B38" s="425"/>
      <c r="C38" s="317"/>
      <c r="D38" s="353"/>
      <c r="E38" s="314"/>
      <c r="F38" s="314"/>
      <c r="G38" s="84"/>
      <c r="H38" s="434"/>
      <c r="I38" s="443"/>
      <c r="J38" s="442"/>
      <c r="K38" s="443"/>
      <c r="L38" s="442"/>
      <c r="M38" s="444"/>
    </row>
    <row r="39" spans="1:13" s="87" customFormat="1" ht="15" hidden="1" customHeight="1" x14ac:dyDescent="0.2">
      <c r="A39" s="92">
        <v>1943</v>
      </c>
      <c r="B39" s="425"/>
      <c r="C39" s="317"/>
      <c r="D39" s="353"/>
      <c r="E39" s="314"/>
      <c r="F39" s="314"/>
      <c r="G39" s="84"/>
      <c r="H39" s="434"/>
      <c r="I39" s="443"/>
      <c r="J39" s="442"/>
      <c r="K39" s="443"/>
      <c r="L39" s="442"/>
      <c r="M39" s="444"/>
    </row>
    <row r="40" spans="1:13" s="87" customFormat="1" ht="15" hidden="1" customHeight="1" x14ac:dyDescent="0.2">
      <c r="A40" s="92">
        <v>1944</v>
      </c>
      <c r="B40" s="425"/>
      <c r="C40" s="317"/>
      <c r="D40" s="353"/>
      <c r="E40" s="314"/>
      <c r="F40" s="314"/>
      <c r="G40" s="84"/>
      <c r="H40" s="434"/>
      <c r="I40" s="443"/>
      <c r="J40" s="442"/>
      <c r="K40" s="443"/>
      <c r="L40" s="442"/>
      <c r="M40" s="444"/>
    </row>
    <row r="41" spans="1:13" s="87" customFormat="1" ht="15" hidden="1" customHeight="1" x14ac:dyDescent="0.2">
      <c r="A41" s="92">
        <v>1945</v>
      </c>
      <c r="B41" s="425"/>
      <c r="C41" s="317"/>
      <c r="D41" s="353"/>
      <c r="E41" s="314"/>
      <c r="F41" s="314"/>
      <c r="G41" s="84"/>
      <c r="H41" s="434"/>
      <c r="I41" s="443"/>
      <c r="J41" s="442"/>
      <c r="K41" s="443"/>
      <c r="L41" s="442"/>
      <c r="M41" s="444"/>
    </row>
    <row r="42" spans="1:13" s="87" customFormat="1" ht="15" customHeight="1" x14ac:dyDescent="0.2">
      <c r="A42" s="92">
        <v>1946</v>
      </c>
      <c r="B42" s="425">
        <f>B58*'TB6'!B42/'TB6'!B58</f>
        <v>24042.914462032884</v>
      </c>
      <c r="C42" s="317"/>
      <c r="D42" s="353"/>
      <c r="E42" s="314"/>
      <c r="F42" s="314"/>
      <c r="G42" s="84"/>
      <c r="H42" s="434"/>
      <c r="I42" s="443"/>
      <c r="J42" s="442"/>
      <c r="K42" s="443"/>
      <c r="L42" s="442"/>
      <c r="M42" s="444"/>
    </row>
    <row r="43" spans="1:13" s="87" customFormat="1" ht="15" customHeight="1" x14ac:dyDescent="0.2">
      <c r="A43" s="92">
        <v>1947</v>
      </c>
      <c r="B43" s="425"/>
      <c r="C43" s="317"/>
      <c r="D43" s="353"/>
      <c r="E43" s="314"/>
      <c r="F43" s="314"/>
      <c r="G43" s="84"/>
      <c r="H43" s="434"/>
      <c r="I43" s="443"/>
      <c r="J43" s="442"/>
      <c r="K43" s="443"/>
      <c r="L43" s="442"/>
      <c r="M43" s="444"/>
    </row>
    <row r="44" spans="1:13" s="87" customFormat="1" ht="15" customHeight="1" x14ac:dyDescent="0.2">
      <c r="A44" s="92">
        <v>1948</v>
      </c>
      <c r="B44" s="425"/>
      <c r="C44" s="317"/>
      <c r="D44" s="353"/>
      <c r="E44" s="314"/>
      <c r="F44" s="314"/>
      <c r="G44" s="84"/>
      <c r="H44" s="434"/>
      <c r="I44" s="443"/>
      <c r="J44" s="442"/>
      <c r="K44" s="443"/>
      <c r="L44" s="442"/>
      <c r="M44" s="444"/>
    </row>
    <row r="45" spans="1:13" s="87" customFormat="1" ht="15" customHeight="1" x14ac:dyDescent="0.2">
      <c r="A45" s="91">
        <v>1949</v>
      </c>
      <c r="B45" s="426"/>
      <c r="C45" s="316"/>
      <c r="D45" s="354"/>
      <c r="E45" s="315"/>
      <c r="F45" s="315"/>
      <c r="G45" s="88"/>
      <c r="H45" s="435"/>
      <c r="I45" s="446"/>
      <c r="J45" s="445"/>
      <c r="K45" s="446"/>
      <c r="L45" s="445"/>
      <c r="M45" s="447"/>
    </row>
    <row r="46" spans="1:13" s="87" customFormat="1" ht="15" customHeight="1" x14ac:dyDescent="0.2">
      <c r="A46" s="92">
        <v>1950</v>
      </c>
      <c r="B46" s="425"/>
      <c r="C46" s="317"/>
      <c r="D46" s="353"/>
      <c r="E46" s="314"/>
      <c r="F46" s="314"/>
      <c r="G46" s="84"/>
      <c r="H46" s="434"/>
      <c r="I46" s="443"/>
      <c r="J46" s="442"/>
      <c r="K46" s="443"/>
      <c r="L46" s="442"/>
      <c r="M46" s="444"/>
    </row>
    <row r="47" spans="1:13" s="87" customFormat="1" ht="15" customHeight="1" x14ac:dyDescent="0.2">
      <c r="A47" s="92">
        <v>1951</v>
      </c>
      <c r="B47" s="425"/>
      <c r="C47" s="317"/>
      <c r="D47" s="353"/>
      <c r="E47" s="314"/>
      <c r="F47" s="314"/>
      <c r="G47" s="84"/>
      <c r="H47" s="434"/>
      <c r="I47" s="443"/>
      <c r="J47" s="442"/>
      <c r="K47" s="443"/>
      <c r="L47" s="442"/>
      <c r="M47" s="444"/>
    </row>
    <row r="48" spans="1:13" s="87" customFormat="1" ht="15" customHeight="1" x14ac:dyDescent="0.2">
      <c r="A48" s="92">
        <v>1952</v>
      </c>
      <c r="B48" s="425"/>
      <c r="C48" s="317"/>
      <c r="D48" s="353"/>
      <c r="E48" s="314"/>
      <c r="F48" s="314"/>
      <c r="G48" s="84"/>
      <c r="H48" s="434"/>
      <c r="I48" s="443"/>
      <c r="J48" s="442"/>
      <c r="K48" s="443"/>
      <c r="L48" s="442"/>
      <c r="M48" s="444"/>
    </row>
    <row r="49" spans="1:13" s="87" customFormat="1" ht="15" customHeight="1" x14ac:dyDescent="0.2">
      <c r="A49" s="92">
        <v>1953</v>
      </c>
      <c r="B49" s="425"/>
      <c r="C49" s="317"/>
      <c r="D49" s="353"/>
      <c r="E49" s="314"/>
      <c r="F49" s="314"/>
      <c r="G49" s="84"/>
      <c r="H49" s="434"/>
      <c r="I49" s="443"/>
      <c r="J49" s="442"/>
      <c r="K49" s="443"/>
      <c r="L49" s="442"/>
      <c r="M49" s="444"/>
    </row>
    <row r="50" spans="1:13" s="87" customFormat="1" ht="15" customHeight="1" x14ac:dyDescent="0.2">
      <c r="A50" s="92">
        <v>1954</v>
      </c>
      <c r="B50" s="425"/>
      <c r="C50" s="317"/>
      <c r="D50" s="353"/>
      <c r="E50" s="314"/>
      <c r="F50" s="314"/>
      <c r="G50" s="84"/>
      <c r="H50" s="434"/>
      <c r="I50" s="443"/>
      <c r="J50" s="442"/>
      <c r="K50" s="443"/>
      <c r="L50" s="442"/>
      <c r="M50" s="444"/>
    </row>
    <row r="51" spans="1:13" s="87" customFormat="1" ht="15" customHeight="1" x14ac:dyDescent="0.2">
      <c r="A51" s="92">
        <v>1955</v>
      </c>
      <c r="B51" s="425"/>
      <c r="C51" s="317"/>
      <c r="D51" s="353"/>
      <c r="E51" s="314"/>
      <c r="F51" s="314"/>
      <c r="G51" s="84"/>
      <c r="H51" s="434"/>
      <c r="I51" s="443"/>
      <c r="J51" s="442"/>
      <c r="K51" s="443"/>
      <c r="L51" s="442"/>
      <c r="M51" s="444"/>
    </row>
    <row r="52" spans="1:13" s="87" customFormat="1" ht="15" customHeight="1" x14ac:dyDescent="0.2">
      <c r="A52" s="92">
        <v>1956</v>
      </c>
      <c r="B52" s="425"/>
      <c r="C52" s="317"/>
      <c r="D52" s="353"/>
      <c r="E52" s="314"/>
      <c r="F52" s="314"/>
      <c r="G52" s="84"/>
      <c r="H52" s="434"/>
      <c r="I52" s="443"/>
      <c r="J52" s="442"/>
      <c r="K52" s="443"/>
      <c r="L52" s="442"/>
      <c r="M52" s="444"/>
    </row>
    <row r="53" spans="1:13" s="87" customFormat="1" ht="15" customHeight="1" x14ac:dyDescent="0.2">
      <c r="A53" s="92">
        <v>1957</v>
      </c>
      <c r="B53" s="425"/>
      <c r="C53" s="317"/>
      <c r="D53" s="353"/>
      <c r="E53" s="314"/>
      <c r="F53" s="314"/>
      <c r="G53" s="84"/>
      <c r="H53" s="434"/>
      <c r="I53" s="443"/>
      <c r="J53" s="442"/>
      <c r="K53" s="443"/>
      <c r="L53" s="442"/>
      <c r="M53" s="444"/>
    </row>
    <row r="54" spans="1:13" s="87" customFormat="1" ht="15" customHeight="1" x14ac:dyDescent="0.2">
      <c r="A54" s="92">
        <v>1958</v>
      </c>
      <c r="B54" s="425"/>
      <c r="C54" s="317"/>
      <c r="D54" s="353"/>
      <c r="E54" s="314"/>
      <c r="F54" s="314"/>
      <c r="G54" s="84"/>
      <c r="H54" s="434"/>
      <c r="I54" s="443"/>
      <c r="J54" s="442"/>
      <c r="K54" s="443"/>
      <c r="L54" s="442"/>
      <c r="M54" s="444"/>
    </row>
    <row r="55" spans="1:13" s="87" customFormat="1" ht="15" customHeight="1" x14ac:dyDescent="0.2">
      <c r="A55" s="91">
        <v>1959</v>
      </c>
      <c r="B55" s="426"/>
      <c r="C55" s="316"/>
      <c r="D55" s="354"/>
      <c r="E55" s="315"/>
      <c r="F55" s="315"/>
      <c r="G55" s="88"/>
      <c r="H55" s="435"/>
      <c r="I55" s="446"/>
      <c r="J55" s="445"/>
      <c r="K55" s="446"/>
      <c r="L55" s="445"/>
      <c r="M55" s="447"/>
    </row>
    <row r="56" spans="1:13" x14ac:dyDescent="0.2">
      <c r="A56" s="67">
        <v>1960</v>
      </c>
      <c r="B56" s="425"/>
      <c r="C56" s="317"/>
      <c r="D56" s="353"/>
      <c r="E56" s="314"/>
      <c r="F56" s="314"/>
      <c r="G56" s="84"/>
      <c r="H56" s="434"/>
      <c r="I56" s="443"/>
      <c r="J56" s="442"/>
      <c r="K56" s="443"/>
      <c r="L56" s="442"/>
      <c r="M56" s="444"/>
    </row>
    <row r="57" spans="1:13" x14ac:dyDescent="0.2">
      <c r="A57" s="67">
        <v>1961</v>
      </c>
      <c r="B57" s="425"/>
      <c r="C57" s="317"/>
      <c r="D57" s="353"/>
      <c r="E57" s="314"/>
      <c r="F57" s="314"/>
      <c r="G57" s="84"/>
      <c r="H57" s="434"/>
      <c r="I57" s="443"/>
      <c r="J57" s="442"/>
      <c r="K57" s="443"/>
      <c r="L57" s="442"/>
      <c r="M57" s="444"/>
    </row>
    <row r="58" spans="1:13" x14ac:dyDescent="0.2">
      <c r="A58" s="67">
        <v>1962</v>
      </c>
      <c r="B58" s="563">
        <f>avgpeinc!BI51</f>
        <v>35603.250373713949</v>
      </c>
      <c r="C58" s="523">
        <f>avgpeinc!BJ51</f>
        <v>38919.511413316206</v>
      </c>
      <c r="D58" s="522">
        <f>avgpeinc!BK51</f>
        <v>36767.234500279279</v>
      </c>
      <c r="E58" s="522">
        <f>avgpeinc!BL51</f>
        <v>54403.651520461477</v>
      </c>
      <c r="F58" s="522">
        <f>avgpeinc!BM51</f>
        <v>21454.170118724316</v>
      </c>
      <c r="G58" s="523">
        <f>avgpeinc!BN51</f>
        <v>57187.271403787803</v>
      </c>
      <c r="H58" s="532">
        <f>B58*0.4/'TB5'!B58</f>
        <v>0.44526469707489014</v>
      </c>
      <c r="I58" s="549">
        <f>C58*0.4/'TB5'!B58</f>
        <v>0.48673883080482483</v>
      </c>
      <c r="J58" s="549">
        <f>D58*0.4/'TB5'!C58</f>
        <v>0.45164883136749268</v>
      </c>
      <c r="K58" s="543">
        <f>E58*0.4/'TB5'!D58</f>
        <v>0.48157763481140137</v>
      </c>
      <c r="L58" s="549">
        <f>F58*0.4/'TB5'!E58</f>
        <v>0.43942329287528992</v>
      </c>
      <c r="M58" s="550">
        <f>G58*0.4/'TB5'!F58</f>
        <v>0.46326988935470581</v>
      </c>
    </row>
    <row r="59" spans="1:13" x14ac:dyDescent="0.2">
      <c r="A59" s="67">
        <v>1963</v>
      </c>
      <c r="B59" s="564">
        <f>avgpeinc!BI52</f>
        <v>36930.055427769264</v>
      </c>
      <c r="C59" s="525">
        <f>avgpeinc!BJ52</f>
        <v>40419.723822322892</v>
      </c>
      <c r="D59" s="524">
        <f>avgpeinc!BK52</f>
        <v>37913.218070151117</v>
      </c>
      <c r="E59" s="524">
        <f>avgpeinc!BL52</f>
        <v>56196.733427709842</v>
      </c>
      <c r="F59" s="524">
        <f>avgpeinc!BM52</f>
        <v>22170.169764705941</v>
      </c>
      <c r="G59" s="525">
        <f>avgpeinc!BN52</f>
        <v>59701.156020369679</v>
      </c>
      <c r="H59" s="533">
        <f>B59*0.4/'TB5'!B59</f>
        <v>0.44681515693436807</v>
      </c>
      <c r="I59" s="544">
        <f>C59*0.4/'TB5'!B59</f>
        <v>0.48903650519123876</v>
      </c>
      <c r="J59" s="551">
        <f>D59*0.4/'TB5'!C59</f>
        <v>0.44989093825849463</v>
      </c>
      <c r="K59" s="544">
        <f>E59*0.4/'TB5'!D59</f>
        <v>0.47988196189902543</v>
      </c>
      <c r="L59" s="551">
        <f>F59*0.4/'TB5'!E59</f>
        <v>0.43707179964768428</v>
      </c>
      <c r="M59" s="552">
        <f>G59*0.4/'TB5'!F59</f>
        <v>0.46799291419246397</v>
      </c>
    </row>
    <row r="60" spans="1:13" x14ac:dyDescent="0.2">
      <c r="A60" s="67">
        <v>1964</v>
      </c>
      <c r="B60" s="564">
        <f>avgpeinc!BI53</f>
        <v>38256.86048182458</v>
      </c>
      <c r="C60" s="525">
        <f>avgpeinc!BJ53</f>
        <v>41919.936231329586</v>
      </c>
      <c r="D60" s="524">
        <f>avgpeinc!BK53</f>
        <v>39059.201640022955</v>
      </c>
      <c r="E60" s="524">
        <f>avgpeinc!BL53</f>
        <v>57989.815334958213</v>
      </c>
      <c r="F60" s="524">
        <f>avgpeinc!BM53</f>
        <v>22886.169410687566</v>
      </c>
      <c r="G60" s="525">
        <f>avgpeinc!BN53</f>
        <v>62215.040636951555</v>
      </c>
      <c r="H60" s="533">
        <f>B60*0.4/'TB5'!B60</f>
        <v>0.44461089372634882</v>
      </c>
      <c r="I60" s="544">
        <f>C60*0.4/'TB5'!B60</f>
        <v>0.48718217015266413</v>
      </c>
      <c r="J60" s="551">
        <f>D60*0.4/'TB5'!C60</f>
        <v>0.44824865460395819</v>
      </c>
      <c r="K60" s="544">
        <f>E60*0.4/'TB5'!D60</f>
        <v>0.47830197215080261</v>
      </c>
      <c r="L60" s="551">
        <f>F60*0.4/'TB5'!E60</f>
        <v>0.43489018082618713</v>
      </c>
      <c r="M60" s="552">
        <f>G60*0.4/'TB5'!F60</f>
        <v>0.46677958965301519</v>
      </c>
    </row>
    <row r="61" spans="1:13" x14ac:dyDescent="0.2">
      <c r="A61" s="67">
        <v>1965</v>
      </c>
      <c r="B61" s="564">
        <f>avgpeinc!BI54</f>
        <v>40050.049596768717</v>
      </c>
      <c r="C61" s="525">
        <f>avgpeinc!BJ54</f>
        <v>44108.819440643711</v>
      </c>
      <c r="D61" s="524">
        <f>avgpeinc!BK54</f>
        <v>40824.31889470949</v>
      </c>
      <c r="E61" s="524">
        <f>avgpeinc!BL54</f>
        <v>60704.644616197918</v>
      </c>
      <c r="F61" s="524">
        <f>avgpeinc!BM54</f>
        <v>24167.898716664695</v>
      </c>
      <c r="G61" s="525">
        <f>avgpeinc!BN54</f>
        <v>65198.087183892523</v>
      </c>
      <c r="H61" s="533">
        <f>B61*0.4/'TB5'!B61</f>
        <v>0.44257878970675057</v>
      </c>
      <c r="I61" s="544">
        <f>C61*0.4/'TB5'!B61</f>
        <v>0.48743080520451365</v>
      </c>
      <c r="J61" s="551">
        <f>D61*0.4/'TB5'!C61</f>
        <v>0.44592287694305782</v>
      </c>
      <c r="K61" s="544">
        <f>E61*0.4/'TB5'!D61</f>
        <v>0.47643748504206779</v>
      </c>
      <c r="L61" s="551">
        <f>F61*0.4/'TB5'!E61</f>
        <v>0.43778645746061295</v>
      </c>
      <c r="M61" s="552">
        <f>G61*0.4/'TB5'!F61</f>
        <v>0.46650060247756892</v>
      </c>
    </row>
    <row r="62" spans="1:13" x14ac:dyDescent="0.2">
      <c r="A62" s="67">
        <v>1966</v>
      </c>
      <c r="B62" s="564">
        <f>avgpeinc!BI55</f>
        <v>41843.238711712846</v>
      </c>
      <c r="C62" s="525">
        <f>avgpeinc!BJ55</f>
        <v>46297.702649957842</v>
      </c>
      <c r="D62" s="524">
        <f>avgpeinc!BK55</f>
        <v>42589.436149396024</v>
      </c>
      <c r="E62" s="524">
        <f>avgpeinc!BL55</f>
        <v>63419.473897437623</v>
      </c>
      <c r="F62" s="524">
        <f>avgpeinc!BM55</f>
        <v>25449.628022641824</v>
      </c>
      <c r="G62" s="525">
        <f>avgpeinc!BN55</f>
        <v>68181.133730833491</v>
      </c>
      <c r="H62" s="533">
        <f>B62*0.4/'TB5'!B62</f>
        <v>0.44184231758117676</v>
      </c>
      <c r="I62" s="544">
        <f>C62*0.4/'TB5'!B62</f>
        <v>0.48887908458709711</v>
      </c>
      <c r="J62" s="551">
        <f>D62*0.4/'TB5'!C62</f>
        <v>0.44381099939346313</v>
      </c>
      <c r="K62" s="544">
        <f>E62*0.4/'TB5'!D62</f>
        <v>0.47474530339241033</v>
      </c>
      <c r="L62" s="551">
        <f>F62*0.4/'TB5'!E62</f>
        <v>0.44042414426803589</v>
      </c>
      <c r="M62" s="552">
        <f>G62*0.4/'TB5'!F62</f>
        <v>0.46719315648078924</v>
      </c>
    </row>
    <row r="63" spans="1:13" x14ac:dyDescent="0.2">
      <c r="A63" s="67">
        <v>1967</v>
      </c>
      <c r="B63" s="564">
        <f>avgpeinc!BI56</f>
        <v>42268.609715825027</v>
      </c>
      <c r="C63" s="525">
        <f>avgpeinc!BJ56</f>
        <v>46518.398578975073</v>
      </c>
      <c r="D63" s="524">
        <f>avgpeinc!BK56</f>
        <v>43281.286859643551</v>
      </c>
      <c r="E63" s="524">
        <f>avgpeinc!BL56</f>
        <v>62888.991167432803</v>
      </c>
      <c r="F63" s="524">
        <f>avgpeinc!BM56</f>
        <v>27006.551072427912</v>
      </c>
      <c r="G63" s="525">
        <f>avgpeinc!BN56</f>
        <v>69594.921778041564</v>
      </c>
      <c r="H63" s="534">
        <f>B63*0.4/'TB5'!B63</f>
        <v>0.44019890576601034</v>
      </c>
      <c r="I63" s="545">
        <f>C63*0.4/'TB5'!B63</f>
        <v>0.48445757478475571</v>
      </c>
      <c r="J63" s="551">
        <f>D63*0.4/'TB5'!C63</f>
        <v>0.44241421669721603</v>
      </c>
      <c r="K63" s="544">
        <f>E63*0.4/'TB5'!D63</f>
        <v>0.47104675322771067</v>
      </c>
      <c r="L63" s="551">
        <f>F63*0.4/'TB5'!E63</f>
        <v>0.44815865159034735</v>
      </c>
      <c r="M63" s="552">
        <f>G63*0.4/'TB5'!F63</f>
        <v>0.46233786642551433</v>
      </c>
    </row>
    <row r="64" spans="1:13" x14ac:dyDescent="0.2">
      <c r="A64" s="67">
        <v>1968</v>
      </c>
      <c r="B64" s="564">
        <f>avgpeinc!BI57</f>
        <v>43589.222170291498</v>
      </c>
      <c r="C64" s="525">
        <f>avgpeinc!BJ57</f>
        <v>47828.714244641524</v>
      </c>
      <c r="D64" s="524">
        <f>avgpeinc!BK57</f>
        <v>44431.563540615192</v>
      </c>
      <c r="E64" s="524">
        <f>avgpeinc!BL57</f>
        <v>64208.50887845915</v>
      </c>
      <c r="F64" s="524">
        <f>avgpeinc!BM57</f>
        <v>28335.143289576277</v>
      </c>
      <c r="G64" s="525">
        <f>avgpeinc!BN57</f>
        <v>71157.042738139469</v>
      </c>
      <c r="H64" s="534">
        <f>B64*0.4/'TB5'!B64</f>
        <v>0.44106131978333002</v>
      </c>
      <c r="I64" s="545">
        <f>C64*0.4/'TB5'!B64</f>
        <v>0.48395898751914512</v>
      </c>
      <c r="J64" s="551">
        <f>D64*0.4/'TB5'!C64</f>
        <v>0.44339870475232607</v>
      </c>
      <c r="K64" s="544">
        <f>E64*0.4/'TB5'!D64</f>
        <v>0.47084630466997618</v>
      </c>
      <c r="L64" s="551">
        <f>F64*0.4/'TB5'!E64</f>
        <v>0.45311778783798218</v>
      </c>
      <c r="M64" s="552">
        <f>G64*0.4/'TB5'!F64</f>
        <v>0.46241041645407671</v>
      </c>
    </row>
    <row r="65" spans="1:13" x14ac:dyDescent="0.2">
      <c r="A65" s="72">
        <v>1969</v>
      </c>
      <c r="B65" s="565">
        <f>avgpeinc!BI58</f>
        <v>44735.261494221115</v>
      </c>
      <c r="C65" s="527">
        <f>avgpeinc!BJ58</f>
        <v>48871.125656740282</v>
      </c>
      <c r="D65" s="526">
        <f>avgpeinc!BK58</f>
        <v>45692.56037857636</v>
      </c>
      <c r="E65" s="526">
        <f>avgpeinc!BL58</f>
        <v>66062.356070123598</v>
      </c>
      <c r="F65" s="526">
        <f>avgpeinc!BM58</f>
        <v>28968.844482286961</v>
      </c>
      <c r="G65" s="527">
        <f>avgpeinc!BN58</f>
        <v>73289.573288162472</v>
      </c>
      <c r="H65" s="535">
        <f>B65*0.4/'TB5'!B65</f>
        <v>0.44672490702942014</v>
      </c>
      <c r="I65" s="546">
        <f>C65*0.4/'TB5'!B65</f>
        <v>0.48802551580592995</v>
      </c>
      <c r="J65" s="553">
        <f>D65*0.4/'TB5'!C65</f>
        <v>0.44774929201230407</v>
      </c>
      <c r="K65" s="547">
        <f>E65*0.4/'TB5'!D65</f>
        <v>0.47405534470453858</v>
      </c>
      <c r="L65" s="553">
        <f>F65*0.4/'TB5'!E65</f>
        <v>0.4628357738256455</v>
      </c>
      <c r="M65" s="554">
        <f>G65*0.4/'TB5'!F65</f>
        <v>0.46808698680251826</v>
      </c>
    </row>
    <row r="66" spans="1:13" x14ac:dyDescent="0.2">
      <c r="A66" s="67">
        <v>1970</v>
      </c>
      <c r="B66" s="564">
        <f>avgpeinc!BI59</f>
        <v>44157.987155205374</v>
      </c>
      <c r="C66" s="525">
        <f>avgpeinc!BJ59</f>
        <v>47968.986543711268</v>
      </c>
      <c r="D66" s="524">
        <f>avgpeinc!BK59</f>
        <v>45142.841757408358</v>
      </c>
      <c r="E66" s="524">
        <f>avgpeinc!BL59</f>
        <v>64885.233012690893</v>
      </c>
      <c r="F66" s="524">
        <f>avgpeinc!BM59</f>
        <v>28369.374480499569</v>
      </c>
      <c r="G66" s="525">
        <f>avgpeinc!BN59</f>
        <v>71683.404656032551</v>
      </c>
      <c r="H66" s="534">
        <f>B66*0.4/'TB5'!B66</f>
        <v>0.45197282370645547</v>
      </c>
      <c r="I66" s="545">
        <f>C66*0.4/'TB5'!B66</f>
        <v>0.49097976821940387</v>
      </c>
      <c r="J66" s="551">
        <f>D66*0.4/'TB5'!C66</f>
        <v>0.45287671813275676</v>
      </c>
      <c r="K66" s="544">
        <f>E66*0.4/'TB5'!D66</f>
        <v>0.47740863880608236</v>
      </c>
      <c r="L66" s="551">
        <f>F66*0.4/'TB5'!E66</f>
        <v>0.46805531904101377</v>
      </c>
      <c r="M66" s="552">
        <f>G66*0.4/'TB5'!F66</f>
        <v>0.47266343957744533</v>
      </c>
    </row>
    <row r="67" spans="1:13" x14ac:dyDescent="0.2">
      <c r="A67" s="67">
        <v>1971</v>
      </c>
      <c r="B67" s="564">
        <f>avgpeinc!BI60</f>
        <v>44560.565700302439</v>
      </c>
      <c r="C67" s="525">
        <f>avgpeinc!BJ60</f>
        <v>48069.862017085026</v>
      </c>
      <c r="D67" s="524">
        <f>avgpeinc!BK60</f>
        <v>45682.24148072103</v>
      </c>
      <c r="E67" s="524">
        <f>avgpeinc!BL60</f>
        <v>65154.828120635881</v>
      </c>
      <c r="F67" s="524">
        <f>avgpeinc!BM60</f>
        <v>28810.784142880366</v>
      </c>
      <c r="G67" s="525">
        <f>avgpeinc!BN60</f>
        <v>72162.059498073577</v>
      </c>
      <c r="H67" s="534">
        <f>B67*0.4/'TB5'!B67</f>
        <v>0.45379905684967525</v>
      </c>
      <c r="I67" s="545">
        <f>C67*0.4/'TB5'!B67</f>
        <v>0.48953727816115128</v>
      </c>
      <c r="J67" s="551">
        <f>D67*0.4/'TB5'!C67</f>
        <v>0.4555040079576429</v>
      </c>
      <c r="K67" s="544">
        <f>E67*0.4/'TB5'!D67</f>
        <v>0.47903655996196903</v>
      </c>
      <c r="L67" s="551">
        <f>F67*0.4/'TB5'!E67</f>
        <v>0.46834259014576668</v>
      </c>
      <c r="M67" s="552">
        <f>G67*0.4/'TB5'!F67</f>
        <v>0.47374519141158083</v>
      </c>
    </row>
    <row r="68" spans="1:13" x14ac:dyDescent="0.2">
      <c r="A68" s="67">
        <v>1972</v>
      </c>
      <c r="B68" s="564">
        <f>avgpeinc!BI61</f>
        <v>46072.323053496861</v>
      </c>
      <c r="C68" s="525">
        <f>avgpeinc!BJ61</f>
        <v>49547.690896319458</v>
      </c>
      <c r="D68" s="524">
        <f>avgpeinc!BK61</f>
        <v>46973.795944447389</v>
      </c>
      <c r="E68" s="524">
        <f>avgpeinc!BL61</f>
        <v>67020.487560265086</v>
      </c>
      <c r="F68" s="524">
        <f>avgpeinc!BM61</f>
        <v>30160.157167360587</v>
      </c>
      <c r="G68" s="525">
        <f>avgpeinc!BN61</f>
        <v>73347.011631265865</v>
      </c>
      <c r="H68" s="534">
        <f>B68*0.4/'TB5'!B68</f>
        <v>0.45266133989935053</v>
      </c>
      <c r="I68" s="545">
        <f>C68*0.4/'TB5'!B68</f>
        <v>0.48680688672902772</v>
      </c>
      <c r="J68" s="551">
        <f>D68*0.4/'TB5'!C68</f>
        <v>0.45471415117935976</v>
      </c>
      <c r="K68" s="544">
        <f>E68*0.4/'TB5'!D68</f>
        <v>0.4772878563162522</v>
      </c>
      <c r="L68" s="551">
        <f>F68*0.4/'TB5'!E68</f>
        <v>0.46592784370295709</v>
      </c>
      <c r="M68" s="552">
        <f>G68*0.4/'TB5'!F68</f>
        <v>0.47258399285783526</v>
      </c>
    </row>
    <row r="69" spans="1:13" x14ac:dyDescent="0.2">
      <c r="A69" s="67">
        <v>1973</v>
      </c>
      <c r="B69" s="564">
        <f>avgpeinc!BI62</f>
        <v>47878.631809204977</v>
      </c>
      <c r="C69" s="525">
        <f>avgpeinc!BJ62</f>
        <v>51312.80105147243</v>
      </c>
      <c r="D69" s="524">
        <f>avgpeinc!BK62</f>
        <v>48852.476320890259</v>
      </c>
      <c r="E69" s="524">
        <f>avgpeinc!BL62</f>
        <v>69703.511854741329</v>
      </c>
      <c r="F69" s="524">
        <f>avgpeinc!BM62</f>
        <v>31273.915466910912</v>
      </c>
      <c r="G69" s="525">
        <f>avgpeinc!BN62</f>
        <v>76198.456607088694</v>
      </c>
      <c r="H69" s="534">
        <f>B69*0.4/'TB5'!B69</f>
        <v>0.4515086423507455</v>
      </c>
      <c r="I69" s="545">
        <f>C69*0.4/'TB5'!B69</f>
        <v>0.48389380110711505</v>
      </c>
      <c r="J69" s="551">
        <f>D69*0.4/'TB5'!C69</f>
        <v>0.45289331723142828</v>
      </c>
      <c r="K69" s="544">
        <f>E69*0.4/'TB5'!D69</f>
        <v>0.47454023300997511</v>
      </c>
      <c r="L69" s="551">
        <f>F69*0.4/'TB5'!E69</f>
        <v>0.46514524630038062</v>
      </c>
      <c r="M69" s="552">
        <f>G69*0.4/'TB5'!F69</f>
        <v>0.47123294660923426</v>
      </c>
    </row>
    <row r="70" spans="1:13" x14ac:dyDescent="0.2">
      <c r="A70" s="67">
        <v>1974</v>
      </c>
      <c r="B70" s="564">
        <f>avgpeinc!BI63</f>
        <v>46791.768525143947</v>
      </c>
      <c r="C70" s="525">
        <f>avgpeinc!BJ63</f>
        <v>49927.255027112915</v>
      </c>
      <c r="D70" s="524">
        <f>avgpeinc!BK63</f>
        <v>47932.414727654512</v>
      </c>
      <c r="E70" s="524">
        <f>avgpeinc!BL63</f>
        <v>67588.330079700856</v>
      </c>
      <c r="F70" s="524">
        <f>avgpeinc!BM63</f>
        <v>31039.555568343767</v>
      </c>
      <c r="G70" s="525">
        <f>avgpeinc!BN63</f>
        <v>74046.597222624565</v>
      </c>
      <c r="H70" s="534">
        <f>B70*0.4/'TB5'!B70</f>
        <v>0.45420117703952212</v>
      </c>
      <c r="I70" s="545">
        <f>C70*0.4/'TB5'!B70</f>
        <v>0.4846369076108204</v>
      </c>
      <c r="J70" s="551">
        <f>D70*0.4/'TB5'!C70</f>
        <v>0.45518973481875946</v>
      </c>
      <c r="K70" s="544">
        <f>E70*0.4/'TB5'!D70</f>
        <v>0.47546924635616961</v>
      </c>
      <c r="L70" s="551">
        <f>F70*0.4/'TB5'!E70</f>
        <v>0.47102325064770412</v>
      </c>
      <c r="M70" s="552">
        <f>G70*0.4/'TB5'!F70</f>
        <v>0.47276194291680435</v>
      </c>
    </row>
    <row r="71" spans="1:13" x14ac:dyDescent="0.2">
      <c r="A71" s="67">
        <v>1975</v>
      </c>
      <c r="B71" s="564">
        <f>avgpeinc!BI64</f>
        <v>45426.763846355818</v>
      </c>
      <c r="C71" s="525">
        <f>avgpeinc!BJ64</f>
        <v>48278.208967085382</v>
      </c>
      <c r="D71" s="524">
        <f>avgpeinc!BK64</f>
        <v>46113.80850625538</v>
      </c>
      <c r="E71" s="524">
        <f>avgpeinc!BL64</f>
        <v>64233.790944007094</v>
      </c>
      <c r="F71" s="524">
        <f>avgpeinc!BM64</f>
        <v>31347.572961232319</v>
      </c>
      <c r="G71" s="525">
        <f>avgpeinc!BN64</f>
        <v>71278.000998730189</v>
      </c>
      <c r="H71" s="534">
        <f>B71*0.4/'TB5'!B71</f>
        <v>0.45559582493672218</v>
      </c>
      <c r="I71" s="545">
        <f>C71*0.4/'TB5'!B71</f>
        <v>0.4841936466181096</v>
      </c>
      <c r="J71" s="551">
        <f>D71*0.4/'TB5'!C71</f>
        <v>0.45858982953484434</v>
      </c>
      <c r="K71" s="544">
        <f>E71*0.4/'TB5'!D71</f>
        <v>0.47796909134797266</v>
      </c>
      <c r="L71" s="551">
        <f>F71*0.4/'TB5'!E71</f>
        <v>0.47236417706517386</v>
      </c>
      <c r="M71" s="552">
        <f>G71*0.4/'TB5'!F71</f>
        <v>0.47280822296283981</v>
      </c>
    </row>
    <row r="72" spans="1:13" x14ac:dyDescent="0.2">
      <c r="A72" s="67">
        <v>1976</v>
      </c>
      <c r="B72" s="564">
        <f>avgpeinc!BI65</f>
        <v>47070.31030904581</v>
      </c>
      <c r="C72" s="525">
        <f>avgpeinc!BJ65</f>
        <v>49935.532521731315</v>
      </c>
      <c r="D72" s="524">
        <f>avgpeinc!BK65</f>
        <v>47857.552862400582</v>
      </c>
      <c r="E72" s="524">
        <f>avgpeinc!BL65</f>
        <v>66308.398926066526</v>
      </c>
      <c r="F72" s="524">
        <f>avgpeinc!BM65</f>
        <v>32974.744609532376</v>
      </c>
      <c r="G72" s="525">
        <f>avgpeinc!BN65</f>
        <v>73476.971497652543</v>
      </c>
      <c r="H72" s="534">
        <f>B72*0.4/'TB5'!B72</f>
        <v>0.45542467480393611</v>
      </c>
      <c r="I72" s="545">
        <f>C72*0.4/'TB5'!B72</f>
        <v>0.48314688198476585</v>
      </c>
      <c r="J72" s="551">
        <f>D72*0.4/'TB5'!C72</f>
        <v>0.45913437195881085</v>
      </c>
      <c r="K72" s="544">
        <f>E72*0.4/'TB5'!D72</f>
        <v>0.47797730843527125</v>
      </c>
      <c r="L72" s="551">
        <f>F72*0.4/'TB5'!E72</f>
        <v>0.47341374798543251</v>
      </c>
      <c r="M72" s="552">
        <f>G72*0.4/'TB5'!F72</f>
        <v>0.47234963898694105</v>
      </c>
    </row>
    <row r="73" spans="1:13" x14ac:dyDescent="0.2">
      <c r="A73" s="67">
        <v>1977</v>
      </c>
      <c r="B73" s="564">
        <f>avgpeinc!BI66</f>
        <v>48541.093259672489</v>
      </c>
      <c r="C73" s="525">
        <f>avgpeinc!BJ66</f>
        <v>51366.648851235987</v>
      </c>
      <c r="D73" s="524">
        <f>avgpeinc!BK66</f>
        <v>49105.232563045865</v>
      </c>
      <c r="E73" s="524">
        <f>avgpeinc!BL66</f>
        <v>68012.685968202873</v>
      </c>
      <c r="F73" s="524">
        <f>avgpeinc!BM66</f>
        <v>34232.938980879131</v>
      </c>
      <c r="G73" s="525">
        <f>avgpeinc!BN66</f>
        <v>74853.124411630488</v>
      </c>
      <c r="H73" s="534">
        <f>B73*0.4/'TB5'!B73</f>
        <v>0.45550514222555449</v>
      </c>
      <c r="I73" s="545">
        <f>C73*0.4/'TB5'!B73</f>
        <v>0.48201989529706424</v>
      </c>
      <c r="J73" s="551">
        <f>D73*0.4/'TB5'!C73</f>
        <v>0.45994723634984069</v>
      </c>
      <c r="K73" s="544">
        <f>E73*0.4/'TB5'!D73</f>
        <v>0.47765713254685954</v>
      </c>
      <c r="L73" s="551">
        <f>F73*0.4/'TB5'!E73</f>
        <v>0.472348953892606</v>
      </c>
      <c r="M73" s="552">
        <f>G73*0.4/'TB5'!F73</f>
        <v>0.47199001790293948</v>
      </c>
    </row>
    <row r="74" spans="1:13" x14ac:dyDescent="0.2">
      <c r="A74" s="67">
        <v>1978</v>
      </c>
      <c r="B74" s="564">
        <f>avgpeinc!BI67</f>
        <v>50324.886277063422</v>
      </c>
      <c r="C74" s="525">
        <f>avgpeinc!BJ67</f>
        <v>53051.657905114538</v>
      </c>
      <c r="D74" s="524">
        <f>avgpeinc!BK67</f>
        <v>51188.978903550887</v>
      </c>
      <c r="E74" s="524">
        <f>avgpeinc!BL67</f>
        <v>70042.494326387983</v>
      </c>
      <c r="F74" s="524">
        <f>avgpeinc!BM67</f>
        <v>35670.403218098865</v>
      </c>
      <c r="G74" s="525">
        <f>avgpeinc!BN67</f>
        <v>77118.045209816031</v>
      </c>
      <c r="H74" s="534">
        <f>B74*0.4/'TB5'!B74</f>
        <v>0.45603749394757825</v>
      </c>
      <c r="I74" s="545">
        <f>C74*0.4/'TB5'!B74</f>
        <v>0.48074713944936148</v>
      </c>
      <c r="J74" s="551">
        <f>D74*0.4/'TB5'!C74</f>
        <v>0.46008078951901682</v>
      </c>
      <c r="K74" s="544">
        <f>E74*0.4/'TB5'!D74</f>
        <v>0.4768484590452805</v>
      </c>
      <c r="L74" s="551">
        <f>F74*0.4/'TB5'!E74</f>
        <v>0.47228325794384324</v>
      </c>
      <c r="M74" s="552">
        <f>G74*0.4/'TB5'!F74</f>
        <v>0.47254309773745357</v>
      </c>
    </row>
    <row r="75" spans="1:13" x14ac:dyDescent="0.2">
      <c r="A75" s="72">
        <v>1979</v>
      </c>
      <c r="B75" s="565">
        <f>avgpeinc!BI68</f>
        <v>50225.177226831722</v>
      </c>
      <c r="C75" s="527">
        <f>avgpeinc!BJ68</f>
        <v>52871.399814567369</v>
      </c>
      <c r="D75" s="526">
        <f>avgpeinc!BK68</f>
        <v>51046.393603299592</v>
      </c>
      <c r="E75" s="526">
        <f>avgpeinc!BL68</f>
        <v>69770.273403964413</v>
      </c>
      <c r="F75" s="526">
        <f>avgpeinc!BM68</f>
        <v>35995.401716013781</v>
      </c>
      <c r="G75" s="527">
        <f>avgpeinc!BN68</f>
        <v>76531.849904716626</v>
      </c>
      <c r="H75" s="536">
        <f>B75*0.4/'TB5'!B75</f>
        <v>0.45343309640884394</v>
      </c>
      <c r="I75" s="547">
        <f>C75*0.4/'TB5'!B75</f>
        <v>0.47732320427894587</v>
      </c>
      <c r="J75" s="553">
        <f>D75*0.4/'TB5'!C75</f>
        <v>0.45751661062240601</v>
      </c>
      <c r="K75" s="547">
        <f>E75*0.4/'TB5'!D75</f>
        <v>0.47361835837364202</v>
      </c>
      <c r="L75" s="553">
        <f>F75*0.4/'TB5'!E75</f>
        <v>0.47222581505775446</v>
      </c>
      <c r="M75" s="554">
        <f>G75*0.4/'TB5'!F75</f>
        <v>0.46922445297241205</v>
      </c>
    </row>
    <row r="76" spans="1:13" x14ac:dyDescent="0.2">
      <c r="A76" s="67">
        <v>1980</v>
      </c>
      <c r="B76" s="564">
        <f>avgpeinc!BI69</f>
        <v>49537.300658689295</v>
      </c>
      <c r="C76" s="525">
        <f>avgpeinc!BJ69</f>
        <v>51889.62612893412</v>
      </c>
      <c r="D76" s="524">
        <f>avgpeinc!BK69</f>
        <v>50185.172675386559</v>
      </c>
      <c r="E76" s="524">
        <f>avgpeinc!BL69</f>
        <v>67960.75430822841</v>
      </c>
      <c r="F76" s="524">
        <f>avgpeinc!BM69</f>
        <v>36249.598036652053</v>
      </c>
      <c r="G76" s="525">
        <f>avgpeinc!BN69</f>
        <v>74763.154098013358</v>
      </c>
      <c r="H76" s="533">
        <f>B76*0.4/'TB5'!B76</f>
        <v>0.46064242720603954</v>
      </c>
      <c r="I76" s="544">
        <f>C76*0.4/'TB5'!B76</f>
        <v>0.4825164675712586</v>
      </c>
      <c r="J76" s="551">
        <f>D76*0.4/'TB5'!C76</f>
        <v>0.46497535705566406</v>
      </c>
      <c r="K76" s="544">
        <f>E76*0.4/'TB5'!D76</f>
        <v>0.47957572340965271</v>
      </c>
      <c r="L76" s="551">
        <f>F76*0.4/'TB5'!E76</f>
        <v>0.48054218292236328</v>
      </c>
      <c r="M76" s="552">
        <f>G76*0.4/'TB5'!F76</f>
        <v>0.47473147511482233</v>
      </c>
    </row>
    <row r="77" spans="1:13" x14ac:dyDescent="0.2">
      <c r="A77" s="67">
        <v>1981</v>
      </c>
      <c r="B77" s="564">
        <f>avgpeinc!BI70</f>
        <v>49831.115560823848</v>
      </c>
      <c r="C77" s="525">
        <f>avgpeinc!BJ70</f>
        <v>52071.607510222151</v>
      </c>
      <c r="D77" s="524">
        <f>avgpeinc!BK70</f>
        <v>50291.675761840022</v>
      </c>
      <c r="E77" s="524">
        <f>avgpeinc!BL70</f>
        <v>67792.559145642997</v>
      </c>
      <c r="F77" s="524">
        <f>avgpeinc!BM70</f>
        <v>36809.826169314147</v>
      </c>
      <c r="G77" s="525">
        <f>avgpeinc!BN70</f>
        <v>74744.447679538993</v>
      </c>
      <c r="H77" s="533">
        <f>B77*0.4/'TB5'!B77</f>
        <v>0.45984047651290905</v>
      </c>
      <c r="I77" s="544">
        <f>C77*0.4/'TB5'!B77</f>
        <v>0.48051568865776068</v>
      </c>
      <c r="J77" s="551">
        <f>D77*0.4/'TB5'!C77</f>
        <v>0.46600139141082769</v>
      </c>
      <c r="K77" s="544">
        <f>E77*0.4/'TB5'!D77</f>
        <v>0.47977796196937561</v>
      </c>
      <c r="L77" s="551">
        <f>F77*0.4/'TB5'!E77</f>
        <v>0.47499918937683105</v>
      </c>
      <c r="M77" s="552">
        <f>G77*0.4/'TB5'!F77</f>
        <v>0.47293221950531006</v>
      </c>
    </row>
    <row r="78" spans="1:13" x14ac:dyDescent="0.2">
      <c r="A78" s="67">
        <v>1982</v>
      </c>
      <c r="B78" s="564">
        <f>avgpeinc!BI71</f>
        <v>48484.257394895423</v>
      </c>
      <c r="C78" s="525">
        <f>avgpeinc!BJ71</f>
        <v>50300.677427046598</v>
      </c>
      <c r="D78" s="524">
        <f>avgpeinc!BK71</f>
        <v>48743.864923948488</v>
      </c>
      <c r="E78" s="524">
        <f>avgpeinc!BL71</f>
        <v>65536.076866442629</v>
      </c>
      <c r="F78" s="524">
        <f>avgpeinc!BM71</f>
        <v>36354.273745355778</v>
      </c>
      <c r="G78" s="525">
        <f>avgpeinc!BN71</f>
        <v>72303.982348748279</v>
      </c>
      <c r="H78" s="533">
        <f>B78*0.4/'TB5'!B78</f>
        <v>0.46261784434318542</v>
      </c>
      <c r="I78" s="544">
        <f>C78*0.4/'TB5'!B78</f>
        <v>0.47994941473007208</v>
      </c>
      <c r="J78" s="551">
        <f>D78*0.4/'TB5'!C78</f>
        <v>0.46963569521903986</v>
      </c>
      <c r="K78" s="544">
        <f>E78*0.4/'TB5'!D78</f>
        <v>0.48155286908149725</v>
      </c>
      <c r="L78" s="551">
        <f>F78*0.4/'TB5'!E78</f>
        <v>0.47691774368286133</v>
      </c>
      <c r="M78" s="552">
        <f>G78*0.4/'TB5'!F78</f>
        <v>0.47412726283073425</v>
      </c>
    </row>
    <row r="79" spans="1:13" x14ac:dyDescent="0.2">
      <c r="A79" s="67">
        <v>1983</v>
      </c>
      <c r="B79" s="564">
        <f>avgpeinc!BI72</f>
        <v>49303.000358552286</v>
      </c>
      <c r="C79" s="525">
        <f>avgpeinc!BJ72</f>
        <v>50878.128107785182</v>
      </c>
      <c r="D79" s="524">
        <f>avgpeinc!BK72</f>
        <v>49271.674447468169</v>
      </c>
      <c r="E79" s="524">
        <f>avgpeinc!BL72</f>
        <v>65198.251583434947</v>
      </c>
      <c r="F79" s="524">
        <f>avgpeinc!BM72</f>
        <v>37843.879999598365</v>
      </c>
      <c r="G79" s="525">
        <f>avgpeinc!BN72</f>
        <v>72858.073538859753</v>
      </c>
      <c r="H79" s="533">
        <f>B79*0.4/'TB5'!B79</f>
        <v>0.46316680312156683</v>
      </c>
      <c r="I79" s="544">
        <f>C79*0.4/'TB5'!B79</f>
        <v>0.47796401381492615</v>
      </c>
      <c r="J79" s="551">
        <f>D79*0.4/'TB5'!C79</f>
        <v>0.47081503272056585</v>
      </c>
      <c r="K79" s="544">
        <f>E79*0.4/'TB5'!D79</f>
        <v>0.47895851731300354</v>
      </c>
      <c r="L79" s="551">
        <f>F79*0.4/'TB5'!E79</f>
        <v>0.47695645689964289</v>
      </c>
      <c r="M79" s="552">
        <f>G79*0.4/'TB5'!F79</f>
        <v>0.47262889146804798</v>
      </c>
    </row>
    <row r="80" spans="1:13" x14ac:dyDescent="0.2">
      <c r="A80" s="67">
        <v>1984</v>
      </c>
      <c r="B80" s="564">
        <f>avgpeinc!BI73</f>
        <v>51732.180779707996</v>
      </c>
      <c r="C80" s="525">
        <f>avgpeinc!BJ73</f>
        <v>53633.774797834834</v>
      </c>
      <c r="D80" s="524">
        <f>avgpeinc!BK73</f>
        <v>51191.587110908127</v>
      </c>
      <c r="E80" s="524">
        <f>avgpeinc!BL73</f>
        <v>68194.38615227351</v>
      </c>
      <c r="F80" s="524">
        <f>avgpeinc!BM73</f>
        <v>39759.118165892432</v>
      </c>
      <c r="G80" s="525">
        <f>avgpeinc!BN73</f>
        <v>76386.170156876484</v>
      </c>
      <c r="H80" s="533">
        <f>B80*0.4/'TB5'!B80</f>
        <v>0.45562928915023809</v>
      </c>
      <c r="I80" s="544">
        <f>C80*0.4/'TB5'!B80</f>
        <v>0.472377508878708</v>
      </c>
      <c r="J80" s="551">
        <f>D80*0.4/'TB5'!C80</f>
        <v>0.46066904067993164</v>
      </c>
      <c r="K80" s="544">
        <f>E80*0.4/'TB5'!D80</f>
        <v>0.47226440906524653</v>
      </c>
      <c r="L80" s="551">
        <f>F80*0.4/'TB5'!E80</f>
        <v>0.46692144870758057</v>
      </c>
      <c r="M80" s="552">
        <f>G80*0.4/'TB5'!F80</f>
        <v>0.46486639976501459</v>
      </c>
    </row>
    <row r="81" spans="1:13" x14ac:dyDescent="0.2">
      <c r="A81" s="67">
        <v>1985</v>
      </c>
      <c r="B81" s="564">
        <f>avgpeinc!BI74</f>
        <v>52640.672821809145</v>
      </c>
      <c r="C81" s="525">
        <f>avgpeinc!BJ74</f>
        <v>54562.868043669041</v>
      </c>
      <c r="D81" s="524">
        <f>avgpeinc!BK74</f>
        <v>52008.968633740507</v>
      </c>
      <c r="E81" s="524">
        <f>avgpeinc!BL74</f>
        <v>69235.237889247437</v>
      </c>
      <c r="F81" s="524">
        <f>avgpeinc!BM74</f>
        <v>40738.7916997012</v>
      </c>
      <c r="G81" s="525">
        <f>avgpeinc!BN74</f>
        <v>77354.365088856983</v>
      </c>
      <c r="H81" s="533">
        <f>B81*0.4/'TB5'!B81</f>
        <v>0.45577180385589605</v>
      </c>
      <c r="I81" s="544">
        <f>C81*0.4/'TB5'!B81</f>
        <v>0.47241449356079107</v>
      </c>
      <c r="J81" s="551">
        <f>D81*0.4/'TB5'!C81</f>
        <v>0.46099901199340831</v>
      </c>
      <c r="K81" s="544">
        <f>E81*0.4/'TB5'!D81</f>
        <v>0.4717439711093902</v>
      </c>
      <c r="L81" s="551">
        <f>F81*0.4/'TB5'!E81</f>
        <v>0.46857833862304688</v>
      </c>
      <c r="M81" s="552">
        <f>G81*0.4/'TB5'!F81</f>
        <v>0.46482586860656738</v>
      </c>
    </row>
    <row r="82" spans="1:13" x14ac:dyDescent="0.2">
      <c r="A82" s="67">
        <v>1986</v>
      </c>
      <c r="B82" s="564">
        <f>avgpeinc!BI75</f>
        <v>53655.274960341165</v>
      </c>
      <c r="C82" s="525">
        <f>avgpeinc!BJ75</f>
        <v>55322.81531531053</v>
      </c>
      <c r="D82" s="524">
        <f>avgpeinc!BK75</f>
        <v>53228.680306615766</v>
      </c>
      <c r="E82" s="524">
        <f>avgpeinc!BL75</f>
        <v>70160.490771473153</v>
      </c>
      <c r="F82" s="524">
        <f>avgpeinc!BM75</f>
        <v>41705.286440954049</v>
      </c>
      <c r="G82" s="525">
        <f>avgpeinc!BN75</f>
        <v>78049.228104307942</v>
      </c>
      <c r="H82" s="533">
        <f>B82*0.4/'TB5'!B82</f>
        <v>0.46047645807266241</v>
      </c>
      <c r="I82" s="544">
        <f>C82*0.4/'TB5'!B82</f>
        <v>0.47478750348091137</v>
      </c>
      <c r="J82" s="551">
        <f>D82*0.4/'TB5'!C82</f>
        <v>0.46477130055427551</v>
      </c>
      <c r="K82" s="544">
        <f>E82*0.4/'TB5'!D82</f>
        <v>0.47235864400863653</v>
      </c>
      <c r="L82" s="551">
        <f>F82*0.4/'TB5'!E82</f>
        <v>0.47640272974967962</v>
      </c>
      <c r="M82" s="552">
        <f>G82*0.4/'TB5'!F82</f>
        <v>0.46845626831054693</v>
      </c>
    </row>
    <row r="83" spans="1:13" x14ac:dyDescent="0.2">
      <c r="A83" s="67">
        <v>1987</v>
      </c>
      <c r="B83" s="564">
        <f>avgpeinc!BI76</f>
        <v>54230.132751168559</v>
      </c>
      <c r="C83" s="525">
        <f>avgpeinc!BJ76</f>
        <v>55727.72004527691</v>
      </c>
      <c r="D83" s="524">
        <f>avgpeinc!BK76</f>
        <v>54347.861204153589</v>
      </c>
      <c r="E83" s="524">
        <f>avgpeinc!BL76</f>
        <v>70156.74995472678</v>
      </c>
      <c r="F83" s="524">
        <f>avgpeinc!BM76</f>
        <v>42541.12444744636</v>
      </c>
      <c r="G83" s="525">
        <f>avgpeinc!BN76</f>
        <v>77992.060474874233</v>
      </c>
      <c r="H83" s="533">
        <f>B83*0.4/'TB5'!B83</f>
        <v>0.4517399668693543</v>
      </c>
      <c r="I83" s="544">
        <f>C83*0.4/'TB5'!B83</f>
        <v>0.46421495079994207</v>
      </c>
      <c r="J83" s="551">
        <f>D83*0.4/'TB5'!C83</f>
        <v>0.45492416620254522</v>
      </c>
      <c r="K83" s="544">
        <f>E83*0.4/'TB5'!D83</f>
        <v>0.46043148636817921</v>
      </c>
      <c r="L83" s="551">
        <f>F83*0.4/'TB5'!E83</f>
        <v>0.47079595923423773</v>
      </c>
      <c r="M83" s="552">
        <f>G83*0.4/'TB5'!F83</f>
        <v>0.45791569352149963</v>
      </c>
    </row>
    <row r="84" spans="1:13" x14ac:dyDescent="0.2">
      <c r="A84" s="67">
        <v>1988</v>
      </c>
      <c r="B84" s="564">
        <f>avgpeinc!BI77</f>
        <v>54891.616722397535</v>
      </c>
      <c r="C84" s="525">
        <f>avgpeinc!BJ77</f>
        <v>56350.268071641476</v>
      </c>
      <c r="D84" s="524">
        <f>avgpeinc!BK77</f>
        <v>55144.64256105954</v>
      </c>
      <c r="E84" s="524">
        <f>avgpeinc!BL77</f>
        <v>70570.726543505923</v>
      </c>
      <c r="F84" s="524">
        <f>avgpeinc!BM77</f>
        <v>43233.329708618316</v>
      </c>
      <c r="G84" s="525">
        <f>avgpeinc!BN77</f>
        <v>78536.662867956489</v>
      </c>
      <c r="H84" s="533">
        <f>B84*0.4/'TB5'!B84</f>
        <v>0.43881022930145264</v>
      </c>
      <c r="I84" s="544">
        <f>C84*0.4/'TB5'!B84</f>
        <v>0.45047086477279658</v>
      </c>
      <c r="J84" s="551">
        <f>D84*0.4/'TB5'!C84</f>
        <v>0.43969446420669556</v>
      </c>
      <c r="K84" s="544">
        <f>E84*0.4/'TB5'!D84</f>
        <v>0.4427936971187591</v>
      </c>
      <c r="L84" s="551">
        <f>F84*0.4/'TB5'!E84</f>
        <v>0.46293815970420837</v>
      </c>
      <c r="M84" s="552">
        <f>G84*0.4/'TB5'!F84</f>
        <v>0.44367390871047979</v>
      </c>
    </row>
    <row r="85" spans="1:13" x14ac:dyDescent="0.2">
      <c r="A85" s="72">
        <v>1989</v>
      </c>
      <c r="B85" s="565">
        <f>avgpeinc!BI78</f>
        <v>55993.463380460744</v>
      </c>
      <c r="C85" s="527">
        <f>avgpeinc!BJ78</f>
        <v>57248.922014541065</v>
      </c>
      <c r="D85" s="526">
        <f>avgpeinc!BK78</f>
        <v>56327.806479328625</v>
      </c>
      <c r="E85" s="526">
        <f>avgpeinc!BL78</f>
        <v>71199.97220929926</v>
      </c>
      <c r="F85" s="526">
        <f>avgpeinc!BM78</f>
        <v>44484.55486135713</v>
      </c>
      <c r="G85" s="527">
        <f>avgpeinc!BN78</f>
        <v>79573.688663199035</v>
      </c>
      <c r="H85" s="536">
        <f>B85*0.4/'TB5'!B85</f>
        <v>0.44228988885879517</v>
      </c>
      <c r="I85" s="547">
        <f>C85*0.4/'TB5'!B85</f>
        <v>0.45220670104026789</v>
      </c>
      <c r="J85" s="553">
        <f>D85*0.4/'TB5'!C85</f>
        <v>0.44434925913810724</v>
      </c>
      <c r="K85" s="547">
        <f>E85*0.4/'TB5'!D85</f>
        <v>0.44546356797218323</v>
      </c>
      <c r="L85" s="553">
        <f>F85*0.4/'TB5'!E85</f>
        <v>0.46309378743171692</v>
      </c>
      <c r="M85" s="554">
        <f>G85*0.4/'TB5'!F85</f>
        <v>0.44625601172447199</v>
      </c>
    </row>
    <row r="86" spans="1:13" x14ac:dyDescent="0.2">
      <c r="A86" s="67">
        <v>1990</v>
      </c>
      <c r="B86" s="564">
        <f>avgpeinc!BI79</f>
        <v>56123.097726675362</v>
      </c>
      <c r="C86" s="525">
        <f>avgpeinc!BJ79</f>
        <v>57327.549382189303</v>
      </c>
      <c r="D86" s="524">
        <f>avgpeinc!BK79</f>
        <v>56363.431180664629</v>
      </c>
      <c r="E86" s="524">
        <f>avgpeinc!BL79</f>
        <v>71026.401881520578</v>
      </c>
      <c r="F86" s="524">
        <f>avgpeinc!BM79</f>
        <v>44876.395740904787</v>
      </c>
      <c r="G86" s="525">
        <f>avgpeinc!BN79</f>
        <v>79412.762813782072</v>
      </c>
      <c r="H86" s="533">
        <f>B86*0.4/'TB5'!B86</f>
        <v>0.44370150566101074</v>
      </c>
      <c r="I86" s="544">
        <f>C86*0.4/'TB5'!B86</f>
        <v>0.45322373509407043</v>
      </c>
      <c r="J86" s="551">
        <f>D86*0.4/'TB5'!C86</f>
        <v>0.44458305835723877</v>
      </c>
      <c r="K86" s="544">
        <f>E86*0.4/'TB5'!D86</f>
        <v>0.44512912631034846</v>
      </c>
      <c r="L86" s="551">
        <f>F86*0.4/'TB5'!E86</f>
        <v>0.46726968884468073</v>
      </c>
      <c r="M86" s="552">
        <f>G86*0.4/'TB5'!F86</f>
        <v>0.44706061482429504</v>
      </c>
    </row>
    <row r="87" spans="1:13" x14ac:dyDescent="0.2">
      <c r="A87" s="67">
        <v>1991</v>
      </c>
      <c r="B87" s="564">
        <f>avgpeinc!BI80</f>
        <v>55700.026772277619</v>
      </c>
      <c r="C87" s="525">
        <f>avgpeinc!BJ80</f>
        <v>56771.398137146418</v>
      </c>
      <c r="D87" s="524">
        <f>avgpeinc!BK80</f>
        <v>55852.602577552636</v>
      </c>
      <c r="E87" s="524">
        <f>avgpeinc!BL80</f>
        <v>69603.128919968105</v>
      </c>
      <c r="F87" s="524">
        <f>avgpeinc!BM80</f>
        <v>45268.215914717875</v>
      </c>
      <c r="G87" s="525">
        <f>avgpeinc!BN80</f>
        <v>78362.035156657003</v>
      </c>
      <c r="H87" s="533">
        <f>B87*0.4/'TB5'!B87</f>
        <v>0.44956040382385248</v>
      </c>
      <c r="I87" s="544">
        <f>C87*0.4/'TB5'!B87</f>
        <v>0.45820754766464233</v>
      </c>
      <c r="J87" s="551">
        <f>D87*0.4/'TB5'!C87</f>
        <v>0.45187282562255859</v>
      </c>
      <c r="K87" s="544">
        <f>E87*0.4/'TB5'!D87</f>
        <v>0.45156663656234752</v>
      </c>
      <c r="L87" s="551">
        <f>F87*0.4/'TB5'!E87</f>
        <v>0.47135865688323969</v>
      </c>
      <c r="M87" s="552">
        <f>G87*0.4/'TB5'!F87</f>
        <v>0.45176464319229115</v>
      </c>
    </row>
    <row r="88" spans="1:13" x14ac:dyDescent="0.2">
      <c r="A88" s="67">
        <v>1992</v>
      </c>
      <c r="B88" s="564">
        <f>avgpeinc!BI81</f>
        <v>56295.351217013522</v>
      </c>
      <c r="C88" s="525">
        <f>avgpeinc!BJ81</f>
        <v>57156.049925806139</v>
      </c>
      <c r="D88" s="524">
        <f>avgpeinc!BK81</f>
        <v>56507.357536404335</v>
      </c>
      <c r="E88" s="524">
        <f>avgpeinc!BL81</f>
        <v>69607.675412268261</v>
      </c>
      <c r="F88" s="524">
        <f>avgpeinc!BM81</f>
        <v>46039.936680736682</v>
      </c>
      <c r="G88" s="525">
        <f>avgpeinc!BN81</f>
        <v>78441.255967587742</v>
      </c>
      <c r="H88" s="533">
        <f>B88*0.4/'TB5'!B88</f>
        <v>0.44574099779129023</v>
      </c>
      <c r="I88" s="544">
        <f>C88*0.4/'TB5'!B88</f>
        <v>0.45255592465400701</v>
      </c>
      <c r="J88" s="551">
        <f>D88*0.4/'TB5'!C88</f>
        <v>0.44705215096473694</v>
      </c>
      <c r="K88" s="544">
        <f>E88*0.4/'TB5'!D88</f>
        <v>0.44185766577720642</v>
      </c>
      <c r="L88" s="551">
        <f>F88*0.4/'TB5'!E88</f>
        <v>0.47088897228240967</v>
      </c>
      <c r="M88" s="552">
        <f>G88*0.4/'TB5'!F88</f>
        <v>0.44589260220527654</v>
      </c>
    </row>
    <row r="89" spans="1:13" x14ac:dyDescent="0.2">
      <c r="A89" s="67">
        <v>1993</v>
      </c>
      <c r="B89" s="564">
        <f>avgpeinc!BI82</f>
        <v>57049.639104448477</v>
      </c>
      <c r="C89" s="525">
        <f>avgpeinc!BJ82</f>
        <v>57646.128367303616</v>
      </c>
      <c r="D89" s="524">
        <f>avgpeinc!BK82</f>
        <v>57272.573555451629</v>
      </c>
      <c r="E89" s="524">
        <f>avgpeinc!BL82</f>
        <v>70959.196121627727</v>
      </c>
      <c r="F89" s="524">
        <f>avgpeinc!BM82</f>
        <v>45869.634721406139</v>
      </c>
      <c r="G89" s="525">
        <f>avgpeinc!BN82</f>
        <v>79449.877677115903</v>
      </c>
      <c r="H89" s="533">
        <f>B89*0.4/'TB5'!B89</f>
        <v>0.4479062557220459</v>
      </c>
      <c r="I89" s="544">
        <f>C89*0.4/'TB5'!B89</f>
        <v>0.45258939266204828</v>
      </c>
      <c r="J89" s="551">
        <f>D89*0.4/'TB5'!C89</f>
        <v>0.44829443097114563</v>
      </c>
      <c r="K89" s="544">
        <f>E89*0.4/'TB5'!D89</f>
        <v>0.44434037804603582</v>
      </c>
      <c r="L89" s="551">
        <f>F89*0.4/'TB5'!E89</f>
        <v>0.46753147244453419</v>
      </c>
      <c r="M89" s="552">
        <f>G89*0.4/'TB5'!F89</f>
        <v>0.44835892319679266</v>
      </c>
    </row>
    <row r="90" spans="1:13" x14ac:dyDescent="0.2">
      <c r="A90" s="67">
        <v>1994</v>
      </c>
      <c r="B90" s="564">
        <f>avgpeinc!BI83</f>
        <v>58815.63678899251</v>
      </c>
      <c r="C90" s="525">
        <f>avgpeinc!BJ83</f>
        <v>59234.939156310124</v>
      </c>
      <c r="D90" s="524">
        <f>avgpeinc!BK83</f>
        <v>58982.022864619139</v>
      </c>
      <c r="E90" s="524">
        <f>avgpeinc!BL83</f>
        <v>72876.977929747853</v>
      </c>
      <c r="F90" s="524">
        <f>avgpeinc!BM83</f>
        <v>47041.311768968677</v>
      </c>
      <c r="G90" s="525">
        <f>avgpeinc!BN83</f>
        <v>81482.152897139647</v>
      </c>
      <c r="H90" s="533">
        <f>B90*0.4/'TB5'!B90</f>
        <v>0.44716253876686091</v>
      </c>
      <c r="I90" s="544">
        <f>C90*0.4/'TB5'!B90</f>
        <v>0.45035040378570551</v>
      </c>
      <c r="J90" s="551">
        <f>D90*0.4/'TB5'!C90</f>
        <v>0.4474184513092041</v>
      </c>
      <c r="K90" s="544">
        <f>E90*0.4/'TB5'!D90</f>
        <v>0.44251069426536566</v>
      </c>
      <c r="L90" s="551">
        <f>F90*0.4/'TB5'!E90</f>
        <v>0.46485412120819097</v>
      </c>
      <c r="M90" s="552">
        <f>G90*0.4/'TB5'!F90</f>
        <v>0.44644263386726379</v>
      </c>
    </row>
    <row r="91" spans="1:13" x14ac:dyDescent="0.2">
      <c r="A91" s="67">
        <v>1995</v>
      </c>
      <c r="B91" s="564">
        <f>avgpeinc!BI84</f>
        <v>59612.08209261814</v>
      </c>
      <c r="C91" s="525">
        <f>avgpeinc!BJ84</f>
        <v>60199.216251244128</v>
      </c>
      <c r="D91" s="524">
        <f>avgpeinc!BK84</f>
        <v>59473.427276923416</v>
      </c>
      <c r="E91" s="524">
        <f>avgpeinc!BL84</f>
        <v>73268.250403704005</v>
      </c>
      <c r="F91" s="524">
        <f>avgpeinc!BM84</f>
        <v>48378.211625264157</v>
      </c>
      <c r="G91" s="525">
        <f>avgpeinc!BN84</f>
        <v>82287.717521868792</v>
      </c>
      <c r="H91" s="533">
        <f>B91*0.4/'TB5'!B91</f>
        <v>0.44347730278968817</v>
      </c>
      <c r="I91" s="544">
        <f>C91*0.4/'TB5'!B91</f>
        <v>0.44784522056579601</v>
      </c>
      <c r="J91" s="551">
        <f>D91*0.4/'TB5'!C91</f>
        <v>0.44269520044326788</v>
      </c>
      <c r="K91" s="544">
        <f>E91*0.4/'TB5'!D91</f>
        <v>0.43746352195739752</v>
      </c>
      <c r="L91" s="551">
        <f>F91*0.4/'TB5'!E91</f>
        <v>0.46283739805221563</v>
      </c>
      <c r="M91" s="552">
        <f>G91*0.4/'TB5'!F91</f>
        <v>0.44171649217605591</v>
      </c>
    </row>
    <row r="92" spans="1:13" x14ac:dyDescent="0.2">
      <c r="A92" s="67">
        <v>1996</v>
      </c>
      <c r="B92" s="564">
        <f>avgpeinc!BI85</f>
        <v>60604.261336298012</v>
      </c>
      <c r="C92" s="525">
        <f>avgpeinc!BJ85</f>
        <v>61126.138560651845</v>
      </c>
      <c r="D92" s="524">
        <f>avgpeinc!BK85</f>
        <v>59913.656374101673</v>
      </c>
      <c r="E92" s="524">
        <f>avgpeinc!BL85</f>
        <v>73532.940076786777</v>
      </c>
      <c r="F92" s="524">
        <f>avgpeinc!BM85</f>
        <v>49690.183481634063</v>
      </c>
      <c r="G92" s="525">
        <f>avgpeinc!BN85</f>
        <v>83032.92260908008</v>
      </c>
      <c r="H92" s="533">
        <f>B92*0.4/'TB5'!B92</f>
        <v>0.43706598877906794</v>
      </c>
      <c r="I92" s="544">
        <f>C92*0.4/'TB5'!B92</f>
        <v>0.4408296644687652</v>
      </c>
      <c r="J92" s="551">
        <f>D92*0.4/'TB5'!C92</f>
        <v>0.43760591745376587</v>
      </c>
      <c r="K92" s="544">
        <f>E92*0.4/'TB5'!D92</f>
        <v>0.43034067749977112</v>
      </c>
      <c r="L92" s="551">
        <f>F92*0.4/'TB5'!E92</f>
        <v>0.45615303516387945</v>
      </c>
      <c r="M92" s="552">
        <f>G92*0.4/'TB5'!F92</f>
        <v>0.4349919855594635</v>
      </c>
    </row>
    <row r="93" spans="1:13" x14ac:dyDescent="0.2">
      <c r="A93" s="67">
        <v>1997</v>
      </c>
      <c r="B93" s="564">
        <f>avgpeinc!BI86</f>
        <v>62087.684291954742</v>
      </c>
      <c r="C93" s="525">
        <f>avgpeinc!BJ86</f>
        <v>62657.136912345486</v>
      </c>
      <c r="D93" s="524">
        <f>avgpeinc!BK86</f>
        <v>61182.162418757362</v>
      </c>
      <c r="E93" s="524">
        <f>avgpeinc!BL86</f>
        <v>75958.178895431221</v>
      </c>
      <c r="F93" s="524">
        <f>avgpeinc!BM86</f>
        <v>50670.489512564913</v>
      </c>
      <c r="G93" s="525">
        <f>avgpeinc!BN86</f>
        <v>84833.181621008436</v>
      </c>
      <c r="H93" s="533">
        <f>B93*0.4/'TB5'!B93</f>
        <v>0.43206754326820379</v>
      </c>
      <c r="I93" s="544">
        <f>C93*0.4/'TB5'!B93</f>
        <v>0.43603035807609558</v>
      </c>
      <c r="J93" s="551">
        <f>D93*0.4/'TB5'!C93</f>
        <v>0.4307421743869782</v>
      </c>
      <c r="K93" s="544">
        <f>E93*0.4/'TB5'!D93</f>
        <v>0.42542368173599238</v>
      </c>
      <c r="L93" s="551">
        <f>F93*0.4/'TB5'!E93</f>
        <v>0.45226842164993297</v>
      </c>
      <c r="M93" s="552">
        <f>G93*0.4/'TB5'!F93</f>
        <v>0.429233968257904</v>
      </c>
    </row>
    <row r="94" spans="1:13" x14ac:dyDescent="0.2">
      <c r="A94" s="67">
        <v>1998</v>
      </c>
      <c r="B94" s="564">
        <f>avgpeinc!BI87</f>
        <v>63866.380868254717</v>
      </c>
      <c r="C94" s="525">
        <f>avgpeinc!BJ87</f>
        <v>64380.045948625826</v>
      </c>
      <c r="D94" s="524">
        <f>avgpeinc!BK87</f>
        <v>63178.519524548348</v>
      </c>
      <c r="E94" s="524">
        <f>avgpeinc!BL87</f>
        <v>77619.816623413339</v>
      </c>
      <c r="F94" s="524">
        <f>avgpeinc!BM87</f>
        <v>52498.644481306874</v>
      </c>
      <c r="G94" s="525">
        <f>avgpeinc!BN87</f>
        <v>87145.441096789247</v>
      </c>
      <c r="H94" s="533">
        <f>B94*0.4/'TB5'!B94</f>
        <v>0.42805868387222284</v>
      </c>
      <c r="I94" s="544">
        <f>C94*0.4/'TB5'!B94</f>
        <v>0.4315014779567718</v>
      </c>
      <c r="J94" s="551">
        <f>D94*0.4/'TB5'!C94</f>
        <v>0.42675229907035828</v>
      </c>
      <c r="K94" s="544">
        <f>E94*0.4/'TB5'!D94</f>
        <v>0.41938912868499761</v>
      </c>
      <c r="L94" s="551">
        <f>F94*0.4/'TB5'!E94</f>
        <v>0.45072790980339045</v>
      </c>
      <c r="M94" s="552">
        <f>G94*0.4/'TB5'!F94</f>
        <v>0.42597582936286926</v>
      </c>
    </row>
    <row r="95" spans="1:13" x14ac:dyDescent="0.2">
      <c r="A95" s="72">
        <v>1999</v>
      </c>
      <c r="B95" s="565">
        <f>avgpeinc!BI88</f>
        <v>65403.180743471174</v>
      </c>
      <c r="C95" s="527">
        <f>avgpeinc!BJ88</f>
        <v>65975.914503303167</v>
      </c>
      <c r="D95" s="526">
        <f>avgpeinc!BK88</f>
        <v>64697.896324446432</v>
      </c>
      <c r="E95" s="526">
        <f>avgpeinc!BL88</f>
        <v>79634.546075255494</v>
      </c>
      <c r="F95" s="526">
        <f>avgpeinc!BM88</f>
        <v>53727.313834589426</v>
      </c>
      <c r="G95" s="527">
        <f>avgpeinc!BN88</f>
        <v>88904.900347039496</v>
      </c>
      <c r="H95" s="536">
        <f>B95*0.4/'TB5'!B95</f>
        <v>0.42544257640838617</v>
      </c>
      <c r="I95" s="547">
        <f>C95*0.4/'TB5'!B95</f>
        <v>0.42916816473007208</v>
      </c>
      <c r="J95" s="553">
        <f>D95*0.4/'TB5'!C95</f>
        <v>0.42334955930709833</v>
      </c>
      <c r="K95" s="547">
        <f>E95*0.4/'TB5'!D95</f>
        <v>0.41633662581443787</v>
      </c>
      <c r="L95" s="553">
        <f>F95*0.4/'TB5'!E95</f>
        <v>0.44939449429512035</v>
      </c>
      <c r="M95" s="554">
        <f>G95*0.4/'TB5'!F95</f>
        <v>0.42356532812118525</v>
      </c>
    </row>
    <row r="96" spans="1:13" x14ac:dyDescent="0.2">
      <c r="A96" s="77">
        <v>2000</v>
      </c>
      <c r="B96" s="566">
        <f>avgpeinc!BI89</f>
        <v>66973.561318693639</v>
      </c>
      <c r="C96" s="529">
        <f>avgpeinc!BJ89</f>
        <v>67318.666736926927</v>
      </c>
      <c r="D96" s="528">
        <f>avgpeinc!BK89</f>
        <v>65959.857008559615</v>
      </c>
      <c r="E96" s="528">
        <f>avgpeinc!BL89</f>
        <v>80906.392197539724</v>
      </c>
      <c r="F96" s="528">
        <f>avgpeinc!BM89</f>
        <v>55174.458110897955</v>
      </c>
      <c r="G96" s="529">
        <f>avgpeinc!BN89</f>
        <v>90804.730274761372</v>
      </c>
      <c r="H96" s="537">
        <f>B96*0.4/'TB5'!B96</f>
        <v>0.42181867361068726</v>
      </c>
      <c r="I96" s="548">
        <f>C96*0.4/'TB5'!B96</f>
        <v>0.42399224638938904</v>
      </c>
      <c r="J96" s="555">
        <f>D96*0.4/'TB5'!C96</f>
        <v>0.4210856556892395</v>
      </c>
      <c r="K96" s="548">
        <f>E96*0.4/'TB5'!D96</f>
        <v>0.41060385107994074</v>
      </c>
      <c r="L96" s="555">
        <f>F96*0.4/'TB5'!E96</f>
        <v>0.44615545868873602</v>
      </c>
      <c r="M96" s="556">
        <f>G96*0.4/'TB5'!F96</f>
        <v>0.41956603527069086</v>
      </c>
    </row>
    <row r="97" spans="1:13" x14ac:dyDescent="0.2">
      <c r="A97" s="67">
        <v>2001</v>
      </c>
      <c r="B97" s="564">
        <f>avgpeinc!BI90</f>
        <v>67532.974918047548</v>
      </c>
      <c r="C97" s="525">
        <f>avgpeinc!BJ90</f>
        <v>67901.583780636473</v>
      </c>
      <c r="D97" s="524">
        <f>avgpeinc!BK90</f>
        <v>66660.411806342643</v>
      </c>
      <c r="E97" s="524">
        <f>avgpeinc!BL90</f>
        <v>81730.794885455485</v>
      </c>
      <c r="F97" s="524">
        <f>avgpeinc!BM90</f>
        <v>55660.393330849889</v>
      </c>
      <c r="G97" s="525">
        <f>avgpeinc!BN90</f>
        <v>91875.617829869487</v>
      </c>
      <c r="H97" s="533">
        <f>B97*0.4/'TB5'!B97</f>
        <v>0.42760735750198353</v>
      </c>
      <c r="I97" s="544">
        <f>C97*0.4/'TB5'!B97</f>
        <v>0.429941326379776</v>
      </c>
      <c r="J97" s="551">
        <f>D97*0.4/'TB5'!C97</f>
        <v>0.42815744876861567</v>
      </c>
      <c r="K97" s="544">
        <f>E97*0.4/'TB5'!D97</f>
        <v>0.41759848594665527</v>
      </c>
      <c r="L97" s="551">
        <f>F97*0.4/'TB5'!E97</f>
        <v>0.45149528980255127</v>
      </c>
      <c r="M97" s="552">
        <f>G97*0.4/'TB5'!F97</f>
        <v>0.42579656839370733</v>
      </c>
    </row>
    <row r="98" spans="1:13" x14ac:dyDescent="0.2">
      <c r="A98" s="67">
        <v>2002</v>
      </c>
      <c r="B98" s="564">
        <f>avgpeinc!BI91</f>
        <v>67922.085348747045</v>
      </c>
      <c r="C98" s="525">
        <f>avgpeinc!BJ91</f>
        <v>68199.340522926504</v>
      </c>
      <c r="D98" s="524">
        <f>avgpeinc!BK91</f>
        <v>67163.262799539778</v>
      </c>
      <c r="E98" s="524">
        <f>avgpeinc!BL91</f>
        <v>81624.801676589093</v>
      </c>
      <c r="F98" s="524">
        <f>avgpeinc!BM91</f>
        <v>56328.156547061568</v>
      </c>
      <c r="G98" s="525">
        <f>avgpeinc!BN91</f>
        <v>91978.091602445464</v>
      </c>
      <c r="H98" s="533">
        <f>B98*0.4/'TB5'!B98</f>
        <v>0.43113046884536749</v>
      </c>
      <c r="I98" s="544">
        <f>C98*0.4/'TB5'!B98</f>
        <v>0.43289032578468328</v>
      </c>
      <c r="J98" s="551">
        <f>D98*0.4/'TB5'!C98</f>
        <v>0.4323706030845641</v>
      </c>
      <c r="K98" s="544">
        <f>E98*0.4/'TB5'!D98</f>
        <v>0.42183867096900934</v>
      </c>
      <c r="L98" s="551">
        <f>F98*0.4/'TB5'!E98</f>
        <v>0.45229947566986084</v>
      </c>
      <c r="M98" s="552">
        <f>G98*0.4/'TB5'!F98</f>
        <v>0.42825043201446528</v>
      </c>
    </row>
    <row r="99" spans="1:13" x14ac:dyDescent="0.2">
      <c r="A99" s="67">
        <v>2003</v>
      </c>
      <c r="B99" s="564">
        <f>avgpeinc!BI92</f>
        <v>68861.893010305837</v>
      </c>
      <c r="C99" s="525">
        <f>avgpeinc!BJ92</f>
        <v>69089.850915266885</v>
      </c>
      <c r="D99" s="524">
        <f>avgpeinc!BK92</f>
        <v>68219.847660478044</v>
      </c>
      <c r="E99" s="524">
        <f>avgpeinc!BL92</f>
        <v>82064.272391931852</v>
      </c>
      <c r="F99" s="524">
        <f>avgpeinc!BM92</f>
        <v>57619.632020427394</v>
      </c>
      <c r="G99" s="525">
        <f>avgpeinc!BN92</f>
        <v>92948.918886873202</v>
      </c>
      <c r="H99" s="533">
        <f>B99*0.4/'TB5'!B99</f>
        <v>0.43282443284988403</v>
      </c>
      <c r="I99" s="544">
        <f>C99*0.4/'TB5'!B99</f>
        <v>0.43425723910331721</v>
      </c>
      <c r="J99" s="551">
        <f>D99*0.4/'TB5'!C99</f>
        <v>0.43394327163696284</v>
      </c>
      <c r="K99" s="544">
        <f>E99*0.4/'TB5'!D99</f>
        <v>0.42340970039367681</v>
      </c>
      <c r="L99" s="551">
        <f>F99*0.4/'TB5'!E99</f>
        <v>0.45299547910690308</v>
      </c>
      <c r="M99" s="552">
        <f>G99*0.4/'TB5'!F99</f>
        <v>0.42834860086441046</v>
      </c>
    </row>
    <row r="100" spans="1:13" x14ac:dyDescent="0.2">
      <c r="A100" s="67">
        <v>2004</v>
      </c>
      <c r="B100" s="564">
        <f>avgpeinc!BI93</f>
        <v>70043.632699814305</v>
      </c>
      <c r="C100" s="525">
        <f>avgpeinc!BJ93</f>
        <v>70431.333207043441</v>
      </c>
      <c r="D100" s="524">
        <f>avgpeinc!BK93</f>
        <v>69248.925367401229</v>
      </c>
      <c r="E100" s="524">
        <f>avgpeinc!BL93</f>
        <v>83403.752502202653</v>
      </c>
      <c r="F100" s="524">
        <f>avgpeinc!BM93</f>
        <v>58810.416054075926</v>
      </c>
      <c r="G100" s="525">
        <f>avgpeinc!BN93</f>
        <v>94189.475536750339</v>
      </c>
      <c r="H100" s="533">
        <f>B100*0.4/'TB5'!B100</f>
        <v>0.4277435839176178</v>
      </c>
      <c r="I100" s="544">
        <f>C100*0.4/'TB5'!B100</f>
        <v>0.43011119961738592</v>
      </c>
      <c r="J100" s="551">
        <f>D100*0.4/'TB5'!C100</f>
        <v>0.42780205607414246</v>
      </c>
      <c r="K100" s="544">
        <f>E100*0.4/'TB5'!D100</f>
        <v>0.41698870062828064</v>
      </c>
      <c r="L100" s="551">
        <f>F100*0.4/'TB5'!E100</f>
        <v>0.4504949152469635</v>
      </c>
      <c r="M100" s="552">
        <f>G100*0.4/'TB5'!F100</f>
        <v>0.42206948995590216</v>
      </c>
    </row>
    <row r="101" spans="1:13" x14ac:dyDescent="0.2">
      <c r="A101" s="67">
        <v>2005</v>
      </c>
      <c r="B101" s="564">
        <f>avgpeinc!BI94</f>
        <v>70533.830693526776</v>
      </c>
      <c r="C101" s="525">
        <f>avgpeinc!BJ94</f>
        <v>70820.697000966902</v>
      </c>
      <c r="D101" s="524">
        <f>avgpeinc!BK94</f>
        <v>69182.692953320293</v>
      </c>
      <c r="E101" s="524">
        <f>avgpeinc!BL94</f>
        <v>84325.137783134487</v>
      </c>
      <c r="F101" s="524">
        <f>avgpeinc!BM94</f>
        <v>58925.626440237866</v>
      </c>
      <c r="G101" s="525">
        <f>avgpeinc!BN94</f>
        <v>94179.399923275356</v>
      </c>
      <c r="H101" s="533">
        <f>B101*0.4/'TB5'!B101</f>
        <v>0.42052239179611206</v>
      </c>
      <c r="I101" s="544">
        <f>C101*0.4/'TB5'!B101</f>
        <v>0.42223268747329712</v>
      </c>
      <c r="J101" s="551">
        <f>D101*0.4/'TB5'!C101</f>
        <v>0.4195704162120818</v>
      </c>
      <c r="K101" s="544">
        <f>E101*0.4/'TB5'!D101</f>
        <v>0.41089686751365667</v>
      </c>
      <c r="L101" s="551">
        <f>F101*0.4/'TB5'!E101</f>
        <v>0.44222781062126154</v>
      </c>
      <c r="M101" s="552">
        <f>G101*0.4/'TB5'!F101</f>
        <v>0.41385954618453991</v>
      </c>
    </row>
    <row r="102" spans="1:13" x14ac:dyDescent="0.2">
      <c r="A102" s="67">
        <v>2006</v>
      </c>
      <c r="B102" s="564">
        <f>avgpeinc!BI95</f>
        <v>71421.060244623441</v>
      </c>
      <c r="C102" s="525">
        <f>avgpeinc!BJ95</f>
        <v>71760.495585033146</v>
      </c>
      <c r="D102" s="524">
        <f>avgpeinc!BK95</f>
        <v>69629.104291966098</v>
      </c>
      <c r="E102" s="524">
        <f>avgpeinc!BL95</f>
        <v>84421.196718345571</v>
      </c>
      <c r="F102" s="524">
        <f>avgpeinc!BM95</f>
        <v>60660.846840635248</v>
      </c>
      <c r="G102" s="525">
        <f>avgpeinc!BN95</f>
        <v>95348.654437800462</v>
      </c>
      <c r="H102" s="533">
        <f>B102*0.4/'TB5'!B102</f>
        <v>0.41627106070518499</v>
      </c>
      <c r="I102" s="544">
        <f>C102*0.4/'TB5'!B102</f>
        <v>0.41824942827224743</v>
      </c>
      <c r="J102" s="551">
        <f>D102*0.4/'TB5'!C102</f>
        <v>0.41559806466102595</v>
      </c>
      <c r="K102" s="544">
        <f>E102*0.4/'TB5'!D102</f>
        <v>0.4052298367023468</v>
      </c>
      <c r="L102" s="551">
        <f>F102*0.4/'TB5'!E102</f>
        <v>0.4398528635501861</v>
      </c>
      <c r="M102" s="552">
        <f>G102*0.4/'TB5'!F102</f>
        <v>0.40962472558021545</v>
      </c>
    </row>
    <row r="103" spans="1:13" x14ac:dyDescent="0.2">
      <c r="A103" s="67">
        <v>2007</v>
      </c>
      <c r="B103" s="564">
        <f>avgpeinc!BI96</f>
        <v>70705.027218953546</v>
      </c>
      <c r="C103" s="525">
        <f>avgpeinc!BJ96</f>
        <v>71038.679057687536</v>
      </c>
      <c r="D103" s="524">
        <f>avgpeinc!BK96</f>
        <v>68512.453044467286</v>
      </c>
      <c r="E103" s="524">
        <f>avgpeinc!BL96</f>
        <v>83608.694533988324</v>
      </c>
      <c r="F103" s="524">
        <f>avgpeinc!BM96</f>
        <v>59926.634911352026</v>
      </c>
      <c r="G103" s="525">
        <f>avgpeinc!BN96</f>
        <v>93982.751588295418</v>
      </c>
      <c r="H103" s="533">
        <f>B103*0.4/'TB5'!B103</f>
        <v>0.41641166806221014</v>
      </c>
      <c r="I103" s="544">
        <f>C103*0.4/'TB5'!B103</f>
        <v>0.41837668418884283</v>
      </c>
      <c r="J103" s="551">
        <f>D103*0.4/'TB5'!C103</f>
        <v>0.41407546401023865</v>
      </c>
      <c r="K103" s="544">
        <f>E103*0.4/'TB5'!D103</f>
        <v>0.40501949191093445</v>
      </c>
      <c r="L103" s="551">
        <f>F103*0.4/'TB5'!E103</f>
        <v>0.43958315253257757</v>
      </c>
      <c r="M103" s="552">
        <f>G103*0.4/'TB5'!F103</f>
        <v>0.40884152054786682</v>
      </c>
    </row>
    <row r="104" spans="1:13" x14ac:dyDescent="0.2">
      <c r="A104" s="67">
        <v>2008</v>
      </c>
      <c r="B104" s="564">
        <f>avgpeinc!BI97</f>
        <v>69751.632320391363</v>
      </c>
      <c r="C104" s="525">
        <f>avgpeinc!BJ97</f>
        <v>69930.987676165314</v>
      </c>
      <c r="D104" s="524">
        <f>avgpeinc!BK97</f>
        <v>67781.699457439361</v>
      </c>
      <c r="E104" s="524">
        <f>avgpeinc!BL97</f>
        <v>81833.452511994736</v>
      </c>
      <c r="F104" s="524">
        <f>avgpeinc!BM97</f>
        <v>59512.608979391465</v>
      </c>
      <c r="G104" s="525">
        <f>avgpeinc!BN97</f>
        <v>92247.043972628162</v>
      </c>
      <c r="H104" s="533">
        <f>B104*0.4/'TB5'!B104</f>
        <v>0.42139571905136108</v>
      </c>
      <c r="I104" s="544">
        <f>C104*0.4/'TB5'!B104</f>
        <v>0.42247927188873291</v>
      </c>
      <c r="J104" s="551">
        <f>D104*0.4/'TB5'!C104</f>
        <v>0.42072239518165583</v>
      </c>
      <c r="K104" s="544">
        <f>E104*0.4/'TB5'!D104</f>
        <v>0.41080376505851751</v>
      </c>
      <c r="L104" s="551">
        <f>F104*0.4/'TB5'!E104</f>
        <v>0.44256597757339472</v>
      </c>
      <c r="M104" s="552">
        <f>G104*0.4/'TB5'!F104</f>
        <v>0.41298940777778625</v>
      </c>
    </row>
    <row r="105" spans="1:13" x14ac:dyDescent="0.2">
      <c r="A105" s="72">
        <v>2009</v>
      </c>
      <c r="B105" s="567">
        <f>avgpeinc!BI98</f>
        <v>68428.514823787205</v>
      </c>
      <c r="C105" s="568">
        <f>avgpeinc!BJ98</f>
        <v>68469.524866104926</v>
      </c>
      <c r="D105" s="526">
        <f>avgpeinc!BK98</f>
        <v>66816.803109513086</v>
      </c>
      <c r="E105" s="526">
        <f>avgpeinc!BL98</f>
        <v>79117.369025329783</v>
      </c>
      <c r="F105" s="526">
        <f>avgpeinc!BM98</f>
        <v>59131.061726955231</v>
      </c>
      <c r="G105" s="527">
        <f>avgpeinc!BN98</f>
        <v>90362.38794037496</v>
      </c>
      <c r="H105" s="536">
        <f>B105*0.4/'TB5'!B105</f>
        <v>0.43267935514450073</v>
      </c>
      <c r="I105" s="547">
        <f>C105*0.4/'TB5'!B105</f>
        <v>0.43293866515159612</v>
      </c>
      <c r="J105" s="557">
        <f>D105*0.4/'TB5'!C105</f>
        <v>0.43120816349983215</v>
      </c>
      <c r="K105" s="558">
        <f>E105*0.4/'TB5'!D105</f>
        <v>0.42099994421005255</v>
      </c>
      <c r="L105" s="553">
        <f>F105*0.4/'TB5'!E105</f>
        <v>0.45221292972564697</v>
      </c>
      <c r="M105" s="554">
        <f>G105*0.4/'TB5'!F105</f>
        <v>0.42291942238807673</v>
      </c>
    </row>
    <row r="106" spans="1:13" x14ac:dyDescent="0.2">
      <c r="A106" s="67">
        <v>2010</v>
      </c>
      <c r="B106" s="569">
        <f>avgpeinc!BI99</f>
        <v>69123.179542780825</v>
      </c>
      <c r="C106" s="570">
        <f>avgpeinc!BJ99</f>
        <v>69120.05257816911</v>
      </c>
      <c r="D106" s="524">
        <f>avgpeinc!BK99</f>
        <v>66254.612097851466</v>
      </c>
      <c r="E106" s="524">
        <f>avgpeinc!BL99</f>
        <v>79249.202143160626</v>
      </c>
      <c r="F106" s="524">
        <f>avgpeinc!BM99</f>
        <v>60210.54083056932</v>
      </c>
      <c r="G106" s="525">
        <f>avgpeinc!BN99</f>
        <v>90621.294353643199</v>
      </c>
      <c r="H106" s="533">
        <f>B106*0.4/'TB5'!B106</f>
        <v>0.42294692993164068</v>
      </c>
      <c r="I106" s="544">
        <f>C106*0.4/'TB5'!B106</f>
        <v>0.42292779684066778</v>
      </c>
      <c r="J106" s="559">
        <f>D106*0.4/'TB5'!C106</f>
        <v>0.42046844959259028</v>
      </c>
      <c r="K106" s="560">
        <f>E106*0.4/'TB5'!D106</f>
        <v>0.41134575009346003</v>
      </c>
      <c r="L106" s="551">
        <f>F106*0.4/'TB5'!E106</f>
        <v>0.44232714176177984</v>
      </c>
      <c r="M106" s="552">
        <f>G106*0.4/'TB5'!F106</f>
        <v>0.41253072023391729</v>
      </c>
    </row>
    <row r="107" spans="1:13" x14ac:dyDescent="0.2">
      <c r="A107" s="67">
        <v>2011</v>
      </c>
      <c r="B107" s="569">
        <f>avgpeinc!BI100</f>
        <v>69999.406656957668</v>
      </c>
      <c r="C107" s="570">
        <f>avgpeinc!BJ100</f>
        <v>69751.021121127938</v>
      </c>
      <c r="D107" s="524">
        <f>avgpeinc!BK100</f>
        <v>67418.57122191487</v>
      </c>
      <c r="E107" s="524">
        <f>avgpeinc!BL100</f>
        <v>81666.593904803944</v>
      </c>
      <c r="F107" s="524">
        <f>avgpeinc!BM100</f>
        <v>59495.820459214548</v>
      </c>
      <c r="G107" s="525">
        <f>avgpeinc!BN100</f>
        <v>91209.218497957932</v>
      </c>
      <c r="H107" s="533">
        <f>B107*0.4/'TB5'!B107</f>
        <v>0.42146947979927063</v>
      </c>
      <c r="I107" s="544">
        <f>C107*0.4/'TB5'!B107</f>
        <v>0.41997393965721125</v>
      </c>
      <c r="J107" s="559">
        <f>D107*0.4/'TB5'!C107</f>
        <v>0.41874122619628901</v>
      </c>
      <c r="K107" s="560">
        <f>E107*0.4/'TB5'!D107</f>
        <v>0.40936753153800959</v>
      </c>
      <c r="L107" s="551">
        <f>F107*0.4/'TB5'!E107</f>
        <v>0.44014251232147222</v>
      </c>
      <c r="M107" s="552">
        <f>G107*0.4/'TB5'!F107</f>
        <v>0.40995526313781738</v>
      </c>
    </row>
    <row r="108" spans="1:13" x14ac:dyDescent="0.2">
      <c r="A108" s="67">
        <v>2012</v>
      </c>
      <c r="B108" s="569">
        <f>avgpeinc!BI101</f>
        <v>69874.363860298821</v>
      </c>
      <c r="C108" s="570">
        <f>avgpeinc!BJ101</f>
        <v>69738.661755708847</v>
      </c>
      <c r="D108" s="524">
        <f>avgpeinc!BK101</f>
        <v>66443.470998235382</v>
      </c>
      <c r="E108" s="524">
        <f>avgpeinc!BL101</f>
        <v>81015.485399720026</v>
      </c>
      <c r="F108" s="524">
        <f>avgpeinc!BM101</f>
        <v>59976.265363789127</v>
      </c>
      <c r="G108" s="525">
        <f>avgpeinc!BN101</f>
        <v>90892.571420914872</v>
      </c>
      <c r="H108" s="533">
        <f>B108*0.4/'TB5'!B108</f>
        <v>0.41256409883499151</v>
      </c>
      <c r="I108" s="544">
        <f>C108*0.4/'TB5'!B108</f>
        <v>0.41176286339759838</v>
      </c>
      <c r="J108" s="559">
        <f>D108*0.4/'TB5'!C108</f>
        <v>0.40883800387382513</v>
      </c>
      <c r="K108" s="560">
        <f>E108*0.4/'TB5'!D108</f>
        <v>0.40019932389259338</v>
      </c>
      <c r="L108" s="551">
        <f>F108*0.4/'TB5'!E108</f>
        <v>0.43242853879928589</v>
      </c>
      <c r="M108" s="552">
        <f>G108*0.4/'TB5'!F108</f>
        <v>0.40172535181045543</v>
      </c>
    </row>
    <row r="109" spans="1:13" x14ac:dyDescent="0.2">
      <c r="A109" s="67">
        <v>2013</v>
      </c>
      <c r="B109" s="569">
        <f>avgpeinc!BI102</f>
        <v>70650.88760506481</v>
      </c>
      <c r="C109" s="570">
        <f>avgpeinc!BJ102</f>
        <v>70524.662180777828</v>
      </c>
      <c r="D109" s="524">
        <f>avgpeinc!BK102</f>
        <v>69104.039283970837</v>
      </c>
      <c r="E109" s="524">
        <f>avgpeinc!BL102</f>
        <v>82418.052673872022</v>
      </c>
      <c r="F109" s="524">
        <f>avgpeinc!BM102</f>
        <v>60123.417330588047</v>
      </c>
      <c r="G109" s="525">
        <f>avgpeinc!BN102</f>
        <v>91418.619323696505</v>
      </c>
      <c r="H109" s="533">
        <f>B109*0.4/'TB5'!B109</f>
        <v>0.41640666127204895</v>
      </c>
      <c r="I109" s="544">
        <f>C109*0.4/'TB5'!B109</f>
        <v>0.41566270589828486</v>
      </c>
      <c r="J109" s="559">
        <f>D109*0.4/'TB5'!C109</f>
        <v>0.41785925626754766</v>
      </c>
      <c r="K109" s="560">
        <f>E109*0.4/'TB5'!D109</f>
        <v>0.40396684408187861</v>
      </c>
      <c r="L109" s="551">
        <f>F109*0.4/'TB5'!E109</f>
        <v>0.43520823121070867</v>
      </c>
      <c r="M109" s="552">
        <f>G109*0.4/'TB5'!F109</f>
        <v>0.40290069580078125</v>
      </c>
    </row>
    <row r="110" spans="1:13" x14ac:dyDescent="0.2">
      <c r="A110" s="67">
        <v>2014</v>
      </c>
      <c r="B110" s="569">
        <f>avgpeinc!BI103</f>
        <v>71328.201722244048</v>
      </c>
      <c r="C110" s="570">
        <f>avgpeinc!BJ103</f>
        <v>71086.899089183527</v>
      </c>
      <c r="D110" s="524">
        <f>avgpeinc!BK103</f>
        <v>69673.998163745578</v>
      </c>
      <c r="E110" s="524">
        <f>avgpeinc!BL103</f>
        <v>83241.644738259463</v>
      </c>
      <c r="F110" s="524">
        <f>avgpeinc!BM103</f>
        <v>60421.518755902172</v>
      </c>
      <c r="G110" s="525">
        <f>avgpeinc!BN103</f>
        <v>91513.664167513969</v>
      </c>
      <c r="H110" s="533">
        <f>B110*0.4/'TB5'!B110</f>
        <v>0.41293466091156</v>
      </c>
      <c r="I110" s="544">
        <f>C110*0.4/'TB5'!B110</f>
        <v>0.41153770685195923</v>
      </c>
      <c r="J110" s="559">
        <f>D110*0.4/'TB5'!C110</f>
        <v>0.41375115513801575</v>
      </c>
      <c r="K110" s="560">
        <f>E110*0.4/'TB5'!D110</f>
        <v>0.39990362524986262</v>
      </c>
      <c r="L110" s="551">
        <f>F110*0.4/'TB5'!E110</f>
        <v>0.43064004182815552</v>
      </c>
      <c r="M110" s="552">
        <f>G110*0.4/'TB5'!F110</f>
        <v>0.39778715372085577</v>
      </c>
    </row>
    <row r="111" spans="1:13" x14ac:dyDescent="0.2">
      <c r="A111" s="67">
        <v>2015</v>
      </c>
      <c r="B111" s="569">
        <f>avgpeinc!BI104</f>
        <v>72431.840093016435</v>
      </c>
      <c r="C111" s="570">
        <f>avgpeinc!BJ104</f>
        <v>72215.810355647933</v>
      </c>
      <c r="D111" s="524">
        <f>avgpeinc!BK104</f>
        <v>70475.00402484709</v>
      </c>
      <c r="E111" s="524">
        <f>avgpeinc!BL104</f>
        <v>84047.292301291469</v>
      </c>
      <c r="F111" s="524">
        <f>avgpeinc!BM104</f>
        <v>61824.725082011442</v>
      </c>
      <c r="G111" s="525">
        <f>avgpeinc!BN104</f>
        <v>92706.859199317289</v>
      </c>
      <c r="H111" s="533">
        <f>B111*0.4/'TB5'!B111</f>
        <v>0.41304230690002447</v>
      </c>
      <c r="I111" s="544">
        <f>C111*0.4/'TB5'!B111</f>
        <v>0.41181039810180664</v>
      </c>
      <c r="J111" s="559">
        <f>D111*0.4/'TB5'!C111</f>
        <v>0.41443333029747026</v>
      </c>
      <c r="K111" s="560">
        <f>E111*0.4/'TB5'!D111</f>
        <v>0.39871585369110102</v>
      </c>
      <c r="L111" s="551">
        <f>F111*0.4/'TB5'!E111</f>
        <v>0.43264693021774286</v>
      </c>
      <c r="M111" s="552">
        <f>G111*0.4/'TB5'!F111</f>
        <v>0.39749366044998174</v>
      </c>
    </row>
    <row r="112" spans="1:13" x14ac:dyDescent="0.2">
      <c r="A112" s="67">
        <v>2016</v>
      </c>
      <c r="B112" s="569">
        <f>avgpeinc!BI105</f>
        <v>72561.148613239842</v>
      </c>
      <c r="C112" s="570">
        <f>avgpeinc!BJ105</f>
        <v>72144.102406628357</v>
      </c>
      <c r="D112" s="524">
        <f>avgpeinc!BK105</f>
        <v>70364.793964609024</v>
      </c>
      <c r="E112" s="524">
        <f>avgpeinc!BL105</f>
        <v>84008.720046374729</v>
      </c>
      <c r="F112" s="524">
        <f>avgpeinc!BM105</f>
        <v>61805.661602780325</v>
      </c>
      <c r="G112" s="525">
        <f>avgpeinc!BN105</f>
        <v>92259.235396812874</v>
      </c>
      <c r="H112" s="533">
        <f>B112*0.4/'TB5'!B112</f>
        <v>0.41646409034728998</v>
      </c>
      <c r="I112" s="544">
        <f>C112*0.4/'TB5'!B112</f>
        <v>0.41407045722007751</v>
      </c>
      <c r="J112" s="559">
        <f>D112*0.4/'TB5'!C112</f>
        <v>0.41835731267929077</v>
      </c>
      <c r="K112" s="560">
        <f>E112*0.4/'TB5'!D112</f>
        <v>0.40177577733993525</v>
      </c>
      <c r="L112" s="551">
        <f>F112*0.4/'TB5'!E112</f>
        <v>0.43384736776351934</v>
      </c>
      <c r="M112" s="552">
        <f>G112*0.4/'TB5'!F112</f>
        <v>0.39994502067565918</v>
      </c>
    </row>
    <row r="113" spans="1:13" x14ac:dyDescent="0.2">
      <c r="A113" s="67">
        <v>2017</v>
      </c>
      <c r="B113" s="569">
        <f>avgpeinc!BI106</f>
        <v>72942.124520702957</v>
      </c>
      <c r="C113" s="570">
        <f>avgpeinc!BJ106</f>
        <v>72926.778317321296</v>
      </c>
      <c r="D113" s="524">
        <f>avgpeinc!BK106</f>
        <v>69543.521779800169</v>
      </c>
      <c r="E113" s="524">
        <f>avgpeinc!BL106</f>
        <v>84806.458223996116</v>
      </c>
      <c r="F113" s="524">
        <f>avgpeinc!BM106</f>
        <v>62687.363360072894</v>
      </c>
      <c r="G113" s="525">
        <f>avgpeinc!BN106</f>
        <v>94811.428941774677</v>
      </c>
      <c r="H113" s="533">
        <f>B113*0.4/'TB5'!B113</f>
        <v>0.41065374016761774</v>
      </c>
      <c r="I113" s="544">
        <f>C113*0.4/'TB5'!B113</f>
        <v>0.41056734323501581</v>
      </c>
      <c r="J113" s="559">
        <f>D113*0.4/'TB5'!C113</f>
        <v>0.40688121318817144</v>
      </c>
      <c r="K113" s="560">
        <f>E113*0.4/'TB5'!D113</f>
        <v>0.39875802397727966</v>
      </c>
      <c r="L113" s="551">
        <f>F113*0.4/'TB5'!E113</f>
        <v>0.43204799294471741</v>
      </c>
      <c r="M113" s="552">
        <f>G113*0.4/'TB5'!F113</f>
        <v>0.39849108457565308</v>
      </c>
    </row>
    <row r="114" spans="1:13" x14ac:dyDescent="0.2">
      <c r="A114" s="67">
        <v>2018</v>
      </c>
      <c r="B114" s="569">
        <f>avgpeinc!BI107</f>
        <v>73894.528689813815</v>
      </c>
      <c r="C114" s="570">
        <f>avgpeinc!BJ107</f>
        <v>73933.293444253388</v>
      </c>
      <c r="D114" s="524">
        <f>avgpeinc!BK107</f>
        <v>70485.551681048135</v>
      </c>
      <c r="E114" s="524">
        <f>avgpeinc!BL107</f>
        <v>85920.046654894904</v>
      </c>
      <c r="F114" s="524">
        <f>avgpeinc!BM107</f>
        <v>63566.74130128292</v>
      </c>
      <c r="G114" s="525">
        <f>avgpeinc!BN107</f>
        <v>95709.723203780755</v>
      </c>
      <c r="H114" s="533">
        <f>B114*0.4/'TB5'!B114</f>
        <v>0.40846443176269526</v>
      </c>
      <c r="I114" s="544">
        <f>C114*0.4/'TB5'!B114</f>
        <v>0.4086787104606629</v>
      </c>
      <c r="J114" s="559">
        <f>D114*0.4/'TB5'!C114</f>
        <v>0.40511897206306446</v>
      </c>
      <c r="K114" s="560">
        <f>E114*0.4/'TB5'!D114</f>
        <v>0.39693695306777949</v>
      </c>
      <c r="L114" s="551">
        <f>F114*0.4/'TB5'!E114</f>
        <v>0.42972373962402349</v>
      </c>
      <c r="M114" s="552">
        <f>G114*0.4/'TB5'!F114</f>
        <v>0.39535248279571528</v>
      </c>
    </row>
    <row r="115" spans="1:13" x14ac:dyDescent="0.2">
      <c r="A115" s="67">
        <v>2019</v>
      </c>
      <c r="B115" s="569">
        <f>avgpeinc!BI108</f>
        <v>74189.732322796903</v>
      </c>
      <c r="C115" s="570">
        <f>avgpeinc!BJ108</f>
        <v>74300.108439681586</v>
      </c>
      <c r="D115" s="524">
        <f>avgpeinc!BK108</f>
        <v>70667.031222334394</v>
      </c>
      <c r="E115" s="524">
        <f>avgpeinc!BL108</f>
        <v>86332.639737279605</v>
      </c>
      <c r="F115" s="524">
        <f>avgpeinc!BM108</f>
        <v>63890.551577290593</v>
      </c>
      <c r="G115" s="525">
        <f>avgpeinc!BN108</f>
        <v>96608.638945609026</v>
      </c>
      <c r="H115" s="533">
        <f>B115*0.4/'TB5'!B115</f>
        <v>0.40726542472839367</v>
      </c>
      <c r="I115" s="544">
        <f>C115*0.4/'TB5'!B115</f>
        <v>0.40787133574485784</v>
      </c>
      <c r="J115" s="559">
        <f>D115*0.4/'TB5'!C115</f>
        <v>0.40400177240371704</v>
      </c>
      <c r="K115" s="560">
        <f>E115*0.4/'TB5'!D115</f>
        <v>0.39629429578781117</v>
      </c>
      <c r="L115" s="551">
        <f>F115*0.4/'TB5'!E115</f>
        <v>0.42876836657524114</v>
      </c>
      <c r="M115" s="552">
        <f>G115*0.4/'TB5'!F115</f>
        <v>0.39429277181625372</v>
      </c>
    </row>
    <row r="116" spans="1:13" ht="17" thickBot="1" x14ac:dyDescent="0.25">
      <c r="A116" s="1105">
        <v>2020</v>
      </c>
      <c r="B116" s="1124"/>
      <c r="C116" s="1125"/>
      <c r="D116" s="1107"/>
      <c r="E116" s="1107"/>
      <c r="F116" s="1107"/>
      <c r="G116" s="1108"/>
      <c r="H116" s="1115"/>
      <c r="I116" s="1116"/>
      <c r="J116" s="1117"/>
      <c r="K116" s="1118"/>
      <c r="L116" s="1119"/>
      <c r="M116" s="1120"/>
    </row>
    <row r="117" spans="1:13" ht="17" thickTop="1" x14ac:dyDescent="0.2">
      <c r="A117" s="61"/>
      <c r="B117" s="60"/>
      <c r="C117" s="60"/>
      <c r="D117" s="60"/>
      <c r="E117" s="60"/>
      <c r="F117" s="60"/>
      <c r="G117" s="59"/>
      <c r="H117" s="60"/>
      <c r="I117" s="60"/>
      <c r="J117" s="60"/>
      <c r="K117" s="60"/>
      <c r="L117" s="60"/>
      <c r="M117" s="59"/>
    </row>
    <row r="118" spans="1:13" x14ac:dyDescent="0.2">
      <c r="D118" s="57"/>
      <c r="E118" s="57"/>
      <c r="F118" s="57"/>
      <c r="H118" s="57"/>
      <c r="I118" s="57"/>
      <c r="J118" s="57"/>
      <c r="K118" s="57"/>
      <c r="L118" s="57"/>
    </row>
    <row r="119" spans="1:13" x14ac:dyDescent="0.2">
      <c r="B119" s="931"/>
    </row>
    <row r="120" spans="1:13" x14ac:dyDescent="0.2">
      <c r="B120" s="945"/>
      <c r="C120" s="945"/>
      <c r="D120" s="945"/>
      <c r="E120" s="945"/>
      <c r="F120" s="945"/>
      <c r="G120" s="945"/>
      <c r="H120" s="945"/>
      <c r="I120" s="945"/>
      <c r="J120" s="945"/>
      <c r="K120" s="945"/>
      <c r="L120" s="945"/>
      <c r="M120" s="945"/>
    </row>
  </sheetData>
  <mergeCells count="3">
    <mergeCell ref="A4:M4"/>
    <mergeCell ref="B7:G7"/>
    <mergeCell ref="H7:M7"/>
  </mergeCells>
  <hyperlinks>
    <hyperlink ref="A1" location="Index!A1" display="Back to index" xr:uid="{00000000-0004-0000-20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6" tint="0.39997558519241921"/>
  </sheetPr>
  <dimension ref="A1:M120"/>
  <sheetViews>
    <sheetView workbookViewId="0">
      <pane xSplit="1" ySplit="8" topLeftCell="B41" activePane="bottomRight" state="frozen"/>
      <selection activeCell="H120" sqref="H120:M120"/>
      <selection pane="topRight" activeCell="H120" sqref="H120:M120"/>
      <selection pane="bottomLeft" activeCell="H120" sqref="H120:M120"/>
      <selection pane="bottomRight" activeCell="A4" sqref="A4:M4"/>
    </sheetView>
  </sheetViews>
  <sheetFormatPr baseColWidth="10" defaultColWidth="10.83203125" defaultRowHeight="16" x14ac:dyDescent="0.2"/>
  <cols>
    <col min="1" max="1" width="10.83203125" style="56"/>
    <col min="2" max="13" width="12" style="56" customWidth="1"/>
    <col min="14" max="16384" width="10.83203125" style="56"/>
  </cols>
  <sheetData>
    <row r="1" spans="1:13" x14ac:dyDescent="0.2">
      <c r="A1" s="52" t="s">
        <v>36</v>
      </c>
      <c r="B1" s="52"/>
      <c r="C1" s="52"/>
      <c r="G1" s="100"/>
      <c r="H1" s="100"/>
      <c r="I1" s="100"/>
      <c r="J1" s="100"/>
      <c r="K1" s="100"/>
      <c r="L1" s="100"/>
      <c r="M1" s="100"/>
    </row>
    <row r="2" spans="1:13" x14ac:dyDescent="0.2">
      <c r="H2" s="98"/>
      <c r="I2" s="98"/>
    </row>
    <row r="3" spans="1:13" ht="17" thickBot="1" x14ac:dyDescent="0.25"/>
    <row r="4" spans="1:13" ht="25" customHeight="1" thickTop="1" x14ac:dyDescent="0.2">
      <c r="A4" s="1391" t="s">
        <v>117</v>
      </c>
      <c r="B4" s="1392"/>
      <c r="C4" s="1392"/>
      <c r="D4" s="1392"/>
      <c r="E4" s="1392"/>
      <c r="F4" s="1392"/>
      <c r="G4" s="1392"/>
      <c r="H4" s="1392"/>
      <c r="I4" s="1392"/>
      <c r="J4" s="1392"/>
      <c r="K4" s="1392"/>
      <c r="L4" s="1392"/>
      <c r="M4" s="1393"/>
    </row>
    <row r="5" spans="1:13" x14ac:dyDescent="0.2">
      <c r="A5" s="96"/>
      <c r="B5" s="97"/>
      <c r="C5" s="97"/>
      <c r="D5" s="59"/>
      <c r="E5" s="59"/>
      <c r="F5" s="59"/>
      <c r="G5" s="59"/>
      <c r="H5" s="59"/>
      <c r="I5" s="59"/>
      <c r="J5" s="59"/>
      <c r="K5" s="59"/>
      <c r="L5" s="59"/>
      <c r="M5" s="208"/>
    </row>
    <row r="6" spans="1:13" x14ac:dyDescent="0.2">
      <c r="A6" s="96"/>
      <c r="B6" s="45" t="s">
        <v>35</v>
      </c>
      <c r="C6" s="45" t="s">
        <v>34</v>
      </c>
      <c r="D6" s="45" t="s">
        <v>33</v>
      </c>
      <c r="E6" s="45" t="s">
        <v>32</v>
      </c>
      <c r="F6" s="45" t="s">
        <v>31</v>
      </c>
      <c r="G6" s="45" t="s">
        <v>30</v>
      </c>
      <c r="H6" s="48" t="s">
        <v>29</v>
      </c>
      <c r="I6" s="468" t="s">
        <v>28</v>
      </c>
      <c r="J6" s="468" t="s">
        <v>27</v>
      </c>
      <c r="K6" s="468" t="s">
        <v>26</v>
      </c>
      <c r="L6" s="468" t="s">
        <v>25</v>
      </c>
      <c r="M6" s="433" t="s">
        <v>24</v>
      </c>
    </row>
    <row r="7" spans="1:13" ht="20" customHeight="1" x14ac:dyDescent="0.2">
      <c r="A7" s="96"/>
      <c r="B7" s="1378" t="s">
        <v>374</v>
      </c>
      <c r="C7" s="1379"/>
      <c r="D7" s="1387"/>
      <c r="E7" s="1387"/>
      <c r="F7" s="1387"/>
      <c r="G7" s="1387"/>
      <c r="H7" s="1379" t="s">
        <v>90</v>
      </c>
      <c r="I7" s="1379"/>
      <c r="J7" s="1387"/>
      <c r="K7" s="1387"/>
      <c r="L7" s="1387"/>
      <c r="M7" s="1390"/>
    </row>
    <row r="8" spans="1:13" s="87" customFormat="1" ht="52" customHeight="1" x14ac:dyDescent="0.2">
      <c r="A8" s="95"/>
      <c r="B8" s="424" t="s">
        <v>306</v>
      </c>
      <c r="C8" s="352" t="s">
        <v>309</v>
      </c>
      <c r="D8" s="352" t="s">
        <v>87</v>
      </c>
      <c r="E8" s="352" t="s">
        <v>88</v>
      </c>
      <c r="F8" s="352" t="s">
        <v>89</v>
      </c>
      <c r="G8" s="352" t="s">
        <v>56</v>
      </c>
      <c r="H8" s="424" t="s">
        <v>306</v>
      </c>
      <c r="I8" s="352" t="s">
        <v>309</v>
      </c>
      <c r="J8" s="352" t="s">
        <v>87</v>
      </c>
      <c r="K8" s="352" t="s">
        <v>88</v>
      </c>
      <c r="L8" s="352" t="s">
        <v>89</v>
      </c>
      <c r="M8" s="359" t="s">
        <v>56</v>
      </c>
    </row>
    <row r="9" spans="1:13" s="87" customFormat="1" ht="15" customHeight="1" x14ac:dyDescent="0.2">
      <c r="A9" s="93">
        <v>1913</v>
      </c>
      <c r="B9" s="571">
        <f>avgpeinc!M2</f>
        <v>53478.029760575482</v>
      </c>
      <c r="C9" s="572">
        <f>avgpeinc!N2</f>
        <v>60117.33817394713</v>
      </c>
      <c r="D9" s="572"/>
      <c r="E9" s="572"/>
      <c r="F9" s="572"/>
      <c r="G9" s="572">
        <f>avgpeinc!R2</f>
        <v>85847.277992862451</v>
      </c>
      <c r="H9" s="530">
        <f>B9*0.1/'TB5'!B9</f>
        <v>0.43110372295840632</v>
      </c>
      <c r="I9" s="575">
        <f>C9*0.1/'TB5'!B9</f>
        <v>0.48462533898816618</v>
      </c>
      <c r="J9" s="575"/>
      <c r="K9" s="541"/>
      <c r="L9" s="575"/>
      <c r="M9" s="561">
        <f>G9*0.1/'TB5'!F9</f>
        <v>0.46025388807091383</v>
      </c>
    </row>
    <row r="10" spans="1:13" s="87" customFormat="1" ht="15" customHeight="1" x14ac:dyDescent="0.2">
      <c r="A10" s="92">
        <v>1914</v>
      </c>
      <c r="B10" s="571">
        <f>avgpeinc!M3</f>
        <v>49210.325778357823</v>
      </c>
      <c r="C10" s="572">
        <f>avgpeinc!N3</f>
        <v>55057.665882872301</v>
      </c>
      <c r="D10" s="572"/>
      <c r="E10" s="572"/>
      <c r="F10" s="572"/>
      <c r="G10" s="572">
        <f>avgpeinc!R3</f>
        <v>79003.372605999233</v>
      </c>
      <c r="H10" s="530">
        <f>B10*0.1/'TB5'!B10</f>
        <v>0.43812772007929596</v>
      </c>
      <c r="I10" s="541">
        <f>C10*0.1/'TB5'!B10</f>
        <v>0.4901875621550793</v>
      </c>
      <c r="J10" s="575"/>
      <c r="K10" s="541"/>
      <c r="L10" s="575"/>
      <c r="M10" s="561">
        <f>G10*0.1/'TB5'!F10</f>
        <v>0.46717292185208176</v>
      </c>
    </row>
    <row r="11" spans="1:13" s="87" customFormat="1" ht="15" customHeight="1" x14ac:dyDescent="0.2">
      <c r="A11" s="92">
        <v>1915</v>
      </c>
      <c r="B11" s="571">
        <f>avgpeinc!M4</f>
        <v>49420.298630986137</v>
      </c>
      <c r="C11" s="572">
        <f>avgpeinc!N4</f>
        <v>55381.877380645972</v>
      </c>
      <c r="D11" s="572"/>
      <c r="E11" s="572"/>
      <c r="F11" s="572"/>
      <c r="G11" s="572">
        <f>avgpeinc!R4</f>
        <v>79534.668266016204</v>
      </c>
      <c r="H11" s="530">
        <f>B11*0.1/'TB5'!B11</f>
        <v>0.43121174469716206</v>
      </c>
      <c r="I11" s="541">
        <f>C11*0.1/'TB5'!B11</f>
        <v>0.48322888836084948</v>
      </c>
      <c r="J11" s="575"/>
      <c r="K11" s="541"/>
      <c r="L11" s="575"/>
      <c r="M11" s="561">
        <f>G11*0.1/'TB5'!F11</f>
        <v>0.46032353810992865</v>
      </c>
    </row>
    <row r="12" spans="1:13" s="87" customFormat="1" ht="15" customHeight="1" x14ac:dyDescent="0.2">
      <c r="A12" s="92">
        <v>1916</v>
      </c>
      <c r="B12" s="571">
        <f>avgpeinc!M5</f>
        <v>58136.824305913411</v>
      </c>
      <c r="C12" s="572">
        <f>avgpeinc!N5</f>
        <v>64500.728715583791</v>
      </c>
      <c r="D12" s="572"/>
      <c r="E12" s="572"/>
      <c r="F12" s="572"/>
      <c r="G12" s="572">
        <f>avgpeinc!R5</f>
        <v>93107.424292368771</v>
      </c>
      <c r="H12" s="530">
        <f>B12*0.1/'TB5'!B12</f>
        <v>0.44588239298179927</v>
      </c>
      <c r="I12" s="541">
        <f>C12*0.1/'TB5'!B12</f>
        <v>0.49469057885655865</v>
      </c>
      <c r="J12" s="575"/>
      <c r="K12" s="541"/>
      <c r="L12" s="575"/>
      <c r="M12" s="561">
        <f>G12*0.1/'TB5'!F12</f>
        <v>0.47306386599756373</v>
      </c>
    </row>
    <row r="13" spans="1:13" s="87" customFormat="1" ht="15" customHeight="1" x14ac:dyDescent="0.2">
      <c r="A13" s="92">
        <v>1917</v>
      </c>
      <c r="B13" s="571">
        <f>avgpeinc!M6</f>
        <v>57719.672567471469</v>
      </c>
      <c r="C13" s="572">
        <f>avgpeinc!N6</f>
        <v>64241.761106905469</v>
      </c>
      <c r="D13" s="572"/>
      <c r="E13" s="572"/>
      <c r="F13" s="572"/>
      <c r="G13" s="572">
        <f>avgpeinc!R6</f>
        <v>92389.753983911913</v>
      </c>
      <c r="H13" s="530">
        <f>B13*0.1/'TB5'!B13</f>
        <v>0.45035895358356548</v>
      </c>
      <c r="I13" s="541">
        <f>C13*0.1/'TB5'!B13</f>
        <v>0.50124768595406399</v>
      </c>
      <c r="J13" s="575"/>
      <c r="K13" s="541"/>
      <c r="L13" s="575"/>
      <c r="M13" s="561">
        <f>G13*0.1/'TB5'!F13</f>
        <v>0.47795383922696688</v>
      </c>
    </row>
    <row r="14" spans="1:13" s="87" customFormat="1" ht="15" customHeight="1" x14ac:dyDescent="0.2">
      <c r="A14" s="92">
        <v>1918</v>
      </c>
      <c r="B14" s="571">
        <f>avgpeinc!M7</f>
        <v>59427.540015993851</v>
      </c>
      <c r="C14" s="572">
        <f>avgpeinc!N7</f>
        <v>67010.141742689841</v>
      </c>
      <c r="D14" s="524"/>
      <c r="E14" s="524"/>
      <c r="F14" s="524"/>
      <c r="G14" s="572">
        <f>avgpeinc!R7</f>
        <v>94610.874853269284</v>
      </c>
      <c r="H14" s="530">
        <f>B14*0.1/'TB5'!B14</f>
        <v>0.43885159914790828</v>
      </c>
      <c r="I14" s="541">
        <f>C14*0.1/'TB5'!B14</f>
        <v>0.49484646100095914</v>
      </c>
      <c r="J14" s="575"/>
      <c r="K14" s="541"/>
      <c r="L14" s="575"/>
      <c r="M14" s="561">
        <f>G14*0.1/'TB5'!F14</f>
        <v>0.46731530390768355</v>
      </c>
    </row>
    <row r="15" spans="1:13" s="87" customFormat="1" ht="15" customHeight="1" x14ac:dyDescent="0.2">
      <c r="A15" s="91">
        <v>1919</v>
      </c>
      <c r="B15" s="573">
        <f>avgpeinc!M8</f>
        <v>58700.021321885863</v>
      </c>
      <c r="C15" s="574">
        <f>avgpeinc!N8</f>
        <v>65698.921247365099</v>
      </c>
      <c r="D15" s="526"/>
      <c r="E15" s="526"/>
      <c r="F15" s="526"/>
      <c r="G15" s="574">
        <f>avgpeinc!R8</f>
        <v>93578.73906239256</v>
      </c>
      <c r="H15" s="531">
        <f>B15*0.1/'TB5'!B15</f>
        <v>0.45782655638955727</v>
      </c>
      <c r="I15" s="542">
        <f>C15*0.1/'TB5'!B15</f>
        <v>0.51241396844220999</v>
      </c>
      <c r="J15" s="576"/>
      <c r="K15" s="542"/>
      <c r="L15" s="576"/>
      <c r="M15" s="562">
        <f>G15*0.1/'TB5'!F15</f>
        <v>0.48516367760565787</v>
      </c>
    </row>
    <row r="16" spans="1:13" s="87" customFormat="1" ht="15" customHeight="1" x14ac:dyDescent="0.2">
      <c r="A16" s="92">
        <v>1920</v>
      </c>
      <c r="B16" s="571">
        <f>avgpeinc!M9</f>
        <v>55166.870539618416</v>
      </c>
      <c r="C16" s="572">
        <f>avgpeinc!N9</f>
        <v>62175.874967209245</v>
      </c>
      <c r="D16" s="524"/>
      <c r="E16" s="524"/>
      <c r="F16" s="524"/>
      <c r="G16" s="572">
        <f>avgpeinc!R9</f>
        <v>88518.88056709271</v>
      </c>
      <c r="H16" s="530">
        <f>B16*0.1/'TB5'!B16</f>
        <v>0.44000370013636586</v>
      </c>
      <c r="I16" s="541">
        <f>C16*0.1/'TB5'!B16</f>
        <v>0.49590659715129354</v>
      </c>
      <c r="J16" s="575"/>
      <c r="K16" s="541"/>
      <c r="L16" s="575"/>
      <c r="M16" s="561">
        <f>G16*0.1/'TB5'!F16</f>
        <v>0.4687854838522178</v>
      </c>
    </row>
    <row r="17" spans="1:13" s="87" customFormat="1" ht="15" customHeight="1" x14ac:dyDescent="0.2">
      <c r="A17" s="92">
        <v>1921</v>
      </c>
      <c r="B17" s="571">
        <f>avgpeinc!M10</f>
        <v>53764.173078891123</v>
      </c>
      <c r="C17" s="572">
        <f>avgpeinc!N10</f>
        <v>59316.652584066993</v>
      </c>
      <c r="D17" s="524"/>
      <c r="E17" s="524"/>
      <c r="F17" s="524"/>
      <c r="G17" s="572">
        <f>avgpeinc!R10</f>
        <v>85452.34182480353</v>
      </c>
      <c r="H17" s="530">
        <f>B17*0.1/'TB5'!B17</f>
        <v>0.47409280327065817</v>
      </c>
      <c r="I17" s="541">
        <f>C17*0.1/'TB5'!B17</f>
        <v>0.52305460111787982</v>
      </c>
      <c r="J17" s="575"/>
      <c r="K17" s="541"/>
      <c r="L17" s="575"/>
      <c r="M17" s="561">
        <f>G17*0.1/'TB5'!F17</f>
        <v>0.50150939509040637</v>
      </c>
    </row>
    <row r="18" spans="1:13" s="87" customFormat="1" ht="15" customHeight="1" x14ac:dyDescent="0.2">
      <c r="A18" s="92">
        <v>1922</v>
      </c>
      <c r="B18" s="571">
        <f>avgpeinc!M11</f>
        <v>56866.54619318503</v>
      </c>
      <c r="C18" s="572">
        <f>avgpeinc!N11</f>
        <v>63179.444680383145</v>
      </c>
      <c r="D18" s="524"/>
      <c r="E18" s="524"/>
      <c r="F18" s="524"/>
      <c r="G18" s="572">
        <f>avgpeinc!R11</f>
        <v>90355.10649752515</v>
      </c>
      <c r="H18" s="530">
        <f>B18*0.1/'TB5'!B18</f>
        <v>0.46162987376116393</v>
      </c>
      <c r="I18" s="541">
        <f>C18*0.1/'TB5'!B18</f>
        <v>0.51287656846655738</v>
      </c>
      <c r="J18" s="575"/>
      <c r="K18" s="541"/>
      <c r="L18" s="575"/>
      <c r="M18" s="561">
        <f>G18*0.1/'TB5'!F18</f>
        <v>0.48956671395828777</v>
      </c>
    </row>
    <row r="19" spans="1:13" s="87" customFormat="1" ht="15" customHeight="1" x14ac:dyDescent="0.2">
      <c r="A19" s="92">
        <v>1923</v>
      </c>
      <c r="B19" s="571">
        <f>avgpeinc!M12</f>
        <v>60504.654920426212</v>
      </c>
      <c r="C19" s="572">
        <f>avgpeinc!N12</f>
        <v>67963.845627895847</v>
      </c>
      <c r="D19" s="524"/>
      <c r="E19" s="524"/>
      <c r="F19" s="524"/>
      <c r="G19" s="572">
        <f>avgpeinc!R12</f>
        <v>96377.458737643596</v>
      </c>
      <c r="H19" s="530">
        <f>B19*0.1/'TB5'!B19</f>
        <v>0.43705285517379439</v>
      </c>
      <c r="I19" s="541">
        <f>C19*0.1/'TB5'!B19</f>
        <v>0.49093400862013609</v>
      </c>
      <c r="J19" s="575"/>
      <c r="K19" s="541"/>
      <c r="L19" s="575"/>
      <c r="M19" s="561">
        <f>G19*0.1/'TB5'!F19</f>
        <v>0.46492183898184491</v>
      </c>
    </row>
    <row r="20" spans="1:13" s="87" customFormat="1" ht="15" customHeight="1" x14ac:dyDescent="0.2">
      <c r="A20" s="92">
        <v>1924</v>
      </c>
      <c r="B20" s="571">
        <f>avgpeinc!M13</f>
        <v>62589.629217283844</v>
      </c>
      <c r="C20" s="572">
        <f>avgpeinc!N13</f>
        <v>69732.444160192041</v>
      </c>
      <c r="D20" s="524"/>
      <c r="E20" s="524"/>
      <c r="F20" s="524"/>
      <c r="G20" s="572">
        <f>avgpeinc!R13</f>
        <v>99241.7889837447</v>
      </c>
      <c r="H20" s="530">
        <f>B20*0.1/'TB5'!B20</f>
        <v>0.45750947477711484</v>
      </c>
      <c r="I20" s="541">
        <f>C20*0.1/'TB5'!B20</f>
        <v>0.5097210880080435</v>
      </c>
      <c r="J20" s="575"/>
      <c r="K20" s="541"/>
      <c r="L20" s="575"/>
      <c r="M20" s="561">
        <f>G20*0.1/'TB5'!F20</f>
        <v>0.48455108129772556</v>
      </c>
    </row>
    <row r="21" spans="1:13" s="87" customFormat="1" ht="15" customHeight="1" x14ac:dyDescent="0.2">
      <c r="A21" s="92">
        <v>1925</v>
      </c>
      <c r="B21" s="571">
        <f>avgpeinc!M14</f>
        <v>65847.962904738684</v>
      </c>
      <c r="C21" s="572">
        <f>avgpeinc!N14</f>
        <v>72985.493834653462</v>
      </c>
      <c r="D21" s="524"/>
      <c r="E21" s="524"/>
      <c r="F21" s="524"/>
      <c r="G21" s="572">
        <f>avgpeinc!R14</f>
        <v>103889.04907233643</v>
      </c>
      <c r="H21" s="530">
        <f>B21*0.1/'TB5'!B21</f>
        <v>0.47273481508190257</v>
      </c>
      <c r="I21" s="541">
        <f>C21*0.1/'TB5'!B21</f>
        <v>0.52397648172504485</v>
      </c>
      <c r="J21" s="575"/>
      <c r="K21" s="541"/>
      <c r="L21" s="575"/>
      <c r="M21" s="561">
        <f>G21*0.1/'TB5'!F21</f>
        <v>0.49829046781949238</v>
      </c>
    </row>
    <row r="22" spans="1:13" s="87" customFormat="1" ht="15" customHeight="1" x14ac:dyDescent="0.2">
      <c r="A22" s="92">
        <v>1926</v>
      </c>
      <c r="B22" s="571">
        <f>avgpeinc!M15</f>
        <v>69251.480437731792</v>
      </c>
      <c r="C22" s="572">
        <f>avgpeinc!N15</f>
        <v>76753.40675089795</v>
      </c>
      <c r="D22" s="524"/>
      <c r="E22" s="524"/>
      <c r="F22" s="524"/>
      <c r="G22" s="572">
        <f>avgpeinc!R15</f>
        <v>109279.04346940851</v>
      </c>
      <c r="H22" s="530">
        <f>B22*0.1/'TB5'!B22</f>
        <v>0.47580822776285997</v>
      </c>
      <c r="I22" s="541">
        <f>C22*0.1/'TB5'!B22</f>
        <v>0.52735193832778704</v>
      </c>
      <c r="J22" s="575"/>
      <c r="K22" s="541"/>
      <c r="L22" s="575"/>
      <c r="M22" s="561">
        <f>G22*0.1/'TB5'!F22</f>
        <v>0.50099466974955509</v>
      </c>
    </row>
    <row r="23" spans="1:13" s="87" customFormat="1" ht="15" customHeight="1" x14ac:dyDescent="0.2">
      <c r="A23" s="92">
        <v>1927</v>
      </c>
      <c r="B23" s="571">
        <f>avgpeinc!M16</f>
        <v>67315.401127593883</v>
      </c>
      <c r="C23" s="572">
        <f>avgpeinc!N16</f>
        <v>74859.719040839831</v>
      </c>
      <c r="D23" s="524"/>
      <c r="E23" s="524"/>
      <c r="F23" s="524"/>
      <c r="G23" s="572">
        <f>avgpeinc!R16</f>
        <v>106522.62841962834</v>
      </c>
      <c r="H23" s="530">
        <f>B23*0.1/'TB5'!B23</f>
        <v>0.47076290850639091</v>
      </c>
      <c r="I23" s="541">
        <f>C23*0.1/'TB5'!B23</f>
        <v>0.52352327216826122</v>
      </c>
      <c r="J23" s="575"/>
      <c r="K23" s="541"/>
      <c r="L23" s="575"/>
      <c r="M23" s="561">
        <f>G23*0.1/'TB5'!F23</f>
        <v>0.49642358599607045</v>
      </c>
    </row>
    <row r="24" spans="1:13" s="87" customFormat="1" ht="15" customHeight="1" x14ac:dyDescent="0.2">
      <c r="A24" s="92">
        <v>1928</v>
      </c>
      <c r="B24" s="571">
        <f>avgpeinc!M17</f>
        <v>69899.548609371559</v>
      </c>
      <c r="C24" s="572">
        <f>avgpeinc!N17</f>
        <v>77172.108856728533</v>
      </c>
      <c r="D24" s="524"/>
      <c r="E24" s="524"/>
      <c r="F24" s="524"/>
      <c r="G24" s="572">
        <f>avgpeinc!R17</f>
        <v>110599.73842926185</v>
      </c>
      <c r="H24" s="530">
        <f>B24*0.1/'TB5'!B24</f>
        <v>0.48308988547097914</v>
      </c>
      <c r="I24" s="541">
        <f>C24*0.1/'TB5'!B24</f>
        <v>0.53335201687057221</v>
      </c>
      <c r="J24" s="575"/>
      <c r="K24" s="541"/>
      <c r="L24" s="575"/>
      <c r="M24" s="561">
        <f>G24*0.1/'TB5'!F24</f>
        <v>0.50808374768062026</v>
      </c>
    </row>
    <row r="25" spans="1:13" s="87" customFormat="1" ht="15" customHeight="1" x14ac:dyDescent="0.2">
      <c r="A25" s="91">
        <v>1929</v>
      </c>
      <c r="B25" s="573">
        <f>avgpeinc!M18</f>
        <v>71363.619101132717</v>
      </c>
      <c r="C25" s="574">
        <f>avgpeinc!N18</f>
        <v>79195.774709718913</v>
      </c>
      <c r="D25" s="526"/>
      <c r="E25" s="526"/>
      <c r="F25" s="526"/>
      <c r="G25" s="574">
        <f>avgpeinc!R18</f>
        <v>113603.05391362263</v>
      </c>
      <c r="H25" s="531">
        <f>B25*0.1/'TB5'!B25</f>
        <v>0.47008576426225079</v>
      </c>
      <c r="I25" s="542">
        <f>C25*0.1/'TB5'!B25</f>
        <v>0.52167766643113445</v>
      </c>
      <c r="J25" s="576"/>
      <c r="K25" s="542"/>
      <c r="L25" s="576"/>
      <c r="M25" s="562">
        <f>G25*0.1/'TB5'!F25</f>
        <v>0.49561910921093494</v>
      </c>
    </row>
    <row r="26" spans="1:13" s="87" customFormat="1" ht="15" customHeight="1" x14ac:dyDescent="0.2">
      <c r="A26" s="92">
        <v>1930</v>
      </c>
      <c r="B26" s="571">
        <f>avgpeinc!M19</f>
        <v>63232.435135024461</v>
      </c>
      <c r="C26" s="572">
        <f>avgpeinc!N19</f>
        <v>70731.8732644212</v>
      </c>
      <c r="D26" s="524"/>
      <c r="E26" s="524"/>
      <c r="F26" s="524"/>
      <c r="G26" s="572">
        <f>avgpeinc!R19</f>
        <v>101496.29923596176</v>
      </c>
      <c r="H26" s="530">
        <f>B26*0.1/'TB5'!B26</f>
        <v>0.46253699284534638</v>
      </c>
      <c r="I26" s="541">
        <f>C26*0.1/'TB5'!B26</f>
        <v>0.51739440191070663</v>
      </c>
      <c r="J26" s="575"/>
      <c r="K26" s="541"/>
      <c r="L26" s="575"/>
      <c r="M26" s="561">
        <f>G26*0.1/'TB5'!F26</f>
        <v>0.48918808593607999</v>
      </c>
    </row>
    <row r="27" spans="1:13" s="87" customFormat="1" ht="15" customHeight="1" x14ac:dyDescent="0.2">
      <c r="A27" s="92">
        <v>1931</v>
      </c>
      <c r="B27" s="571">
        <f>avgpeinc!M20</f>
        <v>56580.256156069292</v>
      </c>
      <c r="C27" s="572">
        <f>avgpeinc!N20</f>
        <v>63489.133609323071</v>
      </c>
      <c r="D27" s="524"/>
      <c r="E27" s="524"/>
      <c r="F27" s="524"/>
      <c r="G27" s="572">
        <f>avgpeinc!R20</f>
        <v>90939.345777061142</v>
      </c>
      <c r="H27" s="530">
        <f>B27*0.1/'TB5'!B27</f>
        <v>0.46251067702966847</v>
      </c>
      <c r="I27" s="541">
        <f>C27*0.1/'TB5'!B27</f>
        <v>0.51898673078957425</v>
      </c>
      <c r="J27" s="575"/>
      <c r="K27" s="541"/>
      <c r="L27" s="575"/>
      <c r="M27" s="561">
        <f>G27*0.1/'TB5'!F27</f>
        <v>0.48958692870597975</v>
      </c>
    </row>
    <row r="28" spans="1:13" s="87" customFormat="1" ht="15" customHeight="1" x14ac:dyDescent="0.2">
      <c r="A28" s="92">
        <v>1932</v>
      </c>
      <c r="B28" s="571">
        <f>avgpeinc!M21</f>
        <v>49709.754423172439</v>
      </c>
      <c r="C28" s="572">
        <f>avgpeinc!N21</f>
        <v>55352.72831413598</v>
      </c>
      <c r="D28" s="524"/>
      <c r="E28" s="524"/>
      <c r="F28" s="524"/>
      <c r="G28" s="572">
        <f>avgpeinc!R21</f>
        <v>79612.465230954447</v>
      </c>
      <c r="H28" s="530">
        <f>B28*0.1/'TB5'!B28</f>
        <v>0.48158140867862598</v>
      </c>
      <c r="I28" s="541">
        <f>C28*0.1/'TB5'!B28</f>
        <v>0.53624978004921819</v>
      </c>
      <c r="J28" s="575"/>
      <c r="K28" s="541"/>
      <c r="L28" s="575"/>
      <c r="M28" s="561">
        <f>G28*0.1/'TB5'!F28</f>
        <v>0.50752068757621305</v>
      </c>
    </row>
    <row r="29" spans="1:13" s="87" customFormat="1" ht="15" customHeight="1" x14ac:dyDescent="0.2">
      <c r="A29" s="92">
        <v>1933</v>
      </c>
      <c r="B29" s="571">
        <f>avgpeinc!M22</f>
        <v>47665.641740529449</v>
      </c>
      <c r="C29" s="572">
        <f>avgpeinc!N22</f>
        <v>53269.043585731408</v>
      </c>
      <c r="D29" s="524"/>
      <c r="E29" s="524"/>
      <c r="F29" s="524"/>
      <c r="G29" s="572">
        <f>avgpeinc!R22</f>
        <v>76415.851863879347</v>
      </c>
      <c r="H29" s="530">
        <f>B29*0.1/'TB5'!B29</f>
        <v>0.4775559129492577</v>
      </c>
      <c r="I29" s="541">
        <f>C29*0.1/'TB5'!B29</f>
        <v>0.53369567287053588</v>
      </c>
      <c r="J29" s="575"/>
      <c r="K29" s="541"/>
      <c r="L29" s="575"/>
      <c r="M29" s="561">
        <f>G29*0.1/'TB5'!F29</f>
        <v>0.5030879274298552</v>
      </c>
    </row>
    <row r="30" spans="1:13" s="87" customFormat="1" ht="15" customHeight="1" x14ac:dyDescent="0.2">
      <c r="A30" s="92">
        <v>1934</v>
      </c>
      <c r="B30" s="571">
        <f>avgpeinc!M23</f>
        <v>54926.556973228959</v>
      </c>
      <c r="C30" s="572">
        <f>avgpeinc!N23</f>
        <v>61105.418581405858</v>
      </c>
      <c r="D30" s="524"/>
      <c r="E30" s="524"/>
      <c r="F30" s="524"/>
      <c r="G30" s="572">
        <f>avgpeinc!R23</f>
        <v>88077.047666558632</v>
      </c>
      <c r="H30" s="530">
        <f>B30*0.1/'TB5'!B30</f>
        <v>0.48897023180480398</v>
      </c>
      <c r="I30" s="541">
        <f>C30*0.1/'TB5'!B30</f>
        <v>0.54397603517807247</v>
      </c>
      <c r="J30" s="575"/>
      <c r="K30" s="541"/>
      <c r="L30" s="575"/>
      <c r="M30" s="561">
        <f>G30*0.1/'TB5'!F30</f>
        <v>0.51441331808473123</v>
      </c>
    </row>
    <row r="31" spans="1:13" s="87" customFormat="1" ht="15" customHeight="1" x14ac:dyDescent="0.2">
      <c r="A31" s="92">
        <v>1935</v>
      </c>
      <c r="B31" s="571">
        <f>avgpeinc!M24</f>
        <v>59331.841821217764</v>
      </c>
      <c r="C31" s="572">
        <f>avgpeinc!N24</f>
        <v>65955.150201594501</v>
      </c>
      <c r="D31" s="524"/>
      <c r="E31" s="524"/>
      <c r="F31" s="524"/>
      <c r="G31" s="572">
        <f>avgpeinc!R24</f>
        <v>95442.081220375505</v>
      </c>
      <c r="H31" s="530">
        <f>B31*0.1/'TB5'!B31</f>
        <v>0.48071873783216318</v>
      </c>
      <c r="I31" s="541">
        <f>C31*0.1/'TB5'!B31</f>
        <v>0.53438213925634204</v>
      </c>
      <c r="J31" s="575"/>
      <c r="K31" s="541"/>
      <c r="L31" s="575"/>
      <c r="M31" s="561">
        <f>G31*0.1/'TB5'!F31</f>
        <v>0.50698445888705457</v>
      </c>
    </row>
    <row r="32" spans="1:13" s="87" customFormat="1" ht="15" customHeight="1" x14ac:dyDescent="0.2">
      <c r="A32" s="92">
        <v>1936</v>
      </c>
      <c r="B32" s="571">
        <f>avgpeinc!M25</f>
        <v>65314.219595410483</v>
      </c>
      <c r="C32" s="572">
        <f>avgpeinc!N25</f>
        <v>72699.647291340167</v>
      </c>
      <c r="D32" s="524"/>
      <c r="E32" s="524"/>
      <c r="F32" s="524"/>
      <c r="G32" s="572">
        <f>avgpeinc!R25</f>
        <v>104910.85488558123</v>
      </c>
      <c r="H32" s="530">
        <f>B32*0.1/'TB5'!B32</f>
        <v>0.481440535113692</v>
      </c>
      <c r="I32" s="541">
        <f>C32*0.1/'TB5'!B32</f>
        <v>0.53587958811007375</v>
      </c>
      <c r="J32" s="575"/>
      <c r="K32" s="541"/>
      <c r="L32" s="575"/>
      <c r="M32" s="561">
        <f>G32*0.1/'TB5'!F32</f>
        <v>0.5068231221198306</v>
      </c>
    </row>
    <row r="33" spans="1:13" s="87" customFormat="1" ht="15" customHeight="1" x14ac:dyDescent="0.2">
      <c r="A33" s="92">
        <v>1937</v>
      </c>
      <c r="B33" s="571">
        <f>avgpeinc!M26</f>
        <v>68343.39288722034</v>
      </c>
      <c r="C33" s="572">
        <f>avgpeinc!N26</f>
        <v>76520.81334466378</v>
      </c>
      <c r="D33" s="524"/>
      <c r="E33" s="524"/>
      <c r="F33" s="524"/>
      <c r="G33" s="572">
        <f>avgpeinc!R26</f>
        <v>110202.23363288931</v>
      </c>
      <c r="H33" s="530">
        <f>B33*0.1/'TB5'!B33</f>
        <v>0.47236035491917794</v>
      </c>
      <c r="I33" s="541">
        <f>C33*0.1/'TB5'!B33</f>
        <v>0.52887919406981099</v>
      </c>
      <c r="J33" s="575"/>
      <c r="K33" s="541"/>
      <c r="L33" s="575"/>
      <c r="M33" s="561">
        <f>G33*0.1/'TB5'!F33</f>
        <v>0.49919477893551484</v>
      </c>
    </row>
    <row r="34" spans="1:13" s="87" customFormat="1" ht="15" customHeight="1" x14ac:dyDescent="0.2">
      <c r="A34" s="92">
        <v>1938</v>
      </c>
      <c r="B34" s="571">
        <f>avgpeinc!M27</f>
        <v>63319.971252794057</v>
      </c>
      <c r="C34" s="572">
        <f>avgpeinc!N27</f>
        <v>70540.507913447829</v>
      </c>
      <c r="D34" s="524"/>
      <c r="E34" s="524"/>
      <c r="F34" s="524"/>
      <c r="G34" s="572">
        <f>avgpeinc!R27</f>
        <v>101820.23312202202</v>
      </c>
      <c r="H34" s="530">
        <f>B34*0.1/'TB5'!B34</f>
        <v>0.47025718116105192</v>
      </c>
      <c r="I34" s="541">
        <f>C34*0.1/'TB5'!B34</f>
        <v>0.52388179831308912</v>
      </c>
      <c r="J34" s="575"/>
      <c r="K34" s="541"/>
      <c r="L34" s="575"/>
      <c r="M34" s="561">
        <f>G34*0.1/'TB5'!F34</f>
        <v>0.49617366516111727</v>
      </c>
    </row>
    <row r="35" spans="1:13" s="87" customFormat="1" ht="15" customHeight="1" x14ac:dyDescent="0.2">
      <c r="A35" s="91">
        <v>1939</v>
      </c>
      <c r="B35" s="573">
        <f>avgpeinc!M28</f>
        <v>70208.318310524177</v>
      </c>
      <c r="C35" s="574">
        <f>avgpeinc!N28</f>
        <v>77836.985536083506</v>
      </c>
      <c r="D35" s="526"/>
      <c r="E35" s="526"/>
      <c r="F35" s="526"/>
      <c r="G35" s="574">
        <f>avgpeinc!R28</f>
        <v>112404.42729564017</v>
      </c>
      <c r="H35" s="531">
        <f>B35*0.1/'TB5'!B35</f>
        <v>0.48564750595222289</v>
      </c>
      <c r="I35" s="542">
        <f>C35*0.1/'TB5'!B35</f>
        <v>0.53841679741204973</v>
      </c>
      <c r="J35" s="576"/>
      <c r="K35" s="542"/>
      <c r="L35" s="576"/>
      <c r="M35" s="562">
        <f>G35*0.1/'TB5'!F35</f>
        <v>0.51099162545183219</v>
      </c>
    </row>
    <row r="36" spans="1:13" s="87" customFormat="1" ht="15" customHeight="1" x14ac:dyDescent="0.2">
      <c r="A36" s="92">
        <v>1940</v>
      </c>
      <c r="B36" s="571">
        <f>avgpeinc!M29</f>
        <v>76721.018331508574</v>
      </c>
      <c r="C36" s="572">
        <f>avgpeinc!N29</f>
        <v>84169.911584380388</v>
      </c>
      <c r="D36" s="524"/>
      <c r="E36" s="524"/>
      <c r="F36" s="524"/>
      <c r="G36" s="572">
        <f>avgpeinc!R29</f>
        <v>122301.26827664206</v>
      </c>
      <c r="H36" s="530">
        <f>B36*0.1/'TB5'!B36</f>
        <v>0.49023509724394571</v>
      </c>
      <c r="I36" s="541">
        <f>C36*0.1/'TB5'!B36</f>
        <v>0.53783233966325894</v>
      </c>
      <c r="J36" s="575"/>
      <c r="K36" s="541"/>
      <c r="L36" s="575"/>
      <c r="M36" s="561">
        <f>G36*0.1/'TB5'!F36</f>
        <v>0.51403167201852484</v>
      </c>
    </row>
    <row r="37" spans="1:13" s="87" customFormat="1" ht="15" customHeight="1" x14ac:dyDescent="0.2">
      <c r="A37" s="92">
        <v>1941</v>
      </c>
      <c r="B37" s="571">
        <f>avgpeinc!M30</f>
        <v>86876.935019465745</v>
      </c>
      <c r="C37" s="572">
        <f>avgpeinc!N30</f>
        <v>95898.642711429187</v>
      </c>
      <c r="D37" s="524"/>
      <c r="E37" s="524"/>
      <c r="F37" s="524"/>
      <c r="G37" s="572">
        <f>avgpeinc!R30</f>
        <v>140244.81530185312</v>
      </c>
      <c r="H37" s="530">
        <f>B37*0.1/'TB5'!B37</f>
        <v>0.47009412309245291</v>
      </c>
      <c r="I37" s="541">
        <f>C37*0.1/'TB5'!B37</f>
        <v>0.51891089782443134</v>
      </c>
      <c r="J37" s="575"/>
      <c r="K37" s="541"/>
      <c r="L37" s="575"/>
      <c r="M37" s="561">
        <f>G37*0.1/'TB5'!F37</f>
        <v>0.49395181223428924</v>
      </c>
    </row>
    <row r="38" spans="1:13" s="87" customFormat="1" ht="15" customHeight="1" x14ac:dyDescent="0.2">
      <c r="A38" s="92">
        <v>1942</v>
      </c>
      <c r="B38" s="571">
        <f>avgpeinc!M31</f>
        <v>92886.379355069279</v>
      </c>
      <c r="C38" s="572">
        <f>avgpeinc!N31</f>
        <v>105073.78175166923</v>
      </c>
      <c r="D38" s="524"/>
      <c r="E38" s="524"/>
      <c r="F38" s="524"/>
      <c r="G38" s="572">
        <f>avgpeinc!R31</f>
        <v>153077.98252265772</v>
      </c>
      <c r="H38" s="530">
        <f>B38*0.1/'TB5'!B38</f>
        <v>0.42394800749424494</v>
      </c>
      <c r="I38" s="541">
        <f>C38*0.1/'TB5'!B38</f>
        <v>0.47957322400546593</v>
      </c>
      <c r="J38" s="575"/>
      <c r="K38" s="541"/>
      <c r="L38" s="575"/>
      <c r="M38" s="561">
        <f>G38*0.1/'TB5'!F38</f>
        <v>0.45040803925764344</v>
      </c>
    </row>
    <row r="39" spans="1:13" s="87" customFormat="1" ht="15" customHeight="1" x14ac:dyDescent="0.2">
      <c r="A39" s="92">
        <v>1943</v>
      </c>
      <c r="B39" s="571">
        <f>avgpeinc!M32</f>
        <v>98581.876465929148</v>
      </c>
      <c r="C39" s="572">
        <f>avgpeinc!N32</f>
        <v>114153.11317303582</v>
      </c>
      <c r="D39" s="524"/>
      <c r="E39" s="524"/>
      <c r="F39" s="524"/>
      <c r="G39" s="572">
        <f>avgpeinc!R32</f>
        <v>165033.62590451559</v>
      </c>
      <c r="H39" s="530">
        <f>B39*0.1/'TB5'!B39</f>
        <v>0.38952588869339422</v>
      </c>
      <c r="I39" s="541">
        <f>C39*0.1/'TB5'!B39</f>
        <v>0.4510524089203366</v>
      </c>
      <c r="J39" s="575"/>
      <c r="K39" s="541"/>
      <c r="L39" s="575"/>
      <c r="M39" s="561">
        <f>G39*0.1/'TB5'!F39</f>
        <v>0.41741665761059665</v>
      </c>
    </row>
    <row r="40" spans="1:13" s="87" customFormat="1" ht="15" customHeight="1" x14ac:dyDescent="0.2">
      <c r="A40" s="92">
        <v>1944</v>
      </c>
      <c r="B40" s="571">
        <f>avgpeinc!M33</f>
        <v>95076.103495337462</v>
      </c>
      <c r="C40" s="572">
        <f>avgpeinc!N33</f>
        <v>111067.59434177207</v>
      </c>
      <c r="D40" s="524"/>
      <c r="E40" s="524"/>
      <c r="F40" s="524"/>
      <c r="G40" s="572">
        <f>avgpeinc!R33</f>
        <v>161888.23410340192</v>
      </c>
      <c r="H40" s="530">
        <f>B40*0.1/'TB5'!B40</f>
        <v>0.3633564780333392</v>
      </c>
      <c r="I40" s="541">
        <f>C40*0.1/'TB5'!B40</f>
        <v>0.42447185380962787</v>
      </c>
      <c r="J40" s="575"/>
      <c r="K40" s="541"/>
      <c r="L40" s="575"/>
      <c r="M40" s="561">
        <f>G40*0.1/'TB5'!F40</f>
        <v>0.39285482108214403</v>
      </c>
    </row>
    <row r="41" spans="1:13" s="87" customFormat="1" ht="15" customHeight="1" x14ac:dyDescent="0.2">
      <c r="A41" s="92">
        <v>1945</v>
      </c>
      <c r="B41" s="571">
        <f>avgpeinc!M34</f>
        <v>89380.059739695818</v>
      </c>
      <c r="C41" s="572">
        <f>avgpeinc!N34</f>
        <v>105207.31531301836</v>
      </c>
      <c r="D41" s="524"/>
      <c r="E41" s="524"/>
      <c r="F41" s="524"/>
      <c r="G41" s="572">
        <f>avgpeinc!R34</f>
        <v>153796.27315672577</v>
      </c>
      <c r="H41" s="530">
        <f>B41*0.1/'TB5'!B41</f>
        <v>0.35554019915280582</v>
      </c>
      <c r="I41" s="541">
        <f>C41*0.1/'TB5'!B41</f>
        <v>0.41849859966148512</v>
      </c>
      <c r="J41" s="575"/>
      <c r="K41" s="541"/>
      <c r="L41" s="575"/>
      <c r="M41" s="561">
        <f>G41*0.1/'TB5'!F41</f>
        <v>0.38521488682816418</v>
      </c>
    </row>
    <row r="42" spans="1:13" s="87" customFormat="1" ht="15" customHeight="1" x14ac:dyDescent="0.2">
      <c r="A42" s="92">
        <v>1946</v>
      </c>
      <c r="B42" s="571">
        <f>avgpeinc!M35</f>
        <v>81630.563847733967</v>
      </c>
      <c r="C42" s="572">
        <f>avgpeinc!N35</f>
        <v>94866.186288589408</v>
      </c>
      <c r="D42" s="524"/>
      <c r="E42" s="524"/>
      <c r="F42" s="524"/>
      <c r="G42" s="572">
        <f>avgpeinc!R35</f>
        <v>140769.31763352238</v>
      </c>
      <c r="H42" s="530">
        <f>B42*0.1/'TB5'!B42</f>
        <v>0.37185582530297218</v>
      </c>
      <c r="I42" s="541">
        <f>C42*0.1/'TB5'!B42</f>
        <v>0.43214872387125108</v>
      </c>
      <c r="J42" s="575"/>
      <c r="K42" s="541"/>
      <c r="L42" s="575"/>
      <c r="M42" s="561">
        <f>G42*0.1/'TB5'!F42</f>
        <v>0.40054095281224311</v>
      </c>
    </row>
    <row r="43" spans="1:13" s="87" customFormat="1" ht="15" customHeight="1" x14ac:dyDescent="0.2">
      <c r="A43" s="92">
        <v>1947</v>
      </c>
      <c r="B43" s="571">
        <f>avgpeinc!M36</f>
        <v>77998.660755174729</v>
      </c>
      <c r="C43" s="572">
        <f>avgpeinc!N36</f>
        <v>90802.141794059731</v>
      </c>
      <c r="D43" s="524"/>
      <c r="E43" s="524"/>
      <c r="F43" s="524"/>
      <c r="G43" s="572">
        <f>avgpeinc!R36</f>
        <v>134465.946889902</v>
      </c>
      <c r="H43" s="530">
        <f>B43*0.1/'TB5'!B43</f>
        <v>0.36893856126622737</v>
      </c>
      <c r="I43" s="541">
        <f>C43*0.1/'TB5'!B43</f>
        <v>0.42949983024124966</v>
      </c>
      <c r="J43" s="575"/>
      <c r="K43" s="541"/>
      <c r="L43" s="575"/>
      <c r="M43" s="561">
        <f>G43*0.1/'TB5'!F43</f>
        <v>0.39754640116977102</v>
      </c>
    </row>
    <row r="44" spans="1:13" s="87" customFormat="1" ht="15" customHeight="1" x14ac:dyDescent="0.2">
      <c r="A44" s="92">
        <v>1948</v>
      </c>
      <c r="B44" s="571">
        <f>avgpeinc!M37</f>
        <v>86117.890095917086</v>
      </c>
      <c r="C44" s="572">
        <f>avgpeinc!N37</f>
        <v>98757.068733092499</v>
      </c>
      <c r="D44" s="524"/>
      <c r="E44" s="524"/>
      <c r="F44" s="524"/>
      <c r="G44" s="572">
        <f>avgpeinc!R37</f>
        <v>148074.68775866771</v>
      </c>
      <c r="H44" s="530">
        <f>B44*0.1/'TB5'!B44</f>
        <v>0.38908695786950442</v>
      </c>
      <c r="I44" s="541">
        <f>C44*0.1/'TB5'!B44</f>
        <v>0.44619169604214776</v>
      </c>
      <c r="J44" s="575"/>
      <c r="K44" s="541"/>
      <c r="L44" s="575"/>
      <c r="M44" s="561">
        <f>G44*0.1/'TB5'!F44</f>
        <v>0.41714319516323306</v>
      </c>
    </row>
    <row r="45" spans="1:13" s="87" customFormat="1" ht="15" customHeight="1" x14ac:dyDescent="0.2">
      <c r="A45" s="91">
        <v>1949</v>
      </c>
      <c r="B45" s="573">
        <f>avgpeinc!M38</f>
        <v>82172.05967540975</v>
      </c>
      <c r="C45" s="574">
        <f>avgpeinc!N38</f>
        <v>94257.809371626587</v>
      </c>
      <c r="D45" s="526"/>
      <c r="E45" s="526"/>
      <c r="F45" s="526"/>
      <c r="G45" s="574">
        <f>avgpeinc!R38</f>
        <v>141781.02263402138</v>
      </c>
      <c r="H45" s="531">
        <f>B45*0.1/'TB5'!B45</f>
        <v>0.38354937096357966</v>
      </c>
      <c r="I45" s="542">
        <f>C45*0.1/'TB5'!B45</f>
        <v>0.43996126707422839</v>
      </c>
      <c r="J45" s="576"/>
      <c r="K45" s="542"/>
      <c r="L45" s="576"/>
      <c r="M45" s="562">
        <f>G45*0.1/'TB5'!F45</f>
        <v>0.41159760985382793</v>
      </c>
    </row>
    <row r="46" spans="1:13" s="87" customFormat="1" ht="15" customHeight="1" x14ac:dyDescent="0.2">
      <c r="A46" s="92">
        <v>1950</v>
      </c>
      <c r="B46" s="571">
        <f>avgpeinc!M39</f>
        <v>91367.773690572067</v>
      </c>
      <c r="C46" s="572">
        <f>avgpeinc!N39</f>
        <v>104091.44055631151</v>
      </c>
      <c r="D46" s="524"/>
      <c r="E46" s="524"/>
      <c r="F46" s="524"/>
      <c r="G46" s="572">
        <f>avgpeinc!R39</f>
        <v>156859.70323360281</v>
      </c>
      <c r="H46" s="530">
        <f>B46*0.1/'TB5'!B46</f>
        <v>0.39166372445245196</v>
      </c>
      <c r="I46" s="541">
        <f>C46*0.1/'TB5'!B46</f>
        <v>0.44620591752596001</v>
      </c>
      <c r="J46" s="575"/>
      <c r="K46" s="541"/>
      <c r="L46" s="575"/>
      <c r="M46" s="561">
        <f>G46*0.1/'TB5'!F46</f>
        <v>0.41895230932420652</v>
      </c>
    </row>
    <row r="47" spans="1:13" s="87" customFormat="1" ht="15" customHeight="1" x14ac:dyDescent="0.2">
      <c r="A47" s="92">
        <v>1951</v>
      </c>
      <c r="B47" s="571">
        <f>avgpeinc!M40</f>
        <v>95176.042885597664</v>
      </c>
      <c r="C47" s="572">
        <f>avgpeinc!N40</f>
        <v>109355.87024685669</v>
      </c>
      <c r="D47" s="524"/>
      <c r="E47" s="524"/>
      <c r="F47" s="524"/>
      <c r="G47" s="572">
        <f>avgpeinc!R40</f>
        <v>164285.75608892826</v>
      </c>
      <c r="H47" s="530">
        <f>B47*0.1/'TB5'!B47</f>
        <v>0.38060029808382723</v>
      </c>
      <c r="I47" s="541">
        <f>C47*0.1/'TB5'!B47</f>
        <v>0.43730413191477824</v>
      </c>
      <c r="J47" s="575"/>
      <c r="K47" s="541"/>
      <c r="L47" s="575"/>
      <c r="M47" s="561">
        <f>G47*0.1/'TB5'!F47</f>
        <v>0.4083521477319963</v>
      </c>
    </row>
    <row r="48" spans="1:13" s="87" customFormat="1" ht="15" customHeight="1" x14ac:dyDescent="0.2">
      <c r="A48" s="92">
        <v>1952</v>
      </c>
      <c r="B48" s="571">
        <f>avgpeinc!M41</f>
        <v>94106.914348751467</v>
      </c>
      <c r="C48" s="572">
        <f>avgpeinc!N41</f>
        <v>109156.85351273658</v>
      </c>
      <c r="D48" s="524"/>
      <c r="E48" s="524"/>
      <c r="F48" s="524"/>
      <c r="G48" s="572">
        <f>avgpeinc!R41</f>
        <v>163347.16944211256</v>
      </c>
      <c r="H48" s="530">
        <f>B48*0.1/'TB5'!B48</f>
        <v>0.36719111452756531</v>
      </c>
      <c r="I48" s="541">
        <f>C48*0.1/'TB5'!B48</f>
        <v>0.42591372777483588</v>
      </c>
      <c r="J48" s="575"/>
      <c r="K48" s="541"/>
      <c r="L48" s="575"/>
      <c r="M48" s="561">
        <f>G48*0.1/'TB5'!F48</f>
        <v>0.39551026081895563</v>
      </c>
    </row>
    <row r="49" spans="1:13" s="87" customFormat="1" ht="15" customHeight="1" x14ac:dyDescent="0.2">
      <c r="A49" s="92">
        <v>1953</v>
      </c>
      <c r="B49" s="571">
        <f>avgpeinc!M42</f>
        <v>94278.561624932452</v>
      </c>
      <c r="C49" s="572">
        <f>avgpeinc!N42</f>
        <v>109893.89225168858</v>
      </c>
      <c r="D49" s="524"/>
      <c r="E49" s="524"/>
      <c r="F49" s="524"/>
      <c r="G49" s="572">
        <f>avgpeinc!R42</f>
        <v>164145.76434352004</v>
      </c>
      <c r="H49" s="530">
        <f>B49*0.1/'TB5'!B49</f>
        <v>0.35713239013535297</v>
      </c>
      <c r="I49" s="541">
        <f>C49*0.1/'TB5'!B49</f>
        <v>0.41628412360868589</v>
      </c>
      <c r="J49" s="575"/>
      <c r="K49" s="541"/>
      <c r="L49" s="575"/>
      <c r="M49" s="561">
        <f>G49*0.1/'TB5'!F49</f>
        <v>0.38571855895739243</v>
      </c>
    </row>
    <row r="50" spans="1:13" s="87" customFormat="1" ht="15" customHeight="1" x14ac:dyDescent="0.2">
      <c r="A50" s="92">
        <v>1954</v>
      </c>
      <c r="B50" s="571">
        <f>avgpeinc!M43</f>
        <v>93141.989831169296</v>
      </c>
      <c r="C50" s="572">
        <f>avgpeinc!N43</f>
        <v>107786.22726662568</v>
      </c>
      <c r="D50" s="524"/>
      <c r="E50" s="524"/>
      <c r="F50" s="524"/>
      <c r="G50" s="572">
        <f>avgpeinc!R43</f>
        <v>161682.35578664704</v>
      </c>
      <c r="H50" s="530">
        <f>B50*0.1/'TB5'!B50</f>
        <v>0.36037305254952412</v>
      </c>
      <c r="I50" s="541">
        <f>C50*0.1/'TB5'!B50</f>
        <v>0.41703265963373298</v>
      </c>
      <c r="J50" s="575"/>
      <c r="K50" s="541"/>
      <c r="L50" s="575"/>
      <c r="M50" s="561">
        <f>G50*0.1/'TB5'!F50</f>
        <v>0.38821776195455027</v>
      </c>
    </row>
    <row r="51" spans="1:13" s="87" customFormat="1" ht="15" customHeight="1" x14ac:dyDescent="0.2">
      <c r="A51" s="92">
        <v>1955</v>
      </c>
      <c r="B51" s="571">
        <f>avgpeinc!M44</f>
        <v>101662.94430724063</v>
      </c>
      <c r="C51" s="572">
        <f>avgpeinc!N44</f>
        <v>116813.96144577439</v>
      </c>
      <c r="D51" s="524"/>
      <c r="E51" s="524"/>
      <c r="F51" s="524"/>
      <c r="G51" s="572">
        <f>avgpeinc!R44</f>
        <v>175750.65566869115</v>
      </c>
      <c r="H51" s="530">
        <f>B51*0.1/'TB5'!B51</f>
        <v>0.36762868811294802</v>
      </c>
      <c r="I51" s="541">
        <f>C51*0.1/'TB5'!B51</f>
        <v>0.42241707332224065</v>
      </c>
      <c r="J51" s="575"/>
      <c r="K51" s="541"/>
      <c r="L51" s="575"/>
      <c r="M51" s="561">
        <f>G51*0.1/'TB5'!F51</f>
        <v>0.39473226991170907</v>
      </c>
    </row>
    <row r="52" spans="1:13" s="87" customFormat="1" ht="15" customHeight="1" x14ac:dyDescent="0.2">
      <c r="A52" s="92">
        <v>1956</v>
      </c>
      <c r="B52" s="571">
        <f>avgpeinc!M45</f>
        <v>101125.82167745208</v>
      </c>
      <c r="C52" s="572">
        <f>avgpeinc!N45</f>
        <v>116799.55981273367</v>
      </c>
      <c r="D52" s="524"/>
      <c r="E52" s="524"/>
      <c r="F52" s="524"/>
      <c r="G52" s="572">
        <f>avgpeinc!R45</f>
        <v>175224.29330964069</v>
      </c>
      <c r="H52" s="530">
        <f>B52*0.1/'TB5'!B52</f>
        <v>0.35824836429078227</v>
      </c>
      <c r="I52" s="541">
        <f>C52*0.1/'TB5'!B52</f>
        <v>0.41377415341313334</v>
      </c>
      <c r="J52" s="575"/>
      <c r="K52" s="541"/>
      <c r="L52" s="575"/>
      <c r="M52" s="561">
        <f>G52*0.1/'TB5'!F52</f>
        <v>0.38551256114202376</v>
      </c>
    </row>
    <row r="53" spans="1:13" s="87" customFormat="1" ht="15" customHeight="1" x14ac:dyDescent="0.2">
      <c r="A53" s="92">
        <v>1957</v>
      </c>
      <c r="B53" s="571">
        <f>avgpeinc!M46</f>
        <v>101219.85982857339</v>
      </c>
      <c r="C53" s="572">
        <f>avgpeinc!N46</f>
        <v>117107.51305691672</v>
      </c>
      <c r="D53" s="524"/>
      <c r="E53" s="524"/>
      <c r="F53" s="524"/>
      <c r="G53" s="572">
        <f>avgpeinc!R46</f>
        <v>175400.97389275677</v>
      </c>
      <c r="H53" s="530">
        <f>B53*0.1/'TB5'!B53</f>
        <v>0.35752883170300709</v>
      </c>
      <c r="I53" s="541">
        <f>C53*0.1/'TB5'!B53</f>
        <v>0.41364720715672021</v>
      </c>
      <c r="J53" s="575"/>
      <c r="K53" s="541"/>
      <c r="L53" s="575"/>
      <c r="M53" s="561">
        <f>G53*0.1/'TB5'!F53</f>
        <v>0.38494769644808641</v>
      </c>
    </row>
    <row r="54" spans="1:13" s="87" customFormat="1" ht="15" customHeight="1" x14ac:dyDescent="0.2">
      <c r="A54" s="92">
        <v>1958</v>
      </c>
      <c r="B54" s="571">
        <f>avgpeinc!M47</f>
        <v>98165.712821671914</v>
      </c>
      <c r="C54" s="572">
        <f>avgpeinc!N47</f>
        <v>113117.84995332516</v>
      </c>
      <c r="D54" s="524"/>
      <c r="E54" s="524"/>
      <c r="F54" s="524"/>
      <c r="G54" s="572">
        <f>avgpeinc!R47</f>
        <v>170048.03771527403</v>
      </c>
      <c r="H54" s="530">
        <f>B54*0.1/'TB5'!B54</f>
        <v>0.35631306051645006</v>
      </c>
      <c r="I54" s="541">
        <f>C54*0.1/'TB5'!B54</f>
        <v>0.41058498081839129</v>
      </c>
      <c r="J54" s="575"/>
      <c r="K54" s="541"/>
      <c r="L54" s="575"/>
      <c r="M54" s="561">
        <f>G54*0.1/'TB5'!F54</f>
        <v>0.38350671726382252</v>
      </c>
    </row>
    <row r="55" spans="1:13" s="87" customFormat="1" ht="15" customHeight="1" x14ac:dyDescent="0.2">
      <c r="A55" s="91">
        <v>1959</v>
      </c>
      <c r="B55" s="573">
        <f>avgpeinc!M48</f>
        <v>105125.00569108424</v>
      </c>
      <c r="C55" s="574">
        <f>avgpeinc!N48</f>
        <v>120621.71800894215</v>
      </c>
      <c r="D55" s="526"/>
      <c r="E55" s="526"/>
      <c r="F55" s="526"/>
      <c r="G55" s="574">
        <f>avgpeinc!R48</f>
        <v>182509.25445100266</v>
      </c>
      <c r="H55" s="531">
        <f>B55*0.1/'TB5'!B55</f>
        <v>0.36023677465436171</v>
      </c>
      <c r="I55" s="542">
        <f>C55*0.1/'TB5'!B55</f>
        <v>0.41334008367615716</v>
      </c>
      <c r="J55" s="576"/>
      <c r="K55" s="542"/>
      <c r="L55" s="576"/>
      <c r="M55" s="562">
        <f>G55*0.1/'TB5'!F55</f>
        <v>0.38665365112360528</v>
      </c>
    </row>
    <row r="56" spans="1:13" x14ac:dyDescent="0.2">
      <c r="A56" s="67">
        <v>1960</v>
      </c>
      <c r="B56" s="571">
        <f>avgpeinc!M49</f>
        <v>105623.81913542864</v>
      </c>
      <c r="C56" s="572">
        <f>avgpeinc!N49</f>
        <v>121551.0550888452</v>
      </c>
      <c r="D56" s="524"/>
      <c r="E56" s="524"/>
      <c r="F56" s="524"/>
      <c r="G56" s="572">
        <f>avgpeinc!R49</f>
        <v>184071.19148542205</v>
      </c>
      <c r="H56" s="530">
        <f>B56*0.1/'TB5'!B56</f>
        <v>0.35541813031713476</v>
      </c>
      <c r="I56" s="541">
        <f>C56*0.1/'TB5'!B56</f>
        <v>0.40901237137013974</v>
      </c>
      <c r="J56" s="575"/>
      <c r="K56" s="541"/>
      <c r="L56" s="575"/>
      <c r="M56" s="561">
        <f>G56*0.1/'TB5'!F56</f>
        <v>0.38216588511047567</v>
      </c>
    </row>
    <row r="57" spans="1:13" x14ac:dyDescent="0.2">
      <c r="A57" s="67">
        <v>1961</v>
      </c>
      <c r="B57" s="571">
        <f>avgpeinc!M50</f>
        <v>107757.84268581799</v>
      </c>
      <c r="C57" s="572">
        <f>avgpeinc!N50</f>
        <v>123248.28461539195</v>
      </c>
      <c r="D57" s="524"/>
      <c r="E57" s="524"/>
      <c r="F57" s="524"/>
      <c r="G57" s="572">
        <f>avgpeinc!R50</f>
        <v>185814.78531043491</v>
      </c>
      <c r="H57" s="530">
        <f>B57*0.1/'TB5'!B57</f>
        <v>0.3573640742213452</v>
      </c>
      <c r="I57" s="541">
        <f>C57*0.1/'TB5'!B57</f>
        <v>0.40873599575824759</v>
      </c>
      <c r="J57" s="575"/>
      <c r="K57" s="541"/>
      <c r="L57" s="575"/>
      <c r="M57" s="561">
        <f>G57*0.1/'TB5'!F57</f>
        <v>0.38358638792605171</v>
      </c>
    </row>
    <row r="58" spans="1:13" x14ac:dyDescent="0.2">
      <c r="A58" s="67">
        <v>1962</v>
      </c>
      <c r="B58" s="563">
        <f>avgpeinc!M51</f>
        <v>115646.33032656115</v>
      </c>
      <c r="C58" s="523">
        <f>avgpeinc!N51</f>
        <v>131146.23408840282</v>
      </c>
      <c r="D58" s="522">
        <f>avgpeinc!O51</f>
        <v>107605.97693960094</v>
      </c>
      <c r="E58" s="522">
        <f>avgpeinc!P51</f>
        <v>156767.00745028004</v>
      </c>
      <c r="F58" s="522">
        <f>avgpeinc!Q51</f>
        <v>92476.794731030561</v>
      </c>
      <c r="G58" s="523">
        <f>avgpeinc!R51</f>
        <v>191179.20414756384</v>
      </c>
      <c r="H58" s="532">
        <f>B58*0.1/'TB5'!B58</f>
        <v>0.3615767359733581</v>
      </c>
      <c r="I58" s="543">
        <f>C58*0.1/'TB5'!B58</f>
        <v>0.41003832221031195</v>
      </c>
      <c r="J58" s="543">
        <f>D58*0.1/'TB5'!C58</f>
        <v>0.33045804500579834</v>
      </c>
      <c r="K58" s="543">
        <f>E58*0.1/'TB5'!D58</f>
        <v>0.34692287445068365</v>
      </c>
      <c r="L58" s="543">
        <f>F58*0.1/'TB5'!E58</f>
        <v>0.47352632880210876</v>
      </c>
      <c r="M58" s="550">
        <f>G58*0.1/'TB5'!F58</f>
        <v>0.38718217611312861</v>
      </c>
    </row>
    <row r="59" spans="1:13" x14ac:dyDescent="0.2">
      <c r="A59" s="67">
        <v>1963</v>
      </c>
      <c r="B59" s="564">
        <f>avgpeinc!M52</f>
        <v>120912.44334194298</v>
      </c>
      <c r="C59" s="525">
        <f>avgpeinc!N52</f>
        <v>136708.49378823276</v>
      </c>
      <c r="D59" s="524">
        <f>avgpeinc!O52</f>
        <v>111700.91414622216</v>
      </c>
      <c r="E59" s="524">
        <f>avgpeinc!P52</f>
        <v>163597.8557667904</v>
      </c>
      <c r="F59" s="524">
        <f>avgpeinc!Q52</f>
        <v>98003.247072906845</v>
      </c>
      <c r="G59" s="525">
        <f>avgpeinc!R52</f>
        <v>199130.03872900445</v>
      </c>
      <c r="H59" s="533">
        <f>B59*0.1/'TB5'!B59</f>
        <v>0.36572861671447754</v>
      </c>
      <c r="I59" s="544">
        <f>C59*0.1/'TB5'!B59</f>
        <v>0.41350755095481867</v>
      </c>
      <c r="J59" s="551">
        <f>D59*0.1/'TB5'!C59</f>
        <v>0.3313701106602947</v>
      </c>
      <c r="K59" s="544">
        <f>E59*0.1/'TB5'!D59</f>
        <v>0.34925366297683291</v>
      </c>
      <c r="L59" s="551">
        <f>F59*0.1/'TB5'!E59</f>
        <v>0.48301902989555418</v>
      </c>
      <c r="M59" s="552">
        <f>G59*0.1/'TB5'!F59</f>
        <v>0.39024138450622559</v>
      </c>
    </row>
    <row r="60" spans="1:13" x14ac:dyDescent="0.2">
      <c r="A60" s="67">
        <v>1964</v>
      </c>
      <c r="B60" s="564">
        <f>avgpeinc!M53</f>
        <v>127306.52159698129</v>
      </c>
      <c r="C60" s="525">
        <f>avgpeinc!N53</f>
        <v>143516.25396687604</v>
      </c>
      <c r="D60" s="524">
        <f>avgpeinc!O53</f>
        <v>115795.85135284338</v>
      </c>
      <c r="E60" s="524">
        <f>avgpeinc!P53</f>
        <v>170428.70408330072</v>
      </c>
      <c r="F60" s="524">
        <f>avgpeinc!Q53</f>
        <v>103529.69941478311</v>
      </c>
      <c r="G60" s="525">
        <f>avgpeinc!R53</f>
        <v>209685.36681698446</v>
      </c>
      <c r="H60" s="533">
        <f>B60*0.1/'TB5'!B60</f>
        <v>0.36988049745559692</v>
      </c>
      <c r="I60" s="544">
        <f>C60*0.1/'TB5'!B60</f>
        <v>0.41697677969932556</v>
      </c>
      <c r="J60" s="551">
        <f>D60*0.1/'TB5'!C60</f>
        <v>0.33222219347953796</v>
      </c>
      <c r="K60" s="544">
        <f>E60*0.1/'TB5'!D60</f>
        <v>0.35142543911933899</v>
      </c>
      <c r="L60" s="551">
        <f>F60*0.1/'TB5'!E60</f>
        <v>0.49182596802711492</v>
      </c>
      <c r="M60" s="552">
        <f>G60*0.1/'TB5'!F60</f>
        <v>0.39330059289932251</v>
      </c>
    </row>
    <row r="61" spans="1:13" x14ac:dyDescent="0.2">
      <c r="A61" s="67">
        <v>1965</v>
      </c>
      <c r="B61" s="564">
        <f>avgpeinc!M54</f>
        <v>132718.51157029078</v>
      </c>
      <c r="C61" s="525">
        <f>avgpeinc!N54</f>
        <v>149551.99320136372</v>
      </c>
      <c r="D61" s="524">
        <f>avgpeinc!O54</f>
        <v>120721.91028859944</v>
      </c>
      <c r="E61" s="524">
        <f>avgpeinc!P54</f>
        <v>177479.31122309275</v>
      </c>
      <c r="F61" s="524">
        <f>avgpeinc!Q54</f>
        <v>107410.81450923379</v>
      </c>
      <c r="G61" s="525">
        <f>avgpeinc!R54</f>
        <v>218376.08390979588</v>
      </c>
      <c r="H61" s="533">
        <f>B61*0.1/'TB5'!B61</f>
        <v>0.36665621399879461</v>
      </c>
      <c r="I61" s="544">
        <f>C61*0.1/'TB5'!B61</f>
        <v>0.41316141188144695</v>
      </c>
      <c r="J61" s="551">
        <f>D61*0.1/'TB5'!C61</f>
        <v>0.32966050018369253</v>
      </c>
      <c r="K61" s="544">
        <f>E61*0.1/'TB5'!D61</f>
        <v>0.34823446056204266</v>
      </c>
      <c r="L61" s="551">
        <f>F61*0.1/'TB5'!E61</f>
        <v>0.48642002898386355</v>
      </c>
      <c r="M61" s="552">
        <f>G61*0.1/'TB5'!F61</f>
        <v>0.39062716066837305</v>
      </c>
    </row>
    <row r="62" spans="1:13" x14ac:dyDescent="0.2">
      <c r="A62" s="67">
        <v>1966</v>
      </c>
      <c r="B62" s="564">
        <f>avgpeinc!M55</f>
        <v>137670.55277436896</v>
      </c>
      <c r="C62" s="525">
        <f>avgpeinc!N55</f>
        <v>155063.1395491024</v>
      </c>
      <c r="D62" s="524">
        <f>avgpeinc!O55</f>
        <v>125647.96922435549</v>
      </c>
      <c r="E62" s="524">
        <f>avgpeinc!P55</f>
        <v>184529.91836288478</v>
      </c>
      <c r="F62" s="524">
        <f>avgpeinc!Q55</f>
        <v>111291.92960368448</v>
      </c>
      <c r="G62" s="525">
        <f>avgpeinc!R55</f>
        <v>226468.42894031227</v>
      </c>
      <c r="H62" s="533">
        <f>B62*0.1/'TB5'!B62</f>
        <v>0.36343193054199219</v>
      </c>
      <c r="I62" s="544">
        <f>C62*0.1/'TB5'!B62</f>
        <v>0.40934604406356817</v>
      </c>
      <c r="J62" s="551">
        <f>D62*0.1/'TB5'!C62</f>
        <v>0.32733440399169927</v>
      </c>
      <c r="K62" s="544">
        <f>E62*0.1/'TB5'!D62</f>
        <v>0.345338374376297</v>
      </c>
      <c r="L62" s="551">
        <f>F62*0.1/'TB5'!E62</f>
        <v>0.48149675130844111</v>
      </c>
      <c r="M62" s="552">
        <f>G62*0.1/'TB5'!F62</f>
        <v>0.38795372843742382</v>
      </c>
    </row>
    <row r="63" spans="1:13" x14ac:dyDescent="0.2">
      <c r="A63" s="67">
        <v>1967</v>
      </c>
      <c r="B63" s="564">
        <f>avgpeinc!M56</f>
        <v>136731.08728528293</v>
      </c>
      <c r="C63" s="525">
        <f>avgpeinc!N56</f>
        <v>154240.09452147511</v>
      </c>
      <c r="D63" s="524">
        <f>avgpeinc!O56</f>
        <v>126789.99702946967</v>
      </c>
      <c r="E63" s="524">
        <f>avgpeinc!P56</f>
        <v>183613.15371003441</v>
      </c>
      <c r="F63" s="524">
        <f>avgpeinc!Q56</f>
        <v>111213.17188284604</v>
      </c>
      <c r="G63" s="525">
        <f>avgpeinc!R56</f>
        <v>228493.72279054479</v>
      </c>
      <c r="H63" s="534">
        <f>B63*0.1/'TB5'!B63</f>
        <v>0.35599038749933237</v>
      </c>
      <c r="I63" s="545">
        <f>C63*0.1/'TB5'!B63</f>
        <v>0.40157649666070933</v>
      </c>
      <c r="J63" s="551">
        <f>D63*0.1/'TB5'!C63</f>
        <v>0.32400663942098612</v>
      </c>
      <c r="K63" s="544">
        <f>E63*0.1/'TB5'!D63</f>
        <v>0.34382162243127823</v>
      </c>
      <c r="L63" s="551">
        <f>F63*0.1/'TB5'!E63</f>
        <v>0.4613801389932633</v>
      </c>
      <c r="M63" s="552">
        <f>G63*0.1/'TB5'!F63</f>
        <v>0.37948638200759893</v>
      </c>
    </row>
    <row r="64" spans="1:13" x14ac:dyDescent="0.2">
      <c r="A64" s="67">
        <v>1968</v>
      </c>
      <c r="B64" s="564">
        <f>avgpeinc!M57</f>
        <v>139084.12082151358</v>
      </c>
      <c r="C64" s="525">
        <f>avgpeinc!N57</f>
        <v>157273.25453366342</v>
      </c>
      <c r="D64" s="524">
        <f>avgpeinc!O57</f>
        <v>129091.50264151995</v>
      </c>
      <c r="E64" s="524">
        <f>avgpeinc!P57</f>
        <v>186766.79389595121</v>
      </c>
      <c r="F64" s="524">
        <f>avgpeinc!Q57</f>
        <v>113284.34217136113</v>
      </c>
      <c r="G64" s="525">
        <f>avgpeinc!R57</f>
        <v>231257.88791600548</v>
      </c>
      <c r="H64" s="534">
        <f>B64*0.1/'TB5'!B64</f>
        <v>0.3518336806446315</v>
      </c>
      <c r="I64" s="545">
        <f>C64*0.1/'TB5'!B64</f>
        <v>0.39784576185047638</v>
      </c>
      <c r="J64" s="551">
        <f>D64*0.1/'TB5'!C64</f>
        <v>0.32206274382770067</v>
      </c>
      <c r="K64" s="544">
        <f>E64*0.1/'TB5'!D64</f>
        <v>0.34239408560097218</v>
      </c>
      <c r="L64" s="551">
        <f>F64*0.1/'TB5'!E64</f>
        <v>0.45289298519492144</v>
      </c>
      <c r="M64" s="552">
        <f>G64*0.1/'TB5'!F64</f>
        <v>0.37570440024137491</v>
      </c>
    </row>
    <row r="65" spans="1:13" x14ac:dyDescent="0.2">
      <c r="A65" s="72">
        <v>1969</v>
      </c>
      <c r="B65" s="565">
        <f>avgpeinc!M58</f>
        <v>137136.10805024367</v>
      </c>
      <c r="C65" s="527">
        <f>avgpeinc!N58</f>
        <v>156328.38169867918</v>
      </c>
      <c r="D65" s="526">
        <f>avgpeinc!O58</f>
        <v>128679.43169696878</v>
      </c>
      <c r="E65" s="526">
        <f>avgpeinc!P58</f>
        <v>187898.96320531855</v>
      </c>
      <c r="F65" s="526">
        <f>avgpeinc!Q58</f>
        <v>109708.10240574049</v>
      </c>
      <c r="G65" s="527">
        <f>avgpeinc!R58</f>
        <v>229609.8664151472</v>
      </c>
      <c r="H65" s="535">
        <f>B65*0.1/'TB5'!B65</f>
        <v>0.34235920989885932</v>
      </c>
      <c r="I65" s="546">
        <f>C65*0.1/'TB5'!B65</f>
        <v>0.3902725693769753</v>
      </c>
      <c r="J65" s="553">
        <f>D65*0.1/'TB5'!C65</f>
        <v>0.31523799477145076</v>
      </c>
      <c r="K65" s="547">
        <f>E65*0.1/'TB5'!D65</f>
        <v>0.33708496438339347</v>
      </c>
      <c r="L65" s="553">
        <f>F65*0.1/'TB5'!E65</f>
        <v>0.4382021045312286</v>
      </c>
      <c r="M65" s="554">
        <f>G65*0.1/'TB5'!F65</f>
        <v>0.36661896668374533</v>
      </c>
    </row>
    <row r="66" spans="1:13" x14ac:dyDescent="0.2">
      <c r="A66" s="67">
        <v>1970</v>
      </c>
      <c r="B66" s="564">
        <f>avgpeinc!M59</f>
        <v>132317.68365049656</v>
      </c>
      <c r="C66" s="525">
        <f>avgpeinc!N59</f>
        <v>151249.53660311148</v>
      </c>
      <c r="D66" s="524">
        <f>avgpeinc!O59</f>
        <v>124705.16562068177</v>
      </c>
      <c r="E66" s="524">
        <f>avgpeinc!P59</f>
        <v>182626.40444840744</v>
      </c>
      <c r="F66" s="524">
        <f>avgpeinc!Q59</f>
        <v>104363.42922122111</v>
      </c>
      <c r="G66" s="525">
        <f>avgpeinc!R59</f>
        <v>221050.82623528456</v>
      </c>
      <c r="H66" s="534">
        <f>B66*0.1/'TB5'!B66</f>
        <v>0.33857972791884089</v>
      </c>
      <c r="I66" s="545">
        <f>C66*0.1/'TB5'!B66</f>
        <v>0.38702330284286285</v>
      </c>
      <c r="J66" s="551">
        <f>D66*0.1/'TB5'!C66</f>
        <v>0.31276313110720377</v>
      </c>
      <c r="K66" s="544">
        <f>E66*0.1/'TB5'!D66</f>
        <v>0.33592937525827443</v>
      </c>
      <c r="L66" s="551">
        <f>F66*0.1/'TB5'!E66</f>
        <v>0.43046294688247144</v>
      </c>
      <c r="M66" s="552">
        <f>G66*0.1/'TB5'!F66</f>
        <v>0.36438923468813295</v>
      </c>
    </row>
    <row r="67" spans="1:13" x14ac:dyDescent="0.2">
      <c r="A67" s="67">
        <v>1971</v>
      </c>
      <c r="B67" s="564">
        <f>avgpeinc!M60</f>
        <v>134004.12658760403</v>
      </c>
      <c r="C67" s="525">
        <f>avgpeinc!N60</f>
        <v>152831.57132722766</v>
      </c>
      <c r="D67" s="524">
        <f>avgpeinc!O60</f>
        <v>126517.61194471116</v>
      </c>
      <c r="E67" s="524">
        <f>avgpeinc!P60</f>
        <v>184570.96456670621</v>
      </c>
      <c r="F67" s="524">
        <f>avgpeinc!Q60</f>
        <v>105536.39942187116</v>
      </c>
      <c r="G67" s="525">
        <f>avgpeinc!R60</f>
        <v>224458.55011006864</v>
      </c>
      <c r="H67" s="534">
        <f>B67*0.1/'TB5'!B67</f>
        <v>0.34117018771939911</v>
      </c>
      <c r="I67" s="545">
        <f>C67*0.1/'TB5'!B67</f>
        <v>0.38910425527137699</v>
      </c>
      <c r="J67" s="551">
        <f>D67*0.1/'TB5'!C67</f>
        <v>0.3153811932716053</v>
      </c>
      <c r="K67" s="544">
        <f>E67*0.1/'TB5'!D67</f>
        <v>0.3392543671943713</v>
      </c>
      <c r="L67" s="551">
        <f>F67*0.1/'TB5'!E67</f>
        <v>0.42889487504726281</v>
      </c>
      <c r="M67" s="552">
        <f>G67*0.1/'TB5'!F67</f>
        <v>0.36839358357246965</v>
      </c>
    </row>
    <row r="68" spans="1:13" x14ac:dyDescent="0.2">
      <c r="A68" s="67">
        <v>1972</v>
      </c>
      <c r="B68" s="564">
        <f>avgpeinc!M61</f>
        <v>140023.8647366098</v>
      </c>
      <c r="C68" s="525">
        <f>avgpeinc!N61</f>
        <v>158929.27465586926</v>
      </c>
      <c r="D68" s="524">
        <f>avgpeinc!O61</f>
        <v>131526.58745512192</v>
      </c>
      <c r="E68" s="524">
        <f>avgpeinc!P61</f>
        <v>191838.76460814819</v>
      </c>
      <c r="F68" s="524">
        <f>avgpeinc!Q61</f>
        <v>110925.62870008701</v>
      </c>
      <c r="G68" s="525">
        <f>avgpeinc!R61</f>
        <v>230925.0590343682</v>
      </c>
      <c r="H68" s="534">
        <f>B68*0.1/'TB5'!B68</f>
        <v>0.34393419969273964</v>
      </c>
      <c r="I68" s="545">
        <f>C68*0.1/'TB5'!B68</f>
        <v>0.39037069137702934</v>
      </c>
      <c r="J68" s="551">
        <f>D68*0.1/'TB5'!C68</f>
        <v>0.31829980614566006</v>
      </c>
      <c r="K68" s="544">
        <f>E68*0.1/'TB5'!D68</f>
        <v>0.34154598112945672</v>
      </c>
      <c r="L68" s="551">
        <f>F68*0.1/'TB5'!E68</f>
        <v>0.42840740770043345</v>
      </c>
      <c r="M68" s="552">
        <f>G68*0.1/'TB5'!F68</f>
        <v>0.37196977771236561</v>
      </c>
    </row>
    <row r="69" spans="1:13" x14ac:dyDescent="0.2">
      <c r="A69" s="67">
        <v>1973</v>
      </c>
      <c r="B69" s="564">
        <f>avgpeinc!M62</f>
        <v>145488.96001299151</v>
      </c>
      <c r="C69" s="525">
        <f>avgpeinc!N62</f>
        <v>165005.12087870116</v>
      </c>
      <c r="D69" s="524">
        <f>avgpeinc!O62</f>
        <v>137438.10946606318</v>
      </c>
      <c r="E69" s="524">
        <f>avgpeinc!P62</f>
        <v>201243.10604872118</v>
      </c>
      <c r="F69" s="524">
        <f>avgpeinc!Q62</f>
        <v>113476.65665000197</v>
      </c>
      <c r="G69" s="525">
        <f>avgpeinc!R62</f>
        <v>240432.55905582182</v>
      </c>
      <c r="H69" s="534">
        <f>B69*0.1/'TB5'!B69</f>
        <v>0.34300020870614384</v>
      </c>
      <c r="I69" s="545">
        <f>C69*0.1/'TB5'!B69</f>
        <v>0.3890108974173927</v>
      </c>
      <c r="J69" s="551">
        <f>D69*0.1/'TB5'!C69</f>
        <v>0.31853452474570076</v>
      </c>
      <c r="K69" s="544">
        <f>E69*0.1/'TB5'!D69</f>
        <v>0.34251484571905177</v>
      </c>
      <c r="L69" s="551">
        <f>F69*0.1/'TB5'!E69</f>
        <v>0.42194210909292451</v>
      </c>
      <c r="M69" s="552">
        <f>G69*0.1/'TB5'!F69</f>
        <v>0.3717258469187073</v>
      </c>
    </row>
    <row r="70" spans="1:13" x14ac:dyDescent="0.2">
      <c r="A70" s="67">
        <v>1974</v>
      </c>
      <c r="B70" s="564">
        <f>avgpeinc!M63</f>
        <v>139475.51136530482</v>
      </c>
      <c r="C70" s="525">
        <f>avgpeinc!N63</f>
        <v>158193.36250438861</v>
      </c>
      <c r="D70" s="524">
        <f>avgpeinc!O63</f>
        <v>133229.79781498862</v>
      </c>
      <c r="E70" s="524">
        <f>avgpeinc!P63</f>
        <v>194532.75305097122</v>
      </c>
      <c r="F70" s="524">
        <f>avgpeinc!Q63</f>
        <v>107700.42263592094</v>
      </c>
      <c r="G70" s="525">
        <f>avgpeinc!R63</f>
        <v>230671.0560440493</v>
      </c>
      <c r="H70" s="534">
        <f>B70*0.1/'TB5'!B70</f>
        <v>0.33846733852487898</v>
      </c>
      <c r="I70" s="545">
        <f>C70*0.1/'TB5'!B70</f>
        <v>0.38389023173340331</v>
      </c>
      <c r="J70" s="551">
        <f>D70*0.1/'TB5'!C70</f>
        <v>0.31630388684743593</v>
      </c>
      <c r="K70" s="544">
        <f>E70*0.1/'TB5'!D70</f>
        <v>0.34212393387906559</v>
      </c>
      <c r="L70" s="551">
        <f>F70*0.1/'TB5'!E70</f>
        <v>0.40858673905950132</v>
      </c>
      <c r="M70" s="552">
        <f>G70*0.1/'TB5'!F70</f>
        <v>0.36818875113931426</v>
      </c>
    </row>
    <row r="71" spans="1:13" x14ac:dyDescent="0.2">
      <c r="A71" s="67">
        <v>1975</v>
      </c>
      <c r="B71" s="564">
        <f>avgpeinc!M64</f>
        <v>135253.5871533255</v>
      </c>
      <c r="C71" s="525">
        <f>avgpeinc!N64</f>
        <v>152473.85838543836</v>
      </c>
      <c r="D71" s="524">
        <f>avgpeinc!O64</f>
        <v>128304.686290383</v>
      </c>
      <c r="E71" s="524">
        <f>avgpeinc!P64</f>
        <v>184922.062778855</v>
      </c>
      <c r="F71" s="524">
        <f>avgpeinc!Q64</f>
        <v>106961.40056665604</v>
      </c>
      <c r="G71" s="525">
        <f>avgpeinc!R64</f>
        <v>222692.32763611904</v>
      </c>
      <c r="H71" s="534">
        <f>B71*0.1/'TB5'!B71</f>
        <v>0.33912260304953179</v>
      </c>
      <c r="I71" s="545">
        <f>C71*0.1/'TB5'!B71</f>
        <v>0.38229915258409619</v>
      </c>
      <c r="J71" s="551">
        <f>D71*0.1/'TB5'!C71</f>
        <v>0.31898918198464798</v>
      </c>
      <c r="K71" s="544">
        <f>E71*0.1/'TB5'!D71</f>
        <v>0.34400519188432094</v>
      </c>
      <c r="L71" s="551">
        <f>F71*0.1/'TB5'!E71</f>
        <v>0.40293975883628264</v>
      </c>
      <c r="M71" s="552">
        <f>G71*0.1/'TB5'!F71</f>
        <v>0.36929614404789385</v>
      </c>
    </row>
    <row r="72" spans="1:13" x14ac:dyDescent="0.2">
      <c r="A72" s="67">
        <v>1976</v>
      </c>
      <c r="B72" s="564">
        <f>avgpeinc!M65</f>
        <v>140521.37457325368</v>
      </c>
      <c r="C72" s="525">
        <f>avgpeinc!N65</f>
        <v>157622.65816147751</v>
      </c>
      <c r="D72" s="524">
        <f>avgpeinc!O65</f>
        <v>133401.33237773477</v>
      </c>
      <c r="E72" s="524">
        <f>avgpeinc!P65</f>
        <v>191415.50250227831</v>
      </c>
      <c r="F72" s="524">
        <f>avgpeinc!Q65</f>
        <v>111201.39304657627</v>
      </c>
      <c r="G72" s="525">
        <f>avgpeinc!R65</f>
        <v>230772.7352880564</v>
      </c>
      <c r="H72" s="534">
        <f>B72*0.1/'TB5'!B72</f>
        <v>0.33990057053929945</v>
      </c>
      <c r="I72" s="545">
        <f>C72*0.1/'TB5'!B72</f>
        <v>0.38126606433868915</v>
      </c>
      <c r="J72" s="551">
        <f>D72*0.1/'TB5'!C72</f>
        <v>0.31995543700188017</v>
      </c>
      <c r="K72" s="544">
        <f>E72*0.1/'TB5'!D72</f>
        <v>0.34494976564295143</v>
      </c>
      <c r="L72" s="551">
        <f>F72*0.1/'TB5'!E72</f>
        <v>0.39912567092454765</v>
      </c>
      <c r="M72" s="552">
        <f>G72*0.1/'TB5'!F72</f>
        <v>0.37088293100384817</v>
      </c>
    </row>
    <row r="73" spans="1:13" x14ac:dyDescent="0.2">
      <c r="A73" s="67">
        <v>1977</v>
      </c>
      <c r="B73" s="564">
        <f>avgpeinc!M66</f>
        <v>145552.26234304777</v>
      </c>
      <c r="C73" s="525">
        <f>avgpeinc!N66</f>
        <v>162544.95089136716</v>
      </c>
      <c r="D73" s="524">
        <f>avgpeinc!O66</f>
        <v>137127.0661296818</v>
      </c>
      <c r="E73" s="524">
        <f>avgpeinc!P66</f>
        <v>197317.03174062856</v>
      </c>
      <c r="F73" s="524">
        <f>avgpeinc!Q66</f>
        <v>115363.15184571352</v>
      </c>
      <c r="G73" s="525">
        <f>avgpeinc!R66</f>
        <v>237074.56572214325</v>
      </c>
      <c r="H73" s="534">
        <f>B73*0.1/'TB5'!B73</f>
        <v>0.34146225140185754</v>
      </c>
      <c r="I73" s="545">
        <f>C73*0.1/'TB5'!B73</f>
        <v>0.38132670692920817</v>
      </c>
      <c r="J73" s="551">
        <f>D73*0.1/'TB5'!C73</f>
        <v>0.32110231335393996</v>
      </c>
      <c r="K73" s="544">
        <f>E73*0.1/'TB5'!D73</f>
        <v>0.34644230793924902</v>
      </c>
      <c r="L73" s="551">
        <f>F73*0.1/'TB5'!E73</f>
        <v>0.39794760334858376</v>
      </c>
      <c r="M73" s="552">
        <f>G73*0.1/'TB5'!F73</f>
        <v>0.37372130221373817</v>
      </c>
    </row>
    <row r="74" spans="1:13" x14ac:dyDescent="0.2">
      <c r="A74" s="67">
        <v>1978</v>
      </c>
      <c r="B74" s="564">
        <f>avgpeinc!M67</f>
        <v>150607.29976446717</v>
      </c>
      <c r="C74" s="525">
        <f>avgpeinc!N67</f>
        <v>167869.27852720875</v>
      </c>
      <c r="D74" s="524">
        <f>avgpeinc!O67</f>
        <v>142893.42391201892</v>
      </c>
      <c r="E74" s="524">
        <f>avgpeinc!P67</f>
        <v>203996.06580303703</v>
      </c>
      <c r="F74" s="524">
        <f>avgpeinc!Q67</f>
        <v>119055.45077248175</v>
      </c>
      <c r="G74" s="525">
        <f>avgpeinc!R67</f>
        <v>244358.88871815967</v>
      </c>
      <c r="H74" s="534">
        <f>B74*0.1/'TB5'!B74</f>
        <v>0.34119588058613637</v>
      </c>
      <c r="I74" s="545">
        <f>C74*0.1/'TB5'!B74</f>
        <v>0.38030232531905211</v>
      </c>
      <c r="J74" s="551">
        <f>D74*0.1/'TB5'!C74</f>
        <v>0.32107750876603625</v>
      </c>
      <c r="K74" s="544">
        <f>E74*0.1/'TB5'!D74</f>
        <v>0.34720069068424847</v>
      </c>
      <c r="L74" s="551">
        <f>F74*0.1/'TB5'!E74</f>
        <v>0.39407948252650371</v>
      </c>
      <c r="M74" s="552">
        <f>G74*0.1/'TB5'!F74</f>
        <v>0.37432907538177318</v>
      </c>
    </row>
    <row r="75" spans="1:13" x14ac:dyDescent="0.2">
      <c r="A75" s="72">
        <v>1979</v>
      </c>
      <c r="B75" s="565">
        <f>avgpeinc!M68</f>
        <v>151991.96320329185</v>
      </c>
      <c r="C75" s="527">
        <f>avgpeinc!N68</f>
        <v>169098.87177144279</v>
      </c>
      <c r="D75" s="526">
        <f>avgpeinc!O68</f>
        <v>143788.35691475024</v>
      </c>
      <c r="E75" s="526">
        <f>avgpeinc!P68</f>
        <v>206375.17752217711</v>
      </c>
      <c r="F75" s="526">
        <f>avgpeinc!Q68</f>
        <v>119434.34546949965</v>
      </c>
      <c r="G75" s="527">
        <f>avgpeinc!R68</f>
        <v>245707.41987492741</v>
      </c>
      <c r="H75" s="536">
        <f>B75*0.1/'TB5'!B75</f>
        <v>0.34304600954055781</v>
      </c>
      <c r="I75" s="547">
        <f>C75*0.1/'TB5'!B75</f>
        <v>0.38165631890296925</v>
      </c>
      <c r="J75" s="553">
        <f>D75*0.1/'TB5'!C75</f>
        <v>0.32218515872955328</v>
      </c>
      <c r="K75" s="547">
        <f>E75*0.1/'TB5'!D75</f>
        <v>0.35023179650306707</v>
      </c>
      <c r="L75" s="553">
        <f>F75*0.1/'TB5'!E75</f>
        <v>0.39171656966209412</v>
      </c>
      <c r="M75" s="554">
        <f>G75*0.1/'TB5'!F75</f>
        <v>0.37661421298980713</v>
      </c>
    </row>
    <row r="76" spans="1:13" x14ac:dyDescent="0.2">
      <c r="A76" s="67">
        <v>1980</v>
      </c>
      <c r="B76" s="564">
        <f>avgpeinc!M69</f>
        <v>145606.84128982286</v>
      </c>
      <c r="C76" s="525">
        <f>avgpeinc!N69</f>
        <v>161964.35388168786</v>
      </c>
      <c r="D76" s="524">
        <f>avgpeinc!O69</f>
        <v>137794.02217586729</v>
      </c>
      <c r="E76" s="524">
        <f>avgpeinc!P69</f>
        <v>196735.519535967</v>
      </c>
      <c r="F76" s="524">
        <f>avgpeinc!Q69</f>
        <v>115980.44090126445</v>
      </c>
      <c r="G76" s="525">
        <f>avgpeinc!R69</f>
        <v>235217.44534913774</v>
      </c>
      <c r="H76" s="533">
        <f>B76*0.1/'TB5'!B76</f>
        <v>0.33849588036537176</v>
      </c>
      <c r="I76" s="544">
        <f>C76*0.1/'TB5'!B76</f>
        <v>0.37652260065078735</v>
      </c>
      <c r="J76" s="551">
        <f>D76*0.1/'TB5'!C76</f>
        <v>0.31917208433151245</v>
      </c>
      <c r="K76" s="544">
        <f>E76*0.1/'TB5'!D76</f>
        <v>0.34707376360893255</v>
      </c>
      <c r="L76" s="551">
        <f>F76*0.1/'TB5'!E76</f>
        <v>0.38437318801879883</v>
      </c>
      <c r="M76" s="552">
        <f>G76*0.1/'TB5'!F76</f>
        <v>0.3733962476253509</v>
      </c>
    </row>
    <row r="77" spans="1:13" x14ac:dyDescent="0.2">
      <c r="A77" s="67">
        <v>1981</v>
      </c>
      <c r="B77" s="564">
        <f>avgpeinc!M70</f>
        <v>148761.90919797274</v>
      </c>
      <c r="C77" s="525">
        <f>avgpeinc!N70</f>
        <v>164561.58152255046</v>
      </c>
      <c r="D77" s="524">
        <f>avgpeinc!O70</f>
        <v>140258.10258079239</v>
      </c>
      <c r="E77" s="524">
        <f>avgpeinc!P70</f>
        <v>198305.42137272935</v>
      </c>
      <c r="F77" s="524">
        <f>avgpeinc!Q70</f>
        <v>120767.85210021296</v>
      </c>
      <c r="G77" s="525">
        <f>avgpeinc!R70</f>
        <v>238933.28305621739</v>
      </c>
      <c r="H77" s="533">
        <f>B77*0.1/'TB5'!B77</f>
        <v>0.34319293498992925</v>
      </c>
      <c r="I77" s="544">
        <f>C77*0.1/'TB5'!B77</f>
        <v>0.37964269518852239</v>
      </c>
      <c r="J77" s="551">
        <f>D77*0.1/'TB5'!C77</f>
        <v>0.32490700483322149</v>
      </c>
      <c r="K77" s="544">
        <f>E77*0.1/'TB5'!D77</f>
        <v>0.35085919499397278</v>
      </c>
      <c r="L77" s="551">
        <f>F77*0.1/'TB5'!E77</f>
        <v>0.38960134983062744</v>
      </c>
      <c r="M77" s="552">
        <f>G77*0.1/'TB5'!F77</f>
        <v>0.377951979637146</v>
      </c>
    </row>
    <row r="78" spans="1:13" x14ac:dyDescent="0.2">
      <c r="A78" s="67">
        <v>1982</v>
      </c>
      <c r="B78" s="564">
        <f>avgpeinc!M71</f>
        <v>145096.40090098398</v>
      </c>
      <c r="C78" s="525">
        <f>avgpeinc!N71</f>
        <v>160817.84141022674</v>
      </c>
      <c r="D78" s="524">
        <f>avgpeinc!O71</f>
        <v>136833.7857038629</v>
      </c>
      <c r="E78" s="524">
        <f>avgpeinc!P71</f>
        <v>194209.02746683246</v>
      </c>
      <c r="F78" s="524">
        <f>avgpeinc!Q71</f>
        <v>118537.27051719264</v>
      </c>
      <c r="G78" s="525">
        <f>avgpeinc!R71</f>
        <v>232723.21535525037</v>
      </c>
      <c r="H78" s="533">
        <f>B78*0.1/'TB5'!B78</f>
        <v>0.34611329436302191</v>
      </c>
      <c r="I78" s="544">
        <f>C78*0.1/'TB5'!B78</f>
        <v>0.38361525535583502</v>
      </c>
      <c r="J78" s="551">
        <f>D78*0.1/'TB5'!C78</f>
        <v>0.32959035038948059</v>
      </c>
      <c r="K78" s="544">
        <f>E78*0.1/'TB5'!D78</f>
        <v>0.35675737261772156</v>
      </c>
      <c r="L78" s="551">
        <f>F78*0.1/'TB5'!E78</f>
        <v>0.38876122236251831</v>
      </c>
      <c r="M78" s="552">
        <f>G78*0.1/'TB5'!F78</f>
        <v>0.38151571154594421</v>
      </c>
    </row>
    <row r="79" spans="1:13" x14ac:dyDescent="0.2">
      <c r="A79" s="67">
        <v>1983</v>
      </c>
      <c r="B79" s="564">
        <f>avgpeinc!M72</f>
        <v>150485.59717461964</v>
      </c>
      <c r="C79" s="525">
        <f>avgpeinc!N72</f>
        <v>165515.60097151814</v>
      </c>
      <c r="D79" s="524">
        <f>avgpeinc!O72</f>
        <v>141207.94613370675</v>
      </c>
      <c r="E79" s="524">
        <f>avgpeinc!P72</f>
        <v>199404.63704945217</v>
      </c>
      <c r="F79" s="524">
        <f>avgpeinc!Q72</f>
        <v>124579.25823453795</v>
      </c>
      <c r="G79" s="525">
        <f>avgpeinc!R72</f>
        <v>240217.20405118179</v>
      </c>
      <c r="H79" s="533">
        <f>B79*0.1/'TB5'!B79</f>
        <v>0.35342642664909363</v>
      </c>
      <c r="I79" s="544">
        <f>C79*0.1/'TB5'!B79</f>
        <v>0.38872548937797546</v>
      </c>
      <c r="J79" s="551">
        <f>D79*0.1/'TB5'!C79</f>
        <v>0.33732780814170837</v>
      </c>
      <c r="K79" s="544">
        <f>E79*0.1/'TB5'!D79</f>
        <v>0.36621591448783869</v>
      </c>
      <c r="L79" s="551">
        <f>F79*0.1/'TB5'!E79</f>
        <v>0.39252635836601252</v>
      </c>
      <c r="M79" s="552">
        <f>G79*0.1/'TB5'!F79</f>
        <v>0.38957107067108149</v>
      </c>
    </row>
    <row r="80" spans="1:13" x14ac:dyDescent="0.2">
      <c r="A80" s="67">
        <v>1984</v>
      </c>
      <c r="B80" s="564">
        <f>avgpeinc!M73</f>
        <v>165735.28962841909</v>
      </c>
      <c r="C80" s="525">
        <f>avgpeinc!N73</f>
        <v>180236.7894335085</v>
      </c>
      <c r="D80" s="524">
        <f>avgpeinc!O73</f>
        <v>156238.64012992784</v>
      </c>
      <c r="E80" s="524">
        <f>avgpeinc!P73</f>
        <v>214980.88728107119</v>
      </c>
      <c r="F80" s="524">
        <f>avgpeinc!Q73</f>
        <v>139219.54948832587</v>
      </c>
      <c r="G80" s="525">
        <f>avgpeinc!R73</f>
        <v>263258.05284289713</v>
      </c>
      <c r="H80" s="533">
        <f>B80*0.1/'TB5'!B80</f>
        <v>0.3649268746376037</v>
      </c>
      <c r="I80" s="544">
        <f>C80*0.1/'TB5'!B80</f>
        <v>0.39685723185539246</v>
      </c>
      <c r="J80" s="551">
        <f>D80*0.1/'TB5'!C80</f>
        <v>0.35149478912353516</v>
      </c>
      <c r="K80" s="544">
        <f>E80*0.1/'TB5'!D80</f>
        <v>0.37220007181167603</v>
      </c>
      <c r="L80" s="551">
        <f>F80*0.1/'TB5'!E80</f>
        <v>0.40874016284942627</v>
      </c>
      <c r="M80" s="552">
        <f>G80*0.1/'TB5'!F80</f>
        <v>0.40053004026412958</v>
      </c>
    </row>
    <row r="81" spans="1:13" x14ac:dyDescent="0.2">
      <c r="A81" s="67">
        <v>1985</v>
      </c>
      <c r="B81" s="564">
        <f>avgpeinc!M74</f>
        <v>169150.50845036603</v>
      </c>
      <c r="C81" s="525">
        <f>avgpeinc!N74</f>
        <v>183885.82854799749</v>
      </c>
      <c r="D81" s="524">
        <f>avgpeinc!O74</f>
        <v>159141.17142943261</v>
      </c>
      <c r="E81" s="524">
        <f>avgpeinc!P74</f>
        <v>219055.85068483301</v>
      </c>
      <c r="F81" s="524">
        <f>avgpeinc!Q74</f>
        <v>142425.00138591087</v>
      </c>
      <c r="G81" s="525">
        <f>avgpeinc!R74</f>
        <v>267604.0594838137</v>
      </c>
      <c r="H81" s="533">
        <f>B81*0.1/'TB5'!B81</f>
        <v>0.36613339185714722</v>
      </c>
      <c r="I81" s="544">
        <f>C81*0.1/'TB5'!B81</f>
        <v>0.39802861213684082</v>
      </c>
      <c r="J81" s="551">
        <f>D81*0.1/'TB5'!C81</f>
        <v>0.35265034437179571</v>
      </c>
      <c r="K81" s="544">
        <f>E81*0.1/'TB5'!D81</f>
        <v>0.3731419146060943</v>
      </c>
      <c r="L81" s="551">
        <f>F81*0.1/'TB5'!E81</f>
        <v>0.40954375267028814</v>
      </c>
      <c r="M81" s="552">
        <f>G81*0.1/'TB5'!F81</f>
        <v>0.4020112156867981</v>
      </c>
    </row>
    <row r="82" spans="1:13" x14ac:dyDescent="0.2">
      <c r="A82" s="67">
        <v>1986</v>
      </c>
      <c r="B82" s="564">
        <f>avgpeinc!M75</f>
        <v>169375.4755116876</v>
      </c>
      <c r="C82" s="525">
        <f>avgpeinc!N75</f>
        <v>184619.43749294415</v>
      </c>
      <c r="D82" s="524">
        <f>avgpeinc!O75</f>
        <v>161371.8444608025</v>
      </c>
      <c r="E82" s="524">
        <f>avgpeinc!P75</f>
        <v>222520.41502045604</v>
      </c>
      <c r="F82" s="524">
        <f>avgpeinc!Q75</f>
        <v>140692.12507161882</v>
      </c>
      <c r="G82" s="525">
        <f>avgpeinc!R75</f>
        <v>267400.97541731037</v>
      </c>
      <c r="H82" s="533">
        <f>B82*0.1/'TB5'!B82</f>
        <v>0.36340051889419561</v>
      </c>
      <c r="I82" s="544">
        <f>C82*0.1/'TB5'!B82</f>
        <v>0.39610692858695989</v>
      </c>
      <c r="J82" s="551">
        <f>D82*0.1/'TB5'!C82</f>
        <v>0.35225841403007507</v>
      </c>
      <c r="K82" s="544">
        <f>E82*0.1/'TB5'!D82</f>
        <v>0.37453216314315796</v>
      </c>
      <c r="L82" s="551">
        <f>F82*0.1/'TB5'!E82</f>
        <v>0.40178427100181585</v>
      </c>
      <c r="M82" s="552">
        <f>G82*0.1/'TB5'!F82</f>
        <v>0.40123927593231201</v>
      </c>
    </row>
    <row r="83" spans="1:13" x14ac:dyDescent="0.2">
      <c r="A83" s="67">
        <v>1987</v>
      </c>
      <c r="B83" s="564">
        <f>avgpeinc!M76</f>
        <v>179907.93495633954</v>
      </c>
      <c r="C83" s="525">
        <f>avgpeinc!N76</f>
        <v>194710.92693909878</v>
      </c>
      <c r="D83" s="524">
        <f>avgpeinc!O76</f>
        <v>174719.56818938736</v>
      </c>
      <c r="E83" s="524">
        <f>avgpeinc!P76</f>
        <v>238067.79468986052</v>
      </c>
      <c r="F83" s="524">
        <f>avgpeinc!Q76</f>
        <v>145505.88973955743</v>
      </c>
      <c r="G83" s="525">
        <f>avgpeinc!R76</f>
        <v>281744.94105048856</v>
      </c>
      <c r="H83" s="533">
        <f>B83*0.1/'TB5'!B83</f>
        <v>0.37466073036193848</v>
      </c>
      <c r="I83" s="544">
        <f>C83*0.1/'TB5'!B83</f>
        <v>0.4054881632328034</v>
      </c>
      <c r="J83" s="551">
        <f>D83*0.1/'TB5'!C83</f>
        <v>0.36562687158584595</v>
      </c>
      <c r="K83" s="544">
        <f>E83*0.1/'TB5'!D83</f>
        <v>0.39060357213020319</v>
      </c>
      <c r="L83" s="551">
        <f>F83*0.1/'TB5'!E83</f>
        <v>0.40257272124290472</v>
      </c>
      <c r="M83" s="552">
        <f>G83*0.1/'TB5'!F83</f>
        <v>0.41355308890342707</v>
      </c>
    </row>
    <row r="84" spans="1:13" x14ac:dyDescent="0.2">
      <c r="A84" s="67">
        <v>1988</v>
      </c>
      <c r="B84" s="564">
        <f>avgpeinc!M77</f>
        <v>196379.07524924338</v>
      </c>
      <c r="C84" s="525">
        <f>avgpeinc!N77</f>
        <v>211035.09413125232</v>
      </c>
      <c r="D84" s="524">
        <f>avgpeinc!O77</f>
        <v>193766.67678217159</v>
      </c>
      <c r="E84" s="524">
        <f>avgpeinc!P77</f>
        <v>262789.70528352296</v>
      </c>
      <c r="F84" s="524">
        <f>avgpeinc!Q77</f>
        <v>154029.67457627869</v>
      </c>
      <c r="G84" s="525">
        <f>avgpeinc!R77</f>
        <v>305300.79420486506</v>
      </c>
      <c r="H84" s="533">
        <f>B84*0.1/'TB5'!B84</f>
        <v>0.39246952533721924</v>
      </c>
      <c r="I84" s="544">
        <f>C84*0.1/'TB5'!B84</f>
        <v>0.42176002264022827</v>
      </c>
      <c r="J84" s="551">
        <f>D84*0.1/'TB5'!C84</f>
        <v>0.38624846935272217</v>
      </c>
      <c r="K84" s="544">
        <f>E84*0.1/'TB5'!D84</f>
        <v>0.41221633553504944</v>
      </c>
      <c r="L84" s="551">
        <f>F84*0.1/'TB5'!E84</f>
        <v>0.41233357787132263</v>
      </c>
      <c r="M84" s="552">
        <f>G84*0.1/'TB5'!F84</f>
        <v>0.43118077516555797</v>
      </c>
    </row>
    <row r="85" spans="1:13" x14ac:dyDescent="0.2">
      <c r="A85" s="72">
        <v>1989</v>
      </c>
      <c r="B85" s="565">
        <f>avgpeinc!M78</f>
        <v>196454.29745385505</v>
      </c>
      <c r="C85" s="527">
        <f>avgpeinc!N78</f>
        <v>211584.87681125887</v>
      </c>
      <c r="D85" s="526">
        <f>avgpeinc!O78</f>
        <v>192867.46308208432</v>
      </c>
      <c r="E85" s="526">
        <f>avgpeinc!P78</f>
        <v>260863.11804289455</v>
      </c>
      <c r="F85" s="526">
        <f>avgpeinc!Q78</f>
        <v>157581.86184569649</v>
      </c>
      <c r="G85" s="527">
        <f>avgpeinc!R78</f>
        <v>304590.18804817484</v>
      </c>
      <c r="H85" s="536">
        <f>B85*0.1/'TB5'!B85</f>
        <v>0.38794595003128052</v>
      </c>
      <c r="I85" s="547">
        <f>C85*0.1/'TB5'!B85</f>
        <v>0.41782489418983459</v>
      </c>
      <c r="J85" s="553">
        <f>D85*0.1/'TB5'!C85</f>
        <v>0.3803650438785553</v>
      </c>
      <c r="K85" s="547">
        <f>E85*0.1/'TB5'!D85</f>
        <v>0.40802338719367975</v>
      </c>
      <c r="L85" s="553">
        <f>F85*0.1/'TB5'!E85</f>
        <v>0.41011527180671692</v>
      </c>
      <c r="M85" s="554">
        <f>G85*0.1/'TB5'!F85</f>
        <v>0.42704191803932195</v>
      </c>
    </row>
    <row r="86" spans="1:13" x14ac:dyDescent="0.2">
      <c r="A86" s="67">
        <v>1990</v>
      </c>
      <c r="B86" s="564">
        <f>avgpeinc!M79</f>
        <v>196139.05618193274</v>
      </c>
      <c r="C86" s="525">
        <f>avgpeinc!N79</f>
        <v>211011.87204571476</v>
      </c>
      <c r="D86" s="524">
        <f>avgpeinc!O79</f>
        <v>193708.12744341485</v>
      </c>
      <c r="E86" s="524">
        <f>avgpeinc!P79</f>
        <v>261934.64755051845</v>
      </c>
      <c r="F86" s="524">
        <f>avgpeinc!Q79</f>
        <v>155527.12047718259</v>
      </c>
      <c r="G86" s="525">
        <f>avgpeinc!R79</f>
        <v>303867.44227090699</v>
      </c>
      <c r="H86" s="533">
        <f>B86*0.1/'TB5'!B86</f>
        <v>0.38766211271286005</v>
      </c>
      <c r="I86" s="544">
        <f>C86*0.1/'TB5'!B86</f>
        <v>0.41705772280693049</v>
      </c>
      <c r="J86" s="551">
        <f>D86*0.1/'TB5'!C86</f>
        <v>0.38198238611221308</v>
      </c>
      <c r="K86" s="544">
        <f>E86*0.1/'TB5'!D86</f>
        <v>0.41039225459098816</v>
      </c>
      <c r="L86" s="551">
        <f>F86*0.1/'TB5'!E86</f>
        <v>0.40485152602195734</v>
      </c>
      <c r="M86" s="552">
        <f>G86*0.1/'TB5'!F86</f>
        <v>0.42766162753105164</v>
      </c>
    </row>
    <row r="87" spans="1:13" x14ac:dyDescent="0.2">
      <c r="A87" s="67">
        <v>1991</v>
      </c>
      <c r="B87" s="564">
        <f>avgpeinc!M80</f>
        <v>189964.88439844176</v>
      </c>
      <c r="C87" s="525">
        <f>avgpeinc!N80</f>
        <v>204053.91817670918</v>
      </c>
      <c r="D87" s="524">
        <f>avgpeinc!O80</f>
        <v>186274.94757787284</v>
      </c>
      <c r="E87" s="524">
        <f>avgpeinc!P80</f>
        <v>250215.49950069955</v>
      </c>
      <c r="F87" s="524">
        <f>avgpeinc!Q80</f>
        <v>153581.41103603749</v>
      </c>
      <c r="G87" s="525">
        <f>avgpeinc!R80</f>
        <v>294148.79801280756</v>
      </c>
      <c r="H87" s="533">
        <f>B87*0.1/'TB5'!B87</f>
        <v>0.38330632448196406</v>
      </c>
      <c r="I87" s="544">
        <f>C87*0.1/'TB5'!B87</f>
        <v>0.41173481941223145</v>
      </c>
      <c r="J87" s="551">
        <f>D87*0.1/'TB5'!C87</f>
        <v>0.37676215171813965</v>
      </c>
      <c r="K87" s="544">
        <f>E87*0.1/'TB5'!D87</f>
        <v>0.40583294630050665</v>
      </c>
      <c r="L87" s="551">
        <f>F87*0.1/'TB5'!E87</f>
        <v>0.39979445934295649</v>
      </c>
      <c r="M87" s="552">
        <f>G87*0.1/'TB5'!F87</f>
        <v>0.42394900321960438</v>
      </c>
    </row>
    <row r="88" spans="1:13" x14ac:dyDescent="0.2">
      <c r="A88" s="67">
        <v>1992</v>
      </c>
      <c r="B88" s="564">
        <f>avgpeinc!M81</f>
        <v>199204.98629630674</v>
      </c>
      <c r="C88" s="525">
        <f>avgpeinc!N81</f>
        <v>213465.15870323443</v>
      </c>
      <c r="D88" s="524">
        <f>avgpeinc!O81</f>
        <v>196334.29133416378</v>
      </c>
      <c r="E88" s="524">
        <f>avgpeinc!P81</f>
        <v>266431.10456232436</v>
      </c>
      <c r="F88" s="524">
        <f>avgpeinc!Q81</f>
        <v>157910.51070105046</v>
      </c>
      <c r="G88" s="525">
        <f>avgpeinc!R81</f>
        <v>306511.48701947357</v>
      </c>
      <c r="H88" s="533">
        <f>B88*0.1/'TB5'!B88</f>
        <v>0.39432132244110102</v>
      </c>
      <c r="I88" s="544">
        <f>C88*0.1/'TB5'!B88</f>
        <v>0.42254897952079773</v>
      </c>
      <c r="J88" s="551">
        <f>D88*0.1/'TB5'!C88</f>
        <v>0.38831964135169988</v>
      </c>
      <c r="K88" s="544">
        <f>E88*0.1/'TB5'!D88</f>
        <v>0.42281481623649597</v>
      </c>
      <c r="L88" s="551">
        <f>F88*0.1/'TB5'!E88</f>
        <v>0.40377074480056768</v>
      </c>
      <c r="M88" s="552">
        <f>G88*0.1/'TB5'!F88</f>
        <v>0.43558457493782043</v>
      </c>
    </row>
    <row r="89" spans="1:13" x14ac:dyDescent="0.2">
      <c r="A89" s="67">
        <v>1993</v>
      </c>
      <c r="B89" s="564">
        <f>avgpeinc!M82</f>
        <v>199155.41297690768</v>
      </c>
      <c r="C89" s="525">
        <f>avgpeinc!N82</f>
        <v>214942.44991622312</v>
      </c>
      <c r="D89" s="524">
        <f>avgpeinc!O82</f>
        <v>196293.06760301639</v>
      </c>
      <c r="E89" s="524">
        <f>avgpeinc!P82</f>
        <v>266732.81475120125</v>
      </c>
      <c r="F89" s="524">
        <f>avgpeinc!Q82</f>
        <v>159519.70995759801</v>
      </c>
      <c r="G89" s="525">
        <f>avgpeinc!R82</f>
        <v>306856.31507601682</v>
      </c>
      <c r="H89" s="533">
        <f>B89*0.1/'TB5'!B89</f>
        <v>0.39090061187744135</v>
      </c>
      <c r="I89" s="544">
        <f>C89*0.1/'TB5'!B89</f>
        <v>0.42188727855682367</v>
      </c>
      <c r="J89" s="551">
        <f>D89*0.1/'TB5'!C89</f>
        <v>0.38411530852317805</v>
      </c>
      <c r="K89" s="544">
        <f>E89*0.1/'TB5'!D89</f>
        <v>0.41756448149681097</v>
      </c>
      <c r="L89" s="551">
        <f>F89*0.1/'TB5'!E89</f>
        <v>0.40648069977760309</v>
      </c>
      <c r="M89" s="552">
        <f>G89*0.1/'TB5'!F89</f>
        <v>0.43292000889778137</v>
      </c>
    </row>
    <row r="90" spans="1:13" x14ac:dyDescent="0.2">
      <c r="A90" s="67">
        <v>1994</v>
      </c>
      <c r="B90" s="564">
        <f>avgpeinc!M83</f>
        <v>205998.16069161423</v>
      </c>
      <c r="C90" s="525">
        <f>avgpeinc!N83</f>
        <v>222292.26001499267</v>
      </c>
      <c r="D90" s="524">
        <f>avgpeinc!O83</f>
        <v>202823.1991047773</v>
      </c>
      <c r="E90" s="524">
        <f>avgpeinc!P83</f>
        <v>275495.64424929651</v>
      </c>
      <c r="F90" s="524">
        <f>avgpeinc!Q83</f>
        <v>164786.86191790213</v>
      </c>
      <c r="G90" s="525">
        <f>avgpeinc!R83</f>
        <v>317196.19333131163</v>
      </c>
      <c r="H90" s="533">
        <f>B90*0.1/'TB5'!B90</f>
        <v>0.39153984189033503</v>
      </c>
      <c r="I90" s="544">
        <f>C90*0.1/'TB5'!B90</f>
        <v>0.42250996828079218</v>
      </c>
      <c r="J90" s="551">
        <f>D90*0.1/'TB5'!C90</f>
        <v>0.38463771343231207</v>
      </c>
      <c r="K90" s="544">
        <f>E90*0.1/'TB5'!D90</f>
        <v>0.41820397973060608</v>
      </c>
      <c r="L90" s="551">
        <f>F90*0.1/'TB5'!E90</f>
        <v>0.40709882974624639</v>
      </c>
      <c r="M90" s="552">
        <f>G90*0.1/'TB5'!F90</f>
        <v>0.43448135256767273</v>
      </c>
    </row>
    <row r="91" spans="1:13" x14ac:dyDescent="0.2">
      <c r="A91" s="67">
        <v>1995</v>
      </c>
      <c r="B91" s="564">
        <f>avgpeinc!M84</f>
        <v>214526.43415006803</v>
      </c>
      <c r="C91" s="525">
        <f>avgpeinc!N84</f>
        <v>228823.89983785755</v>
      </c>
      <c r="D91" s="524">
        <f>avgpeinc!O84</f>
        <v>211877.64752181392</v>
      </c>
      <c r="E91" s="524">
        <f>avgpeinc!P84</f>
        <v>283510.04053727526</v>
      </c>
      <c r="F91" s="524">
        <f>avgpeinc!Q84</f>
        <v>171812.36307492884</v>
      </c>
      <c r="G91" s="525">
        <f>avgpeinc!R84</f>
        <v>329751.2301728499</v>
      </c>
      <c r="H91" s="533">
        <f>B91*0.1/'TB5'!B91</f>
        <v>0.39898625016212469</v>
      </c>
      <c r="I91" s="544">
        <f>C91*0.1/'TB5'!B91</f>
        <v>0.42557734251022344</v>
      </c>
      <c r="J91" s="551">
        <f>D91*0.1/'TB5'!C91</f>
        <v>0.39428204298019409</v>
      </c>
      <c r="K91" s="544">
        <f>E91*0.1/'TB5'!D91</f>
        <v>0.42318910360336309</v>
      </c>
      <c r="L91" s="551">
        <f>F91*0.1/'TB5'!E91</f>
        <v>0.4109349250793457</v>
      </c>
      <c r="M91" s="552">
        <f>G91*0.1/'TB5'!F91</f>
        <v>0.44252216815948492</v>
      </c>
    </row>
    <row r="92" spans="1:13" x14ac:dyDescent="0.2">
      <c r="A92" s="67">
        <v>1996</v>
      </c>
      <c r="B92" s="564">
        <f>avgpeinc!M85</f>
        <v>226330.62455472373</v>
      </c>
      <c r="C92" s="525">
        <f>avgpeinc!N85</f>
        <v>240604.85594127848</v>
      </c>
      <c r="D92" s="524">
        <f>avgpeinc!O85</f>
        <v>220293.18125247958</v>
      </c>
      <c r="E92" s="524">
        <f>avgpeinc!P85</f>
        <v>297049.56401043251</v>
      </c>
      <c r="F92" s="524">
        <f>avgpeinc!Q85</f>
        <v>181934.04281874423</v>
      </c>
      <c r="G92" s="525">
        <f>avgpeinc!R85</f>
        <v>344996.29867607943</v>
      </c>
      <c r="H92" s="533">
        <f>B92*0.1/'TB5'!B92</f>
        <v>0.40806296467781067</v>
      </c>
      <c r="I92" s="544">
        <f>C92*0.1/'TB5'!B92</f>
        <v>0.43379870057106018</v>
      </c>
      <c r="J92" s="551">
        <f>D92*0.1/'TB5'!C92</f>
        <v>0.402252197265625</v>
      </c>
      <c r="K92" s="544">
        <f>E92*0.1/'TB5'!D92</f>
        <v>0.43460968136787415</v>
      </c>
      <c r="L92" s="551">
        <f>F92*0.1/'TB5'!E92</f>
        <v>0.41753602027893066</v>
      </c>
      <c r="M92" s="552">
        <f>G92*0.1/'TB5'!F92</f>
        <v>0.45184072852134705</v>
      </c>
    </row>
    <row r="93" spans="1:13" x14ac:dyDescent="0.2">
      <c r="A93" s="67">
        <v>1997</v>
      </c>
      <c r="B93" s="564">
        <f>avgpeinc!M86</f>
        <v>238728.91075473937</v>
      </c>
      <c r="C93" s="525">
        <f>avgpeinc!N86</f>
        <v>253574.23265192844</v>
      </c>
      <c r="D93" s="524">
        <f>avgpeinc!O86</f>
        <v>233731.38580637224</v>
      </c>
      <c r="E93" s="524">
        <f>avgpeinc!P86</f>
        <v>316151.06403915124</v>
      </c>
      <c r="F93" s="524">
        <f>avgpeinc!Q86</f>
        <v>189419.38452952573</v>
      </c>
      <c r="G93" s="525">
        <f>avgpeinc!R86</f>
        <v>362680.51682404737</v>
      </c>
      <c r="H93" s="533">
        <f>B93*0.1/'TB5'!B93</f>
        <v>0.41532799601554876</v>
      </c>
      <c r="I93" s="544">
        <f>C93*0.1/'TB5'!B93</f>
        <v>0.44115510582923889</v>
      </c>
      <c r="J93" s="551">
        <f>D93*0.1/'TB5'!C93</f>
        <v>0.41138610243797308</v>
      </c>
      <c r="K93" s="544">
        <f>E93*0.1/'TB5'!D93</f>
        <v>0.44267171621322626</v>
      </c>
      <c r="L93" s="551">
        <f>F93*0.1/'TB5'!E93</f>
        <v>0.42267405986785894</v>
      </c>
      <c r="M93" s="552">
        <f>G93*0.1/'TB5'!F93</f>
        <v>0.45876741409301747</v>
      </c>
    </row>
    <row r="94" spans="1:13" x14ac:dyDescent="0.2">
      <c r="A94" s="67">
        <v>1998</v>
      </c>
      <c r="B94" s="564">
        <f>avgpeinc!M87</f>
        <v>250164.6453333392</v>
      </c>
      <c r="C94" s="525">
        <f>avgpeinc!N87</f>
        <v>265266.39247113827</v>
      </c>
      <c r="D94" s="524">
        <f>avgpeinc!O87</f>
        <v>246084.3761413171</v>
      </c>
      <c r="E94" s="524">
        <f>avgpeinc!P87</f>
        <v>331784.22981729475</v>
      </c>
      <c r="F94" s="524">
        <f>avgpeinc!Q87</f>
        <v>197412.94171950241</v>
      </c>
      <c r="G94" s="525">
        <f>avgpeinc!R87</f>
        <v>378318.83592773695</v>
      </c>
      <c r="H94" s="533">
        <f>B94*0.1/'TB5'!B94</f>
        <v>0.4191765189170838</v>
      </c>
      <c r="I94" s="544">
        <f>C94*0.1/'TB5'!B94</f>
        <v>0.44448104500770563</v>
      </c>
      <c r="J94" s="551">
        <f>D94*0.1/'TB5'!C94</f>
        <v>0.41555687785148615</v>
      </c>
      <c r="K94" s="544">
        <f>E94*0.1/'TB5'!D94</f>
        <v>0.44816744327545172</v>
      </c>
      <c r="L94" s="551">
        <f>F94*0.1/'TB5'!E94</f>
        <v>0.42372295260429382</v>
      </c>
      <c r="M94" s="552">
        <f>G94*0.1/'TB5'!F94</f>
        <v>0.46231529116630554</v>
      </c>
    </row>
    <row r="95" spans="1:13" x14ac:dyDescent="0.2">
      <c r="A95" s="72">
        <v>1999</v>
      </c>
      <c r="B95" s="565">
        <f>avgpeinc!M88</f>
        <v>259989.47793713957</v>
      </c>
      <c r="C95" s="527">
        <f>avgpeinc!N88</f>
        <v>275365.73691960261</v>
      </c>
      <c r="D95" s="526">
        <f>avgpeinc!O88</f>
        <v>258087.53174088217</v>
      </c>
      <c r="E95" s="526">
        <f>avgpeinc!P88</f>
        <v>346654.53480006655</v>
      </c>
      <c r="F95" s="526">
        <f>avgpeinc!Q88</f>
        <v>203174.79760227914</v>
      </c>
      <c r="G95" s="527">
        <f>avgpeinc!R88</f>
        <v>391140.24082634709</v>
      </c>
      <c r="H95" s="536">
        <f>B95*0.1/'TB5'!B95</f>
        <v>0.42280280590057379</v>
      </c>
      <c r="I95" s="547">
        <f>C95*0.1/'TB5'!B95</f>
        <v>0.44780814647674555</v>
      </c>
      <c r="J95" s="553">
        <f>D95*0.1/'TB5'!C95</f>
        <v>0.42219781875610346</v>
      </c>
      <c r="K95" s="547">
        <f>E95*0.1/'TB5'!D95</f>
        <v>0.45308533310890187</v>
      </c>
      <c r="L95" s="553">
        <f>F95*0.1/'TB5'!E95</f>
        <v>0.42485669255256653</v>
      </c>
      <c r="M95" s="554">
        <f>G95*0.1/'TB5'!F95</f>
        <v>0.46587264537811274</v>
      </c>
    </row>
    <row r="96" spans="1:13" x14ac:dyDescent="0.2">
      <c r="A96" s="77">
        <v>2000</v>
      </c>
      <c r="B96" s="566">
        <f>avgpeinc!M89</f>
        <v>271513.40189479897</v>
      </c>
      <c r="C96" s="529">
        <f>avgpeinc!N89</f>
        <v>287629.41278526094</v>
      </c>
      <c r="D96" s="528">
        <f>avgpeinc!O89</f>
        <v>266750.62134327192</v>
      </c>
      <c r="E96" s="528">
        <f>avgpeinc!P89</f>
        <v>362602.28968693345</v>
      </c>
      <c r="F96" s="528">
        <f>avgpeinc!Q89</f>
        <v>211289.6919559548</v>
      </c>
      <c r="G96" s="529">
        <f>avgpeinc!R89</f>
        <v>407326.09188287827</v>
      </c>
      <c r="H96" s="537">
        <f>B96*0.1/'TB5'!B96</f>
        <v>0.42751729488372803</v>
      </c>
      <c r="I96" s="548">
        <f>C96*0.1/'TB5'!B96</f>
        <v>0.45289310812950129</v>
      </c>
      <c r="J96" s="555">
        <f>D96*0.1/'TB5'!C96</f>
        <v>0.42573189735412592</v>
      </c>
      <c r="K96" s="548">
        <f>E96*0.1/'TB5'!D96</f>
        <v>0.46005603671073902</v>
      </c>
      <c r="L96" s="555">
        <f>F96*0.1/'TB5'!E96</f>
        <v>0.42713627219200134</v>
      </c>
      <c r="M96" s="556">
        <f>G96*0.1/'TB5'!F96</f>
        <v>0.4705156683921814</v>
      </c>
    </row>
    <row r="97" spans="1:13" x14ac:dyDescent="0.2">
      <c r="A97" s="67">
        <v>2001</v>
      </c>
      <c r="B97" s="564">
        <f>avgpeinc!M90</f>
        <v>265050.72193069011</v>
      </c>
      <c r="C97" s="525">
        <f>avgpeinc!N90</f>
        <v>281730.47182288353</v>
      </c>
      <c r="D97" s="524">
        <f>avgpeinc!O90</f>
        <v>259338.3812497599</v>
      </c>
      <c r="E97" s="524">
        <f>avgpeinc!P90</f>
        <v>353618.72816287098</v>
      </c>
      <c r="F97" s="524">
        <f>avgpeinc!Q90</f>
        <v>207914.98745608382</v>
      </c>
      <c r="G97" s="525">
        <f>avgpeinc!R90</f>
        <v>398795.07848575705</v>
      </c>
      <c r="H97" s="533">
        <f>B97*0.1/'TB5'!B97</f>
        <v>0.41956406831741327</v>
      </c>
      <c r="I97" s="544">
        <f>C97*0.1/'TB5'!B97</f>
        <v>0.44596740603446966</v>
      </c>
      <c r="J97" s="551">
        <f>D97*0.1/'TB5'!C97</f>
        <v>0.41643029451370234</v>
      </c>
      <c r="K97" s="544">
        <f>E97*0.1/'TB5'!D97</f>
        <v>0.45169830322265625</v>
      </c>
      <c r="L97" s="551">
        <f>F97*0.1/'TB5'!E97</f>
        <v>0.42163121700286871</v>
      </c>
      <c r="M97" s="552">
        <f>G97*0.1/'TB5'!F97</f>
        <v>0.46205288171768188</v>
      </c>
    </row>
    <row r="98" spans="1:13" x14ac:dyDescent="0.2">
      <c r="A98" s="67">
        <v>2002</v>
      </c>
      <c r="B98" s="564">
        <f>avgpeinc!M91</f>
        <v>261558.46811065992</v>
      </c>
      <c r="C98" s="525">
        <f>avgpeinc!N91</f>
        <v>278530.36674666667</v>
      </c>
      <c r="D98" s="524">
        <f>avgpeinc!O91</f>
        <v>254974.32692785471</v>
      </c>
      <c r="E98" s="524">
        <f>avgpeinc!P91</f>
        <v>345171.99355650478</v>
      </c>
      <c r="F98" s="524">
        <f>avgpeinc!Q91</f>
        <v>209491.53735545959</v>
      </c>
      <c r="G98" s="525">
        <f>avgpeinc!R91</f>
        <v>393790.48508491716</v>
      </c>
      <c r="H98" s="533">
        <f>B98*0.1/'TB5'!B98</f>
        <v>0.41505581140518194</v>
      </c>
      <c r="I98" s="544">
        <f>C98*0.1/'TB5'!B98</f>
        <v>0.44198778271675115</v>
      </c>
      <c r="J98" s="551">
        <f>D98*0.1/'TB5'!C98</f>
        <v>0.41035604476928705</v>
      </c>
      <c r="K98" s="544">
        <f>E98*0.1/'TB5'!D98</f>
        <v>0.44596400856971741</v>
      </c>
      <c r="L98" s="551">
        <f>F98*0.1/'TB5'!E98</f>
        <v>0.4205397367477417</v>
      </c>
      <c r="M98" s="552">
        <f>G98*0.1/'TB5'!F98</f>
        <v>0.45837259292602528</v>
      </c>
    </row>
    <row r="99" spans="1:13" x14ac:dyDescent="0.2">
      <c r="A99" s="67">
        <v>2003</v>
      </c>
      <c r="B99" s="564">
        <f>avgpeinc!M92</f>
        <v>264966.65770029958</v>
      </c>
      <c r="C99" s="525">
        <f>avgpeinc!N92</f>
        <v>281705.90011406684</v>
      </c>
      <c r="D99" s="524">
        <f>avgpeinc!O92</f>
        <v>259140.74264051541</v>
      </c>
      <c r="E99" s="524">
        <f>avgpeinc!P92</f>
        <v>347030.48483928025</v>
      </c>
      <c r="F99" s="524">
        <f>avgpeinc!Q92</f>
        <v>214511.34587250921</v>
      </c>
      <c r="G99" s="525">
        <f>avgpeinc!R92</f>
        <v>399381.66902127856</v>
      </c>
      <c r="H99" s="533">
        <f>B99*0.1/'TB5'!B99</f>
        <v>0.41635525226593012</v>
      </c>
      <c r="I99" s="544">
        <f>C99*0.1/'TB5'!B99</f>
        <v>0.44265845417976385</v>
      </c>
      <c r="J99" s="551">
        <f>D99*0.1/'TB5'!C99</f>
        <v>0.41209554672241211</v>
      </c>
      <c r="K99" s="544">
        <f>E99*0.1/'TB5'!D99</f>
        <v>0.44762498140335083</v>
      </c>
      <c r="L99" s="551">
        <f>F99*0.1/'TB5'!E99</f>
        <v>0.42161267995834351</v>
      </c>
      <c r="M99" s="552">
        <f>G99*0.1/'TB5'!F99</f>
        <v>0.46013063192367565</v>
      </c>
    </row>
    <row r="100" spans="1:13" x14ac:dyDescent="0.2">
      <c r="A100" s="67">
        <v>2004</v>
      </c>
      <c r="B100" s="564">
        <f>avgpeinc!M93</f>
        <v>277927.54273288941</v>
      </c>
      <c r="C100" s="525">
        <f>avgpeinc!N93</f>
        <v>294425.80879672471</v>
      </c>
      <c r="D100" s="524">
        <f>avgpeinc!O93</f>
        <v>272849.175878109</v>
      </c>
      <c r="E100" s="524">
        <f>avgpeinc!P93</f>
        <v>365098.54560313426</v>
      </c>
      <c r="F100" s="524">
        <f>avgpeinc!Q93</f>
        <v>223179.08886586409</v>
      </c>
      <c r="G100" s="525">
        <f>avgpeinc!R93</f>
        <v>418212.03969355155</v>
      </c>
      <c r="H100" s="533">
        <f>B100*0.1/'TB5'!B100</f>
        <v>0.42431309819221497</v>
      </c>
      <c r="I100" s="544">
        <f>C100*0.1/'TB5'!B100</f>
        <v>0.44950106739997869</v>
      </c>
      <c r="J100" s="551">
        <f>D100*0.1/'TB5'!C100</f>
        <v>0.42139801383018494</v>
      </c>
      <c r="K100" s="544">
        <f>E100*0.1/'TB5'!D100</f>
        <v>0.45634028315544128</v>
      </c>
      <c r="L100" s="551">
        <f>F100*0.1/'TB5'!E100</f>
        <v>0.42739471793174749</v>
      </c>
      <c r="M100" s="552">
        <f>G100*0.1/'TB5'!F100</f>
        <v>0.46850919723510753</v>
      </c>
    </row>
    <row r="101" spans="1:13" x14ac:dyDescent="0.2">
      <c r="A101" s="67">
        <v>2005</v>
      </c>
      <c r="B101" s="564">
        <f>avgpeinc!M94</f>
        <v>292471.7874586418</v>
      </c>
      <c r="C101" s="525">
        <f>avgpeinc!N94</f>
        <v>308948.43480290845</v>
      </c>
      <c r="D101" s="524">
        <f>avgpeinc!O94</f>
        <v>286545.3407222344</v>
      </c>
      <c r="E101" s="524">
        <f>avgpeinc!P94</f>
        <v>383452.7140668073</v>
      </c>
      <c r="F101" s="524">
        <f>avgpeinc!Q94</f>
        <v>232997.75782739127</v>
      </c>
      <c r="G101" s="525">
        <f>avgpeinc!R94</f>
        <v>437372.32503511314</v>
      </c>
      <c r="H101" s="533">
        <f>B101*0.1/'TB5'!B101</f>
        <v>0.43592888116836553</v>
      </c>
      <c r="I101" s="544">
        <f>C101*0.1/'TB5'!B101</f>
        <v>0.46048730611801153</v>
      </c>
      <c r="J101" s="551">
        <f>D101*0.1/'TB5'!C101</f>
        <v>0.43445095419883717</v>
      </c>
      <c r="K101" s="544">
        <f>E101*0.1/'TB5'!D101</f>
        <v>0.46711906790733349</v>
      </c>
      <c r="L101" s="551">
        <f>F101*0.1/'TB5'!E101</f>
        <v>0.43715313076972956</v>
      </c>
      <c r="M101" s="552">
        <f>G101*0.1/'TB5'!F101</f>
        <v>0.48049443960189825</v>
      </c>
    </row>
    <row r="102" spans="1:13" x14ac:dyDescent="0.2">
      <c r="A102" s="67">
        <v>2006</v>
      </c>
      <c r="B102" s="564">
        <f>avgpeinc!M95</f>
        <v>304116.29122098204</v>
      </c>
      <c r="C102" s="525">
        <f>avgpeinc!N95</f>
        <v>320214.61675828451</v>
      </c>
      <c r="D102" s="524">
        <f>avgpeinc!O95</f>
        <v>297264.42537087773</v>
      </c>
      <c r="E102" s="524">
        <f>avgpeinc!P95</f>
        <v>396526.06216787535</v>
      </c>
      <c r="F102" s="524">
        <f>avgpeinc!Q95</f>
        <v>243887.88922296822</v>
      </c>
      <c r="G102" s="525">
        <f>avgpeinc!R95</f>
        <v>453047.34985149594</v>
      </c>
      <c r="H102" s="533">
        <f>B102*0.1/'TB5'!B102</f>
        <v>0.4431284368038178</v>
      </c>
      <c r="I102" s="544">
        <f>C102*0.1/'TB5'!B102</f>
        <v>0.46658533811569219</v>
      </c>
      <c r="J102" s="551">
        <f>D102*0.1/'TB5'!C102</f>
        <v>0.44357356429100026</v>
      </c>
      <c r="K102" s="544">
        <f>E102*0.1/'TB5'!D102</f>
        <v>0.47584077715873713</v>
      </c>
      <c r="L102" s="551">
        <f>F102*0.1/'TB5'!E102</f>
        <v>0.44210883975028986</v>
      </c>
      <c r="M102" s="552">
        <f>G102*0.1/'TB5'!F102</f>
        <v>0.48658105731010431</v>
      </c>
    </row>
    <row r="103" spans="1:13" x14ac:dyDescent="0.2">
      <c r="A103" s="67">
        <v>2007</v>
      </c>
      <c r="B103" s="564">
        <f>avgpeinc!M96</f>
        <v>299055.46009345754</v>
      </c>
      <c r="C103" s="525">
        <f>avgpeinc!N96</f>
        <v>314783.22128092375</v>
      </c>
      <c r="D103" s="524">
        <f>avgpeinc!O96</f>
        <v>293415.26119249919</v>
      </c>
      <c r="E103" s="524">
        <f>avgpeinc!P96</f>
        <v>389280.39271939493</v>
      </c>
      <c r="F103" s="524">
        <f>avgpeinc!Q96</f>
        <v>240488.4237108407</v>
      </c>
      <c r="G103" s="525">
        <f>avgpeinc!R96</f>
        <v>445813.7599333144</v>
      </c>
      <c r="H103" s="533">
        <f>B103*0.1/'TB5'!B103</f>
        <v>0.44031587243080145</v>
      </c>
      <c r="I103" s="544">
        <f>C103*0.1/'TB5'!B103</f>
        <v>0.46347272396087646</v>
      </c>
      <c r="J103" s="551">
        <f>D103*0.1/'TB5'!C103</f>
        <v>0.44333568215370173</v>
      </c>
      <c r="K103" s="544">
        <f>E103*0.1/'TB5'!D103</f>
        <v>0.47144064307212824</v>
      </c>
      <c r="L103" s="551">
        <f>F103*0.1/'TB5'!E103</f>
        <v>0.44101700186729442</v>
      </c>
      <c r="M103" s="552">
        <f>G103*0.1/'TB5'!F103</f>
        <v>0.48484209179878235</v>
      </c>
    </row>
    <row r="104" spans="1:13" x14ac:dyDescent="0.2">
      <c r="A104" s="67">
        <v>2008</v>
      </c>
      <c r="B104" s="564">
        <f>avgpeinc!M97</f>
        <v>288363.5926106188</v>
      </c>
      <c r="C104" s="525">
        <f>avgpeinc!N97</f>
        <v>303905.18457470095</v>
      </c>
      <c r="D104" s="524">
        <f>avgpeinc!O97</f>
        <v>282277.65986444463</v>
      </c>
      <c r="E104" s="524">
        <f>avgpeinc!P97</f>
        <v>373494.13535128575</v>
      </c>
      <c r="F104" s="524">
        <f>avgpeinc!Q97</f>
        <v>233805.42583098685</v>
      </c>
      <c r="G104" s="525">
        <f>avgpeinc!R97</f>
        <v>429923.73019811726</v>
      </c>
      <c r="H104" s="533">
        <f>B104*0.1/'TB5'!B104</f>
        <v>0.43552809953689575</v>
      </c>
      <c r="I104" s="544">
        <f>C104*0.1/'TB5'!B104</f>
        <v>0.45900124311447144</v>
      </c>
      <c r="J104" s="551">
        <f>D104*0.1/'TB5'!C104</f>
        <v>0.43802580237388611</v>
      </c>
      <c r="K104" s="544">
        <f>E104*0.1/'TB5'!D104</f>
        <v>0.46873494982719416</v>
      </c>
      <c r="L104" s="551">
        <f>F104*0.1/'TB5'!E104</f>
        <v>0.43467396497726429</v>
      </c>
      <c r="M104" s="552">
        <f>G104*0.1/'TB5'!F104</f>
        <v>0.48119142651557917</v>
      </c>
    </row>
    <row r="105" spans="1:13" x14ac:dyDescent="0.2">
      <c r="A105" s="72">
        <v>2009</v>
      </c>
      <c r="B105" s="567">
        <f>avgpeinc!M98</f>
        <v>268738.02962074161</v>
      </c>
      <c r="C105" s="568">
        <f>avgpeinc!N98</f>
        <v>283522.13809313899</v>
      </c>
      <c r="D105" s="526">
        <f>avgpeinc!O98</f>
        <v>265169.11343653122</v>
      </c>
      <c r="E105" s="526">
        <f>avgpeinc!P98</f>
        <v>344987.948252859</v>
      </c>
      <c r="F105" s="526">
        <f>avgpeinc!Q98</f>
        <v>222064.97747899054</v>
      </c>
      <c r="G105" s="527">
        <f>avgpeinc!R98</f>
        <v>403080.9860569819</v>
      </c>
      <c r="H105" s="536">
        <f>B105*0.1/'TB5'!B105</f>
        <v>0.42481338977813721</v>
      </c>
      <c r="I105" s="547">
        <f>C105*0.1/'TB5'!B105</f>
        <v>0.44818368554115295</v>
      </c>
      <c r="J105" s="557">
        <f>D105*0.1/'TB5'!C105</f>
        <v>0.42782309651374811</v>
      </c>
      <c r="K105" s="558">
        <f>E105*0.1/'TB5'!D105</f>
        <v>0.45893812179565435</v>
      </c>
      <c r="L105" s="553">
        <f>F105*0.1/'TB5'!E105</f>
        <v>0.42456811666488647</v>
      </c>
      <c r="M105" s="554">
        <f>G105*0.1/'TB5'!F105</f>
        <v>0.4716309010982514</v>
      </c>
    </row>
    <row r="106" spans="1:13" x14ac:dyDescent="0.2">
      <c r="A106" s="67">
        <v>2010</v>
      </c>
      <c r="B106" s="569">
        <f>avgpeinc!M99</f>
        <v>286902.17879573163</v>
      </c>
      <c r="C106" s="570">
        <f>avgpeinc!N99</f>
        <v>301249.93932357838</v>
      </c>
      <c r="D106" s="524">
        <f>avgpeinc!O99</f>
        <v>280213.89285068749</v>
      </c>
      <c r="E106" s="524">
        <f>avgpeinc!P99</f>
        <v>364712.31111315865</v>
      </c>
      <c r="F106" s="524">
        <f>avgpeinc!Q99</f>
        <v>237195.72250453488</v>
      </c>
      <c r="G106" s="525">
        <f>avgpeinc!R99</f>
        <v>426732.42855127814</v>
      </c>
      <c r="H106" s="533">
        <f>B106*0.1/'TB5'!B106</f>
        <v>0.4388701319694519</v>
      </c>
      <c r="I106" s="544">
        <f>C106*0.1/'TB5'!B106</f>
        <v>0.46081769466400152</v>
      </c>
      <c r="J106" s="559">
        <f>D106*0.1/'TB5'!C106</f>
        <v>0.44457697868347168</v>
      </c>
      <c r="K106" s="560">
        <f>E106*0.1/'TB5'!D106</f>
        <v>0.47326299548149109</v>
      </c>
      <c r="L106" s="551">
        <f>F106*0.1/'TB5'!E106</f>
        <v>0.43563014268875128</v>
      </c>
      <c r="M106" s="552">
        <f>G106*0.1/'TB5'!F106</f>
        <v>0.48564809560775757</v>
      </c>
    </row>
    <row r="107" spans="1:13" x14ac:dyDescent="0.2">
      <c r="A107" s="67">
        <v>2011</v>
      </c>
      <c r="B107" s="569">
        <f>avgpeinc!M100</f>
        <v>294488.07310475624</v>
      </c>
      <c r="C107" s="570">
        <f>avgpeinc!N100</f>
        <v>310450.12295397877</v>
      </c>
      <c r="D107" s="524">
        <f>avgpeinc!O100</f>
        <v>289766.60276847286</v>
      </c>
      <c r="E107" s="524">
        <f>avgpeinc!P100</f>
        <v>381334.90921247413</v>
      </c>
      <c r="F107" s="524">
        <f>avgpeinc!Q100</f>
        <v>238578.01718489177</v>
      </c>
      <c r="G107" s="525">
        <f>avgpeinc!R100</f>
        <v>436991.62451915449</v>
      </c>
      <c r="H107" s="533">
        <f>B107*0.1/'TB5'!B107</f>
        <v>0.44328138232231135</v>
      </c>
      <c r="I107" s="544">
        <f>C107*0.1/'TB5'!B107</f>
        <v>0.46730843186378468</v>
      </c>
      <c r="J107" s="559">
        <f>D107*0.1/'TB5'!C107</f>
        <v>0.4499399065971374</v>
      </c>
      <c r="K107" s="560">
        <f>E107*0.1/'TB5'!D107</f>
        <v>0.4778763353824616</v>
      </c>
      <c r="L107" s="551">
        <f>F107*0.1/'TB5'!E107</f>
        <v>0.44124245643615728</v>
      </c>
      <c r="M107" s="552">
        <f>G107*0.1/'TB5'!F107</f>
        <v>0.4910331964492799</v>
      </c>
    </row>
    <row r="108" spans="1:13" x14ac:dyDescent="0.2">
      <c r="A108" s="67">
        <v>2012</v>
      </c>
      <c r="B108" s="569">
        <f>avgpeinc!M101</f>
        <v>308802.60884941701</v>
      </c>
      <c r="C108" s="570">
        <f>avgpeinc!N101</f>
        <v>323867.80878752546</v>
      </c>
      <c r="D108" s="524">
        <f>avgpeinc!O101</f>
        <v>303534.53565036727</v>
      </c>
      <c r="E108" s="524">
        <f>avgpeinc!P101</f>
        <v>397393.0389835395</v>
      </c>
      <c r="F108" s="524">
        <f>avgpeinc!Q101</f>
        <v>250098.53829849753</v>
      </c>
      <c r="G108" s="525">
        <f>avgpeinc!R101</f>
        <v>455270.91748039814</v>
      </c>
      <c r="H108" s="533">
        <f>B108*0.1/'TB5'!B108</f>
        <v>0.45582121610641474</v>
      </c>
      <c r="I108" s="544">
        <f>C108*0.1/'TB5'!B108</f>
        <v>0.47805884480476385</v>
      </c>
      <c r="J108" s="559">
        <f>D108*0.1/'TB5'!C108</f>
        <v>0.46692493557929993</v>
      </c>
      <c r="K108" s="560">
        <f>E108*0.1/'TB5'!D108</f>
        <v>0.4907593429088592</v>
      </c>
      <c r="L108" s="551">
        <f>F108*0.1/'TB5'!E108</f>
        <v>0.45080226659774775</v>
      </c>
      <c r="M108" s="552">
        <f>G108*0.1/'TB5'!F108</f>
        <v>0.50304955244064342</v>
      </c>
    </row>
    <row r="109" spans="1:13" x14ac:dyDescent="0.2">
      <c r="A109" s="67">
        <v>2013</v>
      </c>
      <c r="B109" s="569">
        <f>avgpeinc!M102</f>
        <v>304856.40048712178</v>
      </c>
      <c r="C109" s="570">
        <f>avgpeinc!N102</f>
        <v>319712.50035747467</v>
      </c>
      <c r="D109" s="524">
        <f>avgpeinc!O102</f>
        <v>294715.10021537472</v>
      </c>
      <c r="E109" s="524">
        <f>avgpeinc!P102</f>
        <v>392877.37528070866</v>
      </c>
      <c r="F109" s="524">
        <f>avgpeinc!Q102</f>
        <v>247054.03456759697</v>
      </c>
      <c r="G109" s="525">
        <f>avgpeinc!R102</f>
        <v>451359.68734414998</v>
      </c>
      <c r="H109" s="533">
        <f>B109*0.1/'TB5'!B109</f>
        <v>0.4491954743862151</v>
      </c>
      <c r="I109" s="544">
        <f>C109*0.1/'TB5'!B109</f>
        <v>0.4710854291915893</v>
      </c>
      <c r="J109" s="559">
        <f>D109*0.1/'TB5'!C109</f>
        <v>0.44552183151245117</v>
      </c>
      <c r="K109" s="560">
        <f>E109*0.1/'TB5'!D109</f>
        <v>0.4814158678054809</v>
      </c>
      <c r="L109" s="551">
        <f>F109*0.1/'TB5'!E109</f>
        <v>0.44708016514778137</v>
      </c>
      <c r="M109" s="552">
        <f>G109*0.1/'TB5'!F109</f>
        <v>0.49730879068374634</v>
      </c>
    </row>
    <row r="110" spans="1:13" x14ac:dyDescent="0.2">
      <c r="A110" s="67">
        <v>2014</v>
      </c>
      <c r="B110" s="569">
        <f>avgpeinc!M103</f>
        <v>315003.2544834849</v>
      </c>
      <c r="C110" s="570">
        <f>avgpeinc!N103</f>
        <v>330268.42331625032</v>
      </c>
      <c r="D110" s="524">
        <f>avgpeinc!O103</f>
        <v>304407.62880420557</v>
      </c>
      <c r="E110" s="524">
        <f>avgpeinc!P103</f>
        <v>406013.95116855454</v>
      </c>
      <c r="F110" s="524">
        <f>avgpeinc!Q103</f>
        <v>255266.93626087825</v>
      </c>
      <c r="G110" s="525">
        <f>avgpeinc!R103</f>
        <v>464703.39241783816</v>
      </c>
      <c r="H110" s="533">
        <f>B110*0.1/'TB5'!B110</f>
        <v>0.45590579509735113</v>
      </c>
      <c r="I110" s="544">
        <f>C110*0.1/'TB5'!B110</f>
        <v>0.4779991507530213</v>
      </c>
      <c r="J110" s="559">
        <f>D110*0.1/'TB5'!C110</f>
        <v>0.45192256569862366</v>
      </c>
      <c r="K110" s="560">
        <f>E110*0.1/'TB5'!D110</f>
        <v>0.4876358807086944</v>
      </c>
      <c r="L110" s="551">
        <f>F110*0.1/'TB5'!E110</f>
        <v>0.45483863353729242</v>
      </c>
      <c r="M110" s="552">
        <f>G110*0.1/'TB5'!F110</f>
        <v>0.50498753786087036</v>
      </c>
    </row>
    <row r="111" spans="1:13" x14ac:dyDescent="0.2">
      <c r="A111" s="67">
        <v>2015</v>
      </c>
      <c r="B111" s="569">
        <f>avgpeinc!M104</f>
        <v>319298.47411417222</v>
      </c>
      <c r="C111" s="570">
        <f>avgpeinc!N104</f>
        <v>334496.52360935509</v>
      </c>
      <c r="D111" s="524">
        <f>avgpeinc!O104</f>
        <v>307362.91430913616</v>
      </c>
      <c r="E111" s="524">
        <f>avgpeinc!P104</f>
        <v>411809.26971585874</v>
      </c>
      <c r="F111" s="524">
        <f>avgpeinc!Q104</f>
        <v>258248.84267481617</v>
      </c>
      <c r="G111" s="525">
        <f>avgpeinc!R104</f>
        <v>470497.48946474917</v>
      </c>
      <c r="H111" s="533">
        <f>B111*0.1/'TB5'!B111</f>
        <v>0.4551995992660523</v>
      </c>
      <c r="I111" s="544">
        <f>C111*0.1/'TB5'!B111</f>
        <v>0.47686630487442028</v>
      </c>
      <c r="J111" s="559">
        <f>D111*0.1/'TB5'!C111</f>
        <v>0.45186743140220648</v>
      </c>
      <c r="K111" s="560">
        <f>E111*0.1/'TB5'!D111</f>
        <v>0.48840028047561646</v>
      </c>
      <c r="L111" s="551">
        <f>F111*0.1/'TB5'!E111</f>
        <v>0.45180374383926392</v>
      </c>
      <c r="M111" s="552">
        <f>G111*0.1/'TB5'!F111</f>
        <v>0.50433099269866954</v>
      </c>
    </row>
    <row r="112" spans="1:13" x14ac:dyDescent="0.2">
      <c r="A112" s="67">
        <v>2016</v>
      </c>
      <c r="B112" s="569">
        <f>avgpeinc!M105</f>
        <v>315903.15760032838</v>
      </c>
      <c r="C112" s="570">
        <f>avgpeinc!N105</f>
        <v>331506.02465845505</v>
      </c>
      <c r="D112" s="524">
        <f>avgpeinc!O105</f>
        <v>302640.8217435421</v>
      </c>
      <c r="E112" s="524">
        <f>avgpeinc!P105</f>
        <v>407272.93137892283</v>
      </c>
      <c r="F112" s="524">
        <f>avgpeinc!Q105</f>
        <v>257038.22051291377</v>
      </c>
      <c r="G112" s="525">
        <f>avgpeinc!R105</f>
        <v>464683.85528666148</v>
      </c>
      <c r="H112" s="533">
        <f>B112*0.1/'TB5'!B112</f>
        <v>0.45328086614608759</v>
      </c>
      <c r="I112" s="544">
        <f>C112*0.1/'TB5'!B112</f>
        <v>0.4756689965724944</v>
      </c>
      <c r="J112" s="559">
        <f>D112*0.1/'TB5'!C112</f>
        <v>0.44984143972396851</v>
      </c>
      <c r="K112" s="560">
        <f>E112*0.1/'TB5'!D112</f>
        <v>0.48695063591003418</v>
      </c>
      <c r="L112" s="551">
        <f>F112*0.1/'TB5'!E112</f>
        <v>0.4510725736618042</v>
      </c>
      <c r="M112" s="552">
        <f>G112*0.1/'TB5'!F112</f>
        <v>0.50360268354415882</v>
      </c>
    </row>
    <row r="113" spans="1:13" x14ac:dyDescent="0.2">
      <c r="A113" s="67">
        <v>2017</v>
      </c>
      <c r="B113" s="569">
        <f>avgpeinc!M106</f>
        <v>323088.09290295542</v>
      </c>
      <c r="C113" s="570">
        <f>avgpeinc!N106</f>
        <v>338823.88551680348</v>
      </c>
      <c r="D113" s="524">
        <f>avgpeinc!O106</f>
        <v>318647.45521391847</v>
      </c>
      <c r="E113" s="524">
        <f>avgpeinc!P106</f>
        <v>416890.22674142069</v>
      </c>
      <c r="F113" s="524">
        <f>avgpeinc!Q106</f>
        <v>260289.71590839946</v>
      </c>
      <c r="G113" s="525">
        <f>avgpeinc!R106</f>
        <v>478018.22217735194</v>
      </c>
      <c r="H113" s="533">
        <f>B113*0.1/'TB5'!B113</f>
        <v>0.45473495125770552</v>
      </c>
      <c r="I113" s="544">
        <f>C113*0.1/'TB5'!B113</f>
        <v>0.47688251733779891</v>
      </c>
      <c r="J113" s="559">
        <f>D113*0.1/'TB5'!C113</f>
        <v>0.46608102321624761</v>
      </c>
      <c r="K113" s="560">
        <f>E113*0.1/'TB5'!D113</f>
        <v>0.49005207419395447</v>
      </c>
      <c r="L113" s="551">
        <f>F113*0.1/'TB5'!E113</f>
        <v>0.44848611950874329</v>
      </c>
      <c r="M113" s="552">
        <f>G113*0.1/'TB5'!F113</f>
        <v>0.50227594375610352</v>
      </c>
    </row>
    <row r="114" spans="1:13" x14ac:dyDescent="0.2">
      <c r="A114" s="67">
        <v>2018</v>
      </c>
      <c r="B114" s="569">
        <f>avgpeinc!M107</f>
        <v>331677.49310385843</v>
      </c>
      <c r="C114" s="570">
        <f>avgpeinc!N107</f>
        <v>347378.695917907</v>
      </c>
      <c r="D114" s="524">
        <f>avgpeinc!O107</f>
        <v>326274.47247687372</v>
      </c>
      <c r="E114" s="524">
        <f>avgpeinc!P107</f>
        <v>426717.9914681394</v>
      </c>
      <c r="F114" s="524">
        <f>avgpeinc!Q107</f>
        <v>267825.63778748573</v>
      </c>
      <c r="G114" s="525">
        <f>avgpeinc!R107</f>
        <v>490263.96702279075</v>
      </c>
      <c r="H114" s="533">
        <f>B114*0.1/'TB5'!B114</f>
        <v>0.45835077762603754</v>
      </c>
      <c r="I114" s="544">
        <f>C114*0.1/'TB5'!B114</f>
        <v>0.4800485372543335</v>
      </c>
      <c r="J114" s="559">
        <f>D114*0.1/'TB5'!C114</f>
        <v>0.46881940960884089</v>
      </c>
      <c r="K114" s="560">
        <f>E114*0.1/'TB5'!D114</f>
        <v>0.4928423166275025</v>
      </c>
      <c r="L114" s="551">
        <f>F114*0.1/'TB5'!E114</f>
        <v>0.45263856649398809</v>
      </c>
      <c r="M114" s="552">
        <f>G114*0.1/'TB5'!F114</f>
        <v>0.50628888607025135</v>
      </c>
    </row>
    <row r="115" spans="1:13" x14ac:dyDescent="0.2">
      <c r="A115" s="67">
        <v>2019</v>
      </c>
      <c r="B115" s="569">
        <f>avgpeinc!M108</f>
        <v>333010.59162738989</v>
      </c>
      <c r="C115" s="570">
        <f>avgpeinc!N108</f>
        <v>348812.78593377327</v>
      </c>
      <c r="D115" s="524">
        <f>avgpeinc!O108</f>
        <v>327165.58699371887</v>
      </c>
      <c r="E115" s="524">
        <f>avgpeinc!P108</f>
        <v>428092.42685085488</v>
      </c>
      <c r="F115" s="524">
        <f>avgpeinc!Q108</f>
        <v>269152.34966324683</v>
      </c>
      <c r="G115" s="525">
        <f>avgpeinc!R108</f>
        <v>494191.6333521739</v>
      </c>
      <c r="H115" s="533">
        <f>B115*0.1/'TB5'!B115</f>
        <v>0.45701640844345098</v>
      </c>
      <c r="I115" s="544">
        <f>C115*0.1/'TB5'!B115</f>
        <v>0.4787029922008515</v>
      </c>
      <c r="J115" s="559">
        <f>D115*0.1/'TB5'!C115</f>
        <v>0.46759951114654541</v>
      </c>
      <c r="K115" s="560">
        <f>E115*0.1/'TB5'!D115</f>
        <v>0.49127012491226185</v>
      </c>
      <c r="L115" s="551">
        <f>F115*0.1/'TB5'!E115</f>
        <v>0.45156916975975042</v>
      </c>
      <c r="M115" s="552">
        <f>G115*0.1/'TB5'!F115</f>
        <v>0.50424110889434814</v>
      </c>
    </row>
    <row r="116" spans="1:13" ht="17" thickBot="1" x14ac:dyDescent="0.25">
      <c r="A116" s="1105"/>
      <c r="B116" s="1124"/>
      <c r="C116" s="1125"/>
      <c r="D116" s="1107"/>
      <c r="E116" s="1107"/>
      <c r="F116" s="1107"/>
      <c r="G116" s="1108"/>
      <c r="H116" s="1115"/>
      <c r="I116" s="1116"/>
      <c r="J116" s="1117"/>
      <c r="K116" s="1118"/>
      <c r="L116" s="1119"/>
      <c r="M116" s="1120"/>
    </row>
    <row r="117" spans="1:13" ht="17" thickTop="1" x14ac:dyDescent="0.2">
      <c r="A117" s="61"/>
      <c r="B117" s="60"/>
      <c r="C117" s="60"/>
      <c r="D117" s="60"/>
      <c r="E117" s="60"/>
      <c r="F117" s="60"/>
      <c r="G117" s="59"/>
      <c r="H117" s="60"/>
      <c r="I117" s="60"/>
      <c r="J117" s="60"/>
      <c r="K117" s="60"/>
      <c r="L117" s="60"/>
      <c r="M117" s="59"/>
    </row>
    <row r="118" spans="1:13" x14ac:dyDescent="0.2">
      <c r="D118" s="57"/>
      <c r="E118" s="57"/>
      <c r="F118" s="57"/>
      <c r="H118" s="57"/>
      <c r="I118" s="57"/>
      <c r="J118" s="57"/>
      <c r="K118" s="57"/>
      <c r="L118" s="57"/>
    </row>
    <row r="119" spans="1:13" x14ac:dyDescent="0.2">
      <c r="B119" s="931"/>
    </row>
    <row r="120" spans="1:13" x14ac:dyDescent="0.2">
      <c r="B120" s="945"/>
      <c r="C120" s="945"/>
      <c r="D120" s="945"/>
      <c r="E120" s="945"/>
      <c r="F120" s="945"/>
      <c r="G120" s="945"/>
      <c r="H120" s="945"/>
      <c r="I120" s="945"/>
      <c r="J120" s="945"/>
      <c r="K120" s="945"/>
      <c r="L120" s="945"/>
      <c r="M120" s="945"/>
    </row>
  </sheetData>
  <mergeCells count="3">
    <mergeCell ref="A4:M4"/>
    <mergeCell ref="B7:G7"/>
    <mergeCell ref="H7:M7"/>
  </mergeCells>
  <hyperlinks>
    <hyperlink ref="A1" location="Index!A1" display="Back to index" xr:uid="{00000000-0004-0000-21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6" tint="0.39997558519241921"/>
  </sheetPr>
  <dimension ref="A1:M120"/>
  <sheetViews>
    <sheetView workbookViewId="0">
      <pane xSplit="1" ySplit="8" topLeftCell="B96" activePane="bottomRight" state="frozen"/>
      <selection activeCell="H120" sqref="H120:M120"/>
      <selection pane="topRight" activeCell="H120" sqref="H120:M120"/>
      <selection pane="bottomLeft" activeCell="H120" sqref="H120:M120"/>
      <selection pane="bottomRight" activeCell="A116" sqref="A116:M116"/>
    </sheetView>
  </sheetViews>
  <sheetFormatPr baseColWidth="10" defaultColWidth="10.83203125" defaultRowHeight="16" x14ac:dyDescent="0.2"/>
  <cols>
    <col min="1" max="1" width="10.83203125" style="56"/>
    <col min="2" max="13" width="12" style="56" customWidth="1"/>
    <col min="14" max="16384" width="10.83203125" style="56"/>
  </cols>
  <sheetData>
    <row r="1" spans="1:13" x14ac:dyDescent="0.2">
      <c r="A1" s="52" t="s">
        <v>36</v>
      </c>
      <c r="B1" s="52"/>
      <c r="C1" s="52"/>
      <c r="G1" s="100"/>
      <c r="H1" s="100"/>
      <c r="I1" s="100"/>
      <c r="J1" s="100"/>
      <c r="K1" s="100"/>
      <c r="L1" s="100"/>
      <c r="M1" s="100"/>
    </row>
    <row r="2" spans="1:13" x14ac:dyDescent="0.2">
      <c r="H2" s="98"/>
      <c r="I2" s="98"/>
    </row>
    <row r="3" spans="1:13" ht="17" thickBot="1" x14ac:dyDescent="0.25"/>
    <row r="4" spans="1:13" ht="25" customHeight="1" thickTop="1" x14ac:dyDescent="0.2">
      <c r="A4" s="1391" t="s">
        <v>118</v>
      </c>
      <c r="B4" s="1392"/>
      <c r="C4" s="1392"/>
      <c r="D4" s="1392"/>
      <c r="E4" s="1392"/>
      <c r="F4" s="1392"/>
      <c r="G4" s="1392"/>
      <c r="H4" s="1392"/>
      <c r="I4" s="1392"/>
      <c r="J4" s="1392"/>
      <c r="K4" s="1392"/>
      <c r="L4" s="1392"/>
      <c r="M4" s="1393"/>
    </row>
    <row r="5" spans="1:13" x14ac:dyDescent="0.2">
      <c r="A5" s="96"/>
      <c r="B5" s="97"/>
      <c r="C5" s="97"/>
      <c r="D5" s="59"/>
      <c r="E5" s="59"/>
      <c r="F5" s="59"/>
      <c r="G5" s="59"/>
      <c r="H5" s="59"/>
      <c r="I5" s="59"/>
      <c r="J5" s="59"/>
      <c r="K5" s="59"/>
      <c r="L5" s="59"/>
      <c r="M5" s="208"/>
    </row>
    <row r="6" spans="1:13" x14ac:dyDescent="0.2">
      <c r="A6" s="96"/>
      <c r="B6" s="45" t="s">
        <v>35</v>
      </c>
      <c r="C6" s="45" t="s">
        <v>34</v>
      </c>
      <c r="D6" s="45" t="s">
        <v>33</v>
      </c>
      <c r="E6" s="45" t="s">
        <v>32</v>
      </c>
      <c r="F6" s="45" t="s">
        <v>31</v>
      </c>
      <c r="G6" s="45" t="s">
        <v>30</v>
      </c>
      <c r="H6" s="48" t="s">
        <v>29</v>
      </c>
      <c r="I6" s="468" t="s">
        <v>28</v>
      </c>
      <c r="J6" s="468" t="s">
        <v>27</v>
      </c>
      <c r="K6" s="468" t="s">
        <v>26</v>
      </c>
      <c r="L6" s="468" t="s">
        <v>25</v>
      </c>
      <c r="M6" s="433" t="s">
        <v>24</v>
      </c>
    </row>
    <row r="7" spans="1:13" ht="20" customHeight="1" x14ac:dyDescent="0.2">
      <c r="A7" s="96"/>
      <c r="B7" s="1378" t="s">
        <v>374</v>
      </c>
      <c r="C7" s="1379"/>
      <c r="D7" s="1387"/>
      <c r="E7" s="1387"/>
      <c r="F7" s="1387"/>
      <c r="G7" s="1387"/>
      <c r="H7" s="1379" t="s">
        <v>90</v>
      </c>
      <c r="I7" s="1379"/>
      <c r="J7" s="1387"/>
      <c r="K7" s="1387"/>
      <c r="L7" s="1387"/>
      <c r="M7" s="1390"/>
    </row>
    <row r="8" spans="1:13" s="87" customFormat="1" ht="52" customHeight="1" x14ac:dyDescent="0.2">
      <c r="A8" s="95"/>
      <c r="B8" s="424" t="s">
        <v>306</v>
      </c>
      <c r="C8" s="352" t="s">
        <v>309</v>
      </c>
      <c r="D8" s="352" t="s">
        <v>87</v>
      </c>
      <c r="E8" s="352" t="s">
        <v>88</v>
      </c>
      <c r="F8" s="352" t="s">
        <v>89</v>
      </c>
      <c r="G8" s="352" t="s">
        <v>56</v>
      </c>
      <c r="H8" s="424" t="s">
        <v>306</v>
      </c>
      <c r="I8" s="352" t="s">
        <v>309</v>
      </c>
      <c r="J8" s="352" t="s">
        <v>87</v>
      </c>
      <c r="K8" s="352" t="s">
        <v>88</v>
      </c>
      <c r="L8" s="352" t="s">
        <v>89</v>
      </c>
      <c r="M8" s="359" t="s">
        <v>56</v>
      </c>
    </row>
    <row r="9" spans="1:13" s="87" customFormat="1" ht="15" customHeight="1" x14ac:dyDescent="0.2">
      <c r="A9" s="93">
        <v>1913</v>
      </c>
      <c r="B9" s="425">
        <f>avgpeinc!Y2</f>
        <v>252395.36371851555</v>
      </c>
      <c r="C9" s="317">
        <f>avgpeinc!Z2</f>
        <v>273145.73432935221</v>
      </c>
      <c r="D9" s="317"/>
      <c r="E9" s="85"/>
      <c r="F9" s="85"/>
      <c r="G9" s="84">
        <f>avgpeinc!AD2</f>
        <v>400874.07493691298</v>
      </c>
      <c r="H9" s="530">
        <f>B9*0.01/'TB5'!B9</f>
        <v>0.2034640794427843</v>
      </c>
      <c r="I9" s="541">
        <f>C9*0.01/'TB5'!B9</f>
        <v>0.22019162543344295</v>
      </c>
      <c r="J9" s="575"/>
      <c r="K9" s="541"/>
      <c r="L9" s="575"/>
      <c r="M9" s="561">
        <f>G9*0.01/'TB5'!F9</f>
        <v>0.21492102711967775</v>
      </c>
    </row>
    <row r="10" spans="1:13" s="87" customFormat="1" ht="15" customHeight="1" x14ac:dyDescent="0.2">
      <c r="A10" s="92">
        <v>1914</v>
      </c>
      <c r="B10" s="425">
        <f>avgpeinc!Y3</f>
        <v>234770.76239116341</v>
      </c>
      <c r="C10" s="317">
        <f>avgpeinc!Z3</f>
        <v>253328.49186455173</v>
      </c>
      <c r="D10" s="317"/>
      <c r="E10" s="85"/>
      <c r="F10" s="85"/>
      <c r="G10" s="84">
        <f>avgpeinc!AD3</f>
        <v>373190.2928298203</v>
      </c>
      <c r="H10" s="530">
        <f>B10*0.01/'TB5'!B10</f>
        <v>0.2090203168558479</v>
      </c>
      <c r="I10" s="541">
        <f>C10*0.01/'TB5'!B10</f>
        <v>0.22554257224721488</v>
      </c>
      <c r="J10" s="575"/>
      <c r="K10" s="541"/>
      <c r="L10" s="575"/>
      <c r="M10" s="561">
        <f>G10*0.01/'TB5'!F10</f>
        <v>0.22067969221721814</v>
      </c>
    </row>
    <row r="11" spans="1:13" s="87" customFormat="1" ht="15" customHeight="1" x14ac:dyDescent="0.2">
      <c r="A11" s="92">
        <v>1915</v>
      </c>
      <c r="B11" s="425">
        <f>avgpeinc!Y4</f>
        <v>232422.94947653744</v>
      </c>
      <c r="C11" s="317">
        <f>avgpeinc!Z4</f>
        <v>251145.0441991527</v>
      </c>
      <c r="D11" s="317"/>
      <c r="E11" s="85"/>
      <c r="F11" s="85"/>
      <c r="G11" s="84">
        <f>avgpeinc!AD4</f>
        <v>370403.0752206535</v>
      </c>
      <c r="H11" s="530">
        <f>B11*0.01/'TB5'!B11</f>
        <v>0.2027982596782584</v>
      </c>
      <c r="I11" s="541">
        <f>C11*0.01/'TB5'!B11</f>
        <v>0.21913403132141604</v>
      </c>
      <c r="J11" s="575"/>
      <c r="K11" s="541"/>
      <c r="L11" s="575"/>
      <c r="M11" s="561">
        <f>G11*0.01/'TB5'!F11</f>
        <v>0.21437853181468944</v>
      </c>
    </row>
    <row r="12" spans="1:13" s="87" customFormat="1" ht="15" customHeight="1" x14ac:dyDescent="0.2">
      <c r="A12" s="92">
        <v>1916</v>
      </c>
      <c r="B12" s="425">
        <f>avgpeinc!Y5</f>
        <v>278477.39450506825</v>
      </c>
      <c r="C12" s="317">
        <f>avgpeinc!Z5</f>
        <v>297220.96607103979</v>
      </c>
      <c r="D12" s="317"/>
      <c r="E12" s="85"/>
      <c r="F12" s="85"/>
      <c r="G12" s="84">
        <f>avgpeinc!AD5</f>
        <v>441127.51953434764</v>
      </c>
      <c r="H12" s="530">
        <f>B12*0.01/'TB5'!B12</f>
        <v>0.21357920480810741</v>
      </c>
      <c r="I12" s="541">
        <f>C12*0.01/'TB5'!B12</f>
        <v>0.2279546521130455</v>
      </c>
      <c r="J12" s="575"/>
      <c r="K12" s="541"/>
      <c r="L12" s="575"/>
      <c r="M12" s="561">
        <f>G12*0.01/'TB5'!F12</f>
        <v>0.22412980637671678</v>
      </c>
    </row>
    <row r="13" spans="1:13" s="87" customFormat="1" ht="15" customHeight="1" x14ac:dyDescent="0.2">
      <c r="A13" s="92">
        <v>1917</v>
      </c>
      <c r="B13" s="425">
        <f>avgpeinc!Y6</f>
        <v>271740.29005572083</v>
      </c>
      <c r="C13" s="317">
        <f>avgpeinc!Z6</f>
        <v>293575.65762809472</v>
      </c>
      <c r="D13" s="317"/>
      <c r="E13" s="85"/>
      <c r="F13" s="85"/>
      <c r="G13" s="84">
        <f>avgpeinc!AD6</f>
        <v>433343.99787644634</v>
      </c>
      <c r="H13" s="530">
        <f>B13*0.01/'TB5'!B13</f>
        <v>0.21202593021111127</v>
      </c>
      <c r="I13" s="541">
        <f>C13*0.01/'TB5'!B13</f>
        <v>0.22906302147234747</v>
      </c>
      <c r="J13" s="575"/>
      <c r="K13" s="541"/>
      <c r="L13" s="575"/>
      <c r="M13" s="561">
        <f>G13*0.01/'TB5'!F13</f>
        <v>0.22417900098216106</v>
      </c>
    </row>
    <row r="14" spans="1:13" s="87" customFormat="1" ht="15" customHeight="1" x14ac:dyDescent="0.2">
      <c r="A14" s="92">
        <v>1918</v>
      </c>
      <c r="B14" s="425">
        <f>avgpeinc!Y7</f>
        <v>265922.11711654154</v>
      </c>
      <c r="C14" s="317">
        <f>avgpeinc!Z7</f>
        <v>286556.61977298465</v>
      </c>
      <c r="D14" s="353"/>
      <c r="E14" s="314"/>
      <c r="F14" s="314"/>
      <c r="G14" s="84">
        <f>avgpeinc!AD7</f>
        <v>420222.87501349306</v>
      </c>
      <c r="H14" s="530">
        <f>B14*0.01/'TB5'!B14</f>
        <v>0.19637418327257666</v>
      </c>
      <c r="I14" s="541">
        <f>C14*0.01/'TB5'!B14</f>
        <v>0.21161204182429308</v>
      </c>
      <c r="J14" s="575"/>
      <c r="K14" s="541"/>
      <c r="L14" s="575"/>
      <c r="M14" s="561">
        <f>G14*0.01/'TB5'!F14</f>
        <v>0.20756237678855502</v>
      </c>
    </row>
    <row r="15" spans="1:13" s="87" customFormat="1" ht="15" customHeight="1" x14ac:dyDescent="0.2">
      <c r="A15" s="91">
        <v>1919</v>
      </c>
      <c r="B15" s="426">
        <f>avgpeinc!Y8</f>
        <v>276691.98823452491</v>
      </c>
      <c r="C15" s="316">
        <f>avgpeinc!Z8</f>
        <v>295349.69832206267</v>
      </c>
      <c r="D15" s="354"/>
      <c r="E15" s="315"/>
      <c r="F15" s="315"/>
      <c r="G15" s="88">
        <f>avgpeinc!AD8</f>
        <v>437063.04859412106</v>
      </c>
      <c r="H15" s="531">
        <f>B15*0.01/'TB5'!B15</f>
        <v>0.21580390824621709</v>
      </c>
      <c r="I15" s="542">
        <f>C15*0.01/'TB5'!B15</f>
        <v>0.23035585382840254</v>
      </c>
      <c r="J15" s="576"/>
      <c r="K15" s="542"/>
      <c r="L15" s="576"/>
      <c r="M15" s="562">
        <f>G15*0.01/'TB5'!F15</f>
        <v>0.22659753500213778</v>
      </c>
    </row>
    <row r="16" spans="1:13" s="87" customFormat="1" ht="15" customHeight="1" x14ac:dyDescent="0.2">
      <c r="A16" s="92">
        <v>1920</v>
      </c>
      <c r="B16" s="425">
        <f>avgpeinc!Y9</f>
        <v>239419.85104787559</v>
      </c>
      <c r="C16" s="317">
        <f>avgpeinc!Z9</f>
        <v>258150.88429587876</v>
      </c>
      <c r="D16" s="353"/>
      <c r="E16" s="314"/>
      <c r="F16" s="314"/>
      <c r="G16" s="84">
        <f>avgpeinc!AD9</f>
        <v>381558.95173701341</v>
      </c>
      <c r="H16" s="530">
        <f>B16*0.01/'TB5'!B16</f>
        <v>0.19095812272241949</v>
      </c>
      <c r="I16" s="541">
        <f>C16*0.01/'TB5'!B16</f>
        <v>0.20589774836346406</v>
      </c>
      <c r="J16" s="575"/>
      <c r="K16" s="541"/>
      <c r="L16" s="575"/>
      <c r="M16" s="561">
        <f>G16*0.01/'TB5'!F16</f>
        <v>0.20206909154551184</v>
      </c>
    </row>
    <row r="17" spans="1:13" s="87" customFormat="1" ht="15" customHeight="1" x14ac:dyDescent="0.2">
      <c r="A17" s="92">
        <v>1921</v>
      </c>
      <c r="B17" s="425">
        <f>avgpeinc!Y10</f>
        <v>218057.75651940473</v>
      </c>
      <c r="C17" s="317">
        <f>avgpeinc!Z10</f>
        <v>234891.74547287764</v>
      </c>
      <c r="D17" s="353"/>
      <c r="E17" s="314"/>
      <c r="F17" s="314"/>
      <c r="G17" s="84">
        <f>avgpeinc!AD10</f>
        <v>346677.87946168397</v>
      </c>
      <c r="H17" s="530">
        <f>B17*0.01/'TB5'!B17</f>
        <v>0.19228346153766868</v>
      </c>
      <c r="I17" s="541">
        <f>C17*0.01/'TB5'!B17</f>
        <v>0.20712768317475863</v>
      </c>
      <c r="J17" s="575"/>
      <c r="K17" s="541"/>
      <c r="L17" s="575"/>
      <c r="M17" s="561">
        <f>G17*0.01/'TB5'!F17</f>
        <v>0.20346102857720447</v>
      </c>
    </row>
    <row r="18" spans="1:13" s="87" customFormat="1" ht="15" customHeight="1" x14ac:dyDescent="0.2">
      <c r="A18" s="92">
        <v>1922</v>
      </c>
      <c r="B18" s="425">
        <f>avgpeinc!Y11</f>
        <v>229450.38624656672</v>
      </c>
      <c r="C18" s="317">
        <f>avgpeinc!Z11</f>
        <v>248862.36038584626</v>
      </c>
      <c r="D18" s="353"/>
      <c r="E18" s="314"/>
      <c r="F18" s="314"/>
      <c r="G18" s="84">
        <f>avgpeinc!AD11</f>
        <v>364906.49101601413</v>
      </c>
      <c r="H18" s="530">
        <f>B18*0.01/'TB5'!B18</f>
        <v>0.18626267977946345</v>
      </c>
      <c r="I18" s="541">
        <f>C18*0.01/'TB5'!B18</f>
        <v>0.20202088521175415</v>
      </c>
      <c r="J18" s="575"/>
      <c r="K18" s="541"/>
      <c r="L18" s="575"/>
      <c r="M18" s="561">
        <f>G18*0.01/'TB5'!F18</f>
        <v>0.19771552337626058</v>
      </c>
    </row>
    <row r="19" spans="1:13" s="87" customFormat="1" ht="15" customHeight="1" x14ac:dyDescent="0.2">
      <c r="A19" s="92">
        <v>1923</v>
      </c>
      <c r="B19" s="425">
        <f>avgpeinc!Y12</f>
        <v>245881.06451859017</v>
      </c>
      <c r="C19" s="317">
        <f>avgpeinc!Z12</f>
        <v>265808.83933352958</v>
      </c>
      <c r="D19" s="353"/>
      <c r="E19" s="314"/>
      <c r="F19" s="314"/>
      <c r="G19" s="84">
        <f>avgpeinc!AD12</f>
        <v>391073.20074531686</v>
      </c>
      <c r="H19" s="530">
        <f>B19*0.01/'TB5'!B19</f>
        <v>0.17761116301275282</v>
      </c>
      <c r="I19" s="541">
        <f>C19*0.01/'TB5'!B19</f>
        <v>0.19200590816349228</v>
      </c>
      <c r="J19" s="575"/>
      <c r="K19" s="541"/>
      <c r="L19" s="575"/>
      <c r="M19" s="561">
        <f>G19*0.01/'TB5'!F19</f>
        <v>0.18865248580788047</v>
      </c>
    </row>
    <row r="20" spans="1:13" s="87" customFormat="1" ht="15" customHeight="1" x14ac:dyDescent="0.2">
      <c r="A20" s="92">
        <v>1924</v>
      </c>
      <c r="B20" s="425">
        <f>avgpeinc!Y13</f>
        <v>253725.86168495673</v>
      </c>
      <c r="C20" s="317">
        <f>avgpeinc!Z13</f>
        <v>273629.42239526915</v>
      </c>
      <c r="D20" s="353"/>
      <c r="E20" s="314"/>
      <c r="F20" s="314"/>
      <c r="G20" s="84">
        <f>avgpeinc!AD13</f>
        <v>402701.69219239161</v>
      </c>
      <c r="H20" s="530">
        <f>B20*0.01/'TB5'!B20</f>
        <v>0.18546520752482731</v>
      </c>
      <c r="I20" s="541">
        <f>C20*0.01/'TB5'!B20</f>
        <v>0.20001405167144651</v>
      </c>
      <c r="J20" s="575"/>
      <c r="K20" s="541"/>
      <c r="L20" s="575"/>
      <c r="M20" s="561">
        <f>G20*0.01/'TB5'!F20</f>
        <v>0.19662033745099899</v>
      </c>
    </row>
    <row r="21" spans="1:13" s="87" customFormat="1" ht="15" customHeight="1" x14ac:dyDescent="0.2">
      <c r="A21" s="92">
        <v>1925</v>
      </c>
      <c r="B21" s="425">
        <f>avgpeinc!Y14</f>
        <v>289248.63993875147</v>
      </c>
      <c r="C21" s="317">
        <f>avgpeinc!Z14</f>
        <v>307922.21570936922</v>
      </c>
      <c r="D21" s="353"/>
      <c r="E21" s="314"/>
      <c r="F21" s="314"/>
      <c r="G21" s="84">
        <f>avgpeinc!AD14</f>
        <v>454729.16574567166</v>
      </c>
      <c r="H21" s="530">
        <f>B21*0.01/'TB5'!B21</f>
        <v>0.20765699693998776</v>
      </c>
      <c r="I21" s="541">
        <f>C21*0.01/'TB5'!B21</f>
        <v>0.22106310549586172</v>
      </c>
      <c r="J21" s="575"/>
      <c r="K21" s="541"/>
      <c r="L21" s="575"/>
      <c r="M21" s="561">
        <f>G21*0.01/'TB5'!F21</f>
        <v>0.21810499831681862</v>
      </c>
    </row>
    <row r="22" spans="1:13" s="87" customFormat="1" ht="15" customHeight="1" x14ac:dyDescent="0.2">
      <c r="A22" s="92">
        <v>1926</v>
      </c>
      <c r="B22" s="425">
        <f>avgpeinc!Y15</f>
        <v>319365.37348247186</v>
      </c>
      <c r="C22" s="317">
        <f>avgpeinc!Z15</f>
        <v>337628.02661513479</v>
      </c>
      <c r="D22" s="353"/>
      <c r="E22" s="314"/>
      <c r="F22" s="314"/>
      <c r="G22" s="84">
        <f>avgpeinc!AD15</f>
        <v>500068.90551169612</v>
      </c>
      <c r="H22" s="530">
        <f>B22*0.01/'TB5'!B22</f>
        <v>0.21942732690336092</v>
      </c>
      <c r="I22" s="541">
        <f>C22*0.01/'TB5'!B22</f>
        <v>0.23197510287345513</v>
      </c>
      <c r="J22" s="575"/>
      <c r="K22" s="541"/>
      <c r="L22" s="575"/>
      <c r="M22" s="561">
        <f>G22*0.01/'TB5'!F22</f>
        <v>0.22925882970323339</v>
      </c>
    </row>
    <row r="23" spans="1:13" s="87" customFormat="1" ht="15" customHeight="1" x14ac:dyDescent="0.2">
      <c r="A23" s="92">
        <v>1927</v>
      </c>
      <c r="B23" s="425">
        <f>avgpeinc!Y16</f>
        <v>304189.94385606336</v>
      </c>
      <c r="C23" s="317">
        <f>avgpeinc!Z16</f>
        <v>323143.90107828652</v>
      </c>
      <c r="D23" s="353"/>
      <c r="E23" s="314"/>
      <c r="F23" s="314"/>
      <c r="G23" s="84">
        <f>avgpeinc!AD16</f>
        <v>477878.88210236054</v>
      </c>
      <c r="H23" s="530">
        <f>B23*0.01/'TB5'!B23</f>
        <v>0.21273191618756493</v>
      </c>
      <c r="I23" s="541">
        <f>C23*0.01/'TB5'!B23</f>
        <v>0.22598715923770527</v>
      </c>
      <c r="J23" s="575"/>
      <c r="K23" s="541"/>
      <c r="L23" s="575"/>
      <c r="M23" s="561">
        <f>G23*0.01/'TB5'!F23</f>
        <v>0.22270418205464976</v>
      </c>
    </row>
    <row r="24" spans="1:13" s="87" customFormat="1" ht="15" customHeight="1" x14ac:dyDescent="0.2">
      <c r="A24" s="92">
        <v>1928</v>
      </c>
      <c r="B24" s="425">
        <f>avgpeinc!Y17</f>
        <v>323363.64833873248</v>
      </c>
      <c r="C24" s="317">
        <f>avgpeinc!Z17</f>
        <v>341792.86967366847</v>
      </c>
      <c r="D24" s="353"/>
      <c r="E24" s="314"/>
      <c r="F24" s="314"/>
      <c r="G24" s="84">
        <f>avgpeinc!AD17</f>
        <v>507467.80496516981</v>
      </c>
      <c r="H24" s="530">
        <f>B24*0.01/'TB5'!B24</f>
        <v>0.22348314252274354</v>
      </c>
      <c r="I24" s="541">
        <f>C24*0.01/'TB5'!B24</f>
        <v>0.2362199492706199</v>
      </c>
      <c r="J24" s="575"/>
      <c r="K24" s="541"/>
      <c r="L24" s="575"/>
      <c r="M24" s="561">
        <f>G24*0.01/'TB5'!F24</f>
        <v>0.2331254556617873</v>
      </c>
    </row>
    <row r="25" spans="1:13" s="87" customFormat="1" ht="15" customHeight="1" x14ac:dyDescent="0.2">
      <c r="A25" s="91">
        <v>1929</v>
      </c>
      <c r="B25" s="426">
        <f>avgpeinc!Y18</f>
        <v>337242.44910356746</v>
      </c>
      <c r="C25" s="316">
        <f>avgpeinc!Z18</f>
        <v>356385.07127533213</v>
      </c>
      <c r="D25" s="354"/>
      <c r="E25" s="315"/>
      <c r="F25" s="315"/>
      <c r="G25" s="88">
        <f>avgpeinc!AD18</f>
        <v>531198.30426781671</v>
      </c>
      <c r="H25" s="531">
        <f>B25*0.01/'TB5'!B25</f>
        <v>0.22214803064269958</v>
      </c>
      <c r="I25" s="542">
        <f>C25*0.01/'TB5'!B25</f>
        <v>0.2347576408151392</v>
      </c>
      <c r="J25" s="576"/>
      <c r="K25" s="542"/>
      <c r="L25" s="576"/>
      <c r="M25" s="562">
        <f>G25*0.01/'TB5'!F25</f>
        <v>0.23174731779284005</v>
      </c>
    </row>
    <row r="26" spans="1:13" s="87" customFormat="1" ht="15" customHeight="1" x14ac:dyDescent="0.2">
      <c r="A26" s="92">
        <v>1930</v>
      </c>
      <c r="B26" s="425">
        <f>avgpeinc!Y19</f>
        <v>265655.01595779165</v>
      </c>
      <c r="C26" s="317">
        <f>avgpeinc!Z19</f>
        <v>282445.17165755073</v>
      </c>
      <c r="D26" s="353"/>
      <c r="E26" s="314"/>
      <c r="F26" s="314"/>
      <c r="G26" s="84">
        <f>avgpeinc!AD19</f>
        <v>423006.00434789469</v>
      </c>
      <c r="H26" s="530">
        <f>B26*0.01/'TB5'!B26</f>
        <v>0.19432316967236141</v>
      </c>
      <c r="I26" s="541">
        <f>C26*0.01/'TB5'!B26</f>
        <v>0.20660494896836404</v>
      </c>
      <c r="J26" s="575"/>
      <c r="K26" s="541"/>
      <c r="L26" s="575"/>
      <c r="M26" s="561">
        <f>G26*0.01/'TB5'!F26</f>
        <v>0.20387885978516274</v>
      </c>
    </row>
    <row r="27" spans="1:13" s="87" customFormat="1" ht="15" customHeight="1" x14ac:dyDescent="0.2">
      <c r="A27" s="92">
        <v>1931</v>
      </c>
      <c r="B27" s="425">
        <f>avgpeinc!Y20</f>
        <v>206456.34506482747</v>
      </c>
      <c r="C27" s="317">
        <f>avgpeinc!Z20</f>
        <v>221305.01429437098</v>
      </c>
      <c r="D27" s="353"/>
      <c r="E27" s="314"/>
      <c r="F27" s="314"/>
      <c r="G27" s="84">
        <f>avgpeinc!AD20</f>
        <v>331129.57086897857</v>
      </c>
      <c r="H27" s="530">
        <f>B27*0.01/'TB5'!B27</f>
        <v>0.16876605095178823</v>
      </c>
      <c r="I27" s="541">
        <f>C27*0.01/'TB5'!B27</f>
        <v>0.18090397418670998</v>
      </c>
      <c r="J27" s="575"/>
      <c r="K27" s="541"/>
      <c r="L27" s="575"/>
      <c r="M27" s="561">
        <f>G27*0.01/'TB5'!F27</f>
        <v>0.17826905199307599</v>
      </c>
    </row>
    <row r="28" spans="1:13" s="87" customFormat="1" ht="15" customHeight="1" x14ac:dyDescent="0.2">
      <c r="A28" s="92">
        <v>1932</v>
      </c>
      <c r="B28" s="425">
        <f>avgpeinc!Y21</f>
        <v>171415.22440981813</v>
      </c>
      <c r="C28" s="317">
        <f>avgpeinc!Z21</f>
        <v>182900.94737653382</v>
      </c>
      <c r="D28" s="353"/>
      <c r="E28" s="314"/>
      <c r="F28" s="314"/>
      <c r="G28" s="84">
        <f>avgpeinc!AD21</f>
        <v>274436.41482217878</v>
      </c>
      <c r="H28" s="530">
        <f>B28*0.01/'TB5'!B28</f>
        <v>0.16606476173167684</v>
      </c>
      <c r="I28" s="541">
        <f>C28*0.01/'TB5'!B28</f>
        <v>0.1771919755153461</v>
      </c>
      <c r="J28" s="575"/>
      <c r="K28" s="541"/>
      <c r="L28" s="575"/>
      <c r="M28" s="561">
        <f>G28*0.01/'TB5'!F28</f>
        <v>0.17495018844404295</v>
      </c>
    </row>
    <row r="29" spans="1:13" s="87" customFormat="1" ht="15" customHeight="1" x14ac:dyDescent="0.2">
      <c r="A29" s="92">
        <v>1933</v>
      </c>
      <c r="B29" s="425">
        <f>avgpeinc!Y22</f>
        <v>174876.02600548061</v>
      </c>
      <c r="C29" s="317">
        <f>avgpeinc!Z22</f>
        <v>186851.88807695554</v>
      </c>
      <c r="D29" s="353"/>
      <c r="E29" s="314"/>
      <c r="F29" s="314"/>
      <c r="G29" s="84">
        <f>avgpeinc!AD22</f>
        <v>279638.96709570376</v>
      </c>
      <c r="H29" s="530">
        <f>B29*0.01/'TB5'!B29</f>
        <v>0.17520603353374214</v>
      </c>
      <c r="I29" s="541">
        <f>C29*0.01/'TB5'!B29</f>
        <v>0.18720449518465218</v>
      </c>
      <c r="J29" s="575"/>
      <c r="K29" s="541"/>
      <c r="L29" s="575"/>
      <c r="M29" s="561">
        <f>G29*0.01/'TB5'!F29</f>
        <v>0.1841018387590623</v>
      </c>
    </row>
    <row r="30" spans="1:13" s="87" customFormat="1" ht="15" customHeight="1" x14ac:dyDescent="0.2">
      <c r="A30" s="92">
        <v>1934</v>
      </c>
      <c r="B30" s="425">
        <f>avgpeinc!Y23</f>
        <v>215085.59602787005</v>
      </c>
      <c r="C30" s="317">
        <f>avgpeinc!Z23</f>
        <v>229241.30045129385</v>
      </c>
      <c r="D30" s="353"/>
      <c r="E30" s="314"/>
      <c r="F30" s="314"/>
      <c r="G30" s="84">
        <f>avgpeinc!AD23</f>
        <v>343364.53051384934</v>
      </c>
      <c r="H30" s="530">
        <f>B30*0.01/'TB5'!B30</f>
        <v>0.19147468828035552</v>
      </c>
      <c r="I30" s="541">
        <f>C30*0.01/'TB5'!B30</f>
        <v>0.20407645772433408</v>
      </c>
      <c r="J30" s="575"/>
      <c r="K30" s="541"/>
      <c r="L30" s="575"/>
      <c r="M30" s="561">
        <f>G30*0.01/'TB5'!F30</f>
        <v>0.20054178941479112</v>
      </c>
    </row>
    <row r="31" spans="1:13" s="87" customFormat="1" ht="15" customHeight="1" x14ac:dyDescent="0.2">
      <c r="A31" s="92">
        <v>1935</v>
      </c>
      <c r="B31" s="425">
        <f>avgpeinc!Y24</f>
        <v>240012.15554129909</v>
      </c>
      <c r="C31" s="317">
        <f>avgpeinc!Z24</f>
        <v>257626.68952536365</v>
      </c>
      <c r="D31" s="353"/>
      <c r="E31" s="314"/>
      <c r="F31" s="314"/>
      <c r="G31" s="84">
        <f>avgpeinc!AD24</f>
        <v>385367.72940319614</v>
      </c>
      <c r="H31" s="530">
        <f>B31*0.01/'TB5'!B31</f>
        <v>0.1944627655818523</v>
      </c>
      <c r="I31" s="541">
        <f>C31*0.01/'TB5'!B31</f>
        <v>0.2087344218871402</v>
      </c>
      <c r="J31" s="575"/>
      <c r="K31" s="541"/>
      <c r="L31" s="575"/>
      <c r="M31" s="561">
        <f>G31*0.01/'TB5'!F31</f>
        <v>0.2047057726171026</v>
      </c>
    </row>
    <row r="32" spans="1:13" s="87" customFormat="1" ht="15" customHeight="1" x14ac:dyDescent="0.2">
      <c r="A32" s="92">
        <v>1936</v>
      </c>
      <c r="B32" s="425">
        <f>avgpeinc!Y25</f>
        <v>282660.07367460342</v>
      </c>
      <c r="C32" s="317">
        <f>avgpeinc!Z25</f>
        <v>300523.3361423657</v>
      </c>
      <c r="D32" s="353"/>
      <c r="E32" s="314"/>
      <c r="F32" s="314"/>
      <c r="G32" s="84">
        <f>avgpeinc!AD25</f>
        <v>450335.28576844808</v>
      </c>
      <c r="H32" s="530">
        <f>B32*0.01/'TB5'!B32</f>
        <v>0.20835281806649505</v>
      </c>
      <c r="I32" s="541">
        <f>C32*0.01/'TB5'!B32</f>
        <v>0.22152008653365152</v>
      </c>
      <c r="J32" s="575"/>
      <c r="K32" s="541"/>
      <c r="L32" s="575"/>
      <c r="M32" s="561">
        <f>G32*0.01/'TB5'!F32</f>
        <v>0.21755645379385805</v>
      </c>
    </row>
    <row r="33" spans="1:13" s="87" customFormat="1" ht="15" customHeight="1" x14ac:dyDescent="0.2">
      <c r="A33" s="92">
        <v>1937</v>
      </c>
      <c r="B33" s="425">
        <f>avgpeinc!Y26</f>
        <v>297251.76272131287</v>
      </c>
      <c r="C33" s="317">
        <f>avgpeinc!Z26</f>
        <v>318492.29305155162</v>
      </c>
      <c r="D33" s="353"/>
      <c r="E33" s="314"/>
      <c r="F33" s="314"/>
      <c r="G33" s="84">
        <f>avgpeinc!AD26</f>
        <v>475352.91484968818</v>
      </c>
      <c r="H33" s="530">
        <f>B33*0.01/'TB5'!B33</f>
        <v>0.2054477283138311</v>
      </c>
      <c r="I33" s="541">
        <f>C33*0.01/'TB5'!B33</f>
        <v>0.22012827609117047</v>
      </c>
      <c r="J33" s="575"/>
      <c r="K33" s="541"/>
      <c r="L33" s="575"/>
      <c r="M33" s="561">
        <f>G33*0.01/'TB5'!F33</f>
        <v>0.21532566575304291</v>
      </c>
    </row>
    <row r="34" spans="1:13" s="87" customFormat="1" ht="15" customHeight="1" x14ac:dyDescent="0.2">
      <c r="A34" s="92">
        <v>1938</v>
      </c>
      <c r="B34" s="425">
        <f>avgpeinc!Y27</f>
        <v>251302.50446805212</v>
      </c>
      <c r="C34" s="317">
        <f>avgpeinc!Z27</f>
        <v>269921.17493296339</v>
      </c>
      <c r="D34" s="353"/>
      <c r="E34" s="314"/>
      <c r="F34" s="314"/>
      <c r="G34" s="84">
        <f>avgpeinc!AD27</f>
        <v>402708.98933205829</v>
      </c>
      <c r="H34" s="530">
        <f>B34*0.01/'TB5'!B34</f>
        <v>0.18663433515795252</v>
      </c>
      <c r="I34" s="541">
        <f>C34*0.01/'TB5'!B34</f>
        <v>0.20046182641634341</v>
      </c>
      <c r="J34" s="575"/>
      <c r="K34" s="541"/>
      <c r="L34" s="575"/>
      <c r="M34" s="561">
        <f>G34*0.01/'TB5'!F34</f>
        <v>0.19624154168922273</v>
      </c>
    </row>
    <row r="35" spans="1:13" s="87" customFormat="1" ht="15" customHeight="1" x14ac:dyDescent="0.2">
      <c r="A35" s="91">
        <v>1939</v>
      </c>
      <c r="B35" s="426">
        <f>avgpeinc!Y28</f>
        <v>284621.47029410081</v>
      </c>
      <c r="C35" s="316">
        <f>avgpeinc!Z28</f>
        <v>303866.65714110609</v>
      </c>
      <c r="D35" s="354"/>
      <c r="E35" s="315"/>
      <c r="F35" s="315"/>
      <c r="G35" s="88">
        <f>avgpeinc!AD28</f>
        <v>453375.50249431143</v>
      </c>
      <c r="H35" s="531">
        <f>B35*0.01/'TB5'!B35</f>
        <v>0.19687938767800511</v>
      </c>
      <c r="I35" s="542">
        <f>C35*0.01/'TB5'!B35</f>
        <v>0.21019173758004175</v>
      </c>
      <c r="J35" s="576"/>
      <c r="K35" s="542"/>
      <c r="L35" s="576"/>
      <c r="M35" s="562">
        <f>G35*0.01/'TB5'!F35</f>
        <v>0.20610494669420837</v>
      </c>
    </row>
    <row r="36" spans="1:13" s="87" customFormat="1" ht="15" customHeight="1" x14ac:dyDescent="0.2">
      <c r="A36" s="92">
        <v>1940</v>
      </c>
      <c r="B36" s="425">
        <f>avgpeinc!Y29</f>
        <v>327600.18163663981</v>
      </c>
      <c r="C36" s="317">
        <f>avgpeinc!Z29</f>
        <v>347078.22665355459</v>
      </c>
      <c r="D36" s="353"/>
      <c r="E36" s="314"/>
      <c r="F36" s="314"/>
      <c r="G36" s="84">
        <f>avgpeinc!AD29</f>
        <v>519214.61612036044</v>
      </c>
      <c r="H36" s="530">
        <f>B36*0.01/'TB5'!B36</f>
        <v>0.20933130241809511</v>
      </c>
      <c r="I36" s="541">
        <f>C36*0.01/'TB5'!B36</f>
        <v>0.22177746319730829</v>
      </c>
      <c r="J36" s="575"/>
      <c r="K36" s="541"/>
      <c r="L36" s="575"/>
      <c r="M36" s="561">
        <f>G36*0.01/'TB5'!F36</f>
        <v>0.21822566603078999</v>
      </c>
    </row>
    <row r="37" spans="1:13" s="87" customFormat="1" ht="15" customHeight="1" x14ac:dyDescent="0.2">
      <c r="A37" s="92">
        <v>1941</v>
      </c>
      <c r="B37" s="425">
        <f>avgpeinc!Y30</f>
        <v>398299.93690368376</v>
      </c>
      <c r="C37" s="317">
        <f>avgpeinc!Z30</f>
        <v>420136.84577277472</v>
      </c>
      <c r="D37" s="353"/>
      <c r="E37" s="314"/>
      <c r="F37" s="314"/>
      <c r="G37" s="84">
        <f>avgpeinc!AD30</f>
        <v>636424.68626586802</v>
      </c>
      <c r="H37" s="530">
        <f>B37*0.01/'TB5'!B37</f>
        <v>0.21552148395263218</v>
      </c>
      <c r="I37" s="541">
        <f>C37*0.01/'TB5'!B37</f>
        <v>0.22733751144435371</v>
      </c>
      <c r="J37" s="575"/>
      <c r="K37" s="541"/>
      <c r="L37" s="575"/>
      <c r="M37" s="561">
        <f>G37*0.01/'TB5'!F37</f>
        <v>0.22415311856987463</v>
      </c>
    </row>
    <row r="38" spans="1:13" s="87" customFormat="1" ht="15" customHeight="1" x14ac:dyDescent="0.2">
      <c r="A38" s="92">
        <v>1942</v>
      </c>
      <c r="B38" s="425">
        <f>avgpeinc!Y31</f>
        <v>451431.80701055407</v>
      </c>
      <c r="C38" s="317">
        <f>avgpeinc!Z31</f>
        <v>479363.79438545665</v>
      </c>
      <c r="D38" s="353"/>
      <c r="E38" s="314"/>
      <c r="F38" s="314"/>
      <c r="G38" s="84">
        <f>avgpeinc!AD31</f>
        <v>730393.9218132986</v>
      </c>
      <c r="H38" s="530">
        <f>B38*0.01/'TB5'!B38</f>
        <v>0.20604055883162825</v>
      </c>
      <c r="I38" s="541">
        <f>C38*0.01/'TB5'!B38</f>
        <v>0.21878915606963448</v>
      </c>
      <c r="J38" s="575"/>
      <c r="K38" s="541"/>
      <c r="L38" s="575"/>
      <c r="M38" s="561">
        <f>G38*0.01/'TB5'!F38</f>
        <v>0.21490699628271837</v>
      </c>
    </row>
    <row r="39" spans="1:13" s="87" customFormat="1" ht="15" customHeight="1" x14ac:dyDescent="0.2">
      <c r="A39" s="92">
        <v>1943</v>
      </c>
      <c r="B39" s="425">
        <f>avgpeinc!Y32</f>
        <v>472492.55413863546</v>
      </c>
      <c r="C39" s="317">
        <f>avgpeinc!Z32</f>
        <v>504137.77150939766</v>
      </c>
      <c r="D39" s="353"/>
      <c r="E39" s="314"/>
      <c r="F39" s="314"/>
      <c r="G39" s="84">
        <f>avgpeinc!AD32</f>
        <v>771898.37873746268</v>
      </c>
      <c r="H39" s="530">
        <f>B39*0.01/'TB5'!B39</f>
        <v>0.18669565710231986</v>
      </c>
      <c r="I39" s="541">
        <f>C39*0.01/'TB5'!B39</f>
        <v>0.1991996100205847</v>
      </c>
      <c r="J39" s="575"/>
      <c r="K39" s="541"/>
      <c r="L39" s="575"/>
      <c r="M39" s="561">
        <f>G39*0.01/'TB5'!F39</f>
        <v>0.19523490410011898</v>
      </c>
    </row>
    <row r="40" spans="1:13" s="87" customFormat="1" ht="15" customHeight="1" x14ac:dyDescent="0.2">
      <c r="A40" s="92">
        <v>1944</v>
      </c>
      <c r="B40" s="425">
        <f>avgpeinc!Y33</f>
        <v>405723.84161516861</v>
      </c>
      <c r="C40" s="317">
        <f>avgpeinc!Z33</f>
        <v>440125.88733180624</v>
      </c>
      <c r="D40" s="353"/>
      <c r="E40" s="314"/>
      <c r="F40" s="314"/>
      <c r="G40" s="84">
        <f>avgpeinc!AD33</f>
        <v>676509.97692311218</v>
      </c>
      <c r="H40" s="530">
        <f>B40*0.01/'TB5'!B40</f>
        <v>0.15505724437968119</v>
      </c>
      <c r="I40" s="541">
        <f>C40*0.01/'TB5'!B40</f>
        <v>0.16820482374945667</v>
      </c>
      <c r="J40" s="575"/>
      <c r="K40" s="541"/>
      <c r="L40" s="575"/>
      <c r="M40" s="561">
        <f>G40*0.01/'TB5'!F40</f>
        <v>0.16416894496153489</v>
      </c>
    </row>
    <row r="41" spans="1:13" s="87" customFormat="1" ht="15" customHeight="1" x14ac:dyDescent="0.2">
      <c r="A41" s="92">
        <v>1945</v>
      </c>
      <c r="B41" s="425">
        <f>avgpeinc!Y34</f>
        <v>362993.46713369281</v>
      </c>
      <c r="C41" s="317">
        <f>avgpeinc!Z34</f>
        <v>397777.73502223328</v>
      </c>
      <c r="D41" s="353"/>
      <c r="E41" s="314"/>
      <c r="F41" s="314"/>
      <c r="G41" s="84">
        <f>avgpeinc!AD34</f>
        <v>613673.75317111507</v>
      </c>
      <c r="H41" s="530">
        <f>B41*0.01/'TB5'!B41</f>
        <v>0.14439324606824191</v>
      </c>
      <c r="I41" s="541">
        <f>C41*0.01/'TB5'!B41</f>
        <v>0.1582298955049212</v>
      </c>
      <c r="J41" s="575"/>
      <c r="K41" s="541"/>
      <c r="L41" s="575"/>
      <c r="M41" s="561">
        <f>G41*0.01/'TB5'!F41</f>
        <v>0.15370740819988968</v>
      </c>
    </row>
    <row r="42" spans="1:13" s="87" customFormat="1" ht="15" customHeight="1" x14ac:dyDescent="0.2">
      <c r="A42" s="92">
        <v>1946</v>
      </c>
      <c r="B42" s="425">
        <f>avgpeinc!Y35</f>
        <v>317827.93733725458</v>
      </c>
      <c r="C42" s="317">
        <f>avgpeinc!Z35</f>
        <v>351162.21777993365</v>
      </c>
      <c r="D42" s="353"/>
      <c r="E42" s="314"/>
      <c r="F42" s="314"/>
      <c r="G42" s="84">
        <f>avgpeinc!AD35</f>
        <v>545040.31556528818</v>
      </c>
      <c r="H42" s="530">
        <f>B42*0.01/'TB5'!B42</f>
        <v>0.14478176356020225</v>
      </c>
      <c r="I42" s="541">
        <f>C42*0.01/'TB5'!B42</f>
        <v>0.1599666964831386</v>
      </c>
      <c r="J42" s="575"/>
      <c r="K42" s="541"/>
      <c r="L42" s="575"/>
      <c r="M42" s="561">
        <f>G42*0.01/'TB5'!F42</f>
        <v>0.15508419802527923</v>
      </c>
    </row>
    <row r="43" spans="1:13" s="87" customFormat="1" ht="15" customHeight="1" x14ac:dyDescent="0.2">
      <c r="A43" s="92">
        <v>1947</v>
      </c>
      <c r="B43" s="425">
        <f>avgpeinc!Y36</f>
        <v>317300.8025199832</v>
      </c>
      <c r="C43" s="317">
        <f>avgpeinc!Z36</f>
        <v>347292.83487173409</v>
      </c>
      <c r="D43" s="353"/>
      <c r="E43" s="314"/>
      <c r="F43" s="314"/>
      <c r="G43" s="84">
        <f>avgpeinc!AD36</f>
        <v>540891.21253881312</v>
      </c>
      <c r="H43" s="530">
        <f>B43*0.01/'TB5'!B43</f>
        <v>0.15008527125585988</v>
      </c>
      <c r="I43" s="541">
        <f>C43*0.01/'TB5'!B43</f>
        <v>0.16427169081508419</v>
      </c>
      <c r="J43" s="575"/>
      <c r="K43" s="541"/>
      <c r="L43" s="575"/>
      <c r="M43" s="561">
        <f>G43*0.01/'TB5'!F43</f>
        <v>0.15991361377555358</v>
      </c>
    </row>
    <row r="44" spans="1:13" s="87" customFormat="1" ht="15" customHeight="1" x14ac:dyDescent="0.2">
      <c r="A44" s="92">
        <v>1948</v>
      </c>
      <c r="B44" s="425">
        <f>avgpeinc!Y37</f>
        <v>361038.25635686854</v>
      </c>
      <c r="C44" s="317">
        <f>avgpeinc!Z37</f>
        <v>391856.31703626725</v>
      </c>
      <c r="D44" s="353"/>
      <c r="E44" s="314"/>
      <c r="F44" s="314"/>
      <c r="G44" s="84">
        <f>avgpeinc!AD37</f>
        <v>614175.69316274626</v>
      </c>
      <c r="H44" s="530">
        <f>B44*0.01/'TB5'!B44</f>
        <v>0.16311973816816058</v>
      </c>
      <c r="I44" s="541">
        <f>C44*0.01/'TB5'!B44</f>
        <v>0.17704356452274234</v>
      </c>
      <c r="J44" s="575"/>
      <c r="K44" s="541"/>
      <c r="L44" s="575"/>
      <c r="M44" s="561">
        <f>G44*0.01/'TB5'!F44</f>
        <v>0.17302026086663452</v>
      </c>
    </row>
    <row r="45" spans="1:13" s="87" customFormat="1" ht="15" customHeight="1" x14ac:dyDescent="0.2">
      <c r="A45" s="91">
        <v>1949</v>
      </c>
      <c r="B45" s="426">
        <f>avgpeinc!Y38</f>
        <v>335829.7734991624</v>
      </c>
      <c r="C45" s="316">
        <f>avgpeinc!Z38</f>
        <v>364638.16687943978</v>
      </c>
      <c r="D45" s="354"/>
      <c r="E45" s="315"/>
      <c r="F45" s="315"/>
      <c r="G45" s="88">
        <f>avgpeinc!AD38</f>
        <v>572757.68031437532</v>
      </c>
      <c r="H45" s="531">
        <f>B45*0.01/'TB5'!B45</f>
        <v>0.15675315780722868</v>
      </c>
      <c r="I45" s="542">
        <f>C45*0.01/'TB5'!B45</f>
        <v>0.17019987096389469</v>
      </c>
      <c r="J45" s="576"/>
      <c r="K45" s="542"/>
      <c r="L45" s="576"/>
      <c r="M45" s="562">
        <f>G45*0.01/'TB5'!F45</f>
        <v>0.16627450406486974</v>
      </c>
    </row>
    <row r="46" spans="1:13" s="87" customFormat="1" ht="15" customHeight="1" x14ac:dyDescent="0.2">
      <c r="A46" s="92">
        <v>1950</v>
      </c>
      <c r="B46" s="425">
        <f>avgpeinc!Y39</f>
        <v>390310.75256061525</v>
      </c>
      <c r="C46" s="317">
        <f>avgpeinc!Z39</f>
        <v>419506.43401708757</v>
      </c>
      <c r="D46" s="353"/>
      <c r="E46" s="314"/>
      <c r="F46" s="314"/>
      <c r="G46" s="84">
        <f>avgpeinc!AD39</f>
        <v>660439.6441082661</v>
      </c>
      <c r="H46" s="530">
        <f>B46*0.01/'TB5'!B46</f>
        <v>0.16731343762347159</v>
      </c>
      <c r="I46" s="541">
        <f>C46*0.01/'TB5'!B46</f>
        <v>0.1798286701559999</v>
      </c>
      <c r="J46" s="575"/>
      <c r="K46" s="541"/>
      <c r="L46" s="575"/>
      <c r="M46" s="561">
        <f>G46*0.01/'TB5'!F46</f>
        <v>0.17639502585080852</v>
      </c>
    </row>
    <row r="47" spans="1:13" s="87" customFormat="1" ht="15" customHeight="1" x14ac:dyDescent="0.2">
      <c r="A47" s="92">
        <v>1951</v>
      </c>
      <c r="B47" s="425">
        <f>avgpeinc!Y40</f>
        <v>401919.39989583159</v>
      </c>
      <c r="C47" s="317">
        <f>avgpeinc!Z40</f>
        <v>433321.00856662495</v>
      </c>
      <c r="D47" s="353"/>
      <c r="E47" s="314"/>
      <c r="F47" s="314"/>
      <c r="G47" s="84">
        <f>avgpeinc!AD40</f>
        <v>682716.28629911644</v>
      </c>
      <c r="H47" s="530">
        <f>B47*0.01/'TB5'!B47</f>
        <v>0.16072389518221339</v>
      </c>
      <c r="I47" s="541">
        <f>C47*0.01/'TB5'!B47</f>
        <v>0.17328111153421216</v>
      </c>
      <c r="J47" s="575"/>
      <c r="K47" s="541"/>
      <c r="L47" s="575"/>
      <c r="M47" s="561">
        <f>G47*0.01/'TB5'!F47</f>
        <v>0.16969740313393189</v>
      </c>
    </row>
    <row r="48" spans="1:13" s="87" customFormat="1" ht="15" customHeight="1" x14ac:dyDescent="0.2">
      <c r="A48" s="92">
        <v>1952</v>
      </c>
      <c r="B48" s="425">
        <f>avgpeinc!Y41</f>
        <v>383860.22702555003</v>
      </c>
      <c r="C48" s="317">
        <f>avgpeinc!Z41</f>
        <v>416359.42163485405</v>
      </c>
      <c r="D48" s="353"/>
      <c r="E48" s="314"/>
      <c r="F48" s="314"/>
      <c r="G48" s="84">
        <f>avgpeinc!AD41</f>
        <v>654975.52909013222</v>
      </c>
      <c r="H48" s="530">
        <f>B48*0.01/'TB5'!B48</f>
        <v>0.14977652339334829</v>
      </c>
      <c r="I48" s="541">
        <f>C48*0.01/'TB5'!B48</f>
        <v>0.16245722339549101</v>
      </c>
      <c r="J48" s="575"/>
      <c r="K48" s="541"/>
      <c r="L48" s="575"/>
      <c r="M48" s="561">
        <f>G48*0.01/'TB5'!F48</f>
        <v>0.15858832646149668</v>
      </c>
    </row>
    <row r="49" spans="1:13" s="87" customFormat="1" ht="15" customHeight="1" x14ac:dyDescent="0.2">
      <c r="A49" s="92">
        <v>1953</v>
      </c>
      <c r="B49" s="425">
        <f>avgpeinc!Y42</f>
        <v>370533.71494089789</v>
      </c>
      <c r="C49" s="317">
        <f>avgpeinc!Z42</f>
        <v>403100.59655754326</v>
      </c>
      <c r="D49" s="353"/>
      <c r="E49" s="314"/>
      <c r="F49" s="314"/>
      <c r="G49" s="84">
        <f>avgpeinc!AD42</f>
        <v>633786.901063381</v>
      </c>
      <c r="H49" s="530">
        <f>B49*0.01/'TB5'!B49</f>
        <v>0.1403602144133467</v>
      </c>
      <c r="I49" s="541">
        <f>C49*0.01/'TB5'!B49</f>
        <v>0.15269672874974263</v>
      </c>
      <c r="J49" s="575"/>
      <c r="K49" s="541"/>
      <c r="L49" s="575"/>
      <c r="M49" s="561">
        <f>G49*0.01/'TB5'!F49</f>
        <v>0.14893065997891489</v>
      </c>
    </row>
    <row r="50" spans="1:13" s="87" customFormat="1" ht="15" customHeight="1" x14ac:dyDescent="0.2">
      <c r="A50" s="92">
        <v>1954</v>
      </c>
      <c r="B50" s="425">
        <f>avgpeinc!Y43</f>
        <v>360263.79305299924</v>
      </c>
      <c r="C50" s="317">
        <f>avgpeinc!Z43</f>
        <v>391441.38616057014</v>
      </c>
      <c r="D50" s="353"/>
      <c r="E50" s="314"/>
      <c r="F50" s="314"/>
      <c r="G50" s="84">
        <f>avgpeinc!AD43</f>
        <v>616074.21160783397</v>
      </c>
      <c r="H50" s="530">
        <f>B50*0.01/'TB5'!B50</f>
        <v>0.13938865066218814</v>
      </c>
      <c r="I50" s="541">
        <f>C50*0.01/'TB5'!B50</f>
        <v>0.15145148550143531</v>
      </c>
      <c r="J50" s="575"/>
      <c r="K50" s="541"/>
      <c r="L50" s="575"/>
      <c r="M50" s="561">
        <f>G50*0.01/'TB5'!F50</f>
        <v>0.1479264391371887</v>
      </c>
    </row>
    <row r="51" spans="1:13" s="87" customFormat="1" ht="15" customHeight="1" x14ac:dyDescent="0.2">
      <c r="A51" s="92">
        <v>1955</v>
      </c>
      <c r="B51" s="425">
        <f>avgpeinc!Y44</f>
        <v>403908.87349270046</v>
      </c>
      <c r="C51" s="317">
        <f>avgpeinc!Z44</f>
        <v>434802.02167516359</v>
      </c>
      <c r="D51" s="353"/>
      <c r="E51" s="314"/>
      <c r="F51" s="314"/>
      <c r="G51" s="84">
        <f>avgpeinc!AD44</f>
        <v>686782.94752815214</v>
      </c>
      <c r="H51" s="530">
        <f>B51*0.01/'TB5'!B51</f>
        <v>0.14605959948449429</v>
      </c>
      <c r="I51" s="541">
        <f>C51*0.01/'TB5'!B51</f>
        <v>0.15723103231618041</v>
      </c>
      <c r="J51" s="575"/>
      <c r="K51" s="541"/>
      <c r="L51" s="575"/>
      <c r="M51" s="561">
        <f>G51*0.01/'TB5'!F51</f>
        <v>0.15425000309841552</v>
      </c>
    </row>
    <row r="52" spans="1:13" s="87" customFormat="1" ht="15" customHeight="1" x14ac:dyDescent="0.2">
      <c r="A52" s="92">
        <v>1956</v>
      </c>
      <c r="B52" s="425">
        <f>avgpeinc!Y45</f>
        <v>390045.27232912311</v>
      </c>
      <c r="C52" s="317">
        <f>avgpeinc!Z45</f>
        <v>422263.92124402517</v>
      </c>
      <c r="D52" s="353"/>
      <c r="E52" s="314"/>
      <c r="F52" s="314"/>
      <c r="G52" s="84">
        <f>avgpeinc!AD45</f>
        <v>665274.42867236363</v>
      </c>
      <c r="H52" s="530">
        <f>B52*0.01/'TB5'!B52</f>
        <v>0.13817744913554278</v>
      </c>
      <c r="I52" s="541">
        <f>C52*0.01/'TB5'!B52</f>
        <v>0.14959122860547636</v>
      </c>
      <c r="J52" s="575"/>
      <c r="K52" s="541"/>
      <c r="L52" s="575"/>
      <c r="M52" s="561">
        <f>G52*0.01/'TB5'!F52</f>
        <v>0.14636763203066014</v>
      </c>
    </row>
    <row r="53" spans="1:13" s="87" customFormat="1" ht="15" customHeight="1" x14ac:dyDescent="0.2">
      <c r="A53" s="92">
        <v>1957</v>
      </c>
      <c r="B53" s="425">
        <f>avgpeinc!Y46</f>
        <v>383938.64165282092</v>
      </c>
      <c r="C53" s="317">
        <f>avgpeinc!Z46</f>
        <v>416041.98939847382</v>
      </c>
      <c r="D53" s="353"/>
      <c r="E53" s="314"/>
      <c r="F53" s="314"/>
      <c r="G53" s="84">
        <f>avgpeinc!AD46</f>
        <v>654877.005445446</v>
      </c>
      <c r="H53" s="530">
        <f>B53*0.01/'TB5'!B53</f>
        <v>0.13561482324541096</v>
      </c>
      <c r="I53" s="541">
        <f>C53*0.01/'TB5'!B53</f>
        <v>0.14695436909411858</v>
      </c>
      <c r="J53" s="575"/>
      <c r="K53" s="541"/>
      <c r="L53" s="575"/>
      <c r="M53" s="561">
        <f>G53*0.01/'TB5'!F53</f>
        <v>0.14372405643379135</v>
      </c>
    </row>
    <row r="54" spans="1:13" s="87" customFormat="1" ht="15" customHeight="1" x14ac:dyDescent="0.2">
      <c r="A54" s="92">
        <v>1958</v>
      </c>
      <c r="B54" s="425">
        <f>avgpeinc!Y47</f>
        <v>350685.86798209429</v>
      </c>
      <c r="C54" s="317">
        <f>avgpeinc!Z47</f>
        <v>383002.0642854335</v>
      </c>
      <c r="D54" s="353"/>
      <c r="E54" s="314"/>
      <c r="F54" s="314"/>
      <c r="G54" s="84">
        <f>avgpeinc!AD47</f>
        <v>601563.31354986213</v>
      </c>
      <c r="H54" s="530">
        <f>B54*0.01/'TB5'!B54</f>
        <v>0.12728879698307644</v>
      </c>
      <c r="I54" s="541">
        <f>C54*0.01/'TB5'!B54</f>
        <v>0.13901863877621942</v>
      </c>
      <c r="J54" s="575"/>
      <c r="K54" s="541"/>
      <c r="L54" s="575"/>
      <c r="M54" s="561">
        <f>G54*0.01/'TB5'!F54</f>
        <v>0.13566964647492252</v>
      </c>
    </row>
    <row r="55" spans="1:13" s="87" customFormat="1" ht="15" customHeight="1" x14ac:dyDescent="0.2">
      <c r="A55" s="91">
        <v>1959</v>
      </c>
      <c r="B55" s="426">
        <f>avgpeinc!Y48</f>
        <v>385992.26934017945</v>
      </c>
      <c r="C55" s="316">
        <f>avgpeinc!Z48</f>
        <v>416603.85346158716</v>
      </c>
      <c r="D55" s="354"/>
      <c r="E55" s="315"/>
      <c r="F55" s="315"/>
      <c r="G55" s="88">
        <f>avgpeinc!AD48</f>
        <v>661090.75829828472</v>
      </c>
      <c r="H55" s="531">
        <f>B55*0.01/'TB5'!B55</f>
        <v>0.13226977657173794</v>
      </c>
      <c r="I55" s="542">
        <f>C55*0.01/'TB5'!B55</f>
        <v>0.14275959130084367</v>
      </c>
      <c r="J55" s="576"/>
      <c r="K55" s="542"/>
      <c r="L55" s="576"/>
      <c r="M55" s="562">
        <f>G55*0.01/'TB5'!F55</f>
        <v>0.14005490088105521</v>
      </c>
    </row>
    <row r="56" spans="1:13" x14ac:dyDescent="0.2">
      <c r="A56" s="67">
        <v>1960</v>
      </c>
      <c r="B56" s="425">
        <f>avgpeinc!Y49</f>
        <v>377259.10273461248</v>
      </c>
      <c r="C56" s="317">
        <f>avgpeinc!Z49</f>
        <v>407970.74319157394</v>
      </c>
      <c r="D56" s="353"/>
      <c r="E56" s="314"/>
      <c r="F56" s="314"/>
      <c r="G56" s="84">
        <f>avgpeinc!AD49</f>
        <v>648758.85106674244</v>
      </c>
      <c r="H56" s="530">
        <f>B56*0.01/'TB5'!B56</f>
        <v>0.12694553750904919</v>
      </c>
      <c r="I56" s="541">
        <f>C56*0.01/'TB5'!B56</f>
        <v>0.1372798294514658</v>
      </c>
      <c r="J56" s="575"/>
      <c r="K56" s="541"/>
      <c r="L56" s="575"/>
      <c r="M56" s="561">
        <f>G56*0.01/'TB5'!F56</f>
        <v>0.13469435306002928</v>
      </c>
    </row>
    <row r="57" spans="1:13" x14ac:dyDescent="0.2">
      <c r="A57" s="67">
        <v>1961</v>
      </c>
      <c r="B57" s="425">
        <f>avgpeinc!Y50</f>
        <v>379441.18544043606</v>
      </c>
      <c r="C57" s="317">
        <f>avgpeinc!Z50</f>
        <v>410410.21623893926</v>
      </c>
      <c r="D57" s="353"/>
      <c r="E57" s="314"/>
      <c r="F57" s="314"/>
      <c r="G57" s="84">
        <f>avgpeinc!AD50</f>
        <v>647151.91284892568</v>
      </c>
      <c r="H57" s="530">
        <f>B57*0.01/'TB5'!B57</f>
        <v>0.12583645382705619</v>
      </c>
      <c r="I57" s="541">
        <f>C57*0.01/'TB5'!B57</f>
        <v>0.13610690722979121</v>
      </c>
      <c r="J57" s="575"/>
      <c r="K57" s="541"/>
      <c r="L57" s="575"/>
      <c r="M57" s="561">
        <f>G57*0.01/'TB5'!F57</f>
        <v>0.13359467831067903</v>
      </c>
    </row>
    <row r="58" spans="1:13" x14ac:dyDescent="0.2">
      <c r="A58" s="67">
        <v>1962</v>
      </c>
      <c r="B58" s="427">
        <f>avgpeinc!Y51</f>
        <v>411049.16907998902</v>
      </c>
      <c r="C58" s="318">
        <f>avgpeinc!Z51</f>
        <v>440438.82154979941</v>
      </c>
      <c r="D58" s="523">
        <f>avgpeinc!AA51</f>
        <v>357135.56259208301</v>
      </c>
      <c r="E58" s="523">
        <f>avgpeinc!AB51</f>
        <v>497639.76740912133</v>
      </c>
      <c r="F58" s="523">
        <f>avgpeinc!AC51</f>
        <v>359435.61205003754</v>
      </c>
      <c r="G58" s="81">
        <f>avgpeinc!AD51</f>
        <v>670990.89006844431</v>
      </c>
      <c r="H58" s="532">
        <f>B58*0.01/'TB5'!B58</f>
        <v>0.12851753830909729</v>
      </c>
      <c r="I58" s="543">
        <f>C58*0.01/'TB5'!B58</f>
        <v>0.13770642876625061</v>
      </c>
      <c r="J58" s="543">
        <f>D58*0.01/'TB5'!C58</f>
        <v>0.10967636108398438</v>
      </c>
      <c r="K58" s="543">
        <f>E58*0.01/'TB5'!D58</f>
        <v>0.11012688279151914</v>
      </c>
      <c r="L58" s="543">
        <f>F58*0.01/'TB5'!E58</f>
        <v>0.18404857814311978</v>
      </c>
      <c r="M58" s="550">
        <f>G58*0.01/'TB5'!F58</f>
        <v>0.13589119911193848</v>
      </c>
    </row>
    <row r="59" spans="1:13" x14ac:dyDescent="0.2">
      <c r="A59" s="67">
        <v>1963</v>
      </c>
      <c r="B59" s="428">
        <f>avgpeinc!Y52</f>
        <v>429384.75671724934</v>
      </c>
      <c r="C59" s="319">
        <f>avgpeinc!Z52</f>
        <v>459910.6553643634</v>
      </c>
      <c r="D59" s="524">
        <f>avgpeinc!AA52</f>
        <v>370143.54190779431</v>
      </c>
      <c r="E59" s="524">
        <f>avgpeinc!AB52</f>
        <v>521589.55340619339</v>
      </c>
      <c r="F59" s="524">
        <f>avgpeinc!AC52</f>
        <v>378094.18252570723</v>
      </c>
      <c r="G59" s="62">
        <f>avgpeinc!AD52</f>
        <v>700637.28378489066</v>
      </c>
      <c r="H59" s="533">
        <f>B59*0.01/'TB5'!B59</f>
        <v>0.12987769395112991</v>
      </c>
      <c r="I59" s="544">
        <f>C59*0.01/'TB5'!B59</f>
        <v>0.1391109824180603</v>
      </c>
      <c r="J59" s="551">
        <f>D59*0.01/'TB5'!C59</f>
        <v>0.10980617963575326</v>
      </c>
      <c r="K59" s="544">
        <f>E59*0.01/'TB5'!D59</f>
        <v>0.11135051938409483</v>
      </c>
      <c r="L59" s="551">
        <f>F59*0.01/'TB5'!E59</f>
        <v>0.18634758613340591</v>
      </c>
      <c r="M59" s="552">
        <f>G59*0.01/'TB5'!F59</f>
        <v>0.1373060867190361</v>
      </c>
    </row>
    <row r="60" spans="1:13" x14ac:dyDescent="0.2">
      <c r="A60" s="67">
        <v>1964</v>
      </c>
      <c r="B60" s="428">
        <f>avgpeinc!Y53</f>
        <v>451698.16328526504</v>
      </c>
      <c r="C60" s="319">
        <f>avgpeinc!Z53</f>
        <v>483630.3684688803</v>
      </c>
      <c r="D60" s="524">
        <f>avgpeinc!AA53</f>
        <v>383151.52122350555</v>
      </c>
      <c r="E60" s="524">
        <f>avgpeinc!AB53</f>
        <v>545539.33940326539</v>
      </c>
      <c r="F60" s="524">
        <f>avgpeinc!AC53</f>
        <v>396752.75300137693</v>
      </c>
      <c r="G60" s="62">
        <f>avgpeinc!AD53</f>
        <v>739580.84253970976</v>
      </c>
      <c r="H60" s="533">
        <f>B60*0.01/'TB5'!B60</f>
        <v>0.13123784959316254</v>
      </c>
      <c r="I60" s="544">
        <f>C60*0.01/'TB5'!B60</f>
        <v>0.14051553606987002</v>
      </c>
      <c r="J60" s="551">
        <f>D60*0.01/'TB5'!C60</f>
        <v>0.10992746055126189</v>
      </c>
      <c r="K60" s="544">
        <f>E60*0.01/'TB5'!D60</f>
        <v>0.11249067634344101</v>
      </c>
      <c r="L60" s="551">
        <f>F60*0.01/'TB5'!E60</f>
        <v>0.18848051130771634</v>
      </c>
      <c r="M60" s="552">
        <f>G60*0.01/'TB5'!F60</f>
        <v>0.13872097432613373</v>
      </c>
    </row>
    <row r="61" spans="1:13" x14ac:dyDescent="0.2">
      <c r="A61" s="67">
        <v>1965</v>
      </c>
      <c r="B61" s="428">
        <f>avgpeinc!Y54</f>
        <v>472005.21843316191</v>
      </c>
      <c r="C61" s="319">
        <f>avgpeinc!Z54</f>
        <v>504799.32379198662</v>
      </c>
      <c r="D61" s="524">
        <f>avgpeinc!AA54</f>
        <v>403189.44629953871</v>
      </c>
      <c r="E61" s="524">
        <f>avgpeinc!AB54</f>
        <v>569921.53474773816</v>
      </c>
      <c r="F61" s="524">
        <f>avgpeinc!AC54</f>
        <v>413998.83728774521</v>
      </c>
      <c r="G61" s="62">
        <f>avgpeinc!AD54</f>
        <v>770744.50500170665</v>
      </c>
      <c r="H61" s="533">
        <f>B61*0.01/'TB5'!B61</f>
        <v>0.1303990259766579</v>
      </c>
      <c r="I61" s="544">
        <f>C61*0.01/'TB5'!B61</f>
        <v>0.13945892453193665</v>
      </c>
      <c r="J61" s="551">
        <f>D61*0.01/'TB5'!C61</f>
        <v>0.11010067204713878</v>
      </c>
      <c r="K61" s="544">
        <f>E61*0.01/'TB5'!D61</f>
        <v>0.11182504419689597</v>
      </c>
      <c r="L61" s="551">
        <f>F61*0.01/'TB5'!E61</f>
        <v>0.18748328774238929</v>
      </c>
      <c r="M61" s="552">
        <f>G61*0.01/'TB5'!F61</f>
        <v>0.13786937296390533</v>
      </c>
    </row>
    <row r="62" spans="1:13" x14ac:dyDescent="0.2">
      <c r="A62" s="67">
        <v>1966</v>
      </c>
      <c r="B62" s="428">
        <f>avgpeinc!Y55</f>
        <v>490783.09244543634</v>
      </c>
      <c r="C62" s="319">
        <f>avgpeinc!Z55</f>
        <v>524277.6248834334</v>
      </c>
      <c r="D62" s="524">
        <f>avgpeinc!AA55</f>
        <v>423227.37137557194</v>
      </c>
      <c r="E62" s="524">
        <f>avgpeinc!AB55</f>
        <v>594303.73009221093</v>
      </c>
      <c r="F62" s="524">
        <f>avgpeinc!AC55</f>
        <v>431244.92157411354</v>
      </c>
      <c r="G62" s="62">
        <f>avgpeinc!AD55</f>
        <v>799842.79559616151</v>
      </c>
      <c r="H62" s="533">
        <f>B62*0.01/'TB5'!B62</f>
        <v>0.1295602023601532</v>
      </c>
      <c r="I62" s="544">
        <f>C62*0.01/'TB5'!B62</f>
        <v>0.13840231299400327</v>
      </c>
      <c r="J62" s="551">
        <f>D62*0.01/'TB5'!C62</f>
        <v>0.11025795340538026</v>
      </c>
      <c r="K62" s="544">
        <f>E62*0.01/'TB5'!D62</f>
        <v>0.11122092604637145</v>
      </c>
      <c r="L62" s="551">
        <f>F62*0.01/'TB5'!E62</f>
        <v>0.18657509982585907</v>
      </c>
      <c r="M62" s="552">
        <f>G62*0.01/'TB5'!F62</f>
        <v>0.13701777160167694</v>
      </c>
    </row>
    <row r="63" spans="1:13" x14ac:dyDescent="0.2">
      <c r="A63" s="67">
        <v>1967</v>
      </c>
      <c r="B63" s="428">
        <f>avgpeinc!Y56</f>
        <v>483574.22481382923</v>
      </c>
      <c r="C63" s="319">
        <f>avgpeinc!Z56</f>
        <v>519489.778284167</v>
      </c>
      <c r="D63" s="524">
        <f>avgpeinc!AA56</f>
        <v>420258.45346287201</v>
      </c>
      <c r="E63" s="524">
        <f>avgpeinc!AB56</f>
        <v>586584.31262083095</v>
      </c>
      <c r="F63" s="524">
        <f>avgpeinc!AC56</f>
        <v>427322.12625452294</v>
      </c>
      <c r="G63" s="62">
        <f>avgpeinc!AD56</f>
        <v>799481.38441786484</v>
      </c>
      <c r="H63" s="534">
        <f>B63*0.01/'TB5'!B63</f>
        <v>0.1259024403989315</v>
      </c>
      <c r="I63" s="545">
        <f>C63*0.01/'TB5'!B63</f>
        <v>0.13525334373116493</v>
      </c>
      <c r="J63" s="551">
        <f>D63*0.01/'TB5'!C63</f>
        <v>0.10739532485604288</v>
      </c>
      <c r="K63" s="544">
        <f>E63*0.01/'TB5'!D63</f>
        <v>0.10983982682228088</v>
      </c>
      <c r="L63" s="551">
        <f>F63*0.01/'TB5'!E63</f>
        <v>0.17727930843830109</v>
      </c>
      <c r="M63" s="552">
        <f>G63*0.01/'TB5'!F63</f>
        <v>0.13277927041053772</v>
      </c>
    </row>
    <row r="64" spans="1:13" x14ac:dyDescent="0.2">
      <c r="A64" s="67">
        <v>1968</v>
      </c>
      <c r="B64" s="428">
        <f>avgpeinc!Y57</f>
        <v>488886.99092773179</v>
      </c>
      <c r="C64" s="319">
        <f>avgpeinc!Z57</f>
        <v>526107.16196700803</v>
      </c>
      <c r="D64" s="524">
        <f>avgpeinc!AA57</f>
        <v>424001.2772057784</v>
      </c>
      <c r="E64" s="524">
        <f>avgpeinc!AB57</f>
        <v>593015.46343367721</v>
      </c>
      <c r="F64" s="524">
        <f>avgpeinc!AC57</f>
        <v>430415.74492801877</v>
      </c>
      <c r="G64" s="62">
        <f>avgpeinc!AD57</f>
        <v>802278.77869867231</v>
      </c>
      <c r="H64" s="534">
        <f>B64*0.01/'TB5'!B64</f>
        <v>0.12367113400250672</v>
      </c>
      <c r="I64" s="545">
        <f>C64*0.01/'TB5'!B64</f>
        <v>0.13308652210980654</v>
      </c>
      <c r="J64" s="551">
        <f>D64*0.01/'TB5'!C64</f>
        <v>0.10578156728297471</v>
      </c>
      <c r="K64" s="544">
        <f>E64*0.01/'TB5'!D64</f>
        <v>0.10871578566730022</v>
      </c>
      <c r="L64" s="551">
        <f>F64*0.01/'TB5'!E64</f>
        <v>0.17207344621419901</v>
      </c>
      <c r="M64" s="552">
        <f>G64*0.01/'TB5'!F64</f>
        <v>0.13033919408917424</v>
      </c>
    </row>
    <row r="65" spans="1:13" x14ac:dyDescent="0.2">
      <c r="A65" s="72">
        <v>1969</v>
      </c>
      <c r="B65" s="429">
        <f>avgpeinc!Y58</f>
        <v>463424.13791180809</v>
      </c>
      <c r="C65" s="320">
        <f>avgpeinc!Z58</f>
        <v>503501.26312006934</v>
      </c>
      <c r="D65" s="526">
        <f>avgpeinc!AA58</f>
        <v>408833.74028191855</v>
      </c>
      <c r="E65" s="526">
        <f>avgpeinc!AB58</f>
        <v>578052.95991420292</v>
      </c>
      <c r="F65" s="526">
        <f>avgpeinc!AC58</f>
        <v>396239.72195016203</v>
      </c>
      <c r="G65" s="68">
        <f>avgpeinc!AD58</f>
        <v>768316.32393295655</v>
      </c>
      <c r="H65" s="535">
        <f>B65*0.01/'TB5'!B65</f>
        <v>0.11569346976466474</v>
      </c>
      <c r="I65" s="546">
        <f>C65*0.01/'TB5'!B65</f>
        <v>0.12569869239814577</v>
      </c>
      <c r="J65" s="553">
        <f>D65*0.01/'TB5'!C65</f>
        <v>0.10015581105835739</v>
      </c>
      <c r="K65" s="547">
        <f>E65*0.01/'TB5'!D65</f>
        <v>0.10370092419907451</v>
      </c>
      <c r="L65" s="553">
        <f>F65*0.01/'TB5'!E65</f>
        <v>0.15826823748648164</v>
      </c>
      <c r="M65" s="554">
        <f>G65*0.01/'TB5'!F65</f>
        <v>0.12267736624926326</v>
      </c>
    </row>
    <row r="66" spans="1:13" x14ac:dyDescent="0.2">
      <c r="A66" s="67">
        <v>1970</v>
      </c>
      <c r="B66" s="428">
        <f>avgpeinc!Y59</f>
        <v>430101.21920485672</v>
      </c>
      <c r="C66" s="319">
        <f>avgpeinc!Z59</f>
        <v>471501.73419333046</v>
      </c>
      <c r="D66" s="524">
        <f>avgpeinc!AA59</f>
        <v>382657.34171180206</v>
      </c>
      <c r="E66" s="524">
        <f>avgpeinc!AB59</f>
        <v>546894.47680204862</v>
      </c>
      <c r="F66" s="524">
        <f>avgpeinc!AC59</f>
        <v>358435.03221102076</v>
      </c>
      <c r="G66" s="62">
        <f>avgpeinc!AD59</f>
        <v>712906.03984188463</v>
      </c>
      <c r="H66" s="534">
        <f>B66*0.01/'TB5'!B66</f>
        <v>0.1100560029153712</v>
      </c>
      <c r="I66" s="545">
        <f>C66*0.01/'TB5'!B66</f>
        <v>0.12064973061205821</v>
      </c>
      <c r="J66" s="551">
        <f>D66*0.01/'TB5'!C66</f>
        <v>9.5971251663286239E-2</v>
      </c>
      <c r="K66" s="544">
        <f>E66*0.01/'TB5'!D66</f>
        <v>0.10059767670463773</v>
      </c>
      <c r="L66" s="551">
        <f>F66*0.01/'TB5'!E66</f>
        <v>0.1478420183993876</v>
      </c>
      <c r="M66" s="552">
        <f>G66*0.01/'TB5'!F66</f>
        <v>0.11751835118047893</v>
      </c>
    </row>
    <row r="67" spans="1:13" x14ac:dyDescent="0.2">
      <c r="A67" s="67">
        <v>1971</v>
      </c>
      <c r="B67" s="428">
        <f>avgpeinc!Y60</f>
        <v>434140.17220552609</v>
      </c>
      <c r="C67" s="319">
        <f>avgpeinc!Z60</f>
        <v>475935.45930812275</v>
      </c>
      <c r="D67" s="524">
        <f>avgpeinc!AA60</f>
        <v>386936.81519389653</v>
      </c>
      <c r="E67" s="524">
        <f>avgpeinc!AB60</f>
        <v>553778.17656568729</v>
      </c>
      <c r="F67" s="524">
        <f>avgpeinc!AC60</f>
        <v>361569.87972966669</v>
      </c>
      <c r="G67" s="62">
        <f>avgpeinc!AD60</f>
        <v>721483.43034785416</v>
      </c>
      <c r="H67" s="534">
        <f>B67*0.01/'TB5'!B67</f>
        <v>0.11053068873297889</v>
      </c>
      <c r="I67" s="545">
        <f>C67*0.01/'TB5'!B67</f>
        <v>0.12117163413495288</v>
      </c>
      <c r="J67" s="551">
        <f>D67*0.01/'TB5'!C67</f>
        <v>9.6455025210161693E-2</v>
      </c>
      <c r="K67" s="544">
        <f>E67*0.01/'TB5'!D67</f>
        <v>0.10178830960649064</v>
      </c>
      <c r="L67" s="551">
        <f>F67*0.01/'TB5'!E67</f>
        <v>0.14694026822689923</v>
      </c>
      <c r="M67" s="552">
        <f>G67*0.01/'TB5'!F67</f>
        <v>0.11841378564713523</v>
      </c>
    </row>
    <row r="68" spans="1:13" x14ac:dyDescent="0.2">
      <c r="A68" s="67">
        <v>1972</v>
      </c>
      <c r="B68" s="428">
        <f>avgpeinc!Y61</f>
        <v>448766.22779594542</v>
      </c>
      <c r="C68" s="319">
        <f>avgpeinc!Z61</f>
        <v>492258.09008680005</v>
      </c>
      <c r="D68" s="524">
        <f>avgpeinc!AA61</f>
        <v>400626.99135499727</v>
      </c>
      <c r="E68" s="524">
        <f>avgpeinc!AB61</f>
        <v>574294.31380636001</v>
      </c>
      <c r="F68" s="524">
        <f>avgpeinc!AC61</f>
        <v>374787.27733222343</v>
      </c>
      <c r="G68" s="62">
        <f>avgpeinc!AD61</f>
        <v>737157.26048993494</v>
      </c>
      <c r="H68" s="534">
        <f>B68*0.01/'TB5'!B68</f>
        <v>0.11022839120778373</v>
      </c>
      <c r="I68" s="545">
        <f>C68*0.01/'TB5'!B68</f>
        <v>0.12091109795801458</v>
      </c>
      <c r="J68" s="551">
        <f>D68*0.01/'TB5'!C68</f>
        <v>9.6953396383469226E-2</v>
      </c>
      <c r="K68" s="544">
        <f>E68*0.01/'TB5'!D68</f>
        <v>0.10224623540852917</v>
      </c>
      <c r="L68" s="551">
        <f>F68*0.01/'TB5'!E68</f>
        <v>0.14474711372167803</v>
      </c>
      <c r="M68" s="552">
        <f>G68*0.01/'TB5'!F68</f>
        <v>0.11873991652100811</v>
      </c>
    </row>
    <row r="69" spans="1:13" x14ac:dyDescent="0.2">
      <c r="A69" s="67">
        <v>1973</v>
      </c>
      <c r="B69" s="428">
        <f>avgpeinc!Y62</f>
        <v>457917.43918186967</v>
      </c>
      <c r="C69" s="319">
        <f>avgpeinc!Z62</f>
        <v>504475.4068343651</v>
      </c>
      <c r="D69" s="524">
        <f>avgpeinc!AA62</f>
        <v>414300.76008502865</v>
      </c>
      <c r="E69" s="524">
        <f>avgpeinc!AB62</f>
        <v>595718.15103656531</v>
      </c>
      <c r="F69" s="524">
        <f>avgpeinc!AC62</f>
        <v>374600.81585834199</v>
      </c>
      <c r="G69" s="62">
        <f>avgpeinc!AD62</f>
        <v>753904.79738889378</v>
      </c>
      <c r="H69" s="534">
        <f>B69*0.01/'TB5'!B69</f>
        <v>0.10795717915334535</v>
      </c>
      <c r="I69" s="545">
        <f>C69*0.01/'TB5'!B69</f>
        <v>0.11893353957293583</v>
      </c>
      <c r="J69" s="551">
        <f>D69*0.01/'TB5'!C69</f>
        <v>9.6020744339512021E-2</v>
      </c>
      <c r="K69" s="544">
        <f>E69*0.01/'TB5'!D69</f>
        <v>0.10139095673912381</v>
      </c>
      <c r="L69" s="551">
        <f>F69*0.01/'TB5'!E69</f>
        <v>0.1392884342712932</v>
      </c>
      <c r="M69" s="552">
        <f>G69*0.01/'TB5'!F69</f>
        <v>0.11655904691360773</v>
      </c>
    </row>
    <row r="70" spans="1:13" x14ac:dyDescent="0.2">
      <c r="A70" s="67">
        <v>1974</v>
      </c>
      <c r="B70" s="428">
        <f>avgpeinc!Y63</f>
        <v>432567.55599544913</v>
      </c>
      <c r="C70" s="319">
        <f>avgpeinc!Z63</f>
        <v>478799.56852267461</v>
      </c>
      <c r="D70" s="524">
        <f>avgpeinc!AA63</f>
        <v>397904.61253238568</v>
      </c>
      <c r="E70" s="524">
        <f>avgpeinc!AB63</f>
        <v>574605.68015230901</v>
      </c>
      <c r="F70" s="524">
        <f>avgpeinc!AC63</f>
        <v>342874.55282673473</v>
      </c>
      <c r="G70" s="62">
        <f>avgpeinc!AD63</f>
        <v>713164.93289882143</v>
      </c>
      <c r="H70" s="534">
        <f>B70*0.01/'TB5'!B70</f>
        <v>0.10497182478616197</v>
      </c>
      <c r="I70" s="545">
        <f>C70*0.01/'TB5'!B70</f>
        <v>0.11619101737528582</v>
      </c>
      <c r="J70" s="551">
        <f>D70*0.01/'TB5'!C70</f>
        <v>9.4467437166940726E-2</v>
      </c>
      <c r="K70" s="544">
        <f>E70*0.01/'TB5'!D70</f>
        <v>0.10105565908042989</v>
      </c>
      <c r="L70" s="551">
        <f>F70*0.01/'TB5'!E70</f>
        <v>0.13007747975098027</v>
      </c>
      <c r="M70" s="552">
        <f>G70*0.01/'TB5'!F70</f>
        <v>0.1138327931139429</v>
      </c>
    </row>
    <row r="71" spans="1:13" x14ac:dyDescent="0.2">
      <c r="A71" s="67">
        <v>1975</v>
      </c>
      <c r="B71" s="428">
        <f>avgpeinc!Y64</f>
        <v>416122.4127739828</v>
      </c>
      <c r="C71" s="319">
        <f>avgpeinc!Z64</f>
        <v>459582.37764650473</v>
      </c>
      <c r="D71" s="524">
        <f>avgpeinc!AA64</f>
        <v>380070.83656986116</v>
      </c>
      <c r="E71" s="524">
        <f>avgpeinc!AB64</f>
        <v>546224.33815148915</v>
      </c>
      <c r="F71" s="524">
        <f>avgpeinc!AC64</f>
        <v>335403.49474868289</v>
      </c>
      <c r="G71" s="62">
        <f>avgpeinc!AD64</f>
        <v>684217.4476680056</v>
      </c>
      <c r="H71" s="534">
        <f>B71*0.01/'TB5'!B71</f>
        <v>0.10433476758527149</v>
      </c>
      <c r="I71" s="545">
        <f>C71*0.01/'TB5'!B71</f>
        <v>0.11523152583487219</v>
      </c>
      <c r="J71" s="551">
        <f>D71*0.01/'TB5'!C71</f>
        <v>9.4492639948668952E-2</v>
      </c>
      <c r="K71" s="544">
        <f>E71*0.01/'TB5'!D71</f>
        <v>0.10161254175625345</v>
      </c>
      <c r="L71" s="551">
        <f>F71*0.01/'TB5'!E71</f>
        <v>0.12635156474289033</v>
      </c>
      <c r="M71" s="552">
        <f>G71*0.01/'TB5'!F71</f>
        <v>0.11346545603805679</v>
      </c>
    </row>
    <row r="72" spans="1:13" x14ac:dyDescent="0.2">
      <c r="A72" s="67">
        <v>1976</v>
      </c>
      <c r="B72" s="428">
        <f>avgpeinc!Y65</f>
        <v>431165.61179946852</v>
      </c>
      <c r="C72" s="319">
        <f>avgpeinc!Z65</f>
        <v>475018.13719720748</v>
      </c>
      <c r="D72" s="524">
        <f>avgpeinc!AA65</f>
        <v>393896.85488682461</v>
      </c>
      <c r="E72" s="524">
        <f>avgpeinc!AB65</f>
        <v>565234.26134821714</v>
      </c>
      <c r="F72" s="524">
        <f>avgpeinc!AC65</f>
        <v>348199.20460222859</v>
      </c>
      <c r="G72" s="62">
        <f>avgpeinc!AD65</f>
        <v>707455.44675181515</v>
      </c>
      <c r="H72" s="534">
        <f>B72*0.01/'TB5'!B72</f>
        <v>0.10429263013732283</v>
      </c>
      <c r="I72" s="545">
        <f>C72*0.01/'TB5'!B72</f>
        <v>0.11489991208823369</v>
      </c>
      <c r="J72" s="551">
        <f>D72*0.01/'TB5'!C72</f>
        <v>9.4473899242714751E-2</v>
      </c>
      <c r="K72" s="544">
        <f>E72*0.01/'TB5'!D72</f>
        <v>0.10186083333721287</v>
      </c>
      <c r="L72" s="551">
        <f>F72*0.01/'TB5'!E72</f>
        <v>0.12497616922303222</v>
      </c>
      <c r="M72" s="552">
        <f>G72*0.01/'TB5'!F72</f>
        <v>0.11369763820601975</v>
      </c>
    </row>
    <row r="73" spans="1:13" x14ac:dyDescent="0.2">
      <c r="A73" s="67">
        <v>1977</v>
      </c>
      <c r="B73" s="428">
        <f>avgpeinc!Y66</f>
        <v>447312.68900146347</v>
      </c>
      <c r="C73" s="319">
        <f>avgpeinc!Z66</f>
        <v>492284.71546852891</v>
      </c>
      <c r="D73" s="524">
        <f>avgpeinc!AA66</f>
        <v>406120.61033615144</v>
      </c>
      <c r="E73" s="524">
        <f>avgpeinc!AB66</f>
        <v>586199.58076979232</v>
      </c>
      <c r="F73" s="524">
        <f>avgpeinc!AC66</f>
        <v>361014.19162314641</v>
      </c>
      <c r="G73" s="62">
        <f>avgpeinc!AD66</f>
        <v>728844.657223574</v>
      </c>
      <c r="H73" s="534">
        <f>B73*0.01/'TB5'!B73</f>
        <v>0.10493852545353735</v>
      </c>
      <c r="I73" s="545">
        <f>C73*0.01/'TB5'!B73</f>
        <v>0.11548885916896623</v>
      </c>
      <c r="J73" s="551">
        <f>D73*0.01/'TB5'!C73</f>
        <v>9.5098853319246501E-2</v>
      </c>
      <c r="K73" s="544">
        <f>E73*0.01/'TB5'!D73</f>
        <v>0.10292286169288191</v>
      </c>
      <c r="L73" s="551">
        <f>F73*0.01/'TB5'!E73</f>
        <v>0.12453259990971331</v>
      </c>
      <c r="M73" s="552">
        <f>G73*0.01/'TB5'!F73</f>
        <v>0.11489413618851076</v>
      </c>
    </row>
    <row r="74" spans="1:13" x14ac:dyDescent="0.2">
      <c r="A74" s="67">
        <v>1978</v>
      </c>
      <c r="B74" s="428">
        <f>avgpeinc!Y67</f>
        <v>464245.33007041394</v>
      </c>
      <c r="C74" s="319">
        <f>avgpeinc!Z67</f>
        <v>511394.68038031703</v>
      </c>
      <c r="D74" s="524">
        <f>avgpeinc!AA67</f>
        <v>423968.73640280508</v>
      </c>
      <c r="E74" s="524">
        <f>avgpeinc!AB67</f>
        <v>610879.84738013428</v>
      </c>
      <c r="F74" s="524">
        <f>avgpeinc!AC67</f>
        <v>372076.63723510498</v>
      </c>
      <c r="G74" s="62">
        <f>avgpeinc!AD67</f>
        <v>752488.22347291501</v>
      </c>
      <c r="H74" s="534">
        <f>B74*0.01/'TB5'!B74</f>
        <v>0.10517325152837476</v>
      </c>
      <c r="I74" s="545">
        <f>C74*0.01/'TB5'!B74</f>
        <v>0.11585478165553999</v>
      </c>
      <c r="J74" s="551">
        <f>D74*0.01/'TB5'!C74</f>
        <v>9.5264583878059902E-2</v>
      </c>
      <c r="K74" s="544">
        <f>E74*0.01/'TB5'!D74</f>
        <v>0.10397156636356722</v>
      </c>
      <c r="L74" s="551">
        <f>F74*0.01/'TB5'!E74</f>
        <v>0.12315922346304119</v>
      </c>
      <c r="M74" s="552">
        <f>G74*0.01/'TB5'!F74</f>
        <v>0.11527234487187953</v>
      </c>
    </row>
    <row r="75" spans="1:13" x14ac:dyDescent="0.2">
      <c r="A75" s="72">
        <v>1979</v>
      </c>
      <c r="B75" s="429">
        <f>avgpeinc!Y68</f>
        <v>480906.18170841027</v>
      </c>
      <c r="C75" s="320">
        <f>avgpeinc!Z68</f>
        <v>527860.76343909604</v>
      </c>
      <c r="D75" s="526">
        <f>avgpeinc!AA68</f>
        <v>437408.42353336175</v>
      </c>
      <c r="E75" s="526">
        <f>avgpeinc!AB68</f>
        <v>633737.08842674177</v>
      </c>
      <c r="F75" s="526">
        <f>avgpeinc!AC68</f>
        <v>382329.41944811662</v>
      </c>
      <c r="G75" s="68">
        <f>avgpeinc!AD68</f>
        <v>774272.41672520782</v>
      </c>
      <c r="H75" s="536">
        <f>B75*0.01/'TB5'!B75</f>
        <v>0.1085405722260475</v>
      </c>
      <c r="I75" s="547">
        <f>C75*0.01/'TB5'!B75</f>
        <v>0.11913822591304776</v>
      </c>
      <c r="J75" s="553">
        <f>D75*0.01/'TB5'!C75</f>
        <v>9.8009675741195665E-2</v>
      </c>
      <c r="K75" s="547">
        <f>E75*0.01/'TB5'!D75</f>
        <v>0.10754921287298204</v>
      </c>
      <c r="L75" s="553">
        <f>F75*0.01/'TB5'!E75</f>
        <v>0.12539505958557132</v>
      </c>
      <c r="M75" s="554">
        <f>G75*0.01/'TB5'!F75</f>
        <v>0.11867854744195939</v>
      </c>
    </row>
    <row r="76" spans="1:13" x14ac:dyDescent="0.2">
      <c r="A76" s="67">
        <v>1980</v>
      </c>
      <c r="B76" s="428">
        <f>avgpeinc!Y69</f>
        <v>448796.05143501936</v>
      </c>
      <c r="C76" s="319">
        <f>avgpeinc!Z69</f>
        <v>493438.63920613669</v>
      </c>
      <c r="D76" s="524">
        <f>avgpeinc!AA69</f>
        <v>408437.89235546329</v>
      </c>
      <c r="E76" s="524">
        <f>avgpeinc!AB69</f>
        <v>595176.03871576546</v>
      </c>
      <c r="F76" s="524">
        <f>avgpeinc!AC69</f>
        <v>358159.37890855258</v>
      </c>
      <c r="G76" s="62">
        <f>avgpeinc!AD69</f>
        <v>719895.61699601298</v>
      </c>
      <c r="H76" s="533">
        <f>B76*0.01/'TB5'!B76</f>
        <v>0.10433274507522583</v>
      </c>
      <c r="I76" s="544">
        <f>C76*0.01/'TB5'!B76</f>
        <v>0.11471091955900191</v>
      </c>
      <c r="J76" s="551">
        <f>D76*0.01/'TB5'!C76</f>
        <v>9.4606406986713409E-2</v>
      </c>
      <c r="K76" s="544">
        <f>E76*0.01/'TB5'!D76</f>
        <v>0.10499882698059082</v>
      </c>
      <c r="L76" s="551">
        <f>F76*0.01/'TB5'!E76</f>
        <v>0.11869834363460539</v>
      </c>
      <c r="M76" s="552">
        <f>G76*0.01/'TB5'!F76</f>
        <v>0.11427992582321167</v>
      </c>
    </row>
    <row r="77" spans="1:13" x14ac:dyDescent="0.2">
      <c r="A77" s="67">
        <v>1981</v>
      </c>
      <c r="B77" s="428">
        <f>avgpeinc!Y70</f>
        <v>462197.00709517795</v>
      </c>
      <c r="C77" s="319">
        <f>avgpeinc!Z70</f>
        <v>503118.80962455901</v>
      </c>
      <c r="D77" s="524">
        <f>avgpeinc!AA70</f>
        <v>422247.25280367973</v>
      </c>
      <c r="E77" s="524">
        <f>avgpeinc!AB70</f>
        <v>603649.11810647079</v>
      </c>
      <c r="F77" s="524">
        <f>avgpeinc!AC70</f>
        <v>374846.5755485025</v>
      </c>
      <c r="G77" s="62">
        <f>avgpeinc!AD70</f>
        <v>736963.51480106637</v>
      </c>
      <c r="H77" s="533">
        <f>B77*0.01/'TB5'!B77</f>
        <v>0.10662860423326491</v>
      </c>
      <c r="I77" s="544">
        <f>C77*0.01/'TB5'!B77</f>
        <v>0.1160692423582077</v>
      </c>
      <c r="J77" s="551">
        <f>D77*0.01/'TB5'!C77</f>
        <v>9.7813308238983168E-2</v>
      </c>
      <c r="K77" s="544">
        <f>E77*0.01/'TB5'!D77</f>
        <v>0.10680285096168518</v>
      </c>
      <c r="L77" s="551">
        <f>F77*0.01/'TB5'!E77</f>
        <v>0.1209268271923065</v>
      </c>
      <c r="M77" s="552">
        <f>G77*0.01/'TB5'!F77</f>
        <v>0.11657514423131946</v>
      </c>
    </row>
    <row r="78" spans="1:13" x14ac:dyDescent="0.2">
      <c r="A78" s="67">
        <v>1982</v>
      </c>
      <c r="B78" s="428">
        <f>avgpeinc!Y71</f>
        <v>460775.32320613152</v>
      </c>
      <c r="C78" s="319">
        <f>avgpeinc!Z71</f>
        <v>500511.42254364199</v>
      </c>
      <c r="D78" s="524">
        <f>avgpeinc!AA71</f>
        <v>423024.71875261888</v>
      </c>
      <c r="E78" s="524">
        <f>avgpeinc!AB71</f>
        <v>602291.34526395262</v>
      </c>
      <c r="F78" s="524">
        <f>avgpeinc!AC71</f>
        <v>376144.54357015458</v>
      </c>
      <c r="G78" s="62">
        <f>avgpeinc!AD71</f>
        <v>729028.99708154006</v>
      </c>
      <c r="H78" s="533">
        <f>B78*0.01/'TB5'!B78</f>
        <v>0.10991345345973969</v>
      </c>
      <c r="I78" s="544">
        <f>C78*0.01/'TB5'!B78</f>
        <v>0.11939211189746858</v>
      </c>
      <c r="J78" s="551">
        <f>D78*0.01/'TB5'!C78</f>
        <v>0.1018935963511467</v>
      </c>
      <c r="K78" s="544">
        <f>E78*0.01/'TB5'!D78</f>
        <v>0.11063949018716814</v>
      </c>
      <c r="L78" s="551">
        <f>F78*0.01/'TB5'!E78</f>
        <v>0.12336239218711853</v>
      </c>
      <c r="M78" s="552">
        <f>G78*0.01/'TB5'!F78</f>
        <v>0.1195136532187462</v>
      </c>
    </row>
    <row r="79" spans="1:13" x14ac:dyDescent="0.2">
      <c r="A79" s="67">
        <v>1983</v>
      </c>
      <c r="B79" s="428">
        <f>avgpeinc!Y72</f>
        <v>488849.05254452286</v>
      </c>
      <c r="C79" s="319">
        <f>avgpeinc!Z72</f>
        <v>528200.75685171387</v>
      </c>
      <c r="D79" s="524">
        <f>avgpeinc!AA72</f>
        <v>444887.36284411233</v>
      </c>
      <c r="E79" s="524">
        <f>avgpeinc!AB72</f>
        <v>638205.03213946614</v>
      </c>
      <c r="F79" s="524">
        <f>avgpeinc!AC72</f>
        <v>395953.36717629631</v>
      </c>
      <c r="G79" s="62">
        <f>avgpeinc!AD72</f>
        <v>769617.23801864753</v>
      </c>
      <c r="H79" s="533">
        <f>B79*0.01/'TB5'!B79</f>
        <v>0.11480977386236192</v>
      </c>
      <c r="I79" s="544">
        <f>C79*0.01/'TB5'!B79</f>
        <v>0.12405180931091309</v>
      </c>
      <c r="J79" s="551">
        <f>D79*0.01/'TB5'!C79</f>
        <v>0.10627792775630952</v>
      </c>
      <c r="K79" s="544">
        <f>E79*0.01/'TB5'!D79</f>
        <v>0.11720933020114899</v>
      </c>
      <c r="L79" s="551">
        <f>F79*0.01/'TB5'!E79</f>
        <v>0.12475763261318205</v>
      </c>
      <c r="M79" s="552">
        <f>G79*0.01/'TB5'!F79</f>
        <v>0.12481229752302167</v>
      </c>
    </row>
    <row r="80" spans="1:13" x14ac:dyDescent="0.2">
      <c r="A80" s="67">
        <v>1984</v>
      </c>
      <c r="B80" s="428">
        <f>avgpeinc!Y73</f>
        <v>551992.77079377335</v>
      </c>
      <c r="C80" s="319">
        <f>avgpeinc!Z73</f>
        <v>593296.10196775815</v>
      </c>
      <c r="D80" s="524">
        <f>avgpeinc!AA73</f>
        <v>525490.07239058625</v>
      </c>
      <c r="E80" s="524">
        <f>avgpeinc!AB73</f>
        <v>713912.70463303057</v>
      </c>
      <c r="F80" s="524">
        <f>avgpeinc!AC73</f>
        <v>454881.28897997487</v>
      </c>
      <c r="G80" s="62">
        <f>avgpeinc!AD73</f>
        <v>866708.68347009912</v>
      </c>
      <c r="H80" s="533">
        <f>B80*0.01/'TB5'!B80</f>
        <v>0.12154140323400496</v>
      </c>
      <c r="I80" s="544">
        <f>C80*0.01/'TB5'!B80</f>
        <v>0.13063584268093109</v>
      </c>
      <c r="J80" s="551">
        <f>D80*0.01/'TB5'!C80</f>
        <v>0.11822108924388885</v>
      </c>
      <c r="K80" s="544">
        <f>E80*0.01/'TB5'!D80</f>
        <v>0.12360092252492905</v>
      </c>
      <c r="L80" s="551">
        <f>F80*0.01/'TB5'!E80</f>
        <v>0.13355039060115814</v>
      </c>
      <c r="M80" s="552">
        <f>G80*0.01/'TB5'!F80</f>
        <v>0.13186410069465634</v>
      </c>
    </row>
    <row r="81" spans="1:13" x14ac:dyDescent="0.2">
      <c r="A81" s="67">
        <v>1985</v>
      </c>
      <c r="B81" s="428">
        <f>avgpeinc!Y74</f>
        <v>570356.52018945687</v>
      </c>
      <c r="C81" s="319">
        <f>avgpeinc!Z74</f>
        <v>611442.27446214121</v>
      </c>
      <c r="D81" s="524">
        <f>avgpeinc!AA74</f>
        <v>534433.05769006547</v>
      </c>
      <c r="E81" s="524">
        <f>avgpeinc!AB74</f>
        <v>723368.37784915557</v>
      </c>
      <c r="F81" s="524">
        <f>avgpeinc!AC74</f>
        <v>477944.47745818231</v>
      </c>
      <c r="G81" s="62">
        <f>avgpeinc!AD74</f>
        <v>891067.57494335959</v>
      </c>
      <c r="H81" s="533">
        <f>B81*0.01/'TB5'!B81</f>
        <v>0.12345606833696363</v>
      </c>
      <c r="I81" s="544">
        <f>C81*0.01/'TB5'!B81</f>
        <v>0.13234925270080564</v>
      </c>
      <c r="J81" s="551">
        <f>D81*0.01/'TB5'!C81</f>
        <v>0.11842818558216095</v>
      </c>
      <c r="K81" s="544">
        <f>E81*0.01/'TB5'!D81</f>
        <v>0.12321928888559341</v>
      </c>
      <c r="L81" s="551">
        <f>F81*0.01/'TB5'!E81</f>
        <v>0.13743315637111664</v>
      </c>
      <c r="M81" s="552">
        <f>G81*0.01/'TB5'!F81</f>
        <v>0.13386163115501404</v>
      </c>
    </row>
    <row r="82" spans="1:13" x14ac:dyDescent="0.2">
      <c r="A82" s="67">
        <v>1986</v>
      </c>
      <c r="B82" s="428">
        <f>avgpeinc!Y75</f>
        <v>557903.59600726294</v>
      </c>
      <c r="C82" s="319">
        <f>avgpeinc!Z75</f>
        <v>600924.87244356074</v>
      </c>
      <c r="D82" s="524">
        <f>avgpeinc!AA75</f>
        <v>534099.53174631263</v>
      </c>
      <c r="E82" s="524">
        <f>avgpeinc!AB75</f>
        <v>726897.73709107901</v>
      </c>
      <c r="F82" s="524">
        <f>avgpeinc!AC75</f>
        <v>456266.40615052497</v>
      </c>
      <c r="G82" s="62">
        <f>avgpeinc!AD75</f>
        <v>870752.86821082211</v>
      </c>
      <c r="H82" s="533">
        <f>B82*0.01/'TB5'!B82</f>
        <v>0.11970000714063646</v>
      </c>
      <c r="I82" s="544">
        <f>C82*0.01/'TB5'!B82</f>
        <v>0.12893036007881165</v>
      </c>
      <c r="J82" s="551">
        <f>D82*0.01/'TB5'!C82</f>
        <v>0.11658852547407153</v>
      </c>
      <c r="K82" s="544">
        <f>E82*0.01/'TB5'!D82</f>
        <v>0.12234678864479065</v>
      </c>
      <c r="L82" s="551">
        <f>F82*0.01/'TB5'!E82</f>
        <v>0.13029916584491733</v>
      </c>
      <c r="M82" s="552">
        <f>G82*0.01/'TB5'!F82</f>
        <v>0.13065780699253082</v>
      </c>
    </row>
    <row r="83" spans="1:13" x14ac:dyDescent="0.2">
      <c r="A83" s="67">
        <v>1987</v>
      </c>
      <c r="B83" s="428">
        <f>avgpeinc!Y76</f>
        <v>635477.80292217701</v>
      </c>
      <c r="C83" s="319">
        <f>avgpeinc!Z76</f>
        <v>682859.39256874146</v>
      </c>
      <c r="D83" s="524">
        <f>avgpeinc!AA76</f>
        <v>622458.51182564651</v>
      </c>
      <c r="E83" s="524">
        <f>avgpeinc!AB76</f>
        <v>851642.7468055659</v>
      </c>
      <c r="F83" s="524">
        <f>avgpeinc!AC76</f>
        <v>490261.09508017555</v>
      </c>
      <c r="G83" s="62">
        <f>avgpeinc!AD76</f>
        <v>984462.25828702655</v>
      </c>
      <c r="H83" s="533">
        <f>B83*0.01/'TB5'!B83</f>
        <v>0.13233911991119385</v>
      </c>
      <c r="I83" s="544">
        <f>C83*0.01/'TB5'!B83</f>
        <v>0.14220640063285828</v>
      </c>
      <c r="J83" s="551">
        <f>D83*0.01/'TB5'!C83</f>
        <v>0.1302587687969208</v>
      </c>
      <c r="K83" s="544">
        <f>E83*0.01/'TB5'!D83</f>
        <v>0.13973107933998105</v>
      </c>
      <c r="L83" s="551">
        <f>F83*0.01/'TB5'!E83</f>
        <v>0.13564106822013855</v>
      </c>
      <c r="M83" s="552">
        <f>G83*0.01/'TB5'!F83</f>
        <v>0.14450211822986603</v>
      </c>
    </row>
    <row r="84" spans="1:13" x14ac:dyDescent="0.2">
      <c r="A84" s="67">
        <v>1988</v>
      </c>
      <c r="B84" s="428">
        <f>avgpeinc!Y77</f>
        <v>761746.33757925883</v>
      </c>
      <c r="C84" s="319">
        <f>avgpeinc!Z77</f>
        <v>811707.97772957757</v>
      </c>
      <c r="D84" s="524">
        <f>avgpeinc!AA77</f>
        <v>764236.74144972151</v>
      </c>
      <c r="E84" s="524">
        <f>avgpeinc!AB77</f>
        <v>1038299.4634980481</v>
      </c>
      <c r="F84" s="524">
        <f>avgpeinc!AC77</f>
        <v>559231.5661382582</v>
      </c>
      <c r="G84" s="62">
        <f>avgpeinc!AD77</f>
        <v>1169531.0047497824</v>
      </c>
      <c r="H84" s="533">
        <f>B84*0.01/'TB5'!B84</f>
        <v>0.15223731100559235</v>
      </c>
      <c r="I84" s="544">
        <f>C84*0.01/'TB5'!B84</f>
        <v>0.16222229599952698</v>
      </c>
      <c r="J84" s="551">
        <f>D84*0.01/'TB5'!C84</f>
        <v>0.15234057605266568</v>
      </c>
      <c r="K84" s="544">
        <f>E84*0.01/'TB5'!D84</f>
        <v>0.16286939382553098</v>
      </c>
      <c r="L84" s="551">
        <f>F84*0.01/'TB5'!E84</f>
        <v>0.14970488846302032</v>
      </c>
      <c r="M84" s="552">
        <f>G84*0.01/'TB5'!F84</f>
        <v>0.16517457365989685</v>
      </c>
    </row>
    <row r="85" spans="1:13" x14ac:dyDescent="0.2">
      <c r="A85" s="72">
        <v>1989</v>
      </c>
      <c r="B85" s="429">
        <f>avgpeinc!Y78</f>
        <v>744309.07944474637</v>
      </c>
      <c r="C85" s="320">
        <f>avgpeinc!Z78</f>
        <v>793534.00849509879</v>
      </c>
      <c r="D85" s="526">
        <f>avgpeinc!AA78</f>
        <v>739872.28991821362</v>
      </c>
      <c r="E85" s="526">
        <f>avgpeinc!AB78</f>
        <v>1000205.7426642791</v>
      </c>
      <c r="F85" s="526">
        <f>avgpeinc!AC78</f>
        <v>564114.86915716715</v>
      </c>
      <c r="G85" s="68">
        <f>avgpeinc!AD78</f>
        <v>1138292.8615758826</v>
      </c>
      <c r="H85" s="536">
        <f>B85*0.01/'TB5'!B85</f>
        <v>0.14698161184787753</v>
      </c>
      <c r="I85" s="547">
        <f>C85*0.01/'TB5'!B85</f>
        <v>0.1567022502422333</v>
      </c>
      <c r="J85" s="553">
        <f>D85*0.01/'TB5'!C85</f>
        <v>0.1459144800901413</v>
      </c>
      <c r="K85" s="547">
        <f>E85*0.01/'TB5'!D85</f>
        <v>0.15644501149654386</v>
      </c>
      <c r="L85" s="553">
        <f>F85*0.01/'TB5'!E85</f>
        <v>0.14681392908096313</v>
      </c>
      <c r="M85" s="554">
        <f>G85*0.01/'TB5'!F85</f>
        <v>0.15959107875823975</v>
      </c>
    </row>
    <row r="86" spans="1:13" x14ac:dyDescent="0.2">
      <c r="A86" s="67">
        <v>1990</v>
      </c>
      <c r="B86" s="428">
        <f>avgpeinc!Y79</f>
        <v>744261.05112977291</v>
      </c>
      <c r="C86" s="319">
        <f>avgpeinc!Z79</f>
        <v>795003.83530654991</v>
      </c>
      <c r="D86" s="524">
        <f>avgpeinc!AA79</f>
        <v>748134.42815499485</v>
      </c>
      <c r="E86" s="524">
        <f>avgpeinc!AB79</f>
        <v>1015002.063868566</v>
      </c>
      <c r="F86" s="524">
        <f>avgpeinc!AC79</f>
        <v>549590.81927278463</v>
      </c>
      <c r="G86" s="62">
        <f>avgpeinc!AD79</f>
        <v>1134880.161107131</v>
      </c>
      <c r="H86" s="533">
        <f>B86*0.01/'TB5'!B86</f>
        <v>0.14710064232349393</v>
      </c>
      <c r="I86" s="544">
        <f>C86*0.01/'TB5'!B86</f>
        <v>0.15712977945804593</v>
      </c>
      <c r="J86" s="551">
        <f>D86*0.01/'TB5'!C86</f>
        <v>0.14752823114395139</v>
      </c>
      <c r="K86" s="544">
        <f>E86*0.01/'TB5'!D86</f>
        <v>0.15902782976627347</v>
      </c>
      <c r="L86" s="551">
        <f>F86*0.01/'TB5'!E86</f>
        <v>0.14306358993053436</v>
      </c>
      <c r="M86" s="552">
        <f>G86*0.01/'TB5'!F86</f>
        <v>0.15972250699996951</v>
      </c>
    </row>
    <row r="87" spans="1:13" x14ac:dyDescent="0.2">
      <c r="A87" s="67">
        <v>1991</v>
      </c>
      <c r="B87" s="428">
        <f>avgpeinc!Y80</f>
        <v>676405.42791289429</v>
      </c>
      <c r="C87" s="319">
        <f>avgpeinc!Z80</f>
        <v>725549.15672370663</v>
      </c>
      <c r="D87" s="524">
        <f>avgpeinc!AA80</f>
        <v>669361.18439505855</v>
      </c>
      <c r="E87" s="524">
        <f>avgpeinc!AB80</f>
        <v>905645.5461238299</v>
      </c>
      <c r="F87" s="524">
        <f>avgpeinc!AC80</f>
        <v>518053.26280653733</v>
      </c>
      <c r="G87" s="62">
        <f>avgpeinc!AD80</f>
        <v>1036981.3715423823</v>
      </c>
      <c r="H87" s="533">
        <f>B87*0.01/'TB5'!B87</f>
        <v>0.13648337125778198</v>
      </c>
      <c r="I87" s="544">
        <f>C87*0.01/'TB5'!B87</f>
        <v>0.14639946818351748</v>
      </c>
      <c r="J87" s="551">
        <f>D87*0.01/'TB5'!C87</f>
        <v>0.13538587093353274</v>
      </c>
      <c r="K87" s="544">
        <f>E87*0.01/'TB5'!D87</f>
        <v>0.14688970148563388</v>
      </c>
      <c r="L87" s="551">
        <f>F87*0.01/'TB5'!E87</f>
        <v>0.13485670089721677</v>
      </c>
      <c r="M87" s="552">
        <f>G87*0.01/'TB5'!F87</f>
        <v>0.14945742487907407</v>
      </c>
    </row>
    <row r="88" spans="1:13" x14ac:dyDescent="0.2">
      <c r="A88" s="67">
        <v>1992</v>
      </c>
      <c r="B88" s="428">
        <f>avgpeinc!Y81</f>
        <v>741620.56384908524</v>
      </c>
      <c r="C88" s="319">
        <f>avgpeinc!Z81</f>
        <v>793881.80131183169</v>
      </c>
      <c r="D88" s="524">
        <f>avgpeinc!AA81</f>
        <v>744081.38539662177</v>
      </c>
      <c r="E88" s="524">
        <f>avgpeinc!AB81</f>
        <v>1026325.1602341876</v>
      </c>
      <c r="F88" s="524">
        <f>avgpeinc!AC81</f>
        <v>535555.09771039872</v>
      </c>
      <c r="G88" s="62">
        <f>avgpeinc!AD81</f>
        <v>1130976.9267029779</v>
      </c>
      <c r="H88" s="533">
        <f>B88*0.01/'TB5'!B88</f>
        <v>0.14680194854736328</v>
      </c>
      <c r="I88" s="544">
        <f>C88*0.01/'TB5'!B88</f>
        <v>0.15714693069458008</v>
      </c>
      <c r="J88" s="551">
        <f>D88*0.01/'TB5'!C88</f>
        <v>0.14716808497905731</v>
      </c>
      <c r="K88" s="544">
        <f>E88*0.01/'TB5'!D88</f>
        <v>0.16287343204021454</v>
      </c>
      <c r="L88" s="551">
        <f>F88*0.01/'TB5'!E88</f>
        <v>0.13693925738334656</v>
      </c>
      <c r="M88" s="552">
        <f>G88*0.01/'TB5'!F88</f>
        <v>0.16072353720664978</v>
      </c>
    </row>
    <row r="89" spans="1:13" x14ac:dyDescent="0.2">
      <c r="A89" s="67">
        <v>1993</v>
      </c>
      <c r="B89" s="428">
        <f>avgpeinc!Y82</f>
        <v>720448.41671801906</v>
      </c>
      <c r="C89" s="319">
        <f>avgpeinc!Z82</f>
        <v>775593.42013117194</v>
      </c>
      <c r="D89" s="524">
        <f>avgpeinc!AA82</f>
        <v>720650.89181055734</v>
      </c>
      <c r="E89" s="524">
        <f>avgpeinc!AB82</f>
        <v>978561.42769906833</v>
      </c>
      <c r="F89" s="524">
        <f>avgpeinc!AC82</f>
        <v>545055.04250225809</v>
      </c>
      <c r="G89" s="62">
        <f>avgpeinc!AD82</f>
        <v>1104799.4236140905</v>
      </c>
      <c r="H89" s="533">
        <f>B89*0.01/'TB5'!B89</f>
        <v>0.14140902459621427</v>
      </c>
      <c r="I89" s="544">
        <f>C89*0.01/'TB5'!B89</f>
        <v>0.15223284065723419</v>
      </c>
      <c r="J89" s="551">
        <f>D89*0.01/'TB5'!C89</f>
        <v>0.14102028310298917</v>
      </c>
      <c r="K89" s="544">
        <f>E89*0.01/'TB5'!D89</f>
        <v>0.15319168567657471</v>
      </c>
      <c r="L89" s="551">
        <f>F89*0.01/'TB5'!E89</f>
        <v>0.13888838887214658</v>
      </c>
      <c r="M89" s="552">
        <f>G89*0.01/'TB5'!F89</f>
        <v>0.15586766600608826</v>
      </c>
    </row>
    <row r="90" spans="1:13" x14ac:dyDescent="0.2">
      <c r="A90" s="67">
        <v>1994</v>
      </c>
      <c r="B90" s="428">
        <f>avgpeinc!Y83</f>
        <v>739191.0272313233</v>
      </c>
      <c r="C90" s="319">
        <f>avgpeinc!Z83</f>
        <v>795589.38491234859</v>
      </c>
      <c r="D90" s="524">
        <f>avgpeinc!AA83</f>
        <v>734027.06275861117</v>
      </c>
      <c r="E90" s="524">
        <f>avgpeinc!AB83</f>
        <v>1000570.6858569751</v>
      </c>
      <c r="F90" s="524">
        <f>avgpeinc!AC83</f>
        <v>559655.17081352696</v>
      </c>
      <c r="G90" s="62">
        <f>avgpeinc!AD83</f>
        <v>1132029.7432644705</v>
      </c>
      <c r="H90" s="533">
        <f>B90*0.01/'TB5'!B90</f>
        <v>0.14049772918224335</v>
      </c>
      <c r="I90" s="544">
        <f>C90*0.01/'TB5'!B90</f>
        <v>0.15121734142303464</v>
      </c>
      <c r="J90" s="551">
        <f>D90*0.01/'TB5'!C90</f>
        <v>0.13920226693153384</v>
      </c>
      <c r="K90" s="544">
        <f>E90*0.01/'TB5'!D90</f>
        <v>0.15188720822334295</v>
      </c>
      <c r="L90" s="551">
        <f>F90*0.01/'TB5'!E90</f>
        <v>0.13826039433479309</v>
      </c>
      <c r="M90" s="552">
        <f>G90*0.01/'TB5'!F90</f>
        <v>0.15506044030189517</v>
      </c>
    </row>
    <row r="91" spans="1:13" x14ac:dyDescent="0.2">
      <c r="A91" s="67">
        <v>1995</v>
      </c>
      <c r="B91" s="428">
        <f>avgpeinc!Y84</f>
        <v>780660.60867360607</v>
      </c>
      <c r="C91" s="319">
        <f>avgpeinc!Z84</f>
        <v>839094.96525459923</v>
      </c>
      <c r="D91" s="524">
        <f>avgpeinc!AA84</f>
        <v>781812.21763783903</v>
      </c>
      <c r="E91" s="524">
        <f>avgpeinc!AB84</f>
        <v>1063925.6903365578</v>
      </c>
      <c r="F91" s="524">
        <f>avgpeinc!AC84</f>
        <v>586503.47539499111</v>
      </c>
      <c r="G91" s="62">
        <f>avgpeinc!AD84</f>
        <v>1193747.0973970254</v>
      </c>
      <c r="H91" s="533">
        <f>B91*0.01/'TB5'!B91</f>
        <v>0.14519089460372925</v>
      </c>
      <c r="I91" s="544">
        <f>C91*0.01/'TB5'!B91</f>
        <v>0.15605878829956055</v>
      </c>
      <c r="J91" s="551">
        <f>D91*0.01/'TB5'!C91</f>
        <v>0.14548704028129578</v>
      </c>
      <c r="K91" s="544">
        <f>E91*0.01/'TB5'!D91</f>
        <v>0.15880981087684631</v>
      </c>
      <c r="L91" s="551">
        <f>F91*0.01/'TB5'!E91</f>
        <v>0.14027789235115054</v>
      </c>
      <c r="M91" s="552">
        <f>G91*0.01/'TB5'!F91</f>
        <v>0.16019941866397858</v>
      </c>
    </row>
    <row r="92" spans="1:13" x14ac:dyDescent="0.2">
      <c r="A92" s="67">
        <v>1996</v>
      </c>
      <c r="B92" s="428">
        <f>avgpeinc!Y85</f>
        <v>845500.94114332425</v>
      </c>
      <c r="C92" s="319">
        <f>avgpeinc!Z85</f>
        <v>908071.08135403926</v>
      </c>
      <c r="D92" s="524">
        <f>avgpeinc!AA85</f>
        <v>833376.90047835873</v>
      </c>
      <c r="E92" s="524">
        <f>avgpeinc!AB85</f>
        <v>1152790.3402298167</v>
      </c>
      <c r="F92" s="524">
        <f>avgpeinc!AC85</f>
        <v>633428.4899391334</v>
      </c>
      <c r="G92" s="62">
        <f>avgpeinc!AD85</f>
        <v>1284220.3546608172</v>
      </c>
      <c r="H92" s="533">
        <f>B92*0.01/'TB5'!B92</f>
        <v>0.15243965387344358</v>
      </c>
      <c r="I92" s="544">
        <f>C92*0.01/'TB5'!B92</f>
        <v>0.16372074186801905</v>
      </c>
      <c r="J92" s="551">
        <f>D92*0.01/'TB5'!C92</f>
        <v>0.15217342972755432</v>
      </c>
      <c r="K92" s="544">
        <f>E92*0.01/'TB5'!D92</f>
        <v>0.16866338253021237</v>
      </c>
      <c r="L92" s="551">
        <f>F92*0.01/'TB5'!E92</f>
        <v>0.14537093043327334</v>
      </c>
      <c r="M92" s="552">
        <f>G92*0.01/'TB5'!F92</f>
        <v>0.16819399595260623</v>
      </c>
    </row>
    <row r="93" spans="1:13" x14ac:dyDescent="0.2">
      <c r="A93" s="67">
        <v>1997</v>
      </c>
      <c r="B93" s="428">
        <f>avgpeinc!Y86</f>
        <v>918804.80100728548</v>
      </c>
      <c r="C93" s="319">
        <f>avgpeinc!Z86</f>
        <v>983102.37002302322</v>
      </c>
      <c r="D93" s="524">
        <f>avgpeinc!AA86</f>
        <v>913885.5942876786</v>
      </c>
      <c r="E93" s="524">
        <f>avgpeinc!AB86</f>
        <v>1261121.1153595527</v>
      </c>
      <c r="F93" s="524">
        <f>avgpeinc!AC86</f>
        <v>677846.86822738685</v>
      </c>
      <c r="G93" s="62">
        <f>avgpeinc!AD86</f>
        <v>1389431.4612239846</v>
      </c>
      <c r="H93" s="533">
        <f>B93*0.01/'TB5'!B93</f>
        <v>0.15984882414340973</v>
      </c>
      <c r="I93" s="544">
        <f>C93*0.01/'TB5'!B93</f>
        <v>0.17103497684001925</v>
      </c>
      <c r="J93" s="551">
        <f>D93*0.01/'TB5'!C93</f>
        <v>0.16085124015808105</v>
      </c>
      <c r="K93" s="544">
        <f>E93*0.01/'TB5'!D93</f>
        <v>0.17658098042011258</v>
      </c>
      <c r="L93" s="551">
        <f>F93*0.01/'TB5'!E93</f>
        <v>0.15125605463981631</v>
      </c>
      <c r="M93" s="552">
        <f>G93*0.01/'TB5'!F93</f>
        <v>0.17575410008430481</v>
      </c>
    </row>
    <row r="94" spans="1:13" x14ac:dyDescent="0.2">
      <c r="A94" s="67">
        <v>1998</v>
      </c>
      <c r="B94" s="428">
        <f>avgpeinc!Y87</f>
        <v>974506.62087941787</v>
      </c>
      <c r="C94" s="319">
        <f>avgpeinc!Z87</f>
        <v>1043539.9955237303</v>
      </c>
      <c r="D94" s="524">
        <f>avgpeinc!AA87</f>
        <v>972205.24669704644</v>
      </c>
      <c r="E94" s="524">
        <f>avgpeinc!AB87</f>
        <v>1348422.4450460242</v>
      </c>
      <c r="F94" s="524">
        <f>avgpeinc!AC87</f>
        <v>710747.28400237637</v>
      </c>
      <c r="G94" s="62">
        <f>avgpeinc!AD87</f>
        <v>1469463.1151767687</v>
      </c>
      <c r="H94" s="533">
        <f>B94*0.01/'TB5'!B94</f>
        <v>0.16328857839107513</v>
      </c>
      <c r="I94" s="544">
        <f>C94*0.01/'TB5'!B94</f>
        <v>0.17485582828521729</v>
      </c>
      <c r="J94" s="551">
        <f>D94*0.01/'TB5'!C94</f>
        <v>0.16417400538921353</v>
      </c>
      <c r="K94" s="544">
        <f>E94*0.01/'TB5'!D94</f>
        <v>0.18214218318462372</v>
      </c>
      <c r="L94" s="551">
        <f>F94*0.01/'TB5'!E94</f>
        <v>0.15255329012870786</v>
      </c>
      <c r="M94" s="552">
        <f>G94*0.01/'TB5'!F94</f>
        <v>0.1795721501111984</v>
      </c>
    </row>
    <row r="95" spans="1:13" x14ac:dyDescent="0.2">
      <c r="A95" s="72">
        <v>1999</v>
      </c>
      <c r="B95" s="429">
        <f>avgpeinc!Y88</f>
        <v>1030703.4211687623</v>
      </c>
      <c r="C95" s="320">
        <f>avgpeinc!Z88</f>
        <v>1103805.8003160621</v>
      </c>
      <c r="D95" s="526">
        <f>avgpeinc!AA88</f>
        <v>1039216.0063857436</v>
      </c>
      <c r="E95" s="526">
        <f>avgpeinc!AB88</f>
        <v>1452007.8155086855</v>
      </c>
      <c r="F95" s="526">
        <f>avgpeinc!AC88</f>
        <v>730017.24904943735</v>
      </c>
      <c r="G95" s="68">
        <f>avgpeinc!AD88</f>
        <v>1546653.1661674411</v>
      </c>
      <c r="H95" s="536">
        <f>B95*0.01/'TB5'!B95</f>
        <v>0.16761612892150879</v>
      </c>
      <c r="I95" s="547">
        <f>C95*0.01/'TB5'!B95</f>
        <v>0.17950426042079926</v>
      </c>
      <c r="J95" s="553">
        <f>D95*0.01/'TB5'!C95</f>
        <v>0.1700022965669632</v>
      </c>
      <c r="K95" s="547">
        <f>E95*0.01/'TB5'!D95</f>
        <v>0.18978071212768555</v>
      </c>
      <c r="L95" s="553">
        <f>F95*0.01/'TB5'!E95</f>
        <v>0.15265314280986789</v>
      </c>
      <c r="M95" s="554">
        <f>G95*0.01/'TB5'!F95</f>
        <v>0.18421612679958344</v>
      </c>
    </row>
    <row r="96" spans="1:13" x14ac:dyDescent="0.2">
      <c r="A96" s="77">
        <v>2000</v>
      </c>
      <c r="B96" s="430">
        <f>avgpeinc!Y89</f>
        <v>1101640.0148769037</v>
      </c>
      <c r="C96" s="321">
        <f>avgpeinc!Z89</f>
        <v>1178705.940061185</v>
      </c>
      <c r="D96" s="528">
        <f>avgpeinc!AA89</f>
        <v>1094660.931883465</v>
      </c>
      <c r="E96" s="528">
        <f>avgpeinc!AB89</f>
        <v>1555411.9055295123</v>
      </c>
      <c r="F96" s="528">
        <f>avgpeinc!AC89</f>
        <v>775856.10739229457</v>
      </c>
      <c r="G96" s="74">
        <f>avgpeinc!AD89</f>
        <v>1646746.6827980683</v>
      </c>
      <c r="H96" s="537">
        <f>B96*0.01/'TB5'!B96</f>
        <v>0.17346110939979556</v>
      </c>
      <c r="I96" s="548">
        <f>C96*0.01/'TB5'!B96</f>
        <v>0.18559569120407104</v>
      </c>
      <c r="J96" s="555">
        <f>D96*0.01/'TB5'!C96</f>
        <v>0.17470702528953549</v>
      </c>
      <c r="K96" s="548">
        <f>E96*0.01/'TB5'!D96</f>
        <v>0.19734476506710047</v>
      </c>
      <c r="L96" s="555">
        <f>F96*0.01/'TB5'!E96</f>
        <v>0.15684451162815091</v>
      </c>
      <c r="M96" s="556">
        <f>G96*0.01/'TB5'!F96</f>
        <v>0.19022108614444733</v>
      </c>
    </row>
    <row r="97" spans="1:13" x14ac:dyDescent="0.2">
      <c r="A97" s="67">
        <v>2001</v>
      </c>
      <c r="B97" s="428">
        <f>avgpeinc!Y90</f>
        <v>1049199.2483465197</v>
      </c>
      <c r="C97" s="319">
        <f>avgpeinc!Z90</f>
        <v>1124324.1961706285</v>
      </c>
      <c r="D97" s="524">
        <f>avgpeinc!AA90</f>
        <v>1033171.7483019212</v>
      </c>
      <c r="E97" s="524">
        <f>avgpeinc!AB90</f>
        <v>1464244.542442997</v>
      </c>
      <c r="F97" s="524">
        <f>avgpeinc!AC90</f>
        <v>755900.50438071566</v>
      </c>
      <c r="G97" s="62">
        <f>avgpeinc!AD90</f>
        <v>1573983.8527629848</v>
      </c>
      <c r="H97" s="533">
        <f>B97*0.01/'TB5'!B97</f>
        <v>0.16608379781246185</v>
      </c>
      <c r="I97" s="544">
        <f>C97*0.01/'TB5'!B97</f>
        <v>0.17797575891017914</v>
      </c>
      <c r="J97" s="551">
        <f>D97*0.01/'TB5'!C97</f>
        <v>0.16590063273906711</v>
      </c>
      <c r="K97" s="544">
        <f>E97*0.01/'TB5'!D97</f>
        <v>0.18703669309616089</v>
      </c>
      <c r="L97" s="551">
        <f>F97*0.01/'TB5'!E97</f>
        <v>0.15328921377658847</v>
      </c>
      <c r="M97" s="552">
        <f>G97*0.01/'TB5'!F97</f>
        <v>0.18236528337001801</v>
      </c>
    </row>
    <row r="98" spans="1:13" x14ac:dyDescent="0.2">
      <c r="A98" s="67">
        <v>2002</v>
      </c>
      <c r="B98" s="428">
        <f>avgpeinc!Y91</f>
        <v>1014749.0545078425</v>
      </c>
      <c r="C98" s="319">
        <f>avgpeinc!Z91</f>
        <v>1088841.8387393763</v>
      </c>
      <c r="D98" s="524">
        <f>avgpeinc!AA91</f>
        <v>992312.1106690102</v>
      </c>
      <c r="E98" s="524">
        <f>avgpeinc!AB91</f>
        <v>1393867.2371127703</v>
      </c>
      <c r="F98" s="524">
        <f>avgpeinc!AC91</f>
        <v>757050.41330338514</v>
      </c>
      <c r="G98" s="62">
        <f>avgpeinc!AD91</f>
        <v>1520706.7521280218</v>
      </c>
      <c r="H98" s="533">
        <f>B98*0.01/'TB5'!B98</f>
        <v>0.16102613508701327</v>
      </c>
      <c r="I98" s="544">
        <f>C98*0.01/'TB5'!B98</f>
        <v>0.17278359830379489</v>
      </c>
      <c r="J98" s="551">
        <f>D98*0.01/'TB5'!C98</f>
        <v>0.15970285236835477</v>
      </c>
      <c r="K98" s="544">
        <f>E98*0.01/'TB5'!D98</f>
        <v>0.18008837103843686</v>
      </c>
      <c r="L98" s="551">
        <f>F98*0.01/'TB5'!E98</f>
        <v>0.15197262167930603</v>
      </c>
      <c r="M98" s="552">
        <f>G98*0.01/'TB5'!F98</f>
        <v>0.17701044678688047</v>
      </c>
    </row>
    <row r="99" spans="1:13" x14ac:dyDescent="0.2">
      <c r="A99" s="67">
        <v>2003</v>
      </c>
      <c r="B99" s="428">
        <f>avgpeinc!Y92</f>
        <v>1039404.785586754</v>
      </c>
      <c r="C99" s="319">
        <f>avgpeinc!Z92</f>
        <v>1112802.9920681615</v>
      </c>
      <c r="D99" s="524">
        <f>avgpeinc!AA92</f>
        <v>1016950.0220455318</v>
      </c>
      <c r="E99" s="524">
        <f>avgpeinc!AB92</f>
        <v>1416963.6719667399</v>
      </c>
      <c r="F99" s="524">
        <f>avgpeinc!AC92</f>
        <v>780257.00042270718</v>
      </c>
      <c r="G99" s="62">
        <f>avgpeinc!AD92</f>
        <v>1557835.2659344452</v>
      </c>
      <c r="H99" s="533">
        <f>B99*0.01/'TB5'!B99</f>
        <v>0.16332682967185977</v>
      </c>
      <c r="I99" s="544">
        <f>C99*0.01/'TB5'!B99</f>
        <v>0.17486025393009189</v>
      </c>
      <c r="J99" s="551">
        <f>D99*0.01/'TB5'!C99</f>
        <v>0.16171929240226746</v>
      </c>
      <c r="K99" s="544">
        <f>E99*0.01/'TB5'!D99</f>
        <v>0.18277020752429962</v>
      </c>
      <c r="L99" s="551">
        <f>F99*0.01/'TB5'!E99</f>
        <v>0.15335610508918759</v>
      </c>
      <c r="M99" s="552">
        <f>G99*0.01/'TB5'!F99</f>
        <v>0.17947937548160553</v>
      </c>
    </row>
    <row r="100" spans="1:13" x14ac:dyDescent="0.2">
      <c r="A100" s="67">
        <v>2004</v>
      </c>
      <c r="B100" s="428">
        <f>avgpeinc!Y93</f>
        <v>1117653.6366903842</v>
      </c>
      <c r="C100" s="319">
        <f>avgpeinc!Z93</f>
        <v>1193452.7850252283</v>
      </c>
      <c r="D100" s="524">
        <f>avgpeinc!AA93</f>
        <v>1102904.9117150472</v>
      </c>
      <c r="E100" s="524">
        <f>avgpeinc!AB93</f>
        <v>1538730.2032324953</v>
      </c>
      <c r="F100" s="524">
        <f>avgpeinc!AC93</f>
        <v>822726.31197463628</v>
      </c>
      <c r="G100" s="62">
        <f>avgpeinc!AD93</f>
        <v>1669879.6773429334</v>
      </c>
      <c r="H100" s="533">
        <f>B100*0.01/'TB5'!B100</f>
        <v>0.17063263058662417</v>
      </c>
      <c r="I100" s="544">
        <f>C100*0.01/'TB5'!B100</f>
        <v>0.18220491707324984</v>
      </c>
      <c r="J100" s="551">
        <f>D100*0.01/'TB5'!C100</f>
        <v>0.17033657431602481</v>
      </c>
      <c r="K100" s="544">
        <f>E100*0.01/'TB5'!D100</f>
        <v>0.19232740998268127</v>
      </c>
      <c r="L100" s="551">
        <f>F100*0.01/'TB5'!E100</f>
        <v>0.1575545817613602</v>
      </c>
      <c r="M100" s="552">
        <f>G100*0.01/'TB5'!F100</f>
        <v>0.18707112967967987</v>
      </c>
    </row>
    <row r="101" spans="1:13" x14ac:dyDescent="0.2">
      <c r="A101" s="67">
        <v>2005</v>
      </c>
      <c r="B101" s="428">
        <f>avgpeinc!Y94</f>
        <v>1212834.0372873743</v>
      </c>
      <c r="C101" s="319">
        <f>avgpeinc!Z94</f>
        <v>1288076.1084896273</v>
      </c>
      <c r="D101" s="524">
        <f>avgpeinc!AA94</f>
        <v>1200985.7019727801</v>
      </c>
      <c r="E101" s="524">
        <f>avgpeinc!AB94</f>
        <v>1661299.9116865089</v>
      </c>
      <c r="F101" s="524">
        <f>avgpeinc!AC94</f>
        <v>892658.39110154042</v>
      </c>
      <c r="G101" s="62">
        <f>avgpeinc!AD94</f>
        <v>1801179.0516876411</v>
      </c>
      <c r="H101" s="533">
        <f>B101*0.01/'TB5'!B101</f>
        <v>0.18077278137207034</v>
      </c>
      <c r="I101" s="544">
        <f>C101*0.01/'TB5'!B101</f>
        <v>0.19198760390281677</v>
      </c>
      <c r="J101" s="551">
        <f>D101*0.01/'TB5'!C101</f>
        <v>0.18208964169025418</v>
      </c>
      <c r="K101" s="544">
        <f>E101*0.01/'TB5'!D101</f>
        <v>0.20237824320793149</v>
      </c>
      <c r="L101" s="551">
        <f>F101*0.01/'TB5'!E101</f>
        <v>0.16748161613941195</v>
      </c>
      <c r="M101" s="552">
        <f>G101*0.01/'TB5'!F101</f>
        <v>0.19787637889385226</v>
      </c>
    </row>
    <row r="102" spans="1:13" x14ac:dyDescent="0.2">
      <c r="A102" s="67">
        <v>2006</v>
      </c>
      <c r="B102" s="428">
        <f>avgpeinc!Y95</f>
        <v>1272515.6481838678</v>
      </c>
      <c r="C102" s="319">
        <f>avgpeinc!Z95</f>
        <v>1349088.9639327463</v>
      </c>
      <c r="D102" s="524">
        <f>avgpeinc!AA95</f>
        <v>1255352.929895496</v>
      </c>
      <c r="E102" s="524">
        <f>avgpeinc!AB95</f>
        <v>1729579.9955035537</v>
      </c>
      <c r="F102" s="524">
        <f>avgpeinc!AC95</f>
        <v>942029.61085078109</v>
      </c>
      <c r="G102" s="62">
        <f>avgpeinc!AD95</f>
        <v>1887260.322556858</v>
      </c>
      <c r="H102" s="533">
        <f>B102*0.01/'TB5'!B102</f>
        <v>0.185418501496315</v>
      </c>
      <c r="I102" s="544">
        <f>C102*0.01/'TB5'!B102</f>
        <v>0.19657601416110992</v>
      </c>
      <c r="J102" s="551">
        <f>D102*0.01/'TB5'!C102</f>
        <v>0.18732190132141111</v>
      </c>
      <c r="K102" s="544">
        <f>E102*0.01/'TB5'!D102</f>
        <v>0.2075537443161011</v>
      </c>
      <c r="L102" s="551">
        <f>F102*0.01/'TB5'!E102</f>
        <v>0.17076683044433591</v>
      </c>
      <c r="M102" s="552">
        <f>G102*0.01/'TB5'!F102</f>
        <v>0.20269517600536346</v>
      </c>
    </row>
    <row r="103" spans="1:13" x14ac:dyDescent="0.2">
      <c r="A103" s="67">
        <v>2007</v>
      </c>
      <c r="B103" s="428">
        <f>avgpeinc!Y96</f>
        <v>1248515.0093104038</v>
      </c>
      <c r="C103" s="319">
        <f>avgpeinc!Z96</f>
        <v>1323064.4738673191</v>
      </c>
      <c r="D103" s="524">
        <f>avgpeinc!AA96</f>
        <v>1250623.4627022475</v>
      </c>
      <c r="E103" s="524">
        <f>avgpeinc!AB96</f>
        <v>1704866.5647974447</v>
      </c>
      <c r="F103" s="524">
        <f>avgpeinc!AC96</f>
        <v>923184.59946018178</v>
      </c>
      <c r="G103" s="62">
        <f>avgpeinc!AD96</f>
        <v>1850805.2222923469</v>
      </c>
      <c r="H103" s="533">
        <f>B103*0.01/'TB5'!B103</f>
        <v>0.18382576107978824</v>
      </c>
      <c r="I103" s="544">
        <f>C103*0.01/'TB5'!B103</f>
        <v>0.19480209052562714</v>
      </c>
      <c r="J103" s="551">
        <f>D103*0.01/'TB5'!C103</f>
        <v>0.18896290659904477</v>
      </c>
      <c r="K103" s="544">
        <f>E103*0.01/'TB5'!D103</f>
        <v>0.20646901428699496</v>
      </c>
      <c r="L103" s="551">
        <f>F103*0.01/'TB5'!E103</f>
        <v>0.1692971736192703</v>
      </c>
      <c r="M103" s="552">
        <f>G103*0.01/'TB5'!F103</f>
        <v>0.20128321647644046</v>
      </c>
    </row>
    <row r="104" spans="1:13" x14ac:dyDescent="0.2">
      <c r="A104" s="67">
        <v>2008</v>
      </c>
      <c r="B104" s="428">
        <f>avgpeinc!Y97</f>
        <v>1187528.099467183</v>
      </c>
      <c r="C104" s="319">
        <f>avgpeinc!Z97</f>
        <v>1260942.738608866</v>
      </c>
      <c r="D104" s="524">
        <f>avgpeinc!AA97</f>
        <v>1172811.0038622995</v>
      </c>
      <c r="E104" s="524">
        <f>avgpeinc!AB97</f>
        <v>1606573.2043319847</v>
      </c>
      <c r="F104" s="524">
        <f>avgpeinc!AC97</f>
        <v>891548.05939787976</v>
      </c>
      <c r="G104" s="62">
        <f>avgpeinc!AD97</f>
        <v>1755599.1501429188</v>
      </c>
      <c r="H104" s="533">
        <f>B104*0.01/'TB5'!B104</f>
        <v>0.17935754358768463</v>
      </c>
      <c r="I104" s="544">
        <f>C104*0.01/'TB5'!B104</f>
        <v>0.190445676445961</v>
      </c>
      <c r="J104" s="551">
        <f>D104*0.01/'TB5'!C104</f>
        <v>0.18199154734611514</v>
      </c>
      <c r="K104" s="544">
        <f>E104*0.01/'TB5'!D104</f>
        <v>0.2016248553991318</v>
      </c>
      <c r="L104" s="551">
        <f>F104*0.01/'TB5'!E104</f>
        <v>0.16575010120868686</v>
      </c>
      <c r="M104" s="552">
        <f>G104*0.01/'TB5'!F104</f>
        <v>0.19649514555931089</v>
      </c>
    </row>
    <row r="105" spans="1:13" x14ac:dyDescent="0.2">
      <c r="A105" s="72">
        <v>2009</v>
      </c>
      <c r="B105" s="431">
        <f>avgpeinc!Y98</f>
        <v>1059943.0745710137</v>
      </c>
      <c r="C105" s="322">
        <f>avgpeinc!Z98</f>
        <v>1125129.6703731488</v>
      </c>
      <c r="D105" s="526">
        <f>avgpeinc!AA98</f>
        <v>1062955.0590112295</v>
      </c>
      <c r="E105" s="526">
        <f>avgpeinc!AB98</f>
        <v>1427344.7213300287</v>
      </c>
      <c r="F105" s="526">
        <f>avgpeinc!AC98</f>
        <v>803358.11058287707</v>
      </c>
      <c r="G105" s="68">
        <f>avgpeinc!AD98</f>
        <v>1574937.14418595</v>
      </c>
      <c r="H105" s="536">
        <f>B105*0.01/'TB5'!B105</f>
        <v>0.16755276918411255</v>
      </c>
      <c r="I105" s="547">
        <f>C105*0.01/'TB5'!B105</f>
        <v>0.17785727977752691</v>
      </c>
      <c r="J105" s="557">
        <f>D105*0.01/'TB5'!C105</f>
        <v>0.17149686813354492</v>
      </c>
      <c r="K105" s="558">
        <f>E105*0.01/'TB5'!D105</f>
        <v>0.18987993896007535</v>
      </c>
      <c r="L105" s="553">
        <f>F105*0.01/'TB5'!E105</f>
        <v>0.1535947918891907</v>
      </c>
      <c r="M105" s="554">
        <f>G105*0.01/'TB5'!F105</f>
        <v>0.18427786231040955</v>
      </c>
    </row>
    <row r="106" spans="1:13" x14ac:dyDescent="0.2">
      <c r="A106" s="67">
        <v>2010</v>
      </c>
      <c r="B106" s="432">
        <f>avgpeinc!Y99</f>
        <v>1172264.9383008201</v>
      </c>
      <c r="C106" s="323">
        <f>avgpeinc!Z99</f>
        <v>1239762.2715893211</v>
      </c>
      <c r="D106" s="524">
        <f>avgpeinc!AA99</f>
        <v>1165584.2931513763</v>
      </c>
      <c r="E106" s="524">
        <f>avgpeinc!AB99</f>
        <v>1558248.7748506379</v>
      </c>
      <c r="F106" s="524">
        <f>avgpeinc!AC99</f>
        <v>898483.67306374037</v>
      </c>
      <c r="G106" s="62">
        <f>avgpeinc!AD99</f>
        <v>1730645.643191641</v>
      </c>
      <c r="H106" s="533">
        <f>B106*0.01/'TB5'!B106</f>
        <v>0.17931967973709106</v>
      </c>
      <c r="I106" s="544">
        <f>C106*0.01/'TB5'!B106</f>
        <v>0.1896446496248245</v>
      </c>
      <c r="J106" s="559">
        <f>D106*0.01/'TB5'!C106</f>
        <v>0.18492728471755981</v>
      </c>
      <c r="K106" s="560">
        <f>E106*0.01/'TB5'!D106</f>
        <v>0.20220361649990082</v>
      </c>
      <c r="L106" s="551">
        <f>F106*0.01/'TB5'!E106</f>
        <v>0.16501417756080627</v>
      </c>
      <c r="M106" s="552">
        <f>G106*0.01/'TB5'!F106</f>
        <v>0.19695825874805448</v>
      </c>
    </row>
    <row r="107" spans="1:13" x14ac:dyDescent="0.2">
      <c r="A107" s="67">
        <v>2011</v>
      </c>
      <c r="B107" s="432">
        <f>avgpeinc!Y100</f>
        <v>1207537.9983614797</v>
      </c>
      <c r="C107" s="323">
        <f>avgpeinc!Z100</f>
        <v>1279432.4002513485</v>
      </c>
      <c r="D107" s="524">
        <f>avgpeinc!AA100</f>
        <v>1210840.7681837953</v>
      </c>
      <c r="E107" s="524">
        <f>avgpeinc!AB100</f>
        <v>1620333.2099216213</v>
      </c>
      <c r="F107" s="524">
        <f>avgpeinc!AC100</f>
        <v>911003.44971959898</v>
      </c>
      <c r="G107" s="62">
        <f>avgpeinc!AD100</f>
        <v>1784531.1688875481</v>
      </c>
      <c r="H107" s="533">
        <f>B107*0.01/'TB5'!B107</f>
        <v>0.18176597356796262</v>
      </c>
      <c r="I107" s="544">
        <f>C107*0.01/'TB5'!B107</f>
        <v>0.19258795678615567</v>
      </c>
      <c r="J107" s="559">
        <f>D107*0.01/'TB5'!C107</f>
        <v>0.18801531195640561</v>
      </c>
      <c r="K107" s="560">
        <f>E107*0.01/'TB5'!D107</f>
        <v>0.20305481553077698</v>
      </c>
      <c r="L107" s="551">
        <f>F107*0.01/'TB5'!E107</f>
        <v>0.16848719120025635</v>
      </c>
      <c r="M107" s="552">
        <f>G107*0.01/'TB5'!F107</f>
        <v>0.20052193105220795</v>
      </c>
    </row>
    <row r="108" spans="1:13" x14ac:dyDescent="0.2">
      <c r="A108" s="67">
        <v>2012</v>
      </c>
      <c r="B108" s="432">
        <f>avgpeinc!Y101</f>
        <v>1320851.1477677175</v>
      </c>
      <c r="C108" s="323">
        <f>avgpeinc!Z101</f>
        <v>1395654.629999931</v>
      </c>
      <c r="D108" s="524">
        <f>avgpeinc!AA101</f>
        <v>1329351.7266513761</v>
      </c>
      <c r="E108" s="524">
        <f>avgpeinc!AB101</f>
        <v>1763733.3251960764</v>
      </c>
      <c r="F108" s="524">
        <f>avgpeinc!AC101</f>
        <v>1000936.8617580367</v>
      </c>
      <c r="G108" s="62">
        <f>avgpeinc!AD101</f>
        <v>1938286.2604861234</v>
      </c>
      <c r="H108" s="533">
        <f>B108*0.01/'TB5'!B108</f>
        <v>0.1949698477983475</v>
      </c>
      <c r="I108" s="544">
        <f>C108*0.01/'TB5'!B108</f>
        <v>0.20601153373718264</v>
      </c>
      <c r="J108" s="559">
        <f>D108*0.01/'TB5'!C108</f>
        <v>0.2044931948184967</v>
      </c>
      <c r="K108" s="560">
        <f>E108*0.01/'TB5'!D108</f>
        <v>0.21781171858310699</v>
      </c>
      <c r="L108" s="551">
        <f>F108*0.01/'TB5'!E108</f>
        <v>0.18041872978210449</v>
      </c>
      <c r="M108" s="552">
        <f>G108*0.01/'TB5'!F108</f>
        <v>0.21417006850242612</v>
      </c>
    </row>
    <row r="109" spans="1:13" x14ac:dyDescent="0.2">
      <c r="A109" s="67">
        <v>2013</v>
      </c>
      <c r="B109" s="432">
        <f>avgpeinc!Y102</f>
        <v>1254541.6636462412</v>
      </c>
      <c r="C109" s="323">
        <f>avgpeinc!Z102</f>
        <v>1332379.0066446802</v>
      </c>
      <c r="D109" s="524">
        <f>avgpeinc!AA102</f>
        <v>1205498.6326058933</v>
      </c>
      <c r="E109" s="524">
        <f>avgpeinc!AB102</f>
        <v>1684003.3058805217</v>
      </c>
      <c r="F109" s="524">
        <f>avgpeinc!AC102</f>
        <v>953591.50162633508</v>
      </c>
      <c r="G109" s="62">
        <f>avgpeinc!AD102</f>
        <v>1848102.2648170781</v>
      </c>
      <c r="H109" s="533">
        <f>B109*0.01/'TB5'!B109</f>
        <v>0.18485242128372192</v>
      </c>
      <c r="I109" s="544">
        <f>C109*0.01/'TB5'!B109</f>
        <v>0.19632148742675778</v>
      </c>
      <c r="J109" s="559">
        <f>D109*0.01/'TB5'!C109</f>
        <v>0.18223564326763153</v>
      </c>
      <c r="K109" s="560">
        <f>E109*0.01/'TB5'!D109</f>
        <v>0.20635087788105011</v>
      </c>
      <c r="L109" s="551">
        <f>F109*0.01/'TB5'!E109</f>
        <v>0.17256623506546021</v>
      </c>
      <c r="M109" s="552">
        <f>G109*0.01/'TB5'!F109</f>
        <v>0.20362418889999392</v>
      </c>
    </row>
    <row r="110" spans="1:13" x14ac:dyDescent="0.2">
      <c r="A110" s="67">
        <v>2014</v>
      </c>
      <c r="B110" s="432">
        <f>avgpeinc!Y103</f>
        <v>1311405.8353706389</v>
      </c>
      <c r="C110" s="323">
        <f>avgpeinc!Z103</f>
        <v>1390997.0950356596</v>
      </c>
      <c r="D110" s="524">
        <f>avgpeinc!AA103</f>
        <v>1260223.2792270773</v>
      </c>
      <c r="E110" s="524">
        <f>avgpeinc!AB103</f>
        <v>1753665.6185927107</v>
      </c>
      <c r="F110" s="524">
        <f>avgpeinc!AC103</f>
        <v>1001686.4040897976</v>
      </c>
      <c r="G110" s="62">
        <f>avgpeinc!AD103</f>
        <v>1924912.0028726545</v>
      </c>
      <c r="H110" s="533">
        <f>B110*0.01/'TB5'!B110</f>
        <v>0.18980042636394498</v>
      </c>
      <c r="I110" s="544">
        <f>C110*0.01/'TB5'!B110</f>
        <v>0.20131970942020416</v>
      </c>
      <c r="J110" s="559">
        <f>D110*0.01/'TB5'!C110</f>
        <v>0.18709233403205874</v>
      </c>
      <c r="K110" s="560">
        <f>E110*0.01/'TB5'!D110</f>
        <v>0.21062090992927548</v>
      </c>
      <c r="L110" s="551">
        <f>F110*0.01/'TB5'!E110</f>
        <v>0.1784820556640625</v>
      </c>
      <c r="M110" s="552">
        <f>G110*0.01/'TB5'!F110</f>
        <v>0.20917785167694095</v>
      </c>
    </row>
    <row r="111" spans="1:13" x14ac:dyDescent="0.2">
      <c r="A111" s="67">
        <v>2015</v>
      </c>
      <c r="B111" s="432">
        <f>avgpeinc!Y104</f>
        <v>1326509.760270589</v>
      </c>
      <c r="C111" s="323">
        <f>avgpeinc!Z104</f>
        <v>1407908.172368713</v>
      </c>
      <c r="D111" s="524">
        <f>avgpeinc!AA104</f>
        <v>1266571.8062706953</v>
      </c>
      <c r="E111" s="524">
        <f>avgpeinc!AB104</f>
        <v>1784638.8700927622</v>
      </c>
      <c r="F111" s="524">
        <f>avgpeinc!AC104</f>
        <v>1004576.9250028317</v>
      </c>
      <c r="G111" s="62">
        <f>avgpeinc!AD104</f>
        <v>1946389.9227791417</v>
      </c>
      <c r="H111" s="533">
        <f>B111*0.01/'TB5'!B111</f>
        <v>0.18911042809486389</v>
      </c>
      <c r="I111" s="544">
        <f>C111*0.01/'TB5'!B111</f>
        <v>0.2007147818803787</v>
      </c>
      <c r="J111" s="559">
        <f>D111*0.01/'TB5'!C111</f>
        <v>0.18620416522026068</v>
      </c>
      <c r="K111" s="560">
        <f>E111*0.01/'TB5'!D111</f>
        <v>0.21165578067302701</v>
      </c>
      <c r="L111" s="551">
        <f>F111*0.01/'TB5'!E111</f>
        <v>0.17574971914291382</v>
      </c>
      <c r="M111" s="552">
        <f>G111*0.01/'TB5'!F111</f>
        <v>0.20863549411296847</v>
      </c>
    </row>
    <row r="112" spans="1:13" x14ac:dyDescent="0.2">
      <c r="A112" s="67">
        <v>2016</v>
      </c>
      <c r="B112" s="432">
        <f>avgpeinc!Y105</f>
        <v>1301238.8936020089</v>
      </c>
      <c r="C112" s="323">
        <f>avgpeinc!Z105</f>
        <v>1381910.7515658466</v>
      </c>
      <c r="D112" s="524">
        <f>avgpeinc!AA105</f>
        <v>1233734.5517694086</v>
      </c>
      <c r="E112" s="524">
        <f>avgpeinc!AB105</f>
        <v>1746519.7736091001</v>
      </c>
      <c r="F112" s="524">
        <f>avgpeinc!AC105</f>
        <v>993564.28603970842</v>
      </c>
      <c r="G112" s="62">
        <f>avgpeinc!AD105</f>
        <v>1904237.9476702001</v>
      </c>
      <c r="H112" s="533">
        <f>B112*0.01/'TB5'!B112</f>
        <v>0.18671123683452609</v>
      </c>
      <c r="I112" s="544">
        <f>C112*0.01/'TB5'!B112</f>
        <v>0.19828662276268005</v>
      </c>
      <c r="J112" s="559">
        <f>D112*0.01/'TB5'!C112</f>
        <v>0.18338072299957278</v>
      </c>
      <c r="K112" s="560">
        <f>E112*0.01/'TB5'!D112</f>
        <v>0.20882038772106171</v>
      </c>
      <c r="L112" s="551">
        <f>F112*0.01/'TB5'!E112</f>
        <v>0.17435912787914273</v>
      </c>
      <c r="M112" s="552">
        <f>G112*0.01/'TB5'!F112</f>
        <v>0.20637242496013639</v>
      </c>
    </row>
    <row r="113" spans="1:13" x14ac:dyDescent="0.2">
      <c r="A113" s="67">
        <v>2017</v>
      </c>
      <c r="B113" s="432">
        <f>avgpeinc!Y106</f>
        <v>1354501.7532126131</v>
      </c>
      <c r="C113" s="323">
        <f>avgpeinc!Z106</f>
        <v>1434692.2564383221</v>
      </c>
      <c r="D113" s="524">
        <f>avgpeinc!AA106</f>
        <v>1374808.4610802992</v>
      </c>
      <c r="E113" s="524">
        <f>avgpeinc!AB106</f>
        <v>1820995.6724170838</v>
      </c>
      <c r="F113" s="524">
        <f>avgpeinc!AC106</f>
        <v>1018004.5989543591</v>
      </c>
      <c r="G113" s="62">
        <f>avgpeinc!AD106</f>
        <v>1996774.5669809259</v>
      </c>
      <c r="H113" s="533">
        <f>B113*0.01/'TB5'!B113</f>
        <v>0.19064128398895261</v>
      </c>
      <c r="I113" s="544">
        <f>C113*0.01/'TB5'!B113</f>
        <v>0.20192781090736386</v>
      </c>
      <c r="J113" s="559">
        <f>D113*0.01/'TB5'!C113</f>
        <v>0.20109124481678012</v>
      </c>
      <c r="K113" s="560">
        <f>E113*0.01/'TB5'!D113</f>
        <v>0.21405699849128723</v>
      </c>
      <c r="L113" s="551">
        <f>F113*0.01/'TB5'!E113</f>
        <v>0.17540490627288816</v>
      </c>
      <c r="M113" s="552">
        <f>G113*0.01/'TB5'!F113</f>
        <v>0.20981037616729734</v>
      </c>
    </row>
    <row r="114" spans="1:13" x14ac:dyDescent="0.2">
      <c r="A114" s="67">
        <v>2018</v>
      </c>
      <c r="B114" s="432">
        <f>avgpeinc!Y107</f>
        <v>1393631.5251123642</v>
      </c>
      <c r="C114" s="323">
        <f>avgpeinc!Z107</f>
        <v>1474649.7540614193</v>
      </c>
      <c r="D114" s="524">
        <f>avgpeinc!AA107</f>
        <v>1412125.3782152897</v>
      </c>
      <c r="E114" s="524">
        <f>avgpeinc!AB107</f>
        <v>1864140.5958702806</v>
      </c>
      <c r="F114" s="524">
        <f>avgpeinc!AC107</f>
        <v>1054141.6767030496</v>
      </c>
      <c r="G114" s="62">
        <f>avgpeinc!AD107</f>
        <v>2055241.3729074507</v>
      </c>
      <c r="H114" s="533">
        <f>B114*0.01/'TB5'!B114</f>
        <v>0.19258831441402435</v>
      </c>
      <c r="I114" s="544">
        <f>C114*0.01/'TB5'!B114</f>
        <v>0.20378436148166656</v>
      </c>
      <c r="J114" s="559">
        <f>D114*0.01/'TB5'!C114</f>
        <v>0.20290639996528625</v>
      </c>
      <c r="K114" s="560">
        <f>E114*0.01/'TB5'!D114</f>
        <v>0.21530082821846006</v>
      </c>
      <c r="L114" s="551">
        <f>F114*0.01/'TB5'!E114</f>
        <v>0.17815515398979184</v>
      </c>
      <c r="M114" s="552">
        <f>G114*0.01/'TB5'!F114</f>
        <v>0.21224196255207059</v>
      </c>
    </row>
    <row r="115" spans="1:13" x14ac:dyDescent="0.2">
      <c r="A115" s="67">
        <v>2019</v>
      </c>
      <c r="B115" s="432">
        <f>avgpeinc!Y108</f>
        <v>1390129.4009195692</v>
      </c>
      <c r="C115" s="323">
        <f>avgpeinc!Z108</f>
        <v>1471649.4190394271</v>
      </c>
      <c r="D115" s="524">
        <f>avgpeinc!AA108</f>
        <v>1408025.4990942222</v>
      </c>
      <c r="E115" s="524">
        <f>avgpeinc!AB108</f>
        <v>1857436.4440312479</v>
      </c>
      <c r="F115" s="524">
        <f>avgpeinc!AC108</f>
        <v>1054666.0567436658</v>
      </c>
      <c r="G115" s="62">
        <f>avgpeinc!AD108</f>
        <v>2057795.9123781912</v>
      </c>
      <c r="H115" s="533">
        <f>B115*0.01/'TB5'!B115</f>
        <v>0.19077830016613012</v>
      </c>
      <c r="I115" s="544">
        <f>C115*0.01/'TB5'!B115</f>
        <v>0.20196592807769778</v>
      </c>
      <c r="J115" s="559">
        <f>D115*0.01/'TB5'!C115</f>
        <v>0.20124122500419617</v>
      </c>
      <c r="K115" s="560">
        <f>E115*0.01/'TB5'!D115</f>
        <v>0.21315561234951017</v>
      </c>
      <c r="L115" s="551">
        <f>F115*0.01/'TB5'!E115</f>
        <v>0.17694613337516787</v>
      </c>
      <c r="M115" s="552">
        <f>G115*0.01/'TB5'!F115</f>
        <v>0.2099641561508179</v>
      </c>
    </row>
    <row r="116" spans="1:13" ht="17" thickBot="1" x14ac:dyDescent="0.25">
      <c r="A116" s="1105">
        <v>2020</v>
      </c>
      <c r="B116" s="1106"/>
      <c r="C116" s="1101"/>
      <c r="D116" s="1107"/>
      <c r="E116" s="1107"/>
      <c r="F116" s="1107"/>
      <c r="G116" s="1098"/>
      <c r="H116" s="1115"/>
      <c r="I116" s="1116"/>
      <c r="J116" s="1117"/>
      <c r="K116" s="1118"/>
      <c r="L116" s="1119"/>
      <c r="M116" s="1120"/>
    </row>
    <row r="117" spans="1:13" ht="17" thickTop="1" x14ac:dyDescent="0.2">
      <c r="A117" s="61"/>
      <c r="B117" s="60"/>
      <c r="C117" s="60"/>
      <c r="D117" s="60"/>
      <c r="E117" s="60"/>
      <c r="F117" s="60"/>
      <c r="G117" s="59"/>
      <c r="H117" s="60"/>
      <c r="I117" s="60"/>
      <c r="J117" s="60"/>
      <c r="K117" s="60"/>
      <c r="L117" s="60"/>
      <c r="M117" s="59"/>
    </row>
    <row r="118" spans="1:13" x14ac:dyDescent="0.2">
      <c r="D118" s="57"/>
      <c r="E118" s="57"/>
      <c r="F118" s="57"/>
      <c r="H118" s="57"/>
      <c r="I118" s="57"/>
      <c r="J118" s="57"/>
      <c r="K118" s="57"/>
      <c r="L118" s="57"/>
    </row>
    <row r="119" spans="1:13" x14ac:dyDescent="0.2">
      <c r="B119" s="931"/>
    </row>
    <row r="120" spans="1:13" x14ac:dyDescent="0.2">
      <c r="B120" s="945"/>
      <c r="C120" s="945"/>
      <c r="D120" s="945"/>
      <c r="E120" s="945"/>
      <c r="F120" s="945"/>
      <c r="G120" s="945"/>
      <c r="H120" s="945"/>
      <c r="I120" s="945"/>
      <c r="J120" s="945"/>
      <c r="K120" s="945"/>
      <c r="L120" s="945"/>
      <c r="M120" s="945"/>
    </row>
  </sheetData>
  <mergeCells count="3">
    <mergeCell ref="A4:M4"/>
    <mergeCell ref="B7:G7"/>
    <mergeCell ref="H7:M7"/>
  </mergeCells>
  <hyperlinks>
    <hyperlink ref="A1" location="Index!A1" display="Back to index" xr:uid="{00000000-0004-0000-22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6" tint="0.39997558519241921"/>
  </sheetPr>
  <dimension ref="A1:M120"/>
  <sheetViews>
    <sheetView workbookViewId="0">
      <pane xSplit="1" ySplit="8" topLeftCell="B91" activePane="bottomRight" state="frozen"/>
      <selection activeCell="H120" sqref="H120:M120"/>
      <selection pane="topRight" activeCell="H120" sqref="H120:M120"/>
      <selection pane="bottomLeft" activeCell="H120" sqref="H120:M120"/>
      <selection pane="bottomRight" activeCell="A4" sqref="A4:M4"/>
    </sheetView>
  </sheetViews>
  <sheetFormatPr baseColWidth="10" defaultColWidth="10.83203125" defaultRowHeight="16" x14ac:dyDescent="0.2"/>
  <cols>
    <col min="1" max="1" width="10.83203125" style="56"/>
    <col min="2" max="13" width="12" style="56" customWidth="1"/>
    <col min="14" max="16384" width="10.83203125" style="56"/>
  </cols>
  <sheetData>
    <row r="1" spans="1:13" x14ac:dyDescent="0.2">
      <c r="A1" s="52" t="s">
        <v>36</v>
      </c>
      <c r="B1" s="52"/>
      <c r="C1" s="52"/>
      <c r="G1" s="100"/>
      <c r="H1" s="100"/>
      <c r="I1" s="100"/>
      <c r="J1" s="100"/>
      <c r="K1" s="100"/>
      <c r="L1" s="100"/>
      <c r="M1" s="100"/>
    </row>
    <row r="2" spans="1:13" x14ac:dyDescent="0.2">
      <c r="H2" s="98"/>
      <c r="I2" s="98"/>
    </row>
    <row r="3" spans="1:13" ht="17" thickBot="1" x14ac:dyDescent="0.25"/>
    <row r="4" spans="1:13" ht="25" customHeight="1" thickTop="1" x14ac:dyDescent="0.2">
      <c r="A4" s="1391" t="s">
        <v>119</v>
      </c>
      <c r="B4" s="1392"/>
      <c r="C4" s="1392"/>
      <c r="D4" s="1392"/>
      <c r="E4" s="1392"/>
      <c r="F4" s="1392"/>
      <c r="G4" s="1392"/>
      <c r="H4" s="1392"/>
      <c r="I4" s="1392"/>
      <c r="J4" s="1392"/>
      <c r="K4" s="1392"/>
      <c r="L4" s="1392"/>
      <c r="M4" s="1393"/>
    </row>
    <row r="5" spans="1:13" x14ac:dyDescent="0.2">
      <c r="A5" s="96"/>
      <c r="B5" s="97"/>
      <c r="C5" s="97"/>
      <c r="D5" s="59"/>
      <c r="E5" s="59"/>
      <c r="F5" s="59"/>
      <c r="G5" s="59"/>
      <c r="H5" s="59"/>
      <c r="I5" s="59"/>
      <c r="J5" s="59"/>
      <c r="K5" s="59"/>
      <c r="L5" s="59"/>
      <c r="M5" s="208"/>
    </row>
    <row r="6" spans="1:13" x14ac:dyDescent="0.2">
      <c r="A6" s="96"/>
      <c r="B6" s="45" t="s">
        <v>35</v>
      </c>
      <c r="C6" s="45" t="s">
        <v>34</v>
      </c>
      <c r="D6" s="45" t="s">
        <v>33</v>
      </c>
      <c r="E6" s="45" t="s">
        <v>32</v>
      </c>
      <c r="F6" s="45" t="s">
        <v>31</v>
      </c>
      <c r="G6" s="45" t="s">
        <v>30</v>
      </c>
      <c r="H6" s="48" t="s">
        <v>29</v>
      </c>
      <c r="I6" s="468" t="s">
        <v>28</v>
      </c>
      <c r="J6" s="468" t="s">
        <v>27</v>
      </c>
      <c r="K6" s="468" t="s">
        <v>26</v>
      </c>
      <c r="L6" s="468" t="s">
        <v>25</v>
      </c>
      <c r="M6" s="433" t="s">
        <v>24</v>
      </c>
    </row>
    <row r="7" spans="1:13" ht="20" customHeight="1" x14ac:dyDescent="0.2">
      <c r="A7" s="96"/>
      <c r="B7" s="1378" t="s">
        <v>374</v>
      </c>
      <c r="C7" s="1379"/>
      <c r="D7" s="1387"/>
      <c r="E7" s="1387"/>
      <c r="F7" s="1387"/>
      <c r="G7" s="1387"/>
      <c r="H7" s="1379" t="s">
        <v>90</v>
      </c>
      <c r="I7" s="1379"/>
      <c r="J7" s="1387"/>
      <c r="K7" s="1387"/>
      <c r="L7" s="1387"/>
      <c r="M7" s="1390"/>
    </row>
    <row r="8" spans="1:13" s="87" customFormat="1" ht="52" customHeight="1" x14ac:dyDescent="0.2">
      <c r="A8" s="95"/>
      <c r="B8" s="424" t="s">
        <v>306</v>
      </c>
      <c r="C8" s="352" t="s">
        <v>309</v>
      </c>
      <c r="D8" s="352" t="s">
        <v>87</v>
      </c>
      <c r="E8" s="352" t="s">
        <v>88</v>
      </c>
      <c r="F8" s="352" t="s">
        <v>89</v>
      </c>
      <c r="G8" s="352" t="s">
        <v>56</v>
      </c>
      <c r="H8" s="424" t="s">
        <v>306</v>
      </c>
      <c r="I8" s="352" t="s">
        <v>309</v>
      </c>
      <c r="J8" s="352" t="s">
        <v>87</v>
      </c>
      <c r="K8" s="352" t="s">
        <v>88</v>
      </c>
      <c r="L8" s="352" t="s">
        <v>89</v>
      </c>
      <c r="M8" s="359" t="s">
        <v>56</v>
      </c>
    </row>
    <row r="9" spans="1:13" s="87" customFormat="1" ht="15" customHeight="1" x14ac:dyDescent="0.2">
      <c r="A9" s="93">
        <v>1913</v>
      </c>
      <c r="B9" s="425">
        <f>avgpeinc!AK2</f>
        <v>1139960.3756928386</v>
      </c>
      <c r="C9" s="317">
        <f>avgpeinc!AL2</f>
        <v>1178079.0245275793</v>
      </c>
      <c r="D9" s="317"/>
      <c r="E9" s="85"/>
      <c r="F9" s="85"/>
      <c r="G9" s="84">
        <f>avgpeinc!AP2</f>
        <v>1762948.4034941483</v>
      </c>
      <c r="H9" s="530">
        <f>B9*0.001/'TB5'!B9</f>
        <v>9.1895898967568446E-2</v>
      </c>
      <c r="I9" s="541">
        <f>C9*0.001/'TB5'!B9</f>
        <v>9.4968766741563265E-2</v>
      </c>
      <c r="J9" s="575"/>
      <c r="K9" s="541"/>
      <c r="L9" s="575"/>
      <c r="M9" s="561">
        <f>G9*0.001/'TB5'!F9</f>
        <v>9.45171327673376E-2</v>
      </c>
    </row>
    <row r="10" spans="1:13" s="87" customFormat="1" ht="15" customHeight="1" x14ac:dyDescent="0.2">
      <c r="A10" s="92">
        <v>1914</v>
      </c>
      <c r="B10" s="425">
        <f>avgpeinc!AK3</f>
        <v>1050723.9243783627</v>
      </c>
      <c r="C10" s="317">
        <f>avgpeinc!AL3</f>
        <v>1085454.0331068139</v>
      </c>
      <c r="D10" s="317"/>
      <c r="E10" s="85"/>
      <c r="F10" s="85"/>
      <c r="G10" s="84">
        <f>avgpeinc!AP3</f>
        <v>1627424.228506475</v>
      </c>
      <c r="H10" s="530">
        <f>B10*0.001/'TB5'!B10</f>
        <v>9.3547699621838329E-2</v>
      </c>
      <c r="I10" s="541">
        <f>C10*0.001/'TB5'!B10</f>
        <v>9.6639779000429721E-2</v>
      </c>
      <c r="J10" s="575"/>
      <c r="K10" s="541"/>
      <c r="L10" s="575"/>
      <c r="M10" s="561">
        <f>G10*0.001/'TB5'!F10</f>
        <v>9.6234946287154607E-2</v>
      </c>
    </row>
    <row r="11" spans="1:13" s="87" customFormat="1" ht="15" customHeight="1" x14ac:dyDescent="0.2">
      <c r="A11" s="92">
        <v>1915</v>
      </c>
      <c r="B11" s="425">
        <f>avgpeinc!AK4</f>
        <v>1109186.9891501563</v>
      </c>
      <c r="C11" s="317">
        <f>avgpeinc!AL4</f>
        <v>1143312.9271374324</v>
      </c>
      <c r="D11" s="317"/>
      <c r="E11" s="85"/>
      <c r="F11" s="85"/>
      <c r="G11" s="84">
        <f>avgpeinc!AP4</f>
        <v>1717517.7241150951</v>
      </c>
      <c r="H11" s="530">
        <f>B11*0.001/'TB5'!B11</f>
        <v>9.678097260362245E-2</v>
      </c>
      <c r="I11" s="541">
        <f>C11*0.001/'TB5'!B11</f>
        <v>9.9758596306141728E-2</v>
      </c>
      <c r="J11" s="575"/>
      <c r="K11" s="541"/>
      <c r="L11" s="575"/>
      <c r="M11" s="561">
        <f>G11*0.001/'TB5'!F11</f>
        <v>9.9404932813303593E-2</v>
      </c>
    </row>
    <row r="12" spans="1:13" s="87" customFormat="1" ht="15" customHeight="1" x14ac:dyDescent="0.2">
      <c r="A12" s="92">
        <v>1916</v>
      </c>
      <c r="B12" s="425">
        <f>avgpeinc!AK5</f>
        <v>1480467.9192648875</v>
      </c>
      <c r="C12" s="317">
        <f>avgpeinc!AL5</f>
        <v>1514694.4975640273</v>
      </c>
      <c r="D12" s="317"/>
      <c r="E12" s="85"/>
      <c r="F12" s="85"/>
      <c r="G12" s="84">
        <f>avgpeinc!AP5</f>
        <v>2282647.3082734901</v>
      </c>
      <c r="H12" s="530">
        <f>B12*0.001/'TB5'!B12</f>
        <v>0.11354500120287261</v>
      </c>
      <c r="I12" s="541">
        <f>C12*0.001/'TB5'!B12</f>
        <v>0.11617002051168394</v>
      </c>
      <c r="J12" s="575"/>
      <c r="K12" s="541"/>
      <c r="L12" s="575"/>
      <c r="M12" s="561">
        <f>G12*0.001/'TB5'!F12</f>
        <v>0.11597764287517671</v>
      </c>
    </row>
    <row r="13" spans="1:13" s="87" customFormat="1" ht="15" customHeight="1" x14ac:dyDescent="0.2">
      <c r="A13" s="92">
        <v>1917</v>
      </c>
      <c r="B13" s="425">
        <f>avgpeinc!AK6</f>
        <v>1306432.5523371361</v>
      </c>
      <c r="C13" s="317">
        <f>avgpeinc!AL6</f>
        <v>1343454.9170974975</v>
      </c>
      <c r="D13" s="317"/>
      <c r="E13" s="85"/>
      <c r="F13" s="85"/>
      <c r="G13" s="84">
        <f>avgpeinc!AP6</f>
        <v>2021211.0669193144</v>
      </c>
      <c r="H13" s="530">
        <f>B13*0.001/'TB5'!B13</f>
        <v>0.1019346734010473</v>
      </c>
      <c r="I13" s="541">
        <f>C13*0.001/'TB5'!B13</f>
        <v>0.10482335116219972</v>
      </c>
      <c r="J13" s="575"/>
      <c r="K13" s="541"/>
      <c r="L13" s="575"/>
      <c r="M13" s="561">
        <f>G13*0.001/'TB5'!F13</f>
        <v>0.1045619830842217</v>
      </c>
    </row>
    <row r="14" spans="1:13" s="87" customFormat="1" ht="15" customHeight="1" x14ac:dyDescent="0.2">
      <c r="A14" s="92">
        <v>1918</v>
      </c>
      <c r="B14" s="425">
        <f>avgpeinc!AK7</f>
        <v>1134286.6952565978</v>
      </c>
      <c r="C14" s="317">
        <f>avgpeinc!AL7</f>
        <v>1167214.8979579457</v>
      </c>
      <c r="D14" s="353"/>
      <c r="E14" s="314"/>
      <c r="F14" s="314"/>
      <c r="G14" s="84">
        <f>avgpeinc!AP7</f>
        <v>1746120.8669351684</v>
      </c>
      <c r="H14" s="530">
        <f>B14*0.001/'TB5'!B14</f>
        <v>8.3763105451039127E-2</v>
      </c>
      <c r="I14" s="541">
        <f>C14*0.001/'TB5'!B14</f>
        <v>8.6194738059197556E-2</v>
      </c>
      <c r="J14" s="575"/>
      <c r="K14" s="541"/>
      <c r="L14" s="575"/>
      <c r="M14" s="561">
        <f>G14*0.001/'TB5'!F14</f>
        <v>8.6246851100030761E-2</v>
      </c>
    </row>
    <row r="15" spans="1:13" s="87" customFormat="1" ht="15" customHeight="1" x14ac:dyDescent="0.2">
      <c r="A15" s="91">
        <v>1919</v>
      </c>
      <c r="B15" s="426">
        <f>avgpeinc!AK8</f>
        <v>1142750.5262137128</v>
      </c>
      <c r="C15" s="316">
        <f>avgpeinc!AL8</f>
        <v>1172015.4149360789</v>
      </c>
      <c r="D15" s="354"/>
      <c r="E15" s="315"/>
      <c r="F15" s="315"/>
      <c r="G15" s="88">
        <f>avgpeinc!AP8</f>
        <v>1766888.8813505364</v>
      </c>
      <c r="H15" s="531">
        <f>B15*0.001/'TB5'!B15</f>
        <v>8.9127997988258698E-2</v>
      </c>
      <c r="I15" s="542">
        <f>C15*0.001/'TB5'!B15</f>
        <v>9.1410491746380898E-2</v>
      </c>
      <c r="J15" s="576"/>
      <c r="K15" s="542"/>
      <c r="L15" s="576"/>
      <c r="M15" s="562">
        <f>G15*0.001/'TB5'!F15</f>
        <v>9.160524240714811E-2</v>
      </c>
    </row>
    <row r="16" spans="1:13" s="87" customFormat="1" ht="15" customHeight="1" x14ac:dyDescent="0.2">
      <c r="A16" s="92">
        <v>1920</v>
      </c>
      <c r="B16" s="425">
        <f>avgpeinc!AK9</f>
        <v>866221.39684108458</v>
      </c>
      <c r="C16" s="317">
        <f>avgpeinc!AL9</f>
        <v>895034.93858889828</v>
      </c>
      <c r="D16" s="353"/>
      <c r="E16" s="314"/>
      <c r="F16" s="314"/>
      <c r="G16" s="84">
        <f>avgpeinc!AP9</f>
        <v>1351898.6637983923</v>
      </c>
      <c r="H16" s="530">
        <f>B16*0.001/'TB5'!B16</f>
        <v>6.9088678770286627E-2</v>
      </c>
      <c r="I16" s="541">
        <f>C16*0.001/'TB5'!B16</f>
        <v>7.138680894498392E-2</v>
      </c>
      <c r="J16" s="575"/>
      <c r="K16" s="541"/>
      <c r="L16" s="575"/>
      <c r="M16" s="561">
        <f>G16*0.001/'TB5'!F16</f>
        <v>7.1594948463852989E-2</v>
      </c>
    </row>
    <row r="17" spans="1:13" s="87" customFormat="1" ht="15" customHeight="1" x14ac:dyDescent="0.2">
      <c r="A17" s="92">
        <v>1921</v>
      </c>
      <c r="B17" s="425">
        <f>avgpeinc!AK10</f>
        <v>791886.90411329258</v>
      </c>
      <c r="C17" s="317">
        <f>avgpeinc!AL10</f>
        <v>820104.13658012787</v>
      </c>
      <c r="D17" s="353"/>
      <c r="E17" s="314"/>
      <c r="F17" s="314"/>
      <c r="G17" s="84">
        <f>avgpeinc!AP10</f>
        <v>1233149.4827588489</v>
      </c>
      <c r="H17" s="530">
        <f>B17*0.001/'TB5'!B17</f>
        <v>6.9828635082605631E-2</v>
      </c>
      <c r="I17" s="541">
        <f>C17*0.001/'TB5'!B17</f>
        <v>7.231683234755977E-2</v>
      </c>
      <c r="J17" s="575"/>
      <c r="K17" s="541"/>
      <c r="L17" s="575"/>
      <c r="M17" s="561">
        <f>G17*0.001/'TB5'!F17</f>
        <v>7.2372042468112879E-2</v>
      </c>
    </row>
    <row r="18" spans="1:13" s="87" customFormat="1" ht="15" customHeight="1" x14ac:dyDescent="0.2">
      <c r="A18" s="92">
        <v>1922</v>
      </c>
      <c r="B18" s="425">
        <f>avgpeinc!AK11</f>
        <v>850181.50238234841</v>
      </c>
      <c r="C18" s="317">
        <f>avgpeinc!AL11</f>
        <v>884328.37937125145</v>
      </c>
      <c r="D18" s="353"/>
      <c r="E18" s="314"/>
      <c r="F18" s="314"/>
      <c r="G18" s="84">
        <f>avgpeinc!AP11</f>
        <v>1321275.376121857</v>
      </c>
      <c r="H18" s="530">
        <f>B18*0.001/'TB5'!B18</f>
        <v>6.9015828442535912E-2</v>
      </c>
      <c r="I18" s="541">
        <f>C18*0.001/'TB5'!B18</f>
        <v>7.1787795366670015E-2</v>
      </c>
      <c r="J18" s="575"/>
      <c r="K18" s="541"/>
      <c r="L18" s="575"/>
      <c r="M18" s="561">
        <f>G18*0.001/'TB5'!F18</f>
        <v>7.1590026197323534E-2</v>
      </c>
    </row>
    <row r="19" spans="1:13" s="87" customFormat="1" ht="15" customHeight="1" x14ac:dyDescent="0.2">
      <c r="A19" s="92">
        <v>1923</v>
      </c>
      <c r="B19" s="425">
        <f>avgpeinc!AK12</f>
        <v>913965.99851392023</v>
      </c>
      <c r="C19" s="317">
        <f>avgpeinc!AL12</f>
        <v>944702.71324241045</v>
      </c>
      <c r="D19" s="353"/>
      <c r="E19" s="314"/>
      <c r="F19" s="314"/>
      <c r="G19" s="84">
        <f>avgpeinc!AP12</f>
        <v>1419452.8483167565</v>
      </c>
      <c r="H19" s="530">
        <f>B19*0.001/'TB5'!B19</f>
        <v>6.6019953292456995E-2</v>
      </c>
      <c r="I19" s="541">
        <f>C19*0.001/'TB5'!B19</f>
        <v>6.8240207080932688E-2</v>
      </c>
      <c r="J19" s="575"/>
      <c r="K19" s="541"/>
      <c r="L19" s="575"/>
      <c r="M19" s="561">
        <f>G19*0.001/'TB5'!F19</f>
        <v>6.8473960325505415E-2</v>
      </c>
    </row>
    <row r="20" spans="1:13" s="87" customFormat="1" ht="15" customHeight="1" x14ac:dyDescent="0.2">
      <c r="A20" s="92">
        <v>1924</v>
      </c>
      <c r="B20" s="425">
        <f>avgpeinc!AK13</f>
        <v>947094.41000337852</v>
      </c>
      <c r="C20" s="317">
        <f>avgpeinc!AL13</f>
        <v>979725.69366537256</v>
      </c>
      <c r="D20" s="353"/>
      <c r="E20" s="314"/>
      <c r="F20" s="314"/>
      <c r="G20" s="84">
        <f>avgpeinc!AP13</f>
        <v>1469481.2696397007</v>
      </c>
      <c r="H20" s="530">
        <f>B20*0.001/'TB5'!B20</f>
        <v>6.9229466846774682E-2</v>
      </c>
      <c r="I20" s="541">
        <f>C20*0.001/'TB5'!B20</f>
        <v>7.1614705685252938E-2</v>
      </c>
      <c r="J20" s="575"/>
      <c r="K20" s="541"/>
      <c r="L20" s="575"/>
      <c r="M20" s="561">
        <f>G20*0.001/'TB5'!F20</f>
        <v>7.174787410042556E-2</v>
      </c>
    </row>
    <row r="21" spans="1:13" s="87" customFormat="1" ht="15" customHeight="1" x14ac:dyDescent="0.2">
      <c r="A21" s="92">
        <v>1925</v>
      </c>
      <c r="B21" s="425">
        <f>avgpeinc!AK14</f>
        <v>1126580.3447987847</v>
      </c>
      <c r="C21" s="317">
        <f>avgpeinc!AL14</f>
        <v>1156194.1725248748</v>
      </c>
      <c r="D21" s="353"/>
      <c r="E21" s="314"/>
      <c r="F21" s="314"/>
      <c r="G21" s="84">
        <f>avgpeinc!AP14</f>
        <v>1737201.5931899147</v>
      </c>
      <c r="H21" s="530">
        <f>B21*0.001/'TB5'!B21</f>
        <v>8.087930552139122E-2</v>
      </c>
      <c r="I21" s="541">
        <f>C21*0.001/'TB5'!B21</f>
        <v>8.3005337482959005E-2</v>
      </c>
      <c r="J21" s="575"/>
      <c r="K21" s="541"/>
      <c r="L21" s="575"/>
      <c r="M21" s="561">
        <f>G21*0.001/'TB5'!F21</f>
        <v>8.3322641057638702E-2</v>
      </c>
    </row>
    <row r="22" spans="1:13" s="87" customFormat="1" ht="15" customHeight="1" x14ac:dyDescent="0.2">
      <c r="A22" s="92">
        <v>1926</v>
      </c>
      <c r="B22" s="425">
        <f>avgpeinc!AK15</f>
        <v>1305212.8813306738</v>
      </c>
      <c r="C22" s="317">
        <f>avgpeinc!AL15</f>
        <v>1331786.4371243506</v>
      </c>
      <c r="D22" s="353"/>
      <c r="E22" s="314"/>
      <c r="F22" s="314"/>
      <c r="G22" s="84">
        <f>avgpeinc!AP15</f>
        <v>2006897.9504878321</v>
      </c>
      <c r="H22" s="530">
        <f>B22*0.001/'TB5'!B22</f>
        <v>8.9677653675232338E-2</v>
      </c>
      <c r="I22" s="541">
        <f>C22*0.001/'TB5'!B22</f>
        <v>9.1503450958933127E-2</v>
      </c>
      <c r="J22" s="575"/>
      <c r="K22" s="541"/>
      <c r="L22" s="575"/>
      <c r="M22" s="561">
        <f>G22*0.001/'TB5'!F22</f>
        <v>9.2007135495029632E-2</v>
      </c>
    </row>
    <row r="23" spans="1:13" s="87" customFormat="1" ht="15" customHeight="1" x14ac:dyDescent="0.2">
      <c r="A23" s="92">
        <v>1927</v>
      </c>
      <c r="B23" s="425">
        <f>avgpeinc!AK16</f>
        <v>1229763.6613979917</v>
      </c>
      <c r="C23" s="317">
        <f>avgpeinc!AL16</f>
        <v>1259140.3847250117</v>
      </c>
      <c r="D23" s="353"/>
      <c r="E23" s="314"/>
      <c r="F23" s="314"/>
      <c r="G23" s="84">
        <f>avgpeinc!AP16</f>
        <v>1895831.0405043145</v>
      </c>
      <c r="H23" s="530">
        <f>B23*0.001/'TB5'!B23</f>
        <v>8.6002179043374011E-2</v>
      </c>
      <c r="I23" s="541">
        <f>C23*0.001/'TB5'!B23</f>
        <v>8.8056608116685517E-2</v>
      </c>
      <c r="J23" s="575"/>
      <c r="K23" s="541"/>
      <c r="L23" s="575"/>
      <c r="M23" s="561">
        <f>G23*0.001/'TB5'!F23</f>
        <v>8.8350734255482899E-2</v>
      </c>
    </row>
    <row r="24" spans="1:13" s="87" customFormat="1" ht="15" customHeight="1" x14ac:dyDescent="0.2">
      <c r="A24" s="92">
        <v>1928</v>
      </c>
      <c r="B24" s="425">
        <f>avgpeinc!AK17</f>
        <v>1387375.3027497414</v>
      </c>
      <c r="C24" s="317">
        <f>avgpeinc!AL17</f>
        <v>1415425.5568956533</v>
      </c>
      <c r="D24" s="353"/>
      <c r="E24" s="314"/>
      <c r="F24" s="314"/>
      <c r="G24" s="84">
        <f>avgpeinc!AP17</f>
        <v>2137071.473287588</v>
      </c>
      <c r="H24" s="530">
        <f>B24*0.001/'TB5'!B24</f>
        <v>9.5884306757995141E-2</v>
      </c>
      <c r="I24" s="541">
        <f>C24*0.001/'TB5'!B24</f>
        <v>9.7822916424633768E-2</v>
      </c>
      <c r="J24" s="575"/>
      <c r="K24" s="541"/>
      <c r="L24" s="575"/>
      <c r="M24" s="561">
        <f>G24*0.001/'TB5'!F24</f>
        <v>9.8174850920083601E-2</v>
      </c>
    </row>
    <row r="25" spans="1:13" s="87" customFormat="1" ht="15" customHeight="1" x14ac:dyDescent="0.2">
      <c r="A25" s="91">
        <v>1929</v>
      </c>
      <c r="B25" s="426">
        <f>avgpeinc!AK18</f>
        <v>1499586.4314942714</v>
      </c>
      <c r="C25" s="316">
        <f>avgpeinc!AL18</f>
        <v>1527642.8562367561</v>
      </c>
      <c r="D25" s="354"/>
      <c r="E25" s="315"/>
      <c r="F25" s="315"/>
      <c r="G25" s="88">
        <f>avgpeinc!AP18</f>
        <v>2316209.4644097756</v>
      </c>
      <c r="H25" s="531">
        <f>B25*0.001/'TB5'!B25</f>
        <v>9.878061715554122E-2</v>
      </c>
      <c r="I25" s="542">
        <f>C25*0.001/'TB5'!B25</f>
        <v>0.10062874734199471</v>
      </c>
      <c r="J25" s="576"/>
      <c r="K25" s="542"/>
      <c r="L25" s="576"/>
      <c r="M25" s="562">
        <f>G25*0.001/'TB5'!F25</f>
        <v>0.1010498953988994</v>
      </c>
    </row>
    <row r="26" spans="1:13" s="87" customFormat="1" ht="15" customHeight="1" x14ac:dyDescent="0.2">
      <c r="A26" s="92">
        <v>1930</v>
      </c>
      <c r="B26" s="425">
        <f>avgpeinc!AK19</f>
        <v>1033158.0195694956</v>
      </c>
      <c r="C26" s="317">
        <f>avgpeinc!AL19</f>
        <v>1056946.2565083874</v>
      </c>
      <c r="D26" s="353"/>
      <c r="E26" s="314"/>
      <c r="F26" s="314"/>
      <c r="G26" s="84">
        <f>avgpeinc!AP19</f>
        <v>1614812.0637645307</v>
      </c>
      <c r="H26" s="530">
        <f>B26*0.001/'TB5'!B26</f>
        <v>7.5574157864597813E-2</v>
      </c>
      <c r="I26" s="541">
        <f>C26*0.001/'TB5'!B26</f>
        <v>7.7314236284053331E-2</v>
      </c>
      <c r="J26" s="575"/>
      <c r="K26" s="541"/>
      <c r="L26" s="575"/>
      <c r="M26" s="561">
        <f>G26*0.001/'TB5'!F26</f>
        <v>7.7830110907095115E-2</v>
      </c>
    </row>
    <row r="27" spans="1:13" s="87" customFormat="1" ht="15" customHeight="1" x14ac:dyDescent="0.2">
      <c r="A27" s="92">
        <v>1931</v>
      </c>
      <c r="B27" s="425">
        <f>avgpeinc!AK20</f>
        <v>720212.13982323499</v>
      </c>
      <c r="C27" s="317">
        <f>avgpeinc!AL20</f>
        <v>743237.31247325428</v>
      </c>
      <c r="D27" s="353"/>
      <c r="E27" s="314"/>
      <c r="F27" s="314"/>
      <c r="G27" s="84">
        <f>avgpeinc!AP20</f>
        <v>1135621.0401047971</v>
      </c>
      <c r="H27" s="530">
        <f>B27*0.001/'TB5'!B27</f>
        <v>5.8873152407758901E-2</v>
      </c>
      <c r="I27" s="541">
        <f>C27*0.001/'TB5'!B27</f>
        <v>6.0755326316924402E-2</v>
      </c>
      <c r="J27" s="575"/>
      <c r="K27" s="541"/>
      <c r="L27" s="575"/>
      <c r="M27" s="561">
        <f>G27*0.001/'TB5'!F27</f>
        <v>6.1138026939604566E-2</v>
      </c>
    </row>
    <row r="28" spans="1:13" s="87" customFormat="1" ht="15" customHeight="1" x14ac:dyDescent="0.2">
      <c r="A28" s="92">
        <v>1932</v>
      </c>
      <c r="B28" s="425">
        <f>avgpeinc!AK21</f>
        <v>608632.47744350892</v>
      </c>
      <c r="C28" s="317">
        <f>avgpeinc!AL21</f>
        <v>627916.35074642219</v>
      </c>
      <c r="D28" s="353"/>
      <c r="E28" s="314"/>
      <c r="F28" s="314"/>
      <c r="G28" s="84">
        <f>avgpeinc!AP21</f>
        <v>959153.15985663538</v>
      </c>
      <c r="H28" s="530">
        <f>B28*0.001/'TB5'!B28</f>
        <v>5.8963495043575238E-2</v>
      </c>
      <c r="I28" s="541">
        <f>C28*0.001/'TB5'!B28</f>
        <v>6.0831690728257205E-2</v>
      </c>
      <c r="J28" s="575"/>
      <c r="K28" s="541"/>
      <c r="L28" s="575"/>
      <c r="M28" s="561">
        <f>G28*0.001/'TB5'!F28</f>
        <v>6.1144956354405929E-2</v>
      </c>
    </row>
    <row r="29" spans="1:13" s="87" customFormat="1" ht="15" customHeight="1" x14ac:dyDescent="0.2">
      <c r="A29" s="92">
        <v>1933</v>
      </c>
      <c r="B29" s="425">
        <f>avgpeinc!AK22</f>
        <v>650020.74497253413</v>
      </c>
      <c r="C29" s="317">
        <f>avgpeinc!AL22</f>
        <v>670491.41787548375</v>
      </c>
      <c r="D29" s="353"/>
      <c r="E29" s="314"/>
      <c r="F29" s="314"/>
      <c r="G29" s="84">
        <f>avgpeinc!AP22</f>
        <v>1022278.2524104639</v>
      </c>
      <c r="H29" s="530">
        <f>B29*0.001/'TB5'!B29</f>
        <v>6.5124739532745682E-2</v>
      </c>
      <c r="I29" s="541">
        <f>C29*0.001/'TB5'!B29</f>
        <v>6.7175669831779389E-2</v>
      </c>
      <c r="J29" s="575"/>
      <c r="K29" s="541"/>
      <c r="L29" s="575"/>
      <c r="M29" s="561">
        <f>G29*0.001/'TB5'!F29</f>
        <v>6.7302246159333168E-2</v>
      </c>
    </row>
    <row r="30" spans="1:13" s="87" customFormat="1" ht="15" customHeight="1" x14ac:dyDescent="0.2">
      <c r="A30" s="92">
        <v>1934</v>
      </c>
      <c r="B30" s="425">
        <f>avgpeinc!AK23</f>
        <v>808990.05817474576</v>
      </c>
      <c r="C30" s="317">
        <f>avgpeinc!AL23</f>
        <v>831680.13674253493</v>
      </c>
      <c r="D30" s="353"/>
      <c r="E30" s="314"/>
      <c r="F30" s="314"/>
      <c r="G30" s="84">
        <f>avgpeinc!AP23</f>
        <v>1270780.3138460645</v>
      </c>
      <c r="H30" s="530">
        <f>B30*0.001/'TB5'!B30</f>
        <v>7.2018360165245363E-2</v>
      </c>
      <c r="I30" s="541">
        <f>C30*0.001/'TB5'!B30</f>
        <v>7.4038288882490227E-2</v>
      </c>
      <c r="J30" s="575"/>
      <c r="K30" s="541"/>
      <c r="L30" s="575"/>
      <c r="M30" s="561">
        <f>G30*0.001/'TB5'!F30</f>
        <v>7.4219826290852331E-2</v>
      </c>
    </row>
    <row r="31" spans="1:13" s="87" customFormat="1" ht="15" customHeight="1" x14ac:dyDescent="0.2">
      <c r="A31" s="92">
        <v>1935</v>
      </c>
      <c r="B31" s="425">
        <f>avgpeinc!AK24</f>
        <v>919759.41611069941</v>
      </c>
      <c r="C31" s="317">
        <f>avgpeinc!AL24</f>
        <v>948541.93755933538</v>
      </c>
      <c r="D31" s="353"/>
      <c r="E31" s="314"/>
      <c r="F31" s="314"/>
      <c r="G31" s="84">
        <f>avgpeinc!AP24</f>
        <v>1447901.5776889124</v>
      </c>
      <c r="H31" s="530">
        <f>B31*0.001/'TB5'!B31</f>
        <v>7.4520792217150814E-2</v>
      </c>
      <c r="I31" s="541">
        <f>C31*0.001/'TB5'!B31</f>
        <v>7.6852811072069857E-2</v>
      </c>
      <c r="J31" s="575"/>
      <c r="K31" s="541"/>
      <c r="L31" s="575"/>
      <c r="M31" s="561">
        <f>G31*0.001/'TB5'!F31</f>
        <v>7.6911943714992451E-2</v>
      </c>
    </row>
    <row r="32" spans="1:13" s="87" customFormat="1" ht="15" customHeight="1" x14ac:dyDescent="0.2">
      <c r="A32" s="92">
        <v>1936</v>
      </c>
      <c r="B32" s="425">
        <f>avgpeinc!AK25</f>
        <v>1071931.9521165641</v>
      </c>
      <c r="C32" s="317">
        <f>avgpeinc!AL25</f>
        <v>1098999.6407427555</v>
      </c>
      <c r="D32" s="353"/>
      <c r="E32" s="314"/>
      <c r="F32" s="314"/>
      <c r="G32" s="84">
        <f>avgpeinc!AP25</f>
        <v>1681621.2915699917</v>
      </c>
      <c r="H32" s="530">
        <f>B32*0.001/'TB5'!B32</f>
        <v>7.9013650600018276E-2</v>
      </c>
      <c r="I32" s="541">
        <f>C32*0.001/'TB5'!B32</f>
        <v>8.1008848977524431E-2</v>
      </c>
      <c r="J32" s="575"/>
      <c r="K32" s="541"/>
      <c r="L32" s="575"/>
      <c r="M32" s="561">
        <f>G32*0.001/'TB5'!F32</f>
        <v>8.1238929388785477E-2</v>
      </c>
    </row>
    <row r="33" spans="1:13" s="87" customFormat="1" ht="15" customHeight="1" x14ac:dyDescent="0.2">
      <c r="A33" s="92">
        <v>1937</v>
      </c>
      <c r="B33" s="425">
        <f>avgpeinc!AK26</f>
        <v>1133120.7847610642</v>
      </c>
      <c r="C33" s="317">
        <f>avgpeinc!AL26</f>
        <v>1165946.5211783084</v>
      </c>
      <c r="D33" s="353"/>
      <c r="E33" s="314"/>
      <c r="F33" s="314"/>
      <c r="G33" s="84">
        <f>avgpeinc!AP26</f>
        <v>1779881.9498443983</v>
      </c>
      <c r="H33" s="530">
        <f>B33*0.001/'TB5'!B33</f>
        <v>7.8316471197045212E-2</v>
      </c>
      <c r="I33" s="541">
        <f>C33*0.001/'TB5'!B33</f>
        <v>8.058524596070378E-2</v>
      </c>
      <c r="J33" s="575"/>
      <c r="K33" s="541"/>
      <c r="L33" s="575"/>
      <c r="M33" s="561">
        <f>G33*0.001/'TB5'!F33</f>
        <v>8.0625205787001095E-2</v>
      </c>
    </row>
    <row r="34" spans="1:13" s="87" customFormat="1" ht="15" customHeight="1" x14ac:dyDescent="0.2">
      <c r="A34" s="92">
        <v>1938</v>
      </c>
      <c r="B34" s="425">
        <f>avgpeinc!AK27</f>
        <v>932442.36345748301</v>
      </c>
      <c r="C34" s="317">
        <f>avgpeinc!AL27</f>
        <v>962100.71077822091</v>
      </c>
      <c r="D34" s="353"/>
      <c r="E34" s="314"/>
      <c r="F34" s="314"/>
      <c r="G34" s="84">
        <f>avgpeinc!AP27</f>
        <v>1467615.8928132809</v>
      </c>
      <c r="H34" s="530">
        <f>B34*0.001/'TB5'!B34</f>
        <v>6.9249513030269466E-2</v>
      </c>
      <c r="I34" s="541">
        <f>C34*0.001/'TB5'!B34</f>
        <v>7.1452143658963921E-2</v>
      </c>
      <c r="J34" s="575"/>
      <c r="K34" s="541"/>
      <c r="L34" s="575"/>
      <c r="M34" s="561">
        <f>G34*0.001/'TB5'!F34</f>
        <v>7.1517451321605252E-2</v>
      </c>
    </row>
    <row r="35" spans="1:13" s="87" customFormat="1" ht="15" customHeight="1" x14ac:dyDescent="0.2">
      <c r="A35" s="91">
        <v>1939</v>
      </c>
      <c r="B35" s="426">
        <f>avgpeinc!AK28</f>
        <v>1044168.3989230242</v>
      </c>
      <c r="C35" s="316">
        <f>avgpeinc!AL28</f>
        <v>1074041.285326449</v>
      </c>
      <c r="D35" s="354"/>
      <c r="E35" s="315"/>
      <c r="F35" s="315"/>
      <c r="G35" s="88">
        <f>avgpeinc!AP28</f>
        <v>1637861.2057419114</v>
      </c>
      <c r="H35" s="531">
        <f>B35*0.001/'TB5'!B35</f>
        <v>7.2227592247438688E-2</v>
      </c>
      <c r="I35" s="542">
        <f>C35*0.001/'TB5'!B35</f>
        <v>7.4293970295870398E-2</v>
      </c>
      <c r="J35" s="576"/>
      <c r="K35" s="542"/>
      <c r="L35" s="576"/>
      <c r="M35" s="562">
        <f>G35*0.001/'TB5'!F35</f>
        <v>7.445733054493478E-2</v>
      </c>
    </row>
    <row r="36" spans="1:13" s="87" customFormat="1" ht="15" customHeight="1" x14ac:dyDescent="0.2">
      <c r="A36" s="92">
        <v>1940</v>
      </c>
      <c r="B36" s="425">
        <f>avgpeinc!AK29</f>
        <v>1255546.3250616337</v>
      </c>
      <c r="C36" s="317">
        <f>avgpeinc!AL29</f>
        <v>1284010.9651632358</v>
      </c>
      <c r="D36" s="353"/>
      <c r="E36" s="314"/>
      <c r="F36" s="314"/>
      <c r="G36" s="84">
        <f>avgpeinc!AP29</f>
        <v>1960904.1531994753</v>
      </c>
      <c r="H36" s="530">
        <f>B36*0.001/'TB5'!B36</f>
        <v>8.0227412011303234E-2</v>
      </c>
      <c r="I36" s="541">
        <f>C36*0.001/'TB5'!B36</f>
        <v>8.2046257213269469E-2</v>
      </c>
      <c r="J36" s="575"/>
      <c r="K36" s="541"/>
      <c r="L36" s="575"/>
      <c r="M36" s="561">
        <f>G36*0.001/'TB5'!F36</f>
        <v>8.2416712004752313E-2</v>
      </c>
    </row>
    <row r="37" spans="1:13" s="87" customFormat="1" ht="15" customHeight="1" x14ac:dyDescent="0.2">
      <c r="A37" s="92">
        <v>1941</v>
      </c>
      <c r="B37" s="425">
        <f>avgpeinc!AK30</f>
        <v>1554756.9533941371</v>
      </c>
      <c r="C37" s="317">
        <f>avgpeinc!AL30</f>
        <v>1585733.4324244086</v>
      </c>
      <c r="D37" s="353"/>
      <c r="E37" s="314"/>
      <c r="F37" s="314"/>
      <c r="G37" s="84">
        <f>avgpeinc!AP30</f>
        <v>2450528.1014440046</v>
      </c>
      <c r="H37" s="530">
        <f>B37*0.001/'TB5'!B37</f>
        <v>8.4128440588281381E-2</v>
      </c>
      <c r="I37" s="541">
        <f>C37*0.001/'TB5'!B37</f>
        <v>8.5804588664058282E-2</v>
      </c>
      <c r="J37" s="575"/>
      <c r="K37" s="541"/>
      <c r="L37" s="575"/>
      <c r="M37" s="561">
        <f>G37*0.001/'TB5'!F37</f>
        <v>8.6309272398701231E-2</v>
      </c>
    </row>
    <row r="38" spans="1:13" s="87" customFormat="1" ht="15" customHeight="1" x14ac:dyDescent="0.2">
      <c r="A38" s="92">
        <v>1942</v>
      </c>
      <c r="B38" s="425">
        <f>avgpeinc!AK31</f>
        <v>1768774.55662082</v>
      </c>
      <c r="C38" s="317">
        <f>avgpeinc!AL31</f>
        <v>1807245.035514954</v>
      </c>
      <c r="D38" s="353"/>
      <c r="E38" s="314"/>
      <c r="F38" s="314"/>
      <c r="G38" s="84">
        <f>avgpeinc!AP31</f>
        <v>2817692.5246638334</v>
      </c>
      <c r="H38" s="530">
        <f>B38*0.001/'TB5'!B38</f>
        <v>8.0729645637220016E-2</v>
      </c>
      <c r="I38" s="541">
        <f>C38*0.001/'TB5'!B38</f>
        <v>8.2485498646860167E-2</v>
      </c>
      <c r="J38" s="575"/>
      <c r="K38" s="541"/>
      <c r="L38" s="575"/>
      <c r="M38" s="561">
        <f>G38*0.001/'TB5'!F38</f>
        <v>8.2906198811243781E-2</v>
      </c>
    </row>
    <row r="39" spans="1:13" s="87" customFormat="1" ht="15" customHeight="1" x14ac:dyDescent="0.2">
      <c r="A39" s="92">
        <v>1943</v>
      </c>
      <c r="B39" s="425">
        <f>avgpeinc!AK32</f>
        <v>1741115.800230437</v>
      </c>
      <c r="C39" s="317">
        <f>avgpeinc!AL32</f>
        <v>1784795.3100189264</v>
      </c>
      <c r="D39" s="353"/>
      <c r="E39" s="314"/>
      <c r="F39" s="314"/>
      <c r="G39" s="84">
        <f>avgpeinc!AP32</f>
        <v>2804014.8671164103</v>
      </c>
      <c r="H39" s="530">
        <f>B39*0.001/'TB5'!B39</f>
        <v>6.879658855319791E-2</v>
      </c>
      <c r="I39" s="541">
        <f>C39*0.001/'TB5'!B39</f>
        <v>7.0522494011482972E-2</v>
      </c>
      <c r="J39" s="575"/>
      <c r="K39" s="541"/>
      <c r="L39" s="575"/>
      <c r="M39" s="561">
        <f>G39*0.001/'TB5'!F39</f>
        <v>7.0921456600568325E-2</v>
      </c>
    </row>
    <row r="40" spans="1:13" s="87" customFormat="1" ht="15" customHeight="1" x14ac:dyDescent="0.2">
      <c r="A40" s="92">
        <v>1944</v>
      </c>
      <c r="B40" s="425">
        <f>avgpeinc!AK33</f>
        <v>1418741.8818713005</v>
      </c>
      <c r="C40" s="317">
        <f>avgpeinc!AL33</f>
        <v>1465425.2356467191</v>
      </c>
      <c r="D40" s="353"/>
      <c r="E40" s="314"/>
      <c r="F40" s="314"/>
      <c r="G40" s="84">
        <f>avgpeinc!AP33</f>
        <v>2322061.4740806329</v>
      </c>
      <c r="H40" s="530">
        <f>B40*0.001/'TB5'!B40</f>
        <v>5.4220675278349853E-2</v>
      </c>
      <c r="I40" s="541">
        <f>C40*0.001/'TB5'!B40</f>
        <v>5.6004793304542659E-2</v>
      </c>
      <c r="J40" s="575"/>
      <c r="K40" s="541"/>
      <c r="L40" s="575"/>
      <c r="M40" s="561">
        <f>G40*0.001/'TB5'!F40</f>
        <v>5.6349558075914373E-2</v>
      </c>
    </row>
    <row r="41" spans="1:13" s="87" customFormat="1" ht="15" customHeight="1" x14ac:dyDescent="0.2">
      <c r="A41" s="92">
        <v>1945</v>
      </c>
      <c r="B41" s="425">
        <f>avgpeinc!AK34</f>
        <v>1166445.1247348881</v>
      </c>
      <c r="C41" s="317">
        <f>avgpeinc!AL34</f>
        <v>1219449.8794018757</v>
      </c>
      <c r="D41" s="353"/>
      <c r="E41" s="314"/>
      <c r="F41" s="314"/>
      <c r="G41" s="84">
        <f>avgpeinc!AP34</f>
        <v>1939744.4887919417</v>
      </c>
      <c r="H41" s="530">
        <f>B41*0.001/'TB5'!B41</f>
        <v>4.6399401964695185E-2</v>
      </c>
      <c r="I41" s="541">
        <f>C41*0.001/'TB5'!B41</f>
        <v>4.8507849988251014E-2</v>
      </c>
      <c r="J41" s="575"/>
      <c r="K41" s="541"/>
      <c r="L41" s="575"/>
      <c r="M41" s="561">
        <f>G41*0.001/'TB5'!F41</f>
        <v>4.858495192299566E-2</v>
      </c>
    </row>
    <row r="42" spans="1:13" s="87" customFormat="1" ht="15" customHeight="1" x14ac:dyDescent="0.2">
      <c r="A42" s="92">
        <v>1946</v>
      </c>
      <c r="B42" s="425">
        <f>avgpeinc!AK35</f>
        <v>969231.08903557702</v>
      </c>
      <c r="C42" s="317">
        <f>avgpeinc!AL35</f>
        <v>1025266.1925228474</v>
      </c>
      <c r="D42" s="353"/>
      <c r="E42" s="314"/>
      <c r="F42" s="314"/>
      <c r="G42" s="84">
        <f>avgpeinc!AP35</f>
        <v>1635680.8000395023</v>
      </c>
      <c r="H42" s="530">
        <f>B42*0.001/'TB5'!B42</f>
        <v>4.415187272195082E-2</v>
      </c>
      <c r="I42" s="541">
        <f>C42*0.001/'TB5'!B42</f>
        <v>4.6704468057695861E-2</v>
      </c>
      <c r="J42" s="575"/>
      <c r="K42" s="541"/>
      <c r="L42" s="575"/>
      <c r="M42" s="561">
        <f>G42*0.001/'TB5'!F42</f>
        <v>4.6541189313011003E-2</v>
      </c>
    </row>
    <row r="43" spans="1:13" s="87" customFormat="1" ht="15" customHeight="1" x14ac:dyDescent="0.2">
      <c r="A43" s="92">
        <v>1947</v>
      </c>
      <c r="B43" s="425">
        <f>avgpeinc!AK36</f>
        <v>1056946.795017452</v>
      </c>
      <c r="C43" s="317">
        <f>avgpeinc!AL36</f>
        <v>1103387.4181523852</v>
      </c>
      <c r="D43" s="353"/>
      <c r="E43" s="314"/>
      <c r="F43" s="314"/>
      <c r="G43" s="84">
        <f>avgpeinc!AP36</f>
        <v>1768147.7757620956</v>
      </c>
      <c r="H43" s="530">
        <f>B43*0.001/'TB5'!B43</f>
        <v>4.9994246838759748E-2</v>
      </c>
      <c r="I43" s="541">
        <f>C43*0.001/'TB5'!B43</f>
        <v>5.2190917463334881E-2</v>
      </c>
      <c r="J43" s="575"/>
      <c r="K43" s="541"/>
      <c r="L43" s="575"/>
      <c r="M43" s="561">
        <f>G43*0.001/'TB5'!F43</f>
        <v>5.2275003541684323E-2</v>
      </c>
    </row>
    <row r="44" spans="1:13" s="87" customFormat="1" ht="15" customHeight="1" x14ac:dyDescent="0.2">
      <c r="A44" s="92">
        <v>1948</v>
      </c>
      <c r="B44" s="425">
        <f>avgpeinc!AK37</f>
        <v>1261852.1045465607</v>
      </c>
      <c r="C44" s="317">
        <f>avgpeinc!AL37</f>
        <v>1307602.17631452</v>
      </c>
      <c r="D44" s="353"/>
      <c r="E44" s="314"/>
      <c r="F44" s="314"/>
      <c r="G44" s="84">
        <f>avgpeinc!AP37</f>
        <v>2105316.4116825867</v>
      </c>
      <c r="H44" s="530">
        <f>B44*0.001/'TB5'!B44</f>
        <v>5.701140565478513E-2</v>
      </c>
      <c r="I44" s="541">
        <f>C44*0.001/'TB5'!B44</f>
        <v>5.9078427527555183E-2</v>
      </c>
      <c r="J44" s="575"/>
      <c r="K44" s="541"/>
      <c r="L44" s="575"/>
      <c r="M44" s="561">
        <f>G44*0.001/'TB5'!F44</f>
        <v>5.9309151894359417E-2</v>
      </c>
    </row>
    <row r="45" spans="1:13" s="87" customFormat="1" ht="15" customHeight="1" x14ac:dyDescent="0.2">
      <c r="A45" s="91">
        <v>1949</v>
      </c>
      <c r="B45" s="426">
        <f>avgpeinc!AK38</f>
        <v>1184079.3309126694</v>
      </c>
      <c r="C45" s="316">
        <f>avgpeinc!AL38</f>
        <v>1225528.0440606854</v>
      </c>
      <c r="D45" s="354"/>
      <c r="E45" s="315"/>
      <c r="F45" s="315"/>
      <c r="G45" s="88">
        <f>avgpeinc!AP38</f>
        <v>1979644.260341893</v>
      </c>
      <c r="H45" s="531">
        <f>B45*0.001/'TB5'!B45</f>
        <v>5.5268528540782992E-2</v>
      </c>
      <c r="I45" s="542">
        <f>C45*0.001/'TB5'!B45</f>
        <v>5.720320413708288E-2</v>
      </c>
      <c r="J45" s="576"/>
      <c r="K45" s="542"/>
      <c r="L45" s="576"/>
      <c r="M45" s="562">
        <f>G45*0.001/'TB5'!F45</f>
        <v>5.7470092314177663E-2</v>
      </c>
    </row>
    <row r="46" spans="1:13" s="87" customFormat="1" ht="15" customHeight="1" x14ac:dyDescent="0.2">
      <c r="A46" s="92">
        <v>1950</v>
      </c>
      <c r="B46" s="425">
        <f>avgpeinc!AK39</f>
        <v>1396277.377927738</v>
      </c>
      <c r="C46" s="317">
        <f>avgpeinc!AL39</f>
        <v>1436281.967376939</v>
      </c>
      <c r="D46" s="353"/>
      <c r="E46" s="314"/>
      <c r="F46" s="314"/>
      <c r="G46" s="84">
        <f>avgpeinc!AP39</f>
        <v>2321801.5491716443</v>
      </c>
      <c r="H46" s="530">
        <f>B46*0.001/'TB5'!B46</f>
        <v>5.9853838625851467E-2</v>
      </c>
      <c r="I46" s="541">
        <f>C46*0.001/'TB5'!B46</f>
        <v>6.1568704367456165E-2</v>
      </c>
      <c r="J46" s="575"/>
      <c r="K46" s="541"/>
      <c r="L46" s="575"/>
      <c r="M46" s="561">
        <f>G46*0.001/'TB5'!F46</f>
        <v>6.2012365238850051E-2</v>
      </c>
    </row>
    <row r="47" spans="1:13" s="87" customFormat="1" ht="15" customHeight="1" x14ac:dyDescent="0.2">
      <c r="A47" s="92">
        <v>1951</v>
      </c>
      <c r="B47" s="425">
        <f>avgpeinc!AK40</f>
        <v>1388381.8063019442</v>
      </c>
      <c r="C47" s="317">
        <f>avgpeinc!AL40</f>
        <v>1430593.2231017842</v>
      </c>
      <c r="D47" s="353"/>
      <c r="E47" s="314"/>
      <c r="F47" s="314"/>
      <c r="G47" s="84">
        <f>avgpeinc!AP40</f>
        <v>2319341.904859121</v>
      </c>
      <c r="H47" s="530">
        <f>B47*0.001/'TB5'!B47</f>
        <v>5.5520119697332393E-2</v>
      </c>
      <c r="I47" s="541">
        <f>C47*0.001/'TB5'!B47</f>
        <v>5.7208115681350237E-2</v>
      </c>
      <c r="J47" s="575"/>
      <c r="K47" s="541"/>
      <c r="L47" s="575"/>
      <c r="M47" s="561">
        <f>G47*0.001/'TB5'!F47</f>
        <v>5.7650052610852605E-2</v>
      </c>
    </row>
    <row r="48" spans="1:13" s="87" customFormat="1" ht="15" customHeight="1" x14ac:dyDescent="0.2">
      <c r="A48" s="92">
        <v>1952</v>
      </c>
      <c r="B48" s="425">
        <f>avgpeinc!AK41</f>
        <v>1321148.6313140278</v>
      </c>
      <c r="C48" s="317">
        <f>avgpeinc!AL41</f>
        <v>1366655.8678569745</v>
      </c>
      <c r="D48" s="353"/>
      <c r="E48" s="314"/>
      <c r="F48" s="314"/>
      <c r="G48" s="84">
        <f>avgpeinc!AP41</f>
        <v>2215385.3608730175</v>
      </c>
      <c r="H48" s="530">
        <f>B48*0.001/'TB5'!B48</f>
        <v>5.1549244999254562E-2</v>
      </c>
      <c r="I48" s="541">
        <f>C48*0.001/'TB5'!B48</f>
        <v>5.3324869353842251E-2</v>
      </c>
      <c r="J48" s="575"/>
      <c r="K48" s="541"/>
      <c r="L48" s="575"/>
      <c r="M48" s="561">
        <f>G48*0.001/'TB5'!F48</f>
        <v>5.3640821869514924E-2</v>
      </c>
    </row>
    <row r="49" spans="1:13" s="87" customFormat="1" ht="15" customHeight="1" x14ac:dyDescent="0.2">
      <c r="A49" s="92">
        <v>1953</v>
      </c>
      <c r="B49" s="425">
        <f>avgpeinc!AK42</f>
        <v>1260665.5784086429</v>
      </c>
      <c r="C49" s="317">
        <f>avgpeinc!AL42</f>
        <v>1304833.7763062508</v>
      </c>
      <c r="D49" s="353"/>
      <c r="E49" s="314"/>
      <c r="F49" s="314"/>
      <c r="G49" s="84">
        <f>avgpeinc!AP42</f>
        <v>2118380.8425425864</v>
      </c>
      <c r="H49" s="530">
        <f>B49*0.001/'TB5'!B49</f>
        <v>4.7754707265217931E-2</v>
      </c>
      <c r="I49" s="541">
        <f>C49*0.001/'TB5'!B49</f>
        <v>4.9427822956767953E-2</v>
      </c>
      <c r="J49" s="575"/>
      <c r="K49" s="541"/>
      <c r="L49" s="575"/>
      <c r="M49" s="561">
        <f>G49*0.001/'TB5'!F49</f>
        <v>4.9778854128606678E-2</v>
      </c>
    </row>
    <row r="50" spans="1:13" s="87" customFormat="1" ht="15" customHeight="1" x14ac:dyDescent="0.2">
      <c r="A50" s="92">
        <v>1954</v>
      </c>
      <c r="B50" s="425">
        <f>avgpeinc!AK43</f>
        <v>1211375.4704922533</v>
      </c>
      <c r="C50" s="317">
        <f>avgpeinc!AL43</f>
        <v>1254617.8379244027</v>
      </c>
      <c r="D50" s="353"/>
      <c r="E50" s="314"/>
      <c r="F50" s="314"/>
      <c r="G50" s="84">
        <f>avgpeinc!AP43</f>
        <v>2036774.3769126034</v>
      </c>
      <c r="H50" s="530">
        <f>B50*0.001/'TB5'!B50</f>
        <v>4.6868987540013014E-2</v>
      </c>
      <c r="I50" s="541">
        <f>C50*0.001/'TB5'!B50</f>
        <v>4.8542065813221319E-2</v>
      </c>
      <c r="J50" s="575"/>
      <c r="K50" s="541"/>
      <c r="L50" s="575"/>
      <c r="M50" s="561">
        <f>G50*0.001/'TB5'!F50</f>
        <v>4.8905273946824042E-2</v>
      </c>
    </row>
    <row r="51" spans="1:13" s="87" customFormat="1" ht="15" customHeight="1" x14ac:dyDescent="0.2">
      <c r="A51" s="92">
        <v>1955</v>
      </c>
      <c r="B51" s="425">
        <f>avgpeinc!AK44</f>
        <v>1429099.4607500378</v>
      </c>
      <c r="C51" s="317">
        <f>avgpeinc!AL44</f>
        <v>1468691.7316176477</v>
      </c>
      <c r="D51" s="353"/>
      <c r="E51" s="314"/>
      <c r="F51" s="314"/>
      <c r="G51" s="84">
        <f>avgpeinc!AP44</f>
        <v>2389575.8524241429</v>
      </c>
      <c r="H51" s="530">
        <f>B51*0.001/'TB5'!B51</f>
        <v>5.1678412770604705E-2</v>
      </c>
      <c r="I51" s="541">
        <f>C51*0.001/'TB5'!B51</f>
        <v>5.3110129577318838E-2</v>
      </c>
      <c r="J51" s="575"/>
      <c r="K51" s="541"/>
      <c r="L51" s="575"/>
      <c r="M51" s="561">
        <f>G51*0.001/'TB5'!F51</f>
        <v>5.3669370208877215E-2</v>
      </c>
    </row>
    <row r="52" spans="1:13" s="87" customFormat="1" ht="15" customHeight="1" x14ac:dyDescent="0.2">
      <c r="A52" s="92">
        <v>1956</v>
      </c>
      <c r="B52" s="425">
        <f>avgpeinc!AK45</f>
        <v>1363645.1582789447</v>
      </c>
      <c r="C52" s="317">
        <f>avgpeinc!AL45</f>
        <v>1405711.6557829892</v>
      </c>
      <c r="D52" s="353"/>
      <c r="E52" s="314"/>
      <c r="F52" s="314"/>
      <c r="G52" s="84">
        <f>avgpeinc!AP45</f>
        <v>2285393.1213701568</v>
      </c>
      <c r="H52" s="530">
        <f>B52*0.001/'TB5'!B52</f>
        <v>4.8308497209017233E-2</v>
      </c>
      <c r="I52" s="541">
        <f>C52*0.001/'TB5'!B52</f>
        <v>4.9798745067801888E-2</v>
      </c>
      <c r="J52" s="575"/>
      <c r="K52" s="541"/>
      <c r="L52" s="575"/>
      <c r="M52" s="561">
        <f>G52*0.001/'TB5'!F52</f>
        <v>5.0281141889319203E-2</v>
      </c>
    </row>
    <row r="53" spans="1:13" s="87" customFormat="1" ht="15" customHeight="1" x14ac:dyDescent="0.2">
      <c r="A53" s="92">
        <v>1957</v>
      </c>
      <c r="B53" s="425">
        <f>avgpeinc!AK46</f>
        <v>1308737.0508965552</v>
      </c>
      <c r="C53" s="317">
        <f>avgpeinc!AL46</f>
        <v>1351358.8758280519</v>
      </c>
      <c r="D53" s="353"/>
      <c r="E53" s="314"/>
      <c r="F53" s="314"/>
      <c r="G53" s="84">
        <f>avgpeinc!AP46</f>
        <v>2195983.5069738077</v>
      </c>
      <c r="H53" s="530">
        <f>B53*0.001/'TB5'!B53</f>
        <v>4.6227215647793009E-2</v>
      </c>
      <c r="I53" s="541">
        <f>C53*0.001/'TB5'!B53</f>
        <v>4.7732703928315849E-2</v>
      </c>
      <c r="J53" s="575"/>
      <c r="K53" s="541"/>
      <c r="L53" s="575"/>
      <c r="M53" s="561">
        <f>G53*0.001/'TB5'!F53</f>
        <v>4.8194646454153243E-2</v>
      </c>
    </row>
    <row r="54" spans="1:13" s="87" customFormat="1" ht="15" customHeight="1" x14ac:dyDescent="0.2">
      <c r="A54" s="92">
        <v>1958</v>
      </c>
      <c r="B54" s="425">
        <f>avgpeinc!AK47</f>
        <v>1138133.5648654851</v>
      </c>
      <c r="C54" s="317">
        <f>avgpeinc!AL47</f>
        <v>1183661.333793761</v>
      </c>
      <c r="D54" s="353"/>
      <c r="E54" s="314"/>
      <c r="F54" s="314"/>
      <c r="G54" s="84">
        <f>avgpeinc!AP47</f>
        <v>1921090.5192177249</v>
      </c>
      <c r="H54" s="530">
        <f>B54*0.001/'TB5'!B54</f>
        <v>4.1310946777354828E-2</v>
      </c>
      <c r="I54" s="541">
        <f>C54*0.001/'TB5'!B54</f>
        <v>4.2963472717322169E-2</v>
      </c>
      <c r="J54" s="575"/>
      <c r="K54" s="541"/>
      <c r="L54" s="575"/>
      <c r="M54" s="561">
        <f>G54*0.001/'TB5'!F54</f>
        <v>4.3326058241580381E-2</v>
      </c>
    </row>
    <row r="55" spans="1:13" s="87" customFormat="1" ht="15" customHeight="1" x14ac:dyDescent="0.2">
      <c r="A55" s="91">
        <v>1959</v>
      </c>
      <c r="B55" s="426">
        <f>avgpeinc!AK48</f>
        <v>1276588.5364621002</v>
      </c>
      <c r="C55" s="316">
        <f>avgpeinc!AL48</f>
        <v>1315673.2827849609</v>
      </c>
      <c r="D55" s="354"/>
      <c r="E55" s="315"/>
      <c r="F55" s="315"/>
      <c r="G55" s="88">
        <f>avgpeinc!AP48</f>
        <v>2156131.3747917553</v>
      </c>
      <c r="H55" s="531">
        <f>B55*0.001/'TB5'!B55</f>
        <v>4.3745456555522581E-2</v>
      </c>
      <c r="I55" s="542">
        <f>C55*0.001/'TB5'!B55</f>
        <v>4.508479184125902E-2</v>
      </c>
      <c r="J55" s="576"/>
      <c r="K55" s="542"/>
      <c r="L55" s="576"/>
      <c r="M55" s="562">
        <f>G55*0.001/'TB5'!F55</f>
        <v>4.5678564129426294E-2</v>
      </c>
    </row>
    <row r="56" spans="1:13" x14ac:dyDescent="0.2">
      <c r="A56" s="67">
        <v>1960</v>
      </c>
      <c r="B56" s="425">
        <f>avgpeinc!AK49</f>
        <v>1282283.1269067163</v>
      </c>
      <c r="C56" s="317">
        <f>avgpeinc!AL49</f>
        <v>1322059.6897397954</v>
      </c>
      <c r="D56" s="353"/>
      <c r="E56" s="314"/>
      <c r="F56" s="314"/>
      <c r="G56" s="84">
        <f>avgpeinc!AP49</f>
        <v>2170421.1954546813</v>
      </c>
      <c r="H56" s="530">
        <f>B56*0.001/'TB5'!B56</f>
        <v>4.3148096256398899E-2</v>
      </c>
      <c r="I56" s="541">
        <f>C56*0.001/'TB5'!B56</f>
        <v>4.4486554921148419E-2</v>
      </c>
      <c r="J56" s="575"/>
      <c r="K56" s="541"/>
      <c r="L56" s="575"/>
      <c r="M56" s="561">
        <f>G56*0.001/'TB5'!F56</f>
        <v>4.506196382659728E-2</v>
      </c>
    </row>
    <row r="57" spans="1:13" x14ac:dyDescent="0.2">
      <c r="A57" s="67">
        <v>1961</v>
      </c>
      <c r="B57" s="425">
        <f>avgpeinc!AK50</f>
        <v>1298312.3440156963</v>
      </c>
      <c r="C57" s="317">
        <f>avgpeinc!AL50</f>
        <v>1338936.4152041036</v>
      </c>
      <c r="D57" s="353"/>
      <c r="E57" s="314"/>
      <c r="F57" s="314"/>
      <c r="G57" s="84">
        <f>avgpeinc!AP50</f>
        <v>2178837.553612994</v>
      </c>
      <c r="H57" s="530">
        <f>B57*0.001/'TB5'!B57</f>
        <v>4.3056744391410974E-2</v>
      </c>
      <c r="I57" s="541">
        <f>C57*0.001/'TB5'!B57</f>
        <v>4.4403985875603923E-2</v>
      </c>
      <c r="J57" s="575"/>
      <c r="K57" s="541"/>
      <c r="L57" s="575"/>
      <c r="M57" s="561">
        <f>G57*0.001/'TB5'!F57</f>
        <v>4.4978790340701076E-2</v>
      </c>
    </row>
    <row r="58" spans="1:13" x14ac:dyDescent="0.2">
      <c r="A58" s="67">
        <v>1962</v>
      </c>
      <c r="B58" s="427">
        <f>avgpeinc!AK51</f>
        <v>1402324.2392983758</v>
      </c>
      <c r="C58" s="318">
        <f>avgpeinc!AL51</f>
        <v>1438064.6209852553</v>
      </c>
      <c r="D58" s="523">
        <f>avgpeinc!AM51</f>
        <v>1133065.9632033939</v>
      </c>
      <c r="E58" s="523">
        <f>avgpeinc!AN51</f>
        <v>1481273.3510154358</v>
      </c>
      <c r="F58" s="523">
        <f>avgpeinc!AO51</f>
        <v>1379570.3392291889</v>
      </c>
      <c r="G58" s="81">
        <f>avgpeinc!AP51</f>
        <v>2255507.9030695171</v>
      </c>
      <c r="H58" s="532">
        <f>B58*0.001/'TB5'!B58</f>
        <v>4.3844696134328835E-2</v>
      </c>
      <c r="I58" s="543">
        <f>C58*0.001/'TB5'!B58</f>
        <v>4.4962145388126366E-2</v>
      </c>
      <c r="J58" s="543">
        <f>D58*0.001/'TB5'!C58</f>
        <v>3.4796465188264847E-2</v>
      </c>
      <c r="K58" s="543">
        <f>E58*0.001/'TB5'!D58</f>
        <v>3.2780341804027557E-2</v>
      </c>
      <c r="L58" s="543">
        <f>F58*0.001/'TB5'!E58</f>
        <v>7.0640735328197465E-2</v>
      </c>
      <c r="M58" s="550">
        <f>G58*0.001/'TB5'!F58</f>
        <v>4.5679260045289986E-2</v>
      </c>
    </row>
    <row r="59" spans="1:13" x14ac:dyDescent="0.2">
      <c r="A59" s="67">
        <v>1963</v>
      </c>
      <c r="B59" s="428">
        <f>avgpeinc!AK52</f>
        <v>1479279.0096233331</v>
      </c>
      <c r="C59" s="319">
        <f>avgpeinc!AL52</f>
        <v>1515293.171089205</v>
      </c>
      <c r="D59" s="524">
        <f>avgpeinc!AM52</f>
        <v>1189579.3088929988</v>
      </c>
      <c r="E59" s="524">
        <f>avgpeinc!AN52</f>
        <v>1576940.7497420041</v>
      </c>
      <c r="F59" s="524">
        <f>avgpeinc!AO52</f>
        <v>1452824.9310473963</v>
      </c>
      <c r="G59" s="62">
        <f>avgpeinc!AP52</f>
        <v>2381931.6250094976</v>
      </c>
      <c r="H59" s="533">
        <f>B59*0.001/'TB5'!B59</f>
        <v>4.4744333252310753E-2</v>
      </c>
      <c r="I59" s="544">
        <f>C59*0.001/'TB5'!B59</f>
        <v>4.5833667740225792E-2</v>
      </c>
      <c r="J59" s="551">
        <f>D59*0.001/'TB5'!C59</f>
        <v>3.5289865820708852E-2</v>
      </c>
      <c r="K59" s="544">
        <f>E59*0.001/'TB5'!D59</f>
        <v>3.3665009273100038E-2</v>
      </c>
      <c r="L59" s="551">
        <f>F59*0.001/'TB5'!E59</f>
        <v>7.1603963109563795E-2</v>
      </c>
      <c r="M59" s="552">
        <f>G59*0.001/'TB5'!F59</f>
        <v>4.667946137487889E-2</v>
      </c>
    </row>
    <row r="60" spans="1:13" x14ac:dyDescent="0.2">
      <c r="A60" s="67">
        <v>1964</v>
      </c>
      <c r="B60" s="428">
        <f>avgpeinc!AK53</f>
        <v>1570987.1538753416</v>
      </c>
      <c r="C60" s="319">
        <f>avgpeinc!AL53</f>
        <v>1607512.516091363</v>
      </c>
      <c r="D60" s="524">
        <f>avgpeinc!AM53</f>
        <v>1246092.6545826036</v>
      </c>
      <c r="E60" s="524">
        <f>avgpeinc!AN53</f>
        <v>1672608.1484685722</v>
      </c>
      <c r="F60" s="524">
        <f>avgpeinc!AO53</f>
        <v>1526079.5228656034</v>
      </c>
      <c r="G60" s="62">
        <f>avgpeinc!AP53</f>
        <v>2542006.7359155104</v>
      </c>
      <c r="H60" s="533">
        <f>B60*0.001/'TB5'!B60</f>
        <v>4.5643970370292671E-2</v>
      </c>
      <c r="I60" s="544">
        <f>C60*0.001/'TB5'!B60</f>
        <v>4.6705190092325218E-2</v>
      </c>
      <c r="J60" s="551">
        <f>D60*0.001/'TB5'!C60</f>
        <v>3.5750817507505424E-2</v>
      </c>
      <c r="K60" s="544">
        <f>E60*0.001/'TB5'!D60</f>
        <v>3.4489322453737252E-2</v>
      </c>
      <c r="L60" s="551">
        <f>F60*0.001/'TB5'!E60</f>
        <v>7.249760627746582E-2</v>
      </c>
      <c r="M60" s="552">
        <f>G60*0.001/'TB5'!F60</f>
        <v>4.7679662704467773E-2</v>
      </c>
    </row>
    <row r="61" spans="1:13" x14ac:dyDescent="0.2">
      <c r="A61" s="67">
        <v>1965</v>
      </c>
      <c r="B61" s="428">
        <f>avgpeinc!AK54</f>
        <v>1656201.579505546</v>
      </c>
      <c r="C61" s="319">
        <f>avgpeinc!AL54</f>
        <v>1694536.1267674963</v>
      </c>
      <c r="D61" s="524">
        <f>avgpeinc!AM54</f>
        <v>1336609.0369813938</v>
      </c>
      <c r="E61" s="524">
        <f>avgpeinc!AN54</f>
        <v>1761905.9715133109</v>
      </c>
      <c r="F61" s="524">
        <f>avgpeinc!AO54</f>
        <v>1602664.5371715878</v>
      </c>
      <c r="G61" s="62">
        <f>avgpeinc!AP54</f>
        <v>2676833.7929227105</v>
      </c>
      <c r="H61" s="533">
        <f>B61*0.001/'TB5'!B61</f>
        <v>4.5755229890346534E-2</v>
      </c>
      <c r="I61" s="544">
        <f>C61*0.001/'TB5'!B61</f>
        <v>4.6814283356070518E-2</v>
      </c>
      <c r="J61" s="551">
        <f>D61*0.001/'TB5'!C61</f>
        <v>3.6499356465446949E-2</v>
      </c>
      <c r="K61" s="544">
        <f>E61*0.001/'TB5'!D61</f>
        <v>3.4570585795193599E-2</v>
      </c>
      <c r="L61" s="551">
        <f>F61*0.001/'TB5'!E61</f>
        <v>7.2578178853247285E-2</v>
      </c>
      <c r="M61" s="552">
        <f>G61*0.001/'TB5'!F61</f>
        <v>4.7882715240120888E-2</v>
      </c>
    </row>
    <row r="62" spans="1:13" x14ac:dyDescent="0.2">
      <c r="A62" s="67">
        <v>1966</v>
      </c>
      <c r="B62" s="428">
        <f>avgpeinc!AK55</f>
        <v>1737454.6428908142</v>
      </c>
      <c r="C62" s="319">
        <f>avgpeinc!AL55</f>
        <v>1777490.268303087</v>
      </c>
      <c r="D62" s="524">
        <f>avgpeinc!AM55</f>
        <v>1427125.419380184</v>
      </c>
      <c r="E62" s="524">
        <f>avgpeinc!AN55</f>
        <v>1851203.7945580499</v>
      </c>
      <c r="F62" s="524">
        <f>avgpeinc!AO55</f>
        <v>1679249.5514775724</v>
      </c>
      <c r="G62" s="62">
        <f>avgpeinc!AP55</f>
        <v>2807012.1471521719</v>
      </c>
      <c r="H62" s="533">
        <f>B62*0.001/'TB5'!B62</f>
        <v>4.5866489410400391E-2</v>
      </c>
      <c r="I62" s="544">
        <f>C62*0.001/'TB5'!B62</f>
        <v>4.6923376619815826E-2</v>
      </c>
      <c r="J62" s="551">
        <f>D62*0.001/'TB5'!C62</f>
        <v>3.7179052829742432E-2</v>
      </c>
      <c r="K62" s="544">
        <f>E62*0.001/'TB5'!D62</f>
        <v>3.4644339233636849E-2</v>
      </c>
      <c r="L62" s="551">
        <f>F62*0.001/'TB5'!E62</f>
        <v>7.2651557624340057E-2</v>
      </c>
      <c r="M62" s="552">
        <f>G62*0.001/'TB5'!F62</f>
        <v>4.8085767775774016E-2</v>
      </c>
    </row>
    <row r="63" spans="1:13" x14ac:dyDescent="0.2">
      <c r="A63" s="67">
        <v>1967</v>
      </c>
      <c r="B63" s="428">
        <f>avgpeinc!AK56</f>
        <v>1671875.7861794538</v>
      </c>
      <c r="C63" s="319">
        <f>avgpeinc!AL56</f>
        <v>1716714.9978420152</v>
      </c>
      <c r="D63" s="524">
        <f>avgpeinc!AM56</f>
        <v>1370845.438212347</v>
      </c>
      <c r="E63" s="524">
        <f>avgpeinc!AN56</f>
        <v>1779923.8744155983</v>
      </c>
      <c r="F63" s="524">
        <f>avgpeinc!AO56</f>
        <v>1638037.7456843981</v>
      </c>
      <c r="G63" s="62">
        <f>avgpeinc!AP56</f>
        <v>2729578.7795293974</v>
      </c>
      <c r="H63" s="534">
        <f>B63*0.001/'TB5'!B63</f>
        <v>4.3528631329536431E-2</v>
      </c>
      <c r="I63" s="545">
        <f>C63*0.001/'TB5'!B63</f>
        <v>4.4696056284010403E-2</v>
      </c>
      <c r="J63" s="551">
        <f>D63*0.001/'TB5'!C63</f>
        <v>3.503139317035675E-2</v>
      </c>
      <c r="K63" s="544">
        <f>E63*0.001/'TB5'!D63</f>
        <v>3.3329655416309827E-2</v>
      </c>
      <c r="L63" s="551">
        <f>F63*0.001/'TB5'!E63</f>
        <v>6.7955806851387024E-2</v>
      </c>
      <c r="M63" s="552">
        <f>G63*0.001/'TB5'!F63</f>
        <v>4.5333323068916798E-2</v>
      </c>
    </row>
    <row r="64" spans="1:13" x14ac:dyDescent="0.2">
      <c r="A64" s="67">
        <v>1968</v>
      </c>
      <c r="B64" s="428">
        <f>avgpeinc!AK57</f>
        <v>1682697.2549977871</v>
      </c>
      <c r="C64" s="319">
        <f>avgpeinc!AL57</f>
        <v>1729693.2113513083</v>
      </c>
      <c r="D64" s="524">
        <f>avgpeinc!AM57</f>
        <v>1380106.0794785344</v>
      </c>
      <c r="E64" s="524">
        <f>avgpeinc!AN57</f>
        <v>1791003.5051225887</v>
      </c>
      <c r="F64" s="524">
        <f>avgpeinc!AO57</f>
        <v>1648216.793881637</v>
      </c>
      <c r="G64" s="62">
        <f>avgpeinc!AP57</f>
        <v>2725207.412413504</v>
      </c>
      <c r="H64" s="534">
        <f>B64*0.001/'TB5'!B64</f>
        <v>4.2566294781863696E-2</v>
      </c>
      <c r="I64" s="545">
        <f>C64*0.001/'TB5'!B64</f>
        <v>4.3755126418545856E-2</v>
      </c>
      <c r="J64" s="551">
        <f>D64*0.001/'TB5'!C64</f>
        <v>3.4431449137628078E-2</v>
      </c>
      <c r="K64" s="544">
        <f>E64*0.001/'TB5'!D64</f>
        <v>3.2833941979333758E-2</v>
      </c>
      <c r="L64" s="551">
        <f>F64*0.001/'TB5'!E64</f>
        <v>6.5893115475773811E-2</v>
      </c>
      <c r="M64" s="552">
        <f>G64*0.001/'TB5'!F64</f>
        <v>4.4274053769186139E-2</v>
      </c>
    </row>
    <row r="65" spans="1:13" x14ac:dyDescent="0.2">
      <c r="A65" s="72">
        <v>1969</v>
      </c>
      <c r="B65" s="429">
        <f>avgpeinc!AK58</f>
        <v>1555271.7576246385</v>
      </c>
      <c r="C65" s="320">
        <f>avgpeinc!AL58</f>
        <v>1612409.2056562591</v>
      </c>
      <c r="D65" s="526">
        <f>avgpeinc!AM58</f>
        <v>1285142.2127306429</v>
      </c>
      <c r="E65" s="526">
        <f>avgpeinc!AN58</f>
        <v>1694079.9583336464</v>
      </c>
      <c r="F65" s="526">
        <f>avgpeinc!AO58</f>
        <v>1499007.2152914079</v>
      </c>
      <c r="G65" s="68">
        <f>avgpeinc!AP58</f>
        <v>2534252.2049257532</v>
      </c>
      <c r="H65" s="535">
        <f>B65*0.001/'TB5'!B65</f>
        <v>3.8827236508950591E-2</v>
      </c>
      <c r="I65" s="546">
        <f>C65*0.001/'TB5'!B65</f>
        <v>4.0253668383229531E-2</v>
      </c>
      <c r="J65" s="553">
        <f>D65*0.001/'TB5'!C65</f>
        <v>3.1483326340094209E-2</v>
      </c>
      <c r="K65" s="547">
        <f>E65*0.001/'TB5'!D65</f>
        <v>3.039127372903749E-2</v>
      </c>
      <c r="L65" s="553">
        <f>F65*0.001/'TB5'!E65</f>
        <v>5.9874166268855326E-2</v>
      </c>
      <c r="M65" s="554">
        <f>G65*0.001/'TB5'!F65</f>
        <v>4.0464503515977412E-2</v>
      </c>
    </row>
    <row r="66" spans="1:13" x14ac:dyDescent="0.2">
      <c r="A66" s="67">
        <v>1970</v>
      </c>
      <c r="B66" s="428">
        <f>avgpeinc!AK59</f>
        <v>1395295.621170918</v>
      </c>
      <c r="C66" s="319">
        <f>avgpeinc!AL59</f>
        <v>1458961.9659021983</v>
      </c>
      <c r="D66" s="524">
        <f>avgpeinc!AM59</f>
        <v>1158354.7016694415</v>
      </c>
      <c r="E66" s="524">
        <f>avgpeinc!AN59</f>
        <v>1545879.9946347431</v>
      </c>
      <c r="F66" s="524">
        <f>avgpeinc!AO59</f>
        <v>1327130.5089029968</v>
      </c>
      <c r="G66" s="62">
        <f>avgpeinc!AP59</f>
        <v>2269522.1779248826</v>
      </c>
      <c r="H66" s="534">
        <f>B66*0.001/'TB5'!B66</f>
        <v>3.5703376808669411E-2</v>
      </c>
      <c r="I66" s="545">
        <f>C66*0.001/'TB5'!B66</f>
        <v>3.7332496445742443E-2</v>
      </c>
      <c r="J66" s="551">
        <f>D66*0.001/'TB5'!C66</f>
        <v>2.9051775170955804E-2</v>
      </c>
      <c r="K66" s="544">
        <f>E66*0.001/'TB5'!D66</f>
        <v>2.8435455562430437E-2</v>
      </c>
      <c r="L66" s="551">
        <f>F66*0.001/'TB5'!E66</f>
        <v>5.4739530314691365E-2</v>
      </c>
      <c r="M66" s="552">
        <f>G66*0.001/'TB5'!F66</f>
        <v>3.7411733021144755E-2</v>
      </c>
    </row>
    <row r="67" spans="1:13" x14ac:dyDescent="0.2">
      <c r="A67" s="67">
        <v>1971</v>
      </c>
      <c r="B67" s="428">
        <f>avgpeinc!AK60</f>
        <v>1407282.629076954</v>
      </c>
      <c r="C67" s="319">
        <f>avgpeinc!AL60</f>
        <v>1474810.0210796108</v>
      </c>
      <c r="D67" s="524">
        <f>avgpeinc!AM60</f>
        <v>1172420.4263148389</v>
      </c>
      <c r="E67" s="524">
        <f>avgpeinc!AN60</f>
        <v>1569503.81900686</v>
      </c>
      <c r="F67" s="524">
        <f>avgpeinc!AO60</f>
        <v>1333564.9942010401</v>
      </c>
      <c r="G67" s="62">
        <f>avgpeinc!AP60</f>
        <v>2290160.2214930058</v>
      </c>
      <c r="H67" s="534">
        <f>B67*0.001/'TB5'!B67</f>
        <v>3.5828962209052399E-2</v>
      </c>
      <c r="I67" s="545">
        <f>C67*0.001/'TB5'!B67</f>
        <v>3.7548187847278307E-2</v>
      </c>
      <c r="J67" s="551">
        <f>D67*0.001/'TB5'!C67</f>
        <v>2.9225919410237115E-2</v>
      </c>
      <c r="K67" s="544">
        <f>E67*0.001/'TB5'!D67</f>
        <v>2.8848580066551228E-2</v>
      </c>
      <c r="L67" s="551">
        <f>F67*0.001/'TB5'!E67</f>
        <v>5.4195442964555703E-2</v>
      </c>
      <c r="M67" s="552">
        <f>G67*0.001/'TB5'!F67</f>
        <v>3.7587355462164851E-2</v>
      </c>
    </row>
    <row r="68" spans="1:13" x14ac:dyDescent="0.2">
      <c r="A68" s="67">
        <v>1972</v>
      </c>
      <c r="B68" s="428">
        <f>avgpeinc!AK61</f>
        <v>1442332.5106372023</v>
      </c>
      <c r="C68" s="319">
        <f>avgpeinc!AL61</f>
        <v>1514219.2350631212</v>
      </c>
      <c r="D68" s="524">
        <f>avgpeinc!AM61</f>
        <v>1211970.1993438234</v>
      </c>
      <c r="E68" s="524">
        <f>avgpeinc!AN61</f>
        <v>1625175.6437460126</v>
      </c>
      <c r="F68" s="524">
        <f>avgpeinc!AO61</f>
        <v>1357590.7678307691</v>
      </c>
      <c r="G68" s="62">
        <f>avgpeinc!AP61</f>
        <v>2316072.551923003</v>
      </c>
      <c r="H68" s="534">
        <f>B68*0.001/'TB5'!B68</f>
        <v>3.5427352235274163E-2</v>
      </c>
      <c r="I68" s="545">
        <f>C68*0.001/'TB5'!B68</f>
        <v>3.7193072891568597E-2</v>
      </c>
      <c r="J68" s="551">
        <f>D68*0.001/'TB5'!C68</f>
        <v>2.9330182358535243E-2</v>
      </c>
      <c r="K68" s="544">
        <f>E68*0.001/'TB5'!D68</f>
        <v>2.8934309021678931E-2</v>
      </c>
      <c r="L68" s="551">
        <f>F68*0.001/'TB5'!E68</f>
        <v>5.2431701165915008E-2</v>
      </c>
      <c r="M68" s="552">
        <f>G68*0.001/'TB5'!F68</f>
        <v>3.7306864655874954E-2</v>
      </c>
    </row>
    <row r="69" spans="1:13" x14ac:dyDescent="0.2">
      <c r="A69" s="67">
        <v>1973</v>
      </c>
      <c r="B69" s="428">
        <f>avgpeinc!AK62</f>
        <v>1442720.204486141</v>
      </c>
      <c r="C69" s="319">
        <f>avgpeinc!AL62</f>
        <v>1521908.9994615964</v>
      </c>
      <c r="D69" s="524">
        <f>avgpeinc!AM62</f>
        <v>1240262.9141329613</v>
      </c>
      <c r="E69" s="524">
        <f>avgpeinc!AN62</f>
        <v>1666614.8971132762</v>
      </c>
      <c r="F69" s="524">
        <f>avgpeinc!AO62</f>
        <v>1319248.892671789</v>
      </c>
      <c r="G69" s="62">
        <f>avgpeinc!AP62</f>
        <v>2335049.0025881142</v>
      </c>
      <c r="H69" s="534">
        <f>B69*0.001/'TB5'!B69</f>
        <v>3.4013119015980919E-2</v>
      </c>
      <c r="I69" s="545">
        <f>C69*0.001/'TB5'!B69</f>
        <v>3.5880049207889897E-2</v>
      </c>
      <c r="J69" s="551">
        <f>D69*0.001/'TB5'!C69</f>
        <v>2.8745051823534599E-2</v>
      </c>
      <c r="K69" s="544">
        <f>E69*0.001/'TB5'!D69</f>
        <v>2.8365709293893822E-2</v>
      </c>
      <c r="L69" s="551">
        <f>F69*0.001/'TB5'!E69</f>
        <v>4.9053847427785513E-2</v>
      </c>
      <c r="M69" s="552">
        <f>G69*0.001/'TB5'!F69</f>
        <v>3.6101519340490995E-2</v>
      </c>
    </row>
    <row r="70" spans="1:13" x14ac:dyDescent="0.2">
      <c r="A70" s="67">
        <v>1974</v>
      </c>
      <c r="B70" s="428">
        <f>avgpeinc!AK63</f>
        <v>1351072.2771254471</v>
      </c>
      <c r="C70" s="319">
        <f>avgpeinc!AL63</f>
        <v>1436683.1968638045</v>
      </c>
      <c r="D70" s="524">
        <f>avgpeinc!AM63</f>
        <v>1181683.4156962156</v>
      </c>
      <c r="E70" s="524">
        <f>avgpeinc!AN63</f>
        <v>1603153.7524926208</v>
      </c>
      <c r="F70" s="524">
        <f>avgpeinc!AO63</f>
        <v>1195205.4008878872</v>
      </c>
      <c r="G70" s="62">
        <f>avgpeinc!AP63</f>
        <v>2199358.26204263</v>
      </c>
      <c r="H70" s="534">
        <f>B70*0.001/'TB5'!B70</f>
        <v>3.2786675834131529E-2</v>
      </c>
      <c r="I70" s="545">
        <f>C70*0.001/'TB5'!B70</f>
        <v>3.4864209006002518E-2</v>
      </c>
      <c r="J70" s="551">
        <f>D70*0.001/'TB5'!C70</f>
        <v>2.8054614173242957E-2</v>
      </c>
      <c r="K70" s="544">
        <f>E70*0.001/'TB5'!D70</f>
        <v>2.8194597558183428E-2</v>
      </c>
      <c r="L70" s="551">
        <f>F70*0.001/'TB5'!E70</f>
        <v>4.5342911875650316E-2</v>
      </c>
      <c r="M70" s="552">
        <f>G70*0.001/'TB5'!F70</f>
        <v>3.5105356766337081E-2</v>
      </c>
    </row>
    <row r="71" spans="1:13" x14ac:dyDescent="0.2">
      <c r="A71" s="67">
        <v>1975</v>
      </c>
      <c r="B71" s="428">
        <f>avgpeinc!AK64</f>
        <v>1301383.379595937</v>
      </c>
      <c r="C71" s="319">
        <f>avgpeinc!AL64</f>
        <v>1385993.6599648178</v>
      </c>
      <c r="D71" s="524">
        <f>avgpeinc!AM64</f>
        <v>1127117.0235772438</v>
      </c>
      <c r="E71" s="524">
        <f>avgpeinc!AN64</f>
        <v>1537668.3034779103</v>
      </c>
      <c r="F71" s="524">
        <f>avgpeinc!AO64</f>
        <v>1164441.9328762554</v>
      </c>
      <c r="G71" s="62">
        <f>avgpeinc!AP64</f>
        <v>2107679.5204492304</v>
      </c>
      <c r="H71" s="534">
        <f>B71*0.001/'TB5'!B71</f>
        <v>3.2629709018635822E-2</v>
      </c>
      <c r="I71" s="545">
        <f>C71*0.001/'TB5'!B71</f>
        <v>3.475115061048939E-2</v>
      </c>
      <c r="J71" s="551">
        <f>D71*0.001/'TB5'!C71</f>
        <v>2.8022213977294541E-2</v>
      </c>
      <c r="K71" s="544">
        <f>E71*0.001/'TB5'!D71</f>
        <v>2.8604800954710186E-2</v>
      </c>
      <c r="L71" s="551">
        <f>F71*0.001/'TB5'!E71</f>
        <v>4.3866287195783102E-2</v>
      </c>
      <c r="M71" s="552">
        <f>G71*0.001/'TB5'!F71</f>
        <v>3.4952165979532872E-2</v>
      </c>
    </row>
    <row r="72" spans="1:13" x14ac:dyDescent="0.2">
      <c r="A72" s="67">
        <v>1976</v>
      </c>
      <c r="B72" s="428">
        <f>avgpeinc!AK65</f>
        <v>1354118.5709971113</v>
      </c>
      <c r="C72" s="319">
        <f>avgpeinc!AL65</f>
        <v>1438858.4051326031</v>
      </c>
      <c r="D72" s="524">
        <f>avgpeinc!AM65</f>
        <v>1170260.3292436053</v>
      </c>
      <c r="E72" s="524">
        <f>avgpeinc!AN65</f>
        <v>1598760.3566630434</v>
      </c>
      <c r="F72" s="524">
        <f>avgpeinc!AO65</f>
        <v>1212456.7898390798</v>
      </c>
      <c r="G72" s="62">
        <f>avgpeinc!AP65</f>
        <v>2184146.4233336668</v>
      </c>
      <c r="H72" s="534">
        <f>B72*0.001/'TB5'!B72</f>
        <v>3.2754139806669968E-2</v>
      </c>
      <c r="I72" s="545">
        <f>C72*0.001/'TB5'!B72</f>
        <v>3.4803871960054522E-2</v>
      </c>
      <c r="J72" s="551">
        <f>D72*0.001/'TB5'!C72</f>
        <v>2.8068022138555193E-2</v>
      </c>
      <c r="K72" s="544">
        <f>E72*0.001/'TB5'!D72</f>
        <v>2.8811251081588555E-2</v>
      </c>
      <c r="L72" s="551">
        <f>F72*0.001/'TB5'!E72</f>
        <v>4.3517676933134908E-2</v>
      </c>
      <c r="M72" s="552">
        <f>G72*0.001/'TB5'!F72</f>
        <v>3.5102180776096503E-2</v>
      </c>
    </row>
    <row r="73" spans="1:13" x14ac:dyDescent="0.2">
      <c r="A73" s="67">
        <v>1977</v>
      </c>
      <c r="B73" s="428">
        <f>avgpeinc!AK66</f>
        <v>1410796.762583798</v>
      </c>
      <c r="C73" s="319">
        <f>avgpeinc!AL66</f>
        <v>1496211.3464532921</v>
      </c>
      <c r="D73" s="524">
        <f>avgpeinc!AM66</f>
        <v>1217698.4086228844</v>
      </c>
      <c r="E73" s="524">
        <f>avgpeinc!AN66</f>
        <v>1669521.134118998</v>
      </c>
      <c r="F73" s="524">
        <f>avgpeinc!AO66</f>
        <v>1258123.4937262109</v>
      </c>
      <c r="G73" s="62">
        <f>avgpeinc!AP66</f>
        <v>2258602.23570367</v>
      </c>
      <c r="H73" s="534">
        <f>B73*0.001/'TB5'!B73</f>
        <v>3.3096966757337754E-2</v>
      </c>
      <c r="I73" s="545">
        <f>C73*0.001/'TB5'!B73</f>
        <v>3.5100773200544388E-2</v>
      </c>
      <c r="J73" s="551">
        <f>D73*0.001/'TB5'!C73</f>
        <v>2.8514121027459538E-2</v>
      </c>
      <c r="K73" s="544">
        <f>E73*0.001/'TB5'!D73</f>
        <v>2.931286517718501E-2</v>
      </c>
      <c r="L73" s="551">
        <f>F73*0.001/'TB5'!E73</f>
        <v>4.3399232860288357E-2</v>
      </c>
      <c r="M73" s="552">
        <f>G73*0.001/'TB5'!F73</f>
        <v>3.5604315719777631E-2</v>
      </c>
    </row>
    <row r="74" spans="1:13" x14ac:dyDescent="0.2">
      <c r="A74" s="67">
        <v>1978</v>
      </c>
      <c r="B74" s="428">
        <f>avgpeinc!AK67</f>
        <v>1495697.2288576183</v>
      </c>
      <c r="C74" s="319">
        <f>avgpeinc!AL67</f>
        <v>1585031.649784328</v>
      </c>
      <c r="D74" s="524">
        <f>avgpeinc!AM67</f>
        <v>1302526.5329478807</v>
      </c>
      <c r="E74" s="524">
        <f>avgpeinc!AN67</f>
        <v>1785412.3501680598</v>
      </c>
      <c r="F74" s="524">
        <f>avgpeinc!AO67</f>
        <v>1316412.8832391307</v>
      </c>
      <c r="G74" s="62">
        <f>avgpeinc!AP67</f>
        <v>2384505.8127374523</v>
      </c>
      <c r="H74" s="534">
        <f>B74*0.001/'TB5'!B74</f>
        <v>3.3884528431783245E-2</v>
      </c>
      <c r="I74" s="545">
        <f>C74*0.001/'TB5'!B74</f>
        <v>3.5908370334692963E-2</v>
      </c>
      <c r="J74" s="551">
        <f>D74*0.001/'TB5'!C74</f>
        <v>2.926740523469196E-2</v>
      </c>
      <c r="K74" s="544">
        <f>E74*0.001/'TB5'!D74</f>
        <v>3.0387664521582591E-2</v>
      </c>
      <c r="L74" s="551">
        <f>F74*0.001/'TB5'!E74</f>
        <v>4.3573923281302385E-2</v>
      </c>
      <c r="M74" s="552">
        <f>G74*0.001/'TB5'!F74</f>
        <v>3.6527824332757357E-2</v>
      </c>
    </row>
    <row r="75" spans="1:13" x14ac:dyDescent="0.2">
      <c r="A75" s="72">
        <v>1979</v>
      </c>
      <c r="B75" s="429">
        <f>avgpeinc!AK68</f>
        <v>1628009.9148168138</v>
      </c>
      <c r="C75" s="320">
        <f>avgpeinc!AL68</f>
        <v>1717734.9040106335</v>
      </c>
      <c r="D75" s="526">
        <f>avgpeinc!AM68</f>
        <v>1419636.9318088535</v>
      </c>
      <c r="E75" s="526">
        <f>avgpeinc!AN68</f>
        <v>1949928.7296246057</v>
      </c>
      <c r="F75" s="526">
        <f>avgpeinc!AO68</f>
        <v>1414947.4960956762</v>
      </c>
      <c r="G75" s="68">
        <f>avgpeinc!AP68</f>
        <v>2584361.5233798693</v>
      </c>
      <c r="H75" s="536">
        <f>B75*0.001/'TB5'!B75</f>
        <v>3.6744199693202972E-2</v>
      </c>
      <c r="I75" s="547">
        <f>C75*0.001/'TB5'!B75</f>
        <v>3.8769293576478958E-2</v>
      </c>
      <c r="J75" s="553">
        <f>D75*0.001/'TB5'!C75</f>
        <v>3.1809665262699127E-2</v>
      </c>
      <c r="K75" s="547">
        <f>E75*0.001/'TB5'!D75</f>
        <v>3.3091530203819282E-2</v>
      </c>
      <c r="L75" s="553">
        <f>F75*0.001/'TB5'!E75</f>
        <v>4.6406950801610947E-2</v>
      </c>
      <c r="M75" s="554">
        <f>G75*0.001/'TB5'!F75</f>
        <v>3.9612449705600732E-2</v>
      </c>
    </row>
    <row r="76" spans="1:13" x14ac:dyDescent="0.2">
      <c r="A76" s="67">
        <v>1980</v>
      </c>
      <c r="B76" s="428">
        <f>avgpeinc!AK69</f>
        <v>1477474.6833245736</v>
      </c>
      <c r="C76" s="319">
        <f>avgpeinc!AL69</f>
        <v>1571918.0330018704</v>
      </c>
      <c r="D76" s="524">
        <f>avgpeinc!AM69</f>
        <v>1298008.6404275447</v>
      </c>
      <c r="E76" s="524">
        <f>avgpeinc!AN69</f>
        <v>1819065.4045109991</v>
      </c>
      <c r="F76" s="524">
        <f>avgpeinc!AO69</f>
        <v>1251383.0508311</v>
      </c>
      <c r="G76" s="62">
        <f>avgpeinc!AP69</f>
        <v>2342125.5532564279</v>
      </c>
      <c r="H76" s="533">
        <f>B76*0.001/'TB5'!B76</f>
        <v>3.4347224980592721E-2</v>
      </c>
      <c r="I76" s="544">
        <f>C76*0.001/'TB5'!B76</f>
        <v>3.6542773246765137E-2</v>
      </c>
      <c r="J76" s="551">
        <f>D76*0.001/'TB5'!C76</f>
        <v>3.0065754428505898E-2</v>
      </c>
      <c r="K76" s="544">
        <f>E76*0.001/'TB5'!D76</f>
        <v>3.2091300934553146E-2</v>
      </c>
      <c r="L76" s="551">
        <f>F76*0.001/'TB5'!E76</f>
        <v>4.1472345590591438E-2</v>
      </c>
      <c r="M76" s="552">
        <f>G76*0.001/'TB5'!F76</f>
        <v>3.7180103361606591E-2</v>
      </c>
    </row>
    <row r="77" spans="1:13" x14ac:dyDescent="0.2">
      <c r="A77" s="67">
        <v>1981</v>
      </c>
      <c r="B77" s="428">
        <f>avgpeinc!AK70</f>
        <v>1544308.1937120049</v>
      </c>
      <c r="C77" s="319">
        <f>avgpeinc!AL70</f>
        <v>1631403.3236813284</v>
      </c>
      <c r="D77" s="524">
        <f>avgpeinc!AM70</f>
        <v>1360766.6383975029</v>
      </c>
      <c r="E77" s="524">
        <f>avgpeinc!AN70</f>
        <v>1871309.6721146365</v>
      </c>
      <c r="F77" s="524">
        <f>avgpeinc!AO70</f>
        <v>1322589.3523446587</v>
      </c>
      <c r="G77" s="62">
        <f>avgpeinc!AP70</f>
        <v>2427992.343618196</v>
      </c>
      <c r="H77" s="533">
        <f>B77*0.001/'TB5'!B77</f>
        <v>3.5627108067274101E-2</v>
      </c>
      <c r="I77" s="544">
        <f>C77*0.001/'TB5'!B77</f>
        <v>3.7636388093233109E-2</v>
      </c>
      <c r="J77" s="551">
        <f>D77*0.001/'TB5'!C77</f>
        <v>3.1522072851657867E-2</v>
      </c>
      <c r="K77" s="544">
        <f>E77*0.001/'TB5'!D77</f>
        <v>3.3108837902545936E-2</v>
      </c>
      <c r="L77" s="551">
        <f>F77*0.001/'TB5'!E77</f>
        <v>4.2667198926210403E-2</v>
      </c>
      <c r="M77" s="552">
        <f>G77*0.001/'TB5'!F77</f>
        <v>3.8406725972890861E-2</v>
      </c>
    </row>
    <row r="78" spans="1:13" x14ac:dyDescent="0.2">
      <c r="A78" s="67">
        <v>1982</v>
      </c>
      <c r="B78" s="428">
        <f>avgpeinc!AK71</f>
        <v>1678813.6843906739</v>
      </c>
      <c r="C78" s="319">
        <f>avgpeinc!AL71</f>
        <v>1761805.0873635556</v>
      </c>
      <c r="D78" s="524">
        <f>avgpeinc!AM71</f>
        <v>1502502.9846686781</v>
      </c>
      <c r="E78" s="524">
        <f>avgpeinc!AN71</f>
        <v>2037605.1943961554</v>
      </c>
      <c r="F78" s="524">
        <f>avgpeinc!AO71</f>
        <v>1435313.6303678115</v>
      </c>
      <c r="G78" s="62">
        <f>avgpeinc!AP71</f>
        <v>2627460.8633677014</v>
      </c>
      <c r="H78" s="533">
        <f>B78*0.001/'TB5'!B78</f>
        <v>4.0046460926532745E-2</v>
      </c>
      <c r="I78" s="544">
        <f>C78*0.001/'TB5'!B78</f>
        <v>4.2026139795780182E-2</v>
      </c>
      <c r="J78" s="551">
        <f>D78*0.001/'TB5'!C78</f>
        <v>3.6190658807754517E-2</v>
      </c>
      <c r="K78" s="544">
        <f>E78*0.001/'TB5'!D78</f>
        <v>3.7430323660373688E-2</v>
      </c>
      <c r="L78" s="551">
        <f>F78*0.001/'TB5'!E78</f>
        <v>4.7073319554328925E-2</v>
      </c>
      <c r="M78" s="552">
        <f>G78*0.001/'TB5'!F78</f>
        <v>4.3073382228612907E-2</v>
      </c>
    </row>
    <row r="79" spans="1:13" x14ac:dyDescent="0.2">
      <c r="A79" s="67">
        <v>1983</v>
      </c>
      <c r="B79" s="428">
        <f>avgpeinc!AK72</f>
        <v>1826602.3166401919</v>
      </c>
      <c r="C79" s="319">
        <f>avgpeinc!AL72</f>
        <v>1913466.05392609</v>
      </c>
      <c r="D79" s="524">
        <f>avgpeinc!AM72</f>
        <v>1616312.7538588059</v>
      </c>
      <c r="E79" s="524">
        <f>avgpeinc!AN72</f>
        <v>2208834.7656083917</v>
      </c>
      <c r="F79" s="524">
        <f>avgpeinc!AO72</f>
        <v>1558138.704108675</v>
      </c>
      <c r="G79" s="62">
        <f>avgpeinc!AP72</f>
        <v>2840879.0372073757</v>
      </c>
      <c r="H79" s="533">
        <f>B79*0.001/'TB5'!B79</f>
        <v>4.2899090796709061E-2</v>
      </c>
      <c r="I79" s="544">
        <f>C79*0.001/'TB5'!B79</f>
        <v>4.4939149171113968E-2</v>
      </c>
      <c r="J79" s="551">
        <f>D79*0.001/'TB5'!C79</f>
        <v>3.8611654192209251E-2</v>
      </c>
      <c r="K79" s="544">
        <f>E79*0.001/'TB5'!D79</f>
        <v>4.0566280484199524E-2</v>
      </c>
      <c r="L79" s="551">
        <f>F79*0.001/'TB5'!E79</f>
        <v>4.9094088375568376E-2</v>
      </c>
      <c r="M79" s="552">
        <f>G79*0.001/'TB5'!F79</f>
        <v>4.6071816235780709E-2</v>
      </c>
    </row>
    <row r="80" spans="1:13" x14ac:dyDescent="0.2">
      <c r="A80" s="67">
        <v>1984</v>
      </c>
      <c r="B80" s="428">
        <f>avgpeinc!AK73</f>
        <v>2114727.9506145711</v>
      </c>
      <c r="C80" s="319">
        <f>avgpeinc!AL73</f>
        <v>2213416.9367041765</v>
      </c>
      <c r="D80" s="524">
        <f>avgpeinc!AM73</f>
        <v>2015922.2913163193</v>
      </c>
      <c r="E80" s="524">
        <f>avgpeinc!AN73</f>
        <v>2606227.3028252423</v>
      </c>
      <c r="F80" s="524">
        <f>avgpeinc!AO73</f>
        <v>1776754.7432781083</v>
      </c>
      <c r="G80" s="62">
        <f>avgpeinc!AP73</f>
        <v>3338867.3282175972</v>
      </c>
      <c r="H80" s="533">
        <f>B80*0.001/'TB5'!B80</f>
        <v>4.6563472598791115E-2</v>
      </c>
      <c r="I80" s="544">
        <f>C80*0.001/'TB5'!B80</f>
        <v>4.8736471682786935E-2</v>
      </c>
      <c r="J80" s="551">
        <f>D80*0.001/'TB5'!C80</f>
        <v>4.5352812856435783E-2</v>
      </c>
      <c r="K80" s="544">
        <f>E80*0.001/'TB5'!D80</f>
        <v>4.5122057199478149E-2</v>
      </c>
      <c r="L80" s="551">
        <f>F80*0.001/'TB5'!E80</f>
        <v>5.2164442837238319E-2</v>
      </c>
      <c r="M80" s="552">
        <f>G80*0.001/'TB5'!F80</f>
        <v>5.0798699259757989E-2</v>
      </c>
    </row>
    <row r="81" spans="1:13" x14ac:dyDescent="0.2">
      <c r="A81" s="67">
        <v>1985</v>
      </c>
      <c r="B81" s="428">
        <f>avgpeinc!AK74</f>
        <v>2200791.9538889476</v>
      </c>
      <c r="C81" s="319">
        <f>avgpeinc!AL74</f>
        <v>2306774.7041066783</v>
      </c>
      <c r="D81" s="524">
        <f>avgpeinc!AM74</f>
        <v>2026582.7865515864</v>
      </c>
      <c r="E81" s="524">
        <f>avgpeinc!AN74</f>
        <v>2588564.5452545257</v>
      </c>
      <c r="F81" s="524">
        <f>avgpeinc!AO74</f>
        <v>1972580.84560588</v>
      </c>
      <c r="G81" s="62">
        <f>avgpeinc!AP74</f>
        <v>3395422.4402329968</v>
      </c>
      <c r="H81" s="533">
        <f>B81*0.001/'TB5'!B81</f>
        <v>4.763706773519516E-2</v>
      </c>
      <c r="I81" s="544">
        <f>C81*0.001/'TB5'!B81</f>
        <v>4.993110895156861E-2</v>
      </c>
      <c r="J81" s="551">
        <f>D81*0.001/'TB5'!C81</f>
        <v>4.4908247888088226E-2</v>
      </c>
      <c r="K81" s="544">
        <f>E81*0.001/'TB5'!D81</f>
        <v>4.4093865901231766E-2</v>
      </c>
      <c r="L81" s="551">
        <f>F81*0.001/'TB5'!E81</f>
        <v>5.6721653789281852E-2</v>
      </c>
      <c r="M81" s="552">
        <f>G81*0.001/'TB5'!F81</f>
        <v>5.1008116453886039E-2</v>
      </c>
    </row>
    <row r="82" spans="1:13" x14ac:dyDescent="0.2">
      <c r="A82" s="67">
        <v>1986</v>
      </c>
      <c r="B82" s="428">
        <f>avgpeinc!AK75</f>
        <v>2077365.468745762</v>
      </c>
      <c r="C82" s="319">
        <f>avgpeinc!AL75</f>
        <v>2182993.3620718219</v>
      </c>
      <c r="D82" s="524">
        <f>avgpeinc!AM75</f>
        <v>1994054.281474971</v>
      </c>
      <c r="E82" s="524">
        <f>avgpeinc!AN75</f>
        <v>2554917.8551157638</v>
      </c>
      <c r="F82" s="524">
        <f>avgpeinc!AO75</f>
        <v>1831700.0204544521</v>
      </c>
      <c r="G82" s="62">
        <f>avgpeinc!AP75</f>
        <v>3211162.8567315559</v>
      </c>
      <c r="H82" s="533">
        <f>B82*0.001/'TB5'!B82</f>
        <v>4.457054287195205E-2</v>
      </c>
      <c r="I82" s="544">
        <f>C82*0.001/'TB5'!B82</f>
        <v>4.6836823225021362E-2</v>
      </c>
      <c r="J82" s="551">
        <f>D82*0.001/'TB5'!C82</f>
        <v>4.3528188019990921E-2</v>
      </c>
      <c r="K82" s="544">
        <f>E82*0.001/'TB5'!D82</f>
        <v>4.3002746999263763E-2</v>
      </c>
      <c r="L82" s="551">
        <f>F82*0.001/'TB5'!E82</f>
        <v>5.2309129387140281E-2</v>
      </c>
      <c r="M82" s="552">
        <f>G82*0.001/'TB5'!F82</f>
        <v>4.8183992505073554E-2</v>
      </c>
    </row>
    <row r="83" spans="1:13" x14ac:dyDescent="0.2">
      <c r="A83" s="67">
        <v>1987</v>
      </c>
      <c r="B83" s="428">
        <f>avgpeinc!AK76</f>
        <v>2491478.5711489911</v>
      </c>
      <c r="C83" s="319">
        <f>avgpeinc!AL76</f>
        <v>2645375.6103254324</v>
      </c>
      <c r="D83" s="524">
        <f>avgpeinc!AM76</f>
        <v>2430768.8268852117</v>
      </c>
      <c r="E83" s="524">
        <f>avgpeinc!AN76</f>
        <v>3248842.9204985606</v>
      </c>
      <c r="F83" s="524">
        <f>avgpeinc!AO76</f>
        <v>1948323.506959972</v>
      </c>
      <c r="G83" s="62">
        <f>avgpeinc!AP76</f>
        <v>3846764.1942478754</v>
      </c>
      <c r="H83" s="533">
        <f>B83*0.001/'TB5'!B83</f>
        <v>5.188538134098053E-2</v>
      </c>
      <c r="I83" s="544">
        <f>C83*0.001/'TB5'!B83</f>
        <v>5.5090308189392083E-2</v>
      </c>
      <c r="J83" s="551">
        <f>D83*0.001/'TB5'!C83</f>
        <v>5.0867479294538491E-2</v>
      </c>
      <c r="K83" s="544">
        <f>E83*0.001/'TB5'!D83</f>
        <v>5.3304549306631081E-2</v>
      </c>
      <c r="L83" s="551">
        <f>F83*0.001/'TB5'!E83</f>
        <v>5.3904477506875999E-2</v>
      </c>
      <c r="M83" s="552">
        <f>G83*0.001/'TB5'!F83</f>
        <v>5.6463878601789468E-2</v>
      </c>
    </row>
    <row r="84" spans="1:13" x14ac:dyDescent="0.2">
      <c r="A84" s="67">
        <v>1988</v>
      </c>
      <c r="B84" s="428">
        <f>avgpeinc!AK77</f>
        <v>3233124.9888019185</v>
      </c>
      <c r="C84" s="319">
        <f>avgpeinc!AL77</f>
        <v>3416651.054640824</v>
      </c>
      <c r="D84" s="524">
        <f>avgpeinc!AM77</f>
        <v>3241365.2046410902</v>
      </c>
      <c r="E84" s="524">
        <f>avgpeinc!AN77</f>
        <v>4259029.546575278</v>
      </c>
      <c r="F84" s="524">
        <f>avgpeinc!AO77</f>
        <v>2432526.8497818429</v>
      </c>
      <c r="G84" s="62">
        <f>avgpeinc!AP77</f>
        <v>4959150.1729094377</v>
      </c>
      <c r="H84" s="533">
        <f>B84*0.001/'TB5'!B84</f>
        <v>6.4614981412887573E-2</v>
      </c>
      <c r="I84" s="544">
        <f>C84*0.001/'TB5'!B84</f>
        <v>6.8282805383205414E-2</v>
      </c>
      <c r="J84" s="551">
        <f>D84*0.001/'TB5'!C84</f>
        <v>6.4612366259098053E-2</v>
      </c>
      <c r="K84" s="544">
        <f>E84*0.001/'TB5'!D84</f>
        <v>6.6807851195335388E-2</v>
      </c>
      <c r="L84" s="551">
        <f>F84*0.001/'TB5'!E84</f>
        <v>6.5118134021759033E-2</v>
      </c>
      <c r="M84" s="552">
        <f>G84*0.001/'TB5'!F84</f>
        <v>7.0038802921772017E-2</v>
      </c>
    </row>
    <row r="85" spans="1:13" x14ac:dyDescent="0.2">
      <c r="A85" s="72">
        <v>1989</v>
      </c>
      <c r="B85" s="429">
        <f>avgpeinc!AK78</f>
        <v>3052871.896750296</v>
      </c>
      <c r="C85" s="320">
        <f>avgpeinc!AL78</f>
        <v>3221001.6653142334</v>
      </c>
      <c r="D85" s="526">
        <f>avgpeinc!AM78</f>
        <v>3037938.2194326986</v>
      </c>
      <c r="E85" s="526">
        <f>avgpeinc!AN78</f>
        <v>3976697.4546018001</v>
      </c>
      <c r="F85" s="526">
        <f>avgpeinc!AO78</f>
        <v>2344746.8744639694</v>
      </c>
      <c r="G85" s="68">
        <f>avgpeinc!AP78</f>
        <v>4693421.0260011097</v>
      </c>
      <c r="H85" s="536">
        <f>B85*0.001/'TB5'!B85</f>
        <v>6.0286249965429306E-2</v>
      </c>
      <c r="I85" s="547">
        <f>C85*0.001/'TB5'!B85</f>
        <v>6.3606373965740204E-2</v>
      </c>
      <c r="J85" s="553">
        <f>D85*0.001/'TB5'!C85</f>
        <v>5.9912931174039827E-2</v>
      </c>
      <c r="K85" s="547">
        <f>E85*0.001/'TB5'!D85</f>
        <v>6.2200650572776794E-2</v>
      </c>
      <c r="L85" s="553">
        <f>F85*0.001/'TB5'!E85</f>
        <v>6.1023298650980003E-2</v>
      </c>
      <c r="M85" s="554">
        <f>G85*0.001/'TB5'!F85</f>
        <v>6.5802760422229767E-2</v>
      </c>
    </row>
    <row r="86" spans="1:13" x14ac:dyDescent="0.2">
      <c r="A86" s="67">
        <v>1990</v>
      </c>
      <c r="B86" s="428">
        <f>avgpeinc!AK79</f>
        <v>3019345.8413087735</v>
      </c>
      <c r="C86" s="319">
        <f>avgpeinc!AL79</f>
        <v>3197450.7942003077</v>
      </c>
      <c r="D86" s="524">
        <f>avgpeinc!AM79</f>
        <v>3045487.8720766883</v>
      </c>
      <c r="E86" s="524">
        <f>avgpeinc!AN79</f>
        <v>3981210.3736131308</v>
      </c>
      <c r="F86" s="524">
        <f>avgpeinc!AO79</f>
        <v>2269678.6483619995</v>
      </c>
      <c r="G86" s="62">
        <f>avgpeinc!AP79</f>
        <v>4599549.6313989125</v>
      </c>
      <c r="H86" s="533">
        <f>B86*0.001/'TB5'!B86</f>
        <v>5.9676334261894226E-2</v>
      </c>
      <c r="I86" s="544">
        <f>C86*0.001/'TB5'!B86</f>
        <v>6.3196517527103424E-2</v>
      </c>
      <c r="J86" s="551">
        <f>D86*0.001/'TB5'!C86</f>
        <v>6.0055442154407508E-2</v>
      </c>
      <c r="K86" s="544">
        <f>E86*0.001/'TB5'!D86</f>
        <v>6.2376547604799257E-2</v>
      </c>
      <c r="L86" s="551">
        <f>F86*0.001/'TB5'!E86</f>
        <v>5.9081841260194772E-2</v>
      </c>
      <c r="M86" s="552">
        <f>G86*0.001/'TB5'!F86</f>
        <v>6.4733847975730882E-2</v>
      </c>
    </row>
    <row r="87" spans="1:13" x14ac:dyDescent="0.2">
      <c r="A87" s="67">
        <v>1991</v>
      </c>
      <c r="B87" s="428">
        <f>avgpeinc!AK80</f>
        <v>2596509.950781479</v>
      </c>
      <c r="C87" s="319">
        <f>avgpeinc!AL80</f>
        <v>2743834.8678088463</v>
      </c>
      <c r="D87" s="524">
        <f>avgpeinc!AM80</f>
        <v>2566265.7847459735</v>
      </c>
      <c r="E87" s="524">
        <f>avgpeinc!AN80</f>
        <v>3359011.804651265</v>
      </c>
      <c r="F87" s="524">
        <f>avgpeinc!AO80</f>
        <v>2023602.1963045946</v>
      </c>
      <c r="G87" s="62">
        <f>avgpeinc!AP80</f>
        <v>3966272.9346144013</v>
      </c>
      <c r="H87" s="533">
        <f>B87*0.001/'TB5'!B87</f>
        <v>5.2391719073057168E-2</v>
      </c>
      <c r="I87" s="544">
        <f>C87*0.001/'TB5'!B87</f>
        <v>5.5364403873682022E-2</v>
      </c>
      <c r="J87" s="551">
        <f>D87*0.001/'TB5'!C87</f>
        <v>5.190562829375267E-2</v>
      </c>
      <c r="K87" s="544">
        <f>E87*0.001/'TB5'!D87</f>
        <v>5.4480943828821189E-2</v>
      </c>
      <c r="L87" s="551">
        <f>F87*0.001/'TB5'!E87</f>
        <v>5.2677270025014877E-2</v>
      </c>
      <c r="M87" s="552">
        <f>G87*0.001/'TB5'!F87</f>
        <v>5.7164859026670456E-2</v>
      </c>
    </row>
    <row r="88" spans="1:13" x14ac:dyDescent="0.2">
      <c r="A88" s="67">
        <v>1992</v>
      </c>
      <c r="B88" s="428">
        <f>avgpeinc!AK81</f>
        <v>2976803.8196838959</v>
      </c>
      <c r="C88" s="319">
        <f>avgpeinc!AL81</f>
        <v>3162946.0861895457</v>
      </c>
      <c r="D88" s="524">
        <f>avgpeinc!AM81</f>
        <v>2976621.8546922132</v>
      </c>
      <c r="E88" s="524">
        <f>avgpeinc!AN81</f>
        <v>4047863.0573153039</v>
      </c>
      <c r="F88" s="524">
        <f>avgpeinc!AO81</f>
        <v>2139434.347980313</v>
      </c>
      <c r="G88" s="62">
        <f>avgpeinc!AP81</f>
        <v>4508488.4884781204</v>
      </c>
      <c r="H88" s="533">
        <f>B88*0.001/'TB5'!B88</f>
        <v>5.8925092220306396E-2</v>
      </c>
      <c r="I88" s="544">
        <f>C88*0.001/'TB5'!B88</f>
        <v>6.2609732151031494E-2</v>
      </c>
      <c r="J88" s="551">
        <f>D88*0.001/'TB5'!C88</f>
        <v>5.8873094618320458E-2</v>
      </c>
      <c r="K88" s="544">
        <f>E88*0.001/'TB5'!D88</f>
        <v>6.4237862825393663E-2</v>
      </c>
      <c r="L88" s="551">
        <f>F88*0.001/'TB5'!E88</f>
        <v>5.4704464972019202E-2</v>
      </c>
      <c r="M88" s="552">
        <f>G88*0.001/'TB5'!F88</f>
        <v>6.4070291817188263E-2</v>
      </c>
    </row>
    <row r="89" spans="1:13" x14ac:dyDescent="0.2">
      <c r="A89" s="67">
        <v>1993</v>
      </c>
      <c r="B89" s="428">
        <f>avgpeinc!AK82</f>
        <v>2835836.1316544442</v>
      </c>
      <c r="C89" s="319">
        <f>avgpeinc!AL82</f>
        <v>3007938.3157908823</v>
      </c>
      <c r="D89" s="524">
        <f>avgpeinc!AM82</f>
        <v>2829182.5463831369</v>
      </c>
      <c r="E89" s="524">
        <f>avgpeinc!AN82</f>
        <v>3719814.5334353657</v>
      </c>
      <c r="F89" s="524">
        <f>avgpeinc!AO82</f>
        <v>2189316.7284444836</v>
      </c>
      <c r="G89" s="62">
        <f>avgpeinc!AP82</f>
        <v>4303490.5702840593</v>
      </c>
      <c r="H89" s="533">
        <f>B89*0.001/'TB5'!B89</f>
        <v>5.5661559104919434E-2</v>
      </c>
      <c r="I89" s="544">
        <f>C89*0.001/'TB5'!B89</f>
        <v>5.9039566665887833E-2</v>
      </c>
      <c r="J89" s="551">
        <f>D89*0.001/'TB5'!C89</f>
        <v>5.5362746119499207E-2</v>
      </c>
      <c r="K89" s="544">
        <f>E89*0.001/'TB5'!D89</f>
        <v>5.8232896029949202E-2</v>
      </c>
      <c r="L89" s="551">
        <f>F89*0.001/'TB5'!E89</f>
        <v>5.578714981675148E-2</v>
      </c>
      <c r="M89" s="552">
        <f>G89*0.001/'TB5'!F89</f>
        <v>6.0714643448591239E-2</v>
      </c>
    </row>
    <row r="90" spans="1:13" x14ac:dyDescent="0.2">
      <c r="A90" s="67">
        <v>1994</v>
      </c>
      <c r="B90" s="428">
        <f>avgpeinc!AK83</f>
        <v>2876539.0109371417</v>
      </c>
      <c r="C90" s="319">
        <f>avgpeinc!AL83</f>
        <v>3045960.4203146845</v>
      </c>
      <c r="D90" s="524">
        <f>avgpeinc!AM83</f>
        <v>2819474.1467373315</v>
      </c>
      <c r="E90" s="524">
        <f>avgpeinc!AN83</f>
        <v>3729108.1474345713</v>
      </c>
      <c r="F90" s="524">
        <f>avgpeinc!AO83</f>
        <v>2240275.0697749732</v>
      </c>
      <c r="G90" s="62">
        <f>avgpeinc!AP83</f>
        <v>4355546.3723598719</v>
      </c>
      <c r="H90" s="533">
        <f>B90*0.001/'TB5'!B90</f>
        <v>5.4674256592988975E-2</v>
      </c>
      <c r="I90" s="544">
        <f>C90*0.001/'TB5'!B90</f>
        <v>5.7894442230463021E-2</v>
      </c>
      <c r="J90" s="551">
        <f>D90*0.001/'TB5'!C90</f>
        <v>5.3469035774469376E-2</v>
      </c>
      <c r="K90" s="544">
        <f>E90*0.001/'TB5'!D90</f>
        <v>5.6608077138662338E-2</v>
      </c>
      <c r="L90" s="551">
        <f>F90*0.001/'TB5'!E90</f>
        <v>5.5345028638839729E-2</v>
      </c>
      <c r="M90" s="552">
        <f>G90*0.001/'TB5'!F90</f>
        <v>5.9660352766513838E-2</v>
      </c>
    </row>
    <row r="91" spans="1:13" x14ac:dyDescent="0.2">
      <c r="A91" s="67">
        <v>1995</v>
      </c>
      <c r="B91" s="428">
        <f>avgpeinc!AK84</f>
        <v>3081542.9634702266</v>
      </c>
      <c r="C91" s="319">
        <f>avgpeinc!AL84</f>
        <v>3271257.8066463489</v>
      </c>
      <c r="D91" s="524">
        <f>avgpeinc!AM84</f>
        <v>3081635.2103881021</v>
      </c>
      <c r="E91" s="524">
        <f>avgpeinc!AN84</f>
        <v>4071823.2040041932</v>
      </c>
      <c r="F91" s="524">
        <f>avgpeinc!AO84</f>
        <v>2348491.3376557077</v>
      </c>
      <c r="G91" s="62">
        <f>avgpeinc!AP84</f>
        <v>4661029.6788792936</v>
      </c>
      <c r="H91" s="533">
        <f>B91*0.001/'TB5'!B91</f>
        <v>5.7311970740556731E-2</v>
      </c>
      <c r="I91" s="544">
        <f>C91*0.001/'TB5'!B91</f>
        <v>6.0840375721454627E-2</v>
      </c>
      <c r="J91" s="551">
        <f>D91*0.001/'TB5'!C91</f>
        <v>5.7345993816852583E-2</v>
      </c>
      <c r="K91" s="544">
        <f>E91*0.001/'TB5'!D91</f>
        <v>6.0779195278882987E-2</v>
      </c>
      <c r="L91" s="551">
        <f>F91*0.001/'TB5'!E91</f>
        <v>5.6170411407947533E-2</v>
      </c>
      <c r="M91" s="552">
        <f>G91*0.001/'TB5'!F91</f>
        <v>6.2550455331802368E-2</v>
      </c>
    </row>
    <row r="92" spans="1:13" x14ac:dyDescent="0.2">
      <c r="A92" s="67">
        <v>1996</v>
      </c>
      <c r="B92" s="428">
        <f>avgpeinc!AK85</f>
        <v>3431332.2124117068</v>
      </c>
      <c r="C92" s="319">
        <f>avgpeinc!AL85</f>
        <v>3641565.6139852195</v>
      </c>
      <c r="D92" s="524">
        <f>avgpeinc!AM85</f>
        <v>3408804.8365779109</v>
      </c>
      <c r="E92" s="524">
        <f>avgpeinc!AN85</f>
        <v>4576567.6941176802</v>
      </c>
      <c r="F92" s="524">
        <f>avgpeinc!AO85</f>
        <v>2564181.3758944259</v>
      </c>
      <c r="G92" s="62">
        <f>avgpeinc!AP85</f>
        <v>5160844.041223974</v>
      </c>
      <c r="H92" s="533">
        <f>B92*0.001/'TB5'!B92</f>
        <v>6.1865229159593575E-2</v>
      </c>
      <c r="I92" s="544">
        <f>C92*0.001/'TB5'!B92</f>
        <v>6.5655633807182298E-2</v>
      </c>
      <c r="J92" s="551">
        <f>D92*0.001/'TB5'!C92</f>
        <v>6.2244288623332977E-2</v>
      </c>
      <c r="K92" s="544">
        <f>E92*0.001/'TB5'!D92</f>
        <v>6.6959217190742507E-2</v>
      </c>
      <c r="L92" s="551">
        <f>F92*0.001/'TB5'!E92</f>
        <v>5.88475950062275E-2</v>
      </c>
      <c r="M92" s="552">
        <f>G92*0.001/'TB5'!F92</f>
        <v>6.7591436207294478E-2</v>
      </c>
    </row>
    <row r="93" spans="1:13" x14ac:dyDescent="0.2">
      <c r="A93" s="67">
        <v>1997</v>
      </c>
      <c r="B93" s="428">
        <f>avgpeinc!AK86</f>
        <v>3848839.7706301995</v>
      </c>
      <c r="C93" s="319">
        <f>avgpeinc!AL86</f>
        <v>4087168.7754987082</v>
      </c>
      <c r="D93" s="524">
        <f>avgpeinc!AM86</f>
        <v>3871939.5628795046</v>
      </c>
      <c r="E93" s="524">
        <f>avgpeinc!AN86</f>
        <v>5148845.8702137033</v>
      </c>
      <c r="F93" s="524">
        <f>avgpeinc!AO86</f>
        <v>2866788.6692840834</v>
      </c>
      <c r="G93" s="62">
        <f>avgpeinc!AP86</f>
        <v>5787427.8485093573</v>
      </c>
      <c r="H93" s="533">
        <f>B93*0.001/'TB5'!B93</f>
        <v>6.6960088908672333E-2</v>
      </c>
      <c r="I93" s="544">
        <f>C93*0.001/'TB5'!B93</f>
        <v>7.1106411516666412E-2</v>
      </c>
      <c r="J93" s="551">
        <f>D93*0.001/'TB5'!C93</f>
        <v>6.8149261176586151E-2</v>
      </c>
      <c r="K93" s="544">
        <f>E93*0.001/'TB5'!D93</f>
        <v>7.209365069866179E-2</v>
      </c>
      <c r="L93" s="551">
        <f>F93*0.001/'TB5'!E93</f>
        <v>6.3970074057579041E-2</v>
      </c>
      <c r="M93" s="552">
        <f>G93*0.001/'TB5'!F93</f>
        <v>7.3207221925258636E-2</v>
      </c>
    </row>
    <row r="94" spans="1:13" x14ac:dyDescent="0.2">
      <c r="A94" s="67">
        <v>1998</v>
      </c>
      <c r="B94" s="428">
        <f>avgpeinc!AK87</f>
        <v>4114267.3834049413</v>
      </c>
      <c r="C94" s="319">
        <f>avgpeinc!AL87</f>
        <v>4381631.0337466681</v>
      </c>
      <c r="D94" s="524">
        <f>avgpeinc!AM87</f>
        <v>4136577.6306662727</v>
      </c>
      <c r="E94" s="524">
        <f>avgpeinc!AN87</f>
        <v>5622325.8548893677</v>
      </c>
      <c r="F94" s="524">
        <f>avgpeinc!AO87</f>
        <v>2981951.8205478876</v>
      </c>
      <c r="G94" s="62">
        <f>avgpeinc!AP87</f>
        <v>6160540.3522380879</v>
      </c>
      <c r="H94" s="533">
        <f>B94*0.001/'TB5'!B94</f>
        <v>6.8938769400119768E-2</v>
      </c>
      <c r="I94" s="544">
        <f>C94*0.001/'TB5'!B94</f>
        <v>7.3418721556663527E-2</v>
      </c>
      <c r="J94" s="551">
        <f>D94*0.001/'TB5'!C94</f>
        <v>6.9853410124778748E-2</v>
      </c>
      <c r="K94" s="544">
        <f>E94*0.001/'TB5'!D94</f>
        <v>7.5945243239402785E-2</v>
      </c>
      <c r="L94" s="551">
        <f>F94*0.001/'TB5'!E94</f>
        <v>6.4003981649875641E-2</v>
      </c>
      <c r="M94" s="552">
        <f>G94*0.001/'TB5'!F94</f>
        <v>7.528337836265564E-2</v>
      </c>
    </row>
    <row r="95" spans="1:13" x14ac:dyDescent="0.2">
      <c r="A95" s="72">
        <v>1999</v>
      </c>
      <c r="B95" s="429">
        <f>avgpeinc!AK88</f>
        <v>4449473.3306757063</v>
      </c>
      <c r="C95" s="320">
        <f>avgpeinc!AL88</f>
        <v>4750984.8287542509</v>
      </c>
      <c r="D95" s="526">
        <f>avgpeinc!AM88</f>
        <v>4559036.9029007787</v>
      </c>
      <c r="E95" s="526">
        <f>avgpeinc!AN88</f>
        <v>6280357.7310501691</v>
      </c>
      <c r="F95" s="526">
        <f>avgpeinc!AO88</f>
        <v>3041342.8650375581</v>
      </c>
      <c r="G95" s="68">
        <f>avgpeinc!AP88</f>
        <v>6631619.6457617693</v>
      </c>
      <c r="H95" s="536">
        <f>B95*0.001/'TB5'!B95</f>
        <v>7.2358690202236176E-2</v>
      </c>
      <c r="I95" s="547">
        <f>C95*0.001/'TB5'!B95</f>
        <v>7.7261961996555342E-2</v>
      </c>
      <c r="J95" s="553">
        <f>D95*0.001/'TB5'!C95</f>
        <v>7.457994669675827E-2</v>
      </c>
      <c r="K95" s="547">
        <f>E95*0.001/'TB5'!D95</f>
        <v>8.2085698843002333E-2</v>
      </c>
      <c r="L95" s="553">
        <f>F95*0.001/'TB5'!E95</f>
        <v>6.3597202301025391E-2</v>
      </c>
      <c r="M95" s="554">
        <f>G95*0.001/'TB5'!F95</f>
        <v>7.8986763954162584E-2</v>
      </c>
    </row>
    <row r="96" spans="1:13" x14ac:dyDescent="0.2">
      <c r="A96" s="77">
        <v>2000</v>
      </c>
      <c r="B96" s="430">
        <f>avgpeinc!AK89</f>
        <v>4908496.0711233979</v>
      </c>
      <c r="C96" s="321">
        <f>avgpeinc!AL89</f>
        <v>5247317.6398590133</v>
      </c>
      <c r="D96" s="528">
        <f>avgpeinc!AM89</f>
        <v>4900266.2961530499</v>
      </c>
      <c r="E96" s="528">
        <f>avgpeinc!AN89</f>
        <v>6950728.5687942374</v>
      </c>
      <c r="F96" s="528">
        <f>avgpeinc!AO89</f>
        <v>3332869.7902834541</v>
      </c>
      <c r="G96" s="74">
        <f>avgpeinc!AP89</f>
        <v>7294926.1644678796</v>
      </c>
      <c r="H96" s="537">
        <f>B96*0.001/'TB5'!B96</f>
        <v>7.7287785708904252E-2</v>
      </c>
      <c r="I96" s="548">
        <f>C96*0.001/'TB5'!B96</f>
        <v>8.262277394533156E-2</v>
      </c>
      <c r="J96" s="555">
        <f>D96*0.001/'TB5'!C96</f>
        <v>7.8207865357398987E-2</v>
      </c>
      <c r="K96" s="548">
        <f>E96*0.001/'TB5'!D96</f>
        <v>8.8188208639621735E-2</v>
      </c>
      <c r="L96" s="555">
        <f>F96*0.001/'TB5'!E96</f>
        <v>6.7376196384429946E-2</v>
      </c>
      <c r="M96" s="556">
        <f>G96*0.001/'TB5'!F96</f>
        <v>8.4266074001789093E-2</v>
      </c>
    </row>
    <row r="97" spans="1:13" x14ac:dyDescent="0.2">
      <c r="A97" s="67">
        <v>2001</v>
      </c>
      <c r="B97" s="428">
        <f>avgpeinc!AK90</f>
        <v>4537686.4130273424</v>
      </c>
      <c r="C97" s="319">
        <f>avgpeinc!AL90</f>
        <v>4845638.0197285907</v>
      </c>
      <c r="D97" s="524">
        <f>avgpeinc!AM90</f>
        <v>4475137.0193617698</v>
      </c>
      <c r="E97" s="524">
        <f>avgpeinc!AN90</f>
        <v>6254104.7860582555</v>
      </c>
      <c r="F97" s="524">
        <f>avgpeinc!AO90</f>
        <v>3238930.8967070435</v>
      </c>
      <c r="G97" s="62">
        <f>avgpeinc!AP90</f>
        <v>6768359.9960989747</v>
      </c>
      <c r="H97" s="533">
        <f>B97*0.001/'TB5'!B97</f>
        <v>7.1829654276371016E-2</v>
      </c>
      <c r="I97" s="544">
        <f>C97*0.001/'TB5'!B97</f>
        <v>7.670439779758452E-2</v>
      </c>
      <c r="J97" s="551">
        <f>D97*0.001/'TB5'!C97</f>
        <v>7.1859113872051253E-2</v>
      </c>
      <c r="K97" s="544">
        <f>E97*0.001/'TB5'!D97</f>
        <v>7.9887412488460555E-2</v>
      </c>
      <c r="L97" s="551">
        <f>F97*0.001/'TB5'!E97</f>
        <v>6.5682344138622298E-2</v>
      </c>
      <c r="M97" s="552">
        <f>G97*0.001/'TB5'!F97</f>
        <v>7.8419730067253127E-2</v>
      </c>
    </row>
    <row r="98" spans="1:13" x14ac:dyDescent="0.2">
      <c r="A98" s="67">
        <v>2002</v>
      </c>
      <c r="B98" s="428">
        <f>avgpeinc!AK91</f>
        <v>4324760.9679560969</v>
      </c>
      <c r="C98" s="319">
        <f>avgpeinc!AL91</f>
        <v>4608627.8969962569</v>
      </c>
      <c r="D98" s="524">
        <f>avgpeinc!AM91</f>
        <v>4208999.8034594068</v>
      </c>
      <c r="E98" s="524">
        <f>avgpeinc!AN91</f>
        <v>5786480.5373722287</v>
      </c>
      <c r="F98" s="524">
        <f>avgpeinc!AO91</f>
        <v>3239808.0482819136</v>
      </c>
      <c r="G98" s="62">
        <f>avgpeinc!AP91</f>
        <v>6441589.3800057815</v>
      </c>
      <c r="H98" s="533">
        <f>B98*0.001/'TB5'!B98</f>
        <v>6.8627759814262404E-2</v>
      </c>
      <c r="I98" s="544">
        <f>C98*0.001/'TB5'!B98</f>
        <v>7.3132321238517761E-2</v>
      </c>
      <c r="J98" s="551">
        <f>D98*0.001/'TB5'!C98</f>
        <v>6.7739702761173248E-2</v>
      </c>
      <c r="K98" s="544">
        <f>E98*0.001/'TB5'!D98</f>
        <v>7.4761629104614272E-2</v>
      </c>
      <c r="L98" s="551">
        <f>F98*0.001/'TB5'!E98</f>
        <v>6.5036900341510787E-2</v>
      </c>
      <c r="M98" s="552">
        <f>G98*0.001/'TB5'!F98</f>
        <v>7.4980176985263811E-2</v>
      </c>
    </row>
    <row r="99" spans="1:13" x14ac:dyDescent="0.2">
      <c r="A99" s="67">
        <v>2003</v>
      </c>
      <c r="B99" s="428">
        <f>avgpeinc!AK92</f>
        <v>4503377.9468500381</v>
      </c>
      <c r="C99" s="319">
        <f>avgpeinc!AL92</f>
        <v>4783329.902987984</v>
      </c>
      <c r="D99" s="524">
        <f>avgpeinc!AM92</f>
        <v>4401486.6882511368</v>
      </c>
      <c r="E99" s="524">
        <f>avgpeinc!AN92</f>
        <v>5998940.5752677303</v>
      </c>
      <c r="F99" s="524">
        <f>avgpeinc!AO92</f>
        <v>3397650.5721758408</v>
      </c>
      <c r="G99" s="62">
        <f>avgpeinc!AP92</f>
        <v>6698635.3684308119</v>
      </c>
      <c r="H99" s="533">
        <f>B99*0.001/'TB5'!B99</f>
        <v>7.0763811469078064E-2</v>
      </c>
      <c r="I99" s="544">
        <f>C99*0.001/'TB5'!B99</f>
        <v>7.5162835419178009E-2</v>
      </c>
      <c r="J99" s="551">
        <f>D99*0.001/'TB5'!C99</f>
        <v>6.9994129240512834E-2</v>
      </c>
      <c r="K99" s="544">
        <f>E99*0.001/'TB5'!D99</f>
        <v>7.7378667891025557E-2</v>
      </c>
      <c r="L99" s="551">
        <f>F99*0.001/'TB5'!E99</f>
        <v>6.6779337823390961E-2</v>
      </c>
      <c r="M99" s="552">
        <f>G99*0.001/'TB5'!F99</f>
        <v>7.7175483107566833E-2</v>
      </c>
    </row>
    <row r="100" spans="1:13" x14ac:dyDescent="0.2">
      <c r="A100" s="67">
        <v>2004</v>
      </c>
      <c r="B100" s="428">
        <f>avgpeinc!AK93</f>
        <v>4926798.7245758222</v>
      </c>
      <c r="C100" s="319">
        <f>avgpeinc!AL93</f>
        <v>5237680.9080266589</v>
      </c>
      <c r="D100" s="524">
        <f>avgpeinc!AM93</f>
        <v>4862249.6119889887</v>
      </c>
      <c r="E100" s="524">
        <f>avgpeinc!AN93</f>
        <v>6663420.1368922628</v>
      </c>
      <c r="F100" s="524">
        <f>avgpeinc!AO93</f>
        <v>3619335.5722093834</v>
      </c>
      <c r="G100" s="62">
        <f>avgpeinc!AP93</f>
        <v>7324451.5943357535</v>
      </c>
      <c r="H100" s="533">
        <f>B100*0.001/'TB5'!B100</f>
        <v>7.5217634439468384E-2</v>
      </c>
      <c r="I100" s="544">
        <f>C100*0.001/'TB5'!B100</f>
        <v>7.9963885247707367E-2</v>
      </c>
      <c r="J100" s="551">
        <f>D100*0.001/'TB5'!C100</f>
        <v>7.5094319880008698E-2</v>
      </c>
      <c r="K100" s="544">
        <f>E100*0.001/'TB5'!D100</f>
        <v>8.3286747336387648E-2</v>
      </c>
      <c r="L100" s="551">
        <f>F100*0.001/'TB5'!E100</f>
        <v>6.9311372935771928E-2</v>
      </c>
      <c r="M100" s="552">
        <f>G100*0.001/'TB5'!F100</f>
        <v>8.2053422927856445E-2</v>
      </c>
    </row>
    <row r="101" spans="1:13" x14ac:dyDescent="0.2">
      <c r="A101" s="67">
        <v>2005</v>
      </c>
      <c r="B101" s="428">
        <f>avgpeinc!AK94</f>
        <v>5481547.3553479593</v>
      </c>
      <c r="C101" s="319">
        <f>avgpeinc!AL94</f>
        <v>5800497.4208502918</v>
      </c>
      <c r="D101" s="524">
        <f>avgpeinc!AM94</f>
        <v>5481188.7119245548</v>
      </c>
      <c r="E101" s="524">
        <f>avgpeinc!AN94</f>
        <v>7422756.0124954088</v>
      </c>
      <c r="F101" s="524">
        <f>avgpeinc!AO94</f>
        <v>3981780.252205661</v>
      </c>
      <c r="G101" s="62">
        <f>avgpeinc!AP94</f>
        <v>8112086.9126361031</v>
      </c>
      <c r="H101" s="533">
        <f>B101*0.001/'TB5'!B101</f>
        <v>8.1702403724193573E-2</v>
      </c>
      <c r="I101" s="544">
        <f>C101*0.001/'TB5'!B101</f>
        <v>8.6456350982189192E-2</v>
      </c>
      <c r="J101" s="551">
        <f>D101*0.001/'TB5'!C101</f>
        <v>8.3104044198989882E-2</v>
      </c>
      <c r="K101" s="544">
        <f>E101*0.001/'TB5'!D101</f>
        <v>9.0423427522182465E-2</v>
      </c>
      <c r="L101" s="551">
        <f>F101*0.001/'TB5'!E101</f>
        <v>7.470662891864778E-2</v>
      </c>
      <c r="M101" s="552">
        <f>G101*0.001/'TB5'!F101</f>
        <v>8.9118868112564115E-2</v>
      </c>
    </row>
    <row r="102" spans="1:13" x14ac:dyDescent="0.2">
      <c r="A102" s="67">
        <v>2006</v>
      </c>
      <c r="B102" s="428">
        <f>avgpeinc!AK95</f>
        <v>5794761.5095712813</v>
      </c>
      <c r="C102" s="319">
        <f>avgpeinc!AL95</f>
        <v>6120710.0438127676</v>
      </c>
      <c r="D102" s="524">
        <f>avgpeinc!AM95</f>
        <v>5754302.5932703959</v>
      </c>
      <c r="E102" s="524">
        <f>avgpeinc!AN95</f>
        <v>7686032.4675606322</v>
      </c>
      <c r="F102" s="524">
        <f>avgpeinc!AO95</f>
        <v>4342784.2507622484</v>
      </c>
      <c r="G102" s="62">
        <f>avgpeinc!AP95</f>
        <v>8546821.3444480784</v>
      </c>
      <c r="H102" s="533">
        <f>B102*0.001/'TB5'!B102</f>
        <v>8.4435582160949707E-2</v>
      </c>
      <c r="I102" s="544">
        <f>C102*0.001/'TB5'!B102</f>
        <v>8.9184984564781217E-2</v>
      </c>
      <c r="J102" s="551">
        <f>D102*0.001/'TB5'!C102</f>
        <v>8.5864849388599382E-2</v>
      </c>
      <c r="K102" s="544">
        <f>E102*0.001/'TB5'!D102</f>
        <v>9.2234231531620026E-2</v>
      </c>
      <c r="L102" s="551">
        <f>F102*0.001/'TB5'!E102</f>
        <v>7.8724011778831468E-2</v>
      </c>
      <c r="M102" s="552">
        <f>G102*0.001/'TB5'!F102</f>
        <v>9.1794408857822432E-2</v>
      </c>
    </row>
    <row r="103" spans="1:13" x14ac:dyDescent="0.2">
      <c r="A103" s="67">
        <v>2007</v>
      </c>
      <c r="B103" s="428">
        <f>avgpeinc!AK96</f>
        <v>5674813.828325768</v>
      </c>
      <c r="C103" s="319">
        <f>avgpeinc!AL96</f>
        <v>6007238.0347540556</v>
      </c>
      <c r="D103" s="524">
        <f>avgpeinc!AM96</f>
        <v>5794029.8776018275</v>
      </c>
      <c r="E103" s="524">
        <f>avgpeinc!AN96</f>
        <v>7688629.0949330265</v>
      </c>
      <c r="F103" s="524">
        <f>avgpeinc!AO96</f>
        <v>4146567.8833821472</v>
      </c>
      <c r="G103" s="62">
        <f>avgpeinc!AP96</f>
        <v>8373979.9766152008</v>
      </c>
      <c r="H103" s="533">
        <f>B103*0.001/'TB5'!B103</f>
        <v>8.355341851711276E-2</v>
      </c>
      <c r="I103" s="544">
        <f>C103*0.001/'TB5'!B103</f>
        <v>8.8447883725166321E-2</v>
      </c>
      <c r="J103" s="551">
        <f>D103*0.001/'TB5'!C103</f>
        <v>8.7544873356819153E-2</v>
      </c>
      <c r="K103" s="544">
        <f>E103*0.001/'TB5'!D103</f>
        <v>9.311366081237793E-2</v>
      </c>
      <c r="L103" s="551">
        <f>F103*0.001/'TB5'!E103</f>
        <v>7.6041370630264282E-2</v>
      </c>
      <c r="M103" s="552">
        <f>G103*0.001/'TB5'!F103</f>
        <v>9.1070719063281999E-2</v>
      </c>
    </row>
    <row r="104" spans="1:13" x14ac:dyDescent="0.2">
      <c r="A104" s="67">
        <v>2008</v>
      </c>
      <c r="B104" s="428">
        <f>avgpeinc!AK97</f>
        <v>5480473.7687294753</v>
      </c>
      <c r="C104" s="319">
        <f>avgpeinc!AL97</f>
        <v>5784527.4179828539</v>
      </c>
      <c r="D104" s="524">
        <f>avgpeinc!AM97</f>
        <v>5435705.3035386791</v>
      </c>
      <c r="E104" s="524">
        <f>avgpeinc!AN97</f>
        <v>7225505.9390563052</v>
      </c>
      <c r="F104" s="524">
        <f>avgpeinc!AO97</f>
        <v>4145101.3763823174</v>
      </c>
      <c r="G104" s="62">
        <f>avgpeinc!AP97</f>
        <v>8027067.3185115959</v>
      </c>
      <c r="H104" s="533">
        <f>B104*0.001/'TB5'!B104</f>
        <v>8.2773983478546143E-2</v>
      </c>
      <c r="I104" s="544">
        <f>C104*0.001/'TB5'!B104</f>
        <v>8.7366238236427307E-2</v>
      </c>
      <c r="J104" s="551">
        <f>D104*0.001/'TB5'!C104</f>
        <v>8.4348835051059709E-2</v>
      </c>
      <c r="K104" s="544">
        <f>E104*0.001/'TB5'!D104</f>
        <v>9.0680062770843506E-2</v>
      </c>
      <c r="L104" s="551">
        <f>F104*0.001/'TB5'!E104</f>
        <v>7.7062696218490601E-2</v>
      </c>
      <c r="M104" s="552">
        <f>G104*0.001/'TB5'!F104</f>
        <v>8.9842818677425371E-2</v>
      </c>
    </row>
    <row r="105" spans="1:13" x14ac:dyDescent="0.2">
      <c r="A105" s="72">
        <v>2009</v>
      </c>
      <c r="B105" s="431">
        <f>avgpeinc!AK98</f>
        <v>4785203.5987467431</v>
      </c>
      <c r="C105" s="322">
        <f>avgpeinc!AL98</f>
        <v>5037236.9622530211</v>
      </c>
      <c r="D105" s="526">
        <f>avgpeinc!AM98</f>
        <v>4889154.9360408047</v>
      </c>
      <c r="E105" s="526">
        <f>avgpeinc!AN98</f>
        <v>6278996.2705170754</v>
      </c>
      <c r="F105" s="526">
        <f>avgpeinc!AO98</f>
        <v>3630309.6097410838</v>
      </c>
      <c r="G105" s="68">
        <f>avgpeinc!AP98</f>
        <v>7010568.8064241093</v>
      </c>
      <c r="H105" s="536">
        <f>B105*0.001/'TB5'!B105</f>
        <v>7.5643129646778107E-2</v>
      </c>
      <c r="I105" s="547">
        <f>C105*0.001/'TB5'!B105</f>
        <v>7.962720096111299E-2</v>
      </c>
      <c r="J105" s="557">
        <f>D105*0.001/'TB5'!C105</f>
        <v>7.888148725032805E-2</v>
      </c>
      <c r="K105" s="558">
        <f>E105*0.001/'TB5'!D105</f>
        <v>8.3529606461524963E-2</v>
      </c>
      <c r="L105" s="553">
        <f>F105*0.001/'TB5'!E105</f>
        <v>6.9408230483531952E-2</v>
      </c>
      <c r="M105" s="554">
        <f>G105*0.001/'TB5'!F105</f>
        <v>8.2028202712535858E-2</v>
      </c>
    </row>
    <row r="106" spans="1:13" x14ac:dyDescent="0.2">
      <c r="A106" s="67">
        <v>2010</v>
      </c>
      <c r="B106" s="432">
        <f>avgpeinc!AK99</f>
        <v>5340987.5517264344</v>
      </c>
      <c r="C106" s="323">
        <f>avgpeinc!AL99</f>
        <v>5612651.6130924178</v>
      </c>
      <c r="D106" s="524">
        <f>avgpeinc!AM99</f>
        <v>5409271.3311752155</v>
      </c>
      <c r="E106" s="524">
        <f>avgpeinc!AN99</f>
        <v>6938709.1177975172</v>
      </c>
      <c r="F106" s="524">
        <f>avgpeinc!AO99</f>
        <v>4111361.0483827619</v>
      </c>
      <c r="G106" s="62">
        <f>avgpeinc!AP99</f>
        <v>7819402.6685978537</v>
      </c>
      <c r="H106" s="533">
        <f>B106*0.001/'TB5'!B106</f>
        <v>8.1700317561626434E-2</v>
      </c>
      <c r="I106" s="544">
        <f>C106*0.001/'TB5'!B106</f>
        <v>8.5855923593044295E-2</v>
      </c>
      <c r="J106" s="559">
        <f>D106*0.001/'TB5'!C106</f>
        <v>8.5821494460105896E-2</v>
      </c>
      <c r="K106" s="560">
        <f>E106*0.001/'TB5'!D106</f>
        <v>9.0039029717445374E-2</v>
      </c>
      <c r="L106" s="551">
        <f>F106*0.001/'TB5'!E106</f>
        <v>7.5508646667003632E-2</v>
      </c>
      <c r="M106" s="552">
        <f>G106*0.001/'TB5'!F106</f>
        <v>8.8989675045013442E-2</v>
      </c>
    </row>
    <row r="107" spans="1:13" x14ac:dyDescent="0.2">
      <c r="A107" s="67">
        <v>2011</v>
      </c>
      <c r="B107" s="432">
        <f>avgpeinc!AK100</f>
        <v>5473286.7986098854</v>
      </c>
      <c r="C107" s="323">
        <f>avgpeinc!AL100</f>
        <v>5760005.7332835486</v>
      </c>
      <c r="D107" s="524">
        <f>avgpeinc!AM100</f>
        <v>5599780.6265173657</v>
      </c>
      <c r="E107" s="524">
        <f>avgpeinc!AN100</f>
        <v>7142511.1421763292</v>
      </c>
      <c r="F107" s="524">
        <f>avgpeinc!AO100</f>
        <v>4187530.7314627166</v>
      </c>
      <c r="G107" s="62">
        <f>avgpeinc!AP100</f>
        <v>7999848.3558032252</v>
      </c>
      <c r="H107" s="533">
        <f>B107*0.001/'TB5'!B107</f>
        <v>8.2387246191501617E-2</v>
      </c>
      <c r="I107" s="544">
        <f>C107*0.001/'TB5'!B107</f>
        <v>8.6703114211559282E-2</v>
      </c>
      <c r="J107" s="559">
        <f>D107*0.001/'TB5'!C107</f>
        <v>8.6951524019241333E-2</v>
      </c>
      <c r="K107" s="560">
        <f>E107*0.001/'TB5'!D107</f>
        <v>8.9507594704627977E-2</v>
      </c>
      <c r="L107" s="551">
        <f>F107*0.001/'TB5'!E107</f>
        <v>7.7447049319744124E-2</v>
      </c>
      <c r="M107" s="552">
        <f>G107*0.001/'TB5'!F107</f>
        <v>8.9891679584980025E-2</v>
      </c>
    </row>
    <row r="108" spans="1:13" x14ac:dyDescent="0.2">
      <c r="A108" s="67">
        <v>2012</v>
      </c>
      <c r="B108" s="432">
        <f>avgpeinc!AK101</f>
        <v>6181331.0569981746</v>
      </c>
      <c r="C108" s="323">
        <f>avgpeinc!AL101</f>
        <v>6494012.7320853705</v>
      </c>
      <c r="D108" s="524">
        <f>avgpeinc!AM101</f>
        <v>6326269.2787862197</v>
      </c>
      <c r="E108" s="524">
        <f>avgpeinc!AN101</f>
        <v>8021746.6825567922</v>
      </c>
      <c r="F108" s="524">
        <f>avgpeinc!AO101</f>
        <v>4772061.0887641236</v>
      </c>
      <c r="G108" s="62">
        <f>avgpeinc!AP101</f>
        <v>9004050.6622348465</v>
      </c>
      <c r="H108" s="533">
        <f>B108*0.001/'TB5'!B108</f>
        <v>9.1242164373397827E-2</v>
      </c>
      <c r="I108" s="544">
        <f>C108*0.001/'TB5'!B108</f>
        <v>9.585763514041902E-2</v>
      </c>
      <c r="J108" s="559">
        <f>D108*0.001/'TB5'!C108</f>
        <v>9.7316533327102661E-2</v>
      </c>
      <c r="K108" s="560">
        <f>E108*0.001/'TB5'!D108</f>
        <v>9.906432032585144E-2</v>
      </c>
      <c r="L108" s="551">
        <f>F108*0.001/'TB5'!E108</f>
        <v>8.6016334593296037E-2</v>
      </c>
      <c r="M108" s="552">
        <f>G108*0.001/'TB5'!F108</f>
        <v>9.9489852786064176E-2</v>
      </c>
    </row>
    <row r="109" spans="1:13" x14ac:dyDescent="0.2">
      <c r="A109" s="67">
        <v>2013</v>
      </c>
      <c r="B109" s="432">
        <f>avgpeinc!AK102</f>
        <v>5810781.8196177371</v>
      </c>
      <c r="C109" s="323">
        <f>avgpeinc!AL102</f>
        <v>6130431.0328137977</v>
      </c>
      <c r="D109" s="524">
        <f>avgpeinc!AM102</f>
        <v>5456521.8288697777</v>
      </c>
      <c r="E109" s="524">
        <f>avgpeinc!AN102</f>
        <v>7606277.0137663493</v>
      </c>
      <c r="F109" s="524">
        <f>avgpeinc!AO102</f>
        <v>4467858.0501327887</v>
      </c>
      <c r="G109" s="62">
        <f>avgpeinc!AP102</f>
        <v>8438672.2655541468</v>
      </c>
      <c r="H109" s="533">
        <f>B109*0.001/'TB5'!B109</f>
        <v>8.5619881749153123E-2</v>
      </c>
      <c r="I109" s="544">
        <f>C109*0.001/'TB5'!B109</f>
        <v>9.032980352640152E-2</v>
      </c>
      <c r="J109" s="559">
        <f>D109*0.001/'TB5'!C109</f>
        <v>8.2486428320407867E-2</v>
      </c>
      <c r="K109" s="560">
        <f>E109*0.001/'TB5'!D109</f>
        <v>9.3204207718372331E-2</v>
      </c>
      <c r="L109" s="551">
        <f>F109*0.001/'TB5'!E109</f>
        <v>8.0852381885051713E-2</v>
      </c>
      <c r="M109" s="552">
        <f>G109*0.001/'TB5'!F109</f>
        <v>9.2977419495582581E-2</v>
      </c>
    </row>
    <row r="110" spans="1:13" x14ac:dyDescent="0.2">
      <c r="A110" s="67">
        <v>2014</v>
      </c>
      <c r="B110" s="432">
        <f>avgpeinc!AK103</f>
        <v>6106401.6317724893</v>
      </c>
      <c r="C110" s="323">
        <f>avgpeinc!AL103</f>
        <v>6437997.3894512504</v>
      </c>
      <c r="D110" s="524">
        <f>avgpeinc!AM103</f>
        <v>5746994.4229821078</v>
      </c>
      <c r="E110" s="524">
        <f>avgpeinc!AN103</f>
        <v>7944938.888338659</v>
      </c>
      <c r="F110" s="524">
        <f>avgpeinc!AO103</f>
        <v>4741745.9845582061</v>
      </c>
      <c r="G110" s="62">
        <f>avgpeinc!AP103</f>
        <v>8848742.0781495012</v>
      </c>
      <c r="H110" s="533">
        <f>B110*0.001/'TB5'!B110</f>
        <v>8.8378258049488068E-2</v>
      </c>
      <c r="I110" s="544">
        <f>C110*0.001/'TB5'!B110</f>
        <v>9.3177460134029388E-2</v>
      </c>
      <c r="J110" s="559">
        <f>D110*0.001/'TB5'!C110</f>
        <v>8.5319690406322465E-2</v>
      </c>
      <c r="K110" s="560">
        <f>E110*0.001/'TB5'!D110</f>
        <v>9.5421284437179552E-2</v>
      </c>
      <c r="L110" s="551">
        <f>F110*0.001/'TB5'!E110</f>
        <v>8.4489174187183366E-2</v>
      </c>
      <c r="M110" s="552">
        <f>G110*0.001/'TB5'!F110</f>
        <v>9.6158206462860107E-2</v>
      </c>
    </row>
    <row r="111" spans="1:13" x14ac:dyDescent="0.2">
      <c r="A111" s="67">
        <v>2015</v>
      </c>
      <c r="B111" s="432">
        <f>avgpeinc!AK104</f>
        <v>6154420.4729556274</v>
      </c>
      <c r="C111" s="323">
        <f>avgpeinc!AL104</f>
        <v>6499896.633754856</v>
      </c>
      <c r="D111" s="524">
        <f>avgpeinc!AM104</f>
        <v>5729979.6900372086</v>
      </c>
      <c r="E111" s="524">
        <f>avgpeinc!AN104</f>
        <v>8090122.0860076426</v>
      </c>
      <c r="F111" s="524">
        <f>avgpeinc!AO104</f>
        <v>4713329.6342641236</v>
      </c>
      <c r="G111" s="62">
        <f>avgpeinc!AP104</f>
        <v>8924443.2638211474</v>
      </c>
      <c r="H111" s="533">
        <f>B111*0.001/'TB5'!B111</f>
        <v>8.7738901376724243E-2</v>
      </c>
      <c r="I111" s="544">
        <f>C111*0.001/'TB5'!B111</f>
        <v>9.2664092779159546E-2</v>
      </c>
      <c r="J111" s="559">
        <f>D111*0.001/'TB5'!C111</f>
        <v>8.4238894283771515E-2</v>
      </c>
      <c r="K111" s="560">
        <f>E111*0.001/'TB5'!D111</f>
        <v>9.594776481389998E-2</v>
      </c>
      <c r="L111" s="551">
        <f>F111*0.001/'TB5'!E111</f>
        <v>8.2459226250648485E-2</v>
      </c>
      <c r="M111" s="552">
        <f>G111*0.001/'TB5'!F111</f>
        <v>9.5662005245685577E-2</v>
      </c>
    </row>
    <row r="112" spans="1:13" x14ac:dyDescent="0.2">
      <c r="A112" s="67">
        <v>2016</v>
      </c>
      <c r="B112" s="432">
        <f>avgpeinc!AK105</f>
        <v>6002953.7618466606</v>
      </c>
      <c r="C112" s="323">
        <f>avgpeinc!AL105</f>
        <v>6334865.2586241178</v>
      </c>
      <c r="D112" s="524">
        <f>avgpeinc!AM105</f>
        <v>5540364.9536771476</v>
      </c>
      <c r="E112" s="524">
        <f>avgpeinc!AN105</f>
        <v>7867515.8579589836</v>
      </c>
      <c r="F112" s="524">
        <f>avgpeinc!AO105</f>
        <v>4627263.0473245159</v>
      </c>
      <c r="G112" s="62">
        <f>avgpeinc!AP105</f>
        <v>8672478.5914842971</v>
      </c>
      <c r="H112" s="533">
        <f>B112*0.001/'TB5'!B112</f>
        <v>8.6134754121303558E-2</v>
      </c>
      <c r="I112" s="544">
        <f>C112*0.001/'TB5'!B112</f>
        <v>9.0897262096405015E-2</v>
      </c>
      <c r="J112" s="559">
        <f>D112*0.001/'TB5'!C112</f>
        <v>8.2351274788379669E-2</v>
      </c>
      <c r="K112" s="560">
        <f>E112*0.001/'TB5'!D112</f>
        <v>9.4066940248012543E-2</v>
      </c>
      <c r="L112" s="551">
        <f>F112*0.001/'TB5'!E112</f>
        <v>8.1203155219554929E-2</v>
      </c>
      <c r="M112" s="552">
        <f>G112*0.001/'TB5'!F112</f>
        <v>9.3988277018070221E-2</v>
      </c>
    </row>
    <row r="113" spans="1:13" x14ac:dyDescent="0.2">
      <c r="A113" s="67">
        <v>2017</v>
      </c>
      <c r="B113" s="432">
        <f>avgpeinc!AK106</f>
        <v>6220414.4096128615</v>
      </c>
      <c r="C113" s="323">
        <f>avgpeinc!AL106</f>
        <v>6570548.1770473551</v>
      </c>
      <c r="D113" s="524">
        <f>avgpeinc!AM106</f>
        <v>6426399.9463096634</v>
      </c>
      <c r="E113" s="524">
        <f>avgpeinc!AN106</f>
        <v>8207344.7717797356</v>
      </c>
      <c r="F113" s="524">
        <f>avgpeinc!AO106</f>
        <v>4715777.4301997442</v>
      </c>
      <c r="G113" s="62">
        <f>avgpeinc!AP106</f>
        <v>9087225.480092518</v>
      </c>
      <c r="H113" s="533">
        <f>B113*0.001/'TB5'!B113</f>
        <v>8.7550111114978776E-2</v>
      </c>
      <c r="I113" s="544">
        <f>C113*0.001/'TB5'!B113</f>
        <v>9.247811883687973E-2</v>
      </c>
      <c r="J113" s="559">
        <f>D113*0.001/'TB5'!C113</f>
        <v>9.3998022377490983E-2</v>
      </c>
      <c r="K113" s="560">
        <f>E113*0.001/'TB5'!D113</f>
        <v>9.647686779499054E-2</v>
      </c>
      <c r="L113" s="551">
        <f>F113*0.001/'TB5'!E113</f>
        <v>8.1254102289676652E-2</v>
      </c>
      <c r="M113" s="552">
        <f>G113*0.001/'TB5'!F113</f>
        <v>9.5483697950839996E-2</v>
      </c>
    </row>
    <row r="114" spans="1:13" x14ac:dyDescent="0.2">
      <c r="A114" s="67">
        <v>2018</v>
      </c>
      <c r="B114" s="432">
        <f>avgpeinc!AK107</f>
        <v>6342242.7067052405</v>
      </c>
      <c r="C114" s="323">
        <f>avgpeinc!AL107</f>
        <v>6690675.307927574</v>
      </c>
      <c r="D114" s="524">
        <f>avgpeinc!AM107</f>
        <v>6549353.8266562354</v>
      </c>
      <c r="E114" s="524">
        <f>avgpeinc!AN107</f>
        <v>8325266.6345902178</v>
      </c>
      <c r="F114" s="524">
        <f>avgpeinc!AO107</f>
        <v>4841419.808175806</v>
      </c>
      <c r="G114" s="62">
        <f>avgpeinc!AP107</f>
        <v>9271689.7774460223</v>
      </c>
      <c r="H114" s="533">
        <f>B114*0.001/'TB5'!B114</f>
        <v>8.7644532322883592E-2</v>
      </c>
      <c r="I114" s="544">
        <f>C114*0.001/'TB5'!B114</f>
        <v>9.245958179235457E-2</v>
      </c>
      <c r="J114" s="559">
        <f>D114*0.001/'TB5'!C114</f>
        <v>9.4106785953044877E-2</v>
      </c>
      <c r="K114" s="560">
        <f>E114*0.001/'TB5'!D114</f>
        <v>9.6153520047664656E-2</v>
      </c>
      <c r="L114" s="551">
        <f>F114*0.001/'TB5'!E114</f>
        <v>8.1822387874126434E-2</v>
      </c>
      <c r="M114" s="552">
        <f>G114*0.001/'TB5'!F114</f>
        <v>9.5747470855712891E-2</v>
      </c>
    </row>
    <row r="115" spans="1:13" x14ac:dyDescent="0.2">
      <c r="A115" s="67">
        <v>2019</v>
      </c>
      <c r="B115" s="432">
        <f>avgpeinc!AK108</f>
        <v>6205331.6102867704</v>
      </c>
      <c r="C115" s="323">
        <f>avgpeinc!AL108</f>
        <v>6554483.0111023663</v>
      </c>
      <c r="D115" s="524">
        <f>avgpeinc!AM108</f>
        <v>6395486.6144771939</v>
      </c>
      <c r="E115" s="524">
        <f>avgpeinc!AN108</f>
        <v>8114268.8204059657</v>
      </c>
      <c r="F115" s="524">
        <f>avgpeinc!AO108</f>
        <v>4775488.0874004886</v>
      </c>
      <c r="G115" s="62">
        <f>avgpeinc!AP108</f>
        <v>9125234.3245133236</v>
      </c>
      <c r="H115" s="533">
        <f>B115*0.001/'TB5'!B115</f>
        <v>8.5160605609416962E-2</v>
      </c>
      <c r="I115" s="544">
        <f>C115*0.001/'TB5'!B115</f>
        <v>8.9952282607555403E-2</v>
      </c>
      <c r="J115" s="559">
        <f>D115*0.001/'TB5'!C115</f>
        <v>9.1407120227813707E-2</v>
      </c>
      <c r="K115" s="560">
        <f>E115*0.001/'TB5'!D115</f>
        <v>9.3117691576480879E-2</v>
      </c>
      <c r="L115" s="551">
        <f>F115*0.001/'TB5'!E115</f>
        <v>8.0120541155338287E-2</v>
      </c>
      <c r="M115" s="552">
        <f>G115*0.001/'TB5'!F115</f>
        <v>9.3107976019382463E-2</v>
      </c>
    </row>
    <row r="116" spans="1:13" ht="17" thickBot="1" x14ac:dyDescent="0.25">
      <c r="A116" s="1105">
        <v>2020</v>
      </c>
      <c r="B116" s="1106"/>
      <c r="C116" s="1101"/>
      <c r="D116" s="1107"/>
      <c r="E116" s="1107"/>
      <c r="F116" s="1107"/>
      <c r="G116" s="1098"/>
      <c r="H116" s="1115"/>
      <c r="I116" s="1116"/>
      <c r="J116" s="1117"/>
      <c r="K116" s="1118"/>
      <c r="L116" s="1119"/>
      <c r="M116" s="1120"/>
    </row>
    <row r="117" spans="1:13" ht="17" thickTop="1" x14ac:dyDescent="0.2">
      <c r="A117" s="61"/>
      <c r="B117" s="60"/>
      <c r="C117" s="60"/>
      <c r="D117" s="60"/>
      <c r="E117" s="60"/>
      <c r="F117" s="60"/>
      <c r="G117" s="59"/>
      <c r="H117" s="60"/>
      <c r="I117" s="60"/>
      <c r="J117" s="60"/>
      <c r="K117" s="60"/>
      <c r="L117" s="60"/>
      <c r="M117" s="59"/>
    </row>
    <row r="118" spans="1:13" x14ac:dyDescent="0.2">
      <c r="D118" s="57"/>
      <c r="E118" s="57"/>
      <c r="F118" s="57"/>
      <c r="H118" s="57"/>
      <c r="I118" s="57"/>
      <c r="J118" s="57"/>
      <c r="K118" s="57"/>
      <c r="L118" s="57"/>
    </row>
    <row r="119" spans="1:13" x14ac:dyDescent="0.2">
      <c r="B119" s="212"/>
      <c r="C119" s="212"/>
      <c r="D119" s="212"/>
      <c r="E119" s="212"/>
      <c r="F119" s="212"/>
      <c r="G119" s="212"/>
      <c r="H119" s="212"/>
      <c r="I119" s="212"/>
      <c r="J119" s="212"/>
      <c r="K119" s="212"/>
      <c r="L119" s="212"/>
      <c r="M119" s="212"/>
    </row>
    <row r="120" spans="1:13" x14ac:dyDescent="0.2">
      <c r="B120" s="945"/>
      <c r="C120" s="945"/>
      <c r="D120" s="945"/>
      <c r="E120" s="945"/>
      <c r="F120" s="945"/>
      <c r="G120" s="945"/>
      <c r="H120" s="945"/>
      <c r="I120" s="945"/>
      <c r="J120" s="945"/>
      <c r="K120" s="945"/>
      <c r="L120" s="945"/>
      <c r="M120" s="945"/>
    </row>
  </sheetData>
  <mergeCells count="3">
    <mergeCell ref="A4:M4"/>
    <mergeCell ref="B7:G7"/>
    <mergeCell ref="H7:M7"/>
  </mergeCells>
  <hyperlinks>
    <hyperlink ref="A1" location="Index!A1" display="Back to index" xr:uid="{00000000-0004-0000-23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6" tint="0.39997558519241921"/>
  </sheetPr>
  <dimension ref="A1:P120"/>
  <sheetViews>
    <sheetView workbookViewId="0">
      <pane xSplit="1" ySplit="8" topLeftCell="B97" activePane="bottomRight" state="frozen"/>
      <selection activeCell="H120" sqref="H120:M120"/>
      <selection pane="topRight" activeCell="H120" sqref="H120:M120"/>
      <selection pane="bottomLeft" activeCell="H120" sqref="H120:M120"/>
      <selection pane="bottomRight" activeCell="A4" sqref="A4"/>
    </sheetView>
  </sheetViews>
  <sheetFormatPr baseColWidth="10" defaultColWidth="10.83203125" defaultRowHeight="16" x14ac:dyDescent="0.2"/>
  <cols>
    <col min="1" max="1" width="10.83203125" style="56"/>
    <col min="2" max="9" width="12" style="56" customWidth="1"/>
    <col min="10" max="16384" width="10.83203125" style="56"/>
  </cols>
  <sheetData>
    <row r="1" spans="1:16" x14ac:dyDescent="0.2">
      <c r="A1" s="52" t="s">
        <v>36</v>
      </c>
      <c r="B1" s="52"/>
      <c r="C1" s="52"/>
      <c r="F1" s="100"/>
      <c r="G1" s="100"/>
      <c r="H1" s="100"/>
      <c r="I1" s="100"/>
    </row>
    <row r="2" spans="1:16" ht="17" thickBot="1" x14ac:dyDescent="0.25"/>
    <row r="3" spans="1:16" ht="25" customHeight="1" thickTop="1" x14ac:dyDescent="0.2">
      <c r="A3" s="1391" t="s">
        <v>388</v>
      </c>
      <c r="B3" s="1392"/>
      <c r="C3" s="1392"/>
      <c r="D3" s="1392"/>
      <c r="E3" s="1392"/>
      <c r="F3" s="1392"/>
      <c r="G3" s="1392"/>
      <c r="H3" s="1392"/>
      <c r="I3" s="1393"/>
    </row>
    <row r="4" spans="1:16" x14ac:dyDescent="0.2">
      <c r="A4" s="96"/>
      <c r="B4" s="97"/>
      <c r="C4" s="97"/>
      <c r="D4" s="59"/>
      <c r="E4" s="59"/>
      <c r="F4" s="59"/>
      <c r="G4" s="59"/>
      <c r="H4" s="59"/>
      <c r="I4" s="208"/>
    </row>
    <row r="5" spans="1:16" x14ac:dyDescent="0.2">
      <c r="A5" s="96"/>
      <c r="B5" s="45" t="s">
        <v>35</v>
      </c>
      <c r="C5" s="45" t="s">
        <v>34</v>
      </c>
      <c r="D5" s="45" t="s">
        <v>33</v>
      </c>
      <c r="E5" s="45" t="s">
        <v>32</v>
      </c>
      <c r="F5" s="48" t="s">
        <v>31</v>
      </c>
      <c r="G5" s="894" t="s">
        <v>30</v>
      </c>
      <c r="H5" s="894" t="s">
        <v>29</v>
      </c>
      <c r="I5" s="500" t="s">
        <v>28</v>
      </c>
    </row>
    <row r="6" spans="1:16" ht="25" customHeight="1" x14ac:dyDescent="0.2">
      <c r="A6" s="96"/>
      <c r="B6" s="1399" t="s">
        <v>314</v>
      </c>
      <c r="C6" s="1399"/>
      <c r="D6" s="1399"/>
      <c r="E6" s="1399"/>
      <c r="F6" s="1399"/>
      <c r="G6" s="1399"/>
      <c r="H6" s="1399"/>
      <c r="I6" s="1424"/>
    </row>
    <row r="7" spans="1:16" ht="20" customHeight="1" x14ac:dyDescent="0.2">
      <c r="A7" s="96"/>
      <c r="B7" s="1378" t="s">
        <v>374</v>
      </c>
      <c r="C7" s="1379"/>
      <c r="D7" s="1387"/>
      <c r="E7" s="1387"/>
      <c r="F7" s="1379" t="s">
        <v>90</v>
      </c>
      <c r="G7" s="1379"/>
      <c r="H7" s="1387"/>
      <c r="I7" s="1390"/>
      <c r="L7" s="1146" t="s">
        <v>387</v>
      </c>
      <c r="M7" s="899"/>
      <c r="N7" s="899"/>
      <c r="O7" s="899"/>
      <c r="P7" s="1150" t="s">
        <v>171</v>
      </c>
    </row>
    <row r="8" spans="1:16" s="87" customFormat="1" ht="52" customHeight="1" x14ac:dyDescent="0.2">
      <c r="A8" s="95"/>
      <c r="B8" s="424" t="s">
        <v>306</v>
      </c>
      <c r="C8" s="893" t="s">
        <v>310</v>
      </c>
      <c r="D8" s="893" t="s">
        <v>311</v>
      </c>
      <c r="E8" s="893" t="s">
        <v>312</v>
      </c>
      <c r="F8" s="424" t="s">
        <v>306</v>
      </c>
      <c r="G8" s="893" t="s">
        <v>310</v>
      </c>
      <c r="H8" s="893" t="s">
        <v>311</v>
      </c>
      <c r="I8" s="895" t="s">
        <v>312</v>
      </c>
      <c r="L8" s="900" t="s">
        <v>306</v>
      </c>
      <c r="M8" s="901" t="s">
        <v>310</v>
      </c>
      <c r="N8" s="901" t="s">
        <v>311</v>
      </c>
      <c r="O8" s="901" t="s">
        <v>312</v>
      </c>
      <c r="P8" s="1150"/>
    </row>
    <row r="9" spans="1:16" s="87" customFormat="1" ht="15" hidden="1" customHeight="1" x14ac:dyDescent="0.2">
      <c r="A9" s="93">
        <v>1913</v>
      </c>
      <c r="B9" s="425"/>
      <c r="C9" s="317"/>
      <c r="D9" s="317"/>
      <c r="E9" s="85"/>
      <c r="F9" s="434"/>
      <c r="G9" s="443"/>
      <c r="H9" s="442"/>
      <c r="I9" s="444"/>
      <c r="P9" s="1121"/>
    </row>
    <row r="10" spans="1:16" s="87" customFormat="1" ht="15" hidden="1" customHeight="1" x14ac:dyDescent="0.2">
      <c r="A10" s="92">
        <v>1914</v>
      </c>
      <c r="B10" s="425"/>
      <c r="C10" s="317"/>
      <c r="D10" s="317"/>
      <c r="E10" s="85"/>
      <c r="F10" s="434"/>
      <c r="G10" s="443"/>
      <c r="H10" s="442"/>
      <c r="I10" s="444"/>
      <c r="P10" s="1121"/>
    </row>
    <row r="11" spans="1:16" s="87" customFormat="1" ht="15" hidden="1" customHeight="1" x14ac:dyDescent="0.2">
      <c r="A11" s="92">
        <v>1915</v>
      </c>
      <c r="B11" s="425"/>
      <c r="C11" s="317"/>
      <c r="D11" s="317"/>
      <c r="E11" s="85"/>
      <c r="F11" s="434"/>
      <c r="G11" s="443"/>
      <c r="H11" s="442"/>
      <c r="I11" s="444"/>
      <c r="P11" s="1121"/>
    </row>
    <row r="12" spans="1:16" s="87" customFormat="1" ht="15" hidden="1" customHeight="1" x14ac:dyDescent="0.2">
      <c r="A12" s="92">
        <v>1916</v>
      </c>
      <c r="B12" s="425"/>
      <c r="C12" s="317"/>
      <c r="D12" s="317"/>
      <c r="E12" s="85"/>
      <c r="F12" s="434"/>
      <c r="G12" s="443"/>
      <c r="H12" s="442"/>
      <c r="I12" s="444"/>
      <c r="P12" s="1121"/>
    </row>
    <row r="13" spans="1:16" s="87" customFormat="1" ht="15" hidden="1" customHeight="1" x14ac:dyDescent="0.2">
      <c r="A13" s="92">
        <v>1917</v>
      </c>
      <c r="B13" s="425"/>
      <c r="C13" s="317"/>
      <c r="D13" s="317"/>
      <c r="E13" s="85"/>
      <c r="F13" s="434"/>
      <c r="G13" s="443"/>
      <c r="H13" s="442"/>
      <c r="I13" s="444"/>
      <c r="P13" s="1121"/>
    </row>
    <row r="14" spans="1:16" s="87" customFormat="1" ht="15" hidden="1" customHeight="1" x14ac:dyDescent="0.2">
      <c r="A14" s="92">
        <v>1918</v>
      </c>
      <c r="B14" s="425"/>
      <c r="C14" s="317"/>
      <c r="D14" s="353"/>
      <c r="E14" s="314"/>
      <c r="F14" s="434"/>
      <c r="G14" s="443"/>
      <c r="H14" s="442"/>
      <c r="I14" s="444"/>
      <c r="P14" s="1121"/>
    </row>
    <row r="15" spans="1:16" s="87" customFormat="1" ht="15" hidden="1" customHeight="1" x14ac:dyDescent="0.2">
      <c r="A15" s="91">
        <v>1919</v>
      </c>
      <c r="B15" s="426"/>
      <c r="C15" s="316"/>
      <c r="D15" s="354"/>
      <c r="E15" s="315"/>
      <c r="F15" s="435"/>
      <c r="G15" s="446"/>
      <c r="H15" s="445"/>
      <c r="I15" s="447"/>
      <c r="P15" s="1121"/>
    </row>
    <row r="16" spans="1:16" s="87" customFormat="1" ht="15" hidden="1" customHeight="1" x14ac:dyDescent="0.2">
      <c r="A16" s="92">
        <v>1920</v>
      </c>
      <c r="B16" s="425"/>
      <c r="C16" s="317"/>
      <c r="D16" s="353"/>
      <c r="E16" s="314"/>
      <c r="F16" s="434"/>
      <c r="G16" s="443"/>
      <c r="H16" s="442"/>
      <c r="I16" s="444"/>
      <c r="P16" s="1121"/>
    </row>
    <row r="17" spans="1:16" s="87" customFormat="1" ht="15" hidden="1" customHeight="1" x14ac:dyDescent="0.2">
      <c r="A17" s="92">
        <v>1921</v>
      </c>
      <c r="B17" s="425"/>
      <c r="C17" s="317"/>
      <c r="D17" s="353"/>
      <c r="E17" s="314"/>
      <c r="F17" s="434"/>
      <c r="G17" s="443"/>
      <c r="H17" s="442"/>
      <c r="I17" s="444"/>
      <c r="P17" s="1121"/>
    </row>
    <row r="18" spans="1:16" s="87" customFormat="1" ht="15" hidden="1" customHeight="1" x14ac:dyDescent="0.2">
      <c r="A18" s="92">
        <v>1922</v>
      </c>
      <c r="B18" s="425"/>
      <c r="C18" s="317"/>
      <c r="D18" s="353"/>
      <c r="E18" s="314"/>
      <c r="F18" s="434"/>
      <c r="G18" s="443"/>
      <c r="H18" s="442"/>
      <c r="I18" s="444"/>
      <c r="P18" s="1121"/>
    </row>
    <row r="19" spans="1:16" s="87" customFormat="1" ht="15" hidden="1" customHeight="1" x14ac:dyDescent="0.2">
      <c r="A19" s="92">
        <v>1923</v>
      </c>
      <c r="B19" s="425"/>
      <c r="C19" s="317"/>
      <c r="D19" s="353"/>
      <c r="E19" s="314"/>
      <c r="F19" s="434"/>
      <c r="G19" s="443"/>
      <c r="H19" s="442"/>
      <c r="I19" s="444"/>
      <c r="P19" s="1121"/>
    </row>
    <row r="20" spans="1:16" s="87" customFormat="1" ht="15" hidden="1" customHeight="1" x14ac:dyDescent="0.2">
      <c r="A20" s="92">
        <v>1924</v>
      </c>
      <c r="B20" s="425"/>
      <c r="C20" s="317"/>
      <c r="D20" s="353"/>
      <c r="E20" s="314"/>
      <c r="F20" s="434"/>
      <c r="G20" s="443"/>
      <c r="H20" s="442"/>
      <c r="I20" s="444"/>
      <c r="P20" s="1121"/>
    </row>
    <row r="21" spans="1:16" s="87" customFormat="1" ht="15" hidden="1" customHeight="1" x14ac:dyDescent="0.2">
      <c r="A21" s="92">
        <v>1925</v>
      </c>
      <c r="B21" s="425"/>
      <c r="C21" s="317"/>
      <c r="D21" s="353"/>
      <c r="E21" s="314"/>
      <c r="F21" s="434"/>
      <c r="G21" s="443"/>
      <c r="H21" s="442"/>
      <c r="I21" s="444"/>
      <c r="P21" s="1121"/>
    </row>
    <row r="22" spans="1:16" s="87" customFormat="1" ht="15" hidden="1" customHeight="1" x14ac:dyDescent="0.2">
      <c r="A22" s="92">
        <v>1926</v>
      </c>
      <c r="B22" s="425"/>
      <c r="C22" s="317"/>
      <c r="D22" s="353"/>
      <c r="E22" s="314"/>
      <c r="F22" s="434"/>
      <c r="G22" s="443"/>
      <c r="H22" s="442"/>
      <c r="I22" s="444"/>
      <c r="P22" s="1121"/>
    </row>
    <row r="23" spans="1:16" s="87" customFormat="1" ht="15" hidden="1" customHeight="1" x14ac:dyDescent="0.2">
      <c r="A23" s="92">
        <v>1927</v>
      </c>
      <c r="B23" s="425"/>
      <c r="C23" s="317"/>
      <c r="D23" s="353"/>
      <c r="E23" s="314"/>
      <c r="F23" s="434"/>
      <c r="G23" s="443"/>
      <c r="H23" s="442"/>
      <c r="I23" s="444"/>
      <c r="P23" s="1121"/>
    </row>
    <row r="24" spans="1:16" s="87" customFormat="1" ht="15" hidden="1" customHeight="1" x14ac:dyDescent="0.2">
      <c r="A24" s="92">
        <v>1928</v>
      </c>
      <c r="B24" s="425"/>
      <c r="C24" s="317"/>
      <c r="D24" s="353"/>
      <c r="E24" s="314"/>
      <c r="F24" s="434"/>
      <c r="G24" s="443"/>
      <c r="H24" s="442"/>
      <c r="I24" s="444"/>
      <c r="P24" s="1121"/>
    </row>
    <row r="25" spans="1:16" s="87" customFormat="1" ht="15" hidden="1" customHeight="1" x14ac:dyDescent="0.2">
      <c r="A25" s="91">
        <v>1929</v>
      </c>
      <c r="B25" s="426"/>
      <c r="C25" s="316"/>
      <c r="D25" s="354"/>
      <c r="E25" s="315"/>
      <c r="F25" s="435"/>
      <c r="G25" s="446"/>
      <c r="H25" s="445"/>
      <c r="I25" s="447"/>
      <c r="P25" s="1121"/>
    </row>
    <row r="26" spans="1:16" s="87" customFormat="1" ht="15" hidden="1" customHeight="1" x14ac:dyDescent="0.2">
      <c r="A26" s="92">
        <v>1930</v>
      </c>
      <c r="B26" s="425"/>
      <c r="C26" s="317"/>
      <c r="D26" s="353"/>
      <c r="E26" s="314"/>
      <c r="F26" s="434"/>
      <c r="G26" s="443"/>
      <c r="H26" s="442"/>
      <c r="I26" s="444"/>
      <c r="P26" s="1121"/>
    </row>
    <row r="27" spans="1:16" s="87" customFormat="1" ht="15" hidden="1" customHeight="1" x14ac:dyDescent="0.2">
      <c r="A27" s="92">
        <v>1931</v>
      </c>
      <c r="B27" s="425"/>
      <c r="C27" s="317"/>
      <c r="D27" s="353"/>
      <c r="E27" s="314"/>
      <c r="F27" s="434"/>
      <c r="G27" s="443"/>
      <c r="H27" s="442"/>
      <c r="I27" s="444"/>
      <c r="P27" s="1121"/>
    </row>
    <row r="28" spans="1:16" s="87" customFormat="1" ht="15" hidden="1" customHeight="1" x14ac:dyDescent="0.2">
      <c r="A28" s="92">
        <v>1932</v>
      </c>
      <c r="B28" s="425"/>
      <c r="C28" s="317"/>
      <c r="D28" s="353"/>
      <c r="E28" s="314"/>
      <c r="F28" s="434"/>
      <c r="G28" s="443"/>
      <c r="H28" s="442"/>
      <c r="I28" s="444"/>
      <c r="P28" s="1121"/>
    </row>
    <row r="29" spans="1:16" s="87" customFormat="1" ht="15" hidden="1" customHeight="1" x14ac:dyDescent="0.2">
      <c r="A29" s="92">
        <v>1933</v>
      </c>
      <c r="B29" s="425"/>
      <c r="C29" s="317"/>
      <c r="D29" s="353"/>
      <c r="E29" s="314"/>
      <c r="F29" s="434"/>
      <c r="G29" s="443"/>
      <c r="H29" s="442"/>
      <c r="I29" s="444"/>
      <c r="P29" s="1121"/>
    </row>
    <row r="30" spans="1:16" s="87" customFormat="1" ht="15" hidden="1" customHeight="1" x14ac:dyDescent="0.2">
      <c r="A30" s="92">
        <v>1934</v>
      </c>
      <c r="B30" s="425"/>
      <c r="C30" s="317"/>
      <c r="D30" s="353"/>
      <c r="E30" s="314"/>
      <c r="F30" s="434"/>
      <c r="G30" s="443"/>
      <c r="H30" s="442"/>
      <c r="I30" s="444"/>
      <c r="P30" s="1121"/>
    </row>
    <row r="31" spans="1:16" s="87" customFormat="1" ht="15" hidden="1" customHeight="1" x14ac:dyDescent="0.2">
      <c r="A31" s="92">
        <v>1935</v>
      </c>
      <c r="B31" s="425"/>
      <c r="C31" s="317"/>
      <c r="D31" s="353"/>
      <c r="E31" s="314"/>
      <c r="F31" s="434"/>
      <c r="G31" s="443"/>
      <c r="H31" s="442"/>
      <c r="I31" s="444"/>
      <c r="P31" s="1121"/>
    </row>
    <row r="32" spans="1:16" s="87" customFormat="1" ht="15" hidden="1" customHeight="1" x14ac:dyDescent="0.2">
      <c r="A32" s="92">
        <v>1936</v>
      </c>
      <c r="B32" s="425"/>
      <c r="C32" s="317"/>
      <c r="D32" s="353"/>
      <c r="E32" s="314"/>
      <c r="F32" s="434"/>
      <c r="G32" s="443"/>
      <c r="H32" s="442"/>
      <c r="I32" s="444"/>
      <c r="P32" s="1121"/>
    </row>
    <row r="33" spans="1:16" s="87" customFormat="1" ht="15" hidden="1" customHeight="1" x14ac:dyDescent="0.2">
      <c r="A33" s="92">
        <v>1937</v>
      </c>
      <c r="B33" s="425"/>
      <c r="C33" s="317"/>
      <c r="D33" s="353"/>
      <c r="E33" s="314"/>
      <c r="F33" s="434"/>
      <c r="G33" s="443"/>
      <c r="H33" s="442"/>
      <c r="I33" s="444"/>
      <c r="P33" s="1121"/>
    </row>
    <row r="34" spans="1:16" s="87" customFormat="1" ht="15" hidden="1" customHeight="1" x14ac:dyDescent="0.2">
      <c r="A34" s="92">
        <v>1938</v>
      </c>
      <c r="B34" s="425"/>
      <c r="C34" s="317"/>
      <c r="D34" s="353"/>
      <c r="E34" s="314"/>
      <c r="F34" s="434"/>
      <c r="G34" s="443"/>
      <c r="H34" s="442"/>
      <c r="I34" s="444"/>
      <c r="P34" s="1121"/>
    </row>
    <row r="35" spans="1:16" s="87" customFormat="1" ht="15" hidden="1" customHeight="1" x14ac:dyDescent="0.2">
      <c r="A35" s="91">
        <v>1939</v>
      </c>
      <c r="B35" s="426"/>
      <c r="C35" s="316"/>
      <c r="D35" s="354"/>
      <c r="E35" s="315"/>
      <c r="F35" s="435"/>
      <c r="G35" s="446"/>
      <c r="H35" s="445"/>
      <c r="I35" s="447"/>
      <c r="P35" s="1121"/>
    </row>
    <row r="36" spans="1:16" s="87" customFormat="1" ht="15" hidden="1" customHeight="1" x14ac:dyDescent="0.2">
      <c r="A36" s="92">
        <v>1940</v>
      </c>
      <c r="B36" s="425"/>
      <c r="C36" s="317"/>
      <c r="D36" s="353"/>
      <c r="E36" s="314"/>
      <c r="F36" s="434"/>
      <c r="G36" s="443"/>
      <c r="H36" s="442"/>
      <c r="I36" s="444"/>
      <c r="P36" s="1121"/>
    </row>
    <row r="37" spans="1:16" s="87" customFormat="1" ht="15" hidden="1" customHeight="1" x14ac:dyDescent="0.2">
      <c r="A37" s="92">
        <v>1941</v>
      </c>
      <c r="B37" s="425"/>
      <c r="C37" s="317"/>
      <c r="D37" s="353"/>
      <c r="E37" s="314"/>
      <c r="F37" s="434"/>
      <c r="G37" s="443"/>
      <c r="H37" s="442"/>
      <c r="I37" s="444"/>
      <c r="P37" s="1121"/>
    </row>
    <row r="38" spans="1:16" s="87" customFormat="1" ht="15" hidden="1" customHeight="1" x14ac:dyDescent="0.2">
      <c r="A38" s="92">
        <v>1942</v>
      </c>
      <c r="B38" s="425"/>
      <c r="C38" s="317"/>
      <c r="D38" s="353"/>
      <c r="E38" s="314"/>
      <c r="F38" s="434"/>
      <c r="G38" s="443"/>
      <c r="H38" s="442"/>
      <c r="I38" s="444"/>
      <c r="P38" s="1121"/>
    </row>
    <row r="39" spans="1:16" s="87" customFormat="1" ht="15" hidden="1" customHeight="1" x14ac:dyDescent="0.2">
      <c r="A39" s="92">
        <v>1943</v>
      </c>
      <c r="B39" s="425"/>
      <c r="C39" s="317"/>
      <c r="D39" s="353"/>
      <c r="E39" s="314"/>
      <c r="F39" s="434"/>
      <c r="G39" s="443"/>
      <c r="H39" s="442"/>
      <c r="I39" s="444"/>
      <c r="P39" s="1121"/>
    </row>
    <row r="40" spans="1:16" s="87" customFormat="1" ht="15" hidden="1" customHeight="1" x14ac:dyDescent="0.2">
      <c r="A40" s="92">
        <v>1944</v>
      </c>
      <c r="B40" s="425"/>
      <c r="C40" s="317"/>
      <c r="D40" s="353"/>
      <c r="E40" s="314"/>
      <c r="F40" s="434"/>
      <c r="G40" s="443"/>
      <c r="H40" s="442"/>
      <c r="I40" s="444"/>
      <c r="P40" s="1121"/>
    </row>
    <row r="41" spans="1:16" s="87" customFormat="1" ht="15" hidden="1" customHeight="1" x14ac:dyDescent="0.2">
      <c r="A41" s="92">
        <v>1945</v>
      </c>
      <c r="B41" s="425"/>
      <c r="C41" s="317"/>
      <c r="D41" s="353"/>
      <c r="E41" s="314"/>
      <c r="F41" s="434"/>
      <c r="G41" s="443"/>
      <c r="H41" s="442"/>
      <c r="I41" s="444"/>
      <c r="P41" s="1121"/>
    </row>
    <row r="42" spans="1:16" s="87" customFormat="1" ht="15" hidden="1" customHeight="1" x14ac:dyDescent="0.2">
      <c r="A42" s="92">
        <v>1946</v>
      </c>
      <c r="B42" s="425"/>
      <c r="C42" s="317"/>
      <c r="D42" s="353"/>
      <c r="E42" s="314"/>
      <c r="F42" s="434"/>
      <c r="G42" s="443"/>
      <c r="H42" s="442"/>
      <c r="I42" s="444"/>
      <c r="P42" s="1121"/>
    </row>
    <row r="43" spans="1:16" s="87" customFormat="1" ht="15" hidden="1" customHeight="1" x14ac:dyDescent="0.2">
      <c r="A43" s="92">
        <v>1947</v>
      </c>
      <c r="B43" s="425"/>
      <c r="C43" s="317"/>
      <c r="D43" s="353"/>
      <c r="E43" s="314"/>
      <c r="F43" s="434"/>
      <c r="G43" s="443"/>
      <c r="H43" s="442"/>
      <c r="I43" s="444"/>
      <c r="P43" s="1121"/>
    </row>
    <row r="44" spans="1:16" s="87" customFormat="1" ht="15" hidden="1" customHeight="1" x14ac:dyDescent="0.2">
      <c r="A44" s="92">
        <v>1948</v>
      </c>
      <c r="B44" s="425"/>
      <c r="C44" s="317"/>
      <c r="D44" s="353"/>
      <c r="E44" s="314"/>
      <c r="F44" s="434"/>
      <c r="G44" s="443"/>
      <c r="H44" s="442"/>
      <c r="I44" s="444"/>
      <c r="P44" s="1121"/>
    </row>
    <row r="45" spans="1:16" s="87" customFormat="1" ht="15" hidden="1" customHeight="1" x14ac:dyDescent="0.2">
      <c r="A45" s="91">
        <v>1949</v>
      </c>
      <c r="B45" s="426"/>
      <c r="C45" s="316"/>
      <c r="D45" s="354"/>
      <c r="E45" s="315"/>
      <c r="F45" s="435"/>
      <c r="G45" s="446"/>
      <c r="H45" s="445"/>
      <c r="I45" s="447"/>
      <c r="P45" s="1121"/>
    </row>
    <row r="46" spans="1:16" s="87" customFormat="1" ht="15" hidden="1" customHeight="1" x14ac:dyDescent="0.2">
      <c r="A46" s="92">
        <v>1950</v>
      </c>
      <c r="B46" s="425"/>
      <c r="C46" s="317"/>
      <c r="D46" s="353"/>
      <c r="E46" s="314"/>
      <c r="F46" s="434"/>
      <c r="G46" s="443"/>
      <c r="H46" s="442"/>
      <c r="I46" s="444"/>
      <c r="P46" s="1121"/>
    </row>
    <row r="47" spans="1:16" s="87" customFormat="1" ht="15" hidden="1" customHeight="1" x14ac:dyDescent="0.2">
      <c r="A47" s="92">
        <v>1951</v>
      </c>
      <c r="B47" s="425"/>
      <c r="C47" s="317"/>
      <c r="D47" s="353"/>
      <c r="E47" s="314"/>
      <c r="F47" s="434"/>
      <c r="G47" s="443"/>
      <c r="H47" s="442"/>
      <c r="I47" s="444"/>
      <c r="P47" s="1121"/>
    </row>
    <row r="48" spans="1:16" s="87" customFormat="1" ht="15" hidden="1" customHeight="1" x14ac:dyDescent="0.2">
      <c r="A48" s="92">
        <v>1952</v>
      </c>
      <c r="B48" s="425"/>
      <c r="C48" s="317"/>
      <c r="D48" s="353"/>
      <c r="E48" s="314"/>
      <c r="F48" s="434"/>
      <c r="G48" s="443"/>
      <c r="H48" s="442"/>
      <c r="I48" s="444"/>
      <c r="P48" s="1121"/>
    </row>
    <row r="49" spans="1:16" s="87" customFormat="1" ht="15" hidden="1" customHeight="1" x14ac:dyDescent="0.2">
      <c r="A49" s="92">
        <v>1953</v>
      </c>
      <c r="B49" s="425"/>
      <c r="C49" s="317"/>
      <c r="D49" s="353"/>
      <c r="E49" s="314"/>
      <c r="F49" s="434"/>
      <c r="G49" s="443"/>
      <c r="H49" s="442"/>
      <c r="I49" s="444"/>
      <c r="P49" s="1121"/>
    </row>
    <row r="50" spans="1:16" s="87" customFormat="1" ht="15" hidden="1" customHeight="1" x14ac:dyDescent="0.2">
      <c r="A50" s="92">
        <v>1954</v>
      </c>
      <c r="B50" s="425"/>
      <c r="C50" s="317"/>
      <c r="D50" s="353"/>
      <c r="E50" s="314"/>
      <c r="F50" s="434"/>
      <c r="G50" s="443"/>
      <c r="H50" s="442"/>
      <c r="I50" s="444"/>
      <c r="P50" s="1121"/>
    </row>
    <row r="51" spans="1:16" s="87" customFormat="1" ht="15" hidden="1" customHeight="1" x14ac:dyDescent="0.2">
      <c r="A51" s="92">
        <v>1955</v>
      </c>
      <c r="B51" s="425"/>
      <c r="C51" s="317"/>
      <c r="D51" s="353"/>
      <c r="E51" s="314"/>
      <c r="F51" s="434"/>
      <c r="G51" s="443"/>
      <c r="H51" s="442"/>
      <c r="I51" s="444"/>
      <c r="P51" s="1121"/>
    </row>
    <row r="52" spans="1:16" s="87" customFormat="1" ht="15" hidden="1" customHeight="1" x14ac:dyDescent="0.2">
      <c r="A52" s="92">
        <v>1956</v>
      </c>
      <c r="B52" s="425"/>
      <c r="C52" s="317"/>
      <c r="D52" s="353"/>
      <c r="E52" s="314"/>
      <c r="F52" s="434"/>
      <c r="G52" s="443"/>
      <c r="H52" s="442"/>
      <c r="I52" s="444"/>
      <c r="P52" s="1121"/>
    </row>
    <row r="53" spans="1:16" s="87" customFormat="1" ht="15" hidden="1" customHeight="1" x14ac:dyDescent="0.2">
      <c r="A53" s="92">
        <v>1957</v>
      </c>
      <c r="B53" s="425"/>
      <c r="C53" s="317"/>
      <c r="D53" s="353"/>
      <c r="E53" s="314"/>
      <c r="F53" s="434"/>
      <c r="G53" s="443"/>
      <c r="H53" s="442"/>
      <c r="I53" s="444"/>
      <c r="P53" s="1121"/>
    </row>
    <row r="54" spans="1:16" s="87" customFormat="1" ht="15" hidden="1" customHeight="1" x14ac:dyDescent="0.2">
      <c r="A54" s="92">
        <v>1958</v>
      </c>
      <c r="B54" s="425"/>
      <c r="C54" s="317"/>
      <c r="D54" s="353"/>
      <c r="E54" s="314"/>
      <c r="F54" s="434"/>
      <c r="G54" s="443"/>
      <c r="H54" s="442"/>
      <c r="I54" s="444"/>
      <c r="P54" s="1121"/>
    </row>
    <row r="55" spans="1:16" s="87" customFormat="1" ht="15" hidden="1" customHeight="1" x14ac:dyDescent="0.2">
      <c r="A55" s="91">
        <v>1959</v>
      </c>
      <c r="B55" s="426"/>
      <c r="C55" s="316"/>
      <c r="D55" s="354"/>
      <c r="E55" s="315"/>
      <c r="F55" s="435"/>
      <c r="G55" s="446"/>
      <c r="H55" s="445"/>
      <c r="I55" s="447"/>
      <c r="P55" s="1121"/>
    </row>
    <row r="56" spans="1:16" hidden="1" x14ac:dyDescent="0.2">
      <c r="A56" s="67">
        <v>1960</v>
      </c>
      <c r="B56" s="425"/>
      <c r="C56" s="317"/>
      <c r="D56" s="353"/>
      <c r="E56" s="314"/>
      <c r="F56" s="434"/>
      <c r="G56" s="443"/>
      <c r="H56" s="442"/>
      <c r="I56" s="444"/>
      <c r="P56" s="1123"/>
    </row>
    <row r="57" spans="1:16" hidden="1" x14ac:dyDescent="0.2">
      <c r="A57" s="67">
        <v>1961</v>
      </c>
      <c r="B57" s="425"/>
      <c r="C57" s="317"/>
      <c r="D57" s="353"/>
      <c r="E57" s="314"/>
      <c r="F57" s="434"/>
      <c r="G57" s="443"/>
      <c r="H57" s="442"/>
      <c r="I57" s="444"/>
      <c r="P57" s="1123"/>
    </row>
    <row r="58" spans="1:16" hidden="1" x14ac:dyDescent="0.2">
      <c r="A58" s="67">
        <v>1962</v>
      </c>
      <c r="B58" s="563"/>
      <c r="C58" s="523"/>
      <c r="D58" s="522"/>
      <c r="E58" s="522"/>
      <c r="F58" s="532"/>
      <c r="G58" s="543"/>
      <c r="H58" s="549"/>
      <c r="I58" s="550"/>
      <c r="P58" s="1123"/>
    </row>
    <row r="59" spans="1:16" hidden="1" x14ac:dyDescent="0.2">
      <c r="A59" s="67">
        <v>1963</v>
      </c>
      <c r="B59" s="564"/>
      <c r="C59" s="525"/>
      <c r="D59" s="524"/>
      <c r="E59" s="524"/>
      <c r="F59" s="533"/>
      <c r="G59" s="544"/>
      <c r="H59" s="551"/>
      <c r="I59" s="552"/>
      <c r="P59" s="1123"/>
    </row>
    <row r="60" spans="1:16" hidden="1" x14ac:dyDescent="0.2">
      <c r="A60" s="67">
        <v>1964</v>
      </c>
      <c r="B60" s="564"/>
      <c r="C60" s="525"/>
      <c r="D60" s="524"/>
      <c r="E60" s="524"/>
      <c r="F60" s="533"/>
      <c r="G60" s="544"/>
      <c r="H60" s="551"/>
      <c r="I60" s="552"/>
      <c r="P60" s="1123"/>
    </row>
    <row r="61" spans="1:16" hidden="1" x14ac:dyDescent="0.2">
      <c r="A61" s="67">
        <v>1965</v>
      </c>
      <c r="B61" s="564"/>
      <c r="C61" s="525"/>
      <c r="D61" s="524"/>
      <c r="E61" s="524"/>
      <c r="F61" s="533"/>
      <c r="G61" s="544"/>
      <c r="H61" s="551"/>
      <c r="I61" s="552"/>
      <c r="P61" s="1123"/>
    </row>
    <row r="62" spans="1:16" hidden="1" x14ac:dyDescent="0.2">
      <c r="A62" s="67">
        <v>1966</v>
      </c>
      <c r="B62" s="564"/>
      <c r="C62" s="525"/>
      <c r="D62" s="524"/>
      <c r="E62" s="524"/>
      <c r="F62" s="533"/>
      <c r="G62" s="544"/>
      <c r="H62" s="551"/>
      <c r="I62" s="552"/>
      <c r="P62" s="1123"/>
    </row>
    <row r="63" spans="1:16" hidden="1" x14ac:dyDescent="0.2">
      <c r="A63" s="67">
        <v>1967</v>
      </c>
      <c r="B63" s="564"/>
      <c r="C63" s="525"/>
      <c r="D63" s="524"/>
      <c r="E63" s="524"/>
      <c r="F63" s="534"/>
      <c r="G63" s="545"/>
      <c r="H63" s="551"/>
      <c r="I63" s="552"/>
      <c r="P63" s="1123"/>
    </row>
    <row r="64" spans="1:16" hidden="1" x14ac:dyDescent="0.2">
      <c r="A64" s="67">
        <v>1968</v>
      </c>
      <c r="B64" s="564"/>
      <c r="C64" s="525"/>
      <c r="D64" s="524"/>
      <c r="E64" s="524"/>
      <c r="F64" s="534"/>
      <c r="G64" s="545"/>
      <c r="H64" s="551"/>
      <c r="I64" s="552"/>
      <c r="P64" s="1123"/>
    </row>
    <row r="65" spans="1:16" hidden="1" x14ac:dyDescent="0.2">
      <c r="A65" s="72">
        <v>1969</v>
      </c>
      <c r="B65" s="565"/>
      <c r="C65" s="527"/>
      <c r="D65" s="526"/>
      <c r="E65" s="526"/>
      <c r="F65" s="535"/>
      <c r="G65" s="546"/>
      <c r="H65" s="553"/>
      <c r="I65" s="554"/>
      <c r="P65" s="1123"/>
    </row>
    <row r="66" spans="1:16" hidden="1" x14ac:dyDescent="0.2">
      <c r="A66" s="67">
        <v>1970</v>
      </c>
      <c r="B66" s="564"/>
      <c r="C66" s="525"/>
      <c r="D66" s="524"/>
      <c r="E66" s="524"/>
      <c r="F66" s="534"/>
      <c r="G66" s="545"/>
      <c r="H66" s="551"/>
      <c r="I66" s="552"/>
      <c r="P66" s="1123"/>
    </row>
    <row r="67" spans="1:16" hidden="1" x14ac:dyDescent="0.2">
      <c r="A67" s="67">
        <v>1971</v>
      </c>
      <c r="B67" s="564"/>
      <c r="C67" s="525"/>
      <c r="D67" s="524"/>
      <c r="E67" s="524"/>
      <c r="F67" s="534"/>
      <c r="G67" s="545"/>
      <c r="H67" s="551"/>
      <c r="I67" s="552"/>
      <c r="P67" s="1123"/>
    </row>
    <row r="68" spans="1:16" hidden="1" x14ac:dyDescent="0.2">
      <c r="A68" s="67">
        <v>1972</v>
      </c>
      <c r="B68" s="564"/>
      <c r="C68" s="525"/>
      <c r="D68" s="524"/>
      <c r="E68" s="524"/>
      <c r="F68" s="534"/>
      <c r="G68" s="545"/>
      <c r="H68" s="551"/>
      <c r="I68" s="552"/>
      <c r="P68" s="1123"/>
    </row>
    <row r="69" spans="1:16" hidden="1" x14ac:dyDescent="0.2">
      <c r="A69" s="67">
        <v>1973</v>
      </c>
      <c r="B69" s="564"/>
      <c r="C69" s="525"/>
      <c r="D69" s="524"/>
      <c r="E69" s="524"/>
      <c r="F69" s="534"/>
      <c r="G69" s="545"/>
      <c r="H69" s="551"/>
      <c r="I69" s="552"/>
      <c r="P69" s="1123"/>
    </row>
    <row r="70" spans="1:16" hidden="1" x14ac:dyDescent="0.2">
      <c r="A70" s="67">
        <v>1974</v>
      </c>
      <c r="B70" s="564"/>
      <c r="C70" s="525"/>
      <c r="D70" s="524"/>
      <c r="E70" s="524"/>
      <c r="F70" s="534"/>
      <c r="G70" s="545"/>
      <c r="H70" s="551"/>
      <c r="I70" s="552"/>
      <c r="P70" s="1123"/>
    </row>
    <row r="71" spans="1:16" hidden="1" x14ac:dyDescent="0.2">
      <c r="A71" s="67">
        <v>1975</v>
      </c>
      <c r="B71" s="564"/>
      <c r="C71" s="525"/>
      <c r="D71" s="524"/>
      <c r="E71" s="524"/>
      <c r="F71" s="534"/>
      <c r="G71" s="545"/>
      <c r="H71" s="551"/>
      <c r="I71" s="552"/>
      <c r="P71" s="1123"/>
    </row>
    <row r="72" spans="1:16" hidden="1" x14ac:dyDescent="0.2">
      <c r="A72" s="67">
        <v>1976</v>
      </c>
      <c r="B72" s="564"/>
      <c r="C72" s="525"/>
      <c r="D72" s="524"/>
      <c r="E72" s="524"/>
      <c r="F72" s="534"/>
      <c r="G72" s="545"/>
      <c r="H72" s="551"/>
      <c r="I72" s="552"/>
      <c r="P72" s="1123"/>
    </row>
    <row r="73" spans="1:16" hidden="1" x14ac:dyDescent="0.2">
      <c r="A73" s="67">
        <v>1977</v>
      </c>
      <c r="B73" s="564"/>
      <c r="C73" s="525"/>
      <c r="D73" s="524"/>
      <c r="E73" s="524"/>
      <c r="F73" s="534"/>
      <c r="G73" s="545"/>
      <c r="H73" s="551"/>
      <c r="I73" s="552"/>
      <c r="P73" s="1123"/>
    </row>
    <row r="74" spans="1:16" hidden="1" x14ac:dyDescent="0.2">
      <c r="A74" s="67">
        <v>1978</v>
      </c>
      <c r="B74" s="564"/>
      <c r="C74" s="525"/>
      <c r="D74" s="524"/>
      <c r="E74" s="524"/>
      <c r="F74" s="534"/>
      <c r="G74" s="545"/>
      <c r="H74" s="551"/>
      <c r="I74" s="552"/>
      <c r="P74" s="1123"/>
    </row>
    <row r="75" spans="1:16" x14ac:dyDescent="0.2">
      <c r="A75" s="72">
        <v>1979</v>
      </c>
      <c r="B75" s="565">
        <f>avgpeinc!AK68</f>
        <v>1628009.9148168138</v>
      </c>
      <c r="C75" s="527">
        <v>969726.19539436186</v>
      </c>
      <c r="D75" s="526">
        <v>2132324.4648952847</v>
      </c>
      <c r="E75" s="526">
        <v>2515540.8094902006</v>
      </c>
      <c r="F75" s="536">
        <f>B75*0.001/'TB5'!B75</f>
        <v>3.6744199693202972E-2</v>
      </c>
      <c r="G75" s="547">
        <v>2.4981053546071053E-2</v>
      </c>
      <c r="H75" s="553">
        <v>3.7285879254341125E-2</v>
      </c>
      <c r="I75" s="554">
        <v>5.8875583112239838E-2</v>
      </c>
      <c r="L75" s="1145">
        <v>152.10542297363281</v>
      </c>
      <c r="M75" s="1145">
        <v>86.904472351074219</v>
      </c>
      <c r="N75" s="1145">
        <v>40.102790832519531</v>
      </c>
      <c r="O75" s="1145">
        <v>25.098163604736328</v>
      </c>
      <c r="P75" s="1151">
        <f>L75-M75-N75-O75</f>
        <v>-3.814697265625E-6</v>
      </c>
    </row>
    <row r="76" spans="1:16" x14ac:dyDescent="0.2">
      <c r="A76" s="67">
        <v>1980</v>
      </c>
      <c r="B76" s="564">
        <f>avgpeinc!AK69</f>
        <v>1477474.6833245736</v>
      </c>
      <c r="C76" s="525">
        <v>893070.98175181914</v>
      </c>
      <c r="D76" s="524">
        <v>1942095.0770951184</v>
      </c>
      <c r="E76" s="524">
        <v>2228824.8164279573</v>
      </c>
      <c r="F76" s="533">
        <f>B76*0.001/'TB5'!B76</f>
        <v>3.4347224980592721E-2</v>
      </c>
      <c r="G76" s="544">
        <v>2.3677300661802292E-2</v>
      </c>
      <c r="H76" s="551">
        <v>3.5213034600019455E-2</v>
      </c>
      <c r="I76" s="552">
        <v>5.2670747041702271E-2</v>
      </c>
      <c r="L76" s="1145">
        <v>155.26800537109375</v>
      </c>
      <c r="M76" s="1145">
        <v>89.20574951171875</v>
      </c>
      <c r="N76" s="1145">
        <v>40.414211273193359</v>
      </c>
      <c r="O76" s="1145">
        <v>25.648042678833008</v>
      </c>
      <c r="P76" s="1151">
        <f t="shared" ref="P76:P110" si="0">L76-M76-N76-O76</f>
        <v>1.9073486328125E-6</v>
      </c>
    </row>
    <row r="77" spans="1:16" x14ac:dyDescent="0.2">
      <c r="A77" s="67">
        <v>1981</v>
      </c>
      <c r="B77" s="564">
        <f>avgpeinc!AK70</f>
        <v>1544308.1937120049</v>
      </c>
      <c r="C77" s="525">
        <v>974162.48329870193</v>
      </c>
      <c r="D77" s="524">
        <v>1992117.7411690196</v>
      </c>
      <c r="E77" s="524">
        <v>2321763.5048104292</v>
      </c>
      <c r="F77" s="533">
        <f>B77*0.001/'TB5'!B77</f>
        <v>3.5627108067274101E-2</v>
      </c>
      <c r="G77" s="544">
        <v>2.5914603844285011E-2</v>
      </c>
      <c r="H77" s="551">
        <v>3.6063786596059799E-2</v>
      </c>
      <c r="I77" s="552">
        <v>5.2403442561626434E-2</v>
      </c>
      <c r="L77" s="1145">
        <v>158.033203125</v>
      </c>
      <c r="M77" s="1145">
        <v>90.280433654785156</v>
      </c>
      <c r="N77" s="1145">
        <v>41.579658508300781</v>
      </c>
      <c r="O77" s="1145">
        <v>26.17310905456543</v>
      </c>
      <c r="P77" s="1151">
        <f t="shared" si="0"/>
        <v>1.9073486328125E-6</v>
      </c>
    </row>
    <row r="78" spans="1:16" x14ac:dyDescent="0.2">
      <c r="A78" s="67">
        <v>1982</v>
      </c>
      <c r="B78" s="564">
        <f>avgpeinc!AK71</f>
        <v>1678813.6843906739</v>
      </c>
      <c r="C78" s="525">
        <v>985770.7561414442</v>
      </c>
      <c r="D78" s="524">
        <v>2345357.8317519031</v>
      </c>
      <c r="E78" s="524">
        <v>2462270.0626742253</v>
      </c>
      <c r="F78" s="533">
        <f>B78*0.001/'TB5'!B78</f>
        <v>4.0046460926532745E-2</v>
      </c>
      <c r="G78" s="544">
        <v>2.6958882808685303E-2</v>
      </c>
      <c r="H78" s="551">
        <v>4.4843636453151703E-2</v>
      </c>
      <c r="I78" s="552">
        <v>5.5987298488616943E-2</v>
      </c>
      <c r="L78" s="1145">
        <v>160.6654052734375</v>
      </c>
      <c r="M78" s="1145">
        <v>91.845207214355469</v>
      </c>
      <c r="N78" s="1145">
        <v>42.097660064697266</v>
      </c>
      <c r="O78" s="1145">
        <v>26.722530364990234</v>
      </c>
      <c r="P78" s="1151">
        <f t="shared" si="0"/>
        <v>7.62939453125E-6</v>
      </c>
    </row>
    <row r="79" spans="1:16" x14ac:dyDescent="0.2">
      <c r="A79" s="67">
        <v>1983</v>
      </c>
      <c r="B79" s="564">
        <f>avgpeinc!AK72</f>
        <v>1826602.3166401919</v>
      </c>
      <c r="C79" s="525">
        <v>1123449.7875959009</v>
      </c>
      <c r="D79" s="524">
        <v>2482050.1125906371</v>
      </c>
      <c r="E79" s="524">
        <v>2726668.8815782713</v>
      </c>
      <c r="F79" s="533">
        <f>B79*0.001/'TB5'!B79</f>
        <v>4.2899090796709061E-2</v>
      </c>
      <c r="G79" s="544">
        <v>3.0512500554323196E-2</v>
      </c>
      <c r="H79" s="551">
        <v>4.6710211783647537E-2</v>
      </c>
      <c r="I79" s="552">
        <v>5.9045866131782532E-2</v>
      </c>
      <c r="L79" s="1145">
        <v>163.13459777832031</v>
      </c>
      <c r="M79" s="1145">
        <v>93.902969360351562</v>
      </c>
      <c r="N79" s="1145">
        <v>41.911449432373047</v>
      </c>
      <c r="O79" s="1145">
        <v>27.320180892944336</v>
      </c>
      <c r="P79" s="1151">
        <f t="shared" si="0"/>
        <v>-1.9073486328125E-6</v>
      </c>
    </row>
    <row r="80" spans="1:16" x14ac:dyDescent="0.2">
      <c r="A80" s="67">
        <v>1984</v>
      </c>
      <c r="B80" s="564">
        <f>avgpeinc!AK73</f>
        <v>2114727.9506145711</v>
      </c>
      <c r="C80" s="525">
        <v>1301029.3011827564</v>
      </c>
      <c r="D80" s="524">
        <v>3316163.9601456081</v>
      </c>
      <c r="E80" s="524">
        <v>2569857.3267506575</v>
      </c>
      <c r="F80" s="533">
        <f>B80*0.001/'TB5'!B80</f>
        <v>4.6563472598791115E-2</v>
      </c>
      <c r="G80" s="544">
        <v>3.359844908118248E-2</v>
      </c>
      <c r="H80" s="551">
        <v>5.7602323591709137E-2</v>
      </c>
      <c r="I80" s="552">
        <v>5.1228180527687073E-2</v>
      </c>
      <c r="L80" s="1145">
        <v>165.64979553222656</v>
      </c>
      <c r="M80" s="1145">
        <v>95.861434936523438</v>
      </c>
      <c r="N80" s="1145">
        <v>41.889801025390625</v>
      </c>
      <c r="O80" s="1145">
        <v>27.898561477661133</v>
      </c>
      <c r="P80" s="1151">
        <f t="shared" si="0"/>
        <v>-1.9073486328125E-6</v>
      </c>
    </row>
    <row r="81" spans="1:16" x14ac:dyDescent="0.2">
      <c r="A81" s="67">
        <v>1985</v>
      </c>
      <c r="B81" s="564">
        <f>avgpeinc!AK74</f>
        <v>2200791.9538889476</v>
      </c>
      <c r="C81" s="525">
        <v>1346792.8414307619</v>
      </c>
      <c r="D81" s="524">
        <v>3178152.2419698471</v>
      </c>
      <c r="E81" s="524">
        <v>2979240.4392221114</v>
      </c>
      <c r="F81" s="533">
        <f>B81*0.001/'TB5'!B81</f>
        <v>4.763706773519516E-2</v>
      </c>
      <c r="G81" s="544">
        <v>3.4096095710992813E-2</v>
      </c>
      <c r="H81" s="551">
        <v>5.4684005677700043E-2</v>
      </c>
      <c r="I81" s="552">
        <v>5.7890824973583221E-2</v>
      </c>
      <c r="L81" s="1145">
        <v>168.20500183105469</v>
      </c>
      <c r="M81" s="1145">
        <v>97.539947509765625</v>
      </c>
      <c r="N81" s="1145">
        <v>42.291419982910156</v>
      </c>
      <c r="O81" s="1145">
        <v>28.373630523681641</v>
      </c>
      <c r="P81" s="1151">
        <f t="shared" si="0"/>
        <v>3.814697265625E-6</v>
      </c>
    </row>
    <row r="82" spans="1:16" x14ac:dyDescent="0.2">
      <c r="A82" s="67">
        <v>1986</v>
      </c>
      <c r="B82" s="564">
        <f>avgpeinc!AK75</f>
        <v>2077365.468745762</v>
      </c>
      <c r="C82" s="525">
        <v>1296144.3079863971</v>
      </c>
      <c r="D82" s="524">
        <v>3282456.0573556395</v>
      </c>
      <c r="E82" s="524">
        <v>2449141.8541112752</v>
      </c>
      <c r="F82" s="533">
        <f>B82*0.001/'TB5'!B82</f>
        <v>4.457054287195205E-2</v>
      </c>
      <c r="G82" s="544">
        <v>3.233298659324646E-2</v>
      </c>
      <c r="H82" s="551">
        <v>5.5380403995513916E-2</v>
      </c>
      <c r="I82" s="552">
        <v>4.8443499952554703E-2</v>
      </c>
      <c r="L82" s="1145">
        <v>170.55580139160156</v>
      </c>
      <c r="M82" s="1145">
        <v>99.434600830078125</v>
      </c>
      <c r="N82" s="1145">
        <v>42.185878753662109</v>
      </c>
      <c r="O82" s="1145">
        <v>28.935321807861328</v>
      </c>
      <c r="P82" s="1151">
        <f t="shared" si="0"/>
        <v>0</v>
      </c>
    </row>
    <row r="83" spans="1:16" x14ac:dyDescent="0.2">
      <c r="A83" s="67">
        <v>1987</v>
      </c>
      <c r="B83" s="564">
        <f>avgpeinc!AK76</f>
        <v>2491478.5711489911</v>
      </c>
      <c r="C83" s="525">
        <v>1606387.771948088</v>
      </c>
      <c r="D83" s="524">
        <v>3999885.4581630607</v>
      </c>
      <c r="E83" s="524">
        <v>2788239.1021568393</v>
      </c>
      <c r="F83" s="533">
        <f>B83*0.001/'TB5'!B83</f>
        <v>5.188538134098053E-2</v>
      </c>
      <c r="G83" s="544">
        <v>3.8663297891616821E-2</v>
      </c>
      <c r="H83" s="551">
        <v>6.4007796347141266E-2</v>
      </c>
      <c r="I83" s="552">
        <v>5.6634027510881424E-2</v>
      </c>
      <c r="L83" s="1145">
        <v>172.55160522460938</v>
      </c>
      <c r="M83" s="1145">
        <v>100.53583526611328</v>
      </c>
      <c r="N83" s="1145">
        <v>42.475349426269531</v>
      </c>
      <c r="O83" s="1145">
        <v>29.540416717529297</v>
      </c>
      <c r="P83" s="1151">
        <f t="shared" si="0"/>
        <v>3.814697265625E-6</v>
      </c>
    </row>
    <row r="84" spans="1:16" x14ac:dyDescent="0.2">
      <c r="A84" s="67">
        <v>1988</v>
      </c>
      <c r="B84" s="564">
        <f>avgpeinc!AK77</f>
        <v>3233124.9888019185</v>
      </c>
      <c r="C84" s="525">
        <v>2108774.7044778354</v>
      </c>
      <c r="D84" s="524">
        <v>5300594.2572444631</v>
      </c>
      <c r="E84" s="524">
        <v>3198417.2514062007</v>
      </c>
      <c r="F84" s="533">
        <f>B84*0.001/'TB5'!B84</f>
        <v>6.4614981412887573E-2</v>
      </c>
      <c r="G84" s="544">
        <v>4.9107175320386887E-2</v>
      </c>
      <c r="H84" s="551">
        <v>7.9157903790473938E-2</v>
      </c>
      <c r="I84" s="552">
        <v>6.4490757882595062E-2</v>
      </c>
      <c r="L84" s="1145">
        <v>174.34440612792969</v>
      </c>
      <c r="M84" s="1145">
        <v>101.15705108642578</v>
      </c>
      <c r="N84" s="1145">
        <v>43.184032440185547</v>
      </c>
      <c r="O84" s="1145">
        <v>30.003318786621094</v>
      </c>
      <c r="P84" s="1151">
        <f t="shared" si="0"/>
        <v>3.814697265625E-6</v>
      </c>
    </row>
    <row r="85" spans="1:16" x14ac:dyDescent="0.2">
      <c r="A85" s="72">
        <v>1989</v>
      </c>
      <c r="B85" s="565">
        <f>avgpeinc!AK78</f>
        <v>3052871.896750296</v>
      </c>
      <c r="C85" s="527">
        <v>2066236.8892398379</v>
      </c>
      <c r="D85" s="526">
        <v>4794064.9883376993</v>
      </c>
      <c r="E85" s="526">
        <v>3131357.2271402013</v>
      </c>
      <c r="F85" s="536">
        <f>B85*0.001/'TB5'!B85</f>
        <v>6.0286249965429306E-2</v>
      </c>
      <c r="G85" s="547">
        <v>4.7474559396505356E-2</v>
      </c>
      <c r="H85" s="553">
        <v>7.0969030261039734E-2</v>
      </c>
      <c r="I85" s="554">
        <v>6.2122747302055359E-2</v>
      </c>
      <c r="L85" s="1145">
        <v>176.06019592285156</v>
      </c>
      <c r="M85" s="1145">
        <v>102.06158447265625</v>
      </c>
      <c r="N85" s="1145">
        <v>43.370861053466797</v>
      </c>
      <c r="O85" s="1145">
        <v>30.627756118774414</v>
      </c>
      <c r="P85" s="1151">
        <f t="shared" si="0"/>
        <v>-5.7220458984375E-6</v>
      </c>
    </row>
    <row r="86" spans="1:16" x14ac:dyDescent="0.2">
      <c r="A86" s="67">
        <v>1990</v>
      </c>
      <c r="B86" s="564">
        <f>avgpeinc!AK79</f>
        <v>3019345.8413087735</v>
      </c>
      <c r="C86" s="525">
        <v>2030653.016092486</v>
      </c>
      <c r="D86" s="524">
        <v>4931003.3590577589</v>
      </c>
      <c r="E86" s="524">
        <v>2900898.649163093</v>
      </c>
      <c r="F86" s="533">
        <f>B86*0.001/'TB5'!B86</f>
        <v>5.9676334261894226E-2</v>
      </c>
      <c r="G86" s="544">
        <v>4.6853974461555481E-2</v>
      </c>
      <c r="H86" s="551">
        <v>7.263077050447464E-2</v>
      </c>
      <c r="I86" s="552">
        <v>5.787314847111702E-2</v>
      </c>
      <c r="L86" s="1145">
        <v>178.36500549316406</v>
      </c>
      <c r="M86" s="1145">
        <v>103.0943603515625</v>
      </c>
      <c r="N86" s="1145">
        <v>44.0936279296875</v>
      </c>
      <c r="O86" s="1145">
        <v>31.17701530456543</v>
      </c>
      <c r="P86" s="1151">
        <f t="shared" si="0"/>
        <v>1.9073486328125E-6</v>
      </c>
    </row>
    <row r="87" spans="1:16" x14ac:dyDescent="0.2">
      <c r="A87" s="67">
        <v>1991</v>
      </c>
      <c r="B87" s="564">
        <f>avgpeinc!AK80</f>
        <v>2596509.950781479</v>
      </c>
      <c r="C87" s="525">
        <v>1694358.5451505345</v>
      </c>
      <c r="D87" s="524">
        <v>4145368.2181730559</v>
      </c>
      <c r="E87" s="524">
        <v>2735021.088210748</v>
      </c>
      <c r="F87" s="533">
        <f>B87*0.001/'TB5'!B87</f>
        <v>5.2391719073057168E-2</v>
      </c>
      <c r="G87" s="544">
        <v>4.0065538138151169E-2</v>
      </c>
      <c r="H87" s="551">
        <v>6.3136197626590729E-2</v>
      </c>
      <c r="I87" s="552">
        <v>5.4520785808563232E-2</v>
      </c>
      <c r="L87" s="1145">
        <v>180.97799682617188</v>
      </c>
      <c r="M87" s="1145">
        <v>103.62183380126953</v>
      </c>
      <c r="N87" s="1145">
        <v>45.601940155029297</v>
      </c>
      <c r="O87" s="1145">
        <v>31.754228591918945</v>
      </c>
      <c r="P87" s="1151">
        <f t="shared" si="0"/>
        <v>-5.7220458984375E-6</v>
      </c>
    </row>
    <row r="88" spans="1:16" x14ac:dyDescent="0.2">
      <c r="A88" s="67">
        <v>1992</v>
      </c>
      <c r="B88" s="564">
        <f>avgpeinc!AK81</f>
        <v>2976803.8196838959</v>
      </c>
      <c r="C88" s="525">
        <v>2043532.4991122021</v>
      </c>
      <c r="D88" s="524">
        <v>4583654.4313512845</v>
      </c>
      <c r="E88" s="524">
        <v>2978811.1160380165</v>
      </c>
      <c r="F88" s="533">
        <f>B88*0.001/'TB5'!B88</f>
        <v>5.8925092220306396E-2</v>
      </c>
      <c r="G88" s="544">
        <v>4.7529608011245728E-2</v>
      </c>
      <c r="H88" s="551">
        <v>6.8226248025894165E-2</v>
      </c>
      <c r="I88" s="552">
        <v>5.9114027768373489E-2</v>
      </c>
      <c r="L88" s="1145">
        <v>183.4429931640625</v>
      </c>
      <c r="M88" s="1145">
        <v>103.95426940917969</v>
      </c>
      <c r="N88" s="1145">
        <v>47.178737640380859</v>
      </c>
      <c r="O88" s="1145">
        <v>32.309993743896484</v>
      </c>
      <c r="P88" s="1151">
        <f t="shared" si="0"/>
        <v>-7.62939453125E-6</v>
      </c>
    </row>
    <row r="89" spans="1:16" x14ac:dyDescent="0.2">
      <c r="A89" s="67">
        <v>1993</v>
      </c>
      <c r="B89" s="564">
        <f>avgpeinc!AK82</f>
        <v>2835836.1316544442</v>
      </c>
      <c r="C89" s="525">
        <v>1965965.7898000684</v>
      </c>
      <c r="D89" s="524">
        <v>4265972.1980543183</v>
      </c>
      <c r="E89" s="524">
        <v>2862048.3567853044</v>
      </c>
      <c r="F89" s="533">
        <f>B89*0.001/'TB5'!B89</f>
        <v>5.5661559104919434E-2</v>
      </c>
      <c r="G89" s="544">
        <v>4.5488502830266953E-2</v>
      </c>
      <c r="H89" s="551">
        <v>6.2859989702701569E-2</v>
      </c>
      <c r="I89" s="552">
        <v>5.6946761906147003E-2</v>
      </c>
      <c r="L89" s="1145">
        <v>185.68499755859375</v>
      </c>
      <c r="M89" s="1145">
        <v>103.99221038818359</v>
      </c>
      <c r="N89" s="1145">
        <v>48.850090026855469</v>
      </c>
      <c r="O89" s="1145">
        <v>32.842700958251953</v>
      </c>
      <c r="P89" s="1151">
        <f t="shared" si="0"/>
        <v>-3.814697265625E-6</v>
      </c>
    </row>
    <row r="90" spans="1:16" x14ac:dyDescent="0.2">
      <c r="A90" s="67">
        <v>1994</v>
      </c>
      <c r="B90" s="564">
        <f>avgpeinc!AK83</f>
        <v>2876539.0109371417</v>
      </c>
      <c r="C90" s="525">
        <v>1875817.5845281659</v>
      </c>
      <c r="D90" s="524">
        <v>4367034.5121840108</v>
      </c>
      <c r="E90" s="524">
        <v>3132312.938740998</v>
      </c>
      <c r="F90" s="533">
        <f>B90*0.001/'TB5'!B90</f>
        <v>5.4674256592988975E-2</v>
      </c>
      <c r="G90" s="544">
        <v>4.2276863008737564E-2</v>
      </c>
      <c r="H90" s="551">
        <v>6.2367629259824753E-2</v>
      </c>
      <c r="I90" s="552">
        <v>6.0086507350206375E-2</v>
      </c>
      <c r="L90" s="1145">
        <v>187.75700378417969</v>
      </c>
      <c r="M90" s="1145">
        <v>104.22134399414062</v>
      </c>
      <c r="N90" s="1145">
        <v>50.267589569091797</v>
      </c>
      <c r="O90" s="1145">
        <v>33.26806640625</v>
      </c>
      <c r="P90" s="1151">
        <f t="shared" si="0"/>
        <v>3.814697265625E-6</v>
      </c>
    </row>
    <row r="91" spans="1:16" x14ac:dyDescent="0.2">
      <c r="A91" s="67">
        <v>1995</v>
      </c>
      <c r="B91" s="564">
        <f>avgpeinc!AK84</f>
        <v>3081542.9634702266</v>
      </c>
      <c r="C91" s="525">
        <v>2064387.5236440171</v>
      </c>
      <c r="D91" s="524">
        <v>4742893.2361152768</v>
      </c>
      <c r="E91" s="524">
        <v>3084008.0131260445</v>
      </c>
      <c r="F91" s="533">
        <f>B91*0.001/'TB5'!B91</f>
        <v>5.7311970740556731E-2</v>
      </c>
      <c r="G91" s="544">
        <v>4.6237211674451828E-2</v>
      </c>
      <c r="H91" s="551">
        <v>6.5587170422077179E-2</v>
      </c>
      <c r="I91" s="552">
        <v>5.7112179696559906E-2</v>
      </c>
      <c r="L91" s="1145">
        <v>189.91099548339844</v>
      </c>
      <c r="M91" s="1145">
        <v>105.00587463378906</v>
      </c>
      <c r="N91" s="1145">
        <v>51.215976715087891</v>
      </c>
      <c r="O91" s="1145">
        <v>33.68914794921875</v>
      </c>
      <c r="P91" s="1151">
        <f t="shared" si="0"/>
        <v>-3.814697265625E-6</v>
      </c>
    </row>
    <row r="92" spans="1:16" x14ac:dyDescent="0.2">
      <c r="A92" s="67">
        <v>1996</v>
      </c>
      <c r="B92" s="564">
        <f>avgpeinc!AK85</f>
        <v>3431332.2124117068</v>
      </c>
      <c r="C92" s="525">
        <v>2240572.5142699252</v>
      </c>
      <c r="D92" s="524">
        <v>5305836.8969907248</v>
      </c>
      <c r="E92" s="524">
        <v>3538236.1788427369</v>
      </c>
      <c r="F92" s="533">
        <f>B92*0.001/'TB5'!B92</f>
        <v>6.1865229159593575E-2</v>
      </c>
      <c r="G92" s="544">
        <v>4.9528170377016068E-2</v>
      </c>
      <c r="H92" s="551">
        <v>7.219686359167099E-2</v>
      </c>
      <c r="I92" s="552">
        <v>6.0093384236097336E-2</v>
      </c>
      <c r="L92" s="1145">
        <v>192.04299926757812</v>
      </c>
      <c r="M92" s="1145">
        <v>104.93324279785156</v>
      </c>
      <c r="N92" s="1145">
        <v>53.082466125488281</v>
      </c>
      <c r="O92" s="1145">
        <v>34.027294158935547</v>
      </c>
      <c r="P92" s="1151">
        <f t="shared" si="0"/>
        <v>-3.814697265625E-6</v>
      </c>
    </row>
    <row r="93" spans="1:16" x14ac:dyDescent="0.2">
      <c r="A93" s="67">
        <v>1997</v>
      </c>
      <c r="B93" s="564">
        <f>avgpeinc!AK86</f>
        <v>3848839.7706301995</v>
      </c>
      <c r="C93" s="525">
        <v>2498847.9541907357</v>
      </c>
      <c r="D93" s="524">
        <v>6007263.6491335193</v>
      </c>
      <c r="E93" s="524">
        <v>3748884.0244713984</v>
      </c>
      <c r="F93" s="533">
        <f>B93*0.001/'TB5'!B93</f>
        <v>6.6960088908672333E-2</v>
      </c>
      <c r="G93" s="544">
        <v>5.3871072828769684E-2</v>
      </c>
      <c r="H93" s="551">
        <v>7.8360646963119507E-2</v>
      </c>
      <c r="I93" s="552">
        <v>6.1721313744783401E-2</v>
      </c>
      <c r="L93" s="1145">
        <v>194.42599487304688</v>
      </c>
      <c r="M93" s="1145">
        <v>105.15032958984375</v>
      </c>
      <c r="N93" s="1145">
        <v>54.987148284912109</v>
      </c>
      <c r="O93" s="1145">
        <v>34.288524627685547</v>
      </c>
      <c r="P93" s="1151">
        <f t="shared" si="0"/>
        <v>-7.62939453125E-6</v>
      </c>
    </row>
    <row r="94" spans="1:16" x14ac:dyDescent="0.2">
      <c r="A94" s="67">
        <v>1998</v>
      </c>
      <c r="B94" s="564">
        <f>avgpeinc!AK87</f>
        <v>4114267.3834049413</v>
      </c>
      <c r="C94" s="525">
        <v>2707028.9074815814</v>
      </c>
      <c r="D94" s="524">
        <v>6349554.0738847209</v>
      </c>
      <c r="E94" s="524">
        <v>4016858.4029903305</v>
      </c>
      <c r="F94" s="533">
        <f>B94*0.001/'TB5'!B94</f>
        <v>6.8938769400119768E-2</v>
      </c>
      <c r="G94" s="544">
        <v>5.6115534156560898E-2</v>
      </c>
      <c r="H94" s="551">
        <v>7.9594090580940247E-2</v>
      </c>
      <c r="I94" s="552">
        <v>6.482715904712677E-2</v>
      </c>
      <c r="L94" s="1145">
        <v>196.79499816894531</v>
      </c>
      <c r="M94" s="1145">
        <v>105.90142822265625</v>
      </c>
      <c r="N94" s="1145">
        <v>56.368583679199219</v>
      </c>
      <c r="O94" s="1145">
        <v>34.524986267089844</v>
      </c>
      <c r="P94" s="1151">
        <f t="shared" si="0"/>
        <v>0</v>
      </c>
    </row>
    <row r="95" spans="1:16" x14ac:dyDescent="0.2">
      <c r="A95" s="72">
        <v>1999</v>
      </c>
      <c r="B95" s="565">
        <f>avgpeinc!AK88</f>
        <v>4449473.3306757063</v>
      </c>
      <c r="C95" s="527">
        <v>3203832.1061974932</v>
      </c>
      <c r="D95" s="526">
        <v>6622325.2359981341</v>
      </c>
      <c r="E95" s="526">
        <v>3935274.6486031474</v>
      </c>
      <c r="F95" s="536">
        <f>B95*0.001/'TB5'!B95</f>
        <v>7.2358690202236176E-2</v>
      </c>
      <c r="G95" s="547">
        <v>6.3919387757778168E-2</v>
      </c>
      <c r="H95" s="553">
        <v>8.1660553812980652E-2</v>
      </c>
      <c r="I95" s="554">
        <v>6.2151253223419189E-2</v>
      </c>
      <c r="L95" s="1145">
        <v>199.2550048828125</v>
      </c>
      <c r="M95" s="1145">
        <v>106.17876434326172</v>
      </c>
      <c r="N95" s="1145">
        <v>58.341346740722656</v>
      </c>
      <c r="O95" s="1145">
        <v>34.734886169433594</v>
      </c>
      <c r="P95" s="1151">
        <f t="shared" si="0"/>
        <v>7.62939453125E-6</v>
      </c>
    </row>
    <row r="96" spans="1:16" x14ac:dyDescent="0.2">
      <c r="A96" s="77">
        <v>2000</v>
      </c>
      <c r="B96" s="566">
        <f>avgpeinc!AK89</f>
        <v>4908496.0711233979</v>
      </c>
      <c r="C96" s="529">
        <v>3420692.1505490136</v>
      </c>
      <c r="D96" s="528">
        <v>7177787.0827689059</v>
      </c>
      <c r="E96" s="528">
        <v>4953525.6917218063</v>
      </c>
      <c r="F96" s="537">
        <f>B96*0.001/'TB5'!B96</f>
        <v>7.7287785708904252E-2</v>
      </c>
      <c r="G96" s="548">
        <v>6.6583625972270966E-2</v>
      </c>
      <c r="H96" s="555">
        <v>8.6614653468132019E-2</v>
      </c>
      <c r="I96" s="556">
        <v>7.3191896080970764E-2</v>
      </c>
      <c r="L96" s="1145">
        <v>201.64643859863281</v>
      </c>
      <c r="M96" s="1145">
        <v>107.07537078857422</v>
      </c>
      <c r="N96" s="1145">
        <v>59.575935363769531</v>
      </c>
      <c r="O96" s="1145">
        <v>34.995140075683594</v>
      </c>
      <c r="P96" s="1151">
        <f t="shared" si="0"/>
        <v>-7.62939453125E-6</v>
      </c>
    </row>
    <row r="97" spans="1:16" x14ac:dyDescent="0.2">
      <c r="A97" s="67">
        <v>2001</v>
      </c>
      <c r="B97" s="564">
        <f>avgpeinc!AK90</f>
        <v>4537686.4130273424</v>
      </c>
      <c r="C97" s="525">
        <v>3069518.9215225563</v>
      </c>
      <c r="D97" s="524">
        <v>6454312.9640507521</v>
      </c>
      <c r="E97" s="524">
        <v>4841624.7433035718</v>
      </c>
      <c r="F97" s="533">
        <f>B97*0.001/'TB5'!B97</f>
        <v>7.1829654276371016E-2</v>
      </c>
      <c r="G97" s="544">
        <v>6.0266640037298203E-2</v>
      </c>
      <c r="H97" s="551">
        <v>7.9339943826198578E-2</v>
      </c>
      <c r="I97" s="552">
        <v>7.1646839380264282E-2</v>
      </c>
      <c r="L97" s="1145">
        <v>203.77565002441406</v>
      </c>
      <c r="M97" s="1145">
        <v>105.83994293212891</v>
      </c>
      <c r="N97" s="1145">
        <v>62.74896240234375</v>
      </c>
      <c r="O97" s="1145">
        <v>35.186744689941406</v>
      </c>
      <c r="P97" s="1151">
        <f t="shared" si="0"/>
        <v>0</v>
      </c>
    </row>
    <row r="98" spans="1:16" x14ac:dyDescent="0.2">
      <c r="A98" s="67">
        <v>2002</v>
      </c>
      <c r="B98" s="564">
        <f>avgpeinc!AK91</f>
        <v>4324760.9679560969</v>
      </c>
      <c r="C98" s="525">
        <v>2858025.2746710936</v>
      </c>
      <c r="D98" s="524">
        <v>6038829.6330229416</v>
      </c>
      <c r="E98" s="524">
        <v>4869411.4450657805</v>
      </c>
      <c r="F98" s="533">
        <f>B98*0.001/'TB5'!B98</f>
        <v>6.8627759814262404E-2</v>
      </c>
      <c r="G98" s="544">
        <v>5.6613203138113022E-2</v>
      </c>
      <c r="H98" s="551">
        <v>7.4636086821556091E-2</v>
      </c>
      <c r="I98" s="552">
        <v>7.2241760790348053E-2</v>
      </c>
      <c r="L98" s="1145">
        <v>206.20068359375</v>
      </c>
      <c r="M98" s="1145">
        <v>105.52520751953125</v>
      </c>
      <c r="N98" s="1145">
        <v>65.234214782714844</v>
      </c>
      <c r="O98" s="1145">
        <v>35.441253662109375</v>
      </c>
      <c r="P98" s="1151">
        <f t="shared" si="0"/>
        <v>7.62939453125E-6</v>
      </c>
    </row>
    <row r="99" spans="1:16" x14ac:dyDescent="0.2">
      <c r="A99" s="67">
        <v>2003</v>
      </c>
      <c r="B99" s="564">
        <f>avgpeinc!AK92</f>
        <v>4503377.9468500381</v>
      </c>
      <c r="C99" s="525">
        <v>2885227.1364496243</v>
      </c>
      <c r="D99" s="524">
        <v>6360866.2058949163</v>
      </c>
      <c r="E99" s="524">
        <v>4989283.247116616</v>
      </c>
      <c r="F99" s="533">
        <f>B99*0.001/'TB5'!B99</f>
        <v>7.0763811469078064E-2</v>
      </c>
      <c r="G99" s="544">
        <v>5.6805483996868134E-2</v>
      </c>
      <c r="H99" s="551">
        <v>7.7785678207874298E-2</v>
      </c>
      <c r="I99" s="552">
        <v>7.3992274701595306E-2</v>
      </c>
      <c r="L99" s="1145">
        <v>208.605712890625</v>
      </c>
      <c r="M99" s="1145">
        <v>105.53954315185547</v>
      </c>
      <c r="N99" s="1145">
        <v>67.2977294921875</v>
      </c>
      <c r="O99" s="1145">
        <v>35.768444061279297</v>
      </c>
      <c r="P99" s="1151">
        <f t="shared" si="0"/>
        <v>-3.814697265625E-6</v>
      </c>
    </row>
    <row r="100" spans="1:16" x14ac:dyDescent="0.2">
      <c r="A100" s="67">
        <v>2004</v>
      </c>
      <c r="B100" s="564">
        <f>avgpeinc!AK93</f>
        <v>4926798.7245758222</v>
      </c>
      <c r="C100" s="525">
        <v>2970946.7798422351</v>
      </c>
      <c r="D100" s="524">
        <v>7243634.1103758784</v>
      </c>
      <c r="E100" s="524">
        <v>5239476.3263875684</v>
      </c>
      <c r="F100" s="533">
        <f>B100*0.001/'TB5'!B100</f>
        <v>7.5217634439468384E-2</v>
      </c>
      <c r="G100" s="544">
        <v>5.7112392038106918E-2</v>
      </c>
      <c r="H100" s="551">
        <v>8.6492568254470825E-2</v>
      </c>
      <c r="I100" s="552">
        <v>7.562834769487381E-2</v>
      </c>
      <c r="L100" s="1145">
        <v>210.95091247558594</v>
      </c>
      <c r="M100" s="1145">
        <v>104.84892272949219</v>
      </c>
      <c r="N100" s="1145">
        <v>69.980339050292969</v>
      </c>
      <c r="O100" s="1145">
        <v>36.121662139892578</v>
      </c>
      <c r="P100" s="1151">
        <f t="shared" si="0"/>
        <v>-1.1444091796875E-5</v>
      </c>
    </row>
    <row r="101" spans="1:16" x14ac:dyDescent="0.2">
      <c r="A101" s="67">
        <v>2005</v>
      </c>
      <c r="B101" s="564">
        <f>avgpeinc!AK94</f>
        <v>5481547.3553479593</v>
      </c>
      <c r="C101" s="525">
        <v>3261934.1306548752</v>
      </c>
      <c r="D101" s="524">
        <v>8237253.4474980673</v>
      </c>
      <c r="E101" s="524">
        <v>5469045.5748041496</v>
      </c>
      <c r="F101" s="533">
        <f>B101*0.001/'TB5'!B101</f>
        <v>8.1702403724193573E-2</v>
      </c>
      <c r="G101" s="544">
        <v>6.2949888408184052E-2</v>
      </c>
      <c r="H101" s="551">
        <v>9.4852417707443237E-2</v>
      </c>
      <c r="I101" s="552">
        <v>7.5110390782356262E-2</v>
      </c>
      <c r="L101" s="1145">
        <v>213.34860229492188</v>
      </c>
      <c r="M101" s="1145">
        <v>105.6864013671875</v>
      </c>
      <c r="N101" s="1145">
        <v>71.150337219238281</v>
      </c>
      <c r="O101" s="1145">
        <v>36.511871337890625</v>
      </c>
      <c r="P101" s="1151">
        <f t="shared" si="0"/>
        <v>-7.62939453125E-6</v>
      </c>
    </row>
    <row r="102" spans="1:16" x14ac:dyDescent="0.2">
      <c r="A102" s="67">
        <v>2006</v>
      </c>
      <c r="B102" s="564">
        <f>avgpeinc!AK95</f>
        <v>5794761.5095712813</v>
      </c>
      <c r="C102" s="525">
        <v>3304506.873236598</v>
      </c>
      <c r="D102" s="524">
        <v>8688700.7226588745</v>
      </c>
      <c r="E102" s="524">
        <v>5983395.2296061171</v>
      </c>
      <c r="F102" s="533">
        <f>B102*0.001/'TB5'!B102</f>
        <v>8.4435582160949707E-2</v>
      </c>
      <c r="G102" s="544">
        <v>6.3745208084583282E-2</v>
      </c>
      <c r="H102" s="551">
        <v>9.7961075603961945E-2</v>
      </c>
      <c r="I102" s="552">
        <v>7.8119687736034393E-2</v>
      </c>
      <c r="L102" s="1145">
        <v>215.8966064453125</v>
      </c>
      <c r="M102" s="1145">
        <v>105.37483978271484</v>
      </c>
      <c r="N102" s="1145">
        <v>73.465408325195312</v>
      </c>
      <c r="O102" s="1145">
        <v>37.056354522705078</v>
      </c>
      <c r="P102" s="1151">
        <f t="shared" si="0"/>
        <v>3.814697265625E-6</v>
      </c>
    </row>
    <row r="103" spans="1:16" x14ac:dyDescent="0.2">
      <c r="A103" s="67">
        <v>2007</v>
      </c>
      <c r="B103" s="564">
        <f>avgpeinc!AK96</f>
        <v>5674813.828325768</v>
      </c>
      <c r="C103" s="525">
        <v>3171726.0085333991</v>
      </c>
      <c r="D103" s="524">
        <v>8982602.1249659751</v>
      </c>
      <c r="E103" s="524">
        <v>5112167.6032990366</v>
      </c>
      <c r="F103" s="533">
        <f>B103*0.001/'TB5'!B103</f>
        <v>8.355341851711276E-2</v>
      </c>
      <c r="G103" s="544">
        <v>6.2492430210113525E-2</v>
      </c>
      <c r="H103" s="551">
        <v>0.10180036723613739</v>
      </c>
      <c r="I103" s="552">
        <v>6.684807687997818E-2</v>
      </c>
      <c r="L103" s="1145">
        <v>218.4566650390625</v>
      </c>
      <c r="M103" s="1145">
        <v>106.59453582763672</v>
      </c>
      <c r="N103" s="1145">
        <v>74.178359985351562</v>
      </c>
      <c r="O103" s="1145">
        <v>37.683765411376953</v>
      </c>
      <c r="P103" s="1151">
        <f t="shared" si="0"/>
        <v>3.814697265625E-6</v>
      </c>
    </row>
    <row r="104" spans="1:16" x14ac:dyDescent="0.2">
      <c r="A104" s="67">
        <v>2008</v>
      </c>
      <c r="B104" s="564">
        <f>avgpeinc!AK97</f>
        <v>5480473.7687294753</v>
      </c>
      <c r="C104" s="525">
        <v>3202221.1697802432</v>
      </c>
      <c r="D104" s="524">
        <v>8051477.2985029202</v>
      </c>
      <c r="E104" s="524">
        <v>5696614.4705229104</v>
      </c>
      <c r="F104" s="533">
        <f>B104*0.001/'TB5'!B104</f>
        <v>8.2773983478546143E-2</v>
      </c>
      <c r="G104" s="544">
        <v>6.3897415995597839E-2</v>
      </c>
      <c r="H104" s="551">
        <v>9.5566190779209137E-2</v>
      </c>
      <c r="I104" s="552">
        <v>7.6234191656112671E-2</v>
      </c>
      <c r="L104" s="1145">
        <v>220.88380432128906</v>
      </c>
      <c r="M104" s="1145">
        <v>105.95044708251953</v>
      </c>
      <c r="N104" s="1145">
        <v>76.284065246582031</v>
      </c>
      <c r="O104" s="1145">
        <v>38.6492919921875</v>
      </c>
      <c r="P104" s="1151">
        <f t="shared" si="0"/>
        <v>0</v>
      </c>
    </row>
    <row r="105" spans="1:16" x14ac:dyDescent="0.2">
      <c r="A105" s="72">
        <v>2009</v>
      </c>
      <c r="B105" s="567">
        <f>avgpeinc!AK98</f>
        <v>4785203.5987467431</v>
      </c>
      <c r="C105" s="568">
        <v>2618046.4067406408</v>
      </c>
      <c r="D105" s="526">
        <v>7504164.2017857339</v>
      </c>
      <c r="E105" s="526">
        <v>4309290.8820295408</v>
      </c>
      <c r="F105" s="536">
        <f>B105*0.001/'TB5'!B105</f>
        <v>7.5643129646778107E-2</v>
      </c>
      <c r="G105" s="547">
        <v>5.440041795372963E-2</v>
      </c>
      <c r="H105" s="557">
        <v>9.3572303652763367E-2</v>
      </c>
      <c r="I105" s="896">
        <v>6.2109444290399551E-2</v>
      </c>
      <c r="L105" s="1145">
        <v>223.26182556152344</v>
      </c>
      <c r="M105" s="1145">
        <v>104.57855987548828</v>
      </c>
      <c r="N105" s="1145">
        <v>79.173454284667969</v>
      </c>
      <c r="O105" s="1145">
        <v>39.509815216064453</v>
      </c>
      <c r="P105" s="1151">
        <f t="shared" si="0"/>
        <v>-3.814697265625E-6</v>
      </c>
    </row>
    <row r="106" spans="1:16" x14ac:dyDescent="0.2">
      <c r="A106" s="67">
        <v>2010</v>
      </c>
      <c r="B106" s="569">
        <f>avgpeinc!AK99</f>
        <v>5340987.5517264344</v>
      </c>
      <c r="C106" s="570">
        <v>4673982.3622424537</v>
      </c>
      <c r="D106" s="524">
        <v>5978304.8778410871</v>
      </c>
      <c r="E106" s="524">
        <v>5022639.4898543786</v>
      </c>
      <c r="F106" s="533">
        <f>B106*0.001/'TB5'!B106</f>
        <v>8.1700317561626434E-2</v>
      </c>
      <c r="G106" s="544">
        <v>9.3224428594112396E-2</v>
      </c>
      <c r="H106" s="559">
        <v>7.4754439294338226E-2</v>
      </c>
      <c r="I106" s="897">
        <v>6.5822817385196686E-2</v>
      </c>
      <c r="L106" s="1145">
        <v>225.67851257324219</v>
      </c>
      <c r="M106" s="1145">
        <v>105.47171783447266</v>
      </c>
      <c r="N106" s="1145">
        <v>79.845687866210938</v>
      </c>
      <c r="O106" s="1145">
        <v>40.361110687255859</v>
      </c>
      <c r="P106" s="1151">
        <f t="shared" si="0"/>
        <v>-3.814697265625E-6</v>
      </c>
    </row>
    <row r="107" spans="1:16" x14ac:dyDescent="0.2">
      <c r="A107" s="67">
        <v>2011</v>
      </c>
      <c r="B107" s="569">
        <f>avgpeinc!AK100</f>
        <v>5473286.7986098854</v>
      </c>
      <c r="C107" s="570">
        <v>3199670.9995157504</v>
      </c>
      <c r="D107" s="524">
        <v>8239508.1655112645</v>
      </c>
      <c r="E107" s="524">
        <v>4903715.698389234</v>
      </c>
      <c r="F107" s="533">
        <f>B107*0.001/'TB5'!B107</f>
        <v>8.2387246191501617E-2</v>
      </c>
      <c r="G107" s="544">
        <v>6.5297655761241913E-2</v>
      </c>
      <c r="H107" s="559">
        <v>9.7487151622772217E-2</v>
      </c>
      <c r="I107" s="897">
        <v>6.4683914184570312E-2</v>
      </c>
      <c r="L107" s="1145">
        <v>227.45529174804688</v>
      </c>
      <c r="M107" s="1145">
        <v>105.70789337158203</v>
      </c>
      <c r="N107" s="1145">
        <v>80.512359619140625</v>
      </c>
      <c r="O107" s="1145">
        <v>41.235038757324219</v>
      </c>
      <c r="P107" s="1151">
        <f t="shared" si="0"/>
        <v>0</v>
      </c>
    </row>
    <row r="108" spans="1:16" x14ac:dyDescent="0.2">
      <c r="A108" s="67">
        <v>2012</v>
      </c>
      <c r="B108" s="569">
        <f>avgpeinc!AK101</f>
        <v>6181331.0569981746</v>
      </c>
      <c r="C108" s="570">
        <v>3345995.2063750001</v>
      </c>
      <c r="D108" s="524">
        <v>9627254.8082999997</v>
      </c>
      <c r="E108" s="524">
        <v>5552719.6822250001</v>
      </c>
      <c r="F108" s="533">
        <f>B108*0.001/'TB5'!B108</f>
        <v>9.1242164373397827E-2</v>
      </c>
      <c r="G108" s="544">
        <v>6.8586066365242004E-2</v>
      </c>
      <c r="H108" s="559">
        <v>0.11170634627342224</v>
      </c>
      <c r="I108" s="897">
        <v>6.9590240716934204E-2</v>
      </c>
      <c r="L108" s="1145">
        <v>230.63160705566406</v>
      </c>
      <c r="M108" s="1145">
        <v>106.33685302734375</v>
      </c>
      <c r="N108" s="1145">
        <v>81.212234497070312</v>
      </c>
      <c r="O108" s="1145">
        <v>43.08251953125</v>
      </c>
      <c r="P108" s="1151">
        <f t="shared" si="0"/>
        <v>0</v>
      </c>
    </row>
    <row r="109" spans="1:16" x14ac:dyDescent="0.2">
      <c r="A109" s="67">
        <v>2013</v>
      </c>
      <c r="B109" s="569">
        <f>avgpeinc!AK102</f>
        <v>5810781.8196177371</v>
      </c>
      <c r="C109" s="570">
        <v>2936099.2937215324</v>
      </c>
      <c r="D109" s="524">
        <v>8180499.2298178095</v>
      </c>
      <c r="E109" s="524">
        <v>7272563.9743501637</v>
      </c>
      <c r="F109" s="533">
        <f>B109*0.001/'TB5'!B109</f>
        <v>8.5619881749153123E-2</v>
      </c>
      <c r="G109" s="544">
        <v>5.8649264276027679E-2</v>
      </c>
      <c r="H109" s="559">
        <v>9.4561614096164703E-2</v>
      </c>
      <c r="I109" s="897">
        <v>9.6456281840801239E-2</v>
      </c>
      <c r="L109" s="1145">
        <v>232.52239990234375</v>
      </c>
      <c r="M109" s="1145">
        <v>105.35683441162109</v>
      </c>
      <c r="N109" s="1145">
        <v>82.639274597167969</v>
      </c>
      <c r="O109" s="1145">
        <v>44.526283264160156</v>
      </c>
      <c r="P109" s="1151">
        <f t="shared" si="0"/>
        <v>7.62939453125E-6</v>
      </c>
    </row>
    <row r="110" spans="1:16" x14ac:dyDescent="0.2">
      <c r="A110" s="67">
        <v>2014</v>
      </c>
      <c r="B110" s="569">
        <f>avgpeinc!AK103</f>
        <v>6106401.6317724893</v>
      </c>
      <c r="C110" s="570">
        <v>3112305.6537426966</v>
      </c>
      <c r="D110" s="524">
        <v>8564811.8835444748</v>
      </c>
      <c r="E110" s="524">
        <v>7550956.9848007169</v>
      </c>
      <c r="F110" s="533">
        <f>B110*0.001/'TB5'!B110</f>
        <v>8.8378258049488068E-2</v>
      </c>
      <c r="G110" s="544">
        <v>6.1205867677927017E-2</v>
      </c>
      <c r="H110" s="559">
        <v>9.7254328429698944E-2</v>
      </c>
      <c r="I110" s="897">
        <v>9.8676122725009918E-2</v>
      </c>
      <c r="L110" s="1145">
        <v>235.46830749511719</v>
      </c>
      <c r="M110" s="1145">
        <v>105.75584411621094</v>
      </c>
      <c r="N110" s="1145">
        <v>83.668739318847656</v>
      </c>
      <c r="O110" s="1145">
        <v>46.043724060058594</v>
      </c>
      <c r="P110" s="1151">
        <f t="shared" si="0"/>
        <v>0</v>
      </c>
    </row>
    <row r="111" spans="1:16" x14ac:dyDescent="0.2">
      <c r="A111" s="67">
        <v>2015</v>
      </c>
      <c r="B111" s="569">
        <f>avgpeinc!AK104</f>
        <v>6154420.4729556274</v>
      </c>
      <c r="C111" s="570">
        <v>3018775.8783358145</v>
      </c>
      <c r="D111" s="524">
        <v>8621503.1428960022</v>
      </c>
      <c r="E111" s="524">
        <v>7847186.8736160416</v>
      </c>
      <c r="F111" s="533">
        <f>B111*0.001/'TB5'!B111</f>
        <v>8.7738901376724243E-2</v>
      </c>
      <c r="G111" s="544">
        <v>5.8794606477022171E-2</v>
      </c>
      <c r="H111" s="559">
        <v>9.6864387392997742E-2</v>
      </c>
      <c r="I111" s="897">
        <v>9.9084466695785522E-2</v>
      </c>
      <c r="L111" s="1145">
        <v>237.47932434082031</v>
      </c>
      <c r="M111" s="1145">
        <v>106.93375396728516</v>
      </c>
      <c r="N111" s="1145">
        <v>84.479515075683594</v>
      </c>
      <c r="O111" s="1145">
        <v>46.066055297851562</v>
      </c>
      <c r="P111" s="1151">
        <f t="shared" ref="P111:P115" si="1">L111-M111-N111-O111</f>
        <v>0</v>
      </c>
    </row>
    <row r="112" spans="1:16" x14ac:dyDescent="0.2">
      <c r="A112" s="67">
        <v>2016</v>
      </c>
      <c r="B112" s="569">
        <f>avgpeinc!AK105</f>
        <v>6002953.7618466606</v>
      </c>
      <c r="C112" s="570">
        <v>2882006.2763378792</v>
      </c>
      <c r="D112" s="524">
        <v>8387262.8879944542</v>
      </c>
      <c r="E112" s="524">
        <v>7836470.2386207152</v>
      </c>
      <c r="F112" s="533">
        <f>B112*0.001/'TB5'!B112</f>
        <v>8.6134754121303558E-2</v>
      </c>
      <c r="G112" s="544">
        <v>5.6350246071815491E-2</v>
      </c>
      <c r="H112" s="559">
        <v>9.5474764704704285E-2</v>
      </c>
      <c r="I112" s="897">
        <v>9.8072633147239685E-2</v>
      </c>
      <c r="L112" s="1145">
        <v>240.45037841796875</v>
      </c>
      <c r="M112" s="1145">
        <v>108.83800506591797</v>
      </c>
      <c r="N112" s="1145">
        <v>84.938766479492188</v>
      </c>
      <c r="O112" s="1145">
        <v>46.673618316650391</v>
      </c>
      <c r="P112" s="1151">
        <f t="shared" si="1"/>
        <v>-1.1444091796875E-5</v>
      </c>
    </row>
    <row r="113" spans="1:16" x14ac:dyDescent="0.2">
      <c r="A113" s="67">
        <v>2017</v>
      </c>
      <c r="B113" s="569">
        <f>avgpeinc!AK106</f>
        <v>6220414.4096128615</v>
      </c>
      <c r="C113" s="570">
        <v>3451562.3785027284</v>
      </c>
      <c r="D113" s="524">
        <v>9723886.6088504586</v>
      </c>
      <c r="E113" s="524">
        <v>5330953.7261167113</v>
      </c>
      <c r="F113" s="533">
        <f>B113*0.001/'TB5'!B113</f>
        <v>8.7550111114978776E-2</v>
      </c>
      <c r="G113" s="544">
        <v>6.6805116832256317E-2</v>
      </c>
      <c r="H113" s="559">
        <v>0.10786566138267517</v>
      </c>
      <c r="I113" s="897">
        <v>6.4334705471992493E-2</v>
      </c>
      <c r="L113" s="1145">
        <v>241.96368408203125</v>
      </c>
      <c r="M113" s="1145">
        <v>111.53785705566406</v>
      </c>
      <c r="N113" s="1145">
        <v>85.27862548828125</v>
      </c>
      <c r="O113" s="1145">
        <v>45.147197723388672</v>
      </c>
      <c r="P113" s="1151">
        <f t="shared" si="1"/>
        <v>3.814697265625E-6</v>
      </c>
    </row>
    <row r="114" spans="1:16" x14ac:dyDescent="0.2">
      <c r="A114" s="67">
        <v>2018</v>
      </c>
      <c r="B114" s="569">
        <f>avgpeinc!AK107</f>
        <v>6342242.7067052405</v>
      </c>
      <c r="C114" s="570">
        <v>3485013.75</v>
      </c>
      <c r="D114" s="524">
        <v>9928994</v>
      </c>
      <c r="E114" s="524">
        <v>5447250</v>
      </c>
      <c r="F114" s="533">
        <f>B114*0.001/'TB5'!B114</f>
        <v>8.7644532322883592E-2</v>
      </c>
      <c r="G114" s="544">
        <v>6.6373266279697418E-2</v>
      </c>
      <c r="H114" s="559">
        <v>0.10805465281009674</v>
      </c>
      <c r="I114" s="897">
        <v>6.4425870776176453E-2</v>
      </c>
      <c r="L114" s="1145">
        <v>244.23089599609375</v>
      </c>
      <c r="M114" s="1145">
        <v>112.59297180175781</v>
      </c>
      <c r="N114" s="1145">
        <v>86.049263000488281</v>
      </c>
      <c r="O114" s="1145">
        <v>45.588668823242188</v>
      </c>
      <c r="P114" s="1151">
        <f t="shared" si="1"/>
        <v>-7.62939453125E-6</v>
      </c>
    </row>
    <row r="115" spans="1:16" x14ac:dyDescent="0.2">
      <c r="A115" s="67">
        <v>2019</v>
      </c>
      <c r="B115" s="569">
        <f>avgpeinc!AK108</f>
        <v>6205331.6102867704</v>
      </c>
      <c r="C115" s="570">
        <v>3456247.4864343661</v>
      </c>
      <c r="D115" s="524">
        <v>9610833.590770049</v>
      </c>
      <c r="E115" s="524">
        <v>5382602.4485968882</v>
      </c>
      <c r="F115" s="533">
        <f>B115*0.001/'TB5'!B115</f>
        <v>8.5160605609416962E-2</v>
      </c>
      <c r="G115" s="544">
        <v>6.5398335456848145E-2</v>
      </c>
      <c r="H115" s="559">
        <v>0.1041688546538353</v>
      </c>
      <c r="I115" s="897">
        <v>6.2852039933204651E-2</v>
      </c>
      <c r="L115" s="1145">
        <v>246.39524841308594</v>
      </c>
      <c r="M115" s="1145">
        <v>113.54427337646484</v>
      </c>
      <c r="N115" s="1145">
        <v>86.958709716796875</v>
      </c>
      <c r="O115" s="1145">
        <v>45.89227294921875</v>
      </c>
      <c r="P115" s="1151">
        <f t="shared" si="1"/>
        <v>-7.62939453125E-6</v>
      </c>
    </row>
    <row r="116" spans="1:16" ht="17" thickBot="1" x14ac:dyDescent="0.25">
      <c r="A116" s="1105">
        <v>2020</v>
      </c>
      <c r="B116" s="1124"/>
      <c r="C116" s="1125"/>
      <c r="D116" s="1107"/>
      <c r="E116" s="1107"/>
      <c r="F116" s="1115"/>
      <c r="G116" s="1116"/>
      <c r="H116" s="1117"/>
      <c r="I116" s="1134"/>
      <c r="L116" s="902"/>
      <c r="P116" s="902"/>
    </row>
    <row r="117" spans="1:16" ht="17" thickTop="1" x14ac:dyDescent="0.2">
      <c r="A117" s="61"/>
      <c r="B117" s="60"/>
      <c r="C117" s="60"/>
      <c r="D117" s="60"/>
      <c r="E117" s="60"/>
      <c r="F117" s="60"/>
      <c r="G117" s="60"/>
      <c r="H117" s="60"/>
      <c r="I117" s="60"/>
    </row>
    <row r="118" spans="1:16" x14ac:dyDescent="0.2">
      <c r="D118" s="57"/>
      <c r="E118" s="57"/>
      <c r="F118" s="57"/>
      <c r="G118" s="57"/>
      <c r="H118" s="57"/>
      <c r="I118" s="57"/>
    </row>
    <row r="120" spans="1:16" x14ac:dyDescent="0.2">
      <c r="B120" s="945"/>
      <c r="C120" s="945"/>
      <c r="D120" s="945"/>
      <c r="E120" s="945"/>
      <c r="F120" s="945"/>
      <c r="G120" s="945"/>
      <c r="H120" s="945"/>
      <c r="I120" s="945"/>
      <c r="J120" s="946"/>
      <c r="K120" s="946"/>
    </row>
  </sheetData>
  <mergeCells count="4">
    <mergeCell ref="A3:I3"/>
    <mergeCell ref="B6:I6"/>
    <mergeCell ref="B7:E7"/>
    <mergeCell ref="F7:I7"/>
  </mergeCells>
  <hyperlinks>
    <hyperlink ref="A1" location="Index!A1" display="Back to index" xr:uid="{00000000-0004-0000-24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6" tint="0.39997558519241921"/>
  </sheetPr>
  <dimension ref="A1:P120"/>
  <sheetViews>
    <sheetView workbookViewId="0">
      <pane xSplit="1" ySplit="8" topLeftCell="B90" activePane="bottomRight" state="frozen"/>
      <selection activeCell="H120" sqref="H120:M120"/>
      <selection pane="topRight" activeCell="H120" sqref="H120:M120"/>
      <selection pane="bottomLeft" activeCell="H120" sqref="H120:M120"/>
      <selection pane="bottomRight" activeCell="A116" sqref="A116:M116"/>
    </sheetView>
  </sheetViews>
  <sheetFormatPr baseColWidth="10" defaultColWidth="10.83203125" defaultRowHeight="16" x14ac:dyDescent="0.2"/>
  <cols>
    <col min="1" max="1" width="10.83203125" style="56"/>
    <col min="2" max="13" width="12" style="56" customWidth="1"/>
    <col min="14" max="16384" width="10.83203125" style="56"/>
  </cols>
  <sheetData>
    <row r="1" spans="1:16" x14ac:dyDescent="0.2">
      <c r="A1" s="52" t="s">
        <v>36</v>
      </c>
      <c r="B1" s="52"/>
      <c r="C1" s="52"/>
      <c r="G1" s="100"/>
      <c r="H1" s="100"/>
      <c r="I1" s="100"/>
      <c r="J1" s="100"/>
      <c r="K1" s="100"/>
      <c r="L1" s="100"/>
      <c r="M1" s="100"/>
    </row>
    <row r="2" spans="1:16" x14ac:dyDescent="0.2">
      <c r="H2" s="98"/>
      <c r="I2" s="98"/>
    </row>
    <row r="3" spans="1:16" ht="17" thickBot="1" x14ac:dyDescent="0.25"/>
    <row r="4" spans="1:16" ht="25" customHeight="1" thickTop="1" x14ac:dyDescent="0.2">
      <c r="A4" s="1391" t="s">
        <v>120</v>
      </c>
      <c r="B4" s="1392"/>
      <c r="C4" s="1392"/>
      <c r="D4" s="1392"/>
      <c r="E4" s="1392"/>
      <c r="F4" s="1392"/>
      <c r="G4" s="1392"/>
      <c r="H4" s="1392"/>
      <c r="I4" s="1392"/>
      <c r="J4" s="1392"/>
      <c r="K4" s="1392"/>
      <c r="L4" s="1392"/>
      <c r="M4" s="1393"/>
    </row>
    <row r="5" spans="1:16" x14ac:dyDescent="0.2">
      <c r="A5" s="96"/>
      <c r="B5" s="97"/>
      <c r="C5" s="97"/>
      <c r="D5" s="59"/>
      <c r="E5" s="59"/>
      <c r="F5" s="59"/>
      <c r="G5" s="59"/>
      <c r="H5" s="59"/>
      <c r="I5" s="59"/>
      <c r="J5" s="59"/>
      <c r="K5" s="59"/>
      <c r="L5" s="59"/>
      <c r="M5" s="208"/>
    </row>
    <row r="6" spans="1:16" x14ac:dyDescent="0.2">
      <c r="A6" s="96"/>
      <c r="B6" s="45" t="s">
        <v>35</v>
      </c>
      <c r="C6" s="45" t="s">
        <v>34</v>
      </c>
      <c r="D6" s="45" t="s">
        <v>33</v>
      </c>
      <c r="E6" s="45" t="s">
        <v>32</v>
      </c>
      <c r="F6" s="45" t="s">
        <v>31</v>
      </c>
      <c r="G6" s="45" t="s">
        <v>30</v>
      </c>
      <c r="H6" s="48" t="s">
        <v>29</v>
      </c>
      <c r="I6" s="468" t="s">
        <v>28</v>
      </c>
      <c r="J6" s="468" t="s">
        <v>27</v>
      </c>
      <c r="K6" s="468" t="s">
        <v>26</v>
      </c>
      <c r="L6" s="468" t="s">
        <v>25</v>
      </c>
      <c r="M6" s="433" t="s">
        <v>24</v>
      </c>
    </row>
    <row r="7" spans="1:16" ht="20" customHeight="1" x14ac:dyDescent="0.2">
      <c r="A7" s="96"/>
      <c r="B7" s="1378" t="s">
        <v>374</v>
      </c>
      <c r="C7" s="1379"/>
      <c r="D7" s="1387"/>
      <c r="E7" s="1387"/>
      <c r="F7" s="1387"/>
      <c r="G7" s="1387"/>
      <c r="H7" s="1379" t="s">
        <v>90</v>
      </c>
      <c r="I7" s="1379"/>
      <c r="J7" s="1387"/>
      <c r="K7" s="1387"/>
      <c r="L7" s="1387"/>
      <c r="M7" s="1390"/>
    </row>
    <row r="8" spans="1:16" s="87" customFormat="1" ht="52" customHeight="1" x14ac:dyDescent="0.2">
      <c r="A8" s="95"/>
      <c r="B8" s="424" t="s">
        <v>306</v>
      </c>
      <c r="C8" s="352" t="s">
        <v>309</v>
      </c>
      <c r="D8" s="352" t="s">
        <v>87</v>
      </c>
      <c r="E8" s="352" t="s">
        <v>88</v>
      </c>
      <c r="F8" s="352" t="s">
        <v>89</v>
      </c>
      <c r="G8" s="352" t="s">
        <v>56</v>
      </c>
      <c r="H8" s="424" t="s">
        <v>306</v>
      </c>
      <c r="I8" s="352" t="s">
        <v>309</v>
      </c>
      <c r="J8" s="352" t="s">
        <v>87</v>
      </c>
      <c r="K8" s="352" t="s">
        <v>88</v>
      </c>
      <c r="L8" s="352" t="s">
        <v>89</v>
      </c>
      <c r="M8" s="359" t="s">
        <v>56</v>
      </c>
      <c r="P8" s="538" t="s">
        <v>38</v>
      </c>
    </row>
    <row r="9" spans="1:16" s="87" customFormat="1" ht="15" customHeight="1" x14ac:dyDescent="0.2">
      <c r="A9" s="93">
        <v>1913</v>
      </c>
      <c r="B9" s="425">
        <f>avgpeinc!AQ2</f>
        <v>3919284.4995458033</v>
      </c>
      <c r="C9" s="317">
        <f>avgpeinc!AR2</f>
        <v>3939526.9593428178</v>
      </c>
      <c r="D9" s="317"/>
      <c r="E9" s="85"/>
      <c r="F9" s="85"/>
      <c r="G9" s="84">
        <f>avgpeinc!AV2</f>
        <v>5969965.1618878162</v>
      </c>
      <c r="H9" s="530">
        <f>B9*0.0001/'TB5'!B9</f>
        <v>3.1594622065395775E-2</v>
      </c>
      <c r="I9" s="541">
        <f>C9*0.0001/'TB5'!B9</f>
        <v>3.1757803091686354E-2</v>
      </c>
      <c r="J9" s="575"/>
      <c r="K9" s="541"/>
      <c r="L9" s="575"/>
      <c r="M9" s="561">
        <f>G9*0.0001/'TB5'!F9</f>
        <v>3.2006835180437759E-2</v>
      </c>
      <c r="P9" s="540">
        <f>H9-'TB1'!J10</f>
        <v>1.8853142254549038E-4</v>
      </c>
    </row>
    <row r="10" spans="1:16" s="87" customFormat="1" ht="15" customHeight="1" x14ac:dyDescent="0.2">
      <c r="A10" s="92">
        <v>1914</v>
      </c>
      <c r="B10" s="425">
        <f>avgpeinc!AQ3</f>
        <v>3883981.2303112173</v>
      </c>
      <c r="C10" s="317">
        <f>avgpeinc!AR3</f>
        <v>3902562.3329689414</v>
      </c>
      <c r="D10" s="317"/>
      <c r="E10" s="85"/>
      <c r="F10" s="85"/>
      <c r="G10" s="84">
        <f>avgpeinc!AV3</f>
        <v>5919538.1388026159</v>
      </c>
      <c r="H10" s="530">
        <f>B10*0.0001/'TB5'!B10</f>
        <v>3.4579731272890962E-2</v>
      </c>
      <c r="I10" s="541">
        <f>C10*0.0001/'TB5'!B10</f>
        <v>3.4745161922154585E-2</v>
      </c>
      <c r="J10" s="575"/>
      <c r="K10" s="541"/>
      <c r="L10" s="575"/>
      <c r="M10" s="561">
        <f>G10*0.0001/'TB5'!F10</f>
        <v>3.500417560793162E-2</v>
      </c>
      <c r="P10" s="540">
        <f>H10-'TB1'!J11</f>
        <v>1.3179784513979442E-4</v>
      </c>
    </row>
    <row r="11" spans="1:16" s="87" customFormat="1" ht="15" customHeight="1" x14ac:dyDescent="0.2">
      <c r="A11" s="92">
        <v>1915</v>
      </c>
      <c r="B11" s="425">
        <f>avgpeinc!AQ4</f>
        <v>4908668.1467309715</v>
      </c>
      <c r="C11" s="317">
        <f>avgpeinc!AR4</f>
        <v>4926953.7804453298</v>
      </c>
      <c r="D11" s="317"/>
      <c r="E11" s="85"/>
      <c r="F11" s="85"/>
      <c r="G11" s="84">
        <f>avgpeinc!AV4</f>
        <v>7471478.3810938178</v>
      </c>
      <c r="H11" s="530">
        <f>B11*0.0001/'TB5'!B11</f>
        <v>4.2830080236789754E-2</v>
      </c>
      <c r="I11" s="541">
        <f>C11*0.0001/'TB5'!B11</f>
        <v>4.2989629657478969E-2</v>
      </c>
      <c r="J11" s="575"/>
      <c r="K11" s="541"/>
      <c r="L11" s="575"/>
      <c r="M11" s="561">
        <f>G11*0.0001/'TB5'!F11</f>
        <v>4.324274480901432E-2</v>
      </c>
      <c r="P11" s="540">
        <f>H11-'TB1'!J12</f>
        <v>1.417686251276376E-4</v>
      </c>
    </row>
    <row r="12" spans="1:16" s="87" customFormat="1" ht="15" customHeight="1" x14ac:dyDescent="0.2">
      <c r="A12" s="92">
        <v>1916</v>
      </c>
      <c r="B12" s="425">
        <f>avgpeinc!AQ5</f>
        <v>6430618.5091183335</v>
      </c>
      <c r="C12" s="317">
        <f>avgpeinc!AR5</f>
        <v>6448255.089262112</v>
      </c>
      <c r="D12" s="317"/>
      <c r="E12" s="85"/>
      <c r="F12" s="85"/>
      <c r="G12" s="84">
        <f>avgpeinc!AV5</f>
        <v>9785547.211277483</v>
      </c>
      <c r="H12" s="530">
        <f>B12*0.0001/'TB5'!B12</f>
        <v>4.9319851977313534E-2</v>
      </c>
      <c r="I12" s="541">
        <f>C12*0.0001/'TB5'!B12</f>
        <v>4.9455116341206959E-2</v>
      </c>
      <c r="J12" s="575"/>
      <c r="K12" s="541"/>
      <c r="L12" s="575"/>
      <c r="M12" s="561">
        <f>G12*0.0001/'TB5'!F12</f>
        <v>4.9718793424382381E-2</v>
      </c>
      <c r="P12" s="540">
        <f>H12-'TB1'!J13</f>
        <v>2.7722473864965486E-4</v>
      </c>
    </row>
    <row r="13" spans="1:16" s="87" customFormat="1" ht="15" customHeight="1" x14ac:dyDescent="0.2">
      <c r="A13" s="92">
        <v>1917</v>
      </c>
      <c r="B13" s="425">
        <f>avgpeinc!AQ6</f>
        <v>5034245.5333959395</v>
      </c>
      <c r="C13" s="317">
        <f>avgpeinc!AR6</f>
        <v>5050978.9409778975</v>
      </c>
      <c r="D13" s="317"/>
      <c r="E13" s="85"/>
      <c r="F13" s="85"/>
      <c r="G13" s="84">
        <f>avgpeinc!AV6</f>
        <v>7674027.862608212</v>
      </c>
      <c r="H13" s="530">
        <f>B13*0.0001/'TB5'!B13</f>
        <v>3.927980616751884E-2</v>
      </c>
      <c r="I13" s="541">
        <f>C13*0.0001/'TB5'!B13</f>
        <v>3.9410368930495168E-2</v>
      </c>
      <c r="J13" s="575"/>
      <c r="K13" s="541"/>
      <c r="L13" s="575"/>
      <c r="M13" s="561">
        <f>G13*0.0001/'TB5'!F13</f>
        <v>3.9699543738443109E-2</v>
      </c>
      <c r="P13" s="540">
        <f>H13-'TB1'!J14</f>
        <v>2.7633410467742953E-4</v>
      </c>
    </row>
    <row r="14" spans="1:16" s="87" customFormat="1" ht="15" customHeight="1" x14ac:dyDescent="0.2">
      <c r="A14" s="92">
        <v>1918</v>
      </c>
      <c r="B14" s="425">
        <f>avgpeinc!AQ7</f>
        <v>3902200.5527925645</v>
      </c>
      <c r="C14" s="317">
        <f>avgpeinc!AR7</f>
        <v>3917813.0338041144</v>
      </c>
      <c r="D14" s="353"/>
      <c r="E14" s="314"/>
      <c r="F14" s="314"/>
      <c r="G14" s="84">
        <f>avgpeinc!AV7</f>
        <v>5916522.4727633037</v>
      </c>
      <c r="H14" s="530">
        <f>B14*0.0001/'TB5'!B14</f>
        <v>2.8816386347608931E-2</v>
      </c>
      <c r="I14" s="541">
        <f>C14*0.0001/'TB5'!B14</f>
        <v>2.8931679059653565E-2</v>
      </c>
      <c r="J14" s="575"/>
      <c r="K14" s="541"/>
      <c r="L14" s="575"/>
      <c r="M14" s="561">
        <f>G14*0.0001/'TB5'!F14</f>
        <v>2.9223717693383975E-2</v>
      </c>
      <c r="P14" s="540">
        <f>H14-'TB1'!J15</f>
        <v>2.4215621027970369E-4</v>
      </c>
    </row>
    <row r="15" spans="1:16" s="87" customFormat="1" ht="15" customHeight="1" x14ac:dyDescent="0.2">
      <c r="A15" s="91">
        <v>1919</v>
      </c>
      <c r="B15" s="426">
        <f>avgpeinc!AQ8</f>
        <v>3713819.9365536785</v>
      </c>
      <c r="C15" s="316">
        <f>avgpeinc!AR8</f>
        <v>3727517.4564088089</v>
      </c>
      <c r="D15" s="354"/>
      <c r="E15" s="315"/>
      <c r="F15" s="315"/>
      <c r="G15" s="88">
        <f>avgpeinc!AV8</f>
        <v>5666773.6326907407</v>
      </c>
      <c r="H15" s="531">
        <f>B15*0.0001/'TB5'!B15</f>
        <v>2.896566908007776E-2</v>
      </c>
      <c r="I15" s="542">
        <f>C15*0.0001/'TB5'!B15</f>
        <v>2.907250189214718E-2</v>
      </c>
      <c r="J15" s="576"/>
      <c r="K15" s="542"/>
      <c r="L15" s="576"/>
      <c r="M15" s="562">
        <f>G15*0.0001/'TB5'!F15</f>
        <v>2.9379672811811884E-2</v>
      </c>
      <c r="P15" s="540">
        <f>H15-'TB1'!J16</f>
        <v>2.6592237830513551E-4</v>
      </c>
    </row>
    <row r="16" spans="1:16" s="87" customFormat="1" ht="15" customHeight="1" x14ac:dyDescent="0.2">
      <c r="A16" s="92">
        <v>1920</v>
      </c>
      <c r="B16" s="425">
        <f>avgpeinc!AQ9</f>
        <v>2403736.6403072528</v>
      </c>
      <c r="C16" s="317">
        <f>avgpeinc!AR9</f>
        <v>2417620.8744152393</v>
      </c>
      <c r="D16" s="353"/>
      <c r="E16" s="314"/>
      <c r="F16" s="314"/>
      <c r="G16" s="84">
        <f>avgpeinc!AV9</f>
        <v>3697905.7792271115</v>
      </c>
      <c r="H16" s="530">
        <f>B16*0.0001/'TB5'!B16</f>
        <v>1.9171887140652433E-2</v>
      </c>
      <c r="I16" s="541">
        <f>C16*0.0001/'TB5'!B16</f>
        <v>1.9282625964901788E-2</v>
      </c>
      <c r="J16" s="575"/>
      <c r="K16" s="541"/>
      <c r="L16" s="575"/>
      <c r="M16" s="561">
        <f>G16*0.0001/'TB5'!F16</f>
        <v>1.9583670046990399E-2</v>
      </c>
      <c r="P16" s="540">
        <f>H16-'TB1'!J17</f>
        <v>1.8406351670064228E-4</v>
      </c>
    </row>
    <row r="17" spans="1:16" s="87" customFormat="1" ht="15" customHeight="1" x14ac:dyDescent="0.2">
      <c r="A17" s="92">
        <v>1921</v>
      </c>
      <c r="B17" s="425">
        <f>avgpeinc!AQ10</f>
        <v>2189978.8845742866</v>
      </c>
      <c r="C17" s="317">
        <f>avgpeinc!AR10</f>
        <v>2204676.4195331708</v>
      </c>
      <c r="D17" s="353"/>
      <c r="E17" s="314"/>
      <c r="F17" s="314"/>
      <c r="G17" s="84">
        <f>avgpeinc!AV10</f>
        <v>3359750.5118369129</v>
      </c>
      <c r="H17" s="530">
        <f>B17*0.0001/'TB5'!B17</f>
        <v>1.9311247044902686E-2</v>
      </c>
      <c r="I17" s="541">
        <f>C17*0.0001/'TB5'!B17</f>
        <v>1.9440849997032189E-2</v>
      </c>
      <c r="J17" s="575"/>
      <c r="K17" s="541"/>
      <c r="L17" s="575"/>
      <c r="M17" s="561">
        <f>G17*0.0001/'TB5'!F17</f>
        <v>1.9717966890837609E-2</v>
      </c>
      <c r="P17" s="540">
        <f>H17-'TB1'!J18</f>
        <v>1.2369996889958351E-4</v>
      </c>
    </row>
    <row r="18" spans="1:16" s="87" customFormat="1" ht="15" customHeight="1" x14ac:dyDescent="0.2">
      <c r="A18" s="92">
        <v>1922</v>
      </c>
      <c r="B18" s="425">
        <f>avgpeinc!AQ11</f>
        <v>2607219.2241568654</v>
      </c>
      <c r="C18" s="317">
        <f>avgpeinc!AR11</f>
        <v>2625646.9830951919</v>
      </c>
      <c r="D18" s="353"/>
      <c r="E18" s="314"/>
      <c r="F18" s="314"/>
      <c r="G18" s="84">
        <f>avgpeinc!AV11</f>
        <v>3979722.94642876</v>
      </c>
      <c r="H18" s="530">
        <f>B18*0.0001/'TB5'!B18</f>
        <v>2.1164821180215287E-2</v>
      </c>
      <c r="I18" s="541">
        <f>C18*0.0001/'TB5'!B18</f>
        <v>2.1314413596176366E-2</v>
      </c>
      <c r="J18" s="575"/>
      <c r="K18" s="541"/>
      <c r="L18" s="575"/>
      <c r="M18" s="561">
        <f>G18*0.0001/'TB5'!F18</f>
        <v>2.1563140821497326E-2</v>
      </c>
      <c r="P18" s="540">
        <f>H18-'TB1'!J19</f>
        <v>1.1868900274749836E-4</v>
      </c>
    </row>
    <row r="19" spans="1:16" s="87" customFormat="1" ht="15" customHeight="1" x14ac:dyDescent="0.2">
      <c r="A19" s="92">
        <v>1923</v>
      </c>
      <c r="B19" s="425">
        <f>avgpeinc!AQ12</f>
        <v>2751865.1685275021</v>
      </c>
      <c r="C19" s="317">
        <f>avgpeinc!AR12</f>
        <v>2767350.5556088984</v>
      </c>
      <c r="D19" s="353"/>
      <c r="E19" s="314"/>
      <c r="F19" s="314"/>
      <c r="G19" s="84">
        <f>avgpeinc!AV12</f>
        <v>4203042.9211711939</v>
      </c>
      <c r="H19" s="530">
        <f>B19*0.0001/'TB5'!B19</f>
        <v>1.9877983446728618E-2</v>
      </c>
      <c r="I19" s="541">
        <f>C19*0.0001/'TB5'!B19</f>
        <v>1.9989841495440683E-2</v>
      </c>
      <c r="J19" s="575"/>
      <c r="K19" s="541"/>
      <c r="L19" s="575"/>
      <c r="M19" s="561">
        <f>G19*0.0001/'TB5'!F19</f>
        <v>2.0275347262993355E-2</v>
      </c>
      <c r="P19" s="540">
        <f>H19-'TB1'!J20</f>
        <v>1.3856353080936648E-4</v>
      </c>
    </row>
    <row r="20" spans="1:16" s="87" customFormat="1" ht="15" customHeight="1" x14ac:dyDescent="0.2">
      <c r="A20" s="92">
        <v>1924</v>
      </c>
      <c r="B20" s="425">
        <f>avgpeinc!AQ13</f>
        <v>2868671.1263974486</v>
      </c>
      <c r="C20" s="317">
        <f>avgpeinc!AR13</f>
        <v>2885132.2195848539</v>
      </c>
      <c r="D20" s="353"/>
      <c r="E20" s="314"/>
      <c r="F20" s="314"/>
      <c r="G20" s="84">
        <f>avgpeinc!AV13</f>
        <v>4376986.0888511036</v>
      </c>
      <c r="H20" s="530">
        <f>B20*0.0001/'TB5'!B20</f>
        <v>2.0969036512265286E-2</v>
      </c>
      <c r="I20" s="541">
        <f>C20*0.0001/'TB5'!B20</f>
        <v>2.1089361655465644E-2</v>
      </c>
      <c r="J20" s="575"/>
      <c r="K20" s="541"/>
      <c r="L20" s="575"/>
      <c r="M20" s="561">
        <f>G20*0.0001/'TB5'!F20</f>
        <v>2.1370768946187509E-2</v>
      </c>
      <c r="P20" s="540">
        <f>H20-'TB1'!J21</f>
        <v>1.2471147967757501E-4</v>
      </c>
    </row>
    <row r="21" spans="1:16" s="87" customFormat="1" ht="15" customHeight="1" x14ac:dyDescent="0.2">
      <c r="A21" s="92">
        <v>1925</v>
      </c>
      <c r="B21" s="425">
        <f>avgpeinc!AQ14</f>
        <v>3840850.6454479517</v>
      </c>
      <c r="C21" s="317">
        <f>avgpeinc!AR14</f>
        <v>3855367.2846635482</v>
      </c>
      <c r="D21" s="353"/>
      <c r="E21" s="314"/>
      <c r="F21" s="314"/>
      <c r="G21" s="84">
        <f>avgpeinc!AV14</f>
        <v>5832737.8979826607</v>
      </c>
      <c r="H21" s="530">
        <f>B21*0.0001/'TB5'!B21</f>
        <v>2.7574183612328246E-2</v>
      </c>
      <c r="I21" s="541">
        <f>C21*0.0001/'TB5'!B21</f>
        <v>2.7678401274537835E-2</v>
      </c>
      <c r="J21" s="575"/>
      <c r="K21" s="541"/>
      <c r="L21" s="575"/>
      <c r="M21" s="561">
        <f>G21*0.0001/'TB5'!F21</f>
        <v>2.7975977466408227E-2</v>
      </c>
      <c r="P21" s="540">
        <f>H21-'TB1'!J22</f>
        <v>1.6025099901872258E-4</v>
      </c>
    </row>
    <row r="22" spans="1:16" s="87" customFormat="1" ht="15" customHeight="1" x14ac:dyDescent="0.2">
      <c r="A22" s="92">
        <v>1926</v>
      </c>
      <c r="B22" s="425">
        <f>avgpeinc!AQ15</f>
        <v>4680567.3333703503</v>
      </c>
      <c r="C22" s="317">
        <f>avgpeinc!AR15</f>
        <v>4692595.8239737982</v>
      </c>
      <c r="D22" s="353"/>
      <c r="E22" s="314"/>
      <c r="F22" s="314"/>
      <c r="G22" s="84">
        <f>avgpeinc!AV15</f>
        <v>7100902.2981970506</v>
      </c>
      <c r="H22" s="530">
        <f>B22*0.0001/'TB5'!B22</f>
        <v>3.2158914636029469E-2</v>
      </c>
      <c r="I22" s="541">
        <f>C22*0.0001/'TB5'!B22</f>
        <v>3.2241559147894241E-2</v>
      </c>
      <c r="J22" s="575"/>
      <c r="K22" s="541"/>
      <c r="L22" s="575"/>
      <c r="M22" s="561">
        <f>G22*0.0001/'TB5'!F22</f>
        <v>3.2554404658611195E-2</v>
      </c>
      <c r="P22" s="540">
        <f>H22-'TB1'!J23</f>
        <v>2.4361832473672462E-4</v>
      </c>
    </row>
    <row r="23" spans="1:16" s="87" customFormat="1" ht="15" customHeight="1" x14ac:dyDescent="0.2">
      <c r="A23" s="92">
        <v>1927</v>
      </c>
      <c r="B23" s="425">
        <f>avgpeinc!AQ16</f>
        <v>4415408.7833854929</v>
      </c>
      <c r="C23" s="317">
        <f>avgpeinc!AR16</f>
        <v>4429890.69607946</v>
      </c>
      <c r="D23" s="353"/>
      <c r="E23" s="314"/>
      <c r="F23" s="314"/>
      <c r="G23" s="84">
        <f>avgpeinc!AV16</f>
        <v>6708925.285449665</v>
      </c>
      <c r="H23" s="530">
        <f>B23*0.0001/'TB5'!B23</f>
        <v>3.0878679266447346E-2</v>
      </c>
      <c r="I23" s="541">
        <f>C23*0.0001/'TB5'!B23</f>
        <v>3.0979956941783862E-2</v>
      </c>
      <c r="J23" s="575"/>
      <c r="K23" s="541"/>
      <c r="L23" s="575"/>
      <c r="M23" s="561">
        <f>G23*0.0001/'TB5'!F23</f>
        <v>3.1265363968140183E-2</v>
      </c>
      <c r="P23" s="540">
        <f>H23-'TB1'!J24</f>
        <v>2.0730062741865923E-4</v>
      </c>
    </row>
    <row r="24" spans="1:16" s="87" customFormat="1" ht="15" customHeight="1" x14ac:dyDescent="0.2">
      <c r="A24" s="92">
        <v>1928</v>
      </c>
      <c r="B24" s="425">
        <f>avgpeinc!AQ17</f>
        <v>5373217.6107997345</v>
      </c>
      <c r="C24" s="317">
        <f>avgpeinc!AR17</f>
        <v>5386970.7743915599</v>
      </c>
      <c r="D24" s="353"/>
      <c r="E24" s="314"/>
      <c r="F24" s="314"/>
      <c r="G24" s="84">
        <f>avgpeinc!AV17</f>
        <v>8166790.3291071355</v>
      </c>
      <c r="H24" s="530">
        <f>B24*0.0001/'TB5'!B24</f>
        <v>3.7135391169949211E-2</v>
      </c>
      <c r="I24" s="541">
        <f>C24*0.0001/'TB5'!B24</f>
        <v>3.7230442058783529E-2</v>
      </c>
      <c r="J24" s="575"/>
      <c r="K24" s="541"/>
      <c r="L24" s="575"/>
      <c r="M24" s="561">
        <f>G24*0.0001/'TB5'!F24</f>
        <v>3.7517389243994552E-2</v>
      </c>
      <c r="P24" s="540">
        <f>H24-'TB1'!J25</f>
        <v>2.0989183205852302E-4</v>
      </c>
    </row>
    <row r="25" spans="1:16" s="87" customFormat="1" ht="15" customHeight="1" x14ac:dyDescent="0.2">
      <c r="A25" s="91">
        <v>1929</v>
      </c>
      <c r="B25" s="426">
        <f>avgpeinc!AQ18</f>
        <v>6157808.555681102</v>
      </c>
      <c r="C25" s="316">
        <f>avgpeinc!AR18</f>
        <v>6170844.6296154829</v>
      </c>
      <c r="D25" s="354"/>
      <c r="E25" s="315"/>
      <c r="F25" s="315"/>
      <c r="G25" s="88">
        <f>avgpeinc!AV18</f>
        <v>9384981.513318954</v>
      </c>
      <c r="H25" s="531">
        <f>B25*0.0001/'TB5'!B25</f>
        <v>4.0562658922549399E-2</v>
      </c>
      <c r="I25" s="542">
        <f>C25*0.0001/'TB5'!B25</f>
        <v>4.0648530026840483E-2</v>
      </c>
      <c r="J25" s="576"/>
      <c r="K25" s="542"/>
      <c r="L25" s="576"/>
      <c r="M25" s="562">
        <f>G25*0.0001/'TB5'!F25</f>
        <v>4.0944112128612986E-2</v>
      </c>
      <c r="P25" s="540">
        <f>H25-'TB1'!J26</f>
        <v>2.5476029491346142E-4</v>
      </c>
    </row>
    <row r="26" spans="1:16" s="87" customFormat="1" ht="15" customHeight="1" x14ac:dyDescent="0.2">
      <c r="A26" s="92">
        <v>1930</v>
      </c>
      <c r="B26" s="425">
        <f>avgpeinc!AQ19</f>
        <v>3664219.4637218132</v>
      </c>
      <c r="C26" s="317">
        <f>avgpeinc!AR19</f>
        <v>3676565.677614965</v>
      </c>
      <c r="D26" s="353"/>
      <c r="E26" s="314"/>
      <c r="F26" s="314"/>
      <c r="G26" s="84">
        <f>avgpeinc!AV19</f>
        <v>5639311.1567636998</v>
      </c>
      <c r="H26" s="530">
        <f>B26*0.0001/'TB5'!B26</f>
        <v>2.6803286134025616E-2</v>
      </c>
      <c r="I26" s="541">
        <f>C26*0.0001/'TB5'!B26</f>
        <v>2.6893597073893261E-2</v>
      </c>
      <c r="J26" s="575"/>
      <c r="K26" s="541"/>
      <c r="L26" s="575"/>
      <c r="M26" s="561">
        <f>G26*0.0001/'TB5'!F26</f>
        <v>2.718014204992579E-2</v>
      </c>
      <c r="P26" s="540">
        <f>H26-'TB1'!J27</f>
        <v>1.6639007633082251E-4</v>
      </c>
    </row>
    <row r="27" spans="1:16" s="87" customFormat="1" ht="15" customHeight="1" x14ac:dyDescent="0.2">
      <c r="A27" s="92">
        <v>1931</v>
      </c>
      <c r="B27" s="425">
        <f>avgpeinc!AQ20</f>
        <v>2298475.3090203609</v>
      </c>
      <c r="C27" s="317">
        <f>avgpeinc!AR20</f>
        <v>2312633.2921822378</v>
      </c>
      <c r="D27" s="353"/>
      <c r="E27" s="314"/>
      <c r="F27" s="314"/>
      <c r="G27" s="84">
        <f>avgpeinc!AV20</f>
        <v>3557601.9891638784</v>
      </c>
      <c r="H27" s="530">
        <f>B27*0.0001/'TB5'!B27</f>
        <v>1.8788698453019455E-2</v>
      </c>
      <c r="I27" s="541">
        <f>C27*0.0001/'TB5'!B27</f>
        <v>1.8904431728590208E-2</v>
      </c>
      <c r="J27" s="575"/>
      <c r="K27" s="541"/>
      <c r="L27" s="575"/>
      <c r="M27" s="561">
        <f>G27*0.0001/'TB5'!F27</f>
        <v>1.9152935580853649E-2</v>
      </c>
      <c r="P27" s="540">
        <f>H27-'TB1'!J28</f>
        <v>1.0010505779495943E-4</v>
      </c>
    </row>
    <row r="28" spans="1:16" s="87" customFormat="1" ht="15" customHeight="1" x14ac:dyDescent="0.2">
      <c r="A28" s="92">
        <v>1932</v>
      </c>
      <c r="B28" s="425">
        <f>avgpeinc!AQ21</f>
        <v>1577943.3733914036</v>
      </c>
      <c r="C28" s="317">
        <f>avgpeinc!AR21</f>
        <v>1591814.9817480589</v>
      </c>
      <c r="D28" s="353"/>
      <c r="E28" s="314"/>
      <c r="F28" s="314"/>
      <c r="G28" s="84">
        <f>avgpeinc!AV21</f>
        <v>2452997.4401394697</v>
      </c>
      <c r="H28" s="530">
        <f>B28*0.0001/'TB5'!B28</f>
        <v>1.5286902970872459E-2</v>
      </c>
      <c r="I28" s="541">
        <f>C28*0.0001/'TB5'!B28</f>
        <v>1.5421289245167193E-2</v>
      </c>
      <c r="J28" s="575"/>
      <c r="K28" s="541"/>
      <c r="L28" s="575"/>
      <c r="M28" s="561">
        <f>G28*0.0001/'TB5'!F28</f>
        <v>1.5637588207207297E-2</v>
      </c>
      <c r="P28" s="540">
        <f>H28-'TB1'!J29</f>
        <v>1.0381146843894962E-4</v>
      </c>
    </row>
    <row r="29" spans="1:16" s="87" customFormat="1" ht="15" customHeight="1" x14ac:dyDescent="0.2">
      <c r="A29" s="92">
        <v>1933</v>
      </c>
      <c r="B29" s="425">
        <f>avgpeinc!AQ22</f>
        <v>1894811.7201603402</v>
      </c>
      <c r="C29" s="317">
        <f>avgpeinc!AR22</f>
        <v>1909158.8334720908</v>
      </c>
      <c r="D29" s="353"/>
      <c r="E29" s="314"/>
      <c r="F29" s="314"/>
      <c r="G29" s="84">
        <f>avgpeinc!AV22</f>
        <v>2936156.6921510515</v>
      </c>
      <c r="H29" s="530">
        <f>B29*0.0001/'TB5'!B29</f>
        <v>1.8983874083011006E-2</v>
      </c>
      <c r="I29" s="541">
        <f>C29*0.0001/'TB5'!B29</f>
        <v>1.9127615959666652E-2</v>
      </c>
      <c r="J29" s="575"/>
      <c r="K29" s="541"/>
      <c r="L29" s="575"/>
      <c r="M29" s="561">
        <f>G29*0.0001/'TB5'!F29</f>
        <v>1.9330347680934466E-2</v>
      </c>
      <c r="P29" s="540">
        <f>H29-'TB1'!J30</f>
        <v>1.6617606567329371E-4</v>
      </c>
    </row>
    <row r="30" spans="1:16" s="87" customFormat="1" ht="15" customHeight="1" x14ac:dyDescent="0.2">
      <c r="A30" s="92">
        <v>1934</v>
      </c>
      <c r="B30" s="425">
        <f>avgpeinc!AQ23</f>
        <v>2449232.3280078713</v>
      </c>
      <c r="C30" s="317">
        <f>avgpeinc!AR23</f>
        <v>2463020.1642250521</v>
      </c>
      <c r="D30" s="353"/>
      <c r="E30" s="314"/>
      <c r="F30" s="314"/>
      <c r="G30" s="84">
        <f>avgpeinc!AV23</f>
        <v>3794609.9826142997</v>
      </c>
      <c r="H30" s="530">
        <f>B30*0.0001/'TB5'!B30</f>
        <v>2.1803691422958404E-2</v>
      </c>
      <c r="I30" s="541">
        <f>C30*0.0001/'TB5'!B30</f>
        <v>2.192643426071697E-2</v>
      </c>
      <c r="J30" s="575"/>
      <c r="K30" s="541"/>
      <c r="L30" s="575"/>
      <c r="M30" s="561">
        <f>G30*0.0001/'TB5'!F30</f>
        <v>2.2162390358313602E-2</v>
      </c>
      <c r="P30" s="540">
        <f>H30-'TB1'!J31</f>
        <v>1.3615792671990007E-4</v>
      </c>
    </row>
    <row r="31" spans="1:16" s="87" customFormat="1" ht="15" customHeight="1" x14ac:dyDescent="0.2">
      <c r="A31" s="92">
        <v>1935</v>
      </c>
      <c r="B31" s="425">
        <f>avgpeinc!AQ24</f>
        <v>2851950.0335311773</v>
      </c>
      <c r="C31" s="317">
        <f>avgpeinc!AR24</f>
        <v>2867414.7842788543</v>
      </c>
      <c r="D31" s="353"/>
      <c r="E31" s="314"/>
      <c r="F31" s="314"/>
      <c r="G31" s="84">
        <f>avgpeinc!AV24</f>
        <v>4422071.0268282508</v>
      </c>
      <c r="H31" s="530">
        <f>B31*0.0001/'TB5'!B31</f>
        <v>2.3107083454625241E-2</v>
      </c>
      <c r="I31" s="541">
        <f>C31*0.0001/'TB5'!B31</f>
        <v>2.3232382033467839E-2</v>
      </c>
      <c r="J31" s="575"/>
      <c r="K31" s="541"/>
      <c r="L31" s="575"/>
      <c r="M31" s="561">
        <f>G31*0.0001/'TB5'!F31</f>
        <v>2.3489861683967814E-2</v>
      </c>
      <c r="P31" s="540">
        <f>H31-'TB1'!J32</f>
        <v>1.1252455224054075E-4</v>
      </c>
    </row>
    <row r="32" spans="1:16" s="87" customFormat="1" ht="15" customHeight="1" x14ac:dyDescent="0.2">
      <c r="A32" s="92">
        <v>1936</v>
      </c>
      <c r="B32" s="425">
        <f>avgpeinc!AQ25</f>
        <v>3138268.8874387876</v>
      </c>
      <c r="C32" s="317">
        <f>avgpeinc!AR25</f>
        <v>3152538.3160039461</v>
      </c>
      <c r="D32" s="353"/>
      <c r="E32" s="314"/>
      <c r="F32" s="314"/>
      <c r="G32" s="84">
        <f>avgpeinc!AV25</f>
        <v>4865518.3020505859</v>
      </c>
      <c r="H32" s="530">
        <f>B32*0.0001/'TB5'!B32</f>
        <v>2.3132632707829958E-2</v>
      </c>
      <c r="I32" s="541">
        <f>C32*0.0001/'TB5'!B32</f>
        <v>2.3237814724345381E-2</v>
      </c>
      <c r="J32" s="575"/>
      <c r="K32" s="541"/>
      <c r="L32" s="575"/>
      <c r="M32" s="561">
        <f>G32*0.0001/'TB5'!F32</f>
        <v>2.3505262437008054E-2</v>
      </c>
      <c r="P32" s="540">
        <f>H32-'TB1'!J33</f>
        <v>2.3138815302431101E-4</v>
      </c>
    </row>
    <row r="33" spans="1:16" s="87" customFormat="1" ht="15" customHeight="1" x14ac:dyDescent="0.2">
      <c r="A33" s="92">
        <v>1937</v>
      </c>
      <c r="B33" s="425">
        <f>avgpeinc!AQ26</f>
        <v>3436242.9063058589</v>
      </c>
      <c r="C33" s="317">
        <f>avgpeinc!AR26</f>
        <v>3453155.9475713633</v>
      </c>
      <c r="D33" s="353"/>
      <c r="E33" s="314"/>
      <c r="F33" s="314"/>
      <c r="G33" s="84">
        <f>avgpeinc!AV26</f>
        <v>5326427.10526348</v>
      </c>
      <c r="H33" s="530">
        <f>B33*0.0001/'TB5'!B33</f>
        <v>2.3749843989888567E-2</v>
      </c>
      <c r="I33" s="541">
        <f>C33*0.0001/'TB5'!B33</f>
        <v>2.3866739710710034E-2</v>
      </c>
      <c r="J33" s="575"/>
      <c r="K33" s="541"/>
      <c r="L33" s="575"/>
      <c r="M33" s="561">
        <f>G33*0.0001/'TB5'!F33</f>
        <v>2.412768338421948E-2</v>
      </c>
      <c r="P33" s="540">
        <f>H33-'TB1'!J34</f>
        <v>2.163151598219247E-4</v>
      </c>
    </row>
    <row r="34" spans="1:16" s="87" customFormat="1" ht="15" customHeight="1" x14ac:dyDescent="0.2">
      <c r="A34" s="92">
        <v>1938</v>
      </c>
      <c r="B34" s="425">
        <f>avgpeinc!AQ27</f>
        <v>3192619.2776462347</v>
      </c>
      <c r="C34" s="317">
        <f>avgpeinc!AR27</f>
        <v>3209740.2891528872</v>
      </c>
      <c r="D34" s="353"/>
      <c r="E34" s="314"/>
      <c r="F34" s="314"/>
      <c r="G34" s="84">
        <f>avgpeinc!AV27</f>
        <v>4940682.6262900718</v>
      </c>
      <c r="H34" s="530">
        <f>B34*0.0001/'TB5'!B34</f>
        <v>2.3710562596948485E-2</v>
      </c>
      <c r="I34" s="541">
        <f>C34*0.0001/'TB5'!B34</f>
        <v>2.3837714875296831E-2</v>
      </c>
      <c r="J34" s="575"/>
      <c r="K34" s="541"/>
      <c r="L34" s="575"/>
      <c r="M34" s="561">
        <f>G34*0.0001/'TB5'!F34</f>
        <v>2.4076124478583566E-2</v>
      </c>
      <c r="P34" s="540">
        <f>H34-'TB1'!J35</f>
        <v>1.7074013942629598E-4</v>
      </c>
    </row>
    <row r="35" spans="1:16" s="87" customFormat="1" ht="15" customHeight="1" x14ac:dyDescent="0.2">
      <c r="A35" s="91">
        <v>1939</v>
      </c>
      <c r="B35" s="426">
        <f>avgpeinc!AQ28</f>
        <v>3184529.462551428</v>
      </c>
      <c r="C35" s="316">
        <f>avgpeinc!AR28</f>
        <v>3201137.8793777153</v>
      </c>
      <c r="D35" s="354"/>
      <c r="E35" s="315"/>
      <c r="F35" s="315"/>
      <c r="G35" s="88">
        <f>avgpeinc!AV28</f>
        <v>4926613.833185182</v>
      </c>
      <c r="H35" s="531">
        <f>B35*0.0001/'TB5'!B35</f>
        <v>2.2028141797659974E-2</v>
      </c>
      <c r="I35" s="542">
        <f>C35*0.0001/'TB5'!B35</f>
        <v>2.2143026136205543E-2</v>
      </c>
      <c r="J35" s="576"/>
      <c r="K35" s="542"/>
      <c r="L35" s="576"/>
      <c r="M35" s="562">
        <f>G35*0.0001/'TB5'!F35</f>
        <v>2.2396434652627091E-2</v>
      </c>
      <c r="P35" s="540">
        <f>H35-'TB1'!J36</f>
        <v>8.6366482931869021E-5</v>
      </c>
    </row>
    <row r="36" spans="1:16" s="87" customFormat="1" ht="15" customHeight="1" x14ac:dyDescent="0.2">
      <c r="A36" s="92">
        <v>1940</v>
      </c>
      <c r="B36" s="425">
        <f>avgpeinc!AQ29</f>
        <v>4116727.7475630729</v>
      </c>
      <c r="C36" s="317">
        <f>avgpeinc!AR29</f>
        <v>4131574.6967333136</v>
      </c>
      <c r="D36" s="353"/>
      <c r="E36" s="314"/>
      <c r="F36" s="314"/>
      <c r="G36" s="84">
        <f>avgpeinc!AV29</f>
        <v>6347797.0449600471</v>
      </c>
      <c r="H36" s="530">
        <f>B36*0.0001/'TB5'!B36</f>
        <v>2.6305235143426038E-2</v>
      </c>
      <c r="I36" s="541">
        <f>C36*0.0001/'TB5'!B36</f>
        <v>2.6400104785781395E-2</v>
      </c>
      <c r="J36" s="575"/>
      <c r="K36" s="541"/>
      <c r="L36" s="575"/>
      <c r="M36" s="561">
        <f>G36*0.0001/'TB5'!F36</f>
        <v>2.6679761989665717E-2</v>
      </c>
      <c r="P36" s="540">
        <f>H36-'TB1'!J37</f>
        <v>1.7111118000194894E-4</v>
      </c>
    </row>
    <row r="37" spans="1:16" s="87" customFormat="1" ht="15" customHeight="1" x14ac:dyDescent="0.2">
      <c r="A37" s="92">
        <v>1941</v>
      </c>
      <c r="B37" s="425">
        <f>avgpeinc!AQ30</f>
        <v>5255870.4303455325</v>
      </c>
      <c r="C37" s="317">
        <f>avgpeinc!AR30</f>
        <v>5271299.2149415854</v>
      </c>
      <c r="D37" s="353"/>
      <c r="E37" s="314"/>
      <c r="F37" s="314"/>
      <c r="G37" s="84">
        <f>avgpeinc!AV30</f>
        <v>8183824.9782755431</v>
      </c>
      <c r="H37" s="530">
        <f>B37*0.0001/'TB5'!B37</f>
        <v>2.8439698068160858E-2</v>
      </c>
      <c r="I37" s="541">
        <f>C37*0.0001/'TB5'!B37</f>
        <v>2.8523183759310514E-2</v>
      </c>
      <c r="J37" s="575"/>
      <c r="K37" s="541"/>
      <c r="L37" s="575"/>
      <c r="M37" s="561">
        <f>G37*0.0001/'TB5'!F37</f>
        <v>2.8823990179792647E-2</v>
      </c>
      <c r="P37" s="540">
        <f>H37-'TB1'!J38</f>
        <v>3.0644706587565698E-4</v>
      </c>
    </row>
    <row r="38" spans="1:16" s="87" customFormat="1" ht="15" customHeight="1" x14ac:dyDescent="0.2">
      <c r="A38" s="92">
        <v>1942</v>
      </c>
      <c r="B38" s="425">
        <f>avgpeinc!AQ31</f>
        <v>5577072.7143314928</v>
      </c>
      <c r="C38" s="317">
        <f>avgpeinc!AR31</f>
        <v>5595928.6696573207</v>
      </c>
      <c r="D38" s="353"/>
      <c r="E38" s="314"/>
      <c r="F38" s="314"/>
      <c r="G38" s="84">
        <f>avgpeinc!AV31</f>
        <v>8782063.0985618513</v>
      </c>
      <c r="H38" s="530">
        <f>B38*0.0001/'TB5'!B38</f>
        <v>2.5454634805531586E-2</v>
      </c>
      <c r="I38" s="541">
        <f>C38*0.0001/'TB5'!B38</f>
        <v>2.5540696343781748E-2</v>
      </c>
      <c r="J38" s="575"/>
      <c r="K38" s="541"/>
      <c r="L38" s="575"/>
      <c r="M38" s="561">
        <f>G38*0.0001/'TB5'!F38</f>
        <v>2.5839848132795166E-2</v>
      </c>
      <c r="P38" s="540">
        <f>H38-'TB1'!J39</f>
        <v>2.1103846328915377E-4</v>
      </c>
    </row>
    <row r="39" spans="1:16" s="87" customFormat="1" ht="15" customHeight="1" x14ac:dyDescent="0.2">
      <c r="A39" s="92">
        <v>1943</v>
      </c>
      <c r="B39" s="425">
        <f>avgpeinc!AQ32</f>
        <v>4770152.9689578814</v>
      </c>
      <c r="C39" s="317">
        <f>avgpeinc!AR32</f>
        <v>4792687.7210783232</v>
      </c>
      <c r="D39" s="353"/>
      <c r="E39" s="314"/>
      <c r="F39" s="314"/>
      <c r="G39" s="84">
        <f>avgpeinc!AV32</f>
        <v>7601555.7986875894</v>
      </c>
      <c r="H39" s="530">
        <f>B39*0.0001/'TB5'!B39</f>
        <v>1.8848272532922705E-2</v>
      </c>
      <c r="I39" s="541">
        <f>C39*0.0001/'TB5'!B39</f>
        <v>1.8937313943584371E-2</v>
      </c>
      <c r="J39" s="575"/>
      <c r="K39" s="541"/>
      <c r="L39" s="575"/>
      <c r="M39" s="561">
        <f>G39*0.0001/'TB5'!F39</f>
        <v>1.9226481856276081E-2</v>
      </c>
      <c r="P39" s="540">
        <f>H39-'TB1'!J40</f>
        <v>1.2991063848835638E-4</v>
      </c>
    </row>
    <row r="40" spans="1:16" s="87" customFormat="1" ht="15" customHeight="1" x14ac:dyDescent="0.2">
      <c r="A40" s="92">
        <v>1944</v>
      </c>
      <c r="B40" s="425">
        <f>avgpeinc!AQ33</f>
        <v>4354676.8780720402</v>
      </c>
      <c r="C40" s="317">
        <f>avgpeinc!AR33</f>
        <v>4379980.5682392921</v>
      </c>
      <c r="D40" s="353"/>
      <c r="E40" s="314"/>
      <c r="F40" s="314"/>
      <c r="G40" s="84">
        <f>avgpeinc!AV33</f>
        <v>7009667.8469133871</v>
      </c>
      <c r="H40" s="530">
        <f>B40*0.0001/'TB5'!B40</f>
        <v>1.6642457938624605E-2</v>
      </c>
      <c r="I40" s="541">
        <f>C40*0.0001/'TB5'!B40</f>
        <v>1.6739162151380552E-2</v>
      </c>
      <c r="J40" s="575"/>
      <c r="K40" s="541"/>
      <c r="L40" s="575"/>
      <c r="M40" s="561">
        <f>G40*0.0001/'TB5'!F40</f>
        <v>1.7010388822238369E-2</v>
      </c>
      <c r="P40" s="540">
        <f>H40-'TB1'!J41</f>
        <v>8.3619909098876094E-5</v>
      </c>
    </row>
    <row r="41" spans="1:16" s="87" customFormat="1" ht="15" customHeight="1" x14ac:dyDescent="0.2">
      <c r="A41" s="92">
        <v>1945</v>
      </c>
      <c r="B41" s="425">
        <f>avgpeinc!AQ34</f>
        <v>3141017.0728525999</v>
      </c>
      <c r="C41" s="317">
        <f>avgpeinc!AR34</f>
        <v>3170988.0710228565</v>
      </c>
      <c r="D41" s="353"/>
      <c r="E41" s="314"/>
      <c r="F41" s="314"/>
      <c r="G41" s="84">
        <f>avgpeinc!AV34</f>
        <v>5133233.3252187837</v>
      </c>
      <c r="H41" s="530">
        <f>B41*0.0001/'TB5'!B41</f>
        <v>1.2494485222730251E-2</v>
      </c>
      <c r="I41" s="541">
        <f>C41*0.0001/'TB5'!B41</f>
        <v>1.261370526676798E-2</v>
      </c>
      <c r="J41" s="575"/>
      <c r="K41" s="541"/>
      <c r="L41" s="575"/>
      <c r="M41" s="561">
        <f>G41*0.0001/'TB5'!F41</f>
        <v>1.2857254950655737E-2</v>
      </c>
      <c r="P41" s="540">
        <f>H41-'TB1'!J42</f>
        <v>6.189818020386692E-5</v>
      </c>
    </row>
    <row r="42" spans="1:16" s="87" customFormat="1" ht="15" customHeight="1" x14ac:dyDescent="0.2">
      <c r="A42" s="92">
        <v>1946</v>
      </c>
      <c r="B42" s="425">
        <f>avgpeinc!AQ35</f>
        <v>2841961.7377861603</v>
      </c>
      <c r="C42" s="317">
        <f>avgpeinc!AR35</f>
        <v>2872410.9301882749</v>
      </c>
      <c r="D42" s="353"/>
      <c r="E42" s="314"/>
      <c r="F42" s="314"/>
      <c r="G42" s="84">
        <f>avgpeinc!AV35</f>
        <v>4682492.3074979307</v>
      </c>
      <c r="H42" s="530">
        <f>B42*0.0001/'TB5'!B42</f>
        <v>1.2946131665281621E-2</v>
      </c>
      <c r="I42" s="541">
        <f>C42*0.0001/'TB5'!B42</f>
        <v>1.3084838407423173E-2</v>
      </c>
      <c r="J42" s="575"/>
      <c r="K42" s="541"/>
      <c r="L42" s="575"/>
      <c r="M42" s="561">
        <f>G42*0.0001/'TB5'!F42</f>
        <v>1.3323428442439127E-2</v>
      </c>
      <c r="P42" s="540">
        <f>H42-'TB1'!J43</f>
        <v>6.9052605887118257E-5</v>
      </c>
    </row>
    <row r="43" spans="1:16" s="87" customFormat="1" ht="15" customHeight="1" x14ac:dyDescent="0.2">
      <c r="A43" s="92">
        <v>1947</v>
      </c>
      <c r="B43" s="425">
        <f>avgpeinc!AQ36</f>
        <v>3435229.5655356906</v>
      </c>
      <c r="C43" s="317">
        <f>avgpeinc!AR36</f>
        <v>3460003.7052409332</v>
      </c>
      <c r="D43" s="353"/>
      <c r="E43" s="314"/>
      <c r="F43" s="314"/>
      <c r="G43" s="84">
        <f>avgpeinc!AV36</f>
        <v>5622668.0632368075</v>
      </c>
      <c r="H43" s="530">
        <f>B43*0.0001/'TB5'!B43</f>
        <v>1.6248851470746076E-2</v>
      </c>
      <c r="I43" s="541">
        <f>C43*0.0001/'TB5'!B43</f>
        <v>1.6366034706598677E-2</v>
      </c>
      <c r="J43" s="575"/>
      <c r="K43" s="541"/>
      <c r="L43" s="575"/>
      <c r="M43" s="561">
        <f>G43*0.0001/'TB5'!F43</f>
        <v>1.6623327356941862E-2</v>
      </c>
      <c r="P43" s="540">
        <f>H43-'TB1'!J44</f>
        <v>1.767409090515093E-4</v>
      </c>
    </row>
    <row r="44" spans="1:16" s="87" customFormat="1" ht="15" customHeight="1" x14ac:dyDescent="0.2">
      <c r="A44" s="92">
        <v>1948</v>
      </c>
      <c r="B44" s="425">
        <f>avgpeinc!AQ37</f>
        <v>4011979.453948989</v>
      </c>
      <c r="C44" s="317">
        <f>avgpeinc!AR37</f>
        <v>4034740.371442257</v>
      </c>
      <c r="D44" s="353"/>
      <c r="E44" s="314"/>
      <c r="F44" s="314"/>
      <c r="G44" s="84">
        <f>avgpeinc!AV37</f>
        <v>6571397.5650723735</v>
      </c>
      <c r="H44" s="530">
        <f>B44*0.0001/'TB5'!B44</f>
        <v>1.812641808842895E-2</v>
      </c>
      <c r="I44" s="541">
        <f>C44*0.0001/'TB5'!B44</f>
        <v>1.8229253586789521E-2</v>
      </c>
      <c r="J44" s="575"/>
      <c r="K44" s="541"/>
      <c r="L44" s="575"/>
      <c r="M44" s="561">
        <f>G44*0.0001/'TB5'!F44</f>
        <v>1.8512372495762496E-2</v>
      </c>
      <c r="P44" s="540">
        <f>H44-'TB1'!J45</f>
        <v>1.9839512710225632E-4</v>
      </c>
    </row>
    <row r="45" spans="1:16" s="87" customFormat="1" ht="15" customHeight="1" x14ac:dyDescent="0.2">
      <c r="A45" s="91">
        <v>1949</v>
      </c>
      <c r="B45" s="426">
        <f>avgpeinc!AQ38</f>
        <v>3852919.3179019205</v>
      </c>
      <c r="C45" s="316">
        <f>avgpeinc!AR38</f>
        <v>3874633.8330582138</v>
      </c>
      <c r="D45" s="354"/>
      <c r="E45" s="315"/>
      <c r="F45" s="315"/>
      <c r="G45" s="88">
        <f>avgpeinc!AV38</f>
        <v>6322973.0486457031</v>
      </c>
      <c r="H45" s="531">
        <f>B45*0.0001/'TB5'!B45</f>
        <v>1.7984029931732839E-2</v>
      </c>
      <c r="I45" s="542">
        <f>C45*0.0001/'TB5'!B45</f>
        <v>1.8085385412681895E-2</v>
      </c>
      <c r="J45" s="576"/>
      <c r="K45" s="542"/>
      <c r="L45" s="576"/>
      <c r="M45" s="562">
        <f>G45*0.0001/'TB5'!F45</f>
        <v>1.835591636766943E-2</v>
      </c>
      <c r="P45" s="540">
        <f>H45-'TB1'!J46</f>
        <v>2.0729873063790247E-4</v>
      </c>
    </row>
    <row r="46" spans="1:16" s="87" customFormat="1" ht="15" customHeight="1" x14ac:dyDescent="0.2">
      <c r="A46" s="92">
        <v>1950</v>
      </c>
      <c r="B46" s="425">
        <f>avgpeinc!AQ39</f>
        <v>3581499.7014933694</v>
      </c>
      <c r="C46" s="317">
        <f>avgpeinc!AR39</f>
        <v>3601442.9797618594</v>
      </c>
      <c r="D46" s="353"/>
      <c r="E46" s="314"/>
      <c r="F46" s="314"/>
      <c r="G46" s="84">
        <f>avgpeinc!AV39</f>
        <v>5889549.9801537842</v>
      </c>
      <c r="H46" s="530">
        <f>B46*0.0001/'TB5'!B46</f>
        <v>1.5352716341352449E-2</v>
      </c>
      <c r="I46" s="541">
        <f>C46*0.0001/'TB5'!B46</f>
        <v>1.5438206644212202E-2</v>
      </c>
      <c r="J46" s="575"/>
      <c r="K46" s="541"/>
      <c r="L46" s="575"/>
      <c r="M46" s="561">
        <f>G46*0.0001/'TB5'!F46</f>
        <v>1.5730238641285296E-2</v>
      </c>
      <c r="P46" s="540">
        <f>H46-'TB1'!J47</f>
        <v>1.7185907915160878E-4</v>
      </c>
    </row>
    <row r="47" spans="1:16" s="87" customFormat="1" ht="15" customHeight="1" x14ac:dyDescent="0.2">
      <c r="A47" s="92">
        <v>1951</v>
      </c>
      <c r="B47" s="425">
        <f>avgpeinc!AQ40</f>
        <v>4501873.8020997234</v>
      </c>
      <c r="C47" s="317">
        <f>avgpeinc!AR40</f>
        <v>4524122.5200669207</v>
      </c>
      <c r="D47" s="353"/>
      <c r="E47" s="314"/>
      <c r="F47" s="314"/>
      <c r="G47" s="84">
        <f>avgpeinc!AV40</f>
        <v>7391318.761871242</v>
      </c>
      <c r="H47" s="530">
        <f>B47*0.0001/'TB5'!B47</f>
        <v>1.8002581942542669E-2</v>
      </c>
      <c r="I47" s="541">
        <f>C47*0.0001/'TB5'!B47</f>
        <v>1.8091552532552142E-2</v>
      </c>
      <c r="J47" s="575"/>
      <c r="K47" s="541"/>
      <c r="L47" s="575"/>
      <c r="M47" s="561">
        <f>G47*0.0001/'TB5'!F47</f>
        <v>1.8372018139832705E-2</v>
      </c>
      <c r="P47" s="540">
        <f>H47-'TB1'!J48</f>
        <v>1.7479137080601143E-4</v>
      </c>
    </row>
    <row r="48" spans="1:16" s="87" customFormat="1" ht="15" customHeight="1" x14ac:dyDescent="0.2">
      <c r="A48" s="92">
        <v>1952</v>
      </c>
      <c r="B48" s="425">
        <f>avgpeinc!AQ41</f>
        <v>4185452.5103935618</v>
      </c>
      <c r="C48" s="317">
        <f>avgpeinc!AR41</f>
        <v>4210560.0617533838</v>
      </c>
      <c r="D48" s="353"/>
      <c r="E48" s="314"/>
      <c r="F48" s="314"/>
      <c r="G48" s="84">
        <f>avgpeinc!AV41</f>
        <v>6892505.1080465429</v>
      </c>
      <c r="H48" s="530">
        <f>B48*0.0001/'TB5'!B48</f>
        <v>1.6331010135962425E-2</v>
      </c>
      <c r="I48" s="541">
        <f>C48*0.0001/'TB5'!B48</f>
        <v>1.6428976048782663E-2</v>
      </c>
      <c r="J48" s="575"/>
      <c r="K48" s="541"/>
      <c r="L48" s="575"/>
      <c r="M48" s="561">
        <f>G48*0.0001/'TB5'!F48</f>
        <v>1.6688728077075984E-2</v>
      </c>
      <c r="P48" s="540">
        <f>H48-'TB1'!J49</f>
        <v>1.7230030549445288E-4</v>
      </c>
    </row>
    <row r="49" spans="1:16" s="87" customFormat="1" ht="15" customHeight="1" x14ac:dyDescent="0.2">
      <c r="A49" s="92">
        <v>1953</v>
      </c>
      <c r="B49" s="425">
        <f>avgpeinc!AQ42</f>
        <v>4117166.8625707659</v>
      </c>
      <c r="C49" s="317">
        <f>avgpeinc!AR42</f>
        <v>4142990.4897039058</v>
      </c>
      <c r="D49" s="353"/>
      <c r="E49" s="314"/>
      <c r="F49" s="314"/>
      <c r="G49" s="84">
        <f>avgpeinc!AV42</f>
        <v>6784490.0896107322</v>
      </c>
      <c r="H49" s="530">
        <f>B49*0.0001/'TB5'!B49</f>
        <v>1.559605510386915E-2</v>
      </c>
      <c r="I49" s="541">
        <f>C49*0.0001/'TB5'!B49</f>
        <v>1.5693876427413645E-2</v>
      </c>
      <c r="J49" s="575"/>
      <c r="K49" s="541"/>
      <c r="L49" s="575"/>
      <c r="M49" s="561">
        <f>G49*0.0001/'TB5'!F49</f>
        <v>1.5942560267036637E-2</v>
      </c>
      <c r="P49" s="540">
        <f>H49-'TB1'!J50</f>
        <v>1.7725375861499075E-4</v>
      </c>
    </row>
    <row r="50" spans="1:16" s="87" customFormat="1" ht="15" customHeight="1" x14ac:dyDescent="0.2">
      <c r="A50" s="92">
        <v>1954</v>
      </c>
      <c r="B50" s="425">
        <f>avgpeinc!AQ43</f>
        <v>3791351.4452219494</v>
      </c>
      <c r="C50" s="317">
        <f>avgpeinc!AR43</f>
        <v>3816415.8474896057</v>
      </c>
      <c r="D50" s="353"/>
      <c r="E50" s="314"/>
      <c r="F50" s="314"/>
      <c r="G50" s="84">
        <f>avgpeinc!AV43</f>
        <v>6253353.2648399659</v>
      </c>
      <c r="H50" s="530">
        <f>B50*0.0001/'TB5'!B50</f>
        <v>1.4669011216952344E-2</v>
      </c>
      <c r="I50" s="541">
        <f>C50*0.0001/'TB5'!B50</f>
        <v>1.4765987190644739E-2</v>
      </c>
      <c r="J50" s="575"/>
      <c r="K50" s="541"/>
      <c r="L50" s="575"/>
      <c r="M50" s="561">
        <f>G50*0.0001/'TB5'!F50</f>
        <v>1.5015013836085176E-2</v>
      </c>
      <c r="P50" s="540">
        <f>H50-'TB1'!J51</f>
        <v>1.6996843245808274E-4</v>
      </c>
    </row>
    <row r="51" spans="1:16" s="87" customFormat="1" ht="15" customHeight="1" x14ac:dyDescent="0.2">
      <c r="A51" s="92">
        <v>1955</v>
      </c>
      <c r="B51" s="425">
        <f>avgpeinc!AQ44</f>
        <v>4778377.5767712435</v>
      </c>
      <c r="C51" s="317">
        <f>avgpeinc!AR44</f>
        <v>4800259.722804632</v>
      </c>
      <c r="D51" s="353"/>
      <c r="E51" s="314"/>
      <c r="F51" s="314"/>
      <c r="G51" s="84">
        <f>avgpeinc!AV44</f>
        <v>7847856.5277846539</v>
      </c>
      <c r="H51" s="530">
        <f>B51*0.0001/'TB5'!B51</f>
        <v>1.72793409813887E-2</v>
      </c>
      <c r="I51" s="541">
        <f>C51*0.0001/'TB5'!B51</f>
        <v>1.7358470153715628E-2</v>
      </c>
      <c r="J51" s="575"/>
      <c r="K51" s="541"/>
      <c r="L51" s="575"/>
      <c r="M51" s="561">
        <f>G51*0.0001/'TB5'!F51</f>
        <v>1.7626120422523772E-2</v>
      </c>
      <c r="P51" s="540">
        <f>H51-'TB1'!J52</f>
        <v>2.2256044332332955E-4</v>
      </c>
    </row>
    <row r="52" spans="1:16" s="87" customFormat="1" ht="15" customHeight="1" x14ac:dyDescent="0.2">
      <c r="A52" s="92">
        <v>1956</v>
      </c>
      <c r="B52" s="425">
        <f>avgpeinc!AQ45</f>
        <v>4389141.5604844298</v>
      </c>
      <c r="C52" s="317">
        <f>avgpeinc!AR45</f>
        <v>4413224.8043085141</v>
      </c>
      <c r="D52" s="353"/>
      <c r="E52" s="314"/>
      <c r="F52" s="314"/>
      <c r="G52" s="84">
        <f>avgpeinc!AV45</f>
        <v>7221820.9469287228</v>
      </c>
      <c r="H52" s="530">
        <f>B52*0.0001/'TB5'!B52</f>
        <v>1.554897412551591E-2</v>
      </c>
      <c r="I52" s="541">
        <f>C52*0.0001/'TB5'!B52</f>
        <v>1.5634291431854477E-2</v>
      </c>
      <c r="J52" s="575"/>
      <c r="K52" s="541"/>
      <c r="L52" s="575"/>
      <c r="M52" s="561">
        <f>G52*0.0001/'TB5'!F52</f>
        <v>1.5888793938177225E-2</v>
      </c>
      <c r="P52" s="540">
        <f>H52-'TB1'!J53</f>
        <v>1.7513014952266238E-4</v>
      </c>
    </row>
    <row r="53" spans="1:16" s="87" customFormat="1" ht="15" customHeight="1" x14ac:dyDescent="0.2">
      <c r="A53" s="92">
        <v>1957</v>
      </c>
      <c r="B53" s="425">
        <f>avgpeinc!AQ46</f>
        <v>4055770.1575107053</v>
      </c>
      <c r="C53" s="317">
        <f>avgpeinc!AR46</f>
        <v>4080982.3866285756</v>
      </c>
      <c r="D53" s="353"/>
      <c r="E53" s="314"/>
      <c r="F53" s="314"/>
      <c r="G53" s="84">
        <f>avgpeinc!AV46</f>
        <v>6681236.8222741261</v>
      </c>
      <c r="H53" s="530">
        <f>B53*0.0001/'TB5'!B53</f>
        <v>1.4325793065970904E-2</v>
      </c>
      <c r="I53" s="541">
        <f>C53*0.0001/'TB5'!B53</f>
        <v>1.4414847712325946E-2</v>
      </c>
      <c r="J53" s="575"/>
      <c r="K53" s="541"/>
      <c r="L53" s="575"/>
      <c r="M53" s="561">
        <f>G53*0.0001/'TB5'!F53</f>
        <v>1.4663126817819602E-2</v>
      </c>
      <c r="P53" s="540">
        <f>H53-'TB1'!J54</f>
        <v>1.4715491973264251E-4</v>
      </c>
    </row>
    <row r="54" spans="1:16" s="87" customFormat="1" ht="15" customHeight="1" x14ac:dyDescent="0.2">
      <c r="A54" s="92">
        <v>1958</v>
      </c>
      <c r="B54" s="425">
        <f>avgpeinc!AQ47</f>
        <v>3458181.6051417608</v>
      </c>
      <c r="C54" s="317">
        <f>avgpeinc!AR47</f>
        <v>3485476.6754999924</v>
      </c>
      <c r="D54" s="353"/>
      <c r="E54" s="314"/>
      <c r="F54" s="314"/>
      <c r="G54" s="84">
        <f>avgpeinc!AV47</f>
        <v>5714482.6789120873</v>
      </c>
      <c r="H54" s="530">
        <f>B54*0.0001/'TB5'!B54</f>
        <v>1.2552196038021542E-2</v>
      </c>
      <c r="I54" s="541">
        <f>C54*0.0001/'TB5'!B54</f>
        <v>1.2651269225357543E-2</v>
      </c>
      <c r="J54" s="575"/>
      <c r="K54" s="541"/>
      <c r="L54" s="575"/>
      <c r="M54" s="561">
        <f>G54*0.0001/'TB5'!F54</f>
        <v>1.2887784666589542E-2</v>
      </c>
      <c r="P54" s="540">
        <f>H54-'TB1'!J55</f>
        <v>1.1523152168893894E-4</v>
      </c>
    </row>
    <row r="55" spans="1:16" s="87" customFormat="1" ht="15" customHeight="1" x14ac:dyDescent="0.2">
      <c r="A55" s="91">
        <v>1959</v>
      </c>
      <c r="B55" s="426">
        <f>avgpeinc!AQ48</f>
        <v>3915012.6628917512</v>
      </c>
      <c r="C55" s="316">
        <f>avgpeinc!AR48</f>
        <v>3938862.0241758595</v>
      </c>
      <c r="D55" s="354"/>
      <c r="E55" s="315"/>
      <c r="F55" s="315"/>
      <c r="G55" s="88">
        <f>avgpeinc!AV48</f>
        <v>6489609.2076667491</v>
      </c>
      <c r="H55" s="531">
        <f>B55*0.0001/'TB5'!B55</f>
        <v>1.3415757032683995E-2</v>
      </c>
      <c r="I55" s="542">
        <f>C55*0.0001/'TB5'!B55</f>
        <v>1.3497482754647808E-2</v>
      </c>
      <c r="J55" s="576"/>
      <c r="K55" s="542"/>
      <c r="L55" s="576"/>
      <c r="M55" s="562">
        <f>G55*0.0001/'TB5'!F55</f>
        <v>1.3748514298946721E-2</v>
      </c>
      <c r="P55" s="540">
        <f>H55-'TB1'!J56</f>
        <v>1.51501665051363E-4</v>
      </c>
    </row>
    <row r="56" spans="1:16" x14ac:dyDescent="0.2">
      <c r="A56" s="67">
        <v>1960</v>
      </c>
      <c r="B56" s="425">
        <f>avgpeinc!AQ49</f>
        <v>4364140.0423272727</v>
      </c>
      <c r="C56" s="317">
        <f>avgpeinc!AR49</f>
        <v>4389833.9322555549</v>
      </c>
      <c r="D56" s="353"/>
      <c r="E56" s="314"/>
      <c r="F56" s="314"/>
      <c r="G56" s="84">
        <f>avgpeinc!AV49</f>
        <v>7232335.8703052867</v>
      </c>
      <c r="H56" s="530">
        <f>B56*0.0001/'TB5'!B56</f>
        <v>1.4685082465133361E-2</v>
      </c>
      <c r="I56" s="541">
        <f>C56*0.0001/'TB5'!B56</f>
        <v>1.477154094006481E-2</v>
      </c>
      <c r="J56" s="575"/>
      <c r="K56" s="541"/>
      <c r="L56" s="575"/>
      <c r="M56" s="561">
        <f>G56*0.0001/'TB5'!F56</f>
        <v>1.5015668758304094E-2</v>
      </c>
      <c r="P56" s="540">
        <f>H56-'TB1'!J57</f>
        <v>1.6803117280195061E-4</v>
      </c>
    </row>
    <row r="57" spans="1:16" x14ac:dyDescent="0.2">
      <c r="A57" s="67">
        <v>1961</v>
      </c>
      <c r="B57" s="425">
        <f>avgpeinc!AQ50</f>
        <v>4504493.9582801787</v>
      </c>
      <c r="C57" s="317">
        <f>avgpeinc!AR50</f>
        <v>4530544.5347503358</v>
      </c>
      <c r="D57" s="353"/>
      <c r="E57" s="314"/>
      <c r="F57" s="314"/>
      <c r="G57" s="84">
        <f>avgpeinc!AV50</f>
        <v>7395876.8235878432</v>
      </c>
      <c r="H57" s="530">
        <f>B57*0.0001/'TB5'!B57</f>
        <v>1.493853508119922E-2</v>
      </c>
      <c r="I57" s="541">
        <f>C57*0.0001/'TB5'!B57</f>
        <v>1.5024928237475865E-2</v>
      </c>
      <c r="J57" s="575"/>
      <c r="K57" s="541"/>
      <c r="L57" s="575"/>
      <c r="M57" s="561">
        <f>G57*0.0001/'TB5'!F57</f>
        <v>1.526766382753905E-2</v>
      </c>
      <c r="P57" s="540">
        <f>H57-'TB1'!J58</f>
        <v>1.4673535986192351E-4</v>
      </c>
    </row>
    <row r="58" spans="1:16" x14ac:dyDescent="0.2">
      <c r="A58" s="67">
        <v>1962</v>
      </c>
      <c r="B58" s="427">
        <f>avgpeinc!AQ51</f>
        <v>4745794.987679706</v>
      </c>
      <c r="C58" s="318">
        <f>avgpeinc!AR51</f>
        <v>4769806.8483772008</v>
      </c>
      <c r="D58" s="523">
        <f>avgpeinc!AS51</f>
        <v>3628466.336473532</v>
      </c>
      <c r="E58" s="523">
        <f>avgpeinc!AT51</f>
        <v>4649673.6287747212</v>
      </c>
      <c r="F58" s="523">
        <f>avgpeinc!AU51</f>
        <v>4884770.1362387277</v>
      </c>
      <c r="G58" s="81">
        <f>avgpeinc!AV51</f>
        <v>7468243.2388350917</v>
      </c>
      <c r="H58" s="532">
        <f>B58*0.0001/'TB5'!B58</f>
        <v>1.4838076196610928E-2</v>
      </c>
      <c r="I58" s="543">
        <f>C58*0.0001/'TB5'!B58</f>
        <v>1.4913151040673256E-2</v>
      </c>
      <c r="J58" s="543">
        <f>D58*0.0001/'TB5'!C58</f>
        <v>1.1143023148179053E-2</v>
      </c>
      <c r="K58" s="543">
        <f>E58*0.0001/'TB5'!D58</f>
        <v>1.0289653204381464E-2</v>
      </c>
      <c r="L58" s="543">
        <f>F58*0.0001/'TB5'!E58</f>
        <v>2.5012407451868054E-2</v>
      </c>
      <c r="M58" s="550">
        <f>G58*0.0001/'TB5'!F58</f>
        <v>1.5124922618269919E-2</v>
      </c>
      <c r="P58" s="540">
        <f>H58-'TB1'!J59</f>
        <v>0</v>
      </c>
    </row>
    <row r="59" spans="1:16" x14ac:dyDescent="0.2">
      <c r="A59" s="67">
        <v>1963</v>
      </c>
      <c r="B59" s="428">
        <f>avgpeinc!AQ52</f>
        <v>5098043.3579481142</v>
      </c>
      <c r="C59" s="319">
        <f>avgpeinc!AR52</f>
        <v>5120546.2047797898</v>
      </c>
      <c r="D59" s="524">
        <f>avgpeinc!AS52</f>
        <v>3930869.8612005231</v>
      </c>
      <c r="E59" s="524">
        <f>avgpeinc!AT52</f>
        <v>5015013.7420740407</v>
      </c>
      <c r="F59" s="524">
        <f>avgpeinc!AU52</f>
        <v>5281606.692281791</v>
      </c>
      <c r="G59" s="62">
        <f>avgpeinc!AV52</f>
        <v>8059455.8346848078</v>
      </c>
      <c r="H59" s="533">
        <f>B59*0.0001/'TB5'!B59</f>
        <v>1.5420251991599796E-2</v>
      </c>
      <c r="I59" s="544">
        <f>C59*0.0001/'TB5'!B59</f>
        <v>1.5488317236304281E-2</v>
      </c>
      <c r="J59" s="551">
        <f>D59*0.0001/'TB5'!C59</f>
        <v>1.1661254438724653E-2</v>
      </c>
      <c r="K59" s="544">
        <f>E59*0.0001/'TB5'!D59</f>
        <v>1.0706203397893565E-2</v>
      </c>
      <c r="L59" s="551">
        <f>F59*0.0001/'TB5'!E59</f>
        <v>2.60309389432575E-2</v>
      </c>
      <c r="M59" s="552">
        <f>G59*0.0001/'TB5'!F59</f>
        <v>1.5794368460774425E-2</v>
      </c>
      <c r="P59" s="540">
        <f>H59-'TB1'!J60</f>
        <v>0</v>
      </c>
    </row>
    <row r="60" spans="1:16" x14ac:dyDescent="0.2">
      <c r="A60" s="67">
        <v>1964</v>
      </c>
      <c r="B60" s="428">
        <f>avgpeinc!AQ53</f>
        <v>5507761.1083348487</v>
      </c>
      <c r="C60" s="319">
        <f>avgpeinc!AR53</f>
        <v>5528775.4139995398</v>
      </c>
      <c r="D60" s="524">
        <f>avgpeinc!AS53</f>
        <v>4233273.3859275142</v>
      </c>
      <c r="E60" s="524">
        <f>avgpeinc!AT53</f>
        <v>5380353.8553733593</v>
      </c>
      <c r="F60" s="524">
        <f>avgpeinc!AU53</f>
        <v>5678443.2483248543</v>
      </c>
      <c r="G60" s="62">
        <f>avgpeinc!AV53</f>
        <v>8777563.5321085285</v>
      </c>
      <c r="H60" s="533">
        <f>B60*0.0001/'TB5'!B60</f>
        <v>1.6002427786588669E-2</v>
      </c>
      <c r="I60" s="544">
        <f>C60*0.0001/'TB5'!B60</f>
        <v>1.606348343193531E-2</v>
      </c>
      <c r="J60" s="551">
        <f>D60*0.0001/'TB5'!C60</f>
        <v>1.2145403772592545E-2</v>
      </c>
      <c r="K60" s="544">
        <f>E60*0.0001/'TB5'!D60</f>
        <v>1.1094335466623306E-2</v>
      </c>
      <c r="L60" s="551">
        <f>F60*0.0001/'TB5'!E60</f>
        <v>2.6975890621542927E-2</v>
      </c>
      <c r="M60" s="552">
        <f>G60*0.0001/'TB5'!F60</f>
        <v>1.646381430327892E-2</v>
      </c>
      <c r="P60" s="540">
        <f>H60-'TB1'!J61</f>
        <v>0</v>
      </c>
    </row>
    <row r="61" spans="1:16" x14ac:dyDescent="0.2">
      <c r="A61" s="67">
        <v>1965</v>
      </c>
      <c r="B61" s="428">
        <f>avgpeinc!AQ54</f>
        <v>5831120.354168009</v>
      </c>
      <c r="C61" s="319">
        <f>avgpeinc!AR54</f>
        <v>5856936.6313862065</v>
      </c>
      <c r="D61" s="524">
        <f>avgpeinc!AS54</f>
        <v>4536264.2571998239</v>
      </c>
      <c r="E61" s="524">
        <f>avgpeinc!AT54</f>
        <v>5671761.9976352295</v>
      </c>
      <c r="F61" s="524">
        <f>avgpeinc!AU54</f>
        <v>6025502.1171538439</v>
      </c>
      <c r="G61" s="62">
        <f>avgpeinc!AV54</f>
        <v>9245571.4972824883</v>
      </c>
      <c r="H61" s="533">
        <f>B61*0.0001/'TB5'!B61</f>
        <v>1.61094069480896E-2</v>
      </c>
      <c r="I61" s="544">
        <f>C61*0.0001/'TB5'!B61</f>
        <v>1.6180728562176224E-2</v>
      </c>
      <c r="J61" s="551">
        <f>D61*0.0001/'TB5'!C61</f>
        <v>1.2387371442507096E-2</v>
      </c>
      <c r="K61" s="544">
        <f>E61*0.0001/'TB5'!D61</f>
        <v>1.1128637845568822E-2</v>
      </c>
      <c r="L61" s="551">
        <f>F61*0.0001/'TB5'!E61</f>
        <v>2.7287056036767513E-2</v>
      </c>
      <c r="M61" s="552">
        <f>G61*0.0001/'TB5'!F61</f>
        <v>1.6538309864699841E-2</v>
      </c>
      <c r="P61" s="540">
        <f>H61-'TB1'!J62</f>
        <v>0</v>
      </c>
    </row>
    <row r="62" spans="1:16" x14ac:dyDescent="0.2">
      <c r="A62" s="67">
        <v>1966</v>
      </c>
      <c r="B62" s="428">
        <f>avgpeinc!AQ55</f>
        <v>6142880.2812689953</v>
      </c>
      <c r="C62" s="319">
        <f>avgpeinc!AR55</f>
        <v>6173786.2272889661</v>
      </c>
      <c r="D62" s="524">
        <f>avgpeinc!AS55</f>
        <v>4839255.1284721345</v>
      </c>
      <c r="E62" s="524">
        <f>avgpeinc!AT55</f>
        <v>5963170.1398970997</v>
      </c>
      <c r="F62" s="524">
        <f>avgpeinc!AU55</f>
        <v>6372560.9859828344</v>
      </c>
      <c r="G62" s="62">
        <f>avgpeinc!AV55</f>
        <v>9697744.0075086467</v>
      </c>
      <c r="H62" s="533">
        <f>B62*0.0001/'TB5'!B62</f>
        <v>1.621638610959053E-2</v>
      </c>
      <c r="I62" s="544">
        <f>C62*0.0001/'TB5'!B62</f>
        <v>1.6297973692417145E-2</v>
      </c>
      <c r="J62" s="551">
        <f>D62*0.0001/'TB5'!C62</f>
        <v>1.2607085518538954E-2</v>
      </c>
      <c r="K62" s="544">
        <f>E62*0.0001/'TB5'!D62</f>
        <v>1.115977019071579E-2</v>
      </c>
      <c r="L62" s="551">
        <f>F62*0.0001/'TB5'!E62</f>
        <v>2.7570439502596855E-2</v>
      </c>
      <c r="M62" s="552">
        <f>G62*0.0001/'TB5'!F62</f>
        <v>1.6612805426120762E-2</v>
      </c>
      <c r="P62" s="540">
        <f>H62-'TB1'!J63</f>
        <v>0</v>
      </c>
    </row>
    <row r="63" spans="1:16" x14ac:dyDescent="0.2">
      <c r="A63" s="67">
        <v>1967</v>
      </c>
      <c r="B63" s="428">
        <f>avgpeinc!AQ56</f>
        <v>5714580.7522729142</v>
      </c>
      <c r="C63" s="319">
        <f>avgpeinc!AR56</f>
        <v>5745763.8917128798</v>
      </c>
      <c r="D63" s="524">
        <f>avgpeinc!AS56</f>
        <v>4550145.7372613922</v>
      </c>
      <c r="E63" s="524">
        <f>avgpeinc!AT56</f>
        <v>5584222.6281968858</v>
      </c>
      <c r="F63" s="524">
        <f>avgpeinc!AU56</f>
        <v>5921191.2421089122</v>
      </c>
      <c r="G63" s="62">
        <f>avgpeinc!AV56</f>
        <v>9115504.9478611667</v>
      </c>
      <c r="H63" s="534">
        <f>B63*0.0001/'TB5'!B63</f>
        <v>1.4878370799124239E-2</v>
      </c>
      <c r="I63" s="545">
        <f>C63*0.0001/'TB5'!B63</f>
        <v>1.4959558611735702E-2</v>
      </c>
      <c r="J63" s="551">
        <f>D63*0.0001/'TB5'!C63</f>
        <v>1.1627710890024899E-2</v>
      </c>
      <c r="K63" s="544">
        <f>E63*0.0001/'TB5'!D63</f>
        <v>1.0456639109179376E-2</v>
      </c>
      <c r="L63" s="551">
        <f>F63*0.0001/'TB5'!E63</f>
        <v>2.4564716499298814E-2</v>
      </c>
      <c r="M63" s="552">
        <f>G63*0.0001/'TB5'!F63</f>
        <v>1.5139190480113028E-2</v>
      </c>
      <c r="P63" s="540">
        <f>H63-'TB1'!J64</f>
        <v>0</v>
      </c>
    </row>
    <row r="64" spans="1:16" x14ac:dyDescent="0.2">
      <c r="A64" s="67">
        <v>1968</v>
      </c>
      <c r="B64" s="428">
        <f>avgpeinc!AQ57</f>
        <v>5733102.744975253</v>
      </c>
      <c r="C64" s="319">
        <f>avgpeinc!AR57</f>
        <v>5766704.232538797</v>
      </c>
      <c r="D64" s="524">
        <f>avgpeinc!AS57</f>
        <v>4570740.7674928121</v>
      </c>
      <c r="E64" s="524">
        <f>avgpeinc!AT57</f>
        <v>5618967.4113473613</v>
      </c>
      <c r="F64" s="524">
        <f>avgpeinc!AU57</f>
        <v>5917533.1562792864</v>
      </c>
      <c r="G64" s="62">
        <f>avgpeinc!AV57</f>
        <v>9060870.7547640223</v>
      </c>
      <c r="H64" s="534">
        <f>B64*0.0001/'TB5'!B64</f>
        <v>1.4502724166959524E-2</v>
      </c>
      <c r="I64" s="545">
        <f>C64*0.0001/'TB5'!B64</f>
        <v>1.458772405749187E-2</v>
      </c>
      <c r="J64" s="551">
        <f>D64*0.0001/'TB5'!C64</f>
        <v>1.1403270415030418E-2</v>
      </c>
      <c r="K64" s="544">
        <f>E64*0.0001/'TB5'!D64</f>
        <v>1.0301088157575577E-2</v>
      </c>
      <c r="L64" s="551">
        <f>F64*0.0001/'TB5'!E64</f>
        <v>2.3657366982661195E-2</v>
      </c>
      <c r="M64" s="552">
        <f>G64*0.0001/'TB5'!F64</f>
        <v>1.4720401726663109E-2</v>
      </c>
      <c r="P64" s="540">
        <f>H64-'TB1'!J65</f>
        <v>0</v>
      </c>
    </row>
    <row r="65" spans="1:16" x14ac:dyDescent="0.2">
      <c r="A65" s="72">
        <v>1969</v>
      </c>
      <c r="B65" s="429">
        <f>avgpeinc!AQ58</f>
        <v>5328700.3618971454</v>
      </c>
      <c r="C65" s="320">
        <f>avgpeinc!AR58</f>
        <v>5368043.4967862591</v>
      </c>
      <c r="D65" s="526">
        <f>avgpeinc!AS58</f>
        <v>4251352.1030471493</v>
      </c>
      <c r="E65" s="526">
        <f>avgpeinc!AT58</f>
        <v>5273157.0271552345</v>
      </c>
      <c r="F65" s="526">
        <f>avgpeinc!AU58</f>
        <v>5457850.2559631551</v>
      </c>
      <c r="G65" s="68">
        <f>avgpeinc!AV58</f>
        <v>8504895.2536494117</v>
      </c>
      <c r="H65" s="535">
        <f>B65*0.0001/'TB5'!B65</f>
        <v>1.3303058338351546E-2</v>
      </c>
      <c r="I65" s="546">
        <f>C65*0.0001/'TB5'!B65</f>
        <v>1.3401278163655661E-2</v>
      </c>
      <c r="J65" s="553">
        <f>D65*0.0001/'TB5'!C65</f>
        <v>1.041493340744637E-2</v>
      </c>
      <c r="K65" s="547">
        <f>E65*0.0001/'TB5'!D65</f>
        <v>9.4598816212965176E-3</v>
      </c>
      <c r="L65" s="553">
        <f>F65*0.0001/'TB5'!E65</f>
        <v>2.1800044080009684E-2</v>
      </c>
      <c r="M65" s="554">
        <f>G65*0.0001/'TB5'!F65</f>
        <v>1.3579799327999353E-2</v>
      </c>
      <c r="P65" s="540">
        <f>H65-'TB1'!J66</f>
        <v>0</v>
      </c>
    </row>
    <row r="66" spans="1:16" x14ac:dyDescent="0.2">
      <c r="A66" s="67">
        <v>1970</v>
      </c>
      <c r="B66" s="428">
        <f>avgpeinc!AQ59</f>
        <v>4698244.8778939713</v>
      </c>
      <c r="C66" s="319">
        <f>avgpeinc!AR59</f>
        <v>4743767.6903071469</v>
      </c>
      <c r="D66" s="524">
        <f>avgpeinc!AS59</f>
        <v>3756503.6554843835</v>
      </c>
      <c r="E66" s="524">
        <f>avgpeinc!AT59</f>
        <v>4670471.3482330693</v>
      </c>
      <c r="F66" s="524">
        <f>avgpeinc!AU59</f>
        <v>4791242.5328940954</v>
      </c>
      <c r="G66" s="62">
        <f>avgpeinc!AV59</f>
        <v>7473447.5461357683</v>
      </c>
      <c r="H66" s="534">
        <f>B66*0.0001/'TB5'!B66</f>
        <v>1.2022055016132072E-2</v>
      </c>
      <c r="I66" s="545">
        <f>C66*0.0001/'TB5'!B66</f>
        <v>1.2138540590967748E-2</v>
      </c>
      <c r="J66" s="551">
        <f>D66*0.0001/'TB5'!C66</f>
        <v>9.4213887568912486E-3</v>
      </c>
      <c r="K66" s="544">
        <f>E66*0.0001/'TB5'!D66</f>
        <v>8.5910278248775285E-3</v>
      </c>
      <c r="L66" s="551">
        <f>F66*0.0001/'TB5'!E66</f>
        <v>1.9762213596550282E-2</v>
      </c>
      <c r="M66" s="552">
        <f>G66*0.0001/'TB5'!F66</f>
        <v>1.2319536996074019E-2</v>
      </c>
      <c r="P66" s="540">
        <f>H66-'TB1'!J67</f>
        <v>0</v>
      </c>
    </row>
    <row r="67" spans="1:16" x14ac:dyDescent="0.2">
      <c r="A67" s="67">
        <v>1971</v>
      </c>
      <c r="B67" s="428">
        <f>avgpeinc!AQ60</f>
        <v>4702996.8566125957</v>
      </c>
      <c r="C67" s="319">
        <f>avgpeinc!AR60</f>
        <v>4755414.2671488188</v>
      </c>
      <c r="D67" s="524">
        <f>avgpeinc!AS60</f>
        <v>3786429.6969704069</v>
      </c>
      <c r="E67" s="524">
        <f>avgpeinc!AT60</f>
        <v>4734562.2252750192</v>
      </c>
      <c r="F67" s="524">
        <f>avgpeinc!AU60</f>
        <v>4759189.1973206196</v>
      </c>
      <c r="G67" s="62">
        <f>avgpeinc!AV60</f>
        <v>7504403.8385074744</v>
      </c>
      <c r="H67" s="534">
        <f>B67*0.0001/'TB5'!B67</f>
        <v>1.1973678432696032E-2</v>
      </c>
      <c r="I67" s="545">
        <f>C67*0.0001/'TB5'!B67</f>
        <v>1.2107131470656896E-2</v>
      </c>
      <c r="J67" s="551">
        <f>D67*0.0001/'TB5'!C67</f>
        <v>9.4387547924270621E-3</v>
      </c>
      <c r="K67" s="544">
        <f>E67*0.0001/'TB5'!D67</f>
        <v>8.7024571575966547E-3</v>
      </c>
      <c r="L67" s="551">
        <f>F67*0.0001/'TB5'!E67</f>
        <v>1.9341117067597221E-2</v>
      </c>
      <c r="M67" s="552">
        <f>G67*0.0001/'TB5'!F67</f>
        <v>1.2316635838942602E-2</v>
      </c>
      <c r="P67" s="540">
        <f>H67-'TB1'!J68</f>
        <v>0</v>
      </c>
    </row>
    <row r="68" spans="1:16" x14ac:dyDescent="0.2">
      <c r="A68" s="67">
        <v>1972</v>
      </c>
      <c r="B68" s="428">
        <f>avgpeinc!AQ61</f>
        <v>4785366.3850869332</v>
      </c>
      <c r="C68" s="319">
        <f>avgpeinc!AR61</f>
        <v>4853927.4509629533</v>
      </c>
      <c r="D68" s="524">
        <f>avgpeinc!AS61</f>
        <v>3869108.3800261277</v>
      </c>
      <c r="E68" s="524">
        <f>avgpeinc!AT61</f>
        <v>4908949.6808972601</v>
      </c>
      <c r="F68" s="524">
        <f>avgpeinc!AU61</f>
        <v>4793957.1506575318</v>
      </c>
      <c r="G68" s="62">
        <f>avgpeinc!AV61</f>
        <v>7560537.2428324847</v>
      </c>
      <c r="H68" s="534">
        <f>B68*0.0001/'TB5'!B68</f>
        <v>1.1754076071156309E-2</v>
      </c>
      <c r="I68" s="545">
        <f>C68*0.0001/'TB5'!B68</f>
        <v>1.1922479474151263E-2</v>
      </c>
      <c r="J68" s="551">
        <f>D68*0.0001/'TB5'!C68</f>
        <v>9.3634030286011694E-3</v>
      </c>
      <c r="K68" s="544">
        <f>E68*0.0001/'TB5'!D68</f>
        <v>8.7397979157231021E-3</v>
      </c>
      <c r="L68" s="551">
        <f>F68*0.0001/'TB5'!E68</f>
        <v>1.8514808341478787E-2</v>
      </c>
      <c r="M68" s="552">
        <f>G68*0.0001/'TB5'!F68</f>
        <v>1.2178372366179248E-2</v>
      </c>
      <c r="P68" s="540">
        <f>H68-'TB1'!J69</f>
        <v>0</v>
      </c>
    </row>
    <row r="69" spans="1:16" x14ac:dyDescent="0.2">
      <c r="A69" s="67">
        <v>1973</v>
      </c>
      <c r="B69" s="428">
        <f>avgpeinc!AQ62</f>
        <v>4656278.5154866735</v>
      </c>
      <c r="C69" s="319">
        <f>avgpeinc!AR62</f>
        <v>4744058.7693795282</v>
      </c>
      <c r="D69" s="524">
        <f>avgpeinc!AS62</f>
        <v>3835539.6750404853</v>
      </c>
      <c r="E69" s="524">
        <f>avgpeinc!AT62</f>
        <v>4888487.7922043204</v>
      </c>
      <c r="F69" s="524">
        <f>avgpeinc!AU62</f>
        <v>4574044.1029018369</v>
      </c>
      <c r="G69" s="62">
        <f>avgpeinc!AV62</f>
        <v>7389056.4173611104</v>
      </c>
      <c r="H69" s="534">
        <f>B69*0.0001/'TB5'!B69</f>
        <v>1.0977496178838919E-2</v>
      </c>
      <c r="I69" s="545">
        <f>C69*0.0001/'TB5'!B69</f>
        <v>1.1184444152092965E-2</v>
      </c>
      <c r="J69" s="551">
        <f>D69*0.0001/'TB5'!C69</f>
        <v>8.8894689564540386E-3</v>
      </c>
      <c r="K69" s="544">
        <f>E69*0.0001/'TB5'!D69</f>
        <v>8.3201838553463858E-3</v>
      </c>
      <c r="L69" s="551">
        <f>F69*0.0001/'TB5'!E69</f>
        <v>1.7007743026965727E-2</v>
      </c>
      <c r="M69" s="552">
        <f>G69*0.0001/'TB5'!F69</f>
        <v>1.1424007070672816E-2</v>
      </c>
      <c r="P69" s="540">
        <f>H69-'TB1'!J70</f>
        <v>0</v>
      </c>
    </row>
    <row r="70" spans="1:16" x14ac:dyDescent="0.2">
      <c r="A70" s="67">
        <v>1974</v>
      </c>
      <c r="B70" s="428">
        <f>avgpeinc!AQ63</f>
        <v>4361691.724974297</v>
      </c>
      <c r="C70" s="319">
        <f>avgpeinc!AR63</f>
        <v>4451945.8913297579</v>
      </c>
      <c r="D70" s="524">
        <f>avgpeinc!AS63</f>
        <v>3639060.7642427823</v>
      </c>
      <c r="E70" s="524">
        <f>avgpeinc!AT63</f>
        <v>4676293.7861005664</v>
      </c>
      <c r="F70" s="524">
        <f>avgpeinc!AU63</f>
        <v>4184650.5226708837</v>
      </c>
      <c r="G70" s="62">
        <f>avgpeinc!AV63</f>
        <v>6924766.0593700809</v>
      </c>
      <c r="H70" s="534">
        <f>B70*0.0001/'TB5'!B70</f>
        <v>1.058458345244162E-2</v>
      </c>
      <c r="I70" s="545">
        <f>C70*0.0001/'TB5'!B70</f>
        <v>1.0803604606607566E-2</v>
      </c>
      <c r="J70" s="551">
        <f>D70*0.0001/'TB5'!C70</f>
        <v>8.6395767544615847E-3</v>
      </c>
      <c r="K70" s="544">
        <f>E70*0.0001/'TB5'!D70</f>
        <v>8.2241781961300831E-3</v>
      </c>
      <c r="L70" s="551">
        <f>F70*0.0001/'TB5'!E70</f>
        <v>1.5875450340075759E-2</v>
      </c>
      <c r="M70" s="552">
        <f>G70*0.0001/'TB5'!F70</f>
        <v>1.1053059759888129E-2</v>
      </c>
      <c r="P70" s="540">
        <f>H70-'TB1'!J71</f>
        <v>0</v>
      </c>
    </row>
    <row r="71" spans="1:16" x14ac:dyDescent="0.2">
      <c r="A71" s="67">
        <v>1975</v>
      </c>
      <c r="B71" s="428">
        <f>avgpeinc!AQ64</f>
        <v>4316725.9081084887</v>
      </c>
      <c r="C71" s="319">
        <f>avgpeinc!AR64</f>
        <v>4392155.0411368227</v>
      </c>
      <c r="D71" s="524">
        <f>avgpeinc!AS64</f>
        <v>3579982.3326962483</v>
      </c>
      <c r="E71" s="524">
        <f>avgpeinc!AT64</f>
        <v>4608237.673940829</v>
      </c>
      <c r="F71" s="524">
        <f>avgpeinc!AU64</f>
        <v>4142461.4057661984</v>
      </c>
      <c r="G71" s="62">
        <f>avgpeinc!AV64</f>
        <v>6839348.6590299597</v>
      </c>
      <c r="H71" s="534">
        <f>B71*0.0001/'TB5'!B71</f>
        <v>1.0823367848644239E-2</v>
      </c>
      <c r="I71" s="545">
        <f>C71*0.0001/'TB5'!B71</f>
        <v>1.1012492029944811E-2</v>
      </c>
      <c r="J71" s="551">
        <f>D71*0.0001/'TB5'!C71</f>
        <v>8.9004982502487451E-3</v>
      </c>
      <c r="K71" s="544">
        <f>E71*0.0001/'TB5'!D71</f>
        <v>8.5725719335521013E-3</v>
      </c>
      <c r="L71" s="551">
        <f>F71*0.0001/'TB5'!E71</f>
        <v>1.560527808148748E-2</v>
      </c>
      <c r="M71" s="552">
        <f>G71*0.0001/'TB5'!F71</f>
        <v>1.1341859481149186E-2</v>
      </c>
      <c r="P71" s="540">
        <f>H71-'TB1'!J72</f>
        <v>0</v>
      </c>
    </row>
    <row r="72" spans="1:16" x14ac:dyDescent="0.2">
      <c r="A72" s="67">
        <v>1976</v>
      </c>
      <c r="B72" s="428">
        <f>avgpeinc!AQ65</f>
        <v>4520878.9590755161</v>
      </c>
      <c r="C72" s="319">
        <f>avgpeinc!AR65</f>
        <v>4620498.5551031688</v>
      </c>
      <c r="D72" s="524">
        <f>avgpeinc!AS65</f>
        <v>3747574.7971780249</v>
      </c>
      <c r="E72" s="524">
        <f>avgpeinc!AT65</f>
        <v>4821840.4692756766</v>
      </c>
      <c r="F72" s="524">
        <f>avgpeinc!AU65</f>
        <v>4376804.0501174899</v>
      </c>
      <c r="G72" s="62">
        <f>avgpeinc!AV65</f>
        <v>7146244.9436466629</v>
      </c>
      <c r="H72" s="534">
        <f>B72*0.0001/'TB5'!B72</f>
        <v>1.0935342343437069E-2</v>
      </c>
      <c r="I72" s="545">
        <f>C72*0.0001/'TB5'!B72</f>
        <v>1.1176307517806626E-2</v>
      </c>
      <c r="J72" s="551">
        <f>D72*0.0001/'TB5'!C72</f>
        <v>8.9883429989523478E-3</v>
      </c>
      <c r="K72" s="544">
        <f>E72*0.0001/'TB5'!D72</f>
        <v>8.6894359030536012E-3</v>
      </c>
      <c r="L72" s="551">
        <f>F72*0.0001/'TB5'!E72</f>
        <v>1.5709289291697459E-2</v>
      </c>
      <c r="M72" s="552">
        <f>G72*0.0001/'TB5'!F72</f>
        <v>1.1484980091182704E-2</v>
      </c>
      <c r="P72" s="540">
        <f>H72-'TB1'!J73</f>
        <v>0</v>
      </c>
    </row>
    <row r="73" spans="1:16" x14ac:dyDescent="0.2">
      <c r="A73" s="67">
        <v>1977</v>
      </c>
      <c r="B73" s="428">
        <f>avgpeinc!AQ66</f>
        <v>4720261.8719673296</v>
      </c>
      <c r="C73" s="319">
        <f>avgpeinc!AR66</f>
        <v>4830051.8676613811</v>
      </c>
      <c r="D73" s="524">
        <f>avgpeinc!AS66</f>
        <v>3909164.4781417795</v>
      </c>
      <c r="E73" s="524">
        <f>avgpeinc!AT66</f>
        <v>5088318.7863188935</v>
      </c>
      <c r="F73" s="524">
        <f>avgpeinc!AU66</f>
        <v>4527066.3330460396</v>
      </c>
      <c r="G73" s="62">
        <f>avgpeinc!AV66</f>
        <v>7390313.2790871449</v>
      </c>
      <c r="H73" s="534">
        <f>B73*0.0001/'TB5'!B73</f>
        <v>1.1073625514727681E-2</v>
      </c>
      <c r="I73" s="545">
        <f>C73*0.0001/'TB5'!B73</f>
        <v>1.1331190313155439E-2</v>
      </c>
      <c r="J73" s="551">
        <f>D73*0.0001/'TB5'!C73</f>
        <v>9.153858480610122E-3</v>
      </c>
      <c r="K73" s="544">
        <f>E73*0.0001/'TB5'!D73</f>
        <v>8.9338912526322201E-3</v>
      </c>
      <c r="L73" s="551">
        <f>F73*0.0001/'TB5'!E73</f>
        <v>1.5616209930230609E-2</v>
      </c>
      <c r="M73" s="552">
        <f>G73*0.0001/'TB5'!F73</f>
        <v>1.1649994987926959E-2</v>
      </c>
      <c r="P73" s="540">
        <f>H73-'TB1'!J74</f>
        <v>0</v>
      </c>
    </row>
    <row r="74" spans="1:16" x14ac:dyDescent="0.2">
      <c r="A74" s="67">
        <v>1978</v>
      </c>
      <c r="B74" s="428">
        <f>avgpeinc!AQ67</f>
        <v>5095206.0057591163</v>
      </c>
      <c r="C74" s="319">
        <f>avgpeinc!AR67</f>
        <v>5224660.912111247</v>
      </c>
      <c r="D74" s="524">
        <f>avgpeinc!AS67</f>
        <v>4283353.600933753</v>
      </c>
      <c r="E74" s="524">
        <f>avgpeinc!AT67</f>
        <v>5595242.9289872432</v>
      </c>
      <c r="F74" s="524">
        <f>avgpeinc!AU67</f>
        <v>4794289.9443552447</v>
      </c>
      <c r="G74" s="62">
        <f>avgpeinc!AV67</f>
        <v>7955539.789516272</v>
      </c>
      <c r="H74" s="534">
        <f>B74*0.0001/'TB5'!B74</f>
        <v>1.1543021504412556E-2</v>
      </c>
      <c r="I74" s="545">
        <f>C74*0.0001/'TB5'!B74</f>
        <v>1.1836297333924719E-2</v>
      </c>
      <c r="J74" s="551">
        <f>D74*0.0001/'TB5'!C74</f>
        <v>9.6245751952771501E-3</v>
      </c>
      <c r="K74" s="544">
        <f>E74*0.0001/'TB5'!D74</f>
        <v>9.5230866430837113E-3</v>
      </c>
      <c r="L74" s="551">
        <f>F74*0.0001/'TB5'!E74</f>
        <v>1.586933893488085E-2</v>
      </c>
      <c r="M74" s="552">
        <f>G74*0.0001/'TB5'!F74</f>
        <v>1.2186951206048848E-2</v>
      </c>
      <c r="P74" s="540">
        <f>H74-'TB1'!J75</f>
        <v>0</v>
      </c>
    </row>
    <row r="75" spans="1:16" x14ac:dyDescent="0.2">
      <c r="A75" s="72">
        <v>1979</v>
      </c>
      <c r="B75" s="429">
        <f>avgpeinc!AQ68</f>
        <v>5791699.4685565652</v>
      </c>
      <c r="C75" s="320">
        <f>avgpeinc!AR68</f>
        <v>5940679.6555229463</v>
      </c>
      <c r="D75" s="526">
        <f>avgpeinc!AS68</f>
        <v>4902244.2507139463</v>
      </c>
      <c r="E75" s="526">
        <f>avgpeinc!AT68</f>
        <v>6377759.3549683327</v>
      </c>
      <c r="F75" s="526">
        <f>avgpeinc!AU68</f>
        <v>5415276.5424440475</v>
      </c>
      <c r="G75" s="68">
        <f>avgpeinc!AV68</f>
        <v>9056502.1448890846</v>
      </c>
      <c r="H75" s="536">
        <f>B75*0.0001/'TB5'!B75</f>
        <v>1.3071871362626551E-2</v>
      </c>
      <c r="I75" s="547">
        <f>C75*0.0001/'TB5'!B75</f>
        <v>1.3408119790256022E-2</v>
      </c>
      <c r="J75" s="553">
        <f>D75*0.0001/'TB5'!C75</f>
        <v>1.0984410531818867E-2</v>
      </c>
      <c r="K75" s="547">
        <f>E75*0.0001/'TB5'!D75</f>
        <v>1.0823463089764118E-2</v>
      </c>
      <c r="L75" s="553">
        <f>F75*0.0001/'TB5'!E75</f>
        <v>1.7760833725333214E-2</v>
      </c>
      <c r="M75" s="554">
        <f>G75*0.0001/'TB5'!F75</f>
        <v>1.3881580904126167E-2</v>
      </c>
      <c r="P75" s="540">
        <f>H75-'TB1'!J76</f>
        <v>0</v>
      </c>
    </row>
    <row r="76" spans="1:16" x14ac:dyDescent="0.2">
      <c r="A76" s="67">
        <v>1980</v>
      </c>
      <c r="B76" s="428">
        <f>avgpeinc!AQ69</f>
        <v>5058695.5203042617</v>
      </c>
      <c r="C76" s="319">
        <f>avgpeinc!AR69</f>
        <v>5217099.5722457338</v>
      </c>
      <c r="D76" s="524">
        <f>avgpeinc!AS69</f>
        <v>4352492.245140099</v>
      </c>
      <c r="E76" s="524">
        <f>avgpeinc!AT69</f>
        <v>5829507.5926186098</v>
      </c>
      <c r="F76" s="524">
        <f>avgpeinc!AU69</f>
        <v>4514582.1256652223</v>
      </c>
      <c r="G76" s="62">
        <f>avgpeinc!AV69</f>
        <v>7934880.4366247095</v>
      </c>
      <c r="H76" s="533">
        <f>B76*0.0001/'TB5'!B76</f>
        <v>1.1760076507925987E-2</v>
      </c>
      <c r="I76" s="544">
        <f>C76*0.0001/'TB5'!B76</f>
        <v>1.212832238525152E-2</v>
      </c>
      <c r="J76" s="551">
        <f>D76*0.0001/'TB5'!C76</f>
        <v>1.0081671178340912E-2</v>
      </c>
      <c r="K76" s="544">
        <f>E76*0.0001/'TB5'!D76</f>
        <v>1.0284208692610266E-2</v>
      </c>
      <c r="L76" s="551">
        <f>F76*0.0001/'TB5'!E76</f>
        <v>1.4961870387196543E-2</v>
      </c>
      <c r="M76" s="552">
        <f>G76*0.0001/'TB5'!F76</f>
        <v>1.2596236541867254E-2</v>
      </c>
      <c r="P76" s="540">
        <f>H76-'TB1'!J77</f>
        <v>0</v>
      </c>
    </row>
    <row r="77" spans="1:16" x14ac:dyDescent="0.2">
      <c r="A77" s="67">
        <v>1981</v>
      </c>
      <c r="B77" s="428">
        <f>avgpeinc!AQ70</f>
        <v>5342786.2552453522</v>
      </c>
      <c r="C77" s="319">
        <f>avgpeinc!AR70</f>
        <v>5496803.2224938627</v>
      </c>
      <c r="D77" s="524">
        <f>avgpeinc!AS70</f>
        <v>4616378.6305805128</v>
      </c>
      <c r="E77" s="524">
        <f>avgpeinc!AT70</f>
        <v>6041173.4631251553</v>
      </c>
      <c r="F77" s="524">
        <f>avgpeinc!AU70</f>
        <v>4860120.4143004725</v>
      </c>
      <c r="G77" s="62">
        <f>avgpeinc!AV70</f>
        <v>8340509.9617074672</v>
      </c>
      <c r="H77" s="533">
        <f>B77*0.0001/'TB5'!B77</f>
        <v>1.2325779534876345E-2</v>
      </c>
      <c r="I77" s="544">
        <f>C77*0.0001/'TB5'!B77</f>
        <v>1.2681095860898496E-2</v>
      </c>
      <c r="J77" s="551">
        <f>D77*0.0001/'TB5'!C77</f>
        <v>1.069381181150675E-2</v>
      </c>
      <c r="K77" s="544">
        <f>E77*0.0001/'TB5'!D77</f>
        <v>1.0688569396734238E-2</v>
      </c>
      <c r="L77" s="551">
        <f>F77*0.0001/'TB5'!E77</f>
        <v>1.5678919851779938E-2</v>
      </c>
      <c r="M77" s="552">
        <f>G77*0.0001/'TB5'!F77</f>
        <v>1.3193273916840555E-2</v>
      </c>
      <c r="P77" s="540">
        <f>H77-'TB1'!J78</f>
        <v>0</v>
      </c>
    </row>
    <row r="78" spans="1:16" x14ac:dyDescent="0.2">
      <c r="A78" s="67">
        <v>1982</v>
      </c>
      <c r="B78" s="428">
        <f>avgpeinc!AQ71</f>
        <v>6551785.805142859</v>
      </c>
      <c r="C78" s="319">
        <f>avgpeinc!AR71</f>
        <v>6704618.758406125</v>
      </c>
      <c r="D78" s="524">
        <f>avgpeinc!AS71</f>
        <v>5710796.9094641795</v>
      </c>
      <c r="E78" s="524">
        <f>avgpeinc!AT71</f>
        <v>7436814.8594555371</v>
      </c>
      <c r="F78" s="524">
        <f>avgpeinc!AU71</f>
        <v>5937525.6821228955</v>
      </c>
      <c r="G78" s="62">
        <f>avgpeinc!AV71</f>
        <v>10216519.836322673</v>
      </c>
      <c r="H78" s="533">
        <f>B78*0.0001/'TB5'!B78</f>
        <v>1.5628645196557045E-2</v>
      </c>
      <c r="I78" s="544">
        <f>C78*0.0001/'TB5'!B78</f>
        <v>1.5993213281035423E-2</v>
      </c>
      <c r="J78" s="551">
        <f>D78*0.0001/'TB5'!C78</f>
        <v>1.3755546882748602E-2</v>
      </c>
      <c r="K78" s="544">
        <f>E78*0.0001/'TB5'!D78</f>
        <v>1.3661252334713936E-2</v>
      </c>
      <c r="L78" s="551">
        <f>F78*0.0001/'TB5'!E78</f>
        <v>1.9473029300570485E-2</v>
      </c>
      <c r="M78" s="552">
        <f>G78*0.0001/'TB5'!F78</f>
        <v>1.6748491674661636E-2</v>
      </c>
      <c r="P78" s="540">
        <f>H78-'TB1'!J79</f>
        <v>0</v>
      </c>
    </row>
    <row r="79" spans="1:16" x14ac:dyDescent="0.2">
      <c r="A79" s="67">
        <v>1983</v>
      </c>
      <c r="B79" s="428">
        <f>avgpeinc!AQ72</f>
        <v>7655699.5996614834</v>
      </c>
      <c r="C79" s="319">
        <f>avgpeinc!AR72</f>
        <v>7836865.0505981036</v>
      </c>
      <c r="D79" s="524">
        <f>avgpeinc!AS72</f>
        <v>6676558.5885963216</v>
      </c>
      <c r="E79" s="524">
        <f>avgpeinc!AT72</f>
        <v>8588181.6070997901</v>
      </c>
      <c r="F79" s="524">
        <f>avgpeinc!AU72</f>
        <v>6984159.5759844426</v>
      </c>
      <c r="G79" s="62">
        <f>avgpeinc!AV72</f>
        <v>11680620.802656736</v>
      </c>
      <c r="H79" s="533">
        <f>B79*0.0001/'TB5'!B79</f>
        <v>1.7979970201849941E-2</v>
      </c>
      <c r="I79" s="544">
        <f>C79*0.0001/'TB5'!B79</f>
        <v>1.840545050799847E-2</v>
      </c>
      <c r="J79" s="551">
        <f>D79*0.0001/'TB5'!C79</f>
        <v>1.5949448570609096E-2</v>
      </c>
      <c r="K79" s="544">
        <f>E79*0.0001/'TB5'!D79</f>
        <v>1.5772596001625061E-2</v>
      </c>
      <c r="L79" s="551">
        <f>F79*0.0001/'TB5'!E79</f>
        <v>2.2005803883075714E-2</v>
      </c>
      <c r="M79" s="552">
        <f>G79*0.0001/'TB5'!F79</f>
        <v>1.8942989408969876E-2</v>
      </c>
      <c r="P79" s="540">
        <f>H79-'TB1'!J80</f>
        <v>0</v>
      </c>
    </row>
    <row r="80" spans="1:16" x14ac:dyDescent="0.2">
      <c r="A80" s="67">
        <v>1984</v>
      </c>
      <c r="B80" s="428">
        <f>avgpeinc!AQ73</f>
        <v>8801844.1436706334</v>
      </c>
      <c r="C80" s="319">
        <f>avgpeinc!AR73</f>
        <v>9029170.9095832836</v>
      </c>
      <c r="D80" s="524">
        <f>avgpeinc!AS73</f>
        <v>8293815.191577605</v>
      </c>
      <c r="E80" s="524">
        <f>avgpeinc!AT73</f>
        <v>10179173.294337507</v>
      </c>
      <c r="F80" s="524">
        <f>avgpeinc!AU73</f>
        <v>7713229.3459635163</v>
      </c>
      <c r="G80" s="62">
        <f>avgpeinc!AV73</f>
        <v>13567082.174417855</v>
      </c>
      <c r="H80" s="533">
        <f>B80*0.0001/'TB5'!B80</f>
        <v>1.9380480051040646E-2</v>
      </c>
      <c r="I80" s="544">
        <f>C80*0.0001/'TB5'!B80</f>
        <v>1.988102309405804E-2</v>
      </c>
      <c r="J80" s="551">
        <f>D80*0.0001/'TB5'!C80</f>
        <v>1.8658846616744992E-2</v>
      </c>
      <c r="K80" s="544">
        <f>E80*0.0001/'TB5'!D80</f>
        <v>1.7623376101255417E-2</v>
      </c>
      <c r="L80" s="551">
        <f>F80*0.0001/'TB5'!E80</f>
        <v>2.2645574063062664E-2</v>
      </c>
      <c r="M80" s="552">
        <f>G80*0.0001/'TB5'!F80</f>
        <v>2.0641434937715527E-2</v>
      </c>
      <c r="P80" s="540">
        <f>H80-'TB1'!J81</f>
        <v>0</v>
      </c>
    </row>
    <row r="81" spans="1:16" x14ac:dyDescent="0.2">
      <c r="A81" s="67">
        <v>1985</v>
      </c>
      <c r="B81" s="428">
        <f>avgpeinc!AQ74</f>
        <v>9041287.1164889541</v>
      </c>
      <c r="C81" s="319">
        <f>avgpeinc!AR74</f>
        <v>9232735.2629949749</v>
      </c>
      <c r="D81" s="524">
        <f>avgpeinc!AS74</f>
        <v>8412719.3865085356</v>
      </c>
      <c r="E81" s="524">
        <f>avgpeinc!AT74</f>
        <v>10124874.890411709</v>
      </c>
      <c r="F81" s="524">
        <f>avgpeinc!AU74</f>
        <v>8418242.7396441922</v>
      </c>
      <c r="G81" s="62">
        <f>avgpeinc!AV74</f>
        <v>13319065.771505725</v>
      </c>
      <c r="H81" s="533">
        <f>B81*0.0001/'TB5'!B81</f>
        <v>1.9570246338844296E-2</v>
      </c>
      <c r="I81" s="544">
        <f>C81*0.0001/'TB5'!B81</f>
        <v>1.9984643906354901E-2</v>
      </c>
      <c r="J81" s="551">
        <f>D81*0.0001/'TB5'!C81</f>
        <v>1.8642242997884754E-2</v>
      </c>
      <c r="K81" s="544">
        <f>E81*0.0001/'TB5'!D81</f>
        <v>1.7246812582015991E-2</v>
      </c>
      <c r="L81" s="551">
        <f>F81*0.0001/'TB5'!E81</f>
        <v>2.4206696078181267E-2</v>
      </c>
      <c r="M81" s="552">
        <f>G81*0.0001/'TB5'!F81</f>
        <v>2.0008716732263565E-2</v>
      </c>
      <c r="P81" s="540">
        <f>H81-'TB1'!J82</f>
        <v>0</v>
      </c>
    </row>
    <row r="82" spans="1:16" x14ac:dyDescent="0.2">
      <c r="A82" s="67">
        <v>1986</v>
      </c>
      <c r="B82" s="428">
        <f>avgpeinc!AQ75</f>
        <v>8514443.3630352989</v>
      </c>
      <c r="C82" s="319">
        <f>avgpeinc!AR75</f>
        <v>8786057.3257661089</v>
      </c>
      <c r="D82" s="524">
        <f>avgpeinc!AS75</f>
        <v>8047253.3243922368</v>
      </c>
      <c r="E82" s="524">
        <f>avgpeinc!AT75</f>
        <v>9859999.0664829258</v>
      </c>
      <c r="F82" s="524">
        <f>avgpeinc!AU75</f>
        <v>7541361.3845262621</v>
      </c>
      <c r="G82" s="62">
        <f>avgpeinc!AV75</f>
        <v>13008857.213495925</v>
      </c>
      <c r="H82" s="533">
        <f>B82*0.0001/'TB5'!B82</f>
        <v>1.8268011510372162E-2</v>
      </c>
      <c r="I82" s="544">
        <f>C82*0.0001/'TB5'!B82</f>
        <v>1.8850767984986305E-2</v>
      </c>
      <c r="J82" s="551">
        <f>D82*0.0001/'TB5'!C82</f>
        <v>1.7566340044140816E-2</v>
      </c>
      <c r="K82" s="544">
        <f>E82*0.0001/'TB5'!D82</f>
        <v>1.6595721244812012E-2</v>
      </c>
      <c r="L82" s="551">
        <f>F82*0.0001/'TB5'!E82</f>
        <v>2.1536389365792278E-2</v>
      </c>
      <c r="M82" s="552">
        <f>G82*0.0001/'TB5'!F82</f>
        <v>1.9519990310072895E-2</v>
      </c>
      <c r="P82" s="540">
        <f>H82-'TB1'!J83</f>
        <v>0</v>
      </c>
    </row>
    <row r="83" spans="1:16" x14ac:dyDescent="0.2">
      <c r="A83" s="67">
        <v>1987</v>
      </c>
      <c r="B83" s="428">
        <f>avgpeinc!AQ76</f>
        <v>10570002.326396769</v>
      </c>
      <c r="C83" s="319">
        <f>avgpeinc!AR76</f>
        <v>10924472.331546586</v>
      </c>
      <c r="D83" s="524">
        <f>avgpeinc!AS76</f>
        <v>10143196.554106938</v>
      </c>
      <c r="E83" s="524">
        <f>avgpeinc!AT76</f>
        <v>13031744.439523645</v>
      </c>
      <c r="F83" s="524">
        <f>avgpeinc!AU76</f>
        <v>8613203.8242566958</v>
      </c>
      <c r="G83" s="62">
        <f>avgpeinc!AV76</f>
        <v>16073764.868444039</v>
      </c>
      <c r="H83" s="533">
        <f>B83*0.0001/'TB5'!B83</f>
        <v>2.2012174129486084E-2</v>
      </c>
      <c r="I83" s="544">
        <f>C83*0.0001/'TB5'!B83</f>
        <v>2.2750362753868106E-2</v>
      </c>
      <c r="J83" s="551">
        <f>D83*0.0001/'TB5'!C83</f>
        <v>2.1226158365607262E-2</v>
      </c>
      <c r="K83" s="544">
        <f>E83*0.0001/'TB5'!D83</f>
        <v>2.1381497383117672E-2</v>
      </c>
      <c r="L83" s="551">
        <f>F83*0.0001/'TB5'!E83</f>
        <v>2.3830244317650795E-2</v>
      </c>
      <c r="M83" s="552">
        <f>G83*0.0001/'TB5'!F83</f>
        <v>2.3593520745635029E-2</v>
      </c>
      <c r="P83" s="540">
        <f>H83-'TB1'!J84</f>
        <v>0</v>
      </c>
    </row>
    <row r="84" spans="1:16" x14ac:dyDescent="0.2">
      <c r="A84" s="67">
        <v>1988</v>
      </c>
      <c r="B84" s="428">
        <f>avgpeinc!AQ77</f>
        <v>13309630.629335158</v>
      </c>
      <c r="C84" s="319">
        <f>avgpeinc!AR77</f>
        <v>13868029.860791903</v>
      </c>
      <c r="D84" s="524">
        <f>avgpeinc!AS77</f>
        <v>13182649.153568739</v>
      </c>
      <c r="E84" s="524">
        <f>avgpeinc!AT77</f>
        <v>16545555.465466147</v>
      </c>
      <c r="F84" s="524">
        <f>avgpeinc!AU77</f>
        <v>10740233.566342609</v>
      </c>
      <c r="G84" s="62">
        <f>avgpeinc!AV77</f>
        <v>20393197.297997385</v>
      </c>
      <c r="H84" s="533">
        <f>B84*0.0001/'TB5'!B84</f>
        <v>2.6599699631333355E-2</v>
      </c>
      <c r="I84" s="544">
        <f>C84*0.0001/'TB5'!B84</f>
        <v>2.771567739546299E-2</v>
      </c>
      <c r="J84" s="551">
        <f>D84*0.0001/'TB5'!C84</f>
        <v>2.6277882978320122E-2</v>
      </c>
      <c r="K84" s="544">
        <f>E84*0.0001/'TB5'!D84</f>
        <v>2.5953635573387143E-2</v>
      </c>
      <c r="L84" s="551">
        <f>F84*0.0001/'TB5'!E84</f>
        <v>2.8751336038112637E-2</v>
      </c>
      <c r="M84" s="552">
        <f>G84*0.0001/'TB5'!F84</f>
        <v>2.8801610693335537E-2</v>
      </c>
      <c r="P84" s="540">
        <f>H84-'TB1'!J85</f>
        <v>0</v>
      </c>
    </row>
    <row r="85" spans="1:16" x14ac:dyDescent="0.2">
      <c r="A85" s="72">
        <v>1989</v>
      </c>
      <c r="B85" s="429">
        <f>avgpeinc!AQ78</f>
        <v>12658544.169805974</v>
      </c>
      <c r="C85" s="320">
        <f>avgpeinc!AR78</f>
        <v>13092680.869773902</v>
      </c>
      <c r="D85" s="526">
        <f>avgpeinc!AS78</f>
        <v>12517044.871295258</v>
      </c>
      <c r="E85" s="526">
        <f>avgpeinc!AT78</f>
        <v>15575532.930120517</v>
      </c>
      <c r="F85" s="526">
        <f>avgpeinc!AU78</f>
        <v>10240353.719232151</v>
      </c>
      <c r="G85" s="68">
        <f>avgpeinc!AV78</f>
        <v>19221799.973099418</v>
      </c>
      <c r="H85" s="536">
        <f>B85*0.0001/'TB5'!B85</f>
        <v>2.4997320026159297E-2</v>
      </c>
      <c r="I85" s="547">
        <f>C85*0.0001/'TB5'!B85</f>
        <v>2.5854626670479781E-2</v>
      </c>
      <c r="J85" s="553">
        <f>D85*0.0001/'TB5'!C85</f>
        <v>2.4685585871338844E-2</v>
      </c>
      <c r="K85" s="547">
        <f>E85*0.0001/'TB5'!D85</f>
        <v>2.4362131953239437E-2</v>
      </c>
      <c r="L85" s="553">
        <f>F85*0.0001/'TB5'!E85</f>
        <v>2.6651071384549148E-2</v>
      </c>
      <c r="M85" s="554">
        <f>G85*0.0001/'TB5'!F85</f>
        <v>2.6949372142553326E-2</v>
      </c>
      <c r="P85" s="540">
        <f>H85-'TB1'!J86</f>
        <v>0</v>
      </c>
    </row>
    <row r="86" spans="1:16" x14ac:dyDescent="0.2">
      <c r="A86" s="67">
        <v>1990</v>
      </c>
      <c r="B86" s="428">
        <f>avgpeinc!AQ79</f>
        <v>12458320.279416392</v>
      </c>
      <c r="C86" s="319">
        <f>avgpeinc!AR79</f>
        <v>12936173.156516315</v>
      </c>
      <c r="D86" s="524">
        <f>avgpeinc!AS79</f>
        <v>12499008.096458787</v>
      </c>
      <c r="E86" s="524">
        <f>avgpeinc!AT79</f>
        <v>15636987.802881828</v>
      </c>
      <c r="F86" s="524">
        <f>avgpeinc!AU79</f>
        <v>9864287.1998834331</v>
      </c>
      <c r="G86" s="62">
        <f>avgpeinc!AV79</f>
        <v>18812629.835848559</v>
      </c>
      <c r="H86" s="533">
        <f>B86*0.0001/'TB5'!B86</f>
        <v>2.4623442441225048E-2</v>
      </c>
      <c r="I86" s="544">
        <f>C86*0.0001/'TB5'!B86</f>
        <v>2.5567902252078053E-2</v>
      </c>
      <c r="J86" s="551">
        <f>D86*0.0001/'TB5'!C86</f>
        <v>2.4647396057844165E-2</v>
      </c>
      <c r="K86" s="544">
        <f>E86*0.0001/'TB5'!D86</f>
        <v>2.4499617516994476E-2</v>
      </c>
      <c r="L86" s="551">
        <f>F86*0.0001/'TB5'!E86</f>
        <v>2.5677654892206189E-2</v>
      </c>
      <c r="M86" s="552">
        <f>G86*0.0001/'TB5'!F86</f>
        <v>2.6476807892322544E-2</v>
      </c>
      <c r="P86" s="540">
        <f>H86-'TB1'!J87</f>
        <v>0</v>
      </c>
    </row>
    <row r="87" spans="1:16" x14ac:dyDescent="0.2">
      <c r="A87" s="67">
        <v>1991</v>
      </c>
      <c r="B87" s="428">
        <f>avgpeinc!AQ80</f>
        <v>10607299.314009342</v>
      </c>
      <c r="C87" s="319">
        <f>avgpeinc!AR80</f>
        <v>10964896.969810544</v>
      </c>
      <c r="D87" s="524">
        <f>avgpeinc!AS80</f>
        <v>10444639.901109148</v>
      </c>
      <c r="E87" s="524">
        <f>avgpeinc!AT80</f>
        <v>13160674.994845154</v>
      </c>
      <c r="F87" s="524">
        <f>avgpeinc!AU80</f>
        <v>8519404.33335861</v>
      </c>
      <c r="G87" s="62">
        <f>avgpeinc!AV80</f>
        <v>15909277.534758521</v>
      </c>
      <c r="H87" s="533">
        <f>B87*0.0001/'TB5'!B87</f>
        <v>2.1403139457106583E-2</v>
      </c>
      <c r="I87" s="544">
        <f>C87*0.0001/'TB5'!B87</f>
        <v>2.2124690935015678E-2</v>
      </c>
      <c r="J87" s="551">
        <f>D87*0.0001/'TB5'!C87</f>
        <v>2.1125465631484985E-2</v>
      </c>
      <c r="K87" s="544">
        <f>E87*0.0001/'TB5'!D87</f>
        <v>2.1345742046833038E-2</v>
      </c>
      <c r="L87" s="551">
        <f>F87*0.0001/'TB5'!E87</f>
        <v>2.2177232429385182E-2</v>
      </c>
      <c r="M87" s="552">
        <f>G87*0.0001/'TB5'!F87</f>
        <v>2.2929627448320382E-2</v>
      </c>
      <c r="P87" s="540">
        <f>H87-'TB1'!J88</f>
        <v>0</v>
      </c>
    </row>
    <row r="88" spans="1:16" x14ac:dyDescent="0.2">
      <c r="A88" s="67">
        <v>1992</v>
      </c>
      <c r="B88" s="428">
        <f>avgpeinc!AQ81</f>
        <v>12443138.558325678</v>
      </c>
      <c r="C88" s="319">
        <f>avgpeinc!AR81</f>
        <v>13002744.593099678</v>
      </c>
      <c r="D88" s="524">
        <f>avgpeinc!AS81</f>
        <v>12342208.38205754</v>
      </c>
      <c r="E88" s="524">
        <f>avgpeinc!AT81</f>
        <v>16482249.808754293</v>
      </c>
      <c r="F88" s="524">
        <f>avgpeinc!AU81</f>
        <v>9154057.4731742963</v>
      </c>
      <c r="G88" s="62">
        <f>avgpeinc!AV81</f>
        <v>18663484.218755353</v>
      </c>
      <c r="H88" s="533">
        <f>B88*0.0001/'TB5'!B88</f>
        <v>2.463088370859623E-2</v>
      </c>
      <c r="I88" s="544">
        <f>C88*0.0001/'TB5'!B88</f>
        <v>2.5738609954714775E-2</v>
      </c>
      <c r="J88" s="551">
        <f>D88*0.0001/'TB5'!C88</f>
        <v>2.4411028251051906E-2</v>
      </c>
      <c r="K88" s="544">
        <f>E88*0.0001/'TB5'!D88</f>
        <v>2.6156628504395485E-2</v>
      </c>
      <c r="L88" s="551">
        <f>F88*0.0001/'TB5'!E88</f>
        <v>2.3406552150845528E-2</v>
      </c>
      <c r="M88" s="552">
        <f>G88*0.0001/'TB5'!F88</f>
        <v>2.6522744446992874E-2</v>
      </c>
      <c r="P88" s="540">
        <f>H88-'TB1'!J89</f>
        <v>0</v>
      </c>
    </row>
    <row r="89" spans="1:16" x14ac:dyDescent="0.2">
      <c r="A89" s="67">
        <v>1993</v>
      </c>
      <c r="B89" s="428">
        <f>avgpeinc!AQ82</f>
        <v>11796757.59885698</v>
      </c>
      <c r="C89" s="319">
        <f>avgpeinc!AR82</f>
        <v>12251615.773949493</v>
      </c>
      <c r="D89" s="524">
        <f>avgpeinc!AS82</f>
        <v>11651404.275631046</v>
      </c>
      <c r="E89" s="524">
        <f>avgpeinc!AT82</f>
        <v>14551056.617756866</v>
      </c>
      <c r="F89" s="524">
        <f>avgpeinc!AU82</f>
        <v>9608602.2299896982</v>
      </c>
      <c r="G89" s="62">
        <f>avgpeinc!AV82</f>
        <v>17683763.620762177</v>
      </c>
      <c r="H89" s="533">
        <f>B89*0.0001/'TB5'!B89</f>
        <v>2.3154579102993008E-2</v>
      </c>
      <c r="I89" s="544">
        <f>C89*0.0001/'TB5'!B89</f>
        <v>2.4047371000051495E-2</v>
      </c>
      <c r="J89" s="551">
        <f>D89*0.0001/'TB5'!C89</f>
        <v>2.2800004109740254E-2</v>
      </c>
      <c r="K89" s="544">
        <f>E89*0.0001/'TB5'!D89</f>
        <v>2.2779366001486782E-2</v>
      </c>
      <c r="L89" s="551">
        <f>F89*0.0001/'TB5'!E89</f>
        <v>2.4484192952513698E-2</v>
      </c>
      <c r="M89" s="552">
        <f>G89*0.0001/'TB5'!F89</f>
        <v>2.4948664009571079E-2</v>
      </c>
      <c r="P89" s="540">
        <f>H89-'TB1'!J90</f>
        <v>0</v>
      </c>
    </row>
    <row r="90" spans="1:16" x14ac:dyDescent="0.2">
      <c r="A90" s="67">
        <v>1994</v>
      </c>
      <c r="B90" s="428">
        <f>avgpeinc!AQ83</f>
        <v>11821333.309416359</v>
      </c>
      <c r="C90" s="319">
        <f>avgpeinc!AR83</f>
        <v>12231530.676372301</v>
      </c>
      <c r="D90" s="524">
        <f>avgpeinc!AS83</f>
        <v>11266030.739125082</v>
      </c>
      <c r="E90" s="524">
        <f>avgpeinc!AT83</f>
        <v>14302409.904156284</v>
      </c>
      <c r="F90" s="524">
        <f>avgpeinc!AU83</f>
        <v>9811906.7585478295</v>
      </c>
      <c r="G90" s="62">
        <f>avgpeinc!AV83</f>
        <v>17656138.426339392</v>
      </c>
      <c r="H90" s="533">
        <f>B90*0.0001/'TB5'!B90</f>
        <v>2.2468758746981614E-2</v>
      </c>
      <c r="I90" s="544">
        <f>C90*0.0001/'TB5'!B90</f>
        <v>2.3248419165611264E-2</v>
      </c>
      <c r="J90" s="551">
        <f>D90*0.0001/'TB5'!C90</f>
        <v>2.1365111693739895E-2</v>
      </c>
      <c r="K90" s="544">
        <f>E90*0.0001/'TB5'!D90</f>
        <v>2.1711140871047974E-2</v>
      </c>
      <c r="L90" s="551">
        <f>F90*0.0001/'TB5'!E90</f>
        <v>2.4239892140030864E-2</v>
      </c>
      <c r="M90" s="552">
        <f>G90*0.0001/'TB5'!F90</f>
        <v>2.418459951877594E-2</v>
      </c>
      <c r="P90" s="540">
        <f>H90-'TB1'!J91</f>
        <v>0</v>
      </c>
    </row>
    <row r="91" spans="1:16" x14ac:dyDescent="0.2">
      <c r="A91" s="67">
        <v>1995</v>
      </c>
      <c r="B91" s="428">
        <f>avgpeinc!AQ84</f>
        <v>12680032.523240089</v>
      </c>
      <c r="C91" s="319">
        <f>avgpeinc!AR84</f>
        <v>13167676.199186159</v>
      </c>
      <c r="D91" s="524">
        <f>avgpeinc!AS84</f>
        <v>12652223.464141328</v>
      </c>
      <c r="E91" s="524">
        <f>avgpeinc!AT84</f>
        <v>15786905.741463631</v>
      </c>
      <c r="F91" s="524">
        <f>avgpeinc!AU84</f>
        <v>10189313.291748058</v>
      </c>
      <c r="G91" s="62">
        <f>avgpeinc!AV84</f>
        <v>18864678.983251143</v>
      </c>
      <c r="H91" s="533">
        <f>B91*0.0001/'TB5'!B91</f>
        <v>2.3582914844155319E-2</v>
      </c>
      <c r="I91" s="544">
        <f>C91*0.0001/'TB5'!B91</f>
        <v>2.448985725641251E-2</v>
      </c>
      <c r="J91" s="551">
        <f>D91*0.0001/'TB5'!C91</f>
        <v>2.3544458672404289E-2</v>
      </c>
      <c r="K91" s="544">
        <f>E91*0.0001/'TB5'!D91</f>
        <v>2.3564761504530903E-2</v>
      </c>
      <c r="L91" s="551">
        <f>F91*0.0001/'TB5'!E91</f>
        <v>2.4370450526475913E-2</v>
      </c>
      <c r="M91" s="552">
        <f>G91*0.0001/'TB5'!F91</f>
        <v>2.5316171348094944E-2</v>
      </c>
      <c r="P91" s="540">
        <f>H91-'TB1'!J92</f>
        <v>0</v>
      </c>
    </row>
    <row r="92" spans="1:16" x14ac:dyDescent="0.2">
      <c r="A92" s="67">
        <v>1996</v>
      </c>
      <c r="B92" s="428">
        <f>avgpeinc!AQ85</f>
        <v>14571648.054672658</v>
      </c>
      <c r="C92" s="319">
        <f>avgpeinc!AR85</f>
        <v>15158121.470529148</v>
      </c>
      <c r="D92" s="524">
        <f>avgpeinc!AS85</f>
        <v>14614107.021922261</v>
      </c>
      <c r="E92" s="524">
        <f>avgpeinc!AT85</f>
        <v>18740538.358148351</v>
      </c>
      <c r="F92" s="524">
        <f>avgpeinc!AU85</f>
        <v>11135113.212664418</v>
      </c>
      <c r="G92" s="62">
        <f>avgpeinc!AV85</f>
        <v>21643548.540951617</v>
      </c>
      <c r="H92" s="533">
        <f>B92*0.0001/'TB5'!B92</f>
        <v>2.6271963492035862E-2</v>
      </c>
      <c r="I92" s="544">
        <f>C92*0.0001/'TB5'!B92</f>
        <v>2.7329346165060997E-2</v>
      </c>
      <c r="J92" s="551">
        <f>D92*0.0001/'TB5'!C92</f>
        <v>2.6685150340199471E-2</v>
      </c>
      <c r="K92" s="544">
        <f>E92*0.0001/'TB5'!D92</f>
        <v>2.741905860602855E-2</v>
      </c>
      <c r="L92" s="551">
        <f>F92*0.0001/'TB5'!E92</f>
        <v>2.5554925203323364E-2</v>
      </c>
      <c r="M92" s="552">
        <f>G92*0.0001/'TB5'!F92</f>
        <v>2.8346497565507889E-2</v>
      </c>
      <c r="P92" s="540">
        <f>H92-'TB1'!J93</f>
        <v>0</v>
      </c>
    </row>
    <row r="93" spans="1:16" x14ac:dyDescent="0.2">
      <c r="A93" s="67">
        <v>1997</v>
      </c>
      <c r="B93" s="428">
        <f>avgpeinc!AQ86</f>
        <v>16444644.591945602</v>
      </c>
      <c r="C93" s="319">
        <f>avgpeinc!AR86</f>
        <v>17218499.740114272</v>
      </c>
      <c r="D93" s="524">
        <f>avgpeinc!AS86</f>
        <v>16787235.069436718</v>
      </c>
      <c r="E93" s="524">
        <f>avgpeinc!AT86</f>
        <v>20809601.631083377</v>
      </c>
      <c r="F93" s="524">
        <f>avgpeinc!AU86</f>
        <v>13040821.826873502</v>
      </c>
      <c r="G93" s="62">
        <f>avgpeinc!AV86</f>
        <v>24518245.058787938</v>
      </c>
      <c r="H93" s="533">
        <f>B93*0.0001/'TB5'!B93</f>
        <v>2.8609527274966243E-2</v>
      </c>
      <c r="I93" s="544">
        <f>C93*0.0001/'TB5'!B93</f>
        <v>2.9955839738249786E-2</v>
      </c>
      <c r="J93" s="551">
        <f>D93*0.0001/'TB5'!C93</f>
        <v>2.9546888545155529E-2</v>
      </c>
      <c r="K93" s="544">
        <f>E93*0.0001/'TB5'!D93</f>
        <v>2.9137406498193744E-2</v>
      </c>
      <c r="L93" s="551">
        <f>F93*0.0001/'TB5'!E93</f>
        <v>2.9099540784955021E-2</v>
      </c>
      <c r="M93" s="552">
        <f>G93*0.0001/'TB5'!F93</f>
        <v>3.1013995409011837E-2</v>
      </c>
      <c r="P93" s="540">
        <f>H93-'TB1'!J94</f>
        <v>0</v>
      </c>
    </row>
    <row r="94" spans="1:16" x14ac:dyDescent="0.2">
      <c r="A94" s="67">
        <v>1998</v>
      </c>
      <c r="B94" s="428">
        <f>avgpeinc!AQ87</f>
        <v>17451379.924044598</v>
      </c>
      <c r="C94" s="319">
        <f>avgpeinc!AR87</f>
        <v>18456337.478491105</v>
      </c>
      <c r="D94" s="524">
        <f>avgpeinc!AS87</f>
        <v>17630687.378848001</v>
      </c>
      <c r="E94" s="524">
        <f>avgpeinc!AT87</f>
        <v>22856191.527942669</v>
      </c>
      <c r="F94" s="524">
        <f>avgpeinc!AU87</f>
        <v>13235537.504463641</v>
      </c>
      <c r="G94" s="62">
        <f>avgpeinc!AV87</f>
        <v>25979112.684931684</v>
      </c>
      <c r="H94" s="533">
        <f>B94*0.0001/'TB5'!B94</f>
        <v>2.9241576790809642E-2</v>
      </c>
      <c r="I94" s="544">
        <f>C94*0.0001/'TB5'!B94</f>
        <v>3.0925486236810691E-2</v>
      </c>
      <c r="J94" s="551">
        <f>D94*0.0001/'TB5'!C94</f>
        <v>2.9772525653243058E-2</v>
      </c>
      <c r="K94" s="544">
        <f>E94*0.0001/'TB5'!D94</f>
        <v>3.0873682349920276E-2</v>
      </c>
      <c r="L94" s="551">
        <f>F94*0.0001/'TB5'!E94</f>
        <v>2.8408477082848552E-2</v>
      </c>
      <c r="M94" s="552">
        <f>G94*0.0001/'TB5'!F94</f>
        <v>3.1747139990329735E-2</v>
      </c>
      <c r="P94" s="540">
        <f>H94-'TB1'!J95</f>
        <v>0</v>
      </c>
    </row>
    <row r="95" spans="1:16" x14ac:dyDescent="0.2">
      <c r="A95" s="72">
        <v>1999</v>
      </c>
      <c r="B95" s="429">
        <f>avgpeinc!AQ88</f>
        <v>19273189.697638918</v>
      </c>
      <c r="C95" s="320">
        <f>avgpeinc!AR88</f>
        <v>20541010.851332746</v>
      </c>
      <c r="D95" s="526">
        <f>avgpeinc!AS88</f>
        <v>20042111.663009726</v>
      </c>
      <c r="E95" s="526">
        <f>avgpeinc!AT88</f>
        <v>26480893.758429147</v>
      </c>
      <c r="F95" s="526">
        <f>avgpeinc!AU88</f>
        <v>13564467.877913525</v>
      </c>
      <c r="G95" s="68">
        <f>avgpeinc!AV88</f>
        <v>28581121.897063483</v>
      </c>
      <c r="H95" s="536">
        <f>B95*0.0001/'TB5'!B95</f>
        <v>3.1342647969722748E-2</v>
      </c>
      <c r="I95" s="547">
        <f>C95*0.0001/'TB5'!B95</f>
        <v>3.3404417335987091E-2</v>
      </c>
      <c r="J95" s="553">
        <f>D95*0.0001/'TB5'!C95</f>
        <v>3.2786302268505096E-2</v>
      </c>
      <c r="K95" s="547">
        <f>E95*0.0001/'TB5'!D95</f>
        <v>3.4611128270626068E-2</v>
      </c>
      <c r="L95" s="553">
        <f>F95*0.0001/'TB5'!E95</f>
        <v>2.8364516794681549E-2</v>
      </c>
      <c r="M95" s="554">
        <f>G95*0.0001/'TB5'!F95</f>
        <v>3.4041915088891983E-2</v>
      </c>
      <c r="P95" s="540">
        <f>H95-'TB1'!J96</f>
        <v>0</v>
      </c>
    </row>
    <row r="96" spans="1:16" x14ac:dyDescent="0.2">
      <c r="A96" s="77">
        <v>2000</v>
      </c>
      <c r="B96" s="430">
        <f>avgpeinc!AQ89</f>
        <v>21893298.365508288</v>
      </c>
      <c r="C96" s="321">
        <f>avgpeinc!AR89</f>
        <v>23475035.081271645</v>
      </c>
      <c r="D96" s="528">
        <f>avgpeinc!AS89</f>
        <v>21828455.220945623</v>
      </c>
      <c r="E96" s="528">
        <f>avgpeinc!AT89</f>
        <v>29957854.759031583</v>
      </c>
      <c r="F96" s="528">
        <f>avgpeinc!AU89</f>
        <v>15659215.47055071</v>
      </c>
      <c r="G96" s="74">
        <f>avgpeinc!AV89</f>
        <v>32506333.239271507</v>
      </c>
      <c r="H96" s="537">
        <f>B96*0.0001/'TB5'!B96</f>
        <v>3.4472566097974777E-2</v>
      </c>
      <c r="I96" s="548">
        <f>C96*0.0001/'TB5'!B96</f>
        <v>3.6963123828172684E-2</v>
      </c>
      <c r="J96" s="555">
        <f>D96*0.0001/'TB5'!C96</f>
        <v>3.483804315328598E-2</v>
      </c>
      <c r="K96" s="548">
        <f>E96*0.0001/'TB5'!D96</f>
        <v>3.8009390234947198E-2</v>
      </c>
      <c r="L96" s="555">
        <f>F96*0.0001/'TB5'!E96</f>
        <v>3.1656153500080116E-2</v>
      </c>
      <c r="M96" s="556">
        <f>G96*0.0001/'TB5'!F96</f>
        <v>3.7549126893281944E-2</v>
      </c>
      <c r="P96" s="540">
        <f>H96-'TB1'!J97</f>
        <v>0</v>
      </c>
    </row>
    <row r="97" spans="1:16" x14ac:dyDescent="0.2">
      <c r="A97" s="67">
        <v>2001</v>
      </c>
      <c r="B97" s="428">
        <f>avgpeinc!AQ90</f>
        <v>19606179.024956934</v>
      </c>
      <c r="C97" s="319">
        <f>avgpeinc!AR90</f>
        <v>20710259.409722697</v>
      </c>
      <c r="D97" s="524">
        <f>avgpeinc!AS90</f>
        <v>19355880.626025751</v>
      </c>
      <c r="E97" s="524">
        <f>avgpeinc!AT90</f>
        <v>25843131.896136995</v>
      </c>
      <c r="F97" s="524">
        <f>avgpeinc!AU90</f>
        <v>14719206.57029056</v>
      </c>
      <c r="G97" s="62">
        <f>avgpeinc!AV90</f>
        <v>29055543.678389344</v>
      </c>
      <c r="H97" s="533">
        <f>B97*0.0001/'TB5'!B97</f>
        <v>3.1035751104354851E-2</v>
      </c>
      <c r="I97" s="544">
        <f>C97*0.0001/'TB5'!B97</f>
        <v>3.2783463597297662E-2</v>
      </c>
      <c r="J97" s="551">
        <f>D97*0.0001/'TB5'!C97</f>
        <v>3.1080532819032669E-2</v>
      </c>
      <c r="K97" s="544">
        <f>E97*0.0001/'TB5'!D97</f>
        <v>3.3010974526405341E-2</v>
      </c>
      <c r="L97" s="551">
        <f>F97*0.0001/'TB5'!E97</f>
        <v>2.9849108308553696E-2</v>
      </c>
      <c r="M97" s="552">
        <f>G97*0.0001/'TB5'!F97</f>
        <v>3.3664401620626443E-2</v>
      </c>
      <c r="P97" s="540">
        <f>H97-'TB1'!J98</f>
        <v>0</v>
      </c>
    </row>
    <row r="98" spans="1:16" x14ac:dyDescent="0.2">
      <c r="A98" s="67">
        <v>2002</v>
      </c>
      <c r="B98" s="428">
        <f>avgpeinc!AQ91</f>
        <v>18890089.293363247</v>
      </c>
      <c r="C98" s="319">
        <f>avgpeinc!AR91</f>
        <v>19758420.890930135</v>
      </c>
      <c r="D98" s="524">
        <f>avgpeinc!AS91</f>
        <v>18422267.575167224</v>
      </c>
      <c r="E98" s="524">
        <f>avgpeinc!AT91</f>
        <v>23580455.044062369</v>
      </c>
      <c r="F98" s="524">
        <f>avgpeinc!AU91</f>
        <v>15223006.453981232</v>
      </c>
      <c r="G98" s="62">
        <f>avgpeinc!AV91</f>
        <v>27851291.555717546</v>
      </c>
      <c r="H98" s="533">
        <f>B98*0.0001/'TB5'!B98</f>
        <v>2.9975865036249164E-2</v>
      </c>
      <c r="I98" s="544">
        <f>C98*0.0001/'TB5'!B98</f>
        <v>3.135378286242485E-2</v>
      </c>
      <c r="J98" s="551">
        <f>D98*0.0001/'TB5'!C98</f>
        <v>2.9648823663592335E-2</v>
      </c>
      <c r="K98" s="544">
        <f>E98*0.0001/'TB5'!D98</f>
        <v>3.046607039868832E-2</v>
      </c>
      <c r="L98" s="551">
        <f>F98*0.0001/'TB5'!E98</f>
        <v>3.0559130012989044E-2</v>
      </c>
      <c r="M98" s="552">
        <f>G98*0.0001/'TB5'!F98</f>
        <v>3.241893649101258E-2</v>
      </c>
      <c r="P98" s="540">
        <f>H98-'TB1'!J99</f>
        <v>0</v>
      </c>
    </row>
    <row r="99" spans="1:16" x14ac:dyDescent="0.2">
      <c r="A99" s="67">
        <v>2003</v>
      </c>
      <c r="B99" s="428">
        <f>avgpeinc!AQ92</f>
        <v>20213375.507647667</v>
      </c>
      <c r="C99" s="319">
        <f>avgpeinc!AR92</f>
        <v>21061322.300391756</v>
      </c>
      <c r="D99" s="524">
        <f>avgpeinc!AS92</f>
        <v>19795989.80902078</v>
      </c>
      <c r="E99" s="524">
        <f>avgpeinc!AT92</f>
        <v>25248631.64655761</v>
      </c>
      <c r="F99" s="524">
        <f>avgpeinc!AU92</f>
        <v>16217742.217365505</v>
      </c>
      <c r="G99" s="62">
        <f>avgpeinc!AV92</f>
        <v>29843441.245893173</v>
      </c>
      <c r="H99" s="533">
        <f>B99*0.0001/'TB5'!B99</f>
        <v>3.1762279570102692E-2</v>
      </c>
      <c r="I99" s="544">
        <f>C99*0.0001/'TB5'!B99</f>
        <v>3.3094700425863266E-2</v>
      </c>
      <c r="J99" s="551">
        <f>D99*0.0001/'TB5'!C99</f>
        <v>3.1480342149734497E-2</v>
      </c>
      <c r="K99" s="544">
        <f>E99*0.0001/'TB5'!D99</f>
        <v>3.2567508518695831E-2</v>
      </c>
      <c r="L99" s="551">
        <f>F99*0.0001/'TB5'!E99</f>
        <v>3.1875263899564736E-2</v>
      </c>
      <c r="M99" s="552">
        <f>G99*0.0001/'TB5'!F99</f>
        <v>3.438285365700721E-2</v>
      </c>
      <c r="P99" s="540">
        <f>H99-'TB1'!J100</f>
        <v>0</v>
      </c>
    </row>
    <row r="100" spans="1:16" x14ac:dyDescent="0.2">
      <c r="A100" s="67">
        <v>2004</v>
      </c>
      <c r="B100" s="428">
        <f>avgpeinc!AQ93</f>
        <v>21826956.840313528</v>
      </c>
      <c r="C100" s="319">
        <f>avgpeinc!AR93</f>
        <v>22888131.057308473</v>
      </c>
      <c r="D100" s="524">
        <f>avgpeinc!AS93</f>
        <v>21712452.645567428</v>
      </c>
      <c r="E100" s="524">
        <f>avgpeinc!AT93</f>
        <v>27921585.391926885</v>
      </c>
      <c r="F100" s="524">
        <f>avgpeinc!AU93</f>
        <v>17025009.530508023</v>
      </c>
      <c r="G100" s="62">
        <f>avgpeinc!AV93</f>
        <v>32335341.547587484</v>
      </c>
      <c r="H100" s="533">
        <f>B100*0.0001/'TB5'!B100</f>
        <v>3.3323302865028381E-2</v>
      </c>
      <c r="I100" s="544">
        <f>C100*0.0001/'TB5'!B100</f>
        <v>3.4943401813507087E-2</v>
      </c>
      <c r="J100" s="551">
        <f>D100*0.0001/'TB5'!C100</f>
        <v>3.3533487468957894E-2</v>
      </c>
      <c r="K100" s="544">
        <f>E100*0.0001/'TB5'!D100</f>
        <v>3.4899465739727027E-2</v>
      </c>
      <c r="L100" s="551">
        <f>F100*0.0001/'TB5'!E100</f>
        <v>3.2603409141302109E-2</v>
      </c>
      <c r="M100" s="552">
        <f>G100*0.0001/'TB5'!F100</f>
        <v>3.622421994805336E-2</v>
      </c>
      <c r="P100" s="540">
        <f>H100-'TB1'!J101</f>
        <v>0</v>
      </c>
    </row>
    <row r="101" spans="1:16" x14ac:dyDescent="0.2">
      <c r="A101" s="67">
        <v>2005</v>
      </c>
      <c r="B101" s="428">
        <f>avgpeinc!AQ94</f>
        <v>23896306.321672693</v>
      </c>
      <c r="C101" s="319">
        <f>avgpeinc!AR94</f>
        <v>25089077.412893508</v>
      </c>
      <c r="D101" s="524">
        <f>avgpeinc!AS94</f>
        <v>24308983.650924422</v>
      </c>
      <c r="E101" s="524">
        <f>avgpeinc!AT94</f>
        <v>30718346.022066217</v>
      </c>
      <c r="F101" s="524">
        <f>avgpeinc!AU94</f>
        <v>18462007.728722129</v>
      </c>
      <c r="G101" s="62">
        <f>avgpeinc!AV94</f>
        <v>35486933.328866214</v>
      </c>
      <c r="H101" s="533">
        <f>B101*0.0001/'TB5'!B101</f>
        <v>3.5617418587207801E-2</v>
      </c>
      <c r="I101" s="544">
        <f>C101*0.0001/'TB5'!B101</f>
        <v>3.7395242601633079E-2</v>
      </c>
      <c r="J101" s="551">
        <f>D101*0.0001/'TB5'!C101</f>
        <v>3.6856509745121002E-2</v>
      </c>
      <c r="K101" s="544">
        <f>E101*0.0001/'TB5'!D101</f>
        <v>3.7420846521854401E-2</v>
      </c>
      <c r="L101" s="551">
        <f>F101*0.0001/'TB5'!E101</f>
        <v>3.4638635814189911E-2</v>
      </c>
      <c r="M101" s="552">
        <f>G101*0.0001/'TB5'!F101</f>
        <v>3.8985718041658408E-2</v>
      </c>
      <c r="P101" s="540">
        <f>H101-'TB1'!J102</f>
        <v>0</v>
      </c>
    </row>
    <row r="102" spans="1:16" x14ac:dyDescent="0.2">
      <c r="A102" s="67">
        <v>2006</v>
      </c>
      <c r="B102" s="428">
        <f>avgpeinc!AQ95</f>
        <v>25304188.000350025</v>
      </c>
      <c r="C102" s="319">
        <f>avgpeinc!AR95</f>
        <v>26349479.394475985</v>
      </c>
      <c r="D102" s="524">
        <f>avgpeinc!AS95</f>
        <v>25532050.991718546</v>
      </c>
      <c r="E102" s="524">
        <f>avgpeinc!AT95</f>
        <v>31978727.886983939</v>
      </c>
      <c r="F102" s="524">
        <f>avgpeinc!AU95</f>
        <v>20163616.492642362</v>
      </c>
      <c r="G102" s="62">
        <f>avgpeinc!AV95</f>
        <v>37184350.212977037</v>
      </c>
      <c r="H102" s="533">
        <f>B102*0.0001/'TB5'!B102</f>
        <v>3.6870781332254417E-2</v>
      </c>
      <c r="I102" s="544">
        <f>C102*0.0001/'TB5'!B102</f>
        <v>3.8393877446651466E-2</v>
      </c>
      <c r="J102" s="551">
        <f>D102*0.0001/'TB5'!C102</f>
        <v>3.8098547607660287E-2</v>
      </c>
      <c r="K102" s="544">
        <f>E102*0.0001/'TB5'!D102</f>
        <v>3.8375239819288247E-2</v>
      </c>
      <c r="L102" s="551">
        <f>F102*0.0001/'TB5'!E102</f>
        <v>3.6551684141159058E-2</v>
      </c>
      <c r="M102" s="552">
        <f>G102*0.0001/'TB5'!F102</f>
        <v>3.9936665445566177E-2</v>
      </c>
      <c r="P102" s="540">
        <f>H102-'TB1'!J103</f>
        <v>0</v>
      </c>
    </row>
    <row r="103" spans="1:16" x14ac:dyDescent="0.2">
      <c r="A103" s="67">
        <v>2007</v>
      </c>
      <c r="B103" s="428">
        <f>avgpeinc!AQ96</f>
        <v>25118442.412256297</v>
      </c>
      <c r="C103" s="319">
        <f>avgpeinc!AR96</f>
        <v>26355734.858407974</v>
      </c>
      <c r="D103" s="524">
        <f>avgpeinc!AS96</f>
        <v>26602489.464501239</v>
      </c>
      <c r="E103" s="524">
        <f>avgpeinc!AT96</f>
        <v>32368515.220568303</v>
      </c>
      <c r="F103" s="524">
        <f>avgpeinc!AU96</f>
        <v>19327223.150824983</v>
      </c>
      <c r="G103" s="62">
        <f>avgpeinc!AV96</f>
        <v>37011225.283836864</v>
      </c>
      <c r="H103" s="533">
        <f>B103*0.0001/'TB5'!B103</f>
        <v>3.6983270198106773E-2</v>
      </c>
      <c r="I103" s="544">
        <f>C103*0.0001/'TB5'!B103</f>
        <v>3.8805004209280021E-2</v>
      </c>
      <c r="J103" s="551">
        <f>D103*0.0001/'TB5'!C103</f>
        <v>4.0195021778345101E-2</v>
      </c>
      <c r="K103" s="544">
        <f>E103*0.0001/'TB5'!D103</f>
        <v>3.9200108498334878E-2</v>
      </c>
      <c r="L103" s="551">
        <f>F103*0.0001/'TB5'!E103</f>
        <v>3.5443011671304703E-2</v>
      </c>
      <c r="M103" s="552">
        <f>G103*0.0001/'TB5'!F103</f>
        <v>4.0251336991786957E-2</v>
      </c>
      <c r="P103" s="540">
        <f>H103-'TB1'!J104</f>
        <v>0</v>
      </c>
    </row>
    <row r="104" spans="1:16" x14ac:dyDescent="0.2">
      <c r="A104" s="67">
        <v>2008</v>
      </c>
      <c r="B104" s="428">
        <f>avgpeinc!AQ97</f>
        <v>25796218.891391527</v>
      </c>
      <c r="C104" s="319">
        <f>avgpeinc!AR97</f>
        <v>26799006.633339062</v>
      </c>
      <c r="D104" s="524">
        <f>avgpeinc!AS97</f>
        <v>25769935.699905936</v>
      </c>
      <c r="E104" s="524">
        <f>avgpeinc!AT97</f>
        <v>31496576.406539585</v>
      </c>
      <c r="F104" s="524">
        <f>avgpeinc!AU97</f>
        <v>21167824.342752457</v>
      </c>
      <c r="G104" s="62">
        <f>avgpeinc!AV97</f>
        <v>37570878.588856973</v>
      </c>
      <c r="H104" s="533">
        <f>B104*0.0001/'TB5'!B104</f>
        <v>3.8961153477430351E-2</v>
      </c>
      <c r="I104" s="544">
        <f>C104*0.0001/'TB5'!B104</f>
        <v>4.0475707501173026E-2</v>
      </c>
      <c r="J104" s="551">
        <f>D104*0.0001/'TB5'!C104</f>
        <v>3.9988629519939423E-2</v>
      </c>
      <c r="K104" s="544">
        <f>E104*0.0001/'TB5'!D104</f>
        <v>3.9528187364339828E-2</v>
      </c>
      <c r="L104" s="551">
        <f>F104*0.0001/'TB5'!E104</f>
        <v>3.9353672415018082E-2</v>
      </c>
      <c r="M104" s="552">
        <f>G104*0.0001/'TB5'!F104</f>
        <v>4.2051143944263465E-2</v>
      </c>
      <c r="P104" s="540">
        <f>H104-'TB1'!J105</f>
        <v>0</v>
      </c>
    </row>
    <row r="105" spans="1:16" x14ac:dyDescent="0.2">
      <c r="A105" s="72">
        <v>2009</v>
      </c>
      <c r="B105" s="431">
        <f>avgpeinc!AQ98</f>
        <v>22520063.091620035</v>
      </c>
      <c r="C105" s="322">
        <f>avgpeinc!AR98</f>
        <v>23243326.397421788</v>
      </c>
      <c r="D105" s="526">
        <f>avgpeinc!AS98</f>
        <v>23897705.33340336</v>
      </c>
      <c r="E105" s="526">
        <f>avgpeinc!AT98</f>
        <v>27467806.2487594</v>
      </c>
      <c r="F105" s="526">
        <f>avgpeinc!AU98</f>
        <v>18401943.455676366</v>
      </c>
      <c r="G105" s="68">
        <f>avgpeinc!AV98</f>
        <v>32819726.358214878</v>
      </c>
      <c r="H105" s="536">
        <f>B105*0.0001/'TB5'!B105</f>
        <v>3.5599071532487869E-2</v>
      </c>
      <c r="I105" s="547">
        <f>C105*0.0001/'TB5'!B105</f>
        <v>3.6742385476827621E-2</v>
      </c>
      <c r="J105" s="557">
        <f>D105*0.0001/'TB5'!C105</f>
        <v>3.855649009346962E-2</v>
      </c>
      <c r="K105" s="558">
        <f>E105*0.0001/'TB5'!D105</f>
        <v>3.6540474742650986E-2</v>
      </c>
      <c r="L105" s="553">
        <f>F105*0.0001/'TB5'!E105</f>
        <v>3.5182848572731018E-2</v>
      </c>
      <c r="M105" s="554">
        <f>G105*0.0001/'TB5'!F105</f>
        <v>3.8401208817958832E-2</v>
      </c>
      <c r="P105" s="540">
        <f>H105-'TB1'!J106</f>
        <v>0</v>
      </c>
    </row>
    <row r="106" spans="1:16" x14ac:dyDescent="0.2">
      <c r="A106" s="67">
        <v>2010</v>
      </c>
      <c r="B106" s="432">
        <f>avgpeinc!AQ99</f>
        <v>24209934.156146191</v>
      </c>
      <c r="C106" s="323">
        <f>avgpeinc!AR99</f>
        <v>24974905.621911816</v>
      </c>
      <c r="D106" s="524">
        <f>avgpeinc!AS99</f>
        <v>25386628.980869118</v>
      </c>
      <c r="E106" s="524">
        <f>avgpeinc!AT99</f>
        <v>29559395.865369502</v>
      </c>
      <c r="F106" s="524">
        <f>avgpeinc!AU99</f>
        <v>19774824.666573569</v>
      </c>
      <c r="G106" s="62">
        <f>avgpeinc!AV99</f>
        <v>35622817.153002284</v>
      </c>
      <c r="H106" s="533">
        <f>B106*0.0001/'TB5'!B106</f>
        <v>3.7033587694168091E-2</v>
      </c>
      <c r="I106" s="544">
        <f>C106*0.0001/'TB5'!B106</f>
        <v>3.8203753530979156E-2</v>
      </c>
      <c r="J106" s="559">
        <f>D106*0.0001/'TB5'!C106</f>
        <v>4.0277484804391861E-2</v>
      </c>
      <c r="K106" s="560">
        <f>E106*0.0001/'TB5'!D106</f>
        <v>3.8357269018888467E-2</v>
      </c>
      <c r="L106" s="551">
        <f>F106*0.0001/'TB5'!E106</f>
        <v>3.6318149417638772E-2</v>
      </c>
      <c r="M106" s="552">
        <f>G106*0.0001/'TB5'!F106</f>
        <v>4.0540985763072974E-2</v>
      </c>
      <c r="P106" s="540">
        <f>H106-'TB1'!J107</f>
        <v>0</v>
      </c>
    </row>
    <row r="107" spans="1:16" x14ac:dyDescent="0.2">
      <c r="A107" s="67">
        <v>2011</v>
      </c>
      <c r="B107" s="432">
        <f>avgpeinc!AQ100</f>
        <v>24976439.678870417</v>
      </c>
      <c r="C107" s="323">
        <f>avgpeinc!AR100</f>
        <v>25814878.216299534</v>
      </c>
      <c r="D107" s="524">
        <f>avgpeinc!AS100</f>
        <v>26729904.457485601</v>
      </c>
      <c r="E107" s="524">
        <f>avgpeinc!AT100</f>
        <v>30505811.270189367</v>
      </c>
      <c r="F107" s="524">
        <f>avgpeinc!AU100</f>
        <v>20388746.512645323</v>
      </c>
      <c r="G107" s="62">
        <f>avgpeinc!AV100</f>
        <v>36366833.804945156</v>
      </c>
      <c r="H107" s="533">
        <f>B107*0.0001/'TB5'!B107</f>
        <v>3.759605810046196E-2</v>
      </c>
      <c r="I107" s="544">
        <f>C107*0.0001/'TB5'!B107</f>
        <v>3.8858126848936081E-2</v>
      </c>
      <c r="J107" s="559">
        <f>D107*0.0001/'TB5'!C107</f>
        <v>4.1505303233861916E-2</v>
      </c>
      <c r="K107" s="560">
        <f>E107*0.0001/'TB5'!D107</f>
        <v>3.8228876888751991E-2</v>
      </c>
      <c r="L107" s="551">
        <f>F107*0.0001/'TB5'!E107</f>
        <v>3.7708338350057602E-2</v>
      </c>
      <c r="M107" s="552">
        <f>G107*0.0001/'TB5'!F107</f>
        <v>4.0864221751689925E-2</v>
      </c>
      <c r="P107" s="540">
        <f>H107-'TB1'!J108</f>
        <v>0</v>
      </c>
    </row>
    <row r="108" spans="1:16" x14ac:dyDescent="0.2">
      <c r="A108" s="67">
        <v>2012</v>
      </c>
      <c r="B108" s="432">
        <f>avgpeinc!AQ101</f>
        <v>28834435.944253031</v>
      </c>
      <c r="C108" s="323">
        <f>avgpeinc!AR101</f>
        <v>29726412.918988958</v>
      </c>
      <c r="D108" s="524">
        <f>avgpeinc!AS101</f>
        <v>30732327.311190214</v>
      </c>
      <c r="E108" s="524">
        <f>avgpeinc!AT101</f>
        <v>34889425.998002097</v>
      </c>
      <c r="F108" s="524">
        <f>avgpeinc!AU101</f>
        <v>23830507.231855214</v>
      </c>
      <c r="G108" s="62">
        <f>avgpeinc!AV101</f>
        <v>41858438.438791431</v>
      </c>
      <c r="H108" s="533">
        <f>B108*0.0001/'TB5'!B108</f>
        <v>4.2562294751405716E-2</v>
      </c>
      <c r="I108" s="544">
        <f>C108*0.0001/'TB5'!B108</f>
        <v>4.3878935277462006E-2</v>
      </c>
      <c r="J108" s="559">
        <f>D108*0.0001/'TB5'!C108</f>
        <v>4.7275312244892113E-2</v>
      </c>
      <c r="K108" s="560">
        <f>E108*0.0001/'TB5'!D108</f>
        <v>4.3086592108011246E-2</v>
      </c>
      <c r="L108" s="551">
        <f>F108*0.0001/'TB5'!E108</f>
        <v>4.2954456061124795E-2</v>
      </c>
      <c r="M108" s="552">
        <f>G108*0.0001/'TB5'!F108</f>
        <v>4.6251293271780014E-2</v>
      </c>
      <c r="P108" s="540">
        <f>H108-'TB1'!J109</f>
        <v>0</v>
      </c>
    </row>
    <row r="109" spans="1:16" x14ac:dyDescent="0.2">
      <c r="A109" s="67">
        <v>2013</v>
      </c>
      <c r="B109" s="432">
        <f>avgpeinc!AQ102</f>
        <v>27655086.358970296</v>
      </c>
      <c r="C109" s="323">
        <f>avgpeinc!AR102</f>
        <v>28607602.129805002</v>
      </c>
      <c r="D109" s="524">
        <f>avgpeinc!AS102</f>
        <v>25735797.811298564</v>
      </c>
      <c r="E109" s="524">
        <f>avgpeinc!AT102</f>
        <v>33481502.794447001</v>
      </c>
      <c r="F109" s="524">
        <f>avgpeinc!AU102</f>
        <v>22973360.13433861</v>
      </c>
      <c r="G109" s="62">
        <f>avgpeinc!AV102</f>
        <v>39956516.597562484</v>
      </c>
      <c r="H109" s="533">
        <f>B109*0.0001/'TB5'!B109</f>
        <v>4.0748823434114456E-2</v>
      </c>
      <c r="I109" s="544">
        <f>C109*0.0001/'TB5'!B109</f>
        <v>4.2152322828769684E-2</v>
      </c>
      <c r="J109" s="559">
        <f>D109*0.0001/'TB5'!C109</f>
        <v>3.8904894143342972E-2</v>
      </c>
      <c r="K109" s="560">
        <f>E109*0.0001/'TB5'!D109</f>
        <v>4.1026864200830453E-2</v>
      </c>
      <c r="L109" s="551">
        <f>F109*0.0001/'TB5'!E109</f>
        <v>4.1573632508516312E-2</v>
      </c>
      <c r="M109" s="552">
        <f>G109*0.0001/'TB5'!F109</f>
        <v>4.4024150818586343E-2</v>
      </c>
      <c r="P109" s="540">
        <f>H109-'TB1'!J110</f>
        <v>0</v>
      </c>
    </row>
    <row r="110" spans="1:16" x14ac:dyDescent="0.2">
      <c r="A110" s="67">
        <v>2014</v>
      </c>
      <c r="B110" s="432">
        <f>avgpeinc!AQ103</f>
        <v>28969067.313896697</v>
      </c>
      <c r="C110" s="323">
        <f>avgpeinc!AR103</f>
        <v>30055698.773618482</v>
      </c>
      <c r="D110" s="524">
        <f>avgpeinc!AS103</f>
        <v>26979843.601906139</v>
      </c>
      <c r="E110" s="524">
        <f>avgpeinc!AT103</f>
        <v>34720597.98054041</v>
      </c>
      <c r="F110" s="524">
        <f>avgpeinc!AU103</f>
        <v>24540278.979656082</v>
      </c>
      <c r="G110" s="62">
        <f>avgpeinc!AV103</f>
        <v>41777614.037924826</v>
      </c>
      <c r="H110" s="533">
        <f>B110*0.0001/'TB5'!B110</f>
        <v>4.1927076876163476E-2</v>
      </c>
      <c r="I110" s="544">
        <f>C110*0.0001/'TB5'!B110</f>
        <v>4.349976405501365E-2</v>
      </c>
      <c r="J110" s="559">
        <f>D110*0.0001/'TB5'!C110</f>
        <v>4.0054187178611755E-2</v>
      </c>
      <c r="K110" s="560">
        <f>E110*0.0001/'TB5'!D110</f>
        <v>4.1700560599565506E-2</v>
      </c>
      <c r="L110" s="551">
        <f>F110*0.0001/'TB5'!E110</f>
        <v>4.3726254254579544E-2</v>
      </c>
      <c r="M110" s="552">
        <f>G110*0.0001/'TB5'!F110</f>
        <v>4.539922624826432E-2</v>
      </c>
      <c r="P110" s="540">
        <f>H110-'TB1'!J111</f>
        <v>0</v>
      </c>
    </row>
    <row r="111" spans="1:16" x14ac:dyDescent="0.2">
      <c r="A111" s="67">
        <v>2015</v>
      </c>
      <c r="B111" s="432">
        <f>avgpeinc!AQ104</f>
        <v>28753641.140147571</v>
      </c>
      <c r="C111" s="323">
        <f>avgpeinc!AR104</f>
        <v>29855854.795810685</v>
      </c>
      <c r="D111" s="524">
        <f>avgpeinc!AS104</f>
        <v>26240982.452996872</v>
      </c>
      <c r="E111" s="524">
        <f>avgpeinc!AT104</f>
        <v>35059297.513836309</v>
      </c>
      <c r="F111" s="524">
        <f>avgpeinc!AU104</f>
        <v>23822243.527322415</v>
      </c>
      <c r="G111" s="62">
        <f>avgpeinc!AV104</f>
        <v>41523449.607526824</v>
      </c>
      <c r="H111" s="533">
        <f>B111*0.0001/'TB5'!B111</f>
        <v>4.0991883724927895E-2</v>
      </c>
      <c r="I111" s="544">
        <f>C111*0.0001/'TB5'!B111</f>
        <v>4.2563226073980331E-2</v>
      </c>
      <c r="J111" s="559">
        <f>D111*0.0001/'TB5'!C111</f>
        <v>3.8577996194362647E-2</v>
      </c>
      <c r="K111" s="560">
        <f>E111*0.0001/'TB5'!D111</f>
        <v>4.1579857468605035E-2</v>
      </c>
      <c r="L111" s="551">
        <f>F111*0.0001/'TB5'!E111</f>
        <v>4.1676774621009827E-2</v>
      </c>
      <c r="M111" s="552">
        <f>G111*0.0001/'TB5'!F111</f>
        <v>4.4509403407573707E-2</v>
      </c>
      <c r="P111" s="540">
        <f>H111-'TB1'!J112</f>
        <v>0</v>
      </c>
    </row>
    <row r="112" spans="1:16" x14ac:dyDescent="0.2">
      <c r="A112" s="67">
        <v>2016</v>
      </c>
      <c r="B112" s="432">
        <f>avgpeinc!AQ105</f>
        <v>27932710.395076454</v>
      </c>
      <c r="C112" s="323">
        <f>avgpeinc!AR105</f>
        <v>28903640.821208686</v>
      </c>
      <c r="D112" s="524">
        <f>avgpeinc!AS105</f>
        <v>25340866.602516156</v>
      </c>
      <c r="E112" s="524">
        <f>avgpeinc!AT105</f>
        <v>34019312.973791838</v>
      </c>
      <c r="F112" s="524">
        <f>avgpeinc!AU105</f>
        <v>23124317.106744971</v>
      </c>
      <c r="G112" s="62">
        <f>avgpeinc!AV105</f>
        <v>40213658.419281825</v>
      </c>
      <c r="H112" s="533">
        <f>B112*0.0001/'TB5'!B112</f>
        <v>4.0079887956380837E-2</v>
      </c>
      <c r="I112" s="544">
        <f>C112*0.0001/'TB5'!B112</f>
        <v>4.1473049670457826E-2</v>
      </c>
      <c r="J112" s="559">
        <f>D112*0.0001/'TB5'!C112</f>
        <v>3.7666339427232749E-2</v>
      </c>
      <c r="K112" s="560">
        <f>E112*0.0001/'TB5'!D112</f>
        <v>4.0674753487110138E-2</v>
      </c>
      <c r="L112" s="551">
        <f>F112*0.0001/'TB5'!E112</f>
        <v>4.0580522269010537E-2</v>
      </c>
      <c r="M112" s="552">
        <f>G112*0.0001/'TB5'!F112</f>
        <v>4.3581686913967119E-2</v>
      </c>
      <c r="P112" s="540">
        <f>H112-'TB1'!J113</f>
        <v>0</v>
      </c>
    </row>
    <row r="113" spans="1:16" x14ac:dyDescent="0.2">
      <c r="A113" s="67">
        <v>2017</v>
      </c>
      <c r="B113" s="432">
        <f>avgpeinc!AQ106</f>
        <v>29116697.349410325</v>
      </c>
      <c r="C113" s="323">
        <f>avgpeinc!AR106</f>
        <v>30166874.731602374</v>
      </c>
      <c r="D113" s="524">
        <f>avgpeinc!AS106</f>
        <v>31127569.830175553</v>
      </c>
      <c r="E113" s="524">
        <f>avgpeinc!AT106</f>
        <v>35787788.026078068</v>
      </c>
      <c r="F113" s="524">
        <f>avgpeinc!AU106</f>
        <v>23711103.72261408</v>
      </c>
      <c r="G113" s="62">
        <f>avgpeinc!AV106</f>
        <v>42349463.530203745</v>
      </c>
      <c r="H113" s="533">
        <f>B113*0.0001/'TB5'!B113</f>
        <v>4.0980711579322808E-2</v>
      </c>
      <c r="I113" s="544">
        <f>C113*0.0001/'TB5'!B113</f>
        <v>4.245879873633384E-2</v>
      </c>
      <c r="J113" s="559">
        <f>D113*0.0001/'TB5'!C113</f>
        <v>4.5529846101999297E-2</v>
      </c>
      <c r="K113" s="560">
        <f>E113*0.0001/'TB5'!D113</f>
        <v>4.2068339884281165E-2</v>
      </c>
      <c r="L113" s="551">
        <f>F113*0.0001/'TB5'!E113</f>
        <v>4.0854863822460175E-2</v>
      </c>
      <c r="M113" s="552">
        <f>G113*0.0001/'TB5'!F113</f>
        <v>4.4498547911643975E-2</v>
      </c>
      <c r="P113" s="540">
        <f>H113-'TB1'!J114</f>
        <v>0</v>
      </c>
    </row>
    <row r="114" spans="1:16" x14ac:dyDescent="0.2">
      <c r="A114" s="67">
        <v>2018</v>
      </c>
      <c r="B114" s="432">
        <f>avgpeinc!AQ107</f>
        <v>28945599.008168831</v>
      </c>
      <c r="C114" s="323">
        <f>avgpeinc!AR107</f>
        <v>30038207.064993996</v>
      </c>
      <c r="D114" s="524">
        <f>avgpeinc!AS107</f>
        <v>31013249.803289551</v>
      </c>
      <c r="E114" s="524">
        <f>avgpeinc!AT107</f>
        <v>35405964.77370619</v>
      </c>
      <c r="F114" s="524">
        <f>avgpeinc!AU107</f>
        <v>23794331.314155377</v>
      </c>
      <c r="G114" s="62">
        <f>avgpeinc!AV107</f>
        <v>42117466.918482445</v>
      </c>
      <c r="H114" s="533">
        <f>B114*0.0001/'TB5'!B114</f>
        <v>4.0000416338443756E-2</v>
      </c>
      <c r="I114" s="544">
        <f>C114*0.0001/'TB5'!B114</f>
        <v>4.1510310024023063E-2</v>
      </c>
      <c r="J114" s="559">
        <f>D114*0.0001/'TB5'!C114</f>
        <v>4.4562522321939461E-2</v>
      </c>
      <c r="K114" s="560">
        <f>E114*0.0001/'TB5'!D114</f>
        <v>4.0892481803894043E-2</v>
      </c>
      <c r="L114" s="551">
        <f>F114*0.0001/'TB5'!E114</f>
        <v>4.0213596075773239E-2</v>
      </c>
      <c r="M114" s="552">
        <f>G114*0.0001/'TB5'!F114</f>
        <v>4.3494131416082389E-2</v>
      </c>
      <c r="P114" s="540">
        <f>H114-'TB1'!J115</f>
        <v>0</v>
      </c>
    </row>
    <row r="115" spans="1:16" x14ac:dyDescent="0.2">
      <c r="A115" s="67">
        <v>2019</v>
      </c>
      <c r="B115" s="432">
        <f>avgpeinc!AQ108</f>
        <v>27680832.808447305</v>
      </c>
      <c r="C115" s="323">
        <f>avgpeinc!AR108</f>
        <v>28718414.996190283</v>
      </c>
      <c r="D115" s="524">
        <f>avgpeinc!AS108</f>
        <v>29620378.804971211</v>
      </c>
      <c r="E115" s="524">
        <f>avgpeinc!AT108</f>
        <v>33646423.619872093</v>
      </c>
      <c r="F115" s="524">
        <f>avgpeinc!AU108</f>
        <v>22989490.101586435</v>
      </c>
      <c r="G115" s="62">
        <f>avgpeinc!AV108</f>
        <v>40418422.364610203</v>
      </c>
      <c r="H115" s="533">
        <f>B115*0.0001/'TB5'!B115</f>
        <v>3.7988565862178816E-2</v>
      </c>
      <c r="I115" s="544">
        <f>C115*0.0001/'TB5'!B115</f>
        <v>3.9412520825862898E-2</v>
      </c>
      <c r="J115" s="559">
        <f>D115*0.0001/'TB5'!C115</f>
        <v>4.2334754019975648E-2</v>
      </c>
      <c r="K115" s="560">
        <f>E115*0.0001/'TB5'!D115</f>
        <v>3.8611948490142815E-2</v>
      </c>
      <c r="L115" s="551">
        <f>F115*0.0001/'TB5'!E115</f>
        <v>3.8570515811443329E-2</v>
      </c>
      <c r="M115" s="552">
        <f>G115*0.0001/'TB5'!F115</f>
        <v>4.1240338236093521E-2</v>
      </c>
      <c r="P115" s="540">
        <f>H115-'TB1'!J116</f>
        <v>0</v>
      </c>
    </row>
    <row r="116" spans="1:16" ht="17" thickBot="1" x14ac:dyDescent="0.25">
      <c r="A116" s="1105"/>
      <c r="B116" s="1106"/>
      <c r="C116" s="1101"/>
      <c r="D116" s="1107"/>
      <c r="E116" s="1107"/>
      <c r="F116" s="1107"/>
      <c r="G116" s="1098"/>
      <c r="H116" s="1115"/>
      <c r="I116" s="1116"/>
      <c r="J116" s="1117"/>
      <c r="K116" s="1118"/>
      <c r="L116" s="1119"/>
      <c r="M116" s="1120"/>
      <c r="P116" s="540"/>
    </row>
    <row r="117" spans="1:16" ht="17" thickTop="1" x14ac:dyDescent="0.2">
      <c r="A117" s="61"/>
      <c r="B117" s="60"/>
      <c r="C117" s="60"/>
      <c r="D117" s="60"/>
      <c r="E117" s="60"/>
      <c r="F117" s="60"/>
      <c r="G117" s="59"/>
      <c r="H117" s="60"/>
      <c r="I117" s="60"/>
      <c r="J117" s="60"/>
      <c r="K117" s="60"/>
      <c r="L117" s="60"/>
      <c r="M117" s="59"/>
    </row>
    <row r="118" spans="1:16" x14ac:dyDescent="0.2">
      <c r="D118" s="57"/>
      <c r="E118" s="57"/>
      <c r="F118" s="57"/>
      <c r="H118" s="57"/>
      <c r="I118" s="57"/>
      <c r="J118" s="57"/>
      <c r="K118" s="57"/>
      <c r="L118" s="57"/>
    </row>
    <row r="120" spans="1:16" x14ac:dyDescent="0.2">
      <c r="B120" s="945"/>
      <c r="C120" s="945"/>
      <c r="D120" s="945"/>
      <c r="E120" s="945"/>
      <c r="F120" s="945"/>
      <c r="G120" s="945"/>
      <c r="H120" s="945"/>
      <c r="I120" s="945"/>
      <c r="J120" s="945"/>
      <c r="K120" s="945"/>
      <c r="L120" s="945"/>
      <c r="M120" s="945"/>
    </row>
  </sheetData>
  <mergeCells count="3">
    <mergeCell ref="A4:M4"/>
    <mergeCell ref="B7:G7"/>
    <mergeCell ref="H7:M7"/>
  </mergeCells>
  <hyperlinks>
    <hyperlink ref="A1" location="Index!A1" display="Back to index" xr:uid="{00000000-0004-0000-25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6" tint="0.39997558519241921"/>
  </sheetPr>
  <dimension ref="A1:K120"/>
  <sheetViews>
    <sheetView workbookViewId="0">
      <pane xSplit="1" ySplit="8" topLeftCell="B27" activePane="bottomRight" state="frozen"/>
      <selection activeCell="H120" sqref="H120:M120"/>
      <selection pane="topRight" activeCell="H120" sqref="H120:M120"/>
      <selection pane="bottomLeft" activeCell="H120" sqref="H120:M120"/>
      <selection pane="bottomRight"/>
    </sheetView>
  </sheetViews>
  <sheetFormatPr baseColWidth="10" defaultColWidth="10.83203125" defaultRowHeight="16" x14ac:dyDescent="0.2"/>
  <cols>
    <col min="1" max="1" width="10.83203125" style="56"/>
    <col min="2" max="8" width="12" style="56" customWidth="1"/>
    <col min="9" max="16384" width="10.83203125" style="56"/>
  </cols>
  <sheetData>
    <row r="1" spans="1:10" x14ac:dyDescent="0.2">
      <c r="A1" s="52" t="s">
        <v>36</v>
      </c>
      <c r="D1" s="100"/>
      <c r="E1" s="99"/>
      <c r="F1" s="100"/>
      <c r="G1" s="100"/>
      <c r="H1" s="100"/>
    </row>
    <row r="2" spans="1:10" x14ac:dyDescent="0.2">
      <c r="F2" s="98"/>
    </row>
    <row r="3" spans="1:10" ht="17" thickBot="1" x14ac:dyDescent="0.25"/>
    <row r="4" spans="1:10" ht="25" customHeight="1" thickTop="1" x14ac:dyDescent="0.2">
      <c r="A4" s="1391" t="s">
        <v>121</v>
      </c>
      <c r="B4" s="1392"/>
      <c r="C4" s="1392"/>
      <c r="D4" s="1392"/>
      <c r="E4" s="1392"/>
      <c r="F4" s="1392"/>
      <c r="G4" s="1392"/>
      <c r="H4" s="1392"/>
      <c r="I4" s="1392"/>
      <c r="J4" s="1393"/>
    </row>
    <row r="5" spans="1:10" x14ac:dyDescent="0.2">
      <c r="A5" s="96"/>
      <c r="B5" s="97"/>
      <c r="C5" s="59"/>
      <c r="D5" s="59"/>
      <c r="E5" s="59"/>
      <c r="F5" s="59"/>
      <c r="G5" s="59"/>
      <c r="H5" s="59"/>
      <c r="I5" s="59"/>
      <c r="J5" s="208"/>
    </row>
    <row r="6" spans="1:10" x14ac:dyDescent="0.2">
      <c r="A6" s="96"/>
      <c r="B6" s="45" t="s">
        <v>35</v>
      </c>
      <c r="C6" s="45" t="s">
        <v>34</v>
      </c>
      <c r="D6" s="45" t="s">
        <v>33</v>
      </c>
      <c r="E6" s="45" t="s">
        <v>32</v>
      </c>
      <c r="F6" s="45" t="s">
        <v>31</v>
      </c>
      <c r="G6" s="45" t="s">
        <v>30</v>
      </c>
      <c r="H6" s="916" t="s">
        <v>29</v>
      </c>
      <c r="I6" s="916" t="s">
        <v>28</v>
      </c>
      <c r="J6" s="917" t="s">
        <v>27</v>
      </c>
    </row>
    <row r="7" spans="1:10" ht="20" customHeight="1" x14ac:dyDescent="0.2">
      <c r="A7" s="96"/>
      <c r="B7" s="1400" t="s">
        <v>467</v>
      </c>
      <c r="C7" s="1387"/>
      <c r="D7" s="1387"/>
      <c r="E7" s="1387"/>
      <c r="F7" s="1387"/>
      <c r="G7" s="1390"/>
      <c r="H7" s="1425" t="s">
        <v>468</v>
      </c>
      <c r="I7" s="1387"/>
      <c r="J7" s="1390"/>
    </row>
    <row r="8" spans="1:10" s="87" customFormat="1" ht="44" customHeight="1" x14ac:dyDescent="0.2">
      <c r="A8" s="95"/>
      <c r="B8" s="352" t="s">
        <v>306</v>
      </c>
      <c r="C8" s="352" t="s">
        <v>309</v>
      </c>
      <c r="D8" s="352" t="s">
        <v>87</v>
      </c>
      <c r="E8" s="352" t="s">
        <v>88</v>
      </c>
      <c r="F8" s="352" t="s">
        <v>89</v>
      </c>
      <c r="G8" s="359" t="s">
        <v>56</v>
      </c>
      <c r="H8" s="949" t="s">
        <v>87</v>
      </c>
      <c r="I8" s="947" t="s">
        <v>335</v>
      </c>
      <c r="J8" s="948" t="s">
        <v>336</v>
      </c>
    </row>
    <row r="9" spans="1:10" x14ac:dyDescent="0.2">
      <c r="A9" s="67">
        <v>1960</v>
      </c>
      <c r="B9" s="65"/>
      <c r="C9" s="314"/>
      <c r="D9" s="84"/>
      <c r="E9" s="65"/>
      <c r="F9" s="85"/>
      <c r="G9" s="210"/>
      <c r="H9" s="950"/>
      <c r="I9" s="59"/>
      <c r="J9" s="208"/>
    </row>
    <row r="10" spans="1:10" x14ac:dyDescent="0.2">
      <c r="A10" s="67">
        <v>1961</v>
      </c>
      <c r="B10" s="65"/>
      <c r="C10" s="314"/>
      <c r="D10" s="84"/>
      <c r="E10" s="65"/>
      <c r="F10" s="85"/>
      <c r="G10" s="210"/>
      <c r="H10" s="950"/>
      <c r="I10" s="59"/>
      <c r="J10" s="208"/>
    </row>
    <row r="11" spans="1:10" x14ac:dyDescent="0.2">
      <c r="A11" s="67">
        <v>1962</v>
      </c>
      <c r="B11" s="522">
        <f>medpeinc!B51</f>
        <v>24189.463813564529</v>
      </c>
      <c r="C11" s="522">
        <f>medpeinc!C51</f>
        <v>18397.620365246261</v>
      </c>
      <c r="D11" s="523">
        <f>medpeinc!D51</f>
        <v>26233.643854147449</v>
      </c>
      <c r="E11" s="522">
        <f>medpeinc!E51</f>
        <v>36454.544057062034</v>
      </c>
      <c r="F11" s="523">
        <f>medpeinc!F51</f>
        <v>9539.5068560536165</v>
      </c>
      <c r="G11" s="578">
        <f>medpeinc!G51</f>
        <v>33728.970669618146</v>
      </c>
      <c r="H11" s="951">
        <v>22826.677119842585</v>
      </c>
      <c r="I11" s="523">
        <v>35773.150710201066</v>
      </c>
      <c r="J11" s="578">
        <v>3066.2700608743771</v>
      </c>
    </row>
    <row r="12" spans="1:10" x14ac:dyDescent="0.2">
      <c r="A12" s="67">
        <v>1963</v>
      </c>
      <c r="B12" s="524">
        <f>medpeinc!B52</f>
        <v>25007.917636434468</v>
      </c>
      <c r="C12" s="524">
        <f>medpeinc!C52</f>
        <v>19297.583637863958</v>
      </c>
      <c r="D12" s="525">
        <f>medpeinc!D52</f>
        <v>27023.329635929942</v>
      </c>
      <c r="E12" s="524">
        <f>medpeinc!E52</f>
        <v>37597.050623009316</v>
      </c>
      <c r="F12" s="525">
        <f>medpeinc!F52</f>
        <v>9239.7023344448789</v>
      </c>
      <c r="G12" s="579">
        <f>medpeinc!G52</f>
        <v>35240.941950083361</v>
      </c>
      <c r="H12" s="952">
        <f>(H11+H13)/2</f>
        <v>23498.755973570151</v>
      </c>
      <c r="I12" s="525">
        <f>(I11+I13)/2</f>
        <v>36594.139296776164</v>
      </c>
      <c r="J12" s="579">
        <f>(J11+J13)/2</f>
        <v>3254.8931277241491</v>
      </c>
    </row>
    <row r="13" spans="1:10" x14ac:dyDescent="0.2">
      <c r="A13" s="67">
        <v>1964</v>
      </c>
      <c r="B13" s="524">
        <f>medpeinc!B53</f>
        <v>25826.371459304406</v>
      </c>
      <c r="C13" s="524">
        <f>medpeinc!C53</f>
        <v>20197.546910481651</v>
      </c>
      <c r="D13" s="525">
        <f>medpeinc!D53</f>
        <v>27813.015417712435</v>
      </c>
      <c r="E13" s="524">
        <f>medpeinc!E53</f>
        <v>38739.557188956605</v>
      </c>
      <c r="F13" s="525">
        <f>medpeinc!F53</f>
        <v>8939.8978128361396</v>
      </c>
      <c r="G13" s="579">
        <f>medpeinc!G53</f>
        <v>36752.913230548576</v>
      </c>
      <c r="H13" s="952">
        <v>24170.834827297713</v>
      </c>
      <c r="I13" s="525">
        <v>37415.127883351255</v>
      </c>
      <c r="J13" s="579">
        <v>3443.5161945739205</v>
      </c>
    </row>
    <row r="14" spans="1:10" x14ac:dyDescent="0.2">
      <c r="A14" s="67">
        <v>1965</v>
      </c>
      <c r="B14" s="524">
        <f>medpeinc!B54</f>
        <v>27439.260048585293</v>
      </c>
      <c r="C14" s="524">
        <f>medpeinc!C54</f>
        <v>21782.789755252226</v>
      </c>
      <c r="D14" s="525">
        <f>medpeinc!D54</f>
        <v>29222.042588600889</v>
      </c>
      <c r="E14" s="524">
        <f>medpeinc!E54</f>
        <v>41158.890072877941</v>
      </c>
      <c r="F14" s="525">
        <f>medpeinc!F54</f>
        <v>9680.3886077745046</v>
      </c>
      <c r="G14" s="579">
        <f>medpeinc!G54</f>
        <v>38902.431196375393</v>
      </c>
      <c r="H14" s="952">
        <f>(H13+H15)/2</f>
        <v>25348.354835283419</v>
      </c>
      <c r="I14" s="525">
        <f>(I13+I15)/2</f>
        <v>39549.322747101367</v>
      </c>
      <c r="J14" s="579">
        <f>(J13+J15)/2</f>
        <v>4153.2966245866301</v>
      </c>
    </row>
    <row r="15" spans="1:10" x14ac:dyDescent="0.2">
      <c r="A15" s="67">
        <v>1966</v>
      </c>
      <c r="B15" s="524">
        <f>medpeinc!B55</f>
        <v>29052.148637866179</v>
      </c>
      <c r="C15" s="524">
        <f>medpeinc!C55</f>
        <v>23368.032600022798</v>
      </c>
      <c r="D15" s="525">
        <f>medpeinc!D55</f>
        <v>30631.069759489343</v>
      </c>
      <c r="E15" s="524">
        <f>medpeinc!E55</f>
        <v>43578.222956799269</v>
      </c>
      <c r="F15" s="525">
        <f>medpeinc!F55</f>
        <v>10420.87940271287</v>
      </c>
      <c r="G15" s="579">
        <f>medpeinc!G55</f>
        <v>41051.949162202211</v>
      </c>
      <c r="H15" s="952">
        <v>26525.874843269121</v>
      </c>
      <c r="I15" s="525">
        <v>41683.517610851479</v>
      </c>
      <c r="J15" s="579">
        <v>4863.0770545993391</v>
      </c>
    </row>
    <row r="16" spans="1:10" x14ac:dyDescent="0.2">
      <c r="A16" s="67">
        <v>1967</v>
      </c>
      <c r="B16" s="524">
        <f>medpeinc!B56</f>
        <v>29140.854232408794</v>
      </c>
      <c r="C16" s="524">
        <f>medpeinc!C56</f>
        <v>24539.666722028458</v>
      </c>
      <c r="D16" s="525">
        <f>medpeinc!D56</f>
        <v>31288.075070586281</v>
      </c>
      <c r="E16" s="524">
        <f>medpeinc!E56</f>
        <v>42944.416763549802</v>
      </c>
      <c r="F16" s="580">
        <f>medpeinc!F56</f>
        <v>12269.833361014229</v>
      </c>
      <c r="G16" s="579">
        <f>medpeinc!G56</f>
        <v>43251.162597575152</v>
      </c>
      <c r="H16" s="952">
        <v>26686.887560205945</v>
      </c>
      <c r="I16" s="580">
        <v>41410.687593423019</v>
      </c>
      <c r="J16" s="579">
        <v>6441.6625145324697</v>
      </c>
    </row>
    <row r="17" spans="1:10" x14ac:dyDescent="0.2">
      <c r="A17" s="67">
        <v>1968</v>
      </c>
      <c r="B17" s="524">
        <f>medpeinc!B57</f>
        <v>29991.32349819571</v>
      </c>
      <c r="C17" s="524">
        <f>medpeinc!C57</f>
        <v>25286.802165145404</v>
      </c>
      <c r="D17" s="525">
        <f>medpeinc!D57</f>
        <v>31461.486414773932</v>
      </c>
      <c r="E17" s="524">
        <f>medpeinc!E57</f>
        <v>43516.822330715346</v>
      </c>
      <c r="F17" s="580">
        <f>medpeinc!F57</f>
        <v>12937.433665888346</v>
      </c>
      <c r="G17" s="579">
        <f>medpeinc!G57</f>
        <v>43516.822330715346</v>
      </c>
      <c r="H17" s="952">
        <v>27639.062831670555</v>
      </c>
      <c r="I17" s="580">
        <v>42340.69199745277</v>
      </c>
      <c r="J17" s="579">
        <v>6762.7494162598168</v>
      </c>
    </row>
    <row r="18" spans="1:10" x14ac:dyDescent="0.2">
      <c r="A18" s="72">
        <v>1969</v>
      </c>
      <c r="B18" s="526">
        <f>medpeinc!B58</f>
        <v>31105.768258142827</v>
      </c>
      <c r="C18" s="526">
        <f>medpeinc!C58</f>
        <v>26341.821768156988</v>
      </c>
      <c r="D18" s="527">
        <f>medpeinc!D58</f>
        <v>32787.16113696136</v>
      </c>
      <c r="E18" s="526">
        <f>medpeinc!E58</f>
        <v>44837.143435160833</v>
      </c>
      <c r="F18" s="581">
        <f>medpeinc!F58</f>
        <v>13451.14303054825</v>
      </c>
      <c r="G18" s="582">
        <f>medpeinc!G58</f>
        <v>45397.607728100345</v>
      </c>
      <c r="H18" s="953">
        <v>28583.678939915029</v>
      </c>
      <c r="I18" s="581">
        <v>43716.214849281809</v>
      </c>
      <c r="J18" s="582">
        <v>7286.0358082136354</v>
      </c>
    </row>
    <row r="19" spans="1:10" x14ac:dyDescent="0.2">
      <c r="A19" s="67">
        <v>1970</v>
      </c>
      <c r="B19" s="524">
        <f>medpeinc!B59</f>
        <v>30601.587263471327</v>
      </c>
      <c r="C19" s="524">
        <f>medpeinc!C59</f>
        <v>25811.773604841033</v>
      </c>
      <c r="D19" s="525">
        <f>medpeinc!D59</f>
        <v>32198.191816348091</v>
      </c>
      <c r="E19" s="524">
        <f>medpeinc!E59</f>
        <v>43374.423686485447</v>
      </c>
      <c r="F19" s="580">
        <f>medpeinc!F59</f>
        <v>13305.037940639708</v>
      </c>
      <c r="G19" s="579">
        <f>medpeinc!G59</f>
        <v>43906.625204111035</v>
      </c>
      <c r="H19" s="952">
        <v>28206.68043415618</v>
      </c>
      <c r="I19" s="580">
        <v>42576.121410047068</v>
      </c>
      <c r="J19" s="579">
        <v>7450.8212467582362</v>
      </c>
    </row>
    <row r="20" spans="1:10" x14ac:dyDescent="0.2">
      <c r="A20" s="67">
        <v>1971</v>
      </c>
      <c r="B20" s="524">
        <f>medpeinc!B60</f>
        <v>30140.30215761565</v>
      </c>
      <c r="C20" s="524">
        <f>medpeinc!C60</f>
        <v>25327.985006399704</v>
      </c>
      <c r="D20" s="525">
        <f>medpeinc!D60</f>
        <v>32166.540958127625</v>
      </c>
      <c r="E20" s="524">
        <f>medpeinc!E60</f>
        <v>42804.294660815503</v>
      </c>
      <c r="F20" s="580">
        <f>medpeinc!F60</f>
        <v>13170.552203327847</v>
      </c>
      <c r="G20" s="579">
        <f>medpeinc!G60</f>
        <v>43057.574510879494</v>
      </c>
      <c r="H20" s="952">
        <v>27860.783507039676</v>
      </c>
      <c r="I20" s="580">
        <v>41537.895410495519</v>
      </c>
      <c r="J20" s="579">
        <v>7091.8358017919172</v>
      </c>
    </row>
    <row r="21" spans="1:10" x14ac:dyDescent="0.2">
      <c r="A21" s="67">
        <v>1972</v>
      </c>
      <c r="B21" s="524">
        <f>medpeinc!B61</f>
        <v>31071.894852135818</v>
      </c>
      <c r="C21" s="524">
        <f>medpeinc!C61</f>
        <v>26216.911281489596</v>
      </c>
      <c r="D21" s="525">
        <f>medpeinc!D61</f>
        <v>33013.888280394305</v>
      </c>
      <c r="E21" s="524">
        <f>medpeinc!E61</f>
        <v>44423.099671412929</v>
      </c>
      <c r="F21" s="580">
        <f>medpeinc!F61</f>
        <v>14079.452354874044</v>
      </c>
      <c r="G21" s="579">
        <f>medpeinc!G61</f>
        <v>43209.353778751371</v>
      </c>
      <c r="H21" s="952">
        <v>28644.403066812709</v>
      </c>
      <c r="I21" s="580">
        <v>42481.106243154441</v>
      </c>
      <c r="J21" s="579">
        <v>8010.7228915662654</v>
      </c>
    </row>
    <row r="22" spans="1:10" x14ac:dyDescent="0.2">
      <c r="A22" s="67">
        <v>1973</v>
      </c>
      <c r="B22" s="524">
        <f>medpeinc!B62</f>
        <v>32224.368560983719</v>
      </c>
      <c r="C22" s="524">
        <f>medpeinc!C62</f>
        <v>27160.539215686276</v>
      </c>
      <c r="D22" s="525">
        <f>medpeinc!D62</f>
        <v>34065.761050182788</v>
      </c>
      <c r="E22" s="524">
        <f>medpeinc!E62</f>
        <v>46034.812229976742</v>
      </c>
      <c r="F22" s="580">
        <f>medpeinc!F62</f>
        <v>15191.488035892324</v>
      </c>
      <c r="G22" s="579">
        <f>medpeinc!G62</f>
        <v>44653.767863077439</v>
      </c>
      <c r="H22" s="952">
        <v>29922.627949484882</v>
      </c>
      <c r="I22" s="580">
        <v>44653.767863077439</v>
      </c>
      <c r="J22" s="579">
        <v>9206.9624459953484</v>
      </c>
    </row>
    <row r="23" spans="1:10" x14ac:dyDescent="0.2">
      <c r="A23" s="67">
        <v>1974</v>
      </c>
      <c r="B23" s="524">
        <f>medpeinc!B63</f>
        <v>31778.859021909535</v>
      </c>
      <c r="C23" s="524">
        <f>medpeinc!C63</f>
        <v>27117.959698696137</v>
      </c>
      <c r="D23" s="525">
        <f>medpeinc!D63</f>
        <v>33473.731503078045</v>
      </c>
      <c r="E23" s="524">
        <f>medpeinc!E63</f>
        <v>44066.684510381223</v>
      </c>
      <c r="F23" s="580">
        <f>medpeinc!F63</f>
        <v>15889.429510954767</v>
      </c>
      <c r="G23" s="579">
        <f>medpeinc!G63</f>
        <v>43219.248269796968</v>
      </c>
      <c r="H23" s="952">
        <v>29236.550300156774</v>
      </c>
      <c r="I23" s="580">
        <v>42795.530149504841</v>
      </c>
      <c r="J23" s="579">
        <v>9745.5167667189235</v>
      </c>
    </row>
    <row r="24" spans="1:10" x14ac:dyDescent="0.2">
      <c r="A24" s="67">
        <v>1975</v>
      </c>
      <c r="B24" s="524">
        <f>medpeinc!B64</f>
        <v>30150.830290689508</v>
      </c>
      <c r="C24" s="524">
        <f>medpeinc!C64</f>
        <v>25871.357604269062</v>
      </c>
      <c r="D24" s="525">
        <f>medpeinc!D64</f>
        <v>31707.002176660579</v>
      </c>
      <c r="E24" s="524">
        <f>medpeinc!E64</f>
        <v>41238.554978233391</v>
      </c>
      <c r="F24" s="580">
        <f>medpeinc!F64</f>
        <v>15950.761831203483</v>
      </c>
      <c r="G24" s="579">
        <f>medpeinc!G64</f>
        <v>41238.554978233391</v>
      </c>
      <c r="H24" s="952">
        <v>27816.5724617329</v>
      </c>
      <c r="I24" s="580">
        <v>39682.383092262324</v>
      </c>
      <c r="J24" s="579">
        <v>9920.5957730655809</v>
      </c>
    </row>
    <row r="25" spans="1:10" x14ac:dyDescent="0.2">
      <c r="A25" s="67">
        <v>1976</v>
      </c>
      <c r="B25" s="524">
        <f>medpeinc!B65</f>
        <v>31356.8194680249</v>
      </c>
      <c r="C25" s="524">
        <f>medpeinc!C65</f>
        <v>27298.878125104031</v>
      </c>
      <c r="D25" s="525">
        <f>medpeinc!D65</f>
        <v>33016.886381037984</v>
      </c>
      <c r="E25" s="524">
        <f>medpeinc!E65</f>
        <v>42423.932221445451</v>
      </c>
      <c r="F25" s="580">
        <f>medpeinc!F65</f>
        <v>17154.024767801857</v>
      </c>
      <c r="G25" s="579">
        <f>medpeinc!G65</f>
        <v>42423.932221445451</v>
      </c>
      <c r="H25" s="952">
        <v>28958.945038117112</v>
      </c>
      <c r="I25" s="580">
        <v>40948.317187656045</v>
      </c>
      <c r="J25" s="579">
        <v>10513.757115749524</v>
      </c>
    </row>
    <row r="26" spans="1:10" x14ac:dyDescent="0.2">
      <c r="A26" s="67">
        <v>1977</v>
      </c>
      <c r="B26" s="524">
        <f>medpeinc!B66</f>
        <v>32176.248548199768</v>
      </c>
      <c r="C26" s="524">
        <f>medpeinc!C66</f>
        <v>28002.032520325203</v>
      </c>
      <c r="D26" s="525">
        <f>medpeinc!D66</f>
        <v>33567.653890824622</v>
      </c>
      <c r="E26" s="524">
        <f>medpeinc!E66</f>
        <v>43133.565621370501</v>
      </c>
      <c r="F26" s="580">
        <f>medpeinc!F66</f>
        <v>17914.343786295005</v>
      </c>
      <c r="G26" s="579">
        <f>medpeinc!G66</f>
        <v>42785.71428571429</v>
      </c>
      <c r="H26" s="952">
        <v>29567.363530778166</v>
      </c>
      <c r="I26" s="580">
        <v>41394.308943089432</v>
      </c>
      <c r="J26" s="579">
        <v>11305.168408826945</v>
      </c>
    </row>
    <row r="27" spans="1:10" x14ac:dyDescent="0.2">
      <c r="A27" s="67">
        <v>1978</v>
      </c>
      <c r="B27" s="524">
        <f>medpeinc!B67</f>
        <v>33198.607806855231</v>
      </c>
      <c r="C27" s="524">
        <f>medpeinc!C67</f>
        <v>29130.150967779835</v>
      </c>
      <c r="D27" s="525">
        <f>medpeinc!D67</f>
        <v>34825.990542485393</v>
      </c>
      <c r="E27" s="524">
        <f>medpeinc!E67</f>
        <v>44915.763503392373</v>
      </c>
      <c r="F27" s="580">
        <f>medpeinc!F67</f>
        <v>19040.378006872856</v>
      </c>
      <c r="G27" s="579">
        <f>medpeinc!G67</f>
        <v>43613.85731488825</v>
      </c>
      <c r="H27" s="952">
        <v>30432.057156283961</v>
      </c>
      <c r="I27" s="580">
        <v>42637.427673510152</v>
      </c>
      <c r="J27" s="579">
        <v>12530.84706435222</v>
      </c>
    </row>
    <row r="28" spans="1:10" x14ac:dyDescent="0.2">
      <c r="A28" s="72">
        <v>1979</v>
      </c>
      <c r="B28" s="526">
        <f>medpeinc!B68</f>
        <v>33390.697106248983</v>
      </c>
      <c r="C28" s="526">
        <f>medpeinc!C68</f>
        <v>29480.074922634238</v>
      </c>
      <c r="D28" s="527">
        <f>medpeinc!D68</f>
        <v>35195.599652532714</v>
      </c>
      <c r="E28" s="526">
        <f>medpeinc!E68</f>
        <v>44821.746566045935</v>
      </c>
      <c r="F28" s="527">
        <f>medpeinc!F68</f>
        <v>19553.110918073729</v>
      </c>
      <c r="G28" s="582">
        <f>medpeinc!G68</f>
        <v>43317.661110809488</v>
      </c>
      <c r="H28" s="953">
        <v>30683.34328682339</v>
      </c>
      <c r="I28" s="527">
        <v>42716.026928714913</v>
      </c>
      <c r="J28" s="582">
        <v>13536.769097127966</v>
      </c>
    </row>
    <row r="29" spans="1:10" x14ac:dyDescent="0.2">
      <c r="A29" s="67">
        <v>1980</v>
      </c>
      <c r="B29" s="524">
        <f>medpeinc!B69</f>
        <v>32585.337287248625</v>
      </c>
      <c r="C29" s="524">
        <f>medpeinc!C69</f>
        <v>28995.427247128013</v>
      </c>
      <c r="D29" s="525">
        <f>medpeinc!D69</f>
        <v>34242.218844227369</v>
      </c>
      <c r="E29" s="524">
        <f>medpeinc!E69</f>
        <v>42802.773555284206</v>
      </c>
      <c r="F29" s="525">
        <f>medpeinc!F69</f>
        <v>19330.284831418674</v>
      </c>
      <c r="G29" s="579">
        <f>medpeinc!G69</f>
        <v>41698.185850631715</v>
      </c>
      <c r="H29" s="952">
        <v>30100.014951780508</v>
      </c>
      <c r="I29" s="525">
        <v>40869.745072142345</v>
      </c>
      <c r="J29" s="579">
        <v>13393.12591891151</v>
      </c>
    </row>
    <row r="30" spans="1:10" x14ac:dyDescent="0.2">
      <c r="A30" s="67">
        <v>1981</v>
      </c>
      <c r="B30" s="524">
        <f>medpeinc!B70</f>
        <v>32551.827393828986</v>
      </c>
      <c r="C30" s="524">
        <f>medpeinc!C70</f>
        <v>28766.731185244218</v>
      </c>
      <c r="D30" s="525">
        <f>medpeinc!D70</f>
        <v>33561.186382784923</v>
      </c>
      <c r="E30" s="524">
        <f>medpeinc!E70</f>
        <v>42140.737788910388</v>
      </c>
      <c r="F30" s="525">
        <f>medpeinc!F70</f>
        <v>19808.670158260273</v>
      </c>
      <c r="G30" s="579">
        <f>medpeinc!G70</f>
        <v>41131.378799954451</v>
      </c>
      <c r="H30" s="952">
        <v>29523.750426961171</v>
      </c>
      <c r="I30" s="525">
        <v>39869.68006375953</v>
      </c>
      <c r="J30" s="579">
        <v>13500.176477285664</v>
      </c>
    </row>
    <row r="31" spans="1:10" x14ac:dyDescent="0.2">
      <c r="A31" s="67">
        <v>1982</v>
      </c>
      <c r="B31" s="524">
        <f>medpeinc!B71</f>
        <v>31366.098423930525</v>
      </c>
      <c r="C31" s="524">
        <f>medpeinc!C71</f>
        <v>27564.147099817736</v>
      </c>
      <c r="D31" s="525">
        <f>medpeinc!D71</f>
        <v>32078.964297201674</v>
      </c>
      <c r="E31" s="524">
        <f>medpeinc!E71</f>
        <v>40158.110860941357</v>
      </c>
      <c r="F31" s="525">
        <f>medpeinc!F71</f>
        <v>19485.000536078052</v>
      </c>
      <c r="G31" s="579">
        <f>medpeinc!G71</f>
        <v>39207.623029913157</v>
      </c>
      <c r="H31" s="952">
        <v>27801.769057574784</v>
      </c>
      <c r="I31" s="525">
        <v>36831.40345234266</v>
      </c>
      <c r="J31" s="579">
        <v>13069.207676637719</v>
      </c>
    </row>
    <row r="32" spans="1:10" x14ac:dyDescent="0.2">
      <c r="A32" s="67">
        <v>1983</v>
      </c>
      <c r="B32" s="524">
        <f>medpeinc!B72</f>
        <v>31184.715403734361</v>
      </c>
      <c r="C32" s="524">
        <f>medpeinc!C72</f>
        <v>27770.33050551527</v>
      </c>
      <c r="D32" s="525">
        <f>medpeinc!D72</f>
        <v>31867.592383378178</v>
      </c>
      <c r="E32" s="524">
        <f>medpeinc!E72</f>
        <v>38923.987839697635</v>
      </c>
      <c r="F32" s="525">
        <f>medpeinc!F72</f>
        <v>20144.870899492635</v>
      </c>
      <c r="G32" s="579">
        <f>medpeinc!G72</f>
        <v>38923.987839697635</v>
      </c>
      <c r="H32" s="952">
        <v>27087.453525871453</v>
      </c>
      <c r="I32" s="525">
        <v>35281.977281597268</v>
      </c>
      <c r="J32" s="579">
        <v>13429.913932995089</v>
      </c>
    </row>
    <row r="33" spans="1:10" x14ac:dyDescent="0.2">
      <c r="A33" s="67">
        <v>1984</v>
      </c>
      <c r="B33" s="524">
        <f>medpeinc!B73</f>
        <v>32643.551926612759</v>
      </c>
      <c r="C33" s="524">
        <f>medpeinc!C73</f>
        <v>29138.204068721458</v>
      </c>
      <c r="D33" s="525">
        <f>medpeinc!D73</f>
        <v>33081.720408849171</v>
      </c>
      <c r="E33" s="524">
        <f>medpeinc!E73</f>
        <v>41187.837330222806</v>
      </c>
      <c r="F33" s="525">
        <f>medpeinc!F73</f>
        <v>20922.545026788714</v>
      </c>
      <c r="G33" s="579">
        <f>medpeinc!G73</f>
        <v>40530.584606868193</v>
      </c>
      <c r="H33" s="952">
        <v>28480.951345366837</v>
      </c>
      <c r="I33" s="525">
        <v>36806.152507858678</v>
      </c>
      <c r="J33" s="579">
        <v>13692.765069887902</v>
      </c>
    </row>
    <row r="34" spans="1:10" x14ac:dyDescent="0.2">
      <c r="A34" s="67">
        <v>1985</v>
      </c>
      <c r="B34" s="524">
        <f>medpeinc!B74</f>
        <v>33244.076508579506</v>
      </c>
      <c r="C34" s="524">
        <f>medpeinc!C74</f>
        <v>29856.145144647835</v>
      </c>
      <c r="D34" s="525">
        <f>medpeinc!D74</f>
        <v>33667.56792907096</v>
      </c>
      <c r="E34" s="524">
        <f>medpeinc!E74</f>
        <v>42137.396338900136</v>
      </c>
      <c r="F34" s="525">
        <f>medpeinc!F74</f>
        <v>21174.571024572931</v>
      </c>
      <c r="G34" s="579">
        <f>medpeinc!G74</f>
        <v>40866.922077425763</v>
      </c>
      <c r="H34" s="952">
        <v>28797.416593419188</v>
      </c>
      <c r="I34" s="525">
        <v>37478.990713494088</v>
      </c>
      <c r="J34" s="579">
        <v>14186.962586463866</v>
      </c>
    </row>
    <row r="35" spans="1:10" x14ac:dyDescent="0.2">
      <c r="A35" s="67">
        <v>1986</v>
      </c>
      <c r="B35" s="524">
        <f>medpeinc!B75</f>
        <v>33612.99805272618</v>
      </c>
      <c r="C35" s="524">
        <f>medpeinc!C75</f>
        <v>30293.195775913719</v>
      </c>
      <c r="D35" s="525">
        <f>medpeinc!D75</f>
        <v>34027.973337327741</v>
      </c>
      <c r="E35" s="524">
        <f>medpeinc!E75</f>
        <v>42327.479029358896</v>
      </c>
      <c r="F35" s="525">
        <f>medpeinc!F75</f>
        <v>21786.202441581783</v>
      </c>
      <c r="G35" s="579">
        <f>medpeinc!G75</f>
        <v>40667.577890952663</v>
      </c>
      <c r="H35" s="952">
        <v>29670.732849011383</v>
      </c>
      <c r="I35" s="525">
        <v>38177.726183343315</v>
      </c>
      <c r="J35" s="579">
        <v>14835.366424505692</v>
      </c>
    </row>
    <row r="36" spans="1:10" x14ac:dyDescent="0.2">
      <c r="A36" s="67">
        <v>1987</v>
      </c>
      <c r="B36" s="524">
        <f>medpeinc!B76</f>
        <v>33963.804867369647</v>
      </c>
      <c r="C36" s="524">
        <f>medpeinc!C76</f>
        <v>30729.156784763018</v>
      </c>
      <c r="D36" s="525">
        <f>medpeinc!D76</f>
        <v>34772.466888021307</v>
      </c>
      <c r="E36" s="524">
        <f>medpeinc!E76</f>
        <v>41443.928558397492</v>
      </c>
      <c r="F36" s="525">
        <f>medpeinc!F76</f>
        <v>22844.702083409349</v>
      </c>
      <c r="G36" s="579">
        <f>medpeinc!G76</f>
        <v>40635.266537745832</v>
      </c>
      <c r="H36" s="952">
        <v>30729.156784763018</v>
      </c>
      <c r="I36" s="525">
        <v>38411.445980953773</v>
      </c>
      <c r="J36" s="579">
        <v>16173.240413033167</v>
      </c>
    </row>
    <row r="37" spans="1:10" x14ac:dyDescent="0.2">
      <c r="A37" s="67">
        <v>1988</v>
      </c>
      <c r="B37" s="524">
        <f>medpeinc!B77</f>
        <v>34530.923206929336</v>
      </c>
      <c r="C37" s="524">
        <f>medpeinc!C77</f>
        <v>31214.39385937115</v>
      </c>
      <c r="D37" s="525">
        <f>medpeinc!D77</f>
        <v>35311.283053413616</v>
      </c>
      <c r="E37" s="524">
        <f>medpeinc!E77</f>
        <v>41944.34174852998</v>
      </c>
      <c r="F37" s="525">
        <f>medpeinc!F77</f>
        <v>23215.705432907293</v>
      </c>
      <c r="G37" s="579">
        <f>medpeinc!G77</f>
        <v>41163.981902045707</v>
      </c>
      <c r="H37" s="952">
        <v>31604.57378261329</v>
      </c>
      <c r="I37" s="525">
        <v>38822.902362592868</v>
      </c>
      <c r="J37" s="579">
        <v>16777.736699411991</v>
      </c>
    </row>
    <row r="38" spans="1:10" x14ac:dyDescent="0.2">
      <c r="A38" s="72">
        <v>1989</v>
      </c>
      <c r="B38" s="526">
        <f>medpeinc!B78</f>
        <v>35024.769711822868</v>
      </c>
      <c r="C38" s="526">
        <f>medpeinc!C78</f>
        <v>32027.997971773853</v>
      </c>
      <c r="D38" s="527">
        <f>medpeinc!D78</f>
        <v>35773.96264683512</v>
      </c>
      <c r="E38" s="526">
        <f>medpeinc!E78</f>
        <v>42329.400828192345</v>
      </c>
      <c r="F38" s="527">
        <f>medpeinc!F78</f>
        <v>24161.472154145187</v>
      </c>
      <c r="G38" s="582">
        <f>medpeinc!G78</f>
        <v>41580.207893180093</v>
      </c>
      <c r="H38" s="953">
        <v>32215.296205526916</v>
      </c>
      <c r="I38" s="527">
        <v>39332.629088143331</v>
      </c>
      <c r="J38" s="582">
        <v>17793.332206541028</v>
      </c>
    </row>
    <row r="39" spans="1:10" x14ac:dyDescent="0.2">
      <c r="A39" s="67">
        <v>1990</v>
      </c>
      <c r="B39" s="524">
        <f>medpeinc!B79</f>
        <v>35098.796413604912</v>
      </c>
      <c r="C39" s="524">
        <f>medpeinc!C79</f>
        <v>32038.901341649609</v>
      </c>
      <c r="D39" s="525">
        <f>medpeinc!D79</f>
        <v>35818.771724653219</v>
      </c>
      <c r="E39" s="524">
        <f>medpeinc!E79</f>
        <v>42298.549524087968</v>
      </c>
      <c r="F39" s="525">
        <f>medpeinc!F79</f>
        <v>24479.1605756424</v>
      </c>
      <c r="G39" s="579">
        <f>medpeinc!G79</f>
        <v>41578.574213039661</v>
      </c>
      <c r="H39" s="952">
        <v>32038.901341649609</v>
      </c>
      <c r="I39" s="525">
        <v>39058.66062437059</v>
      </c>
      <c r="J39" s="579">
        <v>18359.370431731801</v>
      </c>
    </row>
    <row r="40" spans="1:10" x14ac:dyDescent="0.2">
      <c r="A40" s="67">
        <v>1991</v>
      </c>
      <c r="B40" s="524">
        <f>medpeinc!B80</f>
        <v>34387.628122747075</v>
      </c>
      <c r="C40" s="524">
        <f>medpeinc!C80</f>
        <v>31435.155001097075</v>
      </c>
      <c r="D40" s="525">
        <f>medpeinc!D80</f>
        <v>34908.652791273547</v>
      </c>
      <c r="E40" s="524">
        <f>medpeinc!E80</f>
        <v>40639.924145064724</v>
      </c>
      <c r="F40" s="525">
        <f>medpeinc!F80</f>
        <v>24488.15942074413</v>
      </c>
      <c r="G40" s="579">
        <f>medpeinc!G80</f>
        <v>40292.574366047076</v>
      </c>
      <c r="H40" s="952">
        <v>31261.480111588251</v>
      </c>
      <c r="I40" s="525">
        <v>37166.426354888252</v>
      </c>
      <c r="J40" s="579">
        <v>18583.213177444126</v>
      </c>
    </row>
    <row r="41" spans="1:10" x14ac:dyDescent="0.2">
      <c r="A41" s="67">
        <v>1992</v>
      </c>
      <c r="B41" s="524">
        <f>medpeinc!B81</f>
        <v>34528.661544806091</v>
      </c>
      <c r="C41" s="524">
        <f>medpeinc!C81</f>
        <v>31143.498648256475</v>
      </c>
      <c r="D41" s="525">
        <f>medpeinc!D81</f>
        <v>35374.952268943496</v>
      </c>
      <c r="E41" s="524">
        <f>medpeinc!E81</f>
        <v>40114.18032411296</v>
      </c>
      <c r="F41" s="525">
        <f>medpeinc!F81</f>
        <v>24373.172855157241</v>
      </c>
      <c r="G41" s="579">
        <f>medpeinc!G81</f>
        <v>39437.147744803035</v>
      </c>
      <c r="H41" s="952">
        <v>31482.014937911437</v>
      </c>
      <c r="I41" s="525">
        <v>36898.275572390827</v>
      </c>
      <c r="J41" s="579">
        <v>18956.912220677856</v>
      </c>
    </row>
    <row r="42" spans="1:10" x14ac:dyDescent="0.2">
      <c r="A42" s="67">
        <v>1993</v>
      </c>
      <c r="B42" s="524">
        <f>medpeinc!B82</f>
        <v>35164.690195611038</v>
      </c>
      <c r="C42" s="524">
        <f>medpeinc!C82</f>
        <v>31367.564024253981</v>
      </c>
      <c r="D42" s="525">
        <f>medpeinc!D82</f>
        <v>35990.152406775618</v>
      </c>
      <c r="E42" s="524">
        <f>medpeinc!E82</f>
        <v>41603.295442694754</v>
      </c>
      <c r="F42" s="525">
        <f>medpeinc!F82</f>
        <v>24103.496566005688</v>
      </c>
      <c r="G42" s="579">
        <f>medpeinc!G82</f>
        <v>39952.371020365594</v>
      </c>
      <c r="H42" s="952">
        <v>31862.841350952727</v>
      </c>
      <c r="I42" s="525">
        <v>37806.169271337691</v>
      </c>
      <c r="J42" s="579">
        <v>19150.72329901822</v>
      </c>
    </row>
    <row r="43" spans="1:10" x14ac:dyDescent="0.2">
      <c r="A43" s="67">
        <v>1994</v>
      </c>
      <c r="B43" s="524">
        <f>medpeinc!B83</f>
        <v>36187.654896929766</v>
      </c>
      <c r="C43" s="524">
        <f>medpeinc!C83</f>
        <v>32148.854127183138</v>
      </c>
      <c r="D43" s="525">
        <f>medpeinc!D83</f>
        <v>37156.967081668954</v>
      </c>
      <c r="E43" s="524">
        <f>medpeinc!E83</f>
        <v>42488.184097734498</v>
      </c>
      <c r="F43" s="525">
        <f>medpeinc!F83</f>
        <v>24717.460710849347</v>
      </c>
      <c r="G43" s="579">
        <f>medpeinc!G83</f>
        <v>41034.215820625715</v>
      </c>
      <c r="H43" s="952">
        <v>32471.95818876287</v>
      </c>
      <c r="I43" s="525">
        <v>38610.935358777737</v>
      </c>
      <c r="J43" s="579">
        <v>19386.243694783803</v>
      </c>
    </row>
    <row r="44" spans="1:10" x14ac:dyDescent="0.2">
      <c r="A44" s="67">
        <v>1995</v>
      </c>
      <c r="B44" s="524">
        <f>medpeinc!B84</f>
        <v>36082.173000299903</v>
      </c>
      <c r="C44" s="524">
        <f>medpeinc!C84</f>
        <v>32758.814960798598</v>
      </c>
      <c r="D44" s="525">
        <f>medpeinc!D84</f>
        <v>36715.193579252533</v>
      </c>
      <c r="E44" s="524">
        <f>medpeinc!E84</f>
        <v>42887.144224040676</v>
      </c>
      <c r="F44" s="525">
        <f>medpeinc!F84</f>
        <v>25162.568013367039</v>
      </c>
      <c r="G44" s="579">
        <f>medpeinc!G84</f>
        <v>40988.082487182786</v>
      </c>
      <c r="H44" s="952">
        <v>32442.304671322283</v>
      </c>
      <c r="I44" s="525">
        <v>38614.255316110422</v>
      </c>
      <c r="J44" s="579">
        <v>19940.148237007841</v>
      </c>
    </row>
    <row r="45" spans="1:10" x14ac:dyDescent="0.2">
      <c r="A45" s="67">
        <v>1996</v>
      </c>
      <c r="B45" s="524">
        <f>medpeinc!B85</f>
        <v>36432.413715916562</v>
      </c>
      <c r="C45" s="524">
        <f>medpeinc!C85</f>
        <v>33331.782761370472</v>
      </c>
      <c r="D45" s="525">
        <f>medpeinc!D85</f>
        <v>36742.476811371169</v>
      </c>
      <c r="E45" s="524">
        <f>medpeinc!E85</f>
        <v>42478.644077281439</v>
      </c>
      <c r="F45" s="525">
        <f>medpeinc!F85</f>
        <v>26045.300018187158</v>
      </c>
      <c r="G45" s="579">
        <f>medpeinc!G85</f>
        <v>41083.360147735701</v>
      </c>
      <c r="H45" s="952">
        <v>32401.593475006644</v>
      </c>
      <c r="I45" s="525">
        <v>37982.729193189611</v>
      </c>
      <c r="J45" s="579">
        <v>20154.101204549588</v>
      </c>
    </row>
    <row r="46" spans="1:10" x14ac:dyDescent="0.2">
      <c r="A46" s="67">
        <v>1997</v>
      </c>
      <c r="B46" s="524">
        <f>medpeinc!B86</f>
        <v>37252.061579835623</v>
      </c>
      <c r="C46" s="524">
        <f>medpeinc!C86</f>
        <v>34211.07696107353</v>
      </c>
      <c r="D46" s="525">
        <f>medpeinc!D86</f>
        <v>37252.061579835623</v>
      </c>
      <c r="E46" s="524">
        <f>medpeinc!E86</f>
        <v>44094.276972050327</v>
      </c>
      <c r="F46" s="525">
        <f>medpeinc!F86</f>
        <v>26608.615414168304</v>
      </c>
      <c r="G46" s="579">
        <f>medpeinc!G86</f>
        <v>41965.587738916867</v>
      </c>
      <c r="H46" s="952">
        <v>33146.732344506796</v>
      </c>
      <c r="I46" s="525">
        <v>39380.75081296909</v>
      </c>
      <c r="J46" s="579">
        <v>21134.843100396538</v>
      </c>
    </row>
    <row r="47" spans="1:10" x14ac:dyDescent="0.2">
      <c r="A47" s="67">
        <v>1998</v>
      </c>
      <c r="B47" s="524">
        <f>medpeinc!B87</f>
        <v>38720.265987702813</v>
      </c>
      <c r="C47" s="524">
        <f>medpeinc!C87</f>
        <v>35568.616430564209</v>
      </c>
      <c r="D47" s="525">
        <f>medpeinc!D87</f>
        <v>38720.265987702813</v>
      </c>
      <c r="E47" s="524">
        <f>medpeinc!E87</f>
        <v>45173.643652319945</v>
      </c>
      <c r="F47" s="525">
        <f>medpeinc!F87</f>
        <v>28364.84601424741</v>
      </c>
      <c r="G47" s="579">
        <f>medpeinc!G87</f>
        <v>43072.54394756088</v>
      </c>
      <c r="H47" s="952">
        <v>34668.145128524608</v>
      </c>
      <c r="I47" s="525">
        <v>40821.365692461877</v>
      </c>
      <c r="J47" s="579">
        <v>22361.704000650072</v>
      </c>
    </row>
    <row r="48" spans="1:10" x14ac:dyDescent="0.2">
      <c r="A48" s="72">
        <v>1999</v>
      </c>
      <c r="B48" s="526">
        <f>medpeinc!B88</f>
        <v>39307.627683691164</v>
      </c>
      <c r="C48" s="526">
        <f>medpeinc!C88</f>
        <v>36204.393919189228</v>
      </c>
      <c r="D48" s="527">
        <f>medpeinc!D88</f>
        <v>39159.854647286309</v>
      </c>
      <c r="E48" s="526">
        <f>medpeinc!E88</f>
        <v>45957.414321909593</v>
      </c>
      <c r="F48" s="527">
        <f>medpeinc!F88</f>
        <v>28520.196026136822</v>
      </c>
      <c r="G48" s="582">
        <f>medpeinc!G88</f>
        <v>43740.818775836786</v>
      </c>
      <c r="H48" s="953">
        <v>35465.528737164961</v>
      </c>
      <c r="I48" s="527">
        <v>41524.223229763971</v>
      </c>
      <c r="J48" s="582">
        <v>22609.274569942663</v>
      </c>
    </row>
    <row r="49" spans="1:10" x14ac:dyDescent="0.2">
      <c r="A49" s="77">
        <v>2000</v>
      </c>
      <c r="B49" s="528">
        <f>medpeinc!B89</f>
        <v>40414.984239456062</v>
      </c>
      <c r="C49" s="528">
        <f>medpeinc!C89</f>
        <v>37239.521192070228</v>
      </c>
      <c r="D49" s="529">
        <f>medpeinc!D89</f>
        <v>39981.966551176178</v>
      </c>
      <c r="E49" s="528">
        <f>medpeinc!E89</f>
        <v>46765.91033422773</v>
      </c>
      <c r="F49" s="529">
        <f>medpeinc!F89</f>
        <v>30166.898950165418</v>
      </c>
      <c r="G49" s="583">
        <f>medpeinc!G89</f>
        <v>44745.161122254925</v>
      </c>
      <c r="H49" s="954">
        <v>36084.807356657198</v>
      </c>
      <c r="I49" s="529">
        <v>42435.733451428867</v>
      </c>
      <c r="J49" s="583">
        <v>23815.972855393753</v>
      </c>
    </row>
    <row r="50" spans="1:10" x14ac:dyDescent="0.2">
      <c r="A50" s="67">
        <v>2001</v>
      </c>
      <c r="B50" s="524">
        <f>medpeinc!B90</f>
        <v>40815.319548872183</v>
      </c>
      <c r="C50" s="524">
        <f>medpeinc!C90</f>
        <v>37437.5</v>
      </c>
      <c r="D50" s="525">
        <f>medpeinc!D90</f>
        <v>40252.349624060153</v>
      </c>
      <c r="E50" s="524">
        <f>medpeinc!E90</f>
        <v>46726.503759398496</v>
      </c>
      <c r="F50" s="525">
        <f>medpeinc!F90</f>
        <v>29978.148496240603</v>
      </c>
      <c r="G50" s="579">
        <f>medpeinc!G90</f>
        <v>45741.306390977443</v>
      </c>
      <c r="H50" s="952">
        <v>36311.560150375939</v>
      </c>
      <c r="I50" s="525">
        <v>42082.001879699252</v>
      </c>
      <c r="J50" s="579">
        <v>24066.964285714286</v>
      </c>
    </row>
    <row r="51" spans="1:10" x14ac:dyDescent="0.2">
      <c r="A51" s="67">
        <v>2002</v>
      </c>
      <c r="B51" s="524">
        <f>medpeinc!B91</f>
        <v>40943.205931547542</v>
      </c>
      <c r="C51" s="524">
        <f>medpeinc!C91</f>
        <v>37346.843248371071</v>
      </c>
      <c r="D51" s="525">
        <f>medpeinc!D91</f>
        <v>40666.562648226274</v>
      </c>
      <c r="E51" s="524">
        <f>medpeinc!E91</f>
        <v>46752.714881294152</v>
      </c>
      <c r="F51" s="525">
        <f>medpeinc!F91</f>
        <v>30154.117882018123</v>
      </c>
      <c r="G51" s="579">
        <f>medpeinc!G91</f>
        <v>45646.141748009082</v>
      </c>
      <c r="H51" s="952">
        <v>36101.948473425364</v>
      </c>
      <c r="I51" s="525">
        <v>41773.135781511344</v>
      </c>
      <c r="J51" s="579">
        <v>23791.322365628977</v>
      </c>
    </row>
    <row r="52" spans="1:10" x14ac:dyDescent="0.2">
      <c r="A52" s="67">
        <v>2003</v>
      </c>
      <c r="B52" s="524">
        <f>medpeinc!B92</f>
        <v>40844.73057911759</v>
      </c>
      <c r="C52" s="524">
        <f>medpeinc!C92</f>
        <v>37598.791725147981</v>
      </c>
      <c r="D52" s="525">
        <f>medpeinc!D92</f>
        <v>40709.483126868858</v>
      </c>
      <c r="E52" s="524">
        <f>medpeinc!E92</f>
        <v>46525.123573564408</v>
      </c>
      <c r="F52" s="525">
        <f>medpeinc!F92</f>
        <v>30565.924208213823</v>
      </c>
      <c r="G52" s="579">
        <f>medpeinc!G92</f>
        <v>45443.143955574538</v>
      </c>
      <c r="H52" s="952">
        <v>35840.574845914438</v>
      </c>
      <c r="I52" s="525">
        <v>41385.720388112524</v>
      </c>
      <c r="J52" s="579">
        <v>24209.293952523338</v>
      </c>
    </row>
    <row r="53" spans="1:10" x14ac:dyDescent="0.2">
      <c r="A53" s="67">
        <v>2004</v>
      </c>
      <c r="B53" s="524">
        <f>medpeinc!B93</f>
        <v>41337.091332446296</v>
      </c>
      <c r="C53" s="524">
        <f>medpeinc!C93</f>
        <v>38177.5684280555</v>
      </c>
      <c r="D53" s="525">
        <f>medpeinc!D93</f>
        <v>41073.7977570804</v>
      </c>
      <c r="E53" s="524">
        <f>medpeinc!E93</f>
        <v>47129.549990496096</v>
      </c>
      <c r="F53" s="525">
        <f>medpeinc!F93</f>
        <v>31068.641893176198</v>
      </c>
      <c r="G53" s="579">
        <f>medpeinc!G93</f>
        <v>45813.082113666598</v>
      </c>
      <c r="H53" s="952">
        <v>36202.866612811245</v>
      </c>
      <c r="I53" s="525">
        <v>41863.678483178097</v>
      </c>
      <c r="J53" s="579">
        <v>24091.362145979849</v>
      </c>
    </row>
    <row r="54" spans="1:10" x14ac:dyDescent="0.2">
      <c r="A54" s="67">
        <v>2005</v>
      </c>
      <c r="B54" s="524">
        <f>medpeinc!B94</f>
        <v>41041.171991277559</v>
      </c>
      <c r="C54" s="524">
        <f>medpeinc!C94</f>
        <v>37844.819032455322</v>
      </c>
      <c r="D54" s="525">
        <f>medpeinc!D94</f>
        <v>40401.901399513117</v>
      </c>
      <c r="E54" s="524">
        <f>medpeinc!E94</f>
        <v>46922.461435510486</v>
      </c>
      <c r="F54" s="525">
        <f>medpeinc!F94</f>
        <v>30940.696641399285</v>
      </c>
      <c r="G54" s="579">
        <f>medpeinc!G94</f>
        <v>45132.503778570026</v>
      </c>
      <c r="H54" s="952">
        <v>36054.861375514869</v>
      </c>
      <c r="I54" s="525">
        <v>41552.588464689121</v>
      </c>
      <c r="J54" s="579">
        <v>24036.574250343245</v>
      </c>
    </row>
    <row r="55" spans="1:10" x14ac:dyDescent="0.2">
      <c r="A55" s="67">
        <v>2006</v>
      </c>
      <c r="B55" s="524">
        <f>medpeinc!B95</f>
        <v>41439.61888127547</v>
      </c>
      <c r="C55" s="524">
        <f>medpeinc!C95</f>
        <v>38461.921716153876</v>
      </c>
      <c r="D55" s="525">
        <f>medpeinc!D95</f>
        <v>40198.911729141473</v>
      </c>
      <c r="E55" s="524">
        <f>medpeinc!E95</f>
        <v>46650.588920238253</v>
      </c>
      <c r="F55" s="525">
        <f>medpeinc!F95</f>
        <v>32134.315240270498</v>
      </c>
      <c r="G55" s="579">
        <f>medpeinc!G95</f>
        <v>45782.093913744458</v>
      </c>
      <c r="H55" s="952">
        <v>36104.578127099288</v>
      </c>
      <c r="I55" s="525">
        <v>40695.194589995073</v>
      </c>
      <c r="J55" s="579">
        <v>24938.213757893322</v>
      </c>
    </row>
    <row r="56" spans="1:10" x14ac:dyDescent="0.2">
      <c r="A56" s="67">
        <v>2007</v>
      </c>
      <c r="B56" s="524">
        <f>medpeinc!B96</f>
        <v>41022.483532037673</v>
      </c>
      <c r="C56" s="524">
        <f>medpeinc!C96</f>
        <v>38609.396265447227</v>
      </c>
      <c r="D56" s="525">
        <f>medpeinc!D96</f>
        <v>39453.976808753883</v>
      </c>
      <c r="E56" s="524">
        <f>medpeinc!E96</f>
        <v>46693.238608525236</v>
      </c>
      <c r="F56" s="525">
        <f>medpeinc!F96</f>
        <v>31852.751918993959</v>
      </c>
      <c r="G56" s="579">
        <f>medpeinc!G96</f>
        <v>45245.386248570969</v>
      </c>
      <c r="H56" s="952">
        <v>36316.963362186296</v>
      </c>
      <c r="I56" s="525">
        <v>41746.409712014807</v>
      </c>
      <c r="J56" s="579">
        <v>24492.835755893084</v>
      </c>
    </row>
    <row r="57" spans="1:10" x14ac:dyDescent="0.2">
      <c r="A57" s="67">
        <v>2008</v>
      </c>
      <c r="B57" s="524">
        <f>medpeinc!B97</f>
        <v>40350.580358572966</v>
      </c>
      <c r="C57" s="524">
        <f>medpeinc!C97</f>
        <v>37510.656814274582</v>
      </c>
      <c r="D57" s="525">
        <f>medpeinc!D97</f>
        <v>38693.958291065574</v>
      </c>
      <c r="E57" s="524">
        <f>medpeinc!E97</f>
        <v>44728.795822699656</v>
      </c>
      <c r="F57" s="525">
        <f>medpeinc!F97</f>
        <v>31712.479577998696</v>
      </c>
      <c r="G57" s="579">
        <f>medpeinc!G97</f>
        <v>44018.814936625058</v>
      </c>
      <c r="H57" s="952">
        <v>35499.044303729883</v>
      </c>
      <c r="I57" s="525">
        <v>39403.939177140172</v>
      </c>
      <c r="J57" s="579">
        <v>24612.67071725272</v>
      </c>
    </row>
    <row r="58" spans="1:10" x14ac:dyDescent="0.2">
      <c r="A58" s="72">
        <v>2009</v>
      </c>
      <c r="B58" s="526">
        <f>medpeinc!B98</f>
        <v>39249.151538860053</v>
      </c>
      <c r="C58" s="526">
        <f>medpeinc!C98</f>
        <v>36320.110379243633</v>
      </c>
      <c r="D58" s="527">
        <f>medpeinc!D98</f>
        <v>37843.211782244172</v>
      </c>
      <c r="E58" s="526">
        <f>medpeinc!E98</f>
        <v>43115.485869553726</v>
      </c>
      <c r="F58" s="527">
        <f>medpeinc!F98</f>
        <v>31047.836291934069</v>
      </c>
      <c r="G58" s="584">
        <f>medpeinc!G98</f>
        <v>42646.839284015099</v>
      </c>
      <c r="H58" s="953">
        <v>33742.554158781182</v>
      </c>
      <c r="I58" s="527">
        <v>36905.918611166911</v>
      </c>
      <c r="J58" s="584">
        <v>23666.652569700687</v>
      </c>
    </row>
    <row r="59" spans="1:10" x14ac:dyDescent="0.2">
      <c r="A59" s="67">
        <v>2010</v>
      </c>
      <c r="B59" s="524">
        <f>medpeinc!B99</f>
        <v>39130.731651423936</v>
      </c>
      <c r="C59" s="524">
        <f>medpeinc!C99</f>
        <v>36360.414366367375</v>
      </c>
      <c r="D59" s="525">
        <f>medpeinc!D99</f>
        <v>36822.133913876802</v>
      </c>
      <c r="E59" s="524">
        <f>medpeinc!E99</f>
        <v>42478.198370867278</v>
      </c>
      <c r="F59" s="525">
        <f>medpeinc!F99</f>
        <v>31512.35911751839</v>
      </c>
      <c r="G59" s="585">
        <f>medpeinc!G99</f>
        <v>42131.908710235206</v>
      </c>
      <c r="H59" s="952">
        <v>32666.657986291957</v>
      </c>
      <c r="I59" s="525">
        <v>35206.115497593804</v>
      </c>
      <c r="J59" s="585">
        <v>23547.696922980773</v>
      </c>
    </row>
    <row r="60" spans="1:10" x14ac:dyDescent="0.2">
      <c r="A60" s="67">
        <v>2011</v>
      </c>
      <c r="B60" s="524">
        <f>medpeinc!B100</f>
        <v>39540.473034967879</v>
      </c>
      <c r="C60" s="524">
        <f>medpeinc!C100</f>
        <v>36603.180752370266</v>
      </c>
      <c r="D60" s="525">
        <f>medpeinc!D100</f>
        <v>37281.017432969718</v>
      </c>
      <c r="E60" s="524">
        <f>medpeinc!E100</f>
        <v>43381.547558364764</v>
      </c>
      <c r="F60" s="525">
        <f>medpeinc!F100</f>
        <v>31067.514527474763</v>
      </c>
      <c r="G60" s="585">
        <f>medpeinc!G100</f>
        <v>42138.84697726577</v>
      </c>
      <c r="H60" s="952">
        <v>33439.942909572834</v>
      </c>
      <c r="I60" s="525">
        <v>36829.126312570086</v>
      </c>
      <c r="J60" s="585">
        <v>22594.556019981646</v>
      </c>
    </row>
    <row r="61" spans="1:10" x14ac:dyDescent="0.2">
      <c r="A61" s="67">
        <v>2012</v>
      </c>
      <c r="B61" s="524">
        <f>medpeinc!B101</f>
        <v>39339.324999999997</v>
      </c>
      <c r="C61" s="524">
        <f>medpeinc!C101</f>
        <v>36236.504999999997</v>
      </c>
      <c r="D61" s="525">
        <f>medpeinc!D101</f>
        <v>36125.69</v>
      </c>
      <c r="E61" s="524">
        <f>medpeinc!E101</f>
        <v>42774.59</v>
      </c>
      <c r="F61" s="525">
        <f>medpeinc!F101</f>
        <v>31139.014999999999</v>
      </c>
      <c r="G61" s="585">
        <f>medpeinc!G101</f>
        <v>41777.254999999997</v>
      </c>
      <c r="H61" s="952">
        <v>32468.794999999998</v>
      </c>
      <c r="I61" s="525">
        <v>35793.244999999995</v>
      </c>
      <c r="J61" s="585">
        <v>22384.63</v>
      </c>
    </row>
    <row r="62" spans="1:10" x14ac:dyDescent="0.2">
      <c r="A62" s="67">
        <v>2013</v>
      </c>
      <c r="B62" s="524">
        <f>medpeinc!B102</f>
        <v>39160.318831474789</v>
      </c>
      <c r="C62" s="524">
        <f>medpeinc!C102</f>
        <v>36549.630909376472</v>
      </c>
      <c r="D62" s="525">
        <f>medpeinc!D102</f>
        <v>38725.204177791733</v>
      </c>
      <c r="E62" s="524">
        <f>medpeinc!E102</f>
        <v>43620.244031726084</v>
      </c>
      <c r="F62" s="525">
        <f>medpeinc!F102</f>
        <v>30784.361748076015</v>
      </c>
      <c r="G62" s="585">
        <f>medpeinc!G102</f>
        <v>42206.121407256163</v>
      </c>
      <c r="H62" s="952">
        <v>34591.614967802729</v>
      </c>
      <c r="I62" s="525">
        <v>38725.204177791733</v>
      </c>
      <c r="J62" s="585">
        <v>23822.527289147161</v>
      </c>
    </row>
    <row r="63" spans="1:10" x14ac:dyDescent="0.2">
      <c r="A63" s="67">
        <v>2014</v>
      </c>
      <c r="B63" s="524">
        <f>medpeinc!B103</f>
        <v>39102.880777462829</v>
      </c>
      <c r="C63" s="524">
        <f>medpeinc!C103</f>
        <v>36538.757447793141</v>
      </c>
      <c r="D63" s="525">
        <f>medpeinc!D103</f>
        <v>38782.365361254117</v>
      </c>
      <c r="E63" s="524">
        <f>medpeinc!E103</f>
        <v>44017.450492663076</v>
      </c>
      <c r="F63" s="525">
        <f>medpeinc!F103</f>
        <v>30662.641483966756</v>
      </c>
      <c r="G63" s="585">
        <f>medpeinc!G103</f>
        <v>41880.681051271669</v>
      </c>
      <c r="H63" s="952">
        <v>34829.341894680008</v>
      </c>
      <c r="I63" s="525">
        <v>39423.396193671542</v>
      </c>
      <c r="J63" s="585">
        <v>24145.494687722952</v>
      </c>
    </row>
    <row r="64" spans="1:10" x14ac:dyDescent="0.2">
      <c r="A64" s="67">
        <v>2015</v>
      </c>
      <c r="B64" s="524">
        <f>medpeinc!B104</f>
        <v>39874.446416981627</v>
      </c>
      <c r="C64" s="524">
        <f>medpeinc!C104</f>
        <v>37336.020119879351</v>
      </c>
      <c r="D64" s="525">
        <f>medpeinc!D104</f>
        <v>39239.83984270606</v>
      </c>
      <c r="E64" s="524">
        <f>medpeinc!E104</f>
        <v>44528.227961669145</v>
      </c>
      <c r="F64" s="525">
        <f>medpeinc!F104</f>
        <v>31413.025426640703</v>
      </c>
      <c r="G64" s="585">
        <f>medpeinc!G104</f>
        <v>42835.943763600953</v>
      </c>
      <c r="H64" s="952">
        <v>35432.200397052642</v>
      </c>
      <c r="I64" s="525">
        <v>40191.749704119415</v>
      </c>
      <c r="J64" s="585">
        <v>24961.191921505742</v>
      </c>
    </row>
    <row r="65" spans="1:10" x14ac:dyDescent="0.2">
      <c r="A65" s="67">
        <v>2016</v>
      </c>
      <c r="B65" s="524">
        <f>medpeinc!B105</f>
        <v>39820.907135985515</v>
      </c>
      <c r="C65" s="524">
        <f>medpeinc!C105</f>
        <v>37103.469903608551</v>
      </c>
      <c r="D65" s="525">
        <f>medpeinc!D105</f>
        <v>38880.255786316564</v>
      </c>
      <c r="E65" s="524">
        <f>medpeinc!E105</f>
        <v>44419.647067700374</v>
      </c>
      <c r="F65" s="525">
        <f>medpeinc!F105</f>
        <v>31564.078622224737</v>
      </c>
      <c r="G65" s="585">
        <f>medpeinc!G105</f>
        <v>42329.310735102714</v>
      </c>
      <c r="H65" s="952">
        <v>35326.684020900531</v>
      </c>
      <c r="I65" s="525">
        <v>39925.423952615398</v>
      </c>
      <c r="J65" s="585">
        <v>24979.519174542093</v>
      </c>
    </row>
    <row r="66" spans="1:10" x14ac:dyDescent="0.2">
      <c r="A66" s="67">
        <v>2017</v>
      </c>
      <c r="B66" s="524">
        <f>medpeinc!B106</f>
        <v>41198.215111439931</v>
      </c>
      <c r="C66" s="524">
        <f>medpeinc!C106</f>
        <v>38431.170812910386</v>
      </c>
      <c r="D66" s="525">
        <f>medpeinc!D106</f>
        <v>38533.653935078146</v>
      </c>
      <c r="E66" s="524">
        <f>medpeinc!E106</f>
        <v>44990.090631647094</v>
      </c>
      <c r="F66" s="525">
        <f>medpeinc!F106</f>
        <v>33102.048460186816</v>
      </c>
      <c r="G66" s="585">
        <f>medpeinc!G106</f>
        <v>45195.056875982613</v>
      </c>
      <c r="H66" s="952">
        <v>35151.710903542036</v>
      </c>
      <c r="I66" s="525">
        <v>38943.586423749191</v>
      </c>
      <c r="J66" s="585">
        <v>24390.983075927124</v>
      </c>
    </row>
    <row r="67" spans="1:10" x14ac:dyDescent="0.2">
      <c r="A67" s="67">
        <v>2018</v>
      </c>
      <c r="B67" s="524">
        <f>medpeinc!B107</f>
        <v>41700</v>
      </c>
      <c r="C67" s="524">
        <f>medpeinc!C107</f>
        <v>39000</v>
      </c>
      <c r="D67" s="525">
        <f>medpeinc!D107</f>
        <v>39100</v>
      </c>
      <c r="E67" s="524">
        <f>medpeinc!E107</f>
        <v>45500</v>
      </c>
      <c r="F67" s="525">
        <f>medpeinc!F107</f>
        <v>33500</v>
      </c>
      <c r="G67" s="585">
        <f>medpeinc!G107</f>
        <v>45800</v>
      </c>
      <c r="H67" s="952">
        <v>36100</v>
      </c>
      <c r="I67" s="525">
        <v>40100</v>
      </c>
      <c r="J67" s="585">
        <v>24600</v>
      </c>
    </row>
    <row r="68" spans="1:10" x14ac:dyDescent="0.2">
      <c r="A68" s="67">
        <v>2019</v>
      </c>
      <c r="B68" s="524">
        <f>medpeinc!B108</f>
        <v>42052.418318038748</v>
      </c>
      <c r="C68" s="524">
        <f>medpeinc!C108</f>
        <v>39399.578844704527</v>
      </c>
      <c r="D68" s="525">
        <f>medpeinc!D108</f>
        <v>39497.832158531717</v>
      </c>
      <c r="E68" s="524">
        <f>medpeinc!E108</f>
        <v>45982.550871126477</v>
      </c>
      <c r="F68" s="525">
        <f>medpeinc!F108</f>
        <v>34192.153211863282</v>
      </c>
      <c r="G68" s="585">
        <f>medpeinc!G108</f>
        <v>47063.337323225605</v>
      </c>
      <c r="H68" s="952">
        <v>36844.992685197503</v>
      </c>
      <c r="I68" s="525">
        <v>40775.125238285233</v>
      </c>
      <c r="J68" s="585">
        <v>25447.608281243072</v>
      </c>
    </row>
    <row r="69" spans="1:10" ht="17" thickBot="1" x14ac:dyDescent="0.25">
      <c r="A69" s="1105"/>
      <c r="B69" s="1107"/>
      <c r="C69" s="1107"/>
      <c r="D69" s="1108"/>
      <c r="E69" s="1107"/>
      <c r="F69" s="1108"/>
      <c r="G69" s="1127"/>
      <c r="H69" s="1152"/>
      <c r="I69" s="1108"/>
      <c r="J69" s="1127"/>
    </row>
    <row r="70" spans="1:10" ht="17" thickTop="1" x14ac:dyDescent="0.2">
      <c r="A70" s="61"/>
      <c r="B70" s="60"/>
      <c r="C70" s="60"/>
      <c r="D70" s="59"/>
      <c r="E70" s="58"/>
      <c r="F70" s="60"/>
      <c r="G70" s="60"/>
      <c r="H70" s="60"/>
    </row>
    <row r="71" spans="1:10" x14ac:dyDescent="0.2">
      <c r="B71" s="57"/>
      <c r="C71" s="57"/>
      <c r="F71" s="57"/>
      <c r="G71" s="57"/>
      <c r="H71" s="57"/>
    </row>
    <row r="72" spans="1:10" x14ac:dyDescent="0.2">
      <c r="A72" s="944"/>
      <c r="B72" s="212"/>
      <c r="C72" s="212"/>
      <c r="D72" s="212"/>
      <c r="E72" s="212"/>
      <c r="F72" s="212"/>
      <c r="G72" s="212"/>
      <c r="H72" s="212"/>
      <c r="I72" s="212"/>
      <c r="J72" s="212"/>
    </row>
    <row r="73" spans="1:10" x14ac:dyDescent="0.2">
      <c r="A73" s="211"/>
      <c r="B73" s="212"/>
      <c r="C73" s="212"/>
      <c r="D73" s="212"/>
      <c r="E73" s="212"/>
      <c r="F73" s="212"/>
      <c r="G73" s="212"/>
      <c r="H73" s="212"/>
    </row>
    <row r="74" spans="1:10" x14ac:dyDescent="0.2">
      <c r="A74" s="211"/>
      <c r="B74" s="212"/>
      <c r="C74" s="212"/>
      <c r="D74" s="212"/>
      <c r="E74" s="212"/>
      <c r="F74" s="212"/>
      <c r="G74" s="212"/>
      <c r="H74" s="212"/>
    </row>
    <row r="120" spans="1:11" x14ac:dyDescent="0.2">
      <c r="A120" s="56" t="s">
        <v>334</v>
      </c>
      <c r="B120" s="946" t="e">
        <f>(B110/B76)^(1/34)-1</f>
        <v>#DIV/0!</v>
      </c>
      <c r="C120" s="946" t="e">
        <f t="shared" ref="C120:G120" si="0">(C110/C76)^(1/34)-1</f>
        <v>#DIV/0!</v>
      </c>
      <c r="D120" s="946" t="e">
        <f t="shared" si="0"/>
        <v>#DIV/0!</v>
      </c>
      <c r="E120" s="946" t="e">
        <f t="shared" si="0"/>
        <v>#DIV/0!</v>
      </c>
      <c r="F120" s="946" t="e">
        <f t="shared" si="0"/>
        <v>#DIV/0!</v>
      </c>
      <c r="G120" s="946" t="e">
        <f t="shared" si="0"/>
        <v>#DIV/0!</v>
      </c>
      <c r="K120" s="946"/>
    </row>
  </sheetData>
  <mergeCells count="3">
    <mergeCell ref="B7:G7"/>
    <mergeCell ref="H7:J7"/>
    <mergeCell ref="A4:J4"/>
  </mergeCells>
  <hyperlinks>
    <hyperlink ref="A1" location="Index!A1" display="Back to index" xr:uid="{00000000-0004-0000-26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pageSetUpPr fitToPage="1"/>
  </sheetPr>
  <dimension ref="A1:AF119"/>
  <sheetViews>
    <sheetView workbookViewId="0">
      <pane xSplit="1" ySplit="9" topLeftCell="B37" activePane="bottomRight" state="frozen"/>
      <selection activeCell="Y103" sqref="Y103"/>
      <selection pane="topRight" activeCell="Y103" sqref="Y103"/>
      <selection pane="bottomLeft" activeCell="Y103" sqref="Y103"/>
      <selection pane="bottomRight" activeCell="AB47" sqref="AB47"/>
    </sheetView>
  </sheetViews>
  <sheetFormatPr baseColWidth="10" defaultColWidth="10.83203125" defaultRowHeight="16" x14ac:dyDescent="0.2"/>
  <cols>
    <col min="1" max="1" width="10.83203125" style="131"/>
    <col min="2" max="2" width="10.83203125" style="102"/>
    <col min="3" max="7" width="10.83203125" style="131" customWidth="1"/>
    <col min="8" max="8" width="10.83203125" style="131"/>
    <col min="9" max="9" width="10.83203125" style="131" customWidth="1"/>
    <col min="10" max="17" width="10.83203125" style="102"/>
    <col min="18" max="25" width="11.5" style="1" customWidth="1"/>
    <col min="26" max="31" width="10.83203125" style="102"/>
    <col min="32" max="32" width="23.5" style="102" bestFit="1" customWidth="1"/>
    <col min="33" max="16384" width="10.83203125" style="102"/>
  </cols>
  <sheetData>
    <row r="1" spans="1:32" x14ac:dyDescent="0.2">
      <c r="A1" s="169" t="s">
        <v>36</v>
      </c>
      <c r="C1" s="197"/>
    </row>
    <row r="2" spans="1:32" x14ac:dyDescent="0.2">
      <c r="C2" s="197"/>
    </row>
    <row r="3" spans="1:32" ht="17" thickBot="1" x14ac:dyDescent="0.25"/>
    <row r="4" spans="1:32" s="130" customFormat="1" ht="25" customHeight="1" thickTop="1" x14ac:dyDescent="0.2">
      <c r="A4" s="1383" t="s">
        <v>100</v>
      </c>
      <c r="B4" s="1384"/>
      <c r="C4" s="1384"/>
      <c r="D4" s="1384"/>
      <c r="E4" s="1384"/>
      <c r="F4" s="1384"/>
      <c r="G4" s="1384"/>
      <c r="H4" s="1384"/>
      <c r="I4" s="1384"/>
      <c r="J4" s="1384"/>
      <c r="K4" s="1384"/>
      <c r="L4" s="1384"/>
      <c r="M4" s="1384"/>
      <c r="N4" s="1384"/>
      <c r="O4" s="1384"/>
      <c r="P4" s="1384"/>
      <c r="Q4" s="1384"/>
      <c r="R4" s="1384"/>
      <c r="S4" s="1384"/>
      <c r="T4" s="1384"/>
      <c r="U4" s="1384"/>
      <c r="V4" s="1384"/>
      <c r="W4" s="1384"/>
      <c r="X4" s="1384"/>
      <c r="Y4" s="1385"/>
    </row>
    <row r="5" spans="1:32" x14ac:dyDescent="0.2">
      <c r="A5" s="129"/>
      <c r="B5" s="128"/>
      <c r="C5" s="128"/>
      <c r="D5" s="128"/>
      <c r="E5" s="128"/>
      <c r="F5" s="128"/>
      <c r="G5" s="128"/>
      <c r="H5" s="128"/>
      <c r="I5" s="128"/>
      <c r="J5" s="128"/>
      <c r="K5" s="128"/>
      <c r="L5" s="128"/>
      <c r="M5" s="128"/>
      <c r="N5" s="128"/>
      <c r="O5" s="128"/>
      <c r="P5" s="128"/>
      <c r="Q5" s="128"/>
      <c r="R5" s="101"/>
      <c r="S5" s="101"/>
      <c r="T5" s="101"/>
      <c r="U5" s="101"/>
      <c r="V5" s="101"/>
      <c r="W5" s="101"/>
      <c r="X5" s="101"/>
      <c r="Y5" s="466"/>
    </row>
    <row r="6" spans="1:32" x14ac:dyDescent="0.2">
      <c r="A6" s="129"/>
      <c r="B6" s="127" t="s">
        <v>35</v>
      </c>
      <c r="C6" s="127" t="s">
        <v>34</v>
      </c>
      <c r="D6" s="127" t="s">
        <v>33</v>
      </c>
      <c r="E6" s="127" t="s">
        <v>32</v>
      </c>
      <c r="F6" s="127" t="s">
        <v>31</v>
      </c>
      <c r="G6" s="127" t="s">
        <v>30</v>
      </c>
      <c r="H6" s="127" t="s">
        <v>29</v>
      </c>
      <c r="I6" s="167" t="s">
        <v>28</v>
      </c>
      <c r="J6" s="181" t="s">
        <v>27</v>
      </c>
      <c r="K6" s="127" t="s">
        <v>26</v>
      </c>
      <c r="L6" s="127" t="s">
        <v>25</v>
      </c>
      <c r="M6" s="166" t="s">
        <v>24</v>
      </c>
      <c r="N6" s="127" t="s">
        <v>23</v>
      </c>
      <c r="O6" s="127" t="s">
        <v>22</v>
      </c>
      <c r="P6" s="127" t="s">
        <v>21</v>
      </c>
      <c r="Q6" s="127" t="s">
        <v>54</v>
      </c>
      <c r="R6" s="195" t="s">
        <v>53</v>
      </c>
      <c r="S6" s="195" t="s">
        <v>52</v>
      </c>
      <c r="T6" s="195" t="s">
        <v>51</v>
      </c>
      <c r="U6" s="127" t="s">
        <v>50</v>
      </c>
      <c r="V6" s="127" t="s">
        <v>49</v>
      </c>
      <c r="W6" s="195" t="s">
        <v>48</v>
      </c>
      <c r="X6" s="195" t="s">
        <v>47</v>
      </c>
      <c r="Y6" s="194" t="s">
        <v>46</v>
      </c>
    </row>
    <row r="7" spans="1:32" ht="35" customHeight="1" x14ac:dyDescent="0.2">
      <c r="A7" s="129"/>
      <c r="B7" s="1381" t="s">
        <v>305</v>
      </c>
      <c r="C7" s="1381"/>
      <c r="D7" s="1381"/>
      <c r="E7" s="1381"/>
      <c r="F7" s="1381"/>
      <c r="G7" s="1381"/>
      <c r="H7" s="1381"/>
      <c r="I7" s="1381"/>
      <c r="J7" s="1381"/>
      <c r="K7" s="1381"/>
      <c r="L7" s="1381"/>
      <c r="M7" s="1381"/>
      <c r="N7" s="1381"/>
      <c r="O7" s="1381"/>
      <c r="P7" s="1381"/>
      <c r="Q7" s="1381"/>
      <c r="R7" s="1381"/>
      <c r="S7" s="1381"/>
      <c r="T7" s="1381"/>
      <c r="U7" s="1381"/>
      <c r="V7" s="1381"/>
      <c r="W7" s="1381"/>
      <c r="X7" s="1381"/>
      <c r="Y7" s="1382"/>
    </row>
    <row r="8" spans="1:32" s="125" customFormat="1" ht="21" customHeight="1" x14ac:dyDescent="0.2">
      <c r="A8" s="165"/>
      <c r="B8" s="1378" t="s">
        <v>45</v>
      </c>
      <c r="C8" s="1379"/>
      <c r="D8" s="1379"/>
      <c r="E8" s="1379"/>
      <c r="F8" s="1379"/>
      <c r="G8" s="1379"/>
      <c r="H8" s="1379"/>
      <c r="I8" s="1379"/>
      <c r="J8" s="1379"/>
      <c r="K8" s="1379"/>
      <c r="L8" s="1379"/>
      <c r="M8" s="1379"/>
      <c r="N8" s="1379"/>
      <c r="O8" s="1379"/>
      <c r="P8" s="1379"/>
      <c r="Q8" s="1379"/>
      <c r="R8" s="1379"/>
      <c r="S8" s="1379"/>
      <c r="T8" s="1379"/>
      <c r="U8" s="1379"/>
      <c r="V8" s="1379"/>
      <c r="W8" s="1379"/>
      <c r="X8" s="1379"/>
      <c r="Y8" s="1380"/>
      <c r="AB8" s="600"/>
    </row>
    <row r="9" spans="1:32" ht="69" thickBot="1" x14ac:dyDescent="0.25">
      <c r="A9" s="129"/>
      <c r="B9" s="408" t="s">
        <v>15</v>
      </c>
      <c r="C9" s="409" t="s">
        <v>68</v>
      </c>
      <c r="D9" s="407" t="s">
        <v>42</v>
      </c>
      <c r="E9" s="409" t="s">
        <v>69</v>
      </c>
      <c r="F9" s="407" t="s">
        <v>41</v>
      </c>
      <c r="G9" s="409" t="s">
        <v>70</v>
      </c>
      <c r="H9" s="407" t="s">
        <v>40</v>
      </c>
      <c r="I9" s="407" t="s">
        <v>39</v>
      </c>
      <c r="J9" s="408" t="s">
        <v>14</v>
      </c>
      <c r="K9" s="409" t="s">
        <v>68</v>
      </c>
      <c r="L9" s="407" t="s">
        <v>42</v>
      </c>
      <c r="M9" s="409" t="s">
        <v>69</v>
      </c>
      <c r="N9" s="407" t="s">
        <v>41</v>
      </c>
      <c r="O9" s="409" t="s">
        <v>70</v>
      </c>
      <c r="P9" s="407" t="s">
        <v>40</v>
      </c>
      <c r="Q9" s="407" t="s">
        <v>39</v>
      </c>
      <c r="R9" s="464" t="s">
        <v>58</v>
      </c>
      <c r="S9" s="409" t="s">
        <v>68</v>
      </c>
      <c r="T9" s="407" t="s">
        <v>42</v>
      </c>
      <c r="U9" s="409" t="s">
        <v>69</v>
      </c>
      <c r="V9" s="407" t="s">
        <v>41</v>
      </c>
      <c r="W9" s="409" t="s">
        <v>70</v>
      </c>
      <c r="X9" s="407" t="s">
        <v>40</v>
      </c>
      <c r="Y9" s="517" t="s">
        <v>39</v>
      </c>
      <c r="AB9" s="596" t="s">
        <v>38</v>
      </c>
      <c r="AC9" s="596"/>
      <c r="AD9" s="596"/>
    </row>
    <row r="10" spans="1:32" x14ac:dyDescent="0.2">
      <c r="A10" s="155">
        <v>1913</v>
      </c>
      <c r="B10" s="410">
        <f>1-TA2b!B10</f>
        <v>0.56966915525085415</v>
      </c>
      <c r="C10" s="501">
        <f>compoprinc!BW2</f>
        <v>3.350294149138483E-3</v>
      </c>
      <c r="D10" s="501">
        <f>compoprinc!BX2</f>
        <v>8.2043296432357093E-4</v>
      </c>
      <c r="E10" s="501">
        <f>compoprinc!BY2</f>
        <v>4.0840843689300264E-2</v>
      </c>
      <c r="F10" s="501">
        <f>compoprinc!BZ2</f>
        <v>1.9337580975476325E-2</v>
      </c>
      <c r="G10" s="501">
        <f>compoprinc!CA2</f>
        <v>3.2931678369040622E-3</v>
      </c>
      <c r="H10" s="501">
        <f>compoprinc!CB2</f>
        <v>0.43867196773088474</v>
      </c>
      <c r="I10" s="502">
        <f>compoprinc!CC2</f>
        <v>5.7387628826490317E-2</v>
      </c>
      <c r="J10" s="174"/>
      <c r="K10" s="114"/>
      <c r="L10" s="114"/>
      <c r="M10" s="114"/>
      <c r="N10" s="114"/>
      <c r="O10" s="114"/>
      <c r="P10" s="114"/>
      <c r="Q10" s="114"/>
      <c r="R10" s="178"/>
      <c r="S10" s="121"/>
      <c r="T10" s="121"/>
      <c r="U10" s="121"/>
      <c r="V10" s="121"/>
      <c r="W10" s="121"/>
      <c r="X10" s="121"/>
      <c r="Y10" s="177"/>
      <c r="AB10" s="597">
        <f>B10-SUM(C10:I10)</f>
        <v>5.967239078336406E-3</v>
      </c>
      <c r="AC10" s="597">
        <f>J10-SUM(K10:Q10)</f>
        <v>0</v>
      </c>
      <c r="AD10" s="597">
        <f>R10-SUM(S10:Y10)</f>
        <v>0</v>
      </c>
      <c r="AF10" s="599"/>
    </row>
    <row r="11" spans="1:32" x14ac:dyDescent="0.2">
      <c r="A11" s="155">
        <v>1914</v>
      </c>
      <c r="B11" s="135">
        <f>1-TA2b!B11</f>
        <v>0.56185702395144266</v>
      </c>
      <c r="C11" s="503">
        <f>compoprinc!BW3</f>
        <v>3.3409639052474072E-3</v>
      </c>
      <c r="D11" s="503">
        <f>compoprinc!BX3</f>
        <v>-1.8747659501933962E-3</v>
      </c>
      <c r="E11" s="503">
        <f>compoprinc!BY3</f>
        <v>4.3725440346526395E-2</v>
      </c>
      <c r="F11" s="503">
        <f>compoprinc!BZ3</f>
        <v>2.0509819261907591E-2</v>
      </c>
      <c r="G11" s="503">
        <f>compoprinc!CA3</f>
        <v>3.4062055562667829E-3</v>
      </c>
      <c r="H11" s="503">
        <f>compoprinc!CB3</f>
        <v>0.43093450849301762</v>
      </c>
      <c r="I11" s="504">
        <f>compoprinc!CC3</f>
        <v>5.8003464458457457E-2</v>
      </c>
      <c r="J11" s="174"/>
      <c r="K11" s="114"/>
      <c r="L11" s="114"/>
      <c r="M11" s="114"/>
      <c r="N11" s="114"/>
      <c r="O11" s="114"/>
      <c r="P11" s="114"/>
      <c r="Q11" s="114"/>
      <c r="R11" s="106"/>
      <c r="S11" s="114"/>
      <c r="T11" s="114"/>
      <c r="U11" s="114"/>
      <c r="V11" s="114"/>
      <c r="W11" s="114"/>
      <c r="X11" s="114"/>
      <c r="Y11" s="154"/>
      <c r="AB11" s="597">
        <f t="shared" ref="AB11:AB74" si="0">B11-SUM(C11:I11)</f>
        <v>3.8113878802127354E-3</v>
      </c>
      <c r="AC11" s="597">
        <f t="shared" ref="AC11:AC74" si="1">J11-SUM(K11:Q11)</f>
        <v>0</v>
      </c>
      <c r="AD11" s="597">
        <f t="shared" ref="AD11:AD74" si="2">R11-SUM(S11:Y11)</f>
        <v>0</v>
      </c>
      <c r="AF11" s="599"/>
    </row>
    <row r="12" spans="1:32" x14ac:dyDescent="0.2">
      <c r="A12" s="155">
        <v>1915</v>
      </c>
      <c r="B12" s="135">
        <f>1-TA2b!B12</f>
        <v>0.56858571180454909</v>
      </c>
      <c r="C12" s="503">
        <f>compoprinc!BW4</f>
        <v>3.3659529718307601E-3</v>
      </c>
      <c r="D12" s="503">
        <f>compoprinc!BX4</f>
        <v>2.8702815846666941E-4</v>
      </c>
      <c r="E12" s="503">
        <f>compoprinc!BY4</f>
        <v>4.4331328711867492E-2</v>
      </c>
      <c r="F12" s="503">
        <f>compoprinc!BZ4</f>
        <v>2.0437929999771197E-2</v>
      </c>
      <c r="G12" s="503">
        <f>compoprinc!CA4</f>
        <v>3.5052966199451002E-3</v>
      </c>
      <c r="H12" s="503">
        <f>compoprinc!CB4</f>
        <v>0.43589282261952655</v>
      </c>
      <c r="I12" s="504">
        <f>compoprinc!CC4</f>
        <v>5.7455266433263236E-2</v>
      </c>
      <c r="J12" s="174"/>
      <c r="K12" s="114"/>
      <c r="L12" s="114"/>
      <c r="M12" s="114"/>
      <c r="N12" s="114"/>
      <c r="O12" s="114"/>
      <c r="P12" s="114"/>
      <c r="Q12" s="114"/>
      <c r="R12" s="106"/>
      <c r="S12" s="114"/>
      <c r="T12" s="114"/>
      <c r="U12" s="114"/>
      <c r="V12" s="114"/>
      <c r="W12" s="114"/>
      <c r="X12" s="114"/>
      <c r="Y12" s="154"/>
      <c r="AB12" s="597">
        <f t="shared" si="0"/>
        <v>3.3100862898780559E-3</v>
      </c>
      <c r="AC12" s="597">
        <f t="shared" si="1"/>
        <v>0</v>
      </c>
      <c r="AD12" s="597">
        <f t="shared" si="2"/>
        <v>0</v>
      </c>
      <c r="AF12" s="599"/>
    </row>
    <row r="13" spans="1:32" x14ac:dyDescent="0.2">
      <c r="A13" s="155">
        <v>1916</v>
      </c>
      <c r="B13" s="149">
        <f>1-TA2b!B13</f>
        <v>0.55528287723839342</v>
      </c>
      <c r="C13" s="411">
        <f>compoprinc!BW5</f>
        <v>1.2432762811664846E-2</v>
      </c>
      <c r="D13" s="411">
        <f>compoprinc!BX5</f>
        <v>-1.5219797148536217E-3</v>
      </c>
      <c r="E13" s="411">
        <f>compoprinc!BY5</f>
        <v>3.6658893366253768E-2</v>
      </c>
      <c r="F13" s="411">
        <f>compoprinc!BZ5</f>
        <v>1.766524880431658E-2</v>
      </c>
      <c r="G13" s="411">
        <f>compoprinc!CA5</f>
        <v>2.8955716968996821E-3</v>
      </c>
      <c r="H13" s="411">
        <f>compoprinc!CB5</f>
        <v>0.43011976249364442</v>
      </c>
      <c r="I13" s="412">
        <f>compoprinc!CC5</f>
        <v>5.1411663907094576E-2</v>
      </c>
      <c r="J13" s="174"/>
      <c r="K13" s="114"/>
      <c r="L13" s="114"/>
      <c r="M13" s="114"/>
      <c r="N13" s="114"/>
      <c r="O13" s="114"/>
      <c r="P13" s="114"/>
      <c r="Q13" s="114"/>
      <c r="R13" s="106"/>
      <c r="S13" s="105"/>
      <c r="T13" s="105"/>
      <c r="U13" s="105"/>
      <c r="V13" s="105"/>
      <c r="W13" s="105"/>
      <c r="X13" s="105"/>
      <c r="Y13" s="134"/>
      <c r="AB13" s="597">
        <f t="shared" si="0"/>
        <v>5.6209538733731357E-3</v>
      </c>
      <c r="AC13" s="597">
        <f t="shared" si="1"/>
        <v>0</v>
      </c>
      <c r="AD13" s="597">
        <f t="shared" si="2"/>
        <v>0</v>
      </c>
      <c r="AF13" s="599"/>
    </row>
    <row r="14" spans="1:32" x14ac:dyDescent="0.2">
      <c r="A14" s="155">
        <v>1917</v>
      </c>
      <c r="B14" s="186">
        <f>1-TA2b!B14</f>
        <v>0.55130884579193007</v>
      </c>
      <c r="C14" s="503">
        <f>compoprinc!BW6</f>
        <v>1.1045015391056914E-2</v>
      </c>
      <c r="D14" s="503">
        <f>compoprinc!BX6</f>
        <v>-3.7140212982225266E-3</v>
      </c>
      <c r="E14" s="503">
        <f>compoprinc!BY6</f>
        <v>3.0791618447263417E-2</v>
      </c>
      <c r="F14" s="503">
        <f>compoprinc!BZ6</f>
        <v>1.8589482577957797E-2</v>
      </c>
      <c r="G14" s="503">
        <f>compoprinc!CA6</f>
        <v>2.8112470843480288E-3</v>
      </c>
      <c r="H14" s="503">
        <f>compoprinc!CB6</f>
        <v>0.42950036949534565</v>
      </c>
      <c r="I14" s="504">
        <f>compoprinc!CC6</f>
        <v>5.5250072662270666E-2</v>
      </c>
      <c r="J14" s="174"/>
      <c r="K14" s="114"/>
      <c r="L14" s="114"/>
      <c r="M14" s="114"/>
      <c r="N14" s="114"/>
      <c r="O14" s="114"/>
      <c r="P14" s="114"/>
      <c r="Q14" s="114"/>
      <c r="R14" s="106"/>
      <c r="S14" s="114"/>
      <c r="T14" s="114"/>
      <c r="U14" s="114"/>
      <c r="V14" s="114"/>
      <c r="W14" s="114"/>
      <c r="X14" s="114"/>
      <c r="Y14" s="154"/>
      <c r="AB14" s="597">
        <f t="shared" si="0"/>
        <v>7.0350614319101279E-3</v>
      </c>
      <c r="AC14" s="597">
        <f t="shared" si="1"/>
        <v>0</v>
      </c>
      <c r="AD14" s="597">
        <f t="shared" si="2"/>
        <v>0</v>
      </c>
      <c r="AF14" s="599"/>
    </row>
    <row r="15" spans="1:32" x14ac:dyDescent="0.2">
      <c r="A15" s="155">
        <v>1918</v>
      </c>
      <c r="B15" s="135">
        <f>1-TA2b!B15</f>
        <v>0.56260778421267554</v>
      </c>
      <c r="C15" s="503">
        <f>compoprinc!BW7</f>
        <v>7.6278366414722215E-3</v>
      </c>
      <c r="D15" s="503">
        <f>compoprinc!BX7</f>
        <v>-6.871217665261168E-3</v>
      </c>
      <c r="E15" s="503">
        <f>compoprinc!BY7</f>
        <v>2.8047741468211658E-2</v>
      </c>
      <c r="F15" s="503">
        <f>compoprinc!BZ7</f>
        <v>1.7169752089265668E-2</v>
      </c>
      <c r="G15" s="503">
        <f>compoprinc!CA7</f>
        <v>2.6987721452393686E-3</v>
      </c>
      <c r="H15" s="503">
        <f>compoprinc!CB7</f>
        <v>0.45425035886913623</v>
      </c>
      <c r="I15" s="504">
        <f>compoprinc!CC7</f>
        <v>5.1281110053166823E-2</v>
      </c>
      <c r="J15" s="174"/>
      <c r="K15" s="114"/>
      <c r="L15" s="114"/>
      <c r="M15" s="114"/>
      <c r="N15" s="114"/>
      <c r="O15" s="114"/>
      <c r="P15" s="114"/>
      <c r="Q15" s="114"/>
      <c r="R15" s="106"/>
      <c r="S15" s="114"/>
      <c r="T15" s="114"/>
      <c r="U15" s="114"/>
      <c r="V15" s="114"/>
      <c r="W15" s="114"/>
      <c r="X15" s="114"/>
      <c r="Y15" s="154"/>
      <c r="AB15" s="597">
        <f t="shared" si="0"/>
        <v>8.4034306114447732E-3</v>
      </c>
      <c r="AC15" s="597">
        <f t="shared" si="1"/>
        <v>0</v>
      </c>
      <c r="AD15" s="597">
        <f t="shared" si="2"/>
        <v>0</v>
      </c>
      <c r="AF15" s="599"/>
    </row>
    <row r="16" spans="1:32" x14ac:dyDescent="0.2">
      <c r="A16" s="160">
        <v>1919</v>
      </c>
      <c r="B16" s="139">
        <f>1-TA2b!B16</f>
        <v>0.5441326562920068</v>
      </c>
      <c r="C16" s="505">
        <f>compoprinc!BW8</f>
        <v>7.1570652055614331E-3</v>
      </c>
      <c r="D16" s="505">
        <f>compoprinc!BX8</f>
        <v>-9.2021906704617754E-3</v>
      </c>
      <c r="E16" s="505">
        <f>compoprinc!BY8</f>
        <v>2.7166492695279709E-2</v>
      </c>
      <c r="F16" s="505">
        <f>compoprinc!BZ8</f>
        <v>1.5456854721265768E-2</v>
      </c>
      <c r="G16" s="505">
        <f>compoprinc!CA8</f>
        <v>2.958234611815038E-3</v>
      </c>
      <c r="H16" s="505">
        <f>compoprinc!CB8</f>
        <v>0.44434850933560976</v>
      </c>
      <c r="I16" s="506">
        <f>compoprinc!CC8</f>
        <v>4.7067043464090991E-2</v>
      </c>
      <c r="J16" s="175"/>
      <c r="K16" s="116"/>
      <c r="L16" s="116"/>
      <c r="M16" s="116"/>
      <c r="N16" s="116"/>
      <c r="O16" s="116"/>
      <c r="P16" s="116"/>
      <c r="Q16" s="116"/>
      <c r="R16" s="109"/>
      <c r="S16" s="116"/>
      <c r="T16" s="116"/>
      <c r="U16" s="116"/>
      <c r="V16" s="116"/>
      <c r="W16" s="116"/>
      <c r="X16" s="116"/>
      <c r="Y16" s="156"/>
      <c r="AB16" s="597">
        <f t="shared" si="0"/>
        <v>9.1806469288459036E-3</v>
      </c>
      <c r="AC16" s="597">
        <f t="shared" si="1"/>
        <v>0</v>
      </c>
      <c r="AD16" s="597">
        <f t="shared" si="2"/>
        <v>0</v>
      </c>
      <c r="AF16" s="599"/>
    </row>
    <row r="17" spans="1:32" x14ac:dyDescent="0.2">
      <c r="A17" s="155">
        <v>1920</v>
      </c>
      <c r="B17" s="135">
        <f>1-TA2b!B17</f>
        <v>0.56208009118755187</v>
      </c>
      <c r="C17" s="503">
        <f>compoprinc!BW9</f>
        <v>5.7671279740897502E-3</v>
      </c>
      <c r="D17" s="503">
        <f>compoprinc!BX9</f>
        <v>-8.8141266938889622E-3</v>
      </c>
      <c r="E17" s="503">
        <f>compoprinc!BY9</f>
        <v>2.6618640707881593E-2</v>
      </c>
      <c r="F17" s="503">
        <f>compoprinc!BZ9</f>
        <v>1.8254066475632179E-2</v>
      </c>
      <c r="G17" s="503">
        <f>compoprinc!CA9</f>
        <v>2.786277111819049E-3</v>
      </c>
      <c r="H17" s="503">
        <f>compoprinc!CB9</f>
        <v>0.45144724037181039</v>
      </c>
      <c r="I17" s="504">
        <f>compoprinc!CC9</f>
        <v>5.6420213204732741E-2</v>
      </c>
      <c r="J17" s="174"/>
      <c r="K17" s="114"/>
      <c r="L17" s="114"/>
      <c r="M17" s="114"/>
      <c r="N17" s="114"/>
      <c r="O17" s="114"/>
      <c r="P17" s="114"/>
      <c r="Q17" s="114"/>
      <c r="R17" s="106"/>
      <c r="S17" s="114"/>
      <c r="T17" s="114"/>
      <c r="U17" s="114"/>
      <c r="V17" s="114"/>
      <c r="W17" s="114"/>
      <c r="X17" s="114"/>
      <c r="Y17" s="154"/>
      <c r="AB17" s="597">
        <f t="shared" si="0"/>
        <v>9.6006520354751101E-3</v>
      </c>
      <c r="AC17" s="597">
        <f t="shared" si="1"/>
        <v>0</v>
      </c>
      <c r="AD17" s="597">
        <f t="shared" si="2"/>
        <v>0</v>
      </c>
      <c r="AF17" s="599"/>
    </row>
    <row r="18" spans="1:32" x14ac:dyDescent="0.2">
      <c r="A18" s="155">
        <v>1921</v>
      </c>
      <c r="B18" s="135">
        <f>1-TA2b!B18</f>
        <v>0.52722458768822222</v>
      </c>
      <c r="C18" s="503">
        <f>compoprinc!BW10</f>
        <v>4.1030621393382954E-3</v>
      </c>
      <c r="D18" s="503">
        <f>compoprinc!BX10</f>
        <v>-8.0605885869268167E-3</v>
      </c>
      <c r="E18" s="503">
        <f>compoprinc!BY10</f>
        <v>3.6713001941856491E-2</v>
      </c>
      <c r="F18" s="503">
        <f>compoprinc!BZ10</f>
        <v>1.9617752901548838E-2</v>
      </c>
      <c r="G18" s="503">
        <f>compoprinc!CA10</f>
        <v>2.5668654701382918E-3</v>
      </c>
      <c r="H18" s="503">
        <f>compoprinc!CB10</f>
        <v>0.40945069628935798</v>
      </c>
      <c r="I18" s="504">
        <f>compoprinc!CC10</f>
        <v>5.6428280796103389E-2</v>
      </c>
      <c r="J18" s="174"/>
      <c r="K18" s="114"/>
      <c r="L18" s="114"/>
      <c r="M18" s="114"/>
      <c r="N18" s="114"/>
      <c r="O18" s="114"/>
      <c r="P18" s="114"/>
      <c r="Q18" s="114"/>
      <c r="R18" s="106"/>
      <c r="S18" s="114"/>
      <c r="T18" s="114"/>
      <c r="U18" s="114"/>
      <c r="V18" s="114"/>
      <c r="W18" s="114"/>
      <c r="X18" s="114"/>
      <c r="Y18" s="154"/>
      <c r="AB18" s="597">
        <f t="shared" si="0"/>
        <v>6.405516736805783E-3</v>
      </c>
      <c r="AC18" s="597">
        <f t="shared" si="1"/>
        <v>0</v>
      </c>
      <c r="AD18" s="597">
        <f t="shared" si="2"/>
        <v>0</v>
      </c>
      <c r="AF18" s="599"/>
    </row>
    <row r="19" spans="1:32" x14ac:dyDescent="0.2">
      <c r="A19" s="155">
        <v>1922</v>
      </c>
      <c r="B19" s="135">
        <f>1-TA2b!B19</f>
        <v>0.53920334474635268</v>
      </c>
      <c r="C19" s="503">
        <f>compoprinc!BW11</f>
        <v>4.2642412524055984E-3</v>
      </c>
      <c r="D19" s="503">
        <f>compoprinc!BX11</f>
        <v>-1.0925828138923064E-2</v>
      </c>
      <c r="E19" s="503">
        <f>compoprinc!BY11</f>
        <v>3.6919059360232528E-2</v>
      </c>
      <c r="F19" s="503">
        <f>compoprinc!BZ11</f>
        <v>1.8933400296356984E-2</v>
      </c>
      <c r="G19" s="503">
        <f>compoprinc!CA11</f>
        <v>2.7724300412863114E-3</v>
      </c>
      <c r="H19" s="503">
        <f>compoprinc!CB11</f>
        <v>0.42602190726809314</v>
      </c>
      <c r="I19" s="504">
        <f>compoprinc!CC11</f>
        <v>5.5610338898650011E-2</v>
      </c>
      <c r="J19" s="174"/>
      <c r="K19" s="114"/>
      <c r="L19" s="114"/>
      <c r="M19" s="114"/>
      <c r="N19" s="114"/>
      <c r="O19" s="114"/>
      <c r="P19" s="114"/>
      <c r="Q19" s="114"/>
      <c r="R19" s="106"/>
      <c r="S19" s="114"/>
      <c r="T19" s="114"/>
      <c r="U19" s="114"/>
      <c r="V19" s="114"/>
      <c r="W19" s="114"/>
      <c r="X19" s="114"/>
      <c r="Y19" s="154"/>
      <c r="AB19" s="597">
        <f t="shared" si="0"/>
        <v>5.6077957682512114E-3</v>
      </c>
      <c r="AC19" s="597">
        <f t="shared" si="1"/>
        <v>0</v>
      </c>
      <c r="AD19" s="597">
        <f t="shared" si="2"/>
        <v>0</v>
      </c>
      <c r="AF19" s="599"/>
    </row>
    <row r="20" spans="1:32" x14ac:dyDescent="0.2">
      <c r="A20" s="155">
        <v>1923</v>
      </c>
      <c r="B20" s="135">
        <f>1-TA2b!B20</f>
        <v>0.56394643016412904</v>
      </c>
      <c r="C20" s="503">
        <f>compoprinc!BW12</f>
        <v>6.3683182571862007E-3</v>
      </c>
      <c r="D20" s="503">
        <f>compoprinc!BX12</f>
        <v>-7.5069163330764039E-3</v>
      </c>
      <c r="E20" s="503">
        <f>compoprinc!BY12</f>
        <v>3.5098671317661118E-2</v>
      </c>
      <c r="F20" s="503">
        <f>compoprinc!BZ12</f>
        <v>1.554405525830739E-2</v>
      </c>
      <c r="G20" s="503">
        <f>compoprinc!CA12</f>
        <v>3.4842843756979036E-3</v>
      </c>
      <c r="H20" s="503">
        <f>compoprinc!CB12</f>
        <v>0.45814495166410307</v>
      </c>
      <c r="I20" s="504">
        <f>compoprinc!CC12</f>
        <v>4.5842276014813416E-2</v>
      </c>
      <c r="J20" s="174"/>
      <c r="K20" s="114"/>
      <c r="L20" s="114"/>
      <c r="M20" s="114"/>
      <c r="N20" s="114"/>
      <c r="O20" s="114"/>
      <c r="P20" s="114"/>
      <c r="Q20" s="114"/>
      <c r="R20" s="106"/>
      <c r="S20" s="114"/>
      <c r="T20" s="114"/>
      <c r="U20" s="114"/>
      <c r="V20" s="114"/>
      <c r="W20" s="114"/>
      <c r="X20" s="114"/>
      <c r="Y20" s="154"/>
      <c r="AB20" s="597">
        <f t="shared" si="0"/>
        <v>6.970789609436423E-3</v>
      </c>
      <c r="AC20" s="597">
        <f t="shared" si="1"/>
        <v>0</v>
      </c>
      <c r="AD20" s="597">
        <f t="shared" si="2"/>
        <v>0</v>
      </c>
      <c r="AF20" s="599"/>
    </row>
    <row r="21" spans="1:32" x14ac:dyDescent="0.2">
      <c r="A21" s="155">
        <v>1924</v>
      </c>
      <c r="B21" s="135">
        <f>1-TA2b!B21</f>
        <v>0.54321459978882691</v>
      </c>
      <c r="C21" s="503">
        <f>compoprinc!BW13</f>
        <v>6.7041168384049665E-3</v>
      </c>
      <c r="D21" s="503">
        <f>compoprinc!BX13</f>
        <v>-1.0525342576410201E-2</v>
      </c>
      <c r="E21" s="503">
        <f>compoprinc!BY13</f>
        <v>3.5865349811695493E-2</v>
      </c>
      <c r="F21" s="503">
        <f>compoprinc!BZ13</f>
        <v>1.4718912861436576E-2</v>
      </c>
      <c r="G21" s="503">
        <f>compoprinc!CA13</f>
        <v>3.6751479422446297E-3</v>
      </c>
      <c r="H21" s="503">
        <f>compoprinc!CB13</f>
        <v>0.44342014331810808</v>
      </c>
      <c r="I21" s="504">
        <f>compoprinc!CC13</f>
        <v>4.3408790180918491E-2</v>
      </c>
      <c r="J21" s="174"/>
      <c r="K21" s="114"/>
      <c r="L21" s="114"/>
      <c r="M21" s="114"/>
      <c r="N21" s="114"/>
      <c r="O21" s="114"/>
      <c r="P21" s="114"/>
      <c r="Q21" s="114"/>
      <c r="R21" s="106"/>
      <c r="S21" s="114"/>
      <c r="T21" s="114"/>
      <c r="U21" s="114"/>
      <c r="V21" s="114"/>
      <c r="W21" s="114"/>
      <c r="X21" s="114"/>
      <c r="Y21" s="154"/>
      <c r="AB21" s="597">
        <f t="shared" si="0"/>
        <v>5.9474814124288455E-3</v>
      </c>
      <c r="AC21" s="597">
        <f t="shared" si="1"/>
        <v>0</v>
      </c>
      <c r="AD21" s="597">
        <f t="shared" si="2"/>
        <v>0</v>
      </c>
      <c r="AF21" s="599"/>
    </row>
    <row r="22" spans="1:32" x14ac:dyDescent="0.2">
      <c r="A22" s="155">
        <v>1925</v>
      </c>
      <c r="B22" s="135">
        <f>1-TA2b!B22</f>
        <v>0.52795747953325056</v>
      </c>
      <c r="C22" s="503">
        <f>compoprinc!BW14</f>
        <v>1.1198931793262673E-2</v>
      </c>
      <c r="D22" s="503">
        <f>compoprinc!BX14</f>
        <v>-1.176262160333909E-2</v>
      </c>
      <c r="E22" s="503">
        <f>compoprinc!BY14</f>
        <v>3.1550728430373765E-2</v>
      </c>
      <c r="F22" s="503">
        <f>compoprinc!BZ14</f>
        <v>1.1996432024281051E-2</v>
      </c>
      <c r="G22" s="503">
        <f>compoprinc!CA14</f>
        <v>3.9913328510379703E-3</v>
      </c>
      <c r="H22" s="503">
        <f>compoprinc!CB14</f>
        <v>0.43951334147668664</v>
      </c>
      <c r="I22" s="504">
        <f>compoprinc!CC14</f>
        <v>3.5657616373390613E-2</v>
      </c>
      <c r="J22" s="174"/>
      <c r="K22" s="114"/>
      <c r="L22" s="114"/>
      <c r="M22" s="114"/>
      <c r="N22" s="114"/>
      <c r="O22" s="114"/>
      <c r="P22" s="114"/>
      <c r="Q22" s="114"/>
      <c r="R22" s="106"/>
      <c r="S22" s="114"/>
      <c r="T22" s="114"/>
      <c r="U22" s="114"/>
      <c r="V22" s="114"/>
      <c r="W22" s="114"/>
      <c r="X22" s="114"/>
      <c r="Y22" s="154"/>
      <c r="AB22" s="597">
        <f t="shared" si="0"/>
        <v>5.8117181875568802E-3</v>
      </c>
      <c r="AC22" s="597">
        <f t="shared" si="1"/>
        <v>0</v>
      </c>
      <c r="AD22" s="597">
        <f t="shared" si="2"/>
        <v>0</v>
      </c>
      <c r="AF22" s="599"/>
    </row>
    <row r="23" spans="1:32" x14ac:dyDescent="0.2">
      <c r="A23" s="155">
        <v>1926</v>
      </c>
      <c r="B23" s="135">
        <f>1-TA2b!B23</f>
        <v>0.52575136315202131</v>
      </c>
      <c r="C23" s="503">
        <f>compoprinc!BW15</f>
        <v>1.1990879505440949E-2</v>
      </c>
      <c r="D23" s="503">
        <f>compoprinc!BX15</f>
        <v>-1.1850915263641591E-2</v>
      </c>
      <c r="E23" s="503">
        <f>compoprinc!BY15</f>
        <v>2.718650691608723E-2</v>
      </c>
      <c r="F23" s="503">
        <f>compoprinc!BZ15</f>
        <v>1.1389334372178442E-2</v>
      </c>
      <c r="G23" s="503">
        <f>compoprinc!CA15</f>
        <v>4.0877052446829706E-3</v>
      </c>
      <c r="H23" s="503">
        <f>compoprinc!CB15</f>
        <v>0.44059789366937158</v>
      </c>
      <c r="I23" s="504">
        <f>compoprinc!CC15</f>
        <v>3.4774487761996681E-2</v>
      </c>
      <c r="J23" s="174"/>
      <c r="K23" s="114"/>
      <c r="L23" s="114"/>
      <c r="M23" s="114"/>
      <c r="N23" s="114"/>
      <c r="O23" s="114"/>
      <c r="P23" s="114"/>
      <c r="Q23" s="114"/>
      <c r="R23" s="106"/>
      <c r="S23" s="114"/>
      <c r="T23" s="114"/>
      <c r="U23" s="114"/>
      <c r="V23" s="114"/>
      <c r="W23" s="114"/>
      <c r="X23" s="114"/>
      <c r="Y23" s="154"/>
      <c r="AB23" s="597">
        <f t="shared" si="0"/>
        <v>7.5754709459050495E-3</v>
      </c>
      <c r="AC23" s="597">
        <f t="shared" si="1"/>
        <v>0</v>
      </c>
      <c r="AD23" s="597">
        <f t="shared" si="2"/>
        <v>0</v>
      </c>
      <c r="AF23" s="599"/>
    </row>
    <row r="24" spans="1:32" x14ac:dyDescent="0.2">
      <c r="A24" s="155">
        <v>1927</v>
      </c>
      <c r="B24" s="135">
        <f>1-TA2b!B24</f>
        <v>0.53031890743281318</v>
      </c>
      <c r="C24" s="503">
        <f>compoprinc!BW16</f>
        <v>1.0663695732114828E-2</v>
      </c>
      <c r="D24" s="503">
        <f>compoprinc!BX16</f>
        <v>-1.2742971458113825E-2</v>
      </c>
      <c r="E24" s="503">
        <f>compoprinc!BY16</f>
        <v>2.7005626512263389E-2</v>
      </c>
      <c r="F24" s="503">
        <f>compoprinc!BZ16</f>
        <v>1.1781375567087873E-2</v>
      </c>
      <c r="G24" s="503">
        <f>compoprinc!CA16</f>
        <v>4.3036233824498022E-3</v>
      </c>
      <c r="H24" s="503">
        <f>compoprinc!CB16</f>
        <v>0.44600125506458016</v>
      </c>
      <c r="I24" s="504">
        <f>compoprinc!CC16</f>
        <v>3.6592899938979573E-2</v>
      </c>
      <c r="J24" s="174"/>
      <c r="K24" s="114"/>
      <c r="L24" s="114"/>
      <c r="M24" s="114"/>
      <c r="N24" s="114"/>
      <c r="O24" s="114"/>
      <c r="P24" s="114"/>
      <c r="Q24" s="114"/>
      <c r="R24" s="106"/>
      <c r="S24" s="114"/>
      <c r="T24" s="114"/>
      <c r="U24" s="114"/>
      <c r="V24" s="114"/>
      <c r="W24" s="114"/>
      <c r="X24" s="114"/>
      <c r="Y24" s="154"/>
      <c r="AB24" s="597">
        <f t="shared" si="0"/>
        <v>6.7134026934514424E-3</v>
      </c>
      <c r="AC24" s="597">
        <f t="shared" si="1"/>
        <v>0</v>
      </c>
      <c r="AD24" s="597">
        <f t="shared" si="2"/>
        <v>0</v>
      </c>
      <c r="AF24" s="599"/>
    </row>
    <row r="25" spans="1:32" x14ac:dyDescent="0.2">
      <c r="A25" s="155">
        <v>1928</v>
      </c>
      <c r="B25" s="135">
        <f>1-TA2b!B25</f>
        <v>0.51787466727401488</v>
      </c>
      <c r="C25" s="503">
        <f>compoprinc!BW17</f>
        <v>1.2838537412774922E-2</v>
      </c>
      <c r="D25" s="503">
        <f>compoprinc!BX17</f>
        <v>-1.3156282781606075E-2</v>
      </c>
      <c r="E25" s="503">
        <f>compoprinc!BY17</f>
        <v>2.6367846724818896E-2</v>
      </c>
      <c r="F25" s="503">
        <f>compoprinc!BZ17</f>
        <v>1.2436282471610334E-2</v>
      </c>
      <c r="G25" s="503">
        <f>compoprinc!CA17</f>
        <v>4.1435882268198191E-3</v>
      </c>
      <c r="H25" s="503">
        <f>compoprinc!CB17</f>
        <v>0.43084450258627771</v>
      </c>
      <c r="I25" s="504">
        <f>compoprinc!CC17</f>
        <v>3.8748112899536252E-2</v>
      </c>
      <c r="J25" s="174"/>
      <c r="K25" s="114"/>
      <c r="L25" s="114"/>
      <c r="M25" s="114"/>
      <c r="N25" s="114"/>
      <c r="O25" s="114"/>
      <c r="P25" s="114"/>
      <c r="Q25" s="114"/>
      <c r="R25" s="106"/>
      <c r="S25" s="114"/>
      <c r="T25" s="114"/>
      <c r="U25" s="114"/>
      <c r="V25" s="114"/>
      <c r="W25" s="114"/>
      <c r="X25" s="114"/>
      <c r="Y25" s="154"/>
      <c r="AB25" s="597">
        <f t="shared" si="0"/>
        <v>5.6520797337830109E-3</v>
      </c>
      <c r="AC25" s="597">
        <f t="shared" si="1"/>
        <v>0</v>
      </c>
      <c r="AD25" s="597">
        <f t="shared" si="2"/>
        <v>0</v>
      </c>
      <c r="AF25" s="599"/>
    </row>
    <row r="26" spans="1:32" x14ac:dyDescent="0.2">
      <c r="A26" s="155">
        <v>1929</v>
      </c>
      <c r="B26" s="135">
        <f>1-TA2b!B26</f>
        <v>0.53121444033163157</v>
      </c>
      <c r="C26" s="503">
        <f>compoprinc!BW18</f>
        <v>1.3982106076670595E-2</v>
      </c>
      <c r="D26" s="503">
        <f>compoprinc!BX18</f>
        <v>-1.1488116966080266E-2</v>
      </c>
      <c r="E26" s="503">
        <f>compoprinc!BY18</f>
        <v>2.3208480443011475E-2</v>
      </c>
      <c r="F26" s="503">
        <f>compoprinc!BZ18</f>
        <v>1.3040229434375612E-2</v>
      </c>
      <c r="G26" s="503">
        <f>compoprinc!CA18</f>
        <v>4.7341546339250496E-3</v>
      </c>
      <c r="H26" s="503">
        <f>compoprinc!CB18</f>
        <v>0.4399955239714744</v>
      </c>
      <c r="I26" s="504">
        <f>compoprinc!CC18</f>
        <v>4.1461342607621632E-2</v>
      </c>
      <c r="J26" s="174"/>
      <c r="K26" s="114"/>
      <c r="L26" s="114"/>
      <c r="M26" s="114"/>
      <c r="N26" s="114"/>
      <c r="O26" s="114"/>
      <c r="P26" s="114"/>
      <c r="Q26" s="114"/>
      <c r="R26" s="106"/>
      <c r="S26" s="114"/>
      <c r="T26" s="114"/>
      <c r="U26" s="114"/>
      <c r="V26" s="114"/>
      <c r="W26" s="114"/>
      <c r="X26" s="114"/>
      <c r="Y26" s="154"/>
      <c r="AB26" s="597">
        <f t="shared" si="0"/>
        <v>6.2807201306330773E-3</v>
      </c>
      <c r="AC26" s="597">
        <f t="shared" si="1"/>
        <v>0</v>
      </c>
      <c r="AD26" s="597">
        <f t="shared" si="2"/>
        <v>0</v>
      </c>
      <c r="AF26" s="599"/>
    </row>
    <row r="27" spans="1:32" x14ac:dyDescent="0.2">
      <c r="A27" s="159">
        <v>1930</v>
      </c>
      <c r="B27" s="146">
        <f>1-TA2b!B27</f>
        <v>0.53834497603581377</v>
      </c>
      <c r="C27" s="507">
        <f>compoprinc!BW19</f>
        <v>7.6384969064034886E-3</v>
      </c>
      <c r="D27" s="507">
        <f>compoprinc!BX19</f>
        <v>-1.3195340665924976E-2</v>
      </c>
      <c r="E27" s="507">
        <f>compoprinc!BY19</f>
        <v>2.3752391826631504E-2</v>
      </c>
      <c r="F27" s="507">
        <f>compoprinc!BZ19</f>
        <v>1.4059261301378898E-2</v>
      </c>
      <c r="G27" s="507">
        <f>compoprinc!CA19</f>
        <v>5.1487379155335106E-3</v>
      </c>
      <c r="H27" s="507">
        <f>compoprinc!CB19</f>
        <v>0.45268897324384716</v>
      </c>
      <c r="I27" s="508">
        <f>compoprinc!CC19</f>
        <v>4.2044663385551795E-2</v>
      </c>
      <c r="J27" s="176"/>
      <c r="K27" s="118"/>
      <c r="L27" s="118"/>
      <c r="M27" s="118"/>
      <c r="N27" s="118"/>
      <c r="O27" s="118"/>
      <c r="P27" s="118"/>
      <c r="Q27" s="118"/>
      <c r="R27" s="112"/>
      <c r="S27" s="118"/>
      <c r="T27" s="118"/>
      <c r="U27" s="118"/>
      <c r="V27" s="118"/>
      <c r="W27" s="118"/>
      <c r="X27" s="118"/>
      <c r="Y27" s="158"/>
      <c r="AB27" s="597">
        <f t="shared" si="0"/>
        <v>6.2077921223924193E-3</v>
      </c>
      <c r="AC27" s="597">
        <f t="shared" si="1"/>
        <v>0</v>
      </c>
      <c r="AD27" s="597">
        <f t="shared" si="2"/>
        <v>0</v>
      </c>
      <c r="AF27" s="599"/>
    </row>
    <row r="28" spans="1:32" x14ac:dyDescent="0.2">
      <c r="A28" s="155">
        <v>1931</v>
      </c>
      <c r="B28" s="135">
        <f>1-TA2b!B28</f>
        <v>0.53760000931798624</v>
      </c>
      <c r="C28" s="503">
        <f>compoprinc!BW20</f>
        <v>3.9336520199403785E-3</v>
      </c>
      <c r="D28" s="503">
        <f>compoprinc!BX20</f>
        <v>-1.6974469061215795E-2</v>
      </c>
      <c r="E28" s="503">
        <f>compoprinc!BY20</f>
        <v>2.5190301632982953E-2</v>
      </c>
      <c r="F28" s="503">
        <f>compoprinc!BZ20</f>
        <v>1.3903190885810303E-2</v>
      </c>
      <c r="G28" s="503">
        <f>compoprinc!CA20</f>
        <v>6.2210870921887568E-3</v>
      </c>
      <c r="H28" s="503">
        <f>compoprinc!CB20</f>
        <v>0.46186086035182483</v>
      </c>
      <c r="I28" s="504">
        <f>compoprinc!CC20</f>
        <v>3.8137363241344188E-2</v>
      </c>
      <c r="J28" s="174"/>
      <c r="K28" s="114"/>
      <c r="L28" s="114"/>
      <c r="M28" s="114"/>
      <c r="N28" s="114"/>
      <c r="O28" s="114"/>
      <c r="P28" s="114"/>
      <c r="Q28" s="114"/>
      <c r="R28" s="106"/>
      <c r="S28" s="114"/>
      <c r="T28" s="114"/>
      <c r="U28" s="114"/>
      <c r="V28" s="114"/>
      <c r="W28" s="114"/>
      <c r="X28" s="114"/>
      <c r="Y28" s="154"/>
      <c r="AB28" s="597">
        <f t="shared" si="0"/>
        <v>5.3280231551106061E-3</v>
      </c>
      <c r="AC28" s="597">
        <f t="shared" si="1"/>
        <v>0</v>
      </c>
      <c r="AD28" s="597">
        <f t="shared" si="2"/>
        <v>0</v>
      </c>
      <c r="AF28" s="599"/>
    </row>
    <row r="29" spans="1:32" x14ac:dyDescent="0.2">
      <c r="A29" s="155">
        <v>1932</v>
      </c>
      <c r="B29" s="135">
        <f>1-TA2b!B29</f>
        <v>0.51939468601636873</v>
      </c>
      <c r="C29" s="503">
        <f>compoprinc!BW21</f>
        <v>1.9998977477556287E-3</v>
      </c>
      <c r="D29" s="503">
        <f>compoprinc!BX21</f>
        <v>-2.2104868104620423E-2</v>
      </c>
      <c r="E29" s="503">
        <f>compoprinc!BY21</f>
        <v>2.7362422471553467E-2</v>
      </c>
      <c r="F29" s="503">
        <f>compoprinc!BZ21</f>
        <v>1.3578619107075904E-2</v>
      </c>
      <c r="G29" s="503">
        <f>compoprinc!CA21</f>
        <v>6.5218567893262427E-3</v>
      </c>
      <c r="H29" s="503">
        <f>compoprinc!CB21</f>
        <v>0.45485500666260026</v>
      </c>
      <c r="I29" s="504">
        <f>compoprinc!CC21</f>
        <v>3.0390895656395814E-2</v>
      </c>
      <c r="J29" s="174"/>
      <c r="K29" s="114"/>
      <c r="L29" s="114"/>
      <c r="M29" s="114"/>
      <c r="N29" s="114"/>
      <c r="O29" s="114"/>
      <c r="P29" s="114"/>
      <c r="Q29" s="114"/>
      <c r="R29" s="106"/>
      <c r="S29" s="114"/>
      <c r="T29" s="114"/>
      <c r="U29" s="114"/>
      <c r="V29" s="114"/>
      <c r="W29" s="114"/>
      <c r="X29" s="114"/>
      <c r="Y29" s="154"/>
      <c r="AB29" s="597">
        <f t="shared" si="0"/>
        <v>6.7908556862817937E-3</v>
      </c>
      <c r="AC29" s="597">
        <f t="shared" si="1"/>
        <v>0</v>
      </c>
      <c r="AD29" s="597">
        <f t="shared" si="2"/>
        <v>0</v>
      </c>
      <c r="AF29" s="599"/>
    </row>
    <row r="30" spans="1:32" x14ac:dyDescent="0.2">
      <c r="A30" s="155">
        <v>1933</v>
      </c>
      <c r="B30" s="135">
        <f>1-TA2b!B30</f>
        <v>0.52421351083582013</v>
      </c>
      <c r="C30" s="503">
        <f>compoprinc!BW22</f>
        <v>2.3694125606590621E-3</v>
      </c>
      <c r="D30" s="503">
        <f>compoprinc!BX22</f>
        <v>-2.2900923607996008E-2</v>
      </c>
      <c r="E30" s="503">
        <f>compoprinc!BY22</f>
        <v>2.2045020878305725E-2</v>
      </c>
      <c r="F30" s="503">
        <f>compoprinc!BZ22</f>
        <v>1.1029831643614853E-2</v>
      </c>
      <c r="G30" s="503">
        <f>compoprinc!CA22</f>
        <v>6.9932411259251166E-3</v>
      </c>
      <c r="H30" s="503">
        <f>compoprinc!CB22</f>
        <v>0.46914300751170246</v>
      </c>
      <c r="I30" s="504">
        <f>compoprinc!CC22</f>
        <v>2.678036060142866E-2</v>
      </c>
      <c r="J30" s="174"/>
      <c r="K30" s="114"/>
      <c r="L30" s="114"/>
      <c r="M30" s="114"/>
      <c r="N30" s="114"/>
      <c r="O30" s="114"/>
      <c r="P30" s="114"/>
      <c r="Q30" s="114"/>
      <c r="R30" s="106"/>
      <c r="S30" s="114"/>
      <c r="T30" s="114"/>
      <c r="U30" s="114"/>
      <c r="V30" s="114"/>
      <c r="W30" s="114"/>
      <c r="X30" s="114"/>
      <c r="Y30" s="154"/>
      <c r="AB30" s="597">
        <f t="shared" si="0"/>
        <v>8.753560122180315E-3</v>
      </c>
      <c r="AC30" s="597">
        <f t="shared" si="1"/>
        <v>0</v>
      </c>
      <c r="AD30" s="597">
        <f t="shared" si="2"/>
        <v>0</v>
      </c>
      <c r="AF30" s="599"/>
    </row>
    <row r="31" spans="1:32" x14ac:dyDescent="0.2">
      <c r="A31" s="155">
        <v>1934</v>
      </c>
      <c r="B31" s="135">
        <f>1-TA2b!B31</f>
        <v>0.51166189204763213</v>
      </c>
      <c r="C31" s="503">
        <f>compoprinc!BW23</f>
        <v>3.8494068008525367E-3</v>
      </c>
      <c r="D31" s="503">
        <f>compoprinc!BX23</f>
        <v>-1.8823719472463626E-2</v>
      </c>
      <c r="E31" s="503">
        <f>compoprinc!BY23</f>
        <v>1.6153335356952604E-2</v>
      </c>
      <c r="F31" s="503">
        <f>compoprinc!BZ23</f>
        <v>1.2563360422214204E-2</v>
      </c>
      <c r="G31" s="503">
        <f>compoprinc!CA23</f>
        <v>5.9629834609391252E-3</v>
      </c>
      <c r="H31" s="503">
        <f>compoprinc!CB23</f>
        <v>0.45154032576310243</v>
      </c>
      <c r="I31" s="504">
        <f>compoprinc!CC23</f>
        <v>3.4171426437416386E-2</v>
      </c>
      <c r="J31" s="174"/>
      <c r="K31" s="114"/>
      <c r="L31" s="114"/>
      <c r="M31" s="114"/>
      <c r="N31" s="114"/>
      <c r="O31" s="114"/>
      <c r="P31" s="114"/>
      <c r="Q31" s="114"/>
      <c r="R31" s="106"/>
      <c r="S31" s="114"/>
      <c r="T31" s="114"/>
      <c r="U31" s="114"/>
      <c r="V31" s="114"/>
      <c r="W31" s="114"/>
      <c r="X31" s="114"/>
      <c r="Y31" s="154"/>
      <c r="AB31" s="597">
        <f t="shared" si="0"/>
        <v>6.2447732786183874E-3</v>
      </c>
      <c r="AC31" s="597">
        <f t="shared" si="1"/>
        <v>0</v>
      </c>
      <c r="AD31" s="597">
        <f t="shared" si="2"/>
        <v>0</v>
      </c>
      <c r="AF31" s="599"/>
    </row>
    <row r="32" spans="1:32" x14ac:dyDescent="0.2">
      <c r="A32" s="155">
        <v>1935</v>
      </c>
      <c r="B32" s="135">
        <f>1-TA2b!B32</f>
        <v>0.51998000413532153</v>
      </c>
      <c r="C32" s="503">
        <f>compoprinc!BW24</f>
        <v>5.9855769097742068E-3</v>
      </c>
      <c r="D32" s="503">
        <f>compoprinc!BX24</f>
        <v>-1.5784911005152225E-2</v>
      </c>
      <c r="E32" s="503">
        <f>compoprinc!BY24</f>
        <v>1.5230709260599721E-2</v>
      </c>
      <c r="F32" s="503">
        <f>compoprinc!BZ24</f>
        <v>1.6694085769051882E-2</v>
      </c>
      <c r="G32" s="503">
        <f>compoprinc!CA24</f>
        <v>5.8989213960492937E-3</v>
      </c>
      <c r="H32" s="503">
        <f>compoprinc!CB24</f>
        <v>0.4373878862961923</v>
      </c>
      <c r="I32" s="504">
        <f>compoprinc!CC24</f>
        <v>4.9697997448372375E-2</v>
      </c>
      <c r="J32" s="174"/>
      <c r="K32" s="114"/>
      <c r="L32" s="114"/>
      <c r="M32" s="114"/>
      <c r="N32" s="114"/>
      <c r="O32" s="114"/>
      <c r="P32" s="114"/>
      <c r="Q32" s="114"/>
      <c r="R32" s="106"/>
      <c r="S32" s="114"/>
      <c r="T32" s="114"/>
      <c r="U32" s="114"/>
      <c r="V32" s="114"/>
      <c r="W32" s="114"/>
      <c r="X32" s="114"/>
      <c r="Y32" s="154"/>
      <c r="AB32" s="597">
        <f t="shared" si="0"/>
        <v>4.8697380604340035E-3</v>
      </c>
      <c r="AC32" s="597">
        <f t="shared" si="1"/>
        <v>0</v>
      </c>
      <c r="AD32" s="597">
        <f t="shared" si="2"/>
        <v>0</v>
      </c>
      <c r="AF32" s="599"/>
    </row>
    <row r="33" spans="1:32" x14ac:dyDescent="0.2">
      <c r="A33" s="155">
        <v>1936</v>
      </c>
      <c r="B33" s="135">
        <f>1-TA2b!B33</f>
        <v>0.52138319802674571</v>
      </c>
      <c r="C33" s="503">
        <f>compoprinc!BW25</f>
        <v>7.5792649187112066E-3</v>
      </c>
      <c r="D33" s="503">
        <f>compoprinc!BX25</f>
        <v>-1.3521651863687555E-2</v>
      </c>
      <c r="E33" s="503">
        <f>compoprinc!BY25</f>
        <v>1.4024033509015123E-2</v>
      </c>
      <c r="F33" s="503">
        <f>compoprinc!BZ25</f>
        <v>1.2851802823630243E-2</v>
      </c>
      <c r="G33" s="503">
        <f>compoprinc!CA25</f>
        <v>5.2923516726448242E-3</v>
      </c>
      <c r="H33" s="503">
        <f>compoprinc!CB25</f>
        <v>0.44627527538079403</v>
      </c>
      <c r="I33" s="504">
        <f>compoprinc!CC25</f>
        <v>3.8879516997855773E-2</v>
      </c>
      <c r="J33" s="174"/>
      <c r="K33" s="114"/>
      <c r="L33" s="114"/>
      <c r="M33" s="114"/>
      <c r="N33" s="114"/>
      <c r="O33" s="114"/>
      <c r="P33" s="114"/>
      <c r="Q33" s="114"/>
      <c r="R33" s="106"/>
      <c r="S33" s="114"/>
      <c r="T33" s="114"/>
      <c r="U33" s="114"/>
      <c r="V33" s="114"/>
      <c r="W33" s="114"/>
      <c r="X33" s="114"/>
      <c r="Y33" s="154"/>
      <c r="AB33" s="597">
        <f t="shared" si="0"/>
        <v>1.0002604587782016E-2</v>
      </c>
      <c r="AC33" s="597">
        <f t="shared" si="1"/>
        <v>0</v>
      </c>
      <c r="AD33" s="597">
        <f t="shared" si="2"/>
        <v>0</v>
      </c>
      <c r="AF33" s="599"/>
    </row>
    <row r="34" spans="1:32" x14ac:dyDescent="0.2">
      <c r="A34" s="155">
        <v>1937</v>
      </c>
      <c r="B34" s="135">
        <f>1-TA2b!B34</f>
        <v>0.52990416819493469</v>
      </c>
      <c r="C34" s="503">
        <f>compoprinc!BW26</f>
        <v>5.3279618476992502E-3</v>
      </c>
      <c r="D34" s="503">
        <f>compoprinc!BX26</f>
        <v>-1.3534852172294814E-2</v>
      </c>
      <c r="E34" s="503">
        <f>compoprinc!BY26</f>
        <v>1.6933885848220899E-2</v>
      </c>
      <c r="F34" s="503">
        <f>compoprinc!BZ26</f>
        <v>1.5581440816427657E-2</v>
      </c>
      <c r="G34" s="503">
        <f>compoprinc!CA26</f>
        <v>5.0759039100869395E-3</v>
      </c>
      <c r="H34" s="503">
        <f>compoprinc!CB26</f>
        <v>0.44314887704230066</v>
      </c>
      <c r="I34" s="504">
        <f>compoprinc!CC26</f>
        <v>4.8262927260137325E-2</v>
      </c>
      <c r="J34" s="174"/>
      <c r="K34" s="114"/>
      <c r="L34" s="114"/>
      <c r="M34" s="114"/>
      <c r="N34" s="114"/>
      <c r="O34" s="114"/>
      <c r="P34" s="114"/>
      <c r="Q34" s="114"/>
      <c r="R34" s="106"/>
      <c r="S34" s="114"/>
      <c r="T34" s="114"/>
      <c r="U34" s="114"/>
      <c r="V34" s="114"/>
      <c r="W34" s="114"/>
      <c r="X34" s="114"/>
      <c r="Y34" s="154"/>
      <c r="AB34" s="597">
        <f t="shared" si="0"/>
        <v>9.108023642356744E-3</v>
      </c>
      <c r="AC34" s="597">
        <f t="shared" si="1"/>
        <v>0</v>
      </c>
      <c r="AD34" s="597">
        <f t="shared" si="2"/>
        <v>0</v>
      </c>
      <c r="AF34" s="599"/>
    </row>
    <row r="35" spans="1:32" x14ac:dyDescent="0.2">
      <c r="A35" s="155">
        <v>1938</v>
      </c>
      <c r="B35" s="135">
        <f>1-TA2b!B35</f>
        <v>0.53123505778032709</v>
      </c>
      <c r="C35" s="503">
        <f>compoprinc!BW27</f>
        <v>5.6841145417510647E-3</v>
      </c>
      <c r="D35" s="503">
        <f>compoprinc!BX27</f>
        <v>-1.4426128207990295E-2</v>
      </c>
      <c r="E35" s="503">
        <f>compoprinc!BY27</f>
        <v>2.0919468918609886E-2</v>
      </c>
      <c r="F35" s="503">
        <f>compoprinc!BZ27</f>
        <v>1.4351713030098294E-2</v>
      </c>
      <c r="G35" s="503">
        <f>compoprinc!CA27</f>
        <v>5.5305323169855015E-3</v>
      </c>
      <c r="H35" s="503">
        <f>compoprinc!CB27</f>
        <v>0.44981021276107769</v>
      </c>
      <c r="I35" s="504">
        <f>compoprinc!CC27</f>
        <v>4.2163979080003494E-2</v>
      </c>
      <c r="J35" s="174"/>
      <c r="K35" s="114"/>
      <c r="L35" s="114"/>
      <c r="M35" s="114"/>
      <c r="N35" s="114"/>
      <c r="O35" s="114"/>
      <c r="P35" s="114"/>
      <c r="Q35" s="114"/>
      <c r="R35" s="106"/>
      <c r="S35" s="114"/>
      <c r="T35" s="114"/>
      <c r="U35" s="114"/>
      <c r="V35" s="114"/>
      <c r="W35" s="114"/>
      <c r="X35" s="114"/>
      <c r="Y35" s="154"/>
      <c r="AB35" s="597">
        <f t="shared" si="0"/>
        <v>7.2011653397914266E-3</v>
      </c>
      <c r="AC35" s="597">
        <f t="shared" si="1"/>
        <v>0</v>
      </c>
      <c r="AD35" s="597">
        <f t="shared" si="2"/>
        <v>0</v>
      </c>
      <c r="AF35" s="599"/>
    </row>
    <row r="36" spans="1:32" x14ac:dyDescent="0.2">
      <c r="A36" s="157">
        <v>1939</v>
      </c>
      <c r="B36" s="139">
        <f>1-TA2b!B36</f>
        <v>0.51397803699524436</v>
      </c>
      <c r="C36" s="505">
        <f>compoprinc!BW28</f>
        <v>5.0789526879420066E-3</v>
      </c>
      <c r="D36" s="505">
        <f>compoprinc!BX28</f>
        <v>-1.3390112822985712E-2</v>
      </c>
      <c r="E36" s="505">
        <f>compoprinc!BY28</f>
        <v>2.1028816349707331E-2</v>
      </c>
      <c r="F36" s="505">
        <f>compoprinc!BZ28</f>
        <v>1.3062509738192916E-2</v>
      </c>
      <c r="G36" s="505">
        <f>compoprinc!CA28</f>
        <v>5.0250084420975019E-3</v>
      </c>
      <c r="H36" s="505">
        <f>compoprinc!CB28</f>
        <v>0.44039294131747286</v>
      </c>
      <c r="I36" s="506">
        <f>compoprinc!CC28</f>
        <v>3.8859082423281233E-2</v>
      </c>
      <c r="J36" s="175"/>
      <c r="K36" s="116"/>
      <c r="L36" s="116"/>
      <c r="M36" s="116"/>
      <c r="N36" s="116"/>
      <c r="O36" s="116"/>
      <c r="P36" s="116"/>
      <c r="Q36" s="116"/>
      <c r="R36" s="109"/>
      <c r="S36" s="116"/>
      <c r="T36" s="116"/>
      <c r="U36" s="116"/>
      <c r="V36" s="116"/>
      <c r="W36" s="116"/>
      <c r="X36" s="116"/>
      <c r="Y36" s="156"/>
      <c r="AB36" s="597">
        <f t="shared" si="0"/>
        <v>3.920838859536202E-3</v>
      </c>
      <c r="AC36" s="597">
        <f t="shared" si="1"/>
        <v>0</v>
      </c>
      <c r="AD36" s="597">
        <f t="shared" si="2"/>
        <v>0</v>
      </c>
      <c r="AF36" s="599"/>
    </row>
    <row r="37" spans="1:32" x14ac:dyDescent="0.2">
      <c r="A37" s="155">
        <v>1940</v>
      </c>
      <c r="B37" s="135">
        <f>1-TA2b!B37</f>
        <v>0.51151119323719574</v>
      </c>
      <c r="C37" s="503">
        <f>compoprinc!BW29</f>
        <v>7.4855340541731819E-3</v>
      </c>
      <c r="D37" s="503">
        <f>compoprinc!BX29</f>
        <v>-6.8093115346809768E-3</v>
      </c>
      <c r="E37" s="503">
        <f>compoprinc!BY29</f>
        <v>2.3304252749621668E-2</v>
      </c>
      <c r="F37" s="503">
        <f>compoprinc!BZ29</f>
        <v>1.3148950049659276E-2</v>
      </c>
      <c r="G37" s="503">
        <f>compoprinc!CA29</f>
        <v>4.4396365801647134E-3</v>
      </c>
      <c r="H37" s="503">
        <f>compoprinc!CB29</f>
        <v>0.42404089671425294</v>
      </c>
      <c r="I37" s="504">
        <f>compoprinc!CC29</f>
        <v>3.939643469544965E-2</v>
      </c>
      <c r="J37" s="174"/>
      <c r="K37" s="114"/>
      <c r="L37" s="114"/>
      <c r="M37" s="114"/>
      <c r="N37" s="114"/>
      <c r="O37" s="114"/>
      <c r="P37" s="114"/>
      <c r="Q37" s="114"/>
      <c r="R37" s="106"/>
      <c r="S37" s="114"/>
      <c r="T37" s="114"/>
      <c r="U37" s="114"/>
      <c r="V37" s="114"/>
      <c r="W37" s="114"/>
      <c r="X37" s="114"/>
      <c r="Y37" s="154"/>
      <c r="AB37" s="597">
        <f t="shared" si="0"/>
        <v>6.5047999285553493E-3</v>
      </c>
      <c r="AC37" s="597">
        <f t="shared" si="1"/>
        <v>0</v>
      </c>
      <c r="AD37" s="597">
        <f t="shared" si="2"/>
        <v>0</v>
      </c>
      <c r="AF37" s="599"/>
    </row>
    <row r="38" spans="1:32" x14ac:dyDescent="0.2">
      <c r="A38" s="155">
        <v>1941</v>
      </c>
      <c r="B38" s="135">
        <f>1-TA2b!B38</f>
        <v>0.53364281600066077</v>
      </c>
      <c r="C38" s="503">
        <f>compoprinc!BW30</f>
        <v>1.2505749033596192E-2</v>
      </c>
      <c r="D38" s="503">
        <f>compoprinc!BX30</f>
        <v>-3.2814802988619133E-3</v>
      </c>
      <c r="E38" s="503">
        <f>compoprinc!BY30</f>
        <v>2.1872234560545729E-2</v>
      </c>
      <c r="F38" s="503">
        <f>compoprinc!BZ30</f>
        <v>1.1031502878122691E-2</v>
      </c>
      <c r="G38" s="503">
        <f>compoprinc!CA30</f>
        <v>4.929296199353863E-3</v>
      </c>
      <c r="H38" s="503">
        <f>compoprinc!CB30</f>
        <v>0.44124445514677646</v>
      </c>
      <c r="I38" s="504">
        <f>compoprinc!CC30</f>
        <v>3.4565675439538285E-2</v>
      </c>
      <c r="J38" s="174"/>
      <c r="K38" s="114"/>
      <c r="L38" s="114"/>
      <c r="M38" s="114"/>
      <c r="N38" s="114"/>
      <c r="O38" s="114"/>
      <c r="P38" s="114"/>
      <c r="Q38" s="114"/>
      <c r="R38" s="106"/>
      <c r="S38" s="114"/>
      <c r="T38" s="114"/>
      <c r="U38" s="114"/>
      <c r="V38" s="114"/>
      <c r="W38" s="114"/>
      <c r="X38" s="114"/>
      <c r="Y38" s="154"/>
      <c r="AB38" s="597">
        <f t="shared" si="0"/>
        <v>1.0775383041589426E-2</v>
      </c>
      <c r="AC38" s="597">
        <f t="shared" si="1"/>
        <v>0</v>
      </c>
      <c r="AD38" s="597">
        <f t="shared" si="2"/>
        <v>0</v>
      </c>
      <c r="AF38" s="599"/>
    </row>
    <row r="39" spans="1:32" x14ac:dyDescent="0.2">
      <c r="A39" s="155">
        <v>1942</v>
      </c>
      <c r="B39" s="135">
        <f>1-TA2b!B39</f>
        <v>0.57788279338324244</v>
      </c>
      <c r="C39" s="503">
        <f>compoprinc!BW31</f>
        <v>1.2074537034956645E-2</v>
      </c>
      <c r="D39" s="503">
        <f>compoprinc!BX31</f>
        <v>-2.6460195168354506E-3</v>
      </c>
      <c r="E39" s="503">
        <f>compoprinc!BY31</f>
        <v>1.9481903685362473E-2</v>
      </c>
      <c r="F39" s="503">
        <f>compoprinc!BZ31</f>
        <v>1.1963726102883827E-2</v>
      </c>
      <c r="G39" s="503">
        <f>compoprinc!CA31</f>
        <v>5.0714893159170228E-3</v>
      </c>
      <c r="H39" s="503">
        <f>compoprinc!CB31</f>
        <v>0.48437588957291555</v>
      </c>
      <c r="I39" s="504">
        <f>compoprinc!CC31</f>
        <v>3.9270542225975369E-2</v>
      </c>
      <c r="J39" s="174"/>
      <c r="K39" s="114"/>
      <c r="L39" s="114"/>
      <c r="M39" s="114"/>
      <c r="N39" s="114"/>
      <c r="O39" s="114"/>
      <c r="P39" s="114"/>
      <c r="Q39" s="114"/>
      <c r="R39" s="106"/>
      <c r="S39" s="114"/>
      <c r="T39" s="114"/>
      <c r="U39" s="114"/>
      <c r="V39" s="114"/>
      <c r="W39" s="114"/>
      <c r="X39" s="114"/>
      <c r="Y39" s="154"/>
      <c r="AB39" s="597">
        <f t="shared" si="0"/>
        <v>8.2907249620669532E-3</v>
      </c>
      <c r="AC39" s="597">
        <f t="shared" si="1"/>
        <v>0</v>
      </c>
      <c r="AD39" s="597">
        <f t="shared" si="2"/>
        <v>0</v>
      </c>
      <c r="AF39" s="599"/>
    </row>
    <row r="40" spans="1:32" x14ac:dyDescent="0.2">
      <c r="A40" s="155">
        <v>1943</v>
      </c>
      <c r="B40" s="135">
        <f>1-TA2b!B40</f>
        <v>0.61083181566029099</v>
      </c>
      <c r="C40" s="503">
        <f>compoprinc!BW32</f>
        <v>1.3543451346758439E-2</v>
      </c>
      <c r="D40" s="503">
        <f>compoprinc!BX32</f>
        <v>-4.7403633400235337E-3</v>
      </c>
      <c r="E40" s="503">
        <f>compoprinc!BY32</f>
        <v>1.7042450358217713E-2</v>
      </c>
      <c r="F40" s="503">
        <f>compoprinc!BZ32</f>
        <v>1.0147967111129579E-2</v>
      </c>
      <c r="G40" s="503">
        <f>compoprinc!CA32</f>
        <v>4.6844166583798214E-3</v>
      </c>
      <c r="H40" s="503">
        <f>compoprinc!CB32</f>
        <v>0.52922733163880376</v>
      </c>
      <c r="I40" s="504">
        <f>compoprinc!CC32</f>
        <v>3.4034060197032132E-2</v>
      </c>
      <c r="J40" s="174"/>
      <c r="K40" s="114"/>
      <c r="L40" s="114"/>
      <c r="M40" s="114"/>
      <c r="N40" s="114"/>
      <c r="O40" s="114"/>
      <c r="P40" s="114"/>
      <c r="Q40" s="114"/>
      <c r="R40" s="106"/>
      <c r="S40" s="114"/>
      <c r="T40" s="114"/>
      <c r="U40" s="114"/>
      <c r="V40" s="114"/>
      <c r="W40" s="114"/>
      <c r="X40" s="114"/>
      <c r="Y40" s="154"/>
      <c r="AB40" s="597">
        <f t="shared" si="0"/>
        <v>6.8925016899931135E-3</v>
      </c>
      <c r="AC40" s="597">
        <f t="shared" si="1"/>
        <v>0</v>
      </c>
      <c r="AD40" s="597">
        <f t="shared" si="2"/>
        <v>0</v>
      </c>
      <c r="AF40" s="599"/>
    </row>
    <row r="41" spans="1:32" x14ac:dyDescent="0.2">
      <c r="A41" s="155">
        <v>1944</v>
      </c>
      <c r="B41" s="135">
        <f>1-TA2b!B41</f>
        <v>0.63661803778477322</v>
      </c>
      <c r="C41" s="503">
        <f>compoprinc!BW33</f>
        <v>1.9575350512643613E-2</v>
      </c>
      <c r="D41" s="503">
        <f>compoprinc!BX33</f>
        <v>-7.4673151923813647E-3</v>
      </c>
      <c r="E41" s="503">
        <f>compoprinc!BY33</f>
        <v>1.8428865726510306E-2</v>
      </c>
      <c r="F41" s="503">
        <f>compoprinc!BZ33</f>
        <v>1.4586704514246592E-2</v>
      </c>
      <c r="G41" s="503">
        <f>compoprinc!CA33</f>
        <v>3.8328882302415988E-3</v>
      </c>
      <c r="H41" s="503">
        <f>compoprinc!CB33</f>
        <v>0.53319692181205558</v>
      </c>
      <c r="I41" s="504">
        <f>compoprinc!CC33</f>
        <v>4.9440163601094336E-2</v>
      </c>
      <c r="J41" s="174"/>
      <c r="K41" s="114"/>
      <c r="L41" s="114"/>
      <c r="M41" s="114"/>
      <c r="N41" s="114"/>
      <c r="O41" s="114"/>
      <c r="P41" s="114"/>
      <c r="Q41" s="114"/>
      <c r="R41" s="106"/>
      <c r="S41" s="114"/>
      <c r="T41" s="114"/>
      <c r="U41" s="114"/>
      <c r="V41" s="114"/>
      <c r="W41" s="114"/>
      <c r="X41" s="114"/>
      <c r="Y41" s="154"/>
      <c r="AB41" s="597">
        <f t="shared" si="0"/>
        <v>5.0244585803624897E-3</v>
      </c>
      <c r="AC41" s="597">
        <f t="shared" si="1"/>
        <v>0</v>
      </c>
      <c r="AD41" s="597">
        <f t="shared" si="2"/>
        <v>0</v>
      </c>
      <c r="AF41" s="599"/>
    </row>
    <row r="42" spans="1:32" x14ac:dyDescent="0.2">
      <c r="A42" s="155">
        <v>1945</v>
      </c>
      <c r="B42" s="135">
        <f>1-TA2b!B42</f>
        <v>0.64395756966833861</v>
      </c>
      <c r="C42" s="503">
        <f>compoprinc!BW34</f>
        <v>1.8128117684231587E-2</v>
      </c>
      <c r="D42" s="503">
        <f>compoprinc!BX34</f>
        <v>-8.3224689020539311E-3</v>
      </c>
      <c r="E42" s="503">
        <f>compoprinc!BY34</f>
        <v>1.8917246365275517E-2</v>
      </c>
      <c r="F42" s="503">
        <f>compoprinc!BZ34</f>
        <v>1.3103750454184125E-2</v>
      </c>
      <c r="G42" s="503">
        <f>compoprinc!CA34</f>
        <v>3.7558923886401654E-3</v>
      </c>
      <c r="H42" s="503">
        <f>compoprinc!CB34</f>
        <v>0.54821217405446665</v>
      </c>
      <c r="I42" s="504">
        <f>compoprinc!CC34</f>
        <v>4.5208789521294007E-2</v>
      </c>
      <c r="J42" s="174"/>
      <c r="K42" s="114"/>
      <c r="L42" s="114"/>
      <c r="M42" s="114"/>
      <c r="N42" s="114"/>
      <c r="O42" s="114"/>
      <c r="P42" s="114"/>
      <c r="Q42" s="114"/>
      <c r="R42" s="106"/>
      <c r="S42" s="114"/>
      <c r="T42" s="114"/>
      <c r="U42" s="114"/>
      <c r="V42" s="114"/>
      <c r="W42" s="114"/>
      <c r="X42" s="114"/>
      <c r="Y42" s="154"/>
      <c r="AB42" s="597">
        <f t="shared" si="0"/>
        <v>4.9540681023004796E-3</v>
      </c>
      <c r="AC42" s="597">
        <f t="shared" si="1"/>
        <v>0</v>
      </c>
      <c r="AD42" s="597">
        <f t="shared" si="2"/>
        <v>0</v>
      </c>
      <c r="AF42" s="599"/>
    </row>
    <row r="43" spans="1:32" x14ac:dyDescent="0.2">
      <c r="A43" s="155">
        <v>1946</v>
      </c>
      <c r="B43" s="135">
        <f>1-TA2b!B43</f>
        <v>0.62775688083185033</v>
      </c>
      <c r="C43" s="503">
        <f>compoprinc!BW35</f>
        <v>1.4429031832124559E-2</v>
      </c>
      <c r="D43" s="503">
        <f>compoprinc!BX35</f>
        <v>-8.9831909718228534E-3</v>
      </c>
      <c r="E43" s="503">
        <f>compoprinc!BY35</f>
        <v>1.8995939558002932E-2</v>
      </c>
      <c r="F43" s="503">
        <f>compoprinc!BZ35</f>
        <v>1.3573214963000797E-2</v>
      </c>
      <c r="G43" s="503">
        <f>compoprinc!CA35</f>
        <v>4.0748234372425625E-3</v>
      </c>
      <c r="H43" s="503">
        <f>compoprinc!CB35</f>
        <v>0.53329045256045693</v>
      </c>
      <c r="I43" s="504">
        <f>compoprinc!CC35</f>
        <v>4.7042661336023625E-2</v>
      </c>
      <c r="J43" s="174"/>
      <c r="K43" s="114"/>
      <c r="L43" s="114"/>
      <c r="M43" s="114"/>
      <c r="N43" s="114"/>
      <c r="O43" s="114"/>
      <c r="P43" s="114"/>
      <c r="Q43" s="114"/>
      <c r="R43" s="106"/>
      <c r="S43" s="114"/>
      <c r="T43" s="114"/>
      <c r="U43" s="114"/>
      <c r="V43" s="114"/>
      <c r="W43" s="114"/>
      <c r="X43" s="114"/>
      <c r="Y43" s="154"/>
      <c r="AB43" s="597">
        <f t="shared" si="0"/>
        <v>5.3339481168217517E-3</v>
      </c>
      <c r="AC43" s="597">
        <f t="shared" si="1"/>
        <v>0</v>
      </c>
      <c r="AD43" s="597">
        <f t="shared" si="2"/>
        <v>0</v>
      </c>
      <c r="AF43" s="599"/>
    </row>
    <row r="44" spans="1:32" x14ac:dyDescent="0.2">
      <c r="A44" s="155">
        <v>1947</v>
      </c>
      <c r="B44" s="135">
        <f>1-TA2b!B44</f>
        <v>0.63290872130713849</v>
      </c>
      <c r="C44" s="503">
        <f>compoprinc!BW36</f>
        <v>1.6042483160809085E-2</v>
      </c>
      <c r="D44" s="503">
        <f>compoprinc!BX36</f>
        <v>-7.8653152803884949E-3</v>
      </c>
      <c r="E44" s="503">
        <f>compoprinc!BY36</f>
        <v>1.7336196194456498E-2</v>
      </c>
      <c r="F44" s="503">
        <f>compoprinc!BZ36</f>
        <v>1.2971264636518251E-2</v>
      </c>
      <c r="G44" s="503">
        <f>compoprinc!CA36</f>
        <v>4.7736953038624175E-3</v>
      </c>
      <c r="H44" s="503">
        <f>compoprinc!CB36</f>
        <v>0.53538508708395427</v>
      </c>
      <c r="I44" s="504">
        <f>compoprinc!CC36</f>
        <v>4.3388076221172786E-2</v>
      </c>
      <c r="J44" s="174"/>
      <c r="K44" s="114"/>
      <c r="L44" s="114"/>
      <c r="M44" s="114"/>
      <c r="N44" s="114"/>
      <c r="O44" s="114"/>
      <c r="P44" s="114"/>
      <c r="Q44" s="114"/>
      <c r="R44" s="106"/>
      <c r="S44" s="114"/>
      <c r="T44" s="114"/>
      <c r="U44" s="114"/>
      <c r="V44" s="114"/>
      <c r="W44" s="114"/>
      <c r="X44" s="114"/>
      <c r="Y44" s="154"/>
      <c r="AB44" s="597">
        <f t="shared" si="0"/>
        <v>1.0877233986753665E-2</v>
      </c>
      <c r="AC44" s="597">
        <f t="shared" si="1"/>
        <v>0</v>
      </c>
      <c r="AD44" s="597">
        <f t="shared" si="2"/>
        <v>0</v>
      </c>
      <c r="AF44" s="599"/>
    </row>
    <row r="45" spans="1:32" x14ac:dyDescent="0.2">
      <c r="A45" s="155">
        <v>1948</v>
      </c>
      <c r="B45" s="135">
        <f>1-TA2b!B45</f>
        <v>0.6135292785156119</v>
      </c>
      <c r="C45" s="503">
        <f>compoprinc!BW37</f>
        <v>1.7393674094021025E-2</v>
      </c>
      <c r="D45" s="503">
        <f>compoprinc!BX37</f>
        <v>-7.2817104071083074E-3</v>
      </c>
      <c r="E45" s="503">
        <f>compoprinc!BY37</f>
        <v>1.7068020430896419E-2</v>
      </c>
      <c r="F45" s="503">
        <f>compoprinc!BZ37</f>
        <v>1.5096838330366423E-2</v>
      </c>
      <c r="G45" s="503">
        <f>compoprinc!CA37</f>
        <v>4.5410626081442852E-3</v>
      </c>
      <c r="H45" s="503">
        <f>compoprinc!CB37</f>
        <v>0.50577299086315752</v>
      </c>
      <c r="I45" s="504">
        <f>compoprinc!CC37</f>
        <v>4.9993341812759023E-2</v>
      </c>
      <c r="J45" s="174"/>
      <c r="K45" s="114"/>
      <c r="L45" s="114"/>
      <c r="M45" s="114"/>
      <c r="N45" s="114"/>
      <c r="O45" s="114"/>
      <c r="P45" s="114"/>
      <c r="Q45" s="114"/>
      <c r="R45" s="106"/>
      <c r="S45" s="114"/>
      <c r="T45" s="114"/>
      <c r="U45" s="114"/>
      <c r="V45" s="114"/>
      <c r="W45" s="114"/>
      <c r="X45" s="114"/>
      <c r="Y45" s="154"/>
      <c r="AB45" s="597">
        <f t="shared" si="0"/>
        <v>1.0945060783375538E-2</v>
      </c>
      <c r="AC45" s="597">
        <f t="shared" si="1"/>
        <v>0</v>
      </c>
      <c r="AD45" s="597">
        <f t="shared" si="2"/>
        <v>0</v>
      </c>
      <c r="AF45" s="599"/>
    </row>
    <row r="46" spans="1:32" x14ac:dyDescent="0.2">
      <c r="A46" s="155">
        <v>1949</v>
      </c>
      <c r="B46" s="135">
        <f>1-TA2b!B46</f>
        <v>0.61917434933292226</v>
      </c>
      <c r="C46" s="503">
        <f>compoprinc!BW38</f>
        <v>1.6172364198168601E-2</v>
      </c>
      <c r="D46" s="503">
        <f>compoprinc!BX38</f>
        <v>-7.5601186850401481E-3</v>
      </c>
      <c r="E46" s="503">
        <f>compoprinc!BY38</f>
        <v>1.9834799712674135E-2</v>
      </c>
      <c r="F46" s="503">
        <f>compoprinc!BZ38</f>
        <v>1.5551465073688722E-2</v>
      </c>
      <c r="G46" s="503">
        <f>compoprinc!CA38</f>
        <v>4.9291331803010706E-3</v>
      </c>
      <c r="H46" s="503">
        <f>compoprinc!CB38</f>
        <v>0.50926758684133244</v>
      </c>
      <c r="I46" s="504">
        <f>compoprinc!CC38</f>
        <v>4.9452256540248651E-2</v>
      </c>
      <c r="J46" s="174"/>
      <c r="K46" s="114"/>
      <c r="L46" s="114"/>
      <c r="M46" s="114"/>
      <c r="N46" s="114"/>
      <c r="O46" s="114"/>
      <c r="P46" s="114"/>
      <c r="Q46" s="114"/>
      <c r="R46" s="106"/>
      <c r="S46" s="114"/>
      <c r="T46" s="114"/>
      <c r="U46" s="114"/>
      <c r="V46" s="114"/>
      <c r="W46" s="114"/>
      <c r="X46" s="114"/>
      <c r="Y46" s="154"/>
      <c r="AB46" s="597">
        <f t="shared" si="0"/>
        <v>1.1526862471548771E-2</v>
      </c>
      <c r="AC46" s="597">
        <f t="shared" si="1"/>
        <v>0</v>
      </c>
      <c r="AD46" s="597">
        <f t="shared" si="2"/>
        <v>0</v>
      </c>
      <c r="AF46" s="599"/>
    </row>
    <row r="47" spans="1:32" x14ac:dyDescent="0.2">
      <c r="A47" s="159">
        <v>1950</v>
      </c>
      <c r="B47" s="146">
        <f>1-TA2b!B47</f>
        <v>0.61140208028407206</v>
      </c>
      <c r="C47" s="507">
        <f>compoprinc!BW39</f>
        <v>2.0271605270052645E-2</v>
      </c>
      <c r="D47" s="507">
        <f>compoprinc!BX39</f>
        <v>-8.2318887967568685E-3</v>
      </c>
      <c r="E47" s="507">
        <f>compoprinc!BY39</f>
        <v>2.0030675997659019E-2</v>
      </c>
      <c r="F47" s="507">
        <f>compoprinc!BZ39</f>
        <v>1.4563683423156844E-2</v>
      </c>
      <c r="G47" s="507">
        <f>compoprinc!CA39</f>
        <v>5.2428091872713488E-3</v>
      </c>
      <c r="H47" s="507">
        <f>compoprinc!CB39</f>
        <v>0.50176941416614651</v>
      </c>
      <c r="I47" s="508">
        <f>compoprinc!CC39</f>
        <v>4.65617058428653E-2</v>
      </c>
      <c r="J47" s="176"/>
      <c r="K47" s="118"/>
      <c r="L47" s="118"/>
      <c r="M47" s="118"/>
      <c r="N47" s="118"/>
      <c r="O47" s="118"/>
      <c r="P47" s="118"/>
      <c r="Q47" s="118"/>
      <c r="R47" s="112"/>
      <c r="S47" s="118"/>
      <c r="T47" s="118"/>
      <c r="U47" s="118"/>
      <c r="V47" s="118"/>
      <c r="W47" s="118"/>
      <c r="X47" s="118"/>
      <c r="Y47" s="158"/>
      <c r="AB47" s="597">
        <f t="shared" si="0"/>
        <v>1.1194075193677211E-2</v>
      </c>
      <c r="AC47" s="597">
        <f t="shared" si="1"/>
        <v>0</v>
      </c>
      <c r="AD47" s="597">
        <f t="shared" si="2"/>
        <v>0</v>
      </c>
      <c r="AF47" s="599"/>
    </row>
    <row r="48" spans="1:32" x14ac:dyDescent="0.2">
      <c r="A48" s="155">
        <v>1951</v>
      </c>
      <c r="B48" s="135">
        <f>1-TA2b!B48</f>
        <v>0.62162630619906833</v>
      </c>
      <c r="C48" s="503">
        <f>compoprinc!BW40</f>
        <v>1.9856964909138436E-2</v>
      </c>
      <c r="D48" s="503">
        <f>compoprinc!BX40</f>
        <v>-6.8837520292480154E-3</v>
      </c>
      <c r="E48" s="503">
        <f>compoprinc!BY40</f>
        <v>1.9382954097248523E-2</v>
      </c>
      <c r="F48" s="503">
        <f>compoprinc!BZ40</f>
        <v>1.3675641170160138E-2</v>
      </c>
      <c r="G48" s="503">
        <f>compoprinc!CA40</f>
        <v>5.378123860619431E-3</v>
      </c>
      <c r="H48" s="503">
        <f>compoprinc!CB40</f>
        <v>0.51614325532117888</v>
      </c>
      <c r="I48" s="504">
        <f>compoprinc!CC40</f>
        <v>4.4363813012458814E-2</v>
      </c>
      <c r="J48" s="174"/>
      <c r="K48" s="114"/>
      <c r="L48" s="114"/>
      <c r="M48" s="114"/>
      <c r="N48" s="114"/>
      <c r="O48" s="114"/>
      <c r="P48" s="114"/>
      <c r="Q48" s="114"/>
      <c r="R48" s="106"/>
      <c r="S48" s="114"/>
      <c r="T48" s="114"/>
      <c r="U48" s="114"/>
      <c r="V48" s="114"/>
      <c r="W48" s="114"/>
      <c r="X48" s="114"/>
      <c r="Y48" s="154"/>
      <c r="AB48" s="597">
        <f t="shared" si="0"/>
        <v>9.7093058575120628E-3</v>
      </c>
      <c r="AC48" s="597">
        <f t="shared" si="1"/>
        <v>0</v>
      </c>
      <c r="AD48" s="597">
        <f t="shared" si="2"/>
        <v>0</v>
      </c>
      <c r="AF48" s="599"/>
    </row>
    <row r="49" spans="1:32" x14ac:dyDescent="0.2">
      <c r="A49" s="155">
        <v>1952</v>
      </c>
      <c r="B49" s="135">
        <f>1-TA2b!B49</f>
        <v>0.63498001948930116</v>
      </c>
      <c r="C49" s="503">
        <f>compoprinc!BW41</f>
        <v>1.7761961285161554E-2</v>
      </c>
      <c r="D49" s="503">
        <f>compoprinc!BX41</f>
        <v>-6.5024000136681892E-3</v>
      </c>
      <c r="E49" s="503">
        <f>compoprinc!BY41</f>
        <v>2.1246625740756607E-2</v>
      </c>
      <c r="F49" s="503">
        <f>compoprinc!BZ41</f>
        <v>1.2944190882798502E-2</v>
      </c>
      <c r="G49" s="503">
        <f>compoprinc!CA41</f>
        <v>5.9240253512739573E-3</v>
      </c>
      <c r="H49" s="503">
        <f>compoprinc!CB41</f>
        <v>0.53146638014671055</v>
      </c>
      <c r="I49" s="504">
        <f>compoprinc!CC41</f>
        <v>4.1588704421758299E-2</v>
      </c>
      <c r="J49" s="174"/>
      <c r="K49" s="114"/>
      <c r="L49" s="114"/>
      <c r="M49" s="114"/>
      <c r="N49" s="114"/>
      <c r="O49" s="114"/>
      <c r="P49" s="114"/>
      <c r="Q49" s="114"/>
      <c r="R49" s="106"/>
      <c r="S49" s="114"/>
      <c r="T49" s="114"/>
      <c r="U49" s="114"/>
      <c r="V49" s="114"/>
      <c r="W49" s="114"/>
      <c r="X49" s="114"/>
      <c r="Y49" s="154"/>
      <c r="AB49" s="597">
        <f t="shared" si="0"/>
        <v>1.0550531674509811E-2</v>
      </c>
      <c r="AC49" s="597">
        <f t="shared" si="1"/>
        <v>0</v>
      </c>
      <c r="AD49" s="597">
        <f t="shared" si="2"/>
        <v>0</v>
      </c>
      <c r="AF49" s="599"/>
    </row>
    <row r="50" spans="1:32" x14ac:dyDescent="0.2">
      <c r="A50" s="155">
        <v>1953</v>
      </c>
      <c r="B50" s="135">
        <f>1-TA2b!B50</f>
        <v>0.64518660822476104</v>
      </c>
      <c r="C50" s="503">
        <f>compoprinc!BW42</f>
        <v>1.719890516980925E-2</v>
      </c>
      <c r="D50" s="503">
        <f>compoprinc!BX42</f>
        <v>-6.1604566598207327E-3</v>
      </c>
      <c r="E50" s="503">
        <f>compoprinc!BY42</f>
        <v>2.3471786947333411E-2</v>
      </c>
      <c r="F50" s="503">
        <f>compoprinc!BZ42</f>
        <v>1.2762253742036697E-2</v>
      </c>
      <c r="G50" s="503">
        <f>compoprinc!CA42</f>
        <v>6.6785294830040776E-3</v>
      </c>
      <c r="H50" s="503">
        <f>compoprinc!CB42</f>
        <v>0.5397000953463692</v>
      </c>
      <c r="I50" s="504">
        <f>compoprinc!CC42</f>
        <v>4.0170090765000957E-2</v>
      </c>
      <c r="J50" s="174"/>
      <c r="K50" s="114"/>
      <c r="L50" s="114"/>
      <c r="M50" s="114"/>
      <c r="N50" s="114"/>
      <c r="O50" s="114"/>
      <c r="P50" s="114"/>
      <c r="Q50" s="114"/>
      <c r="R50" s="106"/>
      <c r="S50" s="114"/>
      <c r="T50" s="114"/>
      <c r="U50" s="114"/>
      <c r="V50" s="114"/>
      <c r="W50" s="114"/>
      <c r="X50" s="114"/>
      <c r="Y50" s="154"/>
      <c r="AB50" s="597">
        <f t="shared" si="0"/>
        <v>1.1365403431028098E-2</v>
      </c>
      <c r="AC50" s="597">
        <f t="shared" si="1"/>
        <v>0</v>
      </c>
      <c r="AD50" s="597">
        <f t="shared" si="2"/>
        <v>0</v>
      </c>
      <c r="AF50" s="599"/>
    </row>
    <row r="51" spans="1:32" x14ac:dyDescent="0.2">
      <c r="A51" s="155">
        <v>1954</v>
      </c>
      <c r="B51" s="135">
        <f>1-TA2b!B51</f>
        <v>0.64224969492947637</v>
      </c>
      <c r="C51" s="503">
        <f>compoprinc!BW43</f>
        <v>1.8645396028199354E-2</v>
      </c>
      <c r="D51" s="503">
        <f>compoprinc!BX43</f>
        <v>-4.9106064869025101E-3</v>
      </c>
      <c r="E51" s="503">
        <f>compoprinc!BY43</f>
        <v>2.3989953518421935E-2</v>
      </c>
      <c r="F51" s="503">
        <f>compoprinc!BZ43</f>
        <v>1.2566462593258852E-2</v>
      </c>
      <c r="G51" s="503">
        <f>compoprinc!CA43</f>
        <v>7.2884925604187476E-3</v>
      </c>
      <c r="H51" s="503">
        <f>compoprinc!CB43</f>
        <v>0.53358936939880719</v>
      </c>
      <c r="I51" s="504">
        <f>compoprinc!CC43</f>
        <v>3.9493740010300121E-2</v>
      </c>
      <c r="J51" s="174"/>
      <c r="K51" s="114"/>
      <c r="L51" s="114"/>
      <c r="M51" s="114"/>
      <c r="N51" s="114"/>
      <c r="O51" s="114"/>
      <c r="P51" s="114"/>
      <c r="Q51" s="114"/>
      <c r="R51" s="106"/>
      <c r="S51" s="114"/>
      <c r="T51" s="114"/>
      <c r="U51" s="114"/>
      <c r="V51" s="114"/>
      <c r="W51" s="114"/>
      <c r="X51" s="114"/>
      <c r="Y51" s="154"/>
      <c r="AB51" s="597">
        <f t="shared" si="0"/>
        <v>1.158688730697266E-2</v>
      </c>
      <c r="AC51" s="597">
        <f t="shared" si="1"/>
        <v>0</v>
      </c>
      <c r="AD51" s="597">
        <f t="shared" si="2"/>
        <v>0</v>
      </c>
      <c r="AF51" s="599"/>
    </row>
    <row r="52" spans="1:32" x14ac:dyDescent="0.2">
      <c r="A52" s="155">
        <v>1955</v>
      </c>
      <c r="B52" s="135">
        <f>1-TA2b!B52</f>
        <v>0.63581671300614073</v>
      </c>
      <c r="C52" s="503">
        <f>compoprinc!BW44</f>
        <v>2.0591216217964559E-2</v>
      </c>
      <c r="D52" s="503">
        <f>compoprinc!BX44</f>
        <v>-4.3762550441810363E-3</v>
      </c>
      <c r="E52" s="503">
        <f>compoprinc!BY44</f>
        <v>2.4316215191205019E-2</v>
      </c>
      <c r="F52" s="503">
        <f>compoprinc!BZ44</f>
        <v>1.1826275956215888E-2</v>
      </c>
      <c r="G52" s="503">
        <f>compoprinc!CA44</f>
        <v>7.9793699623744978E-3</v>
      </c>
      <c r="H52" s="503">
        <f>compoprinc!CB44</f>
        <v>0.52481554717651346</v>
      </c>
      <c r="I52" s="504">
        <f>compoprinc!CC44</f>
        <v>3.7784215414075346E-2</v>
      </c>
      <c r="J52" s="174"/>
      <c r="K52" s="114"/>
      <c r="L52" s="114"/>
      <c r="M52" s="114"/>
      <c r="N52" s="114"/>
      <c r="O52" s="114"/>
      <c r="P52" s="114"/>
      <c r="Q52" s="114"/>
      <c r="R52" s="106"/>
      <c r="S52" s="114"/>
      <c r="T52" s="114"/>
      <c r="U52" s="114"/>
      <c r="V52" s="114"/>
      <c r="W52" s="114"/>
      <c r="X52" s="114"/>
      <c r="Y52" s="154"/>
      <c r="AB52" s="597">
        <f t="shared" si="0"/>
        <v>1.2880128131972923E-2</v>
      </c>
      <c r="AC52" s="597">
        <f t="shared" si="1"/>
        <v>0</v>
      </c>
      <c r="AD52" s="597">
        <f t="shared" si="2"/>
        <v>0</v>
      </c>
      <c r="AF52" s="599"/>
    </row>
    <row r="53" spans="1:32" x14ac:dyDescent="0.2">
      <c r="A53" s="155">
        <v>1956</v>
      </c>
      <c r="B53" s="135">
        <f>1-TA2b!B53</f>
        <v>0.64450179944182207</v>
      </c>
      <c r="C53" s="503">
        <f>compoprinc!BW45</f>
        <v>2.169557881461863E-2</v>
      </c>
      <c r="D53" s="503">
        <f>compoprinc!BX45</f>
        <v>-4.4180164467342358E-3</v>
      </c>
      <c r="E53" s="503">
        <f>compoprinc!BY45</f>
        <v>2.3293854665323532E-2</v>
      </c>
      <c r="F53" s="503">
        <f>compoprinc!BZ45</f>
        <v>1.1483022497398427E-2</v>
      </c>
      <c r="G53" s="503">
        <f>compoprinc!CA45</f>
        <v>8.4393986319465601E-3</v>
      </c>
      <c r="H53" s="503">
        <f>compoprinc!CB45</f>
        <v>0.53605393232207188</v>
      </c>
      <c r="I53" s="504">
        <f>compoprinc!CC45</f>
        <v>3.6690966575849325E-2</v>
      </c>
      <c r="J53" s="174"/>
      <c r="K53" s="114"/>
      <c r="L53" s="114"/>
      <c r="M53" s="114"/>
      <c r="N53" s="114"/>
      <c r="O53" s="114"/>
      <c r="P53" s="114"/>
      <c r="Q53" s="114"/>
      <c r="R53" s="106"/>
      <c r="S53" s="114"/>
      <c r="T53" s="114"/>
      <c r="U53" s="114"/>
      <c r="V53" s="114"/>
      <c r="W53" s="114"/>
      <c r="X53" s="114"/>
      <c r="Y53" s="154"/>
      <c r="AB53" s="597">
        <f t="shared" si="0"/>
        <v>1.1263062381347888E-2</v>
      </c>
      <c r="AC53" s="597">
        <f t="shared" si="1"/>
        <v>0</v>
      </c>
      <c r="AD53" s="597">
        <f t="shared" si="2"/>
        <v>0</v>
      </c>
      <c r="AF53" s="599"/>
    </row>
    <row r="54" spans="1:32" x14ac:dyDescent="0.2">
      <c r="A54" s="155">
        <v>1957</v>
      </c>
      <c r="B54" s="135">
        <f>1-TA2b!B54</f>
        <v>0.64468136674563703</v>
      </c>
      <c r="C54" s="503">
        <f>compoprinc!BW46</f>
        <v>1.8537387155005081E-2</v>
      </c>
      <c r="D54" s="503">
        <f>compoprinc!BX46</f>
        <v>-5.6344114773952533E-3</v>
      </c>
      <c r="E54" s="503">
        <f>compoprinc!BY46</f>
        <v>2.4725404431224562E-2</v>
      </c>
      <c r="F54" s="503">
        <f>compoprinc!BZ46</f>
        <v>1.1706844996894575E-2</v>
      </c>
      <c r="G54" s="503">
        <f>compoprinc!CA46</f>
        <v>8.8924225262660157E-3</v>
      </c>
      <c r="H54" s="503">
        <f>compoprinc!CB46</f>
        <v>0.5393999021521092</v>
      </c>
      <c r="I54" s="504">
        <f>compoprinc!CC46</f>
        <v>3.6781809966329133E-2</v>
      </c>
      <c r="J54" s="174"/>
      <c r="K54" s="114"/>
      <c r="L54" s="114"/>
      <c r="M54" s="114"/>
      <c r="N54" s="114"/>
      <c r="O54" s="114"/>
      <c r="P54" s="114"/>
      <c r="Q54" s="114"/>
      <c r="R54" s="106"/>
      <c r="S54" s="114"/>
      <c r="T54" s="114"/>
      <c r="U54" s="114"/>
      <c r="V54" s="114"/>
      <c r="W54" s="114"/>
      <c r="X54" s="114"/>
      <c r="Y54" s="154"/>
      <c r="AB54" s="597">
        <f t="shared" si="0"/>
        <v>1.0272006995203697E-2</v>
      </c>
      <c r="AC54" s="597">
        <f t="shared" si="1"/>
        <v>0</v>
      </c>
      <c r="AD54" s="597">
        <f t="shared" si="2"/>
        <v>0</v>
      </c>
      <c r="AF54" s="599"/>
    </row>
    <row r="55" spans="1:32" x14ac:dyDescent="0.2">
      <c r="A55" s="155">
        <v>1958</v>
      </c>
      <c r="B55" s="135">
        <f>1-TA2b!B55</f>
        <v>0.64550799222665278</v>
      </c>
      <c r="C55" s="503">
        <f>compoprinc!BW47</f>
        <v>1.7963825000554087E-2</v>
      </c>
      <c r="D55" s="503">
        <f>compoprinc!BX47</f>
        <v>-4.2620004052485623E-3</v>
      </c>
      <c r="E55" s="503">
        <f>compoprinc!BY47</f>
        <v>2.6307192428569978E-2</v>
      </c>
      <c r="F55" s="503">
        <f>compoprinc!BZ47</f>
        <v>1.2803162890645085E-2</v>
      </c>
      <c r="G55" s="503">
        <f>compoprinc!CA47</f>
        <v>9.1056481033606924E-3</v>
      </c>
      <c r="H55" s="503">
        <f>compoprinc!CB47</f>
        <v>0.53430413159543466</v>
      </c>
      <c r="I55" s="504">
        <f>compoprinc!CC47</f>
        <v>4.010586874398496E-2</v>
      </c>
      <c r="J55" s="174"/>
      <c r="K55" s="114"/>
      <c r="L55" s="114"/>
      <c r="M55" s="114"/>
      <c r="N55" s="114"/>
      <c r="O55" s="114"/>
      <c r="P55" s="114"/>
      <c r="Q55" s="114"/>
      <c r="R55" s="106"/>
      <c r="S55" s="114"/>
      <c r="T55" s="114"/>
      <c r="U55" s="114"/>
      <c r="V55" s="114"/>
      <c r="W55" s="114"/>
      <c r="X55" s="114"/>
      <c r="Y55" s="154"/>
      <c r="AB55" s="597">
        <f t="shared" si="0"/>
        <v>9.1801638693519427E-3</v>
      </c>
      <c r="AC55" s="597">
        <f t="shared" si="1"/>
        <v>0</v>
      </c>
      <c r="AD55" s="597">
        <f t="shared" si="2"/>
        <v>0</v>
      </c>
      <c r="AF55" s="599"/>
    </row>
    <row r="56" spans="1:32" x14ac:dyDescent="0.2">
      <c r="A56" s="157">
        <v>1959</v>
      </c>
      <c r="B56" s="139">
        <f>1-TA2b!B56</f>
        <v>0.64258960141248422</v>
      </c>
      <c r="C56" s="505">
        <f>compoprinc!BW48</f>
        <v>2.0225202161238354E-2</v>
      </c>
      <c r="D56" s="505">
        <f>compoprinc!BX48</f>
        <v>-4.2895160739613069E-3</v>
      </c>
      <c r="E56" s="505">
        <f>compoprinc!BY48</f>
        <v>2.6637219043390423E-2</v>
      </c>
      <c r="F56" s="505">
        <f>compoprinc!BZ48</f>
        <v>1.0996889403470711E-2</v>
      </c>
      <c r="G56" s="505">
        <f>compoprinc!CA48</f>
        <v>1.0034297756462621E-2</v>
      </c>
      <c r="H56" s="505">
        <f>compoprinc!CB48</f>
        <v>0.53318138056679454</v>
      </c>
      <c r="I56" s="506">
        <f>compoprinc!CC48</f>
        <v>3.4511230634207662E-2</v>
      </c>
      <c r="J56" s="175"/>
      <c r="K56" s="116"/>
      <c r="L56" s="116"/>
      <c r="M56" s="116"/>
      <c r="N56" s="116"/>
      <c r="O56" s="116"/>
      <c r="P56" s="116"/>
      <c r="Q56" s="116"/>
      <c r="R56" s="109"/>
      <c r="S56" s="116"/>
      <c r="T56" s="116"/>
      <c r="U56" s="116"/>
      <c r="V56" s="116"/>
      <c r="W56" s="116"/>
      <c r="X56" s="116"/>
      <c r="Y56" s="156"/>
      <c r="AB56" s="597">
        <f t="shared" si="0"/>
        <v>1.1292897920881173E-2</v>
      </c>
      <c r="AC56" s="597">
        <f t="shared" si="1"/>
        <v>0</v>
      </c>
      <c r="AD56" s="597">
        <f t="shared" si="2"/>
        <v>0</v>
      </c>
      <c r="AF56" s="599"/>
    </row>
    <row r="57" spans="1:32" x14ac:dyDescent="0.2">
      <c r="A57" s="155">
        <v>1960</v>
      </c>
      <c r="B57" s="135">
        <f>1-TA2b!B57</f>
        <v>0.64741052936392185</v>
      </c>
      <c r="C57" s="503">
        <f>compoprinc!BW49</f>
        <v>1.817500284357329E-2</v>
      </c>
      <c r="D57" s="503">
        <f>compoprinc!BX49</f>
        <v>-4.1822474306730389E-3</v>
      </c>
      <c r="E57" s="503">
        <f>compoprinc!BY49</f>
        <v>2.6645388140541817E-2</v>
      </c>
      <c r="F57" s="503">
        <f>compoprinc!BZ49</f>
        <v>1.1930181454568301E-2</v>
      </c>
      <c r="G57" s="503">
        <f>compoprinc!CA49</f>
        <v>1.0683396113343966E-2</v>
      </c>
      <c r="H57" s="503">
        <f>compoprinc!CB49</f>
        <v>0.53886871050685614</v>
      </c>
      <c r="I57" s="504">
        <f>compoprinc!CC49</f>
        <v>3.3847646541796887E-2</v>
      </c>
      <c r="J57" s="174"/>
      <c r="K57" s="114"/>
      <c r="L57" s="114"/>
      <c r="M57" s="114"/>
      <c r="N57" s="114"/>
      <c r="O57" s="114"/>
      <c r="P57" s="114"/>
      <c r="Q57" s="114"/>
      <c r="R57" s="106"/>
      <c r="S57" s="114"/>
      <c r="T57" s="114"/>
      <c r="U57" s="114"/>
      <c r="V57" s="114"/>
      <c r="W57" s="114"/>
      <c r="X57" s="114"/>
      <c r="Y57" s="154"/>
      <c r="AB57" s="597">
        <f t="shared" si="0"/>
        <v>1.1442451193914516E-2</v>
      </c>
      <c r="AC57" s="597">
        <f t="shared" si="1"/>
        <v>0</v>
      </c>
      <c r="AD57" s="597">
        <f t="shared" si="2"/>
        <v>0</v>
      </c>
      <c r="AF57" s="599"/>
    </row>
    <row r="58" spans="1:32" x14ac:dyDescent="0.2">
      <c r="A58" s="155">
        <v>1961</v>
      </c>
      <c r="B58" s="135">
        <f>1-TA2b!B58</f>
        <v>0.64507133209752265</v>
      </c>
      <c r="C58" s="503">
        <f>compoprinc!BW50</f>
        <v>1.9912958803303529E-2</v>
      </c>
      <c r="D58" s="503">
        <f>compoprinc!BX50</f>
        <v>-2.9015072270270701E-3</v>
      </c>
      <c r="E58" s="503">
        <f>compoprinc!BY50</f>
        <v>2.7604094709786631E-2</v>
      </c>
      <c r="F58" s="503">
        <f>compoprinc!BZ50</f>
        <v>1.2199827727893135E-2</v>
      </c>
      <c r="G58" s="503">
        <f>compoprinc!CA50</f>
        <v>1.1056935896698148E-2</v>
      </c>
      <c r="H58" s="503">
        <f>compoprinc!CB50</f>
        <v>0.53222906098449219</v>
      </c>
      <c r="I58" s="504">
        <f>compoprinc!CC50</f>
        <v>3.5147312908423038E-2</v>
      </c>
      <c r="J58" s="174"/>
      <c r="K58" s="114"/>
      <c r="L58" s="114"/>
      <c r="M58" s="114"/>
      <c r="N58" s="114"/>
      <c r="O58" s="114"/>
      <c r="P58" s="114"/>
      <c r="Q58" s="114"/>
      <c r="R58" s="106"/>
      <c r="S58" s="114"/>
      <c r="T58" s="114"/>
      <c r="U58" s="114"/>
      <c r="V58" s="114"/>
      <c r="W58" s="114"/>
      <c r="X58" s="114"/>
      <c r="Y58" s="154"/>
      <c r="AB58" s="597">
        <f t="shared" si="0"/>
        <v>9.8226482939530735E-3</v>
      </c>
      <c r="AC58" s="597">
        <f t="shared" si="1"/>
        <v>0</v>
      </c>
      <c r="AD58" s="597">
        <f t="shared" si="2"/>
        <v>0</v>
      </c>
      <c r="AF58" s="599"/>
    </row>
    <row r="59" spans="1:32" x14ac:dyDescent="0.2">
      <c r="A59" s="137">
        <v>1962</v>
      </c>
      <c r="B59" s="135">
        <f>1-TA2b!B59</f>
        <v>0.63621526956558228</v>
      </c>
      <c r="C59" s="411">
        <f>compoprinc!BW51</f>
        <v>2.5607474148273468E-2</v>
      </c>
      <c r="D59" s="411">
        <f>compoprinc!BX51</f>
        <v>-1.1952847708016634E-3</v>
      </c>
      <c r="E59" s="411">
        <f>compoprinc!BY51</f>
        <v>2.9362563975155354E-2</v>
      </c>
      <c r="F59" s="411">
        <f>compoprinc!BZ51</f>
        <v>1.3052469119429588E-2</v>
      </c>
      <c r="G59" s="411">
        <f>compoprinc!CA51</f>
        <v>1.2573393061757088E-2</v>
      </c>
      <c r="H59" s="411">
        <f>compoprinc!CB51</f>
        <v>0.52350960671901703</v>
      </c>
      <c r="I59" s="412">
        <f>compoprinc!CC51</f>
        <v>3.3305052667856216E-2</v>
      </c>
      <c r="J59" s="170">
        <f>compoprinc!BN51</f>
        <v>0.17263948917388916</v>
      </c>
      <c r="K59" s="136">
        <f>compoprinc!BO51</f>
        <v>6.5044239163398743E-3</v>
      </c>
      <c r="L59" s="136">
        <f>compoprinc!BP51</f>
        <v>-1.1983623262494802E-3</v>
      </c>
      <c r="M59" s="136">
        <f>compoprinc!BQ51</f>
        <v>8.7475962936878204E-3</v>
      </c>
      <c r="N59" s="136">
        <f>compoprinc!BR51</f>
        <v>4.1335858404636383E-3</v>
      </c>
      <c r="O59" s="136">
        <f>compoprinc!BS51</f>
        <v>1.434938982129097E-3</v>
      </c>
      <c r="P59" s="136">
        <f>compoprinc!BT51</f>
        <v>0.14191359281539917</v>
      </c>
      <c r="Q59" s="136">
        <f>compoprinc!BU51</f>
        <v>1.1103756725788116E-2</v>
      </c>
      <c r="R59" s="106">
        <f>compoprinc!CD51</f>
        <v>0.46357578039169312</v>
      </c>
      <c r="S59" s="105">
        <f>compoprinc!CE51</f>
        <v>1.9103050231933594E-2</v>
      </c>
      <c r="T59" s="105">
        <f>compoprinc!CF51</f>
        <v>3.0775554478168488E-6</v>
      </c>
      <c r="U59" s="105">
        <f>compoprinc!CG51</f>
        <v>2.0614967681467533E-2</v>
      </c>
      <c r="V59" s="105">
        <f>compoprinc!CH51</f>
        <v>8.91888327896595E-3</v>
      </c>
      <c r="W59" s="105">
        <f>compoprinc!CI51</f>
        <v>1.1138454079627991E-2</v>
      </c>
      <c r="X59" s="105">
        <f>compoprinc!CJ51</f>
        <v>0.38159601390361786</v>
      </c>
      <c r="Y59" s="134">
        <f>compoprinc!CK51</f>
        <v>2.22012959420681E-2</v>
      </c>
      <c r="AB59" s="597">
        <f t="shared" si="0"/>
        <v>-5.3551048040390015E-9</v>
      </c>
      <c r="AC59" s="597">
        <f t="shared" si="1"/>
        <v>-4.3073669075965881E-8</v>
      </c>
      <c r="AD59" s="597">
        <f t="shared" si="2"/>
        <v>3.771856427192688E-8</v>
      </c>
      <c r="AF59" s="599"/>
    </row>
    <row r="60" spans="1:32" x14ac:dyDescent="0.2">
      <c r="A60" s="137">
        <v>1963</v>
      </c>
      <c r="B60" s="135">
        <f>1-TA2b!B60</f>
        <v>0.63516515493392944</v>
      </c>
      <c r="C60" s="411">
        <f>compoprinc!BW52</f>
        <v>1.9442626310118588E-2</v>
      </c>
      <c r="D60" s="411">
        <f>compoprinc!BX52</f>
        <v>-2.1389132531985464E-3</v>
      </c>
      <c r="E60" s="411">
        <f>compoprinc!BY52</f>
        <v>2.6681095313862702E-2</v>
      </c>
      <c r="F60" s="411">
        <f>compoprinc!BZ52</f>
        <v>1.0384034813327218E-2</v>
      </c>
      <c r="G60" s="411">
        <f>compoprinc!CA52</f>
        <v>1.204973145395459E-2</v>
      </c>
      <c r="H60" s="411">
        <f>compoprinc!CB52</f>
        <v>0.52649365581799978</v>
      </c>
      <c r="I60" s="412">
        <f>compoprinc!CC52</f>
        <v>3.1523841921735241E-2</v>
      </c>
      <c r="J60" s="170">
        <f>compoprinc!BN52</f>
        <v>0.17403444647789001</v>
      </c>
      <c r="K60" s="136">
        <f>compoprinc!BO52</f>
        <v>6.2884949147701263E-3</v>
      </c>
      <c r="L60" s="136">
        <f>compoprinc!BP52</f>
        <v>-7.2321970947086811E-4</v>
      </c>
      <c r="M60" s="136">
        <f>compoprinc!BQ52</f>
        <v>8.6490618996322155E-3</v>
      </c>
      <c r="N60" s="136">
        <f>compoprinc!BR52</f>
        <v>3.8384143263101578E-3</v>
      </c>
      <c r="O60" s="136">
        <f>compoprinc!BS52</f>
        <v>1.8152259290218353E-3</v>
      </c>
      <c r="P60" s="136">
        <f>compoprinc!BT52</f>
        <v>0.14379808306694031</v>
      </c>
      <c r="Q60" s="136">
        <f>compoprinc!BU52</f>
        <v>1.0368429124355316E-2</v>
      </c>
      <c r="R60" s="106">
        <f>compoprinc!CD52</f>
        <v>0.46113070845603943</v>
      </c>
      <c r="S60" s="105">
        <f>compoprinc!CE52</f>
        <v>1.939026266336441E-2</v>
      </c>
      <c r="T60" s="105">
        <f>compoprinc!CF52</f>
        <v>6.0879468219354749E-4</v>
      </c>
      <c r="U60" s="105">
        <f>compoprinc!CG52</f>
        <v>2.0051719387993217E-2</v>
      </c>
      <c r="V60" s="105">
        <f>compoprinc!CH52</f>
        <v>8.5246851667761803E-3</v>
      </c>
      <c r="W60" s="105">
        <f>compoprinc!CI52</f>
        <v>1.1814308818429708E-2</v>
      </c>
      <c r="X60" s="105">
        <f>compoprinc!CJ52</f>
        <v>0.37959275394678116</v>
      </c>
      <c r="Y60" s="134">
        <f>compoprinc!CK52</f>
        <v>2.1148163825273514E-2</v>
      </c>
      <c r="AB60" s="597">
        <f t="shared" si="0"/>
        <v>1.0729082556129921E-2</v>
      </c>
      <c r="AC60" s="597">
        <f t="shared" si="1"/>
        <v>-4.3073669075965881E-8</v>
      </c>
      <c r="AD60" s="597">
        <f t="shared" si="2"/>
        <v>1.9965227693319321E-8</v>
      </c>
      <c r="AF60" s="599"/>
    </row>
    <row r="61" spans="1:32" x14ac:dyDescent="0.2">
      <c r="A61" s="137">
        <v>1964</v>
      </c>
      <c r="B61" s="135">
        <f>1-TA2b!B61</f>
        <v>0.63411504030227661</v>
      </c>
      <c r="C61" s="411">
        <f>compoprinc!BW53</f>
        <v>2.5750041007995605E-2</v>
      </c>
      <c r="D61" s="411">
        <f>compoprinc!BX53</f>
        <v>9.6643471624702215E-4</v>
      </c>
      <c r="E61" s="411">
        <f>compoprinc!BY53</f>
        <v>2.803899860009551E-2</v>
      </c>
      <c r="F61" s="411">
        <f>compoprinc!BZ53</f>
        <v>1.1673729866743088E-2</v>
      </c>
      <c r="G61" s="411">
        <f>compoprinc!CA53</f>
        <v>1.4685676433146E-2</v>
      </c>
      <c r="H61" s="411">
        <f>compoprinc!CB53</f>
        <v>0.5232720673084259</v>
      </c>
      <c r="I61" s="412">
        <f>compoprinc!CC53</f>
        <v>2.9728133231401443E-2</v>
      </c>
      <c r="J61" s="170">
        <f>compoprinc!BN53</f>
        <v>0.17542940378189087</v>
      </c>
      <c r="K61" s="136">
        <f>compoprinc!BO53</f>
        <v>6.0725659132003784E-3</v>
      </c>
      <c r="L61" s="136">
        <f>compoprinc!BP53</f>
        <v>-2.4807709269225597E-4</v>
      </c>
      <c r="M61" s="136">
        <f>compoprinc!BQ53</f>
        <v>8.5505275055766106E-3</v>
      </c>
      <c r="N61" s="136">
        <f>compoprinc!BR53</f>
        <v>3.5432428121566772E-3</v>
      </c>
      <c r="O61" s="136">
        <f>compoprinc!BS53</f>
        <v>2.1955128759145737E-3</v>
      </c>
      <c r="P61" s="136">
        <f>compoprinc!BT53</f>
        <v>0.14568257331848145</v>
      </c>
      <c r="Q61" s="136">
        <f>compoprinc!BU53</f>
        <v>9.6331015229225159E-3</v>
      </c>
      <c r="R61" s="106">
        <f>compoprinc!CD53</f>
        <v>0.45868563652038574</v>
      </c>
      <c r="S61" s="105">
        <f>compoprinc!CE53</f>
        <v>1.9677475094795227E-2</v>
      </c>
      <c r="T61" s="105">
        <f>compoprinc!CF53</f>
        <v>1.2145118089392781E-3</v>
      </c>
      <c r="U61" s="105">
        <f>compoprinc!CG53</f>
        <v>1.94884710945189E-2</v>
      </c>
      <c r="V61" s="105">
        <f>compoprinc!CH53</f>
        <v>8.1304870545864105E-3</v>
      </c>
      <c r="W61" s="105">
        <f>compoprinc!CI53</f>
        <v>1.2490163557231426E-2</v>
      </c>
      <c r="X61" s="105">
        <f>compoprinc!CJ53</f>
        <v>0.37758949398994446</v>
      </c>
      <c r="Y61" s="134">
        <f>compoprinc!CK53</f>
        <v>2.0095031708478928E-2</v>
      </c>
      <c r="AB61" s="597">
        <f t="shared" si="0"/>
        <v>-4.086177796125412E-8</v>
      </c>
      <c r="AC61" s="597">
        <f t="shared" si="1"/>
        <v>-4.3073669075965881E-8</v>
      </c>
      <c r="AD61" s="597">
        <f t="shared" si="2"/>
        <v>2.2118911147117615E-9</v>
      </c>
      <c r="AF61" s="599"/>
    </row>
    <row r="62" spans="1:32" x14ac:dyDescent="0.2">
      <c r="A62" s="137">
        <v>1965</v>
      </c>
      <c r="B62" s="135">
        <f>1-TA2b!B62</f>
        <v>0.63748812675476074</v>
      </c>
      <c r="C62" s="411">
        <f>compoprinc!BW54</f>
        <v>2.5290071618438159E-2</v>
      </c>
      <c r="D62" s="411">
        <f>compoprinc!BX54</f>
        <v>5.1739801406661297E-4</v>
      </c>
      <c r="E62" s="411">
        <f>compoprinc!BY54</f>
        <v>2.5094803533848409E-2</v>
      </c>
      <c r="F62" s="411">
        <f>compoprinc!BZ54</f>
        <v>9.3047068218958806E-3</v>
      </c>
      <c r="G62" s="411">
        <f>compoprinc!CA54</f>
        <v>1.4927550156300557E-2</v>
      </c>
      <c r="H62" s="411">
        <f>compoprinc!CB54</f>
        <v>0.52165823917648646</v>
      </c>
      <c r="I62" s="412">
        <f>compoprinc!CC54</f>
        <v>3.0540790397720896E-2</v>
      </c>
      <c r="J62" s="170">
        <f>compoprinc!BN54</f>
        <v>0.18008452653884888</v>
      </c>
      <c r="K62" s="136">
        <f>compoprinc!BO54</f>
        <v>6.4545199275016785E-3</v>
      </c>
      <c r="L62" s="136">
        <f>compoprinc!BP54</f>
        <v>1.6429298557341099E-4</v>
      </c>
      <c r="M62" s="136">
        <f>compoprinc!BQ54</f>
        <v>8.6233117617666721E-3</v>
      </c>
      <c r="N62" s="136">
        <f>compoprinc!BR54</f>
        <v>3.3947993069887161E-3</v>
      </c>
      <c r="O62" s="136">
        <f>compoprinc!BS54</f>
        <v>2.7616145089268684E-3</v>
      </c>
      <c r="P62" s="136">
        <f>compoprinc!BT54</f>
        <v>0.14933291077613831</v>
      </c>
      <c r="Q62" s="136">
        <f>compoprinc!BU54</f>
        <v>9.3531049787998199E-3</v>
      </c>
      <c r="R62" s="106">
        <f>compoprinc!CD54</f>
        <v>0.45740360021591187</v>
      </c>
      <c r="S62" s="105">
        <f>compoprinc!CE54</f>
        <v>2.0638555288314819E-2</v>
      </c>
      <c r="T62" s="105">
        <f>compoprinc!CF54</f>
        <v>1.6688658506609499E-3</v>
      </c>
      <c r="U62" s="105">
        <f>compoprinc!CG54</f>
        <v>1.8937282264232635E-2</v>
      </c>
      <c r="V62" s="105">
        <f>compoprinc!CH54</f>
        <v>7.9162530601024628E-3</v>
      </c>
      <c r="W62" s="105">
        <f>compoprinc!CI54</f>
        <v>1.3397537637501955E-2</v>
      </c>
      <c r="X62" s="105">
        <f>compoprinc!CJ54</f>
        <v>0.37487486749887466</v>
      </c>
      <c r="Y62" s="134">
        <f>compoprinc!CK54</f>
        <v>1.9970238208770752E-2</v>
      </c>
      <c r="AB62" s="597">
        <f t="shared" si="0"/>
        <v>1.0154567036003703E-2</v>
      </c>
      <c r="AC62" s="597">
        <f t="shared" si="1"/>
        <v>-2.7706846594810486E-8</v>
      </c>
      <c r="AD62" s="597">
        <f t="shared" si="2"/>
        <v>4.0745362639427185E-10</v>
      </c>
      <c r="AF62" s="599"/>
    </row>
    <row r="63" spans="1:32" x14ac:dyDescent="0.2">
      <c r="A63" s="137">
        <v>1966</v>
      </c>
      <c r="B63" s="135">
        <f>1-TA2b!B63</f>
        <v>0.64086121320724487</v>
      </c>
      <c r="C63" s="411">
        <f>compoprinc!BW55</f>
        <v>2.843610942363739E-2</v>
      </c>
      <c r="D63" s="411">
        <f>compoprinc!BX55</f>
        <v>2.6998829562216997E-3</v>
      </c>
      <c r="E63" s="411">
        <f>compoprinc!BY55</f>
        <v>2.7082189451903105E-2</v>
      </c>
      <c r="F63" s="411">
        <f>compoprinc!BZ55</f>
        <v>1.094837486743927E-2</v>
      </c>
      <c r="G63" s="411">
        <f>compoprinc!CA55</f>
        <v>1.7632627859711647E-2</v>
      </c>
      <c r="H63" s="411">
        <f>compoprinc!CB55</f>
        <v>0.52514348924160004</v>
      </c>
      <c r="I63" s="412">
        <f>compoprinc!CC55</f>
        <v>2.89185531437397E-2</v>
      </c>
      <c r="J63" s="170">
        <f>compoprinc!BN55</f>
        <v>0.18473964929580688</v>
      </c>
      <c r="K63" s="136">
        <f>compoprinc!BO55</f>
        <v>6.8364739418029785E-3</v>
      </c>
      <c r="L63" s="136">
        <f>compoprinc!BP55</f>
        <v>5.7666306383907795E-4</v>
      </c>
      <c r="M63" s="136">
        <f>compoprinc!BQ55</f>
        <v>8.6960960179567337E-3</v>
      </c>
      <c r="N63" s="136">
        <f>compoprinc!BR55</f>
        <v>3.246355801820755E-3</v>
      </c>
      <c r="O63" s="136">
        <f>compoprinc!BS55</f>
        <v>3.3277161419391632E-3</v>
      </c>
      <c r="P63" s="136">
        <f>compoprinc!BT55</f>
        <v>0.15298324823379517</v>
      </c>
      <c r="Q63" s="136">
        <f>compoprinc!BU55</f>
        <v>9.073108434677124E-3</v>
      </c>
      <c r="R63" s="106">
        <f>compoprinc!CD55</f>
        <v>0.45612156391143799</v>
      </c>
      <c r="S63" s="105">
        <f>compoprinc!CE55</f>
        <v>2.1599635481834412E-2</v>
      </c>
      <c r="T63" s="105">
        <f>compoprinc!CF55</f>
        <v>2.1232198923826218E-3</v>
      </c>
      <c r="U63" s="105">
        <f>compoprinc!CG55</f>
        <v>1.8386093433946371E-2</v>
      </c>
      <c r="V63" s="105">
        <f>compoprinc!CH55</f>
        <v>7.702019065618515E-3</v>
      </c>
      <c r="W63" s="105">
        <f>compoprinc!CI55</f>
        <v>1.4304911717772484E-2</v>
      </c>
      <c r="X63" s="105">
        <f>compoprinc!CJ55</f>
        <v>0.37216024100780487</v>
      </c>
      <c r="Y63" s="134">
        <f>compoprinc!CK55</f>
        <v>1.9845444709062576E-2</v>
      </c>
      <c r="AB63" s="597">
        <f t="shared" si="0"/>
        <v>-1.3737007975578308E-8</v>
      </c>
      <c r="AC63" s="597">
        <f t="shared" si="1"/>
        <v>-1.234002411365509E-8</v>
      </c>
      <c r="AD63" s="597">
        <f t="shared" si="2"/>
        <v>-1.3969838619232178E-9</v>
      </c>
      <c r="AF63" s="599"/>
    </row>
    <row r="64" spans="1:32" x14ac:dyDescent="0.2">
      <c r="A64" s="137">
        <v>1967</v>
      </c>
      <c r="B64" s="149">
        <f>1-TA2b!B64</f>
        <v>0.64510118216276169</v>
      </c>
      <c r="C64" s="411">
        <f>compoprinc!BW56</f>
        <v>2.7016868814826012E-2</v>
      </c>
      <c r="D64" s="411">
        <f>compoprinc!BX56</f>
        <v>3.9634285785723478E-3</v>
      </c>
      <c r="E64" s="411">
        <f>compoprinc!BY56</f>
        <v>2.7215310605242848E-2</v>
      </c>
      <c r="F64" s="411">
        <f>compoprinc!BZ56</f>
        <v>1.051065418869257E-2</v>
      </c>
      <c r="G64" s="411">
        <f>compoprinc!CA56</f>
        <v>1.8276233691722155E-2</v>
      </c>
      <c r="H64" s="411">
        <f>compoprinc!CB56</f>
        <v>0.53074292466044426</v>
      </c>
      <c r="I64" s="412">
        <f>compoprinc!CC56</f>
        <v>2.7375772595405579E-2</v>
      </c>
      <c r="J64" s="170">
        <f>compoprinc!BN56</f>
        <v>0.18897345662117004</v>
      </c>
      <c r="K64" s="148">
        <f>compoprinc!BO56</f>
        <v>6.8461764603853226E-3</v>
      </c>
      <c r="L64" s="148">
        <f>compoprinc!BP56</f>
        <v>1.2153742136433721E-3</v>
      </c>
      <c r="M64" s="148">
        <f>compoprinc!BQ56</f>
        <v>8.3682315889745951E-3</v>
      </c>
      <c r="N64" s="148">
        <f>compoprinc!BR56</f>
        <v>3.0999938026070595E-3</v>
      </c>
      <c r="O64" s="148">
        <f>compoprinc!BS56</f>
        <v>3.653661347925663E-3</v>
      </c>
      <c r="P64" s="148">
        <f>compoprinc!BT56</f>
        <v>0.15717913210391998</v>
      </c>
      <c r="Q64" s="136">
        <f>compoprinc!BU56</f>
        <v>8.6109079420566559E-3</v>
      </c>
      <c r="R64" s="106">
        <f>compoprinc!CD56</f>
        <v>0.45612772554159164</v>
      </c>
      <c r="S64" s="105">
        <f>compoprinc!CE56</f>
        <v>2.0170692354440689E-2</v>
      </c>
      <c r="T64" s="105">
        <f>compoprinc!CF56</f>
        <v>2.7480543649289757E-3</v>
      </c>
      <c r="U64" s="105">
        <f>compoprinc!CG56</f>
        <v>1.8847079016268253E-2</v>
      </c>
      <c r="V64" s="105">
        <f>compoprinc!CH56</f>
        <v>7.4106603860855103E-3</v>
      </c>
      <c r="W64" s="105">
        <f>compoprinc!CI56</f>
        <v>1.4622572343796492E-2</v>
      </c>
      <c r="X64" s="105">
        <f>compoprinc!CJ56</f>
        <v>0.37356379255652428</v>
      </c>
      <c r="Y64" s="134">
        <f>compoprinc!CK56</f>
        <v>1.8764864653348923E-2</v>
      </c>
      <c r="AB64" s="597">
        <f t="shared" si="0"/>
        <v>-1.0972144082188606E-8</v>
      </c>
      <c r="AC64" s="597">
        <f t="shared" si="1"/>
        <v>-2.0838342607021332E-8</v>
      </c>
      <c r="AD64" s="597">
        <f t="shared" si="2"/>
        <v>9.8661985248327255E-9</v>
      </c>
      <c r="AF64" s="599"/>
    </row>
    <row r="65" spans="1:32" x14ac:dyDescent="0.2">
      <c r="A65" s="137">
        <v>1968</v>
      </c>
      <c r="B65" s="149">
        <f>1-TA2b!B65</f>
        <v>0.64845365844666958</v>
      </c>
      <c r="C65" s="411">
        <f>compoprinc!BW57</f>
        <v>2.566284267231822E-2</v>
      </c>
      <c r="D65" s="411">
        <f>compoprinc!BX57</f>
        <v>4.8953513396554627E-3</v>
      </c>
      <c r="E65" s="411">
        <f>compoprinc!BY57</f>
        <v>2.6605338382069021E-2</v>
      </c>
      <c r="F65" s="411">
        <f>compoprinc!BZ57</f>
        <v>9.9287491757422686E-3</v>
      </c>
      <c r="G65" s="411">
        <f>compoprinc!CA57</f>
        <v>1.8860903917811811E-2</v>
      </c>
      <c r="H65" s="411">
        <f>compoprinc!CB57</f>
        <v>0.53650435712188482</v>
      </c>
      <c r="I65" s="412">
        <f>compoprinc!CC57</f>
        <v>2.5996139273047447E-2</v>
      </c>
      <c r="J65" s="170">
        <f>compoprinc!BN57</f>
        <v>0.19061299413442612</v>
      </c>
      <c r="K65" s="148">
        <f>compoprinc!BO57</f>
        <v>6.8830964155495167E-3</v>
      </c>
      <c r="L65" s="148">
        <f>compoprinc!BP57</f>
        <v>1.6773342213127762E-3</v>
      </c>
      <c r="M65" s="148">
        <f>compoprinc!BQ57</f>
        <v>8.4054989856667817E-3</v>
      </c>
      <c r="N65" s="148">
        <f>compoprinc!BR57</f>
        <v>2.9591016937047243E-3</v>
      </c>
      <c r="O65" s="148">
        <f>compoprinc!BS57</f>
        <v>4.3774156365543604E-3</v>
      </c>
      <c r="P65" s="148">
        <f>compoprinc!BT57</f>
        <v>0.15808993950486183</v>
      </c>
      <c r="Q65" s="136">
        <f>compoprinc!BU57</f>
        <v>8.2206390798091888E-3</v>
      </c>
      <c r="R65" s="106">
        <f>compoprinc!CD57</f>
        <v>0.45784066431224346</v>
      </c>
      <c r="S65" s="105">
        <f>compoprinc!CE57</f>
        <v>1.8779746256768703E-2</v>
      </c>
      <c r="T65" s="105">
        <f>compoprinc!CF57</f>
        <v>3.2180171183426864E-3</v>
      </c>
      <c r="U65" s="105">
        <f>compoprinc!CG57</f>
        <v>1.819983939640224E-2</v>
      </c>
      <c r="V65" s="105">
        <f>compoprinc!CH57</f>
        <v>6.9696474820375443E-3</v>
      </c>
      <c r="W65" s="105">
        <f>compoprinc!CI57</f>
        <v>1.4483488281257451E-2</v>
      </c>
      <c r="X65" s="105">
        <f>compoprinc!CJ57</f>
        <v>0.37841441761702299</v>
      </c>
      <c r="Y65" s="134">
        <f>compoprinc!CK57</f>
        <v>1.7775500193238258E-2</v>
      </c>
      <c r="AB65" s="597">
        <f t="shared" si="0"/>
        <v>-2.3435859475284815E-8</v>
      </c>
      <c r="AC65" s="597">
        <f t="shared" si="1"/>
        <v>-3.1403033062815666E-8</v>
      </c>
      <c r="AD65" s="597">
        <f t="shared" si="2"/>
        <v>7.9671735875308514E-9</v>
      </c>
      <c r="AF65" s="599"/>
    </row>
    <row r="66" spans="1:32" x14ac:dyDescent="0.2">
      <c r="A66" s="137">
        <v>1969</v>
      </c>
      <c r="B66" s="149">
        <f>1-TA2b!B66</f>
        <v>0.65732739260420203</v>
      </c>
      <c r="C66" s="411">
        <f>compoprinc!BW58</f>
        <v>2.4529048125259578E-2</v>
      </c>
      <c r="D66" s="411">
        <f>compoprinc!BX58</f>
        <v>6.256059301449568E-3</v>
      </c>
      <c r="E66" s="411">
        <f>compoprinc!BY58</f>
        <v>2.6411521030240692E-2</v>
      </c>
      <c r="F66" s="411">
        <f>compoprinc!BZ58</f>
        <v>9.890823916066438E-3</v>
      </c>
      <c r="G66" s="411">
        <f>compoprinc!CA58</f>
        <v>2.0207882713293657E-2</v>
      </c>
      <c r="H66" s="411">
        <f>compoprinc!CB58</f>
        <v>0.54460934153757989</v>
      </c>
      <c r="I66" s="412">
        <f>compoprinc!CC58</f>
        <v>2.5422734674066305E-2</v>
      </c>
      <c r="J66" s="170">
        <f>compoprinc!BN58</f>
        <v>0.19343303702771664</v>
      </c>
      <c r="K66" s="148">
        <f>compoprinc!BO58</f>
        <v>6.6085412399843335E-3</v>
      </c>
      <c r="L66" s="148">
        <f>compoprinc!BP58</f>
        <v>2.1539677181863226E-3</v>
      </c>
      <c r="M66" s="148">
        <f>compoprinc!BQ58</f>
        <v>8.4450956928776577E-3</v>
      </c>
      <c r="N66" s="148">
        <f>compoprinc!BR58</f>
        <v>3.0661228229291737E-3</v>
      </c>
      <c r="O66" s="148">
        <f>compoprinc!BS58</f>
        <v>4.9720998504199088E-3</v>
      </c>
      <c r="P66" s="148">
        <f>compoprinc!BT58</f>
        <v>0.15989227686077356</v>
      </c>
      <c r="Q66" s="136">
        <f>compoprinc!BU58</f>
        <v>8.2949623465538025E-3</v>
      </c>
      <c r="R66" s="106">
        <f>compoprinc!CD58</f>
        <v>0.4638943555764854</v>
      </c>
      <c r="S66" s="105">
        <f>compoprinc!CE58</f>
        <v>1.7920506885275245E-2</v>
      </c>
      <c r="T66" s="105">
        <f>compoprinc!CF58</f>
        <v>4.1020915832632454E-3</v>
      </c>
      <c r="U66" s="105">
        <f>compoprinc!CG58</f>
        <v>1.7966425337363034E-2</v>
      </c>
      <c r="V66" s="105">
        <f>compoprinc!CH58</f>
        <v>6.8247010931372643E-3</v>
      </c>
      <c r="W66" s="105">
        <f>compoprinc!CI58</f>
        <v>1.5235782862873748E-2</v>
      </c>
      <c r="X66" s="105">
        <f>compoprinc!CJ58</f>
        <v>0.38471706467680633</v>
      </c>
      <c r="Y66" s="134">
        <f>compoprinc!CK58</f>
        <v>1.7127772327512503E-2</v>
      </c>
      <c r="AB66" s="597">
        <f t="shared" si="0"/>
        <v>-1.8693754100240767E-8</v>
      </c>
      <c r="AC66" s="597">
        <f t="shared" si="1"/>
        <v>-2.9504008125513792E-8</v>
      </c>
      <c r="AD66" s="597">
        <f t="shared" si="2"/>
        <v>1.0810254025273025E-8</v>
      </c>
      <c r="AF66" s="599"/>
    </row>
    <row r="67" spans="1:32" x14ac:dyDescent="0.2">
      <c r="A67" s="147">
        <v>1970</v>
      </c>
      <c r="B67" s="153">
        <f>1-TA2b!B67</f>
        <v>0.66043228877242655</v>
      </c>
      <c r="C67" s="509">
        <f>compoprinc!BW59</f>
        <v>2.297393252956681E-2</v>
      </c>
      <c r="D67" s="509">
        <f>compoprinc!BX59</f>
        <v>6.8926689332329261E-3</v>
      </c>
      <c r="E67" s="509">
        <f>compoprinc!BY59</f>
        <v>2.6031006655102829E-2</v>
      </c>
      <c r="F67" s="509">
        <f>compoprinc!BZ59</f>
        <v>9.7087508329423144E-3</v>
      </c>
      <c r="G67" s="509">
        <f>compoprinc!CA59</f>
        <v>2.1370275375375059E-2</v>
      </c>
      <c r="H67" s="509">
        <f>compoprinc!CB59</f>
        <v>0.54894239542772993</v>
      </c>
      <c r="I67" s="510">
        <f>compoprinc!CC59</f>
        <v>2.4513244046829641E-2</v>
      </c>
      <c r="J67" s="173">
        <f>compoprinc!BN59</f>
        <v>0.19002392655238509</v>
      </c>
      <c r="K67" s="152">
        <f>compoprinc!BO59</f>
        <v>5.872373265447095E-3</v>
      </c>
      <c r="L67" s="152">
        <f>compoprinc!BP59</f>
        <v>2.057148138192133E-3</v>
      </c>
      <c r="M67" s="152">
        <f>compoprinc!BQ59</f>
        <v>8.0302524038415868E-3</v>
      </c>
      <c r="N67" s="152">
        <f>compoprinc!BR59</f>
        <v>2.9283492622198537E-3</v>
      </c>
      <c r="O67" s="152">
        <f>compoprinc!BS59</f>
        <v>4.9663948739180341E-3</v>
      </c>
      <c r="P67" s="152">
        <f>compoprinc!BT59</f>
        <v>0.15837364294566214</v>
      </c>
      <c r="Q67" s="145">
        <f>compoprinc!BU59</f>
        <v>7.7957762405276299E-3</v>
      </c>
      <c r="R67" s="112">
        <f>compoprinc!CD59</f>
        <v>0.47040836222004145</v>
      </c>
      <c r="S67" s="111">
        <f>compoprinc!CE59</f>
        <v>1.7101559264119714E-2</v>
      </c>
      <c r="T67" s="111">
        <f>compoprinc!CF59</f>
        <v>4.835520795040793E-3</v>
      </c>
      <c r="U67" s="111">
        <f>compoprinc!CG59</f>
        <v>1.8000754251261242E-2</v>
      </c>
      <c r="V67" s="111">
        <f>compoprinc!CH59</f>
        <v>6.7804015707224607E-3</v>
      </c>
      <c r="W67" s="111">
        <f>compoprinc!CI59</f>
        <v>1.6403880501457024E-2</v>
      </c>
      <c r="X67" s="111">
        <f>compoprinc!CJ59</f>
        <v>0.39056875248206779</v>
      </c>
      <c r="Y67" s="172">
        <f>compoprinc!CK59</f>
        <v>1.6717467806302011E-2</v>
      </c>
      <c r="AB67" s="597">
        <f t="shared" si="0"/>
        <v>1.4971647033235058E-8</v>
      </c>
      <c r="AC67" s="597">
        <f t="shared" si="1"/>
        <v>-1.0577423381619155E-8</v>
      </c>
      <c r="AD67" s="597">
        <f t="shared" si="2"/>
        <v>2.5549070414854214E-8</v>
      </c>
      <c r="AF67" s="599"/>
    </row>
    <row r="68" spans="1:32" x14ac:dyDescent="0.2">
      <c r="A68" s="137">
        <v>1971</v>
      </c>
      <c r="B68" s="149">
        <f>1-TA2b!B68</f>
        <v>0.65727354827686213</v>
      </c>
      <c r="C68" s="411">
        <f>compoprinc!BW60</f>
        <v>2.2988807460933458E-2</v>
      </c>
      <c r="D68" s="411">
        <f>compoprinc!BX60</f>
        <v>7.5911586842494216E-3</v>
      </c>
      <c r="E68" s="411">
        <f>compoprinc!BY60</f>
        <v>2.5439755308070744E-2</v>
      </c>
      <c r="F68" s="411">
        <f>compoprinc!BZ60</f>
        <v>9.5294480743177701E-3</v>
      </c>
      <c r="G68" s="411">
        <f>compoprinc!CA60</f>
        <v>2.2840218725832528E-2</v>
      </c>
      <c r="H68" s="411">
        <f>compoprinc!CB60</f>
        <v>0.54456735237909015</v>
      </c>
      <c r="I68" s="412">
        <f>compoprinc!CC60</f>
        <v>2.4316798750078306E-2</v>
      </c>
      <c r="J68" s="170">
        <f>compoprinc!BN60</f>
        <v>0.18420793802943081</v>
      </c>
      <c r="K68" s="148">
        <f>compoprinc!BO60</f>
        <v>6.0121186033939011E-3</v>
      </c>
      <c r="L68" s="148">
        <f>compoprinc!BP60</f>
        <v>1.8259257763020287E-3</v>
      </c>
      <c r="M68" s="148">
        <f>compoprinc!BQ60</f>
        <v>7.6579709684665431E-3</v>
      </c>
      <c r="N68" s="148">
        <f>compoprinc!BR60</f>
        <v>2.7191674053028692E-3</v>
      </c>
      <c r="O68" s="148">
        <f>compoprinc!BS60</f>
        <v>4.6946680849941913E-3</v>
      </c>
      <c r="P68" s="148">
        <f>compoprinc!BT60</f>
        <v>0.15406508470186964</v>
      </c>
      <c r="Q68" s="136">
        <f>compoprinc!BU60</f>
        <v>7.2330066468566656E-3</v>
      </c>
      <c r="R68" s="106">
        <f>compoprinc!CD60</f>
        <v>0.47306561024743132</v>
      </c>
      <c r="S68" s="105">
        <f>compoprinc!CE60</f>
        <v>1.6976688857539557E-2</v>
      </c>
      <c r="T68" s="105">
        <f>compoprinc!CF60</f>
        <v>5.765232907947393E-3</v>
      </c>
      <c r="U68" s="105">
        <f>compoprinc!CG60</f>
        <v>1.7781784339604201E-2</v>
      </c>
      <c r="V68" s="105">
        <f>compoprinc!CH60</f>
        <v>6.8102806690149009E-3</v>
      </c>
      <c r="W68" s="105">
        <f>compoprinc!CI60</f>
        <v>1.8145550640838337E-2</v>
      </c>
      <c r="X68" s="105">
        <f>compoprinc!CJ60</f>
        <v>0.39050226767722052</v>
      </c>
      <c r="Y68" s="134">
        <f>compoprinc!CK60</f>
        <v>1.708379210322164E-2</v>
      </c>
      <c r="AB68" s="597">
        <f t="shared" si="0"/>
        <v>8.8942897491506301E-9</v>
      </c>
      <c r="AC68" s="597">
        <f t="shared" si="1"/>
        <v>-4.1577550291549414E-9</v>
      </c>
      <c r="AD68" s="597">
        <f t="shared" si="2"/>
        <v>1.3052044778305572E-8</v>
      </c>
      <c r="AF68" s="599"/>
    </row>
    <row r="69" spans="1:32" x14ac:dyDescent="0.2">
      <c r="A69" s="137">
        <v>1972</v>
      </c>
      <c r="B69" s="149">
        <f>1-TA2b!B69</f>
        <v>0.65514265433739638</v>
      </c>
      <c r="C69" s="411">
        <f>compoprinc!BW61</f>
        <v>2.3708446895398083E-2</v>
      </c>
      <c r="D69" s="411">
        <f>compoprinc!BX61</f>
        <v>7.7720581051892168E-3</v>
      </c>
      <c r="E69" s="411">
        <f>compoprinc!BY61</f>
        <v>2.324923867513462E-2</v>
      </c>
      <c r="F69" s="411">
        <f>compoprinc!BZ61</f>
        <v>9.4617197655679774E-3</v>
      </c>
      <c r="G69" s="411">
        <f>compoprinc!CA61</f>
        <v>2.3792218210928695E-2</v>
      </c>
      <c r="H69" s="411">
        <f>compoprinc!CB61</f>
        <v>0.54243923868853017</v>
      </c>
      <c r="I69" s="412">
        <f>compoprinc!CC61</f>
        <v>2.4719720669963863E-2</v>
      </c>
      <c r="J69" s="170">
        <f>compoprinc!BN61</f>
        <v>0.18223760076216422</v>
      </c>
      <c r="K69" s="148">
        <f>compoprinc!BO61</f>
        <v>6.0772037122660549E-3</v>
      </c>
      <c r="L69" s="148">
        <f>compoprinc!BP61</f>
        <v>1.802392972990674E-3</v>
      </c>
      <c r="M69" s="148">
        <f>compoprinc!BQ61</f>
        <v>6.9426395268692431E-3</v>
      </c>
      <c r="N69" s="148">
        <f>compoprinc!BR61</f>
        <v>2.626517268254247E-3</v>
      </c>
      <c r="O69" s="148">
        <f>compoprinc!BS61</f>
        <v>4.6744694636799977E-3</v>
      </c>
      <c r="P69" s="148">
        <f>compoprinc!BT61</f>
        <v>0.15302408045681659</v>
      </c>
      <c r="Q69" s="136">
        <f>compoprinc!BU61</f>
        <v>7.0902886218391359E-3</v>
      </c>
      <c r="R69" s="106">
        <f>compoprinc!CD61</f>
        <v>0.47290505357523216</v>
      </c>
      <c r="S69" s="105">
        <f>compoprinc!CE61</f>
        <v>1.7631243183132028E-2</v>
      </c>
      <c r="T69" s="105">
        <f>compoprinc!CF61</f>
        <v>5.9696651321985428E-3</v>
      </c>
      <c r="U69" s="105">
        <f>compoprinc!CG61</f>
        <v>1.6306599148265377E-2</v>
      </c>
      <c r="V69" s="105">
        <f>compoprinc!CH61</f>
        <v>6.8352024973137304E-3</v>
      </c>
      <c r="W69" s="105">
        <f>compoprinc!CI61</f>
        <v>1.9117748747248697E-2</v>
      </c>
      <c r="X69" s="105">
        <f>compoprinc!CJ61</f>
        <v>0.38941515823171358</v>
      </c>
      <c r="Y69" s="134">
        <f>compoprinc!CK61</f>
        <v>1.7629432048124727E-2</v>
      </c>
      <c r="AB69" s="597">
        <f t="shared" si="0"/>
        <v>1.3326683756531565E-8</v>
      </c>
      <c r="AC69" s="597">
        <f t="shared" si="1"/>
        <v>8.7394482761737891E-9</v>
      </c>
      <c r="AD69" s="597">
        <f t="shared" si="2"/>
        <v>4.5872354803577764E-9</v>
      </c>
      <c r="AF69" s="599"/>
    </row>
    <row r="70" spans="1:32" x14ac:dyDescent="0.2">
      <c r="A70" s="137">
        <v>1973</v>
      </c>
      <c r="B70" s="149">
        <f>1-TA2b!B70</f>
        <v>0.6561763558183884</v>
      </c>
      <c r="C70" s="411">
        <f>compoprinc!BW62</f>
        <v>2.3949304365942226E-2</v>
      </c>
      <c r="D70" s="411">
        <f>compoprinc!BX62</f>
        <v>9.2382678345543923E-3</v>
      </c>
      <c r="E70" s="411">
        <f>compoprinc!BY62</f>
        <v>2.1223703036469033E-2</v>
      </c>
      <c r="F70" s="411">
        <f>compoprinc!BZ62</f>
        <v>9.5116580462217826E-3</v>
      </c>
      <c r="G70" s="411">
        <f>compoprinc!CA62</f>
        <v>2.5951246912313763E-2</v>
      </c>
      <c r="H70" s="411">
        <f>compoprinc!CB62</f>
        <v>0.54193047470380407</v>
      </c>
      <c r="I70" s="412">
        <f>compoprinc!CC62</f>
        <v>2.4371697092647082E-2</v>
      </c>
      <c r="J70" s="170">
        <f>compoprinc!BN62</f>
        <v>0.18314889954490354</v>
      </c>
      <c r="K70" s="148">
        <f>compoprinc!BO62</f>
        <v>6.1311563008530356E-3</v>
      </c>
      <c r="L70" s="148">
        <f>compoprinc!BP62</f>
        <v>2.2985071335881457E-3</v>
      </c>
      <c r="M70" s="148">
        <f>compoprinc!BQ62</f>
        <v>6.3577791277680262E-3</v>
      </c>
      <c r="N70" s="148">
        <f>compoprinc!BR62</f>
        <v>2.6170591456775583E-3</v>
      </c>
      <c r="O70" s="148">
        <f>compoprinc!BS62</f>
        <v>5.2745159175628942E-3</v>
      </c>
      <c r="P70" s="148">
        <f>compoprinc!BT62</f>
        <v>0.15362072067000554</v>
      </c>
      <c r="Q70" s="136">
        <f>compoprinc!BU62</f>
        <v>6.8491938145598397E-3</v>
      </c>
      <c r="R70" s="106">
        <f>compoprinc!CD62</f>
        <v>0.47302745627348486</v>
      </c>
      <c r="S70" s="105">
        <f>compoprinc!CE62</f>
        <v>1.781814806508919E-2</v>
      </c>
      <c r="T70" s="105">
        <f>compoprinc!CF62</f>
        <v>6.9397607009662465E-3</v>
      </c>
      <c r="U70" s="105">
        <f>compoprinc!CG62</f>
        <v>1.4865923908701006E-2</v>
      </c>
      <c r="V70" s="105">
        <f>compoprinc!CH62</f>
        <v>6.8945989005442243E-3</v>
      </c>
      <c r="W70" s="105">
        <f>compoprinc!CI62</f>
        <v>2.0676730994750869E-2</v>
      </c>
      <c r="X70" s="105">
        <f>compoprinc!CJ62</f>
        <v>0.38830975403379853</v>
      </c>
      <c r="Y70" s="134">
        <f>compoprinc!CK62</f>
        <v>1.7522503278087243E-2</v>
      </c>
      <c r="AB70" s="597">
        <f t="shared" si="0"/>
        <v>3.8264360568973643E-9</v>
      </c>
      <c r="AC70" s="597">
        <f t="shared" si="1"/>
        <v>-3.2565111496296595E-8</v>
      </c>
      <c r="AD70" s="597">
        <f t="shared" si="2"/>
        <v>3.6391547553193959E-8</v>
      </c>
      <c r="AF70" s="599"/>
    </row>
    <row r="71" spans="1:32" x14ac:dyDescent="0.2">
      <c r="A71" s="137">
        <v>1974</v>
      </c>
      <c r="B71" s="149">
        <f>1-TA2b!B71</f>
        <v>0.65972044252839623</v>
      </c>
      <c r="C71" s="411">
        <f>compoprinc!BW63</f>
        <v>2.3498999363141593E-2</v>
      </c>
      <c r="D71" s="411">
        <f>compoprinc!BX63</f>
        <v>1.1978576700267141E-2</v>
      </c>
      <c r="E71" s="411">
        <f>compoprinc!BY63</f>
        <v>1.9707660798545135E-2</v>
      </c>
      <c r="F71" s="411">
        <f>compoprinc!BZ63</f>
        <v>9.6697278925717001E-3</v>
      </c>
      <c r="G71" s="411">
        <f>compoprinc!CA63</f>
        <v>2.950466079514058E-2</v>
      </c>
      <c r="H71" s="411">
        <f>compoprinc!CB63</f>
        <v>0.54215455250573541</v>
      </c>
      <c r="I71" s="412">
        <f>compoprinc!CC63</f>
        <v>2.3206272742299916E-2</v>
      </c>
      <c r="J71" s="170">
        <f>compoprinc!BN63</f>
        <v>0.18300650489072723</v>
      </c>
      <c r="K71" s="148">
        <f>compoprinc!BO63</f>
        <v>6.008058541851824E-3</v>
      </c>
      <c r="L71" s="148">
        <f>compoprinc!BP63</f>
        <v>2.7666420191749808E-3</v>
      </c>
      <c r="M71" s="148">
        <f>compoprinc!BQ63</f>
        <v>5.8818097126760449E-3</v>
      </c>
      <c r="N71" s="148">
        <f>compoprinc!BR63</f>
        <v>2.6081096987695673E-3</v>
      </c>
      <c r="O71" s="148">
        <f>compoprinc!BS63</f>
        <v>5.8768755621372293E-3</v>
      </c>
      <c r="P71" s="148">
        <f>compoprinc!BT63</f>
        <v>0.15344813485080522</v>
      </c>
      <c r="Q71" s="136">
        <f>compoprinc!BU63</f>
        <v>6.4169033103098627E-3</v>
      </c>
      <c r="R71" s="106">
        <f>compoprinc!CD63</f>
        <v>0.47671393763766901</v>
      </c>
      <c r="S71" s="105">
        <f>compoprinc!CE63</f>
        <v>1.7490940821289769E-2</v>
      </c>
      <c r="T71" s="105">
        <f>compoprinc!CF63</f>
        <v>9.2119346810921598E-3</v>
      </c>
      <c r="U71" s="105">
        <f>compoprinc!CG63</f>
        <v>1.382585108586909E-2</v>
      </c>
      <c r="V71" s="105">
        <f>compoprinc!CH63</f>
        <v>7.0616181938021327E-3</v>
      </c>
      <c r="W71" s="105">
        <f>compoprinc!CI63</f>
        <v>2.3627785233003351E-2</v>
      </c>
      <c r="X71" s="105">
        <f>compoprinc!CJ63</f>
        <v>0.38870641765493019</v>
      </c>
      <c r="Y71" s="134">
        <f>compoprinc!CK63</f>
        <v>1.6789369431990053E-2</v>
      </c>
      <c r="AB71" s="597">
        <f t="shared" si="0"/>
        <v>-8.269305240560243E-9</v>
      </c>
      <c r="AC71" s="597">
        <f t="shared" si="1"/>
        <v>-2.8804997498355078E-8</v>
      </c>
      <c r="AD71" s="597">
        <f t="shared" si="2"/>
        <v>2.0535692257794835E-8</v>
      </c>
      <c r="AF71" s="599"/>
    </row>
    <row r="72" spans="1:32" x14ac:dyDescent="0.2">
      <c r="A72" s="137">
        <v>1975</v>
      </c>
      <c r="B72" s="149">
        <f>1-TA2b!B72</f>
        <v>0.65818623250595465</v>
      </c>
      <c r="C72" s="411">
        <f>compoprinc!BW64</f>
        <v>2.3949329377700224E-2</v>
      </c>
      <c r="D72" s="411">
        <f>compoprinc!BX64</f>
        <v>1.2307350825301544E-2</v>
      </c>
      <c r="E72" s="411">
        <f>compoprinc!BY64</f>
        <v>1.7868249596237007E-2</v>
      </c>
      <c r="F72" s="411">
        <f>compoprinc!BZ64</f>
        <v>9.5704456942513616E-3</v>
      </c>
      <c r="G72" s="411">
        <f>compoprinc!CA64</f>
        <v>3.2820875360322077E-2</v>
      </c>
      <c r="H72" s="411">
        <f>compoprinc!CB64</f>
        <v>0.5392732327099452</v>
      </c>
      <c r="I72" s="412">
        <f>compoprinc!CC64</f>
        <v>2.2396743675358266E-2</v>
      </c>
      <c r="J72" s="170">
        <f>compoprinc!BN64</f>
        <v>0.17875748369033317</v>
      </c>
      <c r="K72" s="148">
        <f>compoprinc!BO64</f>
        <v>5.9735141083194776E-3</v>
      </c>
      <c r="L72" s="148">
        <f>compoprinc!BP64</f>
        <v>2.7830632748138129E-3</v>
      </c>
      <c r="M72" s="148">
        <f>compoprinc!BQ64</f>
        <v>5.4649105503479234E-3</v>
      </c>
      <c r="N72" s="148">
        <f>compoprinc!BR64</f>
        <v>2.4708398769490714E-3</v>
      </c>
      <c r="O72" s="148">
        <f>compoprinc!BS64</f>
        <v>6.4656387747987765E-3</v>
      </c>
      <c r="P72" s="148">
        <f>compoprinc!BT64</f>
        <v>0.14956151698811482</v>
      </c>
      <c r="Q72" s="136">
        <f>compoprinc!BU64</f>
        <v>6.0379890410331427E-3</v>
      </c>
      <c r="R72" s="106">
        <f>compoprinc!CD64</f>
        <v>0.47942874881562147</v>
      </c>
      <c r="S72" s="105">
        <f>compoprinc!CE64</f>
        <v>1.7975815269380746E-2</v>
      </c>
      <c r="T72" s="105">
        <f>compoprinc!CF64</f>
        <v>9.5242875504877311E-3</v>
      </c>
      <c r="U72" s="105">
        <f>compoprinc!CG64</f>
        <v>1.2403339045889084E-2</v>
      </c>
      <c r="V72" s="105">
        <f>compoprinc!CH64</f>
        <v>7.0996058173022902E-3</v>
      </c>
      <c r="W72" s="105">
        <f>compoprinc!CI64</f>
        <v>2.6355236585523301E-2</v>
      </c>
      <c r="X72" s="105">
        <f>compoprinc!CJ64</f>
        <v>0.38971171572183039</v>
      </c>
      <c r="Y72" s="134">
        <f>compoprinc!CK64</f>
        <v>1.6358754634325123E-2</v>
      </c>
      <c r="AB72" s="597">
        <f t="shared" si="0"/>
        <v>5.2668389649568326E-9</v>
      </c>
      <c r="AC72" s="597">
        <f t="shared" si="1"/>
        <v>1.1075956152239996E-8</v>
      </c>
      <c r="AD72" s="597">
        <f t="shared" si="2"/>
        <v>-5.8091171872831637E-9</v>
      </c>
      <c r="AF72" s="599"/>
    </row>
    <row r="73" spans="1:32" x14ac:dyDescent="0.2">
      <c r="A73" s="137">
        <v>1976</v>
      </c>
      <c r="B73" s="149">
        <f>1-TA2b!B73</f>
        <v>0.65771855549482439</v>
      </c>
      <c r="C73" s="411">
        <f>compoprinc!BW65</f>
        <v>2.5931007370722625E-2</v>
      </c>
      <c r="D73" s="411">
        <f>compoprinc!BX65</f>
        <v>1.2195609832710397E-2</v>
      </c>
      <c r="E73" s="411">
        <f>compoprinc!BY65</f>
        <v>1.5710756628110722E-2</v>
      </c>
      <c r="F73" s="411">
        <f>compoprinc!BZ65</f>
        <v>9.5298084933865823E-3</v>
      </c>
      <c r="G73" s="411">
        <f>compoprinc!CA65</f>
        <v>3.5425386059719344E-2</v>
      </c>
      <c r="H73" s="411">
        <f>compoprinc!CB65</f>
        <v>0.53664582979966724</v>
      </c>
      <c r="I73" s="412">
        <f>compoprinc!CC65</f>
        <v>2.228013435509979E-2</v>
      </c>
      <c r="J73" s="170">
        <f>compoprinc!BN65</f>
        <v>0.17843946688606138</v>
      </c>
      <c r="K73" s="148">
        <f>compoprinc!BO65</f>
        <v>6.3399402271855365E-3</v>
      </c>
      <c r="L73" s="148">
        <f>compoprinc!BP65</f>
        <v>2.7091012888136312E-3</v>
      </c>
      <c r="M73" s="148">
        <f>compoprinc!BQ65</f>
        <v>4.9169885512272415E-3</v>
      </c>
      <c r="N73" s="148">
        <f>compoprinc!BR65</f>
        <v>2.4906075830308794E-3</v>
      </c>
      <c r="O73" s="148">
        <f>compoprinc!BS65</f>
        <v>7.2069863722141747E-3</v>
      </c>
      <c r="P73" s="148">
        <f>compoprinc!BT65</f>
        <v>0.14871209674771535</v>
      </c>
      <c r="Q73" s="136">
        <f>compoprinc!BU65</f>
        <v>6.0637335679984972E-3</v>
      </c>
      <c r="R73" s="106">
        <f>compoprinc!CD65</f>
        <v>0.479279088608763</v>
      </c>
      <c r="S73" s="105">
        <f>compoprinc!CE65</f>
        <v>1.9591067143537089E-2</v>
      </c>
      <c r="T73" s="105">
        <f>compoprinc!CF65</f>
        <v>9.4865085438967656E-3</v>
      </c>
      <c r="U73" s="105">
        <f>compoprinc!CG65</f>
        <v>1.0793768076883481E-2</v>
      </c>
      <c r="V73" s="105">
        <f>compoprinc!CH65</f>
        <v>7.0392009103557029E-3</v>
      </c>
      <c r="W73" s="105">
        <f>compoprinc!CI65</f>
        <v>2.8218399687505169E-2</v>
      </c>
      <c r="X73" s="105">
        <f>compoprinc!CJ65</f>
        <v>0.38793373305195189</v>
      </c>
      <c r="Y73" s="134">
        <f>compoprinc!CK65</f>
        <v>1.6216400787101293E-2</v>
      </c>
      <c r="AB73" s="597">
        <f t="shared" si="0"/>
        <v>2.2955407685820717E-8</v>
      </c>
      <c r="AC73" s="597">
        <f t="shared" si="1"/>
        <v>1.2547876071522523E-8</v>
      </c>
      <c r="AD73" s="597">
        <f t="shared" si="2"/>
        <v>1.0407531614298193E-8</v>
      </c>
      <c r="AF73" s="599"/>
    </row>
    <row r="74" spans="1:32" x14ac:dyDescent="0.2">
      <c r="A74" s="137">
        <v>1977</v>
      </c>
      <c r="B74" s="149">
        <f>1-TA2b!B74</f>
        <v>0.65703774650014424</v>
      </c>
      <c r="C74" s="411">
        <f>compoprinc!BW66</f>
        <v>2.651280890041896E-2</v>
      </c>
      <c r="D74" s="411">
        <f>compoprinc!BX66</f>
        <v>1.243389062503511E-2</v>
      </c>
      <c r="E74" s="411">
        <f>compoprinc!BY66</f>
        <v>1.3075507357317884E-2</v>
      </c>
      <c r="F74" s="411">
        <f>compoprinc!BZ66</f>
        <v>9.425794229390938E-3</v>
      </c>
      <c r="G74" s="411">
        <f>compoprinc!CA66</f>
        <v>3.8401352857162063E-2</v>
      </c>
      <c r="H74" s="411">
        <f>compoprinc!CB66</f>
        <v>0.53508183735680959</v>
      </c>
      <c r="I74" s="412">
        <f>compoprinc!CC66</f>
        <v>2.2106534825034885E-2</v>
      </c>
      <c r="J74" s="170">
        <f>compoprinc!BN66</f>
        <v>0.17798658428895919</v>
      </c>
      <c r="K74" s="148">
        <f>compoprinc!BO66</f>
        <v>6.3902090731051686E-3</v>
      </c>
      <c r="L74" s="148">
        <f>compoprinc!BP66</f>
        <v>2.5775081848845582E-3</v>
      </c>
      <c r="M74" s="148">
        <f>compoprinc!BQ66</f>
        <v>4.2320641818414106E-3</v>
      </c>
      <c r="N74" s="148">
        <f>compoprinc!BR66</f>
        <v>2.4453260770700425E-3</v>
      </c>
      <c r="O74" s="148">
        <f>compoprinc!BS66</f>
        <v>7.7125352557851912E-3</v>
      </c>
      <c r="P74" s="148">
        <f>compoprinc!BT66</f>
        <v>0.14868199779017743</v>
      </c>
      <c r="Q74" s="136">
        <f>compoprinc!BU66</f>
        <v>5.9469035690540295E-3</v>
      </c>
      <c r="R74" s="106">
        <f>compoprinc!CD66</f>
        <v>0.47905116221118504</v>
      </c>
      <c r="S74" s="105">
        <f>compoprinc!CE66</f>
        <v>2.0122599827313792E-2</v>
      </c>
      <c r="T74" s="105">
        <f>compoprinc!CF66</f>
        <v>9.8563824401505518E-3</v>
      </c>
      <c r="U74" s="105">
        <f>compoprinc!CG66</f>
        <v>8.8434431754764731E-3</v>
      </c>
      <c r="V74" s="105">
        <f>compoprinc!CH66</f>
        <v>6.9804681523208956E-3</v>
      </c>
      <c r="W74" s="105">
        <f>compoprinc!CI66</f>
        <v>3.0688817601376872E-2</v>
      </c>
      <c r="X74" s="105">
        <f>compoprinc!CJ66</f>
        <v>0.38639983956663215</v>
      </c>
      <c r="Y74" s="134">
        <f>compoprinc!CK66</f>
        <v>1.6159631255980855E-2</v>
      </c>
      <c r="AB74" s="597">
        <f t="shared" si="0"/>
        <v>2.0348974838491074E-8</v>
      </c>
      <c r="AC74" s="597">
        <f t="shared" si="1"/>
        <v>4.0157041358845902E-8</v>
      </c>
      <c r="AD74" s="597">
        <f t="shared" si="2"/>
        <v>-1.9808066520354828E-8</v>
      </c>
      <c r="AF74" s="599"/>
    </row>
    <row r="75" spans="1:32" x14ac:dyDescent="0.2">
      <c r="A75" s="137">
        <v>1978</v>
      </c>
      <c r="B75" s="149">
        <f>1-TA2b!B75</f>
        <v>0.6579906447706545</v>
      </c>
      <c r="C75" s="411">
        <f>compoprinc!BW67</f>
        <v>2.5859327937499454E-2</v>
      </c>
      <c r="D75" s="411">
        <f>compoprinc!BX67</f>
        <v>1.2847077077986137E-2</v>
      </c>
      <c r="E75" s="411">
        <f>compoprinc!BY67</f>
        <v>1.1562509373662044E-2</v>
      </c>
      <c r="F75" s="411">
        <f>compoprinc!BZ67</f>
        <v>9.3642779366380768E-3</v>
      </c>
      <c r="G75" s="411">
        <f>compoprinc!CA67</f>
        <v>4.0811618943912165E-2</v>
      </c>
      <c r="H75" s="411">
        <f>compoprinc!CB67</f>
        <v>0.53521672730165815</v>
      </c>
      <c r="I75" s="412">
        <f>compoprinc!CC67</f>
        <v>2.2329113219248242E-2</v>
      </c>
      <c r="J75" s="170">
        <f>compoprinc!BN67</f>
        <v>0.17865667298016064</v>
      </c>
      <c r="K75" s="148">
        <f>compoprinc!BO67</f>
        <v>6.2544277743197263E-3</v>
      </c>
      <c r="L75" s="148">
        <f>compoprinc!BP67</f>
        <v>2.9382208222087647E-3</v>
      </c>
      <c r="M75" s="148">
        <f>compoprinc!BQ67</f>
        <v>3.7997684706690404E-3</v>
      </c>
      <c r="N75" s="148">
        <f>compoprinc!BR67</f>
        <v>2.3383923997795097E-3</v>
      </c>
      <c r="O75" s="148">
        <f>compoprinc!BS67</f>
        <v>8.1373154356170208E-3</v>
      </c>
      <c r="P75" s="148">
        <f>compoprinc!BT67</f>
        <v>0.14939314115401103</v>
      </c>
      <c r="Q75" s="136">
        <f>compoprinc!BU67</f>
        <v>5.7953929261742587E-3</v>
      </c>
      <c r="R75" s="106">
        <f>compoprinc!CD67</f>
        <v>0.47933397179049386</v>
      </c>
      <c r="S75" s="105">
        <f>compoprinc!CE67</f>
        <v>1.9604900163179728E-2</v>
      </c>
      <c r="T75" s="105">
        <f>compoprinc!CF67</f>
        <v>9.9088562557773721E-3</v>
      </c>
      <c r="U75" s="105">
        <f>compoprinc!CG67</f>
        <v>7.7627409029930039E-3</v>
      </c>
      <c r="V75" s="105">
        <f>compoprinc!CH67</f>
        <v>7.0258855368585671E-3</v>
      </c>
      <c r="W75" s="105">
        <f>compoprinc!CI67</f>
        <v>3.2674303508295144E-2</v>
      </c>
      <c r="X75" s="105">
        <f>compoprinc!CJ67</f>
        <v>0.38582358614764711</v>
      </c>
      <c r="Y75" s="134">
        <f>compoprinc!CK67</f>
        <v>1.6533720293073983E-2</v>
      </c>
      <c r="AB75" s="597">
        <f t="shared" ref="AB75:AB110" si="3">B75-SUM(C75:I75)</f>
        <v>-7.0199497326228766E-9</v>
      </c>
      <c r="AC75" s="597">
        <f t="shared" ref="AC75:AC110" si="4">J75-SUM(K75:Q75)</f>
        <v>1.3997381281827259E-8</v>
      </c>
      <c r="AD75" s="597">
        <f t="shared" ref="AD75:AD110" si="5">R75-SUM(S75:Y75)</f>
        <v>-2.1017331042205711E-8</v>
      </c>
      <c r="AF75" s="599"/>
    </row>
    <row r="76" spans="1:32" x14ac:dyDescent="0.2">
      <c r="A76" s="141">
        <v>1979</v>
      </c>
      <c r="B76" s="151">
        <f>1-TA2b!B76</f>
        <v>0.65655478835105896</v>
      </c>
      <c r="C76" s="511">
        <f>compoprinc!BW68</f>
        <v>2.2412046790122986E-2</v>
      </c>
      <c r="D76" s="511">
        <f>compoprinc!BX68</f>
        <v>1.3892404036596417E-2</v>
      </c>
      <c r="E76" s="511">
        <f>compoprinc!BY68</f>
        <v>9.6994978375732899E-3</v>
      </c>
      <c r="F76" s="511">
        <f>compoprinc!BZ68</f>
        <v>8.8220145553350449E-3</v>
      </c>
      <c r="G76" s="511">
        <f>compoprinc!CA68</f>
        <v>4.1559530422091484E-2</v>
      </c>
      <c r="H76" s="511">
        <f>compoprinc!CB68</f>
        <v>0.53843584656715393</v>
      </c>
      <c r="I76" s="512">
        <f>compoprinc!CC68</f>
        <v>2.1733444184064865E-2</v>
      </c>
      <c r="J76" s="171">
        <f>compoprinc!BN68</f>
        <v>0.17912405729293823</v>
      </c>
      <c r="K76" s="150">
        <f>compoprinc!BO68</f>
        <v>5.4124817252159119E-3</v>
      </c>
      <c r="L76" s="150">
        <f>compoprinc!BP68</f>
        <v>3.3650361001491547E-3</v>
      </c>
      <c r="M76" s="150">
        <f>compoprinc!BQ68</f>
        <v>3.4101372584700584E-3</v>
      </c>
      <c r="N76" s="150">
        <f>compoprinc!BR68</f>
        <v>2.1604616194963455E-3</v>
      </c>
      <c r="O76" s="150">
        <f>compoprinc!BS68</f>
        <v>8.4663033485412598E-3</v>
      </c>
      <c r="P76" s="150">
        <f>compoprinc!BT68</f>
        <v>0.15074896812438965</v>
      </c>
      <c r="Q76" s="140">
        <f>compoprinc!BU68</f>
        <v>5.5606365203857422E-3</v>
      </c>
      <c r="R76" s="109">
        <f>compoprinc!CD68</f>
        <v>0.47743073105812073</v>
      </c>
      <c r="S76" s="108">
        <f>compoprinc!CE68</f>
        <v>1.6999565064907074E-2</v>
      </c>
      <c r="T76" s="108">
        <f>compoprinc!CF68</f>
        <v>1.0527367936447263E-2</v>
      </c>
      <c r="U76" s="108">
        <f>compoprinc!CG68</f>
        <v>6.2893605791032314E-3</v>
      </c>
      <c r="V76" s="108">
        <f>compoprinc!CH68</f>
        <v>6.6615529358386993E-3</v>
      </c>
      <c r="W76" s="108">
        <f>compoprinc!CI68</f>
        <v>3.3093227073550224E-2</v>
      </c>
      <c r="X76" s="108">
        <f>compoprinc!CJ68</f>
        <v>0.38768687844276428</v>
      </c>
      <c r="Y76" s="138">
        <f>compoprinc!CK68</f>
        <v>1.6172807663679123E-2</v>
      </c>
      <c r="AB76" s="597">
        <f t="shared" si="3"/>
        <v>3.9581209421157837E-9</v>
      </c>
      <c r="AC76" s="597">
        <f t="shared" si="4"/>
        <v>3.2596290111541748E-8</v>
      </c>
      <c r="AD76" s="597">
        <f t="shared" si="5"/>
        <v>-2.8638169169425964E-8</v>
      </c>
      <c r="AF76" s="599"/>
    </row>
    <row r="77" spans="1:32" x14ac:dyDescent="0.2">
      <c r="A77" s="137">
        <v>1980</v>
      </c>
      <c r="B77" s="149">
        <f>1-TA2b!B77</f>
        <v>0.65928700566291809</v>
      </c>
      <c r="C77" s="411">
        <f>compoprinc!BW69</f>
        <v>2.0006842911243439E-2</v>
      </c>
      <c r="D77" s="411">
        <f>compoprinc!BX69</f>
        <v>1.8460546853020787E-2</v>
      </c>
      <c r="E77" s="411">
        <f>compoprinc!BY69</f>
        <v>9.8249781876802444E-3</v>
      </c>
      <c r="F77" s="411">
        <f>compoprinc!BZ69</f>
        <v>8.8465772569179535E-3</v>
      </c>
      <c r="G77" s="411">
        <f>compoprinc!CA69</f>
        <v>4.1337793692946434E-2</v>
      </c>
      <c r="H77" s="411">
        <f>compoprinc!CB69</f>
        <v>0.53977435827255249</v>
      </c>
      <c r="I77" s="412">
        <f>compoprinc!CC69</f>
        <v>2.1035943180322647E-2</v>
      </c>
      <c r="J77" s="170">
        <f>compoprinc!BN69</f>
        <v>0.17389744520187378</v>
      </c>
      <c r="K77" s="148">
        <f>compoprinc!BO69</f>
        <v>4.6918317675590515E-3</v>
      </c>
      <c r="L77" s="148">
        <f>compoprinc!BP69</f>
        <v>4.2959963902831078E-3</v>
      </c>
      <c r="M77" s="148">
        <f>compoprinc!BQ69</f>
        <v>3.3700000494718552E-3</v>
      </c>
      <c r="N77" s="148">
        <f>compoprinc!BR69</f>
        <v>2.2782944142818451E-3</v>
      </c>
      <c r="O77" s="148">
        <f>compoprinc!BS69</f>
        <v>8.4600411355495453E-3</v>
      </c>
      <c r="P77" s="148">
        <f>compoprinc!BT69</f>
        <v>0.14517879486083984</v>
      </c>
      <c r="Q77" s="136">
        <f>compoprinc!BU69</f>
        <v>5.6225433945655823E-3</v>
      </c>
      <c r="R77" s="106">
        <f>compoprinc!CD69</f>
        <v>0.48538956046104431</v>
      </c>
      <c r="S77" s="105">
        <f>compoprinc!CE69</f>
        <v>1.5315011143684387E-2</v>
      </c>
      <c r="T77" s="105">
        <f>compoprinc!CF69</f>
        <v>1.4164550462737679E-2</v>
      </c>
      <c r="U77" s="105">
        <f>compoprinc!CG69</f>
        <v>6.4549781382083893E-3</v>
      </c>
      <c r="V77" s="105">
        <f>compoprinc!CH69</f>
        <v>6.5682828426361084E-3</v>
      </c>
      <c r="W77" s="105">
        <f>compoprinc!CI69</f>
        <v>3.2877752557396889E-2</v>
      </c>
      <c r="X77" s="105">
        <f>compoprinc!CJ69</f>
        <v>0.39459556341171265</v>
      </c>
      <c r="Y77" s="134">
        <f>compoprinc!CK69</f>
        <v>1.5413399785757065E-2</v>
      </c>
      <c r="AB77" s="597">
        <f t="shared" si="3"/>
        <v>-3.4691765904426575E-8</v>
      </c>
      <c r="AC77" s="597">
        <f t="shared" si="4"/>
        <v>-5.6810677051544189E-8</v>
      </c>
      <c r="AD77" s="597">
        <f t="shared" si="5"/>
        <v>2.2118911147117615E-8</v>
      </c>
      <c r="AF77" s="599"/>
    </row>
    <row r="78" spans="1:32" x14ac:dyDescent="0.2">
      <c r="A78" s="137">
        <v>1981</v>
      </c>
      <c r="B78" s="149">
        <f>1-TA2b!B78</f>
        <v>0.6552758514881134</v>
      </c>
      <c r="C78" s="411">
        <f>compoprinc!BW70</f>
        <v>1.9548576325178146E-2</v>
      </c>
      <c r="D78" s="411">
        <f>compoprinc!BX70</f>
        <v>2.0792242488823831E-2</v>
      </c>
      <c r="E78" s="411">
        <f>compoprinc!BY70</f>
        <v>9.6962945535778999E-3</v>
      </c>
      <c r="F78" s="411">
        <f>compoprinc!BZ70</f>
        <v>8.639216423034668E-3</v>
      </c>
      <c r="G78" s="411">
        <f>compoprinc!CA70</f>
        <v>4.4447017833590508E-2</v>
      </c>
      <c r="H78" s="411">
        <f>compoprinc!CB70</f>
        <v>0.53223097324371338</v>
      </c>
      <c r="I78" s="412">
        <f>compoprinc!CC70</f>
        <v>1.9921526312828064E-2</v>
      </c>
      <c r="J78" s="170">
        <f>compoprinc!BN70</f>
        <v>0.16998517513275146</v>
      </c>
      <c r="K78" s="148">
        <f>compoprinc!BO70</f>
        <v>4.6405047178268433E-3</v>
      </c>
      <c r="L78" s="148">
        <f>compoprinc!BP70</f>
        <v>5.3854018915444613E-3</v>
      </c>
      <c r="M78" s="148">
        <f>compoprinc!BQ70</f>
        <v>3.6120917648077011E-3</v>
      </c>
      <c r="N78" s="148">
        <f>compoprinc!BR70</f>
        <v>2.2543855011463165E-3</v>
      </c>
      <c r="O78" s="148">
        <f>compoprinc!BS70</f>
        <v>8.643273264169693E-3</v>
      </c>
      <c r="P78" s="148">
        <f>compoprinc!BT70</f>
        <v>0.14006531238555908</v>
      </c>
      <c r="Q78" s="136">
        <f>compoprinc!BU70</f>
        <v>5.3841657936573029E-3</v>
      </c>
      <c r="R78" s="106">
        <f>compoprinc!CD70</f>
        <v>0.48529067635536194</v>
      </c>
      <c r="S78" s="105">
        <f>compoprinc!CE70</f>
        <v>1.4908071607351303E-2</v>
      </c>
      <c r="T78" s="105">
        <f>compoprinc!CF70</f>
        <v>1.540684059727937E-2</v>
      </c>
      <c r="U78" s="105">
        <f>compoprinc!CG70</f>
        <v>6.0842027887701988E-3</v>
      </c>
      <c r="V78" s="105">
        <f>compoprinc!CH70</f>
        <v>6.3848309218883514E-3</v>
      </c>
      <c r="W78" s="105">
        <f>compoprinc!CI70</f>
        <v>3.5803744569420815E-2</v>
      </c>
      <c r="X78" s="105">
        <f>compoprinc!CJ70</f>
        <v>0.3921656608581543</v>
      </c>
      <c r="Y78" s="134">
        <f>compoprinc!CK70</f>
        <v>1.4537360519170761E-2</v>
      </c>
      <c r="AB78" s="597">
        <f t="shared" si="3"/>
        <v>4.3073669075965881E-9</v>
      </c>
      <c r="AC78" s="597">
        <f t="shared" si="4"/>
        <v>3.9814040064811707E-8</v>
      </c>
      <c r="AD78" s="597">
        <f t="shared" si="5"/>
        <v>-3.5506673157215118E-8</v>
      </c>
      <c r="AF78" s="599"/>
    </row>
    <row r="79" spans="1:32" x14ac:dyDescent="0.2">
      <c r="A79" s="137">
        <v>1982</v>
      </c>
      <c r="B79" s="135">
        <f>1-TA2b!B79</f>
        <v>0.65069043636322021</v>
      </c>
      <c r="C79" s="411">
        <f>compoprinc!BW71</f>
        <v>1.5816256403923035E-2</v>
      </c>
      <c r="D79" s="411">
        <f>compoprinc!BX71</f>
        <v>2.3469481035135686E-2</v>
      </c>
      <c r="E79" s="411">
        <f>compoprinc!BY71</f>
        <v>1.0136975906789303E-2</v>
      </c>
      <c r="F79" s="411">
        <f>compoprinc!BZ71</f>
        <v>8.9228041470050812E-3</v>
      </c>
      <c r="G79" s="411">
        <f>compoprinc!CA71</f>
        <v>4.7282200306653976E-2</v>
      </c>
      <c r="H79" s="411">
        <f>compoprinc!CB71</f>
        <v>0.52539391815662384</v>
      </c>
      <c r="I79" s="412">
        <f>compoprinc!CC71</f>
        <v>1.9668776541948318E-2</v>
      </c>
      <c r="J79" s="170">
        <f>compoprinc!BN71</f>
        <v>0.16162407398223877</v>
      </c>
      <c r="K79" s="136">
        <f>compoprinc!BO71</f>
        <v>3.8325972855091095E-3</v>
      </c>
      <c r="L79" s="136">
        <f>compoprinc!BP71</f>
        <v>6.2719243578612804E-3</v>
      </c>
      <c r="M79" s="136">
        <f>compoprinc!BQ71</f>
        <v>3.6468934267759323E-3</v>
      </c>
      <c r="N79" s="136">
        <f>compoprinc!BR71</f>
        <v>2.4221055209636688E-3</v>
      </c>
      <c r="O79" s="136">
        <f>compoprinc!BS71</f>
        <v>8.9367330074310303E-3</v>
      </c>
      <c r="P79" s="136">
        <f>compoprinc!BT71</f>
        <v>0.13118278980255127</v>
      </c>
      <c r="Q79" s="136">
        <f>compoprinc!BU71</f>
        <v>5.3310021758079529E-3</v>
      </c>
      <c r="R79" s="106">
        <f>compoprinc!CD71</f>
        <v>0.48906636238098145</v>
      </c>
      <c r="S79" s="105">
        <f>compoprinc!CE71</f>
        <v>1.1983659118413925E-2</v>
      </c>
      <c r="T79" s="105">
        <f>compoprinc!CF71</f>
        <v>1.7197556677274406E-2</v>
      </c>
      <c r="U79" s="105">
        <f>compoprinc!CG71</f>
        <v>6.4900824800133705E-3</v>
      </c>
      <c r="V79" s="105">
        <f>compoprinc!CH71</f>
        <v>6.5006986260414124E-3</v>
      </c>
      <c r="W79" s="105">
        <f>compoprinc!CI71</f>
        <v>3.8345467299222946E-2</v>
      </c>
      <c r="X79" s="105">
        <f>compoprinc!CJ71</f>
        <v>0.39421112835407257</v>
      </c>
      <c r="Y79" s="134">
        <f>compoprinc!CK71</f>
        <v>1.4337774366140366E-2</v>
      </c>
      <c r="AB79" s="597">
        <f t="shared" si="3"/>
        <v>2.3865140974521637E-8</v>
      </c>
      <c r="AC79" s="597">
        <f t="shared" si="4"/>
        <v>2.8405338525772095E-8</v>
      </c>
      <c r="AD79" s="597">
        <f t="shared" si="5"/>
        <v>-4.5401975512504578E-9</v>
      </c>
      <c r="AF79" s="599"/>
    </row>
    <row r="80" spans="1:32" x14ac:dyDescent="0.2">
      <c r="A80" s="137">
        <v>1983</v>
      </c>
      <c r="B80" s="135">
        <f>1-TA2b!B80</f>
        <v>0.64369669556617737</v>
      </c>
      <c r="C80" s="411">
        <f>compoprinc!BW72</f>
        <v>1.6845468431711197E-2</v>
      </c>
      <c r="D80" s="411">
        <f>compoprinc!BX72</f>
        <v>2.0372612518258393E-2</v>
      </c>
      <c r="E80" s="411">
        <f>compoprinc!BY72</f>
        <v>1.0053438134491444E-2</v>
      </c>
      <c r="F80" s="411">
        <f>compoprinc!BZ72</f>
        <v>9.0580135583877563E-3</v>
      </c>
      <c r="G80" s="411">
        <f>compoprinc!CA72</f>
        <v>5.3451303392648697E-2</v>
      </c>
      <c r="H80" s="411">
        <f>compoprinc!CB72</f>
        <v>0.51341572403907776</v>
      </c>
      <c r="I80" s="412">
        <f>compoprinc!CC72</f>
        <v>2.0500078797340393E-2</v>
      </c>
      <c r="J80" s="170">
        <f>compoprinc!BN72</f>
        <v>0.15524584054946899</v>
      </c>
      <c r="K80" s="136">
        <f>compoprinc!BO72</f>
        <v>3.7676990032196045E-3</v>
      </c>
      <c r="L80" s="136">
        <f>compoprinc!BP72</f>
        <v>4.9908484797924757E-3</v>
      </c>
      <c r="M80" s="136">
        <f>compoprinc!BQ72</f>
        <v>3.6759991198778152E-3</v>
      </c>
      <c r="N80" s="136">
        <f>compoprinc!BR72</f>
        <v>2.4932082742452621E-3</v>
      </c>
      <c r="O80" s="136">
        <f>compoprinc!BS72</f>
        <v>9.656272828578949E-3</v>
      </c>
      <c r="P80" s="136">
        <f>compoprinc!BT72</f>
        <v>0.12491440773010254</v>
      </c>
      <c r="Q80" s="136">
        <f>compoprinc!BU72</f>
        <v>5.7473555207252502E-3</v>
      </c>
      <c r="R80" s="106">
        <f>compoprinc!CD72</f>
        <v>0.48845085501670837</v>
      </c>
      <c r="S80" s="105">
        <f>compoprinc!CE72</f>
        <v>1.3077769428491592E-2</v>
      </c>
      <c r="T80" s="105">
        <f>compoprinc!CF72</f>
        <v>1.5381764038465917E-2</v>
      </c>
      <c r="U80" s="105">
        <f>compoprinc!CG72</f>
        <v>6.3774390146136284E-3</v>
      </c>
      <c r="V80" s="105">
        <f>compoprinc!CH72</f>
        <v>6.5648052841424942E-3</v>
      </c>
      <c r="W80" s="105">
        <f>compoprinc!CI72</f>
        <v>4.3795030564069748E-2</v>
      </c>
      <c r="X80" s="105">
        <f>compoprinc!CJ72</f>
        <v>0.38850131630897522</v>
      </c>
      <c r="Y80" s="134">
        <f>compoprinc!CK72</f>
        <v>1.4752723276615143E-2</v>
      </c>
      <c r="AB80" s="597">
        <f t="shared" si="3"/>
        <v>5.6694261729717255E-8</v>
      </c>
      <c r="AC80" s="597">
        <f t="shared" si="4"/>
        <v>4.9592927098274231E-8</v>
      </c>
      <c r="AD80" s="597">
        <f t="shared" si="5"/>
        <v>7.1013346314430237E-9</v>
      </c>
      <c r="AF80" s="599"/>
    </row>
    <row r="81" spans="1:32" x14ac:dyDescent="0.2">
      <c r="A81" s="137">
        <v>1984</v>
      </c>
      <c r="B81" s="135">
        <f>1-TA2b!B81</f>
        <v>0.63861763477325439</v>
      </c>
      <c r="C81" s="411">
        <f>compoprinc!BW73</f>
        <v>1.7059478908777237E-2</v>
      </c>
      <c r="D81" s="411">
        <f>compoprinc!BX73</f>
        <v>1.8335377564653754E-2</v>
      </c>
      <c r="E81" s="411">
        <f>compoprinc!BY73</f>
        <v>8.9842760935425758E-3</v>
      </c>
      <c r="F81" s="411">
        <f>compoprinc!BZ73</f>
        <v>8.7564252316951752E-3</v>
      </c>
      <c r="G81" s="411">
        <f>compoprinc!CA73</f>
        <v>5.5604584515094757E-2</v>
      </c>
      <c r="H81" s="411">
        <f>compoprinc!CB73</f>
        <v>0.50868275761604309</v>
      </c>
      <c r="I81" s="412">
        <f>compoprinc!CC73</f>
        <v>2.1194741129875183E-2</v>
      </c>
      <c r="J81" s="170">
        <f>compoprinc!BN73</f>
        <v>0.1575855016708374</v>
      </c>
      <c r="K81" s="136">
        <f>compoprinc!BO73</f>
        <v>3.9014741778373718E-3</v>
      </c>
      <c r="L81" s="136">
        <f>compoprinc!BP73</f>
        <v>3.7866511847823858E-3</v>
      </c>
      <c r="M81" s="136">
        <f>compoprinc!BQ73</f>
        <v>3.5509802401065826E-3</v>
      </c>
      <c r="N81" s="136">
        <f>compoprinc!BR73</f>
        <v>2.2560954093933105E-3</v>
      </c>
      <c r="O81" s="136">
        <f>compoprinc!BS73</f>
        <v>1.0299071669578552E-2</v>
      </c>
      <c r="P81" s="136">
        <f>compoprinc!BT73</f>
        <v>0.12826889753341675</v>
      </c>
      <c r="Q81" s="136">
        <f>compoprinc!BU73</f>
        <v>5.5223442614078522E-3</v>
      </c>
      <c r="R81" s="106">
        <f>compoprinc!CD73</f>
        <v>0.48103213310241699</v>
      </c>
      <c r="S81" s="105">
        <f>compoprinc!CE73</f>
        <v>1.3158004730939865E-2</v>
      </c>
      <c r="T81" s="105">
        <f>compoprinc!CF73</f>
        <v>1.4548726379871368E-2</v>
      </c>
      <c r="U81" s="105">
        <f>compoprinc!CG73</f>
        <v>5.4332958534359932E-3</v>
      </c>
      <c r="V81" s="105">
        <f>compoprinc!CH73</f>
        <v>6.5003298223018646E-3</v>
      </c>
      <c r="W81" s="105">
        <f>compoprinc!CI73</f>
        <v>4.5305512845516205E-2</v>
      </c>
      <c r="X81" s="105">
        <f>compoprinc!CJ73</f>
        <v>0.38041386008262634</v>
      </c>
      <c r="Y81" s="134">
        <f>compoprinc!CK73</f>
        <v>1.5672396868467331E-2</v>
      </c>
      <c r="AB81" s="597">
        <f t="shared" si="3"/>
        <v>-6.28642737865448E-9</v>
      </c>
      <c r="AC81" s="597">
        <f t="shared" si="4"/>
        <v>-1.280568540096283E-8</v>
      </c>
      <c r="AD81" s="597">
        <f t="shared" si="5"/>
        <v>6.5192580223083496E-9</v>
      </c>
      <c r="AF81" s="599"/>
    </row>
    <row r="82" spans="1:32" x14ac:dyDescent="0.2">
      <c r="A82" s="137">
        <v>1985</v>
      </c>
      <c r="B82" s="135">
        <f>1-TA2b!B82</f>
        <v>0.63690954446792603</v>
      </c>
      <c r="C82" s="411">
        <f>compoprinc!BW74</f>
        <v>1.5473645180463791E-2</v>
      </c>
      <c r="D82" s="411">
        <f>compoprinc!BX74</f>
        <v>1.3825273723341525E-2</v>
      </c>
      <c r="E82" s="411">
        <f>compoprinc!BY74</f>
        <v>7.679295726120472E-3</v>
      </c>
      <c r="F82" s="411">
        <f>compoprinc!BZ74</f>
        <v>8.7495874613523483E-3</v>
      </c>
      <c r="G82" s="411">
        <f>compoprinc!CA74</f>
        <v>6.0302838683128357E-2</v>
      </c>
      <c r="H82" s="411">
        <f>compoprinc!CB74</f>
        <v>0.50924357771873474</v>
      </c>
      <c r="I82" s="412">
        <f>compoprinc!CC74</f>
        <v>2.1635314449667931E-2</v>
      </c>
      <c r="J82" s="170">
        <f>compoprinc!BN74</f>
        <v>0.15694063901901245</v>
      </c>
      <c r="K82" s="136">
        <f>compoprinc!BO74</f>
        <v>3.3489950001239777E-3</v>
      </c>
      <c r="L82" s="136">
        <f>compoprinc!BP74</f>
        <v>2.6570071931928396E-3</v>
      </c>
      <c r="M82" s="136">
        <f>compoprinc!BQ74</f>
        <v>2.9605403542518616E-3</v>
      </c>
      <c r="N82" s="136">
        <f>compoprinc!BR74</f>
        <v>2.4243388324975967E-3</v>
      </c>
      <c r="O82" s="136">
        <f>compoprinc!BS74</f>
        <v>1.1335931718349457E-2</v>
      </c>
      <c r="P82" s="136">
        <f>compoprinc!BT74</f>
        <v>0.12816989421844482</v>
      </c>
      <c r="Q82" s="136">
        <f>compoprinc!BU74</f>
        <v>6.0439370572566986E-3</v>
      </c>
      <c r="R82" s="106">
        <f>compoprinc!CD74</f>
        <v>0.47996890544891357</v>
      </c>
      <c r="S82" s="105">
        <f>compoprinc!CE74</f>
        <v>1.2124650180339813E-2</v>
      </c>
      <c r="T82" s="105">
        <f>compoprinc!CF74</f>
        <v>1.1168266530148685E-2</v>
      </c>
      <c r="U82" s="105">
        <f>compoprinc!CG74</f>
        <v>4.7187553718686104E-3</v>
      </c>
      <c r="V82" s="105">
        <f>compoprinc!CH74</f>
        <v>6.3252486288547516E-3</v>
      </c>
      <c r="W82" s="105">
        <f>compoprinc!CI74</f>
        <v>4.89669069647789E-2</v>
      </c>
      <c r="X82" s="105">
        <f>compoprinc!CJ74</f>
        <v>0.38107368350028992</v>
      </c>
      <c r="Y82" s="134">
        <f>compoprinc!CK74</f>
        <v>1.5591377392411232E-2</v>
      </c>
      <c r="AB82" s="597">
        <f t="shared" si="3"/>
        <v>1.1525116860866547E-8</v>
      </c>
      <c r="AC82" s="597">
        <f t="shared" si="4"/>
        <v>-5.3551048040390015E-9</v>
      </c>
      <c r="AD82" s="597">
        <f t="shared" si="5"/>
        <v>1.6880221664905548E-8</v>
      </c>
      <c r="AF82" s="599"/>
    </row>
    <row r="83" spans="1:32" x14ac:dyDescent="0.2">
      <c r="A83" s="137">
        <v>1986</v>
      </c>
      <c r="B83" s="135">
        <f>1-TA2b!B83</f>
        <v>0.63789573311805725</v>
      </c>
      <c r="C83" s="411">
        <f>compoprinc!BW75</f>
        <v>1.4678072184324265E-2</v>
      </c>
      <c r="D83" s="411">
        <f>compoprinc!BX75</f>
        <v>1.2461809208616614E-2</v>
      </c>
      <c r="E83" s="411">
        <f>compoprinc!BY75</f>
        <v>5.8803651481866837E-3</v>
      </c>
      <c r="F83" s="411">
        <f>compoprinc!BZ75</f>
        <v>8.8598234578967094E-3</v>
      </c>
      <c r="G83" s="411">
        <f>compoprinc!CA75</f>
        <v>5.9631746262311935E-2</v>
      </c>
      <c r="H83" s="411">
        <f>compoprinc!CB75</f>
        <v>0.51324233412742615</v>
      </c>
      <c r="I83" s="412">
        <f>compoprinc!CC75</f>
        <v>2.3141602054238319E-2</v>
      </c>
      <c r="J83" s="170">
        <f>compoprinc!BN75</f>
        <v>0.15341830253601074</v>
      </c>
      <c r="K83" s="136">
        <f>compoprinc!BO75</f>
        <v>3.4109875559806824E-3</v>
      </c>
      <c r="L83" s="136">
        <f>compoprinc!BP75</f>
        <v>2.1324523258954287E-3</v>
      </c>
      <c r="M83" s="136">
        <f>compoprinc!BQ75</f>
        <v>2.8379578143358231E-3</v>
      </c>
      <c r="N83" s="136">
        <f>compoprinc!BR75</f>
        <v>2.4121776223182678E-3</v>
      </c>
      <c r="O83" s="136">
        <f>compoprinc!BS75</f>
        <v>1.2565962970256805E-2</v>
      </c>
      <c r="P83" s="136">
        <f>compoprinc!BT75</f>
        <v>0.12377059459686279</v>
      </c>
      <c r="Q83" s="136">
        <f>compoprinc!BU75</f>
        <v>6.288185715675354E-3</v>
      </c>
      <c r="R83" s="106">
        <f>compoprinc!CD75</f>
        <v>0.48447743058204651</v>
      </c>
      <c r="S83" s="105">
        <f>compoprinc!CE75</f>
        <v>1.1267084628343582E-2</v>
      </c>
      <c r="T83" s="105">
        <f>compoprinc!CF75</f>
        <v>1.0329356882721186E-2</v>
      </c>
      <c r="U83" s="105">
        <f>compoprinc!CG75</f>
        <v>3.0424073338508606E-3</v>
      </c>
      <c r="V83" s="105">
        <f>compoprinc!CH75</f>
        <v>6.4476458355784416E-3</v>
      </c>
      <c r="W83" s="105">
        <f>compoprinc!CI75</f>
        <v>4.706578329205513E-2</v>
      </c>
      <c r="X83" s="105">
        <f>compoprinc!CJ75</f>
        <v>0.38947173953056335</v>
      </c>
      <c r="Y83" s="134">
        <f>compoprinc!CK75</f>
        <v>1.6853416338562965E-2</v>
      </c>
      <c r="AB83" s="597">
        <f t="shared" si="3"/>
        <v>-1.9324943423271179E-8</v>
      </c>
      <c r="AC83" s="597">
        <f t="shared" si="4"/>
        <v>-1.6065314412117004E-8</v>
      </c>
      <c r="AD83" s="597">
        <f t="shared" si="5"/>
        <v>-3.2596290111541748E-9</v>
      </c>
      <c r="AF83" s="599"/>
    </row>
    <row r="84" spans="1:32" x14ac:dyDescent="0.2">
      <c r="A84" s="137">
        <v>1987</v>
      </c>
      <c r="B84" s="135">
        <f>1-TA2b!B84</f>
        <v>0.62636315822601318</v>
      </c>
      <c r="C84" s="411">
        <f>compoprinc!BW76</f>
        <v>1.5545602887868881E-2</v>
      </c>
      <c r="D84" s="411">
        <f>compoprinc!BX76</f>
        <v>7.4625406414270401E-3</v>
      </c>
      <c r="E84" s="411">
        <f>compoprinc!BY76</f>
        <v>6.0630431398749352E-3</v>
      </c>
      <c r="F84" s="411">
        <f>compoprinc!BZ76</f>
        <v>8.495161309838295E-3</v>
      </c>
      <c r="G84" s="411">
        <f>compoprinc!CA76</f>
        <v>6.0158316045999527E-2</v>
      </c>
      <c r="H84" s="411">
        <f>compoprinc!CB76</f>
        <v>0.50489845871925354</v>
      </c>
      <c r="I84" s="412">
        <f>compoprinc!CC76</f>
        <v>2.3740042001008987E-2</v>
      </c>
      <c r="J84" s="170">
        <f>compoprinc!BN76</f>
        <v>0.15022957324981689</v>
      </c>
      <c r="K84" s="136">
        <f>compoprinc!BO76</f>
        <v>3.7145204842090607E-3</v>
      </c>
      <c r="L84" s="136">
        <f>compoprinc!BP76</f>
        <v>1.8556509166955948E-3</v>
      </c>
      <c r="M84" s="136">
        <f>compoprinc!BQ76</f>
        <v>2.79991514980793E-3</v>
      </c>
      <c r="N84" s="136">
        <f>compoprinc!BR76</f>
        <v>2.2837202996015549E-3</v>
      </c>
      <c r="O84" s="136">
        <f>compoprinc!BS76</f>
        <v>1.40218585729599E-2</v>
      </c>
      <c r="P84" s="136">
        <f>compoprinc!BT76</f>
        <v>0.11906248331069946</v>
      </c>
      <c r="Q84" s="136">
        <f>compoprinc!BU76</f>
        <v>6.4915232360363007E-3</v>
      </c>
      <c r="R84" s="106">
        <f>compoprinc!CD76</f>
        <v>0.47613358497619629</v>
      </c>
      <c r="S84" s="105">
        <f>compoprinc!CE76</f>
        <v>1.1831082403659821E-2</v>
      </c>
      <c r="T84" s="105">
        <f>compoprinc!CF76</f>
        <v>5.6068897247314453E-3</v>
      </c>
      <c r="U84" s="105">
        <f>compoprinc!CG76</f>
        <v>3.2631279900670052E-3</v>
      </c>
      <c r="V84" s="105">
        <f>compoprinc!CH76</f>
        <v>6.2114410102367401E-3</v>
      </c>
      <c r="W84" s="105">
        <f>compoprinc!CI76</f>
        <v>4.6136457473039627E-2</v>
      </c>
      <c r="X84" s="105">
        <f>compoprinc!CJ76</f>
        <v>0.38583597540855408</v>
      </c>
      <c r="Y84" s="134">
        <f>compoprinc!CK76</f>
        <v>1.7248518764972687E-2</v>
      </c>
      <c r="AB84" s="597">
        <f t="shared" si="3"/>
        <v>-6.5192580223083496E-9</v>
      </c>
      <c r="AC84" s="597">
        <f t="shared" si="4"/>
        <v>-9.8720192909240723E-8</v>
      </c>
      <c r="AD84" s="597">
        <f t="shared" si="5"/>
        <v>9.2200934886932373E-8</v>
      </c>
      <c r="AF84" s="599"/>
    </row>
    <row r="85" spans="1:32" x14ac:dyDescent="0.2">
      <c r="A85" s="137">
        <v>1988</v>
      </c>
      <c r="B85" s="135">
        <f>1-TA2b!B85</f>
        <v>0.60956668853759766</v>
      </c>
      <c r="C85" s="411">
        <f>compoprinc!BW77</f>
        <v>1.3863030821084976E-2</v>
      </c>
      <c r="D85" s="411">
        <f>compoprinc!BX77</f>
        <v>5.7140899589285254E-3</v>
      </c>
      <c r="E85" s="411">
        <f>compoprinc!BY77</f>
        <v>6.5570278093218803E-3</v>
      </c>
      <c r="F85" s="411">
        <f>compoprinc!BZ77</f>
        <v>8.385632187128067E-3</v>
      </c>
      <c r="G85" s="411">
        <f>compoprinc!CA77</f>
        <v>5.8479100465774536E-2</v>
      </c>
      <c r="H85" s="411">
        <f>compoprinc!CB77</f>
        <v>0.4927917867898941</v>
      </c>
      <c r="I85" s="412">
        <f>compoprinc!CC77</f>
        <v>2.3775987327098846E-2</v>
      </c>
      <c r="J85" s="170">
        <f>compoprinc!BN77</f>
        <v>0.14650344848632812</v>
      </c>
      <c r="K85" s="136">
        <f>compoprinc!BO77</f>
        <v>3.5287365317344666E-3</v>
      </c>
      <c r="L85" s="136">
        <f>compoprinc!BP77</f>
        <v>1.5940428711473942E-3</v>
      </c>
      <c r="M85" s="136">
        <f>compoprinc!BQ77</f>
        <v>3.0634161084890366E-3</v>
      </c>
      <c r="N85" s="136">
        <f>compoprinc!BR77</f>
        <v>2.396387979388237E-3</v>
      </c>
      <c r="O85" s="136">
        <f>compoprinc!BS77</f>
        <v>1.4790087938308716E-2</v>
      </c>
      <c r="P85" s="136">
        <f>compoprinc!BT77</f>
        <v>0.11420196294784546</v>
      </c>
      <c r="Q85" s="136">
        <f>compoprinc!BU77</f>
        <v>6.9287270307540894E-3</v>
      </c>
      <c r="R85" s="106">
        <f>compoprinc!CD77</f>
        <v>0.46306324005126953</v>
      </c>
      <c r="S85" s="105">
        <f>compoprinc!CE77</f>
        <v>1.033429428935051E-2</v>
      </c>
      <c r="T85" s="105">
        <f>compoprinc!CF77</f>
        <v>4.1200470877811313E-3</v>
      </c>
      <c r="U85" s="105">
        <f>compoprinc!CG77</f>
        <v>3.4936117008328438E-3</v>
      </c>
      <c r="V85" s="105">
        <f>compoprinc!CH77</f>
        <v>5.98924420773983E-3</v>
      </c>
      <c r="W85" s="105">
        <f>compoprinc!CI77</f>
        <v>4.368901252746582E-2</v>
      </c>
      <c r="X85" s="105">
        <f>compoprinc!CJ77</f>
        <v>0.37858982384204865</v>
      </c>
      <c r="Y85" s="134">
        <f>compoprinc!CK77</f>
        <v>1.6847260296344757E-2</v>
      </c>
      <c r="AB85" s="597">
        <f t="shared" si="3"/>
        <v>3.3178366720676422E-8</v>
      </c>
      <c r="AC85" s="597">
        <f t="shared" si="4"/>
        <v>8.7078660726547241E-8</v>
      </c>
      <c r="AD85" s="597">
        <f t="shared" si="5"/>
        <v>-5.3900294005870819E-8</v>
      </c>
      <c r="AF85" s="599"/>
    </row>
    <row r="86" spans="1:32" x14ac:dyDescent="0.2">
      <c r="A86" s="137">
        <v>1989</v>
      </c>
      <c r="B86" s="135">
        <f>1-TA2b!B86</f>
        <v>0.61346018314361572</v>
      </c>
      <c r="C86" s="411">
        <f>compoprinc!BW78</f>
        <v>1.4453720301389694E-2</v>
      </c>
      <c r="D86" s="411">
        <f>compoprinc!BX78</f>
        <v>5.7291937991976738E-3</v>
      </c>
      <c r="E86" s="411">
        <f>compoprinc!BY78</f>
        <v>6.5600341185927391E-3</v>
      </c>
      <c r="F86" s="411">
        <f>compoprinc!BZ78</f>
        <v>8.4937456995248795E-3</v>
      </c>
      <c r="G86" s="411">
        <f>compoprinc!CA78</f>
        <v>5.9028696268796921E-2</v>
      </c>
      <c r="H86" s="411">
        <f>compoprinc!CB78</f>
        <v>0.49485716223716736</v>
      </c>
      <c r="I86" s="412">
        <f>compoprinc!CC78</f>
        <v>2.4337638169527054E-2</v>
      </c>
      <c r="J86" s="170">
        <f>compoprinc!BN78</f>
        <v>0.14724093675613403</v>
      </c>
      <c r="K86" s="136">
        <f>compoprinc!BO78</f>
        <v>3.5735666751861572E-3</v>
      </c>
      <c r="L86" s="136">
        <f>compoprinc!BP78</f>
        <v>9.1414805501699448E-4</v>
      </c>
      <c r="M86" s="136">
        <f>compoprinc!BQ78</f>
        <v>3.3319517970085144E-3</v>
      </c>
      <c r="N86" s="136">
        <f>compoprinc!BR78</f>
        <v>2.4416744709014893E-3</v>
      </c>
      <c r="O86" s="136">
        <f>compoprinc!BS78</f>
        <v>1.4790959656238556E-2</v>
      </c>
      <c r="P86" s="136">
        <f>compoprinc!BT78</f>
        <v>0.11502957344055176</v>
      </c>
      <c r="Q86" s="136">
        <f>compoprinc!BU78</f>
        <v>7.1590431034564972E-3</v>
      </c>
      <c r="R86" s="106">
        <f>compoprinc!CD78</f>
        <v>0.46621924638748169</v>
      </c>
      <c r="S86" s="105">
        <f>compoprinc!CE78</f>
        <v>1.0880153626203537E-2</v>
      </c>
      <c r="T86" s="105">
        <f>compoprinc!CF78</f>
        <v>4.8150457441806793E-3</v>
      </c>
      <c r="U86" s="105">
        <f>compoprinc!CG78</f>
        <v>3.2280823215842247E-3</v>
      </c>
      <c r="V86" s="105">
        <f>compoprinc!CH78</f>
        <v>6.0520712286233902E-3</v>
      </c>
      <c r="W86" s="105">
        <f>compoprinc!CI78</f>
        <v>4.4237736612558365E-2</v>
      </c>
      <c r="X86" s="105">
        <f>compoprinc!CJ78</f>
        <v>0.3798275887966156</v>
      </c>
      <c r="Y86" s="134">
        <f>compoprinc!CK78</f>
        <v>1.7178595066070557E-2</v>
      </c>
      <c r="AB86" s="597">
        <f t="shared" si="3"/>
        <v>-7.4505805969238281E-9</v>
      </c>
      <c r="AC86" s="597">
        <f t="shared" si="4"/>
        <v>1.9557774066925049E-8</v>
      </c>
      <c r="AD86" s="597">
        <f t="shared" si="5"/>
        <v>-2.7008354663848877E-8</v>
      </c>
      <c r="AF86" s="599"/>
    </row>
    <row r="87" spans="1:32" x14ac:dyDescent="0.2">
      <c r="A87" s="147">
        <v>1990</v>
      </c>
      <c r="B87" s="146">
        <f>1-TA2b!B87</f>
        <v>0.61250373721122742</v>
      </c>
      <c r="C87" s="509">
        <f>compoprinc!BW79</f>
        <v>1.3861764222383499E-2</v>
      </c>
      <c r="D87" s="509">
        <f>compoprinc!BX79</f>
        <v>3.0949802603572607E-3</v>
      </c>
      <c r="E87" s="509">
        <f>compoprinc!BY79</f>
        <v>7.5049335137009621E-3</v>
      </c>
      <c r="F87" s="509">
        <f>compoprinc!BZ79</f>
        <v>8.3167385309934616E-3</v>
      </c>
      <c r="G87" s="509">
        <f>compoprinc!CA79</f>
        <v>5.9985470026731491E-2</v>
      </c>
      <c r="H87" s="509">
        <f>compoprinc!CB79</f>
        <v>0.49630841612815857</v>
      </c>
      <c r="I87" s="510">
        <f>compoprinc!CC79</f>
        <v>2.3431416600942612E-2</v>
      </c>
      <c r="J87" s="173">
        <f>compoprinc!BN79</f>
        <v>0.14555126428604126</v>
      </c>
      <c r="K87" s="145">
        <f>compoprinc!BO79</f>
        <v>3.55495885014534E-3</v>
      </c>
      <c r="L87" s="145">
        <f>compoprinc!BP79</f>
        <v>-7.9389754682779312E-4</v>
      </c>
      <c r="M87" s="145">
        <f>compoprinc!BQ79</f>
        <v>3.012392669916153E-3</v>
      </c>
      <c r="N87" s="145">
        <f>compoprinc!BR79</f>
        <v>2.4369359016418457E-3</v>
      </c>
      <c r="O87" s="145">
        <f>compoprinc!BS79</f>
        <v>1.5656732022762299E-2</v>
      </c>
      <c r="P87" s="145">
        <f>compoprinc!BT79</f>
        <v>0.11474257707595825</v>
      </c>
      <c r="Q87" s="145">
        <f>compoprinc!BU79</f>
        <v>6.941571831703186E-3</v>
      </c>
      <c r="R87" s="112">
        <f>compoprinc!CD79</f>
        <v>0.46695247292518616</v>
      </c>
      <c r="S87" s="111">
        <f>compoprinc!CE79</f>
        <v>1.0306805372238159E-2</v>
      </c>
      <c r="T87" s="111">
        <f>compoprinc!CF79</f>
        <v>3.8888778071850538E-3</v>
      </c>
      <c r="U87" s="111">
        <f>compoprinc!CG79</f>
        <v>4.4925408437848091E-3</v>
      </c>
      <c r="V87" s="111">
        <f>compoprinc!CH79</f>
        <v>5.8798026293516159E-3</v>
      </c>
      <c r="W87" s="111">
        <f>compoprinc!CI79</f>
        <v>4.4328738003969193E-2</v>
      </c>
      <c r="X87" s="111">
        <f>compoprinc!CJ79</f>
        <v>0.38156583905220032</v>
      </c>
      <c r="Y87" s="172">
        <f>compoprinc!CK79</f>
        <v>1.6489844769239426E-2</v>
      </c>
      <c r="AB87" s="597">
        <f t="shared" si="3"/>
        <v>1.7927959561347961E-8</v>
      </c>
      <c r="AC87" s="597">
        <f t="shared" si="4"/>
        <v>-6.5192580223083496E-9</v>
      </c>
      <c r="AD87" s="597">
        <f t="shared" si="5"/>
        <v>2.4447217583656311E-8</v>
      </c>
      <c r="AF87" s="599"/>
    </row>
    <row r="88" spans="1:32" x14ac:dyDescent="0.2">
      <c r="A88" s="137">
        <v>1991</v>
      </c>
      <c r="B88" s="135">
        <f>1-TA2b!B88</f>
        <v>0.61591029167175293</v>
      </c>
      <c r="C88" s="411">
        <f>compoprinc!BW80</f>
        <v>1.6747847199440002E-2</v>
      </c>
      <c r="D88" s="411">
        <f>compoprinc!BX80</f>
        <v>-1.9460590556263924E-3</v>
      </c>
      <c r="E88" s="411">
        <f>compoprinc!BY80</f>
        <v>9.0393498539924622E-3</v>
      </c>
      <c r="F88" s="411">
        <f>compoprinc!BZ80</f>
        <v>7.9547502100467682E-3</v>
      </c>
      <c r="G88" s="411">
        <f>compoprinc!CA80</f>
        <v>6.3879571855068207E-2</v>
      </c>
      <c r="H88" s="411">
        <f>compoprinc!CB80</f>
        <v>0.49760539829730988</v>
      </c>
      <c r="I88" s="412">
        <f>compoprinc!CC80</f>
        <v>2.262941375374794E-2</v>
      </c>
      <c r="J88" s="170">
        <f>compoprinc!BN80</f>
        <v>0.14279258251190186</v>
      </c>
      <c r="K88" s="136">
        <f>compoprinc!BO80</f>
        <v>4.1875354945659637E-3</v>
      </c>
      <c r="L88" s="136">
        <f>compoprinc!BP80</f>
        <v>-3.1548240222036839E-3</v>
      </c>
      <c r="M88" s="136">
        <f>compoprinc!BQ80</f>
        <v>3.7218425422906876E-3</v>
      </c>
      <c r="N88" s="136">
        <f>compoprinc!BR80</f>
        <v>2.3286379873752594E-3</v>
      </c>
      <c r="O88" s="136">
        <f>compoprinc!BS80</f>
        <v>1.6383714973926544E-2</v>
      </c>
      <c r="P88" s="136">
        <f>compoprinc!BT80</f>
        <v>0.11257946491241455</v>
      </c>
      <c r="Q88" s="136">
        <f>compoprinc!BU80</f>
        <v>6.746198982000351E-3</v>
      </c>
      <c r="R88" s="106">
        <f>compoprinc!CD80</f>
        <v>0.47311770915985107</v>
      </c>
      <c r="S88" s="105">
        <f>compoprinc!CE80</f>
        <v>1.2560311704874039E-2</v>
      </c>
      <c r="T88" s="105">
        <f>compoprinc!CF80</f>
        <v>1.2087649665772915E-3</v>
      </c>
      <c r="U88" s="105">
        <f>compoprinc!CG80</f>
        <v>5.3175073117017746E-3</v>
      </c>
      <c r="V88" s="105">
        <f>compoprinc!CH80</f>
        <v>5.6261122226715088E-3</v>
      </c>
      <c r="W88" s="105">
        <f>compoprinc!CI80</f>
        <v>4.7495856881141663E-2</v>
      </c>
      <c r="X88" s="105">
        <f>compoprinc!CJ80</f>
        <v>0.38502593338489532</v>
      </c>
      <c r="Y88" s="134">
        <f>compoprinc!CK80</f>
        <v>1.5883214771747589E-2</v>
      </c>
      <c r="AB88" s="597">
        <f t="shared" si="3"/>
        <v>1.9557774066925049E-8</v>
      </c>
      <c r="AC88" s="597">
        <f t="shared" si="4"/>
        <v>1.1641532182693481E-8</v>
      </c>
      <c r="AD88" s="597">
        <f t="shared" si="5"/>
        <v>7.9162418842315674E-9</v>
      </c>
      <c r="AF88" s="599"/>
    </row>
    <row r="89" spans="1:32" x14ac:dyDescent="0.2">
      <c r="A89" s="137">
        <v>1992</v>
      </c>
      <c r="B89" s="135">
        <f>1-TA2b!B89</f>
        <v>0.60363408923149109</v>
      </c>
      <c r="C89" s="411">
        <f>compoprinc!BW81</f>
        <v>1.6260638833045959E-2</v>
      </c>
      <c r="D89" s="411">
        <f>compoprinc!BX81</f>
        <v>-5.4749969858676195E-3</v>
      </c>
      <c r="E89" s="411">
        <f>compoprinc!BY81</f>
        <v>1.1070595122873783E-2</v>
      </c>
      <c r="F89" s="411">
        <f>compoprinc!BZ81</f>
        <v>7.7808555215597153E-3</v>
      </c>
      <c r="G89" s="411">
        <f>compoprinc!CA81</f>
        <v>6.0073241591453552E-2</v>
      </c>
      <c r="H89" s="411">
        <f>compoprinc!CB81</f>
        <v>0.49089209735393524</v>
      </c>
      <c r="I89" s="412">
        <f>compoprinc!CC81</f>
        <v>2.3031692951917648E-2</v>
      </c>
      <c r="J89" s="170">
        <f>compoprinc!BN81</f>
        <v>0.13355058431625366</v>
      </c>
      <c r="K89" s="136">
        <f>compoprinc!BO81</f>
        <v>4.0125921368598938E-3</v>
      </c>
      <c r="L89" s="136">
        <f>compoprinc!BP81</f>
        <v>-5.3332075476646423E-3</v>
      </c>
      <c r="M89" s="136">
        <f>compoprinc!BQ81</f>
        <v>4.3925605714321136E-3</v>
      </c>
      <c r="N89" s="136">
        <f>compoprinc!BR81</f>
        <v>2.1792110055685043E-3</v>
      </c>
      <c r="O89" s="136">
        <f>compoprinc!BS81</f>
        <v>1.5522047877311707E-2</v>
      </c>
      <c r="P89" s="136">
        <f>compoprinc!BT81</f>
        <v>0.10614150762557983</v>
      </c>
      <c r="Q89" s="136">
        <f>compoprinc!BU81</f>
        <v>6.6358819603919983E-3</v>
      </c>
      <c r="R89" s="106">
        <f>compoprinc!CD81</f>
        <v>0.47008350491523743</v>
      </c>
      <c r="S89" s="105">
        <f>compoprinc!CE81</f>
        <v>1.2248046696186066E-2</v>
      </c>
      <c r="T89" s="105">
        <f>compoprinc!CF81</f>
        <v>-1.4178943820297718E-4</v>
      </c>
      <c r="U89" s="105">
        <f>compoprinc!CG81</f>
        <v>6.6780345514416695E-3</v>
      </c>
      <c r="V89" s="105">
        <f>compoprinc!CH81</f>
        <v>5.6016445159912109E-3</v>
      </c>
      <c r="W89" s="105">
        <f>compoprinc!CI81</f>
        <v>4.4551193714141846E-2</v>
      </c>
      <c r="X89" s="105">
        <f>compoprinc!CJ81</f>
        <v>0.38475058972835541</v>
      </c>
      <c r="Y89" s="134">
        <f>compoprinc!CK81</f>
        <v>1.639581099152565E-2</v>
      </c>
      <c r="AB89" s="597">
        <f t="shared" si="3"/>
        <v>-3.5157427191734314E-8</v>
      </c>
      <c r="AC89" s="597">
        <f t="shared" si="4"/>
        <v>-9.3132257461547852E-9</v>
      </c>
      <c r="AD89" s="597">
        <f t="shared" si="5"/>
        <v>-2.5844201445579529E-8</v>
      </c>
      <c r="AF89" s="599"/>
    </row>
    <row r="90" spans="1:32" x14ac:dyDescent="0.2">
      <c r="A90" s="137">
        <v>1993</v>
      </c>
      <c r="B90" s="135">
        <f>1-TA2b!B90</f>
        <v>0.60675576329231262</v>
      </c>
      <c r="C90" s="411">
        <f>compoprinc!BW82</f>
        <v>1.7391402274370193E-2</v>
      </c>
      <c r="D90" s="411">
        <f>compoprinc!BX82</f>
        <v>-7.3772531468421221E-3</v>
      </c>
      <c r="E90" s="411">
        <f>compoprinc!BY82</f>
        <v>1.4484960585832596E-2</v>
      </c>
      <c r="F90" s="411">
        <f>compoprinc!BZ82</f>
        <v>7.6143778860569E-3</v>
      </c>
      <c r="G90" s="411">
        <f>compoprinc!CA82</f>
        <v>6.1382479965686798E-2</v>
      </c>
      <c r="H90" s="411">
        <f>compoprinc!CB82</f>
        <v>0.49031597375869751</v>
      </c>
      <c r="I90" s="412">
        <f>compoprinc!CC82</f>
        <v>2.2943794727325439E-2</v>
      </c>
      <c r="J90" s="170">
        <f>compoprinc!BN82</f>
        <v>0.13508951663970947</v>
      </c>
      <c r="K90" s="136">
        <f>compoprinc!BO82</f>
        <v>4.2003095149993896E-3</v>
      </c>
      <c r="L90" s="136">
        <f>compoprinc!BP82</f>
        <v>-5.5735246278345585E-3</v>
      </c>
      <c r="M90" s="136">
        <f>compoprinc!BQ82</f>
        <v>5.3238831460475922E-3</v>
      </c>
      <c r="N90" s="136">
        <f>compoprinc!BR82</f>
        <v>2.2473428398370743E-3</v>
      </c>
      <c r="O90" s="136">
        <f>compoprinc!BS82</f>
        <v>1.5653960406780243E-2</v>
      </c>
      <c r="P90" s="136">
        <f>compoprinc!BT82</f>
        <v>0.1062244176864624</v>
      </c>
      <c r="Q90" s="136">
        <f>compoprinc!BU82</f>
        <v>7.0130899548530579E-3</v>
      </c>
      <c r="R90" s="106">
        <f>compoprinc!CD82</f>
        <v>0.47166624665260315</v>
      </c>
      <c r="S90" s="105">
        <f>compoprinc!CE82</f>
        <v>1.3191092759370804E-2</v>
      </c>
      <c r="T90" s="105">
        <f>compoprinc!CF82</f>
        <v>-1.8037285190075636E-3</v>
      </c>
      <c r="U90" s="105">
        <f>compoprinc!CG82</f>
        <v>9.1610774397850037E-3</v>
      </c>
      <c r="V90" s="105">
        <f>compoprinc!CH82</f>
        <v>5.3670350462198257E-3</v>
      </c>
      <c r="W90" s="105">
        <f>compoprinc!CI82</f>
        <v>4.5728519558906555E-2</v>
      </c>
      <c r="X90" s="105">
        <f>compoprinc!CJ82</f>
        <v>0.38409155607223511</v>
      </c>
      <c r="Y90" s="134">
        <f>compoprinc!CK82</f>
        <v>1.5930704772472382E-2</v>
      </c>
      <c r="AB90" s="597">
        <f t="shared" si="3"/>
        <v>2.7241185307502747E-8</v>
      </c>
      <c r="AC90" s="597">
        <f t="shared" si="4"/>
        <v>3.771856427192688E-8</v>
      </c>
      <c r="AD90" s="597">
        <f t="shared" si="5"/>
        <v>-1.0477378964424133E-8</v>
      </c>
      <c r="AF90" s="599"/>
    </row>
    <row r="91" spans="1:32" x14ac:dyDescent="0.2">
      <c r="A91" s="137">
        <v>1994</v>
      </c>
      <c r="B91" s="135">
        <f>1-TA2b!B91</f>
        <v>0.60724887251853943</v>
      </c>
      <c r="C91" s="411">
        <f>compoprinc!BW83</f>
        <v>1.7123911529779434E-2</v>
      </c>
      <c r="D91" s="411">
        <f>compoprinc!BX83</f>
        <v>-8.2876100204885006E-3</v>
      </c>
      <c r="E91" s="411">
        <f>compoprinc!BY83</f>
        <v>1.7394617199897766E-2</v>
      </c>
      <c r="F91" s="411">
        <f>compoprinc!BZ83</f>
        <v>7.6925512403249741E-3</v>
      </c>
      <c r="G91" s="411">
        <f>compoprinc!CA83</f>
        <v>6.3974823802709579E-2</v>
      </c>
      <c r="H91" s="411">
        <f>compoprinc!CB83</f>
        <v>0.48597662150859833</v>
      </c>
      <c r="I91" s="412">
        <f>compoprinc!CC83</f>
        <v>2.3373957723379135E-2</v>
      </c>
      <c r="J91" s="170">
        <f>compoprinc!BN83</f>
        <v>0.13688087463378906</v>
      </c>
      <c r="K91" s="136">
        <f>compoprinc!BO83</f>
        <v>4.2229965329170227E-3</v>
      </c>
      <c r="L91" s="136">
        <f>compoprinc!BP83</f>
        <v>-5.7939393445849419E-3</v>
      </c>
      <c r="M91" s="136">
        <f>compoprinc!BQ83</f>
        <v>6.1379112303256989E-3</v>
      </c>
      <c r="N91" s="136">
        <f>compoprinc!BR83</f>
        <v>2.2286288440227509E-3</v>
      </c>
      <c r="O91" s="136">
        <f>compoprinc!BS83</f>
        <v>1.6047105193138123E-2</v>
      </c>
      <c r="P91" s="136">
        <f>compoprinc!BT83</f>
        <v>0.10706180334091187</v>
      </c>
      <c r="Q91" s="136">
        <f>compoprinc!BU83</f>
        <v>6.9764219224452972E-3</v>
      </c>
      <c r="R91" s="106">
        <f>compoprinc!CD83</f>
        <v>0.47036799788475037</v>
      </c>
      <c r="S91" s="105">
        <f>compoprinc!CE83</f>
        <v>1.2900914996862411E-2</v>
      </c>
      <c r="T91" s="105">
        <f>compoprinc!CF83</f>
        <v>-2.4936706759035587E-3</v>
      </c>
      <c r="U91" s="105">
        <f>compoprinc!CG83</f>
        <v>1.1256705969572067E-2</v>
      </c>
      <c r="V91" s="105">
        <f>compoprinc!CH83</f>
        <v>5.4639223963022232E-3</v>
      </c>
      <c r="W91" s="105">
        <f>compoprinc!CI83</f>
        <v>4.7927718609571457E-2</v>
      </c>
      <c r="X91" s="105">
        <f>compoprinc!CJ83</f>
        <v>0.37891481816768646</v>
      </c>
      <c r="Y91" s="134">
        <f>compoprinc!CK83</f>
        <v>1.6397535800933838E-2</v>
      </c>
      <c r="AB91" s="597">
        <f t="shared" si="3"/>
        <v>-4.6566128730773926E-10</v>
      </c>
      <c r="AC91" s="597">
        <f t="shared" si="4"/>
        <v>-5.3085386753082275E-8</v>
      </c>
      <c r="AD91" s="597">
        <f t="shared" si="5"/>
        <v>5.2619725465774536E-8</v>
      </c>
      <c r="AF91" s="599"/>
    </row>
    <row r="92" spans="1:32" x14ac:dyDescent="0.2">
      <c r="A92" s="137">
        <v>1995</v>
      </c>
      <c r="B92" s="135">
        <f>1-TA2b!B92</f>
        <v>0.60047253966331482</v>
      </c>
      <c r="C92" s="411">
        <f>compoprinc!BW84</f>
        <v>1.7392702400684357E-2</v>
      </c>
      <c r="D92" s="411">
        <f>compoprinc!BX84</f>
        <v>-9.8789110779762268E-3</v>
      </c>
      <c r="E92" s="411">
        <f>compoprinc!BY84</f>
        <v>1.7422502860426903E-2</v>
      </c>
      <c r="F92" s="411">
        <f>compoprinc!BZ84</f>
        <v>7.5568109750747681E-3</v>
      </c>
      <c r="G92" s="411">
        <f>compoprinc!CA84</f>
        <v>6.7269004881381989E-2</v>
      </c>
      <c r="H92" s="411">
        <f>compoprinc!CB84</f>
        <v>0.47740793228149414</v>
      </c>
      <c r="I92" s="412">
        <f>compoprinc!CC84</f>
        <v>2.3302484303712845E-2</v>
      </c>
      <c r="J92" s="170">
        <f>compoprinc!BN84</f>
        <v>0.13499593734741211</v>
      </c>
      <c r="K92" s="136">
        <f>compoprinc!BO84</f>
        <v>4.0862783789634705E-3</v>
      </c>
      <c r="L92" s="136">
        <f>compoprinc!BP84</f>
        <v>-7.1365837939083576E-3</v>
      </c>
      <c r="M92" s="136">
        <f>compoprinc!BQ84</f>
        <v>5.8797076344490051E-3</v>
      </c>
      <c r="N92" s="136">
        <f>compoprinc!BR84</f>
        <v>2.1657012403011322E-3</v>
      </c>
      <c r="O92" s="136">
        <f>compoprinc!BS84</f>
        <v>1.5545181930065155E-2</v>
      </c>
      <c r="P92" s="136">
        <f>compoprinc!BT84</f>
        <v>0.10760343074798584</v>
      </c>
      <c r="Q92" s="136">
        <f>compoprinc!BU84</f>
        <v>6.852276623249054E-3</v>
      </c>
      <c r="R92" s="106">
        <f>compoprinc!CD84</f>
        <v>0.46547660231590271</v>
      </c>
      <c r="S92" s="105">
        <f>compoprinc!CE84</f>
        <v>1.3306424021720886E-2</v>
      </c>
      <c r="T92" s="105">
        <f>compoprinc!CF84</f>
        <v>-2.7423272840678692E-3</v>
      </c>
      <c r="U92" s="105">
        <f>compoprinc!CG84</f>
        <v>1.1542795225977898E-2</v>
      </c>
      <c r="V92" s="105">
        <f>compoprinc!CH84</f>
        <v>5.3911097347736359E-3</v>
      </c>
      <c r="W92" s="105">
        <f>compoprinc!CI84</f>
        <v>5.1723822951316833E-2</v>
      </c>
      <c r="X92" s="105">
        <f>compoprinc!CJ84</f>
        <v>0.3698045015335083</v>
      </c>
      <c r="Y92" s="134">
        <f>compoprinc!CK84</f>
        <v>1.6450207680463791E-2</v>
      </c>
      <c r="AB92" s="597">
        <f t="shared" si="3"/>
        <v>1.3038516044616699E-8</v>
      </c>
      <c r="AC92" s="597">
        <f t="shared" si="4"/>
        <v>-5.5413693189620972E-8</v>
      </c>
      <c r="AD92" s="597">
        <f t="shared" si="5"/>
        <v>6.8452209234237671E-8</v>
      </c>
      <c r="AF92" s="599"/>
    </row>
    <row r="93" spans="1:32" x14ac:dyDescent="0.2">
      <c r="A93" s="137">
        <v>1996</v>
      </c>
      <c r="B93" s="135">
        <f>1-TA2b!B93</f>
        <v>0.59233427047729492</v>
      </c>
      <c r="C93" s="411">
        <f>compoprinc!BW85</f>
        <v>1.7402529716491699E-2</v>
      </c>
      <c r="D93" s="411">
        <f>compoprinc!BX85</f>
        <v>-1.1210529832169414E-2</v>
      </c>
      <c r="E93" s="411">
        <f>compoprinc!BY85</f>
        <v>1.8376682884991169E-2</v>
      </c>
      <c r="F93" s="411">
        <f>compoprinc!BZ85</f>
        <v>7.5125023722648621E-3</v>
      </c>
      <c r="G93" s="411">
        <f>compoprinc!CA85</f>
        <v>6.8240031599998474E-2</v>
      </c>
      <c r="H93" s="411">
        <f>compoprinc!CB85</f>
        <v>0.46820442378520966</v>
      </c>
      <c r="I93" s="412">
        <f>compoprinc!CC85</f>
        <v>2.380862832069397E-2</v>
      </c>
      <c r="J93" s="170">
        <f>compoprinc!BN85</f>
        <v>0.13367623090744019</v>
      </c>
      <c r="K93" s="136">
        <f>compoprinc!BO85</f>
        <v>3.8185566663742065E-3</v>
      </c>
      <c r="L93" s="136">
        <f>compoprinc!BP85</f>
        <v>-7.4781617149710655E-3</v>
      </c>
      <c r="M93" s="136">
        <f>compoprinc!BQ85</f>
        <v>6.2348786741495132E-3</v>
      </c>
      <c r="N93" s="136">
        <f>compoprinc!BR85</f>
        <v>2.1166503429412842E-3</v>
      </c>
      <c r="O93" s="136">
        <f>compoprinc!BS85</f>
        <v>1.5464916825294495E-2</v>
      </c>
      <c r="P93" s="136">
        <f>compoprinc!BT85</f>
        <v>0.10659241676330566</v>
      </c>
      <c r="Q93" s="136">
        <f>compoprinc!BU85</f>
        <v>6.9269053637981415E-3</v>
      </c>
      <c r="R93" s="106">
        <f>compoprinc!CD85</f>
        <v>0.45865803956985474</v>
      </c>
      <c r="S93" s="105">
        <f>compoprinc!CE85</f>
        <v>1.3583973050117493E-2</v>
      </c>
      <c r="T93" s="105">
        <f>compoprinc!CF85</f>
        <v>-3.732368117198348E-3</v>
      </c>
      <c r="U93" s="105">
        <f>compoprinc!CG85</f>
        <v>1.2141804210841656E-2</v>
      </c>
      <c r="V93" s="105">
        <f>compoprinc!CH85</f>
        <v>5.3958520293235779E-3</v>
      </c>
      <c r="W93" s="105">
        <f>compoprinc!CI85</f>
        <v>5.2775114774703979E-2</v>
      </c>
      <c r="X93" s="105">
        <f>compoprinc!CJ85</f>
        <v>0.36161200702190399</v>
      </c>
      <c r="Y93" s="134">
        <f>compoprinc!CK85</f>
        <v>1.6881722956895828E-2</v>
      </c>
      <c r="AB93" s="597">
        <f t="shared" si="3"/>
        <v>1.6298145055770874E-9</v>
      </c>
      <c r="AC93" s="597">
        <f t="shared" si="4"/>
        <v>6.7986547946929932E-8</v>
      </c>
      <c r="AD93" s="597">
        <f t="shared" si="5"/>
        <v>-6.6356733441352844E-8</v>
      </c>
      <c r="AF93" s="599"/>
    </row>
    <row r="94" spans="1:32" x14ac:dyDescent="0.2">
      <c r="A94" s="137">
        <v>1997</v>
      </c>
      <c r="B94" s="135">
        <f>1-TA2b!B94</f>
        <v>0.58537387847900391</v>
      </c>
      <c r="C94" s="411">
        <f>compoprinc!BW86</f>
        <v>1.7403602600097656E-2</v>
      </c>
      <c r="D94" s="411">
        <f>compoprinc!BX86</f>
        <v>-1.0556984227150679E-2</v>
      </c>
      <c r="E94" s="411">
        <f>compoprinc!BY86</f>
        <v>1.8156204372644424E-2</v>
      </c>
      <c r="F94" s="411">
        <f>compoprinc!BZ86</f>
        <v>7.4302665889263153E-3</v>
      </c>
      <c r="G94" s="411">
        <f>compoprinc!CA86</f>
        <v>6.7479550838470459E-2</v>
      </c>
      <c r="H94" s="411">
        <f>compoprinc!CB86</f>
        <v>0.46186944842338562</v>
      </c>
      <c r="I94" s="412">
        <f>compoprinc!CC86</f>
        <v>2.3591775447130203E-2</v>
      </c>
      <c r="J94" s="170">
        <f>compoprinc!BN86</f>
        <v>0.13284289836883545</v>
      </c>
      <c r="K94" s="136">
        <f>compoprinc!BO86</f>
        <v>3.8584619760513306E-3</v>
      </c>
      <c r="L94" s="136">
        <f>compoprinc!BP86</f>
        <v>-7.0590130053460598E-3</v>
      </c>
      <c r="M94" s="136">
        <f>compoprinc!BQ86</f>
        <v>5.9860590845346451E-3</v>
      </c>
      <c r="N94" s="136">
        <f>compoprinc!BR86</f>
        <v>2.1056234836578369E-3</v>
      </c>
      <c r="O94" s="136">
        <f>compoprinc!BS86</f>
        <v>1.544739305973053E-2</v>
      </c>
      <c r="P94" s="136">
        <f>compoprinc!BT86</f>
        <v>0.10552018880844116</v>
      </c>
      <c r="Q94" s="136">
        <f>compoprinc!BU86</f>
        <v>6.9841369986534119E-3</v>
      </c>
      <c r="R94" s="106">
        <f>compoprinc!CD86</f>
        <v>0.45253098011016846</v>
      </c>
      <c r="S94" s="105">
        <f>compoprinc!CE86</f>
        <v>1.3545140624046326E-2</v>
      </c>
      <c r="T94" s="105">
        <f>compoprinc!CF86</f>
        <v>-3.4979712218046188E-3</v>
      </c>
      <c r="U94" s="105">
        <f>compoprinc!CG86</f>
        <v>1.2170145288109779E-2</v>
      </c>
      <c r="V94" s="105">
        <f>compoprinc!CH86</f>
        <v>5.3246431052684784E-3</v>
      </c>
      <c r="W94" s="105">
        <f>compoprinc!CI86</f>
        <v>5.2032157778739929E-2</v>
      </c>
      <c r="X94" s="105">
        <f>compoprinc!CJ86</f>
        <v>0.35634925961494446</v>
      </c>
      <c r="Y94" s="134">
        <f>compoprinc!CK86</f>
        <v>1.6607638448476791E-2</v>
      </c>
      <c r="AB94" s="597">
        <f t="shared" si="3"/>
        <v>1.4435499906539917E-8</v>
      </c>
      <c r="AC94" s="597">
        <f t="shared" si="4"/>
        <v>4.7963112592697144E-8</v>
      </c>
      <c r="AD94" s="597">
        <f t="shared" si="5"/>
        <v>-3.3527612686157227E-8</v>
      </c>
      <c r="AF94" s="599"/>
    </row>
    <row r="95" spans="1:32" x14ac:dyDescent="0.2">
      <c r="A95" s="137">
        <v>1998</v>
      </c>
      <c r="B95" s="135">
        <f>1-TA2b!B95</f>
        <v>0.58204448223114014</v>
      </c>
      <c r="C95" s="411">
        <f>compoprinc!BW87</f>
        <v>1.5124805271625519E-2</v>
      </c>
      <c r="D95" s="411">
        <f>compoprinc!BX87</f>
        <v>-9.7057687817141414E-3</v>
      </c>
      <c r="E95" s="411">
        <f>compoprinc!BY87</f>
        <v>1.8280896358191967E-2</v>
      </c>
      <c r="F95" s="411">
        <f>compoprinc!BZ87</f>
        <v>7.3182526975870132E-3</v>
      </c>
      <c r="G95" s="411">
        <f>compoprinc!CA87</f>
        <v>6.3838224858045578E-2</v>
      </c>
      <c r="H95" s="411">
        <f>compoprinc!CB87</f>
        <v>0.46398612856864929</v>
      </c>
      <c r="I95" s="412">
        <f>compoprinc!CC87</f>
        <v>2.320190891623497E-2</v>
      </c>
      <c r="J95" s="170">
        <f>compoprinc!BN87</f>
        <v>0.133278489112854</v>
      </c>
      <c r="K95" s="136">
        <f>compoprinc!BO87</f>
        <v>3.3062249422073364E-3</v>
      </c>
      <c r="L95" s="136">
        <f>compoprinc!BP87</f>
        <v>-6.3540670089423656E-3</v>
      </c>
      <c r="M95" s="136">
        <f>compoprinc!BQ87</f>
        <v>6.372496485710144E-3</v>
      </c>
      <c r="N95" s="136">
        <f>compoprinc!BR87</f>
        <v>2.087809145450592E-3</v>
      </c>
      <c r="O95" s="136">
        <f>compoprinc!BS87</f>
        <v>1.5931010246276855E-2</v>
      </c>
      <c r="P95" s="136">
        <f>compoprinc!BT87</f>
        <v>0.10490560531616211</v>
      </c>
      <c r="Q95" s="136">
        <f>compoprinc!BU87</f>
        <v>7.0294290781021118E-3</v>
      </c>
      <c r="R95" s="106">
        <f>compoprinc!CD87</f>
        <v>0.44876599311828613</v>
      </c>
      <c r="S95" s="105">
        <f>compoprinc!CE87</f>
        <v>1.1818580329418182E-2</v>
      </c>
      <c r="T95" s="105">
        <f>compoprinc!CF87</f>
        <v>-3.3517017727717757E-3</v>
      </c>
      <c r="U95" s="105">
        <f>compoprinc!CG87</f>
        <v>1.1908399872481823E-2</v>
      </c>
      <c r="V95" s="105">
        <f>compoprinc!CH87</f>
        <v>5.2304435521364212E-3</v>
      </c>
      <c r="W95" s="105">
        <f>compoprinc!CI87</f>
        <v>4.7907214611768723E-2</v>
      </c>
      <c r="X95" s="105">
        <f>compoprinc!CJ87</f>
        <v>0.35908052325248718</v>
      </c>
      <c r="Y95" s="134">
        <f>compoprinc!CK87</f>
        <v>1.6172479838132858E-2</v>
      </c>
      <c r="AB95" s="597">
        <f t="shared" si="3"/>
        <v>3.434251993894577E-8</v>
      </c>
      <c r="AC95" s="597">
        <f t="shared" si="4"/>
        <v>-1.909211277961731E-8</v>
      </c>
      <c r="AD95" s="597">
        <f t="shared" si="5"/>
        <v>5.343463271856308E-8</v>
      </c>
      <c r="AF95" s="599"/>
    </row>
    <row r="96" spans="1:32" x14ac:dyDescent="0.2">
      <c r="A96" s="141">
        <v>1999</v>
      </c>
      <c r="B96" s="139">
        <f>1-TA2b!B96</f>
        <v>0.57736817002296448</v>
      </c>
      <c r="C96" s="511">
        <f>compoprinc!BW88</f>
        <v>1.5440691262483597E-2</v>
      </c>
      <c r="D96" s="511">
        <f>compoprinc!BX88</f>
        <v>-9.0088803553953767E-3</v>
      </c>
      <c r="E96" s="511">
        <f>compoprinc!BY88</f>
        <v>1.9350349903106689E-2</v>
      </c>
      <c r="F96" s="511">
        <f>compoprinc!BZ88</f>
        <v>7.1541909128427505E-3</v>
      </c>
      <c r="G96" s="511">
        <f>compoprinc!CA88</f>
        <v>6.2091097235679626E-2</v>
      </c>
      <c r="H96" s="511">
        <f>compoprinc!CB88</f>
        <v>0.4594254195690155</v>
      </c>
      <c r="I96" s="512">
        <f>compoprinc!CC88</f>
        <v>2.2915326058864594E-2</v>
      </c>
      <c r="J96" s="171">
        <f>compoprinc!BN88</f>
        <v>0.13144505023956299</v>
      </c>
      <c r="K96" s="140">
        <f>compoprinc!BO88</f>
        <v>3.4961551427841187E-3</v>
      </c>
      <c r="L96" s="140">
        <f>compoprinc!BP88</f>
        <v>-6.0578184202313423E-3</v>
      </c>
      <c r="M96" s="140">
        <f>compoprinc!BQ88</f>
        <v>6.6871438175439835E-3</v>
      </c>
      <c r="N96" s="140">
        <f>compoprinc!BR88</f>
        <v>2.0167473703622818E-3</v>
      </c>
      <c r="O96" s="140">
        <f>compoprinc!BS88</f>
        <v>1.6176424920558929E-2</v>
      </c>
      <c r="P96" s="140">
        <f>compoprinc!BT88</f>
        <v>0.10223507881164551</v>
      </c>
      <c r="Q96" s="140">
        <f>compoprinc!BU88</f>
        <v>6.8913586437702179E-3</v>
      </c>
      <c r="R96" s="109">
        <f>compoprinc!CD88</f>
        <v>0.44592311978340149</v>
      </c>
      <c r="S96" s="108">
        <f>compoprinc!CE88</f>
        <v>1.1944536119699478E-2</v>
      </c>
      <c r="T96" s="108">
        <f>compoprinc!CF88</f>
        <v>-2.9510619351640344E-3</v>
      </c>
      <c r="U96" s="108">
        <f>compoprinc!CG88</f>
        <v>1.2663206085562706E-2</v>
      </c>
      <c r="V96" s="108">
        <f>compoprinc!CH88</f>
        <v>5.1374435424804688E-3</v>
      </c>
      <c r="W96" s="108">
        <f>compoprinc!CI88</f>
        <v>4.5914672315120697E-2</v>
      </c>
      <c r="X96" s="108">
        <f>compoprinc!CJ88</f>
        <v>0.35719034075737</v>
      </c>
      <c r="Y96" s="138">
        <f>compoprinc!CK88</f>
        <v>1.6023967415094376E-2</v>
      </c>
      <c r="AB96" s="597">
        <f t="shared" si="3"/>
        <v>-2.4563632905483246E-8</v>
      </c>
      <c r="AC96" s="597">
        <f t="shared" si="4"/>
        <v>-4.0046870708465576E-8</v>
      </c>
      <c r="AD96" s="597">
        <f t="shared" si="5"/>
        <v>1.548323780298233E-8</v>
      </c>
      <c r="AF96" s="599"/>
    </row>
    <row r="97" spans="1:32" x14ac:dyDescent="0.2">
      <c r="A97" s="137">
        <v>2000</v>
      </c>
      <c r="B97" s="135">
        <f>1-TA2b!B97</f>
        <v>0.57244372367858887</v>
      </c>
      <c r="C97" s="411">
        <f>compoprinc!BW89</f>
        <v>1.3034094125032425E-2</v>
      </c>
      <c r="D97" s="411">
        <f>compoprinc!BX89</f>
        <v>-9.005435393191874E-3</v>
      </c>
      <c r="E97" s="411">
        <f>compoprinc!BY89</f>
        <v>1.8814199604094028E-2</v>
      </c>
      <c r="F97" s="411">
        <f>compoprinc!BZ89</f>
        <v>7.1637332439422607E-3</v>
      </c>
      <c r="G97" s="411">
        <f>compoprinc!CA89</f>
        <v>6.1181597411632538E-2</v>
      </c>
      <c r="H97" s="411">
        <f>compoprinc!CB89</f>
        <v>0.45830301940441132</v>
      </c>
      <c r="I97" s="412">
        <f>compoprinc!CC89</f>
        <v>2.2952493280172348E-2</v>
      </c>
      <c r="J97" s="170">
        <f>compoprinc!BN89</f>
        <v>0.13168030977249146</v>
      </c>
      <c r="K97" s="136">
        <f>compoprinc!BO89</f>
        <v>3.0349940061569214E-3</v>
      </c>
      <c r="L97" s="136">
        <f>compoprinc!BP89</f>
        <v>-6.0261497274041176E-3</v>
      </c>
      <c r="M97" s="136">
        <f>compoprinc!BQ89</f>
        <v>6.6525088623166084E-3</v>
      </c>
      <c r="N97" s="136">
        <f>compoprinc!BR89</f>
        <v>1.9949022680521011E-3</v>
      </c>
      <c r="O97" s="136">
        <f>compoprinc!BS89</f>
        <v>1.6458749771118164E-2</v>
      </c>
      <c r="P97" s="136">
        <f>compoprinc!BT89</f>
        <v>0.1028326153755188</v>
      </c>
      <c r="Q97" s="136">
        <f>compoprinc!BU89</f>
        <v>6.7326761782169342E-3</v>
      </c>
      <c r="R97" s="106">
        <f>compoprinc!CD89</f>
        <v>0.44076341390609741</v>
      </c>
      <c r="S97" s="105">
        <f>compoprinc!CE89</f>
        <v>9.9991001188755035E-3</v>
      </c>
      <c r="T97" s="105">
        <f>compoprinc!CF89</f>
        <v>-2.9792856657877564E-3</v>
      </c>
      <c r="U97" s="105">
        <f>compoprinc!CG89</f>
        <v>1.216169074177742E-2</v>
      </c>
      <c r="V97" s="105">
        <f>compoprinc!CH89</f>
        <v>5.1688309758901596E-3</v>
      </c>
      <c r="W97" s="105">
        <f>compoprinc!CI89</f>
        <v>4.4722847640514374E-2</v>
      </c>
      <c r="X97" s="105">
        <f>compoprinc!CJ89</f>
        <v>0.35547040402889252</v>
      </c>
      <c r="Y97" s="134">
        <f>compoprinc!CK89</f>
        <v>1.6219817101955414E-2</v>
      </c>
      <c r="AB97" s="597">
        <f t="shared" si="3"/>
        <v>2.200249582529068E-8</v>
      </c>
      <c r="AC97" s="597">
        <f t="shared" si="4"/>
        <v>1.3038516044616699E-8</v>
      </c>
      <c r="AD97" s="597">
        <f t="shared" si="5"/>
        <v>8.9639797806739807E-9</v>
      </c>
      <c r="AF97" s="599"/>
    </row>
    <row r="98" spans="1:32" x14ac:dyDescent="0.2">
      <c r="A98" s="137">
        <v>2001</v>
      </c>
      <c r="B98" s="135">
        <f>1-TA2b!B98</f>
        <v>0.57838177680969238</v>
      </c>
      <c r="C98" s="411">
        <f>compoprinc!BW90</f>
        <v>1.2195836752653122E-2</v>
      </c>
      <c r="D98" s="411">
        <f>compoprinc!BX90</f>
        <v>-8.8617583969607949E-3</v>
      </c>
      <c r="E98" s="411">
        <f>compoprinc!BY90</f>
        <v>1.9526943564414978E-2</v>
      </c>
      <c r="F98" s="411">
        <f>compoprinc!BZ90</f>
        <v>7.4702780693769455E-3</v>
      </c>
      <c r="G98" s="411">
        <f>compoprinc!CA90</f>
        <v>6.071564182639122E-2</v>
      </c>
      <c r="H98" s="411">
        <f>compoprinc!CB90</f>
        <v>0.4635901153087616</v>
      </c>
      <c r="I98" s="412">
        <f>compoprinc!CC90</f>
        <v>2.374470978975296E-2</v>
      </c>
      <c r="J98" s="170">
        <f>compoprinc!BN90</f>
        <v>0.13199919462203979</v>
      </c>
      <c r="K98" s="136">
        <f>compoprinc!BO90</f>
        <v>2.7100071310997009E-3</v>
      </c>
      <c r="L98" s="136">
        <f>compoprinc!BP90</f>
        <v>-6.0259129386395216E-3</v>
      </c>
      <c r="M98" s="136">
        <f>compoprinc!BQ90</f>
        <v>6.70651625841856E-3</v>
      </c>
      <c r="N98" s="136">
        <f>compoprinc!BR90</f>
        <v>2.0946972072124481E-3</v>
      </c>
      <c r="O98" s="136">
        <f>compoprinc!BS90</f>
        <v>1.6443490982055664E-2</v>
      </c>
      <c r="P98" s="136">
        <f>compoprinc!BT90</f>
        <v>0.10301977396011353</v>
      </c>
      <c r="Q98" s="136">
        <f>compoprinc!BU90</f>
        <v>7.0505887269973755E-3</v>
      </c>
      <c r="R98" s="106">
        <f>compoprinc!CD90</f>
        <v>0.44638258218765259</v>
      </c>
      <c r="S98" s="105">
        <f>compoprinc!CE90</f>
        <v>9.485829621553421E-3</v>
      </c>
      <c r="T98" s="105">
        <f>compoprinc!CF90</f>
        <v>-2.8358454583212733E-3</v>
      </c>
      <c r="U98" s="105">
        <f>compoprinc!CG90</f>
        <v>1.2820427305996418E-2</v>
      </c>
      <c r="V98" s="105">
        <f>compoprinc!CH90</f>
        <v>5.3755808621644974E-3</v>
      </c>
      <c r="W98" s="105">
        <f>compoprinc!CI90</f>
        <v>4.4272150844335556E-2</v>
      </c>
      <c r="X98" s="105">
        <f>compoprinc!CJ90</f>
        <v>0.36057034134864807</v>
      </c>
      <c r="Y98" s="134">
        <f>compoprinc!CK90</f>
        <v>1.6694121062755585E-2</v>
      </c>
      <c r="AB98" s="597">
        <f t="shared" si="3"/>
        <v>9.8953023552894592E-9</v>
      </c>
      <c r="AC98" s="597">
        <f t="shared" si="4"/>
        <v>3.3294782042503357E-8</v>
      </c>
      <c r="AD98" s="597">
        <f t="shared" si="5"/>
        <v>-2.3399479687213898E-8</v>
      </c>
      <c r="AF98" s="599"/>
    </row>
    <row r="99" spans="1:32" x14ac:dyDescent="0.2">
      <c r="A99" s="137">
        <v>2002</v>
      </c>
      <c r="B99" s="135">
        <f>1-TA2b!B99</f>
        <v>0.58185270428657532</v>
      </c>
      <c r="C99" s="411">
        <f>compoprinc!BW91</f>
        <v>1.357656717300415E-2</v>
      </c>
      <c r="D99" s="411">
        <f>compoprinc!BX91</f>
        <v>-9.6157522639259696E-3</v>
      </c>
      <c r="E99" s="411">
        <f>compoprinc!BY91</f>
        <v>2.0567599684000015E-2</v>
      </c>
      <c r="F99" s="411">
        <f>compoprinc!BZ91</f>
        <v>7.6636429876089096E-3</v>
      </c>
      <c r="G99" s="411">
        <f>compoprinc!CA91</f>
        <v>6.2503326684236526E-2</v>
      </c>
      <c r="H99" s="411">
        <f>compoprinc!CB91</f>
        <v>0.46327053010463715</v>
      </c>
      <c r="I99" s="412">
        <f>compoprinc!CC91</f>
        <v>2.3886825889348984E-2</v>
      </c>
      <c r="J99" s="170">
        <f>compoprinc!BN91</f>
        <v>0.13107478618621826</v>
      </c>
      <c r="K99" s="136">
        <f>compoprinc!BO91</f>
        <v>3.1611770391464233E-3</v>
      </c>
      <c r="L99" s="136">
        <f>compoprinc!BP91</f>
        <v>-6.0296354349702597E-3</v>
      </c>
      <c r="M99" s="136">
        <f>compoprinc!BQ91</f>
        <v>6.9104712456464767E-3</v>
      </c>
      <c r="N99" s="136">
        <f>compoprinc!BR91</f>
        <v>2.1266136318445206E-3</v>
      </c>
      <c r="O99" s="136">
        <f>compoprinc!BS91</f>
        <v>1.6807734966278076E-2</v>
      </c>
      <c r="P99" s="136">
        <f>compoprinc!BT91</f>
        <v>0.10093528032302856</v>
      </c>
      <c r="Q99" s="136">
        <f>compoprinc!BU91</f>
        <v>7.1632154285907745E-3</v>
      </c>
      <c r="R99" s="106">
        <f>compoprinc!CD91</f>
        <v>0.45077791810035706</v>
      </c>
      <c r="S99" s="105">
        <f>compoprinc!CE91</f>
        <v>1.0415390133857727E-2</v>
      </c>
      <c r="T99" s="105">
        <f>compoprinc!CF91</f>
        <v>-3.5861168289557099E-3</v>
      </c>
      <c r="U99" s="105">
        <f>compoprinc!CG91</f>
        <v>1.3657128438353539E-2</v>
      </c>
      <c r="V99" s="105">
        <f>compoprinc!CH91</f>
        <v>5.537029355764389E-3</v>
      </c>
      <c r="W99" s="105">
        <f>compoprinc!CI91</f>
        <v>4.569559171795845E-2</v>
      </c>
      <c r="X99" s="105">
        <f>compoprinc!CJ91</f>
        <v>0.36233524978160858</v>
      </c>
      <c r="Y99" s="134">
        <f>compoprinc!CK91</f>
        <v>1.6723610460758209E-2</v>
      </c>
      <c r="AB99" s="597">
        <f t="shared" si="3"/>
        <v>-3.5972334444522858E-8</v>
      </c>
      <c r="AC99" s="597">
        <f t="shared" si="4"/>
        <v>-7.1013346314430237E-8</v>
      </c>
      <c r="AD99" s="597">
        <f t="shared" si="5"/>
        <v>3.5041011869907379E-8</v>
      </c>
      <c r="AF99" s="599"/>
    </row>
    <row r="100" spans="1:32" x14ac:dyDescent="0.2">
      <c r="A100" s="137">
        <v>2003</v>
      </c>
      <c r="B100" s="135">
        <f>1-TA2b!B100</f>
        <v>0.57923623919487</v>
      </c>
      <c r="C100" s="411">
        <f>compoprinc!BW92</f>
        <v>1.2735195457935333E-2</v>
      </c>
      <c r="D100" s="411">
        <f>compoprinc!BX92</f>
        <v>-8.4657003171741962E-3</v>
      </c>
      <c r="E100" s="411">
        <f>compoprinc!BY92</f>
        <v>2.066374197602272E-2</v>
      </c>
      <c r="F100" s="411">
        <f>compoprinc!BZ92</f>
        <v>7.5884256511926651E-3</v>
      </c>
      <c r="G100" s="411">
        <f>compoprinc!CA92</f>
        <v>6.5200690180063248E-2</v>
      </c>
      <c r="H100" s="411">
        <f>compoprinc!CB92</f>
        <v>0.45785805583000183</v>
      </c>
      <c r="I100" s="412">
        <f>compoprinc!CC92</f>
        <v>2.3655887693166733E-2</v>
      </c>
      <c r="J100" s="170">
        <f>compoprinc!BN92</f>
        <v>0.12808740139007568</v>
      </c>
      <c r="K100" s="136">
        <f>compoprinc!BO92</f>
        <v>2.5776699185371399E-3</v>
      </c>
      <c r="L100" s="136">
        <f>compoprinc!BP92</f>
        <v>-5.7367964182049036E-3</v>
      </c>
      <c r="M100" s="136">
        <f>compoprinc!BQ92</f>
        <v>6.6620670258998871E-3</v>
      </c>
      <c r="N100" s="136">
        <f>compoprinc!BR92</f>
        <v>2.2399518638849258E-3</v>
      </c>
      <c r="O100" s="136">
        <f>compoprinc!BS92</f>
        <v>1.6698844730854034E-2</v>
      </c>
      <c r="P100" s="136">
        <f>compoprinc!BT92</f>
        <v>9.8225295543670654E-2</v>
      </c>
      <c r="Q100" s="136">
        <f>compoprinc!BU92</f>
        <v>7.4204131960868835E-3</v>
      </c>
      <c r="R100" s="106">
        <f>compoprinc!CD92</f>
        <v>0.45114883780479431</v>
      </c>
      <c r="S100" s="105">
        <f>compoprinc!CE92</f>
        <v>1.0157525539398193E-2</v>
      </c>
      <c r="T100" s="105">
        <f>compoprinc!CF92</f>
        <v>-2.7289038989692926E-3</v>
      </c>
      <c r="U100" s="105">
        <f>compoprinc!CG92</f>
        <v>1.4001674950122833E-2</v>
      </c>
      <c r="V100" s="105">
        <f>compoprinc!CH92</f>
        <v>5.3484737873077393E-3</v>
      </c>
      <c r="W100" s="105">
        <f>compoprinc!CI92</f>
        <v>4.8501845449209213E-2</v>
      </c>
      <c r="X100" s="105">
        <f>compoprinc!CJ92</f>
        <v>0.35963276028633118</v>
      </c>
      <c r="Y100" s="134">
        <f>compoprinc!CK92</f>
        <v>1.6235474497079849E-2</v>
      </c>
      <c r="AB100" s="597">
        <f t="shared" si="3"/>
        <v>-5.7276338338851929E-8</v>
      </c>
      <c r="AC100" s="597">
        <f t="shared" si="4"/>
        <v>-4.4470652937889099E-8</v>
      </c>
      <c r="AD100" s="597">
        <f t="shared" si="5"/>
        <v>-1.280568540096283E-8</v>
      </c>
      <c r="AF100" s="599"/>
    </row>
    <row r="101" spans="1:32" x14ac:dyDescent="0.2">
      <c r="A101" s="137">
        <v>2004</v>
      </c>
      <c r="B101" s="135">
        <f>1-TA2b!B101</f>
        <v>0.57271632552146912</v>
      </c>
      <c r="C101" s="411">
        <f>compoprinc!BW93</f>
        <v>1.450502872467041E-2</v>
      </c>
      <c r="D101" s="411">
        <f>compoprinc!BX93</f>
        <v>-1.1041038436815143E-2</v>
      </c>
      <c r="E101" s="411">
        <f>compoprinc!BY93</f>
        <v>2.0801952108740807E-2</v>
      </c>
      <c r="F101" s="411">
        <f>compoprinc!BZ93</f>
        <v>7.8460350632667542E-3</v>
      </c>
      <c r="G101" s="411">
        <f>compoprinc!CA93</f>
        <v>6.4943578094244003E-2</v>
      </c>
      <c r="H101" s="411">
        <f>compoprinc!CB93</f>
        <v>0.45151020586490631</v>
      </c>
      <c r="I101" s="412">
        <f>compoprinc!CC93</f>
        <v>2.4150531738996506E-2</v>
      </c>
      <c r="J101" s="170">
        <f>compoprinc!BN93</f>
        <v>0.12667244672775269</v>
      </c>
      <c r="K101" s="136">
        <f>compoprinc!BO93</f>
        <v>2.9726102948188782E-3</v>
      </c>
      <c r="L101" s="136">
        <f>compoprinc!BP93</f>
        <v>-6.4041903242468834E-3</v>
      </c>
      <c r="M101" s="136">
        <f>compoprinc!BQ93</f>
        <v>6.5111452713608742E-3</v>
      </c>
      <c r="N101" s="136">
        <f>compoprinc!BR93</f>
        <v>2.1746605634689331E-3</v>
      </c>
      <c r="O101" s="136">
        <f>compoprinc!BS93</f>
        <v>1.6573488712310791E-2</v>
      </c>
      <c r="P101" s="136">
        <f>compoprinc!BT93</f>
        <v>9.749215841293335E-2</v>
      </c>
      <c r="Q101" s="136">
        <f>compoprinc!BU93</f>
        <v>7.3525570333003998E-3</v>
      </c>
      <c r="R101" s="106">
        <f>compoprinc!CD93</f>
        <v>0.44604387879371643</v>
      </c>
      <c r="S101" s="105">
        <f>compoprinc!CE93</f>
        <v>1.1532418429851532E-2</v>
      </c>
      <c r="T101" s="105">
        <f>compoprinc!CF93</f>
        <v>-4.6368481125682592E-3</v>
      </c>
      <c r="U101" s="105">
        <f>compoprinc!CG93</f>
        <v>1.4290806837379932E-2</v>
      </c>
      <c r="V101" s="105">
        <f>compoprinc!CH93</f>
        <v>5.671374499797821E-3</v>
      </c>
      <c r="W101" s="105">
        <f>compoprinc!CI93</f>
        <v>4.8370089381933212E-2</v>
      </c>
      <c r="X101" s="105">
        <f>compoprinc!CJ93</f>
        <v>0.35401804745197296</v>
      </c>
      <c r="Y101" s="134">
        <f>compoprinc!CK93</f>
        <v>1.6797974705696106E-2</v>
      </c>
      <c r="AB101" s="597">
        <f t="shared" si="3"/>
        <v>3.2363459467887878E-8</v>
      </c>
      <c r="AC101" s="597">
        <f t="shared" si="4"/>
        <v>1.6763806343078613E-8</v>
      </c>
      <c r="AD101" s="597">
        <f t="shared" si="5"/>
        <v>1.5599653124809265E-8</v>
      </c>
      <c r="AF101" s="599"/>
    </row>
    <row r="102" spans="1:32" x14ac:dyDescent="0.2">
      <c r="A102" s="137">
        <v>2005</v>
      </c>
      <c r="B102" s="135">
        <f>1-TA2b!B102</f>
        <v>0.56193125247955322</v>
      </c>
      <c r="C102" s="411">
        <f>compoprinc!BW94</f>
        <v>1.5048161149024963E-2</v>
      </c>
      <c r="D102" s="411">
        <f>compoprinc!BX94</f>
        <v>-1.1826154892332852E-2</v>
      </c>
      <c r="E102" s="411">
        <f>compoprinc!BY94</f>
        <v>1.8568797037005424E-2</v>
      </c>
      <c r="F102" s="411">
        <f>compoprinc!BZ94</f>
        <v>7.5915176421403885E-3</v>
      </c>
      <c r="G102" s="411">
        <f>compoprinc!CA94</f>
        <v>6.681770458817482E-2</v>
      </c>
      <c r="H102" s="411">
        <f>compoprinc!CB94</f>
        <v>0.44235719740390778</v>
      </c>
      <c r="I102" s="412">
        <f>compoprinc!CC94</f>
        <v>2.3373983800411224E-2</v>
      </c>
      <c r="J102" s="170">
        <f>compoprinc!BN94</f>
        <v>0.12425541877746582</v>
      </c>
      <c r="K102" s="136">
        <f>compoprinc!BO94</f>
        <v>2.876870334148407E-3</v>
      </c>
      <c r="L102" s="136">
        <f>compoprinc!BP94</f>
        <v>-7.207503542304039E-3</v>
      </c>
      <c r="M102" s="136">
        <f>compoprinc!BQ94</f>
        <v>6.1322487890720367E-3</v>
      </c>
      <c r="N102" s="136">
        <f>compoprinc!BR94</f>
        <v>2.2261794656515121E-3</v>
      </c>
      <c r="O102" s="136">
        <f>compoprinc!BS94</f>
        <v>1.6021691262722015E-2</v>
      </c>
      <c r="P102" s="136">
        <f>compoprinc!BT94</f>
        <v>9.6718668937683105E-2</v>
      </c>
      <c r="Q102" s="136">
        <f>compoprinc!BU94</f>
        <v>7.487226277589798E-3</v>
      </c>
      <c r="R102" s="106">
        <f>compoprinc!CD94</f>
        <v>0.4376758337020874</v>
      </c>
      <c r="S102" s="105">
        <f>compoprinc!CE94</f>
        <v>1.2171290814876556E-2</v>
      </c>
      <c r="T102" s="105">
        <f>compoprinc!CF94</f>
        <v>-4.6186513500288129E-3</v>
      </c>
      <c r="U102" s="105">
        <f>compoprinc!CG94</f>
        <v>1.2436548247933388E-2</v>
      </c>
      <c r="V102" s="105">
        <f>compoprinc!CH94</f>
        <v>5.3653381764888763E-3</v>
      </c>
      <c r="W102" s="105">
        <f>compoprinc!CI94</f>
        <v>5.0796013325452805E-2</v>
      </c>
      <c r="X102" s="105">
        <f>compoprinc!CJ94</f>
        <v>0.34563852846622467</v>
      </c>
      <c r="Y102" s="134">
        <f>compoprinc!CK94</f>
        <v>1.5886757522821426E-2</v>
      </c>
      <c r="AB102" s="597">
        <f t="shared" si="3"/>
        <v>4.5751221477985382E-8</v>
      </c>
      <c r="AC102" s="597">
        <f t="shared" si="4"/>
        <v>3.7252902984619141E-8</v>
      </c>
      <c r="AD102" s="597">
        <f t="shared" si="5"/>
        <v>8.4983184933662415E-9</v>
      </c>
      <c r="AF102" s="599"/>
    </row>
    <row r="103" spans="1:32" x14ac:dyDescent="0.2">
      <c r="A103" s="137">
        <v>2006</v>
      </c>
      <c r="B103" s="135">
        <f>1-TA2b!B103</f>
        <v>0.55551427602767944</v>
      </c>
      <c r="C103" s="411">
        <f>compoprinc!BW95</f>
        <v>1.4979980885982513E-2</v>
      </c>
      <c r="D103" s="411">
        <f>compoprinc!BX95</f>
        <v>-1.1133554391562939E-2</v>
      </c>
      <c r="E103" s="411">
        <f>compoprinc!BY95</f>
        <v>1.5273976139724255E-2</v>
      </c>
      <c r="F103" s="411">
        <f>compoprinc!BZ95</f>
        <v>7.6253209263086319E-3</v>
      </c>
      <c r="G103" s="411">
        <f>compoprinc!CA95</f>
        <v>6.7752551287412643E-2</v>
      </c>
      <c r="H103" s="411">
        <f>compoprinc!CB95</f>
        <v>0.43725621700286865</v>
      </c>
      <c r="I103" s="412">
        <f>compoprinc!CC95</f>
        <v>2.3759782314300537E-2</v>
      </c>
      <c r="J103" s="170">
        <f>compoprinc!BN95</f>
        <v>0.12288534641265869</v>
      </c>
      <c r="K103" s="136">
        <f>compoprinc!BO95</f>
        <v>2.9225125908851624E-3</v>
      </c>
      <c r="L103" s="136">
        <f>compoprinc!BP95</f>
        <v>-7.1637546643614769E-3</v>
      </c>
      <c r="M103" s="136">
        <f>compoprinc!BQ95</f>
        <v>5.3936634212732315E-3</v>
      </c>
      <c r="N103" s="136">
        <f>compoprinc!BR95</f>
        <v>2.3099388927221298E-3</v>
      </c>
      <c r="O103" s="136">
        <f>compoprinc!BS95</f>
        <v>1.6041651368141174E-2</v>
      </c>
      <c r="P103" s="136">
        <f>compoprinc!BT95</f>
        <v>9.5535159111022949E-2</v>
      </c>
      <c r="Q103" s="136">
        <f>compoprinc!BU95</f>
        <v>7.8461878001689911E-3</v>
      </c>
      <c r="R103" s="106">
        <f>compoprinc!CD95</f>
        <v>0.43262892961502075</v>
      </c>
      <c r="S103" s="105">
        <f>compoprinc!CE95</f>
        <v>1.2057468295097351E-2</v>
      </c>
      <c r="T103" s="105">
        <f>compoprinc!CF95</f>
        <v>-3.9697997272014618E-3</v>
      </c>
      <c r="U103" s="105">
        <f>compoprinc!CG95</f>
        <v>9.8803127184510231E-3</v>
      </c>
      <c r="V103" s="105">
        <f>compoprinc!CH95</f>
        <v>5.3153820335865021E-3</v>
      </c>
      <c r="W103" s="105">
        <f>compoprinc!CI95</f>
        <v>5.1710899919271469E-2</v>
      </c>
      <c r="X103" s="105">
        <f>compoprinc!CJ95</f>
        <v>0.3417210578918457</v>
      </c>
      <c r="Y103" s="134">
        <f>compoprinc!CK95</f>
        <v>1.5913594514131546E-2</v>
      </c>
      <c r="AB103" s="597">
        <f t="shared" si="3"/>
        <v>1.862645149230957E-9</v>
      </c>
      <c r="AC103" s="597">
        <f t="shared" si="4"/>
        <v>-1.2107193470001221E-8</v>
      </c>
      <c r="AD103" s="597">
        <f t="shared" si="5"/>
        <v>1.3969838619232178E-8</v>
      </c>
      <c r="AF103" s="599"/>
    </row>
    <row r="104" spans="1:32" x14ac:dyDescent="0.2">
      <c r="A104" s="137">
        <v>2007</v>
      </c>
      <c r="B104" s="135">
        <f>1-TA2b!B104</f>
        <v>0.55814835429191589</v>
      </c>
      <c r="C104" s="411">
        <f>compoprinc!BW96</f>
        <v>1.4479756355285645E-2</v>
      </c>
      <c r="D104" s="411">
        <f>compoprinc!BX96</f>
        <v>-1.205395336728543E-2</v>
      </c>
      <c r="E104" s="411">
        <f>compoprinc!BY96</f>
        <v>1.5856575220823288E-2</v>
      </c>
      <c r="F104" s="411">
        <f>compoprinc!BZ96</f>
        <v>7.2209145873785019E-3</v>
      </c>
      <c r="G104" s="411">
        <f>compoprinc!CA96</f>
        <v>6.7065410315990448E-2</v>
      </c>
      <c r="H104" s="411">
        <f>compoprinc!CB96</f>
        <v>0.44348801672458649</v>
      </c>
      <c r="I104" s="412">
        <f>compoprinc!CC96</f>
        <v>2.2091615945100784E-2</v>
      </c>
      <c r="J104" s="170">
        <f>compoprinc!BN96</f>
        <v>0.12611848115921021</v>
      </c>
      <c r="K104" s="136">
        <f>compoprinc!BO96</f>
        <v>2.762235701084137E-3</v>
      </c>
      <c r="L104" s="136">
        <f>compoprinc!BP96</f>
        <v>-7.9355086199939251E-3</v>
      </c>
      <c r="M104" s="136">
        <f>compoprinc!BQ96</f>
        <v>5.8360137045383453E-3</v>
      </c>
      <c r="N104" s="136">
        <f>compoprinc!BR96</f>
        <v>2.411307767033577E-3</v>
      </c>
      <c r="O104" s="136">
        <f>compoprinc!BS96</f>
        <v>1.6514599323272705E-2</v>
      </c>
      <c r="P104" s="136">
        <f>compoprinc!BT96</f>
        <v>9.8406076431274414E-2</v>
      </c>
      <c r="Q104" s="136">
        <f>compoprinc!BU96</f>
        <v>8.1237293779850006E-3</v>
      </c>
      <c r="R104" s="106">
        <f>compoprinc!CD96</f>
        <v>0.43202987313270569</v>
      </c>
      <c r="S104" s="105">
        <f>compoprinc!CE96</f>
        <v>1.1717520654201508E-2</v>
      </c>
      <c r="T104" s="105">
        <f>compoprinc!CF96</f>
        <v>-4.1184447472915053E-3</v>
      </c>
      <c r="U104" s="105">
        <f>compoprinc!CG96</f>
        <v>1.0020561516284943E-2</v>
      </c>
      <c r="V104" s="105">
        <f>compoprinc!CH96</f>
        <v>4.8096068203449249E-3</v>
      </c>
      <c r="W104" s="105">
        <f>compoprinc!CI96</f>
        <v>5.0550810992717743E-2</v>
      </c>
      <c r="X104" s="105">
        <f>compoprinc!CJ96</f>
        <v>0.34508194029331207</v>
      </c>
      <c r="Y104" s="134">
        <f>compoprinc!CK96</f>
        <v>1.3967886567115784E-2</v>
      </c>
      <c r="AB104" s="597">
        <f t="shared" si="3"/>
        <v>1.8510036170482635E-8</v>
      </c>
      <c r="AC104" s="597">
        <f t="shared" si="4"/>
        <v>2.7474015951156616E-8</v>
      </c>
      <c r="AD104" s="597">
        <f t="shared" si="5"/>
        <v>-8.9639797806739807E-9</v>
      </c>
      <c r="AF104" s="599"/>
    </row>
    <row r="105" spans="1:32" x14ac:dyDescent="0.2">
      <c r="A105" s="137">
        <v>2008</v>
      </c>
      <c r="B105" s="135">
        <f>1-TA2b!B105</f>
        <v>0.55955123901367188</v>
      </c>
      <c r="C105" s="411">
        <f>compoprinc!BW97</f>
        <v>1.1672407388687134E-2</v>
      </c>
      <c r="D105" s="411">
        <f>compoprinc!BX97</f>
        <v>-9.6079742070287466E-3</v>
      </c>
      <c r="E105" s="411">
        <f>compoprinc!BY97</f>
        <v>1.9991385750472546E-2</v>
      </c>
      <c r="F105" s="411">
        <f>compoprinc!BZ97</f>
        <v>6.8524815142154694E-3</v>
      </c>
      <c r="G105" s="411">
        <f>compoprinc!CA97</f>
        <v>6.3391968607902527E-2</v>
      </c>
      <c r="H105" s="411">
        <f>compoprinc!CB97</f>
        <v>0.44721680879592896</v>
      </c>
      <c r="I105" s="412">
        <f>compoprinc!CC97</f>
        <v>2.0034205168485641E-2</v>
      </c>
      <c r="J105" s="170">
        <f>compoprinc!BN97</f>
        <v>0.1222226619720459</v>
      </c>
      <c r="K105" s="136">
        <f>compoprinc!BO97</f>
        <v>2.2433474659919739E-3</v>
      </c>
      <c r="L105" s="136">
        <f>compoprinc!BP97</f>
        <v>-7.5479913502931595E-3</v>
      </c>
      <c r="M105" s="136">
        <f>compoprinc!BQ97</f>
        <v>7.1196630597114563E-3</v>
      </c>
      <c r="N105" s="136">
        <f>compoprinc!BR97</f>
        <v>2.3117680102586746E-3</v>
      </c>
      <c r="O105" s="136">
        <f>compoprinc!BS97</f>
        <v>1.6140446066856384E-2</v>
      </c>
      <c r="P105" s="136">
        <f>compoprinc!BT97</f>
        <v>9.4494640827178955E-2</v>
      </c>
      <c r="Q105" s="136">
        <f>compoprinc!BU97</f>
        <v>7.4608325958251953E-3</v>
      </c>
      <c r="R105" s="106">
        <f>compoprinc!CD97</f>
        <v>0.43732857704162598</v>
      </c>
      <c r="S105" s="105">
        <f>compoprinc!CE97</f>
        <v>9.4290599226951599E-3</v>
      </c>
      <c r="T105" s="105">
        <f>compoprinc!CF97</f>
        <v>-2.0599828567355871E-3</v>
      </c>
      <c r="U105" s="105">
        <f>compoprinc!CG97</f>
        <v>1.2871722690761089E-2</v>
      </c>
      <c r="V105" s="105">
        <f>compoprinc!CH97</f>
        <v>4.5407135039567947E-3</v>
      </c>
      <c r="W105" s="105">
        <f>compoprinc!CI97</f>
        <v>4.7251522541046143E-2</v>
      </c>
      <c r="X105" s="105">
        <f>compoprinc!CJ97</f>
        <v>0.35272216796875</v>
      </c>
      <c r="Y105" s="134">
        <f>compoprinc!CK97</f>
        <v>1.2573372572660446E-2</v>
      </c>
      <c r="AB105" s="597">
        <f t="shared" si="3"/>
        <v>-4.400499165058136E-8</v>
      </c>
      <c r="AC105" s="597">
        <f t="shared" si="4"/>
        <v>-4.4703483581542969E-8</v>
      </c>
      <c r="AD105" s="597">
        <f t="shared" si="5"/>
        <v>6.9849193096160889E-10</v>
      </c>
      <c r="AF105" s="599"/>
    </row>
    <row r="106" spans="1:32" x14ac:dyDescent="0.2">
      <c r="A106" s="141">
        <v>2009</v>
      </c>
      <c r="B106" s="139">
        <f>1-TA2b!B106</f>
        <v>0.56421560049057007</v>
      </c>
      <c r="C106" s="513">
        <f>compoprinc!BW98</f>
        <v>1.364072784781456E-2</v>
      </c>
      <c r="D106" s="513">
        <f>compoprinc!BX98</f>
        <v>-7.858628174290061E-3</v>
      </c>
      <c r="E106" s="513">
        <f>compoprinc!BY98</f>
        <v>2.5444853119552135E-2</v>
      </c>
      <c r="F106" s="513">
        <f>compoprinc!BZ98</f>
        <v>6.9698542356491089E-3</v>
      </c>
      <c r="G106" s="513">
        <f>compoprinc!CA98</f>
        <v>6.6935058683156967E-2</v>
      </c>
      <c r="H106" s="513">
        <f>compoprinc!CB98</f>
        <v>0.43884651362895966</v>
      </c>
      <c r="I106" s="514">
        <f>compoprinc!CC98</f>
        <v>2.0237233489751816E-2</v>
      </c>
      <c r="J106" s="171">
        <f>compoprinc!BN98</f>
        <v>0.11687695980072021</v>
      </c>
      <c r="K106" s="108">
        <f>compoprinc!BO98</f>
        <v>2.6043802499771118E-3</v>
      </c>
      <c r="L106" s="108">
        <f>compoprinc!BP98</f>
        <v>-6.8771126680076122E-3</v>
      </c>
      <c r="M106" s="108">
        <f>compoprinc!BQ98</f>
        <v>8.2544181495904922E-3</v>
      </c>
      <c r="N106" s="108">
        <f>compoprinc!BR98</f>
        <v>2.380983904004097E-3</v>
      </c>
      <c r="O106" s="108">
        <f>compoprinc!BS98</f>
        <v>1.6195565462112427E-2</v>
      </c>
      <c r="P106" s="108">
        <f>compoprinc!BT98</f>
        <v>8.6735963821411133E-2</v>
      </c>
      <c r="Q106" s="108">
        <f>compoprinc!BU98</f>
        <v>7.5827836990356445E-3</v>
      </c>
      <c r="R106" s="109">
        <f>compoprinc!CD98</f>
        <v>0.44733864068984985</v>
      </c>
      <c r="S106" s="108">
        <f>compoprinc!CE98</f>
        <v>1.1036347597837448E-2</v>
      </c>
      <c r="T106" s="108">
        <f>compoprinc!CF98</f>
        <v>-9.8151550628244877E-4</v>
      </c>
      <c r="U106" s="108">
        <f>compoprinc!CG98</f>
        <v>1.7190434969961643E-2</v>
      </c>
      <c r="V106" s="108">
        <f>compoprinc!CH98</f>
        <v>4.5888703316450119E-3</v>
      </c>
      <c r="W106" s="108">
        <f>compoprinc!CI98</f>
        <v>5.073949322104454E-2</v>
      </c>
      <c r="X106" s="108">
        <f>compoprinc!CJ98</f>
        <v>0.35211054980754852</v>
      </c>
      <c r="Y106" s="138">
        <f>compoprinc!CK98</f>
        <v>1.2654449790716171E-2</v>
      </c>
      <c r="AB106" s="597">
        <f t="shared" si="3"/>
        <v>-1.234002411365509E-8</v>
      </c>
      <c r="AC106" s="597">
        <f t="shared" si="4"/>
        <v>-2.2817403078079224E-8</v>
      </c>
      <c r="AD106" s="597">
        <f t="shared" si="5"/>
        <v>1.0477378964424133E-8</v>
      </c>
      <c r="AF106" s="599"/>
    </row>
    <row r="107" spans="1:32" x14ac:dyDescent="0.2">
      <c r="A107" s="137">
        <v>2010</v>
      </c>
      <c r="B107" s="135">
        <f>1-TA2b!B107</f>
        <v>0.55316191911697388</v>
      </c>
      <c r="C107" s="515">
        <f>compoprinc!BW99</f>
        <v>1.4800556004047394E-2</v>
      </c>
      <c r="D107" s="515">
        <f>compoprinc!BX99</f>
        <v>-8.7972101755440235E-3</v>
      </c>
      <c r="E107" s="515">
        <f>compoprinc!BY99</f>
        <v>2.8605497442185879E-2</v>
      </c>
      <c r="F107" s="515">
        <f>compoprinc!BZ99</f>
        <v>7.4120834469795227E-3</v>
      </c>
      <c r="G107" s="515">
        <f>compoprinc!CA99</f>
        <v>6.78437240421772E-2</v>
      </c>
      <c r="H107" s="515">
        <f>compoprinc!CB99</f>
        <v>0.42044547200202942</v>
      </c>
      <c r="I107" s="516">
        <f>compoprinc!CC99</f>
        <v>2.2851768881082535E-2</v>
      </c>
      <c r="J107" s="170">
        <f>compoprinc!BN99</f>
        <v>0.11463451385498047</v>
      </c>
      <c r="K107" s="105">
        <f>compoprinc!BO99</f>
        <v>2.5779828429222107E-3</v>
      </c>
      <c r="L107" s="105">
        <f>compoprinc!BP99</f>
        <v>-7.0271531585603952E-3</v>
      </c>
      <c r="M107" s="105">
        <f>compoprinc!BQ99</f>
        <v>8.940303698182106E-3</v>
      </c>
      <c r="N107" s="105">
        <f>compoprinc!BR99</f>
        <v>2.2711679339408875E-3</v>
      </c>
      <c r="O107" s="105">
        <f>compoprinc!BS99</f>
        <v>1.5969626605510712E-2</v>
      </c>
      <c r="P107" s="105">
        <f>compoprinc!BT99</f>
        <v>8.4127962589263916E-2</v>
      </c>
      <c r="Q107" s="105">
        <f>compoprinc!BU99</f>
        <v>7.7745839953422546E-3</v>
      </c>
      <c r="R107" s="106">
        <f>compoprinc!CD99</f>
        <v>0.43852740526199341</v>
      </c>
      <c r="S107" s="105">
        <f>compoprinc!CE99</f>
        <v>1.2222573161125183E-2</v>
      </c>
      <c r="T107" s="105">
        <f>compoprinc!CF99</f>
        <v>-1.7700570169836283E-3</v>
      </c>
      <c r="U107" s="105">
        <f>compoprinc!CG99</f>
        <v>1.9665193744003773E-2</v>
      </c>
      <c r="V107" s="105">
        <f>compoprinc!CH99</f>
        <v>5.1409155130386353E-3</v>
      </c>
      <c r="W107" s="105">
        <f>compoprinc!CI99</f>
        <v>5.1874097436666489E-2</v>
      </c>
      <c r="X107" s="105">
        <f>compoprinc!CJ99</f>
        <v>0.3363175094127655</v>
      </c>
      <c r="Y107" s="134">
        <f>compoprinc!CK99</f>
        <v>1.507718488574028E-2</v>
      </c>
      <c r="AB107" s="597">
        <f t="shared" si="3"/>
        <v>2.7474015951156616E-8</v>
      </c>
      <c r="AC107" s="597">
        <f t="shared" si="4"/>
        <v>3.9348378777503967E-8</v>
      </c>
      <c r="AD107" s="597">
        <f t="shared" si="5"/>
        <v>-1.1874362826347351E-8</v>
      </c>
      <c r="AF107" s="599"/>
    </row>
    <row r="108" spans="1:32" x14ac:dyDescent="0.2">
      <c r="A108" s="137">
        <v>2011</v>
      </c>
      <c r="B108" s="135">
        <f>1-TA2b!B108</f>
        <v>0.54818427562713623</v>
      </c>
      <c r="C108" s="515">
        <f>compoprinc!BW100</f>
        <v>1.4843359589576721E-2</v>
      </c>
      <c r="D108" s="515">
        <f>compoprinc!BX100</f>
        <v>-1.049916516058147E-2</v>
      </c>
      <c r="E108" s="515">
        <f>compoprinc!BY100</f>
        <v>2.9949910007417202E-2</v>
      </c>
      <c r="F108" s="515">
        <f>compoprinc!BZ100</f>
        <v>7.5763408094644547E-3</v>
      </c>
      <c r="G108" s="515">
        <f>compoprinc!CA100</f>
        <v>6.7018020898103714E-2</v>
      </c>
      <c r="H108" s="515">
        <f>compoprinc!CB100</f>
        <v>0.41609528660774231</v>
      </c>
      <c r="I108" s="516">
        <f>compoprinc!CC100</f>
        <v>2.3200530558824539E-2</v>
      </c>
      <c r="J108" s="170">
        <f>compoprinc!BN100</f>
        <v>0.11253094673156738</v>
      </c>
      <c r="K108" s="105">
        <f>compoprinc!BO100</f>
        <v>2.7511343359947205E-3</v>
      </c>
      <c r="L108" s="105">
        <f>compoprinc!BP100</f>
        <v>-7.409852696582675E-3</v>
      </c>
      <c r="M108" s="105">
        <f>compoprinc!BQ100</f>
        <v>9.0832263231277466E-3</v>
      </c>
      <c r="N108" s="105">
        <f>compoprinc!BR100</f>
        <v>2.2421441972255707E-3</v>
      </c>
      <c r="O108" s="105">
        <f>compoprinc!BS100</f>
        <v>1.6173712909221649E-2</v>
      </c>
      <c r="P108" s="105">
        <f>compoprinc!BT100</f>
        <v>8.2014322280883789E-2</v>
      </c>
      <c r="Q108" s="105">
        <f>compoprinc!BU100</f>
        <v>7.6762847602367401E-3</v>
      </c>
      <c r="R108" s="106">
        <f>compoprinc!CD100</f>
        <v>0.43565332889556885</v>
      </c>
      <c r="S108" s="105">
        <f>compoprinc!CE100</f>
        <v>1.2092225253582001E-2</v>
      </c>
      <c r="T108" s="105">
        <f>compoprinc!CF100</f>
        <v>-3.0893124639987946E-3</v>
      </c>
      <c r="U108" s="105">
        <f>compoprinc!CG100</f>
        <v>2.0866683684289455E-2</v>
      </c>
      <c r="V108" s="105">
        <f>compoprinc!CH100</f>
        <v>5.334196612238884E-3</v>
      </c>
      <c r="W108" s="105">
        <f>compoprinc!CI100</f>
        <v>5.0844307988882065E-2</v>
      </c>
      <c r="X108" s="105">
        <f>compoprinc!CJ100</f>
        <v>0.33408096432685852</v>
      </c>
      <c r="Y108" s="134">
        <f>compoprinc!CK100</f>
        <v>1.5524245798587799E-2</v>
      </c>
      <c r="AB108" s="597">
        <f t="shared" si="3"/>
        <v>-7.6834112405776978E-9</v>
      </c>
      <c r="AC108" s="597">
        <f t="shared" si="4"/>
        <v>-2.537854015827179E-8</v>
      </c>
      <c r="AD108" s="597">
        <f t="shared" si="5"/>
        <v>1.7695128917694092E-8</v>
      </c>
      <c r="AF108" s="599"/>
    </row>
    <row r="109" spans="1:32" x14ac:dyDescent="0.2">
      <c r="A109" s="137">
        <v>2012</v>
      </c>
      <c r="B109" s="135">
        <f>1-TA2b!B109</f>
        <v>0.53609517216682434</v>
      </c>
      <c r="C109" s="515">
        <f>compoprinc!BW101</f>
        <v>1.2353330850601196E-2</v>
      </c>
      <c r="D109" s="515">
        <f>compoprinc!BX101</f>
        <v>-8.9814260136336088E-3</v>
      </c>
      <c r="E109" s="515">
        <f>compoprinc!BY101</f>
        <v>3.0385136604309082E-2</v>
      </c>
      <c r="F109" s="515">
        <f>compoprinc!BZ101</f>
        <v>7.453039288520813E-3</v>
      </c>
      <c r="G109" s="515">
        <f>compoprinc!CA101</f>
        <v>6.4019247889518738E-2</v>
      </c>
      <c r="H109" s="515">
        <f>compoprinc!CB101</f>
        <v>0.40801414847373962</v>
      </c>
      <c r="I109" s="516">
        <f>compoprinc!CC101</f>
        <v>2.2851627320051193E-2</v>
      </c>
      <c r="J109" s="170">
        <f>compoprinc!BN101</f>
        <v>0.10969048738479614</v>
      </c>
      <c r="K109" s="105">
        <f>compoprinc!BO101</f>
        <v>2.2259876132011414E-3</v>
      </c>
      <c r="L109" s="105">
        <f>compoprinc!BP101</f>
        <v>-6.5153189934790134E-3</v>
      </c>
      <c r="M109" s="105">
        <f>compoprinc!BQ101</f>
        <v>8.7404791265726089E-3</v>
      </c>
      <c r="N109" s="105">
        <f>compoprinc!BR101</f>
        <v>2.2136680781841278E-3</v>
      </c>
      <c r="O109" s="105">
        <f>compoprinc!BS101</f>
        <v>1.5174560248851776E-2</v>
      </c>
      <c r="P109" s="105">
        <f>compoprinc!BT101</f>
        <v>8.0291748046875E-2</v>
      </c>
      <c r="Q109" s="105">
        <f>compoprinc!BU101</f>
        <v>7.5592994689941406E-3</v>
      </c>
      <c r="R109" s="106">
        <f>compoprinc!CD101</f>
        <v>0.4264046847820282</v>
      </c>
      <c r="S109" s="105">
        <f>compoprinc!CE101</f>
        <v>1.0127343237400055E-2</v>
      </c>
      <c r="T109" s="105">
        <f>compoprinc!CF101</f>
        <v>-2.4661070201545954E-3</v>
      </c>
      <c r="U109" s="105">
        <f>compoprinc!CG101</f>
        <v>2.1644657477736473E-2</v>
      </c>
      <c r="V109" s="105">
        <f>compoprinc!CH101</f>
        <v>5.2393712103366852E-3</v>
      </c>
      <c r="W109" s="105">
        <f>compoprinc!CI101</f>
        <v>4.8844687640666962E-2</v>
      </c>
      <c r="X109" s="105">
        <f>compoprinc!CJ101</f>
        <v>0.32772240042686462</v>
      </c>
      <c r="Y109" s="134">
        <f>compoprinc!CK101</f>
        <v>1.5292327851057053E-2</v>
      </c>
      <c r="AB109" s="597">
        <f t="shared" si="3"/>
        <v>6.7753717303276062E-8</v>
      </c>
      <c r="AC109" s="597">
        <f t="shared" si="4"/>
        <v>6.3795596361160278E-8</v>
      </c>
      <c r="AD109" s="597">
        <f t="shared" si="5"/>
        <v>3.9581209421157837E-9</v>
      </c>
      <c r="AF109" s="599"/>
    </row>
    <row r="110" spans="1:32" x14ac:dyDescent="0.2">
      <c r="A110" s="137">
        <v>2013</v>
      </c>
      <c r="B110" s="135">
        <f>1-TA2b!B110</f>
        <v>0.54330220818519592</v>
      </c>
      <c r="C110" s="515">
        <f>compoprinc!BW102</f>
        <v>1.316668838262558E-2</v>
      </c>
      <c r="D110" s="515">
        <f>compoprinc!BX102</f>
        <v>-4.128854488953948E-3</v>
      </c>
      <c r="E110" s="515">
        <f>compoprinc!BY102</f>
        <v>3.1625431962311268E-2</v>
      </c>
      <c r="F110" s="515">
        <f>compoprinc!BZ102</f>
        <v>7.4001997709274292E-3</v>
      </c>
      <c r="G110" s="515">
        <f>compoprinc!CA102</f>
        <v>5.988648533821106E-2</v>
      </c>
      <c r="H110" s="515">
        <f>compoprinc!CB102</f>
        <v>0.41238676011562347</v>
      </c>
      <c r="I110" s="516">
        <f>compoprinc!CC102</f>
        <v>2.2965434938669205E-2</v>
      </c>
      <c r="J110" s="170">
        <f>compoprinc!BN102</f>
        <v>0.11145311594009399</v>
      </c>
      <c r="K110" s="105">
        <f>compoprinc!BO102</f>
        <v>2.2993236780166626E-3</v>
      </c>
      <c r="L110" s="105">
        <f>compoprinc!BP102</f>
        <v>-4.4438375625759363E-3</v>
      </c>
      <c r="M110" s="105">
        <f>compoprinc!BQ102</f>
        <v>8.8088549673557281E-3</v>
      </c>
      <c r="N110" s="105">
        <f>compoprinc!BR102</f>
        <v>2.2275783121585846E-3</v>
      </c>
      <c r="O110" s="105">
        <f>compoprinc!BS102</f>
        <v>1.3208650052547455E-2</v>
      </c>
      <c r="P110" s="105">
        <f>compoprinc!BT102</f>
        <v>8.1604957580566406E-2</v>
      </c>
      <c r="Q110" s="105">
        <f>compoprinc!BU102</f>
        <v>7.7474862337112427E-3</v>
      </c>
      <c r="R110" s="106">
        <f>compoprinc!CD102</f>
        <v>0.43184909224510193</v>
      </c>
      <c r="S110" s="105">
        <f>compoprinc!CE102</f>
        <v>1.0867364704608917E-2</v>
      </c>
      <c r="T110" s="105">
        <f>compoprinc!CF102</f>
        <v>3.149830736219883E-4</v>
      </c>
      <c r="U110" s="105">
        <f>compoprinc!CG102</f>
        <v>2.281657699495554E-2</v>
      </c>
      <c r="V110" s="105">
        <f>compoprinc!CH102</f>
        <v>5.1726214587688446E-3</v>
      </c>
      <c r="W110" s="105">
        <f>compoprinc!CI102</f>
        <v>4.6677835285663605E-2</v>
      </c>
      <c r="X110" s="105">
        <f>compoprinc!CJ102</f>
        <v>0.33078180253505707</v>
      </c>
      <c r="Y110" s="134">
        <f>compoprinc!CK102</f>
        <v>1.5217948704957962E-2</v>
      </c>
      <c r="AB110" s="597">
        <f t="shared" si="3"/>
        <v>6.2165781855583191E-8</v>
      </c>
      <c r="AC110" s="597">
        <f t="shared" si="4"/>
        <v>1.0267831385135651E-7</v>
      </c>
      <c r="AD110" s="597">
        <f t="shared" si="5"/>
        <v>-4.0512531995773315E-8</v>
      </c>
      <c r="AF110" s="599"/>
    </row>
    <row r="111" spans="1:32" x14ac:dyDescent="0.2">
      <c r="A111" s="137">
        <v>2014</v>
      </c>
      <c r="B111" s="135">
        <f>1-TA2b!B111</f>
        <v>0.53798452019691467</v>
      </c>
      <c r="C111" s="515">
        <f>compoprinc!BW103</f>
        <v>1.3649590313434601E-2</v>
      </c>
      <c r="D111" s="515">
        <f>compoprinc!BX103</f>
        <v>-8.0031781690195203E-3</v>
      </c>
      <c r="E111" s="515">
        <f>compoprinc!BY103</f>
        <v>3.0933055095374584E-2</v>
      </c>
      <c r="F111" s="515">
        <f>compoprinc!BZ103</f>
        <v>7.2811879217624664E-3</v>
      </c>
      <c r="G111" s="515">
        <f>compoprinc!CA103</f>
        <v>6.1051793396472931E-2</v>
      </c>
      <c r="H111" s="515">
        <f>compoprinc!CB103</f>
        <v>0.41021141409873962</v>
      </c>
      <c r="I111" s="516">
        <f>compoprinc!CC103</f>
        <v>2.286069467663765E-2</v>
      </c>
      <c r="J111" s="170">
        <f>compoprinc!BN103</f>
        <v>0.10961169004440308</v>
      </c>
      <c r="K111" s="105">
        <f>compoprinc!BO103</f>
        <v>2.279624342918396E-3</v>
      </c>
      <c r="L111" s="105">
        <f>compoprinc!BP103</f>
        <v>-5.8510235976427794E-3</v>
      </c>
      <c r="M111" s="105">
        <f>compoprinc!BQ103</f>
        <v>8.5179079324007034E-3</v>
      </c>
      <c r="N111" s="105">
        <f>compoprinc!BR103</f>
        <v>2.164594829082489E-3</v>
      </c>
      <c r="O111" s="105">
        <f>compoprinc!BS103</f>
        <v>1.318155974149704E-2</v>
      </c>
      <c r="P111" s="105">
        <f>compoprinc!BT103</f>
        <v>8.1771135330200195E-2</v>
      </c>
      <c r="Q111" s="105">
        <f>compoprinc!BU103</f>
        <v>7.5479596853256226E-3</v>
      </c>
      <c r="R111" s="106">
        <f>compoprinc!CD103</f>
        <v>0.4283728301525116</v>
      </c>
      <c r="S111" s="105">
        <f>compoprinc!CE103</f>
        <v>1.1369965970516205E-2</v>
      </c>
      <c r="T111" s="105">
        <f>compoprinc!CF103</f>
        <v>-2.1521545713767409E-3</v>
      </c>
      <c r="U111" s="105">
        <f>compoprinc!CG103</f>
        <v>2.2415147162973881E-2</v>
      </c>
      <c r="V111" s="105">
        <f>compoprinc!CH103</f>
        <v>5.1165930926799774E-3</v>
      </c>
      <c r="W111" s="105">
        <f>compoprinc!CI103</f>
        <v>4.7870233654975891E-2</v>
      </c>
      <c r="X111" s="105">
        <f>compoprinc!CJ103</f>
        <v>0.32844027876853943</v>
      </c>
      <c r="Y111" s="134">
        <f>compoprinc!CK103</f>
        <v>1.5312734991312027E-2</v>
      </c>
      <c r="AB111" s="597">
        <f t="shared" ref="AB111:AB116" si="6">B111-SUM(C111:I111)</f>
        <v>-3.7136487662792206E-8</v>
      </c>
      <c r="AC111" s="597">
        <f t="shared" ref="AC111:AC116" si="7">J111-SUM(K111:Q111)</f>
        <v>-6.8219378590583801E-8</v>
      </c>
      <c r="AD111" s="597">
        <f t="shared" ref="AD111:AD116" si="8">R111-SUM(S111:Y111)</f>
        <v>3.1082890927791595E-8</v>
      </c>
    </row>
    <row r="112" spans="1:32" x14ac:dyDescent="0.2">
      <c r="A112" s="137">
        <v>2015</v>
      </c>
      <c r="B112" s="135">
        <f>1-TA2b!B112</f>
        <v>0.53740647435188293</v>
      </c>
      <c r="C112" s="515">
        <f>compoprinc!BW104</f>
        <v>1.2923456728458405E-2</v>
      </c>
      <c r="D112" s="515">
        <f>compoprinc!BX104</f>
        <v>-7.8241649316623807E-3</v>
      </c>
      <c r="E112" s="515">
        <f>compoprinc!BY104</f>
        <v>3.072164673358202E-2</v>
      </c>
      <c r="F112" s="515">
        <f>compoprinc!BZ104</f>
        <v>7.2057228535413742E-3</v>
      </c>
      <c r="G112" s="515">
        <f>compoprinc!CA104</f>
        <v>5.881066620349884E-2</v>
      </c>
      <c r="H112" s="515">
        <f>compoprinc!CB104</f>
        <v>0.41319295763969421</v>
      </c>
      <c r="I112" s="516">
        <f>compoprinc!CC104</f>
        <v>2.2376149892807007E-2</v>
      </c>
      <c r="J112" s="170">
        <f>compoprinc!BN104</f>
        <v>0.10985869169235229</v>
      </c>
      <c r="K112" s="105">
        <f>compoprinc!BO104</f>
        <v>2.160876989364624E-3</v>
      </c>
      <c r="L112" s="105">
        <f>compoprinc!BP104</f>
        <v>-5.984448129311204E-3</v>
      </c>
      <c r="M112" s="105">
        <f>compoprinc!BQ104</f>
        <v>8.5401739925146103E-3</v>
      </c>
      <c r="N112" s="105">
        <f>compoprinc!BR104</f>
        <v>2.3497827351093292E-3</v>
      </c>
      <c r="O112" s="105">
        <f>compoprinc!BS104</f>
        <v>1.3337984681129456E-2</v>
      </c>
      <c r="P112" s="105">
        <f>compoprinc!BT104</f>
        <v>8.1293463706970215E-2</v>
      </c>
      <c r="Q112" s="105">
        <f>compoprinc!BU104</f>
        <v>8.1608220934867859E-3</v>
      </c>
      <c r="R112" s="106">
        <f>compoprinc!CD104</f>
        <v>0.42754778265953064</v>
      </c>
      <c r="S112" s="105">
        <f>compoprinc!CE104</f>
        <v>1.0762579739093781E-2</v>
      </c>
      <c r="T112" s="105">
        <f>compoprinc!CF104</f>
        <v>-1.8397168023511767E-3</v>
      </c>
      <c r="U112" s="105">
        <f>compoprinc!CG104</f>
        <v>2.218147274106741E-2</v>
      </c>
      <c r="V112" s="105">
        <f>compoprinc!CH104</f>
        <v>4.855940118432045E-3</v>
      </c>
      <c r="W112" s="105">
        <f>compoprinc!CI104</f>
        <v>4.5472681522369385E-2</v>
      </c>
      <c r="X112" s="105">
        <f>compoprinc!CJ104</f>
        <v>0.331899493932724</v>
      </c>
      <c r="Y112" s="134">
        <f>compoprinc!CK104</f>
        <v>1.4215327799320221E-2</v>
      </c>
      <c r="AB112" s="597">
        <f t="shared" si="6"/>
        <v>3.9231963455677032E-8</v>
      </c>
      <c r="AC112" s="597">
        <f t="shared" si="7"/>
        <v>3.5623088479042053E-8</v>
      </c>
      <c r="AD112" s="597">
        <f t="shared" si="8"/>
        <v>3.6088749766349792E-9</v>
      </c>
    </row>
    <row r="113" spans="1:30" x14ac:dyDescent="0.2">
      <c r="A113" s="137">
        <v>2016</v>
      </c>
      <c r="B113" s="135">
        <f>1-TA2b!B113</f>
        <v>0.53813919425010681</v>
      </c>
      <c r="C113" s="515">
        <f>compoprinc!BW105</f>
        <v>1.292884349822998E-2</v>
      </c>
      <c r="D113" s="515">
        <f>compoprinc!BX105</f>
        <v>-1.0121451574377716E-2</v>
      </c>
      <c r="E113" s="515">
        <f>compoprinc!BY105</f>
        <v>3.1413928605616093E-2</v>
      </c>
      <c r="F113" s="515">
        <f>compoprinc!BZ105</f>
        <v>7.0735756307840347E-3</v>
      </c>
      <c r="G113" s="515">
        <f>compoprinc!CA105</f>
        <v>5.9135932475328445E-2</v>
      </c>
      <c r="H113" s="515">
        <f>compoprinc!CB105</f>
        <v>0.41581118106842041</v>
      </c>
      <c r="I113" s="516">
        <f>compoprinc!CC105</f>
        <v>2.1897166967391968E-2</v>
      </c>
      <c r="J113" s="170">
        <f>compoprinc!BN105</f>
        <v>0.10841065645217896</v>
      </c>
      <c r="K113" s="105">
        <f>compoprinc!BO105</f>
        <v>2.1256133913993835E-3</v>
      </c>
      <c r="L113" s="105">
        <f>compoprinc!BP105</f>
        <v>-6.8925435189157724E-3</v>
      </c>
      <c r="M113" s="105">
        <f>compoprinc!BQ105</f>
        <v>8.782215416431427E-3</v>
      </c>
      <c r="N113" s="105">
        <f>compoprinc!BR105</f>
        <v>2.2463090717792511E-3</v>
      </c>
      <c r="O113" s="105">
        <f>compoprinc!BS105</f>
        <v>1.3576678931713104E-2</v>
      </c>
      <c r="P113" s="105">
        <f>compoprinc!BT105</f>
        <v>8.0748915672302246E-2</v>
      </c>
      <c r="Q113" s="105">
        <f>compoprinc!BU105</f>
        <v>7.8234300017356873E-3</v>
      </c>
      <c r="R113" s="106">
        <f>compoprinc!CD105</f>
        <v>0.42972853779792786</v>
      </c>
      <c r="S113" s="105">
        <f>compoprinc!CE105</f>
        <v>1.0803230106830597E-2</v>
      </c>
      <c r="T113" s="105">
        <f>compoprinc!CF105</f>
        <v>-3.2289080554619431E-3</v>
      </c>
      <c r="U113" s="105">
        <f>compoprinc!CG105</f>
        <v>2.2631713189184666E-2</v>
      </c>
      <c r="V113" s="105">
        <f>compoprinc!CH105</f>
        <v>4.8272665590047836E-3</v>
      </c>
      <c r="W113" s="105">
        <f>compoprinc!CI105</f>
        <v>4.5559253543615341E-2</v>
      </c>
      <c r="X113" s="105">
        <f>compoprinc!CJ105</f>
        <v>0.33506226539611816</v>
      </c>
      <c r="Y113" s="134">
        <f>compoprinc!CK105</f>
        <v>1.4073736965656281E-2</v>
      </c>
      <c r="AB113" s="597">
        <f t="shared" si="6"/>
        <v>1.7578713595867157E-8</v>
      </c>
      <c r="AC113" s="597">
        <f t="shared" si="7"/>
        <v>3.748573362827301E-8</v>
      </c>
      <c r="AD113" s="597">
        <f t="shared" si="8"/>
        <v>-1.9907020032405853E-8</v>
      </c>
    </row>
    <row r="114" spans="1:30" x14ac:dyDescent="0.2">
      <c r="A114" s="137">
        <v>2017</v>
      </c>
      <c r="B114" s="135">
        <f>1-TA2b!B114</f>
        <v>0.53924006223678589</v>
      </c>
      <c r="C114" s="515">
        <f>compoprinc!BW106</f>
        <v>1.3392895460128784E-2</v>
      </c>
      <c r="D114" s="515">
        <f>compoprinc!BX106</f>
        <v>-1.121823803987354E-2</v>
      </c>
      <c r="E114" s="515">
        <f>compoprinc!BY106</f>
        <v>3.1300188973546028E-2</v>
      </c>
      <c r="F114" s="515">
        <f>compoprinc!BZ106</f>
        <v>7.1333497762680054E-3</v>
      </c>
      <c r="G114" s="515">
        <f>compoprinc!CA106</f>
        <v>5.8511398732662201E-2</v>
      </c>
      <c r="H114" s="515">
        <f>compoprinc!CB106</f>
        <v>0.41816942393779755</v>
      </c>
      <c r="I114" s="516">
        <f>compoprinc!CC106</f>
        <v>2.1951064467430115E-2</v>
      </c>
      <c r="J114" s="170">
        <f>compoprinc!BN106</f>
        <v>0.1132780909538269</v>
      </c>
      <c r="K114" s="105">
        <f>compoprinc!BO106</f>
        <v>2.5136247277259827E-3</v>
      </c>
      <c r="L114" s="105">
        <f>compoprinc!BP106</f>
        <v>-6.7774695344269276E-3</v>
      </c>
      <c r="M114" s="105">
        <f>compoprinc!BQ106</f>
        <v>9.2137288302183151E-3</v>
      </c>
      <c r="N114" s="105">
        <f>compoprinc!BR106</f>
        <v>2.355668693780899E-3</v>
      </c>
      <c r="O114" s="105">
        <f>compoprinc!BS106</f>
        <v>1.5427373349666595E-2</v>
      </c>
      <c r="P114" s="105">
        <f>compoprinc!BT106</f>
        <v>8.2425296306610107E-2</v>
      </c>
      <c r="Q114" s="105">
        <f>compoprinc!BU106</f>
        <v>8.1198550760746002E-3</v>
      </c>
      <c r="R114" s="106">
        <f>compoprinc!CD106</f>
        <v>0.42596197128295898</v>
      </c>
      <c r="S114" s="105">
        <f>compoprinc!CE106</f>
        <v>1.0879270732402802E-2</v>
      </c>
      <c r="T114" s="105">
        <f>compoprinc!CF106</f>
        <v>-4.4407685054466128E-3</v>
      </c>
      <c r="U114" s="105">
        <f>compoprinc!CG106</f>
        <v>2.2086460143327713E-2</v>
      </c>
      <c r="V114" s="105">
        <f>compoprinc!CH106</f>
        <v>4.7776810824871063E-3</v>
      </c>
      <c r="W114" s="105">
        <f>compoprinc!CI106</f>
        <v>4.3084025382995605E-2</v>
      </c>
      <c r="X114" s="105">
        <f>compoprinc!CJ106</f>
        <v>0.33574412763118744</v>
      </c>
      <c r="Y114" s="134">
        <f>compoprinc!CK106</f>
        <v>1.3831209391355515E-2</v>
      </c>
      <c r="AB114" s="597">
        <f t="shared" si="6"/>
        <v>-2.1071173250675201E-8</v>
      </c>
      <c r="AC114" s="597">
        <f t="shared" si="7"/>
        <v>1.3504177331924438E-8</v>
      </c>
      <c r="AD114" s="597">
        <f t="shared" si="8"/>
        <v>-3.457535058259964E-8</v>
      </c>
    </row>
    <row r="115" spans="1:30" x14ac:dyDescent="0.2">
      <c r="A115" s="137">
        <v>2018</v>
      </c>
      <c r="B115" s="135">
        <f>1-TA2b!B115</f>
        <v>0.5373307466506958</v>
      </c>
      <c r="C115" s="515">
        <f>compoprinc!BW107</f>
        <v>1.3376273214817047E-2</v>
      </c>
      <c r="D115" s="515">
        <f>compoprinc!BX107</f>
        <v>-1.4835747191682458E-2</v>
      </c>
      <c r="E115" s="515">
        <f>compoprinc!BY107</f>
        <v>3.093995712697506E-2</v>
      </c>
      <c r="F115" s="515">
        <f>compoprinc!BZ107</f>
        <v>7.0577561855316162E-3</v>
      </c>
      <c r="G115" s="515">
        <f>compoprinc!CA107</f>
        <v>5.9580501168966293E-2</v>
      </c>
      <c r="H115" s="515">
        <f>compoprinc!CB107</f>
        <v>0.41989442706108093</v>
      </c>
      <c r="I115" s="516">
        <f>compoprinc!CC107</f>
        <v>2.1317571401596069E-2</v>
      </c>
      <c r="J115" s="170">
        <f>compoprinc!BN107</f>
        <v>0.11227971315383911</v>
      </c>
      <c r="K115" s="105">
        <f>compoprinc!BO107</f>
        <v>2.549298107624054E-3</v>
      </c>
      <c r="L115" s="105">
        <f>compoprinc!BP107</f>
        <v>-8.0746838357299566E-3</v>
      </c>
      <c r="M115" s="105">
        <f>compoprinc!BQ107</f>
        <v>9.0552046895027161E-3</v>
      </c>
      <c r="N115" s="105">
        <f>compoprinc!BR107</f>
        <v>2.3798570036888123E-3</v>
      </c>
      <c r="O115" s="105">
        <f>compoprinc!BS107</f>
        <v>1.5478946268558502E-2</v>
      </c>
      <c r="P115" s="105">
        <f>compoprinc!BT107</f>
        <v>8.2727313041687012E-2</v>
      </c>
      <c r="Q115" s="105">
        <f>compoprinc!BU107</f>
        <v>8.1637576222419739E-3</v>
      </c>
      <c r="R115" s="106">
        <f>compoprinc!CD107</f>
        <v>0.42505103349685669</v>
      </c>
      <c r="S115" s="105">
        <f>compoprinc!CE107</f>
        <v>1.0826975107192993E-2</v>
      </c>
      <c r="T115" s="105">
        <f>compoprinc!CF107</f>
        <v>-6.7610633559525013E-3</v>
      </c>
      <c r="U115" s="105">
        <f>compoprinc!CG107</f>
        <v>2.1884752437472343E-2</v>
      </c>
      <c r="V115" s="105">
        <f>compoprinc!CH107</f>
        <v>4.677899181842804E-3</v>
      </c>
      <c r="W115" s="105">
        <f>compoprinc!CI107</f>
        <v>4.4101554900407791E-2</v>
      </c>
      <c r="X115" s="105">
        <f>compoprinc!CJ107</f>
        <v>0.33716711401939392</v>
      </c>
      <c r="Y115" s="134">
        <f>compoprinc!CK107</f>
        <v>1.3153813779354095E-2</v>
      </c>
      <c r="AB115" s="597">
        <f t="shared" si="6"/>
        <v>7.6834112405776978E-9</v>
      </c>
      <c r="AC115" s="597">
        <f t="shared" si="7"/>
        <v>2.0256265997886658E-8</v>
      </c>
      <c r="AD115" s="597">
        <f t="shared" si="8"/>
        <v>-1.257285475730896E-8</v>
      </c>
    </row>
    <row r="116" spans="1:30" x14ac:dyDescent="0.2">
      <c r="A116" s="137">
        <v>2019</v>
      </c>
      <c r="B116" s="135">
        <f>1-TA2b!B116</f>
        <v>0.53872343897819519</v>
      </c>
      <c r="C116" s="515">
        <f>compoprinc!BW108</f>
        <v>1.3695545494556427E-2</v>
      </c>
      <c r="D116" s="515">
        <f>compoprinc!BX108</f>
        <v>-1.6507853288203478E-2</v>
      </c>
      <c r="E116" s="515">
        <f>compoprinc!BY108</f>
        <v>3.1257987022399902E-2</v>
      </c>
      <c r="F116" s="515">
        <f>compoprinc!BZ108</f>
        <v>6.8963058292865753E-3</v>
      </c>
      <c r="G116" s="515">
        <f>compoprinc!CA108</f>
        <v>5.8207128196954727E-2</v>
      </c>
      <c r="H116" s="515">
        <f>compoprinc!CB108</f>
        <v>0.42464309930801392</v>
      </c>
      <c r="I116" s="516">
        <f>compoprinc!CC108</f>
        <v>2.053123340010643E-2</v>
      </c>
      <c r="J116" s="170">
        <f>compoprinc!BN108</f>
        <v>0.11433637142181396</v>
      </c>
      <c r="K116" s="105">
        <f>compoprinc!BO108</f>
        <v>2.6124566793441772E-3</v>
      </c>
      <c r="L116" s="105">
        <f>compoprinc!BP108</f>
        <v>-8.7651005014777184E-3</v>
      </c>
      <c r="M116" s="105">
        <f>compoprinc!BQ108</f>
        <v>9.3609895557165146E-3</v>
      </c>
      <c r="N116" s="105">
        <f>compoprinc!BR108</f>
        <v>2.3614391684532166E-3</v>
      </c>
      <c r="O116" s="105">
        <f>compoprinc!BS108</f>
        <v>1.583370566368103E-2</v>
      </c>
      <c r="P116" s="105">
        <f>compoprinc!BT108</f>
        <v>8.4901154041290283E-2</v>
      </c>
      <c r="Q116" s="105">
        <f>compoprinc!BU108</f>
        <v>8.0317333340644836E-3</v>
      </c>
      <c r="R116" s="106">
        <f>compoprinc!CD108</f>
        <v>0.42438706755638123</v>
      </c>
      <c r="S116" s="105">
        <f>compoprinc!CE108</f>
        <v>1.108308881521225E-2</v>
      </c>
      <c r="T116" s="105">
        <f>compoprinc!CF108</f>
        <v>-7.7427527867257595E-3</v>
      </c>
      <c r="U116" s="105">
        <f>compoprinc!CG108</f>
        <v>2.1896997466683388E-2</v>
      </c>
      <c r="V116" s="105">
        <f>compoprinc!CH108</f>
        <v>4.5348666608333588E-3</v>
      </c>
      <c r="W116" s="105">
        <f>compoprinc!CI108</f>
        <v>4.2373422533273697E-2</v>
      </c>
      <c r="X116" s="105">
        <f>compoprinc!CJ108</f>
        <v>0.33974194526672363</v>
      </c>
      <c r="Y116" s="134">
        <f>compoprinc!CK108</f>
        <v>1.2499500066041946E-2</v>
      </c>
      <c r="AB116" s="597">
        <f t="shared" si="6"/>
        <v>-6.9849193096160889E-9</v>
      </c>
      <c r="AC116" s="597">
        <f t="shared" si="7"/>
        <v>-6.5192580223083496E-9</v>
      </c>
      <c r="AD116" s="597">
        <f t="shared" si="8"/>
        <v>-4.6566128730773926E-10</v>
      </c>
    </row>
    <row r="117" spans="1:30" x14ac:dyDescent="0.2">
      <c r="A117" s="137">
        <v>2020</v>
      </c>
      <c r="B117" s="135"/>
      <c r="C117" s="515"/>
      <c r="D117" s="515"/>
      <c r="E117" s="515"/>
      <c r="F117" s="515"/>
      <c r="G117" s="515"/>
      <c r="H117" s="515"/>
      <c r="I117" s="516"/>
      <c r="J117" s="170"/>
      <c r="K117" s="105"/>
      <c r="L117" s="105"/>
      <c r="M117" s="105"/>
      <c r="N117" s="105"/>
      <c r="O117" s="105"/>
      <c r="P117" s="105"/>
      <c r="Q117" s="105"/>
      <c r="R117" s="106"/>
      <c r="S117" s="105"/>
      <c r="T117" s="105"/>
      <c r="U117" s="105"/>
      <c r="V117" s="105"/>
      <c r="W117" s="105"/>
      <c r="X117" s="105"/>
      <c r="Y117" s="134"/>
    </row>
    <row r="118" spans="1:30" ht="17" thickBot="1" x14ac:dyDescent="0.25">
      <c r="A118" s="467"/>
      <c r="B118" s="465"/>
      <c r="C118" s="103"/>
      <c r="D118" s="103"/>
      <c r="E118" s="103"/>
      <c r="F118" s="103"/>
      <c r="G118" s="103"/>
      <c r="H118" s="103"/>
      <c r="I118" s="227"/>
      <c r="J118" s="103"/>
      <c r="K118" s="103"/>
      <c r="L118" s="103"/>
      <c r="M118" s="103"/>
      <c r="N118" s="103"/>
      <c r="O118" s="103"/>
      <c r="P118" s="103"/>
      <c r="Q118" s="103"/>
      <c r="R118" s="103"/>
      <c r="S118" s="103"/>
      <c r="T118" s="103"/>
      <c r="U118" s="103"/>
      <c r="V118" s="103"/>
      <c r="W118" s="103"/>
      <c r="X118" s="103"/>
      <c r="Y118" s="227"/>
    </row>
    <row r="119" spans="1:30" ht="17" thickTop="1" x14ac:dyDescent="0.2"/>
  </sheetData>
  <mergeCells count="3">
    <mergeCell ref="B8:Y8"/>
    <mergeCell ref="B7:Y7"/>
    <mergeCell ref="A4:Y4"/>
  </mergeCells>
  <hyperlinks>
    <hyperlink ref="A1" location="Index!A1" display="Back to index" xr:uid="{00000000-0004-0000-0300-000000000000}"/>
  </hyperlinks>
  <pageMargins left="0.75" right="0.75" top="1" bottom="1" header="0.5" footer="0.5"/>
  <pageSetup paperSize="9" scale="49" fitToHeight="3" orientation="landscape" horizontalDpi="4294967292" verticalDpi="4294967292"/>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6" tint="0.39997558519241921"/>
  </sheetPr>
  <dimension ref="A1:T72"/>
  <sheetViews>
    <sheetView workbookViewId="0">
      <pane xSplit="1" ySplit="9" topLeftCell="B55" activePane="bottomRight" state="frozen"/>
      <selection activeCell="D32" sqref="D32"/>
      <selection pane="topRight" activeCell="D32" sqref="D32"/>
      <selection pane="bottomLeft" activeCell="D32" sqref="D32"/>
      <selection pane="bottomRight"/>
    </sheetView>
  </sheetViews>
  <sheetFormatPr baseColWidth="10" defaultColWidth="10.83203125" defaultRowHeight="16" x14ac:dyDescent="0.2"/>
  <cols>
    <col min="1" max="14" width="10.83203125" style="4"/>
    <col min="15" max="17" width="11" style="4" customWidth="1"/>
    <col min="18" max="16384" width="10.83203125" style="4"/>
  </cols>
  <sheetData>
    <row r="1" spans="1:20" x14ac:dyDescent="0.2">
      <c r="A1" s="52" t="s">
        <v>36</v>
      </c>
      <c r="B1" s="52"/>
      <c r="C1" s="52"/>
      <c r="D1" s="52"/>
      <c r="E1" s="52"/>
      <c r="F1" s="52"/>
      <c r="G1" s="52"/>
      <c r="H1" s="52"/>
      <c r="I1" s="52"/>
      <c r="L1" s="198"/>
    </row>
    <row r="2" spans="1:20" x14ac:dyDescent="0.2">
      <c r="J2" s="51"/>
      <c r="K2" s="51"/>
      <c r="L2" s="199"/>
    </row>
    <row r="3" spans="1:20" ht="17" thickBot="1" x14ac:dyDescent="0.25">
      <c r="L3" s="198"/>
    </row>
    <row r="4" spans="1:20" ht="25" customHeight="1" thickTop="1" x14ac:dyDescent="0.2">
      <c r="A4" s="1371" t="s">
        <v>347</v>
      </c>
      <c r="B4" s="1372"/>
      <c r="C4" s="1372"/>
      <c r="D4" s="1372"/>
      <c r="E4" s="1372"/>
      <c r="F4" s="1372"/>
      <c r="G4" s="1372"/>
      <c r="H4" s="1372"/>
      <c r="I4" s="1372"/>
      <c r="J4" s="1372"/>
      <c r="K4" s="1372"/>
      <c r="L4" s="1372"/>
      <c r="M4" s="1373"/>
      <c r="N4" s="496"/>
    </row>
    <row r="5" spans="1:20" x14ac:dyDescent="0.2">
      <c r="A5" s="49"/>
      <c r="B5" s="50"/>
      <c r="C5" s="50"/>
      <c r="D5" s="50"/>
      <c r="E5" s="50"/>
      <c r="F5" s="50"/>
      <c r="G5" s="50"/>
      <c r="H5" s="50"/>
      <c r="I5" s="50"/>
      <c r="J5" s="50"/>
      <c r="K5" s="50"/>
      <c r="L5" s="50"/>
      <c r="M5" s="704"/>
      <c r="N5" s="495"/>
    </row>
    <row r="6" spans="1:20" x14ac:dyDescent="0.2">
      <c r="A6" s="49"/>
      <c r="B6" s="45" t="s">
        <v>35</v>
      </c>
      <c r="C6" s="45" t="s">
        <v>34</v>
      </c>
      <c r="D6" s="45" t="s">
        <v>33</v>
      </c>
      <c r="E6" s="45" t="s">
        <v>32</v>
      </c>
      <c r="F6" s="50"/>
      <c r="G6" s="50"/>
      <c r="H6" s="50"/>
      <c r="I6" s="50"/>
      <c r="J6" s="495"/>
      <c r="K6" s="495"/>
      <c r="L6" s="495"/>
      <c r="M6" s="499"/>
      <c r="N6" s="46"/>
      <c r="P6" s="480"/>
    </row>
    <row r="7" spans="1:20" ht="35" customHeight="1" x14ac:dyDescent="0.2">
      <c r="A7" s="43"/>
      <c r="B7" s="1374" t="s">
        <v>348</v>
      </c>
      <c r="C7" s="1375"/>
      <c r="D7" s="1375"/>
      <c r="E7" s="1375"/>
      <c r="F7" s="1375"/>
      <c r="G7" s="1375"/>
      <c r="H7" s="1375"/>
      <c r="I7" s="1375"/>
      <c r="J7" s="1375"/>
      <c r="K7" s="1375"/>
      <c r="L7" s="1375"/>
      <c r="M7" s="1401"/>
      <c r="N7" s="50"/>
      <c r="P7" s="595"/>
      <c r="Q7" s="595"/>
      <c r="R7" s="595"/>
      <c r="S7" s="595"/>
      <c r="T7" s="595"/>
    </row>
    <row r="8" spans="1:20" ht="21" customHeight="1" x14ac:dyDescent="0.2">
      <c r="A8" s="405"/>
      <c r="B8" s="1426" t="s">
        <v>338</v>
      </c>
      <c r="C8" s="1427"/>
      <c r="D8" s="1427"/>
      <c r="E8" s="1427"/>
      <c r="F8" s="1426" t="s">
        <v>340</v>
      </c>
      <c r="G8" s="1427"/>
      <c r="H8" s="1427"/>
      <c r="I8" s="1428"/>
      <c r="J8" s="1427" t="s">
        <v>341</v>
      </c>
      <c r="K8" s="1427"/>
      <c r="L8" s="1427"/>
      <c r="M8" s="1429"/>
      <c r="N8" s="497"/>
      <c r="P8" s="595"/>
      <c r="Q8" s="595"/>
      <c r="R8" s="595"/>
      <c r="S8" s="595"/>
      <c r="T8" s="595"/>
    </row>
    <row r="9" spans="1:20" s="27" customFormat="1" ht="31" customHeight="1" x14ac:dyDescent="0.2">
      <c r="A9" s="42"/>
      <c r="B9" s="292" t="s">
        <v>15</v>
      </c>
      <c r="C9" s="481" t="s">
        <v>14</v>
      </c>
      <c r="D9" s="481" t="s">
        <v>58</v>
      </c>
      <c r="E9" s="629" t="s">
        <v>13</v>
      </c>
      <c r="F9" s="292" t="s">
        <v>15</v>
      </c>
      <c r="G9" s="481" t="s">
        <v>14</v>
      </c>
      <c r="H9" s="481" t="s">
        <v>58</v>
      </c>
      <c r="I9" s="1009" t="s">
        <v>13</v>
      </c>
      <c r="J9" s="293" t="s">
        <v>15</v>
      </c>
      <c r="K9" s="481" t="s">
        <v>14</v>
      </c>
      <c r="L9" s="481" t="s">
        <v>58</v>
      </c>
      <c r="M9" s="1014" t="s">
        <v>13</v>
      </c>
      <c r="N9" s="498"/>
      <c r="P9" s="595"/>
      <c r="Q9" s="595"/>
      <c r="R9" s="595"/>
      <c r="S9" s="595"/>
      <c r="T9" s="595"/>
    </row>
    <row r="10" spans="1:20" x14ac:dyDescent="0.2">
      <c r="A10" s="24">
        <v>1960</v>
      </c>
      <c r="B10" s="861"/>
      <c r="C10" s="861"/>
      <c r="D10" s="861"/>
      <c r="E10" s="861"/>
      <c r="F10" s="1010"/>
      <c r="G10" s="861"/>
      <c r="H10" s="861"/>
      <c r="I10" s="1011"/>
      <c r="J10" s="297"/>
      <c r="K10" s="415"/>
      <c r="L10" s="415"/>
      <c r="M10" s="1015"/>
      <c r="N10" s="13"/>
      <c r="O10" s="11"/>
      <c r="P10" s="2"/>
      <c r="Q10" s="2"/>
      <c r="R10" s="2"/>
      <c r="S10" s="2"/>
      <c r="T10" s="2"/>
    </row>
    <row r="11" spans="1:20" x14ac:dyDescent="0.2">
      <c r="A11" s="16">
        <v>1961</v>
      </c>
      <c r="B11" s="862"/>
      <c r="C11" s="862"/>
      <c r="D11" s="862"/>
      <c r="E11" s="862"/>
      <c r="F11" s="1012"/>
      <c r="G11" s="862"/>
      <c r="H11" s="862"/>
      <c r="I11" s="1013"/>
      <c r="J11" s="295"/>
      <c r="K11" s="415"/>
      <c r="L11" s="415"/>
      <c r="M11" s="1016"/>
      <c r="N11" s="13"/>
      <c r="O11" s="11"/>
      <c r="P11" s="2"/>
      <c r="Q11" s="2"/>
      <c r="R11" s="2"/>
      <c r="S11" s="2"/>
      <c r="T11" s="2"/>
    </row>
    <row r="12" spans="1:20" x14ac:dyDescent="0.2">
      <c r="A12" s="16">
        <v>1962</v>
      </c>
      <c r="B12" s="1017">
        <v>0.80173119450023655</v>
      </c>
      <c r="C12" s="1020">
        <v>0.22047233043234438</v>
      </c>
      <c r="D12" s="1020">
        <f>B12-C12</f>
        <v>0.58125886406789218</v>
      </c>
      <c r="E12" s="1020">
        <f>1-B12</f>
        <v>0.19826880549976345</v>
      </c>
      <c r="F12" s="1029">
        <f>1-I12</f>
        <v>0.79918292645328104</v>
      </c>
      <c r="G12" s="1020">
        <v>0.2220972387156035</v>
      </c>
      <c r="H12" s="1020">
        <f>F12-G12</f>
        <v>0.57708568773767754</v>
      </c>
      <c r="I12" s="1026">
        <v>0.20081707354671899</v>
      </c>
      <c r="J12" s="295">
        <f>1-M12</f>
        <v>0.82495748814822023</v>
      </c>
      <c r="K12" s="483">
        <v>0.2056620372282576</v>
      </c>
      <c r="L12" s="483">
        <f>J12-K12</f>
        <v>0.61929545091996263</v>
      </c>
      <c r="M12" s="1023">
        <v>0.1750425118517798</v>
      </c>
      <c r="N12" s="13"/>
      <c r="O12" s="11"/>
      <c r="P12" s="2"/>
      <c r="Q12" s="2"/>
      <c r="R12" s="2"/>
      <c r="S12" s="2"/>
      <c r="T12" s="2"/>
    </row>
    <row r="13" spans="1:20" x14ac:dyDescent="0.2">
      <c r="A13" s="16">
        <v>1963</v>
      </c>
      <c r="B13" s="1029">
        <f t="shared" ref="B13:M15" si="0">(B12+B14)/2</f>
        <v>0.80474971674222617</v>
      </c>
      <c r="C13" s="1020">
        <f t="shared" si="0"/>
        <v>0.22581752240617653</v>
      </c>
      <c r="D13" s="1020">
        <f t="shared" si="0"/>
        <v>0.57893219433604959</v>
      </c>
      <c r="E13" s="1026">
        <f t="shared" si="0"/>
        <v>0.19525028325777388</v>
      </c>
      <c r="F13" s="1029">
        <f t="shared" si="0"/>
        <v>0.80209188820893695</v>
      </c>
      <c r="G13" s="1020">
        <f t="shared" si="0"/>
        <v>0.22728513360105529</v>
      </c>
      <c r="H13" s="1020">
        <f t="shared" si="0"/>
        <v>0.57480675460788166</v>
      </c>
      <c r="I13" s="1026">
        <f t="shared" ref="I13" si="1">(I12+I14)/2</f>
        <v>0.19790811179106307</v>
      </c>
      <c r="J13" s="295">
        <f t="shared" si="0"/>
        <v>0.82860251121896011</v>
      </c>
      <c r="K13" s="483">
        <f t="shared" si="0"/>
        <v>0.2126170998728355</v>
      </c>
      <c r="L13" s="483">
        <f t="shared" si="0"/>
        <v>0.6159854113461245</v>
      </c>
      <c r="M13" s="1023">
        <f t="shared" si="0"/>
        <v>0.17139748878103994</v>
      </c>
      <c r="N13" s="13"/>
      <c r="O13" s="11"/>
      <c r="P13" s="2"/>
      <c r="Q13" s="2"/>
      <c r="R13" s="2"/>
      <c r="S13" s="2"/>
      <c r="T13" s="2"/>
    </row>
    <row r="14" spans="1:20" x14ac:dyDescent="0.2">
      <c r="A14" s="16">
        <v>1964</v>
      </c>
      <c r="B14" s="1017">
        <v>0.80776823898421568</v>
      </c>
      <c r="C14" s="1020">
        <v>0.23116271438000868</v>
      </c>
      <c r="D14" s="1020">
        <f>B14-C14</f>
        <v>0.576605524604207</v>
      </c>
      <c r="E14" s="1020">
        <f>1-B14</f>
        <v>0.19223176101578432</v>
      </c>
      <c r="F14" s="1029">
        <f>1-I14</f>
        <v>0.80500084996459287</v>
      </c>
      <c r="G14" s="1020">
        <v>0.23247302848650708</v>
      </c>
      <c r="H14" s="1020">
        <f>F14-G14</f>
        <v>0.57252782147808579</v>
      </c>
      <c r="I14" s="1026">
        <v>0.19499915003540716</v>
      </c>
      <c r="J14" s="295">
        <f>1-M14</f>
        <v>0.83224753428969989</v>
      </c>
      <c r="K14" s="483">
        <v>0.21957216251741341</v>
      </c>
      <c r="L14" s="483">
        <f>J14-K14</f>
        <v>0.61267537177228648</v>
      </c>
      <c r="M14" s="1023">
        <v>0.16775246571030009</v>
      </c>
      <c r="N14" s="13"/>
      <c r="O14" s="11"/>
      <c r="P14" s="2"/>
      <c r="Q14" s="2"/>
      <c r="R14" s="2"/>
      <c r="S14" s="2"/>
      <c r="T14" s="2"/>
    </row>
    <row r="15" spans="1:20" x14ac:dyDescent="0.2">
      <c r="A15" s="16">
        <v>1965</v>
      </c>
      <c r="B15" s="1029">
        <f t="shared" si="0"/>
        <v>0.80974642191689528</v>
      </c>
      <c r="C15" s="1020">
        <f t="shared" si="0"/>
        <v>0.2385604960047813</v>
      </c>
      <c r="D15" s="1020">
        <f t="shared" si="0"/>
        <v>0.57118592591211403</v>
      </c>
      <c r="E15" s="1026">
        <f t="shared" si="0"/>
        <v>0.19025357808310467</v>
      </c>
      <c r="F15" s="1029">
        <f t="shared" ref="F15" si="2">(F14+F16)/2</f>
        <v>0.80693087952104436</v>
      </c>
      <c r="G15" s="1020">
        <f t="shared" ref="G15" si="3">(G14+G16)/2</f>
        <v>0.24013287896396102</v>
      </c>
      <c r="H15" s="1020">
        <f t="shared" ref="H15:I15" si="4">(H14+H16)/2</f>
        <v>0.56679800055708329</v>
      </c>
      <c r="I15" s="1026">
        <f t="shared" si="4"/>
        <v>0.19306912047895572</v>
      </c>
      <c r="J15" s="295">
        <f t="shared" ref="J15" si="5">(J14+J16)/2</f>
        <v>0.83370121884104487</v>
      </c>
      <c r="K15" s="483">
        <f t="shared" ref="K15" si="6">(K14+K16)/2</f>
        <v>0.22526062513128003</v>
      </c>
      <c r="L15" s="483">
        <f t="shared" ref="L15" si="7">(L14+L16)/2</f>
        <v>0.60844059370976478</v>
      </c>
      <c r="M15" s="1023">
        <f t="shared" ref="M15" si="8">(M14+M16)/2</f>
        <v>0.16629878115895513</v>
      </c>
      <c r="N15" s="13"/>
      <c r="O15" s="11"/>
      <c r="P15" s="2"/>
      <c r="Q15" s="2"/>
      <c r="R15" s="2"/>
      <c r="S15" s="2"/>
      <c r="T15" s="2"/>
    </row>
    <row r="16" spans="1:20" x14ac:dyDescent="0.2">
      <c r="A16" s="16">
        <v>1966</v>
      </c>
      <c r="B16" s="1017">
        <v>0.81172460484957498</v>
      </c>
      <c r="C16" s="1020">
        <v>0.24595827762955391</v>
      </c>
      <c r="D16" s="1020">
        <f>B16-C16</f>
        <v>0.56576632722002107</v>
      </c>
      <c r="E16" s="1020">
        <f>1-B16</f>
        <v>0.18827539515042502</v>
      </c>
      <c r="F16" s="1029">
        <f>1-I16</f>
        <v>0.80886090907749575</v>
      </c>
      <c r="G16" s="1020">
        <v>0.24779272944141495</v>
      </c>
      <c r="H16" s="1020">
        <f>F16-G16</f>
        <v>0.5610681796360808</v>
      </c>
      <c r="I16" s="1026">
        <v>0.19113909092250428</v>
      </c>
      <c r="J16" s="295">
        <f>1-M16</f>
        <v>0.83515490339238985</v>
      </c>
      <c r="K16" s="483">
        <v>0.23094908774514666</v>
      </c>
      <c r="L16" s="483">
        <f>J16-K16</f>
        <v>0.60420581564724318</v>
      </c>
      <c r="M16" s="1023">
        <v>0.16484509660761018</v>
      </c>
      <c r="N16" s="13"/>
      <c r="O16" s="11"/>
      <c r="P16" s="2"/>
      <c r="Q16" s="2"/>
      <c r="R16" s="2"/>
      <c r="S16" s="2"/>
      <c r="T16" s="2"/>
    </row>
    <row r="17" spans="1:20" x14ac:dyDescent="0.2">
      <c r="A17" s="16">
        <v>1967</v>
      </c>
      <c r="B17" s="1017">
        <v>0.80525022710557481</v>
      </c>
      <c r="C17" s="1020">
        <v>0.25016023444339563</v>
      </c>
      <c r="D17" s="1020">
        <f t="shared" ref="D17:D64" si="9">B17-C17</f>
        <v>0.55508999266217918</v>
      </c>
      <c r="E17" s="1020">
        <f t="shared" ref="E17:E64" si="10">1-B17</f>
        <v>0.19474977289442519</v>
      </c>
      <c r="F17" s="1029">
        <f t="shared" ref="F17:F64" si="11">1-I17</f>
        <v>0.80237276875822638</v>
      </c>
      <c r="G17" s="1020">
        <v>0.2517578650426241</v>
      </c>
      <c r="H17" s="1020">
        <f t="shared" ref="H17:H64" si="12">F17-G17</f>
        <v>0.55061490371560229</v>
      </c>
      <c r="I17" s="1026">
        <v>0.19762723124177364</v>
      </c>
      <c r="J17" s="295">
        <f t="shared" ref="J17:J64" si="13">1-M17</f>
        <v>0.8286384844584922</v>
      </c>
      <c r="K17" s="483">
        <v>0.23717453974373759</v>
      </c>
      <c r="L17" s="483">
        <f t="shared" ref="L17:L64" si="14">J17-K17</f>
        <v>0.59146394471475461</v>
      </c>
      <c r="M17" s="1023">
        <v>0.17136151554150778</v>
      </c>
      <c r="N17" s="13"/>
      <c r="O17" s="11"/>
      <c r="P17" s="2"/>
      <c r="Q17" s="2"/>
      <c r="R17" s="2"/>
      <c r="S17" s="2"/>
      <c r="T17" s="2"/>
    </row>
    <row r="18" spans="1:20" x14ac:dyDescent="0.2">
      <c r="A18" s="16">
        <v>1968</v>
      </c>
      <c r="B18" s="1017">
        <v>0.80760519273272569</v>
      </c>
      <c r="C18" s="1020">
        <v>0.24882099842366234</v>
      </c>
      <c r="D18" s="1020">
        <f t="shared" si="9"/>
        <v>0.55878419430906334</v>
      </c>
      <c r="E18" s="1020">
        <f t="shared" si="10"/>
        <v>0.19239480726727431</v>
      </c>
      <c r="F18" s="1029">
        <f t="shared" si="11"/>
        <v>0.80470500756128738</v>
      </c>
      <c r="G18" s="1020">
        <v>0.25049822294280089</v>
      </c>
      <c r="H18" s="1020">
        <f t="shared" si="12"/>
        <v>0.55420678461848649</v>
      </c>
      <c r="I18" s="1026">
        <v>0.19529499243871257</v>
      </c>
      <c r="J18" s="295">
        <f t="shared" si="13"/>
        <v>0.8308925262432969</v>
      </c>
      <c r="K18" s="483">
        <v>0.23535355257436252</v>
      </c>
      <c r="L18" s="483">
        <f t="shared" si="14"/>
        <v>0.59553897366893438</v>
      </c>
      <c r="M18" s="1023">
        <v>0.16910747375670315</v>
      </c>
      <c r="N18" s="13"/>
      <c r="O18" s="11"/>
      <c r="P18" s="2"/>
      <c r="Q18" s="2"/>
      <c r="R18" s="2"/>
      <c r="S18" s="2"/>
      <c r="T18" s="2"/>
    </row>
    <row r="19" spans="1:20" x14ac:dyDescent="0.2">
      <c r="A19" s="20">
        <v>1969</v>
      </c>
      <c r="B19" s="1018">
        <v>0.80405019207019124</v>
      </c>
      <c r="C19" s="1021">
        <v>0.24956183340670046</v>
      </c>
      <c r="D19" s="1021">
        <f t="shared" si="9"/>
        <v>0.55448835866349078</v>
      </c>
      <c r="E19" s="1021">
        <f t="shared" si="10"/>
        <v>0.19594980792980876</v>
      </c>
      <c r="F19" s="1030">
        <f t="shared" si="11"/>
        <v>0.80093100502029857</v>
      </c>
      <c r="G19" s="1021">
        <v>0.25104675964937462</v>
      </c>
      <c r="H19" s="1021">
        <f t="shared" si="12"/>
        <v>0.54988424537092395</v>
      </c>
      <c r="I19" s="1027">
        <v>0.1990689949797014</v>
      </c>
      <c r="J19" s="296">
        <f t="shared" si="13"/>
        <v>0.82850051458270779</v>
      </c>
      <c r="K19" s="487">
        <v>0.23792196540265342</v>
      </c>
      <c r="L19" s="487">
        <f t="shared" si="14"/>
        <v>0.59057854918005437</v>
      </c>
      <c r="M19" s="1024">
        <v>0.17149948541729221</v>
      </c>
      <c r="N19" s="13"/>
      <c r="O19" s="11"/>
      <c r="P19" s="2"/>
      <c r="Q19" s="2"/>
      <c r="R19" s="2"/>
      <c r="S19" s="2"/>
      <c r="T19" s="2"/>
    </row>
    <row r="20" spans="1:20" x14ac:dyDescent="0.2">
      <c r="A20" s="24">
        <v>1970</v>
      </c>
      <c r="B20" s="1019">
        <v>0.80168647322193021</v>
      </c>
      <c r="C20" s="1022">
        <v>0.24515197264283217</v>
      </c>
      <c r="D20" s="1022">
        <f t="shared" si="9"/>
        <v>0.55653450057909803</v>
      </c>
      <c r="E20" s="1022">
        <f t="shared" si="10"/>
        <v>0.19831352677806979</v>
      </c>
      <c r="F20" s="1031">
        <f t="shared" si="11"/>
        <v>0.79827636348568221</v>
      </c>
      <c r="G20" s="1022">
        <v>0.24633220702614278</v>
      </c>
      <c r="H20" s="1022">
        <f t="shared" si="12"/>
        <v>0.55194415645953943</v>
      </c>
      <c r="I20" s="1028">
        <v>0.20172363651431785</v>
      </c>
      <c r="J20" s="297">
        <f t="shared" si="13"/>
        <v>0.82788732068880799</v>
      </c>
      <c r="K20" s="489">
        <v>0.23608389465003754</v>
      </c>
      <c r="L20" s="489">
        <f t="shared" si="14"/>
        <v>0.59180342603877045</v>
      </c>
      <c r="M20" s="1025">
        <v>0.17211267931119204</v>
      </c>
      <c r="N20" s="13"/>
      <c r="O20" s="11"/>
      <c r="P20" s="2"/>
      <c r="Q20" s="2"/>
      <c r="R20" s="2"/>
      <c r="S20" s="2"/>
      <c r="T20" s="2"/>
    </row>
    <row r="21" spans="1:20" x14ac:dyDescent="0.2">
      <c r="A21" s="16">
        <v>1971</v>
      </c>
      <c r="B21" s="1017">
        <v>0.79825448086552997</v>
      </c>
      <c r="C21" s="1020">
        <v>0.2370284235066431</v>
      </c>
      <c r="D21" s="1020">
        <f t="shared" si="9"/>
        <v>0.56122605735888687</v>
      </c>
      <c r="E21" s="1020">
        <f t="shared" si="10"/>
        <v>0.20174551913447003</v>
      </c>
      <c r="F21" s="1029">
        <f t="shared" si="11"/>
        <v>0.79466267842924265</v>
      </c>
      <c r="G21" s="1020">
        <v>0.23839843518573944</v>
      </c>
      <c r="H21" s="1020">
        <f t="shared" si="12"/>
        <v>0.55626424324350321</v>
      </c>
      <c r="I21" s="1026">
        <v>0.20533732157075738</v>
      </c>
      <c r="J21" s="295">
        <f t="shared" si="13"/>
        <v>0.82435378243484292</v>
      </c>
      <c r="K21" s="483">
        <v>0.22707343611508202</v>
      </c>
      <c r="L21" s="483">
        <f t="shared" si="14"/>
        <v>0.5972803463197609</v>
      </c>
      <c r="M21" s="1023">
        <v>0.17564621756515705</v>
      </c>
      <c r="N21" s="13"/>
      <c r="O21" s="11"/>
      <c r="P21" s="2"/>
      <c r="Q21" s="2"/>
      <c r="R21" s="2"/>
      <c r="S21" s="2"/>
      <c r="T21" s="2"/>
    </row>
    <row r="22" spans="1:20" x14ac:dyDescent="0.2">
      <c r="A22" s="16">
        <v>1972</v>
      </c>
      <c r="B22" s="1017">
        <v>0.8025165597918591</v>
      </c>
      <c r="C22" s="1020">
        <v>0.23712330653500469</v>
      </c>
      <c r="D22" s="1020">
        <f t="shared" si="9"/>
        <v>0.56539325325685441</v>
      </c>
      <c r="E22" s="1020">
        <f t="shared" si="10"/>
        <v>0.1974834402081409</v>
      </c>
      <c r="F22" s="1029">
        <f t="shared" si="11"/>
        <v>0.79847641989556495</v>
      </c>
      <c r="G22" s="1020">
        <v>0.2386495683497426</v>
      </c>
      <c r="H22" s="1020">
        <f t="shared" si="12"/>
        <v>0.55982685154582235</v>
      </c>
      <c r="I22" s="1026">
        <v>0.20152358010443508</v>
      </c>
      <c r="J22" s="295">
        <f t="shared" si="13"/>
        <v>0.83040242133338715</v>
      </c>
      <c r="K22" s="483">
        <v>0.22658873923426737</v>
      </c>
      <c r="L22" s="483">
        <f t="shared" si="14"/>
        <v>0.60381368209911979</v>
      </c>
      <c r="M22" s="1023">
        <v>0.16959757866661282</v>
      </c>
      <c r="N22" s="13"/>
      <c r="O22" s="11"/>
      <c r="P22" s="2"/>
      <c r="Q22" s="2"/>
      <c r="R22" s="2"/>
      <c r="S22" s="2"/>
      <c r="T22" s="2"/>
    </row>
    <row r="23" spans="1:20" x14ac:dyDescent="0.2">
      <c r="A23" s="16">
        <v>1973</v>
      </c>
      <c r="B23" s="1017">
        <v>0.80625278562168046</v>
      </c>
      <c r="C23" s="1020">
        <v>0.24256628915061518</v>
      </c>
      <c r="D23" s="1020">
        <f t="shared" si="9"/>
        <v>0.56368649647106528</v>
      </c>
      <c r="E23" s="1020">
        <f t="shared" si="10"/>
        <v>0.19374721437831954</v>
      </c>
      <c r="F23" s="1029">
        <f t="shared" si="11"/>
        <v>0.80173859279915949</v>
      </c>
      <c r="G23" s="1020">
        <v>0.24339276931383069</v>
      </c>
      <c r="H23" s="1020">
        <f t="shared" si="12"/>
        <v>0.5583458234853288</v>
      </c>
      <c r="I23" s="1026">
        <v>0.19826140720084048</v>
      </c>
      <c r="J23" s="295">
        <f t="shared" si="13"/>
        <v>0.83704048168943679</v>
      </c>
      <c r="K23" s="483">
        <v>0.236929529474741</v>
      </c>
      <c r="L23" s="483">
        <f t="shared" si="14"/>
        <v>0.60011095221469579</v>
      </c>
      <c r="M23" s="1023">
        <v>0.16295951831056324</v>
      </c>
      <c r="N23" s="13"/>
      <c r="O23" s="11"/>
      <c r="P23" s="2"/>
      <c r="Q23" s="2"/>
      <c r="R23" s="2"/>
      <c r="S23" s="2"/>
      <c r="T23" s="2"/>
    </row>
    <row r="24" spans="1:20" x14ac:dyDescent="0.2">
      <c r="A24" s="16">
        <v>1974</v>
      </c>
      <c r="B24" s="1017">
        <v>0.80063051422486775</v>
      </c>
      <c r="C24" s="1020">
        <v>0.24477160164050982</v>
      </c>
      <c r="D24" s="1020">
        <f t="shared" si="9"/>
        <v>0.55585891258435793</v>
      </c>
      <c r="E24" s="1020">
        <f t="shared" si="10"/>
        <v>0.19936948577513225</v>
      </c>
      <c r="F24" s="1029">
        <f t="shared" si="11"/>
        <v>0.79604976637670033</v>
      </c>
      <c r="G24" s="1020">
        <v>0.24594001320145187</v>
      </c>
      <c r="H24" s="1020">
        <f t="shared" si="12"/>
        <v>0.55010975317524846</v>
      </c>
      <c r="I24" s="1026">
        <v>0.20395023362329973</v>
      </c>
      <c r="J24" s="295">
        <f t="shared" si="13"/>
        <v>0.83127711388352499</v>
      </c>
      <c r="K24" s="483">
        <v>0.23695457207860937</v>
      </c>
      <c r="L24" s="483">
        <f t="shared" si="14"/>
        <v>0.59432254180491562</v>
      </c>
      <c r="M24" s="1023">
        <v>0.16872288611647498</v>
      </c>
      <c r="N24" s="13"/>
      <c r="O24" s="11"/>
      <c r="P24" s="2"/>
      <c r="Q24" s="2"/>
      <c r="R24" s="2"/>
      <c r="S24" s="2"/>
      <c r="T24" s="2"/>
    </row>
    <row r="25" spans="1:20" x14ac:dyDescent="0.2">
      <c r="A25" s="16">
        <v>1975</v>
      </c>
      <c r="B25" s="1017">
        <v>0.80174699454536424</v>
      </c>
      <c r="C25" s="1020">
        <v>0.23554583402914442</v>
      </c>
      <c r="D25" s="1020">
        <f t="shared" si="9"/>
        <v>0.56620116051621983</v>
      </c>
      <c r="E25" s="1020">
        <f t="shared" si="10"/>
        <v>0.19825300545463576</v>
      </c>
      <c r="F25" s="1029">
        <f t="shared" si="11"/>
        <v>0.79702007490074145</v>
      </c>
      <c r="G25" s="1020">
        <v>0.23733570838108731</v>
      </c>
      <c r="H25" s="1020">
        <f t="shared" si="12"/>
        <v>0.55968436651965414</v>
      </c>
      <c r="I25" s="1026">
        <v>0.20297992509925855</v>
      </c>
      <c r="J25" s="295">
        <f t="shared" si="13"/>
        <v>0.83083994562921981</v>
      </c>
      <c r="K25" s="483">
        <v>0.22452962667166221</v>
      </c>
      <c r="L25" s="483">
        <f t="shared" si="14"/>
        <v>0.6063103189575576</v>
      </c>
      <c r="M25" s="1023">
        <v>0.16916005437078022</v>
      </c>
      <c r="N25" s="13"/>
      <c r="O25" s="11"/>
      <c r="P25" s="2"/>
      <c r="Q25" s="2"/>
      <c r="R25" s="2"/>
      <c r="S25" s="2"/>
      <c r="T25" s="2"/>
    </row>
    <row r="26" spans="1:20" x14ac:dyDescent="0.2">
      <c r="A26" s="16">
        <v>1976</v>
      </c>
      <c r="B26" s="1017">
        <v>0.80263685389743289</v>
      </c>
      <c r="C26" s="1020">
        <v>0.2409430227098035</v>
      </c>
      <c r="D26" s="1020">
        <f t="shared" si="9"/>
        <v>0.56169383118762939</v>
      </c>
      <c r="E26" s="1020">
        <f t="shared" si="10"/>
        <v>0.19736314610256711</v>
      </c>
      <c r="F26" s="1029">
        <f t="shared" si="11"/>
        <v>0.79734310945862141</v>
      </c>
      <c r="G26" s="1020">
        <v>0.24205121649654238</v>
      </c>
      <c r="H26" s="1020">
        <f t="shared" si="12"/>
        <v>0.55529189296207904</v>
      </c>
      <c r="I26" s="1026">
        <v>0.20265689054137861</v>
      </c>
      <c r="J26" s="295">
        <f t="shared" si="13"/>
        <v>0.83468904729759064</v>
      </c>
      <c r="K26" s="483">
        <v>0.23423320851533824</v>
      </c>
      <c r="L26" s="483">
        <f t="shared" si="14"/>
        <v>0.60045583878225239</v>
      </c>
      <c r="M26" s="1023">
        <v>0.16531095270240939</v>
      </c>
      <c r="N26" s="13"/>
      <c r="O26" s="11"/>
      <c r="P26" s="2"/>
      <c r="Q26" s="2"/>
      <c r="R26" s="2"/>
      <c r="S26" s="2"/>
      <c r="T26" s="2"/>
    </row>
    <row r="27" spans="1:20" x14ac:dyDescent="0.2">
      <c r="A27" s="16">
        <v>1977</v>
      </c>
      <c r="B27" s="1017">
        <v>0.80595125076837082</v>
      </c>
      <c r="C27" s="1020">
        <v>0.24093505713308305</v>
      </c>
      <c r="D27" s="1020">
        <f t="shared" si="9"/>
        <v>0.56501619363528777</v>
      </c>
      <c r="E27" s="1020">
        <f t="shared" si="10"/>
        <v>0.19404874923162918</v>
      </c>
      <c r="F27" s="1029">
        <f t="shared" si="11"/>
        <v>0.800517442366667</v>
      </c>
      <c r="G27" s="1020">
        <v>0.24222332936696045</v>
      </c>
      <c r="H27" s="1020">
        <f t="shared" si="12"/>
        <v>0.55829411299970655</v>
      </c>
      <c r="I27" s="1026">
        <v>0.199482557633333</v>
      </c>
      <c r="J27" s="295">
        <f t="shared" si="13"/>
        <v>0.83741952599970537</v>
      </c>
      <c r="K27" s="483">
        <v>0.23347441402026581</v>
      </c>
      <c r="L27" s="483">
        <f t="shared" si="14"/>
        <v>0.60394511197943956</v>
      </c>
      <c r="M27" s="1023">
        <v>0.1625804740002946</v>
      </c>
      <c r="N27" s="13"/>
      <c r="O27" s="11"/>
      <c r="P27" s="2"/>
      <c r="Q27" s="2"/>
      <c r="R27" s="2"/>
      <c r="S27" s="2"/>
      <c r="T27" s="2"/>
    </row>
    <row r="28" spans="1:20" x14ac:dyDescent="0.2">
      <c r="A28" s="16">
        <v>1978</v>
      </c>
      <c r="B28" s="1017">
        <v>0.80351428891259757</v>
      </c>
      <c r="C28" s="1020">
        <v>0.24295608566303328</v>
      </c>
      <c r="D28" s="1020">
        <f t="shared" si="9"/>
        <v>0.56055820324956429</v>
      </c>
      <c r="E28" s="1020">
        <f t="shared" si="10"/>
        <v>0.19648571108740243</v>
      </c>
      <c r="F28" s="1029">
        <f t="shared" si="11"/>
        <v>0.79767293332379385</v>
      </c>
      <c r="G28" s="1020">
        <v>0.24407347416994318</v>
      </c>
      <c r="H28" s="1020">
        <f t="shared" si="12"/>
        <v>0.55359945915385067</v>
      </c>
      <c r="I28" s="1026">
        <v>0.20232706667620615</v>
      </c>
      <c r="J28" s="295">
        <f t="shared" si="13"/>
        <v>0.836877259840756</v>
      </c>
      <c r="K28" s="483">
        <v>0.23657410810581203</v>
      </c>
      <c r="L28" s="483">
        <f t="shared" si="14"/>
        <v>0.60030315173494397</v>
      </c>
      <c r="M28" s="1023">
        <v>0.16312274015924397</v>
      </c>
      <c r="N28" s="13"/>
      <c r="O28" s="11"/>
      <c r="P28" s="2"/>
      <c r="Q28" s="2"/>
      <c r="R28" s="2"/>
      <c r="S28" s="2"/>
      <c r="T28" s="2"/>
    </row>
    <row r="29" spans="1:20" x14ac:dyDescent="0.2">
      <c r="A29" s="20">
        <v>1979</v>
      </c>
      <c r="B29" s="1018">
        <v>0.802658517110582</v>
      </c>
      <c r="C29" s="1021">
        <v>0.24368505259294715</v>
      </c>
      <c r="D29" s="1021">
        <f t="shared" si="9"/>
        <v>0.55897346451763485</v>
      </c>
      <c r="E29" s="1021">
        <f t="shared" si="10"/>
        <v>0.197341482889418</v>
      </c>
      <c r="F29" s="1030">
        <f t="shared" si="11"/>
        <v>0.79668231111435006</v>
      </c>
      <c r="G29" s="1021">
        <v>0.24531673414123822</v>
      </c>
      <c r="H29" s="1021">
        <f t="shared" si="12"/>
        <v>0.55136557697311184</v>
      </c>
      <c r="I29" s="1027">
        <v>0.20331768888564994</v>
      </c>
      <c r="J29" s="296">
        <f t="shared" si="13"/>
        <v>0.83610869236088814</v>
      </c>
      <c r="K29" s="487">
        <v>0.23455216229809439</v>
      </c>
      <c r="L29" s="487">
        <f t="shared" si="14"/>
        <v>0.60155653006279375</v>
      </c>
      <c r="M29" s="1024">
        <v>0.16389130763911186</v>
      </c>
      <c r="N29" s="13"/>
      <c r="O29" s="11"/>
      <c r="P29" s="2"/>
      <c r="Q29" s="2"/>
      <c r="R29" s="2"/>
      <c r="S29" s="2"/>
      <c r="T29" s="2"/>
    </row>
    <row r="30" spans="1:20" x14ac:dyDescent="0.2">
      <c r="A30" s="24">
        <v>1980</v>
      </c>
      <c r="B30" s="1019">
        <v>0.79213288571772289</v>
      </c>
      <c r="C30" s="1022">
        <v>0.23323825833805711</v>
      </c>
      <c r="D30" s="1022">
        <f t="shared" si="9"/>
        <v>0.55889462737966578</v>
      </c>
      <c r="E30" s="1022">
        <f t="shared" si="10"/>
        <v>0.20786711428227711</v>
      </c>
      <c r="F30" s="1031">
        <f t="shared" si="11"/>
        <v>0.7858153036854304</v>
      </c>
      <c r="G30" s="1022">
        <v>0.23457215622171512</v>
      </c>
      <c r="H30" s="1022">
        <f t="shared" si="12"/>
        <v>0.55124314746371528</v>
      </c>
      <c r="I30" s="1028">
        <v>0.2141846963145696</v>
      </c>
      <c r="J30" s="297">
        <f t="shared" si="13"/>
        <v>0.82700360382830529</v>
      </c>
      <c r="K30" s="489">
        <v>0.22587563497177809</v>
      </c>
      <c r="L30" s="489">
        <f t="shared" si="14"/>
        <v>0.6011279688565272</v>
      </c>
      <c r="M30" s="1025">
        <v>0.17299639617169466</v>
      </c>
      <c r="N30" s="13"/>
      <c r="O30" s="11"/>
      <c r="P30" s="2"/>
      <c r="Q30" s="2"/>
      <c r="R30" s="2"/>
      <c r="S30" s="2"/>
      <c r="T30" s="2"/>
    </row>
    <row r="31" spans="1:20" x14ac:dyDescent="0.2">
      <c r="A31" s="16">
        <v>1981</v>
      </c>
      <c r="B31" s="1017">
        <v>0.79237347550479953</v>
      </c>
      <c r="C31" s="1020">
        <v>0.23029273516854043</v>
      </c>
      <c r="D31" s="1020">
        <f t="shared" si="9"/>
        <v>0.5620807403362591</v>
      </c>
      <c r="E31" s="1020">
        <f t="shared" si="10"/>
        <v>0.20762652449520047</v>
      </c>
      <c r="F31" s="1029">
        <f t="shared" si="11"/>
        <v>0.78593214954261581</v>
      </c>
      <c r="G31" s="1020">
        <v>0.2315242625887054</v>
      </c>
      <c r="H31" s="1020">
        <f t="shared" si="12"/>
        <v>0.55440788695391041</v>
      </c>
      <c r="I31" s="1026">
        <v>0.21406785045738422</v>
      </c>
      <c r="J31" s="295">
        <f t="shared" si="13"/>
        <v>0.82699974878865345</v>
      </c>
      <c r="K31" s="483">
        <v>0.22367248255944361</v>
      </c>
      <c r="L31" s="483">
        <f t="shared" si="14"/>
        <v>0.60332726622920985</v>
      </c>
      <c r="M31" s="1023">
        <v>0.17300025121134657</v>
      </c>
      <c r="N31" s="13"/>
      <c r="O31" s="11"/>
      <c r="P31" s="2"/>
      <c r="Q31" s="2"/>
      <c r="R31" s="2"/>
      <c r="S31" s="2"/>
      <c r="T31" s="2"/>
    </row>
    <row r="32" spans="1:20" x14ac:dyDescent="0.2">
      <c r="A32" s="16">
        <v>1982</v>
      </c>
      <c r="B32" s="1017">
        <v>0.77994274509922046</v>
      </c>
      <c r="C32" s="1020">
        <v>0.21994443192157342</v>
      </c>
      <c r="D32" s="1020">
        <f t="shared" si="9"/>
        <v>0.55999831317764703</v>
      </c>
      <c r="E32" s="1020">
        <f t="shared" si="10"/>
        <v>0.22005725490077954</v>
      </c>
      <c r="F32" s="1029">
        <f t="shared" si="11"/>
        <v>0.77287298287003281</v>
      </c>
      <c r="G32" s="1020">
        <v>0.2208282866616641</v>
      </c>
      <c r="H32" s="1020">
        <f t="shared" si="12"/>
        <v>0.55204469620836871</v>
      </c>
      <c r="I32" s="1026">
        <v>0.22712701712996719</v>
      </c>
      <c r="J32" s="295">
        <f t="shared" si="13"/>
        <v>0.81668453705350796</v>
      </c>
      <c r="K32" s="483">
        <v>0.21535100912665284</v>
      </c>
      <c r="L32" s="483">
        <f t="shared" si="14"/>
        <v>0.60133352792685513</v>
      </c>
      <c r="M32" s="1023">
        <v>0.18331546294649206</v>
      </c>
      <c r="N32" s="13"/>
      <c r="O32" s="11"/>
      <c r="P32" s="2"/>
      <c r="Q32" s="2"/>
      <c r="R32" s="2"/>
      <c r="S32" s="2"/>
      <c r="T32" s="2"/>
    </row>
    <row r="33" spans="1:20" x14ac:dyDescent="0.2">
      <c r="A33" s="16">
        <v>1983</v>
      </c>
      <c r="B33" s="1017">
        <v>0.77575755650069356</v>
      </c>
      <c r="C33" s="1020">
        <v>0.21495786589049215</v>
      </c>
      <c r="D33" s="1020">
        <f t="shared" si="9"/>
        <v>0.56079969061020141</v>
      </c>
      <c r="E33" s="1020">
        <f t="shared" si="10"/>
        <v>0.22424244349930644</v>
      </c>
      <c r="F33" s="1029">
        <f t="shared" si="11"/>
        <v>0.76813225352214998</v>
      </c>
      <c r="G33" s="1020">
        <v>0.21553051893845798</v>
      </c>
      <c r="H33" s="1020">
        <f t="shared" si="12"/>
        <v>0.55260173458369199</v>
      </c>
      <c r="I33" s="1026">
        <v>0.23186774647785005</v>
      </c>
      <c r="J33" s="295">
        <f t="shared" si="13"/>
        <v>0.8139440070631383</v>
      </c>
      <c r="K33" s="483">
        <v>0.21209009953850422</v>
      </c>
      <c r="L33" s="483">
        <f t="shared" si="14"/>
        <v>0.60185390752463408</v>
      </c>
      <c r="M33" s="1023">
        <v>0.18605599293686167</v>
      </c>
      <c r="N33" s="13"/>
      <c r="O33" s="11"/>
      <c r="P33" s="2"/>
      <c r="Q33" s="2"/>
      <c r="R33" s="2"/>
      <c r="S33" s="2"/>
      <c r="T33" s="2"/>
    </row>
    <row r="34" spans="1:20" x14ac:dyDescent="0.2">
      <c r="A34" s="16">
        <v>1984</v>
      </c>
      <c r="B34" s="1017">
        <v>0.78721313156783301</v>
      </c>
      <c r="C34" s="1020">
        <v>0.22452324843131277</v>
      </c>
      <c r="D34" s="1020">
        <f t="shared" si="9"/>
        <v>0.56268988313652024</v>
      </c>
      <c r="E34" s="1020">
        <f t="shared" si="10"/>
        <v>0.21278686843216699</v>
      </c>
      <c r="F34" s="1029">
        <f t="shared" si="11"/>
        <v>0.77904496145238822</v>
      </c>
      <c r="G34" s="1020">
        <v>0.22492963002901778</v>
      </c>
      <c r="H34" s="1020">
        <f t="shared" si="12"/>
        <v>0.55411533142337044</v>
      </c>
      <c r="I34" s="1026">
        <v>0.22095503854761173</v>
      </c>
      <c r="J34" s="295">
        <f t="shared" si="13"/>
        <v>0.8278366514550406</v>
      </c>
      <c r="K34" s="483">
        <v>0.22250215304729903</v>
      </c>
      <c r="L34" s="483">
        <f t="shared" si="14"/>
        <v>0.60533449840774156</v>
      </c>
      <c r="M34" s="1023">
        <v>0.17216334854495935</v>
      </c>
      <c r="N34" s="13"/>
      <c r="O34" s="11"/>
      <c r="P34" s="2"/>
      <c r="Q34" s="2"/>
      <c r="R34" s="2"/>
      <c r="S34" s="2"/>
      <c r="T34" s="2"/>
    </row>
    <row r="35" spans="1:20" x14ac:dyDescent="0.2">
      <c r="A35" s="16">
        <v>1985</v>
      </c>
      <c r="B35" s="1017">
        <v>0.78143345378029627</v>
      </c>
      <c r="C35" s="1020">
        <v>0.2232015472077945</v>
      </c>
      <c r="D35" s="1020">
        <f t="shared" si="9"/>
        <v>0.55823190657250177</v>
      </c>
      <c r="E35" s="1020">
        <f t="shared" si="10"/>
        <v>0.21856654621970373</v>
      </c>
      <c r="F35" s="1029">
        <f t="shared" si="11"/>
        <v>0.77329481585490822</v>
      </c>
      <c r="G35" s="1020">
        <v>0.2237452346212544</v>
      </c>
      <c r="H35" s="1020">
        <f t="shared" si="12"/>
        <v>0.54954958123365383</v>
      </c>
      <c r="I35" s="1026">
        <v>0.22670518414509172</v>
      </c>
      <c r="J35" s="295">
        <f t="shared" si="13"/>
        <v>0.82129583732056766</v>
      </c>
      <c r="K35" s="483">
        <v>0.22053861068204572</v>
      </c>
      <c r="L35" s="483">
        <f t="shared" si="14"/>
        <v>0.60075722663852194</v>
      </c>
      <c r="M35" s="1023">
        <v>0.17870416267943229</v>
      </c>
      <c r="N35" s="13"/>
      <c r="O35" s="11"/>
      <c r="P35" s="2"/>
      <c r="Q35" s="2"/>
      <c r="R35" s="2"/>
      <c r="S35" s="2"/>
      <c r="T35" s="2"/>
    </row>
    <row r="36" spans="1:20" x14ac:dyDescent="0.2">
      <c r="A36" s="16">
        <v>1986</v>
      </c>
      <c r="B36" s="1017">
        <v>0.77558009781895676</v>
      </c>
      <c r="C36" s="1020">
        <v>0.21588307243270044</v>
      </c>
      <c r="D36" s="1020">
        <f t="shared" si="9"/>
        <v>0.55969702538625632</v>
      </c>
      <c r="E36" s="1020">
        <f t="shared" si="10"/>
        <v>0.22441990218104324</v>
      </c>
      <c r="F36" s="1029">
        <f t="shared" si="11"/>
        <v>0.76724481400996669</v>
      </c>
      <c r="G36" s="1020">
        <v>0.21660001264358997</v>
      </c>
      <c r="H36" s="1020">
        <f t="shared" si="12"/>
        <v>0.55064480136637672</v>
      </c>
      <c r="I36" s="1026">
        <v>0.23275518599003328</v>
      </c>
      <c r="J36" s="295">
        <f t="shared" si="13"/>
        <v>0.8154310026632039</v>
      </c>
      <c r="K36" s="483">
        <v>0.21245538877154413</v>
      </c>
      <c r="L36" s="483">
        <f t="shared" si="14"/>
        <v>0.60297561389165977</v>
      </c>
      <c r="M36" s="1023">
        <v>0.18456899733679616</v>
      </c>
      <c r="N36" s="13"/>
      <c r="O36" s="11"/>
      <c r="P36" s="2"/>
      <c r="Q36" s="2"/>
      <c r="R36" s="2"/>
      <c r="S36" s="2"/>
      <c r="T36" s="2"/>
    </row>
    <row r="37" spans="1:20" x14ac:dyDescent="0.2">
      <c r="A37" s="16">
        <v>1987</v>
      </c>
      <c r="B37" s="1017">
        <v>0.76395111722057241</v>
      </c>
      <c r="C37" s="1020">
        <v>0.21182024405249811</v>
      </c>
      <c r="D37" s="1020">
        <f t="shared" si="9"/>
        <v>0.5521308731680743</v>
      </c>
      <c r="E37" s="1020">
        <f t="shared" si="10"/>
        <v>0.23604888277942759</v>
      </c>
      <c r="F37" s="1029">
        <f t="shared" si="11"/>
        <v>0.75491381597111318</v>
      </c>
      <c r="G37" s="1020">
        <v>0.21300891614921968</v>
      </c>
      <c r="H37" s="1020">
        <f t="shared" si="12"/>
        <v>0.54190489982189349</v>
      </c>
      <c r="I37" s="1026">
        <v>0.24508618402888679</v>
      </c>
      <c r="J37" s="295">
        <f t="shared" si="13"/>
        <v>0.80769473655731439</v>
      </c>
      <c r="K37" s="483">
        <v>0.20606666582378663</v>
      </c>
      <c r="L37" s="483">
        <f t="shared" si="14"/>
        <v>0.60162807073352775</v>
      </c>
      <c r="M37" s="1023">
        <v>0.19230526344268567</v>
      </c>
      <c r="N37" s="13"/>
      <c r="O37" s="11"/>
      <c r="P37" s="2"/>
      <c r="Q37" s="2"/>
      <c r="R37" s="2"/>
      <c r="S37" s="2"/>
      <c r="T37" s="2"/>
    </row>
    <row r="38" spans="1:20" x14ac:dyDescent="0.2">
      <c r="A38" s="16">
        <v>1988</v>
      </c>
      <c r="B38" s="1017">
        <v>0.75019011265041202</v>
      </c>
      <c r="C38" s="1020">
        <v>0.20817233791292478</v>
      </c>
      <c r="D38" s="1020">
        <f t="shared" si="9"/>
        <v>0.54201777473748725</v>
      </c>
      <c r="E38" s="1020">
        <f t="shared" si="10"/>
        <v>0.24980988734958798</v>
      </c>
      <c r="F38" s="1029">
        <f t="shared" si="11"/>
        <v>0.73884508873218668</v>
      </c>
      <c r="G38" s="1020">
        <v>0.20842723632967186</v>
      </c>
      <c r="H38" s="1020">
        <f t="shared" si="12"/>
        <v>0.53041785240251482</v>
      </c>
      <c r="I38" s="1026">
        <v>0.26115491126781337</v>
      </c>
      <c r="J38" s="295">
        <f t="shared" si="13"/>
        <v>0.80465511064405981</v>
      </c>
      <c r="K38" s="483">
        <v>0.20694862592634966</v>
      </c>
      <c r="L38" s="483">
        <f t="shared" si="14"/>
        <v>0.59770648471771015</v>
      </c>
      <c r="M38" s="1023">
        <v>0.19534488935594016</v>
      </c>
      <c r="N38" s="13"/>
      <c r="O38" s="11"/>
      <c r="P38" s="2"/>
      <c r="Q38" s="2"/>
      <c r="R38" s="2"/>
      <c r="S38" s="2"/>
      <c r="T38" s="2"/>
    </row>
    <row r="39" spans="1:20" x14ac:dyDescent="0.2">
      <c r="A39" s="20">
        <v>1989</v>
      </c>
      <c r="B39" s="1018">
        <v>0.75347870182521415</v>
      </c>
      <c r="C39" s="1021">
        <v>0.20869670429481824</v>
      </c>
      <c r="D39" s="1021">
        <f t="shared" si="9"/>
        <v>0.54478199753039591</v>
      </c>
      <c r="E39" s="1021">
        <f t="shared" si="10"/>
        <v>0.24652129817478585</v>
      </c>
      <c r="F39" s="1030">
        <f t="shared" si="11"/>
        <v>0.74270322720887472</v>
      </c>
      <c r="G39" s="1021">
        <v>0.2092928549782026</v>
      </c>
      <c r="H39" s="1021">
        <f t="shared" si="12"/>
        <v>0.53341037223067211</v>
      </c>
      <c r="I39" s="1027">
        <v>0.25729677279112534</v>
      </c>
      <c r="J39" s="296">
        <f t="shared" si="13"/>
        <v>0.80348966258023102</v>
      </c>
      <c r="K39" s="487">
        <v>0.20592985926085516</v>
      </c>
      <c r="L39" s="487">
        <f t="shared" si="14"/>
        <v>0.59755980331937586</v>
      </c>
      <c r="M39" s="1024">
        <v>0.19651033741976898</v>
      </c>
      <c r="N39" s="13"/>
      <c r="O39" s="11"/>
      <c r="P39" s="2"/>
      <c r="Q39" s="2"/>
      <c r="R39" s="2"/>
      <c r="S39" s="2"/>
      <c r="T39" s="2"/>
    </row>
    <row r="40" spans="1:20" x14ac:dyDescent="0.2">
      <c r="A40" s="24">
        <v>1990</v>
      </c>
      <c r="B40" s="1019">
        <v>0.74904373141457103</v>
      </c>
      <c r="C40" s="1022">
        <v>0.20809892203812663</v>
      </c>
      <c r="D40" s="1022">
        <f t="shared" si="9"/>
        <v>0.5409448093764444</v>
      </c>
      <c r="E40" s="1022">
        <f t="shared" si="10"/>
        <v>0.25095626858542897</v>
      </c>
      <c r="F40" s="1031">
        <f t="shared" si="11"/>
        <v>0.73790548399486267</v>
      </c>
      <c r="G40" s="1022">
        <v>0.20890394344703545</v>
      </c>
      <c r="H40" s="1022">
        <f t="shared" si="12"/>
        <v>0.52900154054782722</v>
      </c>
      <c r="I40" s="1028">
        <v>0.26209451600513739</v>
      </c>
      <c r="J40" s="297">
        <f t="shared" si="13"/>
        <v>0.80000080424732367</v>
      </c>
      <c r="K40" s="489">
        <v>0.20441597866113648</v>
      </c>
      <c r="L40" s="489">
        <f t="shared" si="14"/>
        <v>0.59558482558618719</v>
      </c>
      <c r="M40" s="1025">
        <v>0.19999919575267636</v>
      </c>
      <c r="N40" s="13"/>
      <c r="O40" s="11"/>
      <c r="P40" s="2"/>
      <c r="Q40" s="2"/>
      <c r="R40" s="2"/>
      <c r="S40" s="2"/>
      <c r="T40" s="2"/>
    </row>
    <row r="41" spans="1:20" x14ac:dyDescent="0.2">
      <c r="A41" s="16">
        <v>1991</v>
      </c>
      <c r="B41" s="1017">
        <v>0.74951598713845757</v>
      </c>
      <c r="C41" s="1020">
        <v>0.2051352544109295</v>
      </c>
      <c r="D41" s="1020">
        <f t="shared" si="9"/>
        <v>0.54438073272752807</v>
      </c>
      <c r="E41" s="1020">
        <f t="shared" si="10"/>
        <v>0.25048401286154243</v>
      </c>
      <c r="F41" s="1029">
        <f t="shared" si="11"/>
        <v>0.73862647434895579</v>
      </c>
      <c r="G41" s="1020">
        <v>0.20604705776585697</v>
      </c>
      <c r="H41" s="1020">
        <f t="shared" si="12"/>
        <v>0.53257941658309882</v>
      </c>
      <c r="I41" s="1026">
        <v>0.26137352565104421</v>
      </c>
      <c r="J41" s="295">
        <f t="shared" si="13"/>
        <v>0.79770225343360424</v>
      </c>
      <c r="K41" s="483">
        <v>0.20110051014654917</v>
      </c>
      <c r="L41" s="483">
        <f t="shared" si="14"/>
        <v>0.59660174328705506</v>
      </c>
      <c r="M41" s="1023">
        <v>0.20229774656639576</v>
      </c>
      <c r="N41" s="13"/>
      <c r="O41" s="11"/>
      <c r="P41" s="2"/>
      <c r="Q41" s="2"/>
      <c r="R41" s="2"/>
      <c r="S41" s="2"/>
      <c r="T41" s="2"/>
    </row>
    <row r="42" spans="1:20" x14ac:dyDescent="0.2">
      <c r="A42" s="16">
        <v>1992</v>
      </c>
      <c r="B42" s="1017">
        <v>0.73548951780352667</v>
      </c>
      <c r="C42" s="1020">
        <v>0.19299791473036287</v>
      </c>
      <c r="D42" s="1020">
        <f t="shared" si="9"/>
        <v>0.5424916030731638</v>
      </c>
      <c r="E42" s="1020">
        <f t="shared" si="10"/>
        <v>0.26451048219647333</v>
      </c>
      <c r="F42" s="1029">
        <f t="shared" si="11"/>
        <v>0.72254361102044473</v>
      </c>
      <c r="G42" s="1020">
        <v>0.19431606866836038</v>
      </c>
      <c r="H42" s="1020">
        <f t="shared" si="12"/>
        <v>0.52822754235208436</v>
      </c>
      <c r="I42" s="1026">
        <v>0.27745638897955527</v>
      </c>
      <c r="J42" s="295">
        <f t="shared" si="13"/>
        <v>0.79012356698177388</v>
      </c>
      <c r="K42" s="483">
        <v>0.18743506862929504</v>
      </c>
      <c r="L42" s="483">
        <f t="shared" si="14"/>
        <v>0.60268849835247884</v>
      </c>
      <c r="M42" s="1023">
        <v>0.20987643301822606</v>
      </c>
      <c r="N42" s="13"/>
      <c r="O42" s="11"/>
      <c r="P42" s="2"/>
      <c r="Q42" s="2"/>
      <c r="R42" s="2"/>
      <c r="S42" s="2"/>
      <c r="T42" s="2"/>
    </row>
    <row r="43" spans="1:20" x14ac:dyDescent="0.2">
      <c r="A43" s="16">
        <v>1993</v>
      </c>
      <c r="B43" s="1017">
        <v>0.74008469699140811</v>
      </c>
      <c r="C43" s="1020">
        <v>0.19504726792752347</v>
      </c>
      <c r="D43" s="1020">
        <f t="shared" si="9"/>
        <v>0.54503742906388464</v>
      </c>
      <c r="E43" s="1020">
        <f t="shared" si="10"/>
        <v>0.25991530300859189</v>
      </c>
      <c r="F43" s="1029">
        <f t="shared" si="11"/>
        <v>0.72713492563410353</v>
      </c>
      <c r="G43" s="1020">
        <v>0.19551626213611073</v>
      </c>
      <c r="H43" s="1020">
        <f t="shared" si="12"/>
        <v>0.5316186634979928</v>
      </c>
      <c r="I43" s="1026">
        <v>0.27286507436589641</v>
      </c>
      <c r="J43" s="295">
        <f t="shared" si="13"/>
        <v>0.79412198446483762</v>
      </c>
      <c r="K43" s="483">
        <v>0.19309023145378623</v>
      </c>
      <c r="L43" s="483">
        <f t="shared" si="14"/>
        <v>0.60103175301105138</v>
      </c>
      <c r="M43" s="1023">
        <v>0.20587801553516238</v>
      </c>
      <c r="N43" s="13"/>
      <c r="O43" s="11"/>
      <c r="P43" s="2"/>
      <c r="Q43" s="2"/>
      <c r="R43" s="2"/>
      <c r="S43" s="2"/>
      <c r="T43" s="2"/>
    </row>
    <row r="44" spans="1:20" x14ac:dyDescent="0.2">
      <c r="A44" s="16">
        <v>1994</v>
      </c>
      <c r="B44" s="1017">
        <v>0.74332244979455586</v>
      </c>
      <c r="C44" s="1020">
        <v>0.19812339496905385</v>
      </c>
      <c r="D44" s="1020">
        <f t="shared" si="9"/>
        <v>0.54519905482550202</v>
      </c>
      <c r="E44" s="1020">
        <f t="shared" si="10"/>
        <v>0.25667755020544414</v>
      </c>
      <c r="F44" s="1029">
        <f t="shared" si="11"/>
        <v>0.7318196784611104</v>
      </c>
      <c r="G44" s="1020">
        <v>0.19830952850414296</v>
      </c>
      <c r="H44" s="1020">
        <f t="shared" si="12"/>
        <v>0.53351014995696744</v>
      </c>
      <c r="I44" s="1026">
        <v>0.2681803215388896</v>
      </c>
      <c r="J44" s="295">
        <f t="shared" si="13"/>
        <v>0.79169778422097292</v>
      </c>
      <c r="K44" s="483">
        <v>0.19734060343587523</v>
      </c>
      <c r="L44" s="483">
        <f t="shared" si="14"/>
        <v>0.59435718078509769</v>
      </c>
      <c r="M44" s="1023">
        <v>0.20830221577902708</v>
      </c>
      <c r="N44" s="13"/>
      <c r="O44" s="11"/>
      <c r="P44" s="2"/>
      <c r="Q44" s="2"/>
      <c r="R44" s="2"/>
      <c r="S44" s="2"/>
      <c r="T44" s="2"/>
    </row>
    <row r="45" spans="1:20" x14ac:dyDescent="0.2">
      <c r="A45" s="16">
        <v>1995</v>
      </c>
      <c r="B45" s="1017">
        <v>0.73892253507885219</v>
      </c>
      <c r="C45" s="1020">
        <v>0.19870121738239821</v>
      </c>
      <c r="D45" s="1020">
        <f t="shared" si="9"/>
        <v>0.54022131769645398</v>
      </c>
      <c r="E45" s="1020">
        <f t="shared" si="10"/>
        <v>0.26107746492114781</v>
      </c>
      <c r="F45" s="1029">
        <f t="shared" si="11"/>
        <v>0.7272844444444444</v>
      </c>
      <c r="G45" s="1020">
        <v>0.19882452883263013</v>
      </c>
      <c r="H45" s="1020">
        <f t="shared" si="12"/>
        <v>0.52845991561181427</v>
      </c>
      <c r="I45" s="1026">
        <v>0.27271555555555554</v>
      </c>
      <c r="J45" s="295">
        <f t="shared" si="13"/>
        <v>0.789917259655875</v>
      </c>
      <c r="K45" s="483">
        <v>0.19816090251123064</v>
      </c>
      <c r="L45" s="483">
        <f t="shared" si="14"/>
        <v>0.59175635714464436</v>
      </c>
      <c r="M45" s="1023">
        <v>0.210082740344125</v>
      </c>
      <c r="N45" s="13"/>
      <c r="O45" s="11"/>
      <c r="P45" s="2"/>
      <c r="Q45" s="2"/>
      <c r="R45" s="2"/>
      <c r="S45" s="2"/>
      <c r="T45" s="2"/>
    </row>
    <row r="46" spans="1:20" x14ac:dyDescent="0.2">
      <c r="A46" s="16">
        <v>1996</v>
      </c>
      <c r="B46" s="1017">
        <v>0.73492069197570076</v>
      </c>
      <c r="C46" s="1020">
        <v>0.1990160275426619</v>
      </c>
      <c r="D46" s="1020">
        <f t="shared" si="9"/>
        <v>0.53590466443303886</v>
      </c>
      <c r="E46" s="1020">
        <f t="shared" si="10"/>
        <v>0.26507930802429924</v>
      </c>
      <c r="F46" s="1029">
        <f t="shared" si="11"/>
        <v>0.72266321586990556</v>
      </c>
      <c r="G46" s="1020">
        <v>0.19907770396208635</v>
      </c>
      <c r="H46" s="1020">
        <f t="shared" si="12"/>
        <v>0.52358551190781921</v>
      </c>
      <c r="I46" s="1026">
        <v>0.27733678413009438</v>
      </c>
      <c r="J46" s="295">
        <f t="shared" si="13"/>
        <v>0.7902989228965851</v>
      </c>
      <c r="K46" s="483">
        <v>0.1987373787435307</v>
      </c>
      <c r="L46" s="483">
        <f t="shared" si="14"/>
        <v>0.5915615441530544</v>
      </c>
      <c r="M46" s="1023">
        <v>0.20970107710341485</v>
      </c>
      <c r="N46" s="13"/>
      <c r="O46" s="11"/>
      <c r="P46" s="2"/>
      <c r="Q46" s="2"/>
      <c r="R46" s="2"/>
      <c r="S46" s="2"/>
      <c r="T46" s="2"/>
    </row>
    <row r="47" spans="1:20" x14ac:dyDescent="0.2">
      <c r="A47" s="16">
        <v>1997</v>
      </c>
      <c r="B47" s="1017">
        <v>0.72695437341628355</v>
      </c>
      <c r="C47" s="1020">
        <v>0.19964150349478382</v>
      </c>
      <c r="D47" s="1020">
        <f t="shared" si="9"/>
        <v>0.52731286992149973</v>
      </c>
      <c r="E47" s="1020">
        <f t="shared" si="10"/>
        <v>0.27304562658371645</v>
      </c>
      <c r="F47" s="1029">
        <f t="shared" si="11"/>
        <v>0.71457803401582698</v>
      </c>
      <c r="G47" s="1020">
        <v>0.19933204586520459</v>
      </c>
      <c r="H47" s="1020">
        <f t="shared" si="12"/>
        <v>0.51524598815062239</v>
      </c>
      <c r="I47" s="1026">
        <v>0.28542196598417297</v>
      </c>
      <c r="J47" s="295">
        <f t="shared" si="13"/>
        <v>0.78462581141621257</v>
      </c>
      <c r="K47" s="483">
        <v>0.20108351844932115</v>
      </c>
      <c r="L47" s="483">
        <f t="shared" si="14"/>
        <v>0.58354229296689142</v>
      </c>
      <c r="M47" s="1023">
        <v>0.21537418858378748</v>
      </c>
      <c r="N47" s="13"/>
      <c r="O47" s="11"/>
      <c r="P47" s="2"/>
      <c r="Q47" s="2"/>
      <c r="R47" s="2"/>
      <c r="S47" s="2"/>
      <c r="T47" s="2"/>
    </row>
    <row r="48" spans="1:20" x14ac:dyDescent="0.2">
      <c r="A48" s="16">
        <v>1998</v>
      </c>
      <c r="B48" s="1017">
        <v>0.72066404691170116</v>
      </c>
      <c r="C48" s="1020">
        <v>0.19878506168236476</v>
      </c>
      <c r="D48" s="1020">
        <f t="shared" si="9"/>
        <v>0.5218789852293364</v>
      </c>
      <c r="E48" s="1020">
        <f t="shared" si="10"/>
        <v>0.27933595308829884</v>
      </c>
      <c r="F48" s="1029">
        <f t="shared" si="11"/>
        <v>0.70744728258808354</v>
      </c>
      <c r="G48" s="1020">
        <v>0.19793759579153081</v>
      </c>
      <c r="H48" s="1020">
        <f t="shared" si="12"/>
        <v>0.50950968679655273</v>
      </c>
      <c r="I48" s="1026">
        <v>0.29255271741191641</v>
      </c>
      <c r="J48" s="295">
        <f t="shared" si="13"/>
        <v>0.78279565709398469</v>
      </c>
      <c r="K48" s="483">
        <v>0.20276897325730148</v>
      </c>
      <c r="L48" s="483">
        <f t="shared" si="14"/>
        <v>0.58002668383668321</v>
      </c>
      <c r="M48" s="1023">
        <v>0.21720434290601526</v>
      </c>
      <c r="N48" s="13"/>
      <c r="O48" s="11"/>
      <c r="P48" s="2"/>
      <c r="Q48" s="2"/>
      <c r="R48" s="2"/>
      <c r="S48" s="2"/>
      <c r="T48" s="2"/>
    </row>
    <row r="49" spans="1:20" x14ac:dyDescent="0.2">
      <c r="A49" s="20">
        <v>1999</v>
      </c>
      <c r="B49" s="1018">
        <v>0.7120343867062694</v>
      </c>
      <c r="C49" s="1021">
        <v>0.19466469254360907</v>
      </c>
      <c r="D49" s="1021">
        <f t="shared" si="9"/>
        <v>0.51736969416266032</v>
      </c>
      <c r="E49" s="1021">
        <f t="shared" si="10"/>
        <v>0.2879656132937306</v>
      </c>
      <c r="F49" s="1030">
        <f t="shared" si="11"/>
        <v>0.69825422026062123</v>
      </c>
      <c r="G49" s="1021">
        <v>0.19395200556611447</v>
      </c>
      <c r="H49" s="1021">
        <f t="shared" si="12"/>
        <v>0.50430221469450676</v>
      </c>
      <c r="I49" s="1027">
        <v>0.30174577973937883</v>
      </c>
      <c r="J49" s="296">
        <f t="shared" si="13"/>
        <v>0.77705748179269274</v>
      </c>
      <c r="K49" s="487">
        <v>0.19802757740332888</v>
      </c>
      <c r="L49" s="487">
        <f t="shared" si="14"/>
        <v>0.57902990438936386</v>
      </c>
      <c r="M49" s="1024">
        <v>0.22294251820730726</v>
      </c>
      <c r="N49" s="13"/>
      <c r="O49" s="11"/>
      <c r="P49" s="2"/>
      <c r="Q49" s="2"/>
      <c r="R49" s="2"/>
      <c r="S49" s="2"/>
      <c r="T49" s="2"/>
    </row>
    <row r="50" spans="1:20" x14ac:dyDescent="0.2">
      <c r="A50" s="24">
        <v>2000</v>
      </c>
      <c r="B50" s="1019">
        <v>0.70256134892024646</v>
      </c>
      <c r="C50" s="1022">
        <v>0.19436695589386099</v>
      </c>
      <c r="D50" s="1022">
        <f t="shared" si="9"/>
        <v>0.50819439302638547</v>
      </c>
      <c r="E50" s="1022">
        <f t="shared" si="10"/>
        <v>0.29743865107975354</v>
      </c>
      <c r="F50" s="1031">
        <f t="shared" si="11"/>
        <v>0.68703736991226094</v>
      </c>
      <c r="G50" s="1022">
        <v>0.19193875258257387</v>
      </c>
      <c r="H50" s="1022">
        <f t="shared" si="12"/>
        <v>0.49509861732968707</v>
      </c>
      <c r="I50" s="1028">
        <v>0.312962630087739</v>
      </c>
      <c r="J50" s="297">
        <f t="shared" si="13"/>
        <v>0.77583699178195797</v>
      </c>
      <c r="K50" s="489">
        <v>0.20582846061130311</v>
      </c>
      <c r="L50" s="489">
        <f t="shared" si="14"/>
        <v>0.57000853117065486</v>
      </c>
      <c r="M50" s="1025">
        <v>0.22416300821804203</v>
      </c>
      <c r="N50" s="13"/>
      <c r="O50" s="11"/>
      <c r="P50" s="2"/>
      <c r="Q50" s="2"/>
      <c r="R50" s="2"/>
      <c r="S50" s="2"/>
      <c r="T50" s="2"/>
    </row>
    <row r="51" spans="1:20" x14ac:dyDescent="0.2">
      <c r="A51" s="16">
        <v>2001</v>
      </c>
      <c r="B51" s="1017">
        <v>0.71241574213003533</v>
      </c>
      <c r="C51" s="1020">
        <v>0.195401594335465</v>
      </c>
      <c r="D51" s="1020">
        <f t="shared" si="9"/>
        <v>0.51701414779457033</v>
      </c>
      <c r="E51" s="1020">
        <f t="shared" si="10"/>
        <v>0.28758425786996467</v>
      </c>
      <c r="F51" s="1029">
        <f t="shared" si="11"/>
        <v>0.69841257918532118</v>
      </c>
      <c r="G51" s="1020">
        <v>0.19411442306422433</v>
      </c>
      <c r="H51" s="1020">
        <f t="shared" si="12"/>
        <v>0.50429815612109685</v>
      </c>
      <c r="I51" s="1026">
        <v>0.30158742081467882</v>
      </c>
      <c r="J51" s="295">
        <f t="shared" si="13"/>
        <v>0.77636496911204911</v>
      </c>
      <c r="K51" s="483">
        <v>0.20127980971539605</v>
      </c>
      <c r="L51" s="483">
        <f t="shared" si="14"/>
        <v>0.57508515939665306</v>
      </c>
      <c r="M51" s="1023">
        <v>0.22363503088795084</v>
      </c>
      <c r="N51" s="13"/>
      <c r="O51" s="11"/>
      <c r="P51" s="2"/>
      <c r="Q51" s="2"/>
      <c r="R51" s="2"/>
      <c r="S51" s="2"/>
      <c r="T51" s="2"/>
    </row>
    <row r="52" spans="1:20" x14ac:dyDescent="0.2">
      <c r="A52" s="16">
        <v>2002</v>
      </c>
      <c r="B52" s="1017">
        <v>0.71714246832387574</v>
      </c>
      <c r="C52" s="1020">
        <v>0.19175349051944357</v>
      </c>
      <c r="D52" s="1020">
        <f t="shared" si="9"/>
        <v>0.52538897780443217</v>
      </c>
      <c r="E52" s="1020">
        <f t="shared" si="10"/>
        <v>0.28285753167612426</v>
      </c>
      <c r="F52" s="1029">
        <f t="shared" si="11"/>
        <v>0.70419578354304502</v>
      </c>
      <c r="G52" s="1020">
        <v>0.19112785034175861</v>
      </c>
      <c r="H52" s="1020">
        <f t="shared" si="12"/>
        <v>0.51306793320128641</v>
      </c>
      <c r="I52" s="1026">
        <v>0.29580421645695493</v>
      </c>
      <c r="J52" s="295">
        <f t="shared" si="13"/>
        <v>0.77391527695623741</v>
      </c>
      <c r="K52" s="483">
        <v>0.19449699981790269</v>
      </c>
      <c r="L52" s="483">
        <f t="shared" si="14"/>
        <v>0.57941827713833471</v>
      </c>
      <c r="M52" s="1023">
        <v>0.22608472304376256</v>
      </c>
      <c r="N52" s="13"/>
      <c r="O52" s="11"/>
      <c r="P52" s="2"/>
      <c r="Q52" s="2"/>
      <c r="R52" s="2"/>
      <c r="S52" s="2"/>
      <c r="T52" s="2"/>
    </row>
    <row r="53" spans="1:20" x14ac:dyDescent="0.2">
      <c r="A53" s="16">
        <v>2003</v>
      </c>
      <c r="B53" s="1017">
        <v>0.71587603589875626</v>
      </c>
      <c r="C53" s="1020">
        <v>0.18746511168129509</v>
      </c>
      <c r="D53" s="1020">
        <f t="shared" si="9"/>
        <v>0.52841092421746116</v>
      </c>
      <c r="E53" s="1020">
        <f t="shared" si="10"/>
        <v>0.28412396410124374</v>
      </c>
      <c r="F53" s="1029">
        <f t="shared" si="11"/>
        <v>0.70260288065257903</v>
      </c>
      <c r="G53" s="1020">
        <v>0.18716146012728885</v>
      </c>
      <c r="H53" s="1020">
        <f t="shared" si="12"/>
        <v>0.51544142052529018</v>
      </c>
      <c r="I53" s="1026">
        <v>0.29739711934742102</v>
      </c>
      <c r="J53" s="295">
        <f t="shared" si="13"/>
        <v>0.77199302015581051</v>
      </c>
      <c r="K53" s="483">
        <v>0.18874890661624144</v>
      </c>
      <c r="L53" s="483">
        <f t="shared" si="14"/>
        <v>0.58324411353956906</v>
      </c>
      <c r="M53" s="1023">
        <v>0.22800697984418949</v>
      </c>
      <c r="N53" s="13"/>
      <c r="O53" s="11"/>
      <c r="P53" s="2"/>
      <c r="Q53" s="2"/>
      <c r="R53" s="2"/>
      <c r="S53" s="2"/>
      <c r="T53" s="2"/>
    </row>
    <row r="54" spans="1:20" x14ac:dyDescent="0.2">
      <c r="A54" s="16">
        <v>2004</v>
      </c>
      <c r="B54" s="1017">
        <v>0.71281121232308886</v>
      </c>
      <c r="C54" s="1020">
        <v>0.18688469011170739</v>
      </c>
      <c r="D54" s="1020">
        <f t="shared" si="9"/>
        <v>0.52592652221138148</v>
      </c>
      <c r="E54" s="1020">
        <f t="shared" si="10"/>
        <v>0.28718878767691114</v>
      </c>
      <c r="F54" s="1029">
        <f t="shared" si="11"/>
        <v>0.6979989812252555</v>
      </c>
      <c r="G54" s="1020">
        <v>0.18619643311128709</v>
      </c>
      <c r="H54" s="1020">
        <f t="shared" si="12"/>
        <v>0.51180254811396841</v>
      </c>
      <c r="I54" s="1026">
        <v>0.3020010187747445</v>
      </c>
      <c r="J54" s="295">
        <f t="shared" si="13"/>
        <v>0.77465096895186503</v>
      </c>
      <c r="K54" s="483">
        <v>0.18975810230214141</v>
      </c>
      <c r="L54" s="483">
        <f t="shared" si="14"/>
        <v>0.58489286664972362</v>
      </c>
      <c r="M54" s="1023">
        <v>0.22534903104813503</v>
      </c>
      <c r="N54" s="13"/>
      <c r="O54" s="11"/>
      <c r="P54" s="2"/>
      <c r="Q54" s="2"/>
      <c r="R54" s="2"/>
      <c r="S54" s="2"/>
      <c r="T54" s="2"/>
    </row>
    <row r="55" spans="1:20" x14ac:dyDescent="0.2">
      <c r="A55" s="16">
        <v>2005</v>
      </c>
      <c r="B55" s="1017">
        <v>0.71159003517079089</v>
      </c>
      <c r="C55" s="1020">
        <v>0.18877764443763445</v>
      </c>
      <c r="D55" s="1020">
        <f t="shared" si="9"/>
        <v>0.52281239073315644</v>
      </c>
      <c r="E55" s="1020">
        <f t="shared" si="10"/>
        <v>0.28840996482920911</v>
      </c>
      <c r="F55" s="1029">
        <f t="shared" si="11"/>
        <v>0.69607033435304055</v>
      </c>
      <c r="G55" s="1020">
        <v>0.18779267337396455</v>
      </c>
      <c r="H55" s="1020">
        <f t="shared" si="12"/>
        <v>0.50827766097907601</v>
      </c>
      <c r="I55" s="1026">
        <v>0.3039296656469595</v>
      </c>
      <c r="J55" s="295">
        <f t="shared" si="13"/>
        <v>0.77584165463866606</v>
      </c>
      <c r="K55" s="483">
        <v>0.19285542832747649</v>
      </c>
      <c r="L55" s="483">
        <f t="shared" si="14"/>
        <v>0.58298622631118957</v>
      </c>
      <c r="M55" s="1023">
        <v>0.22415834536133392</v>
      </c>
      <c r="N55" s="13"/>
      <c r="O55" s="11"/>
      <c r="P55" s="2"/>
      <c r="Q55" s="2"/>
      <c r="R55" s="2"/>
      <c r="S55" s="2"/>
      <c r="T55" s="2"/>
    </row>
    <row r="56" spans="1:20" x14ac:dyDescent="0.2">
      <c r="A56" s="16">
        <v>2006</v>
      </c>
      <c r="B56" s="1017">
        <v>0.70700497011606545</v>
      </c>
      <c r="C56" s="1020">
        <v>0.19001335518545637</v>
      </c>
      <c r="D56" s="1020">
        <f t="shared" si="9"/>
        <v>0.51699161493060908</v>
      </c>
      <c r="E56" s="1020">
        <f t="shared" si="10"/>
        <v>0.29299502988393455</v>
      </c>
      <c r="F56" s="1029">
        <f t="shared" si="11"/>
        <v>0.69121846307531842</v>
      </c>
      <c r="G56" s="1020">
        <v>0.18845940268249328</v>
      </c>
      <c r="H56" s="1020">
        <f t="shared" si="12"/>
        <v>0.50275906039282514</v>
      </c>
      <c r="I56" s="1026">
        <v>0.30878153692468158</v>
      </c>
      <c r="J56" s="295">
        <f t="shared" si="13"/>
        <v>0.77420031780437348</v>
      </c>
      <c r="K56" s="483">
        <v>0.19662776193536013</v>
      </c>
      <c r="L56" s="483">
        <f t="shared" si="14"/>
        <v>0.57757255586901335</v>
      </c>
      <c r="M56" s="1023">
        <v>0.22579968219562652</v>
      </c>
      <c r="N56" s="13"/>
      <c r="O56" s="11"/>
      <c r="P56" s="2"/>
      <c r="Q56" s="2"/>
      <c r="R56" s="2"/>
      <c r="S56" s="2"/>
      <c r="T56" s="2"/>
    </row>
    <row r="57" spans="1:20" x14ac:dyDescent="0.2">
      <c r="A57" s="16">
        <v>2007</v>
      </c>
      <c r="B57" s="1017">
        <v>0.70597561720175506</v>
      </c>
      <c r="C57" s="1020">
        <v>0.19521080046378081</v>
      </c>
      <c r="D57" s="1020">
        <f t="shared" si="9"/>
        <v>0.51076481673797425</v>
      </c>
      <c r="E57" s="1020">
        <f t="shared" si="10"/>
        <v>0.29402438279824494</v>
      </c>
      <c r="F57" s="1029">
        <f t="shared" si="11"/>
        <v>0.68976638108405275</v>
      </c>
      <c r="G57" s="1020">
        <v>0.19324061304482099</v>
      </c>
      <c r="H57" s="1020">
        <f t="shared" si="12"/>
        <v>0.49652576803923176</v>
      </c>
      <c r="I57" s="1026">
        <v>0.31023361891594725</v>
      </c>
      <c r="J57" s="295">
        <f t="shared" si="13"/>
        <v>0.77593163910123975</v>
      </c>
      <c r="K57" s="483">
        <v>0.20371375971651939</v>
      </c>
      <c r="L57" s="483">
        <f t="shared" si="14"/>
        <v>0.57221787938472035</v>
      </c>
      <c r="M57" s="1023">
        <v>0.22406836089876025</v>
      </c>
      <c r="N57" s="13"/>
      <c r="O57" s="11"/>
      <c r="P57" s="2"/>
      <c r="Q57" s="2"/>
      <c r="R57" s="2"/>
      <c r="S57" s="2"/>
      <c r="T57" s="2"/>
    </row>
    <row r="58" spans="1:20" x14ac:dyDescent="0.2">
      <c r="A58" s="16">
        <v>2008</v>
      </c>
      <c r="B58" s="1017">
        <v>0.69957478052755317</v>
      </c>
      <c r="C58" s="1020">
        <v>0.18650914864648416</v>
      </c>
      <c r="D58" s="1020">
        <f t="shared" si="9"/>
        <v>0.51306563188106902</v>
      </c>
      <c r="E58" s="1020">
        <f t="shared" si="10"/>
        <v>0.30042521947244683</v>
      </c>
      <c r="F58" s="1029">
        <f t="shared" si="11"/>
        <v>0.68427501052168505</v>
      </c>
      <c r="G58" s="1020">
        <v>0.18535184142735495</v>
      </c>
      <c r="H58" s="1020">
        <f t="shared" si="12"/>
        <v>0.4989231690943301</v>
      </c>
      <c r="I58" s="1026">
        <v>0.31572498947831495</v>
      </c>
      <c r="J58" s="295">
        <f t="shared" si="13"/>
        <v>0.76522671305170675</v>
      </c>
      <c r="K58" s="483">
        <v>0.19147520077869584</v>
      </c>
      <c r="L58" s="483">
        <f t="shared" si="14"/>
        <v>0.57375151227301091</v>
      </c>
      <c r="M58" s="1023">
        <v>0.23477328694829325</v>
      </c>
      <c r="N58" s="13"/>
      <c r="O58" s="11"/>
      <c r="P58" s="2"/>
      <c r="Q58" s="2"/>
      <c r="R58" s="2"/>
      <c r="S58" s="2"/>
      <c r="T58" s="2"/>
    </row>
    <row r="59" spans="1:20" x14ac:dyDescent="0.2">
      <c r="A59" s="20">
        <v>2009</v>
      </c>
      <c r="B59" s="1018">
        <v>0.69971223191302578</v>
      </c>
      <c r="C59" s="1021">
        <v>0.17886743054314236</v>
      </c>
      <c r="D59" s="1021">
        <f t="shared" si="9"/>
        <v>0.52084480136988343</v>
      </c>
      <c r="E59" s="1021">
        <f t="shared" si="10"/>
        <v>0.30028776808697422</v>
      </c>
      <c r="F59" s="1030">
        <f t="shared" si="11"/>
        <v>0.68573423226144858</v>
      </c>
      <c r="G59" s="1021">
        <v>0.17843263552420996</v>
      </c>
      <c r="H59" s="1021">
        <f t="shared" si="12"/>
        <v>0.50730159673723862</v>
      </c>
      <c r="I59" s="1027">
        <v>0.31426576773855136</v>
      </c>
      <c r="J59" s="296">
        <f t="shared" si="13"/>
        <v>0.75756343449914998</v>
      </c>
      <c r="K59" s="487">
        <v>0.18066693085439434</v>
      </c>
      <c r="L59" s="487">
        <f t="shared" si="14"/>
        <v>0.57689650364475564</v>
      </c>
      <c r="M59" s="1024">
        <v>0.24243656550085008</v>
      </c>
      <c r="N59" s="13"/>
      <c r="O59" s="11"/>
      <c r="P59" s="2"/>
      <c r="Q59" s="2"/>
      <c r="R59" s="2"/>
      <c r="S59" s="2"/>
      <c r="T59" s="2"/>
    </row>
    <row r="60" spans="1:20" x14ac:dyDescent="0.2">
      <c r="A60" s="16">
        <v>2010</v>
      </c>
      <c r="B60" s="1017">
        <v>0.70124044781473815</v>
      </c>
      <c r="C60" s="1020">
        <v>0.17992322914323777</v>
      </c>
      <c r="D60" s="1020">
        <f t="shared" si="9"/>
        <v>0.52131721867150038</v>
      </c>
      <c r="E60" s="1020">
        <f t="shared" si="10"/>
        <v>0.29875955218526185</v>
      </c>
      <c r="F60" s="1029">
        <f t="shared" si="11"/>
        <v>0.68641580810385117</v>
      </c>
      <c r="G60" s="1020">
        <v>0.17955517576750324</v>
      </c>
      <c r="H60" s="1020">
        <f t="shared" si="12"/>
        <v>0.50686063233634793</v>
      </c>
      <c r="I60" s="1026">
        <v>0.31358419189614889</v>
      </c>
      <c r="J60" s="295">
        <f t="shared" si="13"/>
        <v>0.76207677698978904</v>
      </c>
      <c r="K60" s="483">
        <v>0.18143362108239103</v>
      </c>
      <c r="L60" s="483">
        <f t="shared" si="14"/>
        <v>0.58064315590739801</v>
      </c>
      <c r="M60" s="1023">
        <v>0.23792322301021093</v>
      </c>
      <c r="N60" s="13"/>
      <c r="O60" s="11"/>
      <c r="P60" s="2"/>
      <c r="Q60" s="2"/>
      <c r="R60" s="2"/>
      <c r="S60" s="2"/>
      <c r="T60" s="2"/>
    </row>
    <row r="61" spans="1:20" x14ac:dyDescent="0.2">
      <c r="A61" s="16">
        <v>2011</v>
      </c>
      <c r="B61" s="1017">
        <v>0.69657202433438103</v>
      </c>
      <c r="C61" s="1020">
        <v>0.17639543037289129</v>
      </c>
      <c r="D61" s="1020">
        <f t="shared" si="9"/>
        <v>0.52017659396148974</v>
      </c>
      <c r="E61" s="1020">
        <f t="shared" si="10"/>
        <v>0.30342797566561897</v>
      </c>
      <c r="F61" s="1029">
        <f t="shared" si="11"/>
        <v>0.68088830323892924</v>
      </c>
      <c r="G61" s="1020">
        <v>0.17578225789034752</v>
      </c>
      <c r="H61" s="1020">
        <f t="shared" si="12"/>
        <v>0.50510604534858172</v>
      </c>
      <c r="I61" s="1026">
        <v>0.31911169676107082</v>
      </c>
      <c r="J61" s="295">
        <f t="shared" si="13"/>
        <v>0.76152430299192797</v>
      </c>
      <c r="K61" s="483">
        <v>0.1789348117932148</v>
      </c>
      <c r="L61" s="483">
        <f t="shared" si="14"/>
        <v>0.58258949119871317</v>
      </c>
      <c r="M61" s="1023">
        <v>0.238475697008072</v>
      </c>
      <c r="N61" s="13"/>
      <c r="O61" s="11"/>
      <c r="P61" s="2"/>
      <c r="Q61" s="2"/>
      <c r="R61" s="2"/>
      <c r="S61" s="2"/>
      <c r="T61" s="2"/>
    </row>
    <row r="62" spans="1:20" x14ac:dyDescent="0.2">
      <c r="A62" s="16">
        <v>2012</v>
      </c>
      <c r="B62" s="1017">
        <v>0.68979025395108717</v>
      </c>
      <c r="C62" s="1020">
        <v>0.17305569788970643</v>
      </c>
      <c r="D62" s="1020">
        <f t="shared" si="9"/>
        <v>0.51673455606138075</v>
      </c>
      <c r="E62" s="1020">
        <f t="shared" si="10"/>
        <v>0.31020974604891283</v>
      </c>
      <c r="F62" s="1029">
        <f t="shared" si="11"/>
        <v>0.6737291826078855</v>
      </c>
      <c r="G62" s="1020">
        <v>0.17280206476893989</v>
      </c>
      <c r="H62" s="1020">
        <f t="shared" si="12"/>
        <v>0.50092711783894561</v>
      </c>
      <c r="I62" s="1026">
        <v>0.32627081739211444</v>
      </c>
      <c r="J62" s="295">
        <f t="shared" si="13"/>
        <v>0.75767125067120777</v>
      </c>
      <c r="K62" s="483">
        <v>0.17412766056710016</v>
      </c>
      <c r="L62" s="483">
        <f t="shared" si="14"/>
        <v>0.58354359010410761</v>
      </c>
      <c r="M62" s="1023">
        <v>0.2423287493287922</v>
      </c>
      <c r="N62" s="13"/>
      <c r="O62" s="11"/>
      <c r="P62" s="2"/>
      <c r="Q62" s="2"/>
      <c r="R62" s="2"/>
      <c r="S62" s="2"/>
      <c r="T62" s="2"/>
    </row>
    <row r="63" spans="1:20" x14ac:dyDescent="0.2">
      <c r="A63" s="16">
        <v>2013</v>
      </c>
      <c r="B63" s="1017">
        <v>0.69743051324602134</v>
      </c>
      <c r="C63" s="1020">
        <v>0.17239338875155252</v>
      </c>
      <c r="D63" s="1020">
        <f t="shared" si="9"/>
        <v>0.52503712449446882</v>
      </c>
      <c r="E63" s="1020">
        <f t="shared" si="10"/>
        <v>0.30256948675397866</v>
      </c>
      <c r="F63" s="1029">
        <f t="shared" si="11"/>
        <v>0.68125984310349796</v>
      </c>
      <c r="G63" s="1020">
        <v>0.17145241392370458</v>
      </c>
      <c r="H63" s="1020">
        <f t="shared" si="12"/>
        <v>0.50980742917979338</v>
      </c>
      <c r="I63" s="1026">
        <v>0.31874015689650204</v>
      </c>
      <c r="J63" s="295">
        <f t="shared" si="13"/>
        <v>0.76427253825335673</v>
      </c>
      <c r="K63" s="483">
        <v>0.17628294078742557</v>
      </c>
      <c r="L63" s="483">
        <f t="shared" si="14"/>
        <v>0.58798959746593116</v>
      </c>
      <c r="M63" s="1023">
        <v>0.23572746174664325</v>
      </c>
      <c r="N63" s="13"/>
      <c r="O63" s="11"/>
      <c r="P63" s="2"/>
      <c r="Q63" s="2"/>
      <c r="R63" s="2"/>
      <c r="S63" s="2"/>
      <c r="T63" s="2"/>
    </row>
    <row r="64" spans="1:20" x14ac:dyDescent="0.2">
      <c r="A64" s="16">
        <v>2014</v>
      </c>
      <c r="B64" s="1017">
        <v>0.69650854016647235</v>
      </c>
      <c r="C64" s="1020">
        <v>0.17174959635336506</v>
      </c>
      <c r="D64" s="1020">
        <f t="shared" si="9"/>
        <v>0.52475894381310728</v>
      </c>
      <c r="E64" s="1020">
        <f t="shared" si="10"/>
        <v>0.30349145983352765</v>
      </c>
      <c r="F64" s="1029">
        <f t="shared" si="11"/>
        <v>0.68001070548515896</v>
      </c>
      <c r="G64" s="1020">
        <v>0.17069512446370894</v>
      </c>
      <c r="H64" s="1020">
        <f t="shared" si="12"/>
        <v>0.50931558102145003</v>
      </c>
      <c r="I64" s="1026">
        <v>0.31998929451484109</v>
      </c>
      <c r="J64" s="295">
        <f t="shared" si="13"/>
        <v>0.76604174737677355</v>
      </c>
      <c r="K64" s="483">
        <v>0.17619386518119773</v>
      </c>
      <c r="L64" s="483">
        <f t="shared" si="14"/>
        <v>0.58984788219557582</v>
      </c>
      <c r="M64" s="1023">
        <v>0.23395825262322639</v>
      </c>
      <c r="N64" s="13"/>
      <c r="O64" s="11"/>
      <c r="P64" s="2"/>
      <c r="Q64" s="2"/>
      <c r="R64" s="2"/>
      <c r="S64" s="2"/>
      <c r="T64" s="2"/>
    </row>
    <row r="65" spans="1:20" x14ac:dyDescent="0.2">
      <c r="A65" s="16">
        <v>2015</v>
      </c>
      <c r="B65" s="1017">
        <v>0.69102000421758802</v>
      </c>
      <c r="C65" s="1020">
        <v>0.17059594232998254</v>
      </c>
      <c r="D65" s="1020">
        <f t="shared" ref="D65:D69" si="15">B65-C65</f>
        <v>0.52042406188760548</v>
      </c>
      <c r="E65" s="1020">
        <f t="shared" ref="E65:E69" si="16">1-B65</f>
        <v>0.30897999578241198</v>
      </c>
      <c r="F65" s="1029">
        <f t="shared" ref="F65:F69" si="17">1-I65</f>
        <v>0.67420092888115202</v>
      </c>
      <c r="G65" s="1020">
        <v>0.16912955120441076</v>
      </c>
      <c r="H65" s="1020">
        <f t="shared" ref="H65:H69" si="18">F65-G65</f>
        <v>0.50507137767674126</v>
      </c>
      <c r="I65" s="1026">
        <v>0.32579907111884798</v>
      </c>
      <c r="J65" s="295">
        <f t="shared" ref="J65:J69" si="19">1-M65</f>
        <v>0.76286443377620183</v>
      </c>
      <c r="K65" s="483">
        <v>0.17685978453409523</v>
      </c>
      <c r="L65" s="483">
        <f t="shared" ref="L65:L69" si="20">J65-K65</f>
        <v>0.5860046492421066</v>
      </c>
      <c r="M65" s="1023">
        <v>0.23713556622379819</v>
      </c>
      <c r="N65" s="13"/>
      <c r="O65" s="11"/>
      <c r="P65" s="2"/>
      <c r="Q65" s="2"/>
      <c r="R65" s="2"/>
      <c r="S65" s="2"/>
      <c r="T65" s="2"/>
    </row>
    <row r="66" spans="1:20" x14ac:dyDescent="0.2">
      <c r="A66" s="16">
        <v>2016</v>
      </c>
      <c r="B66" s="1017">
        <v>0.68961847312127722</v>
      </c>
      <c r="C66" s="1020">
        <v>0.16869658517797637</v>
      </c>
      <c r="D66" s="1020">
        <f t="shared" si="15"/>
        <v>0.52092188794330085</v>
      </c>
      <c r="E66" s="1020">
        <f t="shared" si="16"/>
        <v>0.31038152687872278</v>
      </c>
      <c r="F66" s="1029">
        <f t="shared" si="17"/>
        <v>0.67338524319089132</v>
      </c>
      <c r="G66" s="1020">
        <v>0.16715417050527959</v>
      </c>
      <c r="H66" s="1020">
        <f t="shared" si="18"/>
        <v>0.50623107268561174</v>
      </c>
      <c r="I66" s="1026">
        <v>0.32661475680910873</v>
      </c>
      <c r="J66" s="295">
        <f t="shared" si="19"/>
        <v>0.75967507071942253</v>
      </c>
      <c r="K66" s="483">
        <v>0.17535307464544392</v>
      </c>
      <c r="L66" s="483">
        <f t="shared" si="20"/>
        <v>0.58432199607397861</v>
      </c>
      <c r="M66" s="1023">
        <v>0.2403249292805775</v>
      </c>
      <c r="N66" s="13"/>
      <c r="O66" s="11"/>
      <c r="P66" s="2"/>
      <c r="Q66" s="2"/>
      <c r="R66" s="2"/>
      <c r="S66" s="2"/>
      <c r="T66" s="2"/>
    </row>
    <row r="67" spans="1:20" x14ac:dyDescent="0.2">
      <c r="A67" s="16">
        <v>2017</v>
      </c>
      <c r="B67" s="1017">
        <v>0.69238500080813448</v>
      </c>
      <c r="C67" s="1020">
        <v>0.17577610190183302</v>
      </c>
      <c r="D67" s="1020">
        <f t="shared" si="15"/>
        <v>0.51660889890630146</v>
      </c>
      <c r="E67" s="1020">
        <f t="shared" si="16"/>
        <v>0.30761499919186552</v>
      </c>
      <c r="F67" s="1029">
        <f t="shared" si="17"/>
        <v>0.67579797629664617</v>
      </c>
      <c r="G67" s="1020">
        <v>0.17368264198256533</v>
      </c>
      <c r="H67" s="1020">
        <f t="shared" si="18"/>
        <v>0.50211533431408084</v>
      </c>
      <c r="I67" s="1026">
        <v>0.32420202370335377</v>
      </c>
      <c r="J67" s="295">
        <f t="shared" si="19"/>
        <v>0.76441849793243066</v>
      </c>
      <c r="K67" s="483">
        <v>0.18486749975742522</v>
      </c>
      <c r="L67" s="483">
        <f t="shared" si="20"/>
        <v>0.57955099817500544</v>
      </c>
      <c r="M67" s="1023">
        <v>0.23558150206756931</v>
      </c>
      <c r="N67" s="13"/>
      <c r="O67" s="11"/>
      <c r="P67" s="2"/>
      <c r="Q67" s="2"/>
      <c r="R67" s="2"/>
      <c r="S67" s="2"/>
      <c r="T67" s="2"/>
    </row>
    <row r="68" spans="1:20" x14ac:dyDescent="0.2">
      <c r="A68" s="16">
        <v>2018</v>
      </c>
      <c r="B68" s="1017">
        <v>0.69630489113862826</v>
      </c>
      <c r="C68" s="1020">
        <v>0.17524895507455263</v>
      </c>
      <c r="D68" s="1020">
        <f t="shared" si="15"/>
        <v>0.52105593606407563</v>
      </c>
      <c r="E68" s="1020">
        <f t="shared" si="16"/>
        <v>0.30369510886137174</v>
      </c>
      <c r="F68" s="1029">
        <f t="shared" si="17"/>
        <v>0.67992353610991407</v>
      </c>
      <c r="G68" s="1020">
        <v>0.17351992498239777</v>
      </c>
      <c r="H68" s="1020">
        <f t="shared" si="18"/>
        <v>0.50640361112751631</v>
      </c>
      <c r="I68" s="1026">
        <v>0.32007646389008593</v>
      </c>
      <c r="J68" s="295">
        <f t="shared" si="19"/>
        <v>0.76711694617641168</v>
      </c>
      <c r="K68" s="483">
        <v>0.18272307268161481</v>
      </c>
      <c r="L68" s="483">
        <f t="shared" si="20"/>
        <v>0.58439387349479688</v>
      </c>
      <c r="M68" s="1023">
        <v>0.23288305382358832</v>
      </c>
      <c r="N68" s="13"/>
      <c r="O68" s="11"/>
      <c r="P68" s="2"/>
      <c r="Q68" s="2"/>
      <c r="R68" s="2"/>
      <c r="S68" s="2"/>
      <c r="T68" s="2"/>
    </row>
    <row r="69" spans="1:20" x14ac:dyDescent="0.2">
      <c r="A69" s="16">
        <v>2019</v>
      </c>
      <c r="B69" s="1017">
        <v>0.69695342604126598</v>
      </c>
      <c r="C69" s="1020">
        <v>0.17859127165491695</v>
      </c>
      <c r="D69" s="1020">
        <f t="shared" si="15"/>
        <v>0.51836215438634903</v>
      </c>
      <c r="E69" s="1020">
        <f t="shared" si="16"/>
        <v>0.30304657395873402</v>
      </c>
      <c r="F69" s="1029">
        <f t="shared" si="17"/>
        <v>0.68083509826162836</v>
      </c>
      <c r="G69" s="1020">
        <v>0.17668735127583002</v>
      </c>
      <c r="H69" s="1020">
        <f t="shared" si="18"/>
        <v>0.50414774698579834</v>
      </c>
      <c r="I69" s="1026">
        <v>0.31916490173837164</v>
      </c>
      <c r="J69" s="295">
        <f t="shared" si="19"/>
        <v>0.76770118304853008</v>
      </c>
      <c r="K69" s="483">
        <v>0.18694809986826244</v>
      </c>
      <c r="L69" s="483">
        <f t="shared" si="20"/>
        <v>0.58075308318026764</v>
      </c>
      <c r="M69" s="1023">
        <v>0.23229881695146989</v>
      </c>
      <c r="N69" s="13"/>
      <c r="O69" s="11"/>
      <c r="P69" s="2"/>
      <c r="Q69" s="2"/>
      <c r="R69" s="2"/>
      <c r="S69" s="2"/>
      <c r="T69" s="2"/>
    </row>
    <row r="70" spans="1:20" ht="17" thickBot="1" x14ac:dyDescent="0.25">
      <c r="A70" s="10"/>
      <c r="B70" s="1153"/>
      <c r="C70" s="1154"/>
      <c r="D70" s="1154"/>
      <c r="E70" s="1154"/>
      <c r="F70" s="1155"/>
      <c r="G70" s="1154"/>
      <c r="H70" s="1154"/>
      <c r="I70" s="1156"/>
      <c r="J70" s="1087"/>
      <c r="K70" s="1085"/>
      <c r="L70" s="1085"/>
      <c r="M70" s="1157"/>
      <c r="N70" s="13"/>
    </row>
    <row r="71" spans="1:20" ht="17" thickTop="1" x14ac:dyDescent="0.2">
      <c r="J71" s="5"/>
      <c r="K71" s="5"/>
      <c r="L71" s="5"/>
      <c r="M71" s="5"/>
    </row>
    <row r="72" spans="1:20" x14ac:dyDescent="0.2">
      <c r="J72" s="5"/>
      <c r="K72" s="5"/>
      <c r="L72" s="5"/>
      <c r="M72" s="5"/>
    </row>
  </sheetData>
  <mergeCells count="5">
    <mergeCell ref="A4:M4"/>
    <mergeCell ref="B8:E8"/>
    <mergeCell ref="F8:I8"/>
    <mergeCell ref="J8:M8"/>
    <mergeCell ref="B7:M7"/>
  </mergeCells>
  <hyperlinks>
    <hyperlink ref="A1" location="Index!A1" display="Back to index" xr:uid="{00000000-0004-0000-27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6" tint="0.39997558519241921"/>
  </sheetPr>
  <dimension ref="A1:S67"/>
  <sheetViews>
    <sheetView workbookViewId="0">
      <pane xSplit="1" ySplit="6" topLeftCell="B7" activePane="bottomRight" state="frozen"/>
      <selection activeCell="B7" sqref="B7:D55"/>
      <selection pane="topRight" activeCell="B7" sqref="B7:D55"/>
      <selection pane="bottomLeft" activeCell="B7" sqref="B7:D55"/>
      <selection pane="bottomRight" activeCell="C7" sqref="C7:D64"/>
    </sheetView>
  </sheetViews>
  <sheetFormatPr baseColWidth="10" defaultRowHeight="16" x14ac:dyDescent="0.2"/>
  <cols>
    <col min="1" max="1" width="10.83203125" style="1052"/>
    <col min="2" max="9" width="18.6640625" style="1052" customWidth="1"/>
    <col min="10" max="16384" width="10.83203125" style="1052"/>
  </cols>
  <sheetData>
    <row r="1" spans="1:19" x14ac:dyDescent="0.2">
      <c r="A1" s="52" t="s">
        <v>36</v>
      </c>
    </row>
    <row r="2" spans="1:19" ht="17" thickBot="1" x14ac:dyDescent="0.25"/>
    <row r="3" spans="1:19" ht="17" thickTop="1" x14ac:dyDescent="0.2">
      <c r="A3" s="1436" t="s">
        <v>430</v>
      </c>
      <c r="B3" s="1437"/>
      <c r="C3" s="1437"/>
      <c r="D3" s="1437"/>
      <c r="E3" s="1437"/>
      <c r="F3" s="1437"/>
      <c r="G3" s="1437"/>
      <c r="H3" s="1437"/>
      <c r="I3" s="1438"/>
    </row>
    <row r="4" spans="1:19" x14ac:dyDescent="0.2">
      <c r="A4" s="1439"/>
      <c r="B4" s="1440"/>
      <c r="C4" s="1440"/>
      <c r="D4" s="1440"/>
      <c r="E4" s="1440"/>
      <c r="F4" s="1440"/>
      <c r="G4" s="1440"/>
      <c r="H4" s="1440"/>
      <c r="I4" s="1441"/>
    </row>
    <row r="5" spans="1:19" ht="47" customHeight="1" x14ac:dyDescent="0.2">
      <c r="A5" s="1077"/>
      <c r="B5" s="1443" t="s">
        <v>372</v>
      </c>
      <c r="C5" s="1444"/>
      <c r="D5" s="1445"/>
      <c r="E5" s="1430" t="s">
        <v>371</v>
      </c>
      <c r="F5" s="1431"/>
      <c r="G5" s="1430" t="s">
        <v>370</v>
      </c>
      <c r="H5" s="1446" t="s">
        <v>369</v>
      </c>
      <c r="I5" s="1432" t="s">
        <v>368</v>
      </c>
    </row>
    <row r="6" spans="1:19" s="1069" customFormat="1" ht="66" customHeight="1" x14ac:dyDescent="0.2">
      <c r="A6" s="1076"/>
      <c r="B6" s="1075" t="s">
        <v>367</v>
      </c>
      <c r="C6" s="1074" t="s">
        <v>366</v>
      </c>
      <c r="D6" s="1073" t="s">
        <v>365</v>
      </c>
      <c r="E6" s="1072" t="s">
        <v>366</v>
      </c>
      <c r="F6" s="1071" t="s">
        <v>365</v>
      </c>
      <c r="G6" s="1442"/>
      <c r="H6" s="1447"/>
      <c r="I6" s="1432"/>
      <c r="K6" s="1070" t="s">
        <v>364</v>
      </c>
      <c r="L6" s="1070" t="s">
        <v>363</v>
      </c>
      <c r="M6" s="1070" t="s">
        <v>362</v>
      </c>
      <c r="N6" s="1070" t="s">
        <v>361</v>
      </c>
      <c r="O6" s="1070" t="s">
        <v>360</v>
      </c>
      <c r="Q6" s="1069" t="s">
        <v>359</v>
      </c>
      <c r="R6" s="1069" t="s">
        <v>358</v>
      </c>
      <c r="S6" s="1069" t="s">
        <v>357</v>
      </c>
    </row>
    <row r="7" spans="1:19" x14ac:dyDescent="0.2">
      <c r="A7" s="1060">
        <v>1962</v>
      </c>
      <c r="B7" s="1068">
        <f t="shared" ref="B7:B38" si="0">C7*S7/Q7+D7*R7/Q7</f>
        <v>0.45364627586785461</v>
      </c>
      <c r="C7" s="1067">
        <v>0.45325757244969617</v>
      </c>
      <c r="D7" s="1066">
        <f>$I7*F7+G7*M7/K7</f>
        <v>0.45398435960551214</v>
      </c>
      <c r="E7" s="1062">
        <f t="shared" ref="E7:E38" si="1">C7*L7/K7</f>
        <v>0.38877755297161948</v>
      </c>
      <c r="F7" s="1065">
        <f t="shared" ref="F7:F38" si="2">H7</f>
        <v>0.52128141232626701</v>
      </c>
      <c r="G7" s="1064">
        <v>0.1114332237305688</v>
      </c>
      <c r="H7" s="1064">
        <v>0.52128141232626701</v>
      </c>
      <c r="I7" s="1063">
        <f t="shared" ref="I7:I47" si="3">L7/K7</f>
        <v>0.85774088863075126</v>
      </c>
      <c r="K7" s="1054">
        <f t="shared" ref="K7:K38" si="4">L7+M7+N7+O7</f>
        <v>486.30029425089475</v>
      </c>
      <c r="L7" s="1054">
        <v>417.1196465321583</v>
      </c>
      <c r="M7" s="1054">
        <v>29.937294250894762</v>
      </c>
      <c r="N7" s="1054">
        <v>39.2433534678417</v>
      </c>
      <c r="O7" s="1054">
        <v>0</v>
      </c>
      <c r="P7" s="1042"/>
      <c r="Q7" s="1054">
        <v>50.080000000000005</v>
      </c>
      <c r="R7" s="1054">
        <f t="shared" ref="R7:R38" si="5">Q7-S7</f>
        <v>26.784000000000006</v>
      </c>
      <c r="S7" s="1054">
        <v>23.295999999999999</v>
      </c>
    </row>
    <row r="8" spans="1:19" x14ac:dyDescent="0.2">
      <c r="A8" s="1060">
        <v>1963</v>
      </c>
      <c r="B8" s="1059">
        <f t="shared" si="0"/>
        <v>0.45219206917542037</v>
      </c>
      <c r="C8" s="1058">
        <f>(C7+C9)/2</f>
        <v>0.45109958305762898</v>
      </c>
      <c r="D8" s="1057">
        <f t="shared" ref="D8:D64" si="6">$I8*F8+G8*M8/K8</f>
        <v>0.45311423757929536</v>
      </c>
      <c r="E8" s="1062">
        <f t="shared" si="1"/>
        <v>0.38463002733646823</v>
      </c>
      <c r="F8" s="1061">
        <f t="shared" si="2"/>
        <v>0.522980611359117</v>
      </c>
      <c r="G8" s="1056">
        <f>(G7+G9)/2</f>
        <v>0.10784418489002692</v>
      </c>
      <c r="H8" s="1056">
        <f>(H7+H9)/2</f>
        <v>0.522980611359117</v>
      </c>
      <c r="I8" s="1055">
        <f t="shared" si="3"/>
        <v>0.85264992871281564</v>
      </c>
      <c r="K8" s="1054">
        <f t="shared" si="4"/>
        <v>497.28876666093015</v>
      </c>
      <c r="L8" s="1054">
        <v>424.01323144312613</v>
      </c>
      <c r="M8" s="1054">
        <v>33.176766660930177</v>
      </c>
      <c r="N8" s="1054">
        <v>40.098768556873843</v>
      </c>
      <c r="O8" s="1054">
        <v>0</v>
      </c>
      <c r="P8" s="1042"/>
      <c r="Q8" s="1054">
        <v>55.69</v>
      </c>
      <c r="R8" s="1054">
        <f t="shared" si="5"/>
        <v>30.198999999999998</v>
      </c>
      <c r="S8" s="1054">
        <v>25.491</v>
      </c>
    </row>
    <row r="9" spans="1:19" x14ac:dyDescent="0.2">
      <c r="A9" s="1060">
        <v>1964</v>
      </c>
      <c r="B9" s="1059">
        <f t="shared" si="0"/>
        <v>0.45057618773691266</v>
      </c>
      <c r="C9" s="1058">
        <v>0.44894159366556174</v>
      </c>
      <c r="D9" s="1057">
        <f t="shared" si="6"/>
        <v>0.45184926339147491</v>
      </c>
      <c r="E9" s="1062">
        <f t="shared" si="1"/>
        <v>0.38014800184564845</v>
      </c>
      <c r="F9" s="1061">
        <f t="shared" si="2"/>
        <v>0.52467981039196698</v>
      </c>
      <c r="G9" s="1056">
        <v>0.10425514604948505</v>
      </c>
      <c r="H9" s="1056">
        <v>0.52467981039196698</v>
      </c>
      <c r="I9" s="1055">
        <f t="shared" si="3"/>
        <v>0.84676494049432871</v>
      </c>
      <c r="K9" s="1054">
        <f t="shared" si="4"/>
        <v>557.63296523163569</v>
      </c>
      <c r="L9" s="1054">
        <v>472.18404462204205</v>
      </c>
      <c r="M9" s="1054">
        <v>40.483465231635712</v>
      </c>
      <c r="N9" s="1054">
        <v>44.965455377957952</v>
      </c>
      <c r="O9" s="1054">
        <v>0</v>
      </c>
      <c r="P9" s="1042"/>
      <c r="Q9" s="1054">
        <v>60.692000000000007</v>
      </c>
      <c r="R9" s="1054">
        <f t="shared" si="5"/>
        <v>34.119000000000007</v>
      </c>
      <c r="S9" s="1054">
        <v>26.573</v>
      </c>
    </row>
    <row r="10" spans="1:19" x14ac:dyDescent="0.2">
      <c r="A10" s="1060">
        <v>1965</v>
      </c>
      <c r="B10" s="1059">
        <f t="shared" si="0"/>
        <v>0.44728396628197009</v>
      </c>
      <c r="C10" s="1058">
        <f>(C9+C11)/2</f>
        <v>0.446833592924334</v>
      </c>
      <c r="D10" s="1057">
        <f t="shared" si="6"/>
        <v>0.44760960117327975</v>
      </c>
      <c r="E10" s="1062">
        <f t="shared" si="1"/>
        <v>0.37694278981148593</v>
      </c>
      <c r="F10" s="1061">
        <f t="shared" si="2"/>
        <v>0.52220942130715264</v>
      </c>
      <c r="G10" s="1056">
        <f>(G9+G11)/2</f>
        <v>9.3478483046373656E-2</v>
      </c>
      <c r="H10" s="1056">
        <f>(H9+H11)/2</f>
        <v>0.52220942130715264</v>
      </c>
      <c r="I10" s="1055">
        <f t="shared" si="3"/>
        <v>0.84358650687956838</v>
      </c>
      <c r="K10" s="1054">
        <f t="shared" si="4"/>
        <v>641.83394143247949</v>
      </c>
      <c r="L10" s="1054">
        <v>541.44245264977087</v>
      </c>
      <c r="M10" s="1054">
        <v>48.617441432479488</v>
      </c>
      <c r="N10" s="1054">
        <v>51.774047350229083</v>
      </c>
      <c r="O10" s="1054">
        <v>0</v>
      </c>
      <c r="P10" s="1042"/>
      <c r="Q10" s="1054">
        <v>70.939000000000021</v>
      </c>
      <c r="R10" s="1054">
        <f t="shared" si="5"/>
        <v>41.171000000000021</v>
      </c>
      <c r="S10" s="1054">
        <v>29.768000000000001</v>
      </c>
    </row>
    <row r="11" spans="1:19" x14ac:dyDescent="0.2">
      <c r="A11" s="1060">
        <v>1966</v>
      </c>
      <c r="B11" s="1059">
        <f t="shared" si="0"/>
        <v>0.44270527144957655</v>
      </c>
      <c r="C11" s="1058">
        <v>0.4447255921831062</v>
      </c>
      <c r="D11" s="1057">
        <f t="shared" si="6"/>
        <v>0.44124067296360814</v>
      </c>
      <c r="E11" s="1062">
        <f t="shared" si="1"/>
        <v>0.37174084321429907</v>
      </c>
      <c r="F11" s="1061">
        <f t="shared" si="2"/>
        <v>0.51973903222233819</v>
      </c>
      <c r="G11" s="1056">
        <v>8.2701820043262264E-2</v>
      </c>
      <c r="H11" s="1056">
        <v>0.51973903222233819</v>
      </c>
      <c r="I11" s="1055">
        <f t="shared" si="3"/>
        <v>0.83588812910331167</v>
      </c>
      <c r="K11" s="1054">
        <f t="shared" si="4"/>
        <v>637.56583121056099</v>
      </c>
      <c r="L11" s="1054">
        <v>532.93370983079365</v>
      </c>
      <c r="M11" s="1054">
        <v>52.399401047837934</v>
      </c>
      <c r="N11" s="1054">
        <v>52.232720331929428</v>
      </c>
      <c r="O11" s="1054">
        <v>0</v>
      </c>
      <c r="P11" s="1042"/>
      <c r="Q11" s="1054">
        <v>76.694000000000017</v>
      </c>
      <c r="R11" s="1054">
        <f t="shared" si="5"/>
        <v>44.462000000000018</v>
      </c>
      <c r="S11" s="1054">
        <v>32.231999999999999</v>
      </c>
    </row>
    <row r="12" spans="1:19" x14ac:dyDescent="0.2">
      <c r="A12" s="1060">
        <v>1967</v>
      </c>
      <c r="B12" s="1059">
        <f t="shared" si="0"/>
        <v>0.42920644979167821</v>
      </c>
      <c r="C12" s="1058">
        <v>0.43032116332064707</v>
      </c>
      <c r="D12" s="1057">
        <f t="shared" si="6"/>
        <v>0.42839574904333727</v>
      </c>
      <c r="E12" s="1062">
        <f t="shared" si="1"/>
        <v>0.35751180417838269</v>
      </c>
      <c r="F12" s="1061">
        <f t="shared" si="2"/>
        <v>0.50772938468713025</v>
      </c>
      <c r="G12" s="1056">
        <v>7.531790499543882E-2</v>
      </c>
      <c r="H12" s="1056">
        <v>0.50772938468713025</v>
      </c>
      <c r="I12" s="1055">
        <f t="shared" si="3"/>
        <v>0.83080228129981226</v>
      </c>
      <c r="K12" s="1054">
        <f t="shared" si="4"/>
        <v>678.83562359723544</v>
      </c>
      <c r="L12" s="1054">
        <v>563.97818471216385</v>
      </c>
      <c r="M12" s="1054">
        <v>59.242204727245152</v>
      </c>
      <c r="N12" s="1054">
        <v>55.615234157826393</v>
      </c>
      <c r="O12" s="1054">
        <v>0</v>
      </c>
      <c r="P12" s="1042"/>
      <c r="Q12" s="1054">
        <v>73.606000000000009</v>
      </c>
      <c r="R12" s="1054">
        <f t="shared" si="5"/>
        <v>42.614000000000004</v>
      </c>
      <c r="S12" s="1054">
        <v>30.992000000000001</v>
      </c>
    </row>
    <row r="13" spans="1:19" x14ac:dyDescent="0.2">
      <c r="A13" s="1060">
        <v>1968</v>
      </c>
      <c r="B13" s="1059">
        <f t="shared" si="0"/>
        <v>0.43629877675466922</v>
      </c>
      <c r="C13" s="1058">
        <v>0.43668851906651429</v>
      </c>
      <c r="D13" s="1057">
        <f t="shared" si="6"/>
        <v>0.43595914247142747</v>
      </c>
      <c r="E13" s="1062">
        <f t="shared" si="1"/>
        <v>0.36197267509881842</v>
      </c>
      <c r="F13" s="1061">
        <f t="shared" si="2"/>
        <v>0.51232921315198954</v>
      </c>
      <c r="G13" s="1056">
        <v>0.12653011687545557</v>
      </c>
      <c r="H13" s="1056">
        <v>0.51232921315198954</v>
      </c>
      <c r="I13" s="1055">
        <f t="shared" si="3"/>
        <v>0.82890357610634713</v>
      </c>
      <c r="K13" s="1054">
        <f t="shared" si="4"/>
        <v>830.34964909491873</v>
      </c>
      <c r="L13" s="1054">
        <v>688.27979355342859</v>
      </c>
      <c r="M13" s="1054">
        <v>74.074664140674059</v>
      </c>
      <c r="N13" s="1054">
        <v>67.99519140081614</v>
      </c>
      <c r="O13" s="1054">
        <v>0</v>
      </c>
      <c r="P13" s="1042"/>
      <c r="Q13" s="1054">
        <v>79.811000000000021</v>
      </c>
      <c r="R13" s="1054">
        <f t="shared" si="5"/>
        <v>42.64700000000002</v>
      </c>
      <c r="S13" s="1054">
        <v>37.164000000000001</v>
      </c>
    </row>
    <row r="14" spans="1:19" x14ac:dyDescent="0.2">
      <c r="A14" s="1060">
        <v>1969</v>
      </c>
      <c r="B14" s="1059">
        <f t="shared" si="0"/>
        <v>0.41957279092567973</v>
      </c>
      <c r="C14" s="1058">
        <v>0.41952427399475178</v>
      </c>
      <c r="D14" s="1057">
        <f t="shared" si="6"/>
        <v>0.41961848286394227</v>
      </c>
      <c r="E14" s="1062">
        <f t="shared" si="1"/>
        <v>0.34324426416382431</v>
      </c>
      <c r="F14" s="1061">
        <f t="shared" si="2"/>
        <v>0.50301581872865908</v>
      </c>
      <c r="G14" s="1056">
        <v>8.0748183919365391E-2</v>
      </c>
      <c r="H14" s="1056">
        <v>0.50301581872865908</v>
      </c>
      <c r="I14" s="1055">
        <f t="shared" si="3"/>
        <v>0.81817497923402227</v>
      </c>
      <c r="K14" s="1054">
        <f t="shared" si="4"/>
        <v>825.64342827488861</v>
      </c>
      <c r="L14" s="1054">
        <v>675.52079478351391</v>
      </c>
      <c r="M14" s="1054">
        <v>82.448877236389393</v>
      </c>
      <c r="N14" s="1054">
        <v>67.673756254985307</v>
      </c>
      <c r="O14" s="1054">
        <v>0</v>
      </c>
      <c r="P14" s="1042"/>
      <c r="Q14" s="1054">
        <v>76.200999999999993</v>
      </c>
      <c r="R14" s="1054">
        <f t="shared" si="5"/>
        <v>39.242999999999995</v>
      </c>
      <c r="S14" s="1054">
        <v>36.957999999999998</v>
      </c>
    </row>
    <row r="15" spans="1:19" x14ac:dyDescent="0.2">
      <c r="A15" s="1060">
        <v>1970</v>
      </c>
      <c r="B15" s="1059">
        <f t="shared" si="0"/>
        <v>0.3830309529415043</v>
      </c>
      <c r="C15" s="1058">
        <v>0.38319163009787044</v>
      </c>
      <c r="D15" s="1057">
        <f t="shared" si="6"/>
        <v>0.38287463584365233</v>
      </c>
      <c r="E15" s="1062">
        <f t="shared" si="1"/>
        <v>0.30598729564878219</v>
      </c>
      <c r="F15" s="1061">
        <f t="shared" si="2"/>
        <v>0.4684066616178123</v>
      </c>
      <c r="G15" s="1056">
        <v>7.3996738179332541E-2</v>
      </c>
      <c r="H15" s="1056">
        <v>0.4684066616178123</v>
      </c>
      <c r="I15" s="1055">
        <f t="shared" si="3"/>
        <v>0.79852291024892785</v>
      </c>
      <c r="J15" s="1079"/>
      <c r="K15" s="1054">
        <f t="shared" si="4"/>
        <v>741.26449478251027</v>
      </c>
      <c r="L15" s="1054">
        <v>591.91668163793133</v>
      </c>
      <c r="M15" s="1054">
        <v>88.566832309322024</v>
      </c>
      <c r="N15" s="1054">
        <v>60.780980835256813</v>
      </c>
      <c r="O15" s="1054">
        <v>0</v>
      </c>
      <c r="P15" s="1042"/>
      <c r="Q15" s="1054">
        <v>63.398000000000025</v>
      </c>
      <c r="R15" s="1054">
        <f t="shared" si="5"/>
        <v>32.135000000000019</v>
      </c>
      <c r="S15" s="1054">
        <v>31.263000000000002</v>
      </c>
    </row>
    <row r="16" spans="1:19" x14ac:dyDescent="0.2">
      <c r="A16" s="1060">
        <v>1971</v>
      </c>
      <c r="B16" s="1059">
        <f t="shared" si="0"/>
        <v>0.38096058880423872</v>
      </c>
      <c r="C16" s="1058">
        <v>0.38103582877127901</v>
      </c>
      <c r="D16" s="1057">
        <f t="shared" si="6"/>
        <v>0.38089835724895077</v>
      </c>
      <c r="E16" s="1062">
        <f t="shared" si="1"/>
        <v>0.29738672223930718</v>
      </c>
      <c r="F16" s="1061">
        <f t="shared" si="2"/>
        <v>0.47531891002016985</v>
      </c>
      <c r="G16" s="1056">
        <v>7.215217053072992E-2</v>
      </c>
      <c r="H16" s="1056">
        <v>0.47531891002016985</v>
      </c>
      <c r="I16" s="1055">
        <f t="shared" si="3"/>
        <v>0.78046918369405338</v>
      </c>
      <c r="J16" s="1079"/>
      <c r="K16" s="1054">
        <f t="shared" si="4"/>
        <v>799.01175035780284</v>
      </c>
      <c r="L16" s="1054">
        <v>623.6040485637111</v>
      </c>
      <c r="M16" s="1054">
        <v>109.92692843591701</v>
      </c>
      <c r="N16" s="1054">
        <v>65.480773358174744</v>
      </c>
      <c r="O16" s="1054">
        <v>0</v>
      </c>
      <c r="P16" s="1042"/>
      <c r="Q16" s="1054">
        <v>76.891999999999996</v>
      </c>
      <c r="R16" s="1054">
        <f t="shared" si="5"/>
        <v>42.083999999999996</v>
      </c>
      <c r="S16" s="1054">
        <v>34.808</v>
      </c>
    </row>
    <row r="17" spans="1:19" x14ac:dyDescent="0.2">
      <c r="A17" s="1060">
        <v>1972</v>
      </c>
      <c r="B17" s="1059">
        <f t="shared" si="0"/>
        <v>0.37408724616936329</v>
      </c>
      <c r="C17" s="1058">
        <v>0.37311918123601456</v>
      </c>
      <c r="D17" s="1057">
        <f t="shared" si="6"/>
        <v>0.37479903988527885</v>
      </c>
      <c r="E17" s="1062">
        <f t="shared" si="1"/>
        <v>0.28763699574416279</v>
      </c>
      <c r="F17" s="1061">
        <f t="shared" si="2"/>
        <v>0.47392644460792471</v>
      </c>
      <c r="G17" s="1056">
        <v>6.4155878393351878E-2</v>
      </c>
      <c r="H17" s="1056">
        <v>0.47392644460792471</v>
      </c>
      <c r="I17" s="1055">
        <f t="shared" si="3"/>
        <v>0.77089844266735663</v>
      </c>
      <c r="J17" s="1079"/>
      <c r="K17" s="1054">
        <f t="shared" si="4"/>
        <v>967.16838149709042</v>
      </c>
      <c r="L17" s="1054">
        <v>745.58859909321484</v>
      </c>
      <c r="M17" s="1054">
        <v>142.45969524446542</v>
      </c>
      <c r="N17" s="1054">
        <v>79.120087159410133</v>
      </c>
      <c r="O17" s="1054">
        <v>0</v>
      </c>
      <c r="P17" s="1042"/>
      <c r="Q17" s="1054">
        <v>92.301000000000016</v>
      </c>
      <c r="R17" s="1054">
        <f t="shared" si="5"/>
        <v>53.191000000000017</v>
      </c>
      <c r="S17" s="1054">
        <v>39.11</v>
      </c>
    </row>
    <row r="18" spans="1:19" x14ac:dyDescent="0.2">
      <c r="A18" s="1060">
        <v>1973</v>
      </c>
      <c r="B18" s="1059">
        <f t="shared" si="0"/>
        <v>0.35451067791786872</v>
      </c>
      <c r="C18" s="1058">
        <v>0.3557853336111132</v>
      </c>
      <c r="D18" s="1057">
        <f t="shared" si="6"/>
        <v>0.35354333955211958</v>
      </c>
      <c r="E18" s="1062">
        <f t="shared" si="1"/>
        <v>0.26959494399914202</v>
      </c>
      <c r="F18" s="1061">
        <f t="shared" si="2"/>
        <v>0.4521949907295566</v>
      </c>
      <c r="G18" s="1056">
        <v>6.7924908061273076E-2</v>
      </c>
      <c r="H18" s="1056">
        <v>0.4521949907295566</v>
      </c>
      <c r="I18" s="1055">
        <f t="shared" si="3"/>
        <v>0.75774608599751758</v>
      </c>
      <c r="J18" s="1079"/>
      <c r="K18" s="1054">
        <f t="shared" si="4"/>
        <v>936.62655077172917</v>
      </c>
      <c r="L18" s="1054">
        <v>709.72510288863293</v>
      </c>
      <c r="M18" s="1054">
        <v>150.22386695844108</v>
      </c>
      <c r="N18" s="1054">
        <v>76.677580924655047</v>
      </c>
      <c r="O18" s="1054">
        <v>0</v>
      </c>
      <c r="P18" s="1042"/>
      <c r="Q18" s="1054">
        <v>105.76100000000005</v>
      </c>
      <c r="R18" s="1054">
        <f t="shared" si="5"/>
        <v>60.129000000000055</v>
      </c>
      <c r="S18" s="1054">
        <v>45.631999999999998</v>
      </c>
    </row>
    <row r="19" spans="1:19" x14ac:dyDescent="0.2">
      <c r="A19" s="1060">
        <v>1974</v>
      </c>
      <c r="B19" s="1059">
        <f t="shared" si="0"/>
        <v>0.32128092786866985</v>
      </c>
      <c r="C19" s="1058">
        <v>0.32168701588969001</v>
      </c>
      <c r="D19" s="1057">
        <f t="shared" si="6"/>
        <v>0.32088475363910407</v>
      </c>
      <c r="E19" s="1062">
        <f t="shared" si="1"/>
        <v>0.23217255494682759</v>
      </c>
      <c r="F19" s="1061">
        <f t="shared" si="2"/>
        <v>0.42692221382731382</v>
      </c>
      <c r="G19" s="1056">
        <v>6.5101900206587821E-2</v>
      </c>
      <c r="H19" s="1056">
        <v>0.42692221382731382</v>
      </c>
      <c r="I19" s="1055">
        <f t="shared" si="3"/>
        <v>0.72173430533000471</v>
      </c>
      <c r="J19" s="1079"/>
      <c r="K19" s="1054">
        <f t="shared" si="4"/>
        <v>655.05669278447021</v>
      </c>
      <c r="L19" s="1054">
        <v>472.7768871185699</v>
      </c>
      <c r="M19" s="1054">
        <v>128.39487268759095</v>
      </c>
      <c r="N19" s="1054">
        <v>53.884932978309379</v>
      </c>
      <c r="O19" s="1054">
        <v>0</v>
      </c>
      <c r="P19" s="1042"/>
      <c r="Q19" s="1054">
        <v>95.651999999999987</v>
      </c>
      <c r="R19" s="1054">
        <f t="shared" si="5"/>
        <v>48.416999999999987</v>
      </c>
      <c r="S19" s="1054">
        <v>47.234999999999999</v>
      </c>
    </row>
    <row r="20" spans="1:19" x14ac:dyDescent="0.2">
      <c r="A20" s="1060">
        <v>1975</v>
      </c>
      <c r="B20" s="1059">
        <f t="shared" si="0"/>
        <v>0.30660388508027742</v>
      </c>
      <c r="C20" s="1058">
        <v>0.30640372307666341</v>
      </c>
      <c r="D20" s="1057">
        <f t="shared" si="6"/>
        <v>0.30674328647026072</v>
      </c>
      <c r="E20" s="1062">
        <f t="shared" si="1"/>
        <v>0.21046910372900529</v>
      </c>
      <c r="F20" s="1061">
        <f t="shared" si="2"/>
        <v>0.4227925295189624</v>
      </c>
      <c r="G20" s="1056">
        <v>7.0667520588097138E-2</v>
      </c>
      <c r="H20" s="1056">
        <v>0.4227925295189624</v>
      </c>
      <c r="I20" s="1055">
        <f t="shared" si="3"/>
        <v>0.68690126091041359</v>
      </c>
      <c r="J20" s="1079"/>
      <c r="K20" s="1054">
        <f t="shared" si="4"/>
        <v>602.3072559332835</v>
      </c>
      <c r="L20" s="1054">
        <v>413.72561355606359</v>
      </c>
      <c r="M20" s="1054">
        <v>139.15315530913463</v>
      </c>
      <c r="N20" s="1054">
        <v>49.428487068085232</v>
      </c>
      <c r="O20" s="1054">
        <v>0</v>
      </c>
      <c r="P20" s="1042"/>
      <c r="Q20" s="1054">
        <v>112.69299999999998</v>
      </c>
      <c r="R20" s="1054">
        <f t="shared" si="5"/>
        <v>66.428999999999974</v>
      </c>
      <c r="S20" s="1054">
        <v>46.264000000000003</v>
      </c>
    </row>
    <row r="21" spans="1:19" x14ac:dyDescent="0.2">
      <c r="A21" s="1060">
        <v>1976</v>
      </c>
      <c r="B21" s="1059">
        <f t="shared" si="0"/>
        <v>0.29602996540479787</v>
      </c>
      <c r="C21" s="1058">
        <v>0.29621258678465895</v>
      </c>
      <c r="D21" s="1057">
        <f t="shared" si="6"/>
        <v>0.29589709171322537</v>
      </c>
      <c r="E21" s="1062">
        <f t="shared" si="1"/>
        <v>0.20449543579317006</v>
      </c>
      <c r="F21" s="1061">
        <f t="shared" si="2"/>
        <v>0.40818938280829342</v>
      </c>
      <c r="G21" s="1056">
        <v>6.1822200741412911E-2</v>
      </c>
      <c r="H21" s="1056">
        <v>0.40818938280829342</v>
      </c>
      <c r="I21" s="1055">
        <f t="shared" si="3"/>
        <v>0.69036713805087035</v>
      </c>
      <c r="J21" s="1079"/>
      <c r="K21" s="1054">
        <f t="shared" si="4"/>
        <v>782.17665409068172</v>
      </c>
      <c r="L21" s="1054">
        <v>539.9890581347895</v>
      </c>
      <c r="M21" s="1054">
        <v>178.35011785267577</v>
      </c>
      <c r="N21" s="1054">
        <v>63.837478103216419</v>
      </c>
      <c r="O21" s="1054">
        <v>0</v>
      </c>
      <c r="P21" s="1042"/>
      <c r="Q21" s="1054">
        <v>141.08199999999999</v>
      </c>
      <c r="R21" s="1054">
        <f t="shared" si="5"/>
        <v>81.663999999999987</v>
      </c>
      <c r="S21" s="1054">
        <v>59.417999999999999</v>
      </c>
    </row>
    <row r="22" spans="1:19" x14ac:dyDescent="0.2">
      <c r="A22" s="1060">
        <v>1977</v>
      </c>
      <c r="B22" s="1059">
        <f t="shared" si="0"/>
        <v>0.29635012726377158</v>
      </c>
      <c r="C22" s="1058">
        <v>0.29644757591716592</v>
      </c>
      <c r="D22" s="1057">
        <f t="shared" si="6"/>
        <v>0.29628137658094145</v>
      </c>
      <c r="E22" s="1062">
        <f t="shared" si="1"/>
        <v>0.20208018119349552</v>
      </c>
      <c r="F22" s="1061">
        <f t="shared" si="2"/>
        <v>0.413311049967651</v>
      </c>
      <c r="G22" s="1056">
        <v>6.1426067592323705E-2</v>
      </c>
      <c r="H22" s="1056">
        <v>0.413311049967651</v>
      </c>
      <c r="I22" s="1055">
        <f t="shared" si="3"/>
        <v>0.68167257083580013</v>
      </c>
      <c r="J22" s="1079"/>
      <c r="K22" s="1054">
        <f t="shared" si="4"/>
        <v>810.01345532433993</v>
      </c>
      <c r="L22" s="1054">
        <v>552.16395450253231</v>
      </c>
      <c r="M22" s="1054">
        <v>191.71726702427148</v>
      </c>
      <c r="N22" s="1054">
        <v>66.132233797536173</v>
      </c>
      <c r="O22" s="1054">
        <v>0</v>
      </c>
      <c r="P22" s="1042"/>
      <c r="Q22" s="1054">
        <v>165.60300000000007</v>
      </c>
      <c r="R22" s="1054">
        <f t="shared" si="5"/>
        <v>97.099000000000061</v>
      </c>
      <c r="S22" s="1054">
        <v>68.504000000000005</v>
      </c>
    </row>
    <row r="23" spans="1:19" x14ac:dyDescent="0.2">
      <c r="A23" s="1060">
        <v>1978</v>
      </c>
      <c r="B23" s="1059">
        <f t="shared" si="0"/>
        <v>0.27480254126275455</v>
      </c>
      <c r="C23" s="1058">
        <v>0.27538138748398849</v>
      </c>
      <c r="D23" s="1057">
        <f t="shared" si="6"/>
        <v>0.27440799109933312</v>
      </c>
      <c r="E23" s="1062">
        <f t="shared" si="1"/>
        <v>0.17912321980148602</v>
      </c>
      <c r="F23" s="1061">
        <f t="shared" si="2"/>
        <v>0.39591568347373368</v>
      </c>
      <c r="G23" s="1056">
        <v>6.3069864433876341E-2</v>
      </c>
      <c r="H23" s="1056">
        <v>0.39591568347373368</v>
      </c>
      <c r="I23" s="1055">
        <f t="shared" si="3"/>
        <v>0.65045507046804596</v>
      </c>
      <c r="J23" s="1079"/>
      <c r="K23" s="1054">
        <f t="shared" si="4"/>
        <v>770.93149748938424</v>
      </c>
      <c r="L23" s="1054">
        <v>501.45630152549364</v>
      </c>
      <c r="M23" s="1054">
        <v>206.36399439595371</v>
      </c>
      <c r="N23" s="1054">
        <v>63.111201567936874</v>
      </c>
      <c r="O23" s="1054">
        <v>0</v>
      </c>
      <c r="P23" s="1042"/>
      <c r="Q23" s="1054">
        <v>192.06899999999996</v>
      </c>
      <c r="R23" s="1054">
        <f t="shared" si="5"/>
        <v>114.21699999999996</v>
      </c>
      <c r="S23" s="1054">
        <v>77.852000000000004</v>
      </c>
    </row>
    <row r="24" spans="1:19" x14ac:dyDescent="0.2">
      <c r="A24" s="1060">
        <v>1979</v>
      </c>
      <c r="B24" s="1059">
        <f t="shared" si="0"/>
        <v>0.3017321408433461</v>
      </c>
      <c r="C24" s="1058">
        <v>0.3018253730530655</v>
      </c>
      <c r="D24" s="1057">
        <f t="shared" si="6"/>
        <v>0.30166608012180401</v>
      </c>
      <c r="E24" s="1062">
        <f t="shared" si="1"/>
        <v>0.19283265755047763</v>
      </c>
      <c r="F24" s="1061">
        <f t="shared" si="2"/>
        <v>0.44282494653986115</v>
      </c>
      <c r="G24" s="1056">
        <v>6.7085600357103245E-2</v>
      </c>
      <c r="H24" s="1056">
        <v>0.44282494653986115</v>
      </c>
      <c r="I24" s="1055">
        <f t="shared" si="3"/>
        <v>0.63888816105786672</v>
      </c>
      <c r="J24" s="1079"/>
      <c r="K24" s="1054">
        <f t="shared" si="4"/>
        <v>865.76304441058585</v>
      </c>
      <c r="L24" s="1054">
        <v>553.12575935533937</v>
      </c>
      <c r="M24" s="1054">
        <v>241.98127495170638</v>
      </c>
      <c r="N24" s="1054">
        <v>70.656010103540098</v>
      </c>
      <c r="O24" s="1054">
        <v>0</v>
      </c>
      <c r="P24" s="1042"/>
      <c r="Q24" s="1054">
        <v>194.68200000000002</v>
      </c>
      <c r="R24" s="1054">
        <f t="shared" si="5"/>
        <v>113.94500000000002</v>
      </c>
      <c r="S24" s="1054">
        <v>80.736999999999995</v>
      </c>
    </row>
    <row r="25" spans="1:19" x14ac:dyDescent="0.2">
      <c r="A25" s="1060">
        <v>1980</v>
      </c>
      <c r="B25" s="1059">
        <f t="shared" si="0"/>
        <v>0.30068532943362902</v>
      </c>
      <c r="C25" s="1058">
        <v>0.29985888175225406</v>
      </c>
      <c r="D25" s="1057">
        <f t="shared" si="6"/>
        <v>0.30139379897255869</v>
      </c>
      <c r="E25" s="1062">
        <f t="shared" si="1"/>
        <v>0.19473525990116666</v>
      </c>
      <c r="F25" s="1061">
        <f t="shared" si="2"/>
        <v>0.43329944150690425</v>
      </c>
      <c r="G25" s="1056">
        <v>7.4132504368434091E-2</v>
      </c>
      <c r="H25" s="1056">
        <v>0.43329944150690425</v>
      </c>
      <c r="I25" s="1055">
        <f t="shared" si="3"/>
        <v>0.64942301779828082</v>
      </c>
      <c r="J25" s="1079"/>
      <c r="K25" s="1054">
        <f t="shared" si="4"/>
        <v>1091.4139640978494</v>
      </c>
      <c r="L25" s="1054">
        <v>708.78935023160989</v>
      </c>
      <c r="M25" s="1054">
        <v>294.43725766057747</v>
      </c>
      <c r="N25" s="1054">
        <v>88.187356205662141</v>
      </c>
      <c r="O25" s="1054">
        <v>0</v>
      </c>
      <c r="P25" s="1042"/>
      <c r="Q25" s="1054">
        <v>163.53800000000001</v>
      </c>
      <c r="R25" s="1054">
        <f t="shared" si="5"/>
        <v>88.054000000000016</v>
      </c>
      <c r="S25" s="1054">
        <v>75.483999999999995</v>
      </c>
    </row>
    <row r="26" spans="1:19" x14ac:dyDescent="0.2">
      <c r="A26" s="1060">
        <v>1981</v>
      </c>
      <c r="B26" s="1059">
        <f t="shared" si="0"/>
        <v>0.29778425731586811</v>
      </c>
      <c r="C26" s="1058">
        <v>0.29615908006744485</v>
      </c>
      <c r="D26" s="1057">
        <f t="shared" si="6"/>
        <v>0.29883386868161427</v>
      </c>
      <c r="E26" s="1062">
        <f t="shared" si="1"/>
        <v>0.19045183022024187</v>
      </c>
      <c r="F26" s="1061">
        <f t="shared" si="2"/>
        <v>0.43179952975959118</v>
      </c>
      <c r="G26" s="1056">
        <v>7.6560173334781906E-2</v>
      </c>
      <c r="H26" s="1056">
        <v>0.43179952975959118</v>
      </c>
      <c r="I26" s="1055">
        <f t="shared" si="3"/>
        <v>0.6430727370468261</v>
      </c>
      <c r="J26" s="1079"/>
      <c r="K26" s="1054">
        <f t="shared" si="4"/>
        <v>1184.6601058849715</v>
      </c>
      <c r="L26" s="1054">
        <v>761.82261676163137</v>
      </c>
      <c r="M26" s="1054">
        <v>327.34924367128195</v>
      </c>
      <c r="N26" s="1054">
        <v>95.488245452058266</v>
      </c>
      <c r="O26" s="1054">
        <v>0</v>
      </c>
      <c r="P26" s="1042"/>
      <c r="Q26" s="1054">
        <v>179.1880000000001</v>
      </c>
      <c r="R26" s="1054">
        <f t="shared" si="5"/>
        <v>108.8730000000001</v>
      </c>
      <c r="S26" s="1054">
        <v>70.314999999999998</v>
      </c>
    </row>
    <row r="27" spans="1:19" x14ac:dyDescent="0.2">
      <c r="A27" s="1060">
        <v>1982</v>
      </c>
      <c r="B27" s="1059">
        <f t="shared" si="0"/>
        <v>0.31968784521447685</v>
      </c>
      <c r="C27" s="1058">
        <v>0.31829694712302242</v>
      </c>
      <c r="D27" s="1057">
        <f t="shared" si="6"/>
        <v>0.32035169617616011</v>
      </c>
      <c r="E27" s="1062">
        <f t="shared" si="1"/>
        <v>0.1931196613222913</v>
      </c>
      <c r="F27" s="1061">
        <f t="shared" si="2"/>
        <v>0.4780948714003288</v>
      </c>
      <c r="G27" s="1056">
        <v>9.6951110722224537E-2</v>
      </c>
      <c r="H27" s="1056">
        <v>0.4780948714003288</v>
      </c>
      <c r="I27" s="1055">
        <f t="shared" si="3"/>
        <v>0.60672797231589581</v>
      </c>
      <c r="J27" s="1079"/>
      <c r="K27" s="1054">
        <f t="shared" si="4"/>
        <v>1192.5778686678987</v>
      </c>
      <c r="L27" s="1054">
        <v>723.57035208568686</v>
      </c>
      <c r="M27" s="1054">
        <v>372.44615715513089</v>
      </c>
      <c r="N27" s="1054">
        <v>96.561359427080717</v>
      </c>
      <c r="O27" s="1054">
        <v>0</v>
      </c>
      <c r="P27" s="1042"/>
      <c r="Q27" s="1054">
        <v>158.7650000000001</v>
      </c>
      <c r="R27" s="1054">
        <f t="shared" si="5"/>
        <v>107.4710000000001</v>
      </c>
      <c r="S27" s="1054">
        <v>51.293999999999997</v>
      </c>
    </row>
    <row r="28" spans="1:19" x14ac:dyDescent="0.2">
      <c r="A28" s="1060">
        <v>1983</v>
      </c>
      <c r="B28" s="1059">
        <f t="shared" si="0"/>
        <v>0.30671964321477924</v>
      </c>
      <c r="C28" s="1058">
        <v>0.30288683062243488</v>
      </c>
      <c r="D28" s="1057">
        <f t="shared" si="6"/>
        <v>0.30852773136764516</v>
      </c>
      <c r="E28" s="1062">
        <f t="shared" si="1"/>
        <v>0.17167272757159227</v>
      </c>
      <c r="F28" s="1061">
        <f t="shared" si="2"/>
        <v>0.47956321968291532</v>
      </c>
      <c r="G28" s="1056">
        <v>0.10450792956585384</v>
      </c>
      <c r="H28" s="1056">
        <v>0.47956321968291532</v>
      </c>
      <c r="I28" s="1055">
        <f t="shared" si="3"/>
        <v>0.56678835200197852</v>
      </c>
      <c r="J28" s="1079"/>
      <c r="K28" s="1054">
        <f t="shared" si="4"/>
        <v>1353.1293165941613</v>
      </c>
      <c r="L28" s="1054">
        <v>766.93793539796809</v>
      </c>
      <c r="M28" s="1054">
        <v>475.39639246345138</v>
      </c>
      <c r="N28" s="1054">
        <v>110.7949887327417</v>
      </c>
      <c r="O28" s="1054">
        <v>0</v>
      </c>
      <c r="P28" s="1042"/>
      <c r="Q28" s="1054">
        <v>207.21499999999992</v>
      </c>
      <c r="R28" s="1054">
        <f t="shared" si="5"/>
        <v>140.79599999999994</v>
      </c>
      <c r="S28" s="1054">
        <v>66.418999999999997</v>
      </c>
    </row>
    <row r="29" spans="1:19" x14ac:dyDescent="0.2">
      <c r="A29" s="1060">
        <v>1984</v>
      </c>
      <c r="B29" s="1059">
        <f t="shared" si="0"/>
        <v>0.29519697445083004</v>
      </c>
      <c r="C29" s="1058">
        <v>0.28996193140339721</v>
      </c>
      <c r="D29" s="1057">
        <f t="shared" si="6"/>
        <v>0.29750873282517726</v>
      </c>
      <c r="E29" s="1062">
        <f t="shared" si="1"/>
        <v>0.15248219402410326</v>
      </c>
      <c r="F29" s="1061">
        <f t="shared" si="2"/>
        <v>0.47497697196656474</v>
      </c>
      <c r="G29" s="1056">
        <v>0.12227247736657625</v>
      </c>
      <c r="H29" s="1056">
        <v>0.47497697196656474</v>
      </c>
      <c r="I29" s="1055">
        <f t="shared" si="3"/>
        <v>0.52586970050205972</v>
      </c>
      <c r="J29" s="1079"/>
      <c r="K29" s="1054">
        <f t="shared" si="4"/>
        <v>1393.1342680936759</v>
      </c>
      <c r="L29" s="1054">
        <v>732.60710032157749</v>
      </c>
      <c r="M29" s="1054">
        <v>543.85181388423928</v>
      </c>
      <c r="N29" s="1054">
        <v>116.67535388785917</v>
      </c>
      <c r="O29" s="1054">
        <v>0</v>
      </c>
      <c r="P29" s="1042"/>
      <c r="Q29" s="1054">
        <v>265.98400000000015</v>
      </c>
      <c r="R29" s="1054">
        <f t="shared" si="5"/>
        <v>184.50700000000015</v>
      </c>
      <c r="S29" s="1054">
        <v>81.477000000000004</v>
      </c>
    </row>
    <row r="30" spans="1:19" x14ac:dyDescent="0.2">
      <c r="A30" s="1060">
        <v>1985</v>
      </c>
      <c r="B30" s="1059">
        <f t="shared" si="0"/>
        <v>0.28520010189639972</v>
      </c>
      <c r="C30" s="1058">
        <v>0.28018130038091554</v>
      </c>
      <c r="D30" s="1057">
        <f t="shared" si="6"/>
        <v>0.28737251392615837</v>
      </c>
      <c r="E30" s="1062">
        <f t="shared" si="1"/>
        <v>0.137662316160408</v>
      </c>
      <c r="F30" s="1061">
        <f t="shared" si="2"/>
        <v>0.48723421039203746</v>
      </c>
      <c r="G30" s="1056">
        <v>0.11306703901638696</v>
      </c>
      <c r="H30" s="1056">
        <v>0.48723421039203746</v>
      </c>
      <c r="I30" s="1055">
        <f t="shared" si="3"/>
        <v>0.49133299036463762</v>
      </c>
      <c r="J30" s="1079"/>
      <c r="K30" s="1054">
        <f t="shared" si="4"/>
        <v>1542.1700870222273</v>
      </c>
      <c r="L30" s="1054">
        <v>757.71904050752437</v>
      </c>
      <c r="M30" s="1054">
        <v>654.39633913010164</v>
      </c>
      <c r="N30" s="1054">
        <v>130.05470738460116</v>
      </c>
      <c r="O30" s="1054">
        <v>0</v>
      </c>
      <c r="P30" s="1042"/>
      <c r="Q30" s="1054">
        <v>270.14900000000011</v>
      </c>
      <c r="R30" s="1054">
        <f t="shared" si="5"/>
        <v>188.5390000000001</v>
      </c>
      <c r="S30" s="1054">
        <v>81.61</v>
      </c>
    </row>
    <row r="31" spans="1:19" x14ac:dyDescent="0.2">
      <c r="A31" s="1060">
        <v>1986</v>
      </c>
      <c r="B31" s="1059">
        <f t="shared" si="0"/>
        <v>0.27221701027563949</v>
      </c>
      <c r="C31" s="1058">
        <v>0.26797876131299553</v>
      </c>
      <c r="D31" s="1057">
        <f t="shared" si="6"/>
        <v>0.27497321763912563</v>
      </c>
      <c r="E31" s="1062">
        <f t="shared" si="1"/>
        <v>0.13269157713730578</v>
      </c>
      <c r="F31" s="1061">
        <f t="shared" si="2"/>
        <v>0.46121641402619329</v>
      </c>
      <c r="G31" s="1056">
        <v>0.11092480005215416</v>
      </c>
      <c r="H31" s="1056">
        <v>0.46121641402619329</v>
      </c>
      <c r="I31" s="1055">
        <f t="shared" si="3"/>
        <v>0.4951570657583711</v>
      </c>
      <c r="J31" s="1079"/>
      <c r="K31" s="1054">
        <f t="shared" si="4"/>
        <v>1874.4632000641009</v>
      </c>
      <c r="L31" s="1054">
        <v>928.15369801578674</v>
      </c>
      <c r="M31" s="1054">
        <v>787.44750644308431</v>
      </c>
      <c r="N31" s="1054">
        <v>158.7524956052298</v>
      </c>
      <c r="O31" s="1054">
        <v>0.1095</v>
      </c>
      <c r="P31" s="1042"/>
      <c r="Q31" s="1054">
        <v>233.14199999999983</v>
      </c>
      <c r="R31" s="1054">
        <f t="shared" si="5"/>
        <v>141.27099999999984</v>
      </c>
      <c r="S31" s="1054">
        <v>91.870999999999995</v>
      </c>
    </row>
    <row r="32" spans="1:19" x14ac:dyDescent="0.2">
      <c r="A32" s="1060">
        <v>1987</v>
      </c>
      <c r="B32" s="1059">
        <f t="shared" si="0"/>
        <v>0.26604667824951705</v>
      </c>
      <c r="C32" s="1058">
        <v>0.26351156613197285</v>
      </c>
      <c r="D32" s="1057">
        <f t="shared" si="6"/>
        <v>0.26785821660196552</v>
      </c>
      <c r="E32" s="1062">
        <f t="shared" si="1"/>
        <v>0.12545724810293718</v>
      </c>
      <c r="F32" s="1061">
        <f t="shared" si="2"/>
        <v>0.45307274796176039</v>
      </c>
      <c r="G32" s="1056">
        <v>0.11958881835410634</v>
      </c>
      <c r="H32" s="1056">
        <v>0.45307274796176039</v>
      </c>
      <c r="I32" s="1055">
        <f t="shared" si="3"/>
        <v>0.47609769068013208</v>
      </c>
      <c r="J32" s="1079"/>
      <c r="K32" s="1054">
        <f t="shared" si="4"/>
        <v>1954.76409299139</v>
      </c>
      <c r="L32" s="1054">
        <v>930.65867049764381</v>
      </c>
      <c r="M32" s="1054">
        <v>852.4504545865509</v>
      </c>
      <c r="N32" s="1054">
        <v>171.20196790719541</v>
      </c>
      <c r="O32" s="1054">
        <v>0.45300000000000001</v>
      </c>
      <c r="P32" s="1042"/>
      <c r="Q32" s="1054">
        <v>270.42000000000007</v>
      </c>
      <c r="R32" s="1054">
        <f t="shared" si="5"/>
        <v>157.71800000000007</v>
      </c>
      <c r="S32" s="1054">
        <v>112.702</v>
      </c>
    </row>
    <row r="33" spans="1:19" x14ac:dyDescent="0.2">
      <c r="A33" s="1060">
        <v>1988</v>
      </c>
      <c r="B33" s="1059">
        <f t="shared" si="0"/>
        <v>0.28873310335221358</v>
      </c>
      <c r="C33" s="1058">
        <v>0.28610247440381442</v>
      </c>
      <c r="D33" s="1057">
        <f t="shared" si="6"/>
        <v>0.29051968361444636</v>
      </c>
      <c r="E33" s="1062">
        <f t="shared" si="1"/>
        <v>0.1328385480368898</v>
      </c>
      <c r="F33" s="1061">
        <f t="shared" si="2"/>
        <v>0.49371022884530136</v>
      </c>
      <c r="G33" s="1056">
        <v>0.13782092672908275</v>
      </c>
      <c r="H33" s="1056">
        <v>0.49371022884530136</v>
      </c>
      <c r="I33" s="1055">
        <f t="shared" si="3"/>
        <v>0.46430408654696609</v>
      </c>
      <c r="J33" s="1079"/>
      <c r="K33" s="1054">
        <f t="shared" si="4"/>
        <v>2037.2213713343035</v>
      </c>
      <c r="L33" s="1054">
        <v>945.89020791133134</v>
      </c>
      <c r="M33" s="1054">
        <v>905.93816342297225</v>
      </c>
      <c r="N33" s="1054">
        <v>184.1585</v>
      </c>
      <c r="O33" s="1054">
        <v>1.2345000000000002</v>
      </c>
      <c r="P33" s="1042"/>
      <c r="Q33" s="1054">
        <v>307.24</v>
      </c>
      <c r="R33" s="1054">
        <f t="shared" si="5"/>
        <v>182.97399999999999</v>
      </c>
      <c r="S33" s="1054">
        <v>124.26600000000001</v>
      </c>
    </row>
    <row r="34" spans="1:19" x14ac:dyDescent="0.2">
      <c r="A34" s="1060">
        <v>1989</v>
      </c>
      <c r="B34" s="1059">
        <f t="shared" si="0"/>
        <v>0.29947875721657224</v>
      </c>
      <c r="C34" s="1058">
        <v>0.29783288807762931</v>
      </c>
      <c r="D34" s="1057">
        <f t="shared" si="6"/>
        <v>0.30082067702211834</v>
      </c>
      <c r="E34" s="1062">
        <f t="shared" si="1"/>
        <v>0.14708853205241065</v>
      </c>
      <c r="F34" s="1061">
        <f t="shared" si="2"/>
        <v>0.49622930809843913</v>
      </c>
      <c r="G34" s="1056">
        <v>0.13369432761519956</v>
      </c>
      <c r="H34" s="1056">
        <v>0.49622930809843913</v>
      </c>
      <c r="I34" s="1055">
        <f t="shared" si="3"/>
        <v>0.49386262545348059</v>
      </c>
      <c r="J34" s="1079"/>
      <c r="K34" s="1054">
        <f t="shared" si="4"/>
        <v>2484.9139878312812</v>
      </c>
      <c r="L34" s="1054">
        <v>1227.2061460564348</v>
      </c>
      <c r="M34" s="1054">
        <v>1036.2283417748463</v>
      </c>
      <c r="N34" s="1054">
        <v>218.19800000000001</v>
      </c>
      <c r="O34" s="1054">
        <v>3.2814999999999999</v>
      </c>
      <c r="P34" s="1042"/>
      <c r="Q34" s="1054">
        <v>277.02599999999984</v>
      </c>
      <c r="R34" s="1054">
        <f t="shared" si="5"/>
        <v>152.60399999999984</v>
      </c>
      <c r="S34" s="1054">
        <v>124.422</v>
      </c>
    </row>
    <row r="35" spans="1:19" x14ac:dyDescent="0.2">
      <c r="A35" s="1060">
        <v>1990</v>
      </c>
      <c r="B35" s="1059">
        <f t="shared" si="0"/>
        <v>0.28642809485832327</v>
      </c>
      <c r="C35" s="1058">
        <v>0.28411012431178462</v>
      </c>
      <c r="D35" s="1057">
        <f t="shared" si="6"/>
        <v>0.28828801673808002</v>
      </c>
      <c r="E35" s="1062">
        <f t="shared" si="1"/>
        <v>0.13478660595282163</v>
      </c>
      <c r="F35" s="1061">
        <f t="shared" si="2"/>
        <v>0.48529966874914121</v>
      </c>
      <c r="G35" s="1056">
        <v>0.13449242943594988</v>
      </c>
      <c r="H35" s="1056">
        <v>0.48529966874914121</v>
      </c>
      <c r="I35" s="1055">
        <f t="shared" si="3"/>
        <v>0.47441676455326098</v>
      </c>
      <c r="J35" s="1079"/>
      <c r="K35" s="1054">
        <f t="shared" si="4"/>
        <v>2656.671001481307</v>
      </c>
      <c r="L35" s="1054">
        <v>1260.3692610052333</v>
      </c>
      <c r="M35" s="1054">
        <v>1146.7532404760739</v>
      </c>
      <c r="N35" s="1054">
        <v>242.36099999999999</v>
      </c>
      <c r="O35" s="1054">
        <v>7.1875</v>
      </c>
      <c r="P35" s="1042"/>
      <c r="Q35" s="1054">
        <v>273.63200000000006</v>
      </c>
      <c r="R35" s="1054">
        <f t="shared" si="5"/>
        <v>151.81600000000006</v>
      </c>
      <c r="S35" s="1054">
        <v>121.816</v>
      </c>
    </row>
    <row r="36" spans="1:19" x14ac:dyDescent="0.2">
      <c r="A36" s="1060">
        <v>1991</v>
      </c>
      <c r="B36" s="1059">
        <f t="shared" si="0"/>
        <v>0.27026741437116031</v>
      </c>
      <c r="C36" s="1058">
        <v>0.26727246394540205</v>
      </c>
      <c r="D36" s="1057">
        <f t="shared" si="6"/>
        <v>0.27227911415057293</v>
      </c>
      <c r="E36" s="1062">
        <f t="shared" si="1"/>
        <v>0.12820166807631742</v>
      </c>
      <c r="F36" s="1061">
        <f t="shared" si="2"/>
        <v>0.45821332614346327</v>
      </c>
      <c r="G36" s="1056">
        <v>0.12200542979983788</v>
      </c>
      <c r="H36" s="1056">
        <v>0.45821332614346327</v>
      </c>
      <c r="I36" s="1055">
        <f t="shared" si="3"/>
        <v>0.4796665776333256</v>
      </c>
      <c r="J36" s="1079"/>
      <c r="K36" s="1054">
        <f t="shared" si="4"/>
        <v>3139.4184238711914</v>
      </c>
      <c r="L36" s="1054">
        <v>1505.8740911373036</v>
      </c>
      <c r="M36" s="1054">
        <v>1350.6488327338877</v>
      </c>
      <c r="N36" s="1054">
        <v>270.28600000000006</v>
      </c>
      <c r="O36" s="1054">
        <v>12.609500000000001</v>
      </c>
      <c r="P36" s="1042"/>
      <c r="Q36" s="1054">
        <v>293.20900000000006</v>
      </c>
      <c r="R36" s="1054">
        <f t="shared" si="5"/>
        <v>175.39600000000007</v>
      </c>
      <c r="S36" s="1054">
        <v>117.813</v>
      </c>
    </row>
    <row r="37" spans="1:19" x14ac:dyDescent="0.2">
      <c r="A37" s="1060">
        <v>1992</v>
      </c>
      <c r="B37" s="1059">
        <f t="shared" si="0"/>
        <v>0.2837031993538735</v>
      </c>
      <c r="C37" s="1058">
        <v>0.28112792268307119</v>
      </c>
      <c r="D37" s="1057">
        <f t="shared" si="6"/>
        <v>0.28556959121151437</v>
      </c>
      <c r="E37" s="1062">
        <f t="shared" si="1"/>
        <v>0.13898942344536164</v>
      </c>
      <c r="F37" s="1061">
        <f t="shared" si="2"/>
        <v>0.46772869367785741</v>
      </c>
      <c r="G37" s="1056">
        <v>0.12901954617146269</v>
      </c>
      <c r="H37" s="1056">
        <v>0.46772869367785741</v>
      </c>
      <c r="I37" s="1055">
        <f t="shared" si="3"/>
        <v>0.4943992119987704</v>
      </c>
      <c r="J37" s="1079"/>
      <c r="K37" s="1054">
        <f t="shared" si="4"/>
        <v>3926.0122894637516</v>
      </c>
      <c r="L37" s="1054">
        <v>1941.0173822083673</v>
      </c>
      <c r="M37" s="1054">
        <v>1653.0844072553846</v>
      </c>
      <c r="N37" s="1054">
        <v>312.78550000000001</v>
      </c>
      <c r="O37" s="1054">
        <v>19.125</v>
      </c>
      <c r="P37" s="1042"/>
      <c r="Q37" s="1054">
        <v>313.93100000000004</v>
      </c>
      <c r="R37" s="1054">
        <f t="shared" si="5"/>
        <v>182.01700000000005</v>
      </c>
      <c r="S37" s="1054">
        <v>131.91399999999999</v>
      </c>
    </row>
    <row r="38" spans="1:19" x14ac:dyDescent="0.2">
      <c r="A38" s="1060">
        <v>1993</v>
      </c>
      <c r="B38" s="1059">
        <f t="shared" si="0"/>
        <v>0.27782270618352656</v>
      </c>
      <c r="C38" s="1058">
        <v>0.27680722183660461</v>
      </c>
      <c r="D38" s="1057">
        <f t="shared" si="6"/>
        <v>0.27866990118119778</v>
      </c>
      <c r="E38" s="1062">
        <f t="shared" si="1"/>
        <v>0.13647349355009059</v>
      </c>
      <c r="F38" s="1061">
        <f t="shared" si="2"/>
        <v>0.45716889364301322</v>
      </c>
      <c r="G38" s="1056">
        <v>0.12552630690296027</v>
      </c>
      <c r="H38" s="1056">
        <v>0.45716889364301322</v>
      </c>
      <c r="I38" s="1055">
        <f t="shared" si="3"/>
        <v>0.49302721455240406</v>
      </c>
      <c r="J38" s="1079"/>
      <c r="K38" s="1054">
        <f t="shared" si="4"/>
        <v>4559.3634125521448</v>
      </c>
      <c r="L38" s="1054">
        <v>2247.8902434227275</v>
      </c>
      <c r="M38" s="1054">
        <v>1934.9876691294171</v>
      </c>
      <c r="N38" s="1054">
        <v>349.75549999999998</v>
      </c>
      <c r="O38" s="1054">
        <v>26.73</v>
      </c>
      <c r="P38" s="1042"/>
      <c r="Q38" s="1054">
        <v>340.89300000000003</v>
      </c>
      <c r="R38" s="1054">
        <f t="shared" si="5"/>
        <v>185.84600000000003</v>
      </c>
      <c r="S38" s="1054">
        <v>155.047</v>
      </c>
    </row>
    <row r="39" spans="1:19" x14ac:dyDescent="0.2">
      <c r="A39" s="1060">
        <v>1994</v>
      </c>
      <c r="B39" s="1059">
        <f t="shared" ref="B39:B55" si="7">C39*S39/Q39+D39*R39/Q39</f>
        <v>0.27048810071028245</v>
      </c>
      <c r="C39" s="1058">
        <v>0.26991236195932367</v>
      </c>
      <c r="D39" s="1057">
        <f t="shared" si="6"/>
        <v>0.27091551787546425</v>
      </c>
      <c r="E39" s="1062">
        <f t="shared" ref="E39:E55" si="8">C39*L39/K39</f>
        <v>0.12406145869620344</v>
      </c>
      <c r="F39" s="1061">
        <f t="shared" ref="F39:F55" si="9">H39</f>
        <v>0.47221731370023118</v>
      </c>
      <c r="G39" s="1056">
        <v>0.11912922007228095</v>
      </c>
      <c r="H39" s="1056">
        <v>0.47221731370023118</v>
      </c>
      <c r="I39" s="1055">
        <f t="shared" si="3"/>
        <v>0.45963607518984162</v>
      </c>
      <c r="J39" s="1079"/>
      <c r="K39" s="1054">
        <f t="shared" ref="K39:K65" si="10">L39+M39+N39+O39</f>
        <v>4826.077435321854</v>
      </c>
      <c r="L39" s="1054">
        <v>2218.2392909335936</v>
      </c>
      <c r="M39" s="1054">
        <v>2182.2376443882613</v>
      </c>
      <c r="N39" s="1054">
        <v>389.93549999999999</v>
      </c>
      <c r="O39" s="1054">
        <v>35.664999999999999</v>
      </c>
      <c r="P39" s="1042"/>
      <c r="Q39" s="1054">
        <v>405.26199999999994</v>
      </c>
      <c r="R39" s="1054">
        <f t="shared" ref="R39:R65" si="11">Q39-S39</f>
        <v>232.59099999999995</v>
      </c>
      <c r="S39" s="1054">
        <v>172.67099999999999</v>
      </c>
    </row>
    <row r="40" spans="1:19" x14ac:dyDescent="0.2">
      <c r="A40" s="1060">
        <v>1995</v>
      </c>
      <c r="B40" s="1059">
        <f t="shared" si="7"/>
        <v>0.26872311525532755</v>
      </c>
      <c r="C40" s="1058">
        <v>0.26820893042325511</v>
      </c>
      <c r="D40" s="1057">
        <f t="shared" si="6"/>
        <v>0.26910264132154971</v>
      </c>
      <c r="E40" s="1062">
        <f t="shared" si="8"/>
        <v>0.12064258685213683</v>
      </c>
      <c r="F40" s="1061">
        <f t="shared" si="9"/>
        <v>0.47737959436429983</v>
      </c>
      <c r="G40" s="1056">
        <v>0.11853228735546802</v>
      </c>
      <c r="H40" s="1056">
        <v>0.47737959436429983</v>
      </c>
      <c r="I40" s="1055">
        <f t="shared" si="3"/>
        <v>0.44980823965016076</v>
      </c>
      <c r="J40" s="1079"/>
      <c r="K40" s="1054">
        <f t="shared" si="10"/>
        <v>5714.7184118732666</v>
      </c>
      <c r="L40" s="1054">
        <v>2570.5274289410763</v>
      </c>
      <c r="M40" s="1054">
        <v>2621.4669829321901</v>
      </c>
      <c r="N40" s="1054">
        <v>470.91199999999998</v>
      </c>
      <c r="O40" s="1054">
        <v>51.811999999999998</v>
      </c>
      <c r="P40" s="1042"/>
      <c r="Q40" s="1054">
        <v>457.89000000000033</v>
      </c>
      <c r="R40" s="1054">
        <f t="shared" si="11"/>
        <v>263.44100000000032</v>
      </c>
      <c r="S40" s="1054">
        <v>194.44900000000001</v>
      </c>
    </row>
    <row r="41" spans="1:19" x14ac:dyDescent="0.2">
      <c r="A41" s="1060">
        <v>1996</v>
      </c>
      <c r="B41" s="1059">
        <f t="shared" si="7"/>
        <v>0.27555375353193157</v>
      </c>
      <c r="C41" s="1058">
        <v>0.27492857517100983</v>
      </c>
      <c r="D41" s="1057">
        <f t="shared" si="6"/>
        <v>0.27600650146696876</v>
      </c>
      <c r="E41" s="1062">
        <f t="shared" si="8"/>
        <v>0.12298313492523538</v>
      </c>
      <c r="F41" s="1061">
        <f t="shared" si="9"/>
        <v>0.49396983996557114</v>
      </c>
      <c r="G41" s="1056">
        <v>0.11937898582855451</v>
      </c>
      <c r="H41" s="1056">
        <v>0.49396983996557114</v>
      </c>
      <c r="I41" s="1055">
        <f t="shared" si="3"/>
        <v>0.44732758262300665</v>
      </c>
      <c r="J41" s="1079"/>
      <c r="K41" s="1054">
        <f t="shared" si="10"/>
        <v>7212.4034703950501</v>
      </c>
      <c r="L41" s="1054">
        <v>3226.3070093136016</v>
      </c>
      <c r="M41" s="1054">
        <v>3325.3079610814493</v>
      </c>
      <c r="N41" s="1054">
        <v>584.12950000000001</v>
      </c>
      <c r="O41" s="1054">
        <v>76.658999999999992</v>
      </c>
      <c r="P41" s="1042"/>
      <c r="Q41" s="1054">
        <v>503.27899999999977</v>
      </c>
      <c r="R41" s="1054">
        <f t="shared" si="11"/>
        <v>291.8929999999998</v>
      </c>
      <c r="S41" s="1054">
        <v>211.386</v>
      </c>
    </row>
    <row r="42" spans="1:19" x14ac:dyDescent="0.2">
      <c r="A42" s="1060">
        <v>1997</v>
      </c>
      <c r="B42" s="1059">
        <f t="shared" si="7"/>
        <v>0.28150804955910103</v>
      </c>
      <c r="C42" s="1058">
        <v>0.28214651277571995</v>
      </c>
      <c r="D42" s="1057">
        <f t="shared" si="6"/>
        <v>0.28103955638726075</v>
      </c>
      <c r="E42" s="1062">
        <f t="shared" si="8"/>
        <v>0.12667663918127733</v>
      </c>
      <c r="F42" s="1061">
        <f t="shared" si="9"/>
        <v>0.49251031486893654</v>
      </c>
      <c r="G42" s="1056">
        <v>0.1296242182873989</v>
      </c>
      <c r="H42" s="1056">
        <v>0.49251031486893654</v>
      </c>
      <c r="I42" s="1055">
        <f t="shared" si="3"/>
        <v>0.44897467608246994</v>
      </c>
      <c r="J42" s="1079"/>
      <c r="K42" s="1054">
        <f t="shared" si="10"/>
        <v>8886.9378176359787</v>
      </c>
      <c r="L42" s="1054">
        <v>3990.0100280381657</v>
      </c>
      <c r="M42" s="1054">
        <v>4107.7197895978115</v>
      </c>
      <c r="N42" s="1054">
        <v>686.49099999999999</v>
      </c>
      <c r="O42" s="1054">
        <v>102.717</v>
      </c>
      <c r="P42" s="1042"/>
      <c r="Q42" s="1054">
        <v>531.06799999999976</v>
      </c>
      <c r="R42" s="1054">
        <f t="shared" si="11"/>
        <v>306.30599999999976</v>
      </c>
      <c r="S42" s="1054">
        <v>224.762</v>
      </c>
    </row>
    <row r="43" spans="1:19" x14ac:dyDescent="0.2">
      <c r="A43" s="1060">
        <v>1998</v>
      </c>
      <c r="B43" s="1059">
        <f t="shared" si="7"/>
        <v>0.29054914171307944</v>
      </c>
      <c r="C43" s="1058">
        <v>0.29063062878870399</v>
      </c>
      <c r="D43" s="1057">
        <f t="shared" si="6"/>
        <v>0.29047441400702106</v>
      </c>
      <c r="E43" s="1062">
        <f t="shared" si="8"/>
        <v>0.13280605880814542</v>
      </c>
      <c r="F43" s="1061">
        <f t="shared" si="9"/>
        <v>0.5097387796812628</v>
      </c>
      <c r="G43" s="1056">
        <v>0.12444424113893199</v>
      </c>
      <c r="H43" s="1056">
        <v>0.5097387796812628</v>
      </c>
      <c r="I43" s="1055">
        <f t="shared" si="3"/>
        <v>0.45695823376103578</v>
      </c>
      <c r="J43" s="1079"/>
      <c r="K43" s="1054">
        <f t="shared" si="10"/>
        <v>10893.842779621134</v>
      </c>
      <c r="L43" s="1054">
        <v>4978.0311554460859</v>
      </c>
      <c r="M43" s="1054">
        <v>5037.4936241750484</v>
      </c>
      <c r="N43" s="1054">
        <v>749.40550000000007</v>
      </c>
      <c r="O43" s="1054">
        <v>128.91250000000002</v>
      </c>
      <c r="P43" s="1042"/>
      <c r="Q43" s="1054">
        <v>463.67300000000023</v>
      </c>
      <c r="R43" s="1054">
        <f t="shared" si="11"/>
        <v>241.86800000000022</v>
      </c>
      <c r="S43" s="1054">
        <v>221.80500000000001</v>
      </c>
    </row>
    <row r="44" spans="1:19" x14ac:dyDescent="0.2">
      <c r="A44" s="1060">
        <v>1999</v>
      </c>
      <c r="B44" s="1059">
        <f t="shared" si="7"/>
        <v>0.29257077616805738</v>
      </c>
      <c r="C44" s="1058">
        <v>0.29251265588087644</v>
      </c>
      <c r="D44" s="1057">
        <f t="shared" si="6"/>
        <v>0.29261978506674802</v>
      </c>
      <c r="E44" s="1062">
        <f t="shared" si="8"/>
        <v>0.13527524566769786</v>
      </c>
      <c r="F44" s="1061">
        <f t="shared" si="9"/>
        <v>0.50309583458308882</v>
      </c>
      <c r="G44" s="1056">
        <v>0.12876313431110112</v>
      </c>
      <c r="H44" s="1056">
        <v>0.50309583458308882</v>
      </c>
      <c r="I44" s="1055">
        <f t="shared" si="3"/>
        <v>0.46245946268659111</v>
      </c>
      <c r="J44" s="1079"/>
      <c r="K44" s="1054">
        <f t="shared" si="10"/>
        <v>13161.304964536808</v>
      </c>
      <c r="L44" s="1054">
        <v>6086.5700221540565</v>
      </c>
      <c r="M44" s="1054">
        <v>6128.5414423827515</v>
      </c>
      <c r="N44" s="1054">
        <v>803.93149999999991</v>
      </c>
      <c r="O44" s="1054">
        <v>142.262</v>
      </c>
      <c r="P44" s="1042"/>
      <c r="Q44" s="1054">
        <v>497.04599999999982</v>
      </c>
      <c r="R44" s="1054">
        <f t="shared" si="11"/>
        <v>269.65999999999985</v>
      </c>
      <c r="S44" s="1054">
        <v>227.386</v>
      </c>
    </row>
    <row r="45" spans="1:19" x14ac:dyDescent="0.2">
      <c r="A45" s="1060">
        <v>2000</v>
      </c>
      <c r="B45" s="1059">
        <f t="shared" si="7"/>
        <v>0.30260087384155987</v>
      </c>
      <c r="C45" s="1058">
        <v>0.30323034468054405</v>
      </c>
      <c r="D45" s="1057">
        <f t="shared" si="6"/>
        <v>0.30189097669943832</v>
      </c>
      <c r="E45" s="1062">
        <f t="shared" si="8"/>
        <v>0.13518609635400516</v>
      </c>
      <c r="F45" s="1061">
        <f t="shared" si="9"/>
        <v>0.53494371218196457</v>
      </c>
      <c r="G45" s="1056">
        <v>0.13078512850238749</v>
      </c>
      <c r="H45" s="1056">
        <v>0.53494371218196457</v>
      </c>
      <c r="I45" s="1055">
        <f t="shared" si="3"/>
        <v>0.44581981561385281</v>
      </c>
      <c r="J45" s="1079"/>
      <c r="K45" s="1054">
        <f t="shared" si="10"/>
        <v>13805.359950551458</v>
      </c>
      <c r="L45" s="1054">
        <v>6154.7030276377191</v>
      </c>
      <c r="M45" s="1054">
        <v>6692.6104229137381</v>
      </c>
      <c r="N45" s="1054">
        <v>819.92250000000001</v>
      </c>
      <c r="O45" s="1054">
        <v>138.124</v>
      </c>
      <c r="P45" s="1042"/>
      <c r="Q45" s="1054">
        <v>440.44799999999987</v>
      </c>
      <c r="R45" s="1054">
        <f t="shared" si="11"/>
        <v>206.99999999999986</v>
      </c>
      <c r="S45" s="1054">
        <v>233.44800000000001</v>
      </c>
    </row>
    <row r="46" spans="1:19" x14ac:dyDescent="0.2">
      <c r="A46" s="1060">
        <v>2001</v>
      </c>
      <c r="B46" s="1059">
        <f t="shared" si="7"/>
        <v>0.28700328005873871</v>
      </c>
      <c r="C46" s="1058">
        <v>0.28703521626729761</v>
      </c>
      <c r="D46" s="1057">
        <f t="shared" si="6"/>
        <v>0.286984282331195</v>
      </c>
      <c r="E46" s="1062">
        <f t="shared" si="8"/>
        <v>0.12029085965784896</v>
      </c>
      <c r="F46" s="1061">
        <f t="shared" si="9"/>
        <v>0.54286064072067064</v>
      </c>
      <c r="G46" s="1056">
        <v>0.11668590335964248</v>
      </c>
      <c r="H46" s="1056">
        <v>0.54286064072067064</v>
      </c>
      <c r="I46" s="1055">
        <f t="shared" si="3"/>
        <v>0.41908049201123021</v>
      </c>
      <c r="J46" s="1079"/>
      <c r="K46" s="1054">
        <f t="shared" si="10"/>
        <v>12554.611643046139</v>
      </c>
      <c r="L46" s="1054">
        <v>5261.3928243776954</v>
      </c>
      <c r="M46" s="1054">
        <v>6399.8573186684425</v>
      </c>
      <c r="N46" s="1054">
        <v>763.03950000000009</v>
      </c>
      <c r="O46" s="1054">
        <v>130.322</v>
      </c>
      <c r="P46" s="1042"/>
      <c r="Q46" s="1054">
        <v>456.17600000000039</v>
      </c>
      <c r="R46" s="1054">
        <f t="shared" si="11"/>
        <v>286.02800000000036</v>
      </c>
      <c r="S46" s="1054">
        <v>170.148</v>
      </c>
    </row>
    <row r="47" spans="1:19" x14ac:dyDescent="0.2">
      <c r="A47" s="1060">
        <v>2002</v>
      </c>
      <c r="B47" s="1059">
        <f t="shared" si="7"/>
        <v>0.26422285388966932</v>
      </c>
      <c r="C47" s="1058">
        <v>0.26353104182734877</v>
      </c>
      <c r="D47" s="1057">
        <f t="shared" si="6"/>
        <v>0.2644928661356164</v>
      </c>
      <c r="E47" s="1062">
        <f t="shared" si="8"/>
        <v>0.10322700126534651</v>
      </c>
      <c r="F47" s="1061">
        <f t="shared" si="9"/>
        <v>0.52732971377233218</v>
      </c>
      <c r="G47" s="1056">
        <v>0.10925044679852347</v>
      </c>
      <c r="H47" s="1056">
        <v>0.52732971377233218</v>
      </c>
      <c r="I47" s="1055">
        <f t="shared" si="3"/>
        <v>0.39170718010888156</v>
      </c>
      <c r="J47" s="1079"/>
      <c r="K47" s="1054">
        <f t="shared" si="10"/>
        <v>10712.989716574788</v>
      </c>
      <c r="L47" s="1054">
        <v>4196.3549924149565</v>
      </c>
      <c r="M47" s="1054">
        <v>5680.9532241598308</v>
      </c>
      <c r="N47" s="1054">
        <v>715.83150000000001</v>
      </c>
      <c r="O47" s="1054">
        <v>119.85</v>
      </c>
      <c r="P47" s="1042"/>
      <c r="Q47" s="1054">
        <v>572.34500000000025</v>
      </c>
      <c r="R47" s="1054">
        <f t="shared" si="11"/>
        <v>411.67100000000028</v>
      </c>
      <c r="S47" s="1054">
        <v>160.67400000000001</v>
      </c>
    </row>
    <row r="48" spans="1:19" x14ac:dyDescent="0.2">
      <c r="A48" s="1060">
        <v>2003</v>
      </c>
      <c r="B48" s="1059">
        <f t="shared" si="7"/>
        <v>0.27242579776023745</v>
      </c>
      <c r="C48" s="1058">
        <v>0.27233127305977328</v>
      </c>
      <c r="D48" s="1057">
        <f t="shared" si="6"/>
        <v>0.27247150105476892</v>
      </c>
      <c r="E48" s="1062">
        <f t="shared" si="8"/>
        <v>0.10293126778086441</v>
      </c>
      <c r="F48" s="1061">
        <f t="shared" si="9"/>
        <v>0.56964256449541983</v>
      </c>
      <c r="G48" s="1056">
        <v>0.10609786503984124</v>
      </c>
      <c r="H48" s="1056">
        <v>0.56964256449541983</v>
      </c>
      <c r="I48" s="1055">
        <f t="shared" ref="I48:I64" si="12">L48/K48</f>
        <v>0.37796345099988676</v>
      </c>
      <c r="J48" s="1079"/>
      <c r="K48" s="1054">
        <f t="shared" si="10"/>
        <v>11055.878617042834</v>
      </c>
      <c r="L48" s="1054">
        <v>4178.7180359333652</v>
      </c>
      <c r="M48" s="1054">
        <v>5957.1055811094684</v>
      </c>
      <c r="N48" s="1054">
        <v>789.84749999999997</v>
      </c>
      <c r="O48" s="1054">
        <v>130.20750000000001</v>
      </c>
      <c r="P48" s="1042"/>
      <c r="Q48" s="1054">
        <v>655.87300000000005</v>
      </c>
      <c r="R48" s="1054">
        <f t="shared" si="11"/>
        <v>442.11</v>
      </c>
      <c r="S48" s="1054">
        <v>213.76300000000001</v>
      </c>
    </row>
    <row r="49" spans="1:19" x14ac:dyDescent="0.2">
      <c r="A49" s="1060">
        <v>2004</v>
      </c>
      <c r="B49" s="1059">
        <f t="shared" si="7"/>
        <v>0.27340068160044495</v>
      </c>
      <c r="C49" s="1058">
        <v>0.27337169888824409</v>
      </c>
      <c r="D49" s="1057">
        <f t="shared" si="6"/>
        <v>0.27341720315111562</v>
      </c>
      <c r="E49" s="1062">
        <f t="shared" si="8"/>
        <v>0.10518864598121659</v>
      </c>
      <c r="F49" s="1061">
        <f t="shared" si="9"/>
        <v>0.56012180205805473</v>
      </c>
      <c r="G49" s="1056">
        <v>0.10813561500125106</v>
      </c>
      <c r="H49" s="1056">
        <v>0.56012180205805473</v>
      </c>
      <c r="I49" s="1055">
        <f t="shared" si="12"/>
        <v>0.3847825009282263</v>
      </c>
      <c r="J49" s="1079"/>
      <c r="K49" s="1054">
        <f t="shared" si="10"/>
        <v>13507.961290487752</v>
      </c>
      <c r="L49" s="1054">
        <v>5197.6271277955484</v>
      </c>
      <c r="M49" s="1054">
        <v>7231.7036626922045</v>
      </c>
      <c r="N49" s="1054">
        <v>925.07600000000002</v>
      </c>
      <c r="O49" s="1054">
        <v>153.55450000000002</v>
      </c>
      <c r="P49" s="1042"/>
      <c r="Q49" s="1054">
        <v>767.08800000000019</v>
      </c>
      <c r="R49" s="1054">
        <f t="shared" si="11"/>
        <v>488.57600000000019</v>
      </c>
      <c r="S49" s="1054">
        <v>278.512</v>
      </c>
    </row>
    <row r="50" spans="1:19" x14ac:dyDescent="0.2">
      <c r="A50" s="1060">
        <v>2005</v>
      </c>
      <c r="B50" s="1059">
        <f t="shared" si="7"/>
        <v>0.27762118724447904</v>
      </c>
      <c r="C50" s="1058">
        <v>0.27737393087499723</v>
      </c>
      <c r="D50" s="1057">
        <f t="shared" si="6"/>
        <v>0.27778738489857674</v>
      </c>
      <c r="E50" s="1062">
        <f t="shared" si="8"/>
        <v>0.10791370731352559</v>
      </c>
      <c r="F50" s="1061">
        <f t="shared" si="9"/>
        <v>0.55855629158633879</v>
      </c>
      <c r="G50" s="1056">
        <v>0.11329587361512902</v>
      </c>
      <c r="H50" s="1056">
        <v>0.55855629158633879</v>
      </c>
      <c r="I50" s="1055">
        <f t="shared" si="12"/>
        <v>0.38905497345443951</v>
      </c>
      <c r="J50" s="1079"/>
      <c r="K50" s="1054">
        <f t="shared" si="10"/>
        <v>15097.918808365854</v>
      </c>
      <c r="L50" s="1054">
        <v>5873.92040120606</v>
      </c>
      <c r="M50" s="1054">
        <v>8059.3949071597935</v>
      </c>
      <c r="N50" s="1054">
        <v>1001.3920000000001</v>
      </c>
      <c r="O50" s="1054">
        <v>163.2115</v>
      </c>
      <c r="P50" s="1042"/>
      <c r="Q50" s="1054">
        <v>944.71099999999979</v>
      </c>
      <c r="R50" s="1054">
        <f t="shared" si="11"/>
        <v>564.96199999999976</v>
      </c>
      <c r="S50" s="1054">
        <v>379.74900000000002</v>
      </c>
    </row>
    <row r="51" spans="1:19" x14ac:dyDescent="0.2">
      <c r="A51" s="1060">
        <v>2006</v>
      </c>
      <c r="B51" s="1059">
        <f t="shared" si="7"/>
        <v>0.29210765843734787</v>
      </c>
      <c r="C51" s="1058">
        <v>0.29271454513440764</v>
      </c>
      <c r="D51" s="1057">
        <f t="shared" si="6"/>
        <v>0.2915882748680223</v>
      </c>
      <c r="E51" s="1062">
        <f t="shared" si="8"/>
        <v>0.11926411258883711</v>
      </c>
      <c r="F51" s="1061">
        <f t="shared" si="9"/>
        <v>0.57434115329087609</v>
      </c>
      <c r="G51" s="1056">
        <v>0.1116068136315457</v>
      </c>
      <c r="H51" s="1056">
        <v>0.57434115329087609</v>
      </c>
      <c r="I51" s="1055">
        <f t="shared" si="12"/>
        <v>0.40744170240694338</v>
      </c>
      <c r="J51" s="1079"/>
      <c r="K51" s="1054">
        <f t="shared" si="10"/>
        <v>17067.10524398521</v>
      </c>
      <c r="L51" s="1054">
        <v>6953.8504157678044</v>
      </c>
      <c r="M51" s="1054">
        <v>8804.8863282174061</v>
      </c>
      <c r="N51" s="1054">
        <v>1131.5530000000001</v>
      </c>
      <c r="O51" s="1054">
        <v>176.81549999999999</v>
      </c>
      <c r="P51" s="1042"/>
      <c r="Q51" s="1054">
        <v>932.76299999999901</v>
      </c>
      <c r="R51" s="1054">
        <f t="shared" si="11"/>
        <v>502.61599999999902</v>
      </c>
      <c r="S51" s="1054">
        <v>430.14699999999999</v>
      </c>
    </row>
    <row r="52" spans="1:19" x14ac:dyDescent="0.2">
      <c r="A52" s="1060">
        <v>2007</v>
      </c>
      <c r="B52" s="1059">
        <f t="shared" si="7"/>
        <v>0.29606130514126283</v>
      </c>
      <c r="C52" s="1058">
        <v>0.30113402242864917</v>
      </c>
      <c r="D52" s="1057">
        <f t="shared" si="6"/>
        <v>0.29045536995539917</v>
      </c>
      <c r="E52" s="1062">
        <f t="shared" si="8"/>
        <v>0.1231834883939885</v>
      </c>
      <c r="F52" s="1061">
        <f t="shared" si="9"/>
        <v>0.57177245030272095</v>
      </c>
      <c r="G52" s="1056">
        <v>0.10983325562783358</v>
      </c>
      <c r="H52" s="1056">
        <v>0.57177245030272095</v>
      </c>
      <c r="I52" s="1055">
        <f t="shared" si="12"/>
        <v>0.40906533044825799</v>
      </c>
      <c r="J52" s="1079"/>
      <c r="K52" s="1054">
        <f t="shared" si="10"/>
        <v>18598.657090480017</v>
      </c>
      <c r="L52" s="1054">
        <v>7608.0658086110452</v>
      </c>
      <c r="M52" s="1054">
        <v>9578.1317818689749</v>
      </c>
      <c r="N52" s="1054">
        <v>1219.4559999999999</v>
      </c>
      <c r="O52" s="1054">
        <v>193.0035</v>
      </c>
      <c r="P52" s="1042"/>
      <c r="Q52" s="1054">
        <v>746.29899999999998</v>
      </c>
      <c r="R52" s="1054">
        <f t="shared" si="11"/>
        <v>354.517</v>
      </c>
      <c r="S52" s="1054">
        <v>391.78199999999998</v>
      </c>
    </row>
    <row r="53" spans="1:19" x14ac:dyDescent="0.2">
      <c r="A53" s="1060">
        <v>2008</v>
      </c>
      <c r="B53" s="1059">
        <f t="shared" si="7"/>
        <v>0.29666717482046528</v>
      </c>
      <c r="C53" s="1058">
        <v>0.29740144198601098</v>
      </c>
      <c r="D53" s="1057">
        <f t="shared" si="6"/>
        <v>0.29609366158695732</v>
      </c>
      <c r="E53" s="1062">
        <f t="shared" si="8"/>
        <v>0.11368521333884334</v>
      </c>
      <c r="F53" s="1061">
        <f t="shared" si="9"/>
        <v>0.61411016055246925</v>
      </c>
      <c r="G53" s="1056">
        <v>0.11360410291542114</v>
      </c>
      <c r="H53" s="1056">
        <v>0.61411016055246925</v>
      </c>
      <c r="I53" s="1055">
        <f t="shared" si="12"/>
        <v>0.382261809423879</v>
      </c>
      <c r="J53" s="1079"/>
      <c r="K53" s="1054">
        <f t="shared" si="10"/>
        <v>15004.22684185284</v>
      </c>
      <c r="L53" s="1054">
        <v>5735.5429015730006</v>
      </c>
      <c r="M53" s="1054">
        <v>8101.8314402798387</v>
      </c>
      <c r="N53" s="1054">
        <v>1000.682</v>
      </c>
      <c r="O53" s="1054">
        <v>166.1705</v>
      </c>
      <c r="P53" s="1042"/>
      <c r="Q53" s="1054">
        <v>583.56900000000041</v>
      </c>
      <c r="R53" s="1054">
        <f t="shared" si="11"/>
        <v>327.65100000000041</v>
      </c>
      <c r="S53" s="1054">
        <v>255.91800000000001</v>
      </c>
    </row>
    <row r="54" spans="1:19" x14ac:dyDescent="0.2">
      <c r="A54" s="1060">
        <v>2009</v>
      </c>
      <c r="B54" s="1059">
        <f t="shared" si="7"/>
        <v>0.27214641648619675</v>
      </c>
      <c r="C54" s="1058">
        <v>0.26863960307677531</v>
      </c>
      <c r="D54" s="1057">
        <f t="shared" si="6"/>
        <v>0.27318399175434604</v>
      </c>
      <c r="E54" s="1062">
        <f t="shared" si="8"/>
        <v>9.7830971372323106E-2</v>
      </c>
      <c r="F54" s="1061">
        <f t="shared" si="9"/>
        <v>0.58933229875829274</v>
      </c>
      <c r="G54" s="1056">
        <v>0.10540844125381744</v>
      </c>
      <c r="H54" s="1056">
        <v>0.58933229875829274</v>
      </c>
      <c r="I54" s="1055">
        <f t="shared" si="12"/>
        <v>0.36417181328385045</v>
      </c>
      <c r="J54" s="1079"/>
      <c r="K54" s="1054">
        <f t="shared" si="10"/>
        <v>12715.219762208753</v>
      </c>
      <c r="L54" s="1054">
        <v>4630.5246371062112</v>
      </c>
      <c r="M54" s="1054">
        <v>7064.6786251025424</v>
      </c>
      <c r="N54" s="1054">
        <v>874.77300000000002</v>
      </c>
      <c r="O54" s="1054">
        <v>145.24349999999998</v>
      </c>
      <c r="P54" s="1042"/>
      <c r="Q54" s="1054">
        <v>893.1889999999994</v>
      </c>
      <c r="R54" s="1054">
        <f t="shared" si="11"/>
        <v>689.2559999999994</v>
      </c>
      <c r="S54" s="1054">
        <v>203.93299999999999</v>
      </c>
    </row>
    <row r="55" spans="1:19" x14ac:dyDescent="0.2">
      <c r="A55" s="1060">
        <v>2010</v>
      </c>
      <c r="B55" s="1059">
        <f t="shared" si="7"/>
        <v>0.2904630403383327</v>
      </c>
      <c r="C55" s="1058">
        <v>0.28822284773033136</v>
      </c>
      <c r="D55" s="1057">
        <f t="shared" si="6"/>
        <v>0.29111244145926568</v>
      </c>
      <c r="E55" s="1062">
        <f t="shared" si="8"/>
        <v>0.10958582849444205</v>
      </c>
      <c r="F55" s="1061">
        <f t="shared" si="9"/>
        <v>0.60052363546015064</v>
      </c>
      <c r="G55" s="1056">
        <v>0.11588299845076723</v>
      </c>
      <c r="H55" s="1056">
        <v>0.60052363546015064</v>
      </c>
      <c r="I55" s="1055">
        <f t="shared" si="12"/>
        <v>0.38021214958285804</v>
      </c>
      <c r="J55" s="1079"/>
      <c r="K55" s="1054">
        <f t="shared" si="10"/>
        <v>15515.828449961009</v>
      </c>
      <c r="L55" s="1054">
        <v>5899.3064875185391</v>
      </c>
      <c r="M55" s="1054">
        <v>8406.5629624424691</v>
      </c>
      <c r="N55" s="1054">
        <v>1043.3389999999999</v>
      </c>
      <c r="O55" s="1054">
        <v>166.62</v>
      </c>
      <c r="P55" s="1042"/>
      <c r="Q55" s="1054">
        <v>1211.4869999999996</v>
      </c>
      <c r="R55" s="1054">
        <f t="shared" si="11"/>
        <v>939.21999999999957</v>
      </c>
      <c r="S55" s="1054">
        <v>272.267</v>
      </c>
    </row>
    <row r="56" spans="1:19" x14ac:dyDescent="0.2">
      <c r="A56" s="1060">
        <v>2011</v>
      </c>
      <c r="B56" s="1059">
        <f t="shared" ref="B56:B64" si="13">C56*S56/Q56+D56*R56/Q56</f>
        <v>0.29452046064028253</v>
      </c>
      <c r="C56" s="1058">
        <v>0.29740615383823304</v>
      </c>
      <c r="D56" s="1057">
        <f t="shared" si="6"/>
        <v>0.29360716974479056</v>
      </c>
      <c r="E56" s="1062">
        <f t="shared" ref="E56:E64" si="14">C56*L56/K56</f>
        <v>0.11279067198166977</v>
      </c>
      <c r="F56" s="1061">
        <f t="shared" ref="F56:F64" si="15">H56</f>
        <v>0.6078131579653252</v>
      </c>
      <c r="G56" s="1056">
        <v>0.11661676296376988</v>
      </c>
      <c r="H56" s="1056">
        <v>0.6078131579653252</v>
      </c>
      <c r="I56" s="1055">
        <f t="shared" si="12"/>
        <v>0.37924794267377382</v>
      </c>
      <c r="J56" s="1079"/>
      <c r="K56" s="1054">
        <f t="shared" si="10"/>
        <v>16261.805888889452</v>
      </c>
      <c r="L56" s="1054">
        <v>6167.2564275215846</v>
      </c>
      <c r="M56" s="1054">
        <v>8798.4194613678665</v>
      </c>
      <c r="N56" s="1054">
        <v>1121.9114999999999</v>
      </c>
      <c r="O56" s="1054">
        <v>174.21850000000001</v>
      </c>
      <c r="P56" s="1042"/>
      <c r="Q56" s="1054">
        <v>1167.8800000000001</v>
      </c>
      <c r="R56" s="1054">
        <f t="shared" si="11"/>
        <v>887.11700000000019</v>
      </c>
      <c r="S56" s="1054">
        <v>280.76299999999998</v>
      </c>
    </row>
    <row r="57" spans="1:19" x14ac:dyDescent="0.2">
      <c r="A57" s="1060">
        <v>2012</v>
      </c>
      <c r="B57" s="1059">
        <f t="shared" si="13"/>
        <v>0.3120090957869458</v>
      </c>
      <c r="C57" s="1058">
        <v>0.31108452213463983</v>
      </c>
      <c r="D57" s="1057">
        <f t="shared" si="6"/>
        <v>0.31239630922629497</v>
      </c>
      <c r="E57" s="1062">
        <f t="shared" si="14"/>
        <v>0.11721887808030147</v>
      </c>
      <c r="F57" s="1061">
        <f t="shared" si="15"/>
        <v>0.65410070816655685</v>
      </c>
      <c r="G57" s="1056">
        <v>0.12172285227260636</v>
      </c>
      <c r="H57" s="1056">
        <v>0.65410070816655685</v>
      </c>
      <c r="I57" s="1055">
        <f t="shared" si="12"/>
        <v>0.37680716891973243</v>
      </c>
      <c r="J57" s="1079"/>
      <c r="K57" s="1054">
        <f t="shared" si="10"/>
        <v>16903.63139212599</v>
      </c>
      <c r="L57" s="1054">
        <v>6369.4094893297097</v>
      </c>
      <c r="M57" s="1054">
        <v>9155.1979027962789</v>
      </c>
      <c r="N57" s="1054">
        <v>1199.2394999999999</v>
      </c>
      <c r="O57" s="1054">
        <v>179.78449999999998</v>
      </c>
      <c r="P57" s="1042"/>
      <c r="Q57" s="1054">
        <v>1133.5079999999998</v>
      </c>
      <c r="R57" s="1054">
        <f t="shared" si="11"/>
        <v>798.91899999999987</v>
      </c>
      <c r="S57" s="1054">
        <v>334.589</v>
      </c>
    </row>
    <row r="58" spans="1:19" x14ac:dyDescent="0.2">
      <c r="A58" s="1060">
        <v>2013</v>
      </c>
      <c r="B58" s="1059">
        <f t="shared" si="13"/>
        <v>0.29196169692713986</v>
      </c>
      <c r="C58" s="1058">
        <v>0.29154398562759098</v>
      </c>
      <c r="D58" s="1078">
        <f t="shared" si="6"/>
        <v>0.29216906553989852</v>
      </c>
      <c r="E58" s="1062">
        <f t="shared" si="14"/>
        <v>0.11458104682693568</v>
      </c>
      <c r="F58" s="1061">
        <f t="shared" si="15"/>
        <v>0.60275128415295265</v>
      </c>
      <c r="G58" s="1056">
        <v>0.10476713949995053</v>
      </c>
      <c r="H58" s="1056">
        <v>0.60275128415295265</v>
      </c>
      <c r="I58" s="1055">
        <f t="shared" si="12"/>
        <v>0.39301461349059652</v>
      </c>
      <c r="J58" s="1079"/>
      <c r="K58" s="1054">
        <f t="shared" si="10"/>
        <v>20502.310377834994</v>
      </c>
      <c r="L58" s="1054">
        <v>8057.7075888090658</v>
      </c>
      <c r="M58" s="1054">
        <v>10817.774289025927</v>
      </c>
      <c r="N58" s="1054">
        <v>1419.3864999999998</v>
      </c>
      <c r="O58" s="1054">
        <v>207.44200000000001</v>
      </c>
      <c r="P58" s="1042"/>
      <c r="Q58" s="1054">
        <v>1093.1270000000004</v>
      </c>
      <c r="R58" s="1054">
        <f t="shared" si="11"/>
        <v>730.48500000000035</v>
      </c>
      <c r="S58" s="1054">
        <v>362.642</v>
      </c>
    </row>
    <row r="59" spans="1:19" x14ac:dyDescent="0.2">
      <c r="A59" s="1060">
        <v>2014</v>
      </c>
      <c r="B59" s="1059">
        <f t="shared" si="13"/>
        <v>0.30663677136211631</v>
      </c>
      <c r="C59" s="1058">
        <v>0.30674782081746516</v>
      </c>
      <c r="D59" s="1078">
        <f t="shared" si="6"/>
        <v>0.3065752689985542</v>
      </c>
      <c r="E59" s="1062">
        <f t="shared" si="14"/>
        <v>0.12598719480248483</v>
      </c>
      <c r="F59" s="1061">
        <f t="shared" si="15"/>
        <v>0.61182027586014154</v>
      </c>
      <c r="G59" s="1056">
        <v>0.10777617793052098</v>
      </c>
      <c r="H59" s="1056">
        <v>0.61182027586014154</v>
      </c>
      <c r="I59" s="1055">
        <f t="shared" si="12"/>
        <v>0.41071911926460064</v>
      </c>
      <c r="J59" s="1079"/>
      <c r="K59" s="1054">
        <f t="shared" si="10"/>
        <v>23880.541842184557</v>
      </c>
      <c r="L59" s="1054">
        <v>9808.1951129834852</v>
      </c>
      <c r="M59" s="1054">
        <v>12250.67472920107</v>
      </c>
      <c r="N59" s="1054">
        <v>1587.5525</v>
      </c>
      <c r="O59" s="1054">
        <v>234.11950000000002</v>
      </c>
      <c r="P59" s="1042"/>
      <c r="Q59" s="1054">
        <v>1142.078</v>
      </c>
      <c r="R59" s="1054">
        <f t="shared" si="11"/>
        <v>735.00900000000001</v>
      </c>
      <c r="S59" s="1054">
        <v>407.06900000000002</v>
      </c>
    </row>
    <row r="60" spans="1:19" x14ac:dyDescent="0.2">
      <c r="A60" s="1060">
        <v>2015</v>
      </c>
      <c r="B60" s="1059">
        <f t="shared" si="13"/>
        <v>0.30934561064017885</v>
      </c>
      <c r="C60" s="1058">
        <v>0.31302995169130021</v>
      </c>
      <c r="D60" s="1078">
        <f t="shared" si="6"/>
        <v>0.30709503500104673</v>
      </c>
      <c r="E60" s="1056">
        <f t="shared" si="14"/>
        <v>0.1299714751242424</v>
      </c>
      <c r="F60" s="1061">
        <f t="shared" si="15"/>
        <v>0.6090190450691062</v>
      </c>
      <c r="G60" s="1056">
        <v>0.1064169967524366</v>
      </c>
      <c r="H60" s="1056">
        <v>0.6090190450691062</v>
      </c>
      <c r="I60" s="1055">
        <f t="shared" si="12"/>
        <v>0.41520459758565209</v>
      </c>
      <c r="J60" s="1079"/>
      <c r="K60" s="1054">
        <f t="shared" si="10"/>
        <v>24497.04227490833</v>
      </c>
      <c r="L60" s="1054">
        <v>10171.28457979202</v>
      </c>
      <c r="M60" s="1054">
        <v>12483.100195116311</v>
      </c>
      <c r="N60" s="1054">
        <v>1605.116</v>
      </c>
      <c r="O60" s="1054">
        <v>237.54150000000001</v>
      </c>
      <c r="P60" s="1042"/>
      <c r="Q60" s="1054">
        <v>1045.0060000000003</v>
      </c>
      <c r="R60" s="1054">
        <f t="shared" si="11"/>
        <v>648.73000000000025</v>
      </c>
      <c r="S60" s="1054">
        <v>396.27600000000001</v>
      </c>
    </row>
    <row r="61" spans="1:19" x14ac:dyDescent="0.2">
      <c r="A61" s="1060">
        <v>2016</v>
      </c>
      <c r="B61" s="1059">
        <f t="shared" si="13"/>
        <v>0.30539666572419749</v>
      </c>
      <c r="C61" s="1058">
        <v>0.30829574559538481</v>
      </c>
      <c r="D61" s="1078">
        <f t="shared" si="6"/>
        <v>0.30368075147110807</v>
      </c>
      <c r="E61" s="1056">
        <f t="shared" si="14"/>
        <v>0.12817847728017648</v>
      </c>
      <c r="F61" s="1061">
        <f t="shared" si="15"/>
        <v>0.60143258035946656</v>
      </c>
      <c r="G61" s="1056">
        <v>0.10558942006358568</v>
      </c>
      <c r="H61" s="1056">
        <v>0.60143258035946656</v>
      </c>
      <c r="I61" s="1055">
        <f t="shared" si="12"/>
        <v>0.41576466464899314</v>
      </c>
      <c r="J61" s="1079"/>
      <c r="K61" s="1054">
        <f t="shared" si="10"/>
        <v>25065.801854883946</v>
      </c>
      <c r="L61" s="1054">
        <v>10421.474702353935</v>
      </c>
      <c r="M61" s="1054">
        <v>12730.320152530014</v>
      </c>
      <c r="N61" s="1054">
        <v>1668.7470000000001</v>
      </c>
      <c r="O61" s="1054">
        <v>245.26000000000002</v>
      </c>
      <c r="P61" s="1042"/>
      <c r="Q61" s="1054">
        <v>1011.6889999999989</v>
      </c>
      <c r="R61" s="1054">
        <f t="shared" si="11"/>
        <v>635.52999999999895</v>
      </c>
      <c r="S61" s="1054">
        <v>376.15899999999999</v>
      </c>
    </row>
    <row r="62" spans="1:19" x14ac:dyDescent="0.2">
      <c r="A62" s="1060">
        <v>2017</v>
      </c>
      <c r="B62" s="1059">
        <f t="shared" si="13"/>
        <v>0.30308814016423047</v>
      </c>
      <c r="C62" s="1058">
        <v>0.30575462402402653</v>
      </c>
      <c r="D62" s="1078">
        <f t="shared" si="6"/>
        <v>0.30186687071366514</v>
      </c>
      <c r="E62" s="1056">
        <f t="shared" si="14"/>
        <v>0.12914675403907669</v>
      </c>
      <c r="F62" s="1061">
        <f t="shared" si="15"/>
        <v>0.57885965259704941</v>
      </c>
      <c r="G62" s="1056">
        <v>0.11432635752594934</v>
      </c>
      <c r="H62" s="1056">
        <v>0.57885965259704941</v>
      </c>
      <c r="I62" s="1055">
        <f t="shared" si="12"/>
        <v>0.42238692039839176</v>
      </c>
      <c r="J62" s="1079"/>
      <c r="K62" s="1054">
        <f t="shared" si="10"/>
        <v>28329.798763902996</v>
      </c>
      <c r="L62" s="1054">
        <v>11966.136455391152</v>
      </c>
      <c r="M62" s="1054">
        <v>14214.693308511849</v>
      </c>
      <c r="N62" s="1054">
        <v>1873.2949999999998</v>
      </c>
      <c r="O62" s="1054">
        <v>275.67399999999998</v>
      </c>
      <c r="P62" s="1042"/>
      <c r="Q62" s="1054">
        <v>994.13799999999901</v>
      </c>
      <c r="R62" s="1054">
        <f t="shared" si="11"/>
        <v>681.84699999999907</v>
      </c>
      <c r="S62" s="1054">
        <v>312.291</v>
      </c>
    </row>
    <row r="63" spans="1:19" x14ac:dyDescent="0.2">
      <c r="A63" s="1060">
        <v>2018</v>
      </c>
      <c r="B63" s="1059">
        <f t="shared" si="13"/>
        <v>0.30808979193465241</v>
      </c>
      <c r="C63" s="1058">
        <v>0.31317670714582935</v>
      </c>
      <c r="D63" s="1078">
        <f t="shared" si="6"/>
        <v>0.3063827728784066</v>
      </c>
      <c r="E63" s="1056">
        <f t="shared" si="14"/>
        <v>0.13132669165404448</v>
      </c>
      <c r="F63" s="1061">
        <f t="shared" si="15"/>
        <v>0.59115119525500825</v>
      </c>
      <c r="G63" s="1056">
        <v>0.11618315125752177</v>
      </c>
      <c r="H63" s="1056">
        <v>0.59115119525500825</v>
      </c>
      <c r="I63" s="1055">
        <f t="shared" si="12"/>
        <v>0.41933735382463422</v>
      </c>
      <c r="J63" s="1079"/>
      <c r="K63" s="1054">
        <f t="shared" si="10"/>
        <v>29201.071146757546</v>
      </c>
      <c r="L63" s="1054">
        <v>12245.099903526187</v>
      </c>
      <c r="M63" s="1054">
        <v>14700.924243231359</v>
      </c>
      <c r="N63" s="1054">
        <v>1971.75</v>
      </c>
      <c r="O63" s="1054">
        <v>283.29700000000003</v>
      </c>
      <c r="P63" s="1042"/>
      <c r="Q63" s="1054">
        <v>1120.5169999999998</v>
      </c>
      <c r="R63" s="1054">
        <f t="shared" si="11"/>
        <v>838.97999999999979</v>
      </c>
      <c r="S63" s="1054">
        <v>281.53699999999998</v>
      </c>
    </row>
    <row r="64" spans="1:19" x14ac:dyDescent="0.2">
      <c r="A64" s="1060">
        <v>2019</v>
      </c>
      <c r="B64" s="1059">
        <f t="shared" si="13"/>
        <v>0.30985116125648859</v>
      </c>
      <c r="C64" s="1058">
        <v>0.3117697558285874</v>
      </c>
      <c r="D64" s="1078">
        <f t="shared" si="6"/>
        <v>0.30914947513813357</v>
      </c>
      <c r="E64" s="1056">
        <f t="shared" si="14"/>
        <v>0.13413600310294155</v>
      </c>
      <c r="F64" s="1061">
        <f t="shared" si="15"/>
        <v>0.58576867979697234</v>
      </c>
      <c r="G64" s="1056">
        <v>0.11585602308941563</v>
      </c>
      <c r="H64" s="1056">
        <v>0.58576867979697234</v>
      </c>
      <c r="I64" s="1055">
        <f t="shared" si="12"/>
        <v>0.43024058811108734</v>
      </c>
      <c r="J64" s="1079"/>
      <c r="K64" s="1054">
        <f t="shared" si="10"/>
        <v>30946.586213583796</v>
      </c>
      <c r="L64" s="1054">
        <v>13314.47745256276</v>
      </c>
      <c r="M64" s="1054">
        <v>15259.603761021041</v>
      </c>
      <c r="N64" s="1054">
        <v>2066.9485</v>
      </c>
      <c r="O64" s="1054">
        <v>305.55650000000003</v>
      </c>
      <c r="P64" s="1042"/>
      <c r="Q64" s="1054">
        <v>1128.4010000000007</v>
      </c>
      <c r="R64" s="1054">
        <f t="shared" si="11"/>
        <v>826.22600000000079</v>
      </c>
      <c r="S64" s="1054">
        <v>302.17500000000001</v>
      </c>
    </row>
    <row r="65" spans="1:19" ht="17" thickBot="1" x14ac:dyDescent="0.25">
      <c r="A65" s="1250"/>
      <c r="B65" s="1251"/>
      <c r="C65" s="1252"/>
      <c r="D65" s="1253"/>
      <c r="E65" s="1254"/>
      <c r="F65" s="1255"/>
      <c r="G65" s="1254"/>
      <c r="H65" s="1254"/>
      <c r="I65" s="1256"/>
      <c r="J65" s="1079"/>
      <c r="K65" s="1054">
        <f t="shared" si="10"/>
        <v>37181.278691863758</v>
      </c>
      <c r="L65" s="1054">
        <v>17029.623673978705</v>
      </c>
      <c r="M65" s="1054">
        <v>17480.771517885056</v>
      </c>
      <c r="N65" s="1054">
        <v>2302.4459999999999</v>
      </c>
      <c r="O65" s="1054">
        <v>368.4375</v>
      </c>
      <c r="P65" s="1042"/>
      <c r="Q65" s="1054">
        <v>992.87599999999929</v>
      </c>
      <c r="R65" s="1054">
        <f t="shared" si="11"/>
        <v>717.24699999999928</v>
      </c>
      <c r="S65" s="1054">
        <v>275.62900000000002</v>
      </c>
    </row>
    <row r="66" spans="1:19" ht="18" thickTop="1" thickBot="1" x14ac:dyDescent="0.25"/>
    <row r="67" spans="1:19" ht="99" customHeight="1" thickBot="1" x14ac:dyDescent="0.25">
      <c r="A67" s="1433" t="s">
        <v>419</v>
      </c>
      <c r="B67" s="1434"/>
      <c r="C67" s="1434"/>
      <c r="D67" s="1434"/>
      <c r="E67" s="1434"/>
      <c r="F67" s="1434"/>
      <c r="G67" s="1434"/>
      <c r="H67" s="1434"/>
      <c r="I67" s="1435"/>
      <c r="J67" s="1053"/>
    </row>
  </sheetData>
  <mergeCells count="7">
    <mergeCell ref="E5:F5"/>
    <mergeCell ref="I5:I6"/>
    <mergeCell ref="A67:I67"/>
    <mergeCell ref="A3:I4"/>
    <mergeCell ref="G5:G6"/>
    <mergeCell ref="B5:D5"/>
    <mergeCell ref="H5:H6"/>
  </mergeCells>
  <hyperlinks>
    <hyperlink ref="A1" location="Index!A1" display="Back to index" xr:uid="{00000000-0004-0000-2800-000000000000}"/>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8" tint="-0.24994659260841701"/>
  </sheetPr>
  <dimension ref="A1"/>
  <sheetViews>
    <sheetView workbookViewId="0">
      <selection activeCell="D32" sqref="D32"/>
    </sheetView>
  </sheetViews>
  <sheetFormatPr baseColWidth="10" defaultRowHeight="16" x14ac:dyDescent="0.2"/>
  <sheetData/>
  <pageMargins left="0.75" right="0.75" top="1" bottom="1" header="0.5" footer="0.5"/>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8" tint="0.39997558519241921"/>
  </sheetPr>
  <dimension ref="A1:Z119"/>
  <sheetViews>
    <sheetView workbookViewId="0">
      <pane xSplit="1" ySplit="9" topLeftCell="B97" activePane="bottomRight" state="frozen"/>
      <selection activeCell="D32" sqref="D32"/>
      <selection pane="topRight" activeCell="D32" sqref="D32"/>
      <selection pane="bottomLeft" activeCell="D32" sqref="D32"/>
      <selection pane="bottomRight" activeCell="A4" sqref="A4:S4"/>
    </sheetView>
  </sheetViews>
  <sheetFormatPr baseColWidth="10" defaultColWidth="10.83203125" defaultRowHeight="16" x14ac:dyDescent="0.2"/>
  <cols>
    <col min="1" max="10" width="10.83203125" style="4"/>
    <col min="11" max="11" width="10.83203125" style="4" customWidth="1"/>
    <col min="12" max="20" width="10.83203125" style="4"/>
    <col min="21" max="23" width="11" style="4" customWidth="1"/>
    <col min="24" max="16384" width="10.83203125" style="4"/>
  </cols>
  <sheetData>
    <row r="1" spans="1:26" x14ac:dyDescent="0.2">
      <c r="A1" s="52" t="s">
        <v>36</v>
      </c>
      <c r="D1" s="198"/>
    </row>
    <row r="2" spans="1:26" x14ac:dyDescent="0.2">
      <c r="B2" s="51"/>
      <c r="C2" s="51"/>
      <c r="D2" s="199"/>
    </row>
    <row r="3" spans="1:26" ht="17" thickBot="1" x14ac:dyDescent="0.25">
      <c r="D3" s="198"/>
    </row>
    <row r="4" spans="1:26" ht="25" customHeight="1" thickTop="1" x14ac:dyDescent="0.2">
      <c r="A4" s="1371" t="s">
        <v>155</v>
      </c>
      <c r="B4" s="1372"/>
      <c r="C4" s="1372"/>
      <c r="D4" s="1372"/>
      <c r="E4" s="1372"/>
      <c r="F4" s="1372"/>
      <c r="G4" s="1372"/>
      <c r="H4" s="1372"/>
      <c r="I4" s="1372"/>
      <c r="J4" s="1372"/>
      <c r="K4" s="1372"/>
      <c r="L4" s="1372"/>
      <c r="M4" s="1372"/>
      <c r="N4" s="1372"/>
      <c r="O4" s="1372"/>
      <c r="P4" s="1372"/>
      <c r="Q4" s="1372"/>
      <c r="R4" s="1372"/>
      <c r="S4" s="1373"/>
      <c r="T4" s="496"/>
    </row>
    <row r="5" spans="1:26" x14ac:dyDescent="0.2">
      <c r="A5" s="49"/>
      <c r="B5" s="50"/>
      <c r="C5" s="50"/>
      <c r="D5" s="50"/>
      <c r="E5" s="50"/>
      <c r="F5" s="50"/>
      <c r="G5" s="50"/>
      <c r="H5" s="50"/>
      <c r="I5" s="50"/>
      <c r="J5" s="50"/>
      <c r="K5" s="50"/>
      <c r="L5" s="50"/>
      <c r="M5" s="50"/>
      <c r="N5" s="50"/>
      <c r="O5" s="50"/>
      <c r="P5" s="50"/>
      <c r="Q5" s="50"/>
      <c r="R5" s="50"/>
      <c r="S5" s="499"/>
      <c r="T5" s="495"/>
    </row>
    <row r="6" spans="1:26" x14ac:dyDescent="0.2">
      <c r="A6" s="49"/>
      <c r="B6" s="45" t="s">
        <v>35</v>
      </c>
      <c r="C6" s="45" t="s">
        <v>34</v>
      </c>
      <c r="D6" s="45" t="s">
        <v>33</v>
      </c>
      <c r="E6" s="45" t="s">
        <v>32</v>
      </c>
      <c r="F6" s="45" t="s">
        <v>31</v>
      </c>
      <c r="G6" s="45" t="s">
        <v>30</v>
      </c>
      <c r="H6" s="45" t="s">
        <v>29</v>
      </c>
      <c r="I6" s="48" t="s">
        <v>28</v>
      </c>
      <c r="J6" s="47" t="s">
        <v>27</v>
      </c>
      <c r="K6" s="47" t="s">
        <v>26</v>
      </c>
      <c r="L6" s="45" t="s">
        <v>25</v>
      </c>
      <c r="M6" s="46" t="s">
        <v>24</v>
      </c>
      <c r="N6" s="45" t="s">
        <v>23</v>
      </c>
      <c r="O6" s="45" t="s">
        <v>22</v>
      </c>
      <c r="P6" s="45" t="s">
        <v>21</v>
      </c>
      <c r="Q6" s="46" t="s">
        <v>20</v>
      </c>
      <c r="R6" s="46" t="s">
        <v>53</v>
      </c>
      <c r="S6" s="44" t="s">
        <v>52</v>
      </c>
      <c r="T6" s="46"/>
      <c r="V6" s="480"/>
    </row>
    <row r="7" spans="1:26" ht="35" customHeight="1" x14ac:dyDescent="0.2">
      <c r="A7" s="43"/>
      <c r="B7" s="1374" t="s">
        <v>305</v>
      </c>
      <c r="C7" s="1375"/>
      <c r="D7" s="1375"/>
      <c r="E7" s="1375"/>
      <c r="F7" s="1375"/>
      <c r="G7" s="1375"/>
      <c r="H7" s="1375"/>
      <c r="I7" s="1375"/>
      <c r="J7" s="1375"/>
      <c r="K7" s="1375"/>
      <c r="L7" s="1375"/>
      <c r="M7" s="1375"/>
      <c r="N7" s="1375"/>
      <c r="O7" s="1375"/>
      <c r="P7" s="1375"/>
      <c r="Q7" s="1375"/>
      <c r="R7" s="1375"/>
      <c r="S7" s="336"/>
      <c r="T7" s="50"/>
      <c r="V7" s="595"/>
      <c r="W7" s="595"/>
      <c r="X7" s="595"/>
      <c r="Y7" s="595"/>
      <c r="Z7" s="595"/>
    </row>
    <row r="8" spans="1:26" ht="21" customHeight="1" x14ac:dyDescent="0.2">
      <c r="A8" s="405"/>
      <c r="B8" s="1376" t="s">
        <v>45</v>
      </c>
      <c r="C8" s="1377"/>
      <c r="D8" s="1377"/>
      <c r="E8" s="1377"/>
      <c r="F8" s="1377"/>
      <c r="G8" s="1377"/>
      <c r="H8" s="1377"/>
      <c r="I8" s="1377"/>
      <c r="J8" s="1377"/>
      <c r="K8" s="1377"/>
      <c r="L8" s="1377"/>
      <c r="M8" s="1377"/>
      <c r="N8" s="1377"/>
      <c r="O8" s="1377"/>
      <c r="P8" s="1377"/>
      <c r="Q8" s="1377"/>
      <c r="R8" s="1377"/>
      <c r="S8" s="494"/>
      <c r="T8" s="497"/>
      <c r="V8" s="595"/>
      <c r="W8" s="595"/>
      <c r="X8" s="595"/>
      <c r="Y8" s="595"/>
      <c r="Z8" s="595"/>
    </row>
    <row r="9" spans="1:26" s="27" customFormat="1" ht="31" customHeight="1" x14ac:dyDescent="0.2">
      <c r="A9" s="42"/>
      <c r="B9" s="292" t="s">
        <v>15</v>
      </c>
      <c r="C9" s="481" t="s">
        <v>14</v>
      </c>
      <c r="D9" s="482" t="s">
        <v>58</v>
      </c>
      <c r="E9" s="293" t="s">
        <v>13</v>
      </c>
      <c r="F9" s="41" t="s">
        <v>12</v>
      </c>
      <c r="G9" s="41" t="s">
        <v>11</v>
      </c>
      <c r="H9" s="41" t="s">
        <v>10</v>
      </c>
      <c r="I9" s="41" t="s">
        <v>9</v>
      </c>
      <c r="J9" s="41" t="s">
        <v>8</v>
      </c>
      <c r="K9" s="491" t="s">
        <v>106</v>
      </c>
      <c r="L9" s="406" t="s">
        <v>7</v>
      </c>
      <c r="M9" s="40" t="s">
        <v>6</v>
      </c>
      <c r="N9" s="40" t="s">
        <v>5</v>
      </c>
      <c r="O9" s="40" t="s">
        <v>4</v>
      </c>
      <c r="P9" s="40" t="s">
        <v>3</v>
      </c>
      <c r="Q9" s="40" t="s">
        <v>2</v>
      </c>
      <c r="R9" s="40" t="s">
        <v>1</v>
      </c>
      <c r="S9" s="39" t="s">
        <v>107</v>
      </c>
      <c r="T9" s="498"/>
      <c r="V9" s="595"/>
      <c r="W9" s="595"/>
      <c r="X9" s="595"/>
      <c r="Y9" s="595"/>
      <c r="Z9" s="595"/>
    </row>
    <row r="10" spans="1:26" s="27" customFormat="1" ht="15" customHeight="1" x14ac:dyDescent="0.2">
      <c r="A10" s="38">
        <v>1913</v>
      </c>
      <c r="B10" s="304">
        <f>'TC2'!G10</f>
        <v>0.58549566725453239</v>
      </c>
      <c r="C10" s="415"/>
      <c r="D10" s="415"/>
      <c r="E10" s="305">
        <f>'TC2'!S10</f>
        <v>0.41450433274546766</v>
      </c>
      <c r="F10" s="37">
        <f>TC2b!C10</f>
        <v>0.31147429092312467</v>
      </c>
      <c r="G10" s="37">
        <f>TC2b!G10</f>
        <v>0.19009739531415076</v>
      </c>
      <c r="H10" s="37">
        <f>TC2b!K10</f>
        <v>0.15967591714853907</v>
      </c>
      <c r="I10" s="37">
        <f>TC2b!O10</f>
        <v>8.2212502695216488E-2</v>
      </c>
      <c r="J10" s="37">
        <f>TC2b!S10</f>
        <v>2.5661736826734886E-2</v>
      </c>
      <c r="K10" s="37"/>
      <c r="L10" s="308">
        <f>E10-G10</f>
        <v>0.2244069374313169</v>
      </c>
      <c r="M10" s="309">
        <f>E10-F10</f>
        <v>0.10303004182234299</v>
      </c>
      <c r="N10" s="36"/>
      <c r="O10" s="35">
        <f t="shared" ref="O10:O73" si="0">G10-I10</f>
        <v>0.10788489261893427</v>
      </c>
      <c r="P10" s="35">
        <f t="shared" ref="P10:R41" si="1">G10-H10</f>
        <v>3.0421478165611693E-2</v>
      </c>
      <c r="Q10" s="35">
        <f t="shared" si="1"/>
        <v>7.7463414453322582E-2</v>
      </c>
      <c r="R10" s="35">
        <f t="shared" si="1"/>
        <v>5.6550765868481602E-2</v>
      </c>
      <c r="S10" s="34"/>
      <c r="T10" s="13"/>
      <c r="V10" s="2"/>
      <c r="W10" s="2"/>
      <c r="X10" s="2"/>
      <c r="Y10" s="2"/>
      <c r="Z10" s="2"/>
    </row>
    <row r="11" spans="1:26" s="27" customFormat="1" ht="15" customHeight="1" x14ac:dyDescent="0.2">
      <c r="A11" s="30">
        <v>1914</v>
      </c>
      <c r="B11" s="306">
        <f>'TC2'!G11</f>
        <v>0.58135518913021023</v>
      </c>
      <c r="C11" s="415"/>
      <c r="D11" s="415"/>
      <c r="E11" s="307">
        <f>'TC2'!S11</f>
        <v>0.41864481086978972</v>
      </c>
      <c r="F11" s="33">
        <f>TC2b!C11</f>
        <v>0.31606691396559733</v>
      </c>
      <c r="G11" s="33">
        <f>TC2b!G11</f>
        <v>0.19279868344446766</v>
      </c>
      <c r="H11" s="33">
        <f>TC2b!K11</f>
        <v>0.16275030922403874</v>
      </c>
      <c r="I11" s="33">
        <f>TC2b!O11</f>
        <v>8.1960933145181283E-2</v>
      </c>
      <c r="J11" s="33">
        <f>TC2b!S11</f>
        <v>2.7237419886432222E-2</v>
      </c>
      <c r="K11" s="33"/>
      <c r="L11" s="310">
        <f t="shared" ref="L11:L74" si="2">E11-G11</f>
        <v>0.22584612742532206</v>
      </c>
      <c r="M11" s="311">
        <f t="shared" ref="M11:N74" si="3">E11-F11</f>
        <v>0.10257789690419239</v>
      </c>
      <c r="N11" s="32"/>
      <c r="O11" s="13">
        <f t="shared" si="0"/>
        <v>0.11083775029928637</v>
      </c>
      <c r="P11" s="13">
        <f t="shared" si="1"/>
        <v>3.0048374220428914E-2</v>
      </c>
      <c r="Q11" s="13">
        <f t="shared" si="1"/>
        <v>8.0789376078857458E-2</v>
      </c>
      <c r="R11" s="13">
        <f t="shared" si="1"/>
        <v>5.4723513258749065E-2</v>
      </c>
      <c r="S11" s="12"/>
      <c r="T11" s="13"/>
      <c r="V11" s="2"/>
      <c r="W11" s="2"/>
      <c r="X11" s="2"/>
      <c r="Y11" s="2"/>
      <c r="Z11" s="2"/>
    </row>
    <row r="12" spans="1:26" s="27" customFormat="1" ht="15" customHeight="1" x14ac:dyDescent="0.2">
      <c r="A12" s="30">
        <v>1915</v>
      </c>
      <c r="B12" s="306">
        <f>'TC2'!G12</f>
        <v>0.58972274463151064</v>
      </c>
      <c r="C12" s="415"/>
      <c r="D12" s="415"/>
      <c r="E12" s="307">
        <f>'TC2'!S12</f>
        <v>0.41027725536848936</v>
      </c>
      <c r="F12" s="33">
        <f>TC2b!C12</f>
        <v>0.30725238664372828</v>
      </c>
      <c r="G12" s="33">
        <f>TC2b!G12</f>
        <v>0.18495083102169788</v>
      </c>
      <c r="H12" s="33">
        <f>TC2b!K12</f>
        <v>0.15606440732068511</v>
      </c>
      <c r="I12" s="33">
        <f>TC2b!O12</f>
        <v>8.4097073139164646E-2</v>
      </c>
      <c r="J12" s="33">
        <f>TC2b!S12</f>
        <v>3.4859260612305216E-2</v>
      </c>
      <c r="K12" s="33"/>
      <c r="L12" s="310">
        <f t="shared" si="2"/>
        <v>0.22532642434679148</v>
      </c>
      <c r="M12" s="311">
        <f t="shared" si="3"/>
        <v>0.10302486872476108</v>
      </c>
      <c r="N12" s="32"/>
      <c r="O12" s="13">
        <f t="shared" si="0"/>
        <v>0.10085375788253323</v>
      </c>
      <c r="P12" s="13">
        <f t="shared" si="1"/>
        <v>2.888642370101277E-2</v>
      </c>
      <c r="Q12" s="13">
        <f t="shared" si="1"/>
        <v>7.1967334181520459E-2</v>
      </c>
      <c r="R12" s="13">
        <f t="shared" si="1"/>
        <v>4.923781252685943E-2</v>
      </c>
      <c r="S12" s="12"/>
      <c r="T12" s="13"/>
      <c r="V12" s="2"/>
      <c r="W12" s="2"/>
      <c r="X12" s="2"/>
      <c r="Y12" s="2"/>
      <c r="Z12" s="2"/>
    </row>
    <row r="13" spans="1:26" s="27" customFormat="1" ht="15" customHeight="1" x14ac:dyDescent="0.2">
      <c r="A13" s="30">
        <v>1916</v>
      </c>
      <c r="B13" s="306">
        <f>'TC2'!G13</f>
        <v>0.57213064635525124</v>
      </c>
      <c r="C13" s="415"/>
      <c r="D13" s="415"/>
      <c r="E13" s="307">
        <f>'TC2'!S13</f>
        <v>0.42786935364474876</v>
      </c>
      <c r="F13" s="33">
        <f>TC2b!C13</f>
        <v>0.3289268670151505</v>
      </c>
      <c r="G13" s="33">
        <f>TC2b!G13</f>
        <v>0.19877921901995477</v>
      </c>
      <c r="H13" s="33">
        <f>TC2b!K13</f>
        <v>0.16586980231682802</v>
      </c>
      <c r="I13" s="33">
        <f>TC2b!O13</f>
        <v>0.10165704684396704</v>
      </c>
      <c r="J13" s="33">
        <f>TC2b!S13</f>
        <v>4.1695092224211035E-2</v>
      </c>
      <c r="K13" s="33"/>
      <c r="L13" s="310">
        <f t="shared" si="2"/>
        <v>0.229090134624794</v>
      </c>
      <c r="M13" s="311">
        <f t="shared" si="3"/>
        <v>9.8942486629598259E-2</v>
      </c>
      <c r="N13" s="32"/>
      <c r="O13" s="13">
        <f t="shared" si="0"/>
        <v>9.7122172175987731E-2</v>
      </c>
      <c r="P13" s="13">
        <f t="shared" si="1"/>
        <v>3.2909416703126748E-2</v>
      </c>
      <c r="Q13" s="13">
        <f t="shared" si="1"/>
        <v>6.4212755472860983E-2</v>
      </c>
      <c r="R13" s="13">
        <f t="shared" si="1"/>
        <v>5.9961954619756001E-2</v>
      </c>
      <c r="S13" s="12"/>
      <c r="T13" s="13"/>
      <c r="V13" s="2"/>
      <c r="W13" s="2"/>
      <c r="X13" s="2"/>
      <c r="Y13" s="2"/>
      <c r="Z13" s="2"/>
    </row>
    <row r="14" spans="1:26" s="27" customFormat="1" ht="15" customHeight="1" x14ac:dyDescent="0.2">
      <c r="A14" s="30">
        <v>1917</v>
      </c>
      <c r="B14" s="301">
        <f>'TC2'!G14</f>
        <v>0.56971864950005946</v>
      </c>
      <c r="C14" s="415"/>
      <c r="D14" s="415"/>
      <c r="E14" s="298">
        <f>'TC2'!S14</f>
        <v>0.43028135049994048</v>
      </c>
      <c r="F14" s="25">
        <f>TC2b!C14</f>
        <v>0.33459646126359677</v>
      </c>
      <c r="G14" s="25">
        <f>TC2b!G14</f>
        <v>0.19470645479051596</v>
      </c>
      <c r="H14" s="25">
        <f>TC2b!K14</f>
        <v>0.15640903804324607</v>
      </c>
      <c r="I14" s="25">
        <f>TC2b!O14</f>
        <v>8.7995369897431841E-2</v>
      </c>
      <c r="J14" s="25">
        <f>TC2b!S14</f>
        <v>3.0406920952551514E-2</v>
      </c>
      <c r="K14" s="25"/>
      <c r="L14" s="53">
        <f t="shared" si="2"/>
        <v>0.23557489570942453</v>
      </c>
      <c r="M14" s="13">
        <f t="shared" si="3"/>
        <v>9.5684889236343718E-2</v>
      </c>
      <c r="N14" s="13">
        <f t="shared" si="3"/>
        <v>0.13989000647308081</v>
      </c>
      <c r="O14" s="13">
        <f t="shared" si="0"/>
        <v>0.10671108489308412</v>
      </c>
      <c r="P14" s="13">
        <f t="shared" si="1"/>
        <v>3.8297416747269886E-2</v>
      </c>
      <c r="Q14" s="13">
        <f t="shared" si="1"/>
        <v>6.8413668145814233E-2</v>
      </c>
      <c r="R14" s="13">
        <f t="shared" si="1"/>
        <v>5.7588448944880327E-2</v>
      </c>
      <c r="S14" s="12"/>
      <c r="T14" s="13"/>
      <c r="U14" s="11"/>
      <c r="V14" s="2"/>
      <c r="W14" s="2"/>
      <c r="X14" s="2"/>
      <c r="Y14" s="2"/>
      <c r="Z14" s="2"/>
    </row>
    <row r="15" spans="1:26" s="27" customFormat="1" ht="15" customHeight="1" x14ac:dyDescent="0.2">
      <c r="A15" s="30">
        <v>1918</v>
      </c>
      <c r="B15" s="301">
        <f>'TC2'!G15</f>
        <v>0.5908865855094112</v>
      </c>
      <c r="C15" s="415"/>
      <c r="D15" s="415"/>
      <c r="E15" s="298">
        <f>'TC2'!S15</f>
        <v>0.40911341449058874</v>
      </c>
      <c r="F15" s="25">
        <f>TC2b!C15</f>
        <v>0.31350921515573332</v>
      </c>
      <c r="G15" s="25">
        <f>TC2b!G15</f>
        <v>0.16955984079858263</v>
      </c>
      <c r="H15" s="25">
        <f>TC2b!K15</f>
        <v>0.12891537370267214</v>
      </c>
      <c r="I15" s="25">
        <f>TC2b!O15</f>
        <v>6.3570052546946809E-2</v>
      </c>
      <c r="J15" s="25">
        <f>TC2b!S15</f>
        <v>1.7154293325229102E-2</v>
      </c>
      <c r="K15" s="25"/>
      <c r="L15" s="53">
        <f t="shared" si="2"/>
        <v>0.23955357369200611</v>
      </c>
      <c r="M15" s="13">
        <f t="shared" si="3"/>
        <v>9.5604199334855422E-2</v>
      </c>
      <c r="N15" s="13">
        <f t="shared" si="3"/>
        <v>0.14394937435715069</v>
      </c>
      <c r="O15" s="13">
        <f t="shared" si="0"/>
        <v>0.10598978825163582</v>
      </c>
      <c r="P15" s="13">
        <f t="shared" si="1"/>
        <v>4.0644467095910491E-2</v>
      </c>
      <c r="Q15" s="13">
        <f t="shared" si="1"/>
        <v>6.5345321155725333E-2</v>
      </c>
      <c r="R15" s="13">
        <f t="shared" si="1"/>
        <v>4.6415759221717708E-2</v>
      </c>
      <c r="S15" s="12"/>
      <c r="T15" s="13"/>
      <c r="U15" s="11"/>
      <c r="V15" s="2"/>
      <c r="W15" s="2"/>
      <c r="X15" s="2"/>
      <c r="Y15" s="2"/>
      <c r="Z15" s="2"/>
    </row>
    <row r="16" spans="1:26" s="27" customFormat="1" ht="15" customHeight="1" x14ac:dyDescent="0.2">
      <c r="A16" s="29">
        <v>1919</v>
      </c>
      <c r="B16" s="302">
        <f>'TC2'!G16</f>
        <v>0.57214504475511541</v>
      </c>
      <c r="C16" s="413"/>
      <c r="D16" s="414"/>
      <c r="E16" s="299">
        <f>'TC2'!S16</f>
        <v>0.42785495524488459</v>
      </c>
      <c r="F16" s="28">
        <f>TC2b!C16</f>
        <v>0.3389722790475766</v>
      </c>
      <c r="G16" s="28">
        <f>TC2b!G16</f>
        <v>0.19044507977339373</v>
      </c>
      <c r="H16" s="28">
        <f>TC2b!K16</f>
        <v>0.14450229941706044</v>
      </c>
      <c r="I16" s="28">
        <f>TC2b!O16</f>
        <v>6.9904285908747588E-2</v>
      </c>
      <c r="J16" s="28">
        <f>TC2b!S16</f>
        <v>1.7740776410912783E-2</v>
      </c>
      <c r="K16" s="28"/>
      <c r="L16" s="54">
        <f t="shared" si="2"/>
        <v>0.23740987547149087</v>
      </c>
      <c r="M16" s="18">
        <f t="shared" si="3"/>
        <v>8.8882676197307997E-2</v>
      </c>
      <c r="N16" s="18">
        <f t="shared" si="3"/>
        <v>0.14852719927418287</v>
      </c>
      <c r="O16" s="18">
        <f t="shared" si="0"/>
        <v>0.12054079386464614</v>
      </c>
      <c r="P16" s="18">
        <f t="shared" si="1"/>
        <v>4.5942780356333285E-2</v>
      </c>
      <c r="Q16" s="18">
        <f t="shared" si="1"/>
        <v>7.4598013508312855E-2</v>
      </c>
      <c r="R16" s="18">
        <f t="shared" si="1"/>
        <v>5.2163509497834805E-2</v>
      </c>
      <c r="S16" s="17"/>
      <c r="T16" s="13"/>
      <c r="U16" s="11"/>
      <c r="V16" s="2"/>
      <c r="W16" s="2"/>
      <c r="X16" s="2"/>
      <c r="Y16" s="2"/>
      <c r="Z16" s="2"/>
    </row>
    <row r="17" spans="1:26" s="27" customFormat="1" ht="15" customHeight="1" x14ac:dyDescent="0.2">
      <c r="A17" s="31">
        <v>1920</v>
      </c>
      <c r="B17" s="303">
        <f>'TC2'!G17</f>
        <v>0.58891375466149132</v>
      </c>
      <c r="C17" s="415"/>
      <c r="D17" s="415"/>
      <c r="E17" s="300">
        <f>'TC2'!S17</f>
        <v>0.41108624533850874</v>
      </c>
      <c r="F17" s="26">
        <f>TC2b!C17</f>
        <v>0.31430502637173419</v>
      </c>
      <c r="G17" s="26">
        <f>TC2b!G17</f>
        <v>0.16604993998733794</v>
      </c>
      <c r="H17" s="26">
        <f>TC2b!K17</f>
        <v>0.12107785866172356</v>
      </c>
      <c r="I17" s="26">
        <f>TC2b!O17</f>
        <v>5.046703382523663E-2</v>
      </c>
      <c r="J17" s="26">
        <f>TC2b!S17</f>
        <v>8.7400179537679128E-3</v>
      </c>
      <c r="K17" s="26"/>
      <c r="L17" s="55">
        <f t="shared" si="2"/>
        <v>0.2450363053511708</v>
      </c>
      <c r="M17" s="22">
        <f t="shared" si="3"/>
        <v>9.6781218966774551E-2</v>
      </c>
      <c r="N17" s="22">
        <f t="shared" si="3"/>
        <v>0.14825508638439625</v>
      </c>
      <c r="O17" s="22">
        <f t="shared" si="0"/>
        <v>0.11558290616210132</v>
      </c>
      <c r="P17" s="22">
        <f t="shared" si="1"/>
        <v>4.497208132561438E-2</v>
      </c>
      <c r="Q17" s="22">
        <f t="shared" si="1"/>
        <v>7.0610824836486924E-2</v>
      </c>
      <c r="R17" s="22">
        <f t="shared" si="1"/>
        <v>4.1727015871468716E-2</v>
      </c>
      <c r="S17" s="21"/>
      <c r="T17" s="13"/>
      <c r="U17" s="11"/>
      <c r="V17" s="2"/>
      <c r="W17" s="2"/>
      <c r="X17" s="2"/>
      <c r="Y17" s="2"/>
      <c r="Z17" s="2"/>
    </row>
    <row r="18" spans="1:26" s="27" customFormat="1" ht="15" customHeight="1" x14ac:dyDescent="0.2">
      <c r="A18" s="30">
        <v>1921</v>
      </c>
      <c r="B18" s="301">
        <f>'TC2'!G18</f>
        <v>0.55318835760965435</v>
      </c>
      <c r="C18" s="415"/>
      <c r="D18" s="415"/>
      <c r="E18" s="298">
        <f>'TC2'!S18</f>
        <v>0.44681164239034565</v>
      </c>
      <c r="F18" s="25">
        <f>TC2b!C18</f>
        <v>0.32996174269049827</v>
      </c>
      <c r="G18" s="25">
        <f>TC2b!G18</f>
        <v>0.16612232833934773</v>
      </c>
      <c r="H18" s="25">
        <f>TC2b!K18</f>
        <v>0.121261972598738</v>
      </c>
      <c r="I18" s="25">
        <f>TC2b!O18</f>
        <v>5.1596802342879389E-2</v>
      </c>
      <c r="J18" s="25">
        <f>TC2b!S18</f>
        <v>9.7608395852881065E-3</v>
      </c>
      <c r="K18" s="25"/>
      <c r="L18" s="53">
        <f t="shared" si="2"/>
        <v>0.28068931405099795</v>
      </c>
      <c r="M18" s="13">
        <f t="shared" si="3"/>
        <v>0.11684989969984738</v>
      </c>
      <c r="N18" s="13">
        <f t="shared" si="3"/>
        <v>0.16383941435115054</v>
      </c>
      <c r="O18" s="13">
        <f t="shared" si="0"/>
        <v>0.11452552599646834</v>
      </c>
      <c r="P18" s="13">
        <f t="shared" si="1"/>
        <v>4.4860355740609731E-2</v>
      </c>
      <c r="Q18" s="13">
        <f t="shared" si="1"/>
        <v>6.9665170255858611E-2</v>
      </c>
      <c r="R18" s="13">
        <f t="shared" si="1"/>
        <v>4.1835962757591286E-2</v>
      </c>
      <c r="S18" s="12"/>
      <c r="T18" s="13"/>
      <c r="U18" s="11"/>
      <c r="V18" s="2"/>
      <c r="W18" s="2"/>
      <c r="X18" s="2"/>
      <c r="Y18" s="2"/>
      <c r="Z18" s="2"/>
    </row>
    <row r="19" spans="1:26" s="27" customFormat="1" ht="15" customHeight="1" x14ac:dyDescent="0.2">
      <c r="A19" s="30">
        <v>1922</v>
      </c>
      <c r="B19" s="301">
        <f>'TC2'!G19</f>
        <v>0.56459361781106265</v>
      </c>
      <c r="C19" s="415"/>
      <c r="D19" s="415"/>
      <c r="E19" s="298">
        <f>'TC2'!S19</f>
        <v>0.43540638218893735</v>
      </c>
      <c r="F19" s="25">
        <f>TC2b!C19</f>
        <v>0.32225418750833806</v>
      </c>
      <c r="G19" s="25">
        <f>TC2b!G19</f>
        <v>0.16116447668973338</v>
      </c>
      <c r="H19" s="25">
        <f>TC2b!K19</f>
        <v>0.11799059994273506</v>
      </c>
      <c r="I19" s="25">
        <f>TC2b!O19</f>
        <v>5.1620720530689342E-2</v>
      </c>
      <c r="J19" s="25">
        <f>TC2b!S19</f>
        <v>1.215838153751508E-2</v>
      </c>
      <c r="K19" s="25"/>
      <c r="L19" s="53">
        <f t="shared" si="2"/>
        <v>0.27424190549920396</v>
      </c>
      <c r="M19" s="13">
        <f t="shared" si="3"/>
        <v>0.11315219468059928</v>
      </c>
      <c r="N19" s="13">
        <f t="shared" si="3"/>
        <v>0.16108971081860468</v>
      </c>
      <c r="O19" s="13">
        <f t="shared" si="0"/>
        <v>0.10954375615904405</v>
      </c>
      <c r="P19" s="13">
        <f t="shared" si="1"/>
        <v>4.3173876746998324E-2</v>
      </c>
      <c r="Q19" s="13">
        <f t="shared" si="1"/>
        <v>6.6369879412045724E-2</v>
      </c>
      <c r="R19" s="13">
        <f t="shared" si="1"/>
        <v>3.9462338993174265E-2</v>
      </c>
      <c r="S19" s="12"/>
      <c r="T19" s="13"/>
      <c r="U19" s="11"/>
      <c r="V19" s="2"/>
      <c r="W19" s="2"/>
      <c r="X19" s="2"/>
      <c r="Y19" s="2"/>
      <c r="Z19" s="2"/>
    </row>
    <row r="20" spans="1:26" s="27" customFormat="1" ht="15" customHeight="1" x14ac:dyDescent="0.2">
      <c r="A20" s="30">
        <v>1923</v>
      </c>
      <c r="B20" s="301">
        <f>'TC2'!G20</f>
        <v>0.59386793036855212</v>
      </c>
      <c r="C20" s="415"/>
      <c r="D20" s="415"/>
      <c r="E20" s="298">
        <f>'TC2'!S20</f>
        <v>0.40613206963144782</v>
      </c>
      <c r="F20" s="25">
        <f>TC2b!C20</f>
        <v>0.30120927072052972</v>
      </c>
      <c r="G20" s="25">
        <f>TC2b!G20</f>
        <v>0.1518253737376396</v>
      </c>
      <c r="H20" s="25">
        <f>TC2b!K20</f>
        <v>0.11154121559505903</v>
      </c>
      <c r="I20" s="25">
        <f>TC2b!O20</f>
        <v>4.7906413289934509E-2</v>
      </c>
      <c r="J20" s="25">
        <f>TC2b!S20</f>
        <v>1.0469353280030897E-2</v>
      </c>
      <c r="K20" s="25"/>
      <c r="L20" s="53">
        <f t="shared" si="2"/>
        <v>0.25430669589380822</v>
      </c>
      <c r="M20" s="13">
        <f t="shared" si="3"/>
        <v>0.1049227989109181</v>
      </c>
      <c r="N20" s="13">
        <f t="shared" si="3"/>
        <v>0.14938389698289012</v>
      </c>
      <c r="O20" s="13">
        <f t="shared" si="0"/>
        <v>0.1039189604477051</v>
      </c>
      <c r="P20" s="13">
        <f t="shared" si="1"/>
        <v>4.0284158142580573E-2</v>
      </c>
      <c r="Q20" s="13">
        <f t="shared" si="1"/>
        <v>6.3634802305124527E-2</v>
      </c>
      <c r="R20" s="13">
        <f t="shared" si="1"/>
        <v>3.7437060009903614E-2</v>
      </c>
      <c r="S20" s="12"/>
      <c r="T20" s="13"/>
      <c r="U20" s="11"/>
      <c r="V20" s="2"/>
      <c r="W20" s="2"/>
      <c r="X20" s="2"/>
      <c r="Y20" s="2"/>
      <c r="Z20" s="2"/>
    </row>
    <row r="21" spans="1:26" s="27" customFormat="1" ht="15" customHeight="1" x14ac:dyDescent="0.2">
      <c r="A21" s="30">
        <v>1924</v>
      </c>
      <c r="B21" s="301">
        <f>'TC2'!G21</f>
        <v>0.57076055963933103</v>
      </c>
      <c r="C21" s="415"/>
      <c r="D21" s="415"/>
      <c r="E21" s="298">
        <f>'TC2'!S21</f>
        <v>0.42923944036066897</v>
      </c>
      <c r="F21" s="25">
        <f>TC2b!C21</f>
        <v>0.31768612165789639</v>
      </c>
      <c r="G21" s="25">
        <f>TC2b!G21</f>
        <v>0.16152532934939051</v>
      </c>
      <c r="H21" s="25">
        <f>TC2b!K21</f>
        <v>0.11938855550384707</v>
      </c>
      <c r="I21" s="25">
        <f>TC2b!O21</f>
        <v>5.2786922568356542E-2</v>
      </c>
      <c r="J21" s="25">
        <f>TC2b!S21</f>
        <v>1.2861133673259547E-2</v>
      </c>
      <c r="K21" s="25"/>
      <c r="L21" s="53">
        <f t="shared" si="2"/>
        <v>0.26771411101127845</v>
      </c>
      <c r="M21" s="13">
        <f t="shared" si="3"/>
        <v>0.11155331870277257</v>
      </c>
      <c r="N21" s="13">
        <f t="shared" si="3"/>
        <v>0.15616079230850588</v>
      </c>
      <c r="O21" s="13">
        <f t="shared" si="0"/>
        <v>0.10873840678103397</v>
      </c>
      <c r="P21" s="13">
        <f t="shared" si="1"/>
        <v>4.2136773845543443E-2</v>
      </c>
      <c r="Q21" s="13">
        <f t="shared" si="1"/>
        <v>6.6601632935490526E-2</v>
      </c>
      <c r="R21" s="13">
        <f t="shared" si="1"/>
        <v>3.9925788895096993E-2</v>
      </c>
      <c r="S21" s="12"/>
      <c r="T21" s="13"/>
      <c r="U21" s="11"/>
      <c r="V21" s="2"/>
      <c r="W21" s="2"/>
      <c r="X21" s="2"/>
      <c r="Y21" s="2"/>
      <c r="Z21" s="2"/>
    </row>
    <row r="22" spans="1:26" s="27" customFormat="1" ht="15" customHeight="1" x14ac:dyDescent="0.2">
      <c r="A22" s="30">
        <v>1925</v>
      </c>
      <c r="B22" s="301">
        <f>'TC2'!G22</f>
        <v>0.55622378397401795</v>
      </c>
      <c r="C22" s="415"/>
      <c r="D22" s="415"/>
      <c r="E22" s="298">
        <f>'TC2'!S22</f>
        <v>0.44377621602598205</v>
      </c>
      <c r="F22" s="25">
        <f>TC2b!C22</f>
        <v>0.34051997118573862</v>
      </c>
      <c r="G22" s="25">
        <f>TC2b!G22</f>
        <v>0.18164590300100517</v>
      </c>
      <c r="H22" s="25">
        <f>TC2b!K22</f>
        <v>0.13480194538775211</v>
      </c>
      <c r="I22" s="25">
        <f>TC2b!O22</f>
        <v>6.1751383444121448E-2</v>
      </c>
      <c r="J22" s="25">
        <f>TC2b!S22</f>
        <v>1.7837156263892966E-2</v>
      </c>
      <c r="K22" s="25"/>
      <c r="L22" s="53">
        <f t="shared" si="2"/>
        <v>0.26213031302497691</v>
      </c>
      <c r="M22" s="13">
        <f t="shared" si="3"/>
        <v>0.10325624484024343</v>
      </c>
      <c r="N22" s="13">
        <f t="shared" si="3"/>
        <v>0.15887406818473346</v>
      </c>
      <c r="O22" s="13">
        <f t="shared" si="0"/>
        <v>0.11989451955688371</v>
      </c>
      <c r="P22" s="13">
        <f t="shared" si="1"/>
        <v>4.6843957613253051E-2</v>
      </c>
      <c r="Q22" s="13">
        <f t="shared" si="1"/>
        <v>7.305056194363066E-2</v>
      </c>
      <c r="R22" s="13">
        <f t="shared" si="1"/>
        <v>4.3914227180228485E-2</v>
      </c>
      <c r="S22" s="12"/>
      <c r="T22" s="13"/>
      <c r="U22" s="11"/>
      <c r="V22" s="2"/>
      <c r="W22" s="2"/>
      <c r="X22" s="2"/>
      <c r="Y22" s="2"/>
      <c r="Z22" s="2"/>
    </row>
    <row r="23" spans="1:26" s="27" customFormat="1" ht="15" customHeight="1" x14ac:dyDescent="0.2">
      <c r="A23" s="30">
        <v>1926</v>
      </c>
      <c r="B23" s="301">
        <f>'TC2'!G23</f>
        <v>0.55360576036620357</v>
      </c>
      <c r="C23" s="415"/>
      <c r="D23" s="415"/>
      <c r="E23" s="298">
        <f>'TC2'!S23</f>
        <v>0.44639423963379643</v>
      </c>
      <c r="F23" s="25">
        <f>TC2b!C23</f>
        <v>0.34848876366077131</v>
      </c>
      <c r="G23" s="25">
        <f>TC2b!G23</f>
        <v>0.19241773851007959</v>
      </c>
      <c r="H23" s="25">
        <f>TC2b!K23</f>
        <v>0.14411210735421265</v>
      </c>
      <c r="I23" s="25">
        <f>TC2b!O23</f>
        <v>6.9518724253716857E-2</v>
      </c>
      <c r="J23" s="25">
        <f>TC2b!S23</f>
        <v>2.2283800041590487E-2</v>
      </c>
      <c r="K23" s="25"/>
      <c r="L23" s="53">
        <f t="shared" si="2"/>
        <v>0.25397650112371684</v>
      </c>
      <c r="M23" s="13">
        <f t="shared" si="3"/>
        <v>9.7905475973025125E-2</v>
      </c>
      <c r="N23" s="13">
        <f t="shared" si="3"/>
        <v>0.15607102515069171</v>
      </c>
      <c r="O23" s="13">
        <f t="shared" si="0"/>
        <v>0.12289901425636274</v>
      </c>
      <c r="P23" s="13">
        <f t="shared" si="1"/>
        <v>4.8305631155866946E-2</v>
      </c>
      <c r="Q23" s="13">
        <f t="shared" si="1"/>
        <v>7.4593383100495791E-2</v>
      </c>
      <c r="R23" s="13">
        <f t="shared" si="1"/>
        <v>4.723492421212637E-2</v>
      </c>
      <c r="S23" s="12"/>
      <c r="T23" s="13"/>
      <c r="U23" s="11"/>
      <c r="V23" s="2"/>
      <c r="W23" s="2"/>
      <c r="X23" s="2"/>
      <c r="Y23" s="2"/>
      <c r="Z23" s="2"/>
    </row>
    <row r="24" spans="1:26" s="27" customFormat="1" ht="15" customHeight="1" x14ac:dyDescent="0.2">
      <c r="A24" s="30">
        <v>1927</v>
      </c>
      <c r="B24" s="301">
        <f>'TC2'!G24</f>
        <v>0.55763635243131926</v>
      </c>
      <c r="C24" s="415"/>
      <c r="D24" s="416"/>
      <c r="E24" s="298">
        <f>'TC2'!S24</f>
        <v>0.4423636475686808</v>
      </c>
      <c r="F24" s="25">
        <f>TC2b!C24</f>
        <v>0.34300742841042675</v>
      </c>
      <c r="G24" s="25">
        <f>TC2b!G24</f>
        <v>0.18570407064003214</v>
      </c>
      <c r="H24" s="25">
        <f>TC2b!K24</f>
        <v>0.13803693597415562</v>
      </c>
      <c r="I24" s="25">
        <f>TC2b!O24</f>
        <v>6.5365235432321811E-2</v>
      </c>
      <c r="J24" s="25">
        <f>TC2b!S24</f>
        <v>2.0612475213026983E-2</v>
      </c>
      <c r="K24" s="25"/>
      <c r="L24" s="53">
        <f t="shared" si="2"/>
        <v>0.25665957692864866</v>
      </c>
      <c r="M24" s="13">
        <f t="shared" si="3"/>
        <v>9.9356219158254044E-2</v>
      </c>
      <c r="N24" s="13">
        <f t="shared" si="3"/>
        <v>0.15730335777039461</v>
      </c>
      <c r="O24" s="13">
        <f t="shared" si="0"/>
        <v>0.12033883520771033</v>
      </c>
      <c r="P24" s="13">
        <f t="shared" si="1"/>
        <v>4.766713466587652E-2</v>
      </c>
      <c r="Q24" s="13">
        <f t="shared" si="1"/>
        <v>7.2671700541833806E-2</v>
      </c>
      <c r="R24" s="13">
        <f t="shared" si="1"/>
        <v>4.4752760219294828E-2</v>
      </c>
      <c r="S24" s="12"/>
      <c r="T24" s="13"/>
      <c r="U24" s="11"/>
      <c r="V24" s="2"/>
      <c r="W24" s="2"/>
      <c r="X24" s="2"/>
      <c r="Y24" s="2"/>
      <c r="Z24" s="2"/>
    </row>
    <row r="25" spans="1:26" s="27" customFormat="1" ht="15" customHeight="1" x14ac:dyDescent="0.2">
      <c r="A25" s="30">
        <v>1928</v>
      </c>
      <c r="B25" s="301">
        <f>'TC2'!G25</f>
        <v>0.5448684893951079</v>
      </c>
      <c r="C25" s="415"/>
      <c r="D25" s="416"/>
      <c r="E25" s="298">
        <f>'TC2'!S25</f>
        <v>0.45513151060489215</v>
      </c>
      <c r="F25" s="25">
        <f>TC2b!C25</f>
        <v>0.3531477426617276</v>
      </c>
      <c r="G25" s="25">
        <f>TC2b!G25</f>
        <v>0.19513272684779001</v>
      </c>
      <c r="H25" s="25">
        <f>TC2b!K25</f>
        <v>0.14698132692198698</v>
      </c>
      <c r="I25" s="25">
        <f>TC2b!O25</f>
        <v>7.3868398812762262E-2</v>
      </c>
      <c r="J25" s="25">
        <f>TC2b!S25</f>
        <v>2.6438044302524184E-2</v>
      </c>
      <c r="K25" s="25"/>
      <c r="L25" s="53">
        <f t="shared" si="2"/>
        <v>0.25999878375710217</v>
      </c>
      <c r="M25" s="13">
        <f t="shared" si="3"/>
        <v>0.10198376794316455</v>
      </c>
      <c r="N25" s="13">
        <f t="shared" si="3"/>
        <v>0.15801501581393759</v>
      </c>
      <c r="O25" s="13">
        <f t="shared" si="0"/>
        <v>0.12126432803502775</v>
      </c>
      <c r="P25" s="13">
        <f t="shared" si="1"/>
        <v>4.8151399925803029E-2</v>
      </c>
      <c r="Q25" s="13">
        <f t="shared" si="1"/>
        <v>7.311292810922472E-2</v>
      </c>
      <c r="R25" s="13">
        <f t="shared" si="1"/>
        <v>4.7430354510238082E-2</v>
      </c>
      <c r="S25" s="12"/>
      <c r="T25" s="13"/>
      <c r="U25" s="11"/>
      <c r="V25" s="2"/>
      <c r="W25" s="2"/>
      <c r="X25" s="2"/>
      <c r="Y25" s="2"/>
      <c r="Z25" s="2"/>
    </row>
    <row r="26" spans="1:26" s="27" customFormat="1" ht="15" customHeight="1" x14ac:dyDescent="0.2">
      <c r="A26" s="29">
        <v>1929</v>
      </c>
      <c r="B26" s="302">
        <f>'TC2'!G26</f>
        <v>0.56161639107056427</v>
      </c>
      <c r="C26" s="413"/>
      <c r="D26" s="414"/>
      <c r="E26" s="299">
        <f>'TC2'!S26</f>
        <v>0.43838360892943568</v>
      </c>
      <c r="F26" s="28">
        <f>TC2b!C26</f>
        <v>0.34333413775047994</v>
      </c>
      <c r="G26" s="28">
        <f>TC2b!G26</f>
        <v>0.19051949879326688</v>
      </c>
      <c r="H26" s="28">
        <f>TC2b!K26</f>
        <v>0.14366060378267756</v>
      </c>
      <c r="I26" s="28">
        <f>TC2b!O26</f>
        <v>7.341170623110739E-2</v>
      </c>
      <c r="J26" s="28">
        <f>TC2b!S26</f>
        <v>2.7727737067247713E-2</v>
      </c>
      <c r="K26" s="28"/>
      <c r="L26" s="54">
        <f t="shared" si="2"/>
        <v>0.2478641101361688</v>
      </c>
      <c r="M26" s="18">
        <f t="shared" si="3"/>
        <v>9.5049471178955736E-2</v>
      </c>
      <c r="N26" s="18">
        <f t="shared" si="3"/>
        <v>0.15281463895721306</v>
      </c>
      <c r="O26" s="18">
        <f t="shared" si="0"/>
        <v>0.11710779256215949</v>
      </c>
      <c r="P26" s="18">
        <f t="shared" si="1"/>
        <v>4.6858895010589319E-2</v>
      </c>
      <c r="Q26" s="18">
        <f t="shared" si="1"/>
        <v>7.0248897551570169E-2</v>
      </c>
      <c r="R26" s="18">
        <f t="shared" si="1"/>
        <v>4.5683969163859681E-2</v>
      </c>
      <c r="S26" s="17"/>
      <c r="T26" s="13"/>
      <c r="U26" s="11"/>
      <c r="V26" s="2"/>
      <c r="W26" s="2"/>
      <c r="X26" s="2"/>
      <c r="Y26" s="2"/>
      <c r="Z26" s="2"/>
    </row>
    <row r="27" spans="1:26" s="27" customFormat="1" ht="15" customHeight="1" x14ac:dyDescent="0.2">
      <c r="A27" s="31">
        <v>1930</v>
      </c>
      <c r="B27" s="303">
        <f>'TC2'!G27</f>
        <v>0.57157088430240044</v>
      </c>
      <c r="C27" s="415"/>
      <c r="D27" s="415"/>
      <c r="E27" s="300">
        <f>'TC2'!S27</f>
        <v>0.42842911569759956</v>
      </c>
      <c r="F27" s="26">
        <f>TC2b!C27</f>
        <v>0.31937797874992052</v>
      </c>
      <c r="G27" s="26">
        <f>TC2b!G27</f>
        <v>0.16108372313392927</v>
      </c>
      <c r="H27" s="26">
        <f>TC2b!K27</f>
        <v>0.1152372058803478</v>
      </c>
      <c r="I27" s="26">
        <f>TC2b!O27</f>
        <v>4.9160259383048174E-2</v>
      </c>
      <c r="J27" s="26">
        <f>TC2b!S27</f>
        <v>1.2874290824525892E-2</v>
      </c>
      <c r="K27" s="26"/>
      <c r="L27" s="55">
        <f t="shared" si="2"/>
        <v>0.26734539256367029</v>
      </c>
      <c r="M27" s="22">
        <f t="shared" si="3"/>
        <v>0.10905113694767904</v>
      </c>
      <c r="N27" s="22">
        <f t="shared" si="3"/>
        <v>0.15829425561599125</v>
      </c>
      <c r="O27" s="22">
        <f t="shared" si="0"/>
        <v>0.11192346375088109</v>
      </c>
      <c r="P27" s="22">
        <f t="shared" si="1"/>
        <v>4.5846517253581465E-2</v>
      </c>
      <c r="Q27" s="22">
        <f t="shared" si="1"/>
        <v>6.607694649729963E-2</v>
      </c>
      <c r="R27" s="22">
        <f t="shared" si="1"/>
        <v>3.6285968558522286E-2</v>
      </c>
      <c r="S27" s="21"/>
      <c r="T27" s="13"/>
      <c r="U27" s="11"/>
      <c r="V27" s="2"/>
      <c r="W27" s="2"/>
      <c r="X27" s="2"/>
      <c r="Y27" s="2"/>
      <c r="Z27" s="2"/>
    </row>
    <row r="28" spans="1:26" s="27" customFormat="1" ht="15" customHeight="1" x14ac:dyDescent="0.2">
      <c r="A28" s="30">
        <v>1931</v>
      </c>
      <c r="B28" s="301">
        <f>'TC2'!G28</f>
        <v>0.56995093335463864</v>
      </c>
      <c r="C28" s="415"/>
      <c r="D28" s="415"/>
      <c r="E28" s="298">
        <f>'TC2'!S28</f>
        <v>0.4300490666453613</v>
      </c>
      <c r="F28" s="25">
        <f>TC2b!C28</f>
        <v>0.30317558358786645</v>
      </c>
      <c r="G28" s="25">
        <f>TC2b!G28</f>
        <v>0.137348715038034</v>
      </c>
      <c r="H28" s="25">
        <f>TC2b!K28</f>
        <v>9.4634958847388428E-2</v>
      </c>
      <c r="I28" s="25">
        <f>TC2b!O28</f>
        <v>3.5979990565934081E-2</v>
      </c>
      <c r="J28" s="25">
        <f>TC2b!S28</f>
        <v>8.7467618682622039E-3</v>
      </c>
      <c r="K28" s="25"/>
      <c r="L28" s="53">
        <f t="shared" si="2"/>
        <v>0.29270035160732732</v>
      </c>
      <c r="M28" s="13">
        <f t="shared" si="3"/>
        <v>0.12687348305749485</v>
      </c>
      <c r="N28" s="13">
        <f t="shared" si="3"/>
        <v>0.16582686854983245</v>
      </c>
      <c r="O28" s="13">
        <f t="shared" si="0"/>
        <v>0.10136872447209992</v>
      </c>
      <c r="P28" s="13">
        <f t="shared" si="1"/>
        <v>4.2713756190645574E-2</v>
      </c>
      <c r="Q28" s="13">
        <f t="shared" si="1"/>
        <v>5.8654968281454348E-2</v>
      </c>
      <c r="R28" s="13">
        <f t="shared" si="1"/>
        <v>2.7233228697671877E-2</v>
      </c>
      <c r="S28" s="12"/>
      <c r="T28" s="13"/>
      <c r="U28" s="11"/>
      <c r="V28" s="2"/>
      <c r="W28" s="2"/>
      <c r="X28" s="2"/>
      <c r="Y28" s="2"/>
      <c r="Z28" s="2"/>
    </row>
    <row r="29" spans="1:26" s="27" customFormat="1" ht="15" customHeight="1" x14ac:dyDescent="0.2">
      <c r="A29" s="30">
        <v>1932</v>
      </c>
      <c r="B29" s="301">
        <f>'TC2'!G29</f>
        <v>0.55302840620410265</v>
      </c>
      <c r="C29" s="415"/>
      <c r="D29" s="415"/>
      <c r="E29" s="298">
        <f>'TC2'!S29</f>
        <v>0.44697159379589729</v>
      </c>
      <c r="F29" s="25">
        <f>TC2b!C29</f>
        <v>0.31525133563414676</v>
      </c>
      <c r="G29" s="25">
        <f>TC2b!G29</f>
        <v>0.13257636558040581</v>
      </c>
      <c r="H29" s="25">
        <f>TC2b!K29</f>
        <v>9.2171896712803278E-2</v>
      </c>
      <c r="I29" s="25">
        <f>TC2b!O29</f>
        <v>3.3748295974185709E-2</v>
      </c>
      <c r="J29" s="25">
        <f>TC2b!S29</f>
        <v>6.1968456225573098E-3</v>
      </c>
      <c r="K29" s="25"/>
      <c r="L29" s="53">
        <f t="shared" si="2"/>
        <v>0.31439522821549148</v>
      </c>
      <c r="M29" s="13">
        <f t="shared" si="3"/>
        <v>0.13172025816175054</v>
      </c>
      <c r="N29" s="13">
        <f t="shared" si="3"/>
        <v>0.18267497005374095</v>
      </c>
      <c r="O29" s="13">
        <f t="shared" si="0"/>
        <v>9.8828069606220093E-2</v>
      </c>
      <c r="P29" s="13">
        <f t="shared" si="1"/>
        <v>4.040446886760253E-2</v>
      </c>
      <c r="Q29" s="13">
        <f t="shared" si="1"/>
        <v>5.8423600738617569E-2</v>
      </c>
      <c r="R29" s="13">
        <f t="shared" si="1"/>
        <v>2.7551450351628398E-2</v>
      </c>
      <c r="S29" s="12"/>
      <c r="T29" s="13"/>
      <c r="U29" s="11"/>
      <c r="V29" s="2"/>
      <c r="W29" s="2"/>
      <c r="X29" s="2"/>
      <c r="Y29" s="2"/>
      <c r="Z29" s="2"/>
    </row>
    <row r="30" spans="1:26" s="27" customFormat="1" ht="15" customHeight="1" x14ac:dyDescent="0.2">
      <c r="A30" s="30">
        <v>1933</v>
      </c>
      <c r="B30" s="301">
        <f>'TC2'!G30</f>
        <v>0.56140127206057266</v>
      </c>
      <c r="C30" s="415"/>
      <c r="D30" s="415"/>
      <c r="E30" s="298">
        <f>'TC2'!S30</f>
        <v>0.43859872793942734</v>
      </c>
      <c r="F30" s="25">
        <f>TC2b!C30</f>
        <v>0.31885724242251184</v>
      </c>
      <c r="G30" s="25">
        <f>TC2b!G30</f>
        <v>0.13867672426492866</v>
      </c>
      <c r="H30" s="25">
        <f>TC2b!K30</f>
        <v>9.7137601928137987E-2</v>
      </c>
      <c r="I30" s="25">
        <f>TC2b!O30</f>
        <v>3.798327976648784E-2</v>
      </c>
      <c r="J30" s="25">
        <f>TC2b!S30</f>
        <v>7.8437342447734981E-3</v>
      </c>
      <c r="K30" s="25"/>
      <c r="L30" s="53">
        <f t="shared" si="2"/>
        <v>0.29992200367449867</v>
      </c>
      <c r="M30" s="13">
        <f t="shared" si="3"/>
        <v>0.11974148551691549</v>
      </c>
      <c r="N30" s="13">
        <f t="shared" si="3"/>
        <v>0.18018051815758318</v>
      </c>
      <c r="O30" s="13">
        <f t="shared" si="0"/>
        <v>0.10069344449844082</v>
      </c>
      <c r="P30" s="13">
        <f t="shared" si="1"/>
        <v>4.1539122336790676E-2</v>
      </c>
      <c r="Q30" s="13">
        <f t="shared" si="1"/>
        <v>5.9154322161650147E-2</v>
      </c>
      <c r="R30" s="13">
        <f t="shared" si="1"/>
        <v>3.0139545521714342E-2</v>
      </c>
      <c r="S30" s="12"/>
      <c r="T30" s="13"/>
      <c r="U30" s="11"/>
      <c r="V30" s="2"/>
      <c r="W30" s="2"/>
      <c r="X30" s="2"/>
      <c r="Y30" s="2"/>
      <c r="Z30" s="2"/>
    </row>
    <row r="31" spans="1:26" s="27" customFormat="1" ht="15" customHeight="1" x14ac:dyDescent="0.2">
      <c r="A31" s="30">
        <v>1934</v>
      </c>
      <c r="B31" s="301">
        <f>'TC2'!G31</f>
        <v>0.54466801759847971</v>
      </c>
      <c r="C31" s="415"/>
      <c r="D31" s="415"/>
      <c r="E31" s="298">
        <f>'TC2'!S31</f>
        <v>0.45533198240152029</v>
      </c>
      <c r="F31" s="25">
        <f>TC2b!C31</f>
        <v>0.34224108803357234</v>
      </c>
      <c r="G31" s="25">
        <f>TC2b!G31</f>
        <v>0.15786203596487408</v>
      </c>
      <c r="H31" s="25">
        <f>TC2b!K31</f>
        <v>0.11424222437865755</v>
      </c>
      <c r="I31" s="25">
        <f>TC2b!O31</f>
        <v>4.6661284094350927E-2</v>
      </c>
      <c r="J31" s="25">
        <f>TC2b!S31</f>
        <v>1.0914154120904377E-2</v>
      </c>
      <c r="K31" s="25"/>
      <c r="L31" s="53">
        <f t="shared" si="2"/>
        <v>0.2974699464366462</v>
      </c>
      <c r="M31" s="13">
        <f t="shared" si="3"/>
        <v>0.11309089436794795</v>
      </c>
      <c r="N31" s="13">
        <f t="shared" si="3"/>
        <v>0.18437905206869826</v>
      </c>
      <c r="O31" s="13">
        <f t="shared" si="0"/>
        <v>0.11120075187052315</v>
      </c>
      <c r="P31" s="13">
        <f t="shared" si="1"/>
        <v>4.3619811586216528E-2</v>
      </c>
      <c r="Q31" s="13">
        <f t="shared" si="1"/>
        <v>6.7580940284306626E-2</v>
      </c>
      <c r="R31" s="13">
        <f t="shared" si="1"/>
        <v>3.5747129973446548E-2</v>
      </c>
      <c r="S31" s="12"/>
      <c r="T31" s="13"/>
      <c r="U31" s="11"/>
      <c r="V31" s="2"/>
      <c r="W31" s="2"/>
      <c r="X31" s="2"/>
      <c r="Y31" s="2"/>
      <c r="Z31" s="2"/>
    </row>
    <row r="32" spans="1:26" s="27" customFormat="1" ht="15" customHeight="1" x14ac:dyDescent="0.2">
      <c r="A32" s="30">
        <v>1935</v>
      </c>
      <c r="B32" s="301">
        <f>'TC2'!G32</f>
        <v>0.55516190966853751</v>
      </c>
      <c r="C32" s="415"/>
      <c r="D32" s="415"/>
      <c r="E32" s="298">
        <f>'TC2'!S32</f>
        <v>0.44483809033146249</v>
      </c>
      <c r="F32" s="25">
        <f>TC2b!C32</f>
        <v>0.32861179229389131</v>
      </c>
      <c r="G32" s="25">
        <f>TC2b!G32</f>
        <v>0.15920202392115229</v>
      </c>
      <c r="H32" s="25">
        <f>TC2b!K32</f>
        <v>0.11539104741148927</v>
      </c>
      <c r="I32" s="25">
        <f>TC2b!O32</f>
        <v>4.7783885591653023E-2</v>
      </c>
      <c r="J32" s="25">
        <f>TC2b!S32</f>
        <v>1.1424071489121418E-2</v>
      </c>
      <c r="K32" s="25"/>
      <c r="L32" s="53">
        <f t="shared" si="2"/>
        <v>0.2856360664103102</v>
      </c>
      <c r="M32" s="13">
        <f t="shared" si="3"/>
        <v>0.11622629803757117</v>
      </c>
      <c r="N32" s="13">
        <f t="shared" si="3"/>
        <v>0.16940976837273902</v>
      </c>
      <c r="O32" s="13">
        <f t="shared" si="0"/>
        <v>0.11141813832949926</v>
      </c>
      <c r="P32" s="13">
        <f t="shared" si="1"/>
        <v>4.3810976509663022E-2</v>
      </c>
      <c r="Q32" s="13">
        <f t="shared" si="1"/>
        <v>6.7607161819836253E-2</v>
      </c>
      <c r="R32" s="13">
        <f t="shared" si="1"/>
        <v>3.6359814102531605E-2</v>
      </c>
      <c r="S32" s="12"/>
      <c r="T32" s="13"/>
      <c r="U32" s="11"/>
      <c r="V32" s="2"/>
      <c r="W32" s="2"/>
      <c r="X32" s="2"/>
      <c r="Y32" s="2"/>
      <c r="Z32" s="2"/>
    </row>
    <row r="33" spans="1:26" s="27" customFormat="1" ht="15" customHeight="1" x14ac:dyDescent="0.2">
      <c r="A33" s="30">
        <v>1936</v>
      </c>
      <c r="B33" s="301">
        <f>'TC2'!G33</f>
        <v>0.55601981795560385</v>
      </c>
      <c r="C33" s="415"/>
      <c r="D33" s="415"/>
      <c r="E33" s="298">
        <f>'TC2'!S33</f>
        <v>0.44398018204439615</v>
      </c>
      <c r="F33" s="25">
        <f>TC2b!C33</f>
        <v>0.32654858129919728</v>
      </c>
      <c r="G33" s="25">
        <f>TC2b!G33</f>
        <v>0.16618631939619563</v>
      </c>
      <c r="H33" s="25">
        <f>TC2b!K33</f>
        <v>0.12097929337758447</v>
      </c>
      <c r="I33" s="25">
        <f>TC2b!O33</f>
        <v>4.8783621406117077E-2</v>
      </c>
      <c r="J33" s="25">
        <f>TC2b!S33</f>
        <v>1.082606668200114E-2</v>
      </c>
      <c r="K33" s="25"/>
      <c r="L33" s="53">
        <f t="shared" si="2"/>
        <v>0.2777938626482005</v>
      </c>
      <c r="M33" s="13">
        <f t="shared" si="3"/>
        <v>0.11743160074519887</v>
      </c>
      <c r="N33" s="13">
        <f t="shared" si="3"/>
        <v>0.16036226190300165</v>
      </c>
      <c r="O33" s="13">
        <f t="shared" si="0"/>
        <v>0.11740269799007855</v>
      </c>
      <c r="P33" s="13">
        <f t="shared" si="1"/>
        <v>4.5207026018611166E-2</v>
      </c>
      <c r="Q33" s="13">
        <f t="shared" si="1"/>
        <v>7.2195671971467396E-2</v>
      </c>
      <c r="R33" s="13">
        <f t="shared" si="1"/>
        <v>3.7957554724115938E-2</v>
      </c>
      <c r="S33" s="12"/>
      <c r="T33" s="13"/>
      <c r="U33" s="11"/>
      <c r="V33" s="2"/>
      <c r="W33" s="2"/>
      <c r="X33" s="2"/>
      <c r="Y33" s="2"/>
      <c r="Z33" s="2"/>
    </row>
    <row r="34" spans="1:26" s="27" customFormat="1" ht="15" customHeight="1" x14ac:dyDescent="0.2">
      <c r="A34" s="30">
        <v>1937</v>
      </c>
      <c r="B34" s="301">
        <f>'TC2'!G34</f>
        <v>0.56591107641902672</v>
      </c>
      <c r="C34" s="415"/>
      <c r="D34" s="416"/>
      <c r="E34" s="298">
        <f>'TC2'!S34</f>
        <v>0.43408892358097334</v>
      </c>
      <c r="F34" s="25">
        <f>TC2b!C34</f>
        <v>0.32118365220157585</v>
      </c>
      <c r="G34" s="25">
        <f>TC2b!G34</f>
        <v>0.16226405391904297</v>
      </c>
      <c r="H34" s="25">
        <f>TC2b!K34</f>
        <v>0.1162551718357758</v>
      </c>
      <c r="I34" s="25">
        <f>TC2b!O34</f>
        <v>4.5321500399364403E-2</v>
      </c>
      <c r="J34" s="25">
        <f>TC2b!S34</f>
        <v>9.6956428031414951E-3</v>
      </c>
      <c r="K34" s="25"/>
      <c r="L34" s="53">
        <f t="shared" si="2"/>
        <v>0.27182486966193037</v>
      </c>
      <c r="M34" s="13">
        <f t="shared" si="3"/>
        <v>0.11290527137939749</v>
      </c>
      <c r="N34" s="13">
        <f t="shared" si="3"/>
        <v>0.15891959828253288</v>
      </c>
      <c r="O34" s="13">
        <f t="shared" si="0"/>
        <v>0.11694255351967857</v>
      </c>
      <c r="P34" s="13">
        <f t="shared" si="1"/>
        <v>4.6008882083267172E-2</v>
      </c>
      <c r="Q34" s="13">
        <f t="shared" si="1"/>
        <v>7.0933671436411397E-2</v>
      </c>
      <c r="R34" s="13">
        <f t="shared" si="1"/>
        <v>3.5625857596222908E-2</v>
      </c>
      <c r="S34" s="12"/>
      <c r="T34" s="13"/>
      <c r="U34" s="11"/>
      <c r="V34" s="2"/>
      <c r="W34" s="2"/>
      <c r="X34" s="2"/>
      <c r="Y34" s="2"/>
      <c r="Z34" s="2"/>
    </row>
    <row r="35" spans="1:26" s="27" customFormat="1" ht="15" customHeight="1" x14ac:dyDescent="0.2">
      <c r="A35" s="30">
        <v>1938</v>
      </c>
      <c r="B35" s="301">
        <f>'TC2'!G35</f>
        <v>0.56927654721174925</v>
      </c>
      <c r="C35" s="415"/>
      <c r="D35" s="416"/>
      <c r="E35" s="298">
        <f>'TC2'!S35</f>
        <v>0.43072345278825075</v>
      </c>
      <c r="F35" s="25">
        <f>TC2b!C35</f>
        <v>0.30814046410583656</v>
      </c>
      <c r="G35" s="25">
        <f>TC2b!G35</f>
        <v>0.14431038610791108</v>
      </c>
      <c r="H35" s="25">
        <f>TC2b!K35</f>
        <v>9.99795522456976E-2</v>
      </c>
      <c r="I35" s="25">
        <f>TC2b!O35</f>
        <v>3.6616309541585339E-2</v>
      </c>
      <c r="J35" s="25">
        <f>TC2b!S35</f>
        <v>8.0952949745159829E-3</v>
      </c>
      <c r="K35" s="25"/>
      <c r="L35" s="53">
        <f t="shared" si="2"/>
        <v>0.28641306668033967</v>
      </c>
      <c r="M35" s="13">
        <f t="shared" si="3"/>
        <v>0.12258298868241418</v>
      </c>
      <c r="N35" s="13">
        <f t="shared" si="3"/>
        <v>0.16383007799792548</v>
      </c>
      <c r="O35" s="13">
        <f t="shared" si="0"/>
        <v>0.10769407656632574</v>
      </c>
      <c r="P35" s="13">
        <f t="shared" si="1"/>
        <v>4.4330833862213481E-2</v>
      </c>
      <c r="Q35" s="13">
        <f t="shared" si="1"/>
        <v>6.3363242704112255E-2</v>
      </c>
      <c r="R35" s="13">
        <f t="shared" si="1"/>
        <v>2.8521014567069354E-2</v>
      </c>
      <c r="S35" s="12"/>
      <c r="T35" s="13"/>
      <c r="U35" s="11"/>
      <c r="V35" s="2"/>
      <c r="W35" s="2"/>
      <c r="X35" s="2"/>
      <c r="Y35" s="2"/>
      <c r="Z35" s="2"/>
    </row>
    <row r="36" spans="1:26" s="27" customFormat="1" ht="15" customHeight="1" x14ac:dyDescent="0.2">
      <c r="A36" s="29">
        <v>1939</v>
      </c>
      <c r="B36" s="302">
        <f>'TC2'!G36</f>
        <v>0.5489068497493832</v>
      </c>
      <c r="C36" s="413"/>
      <c r="D36" s="414"/>
      <c r="E36" s="299">
        <f>'TC2'!S36</f>
        <v>0.45109315025061686</v>
      </c>
      <c r="F36" s="28">
        <f>TC2b!C36</f>
        <v>0.32656649206498589</v>
      </c>
      <c r="G36" s="28">
        <f>TC2b!G36</f>
        <v>0.15996151698365968</v>
      </c>
      <c r="H36" s="28">
        <f>TC2b!K36</f>
        <v>0.11366803613169539</v>
      </c>
      <c r="I36" s="28">
        <f>TC2b!O36</f>
        <v>4.4869788880983412E-2</v>
      </c>
      <c r="J36" s="28">
        <f>TC2b!S36</f>
        <v>1.025535540968155E-2</v>
      </c>
      <c r="K36" s="28"/>
      <c r="L36" s="54">
        <f t="shared" si="2"/>
        <v>0.29113163326695718</v>
      </c>
      <c r="M36" s="18">
        <f t="shared" si="3"/>
        <v>0.12452665818563097</v>
      </c>
      <c r="N36" s="18">
        <f t="shared" si="3"/>
        <v>0.16660497508132621</v>
      </c>
      <c r="O36" s="18">
        <f t="shared" si="0"/>
        <v>0.11509172810267626</v>
      </c>
      <c r="P36" s="18">
        <f t="shared" si="1"/>
        <v>4.6293480851964289E-2</v>
      </c>
      <c r="Q36" s="18">
        <f t="shared" si="1"/>
        <v>6.8798247250711986E-2</v>
      </c>
      <c r="R36" s="18">
        <f t="shared" si="1"/>
        <v>3.4614433471301859E-2</v>
      </c>
      <c r="S36" s="17"/>
      <c r="T36" s="13"/>
      <c r="U36" s="11"/>
      <c r="V36" s="2"/>
      <c r="W36" s="2"/>
      <c r="X36" s="2"/>
      <c r="Y36" s="2"/>
      <c r="Z36" s="2"/>
    </row>
    <row r="37" spans="1:26" s="27" customFormat="1" ht="15" customHeight="1" x14ac:dyDescent="0.2">
      <c r="A37" s="31">
        <v>1940</v>
      </c>
      <c r="B37" s="303">
        <f>'TC2'!G37</f>
        <v>0.54904024502737292</v>
      </c>
      <c r="C37" s="415"/>
      <c r="D37" s="415"/>
      <c r="E37" s="300">
        <f>'TC2'!S37</f>
        <v>0.45095975497262708</v>
      </c>
      <c r="F37" s="26">
        <f>TC2b!C37</f>
        <v>0.32875462742082157</v>
      </c>
      <c r="G37" s="26">
        <f>TC2b!G37</f>
        <v>0.16814846098068825</v>
      </c>
      <c r="H37" s="26">
        <f>TC2b!K37</f>
        <v>0.12178428400007554</v>
      </c>
      <c r="I37" s="26">
        <f>TC2b!O37</f>
        <v>5.117635474773323E-2</v>
      </c>
      <c r="J37" s="26">
        <f>TC2b!S37</f>
        <v>1.2723689822766917E-2</v>
      </c>
      <c r="K37" s="26"/>
      <c r="L37" s="55">
        <f t="shared" si="2"/>
        <v>0.28281129399193883</v>
      </c>
      <c r="M37" s="22">
        <f t="shared" si="3"/>
        <v>0.12220512755180551</v>
      </c>
      <c r="N37" s="22">
        <f t="shared" si="3"/>
        <v>0.16060616644013331</v>
      </c>
      <c r="O37" s="22">
        <f t="shared" si="0"/>
        <v>0.11697210623295502</v>
      </c>
      <c r="P37" s="22">
        <f t="shared" si="1"/>
        <v>4.6364176980612709E-2</v>
      </c>
      <c r="Q37" s="22">
        <f t="shared" si="1"/>
        <v>7.0607929252342314E-2</v>
      </c>
      <c r="R37" s="22">
        <f t="shared" si="1"/>
        <v>3.8452664924966309E-2</v>
      </c>
      <c r="S37" s="21"/>
      <c r="T37" s="13"/>
      <c r="U37" s="11"/>
      <c r="V37" s="2"/>
      <c r="W37" s="2"/>
      <c r="X37" s="2"/>
      <c r="Y37" s="2"/>
      <c r="Z37" s="2"/>
    </row>
    <row r="38" spans="1:26" s="27" customFormat="1" ht="15" customHeight="1" x14ac:dyDescent="0.2">
      <c r="A38" s="30">
        <v>1941</v>
      </c>
      <c r="B38" s="301">
        <f>'TC2'!G38</f>
        <v>0.58779687803224068</v>
      </c>
      <c r="C38" s="415"/>
      <c r="D38" s="415"/>
      <c r="E38" s="298">
        <f>'TC2'!S38</f>
        <v>0.41220312196775927</v>
      </c>
      <c r="F38" s="25">
        <f>TC2b!C38</f>
        <v>0.30302460667840891</v>
      </c>
      <c r="G38" s="25">
        <f>TC2b!G38</f>
        <v>0.16007540938470188</v>
      </c>
      <c r="H38" s="25">
        <f>TC2b!K38</f>
        <v>0.11583610449414898</v>
      </c>
      <c r="I38" s="25">
        <f>TC2b!O38</f>
        <v>4.8181691481984375E-2</v>
      </c>
      <c r="J38" s="25">
        <f>TC2b!S38</f>
        <v>1.0890799405726244E-2</v>
      </c>
      <c r="K38" s="25"/>
      <c r="L38" s="53">
        <f t="shared" si="2"/>
        <v>0.25212771258305738</v>
      </c>
      <c r="M38" s="13">
        <f t="shared" si="3"/>
        <v>0.10917851528935035</v>
      </c>
      <c r="N38" s="13">
        <f t="shared" si="3"/>
        <v>0.14294919729370703</v>
      </c>
      <c r="O38" s="13">
        <f t="shared" si="0"/>
        <v>0.11189371790271752</v>
      </c>
      <c r="P38" s="13">
        <f t="shared" si="1"/>
        <v>4.4239304890552902E-2</v>
      </c>
      <c r="Q38" s="13">
        <f t="shared" si="1"/>
        <v>6.7654413012164599E-2</v>
      </c>
      <c r="R38" s="13">
        <f t="shared" si="1"/>
        <v>3.7290892076258131E-2</v>
      </c>
      <c r="S38" s="12"/>
      <c r="T38" s="13"/>
      <c r="U38" s="11"/>
      <c r="V38" s="2"/>
      <c r="W38" s="2"/>
      <c r="X38" s="2"/>
      <c r="Y38" s="2"/>
      <c r="Z38" s="2"/>
    </row>
    <row r="39" spans="1:26" s="27" customFormat="1" ht="15" customHeight="1" x14ac:dyDescent="0.2">
      <c r="A39" s="30">
        <v>1942</v>
      </c>
      <c r="B39" s="301">
        <f>'TC2'!G39</f>
        <v>0.65042649860076795</v>
      </c>
      <c r="C39" s="415"/>
      <c r="D39" s="415"/>
      <c r="E39" s="298">
        <f>'TC2'!S39</f>
        <v>0.34957350139923199</v>
      </c>
      <c r="F39" s="25">
        <f>TC2b!C39</f>
        <v>0.26238189645344212</v>
      </c>
      <c r="G39" s="25">
        <f>TC2b!G39</f>
        <v>0.14244501280676972</v>
      </c>
      <c r="H39" s="25">
        <f>TC2b!K39</f>
        <v>0.10501103562379019</v>
      </c>
      <c r="I39" s="25">
        <f>TC2b!O39</f>
        <v>4.5824592860752821E-2</v>
      </c>
      <c r="J39" s="25">
        <f>TC2b!S39</f>
        <v>1.1681825487014548E-2</v>
      </c>
      <c r="K39" s="25"/>
      <c r="L39" s="53">
        <f t="shared" si="2"/>
        <v>0.20712848859246227</v>
      </c>
      <c r="M39" s="13">
        <f t="shared" si="3"/>
        <v>8.7191604945789869E-2</v>
      </c>
      <c r="N39" s="13">
        <f t="shared" si="3"/>
        <v>0.1199368836466724</v>
      </c>
      <c r="O39" s="13">
        <f t="shared" si="0"/>
        <v>9.6620419946016889E-2</v>
      </c>
      <c r="P39" s="13">
        <f t="shared" si="1"/>
        <v>3.7433977182979528E-2</v>
      </c>
      <c r="Q39" s="13">
        <f t="shared" si="1"/>
        <v>5.9186442763037368E-2</v>
      </c>
      <c r="R39" s="13">
        <f t="shared" si="1"/>
        <v>3.4142767373738274E-2</v>
      </c>
      <c r="S39" s="12"/>
      <c r="T39" s="13"/>
      <c r="U39" s="11"/>
      <c r="V39" s="2"/>
      <c r="W39" s="2"/>
      <c r="X39" s="2"/>
      <c r="Y39" s="2"/>
      <c r="Z39" s="2"/>
    </row>
    <row r="40" spans="1:26" s="27" customFormat="1" ht="15" customHeight="1" x14ac:dyDescent="0.2">
      <c r="A40" s="30">
        <v>1943</v>
      </c>
      <c r="B40" s="301">
        <f>'TC2'!G40</f>
        <v>0.6927972214652105</v>
      </c>
      <c r="C40" s="415"/>
      <c r="D40" s="415"/>
      <c r="E40" s="298">
        <f>'TC2'!S40</f>
        <v>0.30720277853478956</v>
      </c>
      <c r="F40" s="25">
        <f>TC2b!C40</f>
        <v>0.23056337140064057</v>
      </c>
      <c r="G40" s="25">
        <f>TC2b!G40</f>
        <v>0.12321063389091172</v>
      </c>
      <c r="H40" s="25">
        <f>TC2b!K40</f>
        <v>8.9393537831207598E-2</v>
      </c>
      <c r="I40" s="25">
        <f>TC2b!O40</f>
        <v>3.7651848850335581E-2</v>
      </c>
      <c r="J40" s="25">
        <f>TC2b!S40</f>
        <v>7.8511980228092929E-3</v>
      </c>
      <c r="K40" s="25"/>
      <c r="L40" s="53">
        <f t="shared" si="2"/>
        <v>0.18399214464387784</v>
      </c>
      <c r="M40" s="13">
        <f t="shared" si="3"/>
        <v>7.663940713414899E-2</v>
      </c>
      <c r="N40" s="13">
        <f t="shared" si="3"/>
        <v>0.10735273750972885</v>
      </c>
      <c r="O40" s="13">
        <f t="shared" si="0"/>
        <v>8.5558785040576138E-2</v>
      </c>
      <c r="P40" s="13">
        <f t="shared" si="1"/>
        <v>3.3817096059704121E-2</v>
      </c>
      <c r="Q40" s="13">
        <f t="shared" si="1"/>
        <v>5.1741688980872017E-2</v>
      </c>
      <c r="R40" s="13">
        <f t="shared" si="1"/>
        <v>2.9800650827526289E-2</v>
      </c>
      <c r="S40" s="12"/>
      <c r="T40" s="13"/>
      <c r="U40" s="11"/>
      <c r="V40" s="2"/>
      <c r="W40" s="2"/>
      <c r="X40" s="2"/>
      <c r="Y40" s="2"/>
      <c r="Z40" s="2"/>
    </row>
    <row r="41" spans="1:26" s="27" customFormat="1" ht="15" customHeight="1" x14ac:dyDescent="0.2">
      <c r="A41" s="30">
        <v>1944</v>
      </c>
      <c r="B41" s="301">
        <f>'TC2'!G41</f>
        <v>0.70303007121037497</v>
      </c>
      <c r="C41" s="415"/>
      <c r="D41" s="415"/>
      <c r="E41" s="298">
        <f>'TC2'!S41</f>
        <v>0.29696992878962508</v>
      </c>
      <c r="F41" s="25">
        <f>TC2b!C41</f>
        <v>0.21108369474199803</v>
      </c>
      <c r="G41" s="25">
        <f>TC2b!G41</f>
        <v>0.10487828031261888</v>
      </c>
      <c r="H41" s="25">
        <f>TC2b!K41</f>
        <v>7.4684589512415078E-2</v>
      </c>
      <c r="I41" s="25">
        <f>TC2b!O41</f>
        <v>3.0543011193711032E-2</v>
      </c>
      <c r="J41" s="25">
        <f>TC2b!S41</f>
        <v>7.6628737803306765E-3</v>
      </c>
      <c r="K41" s="25"/>
      <c r="L41" s="53">
        <f t="shared" si="2"/>
        <v>0.19209164847700622</v>
      </c>
      <c r="M41" s="13">
        <f t="shared" si="3"/>
        <v>8.5886234047627047E-2</v>
      </c>
      <c r="N41" s="13">
        <f t="shared" si="3"/>
        <v>0.10620541442937916</v>
      </c>
      <c r="O41" s="13">
        <f t="shared" si="0"/>
        <v>7.4335269118907851E-2</v>
      </c>
      <c r="P41" s="13">
        <f t="shared" si="1"/>
        <v>3.0193690800203801E-2</v>
      </c>
      <c r="Q41" s="13">
        <f t="shared" si="1"/>
        <v>4.414157831870405E-2</v>
      </c>
      <c r="R41" s="13">
        <f t="shared" si="1"/>
        <v>2.2880137413380356E-2</v>
      </c>
      <c r="S41" s="12"/>
      <c r="T41" s="13"/>
      <c r="U41" s="11"/>
      <c r="V41" s="2"/>
      <c r="W41" s="2"/>
      <c r="X41" s="2"/>
      <c r="Y41" s="2"/>
      <c r="Z41" s="2"/>
    </row>
    <row r="42" spans="1:26" s="27" customFormat="1" ht="15" customHeight="1" x14ac:dyDescent="0.2">
      <c r="A42" s="30">
        <v>1945</v>
      </c>
      <c r="B42" s="301">
        <f>'TC2'!G42</f>
        <v>0.70777448017882882</v>
      </c>
      <c r="C42" s="415"/>
      <c r="D42" s="415"/>
      <c r="E42" s="298">
        <f>'TC2'!S42</f>
        <v>0.29222551982117112</v>
      </c>
      <c r="F42" s="25">
        <f>TC2b!C42</f>
        <v>0.20609628881862418</v>
      </c>
      <c r="G42" s="25">
        <f>TC2b!G42</f>
        <v>9.6229419708272562E-2</v>
      </c>
      <c r="H42" s="25">
        <f>TC2b!K42</f>
        <v>6.5872614899319726E-2</v>
      </c>
      <c r="I42" s="25">
        <f>TC2b!O42</f>
        <v>2.4422358626304406E-2</v>
      </c>
      <c r="J42" s="25">
        <f>TC2b!S42</f>
        <v>4.5147100537043031E-3</v>
      </c>
      <c r="K42" s="25"/>
      <c r="L42" s="53">
        <f t="shared" si="2"/>
        <v>0.19599610011289856</v>
      </c>
      <c r="M42" s="13">
        <f t="shared" si="3"/>
        <v>8.6129231002546935E-2</v>
      </c>
      <c r="N42" s="13">
        <f t="shared" si="3"/>
        <v>0.10986686911035162</v>
      </c>
      <c r="O42" s="13">
        <f t="shared" si="0"/>
        <v>7.180706108196816E-2</v>
      </c>
      <c r="P42" s="13">
        <f t="shared" ref="P42:S73" si="4">G42-H42</f>
        <v>3.0356804808952836E-2</v>
      </c>
      <c r="Q42" s="13">
        <f t="shared" si="4"/>
        <v>4.1450256273015323E-2</v>
      </c>
      <c r="R42" s="13">
        <f t="shared" si="4"/>
        <v>1.9907648572600103E-2</v>
      </c>
      <c r="S42" s="12"/>
      <c r="T42" s="13"/>
      <c r="U42" s="11"/>
      <c r="V42" s="2"/>
      <c r="W42" s="2"/>
      <c r="X42" s="2"/>
      <c r="Y42" s="2"/>
      <c r="Z42" s="2"/>
    </row>
    <row r="43" spans="1:26" s="27" customFormat="1" ht="15" customHeight="1" x14ac:dyDescent="0.2">
      <c r="A43" s="30">
        <v>1946</v>
      </c>
      <c r="B43" s="301">
        <f>'TC2'!G43</f>
        <v>0.68353011236113037</v>
      </c>
      <c r="C43" s="415"/>
      <c r="D43" s="416"/>
      <c r="E43" s="298">
        <f>'TC2'!S43</f>
        <v>0.31646988763886968</v>
      </c>
      <c r="F43" s="25">
        <f>TC2b!C43</f>
        <v>0.22710834012427336</v>
      </c>
      <c r="G43" s="25">
        <f>TC2b!G43</f>
        <v>0.10032696122317654</v>
      </c>
      <c r="H43" s="25">
        <f>TC2b!K43</f>
        <v>6.6548540325605546E-2</v>
      </c>
      <c r="I43" s="25">
        <f>TC2b!O43</f>
        <v>2.3142318912321332E-2</v>
      </c>
      <c r="J43" s="25">
        <f>TC2b!S43</f>
        <v>4.4708987658039646E-3</v>
      </c>
      <c r="K43" s="25"/>
      <c r="L43" s="53">
        <f t="shared" si="2"/>
        <v>0.21614292641569316</v>
      </c>
      <c r="M43" s="13">
        <f t="shared" si="3"/>
        <v>8.9361547514596323E-2</v>
      </c>
      <c r="N43" s="13">
        <f t="shared" si="3"/>
        <v>0.12678137890109681</v>
      </c>
      <c r="O43" s="13">
        <f t="shared" si="0"/>
        <v>7.71846423108552E-2</v>
      </c>
      <c r="P43" s="13">
        <f t="shared" si="4"/>
        <v>3.3778420897570993E-2</v>
      </c>
      <c r="Q43" s="13">
        <f t="shared" si="4"/>
        <v>4.3406221413284214E-2</v>
      </c>
      <c r="R43" s="13">
        <f t="shared" si="4"/>
        <v>1.8671420146517369E-2</v>
      </c>
      <c r="S43" s="12"/>
      <c r="T43" s="13"/>
      <c r="U43" s="11"/>
      <c r="V43" s="2"/>
      <c r="W43" s="2"/>
      <c r="X43" s="2"/>
      <c r="Y43" s="2"/>
      <c r="Z43" s="2"/>
    </row>
    <row r="44" spans="1:26" s="27" customFormat="1" ht="15" customHeight="1" x14ac:dyDescent="0.2">
      <c r="A44" s="30">
        <v>1947</v>
      </c>
      <c r="B44" s="301">
        <f>'TC2'!G44</f>
        <v>0.68907403466770245</v>
      </c>
      <c r="C44" s="415"/>
      <c r="D44" s="416"/>
      <c r="E44" s="298">
        <f>'TC2'!S44</f>
        <v>0.31092596533229755</v>
      </c>
      <c r="F44" s="25">
        <f>TC2b!C44</f>
        <v>0.22500976518533736</v>
      </c>
      <c r="G44" s="25">
        <f>TC2b!G44</f>
        <v>0.10249621010276917</v>
      </c>
      <c r="H44" s="25">
        <f>TC2b!K44</f>
        <v>6.9414239323959043E-2</v>
      </c>
      <c r="I44" s="25">
        <f>TC2b!O44</f>
        <v>2.6540722623710069E-2</v>
      </c>
      <c r="J44" s="25">
        <f>TC2b!S44</f>
        <v>6.4942659780173276E-3</v>
      </c>
      <c r="K44" s="25"/>
      <c r="L44" s="53">
        <f t="shared" si="2"/>
        <v>0.20842975522952839</v>
      </c>
      <c r="M44" s="13">
        <f t="shared" si="3"/>
        <v>8.5916200146960192E-2</v>
      </c>
      <c r="N44" s="13">
        <f t="shared" si="3"/>
        <v>0.12251355508256818</v>
      </c>
      <c r="O44" s="13">
        <f t="shared" si="0"/>
        <v>7.59554874790591E-2</v>
      </c>
      <c r="P44" s="13">
        <f t="shared" si="4"/>
        <v>3.308197077881013E-2</v>
      </c>
      <c r="Q44" s="13">
        <f t="shared" si="4"/>
        <v>4.287351670024897E-2</v>
      </c>
      <c r="R44" s="13">
        <f t="shared" si="4"/>
        <v>2.004645664569274E-2</v>
      </c>
      <c r="S44" s="12"/>
      <c r="T44" s="13"/>
      <c r="U44" s="11"/>
      <c r="V44" s="2"/>
      <c r="W44" s="2"/>
      <c r="X44" s="2"/>
      <c r="Y44" s="2"/>
      <c r="Z44" s="2"/>
    </row>
    <row r="45" spans="1:26" s="27" customFormat="1" ht="15" customHeight="1" x14ac:dyDescent="0.2">
      <c r="A45" s="30">
        <v>1948</v>
      </c>
      <c r="B45" s="301">
        <f>'TC2'!G45</f>
        <v>0.6677822578903323</v>
      </c>
      <c r="C45" s="415"/>
      <c r="D45" s="416"/>
      <c r="E45" s="298">
        <f>'TC2'!S45</f>
        <v>0.33221774210966776</v>
      </c>
      <c r="F45" s="25">
        <f>TC2b!C45</f>
        <v>0.24329584758074646</v>
      </c>
      <c r="G45" s="25">
        <f>TC2b!G45</f>
        <v>0.11691875411922482</v>
      </c>
      <c r="H45" s="25">
        <f>TC2b!K45</f>
        <v>8.1715915128501654E-2</v>
      </c>
      <c r="I45" s="25">
        <f>TC2b!O45</f>
        <v>3.2804272158194148E-2</v>
      </c>
      <c r="J45" s="25">
        <f>TC2b!S45</f>
        <v>8.2091856302777804E-3</v>
      </c>
      <c r="K45" s="25"/>
      <c r="L45" s="53">
        <f t="shared" si="2"/>
        <v>0.21529898799044295</v>
      </c>
      <c r="M45" s="13">
        <f t="shared" si="3"/>
        <v>8.8921894528921297E-2</v>
      </c>
      <c r="N45" s="13">
        <f t="shared" si="3"/>
        <v>0.12637709346152165</v>
      </c>
      <c r="O45" s="13">
        <f t="shared" si="0"/>
        <v>8.4114481961030677E-2</v>
      </c>
      <c r="P45" s="13">
        <f t="shared" si="4"/>
        <v>3.520283899072317E-2</v>
      </c>
      <c r="Q45" s="13">
        <f t="shared" si="4"/>
        <v>4.8911642970307506E-2</v>
      </c>
      <c r="R45" s="13">
        <f t="shared" si="4"/>
        <v>2.4595086527916366E-2</v>
      </c>
      <c r="S45" s="12"/>
      <c r="T45" s="13"/>
      <c r="U45" s="11"/>
      <c r="V45" s="2"/>
      <c r="W45" s="2"/>
      <c r="X45" s="2"/>
      <c r="Y45" s="2"/>
      <c r="Z45" s="2"/>
    </row>
    <row r="46" spans="1:26" s="27" customFormat="1" ht="15" customHeight="1" x14ac:dyDescent="0.2">
      <c r="A46" s="29">
        <v>1949</v>
      </c>
      <c r="B46" s="302">
        <f>'TC2'!G46</f>
        <v>0.66726314669340403</v>
      </c>
      <c r="C46" s="413"/>
      <c r="D46" s="414"/>
      <c r="E46" s="299">
        <f>'TC2'!S46</f>
        <v>0.33273685330659597</v>
      </c>
      <c r="F46" s="28">
        <f>TC2b!C46</f>
        <v>0.24108876345357799</v>
      </c>
      <c r="G46" s="28">
        <f>TC2b!G46</f>
        <v>0.11644306051941838</v>
      </c>
      <c r="H46" s="28">
        <f>TC2b!K46</f>
        <v>8.2229669494752133E-2</v>
      </c>
      <c r="I46" s="28">
        <f>TC2b!O46</f>
        <v>3.421003330900009E-2</v>
      </c>
      <c r="J46" s="28">
        <f>TC2b!S46</f>
        <v>9.1929640318130293E-3</v>
      </c>
      <c r="K46" s="28"/>
      <c r="L46" s="54">
        <f t="shared" si="2"/>
        <v>0.21629379278717759</v>
      </c>
      <c r="M46" s="18">
        <f t="shared" si="3"/>
        <v>9.1648089853017978E-2</v>
      </c>
      <c r="N46" s="18">
        <f t="shared" si="3"/>
        <v>0.12464570293415961</v>
      </c>
      <c r="O46" s="18">
        <f t="shared" si="0"/>
        <v>8.2233027210418294E-2</v>
      </c>
      <c r="P46" s="18">
        <f t="shared" si="4"/>
        <v>3.4213391024666251E-2</v>
      </c>
      <c r="Q46" s="18">
        <f t="shared" si="4"/>
        <v>4.8019636185752043E-2</v>
      </c>
      <c r="R46" s="18">
        <f t="shared" si="4"/>
        <v>2.5017069277187061E-2</v>
      </c>
      <c r="S46" s="17"/>
      <c r="T46" s="13"/>
      <c r="U46" s="11"/>
      <c r="V46" s="2"/>
      <c r="W46" s="2"/>
      <c r="X46" s="2"/>
      <c r="Y46" s="2"/>
      <c r="Z46" s="2"/>
    </row>
    <row r="47" spans="1:26" s="27" customFormat="1" ht="15" customHeight="1" x14ac:dyDescent="0.2">
      <c r="A47" s="31">
        <v>1950</v>
      </c>
      <c r="B47" s="303">
        <f>'TC2'!G47</f>
        <v>0.67171666670861696</v>
      </c>
      <c r="C47" s="415"/>
      <c r="D47" s="415"/>
      <c r="E47" s="300">
        <f>'TC2'!S47</f>
        <v>0.32828333329138304</v>
      </c>
      <c r="F47" s="26">
        <f>TC2b!C47</f>
        <v>0.23627233730943656</v>
      </c>
      <c r="G47" s="26">
        <f>TC2b!G47</f>
        <v>0.11299426481291824</v>
      </c>
      <c r="H47" s="26">
        <f>TC2b!K47</f>
        <v>7.901547709380255E-2</v>
      </c>
      <c r="I47" s="26">
        <f>TC2b!O47</f>
        <v>3.1997149575971148E-2</v>
      </c>
      <c r="J47" s="26">
        <f>TC2b!S47</f>
        <v>5.1889912796625045E-3</v>
      </c>
      <c r="K47" s="26"/>
      <c r="L47" s="55">
        <f t="shared" si="2"/>
        <v>0.2152890684784648</v>
      </c>
      <c r="M47" s="22">
        <f t="shared" si="3"/>
        <v>9.2010995981946481E-2</v>
      </c>
      <c r="N47" s="22">
        <f t="shared" si="3"/>
        <v>0.12327807249651832</v>
      </c>
      <c r="O47" s="22">
        <f t="shared" si="0"/>
        <v>8.0997115236947095E-2</v>
      </c>
      <c r="P47" s="22">
        <f t="shared" si="4"/>
        <v>3.3978787719115694E-2</v>
      </c>
      <c r="Q47" s="22">
        <f t="shared" si="4"/>
        <v>4.7018327517831401E-2</v>
      </c>
      <c r="R47" s="22">
        <f t="shared" si="4"/>
        <v>2.6808158296308643E-2</v>
      </c>
      <c r="S47" s="21"/>
      <c r="T47" s="13"/>
      <c r="U47" s="11"/>
      <c r="V47" s="2"/>
      <c r="W47" s="2"/>
      <c r="X47" s="2"/>
      <c r="Y47" s="2"/>
      <c r="Z47" s="2"/>
    </row>
    <row r="48" spans="1:26" s="27" customFormat="1" ht="15" customHeight="1" x14ac:dyDescent="0.2">
      <c r="A48" s="30">
        <v>1951</v>
      </c>
      <c r="B48" s="301">
        <f>'TC2'!G48</f>
        <v>0.68839570585174059</v>
      </c>
      <c r="C48" s="415"/>
      <c r="D48" s="415"/>
      <c r="E48" s="298">
        <f>'TC2'!S48</f>
        <v>0.31160429414825941</v>
      </c>
      <c r="F48" s="25">
        <f>TC2b!C48</f>
        <v>0.22351031269577065</v>
      </c>
      <c r="G48" s="25">
        <f>TC2b!G48</f>
        <v>0.10626544350583665</v>
      </c>
      <c r="H48" s="25">
        <f>TC2b!K48</f>
        <v>7.3652820873049502E-2</v>
      </c>
      <c r="I48" s="25">
        <f>TC2b!O48</f>
        <v>2.8792738290996163E-2</v>
      </c>
      <c r="J48" s="25">
        <f>TC2b!S48</f>
        <v>7.2279652612480053E-3</v>
      </c>
      <c r="K48" s="25"/>
      <c r="L48" s="53">
        <f t="shared" si="2"/>
        <v>0.20533885064242274</v>
      </c>
      <c r="M48" s="13">
        <f t="shared" si="3"/>
        <v>8.8093981452488757E-2</v>
      </c>
      <c r="N48" s="13">
        <f t="shared" si="3"/>
        <v>0.117244869189934</v>
      </c>
      <c r="O48" s="13">
        <f t="shared" si="0"/>
        <v>7.7472705214840482E-2</v>
      </c>
      <c r="P48" s="13">
        <f t="shared" si="4"/>
        <v>3.261262263278715E-2</v>
      </c>
      <c r="Q48" s="13">
        <f t="shared" si="4"/>
        <v>4.4860082582053339E-2</v>
      </c>
      <c r="R48" s="13">
        <f t="shared" si="4"/>
        <v>2.1564773029748158E-2</v>
      </c>
      <c r="S48" s="12"/>
      <c r="T48" s="13"/>
      <c r="U48" s="11"/>
      <c r="V48" s="2"/>
      <c r="W48" s="2"/>
      <c r="X48" s="2"/>
      <c r="Y48" s="2"/>
      <c r="Z48" s="2"/>
    </row>
    <row r="49" spans="1:26" s="27" customFormat="1" ht="15" customHeight="1" x14ac:dyDescent="0.2">
      <c r="A49" s="30">
        <v>1952</v>
      </c>
      <c r="B49" s="301">
        <f>'TC2'!G49</f>
        <v>0.6942298316483857</v>
      </c>
      <c r="C49" s="415"/>
      <c r="D49" s="415"/>
      <c r="E49" s="298">
        <f>'TC2'!S49</f>
        <v>0.30577016835161425</v>
      </c>
      <c r="F49" s="25">
        <f>TC2b!C49</f>
        <v>0.21843316108018784</v>
      </c>
      <c r="G49" s="25">
        <f>TC2b!G49</f>
        <v>0.10311119155141543</v>
      </c>
      <c r="H49" s="25">
        <f>TC2b!K49</f>
        <v>7.1970249240380299E-2</v>
      </c>
      <c r="I49" s="25">
        <f>TC2b!O49</f>
        <v>2.9836197193672406E-2</v>
      </c>
      <c r="J49" s="25">
        <f>TC2b!S49</f>
        <v>7.407642753759461E-3</v>
      </c>
      <c r="K49" s="25"/>
      <c r="L49" s="53">
        <f t="shared" si="2"/>
        <v>0.20265897680019881</v>
      </c>
      <c r="M49" s="13">
        <f t="shared" si="3"/>
        <v>8.7337007271426403E-2</v>
      </c>
      <c r="N49" s="13">
        <f t="shared" si="3"/>
        <v>0.11532196952877241</v>
      </c>
      <c r="O49" s="13">
        <f t="shared" si="0"/>
        <v>7.3274994357743026E-2</v>
      </c>
      <c r="P49" s="13">
        <f t="shared" si="4"/>
        <v>3.1140942311035133E-2</v>
      </c>
      <c r="Q49" s="13">
        <f t="shared" si="4"/>
        <v>4.2134052046707893E-2</v>
      </c>
      <c r="R49" s="13">
        <f t="shared" si="4"/>
        <v>2.2428554439912946E-2</v>
      </c>
      <c r="S49" s="12"/>
      <c r="T49" s="13"/>
      <c r="U49" s="11"/>
      <c r="V49" s="2"/>
      <c r="W49" s="2"/>
      <c r="X49" s="2"/>
      <c r="Y49" s="2"/>
      <c r="Z49" s="2"/>
    </row>
    <row r="50" spans="1:26" s="27" customFormat="1" ht="15" customHeight="1" x14ac:dyDescent="0.2">
      <c r="A50" s="30">
        <v>1953</v>
      </c>
      <c r="B50" s="301">
        <f>'TC2'!G50</f>
        <v>0.70210864120993266</v>
      </c>
      <c r="C50" s="415"/>
      <c r="D50" s="415"/>
      <c r="E50" s="298">
        <f>'TC2'!S50</f>
        <v>0.29789135879006734</v>
      </c>
      <c r="F50" s="25">
        <f>TC2b!C50</f>
        <v>0.2094469342029632</v>
      </c>
      <c r="G50" s="25">
        <f>TC2b!G50</f>
        <v>9.671989139071982E-2</v>
      </c>
      <c r="H50" s="25">
        <f>TC2b!K50</f>
        <v>6.7468129938148449E-2</v>
      </c>
      <c r="I50" s="25">
        <f>TC2b!O50</f>
        <v>2.6452199369562113E-2</v>
      </c>
      <c r="J50" s="25">
        <f>TC2b!S50</f>
        <v>7.0720118478654571E-3</v>
      </c>
      <c r="K50" s="25"/>
      <c r="L50" s="53">
        <f t="shared" si="2"/>
        <v>0.20117146739934752</v>
      </c>
      <c r="M50" s="13">
        <f t="shared" si="3"/>
        <v>8.8444424587104137E-2</v>
      </c>
      <c r="N50" s="13">
        <f t="shared" si="3"/>
        <v>0.11272704281224338</v>
      </c>
      <c r="O50" s="13">
        <f t="shared" si="0"/>
        <v>7.0267692021157707E-2</v>
      </c>
      <c r="P50" s="13">
        <f t="shared" si="4"/>
        <v>2.925176145257137E-2</v>
      </c>
      <c r="Q50" s="13">
        <f t="shared" si="4"/>
        <v>4.1015930568586337E-2</v>
      </c>
      <c r="R50" s="13">
        <f t="shared" si="4"/>
        <v>1.9380187521696655E-2</v>
      </c>
      <c r="S50" s="12"/>
      <c r="T50" s="13"/>
      <c r="U50" s="11"/>
      <c r="V50" s="2"/>
      <c r="W50" s="2"/>
      <c r="X50" s="2"/>
      <c r="Y50" s="2"/>
      <c r="Z50" s="2"/>
    </row>
    <row r="51" spans="1:26" s="27" customFormat="1" ht="15" customHeight="1" x14ac:dyDescent="0.2">
      <c r="A51" s="30">
        <v>1954</v>
      </c>
      <c r="B51" s="301">
        <f>'TC2'!G51</f>
        <v>0.69452424700822291</v>
      </c>
      <c r="C51" s="415"/>
      <c r="D51" s="415"/>
      <c r="E51" s="298">
        <f>'TC2'!S51</f>
        <v>0.30547575299177715</v>
      </c>
      <c r="F51" s="25">
        <f>TC2b!C51</f>
        <v>0.21534247708126297</v>
      </c>
      <c r="G51" s="25">
        <f>TC2b!G51</f>
        <v>9.904011065273538E-2</v>
      </c>
      <c r="H51" s="25">
        <f>TC2b!K51</f>
        <v>6.8267189053928076E-2</v>
      </c>
      <c r="I51" s="25">
        <f>TC2b!O51</f>
        <v>2.6620135087345707E-2</v>
      </c>
      <c r="J51" s="25">
        <f>TC2b!S51</f>
        <v>6.894223183479333E-3</v>
      </c>
      <c r="K51" s="25"/>
      <c r="L51" s="53">
        <f t="shared" si="2"/>
        <v>0.20643564233904177</v>
      </c>
      <c r="M51" s="13">
        <f t="shared" si="3"/>
        <v>9.0133275910514177E-2</v>
      </c>
      <c r="N51" s="13">
        <f t="shared" si="3"/>
        <v>0.11630236642852759</v>
      </c>
      <c r="O51" s="13">
        <f t="shared" si="0"/>
        <v>7.2419975565389677E-2</v>
      </c>
      <c r="P51" s="13">
        <f t="shared" si="4"/>
        <v>3.0772921598807304E-2</v>
      </c>
      <c r="Q51" s="13">
        <f t="shared" si="4"/>
        <v>4.1647053966582373E-2</v>
      </c>
      <c r="R51" s="13">
        <f t="shared" si="4"/>
        <v>1.9725911903866373E-2</v>
      </c>
      <c r="S51" s="12"/>
      <c r="T51" s="13"/>
      <c r="U51" s="11"/>
      <c r="V51" s="2"/>
      <c r="W51" s="2"/>
      <c r="X51" s="2"/>
      <c r="Y51" s="2"/>
      <c r="Z51" s="2"/>
    </row>
    <row r="52" spans="1:26" s="27" customFormat="1" ht="15" customHeight="1" x14ac:dyDescent="0.2">
      <c r="A52" s="30">
        <v>1955</v>
      </c>
      <c r="B52" s="301">
        <f>'TC2'!G52</f>
        <v>0.68988864428527275</v>
      </c>
      <c r="C52" s="415"/>
      <c r="D52" s="415"/>
      <c r="E52" s="298">
        <f>'TC2'!S52</f>
        <v>0.31011135571472725</v>
      </c>
      <c r="F52" s="25">
        <f>TC2b!C52</f>
        <v>0.22109295796446807</v>
      </c>
      <c r="G52" s="25">
        <f>TC2b!G52</f>
        <v>0.10326827998309104</v>
      </c>
      <c r="H52" s="25">
        <f>TC2b!K52</f>
        <v>7.1586843767805053E-2</v>
      </c>
      <c r="I52" s="25">
        <f>TC2b!O52</f>
        <v>2.915430009039879E-2</v>
      </c>
      <c r="J52" s="25">
        <f>TC2b!S52</f>
        <v>8.531332799485869E-3</v>
      </c>
      <c r="K52" s="25"/>
      <c r="L52" s="53">
        <f t="shared" si="2"/>
        <v>0.20684307573163621</v>
      </c>
      <c r="M52" s="13">
        <f t="shared" si="3"/>
        <v>8.9018397750259187E-2</v>
      </c>
      <c r="N52" s="13">
        <f t="shared" si="3"/>
        <v>0.11782467798137702</v>
      </c>
      <c r="O52" s="13">
        <f t="shared" si="0"/>
        <v>7.411397989269225E-2</v>
      </c>
      <c r="P52" s="13">
        <f t="shared" si="4"/>
        <v>3.1681436215285991E-2</v>
      </c>
      <c r="Q52" s="13">
        <f t="shared" si="4"/>
        <v>4.2432543677406259E-2</v>
      </c>
      <c r="R52" s="13">
        <f t="shared" si="4"/>
        <v>2.0622967290912921E-2</v>
      </c>
      <c r="S52" s="12"/>
      <c r="T52" s="13"/>
      <c r="U52" s="11"/>
      <c r="V52" s="2"/>
      <c r="W52" s="2"/>
      <c r="X52" s="2"/>
      <c r="Y52" s="2"/>
      <c r="Z52" s="2"/>
    </row>
    <row r="53" spans="1:26" s="27" customFormat="1" ht="15" customHeight="1" x14ac:dyDescent="0.2">
      <c r="A53" s="30">
        <v>1956</v>
      </c>
      <c r="B53" s="301">
        <f>'TC2'!G53</f>
        <v>0.69718108949101865</v>
      </c>
      <c r="C53" s="415"/>
      <c r="D53" s="416"/>
      <c r="E53" s="298">
        <f>'TC2'!S53</f>
        <v>0.3028189105089813</v>
      </c>
      <c r="F53" s="25">
        <f>TC2b!C53</f>
        <v>0.21351917067482251</v>
      </c>
      <c r="G53" s="25">
        <f>TC2b!G53</f>
        <v>9.6356981356228971E-2</v>
      </c>
      <c r="H53" s="25">
        <f>TC2b!K53</f>
        <v>6.541693239703833E-2</v>
      </c>
      <c r="I53" s="25">
        <f>TC2b!O53</f>
        <v>2.6571612387316593E-2</v>
      </c>
      <c r="J53" s="25">
        <f>TC2b!S53</f>
        <v>7.2994248069157674E-3</v>
      </c>
      <c r="K53" s="25"/>
      <c r="L53" s="53">
        <f t="shared" si="2"/>
        <v>0.20646192915275233</v>
      </c>
      <c r="M53" s="13">
        <f t="shared" si="3"/>
        <v>8.9299739834158787E-2</v>
      </c>
      <c r="N53" s="13">
        <f t="shared" si="3"/>
        <v>0.11716218931859354</v>
      </c>
      <c r="O53" s="13">
        <f t="shared" si="0"/>
        <v>6.9785368968912381E-2</v>
      </c>
      <c r="P53" s="13">
        <f t="shared" si="4"/>
        <v>3.0940048959190641E-2</v>
      </c>
      <c r="Q53" s="13">
        <f t="shared" si="4"/>
        <v>3.884532000972174E-2</v>
      </c>
      <c r="R53" s="13">
        <f t="shared" si="4"/>
        <v>1.9272187580400828E-2</v>
      </c>
      <c r="S53" s="12"/>
      <c r="T53" s="13"/>
      <c r="U53" s="11"/>
      <c r="V53" s="2"/>
      <c r="W53" s="2"/>
      <c r="X53" s="2"/>
      <c r="Y53" s="2"/>
      <c r="Z53" s="2"/>
    </row>
    <row r="54" spans="1:26" s="27" customFormat="1" ht="15" customHeight="1" x14ac:dyDescent="0.2">
      <c r="A54" s="30">
        <v>1957</v>
      </c>
      <c r="B54" s="301">
        <f>'TC2'!G54</f>
        <v>0.69630404159314341</v>
      </c>
      <c r="C54" s="415"/>
      <c r="D54" s="416"/>
      <c r="E54" s="298">
        <f>'TC2'!S54</f>
        <v>0.30369595840685665</v>
      </c>
      <c r="F54" s="25">
        <f>TC2b!C54</f>
        <v>0.21375249212928313</v>
      </c>
      <c r="G54" s="25">
        <f>TC2b!G54</f>
        <v>9.636723035337677E-2</v>
      </c>
      <c r="H54" s="25">
        <f>TC2b!K54</f>
        <v>6.5430039037520232E-2</v>
      </c>
      <c r="I54" s="25">
        <f>TC2b!O54</f>
        <v>2.6229999145588847E-2</v>
      </c>
      <c r="J54" s="25">
        <f>TC2b!S54</f>
        <v>6.9042004440745723E-3</v>
      </c>
      <c r="K54" s="25"/>
      <c r="L54" s="53">
        <f t="shared" si="2"/>
        <v>0.20732872805347988</v>
      </c>
      <c r="M54" s="13">
        <f t="shared" si="3"/>
        <v>8.9943466277573519E-2</v>
      </c>
      <c r="N54" s="13">
        <f t="shared" si="3"/>
        <v>0.11738526177590636</v>
      </c>
      <c r="O54" s="13">
        <f t="shared" si="0"/>
        <v>7.013723120778792E-2</v>
      </c>
      <c r="P54" s="13">
        <f t="shared" si="4"/>
        <v>3.0937191315856538E-2</v>
      </c>
      <c r="Q54" s="13">
        <f t="shared" si="4"/>
        <v>3.9200039891931382E-2</v>
      </c>
      <c r="R54" s="13">
        <f t="shared" si="4"/>
        <v>1.9325798701514275E-2</v>
      </c>
      <c r="S54" s="12"/>
      <c r="T54" s="13"/>
      <c r="U54" s="11"/>
      <c r="V54" s="2"/>
      <c r="W54" s="2"/>
      <c r="X54" s="2"/>
      <c r="Y54" s="2"/>
      <c r="Z54" s="2"/>
    </row>
    <row r="55" spans="1:26" s="27" customFormat="1" ht="15" customHeight="1" x14ac:dyDescent="0.2">
      <c r="A55" s="30">
        <v>1958</v>
      </c>
      <c r="B55" s="301">
        <f>'TC2'!G55</f>
        <v>0.69337829486280789</v>
      </c>
      <c r="C55" s="415"/>
      <c r="D55" s="416"/>
      <c r="E55" s="298">
        <f>'TC2'!S55</f>
        <v>0.30662170513719211</v>
      </c>
      <c r="F55" s="25">
        <f>TC2b!C55</f>
        <v>0.21257376276998272</v>
      </c>
      <c r="G55" s="25">
        <f>TC2b!G55</f>
        <v>9.1560478495454622E-2</v>
      </c>
      <c r="H55" s="25">
        <f>TC2b!K55</f>
        <v>6.0829955079604793E-2</v>
      </c>
      <c r="I55" s="25">
        <f>TC2b!O55</f>
        <v>2.3355739158919413E-2</v>
      </c>
      <c r="J55" s="25">
        <f>TC2b!S55</f>
        <v>5.9824951800204499E-3</v>
      </c>
      <c r="K55" s="25"/>
      <c r="L55" s="53">
        <f t="shared" si="2"/>
        <v>0.21506122664173749</v>
      </c>
      <c r="M55" s="13">
        <f t="shared" si="3"/>
        <v>9.4047942367209397E-2</v>
      </c>
      <c r="N55" s="13">
        <f t="shared" si="3"/>
        <v>0.12101328427452809</v>
      </c>
      <c r="O55" s="13">
        <f t="shared" si="0"/>
        <v>6.8204739336535203E-2</v>
      </c>
      <c r="P55" s="13">
        <f t="shared" si="4"/>
        <v>3.0730523415849829E-2</v>
      </c>
      <c r="Q55" s="13">
        <f t="shared" si="4"/>
        <v>3.747421592068538E-2</v>
      </c>
      <c r="R55" s="13">
        <f t="shared" si="4"/>
        <v>1.7373243978898962E-2</v>
      </c>
      <c r="S55" s="12"/>
      <c r="T55" s="13"/>
      <c r="U55" s="11"/>
      <c r="V55" s="2"/>
      <c r="W55" s="2"/>
      <c r="X55" s="2"/>
      <c r="Y55" s="2"/>
      <c r="Z55" s="2"/>
    </row>
    <row r="56" spans="1:26" s="27" customFormat="1" ht="15" customHeight="1" x14ac:dyDescent="0.2">
      <c r="A56" s="29">
        <v>1959</v>
      </c>
      <c r="B56" s="302">
        <f>'TC2'!G56</f>
        <v>0.69258706062032349</v>
      </c>
      <c r="C56" s="413"/>
      <c r="D56" s="414"/>
      <c r="E56" s="299">
        <f>'TC2'!S56</f>
        <v>0.30741293937967645</v>
      </c>
      <c r="F56" s="28">
        <f>TC2b!C56</f>
        <v>0.21420796966656067</v>
      </c>
      <c r="G56" s="28">
        <f>TC2b!G56</f>
        <v>9.4878125537943697E-2</v>
      </c>
      <c r="H56" s="28">
        <f>TC2b!K56</f>
        <v>6.4930846229155487E-2</v>
      </c>
      <c r="I56" s="28">
        <f>TC2b!O56</f>
        <v>2.5530722732537366E-2</v>
      </c>
      <c r="J56" s="28">
        <f>TC2b!S56</f>
        <v>6.7673276323417519E-3</v>
      </c>
      <c r="K56" s="28"/>
      <c r="L56" s="54">
        <f t="shared" si="2"/>
        <v>0.21253481384173276</v>
      </c>
      <c r="M56" s="18">
        <f t="shared" si="3"/>
        <v>9.3204969713115787E-2</v>
      </c>
      <c r="N56" s="18">
        <f t="shared" si="3"/>
        <v>0.11932984412861697</v>
      </c>
      <c r="O56" s="18">
        <f t="shared" si="0"/>
        <v>6.9347402805406327E-2</v>
      </c>
      <c r="P56" s="18">
        <f t="shared" si="4"/>
        <v>2.9947279308788211E-2</v>
      </c>
      <c r="Q56" s="18">
        <f t="shared" si="4"/>
        <v>3.9400123496618117E-2</v>
      </c>
      <c r="R56" s="18">
        <f t="shared" si="4"/>
        <v>1.8763395100195614E-2</v>
      </c>
      <c r="S56" s="17"/>
      <c r="T56" s="13"/>
      <c r="U56" s="11"/>
      <c r="V56" s="2"/>
      <c r="W56" s="2"/>
      <c r="X56" s="2"/>
      <c r="Y56" s="2"/>
      <c r="Z56" s="2"/>
    </row>
    <row r="57" spans="1:26" x14ac:dyDescent="0.2">
      <c r="A57" s="24">
        <v>1960</v>
      </c>
      <c r="B57" s="303">
        <f>'TC2'!G57</f>
        <v>0.69660899811139343</v>
      </c>
      <c r="C57" s="415"/>
      <c r="D57" s="415"/>
      <c r="E57" s="300">
        <f>'TC2'!S57</f>
        <v>0.30339100188860663</v>
      </c>
      <c r="F57" s="26">
        <f>TC2b!C57</f>
        <v>0.20859967227638018</v>
      </c>
      <c r="G57" s="26">
        <f>TC2b!G57</f>
        <v>9.0810565716982317E-2</v>
      </c>
      <c r="H57" s="26">
        <f>TC2b!K57</f>
        <v>6.0895499463915134E-2</v>
      </c>
      <c r="I57" s="26">
        <f>TC2b!O57</f>
        <v>2.4628949911867485E-2</v>
      </c>
      <c r="J57" s="26">
        <f>TC2b!S57</f>
        <v>7.2651962727552557E-3</v>
      </c>
      <c r="K57" s="26"/>
      <c r="L57" s="55">
        <f t="shared" si="2"/>
        <v>0.21258043617162431</v>
      </c>
      <c r="M57" s="22">
        <f t="shared" si="3"/>
        <v>9.4791329612226444E-2</v>
      </c>
      <c r="N57" s="22">
        <f t="shared" si="3"/>
        <v>0.11778910655939787</v>
      </c>
      <c r="O57" s="22">
        <f t="shared" si="0"/>
        <v>6.6181615805114835E-2</v>
      </c>
      <c r="P57" s="22">
        <f t="shared" si="4"/>
        <v>2.9915066253067182E-2</v>
      </c>
      <c r="Q57" s="22">
        <f t="shared" si="4"/>
        <v>3.6266549552047653E-2</v>
      </c>
      <c r="R57" s="22">
        <f t="shared" si="4"/>
        <v>1.7363753639112231E-2</v>
      </c>
      <c r="S57" s="21"/>
      <c r="T57" s="13"/>
      <c r="U57" s="11"/>
      <c r="V57" s="2"/>
      <c r="W57" s="2"/>
      <c r="X57" s="2"/>
      <c r="Y57" s="2"/>
      <c r="Z57" s="2"/>
    </row>
    <row r="58" spans="1:26" x14ac:dyDescent="0.2">
      <c r="A58" s="16">
        <v>1961</v>
      </c>
      <c r="B58" s="301">
        <f>'TC2'!G58</f>
        <v>0.69362726507869932</v>
      </c>
      <c r="C58" s="415"/>
      <c r="D58" s="415"/>
      <c r="E58" s="298">
        <f>'TC2'!S58</f>
        <v>0.30637273492130068</v>
      </c>
      <c r="F58" s="25">
        <f>TC2b!C58</f>
        <v>0.210707923558831</v>
      </c>
      <c r="G58" s="25">
        <f>TC2b!G58</f>
        <v>8.8674585783886484E-2</v>
      </c>
      <c r="H58" s="25">
        <f>TC2b!K58</f>
        <v>5.8827548148583847E-2</v>
      </c>
      <c r="I58" s="25">
        <f>TC2b!O58</f>
        <v>2.3893409508407275E-2</v>
      </c>
      <c r="J58" s="25">
        <f>TC2b!S58</f>
        <v>7.1937617728008475E-3</v>
      </c>
      <c r="K58" s="25"/>
      <c r="L58" s="53">
        <f t="shared" si="2"/>
        <v>0.2176981491374142</v>
      </c>
      <c r="M58" s="13">
        <f t="shared" si="3"/>
        <v>9.5664811362469682E-2</v>
      </c>
      <c r="N58" s="13">
        <f t="shared" si="3"/>
        <v>0.12203333777494452</v>
      </c>
      <c r="O58" s="13">
        <f t="shared" si="0"/>
        <v>6.4781176275479205E-2</v>
      </c>
      <c r="P58" s="13">
        <f t="shared" si="4"/>
        <v>2.9847037635302637E-2</v>
      </c>
      <c r="Q58" s="13">
        <f t="shared" si="4"/>
        <v>3.4934138640176568E-2</v>
      </c>
      <c r="R58" s="13">
        <f t="shared" si="4"/>
        <v>1.6699647735606428E-2</v>
      </c>
      <c r="S58" s="12"/>
      <c r="T58" s="13"/>
      <c r="U58" s="11"/>
      <c r="V58" s="2"/>
      <c r="W58" s="2"/>
      <c r="X58" s="2"/>
      <c r="Y58" s="2"/>
      <c r="Z58" s="2"/>
    </row>
    <row r="59" spans="1:26" x14ac:dyDescent="0.2">
      <c r="A59" s="16">
        <v>1962</v>
      </c>
      <c r="B59" s="301">
        <f>'TC2'!G59</f>
        <v>0.68219465017318726</v>
      </c>
      <c r="C59" s="483">
        <f>'TC2'!K59</f>
        <v>0.22015094757080078</v>
      </c>
      <c r="D59" s="484">
        <f>'TC2'!O59</f>
        <v>0.46204370260238647</v>
      </c>
      <c r="E59" s="295">
        <f>'TC2'!S59</f>
        <v>0.31780534982681274</v>
      </c>
      <c r="F59" s="14">
        <f>TC2b!C59</f>
        <v>0.22015754878520966</v>
      </c>
      <c r="G59" s="14">
        <f>TC2b!G59</f>
        <v>9.4892218708992004E-2</v>
      </c>
      <c r="H59" s="14">
        <f>TC2b!K59</f>
        <v>6.4886763691902161E-2</v>
      </c>
      <c r="I59" s="14">
        <f>TC2b!O59</f>
        <v>2.7033029124140739E-2</v>
      </c>
      <c r="J59" s="14">
        <f>TC2b!S59</f>
        <v>8.2825878635048866E-3</v>
      </c>
      <c r="K59" s="14">
        <f t="array" ref="K59:K116">TRANSPOSE('TC4'!B135:BG135)*0.00001/'TC3'!B59:B116</f>
        <v>2.6794094472403439E-3</v>
      </c>
      <c r="L59" s="53">
        <f t="shared" si="2"/>
        <v>0.22291313111782074</v>
      </c>
      <c r="M59" s="13">
        <f t="shared" si="3"/>
        <v>9.7647801041603088E-2</v>
      </c>
      <c r="N59" s="13">
        <f t="shared" si="3"/>
        <v>0.12526533007621765</v>
      </c>
      <c r="O59" s="13">
        <f t="shared" si="0"/>
        <v>6.7859189584851265E-2</v>
      </c>
      <c r="P59" s="13">
        <f t="shared" si="4"/>
        <v>3.0005455017089844E-2</v>
      </c>
      <c r="Q59" s="13">
        <f t="shared" si="4"/>
        <v>3.7853734567761421E-2</v>
      </c>
      <c r="R59" s="13">
        <f t="shared" si="4"/>
        <v>1.8750441260635853E-2</v>
      </c>
      <c r="S59" s="12">
        <f>J59-K59</f>
        <v>5.6031784162645423E-3</v>
      </c>
      <c r="T59" s="13"/>
      <c r="U59" s="11"/>
      <c r="V59" s="2"/>
      <c r="W59" s="2"/>
      <c r="X59" s="2"/>
      <c r="Y59" s="2"/>
      <c r="Z59" s="2"/>
    </row>
    <row r="60" spans="1:26" x14ac:dyDescent="0.2">
      <c r="A60" s="16">
        <v>1963</v>
      </c>
      <c r="B60" s="294">
        <f>'TC2'!G60</f>
        <v>0.67756792902946472</v>
      </c>
      <c r="C60" s="485">
        <f>'TC2'!K60</f>
        <v>0.21514406800270081</v>
      </c>
      <c r="D60" s="486">
        <f>'TC2'!O60</f>
        <v>0.46242386102676392</v>
      </c>
      <c r="E60" s="294">
        <f>'TC2'!S60</f>
        <v>0.32243207097053528</v>
      </c>
      <c r="F60" s="25">
        <f>TC2b!C60</f>
        <v>0.22387703508138657</v>
      </c>
      <c r="G60" s="25">
        <f>TC2b!G60</f>
        <v>9.6660200506448746E-2</v>
      </c>
      <c r="H60" s="25">
        <f>TC2b!K60</f>
        <v>6.6361881792545319E-2</v>
      </c>
      <c r="I60" s="25">
        <f>TC2b!O60</f>
        <v>2.7975595556199551E-2</v>
      </c>
      <c r="J60" s="25">
        <f>TC2b!S60</f>
        <v>8.7937703356146812E-3</v>
      </c>
      <c r="K60" s="25">
        <v>2.9486169392647149E-3</v>
      </c>
      <c r="L60" s="53">
        <f t="shared" si="2"/>
        <v>0.22577187046408653</v>
      </c>
      <c r="M60" s="13">
        <f t="shared" si="3"/>
        <v>9.8555035889148712E-2</v>
      </c>
      <c r="N60" s="13">
        <f t="shared" si="3"/>
        <v>0.12721683457493782</v>
      </c>
      <c r="O60" s="13">
        <f t="shared" si="0"/>
        <v>6.8684604950249195E-2</v>
      </c>
      <c r="P60" s="13">
        <f t="shared" si="4"/>
        <v>3.0298318713903427E-2</v>
      </c>
      <c r="Q60" s="13">
        <f t="shared" si="4"/>
        <v>3.8386286236345768E-2</v>
      </c>
      <c r="R60" s="13">
        <f t="shared" si="4"/>
        <v>1.9181825220584869E-2</v>
      </c>
      <c r="S60" s="12">
        <f t="shared" si="4"/>
        <v>5.8451533963499664E-3</v>
      </c>
      <c r="T60" s="13"/>
      <c r="U60" s="11"/>
      <c r="V60" s="2"/>
      <c r="W60" s="2"/>
      <c r="X60" s="2"/>
      <c r="Y60" s="2"/>
      <c r="Z60" s="2"/>
    </row>
    <row r="61" spans="1:26" x14ac:dyDescent="0.2">
      <c r="A61" s="16">
        <v>1964</v>
      </c>
      <c r="B61" s="301">
        <f>'TC2'!G61</f>
        <v>0.67294120788574219</v>
      </c>
      <c r="C61" s="483">
        <f>'TC2'!K61</f>
        <v>0.21013718843460083</v>
      </c>
      <c r="D61" s="484">
        <f>'TC2'!O61</f>
        <v>0.46280401945114136</v>
      </c>
      <c r="E61" s="295">
        <f>'TC2'!S61</f>
        <v>0.32705879211425781</v>
      </c>
      <c r="F61" s="14">
        <f>TC2b!C61</f>
        <v>0.22759652137756348</v>
      </c>
      <c r="G61" s="14">
        <f>TC2b!G61</f>
        <v>9.8428182303905487E-2</v>
      </c>
      <c r="H61" s="14">
        <f>TC2b!K61</f>
        <v>6.7836999893188477E-2</v>
      </c>
      <c r="I61" s="14">
        <f>TC2b!O61</f>
        <v>2.8918161988258362E-2</v>
      </c>
      <c r="J61" s="14">
        <f>TC2b!S61</f>
        <v>9.3049528077244759E-3</v>
      </c>
      <c r="K61" s="14">
        <v>3.1747290910629912E-3</v>
      </c>
      <c r="L61" s="53">
        <f t="shared" si="2"/>
        <v>0.22863060981035233</v>
      </c>
      <c r="M61" s="13">
        <f t="shared" si="3"/>
        <v>9.9462270736694336E-2</v>
      </c>
      <c r="N61" s="13">
        <f t="shared" si="3"/>
        <v>0.12916833907365799</v>
      </c>
      <c r="O61" s="13">
        <f t="shared" si="0"/>
        <v>6.9510020315647125E-2</v>
      </c>
      <c r="P61" s="13">
        <f t="shared" si="4"/>
        <v>3.059118241071701E-2</v>
      </c>
      <c r="Q61" s="13">
        <f t="shared" si="4"/>
        <v>3.8918837904930115E-2</v>
      </c>
      <c r="R61" s="13">
        <f t="shared" si="4"/>
        <v>1.9613209180533886E-2</v>
      </c>
      <c r="S61" s="12">
        <f t="shared" si="4"/>
        <v>6.1302237166614842E-3</v>
      </c>
      <c r="T61" s="13"/>
      <c r="U61" s="11"/>
      <c r="V61" s="2"/>
      <c r="W61" s="2"/>
      <c r="X61" s="2"/>
      <c r="Y61" s="2"/>
      <c r="Z61" s="2"/>
    </row>
    <row r="62" spans="1:26" x14ac:dyDescent="0.2">
      <c r="A62" s="16">
        <v>1965</v>
      </c>
      <c r="B62" s="294">
        <f>'TC2'!G62</f>
        <v>0.67629233002662659</v>
      </c>
      <c r="C62" s="485">
        <f>'TC2'!K62</f>
        <v>0.21507608890533447</v>
      </c>
      <c r="D62" s="486">
        <f>'TC2'!O62</f>
        <v>0.46121624112129211</v>
      </c>
      <c r="E62" s="294">
        <f>'TC2'!S62</f>
        <v>0.32370766997337341</v>
      </c>
      <c r="F62" s="25">
        <f>TC2b!C62</f>
        <v>0.22523607313632965</v>
      </c>
      <c r="G62" s="25">
        <f>TC2b!G62</f>
        <v>9.7293853759765625E-2</v>
      </c>
      <c r="H62" s="25">
        <f>TC2b!K62</f>
        <v>6.7231070250272751E-2</v>
      </c>
      <c r="I62" s="25">
        <f>TC2b!O62</f>
        <v>2.9064022935926914E-2</v>
      </c>
      <c r="J62" s="25">
        <f>TC2b!S62</f>
        <v>9.4829136505723E-3</v>
      </c>
      <c r="K62" s="25">
        <v>3.2118222882959817E-3</v>
      </c>
      <c r="L62" s="53">
        <f t="shared" si="2"/>
        <v>0.22641381621360779</v>
      </c>
      <c r="M62" s="13">
        <f t="shared" si="3"/>
        <v>9.8471596837043762E-2</v>
      </c>
      <c r="N62" s="13">
        <f t="shared" si="3"/>
        <v>0.12794221937656403</v>
      </c>
      <c r="O62" s="13">
        <f t="shared" si="0"/>
        <v>6.8229830823838711E-2</v>
      </c>
      <c r="P62" s="13">
        <f t="shared" si="4"/>
        <v>3.0062783509492874E-2</v>
      </c>
      <c r="Q62" s="13">
        <f t="shared" si="4"/>
        <v>3.8167047314345837E-2</v>
      </c>
      <c r="R62" s="13">
        <f t="shared" si="4"/>
        <v>1.9581109285354614E-2</v>
      </c>
      <c r="S62" s="12">
        <f t="shared" si="4"/>
        <v>6.2710913622763178E-3</v>
      </c>
      <c r="T62" s="13"/>
      <c r="U62" s="11"/>
      <c r="V62" s="2"/>
      <c r="W62" s="2"/>
      <c r="X62" s="2"/>
      <c r="Y62" s="2"/>
      <c r="Z62" s="2"/>
    </row>
    <row r="63" spans="1:26" x14ac:dyDescent="0.2">
      <c r="A63" s="16">
        <v>1966</v>
      </c>
      <c r="B63" s="301">
        <f>'TC2'!G63</f>
        <v>0.67964345216751099</v>
      </c>
      <c r="C63" s="483">
        <f>'TC2'!K63</f>
        <v>0.22001498937606812</v>
      </c>
      <c r="D63" s="484">
        <f>'TC2'!O63</f>
        <v>0.45962846279144287</v>
      </c>
      <c r="E63" s="295">
        <f>'TC2'!S63</f>
        <v>0.32035654783248901</v>
      </c>
      <c r="F63" s="14">
        <f>TC2b!C63</f>
        <v>0.22287562489509583</v>
      </c>
      <c r="G63" s="14">
        <f>TC2b!G63</f>
        <v>9.6159525215625763E-2</v>
      </c>
      <c r="H63" s="14">
        <f>TC2b!K63</f>
        <v>6.6625140607357025E-2</v>
      </c>
      <c r="I63" s="14">
        <f>TC2b!O63</f>
        <v>2.9209883883595467E-2</v>
      </c>
      <c r="J63" s="14">
        <f>TC2b!S63</f>
        <v>9.6608744934201241E-3</v>
      </c>
      <c r="K63" s="14">
        <v>3.2535796028859811E-3</v>
      </c>
      <c r="L63" s="53">
        <f t="shared" si="2"/>
        <v>0.22419702261686325</v>
      </c>
      <c r="M63" s="13">
        <f t="shared" si="3"/>
        <v>9.7480922937393188E-2</v>
      </c>
      <c r="N63" s="13">
        <f t="shared" si="3"/>
        <v>0.12671609967947006</v>
      </c>
      <c r="O63" s="13">
        <f t="shared" si="0"/>
        <v>6.6949641332030296E-2</v>
      </c>
      <c r="P63" s="13">
        <f t="shared" si="4"/>
        <v>2.9534384608268738E-2</v>
      </c>
      <c r="Q63" s="13">
        <f t="shared" si="4"/>
        <v>3.7415256723761559E-2</v>
      </c>
      <c r="R63" s="13">
        <f t="shared" si="4"/>
        <v>1.9549009390175343E-2</v>
      </c>
      <c r="S63" s="12">
        <f t="shared" si="4"/>
        <v>6.407294890534143E-3</v>
      </c>
      <c r="T63" s="13"/>
      <c r="U63" s="11"/>
      <c r="V63" s="2"/>
      <c r="W63" s="2"/>
      <c r="X63" s="2"/>
      <c r="Y63" s="2"/>
      <c r="Z63" s="2"/>
    </row>
    <row r="64" spans="1:26" x14ac:dyDescent="0.2">
      <c r="A64" s="16">
        <v>1967</v>
      </c>
      <c r="B64" s="301">
        <f>'TC2'!G64</f>
        <v>0.69049811363220215</v>
      </c>
      <c r="C64" s="483">
        <f>'TC2'!K64</f>
        <v>0.23415429890155792</v>
      </c>
      <c r="D64" s="484">
        <f>'TC2'!O64</f>
        <v>0.45634381473064423</v>
      </c>
      <c r="E64" s="295">
        <f>'TC2'!S64</f>
        <v>0.30950188636779785</v>
      </c>
      <c r="F64" s="14">
        <f>TC2b!C64</f>
        <v>0.21377960965037346</v>
      </c>
      <c r="G64" s="14">
        <f>TC2b!G64</f>
        <v>9.1670768335461617E-2</v>
      </c>
      <c r="H64" s="14">
        <f>TC2b!K64</f>
        <v>6.3167914748191833E-2</v>
      </c>
      <c r="I64" s="14">
        <f>TC2b!O64</f>
        <v>2.703826641663909E-2</v>
      </c>
      <c r="J64" s="14">
        <f>TC2b!S64</f>
        <v>8.6788400076329708E-3</v>
      </c>
      <c r="K64" s="14">
        <v>2.7002890903856723E-3</v>
      </c>
      <c r="L64" s="53">
        <f t="shared" si="2"/>
        <v>0.21783111803233624</v>
      </c>
      <c r="M64" s="13">
        <f t="shared" si="3"/>
        <v>9.5722276717424393E-2</v>
      </c>
      <c r="N64" s="13">
        <f t="shared" si="3"/>
        <v>0.12210884131491184</v>
      </c>
      <c r="O64" s="13">
        <f t="shared" si="0"/>
        <v>6.4632501918822527E-2</v>
      </c>
      <c r="P64" s="13">
        <f t="shared" si="4"/>
        <v>2.8502853587269783E-2</v>
      </c>
      <c r="Q64" s="13">
        <f t="shared" si="4"/>
        <v>3.6129648331552744E-2</v>
      </c>
      <c r="R64" s="13">
        <f t="shared" si="4"/>
        <v>1.8359426409006119E-2</v>
      </c>
      <c r="S64" s="12">
        <f t="shared" si="4"/>
        <v>5.9785509172472981E-3</v>
      </c>
      <c r="T64" s="13"/>
      <c r="U64" s="11"/>
      <c r="V64" s="2"/>
      <c r="W64" s="2"/>
      <c r="X64" s="2"/>
      <c r="Y64" s="2"/>
      <c r="Z64" s="2"/>
    </row>
    <row r="65" spans="1:26" x14ac:dyDescent="0.2">
      <c r="A65" s="16">
        <v>1968</v>
      </c>
      <c r="B65" s="301">
        <f>'TC2'!G65</f>
        <v>0.69699069112539291</v>
      </c>
      <c r="C65" s="483">
        <f>'TC2'!K65</f>
        <v>0.24012495949864388</v>
      </c>
      <c r="D65" s="484">
        <f>'TC2'!O65</f>
        <v>0.45686573162674904</v>
      </c>
      <c r="E65" s="295">
        <f>'TC2'!S65</f>
        <v>0.30300930887460709</v>
      </c>
      <c r="F65" s="14">
        <f>TC2b!C65</f>
        <v>0.20804484095424414</v>
      </c>
      <c r="G65" s="14">
        <f>TC2b!G65</f>
        <v>8.8638095650821924E-2</v>
      </c>
      <c r="H65" s="14">
        <f>TC2b!K65</f>
        <v>6.0865059494972229E-2</v>
      </c>
      <c r="I65" s="14">
        <f>TC2b!O65</f>
        <v>2.5861108559183776E-2</v>
      </c>
      <c r="J65" s="14">
        <f>TC2b!S65</f>
        <v>8.3611593581736088E-3</v>
      </c>
      <c r="K65" s="14">
        <v>2.6656594227241191E-3</v>
      </c>
      <c r="L65" s="53">
        <f t="shared" si="2"/>
        <v>0.21437121322378516</v>
      </c>
      <c r="M65" s="13">
        <f t="shared" si="3"/>
        <v>9.4964467920362949E-2</v>
      </c>
      <c r="N65" s="13">
        <f t="shared" si="3"/>
        <v>0.11940674530342221</v>
      </c>
      <c r="O65" s="13">
        <f t="shared" si="0"/>
        <v>6.2776987091638148E-2</v>
      </c>
      <c r="P65" s="13">
        <f t="shared" si="4"/>
        <v>2.7773036155849695E-2</v>
      </c>
      <c r="Q65" s="13">
        <f t="shared" si="4"/>
        <v>3.5003950935788453E-2</v>
      </c>
      <c r="R65" s="13">
        <f t="shared" si="4"/>
        <v>1.7499949201010168E-2</v>
      </c>
      <c r="S65" s="12">
        <f t="shared" si="4"/>
        <v>5.6954999354494901E-3</v>
      </c>
      <c r="T65" s="13"/>
      <c r="U65" s="11"/>
      <c r="V65" s="2"/>
      <c r="W65" s="2"/>
      <c r="X65" s="2"/>
      <c r="Y65" s="2"/>
      <c r="Z65" s="2"/>
    </row>
    <row r="66" spans="1:26" x14ac:dyDescent="0.2">
      <c r="A66" s="20">
        <v>1969</v>
      </c>
      <c r="B66" s="302">
        <f>'TC2'!G66</f>
        <v>0.70557260327041149</v>
      </c>
      <c r="C66" s="487">
        <f>'TC2'!K66</f>
        <v>0.24679522681981325</v>
      </c>
      <c r="D66" s="488">
        <f>'TC2'!O66</f>
        <v>0.45877737645059824</v>
      </c>
      <c r="E66" s="296">
        <f>'TC2'!S66</f>
        <v>0.29442739672958851</v>
      </c>
      <c r="F66" s="19">
        <f>TC2b!C66</f>
        <v>0.19959189719520509</v>
      </c>
      <c r="G66" s="19">
        <f>TC2b!G66</f>
        <v>8.2606181153096259E-2</v>
      </c>
      <c r="H66" s="19">
        <f>TC2b!K66</f>
        <v>5.5939980782568455E-2</v>
      </c>
      <c r="I66" s="19">
        <f>TC2b!O66</f>
        <v>2.3259344015968964E-2</v>
      </c>
      <c r="J66" s="19">
        <f>TC2b!S66</f>
        <v>7.4060056358575821E-3</v>
      </c>
      <c r="K66" s="19">
        <v>2.5782372664603006E-3</v>
      </c>
      <c r="L66" s="54">
        <f t="shared" si="2"/>
        <v>0.21182121557649225</v>
      </c>
      <c r="M66" s="18">
        <f t="shared" si="3"/>
        <v>9.4835499534383416E-2</v>
      </c>
      <c r="N66" s="18">
        <f t="shared" si="3"/>
        <v>0.11698571604210883</v>
      </c>
      <c r="O66" s="18">
        <f t="shared" si="0"/>
        <v>5.9346837137127295E-2</v>
      </c>
      <c r="P66" s="18">
        <f t="shared" si="4"/>
        <v>2.6666200370527804E-2</v>
      </c>
      <c r="Q66" s="18">
        <f t="shared" si="4"/>
        <v>3.2680636766599491E-2</v>
      </c>
      <c r="R66" s="18">
        <f t="shared" si="4"/>
        <v>1.5853338380111381E-2</v>
      </c>
      <c r="S66" s="17">
        <f t="shared" si="4"/>
        <v>4.8277683693972815E-3</v>
      </c>
      <c r="T66" s="13"/>
      <c r="U66" s="11"/>
      <c r="V66" s="2"/>
      <c r="W66" s="2"/>
      <c r="X66" s="2"/>
      <c r="Y66" s="2"/>
      <c r="Z66" s="2"/>
    </row>
    <row r="67" spans="1:26" x14ac:dyDescent="0.2">
      <c r="A67" s="24">
        <v>1970</v>
      </c>
      <c r="B67" s="303">
        <f>'TC2'!G67</f>
        <v>0.7085973615758121</v>
      </c>
      <c r="C67" s="489">
        <f>'TC2'!K67</f>
        <v>0.24995764833875</v>
      </c>
      <c r="D67" s="490">
        <f>'TC2'!O67</f>
        <v>0.4586397132370621</v>
      </c>
      <c r="E67" s="297">
        <f>'TC2'!S67</f>
        <v>0.2914026384241879</v>
      </c>
      <c r="F67" s="23">
        <f>TC2b!C67</f>
        <v>0.19623271928867325</v>
      </c>
      <c r="G67" s="23">
        <f>TC2b!G67</f>
        <v>7.9537168057868257E-2</v>
      </c>
      <c r="H67" s="23">
        <f>TC2b!K67</f>
        <v>5.3371084155514836E-2</v>
      </c>
      <c r="I67" s="23">
        <f>TC2b!O67</f>
        <v>2.1574821897957008E-2</v>
      </c>
      <c r="J67" s="23">
        <f>TC2b!S67</f>
        <v>6.6376843024045229E-3</v>
      </c>
      <c r="K67" s="23">
        <v>2.013760235591498E-3</v>
      </c>
      <c r="L67" s="55">
        <f t="shared" si="2"/>
        <v>0.21186547036631964</v>
      </c>
      <c r="M67" s="22">
        <f t="shared" si="3"/>
        <v>9.5169919135514647E-2</v>
      </c>
      <c r="N67" s="22">
        <f t="shared" si="3"/>
        <v>0.11669555123080499</v>
      </c>
      <c r="O67" s="22">
        <f t="shared" si="0"/>
        <v>5.7962346159911249E-2</v>
      </c>
      <c r="P67" s="22">
        <f t="shared" si="4"/>
        <v>2.6166083902353421E-2</v>
      </c>
      <c r="Q67" s="22">
        <f t="shared" si="4"/>
        <v>3.1796262257557828E-2</v>
      </c>
      <c r="R67" s="22">
        <f t="shared" si="4"/>
        <v>1.4937137595552485E-2</v>
      </c>
      <c r="S67" s="21">
        <f t="shared" si="4"/>
        <v>4.6239240668130253E-3</v>
      </c>
      <c r="T67" s="13"/>
      <c r="U67" s="11"/>
      <c r="V67" s="2"/>
      <c r="W67" s="2"/>
      <c r="X67" s="2"/>
      <c r="Y67" s="2"/>
      <c r="Z67" s="2"/>
    </row>
    <row r="68" spans="1:26" x14ac:dyDescent="0.2">
      <c r="A68" s="16">
        <v>1971</v>
      </c>
      <c r="B68" s="301">
        <f>'TC2'!G68</f>
        <v>0.70684111851733178</v>
      </c>
      <c r="C68" s="483">
        <f>'TC2'!K68</f>
        <v>0.24810055579291657</v>
      </c>
      <c r="D68" s="484">
        <f>'TC2'!O68</f>
        <v>0.45874056272441521</v>
      </c>
      <c r="E68" s="295">
        <f>'TC2'!S68</f>
        <v>0.29315888148266822</v>
      </c>
      <c r="F68" s="14">
        <f>TC2b!C68</f>
        <v>0.19791087087651249</v>
      </c>
      <c r="G68" s="14">
        <f>TC2b!G68</f>
        <v>8.0577364169585053E-2</v>
      </c>
      <c r="H68" s="14">
        <f>TC2b!K68</f>
        <v>5.4303561628330499E-2</v>
      </c>
      <c r="I68" s="14">
        <f>TC2b!O68</f>
        <v>2.2137147518151323E-2</v>
      </c>
      <c r="J68" s="14">
        <f>TC2b!S68</f>
        <v>6.751169275958091E-3</v>
      </c>
      <c r="K68" s="14">
        <v>2.1301360608193529E-3</v>
      </c>
      <c r="L68" s="53">
        <f t="shared" si="2"/>
        <v>0.21258151731308317</v>
      </c>
      <c r="M68" s="13">
        <f t="shared" si="3"/>
        <v>9.5248010606155731E-2</v>
      </c>
      <c r="N68" s="13">
        <f t="shared" si="3"/>
        <v>0.11733350670692744</v>
      </c>
      <c r="O68" s="13">
        <f t="shared" si="0"/>
        <v>5.844021665143373E-2</v>
      </c>
      <c r="P68" s="13">
        <f t="shared" si="4"/>
        <v>2.6273802541254554E-2</v>
      </c>
      <c r="Q68" s="13">
        <f t="shared" si="4"/>
        <v>3.2166414110179176E-2</v>
      </c>
      <c r="R68" s="13">
        <f t="shared" si="4"/>
        <v>1.5385978242193232E-2</v>
      </c>
      <c r="S68" s="12">
        <f t="shared" si="4"/>
        <v>4.6210332151387385E-3</v>
      </c>
      <c r="T68" s="13"/>
      <c r="U68" s="11"/>
      <c r="V68" s="2"/>
      <c r="W68" s="2"/>
      <c r="X68" s="2"/>
      <c r="Y68" s="2"/>
      <c r="Z68" s="2"/>
    </row>
    <row r="69" spans="1:26" x14ac:dyDescent="0.2">
      <c r="A69" s="16">
        <v>1972</v>
      </c>
      <c r="B69" s="301">
        <f>'TC2'!G69</f>
        <v>0.7037806976295542</v>
      </c>
      <c r="C69" s="483">
        <f>'TC2'!K69</f>
        <v>0.2477162273862632</v>
      </c>
      <c r="D69" s="484">
        <f>'TC2'!O69</f>
        <v>0.456064470243291</v>
      </c>
      <c r="E69" s="295">
        <f>'TC2'!S69</f>
        <v>0.2962193023704458</v>
      </c>
      <c r="F69" s="14">
        <f>TC2b!C69</f>
        <v>0.20052810653214692</v>
      </c>
      <c r="G69" s="14">
        <f>TC2b!G69</f>
        <v>8.1333372270819382E-2</v>
      </c>
      <c r="H69" s="14">
        <f>TC2b!K69</f>
        <v>5.4875371351954527E-2</v>
      </c>
      <c r="I69" s="14">
        <f>TC2b!O69</f>
        <v>2.2536838695941697E-2</v>
      </c>
      <c r="J69" s="14">
        <f>TC2b!S69</f>
        <v>6.8781823647441342E-3</v>
      </c>
      <c r="K69" s="14">
        <v>2.3007354495361218E-3</v>
      </c>
      <c r="L69" s="53">
        <f t="shared" si="2"/>
        <v>0.21488593009962642</v>
      </c>
      <c r="M69" s="13">
        <f t="shared" si="3"/>
        <v>9.5691195838298881E-2</v>
      </c>
      <c r="N69" s="13">
        <f t="shared" si="3"/>
        <v>0.11919473426132754</v>
      </c>
      <c r="O69" s="13">
        <f t="shared" si="0"/>
        <v>5.8796533574877685E-2</v>
      </c>
      <c r="P69" s="13">
        <f t="shared" si="4"/>
        <v>2.6458000918864855E-2</v>
      </c>
      <c r="Q69" s="13">
        <f t="shared" si="4"/>
        <v>3.2338532656012831E-2</v>
      </c>
      <c r="R69" s="13">
        <f t="shared" si="4"/>
        <v>1.5658656331197562E-2</v>
      </c>
      <c r="S69" s="12">
        <f t="shared" si="4"/>
        <v>4.5774469152080124E-3</v>
      </c>
      <c r="T69" s="13"/>
      <c r="U69" s="11"/>
      <c r="V69" s="2"/>
      <c r="W69" s="2"/>
      <c r="X69" s="2"/>
      <c r="Y69" s="2"/>
      <c r="Z69" s="2"/>
    </row>
    <row r="70" spans="1:26" x14ac:dyDescent="0.2">
      <c r="A70" s="16">
        <v>1973</v>
      </c>
      <c r="B70" s="301">
        <f>'TC2'!G70</f>
        <v>0.70319743127765832</v>
      </c>
      <c r="C70" s="483">
        <f>'TC2'!K70</f>
        <v>0.25040450175947626</v>
      </c>
      <c r="D70" s="484">
        <f>'TC2'!O70</f>
        <v>0.45279292951818206</v>
      </c>
      <c r="E70" s="295">
        <f>'TC2'!S70</f>
        <v>0.29680256872234168</v>
      </c>
      <c r="F70" s="14">
        <f>TC2b!C70</f>
        <v>0.20115531395913422</v>
      </c>
      <c r="G70" s="14">
        <f>TC2b!G70</f>
        <v>8.0988238447844196E-2</v>
      </c>
      <c r="H70" s="14">
        <f>TC2b!K70</f>
        <v>5.4449729930638568E-2</v>
      </c>
      <c r="I70" s="14">
        <f>TC2b!O70</f>
        <v>2.2240623433276596E-2</v>
      </c>
      <c r="J70" s="14">
        <f>TC2b!S70</f>
        <v>6.6378178489685524E-3</v>
      </c>
      <c r="K70" s="14">
        <v>2.065926096081964E-3</v>
      </c>
      <c r="L70" s="53">
        <f t="shared" si="2"/>
        <v>0.21581433027449748</v>
      </c>
      <c r="M70" s="13">
        <f t="shared" si="3"/>
        <v>9.5647254763207457E-2</v>
      </c>
      <c r="N70" s="13">
        <f t="shared" si="3"/>
        <v>0.12016707551129002</v>
      </c>
      <c r="O70" s="13">
        <f t="shared" si="0"/>
        <v>5.87476150145676E-2</v>
      </c>
      <c r="P70" s="13">
        <f t="shared" si="4"/>
        <v>2.6538508517205628E-2</v>
      </c>
      <c r="Q70" s="13">
        <f t="shared" si="4"/>
        <v>3.2209106497361972E-2</v>
      </c>
      <c r="R70" s="13">
        <f t="shared" si="4"/>
        <v>1.5602805584308044E-2</v>
      </c>
      <c r="S70" s="12">
        <f t="shared" si="4"/>
        <v>4.5718917528865879E-3</v>
      </c>
      <c r="T70" s="13"/>
      <c r="U70" s="11"/>
      <c r="V70" s="2"/>
      <c r="W70" s="2"/>
      <c r="X70" s="2"/>
      <c r="Y70" s="2"/>
      <c r="Z70" s="2"/>
    </row>
    <row r="71" spans="1:26" x14ac:dyDescent="0.2">
      <c r="A71" s="16">
        <v>1974</v>
      </c>
      <c r="B71" s="301">
        <f>'TC2'!G71</f>
        <v>0.70800539396987006</v>
      </c>
      <c r="C71" s="483">
        <f>'TC2'!K71</f>
        <v>0.25519531091140379</v>
      </c>
      <c r="D71" s="484">
        <f>'TC2'!O71</f>
        <v>0.45281008305846626</v>
      </c>
      <c r="E71" s="295">
        <f>'TC2'!S71</f>
        <v>0.29199460603012994</v>
      </c>
      <c r="F71" s="14">
        <f>TC2b!C71</f>
        <v>0.19679939973116234</v>
      </c>
      <c r="G71" s="14">
        <f>TC2b!G71</f>
        <v>7.8926590009018582E-2</v>
      </c>
      <c r="H71" s="14">
        <f>TC2b!K71</f>
        <v>5.3061895149767224E-2</v>
      </c>
      <c r="I71" s="14">
        <f>TC2b!O71</f>
        <v>2.1658957370590315E-2</v>
      </c>
      <c r="J71" s="14">
        <f>TC2b!S71</f>
        <v>6.4899366452664253E-3</v>
      </c>
      <c r="K71" s="14">
        <v>1.8147186400091417E-3</v>
      </c>
      <c r="L71" s="53">
        <f t="shared" si="2"/>
        <v>0.21306801602111136</v>
      </c>
      <c r="M71" s="13">
        <f t="shared" si="3"/>
        <v>9.5195206298967605E-2</v>
      </c>
      <c r="N71" s="13">
        <f t="shared" si="3"/>
        <v>0.11787280972214376</v>
      </c>
      <c r="O71" s="13">
        <f t="shared" si="0"/>
        <v>5.7267632638428267E-2</v>
      </c>
      <c r="P71" s="13">
        <f t="shared" si="4"/>
        <v>2.5864694859251358E-2</v>
      </c>
      <c r="Q71" s="13">
        <f t="shared" si="4"/>
        <v>3.1402937779176909E-2</v>
      </c>
      <c r="R71" s="13">
        <f t="shared" si="4"/>
        <v>1.516902072532389E-2</v>
      </c>
      <c r="S71" s="12">
        <f t="shared" si="4"/>
        <v>4.6752180052572834E-3</v>
      </c>
      <c r="T71" s="13"/>
      <c r="U71" s="11"/>
      <c r="V71" s="2"/>
      <c r="W71" s="2"/>
      <c r="X71" s="2"/>
      <c r="Y71" s="2"/>
      <c r="Z71" s="2"/>
    </row>
    <row r="72" spans="1:26" x14ac:dyDescent="0.2">
      <c r="A72" s="16">
        <v>1975</v>
      </c>
      <c r="B72" s="301">
        <f>'TC2'!G72</f>
        <v>0.70797905957397234</v>
      </c>
      <c r="C72" s="483">
        <f>'TC2'!K72</f>
        <v>0.25583785553794769</v>
      </c>
      <c r="D72" s="484">
        <f>'TC2'!O72</f>
        <v>0.45214120403602465</v>
      </c>
      <c r="E72" s="295">
        <f>'TC2'!S72</f>
        <v>0.29202094042602766</v>
      </c>
      <c r="F72" s="14">
        <f>TC2b!C72</f>
        <v>0.19678941425621588</v>
      </c>
      <c r="G72" s="14">
        <f>TC2b!G72</f>
        <v>7.9409887250136535E-2</v>
      </c>
      <c r="H72" s="14">
        <f>TC2b!K72</f>
        <v>5.3580567260041789E-2</v>
      </c>
      <c r="I72" s="14">
        <f>TC2b!O72</f>
        <v>2.2316710183638122E-2</v>
      </c>
      <c r="J72" s="14">
        <f>TC2b!S72</f>
        <v>6.9711596963770717E-3</v>
      </c>
      <c r="K72" s="14">
        <v>2.2493132581914259E-3</v>
      </c>
      <c r="L72" s="53">
        <f t="shared" si="2"/>
        <v>0.21261105317589113</v>
      </c>
      <c r="M72" s="13">
        <f t="shared" si="3"/>
        <v>9.5231526169811787E-2</v>
      </c>
      <c r="N72" s="13">
        <f t="shared" si="3"/>
        <v>0.11737952700607934</v>
      </c>
      <c r="O72" s="13">
        <f t="shared" si="0"/>
        <v>5.7093177066498413E-2</v>
      </c>
      <c r="P72" s="13">
        <f t="shared" si="4"/>
        <v>2.5829319990094746E-2</v>
      </c>
      <c r="Q72" s="13">
        <f t="shared" si="4"/>
        <v>3.1263857076403667E-2</v>
      </c>
      <c r="R72" s="13">
        <f t="shared" si="4"/>
        <v>1.534555048726105E-2</v>
      </c>
      <c r="S72" s="12">
        <f t="shared" si="4"/>
        <v>4.7218464381856458E-3</v>
      </c>
      <c r="T72" s="13"/>
      <c r="U72" s="11"/>
      <c r="V72" s="2"/>
      <c r="W72" s="2"/>
      <c r="X72" s="2"/>
      <c r="Y72" s="2"/>
      <c r="Z72" s="2"/>
    </row>
    <row r="73" spans="1:26" x14ac:dyDescent="0.2">
      <c r="A73" s="16">
        <v>1976</v>
      </c>
      <c r="B73" s="301">
        <f>'TC2'!G73</f>
        <v>0.70851827570720616</v>
      </c>
      <c r="C73" s="483">
        <f>'TC2'!K73</f>
        <v>0.2573866987725637</v>
      </c>
      <c r="D73" s="484">
        <f>'TC2'!O73</f>
        <v>0.45113157693464245</v>
      </c>
      <c r="E73" s="295">
        <f>'TC2'!S73</f>
        <v>0.29148172429279384</v>
      </c>
      <c r="F73" s="14">
        <f>TC2b!C73</f>
        <v>0.1962864363117518</v>
      </c>
      <c r="G73" s="14">
        <f>TC2b!G73</f>
        <v>7.916399957137088E-2</v>
      </c>
      <c r="H73" s="14">
        <f>TC2b!K73</f>
        <v>5.3452293393377204E-2</v>
      </c>
      <c r="I73" s="14">
        <f>TC2b!O73</f>
        <v>2.2292881528441555E-2</v>
      </c>
      <c r="J73" s="14">
        <f>TC2b!S73</f>
        <v>6.9924558577554308E-3</v>
      </c>
      <c r="K73" s="14">
        <v>2.2101821976604876E-3</v>
      </c>
      <c r="L73" s="53">
        <f t="shared" si="2"/>
        <v>0.21231772472142296</v>
      </c>
      <c r="M73" s="13">
        <f t="shared" si="3"/>
        <v>9.5195287981042043E-2</v>
      </c>
      <c r="N73" s="13">
        <f t="shared" si="3"/>
        <v>0.11712243674038092</v>
      </c>
      <c r="O73" s="13">
        <f t="shared" si="0"/>
        <v>5.6871118042929325E-2</v>
      </c>
      <c r="P73" s="13">
        <f t="shared" si="4"/>
        <v>2.5711706177993676E-2</v>
      </c>
      <c r="Q73" s="13">
        <f t="shared" si="4"/>
        <v>3.1159411864935649E-2</v>
      </c>
      <c r="R73" s="13">
        <f t="shared" si="4"/>
        <v>1.5300425670686124E-2</v>
      </c>
      <c r="S73" s="12">
        <f t="shared" si="4"/>
        <v>4.7822736600949432E-3</v>
      </c>
      <c r="T73" s="13"/>
      <c r="U73" s="11"/>
      <c r="V73" s="2"/>
      <c r="W73" s="2"/>
      <c r="X73" s="2"/>
      <c r="Y73" s="2"/>
      <c r="Z73" s="2"/>
    </row>
    <row r="74" spans="1:26" x14ac:dyDescent="0.2">
      <c r="A74" s="16">
        <v>1977</v>
      </c>
      <c r="B74" s="301">
        <f>'TC2'!G74</f>
        <v>0.70623343663643823</v>
      </c>
      <c r="C74" s="483">
        <f>'TC2'!K74</f>
        <v>0.25621480108550543</v>
      </c>
      <c r="D74" s="484">
        <f>'TC2'!O74</f>
        <v>0.4500186355509328</v>
      </c>
      <c r="E74" s="295">
        <f>'TC2'!S74</f>
        <v>0.29376656336356177</v>
      </c>
      <c r="F74" s="14">
        <f>TC2b!C74</f>
        <v>0.19839767277050768</v>
      </c>
      <c r="G74" s="14">
        <f>TC2b!G74</f>
        <v>8.0491025302302788E-2</v>
      </c>
      <c r="H74" s="14">
        <f>TC2b!K74</f>
        <v>5.4525261513234113E-2</v>
      </c>
      <c r="I74" s="14">
        <f>TC2b!O74</f>
        <v>2.2910466714427979E-2</v>
      </c>
      <c r="J74" s="14">
        <f>TC2b!S74</f>
        <v>7.2424272789959332E-3</v>
      </c>
      <c r="K74" s="14">
        <v>2.2627623081198983E-3</v>
      </c>
      <c r="L74" s="53">
        <f t="shared" si="2"/>
        <v>0.21327553806125898</v>
      </c>
      <c r="M74" s="13">
        <f t="shared" si="3"/>
        <v>9.536889059305409E-2</v>
      </c>
      <c r="N74" s="13">
        <f t="shared" si="3"/>
        <v>0.11790664746820489</v>
      </c>
      <c r="O74" s="13">
        <f t="shared" ref="O74:O110" si="5">G74-I74</f>
        <v>5.7580558587874808E-2</v>
      </c>
      <c r="P74" s="13">
        <f t="shared" ref="P74:S109" si="6">G74-H74</f>
        <v>2.5965763789068674E-2</v>
      </c>
      <c r="Q74" s="13">
        <f t="shared" si="6"/>
        <v>3.1614794798806134E-2</v>
      </c>
      <c r="R74" s="13">
        <f t="shared" si="6"/>
        <v>1.5668039435432046E-2</v>
      </c>
      <c r="S74" s="12">
        <f t="shared" si="6"/>
        <v>4.9796649708760349E-3</v>
      </c>
      <c r="T74" s="13"/>
      <c r="U74" s="11"/>
      <c r="V74" s="2"/>
      <c r="W74" s="2"/>
      <c r="X74" s="2"/>
      <c r="Y74" s="2"/>
      <c r="Z74" s="2"/>
    </row>
    <row r="75" spans="1:26" x14ac:dyDescent="0.2">
      <c r="A75" s="16">
        <v>1978</v>
      </c>
      <c r="B75" s="301">
        <f>'TC2'!G75</f>
        <v>0.70406608898746725</v>
      </c>
      <c r="C75" s="483">
        <f>'TC2'!K75</f>
        <v>0.25485104412151216</v>
      </c>
      <c r="D75" s="484">
        <f>'TC2'!O75</f>
        <v>0.44921504486595509</v>
      </c>
      <c r="E75" s="295">
        <f>'TC2'!S75</f>
        <v>0.29593391101253275</v>
      </c>
      <c r="F75" s="14">
        <f>TC2b!C75</f>
        <v>0.2004316242034454</v>
      </c>
      <c r="G75" s="14">
        <f>TC2b!G75</f>
        <v>8.2040532567474234E-2</v>
      </c>
      <c r="H75" s="14">
        <f>TC2b!K75</f>
        <v>5.6132143771112197E-2</v>
      </c>
      <c r="I75" s="14">
        <f>TC2b!O75</f>
        <v>2.4195727966409453E-2</v>
      </c>
      <c r="J75" s="14">
        <f>TC2b!S75</f>
        <v>7.9691743191183662E-3</v>
      </c>
      <c r="K75" s="14">
        <v>2.4276021786512883E-3</v>
      </c>
      <c r="L75" s="53">
        <f t="shared" ref="L75:L110" si="7">E75-G75</f>
        <v>0.21389337844505851</v>
      </c>
      <c r="M75" s="13">
        <f t="shared" ref="M75:N110" si="8">E75-F75</f>
        <v>9.5502286809087344E-2</v>
      </c>
      <c r="N75" s="13">
        <f t="shared" si="8"/>
        <v>0.11839109163597117</v>
      </c>
      <c r="O75" s="13">
        <f t="shared" si="5"/>
        <v>5.7844804601064781E-2</v>
      </c>
      <c r="P75" s="13">
        <f t="shared" si="6"/>
        <v>2.5908388796362036E-2</v>
      </c>
      <c r="Q75" s="13">
        <f t="shared" si="6"/>
        <v>3.1936415804702745E-2</v>
      </c>
      <c r="R75" s="13">
        <f t="shared" si="6"/>
        <v>1.6226553647291087E-2</v>
      </c>
      <c r="S75" s="12">
        <f t="shared" si="6"/>
        <v>5.5415721404670779E-3</v>
      </c>
      <c r="T75" s="13"/>
      <c r="U75" s="11"/>
      <c r="V75" s="2"/>
      <c r="W75" s="2"/>
      <c r="X75" s="2"/>
      <c r="Y75" s="2"/>
      <c r="Z75" s="2"/>
    </row>
    <row r="76" spans="1:26" x14ac:dyDescent="0.2">
      <c r="A76" s="20">
        <v>1979</v>
      </c>
      <c r="B76" s="302">
        <f>'TC2'!G76</f>
        <v>0.70141467452049255</v>
      </c>
      <c r="C76" s="487">
        <f>'TC2'!K76</f>
        <v>0.2553144097328186</v>
      </c>
      <c r="D76" s="488">
        <f>'TC2'!O76</f>
        <v>0.44610026478767395</v>
      </c>
      <c r="E76" s="296">
        <f>'TC2'!S76</f>
        <v>0.29858532547950745</v>
      </c>
      <c r="F76" s="19">
        <f>TC2b!C76</f>
        <v>0.20390999317169189</v>
      </c>
      <c r="G76" s="19">
        <f>TC2b!G76</f>
        <v>8.5476882755756378E-2</v>
      </c>
      <c r="H76" s="19">
        <f>TC2b!K76</f>
        <v>5.9470992535352707E-2</v>
      </c>
      <c r="I76" s="19">
        <f>TC2b!O76</f>
        <v>2.695351280272007E-2</v>
      </c>
      <c r="J76" s="19">
        <f>TC2b!S76</f>
        <v>9.4459876418113708E-3</v>
      </c>
      <c r="K76" s="19">
        <v>3.3454384428663873E-3</v>
      </c>
      <c r="L76" s="54">
        <f t="shared" si="7"/>
        <v>0.21310844272375107</v>
      </c>
      <c r="M76" s="18">
        <f t="shared" si="8"/>
        <v>9.4675332307815552E-2</v>
      </c>
      <c r="N76" s="18">
        <f t="shared" si="8"/>
        <v>0.11843311041593552</v>
      </c>
      <c r="O76" s="18">
        <f t="shared" si="5"/>
        <v>5.8523369953036308E-2</v>
      </c>
      <c r="P76" s="18">
        <f t="shared" si="6"/>
        <v>2.6005890220403671E-2</v>
      </c>
      <c r="Q76" s="18">
        <f t="shared" si="6"/>
        <v>3.2517479732632637E-2</v>
      </c>
      <c r="R76" s="18">
        <f t="shared" si="6"/>
        <v>1.7507525160908699E-2</v>
      </c>
      <c r="S76" s="17">
        <f t="shared" si="6"/>
        <v>6.100549198944984E-3</v>
      </c>
      <c r="T76" s="13"/>
      <c r="U76" s="11"/>
      <c r="V76" s="2"/>
      <c r="W76" s="2"/>
      <c r="X76" s="2"/>
      <c r="Y76" s="2"/>
      <c r="Z76" s="2"/>
    </row>
    <row r="77" spans="1:26" x14ac:dyDescent="0.2">
      <c r="A77" s="24">
        <v>1980</v>
      </c>
      <c r="B77" s="303">
        <f>'TC2'!G77</f>
        <v>0.70747512578964233</v>
      </c>
      <c r="C77" s="489">
        <f>'TC2'!K77</f>
        <v>0.25596684217453003</v>
      </c>
      <c r="D77" s="490">
        <f>'TC2'!O77</f>
        <v>0.4515082836151123</v>
      </c>
      <c r="E77" s="297">
        <f>'TC2'!S77</f>
        <v>0.29252487421035767</v>
      </c>
      <c r="F77" s="23">
        <f>TC2b!C77</f>
        <v>0.19714991748332977</v>
      </c>
      <c r="G77" s="23">
        <f>TC2b!G77</f>
        <v>8.0954253673553467E-2</v>
      </c>
      <c r="H77" s="23">
        <f>TC2b!K77</f>
        <v>5.5882733315229416E-2</v>
      </c>
      <c r="I77" s="23">
        <f>TC2b!O77</f>
        <v>2.4763226509094238E-2</v>
      </c>
      <c r="J77" s="23">
        <f>TC2b!S77</f>
        <v>8.3040250465273857E-3</v>
      </c>
      <c r="K77" s="23">
        <v>2.5295387069715035E-3</v>
      </c>
      <c r="L77" s="55">
        <f t="shared" si="7"/>
        <v>0.2115706205368042</v>
      </c>
      <c r="M77" s="22">
        <f t="shared" si="8"/>
        <v>9.5374956727027893E-2</v>
      </c>
      <c r="N77" s="22">
        <f t="shared" si="8"/>
        <v>0.11619566380977631</v>
      </c>
      <c r="O77" s="22">
        <f t="shared" si="5"/>
        <v>5.6191027164459229E-2</v>
      </c>
      <c r="P77" s="22">
        <f t="shared" si="6"/>
        <v>2.5071520358324051E-2</v>
      </c>
      <c r="Q77" s="22">
        <f t="shared" si="6"/>
        <v>3.1119506806135178E-2</v>
      </c>
      <c r="R77" s="22">
        <f t="shared" si="6"/>
        <v>1.6459201462566853E-2</v>
      </c>
      <c r="S77" s="21">
        <f t="shared" si="6"/>
        <v>5.7744863395558822E-3</v>
      </c>
      <c r="T77" s="13"/>
      <c r="U77" s="11"/>
      <c r="V77" s="2"/>
      <c r="W77" s="2"/>
      <c r="X77" s="2"/>
      <c r="Y77" s="2"/>
      <c r="Z77" s="2"/>
    </row>
    <row r="78" spans="1:26" x14ac:dyDescent="0.2">
      <c r="A78" s="16">
        <v>1981</v>
      </c>
      <c r="B78" s="301">
        <f>'TC2'!G78</f>
        <v>0.6968638002872467</v>
      </c>
      <c r="C78" s="483">
        <f>'TC2'!K78</f>
        <v>0.24933230876922607</v>
      </c>
      <c r="D78" s="484">
        <f>'TC2'!O78</f>
        <v>0.44753149151802063</v>
      </c>
      <c r="E78" s="295">
        <f>'TC2'!S78</f>
        <v>0.3031361997127533</v>
      </c>
      <c r="F78" s="14">
        <f>TC2b!C78</f>
        <v>0.20675316452980042</v>
      </c>
      <c r="G78" s="14">
        <f>TC2b!G78</f>
        <v>8.7399467825889587E-2</v>
      </c>
      <c r="H78" s="14">
        <f>TC2b!K78</f>
        <v>6.128799170255661E-2</v>
      </c>
      <c r="I78" s="14">
        <f>TC2b!O78</f>
        <v>2.7988757938146591E-2</v>
      </c>
      <c r="J78" s="14">
        <f>TC2b!S78</f>
        <v>9.6326582133769989E-3</v>
      </c>
      <c r="K78" s="14">
        <v>3.0757271478927162E-3</v>
      </c>
      <c r="L78" s="53">
        <f t="shared" si="7"/>
        <v>0.21573673188686371</v>
      </c>
      <c r="M78" s="13">
        <f t="shared" si="8"/>
        <v>9.6383035182952881E-2</v>
      </c>
      <c r="N78" s="13">
        <f t="shared" si="8"/>
        <v>0.11935369670391083</v>
      </c>
      <c r="O78" s="13">
        <f t="shared" si="5"/>
        <v>5.9410709887742996E-2</v>
      </c>
      <c r="P78" s="13">
        <f t="shared" si="6"/>
        <v>2.6111476123332977E-2</v>
      </c>
      <c r="Q78" s="13">
        <f t="shared" si="6"/>
        <v>3.3299233764410019E-2</v>
      </c>
      <c r="R78" s="13">
        <f t="shared" si="6"/>
        <v>1.8356099724769592E-2</v>
      </c>
      <c r="S78" s="12">
        <f t="shared" si="6"/>
        <v>6.5569310654842831E-3</v>
      </c>
      <c r="T78" s="13"/>
      <c r="U78" s="11"/>
      <c r="V78" s="2"/>
      <c r="W78" s="2"/>
      <c r="X78" s="2"/>
      <c r="Y78" s="2"/>
      <c r="Z78" s="2"/>
    </row>
    <row r="79" spans="1:26" x14ac:dyDescent="0.2">
      <c r="A79" s="16">
        <v>1982</v>
      </c>
      <c r="B79" s="301">
        <f>'TC2'!G79</f>
        <v>0.6917000412940979</v>
      </c>
      <c r="C79" s="483">
        <f>'TC2'!K79</f>
        <v>0.24066799879074097</v>
      </c>
      <c r="D79" s="484">
        <f>'TC2'!O79</f>
        <v>0.45103204250335693</v>
      </c>
      <c r="E79" s="295">
        <f>'TC2'!S79</f>
        <v>0.3082999587059021</v>
      </c>
      <c r="F79" s="14">
        <f>TC2b!C79</f>
        <v>0.2110452800989151</v>
      </c>
      <c r="G79" s="14">
        <f>TC2b!G79</f>
        <v>9.0822026133537292E-2</v>
      </c>
      <c r="H79" s="14">
        <f>TC2b!K79</f>
        <v>6.4745999872684479E-2</v>
      </c>
      <c r="I79" s="14">
        <f>TC2b!O79</f>
        <v>3.1784962862730026E-2</v>
      </c>
      <c r="J79" s="14">
        <f>TC2b!S79</f>
        <v>1.2555938214063644E-2</v>
      </c>
      <c r="K79" s="14">
        <v>5.5108497298525117E-3</v>
      </c>
      <c r="L79" s="53">
        <f t="shared" si="7"/>
        <v>0.21747793257236481</v>
      </c>
      <c r="M79" s="13">
        <f t="shared" si="8"/>
        <v>9.7254678606987E-2</v>
      </c>
      <c r="N79" s="13">
        <f t="shared" si="8"/>
        <v>0.12022325396537781</v>
      </c>
      <c r="O79" s="13">
        <f t="shared" si="5"/>
        <v>5.9037063270807266E-2</v>
      </c>
      <c r="P79" s="13">
        <f t="shared" si="6"/>
        <v>2.6076026260852814E-2</v>
      </c>
      <c r="Q79" s="13">
        <f t="shared" si="6"/>
        <v>3.2961037009954453E-2</v>
      </c>
      <c r="R79" s="13">
        <f t="shared" si="6"/>
        <v>1.9229024648666382E-2</v>
      </c>
      <c r="S79" s="12">
        <f t="shared" si="6"/>
        <v>7.0450884842111327E-3</v>
      </c>
      <c r="T79" s="13"/>
      <c r="U79" s="11"/>
      <c r="V79" s="2"/>
      <c r="W79" s="2"/>
      <c r="X79" s="2"/>
      <c r="Y79" s="2"/>
      <c r="Z79" s="2"/>
    </row>
    <row r="80" spans="1:26" x14ac:dyDescent="0.2">
      <c r="A80" s="16">
        <v>1983</v>
      </c>
      <c r="B80" s="301">
        <f>'TC2'!G80</f>
        <v>0.683005690574646</v>
      </c>
      <c r="C80" s="483">
        <f>'TC2'!K80</f>
        <v>0.23167574405670166</v>
      </c>
      <c r="D80" s="484">
        <f>'TC2'!O80</f>
        <v>0.45132994651794434</v>
      </c>
      <c r="E80" s="295">
        <f>'TC2'!S80</f>
        <v>0.316994309425354</v>
      </c>
      <c r="F80" s="14">
        <f>TC2b!C80</f>
        <v>0.21751154959201813</v>
      </c>
      <c r="G80" s="14">
        <f>TC2b!G80</f>
        <v>9.5917254686355591E-2</v>
      </c>
      <c r="H80" s="14">
        <f>TC2b!K80</f>
        <v>6.9175899028778076E-2</v>
      </c>
      <c r="I80" s="14">
        <f>TC2b!O80</f>
        <v>3.4329123795032501E-2</v>
      </c>
      <c r="J80" s="14">
        <f>TC2b!S80</f>
        <v>1.4274768531322479E-2</v>
      </c>
      <c r="K80" s="14">
        <v>6.9637532931633942E-3</v>
      </c>
      <c r="L80" s="53">
        <f t="shared" si="7"/>
        <v>0.22107705473899841</v>
      </c>
      <c r="M80" s="13">
        <f t="shared" si="8"/>
        <v>9.9482759833335876E-2</v>
      </c>
      <c r="N80" s="13">
        <f t="shared" si="8"/>
        <v>0.12159429490566254</v>
      </c>
      <c r="O80" s="13">
        <f t="shared" si="5"/>
        <v>6.158813089132309E-2</v>
      </c>
      <c r="P80" s="13">
        <f t="shared" si="6"/>
        <v>2.6741355657577515E-2</v>
      </c>
      <c r="Q80" s="13">
        <f t="shared" si="6"/>
        <v>3.4846775233745575E-2</v>
      </c>
      <c r="R80" s="13">
        <f t="shared" si="6"/>
        <v>2.0054355263710022E-2</v>
      </c>
      <c r="S80" s="12">
        <f t="shared" si="6"/>
        <v>7.311015238159085E-3</v>
      </c>
      <c r="T80" s="13"/>
      <c r="U80" s="11"/>
      <c r="V80" s="2"/>
      <c r="W80" s="2"/>
      <c r="X80" s="2"/>
      <c r="Y80" s="2"/>
      <c r="Z80" s="2"/>
    </row>
    <row r="81" spans="1:26" x14ac:dyDescent="0.2">
      <c r="A81" s="16">
        <v>1984</v>
      </c>
      <c r="B81" s="301">
        <f>'TC2'!G81</f>
        <v>0.66772958636283875</v>
      </c>
      <c r="C81" s="483">
        <f>'TC2'!K81</f>
        <v>0.22364288568496704</v>
      </c>
      <c r="D81" s="484">
        <f>'TC2'!O81</f>
        <v>0.4440867006778717</v>
      </c>
      <c r="E81" s="295">
        <f>'TC2'!S81</f>
        <v>0.33227041363716125</v>
      </c>
      <c r="F81" s="14">
        <f>TC2b!C81</f>
        <v>0.23127830028533936</v>
      </c>
      <c r="G81" s="14">
        <f>TC2b!G81</f>
        <v>0.10392636805772781</v>
      </c>
      <c r="H81" s="14">
        <f>TC2b!K81</f>
        <v>7.5650438666343689E-2</v>
      </c>
      <c r="I81" s="14">
        <f>TC2b!O81</f>
        <v>3.831983357667923E-2</v>
      </c>
      <c r="J81" s="14">
        <f>TC2b!S81</f>
        <v>1.5658410266041756E-2</v>
      </c>
      <c r="K81" s="14">
        <v>7.3959439532545485E-3</v>
      </c>
      <c r="L81" s="53">
        <f t="shared" si="7"/>
        <v>0.22834404557943344</v>
      </c>
      <c r="M81" s="13">
        <f t="shared" si="8"/>
        <v>0.1009921133518219</v>
      </c>
      <c r="N81" s="13">
        <f t="shared" si="8"/>
        <v>0.12735193222761154</v>
      </c>
      <c r="O81" s="13">
        <f t="shared" si="5"/>
        <v>6.5606534481048584E-2</v>
      </c>
      <c r="P81" s="13">
        <f t="shared" si="6"/>
        <v>2.8275929391384125E-2</v>
      </c>
      <c r="Q81" s="13">
        <f t="shared" si="6"/>
        <v>3.7330605089664459E-2</v>
      </c>
      <c r="R81" s="13">
        <f t="shared" si="6"/>
        <v>2.2661423310637474E-2</v>
      </c>
      <c r="S81" s="12">
        <f t="shared" si="6"/>
        <v>8.2624663127872072E-3</v>
      </c>
      <c r="T81" s="13"/>
      <c r="U81" s="11"/>
      <c r="V81" s="2"/>
      <c r="W81" s="2"/>
      <c r="X81" s="2"/>
      <c r="Y81" s="2"/>
      <c r="Z81" s="2"/>
    </row>
    <row r="82" spans="1:26" x14ac:dyDescent="0.2">
      <c r="A82" s="16">
        <v>1985</v>
      </c>
      <c r="B82" s="301">
        <f>'TC2'!G82</f>
        <v>0.6671355664730072</v>
      </c>
      <c r="C82" s="483">
        <f>'TC2'!K82</f>
        <v>0.22174060344696045</v>
      </c>
      <c r="D82" s="484">
        <f>'TC2'!O82</f>
        <v>0.44539496302604675</v>
      </c>
      <c r="E82" s="295">
        <f>'TC2'!S82</f>
        <v>0.3328644335269928</v>
      </c>
      <c r="F82" s="14">
        <f>TC2b!C82</f>
        <v>0.23182445764541626</v>
      </c>
      <c r="G82" s="14">
        <f>TC2b!G82</f>
        <v>0.10546121001243591</v>
      </c>
      <c r="H82" s="14">
        <f>TC2b!K82</f>
        <v>7.7204190194606781E-2</v>
      </c>
      <c r="I82" s="14">
        <f>TC2b!O82</f>
        <v>3.922247514128685E-2</v>
      </c>
      <c r="J82" s="14">
        <f>TC2b!S82</f>
        <v>1.6301235184073448E-2</v>
      </c>
      <c r="K82" s="14">
        <v>7.2279099126735203E-3</v>
      </c>
      <c r="L82" s="53">
        <f t="shared" si="7"/>
        <v>0.22740322351455688</v>
      </c>
      <c r="M82" s="13">
        <f t="shared" si="8"/>
        <v>0.10103997588157654</v>
      </c>
      <c r="N82" s="13">
        <f t="shared" si="8"/>
        <v>0.12636324763298035</v>
      </c>
      <c r="O82" s="13">
        <f t="shared" si="5"/>
        <v>6.6238734871149063E-2</v>
      </c>
      <c r="P82" s="13">
        <f t="shared" si="6"/>
        <v>2.8257019817829132E-2</v>
      </c>
      <c r="Q82" s="13">
        <f t="shared" si="6"/>
        <v>3.7981715053319931E-2</v>
      </c>
      <c r="R82" s="13">
        <f t="shared" si="6"/>
        <v>2.2921239957213402E-2</v>
      </c>
      <c r="S82" s="12">
        <f t="shared" si="6"/>
        <v>9.073325271399927E-3</v>
      </c>
      <c r="T82" s="13"/>
      <c r="U82" s="11"/>
      <c r="V82" s="2"/>
      <c r="W82" s="2"/>
      <c r="X82" s="2"/>
      <c r="Y82" s="2"/>
      <c r="Z82" s="2"/>
    </row>
    <row r="83" spans="1:26" x14ac:dyDescent="0.2">
      <c r="A83" s="16">
        <v>1986</v>
      </c>
      <c r="B83" s="301">
        <f>'TC2'!G83</f>
        <v>0.67302057147026062</v>
      </c>
      <c r="C83" s="483">
        <f>'TC2'!K83</f>
        <v>0.21995693445205688</v>
      </c>
      <c r="D83" s="484">
        <f>'TC2'!O83</f>
        <v>0.45306363701820374</v>
      </c>
      <c r="E83" s="295">
        <f>'TC2'!S83</f>
        <v>0.32697942852973938</v>
      </c>
      <c r="F83" s="14">
        <f>TC2b!C83</f>
        <v>0.22523646056652069</v>
      </c>
      <c r="G83" s="14">
        <f>TC2b!G83</f>
        <v>9.9727064371109009E-2</v>
      </c>
      <c r="H83" s="14">
        <f>TC2b!K83</f>
        <v>7.1709319949150085E-2</v>
      </c>
      <c r="I83" s="14">
        <f>TC2b!O83</f>
        <v>3.4681439399719238E-2</v>
      </c>
      <c r="J83" s="14">
        <f>TC2b!S83</f>
        <v>1.3699200004339218E-2</v>
      </c>
      <c r="K83" s="14">
        <v>6.0752673959135117E-3</v>
      </c>
      <c r="L83" s="53">
        <f t="shared" si="7"/>
        <v>0.22725236415863037</v>
      </c>
      <c r="M83" s="13">
        <f t="shared" si="8"/>
        <v>0.10174296796321869</v>
      </c>
      <c r="N83" s="13">
        <f t="shared" si="8"/>
        <v>0.12550939619541168</v>
      </c>
      <c r="O83" s="13">
        <f t="shared" si="5"/>
        <v>6.5045624971389771E-2</v>
      </c>
      <c r="P83" s="13">
        <f t="shared" si="6"/>
        <v>2.8017744421958923E-2</v>
      </c>
      <c r="Q83" s="13">
        <f t="shared" si="6"/>
        <v>3.7027880549430847E-2</v>
      </c>
      <c r="R83" s="13">
        <f t="shared" si="6"/>
        <v>2.098223939538002E-2</v>
      </c>
      <c r="S83" s="12">
        <f t="shared" si="6"/>
        <v>7.6239326084257064E-3</v>
      </c>
      <c r="T83" s="13"/>
      <c r="U83" s="11"/>
      <c r="V83" s="2"/>
      <c r="W83" s="2"/>
      <c r="X83" s="2"/>
      <c r="Y83" s="2"/>
      <c r="Z83" s="2"/>
    </row>
    <row r="84" spans="1:26" x14ac:dyDescent="0.2">
      <c r="A84" s="16">
        <v>1987</v>
      </c>
      <c r="B84" s="301">
        <f>'TC2'!G84</f>
        <v>0.66599377989768982</v>
      </c>
      <c r="C84" s="483">
        <f>'TC2'!K84</f>
        <v>0.21994572877883911</v>
      </c>
      <c r="D84" s="484">
        <f>'TC2'!O84</f>
        <v>0.44604805111885071</v>
      </c>
      <c r="E84" s="295">
        <f>'TC2'!S84</f>
        <v>0.33400622010231018</v>
      </c>
      <c r="F84" s="14">
        <f>TC2b!C84</f>
        <v>0.23538024723529816</v>
      </c>
      <c r="G84" s="14">
        <f>TC2b!G84</f>
        <v>0.11107344180345535</v>
      </c>
      <c r="H84" s="14">
        <f>TC2b!K84</f>
        <v>8.1809386610984802E-2</v>
      </c>
      <c r="I84" s="14">
        <f>TC2b!O84</f>
        <v>4.1948840022087097E-2</v>
      </c>
      <c r="J84" s="14">
        <f>TC2b!S84</f>
        <v>1.7367750406265259E-2</v>
      </c>
      <c r="K84" s="14">
        <v>8.3170297088355442E-3</v>
      </c>
      <c r="L84" s="53">
        <f t="shared" si="7"/>
        <v>0.22293277829885483</v>
      </c>
      <c r="M84" s="13">
        <f t="shared" si="8"/>
        <v>9.8625972867012024E-2</v>
      </c>
      <c r="N84" s="13">
        <f t="shared" si="8"/>
        <v>0.1243068054318428</v>
      </c>
      <c r="O84" s="13">
        <f t="shared" si="5"/>
        <v>6.9124601781368256E-2</v>
      </c>
      <c r="P84" s="13">
        <f t="shared" si="6"/>
        <v>2.9264055192470551E-2</v>
      </c>
      <c r="Q84" s="13">
        <f t="shared" si="6"/>
        <v>3.9860546588897705E-2</v>
      </c>
      <c r="R84" s="13">
        <f t="shared" si="6"/>
        <v>2.4581089615821838E-2</v>
      </c>
      <c r="S84" s="12">
        <f t="shared" si="6"/>
        <v>9.0507206974297146E-3</v>
      </c>
      <c r="T84" s="13"/>
      <c r="U84" s="11"/>
      <c r="V84" s="2"/>
      <c r="W84" s="2"/>
      <c r="X84" s="2"/>
      <c r="Y84" s="2"/>
      <c r="Z84" s="2"/>
    </row>
    <row r="85" spans="1:26" x14ac:dyDescent="0.2">
      <c r="A85" s="16">
        <v>1988</v>
      </c>
      <c r="B85" s="301">
        <f>'TC2'!G85</f>
        <v>0.64633667469024658</v>
      </c>
      <c r="C85" s="483">
        <f>'TC2'!K85</f>
        <v>0.21308690309524536</v>
      </c>
      <c r="D85" s="484">
        <f>'TC2'!O85</f>
        <v>0.43324977159500122</v>
      </c>
      <c r="E85" s="295">
        <f>'TC2'!S85</f>
        <v>0.35366332530975342</v>
      </c>
      <c r="F85" s="14">
        <f>TC2b!C85</f>
        <v>0.25661426782608032</v>
      </c>
      <c r="G85" s="14">
        <f>TC2b!G85</f>
        <v>0.13097395002841949</v>
      </c>
      <c r="H85" s="14">
        <f>TC2b!K85</f>
        <v>0.10015367716550827</v>
      </c>
      <c r="I85" s="14">
        <f>TC2b!O85</f>
        <v>5.4130345582962036E-2</v>
      </c>
      <c r="J85" s="14">
        <f>TC2b!S85</f>
        <v>2.1559597924351692E-2</v>
      </c>
      <c r="K85" s="14">
        <v>8.8064707571456919E-3</v>
      </c>
      <c r="L85" s="53">
        <f t="shared" si="7"/>
        <v>0.22268937528133392</v>
      </c>
      <c r="M85" s="13">
        <f t="shared" si="8"/>
        <v>9.7049057483673096E-2</v>
      </c>
      <c r="N85" s="13">
        <f t="shared" si="8"/>
        <v>0.12564031779766083</v>
      </c>
      <c r="O85" s="13">
        <f t="shared" si="5"/>
        <v>7.6843604445457458E-2</v>
      </c>
      <c r="P85" s="13">
        <f t="shared" si="6"/>
        <v>3.0820272862911224E-2</v>
      </c>
      <c r="Q85" s="13">
        <f t="shared" si="6"/>
        <v>4.6023331582546234E-2</v>
      </c>
      <c r="R85" s="13">
        <f t="shared" si="6"/>
        <v>3.2570747658610344E-2</v>
      </c>
      <c r="S85" s="12">
        <f t="shared" si="6"/>
        <v>1.2753127167206E-2</v>
      </c>
      <c r="T85" s="13"/>
      <c r="U85" s="11"/>
      <c r="V85" s="2"/>
      <c r="W85" s="2"/>
      <c r="X85" s="2"/>
      <c r="Y85" s="2"/>
      <c r="Z85" s="2"/>
    </row>
    <row r="86" spans="1:26" x14ac:dyDescent="0.2">
      <c r="A86" s="20">
        <v>1989</v>
      </c>
      <c r="B86" s="302">
        <f>'TC2'!G86</f>
        <v>0.65263435244560242</v>
      </c>
      <c r="C86" s="487">
        <f>'TC2'!K86</f>
        <v>0.21677649021148682</v>
      </c>
      <c r="D86" s="488">
        <f>'TC2'!O86</f>
        <v>0.4358578622341156</v>
      </c>
      <c r="E86" s="296">
        <f>'TC2'!S86</f>
        <v>0.34736564755439758</v>
      </c>
      <c r="F86" s="19">
        <f>TC2b!C86</f>
        <v>0.25008323788642883</v>
      </c>
      <c r="G86" s="19">
        <f>TC2b!G86</f>
        <v>0.12564219534397125</v>
      </c>
      <c r="H86" s="19">
        <f>TC2b!K86</f>
        <v>9.4962112605571747E-2</v>
      </c>
      <c r="I86" s="19">
        <f>TC2b!O86</f>
        <v>4.9993135035037994E-2</v>
      </c>
      <c r="J86" s="19">
        <f>TC2b!S86</f>
        <v>1.9902247935533524E-2</v>
      </c>
      <c r="K86" s="19">
        <v>8.3714175227548506E-3</v>
      </c>
      <c r="L86" s="54">
        <f t="shared" si="7"/>
        <v>0.22172345221042633</v>
      </c>
      <c r="M86" s="18">
        <f t="shared" si="8"/>
        <v>9.728240966796875E-2</v>
      </c>
      <c r="N86" s="18">
        <f t="shared" si="8"/>
        <v>0.12444104254245758</v>
      </c>
      <c r="O86" s="18">
        <f t="shared" si="5"/>
        <v>7.5649060308933258E-2</v>
      </c>
      <c r="P86" s="18">
        <f t="shared" si="6"/>
        <v>3.0680082738399506E-2</v>
      </c>
      <c r="Q86" s="18">
        <f t="shared" si="6"/>
        <v>4.4968977570533752E-2</v>
      </c>
      <c r="R86" s="18">
        <f t="shared" si="6"/>
        <v>3.0090887099504471E-2</v>
      </c>
      <c r="S86" s="17">
        <f t="shared" si="6"/>
        <v>1.1530830412778673E-2</v>
      </c>
      <c r="T86" s="13"/>
      <c r="U86" s="11"/>
      <c r="V86" s="2"/>
      <c r="W86" s="2"/>
      <c r="X86" s="2"/>
      <c r="Y86" s="2"/>
      <c r="Z86" s="2"/>
    </row>
    <row r="87" spans="1:26" x14ac:dyDescent="0.2">
      <c r="A87" s="24">
        <v>1990</v>
      </c>
      <c r="B87" s="303">
        <f>'TC2'!G87</f>
        <v>0.6539425253868103</v>
      </c>
      <c r="C87" s="489">
        <f>'TC2'!K87</f>
        <v>0.21733760833740234</v>
      </c>
      <c r="D87" s="490">
        <f>'TC2'!O87</f>
        <v>0.43660491704940796</v>
      </c>
      <c r="E87" s="297">
        <f>'TC2'!S87</f>
        <v>0.3460574746131897</v>
      </c>
      <c r="F87" s="23">
        <f>TC2b!C87</f>
        <v>0.24885375797748566</v>
      </c>
      <c r="G87" s="23">
        <f>TC2b!G87</f>
        <v>0.12508696317672729</v>
      </c>
      <c r="H87" s="23">
        <f>TC2b!K87</f>
        <v>9.4407036900520325E-2</v>
      </c>
      <c r="I87" s="23">
        <f>TC2b!O87</f>
        <v>4.9207188189029694E-2</v>
      </c>
      <c r="J87" s="23">
        <f>TC2b!S87</f>
        <v>1.9636517390608788E-2</v>
      </c>
      <c r="K87" s="23">
        <v>8.1827021324736276E-3</v>
      </c>
      <c r="L87" s="55">
        <f t="shared" si="7"/>
        <v>0.2209705114364624</v>
      </c>
      <c r="M87" s="22">
        <f t="shared" si="8"/>
        <v>9.7203716635704041E-2</v>
      </c>
      <c r="N87" s="22">
        <f t="shared" si="8"/>
        <v>0.12376679480075836</v>
      </c>
      <c r="O87" s="22">
        <f t="shared" si="5"/>
        <v>7.5879774987697601E-2</v>
      </c>
      <c r="P87" s="22">
        <f t="shared" si="6"/>
        <v>3.067992627620697E-2</v>
      </c>
      <c r="Q87" s="22">
        <f t="shared" si="6"/>
        <v>4.5199848711490631E-2</v>
      </c>
      <c r="R87" s="22">
        <f t="shared" si="6"/>
        <v>2.9570670798420906E-2</v>
      </c>
      <c r="S87" s="21">
        <f t="shared" si="6"/>
        <v>1.145381525813516E-2</v>
      </c>
      <c r="T87" s="13"/>
      <c r="U87" s="11"/>
      <c r="V87" s="2"/>
      <c r="W87" s="2"/>
      <c r="X87" s="2"/>
      <c r="Y87" s="2"/>
      <c r="Z87" s="2"/>
    </row>
    <row r="88" spans="1:26" x14ac:dyDescent="0.2">
      <c r="A88" s="16">
        <v>1991</v>
      </c>
      <c r="B88" s="301">
        <f>'TC2'!G88</f>
        <v>0.66078129410743713</v>
      </c>
      <c r="C88" s="483">
        <f>'TC2'!K88</f>
        <v>0.21918964385986328</v>
      </c>
      <c r="D88" s="484">
        <f>'TC2'!O88</f>
        <v>0.44159165024757385</v>
      </c>
      <c r="E88" s="295">
        <f>'TC2'!S88</f>
        <v>0.33921870589256287</v>
      </c>
      <c r="F88" s="14">
        <f>TC2b!C88</f>
        <v>0.24023394286632538</v>
      </c>
      <c r="G88" s="14">
        <f>TC2b!G88</f>
        <v>0.11375311762094498</v>
      </c>
      <c r="H88" s="14">
        <f>TC2b!K88</f>
        <v>8.3662837743759155E-2</v>
      </c>
      <c r="I88" s="14">
        <f>TC2b!O88</f>
        <v>4.1809994727373123E-2</v>
      </c>
      <c r="J88" s="14">
        <f>TC2b!S88</f>
        <v>1.6745224595069885E-2</v>
      </c>
      <c r="K88" s="14">
        <v>7.5347679702252868E-3</v>
      </c>
      <c r="L88" s="53">
        <f t="shared" si="7"/>
        <v>0.22546558827161789</v>
      </c>
      <c r="M88" s="13">
        <f t="shared" si="8"/>
        <v>9.8984763026237488E-2</v>
      </c>
      <c r="N88" s="13">
        <f t="shared" si="8"/>
        <v>0.1264808252453804</v>
      </c>
      <c r="O88" s="13">
        <f t="shared" si="5"/>
        <v>7.1943122893571854E-2</v>
      </c>
      <c r="P88" s="13">
        <f t="shared" si="6"/>
        <v>3.0090279877185822E-2</v>
      </c>
      <c r="Q88" s="13">
        <f t="shared" si="6"/>
        <v>4.1852843016386032E-2</v>
      </c>
      <c r="R88" s="13">
        <f t="shared" si="6"/>
        <v>2.5064770132303238E-2</v>
      </c>
      <c r="S88" s="12">
        <f t="shared" si="6"/>
        <v>9.2104566248445985E-3</v>
      </c>
      <c r="T88" s="13"/>
      <c r="U88" s="11"/>
      <c r="V88" s="2"/>
      <c r="W88" s="2"/>
      <c r="X88" s="2"/>
      <c r="Y88" s="2"/>
      <c r="Z88" s="2"/>
    </row>
    <row r="89" spans="1:26" x14ac:dyDescent="0.2">
      <c r="A89" s="16">
        <v>1992</v>
      </c>
      <c r="B89" s="301">
        <f>'TC2'!G89</f>
        <v>0.65365397930145264</v>
      </c>
      <c r="C89" s="483">
        <f>'TC2'!K89</f>
        <v>0.21520835161209106</v>
      </c>
      <c r="D89" s="484">
        <f>'TC2'!O89</f>
        <v>0.43844562768936157</v>
      </c>
      <c r="E89" s="295">
        <f>'TC2'!S89</f>
        <v>0.34634602069854736</v>
      </c>
      <c r="F89" s="14">
        <f>TC2b!C89</f>
        <v>0.2482762485742569</v>
      </c>
      <c r="G89" s="14">
        <f>TC2b!G89</f>
        <v>0.12106691300868988</v>
      </c>
      <c r="H89" s="14">
        <f>TC2b!K89</f>
        <v>8.9939296245574951E-2</v>
      </c>
      <c r="I89" s="14">
        <f>TC2b!O89</f>
        <v>4.6256233006715775E-2</v>
      </c>
      <c r="J89" s="14">
        <f>TC2b!S89</f>
        <v>1.8904801458120346E-2</v>
      </c>
      <c r="K89" s="14">
        <v>7.9356482652170081E-3</v>
      </c>
      <c r="L89" s="53">
        <f t="shared" si="7"/>
        <v>0.22527910768985748</v>
      </c>
      <c r="M89" s="13">
        <f t="shared" si="8"/>
        <v>9.8069772124290466E-2</v>
      </c>
      <c r="N89" s="13">
        <f t="shared" si="8"/>
        <v>0.12720933556556702</v>
      </c>
      <c r="O89" s="13">
        <f t="shared" si="5"/>
        <v>7.4810680001974106E-2</v>
      </c>
      <c r="P89" s="13">
        <f t="shared" si="6"/>
        <v>3.1127616763114929E-2</v>
      </c>
      <c r="Q89" s="13">
        <f t="shared" si="6"/>
        <v>4.3683063238859177E-2</v>
      </c>
      <c r="R89" s="13">
        <f t="shared" si="6"/>
        <v>2.7351431548595428E-2</v>
      </c>
      <c r="S89" s="12">
        <f t="shared" si="6"/>
        <v>1.0969153192903338E-2</v>
      </c>
      <c r="T89" s="13"/>
      <c r="U89" s="11"/>
      <c r="V89" s="2"/>
      <c r="W89" s="2"/>
      <c r="X89" s="2"/>
      <c r="Y89" s="2"/>
      <c r="Z89" s="2"/>
    </row>
    <row r="90" spans="1:26" x14ac:dyDescent="0.2">
      <c r="A90" s="16">
        <v>1993</v>
      </c>
      <c r="B90" s="301">
        <f>'TC2'!G90</f>
        <v>0.66053339838981628</v>
      </c>
      <c r="C90" s="483">
        <f>'TC2'!K90</f>
        <v>0.21929174661636353</v>
      </c>
      <c r="D90" s="484">
        <f>'TC2'!O90</f>
        <v>0.44124165177345276</v>
      </c>
      <c r="E90" s="295">
        <f>'TC2'!S90</f>
        <v>0.33946660161018372</v>
      </c>
      <c r="F90" s="14">
        <f>TC2b!C90</f>
        <v>0.2400127500295639</v>
      </c>
      <c r="G90" s="14">
        <f>TC2b!G90</f>
        <v>0.11273324489593506</v>
      </c>
      <c r="H90" s="14">
        <f>TC2b!K90</f>
        <v>8.2560271024703979E-2</v>
      </c>
      <c r="I90" s="14">
        <f>TC2b!O90</f>
        <v>4.1275333613157272E-2</v>
      </c>
      <c r="J90" s="14">
        <f>TC2b!S90</f>
        <v>1.6807511448860168E-2</v>
      </c>
      <c r="K90" s="14">
        <v>6.956282881568656E-3</v>
      </c>
      <c r="L90" s="53">
        <f t="shared" si="7"/>
        <v>0.22673335671424866</v>
      </c>
      <c r="M90" s="13">
        <f t="shared" si="8"/>
        <v>9.9453851580619812E-2</v>
      </c>
      <c r="N90" s="13">
        <f t="shared" si="8"/>
        <v>0.12727950513362885</v>
      </c>
      <c r="O90" s="13">
        <f t="shared" si="5"/>
        <v>7.1457911282777786E-2</v>
      </c>
      <c r="P90" s="13">
        <f t="shared" si="6"/>
        <v>3.0172973871231079E-2</v>
      </c>
      <c r="Q90" s="13">
        <f t="shared" si="6"/>
        <v>4.1284937411546707E-2</v>
      </c>
      <c r="R90" s="13">
        <f t="shared" si="6"/>
        <v>2.4467822164297104E-2</v>
      </c>
      <c r="S90" s="12">
        <f t="shared" si="6"/>
        <v>9.8512285672915124E-3</v>
      </c>
      <c r="T90" s="13"/>
      <c r="U90" s="11"/>
      <c r="V90" s="2"/>
      <c r="W90" s="2"/>
      <c r="X90" s="2"/>
      <c r="Y90" s="2"/>
      <c r="Z90" s="2"/>
    </row>
    <row r="91" spans="1:26" x14ac:dyDescent="0.2">
      <c r="A91" s="16">
        <v>1994</v>
      </c>
      <c r="B91" s="301">
        <f>'TC2'!G91</f>
        <v>0.66141656041145325</v>
      </c>
      <c r="C91" s="483">
        <f>'TC2'!K91</f>
        <v>0.21917986869812012</v>
      </c>
      <c r="D91" s="484">
        <f>'TC2'!O91</f>
        <v>0.44223669171333313</v>
      </c>
      <c r="E91" s="295">
        <f>'TC2'!S91</f>
        <v>0.33858343958854675</v>
      </c>
      <c r="F91" s="14">
        <f>TC2b!C91</f>
        <v>0.2384847104549408</v>
      </c>
      <c r="G91" s="14">
        <f>TC2b!G91</f>
        <v>0.11096116900444031</v>
      </c>
      <c r="H91" s="14">
        <f>TC2b!K91</f>
        <v>8.0889306962490082E-2</v>
      </c>
      <c r="I91" s="14">
        <f>TC2b!O91</f>
        <v>4.0334366261959076E-2</v>
      </c>
      <c r="J91" s="14">
        <f>TC2b!S91</f>
        <v>1.6147049143910408E-2</v>
      </c>
      <c r="K91" s="14">
        <v>6.9057919681361681E-3</v>
      </c>
      <c r="L91" s="53">
        <f t="shared" si="7"/>
        <v>0.22762227058410645</v>
      </c>
      <c r="M91" s="13">
        <f t="shared" si="8"/>
        <v>0.10009872913360596</v>
      </c>
      <c r="N91" s="13">
        <f t="shared" si="8"/>
        <v>0.12752354145050049</v>
      </c>
      <c r="O91" s="13">
        <f t="shared" si="5"/>
        <v>7.0626802742481232E-2</v>
      </c>
      <c r="P91" s="13">
        <f t="shared" si="6"/>
        <v>3.0071862041950226E-2</v>
      </c>
      <c r="Q91" s="13">
        <f t="shared" si="6"/>
        <v>4.0554940700531006E-2</v>
      </c>
      <c r="R91" s="13">
        <f t="shared" si="6"/>
        <v>2.4187317118048668E-2</v>
      </c>
      <c r="S91" s="12">
        <f t="shared" si="6"/>
        <v>9.2412571757742399E-3</v>
      </c>
      <c r="T91" s="13"/>
      <c r="U91" s="11"/>
      <c r="V91" s="2"/>
      <c r="W91" s="2"/>
      <c r="X91" s="2"/>
      <c r="Y91" s="2"/>
      <c r="Z91" s="2"/>
    </row>
    <row r="92" spans="1:26" x14ac:dyDescent="0.2">
      <c r="A92" s="16">
        <v>1995</v>
      </c>
      <c r="B92" s="301">
        <f>'TC2'!G92</f>
        <v>0.65600600838661194</v>
      </c>
      <c r="C92" s="483">
        <f>'TC2'!K92</f>
        <v>0.21592092514038086</v>
      </c>
      <c r="D92" s="484">
        <f>'TC2'!O92</f>
        <v>0.44008508324623108</v>
      </c>
      <c r="E92" s="295">
        <f>'TC2'!S92</f>
        <v>0.34399399161338806</v>
      </c>
      <c r="F92" s="14">
        <f>TC2b!C92</f>
        <v>0.24318374693393707</v>
      </c>
      <c r="G92" s="14">
        <f>TC2b!G92</f>
        <v>0.11411856859922409</v>
      </c>
      <c r="H92" s="14">
        <f>TC2b!K92</f>
        <v>8.3685964345932007E-2</v>
      </c>
      <c r="I92" s="14">
        <f>TC2b!O92</f>
        <v>4.2043212801218033E-2</v>
      </c>
      <c r="J92" s="14">
        <f>TC2b!S92</f>
        <v>1.6866229474544525E-2</v>
      </c>
      <c r="K92" s="14">
        <v>7.270912877404492E-3</v>
      </c>
      <c r="L92" s="53">
        <f t="shared" si="7"/>
        <v>0.22987542301416397</v>
      </c>
      <c r="M92" s="13">
        <f t="shared" si="8"/>
        <v>0.10081024467945099</v>
      </c>
      <c r="N92" s="13">
        <f t="shared" si="8"/>
        <v>0.12906517833471298</v>
      </c>
      <c r="O92" s="13">
        <f t="shared" si="5"/>
        <v>7.2075355798006058E-2</v>
      </c>
      <c r="P92" s="13">
        <f t="shared" si="6"/>
        <v>3.0432604253292084E-2</v>
      </c>
      <c r="Q92" s="13">
        <f t="shared" si="6"/>
        <v>4.1642751544713974E-2</v>
      </c>
      <c r="R92" s="13">
        <f t="shared" si="6"/>
        <v>2.5176983326673508E-2</v>
      </c>
      <c r="S92" s="12">
        <f t="shared" si="6"/>
        <v>9.5953165971400332E-3</v>
      </c>
      <c r="T92" s="13"/>
      <c r="U92" s="11"/>
      <c r="V92" s="2"/>
      <c r="W92" s="2"/>
      <c r="X92" s="2"/>
      <c r="Y92" s="2"/>
      <c r="Z92" s="2"/>
    </row>
    <row r="93" spans="1:26" x14ac:dyDescent="0.2">
      <c r="A93" s="16">
        <v>1996</v>
      </c>
      <c r="B93" s="301">
        <f>'TC2'!G93</f>
        <v>0.64867061376571655</v>
      </c>
      <c r="C93" s="483">
        <f>'TC2'!K93</f>
        <v>0.2119133472442627</v>
      </c>
      <c r="D93" s="484">
        <f>'TC2'!O93</f>
        <v>0.43675726652145386</v>
      </c>
      <c r="E93" s="295">
        <f>'TC2'!S93</f>
        <v>0.35132938623428345</v>
      </c>
      <c r="F93" s="14">
        <f>TC2b!C93</f>
        <v>0.25058230757713318</v>
      </c>
      <c r="G93" s="14">
        <f>TC2b!G93</f>
        <v>0.1194666400551796</v>
      </c>
      <c r="H93" s="14">
        <f>TC2b!K93</f>
        <v>8.8104203343391418E-2</v>
      </c>
      <c r="I93" s="14">
        <f>TC2b!O93</f>
        <v>4.5253254473209381E-2</v>
      </c>
      <c r="J93" s="14">
        <f>TC2b!S93</f>
        <v>1.881038025021553E-2</v>
      </c>
      <c r="K93" s="14">
        <v>8.0408219800289973E-3</v>
      </c>
      <c r="L93" s="53">
        <f t="shared" si="7"/>
        <v>0.23186274617910385</v>
      </c>
      <c r="M93" s="13">
        <f t="shared" si="8"/>
        <v>0.10074707865715027</v>
      </c>
      <c r="N93" s="13">
        <f t="shared" si="8"/>
        <v>0.13111566752195358</v>
      </c>
      <c r="O93" s="13">
        <f t="shared" si="5"/>
        <v>7.4213385581970215E-2</v>
      </c>
      <c r="P93" s="13">
        <f t="shared" si="6"/>
        <v>3.1362436711788177E-2</v>
      </c>
      <c r="Q93" s="13">
        <f t="shared" si="6"/>
        <v>4.2850948870182037E-2</v>
      </c>
      <c r="R93" s="13">
        <f t="shared" si="6"/>
        <v>2.6442874222993851E-2</v>
      </c>
      <c r="S93" s="12">
        <f t="shared" si="6"/>
        <v>1.0769558270186533E-2</v>
      </c>
      <c r="T93" s="13"/>
      <c r="U93" s="11"/>
      <c r="V93" s="2"/>
      <c r="W93" s="2"/>
      <c r="X93" s="2"/>
      <c r="Y93" s="2"/>
      <c r="Z93" s="2"/>
    </row>
    <row r="94" spans="1:26" x14ac:dyDescent="0.2">
      <c r="A94" s="16">
        <v>1997</v>
      </c>
      <c r="B94" s="301">
        <f>'TC2'!G94</f>
        <v>0.6428978443145752</v>
      </c>
      <c r="C94" s="483">
        <f>'TC2'!K94</f>
        <v>0.20862859487533569</v>
      </c>
      <c r="D94" s="484">
        <f>'TC2'!O94</f>
        <v>0.4342692494392395</v>
      </c>
      <c r="E94" s="295">
        <f>'TC2'!S94</f>
        <v>0.3571021556854248</v>
      </c>
      <c r="F94" s="14">
        <f>TC2b!C94</f>
        <v>0.25674596428871155</v>
      </c>
      <c r="G94" s="14">
        <f>TC2b!G94</f>
        <v>0.1253124475479126</v>
      </c>
      <c r="H94" s="14">
        <f>TC2b!K94</f>
        <v>9.3671932816505432E-2</v>
      </c>
      <c r="I94" s="14">
        <f>TC2b!O94</f>
        <v>4.9359362572431564E-2</v>
      </c>
      <c r="J94" s="14">
        <f>TC2b!S94</f>
        <v>2.0799854770302773E-2</v>
      </c>
      <c r="K94" s="14">
        <v>9.0392992897470482E-3</v>
      </c>
      <c r="L94" s="53">
        <f t="shared" si="7"/>
        <v>0.23178970813751221</v>
      </c>
      <c r="M94" s="13">
        <f t="shared" si="8"/>
        <v>0.10035619139671326</v>
      </c>
      <c r="N94" s="13">
        <f t="shared" si="8"/>
        <v>0.13143351674079895</v>
      </c>
      <c r="O94" s="13">
        <f t="shared" si="5"/>
        <v>7.5953084975481033E-2</v>
      </c>
      <c r="P94" s="13">
        <f t="shared" si="6"/>
        <v>3.1640514731407166E-2</v>
      </c>
      <c r="Q94" s="13">
        <f t="shared" si="6"/>
        <v>4.4312570244073868E-2</v>
      </c>
      <c r="R94" s="13">
        <f t="shared" si="6"/>
        <v>2.8559507802128792E-2</v>
      </c>
      <c r="S94" s="12">
        <f t="shared" si="6"/>
        <v>1.1760555480555724E-2</v>
      </c>
      <c r="T94" s="13"/>
      <c r="U94" s="11"/>
      <c r="V94" s="2"/>
      <c r="W94" s="2"/>
      <c r="X94" s="2"/>
      <c r="Y94" s="2"/>
      <c r="Z94" s="2"/>
    </row>
    <row r="95" spans="1:26" x14ac:dyDescent="0.2">
      <c r="A95" s="16">
        <v>1998</v>
      </c>
      <c r="B95" s="301">
        <f>'TC2'!G95</f>
        <v>0.64129543304443359</v>
      </c>
      <c r="C95" s="483">
        <f>'TC2'!K95</f>
        <v>0.20766967535018921</v>
      </c>
      <c r="D95" s="484">
        <f>'TC2'!O95</f>
        <v>0.43362575769424438</v>
      </c>
      <c r="E95" s="295">
        <f>'TC2'!S95</f>
        <v>0.35870456695556641</v>
      </c>
      <c r="F95" s="14">
        <f>TC2b!C95</f>
        <v>0.25893935561180115</v>
      </c>
      <c r="G95" s="14">
        <f>TC2b!G95</f>
        <v>0.12679219245910645</v>
      </c>
      <c r="H95" s="14">
        <f>TC2b!K95</f>
        <v>9.4841070473194122E-2</v>
      </c>
      <c r="I95" s="14">
        <f>TC2b!O95</f>
        <v>5.0149060785770416E-2</v>
      </c>
      <c r="J95" s="14">
        <f>TC2b!S95</f>
        <v>2.1023988723754883E-2</v>
      </c>
      <c r="K95" s="14">
        <v>8.6248197614478307E-3</v>
      </c>
      <c r="L95" s="53">
        <f t="shared" si="7"/>
        <v>0.23191237449645996</v>
      </c>
      <c r="M95" s="13">
        <f t="shared" si="8"/>
        <v>9.9765211343765259E-2</v>
      </c>
      <c r="N95" s="13">
        <f t="shared" si="8"/>
        <v>0.1321471631526947</v>
      </c>
      <c r="O95" s="13">
        <f t="shared" si="5"/>
        <v>7.6643131673336029E-2</v>
      </c>
      <c r="P95" s="13">
        <f t="shared" si="6"/>
        <v>3.1951121985912323E-2</v>
      </c>
      <c r="Q95" s="13">
        <f t="shared" si="6"/>
        <v>4.4692009687423706E-2</v>
      </c>
      <c r="R95" s="13">
        <f t="shared" si="6"/>
        <v>2.9125072062015533E-2</v>
      </c>
      <c r="S95" s="12">
        <f t="shared" si="6"/>
        <v>1.2399168962307052E-2</v>
      </c>
      <c r="T95" s="13"/>
      <c r="U95" s="11"/>
      <c r="V95" s="2"/>
      <c r="W95" s="2"/>
      <c r="X95" s="2"/>
      <c r="Y95" s="2"/>
      <c r="Z95" s="2"/>
    </row>
    <row r="96" spans="1:26" x14ac:dyDescent="0.2">
      <c r="A96" s="20">
        <v>1999</v>
      </c>
      <c r="B96" s="302">
        <f>'TC2'!G96</f>
        <v>0.63873022794723511</v>
      </c>
      <c r="C96" s="487">
        <f>'TC2'!K96</f>
        <v>0.20487087965011597</v>
      </c>
      <c r="D96" s="488">
        <f>'TC2'!O96</f>
        <v>0.43385934829711914</v>
      </c>
      <c r="E96" s="296">
        <f>'TC2'!S96</f>
        <v>0.36126977205276489</v>
      </c>
      <c r="F96" s="19">
        <f>TC2b!C96</f>
        <v>0.26158669590950012</v>
      </c>
      <c r="G96" s="19">
        <f>TC2b!G96</f>
        <v>0.12975104153156281</v>
      </c>
      <c r="H96" s="19">
        <f>TC2b!K96</f>
        <v>9.7804456949234009E-2</v>
      </c>
      <c r="I96" s="19">
        <f>TC2b!O96</f>
        <v>5.2521690726280212E-2</v>
      </c>
      <c r="J96" s="19">
        <f>TC2b!S96</f>
        <v>2.2325988858938217E-2</v>
      </c>
      <c r="K96" s="19">
        <v>9.4304304890065402E-3</v>
      </c>
      <c r="L96" s="54">
        <f t="shared" si="7"/>
        <v>0.23151873052120209</v>
      </c>
      <c r="M96" s="18">
        <f t="shared" si="8"/>
        <v>9.9683076143264771E-2</v>
      </c>
      <c r="N96" s="18">
        <f t="shared" si="8"/>
        <v>0.13183565437793732</v>
      </c>
      <c r="O96" s="18">
        <f t="shared" si="5"/>
        <v>7.7229350805282593E-2</v>
      </c>
      <c r="P96" s="18">
        <f t="shared" si="6"/>
        <v>3.1946584582328796E-2</v>
      </c>
      <c r="Q96" s="18">
        <f t="shared" si="6"/>
        <v>4.5282766222953796E-2</v>
      </c>
      <c r="R96" s="18">
        <f t="shared" si="6"/>
        <v>3.0195701867341995E-2</v>
      </c>
      <c r="S96" s="17">
        <f t="shared" si="6"/>
        <v>1.2895558369931677E-2</v>
      </c>
      <c r="T96" s="13"/>
      <c r="U96" s="11"/>
      <c r="V96" s="2"/>
      <c r="W96" s="2"/>
      <c r="X96" s="2"/>
      <c r="Y96" s="2"/>
      <c r="Z96" s="2"/>
    </row>
    <row r="97" spans="1:26" x14ac:dyDescent="0.2">
      <c r="A97" s="24">
        <v>2000</v>
      </c>
      <c r="B97" s="303">
        <f>'TC2'!G97</f>
        <v>0.63438183069229126</v>
      </c>
      <c r="C97" s="489">
        <f>'TC2'!K97</f>
        <v>0.20217281579971313</v>
      </c>
      <c r="D97" s="490">
        <f>'TC2'!O97</f>
        <v>0.43220901489257812</v>
      </c>
      <c r="E97" s="297">
        <f>'TC2'!S97</f>
        <v>0.36561816930770874</v>
      </c>
      <c r="F97" s="23">
        <f>TC2b!C97</f>
        <v>0.26590374112129211</v>
      </c>
      <c r="G97" s="23">
        <f>TC2b!G97</f>
        <v>0.13430693745613098</v>
      </c>
      <c r="H97" s="23">
        <f>TC2b!K97</f>
        <v>0.10196065157651901</v>
      </c>
      <c r="I97" s="23">
        <f>TC2b!O97</f>
        <v>5.5868320167064667E-2</v>
      </c>
      <c r="J97" s="23">
        <f>TC2b!S97</f>
        <v>2.4494094774127007E-2</v>
      </c>
      <c r="K97" s="23">
        <v>1.0624919911830772E-2</v>
      </c>
      <c r="L97" s="55">
        <f t="shared" si="7"/>
        <v>0.23131123185157776</v>
      </c>
      <c r="M97" s="22">
        <f t="shared" si="8"/>
        <v>9.9714428186416626E-2</v>
      </c>
      <c r="N97" s="22">
        <f t="shared" si="8"/>
        <v>0.13159680366516113</v>
      </c>
      <c r="O97" s="22">
        <f t="shared" si="5"/>
        <v>7.8438617289066315E-2</v>
      </c>
      <c r="P97" s="22">
        <f t="shared" si="6"/>
        <v>3.2346285879611969E-2</v>
      </c>
      <c r="Q97" s="22">
        <f t="shared" si="6"/>
        <v>4.6092331409454346E-2</v>
      </c>
      <c r="R97" s="22">
        <f t="shared" si="6"/>
        <v>3.137422539293766E-2</v>
      </c>
      <c r="S97" s="21">
        <f t="shared" si="6"/>
        <v>1.3869174862296234E-2</v>
      </c>
      <c r="T97" s="13"/>
      <c r="U97" s="11"/>
      <c r="V97" s="2"/>
      <c r="W97" s="2"/>
      <c r="X97" s="2"/>
      <c r="Y97" s="2"/>
      <c r="Z97" s="2"/>
    </row>
    <row r="98" spans="1:26" x14ac:dyDescent="0.2">
      <c r="A98" s="16">
        <v>2001</v>
      </c>
      <c r="B98" s="301">
        <f>'TC2'!G98</f>
        <v>0.63833293318748474</v>
      </c>
      <c r="C98" s="483">
        <f>'TC2'!K98</f>
        <v>0.20541495084762573</v>
      </c>
      <c r="D98" s="484">
        <f>'TC2'!O98</f>
        <v>0.43291798233985901</v>
      </c>
      <c r="E98" s="295">
        <f>'TC2'!S98</f>
        <v>0.36166706681251526</v>
      </c>
      <c r="F98" s="14">
        <f>TC2b!C98</f>
        <v>0.26239094138145447</v>
      </c>
      <c r="G98" s="14">
        <f>TC2b!G98</f>
        <v>0.13233564794063568</v>
      </c>
      <c r="H98" s="14">
        <f>TC2b!K98</f>
        <v>0.1004597544670105</v>
      </c>
      <c r="I98" s="14">
        <f>TC2b!O98</f>
        <v>5.4715290665626526E-2</v>
      </c>
      <c r="J98" s="14">
        <f>TC2b!S98</f>
        <v>2.3423794656991959E-2</v>
      </c>
      <c r="K98" s="14">
        <v>9.6226256538867981E-3</v>
      </c>
      <c r="L98" s="53">
        <f t="shared" si="7"/>
        <v>0.22933141887187958</v>
      </c>
      <c r="M98" s="13">
        <f t="shared" si="8"/>
        <v>9.9276125431060791E-2</v>
      </c>
      <c r="N98" s="13">
        <f t="shared" si="8"/>
        <v>0.13005529344081879</v>
      </c>
      <c r="O98" s="13">
        <f t="shared" si="5"/>
        <v>7.7620357275009155E-2</v>
      </c>
      <c r="P98" s="13">
        <f t="shared" si="6"/>
        <v>3.1875893473625183E-2</v>
      </c>
      <c r="Q98" s="13">
        <f t="shared" si="6"/>
        <v>4.5744463801383972E-2</v>
      </c>
      <c r="R98" s="13">
        <f t="shared" si="6"/>
        <v>3.1291496008634567E-2</v>
      </c>
      <c r="S98" s="12">
        <f t="shared" si="6"/>
        <v>1.3801169003105161E-2</v>
      </c>
      <c r="T98" s="13"/>
      <c r="U98" s="11"/>
      <c r="V98" s="2"/>
      <c r="W98" s="2"/>
      <c r="X98" s="2"/>
      <c r="Y98" s="2"/>
      <c r="Z98" s="2"/>
    </row>
    <row r="99" spans="1:26" x14ac:dyDescent="0.2">
      <c r="A99" s="16">
        <v>2002</v>
      </c>
      <c r="B99" s="301">
        <f>'TC2'!G99</f>
        <v>0.6387883722782135</v>
      </c>
      <c r="C99" s="483">
        <f>'TC2'!K99</f>
        <v>0.20707428455352783</v>
      </c>
      <c r="D99" s="484">
        <f>'TC2'!O99</f>
        <v>0.43171408772468567</v>
      </c>
      <c r="E99" s="295">
        <f>'TC2'!S99</f>
        <v>0.3612116277217865</v>
      </c>
      <c r="F99" s="14">
        <f>TC2b!C99</f>
        <v>0.26220616698265076</v>
      </c>
      <c r="G99" s="14">
        <f>TC2b!G99</f>
        <v>0.13202609121799469</v>
      </c>
      <c r="H99" s="14">
        <f>TC2b!K99</f>
        <v>9.9956177175045013E-2</v>
      </c>
      <c r="I99" s="14">
        <f>TC2b!O99</f>
        <v>5.4405082017183304E-2</v>
      </c>
      <c r="J99" s="14">
        <f>TC2b!S99</f>
        <v>2.3685580119490623E-2</v>
      </c>
      <c r="K99" s="14">
        <v>1.0392245104425482E-2</v>
      </c>
      <c r="L99" s="53">
        <f t="shared" si="7"/>
        <v>0.22918553650379181</v>
      </c>
      <c r="M99" s="13">
        <f t="shared" si="8"/>
        <v>9.9005460739135742E-2</v>
      </c>
      <c r="N99" s="13">
        <f t="shared" si="8"/>
        <v>0.13018007576465607</v>
      </c>
      <c r="O99" s="13">
        <f t="shared" si="5"/>
        <v>7.7621009200811386E-2</v>
      </c>
      <c r="P99" s="13">
        <f t="shared" si="6"/>
        <v>3.2069914042949677E-2</v>
      </c>
      <c r="Q99" s="13">
        <f t="shared" si="6"/>
        <v>4.555109515786171E-2</v>
      </c>
      <c r="R99" s="13">
        <f t="shared" si="6"/>
        <v>3.071950189769268E-2</v>
      </c>
      <c r="S99" s="12">
        <f t="shared" si="6"/>
        <v>1.3293335015065142E-2</v>
      </c>
      <c r="T99" s="13"/>
      <c r="U99" s="11"/>
      <c r="V99" s="2"/>
      <c r="W99" s="2"/>
      <c r="X99" s="2"/>
      <c r="Y99" s="2"/>
      <c r="Z99" s="2"/>
    </row>
    <row r="100" spans="1:26" x14ac:dyDescent="0.2">
      <c r="A100" s="16">
        <v>2003</v>
      </c>
      <c r="B100" s="301">
        <f>'TC2'!G100</f>
        <v>0.63709068298339844</v>
      </c>
      <c r="C100" s="483">
        <f>'TC2'!K100</f>
        <v>0.20473885536193848</v>
      </c>
      <c r="D100" s="484">
        <f>'TC2'!O100</f>
        <v>0.43235182762145996</v>
      </c>
      <c r="E100" s="295">
        <f>'TC2'!S100</f>
        <v>0.36290931701660156</v>
      </c>
      <c r="F100" s="14">
        <f>TC2b!C100</f>
        <v>0.26346668601036072</v>
      </c>
      <c r="G100" s="14">
        <f>TC2b!G100</f>
        <v>0.13464736938476562</v>
      </c>
      <c r="H100" s="14">
        <f>TC2b!K100</f>
        <v>0.10259494930505753</v>
      </c>
      <c r="I100" s="14">
        <f>TC2b!O100</f>
        <v>5.6378189474344254E-2</v>
      </c>
      <c r="J100" s="14">
        <f>TC2b!S100</f>
        <v>2.492215670645237E-2</v>
      </c>
      <c r="K100" s="14">
        <v>1.0860030370563991E-2</v>
      </c>
      <c r="L100" s="53">
        <f t="shared" si="7"/>
        <v>0.22826194763183594</v>
      </c>
      <c r="M100" s="13">
        <f t="shared" si="8"/>
        <v>9.9442631006240845E-2</v>
      </c>
      <c r="N100" s="13">
        <f t="shared" si="8"/>
        <v>0.12881931662559509</v>
      </c>
      <c r="O100" s="13">
        <f t="shared" si="5"/>
        <v>7.8269179910421371E-2</v>
      </c>
      <c r="P100" s="13">
        <f t="shared" si="6"/>
        <v>3.2052420079708099E-2</v>
      </c>
      <c r="Q100" s="13">
        <f t="shared" si="6"/>
        <v>4.6216759830713272E-2</v>
      </c>
      <c r="R100" s="13">
        <f t="shared" si="6"/>
        <v>3.1456032767891884E-2</v>
      </c>
      <c r="S100" s="12">
        <f t="shared" si="6"/>
        <v>1.4062126335888379E-2</v>
      </c>
      <c r="T100" s="13"/>
      <c r="U100" s="11"/>
      <c r="V100" s="2"/>
      <c r="W100" s="2"/>
      <c r="X100" s="2"/>
      <c r="Y100" s="2"/>
      <c r="Z100" s="2"/>
    </row>
    <row r="101" spans="1:26" x14ac:dyDescent="0.2">
      <c r="A101" s="16">
        <v>2004</v>
      </c>
      <c r="B101" s="301">
        <f>'TC2'!G101</f>
        <v>0.63262632489204407</v>
      </c>
      <c r="C101" s="483">
        <f>'TC2'!K101</f>
        <v>0.20247173309326172</v>
      </c>
      <c r="D101" s="484">
        <f>'TC2'!O101</f>
        <v>0.43015459179878235</v>
      </c>
      <c r="E101" s="295">
        <f>'TC2'!S101</f>
        <v>0.36737367510795593</v>
      </c>
      <c r="F101" s="14">
        <f>TC2b!C101</f>
        <v>0.26850563287734985</v>
      </c>
      <c r="G101" s="14">
        <f>TC2b!G101</f>
        <v>0.13849525153636932</v>
      </c>
      <c r="H101" s="14">
        <f>TC2b!K101</f>
        <v>0.10608173161745071</v>
      </c>
      <c r="I101" s="14">
        <f>TC2b!O101</f>
        <v>5.8490961790084839E-2</v>
      </c>
      <c r="J101" s="14">
        <f>TC2b!S101</f>
        <v>2.5417648255825043E-2</v>
      </c>
      <c r="K101" s="14">
        <v>1.0814721114701036E-2</v>
      </c>
      <c r="L101" s="53">
        <f t="shared" si="7"/>
        <v>0.22887842357158661</v>
      </c>
      <c r="M101" s="13">
        <f t="shared" si="8"/>
        <v>9.8868042230606079E-2</v>
      </c>
      <c r="N101" s="13">
        <f t="shared" si="8"/>
        <v>0.13001038134098053</v>
      </c>
      <c r="O101" s="13">
        <f t="shared" si="5"/>
        <v>8.0004289746284485E-2</v>
      </c>
      <c r="P101" s="13">
        <f t="shared" si="6"/>
        <v>3.241351991891861E-2</v>
      </c>
      <c r="Q101" s="13">
        <f t="shared" si="6"/>
        <v>4.7590769827365875E-2</v>
      </c>
      <c r="R101" s="13">
        <f t="shared" si="6"/>
        <v>3.3073313534259796E-2</v>
      </c>
      <c r="S101" s="12">
        <f t="shared" si="6"/>
        <v>1.4602927141124006E-2</v>
      </c>
      <c r="T101" s="13"/>
      <c r="U101" s="11"/>
      <c r="V101" s="2"/>
      <c r="W101" s="2"/>
      <c r="X101" s="2"/>
      <c r="Y101" s="2"/>
      <c r="Z101" s="2"/>
    </row>
    <row r="102" spans="1:26" x14ac:dyDescent="0.2">
      <c r="A102" s="16">
        <v>2005</v>
      </c>
      <c r="B102" s="301">
        <f>'TC2'!G102</f>
        <v>0.62651729583740234</v>
      </c>
      <c r="C102" s="483">
        <f>'TC2'!K102</f>
        <v>0.20002233982086182</v>
      </c>
      <c r="D102" s="484">
        <f>'TC2'!O102</f>
        <v>0.42649495601654053</v>
      </c>
      <c r="E102" s="295">
        <f>'TC2'!S102</f>
        <v>0.37348270416259766</v>
      </c>
      <c r="F102" s="14">
        <f>TC2b!C102</f>
        <v>0.27458569407463074</v>
      </c>
      <c r="G102" s="14">
        <f>TC2b!G102</f>
        <v>0.1439482569694519</v>
      </c>
      <c r="H102" s="14">
        <f>TC2b!K102</f>
        <v>0.11106737703084946</v>
      </c>
      <c r="I102" s="14">
        <f>TC2b!O102</f>
        <v>6.2389355152845383E-2</v>
      </c>
      <c r="J102" s="14">
        <f>TC2b!S102</f>
        <v>2.6814712211489677E-2</v>
      </c>
      <c r="K102" s="14">
        <v>1.0763592600415289E-2</v>
      </c>
      <c r="L102" s="53">
        <f t="shared" si="7"/>
        <v>0.22953444719314575</v>
      </c>
      <c r="M102" s="13">
        <f t="shared" si="8"/>
        <v>9.8897010087966919E-2</v>
      </c>
      <c r="N102" s="13">
        <f t="shared" si="8"/>
        <v>0.13063743710517883</v>
      </c>
      <c r="O102" s="13">
        <f t="shared" si="5"/>
        <v>8.1558901816606522E-2</v>
      </c>
      <c r="P102" s="13">
        <f t="shared" si="6"/>
        <v>3.2880879938602448E-2</v>
      </c>
      <c r="Q102" s="13">
        <f t="shared" si="6"/>
        <v>4.8678021878004074E-2</v>
      </c>
      <c r="R102" s="13">
        <f t="shared" si="6"/>
        <v>3.5574642941355705E-2</v>
      </c>
      <c r="S102" s="12">
        <f t="shared" si="6"/>
        <v>1.6051119611074388E-2</v>
      </c>
      <c r="T102" s="13"/>
      <c r="U102" s="11"/>
      <c r="V102" s="2"/>
      <c r="W102" s="2"/>
      <c r="X102" s="2"/>
      <c r="Y102" s="2"/>
      <c r="Z102" s="2"/>
    </row>
    <row r="103" spans="1:26" x14ac:dyDescent="0.2">
      <c r="A103" s="16">
        <v>2006</v>
      </c>
      <c r="B103" s="301">
        <f>'TC2'!G103</f>
        <v>0.62275004386901855</v>
      </c>
      <c r="C103" s="483">
        <f>'TC2'!K103</f>
        <v>0.19677966833114624</v>
      </c>
      <c r="D103" s="484">
        <f>'TC2'!O103</f>
        <v>0.42597037553787231</v>
      </c>
      <c r="E103" s="295">
        <f>'TC2'!S103</f>
        <v>0.37724995613098145</v>
      </c>
      <c r="F103" s="14">
        <f>TC2b!C103</f>
        <v>0.27721419930458069</v>
      </c>
      <c r="G103" s="14">
        <f>TC2b!G103</f>
        <v>0.14559231698513031</v>
      </c>
      <c r="H103" s="14">
        <f>TC2b!K103</f>
        <v>0.11249113082885742</v>
      </c>
      <c r="I103" s="14">
        <f>TC2b!O103</f>
        <v>6.3242658972740173E-2</v>
      </c>
      <c r="J103" s="14">
        <f>TC2b!S103</f>
        <v>2.7064565569162369E-2</v>
      </c>
      <c r="K103" s="14">
        <v>1.106140272728794E-2</v>
      </c>
      <c r="L103" s="53">
        <f t="shared" si="7"/>
        <v>0.23165763914585114</v>
      </c>
      <c r="M103" s="13">
        <f t="shared" si="8"/>
        <v>0.10003575682640076</v>
      </c>
      <c r="N103" s="13">
        <f t="shared" si="8"/>
        <v>0.13162188231945038</v>
      </c>
      <c r="O103" s="13">
        <f t="shared" si="5"/>
        <v>8.2349658012390137E-2</v>
      </c>
      <c r="P103" s="13">
        <f t="shared" si="6"/>
        <v>3.3101186156272888E-2</v>
      </c>
      <c r="Q103" s="13">
        <f t="shared" si="6"/>
        <v>4.9248471856117249E-2</v>
      </c>
      <c r="R103" s="13">
        <f t="shared" si="6"/>
        <v>3.6178093403577805E-2</v>
      </c>
      <c r="S103" s="12">
        <f t="shared" si="6"/>
        <v>1.6003162841874429E-2</v>
      </c>
      <c r="T103" s="13"/>
      <c r="U103" s="11"/>
      <c r="V103" s="2"/>
      <c r="W103" s="2"/>
      <c r="X103" s="2"/>
      <c r="Y103" s="2"/>
      <c r="Z103" s="2"/>
    </row>
    <row r="104" spans="1:26" x14ac:dyDescent="0.2">
      <c r="A104" s="16">
        <v>2007</v>
      </c>
      <c r="B104" s="301">
        <f>'TC2'!G104</f>
        <v>0.62868309020996094</v>
      </c>
      <c r="C104" s="483">
        <f>'TC2'!K104</f>
        <v>0.19994282722473145</v>
      </c>
      <c r="D104" s="484">
        <f>'TC2'!O104</f>
        <v>0.42874026298522949</v>
      </c>
      <c r="E104" s="295">
        <f>'TC2'!S104</f>
        <v>0.37131690979003906</v>
      </c>
      <c r="F104" s="14">
        <f>TC2b!C104</f>
        <v>0.27159595489501953</v>
      </c>
      <c r="G104" s="14">
        <f>TC2b!G104</f>
        <v>0.14117053151130676</v>
      </c>
      <c r="H104" s="14">
        <f>TC2b!K104</f>
        <v>0.10882439464330673</v>
      </c>
      <c r="I104" s="14">
        <f>TC2b!O104</f>
        <v>6.0659151524305344E-2</v>
      </c>
      <c r="J104" s="14">
        <f>TC2b!S104</f>
        <v>2.6080403476953506E-2</v>
      </c>
      <c r="K104" s="14">
        <v>1.0830574357272409E-2</v>
      </c>
      <c r="L104" s="53">
        <f t="shared" si="7"/>
        <v>0.2301463782787323</v>
      </c>
      <c r="M104" s="13">
        <f t="shared" si="8"/>
        <v>9.9720954895019531E-2</v>
      </c>
      <c r="N104" s="13">
        <f t="shared" si="8"/>
        <v>0.13042542338371277</v>
      </c>
      <c r="O104" s="13">
        <f t="shared" si="5"/>
        <v>8.0511379987001419E-2</v>
      </c>
      <c r="P104" s="13">
        <f t="shared" si="6"/>
        <v>3.2346136868000031E-2</v>
      </c>
      <c r="Q104" s="13">
        <f t="shared" si="6"/>
        <v>4.8165243119001389E-2</v>
      </c>
      <c r="R104" s="13">
        <f t="shared" si="6"/>
        <v>3.4578748047351837E-2</v>
      </c>
      <c r="S104" s="12">
        <f t="shared" si="6"/>
        <v>1.5249829119681098E-2</v>
      </c>
      <c r="T104" s="13"/>
      <c r="U104" s="11"/>
      <c r="V104" s="2"/>
      <c r="W104" s="2"/>
      <c r="X104" s="2"/>
      <c r="Y104" s="2"/>
      <c r="Z104" s="2"/>
    </row>
    <row r="105" spans="1:26" x14ac:dyDescent="0.2">
      <c r="A105" s="16">
        <v>2008</v>
      </c>
      <c r="B105" s="301">
        <f>'TC2'!G105</f>
        <v>0.63504436612129211</v>
      </c>
      <c r="C105" s="483">
        <f>'TC2'!K105</f>
        <v>0.20474535226821899</v>
      </c>
      <c r="D105" s="484">
        <f>'TC2'!O105</f>
        <v>0.43029901385307312</v>
      </c>
      <c r="E105" s="295">
        <f>'TC2'!S105</f>
        <v>0.36495563387870789</v>
      </c>
      <c r="F105" s="14">
        <f>TC2b!C105</f>
        <v>0.26659438014030457</v>
      </c>
      <c r="G105" s="14">
        <f>TC2b!G105</f>
        <v>0.13871331512928009</v>
      </c>
      <c r="H105" s="14">
        <f>TC2b!K105</f>
        <v>0.1073325127363205</v>
      </c>
      <c r="I105" s="14">
        <f>TC2b!O105</f>
        <v>6.1533674597740173E-2</v>
      </c>
      <c r="J105" s="14">
        <f>TC2b!S105</f>
        <v>2.8778992593288422E-2</v>
      </c>
      <c r="K105" s="14">
        <v>1.3327771121730616E-2</v>
      </c>
      <c r="L105" s="53">
        <f t="shared" si="7"/>
        <v>0.2262423187494278</v>
      </c>
      <c r="M105" s="13">
        <f t="shared" si="8"/>
        <v>9.836125373840332E-2</v>
      </c>
      <c r="N105" s="13">
        <f t="shared" si="8"/>
        <v>0.12788106501102448</v>
      </c>
      <c r="O105" s="13">
        <f t="shared" si="5"/>
        <v>7.7179640531539917E-2</v>
      </c>
      <c r="P105" s="13">
        <f t="shared" si="6"/>
        <v>3.1380802392959595E-2</v>
      </c>
      <c r="Q105" s="13">
        <f t="shared" si="6"/>
        <v>4.5798838138580322E-2</v>
      </c>
      <c r="R105" s="13">
        <f t="shared" si="6"/>
        <v>3.2754682004451752E-2</v>
      </c>
      <c r="S105" s="12">
        <f t="shared" si="6"/>
        <v>1.5451221471557806E-2</v>
      </c>
      <c r="T105" s="13"/>
      <c r="U105" s="11"/>
      <c r="V105" s="2"/>
      <c r="W105" s="2"/>
      <c r="X105" s="2"/>
      <c r="Y105" s="2"/>
      <c r="Z105" s="2"/>
    </row>
    <row r="106" spans="1:26" x14ac:dyDescent="0.2">
      <c r="A106" s="20">
        <v>2009</v>
      </c>
      <c r="B106" s="302">
        <f>'TC2'!G106</f>
        <v>0.63980007171630859</v>
      </c>
      <c r="C106" s="487">
        <f>'TC2'!K106</f>
        <v>0.20456457138061523</v>
      </c>
      <c r="D106" s="488">
        <f>'TC2'!O106</f>
        <v>0.43523550033569336</v>
      </c>
      <c r="E106" s="296">
        <f>'TC2'!S106</f>
        <v>0.36019992828369141</v>
      </c>
      <c r="F106" s="19">
        <f>TC2b!C106</f>
        <v>0.26070982217788696</v>
      </c>
      <c r="G106" s="19">
        <f>TC2b!G106</f>
        <v>0.13360230624675751</v>
      </c>
      <c r="H106" s="19">
        <f>TC2b!K106</f>
        <v>0.10296061635017395</v>
      </c>
      <c r="I106" s="19">
        <f>TC2b!O106</f>
        <v>5.8283422142267227E-2</v>
      </c>
      <c r="J106" s="19">
        <f>TC2b!S106</f>
        <v>2.6908963918685913E-2</v>
      </c>
      <c r="K106" s="19">
        <v>1.1807546271475206E-2</v>
      </c>
      <c r="L106" s="54">
        <f t="shared" si="7"/>
        <v>0.2265976220369339</v>
      </c>
      <c r="M106" s="18">
        <f t="shared" si="8"/>
        <v>9.9490106105804443E-2</v>
      </c>
      <c r="N106" s="18">
        <f t="shared" si="8"/>
        <v>0.12710751593112946</v>
      </c>
      <c r="O106" s="18">
        <f t="shared" si="5"/>
        <v>7.531888410449028E-2</v>
      </c>
      <c r="P106" s="18">
        <f t="shared" si="6"/>
        <v>3.0641689896583557E-2</v>
      </c>
      <c r="Q106" s="18">
        <f t="shared" si="6"/>
        <v>4.4677194207906723E-2</v>
      </c>
      <c r="R106" s="18">
        <f t="shared" si="6"/>
        <v>3.1374458223581314E-2</v>
      </c>
      <c r="S106" s="17">
        <f t="shared" si="6"/>
        <v>1.5101417647210708E-2</v>
      </c>
      <c r="T106" s="13"/>
      <c r="U106" s="11"/>
      <c r="V106" s="2"/>
      <c r="W106" s="2"/>
      <c r="X106" s="2"/>
      <c r="Y106" s="2"/>
      <c r="Z106" s="2"/>
    </row>
    <row r="107" spans="1:26" x14ac:dyDescent="0.2">
      <c r="A107" s="16">
        <v>2010</v>
      </c>
      <c r="B107" s="301">
        <f>'TC2'!G107</f>
        <v>0.62743604183197021</v>
      </c>
      <c r="C107" s="483">
        <f>'TC2'!K107</f>
        <v>0.20102965831756592</v>
      </c>
      <c r="D107" s="484">
        <f>'TC2'!O107</f>
        <v>0.4264063835144043</v>
      </c>
      <c r="E107" s="295">
        <f>'TC2'!S107</f>
        <v>0.37256395816802979</v>
      </c>
      <c r="F107" s="14">
        <f>TC2b!C107</f>
        <v>0.27393588423728943</v>
      </c>
      <c r="G107" s="14">
        <f>TC2b!G107</f>
        <v>0.144582599401474</v>
      </c>
      <c r="H107" s="14">
        <f>TC2b!K107</f>
        <v>0.11228311061859131</v>
      </c>
      <c r="I107" s="14">
        <f>TC2b!O107</f>
        <v>6.4034238457679749E-2</v>
      </c>
      <c r="J107" s="14">
        <f>TC2b!S107</f>
        <v>2.8775116428732872E-2</v>
      </c>
      <c r="K107" s="14">
        <v>1.0878965220311535E-2</v>
      </c>
      <c r="L107" s="53">
        <f t="shared" si="7"/>
        <v>0.22798135876655579</v>
      </c>
      <c r="M107" s="13">
        <f t="shared" si="8"/>
        <v>9.8628073930740356E-2</v>
      </c>
      <c r="N107" s="13">
        <f t="shared" si="8"/>
        <v>0.12935328483581543</v>
      </c>
      <c r="O107" s="13">
        <f t="shared" si="5"/>
        <v>8.054836094379425E-2</v>
      </c>
      <c r="P107" s="13">
        <f t="shared" si="6"/>
        <v>3.229948878288269E-2</v>
      </c>
      <c r="Q107" s="13">
        <f t="shared" si="6"/>
        <v>4.824887216091156E-2</v>
      </c>
      <c r="R107" s="13">
        <f t="shared" si="6"/>
        <v>3.5259122028946877E-2</v>
      </c>
      <c r="S107" s="12">
        <f t="shared" si="6"/>
        <v>1.7896151208421335E-2</v>
      </c>
      <c r="T107" s="13"/>
      <c r="U107" s="11"/>
      <c r="V107" s="2"/>
      <c r="W107" s="2"/>
      <c r="X107" s="2"/>
      <c r="Y107" s="2"/>
      <c r="Z107" s="2"/>
    </row>
    <row r="108" spans="1:26" x14ac:dyDescent="0.2">
      <c r="A108" s="16">
        <v>2011</v>
      </c>
      <c r="B108" s="301">
        <f>'TC2'!G108</f>
        <v>0.62327682971954346</v>
      </c>
      <c r="C108" s="483">
        <f>'TC2'!K108</f>
        <v>0.19849145412445068</v>
      </c>
      <c r="D108" s="484">
        <f>'TC2'!O108</f>
        <v>0.42478537559509277</v>
      </c>
      <c r="E108" s="295">
        <f>'TC2'!S108</f>
        <v>0.37672317028045654</v>
      </c>
      <c r="F108" s="14">
        <f>TC2b!C108</f>
        <v>0.27767345309257507</v>
      </c>
      <c r="G108" s="14">
        <f>TC2b!G108</f>
        <v>0.14725068211555481</v>
      </c>
      <c r="H108" s="14">
        <f>TC2b!K108</f>
        <v>0.11445760726928711</v>
      </c>
      <c r="I108" s="14">
        <f>TC2b!O108</f>
        <v>6.5104193985462189E-2</v>
      </c>
      <c r="J108" s="14">
        <f>TC2b!S108</f>
        <v>2.9739860445261002E-2</v>
      </c>
      <c r="K108" s="14">
        <v>1.2864482639213699E-2</v>
      </c>
      <c r="L108" s="53">
        <f t="shared" si="7"/>
        <v>0.22947248816490173</v>
      </c>
      <c r="M108" s="13">
        <f t="shared" si="8"/>
        <v>9.904971718788147E-2</v>
      </c>
      <c r="N108" s="13">
        <f t="shared" si="8"/>
        <v>0.13042277097702026</v>
      </c>
      <c r="O108" s="13">
        <f t="shared" si="5"/>
        <v>8.2146488130092621E-2</v>
      </c>
      <c r="P108" s="13">
        <f t="shared" si="6"/>
        <v>3.27930748462677E-2</v>
      </c>
      <c r="Q108" s="13">
        <f t="shared" si="6"/>
        <v>4.9353413283824921E-2</v>
      </c>
      <c r="R108" s="13">
        <f t="shared" si="6"/>
        <v>3.5364333540201187E-2</v>
      </c>
      <c r="S108" s="12">
        <f t="shared" si="6"/>
        <v>1.6875377806047302E-2</v>
      </c>
      <c r="T108" s="13"/>
      <c r="U108" s="11"/>
      <c r="V108" s="2"/>
      <c r="W108" s="2"/>
      <c r="X108" s="2"/>
      <c r="Y108" s="2"/>
      <c r="Z108" s="2"/>
    </row>
    <row r="109" spans="1:26" x14ac:dyDescent="0.2">
      <c r="A109" s="16">
        <v>2012</v>
      </c>
      <c r="B109" s="301">
        <f>'TC2'!G109</f>
        <v>0.61056625843048096</v>
      </c>
      <c r="C109" s="483">
        <f>'TC2'!K109</f>
        <v>0.19043385982513428</v>
      </c>
      <c r="D109" s="484">
        <f>'TC2'!O109</f>
        <v>0.42013239860534668</v>
      </c>
      <c r="E109" s="295">
        <f>'TC2'!S109</f>
        <v>0.38943374156951904</v>
      </c>
      <c r="F109" s="14">
        <f>TC2b!C109</f>
        <v>0.28994524478912354</v>
      </c>
      <c r="G109" s="14">
        <f>TC2b!G109</f>
        <v>0.15753494203090668</v>
      </c>
      <c r="H109" s="14">
        <f>TC2b!K109</f>
        <v>0.12338657677173615</v>
      </c>
      <c r="I109" s="14">
        <f>TC2b!O109</f>
        <v>7.1355238556861877E-2</v>
      </c>
      <c r="J109" s="14">
        <f>TC2b!S109</f>
        <v>3.3025827258825302E-2</v>
      </c>
      <c r="K109" s="14">
        <v>1.39956572043966E-2</v>
      </c>
      <c r="L109" s="53">
        <f t="shared" si="7"/>
        <v>0.23189879953861237</v>
      </c>
      <c r="M109" s="13">
        <f t="shared" si="8"/>
        <v>9.9488496780395508E-2</v>
      </c>
      <c r="N109" s="13">
        <f t="shared" si="8"/>
        <v>0.13241030275821686</v>
      </c>
      <c r="O109" s="13">
        <f t="shared" si="5"/>
        <v>8.61797034740448E-2</v>
      </c>
      <c r="P109" s="13">
        <f t="shared" si="6"/>
        <v>3.4148365259170532E-2</v>
      </c>
      <c r="Q109" s="13">
        <f t="shared" si="6"/>
        <v>5.2031338214874268E-2</v>
      </c>
      <c r="R109" s="13">
        <f t="shared" si="6"/>
        <v>3.8329411298036575E-2</v>
      </c>
      <c r="S109" s="12">
        <f t="shared" si="6"/>
        <v>1.9030170054428704E-2</v>
      </c>
      <c r="T109" s="13"/>
      <c r="U109" s="11"/>
      <c r="V109" s="2"/>
      <c r="W109" s="2"/>
      <c r="X109" s="2"/>
      <c r="Y109" s="2"/>
      <c r="Z109" s="2"/>
    </row>
    <row r="110" spans="1:26" x14ac:dyDescent="0.2">
      <c r="A110" s="16">
        <v>2013</v>
      </c>
      <c r="B110" s="301">
        <f>'TC2'!G110</f>
        <v>0.61953374743461609</v>
      </c>
      <c r="C110" s="483">
        <f>'TC2'!K110</f>
        <v>0.19609040021896362</v>
      </c>
      <c r="D110" s="484">
        <f>'TC2'!O110</f>
        <v>0.42344334721565247</v>
      </c>
      <c r="E110" s="295">
        <f>'TC2'!S110</f>
        <v>0.38046625256538391</v>
      </c>
      <c r="F110" s="14">
        <f>TC2b!C110</f>
        <v>0.27992361783981323</v>
      </c>
      <c r="G110" s="14">
        <f>TC2b!G110</f>
        <v>0.14627687633037567</v>
      </c>
      <c r="H110" s="14">
        <f>TC2b!K110</f>
        <v>0.11289627104997635</v>
      </c>
      <c r="I110" s="14">
        <f>TC2b!O110</f>
        <v>6.4614668488502502E-2</v>
      </c>
      <c r="J110" s="14">
        <f>TC2b!S110</f>
        <v>3.0215395614504814E-2</v>
      </c>
      <c r="K110" s="14">
        <v>1.3923791580515685E-2</v>
      </c>
      <c r="L110" s="53">
        <f t="shared" si="7"/>
        <v>0.23418937623500824</v>
      </c>
      <c r="M110" s="13">
        <f t="shared" si="8"/>
        <v>0.10054263472557068</v>
      </c>
      <c r="N110" s="13">
        <f t="shared" si="8"/>
        <v>0.13364674150943756</v>
      </c>
      <c r="O110" s="13">
        <f t="shared" si="5"/>
        <v>8.1662207841873169E-2</v>
      </c>
      <c r="P110" s="13">
        <f t="shared" ref="P110:S110" si="9">G110-H110</f>
        <v>3.3380605280399323E-2</v>
      </c>
      <c r="Q110" s="13">
        <f t="shared" si="9"/>
        <v>4.8281602561473846E-2</v>
      </c>
      <c r="R110" s="13">
        <f t="shared" si="9"/>
        <v>3.4399272873997688E-2</v>
      </c>
      <c r="S110" s="12">
        <f t="shared" si="9"/>
        <v>1.6291604033989129E-2</v>
      </c>
      <c r="T110" s="13"/>
      <c r="U110" s="11"/>
      <c r="V110" s="2"/>
      <c r="W110" s="2"/>
      <c r="X110" s="2"/>
      <c r="Y110" s="2"/>
      <c r="Z110" s="2"/>
    </row>
    <row r="111" spans="1:26" x14ac:dyDescent="0.2">
      <c r="A111" s="16">
        <v>2014</v>
      </c>
      <c r="B111" s="301">
        <f>'TC2'!G111</f>
        <v>0.61494570970535278</v>
      </c>
      <c r="C111" s="483">
        <f>'TC2'!K111</f>
        <v>0.19352453947067261</v>
      </c>
      <c r="D111" s="484">
        <f>'TC2'!O111</f>
        <v>0.42142117023468018</v>
      </c>
      <c r="E111" s="295">
        <f>'TC2'!S111</f>
        <v>0.38505429029464722</v>
      </c>
      <c r="F111" s="14">
        <f>TC2b!C111</f>
        <v>0.28384831547737122</v>
      </c>
      <c r="G111" s="14">
        <f>TC2b!G111</f>
        <v>0.1491997241973877</v>
      </c>
      <c r="H111" s="14">
        <f>TC2b!K111</f>
        <v>0.11533205211162567</v>
      </c>
      <c r="I111" s="14">
        <f>TC2b!O111</f>
        <v>6.587662547826767E-2</v>
      </c>
      <c r="J111" s="14">
        <f>TC2b!S111</f>
        <v>3.0467052012681961E-2</v>
      </c>
      <c r="K111" s="14">
        <v>1.4329208988315337E-2</v>
      </c>
      <c r="L111" s="53">
        <f t="shared" ref="L111:L112" si="10">E111-G111</f>
        <v>0.23585456609725952</v>
      </c>
      <c r="M111" s="13">
        <f t="shared" ref="M111:M112" si="11">E111-F111</f>
        <v>0.101205974817276</v>
      </c>
      <c r="N111" s="13">
        <f t="shared" ref="N111:N112" si="12">F111-G111</f>
        <v>0.13464859127998352</v>
      </c>
      <c r="O111" s="13">
        <f t="shared" ref="O111:O112" si="13">G111-I111</f>
        <v>8.3323098719120026E-2</v>
      </c>
      <c r="P111" s="13">
        <f t="shared" ref="P111:P112" si="14">G111-H111</f>
        <v>3.3867672085762024E-2</v>
      </c>
      <c r="Q111" s="13">
        <f t="shared" ref="Q111:Q112" si="15">H111-I111</f>
        <v>4.9455426633358002E-2</v>
      </c>
      <c r="R111" s="13">
        <f t="shared" ref="R111:R112" si="16">I111-J111</f>
        <v>3.5409573465585709E-2</v>
      </c>
      <c r="S111" s="12">
        <f t="shared" ref="S111:S112" si="17">J111-K111</f>
        <v>1.6137843024366626E-2</v>
      </c>
      <c r="T111" s="13"/>
      <c r="U111" s="11"/>
      <c r="V111" s="2"/>
      <c r="W111" s="2"/>
      <c r="X111" s="2"/>
      <c r="Y111" s="2"/>
      <c r="Z111" s="2"/>
    </row>
    <row r="112" spans="1:26" x14ac:dyDescent="0.2">
      <c r="A112" s="16">
        <v>2015</v>
      </c>
      <c r="B112" s="301">
        <f>'TC2'!G112</f>
        <v>0.61823424696922302</v>
      </c>
      <c r="C112" s="483">
        <f>'TC2'!K112</f>
        <v>0.19423836469650269</v>
      </c>
      <c r="D112" s="484">
        <f>'TC2'!O112</f>
        <v>0.42399588227272034</v>
      </c>
      <c r="E112" s="295">
        <f>'TC2'!S112</f>
        <v>0.38176575303077698</v>
      </c>
      <c r="F112" s="14">
        <f>TC2b!C112</f>
        <v>0.28088763356208801</v>
      </c>
      <c r="G112" s="14">
        <f>TC2b!G112</f>
        <v>0.14668060839176178</v>
      </c>
      <c r="H112" s="14">
        <f>TC2b!K112</f>
        <v>0.11335282027721405</v>
      </c>
      <c r="I112" s="14">
        <f>TC2b!O112</f>
        <v>6.4481630921363831E-2</v>
      </c>
      <c r="J112" s="14">
        <f>TC2b!S112</f>
        <v>2.9295980930328369E-2</v>
      </c>
      <c r="K112" s="14">
        <v>1.2892896785849324E-2</v>
      </c>
      <c r="L112" s="53">
        <f t="shared" si="10"/>
        <v>0.2350851446390152</v>
      </c>
      <c r="M112" s="13">
        <f t="shared" si="11"/>
        <v>0.10087811946868896</v>
      </c>
      <c r="N112" s="13">
        <f t="shared" si="12"/>
        <v>0.13420702517032623</v>
      </c>
      <c r="O112" s="13">
        <f t="shared" si="13"/>
        <v>8.2198977470397949E-2</v>
      </c>
      <c r="P112" s="13">
        <f t="shared" si="14"/>
        <v>3.3327788114547729E-2</v>
      </c>
      <c r="Q112" s="13">
        <f t="shared" si="15"/>
        <v>4.887118935585022E-2</v>
      </c>
      <c r="R112" s="13">
        <f t="shared" si="16"/>
        <v>3.5185649991035461E-2</v>
      </c>
      <c r="S112" s="12">
        <f t="shared" si="17"/>
        <v>1.6403084144479045E-2</v>
      </c>
      <c r="T112" s="13"/>
      <c r="U112" s="11"/>
      <c r="V112" s="2"/>
      <c r="W112" s="2"/>
      <c r="X112" s="2"/>
      <c r="Y112" s="2"/>
      <c r="Z112" s="2"/>
    </row>
    <row r="113" spans="1:26" x14ac:dyDescent="0.2">
      <c r="A113" s="16">
        <v>2016</v>
      </c>
      <c r="B113" s="301">
        <f>'TC2'!G113</f>
        <v>0.61884081363677979</v>
      </c>
      <c r="C113" s="483">
        <f>'TC2'!K113</f>
        <v>0.19252878427505493</v>
      </c>
      <c r="D113" s="484">
        <f>'TC2'!O113</f>
        <v>0.42631202936172485</v>
      </c>
      <c r="E113" s="295">
        <f>'TC2'!S113</f>
        <v>0.38115918636322021</v>
      </c>
      <c r="F113" s="14">
        <f>TC2b!C113</f>
        <v>0.27977374196052551</v>
      </c>
      <c r="G113" s="14">
        <f>TC2b!G113</f>
        <v>0.14605778455734253</v>
      </c>
      <c r="H113" s="14">
        <f>TC2b!K113</f>
        <v>0.11282073706388474</v>
      </c>
      <c r="I113" s="14">
        <f>TC2b!O113</f>
        <v>6.4375132322311401E-2</v>
      </c>
      <c r="J113" s="14">
        <f>TC2b!S113</f>
        <v>2.9187165200710297E-2</v>
      </c>
      <c r="K113" s="14">
        <v>1.2941782123966669E-2</v>
      </c>
      <c r="L113" s="53">
        <f t="shared" ref="L113:L116" si="18">E113-G113</f>
        <v>0.23510140180587769</v>
      </c>
      <c r="M113" s="13">
        <f t="shared" ref="M113:M116" si="19">E113-F113</f>
        <v>0.1013854444026947</v>
      </c>
      <c r="N113" s="13">
        <f t="shared" ref="N113:N116" si="20">F113-G113</f>
        <v>0.13371595740318298</v>
      </c>
      <c r="O113" s="13">
        <f t="shared" ref="O113:O116" si="21">G113-I113</f>
        <v>8.1682652235031128E-2</v>
      </c>
      <c r="P113" s="13">
        <f t="shared" ref="P113:P116" si="22">G113-H113</f>
        <v>3.3237047493457794E-2</v>
      </c>
      <c r="Q113" s="13">
        <f t="shared" ref="Q113:Q116" si="23">H113-I113</f>
        <v>4.8445604741573334E-2</v>
      </c>
      <c r="R113" s="13">
        <f t="shared" ref="R113:R116" si="24">I113-J113</f>
        <v>3.5187967121601105E-2</v>
      </c>
      <c r="S113" s="12">
        <f t="shared" ref="S113:S116" si="25">J113-K113</f>
        <v>1.6245383076743627E-2</v>
      </c>
      <c r="T113" s="13"/>
      <c r="U113" s="11"/>
      <c r="V113" s="2"/>
      <c r="W113" s="2"/>
      <c r="X113" s="2"/>
      <c r="Y113" s="2"/>
      <c r="Z113" s="2"/>
    </row>
    <row r="114" spans="1:26" x14ac:dyDescent="0.2">
      <c r="A114" s="16">
        <v>2017</v>
      </c>
      <c r="B114" s="301">
        <f>'TC2'!G114</f>
        <v>0.61619392037391663</v>
      </c>
      <c r="C114" s="483">
        <f>'TC2'!K114</f>
        <v>0.19231373071670532</v>
      </c>
      <c r="D114" s="484">
        <f>'TC2'!O114</f>
        <v>0.4238801896572113</v>
      </c>
      <c r="E114" s="295">
        <f>'TC2'!S114</f>
        <v>0.38380607962608337</v>
      </c>
      <c r="F114" s="14">
        <f>TC2b!C114</f>
        <v>0.2823931872844696</v>
      </c>
      <c r="G114" s="14">
        <f>TC2b!G114</f>
        <v>0.14854991436004639</v>
      </c>
      <c r="H114" s="14">
        <f>TC2b!K114</f>
        <v>0.11498931795358658</v>
      </c>
      <c r="I114" s="14">
        <f>TC2b!O114</f>
        <v>6.4836069941520691E-2</v>
      </c>
      <c r="J114" s="14">
        <f>TC2b!S114</f>
        <v>2.9609968885779381E-2</v>
      </c>
      <c r="K114" s="14">
        <v>1.259287197579215E-2</v>
      </c>
      <c r="L114" s="53">
        <f t="shared" si="18"/>
        <v>0.23525616526603699</v>
      </c>
      <c r="M114" s="13">
        <f t="shared" si="19"/>
        <v>0.10141289234161377</v>
      </c>
      <c r="N114" s="13">
        <f t="shared" si="20"/>
        <v>0.13384327292442322</v>
      </c>
      <c r="O114" s="13">
        <f t="shared" si="21"/>
        <v>8.3713844418525696E-2</v>
      </c>
      <c r="P114" s="13">
        <f t="shared" si="22"/>
        <v>3.3560596406459808E-2</v>
      </c>
      <c r="Q114" s="13">
        <f t="shared" si="23"/>
        <v>5.0153248012065887E-2</v>
      </c>
      <c r="R114" s="13">
        <f t="shared" si="24"/>
        <v>3.522610105574131E-2</v>
      </c>
      <c r="S114" s="12">
        <f t="shared" si="25"/>
        <v>1.701709690998723E-2</v>
      </c>
      <c r="T114" s="13"/>
      <c r="U114" s="11"/>
      <c r="V114" s="2"/>
      <c r="W114" s="2"/>
      <c r="X114" s="2"/>
      <c r="Y114" s="2"/>
      <c r="Z114" s="2"/>
    </row>
    <row r="115" spans="1:26" x14ac:dyDescent="0.2">
      <c r="A115" s="16">
        <v>2018</v>
      </c>
      <c r="B115" s="301">
        <f>'TC2'!G115</f>
        <v>0.60831865668296814</v>
      </c>
      <c r="C115" s="483">
        <f>'TC2'!K115</f>
        <v>0.18857300281524658</v>
      </c>
      <c r="D115" s="484">
        <f>'TC2'!O115</f>
        <v>0.41974565386772156</v>
      </c>
      <c r="E115" s="295">
        <f>'TC2'!S115</f>
        <v>0.39168134331703186</v>
      </c>
      <c r="F115" s="14">
        <f>TC2b!C115</f>
        <v>0.28991067409515381</v>
      </c>
      <c r="G115" s="14">
        <f>TC2b!G115</f>
        <v>0.15296655893325806</v>
      </c>
      <c r="H115" s="14">
        <f>TC2b!K115</f>
        <v>0.11805745214223862</v>
      </c>
      <c r="I115" s="14">
        <f>TC2b!O115</f>
        <v>6.6069617867469788E-2</v>
      </c>
      <c r="J115" s="14">
        <f>TC2b!S115</f>
        <v>2.9328109696507454E-2</v>
      </c>
      <c r="K115" s="14">
        <v>1.3000831136100125E-2</v>
      </c>
      <c r="L115" s="53">
        <f t="shared" si="18"/>
        <v>0.2387147843837738</v>
      </c>
      <c r="M115" s="13">
        <f t="shared" si="19"/>
        <v>0.10177066922187805</v>
      </c>
      <c r="N115" s="13">
        <f t="shared" si="20"/>
        <v>0.13694411516189575</v>
      </c>
      <c r="O115" s="13">
        <f t="shared" si="21"/>
        <v>8.6896941065788269E-2</v>
      </c>
      <c r="P115" s="13">
        <f t="shared" si="22"/>
        <v>3.490910679101944E-2</v>
      </c>
      <c r="Q115" s="13">
        <f t="shared" si="23"/>
        <v>5.1987834274768829E-2</v>
      </c>
      <c r="R115" s="13">
        <f t="shared" si="24"/>
        <v>3.6741508170962334E-2</v>
      </c>
      <c r="S115" s="12">
        <f t="shared" si="25"/>
        <v>1.6327278560407329E-2</v>
      </c>
      <c r="T115" s="13"/>
      <c r="U115" s="11"/>
      <c r="V115" s="2"/>
      <c r="W115" s="2"/>
      <c r="X115" s="2"/>
      <c r="Y115" s="2"/>
      <c r="Z115" s="2"/>
    </row>
    <row r="116" spans="1:26" x14ac:dyDescent="0.2">
      <c r="A116" s="16">
        <v>2019</v>
      </c>
      <c r="B116" s="301">
        <f>'TC2'!G116</f>
        <v>0.61011123657226562</v>
      </c>
      <c r="C116" s="483">
        <f>'TC2'!K116</f>
        <v>0.19156473875045776</v>
      </c>
      <c r="D116" s="484">
        <f>'TC2'!O116</f>
        <v>0.41854649782180786</v>
      </c>
      <c r="E116" s="295">
        <f>'TC2'!S116</f>
        <v>0.38988876342773438</v>
      </c>
      <c r="F116" s="14">
        <f>TC2b!C116</f>
        <v>0.28806215524673462</v>
      </c>
      <c r="G116" s="14">
        <f>TC2b!G116</f>
        <v>0.15138092637062073</v>
      </c>
      <c r="H116" s="14">
        <f>TC2b!K116</f>
        <v>0.11667894572019577</v>
      </c>
      <c r="I116" s="14">
        <f>TC2b!O116</f>
        <v>6.4436174929141998E-2</v>
      </c>
      <c r="J116" s="14">
        <f>TC2b!S116</f>
        <v>2.7942311018705368E-2</v>
      </c>
      <c r="K116" s="14">
        <v>1.2254212587675792E-2</v>
      </c>
      <c r="L116" s="53">
        <f t="shared" si="18"/>
        <v>0.23850783705711365</v>
      </c>
      <c r="M116" s="13">
        <f t="shared" si="19"/>
        <v>0.10182660818099976</v>
      </c>
      <c r="N116" s="13">
        <f t="shared" si="20"/>
        <v>0.13668122887611389</v>
      </c>
      <c r="O116" s="13">
        <f t="shared" si="21"/>
        <v>8.6944751441478729E-2</v>
      </c>
      <c r="P116" s="13">
        <f t="shared" si="22"/>
        <v>3.4701980650424957E-2</v>
      </c>
      <c r="Q116" s="13">
        <f t="shared" si="23"/>
        <v>5.2242770791053772E-2</v>
      </c>
      <c r="R116" s="13">
        <f t="shared" si="24"/>
        <v>3.649386391043663E-2</v>
      </c>
      <c r="S116" s="12">
        <f t="shared" si="25"/>
        <v>1.5688098431029578E-2</v>
      </c>
      <c r="T116" s="13"/>
      <c r="U116" s="11"/>
      <c r="V116" s="2"/>
      <c r="W116" s="2"/>
      <c r="X116" s="2"/>
      <c r="Y116" s="2"/>
      <c r="Z116" s="2"/>
    </row>
    <row r="117" spans="1:26" ht="17" thickBot="1" x14ac:dyDescent="0.25">
      <c r="A117" s="10">
        <v>2020</v>
      </c>
      <c r="B117" s="1084"/>
      <c r="C117" s="1085"/>
      <c r="D117" s="1086"/>
      <c r="E117" s="1087"/>
      <c r="F117" s="1088"/>
      <c r="G117" s="1088"/>
      <c r="H117" s="1088"/>
      <c r="I117" s="1088"/>
      <c r="J117" s="1088"/>
      <c r="K117" s="1088"/>
      <c r="L117" s="1089"/>
      <c r="M117" s="1090"/>
      <c r="N117" s="1090"/>
      <c r="O117" s="1090"/>
      <c r="P117" s="1090"/>
      <c r="Q117" s="1090"/>
      <c r="R117" s="1090"/>
      <c r="S117" s="6"/>
      <c r="T117" s="13"/>
    </row>
    <row r="118" spans="1:26" ht="17" thickTop="1" x14ac:dyDescent="0.2">
      <c r="B118" s="5"/>
      <c r="C118" s="5"/>
      <c r="D118" s="5"/>
      <c r="E118" s="5"/>
      <c r="F118" s="5"/>
      <c r="G118" s="5"/>
      <c r="H118" s="5"/>
    </row>
    <row r="119" spans="1:26" x14ac:dyDescent="0.2">
      <c r="B119" s="5"/>
      <c r="C119" s="5"/>
      <c r="D119" s="5"/>
      <c r="E119" s="5"/>
      <c r="F119" s="5"/>
      <c r="G119" s="5"/>
      <c r="H119" s="5"/>
    </row>
  </sheetData>
  <mergeCells count="3">
    <mergeCell ref="A4:S4"/>
    <mergeCell ref="B7:R7"/>
    <mergeCell ref="B8:R8"/>
  </mergeCells>
  <hyperlinks>
    <hyperlink ref="A1" location="Index!A1" display="Back to index" xr:uid="{00000000-0004-0000-2A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8" tint="0.39997558519241921"/>
  </sheetPr>
  <dimension ref="A1:Z119"/>
  <sheetViews>
    <sheetView workbookViewId="0">
      <pane xSplit="1" ySplit="9" topLeftCell="B104" activePane="bottomRight" state="frozen"/>
      <selection activeCell="D32" sqref="D32"/>
      <selection pane="topRight" activeCell="D32" sqref="D32"/>
      <selection pane="bottomLeft" activeCell="D32" sqref="D32"/>
      <selection pane="bottomRight"/>
    </sheetView>
  </sheetViews>
  <sheetFormatPr baseColWidth="10" defaultColWidth="10.83203125" defaultRowHeight="16" x14ac:dyDescent="0.2"/>
  <cols>
    <col min="1" max="10" width="10.83203125" style="4"/>
    <col min="11" max="11" width="10.83203125" style="4" customWidth="1"/>
    <col min="12" max="20" width="10.83203125" style="4"/>
    <col min="21" max="23" width="11" style="4" customWidth="1"/>
    <col min="24" max="16384" width="10.83203125" style="4"/>
  </cols>
  <sheetData>
    <row r="1" spans="1:26" x14ac:dyDescent="0.2">
      <c r="A1" s="52" t="s">
        <v>36</v>
      </c>
      <c r="D1" s="198"/>
    </row>
    <row r="2" spans="1:26" x14ac:dyDescent="0.2">
      <c r="B2" s="51"/>
      <c r="C2" s="51"/>
      <c r="D2" s="199"/>
    </row>
    <row r="3" spans="1:26" ht="17" thickBot="1" x14ac:dyDescent="0.25">
      <c r="D3" s="198"/>
    </row>
    <row r="4" spans="1:26" ht="25" customHeight="1" thickTop="1" x14ac:dyDescent="0.2">
      <c r="A4" s="1371" t="s">
        <v>351</v>
      </c>
      <c r="B4" s="1372"/>
      <c r="C4" s="1372"/>
      <c r="D4" s="1372"/>
      <c r="E4" s="1372"/>
      <c r="F4" s="1372"/>
      <c r="G4" s="1372"/>
      <c r="H4" s="1372"/>
      <c r="I4" s="1372"/>
      <c r="J4" s="1372"/>
      <c r="K4" s="1372"/>
      <c r="L4" s="1372"/>
      <c r="M4" s="1372"/>
      <c r="N4" s="1372"/>
      <c r="O4" s="1372"/>
      <c r="P4" s="1372"/>
      <c r="Q4" s="1372"/>
      <c r="R4" s="1372"/>
      <c r="S4" s="1373"/>
      <c r="T4" s="496"/>
    </row>
    <row r="5" spans="1:26" x14ac:dyDescent="0.2">
      <c r="A5" s="49"/>
      <c r="B5" s="50"/>
      <c r="C5" s="50"/>
      <c r="D5" s="50"/>
      <c r="E5" s="50"/>
      <c r="F5" s="50"/>
      <c r="G5" s="50"/>
      <c r="H5" s="50"/>
      <c r="I5" s="50"/>
      <c r="J5" s="50"/>
      <c r="K5" s="50"/>
      <c r="L5" s="50"/>
      <c r="M5" s="50"/>
      <c r="N5" s="50"/>
      <c r="O5" s="50"/>
      <c r="P5" s="50"/>
      <c r="Q5" s="50"/>
      <c r="R5" s="50"/>
      <c r="S5" s="499"/>
      <c r="T5" s="495"/>
    </row>
    <row r="6" spans="1:26" x14ac:dyDescent="0.2">
      <c r="A6" s="49"/>
      <c r="B6" s="45" t="s">
        <v>35</v>
      </c>
      <c r="C6" s="45" t="s">
        <v>34</v>
      </c>
      <c r="D6" s="45" t="s">
        <v>33</v>
      </c>
      <c r="E6" s="45" t="s">
        <v>32</v>
      </c>
      <c r="F6" s="45" t="s">
        <v>31</v>
      </c>
      <c r="G6" s="45" t="s">
        <v>30</v>
      </c>
      <c r="H6" s="45" t="s">
        <v>29</v>
      </c>
      <c r="I6" s="48" t="s">
        <v>28</v>
      </c>
      <c r="J6" s="47" t="s">
        <v>27</v>
      </c>
      <c r="K6" s="47" t="s">
        <v>26</v>
      </c>
      <c r="L6" s="45" t="s">
        <v>25</v>
      </c>
      <c r="M6" s="46" t="s">
        <v>24</v>
      </c>
      <c r="N6" s="45" t="s">
        <v>23</v>
      </c>
      <c r="O6" s="45" t="s">
        <v>22</v>
      </c>
      <c r="P6" s="45" t="s">
        <v>21</v>
      </c>
      <c r="Q6" s="46" t="s">
        <v>20</v>
      </c>
      <c r="R6" s="46" t="s">
        <v>53</v>
      </c>
      <c r="S6" s="44" t="s">
        <v>52</v>
      </c>
      <c r="T6" s="46"/>
      <c r="V6" s="480"/>
    </row>
    <row r="7" spans="1:26" ht="35" customHeight="1" x14ac:dyDescent="0.2">
      <c r="A7" s="43"/>
      <c r="B7" s="1374" t="s">
        <v>305</v>
      </c>
      <c r="C7" s="1375"/>
      <c r="D7" s="1375"/>
      <c r="E7" s="1375"/>
      <c r="F7" s="1375"/>
      <c r="G7" s="1375"/>
      <c r="H7" s="1375"/>
      <c r="I7" s="1375"/>
      <c r="J7" s="1375"/>
      <c r="K7" s="1375"/>
      <c r="L7" s="1375"/>
      <c r="M7" s="1375"/>
      <c r="N7" s="1375"/>
      <c r="O7" s="1375"/>
      <c r="P7" s="1375"/>
      <c r="Q7" s="1375"/>
      <c r="R7" s="1375"/>
      <c r="S7" s="1135"/>
      <c r="T7" s="50"/>
      <c r="V7" s="595"/>
      <c r="W7" s="595"/>
      <c r="X7" s="595"/>
      <c r="Y7" s="595"/>
      <c r="Z7" s="595"/>
    </row>
    <row r="8" spans="1:26" ht="21" customHeight="1" x14ac:dyDescent="0.2">
      <c r="A8" s="405"/>
      <c r="B8" s="1376" t="s">
        <v>45</v>
      </c>
      <c r="C8" s="1377"/>
      <c r="D8" s="1377"/>
      <c r="E8" s="1377"/>
      <c r="F8" s="1377"/>
      <c r="G8" s="1377"/>
      <c r="H8" s="1377"/>
      <c r="I8" s="1377"/>
      <c r="J8" s="1377"/>
      <c r="K8" s="1377"/>
      <c r="L8" s="1377"/>
      <c r="M8" s="1377"/>
      <c r="N8" s="1377"/>
      <c r="O8" s="1377"/>
      <c r="P8" s="1377"/>
      <c r="Q8" s="1377"/>
      <c r="R8" s="1377"/>
      <c r="S8" s="1136"/>
      <c r="T8" s="497"/>
      <c r="V8" s="595"/>
      <c r="W8" s="595"/>
      <c r="X8" s="595"/>
      <c r="Y8" s="595"/>
      <c r="Z8" s="595"/>
    </row>
    <row r="9" spans="1:26" s="27" customFormat="1" ht="31" customHeight="1" x14ac:dyDescent="0.2">
      <c r="A9" s="42"/>
      <c r="B9" s="292" t="s">
        <v>15</v>
      </c>
      <c r="C9" s="481" t="s">
        <v>14</v>
      </c>
      <c r="D9" s="482" t="s">
        <v>58</v>
      </c>
      <c r="E9" s="293" t="s">
        <v>13</v>
      </c>
      <c r="F9" s="41" t="s">
        <v>12</v>
      </c>
      <c r="G9" s="41" t="s">
        <v>11</v>
      </c>
      <c r="H9" s="41" t="s">
        <v>10</v>
      </c>
      <c r="I9" s="41" t="s">
        <v>9</v>
      </c>
      <c r="J9" s="41" t="s">
        <v>8</v>
      </c>
      <c r="K9" s="491" t="s">
        <v>106</v>
      </c>
      <c r="L9" s="406" t="s">
        <v>7</v>
      </c>
      <c r="M9" s="40" t="s">
        <v>6</v>
      </c>
      <c r="N9" s="40" t="s">
        <v>5</v>
      </c>
      <c r="O9" s="40" t="s">
        <v>4</v>
      </c>
      <c r="P9" s="40" t="s">
        <v>3</v>
      </c>
      <c r="Q9" s="40" t="s">
        <v>2</v>
      </c>
      <c r="R9" s="40" t="s">
        <v>1</v>
      </c>
      <c r="S9" s="39" t="s">
        <v>107</v>
      </c>
      <c r="T9" s="498"/>
      <c r="V9" s="595"/>
      <c r="W9" s="595"/>
      <c r="X9" s="595"/>
      <c r="Y9" s="595"/>
      <c r="Z9" s="595"/>
    </row>
    <row r="10" spans="1:26" s="27" customFormat="1" ht="15" customHeight="1" x14ac:dyDescent="0.2">
      <c r="A10" s="38">
        <v>1913</v>
      </c>
      <c r="B10" s="304">
        <f>B11*'TC1'!B10/'TC1'!B11</f>
        <v>0.58870380536893796</v>
      </c>
      <c r="C10" s="415"/>
      <c r="D10" s="415"/>
      <c r="E10" s="305">
        <f>E11*'TC1'!E10/'TC1'!E11</f>
        <v>0.40962898552434851</v>
      </c>
      <c r="F10" s="37">
        <f>F11*'TC1'!F10/'TC1'!F11</f>
        <v>0.30834563884112864</v>
      </c>
      <c r="G10" s="37">
        <f>G11*'TC1'!G10/'TC1'!G11</f>
        <v>0.18996834742254856</v>
      </c>
      <c r="H10" s="37">
        <f>H11*'TC1'!H10/'TC1'!H11</f>
        <v>0.16006811436805868</v>
      </c>
      <c r="I10" s="37">
        <f>I11*'TC1'!I10/'TC1'!I11</f>
        <v>8.3064630724728986E-2</v>
      </c>
      <c r="J10" s="37">
        <f>J11*'TC1'!J10/'TC1'!J11</f>
        <v>2.6139802531670999E-2</v>
      </c>
      <c r="K10" s="37"/>
      <c r="L10" s="308">
        <f>E10-G10</f>
        <v>0.21966063810179995</v>
      </c>
      <c r="M10" s="309">
        <f>E10-F10</f>
        <v>0.10128334668321987</v>
      </c>
      <c r="N10" s="36"/>
      <c r="O10" s="35">
        <f t="shared" ref="O10:O73" si="0">G10-I10</f>
        <v>0.10690371669781958</v>
      </c>
      <c r="P10" s="35">
        <f t="shared" ref="P10:R41" si="1">G10-H10</f>
        <v>2.9900233054489883E-2</v>
      </c>
      <c r="Q10" s="35">
        <f t="shared" si="1"/>
        <v>7.7003483643329693E-2</v>
      </c>
      <c r="R10" s="35">
        <f t="shared" si="1"/>
        <v>5.6924828193057983E-2</v>
      </c>
      <c r="S10" s="34"/>
      <c r="T10" s="13"/>
      <c r="V10" s="2"/>
      <c r="W10" s="2"/>
      <c r="X10" s="2"/>
      <c r="Y10" s="2"/>
      <c r="Z10" s="2"/>
    </row>
    <row r="11" spans="1:26" s="27" customFormat="1" ht="15" customHeight="1" x14ac:dyDescent="0.2">
      <c r="A11" s="30">
        <v>1914</v>
      </c>
      <c r="B11" s="306">
        <f>B12*'TC1'!B11/'TC1'!B12</f>
        <v>0.58454064009862072</v>
      </c>
      <c r="C11" s="415"/>
      <c r="D11" s="415"/>
      <c r="E11" s="307">
        <f>E12*'TC1'!E11/'TC1'!E12</f>
        <v>0.41372076387179774</v>
      </c>
      <c r="F11" s="33">
        <f>F12*'TC1'!F11/'TC1'!F12</f>
        <v>0.3128921305653436</v>
      </c>
      <c r="G11" s="33">
        <f>G12*'TC1'!G11/'TC1'!G12</f>
        <v>0.19266780177951337</v>
      </c>
      <c r="H11" s="33">
        <f>H12*'TC1'!H11/'TC1'!H12</f>
        <v>0.16315005778909158</v>
      </c>
      <c r="I11" s="33">
        <f>I12*'TC1'!I11/'TC1'!I12</f>
        <v>8.2810453670264059E-2</v>
      </c>
      <c r="J11" s="33">
        <f>J12*'TC1'!J11/'TC1'!J12</f>
        <v>2.7744839802183299E-2</v>
      </c>
      <c r="K11" s="33"/>
      <c r="L11" s="310">
        <f t="shared" ref="L11:L74" si="2">E11-G11</f>
        <v>0.22105296209228437</v>
      </c>
      <c r="M11" s="311">
        <f t="shared" ref="M11:N74" si="3">E11-F11</f>
        <v>0.10082863330645414</v>
      </c>
      <c r="N11" s="32"/>
      <c r="O11" s="13">
        <f t="shared" si="0"/>
        <v>0.10985734810924931</v>
      </c>
      <c r="P11" s="13">
        <f t="shared" si="1"/>
        <v>2.9517743990421785E-2</v>
      </c>
      <c r="Q11" s="13">
        <f t="shared" si="1"/>
        <v>8.0339604118827526E-2</v>
      </c>
      <c r="R11" s="13">
        <f t="shared" si="1"/>
        <v>5.5065613868080759E-2</v>
      </c>
      <c r="S11" s="12"/>
      <c r="T11" s="13"/>
      <c r="V11" s="2"/>
      <c r="W11" s="2"/>
      <c r="X11" s="2"/>
      <c r="Y11" s="2"/>
      <c r="Z11" s="2"/>
    </row>
    <row r="12" spans="1:26" s="27" customFormat="1" ht="15" customHeight="1" x14ac:dyDescent="0.2">
      <c r="A12" s="30">
        <v>1915</v>
      </c>
      <c r="B12" s="306">
        <f>B13*'TC1'!B12/'TC1'!B13</f>
        <v>0.59295404439988575</v>
      </c>
      <c r="C12" s="415"/>
      <c r="D12" s="415"/>
      <c r="E12" s="307">
        <f>E13*'TC1'!E12/'TC1'!E13</f>
        <v>0.40545162649363403</v>
      </c>
      <c r="F12" s="33">
        <f>F13*'TC1'!F12/'TC1'!F13</f>
        <v>0.3041661421375696</v>
      </c>
      <c r="G12" s="33">
        <f>G13*'TC1'!G12/'TC1'!G13</f>
        <v>0.18482527688270517</v>
      </c>
      <c r="H12" s="33">
        <f>H13*'TC1'!H12/'TC1'!H13</f>
        <v>0.15644773392190456</v>
      </c>
      <c r="I12" s="33">
        <f>I13*'TC1'!I12/'TC1'!I13</f>
        <v>8.4968734636777885E-2</v>
      </c>
      <c r="J12" s="33">
        <f>J13*'TC1'!J12/'TC1'!J13</f>
        <v>3.5508671722344017E-2</v>
      </c>
      <c r="K12" s="33"/>
      <c r="L12" s="310">
        <f t="shared" si="2"/>
        <v>0.22062634961092886</v>
      </c>
      <c r="M12" s="311">
        <f t="shared" si="3"/>
        <v>0.10128548435606444</v>
      </c>
      <c r="N12" s="32"/>
      <c r="O12" s="13">
        <f t="shared" si="0"/>
        <v>9.9856542245927285E-2</v>
      </c>
      <c r="P12" s="13">
        <f t="shared" si="1"/>
        <v>2.8377542960800611E-2</v>
      </c>
      <c r="Q12" s="13">
        <f t="shared" si="1"/>
        <v>7.1478999285126674E-2</v>
      </c>
      <c r="R12" s="13">
        <f t="shared" si="1"/>
        <v>4.9460062914433868E-2</v>
      </c>
      <c r="S12" s="12"/>
      <c r="T12" s="13"/>
      <c r="V12" s="2"/>
      <c r="W12" s="2"/>
      <c r="X12" s="2"/>
      <c r="Y12" s="2"/>
      <c r="Z12" s="2"/>
    </row>
    <row r="13" spans="1:26" s="27" customFormat="1" ht="15" customHeight="1" x14ac:dyDescent="0.2">
      <c r="A13" s="30">
        <v>1916</v>
      </c>
      <c r="B13" s="306">
        <f>B14*'TC1'!B13/'TC1'!B14</f>
        <v>0.57526555278692226</v>
      </c>
      <c r="C13" s="415"/>
      <c r="D13" s="415"/>
      <c r="E13" s="307">
        <f>E14*'TC1'!E13/'TC1'!E14</f>
        <v>0.4228368087483485</v>
      </c>
      <c r="F13" s="33">
        <f>F14*'TC1'!F13/'TC1'!F14</f>
        <v>0.32562290981129449</v>
      </c>
      <c r="G13" s="33">
        <f>G14*'TC1'!G13/'TC1'!G14</f>
        <v>0.19864427745977997</v>
      </c>
      <c r="H13" s="33">
        <f>H14*'TC1'!H13/'TC1'!H14</f>
        <v>0.16627721300488069</v>
      </c>
      <c r="I13" s="33">
        <f>I14*'TC1'!I13/'TC1'!I14</f>
        <v>0.10271071649485153</v>
      </c>
      <c r="J13" s="33">
        <f>J14*'TC1'!J13/'TC1'!J14</f>
        <v>4.2471851560148786E-2</v>
      </c>
      <c r="K13" s="33"/>
      <c r="L13" s="310">
        <f t="shared" si="2"/>
        <v>0.22419253128856853</v>
      </c>
      <c r="M13" s="311">
        <f t="shared" si="3"/>
        <v>9.7213898937054011E-2</v>
      </c>
      <c r="N13" s="32"/>
      <c r="O13" s="13">
        <f t="shared" si="0"/>
        <v>9.5933560964928444E-2</v>
      </c>
      <c r="P13" s="13">
        <f t="shared" si="1"/>
        <v>3.2367064454899286E-2</v>
      </c>
      <c r="Q13" s="13">
        <f t="shared" si="1"/>
        <v>6.3566496510029158E-2</v>
      </c>
      <c r="R13" s="13">
        <f t="shared" si="1"/>
        <v>6.0238864934702742E-2</v>
      </c>
      <c r="S13" s="12"/>
      <c r="T13" s="13"/>
      <c r="V13" s="2"/>
      <c r="W13" s="2"/>
      <c r="X13" s="2"/>
      <c r="Y13" s="2"/>
      <c r="Z13" s="2"/>
    </row>
    <row r="14" spans="1:26" s="27" customFormat="1" ht="15" customHeight="1" x14ac:dyDescent="0.2">
      <c r="A14" s="30">
        <v>1917</v>
      </c>
      <c r="B14" s="301">
        <f>B15*'TC1'!B14/'TC1'!B15</f>
        <v>0.5728403397467513</v>
      </c>
      <c r="C14" s="415"/>
      <c r="D14" s="415"/>
      <c r="E14" s="298">
        <f>E15*'TC1'!E14/'TC1'!E15</f>
        <v>0.42522043600342674</v>
      </c>
      <c r="F14" s="25">
        <f>F15*'TC1'!F14/'TC1'!F15</f>
        <v>0.33123555493627732</v>
      </c>
      <c r="G14" s="25">
        <f>G15*'TC1'!G14/'TC1'!G15</f>
        <v>0.19457427803222566</v>
      </c>
      <c r="H14" s="25">
        <f>H15*'TC1'!H14/'TC1'!H15</f>
        <v>0.15679321112910494</v>
      </c>
      <c r="I14" s="25">
        <f>I15*'TC1'!I14/'TC1'!I15</f>
        <v>8.8907437024677752E-2</v>
      </c>
      <c r="J14" s="25">
        <f>J15*'TC1'!J14/'TC1'!J15</f>
        <v>3.0973387135190173E-2</v>
      </c>
      <c r="K14" s="25"/>
      <c r="L14" s="53">
        <f t="shared" si="2"/>
        <v>0.23064615797120108</v>
      </c>
      <c r="M14" s="13">
        <f t="shared" si="3"/>
        <v>9.3984881067149417E-2</v>
      </c>
      <c r="N14" s="13">
        <f t="shared" si="3"/>
        <v>0.13666127690405167</v>
      </c>
      <c r="O14" s="13">
        <f t="shared" si="0"/>
        <v>0.1056668410075479</v>
      </c>
      <c r="P14" s="13">
        <f t="shared" si="1"/>
        <v>3.7781066903120719E-2</v>
      </c>
      <c r="Q14" s="13">
        <f t="shared" si="1"/>
        <v>6.7885774104427185E-2</v>
      </c>
      <c r="R14" s="13">
        <f t="shared" si="1"/>
        <v>5.7934049889487582E-2</v>
      </c>
      <c r="S14" s="12"/>
      <c r="T14" s="13"/>
      <c r="U14" s="11"/>
      <c r="V14" s="2"/>
      <c r="W14" s="2"/>
      <c r="X14" s="2"/>
      <c r="Y14" s="2"/>
      <c r="Z14" s="2"/>
    </row>
    <row r="15" spans="1:26" s="27" customFormat="1" ht="15" customHeight="1" x14ac:dyDescent="0.2">
      <c r="A15" s="30">
        <v>1918</v>
      </c>
      <c r="B15" s="301">
        <f>B16*'TC1'!B15/'TC1'!B16</f>
        <v>0.59412426237413107</v>
      </c>
      <c r="C15" s="415"/>
      <c r="D15" s="415"/>
      <c r="E15" s="298">
        <f>E16*'TC1'!E15/'TC1'!E16</f>
        <v>0.40430147456405469</v>
      </c>
      <c r="F15" s="25">
        <f>F16*'TC1'!F15/'TC1'!F16</f>
        <v>0.31036012295998605</v>
      </c>
      <c r="G15" s="25">
        <f>G16*'TC1'!G15/'TC1'!G16</f>
        <v>0.16944473485555117</v>
      </c>
      <c r="H15" s="25">
        <f>H16*'TC1'!H15/'TC1'!H16</f>
        <v>0.1292320166380779</v>
      </c>
      <c r="I15" s="25">
        <f>I16*'TC1'!I15/'TC1'!I16</f>
        <v>6.4228952614904328E-2</v>
      </c>
      <c r="J15" s="25">
        <f>J16*'TC1'!J15/'TC1'!J16</f>
        <v>1.7473869485898897E-2</v>
      </c>
      <c r="K15" s="25"/>
      <c r="L15" s="53">
        <f t="shared" si="2"/>
        <v>0.23485673970850351</v>
      </c>
      <c r="M15" s="13">
        <f t="shared" si="3"/>
        <v>9.3941351604068635E-2</v>
      </c>
      <c r="N15" s="13">
        <f t="shared" si="3"/>
        <v>0.14091538810443488</v>
      </c>
      <c r="O15" s="13">
        <f t="shared" si="0"/>
        <v>0.10521578224064684</v>
      </c>
      <c r="P15" s="13">
        <f t="shared" si="1"/>
        <v>4.021271821747327E-2</v>
      </c>
      <c r="Q15" s="13">
        <f t="shared" si="1"/>
        <v>6.5003064023173573E-2</v>
      </c>
      <c r="R15" s="13">
        <f t="shared" si="1"/>
        <v>4.6755083129005434E-2</v>
      </c>
      <c r="S15" s="12"/>
      <c r="T15" s="13"/>
      <c r="U15" s="11"/>
      <c r="V15" s="2"/>
      <c r="W15" s="2"/>
      <c r="X15" s="2"/>
      <c r="Y15" s="2"/>
      <c r="Z15" s="2"/>
    </row>
    <row r="16" spans="1:26" s="27" customFormat="1" ht="15" customHeight="1" x14ac:dyDescent="0.2">
      <c r="A16" s="29">
        <v>1919</v>
      </c>
      <c r="B16" s="302">
        <f>B17*'TC1'!B16/'TC1'!B17</f>
        <v>0.5752800300807186</v>
      </c>
      <c r="C16" s="413"/>
      <c r="D16" s="414"/>
      <c r="E16" s="299">
        <f>E17*'TC1'!E16/'TC1'!E17</f>
        <v>0.42282257970063158</v>
      </c>
      <c r="F16" s="28">
        <f>F17*'TC1'!F16/'TC1'!F17</f>
        <v>0.33556741913622395</v>
      </c>
      <c r="G16" s="28">
        <f>G17*'TC1'!G16/'TC1'!G17</f>
        <v>0.1903157958556938</v>
      </c>
      <c r="H16" s="28">
        <f>H17*'TC1'!H16/'TC1'!H17</f>
        <v>0.14485722707965118</v>
      </c>
      <c r="I16" s="28">
        <f>I17*'TC1'!I16/'TC1'!I17</f>
        <v>7.0628839954094344E-2</v>
      </c>
      <c r="J16" s="28">
        <f>J17*'TC1'!J16/'TC1'!J17</f>
        <v>1.8071278466882789E-2</v>
      </c>
      <c r="K16" s="28"/>
      <c r="L16" s="54">
        <f t="shared" si="2"/>
        <v>0.23250678384493778</v>
      </c>
      <c r="M16" s="18">
        <f t="shared" si="3"/>
        <v>8.725516056440763E-2</v>
      </c>
      <c r="N16" s="18">
        <f t="shared" si="3"/>
        <v>0.14525162328053015</v>
      </c>
      <c r="O16" s="18">
        <f t="shared" si="0"/>
        <v>0.11968695590159946</v>
      </c>
      <c r="P16" s="18">
        <f t="shared" si="1"/>
        <v>4.5458568776042624E-2</v>
      </c>
      <c r="Q16" s="18">
        <f t="shared" si="1"/>
        <v>7.4228387125556836E-2</v>
      </c>
      <c r="R16" s="18">
        <f t="shared" si="1"/>
        <v>5.2557561487211552E-2</v>
      </c>
      <c r="S16" s="17"/>
      <c r="T16" s="13"/>
      <c r="U16" s="11"/>
      <c r="V16" s="2"/>
      <c r="W16" s="2"/>
      <c r="X16" s="2"/>
      <c r="Y16" s="2"/>
      <c r="Z16" s="2"/>
    </row>
    <row r="17" spans="1:26" s="27" customFormat="1" ht="15" customHeight="1" x14ac:dyDescent="0.2">
      <c r="A17" s="31">
        <v>1920</v>
      </c>
      <c r="B17" s="303">
        <f>B18*'TC1'!B17/'TC1'!B18</f>
        <v>0.59214062168731674</v>
      </c>
      <c r="C17" s="415"/>
      <c r="D17" s="415"/>
      <c r="E17" s="300">
        <f>E18*'TC1'!E17/'TC1'!E18</f>
        <v>0.40625110122656016</v>
      </c>
      <c r="F17" s="26">
        <f>F18*'TC1'!F17/'TC1'!F18</f>
        <v>0.31114794052614048</v>
      </c>
      <c r="G17" s="26">
        <f>G18*'TC1'!G17/'TC1'!G18</f>
        <v>0.1659372167455459</v>
      </c>
      <c r="H17" s="26">
        <f>H18*'TC1'!H17/'TC1'!H18</f>
        <v>0.12137525103222324</v>
      </c>
      <c r="I17" s="26">
        <f>I18*'TC1'!I17/'TC1'!I18</f>
        <v>5.0990121831063051E-2</v>
      </c>
      <c r="J17" s="26">
        <f>J18*'TC1'!J17/'TC1'!J18</f>
        <v>8.9028402472250481E-3</v>
      </c>
      <c r="K17" s="26"/>
      <c r="L17" s="55">
        <f t="shared" si="2"/>
        <v>0.24031388448101426</v>
      </c>
      <c r="M17" s="22">
        <f t="shared" si="3"/>
        <v>9.5103160700419687E-2</v>
      </c>
      <c r="N17" s="22">
        <f t="shared" si="3"/>
        <v>0.14521072378059457</v>
      </c>
      <c r="O17" s="22">
        <f t="shared" si="0"/>
        <v>0.11494709491448285</v>
      </c>
      <c r="P17" s="22">
        <f t="shared" si="1"/>
        <v>4.456196571332266E-2</v>
      </c>
      <c r="Q17" s="22">
        <f t="shared" si="1"/>
        <v>7.038512920116019E-2</v>
      </c>
      <c r="R17" s="22">
        <f t="shared" si="1"/>
        <v>4.2087281583838003E-2</v>
      </c>
      <c r="S17" s="21"/>
      <c r="T17" s="13"/>
      <c r="U17" s="11"/>
      <c r="V17" s="2"/>
      <c r="W17" s="2"/>
      <c r="X17" s="2"/>
      <c r="Y17" s="2"/>
      <c r="Z17" s="2"/>
    </row>
    <row r="18" spans="1:26" s="27" customFormat="1" ht="15" customHeight="1" x14ac:dyDescent="0.2">
      <c r="A18" s="30">
        <v>1921</v>
      </c>
      <c r="B18" s="301">
        <f>B19*'TC1'!B18/'TC1'!B19</f>
        <v>0.55621947253286952</v>
      </c>
      <c r="C18" s="415"/>
      <c r="D18" s="415"/>
      <c r="E18" s="298">
        <f>E19*'TC1'!E18/'TC1'!E19</f>
        <v>0.44155630070389545</v>
      </c>
      <c r="F18" s="25">
        <f>F19*'TC1'!F18/'TC1'!F19</f>
        <v>0.32664739051655772</v>
      </c>
      <c r="G18" s="25">
        <f>G19*'TC1'!G18/'TC1'!G19</f>
        <v>0.16600955595661829</v>
      </c>
      <c r="H18" s="25">
        <f>H19*'TC1'!H18/'TC1'!H19</f>
        <v>0.12155981719131012</v>
      </c>
      <c r="I18" s="25">
        <f>I19*'TC1'!I18/'TC1'!I19</f>
        <v>5.2131600336714726E-2</v>
      </c>
      <c r="J18" s="25">
        <f>J19*'TC1'!J18/'TC1'!J19</f>
        <v>9.9426792903951934E-3</v>
      </c>
      <c r="K18" s="25"/>
      <c r="L18" s="53">
        <f t="shared" si="2"/>
        <v>0.27554674474727714</v>
      </c>
      <c r="M18" s="13">
        <f t="shared" si="3"/>
        <v>0.11490891018733773</v>
      </c>
      <c r="N18" s="13">
        <f t="shared" si="3"/>
        <v>0.16063783455993944</v>
      </c>
      <c r="O18" s="13">
        <f t="shared" si="0"/>
        <v>0.11387795561990356</v>
      </c>
      <c r="P18" s="13">
        <f t="shared" si="1"/>
        <v>4.4449738765308167E-2</v>
      </c>
      <c r="Q18" s="13">
        <f t="shared" si="1"/>
        <v>6.9428216854595395E-2</v>
      </c>
      <c r="R18" s="13">
        <f t="shared" si="1"/>
        <v>4.2188921046319536E-2</v>
      </c>
      <c r="S18" s="12"/>
      <c r="T18" s="13"/>
      <c r="U18" s="11"/>
      <c r="V18" s="2"/>
      <c r="W18" s="2"/>
      <c r="X18" s="2"/>
      <c r="Y18" s="2"/>
      <c r="Z18" s="2"/>
    </row>
    <row r="19" spans="1:26" s="27" customFormat="1" ht="15" customHeight="1" x14ac:dyDescent="0.2">
      <c r="A19" s="30">
        <v>1922</v>
      </c>
      <c r="B19" s="301">
        <f>B20*'TC1'!B19/'TC1'!B20</f>
        <v>0.56768722619409873</v>
      </c>
      <c r="C19" s="415"/>
      <c r="D19" s="415"/>
      <c r="E19" s="298">
        <f>E20*'TC1'!E19/'TC1'!E20</f>
        <v>0.43028518772179553</v>
      </c>
      <c r="F19" s="25">
        <f>F20*'TC1'!F19/'TC1'!F20</f>
        <v>0.31901725507422996</v>
      </c>
      <c r="G19" s="25">
        <f>G20*'TC1'!G19/'TC1'!G20</f>
        <v>0.16105506995176305</v>
      </c>
      <c r="H19" s="25">
        <f>H20*'TC1'!H19/'TC1'!H20</f>
        <v>0.11828040936455252</v>
      </c>
      <c r="I19" s="25">
        <f>I20*'TC1'!I19/'TC1'!I20</f>
        <v>5.2155766435214419E-2</v>
      </c>
      <c r="J19" s="25">
        <f>J20*'TC1'!J19/'TC1'!J20</f>
        <v>1.2384886285804716E-2</v>
      </c>
      <c r="K19" s="25"/>
      <c r="L19" s="53">
        <f t="shared" si="2"/>
        <v>0.26923011777003247</v>
      </c>
      <c r="M19" s="13">
        <f t="shared" si="3"/>
        <v>0.11126793264756557</v>
      </c>
      <c r="N19" s="13">
        <f t="shared" si="3"/>
        <v>0.1579621851224669</v>
      </c>
      <c r="O19" s="13">
        <f t="shared" si="0"/>
        <v>0.10889930351654864</v>
      </c>
      <c r="P19" s="13">
        <f t="shared" si="1"/>
        <v>4.2774660587210536E-2</v>
      </c>
      <c r="Q19" s="13">
        <f t="shared" si="1"/>
        <v>6.612464292933809E-2</v>
      </c>
      <c r="R19" s="13">
        <f t="shared" si="1"/>
        <v>3.9770880149409701E-2</v>
      </c>
      <c r="S19" s="12"/>
      <c r="T19" s="13"/>
      <c r="U19" s="11"/>
      <c r="V19" s="2"/>
      <c r="W19" s="2"/>
      <c r="X19" s="2"/>
      <c r="Y19" s="2"/>
      <c r="Z19" s="2"/>
    </row>
    <row r="20" spans="1:26" s="27" customFormat="1" ht="15" customHeight="1" x14ac:dyDescent="0.2">
      <c r="A20" s="30">
        <v>1923</v>
      </c>
      <c r="B20" s="301">
        <f>B21*'TC1'!B20/'TC1'!B21</f>
        <v>0.5971219430775998</v>
      </c>
      <c r="C20" s="415"/>
      <c r="D20" s="415"/>
      <c r="E20" s="298">
        <f>E21*'TC1'!E20/'TC1'!E21</f>
        <v>0.40135519590380708</v>
      </c>
      <c r="F20" s="25">
        <f>F21*'TC1'!F20/'TC1'!F21</f>
        <v>0.29818372723453823</v>
      </c>
      <c r="G20" s="25">
        <f>G21*'TC1'!G20/'TC1'!G21</f>
        <v>0.15172230686320834</v>
      </c>
      <c r="H20" s="25">
        <f>H21*'TC1'!H20/'TC1'!H21</f>
        <v>0.11181518398928797</v>
      </c>
      <c r="I20" s="25">
        <f>I21*'TC1'!I20/'TC1'!I21</f>
        <v>4.8402960605968708E-2</v>
      </c>
      <c r="J20" s="25">
        <f>J21*'TC1'!J20/'TC1'!J21</f>
        <v>1.0664392251470622E-2</v>
      </c>
      <c r="K20" s="25"/>
      <c r="L20" s="53">
        <f t="shared" si="2"/>
        <v>0.24963288904059874</v>
      </c>
      <c r="M20" s="13">
        <f t="shared" si="3"/>
        <v>0.10317146866926885</v>
      </c>
      <c r="N20" s="13">
        <f t="shared" si="3"/>
        <v>0.14646142037132989</v>
      </c>
      <c r="O20" s="13">
        <f t="shared" si="0"/>
        <v>0.10331934625723962</v>
      </c>
      <c r="P20" s="13">
        <f t="shared" si="1"/>
        <v>3.990712287392037E-2</v>
      </c>
      <c r="Q20" s="13">
        <f t="shared" si="1"/>
        <v>6.3412223383319255E-2</v>
      </c>
      <c r="R20" s="13">
        <f t="shared" si="1"/>
        <v>3.7738568354498084E-2</v>
      </c>
      <c r="S20" s="12"/>
      <c r="T20" s="13"/>
      <c r="U20" s="11"/>
      <c r="V20" s="2"/>
      <c r="W20" s="2"/>
      <c r="X20" s="2"/>
      <c r="Y20" s="2"/>
      <c r="Z20" s="2"/>
    </row>
    <row r="21" spans="1:26" s="27" customFormat="1" ht="15" customHeight="1" x14ac:dyDescent="0.2">
      <c r="A21" s="30">
        <v>1924</v>
      </c>
      <c r="B21" s="301">
        <f>B22*'TC1'!B21/'TC1'!B22</f>
        <v>0.5738879588806689</v>
      </c>
      <c r="C21" s="415"/>
      <c r="D21" s="415"/>
      <c r="E21" s="298">
        <f>E22*'TC1'!E21/'TC1'!E22</f>
        <v>0.42419078067864291</v>
      </c>
      <c r="F21" s="25">
        <f>F22*'TC1'!F21/'TC1'!F22</f>
        <v>0.31449507387350151</v>
      </c>
      <c r="G21" s="25">
        <f>G22*'TC1'!G21/'TC1'!G22</f>
        <v>0.16141567764607054</v>
      </c>
      <c r="H21" s="25">
        <f>H22*'TC1'!H21/'TC1'!H22</f>
        <v>0.11968179859489826</v>
      </c>
      <c r="I21" s="25">
        <f>I22*'TC1'!I21/'TC1'!I22</f>
        <v>5.3334056092304356E-2</v>
      </c>
      <c r="J21" s="25">
        <f>J22*'TC1'!J21/'TC1'!J22</f>
        <v>1.3100730352833432E-2</v>
      </c>
      <c r="K21" s="25"/>
      <c r="L21" s="53">
        <f t="shared" si="2"/>
        <v>0.26277510303257234</v>
      </c>
      <c r="M21" s="13">
        <f t="shared" si="3"/>
        <v>0.1096957068051414</v>
      </c>
      <c r="N21" s="13">
        <f t="shared" si="3"/>
        <v>0.15307939622743097</v>
      </c>
      <c r="O21" s="13">
        <f t="shared" si="0"/>
        <v>0.10808162155376619</v>
      </c>
      <c r="P21" s="13">
        <f t="shared" si="1"/>
        <v>4.1733879051172276E-2</v>
      </c>
      <c r="Q21" s="13">
        <f t="shared" si="1"/>
        <v>6.6347742502593898E-2</v>
      </c>
      <c r="R21" s="13">
        <f t="shared" si="1"/>
        <v>4.0233325739470922E-2</v>
      </c>
      <c r="S21" s="12"/>
      <c r="T21" s="13"/>
      <c r="U21" s="11"/>
      <c r="V21" s="2"/>
      <c r="W21" s="2"/>
      <c r="X21" s="2"/>
      <c r="Y21" s="2"/>
      <c r="Z21" s="2"/>
    </row>
    <row r="22" spans="1:26" s="27" customFormat="1" ht="15" customHeight="1" x14ac:dyDescent="0.2">
      <c r="A22" s="30">
        <v>1925</v>
      </c>
      <c r="B22" s="301">
        <f>B23*'TC1'!B22/'TC1'!B23</f>
        <v>0.55927153107328087</v>
      </c>
      <c r="C22" s="415"/>
      <c r="D22" s="415"/>
      <c r="E22" s="298">
        <f>E23*'TC1'!E22/'TC1'!E23</f>
        <v>0.43855657663820841</v>
      </c>
      <c r="F22" s="25">
        <f>F23*'TC1'!F22/'TC1'!F23</f>
        <v>0.33709956523937945</v>
      </c>
      <c r="G22" s="25">
        <f>G23*'TC1'!G22/'TC1'!G23</f>
        <v>0.18152259241717672</v>
      </c>
      <c r="H22" s="25">
        <f>H23*'TC1'!H22/'TC1'!H23</f>
        <v>0.13513304696594272</v>
      </c>
      <c r="I22" s="25">
        <f>I23*'TC1'!I22/'TC1'!I23</f>
        <v>6.2391433107722945E-2</v>
      </c>
      <c r="J22" s="25">
        <f>J23*'TC1'!J22/'TC1'!J23</f>
        <v>1.816945382975647E-2</v>
      </c>
      <c r="K22" s="25"/>
      <c r="L22" s="53">
        <f t="shared" si="2"/>
        <v>0.25703398422103169</v>
      </c>
      <c r="M22" s="13">
        <f t="shared" si="3"/>
        <v>0.10145701139882896</v>
      </c>
      <c r="N22" s="13">
        <f t="shared" si="3"/>
        <v>0.15557697282220273</v>
      </c>
      <c r="O22" s="13">
        <f t="shared" si="0"/>
        <v>0.11913115930945378</v>
      </c>
      <c r="P22" s="13">
        <f t="shared" si="1"/>
        <v>4.6389545451233999E-2</v>
      </c>
      <c r="Q22" s="13">
        <f t="shared" si="1"/>
        <v>7.2741613858219784E-2</v>
      </c>
      <c r="R22" s="13">
        <f t="shared" si="1"/>
        <v>4.4221979277966478E-2</v>
      </c>
      <c r="S22" s="12"/>
      <c r="T22" s="13"/>
      <c r="U22" s="11"/>
      <c r="V22" s="2"/>
      <c r="W22" s="2"/>
      <c r="X22" s="2"/>
      <c r="Y22" s="2"/>
      <c r="Z22" s="2"/>
    </row>
    <row r="23" spans="1:26" s="27" customFormat="1" ht="15" customHeight="1" x14ac:dyDescent="0.2">
      <c r="A23" s="30">
        <v>1926</v>
      </c>
      <c r="B23" s="301">
        <f>B24*'TC1'!B23/'TC1'!B24</f>
        <v>0.55663916238694522</v>
      </c>
      <c r="C23" s="415"/>
      <c r="D23" s="415"/>
      <c r="E23" s="298">
        <f>E24*'TC1'!E23/'TC1'!E24</f>
        <v>0.44114380738545933</v>
      </c>
      <c r="F23" s="25">
        <f>F24*'TC1'!F23/'TC1'!F24</f>
        <v>0.34498831393585783</v>
      </c>
      <c r="G23" s="25">
        <f>G24*'TC1'!G23/'TC1'!G24</f>
        <v>0.19228711545014471</v>
      </c>
      <c r="H23" s="25">
        <f>H24*'TC1'!H23/'TC1'!H24</f>
        <v>0.14446607662404851</v>
      </c>
      <c r="I23" s="25">
        <f>I24*'TC1'!I23/'TC1'!I24</f>
        <v>7.0239281973899115E-2</v>
      </c>
      <c r="J23" s="25">
        <f>J24*'TC1'!J23/'TC1'!J24</f>
        <v>2.2698936423335314E-2</v>
      </c>
      <c r="K23" s="25"/>
      <c r="L23" s="53">
        <f t="shared" si="2"/>
        <v>0.24885669193531462</v>
      </c>
      <c r="M23" s="13">
        <f t="shared" si="3"/>
        <v>9.6155493449601503E-2</v>
      </c>
      <c r="N23" s="13">
        <f t="shared" si="3"/>
        <v>0.15270119848571312</v>
      </c>
      <c r="O23" s="13">
        <f t="shared" si="0"/>
        <v>0.12204783347624559</v>
      </c>
      <c r="P23" s="13">
        <f t="shared" si="1"/>
        <v>4.7821038826096202E-2</v>
      </c>
      <c r="Q23" s="13">
        <f t="shared" si="1"/>
        <v>7.4226794650149391E-2</v>
      </c>
      <c r="R23" s="13">
        <f t="shared" si="1"/>
        <v>4.7540345550563801E-2</v>
      </c>
      <c r="S23" s="12"/>
      <c r="T23" s="13"/>
      <c r="U23" s="11"/>
      <c r="V23" s="2"/>
      <c r="W23" s="2"/>
      <c r="X23" s="2"/>
      <c r="Y23" s="2"/>
      <c r="Z23" s="2"/>
    </row>
    <row r="24" spans="1:26" s="27" customFormat="1" ht="15" customHeight="1" x14ac:dyDescent="0.2">
      <c r="A24" s="30">
        <v>1927</v>
      </c>
      <c r="B24" s="301">
        <f>B25*'TC1'!B24/'TC1'!B25</f>
        <v>0.56069183949342138</v>
      </c>
      <c r="C24" s="415"/>
      <c r="D24" s="416"/>
      <c r="E24" s="298">
        <f>E25*'TC1'!E24/'TC1'!E25</f>
        <v>0.43716062263136979</v>
      </c>
      <c r="F24" s="25">
        <f>F25*'TC1'!F24/'TC1'!F25</f>
        <v>0.33956203681211589</v>
      </c>
      <c r="G24" s="25">
        <f>G25*'TC1'!G24/'TC1'!G25</f>
        <v>0.18557800516323572</v>
      </c>
      <c r="H24" s="25">
        <f>H25*'TC1'!H24/'TC1'!H25</f>
        <v>0.13837598336118087</v>
      </c>
      <c r="I24" s="25">
        <f>I25*'TC1'!I24/'TC1'!I25</f>
        <v>6.6042742471294436E-2</v>
      </c>
      <c r="J24" s="25">
        <f>J25*'TC1'!J24/'TC1'!J25</f>
        <v>2.0996475624212245E-2</v>
      </c>
      <c r="K24" s="25"/>
      <c r="L24" s="53">
        <f t="shared" si="2"/>
        <v>0.25158261746813404</v>
      </c>
      <c r="M24" s="13">
        <f t="shared" si="3"/>
        <v>9.7598585819253902E-2</v>
      </c>
      <c r="N24" s="13">
        <f t="shared" si="3"/>
        <v>0.15398403164888017</v>
      </c>
      <c r="O24" s="13">
        <f t="shared" si="0"/>
        <v>0.11953526269194129</v>
      </c>
      <c r="P24" s="13">
        <f t="shared" si="1"/>
        <v>4.720202180205485E-2</v>
      </c>
      <c r="Q24" s="13">
        <f t="shared" si="1"/>
        <v>7.2333240889886435E-2</v>
      </c>
      <c r="R24" s="13">
        <f t="shared" si="1"/>
        <v>4.5046266847082191E-2</v>
      </c>
      <c r="S24" s="12"/>
      <c r="T24" s="13"/>
      <c r="U24" s="11"/>
      <c r="V24" s="2"/>
      <c r="W24" s="2"/>
      <c r="X24" s="2"/>
      <c r="Y24" s="2"/>
      <c r="Z24" s="2"/>
    </row>
    <row r="25" spans="1:26" s="27" customFormat="1" ht="15" customHeight="1" x14ac:dyDescent="0.2">
      <c r="A25" s="30">
        <v>1928</v>
      </c>
      <c r="B25" s="301">
        <f>B26*'TC1'!B25/'TC1'!B26</f>
        <v>0.5478540168138909</v>
      </c>
      <c r="C25" s="415"/>
      <c r="D25" s="416"/>
      <c r="E25" s="298">
        <f>E26*'TC1'!E25/'TC1'!E26</f>
        <v>0.44977831168710447</v>
      </c>
      <c r="F25" s="25">
        <f>F26*'TC1'!F25/'TC1'!F26</f>
        <v>0.34960049509578489</v>
      </c>
      <c r="G25" s="25">
        <f>G26*'TC1'!G25/'TC1'!G26</f>
        <v>0.19500026071409748</v>
      </c>
      <c r="H25" s="25">
        <f>H26*'TC1'!H25/'TC1'!H26</f>
        <v>0.1473423435910598</v>
      </c>
      <c r="I25" s="25">
        <f>I26*'TC1'!I25/'TC1'!I26</f>
        <v>7.4634040668441051E-2</v>
      </c>
      <c r="J25" s="25">
        <f>J26*'TC1'!J25/'TC1'!J26</f>
        <v>2.6930572239037474E-2</v>
      </c>
      <c r="K25" s="25"/>
      <c r="L25" s="53">
        <f t="shared" si="2"/>
        <v>0.25477805097300699</v>
      </c>
      <c r="M25" s="13">
        <f t="shared" si="3"/>
        <v>0.10017781659131958</v>
      </c>
      <c r="N25" s="13">
        <f t="shared" si="3"/>
        <v>0.15460023438168741</v>
      </c>
      <c r="O25" s="13">
        <f t="shared" si="0"/>
        <v>0.12036622004565643</v>
      </c>
      <c r="P25" s="13">
        <f t="shared" si="1"/>
        <v>4.7657917123037685E-2</v>
      </c>
      <c r="Q25" s="13">
        <f t="shared" si="1"/>
        <v>7.2708302922618748E-2</v>
      </c>
      <c r="R25" s="13">
        <f t="shared" si="1"/>
        <v>4.7703468429403581E-2</v>
      </c>
      <c r="S25" s="12"/>
      <c r="T25" s="13"/>
      <c r="U25" s="11"/>
      <c r="V25" s="2"/>
      <c r="W25" s="2"/>
      <c r="X25" s="2"/>
      <c r="Y25" s="2"/>
      <c r="Z25" s="2"/>
    </row>
    <row r="26" spans="1:26" s="27" customFormat="1" ht="15" customHeight="1" x14ac:dyDescent="0.2">
      <c r="A26" s="29">
        <v>1929</v>
      </c>
      <c r="B26" s="302">
        <f>B27*'TC1'!B26/'TC1'!B27</f>
        <v>0.56469368617390303</v>
      </c>
      <c r="C26" s="413"/>
      <c r="D26" s="414"/>
      <c r="E26" s="299">
        <f>E27*'TC1'!E26/'TC1'!E27</f>
        <v>0.43322739670018801</v>
      </c>
      <c r="F26" s="28">
        <f>F27*'TC1'!F26/'TC1'!F27</f>
        <v>0.3398854644692606</v>
      </c>
      <c r="G26" s="28">
        <f>G27*'TC1'!G26/'TC1'!G27</f>
        <v>0.19039016435610776</v>
      </c>
      <c r="H26" s="28">
        <f>H27*'TC1'!H26/'TC1'!H27</f>
        <v>0.14401346406595789</v>
      </c>
      <c r="I26" s="28">
        <f>I27*'TC1'!I26/'TC1'!I27</f>
        <v>7.4172614493513367E-2</v>
      </c>
      <c r="J26" s="28">
        <f>J27*'TC1'!J26/'TC1'!J27</f>
        <v>2.8244291354155036E-2</v>
      </c>
      <c r="K26" s="28"/>
      <c r="L26" s="54">
        <f t="shared" si="2"/>
        <v>0.24283723234408025</v>
      </c>
      <c r="M26" s="18">
        <f t="shared" si="3"/>
        <v>9.3341932230927405E-2</v>
      </c>
      <c r="N26" s="18">
        <f t="shared" si="3"/>
        <v>0.14949530011315285</v>
      </c>
      <c r="O26" s="18">
        <f t="shared" si="0"/>
        <v>0.11621754986259439</v>
      </c>
      <c r="P26" s="18">
        <f t="shared" si="1"/>
        <v>4.6376700290149869E-2</v>
      </c>
      <c r="Q26" s="18">
        <f t="shared" si="1"/>
        <v>6.9840849572444519E-2</v>
      </c>
      <c r="R26" s="18">
        <f t="shared" si="1"/>
        <v>4.592832313935833E-2</v>
      </c>
      <c r="S26" s="17"/>
      <c r="T26" s="13"/>
      <c r="U26" s="11"/>
      <c r="V26" s="2"/>
      <c r="W26" s="2"/>
      <c r="X26" s="2"/>
      <c r="Y26" s="2"/>
      <c r="Z26" s="2"/>
    </row>
    <row r="27" spans="1:26" s="27" customFormat="1" ht="15" customHeight="1" x14ac:dyDescent="0.2">
      <c r="A27" s="31">
        <v>1930</v>
      </c>
      <c r="B27" s="303">
        <f>B28*'TC1'!B27/'TC1'!B28</f>
        <v>0.574702723599544</v>
      </c>
      <c r="C27" s="415"/>
      <c r="D27" s="415"/>
      <c r="E27" s="300">
        <f>E28*'TC1'!E27/'TC1'!E28</f>
        <v>0.42338998695115659</v>
      </c>
      <c r="F27" s="26">
        <f>F28*'TC1'!F27/'TC1'!F28</f>
        <v>0.31616993684316103</v>
      </c>
      <c r="G27" s="26">
        <f>G28*'TC1'!G27/'TC1'!G28</f>
        <v>0.16097437121562705</v>
      </c>
      <c r="H27" s="26">
        <f>H28*'TC1'!H27/'TC1'!H28</f>
        <v>0.1155202523944282</v>
      </c>
      <c r="I27" s="26">
        <f>I28*'TC1'!I27/'TC1'!I28</f>
        <v>4.9669802744277555E-2</v>
      </c>
      <c r="J27" s="26">
        <f>J28*'TC1'!J27/'TC1'!J28</f>
        <v>1.3114132615443473E-2</v>
      </c>
      <c r="K27" s="26"/>
      <c r="L27" s="55">
        <f t="shared" si="2"/>
        <v>0.26241561573552952</v>
      </c>
      <c r="M27" s="22">
        <f t="shared" si="3"/>
        <v>0.10722005010799557</v>
      </c>
      <c r="N27" s="22">
        <f t="shared" si="3"/>
        <v>0.15519556562753398</v>
      </c>
      <c r="O27" s="22">
        <f t="shared" si="0"/>
        <v>0.11130456847134949</v>
      </c>
      <c r="P27" s="22">
        <f t="shared" si="1"/>
        <v>4.5454118821198847E-2</v>
      </c>
      <c r="Q27" s="22">
        <f t="shared" si="1"/>
        <v>6.5850449650150647E-2</v>
      </c>
      <c r="R27" s="22">
        <f t="shared" si="1"/>
        <v>3.6555670128834081E-2</v>
      </c>
      <c r="S27" s="21"/>
      <c r="T27" s="13"/>
      <c r="U27" s="11"/>
      <c r="V27" s="2"/>
      <c r="W27" s="2"/>
      <c r="X27" s="2"/>
      <c r="Y27" s="2"/>
      <c r="Z27" s="2"/>
    </row>
    <row r="28" spans="1:26" s="27" customFormat="1" ht="15" customHeight="1" x14ac:dyDescent="0.2">
      <c r="A28" s="30">
        <v>1931</v>
      </c>
      <c r="B28" s="301">
        <f>B29*'TC1'!B28/'TC1'!B29</f>
        <v>0.57307389636683315</v>
      </c>
      <c r="C28" s="415"/>
      <c r="D28" s="415"/>
      <c r="E28" s="298">
        <f>E29*'TC1'!E28/'TC1'!E29</f>
        <v>0.42499088424198977</v>
      </c>
      <c r="F28" s="25">
        <f>F29*'TC1'!F28/'TC1'!F29</f>
        <v>0.30013028916568057</v>
      </c>
      <c r="G28" s="25">
        <f>G29*'TC1'!G28/'TC1'!G29</f>
        <v>0.13725547566428756</v>
      </c>
      <c r="H28" s="25">
        <f>H29*'TC1'!H28/'TC1'!H29</f>
        <v>9.4867401963370498E-2</v>
      </c>
      <c r="I28" s="25">
        <f>I29*'TC1'!I28/'TC1'!I29</f>
        <v>3.6352921172079118E-2</v>
      </c>
      <c r="J28" s="25">
        <f>J29*'TC1'!J28/'TC1'!J29</f>
        <v>8.9097097975739427E-3</v>
      </c>
      <c r="K28" s="25"/>
      <c r="L28" s="53">
        <f t="shared" si="2"/>
        <v>0.28773540857770219</v>
      </c>
      <c r="M28" s="13">
        <f t="shared" si="3"/>
        <v>0.1248605950763092</v>
      </c>
      <c r="N28" s="13">
        <f t="shared" si="3"/>
        <v>0.16287481350139302</v>
      </c>
      <c r="O28" s="13">
        <f t="shared" si="0"/>
        <v>0.10090255449220845</v>
      </c>
      <c r="P28" s="13">
        <f t="shared" si="1"/>
        <v>4.2388073700917059E-2</v>
      </c>
      <c r="Q28" s="13">
        <f t="shared" si="1"/>
        <v>5.851448079129138E-2</v>
      </c>
      <c r="R28" s="13">
        <f t="shared" si="1"/>
        <v>2.7443211374505175E-2</v>
      </c>
      <c r="S28" s="12"/>
      <c r="T28" s="13"/>
      <c r="U28" s="11"/>
      <c r="V28" s="2"/>
      <c r="W28" s="2"/>
      <c r="X28" s="2"/>
      <c r="Y28" s="2"/>
      <c r="Z28" s="2"/>
    </row>
    <row r="29" spans="1:26" s="27" customFormat="1" ht="15" customHeight="1" x14ac:dyDescent="0.2">
      <c r="A29" s="30">
        <v>1932</v>
      </c>
      <c r="B29" s="301">
        <f>B30*'TC1'!B29/'TC1'!B30</f>
        <v>0.55605864469691979</v>
      </c>
      <c r="C29" s="415"/>
      <c r="D29" s="415"/>
      <c r="E29" s="298">
        <f>E30*'TC1'!E29/'TC1'!E30</f>
        <v>0.44171437078136683</v>
      </c>
      <c r="F29" s="25">
        <f>F30*'TC1'!F29/'TC1'!F30</f>
        <v>0.31208474443761303</v>
      </c>
      <c r="G29" s="25">
        <f>G30*'TC1'!G29/'TC1'!G30</f>
        <v>0.13248636592298729</v>
      </c>
      <c r="H29" s="25">
        <f>H30*'TC1'!H29/'TC1'!H30</f>
        <v>9.2398290036569089E-2</v>
      </c>
      <c r="I29" s="25">
        <f>I30*'TC1'!I29/'TC1'!I30</f>
        <v>3.4098095189695546E-2</v>
      </c>
      <c r="J29" s="25">
        <f>J30*'TC1'!J29/'TC1'!J30</f>
        <v>6.312289849537374E-3</v>
      </c>
      <c r="K29" s="25"/>
      <c r="L29" s="53">
        <f t="shared" si="2"/>
        <v>0.30922800485837953</v>
      </c>
      <c r="M29" s="13">
        <f t="shared" si="3"/>
        <v>0.1296296263437538</v>
      </c>
      <c r="N29" s="13">
        <f t="shared" si="3"/>
        <v>0.17959837851462573</v>
      </c>
      <c r="O29" s="13">
        <f t="shared" si="0"/>
        <v>9.8388270733291747E-2</v>
      </c>
      <c r="P29" s="13">
        <f t="shared" si="1"/>
        <v>4.0088075886418204E-2</v>
      </c>
      <c r="Q29" s="13">
        <f t="shared" si="1"/>
        <v>5.8300194846873543E-2</v>
      </c>
      <c r="R29" s="13">
        <f t="shared" si="1"/>
        <v>2.7785805340158173E-2</v>
      </c>
      <c r="S29" s="12"/>
      <c r="T29" s="13"/>
      <c r="U29" s="11"/>
      <c r="V29" s="2"/>
      <c r="W29" s="2"/>
      <c r="X29" s="2"/>
      <c r="Y29" s="2"/>
      <c r="Z29" s="2"/>
    </row>
    <row r="30" spans="1:26" s="27" customFormat="1" ht="15" customHeight="1" x14ac:dyDescent="0.2">
      <c r="A30" s="30">
        <v>1933</v>
      </c>
      <c r="B30" s="301">
        <f>B31*'TC1'!B30/'TC1'!B31</f>
        <v>0.56447738845067108</v>
      </c>
      <c r="C30" s="415"/>
      <c r="D30" s="415"/>
      <c r="E30" s="298">
        <f>E31*'TC1'!E30/'TC1'!E31</f>
        <v>0.43343998550775537</v>
      </c>
      <c r="F30" s="25">
        <f>F31*'TC1'!F30/'TC1'!F31</f>
        <v>0.31565443113298919</v>
      </c>
      <c r="G30" s="25">
        <f>G31*'TC1'!G30/'TC1'!G31</f>
        <v>0.13858258337019885</v>
      </c>
      <c r="H30" s="25">
        <f>H31*'TC1'!H30/'TC1'!H31</f>
        <v>9.7376192055361618E-2</v>
      </c>
      <c r="I30" s="25">
        <f>I31*'TC1'!I30/'TC1'!I31</f>
        <v>3.8376974354059644E-2</v>
      </c>
      <c r="J30" s="25">
        <f>J31*'TC1'!J30/'TC1'!J31</f>
        <v>7.989859207646343E-3</v>
      </c>
      <c r="K30" s="25"/>
      <c r="L30" s="53">
        <f t="shared" si="2"/>
        <v>0.29485740213755651</v>
      </c>
      <c r="M30" s="13">
        <f t="shared" si="3"/>
        <v>0.11778555437476618</v>
      </c>
      <c r="N30" s="13">
        <f t="shared" si="3"/>
        <v>0.17707184776279034</v>
      </c>
      <c r="O30" s="13">
        <f t="shared" si="0"/>
        <v>0.1002056090161392</v>
      </c>
      <c r="P30" s="13">
        <f t="shared" si="1"/>
        <v>4.1206391314837235E-2</v>
      </c>
      <c r="Q30" s="13">
        <f t="shared" si="1"/>
        <v>5.8999217701301974E-2</v>
      </c>
      <c r="R30" s="13">
        <f t="shared" si="1"/>
        <v>3.0387115146413301E-2</v>
      </c>
      <c r="S30" s="12"/>
      <c r="T30" s="13"/>
      <c r="U30" s="11"/>
      <c r="V30" s="2"/>
      <c r="W30" s="2"/>
      <c r="X30" s="2"/>
      <c r="Y30" s="2"/>
      <c r="Z30" s="2"/>
    </row>
    <row r="31" spans="1:26" s="27" customFormat="1" ht="15" customHeight="1" x14ac:dyDescent="0.2">
      <c r="A31" s="30">
        <v>1934</v>
      </c>
      <c r="B31" s="301">
        <f>B32*'TC1'!B31/'TC1'!B32</f>
        <v>0.54765244656129175</v>
      </c>
      <c r="C31" s="415"/>
      <c r="D31" s="415"/>
      <c r="E31" s="298">
        <f>E32*'TC1'!E31/'TC1'!E32</f>
        <v>0.4499764255599682</v>
      </c>
      <c r="F31" s="25">
        <f>F32*'TC1'!F31/'TC1'!F32</f>
        <v>0.33880339406066906</v>
      </c>
      <c r="G31" s="25">
        <f>G32*'TC1'!G31/'TC1'!G32</f>
        <v>0.15775487109356368</v>
      </c>
      <c r="H31" s="25">
        <f>H32*'TC1'!H31/'TC1'!H32</f>
        <v>0.11452282701149771</v>
      </c>
      <c r="I31" s="25">
        <f>I32*'TC1'!I31/'TC1'!I32</f>
        <v>4.7144925715349228E-2</v>
      </c>
      <c r="J31" s="25">
        <f>J32*'TC1'!J31/'TC1'!J32</f>
        <v>1.1117479516173645E-2</v>
      </c>
      <c r="K31" s="25"/>
      <c r="L31" s="53">
        <f t="shared" si="2"/>
        <v>0.29222155446640452</v>
      </c>
      <c r="M31" s="13">
        <f t="shared" si="3"/>
        <v>0.11117303149929914</v>
      </c>
      <c r="N31" s="13">
        <f t="shared" si="3"/>
        <v>0.18104852296710539</v>
      </c>
      <c r="O31" s="13">
        <f t="shared" si="0"/>
        <v>0.11060994537821445</v>
      </c>
      <c r="P31" s="13">
        <f t="shared" si="1"/>
        <v>4.3232044082065962E-2</v>
      </c>
      <c r="Q31" s="13">
        <f t="shared" si="1"/>
        <v>6.7377901296148485E-2</v>
      </c>
      <c r="R31" s="13">
        <f t="shared" si="1"/>
        <v>3.6027446199175583E-2</v>
      </c>
      <c r="S31" s="12"/>
      <c r="T31" s="13"/>
      <c r="U31" s="11"/>
      <c r="V31" s="2"/>
      <c r="W31" s="2"/>
      <c r="X31" s="2"/>
      <c r="Y31" s="2"/>
      <c r="Z31" s="2"/>
    </row>
    <row r="32" spans="1:26" s="27" customFormat="1" ht="15" customHeight="1" x14ac:dyDescent="0.2">
      <c r="A32" s="30">
        <v>1935</v>
      </c>
      <c r="B32" s="301">
        <f>B33*'TC1'!B32/'TC1'!B33</f>
        <v>0.55820383838241727</v>
      </c>
      <c r="C32" s="415"/>
      <c r="D32" s="415"/>
      <c r="E32" s="298">
        <f>E33*'TC1'!E32/'TC1'!E33</f>
        <v>0.43960596131321833</v>
      </c>
      <c r="F32" s="25">
        <f>F33*'TC1'!F32/'TC1'!F33</f>
        <v>0.32531099990720147</v>
      </c>
      <c r="G32" s="25">
        <f>G33*'TC1'!G32/'TC1'!G33</f>
        <v>0.15909394939708077</v>
      </c>
      <c r="H32" s="25">
        <f>H33*'TC1'!H32/'TC1'!H33</f>
        <v>0.11567447179232526</v>
      </c>
      <c r="I32" s="25">
        <f>I33*'TC1'!I32/'TC1'!I33</f>
        <v>4.8279162914892017E-2</v>
      </c>
      <c r="J32" s="25">
        <f>J33*'TC1'!J32/'TC1'!J33</f>
        <v>1.1636896397527375E-2</v>
      </c>
      <c r="K32" s="25"/>
      <c r="L32" s="53">
        <f t="shared" si="2"/>
        <v>0.28051201191613756</v>
      </c>
      <c r="M32" s="13">
        <f t="shared" si="3"/>
        <v>0.11429496140601686</v>
      </c>
      <c r="N32" s="13">
        <f t="shared" si="3"/>
        <v>0.1662170505101207</v>
      </c>
      <c r="O32" s="13">
        <f t="shared" si="0"/>
        <v>0.11081478648218876</v>
      </c>
      <c r="P32" s="13">
        <f t="shared" si="1"/>
        <v>4.3419477604755508E-2</v>
      </c>
      <c r="Q32" s="13">
        <f t="shared" si="1"/>
        <v>6.7395308877433252E-2</v>
      </c>
      <c r="R32" s="13">
        <f t="shared" si="1"/>
        <v>3.6642266517364644E-2</v>
      </c>
      <c r="S32" s="12"/>
      <c r="T32" s="13"/>
      <c r="U32" s="11"/>
      <c r="V32" s="2"/>
      <c r="W32" s="2"/>
      <c r="X32" s="2"/>
      <c r="Y32" s="2"/>
      <c r="Z32" s="2"/>
    </row>
    <row r="33" spans="1:26" s="27" customFormat="1" ht="15" customHeight="1" x14ac:dyDescent="0.2">
      <c r="A33" s="30">
        <v>1936</v>
      </c>
      <c r="B33" s="301">
        <f>B34*'TC1'!B33/'TC1'!B34</f>
        <v>0.55906644745281708</v>
      </c>
      <c r="C33" s="415"/>
      <c r="D33" s="415"/>
      <c r="E33" s="298">
        <f>E34*'TC1'!E33/'TC1'!E34</f>
        <v>0.43875814363426607</v>
      </c>
      <c r="F33" s="25">
        <f>F34*'TC1'!F33/'TC1'!F34</f>
        <v>0.32326851315705107</v>
      </c>
      <c r="G33" s="25">
        <f>G34*'TC1'!G33/'TC1'!G34</f>
        <v>0.16607350357304482</v>
      </c>
      <c r="H33" s="25">
        <f>H34*'TC1'!H33/'TC1'!H34</f>
        <v>0.12127644365127289</v>
      </c>
      <c r="I33" s="25">
        <f>I34*'TC1'!I33/'TC1'!I34</f>
        <v>4.9289260935610403E-2</v>
      </c>
      <c r="J33" s="25">
        <f>J34*'TC1'!J33/'TC1'!J34</f>
        <v>1.1027751051027341E-2</v>
      </c>
      <c r="K33" s="25"/>
      <c r="L33" s="53">
        <f t="shared" si="2"/>
        <v>0.27268464006122128</v>
      </c>
      <c r="M33" s="13">
        <f t="shared" si="3"/>
        <v>0.115489630477215</v>
      </c>
      <c r="N33" s="13">
        <f t="shared" si="3"/>
        <v>0.15719500958400626</v>
      </c>
      <c r="O33" s="13">
        <f t="shared" si="0"/>
        <v>0.11678424263743442</v>
      </c>
      <c r="P33" s="13">
        <f t="shared" si="1"/>
        <v>4.4797059921771923E-2</v>
      </c>
      <c r="Q33" s="13">
        <f t="shared" si="1"/>
        <v>7.1987182715662484E-2</v>
      </c>
      <c r="R33" s="13">
        <f t="shared" si="1"/>
        <v>3.8261509884583059E-2</v>
      </c>
      <c r="S33" s="12"/>
      <c r="T33" s="13"/>
      <c r="U33" s="11"/>
      <c r="V33" s="2"/>
      <c r="W33" s="2"/>
      <c r="X33" s="2"/>
      <c r="Y33" s="2"/>
      <c r="Z33" s="2"/>
    </row>
    <row r="34" spans="1:26" s="27" customFormat="1" ht="15" customHeight="1" x14ac:dyDescent="0.2">
      <c r="A34" s="30">
        <v>1937</v>
      </c>
      <c r="B34" s="301">
        <f>B35*'TC1'!B34/'TC1'!B35</f>
        <v>0.56901190362435405</v>
      </c>
      <c r="C34" s="415"/>
      <c r="D34" s="416"/>
      <c r="E34" s="298">
        <f>E35*'TC1'!E34/'TC1'!E35</f>
        <v>0.42898322489434776</v>
      </c>
      <c r="F34" s="25">
        <f>F35*'TC1'!F34/'TC1'!F35</f>
        <v>0.31795747292628052</v>
      </c>
      <c r="G34" s="25">
        <f>G35*'TC1'!G34/'TC1'!G35</f>
        <v>0.16215390073148109</v>
      </c>
      <c r="H34" s="25">
        <f>H35*'TC1'!H34/'TC1'!H35</f>
        <v>0.11654071868568901</v>
      </c>
      <c r="I34" s="25">
        <f>I35*'TC1'!I34/'TC1'!I35</f>
        <v>4.579125523669169E-2</v>
      </c>
      <c r="J34" s="25">
        <f>J35*'TC1'!J34/'TC1'!J35</f>
        <v>9.8762679238333963E-3</v>
      </c>
      <c r="K34" s="25"/>
      <c r="L34" s="53">
        <f t="shared" si="2"/>
        <v>0.26682932416286664</v>
      </c>
      <c r="M34" s="13">
        <f t="shared" si="3"/>
        <v>0.11102575196806724</v>
      </c>
      <c r="N34" s="13">
        <f t="shared" si="3"/>
        <v>0.15580357219479943</v>
      </c>
      <c r="O34" s="13">
        <f t="shared" si="0"/>
        <v>0.11636264549478939</v>
      </c>
      <c r="P34" s="13">
        <f t="shared" si="1"/>
        <v>4.5613182045792081E-2</v>
      </c>
      <c r="Q34" s="13">
        <f t="shared" si="1"/>
        <v>7.0749463448997324E-2</v>
      </c>
      <c r="R34" s="13">
        <f t="shared" si="1"/>
        <v>3.591498731285829E-2</v>
      </c>
      <c r="S34" s="12"/>
      <c r="T34" s="13"/>
      <c r="U34" s="11"/>
      <c r="V34" s="2"/>
      <c r="W34" s="2"/>
      <c r="X34" s="2"/>
      <c r="Y34" s="2"/>
      <c r="Z34" s="2"/>
    </row>
    <row r="35" spans="1:26" s="27" customFormat="1" ht="15" customHeight="1" x14ac:dyDescent="0.2">
      <c r="A35" s="30">
        <v>1938</v>
      </c>
      <c r="B35" s="301">
        <f>B36*'TC1'!B35/'TC1'!B36</f>
        <v>0.57239581502343273</v>
      </c>
      <c r="C35" s="415"/>
      <c r="D35" s="416"/>
      <c r="E35" s="298">
        <f>E36*'TC1'!E35/'TC1'!E36</f>
        <v>0.42565733834087394</v>
      </c>
      <c r="F35" s="25">
        <f>F36*'TC1'!F35/'TC1'!F36</f>
        <v>0.30504529916713591</v>
      </c>
      <c r="G35" s="25">
        <f>G36*'TC1'!G35/'TC1'!G36</f>
        <v>0.14421242079369551</v>
      </c>
      <c r="H35" s="25">
        <f>H36*'TC1'!H35/'TC1'!H36</f>
        <v>0.10022512279321544</v>
      </c>
      <c r="I35" s="25">
        <f>I36*'TC1'!I35/'TC1'!I36</f>
        <v>3.699583555861178E-2</v>
      </c>
      <c r="J35" s="25">
        <f>J36*'TC1'!J35/'TC1'!J36</f>
        <v>8.2461063917161626E-3</v>
      </c>
      <c r="K35" s="25"/>
      <c r="L35" s="53">
        <f t="shared" si="2"/>
        <v>0.28144491754717843</v>
      </c>
      <c r="M35" s="13">
        <f t="shared" si="3"/>
        <v>0.12061203917373803</v>
      </c>
      <c r="N35" s="13">
        <f t="shared" si="3"/>
        <v>0.1608328783734404</v>
      </c>
      <c r="O35" s="13">
        <f t="shared" si="0"/>
        <v>0.10721658523508373</v>
      </c>
      <c r="P35" s="13">
        <f t="shared" si="1"/>
        <v>4.3987298000480068E-2</v>
      </c>
      <c r="Q35" s="13">
        <f t="shared" si="1"/>
        <v>6.3229287234603665E-2</v>
      </c>
      <c r="R35" s="13">
        <f t="shared" si="1"/>
        <v>2.8749729166895617E-2</v>
      </c>
      <c r="S35" s="12"/>
      <c r="T35" s="13"/>
      <c r="U35" s="11"/>
      <c r="V35" s="2"/>
      <c r="W35" s="2"/>
      <c r="X35" s="2"/>
      <c r="Y35" s="2"/>
      <c r="Z35" s="2"/>
    </row>
    <row r="36" spans="1:26" s="27" customFormat="1" ht="15" customHeight="1" x14ac:dyDescent="0.2">
      <c r="A36" s="29">
        <v>1939</v>
      </c>
      <c r="B36" s="302">
        <f>B37*'TC1'!B36/'TC1'!B37</f>
        <v>0.55191450477473403</v>
      </c>
      <c r="C36" s="413"/>
      <c r="D36" s="414"/>
      <c r="E36" s="299">
        <f>E37*'TC1'!E36/'TC1'!E37</f>
        <v>0.44578745001348385</v>
      </c>
      <c r="F36" s="28">
        <f>F37*'TC1'!F36/'TC1'!F37</f>
        <v>0.32328624401535994</v>
      </c>
      <c r="G36" s="28">
        <f>G37*'TC1'!G36/'TC1'!G37</f>
        <v>0.15985292687662478</v>
      </c>
      <c r="H36" s="28">
        <f>H37*'TC1'!H36/'TC1'!H37</f>
        <v>0.11394722843893379</v>
      </c>
      <c r="I36" s="28">
        <f>I37*'TC1'!I36/'TC1'!I37</f>
        <v>4.5334861753482392E-2</v>
      </c>
      <c r="J36" s="28">
        <f>J37*'TC1'!J36/'TC1'!J37</f>
        <v>1.0446407704637372E-2</v>
      </c>
      <c r="K36" s="28"/>
      <c r="L36" s="54">
        <f t="shared" si="2"/>
        <v>0.28593452313685908</v>
      </c>
      <c r="M36" s="18">
        <f t="shared" si="3"/>
        <v>0.12250120599812392</v>
      </c>
      <c r="N36" s="18">
        <f t="shared" si="3"/>
        <v>0.16343331713873516</v>
      </c>
      <c r="O36" s="18">
        <f t="shared" si="0"/>
        <v>0.11451806512314239</v>
      </c>
      <c r="P36" s="18">
        <f t="shared" si="1"/>
        <v>4.5905698437690989E-2</v>
      </c>
      <c r="Q36" s="18">
        <f t="shared" si="1"/>
        <v>6.8612366685451398E-2</v>
      </c>
      <c r="R36" s="18">
        <f t="shared" si="1"/>
        <v>3.4888454048845018E-2</v>
      </c>
      <c r="S36" s="17"/>
      <c r="T36" s="13"/>
      <c r="U36" s="11"/>
      <c r="V36" s="2"/>
      <c r="W36" s="2"/>
      <c r="X36" s="2"/>
      <c r="Y36" s="2"/>
      <c r="Z36" s="2"/>
    </row>
    <row r="37" spans="1:26" s="27" customFormat="1" ht="15" customHeight="1" x14ac:dyDescent="0.2">
      <c r="A37" s="31">
        <v>1940</v>
      </c>
      <c r="B37" s="303">
        <f>B38*'TC1'!B37/'TC1'!B38</f>
        <v>0.55204863097269385</v>
      </c>
      <c r="C37" s="415"/>
      <c r="D37" s="415"/>
      <c r="E37" s="300">
        <f>E38*'TC1'!E37/'TC1'!E38</f>
        <v>0.44565562371378087</v>
      </c>
      <c r="F37" s="26">
        <f>F38*'TC1'!F37/'TC1'!F38</f>
        <v>0.32545240030442757</v>
      </c>
      <c r="G37" s="26">
        <f>G38*'TC1'!G37/'TC1'!G38</f>
        <v>0.16803431315488643</v>
      </c>
      <c r="H37" s="26">
        <f>H38*'TC1'!H37/'TC1'!H38</f>
        <v>0.12208341149794104</v>
      </c>
      <c r="I37" s="26">
        <f>I38*'TC1'!I37/'TC1'!I38</f>
        <v>5.1706794825570154E-2</v>
      </c>
      <c r="J37" s="26">
        <f>J38*'TC1'!J37/'TC1'!J38</f>
        <v>1.2960725990099625E-2</v>
      </c>
      <c r="K37" s="26"/>
      <c r="L37" s="55">
        <f t="shared" si="2"/>
        <v>0.27762131055889444</v>
      </c>
      <c r="M37" s="22">
        <f t="shared" si="3"/>
        <v>0.1202032234093533</v>
      </c>
      <c r="N37" s="22">
        <f t="shared" si="3"/>
        <v>0.15741808714954114</v>
      </c>
      <c r="O37" s="22">
        <f t="shared" si="0"/>
        <v>0.11632751832931627</v>
      </c>
      <c r="P37" s="22">
        <f t="shared" si="1"/>
        <v>4.5950901656945389E-2</v>
      </c>
      <c r="Q37" s="22">
        <f t="shared" si="1"/>
        <v>7.0376616672370884E-2</v>
      </c>
      <c r="R37" s="22">
        <f t="shared" si="1"/>
        <v>3.8746068835470528E-2</v>
      </c>
      <c r="S37" s="21"/>
      <c r="T37" s="13"/>
      <c r="U37" s="11"/>
      <c r="V37" s="2"/>
      <c r="W37" s="2"/>
      <c r="X37" s="2"/>
      <c r="Y37" s="2"/>
      <c r="Z37" s="2"/>
    </row>
    <row r="38" spans="1:26" s="27" customFormat="1" ht="15" customHeight="1" x14ac:dyDescent="0.2">
      <c r="A38" s="30">
        <v>1941</v>
      </c>
      <c r="B38" s="301">
        <f>B39*'TC1'!B38/'TC1'!B39</f>
        <v>0.59101762529547186</v>
      </c>
      <c r="C38" s="415"/>
      <c r="D38" s="415"/>
      <c r="E38" s="298">
        <f>E39*'TC1'!E38/'TC1'!E39</f>
        <v>0.40735484129500632</v>
      </c>
      <c r="F38" s="25">
        <f>F39*'TC1'!F38/'TC1'!F39</f>
        <v>0.29998082876733123</v>
      </c>
      <c r="G38" s="25">
        <f>G39*'TC1'!G38/'TC1'!G39</f>
        <v>0.1599667419616459</v>
      </c>
      <c r="H38" s="25">
        <f>H39*'TC1'!H38/'TC1'!H39</f>
        <v>0.11612062202762481</v>
      </c>
      <c r="I38" s="25">
        <f>I39*'TC1'!I38/'TC1'!I39</f>
        <v>4.8681092041207491E-2</v>
      </c>
      <c r="J38" s="25">
        <f>J39*'TC1'!J38/'TC1'!J39</f>
        <v>1.1093689713984426E-2</v>
      </c>
      <c r="K38" s="25"/>
      <c r="L38" s="53">
        <f t="shared" si="2"/>
        <v>0.24738809933336042</v>
      </c>
      <c r="M38" s="13">
        <f t="shared" si="3"/>
        <v>0.10737401252767509</v>
      </c>
      <c r="N38" s="13">
        <f t="shared" si="3"/>
        <v>0.14001408680568533</v>
      </c>
      <c r="O38" s="13">
        <f t="shared" si="0"/>
        <v>0.11128564992043841</v>
      </c>
      <c r="P38" s="13">
        <f t="shared" si="1"/>
        <v>4.3846119934021086E-2</v>
      </c>
      <c r="Q38" s="13">
        <f t="shared" si="1"/>
        <v>6.7439529986417321E-2</v>
      </c>
      <c r="R38" s="13">
        <f t="shared" si="1"/>
        <v>3.7587402327223067E-2</v>
      </c>
      <c r="S38" s="12"/>
      <c r="T38" s="13"/>
      <c r="U38" s="11"/>
      <c r="V38" s="2"/>
      <c r="W38" s="2"/>
      <c r="X38" s="2"/>
      <c r="Y38" s="2"/>
      <c r="Z38" s="2"/>
    </row>
    <row r="39" spans="1:26" s="27" customFormat="1" ht="15" customHeight="1" x14ac:dyDescent="0.2">
      <c r="A39" s="30">
        <v>1942</v>
      </c>
      <c r="B39" s="301">
        <f>B40*'TC1'!B39/'TC1'!B40</f>
        <v>0.65399041573539862</v>
      </c>
      <c r="C39" s="415"/>
      <c r="D39" s="415"/>
      <c r="E39" s="298">
        <f>E40*'TC1'!E39/'TC1'!E40</f>
        <v>0.34546186235474885</v>
      </c>
      <c r="F39" s="25">
        <f>F40*'TC1'!F39/'TC1'!F40</f>
        <v>0.25974636058245848</v>
      </c>
      <c r="G39" s="25">
        <f>G40*'TC1'!G39/'TC1'!G40</f>
        <v>0.14234831380391608</v>
      </c>
      <c r="H39" s="25">
        <f>H40*'TC1'!H39/'TC1'!H40</f>
        <v>0.10526896453959668</v>
      </c>
      <c r="I39" s="25">
        <f>I40*'TC1'!I39/'TC1'!I40</f>
        <v>4.6299562223532216E-2</v>
      </c>
      <c r="J39" s="25">
        <f>J40*'TC1'!J39/'TC1'!J40</f>
        <v>1.1899452227328257E-2</v>
      </c>
      <c r="K39" s="25"/>
      <c r="L39" s="53">
        <f t="shared" si="2"/>
        <v>0.20311354855083277</v>
      </c>
      <c r="M39" s="13">
        <f t="shared" si="3"/>
        <v>8.571550177229037E-2</v>
      </c>
      <c r="N39" s="13">
        <f t="shared" si="3"/>
        <v>0.1173980467785424</v>
      </c>
      <c r="O39" s="13">
        <f t="shared" si="0"/>
        <v>9.6048751580383868E-2</v>
      </c>
      <c r="P39" s="13">
        <f t="shared" si="1"/>
        <v>3.7079349264319397E-2</v>
      </c>
      <c r="Q39" s="13">
        <f t="shared" si="1"/>
        <v>5.8969402316064463E-2</v>
      </c>
      <c r="R39" s="13">
        <f t="shared" si="1"/>
        <v>3.4400109996203958E-2</v>
      </c>
      <c r="S39" s="12"/>
      <c r="T39" s="13"/>
      <c r="U39" s="11"/>
      <c r="V39" s="2"/>
      <c r="W39" s="2"/>
      <c r="X39" s="2"/>
      <c r="Y39" s="2"/>
      <c r="Z39" s="2"/>
    </row>
    <row r="40" spans="1:26" s="27" customFormat="1" ht="15" customHeight="1" x14ac:dyDescent="0.2">
      <c r="A40" s="30">
        <v>1943</v>
      </c>
      <c r="B40" s="301">
        <f>B41*'TC1'!B40/'TC1'!B41</f>
        <v>0.69659330279602338</v>
      </c>
      <c r="C40" s="415"/>
      <c r="D40" s="415"/>
      <c r="E40" s="298">
        <f>E41*'TC1'!E40/'TC1'!E41</f>
        <v>0.30358949854147904</v>
      </c>
      <c r="F40" s="25">
        <f>F41*'TC1'!F40/'TC1'!F41</f>
        <v>0.22824744166587269</v>
      </c>
      <c r="G40" s="25">
        <f>G41*'TC1'!G40/'TC1'!G41</f>
        <v>0.12312699217398915</v>
      </c>
      <c r="H40" s="25">
        <f>H41*'TC1'!H40/'TC1'!H41</f>
        <v>8.9613106928454811E-2</v>
      </c>
      <c r="I40" s="25">
        <f>I41*'TC1'!I40/'TC1'!I41</f>
        <v>3.8042108174848349E-2</v>
      </c>
      <c r="J40" s="25">
        <f>J41*'TC1'!J40/'TC1'!J41</f>
        <v>7.9974620322452086E-3</v>
      </c>
      <c r="K40" s="25"/>
      <c r="L40" s="53">
        <f t="shared" si="2"/>
        <v>0.18046250636748989</v>
      </c>
      <c r="M40" s="13">
        <f t="shared" si="3"/>
        <v>7.5342056875606356E-2</v>
      </c>
      <c r="N40" s="13">
        <f t="shared" si="3"/>
        <v>0.10512044949188354</v>
      </c>
      <c r="O40" s="13">
        <f t="shared" si="0"/>
        <v>8.5084883999140798E-2</v>
      </c>
      <c r="P40" s="13">
        <f t="shared" si="1"/>
        <v>3.3513885245534336E-2</v>
      </c>
      <c r="Q40" s="13">
        <f t="shared" si="1"/>
        <v>5.1570998753606462E-2</v>
      </c>
      <c r="R40" s="13">
        <f t="shared" si="1"/>
        <v>3.0044646142603139E-2</v>
      </c>
      <c r="S40" s="12"/>
      <c r="T40" s="13"/>
      <c r="U40" s="11"/>
      <c r="V40" s="2"/>
      <c r="W40" s="2"/>
      <c r="X40" s="2"/>
      <c r="Y40" s="2"/>
      <c r="Z40" s="2"/>
    </row>
    <row r="41" spans="1:26" s="27" customFormat="1" ht="15" customHeight="1" x14ac:dyDescent="0.2">
      <c r="A41" s="30">
        <v>1944</v>
      </c>
      <c r="B41" s="301">
        <f>B42*'TC1'!B41/'TC1'!B42</f>
        <v>0.70688222194890926</v>
      </c>
      <c r="C41" s="415"/>
      <c r="D41" s="415"/>
      <c r="E41" s="298">
        <f>E42*'TC1'!E41/'TC1'!E42</f>
        <v>0.2934770062730116</v>
      </c>
      <c r="F41" s="25">
        <f>F42*'TC1'!F41/'TC1'!F42</f>
        <v>0.20896343165680833</v>
      </c>
      <c r="G41" s="25">
        <f>G42*'TC1'!G41/'TC1'!G42</f>
        <v>0.10480708354042306</v>
      </c>
      <c r="H41" s="25">
        <f>H42*'TC1'!H41/'TC1'!H42</f>
        <v>7.4868030377329531E-2</v>
      </c>
      <c r="I41" s="25">
        <f>I42*'TC1'!I41/'TC1'!I42</f>
        <v>3.085958781029164E-2</v>
      </c>
      <c r="J41" s="25">
        <f>J42*'TC1'!J41/'TC1'!J42</f>
        <v>7.805629400512E-3</v>
      </c>
      <c r="K41" s="25"/>
      <c r="L41" s="53">
        <f t="shared" si="2"/>
        <v>0.18866992273258854</v>
      </c>
      <c r="M41" s="13">
        <f t="shared" si="3"/>
        <v>8.4513574616203263E-2</v>
      </c>
      <c r="N41" s="13">
        <f t="shared" si="3"/>
        <v>0.10415634811638527</v>
      </c>
      <c r="O41" s="13">
        <f t="shared" si="0"/>
        <v>7.394749573013143E-2</v>
      </c>
      <c r="P41" s="13">
        <f t="shared" si="1"/>
        <v>2.9939053163093532E-2</v>
      </c>
      <c r="Q41" s="13">
        <f t="shared" si="1"/>
        <v>4.4008442567037891E-2</v>
      </c>
      <c r="R41" s="13">
        <f t="shared" si="1"/>
        <v>2.305395840977964E-2</v>
      </c>
      <c r="S41" s="12"/>
      <c r="T41" s="13"/>
      <c r="U41" s="11"/>
      <c r="V41" s="2"/>
      <c r="W41" s="2"/>
      <c r="X41" s="2"/>
      <c r="Y41" s="2"/>
      <c r="Z41" s="2"/>
    </row>
    <row r="42" spans="1:26" s="27" customFormat="1" ht="15" customHeight="1" x14ac:dyDescent="0.2">
      <c r="A42" s="30">
        <v>1945</v>
      </c>
      <c r="B42" s="301">
        <f>B43*'TC1'!B42/'TC1'!B43</f>
        <v>0.71165262721433553</v>
      </c>
      <c r="C42" s="415"/>
      <c r="D42" s="415"/>
      <c r="E42" s="298">
        <f>E43*'TC1'!E42/'TC1'!E43</f>
        <v>0.28878840043917631</v>
      </c>
      <c r="F42" s="25">
        <f>F43*'TC1'!F42/'TC1'!F43</f>
        <v>0.20402612250989613</v>
      </c>
      <c r="G42" s="25">
        <f>G43*'TC1'!G42/'TC1'!G43</f>
        <v>9.6164094227600264E-2</v>
      </c>
      <c r="H42" s="25">
        <f>H43*'TC1'!H42/'TC1'!H43</f>
        <v>6.6034411724209541E-2</v>
      </c>
      <c r="I42" s="25">
        <f>I43*'TC1'!I42/'TC1'!I43</f>
        <v>2.4675495018580806E-2</v>
      </c>
      <c r="J42" s="25">
        <f>J43*'TC1'!J42/'TC1'!J43</f>
        <v>4.5988169112790344E-3</v>
      </c>
      <c r="K42" s="25"/>
      <c r="L42" s="53">
        <f t="shared" si="2"/>
        <v>0.19262430621157606</v>
      </c>
      <c r="M42" s="13">
        <f t="shared" si="3"/>
        <v>8.4762277929280178E-2</v>
      </c>
      <c r="N42" s="13">
        <f t="shared" si="3"/>
        <v>0.10786202828229587</v>
      </c>
      <c r="O42" s="13">
        <f t="shared" si="0"/>
        <v>7.1488599209019454E-2</v>
      </c>
      <c r="P42" s="13">
        <f t="shared" ref="P42:R73" si="4">G42-H42</f>
        <v>3.0129682503390723E-2</v>
      </c>
      <c r="Q42" s="13">
        <f t="shared" si="4"/>
        <v>4.1358916705628732E-2</v>
      </c>
      <c r="R42" s="13">
        <f t="shared" si="4"/>
        <v>2.0076678107301772E-2</v>
      </c>
      <c r="S42" s="12"/>
      <c r="T42" s="13"/>
      <c r="U42" s="11"/>
      <c r="V42" s="2"/>
      <c r="W42" s="2"/>
      <c r="X42" s="2"/>
      <c r="Y42" s="2"/>
      <c r="Z42" s="2"/>
    </row>
    <row r="43" spans="1:26" s="27" customFormat="1" ht="15" customHeight="1" x14ac:dyDescent="0.2">
      <c r="A43" s="30">
        <v>1946</v>
      </c>
      <c r="B43" s="301">
        <f>B44*'TC1'!B43/'TC1'!B44</f>
        <v>0.68727541591921171</v>
      </c>
      <c r="C43" s="415"/>
      <c r="D43" s="416"/>
      <c r="E43" s="298">
        <f>E44*'TC1'!E43/'TC1'!E44</f>
        <v>0.3127476090874039</v>
      </c>
      <c r="F43" s="25">
        <f>F44*'TC1'!F43/'TC1'!F44</f>
        <v>0.2248271149898888</v>
      </c>
      <c r="G43" s="25">
        <f>G44*'TC1'!G43/'TC1'!G44</f>
        <v>0.10025885412052368</v>
      </c>
      <c r="H43" s="25">
        <f>H44*'TC1'!H43/'TC1'!H44</f>
        <v>6.6711997363741823E-2</v>
      </c>
      <c r="I43" s="25">
        <f>I44*'TC1'!I43/'TC1'!I44</f>
        <v>2.3382187763975378E-2</v>
      </c>
      <c r="J43" s="25">
        <f>J44*'TC1'!J43/'TC1'!J44</f>
        <v>4.5541894403441788E-3</v>
      </c>
      <c r="K43" s="25"/>
      <c r="L43" s="53">
        <f t="shared" si="2"/>
        <v>0.21248875496688022</v>
      </c>
      <c r="M43" s="13">
        <f t="shared" si="3"/>
        <v>8.7920494097515095E-2</v>
      </c>
      <c r="N43" s="13">
        <f t="shared" si="3"/>
        <v>0.12456826086936512</v>
      </c>
      <c r="O43" s="13">
        <f t="shared" si="0"/>
        <v>7.6876666356548301E-2</v>
      </c>
      <c r="P43" s="13">
        <f t="shared" si="4"/>
        <v>3.3546856756781859E-2</v>
      </c>
      <c r="Q43" s="13">
        <f t="shared" si="4"/>
        <v>4.3329809599766442E-2</v>
      </c>
      <c r="R43" s="13">
        <f t="shared" si="4"/>
        <v>1.88279983236312E-2</v>
      </c>
      <c r="S43" s="12"/>
      <c r="T43" s="13"/>
      <c r="U43" s="11"/>
      <c r="V43" s="2"/>
      <c r="W43" s="2"/>
      <c r="X43" s="2"/>
      <c r="Y43" s="2"/>
      <c r="Z43" s="2"/>
    </row>
    <row r="44" spans="1:26" s="27" customFormat="1" ht="15" customHeight="1" x14ac:dyDescent="0.2">
      <c r="A44" s="30">
        <v>1947</v>
      </c>
      <c r="B44" s="301">
        <f>B45*'TC1'!B44/'TC1'!B45</f>
        <v>0.6928497153394837</v>
      </c>
      <c r="C44" s="415"/>
      <c r="D44" s="416"/>
      <c r="E44" s="298">
        <f>E45*'TC1'!E44/'TC1'!E45</f>
        <v>0.30726889368960503</v>
      </c>
      <c r="F44" s="25">
        <f>F45*'TC1'!F44/'TC1'!F45</f>
        <v>0.22274961951414851</v>
      </c>
      <c r="G44" s="25">
        <f>G45*'TC1'!G44/'TC1'!G45</f>
        <v>0.10242663040237868</v>
      </c>
      <c r="H44" s="25">
        <f>H45*'TC1'!H44/'TC1'!H45</f>
        <v>6.9584735114082502E-2</v>
      </c>
      <c r="I44" s="25">
        <f>I45*'TC1'!I44/'TC1'!I45</f>
        <v>2.6815815741298574E-2</v>
      </c>
      <c r="J44" s="25">
        <f>J45*'TC1'!J44/'TC1'!J45</f>
        <v>6.6152510018988421E-3</v>
      </c>
      <c r="K44" s="25"/>
      <c r="L44" s="53">
        <f t="shared" si="2"/>
        <v>0.20484226328722635</v>
      </c>
      <c r="M44" s="13">
        <f t="shared" si="3"/>
        <v>8.4519274175456516E-2</v>
      </c>
      <c r="N44" s="13">
        <f t="shared" si="3"/>
        <v>0.12032298911176983</v>
      </c>
      <c r="O44" s="13">
        <f t="shared" si="0"/>
        <v>7.5610814661080106E-2</v>
      </c>
      <c r="P44" s="13">
        <f t="shared" si="4"/>
        <v>3.2841895288296175E-2</v>
      </c>
      <c r="Q44" s="13">
        <f t="shared" si="4"/>
        <v>4.2768919372783931E-2</v>
      </c>
      <c r="R44" s="13">
        <f t="shared" si="4"/>
        <v>2.0200564739399733E-2</v>
      </c>
      <c r="S44" s="12"/>
      <c r="T44" s="13"/>
      <c r="U44" s="11"/>
      <c r="V44" s="2"/>
      <c r="W44" s="2"/>
      <c r="X44" s="2"/>
      <c r="Y44" s="2"/>
      <c r="Z44" s="2"/>
    </row>
    <row r="45" spans="1:26" s="27" customFormat="1" ht="15" customHeight="1" x14ac:dyDescent="0.2">
      <c r="A45" s="30">
        <v>1948</v>
      </c>
      <c r="B45" s="301">
        <f>B46*'TC1'!B45/'TC1'!B46</f>
        <v>0.67144127337665926</v>
      </c>
      <c r="C45" s="415"/>
      <c r="D45" s="416"/>
      <c r="E45" s="298">
        <f>E46*'TC1'!E45/'TC1'!E46</f>
        <v>0.32831023929763931</v>
      </c>
      <c r="F45" s="25">
        <f>F46*'TC1'!F45/'TC1'!F46</f>
        <v>0.24085202450366841</v>
      </c>
      <c r="G45" s="25">
        <f>G46*'TC1'!G45/'TC1'!G46</f>
        <v>0.1168393836539804</v>
      </c>
      <c r="H45" s="25">
        <f>H46*'TC1'!H45/'TC1'!H46</f>
        <v>8.1916626389637481E-2</v>
      </c>
      <c r="I45" s="25">
        <f>I46*'TC1'!I45/'TC1'!I46</f>
        <v>3.3144286619223091E-2</v>
      </c>
      <c r="J45" s="25">
        <f>J46*'TC1'!J45/'TC1'!J46</f>
        <v>8.3621187751303054E-3</v>
      </c>
      <c r="K45" s="25"/>
      <c r="L45" s="53">
        <f t="shared" si="2"/>
        <v>0.21147085564365892</v>
      </c>
      <c r="M45" s="13">
        <f t="shared" si="3"/>
        <v>8.7458214793970895E-2</v>
      </c>
      <c r="N45" s="13">
        <f t="shared" si="3"/>
        <v>0.12401264084968801</v>
      </c>
      <c r="O45" s="13">
        <f t="shared" si="0"/>
        <v>8.3695097034757304E-2</v>
      </c>
      <c r="P45" s="13">
        <f t="shared" si="4"/>
        <v>3.4922757264342921E-2</v>
      </c>
      <c r="Q45" s="13">
        <f t="shared" si="4"/>
        <v>4.877233977041439E-2</v>
      </c>
      <c r="R45" s="13">
        <f t="shared" si="4"/>
        <v>2.4782167844092786E-2</v>
      </c>
      <c r="S45" s="12"/>
      <c r="T45" s="13"/>
      <c r="U45" s="11"/>
      <c r="V45" s="2"/>
      <c r="W45" s="2"/>
      <c r="X45" s="2"/>
      <c r="Y45" s="2"/>
      <c r="Z45" s="2"/>
    </row>
    <row r="46" spans="1:26" s="27" customFormat="1" ht="15" customHeight="1" x14ac:dyDescent="0.2">
      <c r="A46" s="29">
        <v>1949</v>
      </c>
      <c r="B46" s="302">
        <f>B47*'TC1'!B46/'TC1'!B47</f>
        <v>0.67091931778563962</v>
      </c>
      <c r="C46" s="413"/>
      <c r="D46" s="414"/>
      <c r="E46" s="299">
        <f>E47*'TC1'!E46/'TC1'!E47</f>
        <v>0.3288232447747198</v>
      </c>
      <c r="F46" s="28">
        <f>F47*'TC1'!F46/'TC1'!F47</f>
        <v>0.23866710977715622</v>
      </c>
      <c r="G46" s="28">
        <f>G47*'TC1'!G46/'TC1'!G47</f>
        <v>0.11636401297946182</v>
      </c>
      <c r="H46" s="28">
        <f>H47*'TC1'!H46/'TC1'!H47</f>
        <v>8.2431642643325698E-2</v>
      </c>
      <c r="I46" s="28">
        <f>I47*'TC1'!I46/'TC1'!I47</f>
        <v>3.4564618406369381E-2</v>
      </c>
      <c r="J46" s="28">
        <f>J47*'TC1'!J46/'TC1'!J47</f>
        <v>9.3642244909158089E-3</v>
      </c>
      <c r="K46" s="28"/>
      <c r="L46" s="54">
        <f t="shared" si="2"/>
        <v>0.212459231795258</v>
      </c>
      <c r="M46" s="18">
        <f t="shared" si="3"/>
        <v>9.0156134997563586E-2</v>
      </c>
      <c r="N46" s="18">
        <f t="shared" si="3"/>
        <v>0.1223030967976944</v>
      </c>
      <c r="O46" s="18">
        <f t="shared" si="0"/>
        <v>8.1799394573092432E-2</v>
      </c>
      <c r="P46" s="18">
        <f t="shared" si="4"/>
        <v>3.3932370336136122E-2</v>
      </c>
      <c r="Q46" s="18">
        <f t="shared" si="4"/>
        <v>4.7867024236956317E-2</v>
      </c>
      <c r="R46" s="18">
        <f t="shared" si="4"/>
        <v>2.5200393915453572E-2</v>
      </c>
      <c r="S46" s="17"/>
      <c r="T46" s="13"/>
      <c r="U46" s="11"/>
      <c r="V46" s="2"/>
      <c r="W46" s="2"/>
      <c r="X46" s="2"/>
      <c r="Y46" s="2"/>
      <c r="Z46" s="2"/>
    </row>
    <row r="47" spans="1:26" s="27" customFormat="1" ht="15" customHeight="1" x14ac:dyDescent="0.2">
      <c r="A47" s="31">
        <v>1950</v>
      </c>
      <c r="B47" s="303">
        <f>B48*'TC1'!B47/'TC1'!B48</f>
        <v>0.67539724021423175</v>
      </c>
      <c r="C47" s="415"/>
      <c r="D47" s="415"/>
      <c r="E47" s="300">
        <f>E48*'TC1'!E47/'TC1'!E48</f>
        <v>0.32442210649526959</v>
      </c>
      <c r="F47" s="26">
        <f>F48*'TC1'!F47/'TC1'!F48</f>
        <v>0.23389906297642379</v>
      </c>
      <c r="G47" s="26">
        <f>G48*'TC1'!G47/'TC1'!G48</f>
        <v>0.11291755849291241</v>
      </c>
      <c r="H47" s="26">
        <f>H48*'TC1'!H47/'TC1'!H48</f>
        <v>7.9209555518205021E-2</v>
      </c>
      <c r="I47" s="26">
        <f>I48*'TC1'!I47/'TC1'!I48</f>
        <v>3.2328798256212293E-2</v>
      </c>
      <c r="J47" s="26">
        <f>J48*'TC1'!J47/'TC1'!J48</f>
        <v>5.2856596692874395E-3</v>
      </c>
      <c r="K47" s="26"/>
      <c r="L47" s="55">
        <f t="shared" si="2"/>
        <v>0.21150454800235718</v>
      </c>
      <c r="M47" s="22">
        <f t="shared" si="3"/>
        <v>9.0523043518845797E-2</v>
      </c>
      <c r="N47" s="22">
        <f t="shared" si="3"/>
        <v>0.12098150448351139</v>
      </c>
      <c r="O47" s="22">
        <f t="shared" si="0"/>
        <v>8.0588760236700113E-2</v>
      </c>
      <c r="P47" s="22">
        <f t="shared" si="4"/>
        <v>3.3708002974707385E-2</v>
      </c>
      <c r="Q47" s="22">
        <f t="shared" si="4"/>
        <v>4.6880757261992728E-2</v>
      </c>
      <c r="R47" s="22">
        <f t="shared" si="4"/>
        <v>2.7043138586924854E-2</v>
      </c>
      <c r="S47" s="21"/>
      <c r="T47" s="13"/>
      <c r="U47" s="11"/>
      <c r="V47" s="2"/>
      <c r="W47" s="2"/>
      <c r="X47" s="2"/>
      <c r="Y47" s="2"/>
      <c r="Z47" s="2"/>
    </row>
    <row r="48" spans="1:26" s="27" customFormat="1" ht="15" customHeight="1" x14ac:dyDescent="0.2">
      <c r="A48" s="30">
        <v>1951</v>
      </c>
      <c r="B48" s="301">
        <f>B49*'TC1'!B48/'TC1'!B49</f>
        <v>0.69216766971970878</v>
      </c>
      <c r="C48" s="415"/>
      <c r="D48" s="415"/>
      <c r="E48" s="298">
        <f>E49*'TC1'!E48/'TC1'!E49</f>
        <v>0.30793924408834261</v>
      </c>
      <c r="F48" s="25">
        <f>F49*'TC1'!F48/'TC1'!F49</f>
        <v>0.22126522850891633</v>
      </c>
      <c r="G48" s="25">
        <f>G49*'TC1'!G48/'TC1'!G49</f>
        <v>0.1061933050559019</v>
      </c>
      <c r="H48" s="25">
        <f>H49*'TC1'!H48/'TC1'!H49</f>
        <v>7.3833727499872367E-2</v>
      </c>
      <c r="I48" s="25">
        <f>I49*'TC1'!I48/'TC1'!I49</f>
        <v>2.9091173426040465E-2</v>
      </c>
      <c r="J48" s="25">
        <f>J49*'TC1'!J48/'TC1'!J49</f>
        <v>7.3626187467545883E-3</v>
      </c>
      <c r="K48" s="25"/>
      <c r="L48" s="53">
        <f t="shared" si="2"/>
        <v>0.2017459390324407</v>
      </c>
      <c r="M48" s="13">
        <f t="shared" si="3"/>
        <v>8.6674015579426278E-2</v>
      </c>
      <c r="N48" s="13">
        <f t="shared" si="3"/>
        <v>0.11507192345301444</v>
      </c>
      <c r="O48" s="13">
        <f t="shared" si="0"/>
        <v>7.7102131629861431E-2</v>
      </c>
      <c r="P48" s="13">
        <f t="shared" si="4"/>
        <v>3.2359577556029528E-2</v>
      </c>
      <c r="Q48" s="13">
        <f t="shared" si="4"/>
        <v>4.4742554073831903E-2</v>
      </c>
      <c r="R48" s="13">
        <f t="shared" si="4"/>
        <v>2.1728554679285875E-2</v>
      </c>
      <c r="S48" s="12"/>
      <c r="T48" s="13"/>
      <c r="U48" s="11"/>
      <c r="V48" s="2"/>
      <c r="W48" s="2"/>
      <c r="X48" s="2"/>
      <c r="Y48" s="2"/>
      <c r="Z48" s="2"/>
    </row>
    <row r="49" spans="1:26" s="27" customFormat="1" ht="15" customHeight="1" x14ac:dyDescent="0.2">
      <c r="A49" s="30">
        <v>1952</v>
      </c>
      <c r="B49" s="301">
        <f>B50*'TC1'!B49/'TC1'!B50</f>
        <v>0.69803376275775164</v>
      </c>
      <c r="C49" s="415"/>
      <c r="D49" s="415"/>
      <c r="E49" s="298">
        <f>E50*'TC1'!E49/'TC1'!E50</f>
        <v>0.30217373853699608</v>
      </c>
      <c r="F49" s="25">
        <f>F50*'TC1'!F49/'TC1'!F50</f>
        <v>0.21623907513439419</v>
      </c>
      <c r="G49" s="25">
        <f>G50*'TC1'!G49/'TC1'!G50</f>
        <v>0.10304119436997952</v>
      </c>
      <c r="H49" s="25">
        <f>H50*'TC1'!H49/'TC1'!H50</f>
        <v>7.21470231217788E-2</v>
      </c>
      <c r="I49" s="25">
        <f>I50*'TC1'!I49/'TC1'!I50</f>
        <v>3.014544772235472E-2</v>
      </c>
      <c r="J49" s="25">
        <f>J50*'TC1'!J49/'TC1'!J50</f>
        <v>7.5456435437645129E-3</v>
      </c>
      <c r="K49" s="25"/>
      <c r="L49" s="53">
        <f t="shared" si="2"/>
        <v>0.19913254416701656</v>
      </c>
      <c r="M49" s="13">
        <f t="shared" si="3"/>
        <v>8.5934663402601891E-2</v>
      </c>
      <c r="N49" s="13">
        <f t="shared" si="3"/>
        <v>0.11319788076441467</v>
      </c>
      <c r="O49" s="13">
        <f t="shared" si="0"/>
        <v>7.2895746647624798E-2</v>
      </c>
      <c r="P49" s="13">
        <f t="shared" si="4"/>
        <v>3.0894171248200722E-2</v>
      </c>
      <c r="Q49" s="13">
        <f t="shared" si="4"/>
        <v>4.2001575399424076E-2</v>
      </c>
      <c r="R49" s="13">
        <f t="shared" si="4"/>
        <v>2.2599804178590206E-2</v>
      </c>
      <c r="S49" s="12"/>
      <c r="T49" s="13"/>
      <c r="U49" s="11"/>
      <c r="V49" s="2"/>
      <c r="W49" s="2"/>
      <c r="X49" s="2"/>
      <c r="Y49" s="2"/>
      <c r="Z49" s="2"/>
    </row>
    <row r="50" spans="1:26" s="27" customFormat="1" ht="15" customHeight="1" x14ac:dyDescent="0.2">
      <c r="A50" s="30">
        <v>1953</v>
      </c>
      <c r="B50" s="301">
        <f>B51*'TC1'!B50/'TC1'!B51</f>
        <v>0.7059557431071698</v>
      </c>
      <c r="C50" s="415"/>
      <c r="D50" s="415"/>
      <c r="E50" s="298">
        <f>E51*'TC1'!E50/'TC1'!E51</f>
        <v>0.29438759853102947</v>
      </c>
      <c r="F50" s="25">
        <f>F51*'TC1'!F50/'TC1'!F51</f>
        <v>0.20734311181422074</v>
      </c>
      <c r="G50" s="25">
        <f>G51*'TC1'!G50/'TC1'!G51</f>
        <v>9.6654232952636865E-2</v>
      </c>
      <c r="H50" s="25">
        <f>H51*'TC1'!H50/'TC1'!H51</f>
        <v>6.7633845679385227E-2</v>
      </c>
      <c r="I50" s="25">
        <f>I51*'TC1'!I50/'TC1'!I51</f>
        <v>2.672637494853241E-2</v>
      </c>
      <c r="J50" s="25">
        <f>J51*'TC1'!J50/'TC1'!J51</f>
        <v>7.2037599969558301E-3</v>
      </c>
      <c r="K50" s="25"/>
      <c r="L50" s="53">
        <f t="shared" si="2"/>
        <v>0.19773336557839261</v>
      </c>
      <c r="M50" s="13">
        <f t="shared" si="3"/>
        <v>8.7044486716808728E-2</v>
      </c>
      <c r="N50" s="13">
        <f t="shared" si="3"/>
        <v>0.11068887886158388</v>
      </c>
      <c r="O50" s="13">
        <f t="shared" si="0"/>
        <v>6.9927858004104448E-2</v>
      </c>
      <c r="P50" s="13">
        <f t="shared" si="4"/>
        <v>2.9020387273251638E-2</v>
      </c>
      <c r="Q50" s="13">
        <f t="shared" si="4"/>
        <v>4.0907470730852817E-2</v>
      </c>
      <c r="R50" s="13">
        <f t="shared" si="4"/>
        <v>1.9522614951576579E-2</v>
      </c>
      <c r="S50" s="12"/>
      <c r="T50" s="13"/>
      <c r="U50" s="11"/>
      <c r="V50" s="2"/>
      <c r="W50" s="2"/>
      <c r="X50" s="2"/>
      <c r="Y50" s="2"/>
      <c r="Z50" s="2"/>
    </row>
    <row r="51" spans="1:26" s="27" customFormat="1" ht="15" customHeight="1" x14ac:dyDescent="0.2">
      <c r="A51" s="30">
        <v>1954</v>
      </c>
      <c r="B51" s="301">
        <f>B52*'TC1'!B51/'TC1'!B52</f>
        <v>0.69832979132361273</v>
      </c>
      <c r="C51" s="415"/>
      <c r="D51" s="415"/>
      <c r="E51" s="298">
        <f>E52*'TC1'!E51/'TC1'!E52</f>
        <v>0.30188278605316066</v>
      </c>
      <c r="F51" s="25">
        <f>F52*'TC1'!F51/'TC1'!F52</f>
        <v>0.2131794359928133</v>
      </c>
      <c r="G51" s="25">
        <f>G52*'TC1'!G51/'TC1'!G52</f>
        <v>9.8972877130452441E-2</v>
      </c>
      <c r="H51" s="25">
        <f>H52*'TC1'!H51/'TC1'!H52</f>
        <v>6.8434867450329367E-2</v>
      </c>
      <c r="I51" s="25">
        <f>I52*'TC1'!I51/'TC1'!I52</f>
        <v>2.6896051310714219E-2</v>
      </c>
      <c r="J51" s="25">
        <f>J52*'TC1'!J51/'TC1'!J52</f>
        <v>7.0226592160226734E-3</v>
      </c>
      <c r="K51" s="25"/>
      <c r="L51" s="53">
        <f t="shared" si="2"/>
        <v>0.20290990892270822</v>
      </c>
      <c r="M51" s="13">
        <f t="shared" si="3"/>
        <v>8.8703350060347352E-2</v>
      </c>
      <c r="N51" s="13">
        <f t="shared" si="3"/>
        <v>0.11420655886236086</v>
      </c>
      <c r="O51" s="13">
        <f t="shared" si="0"/>
        <v>7.2076825819738219E-2</v>
      </c>
      <c r="P51" s="13">
        <f t="shared" si="4"/>
        <v>3.0538009680123074E-2</v>
      </c>
      <c r="Q51" s="13">
        <f t="shared" si="4"/>
        <v>4.1538816139615145E-2</v>
      </c>
      <c r="R51" s="13">
        <f t="shared" si="4"/>
        <v>1.9873392094691546E-2</v>
      </c>
      <c r="S51" s="12"/>
      <c r="T51" s="13"/>
      <c r="U51" s="11"/>
      <c r="V51" s="2"/>
      <c r="W51" s="2"/>
      <c r="X51" s="2"/>
      <c r="Y51" s="2"/>
      <c r="Z51" s="2"/>
    </row>
    <row r="52" spans="1:26" s="27" customFormat="1" ht="15" customHeight="1" x14ac:dyDescent="0.2">
      <c r="A52" s="30">
        <v>1955</v>
      </c>
      <c r="B52" s="301">
        <f>B53*'TC1'!B52/'TC1'!B53</f>
        <v>0.69366878849164304</v>
      </c>
      <c r="C52" s="415"/>
      <c r="D52" s="415"/>
      <c r="E52" s="298">
        <f>E53*'TC1'!E52/'TC1'!E53</f>
        <v>0.30646386540670745</v>
      </c>
      <c r="F52" s="25">
        <f>F53*'TC1'!F52/'TC1'!F53</f>
        <v>0.21887215527413981</v>
      </c>
      <c r="G52" s="25">
        <f>G53*'TC1'!G52/'TC1'!G53</f>
        <v>0.10319817616194621</v>
      </c>
      <c r="H52" s="25">
        <f>H53*'TC1'!H52/'TC1'!H53</f>
        <v>7.1762675925724037E-2</v>
      </c>
      <c r="I52" s="25">
        <f>I53*'TC1'!I52/'TC1'!I53</f>
        <v>2.9456482793435445E-2</v>
      </c>
      <c r="J52" s="25">
        <f>J53*'TC1'!J52/'TC1'!J53</f>
        <v>8.6902673897814864E-3</v>
      </c>
      <c r="K52" s="25"/>
      <c r="L52" s="53">
        <f t="shared" si="2"/>
        <v>0.20326568924476124</v>
      </c>
      <c r="M52" s="13">
        <f t="shared" si="3"/>
        <v>8.7591710132567641E-2</v>
      </c>
      <c r="N52" s="13">
        <f t="shared" si="3"/>
        <v>0.1156739791121936</v>
      </c>
      <c r="O52" s="13">
        <f t="shared" si="0"/>
        <v>7.3741693368510761E-2</v>
      </c>
      <c r="P52" s="13">
        <f t="shared" si="4"/>
        <v>3.1435500236222172E-2</v>
      </c>
      <c r="Q52" s="13">
        <f t="shared" si="4"/>
        <v>4.2306193132288589E-2</v>
      </c>
      <c r="R52" s="13">
        <f t="shared" si="4"/>
        <v>2.0766215403653959E-2</v>
      </c>
      <c r="S52" s="12"/>
      <c r="T52" s="13"/>
      <c r="U52" s="11"/>
      <c r="V52" s="2"/>
      <c r="W52" s="2"/>
      <c r="X52" s="2"/>
      <c r="Y52" s="2"/>
      <c r="Z52" s="2"/>
    </row>
    <row r="53" spans="1:26" s="27" customFormat="1" ht="15" customHeight="1" x14ac:dyDescent="0.2">
      <c r="A53" s="30">
        <v>1956</v>
      </c>
      <c r="B53" s="301">
        <f>B54*'TC1'!B53/'TC1'!B54</f>
        <v>0.70100119158729357</v>
      </c>
      <c r="C53" s="415"/>
      <c r="D53" s="416"/>
      <c r="E53" s="298">
        <f>E54*'TC1'!E53/'TC1'!E54</f>
        <v>0.29925719301359655</v>
      </c>
      <c r="F53" s="25">
        <f>F54*'TC1'!F53/'TC1'!F54</f>
        <v>0.2113744440718725</v>
      </c>
      <c r="G53" s="25">
        <f>G54*'TC1'!G53/'TC1'!G54</f>
        <v>9.6291569280147524E-2</v>
      </c>
      <c r="H53" s="25">
        <f>H54*'TC1'!H53/'TC1'!H54</f>
        <v>6.5577609971050679E-2</v>
      </c>
      <c r="I53" s="25">
        <f>I54*'TC1'!I53/'TC1'!I54</f>
        <v>2.6847025675591208E-2</v>
      </c>
      <c r="J53" s="25">
        <f>J54*'TC1'!J53/'TC1'!J54</f>
        <v>7.4354095490829853E-3</v>
      </c>
      <c r="K53" s="25"/>
      <c r="L53" s="53">
        <f t="shared" si="2"/>
        <v>0.20296562373344901</v>
      </c>
      <c r="M53" s="13">
        <f t="shared" si="3"/>
        <v>8.7882748941724043E-2</v>
      </c>
      <c r="N53" s="13">
        <f t="shared" si="3"/>
        <v>0.11508287479172498</v>
      </c>
      <c r="O53" s="13">
        <f t="shared" si="0"/>
        <v>6.9444543604556319E-2</v>
      </c>
      <c r="P53" s="13">
        <f t="shared" si="4"/>
        <v>3.0713959309096844E-2</v>
      </c>
      <c r="Q53" s="13">
        <f t="shared" si="4"/>
        <v>3.8730584295459475E-2</v>
      </c>
      <c r="R53" s="13">
        <f t="shared" si="4"/>
        <v>1.9411616126508224E-2</v>
      </c>
      <c r="S53" s="12"/>
      <c r="T53" s="13"/>
      <c r="U53" s="11"/>
      <c r="V53" s="2"/>
      <c r="W53" s="2"/>
      <c r="X53" s="2"/>
      <c r="Y53" s="2"/>
      <c r="Z53" s="2"/>
    </row>
    <row r="54" spans="1:26" s="27" customFormat="1" ht="15" customHeight="1" x14ac:dyDescent="0.2">
      <c r="A54" s="30">
        <v>1957</v>
      </c>
      <c r="B54" s="301">
        <f>B55*'TC1'!B54/'TC1'!B55</f>
        <v>0.700119338033379</v>
      </c>
      <c r="C54" s="415"/>
      <c r="D54" s="416"/>
      <c r="E54" s="298">
        <f>E55*'TC1'!E54/'TC1'!E55</f>
        <v>0.30012392518569075</v>
      </c>
      <c r="F54" s="25">
        <f>F55*'TC1'!F54/'TC1'!F55</f>
        <v>0.21160542189260298</v>
      </c>
      <c r="G54" s="25">
        <f>G55*'TC1'!G54/'TC1'!G55</f>
        <v>9.6301811319748784E-2</v>
      </c>
      <c r="H54" s="25">
        <f>H55*'TC1'!H54/'TC1'!H55</f>
        <v>6.5590748804164045E-2</v>
      </c>
      <c r="I54" s="25">
        <f>I55*'TC1'!I54/'TC1'!I55</f>
        <v>2.6501871631564717E-2</v>
      </c>
      <c r="J54" s="25">
        <f>J55*'TC1'!J54/'TC1'!J55</f>
        <v>7.0328223481414178E-3</v>
      </c>
      <c r="K54" s="25"/>
      <c r="L54" s="53">
        <f t="shared" si="2"/>
        <v>0.20382211386594196</v>
      </c>
      <c r="M54" s="13">
        <f t="shared" si="3"/>
        <v>8.8518503293087775E-2</v>
      </c>
      <c r="N54" s="13">
        <f t="shared" si="3"/>
        <v>0.1153036105728542</v>
      </c>
      <c r="O54" s="13">
        <f t="shared" si="0"/>
        <v>6.9799939688184071E-2</v>
      </c>
      <c r="P54" s="13">
        <f t="shared" si="4"/>
        <v>3.0711062515584739E-2</v>
      </c>
      <c r="Q54" s="13">
        <f t="shared" si="4"/>
        <v>3.9088877172599332E-2</v>
      </c>
      <c r="R54" s="13">
        <f t="shared" si="4"/>
        <v>1.9469049283423301E-2</v>
      </c>
      <c r="S54" s="12"/>
      <c r="T54" s="13"/>
      <c r="U54" s="11"/>
      <c r="V54" s="2"/>
      <c r="W54" s="2"/>
      <c r="X54" s="2"/>
      <c r="Y54" s="2"/>
      <c r="Z54" s="2"/>
    </row>
    <row r="55" spans="1:26" s="27" customFormat="1" ht="15" customHeight="1" x14ac:dyDescent="0.2">
      <c r="A55" s="30">
        <v>1958</v>
      </c>
      <c r="B55" s="301">
        <f>B56*'TC1'!B55/'TC1'!B56</f>
        <v>0.69717756010055365</v>
      </c>
      <c r="C55" s="415"/>
      <c r="D55" s="416"/>
      <c r="E55" s="298">
        <f>E56*'TC1'!E55/'TC1'!E56</f>
        <v>0.30301525965524967</v>
      </c>
      <c r="F55" s="25">
        <f>F56*'TC1'!F55/'TC1'!F56</f>
        <v>0.21043853246414615</v>
      </c>
      <c r="G55" s="25">
        <f>G56*'TC1'!G55/'TC1'!G56</f>
        <v>9.1498322532273732E-2</v>
      </c>
      <c r="H55" s="25">
        <f>H56*'TC1'!H55/'TC1'!H56</f>
        <v>6.097936608454383E-2</v>
      </c>
      <c r="I55" s="25">
        <f>I56*'TC1'!I55/'TC1'!I56</f>
        <v>2.3597820099589488E-2</v>
      </c>
      <c r="J55" s="25">
        <f>J56*'TC1'!J55/'TC1'!J56</f>
        <v>6.0939461622678374E-3</v>
      </c>
      <c r="K55" s="25"/>
      <c r="L55" s="53">
        <f t="shared" si="2"/>
        <v>0.21151693712297592</v>
      </c>
      <c r="M55" s="13">
        <f t="shared" si="3"/>
        <v>9.2576727191103519E-2</v>
      </c>
      <c r="N55" s="13">
        <f t="shared" si="3"/>
        <v>0.11894020993187242</v>
      </c>
      <c r="O55" s="13">
        <f t="shared" si="0"/>
        <v>6.7900502432684251E-2</v>
      </c>
      <c r="P55" s="13">
        <f t="shared" si="4"/>
        <v>3.0518956447729902E-2</v>
      </c>
      <c r="Q55" s="13">
        <f t="shared" si="4"/>
        <v>3.7381545984954342E-2</v>
      </c>
      <c r="R55" s="13">
        <f t="shared" si="4"/>
        <v>1.7503873937321651E-2</v>
      </c>
      <c r="S55" s="12"/>
      <c r="T55" s="13"/>
      <c r="U55" s="11"/>
      <c r="V55" s="2"/>
      <c r="W55" s="2"/>
      <c r="X55" s="2"/>
      <c r="Y55" s="2"/>
      <c r="Z55" s="2"/>
    </row>
    <row r="56" spans="1:26" s="27" customFormat="1" ht="15" customHeight="1" x14ac:dyDescent="0.2">
      <c r="A56" s="29">
        <v>1959</v>
      </c>
      <c r="B56" s="302">
        <f>B57*'TC1'!B56/'TC1'!B57</f>
        <v>0.69638199040543869</v>
      </c>
      <c r="C56" s="413"/>
      <c r="D56" s="414"/>
      <c r="E56" s="299">
        <f>E57*'TC1'!E56/'TC1'!E57</f>
        <v>0.30379718750124884</v>
      </c>
      <c r="F56" s="28">
        <f>F57*'TC1'!F56/'TC1'!F57</f>
        <v>0.21205632431473673</v>
      </c>
      <c r="G56" s="28">
        <f>G57*'TC1'!G56/'TC1'!G57</f>
        <v>9.4813717385272223E-2</v>
      </c>
      <c r="H56" s="28">
        <f>H57*'TC1'!H56/'TC1'!H57</f>
        <v>6.5090329874572361E-2</v>
      </c>
      <c r="I56" s="28">
        <f>I57*'TC1'!I56/'TC1'!I57</f>
        <v>2.5795347257285887E-2</v>
      </c>
      <c r="J56" s="28">
        <f>J57*'TC1'!J56/'TC1'!J57</f>
        <v>6.8933996623424176E-3</v>
      </c>
      <c r="K56" s="28"/>
      <c r="L56" s="54">
        <f t="shared" si="2"/>
        <v>0.20898347011597662</v>
      </c>
      <c r="M56" s="18">
        <f t="shared" si="3"/>
        <v>9.1740863186512117E-2</v>
      </c>
      <c r="N56" s="18">
        <f t="shared" si="3"/>
        <v>0.1172426069294645</v>
      </c>
      <c r="O56" s="18">
        <f t="shared" si="0"/>
        <v>6.9018370127986339E-2</v>
      </c>
      <c r="P56" s="18">
        <f t="shared" si="4"/>
        <v>2.9723387510699861E-2</v>
      </c>
      <c r="Q56" s="18">
        <f t="shared" si="4"/>
        <v>3.9294982617286478E-2</v>
      </c>
      <c r="R56" s="18">
        <f t="shared" si="4"/>
        <v>1.8901947594943468E-2</v>
      </c>
      <c r="S56" s="17"/>
      <c r="T56" s="13"/>
      <c r="U56" s="11"/>
      <c r="V56" s="2"/>
      <c r="W56" s="2"/>
      <c r="X56" s="2"/>
      <c r="Y56" s="2"/>
      <c r="Z56" s="2"/>
    </row>
    <row r="57" spans="1:26" x14ac:dyDescent="0.2">
      <c r="A57" s="24">
        <v>1960</v>
      </c>
      <c r="B57" s="303">
        <f>B58*'TC1'!B57/'TC1'!B58</f>
        <v>0.70042596551639291</v>
      </c>
      <c r="C57" s="415"/>
      <c r="D57" s="415"/>
      <c r="E57" s="300">
        <f>E58*'TC1'!E57/'TC1'!E58</f>
        <v>0.29982255552720638</v>
      </c>
      <c r="F57" s="26">
        <f>F58*'TC1'!F57/'TC1'!F58</f>
        <v>0.20650436034216912</v>
      </c>
      <c r="G57" s="26">
        <f>G58*'TC1'!G57/'TC1'!G58</f>
        <v>9.0748918833175124E-2</v>
      </c>
      <c r="H57" s="26">
        <f>H58*'TC1'!H57/'TC1'!H58</f>
        <v>6.1045071459476553E-2</v>
      </c>
      <c r="I57" s="26">
        <f>I58*'TC1'!I57/'TC1'!I58</f>
        <v>2.4884227611357633E-2</v>
      </c>
      <c r="J57" s="26">
        <f>J58*'TC1'!J57/'TC1'!J58</f>
        <v>7.4005433539401774E-3</v>
      </c>
      <c r="K57" s="26"/>
      <c r="L57" s="55">
        <f t="shared" si="2"/>
        <v>0.20907363669403126</v>
      </c>
      <c r="M57" s="22">
        <f t="shared" si="3"/>
        <v>9.3318195185037256E-2</v>
      </c>
      <c r="N57" s="22">
        <f t="shared" si="3"/>
        <v>0.115755441508994</v>
      </c>
      <c r="O57" s="22">
        <f t="shared" si="0"/>
        <v>6.5864691221817484E-2</v>
      </c>
      <c r="P57" s="22">
        <f t="shared" si="4"/>
        <v>2.9703847373698571E-2</v>
      </c>
      <c r="Q57" s="22">
        <f t="shared" si="4"/>
        <v>3.616084384811892E-2</v>
      </c>
      <c r="R57" s="22">
        <f t="shared" si="4"/>
        <v>1.7483684257417455E-2</v>
      </c>
      <c r="S57" s="21"/>
      <c r="T57" s="13"/>
      <c r="U57" s="11"/>
      <c r="V57" s="2"/>
      <c r="W57" s="2"/>
      <c r="X57" s="2"/>
      <c r="Y57" s="2"/>
      <c r="Z57" s="2"/>
    </row>
    <row r="58" spans="1:26" x14ac:dyDescent="0.2">
      <c r="A58" s="16">
        <v>1961</v>
      </c>
      <c r="B58" s="301">
        <f>B59*'TC1'!B58/'TC1'!B59</f>
        <v>0.6974278945124307</v>
      </c>
      <c r="C58" s="415"/>
      <c r="D58" s="415"/>
      <c r="E58" s="298">
        <f>E59*'TC1'!E58/'TC1'!E59</f>
        <v>0.30276921779535915</v>
      </c>
      <c r="F58" s="25">
        <f>F59*'TC1'!F58/'TC1'!F59</f>
        <v>0.20859143496588298</v>
      </c>
      <c r="G58" s="25">
        <f>G59*'TC1'!G58/'TC1'!G59</f>
        <v>8.8614388913144521E-2</v>
      </c>
      <c r="H58" s="25">
        <f>H59*'TC1'!H58/'TC1'!H59</f>
        <v>5.8972040826171343E-2</v>
      </c>
      <c r="I58" s="25">
        <f>I59*'TC1'!I58/'TC1'!I59</f>
        <v>2.4141063372421317E-2</v>
      </c>
      <c r="J58" s="25">
        <f>J59*'TC1'!J58/'TC1'!J59</f>
        <v>7.3277780639146202E-3</v>
      </c>
      <c r="K58" s="25"/>
      <c r="L58" s="53">
        <f t="shared" si="2"/>
        <v>0.21415482888221463</v>
      </c>
      <c r="M58" s="13">
        <f t="shared" si="3"/>
        <v>9.417778282947617E-2</v>
      </c>
      <c r="N58" s="13">
        <f t="shared" si="3"/>
        <v>0.11997704605273846</v>
      </c>
      <c r="O58" s="13">
        <f t="shared" si="0"/>
        <v>6.44733255407232E-2</v>
      </c>
      <c r="P58" s="13">
        <f t="shared" si="4"/>
        <v>2.9642348086973178E-2</v>
      </c>
      <c r="Q58" s="13">
        <f t="shared" si="4"/>
        <v>3.4830977453750023E-2</v>
      </c>
      <c r="R58" s="13">
        <f t="shared" si="4"/>
        <v>1.6813285308506697E-2</v>
      </c>
      <c r="S58" s="12"/>
      <c r="T58" s="13"/>
      <c r="U58" s="11"/>
      <c r="V58" s="2"/>
      <c r="W58" s="2"/>
      <c r="X58" s="2"/>
      <c r="Y58" s="2"/>
      <c r="Z58" s="2"/>
    </row>
    <row r="59" spans="1:26" x14ac:dyDescent="0.2">
      <c r="A59" s="16">
        <v>1962</v>
      </c>
      <c r="B59" s="301">
        <v>0.68593263626098633</v>
      </c>
      <c r="C59" s="483">
        <v>0.2249864935874939</v>
      </c>
      <c r="D59" s="484">
        <f>B59-C59</f>
        <v>0.46094614267349243</v>
      </c>
      <c r="E59" s="295">
        <v>0.31406736373901367</v>
      </c>
      <c r="F59" s="14">
        <v>0.21794614195823669</v>
      </c>
      <c r="G59" s="14">
        <v>9.4827800989151001E-2</v>
      </c>
      <c r="H59" s="14">
        <v>6.5046139061450958E-2</v>
      </c>
      <c r="I59" s="14">
        <v>2.7313224971294403E-2</v>
      </c>
      <c r="J59" s="14">
        <v>8.4368884563446045E-3</v>
      </c>
      <c r="K59" s="14"/>
      <c r="L59" s="53">
        <f t="shared" si="2"/>
        <v>0.21923956274986267</v>
      </c>
      <c r="M59" s="13">
        <f t="shared" si="3"/>
        <v>9.6121221780776978E-2</v>
      </c>
      <c r="N59" s="13">
        <f t="shared" si="3"/>
        <v>0.12311834096908569</v>
      </c>
      <c r="O59" s="13">
        <f t="shared" si="0"/>
        <v>6.7514576017856598E-2</v>
      </c>
      <c r="P59" s="13">
        <f t="shared" si="4"/>
        <v>2.9781661927700043E-2</v>
      </c>
      <c r="Q59" s="13">
        <f t="shared" si="4"/>
        <v>3.7732914090156555E-2</v>
      </c>
      <c r="R59" s="13">
        <f t="shared" si="4"/>
        <v>1.8876336514949799E-2</v>
      </c>
      <c r="S59" s="12"/>
      <c r="T59" s="13"/>
      <c r="U59" s="11"/>
      <c r="V59" s="2"/>
      <c r="W59" s="2"/>
      <c r="X59" s="2"/>
      <c r="Y59" s="2"/>
      <c r="Z59" s="2"/>
    </row>
    <row r="60" spans="1:26" x14ac:dyDescent="0.2">
      <c r="A60" s="16">
        <v>1963</v>
      </c>
      <c r="B60" s="301">
        <f>(B59+B61)/2</f>
        <v>0.68132543563842773</v>
      </c>
      <c r="C60" s="483">
        <f t="shared" ref="C60:J60" si="5">(C59+C61)/2</f>
        <v>0.21970722079277039</v>
      </c>
      <c r="D60" s="484">
        <f t="shared" si="5"/>
        <v>0.46187508106231689</v>
      </c>
      <c r="E60" s="295">
        <f t="shared" si="5"/>
        <v>0.31867456436157227</v>
      </c>
      <c r="F60" s="14">
        <f t="shared" si="5"/>
        <v>0.22161216288805008</v>
      </c>
      <c r="G60" s="14">
        <f t="shared" si="5"/>
        <v>9.6678402274847031E-2</v>
      </c>
      <c r="H60" s="14">
        <f t="shared" si="5"/>
        <v>6.6597390919923782E-2</v>
      </c>
      <c r="I60" s="14">
        <f t="shared" si="5"/>
        <v>2.8298282995820045E-2</v>
      </c>
      <c r="J60" s="14">
        <f t="shared" si="5"/>
        <v>8.9471731334924698E-3</v>
      </c>
      <c r="K60" s="14"/>
      <c r="L60" s="53">
        <f>(L59+L61)/2</f>
        <v>0.22199616208672523</v>
      </c>
      <c r="M60" s="13">
        <f t="shared" ref="M60:R60" si="6">(M59+M61)/2</f>
        <v>9.7062401473522186E-2</v>
      </c>
      <c r="N60" s="13">
        <f t="shared" si="6"/>
        <v>0.12493376061320305</v>
      </c>
      <c r="O60" s="13">
        <f t="shared" si="6"/>
        <v>6.8380119279026985E-2</v>
      </c>
      <c r="P60" s="13">
        <f t="shared" si="6"/>
        <v>3.0081011354923248E-2</v>
      </c>
      <c r="Q60" s="13">
        <f t="shared" si="6"/>
        <v>3.8299107924103737E-2</v>
      </c>
      <c r="R60" s="13">
        <f t="shared" si="6"/>
        <v>1.9351109862327576E-2</v>
      </c>
      <c r="S60" s="12"/>
      <c r="T60" s="13"/>
      <c r="U60" s="11"/>
      <c r="V60" s="2"/>
      <c r="W60" s="2"/>
      <c r="X60" s="2"/>
      <c r="Y60" s="2"/>
      <c r="Z60" s="2"/>
    </row>
    <row r="61" spans="1:26" x14ac:dyDescent="0.2">
      <c r="A61" s="16">
        <v>1964</v>
      </c>
      <c r="B61" s="301">
        <v>0.67671823501586914</v>
      </c>
      <c r="C61" s="483">
        <v>0.21442794799804688</v>
      </c>
      <c r="D61" s="484">
        <f>'TC2'!O61</f>
        <v>0.46280401945114136</v>
      </c>
      <c r="E61" s="295">
        <v>0.32328176498413086</v>
      </c>
      <c r="F61" s="14">
        <v>0.22527818381786346</v>
      </c>
      <c r="G61" s="14">
        <v>9.852900356054306E-2</v>
      </c>
      <c r="H61" s="14">
        <v>6.8148642778396606E-2</v>
      </c>
      <c r="I61" s="14">
        <v>2.9283341020345688E-2</v>
      </c>
      <c r="J61" s="14">
        <v>9.4574578106403351E-3</v>
      </c>
      <c r="K61" s="14"/>
      <c r="L61" s="53">
        <f t="shared" si="2"/>
        <v>0.2247527614235878</v>
      </c>
      <c r="M61" s="13">
        <f t="shared" si="3"/>
        <v>9.8003581166267395E-2</v>
      </c>
      <c r="N61" s="13">
        <f t="shared" si="3"/>
        <v>0.1267491802573204</v>
      </c>
      <c r="O61" s="13">
        <f t="shared" si="0"/>
        <v>6.9245662540197372E-2</v>
      </c>
      <c r="P61" s="13">
        <f t="shared" si="4"/>
        <v>3.0380360782146454E-2</v>
      </c>
      <c r="Q61" s="13">
        <f t="shared" si="4"/>
        <v>3.8865301758050919E-2</v>
      </c>
      <c r="R61" s="13">
        <f t="shared" si="4"/>
        <v>1.9825883209705353E-2</v>
      </c>
      <c r="S61" s="12"/>
      <c r="T61" s="13"/>
      <c r="U61" s="11"/>
      <c r="V61" s="2"/>
      <c r="W61" s="2"/>
      <c r="X61" s="2"/>
      <c r="Y61" s="2"/>
      <c r="Z61" s="2"/>
    </row>
    <row r="62" spans="1:26" x14ac:dyDescent="0.2">
      <c r="A62" s="16">
        <v>1965</v>
      </c>
      <c r="B62" s="301">
        <f>(B61+B63)/2</f>
        <v>0.67914140224456787</v>
      </c>
      <c r="C62" s="483">
        <f t="shared" ref="C62" si="7">(C61+C63)/2</f>
        <v>0.21850660443305969</v>
      </c>
      <c r="D62" s="484">
        <f t="shared" ref="D62" si="8">(D61+D63)/2</f>
        <v>0.46121624112129211</v>
      </c>
      <c r="E62" s="295">
        <f t="shared" ref="E62" si="9">(E61+E63)/2</f>
        <v>0.32085859775543213</v>
      </c>
      <c r="F62" s="14">
        <f t="shared" ref="F62" si="10">(F61+F63)/2</f>
        <v>0.22372439503669739</v>
      </c>
      <c r="G62" s="14">
        <f t="shared" ref="G62" si="11">(G61+G63)/2</f>
        <v>9.7792409360408783E-2</v>
      </c>
      <c r="H62" s="14">
        <f t="shared" ref="H62" si="12">(H61+H63)/2</f>
        <v>6.7834127694368362E-2</v>
      </c>
      <c r="I62" s="14">
        <f t="shared" ref="I62" si="13">(I61+I63)/2</f>
        <v>2.9557892121374607E-2</v>
      </c>
      <c r="J62" s="14">
        <f t="shared" ref="J62" si="14">(J61+J63)/2</f>
        <v>9.6976575441658497E-3</v>
      </c>
      <c r="K62" s="14"/>
      <c r="L62" s="53">
        <f>(L61+L63)/2</f>
        <v>0.22306618839502335</v>
      </c>
      <c r="M62" s="13">
        <f t="shared" ref="M62" si="15">(M61+M63)/2</f>
        <v>9.7134202718734741E-2</v>
      </c>
      <c r="N62" s="13">
        <f t="shared" ref="N62" si="16">(N61+N63)/2</f>
        <v>0.1259319856762886</v>
      </c>
      <c r="O62" s="13">
        <f t="shared" ref="O62" si="17">(O61+O63)/2</f>
        <v>6.8234517239034176E-2</v>
      </c>
      <c r="P62" s="13">
        <f t="shared" ref="P62" si="18">(P61+P63)/2</f>
        <v>2.9958281666040421E-2</v>
      </c>
      <c r="Q62" s="13">
        <f t="shared" ref="Q62" si="19">(Q61+Q63)/2</f>
        <v>3.8276235572993755E-2</v>
      </c>
      <c r="R62" s="13">
        <f t="shared" ref="R62" si="20">(R61+R63)/2</f>
        <v>1.9860234577208757E-2</v>
      </c>
      <c r="S62" s="12"/>
      <c r="T62" s="13"/>
      <c r="U62" s="11"/>
      <c r="V62" s="2"/>
      <c r="W62" s="2"/>
      <c r="X62" s="2"/>
      <c r="Y62" s="2"/>
      <c r="Z62" s="2"/>
    </row>
    <row r="63" spans="1:26" x14ac:dyDescent="0.2">
      <c r="A63" s="16">
        <v>1966</v>
      </c>
      <c r="B63" s="301">
        <v>0.6815645694732666</v>
      </c>
      <c r="C63" s="483">
        <v>0.22258526086807251</v>
      </c>
      <c r="D63" s="484">
        <f>'TC2'!O63</f>
        <v>0.45962846279144287</v>
      </c>
      <c r="E63" s="295">
        <v>0.3184354305267334</v>
      </c>
      <c r="F63" s="14">
        <v>0.22217060625553131</v>
      </c>
      <c r="G63" s="14">
        <v>9.7055815160274506E-2</v>
      </c>
      <c r="H63" s="14">
        <v>6.7519612610340118E-2</v>
      </c>
      <c r="I63" s="14">
        <v>2.9832443222403526E-2</v>
      </c>
      <c r="J63" s="14">
        <v>9.9378572776913643E-3</v>
      </c>
      <c r="K63" s="14"/>
      <c r="L63" s="53">
        <f t="shared" si="2"/>
        <v>0.22137961536645889</v>
      </c>
      <c r="M63" s="13">
        <f t="shared" si="3"/>
        <v>9.6264824271202087E-2</v>
      </c>
      <c r="N63" s="13">
        <f t="shared" si="3"/>
        <v>0.12511479109525681</v>
      </c>
      <c r="O63" s="13">
        <f t="shared" si="0"/>
        <v>6.7223371937870979E-2</v>
      </c>
      <c r="P63" s="13">
        <f t="shared" si="4"/>
        <v>2.9536202549934387E-2</v>
      </c>
      <c r="Q63" s="13">
        <f t="shared" si="4"/>
        <v>3.7687169387936592E-2</v>
      </c>
      <c r="R63" s="13">
        <f t="shared" si="4"/>
        <v>1.9894585944712162E-2</v>
      </c>
      <c r="S63" s="12"/>
      <c r="T63" s="13"/>
      <c r="U63" s="11"/>
      <c r="V63" s="2"/>
      <c r="W63" s="2"/>
      <c r="X63" s="2"/>
      <c r="Y63" s="2"/>
      <c r="Z63" s="2"/>
    </row>
    <row r="64" spans="1:26" x14ac:dyDescent="0.2">
      <c r="A64" s="16">
        <v>1967</v>
      </c>
      <c r="B64" s="301">
        <v>0.69448944926261902</v>
      </c>
      <c r="C64" s="483">
        <v>0.23869329690933228</v>
      </c>
      <c r="D64" s="484">
        <f>'TC2'!O64</f>
        <v>0.45634381473064423</v>
      </c>
      <c r="E64" s="295">
        <v>0.30551055073738098</v>
      </c>
      <c r="F64" s="14">
        <v>0.21123671531677246</v>
      </c>
      <c r="G64" s="14">
        <v>9.145461767911911E-2</v>
      </c>
      <c r="H64" s="14">
        <v>6.3033558428287506E-2</v>
      </c>
      <c r="I64" s="14">
        <v>2.6915576308965683E-2</v>
      </c>
      <c r="J64" s="14">
        <v>8.5103511810302734E-3</v>
      </c>
      <c r="K64" s="14"/>
      <c r="L64" s="53">
        <f t="shared" si="2"/>
        <v>0.21405593305826187</v>
      </c>
      <c r="M64" s="13">
        <f t="shared" si="3"/>
        <v>9.4273835420608521E-2</v>
      </c>
      <c r="N64" s="13">
        <f t="shared" si="3"/>
        <v>0.11978209763765335</v>
      </c>
      <c r="O64" s="13">
        <f t="shared" si="0"/>
        <v>6.4539041370153427E-2</v>
      </c>
      <c r="P64" s="13">
        <f t="shared" si="4"/>
        <v>2.8421059250831604E-2</v>
      </c>
      <c r="Q64" s="13">
        <f t="shared" si="4"/>
        <v>3.6117982119321823E-2</v>
      </c>
      <c r="R64" s="13">
        <f t="shared" si="4"/>
        <v>1.840522512793541E-2</v>
      </c>
      <c r="S64" s="12"/>
      <c r="T64" s="13"/>
      <c r="U64" s="11"/>
      <c r="V64" s="2"/>
      <c r="W64" s="2"/>
      <c r="X64" s="2"/>
      <c r="Y64" s="2"/>
      <c r="Z64" s="2"/>
    </row>
    <row r="65" spans="1:26" x14ac:dyDescent="0.2">
      <c r="A65" s="16">
        <v>1968</v>
      </c>
      <c r="B65" s="301">
        <v>0.69630527496337891</v>
      </c>
      <c r="C65" s="483">
        <v>0.23896497488021851</v>
      </c>
      <c r="D65" s="484">
        <f>'TC2'!O65</f>
        <v>0.45686573162674904</v>
      </c>
      <c r="E65" s="295">
        <v>0.30369472503662109</v>
      </c>
      <c r="F65" s="14">
        <v>0.20961311459541321</v>
      </c>
      <c r="G65" s="14">
        <v>9.0807989239692688E-2</v>
      </c>
      <c r="H65" s="14">
        <v>6.2854863703250885E-2</v>
      </c>
      <c r="I65" s="14">
        <v>2.7128865942358971E-2</v>
      </c>
      <c r="J65" s="14">
        <v>8.8263330981135368E-3</v>
      </c>
      <c r="K65" s="14"/>
      <c r="L65" s="53">
        <f t="shared" si="2"/>
        <v>0.21288673579692841</v>
      </c>
      <c r="M65" s="13">
        <f t="shared" si="3"/>
        <v>9.4081610441207886E-2</v>
      </c>
      <c r="N65" s="13">
        <f t="shared" si="3"/>
        <v>0.11880512535572052</v>
      </c>
      <c r="O65" s="13">
        <f t="shared" si="0"/>
        <v>6.3679123297333717E-2</v>
      </c>
      <c r="P65" s="13">
        <f t="shared" si="4"/>
        <v>2.7953125536441803E-2</v>
      </c>
      <c r="Q65" s="13">
        <f t="shared" si="4"/>
        <v>3.5725997760891914E-2</v>
      </c>
      <c r="R65" s="13">
        <f t="shared" si="4"/>
        <v>1.8302532844245434E-2</v>
      </c>
      <c r="S65" s="12"/>
      <c r="T65" s="13"/>
      <c r="U65" s="11"/>
      <c r="V65" s="2"/>
      <c r="W65" s="2"/>
      <c r="X65" s="2"/>
      <c r="Y65" s="2"/>
      <c r="Z65" s="2"/>
    </row>
    <row r="66" spans="1:26" x14ac:dyDescent="0.2">
      <c r="A66" s="20">
        <v>1969</v>
      </c>
      <c r="B66" s="302">
        <v>0.70799446105957031</v>
      </c>
      <c r="C66" s="487">
        <v>0.24655234813690186</v>
      </c>
      <c r="D66" s="488">
        <f>'TC2'!O66</f>
        <v>0.45877737645059824</v>
      </c>
      <c r="E66" s="296">
        <v>0.29200553894042969</v>
      </c>
      <c r="F66" s="19">
        <v>0.19848932325839996</v>
      </c>
      <c r="G66" s="19">
        <v>8.3268046379089355E-2</v>
      </c>
      <c r="H66" s="19">
        <v>5.7141494005918503E-2</v>
      </c>
      <c r="I66" s="19">
        <v>2.4006988853216171E-2</v>
      </c>
      <c r="J66" s="19">
        <v>7.7952682040631771E-3</v>
      </c>
      <c r="K66" s="19"/>
      <c r="L66" s="54">
        <f t="shared" si="2"/>
        <v>0.20873749256134033</v>
      </c>
      <c r="M66" s="18">
        <f t="shared" si="3"/>
        <v>9.3516215682029724E-2</v>
      </c>
      <c r="N66" s="18">
        <f t="shared" si="3"/>
        <v>0.11522127687931061</v>
      </c>
      <c r="O66" s="18">
        <f t="shared" si="0"/>
        <v>5.9261057525873184E-2</v>
      </c>
      <c r="P66" s="18">
        <f t="shared" si="4"/>
        <v>2.6126552373170853E-2</v>
      </c>
      <c r="Q66" s="18">
        <f t="shared" si="4"/>
        <v>3.3134505152702332E-2</v>
      </c>
      <c r="R66" s="18">
        <f t="shared" si="4"/>
        <v>1.6211720649152994E-2</v>
      </c>
      <c r="S66" s="17"/>
      <c r="T66" s="13"/>
      <c r="U66" s="11"/>
      <c r="V66" s="2"/>
      <c r="W66" s="2"/>
      <c r="X66" s="2"/>
      <c r="Y66" s="2"/>
      <c r="Z66" s="2"/>
    </row>
    <row r="67" spans="1:26" x14ac:dyDescent="0.2">
      <c r="A67" s="24">
        <v>1970</v>
      </c>
      <c r="B67" s="303">
        <v>0.71220678091049194</v>
      </c>
      <c r="C67" s="489">
        <v>0.25220739841461182</v>
      </c>
      <c r="D67" s="490">
        <f>'TC2'!O67</f>
        <v>0.4586397132370621</v>
      </c>
      <c r="E67" s="297">
        <v>0.28779321908950806</v>
      </c>
      <c r="F67" s="23">
        <v>0.19356632232666016</v>
      </c>
      <c r="G67" s="23">
        <v>7.8488416969776154E-2</v>
      </c>
      <c r="H67" s="23">
        <v>5.2546598017215729E-2</v>
      </c>
      <c r="I67" s="23">
        <v>2.1046895533800125E-2</v>
      </c>
      <c r="J67" s="23">
        <v>6.4665274694561958E-3</v>
      </c>
      <c r="K67" s="23"/>
      <c r="L67" s="55">
        <f t="shared" si="2"/>
        <v>0.2093048021197319</v>
      </c>
      <c r="M67" s="22">
        <f t="shared" si="3"/>
        <v>9.42268967628479E-2</v>
      </c>
      <c r="N67" s="22">
        <f t="shared" si="3"/>
        <v>0.115077905356884</v>
      </c>
      <c r="O67" s="22">
        <f t="shared" si="0"/>
        <v>5.7441521435976028E-2</v>
      </c>
      <c r="P67" s="22">
        <f t="shared" si="4"/>
        <v>2.5941818952560425E-2</v>
      </c>
      <c r="Q67" s="22">
        <f t="shared" si="4"/>
        <v>3.1499702483415604E-2</v>
      </c>
      <c r="R67" s="22">
        <f t="shared" si="4"/>
        <v>1.4580368064343929E-2</v>
      </c>
      <c r="S67" s="21"/>
      <c r="T67" s="13"/>
      <c r="U67" s="11"/>
      <c r="V67" s="2"/>
      <c r="W67" s="2"/>
      <c r="X67" s="2"/>
      <c r="Y67" s="2"/>
      <c r="Z67" s="2"/>
    </row>
    <row r="68" spans="1:26" x14ac:dyDescent="0.2">
      <c r="A68" s="16">
        <v>1971</v>
      </c>
      <c r="B68" s="301">
        <v>0.70756006240844727</v>
      </c>
      <c r="C68" s="483">
        <v>0.24636828899383545</v>
      </c>
      <c r="D68" s="484">
        <f>'TC2'!O68</f>
        <v>0.45874056272441521</v>
      </c>
      <c r="E68" s="295">
        <v>0.29243993759155273</v>
      </c>
      <c r="F68" s="14">
        <v>0.19841034710407257</v>
      </c>
      <c r="G68" s="14">
        <v>8.2491517066955566E-2</v>
      </c>
      <c r="H68" s="14">
        <v>5.5986758321523666E-2</v>
      </c>
      <c r="I68" s="14">
        <v>2.2979997098445892E-2</v>
      </c>
      <c r="J68" s="14">
        <v>6.9948853924870491E-3</v>
      </c>
      <c r="K68" s="14"/>
      <c r="L68" s="53">
        <f t="shared" si="2"/>
        <v>0.20994842052459717</v>
      </c>
      <c r="M68" s="13">
        <f t="shared" si="3"/>
        <v>9.4029590487480164E-2</v>
      </c>
      <c r="N68" s="13">
        <f t="shared" si="3"/>
        <v>0.115918830037117</v>
      </c>
      <c r="O68" s="13">
        <f t="shared" si="0"/>
        <v>5.9511519968509674E-2</v>
      </c>
      <c r="P68" s="13">
        <f t="shared" si="4"/>
        <v>2.65047587454319E-2</v>
      </c>
      <c r="Q68" s="13">
        <f t="shared" si="4"/>
        <v>3.3006761223077774E-2</v>
      </c>
      <c r="R68" s="13">
        <f t="shared" si="4"/>
        <v>1.5985111705958843E-2</v>
      </c>
      <c r="S68" s="12"/>
      <c r="T68" s="13"/>
      <c r="U68" s="11"/>
      <c r="V68" s="2"/>
      <c r="W68" s="2"/>
      <c r="X68" s="2"/>
      <c r="Y68" s="2"/>
      <c r="Z68" s="2"/>
    </row>
    <row r="69" spans="1:26" x14ac:dyDescent="0.2">
      <c r="A69" s="16">
        <v>1972</v>
      </c>
      <c r="B69" s="301">
        <v>0.7051239013671875</v>
      </c>
      <c r="C69" s="483">
        <v>0.24640882015228271</v>
      </c>
      <c r="D69" s="484">
        <f>'TC2'!O69</f>
        <v>0.456064470243291</v>
      </c>
      <c r="E69" s="295">
        <v>0.2948760986328125</v>
      </c>
      <c r="F69" s="14">
        <v>0.2003042995929718</v>
      </c>
      <c r="G69" s="14">
        <v>8.301243931055069E-2</v>
      </c>
      <c r="H69" s="14">
        <v>5.6526347994804382E-2</v>
      </c>
      <c r="I69" s="14">
        <v>2.3477373644709587E-2</v>
      </c>
      <c r="J69" s="14">
        <v>7.3037543334066868E-3</v>
      </c>
      <c r="K69" s="14"/>
      <c r="L69" s="53">
        <f t="shared" si="2"/>
        <v>0.21186365932226181</v>
      </c>
      <c r="M69" s="13">
        <f t="shared" si="3"/>
        <v>9.4571799039840698E-2</v>
      </c>
      <c r="N69" s="13">
        <f t="shared" si="3"/>
        <v>0.11729186028242111</v>
      </c>
      <c r="O69" s="13">
        <f t="shared" si="0"/>
        <v>5.9535065665841103E-2</v>
      </c>
      <c r="P69" s="13">
        <f t="shared" si="4"/>
        <v>2.6486091315746307E-2</v>
      </c>
      <c r="Q69" s="13">
        <f t="shared" si="4"/>
        <v>3.3048974350094795E-2</v>
      </c>
      <c r="R69" s="13">
        <f t="shared" si="4"/>
        <v>1.61736193113029E-2</v>
      </c>
      <c r="S69" s="12"/>
      <c r="T69" s="13"/>
      <c r="U69" s="11"/>
      <c r="V69" s="2"/>
      <c r="W69" s="2"/>
      <c r="X69" s="2"/>
      <c r="Y69" s="2"/>
      <c r="Z69" s="2"/>
    </row>
    <row r="70" spans="1:26" x14ac:dyDescent="0.2">
      <c r="A70" s="16">
        <v>1973</v>
      </c>
      <c r="B70" s="301">
        <v>0.69940313696861267</v>
      </c>
      <c r="C70" s="483">
        <v>0.2469635009765625</v>
      </c>
      <c r="D70" s="484">
        <f>'TC2'!O70</f>
        <v>0.45279292951818206</v>
      </c>
      <c r="E70" s="295">
        <v>0.30059686303138733</v>
      </c>
      <c r="F70" s="14">
        <v>0.20587240159511566</v>
      </c>
      <c r="G70" s="14">
        <v>8.4690332412719727E-2</v>
      </c>
      <c r="H70" s="14">
        <v>5.7198580354452133E-2</v>
      </c>
      <c r="I70" s="14">
        <v>2.3642398416996002E-2</v>
      </c>
      <c r="J70" s="14">
        <v>7.1193380281329155E-3</v>
      </c>
      <c r="K70" s="14"/>
      <c r="L70" s="53">
        <f t="shared" si="2"/>
        <v>0.2159065306186676</v>
      </c>
      <c r="M70" s="13">
        <f t="shared" si="3"/>
        <v>9.4724461436271667E-2</v>
      </c>
      <c r="N70" s="13">
        <f t="shared" si="3"/>
        <v>0.12118206918239594</v>
      </c>
      <c r="O70" s="13">
        <f t="shared" si="0"/>
        <v>6.1047933995723724E-2</v>
      </c>
      <c r="P70" s="13">
        <f t="shared" si="4"/>
        <v>2.7491752058267593E-2</v>
      </c>
      <c r="Q70" s="13">
        <f t="shared" si="4"/>
        <v>3.3556181937456131E-2</v>
      </c>
      <c r="R70" s="13">
        <f t="shared" si="4"/>
        <v>1.6523060388863087E-2</v>
      </c>
      <c r="S70" s="12"/>
      <c r="T70" s="13"/>
      <c r="U70" s="11"/>
      <c r="V70" s="2"/>
      <c r="W70" s="2"/>
      <c r="X70" s="2"/>
      <c r="Y70" s="2"/>
      <c r="Z70" s="2"/>
    </row>
    <row r="71" spans="1:26" x14ac:dyDescent="0.2">
      <c r="A71" s="16">
        <v>1974</v>
      </c>
      <c r="B71" s="301">
        <v>0.71191120147705078</v>
      </c>
      <c r="C71" s="483">
        <v>0.25667339563369751</v>
      </c>
      <c r="D71" s="484">
        <f>'TC2'!O71</f>
        <v>0.45281008305846626</v>
      </c>
      <c r="E71" s="295">
        <v>0.28808879852294922</v>
      </c>
      <c r="F71" s="14">
        <v>0.19437633454799652</v>
      </c>
      <c r="G71" s="14">
        <v>7.8904561698436737E-2</v>
      </c>
      <c r="H71" s="14">
        <v>5.3110737353563309E-2</v>
      </c>
      <c r="I71" s="14">
        <v>2.1526230499148369E-2</v>
      </c>
      <c r="J71" s="14">
        <v>6.3006975688040257E-3</v>
      </c>
      <c r="K71" s="14"/>
      <c r="L71" s="53">
        <f t="shared" si="2"/>
        <v>0.20918423682451248</v>
      </c>
      <c r="M71" s="13">
        <f t="shared" si="3"/>
        <v>9.3712463974952698E-2</v>
      </c>
      <c r="N71" s="13">
        <f t="shared" si="3"/>
        <v>0.11547177284955978</v>
      </c>
      <c r="O71" s="13">
        <f t="shared" si="0"/>
        <v>5.7378331199288368E-2</v>
      </c>
      <c r="P71" s="13">
        <f t="shared" si="4"/>
        <v>2.5793824344873428E-2</v>
      </c>
      <c r="Q71" s="13">
        <f t="shared" si="4"/>
        <v>3.158450685441494E-2</v>
      </c>
      <c r="R71" s="13">
        <f t="shared" si="4"/>
        <v>1.5225532930344343E-2</v>
      </c>
      <c r="S71" s="12"/>
      <c r="T71" s="13"/>
      <c r="U71" s="11"/>
      <c r="V71" s="2"/>
      <c r="W71" s="2"/>
      <c r="X71" s="2"/>
      <c r="Y71" s="2"/>
      <c r="Z71" s="2"/>
    </row>
    <row r="72" spans="1:26" x14ac:dyDescent="0.2">
      <c r="A72" s="16">
        <v>1975</v>
      </c>
      <c r="B72" s="301">
        <v>0.70770677924156189</v>
      </c>
      <c r="C72" s="483">
        <v>0.25358700752258301</v>
      </c>
      <c r="D72" s="484">
        <f>'TC2'!O72</f>
        <v>0.45214120403602465</v>
      </c>
      <c r="E72" s="295">
        <v>0.29229322075843811</v>
      </c>
      <c r="F72" s="14">
        <v>0.19822202622890472</v>
      </c>
      <c r="G72" s="14">
        <v>8.2305580377578735E-2</v>
      </c>
      <c r="H72" s="14">
        <v>5.5979121476411819E-2</v>
      </c>
      <c r="I72" s="14">
        <v>2.3600365966558456E-2</v>
      </c>
      <c r="J72" s="14">
        <v>7.49240443110466E-3</v>
      </c>
      <c r="K72" s="14"/>
      <c r="L72" s="53">
        <f t="shared" si="2"/>
        <v>0.20998764038085938</v>
      </c>
      <c r="M72" s="13">
        <f t="shared" si="3"/>
        <v>9.4071194529533386E-2</v>
      </c>
      <c r="N72" s="13">
        <f t="shared" si="3"/>
        <v>0.11591644585132599</v>
      </c>
      <c r="O72" s="13">
        <f t="shared" si="0"/>
        <v>5.8705214411020279E-2</v>
      </c>
      <c r="P72" s="13">
        <f t="shared" si="4"/>
        <v>2.6326458901166916E-2</v>
      </c>
      <c r="Q72" s="13">
        <f t="shared" si="4"/>
        <v>3.2378755509853363E-2</v>
      </c>
      <c r="R72" s="13">
        <f t="shared" si="4"/>
        <v>1.6107961535453796E-2</v>
      </c>
      <c r="S72" s="12"/>
      <c r="T72" s="13"/>
      <c r="U72" s="11"/>
      <c r="V72" s="2"/>
      <c r="W72" s="2"/>
      <c r="X72" s="2"/>
      <c r="Y72" s="2"/>
      <c r="Z72" s="2"/>
    </row>
    <row r="73" spans="1:26" x14ac:dyDescent="0.2">
      <c r="A73" s="16">
        <v>1976</v>
      </c>
      <c r="B73" s="301">
        <v>0.71107274293899536</v>
      </c>
      <c r="C73" s="483">
        <v>0.25760149955749512</v>
      </c>
      <c r="D73" s="484">
        <f>'TC2'!O73</f>
        <v>0.45113157693464245</v>
      </c>
      <c r="E73" s="295">
        <v>0.28892725706100464</v>
      </c>
      <c r="F73" s="14">
        <v>0.19532954692840576</v>
      </c>
      <c r="G73" s="14">
        <v>8.0355226993560791E-2</v>
      </c>
      <c r="H73" s="14">
        <v>5.4589163511991501E-2</v>
      </c>
      <c r="I73" s="14">
        <v>2.2910211235284805E-2</v>
      </c>
      <c r="J73" s="14">
        <v>7.2682034224271774E-3</v>
      </c>
      <c r="K73" s="14"/>
      <c r="L73" s="53">
        <f t="shared" si="2"/>
        <v>0.20857203006744385</v>
      </c>
      <c r="M73" s="13">
        <f t="shared" si="3"/>
        <v>9.3597710132598877E-2</v>
      </c>
      <c r="N73" s="13">
        <f t="shared" si="3"/>
        <v>0.11497431993484497</v>
      </c>
      <c r="O73" s="13">
        <f t="shared" si="0"/>
        <v>5.7445015758275986E-2</v>
      </c>
      <c r="P73" s="13">
        <f t="shared" si="4"/>
        <v>2.576606348156929E-2</v>
      </c>
      <c r="Q73" s="13">
        <f t="shared" si="4"/>
        <v>3.1678952276706696E-2</v>
      </c>
      <c r="R73" s="13">
        <f t="shared" si="4"/>
        <v>1.5642007812857628E-2</v>
      </c>
      <c r="S73" s="12"/>
      <c r="T73" s="13"/>
      <c r="U73" s="11"/>
      <c r="V73" s="2"/>
      <c r="W73" s="2"/>
      <c r="X73" s="2"/>
      <c r="Y73" s="2"/>
      <c r="Z73" s="2"/>
    </row>
    <row r="74" spans="1:26" x14ac:dyDescent="0.2">
      <c r="A74" s="16">
        <v>1977</v>
      </c>
      <c r="B74" s="301">
        <v>0.7070884108543396</v>
      </c>
      <c r="C74" s="483">
        <v>0.25589096546173096</v>
      </c>
      <c r="D74" s="484">
        <f>'TC2'!O74</f>
        <v>0.4500186355509328</v>
      </c>
      <c r="E74" s="295">
        <v>0.2929115891456604</v>
      </c>
      <c r="F74" s="14">
        <v>0.1997142881155014</v>
      </c>
      <c r="G74" s="14">
        <v>8.3270557224750519E-2</v>
      </c>
      <c r="H74" s="14">
        <v>5.6724268943071365E-2</v>
      </c>
      <c r="I74" s="14">
        <v>2.3996256291866302E-2</v>
      </c>
      <c r="J74" s="14">
        <v>7.5900745578110218E-3</v>
      </c>
      <c r="K74" s="14"/>
      <c r="L74" s="53">
        <f t="shared" si="2"/>
        <v>0.20964103192090988</v>
      </c>
      <c r="M74" s="13">
        <f t="shared" si="3"/>
        <v>9.3197301030158997E-2</v>
      </c>
      <c r="N74" s="13">
        <f t="shared" si="3"/>
        <v>0.11644373089075089</v>
      </c>
      <c r="O74" s="13">
        <f t="shared" ref="O74:O104" si="21">G74-I74</f>
        <v>5.9274300932884216E-2</v>
      </c>
      <c r="P74" s="13">
        <f t="shared" ref="P74:R104" si="22">G74-H74</f>
        <v>2.6546288281679153E-2</v>
      </c>
      <c r="Q74" s="13">
        <f t="shared" si="22"/>
        <v>3.2728012651205063E-2</v>
      </c>
      <c r="R74" s="13">
        <f t="shared" si="22"/>
        <v>1.6406181734055281E-2</v>
      </c>
      <c r="S74" s="12"/>
      <c r="T74" s="13"/>
      <c r="U74" s="11"/>
      <c r="V74" s="2"/>
      <c r="W74" s="2"/>
      <c r="X74" s="2"/>
      <c r="Y74" s="2"/>
      <c r="Z74" s="2"/>
    </row>
    <row r="75" spans="1:26" x14ac:dyDescent="0.2">
      <c r="A75" s="16">
        <v>1978</v>
      </c>
      <c r="B75" s="301">
        <v>0.70510223507881165</v>
      </c>
      <c r="C75" s="483">
        <v>0.25324106216430664</v>
      </c>
      <c r="D75" s="484">
        <f>'TC2'!O75</f>
        <v>0.44921504486595509</v>
      </c>
      <c r="E75" s="295">
        <v>0.29489776492118835</v>
      </c>
      <c r="F75" s="14">
        <v>0.20059052109718323</v>
      </c>
      <c r="G75" s="14">
        <v>8.3654597401618958E-2</v>
      </c>
      <c r="H75" s="14">
        <v>5.7424429804086685E-2</v>
      </c>
      <c r="I75" s="14">
        <v>2.4621952325105667E-2</v>
      </c>
      <c r="J75" s="14">
        <v>8.0447914078831673E-3</v>
      </c>
      <c r="K75" s="14"/>
      <c r="L75" s="53">
        <f t="shared" ref="L75:L104" si="23">E75-G75</f>
        <v>0.2112431675195694</v>
      </c>
      <c r="M75" s="13">
        <f t="shared" ref="M75:N104" si="24">E75-F75</f>
        <v>9.4307243824005127E-2</v>
      </c>
      <c r="N75" s="13">
        <f t="shared" si="24"/>
        <v>0.11693592369556427</v>
      </c>
      <c r="O75" s="13">
        <f t="shared" si="21"/>
        <v>5.903264507651329E-2</v>
      </c>
      <c r="P75" s="13">
        <f t="shared" si="22"/>
        <v>2.6230167597532272E-2</v>
      </c>
      <c r="Q75" s="13">
        <f t="shared" si="22"/>
        <v>3.2802477478981018E-2</v>
      </c>
      <c r="R75" s="13">
        <f t="shared" si="22"/>
        <v>1.65771609172225E-2</v>
      </c>
      <c r="S75" s="12"/>
      <c r="T75" s="13"/>
      <c r="U75" s="11"/>
      <c r="V75" s="2"/>
      <c r="W75" s="2"/>
      <c r="X75" s="2"/>
      <c r="Y75" s="2"/>
      <c r="Z75" s="2"/>
    </row>
    <row r="76" spans="1:26" x14ac:dyDescent="0.2">
      <c r="A76" s="20">
        <v>1979</v>
      </c>
      <c r="B76" s="302">
        <v>0.70261985063552856</v>
      </c>
      <c r="C76" s="487">
        <v>0.25459820032119751</v>
      </c>
      <c r="D76" s="488">
        <f>'TC2'!O76</f>
        <v>0.44610026478767395</v>
      </c>
      <c r="E76" s="296">
        <v>0.29738014936447144</v>
      </c>
      <c r="F76" s="19">
        <v>0.20482942461967468</v>
      </c>
      <c r="G76" s="19">
        <v>8.8474385440349579E-2</v>
      </c>
      <c r="H76" s="19">
        <v>6.2021147459745407E-2</v>
      </c>
      <c r="I76" s="19">
        <v>2.8397947549819946E-2</v>
      </c>
      <c r="J76" s="19">
        <v>1.0041456669569016E-2</v>
      </c>
      <c r="K76" s="19"/>
      <c r="L76" s="54">
        <f t="shared" si="23"/>
        <v>0.20890576392412186</v>
      </c>
      <c r="M76" s="18">
        <f t="shared" si="24"/>
        <v>9.2550724744796753E-2</v>
      </c>
      <c r="N76" s="18">
        <f t="shared" si="24"/>
        <v>0.1163550391793251</v>
      </c>
      <c r="O76" s="18">
        <f t="shared" si="21"/>
        <v>6.0076437890529633E-2</v>
      </c>
      <c r="P76" s="18">
        <f t="shared" si="22"/>
        <v>2.6453237980604172E-2</v>
      </c>
      <c r="Q76" s="18">
        <f t="shared" si="22"/>
        <v>3.3623199909925461E-2</v>
      </c>
      <c r="R76" s="18">
        <f t="shared" si="22"/>
        <v>1.8356490880250931E-2</v>
      </c>
      <c r="S76" s="17"/>
      <c r="T76" s="13"/>
      <c r="U76" s="11"/>
      <c r="V76" s="2"/>
      <c r="W76" s="2"/>
      <c r="X76" s="2"/>
      <c r="Y76" s="2"/>
      <c r="Z76" s="2"/>
    </row>
    <row r="77" spans="1:26" x14ac:dyDescent="0.2">
      <c r="A77" s="24">
        <v>1980</v>
      </c>
      <c r="B77" s="303">
        <v>0.70882675051689148</v>
      </c>
      <c r="C77" s="489">
        <v>0.25436818599700928</v>
      </c>
      <c r="D77" s="490">
        <f>'TC2'!O77</f>
        <v>0.4515082836151123</v>
      </c>
      <c r="E77" s="297">
        <v>0.29117324948310852</v>
      </c>
      <c r="F77" s="23">
        <v>0.19764643907546997</v>
      </c>
      <c r="G77" s="23">
        <v>8.3385176956653595E-2</v>
      </c>
      <c r="H77" s="23">
        <v>5.7968523353338242E-2</v>
      </c>
      <c r="I77" s="23">
        <v>2.6016997173428535E-2</v>
      </c>
      <c r="J77" s="23">
        <v>8.8011855259537697E-3</v>
      </c>
      <c r="K77" s="23"/>
      <c r="L77" s="55">
        <f t="shared" si="23"/>
        <v>0.20778807252645493</v>
      </c>
      <c r="M77" s="22">
        <f t="shared" si="24"/>
        <v>9.352681040763855E-2</v>
      </c>
      <c r="N77" s="22">
        <f t="shared" si="24"/>
        <v>0.11426126211881638</v>
      </c>
      <c r="O77" s="22">
        <f t="shared" si="21"/>
        <v>5.736817978322506E-2</v>
      </c>
      <c r="P77" s="22">
        <f t="shared" si="22"/>
        <v>2.5416653603315353E-2</v>
      </c>
      <c r="Q77" s="22">
        <f t="shared" si="22"/>
        <v>3.1951526179909706E-2</v>
      </c>
      <c r="R77" s="22">
        <f t="shared" si="22"/>
        <v>1.7215811647474766E-2</v>
      </c>
      <c r="S77" s="21"/>
      <c r="T77" s="13"/>
      <c r="U77" s="11"/>
      <c r="V77" s="2"/>
      <c r="W77" s="2"/>
      <c r="X77" s="2"/>
      <c r="Y77" s="2"/>
      <c r="Z77" s="2"/>
    </row>
    <row r="78" spans="1:26" x14ac:dyDescent="0.2">
      <c r="A78" s="16">
        <v>1981</v>
      </c>
      <c r="B78" s="301">
        <v>0.69967120885848999</v>
      </c>
      <c r="C78" s="483">
        <v>0.24923193454742432</v>
      </c>
      <c r="D78" s="484">
        <f>'TC2'!O78</f>
        <v>0.44753149151802063</v>
      </c>
      <c r="E78" s="295">
        <v>0.30032879114151001</v>
      </c>
      <c r="F78" s="14">
        <v>0.20619265735149384</v>
      </c>
      <c r="G78" s="14">
        <v>8.9825153350830078E-2</v>
      </c>
      <c r="H78" s="14">
        <v>6.3491642475128174E-2</v>
      </c>
      <c r="I78" s="14">
        <v>2.9352206736803055E-2</v>
      </c>
      <c r="J78" s="14">
        <v>1.0231096297502518E-2</v>
      </c>
      <c r="K78" s="14"/>
      <c r="L78" s="53">
        <f t="shared" si="23"/>
        <v>0.21050363779067993</v>
      </c>
      <c r="M78" s="13">
        <f t="shared" si="24"/>
        <v>9.4136133790016174E-2</v>
      </c>
      <c r="N78" s="13">
        <f t="shared" si="24"/>
        <v>0.11636750400066376</v>
      </c>
      <c r="O78" s="13">
        <f t="shared" si="21"/>
        <v>6.0472946614027023E-2</v>
      </c>
      <c r="P78" s="13">
        <f t="shared" si="22"/>
        <v>2.6333510875701904E-2</v>
      </c>
      <c r="Q78" s="13">
        <f t="shared" si="22"/>
        <v>3.4139435738325119E-2</v>
      </c>
      <c r="R78" s="13">
        <f t="shared" si="22"/>
        <v>1.9121110439300537E-2</v>
      </c>
      <c r="S78" s="12"/>
      <c r="T78" s="13"/>
      <c r="U78" s="11"/>
      <c r="V78" s="2"/>
      <c r="W78" s="2"/>
      <c r="X78" s="2"/>
      <c r="Y78" s="2"/>
      <c r="Z78" s="2"/>
    </row>
    <row r="79" spans="1:26" x14ac:dyDescent="0.2">
      <c r="A79" s="16">
        <v>1982</v>
      </c>
      <c r="B79" s="301">
        <v>0.69465470314025879</v>
      </c>
      <c r="C79" s="483">
        <v>0.24098175764083862</v>
      </c>
      <c r="D79" s="484">
        <f>'TC2'!O79</f>
        <v>0.45103204250335693</v>
      </c>
      <c r="E79" s="295">
        <v>0.30534529685974121</v>
      </c>
      <c r="F79" s="14">
        <v>0.21014280617237091</v>
      </c>
      <c r="G79" s="14">
        <v>9.3304641544818878E-2</v>
      </c>
      <c r="H79" s="14">
        <v>6.7171663045883179E-2</v>
      </c>
      <c r="I79" s="14">
        <v>3.3375818282365799E-2</v>
      </c>
      <c r="J79" s="14">
        <v>1.3381781056523323E-2</v>
      </c>
      <c r="K79" s="14"/>
      <c r="L79" s="53">
        <f t="shared" si="23"/>
        <v>0.21204065531492233</v>
      </c>
      <c r="M79" s="13">
        <f t="shared" si="24"/>
        <v>9.52024906873703E-2</v>
      </c>
      <c r="N79" s="13">
        <f t="shared" si="24"/>
        <v>0.11683816462755203</v>
      </c>
      <c r="O79" s="13">
        <f t="shared" si="21"/>
        <v>5.9928823262453079E-2</v>
      </c>
      <c r="P79" s="13">
        <f t="shared" si="22"/>
        <v>2.6132978498935699E-2</v>
      </c>
      <c r="Q79" s="13">
        <f t="shared" si="22"/>
        <v>3.379584476351738E-2</v>
      </c>
      <c r="R79" s="13">
        <f t="shared" si="22"/>
        <v>1.9994037225842476E-2</v>
      </c>
      <c r="S79" s="12"/>
      <c r="T79" s="13"/>
      <c r="U79" s="11"/>
      <c r="V79" s="2"/>
      <c r="W79" s="2"/>
      <c r="X79" s="2"/>
      <c r="Y79" s="2"/>
      <c r="Z79" s="2"/>
    </row>
    <row r="80" spans="1:26" x14ac:dyDescent="0.2">
      <c r="A80" s="16">
        <v>1983</v>
      </c>
      <c r="B80" s="301">
        <v>0.68592718243598938</v>
      </c>
      <c r="C80" s="483">
        <v>0.23217195272445679</v>
      </c>
      <c r="D80" s="484">
        <f>'TC2'!O80</f>
        <v>0.45132994651794434</v>
      </c>
      <c r="E80" s="295">
        <v>0.31407281756401062</v>
      </c>
      <c r="F80" s="14">
        <v>0.21726228296756744</v>
      </c>
      <c r="G80" s="14">
        <v>9.8356522619724274E-2</v>
      </c>
      <c r="H80" s="14">
        <v>7.1455948054790497E-2</v>
      </c>
      <c r="I80" s="14">
        <v>3.6185488104820251E-2</v>
      </c>
      <c r="J80" s="14">
        <v>1.5476533211767673E-2</v>
      </c>
      <c r="K80" s="14"/>
      <c r="L80" s="53">
        <f t="shared" si="23"/>
        <v>0.21571629494428635</v>
      </c>
      <c r="M80" s="13">
        <f t="shared" si="24"/>
        <v>9.6810534596443176E-2</v>
      </c>
      <c r="N80" s="13">
        <f t="shared" si="24"/>
        <v>0.11890576034784317</v>
      </c>
      <c r="O80" s="13">
        <f t="shared" si="21"/>
        <v>6.2171034514904022E-2</v>
      </c>
      <c r="P80" s="13">
        <f t="shared" si="22"/>
        <v>2.6900574564933777E-2</v>
      </c>
      <c r="Q80" s="13">
        <f t="shared" si="22"/>
        <v>3.5270459949970245E-2</v>
      </c>
      <c r="R80" s="13">
        <f t="shared" si="22"/>
        <v>2.0708954893052578E-2</v>
      </c>
      <c r="S80" s="12"/>
      <c r="T80" s="13"/>
      <c r="U80" s="11"/>
      <c r="V80" s="2"/>
      <c r="W80" s="2"/>
      <c r="X80" s="2"/>
      <c r="Y80" s="2"/>
      <c r="Z80" s="2"/>
    </row>
    <row r="81" spans="1:26" x14ac:dyDescent="0.2">
      <c r="A81" s="16">
        <v>1984</v>
      </c>
      <c r="B81" s="301">
        <v>0.67257985472679138</v>
      </c>
      <c r="C81" s="483">
        <v>0.22515344619750977</v>
      </c>
      <c r="D81" s="484">
        <f>'TC2'!O81</f>
        <v>0.4440867006778717</v>
      </c>
      <c r="E81" s="295">
        <v>0.32742014527320862</v>
      </c>
      <c r="F81" s="14">
        <v>0.22974681854248047</v>
      </c>
      <c r="G81" s="14">
        <v>0.10670540481805801</v>
      </c>
      <c r="H81" s="14">
        <v>7.8400738537311554E-2</v>
      </c>
      <c r="I81" s="14">
        <v>4.0493875741958618E-2</v>
      </c>
      <c r="J81" s="14">
        <v>1.7078189179301262E-2</v>
      </c>
      <c r="K81" s="14"/>
      <c r="L81" s="53">
        <f t="shared" si="23"/>
        <v>0.2207147404551506</v>
      </c>
      <c r="M81" s="13">
        <f t="shared" si="24"/>
        <v>9.7673326730728149E-2</v>
      </c>
      <c r="N81" s="13">
        <f t="shared" si="24"/>
        <v>0.12304141372442245</v>
      </c>
      <c r="O81" s="13">
        <f t="shared" si="21"/>
        <v>6.6211529076099396E-2</v>
      </c>
      <c r="P81" s="13">
        <f t="shared" si="22"/>
        <v>2.830466628074646E-2</v>
      </c>
      <c r="Q81" s="13">
        <f t="shared" si="22"/>
        <v>3.7906862795352936E-2</v>
      </c>
      <c r="R81" s="13">
        <f t="shared" si="22"/>
        <v>2.3415686562657356E-2</v>
      </c>
      <c r="S81" s="12"/>
      <c r="T81" s="13"/>
      <c r="U81" s="11"/>
      <c r="V81" s="2"/>
      <c r="W81" s="2"/>
      <c r="X81" s="2"/>
      <c r="Y81" s="2"/>
      <c r="Z81" s="2"/>
    </row>
    <row r="82" spans="1:26" x14ac:dyDescent="0.2">
      <c r="A82" s="16">
        <v>1985</v>
      </c>
      <c r="B82" s="301">
        <v>0.67164778709411621</v>
      </c>
      <c r="C82" s="483">
        <v>0.22448647022247314</v>
      </c>
      <c r="D82" s="484">
        <f>'TC2'!O82</f>
        <v>0.44539496302604675</v>
      </c>
      <c r="E82" s="295">
        <v>0.32835221290588379</v>
      </c>
      <c r="F82" s="14">
        <v>0.23109270632266998</v>
      </c>
      <c r="G82" s="14">
        <v>0.10910686105489731</v>
      </c>
      <c r="H82" s="14">
        <v>8.0643311142921448E-2</v>
      </c>
      <c r="I82" s="14">
        <v>4.1796986013650894E-2</v>
      </c>
      <c r="J82" s="14">
        <v>1.7848031595349312E-2</v>
      </c>
      <c r="K82" s="14"/>
      <c r="L82" s="53">
        <f t="shared" si="23"/>
        <v>0.21924535185098648</v>
      </c>
      <c r="M82" s="13">
        <f t="shared" si="24"/>
        <v>9.7259506583213806E-2</v>
      </c>
      <c r="N82" s="13">
        <f t="shared" si="24"/>
        <v>0.12198584526777267</v>
      </c>
      <c r="O82" s="13">
        <f t="shared" si="21"/>
        <v>6.7309875041246414E-2</v>
      </c>
      <c r="P82" s="13">
        <f t="shared" si="22"/>
        <v>2.8463549911975861E-2</v>
      </c>
      <c r="Q82" s="13">
        <f t="shared" si="22"/>
        <v>3.8846325129270554E-2</v>
      </c>
      <c r="R82" s="13">
        <f t="shared" si="22"/>
        <v>2.3948954418301582E-2</v>
      </c>
      <c r="S82" s="12"/>
      <c r="T82" s="13"/>
      <c r="U82" s="11"/>
      <c r="V82" s="2"/>
      <c r="W82" s="2"/>
      <c r="X82" s="2"/>
      <c r="Y82" s="2"/>
      <c r="Z82" s="2"/>
    </row>
    <row r="83" spans="1:26" x14ac:dyDescent="0.2">
      <c r="A83" s="16">
        <v>1986</v>
      </c>
      <c r="B83" s="301">
        <v>0.67618164420127869</v>
      </c>
      <c r="C83" s="483">
        <v>0.22103607654571533</v>
      </c>
      <c r="D83" s="484">
        <f>'TC2'!O83</f>
        <v>0.45306363701820374</v>
      </c>
      <c r="E83" s="295">
        <v>0.32381835579872131</v>
      </c>
      <c r="F83" s="14">
        <v>0.22546829283237457</v>
      </c>
      <c r="G83" s="14">
        <v>0.10306226462125778</v>
      </c>
      <c r="H83" s="14">
        <v>7.4569143354892731E-2</v>
      </c>
      <c r="I83" s="14">
        <v>3.6882072687149048E-2</v>
      </c>
      <c r="J83" s="14">
        <v>1.4987662434577942E-2</v>
      </c>
      <c r="K83" s="14"/>
      <c r="L83" s="53">
        <f t="shared" si="23"/>
        <v>0.22075609117746353</v>
      </c>
      <c r="M83" s="13">
        <f t="shared" si="24"/>
        <v>9.8350062966346741E-2</v>
      </c>
      <c r="N83" s="13">
        <f t="shared" si="24"/>
        <v>0.12240602821111679</v>
      </c>
      <c r="O83" s="13">
        <f t="shared" si="21"/>
        <v>6.6180191934108734E-2</v>
      </c>
      <c r="P83" s="13">
        <f t="shared" si="22"/>
        <v>2.8493121266365051E-2</v>
      </c>
      <c r="Q83" s="13">
        <f t="shared" si="22"/>
        <v>3.7687070667743683E-2</v>
      </c>
      <c r="R83" s="13">
        <f t="shared" si="22"/>
        <v>2.1894410252571106E-2</v>
      </c>
      <c r="S83" s="12"/>
      <c r="T83" s="13"/>
      <c r="U83" s="11"/>
      <c r="V83" s="2"/>
      <c r="W83" s="2"/>
      <c r="X83" s="2"/>
      <c r="Y83" s="2"/>
      <c r="Z83" s="2"/>
    </row>
    <row r="84" spans="1:26" x14ac:dyDescent="0.2">
      <c r="A84" s="16">
        <v>1987</v>
      </c>
      <c r="B84" s="301">
        <v>0.66986635327339172</v>
      </c>
      <c r="C84" s="483">
        <v>0.22018593549728394</v>
      </c>
      <c r="D84" s="484">
        <f>'TC2'!O84</f>
        <v>0.44604805111885071</v>
      </c>
      <c r="E84" s="295">
        <v>0.33013364672660828</v>
      </c>
      <c r="F84" s="14">
        <v>0.23460124433040619</v>
      </c>
      <c r="G84" s="14">
        <v>0.11375438421964645</v>
      </c>
      <c r="H84" s="14">
        <v>8.4606513381004333E-2</v>
      </c>
      <c r="I84" s="14">
        <v>4.4067505747079849E-2</v>
      </c>
      <c r="J84" s="14">
        <v>1.8933318555355072E-2</v>
      </c>
      <c r="K84" s="14"/>
      <c r="L84" s="53">
        <f t="shared" si="23"/>
        <v>0.21637926250696182</v>
      </c>
      <c r="M84" s="13">
        <f t="shared" si="24"/>
        <v>9.5532402396202087E-2</v>
      </c>
      <c r="N84" s="13">
        <f t="shared" si="24"/>
        <v>0.12084686011075974</v>
      </c>
      <c r="O84" s="13">
        <f t="shared" si="21"/>
        <v>6.9686878472566605E-2</v>
      </c>
      <c r="P84" s="13">
        <f t="shared" si="22"/>
        <v>2.914787083864212E-2</v>
      </c>
      <c r="Q84" s="13">
        <f t="shared" si="22"/>
        <v>4.0539007633924484E-2</v>
      </c>
      <c r="R84" s="13">
        <f t="shared" si="22"/>
        <v>2.5134187191724777E-2</v>
      </c>
      <c r="S84" s="12"/>
      <c r="T84" s="13"/>
      <c r="U84" s="11"/>
      <c r="V84" s="2"/>
      <c r="W84" s="2"/>
      <c r="X84" s="2"/>
      <c r="Y84" s="2"/>
      <c r="Z84" s="2"/>
    </row>
    <row r="85" spans="1:26" x14ac:dyDescent="0.2">
      <c r="A85" s="16">
        <v>1988</v>
      </c>
      <c r="B85" s="301">
        <v>0.64878031611442566</v>
      </c>
      <c r="C85" s="483">
        <v>0.2120322585105896</v>
      </c>
      <c r="D85" s="484">
        <f>'TC2'!O85</f>
        <v>0.43324977159500122</v>
      </c>
      <c r="E85" s="295">
        <v>0.35121968388557434</v>
      </c>
      <c r="F85" s="14">
        <v>0.25670301914215088</v>
      </c>
      <c r="G85" s="14">
        <v>0.13391301035881042</v>
      </c>
      <c r="H85" s="14">
        <v>0.10291409492492676</v>
      </c>
      <c r="I85" s="14">
        <v>5.6267049163579941E-2</v>
      </c>
      <c r="J85" s="14">
        <v>2.2960122674703598E-2</v>
      </c>
      <c r="K85" s="14"/>
      <c r="L85" s="53">
        <f t="shared" si="23"/>
        <v>0.21730667352676392</v>
      </c>
      <c r="M85" s="13">
        <f t="shared" si="24"/>
        <v>9.4516664743423462E-2</v>
      </c>
      <c r="N85" s="13">
        <f t="shared" si="24"/>
        <v>0.12279000878334045</v>
      </c>
      <c r="O85" s="13">
        <f t="shared" si="21"/>
        <v>7.7645961195230484E-2</v>
      </c>
      <c r="P85" s="13">
        <f t="shared" si="22"/>
        <v>3.0998915433883667E-2</v>
      </c>
      <c r="Q85" s="13">
        <f t="shared" si="22"/>
        <v>4.6647045761346817E-2</v>
      </c>
      <c r="R85" s="13">
        <f t="shared" si="22"/>
        <v>3.3306926488876343E-2</v>
      </c>
      <c r="S85" s="12"/>
      <c r="T85" s="13"/>
      <c r="U85" s="11"/>
      <c r="V85" s="2"/>
      <c r="W85" s="2"/>
      <c r="X85" s="2"/>
      <c r="Y85" s="2"/>
      <c r="Z85" s="2"/>
    </row>
    <row r="86" spans="1:26" x14ac:dyDescent="0.2">
      <c r="A86" s="20">
        <v>1989</v>
      </c>
      <c r="B86" s="302">
        <v>0.65414586663246155</v>
      </c>
      <c r="C86" s="487">
        <v>0.21489620208740234</v>
      </c>
      <c r="D86" s="488">
        <f>'TC2'!O86</f>
        <v>0.4358578622341156</v>
      </c>
      <c r="E86" s="296">
        <v>0.34585413336753845</v>
      </c>
      <c r="F86" s="19">
        <v>0.25110709667205811</v>
      </c>
      <c r="G86" s="19">
        <v>0.12866434454917908</v>
      </c>
      <c r="H86" s="19">
        <v>9.7927212715148926E-2</v>
      </c>
      <c r="I86" s="19">
        <v>5.231335386633873E-2</v>
      </c>
      <c r="J86" s="19">
        <v>2.1542854607105255E-2</v>
      </c>
      <c r="K86" s="19"/>
      <c r="L86" s="54">
        <f t="shared" si="23"/>
        <v>0.21718978881835938</v>
      </c>
      <c r="M86" s="18">
        <f t="shared" si="24"/>
        <v>9.4747036695480347E-2</v>
      </c>
      <c r="N86" s="18">
        <f t="shared" si="24"/>
        <v>0.12244275212287903</v>
      </c>
      <c r="O86" s="18">
        <f t="shared" si="21"/>
        <v>7.6350990682840347E-2</v>
      </c>
      <c r="P86" s="18">
        <f t="shared" si="22"/>
        <v>3.0737131834030151E-2</v>
      </c>
      <c r="Q86" s="18">
        <f t="shared" si="22"/>
        <v>4.5613858848810196E-2</v>
      </c>
      <c r="R86" s="18">
        <f t="shared" si="22"/>
        <v>3.0770499259233475E-2</v>
      </c>
      <c r="S86" s="17"/>
      <c r="T86" s="13"/>
      <c r="U86" s="11"/>
      <c r="V86" s="2"/>
      <c r="W86" s="2"/>
      <c r="X86" s="2"/>
      <c r="Y86" s="2"/>
      <c r="Z86" s="2"/>
    </row>
    <row r="87" spans="1:26" x14ac:dyDescent="0.2">
      <c r="A87" s="24">
        <v>1990</v>
      </c>
      <c r="B87" s="303">
        <v>0.65479809045791626</v>
      </c>
      <c r="C87" s="489">
        <v>0.21446537971496582</v>
      </c>
      <c r="D87" s="490">
        <f>'TC2'!O87</f>
        <v>0.43660491704940796</v>
      </c>
      <c r="E87" s="297">
        <v>0.34520190954208374</v>
      </c>
      <c r="F87" s="23">
        <v>0.25019633769989014</v>
      </c>
      <c r="G87" s="23">
        <v>0.12813135981559753</v>
      </c>
      <c r="H87" s="23">
        <v>9.7200863063335419E-2</v>
      </c>
      <c r="I87" s="23">
        <v>5.1421202719211578E-2</v>
      </c>
      <c r="J87" s="23">
        <v>2.1176198497414589E-2</v>
      </c>
      <c r="K87" s="23"/>
      <c r="L87" s="55">
        <f t="shared" si="23"/>
        <v>0.21707054972648621</v>
      </c>
      <c r="M87" s="22">
        <f t="shared" si="24"/>
        <v>9.5005571842193604E-2</v>
      </c>
      <c r="N87" s="22">
        <f t="shared" si="24"/>
        <v>0.1220649778842926</v>
      </c>
      <c r="O87" s="22">
        <f t="shared" si="21"/>
        <v>7.6710157096385956E-2</v>
      </c>
      <c r="P87" s="22">
        <f t="shared" si="22"/>
        <v>3.0930496752262115E-2</v>
      </c>
      <c r="Q87" s="22">
        <f t="shared" si="22"/>
        <v>4.577966034412384E-2</v>
      </c>
      <c r="R87" s="22">
        <f t="shared" si="22"/>
        <v>3.0245004221796989E-2</v>
      </c>
      <c r="S87" s="21"/>
      <c r="T87" s="13"/>
      <c r="U87" s="11"/>
      <c r="V87" s="2"/>
      <c r="W87" s="2"/>
      <c r="X87" s="2"/>
      <c r="Y87" s="2"/>
      <c r="Z87" s="2"/>
    </row>
    <row r="88" spans="1:26" x14ac:dyDescent="0.2">
      <c r="A88" s="16">
        <v>1991</v>
      </c>
      <c r="B88" s="301">
        <v>0.66206347942352295</v>
      </c>
      <c r="C88" s="483">
        <v>0.21588480472564697</v>
      </c>
      <c r="D88" s="484">
        <f>'TC2'!O88</f>
        <v>0.44159165024757385</v>
      </c>
      <c r="E88" s="295">
        <v>0.33793652057647705</v>
      </c>
      <c r="F88" s="14">
        <v>0.24111808836460114</v>
      </c>
      <c r="G88" s="14">
        <v>0.11666062474250793</v>
      </c>
      <c r="H88" s="14">
        <v>8.6503282189369202E-2</v>
      </c>
      <c r="I88" s="14">
        <v>4.4092800468206406E-2</v>
      </c>
      <c r="J88" s="14">
        <v>1.8217604607343674E-2</v>
      </c>
      <c r="K88" s="14"/>
      <c r="L88" s="53">
        <f t="shared" si="23"/>
        <v>0.22127589583396912</v>
      </c>
      <c r="M88" s="13">
        <f t="shared" si="24"/>
        <v>9.6818432211875916E-2</v>
      </c>
      <c r="N88" s="13">
        <f t="shared" si="24"/>
        <v>0.1244574636220932</v>
      </c>
      <c r="O88" s="13">
        <f t="shared" si="21"/>
        <v>7.2567824274301529E-2</v>
      </c>
      <c r="P88" s="13">
        <f t="shared" si="22"/>
        <v>3.0157342553138733E-2</v>
      </c>
      <c r="Q88" s="13">
        <f t="shared" si="22"/>
        <v>4.2410481721162796E-2</v>
      </c>
      <c r="R88" s="13">
        <f t="shared" si="22"/>
        <v>2.5875195860862732E-2</v>
      </c>
      <c r="S88" s="12"/>
      <c r="T88" s="13"/>
      <c r="U88" s="11"/>
      <c r="V88" s="2"/>
      <c r="W88" s="2"/>
      <c r="X88" s="2"/>
      <c r="Y88" s="2"/>
      <c r="Z88" s="2"/>
    </row>
    <row r="89" spans="1:26" x14ac:dyDescent="0.2">
      <c r="A89" s="16">
        <v>1992</v>
      </c>
      <c r="B89" s="301">
        <v>0.65246608853340149</v>
      </c>
      <c r="C89" s="483">
        <v>0.20911890268325806</v>
      </c>
      <c r="D89" s="484">
        <f>'TC2'!O89</f>
        <v>0.43844562768936157</v>
      </c>
      <c r="E89" s="295">
        <v>0.34753391146659851</v>
      </c>
      <c r="F89" s="14">
        <v>0.25096780061721802</v>
      </c>
      <c r="G89" s="14">
        <v>0.12508690357208252</v>
      </c>
      <c r="H89" s="14">
        <v>9.3703627586364746E-2</v>
      </c>
      <c r="I89" s="14">
        <v>4.9138687551021576E-2</v>
      </c>
      <c r="J89" s="14">
        <v>2.0500918850302696E-2</v>
      </c>
      <c r="K89" s="14"/>
      <c r="L89" s="53">
        <f t="shared" si="23"/>
        <v>0.22244700789451599</v>
      </c>
      <c r="M89" s="13">
        <f t="shared" si="24"/>
        <v>9.6566110849380493E-2</v>
      </c>
      <c r="N89" s="13">
        <f t="shared" si="24"/>
        <v>0.1258808970451355</v>
      </c>
      <c r="O89" s="13">
        <f t="shared" si="21"/>
        <v>7.5948216021060944E-2</v>
      </c>
      <c r="P89" s="13">
        <f t="shared" si="22"/>
        <v>3.1383275985717773E-2</v>
      </c>
      <c r="Q89" s="13">
        <f t="shared" si="22"/>
        <v>4.456494003534317E-2</v>
      </c>
      <c r="R89" s="13">
        <f t="shared" si="22"/>
        <v>2.863776870071888E-2</v>
      </c>
      <c r="S89" s="12"/>
      <c r="T89" s="13"/>
      <c r="U89" s="11"/>
      <c r="V89" s="2"/>
      <c r="W89" s="2"/>
      <c r="X89" s="2"/>
      <c r="Y89" s="2"/>
      <c r="Z89" s="2"/>
    </row>
    <row r="90" spans="1:26" x14ac:dyDescent="0.2">
      <c r="A90" s="16">
        <v>1993</v>
      </c>
      <c r="B90" s="301">
        <v>0.6585807204246521</v>
      </c>
      <c r="C90" s="483">
        <v>0.21225929260253906</v>
      </c>
      <c r="D90" s="484">
        <f>'TC2'!O90</f>
        <v>0.44124165177345276</v>
      </c>
      <c r="E90" s="295">
        <v>0.3414192795753479</v>
      </c>
      <c r="F90" s="14">
        <v>0.24342423677444458</v>
      </c>
      <c r="G90" s="14">
        <v>0.11659637838602066</v>
      </c>
      <c r="H90" s="14">
        <v>8.5996724665164948E-2</v>
      </c>
      <c r="I90" s="14">
        <v>4.3885134160518646E-2</v>
      </c>
      <c r="J90" s="14">
        <v>1.8192892894148827E-2</v>
      </c>
      <c r="K90" s="14"/>
      <c r="L90" s="53">
        <f t="shared" si="23"/>
        <v>0.22482290118932724</v>
      </c>
      <c r="M90" s="13">
        <f t="shared" si="24"/>
        <v>9.799504280090332E-2</v>
      </c>
      <c r="N90" s="13">
        <f t="shared" si="24"/>
        <v>0.12682785838842392</v>
      </c>
      <c r="O90" s="13">
        <f t="shared" si="21"/>
        <v>7.2711244225502014E-2</v>
      </c>
      <c r="P90" s="13">
        <f t="shared" si="22"/>
        <v>3.0599653720855713E-2</v>
      </c>
      <c r="Q90" s="13">
        <f t="shared" si="22"/>
        <v>4.2111590504646301E-2</v>
      </c>
      <c r="R90" s="13">
        <f t="shared" si="22"/>
        <v>2.569224126636982E-2</v>
      </c>
      <c r="S90" s="12"/>
      <c r="T90" s="13"/>
      <c r="U90" s="11"/>
      <c r="V90" s="2"/>
      <c r="W90" s="2"/>
      <c r="X90" s="2"/>
      <c r="Y90" s="2"/>
      <c r="Z90" s="2"/>
    </row>
    <row r="91" spans="1:26" x14ac:dyDescent="0.2">
      <c r="A91" s="16">
        <v>1994</v>
      </c>
      <c r="B91" s="301">
        <v>0.6598517894744873</v>
      </c>
      <c r="C91" s="483">
        <v>0.21340835094451904</v>
      </c>
      <c r="D91" s="484">
        <f>'TC2'!O91</f>
        <v>0.44223669171333313</v>
      </c>
      <c r="E91" s="295">
        <v>0.3401482105255127</v>
      </c>
      <c r="F91" s="14">
        <v>0.24175417423248291</v>
      </c>
      <c r="G91" s="14">
        <v>0.11526540666818619</v>
      </c>
      <c r="H91" s="14">
        <v>8.492559939622879E-2</v>
      </c>
      <c r="I91" s="14">
        <v>4.340575635433197E-2</v>
      </c>
      <c r="J91" s="14">
        <v>1.7874119803309441E-2</v>
      </c>
      <c r="K91" s="14"/>
      <c r="L91" s="53">
        <f t="shared" si="23"/>
        <v>0.22488280385732651</v>
      </c>
      <c r="M91" s="13">
        <f t="shared" si="24"/>
        <v>9.8394036293029785E-2</v>
      </c>
      <c r="N91" s="13">
        <f t="shared" si="24"/>
        <v>0.12648876756429672</v>
      </c>
      <c r="O91" s="13">
        <f t="shared" si="21"/>
        <v>7.1859650313854218E-2</v>
      </c>
      <c r="P91" s="13">
        <f t="shared" si="22"/>
        <v>3.0339807271957397E-2</v>
      </c>
      <c r="Q91" s="13">
        <f t="shared" si="22"/>
        <v>4.151984304189682E-2</v>
      </c>
      <c r="R91" s="13">
        <f t="shared" si="22"/>
        <v>2.553163655102253E-2</v>
      </c>
      <c r="S91" s="12"/>
      <c r="T91" s="13"/>
      <c r="U91" s="11"/>
      <c r="V91" s="2"/>
      <c r="W91" s="2"/>
      <c r="X91" s="2"/>
      <c r="Y91" s="2"/>
      <c r="Z91" s="2"/>
    </row>
    <row r="92" spans="1:26" x14ac:dyDescent="0.2">
      <c r="A92" s="16">
        <v>1995</v>
      </c>
      <c r="B92" s="301">
        <v>0.65433481335639954</v>
      </c>
      <c r="C92" s="483">
        <v>0.21067702770233154</v>
      </c>
      <c r="D92" s="484">
        <f>'TC2'!O92</f>
        <v>0.44008508324623108</v>
      </c>
      <c r="E92" s="295">
        <v>0.34566518664360046</v>
      </c>
      <c r="F92" s="14">
        <v>0.24697400629520416</v>
      </c>
      <c r="G92" s="14">
        <v>0.11915730684995651</v>
      </c>
      <c r="H92" s="14">
        <v>8.8326551020145416E-2</v>
      </c>
      <c r="I92" s="14">
        <v>4.5456632971763611E-2</v>
      </c>
      <c r="J92" s="14">
        <v>1.8757298588752747E-2</v>
      </c>
      <c r="K92" s="14"/>
      <c r="L92" s="53">
        <f t="shared" si="23"/>
        <v>0.22650787979364395</v>
      </c>
      <c r="M92" s="13">
        <f t="shared" si="24"/>
        <v>9.8691180348396301E-2</v>
      </c>
      <c r="N92" s="13">
        <f t="shared" si="24"/>
        <v>0.12781669944524765</v>
      </c>
      <c r="O92" s="13">
        <f t="shared" si="21"/>
        <v>7.3700673878192902E-2</v>
      </c>
      <c r="P92" s="13">
        <f t="shared" si="22"/>
        <v>3.0830755829811096E-2</v>
      </c>
      <c r="Q92" s="13">
        <f t="shared" si="22"/>
        <v>4.2869918048381805E-2</v>
      </c>
      <c r="R92" s="13">
        <f t="shared" si="22"/>
        <v>2.6699334383010864E-2</v>
      </c>
      <c r="S92" s="12"/>
      <c r="T92" s="13"/>
      <c r="U92" s="11"/>
      <c r="V92" s="2"/>
      <c r="W92" s="2"/>
      <c r="X92" s="2"/>
      <c r="Y92" s="2"/>
      <c r="Z92" s="2"/>
    </row>
    <row r="93" spans="1:26" x14ac:dyDescent="0.2">
      <c r="A93" s="16">
        <v>1996</v>
      </c>
      <c r="B93" s="301">
        <v>0.64630696177482605</v>
      </c>
      <c r="C93" s="483">
        <v>0.20675003528594971</v>
      </c>
      <c r="D93" s="484">
        <f>'TC2'!O93</f>
        <v>0.43675726652145386</v>
      </c>
      <c r="E93" s="295">
        <v>0.35369303822517395</v>
      </c>
      <c r="F93" s="14">
        <v>0.25495743751525879</v>
      </c>
      <c r="G93" s="14">
        <v>0.12533585727214813</v>
      </c>
      <c r="H93" s="14">
        <v>9.3456588685512543E-2</v>
      </c>
      <c r="I93" s="14">
        <v>4.9211274832487106E-2</v>
      </c>
      <c r="J93" s="14">
        <v>2.0995888859033585E-2</v>
      </c>
      <c r="K93" s="14"/>
      <c r="L93" s="53">
        <f t="shared" si="23"/>
        <v>0.22835718095302582</v>
      </c>
      <c r="M93" s="13">
        <f t="shared" si="24"/>
        <v>9.8735600709915161E-2</v>
      </c>
      <c r="N93" s="13">
        <f t="shared" si="24"/>
        <v>0.12962158024311066</v>
      </c>
      <c r="O93" s="13">
        <f t="shared" si="21"/>
        <v>7.6124582439661026E-2</v>
      </c>
      <c r="P93" s="13">
        <f t="shared" si="22"/>
        <v>3.187926858663559E-2</v>
      </c>
      <c r="Q93" s="13">
        <f t="shared" si="22"/>
        <v>4.4245313853025436E-2</v>
      </c>
      <c r="R93" s="13">
        <f t="shared" si="22"/>
        <v>2.8215385973453522E-2</v>
      </c>
      <c r="S93" s="12"/>
      <c r="T93" s="13"/>
      <c r="U93" s="11"/>
      <c r="V93" s="2"/>
      <c r="W93" s="2"/>
      <c r="X93" s="2"/>
      <c r="Y93" s="2"/>
      <c r="Z93" s="2"/>
    </row>
    <row r="94" spans="1:26" x14ac:dyDescent="0.2">
      <c r="A94" s="16">
        <v>1997</v>
      </c>
      <c r="B94" s="301">
        <v>0.64078649878501892</v>
      </c>
      <c r="C94" s="483">
        <v>0.20442026853561401</v>
      </c>
      <c r="D94" s="484">
        <f>'TC2'!O94</f>
        <v>0.4342692494392395</v>
      </c>
      <c r="E94" s="295">
        <v>0.35921350121498108</v>
      </c>
      <c r="F94" s="14">
        <v>0.26115190982818604</v>
      </c>
      <c r="G94" s="14">
        <v>0.13132776319980621</v>
      </c>
      <c r="H94" s="14">
        <v>9.9118351936340332E-2</v>
      </c>
      <c r="I94" s="14">
        <v>5.3198035806417465E-2</v>
      </c>
      <c r="J94" s="14">
        <v>2.3083338513970375E-2</v>
      </c>
      <c r="K94" s="14"/>
      <c r="L94" s="53">
        <f t="shared" si="23"/>
        <v>0.22788573801517487</v>
      </c>
      <c r="M94" s="13">
        <f t="shared" si="24"/>
        <v>9.8061591386795044E-2</v>
      </c>
      <c r="N94" s="13">
        <f t="shared" si="24"/>
        <v>0.12982414662837982</v>
      </c>
      <c r="O94" s="13">
        <f t="shared" si="21"/>
        <v>7.8129727393388748E-2</v>
      </c>
      <c r="P94" s="13">
        <f t="shared" si="22"/>
        <v>3.2209411263465881E-2</v>
      </c>
      <c r="Q94" s="13">
        <f t="shared" si="22"/>
        <v>4.5920316129922867E-2</v>
      </c>
      <c r="R94" s="13">
        <f t="shared" si="22"/>
        <v>3.011469729244709E-2</v>
      </c>
      <c r="S94" s="12"/>
      <c r="T94" s="13"/>
      <c r="U94" s="11"/>
      <c r="V94" s="2"/>
      <c r="W94" s="2"/>
      <c r="X94" s="2"/>
      <c r="Y94" s="2"/>
      <c r="Z94" s="2"/>
    </row>
    <row r="95" spans="1:26" x14ac:dyDescent="0.2">
      <c r="A95" s="16">
        <v>1998</v>
      </c>
      <c r="B95" s="301">
        <v>0.63922923803329468</v>
      </c>
      <c r="C95" s="483">
        <v>0.20285981893539429</v>
      </c>
      <c r="D95" s="484">
        <f>'TC2'!O95</f>
        <v>0.43362575769424438</v>
      </c>
      <c r="E95" s="295">
        <v>0.36077076196670532</v>
      </c>
      <c r="F95" s="14">
        <v>0.26298737525939941</v>
      </c>
      <c r="G95" s="14">
        <v>0.13264752924442291</v>
      </c>
      <c r="H95" s="14">
        <v>0.10030928999185562</v>
      </c>
      <c r="I95" s="14">
        <v>5.4200638085603714E-2</v>
      </c>
      <c r="J95" s="14">
        <v>2.3168880492448807E-2</v>
      </c>
      <c r="K95" s="14"/>
      <c r="L95" s="53">
        <f t="shared" si="23"/>
        <v>0.22812323272228241</v>
      </c>
      <c r="M95" s="13">
        <f t="shared" si="24"/>
        <v>9.7783386707305908E-2</v>
      </c>
      <c r="N95" s="13">
        <f t="shared" si="24"/>
        <v>0.1303398460149765</v>
      </c>
      <c r="O95" s="13">
        <f t="shared" si="21"/>
        <v>7.8446891158819199E-2</v>
      </c>
      <c r="P95" s="13">
        <f t="shared" si="22"/>
        <v>3.2338239252567291E-2</v>
      </c>
      <c r="Q95" s="13">
        <f t="shared" si="22"/>
        <v>4.6108651906251907E-2</v>
      </c>
      <c r="R95" s="13">
        <f t="shared" si="22"/>
        <v>3.1031757593154907E-2</v>
      </c>
      <c r="S95" s="12"/>
      <c r="T95" s="13"/>
      <c r="U95" s="11"/>
      <c r="V95" s="2"/>
      <c r="W95" s="2"/>
      <c r="X95" s="2"/>
      <c r="Y95" s="2"/>
      <c r="Z95" s="2"/>
    </row>
    <row r="96" spans="1:26" x14ac:dyDescent="0.2">
      <c r="A96" s="20">
        <v>1999</v>
      </c>
      <c r="B96" s="302">
        <v>0.6359354555606842</v>
      </c>
      <c r="C96" s="487">
        <v>0.19987010955810547</v>
      </c>
      <c r="D96" s="488">
        <f>'TC2'!O96</f>
        <v>0.43385934829711914</v>
      </c>
      <c r="E96" s="296">
        <v>0.3640645444393158</v>
      </c>
      <c r="F96" s="19">
        <v>0.26574334502220154</v>
      </c>
      <c r="G96" s="19">
        <v>0.13560681045055389</v>
      </c>
      <c r="H96" s="19">
        <v>0.10313836485147476</v>
      </c>
      <c r="I96" s="19">
        <v>5.6529071182012558E-2</v>
      </c>
      <c r="J96" s="19">
        <v>2.4380970746278763E-2</v>
      </c>
      <c r="K96" s="19"/>
      <c r="L96" s="54">
        <f t="shared" si="23"/>
        <v>0.2284577339887619</v>
      </c>
      <c r="M96" s="18">
        <f t="shared" si="24"/>
        <v>9.8321199417114258E-2</v>
      </c>
      <c r="N96" s="18">
        <f t="shared" si="24"/>
        <v>0.13013653457164764</v>
      </c>
      <c r="O96" s="18">
        <f t="shared" si="21"/>
        <v>7.9077739268541336E-2</v>
      </c>
      <c r="P96" s="18">
        <f t="shared" si="22"/>
        <v>3.2468445599079132E-2</v>
      </c>
      <c r="Q96" s="18">
        <f t="shared" si="22"/>
        <v>4.6609293669462204E-2</v>
      </c>
      <c r="R96" s="18">
        <f t="shared" si="22"/>
        <v>3.2148100435733795E-2</v>
      </c>
      <c r="S96" s="17"/>
      <c r="T96" s="13"/>
      <c r="U96" s="11"/>
      <c r="V96" s="2"/>
      <c r="W96" s="2"/>
      <c r="X96" s="2"/>
      <c r="Y96" s="2"/>
      <c r="Z96" s="2"/>
    </row>
    <row r="97" spans="1:26" x14ac:dyDescent="0.2">
      <c r="A97" s="24">
        <v>2000</v>
      </c>
      <c r="B97" s="303">
        <v>0.63104432821273804</v>
      </c>
      <c r="C97" s="489">
        <v>0.19624072313308716</v>
      </c>
      <c r="D97" s="490">
        <f>'TC2'!O97</f>
        <v>0.43220901489257812</v>
      </c>
      <c r="E97" s="297">
        <v>0.36895567178726196</v>
      </c>
      <c r="F97" s="23">
        <v>0.27056118845939636</v>
      </c>
      <c r="G97" s="23">
        <v>0.14046330749988556</v>
      </c>
      <c r="H97" s="23">
        <v>0.10765401273965836</v>
      </c>
      <c r="I97" s="23">
        <v>6.0040127485990524E-2</v>
      </c>
      <c r="J97" s="23">
        <v>2.6619972661137581E-2</v>
      </c>
      <c r="K97" s="23"/>
      <c r="L97" s="55">
        <f t="shared" si="23"/>
        <v>0.2284923642873764</v>
      </c>
      <c r="M97" s="22">
        <f t="shared" si="24"/>
        <v>9.8394483327865601E-2</v>
      </c>
      <c r="N97" s="22">
        <f t="shared" si="24"/>
        <v>0.1300978809595108</v>
      </c>
      <c r="O97" s="22">
        <f t="shared" si="21"/>
        <v>8.0423180013895035E-2</v>
      </c>
      <c r="P97" s="22">
        <f t="shared" si="22"/>
        <v>3.2809294760227203E-2</v>
      </c>
      <c r="Q97" s="22">
        <f t="shared" si="22"/>
        <v>4.7613885253667831E-2</v>
      </c>
      <c r="R97" s="22">
        <f t="shared" si="22"/>
        <v>3.3420154824852943E-2</v>
      </c>
      <c r="S97" s="21"/>
      <c r="T97" s="13"/>
      <c r="U97" s="11"/>
      <c r="V97" s="2"/>
      <c r="W97" s="2"/>
      <c r="X97" s="2"/>
      <c r="Y97" s="2"/>
      <c r="Z97" s="2"/>
    </row>
    <row r="98" spans="1:26" x14ac:dyDescent="0.2">
      <c r="A98" s="16">
        <v>2001</v>
      </c>
      <c r="B98" s="301">
        <v>0.63239124417304993</v>
      </c>
      <c r="C98" s="483">
        <v>0.19849377870559692</v>
      </c>
      <c r="D98" s="484">
        <f>'TC2'!O98</f>
        <v>0.43291798233985901</v>
      </c>
      <c r="E98" s="295">
        <v>0.36760875582695007</v>
      </c>
      <c r="F98" s="14">
        <v>0.26931437849998474</v>
      </c>
      <c r="G98" s="14">
        <v>0.13972236216068268</v>
      </c>
      <c r="H98" s="14">
        <v>0.107166588306427</v>
      </c>
      <c r="I98" s="14">
        <v>5.9389736503362656E-2</v>
      </c>
      <c r="J98" s="14">
        <v>2.5837000459432602E-2</v>
      </c>
      <c r="K98" s="14"/>
      <c r="L98" s="53">
        <f t="shared" si="23"/>
        <v>0.2278863936662674</v>
      </c>
      <c r="M98" s="13">
        <f t="shared" si="24"/>
        <v>9.8294377326965332E-2</v>
      </c>
      <c r="N98" s="13">
        <f t="shared" si="24"/>
        <v>0.12959201633930206</v>
      </c>
      <c r="O98" s="13">
        <f t="shared" si="21"/>
        <v>8.0332625657320023E-2</v>
      </c>
      <c r="P98" s="13">
        <f t="shared" si="22"/>
        <v>3.2555773854255676E-2</v>
      </c>
      <c r="Q98" s="13">
        <f t="shared" si="22"/>
        <v>4.7776851803064346E-2</v>
      </c>
      <c r="R98" s="13">
        <f t="shared" si="22"/>
        <v>3.3552736043930054E-2</v>
      </c>
      <c r="S98" s="12"/>
      <c r="T98" s="13"/>
      <c r="U98" s="11"/>
      <c r="V98" s="2"/>
      <c r="W98" s="2"/>
      <c r="X98" s="2"/>
      <c r="Y98" s="2"/>
      <c r="Z98" s="2"/>
    </row>
    <row r="99" spans="1:26" x14ac:dyDescent="0.2">
      <c r="A99" s="16">
        <v>2002</v>
      </c>
      <c r="B99" s="301">
        <v>0.63202667236328125</v>
      </c>
      <c r="C99" s="483">
        <v>0.19874215126037598</v>
      </c>
      <c r="D99" s="484">
        <f>'TC2'!O99</f>
        <v>0.43171408772468567</v>
      </c>
      <c r="E99" s="295">
        <v>0.36797332763671875</v>
      </c>
      <c r="F99" s="14">
        <v>0.26979964971542358</v>
      </c>
      <c r="G99" s="14">
        <v>0.14019912481307983</v>
      </c>
      <c r="H99" s="14">
        <v>0.10734617710113525</v>
      </c>
      <c r="I99" s="14">
        <v>5.9350054711103439E-2</v>
      </c>
      <c r="J99" s="14">
        <v>2.6245003566145897E-2</v>
      </c>
      <c r="K99" s="14"/>
      <c r="L99" s="53">
        <f t="shared" si="23"/>
        <v>0.22777420282363892</v>
      </c>
      <c r="M99" s="13">
        <f t="shared" si="24"/>
        <v>9.8173677921295166E-2</v>
      </c>
      <c r="N99" s="13">
        <f t="shared" si="24"/>
        <v>0.12960052490234375</v>
      </c>
      <c r="O99" s="13">
        <f t="shared" si="21"/>
        <v>8.0849070101976395E-2</v>
      </c>
      <c r="P99" s="13">
        <f t="shared" si="22"/>
        <v>3.285294771194458E-2</v>
      </c>
      <c r="Q99" s="13">
        <f t="shared" si="22"/>
        <v>4.7996122390031815E-2</v>
      </c>
      <c r="R99" s="13">
        <f t="shared" si="22"/>
        <v>3.3105051144957542E-2</v>
      </c>
      <c r="S99" s="12"/>
      <c r="T99" s="13"/>
      <c r="U99" s="11"/>
      <c r="V99" s="2"/>
      <c r="W99" s="2"/>
      <c r="X99" s="2"/>
      <c r="Y99" s="2"/>
      <c r="Z99" s="2"/>
    </row>
    <row r="100" spans="1:26" x14ac:dyDescent="0.2">
      <c r="A100" s="16">
        <v>2003</v>
      </c>
      <c r="B100" s="301">
        <v>0.62843334674835205</v>
      </c>
      <c r="C100" s="483">
        <v>0.19522225856781006</v>
      </c>
      <c r="D100" s="484">
        <f>'TC2'!O100</f>
        <v>0.43235182762145996</v>
      </c>
      <c r="E100" s="295">
        <v>0.37156665325164795</v>
      </c>
      <c r="F100" s="14">
        <v>0.27278420329093933</v>
      </c>
      <c r="G100" s="14">
        <v>0.14355379343032837</v>
      </c>
      <c r="H100" s="14">
        <v>0.11056596785783768</v>
      </c>
      <c r="I100" s="14">
        <v>6.1817284673452377E-2</v>
      </c>
      <c r="J100" s="14">
        <v>2.7679093182086945E-2</v>
      </c>
      <c r="K100" s="14"/>
      <c r="L100" s="53">
        <f t="shared" si="23"/>
        <v>0.22801285982131958</v>
      </c>
      <c r="M100" s="13">
        <f t="shared" si="24"/>
        <v>9.8782449960708618E-2</v>
      </c>
      <c r="N100" s="13">
        <f t="shared" si="24"/>
        <v>0.12923040986061096</v>
      </c>
      <c r="O100" s="13">
        <f t="shared" si="21"/>
        <v>8.1736508756875992E-2</v>
      </c>
      <c r="P100" s="13">
        <f t="shared" si="22"/>
        <v>3.2987825572490692E-2</v>
      </c>
      <c r="Q100" s="13">
        <f t="shared" si="22"/>
        <v>4.87486831843853E-2</v>
      </c>
      <c r="R100" s="13">
        <f t="shared" si="22"/>
        <v>3.4138191491365433E-2</v>
      </c>
      <c r="S100" s="12"/>
      <c r="T100" s="13"/>
      <c r="U100" s="11"/>
      <c r="V100" s="2"/>
      <c r="W100" s="2"/>
      <c r="X100" s="2"/>
      <c r="Y100" s="2"/>
      <c r="Z100" s="2"/>
    </row>
    <row r="101" spans="1:26" x14ac:dyDescent="0.2">
      <c r="A101" s="16">
        <v>2004</v>
      </c>
      <c r="B101" s="301">
        <v>0.62282893061637878</v>
      </c>
      <c r="C101" s="483">
        <v>0.19243353605270386</v>
      </c>
      <c r="D101" s="484">
        <f>'TC2'!O101</f>
        <v>0.43015459179878235</v>
      </c>
      <c r="E101" s="295">
        <v>0.37717106938362122</v>
      </c>
      <c r="F101" s="14">
        <v>0.27881932258605957</v>
      </c>
      <c r="G101" s="14">
        <v>0.14842431247234344</v>
      </c>
      <c r="H101" s="14">
        <v>0.11482865363359451</v>
      </c>
      <c r="I101" s="14">
        <v>6.43596351146698E-2</v>
      </c>
      <c r="J101" s="14">
        <v>2.8272794559597969E-2</v>
      </c>
      <c r="K101" s="14"/>
      <c r="L101" s="53">
        <f t="shared" si="23"/>
        <v>0.22874675691127777</v>
      </c>
      <c r="M101" s="13">
        <f t="shared" si="24"/>
        <v>9.8351746797561646E-2</v>
      </c>
      <c r="N101" s="13">
        <f t="shared" si="24"/>
        <v>0.13039501011371613</v>
      </c>
      <c r="O101" s="13">
        <f t="shared" si="21"/>
        <v>8.4064677357673645E-2</v>
      </c>
      <c r="P101" s="13">
        <f t="shared" si="22"/>
        <v>3.3595658838748932E-2</v>
      </c>
      <c r="Q101" s="13">
        <f t="shared" si="22"/>
        <v>5.0469018518924713E-2</v>
      </c>
      <c r="R101" s="13">
        <f t="shared" si="22"/>
        <v>3.6086840555071831E-2</v>
      </c>
      <c r="S101" s="12"/>
      <c r="T101" s="13"/>
      <c r="U101" s="11"/>
      <c r="V101" s="2"/>
      <c r="W101" s="2"/>
      <c r="X101" s="2"/>
      <c r="Y101" s="2"/>
      <c r="Z101" s="2"/>
    </row>
    <row r="102" spans="1:26" x14ac:dyDescent="0.2">
      <c r="A102" s="16">
        <v>2005</v>
      </c>
      <c r="B102" s="301">
        <v>0.61629778146743774</v>
      </c>
      <c r="C102" s="483">
        <v>0.1903766393661499</v>
      </c>
      <c r="D102" s="484">
        <f>'TC2'!O102</f>
        <v>0.42649495601654053</v>
      </c>
      <c r="E102" s="295">
        <v>0.38370221853256226</v>
      </c>
      <c r="F102" s="14">
        <v>0.28578215837478638</v>
      </c>
      <c r="G102" s="14">
        <v>0.15463900566101074</v>
      </c>
      <c r="H102" s="14">
        <v>0.12054046243429184</v>
      </c>
      <c r="I102" s="14">
        <v>6.8814098834991455E-2</v>
      </c>
      <c r="J102" s="14">
        <v>2.9984341934323311E-2</v>
      </c>
      <c r="K102" s="14"/>
      <c r="L102" s="53">
        <f t="shared" si="23"/>
        <v>0.22906321287155151</v>
      </c>
      <c r="M102" s="13">
        <f t="shared" si="24"/>
        <v>9.7920060157775879E-2</v>
      </c>
      <c r="N102" s="13">
        <f t="shared" si="24"/>
        <v>0.13114315271377563</v>
      </c>
      <c r="O102" s="13">
        <f t="shared" si="21"/>
        <v>8.5824906826019287E-2</v>
      </c>
      <c r="P102" s="13">
        <f t="shared" si="22"/>
        <v>3.4098543226718903E-2</v>
      </c>
      <c r="Q102" s="13">
        <f t="shared" si="22"/>
        <v>5.1726363599300385E-2</v>
      </c>
      <c r="R102" s="13">
        <f t="shared" si="22"/>
        <v>3.8829756900668144E-2</v>
      </c>
      <c r="S102" s="12"/>
      <c r="T102" s="13"/>
      <c r="U102" s="11"/>
      <c r="V102" s="2"/>
      <c r="W102" s="2"/>
      <c r="X102" s="2"/>
      <c r="Y102" s="2"/>
      <c r="Z102" s="2"/>
    </row>
    <row r="103" spans="1:26" x14ac:dyDescent="0.2">
      <c r="A103" s="16">
        <v>2006</v>
      </c>
      <c r="B103" s="301">
        <v>0.61210006475448608</v>
      </c>
      <c r="C103" s="483">
        <v>0.18847090005874634</v>
      </c>
      <c r="D103" s="484">
        <f>'TC2'!O103</f>
        <v>0.42597037553787231</v>
      </c>
      <c r="E103" s="295">
        <v>0.38789993524551392</v>
      </c>
      <c r="F103" s="14">
        <v>0.28927114605903625</v>
      </c>
      <c r="G103" s="14">
        <v>0.15740999579429626</v>
      </c>
      <c r="H103" s="14">
        <v>0.12288243323564529</v>
      </c>
      <c r="I103" s="14">
        <v>7.025938481092453E-2</v>
      </c>
      <c r="J103" s="14">
        <v>3.0485913157463074E-2</v>
      </c>
      <c r="K103" s="14"/>
      <c r="L103" s="53">
        <f t="shared" si="23"/>
        <v>0.23048993945121765</v>
      </c>
      <c r="M103" s="13">
        <f t="shared" si="24"/>
        <v>9.8628789186477661E-2</v>
      </c>
      <c r="N103" s="13">
        <f t="shared" si="24"/>
        <v>0.13186115026473999</v>
      </c>
      <c r="O103" s="13">
        <f t="shared" si="21"/>
        <v>8.7150610983371735E-2</v>
      </c>
      <c r="P103" s="13">
        <f t="shared" si="22"/>
        <v>3.452756255865097E-2</v>
      </c>
      <c r="Q103" s="13">
        <f t="shared" si="22"/>
        <v>5.2623048424720764E-2</v>
      </c>
      <c r="R103" s="13">
        <f t="shared" si="22"/>
        <v>3.9773471653461456E-2</v>
      </c>
      <c r="S103" s="12"/>
      <c r="T103" s="13"/>
      <c r="U103" s="11"/>
      <c r="V103" s="2"/>
      <c r="W103" s="2"/>
      <c r="X103" s="2"/>
      <c r="Y103" s="2"/>
      <c r="Z103" s="2"/>
    </row>
    <row r="104" spans="1:26" x14ac:dyDescent="0.2">
      <c r="A104" s="16">
        <v>2007</v>
      </c>
      <c r="B104" s="301">
        <v>0.61944591999053955</v>
      </c>
      <c r="C104" s="483">
        <v>0.19279509782791138</v>
      </c>
      <c r="D104" s="484">
        <f>'TC2'!O104</f>
        <v>0.42874026298522949</v>
      </c>
      <c r="E104" s="295">
        <v>0.38055408000946045</v>
      </c>
      <c r="F104" s="14">
        <v>0.28246608376502991</v>
      </c>
      <c r="G104" s="14">
        <v>0.15231208503246307</v>
      </c>
      <c r="H104" s="14">
        <v>0.11865866929292679</v>
      </c>
      <c r="I104" s="14">
        <v>6.7340381443500519E-2</v>
      </c>
      <c r="J104" s="14">
        <v>2.9303135350346565E-2</v>
      </c>
      <c r="K104" s="14"/>
      <c r="L104" s="53">
        <f t="shared" si="23"/>
        <v>0.22824199497699738</v>
      </c>
      <c r="M104" s="13">
        <f t="shared" si="24"/>
        <v>9.8087996244430542E-2</v>
      </c>
      <c r="N104" s="13">
        <f t="shared" si="24"/>
        <v>0.13015399873256683</v>
      </c>
      <c r="O104" s="13">
        <f t="shared" si="21"/>
        <v>8.4971703588962555E-2</v>
      </c>
      <c r="P104" s="13">
        <f t="shared" si="22"/>
        <v>3.3653415739536285E-2</v>
      </c>
      <c r="Q104" s="13">
        <f t="shared" si="22"/>
        <v>5.131828784942627E-2</v>
      </c>
      <c r="R104" s="13">
        <f t="shared" si="22"/>
        <v>3.8037246093153954E-2</v>
      </c>
      <c r="S104" s="12"/>
      <c r="T104" s="13"/>
      <c r="U104" s="11"/>
      <c r="V104" s="2"/>
      <c r="W104" s="2"/>
      <c r="X104" s="2"/>
      <c r="Y104" s="2"/>
      <c r="Z104" s="2"/>
    </row>
    <row r="105" spans="1:26" x14ac:dyDescent="0.2">
      <c r="A105" s="16">
        <v>2008</v>
      </c>
      <c r="B105" s="301">
        <v>0.62601986527442932</v>
      </c>
      <c r="C105" s="483">
        <v>0.19837355613708496</v>
      </c>
      <c r="D105" s="484">
        <f>'TC2'!O105</f>
        <v>0.43029901385307312</v>
      </c>
      <c r="E105" s="295">
        <v>0.37398013472557068</v>
      </c>
      <c r="F105" s="14">
        <v>0.27631577849388123</v>
      </c>
      <c r="G105" s="14">
        <v>0.14855897426605225</v>
      </c>
      <c r="H105" s="14">
        <v>0.11623447388410568</v>
      </c>
      <c r="I105" s="14">
        <v>6.7913003265857697E-2</v>
      </c>
      <c r="J105" s="14">
        <v>3.217044472694397E-2</v>
      </c>
      <c r="K105" s="14"/>
      <c r="L105" s="53">
        <f t="shared" ref="L105:L116" si="25">E105-G105</f>
        <v>0.22542116045951843</v>
      </c>
      <c r="M105" s="13">
        <f t="shared" ref="M105:M116" si="26">E105-F105</f>
        <v>9.7664356231689453E-2</v>
      </c>
      <c r="N105" s="13">
        <f t="shared" ref="N105:N116" si="27">F105-G105</f>
        <v>0.12775680422782898</v>
      </c>
      <c r="O105" s="13">
        <f t="shared" ref="O105:O116" si="28">G105-I105</f>
        <v>8.064597100019455E-2</v>
      </c>
      <c r="P105" s="13">
        <f t="shared" ref="P105:P116" si="29">G105-H105</f>
        <v>3.2324500381946564E-2</v>
      </c>
      <c r="Q105" s="13">
        <f t="shared" ref="Q105:Q116" si="30">H105-I105</f>
        <v>4.8321470618247986E-2</v>
      </c>
      <c r="R105" s="13">
        <f t="shared" ref="R105:R116" si="31">I105-J105</f>
        <v>3.5742558538913727E-2</v>
      </c>
      <c r="S105" s="12"/>
      <c r="T105" s="13"/>
      <c r="U105" s="11"/>
      <c r="V105" s="2"/>
      <c r="W105" s="2"/>
      <c r="X105" s="2"/>
      <c r="Y105" s="2"/>
      <c r="Z105" s="2"/>
    </row>
    <row r="106" spans="1:26" x14ac:dyDescent="0.2">
      <c r="A106" s="20">
        <v>2009</v>
      </c>
      <c r="B106" s="302">
        <v>0.62763804197311401</v>
      </c>
      <c r="C106" s="487">
        <v>0.19384384155273438</v>
      </c>
      <c r="D106" s="488">
        <f>'TC2'!O106</f>
        <v>0.43523550033569336</v>
      </c>
      <c r="E106" s="296">
        <v>0.37236195802688599</v>
      </c>
      <c r="F106" s="19">
        <v>0.27281808853149414</v>
      </c>
      <c r="G106" s="19">
        <v>0.14429531991481781</v>
      </c>
      <c r="H106" s="19">
        <v>0.1122925728559494</v>
      </c>
      <c r="I106" s="19">
        <v>6.4673714339733124E-2</v>
      </c>
      <c r="J106" s="19">
        <v>3.0160870403051376E-2</v>
      </c>
      <c r="K106" s="19"/>
      <c r="L106" s="54">
        <f t="shared" si="25"/>
        <v>0.22806663811206818</v>
      </c>
      <c r="M106" s="18">
        <f t="shared" si="26"/>
        <v>9.9543869495391846E-2</v>
      </c>
      <c r="N106" s="18">
        <f t="shared" si="27"/>
        <v>0.12852276861667633</v>
      </c>
      <c r="O106" s="18">
        <f t="shared" si="28"/>
        <v>7.9621605575084686E-2</v>
      </c>
      <c r="P106" s="18">
        <f t="shared" si="29"/>
        <v>3.2002747058868408E-2</v>
      </c>
      <c r="Q106" s="18">
        <f t="shared" si="30"/>
        <v>4.7618858516216278E-2</v>
      </c>
      <c r="R106" s="18">
        <f t="shared" si="31"/>
        <v>3.4512843936681747E-2</v>
      </c>
      <c r="S106" s="17"/>
      <c r="T106" s="13"/>
      <c r="U106" s="11"/>
      <c r="V106" s="2"/>
      <c r="W106" s="2"/>
      <c r="X106" s="2"/>
      <c r="Y106" s="2"/>
      <c r="Z106" s="2"/>
    </row>
    <row r="107" spans="1:26" x14ac:dyDescent="0.2">
      <c r="A107" s="16">
        <v>2010</v>
      </c>
      <c r="B107" s="301">
        <v>0.61671790480613708</v>
      </c>
      <c r="C107" s="483">
        <v>0.19368118047714233</v>
      </c>
      <c r="D107" s="484">
        <f>'TC2'!O107</f>
        <v>0.4264063835144043</v>
      </c>
      <c r="E107" s="295">
        <v>0.38328209519386292</v>
      </c>
      <c r="F107" s="14">
        <v>0.28550541400909424</v>
      </c>
      <c r="G107" s="14">
        <v>0.15567262470722198</v>
      </c>
      <c r="H107" s="14">
        <v>0.12215083092451096</v>
      </c>
      <c r="I107" s="14">
        <v>7.0824146270751953E-2</v>
      </c>
      <c r="J107" s="14">
        <v>3.2254640012979507E-2</v>
      </c>
      <c r="K107" s="14"/>
      <c r="L107" s="53">
        <f t="shared" si="25"/>
        <v>0.22760947048664093</v>
      </c>
      <c r="M107" s="13">
        <f t="shared" si="26"/>
        <v>9.7776681184768677E-2</v>
      </c>
      <c r="N107" s="13">
        <f t="shared" si="27"/>
        <v>0.12983278930187225</v>
      </c>
      <c r="O107" s="13">
        <f t="shared" si="28"/>
        <v>8.4848478436470032E-2</v>
      </c>
      <c r="P107" s="13">
        <f t="shared" si="29"/>
        <v>3.3521793782711029E-2</v>
      </c>
      <c r="Q107" s="13">
        <f t="shared" si="30"/>
        <v>5.1326684653759003E-2</v>
      </c>
      <c r="R107" s="13">
        <f t="shared" si="31"/>
        <v>3.8569506257772446E-2</v>
      </c>
      <c r="S107" s="12"/>
      <c r="T107" s="13"/>
      <c r="U107" s="11"/>
      <c r="V107" s="2"/>
      <c r="W107" s="2"/>
      <c r="X107" s="2"/>
      <c r="Y107" s="2"/>
      <c r="Z107" s="2"/>
    </row>
    <row r="108" spans="1:26" x14ac:dyDescent="0.2">
      <c r="A108" s="16">
        <v>2011</v>
      </c>
      <c r="B108" s="301">
        <v>0.6120573878288269</v>
      </c>
      <c r="C108" s="483">
        <v>0.19066083431243896</v>
      </c>
      <c r="D108" s="484">
        <f>'TC2'!O108</f>
        <v>0.42478537559509277</v>
      </c>
      <c r="E108" s="295">
        <v>0.3879426121711731</v>
      </c>
      <c r="F108" s="14">
        <v>0.2894253134727478</v>
      </c>
      <c r="G108" s="14">
        <v>0.15814498066902161</v>
      </c>
      <c r="H108" s="14">
        <v>0.12409244477748871</v>
      </c>
      <c r="I108" s="14">
        <v>7.1793973445892334E-2</v>
      </c>
      <c r="J108" s="14">
        <v>3.3278822898864746E-2</v>
      </c>
      <c r="K108" s="14"/>
      <c r="L108" s="53">
        <f t="shared" si="25"/>
        <v>0.22979763150215149</v>
      </c>
      <c r="M108" s="13">
        <f t="shared" si="26"/>
        <v>9.8517298698425293E-2</v>
      </c>
      <c r="N108" s="13">
        <f t="shared" si="27"/>
        <v>0.1312803328037262</v>
      </c>
      <c r="O108" s="13">
        <f t="shared" si="28"/>
        <v>8.6351007223129272E-2</v>
      </c>
      <c r="P108" s="13">
        <f t="shared" si="29"/>
        <v>3.4052535891532898E-2</v>
      </c>
      <c r="Q108" s="13">
        <f t="shared" si="30"/>
        <v>5.2298471331596375E-2</v>
      </c>
      <c r="R108" s="13">
        <f t="shared" si="31"/>
        <v>3.8515150547027588E-2</v>
      </c>
      <c r="S108" s="12"/>
      <c r="T108" s="13"/>
      <c r="U108" s="11"/>
      <c r="V108" s="2"/>
      <c r="W108" s="2"/>
      <c r="X108" s="2"/>
      <c r="Y108" s="2"/>
      <c r="Z108" s="2"/>
    </row>
    <row r="109" spans="1:26" x14ac:dyDescent="0.2">
      <c r="A109" s="16">
        <v>2012</v>
      </c>
      <c r="B109" s="301">
        <v>0.59836450219154358</v>
      </c>
      <c r="C109" s="483">
        <v>0.18222731351852417</v>
      </c>
      <c r="D109" s="484">
        <f>'TC2'!O109</f>
        <v>0.42013239860534668</v>
      </c>
      <c r="E109" s="295">
        <v>0.40163549780845642</v>
      </c>
      <c r="F109" s="14">
        <v>0.30277866125106812</v>
      </c>
      <c r="G109" s="14">
        <v>0.16936413943767548</v>
      </c>
      <c r="H109" s="14">
        <v>0.13376159965991974</v>
      </c>
      <c r="I109" s="14">
        <v>7.8435778617858887E-2</v>
      </c>
      <c r="J109" s="14">
        <v>3.6747574806213379E-2</v>
      </c>
      <c r="K109" s="14"/>
      <c r="L109" s="53">
        <f t="shared" si="25"/>
        <v>0.23227135837078094</v>
      </c>
      <c r="M109" s="13">
        <f t="shared" si="26"/>
        <v>9.8856836557388306E-2</v>
      </c>
      <c r="N109" s="13">
        <f t="shared" si="27"/>
        <v>0.13341452181339264</v>
      </c>
      <c r="O109" s="13">
        <f t="shared" si="28"/>
        <v>9.0928360819816589E-2</v>
      </c>
      <c r="P109" s="13">
        <f t="shared" si="29"/>
        <v>3.5602539777755737E-2</v>
      </c>
      <c r="Q109" s="13">
        <f t="shared" si="30"/>
        <v>5.5325821042060852E-2</v>
      </c>
      <c r="R109" s="13">
        <f t="shared" si="31"/>
        <v>4.1688203811645508E-2</v>
      </c>
      <c r="S109" s="12"/>
      <c r="T109" s="13"/>
      <c r="U109" s="11"/>
      <c r="V109" s="2"/>
      <c r="W109" s="2"/>
      <c r="X109" s="2"/>
      <c r="Y109" s="2"/>
      <c r="Z109" s="2"/>
    </row>
    <row r="110" spans="1:26" x14ac:dyDescent="0.2">
      <c r="A110" s="16">
        <v>2013</v>
      </c>
      <c r="B110" s="301">
        <v>0.60654264688491821</v>
      </c>
      <c r="C110" s="483">
        <v>0.18535834550857544</v>
      </c>
      <c r="D110" s="484">
        <f>'TC2'!O110</f>
        <v>0.42344334721565247</v>
      </c>
      <c r="E110" s="295">
        <v>0.39345735311508179</v>
      </c>
      <c r="F110" s="14">
        <v>0.29370555281639099</v>
      </c>
      <c r="G110" s="14">
        <v>0.15853315591812134</v>
      </c>
      <c r="H110" s="14">
        <v>0.12359379976987839</v>
      </c>
      <c r="I110" s="14">
        <v>7.1821652352809906E-2</v>
      </c>
      <c r="J110" s="14">
        <v>3.3900253474712372E-2</v>
      </c>
      <c r="K110" s="14"/>
      <c r="L110" s="53">
        <f t="shared" si="25"/>
        <v>0.23492419719696045</v>
      </c>
      <c r="M110" s="13">
        <f t="shared" si="26"/>
        <v>9.9751800298690796E-2</v>
      </c>
      <c r="N110" s="13">
        <f t="shared" si="27"/>
        <v>0.13517239689826965</v>
      </c>
      <c r="O110" s="13">
        <f t="shared" si="28"/>
        <v>8.6711503565311432E-2</v>
      </c>
      <c r="P110" s="13">
        <f t="shared" si="29"/>
        <v>3.493935614824295E-2</v>
      </c>
      <c r="Q110" s="13">
        <f t="shared" si="30"/>
        <v>5.1772147417068481E-2</v>
      </c>
      <c r="R110" s="13">
        <f t="shared" si="31"/>
        <v>3.7921398878097534E-2</v>
      </c>
      <c r="S110" s="12"/>
      <c r="T110" s="13"/>
      <c r="U110" s="11"/>
      <c r="V110" s="2"/>
      <c r="W110" s="2"/>
      <c r="X110" s="2"/>
      <c r="Y110" s="2"/>
      <c r="Z110" s="2"/>
    </row>
    <row r="111" spans="1:26" x14ac:dyDescent="0.2">
      <c r="A111" s="16">
        <v>2014</v>
      </c>
      <c r="B111" s="301">
        <v>0.60155412554740906</v>
      </c>
      <c r="C111" s="483">
        <v>0.18235623836517334</v>
      </c>
      <c r="D111" s="484">
        <f>'TC2'!O111</f>
        <v>0.42142117023468018</v>
      </c>
      <c r="E111" s="295">
        <v>0.39844587445259094</v>
      </c>
      <c r="F111" s="14">
        <v>0.29853278398513794</v>
      </c>
      <c r="G111" s="14">
        <v>0.16214306652545929</v>
      </c>
      <c r="H111" s="14">
        <v>0.12662589550018311</v>
      </c>
      <c r="I111" s="14">
        <v>7.3556043207645416E-2</v>
      </c>
      <c r="J111" s="14">
        <v>3.4340370446443558E-2</v>
      </c>
      <c r="K111" s="14"/>
      <c r="L111" s="53">
        <f t="shared" si="25"/>
        <v>0.23630280792713165</v>
      </c>
      <c r="M111" s="13">
        <f t="shared" si="26"/>
        <v>9.9913090467453003E-2</v>
      </c>
      <c r="N111" s="13">
        <f t="shared" si="27"/>
        <v>0.13638971745967865</v>
      </c>
      <c r="O111" s="13">
        <f t="shared" si="28"/>
        <v>8.8587023317813873E-2</v>
      </c>
      <c r="P111" s="13">
        <f t="shared" si="29"/>
        <v>3.5517171025276184E-2</v>
      </c>
      <c r="Q111" s="13">
        <f t="shared" si="30"/>
        <v>5.3069852292537689E-2</v>
      </c>
      <c r="R111" s="13">
        <f t="shared" si="31"/>
        <v>3.9215672761201859E-2</v>
      </c>
      <c r="S111" s="12"/>
      <c r="T111" s="13"/>
      <c r="U111" s="11"/>
      <c r="V111" s="2"/>
      <c r="W111" s="2"/>
      <c r="X111" s="2"/>
      <c r="Y111" s="2"/>
      <c r="Z111" s="2"/>
    </row>
    <row r="112" spans="1:26" x14ac:dyDescent="0.2">
      <c r="A112" s="16">
        <v>2015</v>
      </c>
      <c r="B112" s="301">
        <v>0.604124516248703</v>
      </c>
      <c r="C112" s="483">
        <v>0.18360406160354614</v>
      </c>
      <c r="D112" s="484">
        <f>'TC2'!O112</f>
        <v>0.42399588227272034</v>
      </c>
      <c r="E112" s="295">
        <v>0.395875483751297</v>
      </c>
      <c r="F112" s="14">
        <v>0.29577124118804932</v>
      </c>
      <c r="G112" s="14">
        <v>0.15960226953029633</v>
      </c>
      <c r="H112" s="14">
        <v>0.12459405511617661</v>
      </c>
      <c r="I112" s="14">
        <v>7.2007007896900177E-2</v>
      </c>
      <c r="J112" s="14">
        <v>3.299630805850029E-2</v>
      </c>
      <c r="K112" s="14"/>
      <c r="L112" s="53">
        <f t="shared" si="25"/>
        <v>0.23627321422100067</v>
      </c>
      <c r="M112" s="13">
        <f t="shared" si="26"/>
        <v>0.10010424256324768</v>
      </c>
      <c r="N112" s="13">
        <f t="shared" si="27"/>
        <v>0.13616897165775299</v>
      </c>
      <c r="O112" s="13">
        <f t="shared" si="28"/>
        <v>8.7595261633396149E-2</v>
      </c>
      <c r="P112" s="13">
        <f t="shared" si="29"/>
        <v>3.500821441411972E-2</v>
      </c>
      <c r="Q112" s="13">
        <f t="shared" si="30"/>
        <v>5.2587047219276428E-2</v>
      </c>
      <c r="R112" s="13">
        <f t="shared" si="31"/>
        <v>3.9010699838399887E-2</v>
      </c>
      <c r="S112" s="12"/>
      <c r="T112" s="13"/>
      <c r="U112" s="11"/>
      <c r="V112" s="2"/>
      <c r="W112" s="2"/>
      <c r="X112" s="2"/>
      <c r="Y112" s="2"/>
      <c r="Z112" s="2"/>
    </row>
    <row r="113" spans="1:26" x14ac:dyDescent="0.2">
      <c r="A113" s="16">
        <v>2016</v>
      </c>
      <c r="B113" s="301">
        <v>0.60390633344650269</v>
      </c>
      <c r="C113" s="483">
        <v>0.18114519119262695</v>
      </c>
      <c r="D113" s="484">
        <f>'TC2'!O113</f>
        <v>0.42631202936172485</v>
      </c>
      <c r="E113" s="295">
        <v>0.39609366655349731</v>
      </c>
      <c r="F113" s="14">
        <v>0.29522332549095154</v>
      </c>
      <c r="G113" s="14">
        <v>0.15922226011753082</v>
      </c>
      <c r="H113" s="14">
        <v>0.12418282777070999</v>
      </c>
      <c r="I113" s="14">
        <v>7.2056122124195099E-2</v>
      </c>
      <c r="J113" s="14">
        <v>3.2968293875455856E-2</v>
      </c>
      <c r="K113" s="14"/>
      <c r="L113" s="53">
        <f t="shared" si="25"/>
        <v>0.23687140643596649</v>
      </c>
      <c r="M113" s="13">
        <f t="shared" si="26"/>
        <v>0.10087034106254578</v>
      </c>
      <c r="N113" s="13">
        <f t="shared" si="27"/>
        <v>0.13600106537342072</v>
      </c>
      <c r="O113" s="13">
        <f t="shared" si="28"/>
        <v>8.7166137993335724E-2</v>
      </c>
      <c r="P113" s="13">
        <f t="shared" si="29"/>
        <v>3.5039432346820831E-2</v>
      </c>
      <c r="Q113" s="13">
        <f t="shared" si="30"/>
        <v>5.2126705646514893E-2</v>
      </c>
      <c r="R113" s="13">
        <f t="shared" si="31"/>
        <v>3.9087828248739243E-2</v>
      </c>
      <c r="S113" s="12"/>
      <c r="T113" s="13"/>
      <c r="U113" s="11"/>
      <c r="V113" s="2"/>
      <c r="W113" s="2"/>
      <c r="X113" s="2"/>
      <c r="Y113" s="2"/>
      <c r="Z113" s="2"/>
    </row>
    <row r="114" spans="1:26" x14ac:dyDescent="0.2">
      <c r="A114" s="16">
        <v>2017</v>
      </c>
      <c r="B114" s="301">
        <v>0.60302108526229858</v>
      </c>
      <c r="C114" s="483">
        <v>0.18377161026000977</v>
      </c>
      <c r="D114" s="484">
        <f>'TC2'!O114</f>
        <v>0.4238801896572113</v>
      </c>
      <c r="E114" s="295">
        <v>0.39697891473770142</v>
      </c>
      <c r="F114" s="14">
        <v>0.29648903012275696</v>
      </c>
      <c r="G114" s="14">
        <v>0.16103556752204895</v>
      </c>
      <c r="H114" s="14">
        <v>0.12577381730079651</v>
      </c>
      <c r="I114" s="14">
        <v>7.2051696479320526E-2</v>
      </c>
      <c r="J114" s="14">
        <v>3.3318512141704559E-2</v>
      </c>
      <c r="K114" s="14"/>
      <c r="L114" s="53">
        <f t="shared" si="25"/>
        <v>0.23594334721565247</v>
      </c>
      <c r="M114" s="13">
        <f t="shared" si="26"/>
        <v>0.10048988461494446</v>
      </c>
      <c r="N114" s="13">
        <f t="shared" si="27"/>
        <v>0.13545346260070801</v>
      </c>
      <c r="O114" s="13">
        <f t="shared" si="28"/>
        <v>8.8983871042728424E-2</v>
      </c>
      <c r="P114" s="13">
        <f t="shared" si="29"/>
        <v>3.5261750221252441E-2</v>
      </c>
      <c r="Q114" s="13">
        <f t="shared" si="30"/>
        <v>5.3722120821475983E-2</v>
      </c>
      <c r="R114" s="13">
        <f t="shared" si="31"/>
        <v>3.8733184337615967E-2</v>
      </c>
      <c r="S114" s="12"/>
      <c r="T114" s="13"/>
      <c r="U114" s="11"/>
      <c r="V114" s="2"/>
      <c r="W114" s="2"/>
      <c r="X114" s="2"/>
      <c r="Y114" s="2"/>
      <c r="Z114" s="2"/>
    </row>
    <row r="115" spans="1:26" x14ac:dyDescent="0.2">
      <c r="A115" s="16">
        <v>2018</v>
      </c>
      <c r="B115" s="301">
        <v>0.59646528959274292</v>
      </c>
      <c r="C115" s="483">
        <v>0.18017464876174927</v>
      </c>
      <c r="D115" s="484">
        <f>'TC2'!O115</f>
        <v>0.41974565386772156</v>
      </c>
      <c r="E115" s="295">
        <v>0.40353471040725708</v>
      </c>
      <c r="F115" s="14">
        <v>0.30322802066802979</v>
      </c>
      <c r="G115" s="14">
        <v>0.16546830534934998</v>
      </c>
      <c r="H115" s="14">
        <v>0.12896804511547089</v>
      </c>
      <c r="I115" s="14">
        <v>7.3447026312351227E-2</v>
      </c>
      <c r="J115" s="14">
        <v>3.2974392175674438E-2</v>
      </c>
      <c r="K115" s="14"/>
      <c r="L115" s="53">
        <f t="shared" si="25"/>
        <v>0.2380664050579071</v>
      </c>
      <c r="M115" s="13">
        <f t="shared" si="26"/>
        <v>0.10030668973922729</v>
      </c>
      <c r="N115" s="13">
        <f t="shared" si="27"/>
        <v>0.13775971531867981</v>
      </c>
      <c r="O115" s="13">
        <f t="shared" si="28"/>
        <v>9.2021279036998749E-2</v>
      </c>
      <c r="P115" s="13">
        <f t="shared" si="29"/>
        <v>3.6500260233879089E-2</v>
      </c>
      <c r="Q115" s="13">
        <f t="shared" si="30"/>
        <v>5.5521018803119659E-2</v>
      </c>
      <c r="R115" s="13">
        <f t="shared" si="31"/>
        <v>4.0472634136676788E-2</v>
      </c>
      <c r="S115" s="12"/>
      <c r="T115" s="13"/>
      <c r="U115" s="11"/>
      <c r="V115" s="2"/>
      <c r="W115" s="2"/>
      <c r="X115" s="2"/>
      <c r="Y115" s="2"/>
      <c r="Z115" s="2"/>
    </row>
    <row r="116" spans="1:26" x14ac:dyDescent="0.2">
      <c r="A116" s="16">
        <v>2019</v>
      </c>
      <c r="B116" s="301">
        <v>0.59817519783973694</v>
      </c>
      <c r="C116" s="483">
        <v>0.18316066265106201</v>
      </c>
      <c r="D116" s="484">
        <f>'TC2'!O116</f>
        <v>0.41854649782180786</v>
      </c>
      <c r="E116" s="295">
        <v>0.40182480216026306</v>
      </c>
      <c r="F116" s="14">
        <v>0.30154222249984741</v>
      </c>
      <c r="G116" s="14">
        <v>0.16395141184329987</v>
      </c>
      <c r="H116" s="14">
        <v>0.12758632004261017</v>
      </c>
      <c r="I116" s="14">
        <v>7.1589499711990356E-2</v>
      </c>
      <c r="J116" s="14">
        <v>3.1423352658748627E-2</v>
      </c>
      <c r="K116" s="14"/>
      <c r="L116" s="53">
        <f t="shared" si="25"/>
        <v>0.2378733903169632</v>
      </c>
      <c r="M116" s="13">
        <f t="shared" si="26"/>
        <v>0.10028257966041565</v>
      </c>
      <c r="N116" s="13">
        <f t="shared" si="27"/>
        <v>0.13759081065654755</v>
      </c>
      <c r="O116" s="13">
        <f t="shared" si="28"/>
        <v>9.2361912131309509E-2</v>
      </c>
      <c r="P116" s="13">
        <f t="shared" si="29"/>
        <v>3.6365091800689697E-2</v>
      </c>
      <c r="Q116" s="13">
        <f t="shared" si="30"/>
        <v>5.5996820330619812E-2</v>
      </c>
      <c r="R116" s="13">
        <f t="shared" si="31"/>
        <v>4.016614705324173E-2</v>
      </c>
      <c r="S116" s="12"/>
      <c r="T116" s="13"/>
      <c r="U116" s="11"/>
      <c r="V116" s="2"/>
      <c r="W116" s="2"/>
      <c r="X116" s="2"/>
      <c r="Y116" s="2"/>
      <c r="Z116" s="2"/>
    </row>
    <row r="117" spans="1:26" ht="17" thickBot="1" x14ac:dyDescent="0.25">
      <c r="A117" s="10"/>
      <c r="B117" s="1084"/>
      <c r="C117" s="1085"/>
      <c r="D117" s="1086"/>
      <c r="E117" s="1087"/>
      <c r="F117" s="1088"/>
      <c r="G117" s="1088"/>
      <c r="H117" s="1088"/>
      <c r="I117" s="1088"/>
      <c r="J117" s="1088"/>
      <c r="K117" s="1088"/>
      <c r="L117" s="1089"/>
      <c r="M117" s="1090"/>
      <c r="N117" s="1090"/>
      <c r="O117" s="1090"/>
      <c r="P117" s="1090"/>
      <c r="Q117" s="1090"/>
      <c r="R117" s="1090"/>
      <c r="S117" s="6"/>
      <c r="T117" s="13"/>
      <c r="U117" s="11"/>
    </row>
    <row r="118" spans="1:26" ht="17" thickTop="1" x14ac:dyDescent="0.2">
      <c r="B118" s="5"/>
      <c r="C118" s="5"/>
      <c r="D118" s="5"/>
      <c r="E118" s="5"/>
      <c r="F118" s="5"/>
      <c r="G118" s="5"/>
      <c r="H118" s="5"/>
    </row>
    <row r="119" spans="1:26" x14ac:dyDescent="0.2">
      <c r="B119" s="5"/>
      <c r="C119" s="5"/>
      <c r="D119" s="5"/>
      <c r="E119" s="5"/>
      <c r="F119" s="5"/>
      <c r="G119" s="5"/>
      <c r="H119" s="5"/>
    </row>
  </sheetData>
  <mergeCells count="3">
    <mergeCell ref="A4:S4"/>
    <mergeCell ref="B7:R7"/>
    <mergeCell ref="B8:R8"/>
  </mergeCells>
  <hyperlinks>
    <hyperlink ref="A1" location="Index!A1" display="Back to index" xr:uid="{00000000-0004-0000-2B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8" tint="0.39997558519241921"/>
    <pageSetUpPr fitToPage="1"/>
  </sheetPr>
  <dimension ref="A1:AD119"/>
  <sheetViews>
    <sheetView workbookViewId="0">
      <pane xSplit="1" ySplit="9" topLeftCell="C98" activePane="bottomRight" state="frozen"/>
      <selection activeCell="D32" sqref="D32"/>
      <selection pane="topRight" activeCell="D32" sqref="D32"/>
      <selection pane="bottomLeft" activeCell="D32" sqref="D32"/>
      <selection pane="bottomRight" activeCell="A4" sqref="A4:V4"/>
    </sheetView>
  </sheetViews>
  <sheetFormatPr baseColWidth="10" defaultColWidth="10.83203125" defaultRowHeight="16" x14ac:dyDescent="0.2"/>
  <cols>
    <col min="1" max="1" width="10.83203125" style="131"/>
    <col min="2" max="2" width="12.83203125" style="131" hidden="1" customWidth="1"/>
    <col min="3" max="6" width="10.83203125" style="131"/>
    <col min="7" max="7" width="10.83203125" style="102" customWidth="1"/>
    <col min="8" max="15" width="10.83203125" style="131" customWidth="1"/>
    <col min="16" max="16" width="10.83203125" style="131"/>
    <col min="17" max="18" width="10.83203125" style="131" customWidth="1"/>
    <col min="19" max="22" width="10.83203125" style="102"/>
    <col min="23" max="30" width="11.5" style="1" customWidth="1"/>
    <col min="31" max="16384" width="10.83203125" style="102"/>
  </cols>
  <sheetData>
    <row r="1" spans="1:26" x14ac:dyDescent="0.2">
      <c r="A1" s="169" t="s">
        <v>36</v>
      </c>
      <c r="B1" s="169"/>
      <c r="C1" s="169"/>
      <c r="D1" s="169"/>
      <c r="E1" s="169"/>
      <c r="F1" s="169"/>
      <c r="H1" s="197"/>
    </row>
    <row r="2" spans="1:26" x14ac:dyDescent="0.2">
      <c r="H2" s="197"/>
    </row>
    <row r="3" spans="1:26" ht="17" thickBot="1" x14ac:dyDescent="0.25"/>
    <row r="4" spans="1:26" s="130" customFormat="1" ht="25" customHeight="1" thickTop="1" x14ac:dyDescent="0.2">
      <c r="A4" s="1383" t="s">
        <v>167</v>
      </c>
      <c r="B4" s="1384"/>
      <c r="C4" s="1384"/>
      <c r="D4" s="1384"/>
      <c r="E4" s="1384"/>
      <c r="F4" s="1384"/>
      <c r="G4" s="1384"/>
      <c r="H4" s="1384"/>
      <c r="I4" s="1384"/>
      <c r="J4" s="1384"/>
      <c r="K4" s="1384"/>
      <c r="L4" s="1384"/>
      <c r="M4" s="1384"/>
      <c r="N4" s="1384"/>
      <c r="O4" s="1384"/>
      <c r="P4" s="1384"/>
      <c r="Q4" s="1384"/>
      <c r="R4" s="1384"/>
      <c r="S4" s="1384"/>
      <c r="T4" s="1384"/>
      <c r="U4" s="1384"/>
      <c r="V4" s="1385"/>
      <c r="Y4" s="1"/>
    </row>
    <row r="5" spans="1:26" x14ac:dyDescent="0.2">
      <c r="A5" s="129"/>
      <c r="B5" s="128"/>
      <c r="C5" s="128"/>
      <c r="D5" s="128"/>
      <c r="E5" s="128"/>
      <c r="F5" s="128"/>
      <c r="G5" s="128"/>
      <c r="H5" s="128"/>
      <c r="I5" s="128"/>
      <c r="J5" s="128"/>
      <c r="K5" s="128"/>
      <c r="L5" s="128"/>
      <c r="M5" s="128"/>
      <c r="N5" s="128"/>
      <c r="O5" s="128"/>
      <c r="P5" s="128"/>
      <c r="Q5" s="128"/>
      <c r="R5" s="128"/>
      <c r="S5" s="128"/>
      <c r="T5" s="128"/>
      <c r="U5" s="128"/>
      <c r="V5" s="168"/>
    </row>
    <row r="6" spans="1:26" x14ac:dyDescent="0.2">
      <c r="A6" s="129"/>
      <c r="B6" s="128"/>
      <c r="C6" s="45" t="s">
        <v>35</v>
      </c>
      <c r="D6" s="45" t="s">
        <v>34</v>
      </c>
      <c r="E6" s="45" t="s">
        <v>33</v>
      </c>
      <c r="F6" s="45" t="s">
        <v>32</v>
      </c>
      <c r="G6" s="45" t="s">
        <v>31</v>
      </c>
      <c r="H6" s="45" t="s">
        <v>30</v>
      </c>
      <c r="I6" s="45" t="s">
        <v>29</v>
      </c>
      <c r="J6" s="48" t="s">
        <v>28</v>
      </c>
      <c r="K6" s="225" t="s">
        <v>27</v>
      </c>
      <c r="L6" s="45" t="s">
        <v>26</v>
      </c>
      <c r="M6" s="45" t="s">
        <v>25</v>
      </c>
      <c r="N6" s="47" t="s">
        <v>24</v>
      </c>
      <c r="O6" s="45" t="s">
        <v>23</v>
      </c>
      <c r="P6" s="45" t="s">
        <v>22</v>
      </c>
      <c r="Q6" s="47" t="s">
        <v>21</v>
      </c>
      <c r="R6" s="47" t="s">
        <v>20</v>
      </c>
      <c r="S6" s="45" t="s">
        <v>53</v>
      </c>
      <c r="T6" s="45" t="s">
        <v>52</v>
      </c>
      <c r="U6" s="45" t="s">
        <v>51</v>
      </c>
      <c r="V6" s="226" t="s">
        <v>50</v>
      </c>
    </row>
    <row r="7" spans="1:26" ht="31" customHeight="1" x14ac:dyDescent="0.2">
      <c r="A7" s="129"/>
      <c r="B7" s="128"/>
      <c r="C7" s="1388" t="s">
        <v>305</v>
      </c>
      <c r="D7" s="1388"/>
      <c r="E7" s="1388"/>
      <c r="F7" s="1388"/>
      <c r="G7" s="1388"/>
      <c r="H7" s="1388"/>
      <c r="I7" s="1388"/>
      <c r="J7" s="1388"/>
      <c r="K7" s="1388"/>
      <c r="L7" s="1388"/>
      <c r="M7" s="1388"/>
      <c r="N7" s="1388"/>
      <c r="O7" s="1388"/>
      <c r="P7" s="1388"/>
      <c r="Q7" s="1388"/>
      <c r="R7" s="1388"/>
      <c r="S7" s="1388"/>
      <c r="T7" s="1388"/>
      <c r="U7" s="1388"/>
      <c r="V7" s="1389"/>
    </row>
    <row r="8" spans="1:26" s="125" customFormat="1" ht="20" customHeight="1" x14ac:dyDescent="0.2">
      <c r="A8" s="165"/>
      <c r="B8" s="215"/>
      <c r="C8" s="1379" t="s">
        <v>62</v>
      </c>
      <c r="D8" s="1379"/>
      <c r="E8" s="1379"/>
      <c r="F8" s="1379"/>
      <c r="G8" s="1379"/>
      <c r="H8" s="1379"/>
      <c r="I8" s="1379"/>
      <c r="J8" s="1379"/>
      <c r="K8" s="1379"/>
      <c r="L8" s="1379"/>
      <c r="M8" s="1379"/>
      <c r="N8" s="1379"/>
      <c r="O8" s="1379"/>
      <c r="P8" s="1379"/>
      <c r="Q8" s="1379"/>
      <c r="R8" s="1379"/>
      <c r="S8" s="1379"/>
      <c r="T8" s="1379"/>
      <c r="U8" s="1379"/>
      <c r="V8" s="1380"/>
      <c r="Y8" s="1" t="s">
        <v>449</v>
      </c>
    </row>
    <row r="9" spans="1:26" ht="69" thickBot="1" x14ac:dyDescent="0.25">
      <c r="A9" s="129"/>
      <c r="B9" s="234" t="s">
        <v>64</v>
      </c>
      <c r="C9" s="1318" t="s">
        <v>37</v>
      </c>
      <c r="D9" s="122" t="s">
        <v>63</v>
      </c>
      <c r="E9" s="1166" t="s">
        <v>390</v>
      </c>
      <c r="F9" s="776" t="s">
        <v>245</v>
      </c>
      <c r="G9" s="164" t="s">
        <v>15</v>
      </c>
      <c r="H9" s="122" t="s">
        <v>63</v>
      </c>
      <c r="I9" s="1166" t="s">
        <v>390</v>
      </c>
      <c r="J9" s="776" t="s">
        <v>245</v>
      </c>
      <c r="K9" s="164" t="s">
        <v>14</v>
      </c>
      <c r="L9" s="122" t="s">
        <v>63</v>
      </c>
      <c r="M9" s="1166" t="s">
        <v>390</v>
      </c>
      <c r="N9" s="776" t="s">
        <v>245</v>
      </c>
      <c r="O9" s="164" t="s">
        <v>58</v>
      </c>
      <c r="P9" s="122" t="s">
        <v>63</v>
      </c>
      <c r="Q9" s="1166" t="s">
        <v>390</v>
      </c>
      <c r="R9" s="776" t="s">
        <v>245</v>
      </c>
      <c r="S9" s="163" t="s">
        <v>13</v>
      </c>
      <c r="T9" s="122" t="s">
        <v>63</v>
      </c>
      <c r="U9" s="1166" t="s">
        <v>390</v>
      </c>
      <c r="V9" s="777" t="s">
        <v>245</v>
      </c>
      <c r="Y9" s="1328" t="s">
        <v>450</v>
      </c>
    </row>
    <row r="10" spans="1:26" x14ac:dyDescent="0.2">
      <c r="A10" s="155">
        <v>1913</v>
      </c>
      <c r="B10" s="228">
        <v>33.764648044909592</v>
      </c>
      <c r="C10" s="1319">
        <v>1</v>
      </c>
      <c r="D10" s="121">
        <f>C10-E10</f>
        <v>0.92074734662576529</v>
      </c>
      <c r="E10" s="121">
        <v>7.9252653374234677E-2</v>
      </c>
      <c r="F10" s="114">
        <v>0</v>
      </c>
      <c r="G10" s="135">
        <f t="shared" ref="G10:G13" si="0">C10-S10</f>
        <v>0.58549566725453239</v>
      </c>
      <c r="H10" s="161">
        <f t="shared" ref="H10:H13" si="1">D10-T10</f>
        <v>0.53869031763170061</v>
      </c>
      <c r="I10" s="161">
        <f t="shared" ref="I10:J41" si="2">E10-U10</f>
        <v>4.6805349622831775E-2</v>
      </c>
      <c r="J10" s="161">
        <f t="shared" si="2"/>
        <v>0</v>
      </c>
      <c r="K10" s="217"/>
      <c r="L10" s="161"/>
      <c r="M10" s="161"/>
      <c r="N10" s="161"/>
      <c r="O10" s="221"/>
      <c r="P10" s="161"/>
      <c r="Q10" s="161"/>
      <c r="R10" s="161"/>
      <c r="S10" s="135">
        <f>compopoinc!J2</f>
        <v>0.41450433274546766</v>
      </c>
      <c r="T10" s="114">
        <f>compopoinc!K2</f>
        <v>0.38205702899406474</v>
      </c>
      <c r="U10" s="114">
        <f>compopoinc!L2</f>
        <v>3.2447303751402902E-2</v>
      </c>
      <c r="V10" s="34">
        <f>compopoinc!M2</f>
        <v>0</v>
      </c>
      <c r="Z10" s="1167">
        <f>S10-T10-U10-V10</f>
        <v>2.0816681711721685E-17</v>
      </c>
    </row>
    <row r="11" spans="1:26" x14ac:dyDescent="0.2">
      <c r="A11" s="155">
        <v>1914</v>
      </c>
      <c r="B11" s="228">
        <v>31.613429406761266</v>
      </c>
      <c r="C11" s="1320">
        <v>1</v>
      </c>
      <c r="D11" s="114">
        <f t="shared" ref="D11:D74" si="3">C11-E11</f>
        <v>0.92019118680501222</v>
      </c>
      <c r="E11" s="114">
        <v>7.9808813194987782E-2</v>
      </c>
      <c r="F11" s="114">
        <v>0</v>
      </c>
      <c r="G11" s="135">
        <f t="shared" si="0"/>
        <v>0.58135518913021023</v>
      </c>
      <c r="H11" s="161">
        <f t="shared" si="1"/>
        <v>0.53452659539879299</v>
      </c>
      <c r="I11" s="161">
        <f t="shared" si="2"/>
        <v>4.6828593731417255E-2</v>
      </c>
      <c r="J11" s="161">
        <f t="shared" si="2"/>
        <v>0</v>
      </c>
      <c r="K11" s="217"/>
      <c r="L11" s="161"/>
      <c r="M11" s="161"/>
      <c r="N11" s="161"/>
      <c r="O11" s="221"/>
      <c r="P11" s="161"/>
      <c r="Q11" s="161"/>
      <c r="R11" s="161"/>
      <c r="S11" s="135">
        <f>compopoinc!J3</f>
        <v>0.41864481086978972</v>
      </c>
      <c r="T11" s="114">
        <f>compopoinc!K3</f>
        <v>0.38566459140621917</v>
      </c>
      <c r="U11" s="114">
        <f>compopoinc!L3</f>
        <v>3.2980219463570527E-2</v>
      </c>
      <c r="V11" s="12">
        <f>compopoinc!M3</f>
        <v>0</v>
      </c>
      <c r="Z11" s="1167">
        <f t="shared" ref="Z11:Z17" si="4">S11-T11-U11-V11</f>
        <v>2.0816681711721685E-17</v>
      </c>
    </row>
    <row r="12" spans="1:26" x14ac:dyDescent="0.2">
      <c r="A12" s="155">
        <v>1915</v>
      </c>
      <c r="B12" s="228">
        <v>33.591773320162609</v>
      </c>
      <c r="C12" s="1320">
        <v>1</v>
      </c>
      <c r="D12" s="114">
        <f t="shared" si="3"/>
        <v>0.92012930379645652</v>
      </c>
      <c r="E12" s="114">
        <v>7.987069620354352E-2</v>
      </c>
      <c r="F12" s="114">
        <v>0</v>
      </c>
      <c r="G12" s="135">
        <f t="shared" si="0"/>
        <v>0.58972274463151064</v>
      </c>
      <c r="H12" s="161">
        <f t="shared" si="1"/>
        <v>0.54224553920079577</v>
      </c>
      <c r="I12" s="161">
        <f t="shared" si="2"/>
        <v>4.7477205430714937E-2</v>
      </c>
      <c r="J12" s="161">
        <f t="shared" si="2"/>
        <v>0</v>
      </c>
      <c r="K12" s="217"/>
      <c r="L12" s="161"/>
      <c r="M12" s="161"/>
      <c r="N12" s="161"/>
      <c r="O12" s="221"/>
      <c r="P12" s="161"/>
      <c r="Q12" s="161"/>
      <c r="R12" s="161"/>
      <c r="S12" s="135">
        <f>compopoinc!J4</f>
        <v>0.41027725536848936</v>
      </c>
      <c r="T12" s="114">
        <f>compopoinc!K4</f>
        <v>0.37788376459566075</v>
      </c>
      <c r="U12" s="114">
        <f>compopoinc!L4</f>
        <v>3.2393490772828583E-2</v>
      </c>
      <c r="V12" s="12">
        <f>compopoinc!M4</f>
        <v>0</v>
      </c>
      <c r="Z12" s="1167">
        <f t="shared" si="4"/>
        <v>2.0816681711721685E-17</v>
      </c>
    </row>
    <row r="13" spans="1:26" x14ac:dyDescent="0.2">
      <c r="A13" s="155">
        <v>1916</v>
      </c>
      <c r="B13" s="228">
        <v>42.467681761243774</v>
      </c>
      <c r="C13" s="1320">
        <v>1</v>
      </c>
      <c r="D13" s="161">
        <f t="shared" si="3"/>
        <v>0.91811550780746054</v>
      </c>
      <c r="E13" s="161">
        <v>8.1884492192539446E-2</v>
      </c>
      <c r="F13" s="161">
        <v>0</v>
      </c>
      <c r="G13" s="135">
        <f t="shared" si="0"/>
        <v>0.57213064635525124</v>
      </c>
      <c r="H13" s="161">
        <f t="shared" si="1"/>
        <v>0.52479407747857365</v>
      </c>
      <c r="I13" s="161">
        <f t="shared" si="2"/>
        <v>4.7336568876677601E-2</v>
      </c>
      <c r="J13" s="161">
        <f t="shared" si="2"/>
        <v>0</v>
      </c>
      <c r="K13" s="217"/>
      <c r="L13" s="161"/>
      <c r="M13" s="161"/>
      <c r="N13" s="161"/>
      <c r="O13" s="221"/>
      <c r="P13" s="161"/>
      <c r="Q13" s="161"/>
      <c r="R13" s="161"/>
      <c r="S13" s="135">
        <f>compopoinc!J5</f>
        <v>0.42786935364474876</v>
      </c>
      <c r="T13" s="114">
        <f>compopoinc!K5</f>
        <v>0.39332143032888689</v>
      </c>
      <c r="U13" s="114">
        <f>compopoinc!L5</f>
        <v>3.4547923315861845E-2</v>
      </c>
      <c r="V13" s="12">
        <f>compopoinc!M5</f>
        <v>0</v>
      </c>
      <c r="Z13" s="1167">
        <f t="shared" si="4"/>
        <v>2.7755575615628914E-17</v>
      </c>
    </row>
    <row r="14" spans="1:26" x14ac:dyDescent="0.2">
      <c r="A14" s="155">
        <v>1917</v>
      </c>
      <c r="B14" s="228">
        <v>50.749127395722006</v>
      </c>
      <c r="C14" s="1320">
        <v>1</v>
      </c>
      <c r="D14" s="161">
        <f t="shared" si="3"/>
        <v>0.81116073184840243</v>
      </c>
      <c r="E14" s="161">
        <v>0.18883926815159757</v>
      </c>
      <c r="F14" s="161">
        <v>0</v>
      </c>
      <c r="G14" s="135">
        <f>C14-S14</f>
        <v>0.56971864950005946</v>
      </c>
      <c r="H14" s="161">
        <f>D14-T14</f>
        <v>0.46180433445556185</v>
      </c>
      <c r="I14" s="161">
        <f t="shared" si="2"/>
        <v>0.10791431504449765</v>
      </c>
      <c r="J14" s="161">
        <f t="shared" si="2"/>
        <v>0</v>
      </c>
      <c r="K14" s="217"/>
      <c r="L14" s="161"/>
      <c r="M14" s="161"/>
      <c r="N14" s="161"/>
      <c r="O14" s="221"/>
      <c r="P14" s="161"/>
      <c r="Q14" s="161"/>
      <c r="R14" s="161"/>
      <c r="S14" s="135">
        <f>compopoinc!J6</f>
        <v>0.43028135049994048</v>
      </c>
      <c r="T14" s="114">
        <f>compopoinc!K6</f>
        <v>0.34935639739284058</v>
      </c>
      <c r="U14" s="114">
        <f>compopoinc!L6</f>
        <v>8.092495310709992E-2</v>
      </c>
      <c r="V14" s="12">
        <f>compopoinc!M6</f>
        <v>0</v>
      </c>
      <c r="Y14" s="3"/>
      <c r="Z14" s="1167">
        <f t="shared" si="4"/>
        <v>-1.3877787807814457E-17</v>
      </c>
    </row>
    <row r="15" spans="1:26" x14ac:dyDescent="0.2">
      <c r="A15" s="155">
        <v>1918</v>
      </c>
      <c r="B15" s="228">
        <v>62.648709286150016</v>
      </c>
      <c r="C15" s="1320">
        <v>1</v>
      </c>
      <c r="D15" s="114">
        <f t="shared" si="3"/>
        <v>0.76591764044032151</v>
      </c>
      <c r="E15" s="114">
        <v>0.23408235955967852</v>
      </c>
      <c r="F15" s="114">
        <v>0</v>
      </c>
      <c r="G15" s="135">
        <f t="shared" ref="G15:G78" si="5">C15-S15</f>
        <v>0.5908865855094112</v>
      </c>
      <c r="H15" s="114">
        <f t="shared" ref="H15:H78" si="6">D15-T15</f>
        <v>0.45244520273810324</v>
      </c>
      <c r="I15" s="114">
        <f t="shared" si="2"/>
        <v>0.13844138277130807</v>
      </c>
      <c r="J15" s="114">
        <f t="shared" si="2"/>
        <v>0</v>
      </c>
      <c r="K15" s="218"/>
      <c r="L15" s="114"/>
      <c r="M15" s="114"/>
      <c r="N15" s="114"/>
      <c r="O15" s="222"/>
      <c r="P15" s="114"/>
      <c r="Q15" s="114"/>
      <c r="R15" s="114"/>
      <c r="S15" s="135">
        <f>compopoinc!J7</f>
        <v>0.40911341449058874</v>
      </c>
      <c r="T15" s="114">
        <f>compopoinc!K7</f>
        <v>0.31347243770221828</v>
      </c>
      <c r="U15" s="114">
        <f>compopoinc!L7</f>
        <v>9.5640976788370455E-2</v>
      </c>
      <c r="V15" s="12">
        <f>compopoinc!M7</f>
        <v>0</v>
      </c>
      <c r="Y15" s="3"/>
      <c r="Z15" s="1167">
        <f t="shared" si="4"/>
        <v>1.3877787807814457E-17</v>
      </c>
    </row>
    <row r="16" spans="1:26" x14ac:dyDescent="0.2">
      <c r="A16" s="160">
        <v>1919</v>
      </c>
      <c r="B16" s="229">
        <v>69.157175329046709</v>
      </c>
      <c r="C16" s="1321">
        <v>1</v>
      </c>
      <c r="D16" s="116">
        <f t="shared" si="3"/>
        <v>0.87871777426631592</v>
      </c>
      <c r="E16" s="116">
        <v>0.12128222573368409</v>
      </c>
      <c r="F16" s="116">
        <v>0</v>
      </c>
      <c r="G16" s="139">
        <f t="shared" si="5"/>
        <v>0.57214504475511541</v>
      </c>
      <c r="H16" s="116">
        <f t="shared" si="6"/>
        <v>0.50233050630397313</v>
      </c>
      <c r="I16" s="116">
        <f t="shared" si="2"/>
        <v>6.9814538451142272E-2</v>
      </c>
      <c r="J16" s="116">
        <f t="shared" si="2"/>
        <v>0</v>
      </c>
      <c r="K16" s="219"/>
      <c r="L16" s="116"/>
      <c r="M16" s="116"/>
      <c r="N16" s="116"/>
      <c r="O16" s="223"/>
      <c r="P16" s="116"/>
      <c r="Q16" s="116"/>
      <c r="R16" s="116"/>
      <c r="S16" s="139">
        <f>compopoinc!J8</f>
        <v>0.42785495524488459</v>
      </c>
      <c r="T16" s="116">
        <f>compopoinc!K8</f>
        <v>0.37638726796234279</v>
      </c>
      <c r="U16" s="116">
        <f>compopoinc!L8</f>
        <v>5.1467687282541814E-2</v>
      </c>
      <c r="V16" s="17">
        <f>compopoinc!M8</f>
        <v>0</v>
      </c>
      <c r="Y16" s="3"/>
      <c r="Z16" s="1167">
        <f t="shared" si="4"/>
        <v>-6.9388939039072284E-18</v>
      </c>
    </row>
    <row r="17" spans="1:26" x14ac:dyDescent="0.2">
      <c r="A17" s="155">
        <v>1920</v>
      </c>
      <c r="B17" s="228">
        <v>79.814621478925872</v>
      </c>
      <c r="C17" s="1320">
        <v>1</v>
      </c>
      <c r="D17" s="114">
        <f t="shared" si="3"/>
        <v>0.9225568791245512</v>
      </c>
      <c r="E17" s="114">
        <v>7.7443120875448773E-2</v>
      </c>
      <c r="F17" s="114">
        <v>0</v>
      </c>
      <c r="G17" s="135">
        <f t="shared" si="5"/>
        <v>0.58891375466149132</v>
      </c>
      <c r="H17" s="114">
        <f t="shared" si="6"/>
        <v>0.54292255318807447</v>
      </c>
      <c r="I17" s="114">
        <f t="shared" si="2"/>
        <v>4.5991201473416739E-2</v>
      </c>
      <c r="J17" s="114">
        <f t="shared" si="2"/>
        <v>0</v>
      </c>
      <c r="K17" s="218"/>
      <c r="L17" s="114"/>
      <c r="M17" s="114"/>
      <c r="N17" s="114"/>
      <c r="O17" s="222"/>
      <c r="P17" s="114"/>
      <c r="Q17" s="114"/>
      <c r="R17" s="114"/>
      <c r="S17" s="135">
        <f>compopoinc!J9</f>
        <v>0.41108624533850874</v>
      </c>
      <c r="T17" s="114">
        <f>compopoinc!K9</f>
        <v>0.37963432593647672</v>
      </c>
      <c r="U17" s="114">
        <f>compopoinc!L9</f>
        <v>3.1451919402032034E-2</v>
      </c>
      <c r="V17" s="21">
        <f>compopoinc!M9</f>
        <v>0</v>
      </c>
      <c r="Y17" s="3"/>
      <c r="Z17" s="1167">
        <f t="shared" si="4"/>
        <v>-2.0816681711721685E-17</v>
      </c>
    </row>
    <row r="18" spans="1:26" x14ac:dyDescent="0.2">
      <c r="A18" s="155">
        <v>1921</v>
      </c>
      <c r="B18" s="228">
        <v>63.860570205381109</v>
      </c>
      <c r="C18" s="1320">
        <v>1</v>
      </c>
      <c r="D18" s="114">
        <f t="shared" si="3"/>
        <v>0.9187616950348606</v>
      </c>
      <c r="E18" s="114">
        <v>8.1238304965139382E-2</v>
      </c>
      <c r="F18" s="114">
        <v>0</v>
      </c>
      <c r="G18" s="135">
        <f t="shared" si="5"/>
        <v>0.55318835760965435</v>
      </c>
      <c r="H18" s="114">
        <f t="shared" si="6"/>
        <v>0.50763603730395024</v>
      </c>
      <c r="I18" s="114">
        <f t="shared" si="2"/>
        <v>4.5552320305704115E-2</v>
      </c>
      <c r="J18" s="114">
        <f t="shared" si="2"/>
        <v>0</v>
      </c>
      <c r="K18" s="218"/>
      <c r="L18" s="114"/>
      <c r="M18" s="114"/>
      <c r="N18" s="114"/>
      <c r="O18" s="222"/>
      <c r="P18" s="114"/>
      <c r="Q18" s="114"/>
      <c r="R18" s="114"/>
      <c r="S18" s="135">
        <f>compopoinc!J10</f>
        <v>0.44681164239034565</v>
      </c>
      <c r="T18" s="114">
        <f>compopoinc!K10</f>
        <v>0.41112565773091037</v>
      </c>
      <c r="U18" s="114">
        <f>compopoinc!L10</f>
        <v>3.5685984659435267E-2</v>
      </c>
      <c r="V18" s="12">
        <f>compopoinc!M10</f>
        <v>0</v>
      </c>
      <c r="Y18" s="3"/>
      <c r="Z18" s="1167">
        <f t="shared" ref="Z18:Z81" si="7">S18-T18-U18</f>
        <v>0</v>
      </c>
    </row>
    <row r="19" spans="1:26" x14ac:dyDescent="0.2">
      <c r="A19" s="155">
        <v>1922</v>
      </c>
      <c r="B19" s="228">
        <v>65.298773172203795</v>
      </c>
      <c r="C19" s="1320">
        <v>1</v>
      </c>
      <c r="D19" s="114">
        <f t="shared" si="3"/>
        <v>0.92353446658889793</v>
      </c>
      <c r="E19" s="114">
        <v>7.6465533411102085E-2</v>
      </c>
      <c r="F19" s="114">
        <v>0</v>
      </c>
      <c r="G19" s="135">
        <f t="shared" si="5"/>
        <v>0.56459361781106265</v>
      </c>
      <c r="H19" s="114">
        <f t="shared" si="6"/>
        <v>0.52087804919148284</v>
      </c>
      <c r="I19" s="114">
        <f t="shared" si="2"/>
        <v>4.3715568619579773E-2</v>
      </c>
      <c r="J19" s="114">
        <f t="shared" si="2"/>
        <v>0</v>
      </c>
      <c r="K19" s="218"/>
      <c r="L19" s="114"/>
      <c r="M19" s="114"/>
      <c r="N19" s="114"/>
      <c r="O19" s="222"/>
      <c r="P19" s="114"/>
      <c r="Q19" s="114"/>
      <c r="R19" s="114"/>
      <c r="S19" s="135">
        <f>compopoinc!J11</f>
        <v>0.43540638218893735</v>
      </c>
      <c r="T19" s="114">
        <f>compopoinc!K11</f>
        <v>0.40265641739741503</v>
      </c>
      <c r="U19" s="114">
        <f>compopoinc!L11</f>
        <v>3.2749964791522312E-2</v>
      </c>
      <c r="V19" s="12">
        <f>compopoinc!M11</f>
        <v>0</v>
      </c>
      <c r="Y19" s="3"/>
      <c r="Z19" s="1167">
        <f t="shared" si="7"/>
        <v>0</v>
      </c>
    </row>
    <row r="20" spans="1:26" x14ac:dyDescent="0.2">
      <c r="A20" s="155">
        <v>1923</v>
      </c>
      <c r="B20" s="228">
        <v>77.063588017705158</v>
      </c>
      <c r="C20" s="1320">
        <v>1</v>
      </c>
      <c r="D20" s="114">
        <f t="shared" si="3"/>
        <v>0.9245328137026545</v>
      </c>
      <c r="E20" s="114">
        <v>7.5467186297345529E-2</v>
      </c>
      <c r="F20" s="114">
        <v>0</v>
      </c>
      <c r="G20" s="135">
        <f t="shared" si="5"/>
        <v>0.59386793036855212</v>
      </c>
      <c r="H20" s="114">
        <f t="shared" si="6"/>
        <v>0.54869708321727395</v>
      </c>
      <c r="I20" s="114">
        <f t="shared" si="2"/>
        <v>4.5170847151278268E-2</v>
      </c>
      <c r="J20" s="114">
        <f t="shared" si="2"/>
        <v>0</v>
      </c>
      <c r="K20" s="218"/>
      <c r="L20" s="114"/>
      <c r="M20" s="114"/>
      <c r="N20" s="114"/>
      <c r="O20" s="222"/>
      <c r="P20" s="114"/>
      <c r="Q20" s="114"/>
      <c r="R20" s="114"/>
      <c r="S20" s="135">
        <f>compopoinc!J12</f>
        <v>0.40613206963144782</v>
      </c>
      <c r="T20" s="114">
        <f>compopoinc!K12</f>
        <v>0.37583573048538055</v>
      </c>
      <c r="U20" s="114">
        <f>compopoinc!L12</f>
        <v>3.0296339146067258E-2</v>
      </c>
      <c r="V20" s="12">
        <f>compopoinc!M12</f>
        <v>0</v>
      </c>
      <c r="Y20" s="3"/>
      <c r="Z20" s="1167">
        <f t="shared" si="7"/>
        <v>0</v>
      </c>
    </row>
    <row r="21" spans="1:26" x14ac:dyDescent="0.2">
      <c r="A21" s="155">
        <v>1924</v>
      </c>
      <c r="B21" s="228">
        <v>77.785548529145672</v>
      </c>
      <c r="C21" s="1320">
        <v>1</v>
      </c>
      <c r="D21" s="114">
        <f t="shared" si="3"/>
        <v>0.92910457675180569</v>
      </c>
      <c r="E21" s="114">
        <v>7.0895423248194339E-2</v>
      </c>
      <c r="F21" s="114">
        <v>0</v>
      </c>
      <c r="G21" s="135">
        <f t="shared" si="5"/>
        <v>0.57076055963933103</v>
      </c>
      <c r="H21" s="114">
        <f t="shared" si="6"/>
        <v>0.52978083361248673</v>
      </c>
      <c r="I21" s="114">
        <f t="shared" si="2"/>
        <v>4.0979726026844257E-2</v>
      </c>
      <c r="J21" s="114">
        <f t="shared" si="2"/>
        <v>0</v>
      </c>
      <c r="K21" s="218"/>
      <c r="L21" s="114"/>
      <c r="M21" s="114"/>
      <c r="N21" s="114"/>
      <c r="O21" s="222"/>
      <c r="P21" s="114"/>
      <c r="Q21" s="114"/>
      <c r="R21" s="114"/>
      <c r="S21" s="135">
        <f>compopoinc!J13</f>
        <v>0.42923944036066897</v>
      </c>
      <c r="T21" s="114">
        <f>compopoinc!K13</f>
        <v>0.3993237431393189</v>
      </c>
      <c r="U21" s="114">
        <f>compopoinc!L13</f>
        <v>2.9915697221350079E-2</v>
      </c>
      <c r="V21" s="12">
        <f>compopoinc!M13</f>
        <v>0</v>
      </c>
      <c r="Y21" s="3"/>
      <c r="Z21" s="1167">
        <f t="shared" si="7"/>
        <v>0</v>
      </c>
    </row>
    <row r="22" spans="1:26" x14ac:dyDescent="0.2">
      <c r="A22" s="155">
        <v>1925</v>
      </c>
      <c r="B22" s="228">
        <v>82.008404491093785</v>
      </c>
      <c r="C22" s="1320">
        <v>1</v>
      </c>
      <c r="D22" s="114">
        <f t="shared" si="3"/>
        <v>0.92360707338279113</v>
      </c>
      <c r="E22" s="114">
        <v>7.6392926617208895E-2</v>
      </c>
      <c r="F22" s="114">
        <v>0</v>
      </c>
      <c r="G22" s="135">
        <f t="shared" si="5"/>
        <v>0.55622378397401795</v>
      </c>
      <c r="H22" s="114">
        <f t="shared" si="6"/>
        <v>0.5131285731530788</v>
      </c>
      <c r="I22" s="114">
        <f t="shared" si="2"/>
        <v>4.3095210820939249E-2</v>
      </c>
      <c r="J22" s="114">
        <f t="shared" si="2"/>
        <v>0</v>
      </c>
      <c r="K22" s="218"/>
      <c r="L22" s="114"/>
      <c r="M22" s="114"/>
      <c r="N22" s="114"/>
      <c r="O22" s="222"/>
      <c r="P22" s="114"/>
      <c r="Q22" s="114"/>
      <c r="R22" s="114"/>
      <c r="S22" s="135">
        <f>compopoinc!J14</f>
        <v>0.44377621602598205</v>
      </c>
      <c r="T22" s="114">
        <f>compopoinc!K14</f>
        <v>0.41047850022971238</v>
      </c>
      <c r="U22" s="114">
        <f>compopoinc!L14</f>
        <v>3.3297715796269646E-2</v>
      </c>
      <c r="V22" s="12">
        <f>compopoinc!M14</f>
        <v>0</v>
      </c>
      <c r="Y22" s="3"/>
      <c r="Z22" s="1167">
        <f t="shared" si="7"/>
        <v>0</v>
      </c>
    </row>
    <row r="23" spans="1:26" x14ac:dyDescent="0.2">
      <c r="A23" s="155">
        <v>1926</v>
      </c>
      <c r="B23" s="228">
        <v>87.814491172489312</v>
      </c>
      <c r="C23" s="1320">
        <v>1</v>
      </c>
      <c r="D23" s="114">
        <f t="shared" si="3"/>
        <v>0.92405095340276733</v>
      </c>
      <c r="E23" s="114">
        <v>7.5949046597232714E-2</v>
      </c>
      <c r="F23" s="114">
        <v>0</v>
      </c>
      <c r="G23" s="135">
        <f t="shared" si="5"/>
        <v>0.55360576036620357</v>
      </c>
      <c r="H23" s="114">
        <f t="shared" si="6"/>
        <v>0.51093728475967626</v>
      </c>
      <c r="I23" s="114">
        <f t="shared" si="2"/>
        <v>4.2668475606527291E-2</v>
      </c>
      <c r="J23" s="114">
        <f t="shared" si="2"/>
        <v>0</v>
      </c>
      <c r="K23" s="218"/>
      <c r="L23" s="114"/>
      <c r="M23" s="114"/>
      <c r="N23" s="114"/>
      <c r="O23" s="222"/>
      <c r="P23" s="114"/>
      <c r="Q23" s="114"/>
      <c r="R23" s="114"/>
      <c r="S23" s="135">
        <f>compopoinc!J15</f>
        <v>0.44639423963379643</v>
      </c>
      <c r="T23" s="114">
        <f>compopoinc!K15</f>
        <v>0.41311366864309101</v>
      </c>
      <c r="U23" s="114">
        <f>compopoinc!L15</f>
        <v>3.3280570990705423E-2</v>
      </c>
      <c r="V23" s="12">
        <f>compopoinc!M15</f>
        <v>0</v>
      </c>
      <c r="Y23" s="3"/>
      <c r="Z23" s="1167">
        <f t="shared" si="7"/>
        <v>0</v>
      </c>
    </row>
    <row r="24" spans="1:26" x14ac:dyDescent="0.2">
      <c r="A24" s="155">
        <v>1927</v>
      </c>
      <c r="B24" s="228">
        <v>86.22918527290642</v>
      </c>
      <c r="C24" s="1320">
        <v>1</v>
      </c>
      <c r="D24" s="114">
        <f t="shared" si="3"/>
        <v>0.92921506316685942</v>
      </c>
      <c r="E24" s="114">
        <v>7.0784936833140535E-2</v>
      </c>
      <c r="F24" s="114">
        <v>0</v>
      </c>
      <c r="G24" s="135">
        <f t="shared" si="5"/>
        <v>0.55763635243131926</v>
      </c>
      <c r="H24" s="114">
        <f t="shared" si="6"/>
        <v>0.51756013846564097</v>
      </c>
      <c r="I24" s="114">
        <f t="shared" si="2"/>
        <v>4.0076213965678273E-2</v>
      </c>
      <c r="J24" s="114">
        <f t="shared" si="2"/>
        <v>0</v>
      </c>
      <c r="K24" s="218"/>
      <c r="L24" s="114"/>
      <c r="M24" s="114"/>
      <c r="N24" s="114"/>
      <c r="O24" s="222"/>
      <c r="P24" s="114"/>
      <c r="Q24" s="114"/>
      <c r="R24" s="114"/>
      <c r="S24" s="135">
        <f>compopoinc!J16</f>
        <v>0.4423636475686808</v>
      </c>
      <c r="T24" s="114">
        <f>compopoinc!K16</f>
        <v>0.41165492470121851</v>
      </c>
      <c r="U24" s="114">
        <f>compopoinc!L16</f>
        <v>3.0708722867462266E-2</v>
      </c>
      <c r="V24" s="12">
        <f>compopoinc!M16</f>
        <v>0</v>
      </c>
      <c r="Y24" s="3"/>
      <c r="Z24" s="1167">
        <f t="shared" si="7"/>
        <v>0</v>
      </c>
    </row>
    <row r="25" spans="1:26" x14ac:dyDescent="0.2">
      <c r="A25" s="155">
        <v>1928</v>
      </c>
      <c r="B25" s="228">
        <v>87.980543954548907</v>
      </c>
      <c r="C25" s="1320">
        <v>1</v>
      </c>
      <c r="D25" s="114">
        <f t="shared" si="3"/>
        <v>0.92440538070265543</v>
      </c>
      <c r="E25" s="114">
        <v>7.5594619297344554E-2</v>
      </c>
      <c r="F25" s="114">
        <v>0</v>
      </c>
      <c r="G25" s="135">
        <f t="shared" si="5"/>
        <v>0.5448684893951079</v>
      </c>
      <c r="H25" s="114">
        <f t="shared" si="6"/>
        <v>0.50299736579605625</v>
      </c>
      <c r="I25" s="114">
        <f t="shared" si="2"/>
        <v>4.1871123599051596E-2</v>
      </c>
      <c r="J25" s="114">
        <f t="shared" si="2"/>
        <v>0</v>
      </c>
      <c r="K25" s="218"/>
      <c r="L25" s="114"/>
      <c r="M25" s="114"/>
      <c r="N25" s="114"/>
      <c r="O25" s="222"/>
      <c r="P25" s="114"/>
      <c r="Q25" s="114"/>
      <c r="R25" s="114"/>
      <c r="S25" s="135">
        <f>compopoinc!J17</f>
        <v>0.45513151060489215</v>
      </c>
      <c r="T25" s="114">
        <f>compopoinc!K17</f>
        <v>0.42140801490659918</v>
      </c>
      <c r="U25" s="114">
        <f>compopoinc!L17</f>
        <v>3.3723495698292957E-2</v>
      </c>
      <c r="V25" s="12">
        <f>compopoinc!M17</f>
        <v>0</v>
      </c>
      <c r="Y25" s="3"/>
      <c r="Z25" s="1167">
        <f t="shared" si="7"/>
        <v>0</v>
      </c>
    </row>
    <row r="26" spans="1:26" x14ac:dyDescent="0.2">
      <c r="A26" s="155">
        <v>1929</v>
      </c>
      <c r="B26" s="228">
        <v>94.183000000000035</v>
      </c>
      <c r="C26" s="1320">
        <v>1</v>
      </c>
      <c r="D26" s="114">
        <f t="shared" si="3"/>
        <v>0.92025100071138111</v>
      </c>
      <c r="E26" s="114">
        <v>7.9748999288618935E-2</v>
      </c>
      <c r="F26" s="114">
        <v>0</v>
      </c>
      <c r="G26" s="135">
        <f t="shared" si="5"/>
        <v>0.56161639107056427</v>
      </c>
      <c r="H26" s="114">
        <f t="shared" si="6"/>
        <v>0.51569724408621942</v>
      </c>
      <c r="I26" s="114">
        <f t="shared" si="2"/>
        <v>4.5919146984344954E-2</v>
      </c>
      <c r="J26" s="114">
        <f t="shared" si="2"/>
        <v>0</v>
      </c>
      <c r="K26" s="218"/>
      <c r="L26" s="114"/>
      <c r="M26" s="114"/>
      <c r="N26" s="114"/>
      <c r="O26" s="222"/>
      <c r="P26" s="114"/>
      <c r="Q26" s="114"/>
      <c r="R26" s="114"/>
      <c r="S26" s="135">
        <f>compopoinc!J18</f>
        <v>0.43838360892943568</v>
      </c>
      <c r="T26" s="114">
        <f>compopoinc!K18</f>
        <v>0.40455375662516169</v>
      </c>
      <c r="U26" s="114">
        <f>compopoinc!L18</f>
        <v>3.3829852304273982E-2</v>
      </c>
      <c r="V26" s="17">
        <f>compopoinc!M18</f>
        <v>0</v>
      </c>
      <c r="Y26" s="3"/>
      <c r="Z26" s="1167">
        <f t="shared" si="7"/>
        <v>0</v>
      </c>
    </row>
    <row r="27" spans="1:26" x14ac:dyDescent="0.2">
      <c r="A27" s="159">
        <v>1930</v>
      </c>
      <c r="B27" s="230">
        <v>83.165999999999997</v>
      </c>
      <c r="C27" s="1322">
        <v>1</v>
      </c>
      <c r="D27" s="118">
        <f t="shared" si="3"/>
        <v>0.90437197893369892</v>
      </c>
      <c r="E27" s="118">
        <v>9.5628021066301125E-2</v>
      </c>
      <c r="F27" s="118">
        <v>0</v>
      </c>
      <c r="G27" s="146">
        <f t="shared" si="5"/>
        <v>0.57157088430240044</v>
      </c>
      <c r="H27" s="118">
        <f t="shared" si="6"/>
        <v>0.51521552499891987</v>
      </c>
      <c r="I27" s="118">
        <f t="shared" si="2"/>
        <v>5.6355359303480644E-2</v>
      </c>
      <c r="J27" s="118">
        <f t="shared" si="2"/>
        <v>0</v>
      </c>
      <c r="K27" s="220"/>
      <c r="L27" s="118"/>
      <c r="M27" s="118"/>
      <c r="N27" s="118"/>
      <c r="O27" s="224"/>
      <c r="P27" s="118"/>
      <c r="Q27" s="118"/>
      <c r="R27" s="118"/>
      <c r="S27" s="146">
        <f>compopoinc!J19</f>
        <v>0.42842911569759956</v>
      </c>
      <c r="T27" s="118">
        <f>compopoinc!K19</f>
        <v>0.3891564539347791</v>
      </c>
      <c r="U27" s="118">
        <f>compopoinc!L19</f>
        <v>3.9272661762820481E-2</v>
      </c>
      <c r="V27" s="21">
        <f>compopoinc!M19</f>
        <v>0</v>
      </c>
      <c r="Y27" s="3"/>
      <c r="Z27" s="1167">
        <f t="shared" si="7"/>
        <v>0</v>
      </c>
    </row>
    <row r="28" spans="1:26" x14ac:dyDescent="0.2">
      <c r="A28" s="155">
        <v>1931</v>
      </c>
      <c r="B28" s="228">
        <v>67.652000000000001</v>
      </c>
      <c r="C28" s="1320">
        <v>1</v>
      </c>
      <c r="D28" s="114">
        <f t="shared" si="3"/>
        <v>0.86696623898776093</v>
      </c>
      <c r="E28" s="114">
        <v>0.1330337610122391</v>
      </c>
      <c r="F28" s="114">
        <v>0</v>
      </c>
      <c r="G28" s="135">
        <f t="shared" si="5"/>
        <v>0.56995093335463864</v>
      </c>
      <c r="H28" s="114">
        <f t="shared" si="6"/>
        <v>0.49172249365104015</v>
      </c>
      <c r="I28" s="114">
        <f t="shared" si="2"/>
        <v>7.8228439703598607E-2</v>
      </c>
      <c r="J28" s="114">
        <f t="shared" si="2"/>
        <v>0</v>
      </c>
      <c r="K28" s="218"/>
      <c r="L28" s="114"/>
      <c r="M28" s="114"/>
      <c r="N28" s="114"/>
      <c r="O28" s="222"/>
      <c r="P28" s="114"/>
      <c r="Q28" s="114"/>
      <c r="R28" s="114"/>
      <c r="S28" s="135">
        <f>compopoinc!J20</f>
        <v>0.4300490666453613</v>
      </c>
      <c r="T28" s="114">
        <f>compopoinc!K20</f>
        <v>0.37524374533672078</v>
      </c>
      <c r="U28" s="114">
        <f>compopoinc!L20</f>
        <v>5.4805321308640492E-2</v>
      </c>
      <c r="V28" s="12">
        <f>compopoinc!M20</f>
        <v>0</v>
      </c>
      <c r="Y28" s="3"/>
      <c r="Z28" s="1167">
        <f t="shared" si="7"/>
        <v>0</v>
      </c>
    </row>
    <row r="29" spans="1:26" x14ac:dyDescent="0.2">
      <c r="A29" s="155">
        <v>1932</v>
      </c>
      <c r="B29" s="228">
        <v>51.334000000000003</v>
      </c>
      <c r="C29" s="1320">
        <v>1</v>
      </c>
      <c r="D29" s="114">
        <f t="shared" si="3"/>
        <v>0.84384618381579457</v>
      </c>
      <c r="E29" s="114">
        <v>0.1561538161842054</v>
      </c>
      <c r="F29" s="114">
        <v>0</v>
      </c>
      <c r="G29" s="135">
        <f t="shared" si="5"/>
        <v>0.55302840620410265</v>
      </c>
      <c r="H29" s="114">
        <f t="shared" si="6"/>
        <v>0.4616779112898316</v>
      </c>
      <c r="I29" s="114">
        <f t="shared" si="2"/>
        <v>9.1350494914271094E-2</v>
      </c>
      <c r="J29" s="114">
        <f t="shared" si="2"/>
        <v>0</v>
      </c>
      <c r="K29" s="218"/>
      <c r="L29" s="114"/>
      <c r="M29" s="114"/>
      <c r="N29" s="114"/>
      <c r="O29" s="222"/>
      <c r="P29" s="114"/>
      <c r="Q29" s="114"/>
      <c r="R29" s="114"/>
      <c r="S29" s="135">
        <f>compopoinc!J21</f>
        <v>0.44697159379589729</v>
      </c>
      <c r="T29" s="114">
        <f>compopoinc!K21</f>
        <v>0.38216827252596297</v>
      </c>
      <c r="U29" s="114">
        <f>compopoinc!L21</f>
        <v>6.4803321269934308E-2</v>
      </c>
      <c r="V29" s="12">
        <f>compopoinc!M21</f>
        <v>0</v>
      </c>
      <c r="Y29" s="3"/>
      <c r="Z29" s="1167">
        <f t="shared" si="7"/>
        <v>0</v>
      </c>
    </row>
    <row r="30" spans="1:26" x14ac:dyDescent="0.2">
      <c r="A30" s="155">
        <v>1933</v>
      </c>
      <c r="B30" s="228">
        <v>48.897999999999996</v>
      </c>
      <c r="C30" s="1320">
        <v>1</v>
      </c>
      <c r="D30" s="114">
        <f t="shared" si="3"/>
        <v>0.83451265900445826</v>
      </c>
      <c r="E30" s="114">
        <v>0.16548734099554177</v>
      </c>
      <c r="F30" s="114">
        <v>0</v>
      </c>
      <c r="G30" s="135">
        <f t="shared" si="5"/>
        <v>0.56140127206057266</v>
      </c>
      <c r="H30" s="114">
        <f t="shared" si="6"/>
        <v>0.46230294677892919</v>
      </c>
      <c r="I30" s="114">
        <f t="shared" si="2"/>
        <v>9.9098325281643515E-2</v>
      </c>
      <c r="J30" s="114">
        <f t="shared" si="2"/>
        <v>0</v>
      </c>
      <c r="K30" s="218"/>
      <c r="L30" s="114"/>
      <c r="M30" s="114"/>
      <c r="N30" s="114"/>
      <c r="O30" s="222"/>
      <c r="P30" s="114"/>
      <c r="Q30" s="114"/>
      <c r="R30" s="114"/>
      <c r="S30" s="135">
        <f>compopoinc!J22</f>
        <v>0.43859872793942734</v>
      </c>
      <c r="T30" s="114">
        <f>compopoinc!K22</f>
        <v>0.37220971222552907</v>
      </c>
      <c r="U30" s="114">
        <f>compopoinc!L22</f>
        <v>6.6389015713898256E-2</v>
      </c>
      <c r="V30" s="12">
        <f>compopoinc!M22</f>
        <v>0</v>
      </c>
      <c r="Y30" s="3"/>
      <c r="Z30" s="1167">
        <f t="shared" si="7"/>
        <v>0</v>
      </c>
    </row>
    <row r="31" spans="1:26" x14ac:dyDescent="0.2">
      <c r="A31" s="155">
        <v>1934</v>
      </c>
      <c r="B31" s="228">
        <v>58.242000000000004</v>
      </c>
      <c r="C31" s="1320">
        <v>1</v>
      </c>
      <c r="D31" s="114">
        <f t="shared" si="3"/>
        <v>0.83925689365063016</v>
      </c>
      <c r="E31" s="114">
        <v>0.16074310634936989</v>
      </c>
      <c r="F31" s="114">
        <v>0</v>
      </c>
      <c r="G31" s="135">
        <f t="shared" si="5"/>
        <v>0.54466801759847971</v>
      </c>
      <c r="H31" s="114">
        <f t="shared" si="6"/>
        <v>0.45032652239345927</v>
      </c>
      <c r="I31" s="114">
        <f t="shared" si="2"/>
        <v>9.4341495205020498E-2</v>
      </c>
      <c r="J31" s="114">
        <f t="shared" si="2"/>
        <v>0</v>
      </c>
      <c r="K31" s="218"/>
      <c r="L31" s="114"/>
      <c r="M31" s="114"/>
      <c r="N31" s="114"/>
      <c r="O31" s="222"/>
      <c r="P31" s="114"/>
      <c r="Q31" s="114"/>
      <c r="R31" s="114"/>
      <c r="S31" s="135">
        <f>compopoinc!J23</f>
        <v>0.45533198240152029</v>
      </c>
      <c r="T31" s="114">
        <f>compopoinc!K23</f>
        <v>0.38893037125717089</v>
      </c>
      <c r="U31" s="114">
        <f>compopoinc!L23</f>
        <v>6.6401611144349393E-2</v>
      </c>
      <c r="V31" s="12">
        <f>compopoinc!M23</f>
        <v>0</v>
      </c>
      <c r="Y31" s="3"/>
      <c r="Z31" s="1167">
        <f t="shared" si="7"/>
        <v>0</v>
      </c>
    </row>
    <row r="32" spans="1:26" x14ac:dyDescent="0.2">
      <c r="A32" s="155">
        <v>1935</v>
      </c>
      <c r="B32" s="228">
        <v>66.292999999999992</v>
      </c>
      <c r="C32" s="1320">
        <v>1</v>
      </c>
      <c r="D32" s="114">
        <f t="shared" si="3"/>
        <v>0.85149261611331517</v>
      </c>
      <c r="E32" s="114">
        <v>0.14850738388668488</v>
      </c>
      <c r="F32" s="114">
        <v>0</v>
      </c>
      <c r="G32" s="135">
        <f t="shared" si="5"/>
        <v>0.55516190966853751</v>
      </c>
      <c r="H32" s="114">
        <f t="shared" si="6"/>
        <v>0.46554861571763501</v>
      </c>
      <c r="I32" s="114">
        <f t="shared" si="2"/>
        <v>8.9613293950902534E-2</v>
      </c>
      <c r="J32" s="114">
        <f t="shared" si="2"/>
        <v>0</v>
      </c>
      <c r="K32" s="218"/>
      <c r="L32" s="114"/>
      <c r="M32" s="114"/>
      <c r="N32" s="114"/>
      <c r="O32" s="222"/>
      <c r="P32" s="114"/>
      <c r="Q32" s="114"/>
      <c r="R32" s="114"/>
      <c r="S32" s="135">
        <f>compopoinc!J24</f>
        <v>0.44483809033146249</v>
      </c>
      <c r="T32" s="114">
        <f>compopoinc!K24</f>
        <v>0.38594400039568016</v>
      </c>
      <c r="U32" s="114">
        <f>compopoinc!L24</f>
        <v>5.8894089935782344E-2</v>
      </c>
      <c r="V32" s="12">
        <f>compopoinc!M24</f>
        <v>0</v>
      </c>
      <c r="Y32" s="3"/>
      <c r="Z32" s="1167">
        <f t="shared" si="7"/>
        <v>0</v>
      </c>
    </row>
    <row r="33" spans="1:26" x14ac:dyDescent="0.2">
      <c r="A33" s="155">
        <v>1936</v>
      </c>
      <c r="B33" s="228">
        <v>75.070999999999984</v>
      </c>
      <c r="C33" s="1320">
        <v>1</v>
      </c>
      <c r="D33" s="114">
        <f t="shared" si="3"/>
        <v>0.84258901573177392</v>
      </c>
      <c r="E33" s="114">
        <v>0.15741098426822611</v>
      </c>
      <c r="F33" s="114">
        <v>0</v>
      </c>
      <c r="G33" s="135">
        <f t="shared" si="5"/>
        <v>0.55601981795560385</v>
      </c>
      <c r="H33" s="114">
        <f t="shared" si="6"/>
        <v>0.4634028526323698</v>
      </c>
      <c r="I33" s="114">
        <f t="shared" si="2"/>
        <v>9.2616965323234046E-2</v>
      </c>
      <c r="J33" s="114">
        <f t="shared" si="2"/>
        <v>0</v>
      </c>
      <c r="K33" s="218"/>
      <c r="L33" s="114"/>
      <c r="M33" s="114"/>
      <c r="N33" s="114"/>
      <c r="O33" s="222"/>
      <c r="P33" s="114"/>
      <c r="Q33" s="114"/>
      <c r="R33" s="114"/>
      <c r="S33" s="135">
        <f>compopoinc!J25</f>
        <v>0.44398018204439615</v>
      </c>
      <c r="T33" s="114">
        <f>compopoinc!K25</f>
        <v>0.37918616309940412</v>
      </c>
      <c r="U33" s="114">
        <f>compopoinc!L25</f>
        <v>6.4794018944992066E-2</v>
      </c>
      <c r="V33" s="12">
        <f>compopoinc!M25</f>
        <v>0</v>
      </c>
      <c r="Y33" s="3"/>
      <c r="Z33" s="1167">
        <f t="shared" si="7"/>
        <v>0</v>
      </c>
    </row>
    <row r="34" spans="1:26" x14ac:dyDescent="0.2">
      <c r="A34" s="155">
        <v>1937</v>
      </c>
      <c r="B34" s="228">
        <v>83.606999999999971</v>
      </c>
      <c r="C34" s="1320">
        <v>1</v>
      </c>
      <c r="D34" s="114">
        <f t="shared" si="3"/>
        <v>0.87162558159005821</v>
      </c>
      <c r="E34" s="114">
        <v>0.12837441840994179</v>
      </c>
      <c r="F34" s="114">
        <v>0</v>
      </c>
      <c r="G34" s="135">
        <f t="shared" si="5"/>
        <v>0.56591107641902672</v>
      </c>
      <c r="H34" s="114">
        <f t="shared" si="6"/>
        <v>0.48849212508410861</v>
      </c>
      <c r="I34" s="114">
        <f t="shared" si="2"/>
        <v>7.7418951334918051E-2</v>
      </c>
      <c r="J34" s="114">
        <f t="shared" si="2"/>
        <v>0</v>
      </c>
      <c r="K34" s="218"/>
      <c r="L34" s="114"/>
      <c r="M34" s="114"/>
      <c r="N34" s="114"/>
      <c r="O34" s="222"/>
      <c r="P34" s="114"/>
      <c r="Q34" s="114"/>
      <c r="R34" s="114"/>
      <c r="S34" s="135">
        <f>compopoinc!J26</f>
        <v>0.43408892358097334</v>
      </c>
      <c r="T34" s="114">
        <f>compopoinc!K26</f>
        <v>0.3831334565059496</v>
      </c>
      <c r="U34" s="114">
        <f>compopoinc!L26</f>
        <v>5.0955467075023742E-2</v>
      </c>
      <c r="V34" s="12">
        <f>compopoinc!M26</f>
        <v>0</v>
      </c>
      <c r="Y34" s="3"/>
      <c r="Z34" s="1167">
        <f t="shared" si="7"/>
        <v>0</v>
      </c>
    </row>
    <row r="35" spans="1:26" x14ac:dyDescent="0.2">
      <c r="A35" s="155">
        <v>1938</v>
      </c>
      <c r="B35" s="228">
        <v>76.966999999999985</v>
      </c>
      <c r="C35" s="1320">
        <v>1</v>
      </c>
      <c r="D35" s="114">
        <f t="shared" si="3"/>
        <v>0.85084516740940919</v>
      </c>
      <c r="E35" s="114">
        <v>0.14915483259059081</v>
      </c>
      <c r="F35" s="114">
        <v>0</v>
      </c>
      <c r="G35" s="135">
        <f t="shared" si="5"/>
        <v>0.56927654721174925</v>
      </c>
      <c r="H35" s="114">
        <f t="shared" si="6"/>
        <v>0.47849679693582731</v>
      </c>
      <c r="I35" s="114">
        <f t="shared" si="2"/>
        <v>9.0779750275921958E-2</v>
      </c>
      <c r="J35" s="114">
        <f t="shared" si="2"/>
        <v>0</v>
      </c>
      <c r="K35" s="218"/>
      <c r="L35" s="114"/>
      <c r="M35" s="114"/>
      <c r="N35" s="114"/>
      <c r="O35" s="222"/>
      <c r="P35" s="114"/>
      <c r="Q35" s="114"/>
      <c r="R35" s="114"/>
      <c r="S35" s="135">
        <f>compopoinc!J27</f>
        <v>0.43072345278825075</v>
      </c>
      <c r="T35" s="114">
        <f>compopoinc!K27</f>
        <v>0.37234837047358188</v>
      </c>
      <c r="U35" s="114">
        <f>compopoinc!L27</f>
        <v>5.8375082314668855E-2</v>
      </c>
      <c r="V35" s="12">
        <f>compopoinc!M27</f>
        <v>0</v>
      </c>
      <c r="Y35" s="3"/>
      <c r="Z35" s="1167">
        <f t="shared" si="7"/>
        <v>0</v>
      </c>
    </row>
    <row r="36" spans="1:26" x14ac:dyDescent="0.2">
      <c r="A36" s="157">
        <v>1939</v>
      </c>
      <c r="B36" s="229">
        <v>82.372000000000043</v>
      </c>
      <c r="C36" s="1321">
        <v>1</v>
      </c>
      <c r="D36" s="116">
        <f t="shared" si="3"/>
        <v>0.85177001893847426</v>
      </c>
      <c r="E36" s="116">
        <v>0.14822998106152568</v>
      </c>
      <c r="F36" s="116">
        <v>0</v>
      </c>
      <c r="G36" s="139">
        <f t="shared" si="5"/>
        <v>0.5489068497493832</v>
      </c>
      <c r="H36" s="116">
        <f t="shared" si="6"/>
        <v>0.46157869994797179</v>
      </c>
      <c r="I36" s="116">
        <f t="shared" si="2"/>
        <v>8.7328149801411306E-2</v>
      </c>
      <c r="J36" s="116">
        <f t="shared" si="2"/>
        <v>0</v>
      </c>
      <c r="K36" s="219"/>
      <c r="L36" s="116"/>
      <c r="M36" s="116"/>
      <c r="N36" s="116"/>
      <c r="O36" s="223"/>
      <c r="P36" s="116"/>
      <c r="Q36" s="116"/>
      <c r="R36" s="116"/>
      <c r="S36" s="139">
        <f>compopoinc!J28</f>
        <v>0.45109315025061686</v>
      </c>
      <c r="T36" s="116">
        <f>compopoinc!K28</f>
        <v>0.39019131899050247</v>
      </c>
      <c r="U36" s="116">
        <f>compopoinc!L28</f>
        <v>6.0901831260114378E-2</v>
      </c>
      <c r="V36" s="17">
        <f>compopoinc!M28</f>
        <v>0</v>
      </c>
      <c r="Y36" s="3"/>
      <c r="Z36" s="1167">
        <f t="shared" si="7"/>
        <v>0</v>
      </c>
    </row>
    <row r="37" spans="1:26" x14ac:dyDescent="0.2">
      <c r="A37" s="155">
        <v>1940</v>
      </c>
      <c r="B37" s="228">
        <v>91.491000000000014</v>
      </c>
      <c r="C37" s="1320">
        <v>1</v>
      </c>
      <c r="D37" s="114">
        <f t="shared" si="3"/>
        <v>0.86022668896394183</v>
      </c>
      <c r="E37" s="114">
        <v>0.13977331103605817</v>
      </c>
      <c r="F37" s="114">
        <v>0</v>
      </c>
      <c r="G37" s="135">
        <f t="shared" si="5"/>
        <v>0.54904024502737292</v>
      </c>
      <c r="H37" s="114">
        <f t="shared" si="6"/>
        <v>0.46684912350109986</v>
      </c>
      <c r="I37" s="114">
        <f t="shared" si="2"/>
        <v>8.2191121526273031E-2</v>
      </c>
      <c r="J37" s="114">
        <f t="shared" si="2"/>
        <v>0</v>
      </c>
      <c r="K37" s="218"/>
      <c r="L37" s="114"/>
      <c r="M37" s="114"/>
      <c r="N37" s="114"/>
      <c r="O37" s="222"/>
      <c r="P37" s="114"/>
      <c r="Q37" s="114"/>
      <c r="R37" s="114"/>
      <c r="S37" s="135">
        <f>compopoinc!J29</f>
        <v>0.45095975497262708</v>
      </c>
      <c r="T37" s="114">
        <f>compopoinc!K29</f>
        <v>0.39337756546284197</v>
      </c>
      <c r="U37" s="114">
        <f>compopoinc!L29</f>
        <v>5.7582189509785137E-2</v>
      </c>
      <c r="V37" s="21">
        <f>compopoinc!M29</f>
        <v>0</v>
      </c>
      <c r="Y37" s="3"/>
      <c r="Z37" s="1167">
        <f t="shared" si="7"/>
        <v>0</v>
      </c>
    </row>
    <row r="38" spans="1:26" x14ac:dyDescent="0.2">
      <c r="A38" s="155">
        <v>1941</v>
      </c>
      <c r="B38" s="228">
        <v>117.29399999999998</v>
      </c>
      <c r="C38" s="1320">
        <v>1</v>
      </c>
      <c r="D38" s="114">
        <f t="shared" si="3"/>
        <v>0.84034989001994986</v>
      </c>
      <c r="E38" s="114">
        <v>0.15965010998005014</v>
      </c>
      <c r="F38" s="114">
        <v>0</v>
      </c>
      <c r="G38" s="135">
        <f t="shared" si="5"/>
        <v>0.58779687803224068</v>
      </c>
      <c r="H38" s="114">
        <f t="shared" si="6"/>
        <v>0.49026103153186329</v>
      </c>
      <c r="I38" s="114">
        <f t="shared" si="2"/>
        <v>9.7535846500377471E-2</v>
      </c>
      <c r="J38" s="114">
        <f t="shared" si="2"/>
        <v>0</v>
      </c>
      <c r="K38" s="218"/>
      <c r="L38" s="114"/>
      <c r="M38" s="114"/>
      <c r="N38" s="114"/>
      <c r="O38" s="222"/>
      <c r="P38" s="114"/>
      <c r="Q38" s="114"/>
      <c r="R38" s="114"/>
      <c r="S38" s="135">
        <f>compopoinc!J30</f>
        <v>0.41220312196775927</v>
      </c>
      <c r="T38" s="114">
        <f>compopoinc!K30</f>
        <v>0.35008885848808657</v>
      </c>
      <c r="U38" s="114">
        <f>compopoinc!L30</f>
        <v>6.2114263479672666E-2</v>
      </c>
      <c r="V38" s="12">
        <f>compopoinc!M30</f>
        <v>0</v>
      </c>
      <c r="Y38" s="3"/>
      <c r="Z38" s="1167">
        <f t="shared" si="7"/>
        <v>0</v>
      </c>
    </row>
    <row r="39" spans="1:26" x14ac:dyDescent="0.2">
      <c r="A39" s="155">
        <v>1942</v>
      </c>
      <c r="B39" s="228">
        <v>152.309</v>
      </c>
      <c r="C39" s="1320">
        <v>1</v>
      </c>
      <c r="D39" s="114">
        <f t="shared" si="3"/>
        <v>0.74974558299246929</v>
      </c>
      <c r="E39" s="114">
        <v>0.25025441700753076</v>
      </c>
      <c r="F39" s="114">
        <v>0</v>
      </c>
      <c r="G39" s="135">
        <f t="shared" si="5"/>
        <v>0.65042649860076795</v>
      </c>
      <c r="H39" s="114">
        <f t="shared" si="6"/>
        <v>0.48584700411067061</v>
      </c>
      <c r="I39" s="114">
        <f t="shared" si="2"/>
        <v>0.16457949449009743</v>
      </c>
      <c r="J39" s="114">
        <f t="shared" si="2"/>
        <v>0</v>
      </c>
      <c r="K39" s="218"/>
      <c r="L39" s="114"/>
      <c r="M39" s="114"/>
      <c r="N39" s="114"/>
      <c r="O39" s="222"/>
      <c r="P39" s="114"/>
      <c r="Q39" s="114"/>
      <c r="R39" s="114"/>
      <c r="S39" s="135">
        <f>compopoinc!J31</f>
        <v>0.34957350139923199</v>
      </c>
      <c r="T39" s="114">
        <f>compopoinc!K31</f>
        <v>0.26389857888179868</v>
      </c>
      <c r="U39" s="114">
        <f>compopoinc!L31</f>
        <v>8.5674922517433333E-2</v>
      </c>
      <c r="V39" s="12">
        <f>compopoinc!M31</f>
        <v>0</v>
      </c>
      <c r="Y39" s="3"/>
      <c r="Z39" s="1167">
        <f t="shared" si="7"/>
        <v>0</v>
      </c>
    </row>
    <row r="40" spans="1:26" x14ac:dyDescent="0.2">
      <c r="A40" s="155">
        <v>1943</v>
      </c>
      <c r="B40" s="228">
        <v>187.155</v>
      </c>
      <c r="C40" s="1320">
        <v>1</v>
      </c>
      <c r="D40" s="114">
        <f t="shared" si="3"/>
        <v>0.68050012022120709</v>
      </c>
      <c r="E40" s="114">
        <v>0.31949987977879296</v>
      </c>
      <c r="F40" s="114">
        <v>0</v>
      </c>
      <c r="G40" s="135">
        <f t="shared" si="5"/>
        <v>0.6927972214652105</v>
      </c>
      <c r="H40" s="114">
        <f t="shared" si="6"/>
        <v>0.47042047004177312</v>
      </c>
      <c r="I40" s="114">
        <f t="shared" si="2"/>
        <v>0.22237675142343738</v>
      </c>
      <c r="J40" s="114">
        <f t="shared" si="2"/>
        <v>0</v>
      </c>
      <c r="K40" s="218"/>
      <c r="L40" s="114"/>
      <c r="M40" s="114"/>
      <c r="N40" s="114"/>
      <c r="O40" s="222"/>
      <c r="P40" s="114"/>
      <c r="Q40" s="114"/>
      <c r="R40" s="114"/>
      <c r="S40" s="135">
        <f>compopoinc!J32</f>
        <v>0.30720277853478956</v>
      </c>
      <c r="T40" s="114">
        <f>compopoinc!K32</f>
        <v>0.21007965017943397</v>
      </c>
      <c r="U40" s="114">
        <f>compopoinc!L32</f>
        <v>9.7123128355355581E-2</v>
      </c>
      <c r="V40" s="12">
        <f>compopoinc!M32</f>
        <v>0</v>
      </c>
      <c r="Y40" s="3"/>
      <c r="Z40" s="1167">
        <f t="shared" si="7"/>
        <v>0</v>
      </c>
    </row>
    <row r="41" spans="1:26" x14ac:dyDescent="0.2">
      <c r="A41" s="155">
        <v>1944</v>
      </c>
      <c r="B41" s="228">
        <v>200.83699999999996</v>
      </c>
      <c r="C41" s="1320">
        <v>1</v>
      </c>
      <c r="D41" s="114">
        <f t="shared" si="3"/>
        <v>0.6380646992337069</v>
      </c>
      <c r="E41" s="114">
        <v>0.3619353007662931</v>
      </c>
      <c r="F41" s="114">
        <v>0</v>
      </c>
      <c r="G41" s="135">
        <f t="shared" si="5"/>
        <v>0.70303007121037497</v>
      </c>
      <c r="H41" s="114">
        <f t="shared" si="6"/>
        <v>0.44781495708844216</v>
      </c>
      <c r="I41" s="114">
        <f t="shared" si="2"/>
        <v>0.25521511412193276</v>
      </c>
      <c r="J41" s="114">
        <f t="shared" si="2"/>
        <v>0</v>
      </c>
      <c r="K41" s="218"/>
      <c r="L41" s="114"/>
      <c r="M41" s="114"/>
      <c r="N41" s="114"/>
      <c r="O41" s="222"/>
      <c r="P41" s="114"/>
      <c r="Q41" s="114"/>
      <c r="R41" s="114"/>
      <c r="S41" s="135">
        <f>compopoinc!J33</f>
        <v>0.29696992878962508</v>
      </c>
      <c r="T41" s="114">
        <f>compopoinc!K33</f>
        <v>0.19024974214526474</v>
      </c>
      <c r="U41" s="114">
        <f>compopoinc!L33</f>
        <v>0.10672018664436032</v>
      </c>
      <c r="V41" s="12">
        <f>compopoinc!M33</f>
        <v>0</v>
      </c>
      <c r="Y41" s="3"/>
      <c r="Z41" s="1167">
        <f t="shared" si="7"/>
        <v>0</v>
      </c>
    </row>
    <row r="42" spans="1:26" x14ac:dyDescent="0.2">
      <c r="A42" s="155">
        <v>1945</v>
      </c>
      <c r="B42" s="228">
        <v>201.29300000000003</v>
      </c>
      <c r="C42" s="1320">
        <v>1</v>
      </c>
      <c r="D42" s="114">
        <f t="shared" si="3"/>
        <v>0.62638541827087879</v>
      </c>
      <c r="E42" s="114">
        <v>0.37361458172912121</v>
      </c>
      <c r="F42" s="114">
        <v>0</v>
      </c>
      <c r="G42" s="135">
        <f t="shared" si="5"/>
        <v>0.70777448017882882</v>
      </c>
      <c r="H42" s="114">
        <f t="shared" si="6"/>
        <v>0.44369271897494666</v>
      </c>
      <c r="I42" s="114">
        <f t="shared" ref="I42:J73" si="8">E42-U42</f>
        <v>0.26408176120388221</v>
      </c>
      <c r="J42" s="114">
        <f t="shared" si="8"/>
        <v>0</v>
      </c>
      <c r="K42" s="218"/>
      <c r="L42" s="114"/>
      <c r="M42" s="114"/>
      <c r="N42" s="114"/>
      <c r="O42" s="222"/>
      <c r="P42" s="114"/>
      <c r="Q42" s="114"/>
      <c r="R42" s="114"/>
      <c r="S42" s="135">
        <f>compopoinc!J34</f>
        <v>0.29222551982117112</v>
      </c>
      <c r="T42" s="114">
        <f>compopoinc!K34</f>
        <v>0.18269269929593213</v>
      </c>
      <c r="U42" s="114">
        <f>compopoinc!L34</f>
        <v>0.10953282052523899</v>
      </c>
      <c r="V42" s="12">
        <f>compopoinc!M34</f>
        <v>0</v>
      </c>
      <c r="Y42" s="3"/>
      <c r="Z42" s="1167">
        <f t="shared" si="7"/>
        <v>0</v>
      </c>
    </row>
    <row r="43" spans="1:26" x14ac:dyDescent="0.2">
      <c r="A43" s="155">
        <v>1946</v>
      </c>
      <c r="B43" s="228">
        <v>201.32900000000006</v>
      </c>
      <c r="C43" s="1320">
        <v>1</v>
      </c>
      <c r="D43" s="114">
        <f t="shared" si="3"/>
        <v>0.77469713752117186</v>
      </c>
      <c r="E43" s="114">
        <v>0.22530286247882811</v>
      </c>
      <c r="F43" s="114">
        <v>0</v>
      </c>
      <c r="G43" s="135">
        <f t="shared" si="5"/>
        <v>0.68353011236113037</v>
      </c>
      <c r="H43" s="114">
        <f t="shared" si="6"/>
        <v>0.53005546683242843</v>
      </c>
      <c r="I43" s="114">
        <f t="shared" si="8"/>
        <v>0.15347464552870191</v>
      </c>
      <c r="J43" s="114">
        <f t="shared" si="8"/>
        <v>0</v>
      </c>
      <c r="K43" s="218"/>
      <c r="L43" s="114"/>
      <c r="M43" s="114"/>
      <c r="N43" s="114"/>
      <c r="O43" s="222"/>
      <c r="P43" s="114"/>
      <c r="Q43" s="114"/>
      <c r="R43" s="114"/>
      <c r="S43" s="135">
        <f>compopoinc!J35</f>
        <v>0.31646988763886968</v>
      </c>
      <c r="T43" s="114">
        <f>compopoinc!K35</f>
        <v>0.24464167068874348</v>
      </c>
      <c r="U43" s="114">
        <f>compopoinc!L35</f>
        <v>7.18282169501262E-2</v>
      </c>
      <c r="V43" s="12">
        <f>compopoinc!M35</f>
        <v>0</v>
      </c>
      <c r="Y43" s="3"/>
      <c r="Z43" s="1167">
        <f t="shared" si="7"/>
        <v>0</v>
      </c>
    </row>
    <row r="44" spans="1:26" x14ac:dyDescent="0.2">
      <c r="A44" s="155">
        <v>1947</v>
      </c>
      <c r="B44" s="228">
        <v>219.04499999999996</v>
      </c>
      <c r="C44" s="1320">
        <v>1</v>
      </c>
      <c r="D44" s="114">
        <f t="shared" si="3"/>
        <v>0.80554680545093471</v>
      </c>
      <c r="E44" s="114">
        <v>0.19445319454906529</v>
      </c>
      <c r="F44" s="114">
        <v>0</v>
      </c>
      <c r="G44" s="135">
        <f t="shared" si="5"/>
        <v>0.68907403466770245</v>
      </c>
      <c r="H44" s="114">
        <f t="shared" si="6"/>
        <v>0.55495076011066313</v>
      </c>
      <c r="I44" s="114">
        <f t="shared" si="8"/>
        <v>0.13412327455703937</v>
      </c>
      <c r="J44" s="114">
        <f t="shared" si="8"/>
        <v>0</v>
      </c>
      <c r="K44" s="218"/>
      <c r="L44" s="114"/>
      <c r="M44" s="114"/>
      <c r="N44" s="114"/>
      <c r="O44" s="222"/>
      <c r="P44" s="114"/>
      <c r="Q44" s="114"/>
      <c r="R44" s="114"/>
      <c r="S44" s="135">
        <f>compopoinc!J36</f>
        <v>0.31092596533229755</v>
      </c>
      <c r="T44" s="114">
        <f>compopoinc!K36</f>
        <v>0.25059604534027163</v>
      </c>
      <c r="U44" s="114">
        <f>compopoinc!L36</f>
        <v>6.0329919992025902E-2</v>
      </c>
      <c r="V44" s="12">
        <f>compopoinc!M36</f>
        <v>0</v>
      </c>
      <c r="Y44" s="3"/>
      <c r="Z44" s="1167">
        <f t="shared" si="7"/>
        <v>0</v>
      </c>
    </row>
    <row r="45" spans="1:26" x14ac:dyDescent="0.2">
      <c r="A45" s="155">
        <v>1948</v>
      </c>
      <c r="B45" s="228">
        <v>245.51999999999995</v>
      </c>
      <c r="C45" s="1320">
        <v>1</v>
      </c>
      <c r="D45" s="114">
        <f t="shared" si="3"/>
        <v>0.82191674812642557</v>
      </c>
      <c r="E45" s="114">
        <v>0.17808325187357449</v>
      </c>
      <c r="F45" s="114">
        <v>0</v>
      </c>
      <c r="G45" s="135">
        <f t="shared" si="5"/>
        <v>0.6677822578903323</v>
      </c>
      <c r="H45" s="114">
        <f t="shared" si="6"/>
        <v>0.54693771761782828</v>
      </c>
      <c r="I45" s="114">
        <f t="shared" si="8"/>
        <v>0.12084454027250408</v>
      </c>
      <c r="J45" s="114">
        <f t="shared" si="8"/>
        <v>0</v>
      </c>
      <c r="K45" s="218"/>
      <c r="L45" s="114"/>
      <c r="M45" s="114"/>
      <c r="N45" s="114"/>
      <c r="O45" s="222"/>
      <c r="P45" s="114"/>
      <c r="Q45" s="114"/>
      <c r="R45" s="114"/>
      <c r="S45" s="135">
        <f>compopoinc!J37</f>
        <v>0.33221774210966776</v>
      </c>
      <c r="T45" s="114">
        <f>compopoinc!K37</f>
        <v>0.27497903050859734</v>
      </c>
      <c r="U45" s="114">
        <f>compopoinc!L37</f>
        <v>5.7238711601070406E-2</v>
      </c>
      <c r="V45" s="12">
        <f>compopoinc!M37</f>
        <v>0</v>
      </c>
      <c r="Y45" s="3"/>
      <c r="Z45" s="1167">
        <f t="shared" si="7"/>
        <v>0</v>
      </c>
    </row>
    <row r="46" spans="1:26" x14ac:dyDescent="0.2">
      <c r="A46" s="155">
        <v>1949</v>
      </c>
      <c r="B46" s="228">
        <v>239.89000000000004</v>
      </c>
      <c r="C46" s="1320">
        <v>1</v>
      </c>
      <c r="D46" s="114">
        <f t="shared" si="3"/>
        <v>0.8070740756179916</v>
      </c>
      <c r="E46" s="114">
        <v>0.19292592438200842</v>
      </c>
      <c r="F46" s="114">
        <v>0</v>
      </c>
      <c r="G46" s="135">
        <f t="shared" si="5"/>
        <v>0.66726314669340403</v>
      </c>
      <c r="H46" s="114">
        <f t="shared" si="6"/>
        <v>0.5364322270476527</v>
      </c>
      <c r="I46" s="114">
        <f t="shared" si="8"/>
        <v>0.13083091964575136</v>
      </c>
      <c r="J46" s="114">
        <f t="shared" si="8"/>
        <v>0</v>
      </c>
      <c r="K46" s="218"/>
      <c r="L46" s="114"/>
      <c r="M46" s="114"/>
      <c r="N46" s="114"/>
      <c r="O46" s="222"/>
      <c r="P46" s="114"/>
      <c r="Q46" s="114"/>
      <c r="R46" s="114"/>
      <c r="S46" s="135">
        <f>compopoinc!J38</f>
        <v>0.33273685330659597</v>
      </c>
      <c r="T46" s="114">
        <f>compopoinc!K38</f>
        <v>0.27064184857033891</v>
      </c>
      <c r="U46" s="114">
        <f>compopoinc!L38</f>
        <v>6.2095004736257065E-2</v>
      </c>
      <c r="V46" s="17">
        <f>compopoinc!M38</f>
        <v>0</v>
      </c>
      <c r="Y46" s="3"/>
      <c r="Z46" s="1167">
        <f t="shared" si="7"/>
        <v>0</v>
      </c>
    </row>
    <row r="47" spans="1:26" x14ac:dyDescent="0.2">
      <c r="A47" s="159">
        <v>1950</v>
      </c>
      <c r="B47" s="230">
        <v>267.09300000000002</v>
      </c>
      <c r="C47" s="1322">
        <v>1</v>
      </c>
      <c r="D47" s="118">
        <f t="shared" si="3"/>
        <v>0.81218901281576084</v>
      </c>
      <c r="E47" s="118">
        <v>0.18781098718423916</v>
      </c>
      <c r="F47" s="118">
        <v>0</v>
      </c>
      <c r="G47" s="146">
        <f t="shared" si="5"/>
        <v>0.67171666670861696</v>
      </c>
      <c r="H47" s="118">
        <f t="shared" si="6"/>
        <v>0.54402334888518145</v>
      </c>
      <c r="I47" s="118">
        <f t="shared" si="8"/>
        <v>0.12769331782343551</v>
      </c>
      <c r="J47" s="118">
        <f t="shared" si="8"/>
        <v>0</v>
      </c>
      <c r="K47" s="220"/>
      <c r="L47" s="118"/>
      <c r="M47" s="118"/>
      <c r="N47" s="118"/>
      <c r="O47" s="224"/>
      <c r="P47" s="118"/>
      <c r="Q47" s="118"/>
      <c r="R47" s="118"/>
      <c r="S47" s="146">
        <f>compopoinc!J39</f>
        <v>0.32828333329138304</v>
      </c>
      <c r="T47" s="118">
        <f>compopoinc!K39</f>
        <v>0.26816566393057939</v>
      </c>
      <c r="U47" s="118">
        <f>compopoinc!L39</f>
        <v>6.0117669360803636E-2</v>
      </c>
      <c r="V47" s="21">
        <f>compopoinc!M39</f>
        <v>0</v>
      </c>
      <c r="Y47" s="3"/>
      <c r="Z47" s="1167">
        <f t="shared" si="7"/>
        <v>0</v>
      </c>
    </row>
    <row r="48" spans="1:26" x14ac:dyDescent="0.2">
      <c r="A48" s="155">
        <v>1951</v>
      </c>
      <c r="B48" s="228">
        <v>307.62299999999999</v>
      </c>
      <c r="C48" s="1320">
        <v>1</v>
      </c>
      <c r="D48" s="114">
        <f t="shared" si="3"/>
        <v>0.80130874479476499</v>
      </c>
      <c r="E48" s="114">
        <v>0.19869125520523498</v>
      </c>
      <c r="F48" s="114">
        <v>0</v>
      </c>
      <c r="G48" s="135">
        <f t="shared" si="5"/>
        <v>0.68839570585174059</v>
      </c>
      <c r="H48" s="114">
        <f t="shared" si="6"/>
        <v>0.55060731217877446</v>
      </c>
      <c r="I48" s="114">
        <f t="shared" si="8"/>
        <v>0.13778839367296608</v>
      </c>
      <c r="J48" s="114">
        <f t="shared" si="8"/>
        <v>0</v>
      </c>
      <c r="K48" s="218"/>
      <c r="L48" s="114"/>
      <c r="M48" s="114"/>
      <c r="N48" s="114"/>
      <c r="O48" s="222"/>
      <c r="P48" s="114"/>
      <c r="Q48" s="114"/>
      <c r="R48" s="114"/>
      <c r="S48" s="135">
        <f>compopoinc!J40</f>
        <v>0.31160429414825941</v>
      </c>
      <c r="T48" s="114">
        <f>compopoinc!K40</f>
        <v>0.25070143261599048</v>
      </c>
      <c r="U48" s="114">
        <f>compopoinc!L40</f>
        <v>6.0902861532268905E-2</v>
      </c>
      <c r="V48" s="12">
        <f>compopoinc!M40</f>
        <v>0</v>
      </c>
      <c r="Y48" s="3"/>
      <c r="Z48" s="1167">
        <f t="shared" si="7"/>
        <v>0</v>
      </c>
    </row>
    <row r="49" spans="1:29" x14ac:dyDescent="0.2">
      <c r="A49" s="155">
        <v>1952</v>
      </c>
      <c r="B49" s="228">
        <v>326.12500000000006</v>
      </c>
      <c r="C49" s="1320">
        <v>1</v>
      </c>
      <c r="D49" s="114">
        <f t="shared" si="3"/>
        <v>0.77857569950172489</v>
      </c>
      <c r="E49" s="114">
        <v>0.22142430049827513</v>
      </c>
      <c r="F49" s="114">
        <v>0</v>
      </c>
      <c r="G49" s="135">
        <f t="shared" si="5"/>
        <v>0.6942298316483857</v>
      </c>
      <c r="H49" s="114">
        <f t="shared" si="6"/>
        <v>0.53955983047487988</v>
      </c>
      <c r="I49" s="114">
        <f t="shared" si="8"/>
        <v>0.15467000117350588</v>
      </c>
      <c r="J49" s="114">
        <f t="shared" si="8"/>
        <v>0</v>
      </c>
      <c r="K49" s="218"/>
      <c r="L49" s="114"/>
      <c r="M49" s="114"/>
      <c r="N49" s="114"/>
      <c r="O49" s="222"/>
      <c r="P49" s="114"/>
      <c r="Q49" s="114"/>
      <c r="R49" s="114"/>
      <c r="S49" s="135">
        <f>compopoinc!J41</f>
        <v>0.30577016835161425</v>
      </c>
      <c r="T49" s="114">
        <f>compopoinc!K41</f>
        <v>0.23901586902684496</v>
      </c>
      <c r="U49" s="114">
        <f>compopoinc!L41</f>
        <v>6.675429932476927E-2</v>
      </c>
      <c r="V49" s="12">
        <f>compopoinc!M41</f>
        <v>0</v>
      </c>
      <c r="Y49" s="3"/>
      <c r="Z49" s="1167">
        <f t="shared" si="7"/>
        <v>0</v>
      </c>
    </row>
    <row r="50" spans="1:29" x14ac:dyDescent="0.2">
      <c r="A50" s="155">
        <v>1953</v>
      </c>
      <c r="B50" s="228">
        <v>343.75700000000001</v>
      </c>
      <c r="C50" s="1320">
        <v>1</v>
      </c>
      <c r="D50" s="114">
        <f t="shared" si="3"/>
        <v>0.77575438463798552</v>
      </c>
      <c r="E50" s="114">
        <v>0.22424561536201443</v>
      </c>
      <c r="F50" s="114">
        <v>0</v>
      </c>
      <c r="G50" s="135">
        <f t="shared" si="5"/>
        <v>0.70210864120993266</v>
      </c>
      <c r="H50" s="114">
        <f t="shared" si="6"/>
        <v>0.54379487193520648</v>
      </c>
      <c r="I50" s="114">
        <f t="shared" si="8"/>
        <v>0.15831376927472615</v>
      </c>
      <c r="J50" s="114">
        <f t="shared" si="8"/>
        <v>0</v>
      </c>
      <c r="K50" s="218"/>
      <c r="L50" s="114"/>
      <c r="M50" s="114"/>
      <c r="N50" s="114"/>
      <c r="O50" s="222"/>
      <c r="P50" s="114"/>
      <c r="Q50" s="114"/>
      <c r="R50" s="114"/>
      <c r="S50" s="135">
        <f>compopoinc!J42</f>
        <v>0.29789135879006734</v>
      </c>
      <c r="T50" s="114">
        <f>compopoinc!K42</f>
        <v>0.23195951270277906</v>
      </c>
      <c r="U50" s="114">
        <f>compopoinc!L42</f>
        <v>6.5931846087288276E-2</v>
      </c>
      <c r="V50" s="12">
        <f>compopoinc!M42</f>
        <v>0</v>
      </c>
      <c r="Y50" s="3"/>
      <c r="Z50" s="1167">
        <f t="shared" si="7"/>
        <v>0</v>
      </c>
    </row>
    <row r="51" spans="1:29" x14ac:dyDescent="0.2">
      <c r="A51" s="155">
        <v>1954</v>
      </c>
      <c r="B51" s="228">
        <v>343.47099999999995</v>
      </c>
      <c r="C51" s="1320">
        <v>1</v>
      </c>
      <c r="D51" s="114">
        <f t="shared" si="3"/>
        <v>0.78469215741649223</v>
      </c>
      <c r="E51" s="114">
        <v>0.2153078425835078</v>
      </c>
      <c r="F51" s="114">
        <v>0</v>
      </c>
      <c r="G51" s="135">
        <f t="shared" si="5"/>
        <v>0.69452424700822291</v>
      </c>
      <c r="H51" s="114">
        <f t="shared" si="6"/>
        <v>0.54402855156458108</v>
      </c>
      <c r="I51" s="114">
        <f t="shared" si="8"/>
        <v>0.15049569544364183</v>
      </c>
      <c r="J51" s="114">
        <f t="shared" si="8"/>
        <v>0</v>
      </c>
      <c r="K51" s="218"/>
      <c r="L51" s="114"/>
      <c r="M51" s="114"/>
      <c r="N51" s="114"/>
      <c r="O51" s="222"/>
      <c r="P51" s="114"/>
      <c r="Q51" s="114"/>
      <c r="R51" s="114"/>
      <c r="S51" s="135">
        <f>compopoinc!J43</f>
        <v>0.30547575299177715</v>
      </c>
      <c r="T51" s="114">
        <f>compopoinc!K43</f>
        <v>0.24066360585191118</v>
      </c>
      <c r="U51" s="114">
        <f>compopoinc!L43</f>
        <v>6.4812147139865967E-2</v>
      </c>
      <c r="V51" s="12">
        <f>compopoinc!M43</f>
        <v>0</v>
      </c>
      <c r="Y51" s="3"/>
      <c r="Z51" s="1167">
        <f t="shared" si="7"/>
        <v>0</v>
      </c>
    </row>
    <row r="52" spans="1:29" x14ac:dyDescent="0.2">
      <c r="A52" s="155">
        <v>1955</v>
      </c>
      <c r="B52" s="228">
        <v>376.66</v>
      </c>
      <c r="C52" s="1320">
        <v>1</v>
      </c>
      <c r="D52" s="114">
        <f t="shared" si="3"/>
        <v>0.79845483990867105</v>
      </c>
      <c r="E52" s="114">
        <v>0.201545160091329</v>
      </c>
      <c r="F52" s="114">
        <v>0</v>
      </c>
      <c r="G52" s="135">
        <f t="shared" si="5"/>
        <v>0.68988864428527275</v>
      </c>
      <c r="H52" s="114">
        <f t="shared" si="6"/>
        <v>0.5498579703101858</v>
      </c>
      <c r="I52" s="114">
        <f t="shared" si="8"/>
        <v>0.14003067397508695</v>
      </c>
      <c r="J52" s="114">
        <f t="shared" si="8"/>
        <v>0</v>
      </c>
      <c r="K52" s="218"/>
      <c r="L52" s="114"/>
      <c r="M52" s="114"/>
      <c r="N52" s="114"/>
      <c r="O52" s="222"/>
      <c r="P52" s="114"/>
      <c r="Q52" s="114"/>
      <c r="R52" s="114"/>
      <c r="S52" s="135">
        <f>compopoinc!J44</f>
        <v>0.31011135571472725</v>
      </c>
      <c r="T52" s="114">
        <f>compopoinc!K44</f>
        <v>0.2485968695984852</v>
      </c>
      <c r="U52" s="114">
        <f>compopoinc!L44</f>
        <v>6.1514486116242065E-2</v>
      </c>
      <c r="V52" s="12">
        <f>compopoinc!M44</f>
        <v>0</v>
      </c>
      <c r="Y52" s="3"/>
      <c r="Z52" s="1167">
        <f t="shared" si="7"/>
        <v>0</v>
      </c>
    </row>
    <row r="53" spans="1:29" x14ac:dyDescent="0.2">
      <c r="A53" s="155">
        <v>1956</v>
      </c>
      <c r="B53" s="228">
        <v>399.75099999999998</v>
      </c>
      <c r="C53" s="1320">
        <v>1</v>
      </c>
      <c r="D53" s="114">
        <f t="shared" si="3"/>
        <v>0.80404551833516358</v>
      </c>
      <c r="E53" s="114">
        <v>0.19595448166483639</v>
      </c>
      <c r="F53" s="114">
        <v>0</v>
      </c>
      <c r="G53" s="135">
        <f t="shared" si="5"/>
        <v>0.69718108949101865</v>
      </c>
      <c r="H53" s="114">
        <f t="shared" si="6"/>
        <v>0.55968383299914071</v>
      </c>
      <c r="I53" s="114">
        <f t="shared" si="8"/>
        <v>0.13749725649187794</v>
      </c>
      <c r="J53" s="114">
        <f t="shared" si="8"/>
        <v>0</v>
      </c>
      <c r="K53" s="218"/>
      <c r="L53" s="114"/>
      <c r="M53" s="114"/>
      <c r="N53" s="114"/>
      <c r="O53" s="222"/>
      <c r="P53" s="114"/>
      <c r="Q53" s="114"/>
      <c r="R53" s="114"/>
      <c r="S53" s="135">
        <f>compopoinc!J45</f>
        <v>0.3028189105089813</v>
      </c>
      <c r="T53" s="114">
        <f>compopoinc!K45</f>
        <v>0.24436168533602284</v>
      </c>
      <c r="U53" s="114">
        <f>compopoinc!L45</f>
        <v>5.8457225172958455E-2</v>
      </c>
      <c r="V53" s="12">
        <f>compopoinc!M45</f>
        <v>0</v>
      </c>
      <c r="Y53" s="3"/>
      <c r="Z53" s="1167">
        <f t="shared" si="7"/>
        <v>0</v>
      </c>
    </row>
    <row r="54" spans="1:29" x14ac:dyDescent="0.2">
      <c r="A54" s="155">
        <v>1957</v>
      </c>
      <c r="B54" s="228">
        <v>418.24</v>
      </c>
      <c r="C54" s="1320">
        <v>1</v>
      </c>
      <c r="D54" s="114">
        <f t="shared" si="3"/>
        <v>0.79760663733741399</v>
      </c>
      <c r="E54" s="114">
        <v>0.20239336266258606</v>
      </c>
      <c r="F54" s="114">
        <v>0</v>
      </c>
      <c r="G54" s="135">
        <f t="shared" si="5"/>
        <v>0.69630404159314341</v>
      </c>
      <c r="H54" s="114">
        <f t="shared" si="6"/>
        <v>0.55437610770586432</v>
      </c>
      <c r="I54" s="114">
        <f t="shared" si="8"/>
        <v>0.14192793388727906</v>
      </c>
      <c r="J54" s="114">
        <f t="shared" si="8"/>
        <v>0</v>
      </c>
      <c r="K54" s="218"/>
      <c r="L54" s="114"/>
      <c r="M54" s="114"/>
      <c r="N54" s="114"/>
      <c r="O54" s="222"/>
      <c r="P54" s="114"/>
      <c r="Q54" s="114"/>
      <c r="R54" s="114"/>
      <c r="S54" s="135">
        <f>compopoinc!J46</f>
        <v>0.30369595840685665</v>
      </c>
      <c r="T54" s="114">
        <f>compopoinc!K46</f>
        <v>0.24323052963154965</v>
      </c>
      <c r="U54" s="114">
        <f>compopoinc!L46</f>
        <v>6.0465428775306994E-2</v>
      </c>
      <c r="V54" s="12">
        <f>compopoinc!M46</f>
        <v>0</v>
      </c>
      <c r="Y54" s="3"/>
      <c r="Z54" s="1167">
        <f t="shared" si="7"/>
        <v>0</v>
      </c>
    </row>
    <row r="55" spans="1:29" x14ac:dyDescent="0.2">
      <c r="A55" s="155">
        <v>1958</v>
      </c>
      <c r="B55" s="228">
        <v>420.35699999999997</v>
      </c>
      <c r="C55" s="1320">
        <v>1</v>
      </c>
      <c r="D55" s="114">
        <f t="shared" si="3"/>
        <v>0.78665515264406205</v>
      </c>
      <c r="E55" s="114">
        <v>0.21334484735593798</v>
      </c>
      <c r="F55" s="114">
        <v>0</v>
      </c>
      <c r="G55" s="135">
        <f t="shared" si="5"/>
        <v>0.69337829486280789</v>
      </c>
      <c r="H55" s="114">
        <f t="shared" si="6"/>
        <v>0.54414079216388067</v>
      </c>
      <c r="I55" s="114">
        <f t="shared" si="8"/>
        <v>0.14923750269892727</v>
      </c>
      <c r="J55" s="114">
        <f t="shared" si="8"/>
        <v>0</v>
      </c>
      <c r="K55" s="218"/>
      <c r="L55" s="114"/>
      <c r="M55" s="114"/>
      <c r="N55" s="114"/>
      <c r="O55" s="222"/>
      <c r="P55" s="114"/>
      <c r="Q55" s="114"/>
      <c r="R55" s="114"/>
      <c r="S55" s="135">
        <f>compopoinc!J47</f>
        <v>0.30662170513719211</v>
      </c>
      <c r="T55" s="114">
        <f>compopoinc!K47</f>
        <v>0.24251436048018141</v>
      </c>
      <c r="U55" s="114">
        <f>compopoinc!L47</f>
        <v>6.4107344657010706E-2</v>
      </c>
      <c r="V55" s="12">
        <f>compopoinc!M47</f>
        <v>0</v>
      </c>
      <c r="Y55" s="3"/>
      <c r="Z55" s="1167">
        <f t="shared" si="7"/>
        <v>0</v>
      </c>
    </row>
    <row r="56" spans="1:29" x14ac:dyDescent="0.2">
      <c r="A56" s="157">
        <v>1959</v>
      </c>
      <c r="B56" s="229">
        <v>458.83699999999993</v>
      </c>
      <c r="C56" s="1321">
        <v>1</v>
      </c>
      <c r="D56" s="116">
        <f t="shared" si="3"/>
        <v>0.80063508391869009</v>
      </c>
      <c r="E56" s="116">
        <v>0.19936491608130993</v>
      </c>
      <c r="F56" s="116">
        <v>0</v>
      </c>
      <c r="G56" s="139">
        <f t="shared" si="5"/>
        <v>0.69258706062032349</v>
      </c>
      <c r="H56" s="116">
        <f t="shared" si="6"/>
        <v>0.55270967362337231</v>
      </c>
      <c r="I56" s="116">
        <f t="shared" si="8"/>
        <v>0.13987738699695121</v>
      </c>
      <c r="J56" s="116">
        <f t="shared" si="8"/>
        <v>0</v>
      </c>
      <c r="K56" s="219"/>
      <c r="L56" s="116"/>
      <c r="M56" s="116"/>
      <c r="N56" s="116"/>
      <c r="O56" s="223"/>
      <c r="P56" s="116"/>
      <c r="Q56" s="116"/>
      <c r="R56" s="116"/>
      <c r="S56" s="139">
        <f>compopoinc!J48</f>
        <v>0.30741293937967645</v>
      </c>
      <c r="T56" s="116">
        <f>compopoinc!K48</f>
        <v>0.24792541029531773</v>
      </c>
      <c r="U56" s="116">
        <f>compopoinc!L48</f>
        <v>5.9487529084358726E-2</v>
      </c>
      <c r="V56" s="17">
        <f>compopoinc!M48</f>
        <v>0</v>
      </c>
      <c r="Y56" s="3"/>
      <c r="Z56" s="1167">
        <f t="shared" si="7"/>
        <v>0</v>
      </c>
    </row>
    <row r="57" spans="1:29" x14ac:dyDescent="0.2">
      <c r="A57" s="155">
        <v>1960</v>
      </c>
      <c r="B57" s="228">
        <v>478.98399999999992</v>
      </c>
      <c r="C57" s="1320">
        <v>1</v>
      </c>
      <c r="D57" s="114">
        <f t="shared" si="3"/>
        <v>0.80403729560903914</v>
      </c>
      <c r="E57" s="114">
        <v>0.19596270439096089</v>
      </c>
      <c r="F57" s="114">
        <v>0</v>
      </c>
      <c r="G57" s="135">
        <f t="shared" si="5"/>
        <v>0.69660899811139343</v>
      </c>
      <c r="H57" s="114">
        <f t="shared" si="6"/>
        <v>0.55808457961827929</v>
      </c>
      <c r="I57" s="114">
        <f t="shared" si="8"/>
        <v>0.13852441849311414</v>
      </c>
      <c r="J57" s="114">
        <f t="shared" si="8"/>
        <v>0</v>
      </c>
      <c r="K57" s="218"/>
      <c r="L57" s="114"/>
      <c r="M57" s="114"/>
      <c r="N57" s="114"/>
      <c r="O57" s="222"/>
      <c r="P57" s="114"/>
      <c r="Q57" s="114"/>
      <c r="R57" s="114"/>
      <c r="S57" s="135">
        <f>compopoinc!J49</f>
        <v>0.30339100188860663</v>
      </c>
      <c r="T57" s="114">
        <f>compopoinc!K49</f>
        <v>0.24595271599075985</v>
      </c>
      <c r="U57" s="114">
        <f>compopoinc!L49</f>
        <v>5.7438285897846761E-2</v>
      </c>
      <c r="V57" s="21">
        <f>compopoinc!M49</f>
        <v>0</v>
      </c>
      <c r="Y57" s="3"/>
      <c r="Z57" s="1167">
        <f t="shared" si="7"/>
        <v>0</v>
      </c>
    </row>
    <row r="58" spans="1:29" x14ac:dyDescent="0.2">
      <c r="A58" s="155">
        <v>1961</v>
      </c>
      <c r="B58" s="228">
        <v>496.16000000000008</v>
      </c>
      <c r="C58" s="1320">
        <v>1</v>
      </c>
      <c r="D58" s="114">
        <f t="shared" si="3"/>
        <v>0.7994155111254434</v>
      </c>
      <c r="E58" s="114">
        <v>0.20058448887455657</v>
      </c>
      <c r="F58" s="114">
        <v>0</v>
      </c>
      <c r="G58" s="135">
        <f t="shared" si="5"/>
        <v>0.69362726507869932</v>
      </c>
      <c r="H58" s="114">
        <f t="shared" si="6"/>
        <v>0.55224127828166725</v>
      </c>
      <c r="I58" s="114">
        <f t="shared" si="8"/>
        <v>0.14138598679703199</v>
      </c>
      <c r="J58" s="114">
        <f t="shared" si="8"/>
        <v>0</v>
      </c>
      <c r="K58" s="218"/>
      <c r="L58" s="114"/>
      <c r="M58" s="114"/>
      <c r="N58" s="114"/>
      <c r="O58" s="222"/>
      <c r="P58" s="114"/>
      <c r="Q58" s="114"/>
      <c r="R58" s="114"/>
      <c r="S58" s="135">
        <f>compopoinc!J50</f>
        <v>0.30637273492130068</v>
      </c>
      <c r="T58" s="114">
        <f>compopoinc!K50</f>
        <v>0.2471742328437761</v>
      </c>
      <c r="U58" s="114">
        <f>compopoinc!L50</f>
        <v>5.9198502077524584E-2</v>
      </c>
      <c r="V58" s="12">
        <f>compopoinc!M50</f>
        <v>0</v>
      </c>
      <c r="Y58" s="3"/>
      <c r="Z58" s="1167">
        <f t="shared" si="7"/>
        <v>0</v>
      </c>
    </row>
    <row r="59" spans="1:29" x14ac:dyDescent="0.2">
      <c r="A59" s="137">
        <v>1962</v>
      </c>
      <c r="B59" s="231">
        <v>533.99400000000003</v>
      </c>
      <c r="C59" s="1320">
        <v>1</v>
      </c>
      <c r="D59" s="136">
        <f t="shared" si="3"/>
        <v>0.7977336824009259</v>
      </c>
      <c r="E59" s="105">
        <v>0.20226631759907412</v>
      </c>
      <c r="F59" s="105">
        <v>0</v>
      </c>
      <c r="G59" s="135">
        <f t="shared" si="5"/>
        <v>0.68219465017318726</v>
      </c>
      <c r="H59" s="136">
        <f t="shared" si="6"/>
        <v>0.54521685810721887</v>
      </c>
      <c r="I59" s="105">
        <f t="shared" si="8"/>
        <v>0.13697779206596841</v>
      </c>
      <c r="J59" s="105">
        <f t="shared" si="8"/>
        <v>0</v>
      </c>
      <c r="K59" s="106">
        <f>C59-compopoinc!F51</f>
        <v>0.22015094757080078</v>
      </c>
      <c r="L59" s="105">
        <f>D59-compopoinc!G51</f>
        <v>0.18127327169748664</v>
      </c>
      <c r="M59" s="105">
        <f>E59-compopoinc!H51</f>
        <v>3.8877675873314171E-2</v>
      </c>
      <c r="N59" s="105">
        <f>F59-compopoinc!I51</f>
        <v>0</v>
      </c>
      <c r="O59" s="106">
        <f>G59-K59</f>
        <v>0.46204370260238647</v>
      </c>
      <c r="P59" s="105">
        <f>H59-L59</f>
        <v>0.36394358640973223</v>
      </c>
      <c r="Q59" s="105">
        <f>I59-M59</f>
        <v>9.8100116192654241E-2</v>
      </c>
      <c r="R59" s="105">
        <f>J59-N59</f>
        <v>0</v>
      </c>
      <c r="S59" s="135">
        <f>compopoinc!J51</f>
        <v>0.31780534982681274</v>
      </c>
      <c r="T59" s="136">
        <f>compopoinc!K51</f>
        <v>0.25251682429370703</v>
      </c>
      <c r="U59" s="136">
        <f>compopoinc!L51</f>
        <v>6.5288525533105712E-2</v>
      </c>
      <c r="V59" s="12">
        <f>compopoinc!M51</f>
        <v>0</v>
      </c>
      <c r="Y59" s="3"/>
      <c r="Z59" s="1167">
        <f t="shared" si="7"/>
        <v>0</v>
      </c>
    </row>
    <row r="60" spans="1:29" x14ac:dyDescent="0.2">
      <c r="A60" s="137">
        <v>1963</v>
      </c>
      <c r="B60" s="231">
        <v>565.39300000000014</v>
      </c>
      <c r="C60" s="1320">
        <v>1</v>
      </c>
      <c r="D60" s="136">
        <f t="shared" si="3"/>
        <v>0.79898760685045622</v>
      </c>
      <c r="E60" s="105">
        <v>0.20101239314954372</v>
      </c>
      <c r="F60" s="105">
        <v>0</v>
      </c>
      <c r="G60" s="135">
        <f t="shared" si="5"/>
        <v>0.67756792902946472</v>
      </c>
      <c r="H60" s="136">
        <f t="shared" si="6"/>
        <v>0.54131033357134206</v>
      </c>
      <c r="I60" s="105">
        <f t="shared" si="8"/>
        <v>0.1362575954581226</v>
      </c>
      <c r="J60" s="105">
        <f t="shared" si="8"/>
        <v>0</v>
      </c>
      <c r="K60" s="106">
        <f>C60-compopoinc!F52</f>
        <v>0.21514406800270081</v>
      </c>
      <c r="L60" s="105">
        <f>D60-compopoinc!G52</f>
        <v>0.17610190606955789</v>
      </c>
      <c r="M60" s="105">
        <f>E60-compopoinc!H52</f>
        <v>3.904216193314286E-2</v>
      </c>
      <c r="N60" s="105">
        <f>F60-compopoinc!I52</f>
        <v>0</v>
      </c>
      <c r="O60" s="106">
        <f t="shared" ref="O60:O110" si="9">G60-K60</f>
        <v>0.46242386102676392</v>
      </c>
      <c r="P60" s="105">
        <f t="shared" ref="P60:P110" si="10">H60-L60</f>
        <v>0.36520842750178417</v>
      </c>
      <c r="Q60" s="105">
        <f t="shared" ref="Q60:Q110" si="11">I60-M60</f>
        <v>9.7215433524979744E-2</v>
      </c>
      <c r="R60" s="105">
        <f t="shared" ref="R60:R110" si="12">J60-N60</f>
        <v>0</v>
      </c>
      <c r="S60" s="135">
        <f>compopoinc!J52</f>
        <v>0.32243207097053528</v>
      </c>
      <c r="T60" s="136">
        <f>compopoinc!K52</f>
        <v>0.25767727327911416</v>
      </c>
      <c r="U60" s="136">
        <f>compopoinc!L52</f>
        <v>6.4754797691421118E-2</v>
      </c>
      <c r="V60" s="12">
        <f>compopoinc!M52</f>
        <v>0</v>
      </c>
      <c r="Y60" s="3"/>
      <c r="Z60" s="1167">
        <f t="shared" si="7"/>
        <v>0</v>
      </c>
    </row>
    <row r="61" spans="1:29" x14ac:dyDescent="0.2">
      <c r="A61" s="137">
        <v>1964</v>
      </c>
      <c r="B61" s="231">
        <v>607.06500000000017</v>
      </c>
      <c r="C61" s="1320">
        <v>1</v>
      </c>
      <c r="D61" s="136">
        <f t="shared" si="3"/>
        <v>0.80279871183481188</v>
      </c>
      <c r="E61" s="105">
        <v>0.19720128816518817</v>
      </c>
      <c r="F61" s="105">
        <v>0</v>
      </c>
      <c r="G61" s="135">
        <f t="shared" si="5"/>
        <v>0.67294120788574219</v>
      </c>
      <c r="H61" s="136">
        <f t="shared" si="6"/>
        <v>0.53996098957029059</v>
      </c>
      <c r="I61" s="105">
        <f t="shared" si="8"/>
        <v>0.13298021831545165</v>
      </c>
      <c r="J61" s="105">
        <f t="shared" si="8"/>
        <v>0</v>
      </c>
      <c r="K61" s="106">
        <f>C61-compopoinc!F53</f>
        <v>0.21013718843460083</v>
      </c>
      <c r="L61" s="105">
        <f>D61-compopoinc!G53</f>
        <v>0.17348772097645448</v>
      </c>
      <c r="M61" s="105">
        <f>E61-compopoinc!H53</f>
        <v>3.6649467458146401E-2</v>
      </c>
      <c r="N61" s="105">
        <f>F61-compopoinc!I53</f>
        <v>0</v>
      </c>
      <c r="O61" s="106">
        <f t="shared" si="9"/>
        <v>0.46280401945114136</v>
      </c>
      <c r="P61" s="105">
        <f t="shared" si="10"/>
        <v>0.36647326859383611</v>
      </c>
      <c r="Q61" s="105">
        <f t="shared" si="11"/>
        <v>9.6330750857305247E-2</v>
      </c>
      <c r="R61" s="105">
        <f t="shared" si="12"/>
        <v>0</v>
      </c>
      <c r="S61" s="135">
        <f>compopoinc!J53</f>
        <v>0.32705879211425781</v>
      </c>
      <c r="T61" s="136">
        <f>compopoinc!K53</f>
        <v>0.26283772226452129</v>
      </c>
      <c r="U61" s="136">
        <f>compopoinc!L53</f>
        <v>6.4221069849736523E-2</v>
      </c>
      <c r="V61" s="12">
        <f>compopoinc!M53</f>
        <v>0</v>
      </c>
      <c r="Y61" s="3"/>
      <c r="Z61" s="1167">
        <f t="shared" si="7"/>
        <v>0</v>
      </c>
    </row>
    <row r="62" spans="1:29" x14ac:dyDescent="0.2">
      <c r="A62" s="137">
        <v>1965</v>
      </c>
      <c r="B62" s="231">
        <v>658.84699999999987</v>
      </c>
      <c r="C62" s="1320">
        <v>1</v>
      </c>
      <c r="D62" s="136">
        <f t="shared" si="3"/>
        <v>0.80495623414844419</v>
      </c>
      <c r="E62" s="105">
        <v>0.19504376585155586</v>
      </c>
      <c r="F62" s="105">
        <v>0</v>
      </c>
      <c r="G62" s="135">
        <f t="shared" si="5"/>
        <v>0.67629233002662659</v>
      </c>
      <c r="H62" s="136">
        <f t="shared" si="6"/>
        <v>0.54576427652591053</v>
      </c>
      <c r="I62" s="105">
        <f t="shared" si="8"/>
        <v>0.13052805350071611</v>
      </c>
      <c r="J62" s="105">
        <f t="shared" si="8"/>
        <v>-1.4688451483380049E-4</v>
      </c>
      <c r="K62" s="106">
        <f>C62-compopoinc!F54</f>
        <v>0.21507608890533447</v>
      </c>
      <c r="L62" s="105">
        <f>D62-compopoinc!G54</f>
        <v>0.18196418308161344</v>
      </c>
      <c r="M62" s="105">
        <f>E62-compopoinc!H54</f>
        <v>3.3111905823721088E-2</v>
      </c>
      <c r="N62" s="105">
        <f>F62-compopoinc!I54</f>
        <v>-7.0285372203215957E-4</v>
      </c>
      <c r="O62" s="106">
        <f t="shared" si="9"/>
        <v>0.46121624112129211</v>
      </c>
      <c r="P62" s="105">
        <f t="shared" si="10"/>
        <v>0.36380009344429709</v>
      </c>
      <c r="Q62" s="105">
        <f t="shared" si="11"/>
        <v>9.7416147676995024E-2</v>
      </c>
      <c r="R62" s="105">
        <f t="shared" si="12"/>
        <v>5.5596920719835907E-4</v>
      </c>
      <c r="S62" s="135">
        <f>compopoinc!J54</f>
        <v>0.32370766997337341</v>
      </c>
      <c r="T62" s="136">
        <f>compopoinc!K54</f>
        <v>0.25919195762253366</v>
      </c>
      <c r="U62" s="136">
        <f>compopoinc!L54</f>
        <v>6.4515712350839749E-2</v>
      </c>
      <c r="V62" s="12">
        <f>compopoinc!M54</f>
        <v>1.4688451483380049E-4</v>
      </c>
      <c r="Y62" s="3"/>
      <c r="Z62" s="1167">
        <f t="shared" si="7"/>
        <v>0</v>
      </c>
    </row>
    <row r="63" spans="1:29" x14ac:dyDescent="0.2">
      <c r="A63" s="137">
        <v>1966</v>
      </c>
      <c r="B63" s="231">
        <v>718.11500000000012</v>
      </c>
      <c r="C63" s="1320">
        <v>1</v>
      </c>
      <c r="D63" s="136">
        <f t="shared" si="3"/>
        <v>0.79608280010861776</v>
      </c>
      <c r="E63" s="105">
        <v>0.20391719989138227</v>
      </c>
      <c r="F63" s="105">
        <v>4.0230325226460941E-3</v>
      </c>
      <c r="G63" s="135">
        <f t="shared" si="5"/>
        <v>0.67964345216751099</v>
      </c>
      <c r="H63" s="136">
        <f t="shared" si="6"/>
        <v>0.54053660712807172</v>
      </c>
      <c r="I63" s="105">
        <f t="shared" si="8"/>
        <v>0.13910684503943929</v>
      </c>
      <c r="J63" s="105">
        <f t="shared" si="8"/>
        <v>3.7292634929784931E-3</v>
      </c>
      <c r="K63" s="106">
        <f>C63-compopoinc!F55</f>
        <v>0.22001498937606812</v>
      </c>
      <c r="L63" s="105">
        <f>D63-compopoinc!G55</f>
        <v>0.17940968883331365</v>
      </c>
      <c r="M63" s="105">
        <f>E63-compopoinc!H55</f>
        <v>4.0605300542754491E-2</v>
      </c>
      <c r="N63" s="105">
        <f>F63-compopoinc!I55</f>
        <v>2.617325078581775E-3</v>
      </c>
      <c r="O63" s="106">
        <f t="shared" si="9"/>
        <v>0.45962846279144287</v>
      </c>
      <c r="P63" s="105">
        <f t="shared" si="10"/>
        <v>0.36112691829475807</v>
      </c>
      <c r="Q63" s="105">
        <f t="shared" si="11"/>
        <v>9.8501544496684801E-2</v>
      </c>
      <c r="R63" s="105">
        <f t="shared" si="12"/>
        <v>1.1119384143967181E-3</v>
      </c>
      <c r="S63" s="135">
        <f>compopoinc!J55</f>
        <v>0.32035654783248901</v>
      </c>
      <c r="T63" s="136">
        <f>compopoinc!K55</f>
        <v>0.25554619298054604</v>
      </c>
      <c r="U63" s="136">
        <f>compopoinc!L55</f>
        <v>6.4810354851942975E-2</v>
      </c>
      <c r="V63" s="12">
        <f>compopoinc!M55</f>
        <v>2.9376902966760099E-4</v>
      </c>
      <c r="Y63" s="1130">
        <v>-3.5235030882176943E-3</v>
      </c>
      <c r="Z63" s="1167">
        <f t="shared" si="7"/>
        <v>0</v>
      </c>
      <c r="AA63" s="1167">
        <f>O59-P59-Q59</f>
        <v>0</v>
      </c>
      <c r="AB63" s="1167">
        <f>K59-L59-M59</f>
        <v>0</v>
      </c>
      <c r="AC63" s="1167">
        <f>G59-H59-I59</f>
        <v>0</v>
      </c>
    </row>
    <row r="64" spans="1:29" x14ac:dyDescent="0.2">
      <c r="A64" s="137">
        <v>1967</v>
      </c>
      <c r="B64" s="231">
        <v>758.46800000000007</v>
      </c>
      <c r="C64" s="1320">
        <v>1</v>
      </c>
      <c r="D64" s="136">
        <f t="shared" si="3"/>
        <v>0.77527990633751198</v>
      </c>
      <c r="E64" s="105">
        <v>0.22472009366248802</v>
      </c>
      <c r="F64" s="105">
        <v>9.7815596702827273E-3</v>
      </c>
      <c r="G64" s="135">
        <f t="shared" si="5"/>
        <v>0.69049811363220215</v>
      </c>
      <c r="H64" s="136">
        <f t="shared" si="6"/>
        <v>0.53253527383747734</v>
      </c>
      <c r="I64" s="105">
        <f t="shared" si="8"/>
        <v>0.15796283979472481</v>
      </c>
      <c r="J64" s="105">
        <f t="shared" si="8"/>
        <v>9.0047448859519458E-3</v>
      </c>
      <c r="K64" s="106">
        <f>C64-compopoinc!F56</f>
        <v>0.23415429890155792</v>
      </c>
      <c r="L64" s="105">
        <f>D64-compopoinc!G56</f>
        <v>0.18156005866256475</v>
      </c>
      <c r="M64" s="105">
        <f>E64-compopoinc!H56</f>
        <v>5.2594240238993173E-2</v>
      </c>
      <c r="N64" s="105">
        <f>F64-compopoinc!I56</f>
        <v>6.8320320017488806E-3</v>
      </c>
      <c r="O64" s="106">
        <f t="shared" si="9"/>
        <v>0.45634381473064423</v>
      </c>
      <c r="P64" s="105">
        <f t="shared" si="10"/>
        <v>0.35097521517491259</v>
      </c>
      <c r="Q64" s="105">
        <f t="shared" si="11"/>
        <v>0.10536859955573163</v>
      </c>
      <c r="R64" s="105">
        <f t="shared" si="12"/>
        <v>2.1727128842030652E-3</v>
      </c>
      <c r="S64" s="149">
        <f>compopoinc!J56</f>
        <v>0.30950188636779785</v>
      </c>
      <c r="T64" s="148">
        <f>compopoinc!K56</f>
        <v>0.24274463250003464</v>
      </c>
      <c r="U64" s="148">
        <f>compopoinc!L56</f>
        <v>6.6757253867763211E-2</v>
      </c>
      <c r="V64" s="12">
        <f>compopoinc!M56</f>
        <v>7.7681478433078155E-4</v>
      </c>
      <c r="Y64" s="1130">
        <v>-3.3105011407315033E-3</v>
      </c>
      <c r="Z64" s="1167">
        <f t="shared" si="7"/>
        <v>0</v>
      </c>
      <c r="AA64" s="1167">
        <f t="shared" ref="AA64:AA116" si="13">O60-P60-Q60</f>
        <v>0</v>
      </c>
      <c r="AB64" s="1167">
        <f t="shared" ref="AB64:AB116" si="14">K60-L60-M60</f>
        <v>5.5511151231257827E-17</v>
      </c>
      <c r="AC64" s="1167">
        <f t="shared" ref="AC64:AC116" si="15">G60-H60-I60</f>
        <v>0</v>
      </c>
    </row>
    <row r="65" spans="1:29" x14ac:dyDescent="0.2">
      <c r="A65" s="137">
        <v>1968</v>
      </c>
      <c r="B65" s="231">
        <v>830.29300000000012</v>
      </c>
      <c r="C65" s="1320">
        <v>1</v>
      </c>
      <c r="D65" s="136">
        <f t="shared" si="3"/>
        <v>0.76966926133304758</v>
      </c>
      <c r="E65" s="105">
        <v>0.23033073866695247</v>
      </c>
      <c r="F65" s="105">
        <v>1.1907844580166277E-2</v>
      </c>
      <c r="G65" s="135">
        <f t="shared" si="5"/>
        <v>0.69699069112539291</v>
      </c>
      <c r="H65" s="136">
        <f t="shared" si="6"/>
        <v>0.53367952732874135</v>
      </c>
      <c r="I65" s="105">
        <f t="shared" si="8"/>
        <v>0.16331116379665161</v>
      </c>
      <c r="J65" s="105">
        <f t="shared" si="8"/>
        <v>1.0904303871613813E-2</v>
      </c>
      <c r="K65" s="106">
        <f>C65-compopoinc!F57</f>
        <v>0.24012495949864388</v>
      </c>
      <c r="L65" s="105">
        <f>D65-compopoinc!G57</f>
        <v>0.18599024824784527</v>
      </c>
      <c r="M65" s="105">
        <f>E65-compopoinc!H57</f>
        <v>5.4134711250798662E-2</v>
      </c>
      <c r="N65" s="105">
        <f>F65-compopoinc!I57</f>
        <v>7.9899499702535126E-3</v>
      </c>
      <c r="O65" s="106">
        <f t="shared" si="9"/>
        <v>0.45686573162674904</v>
      </c>
      <c r="P65" s="105">
        <f t="shared" si="10"/>
        <v>0.34768927908089609</v>
      </c>
      <c r="Q65" s="105">
        <f t="shared" si="11"/>
        <v>0.10917645254585295</v>
      </c>
      <c r="R65" s="105">
        <f t="shared" si="12"/>
        <v>2.9143539013603004E-3</v>
      </c>
      <c r="S65" s="149">
        <f>compopoinc!J57</f>
        <v>0.30300930887460709</v>
      </c>
      <c r="T65" s="148">
        <f>compopoinc!K57</f>
        <v>0.23598973400430623</v>
      </c>
      <c r="U65" s="148">
        <f>compopoinc!L57</f>
        <v>6.7019574870300858E-2</v>
      </c>
      <c r="V65" s="12">
        <f>compopoinc!M57</f>
        <v>1.0035407085524639E-3</v>
      </c>
      <c r="Y65" s="1130">
        <v>-2.8310125367170258E-3</v>
      </c>
      <c r="Z65" s="1167">
        <f t="shared" si="7"/>
        <v>0</v>
      </c>
      <c r="AA65" s="1167">
        <f t="shared" si="13"/>
        <v>0</v>
      </c>
      <c r="AB65" s="1167">
        <f t="shared" si="14"/>
        <v>-5.5511151231257827E-17</v>
      </c>
      <c r="AC65" s="1167">
        <f t="shared" si="15"/>
        <v>0</v>
      </c>
    </row>
    <row r="66" spans="1:29" x14ac:dyDescent="0.2">
      <c r="A66" s="137">
        <v>1969</v>
      </c>
      <c r="B66" s="231">
        <v>897.32399999999996</v>
      </c>
      <c r="C66" s="1320">
        <v>1</v>
      </c>
      <c r="D66" s="136">
        <f t="shared" si="3"/>
        <v>0.7681127441147233</v>
      </c>
      <c r="E66" s="105">
        <v>0.23188725588527667</v>
      </c>
      <c r="F66" s="105">
        <v>1.2532819806446724E-2</v>
      </c>
      <c r="G66" s="135">
        <f t="shared" si="5"/>
        <v>0.70557260327041149</v>
      </c>
      <c r="H66" s="136">
        <f t="shared" si="6"/>
        <v>0.53926918244150746</v>
      </c>
      <c r="I66" s="105">
        <f t="shared" si="8"/>
        <v>0.16630342082890401</v>
      </c>
      <c r="J66" s="105">
        <f t="shared" si="8"/>
        <v>1.1445754077166867E-2</v>
      </c>
      <c r="K66" s="106">
        <f>C66-compopoinc!F58</f>
        <v>0.24679522681981325</v>
      </c>
      <c r="L66" s="105">
        <f>D66-compopoinc!G58</f>
        <v>0.1920317428821996</v>
      </c>
      <c r="M66" s="105">
        <f>E66-compopoinc!H58</f>
        <v>5.4763483937613627E-2</v>
      </c>
      <c r="N66" s="105">
        <f>F66-compopoinc!I58</f>
        <v>8.0354024867206417E-3</v>
      </c>
      <c r="O66" s="106">
        <f t="shared" si="9"/>
        <v>0.45877737645059824</v>
      </c>
      <c r="P66" s="105">
        <f t="shared" si="10"/>
        <v>0.34723743955930786</v>
      </c>
      <c r="Q66" s="105">
        <f t="shared" si="11"/>
        <v>0.11153993689129038</v>
      </c>
      <c r="R66" s="105">
        <f t="shared" si="12"/>
        <v>3.4103515904462256E-3</v>
      </c>
      <c r="S66" s="149">
        <f>compopoinc!J58</f>
        <v>0.29442739672958851</v>
      </c>
      <c r="T66" s="148">
        <f>compopoinc!K58</f>
        <v>0.22884356167321585</v>
      </c>
      <c r="U66" s="148">
        <f>compopoinc!L58</f>
        <v>6.5583835056372664E-2</v>
      </c>
      <c r="V66" s="17">
        <f>compopoinc!M58</f>
        <v>1.0870657292798569E-3</v>
      </c>
      <c r="Y66" s="1130">
        <v>-4.0510955064974041E-3</v>
      </c>
      <c r="Z66" s="1167">
        <f t="shared" si="7"/>
        <v>0</v>
      </c>
      <c r="AA66" s="1167">
        <f t="shared" si="13"/>
        <v>0</v>
      </c>
      <c r="AB66" s="1167">
        <f t="shared" si="14"/>
        <v>-5.5511151231257827E-17</v>
      </c>
      <c r="AC66" s="1167">
        <f t="shared" si="15"/>
        <v>0</v>
      </c>
    </row>
    <row r="67" spans="1:29" x14ac:dyDescent="0.2">
      <c r="A67" s="147">
        <v>1970</v>
      </c>
      <c r="B67" s="232">
        <v>937.6049999999999</v>
      </c>
      <c r="C67" s="1322">
        <v>1</v>
      </c>
      <c r="D67" s="145">
        <f t="shared" si="3"/>
        <v>0.75777326272790779</v>
      </c>
      <c r="E67" s="111">
        <v>0.24222673727209221</v>
      </c>
      <c r="F67" s="111">
        <v>1.3554748534830767E-2</v>
      </c>
      <c r="G67" s="146">
        <f t="shared" si="5"/>
        <v>0.7085973615758121</v>
      </c>
      <c r="H67" s="145">
        <f t="shared" si="6"/>
        <v>0.53160052461566798</v>
      </c>
      <c r="I67" s="111">
        <f t="shared" si="8"/>
        <v>0.17699683696014412</v>
      </c>
      <c r="J67" s="111">
        <f t="shared" si="8"/>
        <v>1.2414384627164625E-2</v>
      </c>
      <c r="K67" s="112">
        <f>C67-compopoinc!F59</f>
        <v>0.24995764833875</v>
      </c>
      <c r="L67" s="111">
        <f>D67-compopoinc!G59</f>
        <v>0.18664186640861991</v>
      </c>
      <c r="M67" s="111">
        <f>E67-compopoinc!H59</f>
        <v>6.3315781930130099E-2</v>
      </c>
      <c r="N67" s="111">
        <f>F67-compopoinc!I59</f>
        <v>8.6278883010219281E-3</v>
      </c>
      <c r="O67" s="112">
        <f t="shared" si="9"/>
        <v>0.4586397132370621</v>
      </c>
      <c r="P67" s="111">
        <f t="shared" si="10"/>
        <v>0.34495865820704807</v>
      </c>
      <c r="Q67" s="111">
        <f t="shared" si="11"/>
        <v>0.11368105503001402</v>
      </c>
      <c r="R67" s="111">
        <f t="shared" si="12"/>
        <v>3.7864963261426965E-3</v>
      </c>
      <c r="S67" s="153">
        <f>compopoinc!J59</f>
        <v>0.2914026384241879</v>
      </c>
      <c r="T67" s="152">
        <f>compopoinc!K59</f>
        <v>0.22617273811223981</v>
      </c>
      <c r="U67" s="152">
        <f>compopoinc!L59</f>
        <v>6.5229900311948086E-2</v>
      </c>
      <c r="V67" s="21">
        <f>compopoinc!M59</f>
        <v>1.140363907666142E-3</v>
      </c>
      <c r="Y67" s="1130">
        <v>-4.1308404321682701E-3</v>
      </c>
      <c r="Z67" s="1167">
        <f t="shared" si="7"/>
        <v>0</v>
      </c>
      <c r="AA67" s="1167">
        <f t="shared" si="13"/>
        <v>0</v>
      </c>
      <c r="AB67" s="1167">
        <f t="shared" si="14"/>
        <v>0</v>
      </c>
      <c r="AC67" s="1167">
        <f t="shared" si="15"/>
        <v>0</v>
      </c>
    </row>
    <row r="68" spans="1:29" x14ac:dyDescent="0.2">
      <c r="A68" s="137">
        <v>1971</v>
      </c>
      <c r="B68" s="231">
        <v>1014.0679999999996</v>
      </c>
      <c r="C68" s="1320">
        <v>1</v>
      </c>
      <c r="D68" s="136">
        <f t="shared" si="3"/>
        <v>0.75396225894121494</v>
      </c>
      <c r="E68" s="105">
        <v>0.24603774105878509</v>
      </c>
      <c r="F68" s="105">
        <v>1.4587779123293511E-2</v>
      </c>
      <c r="G68" s="135">
        <f t="shared" si="5"/>
        <v>0.70684111851733178</v>
      </c>
      <c r="H68" s="136">
        <f t="shared" si="6"/>
        <v>0.52623779146964744</v>
      </c>
      <c r="I68" s="105">
        <f t="shared" si="8"/>
        <v>0.18060332704768436</v>
      </c>
      <c r="J68" s="105">
        <f t="shared" si="8"/>
        <v>1.3393202990660437E-2</v>
      </c>
      <c r="K68" s="106">
        <f>C68-compopoinc!F60</f>
        <v>0.24810055579291657</v>
      </c>
      <c r="L68" s="105">
        <f>D68-compopoinc!G60</f>
        <v>0.18211151411367177</v>
      </c>
      <c r="M68" s="105">
        <f>E68-compopoinc!H60</f>
        <v>6.5989041679244825E-2</v>
      </c>
      <c r="N68" s="105">
        <f>F68-compopoinc!I60</f>
        <v>9.2780703822556449E-3</v>
      </c>
      <c r="O68" s="106">
        <f t="shared" si="9"/>
        <v>0.45874056272441521</v>
      </c>
      <c r="P68" s="105">
        <f t="shared" si="10"/>
        <v>0.34412627735597567</v>
      </c>
      <c r="Q68" s="105">
        <f t="shared" si="11"/>
        <v>0.11461428536843954</v>
      </c>
      <c r="R68" s="105">
        <f t="shared" si="12"/>
        <v>4.1151326084047923E-3</v>
      </c>
      <c r="S68" s="149">
        <f>compopoinc!J60</f>
        <v>0.29315888148266822</v>
      </c>
      <c r="T68" s="148">
        <f>compopoinc!K60</f>
        <v>0.22772446747156749</v>
      </c>
      <c r="U68" s="148">
        <f>compopoinc!L60</f>
        <v>6.5434414011100728E-2</v>
      </c>
      <c r="V68" s="12">
        <f>compopoinc!M60</f>
        <v>1.1945761326330739E-3</v>
      </c>
      <c r="Y68" s="1130">
        <v>-3.4996634839572494E-3</v>
      </c>
      <c r="Z68" s="1167">
        <f t="shared" si="7"/>
        <v>0</v>
      </c>
      <c r="AA68" s="1167">
        <f t="shared" si="13"/>
        <v>0</v>
      </c>
      <c r="AB68" s="1167">
        <f t="shared" si="14"/>
        <v>0</v>
      </c>
      <c r="AC68" s="1167">
        <f t="shared" si="15"/>
        <v>0</v>
      </c>
    </row>
    <row r="69" spans="1:29" x14ac:dyDescent="0.2">
      <c r="A69" s="137">
        <v>1972</v>
      </c>
      <c r="B69" s="231">
        <v>1119.5729999999996</v>
      </c>
      <c r="C69" s="1320">
        <v>1</v>
      </c>
      <c r="D69" s="136">
        <f t="shared" si="3"/>
        <v>0.75784428527661873</v>
      </c>
      <c r="E69" s="105">
        <v>0.24215571472338121</v>
      </c>
      <c r="F69" s="105">
        <v>1.5226340756699212E-2</v>
      </c>
      <c r="G69" s="135">
        <f t="shared" si="5"/>
        <v>0.7037806976295542</v>
      </c>
      <c r="H69" s="136">
        <f t="shared" si="6"/>
        <v>0.52624450448885263</v>
      </c>
      <c r="I69" s="105">
        <f t="shared" si="8"/>
        <v>0.17753619314070151</v>
      </c>
      <c r="J69" s="105">
        <f t="shared" si="8"/>
        <v>1.3941676613691893E-2</v>
      </c>
      <c r="K69" s="106">
        <f>C69-compopoinc!F61</f>
        <v>0.2477162273862632</v>
      </c>
      <c r="L69" s="105">
        <f>D69-compopoinc!G61</f>
        <v>0.18217832197358064</v>
      </c>
      <c r="M69" s="105">
        <f>E69-compopoinc!H61</f>
        <v>6.5537905412682507E-2</v>
      </c>
      <c r="N69" s="105">
        <f>F69-compopoinc!I61</f>
        <v>9.4243870673850795E-3</v>
      </c>
      <c r="O69" s="106">
        <f t="shared" si="9"/>
        <v>0.456064470243291</v>
      </c>
      <c r="P69" s="105">
        <f t="shared" si="10"/>
        <v>0.34406618251527199</v>
      </c>
      <c r="Q69" s="105">
        <f t="shared" si="11"/>
        <v>0.11199828772801901</v>
      </c>
      <c r="R69" s="105">
        <f t="shared" si="12"/>
        <v>4.517289546306813E-3</v>
      </c>
      <c r="S69" s="149">
        <f>compopoinc!J61</f>
        <v>0.2962193023704458</v>
      </c>
      <c r="T69" s="148">
        <f>compopoinc!K61</f>
        <v>0.23159978078776611</v>
      </c>
      <c r="U69" s="148">
        <f>compopoinc!L61</f>
        <v>6.4619521582679695E-2</v>
      </c>
      <c r="V69" s="12">
        <f>compopoinc!M61</f>
        <v>1.2846641430073191E-3</v>
      </c>
      <c r="Y69" s="1130">
        <v>-3.2620159631537859E-3</v>
      </c>
      <c r="Z69" s="1167">
        <f t="shared" si="7"/>
        <v>0</v>
      </c>
      <c r="AA69" s="1167">
        <f t="shared" si="13"/>
        <v>0</v>
      </c>
      <c r="AB69" s="1167">
        <f t="shared" si="14"/>
        <v>-5.5511151231257827E-17</v>
      </c>
      <c r="AC69" s="1167">
        <f t="shared" si="15"/>
        <v>0</v>
      </c>
    </row>
    <row r="70" spans="1:29" x14ac:dyDescent="0.2">
      <c r="A70" s="137">
        <v>1973</v>
      </c>
      <c r="B70" s="231">
        <v>1253.307</v>
      </c>
      <c r="C70" s="1320">
        <v>1</v>
      </c>
      <c r="D70" s="136">
        <f t="shared" si="3"/>
        <v>0.76865684146023283</v>
      </c>
      <c r="E70" s="105">
        <v>0.2313431585397672</v>
      </c>
      <c r="F70" s="105">
        <v>1.5842088171533392E-2</v>
      </c>
      <c r="G70" s="135">
        <f t="shared" si="5"/>
        <v>0.70319743127765832</v>
      </c>
      <c r="H70" s="136">
        <f t="shared" si="6"/>
        <v>0.53505981281475123</v>
      </c>
      <c r="I70" s="105">
        <f t="shared" si="8"/>
        <v>0.16813761846290712</v>
      </c>
      <c r="J70" s="105">
        <f t="shared" si="8"/>
        <v>1.4479426807245305E-2</v>
      </c>
      <c r="K70" s="106">
        <f>C70-compopoinc!F62</f>
        <v>0.25040450175947626</v>
      </c>
      <c r="L70" s="105">
        <f>D70-compopoinc!G62</f>
        <v>0.19183644444952619</v>
      </c>
      <c r="M70" s="105">
        <f>E70-compopoinc!H62</f>
        <v>5.85680573099501E-2</v>
      </c>
      <c r="N70" s="105">
        <f>F70-compopoinc!I62</f>
        <v>9.5030466932702513E-3</v>
      </c>
      <c r="O70" s="106">
        <f t="shared" si="9"/>
        <v>0.45279292951818206</v>
      </c>
      <c r="P70" s="105">
        <f t="shared" si="10"/>
        <v>0.34322336836522505</v>
      </c>
      <c r="Q70" s="105">
        <f t="shared" si="11"/>
        <v>0.10956956115295702</v>
      </c>
      <c r="R70" s="105">
        <f t="shared" si="12"/>
        <v>4.9763801139750541E-3</v>
      </c>
      <c r="S70" s="149">
        <f>compopoinc!J62</f>
        <v>0.29680256872234168</v>
      </c>
      <c r="T70" s="148">
        <f>compopoinc!K62</f>
        <v>0.2335970286454816</v>
      </c>
      <c r="U70" s="148">
        <f>compopoinc!L62</f>
        <v>6.3205540076860078E-2</v>
      </c>
      <c r="V70" s="12">
        <f>compopoinc!M62</f>
        <v>1.3626613642880869E-3</v>
      </c>
      <c r="Y70" s="1130">
        <v>-3.7330164471947036E-3</v>
      </c>
      <c r="Z70" s="1167">
        <f t="shared" si="7"/>
        <v>0</v>
      </c>
      <c r="AA70" s="1167">
        <f t="shared" si="13"/>
        <v>0</v>
      </c>
      <c r="AB70" s="1167">
        <f t="shared" si="14"/>
        <v>0</v>
      </c>
      <c r="AC70" s="1167">
        <f t="shared" si="15"/>
        <v>0</v>
      </c>
    </row>
    <row r="71" spans="1:29" x14ac:dyDescent="0.2">
      <c r="A71" s="137">
        <v>1974</v>
      </c>
      <c r="B71" s="231">
        <v>1346.6740000000002</v>
      </c>
      <c r="C71" s="1320">
        <v>1</v>
      </c>
      <c r="D71" s="136">
        <f t="shared" si="3"/>
        <v>0.75758424087789622</v>
      </c>
      <c r="E71" s="105">
        <v>0.24241575912210375</v>
      </c>
      <c r="F71" s="105">
        <v>1.7748913248492208E-2</v>
      </c>
      <c r="G71" s="135">
        <f t="shared" si="5"/>
        <v>0.70800539396987006</v>
      </c>
      <c r="H71" s="136">
        <f t="shared" si="6"/>
        <v>0.52911269225359625</v>
      </c>
      <c r="I71" s="105">
        <f t="shared" si="8"/>
        <v>0.17889270171627378</v>
      </c>
      <c r="J71" s="105">
        <f t="shared" si="8"/>
        <v>1.6185530506314275E-2</v>
      </c>
      <c r="K71" s="106">
        <f>C71-compopoinc!F63</f>
        <v>0.25519531091140379</v>
      </c>
      <c r="L71" s="105">
        <f>D71-compopoinc!G63</f>
        <v>0.19007184090532137</v>
      </c>
      <c r="M71" s="105">
        <f>E71-compopoinc!H63</f>
        <v>6.5123470006082401E-2</v>
      </c>
      <c r="N71" s="105">
        <f>F71-compopoinc!I63</f>
        <v>1.0224447581575539E-2</v>
      </c>
      <c r="O71" s="106">
        <f t="shared" si="9"/>
        <v>0.45281008305846626</v>
      </c>
      <c r="P71" s="105">
        <f t="shared" si="10"/>
        <v>0.33904085134827489</v>
      </c>
      <c r="Q71" s="105">
        <f t="shared" si="11"/>
        <v>0.11376923171019138</v>
      </c>
      <c r="R71" s="105">
        <f t="shared" si="12"/>
        <v>5.9610829247387365E-3</v>
      </c>
      <c r="S71" s="149">
        <f>compopoinc!J63</f>
        <v>0.29199460603012994</v>
      </c>
      <c r="T71" s="148">
        <f>compopoinc!K63</f>
        <v>0.22847154862429997</v>
      </c>
      <c r="U71" s="148">
        <f>compopoinc!L63</f>
        <v>6.3523057405829975E-2</v>
      </c>
      <c r="V71" s="12">
        <f>compopoinc!M63</f>
        <v>1.5633827421779323E-3</v>
      </c>
      <c r="Y71" s="1130">
        <v>-4.5617590891128268E-3</v>
      </c>
      <c r="Z71" s="1167">
        <f t="shared" si="7"/>
        <v>0</v>
      </c>
      <c r="AA71" s="1167">
        <f t="shared" si="13"/>
        <v>0</v>
      </c>
      <c r="AB71" s="1167">
        <f t="shared" si="14"/>
        <v>0</v>
      </c>
      <c r="AC71" s="1167">
        <f t="shared" si="15"/>
        <v>0</v>
      </c>
    </row>
    <row r="72" spans="1:29" x14ac:dyDescent="0.2">
      <c r="A72" s="137">
        <v>1975</v>
      </c>
      <c r="B72" s="231">
        <v>1446.2169999999999</v>
      </c>
      <c r="C72" s="1320">
        <v>1</v>
      </c>
      <c r="D72" s="136">
        <f t="shared" si="3"/>
        <v>0.74203663765534489</v>
      </c>
      <c r="E72" s="105">
        <v>0.25796336234465511</v>
      </c>
      <c r="F72" s="105">
        <v>2.0395279546568737E-2</v>
      </c>
      <c r="G72" s="135">
        <f t="shared" si="5"/>
        <v>0.70797905957397234</v>
      </c>
      <c r="H72" s="136">
        <f t="shared" si="6"/>
        <v>0.51458022646853008</v>
      </c>
      <c r="I72" s="105">
        <f t="shared" si="8"/>
        <v>0.19339883310544223</v>
      </c>
      <c r="J72" s="105">
        <f t="shared" si="8"/>
        <v>1.8613083918600851E-2</v>
      </c>
      <c r="K72" s="106">
        <f>C72-compopoinc!F64</f>
        <v>0.25583785553794769</v>
      </c>
      <c r="L72" s="105">
        <f>D72-compopoinc!G64</f>
        <v>0.179285403934619</v>
      </c>
      <c r="M72" s="105">
        <f>E72-compopoinc!H64</f>
        <v>7.6552451603328686E-2</v>
      </c>
      <c r="N72" s="105">
        <f>F72-compopoinc!I64</f>
        <v>1.1585202569949896E-2</v>
      </c>
      <c r="O72" s="106">
        <f t="shared" si="9"/>
        <v>0.45214120403602465</v>
      </c>
      <c r="P72" s="105">
        <f t="shared" si="10"/>
        <v>0.33529482253391107</v>
      </c>
      <c r="Q72" s="105">
        <f t="shared" si="11"/>
        <v>0.11684638150211354</v>
      </c>
      <c r="R72" s="105">
        <f t="shared" si="12"/>
        <v>7.027881348650955E-3</v>
      </c>
      <c r="S72" s="149">
        <f>compopoinc!J64</f>
        <v>0.29202094042602766</v>
      </c>
      <c r="T72" s="148">
        <f>compopoinc!K64</f>
        <v>0.22745641118681478</v>
      </c>
      <c r="U72" s="148">
        <f>compopoinc!L64</f>
        <v>6.4564529239212881E-2</v>
      </c>
      <c r="V72" s="12">
        <f>compopoinc!M64</f>
        <v>1.7821956279678863E-3</v>
      </c>
      <c r="Y72" s="1130">
        <v>-1.9360514273995266E-3</v>
      </c>
      <c r="Z72" s="1167">
        <f t="shared" si="7"/>
        <v>0</v>
      </c>
      <c r="AA72" s="1167">
        <f t="shared" si="13"/>
        <v>0</v>
      </c>
      <c r="AB72" s="1167">
        <f t="shared" si="14"/>
        <v>0</v>
      </c>
      <c r="AC72" s="1167">
        <f t="shared" si="15"/>
        <v>0</v>
      </c>
    </row>
    <row r="73" spans="1:29" x14ac:dyDescent="0.2">
      <c r="A73" s="137">
        <v>1976</v>
      </c>
      <c r="B73" s="231">
        <v>1609.413</v>
      </c>
      <c r="C73" s="1320">
        <v>1</v>
      </c>
      <c r="D73" s="136">
        <f t="shared" si="3"/>
        <v>0.75241594295559933</v>
      </c>
      <c r="E73" s="105">
        <v>0.24758405704440067</v>
      </c>
      <c r="F73" s="105">
        <v>2.1282293606426691E-2</v>
      </c>
      <c r="G73" s="135">
        <f t="shared" si="5"/>
        <v>0.70851827570720616</v>
      </c>
      <c r="H73" s="136">
        <f t="shared" si="6"/>
        <v>0.52367402779391292</v>
      </c>
      <c r="I73" s="105">
        <f t="shared" si="8"/>
        <v>0.18484424791329321</v>
      </c>
      <c r="J73" s="105">
        <f t="shared" si="8"/>
        <v>1.930364554030203E-2</v>
      </c>
      <c r="K73" s="106">
        <f>C73-compopoinc!F65</f>
        <v>0.2573866987725637</v>
      </c>
      <c r="L73" s="105">
        <f>D73-compopoinc!G65</f>
        <v>0.18579019686550791</v>
      </c>
      <c r="M73" s="105">
        <f>E73-compopoinc!H65</f>
        <v>7.1596501907055798E-2</v>
      </c>
      <c r="N73" s="105">
        <f>F73-compopoinc!I65</f>
        <v>1.1842435202798204E-2</v>
      </c>
      <c r="O73" s="106">
        <f t="shared" si="9"/>
        <v>0.45113157693464245</v>
      </c>
      <c r="P73" s="105">
        <f t="shared" si="10"/>
        <v>0.33788383092840502</v>
      </c>
      <c r="Q73" s="105">
        <f t="shared" si="11"/>
        <v>0.11324774600623741</v>
      </c>
      <c r="R73" s="105">
        <f t="shared" si="12"/>
        <v>7.4612103375038263E-3</v>
      </c>
      <c r="S73" s="149">
        <f>compopoinc!J65</f>
        <v>0.29148172429279384</v>
      </c>
      <c r="T73" s="148">
        <f>compopoinc!K65</f>
        <v>0.22874191516168638</v>
      </c>
      <c r="U73" s="148">
        <f>compopoinc!L65</f>
        <v>6.2739809131107466E-2</v>
      </c>
      <c r="V73" s="12">
        <f>compopoinc!M65</f>
        <v>1.9786480661246608E-3</v>
      </c>
      <c r="Y73" s="1130">
        <v>-3.6935183162309093E-3</v>
      </c>
      <c r="Z73" s="1167">
        <f t="shared" si="7"/>
        <v>0</v>
      </c>
      <c r="AA73" s="1167">
        <f t="shared" si="13"/>
        <v>0</v>
      </c>
      <c r="AB73" s="1167">
        <f t="shared" si="14"/>
        <v>0</v>
      </c>
      <c r="AC73" s="1167">
        <f t="shared" si="15"/>
        <v>0</v>
      </c>
    </row>
    <row r="74" spans="1:29" x14ac:dyDescent="0.2">
      <c r="A74" s="137">
        <v>1977</v>
      </c>
      <c r="B74" s="231">
        <v>1792.8789999999997</v>
      </c>
      <c r="C74" s="1320">
        <v>1</v>
      </c>
      <c r="D74" s="136">
        <f t="shared" si="3"/>
        <v>0.75954205498530569</v>
      </c>
      <c r="E74" s="105">
        <v>0.24045794501469428</v>
      </c>
      <c r="F74" s="105">
        <v>2.166236539108328E-2</v>
      </c>
      <c r="G74" s="135">
        <f t="shared" si="5"/>
        <v>0.70623343663643823</v>
      </c>
      <c r="H74" s="136">
        <f t="shared" si="6"/>
        <v>0.52719360196098497</v>
      </c>
      <c r="I74" s="105">
        <f t="shared" ref="I74:J110" si="16">E74-U74</f>
        <v>0.17903983467545326</v>
      </c>
      <c r="J74" s="105">
        <f t="shared" si="16"/>
        <v>1.9525387609640642E-2</v>
      </c>
      <c r="K74" s="106">
        <f>C74-compopoinc!F66</f>
        <v>0.25621480108550543</v>
      </c>
      <c r="L74" s="105">
        <f>D74-compopoinc!G66</f>
        <v>0.18614611538159342</v>
      </c>
      <c r="M74" s="105">
        <f>E74-compopoinc!H66</f>
        <v>7.0068685703912031E-2</v>
      </c>
      <c r="N74" s="105">
        <f>F74-compopoinc!I66</f>
        <v>1.1999815965092545E-2</v>
      </c>
      <c r="O74" s="106">
        <f t="shared" si="9"/>
        <v>0.4500186355509328</v>
      </c>
      <c r="P74" s="105">
        <f t="shared" si="10"/>
        <v>0.34104748657939155</v>
      </c>
      <c r="Q74" s="105">
        <f t="shared" si="11"/>
        <v>0.10897114897154123</v>
      </c>
      <c r="R74" s="105">
        <f t="shared" si="12"/>
        <v>7.5255716445480972E-3</v>
      </c>
      <c r="S74" s="149">
        <f>compopoinc!J66</f>
        <v>0.29376656336356177</v>
      </c>
      <c r="T74" s="148">
        <f>compopoinc!K66</f>
        <v>0.23234845302432075</v>
      </c>
      <c r="U74" s="148">
        <f>compopoinc!L66</f>
        <v>6.1418110339241029E-2</v>
      </c>
      <c r="V74" s="12">
        <f>compopoinc!M66</f>
        <v>2.136977781442638E-3</v>
      </c>
      <c r="Y74" s="1130">
        <v>-2.9746907039451612E-3</v>
      </c>
      <c r="Z74" s="1167">
        <f t="shared" si="7"/>
        <v>0</v>
      </c>
      <c r="AA74" s="1167">
        <f t="shared" si="13"/>
        <v>0</v>
      </c>
      <c r="AB74" s="1167">
        <f t="shared" si="14"/>
        <v>0</v>
      </c>
      <c r="AC74" s="1167">
        <f t="shared" si="15"/>
        <v>0</v>
      </c>
    </row>
    <row r="75" spans="1:29" x14ac:dyDescent="0.2">
      <c r="A75" s="137">
        <v>1978</v>
      </c>
      <c r="B75" s="231">
        <v>2022.694</v>
      </c>
      <c r="C75" s="1320">
        <v>1</v>
      </c>
      <c r="D75" s="136">
        <f t="shared" ref="D75:D111" si="17">C75-E75</f>
        <v>0.76765096450575321</v>
      </c>
      <c r="E75" s="105">
        <v>0.23234903549424679</v>
      </c>
      <c r="F75" s="105">
        <v>2.1833258021233069E-2</v>
      </c>
      <c r="G75" s="135">
        <f t="shared" si="5"/>
        <v>0.70406608898746725</v>
      </c>
      <c r="H75" s="136">
        <f t="shared" si="6"/>
        <v>0.53170633415951263</v>
      </c>
      <c r="I75" s="105">
        <f t="shared" si="16"/>
        <v>0.17235975482795463</v>
      </c>
      <c r="J75" s="105">
        <f t="shared" si="16"/>
        <v>1.9655628245191653E-2</v>
      </c>
      <c r="K75" s="106">
        <f>C75-compopoinc!F67</f>
        <v>0.25485104412151216</v>
      </c>
      <c r="L75" s="105">
        <f>D75-compopoinc!G67</f>
        <v>0.18789192931861221</v>
      </c>
      <c r="M75" s="105">
        <f>E75-compopoinc!H67</f>
        <v>6.6959114802899955E-2</v>
      </c>
      <c r="N75" s="105">
        <f>F75-compopoinc!I67</f>
        <v>1.1916722338919588E-2</v>
      </c>
      <c r="O75" s="106">
        <f t="shared" si="9"/>
        <v>0.44921504486595509</v>
      </c>
      <c r="P75" s="105">
        <f t="shared" si="10"/>
        <v>0.34381440484090042</v>
      </c>
      <c r="Q75" s="105">
        <f t="shared" si="11"/>
        <v>0.10540064002505467</v>
      </c>
      <c r="R75" s="105">
        <f t="shared" si="12"/>
        <v>7.7389059062720651E-3</v>
      </c>
      <c r="S75" s="149">
        <f>compopoinc!J67</f>
        <v>0.29593391101253275</v>
      </c>
      <c r="T75" s="148">
        <f>compopoinc!K67</f>
        <v>0.23594463034624058</v>
      </c>
      <c r="U75" s="148">
        <f>compopoinc!L67</f>
        <v>5.9989280666292159E-2</v>
      </c>
      <c r="V75" s="12">
        <f>compopoinc!M67</f>
        <v>2.1776297760414173E-3</v>
      </c>
      <c r="Y75" s="1130">
        <v>-3.4598742081527398E-3</v>
      </c>
      <c r="Z75" s="1167">
        <f t="shared" si="7"/>
        <v>0</v>
      </c>
      <c r="AA75" s="1167">
        <f t="shared" si="13"/>
        <v>0</v>
      </c>
      <c r="AB75" s="1167">
        <f t="shared" si="14"/>
        <v>0</v>
      </c>
      <c r="AC75" s="1167">
        <f t="shared" si="15"/>
        <v>0</v>
      </c>
    </row>
    <row r="76" spans="1:29" x14ac:dyDescent="0.2">
      <c r="A76" s="141">
        <v>1979</v>
      </c>
      <c r="B76" s="233">
        <v>2240.3479999999995</v>
      </c>
      <c r="C76" s="1321">
        <v>1</v>
      </c>
      <c r="D76" s="140">
        <f t="shared" si="17"/>
        <v>0.7696656947938445</v>
      </c>
      <c r="E76" s="108">
        <v>0.23033430520615553</v>
      </c>
      <c r="F76" s="108">
        <v>2.2765659620737497E-2</v>
      </c>
      <c r="G76" s="139">
        <f t="shared" si="5"/>
        <v>0.70141467452049255</v>
      </c>
      <c r="H76" s="140">
        <f t="shared" si="6"/>
        <v>0.53038611040221983</v>
      </c>
      <c r="I76" s="108">
        <f t="shared" si="16"/>
        <v>0.17102856411827275</v>
      </c>
      <c r="J76" s="108">
        <f t="shared" si="16"/>
        <v>2.0446953024467293E-2</v>
      </c>
      <c r="K76" s="109">
        <f>C76-compopoinc!F68</f>
        <v>0.2553144097328186</v>
      </c>
      <c r="L76" s="108">
        <f>D76-compopoinc!G68</f>
        <v>0.18675385147628365</v>
      </c>
      <c r="M76" s="108">
        <f>E76-compopoinc!H68</f>
        <v>6.8560558256534981E-2</v>
      </c>
      <c r="N76" s="108">
        <f>F76-compopoinc!I68</f>
        <v>1.2329140571629468E-2</v>
      </c>
      <c r="O76" s="109">
        <f t="shared" si="9"/>
        <v>0.44610026478767395</v>
      </c>
      <c r="P76" s="108">
        <f t="shared" si="10"/>
        <v>0.34363225892593618</v>
      </c>
      <c r="Q76" s="108">
        <f t="shared" si="11"/>
        <v>0.10246800586173777</v>
      </c>
      <c r="R76" s="108">
        <f t="shared" si="12"/>
        <v>8.1178124528378248E-3</v>
      </c>
      <c r="S76" s="151">
        <f>compopoinc!J68</f>
        <v>0.29858532547950745</v>
      </c>
      <c r="T76" s="150">
        <f>compopoinc!K68</f>
        <v>0.23927958439162467</v>
      </c>
      <c r="U76" s="150">
        <f>compopoinc!L68</f>
        <v>5.930574108788278E-2</v>
      </c>
      <c r="V76" s="17">
        <f>compopoinc!M68</f>
        <v>2.3187065962702036E-3</v>
      </c>
      <c r="Y76" s="1130">
        <v>-2.9906207782914862E-3</v>
      </c>
      <c r="Z76" s="1167">
        <f t="shared" si="7"/>
        <v>0</v>
      </c>
      <c r="AA76" s="1167">
        <f t="shared" si="13"/>
        <v>0</v>
      </c>
      <c r="AB76" s="1167">
        <f t="shared" si="14"/>
        <v>0</v>
      </c>
      <c r="AC76" s="1167">
        <f t="shared" si="15"/>
        <v>0</v>
      </c>
    </row>
    <row r="77" spans="1:29" x14ac:dyDescent="0.2">
      <c r="A77" s="137">
        <v>1980</v>
      </c>
      <c r="B77" s="231">
        <v>2418.6580000000004</v>
      </c>
      <c r="C77" s="1320">
        <v>1</v>
      </c>
      <c r="D77" s="136">
        <f t="shared" si="17"/>
        <v>0.75755026134327386</v>
      </c>
      <c r="E77" s="105">
        <v>0.24244973865672614</v>
      </c>
      <c r="F77" s="105">
        <v>2.4830298454762926E-2</v>
      </c>
      <c r="G77" s="135">
        <f t="shared" si="5"/>
        <v>0.70747512578964233</v>
      </c>
      <c r="H77" s="136">
        <f t="shared" si="6"/>
        <v>0.52577840142082755</v>
      </c>
      <c r="I77" s="105">
        <f t="shared" si="16"/>
        <v>0.18169672436881479</v>
      </c>
      <c r="J77" s="105">
        <f t="shared" si="16"/>
        <v>2.2150814489723673E-2</v>
      </c>
      <c r="K77" s="106">
        <f>C77-compopoinc!F69</f>
        <v>0.25596684217453003</v>
      </c>
      <c r="L77" s="105">
        <f>D77-compopoinc!G69</f>
        <v>0.1836390224158797</v>
      </c>
      <c r="M77" s="105">
        <f>E77-compopoinc!H69</f>
        <v>7.2327819758650325E-2</v>
      </c>
      <c r="N77" s="105">
        <f>F77-compopoinc!I69</f>
        <v>1.3099014715553751E-2</v>
      </c>
      <c r="O77" s="106">
        <f t="shared" si="9"/>
        <v>0.4515082836151123</v>
      </c>
      <c r="P77" s="105">
        <f t="shared" si="10"/>
        <v>0.34213937900494784</v>
      </c>
      <c r="Q77" s="105">
        <f t="shared" si="11"/>
        <v>0.10936890461016446</v>
      </c>
      <c r="R77" s="105">
        <f t="shared" si="12"/>
        <v>9.0517997741699219E-3</v>
      </c>
      <c r="S77" s="149">
        <f>compopoinc!J69</f>
        <v>0.29252487421035767</v>
      </c>
      <c r="T77" s="148">
        <f>compopoinc!K69</f>
        <v>0.23177185992244631</v>
      </c>
      <c r="U77" s="148">
        <f>compopoinc!L69</f>
        <v>6.0753014287911355E-2</v>
      </c>
      <c r="V77" s="21">
        <f>compopoinc!M69</f>
        <v>2.6794839650392532E-3</v>
      </c>
      <c r="Y77" s="1130">
        <v>-3.1900558387860656E-3</v>
      </c>
      <c r="Z77" s="1167">
        <f t="shared" si="7"/>
        <v>0</v>
      </c>
      <c r="AA77" s="1167">
        <f t="shared" si="13"/>
        <v>0</v>
      </c>
      <c r="AB77" s="1167">
        <f t="shared" si="14"/>
        <v>0</v>
      </c>
      <c r="AC77" s="1167">
        <f t="shared" si="15"/>
        <v>0</v>
      </c>
    </row>
    <row r="78" spans="1:29" x14ac:dyDescent="0.2">
      <c r="A78" s="137">
        <v>1981</v>
      </c>
      <c r="B78" s="231">
        <v>2714.6860000000006</v>
      </c>
      <c r="C78" s="1320">
        <v>1</v>
      </c>
      <c r="D78" s="136">
        <f t="shared" si="17"/>
        <v>0.75833448140963633</v>
      </c>
      <c r="E78" s="105">
        <v>0.24166551859036364</v>
      </c>
      <c r="F78" s="105">
        <v>2.6244287552961921E-2</v>
      </c>
      <c r="G78" s="135">
        <f t="shared" si="5"/>
        <v>0.6968638002872467</v>
      </c>
      <c r="H78" s="136">
        <f t="shared" si="6"/>
        <v>0.51809614451974817</v>
      </c>
      <c r="I78" s="105">
        <f t="shared" si="16"/>
        <v>0.17876765576749851</v>
      </c>
      <c r="J78" s="105">
        <f t="shared" si="16"/>
        <v>2.3189633792916154E-2</v>
      </c>
      <c r="K78" s="106">
        <f>C78-compopoinc!F70</f>
        <v>0.24933230876922607</v>
      </c>
      <c r="L78" s="105">
        <f>D78-compopoinc!G70</f>
        <v>0.17966223021119554</v>
      </c>
      <c r="M78" s="105">
        <f>E78-compopoinc!H70</f>
        <v>6.9670078558030507E-2</v>
      </c>
      <c r="N78" s="105">
        <f>F78-compopoinc!I70</f>
        <v>1.2914521793553447E-2</v>
      </c>
      <c r="O78" s="106">
        <f t="shared" si="9"/>
        <v>0.44753149151802063</v>
      </c>
      <c r="P78" s="105">
        <f t="shared" si="10"/>
        <v>0.33843391430855263</v>
      </c>
      <c r="Q78" s="105">
        <f t="shared" si="11"/>
        <v>0.109097577209468</v>
      </c>
      <c r="R78" s="105">
        <f t="shared" si="12"/>
        <v>1.0275111999362707E-2</v>
      </c>
      <c r="S78" s="149">
        <f>compopoinc!J70</f>
        <v>0.3031361997127533</v>
      </c>
      <c r="T78" s="148">
        <f>compopoinc!K70</f>
        <v>0.24023833688988816</v>
      </c>
      <c r="U78" s="148">
        <f>compopoinc!L70</f>
        <v>6.2897862822865136E-2</v>
      </c>
      <c r="V78" s="12">
        <f>compopoinc!M70</f>
        <v>3.0546537600457668E-3</v>
      </c>
      <c r="Y78" s="1130">
        <v>-3.5640727292047814E-3</v>
      </c>
      <c r="Z78" s="1167">
        <f t="shared" si="7"/>
        <v>0</v>
      </c>
      <c r="AA78" s="1167">
        <f t="shared" si="13"/>
        <v>0</v>
      </c>
      <c r="AB78" s="1167">
        <f t="shared" si="14"/>
        <v>0</v>
      </c>
      <c r="AC78" s="1167">
        <f t="shared" si="15"/>
        <v>0</v>
      </c>
    </row>
    <row r="79" spans="1:29" x14ac:dyDescent="0.2">
      <c r="A79" s="137">
        <v>1982</v>
      </c>
      <c r="B79" s="231">
        <v>2834.5050000000001</v>
      </c>
      <c r="C79" s="1320">
        <v>1</v>
      </c>
      <c r="D79" s="136">
        <f t="shared" si="17"/>
        <v>0.74826468819070702</v>
      </c>
      <c r="E79" s="105">
        <v>0.25173531180929298</v>
      </c>
      <c r="F79" s="105">
        <v>2.8606758499279412E-2</v>
      </c>
      <c r="G79" s="135">
        <f t="shared" ref="G79:G109" si="18">C79-S79</f>
        <v>0.6917000412940979</v>
      </c>
      <c r="H79" s="136">
        <f t="shared" ref="H79:H110" si="19">D79-T79</f>
        <v>0.50711584104271001</v>
      </c>
      <c r="I79" s="105">
        <f t="shared" si="16"/>
        <v>0.18458420025138789</v>
      </c>
      <c r="J79" s="105">
        <f t="shared" si="16"/>
        <v>2.5140605447575244E-2</v>
      </c>
      <c r="K79" s="106">
        <f>C79-compopoinc!F71</f>
        <v>0.24066799879074097</v>
      </c>
      <c r="L79" s="105">
        <f>D79-compopoinc!G71</f>
        <v>0.17049361195664947</v>
      </c>
      <c r="M79" s="105">
        <f>E79-compopoinc!H71</f>
        <v>7.0174386834091496E-2</v>
      </c>
      <c r="N79" s="105">
        <f>F79-compopoinc!I71</f>
        <v>1.3591968500748071E-2</v>
      </c>
      <c r="O79" s="106">
        <f t="shared" si="9"/>
        <v>0.45103204250335693</v>
      </c>
      <c r="P79" s="105">
        <f t="shared" si="10"/>
        <v>0.33662222908606054</v>
      </c>
      <c r="Q79" s="105">
        <f t="shared" si="11"/>
        <v>0.11440981341729639</v>
      </c>
      <c r="R79" s="105">
        <f t="shared" si="12"/>
        <v>1.1548636946827173E-2</v>
      </c>
      <c r="S79" s="135">
        <f>compopoinc!J71</f>
        <v>0.3082999587059021</v>
      </c>
      <c r="T79" s="136">
        <f>compopoinc!K71</f>
        <v>0.241148847147997</v>
      </c>
      <c r="U79" s="136">
        <f>compopoinc!L71</f>
        <v>6.7151111557905097E-2</v>
      </c>
      <c r="V79" s="12">
        <f>compopoinc!M71</f>
        <v>3.4661530517041683E-3</v>
      </c>
      <c r="Y79" s="1130">
        <v>-3.6056386379641481E-3</v>
      </c>
      <c r="Z79" s="1167">
        <f t="shared" si="7"/>
        <v>0</v>
      </c>
      <c r="AA79" s="1167">
        <f t="shared" si="13"/>
        <v>0</v>
      </c>
      <c r="AB79" s="1167">
        <f t="shared" si="14"/>
        <v>0</v>
      </c>
      <c r="AC79" s="1167">
        <f t="shared" si="15"/>
        <v>0</v>
      </c>
    </row>
    <row r="80" spans="1:29" x14ac:dyDescent="0.2">
      <c r="A80" s="137">
        <v>1983</v>
      </c>
      <c r="B80" s="231">
        <v>3051.5720000000001</v>
      </c>
      <c r="C80" s="1320">
        <v>1</v>
      </c>
      <c r="D80" s="136">
        <f t="shared" si="17"/>
        <v>0.74789944330332037</v>
      </c>
      <c r="E80" s="105">
        <v>0.25210055669667958</v>
      </c>
      <c r="F80" s="105">
        <v>3.0039599262281867E-2</v>
      </c>
      <c r="G80" s="135">
        <f t="shared" si="18"/>
        <v>0.683005690574646</v>
      </c>
      <c r="H80" s="136">
        <f t="shared" si="19"/>
        <v>0.49976298076144121</v>
      </c>
      <c r="I80" s="105">
        <f t="shared" si="16"/>
        <v>0.18324270981320473</v>
      </c>
      <c r="J80" s="105">
        <f t="shared" si="16"/>
        <v>2.6291243363275738E-2</v>
      </c>
      <c r="K80" s="106">
        <f>C80-compopoinc!F72</f>
        <v>0.23167574405670166</v>
      </c>
      <c r="L80" s="105">
        <f>D80-compopoinc!G72</f>
        <v>0.16265532390316184</v>
      </c>
      <c r="M80" s="105">
        <f>E80-compopoinc!H72</f>
        <v>6.9020420153539763E-2</v>
      </c>
      <c r="N80" s="105">
        <f>F80-compopoinc!I72</f>
        <v>1.4331989087268324E-2</v>
      </c>
      <c r="O80" s="106">
        <f t="shared" si="9"/>
        <v>0.45132994651794434</v>
      </c>
      <c r="P80" s="105">
        <f t="shared" si="10"/>
        <v>0.33710765685827937</v>
      </c>
      <c r="Q80" s="105">
        <f t="shared" si="11"/>
        <v>0.11422228965966497</v>
      </c>
      <c r="R80" s="105">
        <f t="shared" si="12"/>
        <v>1.1959254276007414E-2</v>
      </c>
      <c r="S80" s="135">
        <f>compopoinc!J72</f>
        <v>0.316994309425354</v>
      </c>
      <c r="T80" s="136">
        <f>compopoinc!K72</f>
        <v>0.24813646254187915</v>
      </c>
      <c r="U80" s="136">
        <f>compopoinc!L72</f>
        <v>6.8857846883474849E-2</v>
      </c>
      <c r="V80" s="12">
        <f>compopoinc!M72</f>
        <v>3.7483558990061283E-3</v>
      </c>
      <c r="Y80" s="1130">
        <v>-3.8247463380685076E-3</v>
      </c>
      <c r="Z80" s="1167">
        <f t="shared" si="7"/>
        <v>0</v>
      </c>
      <c r="AA80" s="1167">
        <f t="shared" si="13"/>
        <v>0</v>
      </c>
      <c r="AB80" s="1167">
        <f t="shared" si="14"/>
        <v>0</v>
      </c>
      <c r="AC80" s="1167">
        <f t="shared" si="15"/>
        <v>0</v>
      </c>
    </row>
    <row r="81" spans="1:29" x14ac:dyDescent="0.2">
      <c r="A81" s="137">
        <v>1984</v>
      </c>
      <c r="B81" s="231">
        <v>3433.9200000000005</v>
      </c>
      <c r="C81" s="1320">
        <v>1</v>
      </c>
      <c r="D81" s="136">
        <f t="shared" si="17"/>
        <v>0.76111848849128694</v>
      </c>
      <c r="E81" s="105">
        <v>0.23888151150871303</v>
      </c>
      <c r="F81" s="105">
        <v>2.9505637871586988E-2</v>
      </c>
      <c r="G81" s="135">
        <f t="shared" si="18"/>
        <v>0.66772958636283875</v>
      </c>
      <c r="H81" s="136">
        <f t="shared" si="19"/>
        <v>0.49665843888530037</v>
      </c>
      <c r="I81" s="105">
        <f t="shared" si="16"/>
        <v>0.17107114747753835</v>
      </c>
      <c r="J81" s="105">
        <f t="shared" si="16"/>
        <v>2.5700397488215277E-2</v>
      </c>
      <c r="K81" s="106">
        <f>C81-compopoinc!F73</f>
        <v>0.22364288568496704</v>
      </c>
      <c r="L81" s="105">
        <f>D81-compopoinc!G73</f>
        <v>0.15930588123179734</v>
      </c>
      <c r="M81" s="105">
        <f>E81-compopoinc!H73</f>
        <v>6.4337004453169672E-2</v>
      </c>
      <c r="N81" s="105">
        <f>F81-compopoinc!I73</f>
        <v>1.3977713348829458E-2</v>
      </c>
      <c r="O81" s="106">
        <f t="shared" si="9"/>
        <v>0.4440867006778717</v>
      </c>
      <c r="P81" s="105">
        <f t="shared" si="10"/>
        <v>0.33735255765350303</v>
      </c>
      <c r="Q81" s="105">
        <f t="shared" si="11"/>
        <v>0.10673414302436868</v>
      </c>
      <c r="R81" s="105">
        <f t="shared" si="12"/>
        <v>1.1722684139385819E-2</v>
      </c>
      <c r="S81" s="135">
        <f>compopoinc!J73</f>
        <v>0.33227041363716125</v>
      </c>
      <c r="T81" s="136">
        <f>compopoinc!K73</f>
        <v>0.26446004960598657</v>
      </c>
      <c r="U81" s="136">
        <f>compopoinc!L73</f>
        <v>6.7810364031174686E-2</v>
      </c>
      <c r="V81" s="12">
        <f>compopoinc!M73</f>
        <v>3.8052403833717108E-3</v>
      </c>
      <c r="Y81" s="1130">
        <v>-3.7361085051088594E-3</v>
      </c>
      <c r="Z81" s="1167">
        <f t="shared" si="7"/>
        <v>0</v>
      </c>
      <c r="AA81" s="1167">
        <f t="shared" si="13"/>
        <v>0</v>
      </c>
      <c r="AB81" s="1167">
        <f t="shared" si="14"/>
        <v>0</v>
      </c>
      <c r="AC81" s="1167">
        <f t="shared" si="15"/>
        <v>0</v>
      </c>
    </row>
    <row r="82" spans="1:29" x14ac:dyDescent="0.2">
      <c r="A82" s="137">
        <v>1985</v>
      </c>
      <c r="B82" s="231">
        <v>3669.9459999999995</v>
      </c>
      <c r="C82" s="1320">
        <v>1</v>
      </c>
      <c r="D82" s="136">
        <f t="shared" si="17"/>
        <v>0.75799643918466375</v>
      </c>
      <c r="E82" s="105">
        <v>0.24200356081533628</v>
      </c>
      <c r="F82" s="105">
        <v>2.9807795537046055E-2</v>
      </c>
      <c r="G82" s="135">
        <f t="shared" si="18"/>
        <v>0.6671355664730072</v>
      </c>
      <c r="H82" s="136">
        <f t="shared" si="19"/>
        <v>0.49437540990797191</v>
      </c>
      <c r="I82" s="105">
        <f t="shared" si="16"/>
        <v>0.17276015656503532</v>
      </c>
      <c r="J82" s="105">
        <f t="shared" si="16"/>
        <v>2.5884386849931339E-2</v>
      </c>
      <c r="K82" s="106">
        <f>C82-compopoinc!F74</f>
        <v>0.22174060344696045</v>
      </c>
      <c r="L82" s="105">
        <f>D82-compopoinc!G74</f>
        <v>0.15751067648701922</v>
      </c>
      <c r="M82" s="105">
        <f>E82-compopoinc!H74</f>
        <v>6.4229926959941258E-2</v>
      </c>
      <c r="N82" s="105">
        <f>F82-compopoinc!I74</f>
        <v>1.390730100624905E-2</v>
      </c>
      <c r="O82" s="106">
        <f t="shared" si="9"/>
        <v>0.44539496302604675</v>
      </c>
      <c r="P82" s="105">
        <f t="shared" si="10"/>
        <v>0.33686473342095269</v>
      </c>
      <c r="Q82" s="105">
        <f t="shared" si="11"/>
        <v>0.10853022960509406</v>
      </c>
      <c r="R82" s="105">
        <f t="shared" si="12"/>
        <v>1.1977085843682289E-2</v>
      </c>
      <c r="S82" s="135">
        <f>compopoinc!J74</f>
        <v>0.3328644335269928</v>
      </c>
      <c r="T82" s="136">
        <f>compopoinc!K74</f>
        <v>0.26362102927669184</v>
      </c>
      <c r="U82" s="136">
        <f>compopoinc!L74</f>
        <v>6.9243404250300955E-2</v>
      </c>
      <c r="V82" s="12">
        <f>compopoinc!M74</f>
        <v>3.9234086871147156E-3</v>
      </c>
      <c r="Y82" s="1130">
        <v>-3.8207426478038542E-3</v>
      </c>
      <c r="Z82" s="1167">
        <f t="shared" ref="Z82:Z115" si="20">S82-T82-U82</f>
        <v>0</v>
      </c>
      <c r="AA82" s="1167">
        <f t="shared" si="13"/>
        <v>0</v>
      </c>
      <c r="AB82" s="1167">
        <f t="shared" si="14"/>
        <v>0</v>
      </c>
      <c r="AC82" s="1167">
        <f t="shared" si="15"/>
        <v>0</v>
      </c>
    </row>
    <row r="83" spans="1:29" x14ac:dyDescent="0.2">
      <c r="A83" s="137">
        <v>1986</v>
      </c>
      <c r="B83" s="231">
        <v>3831.2509999999997</v>
      </c>
      <c r="C83" s="1320">
        <v>1</v>
      </c>
      <c r="D83" s="136">
        <f t="shared" si="17"/>
        <v>0.75208384937452544</v>
      </c>
      <c r="E83" s="105">
        <v>0.24791615062547459</v>
      </c>
      <c r="F83" s="105">
        <v>3.1037903807398685E-2</v>
      </c>
      <c r="G83" s="135">
        <f t="shared" si="18"/>
        <v>0.67302057147026062</v>
      </c>
      <c r="H83" s="136">
        <f t="shared" si="19"/>
        <v>0.49487315332391923</v>
      </c>
      <c r="I83" s="105">
        <f t="shared" si="16"/>
        <v>0.17814741814634141</v>
      </c>
      <c r="J83" s="105">
        <f t="shared" si="16"/>
        <v>2.7097129679557689E-2</v>
      </c>
      <c r="K83" s="106">
        <f>C83-compopoinc!F75</f>
        <v>0.21995693445205688</v>
      </c>
      <c r="L83" s="105">
        <f>D83-compopoinc!G75</f>
        <v>0.15463425962100197</v>
      </c>
      <c r="M83" s="105">
        <f>E83-compopoinc!H75</f>
        <v>6.5322674831054944E-2</v>
      </c>
      <c r="N83" s="105">
        <f>F83-compopoinc!I75</f>
        <v>1.4483546323415645E-2</v>
      </c>
      <c r="O83" s="106">
        <f t="shared" si="9"/>
        <v>0.45306363701820374</v>
      </c>
      <c r="P83" s="105">
        <f t="shared" si="10"/>
        <v>0.34023889370291727</v>
      </c>
      <c r="Q83" s="105">
        <f t="shared" si="11"/>
        <v>0.11282474331528647</v>
      </c>
      <c r="R83" s="105">
        <f t="shared" si="12"/>
        <v>1.2613583356142044E-2</v>
      </c>
      <c r="S83" s="135">
        <f>compopoinc!J75</f>
        <v>0.32697942852973938</v>
      </c>
      <c r="T83" s="136">
        <f>compopoinc!K75</f>
        <v>0.2572106960506062</v>
      </c>
      <c r="U83" s="136">
        <f>compopoinc!L75</f>
        <v>6.9768732479133178E-2</v>
      </c>
      <c r="V83" s="12">
        <f>compopoinc!M75</f>
        <v>3.9407741278409958E-3</v>
      </c>
      <c r="Y83" s="1130">
        <v>-3.8195383458514698E-3</v>
      </c>
      <c r="Z83" s="1167">
        <f t="shared" si="20"/>
        <v>0</v>
      </c>
      <c r="AA83" s="1167">
        <f t="shared" si="13"/>
        <v>0</v>
      </c>
      <c r="AB83" s="1167">
        <f t="shared" si="14"/>
        <v>0</v>
      </c>
      <c r="AC83" s="1167">
        <f t="shared" si="15"/>
        <v>0</v>
      </c>
    </row>
    <row r="84" spans="1:29" x14ac:dyDescent="0.2">
      <c r="A84" s="137">
        <v>1987</v>
      </c>
      <c r="B84" s="231">
        <v>4098.5039999999999</v>
      </c>
      <c r="C84" s="1320">
        <v>1</v>
      </c>
      <c r="D84" s="136">
        <f t="shared" si="17"/>
        <v>0.75551396314362507</v>
      </c>
      <c r="E84" s="105">
        <v>0.24448603685637493</v>
      </c>
      <c r="F84" s="105">
        <v>3.1577619541178929E-2</v>
      </c>
      <c r="G84" s="135">
        <f t="shared" si="18"/>
        <v>0.66599377989768982</v>
      </c>
      <c r="H84" s="136">
        <f t="shared" si="19"/>
        <v>0.49135067026467738</v>
      </c>
      <c r="I84" s="105">
        <f t="shared" si="16"/>
        <v>0.17464310963301244</v>
      </c>
      <c r="J84" s="105">
        <f t="shared" si="16"/>
        <v>2.7955921882506E-2</v>
      </c>
      <c r="K84" s="106">
        <f>C84-compopoinc!F76</f>
        <v>0.21994572877883911</v>
      </c>
      <c r="L84" s="105">
        <f>D84-compopoinc!G76</f>
        <v>0.15496804294484179</v>
      </c>
      <c r="M84" s="105">
        <f>E84-compopoinc!H76</f>
        <v>6.4977685833997323E-2</v>
      </c>
      <c r="N84" s="105">
        <f>F84-compopoinc!I76</f>
        <v>1.5235922116528737E-2</v>
      </c>
      <c r="O84" s="106">
        <f t="shared" si="9"/>
        <v>0.44604805111885071</v>
      </c>
      <c r="P84" s="105">
        <f t="shared" si="10"/>
        <v>0.33638262731983559</v>
      </c>
      <c r="Q84" s="105">
        <f t="shared" si="11"/>
        <v>0.10966542379901512</v>
      </c>
      <c r="R84" s="105">
        <f t="shared" si="12"/>
        <v>1.2719999765977263E-2</v>
      </c>
      <c r="S84" s="135">
        <f>compopoinc!J76</f>
        <v>0.33400622010231018</v>
      </c>
      <c r="T84" s="136">
        <f>compopoinc!K76</f>
        <v>0.26416329287894769</v>
      </c>
      <c r="U84" s="136">
        <f>compopoinc!L76</f>
        <v>6.9842927223362494E-2</v>
      </c>
      <c r="V84" s="12">
        <f>compopoinc!M76</f>
        <v>3.6216976586729288E-3</v>
      </c>
      <c r="Y84" s="1130">
        <v>-3.8148090898175724E-3</v>
      </c>
      <c r="Z84" s="1167">
        <f t="shared" si="20"/>
        <v>0</v>
      </c>
      <c r="AA84" s="1167">
        <f t="shared" si="13"/>
        <v>0</v>
      </c>
      <c r="AB84" s="1167">
        <f t="shared" si="14"/>
        <v>0</v>
      </c>
      <c r="AC84" s="1167">
        <f t="shared" si="15"/>
        <v>0</v>
      </c>
    </row>
    <row r="85" spans="1:29" x14ac:dyDescent="0.2">
      <c r="A85" s="137">
        <v>1988</v>
      </c>
      <c r="B85" s="231">
        <v>4471.6059999999989</v>
      </c>
      <c r="C85" s="1320">
        <v>1</v>
      </c>
      <c r="D85" s="136">
        <f t="shared" si="17"/>
        <v>0.76237307133052412</v>
      </c>
      <c r="E85" s="105">
        <v>0.23762692866947588</v>
      </c>
      <c r="F85" s="105">
        <v>3.1155696633379606E-2</v>
      </c>
      <c r="G85" s="135">
        <f t="shared" si="18"/>
        <v>0.64633667469024658</v>
      </c>
      <c r="H85" s="136">
        <f t="shared" si="19"/>
        <v>0.48001858519929841</v>
      </c>
      <c r="I85" s="105">
        <f t="shared" si="16"/>
        <v>0.16631808949094817</v>
      </c>
      <c r="J85" s="105">
        <f t="shared" si="16"/>
        <v>2.7905675378735808E-2</v>
      </c>
      <c r="K85" s="106">
        <f>C85-compopoinc!F77</f>
        <v>0.21308690309524536</v>
      </c>
      <c r="L85" s="105">
        <f>D85-compopoinc!G77</f>
        <v>0.15048368675999257</v>
      </c>
      <c r="M85" s="105">
        <f>E85-compopoinc!H77</f>
        <v>6.2603216335252787E-2</v>
      </c>
      <c r="N85" s="105">
        <f>F85-compopoinc!I77</f>
        <v>1.5383422869365362E-2</v>
      </c>
      <c r="O85" s="106">
        <f t="shared" si="9"/>
        <v>0.43324977159500122</v>
      </c>
      <c r="P85" s="105">
        <f t="shared" si="10"/>
        <v>0.32953489843930583</v>
      </c>
      <c r="Q85" s="105">
        <f t="shared" si="11"/>
        <v>0.10371487315569539</v>
      </c>
      <c r="R85" s="105">
        <f t="shared" si="12"/>
        <v>1.2522252509370446E-2</v>
      </c>
      <c r="S85" s="135">
        <f>compopoinc!J77</f>
        <v>0.35366332530975342</v>
      </c>
      <c r="T85" s="136">
        <f>compopoinc!K77</f>
        <v>0.28235448613122571</v>
      </c>
      <c r="U85" s="136">
        <f>compopoinc!L77</f>
        <v>7.1308839178527705E-2</v>
      </c>
      <c r="V85" s="12">
        <f>compopoinc!M77</f>
        <v>3.2500212546437979E-3</v>
      </c>
      <c r="Y85" s="1130">
        <v>-3.8833124999655411E-3</v>
      </c>
      <c r="Z85" s="1167">
        <f t="shared" si="20"/>
        <v>0</v>
      </c>
      <c r="AA85" s="1167">
        <f t="shared" si="13"/>
        <v>0</v>
      </c>
      <c r="AB85" s="1167">
        <f t="shared" si="14"/>
        <v>0</v>
      </c>
      <c r="AC85" s="1167">
        <f t="shared" si="15"/>
        <v>0</v>
      </c>
    </row>
    <row r="86" spans="1:29" x14ac:dyDescent="0.2">
      <c r="A86" s="137">
        <v>1989</v>
      </c>
      <c r="B86" s="231">
        <v>4760.1309999999994</v>
      </c>
      <c r="C86" s="1320">
        <v>1</v>
      </c>
      <c r="D86" s="136">
        <f t="shared" si="17"/>
        <v>0.75771675191291998</v>
      </c>
      <c r="E86" s="105">
        <v>0.24228324808707999</v>
      </c>
      <c r="F86" s="105">
        <v>3.3405173092925386E-2</v>
      </c>
      <c r="G86" s="135">
        <f t="shared" si="18"/>
        <v>0.65263435244560242</v>
      </c>
      <c r="H86" s="136">
        <f t="shared" si="19"/>
        <v>0.48140756446893485</v>
      </c>
      <c r="I86" s="105">
        <f t="shared" si="16"/>
        <v>0.17122678797666754</v>
      </c>
      <c r="J86" s="105">
        <f t="shared" si="16"/>
        <v>2.9923377314427332E-2</v>
      </c>
      <c r="K86" s="106">
        <f>C86-compopoinc!F78</f>
        <v>0.21677649021148682</v>
      </c>
      <c r="L86" s="105">
        <f>D86-compopoinc!G78</f>
        <v>0.15136324604911189</v>
      </c>
      <c r="M86" s="105">
        <f>E86-compopoinc!H78</f>
        <v>6.5413244162374901E-2</v>
      </c>
      <c r="N86" s="105">
        <f>F86-compopoinc!I78</f>
        <v>1.6455936699950532E-2</v>
      </c>
      <c r="O86" s="106">
        <f t="shared" si="9"/>
        <v>0.4358578622341156</v>
      </c>
      <c r="P86" s="105">
        <f t="shared" si="10"/>
        <v>0.33004431841982296</v>
      </c>
      <c r="Q86" s="105">
        <f t="shared" si="11"/>
        <v>0.10581354381429264</v>
      </c>
      <c r="R86" s="105">
        <f t="shared" si="12"/>
        <v>1.34674406144768E-2</v>
      </c>
      <c r="S86" s="135">
        <f>compopoinc!J78</f>
        <v>0.34736564755439758</v>
      </c>
      <c r="T86" s="136">
        <f>compopoinc!K78</f>
        <v>0.27630918744398514</v>
      </c>
      <c r="U86" s="136">
        <f>compopoinc!L78</f>
        <v>7.1056460110412445E-2</v>
      </c>
      <c r="V86" s="17">
        <f>compopoinc!M78</f>
        <v>3.4817957784980536E-3</v>
      </c>
      <c r="Y86" s="1130">
        <v>-3.8251626174314879E-3</v>
      </c>
      <c r="Z86" s="1167">
        <f t="shared" si="20"/>
        <v>0</v>
      </c>
      <c r="AA86" s="1167">
        <f t="shared" si="13"/>
        <v>0</v>
      </c>
      <c r="AB86" s="1167">
        <f t="shared" si="14"/>
        <v>0</v>
      </c>
      <c r="AC86" s="1167">
        <f t="shared" si="15"/>
        <v>0</v>
      </c>
    </row>
    <row r="87" spans="1:29" x14ac:dyDescent="0.2">
      <c r="A87" s="147">
        <v>1990</v>
      </c>
      <c r="B87" s="232">
        <v>5013.7620000000006</v>
      </c>
      <c r="C87" s="1322">
        <v>1</v>
      </c>
      <c r="D87" s="145">
        <f t="shared" si="17"/>
        <v>0.75001665416108709</v>
      </c>
      <c r="E87" s="111">
        <v>0.24998334583891293</v>
      </c>
      <c r="F87" s="111">
        <v>3.6057156283046538E-2</v>
      </c>
      <c r="G87" s="146">
        <f t="shared" si="18"/>
        <v>0.6539425253868103</v>
      </c>
      <c r="H87" s="145">
        <f t="shared" si="19"/>
        <v>0.47641415756858452</v>
      </c>
      <c r="I87" s="111">
        <f t="shared" si="16"/>
        <v>0.17752836781822581</v>
      </c>
      <c r="J87" s="111">
        <f t="shared" si="16"/>
        <v>3.240409237855249E-2</v>
      </c>
      <c r="K87" s="112">
        <f>C87-compopoinc!F79</f>
        <v>0.21733760833740234</v>
      </c>
      <c r="L87" s="111">
        <f>D87-compopoinc!G79</f>
        <v>0.15015168350124997</v>
      </c>
      <c r="M87" s="111">
        <f>E87-compopoinc!H79</f>
        <v>6.7185924836152405E-2</v>
      </c>
      <c r="N87" s="111">
        <f>F87-compopoinc!I79</f>
        <v>1.7093402105953032E-2</v>
      </c>
      <c r="O87" s="112">
        <f t="shared" si="9"/>
        <v>0.43660491704940796</v>
      </c>
      <c r="P87" s="111">
        <f t="shared" si="10"/>
        <v>0.32626247406733455</v>
      </c>
      <c r="Q87" s="111">
        <f t="shared" si="11"/>
        <v>0.11034244298207341</v>
      </c>
      <c r="R87" s="111">
        <f t="shared" si="12"/>
        <v>1.5310690272599459E-2</v>
      </c>
      <c r="S87" s="146">
        <f>compopoinc!J79</f>
        <v>0.3460574746131897</v>
      </c>
      <c r="T87" s="145">
        <f>compopoinc!K79</f>
        <v>0.27360249659250258</v>
      </c>
      <c r="U87" s="145">
        <f>compopoinc!L79</f>
        <v>7.2454978020687122E-2</v>
      </c>
      <c r="V87" s="21">
        <f>compopoinc!M79</f>
        <v>3.6530639044940472E-3</v>
      </c>
      <c r="Y87" s="1130">
        <v>-3.8610065894317813E-3</v>
      </c>
      <c r="Z87" s="1167">
        <f t="shared" si="20"/>
        <v>0</v>
      </c>
      <c r="AA87" s="1167">
        <f t="shared" si="13"/>
        <v>0</v>
      </c>
      <c r="AB87" s="1167">
        <f t="shared" si="14"/>
        <v>0</v>
      </c>
      <c r="AC87" s="1167">
        <f t="shared" si="15"/>
        <v>0</v>
      </c>
    </row>
    <row r="88" spans="1:29" x14ac:dyDescent="0.2">
      <c r="A88" s="137">
        <v>1991</v>
      </c>
      <c r="B88" s="231">
        <v>5164.3679999999995</v>
      </c>
      <c r="C88" s="1320">
        <v>1</v>
      </c>
      <c r="D88" s="136">
        <f t="shared" si="17"/>
        <v>0.73739826441492928</v>
      </c>
      <c r="E88" s="105">
        <v>0.26260173558507066</v>
      </c>
      <c r="F88" s="105">
        <v>4.1514857190657214E-2</v>
      </c>
      <c r="G88" s="135">
        <f t="shared" si="18"/>
        <v>0.66078129410743713</v>
      </c>
      <c r="H88" s="136">
        <f t="shared" si="19"/>
        <v>0.47180243779626485</v>
      </c>
      <c r="I88" s="105">
        <f t="shared" si="16"/>
        <v>0.18897885631117223</v>
      </c>
      <c r="J88" s="105">
        <f t="shared" si="16"/>
        <v>3.7417235768396215E-2</v>
      </c>
      <c r="K88" s="106">
        <f>C88-compopoinc!F80</f>
        <v>0.21918964385986328</v>
      </c>
      <c r="L88" s="105">
        <f>D88-compopoinc!G80</f>
        <v>0.1490646322000031</v>
      </c>
      <c r="M88" s="105">
        <f>E88-compopoinc!H80</f>
        <v>7.0125011659860126E-2</v>
      </c>
      <c r="N88" s="105">
        <f>F88-compopoinc!I80</f>
        <v>1.8144557702351169E-2</v>
      </c>
      <c r="O88" s="106">
        <f t="shared" si="9"/>
        <v>0.44159165024757385</v>
      </c>
      <c r="P88" s="105">
        <f t="shared" si="10"/>
        <v>0.32273780559626175</v>
      </c>
      <c r="Q88" s="105">
        <f t="shared" si="11"/>
        <v>0.1188538446513121</v>
      </c>
      <c r="R88" s="105">
        <f t="shared" si="12"/>
        <v>1.9272678066045046E-2</v>
      </c>
      <c r="S88" s="135">
        <f>compopoinc!J80</f>
        <v>0.33921870589256287</v>
      </c>
      <c r="T88" s="136">
        <f>compopoinc!K80</f>
        <v>0.26559582661866443</v>
      </c>
      <c r="U88" s="136">
        <f>compopoinc!L80</f>
        <v>7.3622879273898434E-2</v>
      </c>
      <c r="V88" s="12">
        <f>compopoinc!M80</f>
        <v>4.0976214222609997E-3</v>
      </c>
      <c r="Y88" s="1130">
        <v>-4.1231854629586451E-3</v>
      </c>
      <c r="Z88" s="1167">
        <f t="shared" si="20"/>
        <v>0</v>
      </c>
      <c r="AA88" s="1167">
        <f t="shared" si="13"/>
        <v>0</v>
      </c>
      <c r="AB88" s="1167">
        <f t="shared" si="14"/>
        <v>0</v>
      </c>
      <c r="AC88" s="1167">
        <f t="shared" si="15"/>
        <v>0</v>
      </c>
    </row>
    <row r="89" spans="1:29" x14ac:dyDescent="0.2">
      <c r="A89" s="137">
        <v>1992</v>
      </c>
      <c r="B89" s="231">
        <v>5475.2330000000002</v>
      </c>
      <c r="C89" s="1320">
        <v>1</v>
      </c>
      <c r="D89" s="136">
        <f t="shared" si="17"/>
        <v>0.7352255146036708</v>
      </c>
      <c r="E89" s="105">
        <v>0.26477448539632925</v>
      </c>
      <c r="F89" s="105">
        <v>4.5449024726436298E-2</v>
      </c>
      <c r="G89" s="135">
        <f t="shared" si="18"/>
        <v>0.65365397930145264</v>
      </c>
      <c r="H89" s="136">
        <f t="shared" si="19"/>
        <v>0.46392118129036075</v>
      </c>
      <c r="I89" s="105">
        <f t="shared" si="16"/>
        <v>0.18973279801109194</v>
      </c>
      <c r="J89" s="105">
        <f t="shared" si="16"/>
        <v>4.0980697338268916E-2</v>
      </c>
      <c r="K89" s="106">
        <f>C89-compopoinc!F81</f>
        <v>0.21520835161209106</v>
      </c>
      <c r="L89" s="105">
        <f>D89-compopoinc!G81</f>
        <v>0.1444022910221332</v>
      </c>
      <c r="M89" s="105">
        <f>E89-compopoinc!H81</f>
        <v>7.080606058995792E-2</v>
      </c>
      <c r="N89" s="105">
        <f>F89-compopoinc!I81</f>
        <v>2.001065454332606E-2</v>
      </c>
      <c r="O89" s="106">
        <f t="shared" si="9"/>
        <v>0.43844562768936157</v>
      </c>
      <c r="P89" s="105">
        <f t="shared" si="10"/>
        <v>0.31951889026822755</v>
      </c>
      <c r="Q89" s="105">
        <f t="shared" si="11"/>
        <v>0.11892673742113402</v>
      </c>
      <c r="R89" s="105">
        <f t="shared" si="12"/>
        <v>2.0970042794942856E-2</v>
      </c>
      <c r="S89" s="135">
        <f>compopoinc!J81</f>
        <v>0.34634602069854736</v>
      </c>
      <c r="T89" s="136">
        <f>compopoinc!K81</f>
        <v>0.27130433331331005</v>
      </c>
      <c r="U89" s="136">
        <f>compopoinc!L81</f>
        <v>7.504168738523731E-2</v>
      </c>
      <c r="V89" s="12">
        <f>compopoinc!M81</f>
        <v>4.4683273881673813E-3</v>
      </c>
      <c r="Y89" s="1130">
        <v>-4.2368008653284051E-3</v>
      </c>
      <c r="Z89" s="1167">
        <f t="shared" si="20"/>
        <v>0</v>
      </c>
      <c r="AA89" s="1167">
        <f t="shared" si="13"/>
        <v>0</v>
      </c>
      <c r="AB89" s="1167">
        <f t="shared" si="14"/>
        <v>0</v>
      </c>
      <c r="AC89" s="1167">
        <f t="shared" si="15"/>
        <v>0</v>
      </c>
    </row>
    <row r="90" spans="1:29" x14ac:dyDescent="0.2">
      <c r="A90" s="137">
        <v>1993</v>
      </c>
      <c r="B90" s="231">
        <v>5730.2870000000003</v>
      </c>
      <c r="C90" s="1320">
        <v>1</v>
      </c>
      <c r="D90" s="136">
        <f t="shared" si="17"/>
        <v>0.73641948474832064</v>
      </c>
      <c r="E90" s="105">
        <v>0.26358051525167936</v>
      </c>
      <c r="F90" s="105">
        <v>4.8320267379277859E-2</v>
      </c>
      <c r="G90" s="135">
        <f t="shared" si="18"/>
        <v>0.66053339838981628</v>
      </c>
      <c r="H90" s="136">
        <f t="shared" si="19"/>
        <v>0.46942577188891776</v>
      </c>
      <c r="I90" s="105">
        <f t="shared" si="16"/>
        <v>0.19110762650089852</v>
      </c>
      <c r="J90" s="105">
        <f t="shared" si="16"/>
        <v>4.3706704892212067E-2</v>
      </c>
      <c r="K90" s="106">
        <f>C90-compopoinc!F82</f>
        <v>0.21929174661636353</v>
      </c>
      <c r="L90" s="105">
        <f>D90-compopoinc!G82</f>
        <v>0.14725686379969305</v>
      </c>
      <c r="M90" s="105">
        <f>E90-compopoinc!H82</f>
        <v>7.2034882816670476E-2</v>
      </c>
      <c r="N90" s="105">
        <f>F90-compopoinc!I82</f>
        <v>2.1337544575327549E-2</v>
      </c>
      <c r="O90" s="106">
        <f t="shared" si="9"/>
        <v>0.44124165177345276</v>
      </c>
      <c r="P90" s="105">
        <f t="shared" si="10"/>
        <v>0.32216890808922471</v>
      </c>
      <c r="Q90" s="105">
        <f t="shared" si="11"/>
        <v>0.11907274368422804</v>
      </c>
      <c r="R90" s="105">
        <f t="shared" si="12"/>
        <v>2.2369160316884518E-2</v>
      </c>
      <c r="S90" s="135">
        <f>compopoinc!J82</f>
        <v>0.33946660161018372</v>
      </c>
      <c r="T90" s="136">
        <f>compopoinc!K82</f>
        <v>0.26699371285940288</v>
      </c>
      <c r="U90" s="136">
        <f>compopoinc!L82</f>
        <v>7.2472888750780839E-2</v>
      </c>
      <c r="V90" s="12">
        <f>compopoinc!M82</f>
        <v>4.6135624870657921E-3</v>
      </c>
      <c r="Y90" s="1130">
        <v>-4.1393076608073898E-3</v>
      </c>
      <c r="Z90" s="1167">
        <f t="shared" si="20"/>
        <v>0</v>
      </c>
      <c r="AA90" s="1167">
        <f t="shared" si="13"/>
        <v>0</v>
      </c>
      <c r="AB90" s="1167">
        <f t="shared" si="14"/>
        <v>0</v>
      </c>
      <c r="AC90" s="1167">
        <f t="shared" si="15"/>
        <v>0</v>
      </c>
    </row>
    <row r="91" spans="1:29" x14ac:dyDescent="0.2">
      <c r="A91" s="137">
        <v>1994</v>
      </c>
      <c r="B91" s="231">
        <v>6114.6550000000007</v>
      </c>
      <c r="C91" s="1320">
        <v>1</v>
      </c>
      <c r="D91" s="136">
        <f t="shared" si="17"/>
        <v>0.74171625381971673</v>
      </c>
      <c r="E91" s="105">
        <v>0.25828374618028327</v>
      </c>
      <c r="F91" s="105">
        <v>4.9692419277947805E-2</v>
      </c>
      <c r="G91" s="135">
        <f t="shared" si="18"/>
        <v>0.66141656041145325</v>
      </c>
      <c r="H91" s="136">
        <f t="shared" si="19"/>
        <v>0.47366132315185816</v>
      </c>
      <c r="I91" s="105">
        <f t="shared" si="16"/>
        <v>0.18775523725959509</v>
      </c>
      <c r="J91" s="105">
        <f t="shared" si="16"/>
        <v>4.4573044324737451E-2</v>
      </c>
      <c r="K91" s="106">
        <f>C91-compopoinc!F83</f>
        <v>0.21917986869812012</v>
      </c>
      <c r="L91" s="105">
        <f>D91-compopoinc!G83</f>
        <v>0.1485341772361003</v>
      </c>
      <c r="M91" s="105">
        <f>E91-compopoinc!H83</f>
        <v>7.0645691462019822E-2</v>
      </c>
      <c r="N91" s="105">
        <f>F91-compopoinc!I83</f>
        <v>2.1306582646888159E-2</v>
      </c>
      <c r="O91" s="106">
        <f t="shared" si="9"/>
        <v>0.44223669171333313</v>
      </c>
      <c r="P91" s="105">
        <f t="shared" si="10"/>
        <v>0.32512714591575786</v>
      </c>
      <c r="Q91" s="105">
        <f t="shared" si="11"/>
        <v>0.11710954579757527</v>
      </c>
      <c r="R91" s="105">
        <f t="shared" si="12"/>
        <v>2.3266461677849293E-2</v>
      </c>
      <c r="S91" s="135">
        <f>compopoinc!J83</f>
        <v>0.33858343958854675</v>
      </c>
      <c r="T91" s="136">
        <f>compopoinc!K83</f>
        <v>0.26805493066785857</v>
      </c>
      <c r="U91" s="136">
        <f>compopoinc!L83</f>
        <v>7.0528508920688182E-2</v>
      </c>
      <c r="V91" s="12">
        <f>compopoinc!M83</f>
        <v>5.1193749532103539E-3</v>
      </c>
      <c r="Y91" s="1130">
        <v>-4.1353272390551865E-3</v>
      </c>
      <c r="Z91" s="1167">
        <f t="shared" si="20"/>
        <v>0</v>
      </c>
      <c r="AA91" s="1167">
        <f t="shared" si="13"/>
        <v>0</v>
      </c>
      <c r="AB91" s="1167">
        <f t="shared" si="14"/>
        <v>0</v>
      </c>
      <c r="AC91" s="1167">
        <f t="shared" si="15"/>
        <v>0</v>
      </c>
    </row>
    <row r="92" spans="1:29" x14ac:dyDescent="0.2">
      <c r="A92" s="137">
        <v>1995</v>
      </c>
      <c r="B92" s="231">
        <v>6452.3210000000008</v>
      </c>
      <c r="C92" s="1320">
        <v>1</v>
      </c>
      <c r="D92" s="136">
        <f t="shared" si="17"/>
        <v>0.74452355981669238</v>
      </c>
      <c r="E92" s="105">
        <v>0.25547644018330762</v>
      </c>
      <c r="F92" s="105">
        <v>5.1266823209818596E-2</v>
      </c>
      <c r="G92" s="135">
        <f t="shared" si="18"/>
        <v>0.65600600838661194</v>
      </c>
      <c r="H92" s="136">
        <f t="shared" si="19"/>
        <v>0.47052268270966446</v>
      </c>
      <c r="I92" s="105">
        <f t="shared" si="16"/>
        <v>0.18548332567694747</v>
      </c>
      <c r="J92" s="105">
        <f t="shared" si="16"/>
        <v>4.5942301176484818E-2</v>
      </c>
      <c r="K92" s="106">
        <f>C92-compopoinc!F84</f>
        <v>0.21592092514038086</v>
      </c>
      <c r="L92" s="105">
        <f>D92-compopoinc!G84</f>
        <v>0.14595061936746201</v>
      </c>
      <c r="M92" s="105">
        <f>E92-compopoinc!H84</f>
        <v>6.997030577291885E-2</v>
      </c>
      <c r="N92" s="105">
        <f>F92-compopoinc!I84</f>
        <v>2.1893589071925873E-2</v>
      </c>
      <c r="O92" s="106">
        <f t="shared" si="9"/>
        <v>0.44008508324623108</v>
      </c>
      <c r="P92" s="105">
        <f t="shared" si="10"/>
        <v>0.32457206334220245</v>
      </c>
      <c r="Q92" s="105">
        <f t="shared" si="11"/>
        <v>0.11551301990402862</v>
      </c>
      <c r="R92" s="105">
        <f t="shared" si="12"/>
        <v>2.4048712104558945E-2</v>
      </c>
      <c r="S92" s="135">
        <f>compopoinc!J84</f>
        <v>0.34399399161338806</v>
      </c>
      <c r="T92" s="136">
        <f>compopoinc!K84</f>
        <v>0.27400087710702792</v>
      </c>
      <c r="U92" s="136">
        <f>compopoinc!L84</f>
        <v>6.9993114506360143E-2</v>
      </c>
      <c r="V92" s="12">
        <f>compopoinc!M84</f>
        <v>5.3245220333337784E-3</v>
      </c>
      <c r="Y92" s="1130">
        <v>-4.0334150544367731E-3</v>
      </c>
      <c r="Z92" s="1167">
        <f t="shared" si="20"/>
        <v>0</v>
      </c>
      <c r="AA92" s="1167">
        <f t="shared" si="13"/>
        <v>0</v>
      </c>
      <c r="AB92" s="1167">
        <f t="shared" si="14"/>
        <v>0</v>
      </c>
      <c r="AC92" s="1167">
        <f t="shared" si="15"/>
        <v>0</v>
      </c>
    </row>
    <row r="93" spans="1:29" x14ac:dyDescent="0.2">
      <c r="A93" s="137">
        <v>1996</v>
      </c>
      <c r="B93" s="231">
        <v>6870.6080000000002</v>
      </c>
      <c r="C93" s="1320">
        <v>1</v>
      </c>
      <c r="D93" s="136">
        <f t="shared" si="17"/>
        <v>0.75158544920624204</v>
      </c>
      <c r="E93" s="105">
        <v>0.24841455079375799</v>
      </c>
      <c r="F93" s="105">
        <v>5.1386427518496175E-2</v>
      </c>
      <c r="G93" s="135">
        <f t="shared" si="18"/>
        <v>0.64867061376571655</v>
      </c>
      <c r="H93" s="136">
        <f t="shared" si="19"/>
        <v>0.4695288435082251</v>
      </c>
      <c r="I93" s="105">
        <f t="shared" si="16"/>
        <v>0.17914177025749148</v>
      </c>
      <c r="J93" s="105">
        <f t="shared" si="16"/>
        <v>4.5849108987072368E-2</v>
      </c>
      <c r="K93" s="106">
        <f>C93-compopoinc!F85</f>
        <v>0.2119133472442627</v>
      </c>
      <c r="L93" s="105">
        <f>D93-compopoinc!G85</f>
        <v>0.14442140306119777</v>
      </c>
      <c r="M93" s="105">
        <f>E93-compopoinc!H85</f>
        <v>6.749194418306495E-2</v>
      </c>
      <c r="N93" s="105">
        <f>F93-compopoinc!I85</f>
        <v>2.1724947181114812E-2</v>
      </c>
      <c r="O93" s="106">
        <f t="shared" si="9"/>
        <v>0.43675726652145386</v>
      </c>
      <c r="P93" s="105">
        <f t="shared" si="10"/>
        <v>0.32510744044702733</v>
      </c>
      <c r="Q93" s="105">
        <f t="shared" si="11"/>
        <v>0.11164982607442653</v>
      </c>
      <c r="R93" s="105">
        <f t="shared" si="12"/>
        <v>2.4124161805957556E-2</v>
      </c>
      <c r="S93" s="135">
        <f>compopoinc!J85</f>
        <v>0.35132938623428345</v>
      </c>
      <c r="T93" s="136">
        <f>compopoinc!K85</f>
        <v>0.28205660569801694</v>
      </c>
      <c r="U93" s="136">
        <f>compopoinc!L85</f>
        <v>6.9272780536266509E-2</v>
      </c>
      <c r="V93" s="12">
        <f>compopoinc!M85</f>
        <v>5.5373185314238071E-3</v>
      </c>
      <c r="Y93" s="1130">
        <v>-3.8933248506509699E-3</v>
      </c>
      <c r="Z93" s="1167">
        <f t="shared" si="20"/>
        <v>0</v>
      </c>
      <c r="AA93" s="1167">
        <f t="shared" si="13"/>
        <v>0</v>
      </c>
      <c r="AB93" s="1167">
        <f t="shared" si="14"/>
        <v>0</v>
      </c>
      <c r="AC93" s="1167">
        <f t="shared" si="15"/>
        <v>0</v>
      </c>
    </row>
    <row r="94" spans="1:29" x14ac:dyDescent="0.2">
      <c r="A94" s="137">
        <v>1997</v>
      </c>
      <c r="B94" s="231">
        <v>7349.951</v>
      </c>
      <c r="C94" s="1320">
        <v>1</v>
      </c>
      <c r="D94" s="136">
        <f t="shared" si="17"/>
        <v>0.75903050238021996</v>
      </c>
      <c r="E94" s="105">
        <v>0.24096949761978007</v>
      </c>
      <c r="F94" s="105">
        <v>5.0346049926047125E-2</v>
      </c>
      <c r="G94" s="135">
        <f t="shared" si="18"/>
        <v>0.6428978443145752</v>
      </c>
      <c r="H94" s="136">
        <f t="shared" si="19"/>
        <v>0.4700962851381616</v>
      </c>
      <c r="I94" s="105">
        <f t="shared" si="16"/>
        <v>0.17280155917641363</v>
      </c>
      <c r="J94" s="105">
        <f t="shared" si="16"/>
        <v>4.4876707232360639E-2</v>
      </c>
      <c r="K94" s="106">
        <f>C94-compopoinc!F86</f>
        <v>0.20862859487533569</v>
      </c>
      <c r="L94" s="105">
        <f>D94-compopoinc!G86</f>
        <v>0.14400563712452885</v>
      </c>
      <c r="M94" s="105">
        <f>E94-compopoinc!H86</f>
        <v>6.462295775080687E-2</v>
      </c>
      <c r="N94" s="105">
        <f>F94-compopoinc!I86</f>
        <v>2.0737120396261015E-2</v>
      </c>
      <c r="O94" s="106">
        <f t="shared" si="9"/>
        <v>0.4342692494392395</v>
      </c>
      <c r="P94" s="105">
        <f t="shared" si="10"/>
        <v>0.32609064801363274</v>
      </c>
      <c r="Q94" s="105">
        <f t="shared" si="11"/>
        <v>0.10817860142560676</v>
      </c>
      <c r="R94" s="105">
        <f t="shared" si="12"/>
        <v>2.4139586836099625E-2</v>
      </c>
      <c r="S94" s="135">
        <f>compopoinc!J86</f>
        <v>0.3571021556854248</v>
      </c>
      <c r="T94" s="136">
        <f>compopoinc!K86</f>
        <v>0.28893421724205837</v>
      </c>
      <c r="U94" s="136">
        <f>compopoinc!L86</f>
        <v>6.8167938443366438E-2</v>
      </c>
      <c r="V94" s="12">
        <f>compopoinc!M86</f>
        <v>5.4693426936864853E-3</v>
      </c>
      <c r="Y94" s="1130">
        <v>-3.7669526063837111E-3</v>
      </c>
      <c r="Z94" s="1167">
        <f t="shared" si="20"/>
        <v>0</v>
      </c>
      <c r="AA94" s="1167">
        <f t="shared" si="13"/>
        <v>0</v>
      </c>
      <c r="AB94" s="1167">
        <f t="shared" si="14"/>
        <v>0</v>
      </c>
      <c r="AC94" s="1167">
        <f t="shared" si="15"/>
        <v>0</v>
      </c>
    </row>
    <row r="95" spans="1:29" x14ac:dyDescent="0.2">
      <c r="A95" s="137">
        <v>1998</v>
      </c>
      <c r="B95" s="231">
        <v>7825.7300000000032</v>
      </c>
      <c r="C95" s="1320">
        <v>1</v>
      </c>
      <c r="D95" s="136">
        <f t="shared" si="17"/>
        <v>0.76636888826984839</v>
      </c>
      <c r="E95" s="105">
        <v>0.23363111173015158</v>
      </c>
      <c r="F95" s="105">
        <v>4.801507335417908E-2</v>
      </c>
      <c r="G95" s="135">
        <f t="shared" si="18"/>
        <v>0.64129543304443359</v>
      </c>
      <c r="H95" s="136">
        <f t="shared" si="19"/>
        <v>0.47405645429395415</v>
      </c>
      <c r="I95" s="105">
        <f t="shared" si="16"/>
        <v>0.16723897875047941</v>
      </c>
      <c r="J95" s="105">
        <f t="shared" si="16"/>
        <v>4.3086110560977872E-2</v>
      </c>
      <c r="K95" s="106">
        <f>C95-compopoinc!F87</f>
        <v>0.20766967535018921</v>
      </c>
      <c r="L95" s="105">
        <f>D95-compopoinc!G87</f>
        <v>0.14550254943102525</v>
      </c>
      <c r="M95" s="105">
        <f>E95-compopoinc!H87</f>
        <v>6.2167125919163929E-2</v>
      </c>
      <c r="N95" s="105">
        <f>F95-compopoinc!I87</f>
        <v>2.0271001796061214E-2</v>
      </c>
      <c r="O95" s="106">
        <f t="shared" si="9"/>
        <v>0.43362575769424438</v>
      </c>
      <c r="P95" s="105">
        <f t="shared" si="10"/>
        <v>0.3285539048629289</v>
      </c>
      <c r="Q95" s="105">
        <f t="shared" si="11"/>
        <v>0.10507185283131548</v>
      </c>
      <c r="R95" s="105">
        <f t="shared" si="12"/>
        <v>2.2815108764916658E-2</v>
      </c>
      <c r="S95" s="135">
        <f>compopoinc!J87</f>
        <v>0.35870456695556641</v>
      </c>
      <c r="T95" s="136">
        <f>compopoinc!K87</f>
        <v>0.29231243397589424</v>
      </c>
      <c r="U95" s="136">
        <f>compopoinc!L87</f>
        <v>6.6392132979672169E-2</v>
      </c>
      <c r="V95" s="12">
        <f>compopoinc!M87</f>
        <v>4.9289627932012081E-3</v>
      </c>
      <c r="Y95" s="1130">
        <v>-3.6084446728636976E-3</v>
      </c>
      <c r="Z95" s="1167">
        <f t="shared" si="20"/>
        <v>0</v>
      </c>
      <c r="AA95" s="1167">
        <f t="shared" si="13"/>
        <v>0</v>
      </c>
      <c r="AB95" s="1167">
        <f t="shared" si="14"/>
        <v>0</v>
      </c>
      <c r="AC95" s="1167">
        <f t="shared" si="15"/>
        <v>0</v>
      </c>
    </row>
    <row r="96" spans="1:29" x14ac:dyDescent="0.2">
      <c r="A96" s="141">
        <v>1999</v>
      </c>
      <c r="B96" s="233">
        <v>8291.4869999999992</v>
      </c>
      <c r="C96" s="1321">
        <v>1</v>
      </c>
      <c r="D96" s="140">
        <f t="shared" si="17"/>
        <v>0.76662883268103776</v>
      </c>
      <c r="E96" s="108">
        <v>0.23337116731896221</v>
      </c>
      <c r="F96" s="108">
        <v>4.7433108198806806E-2</v>
      </c>
      <c r="G96" s="139">
        <f t="shared" si="18"/>
        <v>0.63873022794723511</v>
      </c>
      <c r="H96" s="140">
        <f t="shared" si="19"/>
        <v>0.47242409749846281</v>
      </c>
      <c r="I96" s="108">
        <f t="shared" si="16"/>
        <v>0.16630613044877227</v>
      </c>
      <c r="J96" s="108">
        <f t="shared" si="16"/>
        <v>4.2777353073820634E-2</v>
      </c>
      <c r="K96" s="109">
        <f>C96-compopoinc!F88</f>
        <v>0.20487087965011597</v>
      </c>
      <c r="L96" s="108">
        <f>D96-compopoinc!G88</f>
        <v>0.14385863580641178</v>
      </c>
      <c r="M96" s="108">
        <f>E96-compopoinc!H88</f>
        <v>6.1012243843704156E-2</v>
      </c>
      <c r="N96" s="108">
        <f>F96-compopoinc!I88</f>
        <v>1.9622437763378187E-2</v>
      </c>
      <c r="O96" s="109">
        <f t="shared" si="9"/>
        <v>0.43385934829711914</v>
      </c>
      <c r="P96" s="108">
        <f t="shared" si="10"/>
        <v>0.32856546169205103</v>
      </c>
      <c r="Q96" s="108">
        <f t="shared" si="11"/>
        <v>0.10529388660506811</v>
      </c>
      <c r="R96" s="108">
        <f t="shared" si="12"/>
        <v>2.3154915310442448E-2</v>
      </c>
      <c r="S96" s="139">
        <f>compopoinc!J88</f>
        <v>0.36126977205276489</v>
      </c>
      <c r="T96" s="140">
        <f>compopoinc!K88</f>
        <v>0.29420473518257495</v>
      </c>
      <c r="U96" s="140">
        <f>compopoinc!L88</f>
        <v>6.7065036870189942E-2</v>
      </c>
      <c r="V96" s="17">
        <f>compopoinc!M88</f>
        <v>4.6557551249861717E-3</v>
      </c>
      <c r="Y96" s="1130">
        <v>-3.6204150092089549E-3</v>
      </c>
      <c r="Z96" s="1167">
        <f t="shared" si="20"/>
        <v>0</v>
      </c>
      <c r="AA96" s="1167">
        <f t="shared" si="13"/>
        <v>0</v>
      </c>
      <c r="AB96" s="1167">
        <f t="shared" si="14"/>
        <v>0</v>
      </c>
      <c r="AC96" s="1167">
        <f t="shared" si="15"/>
        <v>0</v>
      </c>
    </row>
    <row r="97" spans="1:29" x14ac:dyDescent="0.2">
      <c r="A97" s="137">
        <v>2000</v>
      </c>
      <c r="B97" s="231">
        <v>8872.4629999999997</v>
      </c>
      <c r="C97" s="1320">
        <v>1</v>
      </c>
      <c r="D97" s="136">
        <f t="shared" si="17"/>
        <v>0.76875023316524393</v>
      </c>
      <c r="E97" s="105">
        <v>0.23124976683475604</v>
      </c>
      <c r="F97" s="105">
        <v>4.7180811010426309E-2</v>
      </c>
      <c r="G97" s="135">
        <f t="shared" si="18"/>
        <v>0.63438183069229126</v>
      </c>
      <c r="H97" s="136">
        <f t="shared" si="19"/>
        <v>0.47076163917945169</v>
      </c>
      <c r="I97" s="105">
        <f t="shared" si="16"/>
        <v>0.16362019151283955</v>
      </c>
      <c r="J97" s="105">
        <f t="shared" si="16"/>
        <v>4.2486091211563375E-2</v>
      </c>
      <c r="K97" s="106">
        <f>C97-compopoinc!F89</f>
        <v>0.20217281579971313</v>
      </c>
      <c r="L97" s="105">
        <f>D97-compopoinc!G89</f>
        <v>0.14229083998061187</v>
      </c>
      <c r="M97" s="105">
        <f>E97-compopoinc!H89</f>
        <v>5.9881975819101235E-2</v>
      </c>
      <c r="N97" s="105">
        <f>F97-compopoinc!I89</f>
        <v>1.9738877259320046E-2</v>
      </c>
      <c r="O97" s="106">
        <f t="shared" si="9"/>
        <v>0.43220901489257812</v>
      </c>
      <c r="P97" s="105">
        <f t="shared" si="10"/>
        <v>0.32847079919883981</v>
      </c>
      <c r="Q97" s="105">
        <f t="shared" si="11"/>
        <v>0.10373821569373831</v>
      </c>
      <c r="R97" s="105">
        <f t="shared" si="12"/>
        <v>2.2747213952243328E-2</v>
      </c>
      <c r="S97" s="135">
        <f>compopoinc!J89</f>
        <v>0.36561816930770874</v>
      </c>
      <c r="T97" s="136">
        <f>compopoinc!K89</f>
        <v>0.29798859398579225</v>
      </c>
      <c r="U97" s="136">
        <f>compopoinc!L89</f>
        <v>6.7629575321916491E-2</v>
      </c>
      <c r="V97" s="21">
        <f>compopoinc!M89</f>
        <v>4.6947197988629341E-3</v>
      </c>
      <c r="Y97" s="1130">
        <v>-3.5469602444209158E-3</v>
      </c>
      <c r="Z97" s="1167">
        <f t="shared" si="20"/>
        <v>0</v>
      </c>
      <c r="AA97" s="1167">
        <f t="shared" si="13"/>
        <v>0</v>
      </c>
      <c r="AB97" s="1167">
        <f t="shared" si="14"/>
        <v>0</v>
      </c>
      <c r="AC97" s="1167">
        <f t="shared" si="15"/>
        <v>0</v>
      </c>
    </row>
    <row r="98" spans="1:29" x14ac:dyDescent="0.2">
      <c r="A98" s="137">
        <v>2001</v>
      </c>
      <c r="B98" s="231">
        <v>9146.5700000000015</v>
      </c>
      <c r="C98" s="1320">
        <v>1</v>
      </c>
      <c r="D98" s="136">
        <f t="shared" si="17"/>
        <v>0.7574908408288572</v>
      </c>
      <c r="E98" s="105">
        <v>0.2425091591711428</v>
      </c>
      <c r="F98" s="105">
        <v>5.1367780490391472E-2</v>
      </c>
      <c r="G98" s="135">
        <f t="shared" si="18"/>
        <v>0.63833293318748474</v>
      </c>
      <c r="H98" s="136">
        <f t="shared" si="19"/>
        <v>0.46604892983409418</v>
      </c>
      <c r="I98" s="105">
        <f t="shared" si="16"/>
        <v>0.17228400335339056</v>
      </c>
      <c r="J98" s="105">
        <f t="shared" si="16"/>
        <v>4.6166912949257115E-2</v>
      </c>
      <c r="K98" s="106">
        <f>C98-compopoinc!F90</f>
        <v>0.20541495084762573</v>
      </c>
      <c r="L98" s="105">
        <f>D98-compopoinc!G90</f>
        <v>0.1425003717605684</v>
      </c>
      <c r="M98" s="105">
        <f>E98-compopoinc!H90</f>
        <v>6.2914579087057332E-2</v>
      </c>
      <c r="N98" s="105">
        <f>F98-compopoinc!I90</f>
        <v>2.0625606475942353E-2</v>
      </c>
      <c r="O98" s="106">
        <f t="shared" si="9"/>
        <v>0.43291798233985901</v>
      </c>
      <c r="P98" s="105">
        <f t="shared" si="10"/>
        <v>0.32354855807352578</v>
      </c>
      <c r="Q98" s="105">
        <f t="shared" si="11"/>
        <v>0.10936942426633323</v>
      </c>
      <c r="R98" s="105">
        <f t="shared" si="12"/>
        <v>2.5541306473314762E-2</v>
      </c>
      <c r="S98" s="135">
        <f>compopoinc!J90</f>
        <v>0.36166706681251526</v>
      </c>
      <c r="T98" s="136">
        <f>compopoinc!K90</f>
        <v>0.29144191099476302</v>
      </c>
      <c r="U98" s="136">
        <f>compopoinc!L90</f>
        <v>7.0225155817752238E-2</v>
      </c>
      <c r="V98" s="12">
        <f>compopoinc!M90</f>
        <v>5.2008675411343575E-3</v>
      </c>
      <c r="Y98" s="1130">
        <v>-3.5726194255403243E-3</v>
      </c>
      <c r="Z98" s="1167">
        <f t="shared" si="20"/>
        <v>0</v>
      </c>
      <c r="AA98" s="1167">
        <f t="shared" si="13"/>
        <v>0</v>
      </c>
      <c r="AB98" s="1167">
        <f t="shared" si="14"/>
        <v>0</v>
      </c>
      <c r="AC98" s="1167">
        <f t="shared" si="15"/>
        <v>0</v>
      </c>
    </row>
    <row r="99" spans="1:29" x14ac:dyDescent="0.2">
      <c r="A99" s="137">
        <v>2002</v>
      </c>
      <c r="B99" s="231">
        <v>9394.2649999999994</v>
      </c>
      <c r="C99" s="1320">
        <v>1</v>
      </c>
      <c r="D99" s="136">
        <f t="shared" si="17"/>
        <v>0.74599130426914717</v>
      </c>
      <c r="E99" s="105">
        <v>0.25400869573085283</v>
      </c>
      <c r="F99" s="105">
        <v>5.4261296652798281E-2</v>
      </c>
      <c r="G99" s="135">
        <f t="shared" si="18"/>
        <v>0.6387883722782135</v>
      </c>
      <c r="H99" s="136">
        <f t="shared" si="19"/>
        <v>0.45797191161519668</v>
      </c>
      <c r="I99" s="105">
        <f t="shared" si="16"/>
        <v>0.18081646066301682</v>
      </c>
      <c r="J99" s="105">
        <f t="shared" si="16"/>
        <v>4.8800375443492756E-2</v>
      </c>
      <c r="K99" s="106">
        <f>C99-compopoinc!F91</f>
        <v>0.20707428455352783</v>
      </c>
      <c r="L99" s="105">
        <f>D99-compopoinc!G91</f>
        <v>0.14002094346479799</v>
      </c>
      <c r="M99" s="105">
        <f>E99-compopoinc!H91</f>
        <v>6.7053341088729845E-2</v>
      </c>
      <c r="N99" s="105">
        <f>F99-compopoinc!I91</f>
        <v>2.2468942814116107E-2</v>
      </c>
      <c r="O99" s="106">
        <f t="shared" si="9"/>
        <v>0.43171408772468567</v>
      </c>
      <c r="P99" s="105">
        <f t="shared" si="10"/>
        <v>0.31795096815039869</v>
      </c>
      <c r="Q99" s="105">
        <f t="shared" si="11"/>
        <v>0.11376311957428697</v>
      </c>
      <c r="R99" s="105">
        <f t="shared" si="12"/>
        <v>2.633143262937665E-2</v>
      </c>
      <c r="S99" s="135">
        <f>compopoinc!J91</f>
        <v>0.3612116277217865</v>
      </c>
      <c r="T99" s="136">
        <f>compopoinc!K91</f>
        <v>0.28801939265395049</v>
      </c>
      <c r="U99" s="136">
        <f>compopoinc!L91</f>
        <v>7.3192235067836009E-2</v>
      </c>
      <c r="V99" s="12">
        <f>compopoinc!M91</f>
        <v>5.4609212093055248E-3</v>
      </c>
      <c r="Y99" s="1130">
        <v>-3.7271268520271406E-3</v>
      </c>
      <c r="Z99" s="1167">
        <f t="shared" si="20"/>
        <v>0</v>
      </c>
      <c r="AA99" s="1167">
        <f t="shared" si="13"/>
        <v>0</v>
      </c>
      <c r="AB99" s="1167">
        <f t="shared" si="14"/>
        <v>0</v>
      </c>
      <c r="AC99" s="1167">
        <f t="shared" si="15"/>
        <v>0</v>
      </c>
    </row>
    <row r="100" spans="1:29" x14ac:dyDescent="0.2">
      <c r="A100" s="137">
        <v>2003</v>
      </c>
      <c r="B100" s="231">
        <v>9815.7800000000043</v>
      </c>
      <c r="C100" s="1320">
        <v>1</v>
      </c>
      <c r="D100" s="136">
        <f t="shared" si="17"/>
        <v>0.74129778784773093</v>
      </c>
      <c r="E100" s="105">
        <v>0.25870221215226902</v>
      </c>
      <c r="F100" s="105">
        <v>5.513917386086483E-2</v>
      </c>
      <c r="G100" s="135">
        <f t="shared" si="18"/>
        <v>0.63709068298339844</v>
      </c>
      <c r="H100" s="136">
        <f t="shared" si="19"/>
        <v>0.4531158254241805</v>
      </c>
      <c r="I100" s="105">
        <f t="shared" si="16"/>
        <v>0.18397485755921789</v>
      </c>
      <c r="J100" s="105">
        <f t="shared" si="16"/>
        <v>4.9891428197937203E-2</v>
      </c>
      <c r="K100" s="106">
        <f>C100-compopoinc!F92</f>
        <v>0.20473885536193848</v>
      </c>
      <c r="L100" s="105">
        <f>D100-compopoinc!G92</f>
        <v>0.13659073468371075</v>
      </c>
      <c r="M100" s="105">
        <f>E100-compopoinc!H92</f>
        <v>6.8148120678227675E-2</v>
      </c>
      <c r="N100" s="105">
        <f>F100-compopoinc!I92</f>
        <v>2.3332950766401482E-2</v>
      </c>
      <c r="O100" s="106">
        <f t="shared" si="9"/>
        <v>0.43235182762145996</v>
      </c>
      <c r="P100" s="105">
        <f t="shared" si="10"/>
        <v>0.31652509074046975</v>
      </c>
      <c r="Q100" s="105">
        <f t="shared" si="11"/>
        <v>0.11582673688099021</v>
      </c>
      <c r="R100" s="105">
        <f t="shared" si="12"/>
        <v>2.6558477431535721E-2</v>
      </c>
      <c r="S100" s="135">
        <f>compopoinc!J92</f>
        <v>0.36290931701660156</v>
      </c>
      <c r="T100" s="136">
        <f>compopoinc!K92</f>
        <v>0.28818196242355043</v>
      </c>
      <c r="U100" s="136">
        <f>compopoinc!L92</f>
        <v>7.4727354593051132E-2</v>
      </c>
      <c r="V100" s="12">
        <f>compopoinc!M92</f>
        <v>5.2477456629276276E-3</v>
      </c>
      <c r="Y100" s="1130">
        <v>-3.8354378411895595E-3</v>
      </c>
      <c r="Z100" s="1167">
        <f t="shared" si="20"/>
        <v>0</v>
      </c>
      <c r="AA100" s="1167">
        <f t="shared" si="13"/>
        <v>0</v>
      </c>
      <c r="AB100" s="1167">
        <f t="shared" si="14"/>
        <v>0</v>
      </c>
      <c r="AC100" s="1167">
        <f t="shared" si="15"/>
        <v>0</v>
      </c>
    </row>
    <row r="101" spans="1:29" x14ac:dyDescent="0.2">
      <c r="A101" s="137">
        <v>2004</v>
      </c>
      <c r="B101" s="231">
        <v>10495.831</v>
      </c>
      <c r="C101" s="1320">
        <v>1</v>
      </c>
      <c r="D101" s="136">
        <f t="shared" si="17"/>
        <v>0.74061177242659482</v>
      </c>
      <c r="E101" s="105">
        <v>0.25938822757340513</v>
      </c>
      <c r="F101" s="105">
        <v>5.6610191227354945E-2</v>
      </c>
      <c r="G101" s="135">
        <f t="shared" si="18"/>
        <v>0.63262632489204407</v>
      </c>
      <c r="H101" s="136">
        <f t="shared" si="19"/>
        <v>0.44863943482308399</v>
      </c>
      <c r="I101" s="105">
        <f t="shared" si="16"/>
        <v>0.18398689006896002</v>
      </c>
      <c r="J101" s="105">
        <f t="shared" si="16"/>
        <v>5.1151230452068985E-2</v>
      </c>
      <c r="K101" s="106">
        <f>C101-compopoinc!F93</f>
        <v>0.20247173309326172</v>
      </c>
      <c r="L101" s="105">
        <f>D101-compopoinc!G93</f>
        <v>0.1347004577063069</v>
      </c>
      <c r="M101" s="105">
        <f>E101-compopoinc!H93</f>
        <v>6.7771275386954766E-2</v>
      </c>
      <c r="N101" s="105">
        <f>F101-compopoinc!I93</f>
        <v>2.3321332396426142E-2</v>
      </c>
      <c r="O101" s="106">
        <f t="shared" si="9"/>
        <v>0.43015459179878235</v>
      </c>
      <c r="P101" s="105">
        <f t="shared" si="10"/>
        <v>0.3139389771167771</v>
      </c>
      <c r="Q101" s="105">
        <f t="shared" si="11"/>
        <v>0.11621561468200525</v>
      </c>
      <c r="R101" s="105">
        <f t="shared" si="12"/>
        <v>2.7829898055642843E-2</v>
      </c>
      <c r="S101" s="135">
        <f>compopoinc!J93</f>
        <v>0.36737367510795593</v>
      </c>
      <c r="T101" s="136">
        <f>compopoinc!K93</f>
        <v>0.29197233760351082</v>
      </c>
      <c r="U101" s="136">
        <f>compopoinc!L93</f>
        <v>7.540133750444511E-2</v>
      </c>
      <c r="V101" s="12">
        <f>compopoinc!M93</f>
        <v>5.4589607752859592E-3</v>
      </c>
      <c r="Y101" s="1130">
        <v>-3.8939655423746444E-3</v>
      </c>
      <c r="Z101" s="1167">
        <f t="shared" si="20"/>
        <v>0</v>
      </c>
      <c r="AA101" s="1167">
        <f t="shared" si="13"/>
        <v>0</v>
      </c>
      <c r="AB101" s="1167">
        <f t="shared" si="14"/>
        <v>0</v>
      </c>
      <c r="AC101" s="1167">
        <f t="shared" si="15"/>
        <v>0</v>
      </c>
    </row>
    <row r="102" spans="1:29" x14ac:dyDescent="0.2">
      <c r="A102" s="137">
        <v>2005</v>
      </c>
      <c r="B102" s="231">
        <v>11195.522999999994</v>
      </c>
      <c r="C102" s="1320">
        <v>1</v>
      </c>
      <c r="D102" s="136">
        <f t="shared" si="17"/>
        <v>0.74134339235424718</v>
      </c>
      <c r="E102" s="105">
        <v>0.25865660764575282</v>
      </c>
      <c r="F102" s="105">
        <v>5.6856745325787841E-2</v>
      </c>
      <c r="G102" s="135">
        <f t="shared" si="18"/>
        <v>0.62651729583740234</v>
      </c>
      <c r="H102" s="136">
        <f t="shared" si="19"/>
        <v>0.44418987944336563</v>
      </c>
      <c r="I102" s="105">
        <f t="shared" si="16"/>
        <v>0.18232741639403671</v>
      </c>
      <c r="J102" s="105">
        <f t="shared" si="16"/>
        <v>5.1174481336786329E-2</v>
      </c>
      <c r="K102" s="106">
        <f>C102-compopoinc!F94</f>
        <v>0.20002233982086182</v>
      </c>
      <c r="L102" s="105">
        <f>D102-compopoinc!G94</f>
        <v>0.13305440621152242</v>
      </c>
      <c r="M102" s="105">
        <f>E102-compopoinc!H94</f>
        <v>6.6967933609339392E-2</v>
      </c>
      <c r="N102" s="105">
        <f>F102-compopoinc!I94</f>
        <v>2.3117718689902603E-2</v>
      </c>
      <c r="O102" s="106">
        <f t="shared" si="9"/>
        <v>0.42649495601654053</v>
      </c>
      <c r="P102" s="105">
        <f t="shared" si="10"/>
        <v>0.31113547323184321</v>
      </c>
      <c r="Q102" s="105">
        <f t="shared" si="11"/>
        <v>0.11535948278469732</v>
      </c>
      <c r="R102" s="105">
        <f t="shared" si="12"/>
        <v>2.8056762646883726E-2</v>
      </c>
      <c r="S102" s="135">
        <f>compopoinc!J94</f>
        <v>0.37348270416259766</v>
      </c>
      <c r="T102" s="136">
        <f>compopoinc!K94</f>
        <v>0.29715351291088155</v>
      </c>
      <c r="U102" s="136">
        <f>compopoinc!L94</f>
        <v>7.6329191251716111E-2</v>
      </c>
      <c r="V102" s="12">
        <f>compopoinc!M94</f>
        <v>5.6822639890015125E-3</v>
      </c>
      <c r="Y102" s="1130">
        <v>-3.999580665549729E-3</v>
      </c>
      <c r="Z102" s="1167">
        <f t="shared" si="20"/>
        <v>0</v>
      </c>
      <c r="AA102" s="1167">
        <f t="shared" si="13"/>
        <v>0</v>
      </c>
      <c r="AB102" s="1167">
        <f t="shared" si="14"/>
        <v>0</v>
      </c>
      <c r="AC102" s="1167">
        <f t="shared" si="15"/>
        <v>0</v>
      </c>
    </row>
    <row r="103" spans="1:29" x14ac:dyDescent="0.2">
      <c r="A103" s="137">
        <v>2006</v>
      </c>
      <c r="B103" s="231">
        <v>11942.303999999996</v>
      </c>
      <c r="C103" s="1320">
        <v>1</v>
      </c>
      <c r="D103" s="136">
        <f t="shared" si="17"/>
        <v>0.7416744708558749</v>
      </c>
      <c r="E103" s="105">
        <v>0.25832552914412504</v>
      </c>
      <c r="F103" s="105">
        <v>5.8465016465834428E-2</v>
      </c>
      <c r="G103" s="135">
        <f t="shared" si="18"/>
        <v>0.62275004386901855</v>
      </c>
      <c r="H103" s="136">
        <f t="shared" si="19"/>
        <v>0.44135978023645883</v>
      </c>
      <c r="I103" s="105">
        <f t="shared" si="16"/>
        <v>0.18139026363255967</v>
      </c>
      <c r="J103" s="105">
        <f t="shared" si="16"/>
        <v>5.2235950641534377E-2</v>
      </c>
      <c r="K103" s="106">
        <f>C103-compopoinc!F95</f>
        <v>0.19677966833114624</v>
      </c>
      <c r="L103" s="105">
        <f>D103-compopoinc!G95</f>
        <v>0.13082442958934415</v>
      </c>
      <c r="M103" s="105">
        <f>E103-compopoinc!H95</f>
        <v>6.5955238741802036E-2</v>
      </c>
      <c r="N103" s="105">
        <f>F103-compopoinc!I95</f>
        <v>2.242307497208481E-2</v>
      </c>
      <c r="O103" s="106">
        <f t="shared" si="9"/>
        <v>0.42597037553787231</v>
      </c>
      <c r="P103" s="105">
        <f t="shared" si="10"/>
        <v>0.31053535064711468</v>
      </c>
      <c r="Q103" s="105">
        <f t="shared" si="11"/>
        <v>0.11543502489075763</v>
      </c>
      <c r="R103" s="105">
        <f t="shared" si="12"/>
        <v>2.9812875669449568E-2</v>
      </c>
      <c r="S103" s="135">
        <f>compopoinc!J95</f>
        <v>0.37724995613098145</v>
      </c>
      <c r="T103" s="136">
        <f>compopoinc!K95</f>
        <v>0.30031469061941607</v>
      </c>
      <c r="U103" s="136">
        <f>compopoinc!L95</f>
        <v>7.6935265511565376E-2</v>
      </c>
      <c r="V103" s="12">
        <f>compopoinc!M95</f>
        <v>6.2290658243000507E-3</v>
      </c>
      <c r="Y103" s="1130">
        <v>-3.9609114828635938E-3</v>
      </c>
      <c r="Z103" s="1167">
        <f t="shared" si="20"/>
        <v>0</v>
      </c>
      <c r="AA103" s="1167">
        <f t="shared" si="13"/>
        <v>0</v>
      </c>
      <c r="AB103" s="1167">
        <f t="shared" si="14"/>
        <v>0</v>
      </c>
      <c r="AC103" s="1167">
        <f t="shared" si="15"/>
        <v>0</v>
      </c>
    </row>
    <row r="104" spans="1:29" x14ac:dyDescent="0.2">
      <c r="A104" s="137">
        <v>2007</v>
      </c>
      <c r="B104" s="231">
        <v>12297.341000000002</v>
      </c>
      <c r="C104" s="1320">
        <v>1</v>
      </c>
      <c r="D104" s="136">
        <f t="shared" si="17"/>
        <v>0.73372869793559437</v>
      </c>
      <c r="E104" s="105">
        <v>0.26627130206440558</v>
      </c>
      <c r="F104" s="105">
        <v>6.1183145201877377E-2</v>
      </c>
      <c r="G104" s="135">
        <f t="shared" si="18"/>
        <v>0.62868309020996094</v>
      </c>
      <c r="H104" s="136">
        <f t="shared" si="19"/>
        <v>0.4406899579818222</v>
      </c>
      <c r="I104" s="105">
        <f t="shared" si="16"/>
        <v>0.18799313222813868</v>
      </c>
      <c r="J104" s="105">
        <f t="shared" si="16"/>
        <v>5.4249987403974555E-2</v>
      </c>
      <c r="K104" s="106">
        <f>C104-compopoinc!F96</f>
        <v>0.19994282722473145</v>
      </c>
      <c r="L104" s="105">
        <f>D104-compopoinc!G96</f>
        <v>0.13248040172505204</v>
      </c>
      <c r="M104" s="105">
        <f>E104-compopoinc!H96</f>
        <v>6.7462425499679346E-2</v>
      </c>
      <c r="N104" s="105">
        <f>F104-compopoinc!I96</f>
        <v>2.2214597023204587E-2</v>
      </c>
      <c r="O104" s="106">
        <f t="shared" si="9"/>
        <v>0.42874026298522949</v>
      </c>
      <c r="P104" s="105">
        <f t="shared" si="10"/>
        <v>0.30820955625677016</v>
      </c>
      <c r="Q104" s="105">
        <f t="shared" si="11"/>
        <v>0.12053070672845934</v>
      </c>
      <c r="R104" s="105">
        <f t="shared" si="12"/>
        <v>3.2035390380769968E-2</v>
      </c>
      <c r="S104" s="135">
        <f>compopoinc!J96</f>
        <v>0.37131690979003906</v>
      </c>
      <c r="T104" s="136">
        <f>compopoinc!K96</f>
        <v>0.29303873995377216</v>
      </c>
      <c r="U104" s="136">
        <f>compopoinc!L96</f>
        <v>7.8278169836266898E-2</v>
      </c>
      <c r="V104" s="12">
        <f>compopoinc!M96</f>
        <v>6.9331577979028225E-3</v>
      </c>
      <c r="Y104" s="1130">
        <v>-3.9398454682668671E-3</v>
      </c>
      <c r="Z104" s="1167">
        <f t="shared" si="20"/>
        <v>0</v>
      </c>
      <c r="AA104" s="1167">
        <f t="shared" si="13"/>
        <v>0</v>
      </c>
      <c r="AB104" s="1167">
        <f t="shared" si="14"/>
        <v>0</v>
      </c>
      <c r="AC104" s="1167">
        <f t="shared" si="15"/>
        <v>0</v>
      </c>
    </row>
    <row r="105" spans="1:29" x14ac:dyDescent="0.2">
      <c r="A105" s="137">
        <v>2008</v>
      </c>
      <c r="B105" s="231">
        <v>12359.320000000002</v>
      </c>
      <c r="C105" s="1320">
        <v>1</v>
      </c>
      <c r="D105" s="136">
        <f t="shared" si="17"/>
        <v>0.7083691497590483</v>
      </c>
      <c r="E105" s="105">
        <v>0.29163085024095176</v>
      </c>
      <c r="F105" s="105">
        <v>6.4724111035234941E-2</v>
      </c>
      <c r="G105" s="135">
        <f t="shared" si="18"/>
        <v>0.63504436612129211</v>
      </c>
      <c r="H105" s="136">
        <f t="shared" si="19"/>
        <v>0.42550553357238852</v>
      </c>
      <c r="I105" s="105">
        <f t="shared" si="16"/>
        <v>0.20953883254890365</v>
      </c>
      <c r="J105" s="105">
        <f t="shared" si="16"/>
        <v>5.7303340211279405E-2</v>
      </c>
      <c r="K105" s="106">
        <f>C105-compopoinc!F97</f>
        <v>0.20474535226821899</v>
      </c>
      <c r="L105" s="105">
        <f>D105-compopoinc!G97</f>
        <v>0.12998467933163949</v>
      </c>
      <c r="M105" s="105">
        <f>E105-compopoinc!H97</f>
        <v>7.4760672936579564E-2</v>
      </c>
      <c r="N105" s="105">
        <f>F105-compopoinc!I97</f>
        <v>2.2109602615005983E-2</v>
      </c>
      <c r="O105" s="106">
        <f t="shared" si="9"/>
        <v>0.43029901385307312</v>
      </c>
      <c r="P105" s="105">
        <f t="shared" si="10"/>
        <v>0.29552085424074903</v>
      </c>
      <c r="Q105" s="105">
        <f t="shared" si="11"/>
        <v>0.13477815961232409</v>
      </c>
      <c r="R105" s="105">
        <f t="shared" si="12"/>
        <v>3.5193737596273422E-2</v>
      </c>
      <c r="S105" s="135">
        <f>compopoinc!J97</f>
        <v>0.36495563387870789</v>
      </c>
      <c r="T105" s="136">
        <f>compopoinc!K97</f>
        <v>0.28286361618665978</v>
      </c>
      <c r="U105" s="136">
        <f>compopoinc!L97</f>
        <v>8.2092017692048103E-2</v>
      </c>
      <c r="V105" s="12">
        <f>compopoinc!M97</f>
        <v>7.4207708239555359E-3</v>
      </c>
      <c r="Y105" s="1130">
        <v>-4.0902353939600289E-3</v>
      </c>
      <c r="Z105" s="1167">
        <f t="shared" si="20"/>
        <v>0</v>
      </c>
      <c r="AA105" s="1167">
        <f t="shared" si="13"/>
        <v>0</v>
      </c>
      <c r="AB105" s="1167">
        <f t="shared" si="14"/>
        <v>0</v>
      </c>
      <c r="AC105" s="1167">
        <f t="shared" si="15"/>
        <v>0</v>
      </c>
    </row>
    <row r="106" spans="1:29" x14ac:dyDescent="0.2">
      <c r="A106" s="141">
        <v>2009</v>
      </c>
      <c r="B106" s="233">
        <v>12054.862999999999</v>
      </c>
      <c r="C106" s="1321">
        <v>1</v>
      </c>
      <c r="D106" s="140">
        <f t="shared" si="17"/>
        <v>0.69038768835448394</v>
      </c>
      <c r="E106" s="108">
        <v>0.30961231164551606</v>
      </c>
      <c r="F106" s="108">
        <v>7.1552949212280559E-2</v>
      </c>
      <c r="G106" s="139">
        <f t="shared" si="18"/>
        <v>0.63980007171630859</v>
      </c>
      <c r="H106" s="140">
        <f t="shared" si="19"/>
        <v>0.41692666391750066</v>
      </c>
      <c r="I106" s="108">
        <f t="shared" si="16"/>
        <v>0.22287340779880793</v>
      </c>
      <c r="J106" s="108">
        <f t="shared" si="16"/>
        <v>6.3563253916589069E-2</v>
      </c>
      <c r="K106" s="109">
        <f>C106-compopoinc!F98</f>
        <v>0.20456457138061523</v>
      </c>
      <c r="L106" s="108">
        <f>D106-compopoinc!G98</f>
        <v>0.12361530471675763</v>
      </c>
      <c r="M106" s="108">
        <f>E106-compopoinc!H98</f>
        <v>8.09492666638576E-2</v>
      </c>
      <c r="N106" s="108">
        <f>F106-compopoinc!I98</f>
        <v>2.6143877021757411E-2</v>
      </c>
      <c r="O106" s="109">
        <f t="shared" si="9"/>
        <v>0.43523550033569336</v>
      </c>
      <c r="P106" s="108">
        <f t="shared" si="10"/>
        <v>0.29331135920074303</v>
      </c>
      <c r="Q106" s="108">
        <f t="shared" si="11"/>
        <v>0.14192414113495033</v>
      </c>
      <c r="R106" s="108">
        <f t="shared" si="12"/>
        <v>3.7419376894831657E-2</v>
      </c>
      <c r="S106" s="139">
        <f>compopoinc!J98</f>
        <v>0.36019992828369141</v>
      </c>
      <c r="T106" s="108">
        <f>compopoinc!K98</f>
        <v>0.27346102443698328</v>
      </c>
      <c r="U106" s="108">
        <f>compopoinc!L98</f>
        <v>8.6738903846708126E-2</v>
      </c>
      <c r="V106" s="17">
        <f>compopoinc!M98</f>
        <v>7.9896952956914902E-3</v>
      </c>
      <c r="Y106" s="1130">
        <v>-4.1091487073572353E-3</v>
      </c>
      <c r="Z106" s="1167">
        <f t="shared" si="20"/>
        <v>0</v>
      </c>
      <c r="AA106" s="1167">
        <f t="shared" si="13"/>
        <v>0</v>
      </c>
      <c r="AB106" s="1167">
        <f t="shared" si="14"/>
        <v>0</v>
      </c>
      <c r="AC106" s="1167">
        <f t="shared" si="15"/>
        <v>0</v>
      </c>
    </row>
    <row r="107" spans="1:29" x14ac:dyDescent="0.2">
      <c r="A107" s="137">
        <v>2010</v>
      </c>
      <c r="B107" s="231">
        <v>12781.236000000001</v>
      </c>
      <c r="C107" s="1320">
        <v>1</v>
      </c>
      <c r="D107" s="136">
        <f t="shared" si="17"/>
        <v>0.69096893289506589</v>
      </c>
      <c r="E107" s="105">
        <v>0.30903106710493411</v>
      </c>
      <c r="F107" s="105">
        <v>7.1218307838146477E-2</v>
      </c>
      <c r="G107" s="135">
        <f t="shared" si="18"/>
        <v>0.62743604183197021</v>
      </c>
      <c r="H107" s="136">
        <f t="shared" si="19"/>
        <v>0.40600921963605252</v>
      </c>
      <c r="I107" s="105">
        <f t="shared" si="16"/>
        <v>0.22142682219591769</v>
      </c>
      <c r="J107" s="105">
        <f t="shared" si="16"/>
        <v>6.2695345618133336E-2</v>
      </c>
      <c r="K107" s="106">
        <f>C107-compopoinc!F99</f>
        <v>0.20102965831756592</v>
      </c>
      <c r="L107" s="105">
        <f>D107-compopoinc!G99</f>
        <v>0.1213480989300475</v>
      </c>
      <c r="M107" s="105">
        <f>E107-compopoinc!H99</f>
        <v>7.9681559387518419E-2</v>
      </c>
      <c r="N107" s="105">
        <f>F107-compopoinc!I99</f>
        <v>2.3830592409078866E-2</v>
      </c>
      <c r="O107" s="106">
        <f t="shared" si="9"/>
        <v>0.4264063835144043</v>
      </c>
      <c r="P107" s="105">
        <f t="shared" si="10"/>
        <v>0.28466112070600502</v>
      </c>
      <c r="Q107" s="105">
        <f t="shared" si="11"/>
        <v>0.14174526280839927</v>
      </c>
      <c r="R107" s="105">
        <f t="shared" si="12"/>
        <v>3.886475320905447E-2</v>
      </c>
      <c r="S107" s="135">
        <f>compopoinc!J99</f>
        <v>0.37256395816802979</v>
      </c>
      <c r="T107" s="105">
        <f>compopoinc!K99</f>
        <v>0.28495971325901337</v>
      </c>
      <c r="U107" s="105">
        <f>compopoinc!L99</f>
        <v>8.7604244909016415E-2</v>
      </c>
      <c r="V107" s="12">
        <f>compopoinc!M99</f>
        <v>8.5229622200131416E-3</v>
      </c>
      <c r="Y107" s="1130">
        <v>-4.142043850151822E-3</v>
      </c>
      <c r="Z107" s="1167">
        <f t="shared" si="20"/>
        <v>0</v>
      </c>
      <c r="AA107" s="1167">
        <f t="shared" si="13"/>
        <v>0</v>
      </c>
      <c r="AB107" s="1167">
        <f t="shared" si="14"/>
        <v>0</v>
      </c>
      <c r="AC107" s="1167">
        <f t="shared" si="15"/>
        <v>0</v>
      </c>
    </row>
    <row r="108" spans="1:29" x14ac:dyDescent="0.2">
      <c r="A108" s="137">
        <v>2011</v>
      </c>
      <c r="B108" s="231">
        <v>13375.615</v>
      </c>
      <c r="C108" s="1320">
        <v>1</v>
      </c>
      <c r="D108" s="136">
        <f t="shared" si="17"/>
        <v>0.70188630578855626</v>
      </c>
      <c r="E108" s="105">
        <v>0.29811369421144374</v>
      </c>
      <c r="F108" s="105">
        <v>7.0399080715167123E-2</v>
      </c>
      <c r="G108" s="135">
        <f t="shared" si="18"/>
        <v>0.62327682971954346</v>
      </c>
      <c r="H108" s="136">
        <f t="shared" si="19"/>
        <v>0.4098075611175398</v>
      </c>
      <c r="I108" s="105">
        <f t="shared" si="16"/>
        <v>0.21346926860200366</v>
      </c>
      <c r="J108" s="105">
        <f t="shared" si="16"/>
        <v>6.2311013541209298E-2</v>
      </c>
      <c r="K108" s="106">
        <f>C108-compopoinc!F100</f>
        <v>0.19849145412445068</v>
      </c>
      <c r="L108" s="105">
        <f>D108-compopoinc!G100</f>
        <v>0.12155857446419649</v>
      </c>
      <c r="M108" s="105">
        <f>E108-compopoinc!H100</f>
        <v>7.6932879660254194E-2</v>
      </c>
      <c r="N108" s="105">
        <f>F108-compopoinc!I100</f>
        <v>2.4034996829020577E-2</v>
      </c>
      <c r="O108" s="106">
        <f t="shared" si="9"/>
        <v>0.42478537559509277</v>
      </c>
      <c r="P108" s="105">
        <f t="shared" si="10"/>
        <v>0.28824898665334331</v>
      </c>
      <c r="Q108" s="105">
        <f t="shared" si="11"/>
        <v>0.13653638894174946</v>
      </c>
      <c r="R108" s="105">
        <f t="shared" si="12"/>
        <v>3.8276016712188721E-2</v>
      </c>
      <c r="S108" s="135">
        <f>compopoinc!J100</f>
        <v>0.37672317028045654</v>
      </c>
      <c r="T108" s="105">
        <f>compopoinc!K100</f>
        <v>0.29207874467101647</v>
      </c>
      <c r="U108" s="105">
        <f>compopoinc!L100</f>
        <v>8.4644425609440077E-2</v>
      </c>
      <c r="V108" s="12">
        <f>compopoinc!M100</f>
        <v>8.0880671739578247E-3</v>
      </c>
      <c r="Y108" s="1130">
        <v>-4.0816403416101821E-3</v>
      </c>
      <c r="Z108" s="1167">
        <f t="shared" si="20"/>
        <v>0</v>
      </c>
      <c r="AA108" s="1167">
        <f t="shared" si="13"/>
        <v>0</v>
      </c>
      <c r="AB108" s="1167">
        <f t="shared" si="14"/>
        <v>0</v>
      </c>
      <c r="AC108" s="1167">
        <f t="shared" si="15"/>
        <v>0</v>
      </c>
    </row>
    <row r="109" spans="1:29" x14ac:dyDescent="0.2">
      <c r="A109" s="137">
        <v>2012</v>
      </c>
      <c r="B109" s="231">
        <v>14099.690999999997</v>
      </c>
      <c r="C109" s="1320">
        <v>1</v>
      </c>
      <c r="D109" s="136">
        <f t="shared" si="17"/>
        <v>0.71784112148273316</v>
      </c>
      <c r="E109" s="105">
        <v>0.28215887851726684</v>
      </c>
      <c r="F109" s="105">
        <v>6.8957894183638499E-2</v>
      </c>
      <c r="G109" s="135">
        <f t="shared" si="18"/>
        <v>0.61056625843048096</v>
      </c>
      <c r="H109" s="136">
        <f t="shared" si="19"/>
        <v>0.41186515874690421</v>
      </c>
      <c r="I109" s="105">
        <f t="shared" si="16"/>
        <v>0.19870109968357674</v>
      </c>
      <c r="J109" s="105">
        <f t="shared" si="16"/>
        <v>6.0906595624926493E-2</v>
      </c>
      <c r="K109" s="106">
        <f>C109-compopoinc!F101</f>
        <v>0.19043385982513428</v>
      </c>
      <c r="L109" s="105">
        <f>D109-compopoinc!G101</f>
        <v>0.12050383759017613</v>
      </c>
      <c r="M109" s="105">
        <f>E109-compopoinc!H101</f>
        <v>6.9930022234958145E-2</v>
      </c>
      <c r="N109" s="105">
        <f>F109-compopoinc!I101</f>
        <v>2.2473971433880732E-2</v>
      </c>
      <c r="O109" s="106">
        <f t="shared" si="9"/>
        <v>0.42013239860534668</v>
      </c>
      <c r="P109" s="105">
        <f t="shared" si="10"/>
        <v>0.29136132115672808</v>
      </c>
      <c r="Q109" s="105">
        <f t="shared" si="11"/>
        <v>0.1287710774486186</v>
      </c>
      <c r="R109" s="105">
        <f t="shared" si="12"/>
        <v>3.8432624191045761E-2</v>
      </c>
      <c r="S109" s="135">
        <f>compopoinc!J101</f>
        <v>0.38943374156951904</v>
      </c>
      <c r="T109" s="105">
        <f>compopoinc!K101</f>
        <v>0.30597596273582894</v>
      </c>
      <c r="U109" s="105">
        <f>compopoinc!L101</f>
        <v>8.3457778833690099E-2</v>
      </c>
      <c r="V109" s="12">
        <f>compopoinc!M101</f>
        <v>8.0512985587120056E-3</v>
      </c>
      <c r="Y109" s="1130">
        <v>-4.0031705721048638E-3</v>
      </c>
      <c r="Z109" s="1167">
        <f t="shared" si="20"/>
        <v>0</v>
      </c>
      <c r="AA109" s="1167">
        <f t="shared" si="13"/>
        <v>0</v>
      </c>
      <c r="AB109" s="1167">
        <f t="shared" si="14"/>
        <v>0</v>
      </c>
      <c r="AC109" s="1167">
        <f t="shared" si="15"/>
        <v>0</v>
      </c>
    </row>
    <row r="110" spans="1:29" x14ac:dyDescent="0.2">
      <c r="A110" s="137">
        <v>2013</v>
      </c>
      <c r="B110" s="231">
        <v>14507.209000000006</v>
      </c>
      <c r="C110" s="1320">
        <v>1</v>
      </c>
      <c r="D110" s="136">
        <f t="shared" si="17"/>
        <v>0.72126354559309114</v>
      </c>
      <c r="E110" s="105">
        <v>0.27873645440690892</v>
      </c>
      <c r="F110" s="105">
        <v>6.9815358695114932E-2</v>
      </c>
      <c r="G110" s="135">
        <f>C110-S110</f>
        <v>0.61953374743461609</v>
      </c>
      <c r="H110" s="161">
        <f t="shared" si="19"/>
        <v>0.42098687246338962</v>
      </c>
      <c r="I110" s="161">
        <f t="shared" si="16"/>
        <v>0.19854687497122653</v>
      </c>
      <c r="J110" s="161">
        <f t="shared" si="16"/>
        <v>6.2170895830268941E-2</v>
      </c>
      <c r="K110" s="106">
        <f>C110-compopoinc!F102</f>
        <v>0.19609040021896362</v>
      </c>
      <c r="L110" s="105">
        <f>D110-compopoinc!G102</f>
        <v>0.12496257040634084</v>
      </c>
      <c r="M110" s="105">
        <f>E110-compopoinc!H102</f>
        <v>7.1127829812622834E-2</v>
      </c>
      <c r="N110" s="105">
        <f>F110-compopoinc!I102</f>
        <v>2.5508745190228305E-2</v>
      </c>
      <c r="O110" s="106">
        <f t="shared" si="9"/>
        <v>0.42344334721565247</v>
      </c>
      <c r="P110" s="105">
        <f t="shared" si="10"/>
        <v>0.29602430205704877</v>
      </c>
      <c r="Q110" s="105">
        <f t="shared" si="11"/>
        <v>0.12741904515860369</v>
      </c>
      <c r="R110" s="105">
        <f t="shared" si="12"/>
        <v>3.6662150640040636E-2</v>
      </c>
      <c r="S110" s="135">
        <f>compopoinc!J102</f>
        <v>0.38046625256538391</v>
      </c>
      <c r="T110" s="105">
        <f>compopoinc!K102</f>
        <v>0.30027667312970152</v>
      </c>
      <c r="U110" s="105">
        <f>compopoinc!L102</f>
        <v>8.018957943568239E-2</v>
      </c>
      <c r="V110" s="12">
        <f>compopoinc!M102</f>
        <v>7.6444628648459911E-3</v>
      </c>
      <c r="Y110" s="1130">
        <v>-3.9569449509144761E-3</v>
      </c>
      <c r="Z110" s="1167">
        <f t="shared" si="20"/>
        <v>0</v>
      </c>
      <c r="AA110" s="1167">
        <f t="shared" si="13"/>
        <v>0</v>
      </c>
      <c r="AB110" s="1167">
        <f t="shared" si="14"/>
        <v>0</v>
      </c>
      <c r="AC110" s="1167">
        <f t="shared" si="15"/>
        <v>0</v>
      </c>
    </row>
    <row r="111" spans="1:29" x14ac:dyDescent="0.2">
      <c r="A111" s="137">
        <v>2014</v>
      </c>
      <c r="B111" s="231">
        <v>15228.160999999996</v>
      </c>
      <c r="C111" s="1320">
        <v>1</v>
      </c>
      <c r="D111" s="136">
        <f t="shared" si="17"/>
        <v>0.72554663691827259</v>
      </c>
      <c r="E111" s="105">
        <v>0.27445336308172741</v>
      </c>
      <c r="F111" s="105">
        <v>7.1635636108654227E-2</v>
      </c>
      <c r="G111" s="135">
        <f>C111-S111</f>
        <v>0.61494570970535278</v>
      </c>
      <c r="H111" s="161">
        <f t="shared" ref="H111:H113" si="21">D111-T111</f>
        <v>0.41946937631420256</v>
      </c>
      <c r="I111" s="161">
        <f t="shared" ref="I111:I113" si="22">E111-U111</f>
        <v>0.19547633339115023</v>
      </c>
      <c r="J111" s="161">
        <f t="shared" ref="J111:J113" si="23">F111-V111</f>
        <v>6.372164616240808E-2</v>
      </c>
      <c r="K111" s="106">
        <f>C111-compopoinc!F103</f>
        <v>0.19352453947067261</v>
      </c>
      <c r="L111" s="105">
        <f>D111-compopoinc!G103</f>
        <v>0.12391978439101181</v>
      </c>
      <c r="M111" s="105">
        <f>E111-compopoinc!H103</f>
        <v>6.9604755079660796E-2</v>
      </c>
      <c r="N111" s="105">
        <f>F111-compopoinc!I103</f>
        <v>2.5667688416975226E-2</v>
      </c>
      <c r="O111" s="106">
        <f t="shared" ref="O111:O113" si="24">G111-K111</f>
        <v>0.42142117023468018</v>
      </c>
      <c r="P111" s="105">
        <f t="shared" ref="P111:P113" si="25">H111-L111</f>
        <v>0.29554959192319075</v>
      </c>
      <c r="Q111" s="105">
        <f t="shared" ref="Q111:Q113" si="26">I111-M111</f>
        <v>0.12587157831148943</v>
      </c>
      <c r="R111" s="105">
        <f t="shared" ref="R111:R113" si="27">J111-N111</f>
        <v>3.8053957745432854E-2</v>
      </c>
      <c r="S111" s="135">
        <f>compopoinc!J103</f>
        <v>0.38505429029464722</v>
      </c>
      <c r="T111" s="105">
        <f>compopoinc!K103</f>
        <v>0.30607726060407003</v>
      </c>
      <c r="U111" s="105">
        <f>compopoinc!L103</f>
        <v>7.8977029690577183E-2</v>
      </c>
      <c r="V111" s="12">
        <f>compopoinc!M103</f>
        <v>7.9139899462461472E-3</v>
      </c>
      <c r="Y111" s="1130">
        <v>-3.9145312402979471E-3</v>
      </c>
      <c r="Z111" s="1167">
        <f t="shared" si="20"/>
        <v>0</v>
      </c>
      <c r="AA111" s="1167">
        <f t="shared" si="13"/>
        <v>0</v>
      </c>
      <c r="AB111" s="1167">
        <f t="shared" si="14"/>
        <v>0</v>
      </c>
      <c r="AC111" s="1167">
        <f t="shared" si="15"/>
        <v>0</v>
      </c>
    </row>
    <row r="112" spans="1:29" x14ac:dyDescent="0.2">
      <c r="A112" s="137">
        <v>2015</v>
      </c>
      <c r="B112" s="231">
        <v>15749.615</v>
      </c>
      <c r="C112" s="1320">
        <v>1</v>
      </c>
      <c r="D112" s="136">
        <f t="shared" ref="D112:D116" si="28">C112-E112</f>
        <v>0.72547430524492185</v>
      </c>
      <c r="E112" s="105">
        <v>0.27452569475507815</v>
      </c>
      <c r="F112" s="105">
        <v>7.434162676357485E-2</v>
      </c>
      <c r="G112" s="135">
        <f t="shared" ref="G112:G116" si="29">C112-S112</f>
        <v>0.61823424696922302</v>
      </c>
      <c r="H112" s="136">
        <f t="shared" si="21"/>
        <v>0.42157222467131461</v>
      </c>
      <c r="I112" s="105">
        <f t="shared" si="22"/>
        <v>0.19666202229790841</v>
      </c>
      <c r="J112" s="105">
        <f t="shared" si="23"/>
        <v>6.5867784358792078E-2</v>
      </c>
      <c r="K112" s="106">
        <f>C112-compopoinc!F104</f>
        <v>0.19423836469650269</v>
      </c>
      <c r="L112" s="105">
        <f>D112-compopoinc!G104</f>
        <v>0.12540144825243871</v>
      </c>
      <c r="M112" s="105">
        <f>E112-compopoinc!H104</f>
        <v>6.8836916444063978E-2</v>
      </c>
      <c r="N112" s="105">
        <f>F112-compopoinc!I104</f>
        <v>2.4978609681360495E-2</v>
      </c>
      <c r="O112" s="106">
        <f t="shared" si="24"/>
        <v>0.42399588227272034</v>
      </c>
      <c r="P112" s="105">
        <f t="shared" si="25"/>
        <v>0.2961707764188759</v>
      </c>
      <c r="Q112" s="105">
        <f t="shared" si="26"/>
        <v>0.12782510585384443</v>
      </c>
      <c r="R112" s="105">
        <f t="shared" si="27"/>
        <v>4.0889174677431583E-2</v>
      </c>
      <c r="S112" s="135">
        <f>compopoinc!J104</f>
        <v>0.38176575303077698</v>
      </c>
      <c r="T112" s="105">
        <f>compopoinc!K104</f>
        <v>0.30390208057360724</v>
      </c>
      <c r="U112" s="105">
        <f>compopoinc!L104</f>
        <v>7.7863672457169741E-2</v>
      </c>
      <c r="V112" s="12">
        <f>compopoinc!M104</f>
        <v>8.4738424047827721E-3</v>
      </c>
      <c r="Y112" s="1130">
        <v>-3.8532406906597316E-3</v>
      </c>
      <c r="Z112" s="1167">
        <f t="shared" si="20"/>
        <v>0</v>
      </c>
      <c r="AA112" s="1167">
        <f t="shared" si="13"/>
        <v>0</v>
      </c>
      <c r="AB112" s="1167">
        <f t="shared" si="14"/>
        <v>0</v>
      </c>
      <c r="AC112" s="1167">
        <f t="shared" si="15"/>
        <v>0</v>
      </c>
    </row>
    <row r="113" spans="1:29" x14ac:dyDescent="0.2">
      <c r="A113" s="137">
        <v>2016</v>
      </c>
      <c r="B113" s="231">
        <v>16033.497999999996</v>
      </c>
      <c r="C113" s="1320">
        <v>1</v>
      </c>
      <c r="D113" s="136">
        <f t="shared" si="28"/>
        <v>0.72323544119941885</v>
      </c>
      <c r="E113" s="105">
        <v>0.27676455880058121</v>
      </c>
      <c r="F113" s="105">
        <v>7.6395743461595236E-2</v>
      </c>
      <c r="G113" s="135">
        <f t="shared" si="29"/>
        <v>0.61884081363677979</v>
      </c>
      <c r="H113" s="161">
        <f t="shared" si="21"/>
        <v>0.42065298126041539</v>
      </c>
      <c r="I113" s="161">
        <f t="shared" si="22"/>
        <v>0.19818783237636445</v>
      </c>
      <c r="J113" s="161">
        <f t="shared" si="23"/>
        <v>6.760851380442208E-2</v>
      </c>
      <c r="K113" s="106">
        <f>C113-compopoinc!F105</f>
        <v>0.19252878427505493</v>
      </c>
      <c r="L113" s="105">
        <f>D113-compopoinc!G105</f>
        <v>0.12422455690326983</v>
      </c>
      <c r="M113" s="105">
        <f>E113-compopoinc!H105</f>
        <v>6.8304227371785153E-2</v>
      </c>
      <c r="N113" s="105">
        <f>F113-compopoinc!I105</f>
        <v>2.5412389012323081E-2</v>
      </c>
      <c r="O113" s="106">
        <f t="shared" si="24"/>
        <v>0.42631202936172485</v>
      </c>
      <c r="P113" s="105">
        <f t="shared" si="25"/>
        <v>0.29642842435714556</v>
      </c>
      <c r="Q113" s="105">
        <f t="shared" si="26"/>
        <v>0.12988360500457929</v>
      </c>
      <c r="R113" s="105">
        <f t="shared" si="27"/>
        <v>4.2196124792098999E-2</v>
      </c>
      <c r="S113" s="135">
        <f>compopoinc!J105</f>
        <v>0.38115918636322021</v>
      </c>
      <c r="T113" s="105">
        <f>compopoinc!K105</f>
        <v>0.30258245993900346</v>
      </c>
      <c r="U113" s="105">
        <f>compopoinc!L105</f>
        <v>7.8576726424216758E-2</v>
      </c>
      <c r="V113" s="12">
        <f>compopoinc!M105</f>
        <v>8.7872296571731567E-3</v>
      </c>
      <c r="Y113" s="1130">
        <v>-3.8986257786746137E-3</v>
      </c>
      <c r="Z113" s="1167">
        <f t="shared" si="20"/>
        <v>0</v>
      </c>
      <c r="AA113" s="1167">
        <f t="shared" si="13"/>
        <v>0</v>
      </c>
      <c r="AB113" s="1167">
        <f t="shared" si="14"/>
        <v>0</v>
      </c>
      <c r="AC113" s="1167">
        <f t="shared" si="15"/>
        <v>0</v>
      </c>
    </row>
    <row r="114" spans="1:29" x14ac:dyDescent="0.2">
      <c r="A114" s="137">
        <v>2017</v>
      </c>
      <c r="B114" s="231">
        <v>16775.007999999998</v>
      </c>
      <c r="C114" s="1320">
        <v>1</v>
      </c>
      <c r="D114" s="136">
        <f t="shared" si="28"/>
        <v>0.72766087503505217</v>
      </c>
      <c r="E114" s="105">
        <v>0.27233912496494789</v>
      </c>
      <c r="F114" s="105">
        <v>7.5487773239810083E-2</v>
      </c>
      <c r="G114" s="135">
        <f t="shared" si="29"/>
        <v>0.61619392037391663</v>
      </c>
      <c r="H114" s="161">
        <f t="shared" ref="H114:H116" si="30">D114-T114</f>
        <v>0.42163462645357752</v>
      </c>
      <c r="I114" s="161">
        <f t="shared" ref="I114:I116" si="31">E114-U114</f>
        <v>0.19455929392033916</v>
      </c>
      <c r="J114" s="161">
        <f t="shared" ref="J114:J116" si="32">F114-V114</f>
        <v>6.6302920997340295E-2</v>
      </c>
      <c r="K114" s="106">
        <f>C114-compopoinc!F106</f>
        <v>0.19231373071670532</v>
      </c>
      <c r="L114" s="105">
        <f>D114-compopoinc!G106</f>
        <v>0.12692020061758624</v>
      </c>
      <c r="M114" s="105">
        <f>E114-compopoinc!H106</f>
        <v>6.5393530099119135E-2</v>
      </c>
      <c r="N114" s="105">
        <f>F114-compopoinc!I106</f>
        <v>2.1883542955119226E-2</v>
      </c>
      <c r="O114" s="106">
        <f t="shared" ref="O114:O116" si="33">G114-K114</f>
        <v>0.4238801896572113</v>
      </c>
      <c r="P114" s="105">
        <f t="shared" ref="P114:P116" si="34">H114-L114</f>
        <v>0.29471442583599128</v>
      </c>
      <c r="Q114" s="105">
        <f t="shared" ref="Q114:Q116" si="35">I114-M114</f>
        <v>0.12916576382122003</v>
      </c>
      <c r="R114" s="105">
        <f t="shared" ref="R114:R116" si="36">J114-N114</f>
        <v>4.4419378042221069E-2</v>
      </c>
      <c r="S114" s="135">
        <f>compopoinc!J106</f>
        <v>0.38380607962608337</v>
      </c>
      <c r="T114" s="105">
        <f>compopoinc!K106</f>
        <v>0.30602624858147465</v>
      </c>
      <c r="U114" s="105">
        <f>compopoinc!L106</f>
        <v>7.7779831044608727E-2</v>
      </c>
      <c r="V114" s="12">
        <f>compopoinc!M106</f>
        <v>9.1848522424697876E-3</v>
      </c>
      <c r="Y114" s="1130">
        <v>-3.8186699675861746E-3</v>
      </c>
      <c r="Z114" s="1167">
        <f t="shared" si="20"/>
        <v>0</v>
      </c>
      <c r="AA114" s="1167">
        <f t="shared" si="13"/>
        <v>0</v>
      </c>
      <c r="AB114" s="1167">
        <f t="shared" si="14"/>
        <v>0</v>
      </c>
      <c r="AC114" s="1167">
        <f t="shared" si="15"/>
        <v>0</v>
      </c>
    </row>
    <row r="115" spans="1:29" x14ac:dyDescent="0.2">
      <c r="A115" s="137">
        <v>2018</v>
      </c>
      <c r="B115" s="231">
        <v>17673.431</v>
      </c>
      <c r="C115" s="1320">
        <v>1</v>
      </c>
      <c r="D115" s="136">
        <f t="shared" si="28"/>
        <v>0.72947788123313462</v>
      </c>
      <c r="E115" s="105">
        <v>0.27052211876686538</v>
      </c>
      <c r="F115" s="105">
        <v>7.4954998834125638E-2</v>
      </c>
      <c r="G115" s="135">
        <f t="shared" si="29"/>
        <v>0.60831865668296814</v>
      </c>
      <c r="H115" s="136">
        <f t="shared" si="30"/>
        <v>0.4169044671991573</v>
      </c>
      <c r="I115" s="105">
        <f t="shared" si="31"/>
        <v>0.19141418948381084</v>
      </c>
      <c r="J115" s="105">
        <f t="shared" si="32"/>
        <v>6.5640057591788412E-2</v>
      </c>
      <c r="K115" s="106">
        <f>C115-compopoinc!F107</f>
        <v>0.18857300281524658</v>
      </c>
      <c r="L115" s="105">
        <f>D115-compopoinc!G107</f>
        <v>0.12464946579460179</v>
      </c>
      <c r="M115" s="105">
        <f>E115-compopoinc!H107</f>
        <v>6.3923537020644794E-2</v>
      </c>
      <c r="N115" s="105">
        <f>F115-compopoinc!I107</f>
        <v>2.2068635715238691E-2</v>
      </c>
      <c r="O115" s="106">
        <f t="shared" si="33"/>
        <v>0.41974565386772156</v>
      </c>
      <c r="P115" s="105">
        <f t="shared" si="34"/>
        <v>0.29225500140455551</v>
      </c>
      <c r="Q115" s="105">
        <f t="shared" si="35"/>
        <v>0.12749065246316604</v>
      </c>
      <c r="R115" s="105">
        <f t="shared" si="36"/>
        <v>4.3571421876549721E-2</v>
      </c>
      <c r="S115" s="135">
        <f>compopoinc!J107</f>
        <v>0.39168134331703186</v>
      </c>
      <c r="T115" s="105">
        <f>compopoinc!K107</f>
        <v>0.31257341403397731</v>
      </c>
      <c r="U115" s="105">
        <f>compopoinc!L107</f>
        <v>7.9107929283054546E-2</v>
      </c>
      <c r="V115" s="12">
        <f>compopoinc!M107</f>
        <v>9.3149412423372269E-3</v>
      </c>
      <c r="Y115" s="1130">
        <v>-4.0194879111368209E-3</v>
      </c>
      <c r="Z115" s="1167">
        <f t="shared" si="20"/>
        <v>0</v>
      </c>
      <c r="AA115" s="1167">
        <f t="shared" si="13"/>
        <v>0</v>
      </c>
      <c r="AB115" s="1167">
        <f t="shared" si="14"/>
        <v>0</v>
      </c>
      <c r="AC115" s="1167">
        <f t="shared" si="15"/>
        <v>0</v>
      </c>
    </row>
    <row r="116" spans="1:29" x14ac:dyDescent="0.2">
      <c r="A116" s="137">
        <v>2019</v>
      </c>
      <c r="B116" s="231">
        <v>18273.157000000007</v>
      </c>
      <c r="C116" s="1320">
        <v>1</v>
      </c>
      <c r="D116" s="136">
        <f t="shared" si="28"/>
        <v>0.72727728437948636</v>
      </c>
      <c r="E116" s="105">
        <v>0.27272271562051364</v>
      </c>
      <c r="F116" s="105">
        <v>7.6600502036949583E-2</v>
      </c>
      <c r="G116" s="135">
        <f t="shared" si="29"/>
        <v>0.61011123657226562</v>
      </c>
      <c r="H116" s="161">
        <f t="shared" si="30"/>
        <v>0.41673419424532576</v>
      </c>
      <c r="I116" s="161">
        <f t="shared" si="31"/>
        <v>0.19337704232693986</v>
      </c>
      <c r="J116" s="161">
        <f t="shared" si="32"/>
        <v>6.6851770297130533E-2</v>
      </c>
      <c r="K116" s="106">
        <f>C116-compopoinc!F108</f>
        <v>0.19156473875045776</v>
      </c>
      <c r="L116" s="105">
        <f>D116-compopoinc!G108</f>
        <v>0.12706018065418712</v>
      </c>
      <c r="M116" s="105">
        <f>E116-compopoinc!H108</f>
        <v>6.4504558096270648E-2</v>
      </c>
      <c r="N116" s="105">
        <f>F116-compopoinc!I108</f>
        <v>2.2080833815475889E-2</v>
      </c>
      <c r="O116" s="106">
        <f t="shared" si="33"/>
        <v>0.41854649782180786</v>
      </c>
      <c r="P116" s="105">
        <f t="shared" si="34"/>
        <v>0.28967401359113865</v>
      </c>
      <c r="Q116" s="105">
        <f t="shared" si="35"/>
        <v>0.12887248423066922</v>
      </c>
      <c r="R116" s="105">
        <f t="shared" si="36"/>
        <v>4.4770936481654644E-2</v>
      </c>
      <c r="S116" s="135">
        <f>compopoinc!J108</f>
        <v>0.38988876342773438</v>
      </c>
      <c r="T116" s="105">
        <f>compopoinc!K108</f>
        <v>0.31054309013416059</v>
      </c>
      <c r="U116" s="105">
        <f>compopoinc!L108</f>
        <v>7.9345673293573782E-2</v>
      </c>
      <c r="V116" s="12">
        <f>compopoinc!M108</f>
        <v>9.7487317398190498E-3</v>
      </c>
      <c r="Y116" s="1130">
        <v>-3.992080659372732E-3</v>
      </c>
      <c r="Z116" s="1167">
        <f>S116-T116-U116</f>
        <v>0</v>
      </c>
      <c r="AA116" s="1167">
        <f t="shared" si="13"/>
        <v>0</v>
      </c>
      <c r="AB116" s="1167">
        <f t="shared" si="14"/>
        <v>0</v>
      </c>
      <c r="AC116" s="1167">
        <f t="shared" si="15"/>
        <v>0</v>
      </c>
    </row>
    <row r="117" spans="1:29" x14ac:dyDescent="0.2">
      <c r="A117" s="137">
        <v>2020</v>
      </c>
      <c r="B117" s="231">
        <v>17710.812999999998</v>
      </c>
      <c r="C117" s="216"/>
      <c r="D117" s="136"/>
      <c r="E117" s="105"/>
      <c r="F117" s="105"/>
      <c r="G117" s="135"/>
      <c r="H117" s="161"/>
      <c r="I117" s="161"/>
      <c r="J117" s="161"/>
      <c r="K117" s="106"/>
      <c r="L117" s="105"/>
      <c r="M117" s="105"/>
      <c r="N117" s="105"/>
      <c r="O117" s="106"/>
      <c r="P117" s="105"/>
      <c r="Q117" s="105"/>
      <c r="R117" s="105"/>
      <c r="S117" s="135"/>
      <c r="T117" s="105"/>
      <c r="U117" s="105"/>
      <c r="V117" s="12"/>
    </row>
    <row r="118" spans="1:29" ht="17" thickBot="1" x14ac:dyDescent="0.25">
      <c r="A118" s="133"/>
      <c r="B118" s="133"/>
      <c r="C118" s="103"/>
      <c r="D118" s="132"/>
      <c r="E118" s="132"/>
      <c r="F118" s="132"/>
      <c r="G118" s="103"/>
      <c r="H118" s="132"/>
      <c r="I118" s="132"/>
      <c r="J118" s="132"/>
      <c r="K118" s="132"/>
      <c r="L118" s="132"/>
      <c r="M118" s="132"/>
      <c r="N118" s="132"/>
      <c r="O118" s="132"/>
      <c r="P118" s="132"/>
      <c r="Q118" s="132"/>
      <c r="R118" s="132"/>
      <c r="S118" s="103"/>
      <c r="T118" s="103"/>
      <c r="U118" s="103"/>
      <c r="V118" s="227"/>
    </row>
    <row r="119" spans="1:29" ht="17" thickTop="1" x14ac:dyDescent="0.2"/>
  </sheetData>
  <mergeCells count="3">
    <mergeCell ref="A4:V4"/>
    <mergeCell ref="C8:V8"/>
    <mergeCell ref="C7:V7"/>
  </mergeCells>
  <hyperlinks>
    <hyperlink ref="A1" location="Index!A1" display="Back to index" xr:uid="{00000000-0004-0000-2C00-000000000000}"/>
  </hyperlinks>
  <pageMargins left="0.75" right="0.75" top="1" bottom="1" header="0.5" footer="0.5"/>
  <pageSetup paperSize="9" scale="49" fitToHeight="3" orientation="landscape" horizontalDpi="4294967292" verticalDpi="4294967292"/>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8" tint="0.39997558519241921"/>
    <pageSetUpPr fitToPage="1"/>
  </sheetPr>
  <dimension ref="A1:AE119"/>
  <sheetViews>
    <sheetView workbookViewId="0">
      <pane xSplit="1" ySplit="9" topLeftCell="C99" activePane="bottomRight" state="frozen"/>
      <selection activeCell="D32" sqref="D32"/>
      <selection pane="topRight" activeCell="D32" sqref="D32"/>
      <selection pane="bottomLeft" activeCell="D32" sqref="D32"/>
      <selection pane="bottomRight"/>
    </sheetView>
  </sheetViews>
  <sheetFormatPr baseColWidth="10" defaultColWidth="10.83203125" defaultRowHeight="16" x14ac:dyDescent="0.2"/>
  <cols>
    <col min="1" max="1" width="10.83203125" style="131"/>
    <col min="2" max="2" width="12.83203125" style="131" hidden="1" customWidth="1"/>
    <col min="3" max="6" width="10.83203125" style="131"/>
    <col min="7" max="7" width="10.83203125" style="102" customWidth="1"/>
    <col min="8" max="15" width="10.83203125" style="131" customWidth="1"/>
    <col min="16" max="16" width="10.83203125" style="131"/>
    <col min="17" max="18" width="10.83203125" style="131" customWidth="1"/>
    <col min="19" max="23" width="10.83203125" style="102"/>
    <col min="24" max="31" width="11.5" style="1" customWidth="1"/>
    <col min="32" max="16384" width="10.83203125" style="102"/>
  </cols>
  <sheetData>
    <row r="1" spans="1:29" x14ac:dyDescent="0.2">
      <c r="A1" s="169" t="s">
        <v>36</v>
      </c>
      <c r="B1" s="169"/>
      <c r="C1" s="169"/>
      <c r="D1" s="169"/>
      <c r="E1" s="169"/>
      <c r="F1" s="169"/>
      <c r="H1" s="197"/>
    </row>
    <row r="2" spans="1:29" x14ac:dyDescent="0.2">
      <c r="H2" s="197"/>
    </row>
    <row r="3" spans="1:29" ht="17" thickBot="1" x14ac:dyDescent="0.25"/>
    <row r="4" spans="1:29" s="130" customFormat="1" ht="25" customHeight="1" thickTop="1" x14ac:dyDescent="0.2">
      <c r="A4" s="1383" t="s">
        <v>246</v>
      </c>
      <c r="B4" s="1384"/>
      <c r="C4" s="1384"/>
      <c r="D4" s="1384"/>
      <c r="E4" s="1384"/>
      <c r="F4" s="1384"/>
      <c r="G4" s="1384"/>
      <c r="H4" s="1384"/>
      <c r="I4" s="1384"/>
      <c r="J4" s="1384"/>
      <c r="K4" s="1384"/>
      <c r="L4" s="1384"/>
      <c r="M4" s="1384"/>
      <c r="N4" s="1384"/>
      <c r="O4" s="1384"/>
      <c r="P4" s="1384"/>
      <c r="Q4" s="1384"/>
      <c r="R4" s="1384"/>
      <c r="S4" s="1384"/>
      <c r="T4" s="1384"/>
      <c r="U4" s="1384"/>
      <c r="V4" s="1385"/>
      <c r="W4" s="1004"/>
      <c r="Z4" s="1"/>
    </row>
    <row r="5" spans="1:29" x14ac:dyDescent="0.2">
      <c r="A5" s="129"/>
      <c r="B5" s="128"/>
      <c r="C5" s="128"/>
      <c r="D5" s="128"/>
      <c r="E5" s="128"/>
      <c r="F5" s="128"/>
      <c r="G5" s="128"/>
      <c r="H5" s="128"/>
      <c r="I5" s="128"/>
      <c r="J5" s="128"/>
      <c r="K5" s="128"/>
      <c r="L5" s="128"/>
      <c r="M5" s="128"/>
      <c r="N5" s="128"/>
      <c r="O5" s="128"/>
      <c r="P5" s="128"/>
      <c r="Q5" s="128"/>
      <c r="R5" s="128"/>
      <c r="S5" s="128"/>
      <c r="T5" s="128"/>
      <c r="U5" s="128"/>
      <c r="V5" s="168"/>
      <c r="W5" s="128"/>
    </row>
    <row r="6" spans="1:29" x14ac:dyDescent="0.2">
      <c r="A6" s="129"/>
      <c r="B6" s="128"/>
      <c r="C6" s="45" t="s">
        <v>35</v>
      </c>
      <c r="D6" s="45" t="s">
        <v>34</v>
      </c>
      <c r="E6" s="45" t="s">
        <v>33</v>
      </c>
      <c r="F6" s="45" t="s">
        <v>32</v>
      </c>
      <c r="G6" s="45" t="s">
        <v>31</v>
      </c>
      <c r="H6" s="45" t="s">
        <v>30</v>
      </c>
      <c r="I6" s="45" t="s">
        <v>29</v>
      </c>
      <c r="J6" s="48" t="s">
        <v>28</v>
      </c>
      <c r="K6" s="225" t="s">
        <v>27</v>
      </c>
      <c r="L6" s="45" t="s">
        <v>26</v>
      </c>
      <c r="M6" s="45" t="s">
        <v>25</v>
      </c>
      <c r="N6" s="47" t="s">
        <v>24</v>
      </c>
      <c r="O6" s="45" t="s">
        <v>23</v>
      </c>
      <c r="P6" s="45" t="s">
        <v>22</v>
      </c>
      <c r="Q6" s="47" t="s">
        <v>21</v>
      </c>
      <c r="R6" s="47" t="s">
        <v>20</v>
      </c>
      <c r="S6" s="45" t="s">
        <v>53</v>
      </c>
      <c r="T6" s="45" t="s">
        <v>52</v>
      </c>
      <c r="U6" s="45" t="s">
        <v>51</v>
      </c>
      <c r="V6" s="226" t="s">
        <v>50</v>
      </c>
      <c r="W6" s="45"/>
    </row>
    <row r="7" spans="1:29" ht="31" customHeight="1" x14ac:dyDescent="0.2">
      <c r="A7" s="129"/>
      <c r="B7" s="128"/>
      <c r="C7" s="1388" t="s">
        <v>305</v>
      </c>
      <c r="D7" s="1388"/>
      <c r="E7" s="1388"/>
      <c r="F7" s="1388"/>
      <c r="G7" s="1388"/>
      <c r="H7" s="1388"/>
      <c r="I7" s="1388"/>
      <c r="J7" s="1388"/>
      <c r="K7" s="1388"/>
      <c r="L7" s="1388"/>
      <c r="M7" s="1388"/>
      <c r="N7" s="1388"/>
      <c r="O7" s="1388"/>
      <c r="P7" s="1388"/>
      <c r="Q7" s="1388"/>
      <c r="R7" s="1388"/>
      <c r="S7" s="1388"/>
      <c r="T7" s="1388"/>
      <c r="U7" s="1388"/>
      <c r="V7" s="1389"/>
      <c r="W7" s="1005"/>
    </row>
    <row r="8" spans="1:29" s="125" customFormat="1" ht="20" customHeight="1" x14ac:dyDescent="0.2">
      <c r="A8" s="165"/>
      <c r="B8" s="215"/>
      <c r="C8" s="1379" t="s">
        <v>62</v>
      </c>
      <c r="D8" s="1379"/>
      <c r="E8" s="1379"/>
      <c r="F8" s="1379"/>
      <c r="G8" s="1379"/>
      <c r="H8" s="1379"/>
      <c r="I8" s="1379"/>
      <c r="J8" s="1379"/>
      <c r="K8" s="1379"/>
      <c r="L8" s="1379"/>
      <c r="M8" s="1379"/>
      <c r="N8" s="1379"/>
      <c r="O8" s="1379"/>
      <c r="P8" s="1379"/>
      <c r="Q8" s="1379"/>
      <c r="R8" s="1379"/>
      <c r="S8" s="1379"/>
      <c r="T8" s="1379"/>
      <c r="U8" s="1379"/>
      <c r="V8" s="1380"/>
      <c r="W8" s="1317"/>
      <c r="Z8" s="1"/>
    </row>
    <row r="9" spans="1:29" ht="69" thickBot="1" x14ac:dyDescent="0.25">
      <c r="A9" s="129"/>
      <c r="B9" s="234" t="s">
        <v>64</v>
      </c>
      <c r="C9" s="164" t="s">
        <v>12</v>
      </c>
      <c r="D9" s="122" t="s">
        <v>63</v>
      </c>
      <c r="E9" s="1166" t="s">
        <v>390</v>
      </c>
      <c r="F9" s="776" t="s">
        <v>245</v>
      </c>
      <c r="G9" s="164" t="s">
        <v>11</v>
      </c>
      <c r="H9" s="122" t="s">
        <v>63</v>
      </c>
      <c r="I9" s="1166" t="s">
        <v>390</v>
      </c>
      <c r="J9" s="776" t="s">
        <v>245</v>
      </c>
      <c r="K9" s="164" t="s">
        <v>10</v>
      </c>
      <c r="L9" s="122" t="s">
        <v>63</v>
      </c>
      <c r="M9" s="1166" t="s">
        <v>390</v>
      </c>
      <c r="N9" s="776" t="s">
        <v>245</v>
      </c>
      <c r="O9" s="164" t="s">
        <v>9</v>
      </c>
      <c r="P9" s="122" t="s">
        <v>63</v>
      </c>
      <c r="Q9" s="1166" t="s">
        <v>390</v>
      </c>
      <c r="R9" s="776" t="s">
        <v>245</v>
      </c>
      <c r="S9" s="163" t="s">
        <v>8</v>
      </c>
      <c r="T9" s="122" t="s">
        <v>63</v>
      </c>
      <c r="U9" s="1166" t="s">
        <v>390</v>
      </c>
      <c r="V9" s="777" t="s">
        <v>245</v>
      </c>
      <c r="W9" s="1325"/>
      <c r="Y9" s="1323" t="s">
        <v>449</v>
      </c>
      <c r="Z9" s="1323"/>
      <c r="AA9" s="1323"/>
      <c r="AB9" s="1323"/>
      <c r="AC9" s="1323"/>
    </row>
    <row r="10" spans="1:29" x14ac:dyDescent="0.2">
      <c r="A10" s="155">
        <v>1913</v>
      </c>
      <c r="B10" s="228">
        <v>33.764648044909592</v>
      </c>
      <c r="C10" s="611">
        <f>compopoinc!N2</f>
        <v>0.31147429092312467</v>
      </c>
      <c r="D10" s="121">
        <f>compopoinc!O2</f>
        <v>0.28774019286079566</v>
      </c>
      <c r="E10" s="121">
        <f>compopoinc!P2</f>
        <v>2.3734098062328984E-2</v>
      </c>
      <c r="F10" s="114">
        <f>compopoinc!Q2</f>
        <v>0</v>
      </c>
      <c r="G10" s="135">
        <f>compopoinc!R2</f>
        <v>0.19009739531415076</v>
      </c>
      <c r="H10" s="161">
        <f>compopoinc!S2</f>
        <v>0.17623630382758226</v>
      </c>
      <c r="I10" s="161">
        <f>compopoinc!T2</f>
        <v>1.3861091486568505E-2</v>
      </c>
      <c r="J10" s="161">
        <f>compopoinc!U2</f>
        <v>0</v>
      </c>
      <c r="K10" s="1043">
        <f>compopoinc!V2</f>
        <v>0.15967591714853907</v>
      </c>
      <c r="L10" s="161">
        <f>compopoinc!W2</f>
        <v>0.1480592032246742</v>
      </c>
      <c r="M10" s="161">
        <f>compopoinc!X2</f>
        <v>1.1616713923864876E-2</v>
      </c>
      <c r="N10" s="161">
        <f>compopoinc!Y2</f>
        <v>0</v>
      </c>
      <c r="O10" s="1043">
        <f>compopoinc!Z2</f>
        <v>8.2212502695216488E-2</v>
      </c>
      <c r="P10" s="161">
        <f>compopoinc!AA2</f>
        <v>7.6236407990522698E-2</v>
      </c>
      <c r="Q10" s="161">
        <f>compopoinc!AB2</f>
        <v>5.9760947046937872E-3</v>
      </c>
      <c r="R10" s="161">
        <f>compopoinc!AC2</f>
        <v>0</v>
      </c>
      <c r="S10" s="135">
        <f>compopoinc!AD2</f>
        <v>2.5661736826734886E-2</v>
      </c>
      <c r="T10" s="114">
        <f>compopoinc!AE2</f>
        <v>2.37963681609384E-2</v>
      </c>
      <c r="U10" s="114">
        <f>compopoinc!AF2</f>
        <v>1.8653686657964857E-3</v>
      </c>
      <c r="V10" s="34">
        <f>compopoinc!AG2</f>
        <v>0</v>
      </c>
      <c r="W10" s="13"/>
      <c r="Y10" s="1324">
        <f>C10-D10-E10</f>
        <v>2.7755575615628914E-17</v>
      </c>
      <c r="Z10" s="1324">
        <f>G10-H10-I10</f>
        <v>0</v>
      </c>
      <c r="AA10" s="1324">
        <f>K10-L10-M10</f>
        <v>0</v>
      </c>
      <c r="AB10" s="1324">
        <f>O10-P10-Q10</f>
        <v>0</v>
      </c>
      <c r="AC10" s="1324">
        <f>S10-T10-U10</f>
        <v>0</v>
      </c>
    </row>
    <row r="11" spans="1:29" x14ac:dyDescent="0.2">
      <c r="A11" s="155">
        <v>1914</v>
      </c>
      <c r="B11" s="228">
        <v>31.613429406761266</v>
      </c>
      <c r="C11" s="612">
        <f>compopoinc!N3</f>
        <v>0.31606691396559733</v>
      </c>
      <c r="D11" s="114">
        <f>compopoinc!O3</f>
        <v>0.29182378756835675</v>
      </c>
      <c r="E11" s="114">
        <f>compopoinc!P3</f>
        <v>2.4243126397240553E-2</v>
      </c>
      <c r="F11" s="114">
        <f>compopoinc!Q3</f>
        <v>0</v>
      </c>
      <c r="G11" s="135">
        <f>compopoinc!R3</f>
        <v>0.19279868344446766</v>
      </c>
      <c r="H11" s="161">
        <f>compopoinc!S3</f>
        <v>0.1786341410357086</v>
      </c>
      <c r="I11" s="161">
        <f>compopoinc!T3</f>
        <v>1.4164542408759048E-2</v>
      </c>
      <c r="J11" s="161">
        <f>compopoinc!U3</f>
        <v>0</v>
      </c>
      <c r="K11" s="1043">
        <f>compopoinc!V3</f>
        <v>0.16275030922403874</v>
      </c>
      <c r="L11" s="161">
        <f>compopoinc!W3</f>
        <v>0.15081964613230853</v>
      </c>
      <c r="M11" s="161">
        <f>compopoinc!X3</f>
        <v>1.1930663091730218E-2</v>
      </c>
      <c r="N11" s="161">
        <f>compopoinc!Y3</f>
        <v>0</v>
      </c>
      <c r="O11" s="1043">
        <f>compopoinc!Z3</f>
        <v>8.1960933145181283E-2</v>
      </c>
      <c r="P11" s="161">
        <f>compopoinc!AA3</f>
        <v>7.5957542482086776E-2</v>
      </c>
      <c r="Q11" s="161">
        <f>compopoinc!AB3</f>
        <v>6.0033906630945115E-3</v>
      </c>
      <c r="R11" s="161">
        <f>compopoinc!AC3</f>
        <v>0</v>
      </c>
      <c r="S11" s="135">
        <f>compopoinc!AD3</f>
        <v>2.7237419886432222E-2</v>
      </c>
      <c r="T11" s="114">
        <f>compopoinc!AE3</f>
        <v>2.5242338970156958E-2</v>
      </c>
      <c r="U11" s="114">
        <f>compopoinc!AF3</f>
        <v>1.9950809162752625E-3</v>
      </c>
      <c r="V11" s="12">
        <f>compopoinc!AG3</f>
        <v>0</v>
      </c>
      <c r="W11" s="13"/>
      <c r="Y11" s="1324">
        <f t="shared" ref="Y11:Y74" si="0">C11-D11-E11</f>
        <v>0</v>
      </c>
      <c r="Z11" s="1324">
        <f t="shared" ref="Z11:Z74" si="1">G11-H11-I11</f>
        <v>0</v>
      </c>
      <c r="AA11" s="1324">
        <f t="shared" ref="AA11:AA74" si="2">K11-L11-M11</f>
        <v>0</v>
      </c>
      <c r="AB11" s="1324">
        <f t="shared" ref="AB11:AB74" si="3">O11-P11-Q11</f>
        <v>0</v>
      </c>
      <c r="AC11" s="1324">
        <f t="shared" ref="AC11:AC74" si="4">S11-T11-U11</f>
        <v>0</v>
      </c>
    </row>
    <row r="12" spans="1:29" x14ac:dyDescent="0.2">
      <c r="A12" s="155">
        <v>1915</v>
      </c>
      <c r="B12" s="228">
        <v>33.591773320162609</v>
      </c>
      <c r="C12" s="612">
        <f>compopoinc!N4</f>
        <v>0.30725238664372828</v>
      </c>
      <c r="D12" s="114">
        <f>compopoinc!O4</f>
        <v>0.28363489461159513</v>
      </c>
      <c r="E12" s="114">
        <f>compopoinc!P4</f>
        <v>2.3617492032133123E-2</v>
      </c>
      <c r="F12" s="114">
        <f>compopoinc!Q4</f>
        <v>0</v>
      </c>
      <c r="G12" s="135">
        <f>compopoinc!R4</f>
        <v>0.18495083102169788</v>
      </c>
      <c r="H12" s="161">
        <f>compopoinc!S4</f>
        <v>0.17134860853781023</v>
      </c>
      <c r="I12" s="161">
        <f>compopoinc!T4</f>
        <v>1.3602222483887639E-2</v>
      </c>
      <c r="J12" s="161">
        <f>compopoinc!U4</f>
        <v>0</v>
      </c>
      <c r="K12" s="1043">
        <f>compopoinc!V4</f>
        <v>0.15606440732068511</v>
      </c>
      <c r="L12" s="161">
        <f>compopoinc!W4</f>
        <v>0.14461280454018988</v>
      </c>
      <c r="M12" s="161">
        <f>compopoinc!X4</f>
        <v>1.1451602780495231E-2</v>
      </c>
      <c r="N12" s="161">
        <f>compopoinc!Y4</f>
        <v>0</v>
      </c>
      <c r="O12" s="1043">
        <f>compopoinc!Z4</f>
        <v>8.4097073139164646E-2</v>
      </c>
      <c r="P12" s="161">
        <f>compopoinc!AA4</f>
        <v>7.7931385448780588E-2</v>
      </c>
      <c r="Q12" s="161">
        <f>compopoinc!AB4</f>
        <v>6.1656876903840533E-3</v>
      </c>
      <c r="R12" s="161">
        <f>compopoinc!AC4</f>
        <v>0</v>
      </c>
      <c r="S12" s="135">
        <f>compopoinc!AD4</f>
        <v>3.4859260612305216E-2</v>
      </c>
      <c r="T12" s="114">
        <f>compopoinc!AE4</f>
        <v>3.2303420344043828E-2</v>
      </c>
      <c r="U12" s="114">
        <f>compopoinc!AF4</f>
        <v>2.555840268261392E-3</v>
      </c>
      <c r="V12" s="12">
        <f>compopoinc!AG4</f>
        <v>0</v>
      </c>
      <c r="W12" s="13"/>
      <c r="Y12" s="1324">
        <f t="shared" si="0"/>
        <v>0</v>
      </c>
      <c r="Z12" s="1324">
        <f t="shared" si="1"/>
        <v>0</v>
      </c>
      <c r="AA12" s="1324">
        <f t="shared" si="2"/>
        <v>0</v>
      </c>
      <c r="AB12" s="1324">
        <f t="shared" si="3"/>
        <v>0</v>
      </c>
      <c r="AC12" s="1324">
        <f t="shared" si="4"/>
        <v>0</v>
      </c>
    </row>
    <row r="13" spans="1:29" x14ac:dyDescent="0.2">
      <c r="A13" s="155">
        <v>1916</v>
      </c>
      <c r="B13" s="228">
        <v>42.467681761243774</v>
      </c>
      <c r="C13" s="612">
        <f>compopoinc!N5</f>
        <v>0.3289268670151505</v>
      </c>
      <c r="D13" s="161">
        <f>compopoinc!O5</f>
        <v>0.30305459965216769</v>
      </c>
      <c r="E13" s="161">
        <f>compopoinc!P5</f>
        <v>2.5872267362982811E-2</v>
      </c>
      <c r="F13" s="161">
        <f>compopoinc!Q5</f>
        <v>0</v>
      </c>
      <c r="G13" s="135">
        <f>compopoinc!R5</f>
        <v>0.19877921901995477</v>
      </c>
      <c r="H13" s="161">
        <f>compopoinc!S5</f>
        <v>0.18376016030579376</v>
      </c>
      <c r="I13" s="161">
        <f>compopoinc!T5</f>
        <v>1.5019058714161019E-2</v>
      </c>
      <c r="J13" s="161">
        <f>compopoinc!U5</f>
        <v>0</v>
      </c>
      <c r="K13" s="1043">
        <f>compopoinc!V5</f>
        <v>0.16586980231682802</v>
      </c>
      <c r="L13" s="161">
        <f>compopoinc!W5</f>
        <v>0.15336292234170631</v>
      </c>
      <c r="M13" s="161">
        <f>compopoinc!X5</f>
        <v>1.2506879975121704E-2</v>
      </c>
      <c r="N13" s="161">
        <f>compopoinc!Y5</f>
        <v>0</v>
      </c>
      <c r="O13" s="1043">
        <f>compopoinc!Z5</f>
        <v>0.10165704684396704</v>
      </c>
      <c r="P13" s="161">
        <f>compopoinc!AA5</f>
        <v>9.3997554773413067E-2</v>
      </c>
      <c r="Q13" s="161">
        <f>compopoinc!AB5</f>
        <v>7.6594920705539684E-3</v>
      </c>
      <c r="R13" s="161">
        <f>compopoinc!AC5</f>
        <v>0</v>
      </c>
      <c r="S13" s="135">
        <f>compopoinc!AD5</f>
        <v>4.1695092224211035E-2</v>
      </c>
      <c r="T13" s="114">
        <f>compopoinc!AE5</f>
        <v>3.8553404373159315E-2</v>
      </c>
      <c r="U13" s="114">
        <f>compopoinc!AF5</f>
        <v>3.1416878510517189E-3</v>
      </c>
      <c r="V13" s="12">
        <f>compopoinc!AG5</f>
        <v>0</v>
      </c>
      <c r="W13" s="13"/>
      <c r="Y13" s="1324">
        <f t="shared" si="0"/>
        <v>0</v>
      </c>
      <c r="Z13" s="1324">
        <f t="shared" si="1"/>
        <v>0</v>
      </c>
      <c r="AA13" s="1324">
        <f t="shared" si="2"/>
        <v>0</v>
      </c>
      <c r="AB13" s="1324">
        <f t="shared" si="3"/>
        <v>0</v>
      </c>
      <c r="AC13" s="1324">
        <f t="shared" si="4"/>
        <v>0</v>
      </c>
    </row>
    <row r="14" spans="1:29" x14ac:dyDescent="0.2">
      <c r="A14" s="155">
        <v>1917</v>
      </c>
      <c r="B14" s="228">
        <v>50.749127395722006</v>
      </c>
      <c r="C14" s="612">
        <f>compopoinc!N6</f>
        <v>0.33459646126359677</v>
      </c>
      <c r="D14" s="161">
        <f>compopoinc!O6</f>
        <v>0.27233111616788375</v>
      </c>
      <c r="E14" s="161">
        <f>compopoinc!P6</f>
        <v>6.2265345095713034E-2</v>
      </c>
      <c r="F14" s="161">
        <f>compopoinc!Q6</f>
        <v>0</v>
      </c>
      <c r="G14" s="135">
        <f>compopoinc!R6</f>
        <v>0.19470645479051596</v>
      </c>
      <c r="H14" s="161">
        <f>compopoinc!S6</f>
        <v>0.15903624546348971</v>
      </c>
      <c r="I14" s="161">
        <f>compopoinc!T6</f>
        <v>3.5670209327026248E-2</v>
      </c>
      <c r="J14" s="161">
        <f>compopoinc!U6</f>
        <v>0</v>
      </c>
      <c r="K14" s="1043">
        <f>compopoinc!V6</f>
        <v>0.15640903804324607</v>
      </c>
      <c r="L14" s="161">
        <f>compopoinc!W6</f>
        <v>0.12777447888798549</v>
      </c>
      <c r="M14" s="161">
        <f>compopoinc!X6</f>
        <v>2.8634559155260593E-2</v>
      </c>
      <c r="N14" s="161">
        <f>compopoinc!Y6</f>
        <v>0</v>
      </c>
      <c r="O14" s="1043">
        <f>compopoinc!Z6</f>
        <v>8.7995369897431841E-2</v>
      </c>
      <c r="P14" s="161">
        <f>compopoinc!AA6</f>
        <v>7.1887513263119845E-2</v>
      </c>
      <c r="Q14" s="161">
        <f>compopoinc!AB6</f>
        <v>1.6107856634311999E-2</v>
      </c>
      <c r="R14" s="161">
        <f>compopoinc!AC6</f>
        <v>0</v>
      </c>
      <c r="S14" s="135">
        <f>compopoinc!AD6</f>
        <v>3.0406920952551514E-2</v>
      </c>
      <c r="T14" s="114">
        <f>compopoinc!AE6</f>
        <v>2.4840122246243983E-2</v>
      </c>
      <c r="U14" s="114">
        <f>compopoinc!AF6</f>
        <v>5.5667987063075328E-3</v>
      </c>
      <c r="V14" s="12">
        <f>compopoinc!AG6</f>
        <v>0</v>
      </c>
      <c r="W14" s="13"/>
      <c r="Y14" s="1324">
        <f t="shared" si="0"/>
        <v>0</v>
      </c>
      <c r="Z14" s="1324">
        <f t="shared" si="1"/>
        <v>0</v>
      </c>
      <c r="AA14" s="1324">
        <f t="shared" si="2"/>
        <v>0</v>
      </c>
      <c r="AB14" s="1324">
        <f t="shared" si="3"/>
        <v>0</v>
      </c>
      <c r="AC14" s="1324">
        <f t="shared" si="4"/>
        <v>0</v>
      </c>
    </row>
    <row r="15" spans="1:29" x14ac:dyDescent="0.2">
      <c r="A15" s="155">
        <v>1918</v>
      </c>
      <c r="B15" s="228">
        <v>62.648709286150016</v>
      </c>
      <c r="C15" s="612">
        <f>compopoinc!N7</f>
        <v>0.31350921515573332</v>
      </c>
      <c r="D15" s="114">
        <f>compopoinc!O7</f>
        <v>0.24083772247987817</v>
      </c>
      <c r="E15" s="114">
        <f>compopoinc!P7</f>
        <v>7.2671492675855168E-2</v>
      </c>
      <c r="F15" s="114">
        <f>compopoinc!Q7</f>
        <v>0</v>
      </c>
      <c r="G15" s="135">
        <f>compopoinc!R7</f>
        <v>0.16955984079858263</v>
      </c>
      <c r="H15" s="114">
        <f>compopoinc!S7</f>
        <v>0.13076367758695429</v>
      </c>
      <c r="I15" s="114">
        <f>compopoinc!T7</f>
        <v>3.8796163211628362E-2</v>
      </c>
      <c r="J15" s="114">
        <f>compopoinc!U7</f>
        <v>0</v>
      </c>
      <c r="K15" s="186">
        <f>compopoinc!V7</f>
        <v>0.12891537370267214</v>
      </c>
      <c r="L15" s="114">
        <f>compopoinc!W7</f>
        <v>9.9435604405282457E-2</v>
      </c>
      <c r="M15" s="114">
        <f>compopoinc!X7</f>
        <v>2.9479769297389685E-2</v>
      </c>
      <c r="N15" s="114">
        <f>compopoinc!Y7</f>
        <v>0</v>
      </c>
      <c r="O15" s="186">
        <f>compopoinc!Z7</f>
        <v>6.3570052546946809E-2</v>
      </c>
      <c r="P15" s="114">
        <f>compopoinc!AA7</f>
        <v>4.9033990076066541E-2</v>
      </c>
      <c r="Q15" s="114">
        <f>compopoinc!AB7</f>
        <v>1.4536062470880271E-2</v>
      </c>
      <c r="R15" s="114">
        <f>compopoinc!AC7</f>
        <v>0</v>
      </c>
      <c r="S15" s="135">
        <f>compopoinc!AD7</f>
        <v>1.7154293325229102E-2</v>
      </c>
      <c r="T15" s="114">
        <f>compopoinc!AE7</f>
        <v>1.3231155486370709E-2</v>
      </c>
      <c r="U15" s="114">
        <f>compopoinc!AF7</f>
        <v>3.9231378388583926E-3</v>
      </c>
      <c r="V15" s="12">
        <f>compopoinc!AG7</f>
        <v>0</v>
      </c>
      <c r="W15" s="13"/>
      <c r="Y15" s="1324">
        <f t="shared" si="0"/>
        <v>0</v>
      </c>
      <c r="Z15" s="1324">
        <f t="shared" si="1"/>
        <v>0</v>
      </c>
      <c r="AA15" s="1324">
        <f t="shared" si="2"/>
        <v>0</v>
      </c>
      <c r="AB15" s="1324">
        <f t="shared" si="3"/>
        <v>0</v>
      </c>
      <c r="AC15" s="1324">
        <f t="shared" si="4"/>
        <v>0</v>
      </c>
    </row>
    <row r="16" spans="1:29" x14ac:dyDescent="0.2">
      <c r="A16" s="160">
        <v>1919</v>
      </c>
      <c r="B16" s="229">
        <v>69.157175329046709</v>
      </c>
      <c r="C16" s="613">
        <f>compopoinc!N8</f>
        <v>0.3389722790475766</v>
      </c>
      <c r="D16" s="116">
        <f>compopoinc!O8</f>
        <v>0.29892093486100385</v>
      </c>
      <c r="E16" s="116">
        <f>compopoinc!P8</f>
        <v>4.0051344186572732E-2</v>
      </c>
      <c r="F16" s="116">
        <f>compopoinc!Q8</f>
        <v>0</v>
      </c>
      <c r="G16" s="139">
        <f>compopoinc!R8</f>
        <v>0.19044507977339373</v>
      </c>
      <c r="H16" s="116">
        <f>compopoinc!S8</f>
        <v>0.16850241450001771</v>
      </c>
      <c r="I16" s="116">
        <f>compopoinc!T8</f>
        <v>2.1942665273376016E-2</v>
      </c>
      <c r="J16" s="116">
        <f>compopoinc!U8</f>
        <v>0</v>
      </c>
      <c r="K16" s="188">
        <f>compopoinc!V8</f>
        <v>0.14450229941706044</v>
      </c>
      <c r="L16" s="116">
        <f>compopoinc!W8</f>
        <v>0.12787413286869959</v>
      </c>
      <c r="M16" s="116">
        <f>compopoinc!X8</f>
        <v>1.6628166548360846E-2</v>
      </c>
      <c r="N16" s="116">
        <f>compopoinc!Y8</f>
        <v>0</v>
      </c>
      <c r="O16" s="188">
        <f>compopoinc!Z8</f>
        <v>6.9904285908747588E-2</v>
      </c>
      <c r="P16" s="116">
        <f>compopoinc!AA8</f>
        <v>6.186391858987985E-2</v>
      </c>
      <c r="Q16" s="116">
        <f>compopoinc!AB8</f>
        <v>8.0403673188677392E-3</v>
      </c>
      <c r="R16" s="116">
        <f>compopoinc!AC8</f>
        <v>0</v>
      </c>
      <c r="S16" s="139">
        <f>compopoinc!AD8</f>
        <v>1.7740776410912783E-2</v>
      </c>
      <c r="T16" s="116">
        <f>compopoinc!AE8</f>
        <v>1.570010450796443E-2</v>
      </c>
      <c r="U16" s="116">
        <f>compopoinc!AF8</f>
        <v>2.0406719029483524E-3</v>
      </c>
      <c r="V16" s="17">
        <f>compopoinc!AG8</f>
        <v>0</v>
      </c>
      <c r="W16" s="13"/>
      <c r="Y16" s="1324">
        <f t="shared" si="0"/>
        <v>0</v>
      </c>
      <c r="Z16" s="1324">
        <f t="shared" si="1"/>
        <v>0</v>
      </c>
      <c r="AA16" s="1324">
        <f t="shared" si="2"/>
        <v>0</v>
      </c>
      <c r="AB16" s="1324">
        <f t="shared" si="3"/>
        <v>0</v>
      </c>
      <c r="AC16" s="1324">
        <f t="shared" si="4"/>
        <v>0</v>
      </c>
    </row>
    <row r="17" spans="1:29" x14ac:dyDescent="0.2">
      <c r="A17" s="155">
        <v>1920</v>
      </c>
      <c r="B17" s="228">
        <v>79.814621478925872</v>
      </c>
      <c r="C17" s="612">
        <f>compopoinc!N9</f>
        <v>0.31430502637173419</v>
      </c>
      <c r="D17" s="114">
        <f>compopoinc!O9</f>
        <v>0.2909365430528591</v>
      </c>
      <c r="E17" s="114">
        <f>compopoinc!P9</f>
        <v>2.3368483318875085E-2</v>
      </c>
      <c r="F17" s="114">
        <f>compopoinc!Q9</f>
        <v>0</v>
      </c>
      <c r="G17" s="135">
        <f>compopoinc!R9</f>
        <v>0.16604993998733794</v>
      </c>
      <c r="H17" s="114">
        <f>compopoinc!S9</f>
        <v>0.15423840462673588</v>
      </c>
      <c r="I17" s="114">
        <f>compopoinc!T9</f>
        <v>1.1811535360602071E-2</v>
      </c>
      <c r="J17" s="114">
        <f>compopoinc!U9</f>
        <v>0</v>
      </c>
      <c r="K17" s="186">
        <f>compopoinc!V9</f>
        <v>0.12107785866172356</v>
      </c>
      <c r="L17" s="114">
        <f>compopoinc!W9</f>
        <v>0.11248677009257139</v>
      </c>
      <c r="M17" s="114">
        <f>compopoinc!X9</f>
        <v>8.5910885691521683E-3</v>
      </c>
      <c r="N17" s="114">
        <f>compopoinc!Y9</f>
        <v>0</v>
      </c>
      <c r="O17" s="186">
        <f>compopoinc!Z9</f>
        <v>5.046703382523663E-2</v>
      </c>
      <c r="P17" s="114">
        <f>compopoinc!AA9</f>
        <v>4.6890264775203125E-2</v>
      </c>
      <c r="Q17" s="114">
        <f>compopoinc!AB9</f>
        <v>3.5767690500335034E-3</v>
      </c>
      <c r="R17" s="114">
        <f>compopoinc!AC9</f>
        <v>0</v>
      </c>
      <c r="S17" s="135">
        <f>compopoinc!AD9</f>
        <v>8.7400179537679128E-3</v>
      </c>
      <c r="T17" s="114">
        <f>compopoinc!AE9</f>
        <v>8.1206635318790358E-3</v>
      </c>
      <c r="U17" s="114">
        <f>compopoinc!AF9</f>
        <v>6.1935442188887737E-4</v>
      </c>
      <c r="V17" s="21">
        <f>compopoinc!AG9</f>
        <v>0</v>
      </c>
      <c r="W17" s="13"/>
      <c r="Y17" s="1324">
        <f t="shared" si="0"/>
        <v>0</v>
      </c>
      <c r="Z17" s="1324">
        <f t="shared" si="1"/>
        <v>0</v>
      </c>
      <c r="AA17" s="1324">
        <f t="shared" si="2"/>
        <v>0</v>
      </c>
      <c r="AB17" s="1324">
        <f t="shared" si="3"/>
        <v>0</v>
      </c>
      <c r="AC17" s="1324">
        <f t="shared" si="4"/>
        <v>0</v>
      </c>
    </row>
    <row r="18" spans="1:29" x14ac:dyDescent="0.2">
      <c r="A18" s="155">
        <v>1921</v>
      </c>
      <c r="B18" s="228">
        <v>63.860570205381109</v>
      </c>
      <c r="C18" s="612">
        <f>compopoinc!N10</f>
        <v>0.32996174269049827</v>
      </c>
      <c r="D18" s="114">
        <f>compopoinc!O10</f>
        <v>0.30422459428051302</v>
      </c>
      <c r="E18" s="114">
        <f>compopoinc!P10</f>
        <v>2.5737148409985266E-2</v>
      </c>
      <c r="F18" s="114">
        <f>compopoinc!Q10</f>
        <v>0</v>
      </c>
      <c r="G18" s="135">
        <f>compopoinc!R10</f>
        <v>0.16612232833934773</v>
      </c>
      <c r="H18" s="114">
        <f>compopoinc!S10</f>
        <v>0.15367042737064757</v>
      </c>
      <c r="I18" s="114">
        <f>compopoinc!T10</f>
        <v>1.2451900968700158E-2</v>
      </c>
      <c r="J18" s="114">
        <f>compopoinc!U10</f>
        <v>0</v>
      </c>
      <c r="K18" s="186">
        <f>compopoinc!V10</f>
        <v>0.121261972598738</v>
      </c>
      <c r="L18" s="114">
        <f>compopoinc!W10</f>
        <v>0.11219386383141748</v>
      </c>
      <c r="M18" s="114">
        <f>compopoinc!X10</f>
        <v>9.0681087673205162E-3</v>
      </c>
      <c r="N18" s="114">
        <f>compopoinc!Y10</f>
        <v>0</v>
      </c>
      <c r="O18" s="186">
        <f>compopoinc!Z10</f>
        <v>5.1596802342879389E-2</v>
      </c>
      <c r="P18" s="114">
        <f>compopoinc!AA10</f>
        <v>4.7742383842855771E-2</v>
      </c>
      <c r="Q18" s="114">
        <f>compopoinc!AB10</f>
        <v>3.8544185000236189E-3</v>
      </c>
      <c r="R18" s="114">
        <f>compopoinc!AC10</f>
        <v>0</v>
      </c>
      <c r="S18" s="135">
        <f>compopoinc!AD10</f>
        <v>9.7608395852881065E-3</v>
      </c>
      <c r="T18" s="114">
        <f>compopoinc!AE10</f>
        <v>9.0317367625366955E-3</v>
      </c>
      <c r="U18" s="114">
        <f>compopoinc!AF10</f>
        <v>7.2910282275141141E-4</v>
      </c>
      <c r="V18" s="12">
        <f>compopoinc!AG10</f>
        <v>0</v>
      </c>
      <c r="W18" s="13"/>
      <c r="Y18" s="1324">
        <f t="shared" si="0"/>
        <v>0</v>
      </c>
      <c r="Z18" s="1324">
        <f t="shared" si="1"/>
        <v>0</v>
      </c>
      <c r="AA18" s="1324">
        <f t="shared" si="2"/>
        <v>0</v>
      </c>
      <c r="AB18" s="1324">
        <f t="shared" si="3"/>
        <v>0</v>
      </c>
      <c r="AC18" s="1324">
        <f t="shared" si="4"/>
        <v>0</v>
      </c>
    </row>
    <row r="19" spans="1:29" x14ac:dyDescent="0.2">
      <c r="A19" s="155">
        <v>1922</v>
      </c>
      <c r="B19" s="228">
        <v>65.298773172203795</v>
      </c>
      <c r="C19" s="612">
        <f>compopoinc!N11</f>
        <v>0.32225418750833806</v>
      </c>
      <c r="D19" s="114">
        <f>compopoinc!O11</f>
        <v>0.29863668809051869</v>
      </c>
      <c r="E19" s="114">
        <f>compopoinc!P11</f>
        <v>2.3617499417819352E-2</v>
      </c>
      <c r="F19" s="114">
        <f>compopoinc!Q11</f>
        <v>0</v>
      </c>
      <c r="G19" s="135">
        <f>compopoinc!R11</f>
        <v>0.16116447668973338</v>
      </c>
      <c r="H19" s="114">
        <f>compopoinc!S11</f>
        <v>0.14985588738593075</v>
      </c>
      <c r="I19" s="114">
        <f>compopoinc!T11</f>
        <v>1.1308589303802619E-2</v>
      </c>
      <c r="J19" s="114">
        <f>compopoinc!U11</f>
        <v>0</v>
      </c>
      <c r="K19" s="186">
        <f>compopoinc!V11</f>
        <v>0.11799059994273506</v>
      </c>
      <c r="L19" s="114">
        <f>compopoinc!W11</f>
        <v>0.10973287223470304</v>
      </c>
      <c r="M19" s="114">
        <f>compopoinc!X11</f>
        <v>8.2577277080320109E-3</v>
      </c>
      <c r="N19" s="114">
        <f>compopoinc!Y11</f>
        <v>0</v>
      </c>
      <c r="O19" s="186">
        <f>compopoinc!Z11</f>
        <v>5.1620720530689342E-2</v>
      </c>
      <c r="P19" s="114">
        <f>compopoinc!AA11</f>
        <v>4.8012178948840065E-2</v>
      </c>
      <c r="Q19" s="114">
        <f>compopoinc!AB11</f>
        <v>3.6085415818492739E-3</v>
      </c>
      <c r="R19" s="114">
        <f>compopoinc!AC11</f>
        <v>0</v>
      </c>
      <c r="S19" s="135">
        <f>compopoinc!AD11</f>
        <v>1.215838153751508E-2</v>
      </c>
      <c r="T19" s="114">
        <f>compopoinc!AE11</f>
        <v>1.1308459379762657E-2</v>
      </c>
      <c r="U19" s="114">
        <f>compopoinc!AF11</f>
        <v>8.4992215775242313E-4</v>
      </c>
      <c r="V19" s="12">
        <f>compopoinc!AG11</f>
        <v>0</v>
      </c>
      <c r="W19" s="13"/>
      <c r="Y19" s="1324">
        <f t="shared" si="0"/>
        <v>0</v>
      </c>
      <c r="Z19" s="1324">
        <f t="shared" si="1"/>
        <v>0</v>
      </c>
      <c r="AA19" s="1324">
        <f t="shared" si="2"/>
        <v>0</v>
      </c>
      <c r="AB19" s="1324">
        <f t="shared" si="3"/>
        <v>0</v>
      </c>
      <c r="AC19" s="1324">
        <f t="shared" si="4"/>
        <v>0</v>
      </c>
    </row>
    <row r="20" spans="1:29" x14ac:dyDescent="0.2">
      <c r="A20" s="155">
        <v>1923</v>
      </c>
      <c r="B20" s="228">
        <v>77.063588017705158</v>
      </c>
      <c r="C20" s="612">
        <f>compopoinc!N12</f>
        <v>0.30120927072052972</v>
      </c>
      <c r="D20" s="114">
        <f>compopoinc!O12</f>
        <v>0.27936593103377733</v>
      </c>
      <c r="E20" s="114">
        <f>compopoinc!P12</f>
        <v>2.184333968675237E-2</v>
      </c>
      <c r="F20" s="114">
        <f>compopoinc!Q12</f>
        <v>0</v>
      </c>
      <c r="G20" s="135">
        <f>compopoinc!R12</f>
        <v>0.1518253737376396</v>
      </c>
      <c r="H20" s="114">
        <f>compopoinc!S12</f>
        <v>0.14132293993997164</v>
      </c>
      <c r="I20" s="114">
        <f>compopoinc!T12</f>
        <v>1.0502433797667958E-2</v>
      </c>
      <c r="J20" s="114">
        <f>compopoinc!U12</f>
        <v>0</v>
      </c>
      <c r="K20" s="186">
        <f>compopoinc!V12</f>
        <v>0.11154121559505903</v>
      </c>
      <c r="L20" s="114">
        <f>compopoinc!W12</f>
        <v>0.10384694196850668</v>
      </c>
      <c r="M20" s="114">
        <f>compopoinc!X12</f>
        <v>7.6942736265523557E-3</v>
      </c>
      <c r="N20" s="114">
        <f>compopoinc!Y12</f>
        <v>0</v>
      </c>
      <c r="O20" s="186">
        <f>compopoinc!Z12</f>
        <v>4.7906413289934509E-2</v>
      </c>
      <c r="P20" s="114">
        <f>compopoinc!AA12</f>
        <v>4.4605902928761397E-2</v>
      </c>
      <c r="Q20" s="114">
        <f>compopoinc!AB12</f>
        <v>3.3005103611731148E-3</v>
      </c>
      <c r="R20" s="114">
        <f>compopoinc!AC12</f>
        <v>0</v>
      </c>
      <c r="S20" s="135">
        <f>compopoinc!AD12</f>
        <v>1.0469353280030897E-2</v>
      </c>
      <c r="T20" s="114">
        <f>compopoinc!AE12</f>
        <v>9.7481034929080852E-3</v>
      </c>
      <c r="U20" s="114">
        <f>compopoinc!AF12</f>
        <v>7.2124978712281233E-4</v>
      </c>
      <c r="V20" s="12">
        <f>compopoinc!AG12</f>
        <v>0</v>
      </c>
      <c r="W20" s="13"/>
      <c r="Y20" s="1324">
        <f t="shared" si="0"/>
        <v>0</v>
      </c>
      <c r="Z20" s="1324">
        <f t="shared" si="1"/>
        <v>0</v>
      </c>
      <c r="AA20" s="1324">
        <f t="shared" si="2"/>
        <v>0</v>
      </c>
      <c r="AB20" s="1324">
        <f t="shared" si="3"/>
        <v>0</v>
      </c>
      <c r="AC20" s="1324">
        <f t="shared" si="4"/>
        <v>0</v>
      </c>
    </row>
    <row r="21" spans="1:29" x14ac:dyDescent="0.2">
      <c r="A21" s="155">
        <v>1924</v>
      </c>
      <c r="B21" s="228">
        <v>77.785548529145672</v>
      </c>
      <c r="C21" s="612">
        <f>compopoinc!N13</f>
        <v>0.31768612165789639</v>
      </c>
      <c r="D21" s="114">
        <f>compopoinc!O13</f>
        <v>0.29616962057781138</v>
      </c>
      <c r="E21" s="114">
        <f>compopoinc!P13</f>
        <v>2.1516501080084995E-2</v>
      </c>
      <c r="F21" s="114">
        <f>compopoinc!Q13</f>
        <v>0</v>
      </c>
      <c r="G21" s="135">
        <f>compopoinc!R13</f>
        <v>0.16152532934939051</v>
      </c>
      <c r="H21" s="114">
        <f>compopoinc!S13</f>
        <v>0.15109876532836936</v>
      </c>
      <c r="I21" s="114">
        <f>compopoinc!T13</f>
        <v>1.0426564021021165E-2</v>
      </c>
      <c r="J21" s="114">
        <f>compopoinc!U13</f>
        <v>0</v>
      </c>
      <c r="K21" s="186">
        <f>compopoinc!V13</f>
        <v>0.11938855550384707</v>
      </c>
      <c r="L21" s="114">
        <f>compopoinc!W13</f>
        <v>0.11170370903939507</v>
      </c>
      <c r="M21" s="114">
        <f>compopoinc!X13</f>
        <v>7.6848464644520042E-3</v>
      </c>
      <c r="N21" s="114">
        <f>compopoinc!Y13</f>
        <v>0</v>
      </c>
      <c r="O21" s="186">
        <f>compopoinc!Z13</f>
        <v>5.2786922568356542E-2</v>
      </c>
      <c r="P21" s="114">
        <f>compopoinc!AA13</f>
        <v>4.9393386958043066E-2</v>
      </c>
      <c r="Q21" s="114">
        <f>compopoinc!AB13</f>
        <v>3.3935356103134751E-3</v>
      </c>
      <c r="R21" s="114">
        <f>compopoinc!AC13</f>
        <v>0</v>
      </c>
      <c r="S21" s="135">
        <f>compopoinc!AD13</f>
        <v>1.2861133673259547E-2</v>
      </c>
      <c r="T21" s="114">
        <f>compopoinc!AE13</f>
        <v>1.2034331259212236E-2</v>
      </c>
      <c r="U21" s="114">
        <f>compopoinc!AF13</f>
        <v>8.2680241404731202E-4</v>
      </c>
      <c r="V21" s="12">
        <f>compopoinc!AG13</f>
        <v>0</v>
      </c>
      <c r="W21" s="13"/>
      <c r="Y21" s="1324">
        <f t="shared" si="0"/>
        <v>0</v>
      </c>
      <c r="Z21" s="1324">
        <f t="shared" si="1"/>
        <v>0</v>
      </c>
      <c r="AA21" s="1324">
        <f t="shared" si="2"/>
        <v>0</v>
      </c>
      <c r="AB21" s="1324">
        <f t="shared" si="3"/>
        <v>0</v>
      </c>
      <c r="AC21" s="1324">
        <f t="shared" si="4"/>
        <v>0</v>
      </c>
    </row>
    <row r="22" spans="1:29" x14ac:dyDescent="0.2">
      <c r="A22" s="155">
        <v>1925</v>
      </c>
      <c r="B22" s="228">
        <v>82.008404491093785</v>
      </c>
      <c r="C22" s="612">
        <f>compopoinc!N14</f>
        <v>0.34051997118573862</v>
      </c>
      <c r="D22" s="114">
        <f>compopoinc!O14</f>
        <v>0.31565596540223956</v>
      </c>
      <c r="E22" s="114">
        <f>compopoinc!P14</f>
        <v>2.486400578349908E-2</v>
      </c>
      <c r="F22" s="114">
        <f>compopoinc!Q14</f>
        <v>0</v>
      </c>
      <c r="G22" s="135">
        <f>compopoinc!R14</f>
        <v>0.18164590300100517</v>
      </c>
      <c r="H22" s="114">
        <f>compopoinc!S14</f>
        <v>0.16892115704973423</v>
      </c>
      <c r="I22" s="114">
        <f>compopoinc!T14</f>
        <v>1.2724745951270927E-2</v>
      </c>
      <c r="J22" s="114">
        <f>compopoinc!U14</f>
        <v>0</v>
      </c>
      <c r="K22" s="186">
        <f>compopoinc!V14</f>
        <v>0.13480194538775211</v>
      </c>
      <c r="L22" s="114">
        <f>compopoinc!W14</f>
        <v>0.12538026614237033</v>
      </c>
      <c r="M22" s="114">
        <f>compopoinc!X14</f>
        <v>9.4216792453817866E-3</v>
      </c>
      <c r="N22" s="114">
        <f>compopoinc!Y14</f>
        <v>0</v>
      </c>
      <c r="O22" s="186">
        <f>compopoinc!Z14</f>
        <v>6.1751383444121448E-2</v>
      </c>
      <c r="P22" s="114">
        <f>compopoinc!AA14</f>
        <v>5.7439592534033836E-2</v>
      </c>
      <c r="Q22" s="114">
        <f>compopoinc!AB14</f>
        <v>4.311790910087614E-3</v>
      </c>
      <c r="R22" s="114">
        <f>compopoinc!AC14</f>
        <v>0</v>
      </c>
      <c r="S22" s="135">
        <f>compopoinc!AD14</f>
        <v>1.7837156263892966E-2</v>
      </c>
      <c r="T22" s="114">
        <f>compopoinc!AE14</f>
        <v>1.6591554942270197E-2</v>
      </c>
      <c r="U22" s="114">
        <f>compopoinc!AF14</f>
        <v>1.2456013216227703E-3</v>
      </c>
      <c r="V22" s="12">
        <f>compopoinc!AG14</f>
        <v>0</v>
      </c>
      <c r="W22" s="13"/>
      <c r="Y22" s="1324">
        <f t="shared" si="0"/>
        <v>0</v>
      </c>
      <c r="Z22" s="1324">
        <f t="shared" si="1"/>
        <v>0</v>
      </c>
      <c r="AA22" s="1324">
        <f t="shared" si="2"/>
        <v>0</v>
      </c>
      <c r="AB22" s="1324">
        <f t="shared" si="3"/>
        <v>0</v>
      </c>
      <c r="AC22" s="1324">
        <f t="shared" si="4"/>
        <v>0</v>
      </c>
    </row>
    <row r="23" spans="1:29" x14ac:dyDescent="0.2">
      <c r="A23" s="155">
        <v>1926</v>
      </c>
      <c r="B23" s="228">
        <v>87.814491172489312</v>
      </c>
      <c r="C23" s="612">
        <f>compopoinc!N15</f>
        <v>0.34848876366077131</v>
      </c>
      <c r="D23" s="114">
        <f>compopoinc!O15</f>
        <v>0.32322466214921358</v>
      </c>
      <c r="E23" s="114">
        <f>compopoinc!P15</f>
        <v>2.52641015115577E-2</v>
      </c>
      <c r="F23" s="114">
        <f>compopoinc!Q15</f>
        <v>0</v>
      </c>
      <c r="G23" s="135">
        <f>compopoinc!R15</f>
        <v>0.19241773851007959</v>
      </c>
      <c r="H23" s="114">
        <f>compopoinc!S15</f>
        <v>0.17902681772252516</v>
      </c>
      <c r="I23" s="114">
        <f>compopoinc!T15</f>
        <v>1.3390920787554427E-2</v>
      </c>
      <c r="J23" s="114">
        <f>compopoinc!U15</f>
        <v>0</v>
      </c>
      <c r="K23" s="186">
        <f>compopoinc!V15</f>
        <v>0.14411210735421265</v>
      </c>
      <c r="L23" s="114">
        <f>compopoinc!W15</f>
        <v>0.13410464111798487</v>
      </c>
      <c r="M23" s="114">
        <f>compopoinc!X15</f>
        <v>1.0007466236227773E-2</v>
      </c>
      <c r="N23" s="114">
        <f>compopoinc!Y15</f>
        <v>0</v>
      </c>
      <c r="O23" s="186">
        <f>compopoinc!Z15</f>
        <v>6.9518724253716857E-2</v>
      </c>
      <c r="P23" s="114">
        <f>compopoinc!AA15</f>
        <v>6.469542986180489E-2</v>
      </c>
      <c r="Q23" s="114">
        <f>compopoinc!AB15</f>
        <v>4.8232943919119722E-3</v>
      </c>
      <c r="R23" s="114">
        <f>compopoinc!AC15</f>
        <v>0</v>
      </c>
      <c r="S23" s="135">
        <f>compopoinc!AD15</f>
        <v>2.2283800041590487E-2</v>
      </c>
      <c r="T23" s="114">
        <f>compopoinc!AE15</f>
        <v>2.0737551051536081E-2</v>
      </c>
      <c r="U23" s="114">
        <f>compopoinc!AF15</f>
        <v>1.5462489900544083E-3</v>
      </c>
      <c r="V23" s="12">
        <f>compopoinc!AG15</f>
        <v>0</v>
      </c>
      <c r="W23" s="13"/>
      <c r="Y23" s="1324">
        <f t="shared" si="0"/>
        <v>0</v>
      </c>
      <c r="Z23" s="1324">
        <f t="shared" si="1"/>
        <v>0</v>
      </c>
      <c r="AA23" s="1324">
        <f t="shared" si="2"/>
        <v>0</v>
      </c>
      <c r="AB23" s="1324">
        <f t="shared" si="3"/>
        <v>0</v>
      </c>
      <c r="AC23" s="1324">
        <f t="shared" si="4"/>
        <v>-1.7347234759768071E-18</v>
      </c>
    </row>
    <row r="24" spans="1:29" x14ac:dyDescent="0.2">
      <c r="A24" s="155">
        <v>1927</v>
      </c>
      <c r="B24" s="228">
        <v>86.22918527290642</v>
      </c>
      <c r="C24" s="612">
        <f>compopoinc!N16</f>
        <v>0.34300742841042675</v>
      </c>
      <c r="D24" s="114">
        <f>compopoinc!O16</f>
        <v>0.31990239697000539</v>
      </c>
      <c r="E24" s="114">
        <f>compopoinc!P16</f>
        <v>2.3105031440421368E-2</v>
      </c>
      <c r="F24" s="114">
        <f>compopoinc!Q16</f>
        <v>0</v>
      </c>
      <c r="G24" s="135">
        <f>compopoinc!R16</f>
        <v>0.18570407064003214</v>
      </c>
      <c r="H24" s="114">
        <f>compopoinc!S16</f>
        <v>0.17374256005237607</v>
      </c>
      <c r="I24" s="114">
        <f>compopoinc!T16</f>
        <v>1.1961510587656059E-2</v>
      </c>
      <c r="J24" s="114">
        <f>compopoinc!U16</f>
        <v>0</v>
      </c>
      <c r="K24" s="186">
        <f>compopoinc!V16</f>
        <v>0.13803693597415562</v>
      </c>
      <c r="L24" s="114">
        <f>compopoinc!W16</f>
        <v>0.12916728164300545</v>
      </c>
      <c r="M24" s="114">
        <f>compopoinc!X16</f>
        <v>8.869654331150157E-3</v>
      </c>
      <c r="N24" s="114">
        <f>compopoinc!Y16</f>
        <v>0</v>
      </c>
      <c r="O24" s="186">
        <f>compopoinc!Z16</f>
        <v>6.5365235432321811E-2</v>
      </c>
      <c r="P24" s="114">
        <f>compopoinc!AA16</f>
        <v>6.1169357964240882E-2</v>
      </c>
      <c r="Q24" s="114">
        <f>compopoinc!AB16</f>
        <v>4.1958774680809314E-3</v>
      </c>
      <c r="R24" s="114">
        <f>compopoinc!AC16</f>
        <v>0</v>
      </c>
      <c r="S24" s="135">
        <f>compopoinc!AD16</f>
        <v>2.0612475213026983E-2</v>
      </c>
      <c r="T24" s="114">
        <f>compopoinc!AE16</f>
        <v>1.9289148722654269E-2</v>
      </c>
      <c r="U24" s="114">
        <f>compopoinc!AF16</f>
        <v>1.3233264903727154E-3</v>
      </c>
      <c r="V24" s="12">
        <f>compopoinc!AG16</f>
        <v>0</v>
      </c>
      <c r="W24" s="13"/>
      <c r="Y24" s="1324">
        <f t="shared" si="0"/>
        <v>0</v>
      </c>
      <c r="Z24" s="1324">
        <f t="shared" si="1"/>
        <v>0</v>
      </c>
      <c r="AA24" s="1324">
        <f t="shared" si="2"/>
        <v>0</v>
      </c>
      <c r="AB24" s="1324">
        <f t="shared" si="3"/>
        <v>0</v>
      </c>
      <c r="AC24" s="1324">
        <f t="shared" si="4"/>
        <v>0</v>
      </c>
    </row>
    <row r="25" spans="1:29" x14ac:dyDescent="0.2">
      <c r="A25" s="155">
        <v>1928</v>
      </c>
      <c r="B25" s="228">
        <v>87.980543954548907</v>
      </c>
      <c r="C25" s="612">
        <f>compopoinc!N17</f>
        <v>0.3531477426617276</v>
      </c>
      <c r="D25" s="114">
        <f>compopoinc!O17</f>
        <v>0.32768611234834411</v>
      </c>
      <c r="E25" s="114">
        <f>compopoinc!P17</f>
        <v>2.5461630313383509E-2</v>
      </c>
      <c r="F25" s="114">
        <f>compopoinc!Q17</f>
        <v>0</v>
      </c>
      <c r="G25" s="135">
        <f>compopoinc!R17</f>
        <v>0.19513272684779001</v>
      </c>
      <c r="H25" s="114">
        <f>compopoinc!S17</f>
        <v>0.1816209658255625</v>
      </c>
      <c r="I25" s="114">
        <f>compopoinc!T17</f>
        <v>1.3511761022227517E-2</v>
      </c>
      <c r="J25" s="114">
        <f>compopoinc!U17</f>
        <v>0</v>
      </c>
      <c r="K25" s="186">
        <f>compopoinc!V17</f>
        <v>0.14698132692198698</v>
      </c>
      <c r="L25" s="114">
        <f>compopoinc!W17</f>
        <v>0.13682521617449445</v>
      </c>
      <c r="M25" s="114">
        <f>compopoinc!X17</f>
        <v>1.0156110747492527E-2</v>
      </c>
      <c r="N25" s="114">
        <f>compopoinc!Y17</f>
        <v>0</v>
      </c>
      <c r="O25" s="186">
        <f>compopoinc!Z17</f>
        <v>7.3868398812762262E-2</v>
      </c>
      <c r="P25" s="114">
        <f>compopoinc!AA17</f>
        <v>6.8768265122255839E-2</v>
      </c>
      <c r="Q25" s="114">
        <f>compopoinc!AB17</f>
        <v>5.1001336905064287E-3</v>
      </c>
      <c r="R25" s="114">
        <f>compopoinc!AC17</f>
        <v>0</v>
      </c>
      <c r="S25" s="135">
        <f>compopoinc!AD17</f>
        <v>2.6438044302524184E-2</v>
      </c>
      <c r="T25" s="114">
        <f>compopoinc!AE17</f>
        <v>2.4612287535051888E-2</v>
      </c>
      <c r="U25" s="114">
        <f>compopoinc!AF17</f>
        <v>1.825756767472294E-3</v>
      </c>
      <c r="V25" s="12">
        <f>compopoinc!AG17</f>
        <v>0</v>
      </c>
      <c r="W25" s="13"/>
      <c r="Y25" s="1324">
        <f t="shared" si="0"/>
        <v>0</v>
      </c>
      <c r="Z25" s="1324">
        <f t="shared" si="1"/>
        <v>0</v>
      </c>
      <c r="AA25" s="1324">
        <f t="shared" si="2"/>
        <v>0</v>
      </c>
      <c r="AB25" s="1324">
        <f t="shared" si="3"/>
        <v>0</v>
      </c>
      <c r="AC25" s="1324">
        <f t="shared" si="4"/>
        <v>0</v>
      </c>
    </row>
    <row r="26" spans="1:29" x14ac:dyDescent="0.2">
      <c r="A26" s="155">
        <v>1929</v>
      </c>
      <c r="B26" s="228">
        <v>94.183000000000035</v>
      </c>
      <c r="C26" s="612">
        <f>compopoinc!N18</f>
        <v>0.34333413775047994</v>
      </c>
      <c r="D26" s="114">
        <f>compopoinc!O18</f>
        <v>0.31755719962855622</v>
      </c>
      <c r="E26" s="114">
        <f>compopoinc!P18</f>
        <v>2.5776938121923693E-2</v>
      </c>
      <c r="F26" s="114">
        <f>compopoinc!Q18</f>
        <v>0</v>
      </c>
      <c r="G26" s="135">
        <f>compopoinc!R18</f>
        <v>0.19051949879326688</v>
      </c>
      <c r="H26" s="114">
        <f>compopoinc!S18</f>
        <v>0.17677208723955259</v>
      </c>
      <c r="I26" s="114">
        <f>compopoinc!T18</f>
        <v>1.3747411553714272E-2</v>
      </c>
      <c r="J26" s="114">
        <f>compopoinc!U18</f>
        <v>0</v>
      </c>
      <c r="K26" s="186">
        <f>compopoinc!V18</f>
        <v>0.14366060378267756</v>
      </c>
      <c r="L26" s="114">
        <f>compopoinc!W18</f>
        <v>0.13331538652755628</v>
      </c>
      <c r="M26" s="114">
        <f>compopoinc!X18</f>
        <v>1.0345217255121282E-2</v>
      </c>
      <c r="N26" s="114">
        <f>compopoinc!Y18</f>
        <v>0</v>
      </c>
      <c r="O26" s="186">
        <f>compopoinc!Z18</f>
        <v>7.341170623110739E-2</v>
      </c>
      <c r="P26" s="114">
        <f>compopoinc!AA18</f>
        <v>6.8128881021532889E-2</v>
      </c>
      <c r="Q26" s="114">
        <f>compopoinc!AB18</f>
        <v>5.2828252095745015E-3</v>
      </c>
      <c r="R26" s="114">
        <f>compopoinc!AC18</f>
        <v>0</v>
      </c>
      <c r="S26" s="135">
        <f>compopoinc!AD18</f>
        <v>2.7727737067247713E-2</v>
      </c>
      <c r="T26" s="114">
        <f>compopoinc!AE18</f>
        <v>2.5731879248334859E-2</v>
      </c>
      <c r="U26" s="114">
        <f>compopoinc!AF18</f>
        <v>1.9958578189128557E-3</v>
      </c>
      <c r="V26" s="17">
        <f>compopoinc!AG18</f>
        <v>0</v>
      </c>
      <c r="W26" s="13"/>
      <c r="Y26" s="1324">
        <f t="shared" si="0"/>
        <v>2.7755575615628914E-17</v>
      </c>
      <c r="Z26" s="1324">
        <f t="shared" si="1"/>
        <v>0</v>
      </c>
      <c r="AA26" s="1324">
        <f t="shared" si="2"/>
        <v>0</v>
      </c>
      <c r="AB26" s="1324">
        <f t="shared" si="3"/>
        <v>0</v>
      </c>
      <c r="AC26" s="1324">
        <f t="shared" si="4"/>
        <v>0</v>
      </c>
    </row>
    <row r="27" spans="1:29" x14ac:dyDescent="0.2">
      <c r="A27" s="159">
        <v>1930</v>
      </c>
      <c r="B27" s="230">
        <v>83.165999999999997</v>
      </c>
      <c r="C27" s="614">
        <f>compopoinc!N19</f>
        <v>0.31937797874992052</v>
      </c>
      <c r="D27" s="118">
        <f>compopoinc!O19</f>
        <v>0.29086679979257068</v>
      </c>
      <c r="E27" s="118">
        <f>compopoinc!P19</f>
        <v>2.8511178957349861E-2</v>
      </c>
      <c r="F27" s="118">
        <f>compopoinc!Q19</f>
        <v>0</v>
      </c>
      <c r="G27" s="146">
        <f>compopoinc!R19</f>
        <v>0.16108372313392927</v>
      </c>
      <c r="H27" s="118">
        <f>compopoinc!S19</f>
        <v>0.14731251586448252</v>
      </c>
      <c r="I27" s="118">
        <f>compopoinc!T19</f>
        <v>1.3771207269446742E-2</v>
      </c>
      <c r="J27" s="118">
        <f>compopoinc!U19</f>
        <v>0</v>
      </c>
      <c r="K27" s="190">
        <f>compopoinc!V19</f>
        <v>0.1152372058803478</v>
      </c>
      <c r="L27" s="118">
        <f>compopoinc!W19</f>
        <v>0.10540901515837409</v>
      </c>
      <c r="M27" s="118">
        <f>compopoinc!X19</f>
        <v>9.8281907219737175E-3</v>
      </c>
      <c r="N27" s="118">
        <f>compopoinc!Y19</f>
        <v>0</v>
      </c>
      <c r="O27" s="190">
        <f>compopoinc!Z19</f>
        <v>4.9160259383048174E-2</v>
      </c>
      <c r="P27" s="118">
        <f>compopoinc!AA19</f>
        <v>4.4971698011611744E-2</v>
      </c>
      <c r="Q27" s="118">
        <f>compopoinc!AB19</f>
        <v>4.1885613714364306E-3</v>
      </c>
      <c r="R27" s="118">
        <f>compopoinc!AC19</f>
        <v>0</v>
      </c>
      <c r="S27" s="146">
        <f>compopoinc!AD19</f>
        <v>1.2874290824525892E-2</v>
      </c>
      <c r="T27" s="118">
        <f>compopoinc!AE19</f>
        <v>1.1777219037119677E-2</v>
      </c>
      <c r="U27" s="118">
        <f>compopoinc!AF19</f>
        <v>1.0970717874062153E-3</v>
      </c>
      <c r="V27" s="21">
        <f>compopoinc!AG19</f>
        <v>0</v>
      </c>
      <c r="W27" s="13"/>
      <c r="Y27" s="1324">
        <f t="shared" si="0"/>
        <v>0</v>
      </c>
      <c r="Z27" s="1324">
        <f t="shared" si="1"/>
        <v>0</v>
      </c>
      <c r="AA27" s="1324">
        <f t="shared" si="2"/>
        <v>0</v>
      </c>
      <c r="AB27" s="1324">
        <f t="shared" si="3"/>
        <v>0</v>
      </c>
      <c r="AC27" s="1324">
        <f t="shared" si="4"/>
        <v>0</v>
      </c>
    </row>
    <row r="28" spans="1:29" x14ac:dyDescent="0.2">
      <c r="A28" s="155">
        <v>1931</v>
      </c>
      <c r="B28" s="228">
        <v>67.652000000000001</v>
      </c>
      <c r="C28" s="612">
        <f>compopoinc!N20</f>
        <v>0.30317558358786645</v>
      </c>
      <c r="D28" s="114">
        <f>compopoinc!O20</f>
        <v>0.26670373558904126</v>
      </c>
      <c r="E28" s="114">
        <f>compopoinc!P20</f>
        <v>3.6471847998825212E-2</v>
      </c>
      <c r="F28" s="114">
        <f>compopoinc!Q20</f>
        <v>0</v>
      </c>
      <c r="G28" s="135">
        <f>compopoinc!R20</f>
        <v>0.137348715038034</v>
      </c>
      <c r="H28" s="114">
        <f>compopoinc!S20</f>
        <v>0.1226202365216299</v>
      </c>
      <c r="I28" s="114">
        <f>compopoinc!T20</f>
        <v>1.4728478516404107E-2</v>
      </c>
      <c r="J28" s="114">
        <f>compopoinc!U20</f>
        <v>0</v>
      </c>
      <c r="K28" s="186">
        <f>compopoinc!V20</f>
        <v>9.4634958847388428E-2</v>
      </c>
      <c r="L28" s="114">
        <f>compopoinc!W20</f>
        <v>8.4565796828545675E-2</v>
      </c>
      <c r="M28" s="114">
        <f>compopoinc!X20</f>
        <v>1.0069162018842748E-2</v>
      </c>
      <c r="N28" s="114">
        <f>compopoinc!Y20</f>
        <v>0</v>
      </c>
      <c r="O28" s="186">
        <f>compopoinc!Z20</f>
        <v>3.5979990565934081E-2</v>
      </c>
      <c r="P28" s="114">
        <f>compopoinc!AA20</f>
        <v>3.2167750938269055E-2</v>
      </c>
      <c r="Q28" s="114">
        <f>compopoinc!AB20</f>
        <v>3.8122396276650265E-3</v>
      </c>
      <c r="R28" s="114">
        <f>compopoinc!AC20</f>
        <v>0</v>
      </c>
      <c r="S28" s="135">
        <f>compopoinc!AD20</f>
        <v>8.7467618682622039E-3</v>
      </c>
      <c r="T28" s="114">
        <f>compopoinc!AE20</f>
        <v>7.8202409352158084E-3</v>
      </c>
      <c r="U28" s="114">
        <f>compopoinc!AF20</f>
        <v>9.2652093304639483E-4</v>
      </c>
      <c r="V28" s="12">
        <f>compopoinc!AG20</f>
        <v>0</v>
      </c>
      <c r="W28" s="13"/>
      <c r="Y28" s="1324">
        <f t="shared" si="0"/>
        <v>0</v>
      </c>
      <c r="Z28" s="1324">
        <f t="shared" si="1"/>
        <v>0</v>
      </c>
      <c r="AA28" s="1324">
        <f t="shared" si="2"/>
        <v>0</v>
      </c>
      <c r="AB28" s="1324">
        <f t="shared" si="3"/>
        <v>0</v>
      </c>
      <c r="AC28" s="1324">
        <f t="shared" si="4"/>
        <v>0</v>
      </c>
    </row>
    <row r="29" spans="1:29" x14ac:dyDescent="0.2">
      <c r="A29" s="155">
        <v>1932</v>
      </c>
      <c r="B29" s="228">
        <v>51.334000000000003</v>
      </c>
      <c r="C29" s="612">
        <f>compopoinc!N21</f>
        <v>0.31525133563414676</v>
      </c>
      <c r="D29" s="114">
        <f>compopoinc!O21</f>
        <v>0.27092565797193591</v>
      </c>
      <c r="E29" s="114">
        <f>compopoinc!P21</f>
        <v>4.4325677662210829E-2</v>
      </c>
      <c r="F29" s="114">
        <f>compopoinc!Q21</f>
        <v>0</v>
      </c>
      <c r="G29" s="135">
        <f>compopoinc!R21</f>
        <v>0.13257636558040581</v>
      </c>
      <c r="H29" s="114">
        <f>compopoinc!S21</f>
        <v>0.11499515615592057</v>
      </c>
      <c r="I29" s="114">
        <f>compopoinc!T21</f>
        <v>1.7581209424485232E-2</v>
      </c>
      <c r="J29" s="114">
        <f>compopoinc!U21</f>
        <v>0</v>
      </c>
      <c r="K29" s="186">
        <f>compopoinc!V21</f>
        <v>9.2171896712803278E-2</v>
      </c>
      <c r="L29" s="114">
        <f>compopoinc!W21</f>
        <v>7.9994538403838106E-2</v>
      </c>
      <c r="M29" s="114">
        <f>compopoinc!X21</f>
        <v>1.2177358308965177E-2</v>
      </c>
      <c r="N29" s="114">
        <f>compopoinc!Y21</f>
        <v>0</v>
      </c>
      <c r="O29" s="186">
        <f>compopoinc!Z21</f>
        <v>3.3748295974185709E-2</v>
      </c>
      <c r="P29" s="114">
        <f>compopoinc!AA21</f>
        <v>2.9298482419450034E-2</v>
      </c>
      <c r="Q29" s="114">
        <f>compopoinc!AB21</f>
        <v>4.4498135547356753E-3</v>
      </c>
      <c r="R29" s="114">
        <f>compopoinc!AC21</f>
        <v>0</v>
      </c>
      <c r="S29" s="135">
        <f>compopoinc!AD21</f>
        <v>6.1968456225573098E-3</v>
      </c>
      <c r="T29" s="114">
        <f>compopoinc!AE21</f>
        <v>5.3800630071756117E-3</v>
      </c>
      <c r="U29" s="114">
        <f>compopoinc!AF21</f>
        <v>8.1678261538169813E-4</v>
      </c>
      <c r="V29" s="12">
        <f>compopoinc!AG21</f>
        <v>0</v>
      </c>
      <c r="W29" s="13"/>
      <c r="Y29" s="1324">
        <f t="shared" si="0"/>
        <v>0</v>
      </c>
      <c r="Z29" s="1324">
        <f t="shared" si="1"/>
        <v>0</v>
      </c>
      <c r="AA29" s="1324">
        <f t="shared" si="2"/>
        <v>0</v>
      </c>
      <c r="AB29" s="1324">
        <f t="shared" si="3"/>
        <v>0</v>
      </c>
      <c r="AC29" s="1324">
        <f t="shared" si="4"/>
        <v>0</v>
      </c>
    </row>
    <row r="30" spans="1:29" x14ac:dyDescent="0.2">
      <c r="A30" s="155">
        <v>1933</v>
      </c>
      <c r="B30" s="228">
        <v>48.897999999999996</v>
      </c>
      <c r="C30" s="612">
        <f>compopoinc!N22</f>
        <v>0.31885724242251184</v>
      </c>
      <c r="D30" s="114">
        <f>compopoinc!O22</f>
        <v>0.27169356481006907</v>
      </c>
      <c r="E30" s="114">
        <f>compopoinc!P22</f>
        <v>4.7163677612442778E-2</v>
      </c>
      <c r="F30" s="114">
        <f>compopoinc!Q22</f>
        <v>0</v>
      </c>
      <c r="G30" s="135">
        <f>compopoinc!R22</f>
        <v>0.13867672426492866</v>
      </c>
      <c r="H30" s="114">
        <f>compopoinc!S22</f>
        <v>0.11896911446553182</v>
      </c>
      <c r="I30" s="114">
        <f>compopoinc!T22</f>
        <v>1.9707609799396838E-2</v>
      </c>
      <c r="J30" s="114">
        <f>compopoinc!U22</f>
        <v>0</v>
      </c>
      <c r="K30" s="186">
        <f>compopoinc!V22</f>
        <v>9.7137601928137987E-2</v>
      </c>
      <c r="L30" s="114">
        <f>compopoinc!W22</f>
        <v>8.336405874172359E-2</v>
      </c>
      <c r="M30" s="114">
        <f>compopoinc!X22</f>
        <v>1.3773543186414404E-2</v>
      </c>
      <c r="N30" s="114">
        <f>compopoinc!Y22</f>
        <v>0</v>
      </c>
      <c r="O30" s="186">
        <f>compopoinc!Z22</f>
        <v>3.798327976648784E-2</v>
      </c>
      <c r="P30" s="114">
        <f>compopoinc!AA22</f>
        <v>3.2602744018140721E-2</v>
      </c>
      <c r="Q30" s="114">
        <f>compopoinc!AB22</f>
        <v>5.3805357483471218E-3</v>
      </c>
      <c r="R30" s="114">
        <f>compopoinc!AC22</f>
        <v>0</v>
      </c>
      <c r="S30" s="135">
        <f>compopoinc!AD22</f>
        <v>7.8437342447734981E-3</v>
      </c>
      <c r="T30" s="114">
        <f>compopoinc!AE22</f>
        <v>6.7323237982069243E-3</v>
      </c>
      <c r="U30" s="114">
        <f>compopoinc!AF22</f>
        <v>1.1114104465665743E-3</v>
      </c>
      <c r="V30" s="12">
        <f>compopoinc!AG22</f>
        <v>0</v>
      </c>
      <c r="W30" s="13"/>
      <c r="Y30" s="1324">
        <f t="shared" si="0"/>
        <v>0</v>
      </c>
      <c r="Z30" s="1324">
        <f t="shared" si="1"/>
        <v>0</v>
      </c>
      <c r="AA30" s="1324">
        <f t="shared" si="2"/>
        <v>0</v>
      </c>
      <c r="AB30" s="1324">
        <f t="shared" si="3"/>
        <v>0</v>
      </c>
      <c r="AC30" s="1324">
        <f t="shared" si="4"/>
        <v>0</v>
      </c>
    </row>
    <row r="31" spans="1:29" x14ac:dyDescent="0.2">
      <c r="A31" s="155">
        <v>1934</v>
      </c>
      <c r="B31" s="228">
        <v>58.242000000000004</v>
      </c>
      <c r="C31" s="612">
        <f>compopoinc!N23</f>
        <v>0.34224108803357234</v>
      </c>
      <c r="D31" s="114">
        <f>compopoinc!O23</f>
        <v>0.29310843846833112</v>
      </c>
      <c r="E31" s="114">
        <f>compopoinc!P23</f>
        <v>4.9132649565241215E-2</v>
      </c>
      <c r="F31" s="114">
        <f>compopoinc!Q23</f>
        <v>0</v>
      </c>
      <c r="G31" s="135">
        <f>compopoinc!R23</f>
        <v>0.15786203596487408</v>
      </c>
      <c r="H31" s="114">
        <f>compopoinc!S23</f>
        <v>0.13575481138302217</v>
      </c>
      <c r="I31" s="114">
        <f>compopoinc!T23</f>
        <v>2.2107224581851909E-2</v>
      </c>
      <c r="J31" s="114">
        <f>compopoinc!U23</f>
        <v>0</v>
      </c>
      <c r="K31" s="186">
        <f>compopoinc!V23</f>
        <v>0.11424222437865755</v>
      </c>
      <c r="L31" s="114">
        <f>compopoinc!W23</f>
        <v>9.825981421735358E-2</v>
      </c>
      <c r="M31" s="114">
        <f>compopoinc!X23</f>
        <v>1.5982410161303976E-2</v>
      </c>
      <c r="N31" s="114">
        <f>compopoinc!Y23</f>
        <v>0</v>
      </c>
      <c r="O31" s="186">
        <f>compopoinc!Z23</f>
        <v>4.6661284094350927E-2</v>
      </c>
      <c r="P31" s="114">
        <f>compopoinc!AA23</f>
        <v>4.0134597277345738E-2</v>
      </c>
      <c r="Q31" s="114">
        <f>compopoinc!AB23</f>
        <v>6.526686817005193E-3</v>
      </c>
      <c r="R31" s="114">
        <f>compopoinc!AC23</f>
        <v>0</v>
      </c>
      <c r="S31" s="135">
        <f>compopoinc!AD23</f>
        <v>1.0914154120904377E-2</v>
      </c>
      <c r="T31" s="114">
        <f>compopoinc!AE23</f>
        <v>9.3866737980973745E-3</v>
      </c>
      <c r="U31" s="114">
        <f>compopoinc!AF23</f>
        <v>1.5274803228070022E-3</v>
      </c>
      <c r="V31" s="12">
        <f>compopoinc!AG23</f>
        <v>0</v>
      </c>
      <c r="W31" s="13"/>
      <c r="Y31" s="1324">
        <f t="shared" si="0"/>
        <v>0</v>
      </c>
      <c r="Z31" s="1324">
        <f t="shared" si="1"/>
        <v>0</v>
      </c>
      <c r="AA31" s="1324">
        <f t="shared" si="2"/>
        <v>0</v>
      </c>
      <c r="AB31" s="1324">
        <f t="shared" si="3"/>
        <v>0</v>
      </c>
      <c r="AC31" s="1324">
        <f t="shared" si="4"/>
        <v>0</v>
      </c>
    </row>
    <row r="32" spans="1:29" x14ac:dyDescent="0.2">
      <c r="A32" s="155">
        <v>1935</v>
      </c>
      <c r="B32" s="228">
        <v>66.292999999999992</v>
      </c>
      <c r="C32" s="612">
        <f>compopoinc!N24</f>
        <v>0.32861179229389131</v>
      </c>
      <c r="D32" s="114">
        <f>compopoinc!O24</f>
        <v>0.28580071820204489</v>
      </c>
      <c r="E32" s="114">
        <f>compopoinc!P24</f>
        <v>4.2811074091846438E-2</v>
      </c>
      <c r="F32" s="114">
        <f>compopoinc!Q24</f>
        <v>0</v>
      </c>
      <c r="G32" s="135">
        <f>compopoinc!R24</f>
        <v>0.15920202392115229</v>
      </c>
      <c r="H32" s="114">
        <f>compopoinc!S24</f>
        <v>0.13900822920353403</v>
      </c>
      <c r="I32" s="114">
        <f>compopoinc!T24</f>
        <v>2.0193794717618268E-2</v>
      </c>
      <c r="J32" s="114">
        <f>compopoinc!U24</f>
        <v>0</v>
      </c>
      <c r="K32" s="186">
        <f>compopoinc!V24</f>
        <v>0.11539104741148927</v>
      </c>
      <c r="L32" s="114">
        <f>compopoinc!W24</f>
        <v>0.10077044795510202</v>
      </c>
      <c r="M32" s="114">
        <f>compopoinc!X24</f>
        <v>1.4620599456387242E-2</v>
      </c>
      <c r="N32" s="114">
        <f>compopoinc!Y24</f>
        <v>0</v>
      </c>
      <c r="O32" s="186">
        <f>compopoinc!Z24</f>
        <v>4.7783885591653023E-2</v>
      </c>
      <c r="P32" s="114">
        <f>compopoinc!AA24</f>
        <v>4.1730490818677426E-2</v>
      </c>
      <c r="Q32" s="114">
        <f>compopoinc!AB24</f>
        <v>6.0533947729755934E-3</v>
      </c>
      <c r="R32" s="114">
        <f>compopoinc!AC24</f>
        <v>0</v>
      </c>
      <c r="S32" s="135">
        <f>compopoinc!AD24</f>
        <v>1.1424071489121418E-2</v>
      </c>
      <c r="T32" s="114">
        <f>compopoinc!AE24</f>
        <v>9.9758667579259164E-3</v>
      </c>
      <c r="U32" s="114">
        <f>compopoinc!AF24</f>
        <v>1.4482047311955009E-3</v>
      </c>
      <c r="V32" s="12">
        <f>compopoinc!AG24</f>
        <v>0</v>
      </c>
      <c r="W32" s="13"/>
      <c r="Y32" s="1324">
        <f t="shared" si="0"/>
        <v>0</v>
      </c>
      <c r="Z32" s="1324">
        <f t="shared" si="1"/>
        <v>0</v>
      </c>
      <c r="AA32" s="1324">
        <f t="shared" si="2"/>
        <v>0</v>
      </c>
      <c r="AB32" s="1324">
        <f t="shared" si="3"/>
        <v>0</v>
      </c>
      <c r="AC32" s="1324">
        <f t="shared" si="4"/>
        <v>0</v>
      </c>
    </row>
    <row r="33" spans="1:29" x14ac:dyDescent="0.2">
      <c r="A33" s="155">
        <v>1936</v>
      </c>
      <c r="B33" s="228">
        <v>75.070999999999984</v>
      </c>
      <c r="C33" s="612">
        <f>compopoinc!N25</f>
        <v>0.32654858129919728</v>
      </c>
      <c r="D33" s="114">
        <f>compopoinc!O25</f>
        <v>0.28150493277235722</v>
      </c>
      <c r="E33" s="114">
        <f>compopoinc!P25</f>
        <v>4.504364852684007E-2</v>
      </c>
      <c r="F33" s="114">
        <f>compopoinc!Q25</f>
        <v>0</v>
      </c>
      <c r="G33" s="135">
        <f>compopoinc!R25</f>
        <v>0.16618631939619563</v>
      </c>
      <c r="H33" s="114">
        <f>compopoinc!S25</f>
        <v>0.14543965721508706</v>
      </c>
      <c r="I33" s="114">
        <f>compopoinc!T25</f>
        <v>2.0746662181108561E-2</v>
      </c>
      <c r="J33" s="114">
        <f>compopoinc!U25</f>
        <v>0</v>
      </c>
      <c r="K33" s="186">
        <f>compopoinc!V25</f>
        <v>0.12097929337758447</v>
      </c>
      <c r="L33" s="114">
        <f>compopoinc!W25</f>
        <v>0.10596479800627634</v>
      </c>
      <c r="M33" s="114">
        <f>compopoinc!X25</f>
        <v>1.5014495371308126E-2</v>
      </c>
      <c r="N33" s="114">
        <f>compopoinc!Y25</f>
        <v>0</v>
      </c>
      <c r="O33" s="186">
        <f>compopoinc!Z25</f>
        <v>4.8783621406117077E-2</v>
      </c>
      <c r="P33" s="114">
        <f>compopoinc!AA25</f>
        <v>4.2745861525428093E-2</v>
      </c>
      <c r="Q33" s="114">
        <f>compopoinc!AB25</f>
        <v>6.0377598806889855E-3</v>
      </c>
      <c r="R33" s="114">
        <f>compopoinc!AC25</f>
        <v>0</v>
      </c>
      <c r="S33" s="135">
        <f>compopoinc!AD25</f>
        <v>1.082606668200114E-2</v>
      </c>
      <c r="T33" s="114">
        <f>compopoinc!AE25</f>
        <v>9.4859526655802096E-3</v>
      </c>
      <c r="U33" s="114">
        <f>compopoinc!AF25</f>
        <v>1.3401140164209303E-3</v>
      </c>
      <c r="V33" s="12">
        <f>compopoinc!AG25</f>
        <v>0</v>
      </c>
      <c r="W33" s="13"/>
      <c r="Y33" s="1324">
        <f t="shared" si="0"/>
        <v>0</v>
      </c>
      <c r="Z33" s="1324">
        <f t="shared" si="1"/>
        <v>0</v>
      </c>
      <c r="AA33" s="1324">
        <f t="shared" si="2"/>
        <v>0</v>
      </c>
      <c r="AB33" s="1324">
        <f t="shared" si="3"/>
        <v>0</v>
      </c>
      <c r="AC33" s="1324">
        <f t="shared" si="4"/>
        <v>0</v>
      </c>
    </row>
    <row r="34" spans="1:29" x14ac:dyDescent="0.2">
      <c r="A34" s="155">
        <v>1937</v>
      </c>
      <c r="B34" s="228">
        <v>83.606999999999971</v>
      </c>
      <c r="C34" s="612">
        <f>compopoinc!N26</f>
        <v>0.32118365220157585</v>
      </c>
      <c r="D34" s="114">
        <f>compopoinc!O26</f>
        <v>0.28418381796202591</v>
      </c>
      <c r="E34" s="114">
        <f>compopoinc!P26</f>
        <v>3.6999834239549945E-2</v>
      </c>
      <c r="F34" s="114">
        <f>compopoinc!Q26</f>
        <v>0</v>
      </c>
      <c r="G34" s="135">
        <f>compopoinc!R26</f>
        <v>0.16226405391904297</v>
      </c>
      <c r="H34" s="114">
        <f>compopoinc!S26</f>
        <v>0.14413346306462238</v>
      </c>
      <c r="I34" s="114">
        <f>compopoinc!T26</f>
        <v>1.8130590854420581E-2</v>
      </c>
      <c r="J34" s="114">
        <f>compopoinc!U26</f>
        <v>0</v>
      </c>
      <c r="K34" s="186">
        <f>compopoinc!V26</f>
        <v>0.1162551718357758</v>
      </c>
      <c r="L34" s="114">
        <f>compopoinc!W26</f>
        <v>0.10328403881133549</v>
      </c>
      <c r="M34" s="114">
        <f>compopoinc!X26</f>
        <v>1.2971133024440303E-2</v>
      </c>
      <c r="N34" s="114">
        <f>compopoinc!Y26</f>
        <v>0</v>
      </c>
      <c r="O34" s="186">
        <f>compopoinc!Z26</f>
        <v>4.5321500399364403E-2</v>
      </c>
      <c r="P34" s="114">
        <f>compopoinc!AA26</f>
        <v>4.0267407311929224E-2</v>
      </c>
      <c r="Q34" s="114">
        <f>compopoinc!AB26</f>
        <v>5.0540930874351832E-3</v>
      </c>
      <c r="R34" s="114">
        <f>compopoinc!AC26</f>
        <v>0</v>
      </c>
      <c r="S34" s="135">
        <f>compopoinc!AD26</f>
        <v>9.6956428031414951E-3</v>
      </c>
      <c r="T34" s="114">
        <f>compopoinc!AE26</f>
        <v>8.6139300498182195E-3</v>
      </c>
      <c r="U34" s="114">
        <f>compopoinc!AF26</f>
        <v>1.0817127533232758E-3</v>
      </c>
      <c r="V34" s="12">
        <f>compopoinc!AG26</f>
        <v>0</v>
      </c>
      <c r="W34" s="13"/>
      <c r="Y34" s="1324">
        <f t="shared" si="0"/>
        <v>0</v>
      </c>
      <c r="Z34" s="1324">
        <f t="shared" si="1"/>
        <v>0</v>
      </c>
      <c r="AA34" s="1324">
        <f t="shared" si="2"/>
        <v>0</v>
      </c>
      <c r="AB34" s="1324">
        <f t="shared" si="3"/>
        <v>0</v>
      </c>
      <c r="AC34" s="1324">
        <f t="shared" si="4"/>
        <v>0</v>
      </c>
    </row>
    <row r="35" spans="1:29" x14ac:dyDescent="0.2">
      <c r="A35" s="155">
        <v>1938</v>
      </c>
      <c r="B35" s="228">
        <v>76.966999999999985</v>
      </c>
      <c r="C35" s="612">
        <f>compopoinc!N27</f>
        <v>0.30814046410583656</v>
      </c>
      <c r="D35" s="114">
        <f>compopoinc!O27</f>
        <v>0.26698437656891805</v>
      </c>
      <c r="E35" s="114">
        <f>compopoinc!P27</f>
        <v>4.1156087536918518E-2</v>
      </c>
      <c r="F35" s="114">
        <f>compopoinc!Q27</f>
        <v>0</v>
      </c>
      <c r="G35" s="135">
        <f>compopoinc!R27</f>
        <v>0.14431038610791108</v>
      </c>
      <c r="H35" s="114">
        <f>compopoinc!S27</f>
        <v>0.12552594446824583</v>
      </c>
      <c r="I35" s="114">
        <f>compopoinc!T27</f>
        <v>1.8784441639665254E-2</v>
      </c>
      <c r="J35" s="114">
        <f>compopoinc!U27</f>
        <v>0</v>
      </c>
      <c r="K35" s="186">
        <f>compopoinc!V27</f>
        <v>9.99795522456976E-2</v>
      </c>
      <c r="L35" s="114">
        <f>compopoinc!W27</f>
        <v>8.6981316435631492E-2</v>
      </c>
      <c r="M35" s="114">
        <f>compopoinc!X27</f>
        <v>1.2998235810066103E-2</v>
      </c>
      <c r="N35" s="114">
        <f>compopoinc!Y27</f>
        <v>0</v>
      </c>
      <c r="O35" s="186">
        <f>compopoinc!Z27</f>
        <v>3.6616309541585339E-2</v>
      </c>
      <c r="P35" s="114">
        <f>compopoinc!AA27</f>
        <v>3.185891860295581E-2</v>
      </c>
      <c r="Q35" s="114">
        <f>compopoinc!AB27</f>
        <v>4.757390938629532E-3</v>
      </c>
      <c r="R35" s="114">
        <f>compopoinc!AC27</f>
        <v>0</v>
      </c>
      <c r="S35" s="135">
        <f>compopoinc!AD27</f>
        <v>8.0952949745159829E-3</v>
      </c>
      <c r="T35" s="114">
        <f>compopoinc!AE27</f>
        <v>7.0429716640775224E-3</v>
      </c>
      <c r="U35" s="114">
        <f>compopoinc!AF27</f>
        <v>1.0523233104384609E-3</v>
      </c>
      <c r="V35" s="12">
        <f>compopoinc!AG27</f>
        <v>0</v>
      </c>
      <c r="W35" s="13"/>
      <c r="Y35" s="1324">
        <f t="shared" si="0"/>
        <v>0</v>
      </c>
      <c r="Z35" s="1324">
        <f t="shared" si="1"/>
        <v>0</v>
      </c>
      <c r="AA35" s="1324">
        <f t="shared" si="2"/>
        <v>0</v>
      </c>
      <c r="AB35" s="1324">
        <f t="shared" si="3"/>
        <v>0</v>
      </c>
      <c r="AC35" s="1324">
        <f t="shared" si="4"/>
        <v>0</v>
      </c>
    </row>
    <row r="36" spans="1:29" x14ac:dyDescent="0.2">
      <c r="A36" s="157">
        <v>1939</v>
      </c>
      <c r="B36" s="229">
        <v>82.372000000000043</v>
      </c>
      <c r="C36" s="613">
        <f>compopoinc!N28</f>
        <v>0.32656649206498589</v>
      </c>
      <c r="D36" s="116">
        <f>compopoinc!O28</f>
        <v>0.28307707963385842</v>
      </c>
      <c r="E36" s="116">
        <f>compopoinc!P28</f>
        <v>4.34894124311275E-2</v>
      </c>
      <c r="F36" s="116">
        <f>compopoinc!Q28</f>
        <v>0</v>
      </c>
      <c r="G36" s="139">
        <f>compopoinc!R28</f>
        <v>0.15996151698365968</v>
      </c>
      <c r="H36" s="116">
        <f>compopoinc!S28</f>
        <v>0.1391497654156465</v>
      </c>
      <c r="I36" s="116">
        <f>compopoinc!T28</f>
        <v>2.0811751568013175E-2</v>
      </c>
      <c r="J36" s="116">
        <f>compopoinc!U28</f>
        <v>0</v>
      </c>
      <c r="K36" s="188">
        <f>compopoinc!V28</f>
        <v>0.11366803613169539</v>
      </c>
      <c r="L36" s="116">
        <f>compopoinc!W28</f>
        <v>9.889343655568128E-2</v>
      </c>
      <c r="M36" s="116">
        <f>compopoinc!X28</f>
        <v>1.4774599576014111E-2</v>
      </c>
      <c r="N36" s="116">
        <f>compopoinc!Y28</f>
        <v>0</v>
      </c>
      <c r="O36" s="188">
        <f>compopoinc!Z28</f>
        <v>4.4869788880983412E-2</v>
      </c>
      <c r="P36" s="116">
        <f>compopoinc!AA28</f>
        <v>3.9039010705338266E-2</v>
      </c>
      <c r="Q36" s="116">
        <f>compopoinc!AB28</f>
        <v>5.8307781756451469E-3</v>
      </c>
      <c r="R36" s="116">
        <f>compopoinc!AC28</f>
        <v>0</v>
      </c>
      <c r="S36" s="139">
        <f>compopoinc!AD28</f>
        <v>1.025535540968155E-2</v>
      </c>
      <c r="T36" s="116">
        <f>compopoinc!AE28</f>
        <v>8.9218401775743843E-3</v>
      </c>
      <c r="U36" s="116">
        <f>compopoinc!AF28</f>
        <v>1.3335152321071657E-3</v>
      </c>
      <c r="V36" s="17">
        <f>compopoinc!AG28</f>
        <v>0</v>
      </c>
      <c r="W36" s="13"/>
      <c r="Y36" s="1324">
        <f t="shared" si="0"/>
        <v>0</v>
      </c>
      <c r="Z36" s="1324">
        <f t="shared" si="1"/>
        <v>0</v>
      </c>
      <c r="AA36" s="1324">
        <f t="shared" si="2"/>
        <v>0</v>
      </c>
      <c r="AB36" s="1324">
        <f t="shared" si="3"/>
        <v>0</v>
      </c>
      <c r="AC36" s="1324">
        <f t="shared" si="4"/>
        <v>0</v>
      </c>
    </row>
    <row r="37" spans="1:29" x14ac:dyDescent="0.2">
      <c r="A37" s="155">
        <v>1940</v>
      </c>
      <c r="B37" s="228">
        <v>91.491000000000014</v>
      </c>
      <c r="C37" s="612">
        <f>compopoinc!N29</f>
        <v>0.32875462742082157</v>
      </c>
      <c r="D37" s="114">
        <f>compopoinc!O29</f>
        <v>0.2873199363446074</v>
      </c>
      <c r="E37" s="114">
        <f>compopoinc!P29</f>
        <v>4.1434691076214177E-2</v>
      </c>
      <c r="F37" s="114">
        <f>compopoinc!Q29</f>
        <v>0</v>
      </c>
      <c r="G37" s="135">
        <f>compopoinc!R29</f>
        <v>0.16814846098068825</v>
      </c>
      <c r="H37" s="114">
        <f>compopoinc!S29</f>
        <v>0.14741677389004465</v>
      </c>
      <c r="I37" s="114">
        <f>compopoinc!T29</f>
        <v>2.0731687090643599E-2</v>
      </c>
      <c r="J37" s="114">
        <f>compopoinc!U29</f>
        <v>0</v>
      </c>
      <c r="K37" s="186">
        <f>compopoinc!V29</f>
        <v>0.12178428400007554</v>
      </c>
      <c r="L37" s="114">
        <f>compopoinc!W29</f>
        <v>0.10678106199399304</v>
      </c>
      <c r="M37" s="114">
        <f>compopoinc!X29</f>
        <v>1.5003222006082506E-2</v>
      </c>
      <c r="N37" s="114">
        <f>compopoinc!Y29</f>
        <v>0</v>
      </c>
      <c r="O37" s="186">
        <f>compopoinc!Z29</f>
        <v>5.117635474773323E-2</v>
      </c>
      <c r="P37" s="114">
        <f>compopoinc!AA29</f>
        <v>4.4871554736315197E-2</v>
      </c>
      <c r="Q37" s="114">
        <f>compopoinc!AB29</f>
        <v>6.3048000114180299E-3</v>
      </c>
      <c r="R37" s="114">
        <f>compopoinc!AC29</f>
        <v>0</v>
      </c>
      <c r="S37" s="135">
        <f>compopoinc!AD29</f>
        <v>1.2723689822766917E-2</v>
      </c>
      <c r="T37" s="114">
        <f>compopoinc!AE29</f>
        <v>1.1154820685812541E-2</v>
      </c>
      <c r="U37" s="114">
        <f>compopoinc!AF29</f>
        <v>1.5688691369543746E-3</v>
      </c>
      <c r="V37" s="21">
        <f>compopoinc!AG29</f>
        <v>0</v>
      </c>
      <c r="W37" s="13"/>
      <c r="Y37" s="1324">
        <f t="shared" si="0"/>
        <v>0</v>
      </c>
      <c r="Z37" s="1324">
        <f t="shared" si="1"/>
        <v>0</v>
      </c>
      <c r="AA37" s="1324">
        <f t="shared" si="2"/>
        <v>0</v>
      </c>
      <c r="AB37" s="1324">
        <f t="shared" si="3"/>
        <v>0</v>
      </c>
      <c r="AC37" s="1324">
        <f t="shared" si="4"/>
        <v>0</v>
      </c>
    </row>
    <row r="38" spans="1:29" x14ac:dyDescent="0.2">
      <c r="A38" s="155">
        <v>1941</v>
      </c>
      <c r="B38" s="228">
        <v>117.29399999999998</v>
      </c>
      <c r="C38" s="612">
        <f>compopoinc!N30</f>
        <v>0.30302460667840891</v>
      </c>
      <c r="D38" s="114">
        <f>compopoinc!O30</f>
        <v>0.25770922677678354</v>
      </c>
      <c r="E38" s="114">
        <f>compopoinc!P30</f>
        <v>4.5315379901625402E-2</v>
      </c>
      <c r="F38" s="114">
        <f>compopoinc!Q30</f>
        <v>0</v>
      </c>
      <c r="G38" s="135">
        <f>compopoinc!R30</f>
        <v>0.16007540938470188</v>
      </c>
      <c r="H38" s="114">
        <f>compopoinc!S30</f>
        <v>0.13644141070179777</v>
      </c>
      <c r="I38" s="114">
        <f>compopoinc!T30</f>
        <v>2.3633998682904125E-2</v>
      </c>
      <c r="J38" s="114">
        <f>compopoinc!U30</f>
        <v>0</v>
      </c>
      <c r="K38" s="186">
        <f>compopoinc!V30</f>
        <v>0.11583610449414898</v>
      </c>
      <c r="L38" s="114">
        <f>compopoinc!W30</f>
        <v>9.8736801654626907E-2</v>
      </c>
      <c r="M38" s="114">
        <f>compopoinc!X30</f>
        <v>1.7099302839522074E-2</v>
      </c>
      <c r="N38" s="114">
        <f>compopoinc!Y30</f>
        <v>0</v>
      </c>
      <c r="O38" s="186">
        <f>compopoinc!Z30</f>
        <v>4.8181691481984375E-2</v>
      </c>
      <c r="P38" s="114">
        <f>compopoinc!AA30</f>
        <v>4.1066465414688502E-2</v>
      </c>
      <c r="Q38" s="114">
        <f>compopoinc!AB30</f>
        <v>7.1152260672958699E-3</v>
      </c>
      <c r="R38" s="114">
        <f>compopoinc!AC30</f>
        <v>0</v>
      </c>
      <c r="S38" s="135">
        <f>compopoinc!AD30</f>
        <v>1.0890799405726244E-2</v>
      </c>
      <c r="T38" s="114">
        <f>compopoinc!AE30</f>
        <v>9.2812011951436419E-3</v>
      </c>
      <c r="U38" s="114">
        <f>compopoinc!AF30</f>
        <v>1.609598210582602E-3</v>
      </c>
      <c r="V38" s="12">
        <f>compopoinc!AG30</f>
        <v>0</v>
      </c>
      <c r="W38" s="13"/>
      <c r="Y38" s="1324">
        <f t="shared" si="0"/>
        <v>0</v>
      </c>
      <c r="Z38" s="1324">
        <f t="shared" si="1"/>
        <v>0</v>
      </c>
      <c r="AA38" s="1324">
        <f t="shared" si="2"/>
        <v>0</v>
      </c>
      <c r="AB38" s="1324">
        <f t="shared" si="3"/>
        <v>0</v>
      </c>
      <c r="AC38" s="1324">
        <f t="shared" si="4"/>
        <v>0</v>
      </c>
    </row>
    <row r="39" spans="1:29" x14ac:dyDescent="0.2">
      <c r="A39" s="155">
        <v>1942</v>
      </c>
      <c r="B39" s="228">
        <v>152.309</v>
      </c>
      <c r="C39" s="612">
        <f>compopoinc!N31</f>
        <v>0.26238189645344212</v>
      </c>
      <c r="D39" s="114">
        <f>compopoinc!O31</f>
        <v>0.19819728078886734</v>
      </c>
      <c r="E39" s="114">
        <f>compopoinc!P31</f>
        <v>6.4184615664574771E-2</v>
      </c>
      <c r="F39" s="114">
        <f>compopoinc!Q31</f>
        <v>0</v>
      </c>
      <c r="G39" s="135">
        <f>compopoinc!R31</f>
        <v>0.14244501280676972</v>
      </c>
      <c r="H39" s="114">
        <f>compopoinc!S31</f>
        <v>0.107710469971706</v>
      </c>
      <c r="I39" s="114">
        <f>compopoinc!T31</f>
        <v>3.473454283506372E-2</v>
      </c>
      <c r="J39" s="114">
        <f>compopoinc!U31</f>
        <v>0</v>
      </c>
      <c r="K39" s="186">
        <f>compopoinc!V31</f>
        <v>0.10501103562379019</v>
      </c>
      <c r="L39" s="114">
        <f>compopoinc!W31</f>
        <v>7.9389651302644026E-2</v>
      </c>
      <c r="M39" s="114">
        <f>compopoinc!X31</f>
        <v>2.5621384321146155E-2</v>
      </c>
      <c r="N39" s="114">
        <f>compopoinc!Y31</f>
        <v>0</v>
      </c>
      <c r="O39" s="186">
        <f>compopoinc!Z31</f>
        <v>4.5824592860752821E-2</v>
      </c>
      <c r="P39" s="114">
        <f>compopoinc!AA31</f>
        <v>3.463178301867112E-2</v>
      </c>
      <c r="Q39" s="114">
        <f>compopoinc!AB31</f>
        <v>1.1192809842081701E-2</v>
      </c>
      <c r="R39" s="114">
        <f>compopoinc!AC31</f>
        <v>0</v>
      </c>
      <c r="S39" s="135">
        <f>compopoinc!AD31</f>
        <v>1.1681825487014548E-2</v>
      </c>
      <c r="T39" s="114">
        <f>compopoinc!AE31</f>
        <v>8.8249280998308754E-3</v>
      </c>
      <c r="U39" s="114">
        <f>compopoinc!AF31</f>
        <v>2.8568973871836737E-3</v>
      </c>
      <c r="V39" s="12">
        <f>compopoinc!AG31</f>
        <v>0</v>
      </c>
      <c r="W39" s="13"/>
      <c r="Y39" s="1324">
        <f t="shared" si="0"/>
        <v>0</v>
      </c>
      <c r="Z39" s="1324">
        <f t="shared" si="1"/>
        <v>0</v>
      </c>
      <c r="AA39" s="1324">
        <f t="shared" si="2"/>
        <v>0</v>
      </c>
      <c r="AB39" s="1324">
        <f t="shared" si="3"/>
        <v>0</v>
      </c>
      <c r="AC39" s="1324">
        <f t="shared" si="4"/>
        <v>0</v>
      </c>
    </row>
    <row r="40" spans="1:29" x14ac:dyDescent="0.2">
      <c r="A40" s="155">
        <v>1943</v>
      </c>
      <c r="B40" s="228">
        <v>187.155</v>
      </c>
      <c r="C40" s="612">
        <f>compopoinc!N32</f>
        <v>0.23056337140064057</v>
      </c>
      <c r="D40" s="114">
        <f>compopoinc!O32</f>
        <v>0.1576720956390355</v>
      </c>
      <c r="E40" s="114">
        <f>compopoinc!P32</f>
        <v>7.2891275761605076E-2</v>
      </c>
      <c r="F40" s="114">
        <f>compopoinc!Q32</f>
        <v>0</v>
      </c>
      <c r="G40" s="135">
        <f>compopoinc!R32</f>
        <v>0.12321063389091172</v>
      </c>
      <c r="H40" s="114">
        <f>compopoinc!S32</f>
        <v>8.4276364337944526E-2</v>
      </c>
      <c r="I40" s="114">
        <f>compopoinc!T32</f>
        <v>3.8934269552967186E-2</v>
      </c>
      <c r="J40" s="114">
        <f>compopoinc!U32</f>
        <v>0</v>
      </c>
      <c r="K40" s="186">
        <f>compopoinc!V32</f>
        <v>8.9393537831207598E-2</v>
      </c>
      <c r="L40" s="114">
        <f>compopoinc!W32</f>
        <v>6.1124978824697723E-2</v>
      </c>
      <c r="M40" s="114">
        <f>compopoinc!X32</f>
        <v>2.8268559006509871E-2</v>
      </c>
      <c r="N40" s="114">
        <f>compopoinc!Y32</f>
        <v>0</v>
      </c>
      <c r="O40" s="186">
        <f>compopoinc!Z32</f>
        <v>3.7651848850335581E-2</v>
      </c>
      <c r="P40" s="114">
        <f>compopoinc!AA32</f>
        <v>2.5731847211092132E-2</v>
      </c>
      <c r="Q40" s="114">
        <f>compopoinc!AB32</f>
        <v>1.1920001639243451E-2</v>
      </c>
      <c r="R40" s="114">
        <f>compopoinc!AC32</f>
        <v>0</v>
      </c>
      <c r="S40" s="135">
        <f>compopoinc!AD32</f>
        <v>7.8511980228092929E-3</v>
      </c>
      <c r="T40" s="114">
        <f>compopoinc!AE32</f>
        <v>5.3634249250529304E-3</v>
      </c>
      <c r="U40" s="114">
        <f>compopoinc!AF32</f>
        <v>2.4877730977563629E-3</v>
      </c>
      <c r="V40" s="12">
        <f>compopoinc!AG32</f>
        <v>0</v>
      </c>
      <c r="W40" s="13"/>
      <c r="Y40" s="1324">
        <f t="shared" si="0"/>
        <v>0</v>
      </c>
      <c r="Z40" s="1324">
        <f t="shared" si="1"/>
        <v>0</v>
      </c>
      <c r="AA40" s="1324">
        <f t="shared" si="2"/>
        <v>0</v>
      </c>
      <c r="AB40" s="1324">
        <f t="shared" si="3"/>
        <v>0</v>
      </c>
      <c r="AC40" s="1324">
        <f t="shared" si="4"/>
        <v>0</v>
      </c>
    </row>
    <row r="41" spans="1:29" x14ac:dyDescent="0.2">
      <c r="A41" s="155">
        <v>1944</v>
      </c>
      <c r="B41" s="228">
        <v>200.83699999999996</v>
      </c>
      <c r="C41" s="612">
        <f>compopoinc!N33</f>
        <v>0.21108369474199803</v>
      </c>
      <c r="D41" s="114">
        <f>compopoinc!O33</f>
        <v>0.1353958751694177</v>
      </c>
      <c r="E41" s="114">
        <f>compopoinc!P33</f>
        <v>7.568781957258032E-2</v>
      </c>
      <c r="F41" s="114">
        <f>compopoinc!Q33</f>
        <v>0</v>
      </c>
      <c r="G41" s="135">
        <f>compopoinc!R33</f>
        <v>0.10487828031261888</v>
      </c>
      <c r="H41" s="114">
        <f>compopoinc!S33</f>
        <v>6.7450843438085342E-2</v>
      </c>
      <c r="I41" s="114">
        <f>compopoinc!T33</f>
        <v>3.7427436874533537E-2</v>
      </c>
      <c r="J41" s="114">
        <f>compopoinc!U33</f>
        <v>0</v>
      </c>
      <c r="K41" s="186">
        <f>compopoinc!V33</f>
        <v>7.4684589512415078E-2</v>
      </c>
      <c r="L41" s="114">
        <f>compopoinc!W33</f>
        <v>4.8018740185960973E-2</v>
      </c>
      <c r="M41" s="114">
        <f>compopoinc!X33</f>
        <v>2.6665849326454102E-2</v>
      </c>
      <c r="N41" s="114">
        <f>compopoinc!Y33</f>
        <v>0</v>
      </c>
      <c r="O41" s="186">
        <f>compopoinc!Z33</f>
        <v>3.0543011193711032E-2</v>
      </c>
      <c r="P41" s="114">
        <f>compopoinc!AA33</f>
        <v>1.9625844790924662E-2</v>
      </c>
      <c r="Q41" s="114">
        <f>compopoinc!AB33</f>
        <v>1.0917166402786367E-2</v>
      </c>
      <c r="R41" s="114">
        <f>compopoinc!AC33</f>
        <v>0</v>
      </c>
      <c r="S41" s="135">
        <f>compopoinc!AD33</f>
        <v>7.6628737803306765E-3</v>
      </c>
      <c r="T41" s="114">
        <f>compopoinc!AE33</f>
        <v>4.9201938197097868E-3</v>
      </c>
      <c r="U41" s="114">
        <f>compopoinc!AF33</f>
        <v>2.7426799606208897E-3</v>
      </c>
      <c r="V41" s="12">
        <f>compopoinc!AG33</f>
        <v>0</v>
      </c>
      <c r="W41" s="13"/>
      <c r="Y41" s="1324">
        <f t="shared" si="0"/>
        <v>0</v>
      </c>
      <c r="Z41" s="1324">
        <f t="shared" si="1"/>
        <v>0</v>
      </c>
      <c r="AA41" s="1324">
        <f t="shared" si="2"/>
        <v>0</v>
      </c>
      <c r="AB41" s="1324">
        <f t="shared" si="3"/>
        <v>0</v>
      </c>
      <c r="AC41" s="1324">
        <f t="shared" si="4"/>
        <v>0</v>
      </c>
    </row>
    <row r="42" spans="1:29" x14ac:dyDescent="0.2">
      <c r="A42" s="155">
        <v>1945</v>
      </c>
      <c r="B42" s="228">
        <v>201.29300000000003</v>
      </c>
      <c r="C42" s="612">
        <f>compopoinc!N34</f>
        <v>0.20609628881862418</v>
      </c>
      <c r="D42" s="114">
        <f>compopoinc!O34</f>
        <v>0.12990032682613742</v>
      </c>
      <c r="E42" s="114">
        <f>compopoinc!P34</f>
        <v>7.6195961992486766E-2</v>
      </c>
      <c r="F42" s="114">
        <f>compopoinc!Q34</f>
        <v>0</v>
      </c>
      <c r="G42" s="135">
        <f>compopoinc!R34</f>
        <v>9.6229419708272562E-2</v>
      </c>
      <c r="H42" s="114">
        <f>compopoinc!S34</f>
        <v>6.159001497245032E-2</v>
      </c>
      <c r="I42" s="114">
        <f>compopoinc!T34</f>
        <v>3.4639404735822242E-2</v>
      </c>
      <c r="J42" s="114">
        <f>compopoinc!U34</f>
        <v>0</v>
      </c>
      <c r="K42" s="186">
        <f>compopoinc!V34</f>
        <v>6.5872614899319726E-2</v>
      </c>
      <c r="L42" s="114">
        <f>compopoinc!W34</f>
        <v>4.2185879788304681E-2</v>
      </c>
      <c r="M42" s="114">
        <f>compopoinc!X34</f>
        <v>2.3686735111015045E-2</v>
      </c>
      <c r="N42" s="114">
        <f>compopoinc!Y34</f>
        <v>0</v>
      </c>
      <c r="O42" s="186">
        <f>compopoinc!Z34</f>
        <v>2.4422358626304406E-2</v>
      </c>
      <c r="P42" s="114">
        <f>compopoinc!AA34</f>
        <v>1.5643150985101661E-2</v>
      </c>
      <c r="Q42" s="114">
        <f>compopoinc!AB34</f>
        <v>8.7792076412027426E-3</v>
      </c>
      <c r="R42" s="114">
        <f>compopoinc!AC34</f>
        <v>0</v>
      </c>
      <c r="S42" s="135">
        <f>compopoinc!AD34</f>
        <v>4.5147100537043031E-3</v>
      </c>
      <c r="T42" s="114">
        <f>compopoinc!AE34</f>
        <v>2.8942790136586311E-3</v>
      </c>
      <c r="U42" s="114">
        <f>compopoinc!AF34</f>
        <v>1.6204310400456719E-3</v>
      </c>
      <c r="V42" s="12">
        <f>compopoinc!AG34</f>
        <v>0</v>
      </c>
      <c r="W42" s="13"/>
      <c r="Y42" s="1324">
        <f t="shared" si="0"/>
        <v>0</v>
      </c>
      <c r="Z42" s="1324">
        <f t="shared" si="1"/>
        <v>0</v>
      </c>
      <c r="AA42" s="1324">
        <f t="shared" si="2"/>
        <v>0</v>
      </c>
      <c r="AB42" s="1324">
        <f t="shared" si="3"/>
        <v>0</v>
      </c>
      <c r="AC42" s="1324">
        <f t="shared" si="4"/>
        <v>0</v>
      </c>
    </row>
    <row r="43" spans="1:29" x14ac:dyDescent="0.2">
      <c r="A43" s="155">
        <v>1946</v>
      </c>
      <c r="B43" s="228">
        <v>201.32900000000006</v>
      </c>
      <c r="C43" s="612">
        <f>compopoinc!N35</f>
        <v>0.22710834012427336</v>
      </c>
      <c r="D43" s="114">
        <f>compopoinc!O35</f>
        <v>0.17812404965844539</v>
      </c>
      <c r="E43" s="114">
        <f>compopoinc!P35</f>
        <v>4.8984290465827966E-2</v>
      </c>
      <c r="F43" s="114">
        <f>compopoinc!Q35</f>
        <v>0</v>
      </c>
      <c r="G43" s="135">
        <f>compopoinc!R35</f>
        <v>0.10032696122317654</v>
      </c>
      <c r="H43" s="114">
        <f>compopoinc!S35</f>
        <v>8.0676128825430474E-2</v>
      </c>
      <c r="I43" s="114">
        <f>compopoinc!T35</f>
        <v>1.9650832397746065E-2</v>
      </c>
      <c r="J43" s="114">
        <f>compopoinc!U35</f>
        <v>0</v>
      </c>
      <c r="K43" s="186">
        <f>compopoinc!V35</f>
        <v>6.6548540325605546E-2</v>
      </c>
      <c r="L43" s="114">
        <f>compopoinc!W35</f>
        <v>5.3596990741921417E-2</v>
      </c>
      <c r="M43" s="114">
        <f>compopoinc!X35</f>
        <v>1.2951549583684127E-2</v>
      </c>
      <c r="N43" s="114">
        <f>compopoinc!Y35</f>
        <v>0</v>
      </c>
      <c r="O43" s="186">
        <f>compopoinc!Z35</f>
        <v>2.3142318912321332E-2</v>
      </c>
      <c r="P43" s="114">
        <f>compopoinc!AA35</f>
        <v>1.8655978272047517E-2</v>
      </c>
      <c r="Q43" s="114">
        <f>compopoinc!AB35</f>
        <v>4.4863406402738141E-3</v>
      </c>
      <c r="R43" s="114">
        <f>compopoinc!AC35</f>
        <v>0</v>
      </c>
      <c r="S43" s="135">
        <f>compopoinc!AD35</f>
        <v>4.4708987658039646E-3</v>
      </c>
      <c r="T43" s="114">
        <f>compopoinc!AE35</f>
        <v>3.6059741992224134E-3</v>
      </c>
      <c r="U43" s="114">
        <f>compopoinc!AF35</f>
        <v>8.6492456658155119E-4</v>
      </c>
      <c r="V43" s="12">
        <f>compopoinc!AG35</f>
        <v>0</v>
      </c>
      <c r="W43" s="13"/>
      <c r="Y43" s="1324">
        <f t="shared" si="0"/>
        <v>0</v>
      </c>
      <c r="Z43" s="1324">
        <f t="shared" si="1"/>
        <v>0</v>
      </c>
      <c r="AA43" s="1324">
        <f t="shared" si="2"/>
        <v>0</v>
      </c>
      <c r="AB43" s="1324">
        <f t="shared" si="3"/>
        <v>0</v>
      </c>
      <c r="AC43" s="1324">
        <f t="shared" si="4"/>
        <v>0</v>
      </c>
    </row>
    <row r="44" spans="1:29" x14ac:dyDescent="0.2">
      <c r="A44" s="155">
        <v>1947</v>
      </c>
      <c r="B44" s="228">
        <v>219.04499999999996</v>
      </c>
      <c r="C44" s="612">
        <f>compopoinc!N36</f>
        <v>0.22500976518533736</v>
      </c>
      <c r="D44" s="114">
        <f>compopoinc!O36</f>
        <v>0.1841193386358396</v>
      </c>
      <c r="E44" s="114">
        <f>compopoinc!P36</f>
        <v>4.0890426549497767E-2</v>
      </c>
      <c r="F44" s="114">
        <f>compopoinc!Q36</f>
        <v>0</v>
      </c>
      <c r="G44" s="135">
        <f>compopoinc!R36</f>
        <v>0.10249621010276917</v>
      </c>
      <c r="H44" s="114">
        <f>compopoinc!S36</f>
        <v>8.6024533245872059E-2</v>
      </c>
      <c r="I44" s="114">
        <f>compopoinc!T36</f>
        <v>1.6471676856897106E-2</v>
      </c>
      <c r="J44" s="114">
        <f>compopoinc!U36</f>
        <v>0</v>
      </c>
      <c r="K44" s="186">
        <f>compopoinc!V36</f>
        <v>6.9414239323959043E-2</v>
      </c>
      <c r="L44" s="114">
        <f>compopoinc!W36</f>
        <v>5.8349339428407518E-2</v>
      </c>
      <c r="M44" s="114">
        <f>compopoinc!X36</f>
        <v>1.1064899895551528E-2</v>
      </c>
      <c r="N44" s="114">
        <f>compopoinc!Y36</f>
        <v>0</v>
      </c>
      <c r="O44" s="186">
        <f>compopoinc!Z36</f>
        <v>2.6540722623710069E-2</v>
      </c>
      <c r="P44" s="114">
        <f>compopoinc!AA36</f>
        <v>2.2328291416933238E-2</v>
      </c>
      <c r="Q44" s="114">
        <f>compopoinc!AB36</f>
        <v>4.2124312067768326E-3</v>
      </c>
      <c r="R44" s="114">
        <f>compopoinc!AC36</f>
        <v>0</v>
      </c>
      <c r="S44" s="135">
        <f>compopoinc!AD36</f>
        <v>6.4942659780173276E-3</v>
      </c>
      <c r="T44" s="114">
        <f>compopoinc!AE36</f>
        <v>5.4638205216191553E-3</v>
      </c>
      <c r="U44" s="114">
        <f>compopoinc!AF36</f>
        <v>1.0304454563981728E-3</v>
      </c>
      <c r="V44" s="12">
        <f>compopoinc!AG36</f>
        <v>0</v>
      </c>
      <c r="W44" s="13"/>
      <c r="Y44" s="1324">
        <f t="shared" si="0"/>
        <v>0</v>
      </c>
      <c r="Z44" s="1324">
        <f t="shared" si="1"/>
        <v>0</v>
      </c>
      <c r="AA44" s="1324">
        <f t="shared" si="2"/>
        <v>0</v>
      </c>
      <c r="AB44" s="1324">
        <f t="shared" si="3"/>
        <v>0</v>
      </c>
      <c r="AC44" s="1324">
        <f t="shared" si="4"/>
        <v>0</v>
      </c>
    </row>
    <row r="45" spans="1:29" x14ac:dyDescent="0.2">
      <c r="A45" s="155">
        <v>1948</v>
      </c>
      <c r="B45" s="228">
        <v>245.51999999999995</v>
      </c>
      <c r="C45" s="612">
        <f>compopoinc!N37</f>
        <v>0.24329584758074646</v>
      </c>
      <c r="D45" s="114">
        <f>compopoinc!O37</f>
        <v>0.20364072966279942</v>
      </c>
      <c r="E45" s="114">
        <f>compopoinc!P37</f>
        <v>3.9655117917947041E-2</v>
      </c>
      <c r="F45" s="114">
        <f>compopoinc!Q37</f>
        <v>0</v>
      </c>
      <c r="G45" s="135">
        <f>compopoinc!R37</f>
        <v>0.11691875411922482</v>
      </c>
      <c r="H45" s="114">
        <f>compopoinc!S37</f>
        <v>9.9664275566561253E-2</v>
      </c>
      <c r="I45" s="114">
        <f>compopoinc!T37</f>
        <v>1.7254478552663575E-2</v>
      </c>
      <c r="J45" s="114">
        <f>compopoinc!U37</f>
        <v>0</v>
      </c>
      <c r="K45" s="186">
        <f>compopoinc!V37</f>
        <v>8.1715915128501654E-2</v>
      </c>
      <c r="L45" s="114">
        <f>compopoinc!W37</f>
        <v>6.9729096070740251E-2</v>
      </c>
      <c r="M45" s="114">
        <f>compopoinc!X37</f>
        <v>1.1986819057761403E-2</v>
      </c>
      <c r="N45" s="114">
        <f>compopoinc!Y37</f>
        <v>0</v>
      </c>
      <c r="O45" s="186">
        <f>compopoinc!Z37</f>
        <v>3.2804272158194148E-2</v>
      </c>
      <c r="P45" s="114">
        <f>compopoinc!AA37</f>
        <v>2.8006003038375599E-2</v>
      </c>
      <c r="Q45" s="114">
        <f>compopoinc!AB37</f>
        <v>4.7982691198185483E-3</v>
      </c>
      <c r="R45" s="114">
        <f>compopoinc!AC37</f>
        <v>0</v>
      </c>
      <c r="S45" s="135">
        <f>compopoinc!AD37</f>
        <v>8.2091856302777804E-3</v>
      </c>
      <c r="T45" s="114">
        <f>compopoinc!AE37</f>
        <v>7.0083410894344177E-3</v>
      </c>
      <c r="U45" s="114">
        <f>compopoinc!AF37</f>
        <v>1.2008445408433631E-3</v>
      </c>
      <c r="V45" s="12">
        <f>compopoinc!AG37</f>
        <v>0</v>
      </c>
      <c r="W45" s="13"/>
      <c r="Y45" s="1324">
        <f t="shared" si="0"/>
        <v>0</v>
      </c>
      <c r="Z45" s="1324">
        <f t="shared" si="1"/>
        <v>0</v>
      </c>
      <c r="AA45" s="1324">
        <f t="shared" si="2"/>
        <v>0</v>
      </c>
      <c r="AB45" s="1324">
        <f t="shared" si="3"/>
        <v>0</v>
      </c>
      <c r="AC45" s="1324">
        <f t="shared" si="4"/>
        <v>0</v>
      </c>
    </row>
    <row r="46" spans="1:29" x14ac:dyDescent="0.2">
      <c r="A46" s="155">
        <v>1949</v>
      </c>
      <c r="B46" s="228">
        <v>239.89000000000004</v>
      </c>
      <c r="C46" s="612">
        <f>compopoinc!N38</f>
        <v>0.24108876345357799</v>
      </c>
      <c r="D46" s="114">
        <f>compopoinc!O38</f>
        <v>0.19805371597059243</v>
      </c>
      <c r="E46" s="114">
        <f>compopoinc!P38</f>
        <v>4.3035047482985554E-2</v>
      </c>
      <c r="F46" s="114">
        <f>compopoinc!Q38</f>
        <v>0</v>
      </c>
      <c r="G46" s="135">
        <f>compopoinc!R38</f>
        <v>0.11644306051941838</v>
      </c>
      <c r="H46" s="114">
        <f>compopoinc!S38</f>
        <v>9.7270994576852898E-2</v>
      </c>
      <c r="I46" s="114">
        <f>compopoinc!T38</f>
        <v>1.9172065942565486E-2</v>
      </c>
      <c r="J46" s="114">
        <f>compopoinc!U38</f>
        <v>0</v>
      </c>
      <c r="K46" s="186">
        <f>compopoinc!V38</f>
        <v>8.2229669494752133E-2</v>
      </c>
      <c r="L46" s="114">
        <f>compopoinc!W38</f>
        <v>6.8752540789557254E-2</v>
      </c>
      <c r="M46" s="114">
        <f>compopoinc!X38</f>
        <v>1.3477128705194874E-2</v>
      </c>
      <c r="N46" s="114">
        <f>compopoinc!Y38</f>
        <v>0</v>
      </c>
      <c r="O46" s="186">
        <f>compopoinc!Z38</f>
        <v>3.421003330900009E-2</v>
      </c>
      <c r="P46" s="114">
        <f>compopoinc!AA38</f>
        <v>2.8613203606554821E-2</v>
      </c>
      <c r="Q46" s="114">
        <f>compopoinc!AB38</f>
        <v>5.5968297024452697E-3</v>
      </c>
      <c r="R46" s="114">
        <f>compopoinc!AC38</f>
        <v>0</v>
      </c>
      <c r="S46" s="135">
        <f>compopoinc!AD38</f>
        <v>9.1929640318130293E-3</v>
      </c>
      <c r="T46" s="114">
        <f>compopoinc!AE38</f>
        <v>7.6879873324090017E-3</v>
      </c>
      <c r="U46" s="114">
        <f>compopoinc!AF38</f>
        <v>1.5049766994040276E-3</v>
      </c>
      <c r="V46" s="17">
        <f>compopoinc!AG38</f>
        <v>0</v>
      </c>
      <c r="W46" s="13"/>
      <c r="Y46" s="1324">
        <f t="shared" si="0"/>
        <v>0</v>
      </c>
      <c r="Z46" s="1324">
        <f t="shared" si="1"/>
        <v>0</v>
      </c>
      <c r="AA46" s="1324">
        <f t="shared" si="2"/>
        <v>0</v>
      </c>
      <c r="AB46" s="1324">
        <f t="shared" si="3"/>
        <v>0</v>
      </c>
      <c r="AC46" s="1324">
        <f t="shared" si="4"/>
        <v>0</v>
      </c>
    </row>
    <row r="47" spans="1:29" x14ac:dyDescent="0.2">
      <c r="A47" s="159">
        <v>1950</v>
      </c>
      <c r="B47" s="230">
        <v>267.09300000000002</v>
      </c>
      <c r="C47" s="614">
        <f>compopoinc!N39</f>
        <v>0.23627233730943656</v>
      </c>
      <c r="D47" s="118">
        <f>compopoinc!O39</f>
        <v>0.19576525245697321</v>
      </c>
      <c r="E47" s="118">
        <f>compopoinc!P39</f>
        <v>4.0507084852463356E-2</v>
      </c>
      <c r="F47" s="118">
        <f>compopoinc!Q39</f>
        <v>0</v>
      </c>
      <c r="G47" s="146">
        <f>compopoinc!R39</f>
        <v>0.11299426481291824</v>
      </c>
      <c r="H47" s="118">
        <f>compopoinc!S39</f>
        <v>9.5912847475527252E-2</v>
      </c>
      <c r="I47" s="118">
        <f>compopoinc!T39</f>
        <v>1.7081417337390985E-2</v>
      </c>
      <c r="J47" s="118">
        <f>compopoinc!U39</f>
        <v>0</v>
      </c>
      <c r="K47" s="190">
        <f>compopoinc!V39</f>
        <v>7.901547709380255E-2</v>
      </c>
      <c r="L47" s="118">
        <f>compopoinc!W39</f>
        <v>6.7163239760191978E-2</v>
      </c>
      <c r="M47" s="118">
        <f>compopoinc!X39</f>
        <v>1.1852237333610573E-2</v>
      </c>
      <c r="N47" s="118">
        <f>compopoinc!Y39</f>
        <v>0</v>
      </c>
      <c r="O47" s="190">
        <f>compopoinc!Z39</f>
        <v>3.1997149575971148E-2</v>
      </c>
      <c r="P47" s="118">
        <f>compopoinc!AA39</f>
        <v>2.7214779003672911E-2</v>
      </c>
      <c r="Q47" s="118">
        <f>compopoinc!AB39</f>
        <v>4.7823705722982385E-3</v>
      </c>
      <c r="R47" s="118">
        <f>compopoinc!AC39</f>
        <v>0</v>
      </c>
      <c r="S47" s="146">
        <f>compopoinc!AD39</f>
        <v>5.1889912796625045E-3</v>
      </c>
      <c r="T47" s="118">
        <f>compopoinc!AE39</f>
        <v>4.4149366857044034E-3</v>
      </c>
      <c r="U47" s="118">
        <f>compopoinc!AF39</f>
        <v>7.7405459395810149E-4</v>
      </c>
      <c r="V47" s="21">
        <f>compopoinc!AG39</f>
        <v>0</v>
      </c>
      <c r="W47" s="13"/>
      <c r="Y47" s="1324">
        <f t="shared" si="0"/>
        <v>0</v>
      </c>
      <c r="Z47" s="1324">
        <f t="shared" si="1"/>
        <v>0</v>
      </c>
      <c r="AA47" s="1324">
        <f t="shared" si="2"/>
        <v>0</v>
      </c>
      <c r="AB47" s="1324">
        <f t="shared" si="3"/>
        <v>0</v>
      </c>
      <c r="AC47" s="1324">
        <f t="shared" si="4"/>
        <v>0</v>
      </c>
    </row>
    <row r="48" spans="1:29" x14ac:dyDescent="0.2">
      <c r="A48" s="155">
        <v>1951</v>
      </c>
      <c r="B48" s="228">
        <v>307.62299999999999</v>
      </c>
      <c r="C48" s="612">
        <f>compopoinc!N40</f>
        <v>0.22351031269577065</v>
      </c>
      <c r="D48" s="114">
        <f>compopoinc!O40</f>
        <v>0.18111416362973132</v>
      </c>
      <c r="E48" s="114">
        <f>compopoinc!P40</f>
        <v>4.2396149066039335E-2</v>
      </c>
      <c r="F48" s="114">
        <f>compopoinc!Q40</f>
        <v>0</v>
      </c>
      <c r="G48" s="135">
        <f>compopoinc!R40</f>
        <v>0.10626544350583665</v>
      </c>
      <c r="H48" s="114">
        <f>compopoinc!S40</f>
        <v>8.7195279499724554E-2</v>
      </c>
      <c r="I48" s="114">
        <f>compopoinc!T40</f>
        <v>1.9070164006112104E-2</v>
      </c>
      <c r="J48" s="114">
        <f>compopoinc!U40</f>
        <v>0</v>
      </c>
      <c r="K48" s="186">
        <f>compopoinc!V40</f>
        <v>7.3652820873049502E-2</v>
      </c>
      <c r="L48" s="114">
        <f>compopoinc!W40</f>
        <v>6.0470614413893356E-2</v>
      </c>
      <c r="M48" s="114">
        <f>compopoinc!X40</f>
        <v>1.3182206459156146E-2</v>
      </c>
      <c r="N48" s="114">
        <f>compopoinc!Y40</f>
        <v>0</v>
      </c>
      <c r="O48" s="186">
        <f>compopoinc!Z40</f>
        <v>2.8792738290996163E-2</v>
      </c>
      <c r="P48" s="114">
        <f>compopoinc!AA40</f>
        <v>2.3643297132298541E-2</v>
      </c>
      <c r="Q48" s="114">
        <f>compopoinc!AB40</f>
        <v>5.1494411586976239E-3</v>
      </c>
      <c r="R48" s="114">
        <f>compopoinc!AC40</f>
        <v>0</v>
      </c>
      <c r="S48" s="135">
        <f>compopoinc!AD40</f>
        <v>7.2279652612480053E-3</v>
      </c>
      <c r="T48" s="114">
        <f>compopoinc!AE40</f>
        <v>5.9337585037912014E-3</v>
      </c>
      <c r="U48" s="114">
        <f>compopoinc!AF40</f>
        <v>1.2942067574568039E-3</v>
      </c>
      <c r="V48" s="12">
        <f>compopoinc!AG40</f>
        <v>0</v>
      </c>
      <c r="W48" s="13"/>
      <c r="Y48" s="1324">
        <f t="shared" si="0"/>
        <v>0</v>
      </c>
      <c r="Z48" s="1324">
        <f t="shared" si="1"/>
        <v>0</v>
      </c>
      <c r="AA48" s="1324">
        <f t="shared" si="2"/>
        <v>0</v>
      </c>
      <c r="AB48" s="1324">
        <f t="shared" si="3"/>
        <v>0</v>
      </c>
      <c r="AC48" s="1324">
        <f t="shared" si="4"/>
        <v>0</v>
      </c>
    </row>
    <row r="49" spans="1:29" x14ac:dyDescent="0.2">
      <c r="A49" s="155">
        <v>1952</v>
      </c>
      <c r="B49" s="228">
        <v>326.12500000000006</v>
      </c>
      <c r="C49" s="612">
        <f>compopoinc!N41</f>
        <v>0.21843316108018784</v>
      </c>
      <c r="D49" s="114">
        <f>compopoinc!O41</f>
        <v>0.1718195737612935</v>
      </c>
      <c r="E49" s="114">
        <f>compopoinc!P41</f>
        <v>4.6613587318894333E-2</v>
      </c>
      <c r="F49" s="114">
        <f>compopoinc!Q41</f>
        <v>0</v>
      </c>
      <c r="G49" s="135">
        <f>compopoinc!R41</f>
        <v>0.10311119155141543</v>
      </c>
      <c r="H49" s="114">
        <f>compopoinc!S41</f>
        <v>8.2014396009058077E-2</v>
      </c>
      <c r="I49" s="114">
        <f>compopoinc!T41</f>
        <v>2.1096795542357352E-2</v>
      </c>
      <c r="J49" s="114">
        <f>compopoinc!U41</f>
        <v>0</v>
      </c>
      <c r="K49" s="186">
        <f>compopoinc!V41</f>
        <v>7.1970249240380299E-2</v>
      </c>
      <c r="L49" s="114">
        <f>compopoinc!W41</f>
        <v>5.7269089064019493E-2</v>
      </c>
      <c r="M49" s="114">
        <f>compopoinc!X41</f>
        <v>1.4701160176360809E-2</v>
      </c>
      <c r="N49" s="114">
        <f>compopoinc!Y41</f>
        <v>0</v>
      </c>
      <c r="O49" s="186">
        <f>compopoinc!Z41</f>
        <v>2.9836197193672406E-2</v>
      </c>
      <c r="P49" s="114">
        <f>compopoinc!AA41</f>
        <v>2.3739021626798945E-2</v>
      </c>
      <c r="Q49" s="114">
        <f>compopoinc!AB41</f>
        <v>6.0971755668734594E-3</v>
      </c>
      <c r="R49" s="114">
        <f>compopoinc!AC41</f>
        <v>0</v>
      </c>
      <c r="S49" s="135">
        <f>compopoinc!AD41</f>
        <v>7.407642753759461E-3</v>
      </c>
      <c r="T49" s="114">
        <f>compopoinc!AE41</f>
        <v>5.8918143189951493E-3</v>
      </c>
      <c r="U49" s="114">
        <f>compopoinc!AF41</f>
        <v>1.5158284347643119E-3</v>
      </c>
      <c r="V49" s="12">
        <f>compopoinc!AG41</f>
        <v>0</v>
      </c>
      <c r="W49" s="13"/>
      <c r="Y49" s="1324">
        <f t="shared" si="0"/>
        <v>0</v>
      </c>
      <c r="Z49" s="1324">
        <f t="shared" si="1"/>
        <v>0</v>
      </c>
      <c r="AA49" s="1324">
        <f t="shared" si="2"/>
        <v>0</v>
      </c>
      <c r="AB49" s="1324">
        <f t="shared" si="3"/>
        <v>0</v>
      </c>
      <c r="AC49" s="1324">
        <f t="shared" si="4"/>
        <v>0</v>
      </c>
    </row>
    <row r="50" spans="1:29" x14ac:dyDescent="0.2">
      <c r="A50" s="155">
        <v>1953</v>
      </c>
      <c r="B50" s="228">
        <v>343.75700000000001</v>
      </c>
      <c r="C50" s="612">
        <f>compopoinc!N42</f>
        <v>0.2094469342029632</v>
      </c>
      <c r="D50" s="114">
        <f>compopoinc!O42</f>
        <v>0.16398385011197827</v>
      </c>
      <c r="E50" s="114">
        <f>compopoinc!P42</f>
        <v>4.5463084090984929E-2</v>
      </c>
      <c r="F50" s="114">
        <f>compopoinc!Q42</f>
        <v>0</v>
      </c>
      <c r="G50" s="135">
        <f>compopoinc!R42</f>
        <v>9.671989139071982E-2</v>
      </c>
      <c r="H50" s="114">
        <f>compopoinc!S42</f>
        <v>7.6490768441318649E-2</v>
      </c>
      <c r="I50" s="114">
        <f>compopoinc!T42</f>
        <v>2.0229122949401167E-2</v>
      </c>
      <c r="J50" s="114">
        <f>compopoinc!U42</f>
        <v>0</v>
      </c>
      <c r="K50" s="186">
        <f>compopoinc!V42</f>
        <v>6.7468129938148449E-2</v>
      </c>
      <c r="L50" s="114">
        <f>compopoinc!W42</f>
        <v>5.3373768572877567E-2</v>
      </c>
      <c r="M50" s="114">
        <f>compopoinc!X42</f>
        <v>1.4094361365270883E-2</v>
      </c>
      <c r="N50" s="114">
        <f>compopoinc!Y42</f>
        <v>0</v>
      </c>
      <c r="O50" s="186">
        <f>compopoinc!Z42</f>
        <v>2.6452199369562113E-2</v>
      </c>
      <c r="P50" s="114">
        <f>compopoinc!AA42</f>
        <v>2.0924195151657537E-2</v>
      </c>
      <c r="Q50" s="114">
        <f>compopoinc!AB42</f>
        <v>5.5280042179045768E-3</v>
      </c>
      <c r="R50" s="114">
        <f>compopoinc!AC42</f>
        <v>0</v>
      </c>
      <c r="S50" s="135">
        <f>compopoinc!AD42</f>
        <v>7.0720118478654571E-3</v>
      </c>
      <c r="T50" s="114">
        <f>compopoinc!AE42</f>
        <v>5.5906738840673133E-3</v>
      </c>
      <c r="U50" s="114">
        <f>compopoinc!AF42</f>
        <v>1.481337963798144E-3</v>
      </c>
      <c r="V50" s="12">
        <f>compopoinc!AG42</f>
        <v>0</v>
      </c>
      <c r="W50" s="13"/>
      <c r="Y50" s="1324">
        <f t="shared" si="0"/>
        <v>0</v>
      </c>
      <c r="Z50" s="1324">
        <f t="shared" si="1"/>
        <v>0</v>
      </c>
      <c r="AA50" s="1324">
        <f t="shared" si="2"/>
        <v>0</v>
      </c>
      <c r="AB50" s="1324">
        <f t="shared" si="3"/>
        <v>0</v>
      </c>
      <c r="AC50" s="1324">
        <f t="shared" si="4"/>
        <v>0</v>
      </c>
    </row>
    <row r="51" spans="1:29" x14ac:dyDescent="0.2">
      <c r="A51" s="155">
        <v>1954</v>
      </c>
      <c r="B51" s="228">
        <v>343.47099999999995</v>
      </c>
      <c r="C51" s="612">
        <f>compopoinc!N43</f>
        <v>0.21534247708126297</v>
      </c>
      <c r="D51" s="114">
        <f>compopoinc!O43</f>
        <v>0.17056534529976314</v>
      </c>
      <c r="E51" s="114">
        <f>compopoinc!P43</f>
        <v>4.4777131781499835E-2</v>
      </c>
      <c r="F51" s="114">
        <f>compopoinc!Q43</f>
        <v>0</v>
      </c>
      <c r="G51" s="135">
        <f>compopoinc!R43</f>
        <v>9.904011065273538E-2</v>
      </c>
      <c r="H51" s="114">
        <f>compopoinc!S43</f>
        <v>7.9203836477668099E-2</v>
      </c>
      <c r="I51" s="114">
        <f>compopoinc!T43</f>
        <v>1.9836274175067278E-2</v>
      </c>
      <c r="J51" s="114">
        <f>compopoinc!U43</f>
        <v>0</v>
      </c>
      <c r="K51" s="186">
        <f>compopoinc!V43</f>
        <v>6.8267189053928076E-2</v>
      </c>
      <c r="L51" s="114">
        <f>compopoinc!W43</f>
        <v>5.4611950769153518E-2</v>
      </c>
      <c r="M51" s="114">
        <f>compopoinc!X43</f>
        <v>1.3655238284774558E-2</v>
      </c>
      <c r="N51" s="114">
        <f>compopoinc!Y43</f>
        <v>0</v>
      </c>
      <c r="O51" s="186">
        <f>compopoinc!Z43</f>
        <v>2.6620135087345707E-2</v>
      </c>
      <c r="P51" s="114">
        <f>compopoinc!AA43</f>
        <v>2.129383402968528E-2</v>
      </c>
      <c r="Q51" s="114">
        <f>compopoinc!AB43</f>
        <v>5.3263010576604279E-3</v>
      </c>
      <c r="R51" s="114">
        <f>compopoinc!AC43</f>
        <v>0</v>
      </c>
      <c r="S51" s="135">
        <f>compopoinc!AD43</f>
        <v>6.894223183479333E-3</v>
      </c>
      <c r="T51" s="114">
        <f>compopoinc!AE43</f>
        <v>5.512021034499822E-3</v>
      </c>
      <c r="U51" s="114">
        <f>compopoinc!AF43</f>
        <v>1.3822021489795111E-3</v>
      </c>
      <c r="V51" s="12">
        <f>compopoinc!AG43</f>
        <v>0</v>
      </c>
      <c r="W51" s="13"/>
      <c r="Y51" s="1324">
        <f t="shared" si="0"/>
        <v>0</v>
      </c>
      <c r="Z51" s="1324">
        <f t="shared" si="1"/>
        <v>0</v>
      </c>
      <c r="AA51" s="1324">
        <f t="shared" si="2"/>
        <v>0</v>
      </c>
      <c r="AB51" s="1324">
        <f t="shared" si="3"/>
        <v>0</v>
      </c>
      <c r="AC51" s="1324">
        <f t="shared" si="4"/>
        <v>0</v>
      </c>
    </row>
    <row r="52" spans="1:29" x14ac:dyDescent="0.2">
      <c r="A52" s="155">
        <v>1955</v>
      </c>
      <c r="B52" s="228">
        <v>376.66</v>
      </c>
      <c r="C52" s="612">
        <f>compopoinc!N44</f>
        <v>0.22109295796446807</v>
      </c>
      <c r="D52" s="114">
        <f>compopoinc!O44</f>
        <v>0.17817706919945336</v>
      </c>
      <c r="E52" s="114">
        <f>compopoinc!P44</f>
        <v>4.2915888765014717E-2</v>
      </c>
      <c r="F52" s="114">
        <f>compopoinc!Q44</f>
        <v>0</v>
      </c>
      <c r="G52" s="135">
        <f>compopoinc!R44</f>
        <v>0.10326827998309104</v>
      </c>
      <c r="H52" s="114">
        <f>compopoinc!S44</f>
        <v>8.3973602354203009E-2</v>
      </c>
      <c r="I52" s="114">
        <f>compopoinc!T44</f>
        <v>1.9294677628888035E-2</v>
      </c>
      <c r="J52" s="114">
        <f>compopoinc!U44</f>
        <v>0</v>
      </c>
      <c r="K52" s="186">
        <f>compopoinc!V44</f>
        <v>7.1586843767805053E-2</v>
      </c>
      <c r="L52" s="114">
        <f>compopoinc!W44</f>
        <v>5.8229103280219872E-2</v>
      </c>
      <c r="M52" s="114">
        <f>compopoinc!X44</f>
        <v>1.3357740487585179E-2</v>
      </c>
      <c r="N52" s="114">
        <f>compopoinc!Y44</f>
        <v>0</v>
      </c>
      <c r="O52" s="186">
        <f>compopoinc!Z44</f>
        <v>2.915430009039879E-2</v>
      </c>
      <c r="P52" s="114">
        <f>compopoinc!AA44</f>
        <v>2.371007420511043E-2</v>
      </c>
      <c r="Q52" s="114">
        <f>compopoinc!AB44</f>
        <v>5.4442258852883613E-3</v>
      </c>
      <c r="R52" s="114">
        <f>compopoinc!AC44</f>
        <v>0</v>
      </c>
      <c r="S52" s="135">
        <f>compopoinc!AD44</f>
        <v>8.531332799485869E-3</v>
      </c>
      <c r="T52" s="114">
        <f>compopoinc!AE44</f>
        <v>6.9337775739431165E-3</v>
      </c>
      <c r="U52" s="114">
        <f>compopoinc!AF44</f>
        <v>1.5975552255427523E-3</v>
      </c>
      <c r="V52" s="12">
        <f>compopoinc!AG44</f>
        <v>0</v>
      </c>
      <c r="W52" s="13"/>
      <c r="Y52" s="1324">
        <f t="shared" si="0"/>
        <v>0</v>
      </c>
      <c r="Z52" s="1324">
        <f t="shared" si="1"/>
        <v>0</v>
      </c>
      <c r="AA52" s="1324">
        <f t="shared" si="2"/>
        <v>0</v>
      </c>
      <c r="AB52" s="1324">
        <f t="shared" si="3"/>
        <v>0</v>
      </c>
      <c r="AC52" s="1324">
        <f t="shared" si="4"/>
        <v>0</v>
      </c>
    </row>
    <row r="53" spans="1:29" x14ac:dyDescent="0.2">
      <c r="A53" s="155">
        <v>1956</v>
      </c>
      <c r="B53" s="228">
        <v>399.75099999999998</v>
      </c>
      <c r="C53" s="612">
        <f>compopoinc!N45</f>
        <v>0.21351917067482251</v>
      </c>
      <c r="D53" s="114">
        <f>compopoinc!O45</f>
        <v>0.17314528104270774</v>
      </c>
      <c r="E53" s="114">
        <f>compopoinc!P45</f>
        <v>4.0373889632114766E-2</v>
      </c>
      <c r="F53" s="114">
        <f>compopoinc!Q45</f>
        <v>0</v>
      </c>
      <c r="G53" s="135">
        <f>compopoinc!R45</f>
        <v>9.6356981356228971E-2</v>
      </c>
      <c r="H53" s="114">
        <f>compopoinc!S45</f>
        <v>7.8807388842598747E-2</v>
      </c>
      <c r="I53" s="114">
        <f>compopoinc!T45</f>
        <v>1.7549592513630224E-2</v>
      </c>
      <c r="J53" s="114">
        <f>compopoinc!U45</f>
        <v>0</v>
      </c>
      <c r="K53" s="186">
        <f>compopoinc!V45</f>
        <v>6.541693239703833E-2</v>
      </c>
      <c r="L53" s="114">
        <f>compopoinc!W45</f>
        <v>5.3517798806768276E-2</v>
      </c>
      <c r="M53" s="114">
        <f>compopoinc!X45</f>
        <v>1.1899133590270054E-2</v>
      </c>
      <c r="N53" s="114">
        <f>compopoinc!Y45</f>
        <v>0</v>
      </c>
      <c r="O53" s="186">
        <f>compopoinc!Z45</f>
        <v>2.6571612387316593E-2</v>
      </c>
      <c r="P53" s="114">
        <f>compopoinc!AA45</f>
        <v>2.1733691055927096E-2</v>
      </c>
      <c r="Q53" s="114">
        <f>compopoinc!AB45</f>
        <v>4.8379213313894959E-3</v>
      </c>
      <c r="R53" s="114">
        <f>compopoinc!AC45</f>
        <v>0</v>
      </c>
      <c r="S53" s="135">
        <f>compopoinc!AD45</f>
        <v>7.2994248069157674E-3</v>
      </c>
      <c r="T53" s="114">
        <f>compopoinc!AE45</f>
        <v>5.9667381744627265E-3</v>
      </c>
      <c r="U53" s="114">
        <f>compopoinc!AF45</f>
        <v>1.3326866324530405E-3</v>
      </c>
      <c r="V53" s="12">
        <f>compopoinc!AG45</f>
        <v>0</v>
      </c>
      <c r="W53" s="13"/>
      <c r="Y53" s="1324">
        <f t="shared" si="0"/>
        <v>0</v>
      </c>
      <c r="Z53" s="1324">
        <f t="shared" si="1"/>
        <v>0</v>
      </c>
      <c r="AA53" s="1324">
        <f t="shared" si="2"/>
        <v>0</v>
      </c>
      <c r="AB53" s="1324">
        <f t="shared" si="3"/>
        <v>0</v>
      </c>
      <c r="AC53" s="1324">
        <f t="shared" si="4"/>
        <v>0</v>
      </c>
    </row>
    <row r="54" spans="1:29" x14ac:dyDescent="0.2">
      <c r="A54" s="155">
        <v>1957</v>
      </c>
      <c r="B54" s="228">
        <v>418.24</v>
      </c>
      <c r="C54" s="612">
        <f>compopoinc!N46</f>
        <v>0.21375249212928313</v>
      </c>
      <c r="D54" s="114">
        <f>compopoinc!O46</f>
        <v>0.17199743063415138</v>
      </c>
      <c r="E54" s="114">
        <f>compopoinc!P46</f>
        <v>4.1755061495131744E-2</v>
      </c>
      <c r="F54" s="114">
        <f>compopoinc!Q46</f>
        <v>0</v>
      </c>
      <c r="G54" s="135">
        <f>compopoinc!R46</f>
        <v>9.636723035337677E-2</v>
      </c>
      <c r="H54" s="114">
        <f>compopoinc!S46</f>
        <v>7.8189519920704165E-2</v>
      </c>
      <c r="I54" s="114">
        <f>compopoinc!T46</f>
        <v>1.8177710432672602E-2</v>
      </c>
      <c r="J54" s="114">
        <f>compopoinc!U46</f>
        <v>0</v>
      </c>
      <c r="K54" s="186">
        <f>compopoinc!V46</f>
        <v>6.5430039037520232E-2</v>
      </c>
      <c r="L54" s="114">
        <f>compopoinc!W46</f>
        <v>5.3099374975247825E-2</v>
      </c>
      <c r="M54" s="114">
        <f>compopoinc!X46</f>
        <v>1.2330664062272408E-2</v>
      </c>
      <c r="N54" s="114">
        <f>compopoinc!Y46</f>
        <v>0</v>
      </c>
      <c r="O54" s="186">
        <f>compopoinc!Z46</f>
        <v>2.6229999145588847E-2</v>
      </c>
      <c r="P54" s="114">
        <f>compopoinc!AA46</f>
        <v>2.1280960668818873E-2</v>
      </c>
      <c r="Q54" s="114">
        <f>compopoinc!AB46</f>
        <v>4.9490384767699727E-3</v>
      </c>
      <c r="R54" s="114">
        <f>compopoinc!AC46</f>
        <v>0</v>
      </c>
      <c r="S54" s="135">
        <f>compopoinc!AD46</f>
        <v>6.9042004440745723E-3</v>
      </c>
      <c r="T54" s="114">
        <f>compopoinc!AE46</f>
        <v>5.5980515352433893E-3</v>
      </c>
      <c r="U54" s="114">
        <f>compopoinc!AF46</f>
        <v>1.3061489088311831E-3</v>
      </c>
      <c r="V54" s="12">
        <f>compopoinc!AG46</f>
        <v>0</v>
      </c>
      <c r="W54" s="13"/>
      <c r="Y54" s="1324">
        <f t="shared" si="0"/>
        <v>0</v>
      </c>
      <c r="Z54" s="1324">
        <f t="shared" si="1"/>
        <v>0</v>
      </c>
      <c r="AA54" s="1324">
        <f t="shared" si="2"/>
        <v>0</v>
      </c>
      <c r="AB54" s="1324">
        <f t="shared" si="3"/>
        <v>0</v>
      </c>
      <c r="AC54" s="1324">
        <f t="shared" si="4"/>
        <v>0</v>
      </c>
    </row>
    <row r="55" spans="1:29" x14ac:dyDescent="0.2">
      <c r="A55" s="155">
        <v>1958</v>
      </c>
      <c r="B55" s="228">
        <v>420.35699999999997</v>
      </c>
      <c r="C55" s="612">
        <f>compopoinc!N47</f>
        <v>0.21257376276998272</v>
      </c>
      <c r="D55" s="114">
        <f>compopoinc!O47</f>
        <v>0.16890381696910631</v>
      </c>
      <c r="E55" s="114">
        <f>compopoinc!P47</f>
        <v>4.3669945800876402E-2</v>
      </c>
      <c r="F55" s="114">
        <f>compopoinc!Q47</f>
        <v>0</v>
      </c>
      <c r="G55" s="135">
        <f>compopoinc!R47</f>
        <v>9.1560478495454622E-2</v>
      </c>
      <c r="H55" s="114">
        <f>compopoinc!S47</f>
        <v>7.3369960457587008E-2</v>
      </c>
      <c r="I55" s="114">
        <f>compopoinc!T47</f>
        <v>1.8190518037867611E-2</v>
      </c>
      <c r="J55" s="114">
        <f>compopoinc!U47</f>
        <v>0</v>
      </c>
      <c r="K55" s="186">
        <f>compopoinc!V47</f>
        <v>6.0829955079604793E-2</v>
      </c>
      <c r="L55" s="114">
        <f>compopoinc!W47</f>
        <v>4.875700793457137E-2</v>
      </c>
      <c r="M55" s="114">
        <f>compopoinc!X47</f>
        <v>1.2072947145033423E-2</v>
      </c>
      <c r="N55" s="114">
        <f>compopoinc!Y47</f>
        <v>0</v>
      </c>
      <c r="O55" s="186">
        <f>compopoinc!Z47</f>
        <v>2.3355739158919413E-2</v>
      </c>
      <c r="P55" s="114">
        <f>compopoinc!AA47</f>
        <v>1.8716505873829437E-2</v>
      </c>
      <c r="Q55" s="114">
        <f>compopoinc!AB47</f>
        <v>4.6392332850899746E-3</v>
      </c>
      <c r="R55" s="114">
        <f>compopoinc!AC47</f>
        <v>0</v>
      </c>
      <c r="S55" s="135">
        <f>compopoinc!AD47</f>
        <v>5.9824951800204499E-3</v>
      </c>
      <c r="T55" s="114">
        <f>compopoinc!AE47</f>
        <v>4.7906575884679725E-3</v>
      </c>
      <c r="U55" s="114">
        <f>compopoinc!AF47</f>
        <v>1.1918375915524776E-3</v>
      </c>
      <c r="V55" s="12">
        <f>compopoinc!AG47</f>
        <v>0</v>
      </c>
      <c r="W55" s="13"/>
      <c r="Y55" s="1324">
        <f t="shared" si="0"/>
        <v>0</v>
      </c>
      <c r="Z55" s="1324">
        <f t="shared" si="1"/>
        <v>0</v>
      </c>
      <c r="AA55" s="1324">
        <f t="shared" si="2"/>
        <v>0</v>
      </c>
      <c r="AB55" s="1324">
        <f t="shared" si="3"/>
        <v>0</v>
      </c>
      <c r="AC55" s="1324">
        <f t="shared" si="4"/>
        <v>0</v>
      </c>
    </row>
    <row r="56" spans="1:29" x14ac:dyDescent="0.2">
      <c r="A56" s="157">
        <v>1959</v>
      </c>
      <c r="B56" s="229">
        <v>458.83699999999993</v>
      </c>
      <c r="C56" s="613">
        <f>compopoinc!N48</f>
        <v>0.21420796966656067</v>
      </c>
      <c r="D56" s="116">
        <f>compopoinc!O48</f>
        <v>0.17345707321945375</v>
      </c>
      <c r="E56" s="116">
        <f>compopoinc!P48</f>
        <v>4.0750896447106902E-2</v>
      </c>
      <c r="F56" s="116">
        <f>compopoinc!Q48</f>
        <v>0</v>
      </c>
      <c r="G56" s="139">
        <f>compopoinc!R48</f>
        <v>9.4878125537943697E-2</v>
      </c>
      <c r="H56" s="116">
        <f>compopoinc!S48</f>
        <v>7.7387112687579654E-2</v>
      </c>
      <c r="I56" s="116">
        <f>compopoinc!T48</f>
        <v>1.7491012850364047E-2</v>
      </c>
      <c r="J56" s="116">
        <f>compopoinc!U48</f>
        <v>0</v>
      </c>
      <c r="K56" s="188">
        <f>compopoinc!V48</f>
        <v>6.4930846229155487E-2</v>
      </c>
      <c r="L56" s="116">
        <f>compopoinc!W48</f>
        <v>5.2964273441049474E-2</v>
      </c>
      <c r="M56" s="116">
        <f>compopoinc!X48</f>
        <v>1.1966572788106013E-2</v>
      </c>
      <c r="N56" s="116">
        <f>compopoinc!Y48</f>
        <v>0</v>
      </c>
      <c r="O56" s="188">
        <f>compopoinc!Z48</f>
        <v>2.5530722732537366E-2</v>
      </c>
      <c r="P56" s="116">
        <f>compopoinc!AA48</f>
        <v>2.0818524819676595E-2</v>
      </c>
      <c r="Q56" s="116">
        <f>compopoinc!AB48</f>
        <v>4.7121979128607709E-3</v>
      </c>
      <c r="R56" s="116">
        <f>compopoinc!AC48</f>
        <v>0</v>
      </c>
      <c r="S56" s="139">
        <f>compopoinc!AD48</f>
        <v>6.7673276323417519E-3</v>
      </c>
      <c r="T56" s="116">
        <f>compopoinc!AE48</f>
        <v>5.5143451345923324E-3</v>
      </c>
      <c r="U56" s="116">
        <f>compopoinc!AF48</f>
        <v>1.2529824977494195E-3</v>
      </c>
      <c r="V56" s="17">
        <f>compopoinc!AG48</f>
        <v>0</v>
      </c>
      <c r="W56" s="13"/>
      <c r="Y56" s="1324">
        <f t="shared" si="0"/>
        <v>0</v>
      </c>
      <c r="Z56" s="1324">
        <f t="shared" si="1"/>
        <v>0</v>
      </c>
      <c r="AA56" s="1324">
        <f t="shared" si="2"/>
        <v>0</v>
      </c>
      <c r="AB56" s="1324">
        <f t="shared" si="3"/>
        <v>0</v>
      </c>
      <c r="AC56" s="1324">
        <f t="shared" si="4"/>
        <v>0</v>
      </c>
    </row>
    <row r="57" spans="1:29" x14ac:dyDescent="0.2">
      <c r="A57" s="155">
        <v>1960</v>
      </c>
      <c r="B57" s="228">
        <v>478.98399999999992</v>
      </c>
      <c r="C57" s="612">
        <f>compopoinc!N49</f>
        <v>0.20859967227638018</v>
      </c>
      <c r="D57" s="114">
        <f>compopoinc!O49</f>
        <v>0.16975327894930503</v>
      </c>
      <c r="E57" s="114">
        <f>compopoinc!P49</f>
        <v>3.8846393327075145E-2</v>
      </c>
      <c r="F57" s="114">
        <f>compopoinc!Q49</f>
        <v>0</v>
      </c>
      <c r="G57" s="135">
        <f>compopoinc!R49</f>
        <v>9.0810565716982317E-2</v>
      </c>
      <c r="H57" s="114">
        <f>compopoinc!S49</f>
        <v>7.4417054285373346E-2</v>
      </c>
      <c r="I57" s="114">
        <f>compopoinc!T49</f>
        <v>1.6393511431608963E-2</v>
      </c>
      <c r="J57" s="114">
        <f>compopoinc!U49</f>
        <v>0</v>
      </c>
      <c r="K57" s="186">
        <f>compopoinc!V49</f>
        <v>6.0895499463915134E-2</v>
      </c>
      <c r="L57" s="114">
        <f>compopoinc!W49</f>
        <v>4.9905089540476975E-2</v>
      </c>
      <c r="M57" s="114">
        <f>compopoinc!X49</f>
        <v>1.0990409923438161E-2</v>
      </c>
      <c r="N57" s="114">
        <f>compopoinc!Y49</f>
        <v>0</v>
      </c>
      <c r="O57" s="186">
        <f>compopoinc!Z49</f>
        <v>2.4628949911867485E-2</v>
      </c>
      <c r="P57" s="114">
        <f>compopoinc!AA49</f>
        <v>2.0174866979516887E-2</v>
      </c>
      <c r="Q57" s="114">
        <f>compopoinc!AB49</f>
        <v>4.4540829323505985E-3</v>
      </c>
      <c r="R57" s="114">
        <f>compopoinc!AC49</f>
        <v>0</v>
      </c>
      <c r="S57" s="135">
        <f>compopoinc!AD49</f>
        <v>7.2651962727552557E-3</v>
      </c>
      <c r="T57" s="114">
        <f>compopoinc!AE49</f>
        <v>5.9450142867276687E-3</v>
      </c>
      <c r="U57" s="114">
        <f>compopoinc!AF49</f>
        <v>1.3201819860275868E-3</v>
      </c>
      <c r="V57" s="21">
        <f>compopoinc!AG49</f>
        <v>0</v>
      </c>
      <c r="W57" s="13"/>
      <c r="Y57" s="1324">
        <f t="shared" si="0"/>
        <v>0</v>
      </c>
      <c r="Z57" s="1324">
        <f t="shared" si="1"/>
        <v>0</v>
      </c>
      <c r="AA57" s="1324">
        <f t="shared" si="2"/>
        <v>0</v>
      </c>
      <c r="AB57" s="1324">
        <f t="shared" si="3"/>
        <v>0</v>
      </c>
      <c r="AC57" s="1324">
        <f t="shared" si="4"/>
        <v>0</v>
      </c>
    </row>
    <row r="58" spans="1:29" x14ac:dyDescent="0.2">
      <c r="A58" s="155">
        <v>1961</v>
      </c>
      <c r="B58" s="228">
        <v>496.16000000000008</v>
      </c>
      <c r="C58" s="612">
        <f>compopoinc!N50</f>
        <v>0.210707923558831</v>
      </c>
      <c r="D58" s="114">
        <f>compopoinc!O50</f>
        <v>0.17068762677892899</v>
      </c>
      <c r="E58" s="114">
        <f>compopoinc!P50</f>
        <v>4.0020296779902008E-2</v>
      </c>
      <c r="F58" s="114">
        <f>compopoinc!Q50</f>
        <v>0</v>
      </c>
      <c r="G58" s="135">
        <f>compopoinc!R50</f>
        <v>8.8674585783886484E-2</v>
      </c>
      <c r="H58" s="114">
        <f>compopoinc!S50</f>
        <v>7.2346288134094411E-2</v>
      </c>
      <c r="I58" s="114">
        <f>compopoinc!T50</f>
        <v>1.632829764979208E-2</v>
      </c>
      <c r="J58" s="114">
        <f>compopoinc!U50</f>
        <v>0</v>
      </c>
      <c r="K58" s="186">
        <f>compopoinc!V50</f>
        <v>5.8827548148583847E-2</v>
      </c>
      <c r="L58" s="114">
        <f>compopoinc!W50</f>
        <v>4.799744581493344E-2</v>
      </c>
      <c r="M58" s="114">
        <f>compopoinc!X50</f>
        <v>1.0830102333650405E-2</v>
      </c>
      <c r="N58" s="114">
        <f>compopoinc!Y50</f>
        <v>0</v>
      </c>
      <c r="O58" s="186">
        <f>compopoinc!Z50</f>
        <v>2.3893409508407275E-2</v>
      </c>
      <c r="P58" s="114">
        <f>compopoinc!AA50</f>
        <v>1.948439435331363E-2</v>
      </c>
      <c r="Q58" s="114">
        <f>compopoinc!AB50</f>
        <v>4.4090151550936459E-3</v>
      </c>
      <c r="R58" s="114">
        <f>compopoinc!AC50</f>
        <v>0</v>
      </c>
      <c r="S58" s="135">
        <f>compopoinc!AD50</f>
        <v>7.1937617728008475E-3</v>
      </c>
      <c r="T58" s="114">
        <f>compopoinc!AE50</f>
        <v>5.8589140353412462E-3</v>
      </c>
      <c r="U58" s="114">
        <f>compopoinc!AF50</f>
        <v>1.3348477374596013E-3</v>
      </c>
      <c r="V58" s="12">
        <f>compopoinc!AG50</f>
        <v>0</v>
      </c>
      <c r="W58" s="13"/>
      <c r="Y58" s="1324">
        <f t="shared" si="0"/>
        <v>0</v>
      </c>
      <c r="Z58" s="1324">
        <f t="shared" si="1"/>
        <v>0</v>
      </c>
      <c r="AA58" s="1324">
        <f t="shared" si="2"/>
        <v>0</v>
      </c>
      <c r="AB58" s="1324">
        <f t="shared" si="3"/>
        <v>0</v>
      </c>
      <c r="AC58" s="1324">
        <f t="shared" si="4"/>
        <v>0</v>
      </c>
    </row>
    <row r="59" spans="1:29" x14ac:dyDescent="0.2">
      <c r="A59" s="137">
        <v>1962</v>
      </c>
      <c r="B59" s="231">
        <v>533.99400000000003</v>
      </c>
      <c r="C59" s="612">
        <f>compopoinc!N51</f>
        <v>0.22015754878520966</v>
      </c>
      <c r="D59" s="136">
        <f>compopoinc!O51</f>
        <v>0.17575467793722055</v>
      </c>
      <c r="E59" s="105">
        <f>compopoinc!P51</f>
        <v>4.4402870847989107E-2</v>
      </c>
      <c r="F59" s="105">
        <f>compopoinc!Q51</f>
        <v>0</v>
      </c>
      <c r="G59" s="135">
        <f>compopoinc!R51</f>
        <v>9.4892218708992004E-2</v>
      </c>
      <c r="H59" s="136">
        <f>compopoinc!S51</f>
        <v>7.638246908624069E-2</v>
      </c>
      <c r="I59" s="105">
        <f>compopoinc!T51</f>
        <v>1.8509749622751315E-2</v>
      </c>
      <c r="J59" s="105">
        <f>compopoinc!U51</f>
        <v>0</v>
      </c>
      <c r="K59" s="106">
        <f>compopoinc!V51</f>
        <v>6.4886763691902161E-2</v>
      </c>
      <c r="L59" s="105">
        <f>compopoinc!W51</f>
        <v>5.2203871153011505E-2</v>
      </c>
      <c r="M59" s="105">
        <f>compopoinc!X51</f>
        <v>1.2682892538890655E-2</v>
      </c>
      <c r="N59" s="105">
        <f>compopoinc!Y51</f>
        <v>0</v>
      </c>
      <c r="O59" s="106">
        <f>compopoinc!Z51</f>
        <v>2.7033029124140739E-2</v>
      </c>
      <c r="P59" s="105">
        <f>compopoinc!AA51</f>
        <v>2.1718541051464868E-2</v>
      </c>
      <c r="Q59" s="105">
        <f>compopoinc!AB51</f>
        <v>5.3144880726758714E-3</v>
      </c>
      <c r="R59" s="105">
        <f>compopoinc!AC51</f>
        <v>0</v>
      </c>
      <c r="S59" s="135">
        <f>compopoinc!AD51</f>
        <v>8.2825878635048866E-3</v>
      </c>
      <c r="T59" s="136">
        <f>compopoinc!AE51</f>
        <v>6.6412599523485855E-3</v>
      </c>
      <c r="U59" s="136">
        <f>compopoinc!AF51</f>
        <v>1.6413279111563012E-3</v>
      </c>
      <c r="V59" s="12">
        <f>compopoinc!AG51</f>
        <v>0</v>
      </c>
      <c r="W59" s="13"/>
      <c r="Y59" s="1324">
        <f t="shared" si="0"/>
        <v>0</v>
      </c>
      <c r="Z59" s="1324">
        <f t="shared" si="1"/>
        <v>0</v>
      </c>
      <c r="AA59" s="1324">
        <f t="shared" si="2"/>
        <v>0</v>
      </c>
      <c r="AB59" s="1324">
        <f t="shared" si="3"/>
        <v>0</v>
      </c>
      <c r="AC59" s="1324">
        <f t="shared" si="4"/>
        <v>0</v>
      </c>
    </row>
    <row r="60" spans="1:29" x14ac:dyDescent="0.2">
      <c r="A60" s="137">
        <v>1963</v>
      </c>
      <c r="B60" s="231">
        <v>565.39300000000014</v>
      </c>
      <c r="C60" s="612">
        <f>compopoinc!N52</f>
        <v>0.22387703508138657</v>
      </c>
      <c r="D60" s="136">
        <f>compopoinc!O52</f>
        <v>0.17983508204724785</v>
      </c>
      <c r="E60" s="105">
        <f>compopoinc!P52</f>
        <v>4.4041953034138714E-2</v>
      </c>
      <c r="F60" s="105">
        <f>compopoinc!Q52</f>
        <v>0</v>
      </c>
      <c r="G60" s="135">
        <f>compopoinc!R52</f>
        <v>9.6660200506448746E-2</v>
      </c>
      <c r="H60" s="136">
        <f>compopoinc!S52</f>
        <v>7.8025461888756809E-2</v>
      </c>
      <c r="I60" s="105">
        <f>compopoinc!T52</f>
        <v>1.8634738617691937E-2</v>
      </c>
      <c r="J60" s="105">
        <f>compopoinc!U52</f>
        <v>0</v>
      </c>
      <c r="K60" s="106">
        <f>compopoinc!V52</f>
        <v>6.6361881792545319E-2</v>
      </c>
      <c r="L60" s="105">
        <f>compopoinc!W52</f>
        <v>5.3546255403691845E-2</v>
      </c>
      <c r="M60" s="105">
        <f>compopoinc!X52</f>
        <v>1.2815626388853474E-2</v>
      </c>
      <c r="N60" s="105">
        <f>compopoinc!Y52</f>
        <v>0</v>
      </c>
      <c r="O60" s="106">
        <f>compopoinc!Z52</f>
        <v>2.7975595556199551E-2</v>
      </c>
      <c r="P60" s="105">
        <f>compopoinc!AA52</f>
        <v>2.2540012097061357E-2</v>
      </c>
      <c r="Q60" s="105">
        <f>compopoinc!AB52</f>
        <v>5.4355834591381935E-3</v>
      </c>
      <c r="R60" s="105">
        <f>compopoinc!AC52</f>
        <v>0</v>
      </c>
      <c r="S60" s="135">
        <f>compopoinc!AD52</f>
        <v>8.7937703356146812E-3</v>
      </c>
      <c r="T60" s="136">
        <f>compopoinc!AE52</f>
        <v>7.0715748725890884E-3</v>
      </c>
      <c r="U60" s="136">
        <f>compopoinc!AF52</f>
        <v>1.7221954630255928E-3</v>
      </c>
      <c r="V60" s="12">
        <f>compopoinc!AG52</f>
        <v>0</v>
      </c>
      <c r="W60" s="13"/>
      <c r="Y60" s="1324">
        <f t="shared" si="0"/>
        <v>0</v>
      </c>
      <c r="Z60" s="1324">
        <f t="shared" si="1"/>
        <v>0</v>
      </c>
      <c r="AA60" s="1324">
        <f t="shared" si="2"/>
        <v>0</v>
      </c>
      <c r="AB60" s="1324">
        <f t="shared" si="3"/>
        <v>0</v>
      </c>
      <c r="AC60" s="1324">
        <f t="shared" si="4"/>
        <v>0</v>
      </c>
    </row>
    <row r="61" spans="1:29" x14ac:dyDescent="0.2">
      <c r="A61" s="137">
        <v>1964</v>
      </c>
      <c r="B61" s="231">
        <v>607.06500000000017</v>
      </c>
      <c r="C61" s="612">
        <f>compopoinc!N53</f>
        <v>0.22759652137756348</v>
      </c>
      <c r="D61" s="136">
        <f>compopoinc!O53</f>
        <v>0.18391548615727515</v>
      </c>
      <c r="E61" s="105">
        <f>compopoinc!P53</f>
        <v>4.3681035220288322E-2</v>
      </c>
      <c r="F61" s="105">
        <f>compopoinc!Q53</f>
        <v>0</v>
      </c>
      <c r="G61" s="135">
        <f>compopoinc!R53</f>
        <v>9.8428182303905487E-2</v>
      </c>
      <c r="H61" s="136">
        <f>compopoinc!S53</f>
        <v>7.9668454691272927E-2</v>
      </c>
      <c r="I61" s="105">
        <f>compopoinc!T53</f>
        <v>1.875972761263256E-2</v>
      </c>
      <c r="J61" s="105">
        <f>compopoinc!U53</f>
        <v>0</v>
      </c>
      <c r="K61" s="106">
        <f>compopoinc!V53</f>
        <v>6.7836999893188477E-2</v>
      </c>
      <c r="L61" s="105">
        <f>compopoinc!W53</f>
        <v>5.4888639654372184E-2</v>
      </c>
      <c r="M61" s="105">
        <f>compopoinc!X53</f>
        <v>1.2948360238816292E-2</v>
      </c>
      <c r="N61" s="105">
        <f>compopoinc!Y53</f>
        <v>0</v>
      </c>
      <c r="O61" s="106">
        <f>compopoinc!Z53</f>
        <v>2.8918161988258362E-2</v>
      </c>
      <c r="P61" s="105">
        <f>compopoinc!AA53</f>
        <v>2.3361483142657846E-2</v>
      </c>
      <c r="Q61" s="105">
        <f>compopoinc!AB53</f>
        <v>5.5566788456005156E-3</v>
      </c>
      <c r="R61" s="105">
        <f>compopoinc!AC53</f>
        <v>0</v>
      </c>
      <c r="S61" s="135">
        <f>compopoinc!AD53</f>
        <v>9.3049528077244759E-3</v>
      </c>
      <c r="T61" s="136">
        <f>compopoinc!AE53</f>
        <v>7.5018897928295913E-3</v>
      </c>
      <c r="U61" s="136">
        <f>compopoinc!AF53</f>
        <v>1.8030630148948845E-3</v>
      </c>
      <c r="V61" s="12">
        <f>compopoinc!AG53</f>
        <v>0</v>
      </c>
      <c r="W61" s="13"/>
      <c r="Y61" s="1324">
        <f t="shared" si="0"/>
        <v>0</v>
      </c>
      <c r="Z61" s="1324">
        <f t="shared" si="1"/>
        <v>0</v>
      </c>
      <c r="AA61" s="1324">
        <f t="shared" si="2"/>
        <v>0</v>
      </c>
      <c r="AB61" s="1324">
        <f t="shared" si="3"/>
        <v>0</v>
      </c>
      <c r="AC61" s="1324">
        <f t="shared" si="4"/>
        <v>0</v>
      </c>
    </row>
    <row r="62" spans="1:29" x14ac:dyDescent="0.2">
      <c r="A62" s="137">
        <v>1965</v>
      </c>
      <c r="B62" s="231">
        <v>658.84699999999987</v>
      </c>
      <c r="C62" s="612">
        <f>compopoinc!N54</f>
        <v>0.22523607313632965</v>
      </c>
      <c r="D62" s="136">
        <f>compopoinc!O54</f>
        <v>0.18148968930108822</v>
      </c>
      <c r="E62" s="105">
        <f>compopoinc!P54</f>
        <v>4.3746383835241431E-2</v>
      </c>
      <c r="F62" s="105">
        <f>compopoinc!Q54</f>
        <v>6.828122423030436E-5</v>
      </c>
      <c r="G62" s="135">
        <f>compopoinc!R54</f>
        <v>9.7293853759765625E-2</v>
      </c>
      <c r="H62" s="136">
        <f>compopoinc!S54</f>
        <v>7.8460641450178059E-2</v>
      </c>
      <c r="I62" s="105">
        <f>compopoinc!T54</f>
        <v>1.8833212309587566E-2</v>
      </c>
      <c r="J62" s="105">
        <f>compopoinc!U54</f>
        <v>1.7059728634194471E-5</v>
      </c>
      <c r="K62" s="106">
        <f>compopoinc!V54</f>
        <v>6.7231070250272751E-2</v>
      </c>
      <c r="L62" s="105">
        <f>compopoinc!W54</f>
        <v>5.4187842928403285E-2</v>
      </c>
      <c r="M62" s="105">
        <f>compopoinc!X54</f>
        <v>1.3043227321869466E-2</v>
      </c>
      <c r="N62" s="105">
        <f>compopoinc!Y54</f>
        <v>9.0580415417207405E-6</v>
      </c>
      <c r="O62" s="106">
        <f>compopoinc!Z54</f>
        <v>2.9064022935926914E-2</v>
      </c>
      <c r="P62" s="105">
        <f>compopoinc!AA54</f>
        <v>2.3386891464524773E-2</v>
      </c>
      <c r="Q62" s="105">
        <f>compopoinc!AB54</f>
        <v>5.6771314714021415E-3</v>
      </c>
      <c r="R62" s="105">
        <f>compopoinc!AC54</f>
        <v>1.8912229506895528E-6</v>
      </c>
      <c r="S62" s="135">
        <f>compopoinc!AD54</f>
        <v>9.4829136505723E-3</v>
      </c>
      <c r="T62" s="136">
        <f>compopoinc!AE54</f>
        <v>7.6163056943629112E-3</v>
      </c>
      <c r="U62" s="136">
        <f>compopoinc!AF54</f>
        <v>1.8666079562093887E-3</v>
      </c>
      <c r="V62" s="12">
        <f>compopoinc!AG54</f>
        <v>2.2627571638622612E-7</v>
      </c>
      <c r="W62" s="13"/>
      <c r="Y62" s="1324">
        <f t="shared" si="0"/>
        <v>0</v>
      </c>
      <c r="Z62" s="1324">
        <f t="shared" si="1"/>
        <v>0</v>
      </c>
      <c r="AA62" s="1324">
        <f t="shared" si="2"/>
        <v>0</v>
      </c>
      <c r="AB62" s="1324">
        <f t="shared" si="3"/>
        <v>0</v>
      </c>
      <c r="AC62" s="1324">
        <f t="shared" si="4"/>
        <v>0</v>
      </c>
    </row>
    <row r="63" spans="1:29" x14ac:dyDescent="0.2">
      <c r="A63" s="137">
        <v>1966</v>
      </c>
      <c r="B63" s="231">
        <v>718.11500000000012</v>
      </c>
      <c r="C63" s="612">
        <f>compopoinc!N55</f>
        <v>0.22287562489509583</v>
      </c>
      <c r="D63" s="136">
        <f>compopoinc!O55</f>
        <v>0.17906389244490128</v>
      </c>
      <c r="E63" s="105">
        <f>compopoinc!P55</f>
        <v>4.381173245019454E-2</v>
      </c>
      <c r="F63" s="105">
        <f>compopoinc!Q55</f>
        <v>1.3656244846060872E-4</v>
      </c>
      <c r="G63" s="135">
        <f>compopoinc!R55</f>
        <v>9.6159525215625763E-2</v>
      </c>
      <c r="H63" s="136">
        <f>compopoinc!S55</f>
        <v>7.7252828209083191E-2</v>
      </c>
      <c r="I63" s="105">
        <f>compopoinc!T55</f>
        <v>1.8906697006542572E-2</v>
      </c>
      <c r="J63" s="105">
        <f>compopoinc!U55</f>
        <v>3.4119457268388942E-5</v>
      </c>
      <c r="K63" s="106">
        <f>compopoinc!V55</f>
        <v>6.6625140607357025E-2</v>
      </c>
      <c r="L63" s="105">
        <f>compopoinc!W55</f>
        <v>5.3487046202434385E-2</v>
      </c>
      <c r="M63" s="105">
        <f>compopoinc!X55</f>
        <v>1.313809440492264E-2</v>
      </c>
      <c r="N63" s="105">
        <f>compopoinc!Y55</f>
        <v>1.8116083083441481E-5</v>
      </c>
      <c r="O63" s="106">
        <f>compopoinc!Z55</f>
        <v>2.9209883883595467E-2</v>
      </c>
      <c r="P63" s="105">
        <f>compopoinc!AA55</f>
        <v>2.3412299786391699E-2</v>
      </c>
      <c r="Q63" s="105">
        <f>compopoinc!AB55</f>
        <v>5.7975840972037673E-3</v>
      </c>
      <c r="R63" s="105">
        <f>compopoinc!AC55</f>
        <v>3.7824459013791056E-6</v>
      </c>
      <c r="S63" s="135">
        <f>compopoinc!AD55</f>
        <v>9.6608744934201241E-3</v>
      </c>
      <c r="T63" s="136">
        <f>compopoinc!AE55</f>
        <v>7.7307215958962311E-3</v>
      </c>
      <c r="U63" s="136">
        <f>compopoinc!AF55</f>
        <v>1.930152897523893E-3</v>
      </c>
      <c r="V63" s="12">
        <f>compopoinc!AG55</f>
        <v>4.5255143277245224E-7</v>
      </c>
      <c r="W63" s="13"/>
      <c r="Y63" s="1324">
        <f t="shared" si="0"/>
        <v>0</v>
      </c>
      <c r="Z63" s="1324">
        <f t="shared" si="1"/>
        <v>0</v>
      </c>
      <c r="AA63" s="1324">
        <f t="shared" si="2"/>
        <v>0</v>
      </c>
      <c r="AB63" s="1324">
        <f t="shared" si="3"/>
        <v>0</v>
      </c>
      <c r="AC63" s="1324">
        <f t="shared" si="4"/>
        <v>0</v>
      </c>
    </row>
    <row r="64" spans="1:29" x14ac:dyDescent="0.2">
      <c r="A64" s="137">
        <v>1967</v>
      </c>
      <c r="B64" s="231">
        <v>758.46800000000007</v>
      </c>
      <c r="C64" s="612">
        <f>compopoinc!N56</f>
        <v>0.21377960965037346</v>
      </c>
      <c r="D64" s="136">
        <f>compopoinc!O56</f>
        <v>0.16875157787580974</v>
      </c>
      <c r="E64" s="105">
        <f>compopoinc!P56</f>
        <v>4.5028031774563715E-2</v>
      </c>
      <c r="F64" s="105">
        <f>compopoinc!Q56</f>
        <v>4.1960153612308204E-4</v>
      </c>
      <c r="G64" s="135">
        <f>compopoinc!R56</f>
        <v>9.1670768335461617E-2</v>
      </c>
      <c r="H64" s="136">
        <f>compopoinc!S56</f>
        <v>7.2490699790044744E-2</v>
      </c>
      <c r="I64" s="105">
        <f>compopoinc!T56</f>
        <v>1.9180068545416873E-2</v>
      </c>
      <c r="J64" s="105">
        <f>compopoinc!U56</f>
        <v>9.7377659585617948E-5</v>
      </c>
      <c r="K64" s="106">
        <f>compopoinc!V56</f>
        <v>6.3167914748191833E-2</v>
      </c>
      <c r="L64" s="105">
        <f>compopoinc!W56</f>
        <v>4.9934788789961715E-2</v>
      </c>
      <c r="M64" s="105">
        <f>compopoinc!X56</f>
        <v>1.3233125958230119E-2</v>
      </c>
      <c r="N64" s="105">
        <f>compopoinc!Y56</f>
        <v>5.4082714086689521E-5</v>
      </c>
      <c r="O64" s="106">
        <f>compopoinc!Z56</f>
        <v>2.703826641663909E-2</v>
      </c>
      <c r="P64" s="105">
        <f>compopoinc!AA56</f>
        <v>2.1344950199689405E-2</v>
      </c>
      <c r="Q64" s="105">
        <f>compopoinc!AB56</f>
        <v>5.6933162169496843E-3</v>
      </c>
      <c r="R64" s="105">
        <f>compopoinc!AC56</f>
        <v>1.3938223503373592E-5</v>
      </c>
      <c r="S64" s="149">
        <f>compopoinc!AD56</f>
        <v>8.6788400076329708E-3</v>
      </c>
      <c r="T64" s="148">
        <f>compopoinc!AE56</f>
        <v>6.8412099836112454E-3</v>
      </c>
      <c r="U64" s="148">
        <f>compopoinc!AF56</f>
        <v>1.8376300240217254E-3</v>
      </c>
      <c r="V64" s="12">
        <f>compopoinc!AG56</f>
        <v>1.6148199080134873E-6</v>
      </c>
      <c r="W64" s="13"/>
      <c r="Y64" s="1324">
        <f t="shared" si="0"/>
        <v>0</v>
      </c>
      <c r="Z64" s="1324">
        <f t="shared" si="1"/>
        <v>0</v>
      </c>
      <c r="AA64" s="1324">
        <f t="shared" si="2"/>
        <v>0</v>
      </c>
      <c r="AB64" s="1324">
        <f t="shared" si="3"/>
        <v>0</v>
      </c>
      <c r="AC64" s="1324">
        <f t="shared" si="4"/>
        <v>0</v>
      </c>
    </row>
    <row r="65" spans="1:29" x14ac:dyDescent="0.2">
      <c r="A65" s="137">
        <v>1968</v>
      </c>
      <c r="B65" s="231">
        <v>830.29300000000012</v>
      </c>
      <c r="C65" s="612">
        <f>compopoinc!N57</f>
        <v>0.20804484095424414</v>
      </c>
      <c r="D65" s="136">
        <f>compopoinc!O57</f>
        <v>0.16296372690794669</v>
      </c>
      <c r="E65" s="105">
        <f>compopoinc!P57</f>
        <v>4.5081114046297444E-2</v>
      </c>
      <c r="F65" s="105">
        <f>compopoinc!Q57</f>
        <v>5.3744191973237321E-4</v>
      </c>
      <c r="G65" s="135">
        <f>compopoinc!R57</f>
        <v>8.8638095650821924E-2</v>
      </c>
      <c r="H65" s="136">
        <f>compopoinc!S57</f>
        <v>6.9672533523009506E-2</v>
      </c>
      <c r="I65" s="105">
        <f>compopoinc!T57</f>
        <v>1.8965562127812419E-2</v>
      </c>
      <c r="J65" s="105">
        <f>compopoinc!U57</f>
        <v>1.2457598791115743E-4</v>
      </c>
      <c r="K65" s="106">
        <f>compopoinc!V57</f>
        <v>6.0865059494972229E-2</v>
      </c>
      <c r="L65" s="105">
        <f>compopoinc!W57</f>
        <v>4.7822895979118485E-2</v>
      </c>
      <c r="M65" s="105">
        <f>compopoinc!X57</f>
        <v>1.3042163515853744E-2</v>
      </c>
      <c r="N65" s="105">
        <f>compopoinc!Y57</f>
        <v>6.9027993276904454E-5</v>
      </c>
      <c r="O65" s="106">
        <f>compopoinc!Z57</f>
        <v>2.5861108559183776E-2</v>
      </c>
      <c r="P65" s="105">
        <f>compopoinc!AA57</f>
        <v>2.0290212265059615E-2</v>
      </c>
      <c r="Q65" s="105">
        <f>compopoinc!AB57</f>
        <v>5.5708962941241613E-3</v>
      </c>
      <c r="R65" s="105">
        <f>compopoinc!AC57</f>
        <v>1.7728014157114558E-5</v>
      </c>
      <c r="S65" s="149">
        <f>compopoinc!AD57</f>
        <v>8.3611593581736088E-3</v>
      </c>
      <c r="T65" s="148">
        <f>compopoinc!AE57</f>
        <v>6.5515903663367582E-3</v>
      </c>
      <c r="U65" s="148">
        <f>compopoinc!AF57</f>
        <v>1.8095689918368506E-3</v>
      </c>
      <c r="V65" s="12">
        <f>compopoinc!AG57</f>
        <v>1.9896315315293123E-6</v>
      </c>
      <c r="W65" s="13"/>
      <c r="Y65" s="1324">
        <f t="shared" si="0"/>
        <v>0</v>
      </c>
      <c r="Z65" s="1324">
        <f t="shared" si="1"/>
        <v>0</v>
      </c>
      <c r="AA65" s="1324">
        <f t="shared" si="2"/>
        <v>0</v>
      </c>
      <c r="AB65" s="1324">
        <f t="shared" si="3"/>
        <v>0</v>
      </c>
      <c r="AC65" s="1324">
        <f t="shared" si="4"/>
        <v>0</v>
      </c>
    </row>
    <row r="66" spans="1:29" x14ac:dyDescent="0.2">
      <c r="A66" s="137">
        <v>1969</v>
      </c>
      <c r="B66" s="231">
        <v>897.32399999999996</v>
      </c>
      <c r="C66" s="612">
        <f>compopoinc!N58</f>
        <v>0.19959189719520509</v>
      </c>
      <c r="D66" s="136">
        <f>compopoinc!O58</f>
        <v>0.15576145773252392</v>
      </c>
      <c r="E66" s="105">
        <f>compopoinc!P58</f>
        <v>4.383043946268117E-2</v>
      </c>
      <c r="F66" s="105">
        <f>compopoinc!Q58</f>
        <v>5.7603318236942869E-4</v>
      </c>
      <c r="G66" s="135">
        <f>compopoinc!R58</f>
        <v>8.2606181153096259E-2</v>
      </c>
      <c r="H66" s="136">
        <f>compopoinc!S58</f>
        <v>6.4632913413001258E-2</v>
      </c>
      <c r="I66" s="105">
        <f>compopoinc!T58</f>
        <v>1.7973267740095E-2</v>
      </c>
      <c r="J66" s="105">
        <f>compopoinc!U58</f>
        <v>1.3199527421647872E-4</v>
      </c>
      <c r="K66" s="106">
        <f>compopoinc!V58</f>
        <v>5.5939980782568455E-2</v>
      </c>
      <c r="L66" s="105">
        <f>compopoinc!W58</f>
        <v>4.3732192697275796E-2</v>
      </c>
      <c r="M66" s="105">
        <f>compopoinc!X58</f>
        <v>1.2207788085292659E-2</v>
      </c>
      <c r="N66" s="105">
        <f>compopoinc!Y58</f>
        <v>6.9773196003097837E-5</v>
      </c>
      <c r="O66" s="106">
        <f>compopoinc!Z58</f>
        <v>2.3259344015968964E-2</v>
      </c>
      <c r="P66" s="105">
        <f>compopoinc!AA58</f>
        <v>1.8161904296933359E-2</v>
      </c>
      <c r="Q66" s="105">
        <f>compopoinc!AB58</f>
        <v>5.0974397190356041E-3</v>
      </c>
      <c r="R66" s="105">
        <f>compopoinc!AC58</f>
        <v>1.7945110290185085E-5</v>
      </c>
      <c r="S66" s="149">
        <f>compopoinc!AD58</f>
        <v>7.4060056358575821E-3</v>
      </c>
      <c r="T66" s="148">
        <f>compopoinc!AE58</f>
        <v>5.7727448276565152E-3</v>
      </c>
      <c r="U66" s="148">
        <f>compopoinc!AF58</f>
        <v>1.6332608082010671E-3</v>
      </c>
      <c r="V66" s="17">
        <f>compopoinc!AG58</f>
        <v>2.1485677743626752E-6</v>
      </c>
      <c r="W66" s="13"/>
      <c r="Y66" s="1324">
        <f t="shared" si="0"/>
        <v>0</v>
      </c>
      <c r="Z66" s="1324">
        <f t="shared" si="1"/>
        <v>0</v>
      </c>
      <c r="AA66" s="1324">
        <f t="shared" si="2"/>
        <v>0</v>
      </c>
      <c r="AB66" s="1324">
        <f t="shared" si="3"/>
        <v>0</v>
      </c>
      <c r="AC66" s="1324">
        <f t="shared" si="4"/>
        <v>0</v>
      </c>
    </row>
    <row r="67" spans="1:29" x14ac:dyDescent="0.2">
      <c r="A67" s="147">
        <v>1970</v>
      </c>
      <c r="B67" s="232">
        <v>937.6049999999999</v>
      </c>
      <c r="C67" s="614">
        <f>compopoinc!N59</f>
        <v>0.19623271928867325</v>
      </c>
      <c r="D67" s="145">
        <f>compopoinc!O59</f>
        <v>0.15265139503031833</v>
      </c>
      <c r="E67" s="111">
        <f>compopoinc!P59</f>
        <v>4.3581324258354925E-2</v>
      </c>
      <c r="F67" s="111">
        <f>compopoinc!Q59</f>
        <v>6.24034520569694E-4</v>
      </c>
      <c r="G67" s="146">
        <f>compopoinc!R59</f>
        <v>7.9537168057868257E-2</v>
      </c>
      <c r="H67" s="145">
        <f>compopoinc!S59</f>
        <v>6.1844646588925634E-2</v>
      </c>
      <c r="I67" s="111">
        <f>compopoinc!T59</f>
        <v>1.7692521468942624E-2</v>
      </c>
      <c r="J67" s="111">
        <f>compopoinc!U59</f>
        <v>1.3609217849364086E-4</v>
      </c>
      <c r="K67" s="112">
        <f>compopoinc!V59</f>
        <v>5.3371084155514836E-2</v>
      </c>
      <c r="L67" s="111">
        <f>compopoinc!W59</f>
        <v>4.1469695294633291E-2</v>
      </c>
      <c r="M67" s="111">
        <f>compopoinc!X59</f>
        <v>1.1901388860881545E-2</v>
      </c>
      <c r="N67" s="111">
        <f>compopoinc!Y59</f>
        <v>7.0830041366320984E-5</v>
      </c>
      <c r="O67" s="112">
        <f>compopoinc!Z59</f>
        <v>2.1574821897957008E-2</v>
      </c>
      <c r="P67" s="111">
        <f>compopoinc!AA59</f>
        <v>1.6736657463257459E-2</v>
      </c>
      <c r="Q67" s="111">
        <f>compopoinc!AB59</f>
        <v>4.8381644346995496E-3</v>
      </c>
      <c r="R67" s="111">
        <f>compopoinc!AC59</f>
        <v>1.8383165167001891E-5</v>
      </c>
      <c r="S67" s="153">
        <f>compopoinc!AD59</f>
        <v>6.6376843024045229E-3</v>
      </c>
      <c r="T67" s="152">
        <f>compopoinc!AE59</f>
        <v>5.1400109496759407E-3</v>
      </c>
      <c r="U67" s="152">
        <f>compopoinc!AF59</f>
        <v>1.4976733527285824E-3</v>
      </c>
      <c r="V67" s="21">
        <f>compopoinc!AG59</f>
        <v>2.2484157968793994E-6</v>
      </c>
      <c r="W67" s="13"/>
      <c r="Y67" s="1324">
        <f t="shared" si="0"/>
        <v>0</v>
      </c>
      <c r="Z67" s="1324">
        <f t="shared" si="1"/>
        <v>0</v>
      </c>
      <c r="AA67" s="1324">
        <f t="shared" si="2"/>
        <v>0</v>
      </c>
      <c r="AB67" s="1324">
        <f t="shared" si="3"/>
        <v>0</v>
      </c>
      <c r="AC67" s="1324">
        <f t="shared" si="4"/>
        <v>0</v>
      </c>
    </row>
    <row r="68" spans="1:29" x14ac:dyDescent="0.2">
      <c r="A68" s="137">
        <v>1971</v>
      </c>
      <c r="B68" s="231">
        <v>1014.0679999999996</v>
      </c>
      <c r="C68" s="612">
        <f>compopoinc!N60</f>
        <v>0.19791087087651249</v>
      </c>
      <c r="D68" s="136">
        <f>compopoinc!O60</f>
        <v>0.15397052058871452</v>
      </c>
      <c r="E68" s="105">
        <f>compopoinc!P60</f>
        <v>4.3940350287797969E-2</v>
      </c>
      <c r="F68" s="105">
        <f>compopoinc!Q60</f>
        <v>6.4959905910200177E-4</v>
      </c>
      <c r="G68" s="135">
        <f>compopoinc!R60</f>
        <v>8.0577364169585053E-2</v>
      </c>
      <c r="H68" s="136">
        <f>compopoinc!S60</f>
        <v>6.2583326740814543E-2</v>
      </c>
      <c r="I68" s="105">
        <f>compopoinc!T60</f>
        <v>1.799403742877051E-2</v>
      </c>
      <c r="J68" s="105">
        <f>compopoinc!U60</f>
        <v>1.416805327387749E-4</v>
      </c>
      <c r="K68" s="106">
        <f>compopoinc!V60</f>
        <v>5.4303561628330499E-2</v>
      </c>
      <c r="L68" s="105">
        <f>compopoinc!W60</f>
        <v>4.212472742164311E-2</v>
      </c>
      <c r="M68" s="105">
        <f>compopoinc!X60</f>
        <v>1.2178834206687389E-2</v>
      </c>
      <c r="N68" s="105">
        <f>compopoinc!Y60</f>
        <v>7.367955869952425E-5</v>
      </c>
      <c r="O68" s="106">
        <f>compopoinc!Z60</f>
        <v>2.2137147518151323E-2</v>
      </c>
      <c r="P68" s="105">
        <f>compopoinc!AA60</f>
        <v>1.7144752411721972E-2</v>
      </c>
      <c r="Q68" s="105">
        <f>compopoinc!AB60</f>
        <v>4.9923951064293525E-3</v>
      </c>
      <c r="R68" s="105">
        <f>compopoinc!AC60</f>
        <v>1.9094178209444479E-5</v>
      </c>
      <c r="S68" s="149">
        <f>compopoinc!AD60</f>
        <v>6.751169275958091E-3</v>
      </c>
      <c r="T68" s="148">
        <f>compopoinc!AE60</f>
        <v>5.2204995460983696E-3</v>
      </c>
      <c r="U68" s="148">
        <f>compopoinc!AF60</f>
        <v>1.5306697298597218E-3</v>
      </c>
      <c r="V68" s="12">
        <f>compopoinc!AG60</f>
        <v>2.2657690835203859E-6</v>
      </c>
      <c r="W68" s="13"/>
      <c r="Y68" s="1324">
        <f t="shared" si="0"/>
        <v>0</v>
      </c>
      <c r="Z68" s="1324">
        <f t="shared" si="1"/>
        <v>0</v>
      </c>
      <c r="AA68" s="1324">
        <f t="shared" si="2"/>
        <v>0</v>
      </c>
      <c r="AB68" s="1324">
        <f t="shared" si="3"/>
        <v>0</v>
      </c>
      <c r="AC68" s="1324">
        <f t="shared" si="4"/>
        <v>0</v>
      </c>
    </row>
    <row r="69" spans="1:29" x14ac:dyDescent="0.2">
      <c r="A69" s="137">
        <v>1972</v>
      </c>
      <c r="B69" s="231">
        <v>1119.5729999999996</v>
      </c>
      <c r="C69" s="612">
        <f>compopoinc!N61</f>
        <v>0.20052810653214692</v>
      </c>
      <c r="D69" s="136">
        <f>compopoinc!O61</f>
        <v>0.15704550831151565</v>
      </c>
      <c r="E69" s="105">
        <f>compopoinc!P61</f>
        <v>4.3482598220631274E-2</v>
      </c>
      <c r="F69" s="105">
        <f>compopoinc!Q61</f>
        <v>7.0373278660440519E-4</v>
      </c>
      <c r="G69" s="135">
        <f>compopoinc!R61</f>
        <v>8.1333372270819382E-2</v>
      </c>
      <c r="H69" s="136">
        <f>compopoinc!S61</f>
        <v>6.3566283917380201E-2</v>
      </c>
      <c r="I69" s="105">
        <f>compopoinc!T61</f>
        <v>1.7767088353439188E-2</v>
      </c>
      <c r="J69" s="105">
        <f>compopoinc!U61</f>
        <v>1.4778911672141959E-4</v>
      </c>
      <c r="K69" s="106">
        <f>compopoinc!V61</f>
        <v>5.4875371351954527E-2</v>
      </c>
      <c r="L69" s="105">
        <f>compopoinc!W61</f>
        <v>4.2829932822227447E-2</v>
      </c>
      <c r="M69" s="105">
        <f>compopoinc!X61</f>
        <v>1.204543852972708E-2</v>
      </c>
      <c r="N69" s="105">
        <f>compopoinc!Y61</f>
        <v>7.8187073886404335E-5</v>
      </c>
      <c r="O69" s="106">
        <f>compopoinc!Z61</f>
        <v>2.2536838695941697E-2</v>
      </c>
      <c r="P69" s="105">
        <f>compopoinc!AA61</f>
        <v>1.7570386641552999E-2</v>
      </c>
      <c r="Q69" s="105">
        <f>compopoinc!AB61</f>
        <v>4.9664520543886989E-3</v>
      </c>
      <c r="R69" s="105">
        <f>compopoinc!AC61</f>
        <v>1.9553757048040854E-5</v>
      </c>
      <c r="S69" s="149">
        <f>compopoinc!AD61</f>
        <v>6.8781823647441342E-3</v>
      </c>
      <c r="T69" s="148">
        <f>compopoinc!AE61</f>
        <v>5.3546744582120527E-3</v>
      </c>
      <c r="U69" s="148">
        <f>compopoinc!AF61</f>
        <v>1.5235079065320813E-3</v>
      </c>
      <c r="V69" s="12">
        <f>compopoinc!AG61</f>
        <v>2.2095161860274937E-6</v>
      </c>
      <c r="W69" s="13"/>
      <c r="Y69" s="1324">
        <f t="shared" si="0"/>
        <v>0</v>
      </c>
      <c r="Z69" s="1324">
        <f t="shared" si="1"/>
        <v>0</v>
      </c>
      <c r="AA69" s="1324">
        <f t="shared" si="2"/>
        <v>0</v>
      </c>
      <c r="AB69" s="1324">
        <f t="shared" si="3"/>
        <v>0</v>
      </c>
      <c r="AC69" s="1324">
        <f t="shared" si="4"/>
        <v>0</v>
      </c>
    </row>
    <row r="70" spans="1:29" x14ac:dyDescent="0.2">
      <c r="A70" s="137">
        <v>1973</v>
      </c>
      <c r="B70" s="231">
        <v>1253.307</v>
      </c>
      <c r="C70" s="612">
        <f>compopoinc!N62</f>
        <v>0.20115531395913422</v>
      </c>
      <c r="D70" s="136">
        <f>compopoinc!O62</f>
        <v>0.15866577738199883</v>
      </c>
      <c r="E70" s="105">
        <f>compopoinc!P62</f>
        <v>4.2489536577135389E-2</v>
      </c>
      <c r="F70" s="105">
        <f>compopoinc!Q62</f>
        <v>7.2979819690743852E-4</v>
      </c>
      <c r="G70" s="135">
        <f>compopoinc!R62</f>
        <v>8.0988238447844196E-2</v>
      </c>
      <c r="H70" s="136">
        <f>compopoinc!S62</f>
        <v>6.3775840983548743E-2</v>
      </c>
      <c r="I70" s="105">
        <f>compopoinc!T62</f>
        <v>1.7212397464295447E-2</v>
      </c>
      <c r="J70" s="105">
        <f>compopoinc!U62</f>
        <v>1.566591227615266E-4</v>
      </c>
      <c r="K70" s="106">
        <f>compopoinc!V62</f>
        <v>5.4449729930638568E-2</v>
      </c>
      <c r="L70" s="105">
        <f>compopoinc!W62</f>
        <v>4.2828188958018591E-2</v>
      </c>
      <c r="M70" s="105">
        <f>compopoinc!X62</f>
        <v>1.1621540972619976E-2</v>
      </c>
      <c r="N70" s="105">
        <f>compopoinc!Y62</f>
        <v>8.1609455464759506E-5</v>
      </c>
      <c r="O70" s="106">
        <f>compopoinc!Z62</f>
        <v>2.2240623433276596E-2</v>
      </c>
      <c r="P70" s="105">
        <f>compopoinc!AA62</f>
        <v>1.7474897203652119E-2</v>
      </c>
      <c r="Q70" s="105">
        <f>compopoinc!AB62</f>
        <v>4.7657262296244771E-3</v>
      </c>
      <c r="R70" s="105">
        <f>compopoinc!AC62</f>
        <v>1.8781375556733981E-5</v>
      </c>
      <c r="S70" s="149">
        <f>compopoinc!AD62</f>
        <v>6.6378178489685524E-3</v>
      </c>
      <c r="T70" s="148">
        <f>compopoinc!AE62</f>
        <v>5.2087014249421254E-3</v>
      </c>
      <c r="U70" s="148">
        <f>compopoinc!AF62</f>
        <v>1.4291164240264268E-3</v>
      </c>
      <c r="V70" s="12">
        <f>compopoinc!AG62</f>
        <v>2.1444694740004044E-6</v>
      </c>
      <c r="W70" s="13"/>
      <c r="Y70" s="1324">
        <f t="shared" si="0"/>
        <v>0</v>
      </c>
      <c r="Z70" s="1324">
        <f t="shared" si="1"/>
        <v>0</v>
      </c>
      <c r="AA70" s="1324">
        <f t="shared" si="2"/>
        <v>0</v>
      </c>
      <c r="AB70" s="1324">
        <f t="shared" si="3"/>
        <v>0</v>
      </c>
      <c r="AC70" s="1324">
        <f t="shared" si="4"/>
        <v>0</v>
      </c>
    </row>
    <row r="71" spans="1:29" x14ac:dyDescent="0.2">
      <c r="A71" s="137">
        <v>1974</v>
      </c>
      <c r="B71" s="231">
        <v>1346.6740000000002</v>
      </c>
      <c r="C71" s="612">
        <f>compopoinc!N63</f>
        <v>0.19679939973116234</v>
      </c>
      <c r="D71" s="136">
        <f>compopoinc!O63</f>
        <v>0.1543582586786274</v>
      </c>
      <c r="E71" s="105">
        <f>compopoinc!P63</f>
        <v>4.2441141052534936E-2</v>
      </c>
      <c r="F71" s="105">
        <f>compopoinc!Q63</f>
        <v>8.422889448933546E-4</v>
      </c>
      <c r="G71" s="135">
        <f>compopoinc!R63</f>
        <v>7.8926590009018582E-2</v>
      </c>
      <c r="H71" s="136">
        <f>compopoinc!S63</f>
        <v>6.1806802643014865E-2</v>
      </c>
      <c r="I71" s="105">
        <f>compopoinc!T63</f>
        <v>1.7119787366003718E-2</v>
      </c>
      <c r="J71" s="105">
        <f>compopoinc!U63</f>
        <v>1.678868027450986E-4</v>
      </c>
      <c r="K71" s="106">
        <f>compopoinc!V63</f>
        <v>5.3061895149767224E-2</v>
      </c>
      <c r="L71" s="105">
        <f>compopoinc!W63</f>
        <v>4.152249587515465E-2</v>
      </c>
      <c r="M71" s="105">
        <f>compopoinc!X63</f>
        <v>1.1539399274612576E-2</v>
      </c>
      <c r="N71" s="105">
        <f>compopoinc!Y63</f>
        <v>8.7907065158099318E-5</v>
      </c>
      <c r="O71" s="106">
        <f>compopoinc!Z63</f>
        <v>2.1658957370590315E-2</v>
      </c>
      <c r="P71" s="105">
        <f>compopoinc!AA63</f>
        <v>1.6929836451505663E-2</v>
      </c>
      <c r="Q71" s="105">
        <f>compopoinc!AB63</f>
        <v>4.7291209190846503E-3</v>
      </c>
      <c r="R71" s="105">
        <f>compopoinc!AC63</f>
        <v>1.9537189657570925E-5</v>
      </c>
      <c r="S71" s="149">
        <f>compopoinc!AD63</f>
        <v>6.4899366452664253E-3</v>
      </c>
      <c r="T71" s="148">
        <f>compopoinc!AE63</f>
        <v>5.0712094836798689E-3</v>
      </c>
      <c r="U71" s="148">
        <f>compopoinc!AF63</f>
        <v>1.4187271615865567E-3</v>
      </c>
      <c r="V71" s="12">
        <f>compopoinc!AG63</f>
        <v>2.4053962583989522E-6</v>
      </c>
      <c r="W71" s="13"/>
      <c r="Y71" s="1324">
        <f t="shared" si="0"/>
        <v>0</v>
      </c>
      <c r="Z71" s="1324">
        <f t="shared" si="1"/>
        <v>0</v>
      </c>
      <c r="AA71" s="1324">
        <f t="shared" si="2"/>
        <v>0</v>
      </c>
      <c r="AB71" s="1324">
        <f t="shared" si="3"/>
        <v>0</v>
      </c>
      <c r="AC71" s="1324">
        <f t="shared" si="4"/>
        <v>0</v>
      </c>
    </row>
    <row r="72" spans="1:29" x14ac:dyDescent="0.2">
      <c r="A72" s="137">
        <v>1975</v>
      </c>
      <c r="B72" s="231">
        <v>1446.2169999999999</v>
      </c>
      <c r="C72" s="612">
        <f>compopoinc!N64</f>
        <v>0.19678941425621588</v>
      </c>
      <c r="D72" s="136">
        <f>compopoinc!O64</f>
        <v>0.15367099146542534</v>
      </c>
      <c r="E72" s="105">
        <f>compopoinc!P64</f>
        <v>4.3118422790790534E-2</v>
      </c>
      <c r="F72" s="105">
        <f>compopoinc!Q64</f>
        <v>9.8903037561681728E-4</v>
      </c>
      <c r="G72" s="135">
        <f>compopoinc!R64</f>
        <v>7.9409887250136535E-2</v>
      </c>
      <c r="H72" s="136">
        <f>compopoinc!S64</f>
        <v>6.1904190988434776E-2</v>
      </c>
      <c r="I72" s="105">
        <f>compopoinc!T64</f>
        <v>1.7505696261701755E-2</v>
      </c>
      <c r="J72" s="105">
        <f>compopoinc!U64</f>
        <v>1.9477682593978252E-4</v>
      </c>
      <c r="K72" s="106">
        <f>compopoinc!V64</f>
        <v>5.3580567260041789E-2</v>
      </c>
      <c r="L72" s="105">
        <f>compopoinc!W64</f>
        <v>4.1725036389553577E-2</v>
      </c>
      <c r="M72" s="105">
        <f>compopoinc!X64</f>
        <v>1.1855530870488216E-2</v>
      </c>
      <c r="N72" s="105">
        <f>compopoinc!Y64</f>
        <v>9.987741766621927E-5</v>
      </c>
      <c r="O72" s="106">
        <f>compopoinc!Z64</f>
        <v>2.2316710183638122E-2</v>
      </c>
      <c r="P72" s="105">
        <f>compopoinc!AA64</f>
        <v>1.73731346679016E-2</v>
      </c>
      <c r="Q72" s="105">
        <f>compopoinc!AB64</f>
        <v>4.9435755157365233E-3</v>
      </c>
      <c r="R72" s="105">
        <f>compopoinc!AC64</f>
        <v>2.2466893188394406E-5</v>
      </c>
      <c r="S72" s="149">
        <f>compopoinc!AD64</f>
        <v>6.9711596963770717E-3</v>
      </c>
      <c r="T72" s="148">
        <f>compopoinc!AE64</f>
        <v>5.4324714736188259E-3</v>
      </c>
      <c r="U72" s="148">
        <f>compopoinc!AF64</f>
        <v>1.5386882227582453E-3</v>
      </c>
      <c r="V72" s="12">
        <f>compopoinc!AG64</f>
        <v>2.817962901080712E-6</v>
      </c>
      <c r="W72" s="13"/>
      <c r="Y72" s="1324">
        <f t="shared" si="0"/>
        <v>0</v>
      </c>
      <c r="Z72" s="1324">
        <f t="shared" si="1"/>
        <v>0</v>
      </c>
      <c r="AA72" s="1324">
        <f t="shared" si="2"/>
        <v>0</v>
      </c>
      <c r="AB72" s="1324">
        <f t="shared" si="3"/>
        <v>0</v>
      </c>
      <c r="AC72" s="1324">
        <f t="shared" si="4"/>
        <v>0</v>
      </c>
    </row>
    <row r="73" spans="1:29" x14ac:dyDescent="0.2">
      <c r="A73" s="137">
        <v>1976</v>
      </c>
      <c r="B73" s="231">
        <v>1609.413</v>
      </c>
      <c r="C73" s="612">
        <f>compopoinc!N65</f>
        <v>0.1962864363117518</v>
      </c>
      <c r="D73" s="136">
        <f>compopoinc!O65</f>
        <v>0.15439472671280363</v>
      </c>
      <c r="E73" s="105">
        <f>compopoinc!P65</f>
        <v>4.1891709598948154E-2</v>
      </c>
      <c r="F73" s="105">
        <f>compopoinc!Q65</f>
        <v>1.0753566526123803E-3</v>
      </c>
      <c r="G73" s="135">
        <f>compopoinc!R65</f>
        <v>7.916399957137088E-2</v>
      </c>
      <c r="H73" s="136">
        <f>compopoinc!S65</f>
        <v>6.2149590775072809E-2</v>
      </c>
      <c r="I73" s="105">
        <f>compopoinc!T65</f>
        <v>1.7014408796298071E-2</v>
      </c>
      <c r="J73" s="105">
        <f>compopoinc!U65</f>
        <v>2.1333294556418261E-4</v>
      </c>
      <c r="K73" s="106">
        <f>compopoinc!V65</f>
        <v>5.3452293393377204E-2</v>
      </c>
      <c r="L73" s="105">
        <f>compopoinc!W65</f>
        <v>4.1920581359449531E-2</v>
      </c>
      <c r="M73" s="105">
        <f>compopoinc!X65</f>
        <v>1.1531712033927674E-2</v>
      </c>
      <c r="N73" s="105">
        <f>compopoinc!Y65</f>
        <v>1.0579775836873709E-4</v>
      </c>
      <c r="O73" s="106">
        <f>compopoinc!Z65</f>
        <v>2.2292881528441555E-2</v>
      </c>
      <c r="P73" s="105">
        <f>compopoinc!AA65</f>
        <v>1.7467115260114859E-2</v>
      </c>
      <c r="Q73" s="105">
        <f>compopoinc!AB65</f>
        <v>4.8257662683266981E-3</v>
      </c>
      <c r="R73" s="105">
        <f>compopoinc!AC65</f>
        <v>2.4373999690542646E-5</v>
      </c>
      <c r="S73" s="149">
        <f>compopoinc!AD65</f>
        <v>6.9924558577554308E-3</v>
      </c>
      <c r="T73" s="148">
        <f>compopoinc!AE65</f>
        <v>5.4736047371018778E-3</v>
      </c>
      <c r="U73" s="148">
        <f>compopoinc!AF65</f>
        <v>1.518851120653553E-3</v>
      </c>
      <c r="V73" s="12">
        <f>compopoinc!AG65</f>
        <v>2.9102793010632997E-6</v>
      </c>
      <c r="W73" s="13"/>
      <c r="Y73" s="1324">
        <f t="shared" si="0"/>
        <v>0</v>
      </c>
      <c r="Z73" s="1324">
        <f t="shared" si="1"/>
        <v>0</v>
      </c>
      <c r="AA73" s="1324">
        <f t="shared" si="2"/>
        <v>0</v>
      </c>
      <c r="AB73" s="1324">
        <f t="shared" si="3"/>
        <v>0</v>
      </c>
      <c r="AC73" s="1324">
        <f t="shared" si="4"/>
        <v>0</v>
      </c>
    </row>
    <row r="74" spans="1:29" x14ac:dyDescent="0.2">
      <c r="A74" s="137">
        <v>1977</v>
      </c>
      <c r="B74" s="231">
        <v>1792.8789999999997</v>
      </c>
      <c r="C74" s="612">
        <f>compopoinc!N66</f>
        <v>0.19839767277050768</v>
      </c>
      <c r="D74" s="136">
        <f>compopoinc!O66</f>
        <v>0.15721907056923223</v>
      </c>
      <c r="E74" s="105">
        <f>compopoinc!P66</f>
        <v>4.1178602201275449E-2</v>
      </c>
      <c r="F74" s="105">
        <f>compopoinc!Q66</f>
        <v>1.1745445170967261E-3</v>
      </c>
      <c r="G74" s="135">
        <f>compopoinc!R66</f>
        <v>8.0491025302302788E-2</v>
      </c>
      <c r="H74" s="136">
        <f>compopoinc!S66</f>
        <v>6.366941847954026E-2</v>
      </c>
      <c r="I74" s="105">
        <f>compopoinc!T66</f>
        <v>1.6821606822762528E-2</v>
      </c>
      <c r="J74" s="105">
        <f>compopoinc!U66</f>
        <v>2.3263138569644144E-4</v>
      </c>
      <c r="K74" s="106">
        <f>compopoinc!V66</f>
        <v>5.4525261513234113E-2</v>
      </c>
      <c r="L74" s="105">
        <f>compopoinc!W66</f>
        <v>4.3089168846982967E-2</v>
      </c>
      <c r="M74" s="105">
        <f>compopoinc!X66</f>
        <v>1.1436092666251148E-2</v>
      </c>
      <c r="N74" s="105">
        <f>compopoinc!Y66</f>
        <v>1.1340904018631182E-4</v>
      </c>
      <c r="O74" s="106">
        <f>compopoinc!Z66</f>
        <v>2.2910466714427979E-2</v>
      </c>
      <c r="P74" s="105">
        <f>compopoinc!AA66</f>
        <v>1.8087702727864016E-2</v>
      </c>
      <c r="Q74" s="105">
        <f>compopoinc!AB66</f>
        <v>4.8227639865639623E-3</v>
      </c>
      <c r="R74" s="105">
        <f>compopoinc!AC66</f>
        <v>2.5556120380124472E-5</v>
      </c>
      <c r="S74" s="149">
        <f>compopoinc!AD66</f>
        <v>7.2424272789959332E-3</v>
      </c>
      <c r="T74" s="148">
        <f>compopoinc!AE66</f>
        <v>5.7086389928888374E-3</v>
      </c>
      <c r="U74" s="148">
        <f>compopoinc!AF66</f>
        <v>1.5337882861070963E-3</v>
      </c>
      <c r="V74" s="12">
        <f>compopoinc!AG66</f>
        <v>2.9557544238730107E-6</v>
      </c>
      <c r="W74" s="13"/>
      <c r="Y74" s="1324">
        <f t="shared" si="0"/>
        <v>0</v>
      </c>
      <c r="Z74" s="1324">
        <f t="shared" si="1"/>
        <v>0</v>
      </c>
      <c r="AA74" s="1324">
        <f t="shared" si="2"/>
        <v>0</v>
      </c>
      <c r="AB74" s="1324">
        <f t="shared" si="3"/>
        <v>0</v>
      </c>
      <c r="AC74" s="1324">
        <f t="shared" si="4"/>
        <v>0</v>
      </c>
    </row>
    <row r="75" spans="1:29" x14ac:dyDescent="0.2">
      <c r="A75" s="137">
        <v>1978</v>
      </c>
      <c r="B75" s="231">
        <v>2022.694</v>
      </c>
      <c r="C75" s="612">
        <f>compopoinc!N67</f>
        <v>0.2004316242034454</v>
      </c>
      <c r="D75" s="136">
        <f>compopoinc!O67</f>
        <v>0.16006369301135381</v>
      </c>
      <c r="E75" s="105">
        <f>compopoinc!P67</f>
        <v>4.0367931192091588E-2</v>
      </c>
      <c r="F75" s="105">
        <f>compopoinc!Q67</f>
        <v>1.1960099677454303E-3</v>
      </c>
      <c r="G75" s="135">
        <f>compopoinc!R67</f>
        <v>8.2040532567474234E-2</v>
      </c>
      <c r="H75" s="136">
        <f>compopoinc!S67</f>
        <v>6.5389938580151616E-2</v>
      </c>
      <c r="I75" s="105">
        <f>compopoinc!T67</f>
        <v>1.6650593987322621E-2</v>
      </c>
      <c r="J75" s="105">
        <f>compopoinc!U67</f>
        <v>2.3048971742329759E-4</v>
      </c>
      <c r="K75" s="106">
        <f>compopoinc!V67</f>
        <v>5.6132143771112197E-2</v>
      </c>
      <c r="L75" s="105">
        <f>compopoinc!W67</f>
        <v>4.4692456821925623E-2</v>
      </c>
      <c r="M75" s="105">
        <f>compopoinc!X67</f>
        <v>1.1439686949186574E-2</v>
      </c>
      <c r="N75" s="105">
        <f>compopoinc!Y67</f>
        <v>1.159487324866326E-4</v>
      </c>
      <c r="O75" s="106">
        <f>compopoinc!Z67</f>
        <v>2.4195727966409453E-2</v>
      </c>
      <c r="P75" s="105">
        <f>compopoinc!AA67</f>
        <v>1.9243441453412651E-2</v>
      </c>
      <c r="Q75" s="105">
        <f>compopoinc!AB67</f>
        <v>4.9522865129968015E-3</v>
      </c>
      <c r="R75" s="105">
        <f>compopoinc!AC67</f>
        <v>2.5708131379085459E-5</v>
      </c>
      <c r="S75" s="149">
        <f>compopoinc!AD67</f>
        <v>7.9691743191183662E-3</v>
      </c>
      <c r="T75" s="148">
        <f>compopoinc!AE67</f>
        <v>6.328684243619145E-3</v>
      </c>
      <c r="U75" s="148">
        <f>compopoinc!AF67</f>
        <v>1.6404900754992207E-3</v>
      </c>
      <c r="V75" s="12">
        <f>compopoinc!AG67</f>
        <v>2.8656761760200259E-6</v>
      </c>
      <c r="W75" s="13"/>
      <c r="Y75" s="1324">
        <f t="shared" ref="Y75:Y116" si="5">C75-D75-E75</f>
        <v>0</v>
      </c>
      <c r="Z75" s="1324">
        <f t="shared" ref="Z75:Z116" si="6">G75-H75-I75</f>
        <v>0</v>
      </c>
      <c r="AA75" s="1324">
        <f t="shared" ref="AA75:AA116" si="7">K75-L75-M75</f>
        <v>0</v>
      </c>
      <c r="AB75" s="1324">
        <f t="shared" ref="AB75:AB116" si="8">O75-P75-Q75</f>
        <v>0</v>
      </c>
      <c r="AC75" s="1324">
        <f t="shared" ref="AC75:AC116" si="9">S75-T75-U75</f>
        <v>0</v>
      </c>
    </row>
    <row r="76" spans="1:29" x14ac:dyDescent="0.2">
      <c r="A76" s="141">
        <v>1979</v>
      </c>
      <c r="B76" s="233">
        <v>2240.3479999999995</v>
      </c>
      <c r="C76" s="613">
        <f>compopoinc!N68</f>
        <v>0.20390999317169189</v>
      </c>
      <c r="D76" s="140">
        <f>compopoinc!O68</f>
        <v>0.16369896908508963</v>
      </c>
      <c r="E76" s="108">
        <f>compopoinc!P68</f>
        <v>4.0211024086602265E-2</v>
      </c>
      <c r="F76" s="108">
        <f>compopoinc!Q68</f>
        <v>1.2441686121746898E-3</v>
      </c>
      <c r="G76" s="139">
        <f>compopoinc!R68</f>
        <v>8.5476882755756378E-2</v>
      </c>
      <c r="H76" s="140">
        <f>compopoinc!S68</f>
        <v>6.8451872478590303E-2</v>
      </c>
      <c r="I76" s="108">
        <f>compopoinc!T68</f>
        <v>1.7025010277166075E-2</v>
      </c>
      <c r="J76" s="108">
        <f>compopoinc!U68</f>
        <v>2.4391780607402325E-4</v>
      </c>
      <c r="K76" s="109">
        <f>compopoinc!V68</f>
        <v>5.9470992535352707E-2</v>
      </c>
      <c r="L76" s="108">
        <f>compopoinc!W68</f>
        <v>4.7556744765302028E-2</v>
      </c>
      <c r="M76" s="108">
        <f>compopoinc!X68</f>
        <v>1.1914247770050679E-2</v>
      </c>
      <c r="N76" s="108">
        <f>compopoinc!Y68</f>
        <v>1.2256448098924011E-4</v>
      </c>
      <c r="O76" s="109">
        <f>compopoinc!Z68</f>
        <v>2.695351280272007E-2</v>
      </c>
      <c r="P76" s="108">
        <f>compopoinc!AA68</f>
        <v>2.1526946584167206E-2</v>
      </c>
      <c r="Q76" s="108">
        <f>compopoinc!AB68</f>
        <v>5.426566218552864E-3</v>
      </c>
      <c r="R76" s="108">
        <f>compopoinc!AC68</f>
        <v>2.649292400747072E-5</v>
      </c>
      <c r="S76" s="151">
        <f>compopoinc!AD68</f>
        <v>9.4459876418113708E-3</v>
      </c>
      <c r="T76" s="150">
        <f>compopoinc!AE68</f>
        <v>7.5337962628259092E-3</v>
      </c>
      <c r="U76" s="150">
        <f>compopoinc!AF68</f>
        <v>1.9121913789854617E-3</v>
      </c>
      <c r="V76" s="17">
        <f>compopoinc!AG68</f>
        <v>2.7203720946999965E-6</v>
      </c>
      <c r="W76" s="13"/>
      <c r="Y76" s="1324">
        <f t="shared" si="5"/>
        <v>0</v>
      </c>
      <c r="Z76" s="1324">
        <f t="shared" si="6"/>
        <v>0</v>
      </c>
      <c r="AA76" s="1324">
        <f t="shared" si="7"/>
        <v>0</v>
      </c>
      <c r="AB76" s="1324">
        <f t="shared" si="8"/>
        <v>0</v>
      </c>
      <c r="AC76" s="1324">
        <f t="shared" si="9"/>
        <v>0</v>
      </c>
    </row>
    <row r="77" spans="1:29" x14ac:dyDescent="0.2">
      <c r="A77" s="137">
        <v>1980</v>
      </c>
      <c r="B77" s="231">
        <v>2418.6580000000004</v>
      </c>
      <c r="C77" s="612">
        <f>compopoinc!N69</f>
        <v>0.19714991748332977</v>
      </c>
      <c r="D77" s="136">
        <f>compopoinc!O69</f>
        <v>0.15663152697015903</v>
      </c>
      <c r="E77" s="105">
        <f>compopoinc!P69</f>
        <v>4.0518390513170743E-2</v>
      </c>
      <c r="F77" s="105">
        <f>compopoinc!Q69</f>
        <v>1.4149900525808334E-3</v>
      </c>
      <c r="G77" s="135">
        <f>compopoinc!R69</f>
        <v>8.0954253673553467E-2</v>
      </c>
      <c r="H77" s="136">
        <f>compopoinc!S69</f>
        <v>6.4214021236693952E-2</v>
      </c>
      <c r="I77" s="105">
        <f>compopoinc!T69</f>
        <v>1.6740232436859515E-2</v>
      </c>
      <c r="J77" s="105">
        <f>compopoinc!U69</f>
        <v>2.8061153716407716E-4</v>
      </c>
      <c r="K77" s="106">
        <f>compopoinc!V69</f>
        <v>5.5882733315229416E-2</v>
      </c>
      <c r="L77" s="105">
        <f>compopoinc!W69</f>
        <v>4.4284107200951439E-2</v>
      </c>
      <c r="M77" s="105">
        <f>compopoinc!X69</f>
        <v>1.1598626114277977E-2</v>
      </c>
      <c r="N77" s="105">
        <f>compopoinc!Y69</f>
        <v>1.3187628064770252E-4</v>
      </c>
      <c r="O77" s="106">
        <f>compopoinc!Z69</f>
        <v>2.4763226509094238E-2</v>
      </c>
      <c r="P77" s="105">
        <f>compopoinc!AA69</f>
        <v>1.9587833852177994E-2</v>
      </c>
      <c r="Q77" s="105">
        <f>compopoinc!AB69</f>
        <v>5.1753926569162445E-3</v>
      </c>
      <c r="R77" s="105">
        <f>compopoinc!AC69</f>
        <v>2.735468115133699E-5</v>
      </c>
      <c r="S77" s="149">
        <f>compopoinc!AD69</f>
        <v>8.3040250465273857E-3</v>
      </c>
      <c r="T77" s="148">
        <f>compopoinc!AE69</f>
        <v>6.5604905842280292E-3</v>
      </c>
      <c r="U77" s="148">
        <f>compopoinc!AF69</f>
        <v>1.7435344622993565E-3</v>
      </c>
      <c r="V77" s="21">
        <f>compopoinc!AG69</f>
        <v>2.9588993584184209E-6</v>
      </c>
      <c r="W77" s="13"/>
      <c r="Y77" s="1324">
        <f t="shared" si="5"/>
        <v>0</v>
      </c>
      <c r="Z77" s="1324">
        <f t="shared" si="6"/>
        <v>0</v>
      </c>
      <c r="AA77" s="1324">
        <f t="shared" si="7"/>
        <v>0</v>
      </c>
      <c r="AB77" s="1324">
        <f t="shared" si="8"/>
        <v>0</v>
      </c>
      <c r="AC77" s="1324">
        <f t="shared" si="9"/>
        <v>0</v>
      </c>
    </row>
    <row r="78" spans="1:29" x14ac:dyDescent="0.2">
      <c r="A78" s="137">
        <v>1981</v>
      </c>
      <c r="B78" s="231">
        <v>2714.6860000000006</v>
      </c>
      <c r="C78" s="612">
        <f>compopoinc!N70</f>
        <v>0.20675316452980042</v>
      </c>
      <c r="D78" s="136">
        <f>compopoinc!O70</f>
        <v>0.16439042968704598</v>
      </c>
      <c r="E78" s="105">
        <f>compopoinc!P70</f>
        <v>4.2362734842754435E-2</v>
      </c>
      <c r="F78" s="105">
        <f>compopoinc!Q70</f>
        <v>1.6160717932507396E-3</v>
      </c>
      <c r="G78" s="135">
        <f>compopoinc!R70</f>
        <v>8.7399467825889587E-2</v>
      </c>
      <c r="H78" s="136">
        <f>compopoinc!S70</f>
        <v>6.9411130308026259E-2</v>
      </c>
      <c r="I78" s="105">
        <f>compopoinc!T70</f>
        <v>1.7988337517863329E-2</v>
      </c>
      <c r="J78" s="105">
        <f>compopoinc!U70</f>
        <v>2.9511138563975692E-4</v>
      </c>
      <c r="K78" s="106">
        <f>compopoinc!V70</f>
        <v>6.128799170255661E-2</v>
      </c>
      <c r="L78" s="105">
        <f>compopoinc!W70</f>
        <v>4.8612675496769953E-2</v>
      </c>
      <c r="M78" s="105">
        <f>compopoinc!X70</f>
        <v>1.2675316205786658E-2</v>
      </c>
      <c r="N78" s="105">
        <f>compopoinc!Y70</f>
        <v>1.3981758092995733E-4</v>
      </c>
      <c r="O78" s="106">
        <f>compopoinc!Z70</f>
        <v>2.7988757938146591E-2</v>
      </c>
      <c r="P78" s="105">
        <f>compopoinc!AA70</f>
        <v>2.2166688076922014E-2</v>
      </c>
      <c r="Q78" s="105">
        <f>compopoinc!AB70</f>
        <v>5.8220698612245769E-3</v>
      </c>
      <c r="R78" s="105">
        <f>compopoinc!AC70</f>
        <v>2.9227534469100647E-5</v>
      </c>
      <c r="S78" s="149">
        <f>compopoinc!AD70</f>
        <v>9.6326582133769989E-3</v>
      </c>
      <c r="T78" s="148">
        <f>compopoinc!AE70</f>
        <v>7.6052665685395482E-3</v>
      </c>
      <c r="U78" s="148">
        <f>compopoinc!AF70</f>
        <v>2.0273916448374507E-3</v>
      </c>
      <c r="V78" s="12">
        <f>compopoinc!AG70</f>
        <v>3.2305474633176345E-6</v>
      </c>
      <c r="W78" s="13"/>
      <c r="Y78" s="1324">
        <f t="shared" si="5"/>
        <v>0</v>
      </c>
      <c r="Z78" s="1324">
        <f t="shared" si="6"/>
        <v>0</v>
      </c>
      <c r="AA78" s="1324">
        <f t="shared" si="7"/>
        <v>0</v>
      </c>
      <c r="AB78" s="1324">
        <f t="shared" si="8"/>
        <v>0</v>
      </c>
      <c r="AC78" s="1324">
        <f t="shared" si="9"/>
        <v>0</v>
      </c>
    </row>
    <row r="79" spans="1:29" x14ac:dyDescent="0.2">
      <c r="A79" s="137">
        <v>1982</v>
      </c>
      <c r="B79" s="231">
        <v>2834.5050000000001</v>
      </c>
      <c r="C79" s="612">
        <f>compopoinc!N71</f>
        <v>0.2110452800989151</v>
      </c>
      <c r="D79" s="136">
        <f>compopoinc!O71</f>
        <v>0.16563950763520552</v>
      </c>
      <c r="E79" s="105">
        <f>compopoinc!P71</f>
        <v>4.5405772463709582E-2</v>
      </c>
      <c r="F79" s="105">
        <f>compopoinc!Q71</f>
        <v>1.8654466839507222E-3</v>
      </c>
      <c r="G79" s="135">
        <f>compopoinc!R71</f>
        <v>9.0822026133537292E-2</v>
      </c>
      <c r="H79" s="136">
        <f>compopoinc!S71</f>
        <v>7.1260113901871591E-2</v>
      </c>
      <c r="I79" s="105">
        <f>compopoinc!T71</f>
        <v>1.9561912231665701E-2</v>
      </c>
      <c r="J79" s="105">
        <f>compopoinc!U71</f>
        <v>3.5248880158178508E-4</v>
      </c>
      <c r="K79" s="106">
        <f>compopoinc!V71</f>
        <v>6.4745999872684479E-2</v>
      </c>
      <c r="L79" s="105">
        <f>compopoinc!W71</f>
        <v>5.0746901385991805E-2</v>
      </c>
      <c r="M79" s="105">
        <f>compopoinc!X71</f>
        <v>1.3999098486692674E-2</v>
      </c>
      <c r="N79" s="105">
        <f>compopoinc!Y71</f>
        <v>1.6814460104797035E-4</v>
      </c>
      <c r="O79" s="106">
        <f>compopoinc!Z71</f>
        <v>3.1784962862730026E-2</v>
      </c>
      <c r="P79" s="105">
        <f>compopoinc!AA71</f>
        <v>2.4854728031343143E-2</v>
      </c>
      <c r="Q79" s="105">
        <f>compopoinc!AB71</f>
        <v>6.9302348313868833E-3</v>
      </c>
      <c r="R79" s="105">
        <f>compopoinc!AC71</f>
        <v>3.2361607736675069E-5</v>
      </c>
      <c r="S79" s="135">
        <f>compopoinc!AD71</f>
        <v>1.2555938214063644E-2</v>
      </c>
      <c r="T79" s="136">
        <f>compopoinc!AE71</f>
        <v>9.8218927270332657E-3</v>
      </c>
      <c r="U79" s="136">
        <f>compopoinc!AF71</f>
        <v>2.7340454870303788E-3</v>
      </c>
      <c r="V79" s="12">
        <f>compopoinc!AG71</f>
        <v>2.9052903300907928E-6</v>
      </c>
      <c r="W79" s="13"/>
      <c r="Y79" s="1324">
        <f t="shared" si="5"/>
        <v>0</v>
      </c>
      <c r="Z79" s="1324">
        <f t="shared" si="6"/>
        <v>0</v>
      </c>
      <c r="AA79" s="1324">
        <f t="shared" si="7"/>
        <v>0</v>
      </c>
      <c r="AB79" s="1324">
        <f t="shared" si="8"/>
        <v>0</v>
      </c>
      <c r="AC79" s="1324">
        <f t="shared" si="9"/>
        <v>0</v>
      </c>
    </row>
    <row r="80" spans="1:29" x14ac:dyDescent="0.2">
      <c r="A80" s="137">
        <v>1983</v>
      </c>
      <c r="B80" s="231">
        <v>3051.5720000000001</v>
      </c>
      <c r="C80" s="612">
        <f>compopoinc!N72</f>
        <v>0.21751154959201813</v>
      </c>
      <c r="D80" s="136">
        <f>compopoinc!O72</f>
        <v>0.17079416953129112</v>
      </c>
      <c r="E80" s="105">
        <f>compopoinc!P72</f>
        <v>4.671738006072701E-2</v>
      </c>
      <c r="F80" s="105">
        <f>compopoinc!Q72</f>
        <v>2.007664879783988E-3</v>
      </c>
      <c r="G80" s="135">
        <f>compopoinc!R72</f>
        <v>9.5917254686355591E-2</v>
      </c>
      <c r="H80" s="136">
        <f>compopoinc!S72</f>
        <v>7.5335136316198259E-2</v>
      </c>
      <c r="I80" s="105">
        <f>compopoinc!T72</f>
        <v>2.0582118370157332E-2</v>
      </c>
      <c r="J80" s="105">
        <f>compopoinc!U72</f>
        <v>3.7252125912345946E-4</v>
      </c>
      <c r="K80" s="106">
        <f>compopoinc!V72</f>
        <v>6.9175899028778076E-2</v>
      </c>
      <c r="L80" s="105">
        <f>compopoinc!W72</f>
        <v>5.4306221379192721E-2</v>
      </c>
      <c r="M80" s="105">
        <f>compopoinc!X72</f>
        <v>1.4869677649585356E-2</v>
      </c>
      <c r="N80" s="105">
        <f>compopoinc!Y72</f>
        <v>1.7832637240644544E-4</v>
      </c>
      <c r="O80" s="106">
        <f>compopoinc!Z72</f>
        <v>3.4329123795032501E-2</v>
      </c>
      <c r="P80" s="105">
        <f>compopoinc!AA72</f>
        <v>2.6844015279181122E-2</v>
      </c>
      <c r="Q80" s="105">
        <f>compopoinc!AB72</f>
        <v>7.4851085158513797E-3</v>
      </c>
      <c r="R80" s="105">
        <f>compopoinc!AC72</f>
        <v>3.5884051612811163E-5</v>
      </c>
      <c r="S80" s="135">
        <f>compopoinc!AD72</f>
        <v>1.4274768531322479E-2</v>
      </c>
      <c r="T80" s="136">
        <f>compopoinc!AE72</f>
        <v>1.1079524463324386E-2</v>
      </c>
      <c r="U80" s="136">
        <f>compopoinc!AF72</f>
        <v>3.1952440679980931E-3</v>
      </c>
      <c r="V80" s="12">
        <f>compopoinc!AG72</f>
        <v>3.628157628554618E-6</v>
      </c>
      <c r="W80" s="13"/>
      <c r="Y80" s="1324">
        <f t="shared" si="5"/>
        <v>0</v>
      </c>
      <c r="Z80" s="1324">
        <f t="shared" si="6"/>
        <v>0</v>
      </c>
      <c r="AA80" s="1324">
        <f t="shared" si="7"/>
        <v>0</v>
      </c>
      <c r="AB80" s="1324">
        <f t="shared" si="8"/>
        <v>0</v>
      </c>
      <c r="AC80" s="1324">
        <f t="shared" si="9"/>
        <v>0</v>
      </c>
    </row>
    <row r="81" spans="1:29" x14ac:dyDescent="0.2">
      <c r="A81" s="137">
        <v>1984</v>
      </c>
      <c r="B81" s="231">
        <v>3433.9200000000005</v>
      </c>
      <c r="C81" s="612">
        <f>compopoinc!N73</f>
        <v>0.23127830028533936</v>
      </c>
      <c r="D81" s="136">
        <f>compopoinc!O73</f>
        <v>0.18469481752799766</v>
      </c>
      <c r="E81" s="105">
        <f>compopoinc!P73</f>
        <v>4.6583482757341699E-2</v>
      </c>
      <c r="F81" s="105">
        <f>compopoinc!Q73</f>
        <v>2.058336278423667E-3</v>
      </c>
      <c r="G81" s="135">
        <f>compopoinc!R73</f>
        <v>0.10392636805772781</v>
      </c>
      <c r="H81" s="136">
        <f>compopoinc!S73</f>
        <v>8.2904956358106574E-2</v>
      </c>
      <c r="I81" s="105">
        <f>compopoinc!T73</f>
        <v>2.102141169962124E-2</v>
      </c>
      <c r="J81" s="105">
        <f>compopoinc!U73</f>
        <v>3.3855118090286851E-4</v>
      </c>
      <c r="K81" s="106">
        <f>compopoinc!V73</f>
        <v>7.5650438666343689E-2</v>
      </c>
      <c r="L81" s="105">
        <f>compopoinc!W73</f>
        <v>6.0309837573527147E-2</v>
      </c>
      <c r="M81" s="105">
        <f>compopoinc!X73</f>
        <v>1.5340601092816541E-2</v>
      </c>
      <c r="N81" s="105">
        <f>compopoinc!Y73</f>
        <v>1.5409666229970753E-4</v>
      </c>
      <c r="O81" s="106">
        <f>compopoinc!Z73</f>
        <v>3.831983357667923E-2</v>
      </c>
      <c r="P81" s="105">
        <f>compopoinc!AA73</f>
        <v>3.0450201296488899E-2</v>
      </c>
      <c r="Q81" s="105">
        <f>compopoinc!AB73</f>
        <v>7.8696322801903307E-3</v>
      </c>
      <c r="R81" s="105">
        <f>compopoinc!AC73</f>
        <v>2.8248088710824959E-5</v>
      </c>
      <c r="S81" s="135">
        <f>compopoinc!AD73</f>
        <v>1.5658410266041756E-2</v>
      </c>
      <c r="T81" s="136">
        <f>compopoinc!AE73</f>
        <v>1.2322562343518584E-2</v>
      </c>
      <c r="U81" s="136">
        <f>compopoinc!AF73</f>
        <v>3.3358479225231719E-3</v>
      </c>
      <c r="V81" s="12">
        <f>compopoinc!AG73</f>
        <v>2.5625499802117702E-6</v>
      </c>
      <c r="W81" s="13"/>
      <c r="Y81" s="1324">
        <f t="shared" si="5"/>
        <v>0</v>
      </c>
      <c r="Z81" s="1324">
        <f t="shared" si="6"/>
        <v>0</v>
      </c>
      <c r="AA81" s="1324">
        <f t="shared" si="7"/>
        <v>0</v>
      </c>
      <c r="AB81" s="1324">
        <f t="shared" si="8"/>
        <v>0</v>
      </c>
      <c r="AC81" s="1324">
        <f t="shared" si="9"/>
        <v>0</v>
      </c>
    </row>
    <row r="82" spans="1:29" x14ac:dyDescent="0.2">
      <c r="A82" s="137">
        <v>1985</v>
      </c>
      <c r="B82" s="231">
        <v>3669.9459999999995</v>
      </c>
      <c r="C82" s="612">
        <f>compopoinc!N74</f>
        <v>0.23182445764541626</v>
      </c>
      <c r="D82" s="136">
        <f>compopoinc!O74</f>
        <v>0.18409109567073756</v>
      </c>
      <c r="E82" s="105">
        <f>compopoinc!P74</f>
        <v>4.7733361974678701E-2</v>
      </c>
      <c r="F82" s="105">
        <f>compopoinc!Q74</f>
        <v>2.0893525797873735E-3</v>
      </c>
      <c r="G82" s="135">
        <f>compopoinc!R74</f>
        <v>0.10546121001243591</v>
      </c>
      <c r="H82" s="136">
        <f>compopoinc!S74</f>
        <v>8.3586794678467413E-2</v>
      </c>
      <c r="I82" s="105">
        <f>compopoinc!T74</f>
        <v>2.18744153339685E-2</v>
      </c>
      <c r="J82" s="105">
        <f>compopoinc!U74</f>
        <v>3.4795937244780362E-4</v>
      </c>
      <c r="K82" s="106">
        <f>compopoinc!V74</f>
        <v>7.7204190194606781E-2</v>
      </c>
      <c r="L82" s="105">
        <f>compopoinc!W74</f>
        <v>6.1121129089031001E-2</v>
      </c>
      <c r="M82" s="105">
        <f>compopoinc!X74</f>
        <v>1.608306110557578E-2</v>
      </c>
      <c r="N82" s="105">
        <f>compopoinc!Y74</f>
        <v>1.5650203567929566E-4</v>
      </c>
      <c r="O82" s="106">
        <f>compopoinc!Z74</f>
        <v>3.922247514128685E-2</v>
      </c>
      <c r="P82" s="105">
        <f>compopoinc!AA74</f>
        <v>3.0945366738500013E-2</v>
      </c>
      <c r="Q82" s="105">
        <f>compopoinc!AB74</f>
        <v>8.2771084027868369E-3</v>
      </c>
      <c r="R82" s="105">
        <f>compopoinc!AC74</f>
        <v>3.2984953577397391E-5</v>
      </c>
      <c r="S82" s="135">
        <f>compopoinc!AD74</f>
        <v>1.6301235184073448E-2</v>
      </c>
      <c r="T82" s="136">
        <f>compopoinc!AE74</f>
        <v>1.2760116122045417E-2</v>
      </c>
      <c r="U82" s="136">
        <f>compopoinc!AF74</f>
        <v>3.5411190620280308E-3</v>
      </c>
      <c r="V82" s="12">
        <f>compopoinc!AG74</f>
        <v>4.8831784624780994E-6</v>
      </c>
      <c r="W82" s="13"/>
      <c r="Y82" s="1324">
        <f t="shared" si="5"/>
        <v>0</v>
      </c>
      <c r="Z82" s="1324">
        <f t="shared" si="6"/>
        <v>0</v>
      </c>
      <c r="AA82" s="1324">
        <f t="shared" si="7"/>
        <v>0</v>
      </c>
      <c r="AB82" s="1324">
        <f t="shared" si="8"/>
        <v>0</v>
      </c>
      <c r="AC82" s="1324">
        <f t="shared" si="9"/>
        <v>0</v>
      </c>
    </row>
    <row r="83" spans="1:29" x14ac:dyDescent="0.2">
      <c r="A83" s="137">
        <v>1986</v>
      </c>
      <c r="B83" s="231">
        <v>3831.2509999999997</v>
      </c>
      <c r="C83" s="612">
        <f>compopoinc!N75</f>
        <v>0.22523646056652069</v>
      </c>
      <c r="D83" s="136">
        <f>compopoinc!O75</f>
        <v>0.1776830560174858</v>
      </c>
      <c r="E83" s="105">
        <f>compopoinc!P75</f>
        <v>4.7553404549034894E-2</v>
      </c>
      <c r="F83" s="105">
        <f>compopoinc!Q75</f>
        <v>2.0733829587697983E-3</v>
      </c>
      <c r="G83" s="135">
        <f>compopoinc!R75</f>
        <v>9.9727064371109009E-2</v>
      </c>
      <c r="H83" s="136">
        <f>compopoinc!S75</f>
        <v>7.8603282057429169E-2</v>
      </c>
      <c r="I83" s="105">
        <f>compopoinc!T75</f>
        <v>2.112378231367984E-2</v>
      </c>
      <c r="J83" s="105">
        <f>compopoinc!U75</f>
        <v>3.5440013743937016E-4</v>
      </c>
      <c r="K83" s="106">
        <f>compopoinc!V75</f>
        <v>7.1709319949150085E-2</v>
      </c>
      <c r="L83" s="105">
        <f>compopoinc!W75</f>
        <v>5.6446200696314008E-2</v>
      </c>
      <c r="M83" s="105">
        <f>compopoinc!X75</f>
        <v>1.5263119252836077E-2</v>
      </c>
      <c r="N83" s="105">
        <f>compopoinc!Y75</f>
        <v>1.6284188313875347E-4</v>
      </c>
      <c r="O83" s="106">
        <f>compopoinc!Z75</f>
        <v>3.4681439399719238E-2</v>
      </c>
      <c r="P83" s="105">
        <f>compopoinc!AA75</f>
        <v>2.7213950922551078E-2</v>
      </c>
      <c r="Q83" s="105">
        <f>compopoinc!AB75</f>
        <v>7.4674884771681604E-3</v>
      </c>
      <c r="R83" s="105">
        <f>compopoinc!AC75</f>
        <v>2.8528604161692783E-5</v>
      </c>
      <c r="S83" s="135">
        <f>compopoinc!AD75</f>
        <v>1.3699200004339218E-2</v>
      </c>
      <c r="T83" s="136">
        <f>compopoinc!AE75</f>
        <v>1.0661420761351792E-2</v>
      </c>
      <c r="U83" s="136">
        <f>compopoinc!AF75</f>
        <v>3.0377792429874262E-3</v>
      </c>
      <c r="V83" s="12">
        <f>compopoinc!AG75</f>
        <v>2.5345700578327524E-6</v>
      </c>
      <c r="W83" s="13"/>
      <c r="Y83" s="1324">
        <f t="shared" si="5"/>
        <v>0</v>
      </c>
      <c r="Z83" s="1324">
        <f t="shared" si="6"/>
        <v>0</v>
      </c>
      <c r="AA83" s="1324">
        <f t="shared" si="7"/>
        <v>0</v>
      </c>
      <c r="AB83" s="1324">
        <f t="shared" si="8"/>
        <v>0</v>
      </c>
      <c r="AC83" s="1324">
        <f t="shared" si="9"/>
        <v>0</v>
      </c>
    </row>
    <row r="84" spans="1:29" x14ac:dyDescent="0.2">
      <c r="A84" s="137">
        <v>1987</v>
      </c>
      <c r="B84" s="231">
        <v>4098.5039999999999</v>
      </c>
      <c r="C84" s="612">
        <f>compopoinc!N76</f>
        <v>0.23538024723529816</v>
      </c>
      <c r="D84" s="136">
        <f>compopoinc!O76</f>
        <v>0.18671101316795102</v>
      </c>
      <c r="E84" s="105">
        <f>compopoinc!P76</f>
        <v>4.8669234067347134E-2</v>
      </c>
      <c r="F84" s="105">
        <f>compopoinc!Q76</f>
        <v>1.8995034042745829E-3</v>
      </c>
      <c r="G84" s="135">
        <f>compopoinc!R76</f>
        <v>0.11107344180345535</v>
      </c>
      <c r="H84" s="136">
        <f>compopoinc!S76</f>
        <v>8.8106492260067171E-2</v>
      </c>
      <c r="I84" s="105">
        <f>compopoinc!T76</f>
        <v>2.2966949543388182E-2</v>
      </c>
      <c r="J84" s="105">
        <f>compopoinc!U76</f>
        <v>2.9904942493885756E-4</v>
      </c>
      <c r="K84" s="106">
        <f>compopoinc!V76</f>
        <v>8.1809386610984802E-2</v>
      </c>
      <c r="L84" s="105">
        <f>compopoinc!W76</f>
        <v>6.4830327361050877E-2</v>
      </c>
      <c r="M84" s="105">
        <f>compopoinc!X76</f>
        <v>1.6979059249933925E-2</v>
      </c>
      <c r="N84" s="105">
        <f>compopoinc!Y76</f>
        <v>1.3354783004615456E-4</v>
      </c>
      <c r="O84" s="106">
        <f>compopoinc!Z76</f>
        <v>4.1948840022087097E-2</v>
      </c>
      <c r="P84" s="105">
        <f>compopoinc!AA76</f>
        <v>3.3144108154132823E-2</v>
      </c>
      <c r="Q84" s="105">
        <f>compopoinc!AB76</f>
        <v>8.8047318679542741E-3</v>
      </c>
      <c r="R84" s="105">
        <f>compopoinc!AC76</f>
        <v>2.3855918698245659E-5</v>
      </c>
      <c r="S84" s="135">
        <f>compopoinc!AD76</f>
        <v>1.7367750406265259E-2</v>
      </c>
      <c r="T84" s="136">
        <f>compopoinc!AE76</f>
        <v>1.3578321818151995E-2</v>
      </c>
      <c r="U84" s="136">
        <f>compopoinc!AF76</f>
        <v>3.7894285881132639E-3</v>
      </c>
      <c r="V84" s="12">
        <f>compopoinc!AG76</f>
        <v>2.7501055228640325E-6</v>
      </c>
      <c r="W84" s="13"/>
      <c r="Y84" s="1324">
        <f t="shared" si="5"/>
        <v>0</v>
      </c>
      <c r="Z84" s="1324">
        <f t="shared" si="6"/>
        <v>0</v>
      </c>
      <c r="AA84" s="1324">
        <f t="shared" si="7"/>
        <v>0</v>
      </c>
      <c r="AB84" s="1324">
        <f t="shared" si="8"/>
        <v>0</v>
      </c>
      <c r="AC84" s="1324">
        <f t="shared" si="9"/>
        <v>0</v>
      </c>
    </row>
    <row r="85" spans="1:29" x14ac:dyDescent="0.2">
      <c r="A85" s="137">
        <v>1988</v>
      </c>
      <c r="B85" s="231">
        <v>4471.6059999999989</v>
      </c>
      <c r="C85" s="612">
        <f>compopoinc!N77</f>
        <v>0.25661426782608032</v>
      </c>
      <c r="D85" s="136">
        <f>compopoinc!O77</f>
        <v>0.2053062929353473</v>
      </c>
      <c r="E85" s="105">
        <f>compopoinc!P77</f>
        <v>5.1307974890733021E-2</v>
      </c>
      <c r="F85" s="105">
        <f>compopoinc!Q77</f>
        <v>1.6166623681783676E-3</v>
      </c>
      <c r="G85" s="135">
        <f>compopoinc!R77</f>
        <v>0.13097395002841949</v>
      </c>
      <c r="H85" s="136">
        <f>compopoinc!S77</f>
        <v>0.10485211105242342</v>
      </c>
      <c r="I85" s="105">
        <f>compopoinc!T77</f>
        <v>2.612183897599607E-2</v>
      </c>
      <c r="J85" s="105">
        <f>compopoinc!U77</f>
        <v>2.630991511978209E-4</v>
      </c>
      <c r="K85" s="106">
        <f>compopoinc!V77</f>
        <v>0.10015367716550827</v>
      </c>
      <c r="L85" s="105">
        <f>compopoinc!W77</f>
        <v>8.013720185965667E-2</v>
      </c>
      <c r="M85" s="105">
        <f>compopoinc!X77</f>
        <v>2.00164753058516E-2</v>
      </c>
      <c r="N85" s="105">
        <f>compopoinc!Y77</f>
        <v>1.0541954543441534E-4</v>
      </c>
      <c r="O85" s="106">
        <f>compopoinc!Z77</f>
        <v>5.4130345582962036E-2</v>
      </c>
      <c r="P85" s="105">
        <f>compopoinc!AA77</f>
        <v>4.3247814538542428E-2</v>
      </c>
      <c r="Q85" s="105">
        <f>compopoinc!AB77</f>
        <v>1.0882531044419608E-2</v>
      </c>
      <c r="R85" s="105">
        <f>compopoinc!AC77</f>
        <v>1.937815613928251E-5</v>
      </c>
      <c r="S85" s="135">
        <f>compopoinc!AD77</f>
        <v>2.1559597924351692E-2</v>
      </c>
      <c r="T85" s="136">
        <f>compopoinc!AE77</f>
        <v>1.7132310564176967E-2</v>
      </c>
      <c r="U85" s="136">
        <f>compopoinc!AF77</f>
        <v>4.4272873601747254E-3</v>
      </c>
      <c r="V85" s="12">
        <f>compopoinc!AG77</f>
        <v>2.1092921542731347E-6</v>
      </c>
      <c r="W85" s="13"/>
      <c r="Y85" s="1324">
        <f t="shared" si="5"/>
        <v>0</v>
      </c>
      <c r="Z85" s="1324">
        <f t="shared" si="6"/>
        <v>0</v>
      </c>
      <c r="AA85" s="1324">
        <f t="shared" si="7"/>
        <v>0</v>
      </c>
      <c r="AB85" s="1324">
        <f t="shared" si="8"/>
        <v>0</v>
      </c>
      <c r="AC85" s="1324">
        <f t="shared" si="9"/>
        <v>0</v>
      </c>
    </row>
    <row r="86" spans="1:29" x14ac:dyDescent="0.2">
      <c r="A86" s="137">
        <v>1989</v>
      </c>
      <c r="B86" s="231">
        <v>4760.1309999999994</v>
      </c>
      <c r="C86" s="612">
        <f>compopoinc!N78</f>
        <v>0.25008323788642883</v>
      </c>
      <c r="D86" s="136">
        <f>compopoinc!O78</f>
        <v>0.19946259634525632</v>
      </c>
      <c r="E86" s="105">
        <f>compopoinc!P78</f>
        <v>5.0620641541172517E-2</v>
      </c>
      <c r="F86" s="105">
        <f>compopoinc!Q78</f>
        <v>1.7455397173762321E-3</v>
      </c>
      <c r="G86" s="135">
        <f>compopoinc!R78</f>
        <v>0.12564219534397125</v>
      </c>
      <c r="H86" s="136">
        <f>compopoinc!S78</f>
        <v>0.10026412665160933</v>
      </c>
      <c r="I86" s="105">
        <f>compopoinc!T78</f>
        <v>2.5378068692361921E-2</v>
      </c>
      <c r="J86" s="105">
        <f>compopoinc!U78</f>
        <v>3.1811368535272777E-4</v>
      </c>
      <c r="K86" s="106">
        <f>compopoinc!V78</f>
        <v>9.4962112605571747E-2</v>
      </c>
      <c r="L86" s="105">
        <f>compopoinc!W78</f>
        <v>7.5757017121986792E-2</v>
      </c>
      <c r="M86" s="105">
        <f>compopoinc!X78</f>
        <v>1.9205095483584955E-2</v>
      </c>
      <c r="N86" s="105">
        <f>compopoinc!Y78</f>
        <v>1.2481915473472327E-4</v>
      </c>
      <c r="O86" s="106">
        <f>compopoinc!Z78</f>
        <v>4.9993135035037994E-2</v>
      </c>
      <c r="P86" s="105">
        <f>compopoinc!AA78</f>
        <v>3.9809328868543048E-2</v>
      </c>
      <c r="Q86" s="105">
        <f>compopoinc!AB78</f>
        <v>1.0183806166494946E-2</v>
      </c>
      <c r="R86" s="105">
        <f>compopoinc!AC78</f>
        <v>2.3860809960751794E-5</v>
      </c>
      <c r="S86" s="135">
        <f>compopoinc!AD78</f>
        <v>1.9902247935533524E-2</v>
      </c>
      <c r="T86" s="136">
        <f>compopoinc!AE78</f>
        <v>1.569851997778926E-2</v>
      </c>
      <c r="U86" s="136">
        <f>compopoinc!AF78</f>
        <v>4.2037279577442632E-3</v>
      </c>
      <c r="V86" s="17">
        <f>compopoinc!AG78</f>
        <v>2.552479372752714E-6</v>
      </c>
      <c r="W86" s="13"/>
      <c r="Y86" s="1324">
        <f t="shared" si="5"/>
        <v>0</v>
      </c>
      <c r="Z86" s="1324">
        <f t="shared" si="6"/>
        <v>0</v>
      </c>
      <c r="AA86" s="1324">
        <f t="shared" si="7"/>
        <v>0</v>
      </c>
      <c r="AB86" s="1324">
        <f t="shared" si="8"/>
        <v>0</v>
      </c>
      <c r="AC86" s="1324">
        <f t="shared" si="9"/>
        <v>0</v>
      </c>
    </row>
    <row r="87" spans="1:29" x14ac:dyDescent="0.2">
      <c r="A87" s="147">
        <v>1990</v>
      </c>
      <c r="B87" s="232">
        <v>5013.7620000000006</v>
      </c>
      <c r="C87" s="614">
        <f>compopoinc!N79</f>
        <v>0.24885375797748566</v>
      </c>
      <c r="D87" s="145">
        <f>compopoinc!O79</f>
        <v>0.19735882870736532</v>
      </c>
      <c r="E87" s="111">
        <f>compopoinc!P79</f>
        <v>5.1494929270120338E-2</v>
      </c>
      <c r="F87" s="111">
        <f>compopoinc!Q79</f>
        <v>1.7991706263273954E-3</v>
      </c>
      <c r="G87" s="146">
        <f>compopoinc!R79</f>
        <v>0.12508696317672729</v>
      </c>
      <c r="H87" s="145">
        <f>compopoinc!S79</f>
        <v>9.9305837505198724E-2</v>
      </c>
      <c r="I87" s="111">
        <f>compopoinc!T79</f>
        <v>2.5781125671528571E-2</v>
      </c>
      <c r="J87" s="111">
        <f>compopoinc!U79</f>
        <v>2.9405608074739575E-4</v>
      </c>
      <c r="K87" s="112">
        <f>compopoinc!V79</f>
        <v>9.4407036900520325E-2</v>
      </c>
      <c r="L87" s="111">
        <f>compopoinc!W79</f>
        <v>7.49421377046815E-2</v>
      </c>
      <c r="M87" s="111">
        <f>compopoinc!X79</f>
        <v>1.9464899195838825E-2</v>
      </c>
      <c r="N87" s="111">
        <f>compopoinc!Y79</f>
        <v>1.2850345228798687E-4</v>
      </c>
      <c r="O87" s="112">
        <f>compopoinc!Z79</f>
        <v>4.9207188189029694E-2</v>
      </c>
      <c r="P87" s="111">
        <f>compopoinc!AA79</f>
        <v>3.898435828113378E-2</v>
      </c>
      <c r="Q87" s="111">
        <f>compopoinc!AB79</f>
        <v>1.0222829907895914E-2</v>
      </c>
      <c r="R87" s="111">
        <f>compopoinc!AC79</f>
        <v>2.4010680135688744E-5</v>
      </c>
      <c r="S87" s="146">
        <f>compopoinc!AD79</f>
        <v>1.9636517390608788E-2</v>
      </c>
      <c r="T87" s="145">
        <f>compopoinc!AE79</f>
        <v>1.5416518956363867E-2</v>
      </c>
      <c r="U87" s="145">
        <f>compopoinc!AF79</f>
        <v>4.2199984342449204E-3</v>
      </c>
      <c r="V87" s="21">
        <f>compopoinc!AG79</f>
        <v>2.3287875592359342E-6</v>
      </c>
      <c r="W87" s="13"/>
      <c r="Y87" s="1324">
        <f t="shared" si="5"/>
        <v>0</v>
      </c>
      <c r="Z87" s="1324">
        <f t="shared" si="6"/>
        <v>0</v>
      </c>
      <c r="AA87" s="1324">
        <f t="shared" si="7"/>
        <v>0</v>
      </c>
      <c r="AB87" s="1324">
        <f t="shared" si="8"/>
        <v>0</v>
      </c>
      <c r="AC87" s="1324">
        <f t="shared" si="9"/>
        <v>0</v>
      </c>
    </row>
    <row r="88" spans="1:29" x14ac:dyDescent="0.2">
      <c r="A88" s="137">
        <v>1991</v>
      </c>
      <c r="B88" s="231">
        <v>5164.3679999999995</v>
      </c>
      <c r="C88" s="612">
        <f>compopoinc!N80</f>
        <v>0.24023394286632538</v>
      </c>
      <c r="D88" s="136">
        <f>compopoinc!O80</f>
        <v>0.18880671036276908</v>
      </c>
      <c r="E88" s="105">
        <f>compopoinc!P80</f>
        <v>5.1427232503556297E-2</v>
      </c>
      <c r="F88" s="105">
        <f>compopoinc!Q80</f>
        <v>2.0074518397450447E-3</v>
      </c>
      <c r="G88" s="135">
        <f>compopoinc!R80</f>
        <v>0.11375311762094498</v>
      </c>
      <c r="H88" s="136">
        <f>compopoinc!S80</f>
        <v>8.9519980075010608E-2</v>
      </c>
      <c r="I88" s="105">
        <f>compopoinc!T80</f>
        <v>2.4233137545934369E-2</v>
      </c>
      <c r="J88" s="105">
        <f>compopoinc!U80</f>
        <v>3.4570062416605651E-4</v>
      </c>
      <c r="K88" s="106">
        <f>compopoinc!V80</f>
        <v>8.3662837743759155E-2</v>
      </c>
      <c r="L88" s="105">
        <f>compopoinc!W80</f>
        <v>6.5777426864201516E-2</v>
      </c>
      <c r="M88" s="105">
        <f>compopoinc!X80</f>
        <v>1.7885410879557639E-2</v>
      </c>
      <c r="N88" s="105">
        <f>compopoinc!Y80</f>
        <v>1.5928417269606143E-4</v>
      </c>
      <c r="O88" s="106">
        <f>compopoinc!Z80</f>
        <v>4.1809994727373123E-2</v>
      </c>
      <c r="P88" s="105">
        <f>compopoinc!AA80</f>
        <v>3.2789768218719928E-2</v>
      </c>
      <c r="Q88" s="105">
        <f>compopoinc!AB80</f>
        <v>9.0202265086531952E-3</v>
      </c>
      <c r="R88" s="105">
        <f>compopoinc!AC80</f>
        <v>2.7817632144433446E-5</v>
      </c>
      <c r="S88" s="135">
        <f>compopoinc!AD80</f>
        <v>1.6745224595069885E-2</v>
      </c>
      <c r="T88" s="136">
        <f>compopoinc!AE80</f>
        <v>1.3003500259850698E-2</v>
      </c>
      <c r="U88" s="136">
        <f>compopoinc!AF80</f>
        <v>3.7417243352191876E-3</v>
      </c>
      <c r="V88" s="12">
        <f>compopoinc!AG80</f>
        <v>2.9697371246584225E-6</v>
      </c>
      <c r="W88" s="13"/>
      <c r="Y88" s="1324">
        <f t="shared" si="5"/>
        <v>0</v>
      </c>
      <c r="Z88" s="1324">
        <f t="shared" si="6"/>
        <v>0</v>
      </c>
      <c r="AA88" s="1324">
        <f t="shared" si="7"/>
        <v>0</v>
      </c>
      <c r="AB88" s="1324">
        <f t="shared" si="8"/>
        <v>0</v>
      </c>
      <c r="AC88" s="1324">
        <f t="shared" si="9"/>
        <v>0</v>
      </c>
    </row>
    <row r="89" spans="1:29" x14ac:dyDescent="0.2">
      <c r="A89" s="137">
        <v>1992</v>
      </c>
      <c r="B89" s="231">
        <v>5475.2330000000002</v>
      </c>
      <c r="C89" s="612">
        <f>compopoinc!N81</f>
        <v>0.2482762485742569</v>
      </c>
      <c r="D89" s="136">
        <f>compopoinc!O81</f>
        <v>0.19533203639366548</v>
      </c>
      <c r="E89" s="105">
        <f>compopoinc!P81</f>
        <v>5.2944212180591421E-2</v>
      </c>
      <c r="F89" s="105">
        <f>compopoinc!Q81</f>
        <v>2.1537172142416239E-3</v>
      </c>
      <c r="G89" s="135">
        <f>compopoinc!R81</f>
        <v>0.12106691300868988</v>
      </c>
      <c r="H89" s="136">
        <f>compopoinc!S81</f>
        <v>9.5418474460075231E-2</v>
      </c>
      <c r="I89" s="105">
        <f>compopoinc!T81</f>
        <v>2.5648438548614649E-2</v>
      </c>
      <c r="J89" s="105">
        <f>compopoinc!U81</f>
        <v>3.3925464958883822E-4</v>
      </c>
      <c r="K89" s="106">
        <f>compopoinc!V81</f>
        <v>8.9939296245574951E-2</v>
      </c>
      <c r="L89" s="105">
        <f>compopoinc!W81</f>
        <v>7.0873824101227001E-2</v>
      </c>
      <c r="M89" s="105">
        <f>compopoinc!X81</f>
        <v>1.906547214434795E-2</v>
      </c>
      <c r="N89" s="105">
        <f>compopoinc!Y81</f>
        <v>1.4522435958497226E-4</v>
      </c>
      <c r="O89" s="106">
        <f>compopoinc!Z81</f>
        <v>4.6256233006715775E-2</v>
      </c>
      <c r="P89" s="105">
        <f>compopoinc!AA81</f>
        <v>3.6306868802093106E-2</v>
      </c>
      <c r="Q89" s="105">
        <f>compopoinc!AB81</f>
        <v>9.9493642046226682E-3</v>
      </c>
      <c r="R89" s="105">
        <f>compopoinc!AC81</f>
        <v>2.6591111236484721E-5</v>
      </c>
      <c r="S89" s="135">
        <f>compopoinc!AD81</f>
        <v>1.8904801458120346E-2</v>
      </c>
      <c r="T89" s="136">
        <f>compopoinc!AE81</f>
        <v>1.4752229846292764E-2</v>
      </c>
      <c r="U89" s="136">
        <f>compopoinc!AF81</f>
        <v>4.1525716118275824E-3</v>
      </c>
      <c r="V89" s="12">
        <f>compopoinc!AG81</f>
        <v>2.7538280846783891E-6</v>
      </c>
      <c r="W89" s="13"/>
      <c r="Y89" s="1324">
        <f t="shared" si="5"/>
        <v>0</v>
      </c>
      <c r="Z89" s="1324">
        <f t="shared" si="6"/>
        <v>0</v>
      </c>
      <c r="AA89" s="1324">
        <f t="shared" si="7"/>
        <v>0</v>
      </c>
      <c r="AB89" s="1324">
        <f t="shared" si="8"/>
        <v>0</v>
      </c>
      <c r="AC89" s="1324">
        <f t="shared" si="9"/>
        <v>0</v>
      </c>
    </row>
    <row r="90" spans="1:29" x14ac:dyDescent="0.2">
      <c r="A90" s="137">
        <v>1993</v>
      </c>
      <c r="B90" s="231">
        <v>5730.2870000000003</v>
      </c>
      <c r="C90" s="612">
        <f>compopoinc!N82</f>
        <v>0.2400127500295639</v>
      </c>
      <c r="D90" s="136">
        <f>compopoinc!O82</f>
        <v>0.18957512244742247</v>
      </c>
      <c r="E90" s="105">
        <f>compopoinc!P82</f>
        <v>5.0437627582141431E-2</v>
      </c>
      <c r="F90" s="105">
        <f>compopoinc!Q82</f>
        <v>2.234108978882432E-3</v>
      </c>
      <c r="G90" s="135">
        <f>compopoinc!R82</f>
        <v>0.11273324489593506</v>
      </c>
      <c r="H90" s="136">
        <f>compopoinc!S82</f>
        <v>8.936676550501943E-2</v>
      </c>
      <c r="I90" s="105">
        <f>compopoinc!T82</f>
        <v>2.3366479390915629E-2</v>
      </c>
      <c r="J90" s="105">
        <f>compopoinc!U82</f>
        <v>3.7060215254314244E-4</v>
      </c>
      <c r="K90" s="106">
        <f>compopoinc!V82</f>
        <v>8.2560271024703979E-2</v>
      </c>
      <c r="L90" s="105">
        <f>compopoinc!W82</f>
        <v>6.5420531419135841E-2</v>
      </c>
      <c r="M90" s="105">
        <f>compopoinc!X82</f>
        <v>1.7139739605568138E-2</v>
      </c>
      <c r="N90" s="105">
        <f>compopoinc!Y82</f>
        <v>1.6871783009264618E-4</v>
      </c>
      <c r="O90" s="106">
        <f>compopoinc!Z82</f>
        <v>4.1275333613157272E-2</v>
      </c>
      <c r="P90" s="105">
        <f>compopoinc!AA82</f>
        <v>3.2587915603926376E-2</v>
      </c>
      <c r="Q90" s="105">
        <f>compopoinc!AB82</f>
        <v>8.6874180092308961E-3</v>
      </c>
      <c r="R90" s="105">
        <f>compopoinc!AC82</f>
        <v>3.0154475098242983E-5</v>
      </c>
      <c r="S90" s="135">
        <f>compopoinc!AD82</f>
        <v>1.6807511448860168E-2</v>
      </c>
      <c r="T90" s="136">
        <f>compopoinc!AE82</f>
        <v>1.319889736593538E-2</v>
      </c>
      <c r="U90" s="136">
        <f>compopoinc!AF82</f>
        <v>3.6086140829247881E-3</v>
      </c>
      <c r="V90" s="12">
        <f>compopoinc!AG82</f>
        <v>2.9228613129816949E-6</v>
      </c>
      <c r="W90" s="13"/>
      <c r="Y90" s="1324">
        <f t="shared" si="5"/>
        <v>0</v>
      </c>
      <c r="Z90" s="1324">
        <f t="shared" si="6"/>
        <v>0</v>
      </c>
      <c r="AA90" s="1324">
        <f t="shared" si="7"/>
        <v>0</v>
      </c>
      <c r="AB90" s="1324">
        <f t="shared" si="8"/>
        <v>0</v>
      </c>
      <c r="AC90" s="1324">
        <f t="shared" si="9"/>
        <v>0</v>
      </c>
    </row>
    <row r="91" spans="1:29" x14ac:dyDescent="0.2">
      <c r="A91" s="137">
        <v>1994</v>
      </c>
      <c r="B91" s="231">
        <v>6114.6550000000007</v>
      </c>
      <c r="C91" s="612">
        <f>compopoinc!N83</f>
        <v>0.2384847104549408</v>
      </c>
      <c r="D91" s="136">
        <f>compopoinc!O83</f>
        <v>0.18974171656373073</v>
      </c>
      <c r="E91" s="105">
        <f>compopoinc!P83</f>
        <v>4.8742993891210062E-2</v>
      </c>
      <c r="F91" s="105">
        <f>compopoinc!Q83</f>
        <v>2.4391415063291788E-3</v>
      </c>
      <c r="G91" s="135">
        <f>compopoinc!R83</f>
        <v>0.11096116900444031</v>
      </c>
      <c r="H91" s="136">
        <f>compopoinc!S83</f>
        <v>8.8551705274312553E-2</v>
      </c>
      <c r="I91" s="105">
        <f>compopoinc!T83</f>
        <v>2.2409463730127754E-2</v>
      </c>
      <c r="J91" s="105">
        <f>compopoinc!U83</f>
        <v>3.8087269058451056E-4</v>
      </c>
      <c r="K91" s="106">
        <f>compopoinc!V83</f>
        <v>8.0889306962490082E-2</v>
      </c>
      <c r="L91" s="105">
        <f>compopoinc!W83</f>
        <v>6.4506950110512662E-2</v>
      </c>
      <c r="M91" s="105">
        <f>compopoinc!X83</f>
        <v>1.638235685197742E-2</v>
      </c>
      <c r="N91" s="105">
        <f>compopoinc!Y83</f>
        <v>1.6713252989575267E-4</v>
      </c>
      <c r="O91" s="106">
        <f>compopoinc!Z83</f>
        <v>4.0334366261959076E-2</v>
      </c>
      <c r="P91" s="105">
        <f>compopoinc!AA83</f>
        <v>3.2013871291503904E-2</v>
      </c>
      <c r="Q91" s="105">
        <f>compopoinc!AB83</f>
        <v>8.3204949704551723E-3</v>
      </c>
      <c r="R91" s="105">
        <f>compopoinc!AC83</f>
        <v>3.7608187994919717E-5</v>
      </c>
      <c r="S91" s="135">
        <f>compopoinc!AD83</f>
        <v>1.6147049143910408E-2</v>
      </c>
      <c r="T91" s="136">
        <f>compopoinc!AE83</f>
        <v>1.2708785078243134E-2</v>
      </c>
      <c r="U91" s="136">
        <f>compopoinc!AF83</f>
        <v>3.4382640656672736E-3</v>
      </c>
      <c r="V91" s="12">
        <f>compopoinc!AG83</f>
        <v>3.6202429782861145E-6</v>
      </c>
      <c r="W91" s="13"/>
      <c r="Y91" s="1324">
        <f t="shared" si="5"/>
        <v>0</v>
      </c>
      <c r="Z91" s="1324">
        <f t="shared" si="6"/>
        <v>0</v>
      </c>
      <c r="AA91" s="1324">
        <f t="shared" si="7"/>
        <v>0</v>
      </c>
      <c r="AB91" s="1324">
        <f t="shared" si="8"/>
        <v>0</v>
      </c>
      <c r="AC91" s="1324">
        <f t="shared" si="9"/>
        <v>0</v>
      </c>
    </row>
    <row r="92" spans="1:29" x14ac:dyDescent="0.2">
      <c r="A92" s="137">
        <v>1995</v>
      </c>
      <c r="B92" s="231">
        <v>6452.3210000000008</v>
      </c>
      <c r="C92" s="612">
        <f>compopoinc!N84</f>
        <v>0.24318374693393707</v>
      </c>
      <c r="D92" s="136">
        <f>compopoinc!O84</f>
        <v>0.19468226814569789</v>
      </c>
      <c r="E92" s="105">
        <f>compopoinc!P84</f>
        <v>4.8501478788239183E-2</v>
      </c>
      <c r="F92" s="105">
        <f>compopoinc!Q84</f>
        <v>2.4483108427375555E-3</v>
      </c>
      <c r="G92" s="135">
        <f>compopoinc!R84</f>
        <v>0.11411856859922409</v>
      </c>
      <c r="H92" s="136">
        <f>compopoinc!S84</f>
        <v>9.1566689016190139E-2</v>
      </c>
      <c r="I92" s="105">
        <f>compopoinc!T84</f>
        <v>2.2551879583033951E-2</v>
      </c>
      <c r="J92" s="105">
        <f>compopoinc!U84</f>
        <v>3.7445678026415408E-4</v>
      </c>
      <c r="K92" s="106">
        <f>compopoinc!V84</f>
        <v>8.3685964345932007E-2</v>
      </c>
      <c r="L92" s="105">
        <f>compopoinc!W84</f>
        <v>6.7074837632503659E-2</v>
      </c>
      <c r="M92" s="105">
        <f>compopoinc!X84</f>
        <v>1.6611126713428348E-2</v>
      </c>
      <c r="N92" s="105">
        <f>compopoinc!Y84</f>
        <v>1.8323147378396243E-4</v>
      </c>
      <c r="O92" s="106">
        <f>compopoinc!Z84</f>
        <v>4.2043212801218033E-2</v>
      </c>
      <c r="P92" s="105">
        <f>compopoinc!AA84</f>
        <v>3.3520649173041761E-2</v>
      </c>
      <c r="Q92" s="105">
        <f>compopoinc!AB84</f>
        <v>8.5225636281762718E-3</v>
      </c>
      <c r="R92" s="105">
        <f>compopoinc!AC84</f>
        <v>3.568873944459483E-5</v>
      </c>
      <c r="S92" s="135">
        <f>compopoinc!AD84</f>
        <v>1.6866229474544525E-2</v>
      </c>
      <c r="T92" s="136">
        <f>compopoinc!AE84</f>
        <v>1.3348158806696431E-2</v>
      </c>
      <c r="U92" s="136">
        <f>compopoinc!AF84</f>
        <v>3.5180706678480944E-3</v>
      </c>
      <c r="V92" s="12">
        <f>compopoinc!AG84</f>
        <v>3.7036104458820773E-6</v>
      </c>
      <c r="W92" s="13"/>
      <c r="Y92" s="1324">
        <f t="shared" si="5"/>
        <v>0</v>
      </c>
      <c r="Z92" s="1324">
        <f t="shared" si="6"/>
        <v>0</v>
      </c>
      <c r="AA92" s="1324">
        <f t="shared" si="7"/>
        <v>0</v>
      </c>
      <c r="AB92" s="1324">
        <f t="shared" si="8"/>
        <v>0</v>
      </c>
      <c r="AC92" s="1324">
        <f t="shared" si="9"/>
        <v>0</v>
      </c>
    </row>
    <row r="93" spans="1:29" x14ac:dyDescent="0.2">
      <c r="A93" s="137">
        <v>1996</v>
      </c>
      <c r="B93" s="231">
        <v>6870.6080000000002</v>
      </c>
      <c r="C93" s="612">
        <f>compopoinc!N85</f>
        <v>0.25058230757713318</v>
      </c>
      <c r="D93" s="136">
        <f>compopoinc!O85</f>
        <v>0.20213089432400011</v>
      </c>
      <c r="E93" s="105">
        <f>compopoinc!P85</f>
        <v>4.8451413253133069E-2</v>
      </c>
      <c r="F93" s="105">
        <f>compopoinc!Q85</f>
        <v>2.5675322394818068E-3</v>
      </c>
      <c r="G93" s="135">
        <f>compopoinc!R85</f>
        <v>0.1194666400551796</v>
      </c>
      <c r="H93" s="136">
        <f>compopoinc!S85</f>
        <v>9.6540804651340295E-2</v>
      </c>
      <c r="I93" s="105">
        <f>compopoinc!T85</f>
        <v>2.2925835403839301E-2</v>
      </c>
      <c r="J93" s="105">
        <f>compopoinc!U85</f>
        <v>4.2064604349434376E-4</v>
      </c>
      <c r="K93" s="106">
        <f>compopoinc!V85</f>
        <v>8.8104203343391418E-2</v>
      </c>
      <c r="L93" s="105">
        <f>compopoinc!W85</f>
        <v>7.1129132327939715E-2</v>
      </c>
      <c r="M93" s="105">
        <f>compopoinc!X85</f>
        <v>1.6975071015451704E-2</v>
      </c>
      <c r="N93" s="105">
        <f>compopoinc!Y85</f>
        <v>2.0211627997923642E-4</v>
      </c>
      <c r="O93" s="106">
        <f>compopoinc!Z85</f>
        <v>4.5253254473209381E-2</v>
      </c>
      <c r="P93" s="105">
        <f>compopoinc!AA85</f>
        <v>3.6360723341971379E-2</v>
      </c>
      <c r="Q93" s="105">
        <f>compopoinc!AB85</f>
        <v>8.8925311312380018E-3</v>
      </c>
      <c r="R93" s="105">
        <f>compopoinc!AC85</f>
        <v>4.110830559511669E-5</v>
      </c>
      <c r="S93" s="135">
        <f>compopoinc!AD85</f>
        <v>1.881038025021553E-2</v>
      </c>
      <c r="T93" s="136">
        <f>compopoinc!AE85</f>
        <v>1.5014785606632275E-2</v>
      </c>
      <c r="U93" s="136">
        <f>compopoinc!AF85</f>
        <v>3.7955946435832555E-3</v>
      </c>
      <c r="V93" s="12">
        <f>compopoinc!AG85</f>
        <v>3.5543018839234719E-6</v>
      </c>
      <c r="W93" s="13"/>
      <c r="Y93" s="1324">
        <f t="shared" si="5"/>
        <v>0</v>
      </c>
      <c r="Z93" s="1324">
        <f t="shared" si="6"/>
        <v>0</v>
      </c>
      <c r="AA93" s="1324">
        <f t="shared" si="7"/>
        <v>0</v>
      </c>
      <c r="AB93" s="1324">
        <f t="shared" si="8"/>
        <v>0</v>
      </c>
      <c r="AC93" s="1324">
        <f t="shared" si="9"/>
        <v>0</v>
      </c>
    </row>
    <row r="94" spans="1:29" x14ac:dyDescent="0.2">
      <c r="A94" s="137">
        <v>1997</v>
      </c>
      <c r="B94" s="231">
        <v>7349.951</v>
      </c>
      <c r="C94" s="612">
        <f>compopoinc!N86</f>
        <v>0.25674596428871155</v>
      </c>
      <c r="D94" s="136">
        <f>compopoinc!O86</f>
        <v>0.20881503950113256</v>
      </c>
      <c r="E94" s="105">
        <f>compopoinc!P86</f>
        <v>4.7930924787578988E-2</v>
      </c>
      <c r="F94" s="105">
        <f>compopoinc!Q86</f>
        <v>2.481742762029171E-3</v>
      </c>
      <c r="G94" s="135">
        <f>compopoinc!R86</f>
        <v>0.1253124475479126</v>
      </c>
      <c r="H94" s="136">
        <f>compopoinc!S86</f>
        <v>0.10206421594875792</v>
      </c>
      <c r="I94" s="105">
        <f>compopoinc!T86</f>
        <v>2.3248231599154678E-2</v>
      </c>
      <c r="J94" s="105">
        <f>compopoinc!U86</f>
        <v>4.0266243740916252E-4</v>
      </c>
      <c r="K94" s="106">
        <f>compopoinc!V86</f>
        <v>9.3671932816505432E-2</v>
      </c>
      <c r="L94" s="105">
        <f>compopoinc!W86</f>
        <v>7.6209586326967838E-2</v>
      </c>
      <c r="M94" s="105">
        <f>compopoinc!X86</f>
        <v>1.7462346489537595E-2</v>
      </c>
      <c r="N94" s="105">
        <f>compopoinc!Y86</f>
        <v>1.9005445938091725E-4</v>
      </c>
      <c r="O94" s="106">
        <f>compopoinc!Z86</f>
        <v>4.9359362572431564E-2</v>
      </c>
      <c r="P94" s="105">
        <f>compopoinc!AA86</f>
        <v>4.0027930698926184E-2</v>
      </c>
      <c r="Q94" s="105">
        <f>compopoinc!AB86</f>
        <v>9.3314318735053803E-3</v>
      </c>
      <c r="R94" s="105">
        <f>compopoinc!AC86</f>
        <v>3.6726869439007714E-5</v>
      </c>
      <c r="S94" s="135">
        <f>compopoinc!AD86</f>
        <v>2.0799854770302773E-2</v>
      </c>
      <c r="T94" s="136">
        <f>compopoinc!AE86</f>
        <v>1.6752205993823877E-2</v>
      </c>
      <c r="U94" s="136">
        <f>compopoinc!AF86</f>
        <v>4.047648776478896E-3</v>
      </c>
      <c r="V94" s="12">
        <f>compopoinc!AG86</f>
        <v>3.5006705729756504E-6</v>
      </c>
      <c r="W94" s="13"/>
      <c r="Y94" s="1324">
        <f t="shared" si="5"/>
        <v>0</v>
      </c>
      <c r="Z94" s="1324">
        <f t="shared" si="6"/>
        <v>0</v>
      </c>
      <c r="AA94" s="1324">
        <f t="shared" si="7"/>
        <v>0</v>
      </c>
      <c r="AB94" s="1324">
        <f t="shared" si="8"/>
        <v>0</v>
      </c>
      <c r="AC94" s="1324">
        <f t="shared" si="9"/>
        <v>0</v>
      </c>
    </row>
    <row r="95" spans="1:29" x14ac:dyDescent="0.2">
      <c r="A95" s="137">
        <v>1998</v>
      </c>
      <c r="B95" s="231">
        <v>7825.7300000000032</v>
      </c>
      <c r="C95" s="612">
        <f>compopoinc!N87</f>
        <v>0.25893935561180115</v>
      </c>
      <c r="D95" s="136">
        <f>compopoinc!O87</f>
        <v>0.21196824668550107</v>
      </c>
      <c r="E95" s="105">
        <f>compopoinc!P87</f>
        <v>4.6971108926300076E-2</v>
      </c>
      <c r="F95" s="105">
        <f>compopoinc!Q87</f>
        <v>2.2239431273192167E-3</v>
      </c>
      <c r="G95" s="135">
        <f>compopoinc!R87</f>
        <v>0.12679219245910645</v>
      </c>
      <c r="H95" s="136">
        <f>compopoinc!S87</f>
        <v>0.10388066886912384</v>
      </c>
      <c r="I95" s="105">
        <f>compopoinc!T87</f>
        <v>2.2911523589982608E-2</v>
      </c>
      <c r="J95" s="105">
        <f>compopoinc!U87</f>
        <v>3.7586071994155645E-4</v>
      </c>
      <c r="K95" s="106">
        <f>compopoinc!V87</f>
        <v>9.4841070473194122E-2</v>
      </c>
      <c r="L95" s="105">
        <f>compopoinc!W87</f>
        <v>7.7631675807765532E-2</v>
      </c>
      <c r="M95" s="105">
        <f>compopoinc!X87</f>
        <v>1.720939466542859E-2</v>
      </c>
      <c r="N95" s="105">
        <f>compopoinc!Y87</f>
        <v>1.7808476695790887E-4</v>
      </c>
      <c r="O95" s="106">
        <f>compopoinc!Z87</f>
        <v>5.0149060785770416E-2</v>
      </c>
      <c r="P95" s="105">
        <f>compopoinc!AA87</f>
        <v>4.0877026014449314E-2</v>
      </c>
      <c r="Q95" s="105">
        <f>compopoinc!AB87</f>
        <v>9.2720347713211027E-3</v>
      </c>
      <c r="R95" s="105">
        <f>compopoinc!AC87</f>
        <v>3.3861237170640379E-5</v>
      </c>
      <c r="S95" s="135">
        <f>compopoinc!AD87</f>
        <v>2.1023988723754883E-2</v>
      </c>
      <c r="T95" s="136">
        <f>compopoinc!AE87</f>
        <v>1.7061159471713161E-2</v>
      </c>
      <c r="U95" s="136">
        <f>compopoinc!AF87</f>
        <v>3.9628292520417219E-3</v>
      </c>
      <c r="V95" s="12">
        <f>compopoinc!AG87</f>
        <v>3.0311412047012709E-6</v>
      </c>
      <c r="W95" s="13"/>
      <c r="Y95" s="1324">
        <f t="shared" si="5"/>
        <v>0</v>
      </c>
      <c r="Z95" s="1324">
        <f t="shared" si="6"/>
        <v>0</v>
      </c>
      <c r="AA95" s="1324">
        <f t="shared" si="7"/>
        <v>0</v>
      </c>
      <c r="AB95" s="1324">
        <f t="shared" si="8"/>
        <v>0</v>
      </c>
      <c r="AC95" s="1324">
        <f t="shared" si="9"/>
        <v>0</v>
      </c>
    </row>
    <row r="96" spans="1:29" x14ac:dyDescent="0.2">
      <c r="A96" s="141">
        <v>1999</v>
      </c>
      <c r="B96" s="233">
        <v>8291.4869999999992</v>
      </c>
      <c r="C96" s="613">
        <f>compopoinc!N88</f>
        <v>0.26158669590950012</v>
      </c>
      <c r="D96" s="140">
        <f>compopoinc!O88</f>
        <v>0.21403296031166974</v>
      </c>
      <c r="E96" s="108">
        <f>compopoinc!P88</f>
        <v>4.7553735597830382E-2</v>
      </c>
      <c r="F96" s="108">
        <f>compopoinc!Q88</f>
        <v>2.0897900685667992E-3</v>
      </c>
      <c r="G96" s="139">
        <f>compopoinc!R88</f>
        <v>0.12975104153156281</v>
      </c>
      <c r="H96" s="140">
        <f>compopoinc!S88</f>
        <v>0.10625548632538084</v>
      </c>
      <c r="I96" s="108">
        <f>compopoinc!T88</f>
        <v>2.3495555206181962E-2</v>
      </c>
      <c r="J96" s="108">
        <f>compopoinc!U88</f>
        <v>3.2204645685851574E-4</v>
      </c>
      <c r="K96" s="109">
        <f>compopoinc!V88</f>
        <v>9.7804456949234009E-2</v>
      </c>
      <c r="L96" s="108">
        <f>compopoinc!W88</f>
        <v>8.0009724258673032E-2</v>
      </c>
      <c r="M96" s="108">
        <f>compopoinc!X88</f>
        <v>1.7794732690560977E-2</v>
      </c>
      <c r="N96" s="108">
        <f>compopoinc!Y88</f>
        <v>1.6466455417685211E-4</v>
      </c>
      <c r="O96" s="109">
        <f>compopoinc!Z88</f>
        <v>5.2521690726280212E-2</v>
      </c>
      <c r="P96" s="108">
        <f>compopoinc!AA88</f>
        <v>4.2794786726396694E-2</v>
      </c>
      <c r="Q96" s="108">
        <f>compopoinc!AB88</f>
        <v>9.7269039998835183E-3</v>
      </c>
      <c r="R96" s="108">
        <f>compopoinc!AC88</f>
        <v>3.1046060030348599E-5</v>
      </c>
      <c r="S96" s="139">
        <f>compopoinc!AD88</f>
        <v>2.2325988858938217E-2</v>
      </c>
      <c r="T96" s="140">
        <f>compopoinc!AE88</f>
        <v>1.8138135749899753E-2</v>
      </c>
      <c r="U96" s="140">
        <f>compopoinc!AF88</f>
        <v>4.1878531090384641E-3</v>
      </c>
      <c r="V96" s="17">
        <f>compopoinc!AG88</f>
        <v>2.7836631488753483E-6</v>
      </c>
      <c r="W96" s="13"/>
      <c r="Y96" s="1324">
        <f t="shared" si="5"/>
        <v>0</v>
      </c>
      <c r="Z96" s="1324">
        <f t="shared" si="6"/>
        <v>0</v>
      </c>
      <c r="AA96" s="1324">
        <f t="shared" si="7"/>
        <v>0</v>
      </c>
      <c r="AB96" s="1324">
        <f t="shared" si="8"/>
        <v>0</v>
      </c>
      <c r="AC96" s="1324">
        <f t="shared" si="9"/>
        <v>0</v>
      </c>
    </row>
    <row r="97" spans="1:29" x14ac:dyDescent="0.2">
      <c r="A97" s="137">
        <v>2000</v>
      </c>
      <c r="B97" s="231">
        <v>8872.4629999999997</v>
      </c>
      <c r="C97" s="612">
        <f>compopoinc!N89</f>
        <v>0.26590374112129211</v>
      </c>
      <c r="D97" s="136">
        <f>compopoinc!O89</f>
        <v>0.21767011196425301</v>
      </c>
      <c r="E97" s="105">
        <f>compopoinc!P89</f>
        <v>4.8233629157039104E-2</v>
      </c>
      <c r="F97" s="105">
        <f>compopoinc!Q89</f>
        <v>2.1636902820318937E-3</v>
      </c>
      <c r="G97" s="135">
        <f>compopoinc!R89</f>
        <v>0.13430693745613098</v>
      </c>
      <c r="H97" s="136">
        <f>compopoinc!S89</f>
        <v>0.11011507988246194</v>
      </c>
      <c r="I97" s="105">
        <f>compopoinc!T89</f>
        <v>2.419185757366904E-2</v>
      </c>
      <c r="J97" s="105">
        <f>compopoinc!U89</f>
        <v>3.4428888466209173E-4</v>
      </c>
      <c r="K97" s="106">
        <f>compopoinc!V89</f>
        <v>0.10196065157651901</v>
      </c>
      <c r="L97" s="105">
        <f>compopoinc!W89</f>
        <v>8.3522646939911738E-2</v>
      </c>
      <c r="M97" s="105">
        <f>compopoinc!X89</f>
        <v>1.8438004636607275E-2</v>
      </c>
      <c r="N97" s="105">
        <f>compopoinc!Y89</f>
        <v>1.6141675587277859E-4</v>
      </c>
      <c r="O97" s="106">
        <f>compopoinc!Z89</f>
        <v>5.5868320167064667E-2</v>
      </c>
      <c r="P97" s="105">
        <f>compopoinc!AA89</f>
        <v>4.5605795599229282E-2</v>
      </c>
      <c r="Q97" s="105">
        <f>compopoinc!AB89</f>
        <v>1.0262524567835385E-2</v>
      </c>
      <c r="R97" s="105">
        <f>compopoinc!AC89</f>
        <v>3.1485520594287664E-5</v>
      </c>
      <c r="S97" s="135">
        <f>compopoinc!AD89</f>
        <v>2.4494094774127007E-2</v>
      </c>
      <c r="T97" s="136">
        <f>compopoinc!AE89</f>
        <v>1.9945016429035789E-2</v>
      </c>
      <c r="U97" s="136">
        <f>compopoinc!AF89</f>
        <v>4.5490783450912176E-3</v>
      </c>
      <c r="V97" s="21">
        <f>compopoinc!AG89</f>
        <v>3.104123834418715E-6</v>
      </c>
      <c r="W97" s="13"/>
      <c r="Y97" s="1324">
        <f t="shared" si="5"/>
        <v>0</v>
      </c>
      <c r="Z97" s="1324">
        <f t="shared" si="6"/>
        <v>0</v>
      </c>
      <c r="AA97" s="1324">
        <f t="shared" si="7"/>
        <v>0</v>
      </c>
      <c r="AB97" s="1324">
        <f t="shared" si="8"/>
        <v>0</v>
      </c>
      <c r="AC97" s="1324">
        <f t="shared" si="9"/>
        <v>0</v>
      </c>
    </row>
    <row r="98" spans="1:29" x14ac:dyDescent="0.2">
      <c r="A98" s="137">
        <v>2001</v>
      </c>
      <c r="B98" s="231">
        <v>9146.5700000000015</v>
      </c>
      <c r="C98" s="612">
        <f>compopoinc!N90</f>
        <v>0.26239094138145447</v>
      </c>
      <c r="D98" s="136">
        <f>compopoinc!O90</f>
        <v>0.2124050243619422</v>
      </c>
      <c r="E98" s="105">
        <f>compopoinc!P90</f>
        <v>4.9985917019512272E-2</v>
      </c>
      <c r="F98" s="105">
        <f>compopoinc!Q90</f>
        <v>2.4155976716428995E-3</v>
      </c>
      <c r="G98" s="135">
        <f>compopoinc!R90</f>
        <v>0.13233564794063568</v>
      </c>
      <c r="H98" s="136">
        <f>compopoinc!S90</f>
        <v>0.10726600976090594</v>
      </c>
      <c r="I98" s="105">
        <f>compopoinc!T90</f>
        <v>2.5069638179729736E-2</v>
      </c>
      <c r="J98" s="105">
        <f>compopoinc!U90</f>
        <v>4.1126020369119942E-4</v>
      </c>
      <c r="K98" s="106">
        <f>compopoinc!V90</f>
        <v>0.1004597544670105</v>
      </c>
      <c r="L98" s="105">
        <f>compopoinc!W90</f>
        <v>8.1341985817289242E-2</v>
      </c>
      <c r="M98" s="105">
        <f>compopoinc!X90</f>
        <v>1.9117768649721256E-2</v>
      </c>
      <c r="N98" s="105">
        <f>compopoinc!Y90</f>
        <v>1.9694180809892714E-4</v>
      </c>
      <c r="O98" s="106">
        <f>compopoinc!Z90</f>
        <v>5.4715290665626526E-2</v>
      </c>
      <c r="P98" s="105">
        <f>compopoinc!AA90</f>
        <v>4.4198195207371782E-2</v>
      </c>
      <c r="Q98" s="105">
        <f>compopoinc!AB90</f>
        <v>1.0517095458254744E-2</v>
      </c>
      <c r="R98" s="105">
        <f>compopoinc!AC90</f>
        <v>3.7967674870742485E-5</v>
      </c>
      <c r="S98" s="135">
        <f>compopoinc!AD90</f>
        <v>2.3423794656991959E-2</v>
      </c>
      <c r="T98" s="136">
        <f>compopoinc!AE90</f>
        <v>1.8846898723421823E-2</v>
      </c>
      <c r="U98" s="136">
        <f>compopoinc!AF90</f>
        <v>4.5768959335701354E-3</v>
      </c>
      <c r="V98" s="12">
        <f>compopoinc!AG90</f>
        <v>3.8231469261518214E-6</v>
      </c>
      <c r="W98" s="13"/>
      <c r="Y98" s="1324">
        <f t="shared" si="5"/>
        <v>0</v>
      </c>
      <c r="Z98" s="1324">
        <f t="shared" si="6"/>
        <v>0</v>
      </c>
      <c r="AA98" s="1324">
        <f t="shared" si="7"/>
        <v>0</v>
      </c>
      <c r="AB98" s="1324">
        <f t="shared" si="8"/>
        <v>0</v>
      </c>
      <c r="AC98" s="1324">
        <f t="shared" si="9"/>
        <v>0</v>
      </c>
    </row>
    <row r="99" spans="1:29" x14ac:dyDescent="0.2">
      <c r="A99" s="137">
        <v>2002</v>
      </c>
      <c r="B99" s="231">
        <v>9394.2649999999994</v>
      </c>
      <c r="C99" s="612">
        <f>compopoinc!N91</f>
        <v>0.26220616698265076</v>
      </c>
      <c r="D99" s="136">
        <f>compopoinc!O91</f>
        <v>0.21004809708028915</v>
      </c>
      <c r="E99" s="105">
        <f>compopoinc!P91</f>
        <v>5.2158069902361603E-2</v>
      </c>
      <c r="F99" s="105">
        <f>compopoinc!Q91</f>
        <v>2.5774254463613033E-3</v>
      </c>
      <c r="G99" s="135">
        <f>compopoinc!R91</f>
        <v>0.13202609121799469</v>
      </c>
      <c r="H99" s="136">
        <f>compopoinc!S91</f>
        <v>0.10590401045737963</v>
      </c>
      <c r="I99" s="105">
        <f>compopoinc!T91</f>
        <v>2.6122080760615063E-2</v>
      </c>
      <c r="J99" s="105">
        <f>compopoinc!U91</f>
        <v>4.1693926323205233E-4</v>
      </c>
      <c r="K99" s="106">
        <f>compopoinc!V91</f>
        <v>9.9956177175045013E-2</v>
      </c>
      <c r="L99" s="105">
        <f>compopoinc!W91</f>
        <v>8.0029357681382862E-2</v>
      </c>
      <c r="M99" s="105">
        <f>compopoinc!X91</f>
        <v>1.9926819493662151E-2</v>
      </c>
      <c r="N99" s="105">
        <f>compopoinc!Y91</f>
        <v>2.0037351350765675E-4</v>
      </c>
      <c r="O99" s="106">
        <f>compopoinc!Z91</f>
        <v>5.4405082017183304E-2</v>
      </c>
      <c r="P99" s="105">
        <f>compopoinc!AA91</f>
        <v>4.3455451998141825E-2</v>
      </c>
      <c r="Q99" s="105">
        <f>compopoinc!AB91</f>
        <v>1.0949630019041479E-2</v>
      </c>
      <c r="R99" s="105">
        <f>compopoinc!AC91</f>
        <v>3.944520722143352E-5</v>
      </c>
      <c r="S99" s="135">
        <f>compopoinc!AD91</f>
        <v>2.3685580119490623E-2</v>
      </c>
      <c r="T99" s="136">
        <f>compopoinc!AE91</f>
        <v>1.8839760920943638E-2</v>
      </c>
      <c r="U99" s="136">
        <f>compopoinc!AF91</f>
        <v>4.8458191985469856E-3</v>
      </c>
      <c r="V99" s="12">
        <f>compopoinc!AG91</f>
        <v>4.2824331103474833E-6</v>
      </c>
      <c r="W99" s="13"/>
      <c r="Y99" s="1324">
        <f t="shared" si="5"/>
        <v>0</v>
      </c>
      <c r="Z99" s="1324">
        <f t="shared" si="6"/>
        <v>0</v>
      </c>
      <c r="AA99" s="1324">
        <f t="shared" si="7"/>
        <v>0</v>
      </c>
      <c r="AB99" s="1324">
        <f t="shared" si="8"/>
        <v>0</v>
      </c>
      <c r="AC99" s="1324">
        <f t="shared" si="9"/>
        <v>0</v>
      </c>
    </row>
    <row r="100" spans="1:29" x14ac:dyDescent="0.2">
      <c r="A100" s="137">
        <v>2003</v>
      </c>
      <c r="B100" s="231">
        <v>9815.7800000000043</v>
      </c>
      <c r="C100" s="612">
        <f>compopoinc!N92</f>
        <v>0.26346668601036072</v>
      </c>
      <c r="D100" s="136">
        <f>compopoinc!O92</f>
        <v>0.2100774973823718</v>
      </c>
      <c r="E100" s="105">
        <f>compopoinc!P92</f>
        <v>5.3389188627988915E-2</v>
      </c>
      <c r="F100" s="105">
        <f>compopoinc!Q92</f>
        <v>2.4939244613051414E-3</v>
      </c>
      <c r="G100" s="135">
        <f>compopoinc!R92</f>
        <v>0.13464736938476562</v>
      </c>
      <c r="H100" s="136">
        <f>compopoinc!S92</f>
        <v>0.10748153624740553</v>
      </c>
      <c r="I100" s="105">
        <f>compopoinc!T92</f>
        <v>2.7165833137360096E-2</v>
      </c>
      <c r="J100" s="105">
        <f>compopoinc!U92</f>
        <v>3.9792226743884385E-4</v>
      </c>
      <c r="K100" s="106">
        <f>compopoinc!V92</f>
        <v>0.10259494930505753</v>
      </c>
      <c r="L100" s="105">
        <f>compopoinc!W92</f>
        <v>8.175175328210571E-2</v>
      </c>
      <c r="M100" s="105">
        <f>compopoinc!X92</f>
        <v>2.0843196022951815E-2</v>
      </c>
      <c r="N100" s="105">
        <f>compopoinc!Y92</f>
        <v>1.9769286154769361E-4</v>
      </c>
      <c r="O100" s="106">
        <f>compopoinc!Z92</f>
        <v>5.6378189474344254E-2</v>
      </c>
      <c r="P100" s="105">
        <f>compopoinc!AA92</f>
        <v>4.4776613870460835E-2</v>
      </c>
      <c r="Q100" s="105">
        <f>compopoinc!AB92</f>
        <v>1.1601575603883418E-2</v>
      </c>
      <c r="R100" s="105">
        <f>compopoinc!AC92</f>
        <v>3.9770333387423307E-5</v>
      </c>
      <c r="S100" s="135">
        <f>compopoinc!AD92</f>
        <v>2.492215670645237E-2</v>
      </c>
      <c r="T100" s="136">
        <f>compopoinc!AE92</f>
        <v>1.9731521822883291E-2</v>
      </c>
      <c r="U100" s="136">
        <f>compopoinc!AF92</f>
        <v>5.1906348835690785E-3</v>
      </c>
      <c r="V100" s="12">
        <f>compopoinc!AG92</f>
        <v>4.1850794332276564E-6</v>
      </c>
      <c r="W100" s="13"/>
      <c r="Y100" s="1324">
        <f t="shared" si="5"/>
        <v>0</v>
      </c>
      <c r="Z100" s="1324">
        <f t="shared" si="6"/>
        <v>0</v>
      </c>
      <c r="AA100" s="1324">
        <f t="shared" si="7"/>
        <v>0</v>
      </c>
      <c r="AB100" s="1324">
        <f t="shared" si="8"/>
        <v>0</v>
      </c>
      <c r="AC100" s="1324">
        <f t="shared" si="9"/>
        <v>0</v>
      </c>
    </row>
    <row r="101" spans="1:29" x14ac:dyDescent="0.2">
      <c r="A101" s="137">
        <v>2004</v>
      </c>
      <c r="B101" s="231">
        <v>10495.831</v>
      </c>
      <c r="C101" s="612">
        <f>compopoinc!N93</f>
        <v>0.26850563287734985</v>
      </c>
      <c r="D101" s="136">
        <f>compopoinc!O93</f>
        <v>0.21433570204681018</v>
      </c>
      <c r="E101" s="105">
        <f>compopoinc!P93</f>
        <v>5.416993083053967E-2</v>
      </c>
      <c r="F101" s="105">
        <f>compopoinc!Q93</f>
        <v>2.5577561464160681E-3</v>
      </c>
      <c r="G101" s="135">
        <f>compopoinc!R93</f>
        <v>0.13849525153636932</v>
      </c>
      <c r="H101" s="136">
        <f>compopoinc!S93</f>
        <v>0.11061768435524755</v>
      </c>
      <c r="I101" s="105">
        <f>compopoinc!T93</f>
        <v>2.7877567181121776E-2</v>
      </c>
      <c r="J101" s="105">
        <f>compopoinc!U93</f>
        <v>3.9319918141700327E-4</v>
      </c>
      <c r="K101" s="106">
        <f>compopoinc!V93</f>
        <v>0.10608173161745071</v>
      </c>
      <c r="L101" s="105">
        <f>compopoinc!W93</f>
        <v>8.461698954113217E-2</v>
      </c>
      <c r="M101" s="105">
        <f>compopoinc!X93</f>
        <v>2.1464742076318544E-2</v>
      </c>
      <c r="N101" s="105">
        <f>compopoinc!Y93</f>
        <v>1.8557235307525843E-4</v>
      </c>
      <c r="O101" s="106">
        <f>compopoinc!Z93</f>
        <v>5.8490961790084839E-2</v>
      </c>
      <c r="P101" s="105">
        <f>compopoinc!AA93</f>
        <v>4.6505498853683491E-2</v>
      </c>
      <c r="Q101" s="105">
        <f>compopoinc!AB93</f>
        <v>1.1985462936401348E-2</v>
      </c>
      <c r="R101" s="105">
        <f>compopoinc!AC93</f>
        <v>3.9439531974494457E-5</v>
      </c>
      <c r="S101" s="135">
        <f>compopoinc!AD93</f>
        <v>2.5417648255825043E-2</v>
      </c>
      <c r="T101" s="136">
        <f>compopoinc!AE93</f>
        <v>2.0162877572050819E-2</v>
      </c>
      <c r="U101" s="136">
        <f>compopoinc!AF93</f>
        <v>5.2547706837742236E-3</v>
      </c>
      <c r="V101" s="12">
        <f>compopoinc!AG93</f>
        <v>4.0166037251765374E-6</v>
      </c>
      <c r="W101" s="13"/>
      <c r="Y101" s="1324">
        <f t="shared" si="5"/>
        <v>0</v>
      </c>
      <c r="Z101" s="1324">
        <f t="shared" si="6"/>
        <v>0</v>
      </c>
      <c r="AA101" s="1324">
        <f t="shared" si="7"/>
        <v>0</v>
      </c>
      <c r="AB101" s="1324">
        <f t="shared" si="8"/>
        <v>0</v>
      </c>
      <c r="AC101" s="1324">
        <f t="shared" si="9"/>
        <v>0</v>
      </c>
    </row>
    <row r="102" spans="1:29" x14ac:dyDescent="0.2">
      <c r="A102" s="137">
        <v>2005</v>
      </c>
      <c r="B102" s="231">
        <v>11195.522999999994</v>
      </c>
      <c r="C102" s="612">
        <f>compopoinc!N94</f>
        <v>0.27458569407463074</v>
      </c>
      <c r="D102" s="136">
        <f>compopoinc!O94</f>
        <v>0.2193685381062096</v>
      </c>
      <c r="E102" s="105">
        <f>compopoinc!P94</f>
        <v>5.5217155968421139E-2</v>
      </c>
      <c r="F102" s="105">
        <f>compopoinc!Q94</f>
        <v>2.6538558304309845E-3</v>
      </c>
      <c r="G102" s="135">
        <f>compopoinc!R94</f>
        <v>0.1439482569694519</v>
      </c>
      <c r="H102" s="136">
        <f>compopoinc!S94</f>
        <v>0.11509303093021117</v>
      </c>
      <c r="I102" s="105">
        <f>compopoinc!T94</f>
        <v>2.8855226039240733E-2</v>
      </c>
      <c r="J102" s="105">
        <f>compopoinc!U94</f>
        <v>4.0769146289676428E-4</v>
      </c>
      <c r="K102" s="106">
        <f>compopoinc!V94</f>
        <v>0.11106737703084946</v>
      </c>
      <c r="L102" s="105">
        <f>compopoinc!W94</f>
        <v>8.8679878991626993E-2</v>
      </c>
      <c r="M102" s="105">
        <f>compopoinc!X94</f>
        <v>2.2387498039222464E-2</v>
      </c>
      <c r="N102" s="105">
        <f>compopoinc!Y94</f>
        <v>2.0008711726404727E-4</v>
      </c>
      <c r="O102" s="106">
        <f>compopoinc!Z94</f>
        <v>6.2389355152845383E-2</v>
      </c>
      <c r="P102" s="105">
        <f>compopoinc!AA94</f>
        <v>4.9654326413822503E-2</v>
      </c>
      <c r="Q102" s="105">
        <f>compopoinc!AB94</f>
        <v>1.273502873902288E-2</v>
      </c>
      <c r="R102" s="105">
        <f>compopoinc!AC94</f>
        <v>4.080269718542695E-5</v>
      </c>
      <c r="S102" s="135">
        <f>compopoinc!AD94</f>
        <v>2.6814712211489677E-2</v>
      </c>
      <c r="T102" s="136">
        <f>compopoinc!AE94</f>
        <v>2.1269506543362127E-2</v>
      </c>
      <c r="U102" s="136">
        <f>compopoinc!AF94</f>
        <v>5.5452056681275508E-3</v>
      </c>
      <c r="V102" s="12">
        <f>compopoinc!AG94</f>
        <v>3.8962712096690666E-6</v>
      </c>
      <c r="W102" s="13"/>
      <c r="Y102" s="1324">
        <f t="shared" si="5"/>
        <v>0</v>
      </c>
      <c r="Z102" s="1324">
        <f t="shared" si="6"/>
        <v>0</v>
      </c>
      <c r="AA102" s="1324">
        <f t="shared" si="7"/>
        <v>0</v>
      </c>
      <c r="AB102" s="1324">
        <f t="shared" si="8"/>
        <v>0</v>
      </c>
      <c r="AC102" s="1324">
        <f t="shared" si="9"/>
        <v>0</v>
      </c>
    </row>
    <row r="103" spans="1:29" x14ac:dyDescent="0.2">
      <c r="A103" s="137">
        <v>2006</v>
      </c>
      <c r="B103" s="231">
        <v>11942.303999999996</v>
      </c>
      <c r="C103" s="612">
        <f>compopoinc!N95</f>
        <v>0.27721419930458069</v>
      </c>
      <c r="D103" s="136">
        <f>compopoinc!O95</f>
        <v>0.22172726558710565</v>
      </c>
      <c r="E103" s="105">
        <f>compopoinc!P95</f>
        <v>5.548693371747504E-2</v>
      </c>
      <c r="F103" s="105">
        <f>compopoinc!Q95</f>
        <v>2.9410277493298054E-3</v>
      </c>
      <c r="G103" s="135">
        <f>compopoinc!R95</f>
        <v>0.14559231698513031</v>
      </c>
      <c r="H103" s="136">
        <f>compopoinc!S95</f>
        <v>0.11649651885863932</v>
      </c>
      <c r="I103" s="105">
        <f>compopoinc!T95</f>
        <v>2.909579812649099E-2</v>
      </c>
      <c r="J103" s="105">
        <f>compopoinc!U95</f>
        <v>4.585055576171726E-4</v>
      </c>
      <c r="K103" s="106">
        <f>compopoinc!V95</f>
        <v>0.11249113082885742</v>
      </c>
      <c r="L103" s="105">
        <f>compopoinc!W95</f>
        <v>8.9882285859289368E-2</v>
      </c>
      <c r="M103" s="105">
        <f>compopoinc!X95</f>
        <v>2.2608844969568054E-2</v>
      </c>
      <c r="N103" s="105">
        <f>compopoinc!Y95</f>
        <v>2.1763928816653788E-4</v>
      </c>
      <c r="O103" s="106">
        <f>compopoinc!Z95</f>
        <v>6.3242658972740173E-2</v>
      </c>
      <c r="P103" s="105">
        <f>compopoinc!AA95</f>
        <v>5.0374554513226144E-2</v>
      </c>
      <c r="Q103" s="105">
        <f>compopoinc!AB95</f>
        <v>1.2868104459514029E-2</v>
      </c>
      <c r="R103" s="105">
        <f>compopoinc!AC95</f>
        <v>4.4728811189997941E-5</v>
      </c>
      <c r="S103" s="135">
        <f>compopoinc!AD95</f>
        <v>2.7064565569162369E-2</v>
      </c>
      <c r="T103" s="136">
        <f>compopoinc!AE95</f>
        <v>2.1488458510745545E-2</v>
      </c>
      <c r="U103" s="136">
        <f>compopoinc!AF95</f>
        <v>5.5761070584168237E-3</v>
      </c>
      <c r="V103" s="12">
        <f>compopoinc!AG95</f>
        <v>4.0559302760811988E-6</v>
      </c>
      <c r="W103" s="13"/>
      <c r="Y103" s="1324">
        <f t="shared" si="5"/>
        <v>0</v>
      </c>
      <c r="Z103" s="1324">
        <f t="shared" si="6"/>
        <v>0</v>
      </c>
      <c r="AA103" s="1324">
        <f t="shared" si="7"/>
        <v>0</v>
      </c>
      <c r="AB103" s="1324">
        <f t="shared" si="8"/>
        <v>0</v>
      </c>
      <c r="AC103" s="1324">
        <f t="shared" si="9"/>
        <v>0</v>
      </c>
    </row>
    <row r="104" spans="1:29" x14ac:dyDescent="0.2">
      <c r="A104" s="137">
        <v>2007</v>
      </c>
      <c r="B104" s="231">
        <v>12297.341000000002</v>
      </c>
      <c r="C104" s="612">
        <f>compopoinc!N96</f>
        <v>0.27159595489501953</v>
      </c>
      <c r="D104" s="136">
        <f>compopoinc!O96</f>
        <v>0.2155282041621831</v>
      </c>
      <c r="E104" s="105">
        <f>compopoinc!P96</f>
        <v>5.606775073283643E-2</v>
      </c>
      <c r="F104" s="105">
        <f>compopoinc!Q96</f>
        <v>3.2073080074042082E-3</v>
      </c>
      <c r="G104" s="135">
        <f>compopoinc!R96</f>
        <v>0.14117053151130676</v>
      </c>
      <c r="H104" s="136">
        <f>compopoinc!S96</f>
        <v>0.11215867131409141</v>
      </c>
      <c r="I104" s="105">
        <f>compopoinc!T96</f>
        <v>2.9011860197215356E-2</v>
      </c>
      <c r="J104" s="105">
        <f>compopoinc!U96</f>
        <v>4.8192968824878335E-4</v>
      </c>
      <c r="K104" s="106">
        <f>compopoinc!V96</f>
        <v>0.10882439464330673</v>
      </c>
      <c r="L104" s="105">
        <f>compopoinc!W96</f>
        <v>8.6350015819675718E-2</v>
      </c>
      <c r="M104" s="105">
        <f>compopoinc!X96</f>
        <v>2.2474378823631014E-2</v>
      </c>
      <c r="N104" s="105">
        <f>compopoinc!Y96</f>
        <v>2.3172928194981068E-4</v>
      </c>
      <c r="O104" s="106">
        <f>compopoinc!Z96</f>
        <v>6.0659151524305344E-2</v>
      </c>
      <c r="P104" s="105">
        <f>compopoinc!AA96</f>
        <v>4.7963850331377955E-2</v>
      </c>
      <c r="Q104" s="105">
        <f>compopoinc!AB96</f>
        <v>1.2695301192927388E-2</v>
      </c>
      <c r="R104" s="105">
        <f>compopoinc!AC96</f>
        <v>4.5118904381524771E-5</v>
      </c>
      <c r="S104" s="135">
        <f>compopoinc!AD96</f>
        <v>2.6080403476953506E-2</v>
      </c>
      <c r="T104" s="136">
        <f>compopoinc!AE96</f>
        <v>2.0561677412969992E-2</v>
      </c>
      <c r="U104" s="136">
        <f>compopoinc!AF96</f>
        <v>5.5187260639835145E-3</v>
      </c>
      <c r="V104" s="12">
        <f>compopoinc!AG96</f>
        <v>4.4220901145308744E-6</v>
      </c>
      <c r="W104" s="13"/>
      <c r="Y104" s="1324">
        <f t="shared" si="5"/>
        <v>0</v>
      </c>
      <c r="Z104" s="1324">
        <f t="shared" si="6"/>
        <v>0</v>
      </c>
      <c r="AA104" s="1324">
        <f t="shared" si="7"/>
        <v>0</v>
      </c>
      <c r="AB104" s="1324">
        <f t="shared" si="8"/>
        <v>0</v>
      </c>
      <c r="AC104" s="1324">
        <f t="shared" si="9"/>
        <v>0</v>
      </c>
    </row>
    <row r="105" spans="1:29" x14ac:dyDescent="0.2">
      <c r="A105" s="137">
        <v>2008</v>
      </c>
      <c r="B105" s="231">
        <v>12359.320000000002</v>
      </c>
      <c r="C105" s="612">
        <f>compopoinc!N97</f>
        <v>0.26659438014030457</v>
      </c>
      <c r="D105" s="136">
        <f>compopoinc!O97</f>
        <v>0.20804712815515813</v>
      </c>
      <c r="E105" s="105">
        <f>compopoinc!P97</f>
        <v>5.8547251985146431E-2</v>
      </c>
      <c r="F105" s="105">
        <f>compopoinc!Q97</f>
        <v>3.4965004306286573E-3</v>
      </c>
      <c r="G105" s="135">
        <f>compopoinc!R97</f>
        <v>0.13871331512928009</v>
      </c>
      <c r="H105" s="136">
        <f>compopoinc!S97</f>
        <v>0.1085350760079109</v>
      </c>
      <c r="I105" s="105">
        <f>compopoinc!T97</f>
        <v>3.0178239121369188E-2</v>
      </c>
      <c r="J105" s="105">
        <f>compopoinc!U97</f>
        <v>5.4137717233970761E-4</v>
      </c>
      <c r="K105" s="106">
        <f>compopoinc!V97</f>
        <v>0.1073325127363205</v>
      </c>
      <c r="L105" s="105">
        <f>compopoinc!W97</f>
        <v>8.3875842557063152E-2</v>
      </c>
      <c r="M105" s="105">
        <f>compopoinc!X97</f>
        <v>2.3456670179257344E-2</v>
      </c>
      <c r="N105" s="105">
        <f>compopoinc!Y97</f>
        <v>2.6501179672777653E-4</v>
      </c>
      <c r="O105" s="106">
        <f>compopoinc!Z97</f>
        <v>6.1533674597740173E-2</v>
      </c>
      <c r="P105" s="105">
        <f>compopoinc!AA97</f>
        <v>4.7899802362564969E-2</v>
      </c>
      <c r="Q105" s="105">
        <f>compopoinc!AB97</f>
        <v>1.3633872235175204E-2</v>
      </c>
      <c r="R105" s="105">
        <f>compopoinc!AC97</f>
        <v>4.955363692715764E-5</v>
      </c>
      <c r="S105" s="135">
        <f>compopoinc!AD97</f>
        <v>2.8778992593288422E-2</v>
      </c>
      <c r="T105" s="136">
        <f>compopoinc!AE97</f>
        <v>2.2332486592901546E-2</v>
      </c>
      <c r="U105" s="136">
        <f>compopoinc!AF97</f>
        <v>6.4465060003868757E-3</v>
      </c>
      <c r="V105" s="12">
        <f>compopoinc!AG97</f>
        <v>5.2186846914992202E-6</v>
      </c>
      <c r="W105" s="13"/>
      <c r="Y105" s="1324">
        <f t="shared" si="5"/>
        <v>0</v>
      </c>
      <c r="Z105" s="1324">
        <f t="shared" si="6"/>
        <v>0</v>
      </c>
      <c r="AA105" s="1324">
        <f t="shared" si="7"/>
        <v>0</v>
      </c>
      <c r="AB105" s="1324">
        <f t="shared" si="8"/>
        <v>0</v>
      </c>
      <c r="AC105" s="1324">
        <f t="shared" si="9"/>
        <v>0</v>
      </c>
    </row>
    <row r="106" spans="1:29" x14ac:dyDescent="0.2">
      <c r="A106" s="141">
        <v>2009</v>
      </c>
      <c r="B106" s="233">
        <v>12054.862999999999</v>
      </c>
      <c r="C106" s="613">
        <f>compopoinc!N98</f>
        <v>0.26070982217788696</v>
      </c>
      <c r="D106" s="140">
        <f>compopoinc!O98</f>
        <v>0.1993010494770715</v>
      </c>
      <c r="E106" s="108">
        <f>compopoinc!P98</f>
        <v>6.1408772700815462E-2</v>
      </c>
      <c r="F106" s="108">
        <f>compopoinc!Q98</f>
        <v>3.8452937733381987E-3</v>
      </c>
      <c r="G106" s="139">
        <f>compopoinc!R98</f>
        <v>0.13360230624675751</v>
      </c>
      <c r="H106" s="140">
        <f>compopoinc!S98</f>
        <v>0.10251100128880353</v>
      </c>
      <c r="I106" s="108">
        <f>compopoinc!T98</f>
        <v>3.109130495795398E-2</v>
      </c>
      <c r="J106" s="108">
        <f>compopoinc!U98</f>
        <v>6.304990965873003E-4</v>
      </c>
      <c r="K106" s="109">
        <f>compopoinc!V98</f>
        <v>0.10296061635017395</v>
      </c>
      <c r="L106" s="108">
        <f>compopoinc!W98</f>
        <v>7.8941809792240747E-2</v>
      </c>
      <c r="M106" s="108">
        <f>compopoinc!X98</f>
        <v>2.4018806557933203E-2</v>
      </c>
      <c r="N106" s="108">
        <f>compopoinc!Y98</f>
        <v>2.8896034928038716E-4</v>
      </c>
      <c r="O106" s="109">
        <f>compopoinc!Z98</f>
        <v>5.8283422142267227E-2</v>
      </c>
      <c r="P106" s="108">
        <f>compopoinc!AA98</f>
        <v>4.4550547669274465E-2</v>
      </c>
      <c r="Q106" s="108">
        <f>compopoinc!AB98</f>
        <v>1.3732874472992762E-2</v>
      </c>
      <c r="R106" s="108">
        <f>compopoinc!AC98</f>
        <v>5.4981643188511953E-5</v>
      </c>
      <c r="S106" s="139">
        <f>compopoinc!AD98</f>
        <v>2.6908963918685913E-2</v>
      </c>
      <c r="T106" s="108">
        <f>compopoinc!AE98</f>
        <v>2.0517892110922809E-2</v>
      </c>
      <c r="U106" s="108">
        <f>compopoinc!AF98</f>
        <v>6.3910718077631046E-3</v>
      </c>
      <c r="V106" s="17">
        <f>compopoinc!AG98</f>
        <v>5.5277569117606618E-6</v>
      </c>
      <c r="W106" s="13"/>
      <c r="Y106" s="1324">
        <f t="shared" si="5"/>
        <v>0</v>
      </c>
      <c r="Z106" s="1324">
        <f t="shared" si="6"/>
        <v>0</v>
      </c>
      <c r="AA106" s="1324">
        <f t="shared" si="7"/>
        <v>0</v>
      </c>
      <c r="AB106" s="1324">
        <f t="shared" si="8"/>
        <v>0</v>
      </c>
      <c r="AC106" s="1324">
        <f t="shared" si="9"/>
        <v>0</v>
      </c>
    </row>
    <row r="107" spans="1:29" x14ac:dyDescent="0.2">
      <c r="A107" s="137">
        <v>2010</v>
      </c>
      <c r="B107" s="231">
        <v>12781.236000000001</v>
      </c>
      <c r="C107" s="612">
        <f>compopoinc!N99</f>
        <v>0.27393588423728943</v>
      </c>
      <c r="D107" s="136">
        <f>compopoinc!O99</f>
        <v>0.21129211465085973</v>
      </c>
      <c r="E107" s="105">
        <f>compopoinc!P99</f>
        <v>6.2643769586429698E-2</v>
      </c>
      <c r="F107" s="105">
        <f>compopoinc!Q99</f>
        <v>3.9828377775847912E-3</v>
      </c>
      <c r="G107" s="135">
        <f>compopoinc!R99</f>
        <v>0.144582599401474</v>
      </c>
      <c r="H107" s="136">
        <f>compopoinc!S99</f>
        <v>0.11197991896915482</v>
      </c>
      <c r="I107" s="105">
        <f>compopoinc!T99</f>
        <v>3.2602680432319175E-2</v>
      </c>
      <c r="J107" s="105">
        <f>compopoinc!U99</f>
        <v>6.1608653049916029E-4</v>
      </c>
      <c r="K107" s="106">
        <f>compopoinc!V99</f>
        <v>0.11228311061859131</v>
      </c>
      <c r="L107" s="105">
        <f>compopoinc!W99</f>
        <v>8.6892254687427339E-2</v>
      </c>
      <c r="M107" s="105">
        <f>compopoinc!X99</f>
        <v>2.5390855931163969E-2</v>
      </c>
      <c r="N107" s="105">
        <f>compopoinc!Y99</f>
        <v>2.9679058934561908E-4</v>
      </c>
      <c r="O107" s="106">
        <f>compopoinc!Z99</f>
        <v>6.4034238457679749E-2</v>
      </c>
      <c r="P107" s="105">
        <f>compopoinc!AA99</f>
        <v>4.9398764455958144E-2</v>
      </c>
      <c r="Q107" s="105">
        <f>compopoinc!AB99</f>
        <v>1.4635474001721605E-2</v>
      </c>
      <c r="R107" s="105">
        <f>compopoinc!AC99</f>
        <v>5.6754142860881984E-5</v>
      </c>
      <c r="S107" s="135">
        <f>compopoinc!AD99</f>
        <v>2.8775116428732872E-2</v>
      </c>
      <c r="T107" s="105">
        <f>compopoinc!AE99</f>
        <v>2.212116972814826E-2</v>
      </c>
      <c r="U107" s="105">
        <f>compopoinc!AF99</f>
        <v>6.653946700584612E-3</v>
      </c>
      <c r="V107" s="12">
        <f>compopoinc!AG99</f>
        <v>5.2730733841599431E-6</v>
      </c>
      <c r="W107" s="13"/>
      <c r="Y107" s="1324">
        <f t="shared" si="5"/>
        <v>0</v>
      </c>
      <c r="Z107" s="1324">
        <f t="shared" si="6"/>
        <v>0</v>
      </c>
      <c r="AA107" s="1324">
        <f t="shared" si="7"/>
        <v>0</v>
      </c>
      <c r="AB107" s="1324">
        <f t="shared" si="8"/>
        <v>0</v>
      </c>
      <c r="AC107" s="1324">
        <f t="shared" si="9"/>
        <v>0</v>
      </c>
    </row>
    <row r="108" spans="1:29" x14ac:dyDescent="0.2">
      <c r="A108" s="137">
        <v>2011</v>
      </c>
      <c r="B108" s="231">
        <v>13375.615</v>
      </c>
      <c r="C108" s="612">
        <f>compopoinc!N100</f>
        <v>0.27767345309257507</v>
      </c>
      <c r="D108" s="136">
        <f>compopoinc!O100</f>
        <v>0.21699925448046997</v>
      </c>
      <c r="E108" s="105">
        <f>compopoinc!P100</f>
        <v>6.0674198612105101E-2</v>
      </c>
      <c r="F108" s="105">
        <f>compopoinc!Q100</f>
        <v>3.7904952187091112E-3</v>
      </c>
      <c r="G108" s="135">
        <f>compopoinc!R100</f>
        <v>0.14725068211555481</v>
      </c>
      <c r="H108" s="136">
        <f>compopoinc!S100</f>
        <v>0.11554799316172648</v>
      </c>
      <c r="I108" s="105">
        <f>compopoinc!T100</f>
        <v>3.1702688953828329E-2</v>
      </c>
      <c r="J108" s="105">
        <f>compopoinc!U100</f>
        <v>5.9402553597465158E-4</v>
      </c>
      <c r="K108" s="106">
        <f>compopoinc!V100</f>
        <v>0.11445760726928711</v>
      </c>
      <c r="L108" s="105">
        <f>compopoinc!W100</f>
        <v>8.9776231631958581E-2</v>
      </c>
      <c r="M108" s="105">
        <f>compopoinc!X100</f>
        <v>2.4681375637328529E-2</v>
      </c>
      <c r="N108" s="105">
        <f>compopoinc!Y100</f>
        <v>2.7633289573714137E-4</v>
      </c>
      <c r="O108" s="106">
        <f>compopoinc!Z100</f>
        <v>6.5104193985462189E-2</v>
      </c>
      <c r="P108" s="105">
        <f>compopoinc!AA100</f>
        <v>5.0914494927525311E-2</v>
      </c>
      <c r="Q108" s="105">
        <f>compopoinc!AB100</f>
        <v>1.4189699057936878E-2</v>
      </c>
      <c r="R108" s="105">
        <f>compopoinc!AC100</f>
        <v>5.6027201935648918E-5</v>
      </c>
      <c r="S108" s="135">
        <f>compopoinc!AD100</f>
        <v>2.9739860445261002E-2</v>
      </c>
      <c r="T108" s="105">
        <f>compopoinc!AE100</f>
        <v>2.3176457262479744E-2</v>
      </c>
      <c r="U108" s="105">
        <f>compopoinc!AF100</f>
        <v>6.5634031827812578E-3</v>
      </c>
      <c r="V108" s="12">
        <f>compopoinc!AG100</f>
        <v>5.3246003517415375E-6</v>
      </c>
      <c r="W108" s="13"/>
      <c r="Y108" s="1324">
        <f t="shared" si="5"/>
        <v>0</v>
      </c>
      <c r="Z108" s="1324">
        <f t="shared" si="6"/>
        <v>0</v>
      </c>
      <c r="AA108" s="1324">
        <f t="shared" si="7"/>
        <v>0</v>
      </c>
      <c r="AB108" s="1324">
        <f t="shared" si="8"/>
        <v>0</v>
      </c>
      <c r="AC108" s="1324">
        <f t="shared" si="9"/>
        <v>0</v>
      </c>
    </row>
    <row r="109" spans="1:29" x14ac:dyDescent="0.2">
      <c r="A109" s="137">
        <v>2012</v>
      </c>
      <c r="B109" s="231">
        <v>14099.690999999997</v>
      </c>
      <c r="C109" s="612">
        <f>compopoinc!N101</f>
        <v>0.28994524478912354</v>
      </c>
      <c r="D109" s="136">
        <f>compopoinc!O101</f>
        <v>0.22963743071159115</v>
      </c>
      <c r="E109" s="105">
        <f>compopoinc!P101</f>
        <v>6.0307814077532385E-2</v>
      </c>
      <c r="F109" s="105">
        <f>compopoinc!Q101</f>
        <v>3.7585829850286245E-3</v>
      </c>
      <c r="G109" s="135">
        <f>compopoinc!R101</f>
        <v>0.15753494203090668</v>
      </c>
      <c r="H109" s="136">
        <f>compopoinc!S101</f>
        <v>0.12534521863904047</v>
      </c>
      <c r="I109" s="105">
        <f>compopoinc!T101</f>
        <v>3.218972339186621E-2</v>
      </c>
      <c r="J109" s="105">
        <f>compopoinc!U101</f>
        <v>5.4437154904007912E-4</v>
      </c>
      <c r="K109" s="106">
        <f>compopoinc!V101</f>
        <v>0.12338657677173615</v>
      </c>
      <c r="L109" s="105">
        <f>compopoinc!W101</f>
        <v>9.8126485576813138E-2</v>
      </c>
      <c r="M109" s="105">
        <f>compopoinc!X101</f>
        <v>2.5260091194923007E-2</v>
      </c>
      <c r="N109" s="105">
        <f>compopoinc!Y101</f>
        <v>2.5911291595548391E-4</v>
      </c>
      <c r="O109" s="106">
        <f>compopoinc!Z101</f>
        <v>7.1355238556861877E-2</v>
      </c>
      <c r="P109" s="105">
        <f>compopoinc!AA101</f>
        <v>5.6634801038789817E-2</v>
      </c>
      <c r="Q109" s="105">
        <f>compopoinc!AB101</f>
        <v>1.472043751807206E-2</v>
      </c>
      <c r="R109" s="105">
        <f>compopoinc!AC101</f>
        <v>5.2481969760265201E-5</v>
      </c>
      <c r="S109" s="135">
        <f>compopoinc!AD101</f>
        <v>3.3025827258825302E-2</v>
      </c>
      <c r="T109" s="105">
        <f>compopoinc!AE101</f>
        <v>2.6141325962479867E-2</v>
      </c>
      <c r="U109" s="105">
        <f>compopoinc!AF101</f>
        <v>6.8845012963454355E-3</v>
      </c>
      <c r="V109" s="12">
        <f>compopoinc!AG101</f>
        <v>5.00000714964699E-6</v>
      </c>
      <c r="W109" s="13"/>
      <c r="Y109" s="1324">
        <f t="shared" si="5"/>
        <v>0</v>
      </c>
      <c r="Z109" s="1324">
        <f t="shared" si="6"/>
        <v>0</v>
      </c>
      <c r="AA109" s="1324">
        <f t="shared" si="7"/>
        <v>0</v>
      </c>
      <c r="AB109" s="1324">
        <f t="shared" si="8"/>
        <v>0</v>
      </c>
      <c r="AC109" s="1324">
        <f t="shared" si="9"/>
        <v>0</v>
      </c>
    </row>
    <row r="110" spans="1:29" x14ac:dyDescent="0.2">
      <c r="A110" s="137">
        <v>2013</v>
      </c>
      <c r="B110" s="231">
        <v>14507.209000000006</v>
      </c>
      <c r="C110" s="612">
        <f>compopoinc!N102</f>
        <v>0.27992361783981323</v>
      </c>
      <c r="D110" s="136">
        <f>compopoinc!O102</f>
        <v>0.22239754727888794</v>
      </c>
      <c r="E110" s="105">
        <f>compopoinc!P102</f>
        <v>5.7526070560925291E-2</v>
      </c>
      <c r="F110" s="105">
        <f>compopoinc!Q102</f>
        <v>3.6443911958485842E-3</v>
      </c>
      <c r="G110" s="135">
        <f>compopoinc!R102</f>
        <v>0.14627687633037567</v>
      </c>
      <c r="H110" s="161">
        <f>compopoinc!S102</f>
        <v>0.11663362047033843</v>
      </c>
      <c r="I110" s="161">
        <f>compopoinc!T102</f>
        <v>2.9643255860037243E-2</v>
      </c>
      <c r="J110" s="161">
        <f>compopoinc!U102</f>
        <v>6.1172863934189081E-4</v>
      </c>
      <c r="K110" s="106">
        <f>compopoinc!V102</f>
        <v>0.11289627104997635</v>
      </c>
      <c r="L110" s="105">
        <f>compopoinc!W102</f>
        <v>8.9976431236550525E-2</v>
      </c>
      <c r="M110" s="105">
        <f>compopoinc!X102</f>
        <v>2.2919839813425824E-2</v>
      </c>
      <c r="N110" s="105">
        <f>compopoinc!Y102</f>
        <v>2.8146483236923814E-4</v>
      </c>
      <c r="O110" s="106">
        <f>compopoinc!Z102</f>
        <v>6.4614668488502502E-2</v>
      </c>
      <c r="P110" s="105">
        <f>compopoinc!AA102</f>
        <v>5.1380923190336603E-2</v>
      </c>
      <c r="Q110" s="105">
        <f>compopoinc!AB102</f>
        <v>1.32337452981659E-2</v>
      </c>
      <c r="R110" s="105">
        <f>compopoinc!AC102</f>
        <v>6.0092650528531522E-5</v>
      </c>
      <c r="S110" s="135">
        <f>compopoinc!AD102</f>
        <v>3.0215395614504814E-2</v>
      </c>
      <c r="T110" s="105">
        <f>compopoinc!AE102</f>
        <v>2.3986260823748218E-2</v>
      </c>
      <c r="U110" s="105">
        <f>compopoinc!AF102</f>
        <v>6.2291347907565964E-3</v>
      </c>
      <c r="V110" s="12">
        <f>compopoinc!AG102</f>
        <v>6.6712759689835366E-6</v>
      </c>
      <c r="W110" s="13"/>
      <c r="Y110" s="1324">
        <f t="shared" si="5"/>
        <v>0</v>
      </c>
      <c r="Z110" s="1324">
        <f t="shared" si="6"/>
        <v>0</v>
      </c>
      <c r="AA110" s="1324">
        <f t="shared" si="7"/>
        <v>0</v>
      </c>
      <c r="AB110" s="1324">
        <f t="shared" si="8"/>
        <v>0</v>
      </c>
      <c r="AC110" s="1324">
        <f t="shared" si="9"/>
        <v>0</v>
      </c>
    </row>
    <row r="111" spans="1:29" x14ac:dyDescent="0.2">
      <c r="A111" s="137">
        <v>2014</v>
      </c>
      <c r="B111" s="231">
        <v>15228.160999999996</v>
      </c>
      <c r="C111" s="612">
        <f>compopoinc!N103</f>
        <v>0.28384831547737122</v>
      </c>
      <c r="D111" s="136">
        <f>compopoinc!O103</f>
        <v>0.22727990001658327</v>
      </c>
      <c r="E111" s="105">
        <f>compopoinc!P103</f>
        <v>5.6568415460787946E-2</v>
      </c>
      <c r="F111" s="105">
        <f>compopoinc!Q103</f>
        <v>3.6821863614022732E-3</v>
      </c>
      <c r="G111" s="135">
        <f>compopoinc!R103</f>
        <v>0.1491997241973877</v>
      </c>
      <c r="H111" s="161">
        <f>compopoinc!S103</f>
        <v>0.1199182956529512</v>
      </c>
      <c r="I111" s="161">
        <f>compopoinc!T103</f>
        <v>2.9281428544436494E-2</v>
      </c>
      <c r="J111" s="161">
        <f>compopoinc!U103</f>
        <v>6.1052216915413737E-4</v>
      </c>
      <c r="K111" s="106">
        <f>compopoinc!V103</f>
        <v>0.11533205211162567</v>
      </c>
      <c r="L111" s="105">
        <f>compopoinc!W103</f>
        <v>9.264190644739756E-2</v>
      </c>
      <c r="M111" s="105">
        <f>compopoinc!X103</f>
        <v>2.2690145664228112E-2</v>
      </c>
      <c r="N111" s="105">
        <f>compopoinc!Y103</f>
        <v>2.9399085906334221E-4</v>
      </c>
      <c r="O111" s="106">
        <f>compopoinc!Z103</f>
        <v>6.587662547826767E-2</v>
      </c>
      <c r="P111" s="105">
        <f>compopoinc!AA103</f>
        <v>5.2787425394797083E-2</v>
      </c>
      <c r="Q111" s="105">
        <f>compopoinc!AB103</f>
        <v>1.3089200083470587E-2</v>
      </c>
      <c r="R111" s="105">
        <f>compopoinc!AC103</f>
        <v>6.2065053498372436E-5</v>
      </c>
      <c r="S111" s="135">
        <f>compopoinc!AD103</f>
        <v>3.0467052012681961E-2</v>
      </c>
      <c r="T111" s="105">
        <f>compopoinc!AE103</f>
        <v>2.4374859037815777E-2</v>
      </c>
      <c r="U111" s="105">
        <f>compopoinc!AF103</f>
        <v>6.0921929748661841E-3</v>
      </c>
      <c r="V111" s="12">
        <f>compopoinc!AG103</f>
        <v>6.7940627559437416E-6</v>
      </c>
      <c r="W111" s="13"/>
      <c r="Y111" s="1324">
        <f t="shared" si="5"/>
        <v>0</v>
      </c>
      <c r="Z111" s="1324">
        <f t="shared" si="6"/>
        <v>0</v>
      </c>
      <c r="AA111" s="1324">
        <f t="shared" si="7"/>
        <v>0</v>
      </c>
      <c r="AB111" s="1324">
        <f t="shared" si="8"/>
        <v>0</v>
      </c>
      <c r="AC111" s="1324">
        <f t="shared" si="9"/>
        <v>0</v>
      </c>
    </row>
    <row r="112" spans="1:29" x14ac:dyDescent="0.2">
      <c r="A112" s="137">
        <v>2015</v>
      </c>
      <c r="B112" s="231">
        <v>15749.615</v>
      </c>
      <c r="C112" s="612">
        <f>compopoinc!N104</f>
        <v>0.28088763356208801</v>
      </c>
      <c r="D112" s="136">
        <f>compopoinc!O104</f>
        <v>0.22542561205773382</v>
      </c>
      <c r="E112" s="105">
        <f>compopoinc!P104</f>
        <v>5.5462021504354198E-2</v>
      </c>
      <c r="F112" s="105">
        <f>compopoinc!Q104</f>
        <v>3.950098529458046E-3</v>
      </c>
      <c r="G112" s="135">
        <f>compopoinc!R104</f>
        <v>0.14668060839176178</v>
      </c>
      <c r="H112" s="136">
        <f>compopoinc!S104</f>
        <v>0.11829960108047999</v>
      </c>
      <c r="I112" s="105">
        <f>compopoinc!T104</f>
        <v>2.8381007311281792E-2</v>
      </c>
      <c r="J112" s="105">
        <f>compopoinc!U104</f>
        <v>6.4202654175460339E-4</v>
      </c>
      <c r="K112" s="106">
        <f>compopoinc!V104</f>
        <v>0.11335282027721405</v>
      </c>
      <c r="L112" s="105">
        <f>compopoinc!W104</f>
        <v>9.1388981990121465E-2</v>
      </c>
      <c r="M112" s="105">
        <f>compopoinc!X104</f>
        <v>2.1963838287092585E-2</v>
      </c>
      <c r="N112" s="105">
        <f>compopoinc!Y104</f>
        <v>3.1156177283264697E-4</v>
      </c>
      <c r="O112" s="106">
        <f>compopoinc!Z104</f>
        <v>6.4481630921363831E-2</v>
      </c>
      <c r="P112" s="105">
        <f>compopoinc!AA104</f>
        <v>5.1880056659072693E-2</v>
      </c>
      <c r="Q112" s="105">
        <f>compopoinc!AB104</f>
        <v>1.2601574262291138E-2</v>
      </c>
      <c r="R112" s="105">
        <f>compopoinc!AC104</f>
        <v>6.6922781115863472E-5</v>
      </c>
      <c r="S112" s="135">
        <f>compopoinc!AD104</f>
        <v>2.9295980930328369E-2</v>
      </c>
      <c r="T112" s="105">
        <f>compopoinc!AE104</f>
        <v>2.3541842214709341E-2</v>
      </c>
      <c r="U112" s="105">
        <f>compopoinc!AF104</f>
        <v>5.7541387156190282E-3</v>
      </c>
      <c r="V112" s="12">
        <f>compopoinc!AG104</f>
        <v>7.4604054134397302E-6</v>
      </c>
      <c r="W112" s="13"/>
      <c r="Y112" s="1324">
        <f t="shared" si="5"/>
        <v>0</v>
      </c>
      <c r="Z112" s="1324">
        <f t="shared" si="6"/>
        <v>0</v>
      </c>
      <c r="AA112" s="1324">
        <f t="shared" si="7"/>
        <v>0</v>
      </c>
      <c r="AB112" s="1324">
        <f t="shared" si="8"/>
        <v>0</v>
      </c>
      <c r="AC112" s="1324">
        <f t="shared" si="9"/>
        <v>0</v>
      </c>
    </row>
    <row r="113" spans="1:29" x14ac:dyDescent="0.2">
      <c r="A113" s="137">
        <v>2016</v>
      </c>
      <c r="B113" s="231">
        <v>16033.497999999996</v>
      </c>
      <c r="C113" s="612">
        <f>compopoinc!N105</f>
        <v>0.27977374196052551</v>
      </c>
      <c r="D113" s="136">
        <f>compopoinc!O105</f>
        <v>0.22405562044696126</v>
      </c>
      <c r="E113" s="105">
        <f>compopoinc!P105</f>
        <v>5.5718121513564256E-2</v>
      </c>
      <c r="F113" s="105">
        <f>compopoinc!Q105</f>
        <v>4.1379774920642376E-3</v>
      </c>
      <c r="G113" s="135">
        <f>compopoinc!R105</f>
        <v>0.14605778455734253</v>
      </c>
      <c r="H113" s="161">
        <f>compopoinc!S105</f>
        <v>0.11760894677195211</v>
      </c>
      <c r="I113" s="161">
        <f>compopoinc!T105</f>
        <v>2.8448837785390424E-2</v>
      </c>
      <c r="J113" s="161">
        <f>compopoinc!U105</f>
        <v>6.6960649564862251E-4</v>
      </c>
      <c r="K113" s="106">
        <f>compopoinc!V105</f>
        <v>0.11282073706388474</v>
      </c>
      <c r="L113" s="105">
        <f>compopoinc!W105</f>
        <v>9.083752309686588E-2</v>
      </c>
      <c r="M113" s="105">
        <f>compopoinc!X105</f>
        <v>2.1983213967018855E-2</v>
      </c>
      <c r="N113" s="105">
        <f>compopoinc!Y105</f>
        <v>3.2728462247177958E-4</v>
      </c>
      <c r="O113" s="106">
        <f>compopoinc!Z105</f>
        <v>6.4375132322311401E-2</v>
      </c>
      <c r="P113" s="105">
        <f>compopoinc!AA105</f>
        <v>5.1725272311060166E-2</v>
      </c>
      <c r="Q113" s="105">
        <f>compopoinc!AB105</f>
        <v>1.2649860011251235E-2</v>
      </c>
      <c r="R113" s="105">
        <f>compopoinc!AC105</f>
        <v>7.0252550358418375E-5</v>
      </c>
      <c r="S113" s="135">
        <f>compopoinc!AD105</f>
        <v>2.9187165200710297E-2</v>
      </c>
      <c r="T113" s="105">
        <f>compopoinc!AE105</f>
        <v>2.3419744190761982E-2</v>
      </c>
      <c r="U113" s="105">
        <f>compopoinc!AF105</f>
        <v>5.7674210099483147E-3</v>
      </c>
      <c r="V113" s="12">
        <f>compopoinc!AG105</f>
        <v>7.8587445386801846E-6</v>
      </c>
      <c r="W113" s="13"/>
      <c r="Y113" s="1324">
        <f t="shared" si="5"/>
        <v>0</v>
      </c>
      <c r="Z113" s="1324">
        <f t="shared" si="6"/>
        <v>0</v>
      </c>
      <c r="AA113" s="1324">
        <f t="shared" si="7"/>
        <v>0</v>
      </c>
      <c r="AB113" s="1324">
        <f t="shared" si="8"/>
        <v>0</v>
      </c>
      <c r="AC113" s="1324">
        <f t="shared" si="9"/>
        <v>0</v>
      </c>
    </row>
    <row r="114" spans="1:29" x14ac:dyDescent="0.2">
      <c r="A114" s="137">
        <v>2017</v>
      </c>
      <c r="B114" s="231">
        <v>16775.007999999998</v>
      </c>
      <c r="C114" s="612">
        <f>compopoinc!N106</f>
        <v>0.2823931872844696</v>
      </c>
      <c r="D114" s="136">
        <f>compopoinc!O106</f>
        <v>0.22732738435661304</v>
      </c>
      <c r="E114" s="105">
        <f>compopoinc!P106</f>
        <v>5.5065802927856566E-2</v>
      </c>
      <c r="F114" s="105">
        <f>compopoinc!Q106</f>
        <v>4.2994357645511627E-3</v>
      </c>
      <c r="G114" s="135">
        <f>compopoinc!R106</f>
        <v>0.14854991436004639</v>
      </c>
      <c r="H114" s="161">
        <f>compopoinc!S106</f>
        <v>0.12042750506793709</v>
      </c>
      <c r="I114" s="161">
        <f>compopoinc!T106</f>
        <v>2.8122409292109296E-2</v>
      </c>
      <c r="J114" s="161">
        <f>compopoinc!U106</f>
        <v>5.9999909717589617E-4</v>
      </c>
      <c r="K114" s="106">
        <f>compopoinc!V106</f>
        <v>0.11498931795358658</v>
      </c>
      <c r="L114" s="105">
        <f>compopoinc!W106</f>
        <v>9.3214144664443666E-2</v>
      </c>
      <c r="M114" s="105">
        <f>compopoinc!X106</f>
        <v>2.1775173289142913E-2</v>
      </c>
      <c r="N114" s="105">
        <f>compopoinc!Y106</f>
        <v>2.8600686346180737E-4</v>
      </c>
      <c r="O114" s="106">
        <f>compopoinc!Z106</f>
        <v>6.4836069941520691E-2</v>
      </c>
      <c r="P114" s="105">
        <f>compopoinc!AA106</f>
        <v>5.2472131715745718E-2</v>
      </c>
      <c r="Q114" s="105">
        <f>compopoinc!AB106</f>
        <v>1.2363938225774973E-2</v>
      </c>
      <c r="R114" s="105">
        <f>compopoinc!AC106</f>
        <v>5.4042542615206912E-5</v>
      </c>
      <c r="S114" s="135">
        <f>compopoinc!AD106</f>
        <v>2.9609968885779381E-2</v>
      </c>
      <c r="T114" s="105">
        <f>compopoinc!AE106</f>
        <v>2.3904378474412624E-2</v>
      </c>
      <c r="U114" s="105">
        <f>compopoinc!AF106</f>
        <v>5.7055904113667566E-3</v>
      </c>
      <c r="V114" s="12">
        <f>compopoinc!AG106</f>
        <v>5.3951280278852209E-6</v>
      </c>
      <c r="W114" s="13"/>
      <c r="Y114" s="1324">
        <f t="shared" si="5"/>
        <v>0</v>
      </c>
      <c r="Z114" s="1324">
        <f t="shared" si="6"/>
        <v>0</v>
      </c>
      <c r="AA114" s="1324">
        <f t="shared" si="7"/>
        <v>0</v>
      </c>
      <c r="AB114" s="1324">
        <f t="shared" si="8"/>
        <v>0</v>
      </c>
      <c r="AC114" s="1324">
        <f t="shared" si="9"/>
        <v>0</v>
      </c>
    </row>
    <row r="115" spans="1:29" x14ac:dyDescent="0.2">
      <c r="A115" s="137">
        <v>2018</v>
      </c>
      <c r="B115" s="231">
        <v>17673.431</v>
      </c>
      <c r="C115" s="612">
        <f>compopoinc!N107</f>
        <v>0.28991067409515381</v>
      </c>
      <c r="D115" s="136">
        <f>compopoinc!O107</f>
        <v>0.23371021135608316</v>
      </c>
      <c r="E115" s="105">
        <f>compopoinc!P107</f>
        <v>5.6200462739070645E-2</v>
      </c>
      <c r="F115" s="105">
        <f>compopoinc!Q107</f>
        <v>4.2485552839934826E-3</v>
      </c>
      <c r="G115" s="135">
        <f>compopoinc!R107</f>
        <v>0.15296655893325806</v>
      </c>
      <c r="H115" s="136">
        <f>compopoinc!S107</f>
        <v>0.12409596621046148</v>
      </c>
      <c r="I115" s="105">
        <f>compopoinc!T107</f>
        <v>2.8870592722796573E-2</v>
      </c>
      <c r="J115" s="105">
        <f>compopoinc!U107</f>
        <v>6.1784801073372364E-4</v>
      </c>
      <c r="K115" s="106">
        <f>compopoinc!V107</f>
        <v>0.11805745214223862</v>
      </c>
      <c r="L115" s="105">
        <f>compopoinc!W107</f>
        <v>9.5753344046215716E-2</v>
      </c>
      <c r="M115" s="105">
        <f>compopoinc!X107</f>
        <v>2.2304108096022901E-2</v>
      </c>
      <c r="N115" s="105">
        <f>compopoinc!Y107</f>
        <v>2.8784290771000087E-4</v>
      </c>
      <c r="O115" s="106">
        <f>compopoinc!Z107</f>
        <v>6.6069617867469788E-2</v>
      </c>
      <c r="P115" s="105">
        <f>compopoinc!AA107</f>
        <v>5.3478636339917784E-2</v>
      </c>
      <c r="Q115" s="105">
        <f>compopoinc!AB107</f>
        <v>1.2590981527552003E-2</v>
      </c>
      <c r="R115" s="105">
        <f>compopoinc!AC107</f>
        <v>5.445090209832415E-5</v>
      </c>
      <c r="S115" s="135">
        <f>compopoinc!AD107</f>
        <v>2.9328109696507454E-2</v>
      </c>
      <c r="T115" s="105">
        <f>compopoinc!AE107</f>
        <v>2.3685986567191009E-2</v>
      </c>
      <c r="U115" s="105">
        <f>compopoinc!AF107</f>
        <v>5.6421231293164453E-3</v>
      </c>
      <c r="V115" s="12">
        <f>compopoinc!AG107</f>
        <v>5.3982112149242312E-6</v>
      </c>
      <c r="W115" s="13"/>
      <c r="Y115" s="1324">
        <f t="shared" si="5"/>
        <v>0</v>
      </c>
      <c r="Z115" s="1324">
        <f t="shared" si="6"/>
        <v>0</v>
      </c>
      <c r="AA115" s="1324">
        <f t="shared" si="7"/>
        <v>0</v>
      </c>
      <c r="AB115" s="1324">
        <f t="shared" si="8"/>
        <v>0</v>
      </c>
      <c r="AC115" s="1324">
        <f t="shared" si="9"/>
        <v>0</v>
      </c>
    </row>
    <row r="116" spans="1:29" x14ac:dyDescent="0.2">
      <c r="A116" s="137">
        <v>2019</v>
      </c>
      <c r="B116" s="231">
        <v>18273.157000000007</v>
      </c>
      <c r="C116" s="612">
        <f>compopoinc!N108</f>
        <v>0.28806215524673462</v>
      </c>
      <c r="D116" s="136">
        <f>compopoinc!O108</f>
        <v>0.23178903482585156</v>
      </c>
      <c r="E116" s="105">
        <f>compopoinc!P108</f>
        <v>5.627312042088306E-2</v>
      </c>
      <c r="F116" s="105">
        <f>compopoinc!Q108</f>
        <v>4.4867238029837608E-3</v>
      </c>
      <c r="G116" s="135">
        <f>compopoinc!R108</f>
        <v>0.15138092637062073</v>
      </c>
      <c r="H116" s="161">
        <f>compopoinc!S108</f>
        <v>0.12269008148177818</v>
      </c>
      <c r="I116" s="161">
        <f>compopoinc!T108</f>
        <v>2.8690844888842548E-2</v>
      </c>
      <c r="J116" s="161">
        <f>compopoinc!U108</f>
        <v>6.3214526744559407E-4</v>
      </c>
      <c r="K116" s="106">
        <f>compopoinc!V108</f>
        <v>0.11667894572019577</v>
      </c>
      <c r="L116" s="105">
        <f>compopoinc!W108</f>
        <v>9.457062753892842E-2</v>
      </c>
      <c r="M116" s="105">
        <f>compopoinc!X108</f>
        <v>2.210831818126735E-2</v>
      </c>
      <c r="N116" s="105">
        <f>compopoinc!Y108</f>
        <v>2.9302891925908625E-4</v>
      </c>
      <c r="O116" s="106">
        <f>compopoinc!Z108</f>
        <v>6.4436174929141998E-2</v>
      </c>
      <c r="P116" s="105">
        <f>compopoinc!AA108</f>
        <v>5.2132838492838118E-2</v>
      </c>
      <c r="Q116" s="105">
        <f>compopoinc!AB108</f>
        <v>1.230333643630388E-2</v>
      </c>
      <c r="R116" s="105">
        <f>compopoinc!AC108</f>
        <v>5.6678549299249426E-5</v>
      </c>
      <c r="S116" s="135">
        <f>compopoinc!AD108</f>
        <v>2.7942311018705368E-2</v>
      </c>
      <c r="T116" s="105">
        <f>compopoinc!AE108</f>
        <v>2.2554522362469243E-2</v>
      </c>
      <c r="U116" s="105">
        <f>compopoinc!AF108</f>
        <v>5.3877886562361255E-3</v>
      </c>
      <c r="V116" s="12">
        <f>compopoinc!AG108</f>
        <v>5.8911759879265446E-6</v>
      </c>
      <c r="W116" s="13"/>
      <c r="Y116" s="1324">
        <f t="shared" si="5"/>
        <v>0</v>
      </c>
      <c r="Z116" s="1324">
        <f t="shared" si="6"/>
        <v>0</v>
      </c>
      <c r="AA116" s="1324">
        <f t="shared" si="7"/>
        <v>0</v>
      </c>
      <c r="AB116" s="1324">
        <f t="shared" si="8"/>
        <v>0</v>
      </c>
      <c r="AC116" s="1324">
        <f t="shared" si="9"/>
        <v>0</v>
      </c>
    </row>
    <row r="117" spans="1:29" x14ac:dyDescent="0.2">
      <c r="A117" s="137"/>
      <c r="B117" s="231"/>
      <c r="C117" s="612"/>
      <c r="D117" s="136"/>
      <c r="E117" s="105"/>
      <c r="F117" s="105"/>
      <c r="G117" s="135"/>
      <c r="H117" s="161"/>
      <c r="I117" s="161"/>
      <c r="J117" s="161"/>
      <c r="K117" s="106"/>
      <c r="L117" s="105"/>
      <c r="M117" s="105"/>
      <c r="N117" s="105"/>
      <c r="O117" s="106"/>
      <c r="P117" s="105"/>
      <c r="Q117" s="105"/>
      <c r="R117" s="105"/>
      <c r="S117" s="135"/>
      <c r="T117" s="105"/>
      <c r="U117" s="105"/>
      <c r="V117" s="12"/>
      <c r="W117" s="13"/>
    </row>
    <row r="118" spans="1:29" ht="17" thickBot="1" x14ac:dyDescent="0.25">
      <c r="A118" s="133"/>
      <c r="B118" s="133"/>
      <c r="C118" s="103"/>
      <c r="D118" s="132"/>
      <c r="E118" s="132"/>
      <c r="F118" s="132"/>
      <c r="G118" s="103"/>
      <c r="H118" s="132"/>
      <c r="I118" s="132"/>
      <c r="J118" s="132"/>
      <c r="K118" s="132"/>
      <c r="L118" s="132"/>
      <c r="M118" s="132"/>
      <c r="N118" s="132"/>
      <c r="O118" s="132"/>
      <c r="P118" s="132"/>
      <c r="Q118" s="132"/>
      <c r="R118" s="132"/>
      <c r="S118" s="103"/>
      <c r="T118" s="103"/>
      <c r="U118" s="103"/>
      <c r="V118" s="227"/>
      <c r="W118" s="182"/>
    </row>
    <row r="119" spans="1:29" ht="17" thickTop="1" x14ac:dyDescent="0.2"/>
  </sheetData>
  <mergeCells count="3">
    <mergeCell ref="A4:V4"/>
    <mergeCell ref="C7:V7"/>
    <mergeCell ref="C8:V8"/>
  </mergeCells>
  <hyperlinks>
    <hyperlink ref="A1" location="Index!A1" display="Back to index" xr:uid="{00000000-0004-0000-2D00-000000000000}"/>
  </hyperlinks>
  <pageMargins left="0.75" right="0.75" top="1" bottom="1" header="0.5" footer="0.5"/>
  <pageSetup paperSize="9" scale="49" fitToHeight="3" orientation="landscape" horizontalDpi="4294967292" verticalDpi="4294967292"/>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8" tint="0.39997558519241921"/>
  </sheetPr>
  <dimension ref="A1:O122"/>
  <sheetViews>
    <sheetView workbookViewId="0">
      <pane xSplit="1" ySplit="9" topLeftCell="B34" activePane="bottomRight" state="frozen"/>
      <selection activeCell="D32" sqref="D32"/>
      <selection pane="topRight" activeCell="D32" sqref="D32"/>
      <selection pane="bottomLeft" activeCell="D32" sqref="D32"/>
      <selection pane="bottomRight" activeCell="R135" sqref="R135"/>
    </sheetView>
  </sheetViews>
  <sheetFormatPr baseColWidth="10" defaultColWidth="10.83203125" defaultRowHeight="16" x14ac:dyDescent="0.2"/>
  <cols>
    <col min="1" max="1" width="10.83203125" style="56"/>
    <col min="2" max="2" width="12" style="56" customWidth="1"/>
    <col min="3" max="5" width="10.83203125" style="56"/>
    <col min="6" max="9" width="12" style="56" customWidth="1"/>
    <col min="10" max="11" width="10.83203125" style="56"/>
    <col min="12" max="12" width="12" style="56" customWidth="1"/>
    <col min="13" max="16384" width="10.83203125" style="56"/>
  </cols>
  <sheetData>
    <row r="1" spans="1:15" x14ac:dyDescent="0.2">
      <c r="A1" s="52" t="s">
        <v>36</v>
      </c>
      <c r="B1" s="99"/>
      <c r="F1" s="99"/>
      <c r="G1" s="99"/>
      <c r="H1" s="99"/>
      <c r="I1" s="99"/>
    </row>
    <row r="3" spans="1:15" ht="17" thickBot="1" x14ac:dyDescent="0.25"/>
    <row r="4" spans="1:15" ht="25" customHeight="1" thickTop="1" x14ac:dyDescent="0.2">
      <c r="A4" s="1391" t="s">
        <v>169</v>
      </c>
      <c r="B4" s="1392"/>
      <c r="C4" s="1392"/>
      <c r="D4" s="1392"/>
      <c r="E4" s="1392"/>
      <c r="F4" s="1392"/>
      <c r="G4" s="1392"/>
      <c r="H4" s="1392"/>
      <c r="I4" s="1392"/>
      <c r="J4" s="1392"/>
      <c r="K4" s="1392"/>
      <c r="L4" s="1393"/>
    </row>
    <row r="5" spans="1:15" x14ac:dyDescent="0.2">
      <c r="A5" s="96"/>
      <c r="B5" s="97"/>
      <c r="C5" s="59"/>
      <c r="D5" s="59"/>
      <c r="E5" s="59"/>
      <c r="F5" s="59"/>
      <c r="G5" s="59"/>
      <c r="H5" s="59"/>
      <c r="I5" s="59"/>
      <c r="J5" s="59"/>
      <c r="K5" s="59"/>
      <c r="L5" s="208"/>
    </row>
    <row r="6" spans="1:15" x14ac:dyDescent="0.2">
      <c r="A6" s="96"/>
      <c r="B6" s="45" t="s">
        <v>35</v>
      </c>
      <c r="C6" s="468" t="s">
        <v>34</v>
      </c>
      <c r="D6" s="45" t="s">
        <v>33</v>
      </c>
      <c r="E6" s="45" t="s">
        <v>32</v>
      </c>
      <c r="F6" s="45" t="s">
        <v>31</v>
      </c>
      <c r="G6" s="45" t="s">
        <v>30</v>
      </c>
      <c r="H6" s="45" t="s">
        <v>29</v>
      </c>
      <c r="I6" s="48" t="s">
        <v>28</v>
      </c>
      <c r="J6" s="48" t="s">
        <v>27</v>
      </c>
      <c r="K6" s="48" t="s">
        <v>26</v>
      </c>
      <c r="L6" s="226" t="s">
        <v>25</v>
      </c>
    </row>
    <row r="7" spans="1:15" ht="31" customHeight="1" x14ac:dyDescent="0.2">
      <c r="A7" s="96"/>
      <c r="B7" s="1388" t="s">
        <v>305</v>
      </c>
      <c r="C7" s="1388"/>
      <c r="D7" s="1388"/>
      <c r="E7" s="1388"/>
      <c r="F7" s="1388"/>
      <c r="G7" s="1388"/>
      <c r="H7" s="1388"/>
      <c r="I7" s="1388"/>
      <c r="J7" s="1388"/>
      <c r="K7" s="1388"/>
      <c r="L7" s="1389"/>
    </row>
    <row r="8" spans="1:15" ht="20" customHeight="1" x14ac:dyDescent="0.2">
      <c r="A8" s="96"/>
      <c r="B8" s="1387" t="s">
        <v>373</v>
      </c>
      <c r="C8" s="1387"/>
      <c r="D8" s="1387"/>
      <c r="E8" s="1387"/>
      <c r="F8" s="1387"/>
      <c r="G8" s="1387"/>
      <c r="H8" s="1387"/>
      <c r="I8" s="1387"/>
      <c r="J8" s="1387"/>
      <c r="K8" s="1387"/>
      <c r="L8" s="1390"/>
    </row>
    <row r="9" spans="1:15" s="87" customFormat="1" ht="31" customHeight="1" x14ac:dyDescent="0.2">
      <c r="A9" s="95"/>
      <c r="B9" s="601" t="s">
        <v>37</v>
      </c>
      <c r="C9" s="324" t="s">
        <v>15</v>
      </c>
      <c r="D9" s="94" t="s">
        <v>57</v>
      </c>
      <c r="E9" s="200" t="s">
        <v>58</v>
      </c>
      <c r="F9" s="94" t="s">
        <v>13</v>
      </c>
      <c r="G9" s="94" t="s">
        <v>12</v>
      </c>
      <c r="H9" s="94" t="s">
        <v>11</v>
      </c>
      <c r="I9" s="94" t="s">
        <v>10</v>
      </c>
      <c r="J9" s="94" t="s">
        <v>9</v>
      </c>
      <c r="K9" s="94" t="s">
        <v>8</v>
      </c>
      <c r="L9" s="587" t="s">
        <v>168</v>
      </c>
      <c r="O9" s="1143" t="s">
        <v>171</v>
      </c>
    </row>
    <row r="10" spans="1:15" s="87" customFormat="1" ht="15" customHeight="1" x14ac:dyDescent="0.2">
      <c r="A10" s="93">
        <v>1913</v>
      </c>
      <c r="B10" s="602">
        <f>avgpoinc!B2</f>
        <v>12479.600299141881</v>
      </c>
      <c r="C10" s="325">
        <f>avgpoinc!BC2</f>
        <v>8118.7160003325498</v>
      </c>
      <c r="D10" s="84"/>
      <c r="E10" s="201"/>
      <c r="F10" s="85">
        <f>avgpoinc!M2</f>
        <v>51727.558988425844</v>
      </c>
      <c r="G10" s="84">
        <f>avgpoinc!S2</f>
        <v>77740.102982217708</v>
      </c>
      <c r="H10" s="317">
        <f>avgpoinc!Y2</f>
        <v>237229.70914509366</v>
      </c>
      <c r="I10" s="84">
        <f>avgpoinc!AE2</f>
        <v>398531.19838937884</v>
      </c>
      <c r="J10" s="317">
        <f>avgpoinc!AK2</f>
        <v>1025960.8276192209</v>
      </c>
      <c r="K10" s="317">
        <f>avgpoinc!AQ2</f>
        <v>3202424.9219742413</v>
      </c>
      <c r="L10" s="210"/>
      <c r="O10" s="1103">
        <f>B10-'TB3'!B9</f>
        <v>74.690085519081549</v>
      </c>
    </row>
    <row r="11" spans="1:15" s="87" customFormat="1" ht="15" customHeight="1" x14ac:dyDescent="0.2">
      <c r="A11" s="92">
        <v>1914</v>
      </c>
      <c r="B11" s="602">
        <f>avgpoinc!B3</f>
        <v>11275.134078663485</v>
      </c>
      <c r="C11" s="325">
        <f>avgpoinc!BC3</f>
        <v>7283.2690093106512</v>
      </c>
      <c r="D11" s="84"/>
      <c r="E11" s="202"/>
      <c r="F11" s="85">
        <f>avgpoinc!M3</f>
        <v>47201.919702838961</v>
      </c>
      <c r="G11" s="84">
        <f>avgpoinc!S3</f>
        <v>71272.6622013163</v>
      </c>
      <c r="H11" s="317">
        <f>avgpoinc!Y3</f>
        <v>217379.21355937535</v>
      </c>
      <c r="I11" s="84">
        <f>avgpoinc!AE3</f>
        <v>366999.74910209258</v>
      </c>
      <c r="J11" s="317">
        <f>avgpoinc!AK3</f>
        <v>924103.98615734384</v>
      </c>
      <c r="K11" s="317">
        <f>avgpoinc!AQ3</f>
        <v>3071000.6979920715</v>
      </c>
      <c r="L11" s="210"/>
      <c r="O11" s="1103">
        <f>B11-'TB3'!B10</f>
        <v>43.175103447001675</v>
      </c>
    </row>
    <row r="12" spans="1:15" s="87" customFormat="1" ht="15" customHeight="1" x14ac:dyDescent="0.2">
      <c r="A12" s="92">
        <v>1915</v>
      </c>
      <c r="B12" s="602">
        <f>avgpoinc!B4</f>
        <v>11499.064545750605</v>
      </c>
      <c r="C12" s="325">
        <f>avgpoinc!BC4</f>
        <v>7534.8275849037373</v>
      </c>
      <c r="D12" s="84"/>
      <c r="E12" s="202"/>
      <c r="F12" s="85">
        <f>avgpoinc!M4</f>
        <v>47177.197193372405</v>
      </c>
      <c r="G12" s="84">
        <f>avgpoinc!S4</f>
        <v>70661.028575939723</v>
      </c>
      <c r="H12" s="317">
        <f>avgpoinc!Y4</f>
        <v>212672.3261408188</v>
      </c>
      <c r="I12" s="84">
        <f>avgpoinc!AE4</f>
        <v>358912.47797404614</v>
      </c>
      <c r="J12" s="317">
        <f>avgpoinc!AK4</f>
        <v>967020.26518834569</v>
      </c>
      <c r="K12" s="317">
        <f>avgpoinc!AQ4</f>
        <v>4008416.7240633983</v>
      </c>
      <c r="L12" s="210"/>
      <c r="O12" s="1103">
        <f>B12-'TB3'!B11</f>
        <v>38.268489350568416</v>
      </c>
    </row>
    <row r="13" spans="1:15" s="87" customFormat="1" ht="15" customHeight="1" x14ac:dyDescent="0.2">
      <c r="A13" s="92">
        <v>1916</v>
      </c>
      <c r="B13" s="602">
        <f>avgpoinc!B5</f>
        <v>13112.538743577124</v>
      </c>
      <c r="C13" s="325">
        <f>avgpoinc!BC5</f>
        <v>8335.7617640590361</v>
      </c>
      <c r="D13" s="84"/>
      <c r="E13" s="202"/>
      <c r="F13" s="85">
        <f>avgpoinc!M5</f>
        <v>56103.531559239935</v>
      </c>
      <c r="G13" s="84">
        <f>avgpoinc!S5</f>
        <v>86259.783305669349</v>
      </c>
      <c r="H13" s="317">
        <f>avgpoinc!Y5</f>
        <v>260645.3603794807</v>
      </c>
      <c r="I13" s="84">
        <f>avgpoinc!AE5</f>
        <v>434987.06367895356</v>
      </c>
      <c r="J13" s="317">
        <f>avgpoinc!AK5</f>
        <v>1332958.1301503982</v>
      </c>
      <c r="K13" s="317">
        <f>avgpoinc!AQ5</f>
        <v>5467187.3611417115</v>
      </c>
      <c r="L13" s="210"/>
      <c r="O13" s="1103">
        <f>B13-'TB3'!B12</f>
        <v>73.938157191885693</v>
      </c>
    </row>
    <row r="14" spans="1:15" s="87" customFormat="1" ht="15" customHeight="1" x14ac:dyDescent="0.2">
      <c r="A14" s="92">
        <v>1917</v>
      </c>
      <c r="B14" s="602">
        <f>avgpoinc!B6</f>
        <v>12907.402049953223</v>
      </c>
      <c r="C14" s="325">
        <f>avgpoinc!BC6</f>
        <v>8170.7625673058792</v>
      </c>
      <c r="D14" s="84"/>
      <c r="E14" s="203"/>
      <c r="F14" s="85">
        <f>avgpoinc!M6</f>
        <v>55537.157393779315</v>
      </c>
      <c r="G14" s="84">
        <f>avgpoinc!S6</f>
        <v>86373.886811534147</v>
      </c>
      <c r="H14" s="317">
        <f>avgpoinc!Y6</f>
        <v>251310.98553822073</v>
      </c>
      <c r="I14" s="84">
        <f>avgpoinc!AE6</f>
        <v>403759.69600005139</v>
      </c>
      <c r="J14" s="317">
        <f>avgpoinc!AK6</f>
        <v>1135771.4440189709</v>
      </c>
      <c r="K14" s="317">
        <f>avgpoinc!AQ6</f>
        <v>3924673.8275780631</v>
      </c>
      <c r="L14" s="210"/>
      <c r="O14" s="1103">
        <f>B14-'TB3'!B13</f>
        <v>91.03143975697094</v>
      </c>
    </row>
    <row r="15" spans="1:15" s="87" customFormat="1" ht="15" customHeight="1" x14ac:dyDescent="0.2">
      <c r="A15" s="92">
        <v>1918</v>
      </c>
      <c r="B15" s="602">
        <f>avgpoinc!B7</f>
        <v>13656.607057552868</v>
      </c>
      <c r="C15" s="326">
        <f>avgpoinc!BC7</f>
        <v>8966.2286858315874</v>
      </c>
      <c r="D15" s="84"/>
      <c r="E15" s="204"/>
      <c r="F15" s="85">
        <f>avgpoinc!M7</f>
        <v>55870.012403044406</v>
      </c>
      <c r="G15" s="84">
        <f>avgpoinc!S7</f>
        <v>85627.912059688621</v>
      </c>
      <c r="H15" s="317">
        <f>avgpoinc!Y7</f>
        <v>231557.07128965261</v>
      </c>
      <c r="I15" s="84">
        <f>avgpoinc!AE7</f>
        <v>352103.02437428798</v>
      </c>
      <c r="J15" s="317">
        <f>avgpoinc!AK7</f>
        <v>868135.70478555048</v>
      </c>
      <c r="K15" s="317">
        <f>avgpoinc!AQ7</f>
        <v>2342652.5430347603</v>
      </c>
      <c r="L15" s="210"/>
      <c r="O15" s="1103">
        <f>B15-'TB3'!B14</f>
        <v>115.004353727536</v>
      </c>
    </row>
    <row r="16" spans="1:15" s="87" customFormat="1" ht="15" customHeight="1" x14ac:dyDescent="0.2">
      <c r="A16" s="91">
        <v>1919</v>
      </c>
      <c r="B16" s="603">
        <f>avgpoinc!B8</f>
        <v>12940.483205999444</v>
      </c>
      <c r="C16" s="327">
        <f>avgpoinc!BC8</f>
        <v>8226.5907603300184</v>
      </c>
      <c r="D16" s="88"/>
      <c r="E16" s="205"/>
      <c r="F16" s="89">
        <f>avgpoinc!M8</f>
        <v>55365.515217024265</v>
      </c>
      <c r="G16" s="88">
        <f>avgpoinc!S8</f>
        <v>87727.743449956834</v>
      </c>
      <c r="H16" s="316">
        <f>avgpoinc!Y8</f>
        <v>246440.75832115291</v>
      </c>
      <c r="I16" s="88">
        <f>avgpoinc!AE8</f>
        <v>373979.27307824063</v>
      </c>
      <c r="J16" s="316">
        <f>avgpoinc!AK8</f>
        <v>904579.1705277327</v>
      </c>
      <c r="K16" s="316">
        <f>avgpoinc!AQ8</f>
        <v>2295701.4153968017</v>
      </c>
      <c r="L16" s="330"/>
      <c r="O16" s="1103">
        <f>B16-'TB3'!B15</f>
        <v>119.02920717571396</v>
      </c>
    </row>
    <row r="17" spans="1:15" s="87" customFormat="1" ht="15" customHeight="1" x14ac:dyDescent="0.2">
      <c r="A17" s="92">
        <v>1920</v>
      </c>
      <c r="B17" s="602">
        <f>avgpoinc!B9</f>
        <v>12659.584742695995</v>
      </c>
      <c r="C17" s="326">
        <f>avgpoinc!BC9</f>
        <v>8283.8851551369535</v>
      </c>
      <c r="D17" s="84"/>
      <c r="E17" s="204"/>
      <c r="F17" s="85">
        <f>avgpoinc!M9</f>
        <v>52040.881030727382</v>
      </c>
      <c r="G17" s="84">
        <f>avgpoinc!S9</f>
        <v>79577.999362650182</v>
      </c>
      <c r="H17" s="317">
        <f>avgpoinc!Y9</f>
        <v>210208.56985678838</v>
      </c>
      <c r="I17" s="84">
        <f>avgpoinc!AE9</f>
        <v>306553.6008329069</v>
      </c>
      <c r="J17" s="317">
        <f>avgpoinc!AK9</f>
        <v>638880.26735367149</v>
      </c>
      <c r="K17" s="317">
        <f>avgpoinc!AQ9</f>
        <v>1106430.1948704731</v>
      </c>
      <c r="L17" s="210"/>
      <c r="O17" s="1103">
        <f>B17-'TB3'!B16</f>
        <v>121.76505560674741</v>
      </c>
    </row>
    <row r="18" spans="1:15" s="87" customFormat="1" ht="15" customHeight="1" x14ac:dyDescent="0.2">
      <c r="A18" s="92">
        <v>1921</v>
      </c>
      <c r="B18" s="602">
        <f>avgpoinc!B10</f>
        <v>11413.746821172759</v>
      </c>
      <c r="C18" s="326">
        <f>avgpoinc!BC10</f>
        <v>7015.6033866517</v>
      </c>
      <c r="D18" s="84"/>
      <c r="E18" s="204"/>
      <c r="F18" s="85">
        <f>avgpoinc!M10</f>
        <v>50997.037731862292</v>
      </c>
      <c r="G18" s="84">
        <f>avgpoinc!S10</f>
        <v>75320.648996687654</v>
      </c>
      <c r="H18" s="317">
        <f>avgpoinc!Y10</f>
        <v>189604.42930950769</v>
      </c>
      <c r="I18" s="84">
        <f>avgpoinc!AE10</f>
        <v>276805.74118323432</v>
      </c>
      <c r="J18" s="317">
        <f>avgpoinc!AK10</f>
        <v>588902.3083298502</v>
      </c>
      <c r="K18" s="317">
        <f>avgpoinc!AQ10</f>
        <v>1114057.5969833953</v>
      </c>
      <c r="L18" s="210"/>
      <c r="O18" s="1103">
        <f>B18-'TB3'!B17</f>
        <v>73.314587655533614</v>
      </c>
    </row>
    <row r="19" spans="1:15" s="87" customFormat="1" ht="15" customHeight="1" x14ac:dyDescent="0.2">
      <c r="A19" s="92">
        <v>1922</v>
      </c>
      <c r="B19" s="602">
        <f>avgpoinc!B11</f>
        <v>12388.337310078019</v>
      </c>
      <c r="C19" s="326">
        <f>avgpoinc!BC11</f>
        <v>7771.6362559746422</v>
      </c>
      <c r="D19" s="84"/>
      <c r="E19" s="204"/>
      <c r="F19" s="85">
        <f>avgpoinc!M11</f>
        <v>53938.646797008412</v>
      </c>
      <c r="G19" s="84">
        <f>avgpoinc!S11</f>
        <v>79842.443794618332</v>
      </c>
      <c r="H19" s="317">
        <f>avgpoinc!Y11</f>
        <v>199652.4198999923</v>
      </c>
      <c r="I19" s="84">
        <f>avgpoinc!AE11</f>
        <v>292336.24292244046</v>
      </c>
      <c r="J19" s="317">
        <f>avgpoinc!AK11</f>
        <v>639483.46326804871</v>
      </c>
      <c r="K19" s="317">
        <f>avgpoinc!AQ11</f>
        <v>1506194.3834592616</v>
      </c>
      <c r="L19" s="210"/>
      <c r="O19" s="1103">
        <f>B19-'TB3'!B18</f>
        <v>69.692130150517187</v>
      </c>
    </row>
    <row r="20" spans="1:15" s="87" customFormat="1" ht="15" customHeight="1" x14ac:dyDescent="0.2">
      <c r="A20" s="92">
        <v>1923</v>
      </c>
      <c r="B20" s="602">
        <f>avgpoinc!B12</f>
        <v>13941.213650051639</v>
      </c>
      <c r="C20" s="326">
        <f>avgpoinc!BC12</f>
        <v>9199.2684603235029</v>
      </c>
      <c r="D20" s="84"/>
      <c r="E20" s="204"/>
      <c r="F20" s="85">
        <f>avgpoinc!M12</f>
        <v>56618.720357604827</v>
      </c>
      <c r="G20" s="84">
        <f>avgpoinc!S12</f>
        <v>83982.944186209221</v>
      </c>
      <c r="H20" s="317">
        <f>avgpoinc!Y12</f>
        <v>211659.18728459446</v>
      </c>
      <c r="I20" s="84">
        <f>avgpoinc!AE12</f>
        <v>310998.38532105653</v>
      </c>
      <c r="J20" s="317">
        <f>avgpoinc!AK12</f>
        <v>667861.52097273781</v>
      </c>
      <c r="K20" s="317">
        <f>avgpoinc!AQ12</f>
        <v>1459528.6361526549</v>
      </c>
      <c r="L20" s="210"/>
      <c r="O20" s="1103">
        <f>B20-'TB3'!B19</f>
        <v>97.429264667289317</v>
      </c>
    </row>
    <row r="21" spans="1:15" s="87" customFormat="1" ht="15" customHeight="1" x14ac:dyDescent="0.2">
      <c r="A21" s="92">
        <v>1924</v>
      </c>
      <c r="B21" s="602">
        <f>avgpoinc!B13</f>
        <v>13762.60645403279</v>
      </c>
      <c r="C21" s="326">
        <f>avgpoinc!BC13</f>
        <v>8728.0651037898497</v>
      </c>
      <c r="D21" s="84"/>
      <c r="E21" s="204"/>
      <c r="F21" s="85">
        <f>avgpoinc!M13</f>
        <v>59073.478606219258</v>
      </c>
      <c r="G21" s="84">
        <f>avgpoinc!S13</f>
        <v>87442.217777013517</v>
      </c>
      <c r="H21" s="317">
        <f>avgpoinc!Y13</f>
        <v>222296.97903962829</v>
      </c>
      <c r="I21" s="84">
        <f>avgpoinc!AE13</f>
        <v>328613.66483275132</v>
      </c>
      <c r="J21" s="317">
        <f>avgpoinc!AK13</f>
        <v>726472.65088450443</v>
      </c>
      <c r="K21" s="317">
        <f>avgpoinc!AQ13</f>
        <v>1769995.5629907667</v>
      </c>
      <c r="L21" s="210"/>
      <c r="O21" s="1103">
        <f>B21-'TB3'!B20</f>
        <v>82.096504424494924</v>
      </c>
    </row>
    <row r="22" spans="1:15" s="87" customFormat="1" ht="15" customHeight="1" x14ac:dyDescent="0.2">
      <c r="A22" s="92">
        <v>1925</v>
      </c>
      <c r="B22" s="602">
        <f>avgpoinc!B14</f>
        <v>14010.829381497364</v>
      </c>
      <c r="C22" s="326">
        <f>avgpoinc!BC14</f>
        <v>8659.1863487302053</v>
      </c>
      <c r="D22" s="84"/>
      <c r="E22" s="204"/>
      <c r="F22" s="85">
        <f>avgpoinc!M14</f>
        <v>62175.616676401798</v>
      </c>
      <c r="G22" s="84">
        <f>avgpoinc!S14</f>
        <v>95417.638145187564</v>
      </c>
      <c r="H22" s="317">
        <f>avgpoinc!Y14</f>
        <v>254496.42472881259</v>
      </c>
      <c r="I22" s="84">
        <f>avgpoinc!AE14</f>
        <v>377730.65707385342</v>
      </c>
      <c r="J22" s="317">
        <f>avgpoinc!AK14</f>
        <v>865172.62701487611</v>
      </c>
      <c r="K22" s="317">
        <f>avgpoinc!AQ14</f>
        <v>2499088.8434542799</v>
      </c>
      <c r="L22" s="210"/>
      <c r="O22" s="1103">
        <f>B22-'TB3'!B21</f>
        <v>81.674852582384119</v>
      </c>
    </row>
    <row r="23" spans="1:15" s="87" customFormat="1" ht="15" customHeight="1" x14ac:dyDescent="0.2">
      <c r="A23" s="92">
        <v>1926</v>
      </c>
      <c r="B23" s="602">
        <f>avgpoinc!B15</f>
        <v>14665.854838954287</v>
      </c>
      <c r="C23" s="326">
        <f>avgpoinc!BC15</f>
        <v>9021.3542027940421</v>
      </c>
      <c r="D23" s="84"/>
      <c r="E23" s="204"/>
      <c r="F23" s="85">
        <f>avgpoinc!M15</f>
        <v>65466.360564396469</v>
      </c>
      <c r="G23" s="84">
        <f>avgpoinc!S15</f>
        <v>102215.88465466182</v>
      </c>
      <c r="H23" s="317">
        <f>avgpoinc!Y15</f>
        <v>282192.01615640474</v>
      </c>
      <c r="I23" s="84">
        <f>avgpoinc!AE15</f>
        <v>422697.8909712442</v>
      </c>
      <c r="J23" s="317">
        <f>avgpoinc!AK15</f>
        <v>1019533.2878184647</v>
      </c>
      <c r="K23" s="317">
        <f>avgpoinc!AQ15</f>
        <v>3268051.329390917</v>
      </c>
      <c r="L23" s="210"/>
      <c r="O23" s="1103">
        <f>B23-'TB3'!B22</f>
        <v>111.36073881309858</v>
      </c>
    </row>
    <row r="24" spans="1:15" s="87" customFormat="1" ht="15" customHeight="1" x14ac:dyDescent="0.2">
      <c r="A24" s="92">
        <v>1927</v>
      </c>
      <c r="B24" s="602">
        <f>avgpoinc!B16</f>
        <v>14396.119311657687</v>
      </c>
      <c r="C24" s="326">
        <f>avgpoinc!BC16</f>
        <v>8919.9045485011648</v>
      </c>
      <c r="D24" s="84"/>
      <c r="E24" s="204"/>
      <c r="F24" s="85">
        <f>avgpoinc!M16</f>
        <v>63682.05218006637</v>
      </c>
      <c r="G24" s="84">
        <f>avgpoinc!S16</f>
        <v>98757.739584791721</v>
      </c>
      <c r="H24" s="317">
        <f>avgpoinc!Y16</f>
        <v>267336.98353260744</v>
      </c>
      <c r="I24" s="84">
        <f>avgpoinc!AE16</f>
        <v>397432.08592283173</v>
      </c>
      <c r="J24" s="317">
        <f>avgpoinc!AK16</f>
        <v>940988.78975292901</v>
      </c>
      <c r="K24" s="317">
        <f>avgpoinc!AQ16</f>
        <v>2967343.1107887533</v>
      </c>
      <c r="L24" s="210"/>
      <c r="O24" s="1103">
        <f>B24-'TB3'!B23</f>
        <v>96.904162960381655</v>
      </c>
    </row>
    <row r="25" spans="1:15" s="87" customFormat="1" ht="15" customHeight="1" x14ac:dyDescent="0.2">
      <c r="A25" s="92">
        <v>1928</v>
      </c>
      <c r="B25" s="602">
        <f>avgpoinc!B17</f>
        <v>14551.769881968983</v>
      </c>
      <c r="C25" s="326">
        <f>avgpoinc!BC17</f>
        <v>8809.9103326784207</v>
      </c>
      <c r="D25" s="84"/>
      <c r="E25" s="204"/>
      <c r="F25" s="85">
        <f>avgpoinc!M17</f>
        <v>66228.505825584041</v>
      </c>
      <c r="G25" s="84">
        <f>avgpoinc!S17</f>
        <v>102776.655921185</v>
      </c>
      <c r="H25" s="317">
        <f>avgpoinc!Y17</f>
        <v>283947.57637468772</v>
      </c>
      <c r="I25" s="84">
        <f>avgpoinc!AE17</f>
        <v>427760.04031746573</v>
      </c>
      <c r="J25" s="317">
        <f>avgpoinc!AK17</f>
        <v>1074896.72042167</v>
      </c>
      <c r="K25" s="317">
        <f>avgpoinc!AQ17</f>
        <v>3847134.5760693876</v>
      </c>
      <c r="L25" s="210"/>
      <c r="O25" s="1103">
        <f>B25-'TB3'!B24</f>
        <v>82.506353252303597</v>
      </c>
    </row>
    <row r="26" spans="1:15" s="87" customFormat="1" ht="15" customHeight="1" x14ac:dyDescent="0.2">
      <c r="A26" s="91">
        <v>1929</v>
      </c>
      <c r="B26" s="603">
        <f>avgpoinc!B18</f>
        <v>15269.789757785447</v>
      </c>
      <c r="C26" s="327">
        <f>avgpoinc!BC18</f>
        <v>9525.1500357471068</v>
      </c>
      <c r="D26" s="88"/>
      <c r="E26" s="205"/>
      <c r="F26" s="89">
        <f>avgpoinc!M18</f>
        <v>66971.547256130492</v>
      </c>
      <c r="G26" s="88">
        <f>avgpoinc!S18</f>
        <v>104901.81641211976</v>
      </c>
      <c r="H26" s="316">
        <f>avgpoinc!Y18</f>
        <v>291055.26202968461</v>
      </c>
      <c r="I26" s="88">
        <f>avgpoinc!AE18</f>
        <v>438938.5332435866</v>
      </c>
      <c r="J26" s="316">
        <f>avgpoinc!AK18</f>
        <v>1121505.3329699559</v>
      </c>
      <c r="K26" s="316">
        <f>avgpoinc!AQ18</f>
        <v>4235946.3617711309</v>
      </c>
      <c r="L26" s="330"/>
      <c r="O26" s="1103">
        <f>B26-'TB3'!B25</f>
        <v>88.811194622559924</v>
      </c>
    </row>
    <row r="27" spans="1:15" s="87" customFormat="1" ht="15" customHeight="1" x14ac:dyDescent="0.2">
      <c r="A27" s="92">
        <v>1930</v>
      </c>
      <c r="B27" s="602">
        <f>avgpoinc!B19</f>
        <v>13755.021794686845</v>
      </c>
      <c r="C27" s="326">
        <f>avgpoinc!BC19</f>
        <v>8734.9706756959731</v>
      </c>
      <c r="D27" s="84"/>
      <c r="E27" s="204"/>
      <c r="F27" s="85">
        <f>avgpoinc!M19</f>
        <v>58935.481865604699</v>
      </c>
      <c r="G27" s="84">
        <f>avgpoinc!S19</f>
        <v>87868.421567198762</v>
      </c>
      <c r="H27" s="317">
        <f>avgpoinc!Y19</f>
        <v>221589.6748321059</v>
      </c>
      <c r="I27" s="84">
        <f>avgpoinc!AE19</f>
        <v>317044.75763024087</v>
      </c>
      <c r="J27" s="317">
        <f>avgpoinc!AK19</f>
        <v>676257.39456584095</v>
      </c>
      <c r="K27" s="317">
        <f>avgpoinc!AQ19</f>
        <v>1771010.6657571825</v>
      </c>
      <c r="L27" s="210"/>
      <c r="O27" s="1103">
        <f>B27-'TB3'!B26</f>
        <v>84.237378927298778</v>
      </c>
    </row>
    <row r="28" spans="1:15" s="87" customFormat="1" ht="15" customHeight="1" x14ac:dyDescent="0.2">
      <c r="A28" s="92">
        <v>1931</v>
      </c>
      <c r="B28" s="602">
        <f>avgpoinc!B20</f>
        <v>12271.908825349503</v>
      </c>
      <c r="C28" s="326">
        <f>avgpoinc!BC20</f>
        <v>7758.6837968357822</v>
      </c>
      <c r="D28" s="84"/>
      <c r="E28" s="204"/>
      <c r="F28" s="85">
        <f>avgpoinc!M20</f>
        <v>52890.934081972999</v>
      </c>
      <c r="G28" s="84">
        <f>avgpoinc!S20</f>
        <v>74574.001203601976</v>
      </c>
      <c r="H28" s="317">
        <f>avgpoinc!Y20</f>
        <v>168922.62759660865</v>
      </c>
      <c r="I28" s="84">
        <f>avgpoinc!AE20</f>
        <v>232779.54812421816</v>
      </c>
      <c r="J28" s="317">
        <f>avgpoinc!AK20</f>
        <v>442511.20555556187</v>
      </c>
      <c r="K28" s="317">
        <f>avgpoinc!AQ20</f>
        <v>1075747.958282335</v>
      </c>
      <c r="L28" s="210"/>
      <c r="O28" s="1103">
        <f>B28-'TB3'!B27</f>
        <v>38.622337902668733</v>
      </c>
    </row>
    <row r="29" spans="1:15" s="87" customFormat="1" ht="15" customHeight="1" x14ac:dyDescent="0.2">
      <c r="A29" s="92">
        <v>1932</v>
      </c>
      <c r="B29" s="602">
        <f>avgpoinc!B21</f>
        <v>10381.011271444208</v>
      </c>
      <c r="C29" s="326">
        <f>avgpoinc!BC21</f>
        <v>6373.0438820878844</v>
      </c>
      <c r="D29" s="84"/>
      <c r="E29" s="204"/>
      <c r="F29" s="85">
        <f>avgpoinc!M21</f>
        <v>46452.717775651108</v>
      </c>
      <c r="G29" s="84">
        <f>avgpoinc!S21</f>
        <v>65526.675636112872</v>
      </c>
      <c r="H29" s="317">
        <f>avgpoinc!Y21</f>
        <v>137783.53209712778</v>
      </c>
      <c r="I29" s="84">
        <f>avgpoinc!AE21</f>
        <v>191584.21538534987</v>
      </c>
      <c r="J29" s="317">
        <f>avgpoinc!AK21</f>
        <v>350738.18785313173</v>
      </c>
      <c r="K29" s="317">
        <f>avgpoinc!AQ21</f>
        <v>644023.7473690121</v>
      </c>
      <c r="L29" s="210"/>
      <c r="O29" s="1103">
        <f>B29-'TB3'!B28</f>
        <v>58.819939439261361</v>
      </c>
    </row>
    <row r="30" spans="1:15" s="87" customFormat="1" ht="15" customHeight="1" x14ac:dyDescent="0.2">
      <c r="A30" s="92">
        <v>1933</v>
      </c>
      <c r="B30" s="602">
        <f>avgpoinc!B22</f>
        <v>10029.584518212852</v>
      </c>
      <c r="C30" s="326">
        <f>avgpoinc!BC22</f>
        <v>6236.8882498610628</v>
      </c>
      <c r="D30" s="84"/>
      <c r="E30" s="204"/>
      <c r="F30" s="85">
        <f>avgpoinc!M22</f>
        <v>44163.850933378948</v>
      </c>
      <c r="G30" s="84">
        <f>avgpoinc!S22</f>
        <v>64213.427109259086</v>
      </c>
      <c r="H30" s="317">
        <f>avgpoinc!Y22</f>
        <v>139637.84635534621</v>
      </c>
      <c r="I30" s="84">
        <f>avgpoinc!AE22</f>
        <v>195621.66045190426</v>
      </c>
      <c r="J30" s="317">
        <f>avgpoinc!AK22</f>
        <v>382465.29201052932</v>
      </c>
      <c r="K30" s="317">
        <f>avgpoinc!AQ22</f>
        <v>789809.65488586051</v>
      </c>
      <c r="L30" s="210"/>
      <c r="O30" s="1103">
        <f>B30-'TB3'!B29</f>
        <v>48.419915693497387</v>
      </c>
    </row>
    <row r="31" spans="1:15" s="87" customFormat="1" ht="15" customHeight="1" x14ac:dyDescent="0.2">
      <c r="A31" s="92">
        <v>1934</v>
      </c>
      <c r="B31" s="602">
        <f>avgpoinc!B23</f>
        <v>11206.327559994525</v>
      </c>
      <c r="C31" s="326">
        <f>avgpoinc!BC23</f>
        <v>6732.6586762952147</v>
      </c>
      <c r="D31" s="84"/>
      <c r="E31" s="204"/>
      <c r="F31" s="85">
        <f>avgpoinc!M23</f>
        <v>51469.347513288318</v>
      </c>
      <c r="G31" s="84">
        <f>avgpoinc!S23</f>
        <v>77371.791019031298</v>
      </c>
      <c r="H31" s="317">
        <f>avgpoinc!Y23</f>
        <v>178442.46181386171</v>
      </c>
      <c r="I31" s="84">
        <f>avgpoinc!AE23</f>
        <v>258271.89718692389</v>
      </c>
      <c r="J31" s="317">
        <f>avgpoinc!AK23</f>
        <v>527445.01578863885</v>
      </c>
      <c r="K31" s="317">
        <f>avgpoinc!AQ23</f>
        <v>1233702.9090283809</v>
      </c>
      <c r="L31" s="210"/>
      <c r="O31" s="1103">
        <f>B31-'TB3'!B30</f>
        <v>-26.781001746212496</v>
      </c>
    </row>
    <row r="32" spans="1:15" s="87" customFormat="1" ht="15" customHeight="1" x14ac:dyDescent="0.2">
      <c r="A32" s="92">
        <v>1935</v>
      </c>
      <c r="B32" s="602">
        <f>avgpoinc!B24</f>
        <v>12283.610319677378</v>
      </c>
      <c r="C32" s="326">
        <f>avgpoinc!BC24</f>
        <v>7518.2327082289894</v>
      </c>
      <c r="D32" s="84"/>
      <c r="E32" s="204"/>
      <c r="F32" s="85">
        <f>avgpoinc!M24</f>
        <v>55172.008822712865</v>
      </c>
      <c r="G32" s="84">
        <f>avgpoinc!S24</f>
        <v>81513.580323918373</v>
      </c>
      <c r="H32" s="317">
        <f>avgpoinc!Y24</f>
        <v>197453.76259993174</v>
      </c>
      <c r="I32" s="84">
        <f>avgpoinc!AE24</f>
        <v>286232.49781083257</v>
      </c>
      <c r="J32" s="317">
        <f>avgpoinc!AK24</f>
        <v>592650.00339376752</v>
      </c>
      <c r="K32" s="317">
        <f>avgpoinc!AQ24</f>
        <v>1416895.2405120293</v>
      </c>
      <c r="L32" s="210"/>
      <c r="O32" s="1103">
        <f>B32-'TB3'!B31</f>
        <v>-58.709035041165407</v>
      </c>
    </row>
    <row r="33" spans="1:15" s="87" customFormat="1" ht="15" customHeight="1" x14ac:dyDescent="0.2">
      <c r="A33" s="92">
        <v>1936</v>
      </c>
      <c r="B33" s="602">
        <f>avgpoinc!B25</f>
        <v>13643.824488051665</v>
      </c>
      <c r="C33" s="326">
        <f>avgpoinc!BC25</f>
        <v>8399.7202109579903</v>
      </c>
      <c r="D33" s="84"/>
      <c r="E33" s="204"/>
      <c r="F33" s="85">
        <f>avgpoinc!M25</f>
        <v>60840.762981894717</v>
      </c>
      <c r="G33" s="84">
        <f>avgpoinc!S25</f>
        <v>89497.079556185141</v>
      </c>
      <c r="H33" s="317">
        <f>avgpoinc!Y25</f>
        <v>227733.19346507103</v>
      </c>
      <c r="I33" s="84">
        <f>avgpoinc!AE25</f>
        <v>331567.61548274267</v>
      </c>
      <c r="J33" s="317">
        <f>avgpoinc!AK25</f>
        <v>668505.68277645868</v>
      </c>
      <c r="K33" s="317">
        <f>avgpoinc!AQ25</f>
        <v>1483548.5538855763</v>
      </c>
      <c r="L33" s="210"/>
      <c r="O33" s="1103">
        <f>B33-'TB3'!B32</f>
        <v>77.40977392989771</v>
      </c>
    </row>
    <row r="34" spans="1:15" s="87" customFormat="1" ht="15" customHeight="1" x14ac:dyDescent="0.2">
      <c r="A34" s="92">
        <v>1937</v>
      </c>
      <c r="B34" s="602">
        <f>avgpoinc!B26</f>
        <v>14533.227283162616</v>
      </c>
      <c r="C34" s="326">
        <f>avgpoinc!BC26</f>
        <v>9105.4307248510904</v>
      </c>
      <c r="D34" s="84"/>
      <c r="E34" s="204"/>
      <c r="F34" s="85">
        <f>avgpoinc!M26</f>
        <v>63383.396307966359</v>
      </c>
      <c r="G34" s="84">
        <f>avgpoinc!S26</f>
        <v>93795.117125742836</v>
      </c>
      <c r="H34" s="317">
        <f>avgpoinc!Y26</f>
        <v>236929.49249301502</v>
      </c>
      <c r="I34" s="84">
        <f>avgpoinc!AE26</f>
        <v>339499.45409944025</v>
      </c>
      <c r="J34" s="317">
        <f>avgpoinc!AK26</f>
        <v>661760.86627299525</v>
      </c>
      <c r="K34" s="317">
        <f>avgpoinc!AQ26</f>
        <v>1415707.0979429509</v>
      </c>
      <c r="L34" s="210"/>
      <c r="O34" s="1103">
        <f>B34-'TB3'!B33</f>
        <v>64.741057447488856</v>
      </c>
    </row>
    <row r="35" spans="1:15" s="87" customFormat="1" ht="15" customHeight="1" x14ac:dyDescent="0.2">
      <c r="A35" s="92">
        <v>1938</v>
      </c>
      <c r="B35" s="602">
        <f>avgpoinc!B27</f>
        <v>13471.047114112556</v>
      </c>
      <c r="C35" s="326">
        <f>avgpoinc!BC27</f>
        <v>8477.0042498829207</v>
      </c>
      <c r="D35" s="84"/>
      <c r="E35" s="204"/>
      <c r="F35" s="85">
        <f>avgpoinc!M27</f>
        <v>58417.432892179284</v>
      </c>
      <c r="G35" s="84">
        <f>avgpoinc!S27</f>
        <v>83583.908731884629</v>
      </c>
      <c r="H35" s="317">
        <f>avgpoinc!Y27</f>
        <v>195722.85283122936</v>
      </c>
      <c r="I35" s="84">
        <f>avgpoinc!AE27</f>
        <v>271197.15660221834</v>
      </c>
      <c r="J35" s="317">
        <f>avgpoinc!AK27</f>
        <v>496613.49795512541</v>
      </c>
      <c r="K35" s="317">
        <f>avgpoinc!AQ27</f>
        <v>1097934.9925221519</v>
      </c>
      <c r="L35" s="210"/>
      <c r="O35" s="1103">
        <f>B35-'TB3'!B34</f>
        <v>6.0807532674534741</v>
      </c>
    </row>
    <row r="36" spans="1:15" s="87" customFormat="1" ht="15" customHeight="1" x14ac:dyDescent="0.2">
      <c r="A36" s="91">
        <v>1939</v>
      </c>
      <c r="B36" s="603">
        <f>avgpoinc!B28</f>
        <v>14365.794695950504</v>
      </c>
      <c r="C36" s="327">
        <f>avgpoinc!BC28</f>
        <v>8687.59322456462</v>
      </c>
      <c r="D36" s="88"/>
      <c r="E36" s="205"/>
      <c r="F36" s="89">
        <f>avgpoinc!M28</f>
        <v>65469.607938423469</v>
      </c>
      <c r="G36" s="88">
        <f>avgpoinc!S28</f>
        <v>94792.750408391585</v>
      </c>
      <c r="H36" s="316">
        <f>avgpoinc!Y28</f>
        <v>232160.86957510497</v>
      </c>
      <c r="I36" s="88">
        <f>avgpoinc!AE28</f>
        <v>329945.23443941277</v>
      </c>
      <c r="J36" s="316">
        <f>avgpoinc!AK28</f>
        <v>651219.70588242146</v>
      </c>
      <c r="K36" s="316">
        <f>avgpoinc!AQ28</f>
        <v>1488415.6355910511</v>
      </c>
      <c r="L36" s="330"/>
      <c r="O36" s="1103">
        <f>B36-'TB3'!B35</f>
        <v>-90.846684893145721</v>
      </c>
    </row>
    <row r="37" spans="1:15" s="87" customFormat="1" ht="15" customHeight="1" x14ac:dyDescent="0.2">
      <c r="A37" s="92">
        <v>1940</v>
      </c>
      <c r="B37" s="602">
        <f>avgpoinc!B29</f>
        <v>15615.672259262412</v>
      </c>
      <c r="C37" s="326">
        <f>avgpoinc!BC29</f>
        <v>9457.794689940225</v>
      </c>
      <c r="D37" s="84"/>
      <c r="E37" s="204"/>
      <c r="F37" s="85">
        <f>avgpoinc!M29</f>
        <v>71036.570383162092</v>
      </c>
      <c r="G37" s="84">
        <f>avgpoinc!S29</f>
        <v>103572.88415232072</v>
      </c>
      <c r="H37" s="317">
        <f>avgpoinc!Y29</f>
        <v>264872.63778117136</v>
      </c>
      <c r="I37" s="84">
        <f>avgpoinc!AE29</f>
        <v>383676.71467532549</v>
      </c>
      <c r="J37" s="317">
        <f>avgpoinc!AK29</f>
        <v>806145.71165262593</v>
      </c>
      <c r="K37" s="317">
        <f>avgpoinc!AQ29</f>
        <v>2004274.8330909666</v>
      </c>
      <c r="L37" s="210"/>
      <c r="O37" s="1103">
        <f>B37-'TB3'!B36</f>
        <v>-34.169778328678149</v>
      </c>
    </row>
    <row r="38" spans="1:15" s="87" customFormat="1" ht="15" customHeight="1" x14ac:dyDescent="0.2">
      <c r="A38" s="92">
        <v>1941</v>
      </c>
      <c r="B38" s="602">
        <f>avgpoinc!B30</f>
        <v>18601.500817256023</v>
      </c>
      <c r="C38" s="326">
        <f>avgpoinc!BC30</f>
        <v>12111.886610281143</v>
      </c>
      <c r="D38" s="84"/>
      <c r="E38" s="204"/>
      <c r="F38" s="85">
        <f>avgpoinc!M30</f>
        <v>77008.028680029893</v>
      </c>
      <c r="G38" s="84">
        <f>avgpoinc!S30</f>
        <v>113222.46901211429</v>
      </c>
      <c r="H38" s="317">
        <f>avgpoinc!Y30</f>
        <v>299053.81739997654</v>
      </c>
      <c r="I38" s="84">
        <f>avgpoinc!AE30</f>
        <v>432811.37777341116</v>
      </c>
      <c r="J38" s="317">
        <f>avgpoinc!AK30</f>
        <v>900133.1823457696</v>
      </c>
      <c r="K38" s="317">
        <f>avgpoinc!AQ30</f>
        <v>2034625.5238945449</v>
      </c>
      <c r="L38" s="210"/>
      <c r="O38" s="1103">
        <f>B38-'TB3'!B37</f>
        <v>120.74754853673949</v>
      </c>
    </row>
    <row r="39" spans="1:15" s="87" customFormat="1" ht="15" customHeight="1" x14ac:dyDescent="0.2">
      <c r="A39" s="92">
        <v>1942</v>
      </c>
      <c r="B39" s="602">
        <f>avgpoinc!B31</f>
        <v>22010.075489485898</v>
      </c>
      <c r="C39" s="326">
        <f>avgpoinc!BC31</f>
        <v>15874.379149405324</v>
      </c>
      <c r="D39" s="84"/>
      <c r="E39" s="204"/>
      <c r="F39" s="85">
        <f>avgpoinc!M31</f>
        <v>77231.342550210989</v>
      </c>
      <c r="G39" s="84">
        <f>avgpoinc!S31</f>
        <v>115936.16817555668</v>
      </c>
      <c r="H39" s="317">
        <f>avgpoinc!Y31</f>
        <v>314704.047492571</v>
      </c>
      <c r="I39" s="84">
        <f>avgpoinc!AE31</f>
        <v>464002.17587151291</v>
      </c>
      <c r="J39" s="317">
        <f>avgpoinc!AK31</f>
        <v>1012403.6330805622</v>
      </c>
      <c r="K39" s="317">
        <f>avgpoinc!AQ31</f>
        <v>2580868.0068373973</v>
      </c>
      <c r="L39" s="210"/>
      <c r="O39" s="1103">
        <f>B39-'TB3'!B38</f>
        <v>100.22387723832799</v>
      </c>
    </row>
    <row r="40" spans="1:15" s="87" customFormat="1" ht="15" customHeight="1" x14ac:dyDescent="0.2">
      <c r="A40" s="92">
        <v>1943</v>
      </c>
      <c r="B40" s="602">
        <f>avgpoinc!B32</f>
        <v>25396.96864660296</v>
      </c>
      <c r="C40" s="326">
        <f>avgpoinc!BC32</f>
        <v>19520.299395697293</v>
      </c>
      <c r="D40" s="84"/>
      <c r="E40" s="204"/>
      <c r="F40" s="85">
        <f>avgpoinc!M32</f>
        <v>78286.991904753959</v>
      </c>
      <c r="G40" s="84">
        <f>avgpoinc!S32</f>
        <v>117512.69227749268</v>
      </c>
      <c r="H40" s="317">
        <f>avgpoinc!Y32</f>
        <v>313987.71664772101</v>
      </c>
      <c r="I40" s="84">
        <f>avgpoinc!AE32</f>
        <v>455617.70019840676</v>
      </c>
      <c r="J40" s="317">
        <f>avgpoinc!AK32</f>
        <v>959512.80135034025</v>
      </c>
      <c r="K40" s="317">
        <f>avgpoinc!AQ32</f>
        <v>2000784.8854292997</v>
      </c>
      <c r="L40" s="210"/>
      <c r="O40" s="1103">
        <f>B40-'TB3'!B39</f>
        <v>88.798040380308521</v>
      </c>
    </row>
    <row r="41" spans="1:15" s="87" customFormat="1" ht="15" customHeight="1" x14ac:dyDescent="0.2">
      <c r="A41" s="92">
        <v>1944</v>
      </c>
      <c r="B41" s="602">
        <f>avgpoinc!B33</f>
        <v>26154.208434390257</v>
      </c>
      <c r="C41" s="326">
        <f>avgpoinc!BC33</f>
        <v>20382.703214346799</v>
      </c>
      <c r="D41" s="84"/>
      <c r="E41" s="204"/>
      <c r="F41" s="85">
        <f>avgpoinc!M33</f>
        <v>78097.755414781379</v>
      </c>
      <c r="G41" s="84">
        <f>avgpoinc!S33</f>
        <v>111022.43807107555</v>
      </c>
      <c r="H41" s="317">
        <f>avgpoinc!Y33</f>
        <v>275811.0330416708</v>
      </c>
      <c r="I41" s="84">
        <f>avgpoinc!AE33</f>
        <v>392814.10267810989</v>
      </c>
      <c r="J41" s="317">
        <f>avgpoinc!AK33</f>
        <v>803226.31572813576</v>
      </c>
      <c r="K41" s="317">
        <f>avgpoinc!AQ33</f>
        <v>2015198.1202600263</v>
      </c>
      <c r="L41" s="210"/>
      <c r="O41" s="1103">
        <f>B41-'TB3'!B40</f>
        <v>-11.859667638709652</v>
      </c>
    </row>
    <row r="42" spans="1:15" s="87" customFormat="1" ht="15" customHeight="1" x14ac:dyDescent="0.2">
      <c r="A42" s="92">
        <v>1945</v>
      </c>
      <c r="B42" s="602">
        <f>avgpoinc!B34</f>
        <v>25115.812713363979</v>
      </c>
      <c r="C42" s="326">
        <f>avgpoinc!BC34</f>
        <v>19703.237437444684</v>
      </c>
      <c r="D42" s="84"/>
      <c r="E42" s="204"/>
      <c r="F42" s="85">
        <f>avgpoinc!M34</f>
        <v>73828.99019663762</v>
      </c>
      <c r="G42" s="84">
        <f>avgpoinc!S34</f>
        <v>104137.93357996273</v>
      </c>
      <c r="H42" s="317">
        <f>avgpoinc!Y34</f>
        <v>243117.74305741087</v>
      </c>
      <c r="I42" s="84">
        <f>avgpoinc!AE34</f>
        <v>332846.26493982371</v>
      </c>
      <c r="J42" s="317">
        <f>avgpoinc!AK34</f>
        <v>617015.95285161911</v>
      </c>
      <c r="K42" s="317">
        <f>avgpoinc!AQ34</f>
        <v>1140613.8810175476</v>
      </c>
      <c r="L42" s="210"/>
      <c r="O42" s="1103">
        <f>B42-'TB3'!B41</f>
        <v>-23.414848715892731</v>
      </c>
    </row>
    <row r="43" spans="1:15" s="87" customFormat="1" ht="15" customHeight="1" x14ac:dyDescent="0.2">
      <c r="A43" s="92">
        <v>1946</v>
      </c>
      <c r="B43" s="602">
        <f>avgpoinc!B35</f>
        <v>21928.029557298578</v>
      </c>
      <c r="C43" s="326">
        <f>avgpoinc!BC35</f>
        <v>16603.958618202538</v>
      </c>
      <c r="D43" s="84"/>
      <c r="E43" s="204"/>
      <c r="F43" s="85">
        <f>avgpoinc!M35</f>
        <v>69844.668009162924</v>
      </c>
      <c r="G43" s="84">
        <f>avgpoinc!S35</f>
        <v>100245.28233278697</v>
      </c>
      <c r="H43" s="317">
        <f>avgpoinc!Y35</f>
        <v>221420.85464374753</v>
      </c>
      <c r="I43" s="84">
        <f>avgpoinc!AE35</f>
        <v>293744.26364636049</v>
      </c>
      <c r="J43" s="317">
        <f>avgpoinc!AK35</f>
        <v>510749.25120134227</v>
      </c>
      <c r="K43" s="317">
        <f>avgpoinc!AQ35</f>
        <v>986724.02082213282</v>
      </c>
      <c r="L43" s="210"/>
      <c r="O43" s="1103">
        <f>B43-'TB3'!B42</f>
        <v>-24.178339733796747</v>
      </c>
    </row>
    <row r="44" spans="1:15" s="87" customFormat="1" ht="15" customHeight="1" x14ac:dyDescent="0.2">
      <c r="A44" s="92">
        <v>1947</v>
      </c>
      <c r="B44" s="602">
        <f>avgpoinc!B36</f>
        <v>21364.473146429147</v>
      </c>
      <c r="C44" s="326">
        <f>avgpoinc!BC36</f>
        <v>16354.207475218313</v>
      </c>
      <c r="D44" s="84"/>
      <c r="E44" s="204"/>
      <c r="F44" s="85">
        <f>avgpoinc!M36</f>
        <v>66456.864187326646</v>
      </c>
      <c r="G44" s="84">
        <f>avgpoinc!S36</f>
        <v>96186.52073501132</v>
      </c>
      <c r="H44" s="317">
        <f>avgpoinc!Y36</f>
        <v>219073.91064093521</v>
      </c>
      <c r="I44" s="84">
        <f>avgpoinc!AE36</f>
        <v>296729.97367645393</v>
      </c>
      <c r="J44" s="317">
        <f>avgpoinc!AK36</f>
        <v>567277.55012430635</v>
      </c>
      <c r="K44" s="317">
        <f>avgpoinc!AQ36</f>
        <v>1388074.9767431603</v>
      </c>
      <c r="L44" s="210"/>
      <c r="O44" s="1103">
        <f>B44-'TB3'!B43</f>
        <v>223.10465204435241</v>
      </c>
    </row>
    <row r="45" spans="1:15" s="87" customFormat="1" ht="15" customHeight="1" x14ac:dyDescent="0.2">
      <c r="A45" s="92">
        <v>1948</v>
      </c>
      <c r="B45" s="602">
        <f>avgpoinc!B37</f>
        <v>22390.22918841612</v>
      </c>
      <c r="C45" s="326">
        <f>avgpoinc!BC37</f>
        <v>16617.527147896373</v>
      </c>
      <c r="D45" s="84"/>
      <c r="E45" s="204"/>
      <c r="F45" s="85">
        <f>avgpoinc!M37</f>
        <v>74344.547553093871</v>
      </c>
      <c r="G45" s="84">
        <f>avgpoinc!S37</f>
        <v>108890.7509579436</v>
      </c>
      <c r="H45" s="317">
        <f>avgpoinc!Y37</f>
        <v>261643.81890825721</v>
      </c>
      <c r="I45" s="84">
        <f>avgpoinc!AE37</f>
        <v>365731.9864698872</v>
      </c>
      <c r="J45" s="317">
        <f>avgpoinc!AK37</f>
        <v>734102.50636295753</v>
      </c>
      <c r="K45" s="317">
        <f>avgpoinc!AQ37</f>
        <v>1837072.8414043991</v>
      </c>
      <c r="L45" s="210"/>
      <c r="O45" s="1103">
        <f>B45-'TB3'!B44</f>
        <v>256.90182954841657</v>
      </c>
    </row>
    <row r="46" spans="1:15" s="87" customFormat="1" ht="15" customHeight="1" x14ac:dyDescent="0.2">
      <c r="A46" s="91">
        <v>1949</v>
      </c>
      <c r="B46" s="603">
        <f>avgpoinc!B38</f>
        <v>21643.660555655293</v>
      </c>
      <c r="C46" s="327">
        <f>avgpoinc!BC38</f>
        <v>16035.488440550431</v>
      </c>
      <c r="D46" s="88"/>
      <c r="E46" s="205"/>
      <c r="F46" s="89">
        <f>avgpoinc!M38</f>
        <v>72117.209591599007</v>
      </c>
      <c r="G46" s="88">
        <f>avgpoinc!S38</f>
        <v>104506.90214432258</v>
      </c>
      <c r="H46" s="316">
        <f>avgpoinc!Y38</f>
        <v>252378.07346901647</v>
      </c>
      <c r="I46" s="88">
        <f>avgpoinc!AE38</f>
        <v>356448.30145320122</v>
      </c>
      <c r="J46" s="316">
        <f>avgpoinc!AK38</f>
        <v>741466.4524724097</v>
      </c>
      <c r="K46" s="316">
        <f>avgpoinc!AQ38</f>
        <v>1992478.1618326046</v>
      </c>
      <c r="L46" s="330"/>
      <c r="O46" s="1103">
        <f>B46-'TB3'!B45</f>
        <v>219.54520149076052</v>
      </c>
    </row>
    <row r="47" spans="1:15" s="87" customFormat="1" ht="15" customHeight="1" x14ac:dyDescent="0.2">
      <c r="A47" s="92">
        <v>1950</v>
      </c>
      <c r="B47" s="602">
        <f>avgpoinc!B39</f>
        <v>23560.266485200998</v>
      </c>
      <c r="C47" s="326">
        <f>avgpoinc!BC39</f>
        <v>17572.596886374158</v>
      </c>
      <c r="D47" s="84"/>
      <c r="E47" s="204"/>
      <c r="F47" s="85">
        <f>avgpoinc!M39</f>
        <v>77449.292874642517</v>
      </c>
      <c r="G47" s="84">
        <f>avgpoinc!S39</f>
        <v>111483.73124512321</v>
      </c>
      <c r="H47" s="317">
        <f>avgpoinc!Y39</f>
        <v>266578.4406692062</v>
      </c>
      <c r="I47" s="84">
        <f>avgpoinc!AE39</f>
        <v>372829.94331215136</v>
      </c>
      <c r="J47" s="317">
        <f>avgpoinc!AK39</f>
        <v>754883.46722236159</v>
      </c>
      <c r="K47" s="317">
        <f>avgpoinc!AQ39</f>
        <v>1224197.7115111018</v>
      </c>
      <c r="L47" s="210"/>
      <c r="O47" s="1103">
        <f>B47-'TB3'!B46</f>
        <v>232.14902466652711</v>
      </c>
    </row>
    <row r="48" spans="1:15" s="87" customFormat="1" ht="15" customHeight="1" x14ac:dyDescent="0.2">
      <c r="A48" s="92">
        <v>1951</v>
      </c>
      <c r="B48" s="602">
        <f>avgpoinc!B40</f>
        <v>25164.910501916878</v>
      </c>
      <c r="C48" s="326">
        <f>avgpoinc!BC40</f>
        <v>19218.087382487392</v>
      </c>
      <c r="D48" s="84"/>
      <c r="E48" s="204"/>
      <c r="F48" s="85">
        <f>avgpoinc!M40</f>
        <v>78686.318576782214</v>
      </c>
      <c r="G48" s="84">
        <f>avgpoinc!S40</f>
        <v>112881.65150643104</v>
      </c>
      <c r="H48" s="317">
        <f>avgpoinc!Y40</f>
        <v>268341.5055064967</v>
      </c>
      <c r="I48" s="84">
        <f>avgpoinc!AE40</f>
        <v>371976.21702466015</v>
      </c>
      <c r="J48" s="317">
        <f>avgpoinc!AK40</f>
        <v>727074.24782319728</v>
      </c>
      <c r="K48" s="317">
        <f>avgpoinc!AQ40</f>
        <v>1825205.8392297749</v>
      </c>
      <c r="L48" s="210"/>
      <c r="O48" s="1103">
        <f>B48-'TB3'!B47</f>
        <v>158.08750026091366</v>
      </c>
    </row>
    <row r="49" spans="1:15" s="87" customFormat="1" ht="15" customHeight="1" x14ac:dyDescent="0.2">
      <c r="A49" s="92">
        <v>1952</v>
      </c>
      <c r="B49" s="602">
        <f>avgpoinc!B41</f>
        <v>25841.384108204442</v>
      </c>
      <c r="C49" s="326">
        <f>avgpoinc!BC41</f>
        <v>19912.534174881559</v>
      </c>
      <c r="D49" s="84"/>
      <c r="E49" s="204"/>
      <c r="F49" s="85">
        <f>avgpoinc!M41</f>
        <v>79201.03350811034</v>
      </c>
      <c r="G49" s="84">
        <f>avgpoinc!S41</f>
        <v>113157.74984367004</v>
      </c>
      <c r="H49" s="317">
        <f>avgpoinc!Y41</f>
        <v>267080.10729594523</v>
      </c>
      <c r="I49" s="84">
        <f>avgpoinc!AE41</f>
        <v>372836.7716447523</v>
      </c>
      <c r="J49" s="317">
        <f>avgpoinc!AK41</f>
        <v>772821.51703343587</v>
      </c>
      <c r="K49" s="317">
        <f>avgpoinc!AQ41</f>
        <v>1918738.3946558125</v>
      </c>
      <c r="L49" s="210"/>
      <c r="O49" s="1103">
        <f>B49-'TB3'!B48</f>
        <v>212.5192948956792</v>
      </c>
    </row>
    <row r="50" spans="1:15" s="87" customFormat="1" ht="15" customHeight="1" x14ac:dyDescent="0.2">
      <c r="A50" s="92">
        <v>1953</v>
      </c>
      <c r="B50" s="602">
        <f>avgpoinc!B42</f>
        <v>26656.19755975296</v>
      </c>
      <c r="C50" s="326">
        <f>avgpoinc!BC42</f>
        <v>20779.808958277717</v>
      </c>
      <c r="D50" s="84"/>
      <c r="E50" s="204"/>
      <c r="F50" s="85">
        <f>avgpoinc!M42</f>
        <v>79543.694973030142</v>
      </c>
      <c r="G50" s="84">
        <f>avgpoinc!S42</f>
        <v>111854.08744278301</v>
      </c>
      <c r="H50" s="317">
        <f>avgpoinc!Y42</f>
        <v>258263.8707566481</v>
      </c>
      <c r="I50" s="84">
        <f>avgpoinc!AE42</f>
        <v>360310.17280920112</v>
      </c>
      <c r="J50" s="317">
        <f>avgpoinc!AK42</f>
        <v>706333.23724608379</v>
      </c>
      <c r="K50" s="317">
        <f>avgpoinc!AQ42</f>
        <v>1888386.2746374565</v>
      </c>
      <c r="L50" s="210"/>
      <c r="O50" s="1103">
        <f>B50-'TB3'!B49</f>
        <v>257.42661959798352</v>
      </c>
    </row>
    <row r="51" spans="1:15" s="87" customFormat="1" ht="15" customHeight="1" x14ac:dyDescent="0.2">
      <c r="A51" s="92">
        <v>1954</v>
      </c>
      <c r="B51" s="602">
        <f>avgpoinc!B43</f>
        <v>26102.574912859807</v>
      </c>
      <c r="C51" s="326">
        <f>avgpoinc!BC43</f>
        <v>20127.440333841969</v>
      </c>
      <c r="D51" s="84"/>
      <c r="E51" s="204"/>
      <c r="F51" s="85">
        <f>avgpoinc!M43</f>
        <v>79878.78612402032</v>
      </c>
      <c r="G51" s="84">
        <f>avgpoinc!S43</f>
        <v>112619.71205062539</v>
      </c>
      <c r="H51" s="317">
        <f>avgpoinc!Y43</f>
        <v>258979.76317426783</v>
      </c>
      <c r="I51" s="84">
        <f>avgpoinc!AE43</f>
        <v>357023.4390337076</v>
      </c>
      <c r="J51" s="317">
        <f>avgpoinc!AK43</f>
        <v>696089.31524324801</v>
      </c>
      <c r="K51" s="317">
        <f>avgpoinc!AQ43</f>
        <v>1802768.8737024972</v>
      </c>
      <c r="L51" s="210"/>
      <c r="O51" s="1103">
        <f>B51-'TB3'!B50</f>
        <v>256.58305186478901</v>
      </c>
    </row>
    <row r="52" spans="1:15" s="87" customFormat="1" ht="15" customHeight="1" x14ac:dyDescent="0.2">
      <c r="A52" s="92">
        <v>1955</v>
      </c>
      <c r="B52" s="602">
        <f>avgpoinc!B44</f>
        <v>27981.310024767172</v>
      </c>
      <c r="C52" s="326">
        <f>avgpoinc!BC44</f>
        <v>21437.427686547853</v>
      </c>
      <c r="D52" s="84"/>
      <c r="E52" s="204"/>
      <c r="F52" s="85">
        <f>avgpoinc!M44</f>
        <v>86876.251068741083</v>
      </c>
      <c r="G52" s="84">
        <f>avgpoinc!S44</f>
        <v>123876.32359597314</v>
      </c>
      <c r="H52" s="317">
        <f>avgpoinc!Y44</f>
        <v>289301.27368509013</v>
      </c>
      <c r="I52" s="84">
        <f>avgpoinc!AE44</f>
        <v>401094.41320243938</v>
      </c>
      <c r="J52" s="317">
        <f>avgpoinc!AK44</f>
        <v>816744.13003980869</v>
      </c>
      <c r="K52" s="317">
        <f>avgpoinc!AQ44</f>
        <v>2390013.1245787898</v>
      </c>
      <c r="L52" s="210"/>
      <c r="O52" s="1103">
        <f>B52-'TB3'!B51</f>
        <v>327.60736378052025</v>
      </c>
    </row>
    <row r="53" spans="1:15" s="87" customFormat="1" ht="15" customHeight="1" x14ac:dyDescent="0.2">
      <c r="A53" s="92">
        <v>1956</v>
      </c>
      <c r="B53" s="602">
        <f>avgpoinc!B45</f>
        <v>28474.621752094499</v>
      </c>
      <c r="C53" s="326">
        <f>avgpoinc!BC45</f>
        <v>22032.578769398737</v>
      </c>
      <c r="D53" s="84"/>
      <c r="E53" s="204"/>
      <c r="F53" s="85">
        <f>avgpoinc!M45</f>
        <v>86453.008596356303</v>
      </c>
      <c r="G53" s="84">
        <f>avgpoinc!S45</f>
        <v>121916.92167976289</v>
      </c>
      <c r="H53" s="317">
        <f>avgpoinc!Y45</f>
        <v>275093.48486550146</v>
      </c>
      <c r="I53" s="84">
        <f>avgpoinc!AE45</f>
        <v>373522.94870638062</v>
      </c>
      <c r="J53" s="317">
        <f>avgpoinc!AK45</f>
        <v>758603.8237435628</v>
      </c>
      <c r="K53" s="317">
        <f>avgpoinc!AQ45</f>
        <v>2083942.6260402875</v>
      </c>
      <c r="L53" s="210"/>
      <c r="O53" s="1103">
        <f>B53-'TB3'!B52</f>
        <v>246.76874356812914</v>
      </c>
    </row>
    <row r="54" spans="1:15" s="87" customFormat="1" ht="15" customHeight="1" x14ac:dyDescent="0.2">
      <c r="A54" s="92">
        <v>1957</v>
      </c>
      <c r="B54" s="602">
        <f>avgpoinc!B46</f>
        <v>28507.46987661353</v>
      </c>
      <c r="C54" s="326">
        <f>avgpoinc!BC46</f>
        <v>22022.566345581836</v>
      </c>
      <c r="D54" s="84"/>
      <c r="E54" s="204"/>
      <c r="F54" s="85">
        <f>avgpoinc!M46</f>
        <v>86871.601655898776</v>
      </c>
      <c r="G54" s="84">
        <f>avgpoinc!S46</f>
        <v>122286.91778857392</v>
      </c>
      <c r="H54" s="317">
        <f>avgpoinc!Y46</f>
        <v>275656.47208006366</v>
      </c>
      <c r="I54" s="84">
        <f>avgpoinc!AE46</f>
        <v>374322.55058084009</v>
      </c>
      <c r="J54" s="317">
        <f>avgpoinc!AK46</f>
        <v>750303.7080781624</v>
      </c>
      <c r="K54" s="317">
        <f>avgpoinc!AQ46</f>
        <v>1974932.2772567538</v>
      </c>
      <c r="L54" s="210"/>
      <c r="O54" s="1103">
        <f>B54-'TB3'!B53</f>
        <v>196.50559817039903</v>
      </c>
    </row>
    <row r="55" spans="1:15" s="87" customFormat="1" ht="15" customHeight="1" x14ac:dyDescent="0.2">
      <c r="A55" s="92">
        <v>1958</v>
      </c>
      <c r="B55" s="602">
        <f>avgpoinc!B47</f>
        <v>27688.903962958306</v>
      </c>
      <c r="C55" s="326">
        <f>avgpoinc!BC47</f>
        <v>21292.312545504243</v>
      </c>
      <c r="D55" s="84"/>
      <c r="E55" s="204"/>
      <c r="F55" s="85">
        <f>avgpoinc!M47</f>
        <v>85258.226720044899</v>
      </c>
      <c r="G55" s="84">
        <f>avgpoinc!S47</f>
        <v>118215.12800515628</v>
      </c>
      <c r="H55" s="317">
        <f>avgpoinc!Y47</f>
        <v>254590.06663173076</v>
      </c>
      <c r="I55" s="84">
        <f>avgpoinc!AE47</f>
        <v>338283.56014304986</v>
      </c>
      <c r="J55" s="317">
        <f>avgpoinc!AK47</f>
        <v>649422.03081625479</v>
      </c>
      <c r="K55" s="317">
        <f>avgpoinc!AQ47</f>
        <v>1663473.0088058964</v>
      </c>
      <c r="L55" s="210"/>
      <c r="O55" s="1103">
        <f>B55-'TB3'!B54</f>
        <v>138.49290606698924</v>
      </c>
    </row>
    <row r="56" spans="1:15" s="87" customFormat="1" ht="15" customHeight="1" x14ac:dyDescent="0.2">
      <c r="A56" s="91">
        <v>1959</v>
      </c>
      <c r="B56" s="603">
        <f>avgpoinc!B48</f>
        <v>29451.494319672154</v>
      </c>
      <c r="C56" s="327">
        <f>avgpoinc!BC48</f>
        <v>22642.271702913698</v>
      </c>
      <c r="D56" s="88"/>
      <c r="E56" s="205"/>
      <c r="F56" s="89">
        <f>avgpoinc!M48</f>
        <v>90734.497870498206</v>
      </c>
      <c r="G56" s="88">
        <f>avgpoinc!S48</f>
        <v>126449.15081827062</v>
      </c>
      <c r="H56" s="316">
        <f>avgpoinc!Y48</f>
        <v>280037.62941634166</v>
      </c>
      <c r="I56" s="88">
        <f>avgpoinc!AE48</f>
        <v>383293.41248922388</v>
      </c>
      <c r="J56" s="316">
        <f>avgpoinc!AK48</f>
        <v>753552.31047923816</v>
      </c>
      <c r="K56" s="316">
        <f>avgpoinc!AQ48</f>
        <v>1997411.2862155957</v>
      </c>
      <c r="L56" s="330"/>
      <c r="O56" s="1103">
        <f>B56-'TB3'!B55</f>
        <v>269.2971961416406</v>
      </c>
    </row>
    <row r="57" spans="1:15" x14ac:dyDescent="0.2">
      <c r="A57" s="67">
        <v>1960</v>
      </c>
      <c r="B57" s="602">
        <f>avgpoinc!B49</f>
        <v>29995.437596031821</v>
      </c>
      <c r="C57" s="326">
        <f>avgpoinc!BC49</f>
        <v>23194.274407443034</v>
      </c>
      <c r="D57" s="84"/>
      <c r="E57" s="204"/>
      <c r="F57" s="85">
        <f>avgpoinc!M49</f>
        <v>91205.906293330947</v>
      </c>
      <c r="G57" s="84">
        <f>avgpoinc!S49</f>
        <v>125419.15906553158</v>
      </c>
      <c r="H57" s="317">
        <f>avgpoinc!Y49</f>
        <v>272996.22914553201</v>
      </c>
      <c r="I57" s="84">
        <f>avgpoinc!AE49</f>
        <v>366130.12140885118</v>
      </c>
      <c r="J57" s="317">
        <f>avgpoinc!AK49</f>
        <v>740399.57803022873</v>
      </c>
      <c r="K57" s="317">
        <f>avgpoinc!AQ49</f>
        <v>2184075.3559951144</v>
      </c>
      <c r="L57" s="210"/>
      <c r="O57" s="1103">
        <f>B57-'TB3'!B56</f>
        <v>277.25213341010749</v>
      </c>
    </row>
    <row r="58" spans="1:15" x14ac:dyDescent="0.2">
      <c r="A58" s="67">
        <v>1961</v>
      </c>
      <c r="B58" s="602">
        <f>avgpoinc!B50</f>
        <v>30336.429980203648</v>
      </c>
      <c r="C58" s="326">
        <f>avgpoinc!BC50</f>
        <v>23340.633852526029</v>
      </c>
      <c r="D58" s="84"/>
      <c r="E58" s="204"/>
      <c r="F58" s="85">
        <f>avgpoinc!M50</f>
        <v>93298.595129302223</v>
      </c>
      <c r="G58" s="84">
        <f>avgpoinc!S50</f>
        <v>128332.26335040006</v>
      </c>
      <c r="H58" s="317">
        <f>avgpoinc!Y50</f>
        <v>270037.55015715031</v>
      </c>
      <c r="I58" s="84">
        <f>avgpoinc!AE50</f>
        <v>358290.86413803237</v>
      </c>
      <c r="J58" s="317">
        <f>avgpoinc!AK50</f>
        <v>727617.46914461581</v>
      </c>
      <c r="K58" s="317">
        <f>avgpoinc!AQ50</f>
        <v>2190690.5889311712</v>
      </c>
      <c r="L58" s="210"/>
      <c r="O58" s="1103">
        <f>B58-'TB3'!B57</f>
        <v>182.91135340552501</v>
      </c>
    </row>
    <row r="59" spans="1:15" x14ac:dyDescent="0.2">
      <c r="A59" s="67">
        <v>1962</v>
      </c>
      <c r="B59" s="604">
        <f>avgpoinc!B51</f>
        <v>31983.896866385305</v>
      </c>
      <c r="C59" s="328">
        <f>avgpoinc!BC51</f>
        <v>24243.603704376696</v>
      </c>
      <c r="D59" s="81">
        <f>avgpoinc!AW51</f>
        <v>14082.57040428298</v>
      </c>
      <c r="E59" s="206">
        <f>avgpoinc!BI51</f>
        <v>36944.895329493826</v>
      </c>
      <c r="F59" s="82">
        <f>avgpoinc!M51</f>
        <v>101646.53532446281</v>
      </c>
      <c r="G59" s="81">
        <f>avgpoinc!S51</f>
        <v>140829.92669404674</v>
      </c>
      <c r="H59" s="318">
        <f>avgpoinc!Y51</f>
        <v>303502.29366108781</v>
      </c>
      <c r="I59" s="81">
        <f>avgpoinc!AE51</f>
        <v>415066.31158306263</v>
      </c>
      <c r="J59" s="318">
        <f>avgpoinc!AK51</f>
        <v>864621.61549250758</v>
      </c>
      <c r="K59" s="318">
        <f>avgpoinc!AQ51</f>
        <v>2649094.3601311487</v>
      </c>
      <c r="L59" s="331">
        <f t="array" ref="L59:L116">TRANSPOSE('TC4'!B135:BG135)</f>
        <v>8569795.5423353612</v>
      </c>
      <c r="O59" s="1103">
        <f>B59-'TB3'!B58</f>
        <v>0</v>
      </c>
    </row>
    <row r="60" spans="1:15" x14ac:dyDescent="0.2">
      <c r="A60" s="67">
        <v>1963</v>
      </c>
      <c r="B60" s="605">
        <f>avgpoinc!B52</f>
        <v>33060.700698829569</v>
      </c>
      <c r="C60" s="326">
        <f>avgpoinc!BC52</f>
        <v>24889.856116409919</v>
      </c>
      <c r="D60" s="62">
        <f>avgpoinc!AW52</f>
        <v>14273.846719118988</v>
      </c>
      <c r="E60" s="204">
        <f>avgpoinc!BI52</f>
        <v>38383.59812507208</v>
      </c>
      <c r="F60" s="63">
        <f>avgpoinc!M52</f>
        <v>106598.3019406064</v>
      </c>
      <c r="G60" s="62">
        <f>avgpoinc!S52</f>
        <v>148030.63300334176</v>
      </c>
      <c r="H60" s="319">
        <f>avgpoinc!Y52</f>
        <v>319565.39584325562</v>
      </c>
      <c r="I60" s="62">
        <f>avgpoinc!AE52</f>
        <v>438794.06235088967</v>
      </c>
      <c r="J60" s="319">
        <f>avgpoinc!AK52</f>
        <v>924892.79155501979</v>
      </c>
      <c r="K60" s="319">
        <f>avgpoinc!AQ52</f>
        <v>2907282.0908000297</v>
      </c>
      <c r="L60" s="332">
        <v>9748334.2104529664</v>
      </c>
      <c r="O60" s="1103">
        <f>B60-'TB3'!B59</f>
        <v>0</v>
      </c>
    </row>
    <row r="61" spans="1:15" x14ac:dyDescent="0.2">
      <c r="A61" s="67">
        <v>1964</v>
      </c>
      <c r="B61" s="605">
        <f>avgpoinc!B53</f>
        <v>34418.284411511602</v>
      </c>
      <c r="C61" s="326">
        <f>avgpoinc!BC53</f>
        <v>25734.979872486252</v>
      </c>
      <c r="D61" s="62">
        <f>avgpoinc!AW53</f>
        <v>14465.123033954995</v>
      </c>
      <c r="E61" s="204">
        <f>avgpoinc!BI53</f>
        <v>39822.300920650327</v>
      </c>
      <c r="F61" s="63">
        <f>avgpoinc!M53</f>
        <v>112568.02526273971</v>
      </c>
      <c r="G61" s="62">
        <f>avgpoinc!S53</f>
        <v>156669.6360768732</v>
      </c>
      <c r="H61" s="319">
        <f>avgpoinc!Y53</f>
        <v>338772.91726439324</v>
      </c>
      <c r="I61" s="62">
        <f>avgpoinc!AE53</f>
        <v>466966.63118948869</v>
      </c>
      <c r="J61" s="319">
        <f>avgpoinc!AK53</f>
        <v>995313.52397004014</v>
      </c>
      <c r="K61" s="319">
        <f>avgpoinc!AQ53</f>
        <v>3202605.1217195443</v>
      </c>
      <c r="L61" s="332">
        <v>10926872.878570573</v>
      </c>
      <c r="O61" s="1103">
        <f>B61-'TB3'!B60</f>
        <v>0</v>
      </c>
    </row>
    <row r="62" spans="1:15" x14ac:dyDescent="0.2">
      <c r="A62" s="67">
        <v>1965</v>
      </c>
      <c r="B62" s="605">
        <f>avgpoinc!B54</f>
        <v>36196.989578561217</v>
      </c>
      <c r="C62" s="326">
        <f>avgpoinc!BC54</f>
        <v>27199.718246705212</v>
      </c>
      <c r="D62" s="62">
        <f>avgpoinc!AW54</f>
        <v>15566.882929209725</v>
      </c>
      <c r="E62" s="204">
        <f>avgpoinc!BI54</f>
        <v>41674.959314766253</v>
      </c>
      <c r="F62" s="63">
        <f>avgpoinc!M54</f>
        <v>117172.43156526532</v>
      </c>
      <c r="G62" s="62">
        <f>avgpoinc!S54</f>
        <v>163057.35584063554</v>
      </c>
      <c r="H62" s="319">
        <f>avgpoinc!Y54</f>
        <v>352174.46106002957</v>
      </c>
      <c r="I62" s="62">
        <f>avgpoinc!AE54</f>
        <v>486712.46984092798</v>
      </c>
      <c r="J62" s="319">
        <f>avgpoinc!AK54</f>
        <v>1052030.1353228106</v>
      </c>
      <c r="K62" s="319">
        <f>avgpoinc!AQ54</f>
        <v>3432529.265841614</v>
      </c>
      <c r="L62" s="332">
        <v>11625829.789764028</v>
      </c>
      <c r="O62" s="1103">
        <f>B62-'TB3'!B61</f>
        <v>0</v>
      </c>
    </row>
    <row r="63" spans="1:15" x14ac:dyDescent="0.2">
      <c r="A63" s="67">
        <v>1966</v>
      </c>
      <c r="B63" s="605">
        <f>avgpoinc!B55</f>
        <v>37880.698200914419</v>
      </c>
      <c r="C63" s="326">
        <f>avgpoinc!BC55</f>
        <v>28605.964995316768</v>
      </c>
      <c r="D63" s="62">
        <f>avgpoinc!AW55</f>
        <v>16668.642824464456</v>
      </c>
      <c r="E63" s="204">
        <f>avgpoinc!BI55</f>
        <v>43527.617708882171</v>
      </c>
      <c r="F63" s="63">
        <f>avgpoinc!M55</f>
        <v>121353.29705129319</v>
      </c>
      <c r="G63" s="62">
        <f>avgpoinc!S55</f>
        <v>168853.68565982665</v>
      </c>
      <c r="H63" s="319">
        <f>avgpoinc!Y55</f>
        <v>364258.99538363394</v>
      </c>
      <c r="I63" s="62">
        <f>avgpoinc!AE55</f>
        <v>504761.3687881559</v>
      </c>
      <c r="J63" s="319">
        <f>avgpoinc!AK55</f>
        <v>1106490.7958782339</v>
      </c>
      <c r="K63" s="319">
        <f>avgpoinc!AQ55</f>
        <v>3659606.7104215962</v>
      </c>
      <c r="L63" s="332">
        <v>12324786.700957483</v>
      </c>
      <c r="O63" s="1103">
        <f>B63-'TB3'!B62</f>
        <v>0</v>
      </c>
    </row>
    <row r="64" spans="1:15" x14ac:dyDescent="0.2">
      <c r="A64" s="67">
        <v>1967</v>
      </c>
      <c r="B64" s="605">
        <f>avgpoinc!B56</f>
        <v>38408.645875456219</v>
      </c>
      <c r="C64" s="326">
        <f>avgpoinc!BC56</f>
        <v>29467.886137966419</v>
      </c>
      <c r="D64" s="62">
        <f>avgpoinc!AW56</f>
        <v>17987.099093451328</v>
      </c>
      <c r="E64" s="204">
        <f>avgpoinc!BI56</f>
        <v>43818.869943610283</v>
      </c>
      <c r="F64" s="79">
        <f>avgpoinc!M56</f>
        <v>118875.48351286438</v>
      </c>
      <c r="G64" s="62">
        <f>avgpoinc!S56</f>
        <v>164219.70644908911</v>
      </c>
      <c r="H64" s="319">
        <f>avgpoinc!Y56</f>
        <v>352095.00781277299</v>
      </c>
      <c r="I64" s="62">
        <f>avgpoinc!AE56</f>
        <v>485238.81365086162</v>
      </c>
      <c r="J64" s="319">
        <f>avgpoinc!AK56</f>
        <v>1038503.1998829313</v>
      </c>
      <c r="K64" s="319">
        <f>avgpoinc!AQ56</f>
        <v>3333424.9246291649</v>
      </c>
      <c r="L64" s="332">
        <v>10371444.743398108</v>
      </c>
      <c r="O64" s="1103">
        <f>B64-'TB3'!B63</f>
        <v>0</v>
      </c>
    </row>
    <row r="65" spans="1:15" x14ac:dyDescent="0.2">
      <c r="A65" s="67">
        <v>1968</v>
      </c>
      <c r="B65" s="605">
        <f>avgpoinc!B57</f>
        <v>39531.212749922903</v>
      </c>
      <c r="C65" s="326">
        <f>avgpoinc!BC57</f>
        <v>30614.319217326345</v>
      </c>
      <c r="D65" s="62">
        <f>avgpoinc!AW57</f>
        <v>18984.861721015026</v>
      </c>
      <c r="E65" s="204">
        <f>avgpoinc!BI57</f>
        <v>45151.141087715499</v>
      </c>
      <c r="F65" s="79">
        <f>avgpoinc!M57</f>
        <v>119783.25454329196</v>
      </c>
      <c r="G65" s="62">
        <f>avgpoinc!S57</f>
        <v>164485.29738572199</v>
      </c>
      <c r="H65" s="319">
        <f>avgpoinc!Y57</f>
        <v>350397.14169206575</v>
      </c>
      <c r="I65" s="62">
        <f>avgpoinc!AE57</f>
        <v>481213.92318649247</v>
      </c>
      <c r="J65" s="319">
        <f>avgpoinc!AK57</f>
        <v>1022320.9844019462</v>
      </c>
      <c r="K65" s="319">
        <f>avgpoinc!AQ57</f>
        <v>3305267.6942396974</v>
      </c>
      <c r="L65" s="332">
        <v>10537674.975854382</v>
      </c>
      <c r="O65" s="1103">
        <f>B65-'TB3'!B64</f>
        <v>0</v>
      </c>
    </row>
    <row r="66" spans="1:15" x14ac:dyDescent="0.2">
      <c r="A66" s="72">
        <v>1969</v>
      </c>
      <c r="B66" s="606">
        <f>avgpoinc!B58</f>
        <v>40056.205320358342</v>
      </c>
      <c r="C66" s="327">
        <f>avgpoinc!BC58</f>
        <v>31402.84562779927</v>
      </c>
      <c r="D66" s="68">
        <f>avgpoinc!AW58</f>
        <v>19771.360555157695</v>
      </c>
      <c r="E66" s="205">
        <f>avgpoinc!BI58</f>
        <v>45942.201968601235</v>
      </c>
      <c r="F66" s="80">
        <f>avgpoinc!M58</f>
        <v>117936.44255338999</v>
      </c>
      <c r="G66" s="68">
        <f>avgpoinc!S58</f>
        <v>159897.88028661979</v>
      </c>
      <c r="H66" s="320">
        <f>avgpoinc!Y58</f>
        <v>330889.01529991388</v>
      </c>
      <c r="I66" s="68">
        <f>avgpoinc!AE58</f>
        <v>448148.67116869229</v>
      </c>
      <c r="J66" s="320">
        <f>avgpoinc!AK58</f>
        <v>931681.05952050094</v>
      </c>
      <c r="K66" s="320">
        <f>avgpoinc!AQ58</f>
        <v>2966564.823536423</v>
      </c>
      <c r="L66" s="333">
        <v>10327440.130993323</v>
      </c>
      <c r="O66" s="1103">
        <f>B66-'TB3'!B65</f>
        <v>0</v>
      </c>
    </row>
    <row r="67" spans="1:15" x14ac:dyDescent="0.2">
      <c r="A67" s="67">
        <v>1970</v>
      </c>
      <c r="B67" s="605">
        <f>avgpoinc!B59</f>
        <v>39080.214419161479</v>
      </c>
      <c r="C67" s="326">
        <f>avgpoinc!BC59</f>
        <v>30769.040919149818</v>
      </c>
      <c r="D67" s="62">
        <f>avgpoinc!AW59</f>
        <v>19536.796985575427</v>
      </c>
      <c r="E67" s="204">
        <f>avgpoinc!BI59</f>
        <v>44809.345836117791</v>
      </c>
      <c r="F67" s="79">
        <f>avgpoinc!M59</f>
        <v>113880.77591926645</v>
      </c>
      <c r="G67" s="62">
        <f>avgpoinc!S59</f>
        <v>153376.33491712948</v>
      </c>
      <c r="H67" s="319">
        <f>avgpoinc!Y59</f>
        <v>310832.9581994373</v>
      </c>
      <c r="I67" s="62">
        <f>avgpoinc!AE59</f>
        <v>417150.68251612631</v>
      </c>
      <c r="J67" s="319">
        <f>avgpoinc!AK59</f>
        <v>843148.66582738026</v>
      </c>
      <c r="K67" s="319">
        <f>avgpoinc!AQ59</f>
        <v>2594021.2578467103</v>
      </c>
      <c r="L67" s="332">
        <v>7869818.1795696858</v>
      </c>
      <c r="O67" s="1103">
        <f>B67-'TB3'!B66</f>
        <v>0</v>
      </c>
    </row>
    <row r="68" spans="1:15" x14ac:dyDescent="0.2">
      <c r="A68" s="67">
        <v>1971</v>
      </c>
      <c r="B68" s="605">
        <f>avgpoinc!B60</f>
        <v>39277.794898602886</v>
      </c>
      <c r="C68" s="326">
        <f>avgpoinc!BC60</f>
        <v>30847.956087803119</v>
      </c>
      <c r="D68" s="62">
        <f>avgpoinc!AW60</f>
        <v>19489.685489327116</v>
      </c>
      <c r="E68" s="204">
        <f>avgpoinc!BI60</f>
        <v>45045.794335898128</v>
      </c>
      <c r="F68" s="79">
        <f>avgpoinc!M60</f>
        <v>115146.34419580072</v>
      </c>
      <c r="G68" s="62">
        <f>avgpoinc!S60</f>
        <v>155470.05188983073</v>
      </c>
      <c r="H68" s="319">
        <f>avgpoinc!Y60</f>
        <v>316490.1183322994</v>
      </c>
      <c r="I68" s="62">
        <f>avgpoinc!AE60</f>
        <v>426584.83118024131</v>
      </c>
      <c r="J68" s="319">
        <f>avgpoinc!AK60</f>
        <v>869498.33985806338</v>
      </c>
      <c r="K68" s="319">
        <f>avgpoinc!AQ60</f>
        <v>2651710.4214683124</v>
      </c>
      <c r="L68" s="332">
        <v>8366704.7302980423</v>
      </c>
      <c r="O68" s="1103">
        <f>B68-'TB3'!B67</f>
        <v>0</v>
      </c>
    </row>
    <row r="69" spans="1:15" x14ac:dyDescent="0.2">
      <c r="A69" s="67">
        <v>1972</v>
      </c>
      <c r="B69" s="605">
        <f>avgpoinc!B61</f>
        <v>40712.399308269683</v>
      </c>
      <c r="C69" s="326">
        <f>avgpoinc!BC61</f>
        <v>31836.223097052243</v>
      </c>
      <c r="D69" s="62">
        <f>avgpoinc!AW61</f>
        <v>20170.243928975357</v>
      </c>
      <c r="E69" s="204">
        <f>avgpoinc!BI61</f>
        <v>46418.697057148347</v>
      </c>
      <c r="F69" s="79">
        <f>avgpoinc!M61</f>
        <v>120597.98520922667</v>
      </c>
      <c r="G69" s="62">
        <f>avgpoinc!S61</f>
        <v>163279.60691336016</v>
      </c>
      <c r="H69" s="319">
        <f>avgpoinc!Y61</f>
        <v>331127.67289777473</v>
      </c>
      <c r="I69" s="62">
        <f>avgpoinc!AE61</f>
        <v>446821.60613407113</v>
      </c>
      <c r="J69" s="319">
        <f>avgpoinc!AK61</f>
        <v>917528.77613524231</v>
      </c>
      <c r="K69" s="319">
        <f>avgpoinc!AQ61</f>
        <v>2800273.0694856187</v>
      </c>
      <c r="L69" s="332">
        <v>9366846.0324205924</v>
      </c>
      <c r="O69" s="1103">
        <f>B69-'TB3'!B68</f>
        <v>0</v>
      </c>
    </row>
    <row r="70" spans="1:15" x14ac:dyDescent="0.2">
      <c r="A70" s="67">
        <v>1973</v>
      </c>
      <c r="B70" s="605">
        <f>avgpoinc!B62</f>
        <v>42416.580608449498</v>
      </c>
      <c r="C70" s="326">
        <f>avgpoinc!BC62</f>
        <v>33141.36725271491</v>
      </c>
      <c r="D70" s="62">
        <f>avgpoinc!AW62</f>
        <v>21242.605467198919</v>
      </c>
      <c r="E70" s="204">
        <f>avgpoinc!BI62</f>
        <v>48014.8194846099</v>
      </c>
      <c r="F70" s="79">
        <f>avgpoinc!M62</f>
        <v>125893.50081006077</v>
      </c>
      <c r="G70" s="62">
        <f>avgpoinc!S62</f>
        <v>170646.41178731166</v>
      </c>
      <c r="H70" s="319">
        <f>avgpoinc!Y62</f>
        <v>343524.41444593115</v>
      </c>
      <c r="I70" s="62">
        <f>avgpoinc!AE62</f>
        <v>461914.27174224722</v>
      </c>
      <c r="J70" s="319">
        <f>avgpoinc!AK62</f>
        <v>943371.19663974748</v>
      </c>
      <c r="K70" s="319">
        <f>avgpoinc!AQ62</f>
        <v>2815535.3585497946</v>
      </c>
      <c r="L70" s="332">
        <v>8762952.0785559993</v>
      </c>
      <c r="O70" s="1103">
        <f>B70-'TB3'!B69</f>
        <v>0</v>
      </c>
    </row>
    <row r="71" spans="1:15" x14ac:dyDescent="0.2">
      <c r="A71" s="67">
        <v>1974</v>
      </c>
      <c r="B71" s="605">
        <f>avgpoinc!B63</f>
        <v>41207.967650046303</v>
      </c>
      <c r="C71" s="326">
        <f>avgpoinc!BC63</f>
        <v>32417.181523076328</v>
      </c>
      <c r="D71" s="62">
        <f>avgpoinc!AW63</f>
        <v>21032.160232961272</v>
      </c>
      <c r="E71" s="204">
        <f>avgpoinc!BI63</f>
        <v>46648.458135720146</v>
      </c>
      <c r="F71" s="79">
        <f>avgpoinc!M63</f>
        <v>120325.04279277612</v>
      </c>
      <c r="G71" s="62">
        <f>avgpoinc!S63</f>
        <v>162194.06595340537</v>
      </c>
      <c r="H71" s="319">
        <f>avgpoinc!Y63</f>
        <v>325240.4367820106</v>
      </c>
      <c r="I71" s="62">
        <f>avgpoinc!AE63</f>
        <v>437314.57175635139</v>
      </c>
      <c r="J71" s="319">
        <f>avgpoinc!AK63</f>
        <v>892521.61466101767</v>
      </c>
      <c r="K71" s="319">
        <f>avgpoinc!AQ63</f>
        <v>2674370.9932898888</v>
      </c>
      <c r="L71" s="332">
        <v>7478086.7011432732</v>
      </c>
      <c r="O71" s="1103">
        <f>B71-'TB3'!B70</f>
        <v>0</v>
      </c>
    </row>
    <row r="72" spans="1:15" x14ac:dyDescent="0.2">
      <c r="A72" s="67">
        <v>1975</v>
      </c>
      <c r="B72" s="605">
        <f>avgpoinc!B64</f>
        <v>39883.38905666236</v>
      </c>
      <c r="C72" s="326">
        <f>avgpoinc!BC64</f>
        <v>31374.004752176308</v>
      </c>
      <c r="D72" s="62">
        <f>avgpoinc!AW64</f>
        <v>20407.361455684295</v>
      </c>
      <c r="E72" s="204">
        <f>avgpoinc!BI64</f>
        <v>45082.30887279132</v>
      </c>
      <c r="F72" s="79">
        <f>avgpoinc!M64</f>
        <v>116467.84779703683</v>
      </c>
      <c r="G72" s="62">
        <f>avgpoinc!S64</f>
        <v>156972.57542026712</v>
      </c>
      <c r="H72" s="319">
        <f>avgpoinc!Y64</f>
        <v>316713.54281428875</v>
      </c>
      <c r="I72" s="62">
        <f>avgpoinc!AE64</f>
        <v>427394.92198178248</v>
      </c>
      <c r="J72" s="319">
        <f>avgpoinc!AK64</f>
        <v>890066.03471881791</v>
      </c>
      <c r="K72" s="319">
        <f>avgpoinc!AQ64</f>
        <v>2780334.74346731</v>
      </c>
      <c r="L72" s="332">
        <v>8971023.5786757469</v>
      </c>
      <c r="O72" s="1103">
        <f>B72-'TB3'!B71</f>
        <v>0</v>
      </c>
    </row>
    <row r="73" spans="1:15" x14ac:dyDescent="0.2">
      <c r="A73" s="67">
        <v>1976</v>
      </c>
      <c r="B73" s="605">
        <f>avgpoinc!B65</f>
        <v>41341.906061027497</v>
      </c>
      <c r="C73" s="326">
        <f>avgpoinc!BC65</f>
        <v>32546.10666312055</v>
      </c>
      <c r="D73" s="62">
        <f>avgpoinc!AW65</f>
        <v>21281.71344402662</v>
      </c>
      <c r="E73" s="204">
        <f>avgpoinc!BI65</f>
        <v>46626.598186987969</v>
      </c>
      <c r="F73" s="79">
        <f>avgpoinc!M65</f>
        <v>120504.10064218999</v>
      </c>
      <c r="G73" s="62">
        <f>avgpoinc!S65</f>
        <v>162297.10822108597</v>
      </c>
      <c r="H73" s="319">
        <f>avgpoinc!Y65</f>
        <v>327279.06336948357</v>
      </c>
      <c r="I73" s="62">
        <f>avgpoinc!AE65</f>
        <v>441963.93844309618</v>
      </c>
      <c r="J73" s="319">
        <f>avgpoinc!AK65</f>
        <v>921630.21397844586</v>
      </c>
      <c r="K73" s="319">
        <f>avgpoinc!AQ65</f>
        <v>2890814.532072064</v>
      </c>
      <c r="L73" s="332">
        <v>9137314.4793435186</v>
      </c>
      <c r="O73" s="1103">
        <f>B73-'TB3'!B72</f>
        <v>0</v>
      </c>
    </row>
    <row r="74" spans="1:15" x14ac:dyDescent="0.2">
      <c r="A74" s="67">
        <v>1977</v>
      </c>
      <c r="B74" s="605">
        <f>avgpoinc!B66</f>
        <v>42626.164896848677</v>
      </c>
      <c r="C74" s="326">
        <f>avgpoinc!BC66</f>
        <v>33448.914361925497</v>
      </c>
      <c r="D74" s="62">
        <f>avgpoinc!AW66</f>
        <v>21842.908720168074</v>
      </c>
      <c r="E74" s="204">
        <f>avgpoinc!BI66</f>
        <v>47956.421414122276</v>
      </c>
      <c r="F74" s="79">
        <f>avgpoinc!M66</f>
        <v>125221.4197111573</v>
      </c>
      <c r="G74" s="62">
        <f>avgpoinc!S66</f>
        <v>169138.6382933337</v>
      </c>
      <c r="H74" s="319">
        <f>avgpoinc!Y66</f>
        <v>343102.37172523787</v>
      </c>
      <c r="I74" s="62">
        <f>avgpoinc!AE66</f>
        <v>464840.55766138295</v>
      </c>
      <c r="J74" s="319">
        <f>avgpoinc!AK66</f>
        <v>976585.33203297004</v>
      </c>
      <c r="K74" s="319">
        <f>avgpoinc!AQ66</f>
        <v>3087168.9944791575</v>
      </c>
      <c r="L74" s="332">
        <v>9645287.9268292692</v>
      </c>
      <c r="O74" s="1103">
        <f>B74-'TB3'!B73</f>
        <v>0</v>
      </c>
    </row>
    <row r="75" spans="1:15" x14ac:dyDescent="0.2">
      <c r="A75" s="67">
        <v>1978</v>
      </c>
      <c r="B75" s="605">
        <f>avgpoinc!B67</f>
        <v>44141.007653943729</v>
      </c>
      <c r="C75" s="326">
        <f>avgpoinc!BC67</f>
        <v>34531.318469864462</v>
      </c>
      <c r="D75" s="62">
        <f>avgpoinc!AW67</f>
        <v>22498.76377836644</v>
      </c>
      <c r="E75" s="204">
        <f>avgpoinc!BI67</f>
        <v>49572.011834237004</v>
      </c>
      <c r="F75" s="79">
        <f>avgpoinc!M67</f>
        <v>130628.21031065712</v>
      </c>
      <c r="G75" s="62">
        <f>avgpoinc!S67</f>
        <v>176945.07716113314</v>
      </c>
      <c r="H75" s="319">
        <f>avgpoinc!Y67</f>
        <v>362135.17759945005</v>
      </c>
      <c r="I75" s="62">
        <f>avgpoinc!AE67</f>
        <v>495545.87756658677</v>
      </c>
      <c r="J75" s="319">
        <f>avgpoinc!AK67</f>
        <v>1068023.8133580198</v>
      </c>
      <c r="K75" s="319">
        <f>avgpoinc!AQ67</f>
        <v>3517673.8461581566</v>
      </c>
      <c r="L75" s="332">
        <v>10715680.634857697</v>
      </c>
      <c r="O75" s="1103">
        <f>B75-'TB3'!B74</f>
        <v>0</v>
      </c>
    </row>
    <row r="76" spans="1:15" x14ac:dyDescent="0.2">
      <c r="A76" s="72">
        <v>1979</v>
      </c>
      <c r="B76" s="606">
        <f>avgpoinc!B68</f>
        <v>44306.582492201262</v>
      </c>
      <c r="C76" s="327">
        <f>avgpoinc!BC68</f>
        <v>34530.319042091891</v>
      </c>
      <c r="D76" s="68">
        <f>avgpoinc!AW68</f>
        <v>22624.2179125496</v>
      </c>
      <c r="E76" s="205">
        <f>avgpoinc!BI68</f>
        <v>49412.94545401974</v>
      </c>
      <c r="F76" s="69">
        <f>avgpoinc!M68</f>
        <v>132292.95354318555</v>
      </c>
      <c r="G76" s="68">
        <f>avgpoinc!S68</f>
        <v>180691.09866891522</v>
      </c>
      <c r="H76" s="320">
        <f>avgpoinc!Y68</f>
        <v>378718.85569941351</v>
      </c>
      <c r="I76" s="68">
        <f>avgpoinc!AE68</f>
        <v>526991.28733213793</v>
      </c>
      <c r="J76" s="320">
        <f>avgpoinc!AK68</f>
        <v>1194218.0384483195</v>
      </c>
      <c r="K76" s="320">
        <f>avgpoinc!AQ68</f>
        <v>4185194.3067222908</v>
      </c>
      <c r="L76" s="333">
        <v>14822494.434144091</v>
      </c>
      <c r="O76" s="1103">
        <f>B76-'TB3'!B75</f>
        <v>0</v>
      </c>
    </row>
    <row r="77" spans="1:15" x14ac:dyDescent="0.2">
      <c r="A77" s="67">
        <v>1980</v>
      </c>
      <c r="B77" s="605">
        <f>avgpoinc!B69</f>
        <v>43015.838518523517</v>
      </c>
      <c r="C77" s="326">
        <f>avgpoinc!BC69</f>
        <v>33814.039740932632</v>
      </c>
      <c r="D77" s="62">
        <f>avgpoinc!AW69</f>
        <v>22021.256698151956</v>
      </c>
      <c r="E77" s="204">
        <f>avgpoinc!BI69</f>
        <v>48555.018544408464</v>
      </c>
      <c r="F77" s="63">
        <f>avgpoinc!M69</f>
        <v>125832.0275168415</v>
      </c>
      <c r="G77" s="62">
        <f>avgpoinc!S69</f>
        <v>169611.380288063</v>
      </c>
      <c r="H77" s="319">
        <f>avgpoinc!Y69</f>
        <v>348231.51034091646</v>
      </c>
      <c r="I77" s="62">
        <f>avgpoinc!AE69</f>
        <v>480768.52645232453</v>
      </c>
      <c r="J77" s="319">
        <f>avgpoinc!AK69</f>
        <v>1065210.9527128185</v>
      </c>
      <c r="K77" s="319">
        <f>avgpoinc!AQ69</f>
        <v>3572046.0045519671</v>
      </c>
      <c r="L77" s="332">
        <v>10881022.854544096</v>
      </c>
      <c r="O77" s="1103">
        <f>B77-'TB3'!B76</f>
        <v>0</v>
      </c>
    </row>
    <row r="78" spans="1:15" x14ac:dyDescent="0.2">
      <c r="A78" s="67">
        <v>1981</v>
      </c>
      <c r="B78" s="605">
        <f>avgpoinc!B70</f>
        <v>43346.436954577184</v>
      </c>
      <c r="C78" s="326">
        <f>avgpoinc!BC70</f>
        <v>33562.847538975788</v>
      </c>
      <c r="D78" s="62">
        <f>avgpoinc!AW70</f>
        <v>21615.334405608861</v>
      </c>
      <c r="E78" s="204">
        <f>avgpoinc!BI70</f>
        <v>48497.238955684443</v>
      </c>
      <c r="F78" s="63">
        <f>avgpoinc!M70</f>
        <v>131398.74169498979</v>
      </c>
      <c r="G78" s="62">
        <f>avgpoinc!S70</f>
        <v>179240.26022900635</v>
      </c>
      <c r="H78" s="319">
        <f>avgpoinc!Y70</f>
        <v>378845.55219785206</v>
      </c>
      <c r="I78" s="62">
        <f>avgpoinc!AE70</f>
        <v>531323.21368150401</v>
      </c>
      <c r="J78" s="319">
        <f>avgpoinc!AK70</f>
        <v>1213212.9314027929</v>
      </c>
      <c r="K78" s="319">
        <f>avgpoinc!AQ70</f>
        <v>4175414.1195113617</v>
      </c>
      <c r="L78" s="332">
        <v>13332181.290561311</v>
      </c>
      <c r="O78" s="1103">
        <f>B78-'TB3'!B77</f>
        <v>0</v>
      </c>
    </row>
    <row r="79" spans="1:15" x14ac:dyDescent="0.2">
      <c r="A79" s="67">
        <v>1982</v>
      </c>
      <c r="B79" s="605">
        <f>avgpoinc!B71</f>
        <v>41921.649143242452</v>
      </c>
      <c r="C79" s="326">
        <f>avgpoinc!BC71</f>
        <v>32219.118270552764</v>
      </c>
      <c r="D79" s="62">
        <f>avgpoinc!AW71</f>
        <v>20178.398810623483</v>
      </c>
      <c r="E79" s="204">
        <f>avgpoinc!BI71</f>
        <v>47270.017595464364</v>
      </c>
      <c r="F79" s="63">
        <f>avgpoinc!M71</f>
        <v>129244.42699744963</v>
      </c>
      <c r="G79" s="62">
        <f>avgpoinc!S71</f>
        <v>176947.32371288096</v>
      </c>
      <c r="H79" s="319">
        <f>avgpoinc!Y71</f>
        <v>380740.91140485468</v>
      </c>
      <c r="I79" s="62">
        <f>avgpoinc!AE71</f>
        <v>542851.81801821978</v>
      </c>
      <c r="J79" s="319">
        <f>avgpoinc!AK71</f>
        <v>1332478.0611623595</v>
      </c>
      <c r="K79" s="319">
        <f>avgpoinc!AQ71</f>
        <v>5263656.3647420639</v>
      </c>
      <c r="L79" s="332">
        <v>23102390.885600943</v>
      </c>
      <c r="O79" s="1103">
        <f>B79-'TB3'!B78</f>
        <v>0</v>
      </c>
    </row>
    <row r="80" spans="1:15" x14ac:dyDescent="0.2">
      <c r="A80" s="67">
        <v>1983</v>
      </c>
      <c r="B80" s="605">
        <f>avgpoinc!B72</f>
        <v>42579.044980140163</v>
      </c>
      <c r="C80" s="326">
        <f>avgpoinc!BC72</f>
        <v>32313.0333562995</v>
      </c>
      <c r="D80" s="62">
        <f>avgpoinc!AW72</f>
        <v>19729.063853995482</v>
      </c>
      <c r="E80" s="204">
        <f>avgpoinc!BI72</f>
        <v>48042.995234179514</v>
      </c>
      <c r="F80" s="63">
        <f>avgpoinc!M72</f>
        <v>134973.14959470616</v>
      </c>
      <c r="G80" s="62">
        <f>avgpoinc!S72</f>
        <v>185228.68107557055</v>
      </c>
      <c r="H80" s="319">
        <f>avgpoinc!Y72</f>
        <v>408406.51016618946</v>
      </c>
      <c r="I80" s="62">
        <f>avgpoinc!AE72</f>
        <v>589088.74325759523</v>
      </c>
      <c r="J80" s="319">
        <f>avgpoinc!AK72</f>
        <v>1461701.3061974887</v>
      </c>
      <c r="K80" s="319">
        <f>avgpoinc!AQ72</f>
        <v>6078060.1137626916</v>
      </c>
      <c r="L80" s="332">
        <v>29650996.470020331</v>
      </c>
      <c r="O80" s="1103">
        <f>B80-'TB3'!B79</f>
        <v>0</v>
      </c>
    </row>
    <row r="81" spans="1:15" x14ac:dyDescent="0.2">
      <c r="A81" s="67">
        <v>1984</v>
      </c>
      <c r="B81" s="605">
        <f>avgpoinc!B73</f>
        <v>45416.027469340283</v>
      </c>
      <c r="C81" s="326">
        <f>avgpoinc!BC73</f>
        <v>33695.139151495452</v>
      </c>
      <c r="D81" s="62">
        <f>avgpoinc!AW73</f>
        <v>20313.942879181981</v>
      </c>
      <c r="E81" s="204">
        <f>avgpoinc!BI73</f>
        <v>50421.634491887293</v>
      </c>
      <c r="F81" s="63">
        <f>avgpoinc!M73</f>
        <v>150904.02232994375</v>
      </c>
      <c r="G81" s="62">
        <f>avgpoinc!S73</f>
        <v>210074.83277642605</v>
      </c>
      <c r="H81" s="319">
        <f>avgpoinc!Y73</f>
        <v>471992.27864985343</v>
      </c>
      <c r="I81" s="62">
        <f>avgpoinc!AE73</f>
        <v>687148.48010766134</v>
      </c>
      <c r="J81" s="319">
        <f>avgpoinc!AK73</f>
        <v>1740334.614339012</v>
      </c>
      <c r="K81" s="319">
        <f>avgpoinc!AQ73</f>
        <v>7111427.9076875225</v>
      </c>
      <c r="L81" s="332">
        <v>33589439.374270968</v>
      </c>
      <c r="O81" s="1103">
        <f>B81-'TB3'!B80</f>
        <v>0</v>
      </c>
    </row>
    <row r="82" spans="1:15" x14ac:dyDescent="0.2">
      <c r="A82" s="67">
        <v>1985</v>
      </c>
      <c r="B82" s="605">
        <f>avgpoinc!B74</f>
        <v>46199.148237307672</v>
      </c>
      <c r="C82" s="326">
        <f>avgpoinc!BC74</f>
        <v>34245.661033185206</v>
      </c>
      <c r="D82" s="62">
        <f>avgpoinc!AW74</f>
        <v>20488.454017752367</v>
      </c>
      <c r="E82" s="204">
        <f>avgpoinc!BI74</f>
        <v>51442.169802476259</v>
      </c>
      <c r="F82" s="63">
        <f>avgpoinc!M74</f>
        <v>153780.53307440988</v>
      </c>
      <c r="G82" s="62">
        <f>avgpoinc!S74</f>
        <v>214201.8496758808</v>
      </c>
      <c r="H82" s="319">
        <f>avgpoinc!Y74</f>
        <v>487221.80746503623</v>
      </c>
      <c r="I82" s="62">
        <f>avgpoinc!AE74</f>
        <v>713353.56546838675</v>
      </c>
      <c r="J82" s="319">
        <f>avgpoinc!AK74</f>
        <v>1812044.9432864264</v>
      </c>
      <c r="K82" s="319">
        <f>avgpoinc!AQ74</f>
        <v>7531031.807202246</v>
      </c>
      <c r="L82" s="332">
        <v>33392328.150150947</v>
      </c>
      <c r="O82" s="1103">
        <f>B82-'TB3'!B81</f>
        <v>0</v>
      </c>
    </row>
    <row r="83" spans="1:15" x14ac:dyDescent="0.2">
      <c r="A83" s="67">
        <v>1986</v>
      </c>
      <c r="B83" s="605">
        <f>avgpoinc!B75</f>
        <v>46608.484772417578</v>
      </c>
      <c r="C83" s="326">
        <f>avgpoinc!BC75</f>
        <v>34853.85450766157</v>
      </c>
      <c r="D83" s="62">
        <f>avgpoinc!AW75</f>
        <v>20503.718859992689</v>
      </c>
      <c r="E83" s="204">
        <f>avgpoinc!BI75</f>
        <v>52791.524067247687</v>
      </c>
      <c r="F83" s="63">
        <f>avgpoinc!M75</f>
        <v>152400.15715522162</v>
      </c>
      <c r="G83" s="62">
        <f>avgpoinc!S75</f>
        <v>209958.60285015826</v>
      </c>
      <c r="H83" s="319">
        <f>avgpoinc!Y75</f>
        <v>464812.73611387418</v>
      </c>
      <c r="I83" s="62">
        <f>avgpoinc!AE75</f>
        <v>668452.54937807645</v>
      </c>
      <c r="J83" s="319">
        <f>avgpoinc!AK75</f>
        <v>1616449.3401473369</v>
      </c>
      <c r="K83" s="319">
        <f>avgpoinc!AQ75</f>
        <v>6384989.5479654735</v>
      </c>
      <c r="L83" s="332">
        <v>28315900.791079987</v>
      </c>
      <c r="O83" s="1103">
        <f>B83-'TB3'!B82</f>
        <v>0</v>
      </c>
    </row>
    <row r="84" spans="1:15" x14ac:dyDescent="0.2">
      <c r="A84" s="67">
        <v>1987</v>
      </c>
      <c r="B84" s="605">
        <f>avgpoinc!B76</f>
        <v>48018.89292815415</v>
      </c>
      <c r="C84" s="326">
        <f>avgpoinc!BC76</f>
        <v>35533.648897470914</v>
      </c>
      <c r="D84" s="62">
        <f>avgpoinc!AW76</f>
        <v>21123.100800471813</v>
      </c>
      <c r="E84" s="204">
        <f>avgpoinc!BI76</f>
        <v>53546.834018719805</v>
      </c>
      <c r="F84" s="63">
        <f>avgpoinc!M76</f>
        <v>160386.08920430319</v>
      </c>
      <c r="G84" s="62">
        <f>avgpoinc!S76</f>
        <v>226053.97778788471</v>
      </c>
      <c r="H84" s="319">
        <f>avgpoinc!Y76</f>
        <v>533362.37091216829</v>
      </c>
      <c r="I84" s="62">
        <f>avgpoinc!AE76</f>
        <v>785679.23523816932</v>
      </c>
      <c r="J84" s="319">
        <f>avgpoinc!AK76</f>
        <v>2014336.8574808678</v>
      </c>
      <c r="K84" s="319">
        <f>avgpoinc!AQ76</f>
        <v>8339801.471613571</v>
      </c>
      <c r="L84" s="332">
        <v>39937455.906885102</v>
      </c>
      <c r="O84" s="1103">
        <f>B84-'TB3'!B83</f>
        <v>0</v>
      </c>
    </row>
    <row r="85" spans="1:15" x14ac:dyDescent="0.2">
      <c r="A85" s="67">
        <v>1988</v>
      </c>
      <c r="B85" s="605">
        <f>avgpoinc!B77</f>
        <v>50036.770391410588</v>
      </c>
      <c r="C85" s="326">
        <f>avgpoinc!BC77</f>
        <v>35933.999763359679</v>
      </c>
      <c r="D85" s="62">
        <f>avgpoinc!AW77</f>
        <v>21324.3608871871</v>
      </c>
      <c r="E85" s="204">
        <f>avgpoinc!BI77</f>
        <v>54196.04835857539</v>
      </c>
      <c r="F85" s="63">
        <f>avgpoinc!M77</f>
        <v>176961.70604386879</v>
      </c>
      <c r="G85" s="62">
        <f>avgpoinc!S77</f>
        <v>256802.98396747041</v>
      </c>
      <c r="H85" s="319">
        <f>avgpoinc!Y77</f>
        <v>655351.34648281103</v>
      </c>
      <c r="I85" s="62">
        <f>avgpoinc!AE77</f>
        <v>1002273.3096371997</v>
      </c>
      <c r="J85" s="319">
        <f>avgpoinc!AK77</f>
        <v>2708507.6731423778</v>
      </c>
      <c r="K85" s="319">
        <f>avgpoinc!AQ77</f>
        <v>10787726.51071918</v>
      </c>
      <c r="L85" s="332">
        <v>44064735.523397066</v>
      </c>
      <c r="O85" s="1103">
        <f>B85-'TB3'!B84</f>
        <v>0</v>
      </c>
    </row>
    <row r="86" spans="1:15" x14ac:dyDescent="0.2">
      <c r="A86" s="72">
        <v>1989</v>
      </c>
      <c r="B86" s="606">
        <f>avgpoinc!B78</f>
        <v>50639.605191912618</v>
      </c>
      <c r="C86" s="327">
        <f>avgpoinc!BC78</f>
        <v>36721.273269472069</v>
      </c>
      <c r="D86" s="68">
        <f>avgpoinc!AW78</f>
        <v>21954.951758396404</v>
      </c>
      <c r="E86" s="205">
        <f>avgpoinc!BI78</f>
        <v>55179.175158316633</v>
      </c>
      <c r="F86" s="69">
        <f>avgpoinc!M78</f>
        <v>175904.5924938776</v>
      </c>
      <c r="G86" s="68">
        <f>avgpoinc!S78</f>
        <v>253282.32863367835</v>
      </c>
      <c r="H86" s="320">
        <f>avgpoinc!Y78</f>
        <v>636247.11676638667</v>
      </c>
      <c r="I86" s="68">
        <f>avgpoinc!AE78</f>
        <v>961768.77810722042</v>
      </c>
      <c r="J86" s="320">
        <f>avgpoinc!AK78</f>
        <v>2531632.6204802985</v>
      </c>
      <c r="K86" s="320">
        <f>avgpoinc!AQ78</f>
        <v>10078419.778869757</v>
      </c>
      <c r="L86" s="333">
        <v>42392527.824896477</v>
      </c>
      <c r="O86" s="1103">
        <f>B86-'TB3'!B85</f>
        <v>0</v>
      </c>
    </row>
    <row r="87" spans="1:15" x14ac:dyDescent="0.2">
      <c r="A87" s="67">
        <v>1990</v>
      </c>
      <c r="B87" s="605">
        <f>avgpoinc!B79</f>
        <v>50595.363784547153</v>
      </c>
      <c r="C87" s="326">
        <f>avgpoinc!BC79</f>
        <v>36762.733295701255</v>
      </c>
      <c r="D87" s="62">
        <f>avgpoinc!AW79</f>
        <v>21992.550715788599</v>
      </c>
      <c r="E87" s="204">
        <f>avgpoinc!BI79</f>
        <v>55225.461520592064</v>
      </c>
      <c r="F87" s="63">
        <f>avgpoinc!M79</f>
        <v>175089.03818416019</v>
      </c>
      <c r="G87" s="62">
        <f>avgpoinc!S79</f>
        <v>251816.92828045078</v>
      </c>
      <c r="H87" s="319">
        <f>avgpoinc!Y79</f>
        <v>632882.04066307703</v>
      </c>
      <c r="I87" s="62">
        <f>avgpoinc!AE79</f>
        <v>955311.67516059836</v>
      </c>
      <c r="J87" s="319">
        <f>avgpoinc!AK79</f>
        <v>2489655.5872386289</v>
      </c>
      <c r="K87" s="319">
        <f>avgpoinc!AQ79</f>
        <v>9935167.4083943814</v>
      </c>
      <c r="L87" s="332">
        <v>41400679.113309294</v>
      </c>
      <c r="O87" s="1103">
        <f>B87-'TB3'!B86</f>
        <v>0</v>
      </c>
    </row>
    <row r="88" spans="1:15" x14ac:dyDescent="0.2">
      <c r="A88" s="67">
        <v>1991</v>
      </c>
      <c r="B88" s="605">
        <f>avgpoinc!B80</f>
        <v>49559.548659985725</v>
      </c>
      <c r="C88" s="326">
        <f>avgpoinc!BC80</f>
        <v>36386.691887695415</v>
      </c>
      <c r="D88" s="62">
        <f>avgpoinc!AW80</f>
        <v>21725.879641275675</v>
      </c>
      <c r="E88" s="204">
        <f>avgpoinc!BI80</f>
        <v>54712.707195720075</v>
      </c>
      <c r="F88" s="63">
        <f>avgpoinc!M80</f>
        <v>168115.25961059853</v>
      </c>
      <c r="G88" s="62">
        <f>avgpoinc!S80</f>
        <v>238117.7156252776</v>
      </c>
      <c r="H88" s="319">
        <f>avgpoinc!Y80</f>
        <v>563755.31679603027</v>
      </c>
      <c r="I88" s="62">
        <f>avgpoinc!AE80</f>
        <v>829258.49563886446</v>
      </c>
      <c r="J88" s="319">
        <f>avgpoinc!AK80</f>
        <v>2072084.4681649948</v>
      </c>
      <c r="K88" s="319">
        <f>avgpoinc!AQ80</f>
        <v>8298857.7314175563</v>
      </c>
      <c r="L88" s="332">
        <v>37341969.986208193</v>
      </c>
      <c r="O88" s="1103">
        <f>B88-'TB3'!B87</f>
        <v>0</v>
      </c>
    </row>
    <row r="89" spans="1:15" x14ac:dyDescent="0.2">
      <c r="A89" s="67">
        <v>1992</v>
      </c>
      <c r="B89" s="605">
        <f>avgpoinc!B81</f>
        <v>50518.441423126846</v>
      </c>
      <c r="C89" s="326">
        <f>avgpoinc!BC81</f>
        <v>36690.644738149109</v>
      </c>
      <c r="D89" s="62">
        <f>avgpoinc!AW81</f>
        <v>21743.981009366216</v>
      </c>
      <c r="E89" s="204">
        <f>avgpoinc!BI81</f>
        <v>55373.974399127728</v>
      </c>
      <c r="F89" s="63">
        <f>avgpoinc!M81</f>
        <v>174968.6115879264</v>
      </c>
      <c r="G89" s="62">
        <f>avgpoinc!S81</f>
        <v>250850.58240704553</v>
      </c>
      <c r="H89" s="319">
        <f>avgpoinc!Y81</f>
        <v>611611.17531082931</v>
      </c>
      <c r="I89" s="62">
        <f>avgpoinc!AE81</f>
        <v>908718.61380386597</v>
      </c>
      <c r="J89" s="319">
        <f>avgpoinc!AK81</f>
        <v>2336792.7976042773</v>
      </c>
      <c r="K89" s="319">
        <f>avgpoinc!AQ81</f>
        <v>9550411.0507789571</v>
      </c>
      <c r="L89" s="332">
        <v>40089658.204090357</v>
      </c>
      <c r="O89" s="1103">
        <f>B89-'TB3'!B88</f>
        <v>0</v>
      </c>
    </row>
    <row r="90" spans="1:15" x14ac:dyDescent="0.2">
      <c r="A90" s="67">
        <v>1993</v>
      </c>
      <c r="B90" s="605">
        <f>avgpoinc!B82</f>
        <v>50947.838638673878</v>
      </c>
      <c r="C90" s="326">
        <f>avgpoinc!BC82</f>
        <v>37391.943329576941</v>
      </c>
      <c r="D90" s="62">
        <f>avgpoinc!AW82</f>
        <v>22344.881042806894</v>
      </c>
      <c r="E90" s="204">
        <f>avgpoinc!BI82</f>
        <v>56200.7711880395</v>
      </c>
      <c r="F90" s="63">
        <f>avgpoinc!M82</f>
        <v>172950.89642054628</v>
      </c>
      <c r="G90" s="62">
        <f>avgpoinc!S82</f>
        <v>244562.61719461181</v>
      </c>
      <c r="H90" s="319">
        <f>avgpoinc!Y82</f>
        <v>574351.5170172205</v>
      </c>
      <c r="I90" s="62">
        <f>avgpoinc!AE82</f>
        <v>841253.47322636005</v>
      </c>
      <c r="J90" s="319">
        <f>avgpoinc!AK82</f>
        <v>2102889.0366805689</v>
      </c>
      <c r="K90" s="319">
        <f>avgpoinc!AQ82</f>
        <v>8563063.8121419158</v>
      </c>
      <c r="L90" s="332">
        <v>35440757.777512923</v>
      </c>
      <c r="O90" s="1103">
        <f>B90-'TB3'!B89</f>
        <v>0</v>
      </c>
    </row>
    <row r="91" spans="1:15" x14ac:dyDescent="0.2">
      <c r="A91" s="67">
        <v>1994</v>
      </c>
      <c r="B91" s="605">
        <f>avgpoinc!B83</f>
        <v>52612.311354335056</v>
      </c>
      <c r="C91" s="326">
        <f>avgpoinc!BC83</f>
        <v>38665.171123645254</v>
      </c>
      <c r="D91" s="62">
        <f>avgpoinc!AW83</f>
        <v>23063.118989095539</v>
      </c>
      <c r="E91" s="204">
        <f>avgpoinc!BI83</f>
        <v>58167.736291832414</v>
      </c>
      <c r="F91" s="63">
        <f>avgpoinc!M83</f>
        <v>178136.57343054313</v>
      </c>
      <c r="G91" s="62">
        <f>avgpoinc!S83</f>
        <v>250944.63679407578</v>
      </c>
      <c r="H91" s="319">
        <f>avgpoinc!Y83</f>
        <v>583792.35719026055</v>
      </c>
      <c r="I91" s="62">
        <f>avgpoinc!AE83</f>
        <v>851154.68062938203</v>
      </c>
      <c r="J91" s="319">
        <f>avgpoinc!AK83</f>
        <v>2122084.2360539781</v>
      </c>
      <c r="K91" s="319">
        <f>avgpoinc!AQ83</f>
        <v>8495335.7701316364</v>
      </c>
      <c r="L91" s="332">
        <v>36332967.717584632</v>
      </c>
      <c r="O91" s="1103">
        <f>B91-'TB3'!B90</f>
        <v>0</v>
      </c>
    </row>
    <row r="92" spans="1:15" x14ac:dyDescent="0.2">
      <c r="A92" s="67">
        <v>1995</v>
      </c>
      <c r="B92" s="605">
        <f>avgpoinc!B84</f>
        <v>53767.876477672362</v>
      </c>
      <c r="C92" s="326">
        <f>avgpoinc!BC84</f>
        <v>39191.166697269167</v>
      </c>
      <c r="D92" s="62">
        <f>avgpoinc!AW84</f>
        <v>23219.219263785479</v>
      </c>
      <c r="E92" s="204">
        <f>avgpoinc!BI84</f>
        <v>59156.100989123785</v>
      </c>
      <c r="F92" s="63">
        <f>avgpoinc!M84</f>
        <v>184958.26450130114</v>
      </c>
      <c r="G92" s="62">
        <f>avgpoinc!S84</f>
        <v>261509.47333042932</v>
      </c>
      <c r="H92" s="319">
        <f>avgpoinc!Y84</f>
        <v>613591.31002518605</v>
      </c>
      <c r="I92" s="62">
        <f>avgpoinc!AE84</f>
        <v>899923.31877339317</v>
      </c>
      <c r="J92" s="319">
        <f>avgpoinc!AK84</f>
        <v>2260574.2726203846</v>
      </c>
      <c r="K92" s="319">
        <f>avgpoinc!AQ84</f>
        <v>9068613.4303138703</v>
      </c>
      <c r="L92" s="332">
        <v>39094154.5472202</v>
      </c>
      <c r="O92" s="1103">
        <f>B92-'TB3'!B91</f>
        <v>0</v>
      </c>
    </row>
    <row r="93" spans="1:15" x14ac:dyDescent="0.2">
      <c r="A93" s="67">
        <v>1996</v>
      </c>
      <c r="B93" s="605">
        <f>avgpoinc!B85</f>
        <v>55464.632702804796</v>
      </c>
      <c r="C93" s="326">
        <f>avgpoinc!BC85</f>
        <v>39975.863708464902</v>
      </c>
      <c r="D93" s="62">
        <f>avgpoinc!AW85</f>
        <v>23507.391939449921</v>
      </c>
      <c r="E93" s="204">
        <f>avgpoinc!BI85</f>
        <v>60561.453419733647</v>
      </c>
      <c r="F93" s="63">
        <f>avgpoinc!M85</f>
        <v>194863.55365186371</v>
      </c>
      <c r="G93" s="62">
        <f>avgpoinc!S85</f>
        <v>277969.11303173896</v>
      </c>
      <c r="H93" s="319">
        <f>avgpoinc!Y85</f>
        <v>662617.33108987217</v>
      </c>
      <c r="I93" s="62">
        <f>avgpoinc!AE85</f>
        <v>977333.45560288616</v>
      </c>
      <c r="J93" s="319">
        <f>avgpoinc!AK85</f>
        <v>2509955.1379631162</v>
      </c>
      <c r="K93" s="319">
        <f>avgpoinc!AQ85</f>
        <v>10433108.315782977</v>
      </c>
      <c r="L93" s="332">
        <v>44598123.775094785</v>
      </c>
      <c r="O93" s="1103">
        <f>B93-'TB3'!B92</f>
        <v>0</v>
      </c>
    </row>
    <row r="94" spans="1:15" x14ac:dyDescent="0.2">
      <c r="A94" s="67">
        <v>1997</v>
      </c>
      <c r="B94" s="605">
        <f>avgpoinc!B86</f>
        <v>57479.609620585754</v>
      </c>
      <c r="C94" s="326">
        <f>avgpoinc!BC86</f>
        <v>41059.46346346433</v>
      </c>
      <c r="D94" s="62">
        <f>avgpoinc!AW86</f>
        <v>23983.780378251267</v>
      </c>
      <c r="E94" s="204">
        <f>avgpoinc!BI86</f>
        <v>62404.067319980662</v>
      </c>
      <c r="F94" s="63">
        <f>avgpoinc!M86</f>
        <v>205260.92503467854</v>
      </c>
      <c r="G94" s="62">
        <f>avgpoinc!S86</f>
        <v>295153.15597951983</v>
      </c>
      <c r="H94" s="319">
        <f>avgpoinc!Y86</f>
        <v>720291.05656541465</v>
      </c>
      <c r="I94" s="62">
        <f>avgpoinc!AE86</f>
        <v>1076845.2261396938</v>
      </c>
      <c r="J94" s="319">
        <f>avgpoinc!AK86</f>
        <v>2837156.8917843178</v>
      </c>
      <c r="K94" s="319">
        <f>avgpoinc!AQ86</f>
        <v>11955675.32361882</v>
      </c>
      <c r="L94" s="332">
        <v>51957539.44182983</v>
      </c>
      <c r="O94" s="1103">
        <f>B94-'TB3'!B93</f>
        <v>0</v>
      </c>
    </row>
    <row r="95" spans="1:15" x14ac:dyDescent="0.2">
      <c r="A95" s="67">
        <v>1998</v>
      </c>
      <c r="B95" s="605">
        <f>avgpoinc!B87</f>
        <v>59680.023580429523</v>
      </c>
      <c r="C95" s="326">
        <f>avgpoinc!BC87</f>
        <v>42525.029517903953</v>
      </c>
      <c r="D95" s="62">
        <f>avgpoinc!AW87</f>
        <v>24787.46224367887</v>
      </c>
      <c r="E95" s="204">
        <f>avgpoinc!BI87</f>
        <v>64696.988610685301</v>
      </c>
      <c r="F95" s="63">
        <f>avgpoinc!M87</f>
        <v>214074.97014315959</v>
      </c>
      <c r="G95" s="62">
        <f>avgpoinc!S87</f>
        <v>309070.1369762703</v>
      </c>
      <c r="H95" s="319">
        <f>avgpoinc!Y87</f>
        <v>756696.1035773831</v>
      </c>
      <c r="I95" s="62">
        <f>avgpoinc!AE87</f>
        <v>1132023.4644466806</v>
      </c>
      <c r="J95" s="319">
        <f>avgpoinc!AK87</f>
        <v>2992897.1302311718</v>
      </c>
      <c r="K95" s="319">
        <f>avgpoinc!AQ87</f>
        <v>12547121.427883759</v>
      </c>
      <c r="L95" s="332">
        <v>51472944.674016096</v>
      </c>
      <c r="O95" s="1103">
        <f>B95-'TB3'!B94</f>
        <v>0</v>
      </c>
    </row>
    <row r="96" spans="1:15" x14ac:dyDescent="0.2">
      <c r="A96" s="72">
        <v>1999</v>
      </c>
      <c r="B96" s="606">
        <f>avgpoinc!B88</f>
        <v>61491.899842849831</v>
      </c>
      <c r="C96" s="327">
        <f>avgpoinc!BC88</f>
        <v>43640.81689281336</v>
      </c>
      <c r="D96" s="68">
        <f>avgpoinc!AW88</f>
        <v>25195.799224322946</v>
      </c>
      <c r="E96" s="205">
        <f>avgpoinc!BI88</f>
        <v>66697.088978426371</v>
      </c>
      <c r="F96" s="69">
        <f>avgpoinc!M88</f>
        <v>222151.64639317809</v>
      </c>
      <c r="G96" s="68">
        <f>avgpoinc!S88</f>
        <v>321709.25810177991</v>
      </c>
      <c r="H96" s="320">
        <f>avgpoinc!Y88</f>
        <v>797863.80503643071</v>
      </c>
      <c r="I96" s="68">
        <f>avgpoinc!AE88</f>
        <v>1202836.374181323</v>
      </c>
      <c r="J96" s="320">
        <f>avgpoinc!AK88</f>
        <v>3229658.5457175574</v>
      </c>
      <c r="K96" s="320">
        <f>avgpoinc!AQ88</f>
        <v>13728674.7080641</v>
      </c>
      <c r="L96" s="333">
        <v>57989508.710494742</v>
      </c>
      <c r="O96" s="1103">
        <f>B96-'TB3'!B95</f>
        <v>0</v>
      </c>
    </row>
    <row r="97" spans="1:15" x14ac:dyDescent="0.2">
      <c r="A97" s="77">
        <v>2000</v>
      </c>
      <c r="B97" s="607">
        <f>avgpoinc!B89</f>
        <v>63509.33755057618</v>
      </c>
      <c r="C97" s="329">
        <f>avgpoinc!BC89</f>
        <v>44765.744245987989</v>
      </c>
      <c r="D97" s="74">
        <f>avgpoinc!AW89</f>
        <v>25679.723204348884</v>
      </c>
      <c r="E97" s="207">
        <f>avgpoinc!BI89</f>
        <v>68623.270548036875</v>
      </c>
      <c r="F97" s="75">
        <f>avgpoinc!M89</f>
        <v>232201.67729186986</v>
      </c>
      <c r="G97" s="74">
        <f>avgpoinc!S89</f>
        <v>337747.40901666327</v>
      </c>
      <c r="H97" s="321">
        <f>avgpoinc!Y89</f>
        <v>852974.46262855444</v>
      </c>
      <c r="I97" s="74">
        <f>avgpoinc!AE89</f>
        <v>1295090.6875699665</v>
      </c>
      <c r="J97" s="321">
        <f>avgpoinc!AK89</f>
        <v>3548160.003873772</v>
      </c>
      <c r="K97" s="321">
        <f>avgpoinc!AQ89</f>
        <v>15556037.33005836</v>
      </c>
      <c r="L97" s="334">
        <v>67478162.512829855</v>
      </c>
      <c r="O97" s="1103">
        <f>B97-'TB3'!B96</f>
        <v>0</v>
      </c>
    </row>
    <row r="98" spans="1:15" x14ac:dyDescent="0.2">
      <c r="A98" s="67">
        <v>2001</v>
      </c>
      <c r="B98" s="605">
        <f>avgpoinc!B90</f>
        <v>63172.883939663538</v>
      </c>
      <c r="C98" s="326">
        <f>avgpoinc!BC90</f>
        <v>44805.924781242189</v>
      </c>
      <c r="D98" s="62">
        <f>avgpoinc!AW90</f>
        <v>25953.309698737503</v>
      </c>
      <c r="E98" s="204">
        <f>avgpoinc!BI90</f>
        <v>68371.693634373034</v>
      </c>
      <c r="F98" s="63">
        <f>avgpoinc!M90</f>
        <v>228475.51636545564</v>
      </c>
      <c r="G98" s="62">
        <f>avgpoinc!S90</f>
        <v>331519.84973419359</v>
      </c>
      <c r="H98" s="319">
        <f>avgpoinc!Y90</f>
        <v>836002.45284339518</v>
      </c>
      <c r="I98" s="62">
        <f>avgpoinc!AE90</f>
        <v>1269266.4819103098</v>
      </c>
      <c r="J98" s="319">
        <f>avgpoinc!AK90</f>
        <v>3456522.7069445802</v>
      </c>
      <c r="K98" s="319">
        <f>avgpoinc!AQ90</f>
        <v>14797486.612926636</v>
      </c>
      <c r="L98" s="332">
        <v>60788901.362781957</v>
      </c>
      <c r="O98" s="1103">
        <f>B98-'TB3'!B97</f>
        <v>0</v>
      </c>
    </row>
    <row r="99" spans="1:15" x14ac:dyDescent="0.2">
      <c r="A99" s="67">
        <v>2002</v>
      </c>
      <c r="B99" s="605">
        <f>avgpoinc!B91</f>
        <v>63017.661944100269</v>
      </c>
      <c r="C99" s="326">
        <f>avgpoinc!BC91</f>
        <v>44727.721886722815</v>
      </c>
      <c r="D99" s="62">
        <f>avgpoinc!AW91</f>
        <v>26098.674522621284</v>
      </c>
      <c r="E99" s="204">
        <f>avgpoinc!BI91</f>
        <v>68014.031091849727</v>
      </c>
      <c r="F99" s="63">
        <f>avgpoinc!M91</f>
        <v>227627.12246049737</v>
      </c>
      <c r="G99" s="62">
        <f>avgpoinc!S91</f>
        <v>330472.3918114198</v>
      </c>
      <c r="H99" s="319">
        <f>avgpoinc!Y91</f>
        <v>831997.55841765366</v>
      </c>
      <c r="I99" s="62">
        <f>avgpoinc!AE91</f>
        <v>1259800.9164883159</v>
      </c>
      <c r="J99" s="319">
        <f>avgpoinc!AK91</f>
        <v>3428481.066599906</v>
      </c>
      <c r="K99" s="319">
        <f>avgpoinc!AQ91</f>
        <v>14926098.809199622</v>
      </c>
      <c r="L99" s="332">
        <v>65489498.883091591</v>
      </c>
      <c r="O99" s="1103">
        <f>B99-'TB3'!B98</f>
        <v>0</v>
      </c>
    </row>
    <row r="100" spans="1:15" x14ac:dyDescent="0.2">
      <c r="A100" s="67">
        <v>2003</v>
      </c>
      <c r="B100" s="605">
        <f>avgpoinc!B92</f>
        <v>63639.561710407535</v>
      </c>
      <c r="C100" s="326">
        <f>avgpoinc!BC92</f>
        <v>45049.079816497411</v>
      </c>
      <c r="D100" s="62">
        <f>avgpoinc!AW92</f>
        <v>26058.982040648571</v>
      </c>
      <c r="E100" s="204">
        <f>avgpoinc!BI92</f>
        <v>68786.702036308445</v>
      </c>
      <c r="F100" s="63">
        <f>avgpoinc!M92</f>
        <v>230953.89875559864</v>
      </c>
      <c r="G100" s="62">
        <f>avgpoinc!S92</f>
        <v>335338.08845985826</v>
      </c>
      <c r="H100" s="319">
        <f>avgpoinc!Y92</f>
        <v>856889.95731058309</v>
      </c>
      <c r="I100" s="62">
        <f>avgpoinc!AE92</f>
        <v>1305819.5214950682</v>
      </c>
      <c r="J100" s="319">
        <f>avgpoinc!AK92</f>
        <v>3587883.2681735796</v>
      </c>
      <c r="K100" s="319">
        <f>avgpoinc!AQ92</f>
        <v>15860351.296767224</v>
      </c>
      <c r="L100" s="332">
        <v>69112757.294440702</v>
      </c>
      <c r="O100" s="1103">
        <f>B100-'TB3'!B99</f>
        <v>0</v>
      </c>
    </row>
    <row r="101" spans="1:15" x14ac:dyDescent="0.2">
      <c r="A101" s="67">
        <v>2004</v>
      </c>
      <c r="B101" s="605">
        <f>avgpoinc!B93</f>
        <v>65500.580565860233</v>
      </c>
      <c r="C101" s="326">
        <f>avgpoinc!BC93</f>
        <v>46041.546179639343</v>
      </c>
      <c r="D101" s="62">
        <f>avgpoinc!AW93</f>
        <v>26524.032131569078</v>
      </c>
      <c r="E101" s="204">
        <f>avgpoinc!BI93</f>
        <v>70438.438739727164</v>
      </c>
      <c r="F101" s="63">
        <f>avgpoinc!M93</f>
        <v>240631.8900418483</v>
      </c>
      <c r="G101" s="62">
        <f>avgpoinc!S93</f>
        <v>351745.49677340291</v>
      </c>
      <c r="H101" s="319">
        <f>avgpoinc!Y93</f>
        <v>907151.93812470383</v>
      </c>
      <c r="I101" s="62">
        <f>avgpoinc!AE93</f>
        <v>1389683.0016749587</v>
      </c>
      <c r="J101" s="319">
        <f>avgpoinc!AK93</f>
        <v>3831191.9551061043</v>
      </c>
      <c r="K101" s="319">
        <f>avgpoinc!AQ93</f>
        <v>16648707.173753649</v>
      </c>
      <c r="L101" s="332">
        <v>70837051.167078495</v>
      </c>
      <c r="O101" s="1103">
        <f>B101-'TB3'!B100</f>
        <v>0</v>
      </c>
    </row>
    <row r="102" spans="1:15" x14ac:dyDescent="0.2">
      <c r="A102" s="67">
        <v>2005</v>
      </c>
      <c r="B102" s="605">
        <f>avgpoinc!B94</f>
        <v>67091.628954421729</v>
      </c>
      <c r="C102" s="326">
        <f>avgpoinc!BC94</f>
        <v>46704.51771761186</v>
      </c>
      <c r="D102" s="62">
        <f>avgpoinc!AW94</f>
        <v>26839.649211713033</v>
      </c>
      <c r="E102" s="204">
        <f>avgpoinc!BI94</f>
        <v>71535.60334998538</v>
      </c>
      <c r="F102" s="63">
        <f>avgpoinc!M94</f>
        <v>250575.63008571061</v>
      </c>
      <c r="G102" s="62">
        <f>avgpoinc!S94</f>
        <v>368448.03006094962</v>
      </c>
      <c r="H102" s="319">
        <f>avgpoinc!Y94</f>
        <v>965772.3045230218</v>
      </c>
      <c r="I102" s="62">
        <f>avgpoinc!AE94</f>
        <v>1490338.2497389228</v>
      </c>
      <c r="J102" s="319">
        <f>avgpoinc!AK94</f>
        <v>4185803.4666203423</v>
      </c>
      <c r="K102" s="319">
        <f>avgpoinc!AQ94</f>
        <v>17990427.222128667</v>
      </c>
      <c r="L102" s="332">
        <v>72214696.096362188</v>
      </c>
      <c r="O102" s="1103">
        <f>B102-'TB3'!B101</f>
        <v>0</v>
      </c>
    </row>
    <row r="103" spans="1:15" x14ac:dyDescent="0.2">
      <c r="A103" s="67">
        <v>2006</v>
      </c>
      <c r="B103" s="605">
        <f>avgpoinc!B95</f>
        <v>68629.378293684334</v>
      </c>
      <c r="C103" s="326">
        <f>avgpoinc!BC95</f>
        <v>47487.720381217106</v>
      </c>
      <c r="D103" s="62">
        <f>avgpoinc!AW95</f>
        <v>27009.732596807942</v>
      </c>
      <c r="E103" s="204">
        <f>avgpoinc!BI95</f>
        <v>73085.205111728559</v>
      </c>
      <c r="F103" s="63">
        <f>avgpoinc!M95</f>
        <v>258904.29950588947</v>
      </c>
      <c r="G103" s="62">
        <f>avgpoinc!S95</f>
        <v>380500.7630490975</v>
      </c>
      <c r="H103" s="319">
        <f>avgpoinc!Y95</f>
        <v>999191.01990265108</v>
      </c>
      <c r="I103" s="62">
        <f>avgpoinc!AE95</f>
        <v>1544039.2744675984</v>
      </c>
      <c r="J103" s="319">
        <f>avgpoinc!AK95</f>
        <v>4340304.3669386553</v>
      </c>
      <c r="K103" s="319">
        <f>avgpoinc!AQ95</f>
        <v>18574243.088002685</v>
      </c>
      <c r="L103" s="332">
        <v>75913719.222983554</v>
      </c>
      <c r="O103" s="1103">
        <f>B103-'TB3'!B102</f>
        <v>0</v>
      </c>
    </row>
    <row r="104" spans="1:15" x14ac:dyDescent="0.2">
      <c r="A104" s="67">
        <v>2007</v>
      </c>
      <c r="B104" s="605">
        <f>avgpoinc!B96</f>
        <v>67918.391958594701</v>
      </c>
      <c r="C104" s="326">
        <f>avgpoinc!BC96</f>
        <v>47443.49393180076</v>
      </c>
      <c r="D104" s="62">
        <f>avgpoinc!AW96</f>
        <v>27159.590617517781</v>
      </c>
      <c r="E104" s="204">
        <f>avgpoinc!BI96</f>
        <v>72798.373074654475</v>
      </c>
      <c r="F104" s="63">
        <f>avgpoinc!M96</f>
        <v>252192.47419974022</v>
      </c>
      <c r="G104" s="62">
        <f>avgpoinc!S96</f>
        <v>368927.21037857491</v>
      </c>
      <c r="H104" s="319">
        <f>avgpoinc!Y96</f>
        <v>958807.54921880772</v>
      </c>
      <c r="I104" s="62">
        <f>avgpoinc!AE96</f>
        <v>1478235.57800818</v>
      </c>
      <c r="J104" s="319">
        <f>avgpoinc!AK96</f>
        <v>4119872.0291035585</v>
      </c>
      <c r="K104" s="319">
        <f>avgpoinc!AQ96</f>
        <v>17713390.657860242</v>
      </c>
      <c r="L104" s="332">
        <v>73559519.433393225</v>
      </c>
      <c r="O104" s="1103">
        <f>B104-'TB3'!B103</f>
        <v>0</v>
      </c>
    </row>
    <row r="105" spans="1:15" x14ac:dyDescent="0.2">
      <c r="A105" s="67">
        <v>2008</v>
      </c>
      <c r="B105" s="605">
        <f>avgpoinc!B97</f>
        <v>66210.10054626569</v>
      </c>
      <c r="C105" s="326">
        <f>avgpoinc!BC97</f>
        <v>46718.168146922566</v>
      </c>
      <c r="D105" s="62">
        <f>avgpoinc!AW97</f>
        <v>27112.420720118735</v>
      </c>
      <c r="E105" s="204">
        <f>avgpoinc!BI97</f>
        <v>71225.35243042736</v>
      </c>
      <c r="F105" s="63">
        <f>avgpoinc!M97</f>
        <v>241637.4921403538</v>
      </c>
      <c r="G105" s="62">
        <f>avgpoinc!S97</f>
        <v>353024.81428317889</v>
      </c>
      <c r="H105" s="319">
        <f>avgpoinc!Y97</f>
        <v>918422.25418154721</v>
      </c>
      <c r="I105" s="62">
        <f>avgpoinc!AE97</f>
        <v>1421299.2920310243</v>
      </c>
      <c r="J105" s="319">
        <f>avgpoinc!AK97</f>
        <v>4074150.782097572</v>
      </c>
      <c r="K105" s="319">
        <f>avgpoinc!AQ97</f>
        <v>19054599.932218622</v>
      </c>
      <c r="L105" s="332">
        <v>88243306.60274002</v>
      </c>
      <c r="O105" s="1103">
        <f>B105-'TB3'!B104</f>
        <v>0</v>
      </c>
    </row>
    <row r="106" spans="1:15" x14ac:dyDescent="0.2">
      <c r="A106" s="72">
        <v>2009</v>
      </c>
      <c r="B106" s="608">
        <f>avgpoinc!B98</f>
        <v>63260.254052042139</v>
      </c>
      <c r="C106" s="327">
        <f>avgpoinc!BC98</f>
        <v>44971.016754764954</v>
      </c>
      <c r="D106" s="68">
        <f>avgpoinc!AW98</f>
        <v>25881.613511169657</v>
      </c>
      <c r="E106" s="205">
        <f>avgpoinc!BI98</f>
        <v>68832.770809259091</v>
      </c>
      <c r="F106" s="69">
        <f>avgpoinc!M98</f>
        <v>227863.38972753676</v>
      </c>
      <c r="G106" s="70">
        <f>avgpoinc!S98</f>
        <v>329851.39169671718</v>
      </c>
      <c r="H106" s="322">
        <f>avgpoinc!Y98</f>
        <v>845171.58351086173</v>
      </c>
      <c r="I106" s="68">
        <f>avgpoinc!AE98</f>
        <v>1302662.9495333696</v>
      </c>
      <c r="J106" s="320">
        <f>avgpoinc!AK98</f>
        <v>3687024.0917422427</v>
      </c>
      <c r="K106" s="320">
        <f>avgpoinc!AQ98</f>
        <v>17022678.937733062</v>
      </c>
      <c r="L106" s="333">
        <v>74694837.686476439</v>
      </c>
      <c r="O106" s="1103">
        <f>B106-'TB3'!B105</f>
        <v>0</v>
      </c>
    </row>
    <row r="107" spans="1:15" x14ac:dyDescent="0.2">
      <c r="A107" s="67">
        <v>2010</v>
      </c>
      <c r="B107" s="609">
        <f>avgpoinc!B99</f>
        <v>65372.910548330918</v>
      </c>
      <c r="C107" s="326">
        <f>avgpoinc!BC99</f>
        <v>45574.800263866891</v>
      </c>
      <c r="D107" s="62">
        <f>avgpoinc!AW99</f>
        <v>26283.787741511533</v>
      </c>
      <c r="E107" s="204">
        <f>avgpoinc!BI99</f>
        <v>69688.565916811101</v>
      </c>
      <c r="F107" s="63">
        <f>avgpoinc!M99</f>
        <v>243555.90310850713</v>
      </c>
      <c r="G107" s="64">
        <f>avgpoinc!S99</f>
        <v>358159.72112444509</v>
      </c>
      <c r="H107" s="323">
        <f>avgpoinc!Y99</f>
        <v>945178.53375177225</v>
      </c>
      <c r="I107" s="62">
        <f>avgpoinc!AE99</f>
        <v>1468054.7493115028</v>
      </c>
      <c r="J107" s="319">
        <f>avgpoinc!AK99</f>
        <v>4186104.5427243896</v>
      </c>
      <c r="K107" s="319">
        <f>avgpoinc!AQ99</f>
        <v>18811131.123133611</v>
      </c>
      <c r="L107" s="332">
        <v>71118962.020582914</v>
      </c>
      <c r="O107" s="1103">
        <f>B107-'TB3'!B106</f>
        <v>0</v>
      </c>
    </row>
    <row r="108" spans="1:15" x14ac:dyDescent="0.2">
      <c r="A108" s="67">
        <v>2011</v>
      </c>
      <c r="B108" s="609">
        <f>avgpoinc!B100</f>
        <v>66433.666029906264</v>
      </c>
      <c r="C108" s="326">
        <f>avgpoinc!BC100</f>
        <v>46007.294166407664</v>
      </c>
      <c r="D108" s="62">
        <f>avgpoinc!AW100</f>
        <v>26373.029946188431</v>
      </c>
      <c r="E108" s="204">
        <f>avgpoinc!BI100</f>
        <v>70550.124441681706</v>
      </c>
      <c r="F108" s="63">
        <f>avgpoinc!M100</f>
        <v>250271.01280139358</v>
      </c>
      <c r="G108" s="64">
        <f>avgpoinc!S100</f>
        <v>368937.30896245944</v>
      </c>
      <c r="H108" s="323">
        <f>avgpoinc!Y100</f>
        <v>978240.26383406587</v>
      </c>
      <c r="I108" s="62">
        <f>avgpoinc!AE100</f>
        <v>1520767.691181998</v>
      </c>
      <c r="J108" s="319">
        <f>avgpoinc!AK100</f>
        <v>4325110.2803764269</v>
      </c>
      <c r="K108" s="319">
        <f>avgpoinc!AQ100</f>
        <v>19757279.565964885</v>
      </c>
      <c r="L108" s="332">
        <v>85463474.330104992</v>
      </c>
      <c r="O108" s="1103">
        <f>B108-'TB3'!B107</f>
        <v>0</v>
      </c>
    </row>
    <row r="109" spans="1:15" x14ac:dyDescent="0.2">
      <c r="A109" s="67">
        <v>2012</v>
      </c>
      <c r="B109" s="609">
        <f>avgpoinc!B101</f>
        <v>67746.431701267022</v>
      </c>
      <c r="C109" s="326">
        <f>avgpoinc!BC101</f>
        <v>45959.650362065244</v>
      </c>
      <c r="D109" s="62">
        <f>avgpoinc!AW101</f>
        <v>25802.428956504238</v>
      </c>
      <c r="E109" s="204">
        <f>avgpoinc!BI101</f>
        <v>71156.177119016531</v>
      </c>
      <c r="F109" s="63">
        <f>avgpoinc!M101</f>
        <v>263827.46375408291</v>
      </c>
      <c r="G109" s="64">
        <f>avgpoinc!S101</f>
        <v>392855.11446427013</v>
      </c>
      <c r="H109" s="323">
        <f>avgpoinc!Y101</f>
        <v>1067243.0190859879</v>
      </c>
      <c r="I109" s="62">
        <f>avgpoinc!AE101</f>
        <v>1671800.0592239127</v>
      </c>
      <c r="J109" s="319">
        <f>avgpoinc!AK101</f>
        <v>4834062.7954200581</v>
      </c>
      <c r="K109" s="319">
        <f>avgpoinc!AQ101</f>
        <v>22373819.507678509</v>
      </c>
      <c r="L109" s="332">
        <v>94815583.4912</v>
      </c>
      <c r="O109" s="1103">
        <f>B109-'TB3'!B108</f>
        <v>0</v>
      </c>
    </row>
    <row r="110" spans="1:15" x14ac:dyDescent="0.2">
      <c r="A110" s="67">
        <v>2013</v>
      </c>
      <c r="B110" s="609">
        <f>avgpoinc!B102</f>
        <v>67867.202113663414</v>
      </c>
      <c r="C110" s="326">
        <f>avgpoinc!BC102</f>
        <v>46717.802281533761</v>
      </c>
      <c r="D110" s="62">
        <f>avgpoinc!AW102</f>
        <v>26616.213648419103</v>
      </c>
      <c r="E110" s="204">
        <f>avgpoinc!BI102</f>
        <v>71844.788072927084</v>
      </c>
      <c r="F110" s="63">
        <f>avgpoinc!M102</f>
        <v>258211.80060283016</v>
      </c>
      <c r="G110" s="64">
        <f>avgpoinc!S102</f>
        <v>379952.6549664496</v>
      </c>
      <c r="H110" s="323">
        <f>avgpoinc!Y102</f>
        <v>992740.23304689524</v>
      </c>
      <c r="I110" s="62">
        <f>avgpoinc!AE102</f>
        <v>1532390.8090455346</v>
      </c>
      <c r="J110" s="319">
        <f>avgpoinc!AK102</f>
        <v>4385216.7658165572</v>
      </c>
      <c r="K110" s="319">
        <f>avgpoinc!AQ102</f>
        <v>20506343.611138973</v>
      </c>
      <c r="L110" s="332">
        <v>94496877.738338292</v>
      </c>
      <c r="O110" s="1103">
        <f>B110-'TB3'!B109</f>
        <v>0</v>
      </c>
    </row>
    <row r="111" spans="1:15" x14ac:dyDescent="0.2">
      <c r="A111" s="67">
        <v>2014</v>
      </c>
      <c r="B111" s="609">
        <f>avgpoinc!B103</f>
        <v>69093.935166193973</v>
      </c>
      <c r="C111" s="326">
        <f>avgpoinc!BC103</f>
        <v>47210.021107900866</v>
      </c>
      <c r="D111" s="62">
        <f>avgpoinc!AW103</f>
        <v>26742.743966508402</v>
      </c>
      <c r="E111" s="204">
        <f>avgpoinc!BI103</f>
        <v>72794.117534641468</v>
      </c>
      <c r="F111" s="63">
        <f>avgpoinc!M103</f>
        <v>266049.16169083182</v>
      </c>
      <c r="G111" s="64">
        <f>avgpoinc!S103</f>
        <v>392243.94213253714</v>
      </c>
      <c r="H111" s="323">
        <f>avgpoinc!Y103</f>
        <v>1030879.6070508327</v>
      </c>
      <c r="I111" s="62">
        <f>avgpoinc!AE103</f>
        <v>1593749.0662369537</v>
      </c>
      <c r="J111" s="319">
        <f>avgpoinc!AK103</f>
        <v>4551675.2897630678</v>
      </c>
      <c r="K111" s="319">
        <f>avgpoinc!AQ103</f>
        <v>21050885.164693065</v>
      </c>
      <c r="L111" s="332">
        <v>99006143.682150364</v>
      </c>
      <c r="O111" s="1103">
        <f>B111-'TB3'!B110</f>
        <v>0</v>
      </c>
    </row>
    <row r="112" spans="1:15" x14ac:dyDescent="0.2">
      <c r="A112" s="67">
        <v>2015</v>
      </c>
      <c r="B112" s="609">
        <f>avgpoinc!B104</f>
        <v>70144.717752168013</v>
      </c>
      <c r="C112" s="326">
        <f>avgpoinc!BC104</f>
        <v>48184.29639820032</v>
      </c>
      <c r="D112" s="62">
        <f>avgpoinc!AW104</f>
        <v>27249.590536557716</v>
      </c>
      <c r="E112" s="204">
        <f>avgpoinc!BI104</f>
        <v>74352.678725253572</v>
      </c>
      <c r="F112" s="63">
        <f>avgpoinc!M104</f>
        <v>267788.50993787736</v>
      </c>
      <c r="G112" s="64">
        <f>avgpoinc!S104</f>
        <v>394055.67552574119</v>
      </c>
      <c r="H112" s="323">
        <f>avgpoinc!Y104</f>
        <v>1028886.9875356416</v>
      </c>
      <c r="I112" s="62">
        <f>avgpoinc!AE104</f>
        <v>1590220.3169514812</v>
      </c>
      <c r="J112" s="319">
        <f>avgpoinc!AK104</f>
        <v>4523045.8011785354</v>
      </c>
      <c r="K112" s="319">
        <f>avgpoinc!AQ104</f>
        <v>20549583.136307795</v>
      </c>
      <c r="L112" s="332">
        <v>90436860.60512349</v>
      </c>
      <c r="O112" s="1103">
        <f>B112-'TB3'!B111</f>
        <v>0</v>
      </c>
    </row>
    <row r="113" spans="1:15" x14ac:dyDescent="0.2">
      <c r="A113" s="67">
        <v>2016</v>
      </c>
      <c r="B113" s="609">
        <f>avgpoinc!B105</f>
        <v>69692.586030868595</v>
      </c>
      <c r="C113" s="326">
        <f>avgpoinc!BC105</f>
        <v>47920.685159771099</v>
      </c>
      <c r="D113" s="62">
        <f>avgpoinc!AW105</f>
        <v>26835.657723015614</v>
      </c>
      <c r="E113" s="204">
        <f>avgpoinc!BI105</f>
        <v>74276.969455715458</v>
      </c>
      <c r="F113" s="63">
        <f>avgpoinc!M105</f>
        <v>265639.69387074601</v>
      </c>
      <c r="G113" s="64">
        <f>avgpoinc!S105</f>
        <v>389963.11161523906</v>
      </c>
      <c r="H113" s="323">
        <f>avgpoinc!Y105</f>
        <v>1017914.4715740664</v>
      </c>
      <c r="I113" s="62">
        <f>avgpoinc!AE105</f>
        <v>1572553.7847781584</v>
      </c>
      <c r="J113" s="319">
        <f>avgpoinc!AK105</f>
        <v>4486469.4476212366</v>
      </c>
      <c r="K113" s="319">
        <f>avgpoinc!AQ105</f>
        <v>20341290.217476759</v>
      </c>
      <c r="L113" s="332">
        <v>90194626.406730428</v>
      </c>
      <c r="O113" s="1103">
        <f>B113-'TB3'!B112</f>
        <v>0</v>
      </c>
    </row>
    <row r="114" spans="1:15" x14ac:dyDescent="0.2">
      <c r="A114" s="67">
        <v>2017</v>
      </c>
      <c r="B114" s="609">
        <f>avgpoinc!B106</f>
        <v>71049.760307484321</v>
      </c>
      <c r="C114" s="326">
        <f>avgpoinc!BC106</f>
        <v>48644.922606106506</v>
      </c>
      <c r="D114" s="62">
        <f>avgpoinc!AW106</f>
        <v>27327.688942519995</v>
      </c>
      <c r="E114" s="204">
        <f>avgpoinc!BI106</f>
        <v>75291.464685589628</v>
      </c>
      <c r="F114" s="63">
        <f>avgpoinc!M106</f>
        <v>272693.29961988458</v>
      </c>
      <c r="G114" s="64">
        <f>avgpoinc!S106</f>
        <v>401279.36538056179</v>
      </c>
      <c r="H114" s="323">
        <f>avgpoinc!Y106</f>
        <v>1055443.5808978616</v>
      </c>
      <c r="I114" s="62">
        <f>avgpoinc!AE106</f>
        <v>1633992.6957046858</v>
      </c>
      <c r="J114" s="319">
        <f>avgpoinc!AK106</f>
        <v>4606587.2286243336</v>
      </c>
      <c r="K114" s="319">
        <f>avgpoinc!AQ106</f>
        <v>21037811.920466933</v>
      </c>
      <c r="L114" s="332">
        <v>89472053.546286881</v>
      </c>
      <c r="O114" s="1103">
        <f>B114-'TB3'!B113</f>
        <v>0</v>
      </c>
    </row>
    <row r="115" spans="1:15" x14ac:dyDescent="0.2">
      <c r="A115" s="67">
        <v>2018</v>
      </c>
      <c r="B115" s="609">
        <f>avgpoinc!B107</f>
        <v>72363.244330408837</v>
      </c>
      <c r="C115" s="326">
        <f>avgpoinc!BC107</f>
        <v>48911.012871439678</v>
      </c>
      <c r="D115" s="62">
        <f>avgpoinc!AW107</f>
        <v>27291.508553677122</v>
      </c>
      <c r="E115" s="204">
        <f>avgpoinc!BI107</f>
        <v>75935.393268642874</v>
      </c>
      <c r="F115" s="63">
        <f>avgpoinc!M107</f>
        <v>283433.32746113121</v>
      </c>
      <c r="G115" s="64">
        <f>avgpoinc!S107</f>
        <v>419577.53887082281</v>
      </c>
      <c r="H115" s="323">
        <f>avgpoinc!Y107</f>
        <v>1106915.6478469234</v>
      </c>
      <c r="I115" s="62">
        <f>avgpoinc!AE107</f>
        <v>1708604.0508788722</v>
      </c>
      <c r="J115" s="319">
        <f>avgpoinc!AK107</f>
        <v>4781011.900560461</v>
      </c>
      <c r="K115" s="319">
        <f>avgpoinc!AQ107</f>
        <v>21222771.677174013</v>
      </c>
      <c r="L115" s="332">
        <v>94078232</v>
      </c>
      <c r="O115" s="1103">
        <f>B115-'TB3'!B114</f>
        <v>0</v>
      </c>
    </row>
    <row r="116" spans="1:15" x14ac:dyDescent="0.2">
      <c r="A116" s="67">
        <v>2019</v>
      </c>
      <c r="B116" s="609">
        <f>avgpoinc!B108</f>
        <v>72866.222191362525</v>
      </c>
      <c r="C116" s="326">
        <f>avgpoinc!BC108</f>
        <v>49396.112139468518</v>
      </c>
      <c r="D116" s="62">
        <f>avgpoinc!AW108</f>
        <v>27917.197635642344</v>
      </c>
      <c r="E116" s="204">
        <f>avgpoinc!BI108</f>
        <v>76244.755269251211</v>
      </c>
      <c r="F116" s="63">
        <f>avgpoinc!M108</f>
        <v>284097.21265840874</v>
      </c>
      <c r="G116" s="64">
        <f>avgpoinc!S108</f>
        <v>419800.02018262667</v>
      </c>
      <c r="H116" s="323">
        <f>avgpoinc!Y108</f>
        <v>1103055.6216455942</v>
      </c>
      <c r="I116" s="62">
        <f>avgpoinc!AE108</f>
        <v>1700390.7967803429</v>
      </c>
      <c r="J116" s="319">
        <f>avgpoinc!AK108</f>
        <v>4695220.639548365</v>
      </c>
      <c r="K116" s="319">
        <f>avgpoinc!AQ108</f>
        <v>20360506.432291429</v>
      </c>
      <c r="L116" s="332">
        <v>89291817.719377577</v>
      </c>
    </row>
    <row r="117" spans="1:15" ht="17" thickBot="1" x14ac:dyDescent="0.25">
      <c r="A117" s="1105">
        <v>2020</v>
      </c>
      <c r="B117" s="1168"/>
      <c r="C117" s="1141"/>
      <c r="D117" s="1098"/>
      <c r="E117" s="1099"/>
      <c r="F117" s="1097"/>
      <c r="G117" s="1100"/>
      <c r="H117" s="1101"/>
      <c r="I117" s="1098"/>
      <c r="J117" s="1102"/>
      <c r="K117" s="1102"/>
      <c r="L117" s="335"/>
    </row>
    <row r="118" spans="1:15" ht="17" thickTop="1" x14ac:dyDescent="0.2">
      <c r="A118" s="61"/>
      <c r="B118" s="58"/>
      <c r="F118" s="58"/>
      <c r="G118" s="58"/>
      <c r="H118" s="58"/>
      <c r="I118" s="58"/>
    </row>
    <row r="121" spans="1:15" x14ac:dyDescent="0.2">
      <c r="A121" s="211"/>
      <c r="B121" s="212"/>
      <c r="C121" s="212"/>
      <c r="D121" s="212"/>
      <c r="E121" s="212"/>
      <c r="F121" s="212"/>
      <c r="G121" s="212"/>
      <c r="H121" s="212"/>
      <c r="I121" s="212"/>
      <c r="J121" s="212"/>
      <c r="K121" s="212"/>
      <c r="L121" s="212"/>
    </row>
    <row r="122" spans="1:15" x14ac:dyDescent="0.2">
      <c r="A122" s="211"/>
      <c r="B122" s="212"/>
      <c r="C122" s="212"/>
      <c r="D122" s="212"/>
      <c r="E122" s="212"/>
      <c r="F122" s="212"/>
      <c r="G122" s="212"/>
      <c r="H122" s="212"/>
      <c r="I122" s="212"/>
      <c r="J122" s="212"/>
      <c r="K122" s="212"/>
      <c r="L122" s="212"/>
    </row>
  </sheetData>
  <mergeCells count="3">
    <mergeCell ref="A4:L4"/>
    <mergeCell ref="B7:L7"/>
    <mergeCell ref="B8:L8"/>
  </mergeCells>
  <hyperlinks>
    <hyperlink ref="A1" location="Index!A1" display="Back to index" xr:uid="{00000000-0004-0000-2E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8" tint="0.39997558519241921"/>
    <pageSetUpPr fitToPage="1"/>
  </sheetPr>
  <dimension ref="A1:AD119"/>
  <sheetViews>
    <sheetView workbookViewId="0">
      <pane xSplit="1" ySplit="9" topLeftCell="I10" activePane="bottomRight" state="frozen"/>
      <selection activeCell="D32" sqref="D32"/>
      <selection pane="topRight" activeCell="D32" sqref="D32"/>
      <selection pane="bottomLeft" activeCell="D32" sqref="D32"/>
      <selection pane="bottomRight" activeCell="A4" sqref="A4:V4"/>
    </sheetView>
  </sheetViews>
  <sheetFormatPr baseColWidth="10" defaultColWidth="10.83203125" defaultRowHeight="16" x14ac:dyDescent="0.2"/>
  <cols>
    <col min="1" max="1" width="10.83203125" style="131"/>
    <col min="2" max="2" width="12.83203125" style="131" hidden="1" customWidth="1"/>
    <col min="3" max="6" width="10.83203125" style="131"/>
    <col min="7" max="7" width="10.83203125" style="102" customWidth="1"/>
    <col min="8" max="15" width="10.83203125" style="131" customWidth="1"/>
    <col min="16" max="16" width="10.83203125" style="131"/>
    <col min="17" max="18" width="10.83203125" style="131" customWidth="1"/>
    <col min="19" max="22" width="10.83203125" style="102"/>
    <col min="23" max="30" width="11.5" style="1" customWidth="1"/>
    <col min="31" max="16384" width="10.83203125" style="102"/>
  </cols>
  <sheetData>
    <row r="1" spans="1:25" x14ac:dyDescent="0.2">
      <c r="A1" s="169" t="s">
        <v>36</v>
      </c>
      <c r="B1" s="169"/>
      <c r="C1" s="169"/>
      <c r="D1" s="169"/>
      <c r="E1" s="169"/>
      <c r="F1" s="169"/>
      <c r="H1" s="197"/>
    </row>
    <row r="2" spans="1:25" x14ac:dyDescent="0.2">
      <c r="H2" s="197"/>
    </row>
    <row r="3" spans="1:25" ht="17" thickBot="1" x14ac:dyDescent="0.25"/>
    <row r="4" spans="1:25" s="130" customFormat="1" ht="25" customHeight="1" thickTop="1" x14ac:dyDescent="0.2">
      <c r="A4" s="1383" t="s">
        <v>170</v>
      </c>
      <c r="B4" s="1384"/>
      <c r="C4" s="1384"/>
      <c r="D4" s="1384"/>
      <c r="E4" s="1384"/>
      <c r="F4" s="1384"/>
      <c r="G4" s="1384"/>
      <c r="H4" s="1384"/>
      <c r="I4" s="1384"/>
      <c r="J4" s="1384"/>
      <c r="K4" s="1384"/>
      <c r="L4" s="1384"/>
      <c r="M4" s="1384"/>
      <c r="N4" s="1384"/>
      <c r="O4" s="1384"/>
      <c r="P4" s="1384"/>
      <c r="Q4" s="1384"/>
      <c r="R4" s="1384"/>
      <c r="S4" s="1384"/>
      <c r="T4" s="1384"/>
      <c r="U4" s="1384"/>
      <c r="V4" s="1385"/>
      <c r="Y4" s="1"/>
    </row>
    <row r="5" spans="1:25" x14ac:dyDescent="0.2">
      <c r="A5" s="129"/>
      <c r="B5" s="128"/>
      <c r="C5" s="128"/>
      <c r="D5" s="128"/>
      <c r="E5" s="128"/>
      <c r="F5" s="128"/>
      <c r="G5" s="128"/>
      <c r="H5" s="128"/>
      <c r="I5" s="128"/>
      <c r="J5" s="128"/>
      <c r="K5" s="128"/>
      <c r="L5" s="128"/>
      <c r="M5" s="128"/>
      <c r="N5" s="128"/>
      <c r="O5" s="128"/>
      <c r="P5" s="128"/>
      <c r="Q5" s="128"/>
      <c r="R5" s="128"/>
      <c r="S5" s="128"/>
      <c r="T5" s="128"/>
      <c r="U5" s="128"/>
      <c r="V5" s="168"/>
    </row>
    <row r="6" spans="1:25" x14ac:dyDescent="0.2">
      <c r="A6" s="129"/>
      <c r="B6" s="128"/>
      <c r="C6" s="45" t="s">
        <v>35</v>
      </c>
      <c r="D6" s="45" t="s">
        <v>34</v>
      </c>
      <c r="E6" s="45" t="s">
        <v>33</v>
      </c>
      <c r="F6" s="45" t="s">
        <v>32</v>
      </c>
      <c r="G6" s="45" t="s">
        <v>31</v>
      </c>
      <c r="H6" s="45" t="s">
        <v>30</v>
      </c>
      <c r="I6" s="45" t="s">
        <v>29</v>
      </c>
      <c r="J6" s="48" t="s">
        <v>28</v>
      </c>
      <c r="K6" s="225" t="s">
        <v>27</v>
      </c>
      <c r="L6" s="45" t="s">
        <v>26</v>
      </c>
      <c r="M6" s="45" t="s">
        <v>25</v>
      </c>
      <c r="N6" s="47" t="s">
        <v>24</v>
      </c>
      <c r="O6" s="45" t="s">
        <v>23</v>
      </c>
      <c r="P6" s="45" t="s">
        <v>22</v>
      </c>
      <c r="Q6" s="47" t="s">
        <v>21</v>
      </c>
      <c r="R6" s="47" t="s">
        <v>20</v>
      </c>
      <c r="S6" s="45" t="s">
        <v>53</v>
      </c>
      <c r="T6" s="45" t="s">
        <v>52</v>
      </c>
      <c r="U6" s="45" t="s">
        <v>51</v>
      </c>
      <c r="V6" s="226" t="s">
        <v>50</v>
      </c>
    </row>
    <row r="7" spans="1:25" ht="31" customHeight="1" x14ac:dyDescent="0.2">
      <c r="A7" s="129"/>
      <c r="B7" s="128"/>
      <c r="C7" s="1381" t="s">
        <v>305</v>
      </c>
      <c r="D7" s="1381"/>
      <c r="E7" s="1381"/>
      <c r="F7" s="1381"/>
      <c r="G7" s="1381"/>
      <c r="H7" s="1381"/>
      <c r="I7" s="1381"/>
      <c r="J7" s="1381"/>
      <c r="K7" s="1381"/>
      <c r="L7" s="1381"/>
      <c r="M7" s="1381"/>
      <c r="N7" s="1381"/>
      <c r="O7" s="1381"/>
      <c r="P7" s="1381"/>
      <c r="Q7" s="1381"/>
      <c r="R7" s="1381"/>
      <c r="S7" s="1381"/>
      <c r="T7" s="1381"/>
      <c r="U7" s="1381"/>
      <c r="V7" s="1382"/>
    </row>
    <row r="8" spans="1:25" s="125" customFormat="1" ht="20" customHeight="1" x14ac:dyDescent="0.2">
      <c r="A8" s="165"/>
      <c r="B8" s="215"/>
      <c r="C8" s="1448" t="s">
        <v>373</v>
      </c>
      <c r="D8" s="1449"/>
      <c r="E8" s="1449"/>
      <c r="F8" s="1449"/>
      <c r="G8" s="1449"/>
      <c r="H8" s="1449"/>
      <c r="I8" s="1449"/>
      <c r="J8" s="1449"/>
      <c r="K8" s="1449"/>
      <c r="L8" s="1449"/>
      <c r="M8" s="1449"/>
      <c r="N8" s="1449"/>
      <c r="O8" s="1449"/>
      <c r="P8" s="1449"/>
      <c r="Q8" s="1449"/>
      <c r="R8" s="1449"/>
      <c r="S8" s="1449"/>
      <c r="T8" s="1449"/>
      <c r="U8" s="1449"/>
      <c r="V8" s="1450"/>
      <c r="Y8" s="1"/>
    </row>
    <row r="9" spans="1:25" ht="69" thickBot="1" x14ac:dyDescent="0.25">
      <c r="A9" s="129"/>
      <c r="B9" s="234" t="s">
        <v>65</v>
      </c>
      <c r="C9" s="164" t="s">
        <v>37</v>
      </c>
      <c r="D9" s="122" t="s">
        <v>63</v>
      </c>
      <c r="E9" s="1166" t="s">
        <v>390</v>
      </c>
      <c r="F9" s="776" t="s">
        <v>245</v>
      </c>
      <c r="G9" s="164" t="s">
        <v>15</v>
      </c>
      <c r="H9" s="122" t="s">
        <v>63</v>
      </c>
      <c r="I9" s="1166" t="s">
        <v>390</v>
      </c>
      <c r="J9" s="776" t="s">
        <v>245</v>
      </c>
      <c r="K9" s="164" t="s">
        <v>14</v>
      </c>
      <c r="L9" s="122" t="s">
        <v>63</v>
      </c>
      <c r="M9" s="1166" t="s">
        <v>390</v>
      </c>
      <c r="N9" s="776" t="s">
        <v>245</v>
      </c>
      <c r="O9" s="164" t="s">
        <v>58</v>
      </c>
      <c r="P9" s="122" t="s">
        <v>63</v>
      </c>
      <c r="Q9" s="1166" t="s">
        <v>390</v>
      </c>
      <c r="R9" s="776" t="s">
        <v>245</v>
      </c>
      <c r="S9" s="163" t="s">
        <v>13</v>
      </c>
      <c r="T9" s="122" t="s">
        <v>63</v>
      </c>
      <c r="U9" s="1166" t="s">
        <v>390</v>
      </c>
      <c r="V9" s="162" t="s">
        <v>245</v>
      </c>
    </row>
    <row r="10" spans="1:25" x14ac:dyDescent="0.2">
      <c r="A10" s="155">
        <v>1913</v>
      </c>
      <c r="B10" s="235">
        <v>12479.377150489257</v>
      </c>
      <c r="C10" s="1169">
        <f>$B10*'TC2'!C10</f>
        <v>12479.377150489257</v>
      </c>
      <c r="D10" s="241">
        <f>$B10*'TC2'!D10</f>
        <v>11490.353398855188</v>
      </c>
      <c r="E10" s="241">
        <f>$B10*'TC2'!E10</f>
        <v>989.02375163406953</v>
      </c>
      <c r="F10" s="241">
        <f>$B10*'TC2'!F10</f>
        <v>0</v>
      </c>
      <c r="G10" s="242"/>
      <c r="H10" s="241"/>
      <c r="I10" s="241"/>
      <c r="J10" s="241"/>
      <c r="K10" s="243"/>
      <c r="L10" s="241"/>
      <c r="M10" s="241"/>
      <c r="N10" s="241"/>
      <c r="O10" s="244"/>
      <c r="P10" s="241"/>
      <c r="Q10" s="241"/>
      <c r="R10" s="241"/>
      <c r="S10" s="242"/>
      <c r="T10" s="241"/>
      <c r="U10" s="241"/>
      <c r="V10" s="245"/>
    </row>
    <row r="11" spans="1:25" x14ac:dyDescent="0.2">
      <c r="A11" s="155">
        <v>1914</v>
      </c>
      <c r="B11" s="235">
        <v>11274.932467160112</v>
      </c>
      <c r="C11" s="271">
        <f>$B11*'TC2'!C11</f>
        <v>11274.932467160112</v>
      </c>
      <c r="D11" s="247">
        <f>$B11*'TC2'!D11</f>
        <v>10375.093488102428</v>
      </c>
      <c r="E11" s="247">
        <f>$B11*'TC2'!E11</f>
        <v>899.83897905768401</v>
      </c>
      <c r="F11" s="247">
        <f>$B11*'TC2'!F11</f>
        <v>0</v>
      </c>
      <c r="G11" s="248"/>
      <c r="H11" s="247"/>
      <c r="I11" s="247"/>
      <c r="J11" s="247"/>
      <c r="K11" s="249"/>
      <c r="L11" s="247"/>
      <c r="M11" s="247"/>
      <c r="N11" s="247"/>
      <c r="O11" s="250"/>
      <c r="P11" s="247"/>
      <c r="Q11" s="247"/>
      <c r="R11" s="247"/>
      <c r="S11" s="248"/>
      <c r="T11" s="247"/>
      <c r="U11" s="247"/>
      <c r="V11" s="251"/>
    </row>
    <row r="12" spans="1:25" x14ac:dyDescent="0.2">
      <c r="A12" s="155">
        <v>1915</v>
      </c>
      <c r="B12" s="235">
        <v>11498.857559383918</v>
      </c>
      <c r="C12" s="271">
        <f>$B12*'TC2'!C12</f>
        <v>11498.857559383918</v>
      </c>
      <c r="D12" s="247">
        <f>$B12*'TC2'!D12</f>
        <v>10580.435800570545</v>
      </c>
      <c r="E12" s="247">
        <f>$B12*'TC2'!E12</f>
        <v>918.42175881337278</v>
      </c>
      <c r="F12" s="247">
        <f>$B12*'TC2'!F12</f>
        <v>0</v>
      </c>
      <c r="G12" s="248"/>
      <c r="H12" s="247"/>
      <c r="I12" s="247"/>
      <c r="J12" s="247"/>
      <c r="K12" s="249"/>
      <c r="L12" s="247"/>
      <c r="M12" s="247"/>
      <c r="N12" s="247"/>
      <c r="O12" s="250"/>
      <c r="P12" s="247"/>
      <c r="Q12" s="247"/>
      <c r="R12" s="247"/>
      <c r="S12" s="248"/>
      <c r="T12" s="247"/>
      <c r="U12" s="247"/>
      <c r="V12" s="251"/>
    </row>
    <row r="13" spans="1:25" x14ac:dyDescent="0.2">
      <c r="A13" s="155">
        <v>1916</v>
      </c>
      <c r="B13" s="235">
        <v>13112.304277305535</v>
      </c>
      <c r="C13" s="271">
        <f>$B13*'TC2'!C13</f>
        <v>13112.304277305535</v>
      </c>
      <c r="D13" s="252">
        <f>$B13*'TC2'!D13</f>
        <v>12038.609900084308</v>
      </c>
      <c r="E13" s="252">
        <f>$B13*'TC2'!E13</f>
        <v>1073.6943772212267</v>
      </c>
      <c r="F13" s="252">
        <f>$B13*'TC2'!F13</f>
        <v>0</v>
      </c>
      <c r="G13" s="253"/>
      <c r="H13" s="254"/>
      <c r="I13" s="254"/>
      <c r="J13" s="254"/>
      <c r="K13" s="253"/>
      <c r="L13" s="254"/>
      <c r="M13" s="254"/>
      <c r="N13" s="254"/>
      <c r="O13" s="253"/>
      <c r="P13" s="254"/>
      <c r="Q13" s="254"/>
      <c r="R13" s="254"/>
      <c r="S13" s="253"/>
      <c r="T13" s="254"/>
      <c r="U13" s="254"/>
      <c r="V13" s="255"/>
    </row>
    <row r="14" spans="1:25" x14ac:dyDescent="0.2">
      <c r="A14" s="155">
        <v>1917</v>
      </c>
      <c r="B14" s="235">
        <v>12907.172790373354</v>
      </c>
      <c r="C14" s="271">
        <f>$B14*'TC2'!C14</f>
        <v>12907.172790373354</v>
      </c>
      <c r="D14" s="252">
        <f>$B14*'TC2'!D14</f>
        <v>10469.791726733036</v>
      </c>
      <c r="E14" s="252">
        <f>$B14*'TC2'!E14</f>
        <v>2437.3810636403177</v>
      </c>
      <c r="F14" s="252">
        <f>$B14*'TC2'!F14</f>
        <v>0</v>
      </c>
      <c r="G14" s="248">
        <f>$B14*'TC2'!G14/0.9</f>
        <v>8170.5078344393569</v>
      </c>
      <c r="H14" s="762">
        <f>$B14*'TC2'!H14/0.9</f>
        <v>6622.8759335125596</v>
      </c>
      <c r="I14" s="762">
        <f>$B14*'TC2'!I14/0.9</f>
        <v>1547.6319009267977</v>
      </c>
      <c r="J14" s="762">
        <f>$B14*'TC2'!J14/0.9</f>
        <v>0</v>
      </c>
      <c r="K14" s="256"/>
      <c r="L14" s="252"/>
      <c r="M14" s="252"/>
      <c r="N14" s="252"/>
      <c r="O14" s="257"/>
      <c r="P14" s="252"/>
      <c r="Q14" s="252"/>
      <c r="R14" s="252"/>
      <c r="S14" s="248">
        <f>$B14*'TC2'!S14/0.1</f>
        <v>55537.157393779315</v>
      </c>
      <c r="T14" s="247">
        <f>$B14*'TC2'!T14/0.1</f>
        <v>45092.03386571732</v>
      </c>
      <c r="U14" s="247">
        <f>$B14*'TC2'!U14/0.1</f>
        <v>10445.123528061997</v>
      </c>
      <c r="V14" s="251">
        <f>$B14*'TC2'!V14/0.1</f>
        <v>0</v>
      </c>
      <c r="Y14" s="3"/>
    </row>
    <row r="15" spans="1:25" x14ac:dyDescent="0.2">
      <c r="A15" s="155">
        <v>1918</v>
      </c>
      <c r="B15" s="235">
        <v>13656.362862755665</v>
      </c>
      <c r="C15" s="271">
        <f>$B15*'TC2'!C15</f>
        <v>13656.362862755665</v>
      </c>
      <c r="D15" s="247">
        <f>$B15*'TC2'!D15</f>
        <v>10459.649220838653</v>
      </c>
      <c r="E15" s="247">
        <f>$B15*'TC2'!E15</f>
        <v>3196.713641917012</v>
      </c>
      <c r="F15" s="247">
        <f>$B15*'TC2'!F15</f>
        <v>0</v>
      </c>
      <c r="G15" s="248">
        <f>$B15*'TC2'!G15/0.9</f>
        <v>8965.9573582791363</v>
      </c>
      <c r="H15" s="769">
        <f>$B15*'TC2'!H15/0.9</f>
        <v>6865.2842934495447</v>
      </c>
      <c r="I15" s="769">
        <f>$B15*'TC2'!I15/0.9</f>
        <v>2100.6730648295925</v>
      </c>
      <c r="J15" s="769">
        <f>$B15*'TC2'!J15/0.9</f>
        <v>0</v>
      </c>
      <c r="K15" s="249"/>
      <c r="L15" s="247"/>
      <c r="M15" s="247"/>
      <c r="N15" s="247"/>
      <c r="O15" s="250"/>
      <c r="P15" s="247"/>
      <c r="Q15" s="247"/>
      <c r="R15" s="247"/>
      <c r="S15" s="248">
        <f>$B15*'TC2'!S15/0.1</f>
        <v>55870.012403044406</v>
      </c>
      <c r="T15" s="247">
        <f>$B15*'TC2'!T15/0.1</f>
        <v>42808.933567340617</v>
      </c>
      <c r="U15" s="247">
        <f>$B15*'TC2'!U15/0.1</f>
        <v>13061.078835703787</v>
      </c>
      <c r="V15" s="251">
        <f>$B15*'TC2'!V15/0.1</f>
        <v>0</v>
      </c>
      <c r="Y15" s="3"/>
    </row>
    <row r="16" spans="1:25" x14ac:dyDescent="0.2">
      <c r="A16" s="160">
        <v>1919</v>
      </c>
      <c r="B16" s="236">
        <v>12940.253358836426</v>
      </c>
      <c r="C16" s="281">
        <f>$B16*'TC2'!C16</f>
        <v>12940.253358836426</v>
      </c>
      <c r="D16" s="258">
        <f>$B16*'TC2'!D16</f>
        <v>11370.830629918963</v>
      </c>
      <c r="E16" s="258">
        <f>$B16*'TC2'!E16</f>
        <v>1569.4227289174632</v>
      </c>
      <c r="F16" s="258">
        <f>$B16*'TC2'!F16</f>
        <v>0</v>
      </c>
      <c r="G16" s="259">
        <f>$B16*'TC2'!G16/0.9</f>
        <v>8226.3353745933327</v>
      </c>
      <c r="H16" s="770">
        <f>$B16*'TC2'!H16/0.9</f>
        <v>7222.537801606657</v>
      </c>
      <c r="I16" s="770">
        <f>$B16*'TC2'!I16/0.9</f>
        <v>1003.7975729866762</v>
      </c>
      <c r="J16" s="770">
        <f>$B16*'TC2'!J16/0.9</f>
        <v>0</v>
      </c>
      <c r="K16" s="260"/>
      <c r="L16" s="258"/>
      <c r="M16" s="258"/>
      <c r="N16" s="258"/>
      <c r="O16" s="261"/>
      <c r="P16" s="258"/>
      <c r="Q16" s="258"/>
      <c r="R16" s="258"/>
      <c r="S16" s="259">
        <f>$B16*'TC2'!S16/0.1</f>
        <v>55365.515217024265</v>
      </c>
      <c r="T16" s="258">
        <f>$B16*'TC2'!T16/0.1</f>
        <v>48705.46608472972</v>
      </c>
      <c r="U16" s="258">
        <f>$B16*'TC2'!U16/0.1</f>
        <v>6660.0491322945445</v>
      </c>
      <c r="V16" s="262">
        <f>$B16*'TC2'!V16/0.1</f>
        <v>0</v>
      </c>
      <c r="Y16" s="3"/>
    </row>
    <row r="17" spans="1:25" x14ac:dyDescent="0.2">
      <c r="A17" s="155">
        <v>1920</v>
      </c>
      <c r="B17" s="235">
        <v>12659.358375728276</v>
      </c>
      <c r="C17" s="271">
        <f>$B17*'TC2'!C17</f>
        <v>12659.358375728276</v>
      </c>
      <c r="D17" s="247">
        <f>$B17*'TC2'!D17</f>
        <v>11678.978154831126</v>
      </c>
      <c r="E17" s="247">
        <f>$B17*'TC2'!E17</f>
        <v>980.38022089714968</v>
      </c>
      <c r="F17" s="247">
        <f>$B17*'TC2'!F17</f>
        <v>0</v>
      </c>
      <c r="G17" s="248">
        <f>$B17*'TC2'!G17/0.9</f>
        <v>8283.6336362839302</v>
      </c>
      <c r="H17" s="769">
        <f>$B17*'TC2'!H17/0.9</f>
        <v>7636.723523414701</v>
      </c>
      <c r="I17" s="769">
        <f>$B17*'TC2'!I17/0.9</f>
        <v>646.91011286922753</v>
      </c>
      <c r="J17" s="769">
        <f>$B17*'TC2'!J17/0.9</f>
        <v>0</v>
      </c>
      <c r="K17" s="249"/>
      <c r="L17" s="247"/>
      <c r="M17" s="247"/>
      <c r="N17" s="247"/>
      <c r="O17" s="250"/>
      <c r="P17" s="247"/>
      <c r="Q17" s="247"/>
      <c r="R17" s="247"/>
      <c r="S17" s="248">
        <f>$B17*'TC2'!S17/0.1</f>
        <v>52040.881030727396</v>
      </c>
      <c r="T17" s="247">
        <f>$B17*'TC2'!T17/0.1</f>
        <v>48059.269837578948</v>
      </c>
      <c r="U17" s="247">
        <f>$B17*'TC2'!U17/0.1</f>
        <v>3981.6111931484488</v>
      </c>
      <c r="V17" s="251">
        <f>$B17*'TC2'!V17/0.1</f>
        <v>0</v>
      </c>
      <c r="Y17" s="3"/>
    </row>
    <row r="18" spans="1:25" x14ac:dyDescent="0.2">
      <c r="A18" s="155">
        <v>1921</v>
      </c>
      <c r="B18" s="235">
        <v>11413.542731124724</v>
      </c>
      <c r="C18" s="271">
        <f>$B18*'TC2'!C18</f>
        <v>11413.542731124724</v>
      </c>
      <c r="D18" s="247">
        <f>$B18*'TC2'!D18</f>
        <v>10486.325866000963</v>
      </c>
      <c r="E18" s="247">
        <f>$B18*'TC2'!E18</f>
        <v>927.21686512376016</v>
      </c>
      <c r="F18" s="247">
        <f>$B18*'TC2'!F18</f>
        <v>0</v>
      </c>
      <c r="G18" s="248">
        <f>$B18*'TC2'!G18/0.9</f>
        <v>7015.3766199316606</v>
      </c>
      <c r="H18" s="769">
        <f>$B18*'TC2'!H18/0.9</f>
        <v>6437.6951151416224</v>
      </c>
      <c r="I18" s="769">
        <f>$B18*'TC2'!I18/0.9</f>
        <v>577.68150479003816</v>
      </c>
      <c r="J18" s="769">
        <f>$B18*'TC2'!J18/0.9</f>
        <v>0</v>
      </c>
      <c r="K18" s="249"/>
      <c r="L18" s="247"/>
      <c r="M18" s="247"/>
      <c r="N18" s="247"/>
      <c r="O18" s="250"/>
      <c r="P18" s="247"/>
      <c r="Q18" s="247"/>
      <c r="R18" s="247"/>
      <c r="S18" s="248">
        <f>$B18*'TC2'!S18/0.1</f>
        <v>50997.037731862292</v>
      </c>
      <c r="T18" s="247">
        <f>$B18*'TC2'!T18/0.1</f>
        <v>46924.002623735032</v>
      </c>
      <c r="U18" s="247">
        <f>$B18*'TC2'!U18/0.1</f>
        <v>4073.0351081272579</v>
      </c>
      <c r="V18" s="251">
        <f>$B18*'TC2'!V18/0.1</f>
        <v>0</v>
      </c>
      <c r="Y18" s="3"/>
    </row>
    <row r="19" spans="1:25" x14ac:dyDescent="0.2">
      <c r="A19" s="155">
        <v>1922</v>
      </c>
      <c r="B19" s="235">
        <v>12388.115793305629</v>
      </c>
      <c r="C19" s="271">
        <f>$B19*'TC2'!C19</f>
        <v>12388.115793305629</v>
      </c>
      <c r="D19" s="247">
        <f>$B19*'TC2'!D19</f>
        <v>11440.851911212016</v>
      </c>
      <c r="E19" s="247">
        <f>$B19*'TC2'!E19</f>
        <v>947.26388209361301</v>
      </c>
      <c r="F19" s="247">
        <f>$B19*'TC2'!F19</f>
        <v>0</v>
      </c>
      <c r="G19" s="248">
        <f>$B19*'TC2'!G19/0.9</f>
        <v>7771.3901262275422</v>
      </c>
      <c r="H19" s="769">
        <f>$B19*'TC2'!H19/0.9</f>
        <v>7169.6639861947051</v>
      </c>
      <c r="I19" s="769">
        <f>$B19*'TC2'!I19/0.9</f>
        <v>601.7261400328357</v>
      </c>
      <c r="J19" s="769">
        <f>$B19*'TC2'!J19/0.9</f>
        <v>0</v>
      </c>
      <c r="K19" s="249"/>
      <c r="L19" s="247"/>
      <c r="M19" s="247"/>
      <c r="N19" s="247"/>
      <c r="O19" s="250"/>
      <c r="P19" s="247"/>
      <c r="Q19" s="247"/>
      <c r="R19" s="247"/>
      <c r="S19" s="248">
        <f>$B19*'TC2'!S19/0.1</f>
        <v>53938.646797008412</v>
      </c>
      <c r="T19" s="247">
        <f>$B19*'TC2'!T19/0.1</f>
        <v>49881.543236367805</v>
      </c>
      <c r="U19" s="247">
        <f>$B19*'TC2'!U19/0.1</f>
        <v>4057.1035606406085</v>
      </c>
      <c r="V19" s="251">
        <f>$B19*'TC2'!V19/0.1</f>
        <v>0</v>
      </c>
      <c r="Y19" s="3"/>
    </row>
    <row r="20" spans="1:25" x14ac:dyDescent="0.2">
      <c r="A20" s="155">
        <v>1923</v>
      </c>
      <c r="B20" s="235">
        <v>13940.962704320431</v>
      </c>
      <c r="C20" s="271">
        <f>$B20*'TC2'!C20</f>
        <v>13940.962704320431</v>
      </c>
      <c r="D20" s="247">
        <f>$B20*'TC2'!D20</f>
        <v>12888.877474749135</v>
      </c>
      <c r="E20" s="247">
        <f>$B20*'TC2'!E20</f>
        <v>1052.0852295712959</v>
      </c>
      <c r="F20" s="247">
        <f>$B20*'TC2'!F20</f>
        <v>0</v>
      </c>
      <c r="G20" s="248">
        <f>$B20*'TC2'!G20/0.9</f>
        <v>9198.989631733275</v>
      </c>
      <c r="H20" s="769">
        <f>$B20*'TC2'!H20/0.9</f>
        <v>8499.2950812237996</v>
      </c>
      <c r="I20" s="769">
        <f>$B20*'TC2'!I20/0.9</f>
        <v>699.69455050947681</v>
      </c>
      <c r="J20" s="769">
        <f>$B20*'TC2'!J20/0.9</f>
        <v>0</v>
      </c>
      <c r="K20" s="249"/>
      <c r="L20" s="247"/>
      <c r="M20" s="247"/>
      <c r="N20" s="247"/>
      <c r="O20" s="250"/>
      <c r="P20" s="247"/>
      <c r="Q20" s="247"/>
      <c r="R20" s="247"/>
      <c r="S20" s="248">
        <f>$B20*'TC2'!S20/0.1</f>
        <v>56618.72035760482</v>
      </c>
      <c r="T20" s="247">
        <f>$B20*'TC2'!T20/0.1</f>
        <v>52395.119016477154</v>
      </c>
      <c r="U20" s="247">
        <f>$B20*'TC2'!U20/0.1</f>
        <v>4223.6013411276672</v>
      </c>
      <c r="V20" s="251">
        <f>$B20*'TC2'!V20/0.1</f>
        <v>0</v>
      </c>
      <c r="Y20" s="3"/>
    </row>
    <row r="21" spans="1:25" x14ac:dyDescent="0.2">
      <c r="A21" s="155">
        <v>1924</v>
      </c>
      <c r="B21" s="235">
        <v>13762.360363852562</v>
      </c>
      <c r="C21" s="271">
        <f>$B21*'TC2'!C21</f>
        <v>13762.360363852562</v>
      </c>
      <c r="D21" s="247">
        <f>$B21*'TC2'!D21</f>
        <v>12786.672000963061</v>
      </c>
      <c r="E21" s="247">
        <f>$B21*'TC2'!E21</f>
        <v>975.68836288950126</v>
      </c>
      <c r="F21" s="247">
        <f>$B21*'TC2'!F21</f>
        <v>0</v>
      </c>
      <c r="G21" s="248">
        <f>$B21*'TC2'!G21/0.9</f>
        <v>8727.7916702562616</v>
      </c>
      <c r="H21" s="769">
        <f>$B21*'TC2'!H21/0.9</f>
        <v>8101.1497178191739</v>
      </c>
      <c r="I21" s="769">
        <f>$B21*'TC2'!I21/0.9</f>
        <v>626.6419524370873</v>
      </c>
      <c r="J21" s="769">
        <f>$B21*'TC2'!J21/0.9</f>
        <v>0</v>
      </c>
      <c r="K21" s="249"/>
      <c r="L21" s="247"/>
      <c r="M21" s="247"/>
      <c r="N21" s="247"/>
      <c r="O21" s="250"/>
      <c r="P21" s="247"/>
      <c r="Q21" s="247"/>
      <c r="R21" s="247"/>
      <c r="S21" s="248">
        <f>$B21*'TC2'!S21/0.1</f>
        <v>59073.478606219258</v>
      </c>
      <c r="T21" s="247">
        <f>$B21*'TC2'!T21/0.1</f>
        <v>54956.372549258034</v>
      </c>
      <c r="U21" s="247">
        <f>$B21*'TC2'!U21/0.1</f>
        <v>4117.1060569612255</v>
      </c>
      <c r="V21" s="251">
        <f>$B21*'TC2'!V21/0.1</f>
        <v>0</v>
      </c>
      <c r="Y21" s="3"/>
    </row>
    <row r="22" spans="1:25" x14ac:dyDescent="0.2">
      <c r="A22" s="155">
        <v>1925</v>
      </c>
      <c r="B22" s="235">
        <v>14010.578852824679</v>
      </c>
      <c r="C22" s="271">
        <f>$B22*'TC2'!C22</f>
        <v>14010.578852824679</v>
      </c>
      <c r="D22" s="247">
        <f>$B22*'TC2'!D22</f>
        <v>12940.269730656226</v>
      </c>
      <c r="E22" s="247">
        <f>$B22*'TC2'!E22</f>
        <v>1070.3091221684545</v>
      </c>
      <c r="F22" s="247">
        <f>$B22*'TC2'!F22</f>
        <v>0</v>
      </c>
      <c r="G22" s="248">
        <f>$B22*'TC2'!G22/0.9</f>
        <v>8658.9079835383327</v>
      </c>
      <c r="H22" s="769">
        <f>$B22*'TC2'!H22/0.9</f>
        <v>7988.0314842206963</v>
      </c>
      <c r="I22" s="769">
        <f>$B22*'TC2'!I22/0.9</f>
        <v>670.87649931763633</v>
      </c>
      <c r="J22" s="769">
        <f>$B22*'TC2'!J22/0.9</f>
        <v>0</v>
      </c>
      <c r="K22" s="249"/>
      <c r="L22" s="247"/>
      <c r="M22" s="247"/>
      <c r="N22" s="247"/>
      <c r="O22" s="250"/>
      <c r="P22" s="247"/>
      <c r="Q22" s="247"/>
      <c r="R22" s="247"/>
      <c r="S22" s="248">
        <f>$B22*'TC2'!S22/0.1</f>
        <v>62175.616676401805</v>
      </c>
      <c r="T22" s="247">
        <f>$B22*'TC2'!T22/0.1</f>
        <v>57510.413948575988</v>
      </c>
      <c r="U22" s="247">
        <f>$B22*'TC2'!U22/0.1</f>
        <v>4665.2027278258174</v>
      </c>
      <c r="V22" s="251">
        <f>$B22*'TC2'!V22/0.1</f>
        <v>0</v>
      </c>
      <c r="Y22" s="3"/>
    </row>
    <row r="23" spans="1:25" x14ac:dyDescent="0.2">
      <c r="A23" s="155">
        <v>1926</v>
      </c>
      <c r="B23" s="235">
        <v>14665.592597723125</v>
      </c>
      <c r="C23" s="271">
        <f>$B23*'TC2'!C23</f>
        <v>14665.592597723125</v>
      </c>
      <c r="D23" s="247">
        <f>$B23*'TC2'!D23</f>
        <v>13551.75482214262</v>
      </c>
      <c r="E23" s="247">
        <f>$B23*'TC2'!E23</f>
        <v>1113.8377755805047</v>
      </c>
      <c r="F23" s="247">
        <f>$B23*'TC2'!F23</f>
        <v>0</v>
      </c>
      <c r="G23" s="248">
        <f>$B23*'TC2'!G23/0.9</f>
        <v>9021.062823648308</v>
      </c>
      <c r="H23" s="769">
        <f>$B23*'TC2'!H23/0.9</f>
        <v>8325.7756236358455</v>
      </c>
      <c r="I23" s="769">
        <f>$B23*'TC2'!I23/0.9</f>
        <v>695.28720001246268</v>
      </c>
      <c r="J23" s="769">
        <f>$B23*'TC2'!J23/0.9</f>
        <v>0</v>
      </c>
      <c r="K23" s="249"/>
      <c r="L23" s="247"/>
      <c r="M23" s="247"/>
      <c r="N23" s="247"/>
      <c r="O23" s="250"/>
      <c r="P23" s="247"/>
      <c r="Q23" s="247"/>
      <c r="R23" s="247"/>
      <c r="S23" s="248">
        <f>$B23*'TC2'!S23/0.1</f>
        <v>65466.360564396477</v>
      </c>
      <c r="T23" s="247">
        <f>$B23*'TC2'!T23/0.1</f>
        <v>60585.56760870359</v>
      </c>
      <c r="U23" s="247">
        <f>$B23*'TC2'!U23/0.1</f>
        <v>4880.7929556928839</v>
      </c>
      <c r="V23" s="251">
        <f>$B23*'TC2'!V23/0.1</f>
        <v>0</v>
      </c>
      <c r="Y23" s="3"/>
    </row>
    <row r="24" spans="1:25" x14ac:dyDescent="0.2">
      <c r="A24" s="155">
        <v>1927</v>
      </c>
      <c r="B24" s="235">
        <v>14395.860177497789</v>
      </c>
      <c r="C24" s="271">
        <f>$B24*'TC2'!C24</f>
        <v>14395.860177497789</v>
      </c>
      <c r="D24" s="247">
        <f>$B24*'TC2'!D24</f>
        <v>13376.850124174884</v>
      </c>
      <c r="E24" s="247">
        <f>$B24*'TC2'!E24</f>
        <v>1019.0100533229042</v>
      </c>
      <c r="F24" s="247">
        <f>$B24*'TC2'!F24</f>
        <v>0</v>
      </c>
      <c r="G24" s="248">
        <f>$B24*'TC2'!G24/0.9</f>
        <v>8919.6166216568345</v>
      </c>
      <c r="H24" s="769">
        <f>$B24*'TC2'!H24/0.9</f>
        <v>8278.5815408864019</v>
      </c>
      <c r="I24" s="769">
        <f>$B24*'TC2'!I24/0.9</f>
        <v>641.03508077043182</v>
      </c>
      <c r="J24" s="769">
        <f>$B24*'TC2'!J24/0.9</f>
        <v>0</v>
      </c>
      <c r="K24" s="249"/>
      <c r="L24" s="247"/>
      <c r="M24" s="247"/>
      <c r="N24" s="247"/>
      <c r="O24" s="250"/>
      <c r="P24" s="247"/>
      <c r="Q24" s="247"/>
      <c r="R24" s="247"/>
      <c r="S24" s="248">
        <f>$B24*'TC2'!S24/0.1</f>
        <v>63682.052180066385</v>
      </c>
      <c r="T24" s="247">
        <f>$B24*'TC2'!T24/0.1</f>
        <v>59261.267373771225</v>
      </c>
      <c r="U24" s="247">
        <f>$B24*'TC2'!U24/0.1</f>
        <v>4420.7848062951571</v>
      </c>
      <c r="V24" s="251">
        <f>$B24*'TC2'!V24/0.1</f>
        <v>0</v>
      </c>
      <c r="Y24" s="3"/>
    </row>
    <row r="25" spans="1:25" x14ac:dyDescent="0.2">
      <c r="A25" s="155">
        <v>1928</v>
      </c>
      <c r="B25" s="235">
        <v>14551.509680699346</v>
      </c>
      <c r="C25" s="271">
        <f>$B25*'TC2'!C25</f>
        <v>14551.509680699346</v>
      </c>
      <c r="D25" s="247">
        <f>$B25*'TC2'!D25</f>
        <v>13451.493846185254</v>
      </c>
      <c r="E25" s="247">
        <f>$B25*'TC2'!E25</f>
        <v>1100.0158345140908</v>
      </c>
      <c r="F25" s="247">
        <f>$B25*'TC2'!F25</f>
        <v>0</v>
      </c>
      <c r="G25" s="248">
        <f>$B25*'TC2'!G25/0.9</f>
        <v>8809.6212201566013</v>
      </c>
      <c r="H25" s="769">
        <f>$B25*'TC2'!H25/0.9</f>
        <v>8132.6344863862032</v>
      </c>
      <c r="I25" s="769">
        <f>$B25*'TC2'!I25/0.9</f>
        <v>676.9867337703979</v>
      </c>
      <c r="J25" s="769">
        <f>$B25*'TC2'!J25/0.9</f>
        <v>0</v>
      </c>
      <c r="K25" s="249"/>
      <c r="L25" s="247"/>
      <c r="M25" s="247"/>
      <c r="N25" s="247"/>
      <c r="O25" s="250"/>
      <c r="P25" s="247"/>
      <c r="Q25" s="247"/>
      <c r="R25" s="247"/>
      <c r="S25" s="248">
        <f>$B25*'TC2'!S25/0.1</f>
        <v>66228.505825584041</v>
      </c>
      <c r="T25" s="247">
        <f>$B25*'TC2'!T25/0.1</f>
        <v>61321.228084376722</v>
      </c>
      <c r="U25" s="247">
        <f>$B25*'TC2'!U25/0.1</f>
        <v>4907.2777412073265</v>
      </c>
      <c r="V25" s="251">
        <f>$B25*'TC2'!V25/0.1</f>
        <v>0</v>
      </c>
      <c r="Y25" s="3"/>
    </row>
    <row r="26" spans="1:25" x14ac:dyDescent="0.2">
      <c r="A26" s="155">
        <v>1929</v>
      </c>
      <c r="B26" s="235">
        <v>15276.927761893248</v>
      </c>
      <c r="C26" s="271">
        <f>$B26*'TC2'!C26</f>
        <v>15276.927761893248</v>
      </c>
      <c r="D26" s="247">
        <f>$B26*'TC2'!D26</f>
        <v>14058.608060677741</v>
      </c>
      <c r="E26" s="247">
        <f>$B26*'TC2'!E26</f>
        <v>1218.3197012155076</v>
      </c>
      <c r="F26" s="247">
        <f>$B26*'TC2'!F26</f>
        <v>0</v>
      </c>
      <c r="G26" s="248">
        <f>$B26*'TC2'!G26/0.9</f>
        <v>9533.0811514224442</v>
      </c>
      <c r="H26" s="769">
        <f>$B26*'TC2'!H26/0.9</f>
        <v>8753.6328276806707</v>
      </c>
      <c r="I26" s="769">
        <f>$B26*'TC2'!I26/0.9</f>
        <v>779.44832374177338</v>
      </c>
      <c r="J26" s="769">
        <f>$B26*'TC2'!J26/0.9</f>
        <v>0</v>
      </c>
      <c r="K26" s="249"/>
      <c r="L26" s="247"/>
      <c r="M26" s="247"/>
      <c r="N26" s="247"/>
      <c r="O26" s="250"/>
      <c r="P26" s="247"/>
      <c r="Q26" s="247"/>
      <c r="R26" s="247"/>
      <c r="S26" s="248">
        <f>$B26*'TC2'!S26/0.1</f>
        <v>66971.547256130478</v>
      </c>
      <c r="T26" s="247">
        <f>$B26*'TC2'!T26/0.1</f>
        <v>61803.38515765137</v>
      </c>
      <c r="U26" s="247">
        <f>$B26*'TC2'!U26/0.1</f>
        <v>5168.1620984791152</v>
      </c>
      <c r="V26" s="251">
        <f>$B26*'TC2'!V26/0.1</f>
        <v>0</v>
      </c>
      <c r="Y26" s="3"/>
    </row>
    <row r="27" spans="1:25" x14ac:dyDescent="0.2">
      <c r="A27" s="159">
        <v>1930</v>
      </c>
      <c r="B27" s="237">
        <v>13756.180358947278</v>
      </c>
      <c r="C27" s="276">
        <f>$B27*'TC2'!C27</f>
        <v>13756.180358947278</v>
      </c>
      <c r="D27" s="263">
        <f>$B27*'TC2'!D27</f>
        <v>12440.70405379003</v>
      </c>
      <c r="E27" s="263">
        <f>$B27*'TC2'!E27</f>
        <v>1315.4763051572481</v>
      </c>
      <c r="F27" s="263">
        <f>$B27*'TC2'!F27</f>
        <v>0</v>
      </c>
      <c r="G27" s="264">
        <f>$B27*'TC2'!G27/0.9</f>
        <v>8736.2579693186763</v>
      </c>
      <c r="H27" s="771">
        <f>$B27*'TC2'!H27/0.9</f>
        <v>7874.8863173498357</v>
      </c>
      <c r="I27" s="771">
        <f>$B27*'TC2'!I27/0.9</f>
        <v>861.37165196884132</v>
      </c>
      <c r="J27" s="771">
        <f>$B27*'TC2'!J27/0.9</f>
        <v>0</v>
      </c>
      <c r="K27" s="265"/>
      <c r="L27" s="263"/>
      <c r="M27" s="263"/>
      <c r="N27" s="263"/>
      <c r="O27" s="266"/>
      <c r="P27" s="263"/>
      <c r="Q27" s="263"/>
      <c r="R27" s="263"/>
      <c r="S27" s="264">
        <f>$B27*'TC2'!S27/0.1</f>
        <v>58935.481865604692</v>
      </c>
      <c r="T27" s="263">
        <f>$B27*'TC2'!T27/0.1</f>
        <v>53533.063681751788</v>
      </c>
      <c r="U27" s="263">
        <f>$B27*'TC2'!U27/0.1</f>
        <v>5402.4181838529084</v>
      </c>
      <c r="V27" s="267">
        <f>$B27*'TC2'!V27/0.1</f>
        <v>0</v>
      </c>
      <c r="Y27" s="3"/>
    </row>
    <row r="28" spans="1:25" x14ac:dyDescent="0.2">
      <c r="A28" s="155">
        <v>1931</v>
      </c>
      <c r="B28" s="235">
        <v>12298.813829443641</v>
      </c>
      <c r="C28" s="271">
        <f>$B28*'TC2'!C28</f>
        <v>12298.813829443641</v>
      </c>
      <c r="D28" s="247">
        <f>$B28*'TC2'!D28</f>
        <v>10662.656369723414</v>
      </c>
      <c r="E28" s="247">
        <f>$B28*'TC2'!E28</f>
        <v>1636.1574597202266</v>
      </c>
      <c r="F28" s="247">
        <f>$B28*'TC2'!F28</f>
        <v>0</v>
      </c>
      <c r="G28" s="248">
        <f>$B28*'TC2'!G28/0.9</f>
        <v>7788.5782458292679</v>
      </c>
      <c r="H28" s="769">
        <f>$B28*'TC2'!H28/0.9</f>
        <v>6719.5593390710283</v>
      </c>
      <c r="I28" s="769">
        <f>$B28*'TC2'!I28/0.9</f>
        <v>1069.0189067582405</v>
      </c>
      <c r="J28" s="769">
        <f>$B28*'TC2'!J28/0.9</f>
        <v>0</v>
      </c>
      <c r="K28" s="249"/>
      <c r="L28" s="247"/>
      <c r="M28" s="247"/>
      <c r="N28" s="247"/>
      <c r="O28" s="250"/>
      <c r="P28" s="247"/>
      <c r="Q28" s="247"/>
      <c r="R28" s="247"/>
      <c r="S28" s="248">
        <f>$B28*'TC2'!S28/0.1</f>
        <v>52890.934081972999</v>
      </c>
      <c r="T28" s="247">
        <f>$B28*'TC2'!T28/0.1</f>
        <v>46150.529645594892</v>
      </c>
      <c r="U28" s="247">
        <f>$B28*'TC2'!U28/0.1</f>
        <v>6740.4044363780995</v>
      </c>
      <c r="V28" s="251">
        <f>$B28*'TC2'!V28/0.1</f>
        <v>0</v>
      </c>
      <c r="Y28" s="3"/>
    </row>
    <row r="29" spans="1:25" x14ac:dyDescent="0.2">
      <c r="A29" s="155">
        <v>1932</v>
      </c>
      <c r="B29" s="235">
        <v>10392.767330279834</v>
      </c>
      <c r="C29" s="271">
        <f>$B29*'TC2'!C29</f>
        <v>10392.767330279834</v>
      </c>
      <c r="D29" s="247">
        <f>$B29*'TC2'!D29</f>
        <v>8769.8970509421015</v>
      </c>
      <c r="E29" s="247">
        <f>$B29*'TC2'!E29</f>
        <v>1622.8702793377322</v>
      </c>
      <c r="F29" s="247">
        <f>$B29*'TC2'!F29</f>
        <v>0</v>
      </c>
      <c r="G29" s="248">
        <f>$B29*'TC2'!G29/0.9</f>
        <v>6386.1061696830257</v>
      </c>
      <c r="H29" s="769">
        <f>$B29*'TC2'!H29/0.9</f>
        <v>5331.2345706275482</v>
      </c>
      <c r="I29" s="769">
        <f>$B29*'TC2'!I29/0.9</f>
        <v>1054.8715990554786</v>
      </c>
      <c r="J29" s="769">
        <f>$B29*'TC2'!J29/0.9</f>
        <v>0</v>
      </c>
      <c r="K29" s="249"/>
      <c r="L29" s="247"/>
      <c r="M29" s="247"/>
      <c r="N29" s="247"/>
      <c r="O29" s="250"/>
      <c r="P29" s="247"/>
      <c r="Q29" s="247"/>
      <c r="R29" s="247"/>
      <c r="S29" s="248">
        <f>$B29*'TC2'!S29/0.1</f>
        <v>46452.717775651094</v>
      </c>
      <c r="T29" s="247">
        <f>$B29*'TC2'!T29/0.1</f>
        <v>39717.859373773077</v>
      </c>
      <c r="U29" s="247">
        <f>$B29*'TC2'!U29/0.1</f>
        <v>6734.8584018780148</v>
      </c>
      <c r="V29" s="251">
        <f>$B29*'TC2'!V29/0.1</f>
        <v>0</v>
      </c>
      <c r="Y29" s="3"/>
    </row>
    <row r="30" spans="1:25" x14ac:dyDescent="0.2">
      <c r="A30" s="155">
        <v>1933</v>
      </c>
      <c r="B30" s="235">
        <v>10069.306662348139</v>
      </c>
      <c r="C30" s="271">
        <f>$B30*'TC2'!C30</f>
        <v>10069.306662348139</v>
      </c>
      <c r="D30" s="247">
        <f>$B30*'TC2'!D30</f>
        <v>8402.9638771274531</v>
      </c>
      <c r="E30" s="247">
        <f>$B30*'TC2'!E30</f>
        <v>1666.3427852206871</v>
      </c>
      <c r="F30" s="247">
        <f>$B30*'TC2'!F30</f>
        <v>0</v>
      </c>
      <c r="G30" s="248">
        <f>$B30*'TC2'!G30/0.9</f>
        <v>6281.0239655669384</v>
      </c>
      <c r="H30" s="769">
        <f>$B30*'TC2'!H30/0.9</f>
        <v>5172.3001578047206</v>
      </c>
      <c r="I30" s="769">
        <f>$B30*'TC2'!I30/0.9</f>
        <v>1108.7238077622178</v>
      </c>
      <c r="J30" s="769">
        <f>$B30*'TC2'!J30/0.9</f>
        <v>0</v>
      </c>
      <c r="K30" s="249"/>
      <c r="L30" s="247"/>
      <c r="M30" s="247"/>
      <c r="N30" s="247"/>
      <c r="O30" s="250"/>
      <c r="P30" s="247"/>
      <c r="Q30" s="247"/>
      <c r="R30" s="247"/>
      <c r="S30" s="248">
        <f>$B30*'TC2'!S30/0.1</f>
        <v>44163.850933378941</v>
      </c>
      <c r="T30" s="247">
        <f>$B30*'TC2'!T30/0.1</f>
        <v>37478.937351032029</v>
      </c>
      <c r="U30" s="247">
        <f>$B30*'TC2'!U30/0.1</f>
        <v>6684.9135823469096</v>
      </c>
      <c r="V30" s="251">
        <f>$B30*'TC2'!V30/0.1</f>
        <v>0</v>
      </c>
      <c r="Y30" s="3"/>
    </row>
    <row r="31" spans="1:25" x14ac:dyDescent="0.2">
      <c r="A31" s="155">
        <v>1934</v>
      </c>
      <c r="B31" s="235">
        <v>11303.696973322132</v>
      </c>
      <c r="C31" s="271">
        <f>$B31*'TC2'!C31</f>
        <v>11303.696973322132</v>
      </c>
      <c r="D31" s="247">
        <f>$B31*'TC2'!D31</f>
        <v>9486.7056085983622</v>
      </c>
      <c r="E31" s="247">
        <f>$B31*'TC2'!E31</f>
        <v>1816.9913647237699</v>
      </c>
      <c r="F31" s="247">
        <f>$B31*'TC2'!F31</f>
        <v>0</v>
      </c>
      <c r="G31" s="248">
        <f>$B31*'TC2'!G31/0.9</f>
        <v>6840.8469133258895</v>
      </c>
      <c r="H31" s="769">
        <f>$B31*'TC2'!H31/0.9</f>
        <v>5655.9494979840301</v>
      </c>
      <c r="I31" s="769">
        <f>$B31*'TC2'!I31/0.9</f>
        <v>1184.8974153418608</v>
      </c>
      <c r="J31" s="769">
        <f>$B31*'TC2'!J31/0.9</f>
        <v>0</v>
      </c>
      <c r="K31" s="249"/>
      <c r="L31" s="247"/>
      <c r="M31" s="247"/>
      <c r="N31" s="247"/>
      <c r="O31" s="250"/>
      <c r="P31" s="247"/>
      <c r="Q31" s="247"/>
      <c r="R31" s="247"/>
      <c r="S31" s="248">
        <f>$B31*'TC2'!S31/0.1</f>
        <v>51469.34751328831</v>
      </c>
      <c r="T31" s="247">
        <f>$B31*'TC2'!T31/0.1</f>
        <v>43963.510604127354</v>
      </c>
      <c r="U31" s="247">
        <f>$B31*'TC2'!U31/0.1</f>
        <v>7505.8369091609538</v>
      </c>
      <c r="V31" s="251">
        <f>$B31*'TC2'!V31/0.1</f>
        <v>0</v>
      </c>
      <c r="Y31" s="3"/>
    </row>
    <row r="32" spans="1:25" x14ac:dyDescent="0.2">
      <c r="A32" s="155">
        <v>1935</v>
      </c>
      <c r="B32" s="235">
        <v>12402.716858532171</v>
      </c>
      <c r="C32" s="271">
        <f>$B32*'TC2'!C32</f>
        <v>12402.716858532171</v>
      </c>
      <c r="D32" s="247">
        <f>$B32*'TC2'!D32</f>
        <v>10560.821824784276</v>
      </c>
      <c r="E32" s="247">
        <f>$B32*'TC2'!E32</f>
        <v>1841.8950337478955</v>
      </c>
      <c r="F32" s="247">
        <f>$B32*'TC2'!F32</f>
        <v>0</v>
      </c>
      <c r="G32" s="248">
        <f>$B32*'TC2'!G32/0.9</f>
        <v>7650.5733069565385</v>
      </c>
      <c r="H32" s="769">
        <f>$B32*'TC2'!H32/0.9</f>
        <v>6415.6307384749189</v>
      </c>
      <c r="I32" s="769">
        <f>$B32*'TC2'!I32/0.9</f>
        <v>1234.9425684816199</v>
      </c>
      <c r="J32" s="769">
        <f>$B32*'TC2'!J32/0.9</f>
        <v>0</v>
      </c>
      <c r="K32" s="249"/>
      <c r="L32" s="247"/>
      <c r="M32" s="247"/>
      <c r="N32" s="247"/>
      <c r="O32" s="250"/>
      <c r="P32" s="247"/>
      <c r="Q32" s="247"/>
      <c r="R32" s="247"/>
      <c r="S32" s="248">
        <f>$B32*'TC2'!S32/0.1</f>
        <v>55172.008822712858</v>
      </c>
      <c r="T32" s="247">
        <f>$B32*'TC2'!T32/0.1</f>
        <v>47867.54160156849</v>
      </c>
      <c r="U32" s="247">
        <f>$B32*'TC2'!U32/0.1</f>
        <v>7304.4672211443749</v>
      </c>
      <c r="V32" s="251">
        <f>$B32*'TC2'!V32/0.1</f>
        <v>0</v>
      </c>
      <c r="Y32" s="3"/>
    </row>
    <row r="33" spans="1:25" x14ac:dyDescent="0.2">
      <c r="A33" s="155">
        <v>1936</v>
      </c>
      <c r="B33" s="235">
        <v>13703.486201059961</v>
      </c>
      <c r="C33" s="271">
        <f>$B33*'TC2'!C33</f>
        <v>13703.486201059961</v>
      </c>
      <c r="D33" s="247">
        <f>$B33*'TC2'!D33</f>
        <v>11546.406950245058</v>
      </c>
      <c r="E33" s="247">
        <f>$B33*'TC2'!E33</f>
        <v>2157.0792508149029</v>
      </c>
      <c r="F33" s="247">
        <f>$B33*'TC2'!F33</f>
        <v>0</v>
      </c>
      <c r="G33" s="248">
        <f>$B33*'TC2'!G33/0.9</f>
        <v>8466.011003189431</v>
      </c>
      <c r="H33" s="769">
        <f>$B33*'TC2'!H33/0.9</f>
        <v>7055.816218421669</v>
      </c>
      <c r="I33" s="769">
        <f>$B33*'TC2'!I33/0.9</f>
        <v>1410.1947847677627</v>
      </c>
      <c r="J33" s="769">
        <f>$B33*'TC2'!J33/0.9</f>
        <v>0</v>
      </c>
      <c r="K33" s="249"/>
      <c r="L33" s="247"/>
      <c r="M33" s="247"/>
      <c r="N33" s="247"/>
      <c r="O33" s="250"/>
      <c r="P33" s="247"/>
      <c r="Q33" s="247"/>
      <c r="R33" s="247"/>
      <c r="S33" s="248">
        <f>$B33*'TC2'!S33/0.1</f>
        <v>60840.762981894717</v>
      </c>
      <c r="T33" s="247">
        <f>$B33*'TC2'!T33/0.1</f>
        <v>51961.723536655561</v>
      </c>
      <c r="U33" s="247">
        <f>$B33*'TC2'!U33/0.1</f>
        <v>8879.0394452391647</v>
      </c>
      <c r="V33" s="251">
        <f>$B33*'TC2'!V33/0.1</f>
        <v>0</v>
      </c>
      <c r="Y33" s="3"/>
    </row>
    <row r="34" spans="1:25" x14ac:dyDescent="0.2">
      <c r="A34" s="155">
        <v>1937</v>
      </c>
      <c r="B34" s="235">
        <v>14601.477454225585</v>
      </c>
      <c r="C34" s="271">
        <f>$B34*'TC2'!C34</f>
        <v>14601.477454225585</v>
      </c>
      <c r="D34" s="247">
        <f>$B34*'TC2'!D34</f>
        <v>12727.021278113498</v>
      </c>
      <c r="E34" s="247">
        <f>$B34*'TC2'!E34</f>
        <v>1874.456176112087</v>
      </c>
      <c r="F34" s="247">
        <f>$B34*'TC2'!F34</f>
        <v>0</v>
      </c>
      <c r="G34" s="248">
        <f>$B34*'TC2'!G34/0.9</f>
        <v>9181.2642482543906</v>
      </c>
      <c r="H34" s="769">
        <f>$B34*'TC2'!H34/0.9</f>
        <v>7925.2297233137288</v>
      </c>
      <c r="I34" s="769">
        <f>$B34*'TC2'!I34/0.9</f>
        <v>1256.0345249406598</v>
      </c>
      <c r="J34" s="769">
        <f>$B34*'TC2'!J34/0.9</f>
        <v>0</v>
      </c>
      <c r="K34" s="249"/>
      <c r="L34" s="247"/>
      <c r="M34" s="247"/>
      <c r="N34" s="247"/>
      <c r="O34" s="250"/>
      <c r="P34" s="247"/>
      <c r="Q34" s="247"/>
      <c r="R34" s="247"/>
      <c r="S34" s="248">
        <f>$B34*'TC2'!S34/0.1</f>
        <v>63383.396307966344</v>
      </c>
      <c r="T34" s="247">
        <f>$B34*'TC2'!T34/0.1</f>
        <v>55943.145271311419</v>
      </c>
      <c r="U34" s="247">
        <f>$B34*'TC2'!U34/0.1</f>
        <v>7440.2510366549322</v>
      </c>
      <c r="V34" s="251">
        <f>$B34*'TC2'!V34/0.1</f>
        <v>0</v>
      </c>
      <c r="Y34" s="3"/>
    </row>
    <row r="35" spans="1:25" x14ac:dyDescent="0.2">
      <c r="A35" s="155">
        <v>1938</v>
      </c>
      <c r="B35" s="235">
        <v>13562.63108359183</v>
      </c>
      <c r="C35" s="271">
        <f>$B35*'TC2'!C35</f>
        <v>13562.63108359183</v>
      </c>
      <c r="D35" s="247">
        <f>$B35*'TC2'!D35</f>
        <v>11539.699114830748</v>
      </c>
      <c r="E35" s="247">
        <f>$B35*'TC2'!E35</f>
        <v>2022.9319687610828</v>
      </c>
      <c r="F35" s="247">
        <f>$B35*'TC2'!F35</f>
        <v>0</v>
      </c>
      <c r="G35" s="248">
        <f>$B35*'TC2'!G35/0.9</f>
        <v>8578.7642159710031</v>
      </c>
      <c r="H35" s="769">
        <f>$B35*'TC2'!H35/0.9</f>
        <v>7210.7505905788657</v>
      </c>
      <c r="I35" s="769">
        <f>$B35*'TC2'!I35/0.9</f>
        <v>1368.0136253921369</v>
      </c>
      <c r="J35" s="769">
        <f>$B35*'TC2'!J35/0.9</f>
        <v>0</v>
      </c>
      <c r="K35" s="249"/>
      <c r="L35" s="247"/>
      <c r="M35" s="247"/>
      <c r="N35" s="247"/>
      <c r="O35" s="250"/>
      <c r="P35" s="247"/>
      <c r="Q35" s="247"/>
      <c r="R35" s="247"/>
      <c r="S35" s="248">
        <f>$B35*'TC2'!S35/0.1</f>
        <v>58417.432892179277</v>
      </c>
      <c r="T35" s="247">
        <f>$B35*'TC2'!T35/0.1</f>
        <v>50500.235833097671</v>
      </c>
      <c r="U35" s="247">
        <f>$B35*'TC2'!U35/0.1</f>
        <v>7917.1970590815954</v>
      </c>
      <c r="V35" s="251">
        <f>$B35*'TC2'!V35/0.1</f>
        <v>0</v>
      </c>
      <c r="Y35" s="3"/>
    </row>
    <row r="36" spans="1:25" x14ac:dyDescent="0.2">
      <c r="A36" s="157">
        <v>1939</v>
      </c>
      <c r="B36" s="236">
        <v>14513.545129658938</v>
      </c>
      <c r="C36" s="281">
        <f>$B36*'TC2'!C36</f>
        <v>14513.545129658938</v>
      </c>
      <c r="D36" s="258">
        <f>$B36*'TC2'!D36</f>
        <v>12362.202609953994</v>
      </c>
      <c r="E36" s="258">
        <f>$B36*'TC2'!E36</f>
        <v>2151.3425197049428</v>
      </c>
      <c r="F36" s="258">
        <f>$B36*'TC2'!F36</f>
        <v>0</v>
      </c>
      <c r="G36" s="259">
        <f>$B36*'TC2'!G36/0.9</f>
        <v>8851.7603731295458</v>
      </c>
      <c r="H36" s="770">
        <f>$B36*'TC2'!H36/0.9</f>
        <v>7443.4925473157664</v>
      </c>
      <c r="I36" s="770">
        <f>$B36*'TC2'!I36/0.9</f>
        <v>1408.2678258137769</v>
      </c>
      <c r="J36" s="770">
        <f>$B36*'TC2'!J36/0.9</f>
        <v>0</v>
      </c>
      <c r="K36" s="260"/>
      <c r="L36" s="258"/>
      <c r="M36" s="258"/>
      <c r="N36" s="258"/>
      <c r="O36" s="261"/>
      <c r="P36" s="258"/>
      <c r="Q36" s="258"/>
      <c r="R36" s="258"/>
      <c r="S36" s="259">
        <f>$B36*'TC2'!S36/0.1</f>
        <v>65469.607938423476</v>
      </c>
      <c r="T36" s="258">
        <f>$B36*'TC2'!T36/0.1</f>
        <v>56630.593173698042</v>
      </c>
      <c r="U36" s="258">
        <f>$B36*'TC2'!U36/0.1</f>
        <v>8839.0147647254344</v>
      </c>
      <c r="V36" s="262">
        <f>$B36*'TC2'!V36/0.1</f>
        <v>0</v>
      </c>
      <c r="Y36" s="3"/>
    </row>
    <row r="37" spans="1:25" x14ac:dyDescent="0.2">
      <c r="A37" s="155">
        <v>1940</v>
      </c>
      <c r="B37" s="235">
        <v>15752.30818268339</v>
      </c>
      <c r="C37" s="271">
        <f>$B37*'TC2'!C37</f>
        <v>15752.30818268339</v>
      </c>
      <c r="D37" s="247">
        <f>$B37*'TC2'!D37</f>
        <v>13550.55591152934</v>
      </c>
      <c r="E37" s="247">
        <f>$B37*'TC2'!E37</f>
        <v>2201.7522711540496</v>
      </c>
      <c r="F37" s="247">
        <f>$B37*'TC2'!F37</f>
        <v>0</v>
      </c>
      <c r="G37" s="248">
        <f>$B37*'TC2'!G37/0.9</f>
        <v>9609.6123826301991</v>
      </c>
      <c r="H37" s="769">
        <f>$B37*'TC2'!H37/0.9</f>
        <v>8171.0569646721597</v>
      </c>
      <c r="I37" s="769">
        <f>$B37*'TC2'!I37/0.9</f>
        <v>1438.5554179580395</v>
      </c>
      <c r="J37" s="769">
        <f>$B37*'TC2'!J37/0.9</f>
        <v>0</v>
      </c>
      <c r="K37" s="249"/>
      <c r="L37" s="247"/>
      <c r="M37" s="247"/>
      <c r="N37" s="247"/>
      <c r="O37" s="250"/>
      <c r="P37" s="247"/>
      <c r="Q37" s="247"/>
      <c r="R37" s="247"/>
      <c r="S37" s="248">
        <f>$B37*'TC2'!S37/0.1</f>
        <v>71036.570383162092</v>
      </c>
      <c r="T37" s="247">
        <f>$B37*'TC2'!T37/0.1</f>
        <v>61966.046433243959</v>
      </c>
      <c r="U37" s="247">
        <f>$B37*'TC2'!U37/0.1</f>
        <v>9070.5239499181389</v>
      </c>
      <c r="V37" s="251">
        <f>$B37*'TC2'!V37/0.1</f>
        <v>0</v>
      </c>
      <c r="Y37" s="3"/>
    </row>
    <row r="38" spans="1:25" x14ac:dyDescent="0.2">
      <c r="A38" s="155">
        <v>1941</v>
      </c>
      <c r="B38" s="235">
        <v>18682.058571611968</v>
      </c>
      <c r="C38" s="271">
        <f>$B38*'TC2'!C38</f>
        <v>18682.058571611968</v>
      </c>
      <c r="D38" s="247">
        <f>$B38*'TC2'!D38</f>
        <v>15699.465866000379</v>
      </c>
      <c r="E38" s="247">
        <f>$B38*'TC2'!E38</f>
        <v>2982.5927056115888</v>
      </c>
      <c r="F38" s="247">
        <f>$B38*'TC2'!F38</f>
        <v>0</v>
      </c>
      <c r="G38" s="248">
        <f>$B38*'TC2'!G38/0.9</f>
        <v>12201.395226232196</v>
      </c>
      <c r="H38" s="769">
        <f>$B38*'TC2'!H38/0.9</f>
        <v>10176.761451619079</v>
      </c>
      <c r="I38" s="769">
        <f>$B38*'TC2'!I38/0.9</f>
        <v>2024.6337746131178</v>
      </c>
      <c r="J38" s="769">
        <f>$B38*'TC2'!J38/0.9</f>
        <v>0</v>
      </c>
      <c r="K38" s="249"/>
      <c r="L38" s="247"/>
      <c r="M38" s="247"/>
      <c r="N38" s="247"/>
      <c r="O38" s="250"/>
      <c r="P38" s="247"/>
      <c r="Q38" s="247"/>
      <c r="R38" s="247"/>
      <c r="S38" s="248">
        <f>$B38*'TC2'!S38/0.1</f>
        <v>77008.028680029893</v>
      </c>
      <c r="T38" s="247">
        <f>$B38*'TC2'!T38/0.1</f>
        <v>65403.805595432066</v>
      </c>
      <c r="U38" s="247">
        <f>$B38*'TC2'!U38/0.1</f>
        <v>11604.223084597828</v>
      </c>
      <c r="V38" s="251">
        <f>$B38*'TC2'!V38/0.1</f>
        <v>0</v>
      </c>
      <c r="Y38" s="3"/>
    </row>
    <row r="39" spans="1:25" x14ac:dyDescent="0.2">
      <c r="A39" s="155">
        <v>1942</v>
      </c>
      <c r="B39" s="235">
        <v>22093.019705749553</v>
      </c>
      <c r="C39" s="271">
        <f>$B39*'TC2'!C39</f>
        <v>22093.019705749553</v>
      </c>
      <c r="D39" s="247">
        <f>$B39*'TC2'!D39</f>
        <v>16564.14393935131</v>
      </c>
      <c r="E39" s="247">
        <f>$B39*'TC2'!E39</f>
        <v>5528.8757663982433</v>
      </c>
      <c r="F39" s="247">
        <f>$B39*'TC2'!F39</f>
        <v>0</v>
      </c>
      <c r="G39" s="248">
        <f>$B39*'TC2'!G39/0.9</f>
        <v>15966.539389698279</v>
      </c>
      <c r="H39" s="769">
        <f>$B39*'TC2'!H39/0.9</f>
        <v>11926.474928662699</v>
      </c>
      <c r="I39" s="769">
        <f>$B39*'TC2'!I39/0.9</f>
        <v>4040.0644610355807</v>
      </c>
      <c r="J39" s="769">
        <f>$B39*'TC2'!J39/0.9</f>
        <v>0</v>
      </c>
      <c r="K39" s="249"/>
      <c r="L39" s="247"/>
      <c r="M39" s="247"/>
      <c r="N39" s="247"/>
      <c r="O39" s="250"/>
      <c r="P39" s="247"/>
      <c r="Q39" s="247"/>
      <c r="R39" s="247"/>
      <c r="S39" s="248">
        <f>$B39*'TC2'!S39/0.1</f>
        <v>77231.342550211004</v>
      </c>
      <c r="T39" s="247">
        <f>$B39*'TC2'!T39/0.1</f>
        <v>58303.165035548809</v>
      </c>
      <c r="U39" s="247">
        <f>$B39*'TC2'!U39/0.1</f>
        <v>18928.177514662206</v>
      </c>
      <c r="V39" s="251">
        <f>$B39*'TC2'!V39/0.1</f>
        <v>0</v>
      </c>
      <c r="Y39" s="3"/>
    </row>
    <row r="40" spans="1:25" x14ac:dyDescent="0.2">
      <c r="A40" s="155">
        <v>1943</v>
      </c>
      <c r="B40" s="235">
        <v>25483.816350277004</v>
      </c>
      <c r="C40" s="271">
        <f>$B40*'TC2'!C40</f>
        <v>25483.816350277004</v>
      </c>
      <c r="D40" s="247">
        <f>$B40*'TC2'!D40</f>
        <v>17341.740090058665</v>
      </c>
      <c r="E40" s="247">
        <f>$B40*'TC2'!E40</f>
        <v>8142.0762602183413</v>
      </c>
      <c r="F40" s="247">
        <f>$B40*'TC2'!F40</f>
        <v>0</v>
      </c>
      <c r="G40" s="248">
        <f>$B40*'TC2'!G40/0.9</f>
        <v>19616.796844224009</v>
      </c>
      <c r="H40" s="769">
        <f>$B40*'TC2'!H40/0.9</f>
        <v>13320.120962172812</v>
      </c>
      <c r="I40" s="769">
        <f>$B40*'TC2'!I40/0.9</f>
        <v>6296.6758820511977</v>
      </c>
      <c r="J40" s="769">
        <f>$B40*'TC2'!J40/0.9</f>
        <v>0</v>
      </c>
      <c r="K40" s="249"/>
      <c r="L40" s="247"/>
      <c r="M40" s="247"/>
      <c r="N40" s="247"/>
      <c r="O40" s="250"/>
      <c r="P40" s="247"/>
      <c r="Q40" s="247"/>
      <c r="R40" s="247"/>
      <c r="S40" s="248">
        <f>$B40*'TC2'!S40/0.1</f>
        <v>78286.991904753959</v>
      </c>
      <c r="T40" s="247">
        <f>$B40*'TC2'!T40/0.1</f>
        <v>53536.312241031323</v>
      </c>
      <c r="U40" s="247">
        <f>$B40*'TC2'!U40/0.1</f>
        <v>24750.679663722625</v>
      </c>
      <c r="V40" s="251">
        <f>$B40*'TC2'!V40/0.1</f>
        <v>0</v>
      </c>
      <c r="Y40" s="3"/>
    </row>
    <row r="41" spans="1:25" x14ac:dyDescent="0.2">
      <c r="A41" s="155">
        <v>1944</v>
      </c>
      <c r="B41" s="235">
        <v>26298.203233266151</v>
      </c>
      <c r="C41" s="271">
        <f>$B41*'TC2'!C41</f>
        <v>26298.203233266151</v>
      </c>
      <c r="D41" s="247">
        <f>$B41*'TC2'!D41</f>
        <v>16779.955136420864</v>
      </c>
      <c r="E41" s="247">
        <f>$B41*'TC2'!E41</f>
        <v>9518.2480968452855</v>
      </c>
      <c r="F41" s="247">
        <f>$B41*'TC2'!F41</f>
        <v>0</v>
      </c>
      <c r="G41" s="248">
        <f>$B41*'TC2'!G41/0.9</f>
        <v>20542.697435320017</v>
      </c>
      <c r="H41" s="769">
        <f>$B41*'TC2'!H41/0.9</f>
        <v>13085.254169342459</v>
      </c>
      <c r="I41" s="769">
        <f>$B41*'TC2'!I41/0.9</f>
        <v>7457.4432659775575</v>
      </c>
      <c r="J41" s="769">
        <f>$B41*'TC2'!J41/0.9</f>
        <v>0</v>
      </c>
      <c r="K41" s="249"/>
      <c r="L41" s="247"/>
      <c r="M41" s="247"/>
      <c r="N41" s="247"/>
      <c r="O41" s="250"/>
      <c r="P41" s="247"/>
      <c r="Q41" s="247"/>
      <c r="R41" s="247"/>
      <c r="S41" s="248">
        <f>$B41*'TC2'!S41/0.1</f>
        <v>78097.755414781364</v>
      </c>
      <c r="T41" s="247">
        <f>$B41*'TC2'!T41/0.1</f>
        <v>50032.263840126521</v>
      </c>
      <c r="U41" s="247">
        <f>$B41*'TC2'!U41/0.1</f>
        <v>28065.491574654836</v>
      </c>
      <c r="V41" s="251">
        <f>$B41*'TC2'!V41/0.1</f>
        <v>0</v>
      </c>
      <c r="Y41" s="3"/>
    </row>
    <row r="42" spans="1:25" x14ac:dyDescent="0.2">
      <c r="A42" s="155">
        <v>1945</v>
      </c>
      <c r="B42" s="235">
        <v>25264.388353836322</v>
      </c>
      <c r="C42" s="271">
        <f>$B42*'TC2'!C42</f>
        <v>25264.388353836322</v>
      </c>
      <c r="D42" s="247">
        <f>$B42*'TC2'!D42</f>
        <v>15825.244466375683</v>
      </c>
      <c r="E42" s="247">
        <f>$B42*'TC2'!E42</f>
        <v>9439.1438874606392</v>
      </c>
      <c r="F42" s="247">
        <f>$B42*'TC2'!F42</f>
        <v>0</v>
      </c>
      <c r="G42" s="248">
        <f>$B42*'TC2'!G42/0.9</f>
        <v>19868.321482413954</v>
      </c>
      <c r="H42" s="769">
        <f>$B42*'TC2'!H42/0.9</f>
        <v>12455.139068836239</v>
      </c>
      <c r="I42" s="769">
        <f>$B42*'TC2'!I42/0.9</f>
        <v>7413.1824135777179</v>
      </c>
      <c r="J42" s="769">
        <f>$B42*'TC2'!J42/0.9</f>
        <v>0</v>
      </c>
      <c r="K42" s="249"/>
      <c r="L42" s="247"/>
      <c r="M42" s="247"/>
      <c r="N42" s="247"/>
      <c r="O42" s="250"/>
      <c r="P42" s="247"/>
      <c r="Q42" s="247"/>
      <c r="R42" s="247"/>
      <c r="S42" s="248">
        <f>$B42*'TC2'!S42/0.1</f>
        <v>73828.990196637606</v>
      </c>
      <c r="T42" s="247">
        <f>$B42*'TC2'!T42/0.1</f>
        <v>46156.193044230684</v>
      </c>
      <c r="U42" s="247">
        <f>$B42*'TC2'!U42/0.1</f>
        <v>27672.797152406918</v>
      </c>
      <c r="V42" s="251">
        <f>$B42*'TC2'!V42/0.1</f>
        <v>0</v>
      </c>
      <c r="Y42" s="3"/>
    </row>
    <row r="43" spans="1:25" x14ac:dyDescent="0.2">
      <c r="A43" s="155">
        <v>1946</v>
      </c>
      <c r="B43" s="235">
        <v>22069.925366442483</v>
      </c>
      <c r="C43" s="271">
        <f>$B43*'TC2'!C43</f>
        <v>22069.925366442483</v>
      </c>
      <c r="D43" s="247">
        <f>$B43*'TC2'!D43</f>
        <v>17097.508006688891</v>
      </c>
      <c r="E43" s="247">
        <f>$B43*'TC2'!E43</f>
        <v>4972.417359753591</v>
      </c>
      <c r="F43" s="247">
        <f>$B43*'TC2'!F43</f>
        <v>0</v>
      </c>
      <c r="G43" s="248">
        <f>$B43*'TC2'!G43/0.9</f>
        <v>16761.620628362434</v>
      </c>
      <c r="H43" s="769">
        <f>$B43*'TC2'!H43/0.9</f>
        <v>12998.093992296137</v>
      </c>
      <c r="I43" s="769">
        <f>$B43*'TC2'!I43/0.9</f>
        <v>3763.5266360662963</v>
      </c>
      <c r="J43" s="769">
        <f>$B43*'TC2'!J43/0.9</f>
        <v>0</v>
      </c>
      <c r="K43" s="249"/>
      <c r="L43" s="247"/>
      <c r="M43" s="247"/>
      <c r="N43" s="247"/>
      <c r="O43" s="250"/>
      <c r="P43" s="247"/>
      <c r="Q43" s="247"/>
      <c r="R43" s="247"/>
      <c r="S43" s="248">
        <f>$B43*'TC2'!S43/0.1</f>
        <v>69844.668009162924</v>
      </c>
      <c r="T43" s="247">
        <f>$B43*'TC2'!T43/0.1</f>
        <v>53992.234136223684</v>
      </c>
      <c r="U43" s="247">
        <f>$B43*'TC2'!U43/0.1</f>
        <v>15852.43387293924</v>
      </c>
      <c r="V43" s="251">
        <f>$B43*'TC2'!V43/0.1</f>
        <v>0</v>
      </c>
      <c r="Y43" s="3"/>
    </row>
    <row r="44" spans="1:25" x14ac:dyDescent="0.2">
      <c r="A44" s="155">
        <v>1947</v>
      </c>
      <c r="B44" s="235">
        <v>21373.854742656134</v>
      </c>
      <c r="C44" s="271">
        <f>$B44*'TC2'!C44</f>
        <v>21373.854742656134</v>
      </c>
      <c r="D44" s="247">
        <f>$B44*'TC2'!D44</f>
        <v>17217.640408118958</v>
      </c>
      <c r="E44" s="247">
        <f>$B44*'TC2'!E44</f>
        <v>4156.2143345371751</v>
      </c>
      <c r="F44" s="247">
        <f>$B44*'TC2'!F44</f>
        <v>0</v>
      </c>
      <c r="G44" s="248">
        <f>$B44*'TC2'!G44/0.9</f>
        <v>16364.631471026078</v>
      </c>
      <c r="H44" s="769">
        <f>$B44*'TC2'!H44/0.9</f>
        <v>13179.374373257693</v>
      </c>
      <c r="I44" s="769">
        <f>$B44*'TC2'!I44/0.9</f>
        <v>3185.2570977683854</v>
      </c>
      <c r="J44" s="769">
        <f>$B44*'TC2'!J44/0.9</f>
        <v>0</v>
      </c>
      <c r="K44" s="249"/>
      <c r="L44" s="247"/>
      <c r="M44" s="247"/>
      <c r="N44" s="247"/>
      <c r="O44" s="250"/>
      <c r="P44" s="247"/>
      <c r="Q44" s="247"/>
      <c r="R44" s="247"/>
      <c r="S44" s="248">
        <f>$B44*'TC2'!S44/0.1</f>
        <v>66456.864187326646</v>
      </c>
      <c r="T44" s="247">
        <f>$B44*'TC2'!T44/0.1</f>
        <v>53562.034721870368</v>
      </c>
      <c r="U44" s="247">
        <f>$B44*'TC2'!U44/0.1</f>
        <v>12894.82946545628</v>
      </c>
      <c r="V44" s="251">
        <f>$B44*'TC2'!V44/0.1</f>
        <v>0</v>
      </c>
      <c r="Y44" s="3"/>
    </row>
    <row r="45" spans="1:25" x14ac:dyDescent="0.2">
      <c r="A45" s="155">
        <v>1948</v>
      </c>
      <c r="B45" s="235">
        <v>22378.259234737721</v>
      </c>
      <c r="C45" s="271">
        <f>$B45*'TC2'!C45</f>
        <v>22378.259234737721</v>
      </c>
      <c r="D45" s="247">
        <f>$B45*'TC2'!D45</f>
        <v>18393.06605894578</v>
      </c>
      <c r="E45" s="247">
        <f>$B45*'TC2'!E45</f>
        <v>3985.1931757919419</v>
      </c>
      <c r="F45" s="247">
        <f>$B45*'TC2'!F45</f>
        <v>0</v>
      </c>
      <c r="G45" s="248">
        <f>$B45*'TC2'!G45/0.9</f>
        <v>16604.227199364817</v>
      </c>
      <c r="H45" s="769">
        <f>$B45*'TC2'!H45/0.9</f>
        <v>13599.460033452819</v>
      </c>
      <c r="I45" s="769">
        <f>$B45*'TC2'!I45/0.9</f>
        <v>3004.7671659119987</v>
      </c>
      <c r="J45" s="769">
        <f>$B45*'TC2'!J45/0.9</f>
        <v>0</v>
      </c>
      <c r="K45" s="249"/>
      <c r="L45" s="247"/>
      <c r="M45" s="247"/>
      <c r="N45" s="247"/>
      <c r="O45" s="250"/>
      <c r="P45" s="247"/>
      <c r="Q45" s="247"/>
      <c r="R45" s="247"/>
      <c r="S45" s="248">
        <f>$B45*'TC2'!S45/0.1</f>
        <v>74344.547553093871</v>
      </c>
      <c r="T45" s="247">
        <f>$B45*'TC2'!T45/0.1</f>
        <v>61535.520288382439</v>
      </c>
      <c r="U45" s="247">
        <f>$B45*'TC2'!U45/0.1</f>
        <v>12809.027264711431</v>
      </c>
      <c r="V45" s="251">
        <f>$B45*'TC2'!V45/0.1</f>
        <v>0</v>
      </c>
      <c r="Y45" s="3"/>
    </row>
    <row r="46" spans="1:25" x14ac:dyDescent="0.2">
      <c r="A46" s="155">
        <v>1949</v>
      </c>
      <c r="B46" s="235">
        <v>21673.947107129596</v>
      </c>
      <c r="C46" s="271">
        <f>$B46*'TC2'!C46</f>
        <v>21673.947107129596</v>
      </c>
      <c r="D46" s="247">
        <f>$B46*'TC2'!D46</f>
        <v>17492.480826479863</v>
      </c>
      <c r="E46" s="247">
        <f>$B46*'TC2'!E46</f>
        <v>4181.4662806497345</v>
      </c>
      <c r="F46" s="247">
        <f>$B46*'TC2'!F46</f>
        <v>0</v>
      </c>
      <c r="G46" s="248">
        <f>$B46*'TC2'!G46/0.9</f>
        <v>16069.140164410772</v>
      </c>
      <c r="H46" s="769">
        <f>$B46*'TC2'!H46/0.9</f>
        <v>12918.448572878397</v>
      </c>
      <c r="I46" s="769">
        <f>$B46*'TC2'!I46/0.9</f>
        <v>3150.6915915323743</v>
      </c>
      <c r="J46" s="769">
        <f>$B46*'TC2'!J46/0.9</f>
        <v>0</v>
      </c>
      <c r="K46" s="249"/>
      <c r="L46" s="247"/>
      <c r="M46" s="247"/>
      <c r="N46" s="247"/>
      <c r="O46" s="250"/>
      <c r="P46" s="247"/>
      <c r="Q46" s="247"/>
      <c r="R46" s="247"/>
      <c r="S46" s="248">
        <f>$B46*'TC2'!S46/0.1</f>
        <v>72117.209591598992</v>
      </c>
      <c r="T46" s="247">
        <f>$B46*'TC2'!T46/0.1</f>
        <v>58658.77110889303</v>
      </c>
      <c r="U46" s="247">
        <f>$B46*'TC2'!U46/0.1</f>
        <v>13458.438482705973</v>
      </c>
      <c r="V46" s="251">
        <f>$B46*'TC2'!V46/0.1</f>
        <v>0</v>
      </c>
      <c r="Y46" s="3"/>
    </row>
    <row r="47" spans="1:25" x14ac:dyDescent="0.2">
      <c r="A47" s="159">
        <v>1950</v>
      </c>
      <c r="B47" s="237">
        <v>23592.209844506131</v>
      </c>
      <c r="C47" s="276">
        <f>$B47*'TC2'!C47</f>
        <v>23592.209844506131</v>
      </c>
      <c r="D47" s="263">
        <f>$B47*'TC2'!D47</f>
        <v>19161.333623751711</v>
      </c>
      <c r="E47" s="263">
        <f>$B47*'TC2'!E47</f>
        <v>4430.8762207544223</v>
      </c>
      <c r="F47" s="263">
        <f>$B47*'TC2'!F47</f>
        <v>0</v>
      </c>
      <c r="G47" s="264">
        <f>$B47*'TC2'!G47/0.9</f>
        <v>17608.089507824308</v>
      </c>
      <c r="H47" s="771">
        <f>$B47*'TC2'!H47/0.9</f>
        <v>14260.792230233525</v>
      </c>
      <c r="I47" s="771">
        <f>$B47*'TC2'!I47/0.9</f>
        <v>3347.2972775907838</v>
      </c>
      <c r="J47" s="771">
        <f>$B47*'TC2'!J47/0.9</f>
        <v>0</v>
      </c>
      <c r="K47" s="265"/>
      <c r="L47" s="263"/>
      <c r="M47" s="263"/>
      <c r="N47" s="263"/>
      <c r="O47" s="266"/>
      <c r="P47" s="263"/>
      <c r="Q47" s="263"/>
      <c r="R47" s="263"/>
      <c r="S47" s="264">
        <f>$B47*'TC2'!S47/0.1</f>
        <v>77449.292874642531</v>
      </c>
      <c r="T47" s="263">
        <f>$B47*'TC2'!T47/0.1</f>
        <v>63266.206165415373</v>
      </c>
      <c r="U47" s="263">
        <f>$B47*'TC2'!U47/0.1</f>
        <v>14183.08670922716</v>
      </c>
      <c r="V47" s="267">
        <f>$B47*'TC2'!V47/0.1</f>
        <v>0</v>
      </c>
      <c r="Y47" s="3"/>
    </row>
    <row r="48" spans="1:25" x14ac:dyDescent="0.2">
      <c r="A48" s="155">
        <v>1951</v>
      </c>
      <c r="B48" s="235">
        <v>25252.000711949029</v>
      </c>
      <c r="C48" s="271">
        <f>$B48*'TC2'!C48</f>
        <v>25252.000711949029</v>
      </c>
      <c r="D48" s="247">
        <f>$B48*'TC2'!D48</f>
        <v>20234.648994048388</v>
      </c>
      <c r="E48" s="247">
        <f>$B48*'TC2'!E48</f>
        <v>5017.3517179006403</v>
      </c>
      <c r="F48" s="247">
        <f>$B48*'TC2'!F48</f>
        <v>0</v>
      </c>
      <c r="G48" s="248">
        <f>$B48*'TC2'!G48/0.9</f>
        <v>19314.85428252312</v>
      </c>
      <c r="H48" s="769">
        <f>$B48*'TC2'!H48/0.9</f>
        <v>15448.818043491947</v>
      </c>
      <c r="I48" s="769">
        <f>$B48*'TC2'!I48/0.9</f>
        <v>3866.0362390311693</v>
      </c>
      <c r="J48" s="769">
        <f>$B48*'TC2'!J48/0.9</f>
        <v>0</v>
      </c>
      <c r="K48" s="249"/>
      <c r="L48" s="247"/>
      <c r="M48" s="247"/>
      <c r="N48" s="247"/>
      <c r="O48" s="250"/>
      <c r="P48" s="247"/>
      <c r="Q48" s="247"/>
      <c r="R48" s="247"/>
      <c r="S48" s="248">
        <f>$B48*'TC2'!S48/0.1</f>
        <v>78686.318576782214</v>
      </c>
      <c r="T48" s="247">
        <f>$B48*'TC2'!T48/0.1</f>
        <v>63307.127549056328</v>
      </c>
      <c r="U48" s="247">
        <f>$B48*'TC2'!U48/0.1</f>
        <v>15379.191027725876</v>
      </c>
      <c r="V48" s="251">
        <f>$B48*'TC2'!V48/0.1</f>
        <v>0</v>
      </c>
      <c r="Y48" s="3"/>
    </row>
    <row r="49" spans="1:25" x14ac:dyDescent="0.2">
      <c r="A49" s="155">
        <v>1952</v>
      </c>
      <c r="B49" s="235">
        <v>25902.145371171304</v>
      </c>
      <c r="C49" s="271">
        <f>$B49*'TC2'!C49</f>
        <v>25902.145371171304</v>
      </c>
      <c r="D49" s="247">
        <f>$B49*'TC2'!D49</f>
        <v>20166.780950955064</v>
      </c>
      <c r="E49" s="247">
        <f>$B49*'TC2'!E49</f>
        <v>5735.3644202162413</v>
      </c>
      <c r="F49" s="247">
        <f>$B49*'TC2'!F49</f>
        <v>0</v>
      </c>
      <c r="G49" s="248">
        <f>$B49*'TC2'!G49/0.9</f>
        <v>19980.046689289185</v>
      </c>
      <c r="H49" s="769">
        <f>$B49*'TC2'!H49/0.9</f>
        <v>15528.619072672091</v>
      </c>
      <c r="I49" s="769">
        <f>$B49*'TC2'!I49/0.9</f>
        <v>4451.4276166170948</v>
      </c>
      <c r="J49" s="769">
        <f>$B49*'TC2'!J49/0.9</f>
        <v>0</v>
      </c>
      <c r="K49" s="249"/>
      <c r="L49" s="247"/>
      <c r="M49" s="247"/>
      <c r="N49" s="247"/>
      <c r="O49" s="250"/>
      <c r="P49" s="247"/>
      <c r="Q49" s="247"/>
      <c r="R49" s="247"/>
      <c r="S49" s="248">
        <f>$B49*'TC2'!S49/0.1</f>
        <v>79201.03350811034</v>
      </c>
      <c r="T49" s="247">
        <f>$B49*'TC2'!T49/0.1</f>
        <v>61910.237855501786</v>
      </c>
      <c r="U49" s="247">
        <f>$B49*'TC2'!U49/0.1</f>
        <v>17290.795652608558</v>
      </c>
      <c r="V49" s="251">
        <f>$B49*'TC2'!V49/0.1</f>
        <v>0</v>
      </c>
      <c r="Y49" s="3"/>
    </row>
    <row r="50" spans="1:25" x14ac:dyDescent="0.2">
      <c r="A50" s="155">
        <v>1953</v>
      </c>
      <c r="B50" s="235">
        <v>26702.249872607721</v>
      </c>
      <c r="C50" s="271">
        <f>$B50*'TC2'!C50</f>
        <v>26702.249872607721</v>
      </c>
      <c r="D50" s="247">
        <f>$B50*'TC2'!D50</f>
        <v>20714.387418374528</v>
      </c>
      <c r="E50" s="247">
        <f>$B50*'TC2'!E50</f>
        <v>5987.86245423319</v>
      </c>
      <c r="F50" s="247">
        <f>$B50*'TC2'!F50</f>
        <v>0</v>
      </c>
      <c r="G50" s="248">
        <f>$B50*'TC2'!G50/0.9</f>
        <v>20830.978194783002</v>
      </c>
      <c r="H50" s="769">
        <f>$B50*'TC2'!H50/0.9</f>
        <v>16133.940610951777</v>
      </c>
      <c r="I50" s="769">
        <f>$B50*'TC2'!I50/0.9</f>
        <v>4697.0375838312266</v>
      </c>
      <c r="J50" s="769">
        <f>$B50*'TC2'!J50/0.9</f>
        <v>0</v>
      </c>
      <c r="K50" s="249"/>
      <c r="L50" s="247"/>
      <c r="M50" s="247"/>
      <c r="N50" s="247"/>
      <c r="O50" s="250"/>
      <c r="P50" s="247"/>
      <c r="Q50" s="247"/>
      <c r="R50" s="247"/>
      <c r="S50" s="248">
        <f>$B50*'TC2'!S50/0.1</f>
        <v>79543.694973030171</v>
      </c>
      <c r="T50" s="247">
        <f>$B50*'TC2'!T50/0.1</f>
        <v>61938.408685179311</v>
      </c>
      <c r="U50" s="247">
        <f>$B50*'TC2'!U50/0.1</f>
        <v>17605.286287850849</v>
      </c>
      <c r="V50" s="251">
        <f>$B50*'TC2'!V50/0.1</f>
        <v>0</v>
      </c>
      <c r="Y50" s="3"/>
    </row>
    <row r="51" spans="1:25" x14ac:dyDescent="0.2">
      <c r="A51" s="155">
        <v>1954</v>
      </c>
      <c r="B51" s="235">
        <v>26148.977567515984</v>
      </c>
      <c r="C51" s="271">
        <f>$B51*'TC2'!C51</f>
        <v>26148.977567515984</v>
      </c>
      <c r="D51" s="247">
        <f>$B51*'TC2'!D51</f>
        <v>20518.897621689575</v>
      </c>
      <c r="E51" s="247">
        <f>$B51*'TC2'!E51</f>
        <v>5630.0799458264082</v>
      </c>
      <c r="F51" s="247">
        <f>$B51*'TC2'!F51</f>
        <v>0</v>
      </c>
      <c r="G51" s="248">
        <f>$B51*'TC2'!G51/0.9</f>
        <v>20178.998839015501</v>
      </c>
      <c r="H51" s="769">
        <f>$B51*'TC2'!H51/0.9</f>
        <v>15806.433767722716</v>
      </c>
      <c r="I51" s="769">
        <f>$B51*'TC2'!I51/0.9</f>
        <v>4372.5650712927863</v>
      </c>
      <c r="J51" s="769">
        <f>$B51*'TC2'!J51/0.9</f>
        <v>0</v>
      </c>
      <c r="K51" s="249"/>
      <c r="L51" s="247"/>
      <c r="M51" s="247"/>
      <c r="N51" s="247"/>
      <c r="O51" s="250"/>
      <c r="P51" s="247"/>
      <c r="Q51" s="247"/>
      <c r="R51" s="247"/>
      <c r="S51" s="248">
        <f>$B51*'TC2'!S51/0.1</f>
        <v>79878.786124020335</v>
      </c>
      <c r="T51" s="247">
        <f>$B51*'TC2'!T51/0.1</f>
        <v>62931.07230739134</v>
      </c>
      <c r="U51" s="247">
        <f>$B51*'TC2'!U51/0.1</f>
        <v>16947.713816629002</v>
      </c>
      <c r="V51" s="251">
        <f>$B51*'TC2'!V51/0.1</f>
        <v>0</v>
      </c>
      <c r="Y51" s="3"/>
    </row>
    <row r="52" spans="1:25" x14ac:dyDescent="0.2">
      <c r="A52" s="155">
        <v>1955</v>
      </c>
      <c r="B52" s="235">
        <v>28014.533962651432</v>
      </c>
      <c r="C52" s="271">
        <f>$B52*'TC2'!C52</f>
        <v>28014.533962651432</v>
      </c>
      <c r="D52" s="247">
        <f>$B52*'TC2'!D52</f>
        <v>22368.340230264879</v>
      </c>
      <c r="E52" s="247">
        <f>$B52*'TC2'!E52</f>
        <v>5646.1937323865568</v>
      </c>
      <c r="F52" s="247">
        <f>$B52*'TC2'!F52</f>
        <v>0</v>
      </c>
      <c r="G52" s="248">
        <f>$B52*'TC2'!G52/0.9</f>
        <v>21474.343173085916</v>
      </c>
      <c r="H52" s="769">
        <f>$B52*'TC2'!H52/0.9</f>
        <v>17115.571982099202</v>
      </c>
      <c r="I52" s="769">
        <f>$B52*'TC2'!I52/0.9</f>
        <v>4358.7711909867148</v>
      </c>
      <c r="J52" s="769">
        <f>$B52*'TC2'!J52/0.9</f>
        <v>0</v>
      </c>
      <c r="K52" s="249"/>
      <c r="L52" s="247"/>
      <c r="M52" s="247"/>
      <c r="N52" s="247"/>
      <c r="O52" s="250"/>
      <c r="P52" s="247"/>
      <c r="Q52" s="247"/>
      <c r="R52" s="247"/>
      <c r="S52" s="248">
        <f>$B52*'TC2'!S52/0.1</f>
        <v>86876.251068741054</v>
      </c>
      <c r="T52" s="247">
        <f>$B52*'TC2'!T52/0.1</f>
        <v>69643.254463755919</v>
      </c>
      <c r="U52" s="247">
        <f>$B52*'TC2'!U52/0.1</f>
        <v>17232.996604985132</v>
      </c>
      <c r="V52" s="251">
        <f>$B52*'TC2'!V52/0.1</f>
        <v>0</v>
      </c>
      <c r="Y52" s="3"/>
    </row>
    <row r="53" spans="1:25" x14ac:dyDescent="0.2">
      <c r="A53" s="155">
        <v>1956</v>
      </c>
      <c r="B53" s="235">
        <v>28549.408770755163</v>
      </c>
      <c r="C53" s="271">
        <f>$B53*'TC2'!C53</f>
        <v>28549.408770755163</v>
      </c>
      <c r="D53" s="247">
        <f>$B53*'TC2'!D53</f>
        <v>22955.024173244299</v>
      </c>
      <c r="E53" s="247">
        <f>$B53*'TC2'!E53</f>
        <v>5594.3845975108616</v>
      </c>
      <c r="F53" s="247">
        <f>$B53*'TC2'!F53</f>
        <v>0</v>
      </c>
      <c r="G53" s="248">
        <f>$B53*'TC2'!G53/0.9</f>
        <v>22115.675456799476</v>
      </c>
      <c r="H53" s="769">
        <f>$B53*'TC2'!H53/0.9</f>
        <v>17754.047256306148</v>
      </c>
      <c r="I53" s="769">
        <f>$B53*'TC2'!I53/0.9</f>
        <v>4361.6282004933246</v>
      </c>
      <c r="J53" s="769">
        <f>$B53*'TC2'!J53/0.9</f>
        <v>0</v>
      </c>
      <c r="K53" s="249"/>
      <c r="L53" s="247"/>
      <c r="M53" s="247"/>
      <c r="N53" s="247"/>
      <c r="O53" s="250"/>
      <c r="P53" s="247"/>
      <c r="Q53" s="247"/>
      <c r="R53" s="247"/>
      <c r="S53" s="248">
        <f>$B53*'TC2'!S53/0.1</f>
        <v>86453.008596356332</v>
      </c>
      <c r="T53" s="247">
        <f>$B53*'TC2'!T53/0.1</f>
        <v>69763.816425687633</v>
      </c>
      <c r="U53" s="247">
        <f>$B53*'TC2'!U53/0.1</f>
        <v>16689.192170668695</v>
      </c>
      <c r="V53" s="251">
        <f>$B53*'TC2'!V53/0.1</f>
        <v>0</v>
      </c>
      <c r="Y53" s="3"/>
    </row>
    <row r="54" spans="1:25" x14ac:dyDescent="0.2">
      <c r="A54" s="155">
        <v>1957</v>
      </c>
      <c r="B54" s="235">
        <v>28604.793462387235</v>
      </c>
      <c r="C54" s="271">
        <f>$B54*'TC2'!C54</f>
        <v>28604.793462387235</v>
      </c>
      <c r="D54" s="247">
        <f>$B54*'TC2'!D54</f>
        <v>22815.373125265927</v>
      </c>
      <c r="E54" s="247">
        <f>$B54*'TC2'!E54</f>
        <v>5789.4203371213107</v>
      </c>
      <c r="F54" s="247">
        <f>$B54*'TC2'!F54</f>
        <v>0</v>
      </c>
      <c r="G54" s="248">
        <f>$B54*'TC2'!G54/0.9</f>
        <v>22130.703663108176</v>
      </c>
      <c r="H54" s="769">
        <f>$B54*'TC2'!H54/0.9</f>
        <v>17619.793401564875</v>
      </c>
      <c r="I54" s="769">
        <f>$B54*'TC2'!I54/0.9</f>
        <v>4510.9102615432976</v>
      </c>
      <c r="J54" s="769">
        <f>$B54*'TC2'!J54/0.9</f>
        <v>0</v>
      </c>
      <c r="K54" s="249"/>
      <c r="L54" s="247"/>
      <c r="M54" s="247"/>
      <c r="N54" s="247"/>
      <c r="O54" s="250"/>
      <c r="P54" s="247"/>
      <c r="Q54" s="247"/>
      <c r="R54" s="247"/>
      <c r="S54" s="248">
        <f>$B54*'TC2'!S54/0.1</f>
        <v>86871.60165589879</v>
      </c>
      <c r="T54" s="247">
        <f>$B54*'TC2'!T54/0.1</f>
        <v>69575.590638575348</v>
      </c>
      <c r="U54" s="247">
        <f>$B54*'TC2'!U54/0.1</f>
        <v>17296.011017323424</v>
      </c>
      <c r="V54" s="251">
        <f>$B54*'TC2'!V54/0.1</f>
        <v>0</v>
      </c>
      <c r="Y54" s="3"/>
    </row>
    <row r="55" spans="1:25" x14ac:dyDescent="0.2">
      <c r="A55" s="155">
        <v>1958</v>
      </c>
      <c r="B55" s="235">
        <v>27805.672361615008</v>
      </c>
      <c r="C55" s="271">
        <f>$B55*'TC2'!C55</f>
        <v>27805.672361615008</v>
      </c>
      <c r="D55" s="247">
        <f>$B55*'TC2'!D55</f>
        <v>21873.475435997032</v>
      </c>
      <c r="E55" s="247">
        <f>$B55*'TC2'!E55</f>
        <v>5932.1969256179773</v>
      </c>
      <c r="F55" s="247">
        <f>$B55*'TC2'!F55</f>
        <v>0</v>
      </c>
      <c r="G55" s="248">
        <f>$B55*'TC2'!G55/0.9</f>
        <v>21422.055210678354</v>
      </c>
      <c r="H55" s="769">
        <f>$B55*'TC2'!H55/0.9</f>
        <v>16811.333983887234</v>
      </c>
      <c r="I55" s="769">
        <f>$B55*'TC2'!I55/0.9</f>
        <v>4610.7212267911191</v>
      </c>
      <c r="J55" s="769">
        <f>$B55*'TC2'!J55/0.9</f>
        <v>0</v>
      </c>
      <c r="K55" s="249"/>
      <c r="L55" s="247"/>
      <c r="M55" s="247"/>
      <c r="N55" s="247"/>
      <c r="O55" s="250"/>
      <c r="P55" s="247"/>
      <c r="Q55" s="247"/>
      <c r="R55" s="247"/>
      <c r="S55" s="248">
        <f>$B55*'TC2'!S55/0.1</f>
        <v>85258.226720044884</v>
      </c>
      <c r="T55" s="247">
        <f>$B55*'TC2'!T55/0.1</f>
        <v>67432.748504985182</v>
      </c>
      <c r="U55" s="247">
        <f>$B55*'TC2'!U55/0.1</f>
        <v>17825.478215059702</v>
      </c>
      <c r="V55" s="251">
        <f>$B55*'TC2'!V55/0.1</f>
        <v>0</v>
      </c>
      <c r="Y55" s="3"/>
    </row>
    <row r="56" spans="1:25" x14ac:dyDescent="0.2">
      <c r="A56" s="157">
        <v>1959</v>
      </c>
      <c r="B56" s="236">
        <v>29515.510327440959</v>
      </c>
      <c r="C56" s="281">
        <f>$B56*'TC2'!C56</f>
        <v>29515.510327440959</v>
      </c>
      <c r="D56" s="258">
        <f>$B56*'TC2'!D56</f>
        <v>23631.153087913655</v>
      </c>
      <c r="E56" s="258">
        <f>$B56*'TC2'!E56</f>
        <v>5884.3572395273031</v>
      </c>
      <c r="F56" s="258">
        <f>$B56*'TC2'!F56</f>
        <v>0</v>
      </c>
      <c r="G56" s="259">
        <f>$B56*'TC2'!G56/0.9</f>
        <v>22713.400600434594</v>
      </c>
      <c r="H56" s="770">
        <f>$B56*'TC2'!H56/0.9</f>
        <v>18126.120088785741</v>
      </c>
      <c r="I56" s="770">
        <f>$B56*'TC2'!I56/0.9</f>
        <v>4587.2805116488544</v>
      </c>
      <c r="J56" s="770">
        <f>$B56*'TC2'!J56/0.9</f>
        <v>0</v>
      </c>
      <c r="K56" s="260"/>
      <c r="L56" s="258"/>
      <c r="M56" s="258"/>
      <c r="N56" s="258"/>
      <c r="O56" s="261"/>
      <c r="P56" s="258"/>
      <c r="Q56" s="258"/>
      <c r="R56" s="258"/>
      <c r="S56" s="259">
        <f>$B56*'TC2'!S56/0.1</f>
        <v>90734.497870498206</v>
      </c>
      <c r="T56" s="258">
        <f>$B56*'TC2'!T56/0.1</f>
        <v>73176.450080064868</v>
      </c>
      <c r="U56" s="258">
        <f>$B56*'TC2'!U56/0.1</f>
        <v>17558.047790433342</v>
      </c>
      <c r="V56" s="262">
        <f>$B56*'TC2'!V56/0.1</f>
        <v>0</v>
      </c>
      <c r="Y56" s="3"/>
    </row>
    <row r="57" spans="1:25" x14ac:dyDescent="0.2">
      <c r="A57" s="155">
        <v>1960</v>
      </c>
      <c r="B57" s="235">
        <v>30062.040346903155</v>
      </c>
      <c r="C57" s="271">
        <f>$B57*'TC2'!C57</f>
        <v>30062.040346903155</v>
      </c>
      <c r="D57" s="247">
        <f>$B57*'TC2'!D57</f>
        <v>24171.001621013835</v>
      </c>
      <c r="E57" s="247">
        <f>$B57*'TC2'!E57</f>
        <v>5891.0387258893224</v>
      </c>
      <c r="F57" s="247">
        <f>$B57*'TC2'!F57</f>
        <v>0</v>
      </c>
      <c r="G57" s="248">
        <f>$B57*'TC2'!G57/0.9</f>
        <v>23268.319785822769</v>
      </c>
      <c r="H57" s="769">
        <f>$B57*'TC2'!H57/0.9</f>
        <v>18641.290166076884</v>
      </c>
      <c r="I57" s="769">
        <f>$B57*'TC2'!I57/0.9</f>
        <v>4627.0296197458829</v>
      </c>
      <c r="J57" s="769">
        <f>$B57*'TC2'!J57/0.9</f>
        <v>0</v>
      </c>
      <c r="K57" s="249"/>
      <c r="L57" s="247"/>
      <c r="M57" s="247"/>
      <c r="N57" s="247"/>
      <c r="O57" s="250"/>
      <c r="P57" s="247"/>
      <c r="Q57" s="247"/>
      <c r="R57" s="247"/>
      <c r="S57" s="248">
        <f>$B57*'TC2'!S57/0.1</f>
        <v>91205.525396626632</v>
      </c>
      <c r="T57" s="247">
        <f>$B57*'TC2'!T57/0.1</f>
        <v>73938.404715446348</v>
      </c>
      <c r="U57" s="247">
        <f>$B57*'TC2'!U57/0.1</f>
        <v>17267.120681180277</v>
      </c>
      <c r="V57" s="251">
        <f>$B57*'TC2'!V57/0.1</f>
        <v>0</v>
      </c>
      <c r="Y57" s="3"/>
    </row>
    <row r="58" spans="1:25" x14ac:dyDescent="0.2">
      <c r="A58" s="155">
        <v>1961</v>
      </c>
      <c r="B58" s="235">
        <v>30452.704363684807</v>
      </c>
      <c r="C58" s="271">
        <f>$B58*'TC2'!C58</f>
        <v>30452.704363684807</v>
      </c>
      <c r="D58" s="247">
        <f>$B58*'TC2'!D58</f>
        <v>24344.364224047109</v>
      </c>
      <c r="E58" s="247">
        <f>$B58*'TC2'!E58</f>
        <v>6108.3401396376958</v>
      </c>
      <c r="F58" s="247">
        <f>$B58*'TC2'!F58</f>
        <v>0</v>
      </c>
      <c r="G58" s="248">
        <f>$B58*'TC2'!G58/0.9</f>
        <v>23469.80671336985</v>
      </c>
      <c r="H58" s="769">
        <f>$B58*'TC2'!H58/0.9</f>
        <v>18685.822649927784</v>
      </c>
      <c r="I58" s="769">
        <f>$B58*'TC2'!I58/0.9</f>
        <v>4783.9840634420652</v>
      </c>
      <c r="J58" s="769">
        <f>$B58*'TC2'!J58/0.9</f>
        <v>0</v>
      </c>
      <c r="K58" s="249"/>
      <c r="L58" s="247"/>
      <c r="M58" s="247"/>
      <c r="N58" s="247"/>
      <c r="O58" s="250"/>
      <c r="P58" s="247"/>
      <c r="Q58" s="247"/>
      <c r="R58" s="247"/>
      <c r="S58" s="248">
        <f>$B58*'TC2'!S58/0.1</f>
        <v>93298.783216519412</v>
      </c>
      <c r="T58" s="247">
        <f>$B58*'TC2'!T58/0.1</f>
        <v>75271.238391121049</v>
      </c>
      <c r="U58" s="247">
        <f>$B58*'TC2'!U58/0.1</f>
        <v>18027.54482539837</v>
      </c>
      <c r="V58" s="251">
        <f>$B58*'TC2'!V58/0.1</f>
        <v>0</v>
      </c>
      <c r="Y58" s="3"/>
    </row>
    <row r="59" spans="1:25" x14ac:dyDescent="0.2">
      <c r="A59" s="137">
        <v>1962</v>
      </c>
      <c r="B59" s="238">
        <v>31983.89647854443</v>
      </c>
      <c r="C59" s="271">
        <f>$B59*'TC2'!C59</f>
        <v>31983.89647854443</v>
      </c>
      <c r="D59" s="238">
        <f>$B59*'TC2'!D59</f>
        <v>25514.631515359255</v>
      </c>
      <c r="E59" s="268">
        <f>$B59*'TC2'!E59</f>
        <v>6469.2649631851764</v>
      </c>
      <c r="F59" s="268">
        <f>$B59*'TC2'!F59</f>
        <v>0</v>
      </c>
      <c r="G59" s="248">
        <f>$B59*'TC2'!G59/0.9</f>
        <v>24243.603410395615</v>
      </c>
      <c r="H59" s="764">
        <f>$B59*'TC2'!H59/0.9</f>
        <v>19375.732831176148</v>
      </c>
      <c r="I59" s="763">
        <f>$B59*'TC2'!I59/0.9</f>
        <v>4867.8705792194642</v>
      </c>
      <c r="J59" s="763">
        <f>$B59*'TC2'!J59/0.9</f>
        <v>0</v>
      </c>
      <c r="K59" s="269">
        <f>$B59*'TC2'!K59/0.5</f>
        <v>14082.570233515909</v>
      </c>
      <c r="L59" s="268">
        <f>$B59*'TC2'!L59/0.5</f>
        <v>11595.651112598942</v>
      </c>
      <c r="M59" s="268">
        <f>$B59*'TC2'!M59/0.5</f>
        <v>2486.9191209169699</v>
      </c>
      <c r="N59" s="268">
        <f>$B59*'TC2'!N59/0.5</f>
        <v>0</v>
      </c>
      <c r="O59" s="269">
        <f>$B59*'TC2'!O59/0.4</f>
        <v>36944.894881495245</v>
      </c>
      <c r="P59" s="268">
        <f>$B59*'TC2'!P59/0.4</f>
        <v>29100.834979397663</v>
      </c>
      <c r="Q59" s="268">
        <f>$B59*'TC2'!Q59/0.4</f>
        <v>7844.0599020975833</v>
      </c>
      <c r="R59" s="268">
        <f>$B59*'TC2'!R59/0.4</f>
        <v>0</v>
      </c>
      <c r="S59" s="248">
        <f>$B59*'TC2'!S59/0.1</f>
        <v>101646.53409188376</v>
      </c>
      <c r="T59" s="238">
        <f>$B59*'TC2'!T59/0.1</f>
        <v>80764.719673007174</v>
      </c>
      <c r="U59" s="238">
        <f>$B59*'TC2'!U59/0.1</f>
        <v>20881.814418876576</v>
      </c>
      <c r="V59" s="270">
        <f>$B59*'TC2'!V59/0.1</f>
        <v>0</v>
      </c>
      <c r="Y59" s="3"/>
    </row>
    <row r="60" spans="1:25" x14ac:dyDescent="0.2">
      <c r="A60" s="137">
        <v>1963</v>
      </c>
      <c r="B60" s="238">
        <v>33060.876125939176</v>
      </c>
      <c r="C60" s="271">
        <f>$B60*'TC2'!C60</f>
        <v>33060.876125939176</v>
      </c>
      <c r="D60" s="238">
        <f>$B60*'TC2'!D60</f>
        <v>26415.230296243524</v>
      </c>
      <c r="E60" s="268">
        <f>$B60*'TC2'!E60</f>
        <v>6645.6458296956498</v>
      </c>
      <c r="F60" s="268">
        <f>$B60*'TC2'!F60</f>
        <v>0</v>
      </c>
      <c r="G60" s="248">
        <f>$B60*'TC2'!G60/0.9</f>
        <v>24889.988187280309</v>
      </c>
      <c r="H60" s="764">
        <f>$B60*'TC2'!H60/0.9</f>
        <v>19884.659870992171</v>
      </c>
      <c r="I60" s="763">
        <f>$B60*'TC2'!I60/0.9</f>
        <v>5005.3283162881371</v>
      </c>
      <c r="J60" s="763">
        <f>$B60*'TC2'!J60/0.9</f>
        <v>0</v>
      </c>
      <c r="K60" s="269">
        <f>$B60*'TC2'!K60/0.5</f>
        <v>14225.702762935851</v>
      </c>
      <c r="L60" s="268">
        <f>$B60*'TC2'!L60/0.5</f>
        <v>11644.166604214859</v>
      </c>
      <c r="M60" s="268">
        <f>$B60*'TC2'!M60/0.5</f>
        <v>2581.5361587209882</v>
      </c>
      <c r="N60" s="268">
        <f>$B60*'TC2'!N60/0.5</f>
        <v>0</v>
      </c>
      <c r="O60" s="269">
        <f>$B60*'TC2'!O60/0.4</f>
        <v>38220.34496771088</v>
      </c>
      <c r="P60" s="268">
        <f>$B60*'TC2'!P60/0.4</f>
        <v>30185.276454463808</v>
      </c>
      <c r="Q60" s="268">
        <f>$B60*'TC2'!Q60/0.4</f>
        <v>8035.0685132470744</v>
      </c>
      <c r="R60" s="268">
        <f>$B60*'TC2'!R60/0.4</f>
        <v>0</v>
      </c>
      <c r="S60" s="248">
        <f>$B60*'TC2'!S60/0.1</f>
        <v>106598.86757386895</v>
      </c>
      <c r="T60" s="238">
        <f>$B60*'TC2'!T60/0.1</f>
        <v>85190.364123505686</v>
      </c>
      <c r="U60" s="238">
        <f>$B60*'TC2'!U60/0.1</f>
        <v>21408.503450363252</v>
      </c>
      <c r="V60" s="270">
        <f>$B60*'TC2'!V60/0.1</f>
        <v>0</v>
      </c>
      <c r="Y60" s="3"/>
    </row>
    <row r="61" spans="1:25" x14ac:dyDescent="0.2">
      <c r="A61" s="137">
        <v>1964</v>
      </c>
      <c r="B61" s="238">
        <v>34418.227252612211</v>
      </c>
      <c r="C61" s="271">
        <f>$B61*'TC2'!C61</f>
        <v>34418.227252612211</v>
      </c>
      <c r="D61" s="238">
        <f>$B61*'TC2'!D61</f>
        <v>27630.908502034898</v>
      </c>
      <c r="E61" s="268">
        <f>$B61*'TC2'!E61</f>
        <v>6787.318750577313</v>
      </c>
      <c r="F61" s="268">
        <f>$B61*'TC2'!F61</f>
        <v>0</v>
      </c>
      <c r="G61" s="248">
        <f>$B61*'TC2'!G61/0.9</f>
        <v>25734.937134065367</v>
      </c>
      <c r="H61" s="764">
        <f>$B61*'TC2'!H61/0.9</f>
        <v>20649.444496195149</v>
      </c>
      <c r="I61" s="763">
        <f>$B61*'TC2'!I61/0.9</f>
        <v>5085.4926378702212</v>
      </c>
      <c r="J61" s="763">
        <f>$B61*'TC2'!J61/0.9</f>
        <v>0</v>
      </c>
      <c r="K61" s="269">
        <f>$B61*'TC2'!K61/0.5</f>
        <v>14465.099011534172</v>
      </c>
      <c r="L61" s="268">
        <f>$B61*'TC2'!L61/0.5</f>
        <v>11942.279612210777</v>
      </c>
      <c r="M61" s="268">
        <f>$B61*'TC2'!M61/0.5</f>
        <v>2522.8193993233976</v>
      </c>
      <c r="N61" s="268">
        <f>$B61*'TC2'!N61/0.5</f>
        <v>0</v>
      </c>
      <c r="O61" s="269">
        <f>$B61*'TC2'!O61/0.4</f>
        <v>39822.234787229361</v>
      </c>
      <c r="P61" s="268">
        <f>$B61*'TC2'!P61/0.4</f>
        <v>31533.40060117561</v>
      </c>
      <c r="Q61" s="268">
        <f>$B61*'TC2'!Q61/0.4</f>
        <v>8288.8341860537512</v>
      </c>
      <c r="R61" s="268">
        <f>$B61*'TC2'!R61/0.4</f>
        <v>0</v>
      </c>
      <c r="S61" s="248">
        <f>$B61*'TC2'!S61/0.1</f>
        <v>112567.8383195338</v>
      </c>
      <c r="T61" s="238">
        <f>$B61*'TC2'!T61/0.1</f>
        <v>90464.084554592657</v>
      </c>
      <c r="U61" s="238">
        <f>$B61*'TC2'!U61/0.1</f>
        <v>22103.753764941139</v>
      </c>
      <c r="V61" s="270">
        <f>$B61*'TC2'!V61/0.1</f>
        <v>0</v>
      </c>
      <c r="Y61" s="3"/>
    </row>
    <row r="62" spans="1:25" x14ac:dyDescent="0.2">
      <c r="A62" s="137">
        <v>1965</v>
      </c>
      <c r="B62" s="238">
        <v>36196.769810947895</v>
      </c>
      <c r="C62" s="271">
        <f>$B62*'TC2'!C62</f>
        <v>36196.769810947895</v>
      </c>
      <c r="D62" s="238">
        <f>$B62*'TC2'!D62</f>
        <v>29136.81551535871</v>
      </c>
      <c r="E62" s="268">
        <f>$B62*'TC2'!E62</f>
        <v>7059.9542955891875</v>
      </c>
      <c r="F62" s="268">
        <f>$B62*'TC2'!F62</f>
        <v>0</v>
      </c>
      <c r="G62" s="248">
        <f>$B62*'TC2'!G62/0.9</f>
        <v>27199.553105426006</v>
      </c>
      <c r="H62" s="764">
        <f>$B62*'TC2'!H62/0.9</f>
        <v>21949.893209385442</v>
      </c>
      <c r="I62" s="763">
        <f>$B62*'TC2'!I62/0.9</f>
        <v>5249.659896040569</v>
      </c>
      <c r="J62" s="763">
        <f>$B62*'TC2'!J62/0.9</f>
        <v>-5.9074944135909311</v>
      </c>
      <c r="K62" s="269">
        <f>$B62*'TC2'!K62/0.5</f>
        <v>15570.119363890713</v>
      </c>
      <c r="L62" s="268">
        <f>$B62*'TC2'!L62/0.5</f>
        <v>13173.031297684682</v>
      </c>
      <c r="M62" s="268">
        <f>$B62*'TC2'!M62/0.5</f>
        <v>2397.0880662060345</v>
      </c>
      <c r="N62" s="268">
        <f>$B62*'TC2'!N62/0.5</f>
        <v>-50.882068774332076</v>
      </c>
      <c r="O62" s="269">
        <f>$B62*'TC2'!O62/0.4</f>
        <v>41736.345282345123</v>
      </c>
      <c r="P62" s="268">
        <f>$B62*'TC2'!P62/0.4</f>
        <v>32920.970599011387</v>
      </c>
      <c r="Q62" s="268">
        <f>$B62*'TC2'!Q62/0.4</f>
        <v>8815.3746833337391</v>
      </c>
      <c r="R62" s="268">
        <f>$B62*'TC2'!R62/0.4</f>
        <v>50.310723537335498</v>
      </c>
      <c r="S62" s="248">
        <f>$B62*'TC2'!S62/0.1</f>
        <v>117171.72016064487</v>
      </c>
      <c r="T62" s="238">
        <f>$B62*'TC2'!T62/0.1</f>
        <v>93819.116269118123</v>
      </c>
      <c r="U62" s="238">
        <f>$B62*'TC2'!U62/0.1</f>
        <v>23352.603891526745</v>
      </c>
      <c r="V62" s="270">
        <f>$B62*'TC2'!V62/0.1</f>
        <v>53.167449722318381</v>
      </c>
      <c r="Y62" s="3"/>
    </row>
    <row r="63" spans="1:25" x14ac:dyDescent="0.2">
      <c r="A63" s="137">
        <v>1966</v>
      </c>
      <c r="B63" s="238">
        <v>37880.961134110104</v>
      </c>
      <c r="C63" s="271">
        <f>$B63*'TC2'!C63</f>
        <v>37880.961134110104</v>
      </c>
      <c r="D63" s="238">
        <f>$B63*'TC2'!D63</f>
        <v>30156.381610448094</v>
      </c>
      <c r="E63" s="268">
        <f>$B63*'TC2'!E63</f>
        <v>7724.5795236620124</v>
      </c>
      <c r="F63" s="268">
        <f>$B63*'TC2'!F63</f>
        <v>152.39633863161762</v>
      </c>
      <c r="G63" s="248">
        <f>$B63*'TC2'!G63/0.9</f>
        <v>28606.163551788781</v>
      </c>
      <c r="H63" s="764">
        <f>$B63*'TC2'!H63/0.9</f>
        <v>22751.162451313587</v>
      </c>
      <c r="I63" s="763">
        <f>$B63*'TC2'!I63/0.9</f>
        <v>5855.0011004751959</v>
      </c>
      <c r="J63" s="763">
        <f>$B63*'TC2'!J63/0.9</f>
        <v>156.96453937374886</v>
      </c>
      <c r="K63" s="269">
        <f>$B63*'TC2'!K63/0.5</f>
        <v>16668.758522952969</v>
      </c>
      <c r="L63" s="268">
        <f>$B63*'TC2'!L63/0.5</f>
        <v>13592.422899555084</v>
      </c>
      <c r="M63" s="268">
        <f>$B63*'TC2'!M63/0.5</f>
        <v>3076.3356233978857</v>
      </c>
      <c r="N63" s="268">
        <f>$B63*'TC2'!N63/0.5</f>
        <v>198.29357915417577</v>
      </c>
      <c r="O63" s="269">
        <f>$B63*'TC2'!O63/0.4</f>
        <v>43527.91983783355</v>
      </c>
      <c r="P63" s="268">
        <f>$B63*'TC2'!P63/0.4</f>
        <v>34199.586891011713</v>
      </c>
      <c r="Q63" s="268">
        <f>$B63*'TC2'!Q63/0.4</f>
        <v>9328.3329468218344</v>
      </c>
      <c r="R63" s="268">
        <f>$B63*'TC2'!R63/0.4</f>
        <v>105.30323964821523</v>
      </c>
      <c r="S63" s="248">
        <f>$B63*'TC2'!S63/0.1</f>
        <v>121354.13937500201</v>
      </c>
      <c r="T63" s="238">
        <f>$B63*'TC2'!T63/0.1</f>
        <v>96803.354042658641</v>
      </c>
      <c r="U63" s="238">
        <f>$B63*'TC2'!U63/0.1</f>
        <v>24550.785332343359</v>
      </c>
      <c r="V63" s="270">
        <f>$B63*'TC2'!V63/0.1</f>
        <v>111.28253195243632</v>
      </c>
      <c r="Y63" s="3"/>
    </row>
    <row r="64" spans="1:25" x14ac:dyDescent="0.2">
      <c r="A64" s="137">
        <v>1967</v>
      </c>
      <c r="B64" s="238">
        <v>38408.848765122872</v>
      </c>
      <c r="C64" s="271">
        <f>$B64*'TC2'!C64</f>
        <v>38408.848765122872</v>
      </c>
      <c r="D64" s="238">
        <f>$B64*'TC2'!D64</f>
        <v>29777.608673156123</v>
      </c>
      <c r="E64" s="268">
        <f>$B64*'TC2'!E64</f>
        <v>8631.2400919667489</v>
      </c>
      <c r="F64" s="268">
        <f>$B64*'TC2'!F64</f>
        <v>375.6984460629144</v>
      </c>
      <c r="G64" s="248">
        <f>$B64*'TC2'!G64/0.9</f>
        <v>29468.041799002091</v>
      </c>
      <c r="H64" s="764">
        <f>$B64*'TC2'!H64/0.9</f>
        <v>22726.740883241069</v>
      </c>
      <c r="I64" s="763">
        <f>$B64*'TC2'!I64/0.9</f>
        <v>6741.3009157610204</v>
      </c>
      <c r="J64" s="763">
        <f>$B64*'TC2'!J64/0.9</f>
        <v>384.29098277004653</v>
      </c>
      <c r="K64" s="269">
        <f>$B64*'TC2'!K64/0.5</f>
        <v>17987.194108426629</v>
      </c>
      <c r="L64" s="268">
        <f>$B64*'TC2'!L64/0.5</f>
        <v>13947.025669914572</v>
      </c>
      <c r="M64" s="268">
        <f>$B64*'TC2'!M64/0.5</f>
        <v>4040.168438512057</v>
      </c>
      <c r="N64" s="268">
        <f>$B64*'TC2'!N64/0.5</f>
        <v>524.82096782730491</v>
      </c>
      <c r="O64" s="269">
        <f>$B64*'TC2'!O64/0.4</f>
        <v>43819.101412221411</v>
      </c>
      <c r="P64" s="268">
        <f>$B64*'TC2'!P64/0.4</f>
        <v>33701.384899899189</v>
      </c>
      <c r="Q64" s="268">
        <f>$B64*'TC2'!Q64/0.4</f>
        <v>10117.716512322222</v>
      </c>
      <c r="R64" s="268">
        <f>$B64*'TC2'!R64/0.4</f>
        <v>208.62850144847363</v>
      </c>
      <c r="S64" s="271">
        <f>$B64*'TC2'!S64/0.1</f>
        <v>118876.11146020991</v>
      </c>
      <c r="T64" s="272">
        <f>$B64*'TC2'!T64/0.1</f>
        <v>93235.4187823916</v>
      </c>
      <c r="U64" s="272">
        <f>$B64*'TC2'!U64/0.1</f>
        <v>25640.692677818308</v>
      </c>
      <c r="V64" s="273">
        <f>$B64*'TC2'!V64/0.1</f>
        <v>298.36561569872526</v>
      </c>
      <c r="Y64" s="3"/>
    </row>
    <row r="65" spans="1:25" x14ac:dyDescent="0.2">
      <c r="A65" s="137">
        <v>1968</v>
      </c>
      <c r="B65" s="238">
        <v>39531.309188963161</v>
      </c>
      <c r="C65" s="271">
        <f>$B65*'TC2'!C65</f>
        <v>39531.309188963161</v>
      </c>
      <c r="D65" s="238">
        <f>$B65*'TC2'!D65</f>
        <v>30426.033542997593</v>
      </c>
      <c r="E65" s="268">
        <f>$B65*'TC2'!E65</f>
        <v>9105.2756459655702</v>
      </c>
      <c r="F65" s="268">
        <f>$B65*'TC2'!F65</f>
        <v>470.73268587267233</v>
      </c>
      <c r="G65" s="248">
        <f>$B65*'TC2'!G65/0.9</f>
        <v>30614.393903007811</v>
      </c>
      <c r="H65" s="764">
        <f>$B65*'TC2'!H65/0.9</f>
        <v>23441.167114057986</v>
      </c>
      <c r="I65" s="763">
        <f>$B65*'TC2'!I65/0.9</f>
        <v>7173.2267889498244</v>
      </c>
      <c r="J65" s="763">
        <f>$B65*'TC2'!J65/0.9</f>
        <v>478.9571198213041</v>
      </c>
      <c r="K65" s="269">
        <f>$B65*'TC2'!K65/0.5</f>
        <v>18984.908035856297</v>
      </c>
      <c r="L65" s="268">
        <f>$B65*'TC2'!L65/0.5</f>
        <v>14704.876019235171</v>
      </c>
      <c r="M65" s="268">
        <f>$B65*'TC2'!M65/0.5</f>
        <v>4280.0320166211295</v>
      </c>
      <c r="N65" s="268">
        <f>$B65*'TC2'!N65/0.5</f>
        <v>631.7063653568772</v>
      </c>
      <c r="O65" s="269">
        <f>$B65*'TC2'!O65/0.4</f>
        <v>45151.251236947195</v>
      </c>
      <c r="P65" s="268">
        <f>$B65*'TC2'!P65/0.4</f>
        <v>34361.530982586504</v>
      </c>
      <c r="Q65" s="268">
        <f>$B65*'TC2'!Q65/0.4</f>
        <v>10789.720254360693</v>
      </c>
      <c r="R65" s="268">
        <f>$B65*'TC2'!R65/0.4</f>
        <v>288.02056290183771</v>
      </c>
      <c r="S65" s="271">
        <f>$B65*'TC2'!S65/0.1</f>
        <v>119783.54676256132</v>
      </c>
      <c r="T65" s="272">
        <f>$B65*'TC2'!T65/0.1</f>
        <v>93289.831403454024</v>
      </c>
      <c r="U65" s="272">
        <f>$B65*'TC2'!U65/0.1</f>
        <v>26493.715359107286</v>
      </c>
      <c r="V65" s="273">
        <f>$B65*'TC2'!V65/0.1</f>
        <v>396.71278033498612</v>
      </c>
      <c r="Y65" s="3"/>
    </row>
    <row r="66" spans="1:25" x14ac:dyDescent="0.2">
      <c r="A66" s="137">
        <v>1969</v>
      </c>
      <c r="B66" s="238">
        <v>40056.206130483421</v>
      </c>
      <c r="C66" s="271">
        <f>$B66*'TC2'!C66</f>
        <v>40056.206130483421</v>
      </c>
      <c r="D66" s="238">
        <f>$B66*'TC2'!D66</f>
        <v>30767.682409710622</v>
      </c>
      <c r="E66" s="268">
        <f>$B66*'TC2'!E66</f>
        <v>9288.5237207727969</v>
      </c>
      <c r="F66" s="268">
        <f>$B66*'TC2'!F66</f>
        <v>502.01721356323532</v>
      </c>
      <c r="G66" s="248">
        <f>$B66*'TC2'!G66/0.9</f>
        <v>31402.846262912666</v>
      </c>
      <c r="H66" s="764">
        <f>$B66*'TC2'!H66/0.9</f>
        <v>24001.197257438103</v>
      </c>
      <c r="I66" s="763">
        <f>$B66*'TC2'!I66/0.9</f>
        <v>7401.6490054745655</v>
      </c>
      <c r="J66" s="763">
        <f>$B66*'TC2'!J66/0.9</f>
        <v>509.41498292646338</v>
      </c>
      <c r="K66" s="269">
        <f>$B66*'TC2'!K66/0.5</f>
        <v>19771.3609550277</v>
      </c>
      <c r="L66" s="268">
        <f>$B66*'TC2'!L66/0.5</f>
        <v>15384.126152970759</v>
      </c>
      <c r="M66" s="268">
        <f>$B66*'TC2'!M66/0.5</f>
        <v>4387.2348020569389</v>
      </c>
      <c r="N66" s="268">
        <f>$B66*'TC2'!N66/0.5</f>
        <v>643.7354766989622</v>
      </c>
      <c r="O66" s="269">
        <f>$B66*'TC2'!O66/0.4</f>
        <v>45942.202897768882</v>
      </c>
      <c r="P66" s="268">
        <f>$B66*'TC2'!P66/0.4</f>
        <v>34772.536138022282</v>
      </c>
      <c r="Q66" s="268">
        <f>$B66*'TC2'!Q66/0.4</f>
        <v>11169.666759746598</v>
      </c>
      <c r="R66" s="268">
        <f>$B66*'TC2'!R66/0.4</f>
        <v>341.51436571083997</v>
      </c>
      <c r="S66" s="271">
        <f>$B66*'TC2'!S66/0.1</f>
        <v>117936.44493862016</v>
      </c>
      <c r="T66" s="272">
        <f>$B66*'TC2'!T66/0.1</f>
        <v>91666.048780163284</v>
      </c>
      <c r="U66" s="272">
        <f>$B66*'TC2'!U66/0.1</f>
        <v>26270.396158456882</v>
      </c>
      <c r="V66" s="273">
        <f>$B66*'TC2'!V66/0.1</f>
        <v>435.43728929418234</v>
      </c>
      <c r="Y66" s="3"/>
    </row>
    <row r="67" spans="1:25" x14ac:dyDescent="0.2">
      <c r="A67" s="147">
        <v>1970</v>
      </c>
      <c r="B67" s="239">
        <v>39080.172502958863</v>
      </c>
      <c r="C67" s="276">
        <f>$B67*'TC2'!C67</f>
        <v>39080.172502958863</v>
      </c>
      <c r="D67" s="239">
        <f>$B67*'TC2'!D67</f>
        <v>29613.909825536604</v>
      </c>
      <c r="E67" s="274">
        <f>$B67*'TC2'!E67</f>
        <v>9466.262677422259</v>
      </c>
      <c r="F67" s="274">
        <f>$B67*'TC2'!F67</f>
        <v>529.72191097541531</v>
      </c>
      <c r="G67" s="264">
        <f>$B67*'TC2'!G67/0.9</f>
        <v>30769.007917249168</v>
      </c>
      <c r="H67" s="768">
        <f>$B67*'TC2'!H67/0.9</f>
        <v>23083.378005159702</v>
      </c>
      <c r="I67" s="767">
        <f>$B67*'TC2'!I67/0.9</f>
        <v>7685.6299120894637</v>
      </c>
      <c r="J67" s="767">
        <f>$B67*'TC2'!J67/0.9</f>
        <v>539.06254749741572</v>
      </c>
      <c r="K67" s="275">
        <f>$B67*'TC2'!K67/0.5</f>
        <v>19536.776031024558</v>
      </c>
      <c r="L67" s="274">
        <f>$B67*'TC2'!L67/0.5</f>
        <v>14587.992671046139</v>
      </c>
      <c r="M67" s="274">
        <f>$B67*'TC2'!M67/0.5</f>
        <v>4948.7833599784199</v>
      </c>
      <c r="N67" s="274">
        <f>$B67*'TC2'!N67/0.5</f>
        <v>674.35872628039522</v>
      </c>
      <c r="O67" s="275">
        <f>$B67*'TC2'!O67/0.4</f>
        <v>44809.297775029925</v>
      </c>
      <c r="P67" s="274">
        <f>$B67*'TC2'!P67/0.4</f>
        <v>33702.609672801664</v>
      </c>
      <c r="Q67" s="274">
        <f>$B67*'TC2'!Q67/0.4</f>
        <v>11106.688102228267</v>
      </c>
      <c r="R67" s="274">
        <f>$B67*'TC2'!R67/0.4</f>
        <v>369.94232401869141</v>
      </c>
      <c r="S67" s="276">
        <f>$B67*'TC2'!S67/0.1</f>
        <v>113880.65377434611</v>
      </c>
      <c r="T67" s="277">
        <f>$B67*'TC2'!T67/0.1</f>
        <v>88388.696208928697</v>
      </c>
      <c r="U67" s="277">
        <f>$B67*'TC2'!U67/0.1</f>
        <v>25491.957565417415</v>
      </c>
      <c r="V67" s="278">
        <f>$B67*'TC2'!V67/0.1</f>
        <v>445.65618227741084</v>
      </c>
      <c r="Y67" s="3"/>
    </row>
    <row r="68" spans="1:25" x14ac:dyDescent="0.2">
      <c r="A68" s="137">
        <v>1971</v>
      </c>
      <c r="B68" s="238">
        <v>39277.793175530584</v>
      </c>
      <c r="C68" s="271">
        <f>$B68*'TC2'!C68</f>
        <v>39277.793175530584</v>
      </c>
      <c r="D68" s="238">
        <f>$B68*'TC2'!D68</f>
        <v>29613.973668848874</v>
      </c>
      <c r="E68" s="268">
        <f>$B68*'TC2'!E68</f>
        <v>9663.8195066817098</v>
      </c>
      <c r="F68" s="268">
        <f>$B68*'TC2'!F68</f>
        <v>572.97577129504543</v>
      </c>
      <c r="G68" s="248">
        <f>$B68*'TC2'!G68/0.9</f>
        <v>30847.954734538289</v>
      </c>
      <c r="H68" s="764">
        <f>$B68*'TC2'!H68/0.9</f>
        <v>22966.065704992005</v>
      </c>
      <c r="I68" s="763">
        <f>$B68*'TC2'!I68/0.9</f>
        <v>7881.8890295462834</v>
      </c>
      <c r="J68" s="763">
        <f>$B68*'TC2'!J68/0.9</f>
        <v>584.50606336117596</v>
      </c>
      <c r="K68" s="269">
        <f>$B68*'TC2'!K68/0.5</f>
        <v>19489.684634336725</v>
      </c>
      <c r="L68" s="268">
        <f>$B68*'TC2'!L68/0.5</f>
        <v>14305.876772479038</v>
      </c>
      <c r="M68" s="268">
        <f>$B68*'TC2'!M68/0.5</f>
        <v>5183.807861857691</v>
      </c>
      <c r="N68" s="268">
        <f>$B68*'TC2'!N68/0.5</f>
        <v>728.84425908450635</v>
      </c>
      <c r="O68" s="269">
        <f>$B68*'TC2'!O68/0.4</f>
        <v>45045.792359790234</v>
      </c>
      <c r="P68" s="268">
        <f>$B68*'TC2'!P68/0.4</f>
        <v>33791.301870633215</v>
      </c>
      <c r="Q68" s="268">
        <f>$B68*'TC2'!Q68/0.4</f>
        <v>11254.490489157024</v>
      </c>
      <c r="R68" s="268">
        <f>$B68*'TC2'!R68/0.4</f>
        <v>404.08331870701278</v>
      </c>
      <c r="S68" s="271">
        <f>$B68*'TC2'!S68/0.1</f>
        <v>115146.33914446125</v>
      </c>
      <c r="T68" s="272">
        <f>$B68*'TC2'!T68/0.1</f>
        <v>89445.145343560696</v>
      </c>
      <c r="U68" s="272">
        <f>$B68*'TC2'!U68/0.1</f>
        <v>25701.19380090055</v>
      </c>
      <c r="V68" s="273">
        <f>$B68*'TC2'!V68/0.1</f>
        <v>469.20314269987063</v>
      </c>
      <c r="Y68" s="3"/>
    </row>
    <row r="69" spans="1:25" x14ac:dyDescent="0.2">
      <c r="A69" s="137">
        <v>1972</v>
      </c>
      <c r="B69" s="238">
        <v>40712.215827959728</v>
      </c>
      <c r="C69" s="271">
        <f>$B69*'TC2'!C69</f>
        <v>40712.215827959728</v>
      </c>
      <c r="D69" s="238">
        <f>$B69*'TC2'!D69</f>
        <v>30853.520106167583</v>
      </c>
      <c r="E69" s="268">
        <f>$B69*'TC2'!E69</f>
        <v>9858.6957217921408</v>
      </c>
      <c r="F69" s="268">
        <f>$B69*'TC2'!F69</f>
        <v>619.89807115679798</v>
      </c>
      <c r="G69" s="248">
        <f>$B69*'TC2'!G69/0.9</f>
        <v>31836.079619384975</v>
      </c>
      <c r="H69" s="764">
        <f>$B69*'TC2'!H69/0.9</f>
        <v>23805.088716697654</v>
      </c>
      <c r="I69" s="763">
        <f>$B69*'TC2'!I69/0.9</f>
        <v>8030.9909026873156</v>
      </c>
      <c r="J69" s="763">
        <f>$B69*'TC2'!J69/0.9</f>
        <v>630.66283033360344</v>
      </c>
      <c r="K69" s="269">
        <f>$B69*'TC2'!K69/0.5</f>
        <v>20170.153026874992</v>
      </c>
      <c r="L69" s="268">
        <f>$B69*'TC2'!L69/0.5</f>
        <v>14833.766326727906</v>
      </c>
      <c r="M69" s="268">
        <f>$B69*'TC2'!M69/0.5</f>
        <v>5336.3867001470808</v>
      </c>
      <c r="N69" s="268">
        <f>$B69*'TC2'!N69/0.5</f>
        <v>767.3753606672276</v>
      </c>
      <c r="O69" s="269">
        <f>$B69*'TC2'!O69/0.4</f>
        <v>46418.487860022447</v>
      </c>
      <c r="P69" s="268">
        <f>$B69*'TC2'!P69/0.4</f>
        <v>35019.241704159838</v>
      </c>
      <c r="Q69" s="268">
        <f>$B69*'TC2'!Q69/0.4</f>
        <v>11399.246155862607</v>
      </c>
      <c r="R69" s="268">
        <f>$B69*'TC2'!R69/0.4</f>
        <v>459.77216741657315</v>
      </c>
      <c r="S69" s="271">
        <f>$B69*'TC2'!S69/0.1</f>
        <v>120597.44170513251</v>
      </c>
      <c r="T69" s="272">
        <f>$B69*'TC2'!T69/0.1</f>
        <v>94289.402611396945</v>
      </c>
      <c r="U69" s="272">
        <f>$B69*'TC2'!U69/0.1</f>
        <v>26308.039093735573</v>
      </c>
      <c r="V69" s="273">
        <f>$B69*'TC2'!V69/0.1</f>
        <v>523.01523856554888</v>
      </c>
      <c r="Y69" s="3"/>
    </row>
    <row r="70" spans="1:25" x14ac:dyDescent="0.2">
      <c r="A70" s="137">
        <v>1973</v>
      </c>
      <c r="B70" s="238">
        <v>42416.549016562865</v>
      </c>
      <c r="C70" s="271">
        <f>$B70*'TC2'!C70</f>
        <v>42416.549016562865</v>
      </c>
      <c r="D70" s="238">
        <f>$B70*'TC2'!D70</f>
        <v>32603.770592714358</v>
      </c>
      <c r="E70" s="268">
        <f>$B70*'TC2'!E70</f>
        <v>9812.7784238485092</v>
      </c>
      <c r="F70" s="268">
        <f>$B70*'TC2'!F70</f>
        <v>671.96670945255687</v>
      </c>
      <c r="G70" s="248">
        <f>$B70*'TC2'!G70/0.9</f>
        <v>33141.342569010987</v>
      </c>
      <c r="H70" s="764">
        <f>$B70*'TC2'!H70/0.9</f>
        <v>25217.100863388718</v>
      </c>
      <c r="I70" s="763">
        <f>$B70*'TC2'!I70/0.9</f>
        <v>7924.2417056222721</v>
      </c>
      <c r="J70" s="763">
        <f>$B70*'TC2'!J70/0.9</f>
        <v>682.40812989028313</v>
      </c>
      <c r="K70" s="269">
        <f>$B70*'TC2'!K70/0.5</f>
        <v>21242.589645697655</v>
      </c>
      <c r="L70" s="268">
        <f>$B70*'TC2'!L70/0.5</f>
        <v>16274.079898312933</v>
      </c>
      <c r="M70" s="268">
        <f>$B70*'TC2'!M70/0.5</f>
        <v>4968.5097473847227</v>
      </c>
      <c r="N70" s="268">
        <f>$B70*'TC2'!N70/0.5</f>
        <v>806.17289174356654</v>
      </c>
      <c r="O70" s="269">
        <f>$B70*'TC2'!O70/0.4</f>
        <v>48014.783723152657</v>
      </c>
      <c r="P70" s="268">
        <f>$B70*'TC2'!P70/0.4</f>
        <v>36395.877069733448</v>
      </c>
      <c r="Q70" s="268">
        <f>$B70*'TC2'!Q70/0.4</f>
        <v>11618.90665341921</v>
      </c>
      <c r="R70" s="268">
        <f>$B70*'TC2'!R70/0.4</f>
        <v>527.70217757367891</v>
      </c>
      <c r="S70" s="271">
        <f>$B70*'TC2'!S70/0.1</f>
        <v>125893.40704452974</v>
      </c>
      <c r="T70" s="272">
        <f>$B70*'TC2'!T70/0.1</f>
        <v>99083.798156645091</v>
      </c>
      <c r="U70" s="272">
        <f>$B70*'TC2'!U70/0.1</f>
        <v>26809.608887884642</v>
      </c>
      <c r="V70" s="273">
        <f>$B70*'TC2'!V70/0.1</f>
        <v>577.9939255130206</v>
      </c>
      <c r="Y70" s="3"/>
    </row>
    <row r="71" spans="1:25" x14ac:dyDescent="0.2">
      <c r="A71" s="137">
        <v>1974</v>
      </c>
      <c r="B71" s="238">
        <v>41207.907824495378</v>
      </c>
      <c r="C71" s="271">
        <f>$B71*'TC2'!C71</f>
        <v>41207.907824495378</v>
      </c>
      <c r="D71" s="238">
        <f>$B71*'TC2'!D71</f>
        <v>31218.46156738665</v>
      </c>
      <c r="E71" s="268">
        <f>$B71*'TC2'!E71</f>
        <v>9989.4462571087261</v>
      </c>
      <c r="F71" s="268">
        <f>$B71*'TC2'!F71</f>
        <v>731.39558112883174</v>
      </c>
      <c r="G71" s="248">
        <f>$B71*'TC2'!G71/0.9</f>
        <v>32417.134459951045</v>
      </c>
      <c r="H71" s="764">
        <f>$B71*'TC2'!H71/0.9</f>
        <v>24226.252279063094</v>
      </c>
      <c r="I71" s="763">
        <f>$B71*'TC2'!I71/0.9</f>
        <v>8190.8821808879511</v>
      </c>
      <c r="J71" s="763">
        <f>$B71*'TC2'!J71/0.9</f>
        <v>741.07983243861861</v>
      </c>
      <c r="K71" s="269">
        <f>$B71*'TC2'!K71/0.5</f>
        <v>21032.129698561133</v>
      </c>
      <c r="L71" s="268">
        <f>$B71*'TC2'!L71/0.5</f>
        <v>15664.925800117266</v>
      </c>
      <c r="M71" s="268">
        <f>$B71*'TC2'!M71/0.5</f>
        <v>5367.2038984438659</v>
      </c>
      <c r="N71" s="268">
        <f>$B71*'TC2'!N71/0.5</f>
        <v>842.65618699589902</v>
      </c>
      <c r="O71" s="269">
        <f>$B71*'TC2'!O71/0.4</f>
        <v>46648.39041168843</v>
      </c>
      <c r="P71" s="268">
        <f>$B71*'TC2'!P71/0.4</f>
        <v>34927.910377745378</v>
      </c>
      <c r="Q71" s="268">
        <f>$B71*'TC2'!Q71/0.4</f>
        <v>11720.480033943055</v>
      </c>
      <c r="R71" s="268">
        <f>$B71*'TC2'!R71/0.4</f>
        <v>614.10938924201787</v>
      </c>
      <c r="S71" s="271">
        <f>$B71*'TC2'!S71/0.1</f>
        <v>120324.86810539436</v>
      </c>
      <c r="T71" s="272">
        <f>$B71*'TC2'!T71/0.1</f>
        <v>94148.345162298661</v>
      </c>
      <c r="U71" s="272">
        <f>$B71*'TC2'!U71/0.1</f>
        <v>26176.522943095701</v>
      </c>
      <c r="V71" s="273">
        <f>$B71*'TC2'!V71/0.1</f>
        <v>644.23731934075045</v>
      </c>
      <c r="Y71" s="3"/>
    </row>
    <row r="72" spans="1:25" x14ac:dyDescent="0.2">
      <c r="A72" s="137">
        <v>1975</v>
      </c>
      <c r="B72" s="238">
        <v>39883.22480987724</v>
      </c>
      <c r="C72" s="271">
        <f>$B72*'TC2'!C72</f>
        <v>39883.22480987724</v>
      </c>
      <c r="D72" s="238">
        <f>$B72*'TC2'!D72</f>
        <v>29594.81403677354</v>
      </c>
      <c r="E72" s="268">
        <f>$B72*'TC2'!E72</f>
        <v>10288.4107731037</v>
      </c>
      <c r="F72" s="268">
        <f>$B72*'TC2'!F72</f>
        <v>813.4295192160921</v>
      </c>
      <c r="G72" s="248">
        <f>$B72*'TC2'!G72/0.9</f>
        <v>31373.875548526899</v>
      </c>
      <c r="H72" s="764">
        <f>$B72*'TC2'!H72/0.9</f>
        <v>22803.465394402145</v>
      </c>
      <c r="I72" s="763">
        <f>$B72*'TC2'!I72/0.9</f>
        <v>8570.4101541247564</v>
      </c>
      <c r="J72" s="763">
        <f>$B72*'TC2'!J72/0.9</f>
        <v>824.83312258963167</v>
      </c>
      <c r="K72" s="269">
        <f>$B72*'TC2'!K72/0.5</f>
        <v>20407.277414593729</v>
      </c>
      <c r="L72" s="268">
        <f>$B72*'TC2'!L72/0.5</f>
        <v>14300.960140508118</v>
      </c>
      <c r="M72" s="268">
        <f>$B72*'TC2'!M72/0.5</f>
        <v>6106.3172740856107</v>
      </c>
      <c r="N72" s="268">
        <f>$B72*'TC2'!N72/0.5</f>
        <v>924.11047713055848</v>
      </c>
      <c r="O72" s="269">
        <f>$B72*'TC2'!O72/0.4</f>
        <v>45082.123215943364</v>
      </c>
      <c r="P72" s="268">
        <f>$B72*'TC2'!P72/0.4</f>
        <v>33431.596961769668</v>
      </c>
      <c r="Q72" s="268">
        <f>$B72*'TC2'!Q72/0.4</f>
        <v>11650.526254173688</v>
      </c>
      <c r="R72" s="268">
        <f>$B72*'TC2'!R72/0.4</f>
        <v>700.73642941347316</v>
      </c>
      <c r="S72" s="271">
        <f>$B72*'TC2'!S72/0.1</f>
        <v>116467.3681620303</v>
      </c>
      <c r="T72" s="272">
        <f>$B72*'TC2'!T72/0.1</f>
        <v>90716.951818116097</v>
      </c>
      <c r="U72" s="272">
        <f>$B72*'TC2'!U72/0.1</f>
        <v>25750.416343914196</v>
      </c>
      <c r="V72" s="273">
        <f>$B72*'TC2'!V72/0.1</f>
        <v>710.79708885423554</v>
      </c>
      <c r="Y72" s="3"/>
    </row>
    <row r="73" spans="1:25" x14ac:dyDescent="0.2">
      <c r="A73" s="137">
        <v>1976</v>
      </c>
      <c r="B73" s="238">
        <v>41341.725696103233</v>
      </c>
      <c r="C73" s="271">
        <f>$B73*'TC2'!C73</f>
        <v>41341.725696103233</v>
      </c>
      <c r="D73" s="238">
        <f>$B73*'TC2'!D73</f>
        <v>31106.173523045243</v>
      </c>
      <c r="E73" s="268">
        <f>$B73*'TC2'!E73</f>
        <v>10235.552173057988</v>
      </c>
      <c r="F73" s="268">
        <f>$B73*'TC2'!F73</f>
        <v>879.84674446082386</v>
      </c>
      <c r="G73" s="248">
        <f>$B73*'TC2'!G73/0.9</f>
        <v>32545.964672181512</v>
      </c>
      <c r="H73" s="764">
        <f>$B73*'TC2'!H73/0.9</f>
        <v>24055.097790254986</v>
      </c>
      <c r="I73" s="763">
        <f>$B73*'TC2'!I73/0.9</f>
        <v>8490.8668819265222</v>
      </c>
      <c r="J73" s="763">
        <f>$B73*'TC2'!J73/0.9</f>
        <v>886.71779873552555</v>
      </c>
      <c r="K73" s="269">
        <f>$B73*'TC2'!K73/0.5</f>
        <v>21281.620596961759</v>
      </c>
      <c r="L73" s="268">
        <f>$B73*'TC2'!L73/0.5</f>
        <v>15361.774711677694</v>
      </c>
      <c r="M73" s="268">
        <f>$B73*'TC2'!M73/0.5</f>
        <v>5919.8458852840658</v>
      </c>
      <c r="N73" s="268">
        <f>$B73*'TC2'!N73/0.5</f>
        <v>979.17341545592001</v>
      </c>
      <c r="O73" s="269">
        <f>$B73*'TC2'!O73/0.4</f>
        <v>46626.394766206198</v>
      </c>
      <c r="P73" s="268">
        <f>$B73*'TC2'!P73/0.4</f>
        <v>34921.751638476599</v>
      </c>
      <c r="Q73" s="268">
        <f>$B73*'TC2'!Q73/0.4</f>
        <v>11704.643127729592</v>
      </c>
      <c r="R73" s="268">
        <f>$B73*'TC2'!R73/0.4</f>
        <v>771.14827783503256</v>
      </c>
      <c r="S73" s="271">
        <f>$B73*'TC2'!S73/0.1</f>
        <v>120503.57491139873</v>
      </c>
      <c r="T73" s="272">
        <f>$B73*'TC2'!T73/0.1</f>
        <v>94565.85511815756</v>
      </c>
      <c r="U73" s="272">
        <f>$B73*'TC2'!U73/0.1</f>
        <v>25937.719793241176</v>
      </c>
      <c r="V73" s="273">
        <f>$B73*'TC2'!V73/0.1</f>
        <v>818.00725598850852</v>
      </c>
      <c r="Y73" s="3"/>
    </row>
    <row r="74" spans="1:25" x14ac:dyDescent="0.2">
      <c r="A74" s="137">
        <v>1977</v>
      </c>
      <c r="B74" s="238">
        <v>42626.069582778931</v>
      </c>
      <c r="C74" s="271">
        <f>$B74*'TC2'!C74</f>
        <v>42626.069582778931</v>
      </c>
      <c r="D74" s="238">
        <f>$B74*'TC2'!D74</f>
        <v>32376.292486850543</v>
      </c>
      <c r="E74" s="268">
        <f>$B74*'TC2'!E74</f>
        <v>10249.777095928388</v>
      </c>
      <c r="F74" s="268">
        <f>$B74*'TC2'!F74</f>
        <v>923.38149448789807</v>
      </c>
      <c r="G74" s="248">
        <f>$B74*'TC2'!G74/0.9</f>
        <v>33448.839568611016</v>
      </c>
      <c r="H74" s="764">
        <f>$B74*'TC2'!H74/0.9</f>
        <v>24969.101289760893</v>
      </c>
      <c r="I74" s="763">
        <f>$B74*'TC2'!I74/0.9</f>
        <v>8479.7382788501181</v>
      </c>
      <c r="J74" s="763">
        <f>$B74*'TC2'!J74/0.9</f>
        <v>924.76725653252402</v>
      </c>
      <c r="K74" s="269">
        <f>$B74*'TC2'!K74/0.5</f>
        <v>21842.859878417235</v>
      </c>
      <c r="L74" s="268">
        <f>$B74*'TC2'!L74/0.5</f>
        <v>15869.354533639593</v>
      </c>
      <c r="M74" s="268">
        <f>$B74*'TC2'!M74/0.5</f>
        <v>5973.5053447776436</v>
      </c>
      <c r="N74" s="268">
        <f>$B74*'TC2'!N74/0.5</f>
        <v>1023.0099806171527</v>
      </c>
      <c r="O74" s="269">
        <f>$B74*'TC2'!O74/0.4</f>
        <v>47956.314181353235</v>
      </c>
      <c r="P74" s="268">
        <f>$B74*'TC2'!P74/0.4</f>
        <v>36343.784734912515</v>
      </c>
      <c r="Q74" s="268">
        <f>$B74*'TC2'!Q74/0.4</f>
        <v>11612.529446440712</v>
      </c>
      <c r="R74" s="268">
        <f>$B74*'TC2'!R74/0.4</f>
        <v>801.96385142673819</v>
      </c>
      <c r="S74" s="271">
        <f>$B74*'TC2'!S74/0.1</f>
        <v>125221.1397102902</v>
      </c>
      <c r="T74" s="272">
        <f>$B74*'TC2'!T74/0.1</f>
        <v>99041.013260657375</v>
      </c>
      <c r="U74" s="272">
        <f>$B74*'TC2'!U74/0.1</f>
        <v>26180.126449632819</v>
      </c>
      <c r="V74" s="273">
        <f>$B74*'TC2'!V74/0.1</f>
        <v>910.9096360862643</v>
      </c>
      <c r="Y74" s="3"/>
    </row>
    <row r="75" spans="1:25" x14ac:dyDescent="0.2">
      <c r="A75" s="137">
        <v>1978</v>
      </c>
      <c r="B75" s="238">
        <v>44140.940804281359</v>
      </c>
      <c r="C75" s="271">
        <f>$B75*'TC2'!C75</f>
        <v>44140.940804281359</v>
      </c>
      <c r="D75" s="238">
        <f>$B75*'TC2'!D75</f>
        <v>33884.83578259794</v>
      </c>
      <c r="E75" s="268">
        <f>$B75*'TC2'!E75</f>
        <v>10256.105021683416</v>
      </c>
      <c r="F75" s="268">
        <f>$B75*'TC2'!F75</f>
        <v>963.74054987985005</v>
      </c>
      <c r="G75" s="248">
        <f>$B75*'TC2'!G75/0.9</f>
        <v>34531.266173664095</v>
      </c>
      <c r="H75" s="764">
        <f>$B75*'TC2'!H75/0.9</f>
        <v>26077.797579329432</v>
      </c>
      <c r="I75" s="763">
        <f>$B75*'TC2'!I75/0.9</f>
        <v>8453.4685943346594</v>
      </c>
      <c r="J75" s="763">
        <f>$B75*'TC2'!J75/0.9</f>
        <v>964.01991426885047</v>
      </c>
      <c r="K75" s="269">
        <f>$B75*'TC2'!K75/0.5</f>
        <v>22498.72970495393</v>
      </c>
      <c r="L75" s="268">
        <f>$B75*'TC2'!L75/0.5</f>
        <v>16587.453059310155</v>
      </c>
      <c r="M75" s="268">
        <f>$B75*'TC2'!M75/0.5</f>
        <v>5911.276645643773</v>
      </c>
      <c r="N75" s="268">
        <f>$B75*'TC2'!N75/0.5</f>
        <v>1052.0306706866136</v>
      </c>
      <c r="O75" s="269">
        <f>$B75*'TC2'!O75/0.4</f>
        <v>49571.936759551798</v>
      </c>
      <c r="P75" s="268">
        <f>$B75*'TC2'!P75/0.4</f>
        <v>37940.728229353532</v>
      </c>
      <c r="Q75" s="268">
        <f>$B75*'TC2'!Q75/0.4</f>
        <v>11631.208530198266</v>
      </c>
      <c r="R75" s="268">
        <f>$B75*'TC2'!R75/0.4</f>
        <v>854.00646874664653</v>
      </c>
      <c r="S75" s="271">
        <f>$B75*'TC2'!S75/0.1</f>
        <v>130628.01247983676</v>
      </c>
      <c r="T75" s="272">
        <f>$B75*'TC2'!T75/0.1</f>
        <v>104148.17961201452</v>
      </c>
      <c r="U75" s="272">
        <f>$B75*'TC2'!U75/0.1</f>
        <v>26479.832867822224</v>
      </c>
      <c r="V75" s="273">
        <f>$B75*'TC2'!V75/0.1</f>
        <v>961.22627037884661</v>
      </c>
      <c r="Y75" s="3"/>
    </row>
    <row r="76" spans="1:25" x14ac:dyDescent="0.2">
      <c r="A76" s="141">
        <v>1979</v>
      </c>
      <c r="B76" s="240">
        <v>44306.560785135276</v>
      </c>
      <c r="C76" s="281">
        <f>$B76*'TC2'!C76</f>
        <v>44306.560785135276</v>
      </c>
      <c r="D76" s="240">
        <f>$B76*'TC2'!D76</f>
        <v>34101.239890616846</v>
      </c>
      <c r="E76" s="279">
        <f>$B76*'TC2'!E76</f>
        <v>10205.320894518431</v>
      </c>
      <c r="F76" s="279">
        <f>$B76*'TC2'!F76</f>
        <v>1008.6680817999056</v>
      </c>
      <c r="G76" s="259">
        <f>$B76*'TC2'!G76/0.9</f>
        <v>34530.302124697868</v>
      </c>
      <c r="H76" s="766">
        <f>$B76*'TC2'!H76/0.9</f>
        <v>26110.649377919359</v>
      </c>
      <c r="I76" s="765">
        <f>$B76*'TC2'!I76/0.9</f>
        <v>8419.6527467785072</v>
      </c>
      <c r="J76" s="765">
        <f>$B76*'TC2'!J76/0.9</f>
        <v>1006.5935189437396</v>
      </c>
      <c r="K76" s="280">
        <f>$B76*'TC2'!K76/0.5</f>
        <v>22624.206828296123</v>
      </c>
      <c r="L76" s="279">
        <f>$B76*'TC2'!L76/0.5</f>
        <v>16548.841744584173</v>
      </c>
      <c r="M76" s="279">
        <f>$B76*'TC2'!M76/0.5</f>
        <v>6075.3650837119503</v>
      </c>
      <c r="N76" s="279">
        <f>$B76*'TC2'!N76/0.5</f>
        <v>1092.523632330757</v>
      </c>
      <c r="O76" s="280">
        <f>$B76*'TC2'!O76/0.4</f>
        <v>49412.921245200036</v>
      </c>
      <c r="P76" s="279">
        <f>$B76*'TC2'!P76/0.4</f>
        <v>38062.908919588335</v>
      </c>
      <c r="Q76" s="279">
        <f>$B76*'TC2'!Q76/0.4</f>
        <v>11350.012325611706</v>
      </c>
      <c r="R76" s="279">
        <f>$B76*'TC2'!R76/0.4</f>
        <v>899.18087720996789</v>
      </c>
      <c r="S76" s="281">
        <f>$B76*'TC2'!S76/0.1</f>
        <v>132292.88872907194</v>
      </c>
      <c r="T76" s="282">
        <f>$B76*'TC2'!T76/0.1</f>
        <v>106016.55450489424</v>
      </c>
      <c r="U76" s="282">
        <f>$B76*'TC2'!U76/0.1</f>
        <v>26276.334224177728</v>
      </c>
      <c r="V76" s="283">
        <f>$B76*'TC2'!V76/0.1</f>
        <v>1027.3391475053988</v>
      </c>
      <c r="Y76" s="3"/>
    </row>
    <row r="77" spans="1:25" x14ac:dyDescent="0.2">
      <c r="A77" s="137">
        <v>1980</v>
      </c>
      <c r="B77" s="238">
        <v>43015.679939928741</v>
      </c>
      <c r="C77" s="271">
        <f>$B77*'TC2'!C77</f>
        <v>43015.679939928741</v>
      </c>
      <c r="D77" s="238">
        <f>$B77*'TC2'!D77</f>
        <v>32586.53958035164</v>
      </c>
      <c r="E77" s="268">
        <f>$B77*'TC2'!E77</f>
        <v>10429.140359577101</v>
      </c>
      <c r="F77" s="268">
        <f>$B77*'TC2'!F77</f>
        <v>1068.0921711429892</v>
      </c>
      <c r="G77" s="248">
        <f>$B77*'TC2'!G77/0.9</f>
        <v>33813.915084920089</v>
      </c>
      <c r="H77" s="764">
        <f>$B77*'TC2'!H77/0.9</f>
        <v>25129.683816495213</v>
      </c>
      <c r="I77" s="763">
        <f>$B77*'TC2'!I77/0.9</f>
        <v>8684.2312684248755</v>
      </c>
      <c r="J77" s="763">
        <f>$B77*'TC2'!J77/0.9</f>
        <v>1058.7026072207661</v>
      </c>
      <c r="K77" s="269">
        <f>$B77*'TC2'!K77/0.5</f>
        <v>22021.175516427676</v>
      </c>
      <c r="L77" s="268">
        <f>$B77*'TC2'!L77/0.5</f>
        <v>15798.714825445762</v>
      </c>
      <c r="M77" s="268">
        <f>$B77*'TC2'!M77/0.5</f>
        <v>6222.4606909819131</v>
      </c>
      <c r="N77" s="268">
        <f>$B77*'TC2'!N77/0.5</f>
        <v>1126.9260490653537</v>
      </c>
      <c r="O77" s="269">
        <f>$B77*'TC2'!O77/0.4</f>
        <v>48554.8395455356</v>
      </c>
      <c r="P77" s="268">
        <f>$B77*'TC2'!P77/0.4</f>
        <v>36793.395055307024</v>
      </c>
      <c r="Q77" s="268">
        <f>$B77*'TC2'!Q77/0.4</f>
        <v>11761.444490228578</v>
      </c>
      <c r="R77" s="268">
        <f>$B77*'TC2'!R77/0.4</f>
        <v>973.42330491503139</v>
      </c>
      <c r="S77" s="271">
        <f>$B77*'TC2'!S77/0.1</f>
        <v>125831.56363500661</v>
      </c>
      <c r="T77" s="272">
        <f>$B77*'TC2'!T77/0.1</f>
        <v>99698.241455059484</v>
      </c>
      <c r="U77" s="272">
        <f>$B77*'TC2'!U77/0.1</f>
        <v>26133.322179947125</v>
      </c>
      <c r="V77" s="273">
        <f>$B77*'TC2'!V77/0.1</f>
        <v>1152.5982464429972</v>
      </c>
      <c r="Y77" s="3"/>
    </row>
    <row r="78" spans="1:25" x14ac:dyDescent="0.2">
      <c r="A78" s="137">
        <v>1981</v>
      </c>
      <c r="B78" s="238">
        <v>43346.326039119602</v>
      </c>
      <c r="C78" s="271">
        <f>$B78*'TC2'!C78</f>
        <v>43346.326039119602</v>
      </c>
      <c r="D78" s="238">
        <f>$B78*'TC2'!D78</f>
        <v>32871.013677888775</v>
      </c>
      <c r="E78" s="268">
        <f>$B78*'TC2'!E78</f>
        <v>10475.312361230821</v>
      </c>
      <c r="F78" s="268">
        <f>$B78*'TC2'!F78</f>
        <v>1137.5934449350957</v>
      </c>
      <c r="G78" s="248">
        <f>$B78*'TC2'!G78/0.9</f>
        <v>33562.761657901028</v>
      </c>
      <c r="H78" s="764">
        <f>$B78*'TC2'!H78/0.9</f>
        <v>24952.849333293147</v>
      </c>
      <c r="I78" s="763">
        <f>$B78*'TC2'!I78/0.9</f>
        <v>8609.912324607878</v>
      </c>
      <c r="J78" s="763">
        <f>$B78*'TC2'!J78/0.9</f>
        <v>1116.8726967950327</v>
      </c>
      <c r="K78" s="269">
        <f>$B78*'TC2'!K78/0.5</f>
        <v>21615.279095994625</v>
      </c>
      <c r="L78" s="268">
        <f>$B78*'TC2'!L78/0.5</f>
        <v>15575.395215299692</v>
      </c>
      <c r="M78" s="268">
        <f>$B78*'TC2'!M78/0.5</f>
        <v>6039.8838806949316</v>
      </c>
      <c r="N78" s="268">
        <f>$B78*'TC2'!N78/0.5</f>
        <v>1119.5941446053666</v>
      </c>
      <c r="O78" s="269">
        <f>$B78*'TC2'!O78/0.4</f>
        <v>48497.114860284026</v>
      </c>
      <c r="P78" s="268">
        <f>$B78*'TC2'!P78/0.4</f>
        <v>36674.666980784968</v>
      </c>
      <c r="Q78" s="268">
        <f>$B78*'TC2'!Q78/0.4</f>
        <v>11822.447879499059</v>
      </c>
      <c r="R78" s="268">
        <f>$B78*'TC2'!R78/0.4</f>
        <v>1113.4708870321149</v>
      </c>
      <c r="S78" s="271">
        <f>$B78*'TC2'!S78/0.1</f>
        <v>131398.40547008679</v>
      </c>
      <c r="T78" s="272">
        <f>$B78*'TC2'!T78/0.1</f>
        <v>104134.49277924946</v>
      </c>
      <c r="U78" s="272">
        <f>$B78*'TC2'!U78/0.1</f>
        <v>27263.912690837318</v>
      </c>
      <c r="V78" s="273">
        <f>$B78*'TC2'!V78/0.1</f>
        <v>1324.0801781956641</v>
      </c>
      <c r="Y78" s="3"/>
    </row>
    <row r="79" spans="1:25" x14ac:dyDescent="0.2">
      <c r="A79" s="137">
        <v>1982</v>
      </c>
      <c r="B79" s="238">
        <v>41921.635729350099</v>
      </c>
      <c r="C79" s="271">
        <f>$B79*'TC2'!C79</f>
        <v>41921.635729350099</v>
      </c>
      <c r="D79" s="238">
        <f>$B79*'TC2'!D79</f>
        <v>31368.479687466555</v>
      </c>
      <c r="E79" s="268">
        <f>$B79*'TC2'!E79</f>
        <v>10553.156041883545</v>
      </c>
      <c r="F79" s="268">
        <f>$B79*'TC2'!F79</f>
        <v>1199.2421092042814</v>
      </c>
      <c r="G79" s="248">
        <f>$B79*'TC2'!G79/0.9</f>
        <v>32219.10796123066</v>
      </c>
      <c r="H79" s="764">
        <f>$B79*'TC2'!H79/0.9</f>
        <v>23621.250623083884</v>
      </c>
      <c r="I79" s="763">
        <f>$B79*'TC2'!I79/0.9</f>
        <v>8597.8573381467741</v>
      </c>
      <c r="J79" s="763">
        <f>$B79*'TC2'!J79/0.9</f>
        <v>1171.0392262095156</v>
      </c>
      <c r="K79" s="269">
        <f>$B79*'TC2'!K79/0.5</f>
        <v>20178.392354034226</v>
      </c>
      <c r="L79" s="268">
        <f>$B79*'TC2'!L79/0.5</f>
        <v>14294.742189255656</v>
      </c>
      <c r="M79" s="268">
        <f>$B79*'TC2'!M79/0.5</f>
        <v>5883.6501647785708</v>
      </c>
      <c r="N79" s="268">
        <f>$B79*'TC2'!N79/0.5</f>
        <v>1139.5951046663229</v>
      </c>
      <c r="O79" s="269">
        <f>$B79*'TC2'!O79/0.4</f>
        <v>47270.002470226194</v>
      </c>
      <c r="P79" s="268">
        <f>$B79*'TC2'!P79/0.4</f>
        <v>35279.386165369171</v>
      </c>
      <c r="Q79" s="268">
        <f>$B79*'TC2'!Q79/0.4</f>
        <v>11990.616304857025</v>
      </c>
      <c r="R79" s="268">
        <f>$B79*'TC2'!R79/0.4</f>
        <v>1210.3443781385065</v>
      </c>
      <c r="S79" s="248">
        <f>$B79*'TC2'!S79/0.1</f>
        <v>129244.38564242506</v>
      </c>
      <c r="T79" s="238">
        <f>$B79*'TC2'!T79/0.1</f>
        <v>101093.54126691056</v>
      </c>
      <c r="U79" s="238">
        <f>$B79*'TC2'!U79/0.1</f>
        <v>28150.844375514484</v>
      </c>
      <c r="V79" s="270">
        <f>$B79*'TC2'!V79/0.1</f>
        <v>1453.0680561571733</v>
      </c>
      <c r="Y79" s="3"/>
    </row>
    <row r="80" spans="1:25" x14ac:dyDescent="0.2">
      <c r="A80" s="137">
        <v>1983</v>
      </c>
      <c r="B80" s="238">
        <v>42578.946727573326</v>
      </c>
      <c r="C80" s="271">
        <f>$B80*'TC2'!C80</f>
        <v>42578.946727573326</v>
      </c>
      <c r="D80" s="238">
        <f>$B80*'TC2'!D80</f>
        <v>31844.770553993825</v>
      </c>
      <c r="E80" s="268">
        <f>$B80*'TC2'!E80</f>
        <v>10734.176173579499</v>
      </c>
      <c r="F80" s="268">
        <f>$B80*'TC2'!F80</f>
        <v>1279.0544967063506</v>
      </c>
      <c r="G80" s="248">
        <f>$B80*'TC2'!G80/0.9</f>
        <v>32312.958792896981</v>
      </c>
      <c r="H80" s="764">
        <f>$B80*'TC2'!H80/0.9</f>
        <v>23643.757038060732</v>
      </c>
      <c r="I80" s="763">
        <f>$B80*'TC2'!I80/0.9</f>
        <v>8669.2017548362473</v>
      </c>
      <c r="J80" s="763">
        <f>$B80*'TC2'!J80/0.9</f>
        <v>1243.8371672962037</v>
      </c>
      <c r="K80" s="269">
        <f>$B80*'TC2'!K80/0.5</f>
        <v>19729.018328522427</v>
      </c>
      <c r="L80" s="268">
        <f>$B80*'TC2'!L80/0.5</f>
        <v>13851.384742857825</v>
      </c>
      <c r="M80" s="268">
        <f>$B80*'TC2'!M80/0.5</f>
        <v>5877.6335856645956</v>
      </c>
      <c r="N80" s="268">
        <f>$B80*'TC2'!N80/0.5</f>
        <v>1220.4819996939204</v>
      </c>
      <c r="O80" s="269">
        <f>$B80*'TC2'!O80/0.4</f>
        <v>48042.884373365174</v>
      </c>
      <c r="P80" s="268">
        <f>$B80*'TC2'!P80/0.4</f>
        <v>35884.222407064364</v>
      </c>
      <c r="Q80" s="268">
        <f>$B80*'TC2'!Q80/0.4</f>
        <v>12158.66196630081</v>
      </c>
      <c r="R80" s="268">
        <f>$B80*'TC2'!R80/0.4</f>
        <v>1273.0311267990578</v>
      </c>
      <c r="S80" s="248">
        <f>$B80*'TC2'!S80/0.1</f>
        <v>134972.83813966042</v>
      </c>
      <c r="T80" s="238">
        <f>$B80*'TC2'!T80/0.1</f>
        <v>105653.89219739166</v>
      </c>
      <c r="U80" s="238">
        <f>$B80*'TC2'!U80/0.1</f>
        <v>29318.945942268765</v>
      </c>
      <c r="V80" s="270">
        <f>$B80*'TC2'!V80/0.1</f>
        <v>1596.0104613976716</v>
      </c>
      <c r="Y80" s="3"/>
    </row>
    <row r="81" spans="1:25" x14ac:dyDescent="0.2">
      <c r="A81" s="137">
        <v>1984</v>
      </c>
      <c r="B81" s="238">
        <v>45415.854309699484</v>
      </c>
      <c r="C81" s="271">
        <f>$B81*'TC2'!C81</f>
        <v>45415.854309699484</v>
      </c>
      <c r="D81" s="238">
        <f>$B81*'TC2'!D81</f>
        <v>34566.846385738972</v>
      </c>
      <c r="E81" s="268">
        <f>$B81*'TC2'!E81</f>
        <v>10849.007923960511</v>
      </c>
      <c r="F81" s="268">
        <f>$B81*'TC2'!F81</f>
        <v>1340.0237508907462</v>
      </c>
      <c r="G81" s="248">
        <f>$B81*'TC2'!G81/0.9</f>
        <v>33695.010680589534</v>
      </c>
      <c r="H81" s="764">
        <f>$B81*'TC2'!H81/0.9</f>
        <v>25062.408113441761</v>
      </c>
      <c r="I81" s="763">
        <f>$B81*'TC2'!I81/0.9</f>
        <v>8632.6025671477728</v>
      </c>
      <c r="J81" s="763">
        <f>$B81*'TC2'!J81/0.9</f>
        <v>1296.8950089179461</v>
      </c>
      <c r="K81" s="269">
        <f>$B81*'TC2'!K81/0.5</f>
        <v>20313.865427338478</v>
      </c>
      <c r="L81" s="268">
        <f>$B81*'TC2'!L81/0.5</f>
        <v>14470.025385403194</v>
      </c>
      <c r="M81" s="268">
        <f>$B81*'TC2'!M81/0.5</f>
        <v>5843.8400419352811</v>
      </c>
      <c r="N81" s="268">
        <f>$B81*'TC2'!N81/0.5</f>
        <v>1269.6195860663606</v>
      </c>
      <c r="O81" s="269">
        <f>$B81*'TC2'!O81/0.4</f>
        <v>50421.442247153362</v>
      </c>
      <c r="P81" s="268">
        <f>$B81*'TC2'!P81/0.4</f>
        <v>38302.886523489971</v>
      </c>
      <c r="Q81" s="268">
        <f>$B81*'TC2'!Q81/0.4</f>
        <v>12118.555723663387</v>
      </c>
      <c r="R81" s="268">
        <f>$B81*'TC2'!R81/0.4</f>
        <v>1330.9892874824279</v>
      </c>
      <c r="S81" s="248">
        <f>$B81*'TC2'!S81/0.1</f>
        <v>150903.446971689</v>
      </c>
      <c r="T81" s="238">
        <f>$B81*'TC2'!T81/0.1</f>
        <v>120106.79083641383</v>
      </c>
      <c r="U81" s="238">
        <f>$B81*'TC2'!U81/0.1</f>
        <v>30796.656135275156</v>
      </c>
      <c r="V81" s="270">
        <f>$B81*'TC2'!V81/0.1</f>
        <v>1728.1824286459462</v>
      </c>
      <c r="Y81" s="3"/>
    </row>
    <row r="82" spans="1:25" x14ac:dyDescent="0.2">
      <c r="A82" s="137">
        <v>1985</v>
      </c>
      <c r="B82" s="238">
        <v>46199.173917325345</v>
      </c>
      <c r="C82" s="271">
        <f>$B82*'TC2'!C82</f>
        <v>46199.173917325345</v>
      </c>
      <c r="D82" s="238">
        <f>$B82*'TC2'!D82</f>
        <v>35018.809322605601</v>
      </c>
      <c r="E82" s="268">
        <f>$B82*'TC2'!E82</f>
        <v>11180.364594719742</v>
      </c>
      <c r="F82" s="268">
        <f>$B82*'TC2'!F82</f>
        <v>1377.0955301080648</v>
      </c>
      <c r="G82" s="248">
        <f>$B82*'TC2'!G82/0.9</f>
        <v>34245.680068799804</v>
      </c>
      <c r="H82" s="764">
        <f>$B82*'TC2'!H82/0.9</f>
        <v>25377.483936430446</v>
      </c>
      <c r="I82" s="763">
        <f>$B82*'TC2'!I82/0.9</f>
        <v>8868.1961323693577</v>
      </c>
      <c r="J82" s="763">
        <f>$B82*'TC2'!J82/0.9</f>
        <v>1328.7080998036747</v>
      </c>
      <c r="K82" s="269">
        <f>$B82*'TC2'!K82/0.5</f>
        <v>20488.465406357594</v>
      </c>
      <c r="L82" s="268">
        <f>$B82*'TC2'!L82/0.5</f>
        <v>14553.726273718738</v>
      </c>
      <c r="M82" s="268">
        <f>$B82*'TC2'!M82/0.5</f>
        <v>5934.7391326388606</v>
      </c>
      <c r="N82" s="268">
        <f>$B82*'TC2'!N82/0.5</f>
        <v>1285.0116358165874</v>
      </c>
      <c r="O82" s="269">
        <f>$B82*'TC2'!O82/0.4</f>
        <v>51442.19839685256</v>
      </c>
      <c r="P82" s="268">
        <f>$B82*'TC2'!P82/0.4</f>
        <v>38907.181014820075</v>
      </c>
      <c r="Q82" s="268">
        <f>$B82*'TC2'!Q82/0.4</f>
        <v>12535.01738203248</v>
      </c>
      <c r="R82" s="268">
        <f>$B82*'TC2'!R82/0.4</f>
        <v>1383.3286797875337</v>
      </c>
      <c r="S82" s="248">
        <f>$B82*'TC2'!S82/0.1</f>
        <v>153780.6185540552</v>
      </c>
      <c r="T82" s="238">
        <f>$B82*'TC2'!T82/0.1</f>
        <v>121790.73779818203</v>
      </c>
      <c r="U82" s="238">
        <f>$B82*'TC2'!U82/0.1</f>
        <v>31989.880755873186</v>
      </c>
      <c r="V82" s="270">
        <f>$B82*'TC2'!V82/0.1</f>
        <v>1812.5824028475784</v>
      </c>
      <c r="Y82" s="3"/>
    </row>
    <row r="83" spans="1:25" x14ac:dyDescent="0.2">
      <c r="A83" s="137">
        <v>1986</v>
      </c>
      <c r="B83" s="238">
        <v>46608.497318088048</v>
      </c>
      <c r="C83" s="271">
        <f>$B83*'TC2'!C83</f>
        <v>46608.497318088048</v>
      </c>
      <c r="D83" s="238">
        <f>$B83*'TC2'!D83</f>
        <v>35053.498076549906</v>
      </c>
      <c r="E83" s="268">
        <f>$B83*'TC2'!E83</f>
        <v>11554.999241538146</v>
      </c>
      <c r="F83" s="268">
        <f>$B83*'TC2'!F83</f>
        <v>1446.6300563662164</v>
      </c>
      <c r="G83" s="248">
        <f>$B83*'TC2'!G83/0.9</f>
        <v>34853.863889321918</v>
      </c>
      <c r="H83" s="764">
        <f>$B83*'TC2'!H83/0.9</f>
        <v>25628.104488324072</v>
      </c>
      <c r="I83" s="763">
        <f>$B83*'TC2'!I83/0.9</f>
        <v>9225.7594009978493</v>
      </c>
      <c r="J83" s="763">
        <f>$B83*'TC2'!J83/0.9</f>
        <v>1403.2849955528318</v>
      </c>
      <c r="K83" s="269">
        <f>$B83*'TC2'!K83/0.5</f>
        <v>20503.724379007122</v>
      </c>
      <c r="L83" s="268">
        <f>$B83*'TC2'!L83/0.5</f>
        <v>14414.540949660002</v>
      </c>
      <c r="M83" s="268">
        <f>$B83*'TC2'!M83/0.5</f>
        <v>6089.1834293471238</v>
      </c>
      <c r="N83" s="268">
        <f>$B83*'TC2'!N83/0.5</f>
        <v>1350.1126599426441</v>
      </c>
      <c r="O83" s="269">
        <f>$B83*'TC2'!O83/0.4</f>
        <v>52791.538277215412</v>
      </c>
      <c r="P83" s="268">
        <f>$B83*'TC2'!P83/0.4</f>
        <v>39645.05891165416</v>
      </c>
      <c r="Q83" s="268">
        <f>$B83*'TC2'!Q83/0.4</f>
        <v>13146.479365561254</v>
      </c>
      <c r="R83" s="268">
        <f>$B83*'TC2'!R83/0.4</f>
        <v>1469.7504150655664</v>
      </c>
      <c r="S83" s="248">
        <f>$B83*'TC2'!S83/0.1</f>
        <v>152400.19817698319</v>
      </c>
      <c r="T83" s="238">
        <f>$B83*'TC2'!T83/0.1</f>
        <v>119882.0403705824</v>
      </c>
      <c r="U83" s="238">
        <f>$B83*'TC2'!U83/0.1</f>
        <v>32518.157806400814</v>
      </c>
      <c r="V83" s="270">
        <f>$B83*'TC2'!V83/0.1</f>
        <v>1836.7356036866779</v>
      </c>
      <c r="Y83" s="3"/>
    </row>
    <row r="84" spans="1:25" x14ac:dyDescent="0.2">
      <c r="A84" s="137">
        <v>1987</v>
      </c>
      <c r="B84" s="238">
        <v>48018.906098330546</v>
      </c>
      <c r="C84" s="271">
        <f>$B84*'TC2'!C84</f>
        <v>48018.906098330546</v>
      </c>
      <c r="D84" s="238">
        <f>$B84*'TC2'!D84</f>
        <v>36278.954052171299</v>
      </c>
      <c r="E84" s="268">
        <f>$B84*'TC2'!E84</f>
        <v>11739.952046159249</v>
      </c>
      <c r="F84" s="268">
        <f>$B84*'TC2'!F84</f>
        <v>1516.3227475566787</v>
      </c>
      <c r="G84" s="248">
        <f>$B84*'TC2'!G84/0.9</f>
        <v>35533.658643310431</v>
      </c>
      <c r="H84" s="764">
        <f>$B84*'TC2'!H84/0.9</f>
        <v>26215.690774212573</v>
      </c>
      <c r="I84" s="763">
        <f>$B84*'TC2'!I84/0.9</f>
        <v>9317.9678690978562</v>
      </c>
      <c r="J84" s="763">
        <f>$B84*'TC2'!J84/0.9</f>
        <v>1491.569764187022</v>
      </c>
      <c r="K84" s="269">
        <f>$B84*'TC2'!K84/0.5</f>
        <v>21123.106593919907</v>
      </c>
      <c r="L84" s="268">
        <f>$B84*'TC2'!L84/0.5</f>
        <v>14882.791804820827</v>
      </c>
      <c r="M84" s="268">
        <f>$B84*'TC2'!M84/0.5</f>
        <v>6240.3147890990804</v>
      </c>
      <c r="N84" s="268">
        <f>$B84*'TC2'!N84/0.5</f>
        <v>1463.2246268701419</v>
      </c>
      <c r="O84" s="269">
        <f>$B84*'TC2'!O84/0.4</f>
        <v>53546.848705048586</v>
      </c>
      <c r="P84" s="268">
        <f>$B84*'TC2'!P84/0.4</f>
        <v>40381.814485952258</v>
      </c>
      <c r="Q84" s="268">
        <f>$B84*'TC2'!Q84/0.4</f>
        <v>13165.034219096326</v>
      </c>
      <c r="R84" s="268">
        <f>$B84*'TC2'!R84/0.4</f>
        <v>1527.0011858331218</v>
      </c>
      <c r="S84" s="248">
        <f>$B84*'TC2'!S84/0.1</f>
        <v>160386.13319351157</v>
      </c>
      <c r="T84" s="238">
        <f>$B84*'TC2'!T84/0.1</f>
        <v>126848.3235537998</v>
      </c>
      <c r="U84" s="238">
        <f>$B84*'TC2'!U84/0.1</f>
        <v>33537.809639711777</v>
      </c>
      <c r="V84" s="270">
        <f>$B84*'TC2'!V84/0.1</f>
        <v>1739.0995978835897</v>
      </c>
      <c r="Y84" s="3"/>
    </row>
    <row r="85" spans="1:25" x14ac:dyDescent="0.2">
      <c r="A85" s="137">
        <v>1988</v>
      </c>
      <c r="B85" s="238">
        <v>50036.794529960731</v>
      </c>
      <c r="C85" s="271">
        <f>$B85*'TC2'!C85</f>
        <v>50036.794529960731</v>
      </c>
      <c r="D85" s="238">
        <f>$B85*'TC2'!D85</f>
        <v>38146.704725340533</v>
      </c>
      <c r="E85" s="268">
        <f>$B85*'TC2'!E85</f>
        <v>11890.0898046202</v>
      </c>
      <c r="F85" s="268">
        <f>$B85*'TC2'!F85</f>
        <v>1558.9311908822046</v>
      </c>
      <c r="G85" s="248">
        <f>$B85*'TC2'!G85/0.9</f>
        <v>35934.017098504373</v>
      </c>
      <c r="H85" s="764">
        <f>$B85*'TC2'!H85/0.9</f>
        <v>26687.323686866381</v>
      </c>
      <c r="I85" s="763">
        <f>$B85*'TC2'!I85/0.9</f>
        <v>9246.6934116379944</v>
      </c>
      <c r="J85" s="763">
        <f>$B85*'TC2'!J85/0.9</f>
        <v>1551.4561612728751</v>
      </c>
      <c r="K85" s="269">
        <f>$B85*'TC2'!K85/0.5</f>
        <v>21324.371174404892</v>
      </c>
      <c r="L85" s="268">
        <f>$B85*'TC2'!L85/0.5</f>
        <v>15059.442629041441</v>
      </c>
      <c r="M85" s="268">
        <f>$B85*'TC2'!M85/0.5</f>
        <v>6264.9285453634502</v>
      </c>
      <c r="N85" s="268">
        <f>$B85*'TC2'!N85/0.5</f>
        <v>1539.4743385638671</v>
      </c>
      <c r="O85" s="269">
        <f>$B85*'TC2'!O85/0.4</f>
        <v>54196.074503628734</v>
      </c>
      <c r="P85" s="268">
        <f>$B85*'TC2'!P85/0.4</f>
        <v>41222.175009147555</v>
      </c>
      <c r="Q85" s="268">
        <f>$B85*'TC2'!Q85/0.4</f>
        <v>12973.899494481175</v>
      </c>
      <c r="R85" s="268">
        <f>$B85*'TC2'!R85/0.4</f>
        <v>1566.4334396591353</v>
      </c>
      <c r="S85" s="248">
        <f>$B85*'TC2'!S85/0.1</f>
        <v>176961.7914130679</v>
      </c>
      <c r="T85" s="238">
        <f>$B85*'TC2'!T85/0.1</f>
        <v>141281.13407160787</v>
      </c>
      <c r="U85" s="238">
        <f>$B85*'TC2'!U85/0.1</f>
        <v>35680.657341460043</v>
      </c>
      <c r="V85" s="270">
        <f>$B85*'TC2'!V85/0.1</f>
        <v>1626.2064573661689</v>
      </c>
      <c r="Y85" s="3"/>
    </row>
    <row r="86" spans="1:25" x14ac:dyDescent="0.2">
      <c r="A86" s="137">
        <v>1989</v>
      </c>
      <c r="B86" s="238">
        <v>50639.657210747653</v>
      </c>
      <c r="C86" s="271">
        <f>$B86*'TC2'!C86</f>
        <v>50639.657210747653</v>
      </c>
      <c r="D86" s="238">
        <f>$B86*'TC2'!D86</f>
        <v>38370.516579711388</v>
      </c>
      <c r="E86" s="268">
        <f>$B86*'TC2'!E86</f>
        <v>12269.140631036264</v>
      </c>
      <c r="F86" s="268">
        <f>$B86*'TC2'!F86</f>
        <v>1691.6265144914325</v>
      </c>
      <c r="G86" s="248">
        <f>$B86*'TC2'!G86/0.9</f>
        <v>36721.310990892867</v>
      </c>
      <c r="H86" s="764">
        <f>$B86*'TC2'!H86/0.9</f>
        <v>27087.015603741958</v>
      </c>
      <c r="I86" s="763">
        <f>$B86*'TC2'!I86/0.9</f>
        <v>9634.2953871509035</v>
      </c>
      <c r="J86" s="763">
        <f>$B86*'TC2'!J86/0.9</f>
        <v>1683.6772997671808</v>
      </c>
      <c r="K86" s="269">
        <f>$B86*'TC2'!K86/0.5</f>
        <v>21954.974311317372</v>
      </c>
      <c r="L86" s="268">
        <f>$B86*'TC2'!L86/0.5</f>
        <v>15329.965788466159</v>
      </c>
      <c r="M86" s="268">
        <f>$B86*'TC2'!M86/0.5</f>
        <v>6625.0085228512098</v>
      </c>
      <c r="N86" s="268">
        <f>$B86*'TC2'!N86/0.5</f>
        <v>1666.6459871345139</v>
      </c>
      <c r="O86" s="269">
        <f>$B86*'TC2'!O86/0.4</f>
        <v>55179.231840362227</v>
      </c>
      <c r="P86" s="268">
        <f>$B86*'TC2'!P86/0.4</f>
        <v>41783.327872836708</v>
      </c>
      <c r="Q86" s="268">
        <f>$B86*'TC2'!Q86/0.4</f>
        <v>13395.903967525519</v>
      </c>
      <c r="R86" s="268">
        <f>$B86*'TC2'!R86/0.4</f>
        <v>1704.9664405580147</v>
      </c>
      <c r="S86" s="248">
        <f>$B86*'TC2'!S86/0.1</f>
        <v>175904.77318944078</v>
      </c>
      <c r="T86" s="238">
        <f>$B86*'TC2'!T86/0.1</f>
        <v>139922.02536343626</v>
      </c>
      <c r="U86" s="238">
        <f>$B86*'TC2'!U86/0.1</f>
        <v>35982.747826004503</v>
      </c>
      <c r="V86" s="270">
        <f>$B86*'TC2'!V86/0.1</f>
        <v>1763.1694470096968</v>
      </c>
      <c r="Y86" s="3"/>
    </row>
    <row r="87" spans="1:25" x14ac:dyDescent="0.2">
      <c r="A87" s="147">
        <v>1990</v>
      </c>
      <c r="B87" s="239">
        <v>50595.446073308136</v>
      </c>
      <c r="C87" s="276">
        <f>$B87*'TC2'!C87</f>
        <v>50595.446073308136</v>
      </c>
      <c r="D87" s="239">
        <f>$B87*'TC2'!D87</f>
        <v>37947.427179690283</v>
      </c>
      <c r="E87" s="274">
        <f>$B87*'TC2'!E87</f>
        <v>12648.018893617857</v>
      </c>
      <c r="F87" s="274">
        <f>$B87*'TC2'!F87</f>
        <v>1824.3279062757247</v>
      </c>
      <c r="G87" s="264">
        <f>$B87*'TC2'!G87/0.9</f>
        <v>36762.793086945887</v>
      </c>
      <c r="H87" s="768">
        <f>$B87*'TC2'!H87/0.9</f>
        <v>26782.652019802048</v>
      </c>
      <c r="I87" s="767">
        <f>$B87*'TC2'!I87/0.9</f>
        <v>9980.1410671438389</v>
      </c>
      <c r="J87" s="767">
        <f>$B87*'TC2'!J87/0.9</f>
        <v>1821.6661205483863</v>
      </c>
      <c r="K87" s="275">
        <f>$B87*'TC2'!K87/0.5</f>
        <v>21992.586484673611</v>
      </c>
      <c r="L87" s="274">
        <f>$B87*'TC2'!L87/0.5</f>
        <v>15193.982810807847</v>
      </c>
      <c r="M87" s="274">
        <f>$B87*'TC2'!M87/0.5</f>
        <v>6798.6036738657658</v>
      </c>
      <c r="N87" s="274">
        <f>$B87*'TC2'!N87/0.5</f>
        <v>1729.6966089222367</v>
      </c>
      <c r="O87" s="275">
        <f>$B87*'TC2'!O87/0.4</f>
        <v>55225.551339786231</v>
      </c>
      <c r="P87" s="274">
        <f>$B87*'TC2'!P87/0.4</f>
        <v>41268.488531044793</v>
      </c>
      <c r="Q87" s="274">
        <f>$B87*'TC2'!Q87/0.4</f>
        <v>13957.062808741432</v>
      </c>
      <c r="R87" s="274">
        <f>$B87*'TC2'!R87/0.4</f>
        <v>1936.6280100810734</v>
      </c>
      <c r="S87" s="264">
        <f>$B87*'TC2'!S87/0.1</f>
        <v>175089.32295056837</v>
      </c>
      <c r="T87" s="239">
        <f>$B87*'TC2'!T87/0.1</f>
        <v>138430.40361868436</v>
      </c>
      <c r="U87" s="239">
        <f>$B87*'TC2'!U87/0.1</f>
        <v>36658.919331884012</v>
      </c>
      <c r="V87" s="284">
        <f>$B87*'TC2'!V87/0.1</f>
        <v>1848.2839778217703</v>
      </c>
      <c r="Y87" s="3"/>
    </row>
    <row r="88" spans="1:25" x14ac:dyDescent="0.2">
      <c r="A88" s="137">
        <v>1991</v>
      </c>
      <c r="B88" s="238">
        <v>49559.576580247842</v>
      </c>
      <c r="C88" s="271">
        <f>$B88*'TC2'!C88</f>
        <v>49559.576580247842</v>
      </c>
      <c r="D88" s="238">
        <f>$B88*'TC2'!D88</f>
        <v>36545.145755413534</v>
      </c>
      <c r="E88" s="268">
        <f>$B88*'TC2'!E88</f>
        <v>13014.430824834304</v>
      </c>
      <c r="F88" s="268">
        <f>$B88*'TC2'!F88</f>
        <v>2057.458744158429</v>
      </c>
      <c r="G88" s="248">
        <f>$B88*'TC2'!G88/0.9</f>
        <v>36386.712386792002</v>
      </c>
      <c r="H88" s="764">
        <f>$B88*'TC2'!H88/0.9</f>
        <v>25980.365607457337</v>
      </c>
      <c r="I88" s="763">
        <f>$B88*'TC2'!I88/0.9</f>
        <v>10406.346779334659</v>
      </c>
      <c r="J88" s="763">
        <f>$B88*'TC2'!J88/0.9</f>
        <v>2060.4248460944677</v>
      </c>
      <c r="K88" s="269">
        <f>$B88*'TC2'!K88/0.5</f>
        <v>21725.891880940289</v>
      </c>
      <c r="L88" s="268">
        <f>$B88*'TC2'!L88/0.5</f>
        <v>14775.160109845065</v>
      </c>
      <c r="M88" s="268">
        <f>$B88*'TC2'!M88/0.5</f>
        <v>6950.7317710952211</v>
      </c>
      <c r="N88" s="268">
        <f>$B88*'TC2'!N88/0.5</f>
        <v>1798.4731939287972</v>
      </c>
      <c r="O88" s="269">
        <f>$B88*'TC2'!O88/0.4</f>
        <v>54712.73801910664</v>
      </c>
      <c r="P88" s="268">
        <f>$B88*'TC2'!P88/0.4</f>
        <v>39986.87247947268</v>
      </c>
      <c r="Q88" s="268">
        <f>$B88*'TC2'!Q88/0.4</f>
        <v>14725.865539633955</v>
      </c>
      <c r="R88" s="268">
        <f>$B88*'TC2'!R88/0.4</f>
        <v>2387.8644113015557</v>
      </c>
      <c r="S88" s="248">
        <f>$B88*'TC2'!S88/0.1</f>
        <v>168115.35432135037</v>
      </c>
      <c r="T88" s="238">
        <f>$B88*'TC2'!T88/0.1</f>
        <v>131628.16708701928</v>
      </c>
      <c r="U88" s="238">
        <f>$B88*'TC2'!U88/0.1</f>
        <v>36487.187234331104</v>
      </c>
      <c r="V88" s="270">
        <f>$B88*'TC2'!V88/0.1</f>
        <v>2030.7638267340808</v>
      </c>
      <c r="Y88" s="3"/>
    </row>
    <row r="89" spans="1:25" x14ac:dyDescent="0.2">
      <c r="A89" s="137">
        <v>1992</v>
      </c>
      <c r="B89" s="238">
        <v>50518.485674291143</v>
      </c>
      <c r="C89" s="271">
        <f>$B89*'TC2'!C89</f>
        <v>50518.485674291143</v>
      </c>
      <c r="D89" s="238">
        <f>$B89*'TC2'!D89</f>
        <v>37142.479626878878</v>
      </c>
      <c r="E89" s="268">
        <f>$B89*'TC2'!E89</f>
        <v>13376.006047412269</v>
      </c>
      <c r="F89" s="268">
        <f>$B89*'TC2'!F89</f>
        <v>2296.0159045529758</v>
      </c>
      <c r="G89" s="248">
        <f>$B89*'TC2'!G89/0.9</f>
        <v>36690.676876982041</v>
      </c>
      <c r="H89" s="764">
        <f>$B89*'TC2'!H89/0.9</f>
        <v>26040.661723352572</v>
      </c>
      <c r="I89" s="763">
        <f>$B89*'TC2'!I89/0.9</f>
        <v>10650.015153629471</v>
      </c>
      <c r="J89" s="763">
        <f>$B89*'TC2'!J89/0.9</f>
        <v>2300.314190450888</v>
      </c>
      <c r="K89" s="269">
        <f>$B89*'TC2'!K89/0.5</f>
        <v>21744.000055806468</v>
      </c>
      <c r="L89" s="268">
        <f>$B89*'TC2'!L89/0.5</f>
        <v>14589.970140672913</v>
      </c>
      <c r="M89" s="268">
        <f>$B89*'TC2'!M89/0.5</f>
        <v>7154.0299151335594</v>
      </c>
      <c r="N89" s="268">
        <f>$B89*'TC2'!N89/0.5</f>
        <v>2021.8159297604132</v>
      </c>
      <c r="O89" s="269">
        <f>$B89*'TC2'!O89/0.4</f>
        <v>55374.0229034515</v>
      </c>
      <c r="P89" s="268">
        <f>$B89*'TC2'!P89/0.4</f>
        <v>40354.026201702145</v>
      </c>
      <c r="Q89" s="268">
        <f>$B89*'TC2'!Q89/0.4</f>
        <v>15019.996701749356</v>
      </c>
      <c r="R89" s="268">
        <f>$B89*'TC2'!R89/0.4</f>
        <v>2648.437016313982</v>
      </c>
      <c r="S89" s="248">
        <f>$B89*'TC2'!S89/0.1</f>
        <v>174968.76485007309</v>
      </c>
      <c r="T89" s="238">
        <f>$B89*'TC2'!T89/0.1</f>
        <v>137058.84075861561</v>
      </c>
      <c r="U89" s="238">
        <f>$B89*'TC2'!U89/0.1</f>
        <v>37909.924091457455</v>
      </c>
      <c r="V89" s="270">
        <f>$B89*'TC2'!V89/0.1</f>
        <v>2257.3313314717657</v>
      </c>
      <c r="Y89" s="3"/>
    </row>
    <row r="90" spans="1:25" x14ac:dyDescent="0.2">
      <c r="A90" s="137">
        <v>1993</v>
      </c>
      <c r="B90" s="238">
        <v>50947.793513830817</v>
      </c>
      <c r="C90" s="271">
        <f>$B90*'TC2'!C90</f>
        <v>50947.793513830817</v>
      </c>
      <c r="D90" s="238">
        <f>$B90*'TC2'!D90</f>
        <v>37518.947848519121</v>
      </c>
      <c r="E90" s="268">
        <f>$B90*'TC2'!E90</f>
        <v>13428.845665311694</v>
      </c>
      <c r="F90" s="268">
        <f>$B90*'TC2'!F90</f>
        <v>2461.8110049725433</v>
      </c>
      <c r="G90" s="248">
        <f>$B90*'TC2'!G90/0.9</f>
        <v>37391.910211281451</v>
      </c>
      <c r="H90" s="764">
        <f>$B90*'TC2'!H90/0.9</f>
        <v>26573.56366251914</v>
      </c>
      <c r="I90" s="763">
        <f>$B90*'TC2'!I90/0.9</f>
        <v>10818.346548762311</v>
      </c>
      <c r="J90" s="763">
        <f>$B90*'TC2'!J90/0.9</f>
        <v>2474.1779733537328</v>
      </c>
      <c r="K90" s="269">
        <f>$B90*'TC2'!K90/0.5</f>
        <v>22344.861251795592</v>
      </c>
      <c r="L90" s="268">
        <f>$B90*'TC2'!L90/0.5</f>
        <v>15004.824580722139</v>
      </c>
      <c r="M90" s="268">
        <f>$B90*'TC2'!M90/0.5</f>
        <v>7340.0366710734543</v>
      </c>
      <c r="N90" s="268">
        <f>$B90*'TC2'!N90/0.5</f>
        <v>2174.2016302318975</v>
      </c>
      <c r="O90" s="269">
        <f>$B90*'TC2'!O90/0.4</f>
        <v>56200.721410638776</v>
      </c>
      <c r="P90" s="268">
        <f>$B90*'TC2'!P90/0.4</f>
        <v>41034.487514765395</v>
      </c>
      <c r="Q90" s="268">
        <f>$B90*'TC2'!Q90/0.4</f>
        <v>15166.23389587338</v>
      </c>
      <c r="R90" s="268">
        <f>$B90*'TC2'!R90/0.4</f>
        <v>2849.1484022560267</v>
      </c>
      <c r="S90" s="248">
        <f>$B90*'TC2'!S90/0.1</f>
        <v>172950.74323677507</v>
      </c>
      <c r="T90" s="238">
        <f>$B90*'TC2'!T90/0.1</f>
        <v>136027.40552251891</v>
      </c>
      <c r="U90" s="238">
        <f>$B90*'TC2'!U90/0.1</f>
        <v>36923.337714256144</v>
      </c>
      <c r="V90" s="270">
        <f>$B90*'TC2'!V90/0.1</f>
        <v>2350.5082895418373</v>
      </c>
      <c r="Y90" s="3"/>
    </row>
    <row r="91" spans="1:25" x14ac:dyDescent="0.2">
      <c r="A91" s="137">
        <v>1994</v>
      </c>
      <c r="B91" s="238">
        <v>52612.321019033297</v>
      </c>
      <c r="C91" s="271">
        <f>$B91*'TC2'!C91</f>
        <v>52612.321019033297</v>
      </c>
      <c r="D91" s="238">
        <f>$B91*'TC2'!D91</f>
        <v>39023.413650997718</v>
      </c>
      <c r="E91" s="268">
        <f>$B91*'TC2'!E91</f>
        <v>13588.907368035578</v>
      </c>
      <c r="F91" s="268">
        <f>$B91*'TC2'!F91</f>
        <v>2614.4335152637886</v>
      </c>
      <c r="G91" s="248">
        <f>$B91*'TC2'!G91/0.9</f>
        <v>38665.178226302451</v>
      </c>
      <c r="H91" s="764">
        <f>$B91*'TC2'!H91/0.9</f>
        <v>27689.357319961811</v>
      </c>
      <c r="I91" s="763">
        <f>$B91*'TC2'!I91/0.9</f>
        <v>10975.820906340641</v>
      </c>
      <c r="J91" s="763">
        <f>$B91*'TC2'!J91/0.9</f>
        <v>2605.6570186763192</v>
      </c>
      <c r="K91" s="269">
        <f>$B91*'TC2'!K91/0.5</f>
        <v>23063.123225710126</v>
      </c>
      <c r="L91" s="268">
        <f>$B91*'TC2'!L91/0.5</f>
        <v>15629.455630087394</v>
      </c>
      <c r="M91" s="268">
        <f>$B91*'TC2'!M91/0.5</f>
        <v>7433.6675956227336</v>
      </c>
      <c r="N91" s="268">
        <f>$B91*'TC2'!N91/0.5</f>
        <v>2241.9775320732879</v>
      </c>
      <c r="O91" s="269">
        <f>$B91*'TC2'!O91/0.4</f>
        <v>58167.746977042858</v>
      </c>
      <c r="P91" s="268">
        <f>$B91*'TC2'!P91/0.4</f>
        <v>42764.234432304824</v>
      </c>
      <c r="Q91" s="268">
        <f>$B91*'TC2'!Q91/0.4</f>
        <v>15403.512544738029</v>
      </c>
      <c r="R91" s="268">
        <f>$B91*'TC2'!R91/0.4</f>
        <v>3060.2563769301073</v>
      </c>
      <c r="S91" s="248">
        <f>$B91*'TC2'!S91/0.1</f>
        <v>178136.60615361086</v>
      </c>
      <c r="T91" s="238">
        <f>$B91*'TC2'!T91/0.1</f>
        <v>141029.92063032088</v>
      </c>
      <c r="U91" s="238">
        <f>$B91*'TC2'!U91/0.1</f>
        <v>37106.685523289998</v>
      </c>
      <c r="V91" s="270">
        <f>$B91*'TC2'!V91/0.1</f>
        <v>2693.421984551017</v>
      </c>
      <c r="Y91" s="3"/>
    </row>
    <row r="92" spans="1:25" x14ac:dyDescent="0.2">
      <c r="A92" s="137">
        <v>1995</v>
      </c>
      <c r="B92" s="238">
        <v>53767.883532047163</v>
      </c>
      <c r="C92" s="271">
        <f>$B92*'TC2'!C92</f>
        <v>53767.883532047163</v>
      </c>
      <c r="D92" s="238">
        <f>$B92*'TC2'!D92</f>
        <v>40031.456051089066</v>
      </c>
      <c r="E92" s="268">
        <f>$B92*'TC2'!E92</f>
        <v>13736.427480958098</v>
      </c>
      <c r="F92" s="268">
        <f>$B92*'TC2'!F92</f>
        <v>2756.5085794035786</v>
      </c>
      <c r="G92" s="248">
        <f>$B92*'TC2'!G92/0.9</f>
        <v>39191.171839171671</v>
      </c>
      <c r="H92" s="764">
        <f>$B92*'TC2'!H92/0.9</f>
        <v>28110.009781244022</v>
      </c>
      <c r="I92" s="763">
        <f>$B92*'TC2'!I92/0.9</f>
        <v>11081.16205792765</v>
      </c>
      <c r="J92" s="763">
        <f>$B92*'TC2'!J92/0.9</f>
        <v>2744.6892209460766</v>
      </c>
      <c r="K92" s="269">
        <f>$B92*'TC2'!K92/0.5</f>
        <v>23219.222310159745</v>
      </c>
      <c r="L92" s="268">
        <f>$B92*'TC2'!L92/0.5</f>
        <v>15694.911807159688</v>
      </c>
      <c r="M92" s="268">
        <f>$B92*'TC2'!M92/0.5</f>
        <v>7524.3105030000561</v>
      </c>
      <c r="N92" s="268">
        <f>$B92*'TC2'!N92/0.5</f>
        <v>2354.3438946356218</v>
      </c>
      <c r="O92" s="269">
        <f>$B92*'TC2'!O92/0.4</f>
        <v>59156.108750436579</v>
      </c>
      <c r="P92" s="268">
        <f>$B92*'TC2'!P92/0.4</f>
        <v>43628.882248849441</v>
      </c>
      <c r="Q92" s="268">
        <f>$B92*'TC2'!Q92/0.4</f>
        <v>15527.226501587142</v>
      </c>
      <c r="R92" s="268">
        <f>$B92*'TC2'!R92/0.4</f>
        <v>3232.6208788341455</v>
      </c>
      <c r="S92" s="248">
        <f>$B92*'TC2'!S92/0.1</f>
        <v>184958.28876792657</v>
      </c>
      <c r="T92" s="238">
        <f>$B92*'TC2'!T92/0.1</f>
        <v>147324.47247969444</v>
      </c>
      <c r="U92" s="238">
        <f>$B92*'TC2'!U92/0.1</f>
        <v>37633.816288232127</v>
      </c>
      <c r="V92" s="270">
        <f>$B92*'TC2'!V92/0.1</f>
        <v>2862.8828055210952</v>
      </c>
      <c r="Y92" s="3"/>
    </row>
    <row r="93" spans="1:25" x14ac:dyDescent="0.2">
      <c r="A93" s="137">
        <v>1996</v>
      </c>
      <c r="B93" s="238">
        <v>55464.648636775011</v>
      </c>
      <c r="C93" s="271">
        <f>$B93*'TC2'!C93</f>
        <v>55464.648636775011</v>
      </c>
      <c r="D93" s="238">
        <f>$B93*'TC2'!D93</f>
        <v>41686.42286073693</v>
      </c>
      <c r="E93" s="268">
        <f>$B93*'TC2'!E93</f>
        <v>13778.225776038085</v>
      </c>
      <c r="F93" s="268">
        <f>$B93*'TC2'!F93</f>
        <v>2850.1301470124968</v>
      </c>
      <c r="G93" s="248">
        <f>$B93*'TC2'!G93/0.9</f>
        <v>39975.875192796288</v>
      </c>
      <c r="H93" s="764">
        <f>$B93*'TC2'!H93/0.9</f>
        <v>28935.835922238915</v>
      </c>
      <c r="I93" s="763">
        <f>$B93*'TC2'!I93/0.9</f>
        <v>11040.039270557374</v>
      </c>
      <c r="J93" s="763">
        <f>$B93*'TC2'!J93/0.9</f>
        <v>2825.5608003079692</v>
      </c>
      <c r="K93" s="269">
        <f>$B93*'TC2'!K93/0.5</f>
        <v>23507.398692691848</v>
      </c>
      <c r="L93" s="268">
        <f>$B93*'TC2'!L93/0.5</f>
        <v>16020.564752838794</v>
      </c>
      <c r="M93" s="268">
        <f>$B93*'TC2'!M93/0.5</f>
        <v>7486.833939853057</v>
      </c>
      <c r="N93" s="268">
        <f>$B93*'TC2'!N93/0.5</f>
        <v>2409.9331241060577</v>
      </c>
      <c r="O93" s="269">
        <f>$B93*'TC2'!O93/0.4</f>
        <v>60561.470817926835</v>
      </c>
      <c r="P93" s="268">
        <f>$B93*'TC2'!P93/0.4</f>
        <v>45079.924883989064</v>
      </c>
      <c r="Q93" s="268">
        <f>$B93*'TC2'!Q93/0.4</f>
        <v>15481.54593393777</v>
      </c>
      <c r="R93" s="268">
        <f>$B93*'TC2'!R93/0.4</f>
        <v>3345.0953955603586</v>
      </c>
      <c r="S93" s="248">
        <f>$B93*'TC2'!S93/0.1</f>
        <v>194863.60963258348</v>
      </c>
      <c r="T93" s="238">
        <f>$B93*'TC2'!T93/0.1</f>
        <v>156441.705307219</v>
      </c>
      <c r="U93" s="238">
        <f>$B93*'TC2'!U93/0.1</f>
        <v>38421.904325364485</v>
      </c>
      <c r="V93" s="270">
        <f>$B93*'TC2'!V93/0.1</f>
        <v>3071.2542673532448</v>
      </c>
      <c r="Y93" s="3"/>
    </row>
    <row r="94" spans="1:25" x14ac:dyDescent="0.2">
      <c r="A94" s="137">
        <v>1997</v>
      </c>
      <c r="B94" s="238">
        <v>57479.615925282902</v>
      </c>
      <c r="C94" s="271">
        <f>$B94*'TC2'!C94</f>
        <v>57479.615925282902</v>
      </c>
      <c r="D94" s="238">
        <f>$B94*'TC2'!D94</f>
        <v>43628.781752389572</v>
      </c>
      <c r="E94" s="268">
        <f>$B94*'TC2'!E94</f>
        <v>13850.83417289333</v>
      </c>
      <c r="F94" s="268">
        <f>$B94*'TC2'!F94</f>
        <v>2893.8716131043066</v>
      </c>
      <c r="G94" s="248">
        <f>$B94*'TC2'!G94/0.9</f>
        <v>41059.46796710456</v>
      </c>
      <c r="H94" s="764">
        <f>$B94*'TC2'!H94/0.9</f>
        <v>30023.282130715339</v>
      </c>
      <c r="I94" s="763">
        <f>$B94*'TC2'!I94/0.9</f>
        <v>11036.185836389222</v>
      </c>
      <c r="J94" s="763">
        <f>$B94*'TC2'!J94/0.9</f>
        <v>2866.1065507860612</v>
      </c>
      <c r="K94" s="269">
        <f>$B94*'TC2'!K94/0.5</f>
        <v>23983.783008931481</v>
      </c>
      <c r="L94" s="268">
        <f>$B94*'TC2'!L94/0.5</f>
        <v>16554.777425987158</v>
      </c>
      <c r="M94" s="268">
        <f>$B94*'TC2'!M94/0.5</f>
        <v>7429.0055829443254</v>
      </c>
      <c r="N94" s="268">
        <f>$B94*'TC2'!N94/0.5</f>
        <v>2383.9234315468671</v>
      </c>
      <c r="O94" s="269">
        <f>$B94*'TC2'!O94/0.4</f>
        <v>62404.074164820908</v>
      </c>
      <c r="P94" s="268">
        <f>$B94*'TC2'!P94/0.4</f>
        <v>46858.913011625562</v>
      </c>
      <c r="Q94" s="268">
        <f>$B94*'TC2'!Q94/0.4</f>
        <v>15545.161153195344</v>
      </c>
      <c r="R94" s="268">
        <f>$B94*'TC2'!R94/0.4</f>
        <v>3468.8354498350536</v>
      </c>
      <c r="S94" s="248">
        <f>$B94*'TC2'!S94/0.1</f>
        <v>205260.94754888795</v>
      </c>
      <c r="T94" s="238">
        <f>$B94*'TC2'!T94/0.1</f>
        <v>166078.27834745767</v>
      </c>
      <c r="U94" s="238">
        <f>$B94*'TC2'!U94/0.1</f>
        <v>39182.669201430297</v>
      </c>
      <c r="V94" s="270">
        <f>$B94*'TC2'!V94/0.1</f>
        <v>3143.7571739685136</v>
      </c>
      <c r="Y94" s="3"/>
    </row>
    <row r="95" spans="1:25" x14ac:dyDescent="0.2">
      <c r="A95" s="137">
        <v>1998</v>
      </c>
      <c r="B95" s="238">
        <v>59680.053529689547</v>
      </c>
      <c r="C95" s="271">
        <f>$B95*'TC2'!C95</f>
        <v>59680.053529689547</v>
      </c>
      <c r="D95" s="238">
        <f>$B95*'TC2'!D95</f>
        <v>45736.936275433218</v>
      </c>
      <c r="E95" s="268">
        <f>$B95*'TC2'!E95</f>
        <v>13943.117254256325</v>
      </c>
      <c r="F95" s="268">
        <f>$B95*'TC2'!F95</f>
        <v>2865.5421480093778</v>
      </c>
      <c r="G95" s="248">
        <f>$B95*'TC2'!G95/0.9</f>
        <v>42525.050858263596</v>
      </c>
      <c r="H95" s="764">
        <f>$B95*'TC2'!H95/0.9</f>
        <v>31435.238409286678</v>
      </c>
      <c r="I95" s="763">
        <f>$B95*'TC2'!I95/0.9</f>
        <v>11089.812448976916</v>
      </c>
      <c r="J95" s="763">
        <f>$B95*'TC2'!J95/0.9</f>
        <v>2857.0904274058685</v>
      </c>
      <c r="K95" s="269">
        <f>$B95*'TC2'!K95/0.5</f>
        <v>24787.474682785083</v>
      </c>
      <c r="L95" s="268">
        <f>$B95*'TC2'!L95/0.5</f>
        <v>17367.199877499774</v>
      </c>
      <c r="M95" s="268">
        <f>$B95*'TC2'!M95/0.5</f>
        <v>7420.2748052853076</v>
      </c>
      <c r="N95" s="268">
        <f>$B95*'TC2'!N95/0.5</f>
        <v>2419.5489445787325</v>
      </c>
      <c r="O95" s="269">
        <f>$B95*'TC2'!O95/0.4</f>
        <v>64697.021077611731</v>
      </c>
      <c r="P95" s="268">
        <f>$B95*'TC2'!P95/0.4</f>
        <v>49020.286574020305</v>
      </c>
      <c r="Q95" s="268">
        <f>$B95*'TC2'!Q95/0.4</f>
        <v>15676.734503591426</v>
      </c>
      <c r="R95" s="268">
        <f>$B95*'TC2'!R95/0.4</f>
        <v>3404.0172809397882</v>
      </c>
      <c r="S95" s="248">
        <f>$B95*'TC2'!S95/0.1</f>
        <v>214075.07757252309</v>
      </c>
      <c r="T95" s="238">
        <f>$B95*'TC2'!T95/0.1</f>
        <v>174452.21707075209</v>
      </c>
      <c r="U95" s="238">
        <f>$B95*'TC2'!U95/0.1</f>
        <v>39622.860501771014</v>
      </c>
      <c r="V95" s="270">
        <f>$B95*'TC2'!V95/0.1</f>
        <v>2941.6076334409618</v>
      </c>
      <c r="Y95" s="3"/>
    </row>
    <row r="96" spans="1:25" x14ac:dyDescent="0.2">
      <c r="A96" s="141">
        <v>1999</v>
      </c>
      <c r="B96" s="240">
        <v>61491.708526516246</v>
      </c>
      <c r="C96" s="281">
        <f>$B96*'TC2'!C96</f>
        <v>61491.708526516246</v>
      </c>
      <c r="D96" s="240">
        <f>$B96*'TC2'!D96</f>
        <v>47141.316727245765</v>
      </c>
      <c r="E96" s="279">
        <f>$B96*'TC2'!E96</f>
        <v>14350.391799270477</v>
      </c>
      <c r="F96" s="279">
        <f>$B96*'TC2'!F96</f>
        <v>2916.7428638677361</v>
      </c>
      <c r="G96" s="259">
        <f>$B96*'TC2'!G96/0.9</f>
        <v>43640.681115562962</v>
      </c>
      <c r="H96" s="766">
        <f>$B96*'TC2'!H96/0.9</f>
        <v>32277.961004753299</v>
      </c>
      <c r="I96" s="765">
        <f>$B96*'TC2'!I96/0.9</f>
        <v>11362.720110809658</v>
      </c>
      <c r="J96" s="765">
        <f>$B96*'TC2'!J96/0.9</f>
        <v>2922.7250297236137</v>
      </c>
      <c r="K96" s="280">
        <f>$B96*'TC2'!K96/0.5</f>
        <v>25195.720834031839</v>
      </c>
      <c r="L96" s="279">
        <f>$B96*'TC2'!L96/0.5</f>
        <v>17692.226604060255</v>
      </c>
      <c r="M96" s="279">
        <f>$B96*'TC2'!M96/0.5</f>
        <v>7503.4942299715822</v>
      </c>
      <c r="N96" s="279">
        <f>$B96*'TC2'!N96/0.5</f>
        <v>2413.2344470507137</v>
      </c>
      <c r="O96" s="280">
        <f>$B96*'TC2'!O96/0.4</f>
        <v>66696.881467476851</v>
      </c>
      <c r="P96" s="279">
        <f>$B96*'TC2'!P96/0.4</f>
        <v>50510.129005619601</v>
      </c>
      <c r="Q96" s="279">
        <f>$B96*'TC2'!Q96/0.4</f>
        <v>16186.752461857253</v>
      </c>
      <c r="R96" s="279">
        <f>$B96*'TC2'!R96/0.4</f>
        <v>3559.5882580647381</v>
      </c>
      <c r="S96" s="259">
        <f>$B96*'TC2'!S96/0.1</f>
        <v>222150.95522509582</v>
      </c>
      <c r="T96" s="240">
        <f>$B96*'TC2'!T96/0.1</f>
        <v>180911.51822967795</v>
      </c>
      <c r="U96" s="240">
        <f>$B96*'TC2'!U96/0.1</f>
        <v>41239.436995417855</v>
      </c>
      <c r="V96" s="285">
        <f>$B96*'TC2'!V96/0.1</f>
        <v>2862.903371164839</v>
      </c>
      <c r="Y96" s="3"/>
    </row>
    <row r="97" spans="1:25" x14ac:dyDescent="0.2">
      <c r="A97" s="137">
        <v>2000</v>
      </c>
      <c r="B97" s="238">
        <v>63509.236650051425</v>
      </c>
      <c r="C97" s="271">
        <f>$B97*'TC2'!C97</f>
        <v>63509.236650051425</v>
      </c>
      <c r="D97" s="238">
        <f>$B97*'TC2'!D97</f>
        <v>48822.740482873691</v>
      </c>
      <c r="E97" s="268">
        <f>$B97*'TC2'!E97</f>
        <v>14686.496167177735</v>
      </c>
      <c r="F97" s="268">
        <f>$B97*'TC2'!F97</f>
        <v>2996.4172918025165</v>
      </c>
      <c r="G97" s="248">
        <f>$B97*'TC2'!G97/0.9</f>
        <v>44765.673124366207</v>
      </c>
      <c r="H97" s="764">
        <f>$B97*'TC2'!H97/0.9</f>
        <v>33219.680387126573</v>
      </c>
      <c r="I97" s="763">
        <f>$B97*'TC2'!I97/0.9</f>
        <v>11545.992737239625</v>
      </c>
      <c r="J97" s="763">
        <f>$B97*'TC2'!J97/0.9</f>
        <v>2998.0658012120534</v>
      </c>
      <c r="K97" s="269">
        <f>$B97*'TC2'!K97/0.5</f>
        <v>25679.682405662476</v>
      </c>
      <c r="L97" s="268">
        <f>$B97*'TC2'!L97/0.5</f>
        <v>18073.565258926556</v>
      </c>
      <c r="M97" s="268">
        <f>$B97*'TC2'!M97/0.5</f>
        <v>7606.1171467359145</v>
      </c>
      <c r="N97" s="268">
        <f>$B97*'TC2'!N97/0.5</f>
        <v>2507.2020541369507</v>
      </c>
      <c r="O97" s="269">
        <f>$B97*'TC2'!O97/0.4</f>
        <v>68623.161522745853</v>
      </c>
      <c r="P97" s="268">
        <f>$B97*'TC2'!P97/0.4</f>
        <v>52152.324297376595</v>
      </c>
      <c r="Q97" s="268">
        <f>$B97*'TC2'!Q97/0.4</f>
        <v>16470.837225369261</v>
      </c>
      <c r="R97" s="268">
        <f>$B97*'TC2'!R97/0.4</f>
        <v>3611.645485055933</v>
      </c>
      <c r="S97" s="248">
        <f>$B97*'TC2'!S97/0.1</f>
        <v>232201.30838121843</v>
      </c>
      <c r="T97" s="238">
        <f>$B97*'TC2'!T97/0.1</f>
        <v>189250.28134459769</v>
      </c>
      <c r="U97" s="238">
        <f>$B97*'TC2'!U97/0.1</f>
        <v>42951.027036620726</v>
      </c>
      <c r="V97" s="270">
        <f>$B97*'TC2'!V97/0.1</f>
        <v>2981.5807071166787</v>
      </c>
      <c r="Y97" s="3"/>
    </row>
    <row r="98" spans="1:25" x14ac:dyDescent="0.2">
      <c r="A98" s="137">
        <v>2001</v>
      </c>
      <c r="B98" s="238">
        <v>63172.87147276297</v>
      </c>
      <c r="C98" s="271">
        <f>$B98*'TC2'!C98</f>
        <v>63172.87147276297</v>
      </c>
      <c r="D98" s="238">
        <f>$B98*'TC2'!D98</f>
        <v>47852.87152947655</v>
      </c>
      <c r="E98" s="268">
        <f>$B98*'TC2'!E98</f>
        <v>15319.999943286421</v>
      </c>
      <c r="F98" s="268">
        <f>$B98*'TC2'!F98</f>
        <v>3245.0501947606017</v>
      </c>
      <c r="G98" s="248">
        <f>$B98*'TC2'!G98/0.9</f>
        <v>44805.915938983075</v>
      </c>
      <c r="H98" s="764">
        <f>$B98*'TC2'!H98/0.9</f>
        <v>32712.943493808845</v>
      </c>
      <c r="I98" s="763">
        <f>$B98*'TC2'!I98/0.9</f>
        <v>12092.972445174228</v>
      </c>
      <c r="J98" s="763">
        <f>$B98*'TC2'!J98/0.9</f>
        <v>3240.5516200418401</v>
      </c>
      <c r="K98" s="269">
        <f>$B98*'TC2'!K98/0.5</f>
        <v>25953.304576961968</v>
      </c>
      <c r="L98" s="268">
        <f>$B98*'TC2'!L98/0.5</f>
        <v>18004.315340102658</v>
      </c>
      <c r="M98" s="268">
        <f>$B98*'TC2'!M98/0.5</f>
        <v>7948.9892368593073</v>
      </c>
      <c r="N98" s="268">
        <f>$B98*'TC2'!N98/0.5</f>
        <v>2605.9575739049878</v>
      </c>
      <c r="O98" s="269">
        <f>$B98*'TC2'!O98/0.4</f>
        <v>68371.680141509452</v>
      </c>
      <c r="P98" s="268">
        <f>$B98*'TC2'!P98/0.4</f>
        <v>51098.728685941576</v>
      </c>
      <c r="Q98" s="268">
        <f>$B98*'TC2'!Q98/0.4</f>
        <v>17272.95145556788</v>
      </c>
      <c r="R98" s="268">
        <f>$B98*'TC2'!R98/0.4</f>
        <v>4033.7941777129058</v>
      </c>
      <c r="S98" s="248">
        <f>$B98*'TC2'!S98/0.1</f>
        <v>228475.47127678205</v>
      </c>
      <c r="T98" s="238">
        <f>$B98*'TC2'!T98/0.1</f>
        <v>184112.2238504859</v>
      </c>
      <c r="U98" s="238">
        <f>$B98*'TC2'!U98/0.1</f>
        <v>44363.247426296148</v>
      </c>
      <c r="V98" s="270">
        <f>$B98*'TC2'!V98/0.1</f>
        <v>3285.537367229455</v>
      </c>
      <c r="Y98" s="3"/>
    </row>
    <row r="99" spans="1:25" x14ac:dyDescent="0.2">
      <c r="A99" s="137">
        <v>2002</v>
      </c>
      <c r="B99" s="238">
        <v>63017.629369432303</v>
      </c>
      <c r="C99" s="271">
        <f>$B99*'TC2'!C99</f>
        <v>63017.629369432303</v>
      </c>
      <c r="D99" s="238">
        <f>$B99*'TC2'!D99</f>
        <v>47010.603525252518</v>
      </c>
      <c r="E99" s="268">
        <f>$B99*'TC2'!E99</f>
        <v>16007.025844179785</v>
      </c>
      <c r="F99" s="268">
        <f>$B99*'TC2'!F99</f>
        <v>3419.4182815708596</v>
      </c>
      <c r="G99" s="248">
        <f>$B99*'TC2'!G99/0.9</f>
        <v>44727.698766368223</v>
      </c>
      <c r="H99" s="764">
        <f>$B99*'TC2'!H99/0.9</f>
        <v>32067.004653085416</v>
      </c>
      <c r="I99" s="763">
        <f>$B99*'TC2'!I99/0.9</f>
        <v>12660.694113282811</v>
      </c>
      <c r="J99" s="763">
        <f>$B99*'TC2'!J99/0.9</f>
        <v>3416.9821919857463</v>
      </c>
      <c r="K99" s="269">
        <f>$B99*'TC2'!K99/0.5</f>
        <v>26098.661031869156</v>
      </c>
      <c r="L99" s="268">
        <f>$B99*'TC2'!L99/0.5</f>
        <v>17647.575838445748</v>
      </c>
      <c r="M99" s="268">
        <f>$B99*'TC2'!M99/0.5</f>
        <v>8451.085193423407</v>
      </c>
      <c r="N99" s="268">
        <f>$B99*'TC2'!N99/0.5</f>
        <v>2831.8790211658761</v>
      </c>
      <c r="O99" s="269">
        <f>$B99*'TC2'!O99/0.4</f>
        <v>68013.99593449205</v>
      </c>
      <c r="P99" s="268">
        <f>$B99*'TC2'!P99/0.4</f>
        <v>50091.290671384995</v>
      </c>
      <c r="Q99" s="268">
        <f>$B99*'TC2'!Q99/0.4</f>
        <v>17922.705263107062</v>
      </c>
      <c r="R99" s="268">
        <f>$B99*'TC2'!R99/0.4</f>
        <v>4148.3611555105854</v>
      </c>
      <c r="S99" s="248">
        <f>$B99*'TC2'!S99/0.1</f>
        <v>227627.00479700899</v>
      </c>
      <c r="T99" s="238">
        <f>$B99*'TC2'!T99/0.1</f>
        <v>181502.99337475642</v>
      </c>
      <c r="U99" s="238">
        <f>$B99*'TC2'!U99/0.1</f>
        <v>46124.011422252552</v>
      </c>
      <c r="V99" s="270">
        <f>$B99*'TC2'!V99/0.1</f>
        <v>3441.3430878368763</v>
      </c>
      <c r="Y99" s="3"/>
    </row>
    <row r="100" spans="1:25" x14ac:dyDescent="0.2">
      <c r="A100" s="137">
        <v>2003</v>
      </c>
      <c r="B100" s="238">
        <v>63639.541876937175</v>
      </c>
      <c r="C100" s="271">
        <f>$B100*'TC2'!C100</f>
        <v>63639.541876937175</v>
      </c>
      <c r="D100" s="238">
        <f>$B100*'TC2'!D100</f>
        <v>47175.851613016559</v>
      </c>
      <c r="E100" s="268">
        <f>$B100*'TC2'!E100</f>
        <v>16463.690263920609</v>
      </c>
      <c r="F100" s="268">
        <f>$B100*'TC2'!F100</f>
        <v>3509.031763978227</v>
      </c>
      <c r="G100" s="248">
        <f>$B100*'TC2'!G100/0.9</f>
        <v>45049.065776809432</v>
      </c>
      <c r="H100" s="764">
        <f>$B100*'TC2'!H100/0.9</f>
        <v>32040.092830205653</v>
      </c>
      <c r="I100" s="763">
        <f>$B100*'TC2'!I100/0.9</f>
        <v>13008.972946603775</v>
      </c>
      <c r="J100" s="763">
        <f>$B100*'TC2'!J100/0.9</f>
        <v>3527.8529267809208</v>
      </c>
      <c r="K100" s="269">
        <f>$B100*'TC2'!K100/0.5</f>
        <v>26058.973919284534</v>
      </c>
      <c r="L100" s="268">
        <f>$B100*'TC2'!L100/0.5</f>
        <v>17385.143559811251</v>
      </c>
      <c r="M100" s="268">
        <f>$B100*'TC2'!M100/0.5</f>
        <v>8673.830359473277</v>
      </c>
      <c r="N100" s="268">
        <f>$B100*'TC2'!N100/0.5</f>
        <v>2969.7965948218412</v>
      </c>
      <c r="O100" s="269">
        <f>$B100*'TC2'!O100/0.4</f>
        <v>68786.680598715553</v>
      </c>
      <c r="P100" s="268">
        <f>$B100*'TC2'!P100/0.4</f>
        <v>50358.779418198654</v>
      </c>
      <c r="Q100" s="268">
        <f>$B100*'TC2'!Q100/0.4</f>
        <v>18427.901180516899</v>
      </c>
      <c r="R100" s="268">
        <f>$B100*'TC2'!R100/0.4</f>
        <v>4225.423341729771</v>
      </c>
      <c r="S100" s="248">
        <f>$B100*'TC2'!S100/0.1</f>
        <v>230953.82677808683</v>
      </c>
      <c r="T100" s="238">
        <f>$B100*'TC2'!T100/0.1</f>
        <v>183397.68065831473</v>
      </c>
      <c r="U100" s="238">
        <f>$B100*'TC2'!U100/0.1</f>
        <v>47556.146119772107</v>
      </c>
      <c r="V100" s="270">
        <f>$B100*'TC2'!V100/0.1</f>
        <v>3339.641298753982</v>
      </c>
      <c r="Y100" s="3"/>
    </row>
    <row r="101" spans="1:25" x14ac:dyDescent="0.2">
      <c r="A101" s="137">
        <v>2004</v>
      </c>
      <c r="B101" s="238">
        <v>65500.572384886022</v>
      </c>
      <c r="C101" s="271">
        <f>$B101*'TC2'!C101</f>
        <v>65500.572384886022</v>
      </c>
      <c r="D101" s="238">
        <f>$B101*'TC2'!D101</f>
        <v>48510.495008926904</v>
      </c>
      <c r="E101" s="268">
        <f>$B101*'TC2'!E101</f>
        <v>16990.07737595911</v>
      </c>
      <c r="F101" s="268">
        <f>$B101*'TC2'!F101</f>
        <v>3707.9999282096023</v>
      </c>
      <c r="G101" s="248">
        <f>$B101*'TC2'!G101/0.9</f>
        <v>46041.540429084176</v>
      </c>
      <c r="H101" s="764">
        <f>$B101*'TC2'!H101/0.9</f>
        <v>32651.266417048628</v>
      </c>
      <c r="I101" s="763">
        <f>$B101*'TC2'!I101/0.9</f>
        <v>13390.274012035536</v>
      </c>
      <c r="J101" s="763">
        <f>$B101*'TC2'!J101/0.9</f>
        <v>3722.705414224145</v>
      </c>
      <c r="K101" s="269">
        <f>$B101*'TC2'!K101/0.5</f>
        <v>26524.028818737024</v>
      </c>
      <c r="L101" s="268">
        <f>$B101*'TC2'!L101/0.5</f>
        <v>17645.914160538465</v>
      </c>
      <c r="M101" s="268">
        <f>$B101*'TC2'!M101/0.5</f>
        <v>8878.1146581985504</v>
      </c>
      <c r="N101" s="268">
        <f>$B101*'TC2'!N101/0.5</f>
        <v>3055.1212414881957</v>
      </c>
      <c r="O101" s="269">
        <f>$B101*'TC2'!O101/0.4</f>
        <v>70438.429942018091</v>
      </c>
      <c r="P101" s="268">
        <f>$B101*'TC2'!P101/0.4</f>
        <v>51407.956737686334</v>
      </c>
      <c r="Q101" s="268">
        <f>$B101*'TC2'!Q101/0.4</f>
        <v>19030.473204331767</v>
      </c>
      <c r="R101" s="268">
        <f>$B101*'TC2'!R101/0.4</f>
        <v>4557.1856301440812</v>
      </c>
      <c r="S101" s="248">
        <f>$B101*'TC2'!S101/0.1</f>
        <v>240631.85998710268</v>
      </c>
      <c r="T101" s="238">
        <f>$B101*'TC2'!T101/0.1</f>
        <v>191243.55233583139</v>
      </c>
      <c r="U101" s="238">
        <f>$B101*'TC2'!U101/0.1</f>
        <v>49388.30765127128</v>
      </c>
      <c r="V101" s="270">
        <f>$B101*'TC2'!V101/0.1</f>
        <v>3575.6505540787148</v>
      </c>
      <c r="Y101" s="3"/>
    </row>
    <row r="102" spans="1:25" x14ac:dyDescent="0.2">
      <c r="A102" s="137">
        <v>2005</v>
      </c>
      <c r="B102" s="238">
        <v>67091.597922629182</v>
      </c>
      <c r="C102" s="271">
        <f>$B102*'TC2'!C102</f>
        <v>67091.597922629182</v>
      </c>
      <c r="D102" s="238">
        <f>$B102*'TC2'!D102</f>
        <v>49737.912802429084</v>
      </c>
      <c r="E102" s="268">
        <f>$B102*'TC2'!E102</f>
        <v>17353.685120200102</v>
      </c>
      <c r="F102" s="268">
        <f>$B102*'TC2'!F102</f>
        <v>3814.6098965870838</v>
      </c>
      <c r="G102" s="248">
        <f>$B102*'TC2'!G102/0.9</f>
        <v>46704.496115439906</v>
      </c>
      <c r="H102" s="764">
        <f>$B102*'TC2'!H102/0.9</f>
        <v>33112.676436572685</v>
      </c>
      <c r="I102" s="763">
        <f>$B102*'TC2'!I102/0.9</f>
        <v>13591.819678867221</v>
      </c>
      <c r="J102" s="763">
        <f>$B102*'TC2'!J102/0.9</f>
        <v>3814.8641397186216</v>
      </c>
      <c r="K102" s="269">
        <f>$B102*'TC2'!K102/0.5</f>
        <v>26839.636797609521</v>
      </c>
      <c r="L102" s="268">
        <f>$B102*'TC2'!L102/0.5</f>
        <v>17853.665446755276</v>
      </c>
      <c r="M102" s="268">
        <f>$B102*'TC2'!M102/0.5</f>
        <v>8985.9713508542482</v>
      </c>
      <c r="N102" s="268">
        <f>$B102*'TC2'!N102/0.5</f>
        <v>3102.0093744627907</v>
      </c>
      <c r="O102" s="269">
        <f>$B102*'TC2'!O102/0.4</f>
        <v>71535.570262727881</v>
      </c>
      <c r="P102" s="268">
        <f>$B102*'TC2'!P102/0.4</f>
        <v>52186.440173844443</v>
      </c>
      <c r="Q102" s="268">
        <f>$B102*'TC2'!Q102/0.4</f>
        <v>19349.130088883438</v>
      </c>
      <c r="R102" s="268">
        <f>$B102*'TC2'!R102/0.4</f>
        <v>4705.9325962884104</v>
      </c>
      <c r="S102" s="248">
        <f>$B102*'TC2'!S102/0.1</f>
        <v>250575.51418733265</v>
      </c>
      <c r="T102" s="238">
        <f>$B102*'TC2'!T102/0.1</f>
        <v>199365.04009513665</v>
      </c>
      <c r="U102" s="238">
        <f>$B102*'TC2'!U102/0.1</f>
        <v>51210.474092196018</v>
      </c>
      <c r="V102" s="270">
        <f>$B102*'TC2'!V102/0.1</f>
        <v>3812.3217084032449</v>
      </c>
      <c r="Y102" s="3"/>
    </row>
    <row r="103" spans="1:25" x14ac:dyDescent="0.2">
      <c r="A103" s="137">
        <v>2006</v>
      </c>
      <c r="B103" s="238">
        <v>68629.366343052985</v>
      </c>
      <c r="C103" s="271">
        <f>$B103*'TC2'!C103</f>
        <v>68629.366343052985</v>
      </c>
      <c r="D103" s="238">
        <f>$B103*'TC2'!D103</f>
        <v>50900.648967657813</v>
      </c>
      <c r="E103" s="268">
        <f>$B103*'TC2'!E103</f>
        <v>17728.717375395168</v>
      </c>
      <c r="F103" s="268">
        <f>$B103*'TC2'!F103</f>
        <v>4012.417033286376</v>
      </c>
      <c r="G103" s="248">
        <f>$B103*'TC2'!G103/0.9</f>
        <v>47487.71211204354</v>
      </c>
      <c r="H103" s="764">
        <f>$B103*'TC2'!H103/0.9</f>
        <v>33655.824496596986</v>
      </c>
      <c r="I103" s="763">
        <f>$B103*'TC2'!I103/0.9</f>
        <v>13831.887615446554</v>
      </c>
      <c r="J103" s="763">
        <f>$B103*'TC2'!J103/0.9</f>
        <v>3983.2446587283289</v>
      </c>
      <c r="K103" s="269">
        <f>$B103*'TC2'!K103/0.5</f>
        <v>27009.727893525393</v>
      </c>
      <c r="L103" s="268">
        <f>$B103*'TC2'!L103/0.5</f>
        <v>17956.795409816081</v>
      </c>
      <c r="M103" s="268">
        <f>$B103*'TC2'!M103/0.5</f>
        <v>9052.9324837093063</v>
      </c>
      <c r="N103" s="268">
        <f>$B103*'TC2'!N103/0.5</f>
        <v>3077.762853593902</v>
      </c>
      <c r="O103" s="269">
        <f>$B103*'TC2'!O103/0.4</f>
        <v>73085.192385191229</v>
      </c>
      <c r="P103" s="268">
        <f>$B103*'TC2'!P103/0.4</f>
        <v>53279.610855073122</v>
      </c>
      <c r="Q103" s="268">
        <f>$B103*'TC2'!Q103/0.4</f>
        <v>19805.581530118114</v>
      </c>
      <c r="R103" s="268">
        <f>$B103*'TC2'!R103/0.4</f>
        <v>5115.0969151463632</v>
      </c>
      <c r="S103" s="248">
        <f>$B103*'TC2'!S103/0.1</f>
        <v>258904.25442213792</v>
      </c>
      <c r="T103" s="238">
        <f>$B103*'TC2'!T103/0.1</f>
        <v>206104.06920720523</v>
      </c>
      <c r="U103" s="238">
        <f>$B103*'TC2'!U103/0.1</f>
        <v>52800.185214932695</v>
      </c>
      <c r="V103" s="270">
        <f>$B103*'TC2'!V103/0.1</f>
        <v>4274.9684043087946</v>
      </c>
      <c r="Y103" s="3"/>
    </row>
    <row r="104" spans="1:25" x14ac:dyDescent="0.2">
      <c r="A104" s="137">
        <v>2007</v>
      </c>
      <c r="B104" s="238">
        <v>67918.38869906457</v>
      </c>
      <c r="C104" s="271">
        <f>$B104*'TC2'!C104</f>
        <v>67918.38869906457</v>
      </c>
      <c r="D104" s="238">
        <f>$B104*'TC2'!D104</f>
        <v>49833.670906048232</v>
      </c>
      <c r="E104" s="268">
        <f>$B104*'TC2'!E104</f>
        <v>18084.717793016331</v>
      </c>
      <c r="F104" s="268">
        <f>$B104*'TC2'!F104</f>
        <v>4155.4606376524152</v>
      </c>
      <c r="G104" s="248">
        <f>$B104*'TC2'!G104/0.9</f>
        <v>47443.491654899117</v>
      </c>
      <c r="H104" s="764">
        <f>$B104*'TC2'!H104/0.9</f>
        <v>33256.613179982036</v>
      </c>
      <c r="I104" s="763">
        <f>$B104*'TC2'!I104/0.9</f>
        <v>14186.878474917072</v>
      </c>
      <c r="J104" s="763">
        <f>$B104*'TC2'!J104/0.9</f>
        <v>4093.9685904694452</v>
      </c>
      <c r="K104" s="269">
        <f>$B104*'TC2'!K104/0.5</f>
        <v>27159.589314078439</v>
      </c>
      <c r="L104" s="268">
        <f>$B104*'TC2'!L104/0.5</f>
        <v>17995.710838740619</v>
      </c>
      <c r="M104" s="268">
        <f>$B104*'TC2'!M104/0.5</f>
        <v>9163.878475337815</v>
      </c>
      <c r="N104" s="268">
        <f>$B104*'TC2'!N104/0.5</f>
        <v>3017.5592708301838</v>
      </c>
      <c r="O104" s="269">
        <f>$B104*'TC2'!O104/0.4</f>
        <v>72798.369580924948</v>
      </c>
      <c r="P104" s="268">
        <f>$B104*'TC2'!P104/0.4</f>
        <v>52332.741106533809</v>
      </c>
      <c r="Q104" s="268">
        <f>$B104*'TC2'!Q104/0.4</f>
        <v>20465.628474391146</v>
      </c>
      <c r="R104" s="268">
        <f>$B104*'TC2'!R104/0.4</f>
        <v>5439.4802400185217</v>
      </c>
      <c r="S104" s="248">
        <f>$B104*'TC2'!S104/0.1</f>
        <v>252192.46209655367</v>
      </c>
      <c r="T104" s="238">
        <f>$B104*'TC2'!T104/0.1</f>
        <v>199027.19044064399</v>
      </c>
      <c r="U104" s="238">
        <f>$B104*'TC2'!U104/0.1</f>
        <v>53165.271655909659</v>
      </c>
      <c r="V104" s="270">
        <f>$B104*'TC2'!V104/0.1</f>
        <v>4708.8890622991448</v>
      </c>
      <c r="Y104" s="3"/>
    </row>
    <row r="105" spans="1:25" x14ac:dyDescent="0.2">
      <c r="A105" s="137">
        <v>2008</v>
      </c>
      <c r="B105" s="238">
        <v>66210.10538005791</v>
      </c>
      <c r="C105" s="271">
        <f>$B105*'TC2'!C105</f>
        <v>66210.10538005791</v>
      </c>
      <c r="D105" s="238">
        <f>$B105*'TC2'!D105</f>
        <v>46901.196053528613</v>
      </c>
      <c r="E105" s="268">
        <f>$B105*'TC2'!E105</f>
        <v>19308.909326529301</v>
      </c>
      <c r="F105" s="268">
        <f>$B105*'TC2'!F105</f>
        <v>4285.3902122734744</v>
      </c>
      <c r="G105" s="248">
        <f>$B105*'TC2'!G105/0.9</f>
        <v>46718.171557669804</v>
      </c>
      <c r="H105" s="764">
        <f>$B105*'TC2'!H105/0.9</f>
        <v>31303.07357513957</v>
      </c>
      <c r="I105" s="763">
        <f>$B105*'TC2'!I105/0.9</f>
        <v>15415.097982530244</v>
      </c>
      <c r="J105" s="763">
        <f>$B105*'TC2'!J105/0.9</f>
        <v>4215.6224377979097</v>
      </c>
      <c r="K105" s="269">
        <f>$B105*'TC2'!K105/0.5</f>
        <v>27112.422699511717</v>
      </c>
      <c r="L105" s="268">
        <f>$B105*'TC2'!L105/0.5</f>
        <v>17212.598632681773</v>
      </c>
      <c r="M105" s="268">
        <f>$B105*'TC2'!M105/0.5</f>
        <v>9899.8240668299532</v>
      </c>
      <c r="N105" s="268">
        <f>$B105*'TC2'!N105/0.5</f>
        <v>2927.7582381015</v>
      </c>
      <c r="O105" s="269">
        <f>$B105*'TC2'!O105/0.4</f>
        <v>71225.35763036742</v>
      </c>
      <c r="P105" s="268">
        <f>$B105*'TC2'!P105/0.4</f>
        <v>48916.16725321181</v>
      </c>
      <c r="Q105" s="268">
        <f>$B105*'TC2'!Q105/0.4</f>
        <v>22309.190377155603</v>
      </c>
      <c r="R105" s="268">
        <f>$B105*'TC2'!R105/0.4</f>
        <v>5825.4526874184221</v>
      </c>
      <c r="S105" s="248">
        <f>$B105*'TC2'!S105/0.1</f>
        <v>241637.50978155082</v>
      </c>
      <c r="T105" s="238">
        <f>$B105*'TC2'!T105/0.1</f>
        <v>187284.29835902998</v>
      </c>
      <c r="U105" s="238">
        <f>$B105*'TC2'!U105/0.1</f>
        <v>54353.211422520835</v>
      </c>
      <c r="V105" s="270">
        <f>$B105*'TC2'!V105/0.1</f>
        <v>4913.3001825535512</v>
      </c>
      <c r="Y105" s="3"/>
    </row>
    <row r="106" spans="1:25" x14ac:dyDescent="0.2">
      <c r="A106" s="141">
        <v>2009</v>
      </c>
      <c r="B106" s="240">
        <v>63260.22716949795</v>
      </c>
      <c r="C106" s="281">
        <f>$B106*'TC2'!C106</f>
        <v>63260.22716949795</v>
      </c>
      <c r="D106" s="240">
        <f>$B106*'TC2'!D106</f>
        <v>43674.08200032921</v>
      </c>
      <c r="E106" s="279">
        <f>$B106*'TC2'!E106</f>
        <v>19586.14516916874</v>
      </c>
      <c r="F106" s="279">
        <f>$B106*'TC2'!F106</f>
        <v>4526.4558218164175</v>
      </c>
      <c r="G106" s="259">
        <f>$B106*'TC2'!G106/0.9</f>
        <v>44970.997644260846</v>
      </c>
      <c r="H106" s="766">
        <f>$B106*'TC2'!H106/0.9</f>
        <v>29305.417191602239</v>
      </c>
      <c r="I106" s="765">
        <f>$B106*'TC2'!I106/0.9</f>
        <v>15665.580452658605</v>
      </c>
      <c r="J106" s="765">
        <f>$B106*'TC2'!J106/0.9</f>
        <v>4467.8065359954498</v>
      </c>
      <c r="K106" s="280">
        <f>$B106*'TC2'!K106/0.5</f>
        <v>25881.602512737398</v>
      </c>
      <c r="L106" s="279">
        <f>$B106*'TC2'!L106/0.5</f>
        <v>15639.864516017598</v>
      </c>
      <c r="M106" s="279">
        <f>$B106*'TC2'!M106/0.5</f>
        <v>10241.737996719798</v>
      </c>
      <c r="N106" s="279">
        <f>$B106*'TC2'!N106/0.5</f>
        <v>3307.7351989755825</v>
      </c>
      <c r="O106" s="280">
        <f>$B106*'TC2'!O106/0.4</f>
        <v>68832.741558665148</v>
      </c>
      <c r="P106" s="279">
        <f>$B106*'TC2'!P106/0.4</f>
        <v>46387.358036083038</v>
      </c>
      <c r="Q106" s="279">
        <f>$B106*'TC2'!Q106/0.4</f>
        <v>22445.383522582113</v>
      </c>
      <c r="R106" s="279">
        <f>$B106*'TC2'!R106/0.4</f>
        <v>5917.8957072702833</v>
      </c>
      <c r="S106" s="259">
        <f>$B106*'TC2'!S106/0.1</f>
        <v>227863.29289663184</v>
      </c>
      <c r="T106" s="279">
        <f>$B106*'TC2'!T106/0.1</f>
        <v>172992.06527887192</v>
      </c>
      <c r="U106" s="279">
        <f>$B106*'TC2'!U106/0.1</f>
        <v>54871.227617759956</v>
      </c>
      <c r="V106" s="286">
        <f>$B106*'TC2'!V106/0.1</f>
        <v>5054.2993942051271</v>
      </c>
      <c r="Y106" s="3"/>
    </row>
    <row r="107" spans="1:25" x14ac:dyDescent="0.2">
      <c r="A107" s="137">
        <v>2010</v>
      </c>
      <c r="B107" s="238">
        <v>65372.919438695448</v>
      </c>
      <c r="C107" s="271">
        <f>$B107*'TC2'!C107</f>
        <v>65372.919438695448</v>
      </c>
      <c r="D107" s="238">
        <f>$B107*'TC2'!D107</f>
        <v>45170.656384790505</v>
      </c>
      <c r="E107" s="268">
        <f>$B107*'TC2'!E107</f>
        <v>20202.263053904946</v>
      </c>
      <c r="F107" s="268">
        <f>$B107*'TC2'!F107</f>
        <v>4655.7487008633625</v>
      </c>
      <c r="G107" s="248">
        <f>$B107*'TC2'!G107/0.9</f>
        <v>45574.806461794818</v>
      </c>
      <c r="H107" s="764">
        <f>$B107*'TC2'!H107/0.9</f>
        <v>29491.120007372519</v>
      </c>
      <c r="I107" s="763">
        <f>$B107*'TC2'!I107/0.9</f>
        <v>16083.686454422297</v>
      </c>
      <c r="J107" s="763">
        <f>$B107*'TC2'!J107/0.9</f>
        <v>4553.9753091948869</v>
      </c>
      <c r="K107" s="269">
        <f>$B107*'TC2'!K107/0.5</f>
        <v>26283.791315965416</v>
      </c>
      <c r="L107" s="268">
        <f>$B107*'TC2'!L107/0.5</f>
        <v>15865.75899078568</v>
      </c>
      <c r="M107" s="268">
        <f>$B107*'TC2'!M107/0.5</f>
        <v>10418.032325179736</v>
      </c>
      <c r="N107" s="268">
        <f>$B107*'TC2'!N107/0.5</f>
        <v>3115.7507954702</v>
      </c>
      <c r="O107" s="269">
        <f>$B107*'TC2'!O107/0.4</f>
        <v>69688.575394081563</v>
      </c>
      <c r="P107" s="268">
        <f>$B107*'TC2'!P107/0.4</f>
        <v>46522.821278106065</v>
      </c>
      <c r="Q107" s="268">
        <f>$B107*'TC2'!Q107/0.4</f>
        <v>23165.754115975498</v>
      </c>
      <c r="R107" s="268">
        <f>$B107*'TC2'!R107/0.4</f>
        <v>6351.7559513507449</v>
      </c>
      <c r="S107" s="248">
        <f>$B107*'TC2'!S107/0.1</f>
        <v>243555.9362308011</v>
      </c>
      <c r="T107" s="268">
        <f>$B107*'TC2'!T107/0.1</f>
        <v>186286.48378155232</v>
      </c>
      <c r="U107" s="268">
        <f>$B107*'TC2'!U107/0.1</f>
        <v>57269.452449248754</v>
      </c>
      <c r="V107" s="287">
        <f>$B107*'TC2'!V107/0.1</f>
        <v>5571.7092258796401</v>
      </c>
      <c r="Y107" s="3"/>
    </row>
    <row r="108" spans="1:25" x14ac:dyDescent="0.2">
      <c r="A108" s="137">
        <v>2011</v>
      </c>
      <c r="B108" s="238">
        <v>66433.661573651858</v>
      </c>
      <c r="C108" s="271">
        <f>$B108*'TC2'!C108</f>
        <v>66433.661573651858</v>
      </c>
      <c r="D108" s="238">
        <f>$B108*'TC2'!D108</f>
        <v>46628.877301937668</v>
      </c>
      <c r="E108" s="268">
        <f>$B108*'TC2'!E108</f>
        <v>19804.78427171419</v>
      </c>
      <c r="F108" s="268">
        <f>$B108*'TC2'!F108</f>
        <v>4676.8687033276137</v>
      </c>
      <c r="G108" s="248">
        <f>$B108*'TC2'!G108/0.9</f>
        <v>46007.291080318646</v>
      </c>
      <c r="H108" s="764">
        <f>$B108*'TC2'!H108/0.9</f>
        <v>30250.018695118099</v>
      </c>
      <c r="I108" s="763">
        <f>$B108*'TC2'!I108/0.9</f>
        <v>15757.272385200551</v>
      </c>
      <c r="J108" s="763">
        <f>$B108*'TC2'!J108/0.9</f>
        <v>4599.4986510088183</v>
      </c>
      <c r="K108" s="269">
        <f>$B108*'TC2'!K108/0.5</f>
        <v>26373.0281771316</v>
      </c>
      <c r="L108" s="268">
        <f>$B108*'TC2'!L108/0.5</f>
        <v>16151.162394659976</v>
      </c>
      <c r="M108" s="268">
        <f>$B108*'TC2'!M108/0.5</f>
        <v>10221.865782471623</v>
      </c>
      <c r="N108" s="268">
        <f>$B108*'TC2'!N108/0.5</f>
        <v>3193.4656905258971</v>
      </c>
      <c r="O108" s="269">
        <f>$B108*'TC2'!O108/0.4</f>
        <v>70550.119709302453</v>
      </c>
      <c r="P108" s="268">
        <f>$B108*'TC2'!P108/0.4</f>
        <v>47873.589070690745</v>
      </c>
      <c r="Q108" s="268">
        <f>$B108*'TC2'!Q108/0.4</f>
        <v>22676.530638611715</v>
      </c>
      <c r="R108" s="268">
        <f>$B108*'TC2'!R108/0.4</f>
        <v>6357.0398516124696</v>
      </c>
      <c r="S108" s="248">
        <f>$B108*'TC2'!S108/0.1</f>
        <v>250270.99601365073</v>
      </c>
      <c r="T108" s="268">
        <f>$B108*'TC2'!T108/0.1</f>
        <v>194038.60476331378</v>
      </c>
      <c r="U108" s="268">
        <f>$B108*'TC2'!U108/0.1</f>
        <v>56232.391250336921</v>
      </c>
      <c r="V108" s="287">
        <f>$B108*'TC2'!V108/0.1</f>
        <v>5373.1991741967686</v>
      </c>
      <c r="Y108" s="3"/>
    </row>
    <row r="109" spans="1:25" x14ac:dyDescent="0.2">
      <c r="A109" s="137">
        <v>2012</v>
      </c>
      <c r="B109" s="238">
        <v>67746.436228723687</v>
      </c>
      <c r="C109" s="271">
        <f>$B109*'TC2'!C109</f>
        <v>67746.436228723687</v>
      </c>
      <c r="D109" s="238">
        <f>$B109*'TC2'!D109</f>
        <v>48631.177758885475</v>
      </c>
      <c r="E109" s="268">
        <f>$B109*'TC2'!E109</f>
        <v>19115.258469838212</v>
      </c>
      <c r="F109" s="268">
        <f>$B109*'TC2'!F109</f>
        <v>4671.6515807789419</v>
      </c>
      <c r="G109" s="248">
        <f>$B109*'TC2'!G109/0.9</f>
        <v>45959.653433523337</v>
      </c>
      <c r="H109" s="764">
        <f>$B109*'TC2'!H109/0.9</f>
        <v>31002.663013200337</v>
      </c>
      <c r="I109" s="763">
        <f>$B109*'TC2'!I109/0.9</f>
        <v>14956.990420323</v>
      </c>
      <c r="J109" s="763">
        <f>$B109*'TC2'!J109/0.9</f>
        <v>4584.67199601416</v>
      </c>
      <c r="K109" s="269">
        <f>$B109*'TC2'!K109/0.5</f>
        <v>25802.430680866331</v>
      </c>
      <c r="L109" s="268">
        <f>$B109*'TC2'!L109/0.5</f>
        <v>16327.411097238688</v>
      </c>
      <c r="M109" s="268">
        <f>$B109*'TC2'!M109/0.5</f>
        <v>9475.0195836276434</v>
      </c>
      <c r="N109" s="268">
        <f>$B109*'TC2'!N109/0.5</f>
        <v>3045.0629451031177</v>
      </c>
      <c r="O109" s="269">
        <f>$B109*'TC2'!O109/0.4</f>
        <v>71156.181874344591</v>
      </c>
      <c r="P109" s="268">
        <f>$B109*'TC2'!P109/0.4</f>
        <v>49346.727908152396</v>
      </c>
      <c r="Q109" s="268">
        <f>$B109*'TC2'!Q109/0.4</f>
        <v>21809.453966192195</v>
      </c>
      <c r="R109" s="268">
        <f>$B109*'TC2'!R109/0.4</f>
        <v>6509.1833096529626</v>
      </c>
      <c r="S109" s="248">
        <f>$B109*'TC2'!S109/0.1</f>
        <v>263827.48138552683</v>
      </c>
      <c r="T109" s="268">
        <f>$B109*'TC2'!T109/0.1</f>
        <v>207287.81047005169</v>
      </c>
      <c r="U109" s="268">
        <f>$B109*'TC2'!U109/0.1</f>
        <v>56539.670915475115</v>
      </c>
      <c r="V109" s="287">
        <f>$B109*'TC2'!V109/0.1</f>
        <v>5454.4678436619779</v>
      </c>
      <c r="Y109" s="3"/>
    </row>
    <row r="110" spans="1:25" x14ac:dyDescent="0.2">
      <c r="A110" s="137">
        <v>2013</v>
      </c>
      <c r="B110" s="238">
        <v>67867.194188126101</v>
      </c>
      <c r="C110" s="271">
        <f>$B110*'TC2'!C110</f>
        <v>67867.194188126101</v>
      </c>
      <c r="D110" s="238">
        <f>$B110*'TC2'!D110</f>
        <v>48950.133109582661</v>
      </c>
      <c r="E110" s="268">
        <f>$B110*'TC2'!E110</f>
        <v>18917.061078543444</v>
      </c>
      <c r="F110" s="268">
        <f>$B110*'TC2'!F110</f>
        <v>4738.1725058750435</v>
      </c>
      <c r="G110" s="248">
        <f>$B110*'TC2'!G110/0.9</f>
        <v>46717.796825825069</v>
      </c>
      <c r="H110" s="762">
        <f>$B110*'TC2'!H110/0.9</f>
        <v>31745.775360138599</v>
      </c>
      <c r="I110" s="762">
        <f>$B110*'TC2'!I110/0.9</f>
        <v>14972.021465686472</v>
      </c>
      <c r="J110" s="762">
        <f>$B110*'TC2'!J110/0.9</f>
        <v>4688.1825112918013</v>
      </c>
      <c r="K110" s="269">
        <f>$B110*'TC2'!K110/0.5</f>
        <v>26616.21054017554</v>
      </c>
      <c r="L110" s="268">
        <f>$B110*'TC2'!L110/0.5</f>
        <v>16961.718064029028</v>
      </c>
      <c r="M110" s="268">
        <f>$B110*'TC2'!M110/0.5</f>
        <v>9654.4924761465172</v>
      </c>
      <c r="N110" s="268">
        <f>$B110*'TC2'!N110/0.5</f>
        <v>3462.413926641304</v>
      </c>
      <c r="O110" s="269">
        <f>$B110*'TC2'!O110/0.4</f>
        <v>71844.779682886976</v>
      </c>
      <c r="P110" s="268">
        <f>$B110*'TC2'!P110/0.4</f>
        <v>50225.846980275564</v>
      </c>
      <c r="Q110" s="268">
        <f>$B110*'TC2'!Q110/0.4</f>
        <v>21618.932702611412</v>
      </c>
      <c r="R110" s="268">
        <f>$B110*'TC2'!R110/0.4</f>
        <v>6220.393242104924</v>
      </c>
      <c r="S110" s="248">
        <f>$B110*'TC2'!S110/0.1</f>
        <v>258211.77044883539</v>
      </c>
      <c r="T110" s="268">
        <f>$B110*'TC2'!T110/0.1</f>
        <v>203789.35285457919</v>
      </c>
      <c r="U110" s="268">
        <f>$B110*'TC2'!U110/0.1</f>
        <v>54422.4175942562</v>
      </c>
      <c r="V110" s="287">
        <f>$B110*'TC2'!V110/0.1</f>
        <v>5188.0824571242165</v>
      </c>
    </row>
    <row r="111" spans="1:25" x14ac:dyDescent="0.2">
      <c r="A111" s="137">
        <v>2014</v>
      </c>
      <c r="B111" s="238">
        <v>69093.94379916531</v>
      </c>
      <c r="C111" s="271">
        <f>$B111*'TC2'!C111</f>
        <v>69093.94379916531</v>
      </c>
      <c r="D111" s="238">
        <f>$B111*'TC2'!D111</f>
        <v>50130.878554904528</v>
      </c>
      <c r="E111" s="268">
        <f>$B111*'TC2'!E111</f>
        <v>18963.065244260786</v>
      </c>
      <c r="F111" s="268">
        <f>$B111*'TC2'!F111</f>
        <v>4949.5886153088122</v>
      </c>
      <c r="G111" s="248">
        <f>$B111*'TC2'!G111/0.9</f>
        <v>47210.027006577184</v>
      </c>
      <c r="H111" s="762">
        <f>$B111*'TC2'!H111/0.9</f>
        <v>32203.103902804927</v>
      </c>
      <c r="I111" s="762">
        <f>$B111*'TC2'!I111/0.9</f>
        <v>15006.92310377226</v>
      </c>
      <c r="J111" s="762">
        <f>$B111*'TC2'!J111/0.9</f>
        <v>4891.9775985952465</v>
      </c>
      <c r="K111" s="269">
        <f>$B111*'TC2'!K111/0.5</f>
        <v>26742.747307892005</v>
      </c>
      <c r="L111" s="268">
        <f>$B111*'TC2'!L111/0.5</f>
        <v>17124.213236634507</v>
      </c>
      <c r="M111" s="268">
        <f>$B111*'TC2'!M111/0.5</f>
        <v>9618.534071257498</v>
      </c>
      <c r="N111" s="268">
        <f>$B111*'TC2'!N111/0.5</f>
        <v>3546.9636418739456</v>
      </c>
      <c r="O111" s="269">
        <f>$B111*'TC2'!O111/0.4</f>
        <v>72794.126629933671</v>
      </c>
      <c r="P111" s="268">
        <f>$B111*'TC2'!P111/0.4</f>
        <v>51051.71723551795</v>
      </c>
      <c r="Q111" s="268">
        <f>$B111*'TC2'!Q111/0.4</f>
        <v>21742.40939441571</v>
      </c>
      <c r="R111" s="268">
        <f>$B111*'TC2'!R111/0.4</f>
        <v>6573.2450444968727</v>
      </c>
      <c r="S111" s="248">
        <f>$B111*'TC2'!S111/0.1</f>
        <v>266049.19493245834</v>
      </c>
      <c r="T111" s="268">
        <f>$B111*'TC2'!T111/0.1</f>
        <v>211480.8504238009</v>
      </c>
      <c r="U111" s="268">
        <f>$B111*'TC2'!U111/0.1</f>
        <v>54568.344508657501</v>
      </c>
      <c r="V111" s="287">
        <f>$B111*'TC2'!V111/0.1</f>
        <v>5468.0877657309047</v>
      </c>
    </row>
    <row r="112" spans="1:25" x14ac:dyDescent="0.2">
      <c r="A112" s="137">
        <v>2015</v>
      </c>
      <c r="B112" s="238">
        <v>70144.719034324356</v>
      </c>
      <c r="C112" s="271">
        <f>$B112*'TC2'!C112</f>
        <v>70144.719034324356</v>
      </c>
      <c r="D112" s="238">
        <f>$B112*'TC2'!D112</f>
        <v>50888.191308026711</v>
      </c>
      <c r="E112" s="268">
        <f>$B112*'TC2'!E112</f>
        <v>19256.527726297649</v>
      </c>
      <c r="F112" s="268">
        <f>$B112*'TC2'!F112</f>
        <v>5214.6725218855654</v>
      </c>
      <c r="G112" s="248">
        <f>$B112*'TC2'!G112/0.9</f>
        <v>48184.297278948048</v>
      </c>
      <c r="H112" s="764">
        <f>$B112*'TC2'!H112/0.9</f>
        <v>32856.739169160472</v>
      </c>
      <c r="I112" s="763">
        <f>$B112*'TC2'!I112/0.9</f>
        <v>15327.558109787575</v>
      </c>
      <c r="J112" s="763">
        <f>$B112*'TC2'!J112/0.9</f>
        <v>5133.6413636232601</v>
      </c>
      <c r="K112" s="269">
        <f>$B112*'TC2'!K112/0.5</f>
        <v>27249.591034645615</v>
      </c>
      <c r="L112" s="268">
        <f>$B112*'TC2'!L112/0.5</f>
        <v>17592.498708329356</v>
      </c>
      <c r="M112" s="268">
        <f>$B112*'TC2'!M112/0.5</f>
        <v>9657.0923263162604</v>
      </c>
      <c r="N112" s="268">
        <f>$B112*'TC2'!N112/0.5</f>
        <v>3504.2351159341724</v>
      </c>
      <c r="O112" s="269">
        <f>$B112*'TC2'!O112/0.4</f>
        <v>74352.680084326086</v>
      </c>
      <c r="P112" s="268">
        <f>$B112*'TC2'!P112/0.4</f>
        <v>51937.03974519937</v>
      </c>
      <c r="Q112" s="268">
        <f>$B112*'TC2'!Q112/0.4</f>
        <v>22415.640339126716</v>
      </c>
      <c r="R112" s="268">
        <f>$B112*'TC2'!R112/0.4</f>
        <v>7170.3991732346212</v>
      </c>
      <c r="S112" s="248">
        <f>$B112*'TC2'!S112/0.1</f>
        <v>267788.51483271108</v>
      </c>
      <c r="T112" s="268">
        <f>$B112*'TC2'!T112/0.1</f>
        <v>213171.26055782282</v>
      </c>
      <c r="U112" s="268">
        <f>$B112*'TC2'!U112/0.1</f>
        <v>54617.254274888313</v>
      </c>
      <c r="V112" s="287">
        <f>$B112*'TC2'!V112/0.1</f>
        <v>5943.9529462463097</v>
      </c>
    </row>
    <row r="113" spans="1:22" x14ac:dyDescent="0.2">
      <c r="A113" s="137">
        <v>2016</v>
      </c>
      <c r="B113" s="238">
        <v>69692.584412962286</v>
      </c>
      <c r="C113" s="271">
        <f>$B113*'TC2'!C113</f>
        <v>69692.584412962286</v>
      </c>
      <c r="D113" s="238">
        <f>$B113*'TC2'!D113</f>
        <v>50404.147036236522</v>
      </c>
      <c r="E113" s="268">
        <f>$B113*'TC2'!E113</f>
        <v>19288.437376725771</v>
      </c>
      <c r="F113" s="268">
        <f>$B113*'TC2'!F113</f>
        <v>5324.2167999882377</v>
      </c>
      <c r="G113" s="248">
        <f>$B113*'TC2'!G113/0.9</f>
        <v>47920.684047297262</v>
      </c>
      <c r="H113" s="762">
        <f>$B113*'TC2'!H113/0.9</f>
        <v>32573.770450061937</v>
      </c>
      <c r="I113" s="762">
        <f>$B113*'TC2'!I113/0.9</f>
        <v>15346.913597235332</v>
      </c>
      <c r="J113" s="762">
        <f>$B113*'TC2'!J113/0.9</f>
        <v>5235.3467281662352</v>
      </c>
      <c r="K113" s="269">
        <f>$B113*'TC2'!K113/0.5</f>
        <v>26835.657100028544</v>
      </c>
      <c r="L113" s="268">
        <f>$B113*'TC2'!L113/0.5</f>
        <v>17315.060836287939</v>
      </c>
      <c r="M113" s="268">
        <f>$B113*'TC2'!M113/0.5</f>
        <v>9520.5962637406119</v>
      </c>
      <c r="N113" s="268">
        <f>$B113*'TC2'!N113/0.5</f>
        <v>3542.1101327527231</v>
      </c>
      <c r="O113" s="269">
        <f>$B113*'TC2'!O113/0.4</f>
        <v>74276.967731383163</v>
      </c>
      <c r="P113" s="268">
        <f>$B113*'TC2'!P113/0.4</f>
        <v>51647.15746727943</v>
      </c>
      <c r="Q113" s="268">
        <f>$B113*'TC2'!Q113/0.4</f>
        <v>22629.810264103733</v>
      </c>
      <c r="R113" s="268">
        <f>$B113*'TC2'!R113/0.4</f>
        <v>7351.8924724331255</v>
      </c>
      <c r="S113" s="248">
        <f>$B113*'TC2'!S113/0.1</f>
        <v>265639.68770394748</v>
      </c>
      <c r="T113" s="268">
        <f>$B113*'TC2'!T113/0.1</f>
        <v>210877.53631180778</v>
      </c>
      <c r="U113" s="268">
        <f>$B113*'TC2'!U113/0.1</f>
        <v>54762.151392139698</v>
      </c>
      <c r="V113" s="287">
        <f>$B113*'TC2'!V113/0.1</f>
        <v>6124.0474463862583</v>
      </c>
    </row>
    <row r="114" spans="1:22" x14ac:dyDescent="0.2">
      <c r="A114" s="137">
        <v>2017</v>
      </c>
      <c r="B114" s="238">
        <v>71049.761506124298</v>
      </c>
      <c r="C114" s="271">
        <f>$B114*'TC2'!C114</f>
        <v>71049.761506124298</v>
      </c>
      <c r="D114" s="238">
        <f>$B114*'TC2'!D114</f>
        <v>51700.131628578172</v>
      </c>
      <c r="E114" s="268">
        <f>$B114*'TC2'!E114</f>
        <v>19349.629877546129</v>
      </c>
      <c r="F114" s="268">
        <f>$B114*'TC2'!F114</f>
        <v>5363.388285316898</v>
      </c>
      <c r="G114" s="248">
        <f>$B114*'TC2'!G114/0.9</f>
        <v>48644.923426767251</v>
      </c>
      <c r="H114" s="762">
        <f>$B114*'TC2'!H114/0.9</f>
        <v>33285.599613611652</v>
      </c>
      <c r="I114" s="762">
        <f>$B114*'TC2'!I114/0.9</f>
        <v>15359.323813155595</v>
      </c>
      <c r="J114" s="762">
        <f>$B114*'TC2'!J114/0.9</f>
        <v>5234.2296933560319</v>
      </c>
      <c r="K114" s="269">
        <f>$B114*'TC2'!K114/0.5</f>
        <v>27327.689403549848</v>
      </c>
      <c r="L114" s="268">
        <f>$B114*'TC2'!L114/0.5</f>
        <v>18035.299968377905</v>
      </c>
      <c r="M114" s="268">
        <f>$B114*'TC2'!M114/0.5</f>
        <v>9292.38943517195</v>
      </c>
      <c r="N114" s="268">
        <f>$B114*'TC2'!N114/0.5</f>
        <v>3109.6410157404948</v>
      </c>
      <c r="O114" s="269">
        <f>$B114*'TC2'!O114/0.4</f>
        <v>75291.465955788997</v>
      </c>
      <c r="P114" s="268">
        <f>$B114*'TC2'!P114/0.4</f>
        <v>52348.474170153837</v>
      </c>
      <c r="Q114" s="268">
        <f>$B114*'TC2'!Q114/0.4</f>
        <v>22942.991785635153</v>
      </c>
      <c r="R114" s="268">
        <f>$B114*'TC2'!R114/0.4</f>
        <v>7889.9655403754532</v>
      </c>
      <c r="S114" s="248">
        <f>$B114*'TC2'!S114/0.1</f>
        <v>272693.30422033771</v>
      </c>
      <c r="T114" s="268">
        <f>$B114*'TC2'!T114/0.1</f>
        <v>217430.91976327682</v>
      </c>
      <c r="U114" s="268">
        <f>$B114*'TC2'!U114/0.1</f>
        <v>55262.384457060922</v>
      </c>
      <c r="V114" s="287">
        <f>$B114*'TC2'!V114/0.1</f>
        <v>6525.8156129646932</v>
      </c>
    </row>
    <row r="115" spans="1:22" x14ac:dyDescent="0.2">
      <c r="A115" s="137">
        <v>2018</v>
      </c>
      <c r="B115" s="238">
        <v>72363.234066247547</v>
      </c>
      <c r="C115" s="271">
        <f>$B115*'TC2'!C115</f>
        <v>72363.234066247547</v>
      </c>
      <c r="D115" s="238">
        <f>$B115*'TC2'!D115</f>
        <v>52787.378665823649</v>
      </c>
      <c r="E115" s="268">
        <f>$B115*'TC2'!E115</f>
        <v>19575.855400423898</v>
      </c>
      <c r="F115" s="268">
        <f>$B115*'TC2'!F115</f>
        <v>5423.9861250691456</v>
      </c>
      <c r="G115" s="248">
        <f>$B115*'TC2'!G115/0.9</f>
        <v>48911.005933794346</v>
      </c>
      <c r="H115" s="764">
        <f>$B115*'TC2'!H115/0.9</f>
        <v>33520.61727021871</v>
      </c>
      <c r="I115" s="763">
        <f>$B115*'TC2'!I115/0.9</f>
        <v>15390.388663575624</v>
      </c>
      <c r="J115" s="763">
        <f>$B115*'TC2'!J115/0.9</f>
        <v>5277.6965018183928</v>
      </c>
      <c r="K115" s="269">
        <f>$B115*'TC2'!K115/0.5</f>
        <v>27291.504682589693</v>
      </c>
      <c r="L115" s="268">
        <f>$B115*'TC2'!L115/0.5</f>
        <v>18040.076939054972</v>
      </c>
      <c r="M115" s="268">
        <f>$B115*'TC2'!M115/0.5</f>
        <v>9251.4277435347194</v>
      </c>
      <c r="N115" s="268">
        <f>$B115*'TC2'!N115/0.5</f>
        <v>3193.9157035691355</v>
      </c>
      <c r="O115" s="269">
        <f>$B115*'TC2'!O115/0.4</f>
        <v>75935.382497800136</v>
      </c>
      <c r="P115" s="268">
        <f>$B115*'TC2'!P115/0.4</f>
        <v>52871.292684173393</v>
      </c>
      <c r="Q115" s="268">
        <f>$B115*'TC2'!Q115/0.4</f>
        <v>23064.089813626761</v>
      </c>
      <c r="R115" s="268">
        <f>$B115*'TC2'!R115/0.4</f>
        <v>7882.4224996299654</v>
      </c>
      <c r="S115" s="248">
        <f>$B115*'TC2'!S115/0.1</f>
        <v>283433.28725832643</v>
      </c>
      <c r="T115" s="268">
        <f>$B115*'TC2'!T115/0.1</f>
        <v>226188.23122626805</v>
      </c>
      <c r="U115" s="268">
        <f>$B115*'TC2'!U115/0.1</f>
        <v>57245.056032058346</v>
      </c>
      <c r="V115" s="287">
        <f>$B115*'TC2'!V115/0.1</f>
        <v>6740.5927343259145</v>
      </c>
    </row>
    <row r="116" spans="1:22" x14ac:dyDescent="0.2">
      <c r="A116" s="137">
        <v>2019</v>
      </c>
      <c r="B116" s="238">
        <v>72866.225709696198</v>
      </c>
      <c r="C116" s="271">
        <f>$B116*'TC2'!C116</f>
        <v>72866.225709696198</v>
      </c>
      <c r="D116" s="238">
        <f>$B116*'TC2'!D116</f>
        <v>52993.950757130558</v>
      </c>
      <c r="E116" s="268">
        <f>$B116*'TC2'!E116</f>
        <v>19872.274952565636</v>
      </c>
      <c r="F116" s="268">
        <f>$B116*'TC2'!F116</f>
        <v>5581.5894709004115</v>
      </c>
      <c r="G116" s="248">
        <f>$B116*'TC2'!G116/0.9</f>
        <v>49396.114524551733</v>
      </c>
      <c r="H116" s="762">
        <f>$B116*'TC2'!H116/0.9</f>
        <v>33739.830954253652</v>
      </c>
      <c r="I116" s="762">
        <f>$B116*'TC2'!I116/0.9</f>
        <v>15656.283570298083</v>
      </c>
      <c r="J116" s="762">
        <f>$B116*'TC2'!J116/0.9</f>
        <v>5412.4846484038635</v>
      </c>
      <c r="K116" s="269">
        <f>$B116*'TC2'!K116/0.5</f>
        <v>27917.198983619681</v>
      </c>
      <c r="L116" s="268">
        <f>$B116*'TC2'!L116/0.5</f>
        <v>18516.791604525544</v>
      </c>
      <c r="M116" s="268">
        <f>$B116*'TC2'!M116/0.5</f>
        <v>9400.4073790941366</v>
      </c>
      <c r="N116" s="268">
        <f>$B116*'TC2'!N116/0.5</f>
        <v>3217.8940413135169</v>
      </c>
      <c r="O116" s="269">
        <f>$B116*'TC2'!O116/0.4</f>
        <v>76244.758950716787</v>
      </c>
      <c r="P116" s="268">
        <f>$B116*'TC2'!P116/0.4</f>
        <v>52768.630141413778</v>
      </c>
      <c r="Q116" s="268">
        <f>$B116*'TC2'!Q116/0.4</f>
        <v>23476.128809303016</v>
      </c>
      <c r="R116" s="268">
        <f>$B116*'TC2'!R116/0.4</f>
        <v>8155.7229072667969</v>
      </c>
      <c r="S116" s="248">
        <f>$B116*'TC2'!S116/0.1</f>
        <v>284097.22637599637</v>
      </c>
      <c r="T116" s="268">
        <f>$B116*'TC2'!T116/0.1</f>
        <v>226281.02898302276</v>
      </c>
      <c r="U116" s="268">
        <f>$B116*'TC2'!U116/0.1</f>
        <v>57816.197392973605</v>
      </c>
      <c r="V116" s="287">
        <f>$B116*'TC2'!V116/0.1</f>
        <v>7103.5328733693414</v>
      </c>
    </row>
    <row r="117" spans="1:22" x14ac:dyDescent="0.2">
      <c r="A117" s="137"/>
      <c r="B117" s="238"/>
      <c r="C117" s="246"/>
      <c r="D117" s="238"/>
      <c r="E117" s="268"/>
      <c r="F117" s="268"/>
      <c r="G117" s="248"/>
      <c r="H117" s="762"/>
      <c r="I117" s="762"/>
      <c r="J117" s="762"/>
      <c r="K117" s="269"/>
      <c r="L117" s="268"/>
      <c r="M117" s="268"/>
      <c r="N117" s="268"/>
      <c r="O117" s="269"/>
      <c r="P117" s="268"/>
      <c r="Q117" s="268"/>
      <c r="R117" s="268"/>
      <c r="S117" s="248"/>
      <c r="T117" s="268"/>
      <c r="U117" s="268"/>
      <c r="V117" s="287"/>
    </row>
    <row r="118" spans="1:22" ht="17" thickBot="1" x14ac:dyDescent="0.25">
      <c r="A118" s="133"/>
      <c r="B118" s="133"/>
      <c r="C118" s="288"/>
      <c r="D118" s="289"/>
      <c r="E118" s="289"/>
      <c r="F118" s="289"/>
      <c r="G118" s="288"/>
      <c r="H118" s="289"/>
      <c r="I118" s="289"/>
      <c r="J118" s="289"/>
      <c r="K118" s="289"/>
      <c r="L118" s="289"/>
      <c r="M118" s="289"/>
      <c r="N118" s="289"/>
      <c r="O118" s="289"/>
      <c r="P118" s="289"/>
      <c r="Q118" s="289"/>
      <c r="R118" s="289"/>
      <c r="S118" s="288"/>
      <c r="T118" s="288"/>
      <c r="U118" s="288"/>
      <c r="V118" s="290"/>
    </row>
    <row r="119" spans="1:22" ht="17" thickTop="1" x14ac:dyDescent="0.2"/>
  </sheetData>
  <mergeCells count="3">
    <mergeCell ref="A4:V4"/>
    <mergeCell ref="C8:V8"/>
    <mergeCell ref="C7:V7"/>
  </mergeCells>
  <hyperlinks>
    <hyperlink ref="A1" location="Index!A1" display="Back to index" xr:uid="{00000000-0004-0000-2F00-000000000000}"/>
  </hyperlinks>
  <pageMargins left="0.75" right="0.75" top="1" bottom="1" header="0.5" footer="0.5"/>
  <pageSetup paperSize="9" scale="49" fitToHeight="3" orientation="landscape" horizontalDpi="4294967292" verticalDpi="4294967292"/>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8" tint="0.39997558519241921"/>
    <pageSetUpPr fitToPage="1"/>
  </sheetPr>
  <dimension ref="A1:AD119"/>
  <sheetViews>
    <sheetView workbookViewId="0">
      <pane xSplit="1" ySplit="9" topLeftCell="I10" activePane="bottomRight" state="frozen"/>
      <selection activeCell="D32" sqref="D32"/>
      <selection pane="topRight" activeCell="D32" sqref="D32"/>
      <selection pane="bottomLeft" activeCell="D32" sqref="D32"/>
      <selection pane="bottomRight" activeCell="A4" sqref="A4:V4"/>
    </sheetView>
  </sheetViews>
  <sheetFormatPr baseColWidth="10" defaultColWidth="10.83203125" defaultRowHeight="16" x14ac:dyDescent="0.2"/>
  <cols>
    <col min="1" max="1" width="10.83203125" style="131"/>
    <col min="2" max="2" width="12.83203125" style="131" hidden="1" customWidth="1"/>
    <col min="3" max="6" width="10.83203125" style="131"/>
    <col min="7" max="7" width="10.83203125" style="102" customWidth="1"/>
    <col min="8" max="15" width="10.83203125" style="131" customWidth="1"/>
    <col min="16" max="16" width="10.83203125" style="131"/>
    <col min="17" max="18" width="10.83203125" style="131" customWidth="1"/>
    <col min="19" max="22" width="10.83203125" style="102"/>
    <col min="23" max="30" width="11.5" style="1" customWidth="1"/>
    <col min="31" max="16384" width="10.83203125" style="102"/>
  </cols>
  <sheetData>
    <row r="1" spans="1:25" x14ac:dyDescent="0.2">
      <c r="A1" s="169" t="s">
        <v>36</v>
      </c>
      <c r="B1" s="169"/>
      <c r="C1" s="169"/>
      <c r="D1" s="169"/>
      <c r="E1" s="169"/>
      <c r="F1" s="169"/>
      <c r="H1" s="197"/>
    </row>
    <row r="2" spans="1:25" x14ac:dyDescent="0.2">
      <c r="H2" s="197"/>
    </row>
    <row r="3" spans="1:25" ht="17" thickBot="1" x14ac:dyDescent="0.25"/>
    <row r="4" spans="1:25" s="130" customFormat="1" ht="25" customHeight="1" thickTop="1" x14ac:dyDescent="0.2">
      <c r="A4" s="1383" t="s">
        <v>170</v>
      </c>
      <c r="B4" s="1384"/>
      <c r="C4" s="1384"/>
      <c r="D4" s="1384"/>
      <c r="E4" s="1384"/>
      <c r="F4" s="1384"/>
      <c r="G4" s="1384"/>
      <c r="H4" s="1384"/>
      <c r="I4" s="1384"/>
      <c r="J4" s="1384"/>
      <c r="K4" s="1384"/>
      <c r="L4" s="1384"/>
      <c r="M4" s="1384"/>
      <c r="N4" s="1384"/>
      <c r="O4" s="1384"/>
      <c r="P4" s="1384"/>
      <c r="Q4" s="1384"/>
      <c r="R4" s="1384"/>
      <c r="S4" s="1384"/>
      <c r="T4" s="1384"/>
      <c r="U4" s="1384"/>
      <c r="V4" s="1385"/>
      <c r="Y4" s="1"/>
    </row>
    <row r="5" spans="1:25" x14ac:dyDescent="0.2">
      <c r="A5" s="129"/>
      <c r="B5" s="128"/>
      <c r="C5" s="128"/>
      <c r="D5" s="128"/>
      <c r="E5" s="128"/>
      <c r="F5" s="128"/>
      <c r="G5" s="128"/>
      <c r="H5" s="128"/>
      <c r="I5" s="128"/>
      <c r="J5" s="128"/>
      <c r="K5" s="128"/>
      <c r="L5" s="128"/>
      <c r="M5" s="128"/>
      <c r="N5" s="128"/>
      <c r="O5" s="128"/>
      <c r="P5" s="128"/>
      <c r="Q5" s="128"/>
      <c r="R5" s="128"/>
      <c r="S5" s="128"/>
      <c r="T5" s="128"/>
      <c r="U5" s="128"/>
      <c r="V5" s="168"/>
    </row>
    <row r="6" spans="1:25" x14ac:dyDescent="0.2">
      <c r="A6" s="129"/>
      <c r="B6" s="128"/>
      <c r="C6" s="739" t="s">
        <v>35</v>
      </c>
      <c r="D6" s="739" t="s">
        <v>34</v>
      </c>
      <c r="E6" s="739" t="s">
        <v>33</v>
      </c>
      <c r="F6" s="739" t="s">
        <v>32</v>
      </c>
      <c r="G6" s="739" t="s">
        <v>31</v>
      </c>
      <c r="H6" s="739" t="s">
        <v>30</v>
      </c>
      <c r="I6" s="739" t="s">
        <v>29</v>
      </c>
      <c r="J6" s="739" t="s">
        <v>28</v>
      </c>
      <c r="K6" s="929" t="s">
        <v>27</v>
      </c>
      <c r="L6" s="739" t="s">
        <v>26</v>
      </c>
      <c r="M6" s="739" t="s">
        <v>25</v>
      </c>
      <c r="N6" s="929" t="s">
        <v>24</v>
      </c>
      <c r="O6" s="739" t="s">
        <v>23</v>
      </c>
      <c r="P6" s="739" t="s">
        <v>22</v>
      </c>
      <c r="Q6" s="929" t="s">
        <v>21</v>
      </c>
      <c r="R6" s="929" t="s">
        <v>20</v>
      </c>
      <c r="S6" s="739" t="s">
        <v>53</v>
      </c>
      <c r="T6" s="739" t="s">
        <v>52</v>
      </c>
      <c r="U6" s="739" t="s">
        <v>51</v>
      </c>
      <c r="V6" s="226" t="s">
        <v>50</v>
      </c>
    </row>
    <row r="7" spans="1:25" ht="31" customHeight="1" x14ac:dyDescent="0.2">
      <c r="A7" s="129"/>
      <c r="B7" s="128"/>
      <c r="C7" s="1381" t="s">
        <v>247</v>
      </c>
      <c r="D7" s="1381"/>
      <c r="E7" s="1381"/>
      <c r="F7" s="1381"/>
      <c r="G7" s="1381"/>
      <c r="H7" s="1381"/>
      <c r="I7" s="1381"/>
      <c r="J7" s="1381"/>
      <c r="K7" s="1381"/>
      <c r="L7" s="1381"/>
      <c r="M7" s="1381"/>
      <c r="N7" s="1381"/>
      <c r="O7" s="1381"/>
      <c r="P7" s="1381"/>
      <c r="Q7" s="1381"/>
      <c r="R7" s="1381"/>
      <c r="S7" s="1381"/>
      <c r="T7" s="1381"/>
      <c r="U7" s="1381"/>
      <c r="V7" s="1382"/>
    </row>
    <row r="8" spans="1:25" s="125" customFormat="1" ht="20" customHeight="1" x14ac:dyDescent="0.2">
      <c r="A8" s="165"/>
      <c r="B8" s="215"/>
      <c r="C8" s="1448" t="s">
        <v>373</v>
      </c>
      <c r="D8" s="1449"/>
      <c r="E8" s="1449"/>
      <c r="F8" s="1449"/>
      <c r="G8" s="1449"/>
      <c r="H8" s="1449"/>
      <c r="I8" s="1449"/>
      <c r="J8" s="1449"/>
      <c r="K8" s="1449"/>
      <c r="L8" s="1449"/>
      <c r="M8" s="1449"/>
      <c r="N8" s="1449"/>
      <c r="O8" s="1449"/>
      <c r="P8" s="1449"/>
      <c r="Q8" s="1449"/>
      <c r="R8" s="1449"/>
      <c r="S8" s="1449"/>
      <c r="T8" s="1449"/>
      <c r="U8" s="1449"/>
      <c r="V8" s="1450"/>
      <c r="Y8" s="1"/>
    </row>
    <row r="9" spans="1:25" ht="69" thickBot="1" x14ac:dyDescent="0.25">
      <c r="A9" s="129"/>
      <c r="B9" s="234" t="s">
        <v>65</v>
      </c>
      <c r="C9" s="164" t="s">
        <v>37</v>
      </c>
      <c r="D9" s="122" t="s">
        <v>63</v>
      </c>
      <c r="E9" s="1166" t="s">
        <v>390</v>
      </c>
      <c r="F9" s="776" t="s">
        <v>245</v>
      </c>
      <c r="G9" s="164" t="s">
        <v>15</v>
      </c>
      <c r="H9" s="122" t="s">
        <v>63</v>
      </c>
      <c r="I9" s="1166" t="s">
        <v>390</v>
      </c>
      <c r="J9" s="776" t="s">
        <v>245</v>
      </c>
      <c r="K9" s="164" t="s">
        <v>14</v>
      </c>
      <c r="L9" s="122" t="s">
        <v>63</v>
      </c>
      <c r="M9" s="1166" t="s">
        <v>390</v>
      </c>
      <c r="N9" s="776" t="s">
        <v>245</v>
      </c>
      <c r="O9" s="164" t="s">
        <v>58</v>
      </c>
      <c r="P9" s="122" t="s">
        <v>63</v>
      </c>
      <c r="Q9" s="1166" t="s">
        <v>390</v>
      </c>
      <c r="R9" s="776" t="s">
        <v>245</v>
      </c>
      <c r="S9" s="163" t="s">
        <v>13</v>
      </c>
      <c r="T9" s="122" t="s">
        <v>63</v>
      </c>
      <c r="U9" s="1166" t="s">
        <v>390</v>
      </c>
      <c r="V9" s="162" t="s">
        <v>245</v>
      </c>
    </row>
    <row r="10" spans="1:25" x14ac:dyDescent="0.2">
      <c r="A10" s="155">
        <v>1913</v>
      </c>
      <c r="B10" s="235">
        <v>12479.377150489257</v>
      </c>
      <c r="C10" s="1169">
        <f>$B10*'TC2'!C10</f>
        <v>12479.377150489257</v>
      </c>
      <c r="D10" s="241">
        <f>$B10*'TC2'!D10</f>
        <v>11490.353398855188</v>
      </c>
      <c r="E10" s="241">
        <f>$B10*'TC2'!E10</f>
        <v>989.02375163406953</v>
      </c>
      <c r="F10" s="241">
        <f>$B10*'TC2'!F10</f>
        <v>0</v>
      </c>
      <c r="G10" s="242"/>
      <c r="H10" s="241"/>
      <c r="I10" s="241"/>
      <c r="J10" s="241"/>
      <c r="K10" s="243"/>
      <c r="L10" s="241"/>
      <c r="M10" s="241"/>
      <c r="N10" s="241"/>
      <c r="O10" s="244"/>
      <c r="P10" s="241"/>
      <c r="Q10" s="241"/>
      <c r="R10" s="241"/>
      <c r="S10" s="242"/>
      <c r="T10" s="241"/>
      <c r="U10" s="241"/>
      <c r="V10" s="245"/>
    </row>
    <row r="11" spans="1:25" x14ac:dyDescent="0.2">
      <c r="A11" s="155">
        <v>1914</v>
      </c>
      <c r="B11" s="235">
        <v>11274.932467160112</v>
      </c>
      <c r="C11" s="271">
        <f>$B11*'TC2'!C11</f>
        <v>11274.932467160112</v>
      </c>
      <c r="D11" s="247">
        <f>$B11*'TC2'!D11</f>
        <v>10375.093488102428</v>
      </c>
      <c r="E11" s="247">
        <f>$B11*'TC2'!E11</f>
        <v>899.83897905768401</v>
      </c>
      <c r="F11" s="247">
        <f>$B11*'TC2'!F11</f>
        <v>0</v>
      </c>
      <c r="G11" s="248"/>
      <c r="H11" s="247"/>
      <c r="I11" s="247"/>
      <c r="J11" s="247"/>
      <c r="K11" s="249"/>
      <c r="L11" s="247"/>
      <c r="M11" s="247"/>
      <c r="N11" s="247"/>
      <c r="O11" s="250"/>
      <c r="P11" s="247"/>
      <c r="Q11" s="247"/>
      <c r="R11" s="247"/>
      <c r="S11" s="248"/>
      <c r="T11" s="247"/>
      <c r="U11" s="247"/>
      <c r="V11" s="251"/>
    </row>
    <row r="12" spans="1:25" x14ac:dyDescent="0.2">
      <c r="A12" s="155">
        <v>1915</v>
      </c>
      <c r="B12" s="235">
        <v>11498.857559383918</v>
      </c>
      <c r="C12" s="271">
        <f>$B12*'TC2'!C12</f>
        <v>11498.857559383918</v>
      </c>
      <c r="D12" s="247">
        <f>$B12*'TC2'!D12</f>
        <v>10580.435800570545</v>
      </c>
      <c r="E12" s="247">
        <f>$B12*'TC2'!E12</f>
        <v>918.42175881337278</v>
      </c>
      <c r="F12" s="247">
        <f>$B12*'TC2'!F12</f>
        <v>0</v>
      </c>
      <c r="G12" s="248"/>
      <c r="H12" s="247"/>
      <c r="I12" s="247"/>
      <c r="J12" s="247"/>
      <c r="K12" s="249"/>
      <c r="L12" s="247"/>
      <c r="M12" s="247"/>
      <c r="N12" s="247"/>
      <c r="O12" s="250"/>
      <c r="P12" s="247"/>
      <c r="Q12" s="247"/>
      <c r="R12" s="247"/>
      <c r="S12" s="248"/>
      <c r="T12" s="247"/>
      <c r="U12" s="247"/>
      <c r="V12" s="251"/>
    </row>
    <row r="13" spans="1:25" x14ac:dyDescent="0.2">
      <c r="A13" s="155">
        <v>1916</v>
      </c>
      <c r="B13" s="235">
        <v>13112.304277305535</v>
      </c>
      <c r="C13" s="271">
        <f>$B13*'TC2'!C13</f>
        <v>13112.304277305535</v>
      </c>
      <c r="D13" s="252">
        <f>$B13*'TC2'!D13</f>
        <v>12038.609900084308</v>
      </c>
      <c r="E13" s="252">
        <f>$B13*'TC2'!E13</f>
        <v>1073.6943772212267</v>
      </c>
      <c r="F13" s="252">
        <f>$B13*'TC2'!F13</f>
        <v>0</v>
      </c>
      <c r="G13" s="253"/>
      <c r="H13" s="254"/>
      <c r="I13" s="254"/>
      <c r="J13" s="254"/>
      <c r="K13" s="253"/>
      <c r="L13" s="254"/>
      <c r="M13" s="254"/>
      <c r="N13" s="254"/>
      <c r="O13" s="253"/>
      <c r="P13" s="254"/>
      <c r="Q13" s="254"/>
      <c r="R13" s="254"/>
      <c r="S13" s="253"/>
      <c r="T13" s="254"/>
      <c r="U13" s="254"/>
      <c r="V13" s="255"/>
    </row>
    <row r="14" spans="1:25" x14ac:dyDescent="0.2">
      <c r="A14" s="155">
        <v>1917</v>
      </c>
      <c r="B14" s="235">
        <v>12907.172790373354</v>
      </c>
      <c r="C14" s="271">
        <f>$B14*'TC2'!C14</f>
        <v>12907.172790373354</v>
      </c>
      <c r="D14" s="252">
        <f>$B14*'TC2'!D14</f>
        <v>10469.791726733036</v>
      </c>
      <c r="E14" s="252">
        <f>$B14*'TC2'!E14</f>
        <v>2437.3810636403177</v>
      </c>
      <c r="F14" s="252">
        <f>$B14*'TC2'!F14</f>
        <v>0</v>
      </c>
      <c r="G14" s="248">
        <f>$B14*'TC2'!G14/0.9</f>
        <v>8170.5078344393569</v>
      </c>
      <c r="H14" s="762">
        <f>$B14*'TC2'!H14/0.9</f>
        <v>6622.8759335125596</v>
      </c>
      <c r="I14" s="762">
        <f>$B14*'TC2'!I14/0.9</f>
        <v>1547.6319009267977</v>
      </c>
      <c r="J14" s="762">
        <f>$B14*'TC2'!J14/0.9</f>
        <v>0</v>
      </c>
      <c r="K14" s="256"/>
      <c r="L14" s="252"/>
      <c r="M14" s="252"/>
      <c r="N14" s="252"/>
      <c r="O14" s="257"/>
      <c r="P14" s="252"/>
      <c r="Q14" s="252"/>
      <c r="R14" s="252"/>
      <c r="S14" s="248">
        <f>$B14*'TC2'!S14/0.1</f>
        <v>55537.157393779315</v>
      </c>
      <c r="T14" s="247">
        <f>$B14*'TC2'!T14/0.1</f>
        <v>45092.03386571732</v>
      </c>
      <c r="U14" s="247">
        <f>$B14*'TC2'!U14/0.1</f>
        <v>10445.123528061997</v>
      </c>
      <c r="V14" s="251">
        <f>$B14*'TC2'!V14/0.1</f>
        <v>0</v>
      </c>
      <c r="Y14" s="3"/>
    </row>
    <row r="15" spans="1:25" x14ac:dyDescent="0.2">
      <c r="A15" s="155">
        <v>1918</v>
      </c>
      <c r="B15" s="235">
        <v>13656.362862755665</v>
      </c>
      <c r="C15" s="271">
        <f>$B15*'TC2'!C15</f>
        <v>13656.362862755665</v>
      </c>
      <c r="D15" s="247">
        <f>$B15*'TC2'!D15</f>
        <v>10459.649220838653</v>
      </c>
      <c r="E15" s="247">
        <f>$B15*'TC2'!E15</f>
        <v>3196.713641917012</v>
      </c>
      <c r="F15" s="247">
        <f>$B15*'TC2'!F15</f>
        <v>0</v>
      </c>
      <c r="G15" s="248">
        <f>$B15*'TC2'!G15/0.9</f>
        <v>8965.9573582791363</v>
      </c>
      <c r="H15" s="769">
        <f>$B15*'TC2'!H15/0.9</f>
        <v>6865.2842934495447</v>
      </c>
      <c r="I15" s="769">
        <f>$B15*'TC2'!I15/0.9</f>
        <v>2100.6730648295925</v>
      </c>
      <c r="J15" s="769">
        <f>$B15*'TC2'!J15/0.9</f>
        <v>0</v>
      </c>
      <c r="K15" s="249"/>
      <c r="L15" s="247"/>
      <c r="M15" s="247"/>
      <c r="N15" s="247"/>
      <c r="O15" s="250"/>
      <c r="P15" s="247"/>
      <c r="Q15" s="247"/>
      <c r="R15" s="247"/>
      <c r="S15" s="248">
        <f>$B15*'TC2'!S15/0.1</f>
        <v>55870.012403044406</v>
      </c>
      <c r="T15" s="247">
        <f>$B15*'TC2'!T15/0.1</f>
        <v>42808.933567340617</v>
      </c>
      <c r="U15" s="247">
        <f>$B15*'TC2'!U15/0.1</f>
        <v>13061.078835703787</v>
      </c>
      <c r="V15" s="251">
        <f>$B15*'TC2'!V15/0.1</f>
        <v>0</v>
      </c>
      <c r="Y15" s="3"/>
    </row>
    <row r="16" spans="1:25" x14ac:dyDescent="0.2">
      <c r="A16" s="160">
        <v>1919</v>
      </c>
      <c r="B16" s="236">
        <v>12940.253358836426</v>
      </c>
      <c r="C16" s="281">
        <f>$B16*'TC2'!C16</f>
        <v>12940.253358836426</v>
      </c>
      <c r="D16" s="258">
        <f>$B16*'TC2'!D16</f>
        <v>11370.830629918963</v>
      </c>
      <c r="E16" s="258">
        <f>$B16*'TC2'!E16</f>
        <v>1569.4227289174632</v>
      </c>
      <c r="F16" s="258">
        <f>$B16*'TC2'!F16</f>
        <v>0</v>
      </c>
      <c r="G16" s="259">
        <f>$B16*'TC2'!G16/0.9</f>
        <v>8226.3353745933327</v>
      </c>
      <c r="H16" s="770">
        <f>$B16*'TC2'!H16/0.9</f>
        <v>7222.537801606657</v>
      </c>
      <c r="I16" s="770">
        <f>$B16*'TC2'!I16/0.9</f>
        <v>1003.7975729866762</v>
      </c>
      <c r="J16" s="770">
        <f>$B16*'TC2'!J16/0.9</f>
        <v>0</v>
      </c>
      <c r="K16" s="260"/>
      <c r="L16" s="258"/>
      <c r="M16" s="258"/>
      <c r="N16" s="258"/>
      <c r="O16" s="261"/>
      <c r="P16" s="258"/>
      <c r="Q16" s="258"/>
      <c r="R16" s="258"/>
      <c r="S16" s="259">
        <f>$B16*'TC2'!S16/0.1</f>
        <v>55365.515217024265</v>
      </c>
      <c r="T16" s="258">
        <f>$B16*'TC2'!T16/0.1</f>
        <v>48705.46608472972</v>
      </c>
      <c r="U16" s="258">
        <f>$B16*'TC2'!U16/0.1</f>
        <v>6660.0491322945445</v>
      </c>
      <c r="V16" s="262">
        <f>$B16*'TC2'!V16/0.1</f>
        <v>0</v>
      </c>
      <c r="Y16" s="3"/>
    </row>
    <row r="17" spans="1:25" x14ac:dyDescent="0.2">
      <c r="A17" s="155">
        <v>1920</v>
      </c>
      <c r="B17" s="235">
        <v>12659.358375728276</v>
      </c>
      <c r="C17" s="271">
        <f>$B17*'TC2'!C17</f>
        <v>12659.358375728276</v>
      </c>
      <c r="D17" s="247">
        <f>$B17*'TC2'!D17</f>
        <v>11678.978154831126</v>
      </c>
      <c r="E17" s="247">
        <f>$B17*'TC2'!E17</f>
        <v>980.38022089714968</v>
      </c>
      <c r="F17" s="247">
        <f>$B17*'TC2'!F17</f>
        <v>0</v>
      </c>
      <c r="G17" s="248">
        <f>$B17*'TC2'!G17/0.9</f>
        <v>8283.6336362839302</v>
      </c>
      <c r="H17" s="769">
        <f>$B17*'TC2'!H17/0.9</f>
        <v>7636.723523414701</v>
      </c>
      <c r="I17" s="769">
        <f>$B17*'TC2'!I17/0.9</f>
        <v>646.91011286922753</v>
      </c>
      <c r="J17" s="769">
        <f>$B17*'TC2'!J17/0.9</f>
        <v>0</v>
      </c>
      <c r="K17" s="249"/>
      <c r="L17" s="247"/>
      <c r="M17" s="247"/>
      <c r="N17" s="247"/>
      <c r="O17" s="250"/>
      <c r="P17" s="247"/>
      <c r="Q17" s="247"/>
      <c r="R17" s="247"/>
      <c r="S17" s="248">
        <f>$B17*'TC2'!S17/0.1</f>
        <v>52040.881030727396</v>
      </c>
      <c r="T17" s="247">
        <f>$B17*'TC2'!T17/0.1</f>
        <v>48059.269837578948</v>
      </c>
      <c r="U17" s="247">
        <f>$B17*'TC2'!U17/0.1</f>
        <v>3981.6111931484488</v>
      </c>
      <c r="V17" s="251">
        <f>$B17*'TC2'!V17/0.1</f>
        <v>0</v>
      </c>
      <c r="Y17" s="3"/>
    </row>
    <row r="18" spans="1:25" x14ac:dyDescent="0.2">
      <c r="A18" s="155">
        <v>1921</v>
      </c>
      <c r="B18" s="235">
        <v>11413.542731124724</v>
      </c>
      <c r="C18" s="271">
        <f>$B18*'TC2'!C18</f>
        <v>11413.542731124724</v>
      </c>
      <c r="D18" s="247">
        <f>$B18*'TC2'!D18</f>
        <v>10486.325866000963</v>
      </c>
      <c r="E18" s="247">
        <f>$B18*'TC2'!E18</f>
        <v>927.21686512376016</v>
      </c>
      <c r="F18" s="247">
        <f>$B18*'TC2'!F18</f>
        <v>0</v>
      </c>
      <c r="G18" s="248">
        <f>$B18*'TC2'!G18/0.9</f>
        <v>7015.3766199316606</v>
      </c>
      <c r="H18" s="769">
        <f>$B18*'TC2'!H18/0.9</f>
        <v>6437.6951151416224</v>
      </c>
      <c r="I18" s="769">
        <f>$B18*'TC2'!I18/0.9</f>
        <v>577.68150479003816</v>
      </c>
      <c r="J18" s="769">
        <f>$B18*'TC2'!J18/0.9</f>
        <v>0</v>
      </c>
      <c r="K18" s="249"/>
      <c r="L18" s="247"/>
      <c r="M18" s="247"/>
      <c r="N18" s="247"/>
      <c r="O18" s="250"/>
      <c r="P18" s="247"/>
      <c r="Q18" s="247"/>
      <c r="R18" s="247"/>
      <c r="S18" s="248">
        <f>$B18*'TC2'!S18/0.1</f>
        <v>50997.037731862292</v>
      </c>
      <c r="T18" s="247">
        <f>$B18*'TC2'!T18/0.1</f>
        <v>46924.002623735032</v>
      </c>
      <c r="U18" s="247">
        <f>$B18*'TC2'!U18/0.1</f>
        <v>4073.0351081272579</v>
      </c>
      <c r="V18" s="251">
        <f>$B18*'TC2'!V18/0.1</f>
        <v>0</v>
      </c>
      <c r="Y18" s="3"/>
    </row>
    <row r="19" spans="1:25" x14ac:dyDescent="0.2">
      <c r="A19" s="155">
        <v>1922</v>
      </c>
      <c r="B19" s="235">
        <v>12388.115793305629</v>
      </c>
      <c r="C19" s="271">
        <f>$B19*'TC2'!C19</f>
        <v>12388.115793305629</v>
      </c>
      <c r="D19" s="247">
        <f>$B19*'TC2'!D19</f>
        <v>11440.851911212016</v>
      </c>
      <c r="E19" s="247">
        <f>$B19*'TC2'!E19</f>
        <v>947.26388209361301</v>
      </c>
      <c r="F19" s="247">
        <f>$B19*'TC2'!F19</f>
        <v>0</v>
      </c>
      <c r="G19" s="248">
        <f>$B19*'TC2'!G19/0.9</f>
        <v>7771.3901262275422</v>
      </c>
      <c r="H19" s="769">
        <f>$B19*'TC2'!H19/0.9</f>
        <v>7169.6639861947051</v>
      </c>
      <c r="I19" s="769">
        <f>$B19*'TC2'!I19/0.9</f>
        <v>601.7261400328357</v>
      </c>
      <c r="J19" s="769">
        <f>$B19*'TC2'!J19/0.9</f>
        <v>0</v>
      </c>
      <c r="K19" s="249"/>
      <c r="L19" s="247"/>
      <c r="M19" s="247"/>
      <c r="N19" s="247"/>
      <c r="O19" s="250"/>
      <c r="P19" s="247"/>
      <c r="Q19" s="247"/>
      <c r="R19" s="247"/>
      <c r="S19" s="248">
        <f>$B19*'TC2'!S19/0.1</f>
        <v>53938.646797008412</v>
      </c>
      <c r="T19" s="247">
        <f>$B19*'TC2'!T19/0.1</f>
        <v>49881.543236367805</v>
      </c>
      <c r="U19" s="247">
        <f>$B19*'TC2'!U19/0.1</f>
        <v>4057.1035606406085</v>
      </c>
      <c r="V19" s="251">
        <f>$B19*'TC2'!V19/0.1</f>
        <v>0</v>
      </c>
      <c r="Y19" s="3"/>
    </row>
    <row r="20" spans="1:25" x14ac:dyDescent="0.2">
      <c r="A20" s="155">
        <v>1923</v>
      </c>
      <c r="B20" s="235">
        <v>13940.962704320431</v>
      </c>
      <c r="C20" s="271">
        <f>$B20*'TC2'!C20</f>
        <v>13940.962704320431</v>
      </c>
      <c r="D20" s="247">
        <f>$B20*'TC2'!D20</f>
        <v>12888.877474749135</v>
      </c>
      <c r="E20" s="247">
        <f>$B20*'TC2'!E20</f>
        <v>1052.0852295712959</v>
      </c>
      <c r="F20" s="247">
        <f>$B20*'TC2'!F20</f>
        <v>0</v>
      </c>
      <c r="G20" s="248">
        <f>$B20*'TC2'!G20/0.9</f>
        <v>9198.989631733275</v>
      </c>
      <c r="H20" s="769">
        <f>$B20*'TC2'!H20/0.9</f>
        <v>8499.2950812237996</v>
      </c>
      <c r="I20" s="769">
        <f>$B20*'TC2'!I20/0.9</f>
        <v>699.69455050947681</v>
      </c>
      <c r="J20" s="769">
        <f>$B20*'TC2'!J20/0.9</f>
        <v>0</v>
      </c>
      <c r="K20" s="249"/>
      <c r="L20" s="247"/>
      <c r="M20" s="247"/>
      <c r="N20" s="247"/>
      <c r="O20" s="250"/>
      <c r="P20" s="247"/>
      <c r="Q20" s="247"/>
      <c r="R20" s="247"/>
      <c r="S20" s="248">
        <f>$B20*'TC2'!S20/0.1</f>
        <v>56618.72035760482</v>
      </c>
      <c r="T20" s="247">
        <f>$B20*'TC2'!T20/0.1</f>
        <v>52395.119016477154</v>
      </c>
      <c r="U20" s="247">
        <f>$B20*'TC2'!U20/0.1</f>
        <v>4223.6013411276672</v>
      </c>
      <c r="V20" s="251">
        <f>$B20*'TC2'!V20/0.1</f>
        <v>0</v>
      </c>
      <c r="Y20" s="3"/>
    </row>
    <row r="21" spans="1:25" x14ac:dyDescent="0.2">
      <c r="A21" s="155">
        <v>1924</v>
      </c>
      <c r="B21" s="235">
        <v>13762.360363852562</v>
      </c>
      <c r="C21" s="271">
        <f>$B21*'TC2'!C21</f>
        <v>13762.360363852562</v>
      </c>
      <c r="D21" s="247">
        <f>$B21*'TC2'!D21</f>
        <v>12786.672000963061</v>
      </c>
      <c r="E21" s="247">
        <f>$B21*'TC2'!E21</f>
        <v>975.68836288950126</v>
      </c>
      <c r="F21" s="247">
        <f>$B21*'TC2'!F21</f>
        <v>0</v>
      </c>
      <c r="G21" s="248">
        <f>$B21*'TC2'!G21/0.9</f>
        <v>8727.7916702562616</v>
      </c>
      <c r="H21" s="769">
        <f>$B21*'TC2'!H21/0.9</f>
        <v>8101.1497178191739</v>
      </c>
      <c r="I21" s="769">
        <f>$B21*'TC2'!I21/0.9</f>
        <v>626.6419524370873</v>
      </c>
      <c r="J21" s="769">
        <f>$B21*'TC2'!J21/0.9</f>
        <v>0</v>
      </c>
      <c r="K21" s="249"/>
      <c r="L21" s="247"/>
      <c r="M21" s="247"/>
      <c r="N21" s="247"/>
      <c r="O21" s="250"/>
      <c r="P21" s="247"/>
      <c r="Q21" s="247"/>
      <c r="R21" s="247"/>
      <c r="S21" s="248">
        <f>$B21*'TC2'!S21/0.1</f>
        <v>59073.478606219258</v>
      </c>
      <c r="T21" s="247">
        <f>$B21*'TC2'!T21/0.1</f>
        <v>54956.372549258034</v>
      </c>
      <c r="U21" s="247">
        <f>$B21*'TC2'!U21/0.1</f>
        <v>4117.1060569612255</v>
      </c>
      <c r="V21" s="251">
        <f>$B21*'TC2'!V21/0.1</f>
        <v>0</v>
      </c>
      <c r="Y21" s="3"/>
    </row>
    <row r="22" spans="1:25" x14ac:dyDescent="0.2">
      <c r="A22" s="155">
        <v>1925</v>
      </c>
      <c r="B22" s="235">
        <v>14010.578852824679</v>
      </c>
      <c r="C22" s="271">
        <f>$B22*'TC2'!C22</f>
        <v>14010.578852824679</v>
      </c>
      <c r="D22" s="247">
        <f>$B22*'TC2'!D22</f>
        <v>12940.269730656226</v>
      </c>
      <c r="E22" s="247">
        <f>$B22*'TC2'!E22</f>
        <v>1070.3091221684545</v>
      </c>
      <c r="F22" s="247">
        <f>$B22*'TC2'!F22</f>
        <v>0</v>
      </c>
      <c r="G22" s="248">
        <f>$B22*'TC2'!G22/0.9</f>
        <v>8658.9079835383327</v>
      </c>
      <c r="H22" s="769">
        <f>$B22*'TC2'!H22/0.9</f>
        <v>7988.0314842206963</v>
      </c>
      <c r="I22" s="769">
        <f>$B22*'TC2'!I22/0.9</f>
        <v>670.87649931763633</v>
      </c>
      <c r="J22" s="769">
        <f>$B22*'TC2'!J22/0.9</f>
        <v>0</v>
      </c>
      <c r="K22" s="249"/>
      <c r="L22" s="247"/>
      <c r="M22" s="247"/>
      <c r="N22" s="247"/>
      <c r="O22" s="250"/>
      <c r="P22" s="247"/>
      <c r="Q22" s="247"/>
      <c r="R22" s="247"/>
      <c r="S22" s="248">
        <f>$B22*'TC2'!S22/0.1</f>
        <v>62175.616676401805</v>
      </c>
      <c r="T22" s="247">
        <f>$B22*'TC2'!T22/0.1</f>
        <v>57510.413948575988</v>
      </c>
      <c r="U22" s="247">
        <f>$B22*'TC2'!U22/0.1</f>
        <v>4665.2027278258174</v>
      </c>
      <c r="V22" s="251">
        <f>$B22*'TC2'!V22/0.1</f>
        <v>0</v>
      </c>
      <c r="Y22" s="3"/>
    </row>
    <row r="23" spans="1:25" x14ac:dyDescent="0.2">
      <c r="A23" s="155">
        <v>1926</v>
      </c>
      <c r="B23" s="235">
        <v>14665.592597723125</v>
      </c>
      <c r="C23" s="271">
        <f>$B23*'TC2'!C23</f>
        <v>14665.592597723125</v>
      </c>
      <c r="D23" s="247">
        <f>$B23*'TC2'!D23</f>
        <v>13551.75482214262</v>
      </c>
      <c r="E23" s="247">
        <f>$B23*'TC2'!E23</f>
        <v>1113.8377755805047</v>
      </c>
      <c r="F23" s="247">
        <f>$B23*'TC2'!F23</f>
        <v>0</v>
      </c>
      <c r="G23" s="248">
        <f>$B23*'TC2'!G23/0.9</f>
        <v>9021.062823648308</v>
      </c>
      <c r="H23" s="769">
        <f>$B23*'TC2'!H23/0.9</f>
        <v>8325.7756236358455</v>
      </c>
      <c r="I23" s="769">
        <f>$B23*'TC2'!I23/0.9</f>
        <v>695.28720001246268</v>
      </c>
      <c r="J23" s="769">
        <f>$B23*'TC2'!J23/0.9</f>
        <v>0</v>
      </c>
      <c r="K23" s="249"/>
      <c r="L23" s="247"/>
      <c r="M23" s="247"/>
      <c r="N23" s="247"/>
      <c r="O23" s="250"/>
      <c r="P23" s="247"/>
      <c r="Q23" s="247"/>
      <c r="R23" s="247"/>
      <c r="S23" s="248">
        <f>$B23*'TC2'!S23/0.1</f>
        <v>65466.360564396477</v>
      </c>
      <c r="T23" s="247">
        <f>$B23*'TC2'!T23/0.1</f>
        <v>60585.56760870359</v>
      </c>
      <c r="U23" s="247">
        <f>$B23*'TC2'!U23/0.1</f>
        <v>4880.7929556928839</v>
      </c>
      <c r="V23" s="251">
        <f>$B23*'TC2'!V23/0.1</f>
        <v>0</v>
      </c>
      <c r="Y23" s="3"/>
    </row>
    <row r="24" spans="1:25" x14ac:dyDescent="0.2">
      <c r="A24" s="155">
        <v>1927</v>
      </c>
      <c r="B24" s="235">
        <v>14395.860177497789</v>
      </c>
      <c r="C24" s="271">
        <f>$B24*'TC2'!C24</f>
        <v>14395.860177497789</v>
      </c>
      <c r="D24" s="247">
        <f>$B24*'TC2'!D24</f>
        <v>13376.850124174884</v>
      </c>
      <c r="E24" s="247">
        <f>$B24*'TC2'!E24</f>
        <v>1019.0100533229042</v>
      </c>
      <c r="F24" s="247">
        <f>$B24*'TC2'!F24</f>
        <v>0</v>
      </c>
      <c r="G24" s="248">
        <f>$B24*'TC2'!G24/0.9</f>
        <v>8919.6166216568345</v>
      </c>
      <c r="H24" s="769">
        <f>$B24*'TC2'!H24/0.9</f>
        <v>8278.5815408864019</v>
      </c>
      <c r="I24" s="769">
        <f>$B24*'TC2'!I24/0.9</f>
        <v>641.03508077043182</v>
      </c>
      <c r="J24" s="769">
        <f>$B24*'TC2'!J24/0.9</f>
        <v>0</v>
      </c>
      <c r="K24" s="249"/>
      <c r="L24" s="247"/>
      <c r="M24" s="247"/>
      <c r="N24" s="247"/>
      <c r="O24" s="250"/>
      <c r="P24" s="247"/>
      <c r="Q24" s="247"/>
      <c r="R24" s="247"/>
      <c r="S24" s="248">
        <f>$B24*'TC2'!S24/0.1</f>
        <v>63682.052180066385</v>
      </c>
      <c r="T24" s="247">
        <f>$B24*'TC2'!T24/0.1</f>
        <v>59261.267373771225</v>
      </c>
      <c r="U24" s="247">
        <f>$B24*'TC2'!U24/0.1</f>
        <v>4420.7848062951571</v>
      </c>
      <c r="V24" s="251">
        <f>$B24*'TC2'!V24/0.1</f>
        <v>0</v>
      </c>
      <c r="Y24" s="3"/>
    </row>
    <row r="25" spans="1:25" x14ac:dyDescent="0.2">
      <c r="A25" s="155">
        <v>1928</v>
      </c>
      <c r="B25" s="235">
        <v>14551.509680699346</v>
      </c>
      <c r="C25" s="271">
        <f>$B25*'TC2'!C25</f>
        <v>14551.509680699346</v>
      </c>
      <c r="D25" s="247">
        <f>$B25*'TC2'!D25</f>
        <v>13451.493846185254</v>
      </c>
      <c r="E25" s="247">
        <f>$B25*'TC2'!E25</f>
        <v>1100.0158345140908</v>
      </c>
      <c r="F25" s="247">
        <f>$B25*'TC2'!F25</f>
        <v>0</v>
      </c>
      <c r="G25" s="248">
        <f>$B25*'TC2'!G25/0.9</f>
        <v>8809.6212201566013</v>
      </c>
      <c r="H25" s="769">
        <f>$B25*'TC2'!H25/0.9</f>
        <v>8132.6344863862032</v>
      </c>
      <c r="I25" s="769">
        <f>$B25*'TC2'!I25/0.9</f>
        <v>676.9867337703979</v>
      </c>
      <c r="J25" s="769">
        <f>$B25*'TC2'!J25/0.9</f>
        <v>0</v>
      </c>
      <c r="K25" s="249"/>
      <c r="L25" s="247"/>
      <c r="M25" s="247"/>
      <c r="N25" s="247"/>
      <c r="O25" s="250"/>
      <c r="P25" s="247"/>
      <c r="Q25" s="247"/>
      <c r="R25" s="247"/>
      <c r="S25" s="248">
        <f>$B25*'TC2'!S25/0.1</f>
        <v>66228.505825584041</v>
      </c>
      <c r="T25" s="247">
        <f>$B25*'TC2'!T25/0.1</f>
        <v>61321.228084376722</v>
      </c>
      <c r="U25" s="247">
        <f>$B25*'TC2'!U25/0.1</f>
        <v>4907.2777412073265</v>
      </c>
      <c r="V25" s="251">
        <f>$B25*'TC2'!V25/0.1</f>
        <v>0</v>
      </c>
      <c r="Y25" s="3"/>
    </row>
    <row r="26" spans="1:25" x14ac:dyDescent="0.2">
      <c r="A26" s="155">
        <v>1929</v>
      </c>
      <c r="B26" s="235">
        <v>15276.927761893248</v>
      </c>
      <c r="C26" s="271">
        <f>$B26*'TC2'!C26</f>
        <v>15276.927761893248</v>
      </c>
      <c r="D26" s="247">
        <f>$B26*'TC2'!D26</f>
        <v>14058.608060677741</v>
      </c>
      <c r="E26" s="247">
        <f>$B26*'TC2'!E26</f>
        <v>1218.3197012155076</v>
      </c>
      <c r="F26" s="247">
        <f>$B26*'TC2'!F26</f>
        <v>0</v>
      </c>
      <c r="G26" s="248">
        <f>$B26*'TC2'!G26/0.9</f>
        <v>9533.0811514224442</v>
      </c>
      <c r="H26" s="769">
        <f>$B26*'TC2'!H26/0.9</f>
        <v>8753.6328276806707</v>
      </c>
      <c r="I26" s="769">
        <f>$B26*'TC2'!I26/0.9</f>
        <v>779.44832374177338</v>
      </c>
      <c r="J26" s="769">
        <f>$B26*'TC2'!J26/0.9</f>
        <v>0</v>
      </c>
      <c r="K26" s="249"/>
      <c r="L26" s="247"/>
      <c r="M26" s="247"/>
      <c r="N26" s="247"/>
      <c r="O26" s="250"/>
      <c r="P26" s="247"/>
      <c r="Q26" s="247"/>
      <c r="R26" s="247"/>
      <c r="S26" s="248">
        <f>$B26*'TC2'!S26/0.1</f>
        <v>66971.547256130478</v>
      </c>
      <c r="T26" s="247">
        <f>$B26*'TC2'!T26/0.1</f>
        <v>61803.38515765137</v>
      </c>
      <c r="U26" s="247">
        <f>$B26*'TC2'!U26/0.1</f>
        <v>5168.1620984791152</v>
      </c>
      <c r="V26" s="251">
        <f>$B26*'TC2'!V26/0.1</f>
        <v>0</v>
      </c>
      <c r="Y26" s="3"/>
    </row>
    <row r="27" spans="1:25" x14ac:dyDescent="0.2">
      <c r="A27" s="159">
        <v>1930</v>
      </c>
      <c r="B27" s="237">
        <v>13756.180358947278</v>
      </c>
      <c r="C27" s="276">
        <f>$B27*'TC2'!C27</f>
        <v>13756.180358947278</v>
      </c>
      <c r="D27" s="263">
        <f>$B27*'TC2'!D27</f>
        <v>12440.70405379003</v>
      </c>
      <c r="E27" s="263">
        <f>$B27*'TC2'!E27</f>
        <v>1315.4763051572481</v>
      </c>
      <c r="F27" s="263">
        <f>$B27*'TC2'!F27</f>
        <v>0</v>
      </c>
      <c r="G27" s="264">
        <f>$B27*'TC2'!G27/0.9</f>
        <v>8736.2579693186763</v>
      </c>
      <c r="H27" s="771">
        <f>$B27*'TC2'!H27/0.9</f>
        <v>7874.8863173498357</v>
      </c>
      <c r="I27" s="771">
        <f>$B27*'TC2'!I27/0.9</f>
        <v>861.37165196884132</v>
      </c>
      <c r="J27" s="771">
        <f>$B27*'TC2'!J27/0.9</f>
        <v>0</v>
      </c>
      <c r="K27" s="265"/>
      <c r="L27" s="263"/>
      <c r="M27" s="263"/>
      <c r="N27" s="263"/>
      <c r="O27" s="266"/>
      <c r="P27" s="263"/>
      <c r="Q27" s="263"/>
      <c r="R27" s="263"/>
      <c r="S27" s="264">
        <f>$B27*'TC2'!S27/0.1</f>
        <v>58935.481865604692</v>
      </c>
      <c r="T27" s="263">
        <f>$B27*'TC2'!T27/0.1</f>
        <v>53533.063681751788</v>
      </c>
      <c r="U27" s="263">
        <f>$B27*'TC2'!U27/0.1</f>
        <v>5402.4181838529084</v>
      </c>
      <c r="V27" s="267">
        <f>$B27*'TC2'!V27/0.1</f>
        <v>0</v>
      </c>
      <c r="Y27" s="3"/>
    </row>
    <row r="28" spans="1:25" x14ac:dyDescent="0.2">
      <c r="A28" s="155">
        <v>1931</v>
      </c>
      <c r="B28" s="235">
        <v>12298.813829443641</v>
      </c>
      <c r="C28" s="271">
        <f>$B28*'TC2'!C28</f>
        <v>12298.813829443641</v>
      </c>
      <c r="D28" s="247">
        <f>$B28*'TC2'!D28</f>
        <v>10662.656369723414</v>
      </c>
      <c r="E28" s="247">
        <f>$B28*'TC2'!E28</f>
        <v>1636.1574597202266</v>
      </c>
      <c r="F28" s="247">
        <f>$B28*'TC2'!F28</f>
        <v>0</v>
      </c>
      <c r="G28" s="248">
        <f>$B28*'TC2'!G28/0.9</f>
        <v>7788.5782458292679</v>
      </c>
      <c r="H28" s="769">
        <f>$B28*'TC2'!H28/0.9</f>
        <v>6719.5593390710283</v>
      </c>
      <c r="I28" s="769">
        <f>$B28*'TC2'!I28/0.9</f>
        <v>1069.0189067582405</v>
      </c>
      <c r="J28" s="769">
        <f>$B28*'TC2'!J28/0.9</f>
        <v>0</v>
      </c>
      <c r="K28" s="249"/>
      <c r="L28" s="247"/>
      <c r="M28" s="247"/>
      <c r="N28" s="247"/>
      <c r="O28" s="250"/>
      <c r="P28" s="247"/>
      <c r="Q28" s="247"/>
      <c r="R28" s="247"/>
      <c r="S28" s="248">
        <f>$B28*'TC2'!S28/0.1</f>
        <v>52890.934081972999</v>
      </c>
      <c r="T28" s="247">
        <f>$B28*'TC2'!T28/0.1</f>
        <v>46150.529645594892</v>
      </c>
      <c r="U28" s="247">
        <f>$B28*'TC2'!U28/0.1</f>
        <v>6740.4044363780995</v>
      </c>
      <c r="V28" s="251">
        <f>$B28*'TC2'!V28/0.1</f>
        <v>0</v>
      </c>
      <c r="Y28" s="3"/>
    </row>
    <row r="29" spans="1:25" x14ac:dyDescent="0.2">
      <c r="A29" s="155">
        <v>1932</v>
      </c>
      <c r="B29" s="235">
        <v>10392.767330279834</v>
      </c>
      <c r="C29" s="271">
        <f>$B29*'TC2'!C29</f>
        <v>10392.767330279834</v>
      </c>
      <c r="D29" s="247">
        <f>$B29*'TC2'!D29</f>
        <v>8769.8970509421015</v>
      </c>
      <c r="E29" s="247">
        <f>$B29*'TC2'!E29</f>
        <v>1622.8702793377322</v>
      </c>
      <c r="F29" s="247">
        <f>$B29*'TC2'!F29</f>
        <v>0</v>
      </c>
      <c r="G29" s="248">
        <f>$B29*'TC2'!G29/0.9</f>
        <v>6386.1061696830257</v>
      </c>
      <c r="H29" s="769">
        <f>$B29*'TC2'!H29/0.9</f>
        <v>5331.2345706275482</v>
      </c>
      <c r="I29" s="769">
        <f>$B29*'TC2'!I29/0.9</f>
        <v>1054.8715990554786</v>
      </c>
      <c r="J29" s="769">
        <f>$B29*'TC2'!J29/0.9</f>
        <v>0</v>
      </c>
      <c r="K29" s="249"/>
      <c r="L29" s="247"/>
      <c r="M29" s="247"/>
      <c r="N29" s="247"/>
      <c r="O29" s="250"/>
      <c r="P29" s="247"/>
      <c r="Q29" s="247"/>
      <c r="R29" s="247"/>
      <c r="S29" s="248">
        <f>$B29*'TC2'!S29/0.1</f>
        <v>46452.717775651094</v>
      </c>
      <c r="T29" s="247">
        <f>$B29*'TC2'!T29/0.1</f>
        <v>39717.859373773077</v>
      </c>
      <c r="U29" s="247">
        <f>$B29*'TC2'!U29/0.1</f>
        <v>6734.8584018780148</v>
      </c>
      <c r="V29" s="251">
        <f>$B29*'TC2'!V29/0.1</f>
        <v>0</v>
      </c>
      <c r="Y29" s="3"/>
    </row>
    <row r="30" spans="1:25" x14ac:dyDescent="0.2">
      <c r="A30" s="155">
        <v>1933</v>
      </c>
      <c r="B30" s="235">
        <v>10069.306662348139</v>
      </c>
      <c r="C30" s="271">
        <f>$B30*'TC2'!C30</f>
        <v>10069.306662348139</v>
      </c>
      <c r="D30" s="247">
        <f>$B30*'TC2'!D30</f>
        <v>8402.9638771274531</v>
      </c>
      <c r="E30" s="247">
        <f>$B30*'TC2'!E30</f>
        <v>1666.3427852206871</v>
      </c>
      <c r="F30" s="247">
        <f>$B30*'TC2'!F30</f>
        <v>0</v>
      </c>
      <c r="G30" s="248">
        <f>$B30*'TC2'!G30/0.9</f>
        <v>6281.0239655669384</v>
      </c>
      <c r="H30" s="769">
        <f>$B30*'TC2'!H30/0.9</f>
        <v>5172.3001578047206</v>
      </c>
      <c r="I30" s="769">
        <f>$B30*'TC2'!I30/0.9</f>
        <v>1108.7238077622178</v>
      </c>
      <c r="J30" s="769">
        <f>$B30*'TC2'!J30/0.9</f>
        <v>0</v>
      </c>
      <c r="K30" s="249"/>
      <c r="L30" s="247"/>
      <c r="M30" s="247"/>
      <c r="N30" s="247"/>
      <c r="O30" s="250"/>
      <c r="P30" s="247"/>
      <c r="Q30" s="247"/>
      <c r="R30" s="247"/>
      <c r="S30" s="248">
        <f>$B30*'TC2'!S30/0.1</f>
        <v>44163.850933378941</v>
      </c>
      <c r="T30" s="247">
        <f>$B30*'TC2'!T30/0.1</f>
        <v>37478.937351032029</v>
      </c>
      <c r="U30" s="247">
        <f>$B30*'TC2'!U30/0.1</f>
        <v>6684.9135823469096</v>
      </c>
      <c r="V30" s="251">
        <f>$B30*'TC2'!V30/0.1</f>
        <v>0</v>
      </c>
      <c r="Y30" s="3"/>
    </row>
    <row r="31" spans="1:25" x14ac:dyDescent="0.2">
      <c r="A31" s="155">
        <v>1934</v>
      </c>
      <c r="B31" s="235">
        <v>11303.696973322132</v>
      </c>
      <c r="C31" s="271">
        <f>$B31*'TC2'!C31</f>
        <v>11303.696973322132</v>
      </c>
      <c r="D31" s="247">
        <f>$B31*'TC2'!D31</f>
        <v>9486.7056085983622</v>
      </c>
      <c r="E31" s="247">
        <f>$B31*'TC2'!E31</f>
        <v>1816.9913647237699</v>
      </c>
      <c r="F31" s="247">
        <f>$B31*'TC2'!F31</f>
        <v>0</v>
      </c>
      <c r="G31" s="248">
        <f>$B31*'TC2'!G31/0.9</f>
        <v>6840.8469133258895</v>
      </c>
      <c r="H31" s="769">
        <f>$B31*'TC2'!H31/0.9</f>
        <v>5655.9494979840301</v>
      </c>
      <c r="I31" s="769">
        <f>$B31*'TC2'!I31/0.9</f>
        <v>1184.8974153418608</v>
      </c>
      <c r="J31" s="769">
        <f>$B31*'TC2'!J31/0.9</f>
        <v>0</v>
      </c>
      <c r="K31" s="249"/>
      <c r="L31" s="247"/>
      <c r="M31" s="247"/>
      <c r="N31" s="247"/>
      <c r="O31" s="250"/>
      <c r="P31" s="247"/>
      <c r="Q31" s="247"/>
      <c r="R31" s="247"/>
      <c r="S31" s="248">
        <f>$B31*'TC2'!S31/0.1</f>
        <v>51469.34751328831</v>
      </c>
      <c r="T31" s="247">
        <f>$B31*'TC2'!T31/0.1</f>
        <v>43963.510604127354</v>
      </c>
      <c r="U31" s="247">
        <f>$B31*'TC2'!U31/0.1</f>
        <v>7505.8369091609538</v>
      </c>
      <c r="V31" s="251">
        <f>$B31*'TC2'!V31/0.1</f>
        <v>0</v>
      </c>
      <c r="Y31" s="3"/>
    </row>
    <row r="32" spans="1:25" x14ac:dyDescent="0.2">
      <c r="A32" s="155">
        <v>1935</v>
      </c>
      <c r="B32" s="235">
        <v>12402.716858532171</v>
      </c>
      <c r="C32" s="271">
        <f>$B32*'TC2'!C32</f>
        <v>12402.716858532171</v>
      </c>
      <c r="D32" s="247">
        <f>$B32*'TC2'!D32</f>
        <v>10560.821824784276</v>
      </c>
      <c r="E32" s="247">
        <f>$B32*'TC2'!E32</f>
        <v>1841.8950337478955</v>
      </c>
      <c r="F32" s="247">
        <f>$B32*'TC2'!F32</f>
        <v>0</v>
      </c>
      <c r="G32" s="248">
        <f>$B32*'TC2'!G32/0.9</f>
        <v>7650.5733069565385</v>
      </c>
      <c r="H32" s="769">
        <f>$B32*'TC2'!H32/0.9</f>
        <v>6415.6307384749189</v>
      </c>
      <c r="I32" s="769">
        <f>$B32*'TC2'!I32/0.9</f>
        <v>1234.9425684816199</v>
      </c>
      <c r="J32" s="769">
        <f>$B32*'TC2'!J32/0.9</f>
        <v>0</v>
      </c>
      <c r="K32" s="249"/>
      <c r="L32" s="247"/>
      <c r="M32" s="247"/>
      <c r="N32" s="247"/>
      <c r="O32" s="250"/>
      <c r="P32" s="247"/>
      <c r="Q32" s="247"/>
      <c r="R32" s="247"/>
      <c r="S32" s="248">
        <f>$B32*'TC2'!S32/0.1</f>
        <v>55172.008822712858</v>
      </c>
      <c r="T32" s="247">
        <f>$B32*'TC2'!T32/0.1</f>
        <v>47867.54160156849</v>
      </c>
      <c r="U32" s="247">
        <f>$B32*'TC2'!U32/0.1</f>
        <v>7304.4672211443749</v>
      </c>
      <c r="V32" s="251">
        <f>$B32*'TC2'!V32/0.1</f>
        <v>0</v>
      </c>
      <c r="Y32" s="3"/>
    </row>
    <row r="33" spans="1:25" x14ac:dyDescent="0.2">
      <c r="A33" s="155">
        <v>1936</v>
      </c>
      <c r="B33" s="235">
        <v>13703.486201059961</v>
      </c>
      <c r="C33" s="271">
        <f>$B33*'TC2'!C33</f>
        <v>13703.486201059961</v>
      </c>
      <c r="D33" s="247">
        <f>$B33*'TC2'!D33</f>
        <v>11546.406950245058</v>
      </c>
      <c r="E33" s="247">
        <f>$B33*'TC2'!E33</f>
        <v>2157.0792508149029</v>
      </c>
      <c r="F33" s="247">
        <f>$B33*'TC2'!F33</f>
        <v>0</v>
      </c>
      <c r="G33" s="248">
        <f>$B33*'TC2'!G33/0.9</f>
        <v>8466.011003189431</v>
      </c>
      <c r="H33" s="769">
        <f>$B33*'TC2'!H33/0.9</f>
        <v>7055.816218421669</v>
      </c>
      <c r="I33" s="769">
        <f>$B33*'TC2'!I33/0.9</f>
        <v>1410.1947847677627</v>
      </c>
      <c r="J33" s="769">
        <f>$B33*'TC2'!J33/0.9</f>
        <v>0</v>
      </c>
      <c r="K33" s="249"/>
      <c r="L33" s="247"/>
      <c r="M33" s="247"/>
      <c r="N33" s="247"/>
      <c r="O33" s="250"/>
      <c r="P33" s="247"/>
      <c r="Q33" s="247"/>
      <c r="R33" s="247"/>
      <c r="S33" s="248">
        <f>$B33*'TC2'!S33/0.1</f>
        <v>60840.762981894717</v>
      </c>
      <c r="T33" s="247">
        <f>$B33*'TC2'!T33/0.1</f>
        <v>51961.723536655561</v>
      </c>
      <c r="U33" s="247">
        <f>$B33*'TC2'!U33/0.1</f>
        <v>8879.0394452391647</v>
      </c>
      <c r="V33" s="251">
        <f>$B33*'TC2'!V33/0.1</f>
        <v>0</v>
      </c>
      <c r="Y33" s="3"/>
    </row>
    <row r="34" spans="1:25" x14ac:dyDescent="0.2">
      <c r="A34" s="155">
        <v>1937</v>
      </c>
      <c r="B34" s="235">
        <v>14601.477454225585</v>
      </c>
      <c r="C34" s="271">
        <f>$B34*'TC2'!C34</f>
        <v>14601.477454225585</v>
      </c>
      <c r="D34" s="247">
        <f>$B34*'TC2'!D34</f>
        <v>12727.021278113498</v>
      </c>
      <c r="E34" s="247">
        <f>$B34*'TC2'!E34</f>
        <v>1874.456176112087</v>
      </c>
      <c r="F34" s="247">
        <f>$B34*'TC2'!F34</f>
        <v>0</v>
      </c>
      <c r="G34" s="248">
        <f>$B34*'TC2'!G34/0.9</f>
        <v>9181.2642482543906</v>
      </c>
      <c r="H34" s="769">
        <f>$B34*'TC2'!H34/0.9</f>
        <v>7925.2297233137288</v>
      </c>
      <c r="I34" s="769">
        <f>$B34*'TC2'!I34/0.9</f>
        <v>1256.0345249406598</v>
      </c>
      <c r="J34" s="769">
        <f>$B34*'TC2'!J34/0.9</f>
        <v>0</v>
      </c>
      <c r="K34" s="249"/>
      <c r="L34" s="247"/>
      <c r="M34" s="247"/>
      <c r="N34" s="247"/>
      <c r="O34" s="250"/>
      <c r="P34" s="247"/>
      <c r="Q34" s="247"/>
      <c r="R34" s="247"/>
      <c r="S34" s="248">
        <f>$B34*'TC2'!S34/0.1</f>
        <v>63383.396307966344</v>
      </c>
      <c r="T34" s="247">
        <f>$B34*'TC2'!T34/0.1</f>
        <v>55943.145271311419</v>
      </c>
      <c r="U34" s="247">
        <f>$B34*'TC2'!U34/0.1</f>
        <v>7440.2510366549322</v>
      </c>
      <c r="V34" s="251">
        <f>$B34*'TC2'!V34/0.1</f>
        <v>0</v>
      </c>
      <c r="Y34" s="3"/>
    </row>
    <row r="35" spans="1:25" x14ac:dyDescent="0.2">
      <c r="A35" s="155">
        <v>1938</v>
      </c>
      <c r="B35" s="235">
        <v>13562.63108359183</v>
      </c>
      <c r="C35" s="271">
        <f>$B35*'TC2'!C35</f>
        <v>13562.63108359183</v>
      </c>
      <c r="D35" s="247">
        <f>$B35*'TC2'!D35</f>
        <v>11539.699114830748</v>
      </c>
      <c r="E35" s="247">
        <f>$B35*'TC2'!E35</f>
        <v>2022.9319687610828</v>
      </c>
      <c r="F35" s="247">
        <f>$B35*'TC2'!F35</f>
        <v>0</v>
      </c>
      <c r="G35" s="248">
        <f>$B35*'TC2'!G35/0.9</f>
        <v>8578.7642159710031</v>
      </c>
      <c r="H35" s="769">
        <f>$B35*'TC2'!H35/0.9</f>
        <v>7210.7505905788657</v>
      </c>
      <c r="I35" s="769">
        <f>$B35*'TC2'!I35/0.9</f>
        <v>1368.0136253921369</v>
      </c>
      <c r="J35" s="769">
        <f>$B35*'TC2'!J35/0.9</f>
        <v>0</v>
      </c>
      <c r="K35" s="249"/>
      <c r="L35" s="247"/>
      <c r="M35" s="247"/>
      <c r="N35" s="247"/>
      <c r="O35" s="250"/>
      <c r="P35" s="247"/>
      <c r="Q35" s="247"/>
      <c r="R35" s="247"/>
      <c r="S35" s="248">
        <f>$B35*'TC2'!S35/0.1</f>
        <v>58417.432892179277</v>
      </c>
      <c r="T35" s="247">
        <f>$B35*'TC2'!T35/0.1</f>
        <v>50500.235833097671</v>
      </c>
      <c r="U35" s="247">
        <f>$B35*'TC2'!U35/0.1</f>
        <v>7917.1970590815954</v>
      </c>
      <c r="V35" s="251">
        <f>$B35*'TC2'!V35/0.1</f>
        <v>0</v>
      </c>
      <c r="Y35" s="3"/>
    </row>
    <row r="36" spans="1:25" x14ac:dyDescent="0.2">
      <c r="A36" s="157">
        <v>1939</v>
      </c>
      <c r="B36" s="236">
        <v>14513.545129658938</v>
      </c>
      <c r="C36" s="281">
        <f>$B36*'TC2'!C36</f>
        <v>14513.545129658938</v>
      </c>
      <c r="D36" s="258">
        <f>$B36*'TC2'!D36</f>
        <v>12362.202609953994</v>
      </c>
      <c r="E36" s="258">
        <f>$B36*'TC2'!E36</f>
        <v>2151.3425197049428</v>
      </c>
      <c r="F36" s="258">
        <f>$B36*'TC2'!F36</f>
        <v>0</v>
      </c>
      <c r="G36" s="259">
        <f>$B36*'TC2'!G36/0.9</f>
        <v>8851.7603731295458</v>
      </c>
      <c r="H36" s="770">
        <f>$B36*'TC2'!H36/0.9</f>
        <v>7443.4925473157664</v>
      </c>
      <c r="I36" s="770">
        <f>$B36*'TC2'!I36/0.9</f>
        <v>1408.2678258137769</v>
      </c>
      <c r="J36" s="770">
        <f>$B36*'TC2'!J36/0.9</f>
        <v>0</v>
      </c>
      <c r="K36" s="260"/>
      <c r="L36" s="258"/>
      <c r="M36" s="258"/>
      <c r="N36" s="258"/>
      <c r="O36" s="261"/>
      <c r="P36" s="258"/>
      <c r="Q36" s="258"/>
      <c r="R36" s="258"/>
      <c r="S36" s="259">
        <f>$B36*'TC2'!S36/0.1</f>
        <v>65469.607938423476</v>
      </c>
      <c r="T36" s="258">
        <f>$B36*'TC2'!T36/0.1</f>
        <v>56630.593173698042</v>
      </c>
      <c r="U36" s="258">
        <f>$B36*'TC2'!U36/0.1</f>
        <v>8839.0147647254344</v>
      </c>
      <c r="V36" s="262">
        <f>$B36*'TC2'!V36/0.1</f>
        <v>0</v>
      </c>
      <c r="Y36" s="3"/>
    </row>
    <row r="37" spans="1:25" x14ac:dyDescent="0.2">
      <c r="A37" s="155">
        <v>1940</v>
      </c>
      <c r="B37" s="235">
        <v>15752.30818268339</v>
      </c>
      <c r="C37" s="271">
        <f>$B37*'TC2'!C37</f>
        <v>15752.30818268339</v>
      </c>
      <c r="D37" s="247">
        <f>$B37*'TC2'!D37</f>
        <v>13550.55591152934</v>
      </c>
      <c r="E37" s="247">
        <f>$B37*'TC2'!E37</f>
        <v>2201.7522711540496</v>
      </c>
      <c r="F37" s="247">
        <f>$B37*'TC2'!F37</f>
        <v>0</v>
      </c>
      <c r="G37" s="248">
        <f>$B37*'TC2'!G37/0.9</f>
        <v>9609.6123826301991</v>
      </c>
      <c r="H37" s="769">
        <f>$B37*'TC2'!H37/0.9</f>
        <v>8171.0569646721597</v>
      </c>
      <c r="I37" s="769">
        <f>$B37*'TC2'!I37/0.9</f>
        <v>1438.5554179580395</v>
      </c>
      <c r="J37" s="769">
        <f>$B37*'TC2'!J37/0.9</f>
        <v>0</v>
      </c>
      <c r="K37" s="249"/>
      <c r="L37" s="247"/>
      <c r="M37" s="247"/>
      <c r="N37" s="247"/>
      <c r="O37" s="250"/>
      <c r="P37" s="247"/>
      <c r="Q37" s="247"/>
      <c r="R37" s="247"/>
      <c r="S37" s="248">
        <f>$B37*'TC2'!S37/0.1</f>
        <v>71036.570383162092</v>
      </c>
      <c r="T37" s="247">
        <f>$B37*'TC2'!T37/0.1</f>
        <v>61966.046433243959</v>
      </c>
      <c r="U37" s="247">
        <f>$B37*'TC2'!U37/0.1</f>
        <v>9070.5239499181389</v>
      </c>
      <c r="V37" s="251">
        <f>$B37*'TC2'!V37/0.1</f>
        <v>0</v>
      </c>
      <c r="Y37" s="3"/>
    </row>
    <row r="38" spans="1:25" x14ac:dyDescent="0.2">
      <c r="A38" s="155">
        <v>1941</v>
      </c>
      <c r="B38" s="235">
        <v>18682.058571611968</v>
      </c>
      <c r="C38" s="271">
        <f>$B38*'TC2'!C38</f>
        <v>18682.058571611968</v>
      </c>
      <c r="D38" s="247">
        <f>$B38*'TC2'!D38</f>
        <v>15699.465866000379</v>
      </c>
      <c r="E38" s="247">
        <f>$B38*'TC2'!E38</f>
        <v>2982.5927056115888</v>
      </c>
      <c r="F38" s="247">
        <f>$B38*'TC2'!F38</f>
        <v>0</v>
      </c>
      <c r="G38" s="248">
        <f>$B38*'TC2'!G38/0.9</f>
        <v>12201.395226232196</v>
      </c>
      <c r="H38" s="769">
        <f>$B38*'TC2'!H38/0.9</f>
        <v>10176.761451619079</v>
      </c>
      <c r="I38" s="769">
        <f>$B38*'TC2'!I38/0.9</f>
        <v>2024.6337746131178</v>
      </c>
      <c r="J38" s="769">
        <f>$B38*'TC2'!J38/0.9</f>
        <v>0</v>
      </c>
      <c r="K38" s="249"/>
      <c r="L38" s="247"/>
      <c r="M38" s="247"/>
      <c r="N38" s="247"/>
      <c r="O38" s="250"/>
      <c r="P38" s="247"/>
      <c r="Q38" s="247"/>
      <c r="R38" s="247"/>
      <c r="S38" s="248">
        <f>$B38*'TC2'!S38/0.1</f>
        <v>77008.028680029893</v>
      </c>
      <c r="T38" s="247">
        <f>$B38*'TC2'!T38/0.1</f>
        <v>65403.805595432066</v>
      </c>
      <c r="U38" s="247">
        <f>$B38*'TC2'!U38/0.1</f>
        <v>11604.223084597828</v>
      </c>
      <c r="V38" s="251">
        <f>$B38*'TC2'!V38/0.1</f>
        <v>0</v>
      </c>
      <c r="Y38" s="3"/>
    </row>
    <row r="39" spans="1:25" x14ac:dyDescent="0.2">
      <c r="A39" s="155">
        <v>1942</v>
      </c>
      <c r="B39" s="235">
        <v>22093.019705749553</v>
      </c>
      <c r="C39" s="271">
        <f>$B39*'TC2'!C39</f>
        <v>22093.019705749553</v>
      </c>
      <c r="D39" s="247">
        <f>$B39*'TC2'!D39</f>
        <v>16564.14393935131</v>
      </c>
      <c r="E39" s="247">
        <f>$B39*'TC2'!E39</f>
        <v>5528.8757663982433</v>
      </c>
      <c r="F39" s="247">
        <f>$B39*'TC2'!F39</f>
        <v>0</v>
      </c>
      <c r="G39" s="248">
        <f>$B39*'TC2'!G39/0.9</f>
        <v>15966.539389698279</v>
      </c>
      <c r="H39" s="769">
        <f>$B39*'TC2'!H39/0.9</f>
        <v>11926.474928662699</v>
      </c>
      <c r="I39" s="769">
        <f>$B39*'TC2'!I39/0.9</f>
        <v>4040.0644610355807</v>
      </c>
      <c r="J39" s="769">
        <f>$B39*'TC2'!J39/0.9</f>
        <v>0</v>
      </c>
      <c r="K39" s="249"/>
      <c r="L39" s="247"/>
      <c r="M39" s="247"/>
      <c r="N39" s="247"/>
      <c r="O39" s="250"/>
      <c r="P39" s="247"/>
      <c r="Q39" s="247"/>
      <c r="R39" s="247"/>
      <c r="S39" s="248">
        <f>$B39*'TC2'!S39/0.1</f>
        <v>77231.342550211004</v>
      </c>
      <c r="T39" s="247">
        <f>$B39*'TC2'!T39/0.1</f>
        <v>58303.165035548809</v>
      </c>
      <c r="U39" s="247">
        <f>$B39*'TC2'!U39/0.1</f>
        <v>18928.177514662206</v>
      </c>
      <c r="V39" s="251">
        <f>$B39*'TC2'!V39/0.1</f>
        <v>0</v>
      </c>
      <c r="Y39" s="3"/>
    </row>
    <row r="40" spans="1:25" x14ac:dyDescent="0.2">
      <c r="A40" s="155">
        <v>1943</v>
      </c>
      <c r="B40" s="235">
        <v>25483.816350277004</v>
      </c>
      <c r="C40" s="271">
        <f>$B40*'TC2'!C40</f>
        <v>25483.816350277004</v>
      </c>
      <c r="D40" s="247">
        <f>$B40*'TC2'!D40</f>
        <v>17341.740090058665</v>
      </c>
      <c r="E40" s="247">
        <f>$B40*'TC2'!E40</f>
        <v>8142.0762602183413</v>
      </c>
      <c r="F40" s="247">
        <f>$B40*'TC2'!F40</f>
        <v>0</v>
      </c>
      <c r="G40" s="248">
        <f>$B40*'TC2'!G40/0.9</f>
        <v>19616.796844224009</v>
      </c>
      <c r="H40" s="769">
        <f>$B40*'TC2'!H40/0.9</f>
        <v>13320.120962172812</v>
      </c>
      <c r="I40" s="769">
        <f>$B40*'TC2'!I40/0.9</f>
        <v>6296.6758820511977</v>
      </c>
      <c r="J40" s="769">
        <f>$B40*'TC2'!J40/0.9</f>
        <v>0</v>
      </c>
      <c r="K40" s="249"/>
      <c r="L40" s="247"/>
      <c r="M40" s="247"/>
      <c r="N40" s="247"/>
      <c r="O40" s="250"/>
      <c r="P40" s="247"/>
      <c r="Q40" s="247"/>
      <c r="R40" s="247"/>
      <c r="S40" s="248">
        <f>$B40*'TC2'!S40/0.1</f>
        <v>78286.991904753959</v>
      </c>
      <c r="T40" s="247">
        <f>$B40*'TC2'!T40/0.1</f>
        <v>53536.312241031323</v>
      </c>
      <c r="U40" s="247">
        <f>$B40*'TC2'!U40/0.1</f>
        <v>24750.679663722625</v>
      </c>
      <c r="V40" s="251">
        <f>$B40*'TC2'!V40/0.1</f>
        <v>0</v>
      </c>
      <c r="Y40" s="3"/>
    </row>
    <row r="41" spans="1:25" x14ac:dyDescent="0.2">
      <c r="A41" s="155">
        <v>1944</v>
      </c>
      <c r="B41" s="235">
        <v>26298.203233266151</v>
      </c>
      <c r="C41" s="271">
        <f>$B41*'TC2'!C41</f>
        <v>26298.203233266151</v>
      </c>
      <c r="D41" s="247">
        <f>$B41*'TC2'!D41</f>
        <v>16779.955136420864</v>
      </c>
      <c r="E41" s="247">
        <f>$B41*'TC2'!E41</f>
        <v>9518.2480968452855</v>
      </c>
      <c r="F41" s="247">
        <f>$B41*'TC2'!F41</f>
        <v>0</v>
      </c>
      <c r="G41" s="248">
        <f>$B41*'TC2'!G41/0.9</f>
        <v>20542.697435320017</v>
      </c>
      <c r="H41" s="769">
        <f>$B41*'TC2'!H41/0.9</f>
        <v>13085.254169342459</v>
      </c>
      <c r="I41" s="769">
        <f>$B41*'TC2'!I41/0.9</f>
        <v>7457.4432659775575</v>
      </c>
      <c r="J41" s="769">
        <f>$B41*'TC2'!J41/0.9</f>
        <v>0</v>
      </c>
      <c r="K41" s="249"/>
      <c r="L41" s="247"/>
      <c r="M41" s="247"/>
      <c r="N41" s="247"/>
      <c r="O41" s="250"/>
      <c r="P41" s="247"/>
      <c r="Q41" s="247"/>
      <c r="R41" s="247"/>
      <c r="S41" s="248">
        <f>$B41*'TC2'!S41/0.1</f>
        <v>78097.755414781364</v>
      </c>
      <c r="T41" s="247">
        <f>$B41*'TC2'!T41/0.1</f>
        <v>50032.263840126521</v>
      </c>
      <c r="U41" s="247">
        <f>$B41*'TC2'!U41/0.1</f>
        <v>28065.491574654836</v>
      </c>
      <c r="V41" s="251">
        <f>$B41*'TC2'!V41/0.1</f>
        <v>0</v>
      </c>
      <c r="Y41" s="3"/>
    </row>
    <row r="42" spans="1:25" x14ac:dyDescent="0.2">
      <c r="A42" s="155">
        <v>1945</v>
      </c>
      <c r="B42" s="235">
        <v>25264.388353836322</v>
      </c>
      <c r="C42" s="271">
        <f>$B42*'TC2'!C42</f>
        <v>25264.388353836322</v>
      </c>
      <c r="D42" s="247">
        <f>$B42*'TC2'!D42</f>
        <v>15825.244466375683</v>
      </c>
      <c r="E42" s="247">
        <f>$B42*'TC2'!E42</f>
        <v>9439.1438874606392</v>
      </c>
      <c r="F42" s="247">
        <f>$B42*'TC2'!F42</f>
        <v>0</v>
      </c>
      <c r="G42" s="248">
        <f>$B42*'TC2'!G42/0.9</f>
        <v>19868.321482413954</v>
      </c>
      <c r="H42" s="769">
        <f>$B42*'TC2'!H42/0.9</f>
        <v>12455.139068836239</v>
      </c>
      <c r="I42" s="769">
        <f>$B42*'TC2'!I42/0.9</f>
        <v>7413.1824135777179</v>
      </c>
      <c r="J42" s="769">
        <f>$B42*'TC2'!J42/0.9</f>
        <v>0</v>
      </c>
      <c r="K42" s="249"/>
      <c r="L42" s="247"/>
      <c r="M42" s="247"/>
      <c r="N42" s="247"/>
      <c r="O42" s="250"/>
      <c r="P42" s="247"/>
      <c r="Q42" s="247"/>
      <c r="R42" s="247"/>
      <c r="S42" s="248">
        <f>$B42*'TC2'!S42/0.1</f>
        <v>73828.990196637606</v>
      </c>
      <c r="T42" s="247">
        <f>$B42*'TC2'!T42/0.1</f>
        <v>46156.193044230684</v>
      </c>
      <c r="U42" s="247">
        <f>$B42*'TC2'!U42/0.1</f>
        <v>27672.797152406918</v>
      </c>
      <c r="V42" s="251">
        <f>$B42*'TC2'!V42/0.1</f>
        <v>0</v>
      </c>
      <c r="Y42" s="3"/>
    </row>
    <row r="43" spans="1:25" x14ac:dyDescent="0.2">
      <c r="A43" s="155">
        <v>1946</v>
      </c>
      <c r="B43" s="235">
        <v>22069.925366442483</v>
      </c>
      <c r="C43" s="271">
        <f>$B43*'TC2'!C43</f>
        <v>22069.925366442483</v>
      </c>
      <c r="D43" s="247">
        <f>$B43*'TC2'!D43</f>
        <v>17097.508006688891</v>
      </c>
      <c r="E43" s="247">
        <f>$B43*'TC2'!E43</f>
        <v>4972.417359753591</v>
      </c>
      <c r="F43" s="247">
        <f>$B43*'TC2'!F43</f>
        <v>0</v>
      </c>
      <c r="G43" s="248">
        <f>$B43*'TC2'!G43/0.9</f>
        <v>16761.620628362434</v>
      </c>
      <c r="H43" s="769">
        <f>$B43*'TC2'!H43/0.9</f>
        <v>12998.093992296137</v>
      </c>
      <c r="I43" s="769">
        <f>$B43*'TC2'!I43/0.9</f>
        <v>3763.5266360662963</v>
      </c>
      <c r="J43" s="769">
        <f>$B43*'TC2'!J43/0.9</f>
        <v>0</v>
      </c>
      <c r="K43" s="249"/>
      <c r="L43" s="247"/>
      <c r="M43" s="247"/>
      <c r="N43" s="247"/>
      <c r="O43" s="250"/>
      <c r="P43" s="247"/>
      <c r="Q43" s="247"/>
      <c r="R43" s="247"/>
      <c r="S43" s="248">
        <f>$B43*'TC2'!S43/0.1</f>
        <v>69844.668009162924</v>
      </c>
      <c r="T43" s="247">
        <f>$B43*'TC2'!T43/0.1</f>
        <v>53992.234136223684</v>
      </c>
      <c r="U43" s="247">
        <f>$B43*'TC2'!U43/0.1</f>
        <v>15852.43387293924</v>
      </c>
      <c r="V43" s="251">
        <f>$B43*'TC2'!V43/0.1</f>
        <v>0</v>
      </c>
      <c r="Y43" s="3"/>
    </row>
    <row r="44" spans="1:25" x14ac:dyDescent="0.2">
      <c r="A44" s="155">
        <v>1947</v>
      </c>
      <c r="B44" s="235">
        <v>21373.854742656134</v>
      </c>
      <c r="C44" s="271">
        <f>$B44*'TC2'!C44</f>
        <v>21373.854742656134</v>
      </c>
      <c r="D44" s="247">
        <f>$B44*'TC2'!D44</f>
        <v>17217.640408118958</v>
      </c>
      <c r="E44" s="247">
        <f>$B44*'TC2'!E44</f>
        <v>4156.2143345371751</v>
      </c>
      <c r="F44" s="247">
        <f>$B44*'TC2'!F44</f>
        <v>0</v>
      </c>
      <c r="G44" s="248">
        <f>$B44*'TC2'!G44/0.9</f>
        <v>16364.631471026078</v>
      </c>
      <c r="H44" s="769">
        <f>$B44*'TC2'!H44/0.9</f>
        <v>13179.374373257693</v>
      </c>
      <c r="I44" s="769">
        <f>$B44*'TC2'!I44/0.9</f>
        <v>3185.2570977683854</v>
      </c>
      <c r="J44" s="769">
        <f>$B44*'TC2'!J44/0.9</f>
        <v>0</v>
      </c>
      <c r="K44" s="249"/>
      <c r="L44" s="247"/>
      <c r="M44" s="247"/>
      <c r="N44" s="247"/>
      <c r="O44" s="250"/>
      <c r="P44" s="247"/>
      <c r="Q44" s="247"/>
      <c r="R44" s="247"/>
      <c r="S44" s="248">
        <f>$B44*'TC2'!S44/0.1</f>
        <v>66456.864187326646</v>
      </c>
      <c r="T44" s="247">
        <f>$B44*'TC2'!T44/0.1</f>
        <v>53562.034721870368</v>
      </c>
      <c r="U44" s="247">
        <f>$B44*'TC2'!U44/0.1</f>
        <v>12894.82946545628</v>
      </c>
      <c r="V44" s="251">
        <f>$B44*'TC2'!V44/0.1</f>
        <v>0</v>
      </c>
      <c r="Y44" s="3"/>
    </row>
    <row r="45" spans="1:25" x14ac:dyDescent="0.2">
      <c r="A45" s="155">
        <v>1948</v>
      </c>
      <c r="B45" s="235">
        <v>22378.259234737721</v>
      </c>
      <c r="C45" s="271">
        <f>$B45*'TC2'!C45</f>
        <v>22378.259234737721</v>
      </c>
      <c r="D45" s="247">
        <f>$B45*'TC2'!D45</f>
        <v>18393.06605894578</v>
      </c>
      <c r="E45" s="247">
        <f>$B45*'TC2'!E45</f>
        <v>3985.1931757919419</v>
      </c>
      <c r="F45" s="247">
        <f>$B45*'TC2'!F45</f>
        <v>0</v>
      </c>
      <c r="G45" s="248">
        <f>$B45*'TC2'!G45/0.9</f>
        <v>16604.227199364817</v>
      </c>
      <c r="H45" s="769">
        <f>$B45*'TC2'!H45/0.9</f>
        <v>13599.460033452819</v>
      </c>
      <c r="I45" s="769">
        <f>$B45*'TC2'!I45/0.9</f>
        <v>3004.7671659119987</v>
      </c>
      <c r="J45" s="769">
        <f>$B45*'TC2'!J45/0.9</f>
        <v>0</v>
      </c>
      <c r="K45" s="249"/>
      <c r="L45" s="247"/>
      <c r="M45" s="247"/>
      <c r="N45" s="247"/>
      <c r="O45" s="250"/>
      <c r="P45" s="247"/>
      <c r="Q45" s="247"/>
      <c r="R45" s="247"/>
      <c r="S45" s="248">
        <f>$B45*'TC2'!S45/0.1</f>
        <v>74344.547553093871</v>
      </c>
      <c r="T45" s="247">
        <f>$B45*'TC2'!T45/0.1</f>
        <v>61535.520288382439</v>
      </c>
      <c r="U45" s="247">
        <f>$B45*'TC2'!U45/0.1</f>
        <v>12809.027264711431</v>
      </c>
      <c r="V45" s="251">
        <f>$B45*'TC2'!V45/0.1</f>
        <v>0</v>
      </c>
      <c r="Y45" s="3"/>
    </row>
    <row r="46" spans="1:25" x14ac:dyDescent="0.2">
      <c r="A46" s="155">
        <v>1949</v>
      </c>
      <c r="B46" s="235">
        <v>21673.947107129596</v>
      </c>
      <c r="C46" s="271">
        <f>$B46*'TC2'!C46</f>
        <v>21673.947107129596</v>
      </c>
      <c r="D46" s="247">
        <f>$B46*'TC2'!D46</f>
        <v>17492.480826479863</v>
      </c>
      <c r="E46" s="247">
        <f>$B46*'TC2'!E46</f>
        <v>4181.4662806497345</v>
      </c>
      <c r="F46" s="247">
        <f>$B46*'TC2'!F46</f>
        <v>0</v>
      </c>
      <c r="G46" s="248">
        <f>$B46*'TC2'!G46/0.9</f>
        <v>16069.140164410772</v>
      </c>
      <c r="H46" s="769">
        <f>$B46*'TC2'!H46/0.9</f>
        <v>12918.448572878397</v>
      </c>
      <c r="I46" s="769">
        <f>$B46*'TC2'!I46/0.9</f>
        <v>3150.6915915323743</v>
      </c>
      <c r="J46" s="769">
        <f>$B46*'TC2'!J46/0.9</f>
        <v>0</v>
      </c>
      <c r="K46" s="249"/>
      <c r="L46" s="247"/>
      <c r="M46" s="247"/>
      <c r="N46" s="247"/>
      <c r="O46" s="250"/>
      <c r="P46" s="247"/>
      <c r="Q46" s="247"/>
      <c r="R46" s="247"/>
      <c r="S46" s="248">
        <f>$B46*'TC2'!S46/0.1</f>
        <v>72117.209591598992</v>
      </c>
      <c r="T46" s="247">
        <f>$B46*'TC2'!T46/0.1</f>
        <v>58658.77110889303</v>
      </c>
      <c r="U46" s="247">
        <f>$B46*'TC2'!U46/0.1</f>
        <v>13458.438482705973</v>
      </c>
      <c r="V46" s="251">
        <f>$B46*'TC2'!V46/0.1</f>
        <v>0</v>
      </c>
      <c r="Y46" s="3"/>
    </row>
    <row r="47" spans="1:25" x14ac:dyDescent="0.2">
      <c r="A47" s="159">
        <v>1950</v>
      </c>
      <c r="B47" s="237">
        <v>23592.209844506131</v>
      </c>
      <c r="C47" s="276">
        <f>$B47*'TC2'!C47</f>
        <v>23592.209844506131</v>
      </c>
      <c r="D47" s="263">
        <f>$B47*'TC2'!D47</f>
        <v>19161.333623751711</v>
      </c>
      <c r="E47" s="263">
        <f>$B47*'TC2'!E47</f>
        <v>4430.8762207544223</v>
      </c>
      <c r="F47" s="263">
        <f>$B47*'TC2'!F47</f>
        <v>0</v>
      </c>
      <c r="G47" s="264">
        <f>$B47*'TC2'!G47/0.9</f>
        <v>17608.089507824308</v>
      </c>
      <c r="H47" s="771">
        <f>$B47*'TC2'!H47/0.9</f>
        <v>14260.792230233525</v>
      </c>
      <c r="I47" s="771">
        <f>$B47*'TC2'!I47/0.9</f>
        <v>3347.2972775907838</v>
      </c>
      <c r="J47" s="771">
        <f>$B47*'TC2'!J47/0.9</f>
        <v>0</v>
      </c>
      <c r="K47" s="265"/>
      <c r="L47" s="263"/>
      <c r="M47" s="263"/>
      <c r="N47" s="263"/>
      <c r="O47" s="266"/>
      <c r="P47" s="263"/>
      <c r="Q47" s="263"/>
      <c r="R47" s="263"/>
      <c r="S47" s="264">
        <f>$B47*'TC2'!S47/0.1</f>
        <v>77449.292874642531</v>
      </c>
      <c r="T47" s="263">
        <f>$B47*'TC2'!T47/0.1</f>
        <v>63266.206165415373</v>
      </c>
      <c r="U47" s="263">
        <f>$B47*'TC2'!U47/0.1</f>
        <v>14183.08670922716</v>
      </c>
      <c r="V47" s="267">
        <f>$B47*'TC2'!V47/0.1</f>
        <v>0</v>
      </c>
      <c r="Y47" s="3"/>
    </row>
    <row r="48" spans="1:25" x14ac:dyDescent="0.2">
      <c r="A48" s="155">
        <v>1951</v>
      </c>
      <c r="B48" s="235">
        <v>25252.000711949029</v>
      </c>
      <c r="C48" s="271">
        <f>$B48*'TC2'!C48</f>
        <v>25252.000711949029</v>
      </c>
      <c r="D48" s="247">
        <f>$B48*'TC2'!D48</f>
        <v>20234.648994048388</v>
      </c>
      <c r="E48" s="247">
        <f>$B48*'TC2'!E48</f>
        <v>5017.3517179006403</v>
      </c>
      <c r="F48" s="247">
        <f>$B48*'TC2'!F48</f>
        <v>0</v>
      </c>
      <c r="G48" s="248">
        <f>$B48*'TC2'!G48/0.9</f>
        <v>19314.85428252312</v>
      </c>
      <c r="H48" s="769">
        <f>$B48*'TC2'!H48/0.9</f>
        <v>15448.818043491947</v>
      </c>
      <c r="I48" s="769">
        <f>$B48*'TC2'!I48/0.9</f>
        <v>3866.0362390311693</v>
      </c>
      <c r="J48" s="769">
        <f>$B48*'TC2'!J48/0.9</f>
        <v>0</v>
      </c>
      <c r="K48" s="249"/>
      <c r="L48" s="247"/>
      <c r="M48" s="247"/>
      <c r="N48" s="247"/>
      <c r="O48" s="250"/>
      <c r="P48" s="247"/>
      <c r="Q48" s="247"/>
      <c r="R48" s="247"/>
      <c r="S48" s="248">
        <f>$B48*'TC2'!S48/0.1</f>
        <v>78686.318576782214</v>
      </c>
      <c r="T48" s="247">
        <f>$B48*'TC2'!T48/0.1</f>
        <v>63307.127549056328</v>
      </c>
      <c r="U48" s="247">
        <f>$B48*'TC2'!U48/0.1</f>
        <v>15379.191027725876</v>
      </c>
      <c r="V48" s="251">
        <f>$B48*'TC2'!V48/0.1</f>
        <v>0</v>
      </c>
      <c r="Y48" s="3"/>
    </row>
    <row r="49" spans="1:25" x14ac:dyDescent="0.2">
      <c r="A49" s="155">
        <v>1952</v>
      </c>
      <c r="B49" s="235">
        <v>25902.145371171304</v>
      </c>
      <c r="C49" s="271">
        <f>$B49*'TC2'!C49</f>
        <v>25902.145371171304</v>
      </c>
      <c r="D49" s="247">
        <f>$B49*'TC2'!D49</f>
        <v>20166.780950955064</v>
      </c>
      <c r="E49" s="247">
        <f>$B49*'TC2'!E49</f>
        <v>5735.3644202162413</v>
      </c>
      <c r="F49" s="247">
        <f>$B49*'TC2'!F49</f>
        <v>0</v>
      </c>
      <c r="G49" s="248">
        <f>$B49*'TC2'!G49/0.9</f>
        <v>19980.046689289185</v>
      </c>
      <c r="H49" s="769">
        <f>$B49*'TC2'!H49/0.9</f>
        <v>15528.619072672091</v>
      </c>
      <c r="I49" s="769">
        <f>$B49*'TC2'!I49/0.9</f>
        <v>4451.4276166170948</v>
      </c>
      <c r="J49" s="769">
        <f>$B49*'TC2'!J49/0.9</f>
        <v>0</v>
      </c>
      <c r="K49" s="249"/>
      <c r="L49" s="247"/>
      <c r="M49" s="247"/>
      <c r="N49" s="247"/>
      <c r="O49" s="250"/>
      <c r="P49" s="247"/>
      <c r="Q49" s="247"/>
      <c r="R49" s="247"/>
      <c r="S49" s="248">
        <f>$B49*'TC2'!S49/0.1</f>
        <v>79201.03350811034</v>
      </c>
      <c r="T49" s="247">
        <f>$B49*'TC2'!T49/0.1</f>
        <v>61910.237855501786</v>
      </c>
      <c r="U49" s="247">
        <f>$B49*'TC2'!U49/0.1</f>
        <v>17290.795652608558</v>
      </c>
      <c r="V49" s="251">
        <f>$B49*'TC2'!V49/0.1</f>
        <v>0</v>
      </c>
      <c r="Y49" s="3"/>
    </row>
    <row r="50" spans="1:25" x14ac:dyDescent="0.2">
      <c r="A50" s="155">
        <v>1953</v>
      </c>
      <c r="B50" s="235">
        <v>26702.249872607721</v>
      </c>
      <c r="C50" s="271">
        <f>$B50*'TC2'!C50</f>
        <v>26702.249872607721</v>
      </c>
      <c r="D50" s="247">
        <f>$B50*'TC2'!D50</f>
        <v>20714.387418374528</v>
      </c>
      <c r="E50" s="247">
        <f>$B50*'TC2'!E50</f>
        <v>5987.86245423319</v>
      </c>
      <c r="F50" s="247">
        <f>$B50*'TC2'!F50</f>
        <v>0</v>
      </c>
      <c r="G50" s="248">
        <f>$B50*'TC2'!G50/0.9</f>
        <v>20830.978194783002</v>
      </c>
      <c r="H50" s="769">
        <f>$B50*'TC2'!H50/0.9</f>
        <v>16133.940610951777</v>
      </c>
      <c r="I50" s="769">
        <f>$B50*'TC2'!I50/0.9</f>
        <v>4697.0375838312266</v>
      </c>
      <c r="J50" s="769">
        <f>$B50*'TC2'!J50/0.9</f>
        <v>0</v>
      </c>
      <c r="K50" s="249"/>
      <c r="L50" s="247"/>
      <c r="M50" s="247"/>
      <c r="N50" s="247"/>
      <c r="O50" s="250"/>
      <c r="P50" s="247"/>
      <c r="Q50" s="247"/>
      <c r="R50" s="247"/>
      <c r="S50" s="248">
        <f>$B50*'TC2'!S50/0.1</f>
        <v>79543.694973030171</v>
      </c>
      <c r="T50" s="247">
        <f>$B50*'TC2'!T50/0.1</f>
        <v>61938.408685179311</v>
      </c>
      <c r="U50" s="247">
        <f>$B50*'TC2'!U50/0.1</f>
        <v>17605.286287850849</v>
      </c>
      <c r="V50" s="251">
        <f>$B50*'TC2'!V50/0.1</f>
        <v>0</v>
      </c>
      <c r="Y50" s="3"/>
    </row>
    <row r="51" spans="1:25" x14ac:dyDescent="0.2">
      <c r="A51" s="155">
        <v>1954</v>
      </c>
      <c r="B51" s="235">
        <v>26148.977567515984</v>
      </c>
      <c r="C51" s="271">
        <f>$B51*'TC2'!C51</f>
        <v>26148.977567515984</v>
      </c>
      <c r="D51" s="247">
        <f>$B51*'TC2'!D51</f>
        <v>20518.897621689575</v>
      </c>
      <c r="E51" s="247">
        <f>$B51*'TC2'!E51</f>
        <v>5630.0799458264082</v>
      </c>
      <c r="F51" s="247">
        <f>$B51*'TC2'!F51</f>
        <v>0</v>
      </c>
      <c r="G51" s="248">
        <f>$B51*'TC2'!G51/0.9</f>
        <v>20178.998839015501</v>
      </c>
      <c r="H51" s="769">
        <f>$B51*'TC2'!H51/0.9</f>
        <v>15806.433767722716</v>
      </c>
      <c r="I51" s="769">
        <f>$B51*'TC2'!I51/0.9</f>
        <v>4372.5650712927863</v>
      </c>
      <c r="J51" s="769">
        <f>$B51*'TC2'!J51/0.9</f>
        <v>0</v>
      </c>
      <c r="K51" s="249"/>
      <c r="L51" s="247"/>
      <c r="M51" s="247"/>
      <c r="N51" s="247"/>
      <c r="O51" s="250"/>
      <c r="P51" s="247"/>
      <c r="Q51" s="247"/>
      <c r="R51" s="247"/>
      <c r="S51" s="248">
        <f>$B51*'TC2'!S51/0.1</f>
        <v>79878.786124020335</v>
      </c>
      <c r="T51" s="247">
        <f>$B51*'TC2'!T51/0.1</f>
        <v>62931.07230739134</v>
      </c>
      <c r="U51" s="247">
        <f>$B51*'TC2'!U51/0.1</f>
        <v>16947.713816629002</v>
      </c>
      <c r="V51" s="251">
        <f>$B51*'TC2'!V51/0.1</f>
        <v>0</v>
      </c>
      <c r="Y51" s="3"/>
    </row>
    <row r="52" spans="1:25" x14ac:dyDescent="0.2">
      <c r="A52" s="155">
        <v>1955</v>
      </c>
      <c r="B52" s="235">
        <v>28014.533962651432</v>
      </c>
      <c r="C52" s="271">
        <f>$B52*'TC2'!C52</f>
        <v>28014.533962651432</v>
      </c>
      <c r="D52" s="247">
        <f>$B52*'TC2'!D52</f>
        <v>22368.340230264879</v>
      </c>
      <c r="E52" s="247">
        <f>$B52*'TC2'!E52</f>
        <v>5646.1937323865568</v>
      </c>
      <c r="F52" s="247">
        <f>$B52*'TC2'!F52</f>
        <v>0</v>
      </c>
      <c r="G52" s="248">
        <f>$B52*'TC2'!G52/0.9</f>
        <v>21474.343173085916</v>
      </c>
      <c r="H52" s="769">
        <f>$B52*'TC2'!H52/0.9</f>
        <v>17115.571982099202</v>
      </c>
      <c r="I52" s="769">
        <f>$B52*'TC2'!I52/0.9</f>
        <v>4358.7711909867148</v>
      </c>
      <c r="J52" s="769">
        <f>$B52*'TC2'!J52/0.9</f>
        <v>0</v>
      </c>
      <c r="K52" s="249"/>
      <c r="L52" s="247"/>
      <c r="M52" s="247"/>
      <c r="N52" s="247"/>
      <c r="O52" s="250"/>
      <c r="P52" s="247"/>
      <c r="Q52" s="247"/>
      <c r="R52" s="247"/>
      <c r="S52" s="248">
        <f>$B52*'TC2'!S52/0.1</f>
        <v>86876.251068741054</v>
      </c>
      <c r="T52" s="247">
        <f>$B52*'TC2'!T52/0.1</f>
        <v>69643.254463755919</v>
      </c>
      <c r="U52" s="247">
        <f>$B52*'TC2'!U52/0.1</f>
        <v>17232.996604985132</v>
      </c>
      <c r="V52" s="251">
        <f>$B52*'TC2'!V52/0.1</f>
        <v>0</v>
      </c>
      <c r="Y52" s="3"/>
    </row>
    <row r="53" spans="1:25" x14ac:dyDescent="0.2">
      <c r="A53" s="155">
        <v>1956</v>
      </c>
      <c r="B53" s="235">
        <v>28549.408770755163</v>
      </c>
      <c r="C53" s="271">
        <f>$B53*'TC2'!C53</f>
        <v>28549.408770755163</v>
      </c>
      <c r="D53" s="247">
        <f>$B53*'TC2'!D53</f>
        <v>22955.024173244299</v>
      </c>
      <c r="E53" s="247">
        <f>$B53*'TC2'!E53</f>
        <v>5594.3845975108616</v>
      </c>
      <c r="F53" s="247">
        <f>$B53*'TC2'!F53</f>
        <v>0</v>
      </c>
      <c r="G53" s="248">
        <f>$B53*'TC2'!G53/0.9</f>
        <v>22115.675456799476</v>
      </c>
      <c r="H53" s="769">
        <f>$B53*'TC2'!H53/0.9</f>
        <v>17754.047256306148</v>
      </c>
      <c r="I53" s="769">
        <f>$B53*'TC2'!I53/0.9</f>
        <v>4361.6282004933246</v>
      </c>
      <c r="J53" s="769">
        <f>$B53*'TC2'!J53/0.9</f>
        <v>0</v>
      </c>
      <c r="K53" s="249"/>
      <c r="L53" s="247"/>
      <c r="M53" s="247"/>
      <c r="N53" s="247"/>
      <c r="O53" s="250"/>
      <c r="P53" s="247"/>
      <c r="Q53" s="247"/>
      <c r="R53" s="247"/>
      <c r="S53" s="248">
        <f>$B53*'TC2'!S53/0.1</f>
        <v>86453.008596356332</v>
      </c>
      <c r="T53" s="247">
        <f>$B53*'TC2'!T53/0.1</f>
        <v>69763.816425687633</v>
      </c>
      <c r="U53" s="247">
        <f>$B53*'TC2'!U53/0.1</f>
        <v>16689.192170668695</v>
      </c>
      <c r="V53" s="251">
        <f>$B53*'TC2'!V53/0.1</f>
        <v>0</v>
      </c>
      <c r="Y53" s="3"/>
    </row>
    <row r="54" spans="1:25" x14ac:dyDescent="0.2">
      <c r="A54" s="155">
        <v>1957</v>
      </c>
      <c r="B54" s="235">
        <v>28604.793462387235</v>
      </c>
      <c r="C54" s="271">
        <f>$B54*'TC2'!C54</f>
        <v>28604.793462387235</v>
      </c>
      <c r="D54" s="247">
        <f>$B54*'TC2'!D54</f>
        <v>22815.373125265927</v>
      </c>
      <c r="E54" s="247">
        <f>$B54*'TC2'!E54</f>
        <v>5789.4203371213107</v>
      </c>
      <c r="F54" s="247">
        <f>$B54*'TC2'!F54</f>
        <v>0</v>
      </c>
      <c r="G54" s="248">
        <f>$B54*'TC2'!G54/0.9</f>
        <v>22130.703663108176</v>
      </c>
      <c r="H54" s="769">
        <f>$B54*'TC2'!H54/0.9</f>
        <v>17619.793401564875</v>
      </c>
      <c r="I54" s="769">
        <f>$B54*'TC2'!I54/0.9</f>
        <v>4510.9102615432976</v>
      </c>
      <c r="J54" s="769">
        <f>$B54*'TC2'!J54/0.9</f>
        <v>0</v>
      </c>
      <c r="K54" s="249"/>
      <c r="L54" s="247"/>
      <c r="M54" s="247"/>
      <c r="N54" s="247"/>
      <c r="O54" s="250"/>
      <c r="P54" s="247"/>
      <c r="Q54" s="247"/>
      <c r="R54" s="247"/>
      <c r="S54" s="248">
        <f>$B54*'TC2'!S54/0.1</f>
        <v>86871.60165589879</v>
      </c>
      <c r="T54" s="247">
        <f>$B54*'TC2'!T54/0.1</f>
        <v>69575.590638575348</v>
      </c>
      <c r="U54" s="247">
        <f>$B54*'TC2'!U54/0.1</f>
        <v>17296.011017323424</v>
      </c>
      <c r="V54" s="251">
        <f>$B54*'TC2'!V54/0.1</f>
        <v>0</v>
      </c>
      <c r="Y54" s="3"/>
    </row>
    <row r="55" spans="1:25" x14ac:dyDescent="0.2">
      <c r="A55" s="155">
        <v>1958</v>
      </c>
      <c r="B55" s="235">
        <v>27805.672361615008</v>
      </c>
      <c r="C55" s="271">
        <f>$B55*'TC2'!C55</f>
        <v>27805.672361615008</v>
      </c>
      <c r="D55" s="247">
        <f>$B55*'TC2'!D55</f>
        <v>21873.475435997032</v>
      </c>
      <c r="E55" s="247">
        <f>$B55*'TC2'!E55</f>
        <v>5932.1969256179773</v>
      </c>
      <c r="F55" s="247">
        <f>$B55*'TC2'!F55</f>
        <v>0</v>
      </c>
      <c r="G55" s="248">
        <f>$B55*'TC2'!G55/0.9</f>
        <v>21422.055210678354</v>
      </c>
      <c r="H55" s="769">
        <f>$B55*'TC2'!H55/0.9</f>
        <v>16811.333983887234</v>
      </c>
      <c r="I55" s="769">
        <f>$B55*'TC2'!I55/0.9</f>
        <v>4610.7212267911191</v>
      </c>
      <c r="J55" s="769">
        <f>$B55*'TC2'!J55/0.9</f>
        <v>0</v>
      </c>
      <c r="K55" s="249"/>
      <c r="L55" s="247"/>
      <c r="M55" s="247"/>
      <c r="N55" s="247"/>
      <c r="O55" s="250"/>
      <c r="P55" s="247"/>
      <c r="Q55" s="247"/>
      <c r="R55" s="247"/>
      <c r="S55" s="248">
        <f>$B55*'TC2'!S55/0.1</f>
        <v>85258.226720044884</v>
      </c>
      <c r="T55" s="247">
        <f>$B55*'TC2'!T55/0.1</f>
        <v>67432.748504985182</v>
      </c>
      <c r="U55" s="247">
        <f>$B55*'TC2'!U55/0.1</f>
        <v>17825.478215059702</v>
      </c>
      <c r="V55" s="251">
        <f>$B55*'TC2'!V55/0.1</f>
        <v>0</v>
      </c>
      <c r="Y55" s="3"/>
    </row>
    <row r="56" spans="1:25" x14ac:dyDescent="0.2">
      <c r="A56" s="157">
        <v>1959</v>
      </c>
      <c r="B56" s="236">
        <v>29515.510327440959</v>
      </c>
      <c r="C56" s="281">
        <f>$B56*'TC2'!C56</f>
        <v>29515.510327440959</v>
      </c>
      <c r="D56" s="258">
        <f>$B56*'TC2'!D56</f>
        <v>23631.153087913655</v>
      </c>
      <c r="E56" s="258">
        <f>$B56*'TC2'!E56</f>
        <v>5884.3572395273031</v>
      </c>
      <c r="F56" s="258">
        <f>$B56*'TC2'!F56</f>
        <v>0</v>
      </c>
      <c r="G56" s="259">
        <f>$B56*'TC2'!G56/0.9</f>
        <v>22713.400600434594</v>
      </c>
      <c r="H56" s="770">
        <f>$B56*'TC2'!H56/0.9</f>
        <v>18126.120088785741</v>
      </c>
      <c r="I56" s="770">
        <f>$B56*'TC2'!I56/0.9</f>
        <v>4587.2805116488544</v>
      </c>
      <c r="J56" s="770">
        <f>$B56*'TC2'!J56/0.9</f>
        <v>0</v>
      </c>
      <c r="K56" s="260"/>
      <c r="L56" s="258"/>
      <c r="M56" s="258"/>
      <c r="N56" s="258"/>
      <c r="O56" s="261"/>
      <c r="P56" s="258"/>
      <c r="Q56" s="258"/>
      <c r="R56" s="258"/>
      <c r="S56" s="259">
        <f>$B56*'TC2'!S56/0.1</f>
        <v>90734.497870498206</v>
      </c>
      <c r="T56" s="258">
        <f>$B56*'TC2'!T56/0.1</f>
        <v>73176.450080064868</v>
      </c>
      <c r="U56" s="258">
        <f>$B56*'TC2'!U56/0.1</f>
        <v>17558.047790433342</v>
      </c>
      <c r="V56" s="262">
        <f>$B56*'TC2'!V56/0.1</f>
        <v>0</v>
      </c>
      <c r="Y56" s="3"/>
    </row>
    <row r="57" spans="1:25" x14ac:dyDescent="0.2">
      <c r="A57" s="155">
        <v>1960</v>
      </c>
      <c r="B57" s="235">
        <v>30062.040346903155</v>
      </c>
      <c r="C57" s="271">
        <f>$B57*'TC2'!C57</f>
        <v>30062.040346903155</v>
      </c>
      <c r="D57" s="247">
        <f>$B57*'TC2'!D57</f>
        <v>24171.001621013835</v>
      </c>
      <c r="E57" s="247">
        <f>$B57*'TC2'!E57</f>
        <v>5891.0387258893224</v>
      </c>
      <c r="F57" s="247">
        <f>$B57*'TC2'!F57</f>
        <v>0</v>
      </c>
      <c r="G57" s="248">
        <f>$B57*'TC2'!G57/0.9</f>
        <v>23268.319785822769</v>
      </c>
      <c r="H57" s="769">
        <f>$B57*'TC2'!H57/0.9</f>
        <v>18641.290166076884</v>
      </c>
      <c r="I57" s="769">
        <f>$B57*'TC2'!I57/0.9</f>
        <v>4627.0296197458829</v>
      </c>
      <c r="J57" s="769">
        <f>$B57*'TC2'!J57/0.9</f>
        <v>0</v>
      </c>
      <c r="K57" s="249"/>
      <c r="L57" s="247"/>
      <c r="M57" s="247"/>
      <c r="N57" s="247"/>
      <c r="O57" s="250"/>
      <c r="P57" s="247"/>
      <c r="Q57" s="247"/>
      <c r="R57" s="247"/>
      <c r="S57" s="248">
        <f>$B57*'TC2'!S57/0.1</f>
        <v>91205.525396626632</v>
      </c>
      <c r="T57" s="247">
        <f>$B57*'TC2'!T57/0.1</f>
        <v>73938.404715446348</v>
      </c>
      <c r="U57" s="247">
        <f>$B57*'TC2'!U57/0.1</f>
        <v>17267.120681180277</v>
      </c>
      <c r="V57" s="251">
        <f>$B57*'TC2'!V57/0.1</f>
        <v>0</v>
      </c>
      <c r="Y57" s="3"/>
    </row>
    <row r="58" spans="1:25" x14ac:dyDescent="0.2">
      <c r="A58" s="155">
        <v>1961</v>
      </c>
      <c r="B58" s="235">
        <v>30452.704363684807</v>
      </c>
      <c r="C58" s="271">
        <f>$B58*'TC2'!C58</f>
        <v>30452.704363684807</v>
      </c>
      <c r="D58" s="247">
        <f>$B58*'TC2'!D58</f>
        <v>24344.364224047109</v>
      </c>
      <c r="E58" s="247">
        <f>$B58*'TC2'!E58</f>
        <v>6108.3401396376958</v>
      </c>
      <c r="F58" s="247">
        <f>$B58*'TC2'!F58</f>
        <v>0</v>
      </c>
      <c r="G58" s="248">
        <f>$B58*'TC2'!G58/0.9</f>
        <v>23469.80671336985</v>
      </c>
      <c r="H58" s="769">
        <f>$B58*'TC2'!H58/0.9</f>
        <v>18685.822649927784</v>
      </c>
      <c r="I58" s="769">
        <f>$B58*'TC2'!I58/0.9</f>
        <v>4783.9840634420652</v>
      </c>
      <c r="J58" s="769">
        <f>$B58*'TC2'!J58/0.9</f>
        <v>0</v>
      </c>
      <c r="K58" s="249"/>
      <c r="L58" s="247"/>
      <c r="M58" s="247"/>
      <c r="N58" s="247"/>
      <c r="O58" s="250"/>
      <c r="P58" s="247"/>
      <c r="Q58" s="247"/>
      <c r="R58" s="247"/>
      <c r="S58" s="248">
        <f>$B58*'TC2'!S58/0.1</f>
        <v>93298.783216519412</v>
      </c>
      <c r="T58" s="247">
        <f>$B58*'TC2'!T58/0.1</f>
        <v>75271.238391121049</v>
      </c>
      <c r="U58" s="247">
        <f>$B58*'TC2'!U58/0.1</f>
        <v>18027.54482539837</v>
      </c>
      <c r="V58" s="251">
        <f>$B58*'TC2'!V58/0.1</f>
        <v>0</v>
      </c>
      <c r="Y58" s="3"/>
    </row>
    <row r="59" spans="1:25" x14ac:dyDescent="0.2">
      <c r="A59" s="137">
        <v>1962</v>
      </c>
      <c r="B59" s="238">
        <v>31983.89647854443</v>
      </c>
      <c r="C59" s="271">
        <f>$B59*'TC2'!C59</f>
        <v>31983.89647854443</v>
      </c>
      <c r="D59" s="238">
        <f>$B59*'TC2'!D59</f>
        <v>25514.631515359255</v>
      </c>
      <c r="E59" s="268">
        <f>$B59*'TC2'!E59</f>
        <v>6469.2649631851764</v>
      </c>
      <c r="F59" s="268">
        <f>$B59*'TC2'!F59</f>
        <v>0</v>
      </c>
      <c r="G59" s="248">
        <f>$B59*'TC2'!G59/0.9</f>
        <v>24243.603410395615</v>
      </c>
      <c r="H59" s="764">
        <f>$B59*'TC2'!H59/0.9</f>
        <v>19375.732831176148</v>
      </c>
      <c r="I59" s="763">
        <f>$B59*'TC2'!I59/0.9</f>
        <v>4867.8705792194642</v>
      </c>
      <c r="J59" s="763">
        <f>$B59*'TC2'!J59/0.9</f>
        <v>0</v>
      </c>
      <c r="K59" s="269">
        <f>$B59*'TC2'!K59/0.5</f>
        <v>14082.570233515909</v>
      </c>
      <c r="L59" s="268">
        <f>$B59*'TC2'!L59/0.5</f>
        <v>11595.651112598942</v>
      </c>
      <c r="M59" s="268">
        <f>$B59*'TC2'!M59/0.5</f>
        <v>2486.9191209169699</v>
      </c>
      <c r="N59" s="268">
        <f>$B59*'TC2'!N59/0.5</f>
        <v>0</v>
      </c>
      <c r="O59" s="269">
        <f>$B59*'TC2'!O59/0.4</f>
        <v>36944.894881495245</v>
      </c>
      <c r="P59" s="268">
        <f>$B59*'TC2'!P59/0.4</f>
        <v>29100.834979397663</v>
      </c>
      <c r="Q59" s="268">
        <f>$B59*'TC2'!Q59/0.4</f>
        <v>7844.0599020975833</v>
      </c>
      <c r="R59" s="268">
        <f>$B59*'TC2'!R59/0.4</f>
        <v>0</v>
      </c>
      <c r="S59" s="248">
        <f>$B59*'TC2'!S59/0.1</f>
        <v>101646.53409188376</v>
      </c>
      <c r="T59" s="238">
        <f>$B59*'TC2'!T59/0.1</f>
        <v>80764.719673007174</v>
      </c>
      <c r="U59" s="238">
        <f>$B59*'TC2'!U59/0.1</f>
        <v>20881.814418876576</v>
      </c>
      <c r="V59" s="270">
        <f>$B59*'TC2'!V59/0.1</f>
        <v>0</v>
      </c>
      <c r="Y59" s="3"/>
    </row>
    <row r="60" spans="1:25" x14ac:dyDescent="0.2">
      <c r="A60" s="137">
        <v>1963</v>
      </c>
      <c r="B60" s="238">
        <v>33060.876125939176</v>
      </c>
      <c r="C60" s="271">
        <f>$B60*'TC2'!C60</f>
        <v>33060.876125939176</v>
      </c>
      <c r="D60" s="238">
        <f>$B60*'TC2'!D60</f>
        <v>26415.230296243524</v>
      </c>
      <c r="E60" s="268">
        <f>$B60*'TC2'!E60</f>
        <v>6645.6458296956498</v>
      </c>
      <c r="F60" s="268">
        <f>$B60*'TC2'!F60</f>
        <v>0</v>
      </c>
      <c r="G60" s="248">
        <f>$B60*'TC2'!G60/0.9</f>
        <v>24889.988187280309</v>
      </c>
      <c r="H60" s="764">
        <f>$B60*'TC2'!H60/0.9</f>
        <v>19884.659870992171</v>
      </c>
      <c r="I60" s="763">
        <f>$B60*'TC2'!I60/0.9</f>
        <v>5005.3283162881371</v>
      </c>
      <c r="J60" s="763">
        <f>$B60*'TC2'!J60/0.9</f>
        <v>0</v>
      </c>
      <c r="K60" s="269">
        <f>$B60*'TC2'!K60/0.5</f>
        <v>14225.702762935851</v>
      </c>
      <c r="L60" s="268">
        <f>$B60*'TC2'!L60/0.5</f>
        <v>11644.166604214859</v>
      </c>
      <c r="M60" s="268">
        <f>$B60*'TC2'!M60/0.5</f>
        <v>2581.5361587209882</v>
      </c>
      <c r="N60" s="268">
        <f>$B60*'TC2'!N60/0.5</f>
        <v>0</v>
      </c>
      <c r="O60" s="269">
        <f>$B60*'TC2'!O60/0.4</f>
        <v>38220.34496771088</v>
      </c>
      <c r="P60" s="268">
        <f>$B60*'TC2'!P60/0.4</f>
        <v>30185.276454463808</v>
      </c>
      <c r="Q60" s="268">
        <f>$B60*'TC2'!Q60/0.4</f>
        <v>8035.0685132470744</v>
      </c>
      <c r="R60" s="268">
        <f>$B60*'TC2'!R60/0.4</f>
        <v>0</v>
      </c>
      <c r="S60" s="248">
        <f>$B60*'TC2'!S60/0.1</f>
        <v>106598.86757386895</v>
      </c>
      <c r="T60" s="238">
        <f>$B60*'TC2'!T60/0.1</f>
        <v>85190.364123505686</v>
      </c>
      <c r="U60" s="238">
        <f>$B60*'TC2'!U60/0.1</f>
        <v>21408.503450363252</v>
      </c>
      <c r="V60" s="270">
        <f>$B60*'TC2'!V60/0.1</f>
        <v>0</v>
      </c>
      <c r="Y60" s="3"/>
    </row>
    <row r="61" spans="1:25" x14ac:dyDescent="0.2">
      <c r="A61" s="137">
        <v>1964</v>
      </c>
      <c r="B61" s="238">
        <v>34418.227252612211</v>
      </c>
      <c r="C61" s="271">
        <f>$B61*'TC2'!C61</f>
        <v>34418.227252612211</v>
      </c>
      <c r="D61" s="238">
        <f>$B61*'TC2'!D61</f>
        <v>27630.908502034898</v>
      </c>
      <c r="E61" s="268">
        <f>$B61*'TC2'!E61</f>
        <v>6787.318750577313</v>
      </c>
      <c r="F61" s="268">
        <f>$B61*'TC2'!F61</f>
        <v>0</v>
      </c>
      <c r="G61" s="248">
        <f>$B61*'TC2'!G61/0.9</f>
        <v>25734.937134065367</v>
      </c>
      <c r="H61" s="764">
        <f>$B61*'TC2'!H61/0.9</f>
        <v>20649.444496195149</v>
      </c>
      <c r="I61" s="763">
        <f>$B61*'TC2'!I61/0.9</f>
        <v>5085.4926378702212</v>
      </c>
      <c r="J61" s="763">
        <f>$B61*'TC2'!J61/0.9</f>
        <v>0</v>
      </c>
      <c r="K61" s="269">
        <f>$B61*'TC2'!K61/0.5</f>
        <v>14465.099011534172</v>
      </c>
      <c r="L61" s="268">
        <f>$B61*'TC2'!L61/0.5</f>
        <v>11942.279612210777</v>
      </c>
      <c r="M61" s="268">
        <f>$B61*'TC2'!M61/0.5</f>
        <v>2522.8193993233976</v>
      </c>
      <c r="N61" s="268">
        <f>$B61*'TC2'!N61/0.5</f>
        <v>0</v>
      </c>
      <c r="O61" s="269">
        <f>$B61*'TC2'!O61/0.4</f>
        <v>39822.234787229361</v>
      </c>
      <c r="P61" s="268">
        <f>$B61*'TC2'!P61/0.4</f>
        <v>31533.40060117561</v>
      </c>
      <c r="Q61" s="268">
        <f>$B61*'TC2'!Q61/0.4</f>
        <v>8288.8341860537512</v>
      </c>
      <c r="R61" s="268">
        <f>$B61*'TC2'!R61/0.4</f>
        <v>0</v>
      </c>
      <c r="S61" s="248">
        <f>$B61*'TC2'!S61/0.1</f>
        <v>112567.8383195338</v>
      </c>
      <c r="T61" s="238">
        <f>$B61*'TC2'!T61/0.1</f>
        <v>90464.084554592657</v>
      </c>
      <c r="U61" s="238">
        <f>$B61*'TC2'!U61/0.1</f>
        <v>22103.753764941139</v>
      </c>
      <c r="V61" s="270">
        <f>$B61*'TC2'!V61/0.1</f>
        <v>0</v>
      </c>
      <c r="Y61" s="3"/>
    </row>
    <row r="62" spans="1:25" x14ac:dyDescent="0.2">
      <c r="A62" s="137">
        <v>1965</v>
      </c>
      <c r="B62" s="238">
        <v>36196.769810947895</v>
      </c>
      <c r="C62" s="271">
        <f>$B62*'TC2'!C62</f>
        <v>36196.769810947895</v>
      </c>
      <c r="D62" s="238">
        <f>$B62*'TC2'!D62</f>
        <v>29136.81551535871</v>
      </c>
      <c r="E62" s="268">
        <f>$B62*'TC2'!E62</f>
        <v>7059.9542955891875</v>
      </c>
      <c r="F62" s="268">
        <f>$B62*'TC2'!F62</f>
        <v>0</v>
      </c>
      <c r="G62" s="248">
        <f>$B62*'TC2'!G62/0.9</f>
        <v>27199.553105426006</v>
      </c>
      <c r="H62" s="764">
        <f>$B62*'TC2'!H62/0.9</f>
        <v>21949.893209385442</v>
      </c>
      <c r="I62" s="763">
        <f>$B62*'TC2'!I62/0.9</f>
        <v>5249.659896040569</v>
      </c>
      <c r="J62" s="763">
        <f>$B62*'TC2'!J62/0.9</f>
        <v>-5.9074944135909311</v>
      </c>
      <c r="K62" s="269">
        <f>$B62*'TC2'!K62/0.5</f>
        <v>15570.119363890713</v>
      </c>
      <c r="L62" s="268">
        <f>$B62*'TC2'!L62/0.5</f>
        <v>13173.031297684682</v>
      </c>
      <c r="M62" s="268">
        <f>$B62*'TC2'!M62/0.5</f>
        <v>2397.0880662060345</v>
      </c>
      <c r="N62" s="268">
        <f>$B62*'TC2'!N62/0.5</f>
        <v>-50.882068774332076</v>
      </c>
      <c r="O62" s="269">
        <f>$B62*'TC2'!O62/0.4</f>
        <v>41736.345282345123</v>
      </c>
      <c r="P62" s="268">
        <f>$B62*'TC2'!P62/0.4</f>
        <v>32920.970599011387</v>
      </c>
      <c r="Q62" s="268">
        <f>$B62*'TC2'!Q62/0.4</f>
        <v>8815.3746833337391</v>
      </c>
      <c r="R62" s="268">
        <f>$B62*'TC2'!R62/0.4</f>
        <v>50.310723537335498</v>
      </c>
      <c r="S62" s="248">
        <f>$B62*'TC2'!S62/0.1</f>
        <v>117171.72016064487</v>
      </c>
      <c r="T62" s="238">
        <f>$B62*'TC2'!T62/0.1</f>
        <v>93819.116269118123</v>
      </c>
      <c r="U62" s="238">
        <f>$B62*'TC2'!U62/0.1</f>
        <v>23352.603891526745</v>
      </c>
      <c r="V62" s="270">
        <f>$B62*'TC2'!V62/0.1</f>
        <v>53.167449722318381</v>
      </c>
      <c r="Y62" s="3"/>
    </row>
    <row r="63" spans="1:25" x14ac:dyDescent="0.2">
      <c r="A63" s="137">
        <v>1966</v>
      </c>
      <c r="B63" s="238">
        <v>37880.961134110104</v>
      </c>
      <c r="C63" s="271">
        <f>$B63*'TC2'!C63</f>
        <v>37880.961134110104</v>
      </c>
      <c r="D63" s="238">
        <f>$B63*'TC2'!D63</f>
        <v>30156.381610448094</v>
      </c>
      <c r="E63" s="268">
        <f>$B63*'TC2'!E63</f>
        <v>7724.5795236620124</v>
      </c>
      <c r="F63" s="268">
        <f>$B63*'TC2'!F63</f>
        <v>152.39633863161762</v>
      </c>
      <c r="G63" s="248">
        <f>$B63*'TC2'!G63/0.9</f>
        <v>28606.163551788781</v>
      </c>
      <c r="H63" s="764">
        <f>$B63*'TC2'!H63/0.9</f>
        <v>22751.162451313587</v>
      </c>
      <c r="I63" s="763">
        <f>$B63*'TC2'!I63/0.9</f>
        <v>5855.0011004751959</v>
      </c>
      <c r="J63" s="763">
        <f>$B63*'TC2'!J63/0.9</f>
        <v>156.96453937374886</v>
      </c>
      <c r="K63" s="269">
        <f>$B63*'TC2'!K63/0.5</f>
        <v>16668.758522952969</v>
      </c>
      <c r="L63" s="268">
        <f>$B63*'TC2'!L63/0.5</f>
        <v>13592.422899555084</v>
      </c>
      <c r="M63" s="268">
        <f>$B63*'TC2'!M63/0.5</f>
        <v>3076.3356233978857</v>
      </c>
      <c r="N63" s="268">
        <f>$B63*'TC2'!N63/0.5</f>
        <v>198.29357915417577</v>
      </c>
      <c r="O63" s="269">
        <f>$B63*'TC2'!O63/0.4</f>
        <v>43527.91983783355</v>
      </c>
      <c r="P63" s="268">
        <f>$B63*'TC2'!P63/0.4</f>
        <v>34199.586891011713</v>
      </c>
      <c r="Q63" s="268">
        <f>$B63*'TC2'!Q63/0.4</f>
        <v>9328.3329468218344</v>
      </c>
      <c r="R63" s="268">
        <f>$B63*'TC2'!R63/0.4</f>
        <v>105.30323964821523</v>
      </c>
      <c r="S63" s="248">
        <f>$B63*'TC2'!S63/0.1</f>
        <v>121354.13937500201</v>
      </c>
      <c r="T63" s="238">
        <f>$B63*'TC2'!T63/0.1</f>
        <v>96803.354042658641</v>
      </c>
      <c r="U63" s="238">
        <f>$B63*'TC2'!U63/0.1</f>
        <v>24550.785332343359</v>
      </c>
      <c r="V63" s="270">
        <f>$B63*'TC2'!V63/0.1</f>
        <v>111.28253195243632</v>
      </c>
      <c r="Y63" s="3"/>
    </row>
    <row r="64" spans="1:25" x14ac:dyDescent="0.2">
      <c r="A64" s="137">
        <v>1967</v>
      </c>
      <c r="B64" s="238">
        <v>38408.848765122872</v>
      </c>
      <c r="C64" s="271">
        <f>$B64*'TC2'!C64</f>
        <v>38408.848765122872</v>
      </c>
      <c r="D64" s="238">
        <f>$B64*'TC2'!D64</f>
        <v>29777.608673156123</v>
      </c>
      <c r="E64" s="268">
        <f>$B64*'TC2'!E64</f>
        <v>8631.2400919667489</v>
      </c>
      <c r="F64" s="268">
        <f>$B64*'TC2'!F64</f>
        <v>375.6984460629144</v>
      </c>
      <c r="G64" s="248">
        <f>$B64*'TC2'!G64/0.9</f>
        <v>29468.041799002091</v>
      </c>
      <c r="H64" s="764">
        <f>$B64*'TC2'!H64/0.9</f>
        <v>22726.740883241069</v>
      </c>
      <c r="I64" s="763">
        <f>$B64*'TC2'!I64/0.9</f>
        <v>6741.3009157610204</v>
      </c>
      <c r="J64" s="763">
        <f>$B64*'TC2'!J64/0.9</f>
        <v>384.29098277004653</v>
      </c>
      <c r="K64" s="269">
        <f>$B64*'TC2'!K64/0.5</f>
        <v>17987.194108426629</v>
      </c>
      <c r="L64" s="268">
        <f>$B64*'TC2'!L64/0.5</f>
        <v>13947.025669914572</v>
      </c>
      <c r="M64" s="268">
        <f>$B64*'TC2'!M64/0.5</f>
        <v>4040.168438512057</v>
      </c>
      <c r="N64" s="268">
        <f>$B64*'TC2'!N64/0.5</f>
        <v>524.82096782730491</v>
      </c>
      <c r="O64" s="269">
        <f>$B64*'TC2'!O64/0.4</f>
        <v>43819.101412221411</v>
      </c>
      <c r="P64" s="268">
        <f>$B64*'TC2'!P64/0.4</f>
        <v>33701.384899899189</v>
      </c>
      <c r="Q64" s="268">
        <f>$B64*'TC2'!Q64/0.4</f>
        <v>10117.716512322222</v>
      </c>
      <c r="R64" s="268">
        <f>$B64*'TC2'!R64/0.4</f>
        <v>208.62850144847363</v>
      </c>
      <c r="S64" s="271">
        <f>$B64*'TC2'!S64/0.1</f>
        <v>118876.11146020991</v>
      </c>
      <c r="T64" s="272">
        <f>$B64*'TC2'!T64/0.1</f>
        <v>93235.4187823916</v>
      </c>
      <c r="U64" s="272">
        <f>$B64*'TC2'!U64/0.1</f>
        <v>25640.692677818308</v>
      </c>
      <c r="V64" s="273">
        <f>$B64*'TC2'!V64/0.1</f>
        <v>298.36561569872526</v>
      </c>
      <c r="Y64" s="3"/>
    </row>
    <row r="65" spans="1:25" x14ac:dyDescent="0.2">
      <c r="A65" s="137">
        <v>1968</v>
      </c>
      <c r="B65" s="238">
        <v>39531.309188963161</v>
      </c>
      <c r="C65" s="271">
        <f>$B65*'TC2'!C65</f>
        <v>39531.309188963161</v>
      </c>
      <c r="D65" s="238">
        <f>$B65*'TC2'!D65</f>
        <v>30426.033542997593</v>
      </c>
      <c r="E65" s="268">
        <f>$B65*'TC2'!E65</f>
        <v>9105.2756459655702</v>
      </c>
      <c r="F65" s="268">
        <f>$B65*'TC2'!F65</f>
        <v>470.73268587267233</v>
      </c>
      <c r="G65" s="248">
        <f>$B65*'TC2'!G65/0.9</f>
        <v>30614.393903007811</v>
      </c>
      <c r="H65" s="764">
        <f>$B65*'TC2'!H65/0.9</f>
        <v>23441.167114057986</v>
      </c>
      <c r="I65" s="763">
        <f>$B65*'TC2'!I65/0.9</f>
        <v>7173.2267889498244</v>
      </c>
      <c r="J65" s="763">
        <f>$B65*'TC2'!J65/0.9</f>
        <v>478.9571198213041</v>
      </c>
      <c r="K65" s="269">
        <f>$B65*'TC2'!K65/0.5</f>
        <v>18984.908035856297</v>
      </c>
      <c r="L65" s="268">
        <f>$B65*'TC2'!L65/0.5</f>
        <v>14704.876019235171</v>
      </c>
      <c r="M65" s="268">
        <f>$B65*'TC2'!M65/0.5</f>
        <v>4280.0320166211295</v>
      </c>
      <c r="N65" s="268">
        <f>$B65*'TC2'!N65/0.5</f>
        <v>631.7063653568772</v>
      </c>
      <c r="O65" s="269">
        <f>$B65*'TC2'!O65/0.4</f>
        <v>45151.251236947195</v>
      </c>
      <c r="P65" s="268">
        <f>$B65*'TC2'!P65/0.4</f>
        <v>34361.530982586504</v>
      </c>
      <c r="Q65" s="268">
        <f>$B65*'TC2'!Q65/0.4</f>
        <v>10789.720254360693</v>
      </c>
      <c r="R65" s="268">
        <f>$B65*'TC2'!R65/0.4</f>
        <v>288.02056290183771</v>
      </c>
      <c r="S65" s="271">
        <f>$B65*'TC2'!S65/0.1</f>
        <v>119783.54676256132</v>
      </c>
      <c r="T65" s="272">
        <f>$B65*'TC2'!T65/0.1</f>
        <v>93289.831403454024</v>
      </c>
      <c r="U65" s="272">
        <f>$B65*'TC2'!U65/0.1</f>
        <v>26493.715359107286</v>
      </c>
      <c r="V65" s="273">
        <f>$B65*'TC2'!V65/0.1</f>
        <v>396.71278033498612</v>
      </c>
      <c r="Y65" s="3"/>
    </row>
    <row r="66" spans="1:25" x14ac:dyDescent="0.2">
      <c r="A66" s="137">
        <v>1969</v>
      </c>
      <c r="B66" s="238">
        <v>40056.206130483421</v>
      </c>
      <c r="C66" s="271">
        <f>$B66*'TC2'!C66</f>
        <v>40056.206130483421</v>
      </c>
      <c r="D66" s="238">
        <f>$B66*'TC2'!D66</f>
        <v>30767.682409710622</v>
      </c>
      <c r="E66" s="268">
        <f>$B66*'TC2'!E66</f>
        <v>9288.5237207727969</v>
      </c>
      <c r="F66" s="268">
        <f>$B66*'TC2'!F66</f>
        <v>502.01721356323532</v>
      </c>
      <c r="G66" s="248">
        <f>$B66*'TC2'!G66/0.9</f>
        <v>31402.846262912666</v>
      </c>
      <c r="H66" s="764">
        <f>$B66*'TC2'!H66/0.9</f>
        <v>24001.197257438103</v>
      </c>
      <c r="I66" s="763">
        <f>$B66*'TC2'!I66/0.9</f>
        <v>7401.6490054745655</v>
      </c>
      <c r="J66" s="763">
        <f>$B66*'TC2'!J66/0.9</f>
        <v>509.41498292646338</v>
      </c>
      <c r="K66" s="269">
        <f>$B66*'TC2'!K66/0.5</f>
        <v>19771.3609550277</v>
      </c>
      <c r="L66" s="268">
        <f>$B66*'TC2'!L66/0.5</f>
        <v>15384.126152970759</v>
      </c>
      <c r="M66" s="268">
        <f>$B66*'TC2'!M66/0.5</f>
        <v>4387.2348020569389</v>
      </c>
      <c r="N66" s="268">
        <f>$B66*'TC2'!N66/0.5</f>
        <v>643.7354766989622</v>
      </c>
      <c r="O66" s="269">
        <f>$B66*'TC2'!O66/0.4</f>
        <v>45942.202897768882</v>
      </c>
      <c r="P66" s="268">
        <f>$B66*'TC2'!P66/0.4</f>
        <v>34772.536138022282</v>
      </c>
      <c r="Q66" s="268">
        <f>$B66*'TC2'!Q66/0.4</f>
        <v>11169.666759746598</v>
      </c>
      <c r="R66" s="268">
        <f>$B66*'TC2'!R66/0.4</f>
        <v>341.51436571083997</v>
      </c>
      <c r="S66" s="271">
        <f>$B66*'TC2'!S66/0.1</f>
        <v>117936.44493862016</v>
      </c>
      <c r="T66" s="272">
        <f>$B66*'TC2'!T66/0.1</f>
        <v>91666.048780163284</v>
      </c>
      <c r="U66" s="272">
        <f>$B66*'TC2'!U66/0.1</f>
        <v>26270.396158456882</v>
      </c>
      <c r="V66" s="273">
        <f>$B66*'TC2'!V66/0.1</f>
        <v>435.43728929418234</v>
      </c>
      <c r="Y66" s="3"/>
    </row>
    <row r="67" spans="1:25" x14ac:dyDescent="0.2">
      <c r="A67" s="147">
        <v>1970</v>
      </c>
      <c r="B67" s="239">
        <v>39080.172502958863</v>
      </c>
      <c r="C67" s="276">
        <f>$B67*'TC2'!C67</f>
        <v>39080.172502958863</v>
      </c>
      <c r="D67" s="239">
        <f>$B67*'TC2'!D67</f>
        <v>29613.909825536604</v>
      </c>
      <c r="E67" s="274">
        <f>$B67*'TC2'!E67</f>
        <v>9466.262677422259</v>
      </c>
      <c r="F67" s="274">
        <f>$B67*'TC2'!F67</f>
        <v>529.72191097541531</v>
      </c>
      <c r="G67" s="264">
        <f>$B67*'TC2'!G67/0.9</f>
        <v>30769.007917249168</v>
      </c>
      <c r="H67" s="768">
        <f>$B67*'TC2'!H67/0.9</f>
        <v>23083.378005159702</v>
      </c>
      <c r="I67" s="767">
        <f>$B67*'TC2'!I67/0.9</f>
        <v>7685.6299120894637</v>
      </c>
      <c r="J67" s="767">
        <f>$B67*'TC2'!J67/0.9</f>
        <v>539.06254749741572</v>
      </c>
      <c r="K67" s="275">
        <f>$B67*'TC2'!K67/0.5</f>
        <v>19536.776031024558</v>
      </c>
      <c r="L67" s="274">
        <f>$B67*'TC2'!L67/0.5</f>
        <v>14587.992671046139</v>
      </c>
      <c r="M67" s="274">
        <f>$B67*'TC2'!M67/0.5</f>
        <v>4948.7833599784199</v>
      </c>
      <c r="N67" s="274">
        <f>$B67*'TC2'!N67/0.5</f>
        <v>674.35872628039522</v>
      </c>
      <c r="O67" s="275">
        <f>$B67*'TC2'!O67/0.4</f>
        <v>44809.297775029925</v>
      </c>
      <c r="P67" s="274">
        <f>$B67*'TC2'!P67/0.4</f>
        <v>33702.609672801664</v>
      </c>
      <c r="Q67" s="274">
        <f>$B67*'TC2'!Q67/0.4</f>
        <v>11106.688102228267</v>
      </c>
      <c r="R67" s="274">
        <f>$B67*'TC2'!R67/0.4</f>
        <v>369.94232401869141</v>
      </c>
      <c r="S67" s="276">
        <f>$B67*'TC2'!S67/0.1</f>
        <v>113880.65377434611</v>
      </c>
      <c r="T67" s="277">
        <f>$B67*'TC2'!T67/0.1</f>
        <v>88388.696208928697</v>
      </c>
      <c r="U67" s="277">
        <f>$B67*'TC2'!U67/0.1</f>
        <v>25491.957565417415</v>
      </c>
      <c r="V67" s="278">
        <f>$B67*'TC2'!V67/0.1</f>
        <v>445.65618227741084</v>
      </c>
      <c r="Y67" s="3"/>
    </row>
    <row r="68" spans="1:25" x14ac:dyDescent="0.2">
      <c r="A68" s="137">
        <v>1971</v>
      </c>
      <c r="B68" s="238">
        <v>39277.793175530584</v>
      </c>
      <c r="C68" s="271">
        <f>$B68*'TC2'!C68</f>
        <v>39277.793175530584</v>
      </c>
      <c r="D68" s="238">
        <f>$B68*'TC2'!D68</f>
        <v>29613.973668848874</v>
      </c>
      <c r="E68" s="268">
        <f>$B68*'TC2'!E68</f>
        <v>9663.8195066817098</v>
      </c>
      <c r="F68" s="268">
        <f>$B68*'TC2'!F68</f>
        <v>572.97577129504543</v>
      </c>
      <c r="G68" s="248">
        <f>$B68*'TC2'!G68/0.9</f>
        <v>30847.954734538289</v>
      </c>
      <c r="H68" s="764">
        <f>$B68*'TC2'!H68/0.9</f>
        <v>22966.065704992005</v>
      </c>
      <c r="I68" s="763">
        <f>$B68*'TC2'!I68/0.9</f>
        <v>7881.8890295462834</v>
      </c>
      <c r="J68" s="763">
        <f>$B68*'TC2'!J68/0.9</f>
        <v>584.50606336117596</v>
      </c>
      <c r="K68" s="269">
        <f>$B68*'TC2'!K68/0.5</f>
        <v>19489.684634336725</v>
      </c>
      <c r="L68" s="268">
        <f>$B68*'TC2'!L68/0.5</f>
        <v>14305.876772479038</v>
      </c>
      <c r="M68" s="268">
        <f>$B68*'TC2'!M68/0.5</f>
        <v>5183.807861857691</v>
      </c>
      <c r="N68" s="268">
        <f>$B68*'TC2'!N68/0.5</f>
        <v>728.84425908450635</v>
      </c>
      <c r="O68" s="269">
        <f>$B68*'TC2'!O68/0.4</f>
        <v>45045.792359790234</v>
      </c>
      <c r="P68" s="268">
        <f>$B68*'TC2'!P68/0.4</f>
        <v>33791.301870633215</v>
      </c>
      <c r="Q68" s="268">
        <f>$B68*'TC2'!Q68/0.4</f>
        <v>11254.490489157024</v>
      </c>
      <c r="R68" s="268">
        <f>$B68*'TC2'!R68/0.4</f>
        <v>404.08331870701278</v>
      </c>
      <c r="S68" s="271">
        <f>$B68*'TC2'!S68/0.1</f>
        <v>115146.33914446125</v>
      </c>
      <c r="T68" s="272">
        <f>$B68*'TC2'!T68/0.1</f>
        <v>89445.145343560696</v>
      </c>
      <c r="U68" s="272">
        <f>$B68*'TC2'!U68/0.1</f>
        <v>25701.19380090055</v>
      </c>
      <c r="V68" s="273">
        <f>$B68*'TC2'!V68/0.1</f>
        <v>469.20314269987063</v>
      </c>
      <c r="Y68" s="3"/>
    </row>
    <row r="69" spans="1:25" x14ac:dyDescent="0.2">
      <c r="A69" s="137">
        <v>1972</v>
      </c>
      <c r="B69" s="238">
        <v>40712.215827959728</v>
      </c>
      <c r="C69" s="271">
        <f>$B69*'TC2'!C69</f>
        <v>40712.215827959728</v>
      </c>
      <c r="D69" s="238">
        <f>$B69*'TC2'!D69</f>
        <v>30853.520106167583</v>
      </c>
      <c r="E69" s="268">
        <f>$B69*'TC2'!E69</f>
        <v>9858.6957217921408</v>
      </c>
      <c r="F69" s="268">
        <f>$B69*'TC2'!F69</f>
        <v>619.89807115679798</v>
      </c>
      <c r="G69" s="248">
        <f>$B69*'TC2'!G69/0.9</f>
        <v>31836.079619384975</v>
      </c>
      <c r="H69" s="764">
        <f>$B69*'TC2'!H69/0.9</f>
        <v>23805.088716697654</v>
      </c>
      <c r="I69" s="763">
        <f>$B69*'TC2'!I69/0.9</f>
        <v>8030.9909026873156</v>
      </c>
      <c r="J69" s="763">
        <f>$B69*'TC2'!J69/0.9</f>
        <v>630.66283033360344</v>
      </c>
      <c r="K69" s="269">
        <f>$B69*'TC2'!K69/0.5</f>
        <v>20170.153026874992</v>
      </c>
      <c r="L69" s="268">
        <f>$B69*'TC2'!L69/0.5</f>
        <v>14833.766326727906</v>
      </c>
      <c r="M69" s="268">
        <f>$B69*'TC2'!M69/0.5</f>
        <v>5336.3867001470808</v>
      </c>
      <c r="N69" s="268">
        <f>$B69*'TC2'!N69/0.5</f>
        <v>767.3753606672276</v>
      </c>
      <c r="O69" s="269">
        <f>$B69*'TC2'!O69/0.4</f>
        <v>46418.487860022447</v>
      </c>
      <c r="P69" s="268">
        <f>$B69*'TC2'!P69/0.4</f>
        <v>35019.241704159838</v>
      </c>
      <c r="Q69" s="268">
        <f>$B69*'TC2'!Q69/0.4</f>
        <v>11399.246155862607</v>
      </c>
      <c r="R69" s="268">
        <f>$B69*'TC2'!R69/0.4</f>
        <v>459.77216741657315</v>
      </c>
      <c r="S69" s="271">
        <f>$B69*'TC2'!S69/0.1</f>
        <v>120597.44170513251</v>
      </c>
      <c r="T69" s="272">
        <f>$B69*'TC2'!T69/0.1</f>
        <v>94289.402611396945</v>
      </c>
      <c r="U69" s="272">
        <f>$B69*'TC2'!U69/0.1</f>
        <v>26308.039093735573</v>
      </c>
      <c r="V69" s="273">
        <f>$B69*'TC2'!V69/0.1</f>
        <v>523.01523856554888</v>
      </c>
      <c r="Y69" s="3"/>
    </row>
    <row r="70" spans="1:25" x14ac:dyDescent="0.2">
      <c r="A70" s="137">
        <v>1973</v>
      </c>
      <c r="B70" s="238">
        <v>42416.549016562865</v>
      </c>
      <c r="C70" s="271">
        <f>$B70*'TC2'!C70</f>
        <v>42416.549016562865</v>
      </c>
      <c r="D70" s="238">
        <f>$B70*'TC2'!D70</f>
        <v>32603.770592714358</v>
      </c>
      <c r="E70" s="268">
        <f>$B70*'TC2'!E70</f>
        <v>9812.7784238485092</v>
      </c>
      <c r="F70" s="268">
        <f>$B70*'TC2'!F70</f>
        <v>671.96670945255687</v>
      </c>
      <c r="G70" s="248">
        <f>$B70*'TC2'!G70/0.9</f>
        <v>33141.342569010987</v>
      </c>
      <c r="H70" s="764">
        <f>$B70*'TC2'!H70/0.9</f>
        <v>25217.100863388718</v>
      </c>
      <c r="I70" s="763">
        <f>$B70*'TC2'!I70/0.9</f>
        <v>7924.2417056222721</v>
      </c>
      <c r="J70" s="763">
        <f>$B70*'TC2'!J70/0.9</f>
        <v>682.40812989028313</v>
      </c>
      <c r="K70" s="269">
        <f>$B70*'TC2'!K70/0.5</f>
        <v>21242.589645697655</v>
      </c>
      <c r="L70" s="268">
        <f>$B70*'TC2'!L70/0.5</f>
        <v>16274.079898312933</v>
      </c>
      <c r="M70" s="268">
        <f>$B70*'TC2'!M70/0.5</f>
        <v>4968.5097473847227</v>
      </c>
      <c r="N70" s="268">
        <f>$B70*'TC2'!N70/0.5</f>
        <v>806.17289174356654</v>
      </c>
      <c r="O70" s="269">
        <f>$B70*'TC2'!O70/0.4</f>
        <v>48014.783723152657</v>
      </c>
      <c r="P70" s="268">
        <f>$B70*'TC2'!P70/0.4</f>
        <v>36395.877069733448</v>
      </c>
      <c r="Q70" s="268">
        <f>$B70*'TC2'!Q70/0.4</f>
        <v>11618.90665341921</v>
      </c>
      <c r="R70" s="268">
        <f>$B70*'TC2'!R70/0.4</f>
        <v>527.70217757367891</v>
      </c>
      <c r="S70" s="271">
        <f>$B70*'TC2'!S70/0.1</f>
        <v>125893.40704452974</v>
      </c>
      <c r="T70" s="272">
        <f>$B70*'TC2'!T70/0.1</f>
        <v>99083.798156645091</v>
      </c>
      <c r="U70" s="272">
        <f>$B70*'TC2'!U70/0.1</f>
        <v>26809.608887884642</v>
      </c>
      <c r="V70" s="273">
        <f>$B70*'TC2'!V70/0.1</f>
        <v>577.9939255130206</v>
      </c>
      <c r="Y70" s="3"/>
    </row>
    <row r="71" spans="1:25" x14ac:dyDescent="0.2">
      <c r="A71" s="137">
        <v>1974</v>
      </c>
      <c r="B71" s="238">
        <v>41207.907824495378</v>
      </c>
      <c r="C71" s="271">
        <f>$B71*'TC2'!C71</f>
        <v>41207.907824495378</v>
      </c>
      <c r="D71" s="238">
        <f>$B71*'TC2'!D71</f>
        <v>31218.46156738665</v>
      </c>
      <c r="E71" s="268">
        <f>$B71*'TC2'!E71</f>
        <v>9989.4462571087261</v>
      </c>
      <c r="F71" s="268">
        <f>$B71*'TC2'!F71</f>
        <v>731.39558112883174</v>
      </c>
      <c r="G71" s="248">
        <f>$B71*'TC2'!G71/0.9</f>
        <v>32417.134459951045</v>
      </c>
      <c r="H71" s="764">
        <f>$B71*'TC2'!H71/0.9</f>
        <v>24226.252279063094</v>
      </c>
      <c r="I71" s="763">
        <f>$B71*'TC2'!I71/0.9</f>
        <v>8190.8821808879511</v>
      </c>
      <c r="J71" s="763">
        <f>$B71*'TC2'!J71/0.9</f>
        <v>741.07983243861861</v>
      </c>
      <c r="K71" s="269">
        <f>$B71*'TC2'!K71/0.5</f>
        <v>21032.129698561133</v>
      </c>
      <c r="L71" s="268">
        <f>$B71*'TC2'!L71/0.5</f>
        <v>15664.925800117266</v>
      </c>
      <c r="M71" s="268">
        <f>$B71*'TC2'!M71/0.5</f>
        <v>5367.2038984438659</v>
      </c>
      <c r="N71" s="268">
        <f>$B71*'TC2'!N71/0.5</f>
        <v>842.65618699589902</v>
      </c>
      <c r="O71" s="269">
        <f>$B71*'TC2'!O71/0.4</f>
        <v>46648.39041168843</v>
      </c>
      <c r="P71" s="268">
        <f>$B71*'TC2'!P71/0.4</f>
        <v>34927.910377745378</v>
      </c>
      <c r="Q71" s="268">
        <f>$B71*'TC2'!Q71/0.4</f>
        <v>11720.480033943055</v>
      </c>
      <c r="R71" s="268">
        <f>$B71*'TC2'!R71/0.4</f>
        <v>614.10938924201787</v>
      </c>
      <c r="S71" s="271">
        <f>$B71*'TC2'!S71/0.1</f>
        <v>120324.86810539436</v>
      </c>
      <c r="T71" s="272">
        <f>$B71*'TC2'!T71/0.1</f>
        <v>94148.345162298661</v>
      </c>
      <c r="U71" s="272">
        <f>$B71*'TC2'!U71/0.1</f>
        <v>26176.522943095701</v>
      </c>
      <c r="V71" s="273">
        <f>$B71*'TC2'!V71/0.1</f>
        <v>644.23731934075045</v>
      </c>
      <c r="Y71" s="3"/>
    </row>
    <row r="72" spans="1:25" x14ac:dyDescent="0.2">
      <c r="A72" s="137">
        <v>1975</v>
      </c>
      <c r="B72" s="238">
        <v>39883.22480987724</v>
      </c>
      <c r="C72" s="271">
        <f>$B72*'TC2'!C72</f>
        <v>39883.22480987724</v>
      </c>
      <c r="D72" s="238">
        <f>$B72*'TC2'!D72</f>
        <v>29594.81403677354</v>
      </c>
      <c r="E72" s="268">
        <f>$B72*'TC2'!E72</f>
        <v>10288.4107731037</v>
      </c>
      <c r="F72" s="268">
        <f>$B72*'TC2'!F72</f>
        <v>813.4295192160921</v>
      </c>
      <c r="G72" s="248">
        <f>$B72*'TC2'!G72/0.9</f>
        <v>31373.875548526899</v>
      </c>
      <c r="H72" s="764">
        <f>$B72*'TC2'!H72/0.9</f>
        <v>22803.465394402145</v>
      </c>
      <c r="I72" s="763">
        <f>$B72*'TC2'!I72/0.9</f>
        <v>8570.4101541247564</v>
      </c>
      <c r="J72" s="763">
        <f>$B72*'TC2'!J72/0.9</f>
        <v>824.83312258963167</v>
      </c>
      <c r="K72" s="269">
        <f>$B72*'TC2'!K72/0.5</f>
        <v>20407.277414593729</v>
      </c>
      <c r="L72" s="268">
        <f>$B72*'TC2'!L72/0.5</f>
        <v>14300.960140508118</v>
      </c>
      <c r="M72" s="268">
        <f>$B72*'TC2'!M72/0.5</f>
        <v>6106.3172740856107</v>
      </c>
      <c r="N72" s="268">
        <f>$B72*'TC2'!N72/0.5</f>
        <v>924.11047713055848</v>
      </c>
      <c r="O72" s="269">
        <f>$B72*'TC2'!O72/0.4</f>
        <v>45082.123215943364</v>
      </c>
      <c r="P72" s="268">
        <f>$B72*'TC2'!P72/0.4</f>
        <v>33431.596961769668</v>
      </c>
      <c r="Q72" s="268">
        <f>$B72*'TC2'!Q72/0.4</f>
        <v>11650.526254173688</v>
      </c>
      <c r="R72" s="268">
        <f>$B72*'TC2'!R72/0.4</f>
        <v>700.73642941347316</v>
      </c>
      <c r="S72" s="271">
        <f>$B72*'TC2'!S72/0.1</f>
        <v>116467.3681620303</v>
      </c>
      <c r="T72" s="272">
        <f>$B72*'TC2'!T72/0.1</f>
        <v>90716.951818116097</v>
      </c>
      <c r="U72" s="272">
        <f>$B72*'TC2'!U72/0.1</f>
        <v>25750.416343914196</v>
      </c>
      <c r="V72" s="273">
        <f>$B72*'TC2'!V72/0.1</f>
        <v>710.79708885423554</v>
      </c>
      <c r="Y72" s="3"/>
    </row>
    <row r="73" spans="1:25" x14ac:dyDescent="0.2">
      <c r="A73" s="137">
        <v>1976</v>
      </c>
      <c r="B73" s="238">
        <v>41341.725696103233</v>
      </c>
      <c r="C73" s="271">
        <f>$B73*'TC2'!C73</f>
        <v>41341.725696103233</v>
      </c>
      <c r="D73" s="238">
        <f>$B73*'TC2'!D73</f>
        <v>31106.173523045243</v>
      </c>
      <c r="E73" s="268">
        <f>$B73*'TC2'!E73</f>
        <v>10235.552173057988</v>
      </c>
      <c r="F73" s="268">
        <f>$B73*'TC2'!F73</f>
        <v>879.84674446082386</v>
      </c>
      <c r="G73" s="248">
        <f>$B73*'TC2'!G73/0.9</f>
        <v>32545.964672181512</v>
      </c>
      <c r="H73" s="764">
        <f>$B73*'TC2'!H73/0.9</f>
        <v>24055.097790254986</v>
      </c>
      <c r="I73" s="763">
        <f>$B73*'TC2'!I73/0.9</f>
        <v>8490.8668819265222</v>
      </c>
      <c r="J73" s="763">
        <f>$B73*'TC2'!J73/0.9</f>
        <v>886.71779873552555</v>
      </c>
      <c r="K73" s="269">
        <f>$B73*'TC2'!K73/0.5</f>
        <v>21281.620596961759</v>
      </c>
      <c r="L73" s="268">
        <f>$B73*'TC2'!L73/0.5</f>
        <v>15361.774711677694</v>
      </c>
      <c r="M73" s="268">
        <f>$B73*'TC2'!M73/0.5</f>
        <v>5919.8458852840658</v>
      </c>
      <c r="N73" s="268">
        <f>$B73*'TC2'!N73/0.5</f>
        <v>979.17341545592001</v>
      </c>
      <c r="O73" s="269">
        <f>$B73*'TC2'!O73/0.4</f>
        <v>46626.394766206198</v>
      </c>
      <c r="P73" s="268">
        <f>$B73*'TC2'!P73/0.4</f>
        <v>34921.751638476599</v>
      </c>
      <c r="Q73" s="268">
        <f>$B73*'TC2'!Q73/0.4</f>
        <v>11704.643127729592</v>
      </c>
      <c r="R73" s="268">
        <f>$B73*'TC2'!R73/0.4</f>
        <v>771.14827783503256</v>
      </c>
      <c r="S73" s="271">
        <f>$B73*'TC2'!S73/0.1</f>
        <v>120503.57491139873</v>
      </c>
      <c r="T73" s="272">
        <f>$B73*'TC2'!T73/0.1</f>
        <v>94565.85511815756</v>
      </c>
      <c r="U73" s="272">
        <f>$B73*'TC2'!U73/0.1</f>
        <v>25937.719793241176</v>
      </c>
      <c r="V73" s="273">
        <f>$B73*'TC2'!V73/0.1</f>
        <v>818.00725598850852</v>
      </c>
      <c r="Y73" s="3"/>
    </row>
    <row r="74" spans="1:25" x14ac:dyDescent="0.2">
      <c r="A74" s="137">
        <v>1977</v>
      </c>
      <c r="B74" s="238">
        <v>42626.069582778931</v>
      </c>
      <c r="C74" s="271">
        <f>$B74*'TC2'!C74</f>
        <v>42626.069582778931</v>
      </c>
      <c r="D74" s="238">
        <f>$B74*'TC2'!D74</f>
        <v>32376.292486850543</v>
      </c>
      <c r="E74" s="268">
        <f>$B74*'TC2'!E74</f>
        <v>10249.777095928388</v>
      </c>
      <c r="F74" s="268">
        <f>$B74*'TC2'!F74</f>
        <v>923.38149448789807</v>
      </c>
      <c r="G74" s="248">
        <f>$B74*'TC2'!G74/0.9</f>
        <v>33448.839568611016</v>
      </c>
      <c r="H74" s="764">
        <f>$B74*'TC2'!H74/0.9</f>
        <v>24969.101289760893</v>
      </c>
      <c r="I74" s="763">
        <f>$B74*'TC2'!I74/0.9</f>
        <v>8479.7382788501181</v>
      </c>
      <c r="J74" s="763">
        <f>$B74*'TC2'!J74/0.9</f>
        <v>924.76725653252402</v>
      </c>
      <c r="K74" s="269">
        <f>$B74*'TC2'!K74/0.5</f>
        <v>21842.859878417235</v>
      </c>
      <c r="L74" s="268">
        <f>$B74*'TC2'!L74/0.5</f>
        <v>15869.354533639593</v>
      </c>
      <c r="M74" s="268">
        <f>$B74*'TC2'!M74/0.5</f>
        <v>5973.5053447776436</v>
      </c>
      <c r="N74" s="268">
        <f>$B74*'TC2'!N74/0.5</f>
        <v>1023.0099806171527</v>
      </c>
      <c r="O74" s="269">
        <f>$B74*'TC2'!O74/0.4</f>
        <v>47956.314181353235</v>
      </c>
      <c r="P74" s="268">
        <f>$B74*'TC2'!P74/0.4</f>
        <v>36343.784734912515</v>
      </c>
      <c r="Q74" s="268">
        <f>$B74*'TC2'!Q74/0.4</f>
        <v>11612.529446440712</v>
      </c>
      <c r="R74" s="268">
        <f>$B74*'TC2'!R74/0.4</f>
        <v>801.96385142673819</v>
      </c>
      <c r="S74" s="271">
        <f>$B74*'TC2'!S74/0.1</f>
        <v>125221.1397102902</v>
      </c>
      <c r="T74" s="272">
        <f>$B74*'TC2'!T74/0.1</f>
        <v>99041.013260657375</v>
      </c>
      <c r="U74" s="272">
        <f>$B74*'TC2'!U74/0.1</f>
        <v>26180.126449632819</v>
      </c>
      <c r="V74" s="273">
        <f>$B74*'TC2'!V74/0.1</f>
        <v>910.9096360862643</v>
      </c>
      <c r="Y74" s="3"/>
    </row>
    <row r="75" spans="1:25" x14ac:dyDescent="0.2">
      <c r="A75" s="137">
        <v>1978</v>
      </c>
      <c r="B75" s="238">
        <v>44140.940804281359</v>
      </c>
      <c r="C75" s="271">
        <f>$B75*'TC2'!C75</f>
        <v>44140.940804281359</v>
      </c>
      <c r="D75" s="238">
        <f>$B75*'TC2'!D75</f>
        <v>33884.83578259794</v>
      </c>
      <c r="E75" s="268">
        <f>$B75*'TC2'!E75</f>
        <v>10256.105021683416</v>
      </c>
      <c r="F75" s="268">
        <f>$B75*'TC2'!F75</f>
        <v>963.74054987985005</v>
      </c>
      <c r="G75" s="248">
        <f>$B75*'TC2'!G75/0.9</f>
        <v>34531.266173664095</v>
      </c>
      <c r="H75" s="764">
        <f>$B75*'TC2'!H75/0.9</f>
        <v>26077.797579329432</v>
      </c>
      <c r="I75" s="763">
        <f>$B75*'TC2'!I75/0.9</f>
        <v>8453.4685943346594</v>
      </c>
      <c r="J75" s="763">
        <f>$B75*'TC2'!J75/0.9</f>
        <v>964.01991426885047</v>
      </c>
      <c r="K75" s="269">
        <f>$B75*'TC2'!K75/0.5</f>
        <v>22498.72970495393</v>
      </c>
      <c r="L75" s="268">
        <f>$B75*'TC2'!L75/0.5</f>
        <v>16587.453059310155</v>
      </c>
      <c r="M75" s="268">
        <f>$B75*'TC2'!M75/0.5</f>
        <v>5911.276645643773</v>
      </c>
      <c r="N75" s="268">
        <f>$B75*'TC2'!N75/0.5</f>
        <v>1052.0306706866136</v>
      </c>
      <c r="O75" s="269">
        <f>$B75*'TC2'!O75/0.4</f>
        <v>49571.936759551798</v>
      </c>
      <c r="P75" s="268">
        <f>$B75*'TC2'!P75/0.4</f>
        <v>37940.728229353532</v>
      </c>
      <c r="Q75" s="268">
        <f>$B75*'TC2'!Q75/0.4</f>
        <v>11631.208530198266</v>
      </c>
      <c r="R75" s="268">
        <f>$B75*'TC2'!R75/0.4</f>
        <v>854.00646874664653</v>
      </c>
      <c r="S75" s="271">
        <f>$B75*'TC2'!S75/0.1</f>
        <v>130628.01247983676</v>
      </c>
      <c r="T75" s="272">
        <f>$B75*'TC2'!T75/0.1</f>
        <v>104148.17961201452</v>
      </c>
      <c r="U75" s="272">
        <f>$B75*'TC2'!U75/0.1</f>
        <v>26479.832867822224</v>
      </c>
      <c r="V75" s="273">
        <f>$B75*'TC2'!V75/0.1</f>
        <v>961.22627037884661</v>
      </c>
      <c r="Y75" s="3"/>
    </row>
    <row r="76" spans="1:25" x14ac:dyDescent="0.2">
      <c r="A76" s="141">
        <v>1979</v>
      </c>
      <c r="B76" s="240">
        <v>44306.560785135276</v>
      </c>
      <c r="C76" s="281">
        <f>$B76*'TC2'!C76</f>
        <v>44306.560785135276</v>
      </c>
      <c r="D76" s="240">
        <f>$B76*'TC2'!D76</f>
        <v>34101.239890616846</v>
      </c>
      <c r="E76" s="279">
        <f>$B76*'TC2'!E76</f>
        <v>10205.320894518431</v>
      </c>
      <c r="F76" s="279">
        <f>$B76*'TC2'!F76</f>
        <v>1008.6680817999056</v>
      </c>
      <c r="G76" s="259">
        <f>$B76*'TC2'!G76/0.9</f>
        <v>34530.302124697868</v>
      </c>
      <c r="H76" s="766">
        <f>$B76*'TC2'!H76/0.9</f>
        <v>26110.649377919359</v>
      </c>
      <c r="I76" s="765">
        <f>$B76*'TC2'!I76/0.9</f>
        <v>8419.6527467785072</v>
      </c>
      <c r="J76" s="765">
        <f>$B76*'TC2'!J76/0.9</f>
        <v>1006.5935189437396</v>
      </c>
      <c r="K76" s="280">
        <f>$B76*'TC2'!K76/0.5</f>
        <v>22624.206828296123</v>
      </c>
      <c r="L76" s="279">
        <f>$B76*'TC2'!L76/0.5</f>
        <v>16548.841744584173</v>
      </c>
      <c r="M76" s="279">
        <f>$B76*'TC2'!M76/0.5</f>
        <v>6075.3650837119503</v>
      </c>
      <c r="N76" s="279">
        <f>$B76*'TC2'!N76/0.5</f>
        <v>1092.523632330757</v>
      </c>
      <c r="O76" s="280">
        <f>$B76*'TC2'!O76/0.4</f>
        <v>49412.921245200036</v>
      </c>
      <c r="P76" s="279">
        <f>$B76*'TC2'!P76/0.4</f>
        <v>38062.908919588335</v>
      </c>
      <c r="Q76" s="279">
        <f>$B76*'TC2'!Q76/0.4</f>
        <v>11350.012325611706</v>
      </c>
      <c r="R76" s="279">
        <f>$B76*'TC2'!R76/0.4</f>
        <v>899.18087720996789</v>
      </c>
      <c r="S76" s="281">
        <f>$B76*'TC2'!S76/0.1</f>
        <v>132292.88872907194</v>
      </c>
      <c r="T76" s="282">
        <f>$B76*'TC2'!T76/0.1</f>
        <v>106016.55450489424</v>
      </c>
      <c r="U76" s="282">
        <f>$B76*'TC2'!U76/0.1</f>
        <v>26276.334224177728</v>
      </c>
      <c r="V76" s="283">
        <f>$B76*'TC2'!V76/0.1</f>
        <v>1027.3391475053988</v>
      </c>
      <c r="Y76" s="3"/>
    </row>
    <row r="77" spans="1:25" x14ac:dyDescent="0.2">
      <c r="A77" s="137">
        <v>1980</v>
      </c>
      <c r="B77" s="238">
        <v>43015.679939928741</v>
      </c>
      <c r="C77" s="271">
        <f>$B77*'TC2'!C77</f>
        <v>43015.679939928741</v>
      </c>
      <c r="D77" s="238">
        <f>$B77*'TC2'!D77</f>
        <v>32586.53958035164</v>
      </c>
      <c r="E77" s="268">
        <f>$B77*'TC2'!E77</f>
        <v>10429.140359577101</v>
      </c>
      <c r="F77" s="268">
        <f>$B77*'TC2'!F77</f>
        <v>1068.0921711429892</v>
      </c>
      <c r="G77" s="248">
        <f>$B77*'TC2'!G77/0.9</f>
        <v>33813.915084920089</v>
      </c>
      <c r="H77" s="764">
        <f>$B77*'TC2'!H77/0.9</f>
        <v>25129.683816495213</v>
      </c>
      <c r="I77" s="763">
        <f>$B77*'TC2'!I77/0.9</f>
        <v>8684.2312684248755</v>
      </c>
      <c r="J77" s="763">
        <f>$B77*'TC2'!J77/0.9</f>
        <v>1058.7026072207661</v>
      </c>
      <c r="K77" s="269">
        <f>$B77*'TC2'!K77/0.5</f>
        <v>22021.175516427676</v>
      </c>
      <c r="L77" s="268">
        <f>$B77*'TC2'!L77/0.5</f>
        <v>15798.714825445762</v>
      </c>
      <c r="M77" s="268">
        <f>$B77*'TC2'!M77/0.5</f>
        <v>6222.4606909819131</v>
      </c>
      <c r="N77" s="268">
        <f>$B77*'TC2'!N77/0.5</f>
        <v>1126.9260490653537</v>
      </c>
      <c r="O77" s="269">
        <f>$B77*'TC2'!O77/0.4</f>
        <v>48554.8395455356</v>
      </c>
      <c r="P77" s="268">
        <f>$B77*'TC2'!P77/0.4</f>
        <v>36793.395055307024</v>
      </c>
      <c r="Q77" s="268">
        <f>$B77*'TC2'!Q77/0.4</f>
        <v>11761.444490228578</v>
      </c>
      <c r="R77" s="268">
        <f>$B77*'TC2'!R77/0.4</f>
        <v>973.42330491503139</v>
      </c>
      <c r="S77" s="271">
        <f>$B77*'TC2'!S77/0.1</f>
        <v>125831.56363500661</v>
      </c>
      <c r="T77" s="272">
        <f>$B77*'TC2'!T77/0.1</f>
        <v>99698.241455059484</v>
      </c>
      <c r="U77" s="272">
        <f>$B77*'TC2'!U77/0.1</f>
        <v>26133.322179947125</v>
      </c>
      <c r="V77" s="273">
        <f>$B77*'TC2'!V77/0.1</f>
        <v>1152.5982464429972</v>
      </c>
      <c r="Y77" s="3"/>
    </row>
    <row r="78" spans="1:25" x14ac:dyDescent="0.2">
      <c r="A78" s="137">
        <v>1981</v>
      </c>
      <c r="B78" s="238">
        <v>43346.326039119602</v>
      </c>
      <c r="C78" s="271">
        <f>$B78*'TC2'!C78</f>
        <v>43346.326039119602</v>
      </c>
      <c r="D78" s="238">
        <f>$B78*'TC2'!D78</f>
        <v>32871.013677888775</v>
      </c>
      <c r="E78" s="268">
        <f>$B78*'TC2'!E78</f>
        <v>10475.312361230821</v>
      </c>
      <c r="F78" s="268">
        <f>$B78*'TC2'!F78</f>
        <v>1137.5934449350957</v>
      </c>
      <c r="G78" s="248">
        <f>$B78*'TC2'!G78/0.9</f>
        <v>33562.761657901028</v>
      </c>
      <c r="H78" s="764">
        <f>$B78*'TC2'!H78/0.9</f>
        <v>24952.849333293147</v>
      </c>
      <c r="I78" s="763">
        <f>$B78*'TC2'!I78/0.9</f>
        <v>8609.912324607878</v>
      </c>
      <c r="J78" s="763">
        <f>$B78*'TC2'!J78/0.9</f>
        <v>1116.8726967950327</v>
      </c>
      <c r="K78" s="269">
        <f>$B78*'TC2'!K78/0.5</f>
        <v>21615.279095994625</v>
      </c>
      <c r="L78" s="268">
        <f>$B78*'TC2'!L78/0.5</f>
        <v>15575.395215299692</v>
      </c>
      <c r="M78" s="268">
        <f>$B78*'TC2'!M78/0.5</f>
        <v>6039.8838806949316</v>
      </c>
      <c r="N78" s="268">
        <f>$B78*'TC2'!N78/0.5</f>
        <v>1119.5941446053666</v>
      </c>
      <c r="O78" s="269">
        <f>$B78*'TC2'!O78/0.4</f>
        <v>48497.114860284026</v>
      </c>
      <c r="P78" s="268">
        <f>$B78*'TC2'!P78/0.4</f>
        <v>36674.666980784968</v>
      </c>
      <c r="Q78" s="268">
        <f>$B78*'TC2'!Q78/0.4</f>
        <v>11822.447879499059</v>
      </c>
      <c r="R78" s="268">
        <f>$B78*'TC2'!R78/0.4</f>
        <v>1113.4708870321149</v>
      </c>
      <c r="S78" s="271">
        <f>$B78*'TC2'!S78/0.1</f>
        <v>131398.40547008679</v>
      </c>
      <c r="T78" s="272">
        <f>$B78*'TC2'!T78/0.1</f>
        <v>104134.49277924946</v>
      </c>
      <c r="U78" s="272">
        <f>$B78*'TC2'!U78/0.1</f>
        <v>27263.912690837318</v>
      </c>
      <c r="V78" s="273">
        <f>$B78*'TC2'!V78/0.1</f>
        <v>1324.0801781956641</v>
      </c>
      <c r="Y78" s="3"/>
    </row>
    <row r="79" spans="1:25" x14ac:dyDescent="0.2">
      <c r="A79" s="137">
        <v>1982</v>
      </c>
      <c r="B79" s="238">
        <v>41921.635729350099</v>
      </c>
      <c r="C79" s="271">
        <f>$B79*'TC2'!C79</f>
        <v>41921.635729350099</v>
      </c>
      <c r="D79" s="238">
        <f>$B79*'TC2'!D79</f>
        <v>31368.479687466555</v>
      </c>
      <c r="E79" s="268">
        <f>$B79*'TC2'!E79</f>
        <v>10553.156041883545</v>
      </c>
      <c r="F79" s="268">
        <f>$B79*'TC2'!F79</f>
        <v>1199.2421092042814</v>
      </c>
      <c r="G79" s="248">
        <f>$B79*'TC2'!G79/0.9</f>
        <v>32219.10796123066</v>
      </c>
      <c r="H79" s="764">
        <f>$B79*'TC2'!H79/0.9</f>
        <v>23621.250623083884</v>
      </c>
      <c r="I79" s="763">
        <f>$B79*'TC2'!I79/0.9</f>
        <v>8597.8573381467741</v>
      </c>
      <c r="J79" s="763">
        <f>$B79*'TC2'!J79/0.9</f>
        <v>1171.0392262095156</v>
      </c>
      <c r="K79" s="269">
        <f>$B79*'TC2'!K79/0.5</f>
        <v>20178.392354034226</v>
      </c>
      <c r="L79" s="268">
        <f>$B79*'TC2'!L79/0.5</f>
        <v>14294.742189255656</v>
      </c>
      <c r="M79" s="268">
        <f>$B79*'TC2'!M79/0.5</f>
        <v>5883.6501647785708</v>
      </c>
      <c r="N79" s="268">
        <f>$B79*'TC2'!N79/0.5</f>
        <v>1139.5951046663229</v>
      </c>
      <c r="O79" s="269">
        <f>$B79*'TC2'!O79/0.4</f>
        <v>47270.002470226194</v>
      </c>
      <c r="P79" s="268">
        <f>$B79*'TC2'!P79/0.4</f>
        <v>35279.386165369171</v>
      </c>
      <c r="Q79" s="268">
        <f>$B79*'TC2'!Q79/0.4</f>
        <v>11990.616304857025</v>
      </c>
      <c r="R79" s="268">
        <f>$B79*'TC2'!R79/0.4</f>
        <v>1210.3443781385065</v>
      </c>
      <c r="S79" s="248">
        <f>$B79*'TC2'!S79/0.1</f>
        <v>129244.38564242506</v>
      </c>
      <c r="T79" s="238">
        <f>$B79*'TC2'!T79/0.1</f>
        <v>101093.54126691056</v>
      </c>
      <c r="U79" s="238">
        <f>$B79*'TC2'!U79/0.1</f>
        <v>28150.844375514484</v>
      </c>
      <c r="V79" s="270">
        <f>$B79*'TC2'!V79/0.1</f>
        <v>1453.0680561571733</v>
      </c>
      <c r="Y79" s="3"/>
    </row>
    <row r="80" spans="1:25" x14ac:dyDescent="0.2">
      <c r="A80" s="137">
        <v>1983</v>
      </c>
      <c r="B80" s="238">
        <v>42578.946727573326</v>
      </c>
      <c r="C80" s="271">
        <f>$B80*'TC2'!C80</f>
        <v>42578.946727573326</v>
      </c>
      <c r="D80" s="238">
        <f>$B80*'TC2'!D80</f>
        <v>31844.770553993825</v>
      </c>
      <c r="E80" s="268">
        <f>$B80*'TC2'!E80</f>
        <v>10734.176173579499</v>
      </c>
      <c r="F80" s="268">
        <f>$B80*'TC2'!F80</f>
        <v>1279.0544967063506</v>
      </c>
      <c r="G80" s="248">
        <f>$B80*'TC2'!G80/0.9</f>
        <v>32312.958792896981</v>
      </c>
      <c r="H80" s="764">
        <f>$B80*'TC2'!H80/0.9</f>
        <v>23643.757038060732</v>
      </c>
      <c r="I80" s="763">
        <f>$B80*'TC2'!I80/0.9</f>
        <v>8669.2017548362473</v>
      </c>
      <c r="J80" s="763">
        <f>$B80*'TC2'!J80/0.9</f>
        <v>1243.8371672962037</v>
      </c>
      <c r="K80" s="269">
        <f>$B80*'TC2'!K80/0.5</f>
        <v>19729.018328522427</v>
      </c>
      <c r="L80" s="268">
        <f>$B80*'TC2'!L80/0.5</f>
        <v>13851.384742857825</v>
      </c>
      <c r="M80" s="268">
        <f>$B80*'TC2'!M80/0.5</f>
        <v>5877.6335856645956</v>
      </c>
      <c r="N80" s="268">
        <f>$B80*'TC2'!N80/0.5</f>
        <v>1220.4819996939204</v>
      </c>
      <c r="O80" s="269">
        <f>$B80*'TC2'!O80/0.4</f>
        <v>48042.884373365174</v>
      </c>
      <c r="P80" s="268">
        <f>$B80*'TC2'!P80/0.4</f>
        <v>35884.222407064364</v>
      </c>
      <c r="Q80" s="268">
        <f>$B80*'TC2'!Q80/0.4</f>
        <v>12158.66196630081</v>
      </c>
      <c r="R80" s="268">
        <f>$B80*'TC2'!R80/0.4</f>
        <v>1273.0311267990578</v>
      </c>
      <c r="S80" s="248">
        <f>$B80*'TC2'!S80/0.1</f>
        <v>134972.83813966042</v>
      </c>
      <c r="T80" s="238">
        <f>$B80*'TC2'!T80/0.1</f>
        <v>105653.89219739166</v>
      </c>
      <c r="U80" s="238">
        <f>$B80*'TC2'!U80/0.1</f>
        <v>29318.945942268765</v>
      </c>
      <c r="V80" s="270">
        <f>$B80*'TC2'!V80/0.1</f>
        <v>1596.0104613976716</v>
      </c>
      <c r="Y80" s="3"/>
    </row>
    <row r="81" spans="1:25" x14ac:dyDescent="0.2">
      <c r="A81" s="137">
        <v>1984</v>
      </c>
      <c r="B81" s="238">
        <v>45415.854309699484</v>
      </c>
      <c r="C81" s="271">
        <f>$B81*'TC2'!C81</f>
        <v>45415.854309699484</v>
      </c>
      <c r="D81" s="238">
        <f>$B81*'TC2'!D81</f>
        <v>34566.846385738972</v>
      </c>
      <c r="E81" s="268">
        <f>$B81*'TC2'!E81</f>
        <v>10849.007923960511</v>
      </c>
      <c r="F81" s="268">
        <f>$B81*'TC2'!F81</f>
        <v>1340.0237508907462</v>
      </c>
      <c r="G81" s="248">
        <f>$B81*'TC2'!G81/0.9</f>
        <v>33695.010680589534</v>
      </c>
      <c r="H81" s="764">
        <f>$B81*'TC2'!H81/0.9</f>
        <v>25062.408113441761</v>
      </c>
      <c r="I81" s="763">
        <f>$B81*'TC2'!I81/0.9</f>
        <v>8632.6025671477728</v>
      </c>
      <c r="J81" s="763">
        <f>$B81*'TC2'!J81/0.9</f>
        <v>1296.8950089179461</v>
      </c>
      <c r="K81" s="269">
        <f>$B81*'TC2'!K81/0.5</f>
        <v>20313.865427338478</v>
      </c>
      <c r="L81" s="268">
        <f>$B81*'TC2'!L81/0.5</f>
        <v>14470.025385403194</v>
      </c>
      <c r="M81" s="268">
        <f>$B81*'TC2'!M81/0.5</f>
        <v>5843.8400419352811</v>
      </c>
      <c r="N81" s="268">
        <f>$B81*'TC2'!N81/0.5</f>
        <v>1269.6195860663606</v>
      </c>
      <c r="O81" s="269">
        <f>$B81*'TC2'!O81/0.4</f>
        <v>50421.442247153362</v>
      </c>
      <c r="P81" s="268">
        <f>$B81*'TC2'!P81/0.4</f>
        <v>38302.886523489971</v>
      </c>
      <c r="Q81" s="268">
        <f>$B81*'TC2'!Q81/0.4</f>
        <v>12118.555723663387</v>
      </c>
      <c r="R81" s="268">
        <f>$B81*'TC2'!R81/0.4</f>
        <v>1330.9892874824279</v>
      </c>
      <c r="S81" s="248">
        <f>$B81*'TC2'!S81/0.1</f>
        <v>150903.446971689</v>
      </c>
      <c r="T81" s="238">
        <f>$B81*'TC2'!T81/0.1</f>
        <v>120106.79083641383</v>
      </c>
      <c r="U81" s="238">
        <f>$B81*'TC2'!U81/0.1</f>
        <v>30796.656135275156</v>
      </c>
      <c r="V81" s="270">
        <f>$B81*'TC2'!V81/0.1</f>
        <v>1728.1824286459462</v>
      </c>
      <c r="Y81" s="3"/>
    </row>
    <row r="82" spans="1:25" x14ac:dyDescent="0.2">
      <c r="A82" s="137">
        <v>1985</v>
      </c>
      <c r="B82" s="238">
        <v>46199.173917325345</v>
      </c>
      <c r="C82" s="271">
        <f>$B82*'TC2'!C82</f>
        <v>46199.173917325345</v>
      </c>
      <c r="D82" s="238">
        <f>$B82*'TC2'!D82</f>
        <v>35018.809322605601</v>
      </c>
      <c r="E82" s="268">
        <f>$B82*'TC2'!E82</f>
        <v>11180.364594719742</v>
      </c>
      <c r="F82" s="268">
        <f>$B82*'TC2'!F82</f>
        <v>1377.0955301080648</v>
      </c>
      <c r="G82" s="248">
        <f>$B82*'TC2'!G82/0.9</f>
        <v>34245.680068799804</v>
      </c>
      <c r="H82" s="764">
        <f>$B82*'TC2'!H82/0.9</f>
        <v>25377.483936430446</v>
      </c>
      <c r="I82" s="763">
        <f>$B82*'TC2'!I82/0.9</f>
        <v>8868.1961323693577</v>
      </c>
      <c r="J82" s="763">
        <f>$B82*'TC2'!J82/0.9</f>
        <v>1328.7080998036747</v>
      </c>
      <c r="K82" s="269">
        <f>$B82*'TC2'!K82/0.5</f>
        <v>20488.465406357594</v>
      </c>
      <c r="L82" s="268">
        <f>$B82*'TC2'!L82/0.5</f>
        <v>14553.726273718738</v>
      </c>
      <c r="M82" s="268">
        <f>$B82*'TC2'!M82/0.5</f>
        <v>5934.7391326388606</v>
      </c>
      <c r="N82" s="268">
        <f>$B82*'TC2'!N82/0.5</f>
        <v>1285.0116358165874</v>
      </c>
      <c r="O82" s="269">
        <f>$B82*'TC2'!O82/0.4</f>
        <v>51442.19839685256</v>
      </c>
      <c r="P82" s="268">
        <f>$B82*'TC2'!P82/0.4</f>
        <v>38907.181014820075</v>
      </c>
      <c r="Q82" s="268">
        <f>$B82*'TC2'!Q82/0.4</f>
        <v>12535.01738203248</v>
      </c>
      <c r="R82" s="268">
        <f>$B82*'TC2'!R82/0.4</f>
        <v>1383.3286797875337</v>
      </c>
      <c r="S82" s="248">
        <f>$B82*'TC2'!S82/0.1</f>
        <v>153780.6185540552</v>
      </c>
      <c r="T82" s="238">
        <f>$B82*'TC2'!T82/0.1</f>
        <v>121790.73779818203</v>
      </c>
      <c r="U82" s="238">
        <f>$B82*'TC2'!U82/0.1</f>
        <v>31989.880755873186</v>
      </c>
      <c r="V82" s="270">
        <f>$B82*'TC2'!V82/0.1</f>
        <v>1812.5824028475784</v>
      </c>
      <c r="Y82" s="3"/>
    </row>
    <row r="83" spans="1:25" x14ac:dyDescent="0.2">
      <c r="A83" s="137">
        <v>1986</v>
      </c>
      <c r="B83" s="238">
        <v>46608.497318088048</v>
      </c>
      <c r="C83" s="271">
        <f>$B83*'TC2'!C83</f>
        <v>46608.497318088048</v>
      </c>
      <c r="D83" s="238">
        <f>$B83*'TC2'!D83</f>
        <v>35053.498076549906</v>
      </c>
      <c r="E83" s="268">
        <f>$B83*'TC2'!E83</f>
        <v>11554.999241538146</v>
      </c>
      <c r="F83" s="268">
        <f>$B83*'TC2'!F83</f>
        <v>1446.6300563662164</v>
      </c>
      <c r="G83" s="248">
        <f>$B83*'TC2'!G83/0.9</f>
        <v>34853.863889321918</v>
      </c>
      <c r="H83" s="764">
        <f>$B83*'TC2'!H83/0.9</f>
        <v>25628.104488324072</v>
      </c>
      <c r="I83" s="763">
        <f>$B83*'TC2'!I83/0.9</f>
        <v>9225.7594009978493</v>
      </c>
      <c r="J83" s="763">
        <f>$B83*'TC2'!J83/0.9</f>
        <v>1403.2849955528318</v>
      </c>
      <c r="K83" s="269">
        <f>$B83*'TC2'!K83/0.5</f>
        <v>20503.724379007122</v>
      </c>
      <c r="L83" s="268">
        <f>$B83*'TC2'!L83/0.5</f>
        <v>14414.540949660002</v>
      </c>
      <c r="M83" s="268">
        <f>$B83*'TC2'!M83/0.5</f>
        <v>6089.1834293471238</v>
      </c>
      <c r="N83" s="268">
        <f>$B83*'TC2'!N83/0.5</f>
        <v>1350.1126599426441</v>
      </c>
      <c r="O83" s="269">
        <f>$B83*'TC2'!O83/0.4</f>
        <v>52791.538277215412</v>
      </c>
      <c r="P83" s="268">
        <f>$B83*'TC2'!P83/0.4</f>
        <v>39645.05891165416</v>
      </c>
      <c r="Q83" s="268">
        <f>$B83*'TC2'!Q83/0.4</f>
        <v>13146.479365561254</v>
      </c>
      <c r="R83" s="268">
        <f>$B83*'TC2'!R83/0.4</f>
        <v>1469.7504150655664</v>
      </c>
      <c r="S83" s="248">
        <f>$B83*'TC2'!S83/0.1</f>
        <v>152400.19817698319</v>
      </c>
      <c r="T83" s="238">
        <f>$B83*'TC2'!T83/0.1</f>
        <v>119882.0403705824</v>
      </c>
      <c r="U83" s="238">
        <f>$B83*'TC2'!U83/0.1</f>
        <v>32518.157806400814</v>
      </c>
      <c r="V83" s="270">
        <f>$B83*'TC2'!V83/0.1</f>
        <v>1836.7356036866779</v>
      </c>
      <c r="Y83" s="3"/>
    </row>
    <row r="84" spans="1:25" x14ac:dyDescent="0.2">
      <c r="A84" s="137">
        <v>1987</v>
      </c>
      <c r="B84" s="238">
        <v>48018.906098330546</v>
      </c>
      <c r="C84" s="271">
        <f>$B84*'TC2'!C84</f>
        <v>48018.906098330546</v>
      </c>
      <c r="D84" s="238">
        <f>$B84*'TC2'!D84</f>
        <v>36278.954052171299</v>
      </c>
      <c r="E84" s="268">
        <f>$B84*'TC2'!E84</f>
        <v>11739.952046159249</v>
      </c>
      <c r="F84" s="268">
        <f>$B84*'TC2'!F84</f>
        <v>1516.3227475566787</v>
      </c>
      <c r="G84" s="248">
        <f>$B84*'TC2'!G84/0.9</f>
        <v>35533.658643310431</v>
      </c>
      <c r="H84" s="764">
        <f>$B84*'TC2'!H84/0.9</f>
        <v>26215.690774212573</v>
      </c>
      <c r="I84" s="763">
        <f>$B84*'TC2'!I84/0.9</f>
        <v>9317.9678690978562</v>
      </c>
      <c r="J84" s="763">
        <f>$B84*'TC2'!J84/0.9</f>
        <v>1491.569764187022</v>
      </c>
      <c r="K84" s="269">
        <f>$B84*'TC2'!K84/0.5</f>
        <v>21123.106593919907</v>
      </c>
      <c r="L84" s="268">
        <f>$B84*'TC2'!L84/0.5</f>
        <v>14882.791804820827</v>
      </c>
      <c r="M84" s="268">
        <f>$B84*'TC2'!M84/0.5</f>
        <v>6240.3147890990804</v>
      </c>
      <c r="N84" s="268">
        <f>$B84*'TC2'!N84/0.5</f>
        <v>1463.2246268701419</v>
      </c>
      <c r="O84" s="269">
        <f>$B84*'TC2'!O84/0.4</f>
        <v>53546.848705048586</v>
      </c>
      <c r="P84" s="268">
        <f>$B84*'TC2'!P84/0.4</f>
        <v>40381.814485952258</v>
      </c>
      <c r="Q84" s="268">
        <f>$B84*'TC2'!Q84/0.4</f>
        <v>13165.034219096326</v>
      </c>
      <c r="R84" s="268">
        <f>$B84*'TC2'!R84/0.4</f>
        <v>1527.0011858331218</v>
      </c>
      <c r="S84" s="248">
        <f>$B84*'TC2'!S84/0.1</f>
        <v>160386.13319351157</v>
      </c>
      <c r="T84" s="238">
        <f>$B84*'TC2'!T84/0.1</f>
        <v>126848.3235537998</v>
      </c>
      <c r="U84" s="238">
        <f>$B84*'TC2'!U84/0.1</f>
        <v>33537.809639711777</v>
      </c>
      <c r="V84" s="270">
        <f>$B84*'TC2'!V84/0.1</f>
        <v>1739.0995978835897</v>
      </c>
      <c r="Y84" s="3"/>
    </row>
    <row r="85" spans="1:25" x14ac:dyDescent="0.2">
      <c r="A85" s="137">
        <v>1988</v>
      </c>
      <c r="B85" s="238">
        <v>50036.794529960731</v>
      </c>
      <c r="C85" s="271">
        <f>$B85*'TC2'!C85</f>
        <v>50036.794529960731</v>
      </c>
      <c r="D85" s="238">
        <f>$B85*'TC2'!D85</f>
        <v>38146.704725340533</v>
      </c>
      <c r="E85" s="268">
        <f>$B85*'TC2'!E85</f>
        <v>11890.0898046202</v>
      </c>
      <c r="F85" s="268">
        <f>$B85*'TC2'!F85</f>
        <v>1558.9311908822046</v>
      </c>
      <c r="G85" s="248">
        <f>$B85*'TC2'!G85/0.9</f>
        <v>35934.017098504373</v>
      </c>
      <c r="H85" s="764">
        <f>$B85*'TC2'!H85/0.9</f>
        <v>26687.323686866381</v>
      </c>
      <c r="I85" s="763">
        <f>$B85*'TC2'!I85/0.9</f>
        <v>9246.6934116379944</v>
      </c>
      <c r="J85" s="763">
        <f>$B85*'TC2'!J85/0.9</f>
        <v>1551.4561612728751</v>
      </c>
      <c r="K85" s="269">
        <f>$B85*'TC2'!K85/0.5</f>
        <v>21324.371174404892</v>
      </c>
      <c r="L85" s="268">
        <f>$B85*'TC2'!L85/0.5</f>
        <v>15059.442629041441</v>
      </c>
      <c r="M85" s="268">
        <f>$B85*'TC2'!M85/0.5</f>
        <v>6264.9285453634502</v>
      </c>
      <c r="N85" s="268">
        <f>$B85*'TC2'!N85/0.5</f>
        <v>1539.4743385638671</v>
      </c>
      <c r="O85" s="269">
        <f>$B85*'TC2'!O85/0.4</f>
        <v>54196.074503628734</v>
      </c>
      <c r="P85" s="268">
        <f>$B85*'TC2'!P85/0.4</f>
        <v>41222.175009147555</v>
      </c>
      <c r="Q85" s="268">
        <f>$B85*'TC2'!Q85/0.4</f>
        <v>12973.899494481175</v>
      </c>
      <c r="R85" s="268">
        <f>$B85*'TC2'!R85/0.4</f>
        <v>1566.4334396591353</v>
      </c>
      <c r="S85" s="248">
        <f>$B85*'TC2'!S85/0.1</f>
        <v>176961.7914130679</v>
      </c>
      <c r="T85" s="238">
        <f>$B85*'TC2'!T85/0.1</f>
        <v>141281.13407160787</v>
      </c>
      <c r="U85" s="238">
        <f>$B85*'TC2'!U85/0.1</f>
        <v>35680.657341460043</v>
      </c>
      <c r="V85" s="270">
        <f>$B85*'TC2'!V85/0.1</f>
        <v>1626.2064573661689</v>
      </c>
      <c r="Y85" s="3"/>
    </row>
    <row r="86" spans="1:25" x14ac:dyDescent="0.2">
      <c r="A86" s="137">
        <v>1989</v>
      </c>
      <c r="B86" s="238">
        <v>50639.657210747653</v>
      </c>
      <c r="C86" s="271">
        <f>$B86*'TC2'!C86</f>
        <v>50639.657210747653</v>
      </c>
      <c r="D86" s="238">
        <f>$B86*'TC2'!D86</f>
        <v>38370.516579711388</v>
      </c>
      <c r="E86" s="268">
        <f>$B86*'TC2'!E86</f>
        <v>12269.140631036264</v>
      </c>
      <c r="F86" s="268">
        <f>$B86*'TC2'!F86</f>
        <v>1691.6265144914325</v>
      </c>
      <c r="G86" s="248">
        <f>$B86*'TC2'!G86/0.9</f>
        <v>36721.310990892867</v>
      </c>
      <c r="H86" s="764">
        <f>$B86*'TC2'!H86/0.9</f>
        <v>27087.015603741958</v>
      </c>
      <c r="I86" s="763">
        <f>$B86*'TC2'!I86/0.9</f>
        <v>9634.2953871509035</v>
      </c>
      <c r="J86" s="763">
        <f>$B86*'TC2'!J86/0.9</f>
        <v>1683.6772997671808</v>
      </c>
      <c r="K86" s="269">
        <f>$B86*'TC2'!K86/0.5</f>
        <v>21954.974311317372</v>
      </c>
      <c r="L86" s="268">
        <f>$B86*'TC2'!L86/0.5</f>
        <v>15329.965788466159</v>
      </c>
      <c r="M86" s="268">
        <f>$B86*'TC2'!M86/0.5</f>
        <v>6625.0085228512098</v>
      </c>
      <c r="N86" s="268">
        <f>$B86*'TC2'!N86/0.5</f>
        <v>1666.6459871345139</v>
      </c>
      <c r="O86" s="269">
        <f>$B86*'TC2'!O86/0.4</f>
        <v>55179.231840362227</v>
      </c>
      <c r="P86" s="268">
        <f>$B86*'TC2'!P86/0.4</f>
        <v>41783.327872836708</v>
      </c>
      <c r="Q86" s="268">
        <f>$B86*'TC2'!Q86/0.4</f>
        <v>13395.903967525519</v>
      </c>
      <c r="R86" s="268">
        <f>$B86*'TC2'!R86/0.4</f>
        <v>1704.9664405580147</v>
      </c>
      <c r="S86" s="248">
        <f>$B86*'TC2'!S86/0.1</f>
        <v>175904.77318944078</v>
      </c>
      <c r="T86" s="238">
        <f>$B86*'TC2'!T86/0.1</f>
        <v>139922.02536343626</v>
      </c>
      <c r="U86" s="238">
        <f>$B86*'TC2'!U86/0.1</f>
        <v>35982.747826004503</v>
      </c>
      <c r="V86" s="270">
        <f>$B86*'TC2'!V86/0.1</f>
        <v>1763.1694470096968</v>
      </c>
      <c r="Y86" s="3"/>
    </row>
    <row r="87" spans="1:25" x14ac:dyDescent="0.2">
      <c r="A87" s="147">
        <v>1990</v>
      </c>
      <c r="B87" s="239">
        <v>50595.446073308136</v>
      </c>
      <c r="C87" s="276">
        <f>$B87*'TC2'!C87</f>
        <v>50595.446073308136</v>
      </c>
      <c r="D87" s="239">
        <f>$B87*'TC2'!D87</f>
        <v>37947.427179690283</v>
      </c>
      <c r="E87" s="274">
        <f>$B87*'TC2'!E87</f>
        <v>12648.018893617857</v>
      </c>
      <c r="F87" s="274">
        <f>$B87*'TC2'!F87</f>
        <v>1824.3279062757247</v>
      </c>
      <c r="G87" s="264">
        <f>$B87*'TC2'!G87/0.9</f>
        <v>36762.793086945887</v>
      </c>
      <c r="H87" s="768">
        <f>$B87*'TC2'!H87/0.9</f>
        <v>26782.652019802048</v>
      </c>
      <c r="I87" s="767">
        <f>$B87*'TC2'!I87/0.9</f>
        <v>9980.1410671438389</v>
      </c>
      <c r="J87" s="767">
        <f>$B87*'TC2'!J87/0.9</f>
        <v>1821.6661205483863</v>
      </c>
      <c r="K87" s="275">
        <f>$B87*'TC2'!K87/0.5</f>
        <v>21992.586484673611</v>
      </c>
      <c r="L87" s="274">
        <f>$B87*'TC2'!L87/0.5</f>
        <v>15193.982810807847</v>
      </c>
      <c r="M87" s="274">
        <f>$B87*'TC2'!M87/0.5</f>
        <v>6798.6036738657658</v>
      </c>
      <c r="N87" s="274">
        <f>$B87*'TC2'!N87/0.5</f>
        <v>1729.6966089222367</v>
      </c>
      <c r="O87" s="275">
        <f>$B87*'TC2'!O87/0.4</f>
        <v>55225.551339786231</v>
      </c>
      <c r="P87" s="274">
        <f>$B87*'TC2'!P87/0.4</f>
        <v>41268.488531044793</v>
      </c>
      <c r="Q87" s="274">
        <f>$B87*'TC2'!Q87/0.4</f>
        <v>13957.062808741432</v>
      </c>
      <c r="R87" s="274">
        <f>$B87*'TC2'!R87/0.4</f>
        <v>1936.6280100810734</v>
      </c>
      <c r="S87" s="264">
        <f>$B87*'TC2'!S87/0.1</f>
        <v>175089.32295056837</v>
      </c>
      <c r="T87" s="239">
        <f>$B87*'TC2'!T87/0.1</f>
        <v>138430.40361868436</v>
      </c>
      <c r="U87" s="239">
        <f>$B87*'TC2'!U87/0.1</f>
        <v>36658.919331884012</v>
      </c>
      <c r="V87" s="284">
        <f>$B87*'TC2'!V87/0.1</f>
        <v>1848.2839778217703</v>
      </c>
      <c r="Y87" s="3"/>
    </row>
    <row r="88" spans="1:25" x14ac:dyDescent="0.2">
      <c r="A88" s="137">
        <v>1991</v>
      </c>
      <c r="B88" s="238">
        <v>49559.576580247842</v>
      </c>
      <c r="C88" s="271">
        <f>$B88*'TC2'!C88</f>
        <v>49559.576580247842</v>
      </c>
      <c r="D88" s="238">
        <f>$B88*'TC2'!D88</f>
        <v>36545.145755413534</v>
      </c>
      <c r="E88" s="268">
        <f>$B88*'TC2'!E88</f>
        <v>13014.430824834304</v>
      </c>
      <c r="F88" s="268">
        <f>$B88*'TC2'!F88</f>
        <v>2057.458744158429</v>
      </c>
      <c r="G88" s="248">
        <f>$B88*'TC2'!G88/0.9</f>
        <v>36386.712386792002</v>
      </c>
      <c r="H88" s="764">
        <f>$B88*'TC2'!H88/0.9</f>
        <v>25980.365607457337</v>
      </c>
      <c r="I88" s="763">
        <f>$B88*'TC2'!I88/0.9</f>
        <v>10406.346779334659</v>
      </c>
      <c r="J88" s="763">
        <f>$B88*'TC2'!J88/0.9</f>
        <v>2060.4248460944677</v>
      </c>
      <c r="K88" s="269">
        <f>$B88*'TC2'!K88/0.5</f>
        <v>21725.891880940289</v>
      </c>
      <c r="L88" s="268">
        <f>$B88*'TC2'!L88/0.5</f>
        <v>14775.160109845065</v>
      </c>
      <c r="M88" s="268">
        <f>$B88*'TC2'!M88/0.5</f>
        <v>6950.7317710952211</v>
      </c>
      <c r="N88" s="268">
        <f>$B88*'TC2'!N88/0.5</f>
        <v>1798.4731939287972</v>
      </c>
      <c r="O88" s="269">
        <f>$B88*'TC2'!O88/0.4</f>
        <v>54712.73801910664</v>
      </c>
      <c r="P88" s="268">
        <f>$B88*'TC2'!P88/0.4</f>
        <v>39986.87247947268</v>
      </c>
      <c r="Q88" s="268">
        <f>$B88*'TC2'!Q88/0.4</f>
        <v>14725.865539633955</v>
      </c>
      <c r="R88" s="268">
        <f>$B88*'TC2'!R88/0.4</f>
        <v>2387.8644113015557</v>
      </c>
      <c r="S88" s="248">
        <f>$B88*'TC2'!S88/0.1</f>
        <v>168115.35432135037</v>
      </c>
      <c r="T88" s="238">
        <f>$B88*'TC2'!T88/0.1</f>
        <v>131628.16708701928</v>
      </c>
      <c r="U88" s="238">
        <f>$B88*'TC2'!U88/0.1</f>
        <v>36487.187234331104</v>
      </c>
      <c r="V88" s="270">
        <f>$B88*'TC2'!V88/0.1</f>
        <v>2030.7638267340808</v>
      </c>
      <c r="Y88" s="3"/>
    </row>
    <row r="89" spans="1:25" x14ac:dyDescent="0.2">
      <c r="A89" s="137">
        <v>1992</v>
      </c>
      <c r="B89" s="238">
        <v>50518.485674291143</v>
      </c>
      <c r="C89" s="271">
        <f>$B89*'TC2'!C89</f>
        <v>50518.485674291143</v>
      </c>
      <c r="D89" s="238">
        <f>$B89*'TC2'!D89</f>
        <v>37142.479626878878</v>
      </c>
      <c r="E89" s="268">
        <f>$B89*'TC2'!E89</f>
        <v>13376.006047412269</v>
      </c>
      <c r="F89" s="268">
        <f>$B89*'TC2'!F89</f>
        <v>2296.0159045529758</v>
      </c>
      <c r="G89" s="248">
        <f>$B89*'TC2'!G89/0.9</f>
        <v>36690.676876982041</v>
      </c>
      <c r="H89" s="764">
        <f>$B89*'TC2'!H89/0.9</f>
        <v>26040.661723352572</v>
      </c>
      <c r="I89" s="763">
        <f>$B89*'TC2'!I89/0.9</f>
        <v>10650.015153629471</v>
      </c>
      <c r="J89" s="763">
        <f>$B89*'TC2'!J89/0.9</f>
        <v>2300.314190450888</v>
      </c>
      <c r="K89" s="269">
        <f>$B89*'TC2'!K89/0.5</f>
        <v>21744.000055806468</v>
      </c>
      <c r="L89" s="268">
        <f>$B89*'TC2'!L89/0.5</f>
        <v>14589.970140672913</v>
      </c>
      <c r="M89" s="268">
        <f>$B89*'TC2'!M89/0.5</f>
        <v>7154.0299151335594</v>
      </c>
      <c r="N89" s="268">
        <f>$B89*'TC2'!N89/0.5</f>
        <v>2021.8159297604132</v>
      </c>
      <c r="O89" s="269">
        <f>$B89*'TC2'!O89/0.4</f>
        <v>55374.0229034515</v>
      </c>
      <c r="P89" s="268">
        <f>$B89*'TC2'!P89/0.4</f>
        <v>40354.026201702145</v>
      </c>
      <c r="Q89" s="268">
        <f>$B89*'TC2'!Q89/0.4</f>
        <v>15019.996701749356</v>
      </c>
      <c r="R89" s="268">
        <f>$B89*'TC2'!R89/0.4</f>
        <v>2648.437016313982</v>
      </c>
      <c r="S89" s="248">
        <f>$B89*'TC2'!S89/0.1</f>
        <v>174968.76485007309</v>
      </c>
      <c r="T89" s="238">
        <f>$B89*'TC2'!T89/0.1</f>
        <v>137058.84075861561</v>
      </c>
      <c r="U89" s="238">
        <f>$B89*'TC2'!U89/0.1</f>
        <v>37909.924091457455</v>
      </c>
      <c r="V89" s="270">
        <f>$B89*'TC2'!V89/0.1</f>
        <v>2257.3313314717657</v>
      </c>
      <c r="Y89" s="3"/>
    </row>
    <row r="90" spans="1:25" x14ac:dyDescent="0.2">
      <c r="A90" s="137">
        <v>1993</v>
      </c>
      <c r="B90" s="238">
        <v>50947.793513830817</v>
      </c>
      <c r="C90" s="271">
        <f>$B90*'TC2'!C90</f>
        <v>50947.793513830817</v>
      </c>
      <c r="D90" s="238">
        <f>$B90*'TC2'!D90</f>
        <v>37518.947848519121</v>
      </c>
      <c r="E90" s="268">
        <f>$B90*'TC2'!E90</f>
        <v>13428.845665311694</v>
      </c>
      <c r="F90" s="268">
        <f>$B90*'TC2'!F90</f>
        <v>2461.8110049725433</v>
      </c>
      <c r="G90" s="248">
        <f>$B90*'TC2'!G90/0.9</f>
        <v>37391.910211281451</v>
      </c>
      <c r="H90" s="764">
        <f>$B90*'TC2'!H90/0.9</f>
        <v>26573.56366251914</v>
      </c>
      <c r="I90" s="763">
        <f>$B90*'TC2'!I90/0.9</f>
        <v>10818.346548762311</v>
      </c>
      <c r="J90" s="763">
        <f>$B90*'TC2'!J90/0.9</f>
        <v>2474.1779733537328</v>
      </c>
      <c r="K90" s="269">
        <f>$B90*'TC2'!K90/0.5</f>
        <v>22344.861251795592</v>
      </c>
      <c r="L90" s="268">
        <f>$B90*'TC2'!L90/0.5</f>
        <v>15004.824580722139</v>
      </c>
      <c r="M90" s="268">
        <f>$B90*'TC2'!M90/0.5</f>
        <v>7340.0366710734543</v>
      </c>
      <c r="N90" s="268">
        <f>$B90*'TC2'!N90/0.5</f>
        <v>2174.2016302318975</v>
      </c>
      <c r="O90" s="269">
        <f>$B90*'TC2'!O90/0.4</f>
        <v>56200.721410638776</v>
      </c>
      <c r="P90" s="268">
        <f>$B90*'TC2'!P90/0.4</f>
        <v>41034.487514765395</v>
      </c>
      <c r="Q90" s="268">
        <f>$B90*'TC2'!Q90/0.4</f>
        <v>15166.23389587338</v>
      </c>
      <c r="R90" s="268">
        <f>$B90*'TC2'!R90/0.4</f>
        <v>2849.1484022560267</v>
      </c>
      <c r="S90" s="248">
        <f>$B90*'TC2'!S90/0.1</f>
        <v>172950.74323677507</v>
      </c>
      <c r="T90" s="238">
        <f>$B90*'TC2'!T90/0.1</f>
        <v>136027.40552251891</v>
      </c>
      <c r="U90" s="238">
        <f>$B90*'TC2'!U90/0.1</f>
        <v>36923.337714256144</v>
      </c>
      <c r="V90" s="270">
        <f>$B90*'TC2'!V90/0.1</f>
        <v>2350.5082895418373</v>
      </c>
      <c r="Y90" s="3"/>
    </row>
    <row r="91" spans="1:25" x14ac:dyDescent="0.2">
      <c r="A91" s="137">
        <v>1994</v>
      </c>
      <c r="B91" s="238">
        <v>52612.321019033297</v>
      </c>
      <c r="C91" s="271">
        <f>$B91*'TC2'!C91</f>
        <v>52612.321019033297</v>
      </c>
      <c r="D91" s="238">
        <f>$B91*'TC2'!D91</f>
        <v>39023.413650997718</v>
      </c>
      <c r="E91" s="268">
        <f>$B91*'TC2'!E91</f>
        <v>13588.907368035578</v>
      </c>
      <c r="F91" s="268">
        <f>$B91*'TC2'!F91</f>
        <v>2614.4335152637886</v>
      </c>
      <c r="G91" s="248">
        <f>$B91*'TC2'!G91/0.9</f>
        <v>38665.178226302451</v>
      </c>
      <c r="H91" s="764">
        <f>$B91*'TC2'!H91/0.9</f>
        <v>27689.357319961811</v>
      </c>
      <c r="I91" s="763">
        <f>$B91*'TC2'!I91/0.9</f>
        <v>10975.820906340641</v>
      </c>
      <c r="J91" s="763">
        <f>$B91*'TC2'!J91/0.9</f>
        <v>2605.6570186763192</v>
      </c>
      <c r="K91" s="269">
        <f>$B91*'TC2'!K91/0.5</f>
        <v>23063.123225710126</v>
      </c>
      <c r="L91" s="268">
        <f>$B91*'TC2'!L91/0.5</f>
        <v>15629.455630087394</v>
      </c>
      <c r="M91" s="268">
        <f>$B91*'TC2'!M91/0.5</f>
        <v>7433.6675956227336</v>
      </c>
      <c r="N91" s="268">
        <f>$B91*'TC2'!N91/0.5</f>
        <v>2241.9775320732879</v>
      </c>
      <c r="O91" s="269">
        <f>$B91*'TC2'!O91/0.4</f>
        <v>58167.746977042858</v>
      </c>
      <c r="P91" s="268">
        <f>$B91*'TC2'!P91/0.4</f>
        <v>42764.234432304824</v>
      </c>
      <c r="Q91" s="268">
        <f>$B91*'TC2'!Q91/0.4</f>
        <v>15403.512544738029</v>
      </c>
      <c r="R91" s="268">
        <f>$B91*'TC2'!R91/0.4</f>
        <v>3060.2563769301073</v>
      </c>
      <c r="S91" s="248">
        <f>$B91*'TC2'!S91/0.1</f>
        <v>178136.60615361086</v>
      </c>
      <c r="T91" s="238">
        <f>$B91*'TC2'!T91/0.1</f>
        <v>141029.92063032088</v>
      </c>
      <c r="U91" s="238">
        <f>$B91*'TC2'!U91/0.1</f>
        <v>37106.685523289998</v>
      </c>
      <c r="V91" s="270">
        <f>$B91*'TC2'!V91/0.1</f>
        <v>2693.421984551017</v>
      </c>
      <c r="Y91" s="3"/>
    </row>
    <row r="92" spans="1:25" x14ac:dyDescent="0.2">
      <c r="A92" s="137">
        <v>1995</v>
      </c>
      <c r="B92" s="238">
        <v>53767.883532047163</v>
      </c>
      <c r="C92" s="271">
        <f>$B92*'TC2'!C92</f>
        <v>53767.883532047163</v>
      </c>
      <c r="D92" s="238">
        <f>$B92*'TC2'!D92</f>
        <v>40031.456051089066</v>
      </c>
      <c r="E92" s="268">
        <f>$B92*'TC2'!E92</f>
        <v>13736.427480958098</v>
      </c>
      <c r="F92" s="268">
        <f>$B92*'TC2'!F92</f>
        <v>2756.5085794035786</v>
      </c>
      <c r="G92" s="248">
        <f>$B92*'TC2'!G92/0.9</f>
        <v>39191.171839171671</v>
      </c>
      <c r="H92" s="764">
        <f>$B92*'TC2'!H92/0.9</f>
        <v>28110.009781244022</v>
      </c>
      <c r="I92" s="763">
        <f>$B92*'TC2'!I92/0.9</f>
        <v>11081.16205792765</v>
      </c>
      <c r="J92" s="763">
        <f>$B92*'TC2'!J92/0.9</f>
        <v>2744.6892209460766</v>
      </c>
      <c r="K92" s="269">
        <f>$B92*'TC2'!K92/0.5</f>
        <v>23219.222310159745</v>
      </c>
      <c r="L92" s="268">
        <f>$B92*'TC2'!L92/0.5</f>
        <v>15694.911807159688</v>
      </c>
      <c r="M92" s="268">
        <f>$B92*'TC2'!M92/0.5</f>
        <v>7524.3105030000561</v>
      </c>
      <c r="N92" s="268">
        <f>$B92*'TC2'!N92/0.5</f>
        <v>2354.3438946356218</v>
      </c>
      <c r="O92" s="269">
        <f>$B92*'TC2'!O92/0.4</f>
        <v>59156.108750436579</v>
      </c>
      <c r="P92" s="268">
        <f>$B92*'TC2'!P92/0.4</f>
        <v>43628.882248849441</v>
      </c>
      <c r="Q92" s="268">
        <f>$B92*'TC2'!Q92/0.4</f>
        <v>15527.226501587142</v>
      </c>
      <c r="R92" s="268">
        <f>$B92*'TC2'!R92/0.4</f>
        <v>3232.6208788341455</v>
      </c>
      <c r="S92" s="248">
        <f>$B92*'TC2'!S92/0.1</f>
        <v>184958.28876792657</v>
      </c>
      <c r="T92" s="238">
        <f>$B92*'TC2'!T92/0.1</f>
        <v>147324.47247969444</v>
      </c>
      <c r="U92" s="238">
        <f>$B92*'TC2'!U92/0.1</f>
        <v>37633.816288232127</v>
      </c>
      <c r="V92" s="270">
        <f>$B92*'TC2'!V92/0.1</f>
        <v>2862.8828055210952</v>
      </c>
      <c r="Y92" s="3"/>
    </row>
    <row r="93" spans="1:25" x14ac:dyDescent="0.2">
      <c r="A93" s="137">
        <v>1996</v>
      </c>
      <c r="B93" s="238">
        <v>55464.648636775011</v>
      </c>
      <c r="C93" s="271">
        <f>$B93*'TC2'!C93</f>
        <v>55464.648636775011</v>
      </c>
      <c r="D93" s="238">
        <f>$B93*'TC2'!D93</f>
        <v>41686.42286073693</v>
      </c>
      <c r="E93" s="268">
        <f>$B93*'TC2'!E93</f>
        <v>13778.225776038085</v>
      </c>
      <c r="F93" s="268">
        <f>$B93*'TC2'!F93</f>
        <v>2850.1301470124968</v>
      </c>
      <c r="G93" s="248">
        <f>$B93*'TC2'!G93/0.9</f>
        <v>39975.875192796288</v>
      </c>
      <c r="H93" s="764">
        <f>$B93*'TC2'!H93/0.9</f>
        <v>28935.835922238915</v>
      </c>
      <c r="I93" s="763">
        <f>$B93*'TC2'!I93/0.9</f>
        <v>11040.039270557374</v>
      </c>
      <c r="J93" s="763">
        <f>$B93*'TC2'!J93/0.9</f>
        <v>2825.5608003079692</v>
      </c>
      <c r="K93" s="269">
        <f>$B93*'TC2'!K93/0.5</f>
        <v>23507.398692691848</v>
      </c>
      <c r="L93" s="268">
        <f>$B93*'TC2'!L93/0.5</f>
        <v>16020.564752838794</v>
      </c>
      <c r="M93" s="268">
        <f>$B93*'TC2'!M93/0.5</f>
        <v>7486.833939853057</v>
      </c>
      <c r="N93" s="268">
        <f>$B93*'TC2'!N93/0.5</f>
        <v>2409.9331241060577</v>
      </c>
      <c r="O93" s="269">
        <f>$B93*'TC2'!O93/0.4</f>
        <v>60561.470817926835</v>
      </c>
      <c r="P93" s="268">
        <f>$B93*'TC2'!P93/0.4</f>
        <v>45079.924883989064</v>
      </c>
      <c r="Q93" s="268">
        <f>$B93*'TC2'!Q93/0.4</f>
        <v>15481.54593393777</v>
      </c>
      <c r="R93" s="268">
        <f>$B93*'TC2'!R93/0.4</f>
        <v>3345.0953955603586</v>
      </c>
      <c r="S93" s="248">
        <f>$B93*'TC2'!S93/0.1</f>
        <v>194863.60963258348</v>
      </c>
      <c r="T93" s="238">
        <f>$B93*'TC2'!T93/0.1</f>
        <v>156441.705307219</v>
      </c>
      <c r="U93" s="238">
        <f>$B93*'TC2'!U93/0.1</f>
        <v>38421.904325364485</v>
      </c>
      <c r="V93" s="270">
        <f>$B93*'TC2'!V93/0.1</f>
        <v>3071.2542673532448</v>
      </c>
      <c r="Y93" s="3"/>
    </row>
    <row r="94" spans="1:25" x14ac:dyDescent="0.2">
      <c r="A94" s="137">
        <v>1997</v>
      </c>
      <c r="B94" s="238">
        <v>57479.615925282902</v>
      </c>
      <c r="C94" s="271">
        <f>$B94*'TC2'!C94</f>
        <v>57479.615925282902</v>
      </c>
      <c r="D94" s="238">
        <f>$B94*'TC2'!D94</f>
        <v>43628.781752389572</v>
      </c>
      <c r="E94" s="268">
        <f>$B94*'TC2'!E94</f>
        <v>13850.83417289333</v>
      </c>
      <c r="F94" s="268">
        <f>$B94*'TC2'!F94</f>
        <v>2893.8716131043066</v>
      </c>
      <c r="G94" s="248">
        <f>$B94*'TC2'!G94/0.9</f>
        <v>41059.46796710456</v>
      </c>
      <c r="H94" s="764">
        <f>$B94*'TC2'!H94/0.9</f>
        <v>30023.282130715339</v>
      </c>
      <c r="I94" s="763">
        <f>$B94*'TC2'!I94/0.9</f>
        <v>11036.185836389222</v>
      </c>
      <c r="J94" s="763">
        <f>$B94*'TC2'!J94/0.9</f>
        <v>2866.1065507860612</v>
      </c>
      <c r="K94" s="269">
        <f>$B94*'TC2'!K94/0.5</f>
        <v>23983.783008931481</v>
      </c>
      <c r="L94" s="268">
        <f>$B94*'TC2'!L94/0.5</f>
        <v>16554.777425987158</v>
      </c>
      <c r="M94" s="268">
        <f>$B94*'TC2'!M94/0.5</f>
        <v>7429.0055829443254</v>
      </c>
      <c r="N94" s="268">
        <f>$B94*'TC2'!N94/0.5</f>
        <v>2383.9234315468671</v>
      </c>
      <c r="O94" s="269">
        <f>$B94*'TC2'!O94/0.4</f>
        <v>62404.074164820908</v>
      </c>
      <c r="P94" s="268">
        <f>$B94*'TC2'!P94/0.4</f>
        <v>46858.913011625562</v>
      </c>
      <c r="Q94" s="268">
        <f>$B94*'TC2'!Q94/0.4</f>
        <v>15545.161153195344</v>
      </c>
      <c r="R94" s="268">
        <f>$B94*'TC2'!R94/0.4</f>
        <v>3468.8354498350536</v>
      </c>
      <c r="S94" s="248">
        <f>$B94*'TC2'!S94/0.1</f>
        <v>205260.94754888795</v>
      </c>
      <c r="T94" s="238">
        <f>$B94*'TC2'!T94/0.1</f>
        <v>166078.27834745767</v>
      </c>
      <c r="U94" s="238">
        <f>$B94*'TC2'!U94/0.1</f>
        <v>39182.669201430297</v>
      </c>
      <c r="V94" s="270">
        <f>$B94*'TC2'!V94/0.1</f>
        <v>3143.7571739685136</v>
      </c>
      <c r="Y94" s="3"/>
    </row>
    <row r="95" spans="1:25" x14ac:dyDescent="0.2">
      <c r="A95" s="137">
        <v>1998</v>
      </c>
      <c r="B95" s="238">
        <v>59680.053529689547</v>
      </c>
      <c r="C95" s="271">
        <f>$B95*'TC2'!C95</f>
        <v>59680.053529689547</v>
      </c>
      <c r="D95" s="238">
        <f>$B95*'TC2'!D95</f>
        <v>45736.936275433218</v>
      </c>
      <c r="E95" s="268">
        <f>$B95*'TC2'!E95</f>
        <v>13943.117254256325</v>
      </c>
      <c r="F95" s="268">
        <f>$B95*'TC2'!F95</f>
        <v>2865.5421480093778</v>
      </c>
      <c r="G95" s="248">
        <f>$B95*'TC2'!G95/0.9</f>
        <v>42525.050858263596</v>
      </c>
      <c r="H95" s="764">
        <f>$B95*'TC2'!H95/0.9</f>
        <v>31435.238409286678</v>
      </c>
      <c r="I95" s="763">
        <f>$B95*'TC2'!I95/0.9</f>
        <v>11089.812448976916</v>
      </c>
      <c r="J95" s="763">
        <f>$B95*'TC2'!J95/0.9</f>
        <v>2857.0904274058685</v>
      </c>
      <c r="K95" s="269">
        <f>$B95*'TC2'!K95/0.5</f>
        <v>24787.474682785083</v>
      </c>
      <c r="L95" s="268">
        <f>$B95*'TC2'!L95/0.5</f>
        <v>17367.199877499774</v>
      </c>
      <c r="M95" s="268">
        <f>$B95*'TC2'!M95/0.5</f>
        <v>7420.2748052853076</v>
      </c>
      <c r="N95" s="268">
        <f>$B95*'TC2'!N95/0.5</f>
        <v>2419.5489445787325</v>
      </c>
      <c r="O95" s="269">
        <f>$B95*'TC2'!O95/0.4</f>
        <v>64697.021077611731</v>
      </c>
      <c r="P95" s="268">
        <f>$B95*'TC2'!P95/0.4</f>
        <v>49020.286574020305</v>
      </c>
      <c r="Q95" s="268">
        <f>$B95*'TC2'!Q95/0.4</f>
        <v>15676.734503591426</v>
      </c>
      <c r="R95" s="268">
        <f>$B95*'TC2'!R95/0.4</f>
        <v>3404.0172809397882</v>
      </c>
      <c r="S95" s="248">
        <f>$B95*'TC2'!S95/0.1</f>
        <v>214075.07757252309</v>
      </c>
      <c r="T95" s="238">
        <f>$B95*'TC2'!T95/0.1</f>
        <v>174452.21707075209</v>
      </c>
      <c r="U95" s="238">
        <f>$B95*'TC2'!U95/0.1</f>
        <v>39622.860501771014</v>
      </c>
      <c r="V95" s="270">
        <f>$B95*'TC2'!V95/0.1</f>
        <v>2941.6076334409618</v>
      </c>
      <c r="Y95" s="3"/>
    </row>
    <row r="96" spans="1:25" x14ac:dyDescent="0.2">
      <c r="A96" s="141">
        <v>1999</v>
      </c>
      <c r="B96" s="240">
        <v>61491.708526516246</v>
      </c>
      <c r="C96" s="281">
        <f>$B96*'TC2'!C96</f>
        <v>61491.708526516246</v>
      </c>
      <c r="D96" s="240">
        <f>$B96*'TC2'!D96</f>
        <v>47141.316727245765</v>
      </c>
      <c r="E96" s="279">
        <f>$B96*'TC2'!E96</f>
        <v>14350.391799270477</v>
      </c>
      <c r="F96" s="279">
        <f>$B96*'TC2'!F96</f>
        <v>2916.7428638677361</v>
      </c>
      <c r="G96" s="259">
        <f>$B96*'TC2'!G96/0.9</f>
        <v>43640.681115562962</v>
      </c>
      <c r="H96" s="766">
        <f>$B96*'TC2'!H96/0.9</f>
        <v>32277.961004753299</v>
      </c>
      <c r="I96" s="765">
        <f>$B96*'TC2'!I96/0.9</f>
        <v>11362.720110809658</v>
      </c>
      <c r="J96" s="765">
        <f>$B96*'TC2'!J96/0.9</f>
        <v>2922.7250297236137</v>
      </c>
      <c r="K96" s="280">
        <f>$B96*'TC2'!K96/0.5</f>
        <v>25195.720834031839</v>
      </c>
      <c r="L96" s="279">
        <f>$B96*'TC2'!L96/0.5</f>
        <v>17692.226604060255</v>
      </c>
      <c r="M96" s="279">
        <f>$B96*'TC2'!M96/0.5</f>
        <v>7503.4942299715822</v>
      </c>
      <c r="N96" s="279">
        <f>$B96*'TC2'!N96/0.5</f>
        <v>2413.2344470507137</v>
      </c>
      <c r="O96" s="280">
        <f>$B96*'TC2'!O96/0.4</f>
        <v>66696.881467476851</v>
      </c>
      <c r="P96" s="279">
        <f>$B96*'TC2'!P96/0.4</f>
        <v>50510.129005619601</v>
      </c>
      <c r="Q96" s="279">
        <f>$B96*'TC2'!Q96/0.4</f>
        <v>16186.752461857253</v>
      </c>
      <c r="R96" s="279">
        <f>$B96*'TC2'!R96/0.4</f>
        <v>3559.5882580647381</v>
      </c>
      <c r="S96" s="259">
        <f>$B96*'TC2'!S96/0.1</f>
        <v>222150.95522509582</v>
      </c>
      <c r="T96" s="240">
        <f>$B96*'TC2'!T96/0.1</f>
        <v>180911.51822967795</v>
      </c>
      <c r="U96" s="240">
        <f>$B96*'TC2'!U96/0.1</f>
        <v>41239.436995417855</v>
      </c>
      <c r="V96" s="285">
        <f>$B96*'TC2'!V96/0.1</f>
        <v>2862.903371164839</v>
      </c>
      <c r="Y96" s="3"/>
    </row>
    <row r="97" spans="1:25" x14ac:dyDescent="0.2">
      <c r="A97" s="137">
        <v>2000</v>
      </c>
      <c r="B97" s="238">
        <v>63509.236650051425</v>
      </c>
      <c r="C97" s="271">
        <f>$B97*'TC2'!C97</f>
        <v>63509.236650051425</v>
      </c>
      <c r="D97" s="238">
        <f>$B97*'TC2'!D97</f>
        <v>48822.740482873691</v>
      </c>
      <c r="E97" s="268">
        <f>$B97*'TC2'!E97</f>
        <v>14686.496167177735</v>
      </c>
      <c r="F97" s="268">
        <f>$B97*'TC2'!F97</f>
        <v>2996.4172918025165</v>
      </c>
      <c r="G97" s="248">
        <f>$B97*'TC2'!G97/0.9</f>
        <v>44765.673124366207</v>
      </c>
      <c r="H97" s="764">
        <f>$B97*'TC2'!H97/0.9</f>
        <v>33219.680387126573</v>
      </c>
      <c r="I97" s="763">
        <f>$B97*'TC2'!I97/0.9</f>
        <v>11545.992737239625</v>
      </c>
      <c r="J97" s="763">
        <f>$B97*'TC2'!J97/0.9</f>
        <v>2998.0658012120534</v>
      </c>
      <c r="K97" s="269">
        <f>$B97*'TC2'!K97/0.5</f>
        <v>25679.682405662476</v>
      </c>
      <c r="L97" s="268">
        <f>$B97*'TC2'!L97/0.5</f>
        <v>18073.565258926556</v>
      </c>
      <c r="M97" s="268">
        <f>$B97*'TC2'!M97/0.5</f>
        <v>7606.1171467359145</v>
      </c>
      <c r="N97" s="268">
        <f>$B97*'TC2'!N97/0.5</f>
        <v>2507.2020541369507</v>
      </c>
      <c r="O97" s="269">
        <f>$B97*'TC2'!O97/0.4</f>
        <v>68623.161522745853</v>
      </c>
      <c r="P97" s="268">
        <f>$B97*'TC2'!P97/0.4</f>
        <v>52152.324297376595</v>
      </c>
      <c r="Q97" s="268">
        <f>$B97*'TC2'!Q97/0.4</f>
        <v>16470.837225369261</v>
      </c>
      <c r="R97" s="268">
        <f>$B97*'TC2'!R97/0.4</f>
        <v>3611.645485055933</v>
      </c>
      <c r="S97" s="248">
        <f>$B97*'TC2'!S97/0.1</f>
        <v>232201.30838121843</v>
      </c>
      <c r="T97" s="238">
        <f>$B97*'TC2'!T97/0.1</f>
        <v>189250.28134459769</v>
      </c>
      <c r="U97" s="238">
        <f>$B97*'TC2'!U97/0.1</f>
        <v>42951.027036620726</v>
      </c>
      <c r="V97" s="270">
        <f>$B97*'TC2'!V97/0.1</f>
        <v>2981.5807071166787</v>
      </c>
      <c r="Y97" s="3"/>
    </row>
    <row r="98" spans="1:25" x14ac:dyDescent="0.2">
      <c r="A98" s="137">
        <v>2001</v>
      </c>
      <c r="B98" s="238">
        <v>63172.87147276297</v>
      </c>
      <c r="C98" s="271">
        <f>$B98*'TC2'!C98</f>
        <v>63172.87147276297</v>
      </c>
      <c r="D98" s="238">
        <f>$B98*'TC2'!D98</f>
        <v>47852.87152947655</v>
      </c>
      <c r="E98" s="268">
        <f>$B98*'TC2'!E98</f>
        <v>15319.999943286421</v>
      </c>
      <c r="F98" s="268">
        <f>$B98*'TC2'!F98</f>
        <v>3245.0501947606017</v>
      </c>
      <c r="G98" s="248">
        <f>$B98*'TC2'!G98/0.9</f>
        <v>44805.915938983075</v>
      </c>
      <c r="H98" s="764">
        <f>$B98*'TC2'!H98/0.9</f>
        <v>32712.943493808845</v>
      </c>
      <c r="I98" s="763">
        <f>$B98*'TC2'!I98/0.9</f>
        <v>12092.972445174228</v>
      </c>
      <c r="J98" s="763">
        <f>$B98*'TC2'!J98/0.9</f>
        <v>3240.5516200418401</v>
      </c>
      <c r="K98" s="269">
        <f>$B98*'TC2'!K98/0.5</f>
        <v>25953.304576961968</v>
      </c>
      <c r="L98" s="268">
        <f>$B98*'TC2'!L98/0.5</f>
        <v>18004.315340102658</v>
      </c>
      <c r="M98" s="268">
        <f>$B98*'TC2'!M98/0.5</f>
        <v>7948.9892368593073</v>
      </c>
      <c r="N98" s="268">
        <f>$B98*'TC2'!N98/0.5</f>
        <v>2605.9575739049878</v>
      </c>
      <c r="O98" s="269">
        <f>$B98*'TC2'!O98/0.4</f>
        <v>68371.680141509452</v>
      </c>
      <c r="P98" s="268">
        <f>$B98*'TC2'!P98/0.4</f>
        <v>51098.728685941576</v>
      </c>
      <c r="Q98" s="268">
        <f>$B98*'TC2'!Q98/0.4</f>
        <v>17272.95145556788</v>
      </c>
      <c r="R98" s="268">
        <f>$B98*'TC2'!R98/0.4</f>
        <v>4033.7941777129058</v>
      </c>
      <c r="S98" s="248">
        <f>$B98*'TC2'!S98/0.1</f>
        <v>228475.47127678205</v>
      </c>
      <c r="T98" s="238">
        <f>$B98*'TC2'!T98/0.1</f>
        <v>184112.2238504859</v>
      </c>
      <c r="U98" s="238">
        <f>$B98*'TC2'!U98/0.1</f>
        <v>44363.247426296148</v>
      </c>
      <c r="V98" s="270">
        <f>$B98*'TC2'!V98/0.1</f>
        <v>3285.537367229455</v>
      </c>
      <c r="Y98" s="3"/>
    </row>
    <row r="99" spans="1:25" x14ac:dyDescent="0.2">
      <c r="A99" s="137">
        <v>2002</v>
      </c>
      <c r="B99" s="238">
        <v>63017.629369432303</v>
      </c>
      <c r="C99" s="271">
        <f>$B99*'TC2'!C99</f>
        <v>63017.629369432303</v>
      </c>
      <c r="D99" s="238">
        <f>$B99*'TC2'!D99</f>
        <v>47010.603525252518</v>
      </c>
      <c r="E99" s="268">
        <f>$B99*'TC2'!E99</f>
        <v>16007.025844179785</v>
      </c>
      <c r="F99" s="268">
        <f>$B99*'TC2'!F99</f>
        <v>3419.4182815708596</v>
      </c>
      <c r="G99" s="248">
        <f>$B99*'TC2'!G99/0.9</f>
        <v>44727.698766368223</v>
      </c>
      <c r="H99" s="764">
        <f>$B99*'TC2'!H99/0.9</f>
        <v>32067.004653085416</v>
      </c>
      <c r="I99" s="763">
        <f>$B99*'TC2'!I99/0.9</f>
        <v>12660.694113282811</v>
      </c>
      <c r="J99" s="763">
        <f>$B99*'TC2'!J99/0.9</f>
        <v>3416.9821919857463</v>
      </c>
      <c r="K99" s="269">
        <f>$B99*'TC2'!K99/0.5</f>
        <v>26098.661031869156</v>
      </c>
      <c r="L99" s="268">
        <f>$B99*'TC2'!L99/0.5</f>
        <v>17647.575838445748</v>
      </c>
      <c r="M99" s="268">
        <f>$B99*'TC2'!M99/0.5</f>
        <v>8451.085193423407</v>
      </c>
      <c r="N99" s="268">
        <f>$B99*'TC2'!N99/0.5</f>
        <v>2831.8790211658761</v>
      </c>
      <c r="O99" s="269">
        <f>$B99*'TC2'!O99/0.4</f>
        <v>68013.99593449205</v>
      </c>
      <c r="P99" s="268">
        <f>$B99*'TC2'!P99/0.4</f>
        <v>50091.290671384995</v>
      </c>
      <c r="Q99" s="268">
        <f>$B99*'TC2'!Q99/0.4</f>
        <v>17922.705263107062</v>
      </c>
      <c r="R99" s="268">
        <f>$B99*'TC2'!R99/0.4</f>
        <v>4148.3611555105854</v>
      </c>
      <c r="S99" s="248">
        <f>$B99*'TC2'!S99/0.1</f>
        <v>227627.00479700899</v>
      </c>
      <c r="T99" s="238">
        <f>$B99*'TC2'!T99/0.1</f>
        <v>181502.99337475642</v>
      </c>
      <c r="U99" s="238">
        <f>$B99*'TC2'!U99/0.1</f>
        <v>46124.011422252552</v>
      </c>
      <c r="V99" s="270">
        <f>$B99*'TC2'!V99/0.1</f>
        <v>3441.3430878368763</v>
      </c>
      <c r="Y99" s="3"/>
    </row>
    <row r="100" spans="1:25" x14ac:dyDescent="0.2">
      <c r="A100" s="137">
        <v>2003</v>
      </c>
      <c r="B100" s="238">
        <v>63639.541876937175</v>
      </c>
      <c r="C100" s="271">
        <f>$B100*'TC2'!C100</f>
        <v>63639.541876937175</v>
      </c>
      <c r="D100" s="238">
        <f>$B100*'TC2'!D100</f>
        <v>47175.851613016559</v>
      </c>
      <c r="E100" s="268">
        <f>$B100*'TC2'!E100</f>
        <v>16463.690263920609</v>
      </c>
      <c r="F100" s="268">
        <f>$B100*'TC2'!F100</f>
        <v>3509.031763978227</v>
      </c>
      <c r="G100" s="248">
        <f>$B100*'TC2'!G100/0.9</f>
        <v>45049.065776809432</v>
      </c>
      <c r="H100" s="764">
        <f>$B100*'TC2'!H100/0.9</f>
        <v>32040.092830205653</v>
      </c>
      <c r="I100" s="763">
        <f>$B100*'TC2'!I100/0.9</f>
        <v>13008.972946603775</v>
      </c>
      <c r="J100" s="763">
        <f>$B100*'TC2'!J100/0.9</f>
        <v>3527.8529267809208</v>
      </c>
      <c r="K100" s="269">
        <f>$B100*'TC2'!K100/0.5</f>
        <v>26058.973919284534</v>
      </c>
      <c r="L100" s="268">
        <f>$B100*'TC2'!L100/0.5</f>
        <v>17385.143559811251</v>
      </c>
      <c r="M100" s="268">
        <f>$B100*'TC2'!M100/0.5</f>
        <v>8673.830359473277</v>
      </c>
      <c r="N100" s="268">
        <f>$B100*'TC2'!N100/0.5</f>
        <v>2969.7965948218412</v>
      </c>
      <c r="O100" s="269">
        <f>$B100*'TC2'!O100/0.4</f>
        <v>68786.680598715553</v>
      </c>
      <c r="P100" s="268">
        <f>$B100*'TC2'!P100/0.4</f>
        <v>50358.779418198654</v>
      </c>
      <c r="Q100" s="268">
        <f>$B100*'TC2'!Q100/0.4</f>
        <v>18427.901180516899</v>
      </c>
      <c r="R100" s="268">
        <f>$B100*'TC2'!R100/0.4</f>
        <v>4225.423341729771</v>
      </c>
      <c r="S100" s="248">
        <f>$B100*'TC2'!S100/0.1</f>
        <v>230953.82677808683</v>
      </c>
      <c r="T100" s="238">
        <f>$B100*'TC2'!T100/0.1</f>
        <v>183397.68065831473</v>
      </c>
      <c r="U100" s="238">
        <f>$B100*'TC2'!U100/0.1</f>
        <v>47556.146119772107</v>
      </c>
      <c r="V100" s="270">
        <f>$B100*'TC2'!V100/0.1</f>
        <v>3339.641298753982</v>
      </c>
      <c r="Y100" s="3"/>
    </row>
    <row r="101" spans="1:25" x14ac:dyDescent="0.2">
      <c r="A101" s="137">
        <v>2004</v>
      </c>
      <c r="B101" s="238">
        <v>65500.572384886022</v>
      </c>
      <c r="C101" s="271">
        <f>$B101*'TC2'!C101</f>
        <v>65500.572384886022</v>
      </c>
      <c r="D101" s="238">
        <f>$B101*'TC2'!D101</f>
        <v>48510.495008926904</v>
      </c>
      <c r="E101" s="268">
        <f>$B101*'TC2'!E101</f>
        <v>16990.07737595911</v>
      </c>
      <c r="F101" s="268">
        <f>$B101*'TC2'!F101</f>
        <v>3707.9999282096023</v>
      </c>
      <c r="G101" s="248">
        <f>$B101*'TC2'!G101/0.9</f>
        <v>46041.540429084176</v>
      </c>
      <c r="H101" s="764">
        <f>$B101*'TC2'!H101/0.9</f>
        <v>32651.266417048628</v>
      </c>
      <c r="I101" s="763">
        <f>$B101*'TC2'!I101/0.9</f>
        <v>13390.274012035536</v>
      </c>
      <c r="J101" s="763">
        <f>$B101*'TC2'!J101/0.9</f>
        <v>3722.705414224145</v>
      </c>
      <c r="K101" s="269">
        <f>$B101*'TC2'!K101/0.5</f>
        <v>26524.028818737024</v>
      </c>
      <c r="L101" s="268">
        <f>$B101*'TC2'!L101/0.5</f>
        <v>17645.914160538465</v>
      </c>
      <c r="M101" s="268">
        <f>$B101*'TC2'!M101/0.5</f>
        <v>8878.1146581985504</v>
      </c>
      <c r="N101" s="268">
        <f>$B101*'TC2'!N101/0.5</f>
        <v>3055.1212414881957</v>
      </c>
      <c r="O101" s="269">
        <f>$B101*'TC2'!O101/0.4</f>
        <v>70438.429942018091</v>
      </c>
      <c r="P101" s="268">
        <f>$B101*'TC2'!P101/0.4</f>
        <v>51407.956737686334</v>
      </c>
      <c r="Q101" s="268">
        <f>$B101*'TC2'!Q101/0.4</f>
        <v>19030.473204331767</v>
      </c>
      <c r="R101" s="268">
        <f>$B101*'TC2'!R101/0.4</f>
        <v>4557.1856301440812</v>
      </c>
      <c r="S101" s="248">
        <f>$B101*'TC2'!S101/0.1</f>
        <v>240631.85998710268</v>
      </c>
      <c r="T101" s="238">
        <f>$B101*'TC2'!T101/0.1</f>
        <v>191243.55233583139</v>
      </c>
      <c r="U101" s="238">
        <f>$B101*'TC2'!U101/0.1</f>
        <v>49388.30765127128</v>
      </c>
      <c r="V101" s="270">
        <f>$B101*'TC2'!V101/0.1</f>
        <v>3575.6505540787148</v>
      </c>
      <c r="Y101" s="3"/>
    </row>
    <row r="102" spans="1:25" x14ac:dyDescent="0.2">
      <c r="A102" s="137">
        <v>2005</v>
      </c>
      <c r="B102" s="238">
        <v>67091.597922629182</v>
      </c>
      <c r="C102" s="271">
        <f>$B102*'TC2'!C102</f>
        <v>67091.597922629182</v>
      </c>
      <c r="D102" s="238">
        <f>$B102*'TC2'!D102</f>
        <v>49737.912802429084</v>
      </c>
      <c r="E102" s="268">
        <f>$B102*'TC2'!E102</f>
        <v>17353.685120200102</v>
      </c>
      <c r="F102" s="268">
        <f>$B102*'TC2'!F102</f>
        <v>3814.6098965870838</v>
      </c>
      <c r="G102" s="248">
        <f>$B102*'TC2'!G102/0.9</f>
        <v>46704.496115439906</v>
      </c>
      <c r="H102" s="764">
        <f>$B102*'TC2'!H102/0.9</f>
        <v>33112.676436572685</v>
      </c>
      <c r="I102" s="763">
        <f>$B102*'TC2'!I102/0.9</f>
        <v>13591.819678867221</v>
      </c>
      <c r="J102" s="763">
        <f>$B102*'TC2'!J102/0.9</f>
        <v>3814.8641397186216</v>
      </c>
      <c r="K102" s="269">
        <f>$B102*'TC2'!K102/0.5</f>
        <v>26839.636797609521</v>
      </c>
      <c r="L102" s="268">
        <f>$B102*'TC2'!L102/0.5</f>
        <v>17853.665446755276</v>
      </c>
      <c r="M102" s="268">
        <f>$B102*'TC2'!M102/0.5</f>
        <v>8985.9713508542482</v>
      </c>
      <c r="N102" s="268">
        <f>$B102*'TC2'!N102/0.5</f>
        <v>3102.0093744627907</v>
      </c>
      <c r="O102" s="269">
        <f>$B102*'TC2'!O102/0.4</f>
        <v>71535.570262727881</v>
      </c>
      <c r="P102" s="268">
        <f>$B102*'TC2'!P102/0.4</f>
        <v>52186.440173844443</v>
      </c>
      <c r="Q102" s="268">
        <f>$B102*'TC2'!Q102/0.4</f>
        <v>19349.130088883438</v>
      </c>
      <c r="R102" s="268">
        <f>$B102*'TC2'!R102/0.4</f>
        <v>4705.9325962884104</v>
      </c>
      <c r="S102" s="248">
        <f>$B102*'TC2'!S102/0.1</f>
        <v>250575.51418733265</v>
      </c>
      <c r="T102" s="238">
        <f>$B102*'TC2'!T102/0.1</f>
        <v>199365.04009513665</v>
      </c>
      <c r="U102" s="238">
        <f>$B102*'TC2'!U102/0.1</f>
        <v>51210.474092196018</v>
      </c>
      <c r="V102" s="270">
        <f>$B102*'TC2'!V102/0.1</f>
        <v>3812.3217084032449</v>
      </c>
      <c r="Y102" s="3"/>
    </row>
    <row r="103" spans="1:25" x14ac:dyDescent="0.2">
      <c r="A103" s="137">
        <v>2006</v>
      </c>
      <c r="B103" s="238">
        <v>68629.366343052985</v>
      </c>
      <c r="C103" s="271">
        <f>$B103*'TC2'!C103</f>
        <v>68629.366343052985</v>
      </c>
      <c r="D103" s="238">
        <f>$B103*'TC2'!D103</f>
        <v>50900.648967657813</v>
      </c>
      <c r="E103" s="268">
        <f>$B103*'TC2'!E103</f>
        <v>17728.717375395168</v>
      </c>
      <c r="F103" s="268">
        <f>$B103*'TC2'!F103</f>
        <v>4012.417033286376</v>
      </c>
      <c r="G103" s="248">
        <f>$B103*'TC2'!G103/0.9</f>
        <v>47487.71211204354</v>
      </c>
      <c r="H103" s="764">
        <f>$B103*'TC2'!H103/0.9</f>
        <v>33655.824496596986</v>
      </c>
      <c r="I103" s="763">
        <f>$B103*'TC2'!I103/0.9</f>
        <v>13831.887615446554</v>
      </c>
      <c r="J103" s="763">
        <f>$B103*'TC2'!J103/0.9</f>
        <v>3983.2446587283289</v>
      </c>
      <c r="K103" s="269">
        <f>$B103*'TC2'!K103/0.5</f>
        <v>27009.727893525393</v>
      </c>
      <c r="L103" s="268">
        <f>$B103*'TC2'!L103/0.5</f>
        <v>17956.795409816081</v>
      </c>
      <c r="M103" s="268">
        <f>$B103*'TC2'!M103/0.5</f>
        <v>9052.9324837093063</v>
      </c>
      <c r="N103" s="268">
        <f>$B103*'TC2'!N103/0.5</f>
        <v>3077.762853593902</v>
      </c>
      <c r="O103" s="269">
        <f>$B103*'TC2'!O103/0.4</f>
        <v>73085.192385191229</v>
      </c>
      <c r="P103" s="268">
        <f>$B103*'TC2'!P103/0.4</f>
        <v>53279.610855073122</v>
      </c>
      <c r="Q103" s="268">
        <f>$B103*'TC2'!Q103/0.4</f>
        <v>19805.581530118114</v>
      </c>
      <c r="R103" s="268">
        <f>$B103*'TC2'!R103/0.4</f>
        <v>5115.0969151463632</v>
      </c>
      <c r="S103" s="248">
        <f>$B103*'TC2'!S103/0.1</f>
        <v>258904.25442213792</v>
      </c>
      <c r="T103" s="238">
        <f>$B103*'TC2'!T103/0.1</f>
        <v>206104.06920720523</v>
      </c>
      <c r="U103" s="238">
        <f>$B103*'TC2'!U103/0.1</f>
        <v>52800.185214932695</v>
      </c>
      <c r="V103" s="270">
        <f>$B103*'TC2'!V103/0.1</f>
        <v>4274.9684043087946</v>
      </c>
      <c r="Y103" s="3"/>
    </row>
    <row r="104" spans="1:25" x14ac:dyDescent="0.2">
      <c r="A104" s="137">
        <v>2007</v>
      </c>
      <c r="B104" s="238">
        <v>67918.38869906457</v>
      </c>
      <c r="C104" s="271">
        <f>$B104*'TC2'!C104</f>
        <v>67918.38869906457</v>
      </c>
      <c r="D104" s="238">
        <f>$B104*'TC2'!D104</f>
        <v>49833.670906048232</v>
      </c>
      <c r="E104" s="268">
        <f>$B104*'TC2'!E104</f>
        <v>18084.717793016331</v>
      </c>
      <c r="F104" s="268">
        <f>$B104*'TC2'!F104</f>
        <v>4155.4606376524152</v>
      </c>
      <c r="G104" s="248">
        <f>$B104*'TC2'!G104/0.9</f>
        <v>47443.491654899117</v>
      </c>
      <c r="H104" s="764">
        <f>$B104*'TC2'!H104/0.9</f>
        <v>33256.613179982036</v>
      </c>
      <c r="I104" s="763">
        <f>$B104*'TC2'!I104/0.9</f>
        <v>14186.878474917072</v>
      </c>
      <c r="J104" s="763">
        <f>$B104*'TC2'!J104/0.9</f>
        <v>4093.9685904694452</v>
      </c>
      <c r="K104" s="269">
        <f>$B104*'TC2'!K104/0.5</f>
        <v>27159.589314078439</v>
      </c>
      <c r="L104" s="268">
        <f>$B104*'TC2'!L104/0.5</f>
        <v>17995.710838740619</v>
      </c>
      <c r="M104" s="268">
        <f>$B104*'TC2'!M104/0.5</f>
        <v>9163.878475337815</v>
      </c>
      <c r="N104" s="268">
        <f>$B104*'TC2'!N104/0.5</f>
        <v>3017.5592708301838</v>
      </c>
      <c r="O104" s="269">
        <f>$B104*'TC2'!O104/0.4</f>
        <v>72798.369580924948</v>
      </c>
      <c r="P104" s="268">
        <f>$B104*'TC2'!P104/0.4</f>
        <v>52332.741106533809</v>
      </c>
      <c r="Q104" s="268">
        <f>$B104*'TC2'!Q104/0.4</f>
        <v>20465.628474391146</v>
      </c>
      <c r="R104" s="268">
        <f>$B104*'TC2'!R104/0.4</f>
        <v>5439.4802400185217</v>
      </c>
      <c r="S104" s="248">
        <f>$B104*'TC2'!S104/0.1</f>
        <v>252192.46209655367</v>
      </c>
      <c r="T104" s="238">
        <f>$B104*'TC2'!T104/0.1</f>
        <v>199027.19044064399</v>
      </c>
      <c r="U104" s="238">
        <f>$B104*'TC2'!U104/0.1</f>
        <v>53165.271655909659</v>
      </c>
      <c r="V104" s="270">
        <f>$B104*'TC2'!V104/0.1</f>
        <v>4708.8890622991448</v>
      </c>
      <c r="Y104" s="3"/>
    </row>
    <row r="105" spans="1:25" x14ac:dyDescent="0.2">
      <c r="A105" s="137">
        <v>2008</v>
      </c>
      <c r="B105" s="238">
        <v>66210.10538005791</v>
      </c>
      <c r="C105" s="271">
        <f>$B105*'TC2'!C105</f>
        <v>66210.10538005791</v>
      </c>
      <c r="D105" s="238">
        <f>$B105*'TC2'!D105</f>
        <v>46901.196053528613</v>
      </c>
      <c r="E105" s="268">
        <f>$B105*'TC2'!E105</f>
        <v>19308.909326529301</v>
      </c>
      <c r="F105" s="268">
        <f>$B105*'TC2'!F105</f>
        <v>4285.3902122734744</v>
      </c>
      <c r="G105" s="248">
        <f>$B105*'TC2'!G105/0.9</f>
        <v>46718.171557669804</v>
      </c>
      <c r="H105" s="764">
        <f>$B105*'TC2'!H105/0.9</f>
        <v>31303.07357513957</v>
      </c>
      <c r="I105" s="763">
        <f>$B105*'TC2'!I105/0.9</f>
        <v>15415.097982530244</v>
      </c>
      <c r="J105" s="763">
        <f>$B105*'TC2'!J105/0.9</f>
        <v>4215.6224377979097</v>
      </c>
      <c r="K105" s="269">
        <f>$B105*'TC2'!K105/0.5</f>
        <v>27112.422699511717</v>
      </c>
      <c r="L105" s="268">
        <f>$B105*'TC2'!L105/0.5</f>
        <v>17212.598632681773</v>
      </c>
      <c r="M105" s="268">
        <f>$B105*'TC2'!M105/0.5</f>
        <v>9899.8240668299532</v>
      </c>
      <c r="N105" s="268">
        <f>$B105*'TC2'!N105/0.5</f>
        <v>2927.7582381015</v>
      </c>
      <c r="O105" s="269">
        <f>$B105*'TC2'!O105/0.4</f>
        <v>71225.35763036742</v>
      </c>
      <c r="P105" s="268">
        <f>$B105*'TC2'!P105/0.4</f>
        <v>48916.16725321181</v>
      </c>
      <c r="Q105" s="268">
        <f>$B105*'TC2'!Q105/0.4</f>
        <v>22309.190377155603</v>
      </c>
      <c r="R105" s="268">
        <f>$B105*'TC2'!R105/0.4</f>
        <v>5825.4526874184221</v>
      </c>
      <c r="S105" s="248">
        <f>$B105*'TC2'!S105/0.1</f>
        <v>241637.50978155082</v>
      </c>
      <c r="T105" s="238">
        <f>$B105*'TC2'!T105/0.1</f>
        <v>187284.29835902998</v>
      </c>
      <c r="U105" s="238">
        <f>$B105*'TC2'!U105/0.1</f>
        <v>54353.211422520835</v>
      </c>
      <c r="V105" s="270">
        <f>$B105*'TC2'!V105/0.1</f>
        <v>4913.3001825535512</v>
      </c>
      <c r="Y105" s="3"/>
    </row>
    <row r="106" spans="1:25" x14ac:dyDescent="0.2">
      <c r="A106" s="141">
        <v>2009</v>
      </c>
      <c r="B106" s="240">
        <v>63260.22716949795</v>
      </c>
      <c r="C106" s="281">
        <f>$B106*'TC2'!C106</f>
        <v>63260.22716949795</v>
      </c>
      <c r="D106" s="240">
        <f>$B106*'TC2'!D106</f>
        <v>43674.08200032921</v>
      </c>
      <c r="E106" s="279">
        <f>$B106*'TC2'!E106</f>
        <v>19586.14516916874</v>
      </c>
      <c r="F106" s="279">
        <f>$B106*'TC2'!F106</f>
        <v>4526.4558218164175</v>
      </c>
      <c r="G106" s="259">
        <f>$B106*'TC2'!G106/0.9</f>
        <v>44970.997644260846</v>
      </c>
      <c r="H106" s="766">
        <f>$B106*'TC2'!H106/0.9</f>
        <v>29305.417191602239</v>
      </c>
      <c r="I106" s="765">
        <f>$B106*'TC2'!I106/0.9</f>
        <v>15665.580452658605</v>
      </c>
      <c r="J106" s="765">
        <f>$B106*'TC2'!J106/0.9</f>
        <v>4467.8065359954498</v>
      </c>
      <c r="K106" s="280">
        <f>$B106*'TC2'!K106/0.5</f>
        <v>25881.602512737398</v>
      </c>
      <c r="L106" s="279">
        <f>$B106*'TC2'!L106/0.5</f>
        <v>15639.864516017598</v>
      </c>
      <c r="M106" s="279">
        <f>$B106*'TC2'!M106/0.5</f>
        <v>10241.737996719798</v>
      </c>
      <c r="N106" s="279">
        <f>$B106*'TC2'!N106/0.5</f>
        <v>3307.7351989755825</v>
      </c>
      <c r="O106" s="280">
        <f>$B106*'TC2'!O106/0.4</f>
        <v>68832.741558665148</v>
      </c>
      <c r="P106" s="279">
        <f>$B106*'TC2'!P106/0.4</f>
        <v>46387.358036083038</v>
      </c>
      <c r="Q106" s="279">
        <f>$B106*'TC2'!Q106/0.4</f>
        <v>22445.383522582113</v>
      </c>
      <c r="R106" s="279">
        <f>$B106*'TC2'!R106/0.4</f>
        <v>5917.8957072702833</v>
      </c>
      <c r="S106" s="259">
        <f>$B106*'TC2'!S106/0.1</f>
        <v>227863.29289663184</v>
      </c>
      <c r="T106" s="279">
        <f>$B106*'TC2'!T106/0.1</f>
        <v>172992.06527887192</v>
      </c>
      <c r="U106" s="279">
        <f>$B106*'TC2'!U106/0.1</f>
        <v>54871.227617759956</v>
      </c>
      <c r="V106" s="286">
        <f>$B106*'TC2'!V106/0.1</f>
        <v>5054.2993942051271</v>
      </c>
      <c r="Y106" s="3"/>
    </row>
    <row r="107" spans="1:25" x14ac:dyDescent="0.2">
      <c r="A107" s="137">
        <v>2010</v>
      </c>
      <c r="B107" s="238">
        <v>65372.919438695448</v>
      </c>
      <c r="C107" s="271">
        <f>$B107*'TC2'!C107</f>
        <v>65372.919438695448</v>
      </c>
      <c r="D107" s="238">
        <f>$B107*'TC2'!D107</f>
        <v>45170.656384790505</v>
      </c>
      <c r="E107" s="268">
        <f>$B107*'TC2'!E107</f>
        <v>20202.263053904946</v>
      </c>
      <c r="F107" s="268">
        <f>$B107*'TC2'!F107</f>
        <v>4655.7487008633625</v>
      </c>
      <c r="G107" s="248">
        <f>$B107*'TC2'!G107/0.9</f>
        <v>45574.806461794818</v>
      </c>
      <c r="H107" s="764">
        <f>$B107*'TC2'!H107/0.9</f>
        <v>29491.120007372519</v>
      </c>
      <c r="I107" s="763">
        <f>$B107*'TC2'!I107/0.9</f>
        <v>16083.686454422297</v>
      </c>
      <c r="J107" s="763">
        <f>$B107*'TC2'!J107/0.9</f>
        <v>4553.9753091948869</v>
      </c>
      <c r="K107" s="269">
        <f>$B107*'TC2'!K107/0.5</f>
        <v>26283.791315965416</v>
      </c>
      <c r="L107" s="268">
        <f>$B107*'TC2'!L107/0.5</f>
        <v>15865.75899078568</v>
      </c>
      <c r="M107" s="268">
        <f>$B107*'TC2'!M107/0.5</f>
        <v>10418.032325179736</v>
      </c>
      <c r="N107" s="268">
        <f>$B107*'TC2'!N107/0.5</f>
        <v>3115.7507954702</v>
      </c>
      <c r="O107" s="269">
        <f>$B107*'TC2'!O107/0.4</f>
        <v>69688.575394081563</v>
      </c>
      <c r="P107" s="268">
        <f>$B107*'TC2'!P107/0.4</f>
        <v>46522.821278106065</v>
      </c>
      <c r="Q107" s="268">
        <f>$B107*'TC2'!Q107/0.4</f>
        <v>23165.754115975498</v>
      </c>
      <c r="R107" s="268">
        <f>$B107*'TC2'!R107/0.4</f>
        <v>6351.7559513507449</v>
      </c>
      <c r="S107" s="248">
        <f>$B107*'TC2'!S107/0.1</f>
        <v>243555.9362308011</v>
      </c>
      <c r="T107" s="268">
        <f>$B107*'TC2'!T107/0.1</f>
        <v>186286.48378155232</v>
      </c>
      <c r="U107" s="268">
        <f>$B107*'TC2'!U107/0.1</f>
        <v>57269.452449248754</v>
      </c>
      <c r="V107" s="287">
        <f>$B107*'TC2'!V107/0.1</f>
        <v>5571.7092258796401</v>
      </c>
      <c r="Y107" s="3"/>
    </row>
    <row r="108" spans="1:25" x14ac:dyDescent="0.2">
      <c r="A108" s="137">
        <v>2011</v>
      </c>
      <c r="B108" s="238">
        <v>66433.661573651858</v>
      </c>
      <c r="C108" s="271">
        <f>$B108*'TC2'!C108</f>
        <v>66433.661573651858</v>
      </c>
      <c r="D108" s="238">
        <f>$B108*'TC2'!D108</f>
        <v>46628.877301937668</v>
      </c>
      <c r="E108" s="268">
        <f>$B108*'TC2'!E108</f>
        <v>19804.78427171419</v>
      </c>
      <c r="F108" s="268">
        <f>$B108*'TC2'!F108</f>
        <v>4676.8687033276137</v>
      </c>
      <c r="G108" s="248">
        <f>$B108*'TC2'!G108/0.9</f>
        <v>46007.291080318646</v>
      </c>
      <c r="H108" s="764">
        <f>$B108*'TC2'!H108/0.9</f>
        <v>30250.018695118099</v>
      </c>
      <c r="I108" s="763">
        <f>$B108*'TC2'!I108/0.9</f>
        <v>15757.272385200551</v>
      </c>
      <c r="J108" s="763">
        <f>$B108*'TC2'!J108/0.9</f>
        <v>4599.4986510088183</v>
      </c>
      <c r="K108" s="269">
        <f>$B108*'TC2'!K108/0.5</f>
        <v>26373.0281771316</v>
      </c>
      <c r="L108" s="268">
        <f>$B108*'TC2'!L108/0.5</f>
        <v>16151.162394659976</v>
      </c>
      <c r="M108" s="268">
        <f>$B108*'TC2'!M108/0.5</f>
        <v>10221.865782471623</v>
      </c>
      <c r="N108" s="268">
        <f>$B108*'TC2'!N108/0.5</f>
        <v>3193.4656905258971</v>
      </c>
      <c r="O108" s="269">
        <f>$B108*'TC2'!O108/0.4</f>
        <v>70550.119709302453</v>
      </c>
      <c r="P108" s="268">
        <f>$B108*'TC2'!P108/0.4</f>
        <v>47873.589070690745</v>
      </c>
      <c r="Q108" s="268">
        <f>$B108*'TC2'!Q108/0.4</f>
        <v>22676.530638611715</v>
      </c>
      <c r="R108" s="268">
        <f>$B108*'TC2'!R108/0.4</f>
        <v>6357.0398516124696</v>
      </c>
      <c r="S108" s="248">
        <f>$B108*'TC2'!S108/0.1</f>
        <v>250270.99601365073</v>
      </c>
      <c r="T108" s="268">
        <f>$B108*'TC2'!T108/0.1</f>
        <v>194038.60476331378</v>
      </c>
      <c r="U108" s="268">
        <f>$B108*'TC2'!U108/0.1</f>
        <v>56232.391250336921</v>
      </c>
      <c r="V108" s="287">
        <f>$B108*'TC2'!V108/0.1</f>
        <v>5373.1991741967686</v>
      </c>
      <c r="Y108" s="3"/>
    </row>
    <row r="109" spans="1:25" x14ac:dyDescent="0.2">
      <c r="A109" s="137">
        <v>2012</v>
      </c>
      <c r="B109" s="238">
        <v>67746.436228723687</v>
      </c>
      <c r="C109" s="271">
        <f>$B109*'TC2'!C109</f>
        <v>67746.436228723687</v>
      </c>
      <c r="D109" s="238">
        <f>$B109*'TC2'!D109</f>
        <v>48631.177758885475</v>
      </c>
      <c r="E109" s="268">
        <f>$B109*'TC2'!E109</f>
        <v>19115.258469838212</v>
      </c>
      <c r="F109" s="268">
        <f>$B109*'TC2'!F109</f>
        <v>4671.6515807789419</v>
      </c>
      <c r="G109" s="248">
        <f>$B109*'TC2'!G109/0.9</f>
        <v>45959.653433523337</v>
      </c>
      <c r="H109" s="764">
        <f>$B109*'TC2'!H109/0.9</f>
        <v>31002.663013200337</v>
      </c>
      <c r="I109" s="763">
        <f>$B109*'TC2'!I109/0.9</f>
        <v>14956.990420323</v>
      </c>
      <c r="J109" s="763">
        <f>$B109*'TC2'!J109/0.9</f>
        <v>4584.67199601416</v>
      </c>
      <c r="K109" s="269">
        <f>$B109*'TC2'!K109/0.5</f>
        <v>25802.430680866331</v>
      </c>
      <c r="L109" s="268">
        <f>$B109*'TC2'!L109/0.5</f>
        <v>16327.411097238688</v>
      </c>
      <c r="M109" s="268">
        <f>$B109*'TC2'!M109/0.5</f>
        <v>9475.0195836276434</v>
      </c>
      <c r="N109" s="268">
        <f>$B109*'TC2'!N109/0.5</f>
        <v>3045.0629451031177</v>
      </c>
      <c r="O109" s="269">
        <f>$B109*'TC2'!O109/0.4</f>
        <v>71156.181874344591</v>
      </c>
      <c r="P109" s="268">
        <f>$B109*'TC2'!P109/0.4</f>
        <v>49346.727908152396</v>
      </c>
      <c r="Q109" s="268">
        <f>$B109*'TC2'!Q109/0.4</f>
        <v>21809.453966192195</v>
      </c>
      <c r="R109" s="268">
        <f>$B109*'TC2'!R109/0.4</f>
        <v>6509.1833096529626</v>
      </c>
      <c r="S109" s="248">
        <f>$B109*'TC2'!S109/0.1</f>
        <v>263827.48138552683</v>
      </c>
      <c r="T109" s="268">
        <f>$B109*'TC2'!T109/0.1</f>
        <v>207287.81047005169</v>
      </c>
      <c r="U109" s="268">
        <f>$B109*'TC2'!U109/0.1</f>
        <v>56539.670915475115</v>
      </c>
      <c r="V109" s="287">
        <f>$B109*'TC2'!V109/0.1</f>
        <v>5454.4678436619779</v>
      </c>
      <c r="Y109" s="3"/>
    </row>
    <row r="110" spans="1:25" x14ac:dyDescent="0.2">
      <c r="A110" s="137">
        <v>2013</v>
      </c>
      <c r="B110" s="238">
        <v>67867.194188126101</v>
      </c>
      <c r="C110" s="271">
        <f>$B110*'TC2'!C110</f>
        <v>67867.194188126101</v>
      </c>
      <c r="D110" s="238">
        <f>$B110*'TC2'!D110</f>
        <v>48950.133109582661</v>
      </c>
      <c r="E110" s="268">
        <f>$B110*'TC2'!E110</f>
        <v>18917.061078543444</v>
      </c>
      <c r="F110" s="268">
        <f>$B110*'TC2'!F110</f>
        <v>4738.1725058750435</v>
      </c>
      <c r="G110" s="248">
        <f>$B110*'TC2'!G110/0.9</f>
        <v>46717.796825825069</v>
      </c>
      <c r="H110" s="762">
        <f>$B110*'TC2'!H110/0.9</f>
        <v>31745.775360138599</v>
      </c>
      <c r="I110" s="762">
        <f>$B110*'TC2'!I110/0.9</f>
        <v>14972.021465686472</v>
      </c>
      <c r="J110" s="762">
        <f>$B110*'TC2'!J110/0.9</f>
        <v>4688.1825112918013</v>
      </c>
      <c r="K110" s="269">
        <f>$B110*'TC2'!K110/0.5</f>
        <v>26616.21054017554</v>
      </c>
      <c r="L110" s="268">
        <f>$B110*'TC2'!L110/0.5</f>
        <v>16961.718064029028</v>
      </c>
      <c r="M110" s="268">
        <f>$B110*'TC2'!M110/0.5</f>
        <v>9654.4924761465172</v>
      </c>
      <c r="N110" s="268">
        <f>$B110*'TC2'!N110/0.5</f>
        <v>3462.413926641304</v>
      </c>
      <c r="O110" s="269">
        <f>$B110*'TC2'!O110/0.4</f>
        <v>71844.779682886976</v>
      </c>
      <c r="P110" s="268">
        <f>$B110*'TC2'!P110/0.4</f>
        <v>50225.846980275564</v>
      </c>
      <c r="Q110" s="268">
        <f>$B110*'TC2'!Q110/0.4</f>
        <v>21618.932702611412</v>
      </c>
      <c r="R110" s="268">
        <f>$B110*'TC2'!R110/0.4</f>
        <v>6220.393242104924</v>
      </c>
      <c r="S110" s="248">
        <f>$B110*'TC2'!S110/0.1</f>
        <v>258211.77044883539</v>
      </c>
      <c r="T110" s="268">
        <f>$B110*'TC2'!T110/0.1</f>
        <v>203789.35285457919</v>
      </c>
      <c r="U110" s="268">
        <f>$B110*'TC2'!U110/0.1</f>
        <v>54422.4175942562</v>
      </c>
      <c r="V110" s="287">
        <f>$B110*'TC2'!V110/0.1</f>
        <v>5188.0824571242165</v>
      </c>
    </row>
    <row r="111" spans="1:25" x14ac:dyDescent="0.2">
      <c r="A111" s="137">
        <v>2014</v>
      </c>
      <c r="B111" s="238">
        <v>69093.94379916531</v>
      </c>
      <c r="C111" s="271">
        <f>$B111*'TC2'!C111</f>
        <v>69093.94379916531</v>
      </c>
      <c r="D111" s="238">
        <f>$B111*'TC2'!D111</f>
        <v>50130.878554904528</v>
      </c>
      <c r="E111" s="268">
        <f>$B111*'TC2'!E111</f>
        <v>18963.065244260786</v>
      </c>
      <c r="F111" s="268">
        <f>$B111*'TC2'!F111</f>
        <v>4949.5886153088122</v>
      </c>
      <c r="G111" s="248">
        <f>$B111*'TC2'!G111/0.9</f>
        <v>47210.027006577184</v>
      </c>
      <c r="H111" s="762">
        <f>$B111*'TC2'!H111/0.9</f>
        <v>32203.103902804927</v>
      </c>
      <c r="I111" s="762">
        <f>$B111*'TC2'!I111/0.9</f>
        <v>15006.92310377226</v>
      </c>
      <c r="J111" s="762">
        <f>$B111*'TC2'!J111/0.9</f>
        <v>4891.9775985952465</v>
      </c>
      <c r="K111" s="269">
        <f>$B111*'TC2'!K111/0.5</f>
        <v>26742.747307892005</v>
      </c>
      <c r="L111" s="268">
        <f>$B111*'TC2'!L111/0.5</f>
        <v>17124.213236634507</v>
      </c>
      <c r="M111" s="268">
        <f>$B111*'TC2'!M111/0.5</f>
        <v>9618.534071257498</v>
      </c>
      <c r="N111" s="268">
        <f>$B111*'TC2'!N111/0.5</f>
        <v>3546.9636418739456</v>
      </c>
      <c r="O111" s="269">
        <f>$B111*'TC2'!O111/0.4</f>
        <v>72794.126629933671</v>
      </c>
      <c r="P111" s="268">
        <f>$B111*'TC2'!P111/0.4</f>
        <v>51051.71723551795</v>
      </c>
      <c r="Q111" s="268">
        <f>$B111*'TC2'!Q111/0.4</f>
        <v>21742.40939441571</v>
      </c>
      <c r="R111" s="268">
        <f>$B111*'TC2'!R111/0.4</f>
        <v>6573.2450444968727</v>
      </c>
      <c r="S111" s="248">
        <f>$B111*'TC2'!S111/0.1</f>
        <v>266049.19493245834</v>
      </c>
      <c r="T111" s="268">
        <f>$B111*'TC2'!T111/0.1</f>
        <v>211480.8504238009</v>
      </c>
      <c r="U111" s="268">
        <f>$B111*'TC2'!U111/0.1</f>
        <v>54568.344508657501</v>
      </c>
      <c r="V111" s="287">
        <f>$B111*'TC2'!V111/0.1</f>
        <v>5468.0877657309047</v>
      </c>
    </row>
    <row r="112" spans="1:25" x14ac:dyDescent="0.2">
      <c r="A112" s="137">
        <v>2015</v>
      </c>
      <c r="B112" s="238">
        <v>70144.719034324356</v>
      </c>
      <c r="C112" s="271">
        <f>$B112*'TC2'!C112</f>
        <v>70144.719034324356</v>
      </c>
      <c r="D112" s="238">
        <f>$B112*'TC2'!D112</f>
        <v>50888.191308026711</v>
      </c>
      <c r="E112" s="268">
        <f>$B112*'TC2'!E112</f>
        <v>19256.527726297649</v>
      </c>
      <c r="F112" s="268">
        <f>$B112*'TC2'!F112</f>
        <v>5214.6725218855654</v>
      </c>
      <c r="G112" s="248">
        <f>$B112*'TC2'!G112/0.9</f>
        <v>48184.297278948048</v>
      </c>
      <c r="H112" s="764">
        <f>$B112*'TC2'!H112/0.9</f>
        <v>32856.739169160472</v>
      </c>
      <c r="I112" s="763">
        <f>$B112*'TC2'!I112/0.9</f>
        <v>15327.558109787575</v>
      </c>
      <c r="J112" s="763">
        <f>$B112*'TC2'!J112/0.9</f>
        <v>5133.6413636232601</v>
      </c>
      <c r="K112" s="269">
        <f>$B112*'TC2'!K112/0.5</f>
        <v>27249.591034645615</v>
      </c>
      <c r="L112" s="268">
        <f>$B112*'TC2'!L112/0.5</f>
        <v>17592.498708329356</v>
      </c>
      <c r="M112" s="268">
        <f>$B112*'TC2'!M112/0.5</f>
        <v>9657.0923263162604</v>
      </c>
      <c r="N112" s="268">
        <f>$B112*'TC2'!N112/0.5</f>
        <v>3504.2351159341724</v>
      </c>
      <c r="O112" s="269">
        <f>$B112*'TC2'!O112/0.4</f>
        <v>74352.680084326086</v>
      </c>
      <c r="P112" s="268">
        <f>$B112*'TC2'!P112/0.4</f>
        <v>51937.03974519937</v>
      </c>
      <c r="Q112" s="268">
        <f>$B112*'TC2'!Q112/0.4</f>
        <v>22415.640339126716</v>
      </c>
      <c r="R112" s="268">
        <f>$B112*'TC2'!R112/0.4</f>
        <v>7170.3991732346212</v>
      </c>
      <c r="S112" s="248">
        <f>$B112*'TC2'!S112/0.1</f>
        <v>267788.51483271108</v>
      </c>
      <c r="T112" s="268">
        <f>$B112*'TC2'!T112/0.1</f>
        <v>213171.26055782282</v>
      </c>
      <c r="U112" s="268">
        <f>$B112*'TC2'!U112/0.1</f>
        <v>54617.254274888313</v>
      </c>
      <c r="V112" s="287">
        <f>$B112*'TC2'!V112/0.1</f>
        <v>5943.9529462463097</v>
      </c>
    </row>
    <row r="113" spans="1:22" x14ac:dyDescent="0.2">
      <c r="A113" s="137">
        <v>2016</v>
      </c>
      <c r="B113" s="238">
        <v>69692.584412962286</v>
      </c>
      <c r="C113" s="271">
        <f>$B113*'TC2'!C113</f>
        <v>69692.584412962286</v>
      </c>
      <c r="D113" s="238">
        <f>$B113*'TC2'!D113</f>
        <v>50404.147036236522</v>
      </c>
      <c r="E113" s="268">
        <f>$B113*'TC2'!E113</f>
        <v>19288.437376725771</v>
      </c>
      <c r="F113" s="268">
        <f>$B113*'TC2'!F113</f>
        <v>5324.2167999882377</v>
      </c>
      <c r="G113" s="248">
        <f>$B113*'TC2'!G113/0.9</f>
        <v>47920.684047297262</v>
      </c>
      <c r="H113" s="762">
        <f>$B113*'TC2'!H113/0.9</f>
        <v>32573.770450061937</v>
      </c>
      <c r="I113" s="762">
        <f>$B113*'TC2'!I113/0.9</f>
        <v>15346.913597235332</v>
      </c>
      <c r="J113" s="762">
        <f>$B113*'TC2'!J113/0.9</f>
        <v>5235.3467281662352</v>
      </c>
      <c r="K113" s="269">
        <f>$B113*'TC2'!K113/0.5</f>
        <v>26835.657100028544</v>
      </c>
      <c r="L113" s="268">
        <f>$B113*'TC2'!L113/0.5</f>
        <v>17315.060836287939</v>
      </c>
      <c r="M113" s="268">
        <f>$B113*'TC2'!M113/0.5</f>
        <v>9520.5962637406119</v>
      </c>
      <c r="N113" s="268">
        <f>$B113*'TC2'!N113/0.5</f>
        <v>3542.1101327527231</v>
      </c>
      <c r="O113" s="269">
        <f>$B113*'TC2'!O113/0.4</f>
        <v>74276.967731383163</v>
      </c>
      <c r="P113" s="268">
        <f>$B113*'TC2'!P113/0.4</f>
        <v>51647.15746727943</v>
      </c>
      <c r="Q113" s="268">
        <f>$B113*'TC2'!Q113/0.4</f>
        <v>22629.810264103733</v>
      </c>
      <c r="R113" s="268">
        <f>$B113*'TC2'!R113/0.4</f>
        <v>7351.8924724331255</v>
      </c>
      <c r="S113" s="248">
        <f>$B113*'TC2'!S113/0.1</f>
        <v>265639.68770394748</v>
      </c>
      <c r="T113" s="268">
        <f>$B113*'TC2'!T113/0.1</f>
        <v>210877.53631180778</v>
      </c>
      <c r="U113" s="268">
        <f>$B113*'TC2'!U113/0.1</f>
        <v>54762.151392139698</v>
      </c>
      <c r="V113" s="287">
        <f>$B113*'TC2'!V113/0.1</f>
        <v>6124.0474463862583</v>
      </c>
    </row>
    <row r="114" spans="1:22" x14ac:dyDescent="0.2">
      <c r="A114" s="137">
        <v>2017</v>
      </c>
      <c r="B114" s="238">
        <v>71049.761506124298</v>
      </c>
      <c r="C114" s="271">
        <f>$B114*'TC2'!C114</f>
        <v>71049.761506124298</v>
      </c>
      <c r="D114" s="238">
        <f>$B114*'TC2'!D114</f>
        <v>51700.131628578172</v>
      </c>
      <c r="E114" s="268">
        <f>$B114*'TC2'!E114</f>
        <v>19349.629877546129</v>
      </c>
      <c r="F114" s="268">
        <f>$B114*'TC2'!F114</f>
        <v>5363.388285316898</v>
      </c>
      <c r="G114" s="248">
        <f>$B114*'TC2'!G114/0.9</f>
        <v>48644.923426767251</v>
      </c>
      <c r="H114" s="762">
        <f>$B114*'TC2'!H114/0.9</f>
        <v>33285.599613611652</v>
      </c>
      <c r="I114" s="762">
        <f>$B114*'TC2'!I114/0.9</f>
        <v>15359.323813155595</v>
      </c>
      <c r="J114" s="762">
        <f>$B114*'TC2'!J114/0.9</f>
        <v>5234.2296933560319</v>
      </c>
      <c r="K114" s="269">
        <f>$B114*'TC2'!K114/0.5</f>
        <v>27327.689403549848</v>
      </c>
      <c r="L114" s="268">
        <f>$B114*'TC2'!L114/0.5</f>
        <v>18035.299968377905</v>
      </c>
      <c r="M114" s="268">
        <f>$B114*'TC2'!M114/0.5</f>
        <v>9292.38943517195</v>
      </c>
      <c r="N114" s="268">
        <f>$B114*'TC2'!N114/0.5</f>
        <v>3109.6410157404948</v>
      </c>
      <c r="O114" s="269">
        <f>$B114*'TC2'!O114/0.4</f>
        <v>75291.465955788997</v>
      </c>
      <c r="P114" s="268">
        <f>$B114*'TC2'!P114/0.4</f>
        <v>52348.474170153837</v>
      </c>
      <c r="Q114" s="268">
        <f>$B114*'TC2'!Q114/0.4</f>
        <v>22942.991785635153</v>
      </c>
      <c r="R114" s="268">
        <f>$B114*'TC2'!R114/0.4</f>
        <v>7889.9655403754532</v>
      </c>
      <c r="S114" s="248">
        <f>$B114*'TC2'!S114/0.1</f>
        <v>272693.30422033771</v>
      </c>
      <c r="T114" s="268">
        <f>$B114*'TC2'!T114/0.1</f>
        <v>217430.91976327682</v>
      </c>
      <c r="U114" s="268">
        <f>$B114*'TC2'!U114/0.1</f>
        <v>55262.384457060922</v>
      </c>
      <c r="V114" s="287">
        <f>$B114*'TC2'!V114/0.1</f>
        <v>6525.8156129646932</v>
      </c>
    </row>
    <row r="115" spans="1:22" x14ac:dyDescent="0.2">
      <c r="A115" s="137">
        <v>2018</v>
      </c>
      <c r="B115" s="238">
        <v>72363.234066247547</v>
      </c>
      <c r="C115" s="271">
        <f>$B115*'TC2'!C115</f>
        <v>72363.234066247547</v>
      </c>
      <c r="D115" s="238">
        <f>$B115*'TC2'!D115</f>
        <v>52787.378665823649</v>
      </c>
      <c r="E115" s="268">
        <f>$B115*'TC2'!E115</f>
        <v>19575.855400423898</v>
      </c>
      <c r="F115" s="268">
        <f>$B115*'TC2'!F115</f>
        <v>5423.9861250691456</v>
      </c>
      <c r="G115" s="248">
        <f>$B115*'TC2'!G115/0.9</f>
        <v>48911.005933794346</v>
      </c>
      <c r="H115" s="764">
        <f>$B115*'TC2'!H115/0.9</f>
        <v>33520.61727021871</v>
      </c>
      <c r="I115" s="763">
        <f>$B115*'TC2'!I115/0.9</f>
        <v>15390.388663575624</v>
      </c>
      <c r="J115" s="763">
        <f>$B115*'TC2'!J115/0.9</f>
        <v>5277.6965018183928</v>
      </c>
      <c r="K115" s="269">
        <f>$B115*'TC2'!K115/0.5</f>
        <v>27291.504682589693</v>
      </c>
      <c r="L115" s="268">
        <f>$B115*'TC2'!L115/0.5</f>
        <v>18040.076939054972</v>
      </c>
      <c r="M115" s="268">
        <f>$B115*'TC2'!M115/0.5</f>
        <v>9251.4277435347194</v>
      </c>
      <c r="N115" s="268">
        <f>$B115*'TC2'!N115/0.5</f>
        <v>3193.9157035691355</v>
      </c>
      <c r="O115" s="269">
        <f>$B115*'TC2'!O115/0.4</f>
        <v>75935.382497800136</v>
      </c>
      <c r="P115" s="268">
        <f>$B115*'TC2'!P115/0.4</f>
        <v>52871.292684173393</v>
      </c>
      <c r="Q115" s="268">
        <f>$B115*'TC2'!Q115/0.4</f>
        <v>23064.089813626761</v>
      </c>
      <c r="R115" s="268">
        <f>$B115*'TC2'!R115/0.4</f>
        <v>7882.4224996299654</v>
      </c>
      <c r="S115" s="248">
        <f>$B115*'TC2'!S115/0.1</f>
        <v>283433.28725832643</v>
      </c>
      <c r="T115" s="268">
        <f>$B115*'TC2'!T115/0.1</f>
        <v>226188.23122626805</v>
      </c>
      <c r="U115" s="268">
        <f>$B115*'TC2'!U115/0.1</f>
        <v>57245.056032058346</v>
      </c>
      <c r="V115" s="287">
        <f>$B115*'TC2'!V115/0.1</f>
        <v>6740.5927343259145</v>
      </c>
    </row>
    <row r="116" spans="1:22" x14ac:dyDescent="0.2">
      <c r="A116" s="137">
        <v>2019</v>
      </c>
      <c r="B116" s="238">
        <v>72866.225709696198</v>
      </c>
      <c r="C116" s="271">
        <f>$B116*'TC2'!C116</f>
        <v>72866.225709696198</v>
      </c>
      <c r="D116" s="238">
        <f>$B116*'TC2'!D116</f>
        <v>52993.950757130558</v>
      </c>
      <c r="E116" s="268">
        <f>$B116*'TC2'!E116</f>
        <v>19872.274952565636</v>
      </c>
      <c r="F116" s="268">
        <f>$B116*'TC2'!F116</f>
        <v>5581.5894709004115</v>
      </c>
      <c r="G116" s="248">
        <f>$B116*'TC2'!G116/0.9</f>
        <v>49396.114524551733</v>
      </c>
      <c r="H116" s="762">
        <f>$B116*'TC2'!H116/0.9</f>
        <v>33739.830954253652</v>
      </c>
      <c r="I116" s="762">
        <f>$B116*'TC2'!I116/0.9</f>
        <v>15656.283570298083</v>
      </c>
      <c r="J116" s="762">
        <f>$B116*'TC2'!J116/0.9</f>
        <v>5412.4846484038635</v>
      </c>
      <c r="K116" s="269">
        <f>$B116*'TC2'!K116/0.5</f>
        <v>27917.198983619681</v>
      </c>
      <c r="L116" s="268">
        <f>$B116*'TC2'!L116/0.5</f>
        <v>18516.791604525544</v>
      </c>
      <c r="M116" s="268">
        <f>$B116*'TC2'!M116/0.5</f>
        <v>9400.4073790941366</v>
      </c>
      <c r="N116" s="268">
        <f>$B116*'TC2'!N116/0.5</f>
        <v>3217.8940413135169</v>
      </c>
      <c r="O116" s="269">
        <f>$B116*'TC2'!O116/0.4</f>
        <v>76244.758950716787</v>
      </c>
      <c r="P116" s="268">
        <f>$B116*'TC2'!P116/0.4</f>
        <v>52768.630141413778</v>
      </c>
      <c r="Q116" s="268">
        <f>$B116*'TC2'!Q116/0.4</f>
        <v>23476.128809303016</v>
      </c>
      <c r="R116" s="268">
        <f>$B116*'TC2'!R116/0.4</f>
        <v>8155.7229072667969</v>
      </c>
      <c r="S116" s="248">
        <f>$B116*'TC2'!S116/0.1</f>
        <v>284097.22637599637</v>
      </c>
      <c r="T116" s="268">
        <f>$B116*'TC2'!T116/0.1</f>
        <v>226281.02898302276</v>
      </c>
      <c r="U116" s="268">
        <f>$B116*'TC2'!U116/0.1</f>
        <v>57816.197392973605</v>
      </c>
      <c r="V116" s="287">
        <f>$B116*'TC2'!V116/0.1</f>
        <v>7103.5328733693414</v>
      </c>
    </row>
    <row r="117" spans="1:22" x14ac:dyDescent="0.2">
      <c r="A117" s="137"/>
      <c r="B117" s="238"/>
      <c r="C117" s="271"/>
      <c r="D117" s="238"/>
      <c r="E117" s="268"/>
      <c r="F117" s="268"/>
      <c r="G117" s="248"/>
      <c r="H117" s="762"/>
      <c r="I117" s="762"/>
      <c r="J117" s="762"/>
      <c r="K117" s="269"/>
      <c r="L117" s="268"/>
      <c r="M117" s="268"/>
      <c r="N117" s="268"/>
      <c r="O117" s="269"/>
      <c r="P117" s="268"/>
      <c r="Q117" s="268"/>
      <c r="R117" s="268"/>
      <c r="S117" s="248"/>
      <c r="T117" s="268"/>
      <c r="U117" s="268"/>
      <c r="V117" s="287"/>
    </row>
    <row r="118" spans="1:22" ht="17" thickBot="1" x14ac:dyDescent="0.25">
      <c r="A118" s="133"/>
      <c r="B118" s="133"/>
      <c r="C118" s="1170"/>
      <c r="D118" s="289"/>
      <c r="E118" s="289"/>
      <c r="F118" s="289"/>
      <c r="G118" s="288"/>
      <c r="H118" s="289"/>
      <c r="I118" s="289"/>
      <c r="J118" s="289"/>
      <c r="K118" s="289"/>
      <c r="L118" s="289"/>
      <c r="M118" s="289"/>
      <c r="N118" s="289"/>
      <c r="O118" s="289"/>
      <c r="P118" s="289"/>
      <c r="Q118" s="289"/>
      <c r="R118" s="289"/>
      <c r="S118" s="288"/>
      <c r="T118" s="288"/>
      <c r="U118" s="288"/>
      <c r="V118" s="290"/>
    </row>
    <row r="119" spans="1:22" ht="17" thickTop="1" x14ac:dyDescent="0.2"/>
  </sheetData>
  <mergeCells count="3">
    <mergeCell ref="A4:V4"/>
    <mergeCell ref="C7:V7"/>
    <mergeCell ref="C8:V8"/>
  </mergeCells>
  <hyperlinks>
    <hyperlink ref="A1" location="Index!A1" display="Back to index" xr:uid="{00000000-0004-0000-3000-000000000000}"/>
  </hyperlinks>
  <pageMargins left="0.75" right="0.75" top="1" bottom="1" header="0.5" footer="0.5"/>
  <pageSetup paperSize="9" scale="49" fitToHeight="3" orientation="landscape"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sheetPr>
  <dimension ref="A1:AG119"/>
  <sheetViews>
    <sheetView workbookViewId="0">
      <pane xSplit="1" ySplit="9" topLeftCell="B45" activePane="bottomRight" state="frozen"/>
      <selection activeCell="Y103" sqref="Y103"/>
      <selection pane="topRight" activeCell="Y103" sqref="Y103"/>
      <selection pane="bottomLeft" activeCell="Y103" sqref="Y103"/>
      <selection pane="bottomRight" activeCell="H64" sqref="H64"/>
    </sheetView>
  </sheetViews>
  <sheetFormatPr baseColWidth="10" defaultColWidth="10.83203125" defaultRowHeight="16" x14ac:dyDescent="0.2"/>
  <cols>
    <col min="1" max="1" width="12.6640625" style="102" bestFit="1" customWidth="1"/>
    <col min="2" max="9" width="10.83203125" style="102" customWidth="1"/>
    <col min="10" max="17" width="10.83203125" style="102"/>
    <col min="18" max="25" width="10.83203125" style="102" customWidth="1"/>
    <col min="26" max="16384" width="10.83203125" style="102"/>
  </cols>
  <sheetData>
    <row r="1" spans="1:33" x14ac:dyDescent="0.2">
      <c r="A1" s="52" t="s">
        <v>36</v>
      </c>
      <c r="B1" s="52"/>
      <c r="C1" s="52"/>
      <c r="D1" s="52"/>
      <c r="E1" s="52"/>
      <c r="F1" s="52"/>
      <c r="G1" s="52"/>
      <c r="H1" s="52"/>
      <c r="I1" s="52"/>
      <c r="L1" s="351"/>
    </row>
    <row r="3" spans="1:33" ht="17" thickBot="1" x14ac:dyDescent="0.25"/>
    <row r="4" spans="1:33" s="130" customFormat="1" ht="25" customHeight="1" thickTop="1" x14ac:dyDescent="0.2">
      <c r="A4" s="1383" t="s">
        <v>92</v>
      </c>
      <c r="B4" s="1384"/>
      <c r="C4" s="1384"/>
      <c r="D4" s="1384"/>
      <c r="E4" s="1384"/>
      <c r="F4" s="1384"/>
      <c r="G4" s="1384"/>
      <c r="H4" s="1384"/>
      <c r="I4" s="1384"/>
      <c r="J4" s="1384"/>
      <c r="K4" s="1384"/>
      <c r="L4" s="1384"/>
      <c r="M4" s="1384"/>
      <c r="N4" s="1384"/>
      <c r="O4" s="1384"/>
      <c r="P4" s="1384"/>
      <c r="Q4" s="1384"/>
      <c r="R4" s="1384"/>
      <c r="S4" s="1384"/>
      <c r="T4" s="1384"/>
      <c r="U4" s="1384"/>
      <c r="V4" s="1384"/>
      <c r="W4" s="1384"/>
      <c r="X4" s="1384"/>
      <c r="Y4" s="1385"/>
    </row>
    <row r="5" spans="1:33" s="131" customFormat="1" x14ac:dyDescent="0.2">
      <c r="A5" s="129"/>
      <c r="B5" s="128"/>
      <c r="C5" s="128"/>
      <c r="D5" s="128"/>
      <c r="E5" s="128"/>
      <c r="F5" s="128"/>
      <c r="G5" s="128"/>
      <c r="H5" s="128"/>
      <c r="I5" s="128"/>
      <c r="J5" s="128"/>
      <c r="K5" s="128"/>
      <c r="L5" s="128"/>
      <c r="M5" s="128"/>
      <c r="N5" s="128"/>
      <c r="O5" s="128"/>
      <c r="P5" s="182"/>
      <c r="Q5" s="182"/>
      <c r="R5" s="128"/>
      <c r="S5" s="128"/>
      <c r="T5" s="128"/>
      <c r="U5" s="128"/>
      <c r="V5" s="128"/>
      <c r="W5" s="128"/>
      <c r="X5" s="128"/>
      <c r="Y5" s="168"/>
    </row>
    <row r="6" spans="1:33" s="131" customFormat="1" x14ac:dyDescent="0.2">
      <c r="A6" s="124"/>
      <c r="B6" s="127" t="s">
        <v>35</v>
      </c>
      <c r="C6" s="127" t="s">
        <v>34</v>
      </c>
      <c r="D6" s="127" t="s">
        <v>33</v>
      </c>
      <c r="E6" s="127" t="s">
        <v>32</v>
      </c>
      <c r="F6" s="127" t="s">
        <v>31</v>
      </c>
      <c r="G6" s="127" t="s">
        <v>30</v>
      </c>
      <c r="H6" s="127" t="s">
        <v>29</v>
      </c>
      <c r="I6" s="167" t="s">
        <v>28</v>
      </c>
      <c r="J6" s="181" t="s">
        <v>27</v>
      </c>
      <c r="K6" s="127" t="s">
        <v>26</v>
      </c>
      <c r="L6" s="127" t="s">
        <v>25</v>
      </c>
      <c r="M6" s="166" t="s">
        <v>24</v>
      </c>
      <c r="N6" s="127" t="s">
        <v>23</v>
      </c>
      <c r="O6" s="127" t="s">
        <v>22</v>
      </c>
      <c r="P6" s="127" t="s">
        <v>21</v>
      </c>
      <c r="Q6" s="127" t="s">
        <v>54</v>
      </c>
      <c r="R6" s="196" t="s">
        <v>53</v>
      </c>
      <c r="S6" s="196" t="s">
        <v>52</v>
      </c>
      <c r="T6" s="196" t="s">
        <v>51</v>
      </c>
      <c r="U6" s="127" t="s">
        <v>50</v>
      </c>
      <c r="V6" s="127" t="s">
        <v>49</v>
      </c>
      <c r="W6" s="196" t="s">
        <v>48</v>
      </c>
      <c r="X6" s="195" t="s">
        <v>47</v>
      </c>
      <c r="Y6" s="194" t="s">
        <v>46</v>
      </c>
    </row>
    <row r="7" spans="1:33" ht="35" customHeight="1" x14ac:dyDescent="0.2">
      <c r="A7" s="129"/>
      <c r="B7" s="1388" t="s">
        <v>305</v>
      </c>
      <c r="C7" s="1388"/>
      <c r="D7" s="1388"/>
      <c r="E7" s="1388"/>
      <c r="F7" s="1388"/>
      <c r="G7" s="1388"/>
      <c r="H7" s="1388"/>
      <c r="I7" s="1388"/>
      <c r="J7" s="1388"/>
      <c r="K7" s="1388"/>
      <c r="L7" s="1388"/>
      <c r="M7" s="1388"/>
      <c r="N7" s="1388"/>
      <c r="O7" s="1388"/>
      <c r="P7" s="1388"/>
      <c r="Q7" s="1388"/>
      <c r="R7" s="1388"/>
      <c r="S7" s="1388"/>
      <c r="T7" s="1388"/>
      <c r="U7" s="1388"/>
      <c r="V7" s="1388"/>
      <c r="W7" s="1388"/>
      <c r="X7" s="1388"/>
      <c r="Y7" s="1389"/>
      <c r="Z7" s="1"/>
      <c r="AA7" s="1"/>
      <c r="AB7" s="1"/>
      <c r="AC7" s="1"/>
      <c r="AD7" s="1"/>
      <c r="AE7" s="1"/>
      <c r="AF7" s="1"/>
      <c r="AG7" s="1"/>
    </row>
    <row r="8" spans="1:33" s="179" customFormat="1" ht="20" customHeight="1" x14ac:dyDescent="0.2">
      <c r="A8" s="126"/>
      <c r="B8" s="1386" t="s">
        <v>43</v>
      </c>
      <c r="C8" s="1387"/>
      <c r="D8" s="1387"/>
      <c r="E8" s="1387"/>
      <c r="F8" s="1387"/>
      <c r="G8" s="1387"/>
      <c r="H8" s="1387"/>
      <c r="I8" s="1387"/>
      <c r="J8" s="1387"/>
      <c r="K8" s="1387"/>
      <c r="L8" s="1387"/>
      <c r="M8" s="1387"/>
      <c r="N8" s="1387"/>
      <c r="O8" s="1387"/>
      <c r="P8" s="1387"/>
      <c r="Q8" s="1387"/>
      <c r="R8" s="1387"/>
      <c r="S8" s="1387"/>
      <c r="T8" s="1387"/>
      <c r="U8" s="1387"/>
      <c r="V8" s="1387"/>
      <c r="W8" s="1387"/>
      <c r="X8" s="1387"/>
      <c r="Y8" s="180"/>
    </row>
    <row r="9" spans="1:33" ht="69" thickBot="1" x14ac:dyDescent="0.25">
      <c r="A9" s="124"/>
      <c r="B9" s="408" t="s">
        <v>13</v>
      </c>
      <c r="C9" s="409" t="s">
        <v>68</v>
      </c>
      <c r="D9" s="407" t="s">
        <v>42</v>
      </c>
      <c r="E9" s="409" t="s">
        <v>69</v>
      </c>
      <c r="F9" s="407" t="s">
        <v>41</v>
      </c>
      <c r="G9" s="409" t="s">
        <v>70</v>
      </c>
      <c r="H9" s="407" t="s">
        <v>40</v>
      </c>
      <c r="I9" s="407" t="s">
        <v>39</v>
      </c>
      <c r="J9" s="408" t="s">
        <v>12</v>
      </c>
      <c r="K9" s="409" t="s">
        <v>68</v>
      </c>
      <c r="L9" s="407" t="s">
        <v>42</v>
      </c>
      <c r="M9" s="409" t="s">
        <v>69</v>
      </c>
      <c r="N9" s="407" t="s">
        <v>41</v>
      </c>
      <c r="O9" s="409" t="s">
        <v>70</v>
      </c>
      <c r="P9" s="407" t="s">
        <v>40</v>
      </c>
      <c r="Q9" s="407" t="s">
        <v>39</v>
      </c>
      <c r="R9" s="464" t="s">
        <v>11</v>
      </c>
      <c r="S9" s="409" t="s">
        <v>68</v>
      </c>
      <c r="T9" s="407" t="s">
        <v>42</v>
      </c>
      <c r="U9" s="409" t="s">
        <v>69</v>
      </c>
      <c r="V9" s="407" t="s">
        <v>41</v>
      </c>
      <c r="W9" s="409" t="s">
        <v>70</v>
      </c>
      <c r="X9" s="407" t="s">
        <v>40</v>
      </c>
      <c r="Y9" s="162" t="s">
        <v>39</v>
      </c>
      <c r="AB9" s="596" t="s">
        <v>38</v>
      </c>
      <c r="AC9" s="596"/>
      <c r="AD9" s="596"/>
    </row>
    <row r="10" spans="1:33" x14ac:dyDescent="0.2">
      <c r="A10" s="115">
        <v>1913</v>
      </c>
      <c r="B10" s="410">
        <f>compoprinc!R2</f>
        <v>0.43033084474914579</v>
      </c>
      <c r="C10" s="121">
        <f>compoprinc!S2</f>
        <v>6.3655588833630983E-2</v>
      </c>
      <c r="D10" s="121">
        <f>compoprinc!T2</f>
        <v>3.7753295083231497E-2</v>
      </c>
      <c r="E10" s="121">
        <f>compoprinc!U2</f>
        <v>4.6742788275813067E-2</v>
      </c>
      <c r="F10" s="121">
        <f>compoprinc!V2</f>
        <v>5.3450074561030451E-2</v>
      </c>
      <c r="G10" s="121">
        <f>compoprinc!W2</f>
        <v>3.3637881633936609E-3</v>
      </c>
      <c r="H10" s="121">
        <f>compoprinc!X2</f>
        <v>0.10990843612990869</v>
      </c>
      <c r="I10" s="177">
        <f>compoprinc!Y2</f>
        <v>0.11545687370213747</v>
      </c>
      <c r="J10" s="174">
        <f>compoprinc!Z2</f>
        <v>0.32795599690989835</v>
      </c>
      <c r="K10" s="114">
        <f>compoprinc!AA2</f>
        <v>6.3655588833630983E-2</v>
      </c>
      <c r="L10" s="114">
        <f>compoprinc!AB2</f>
        <v>2.9389316149859932E-2</v>
      </c>
      <c r="M10" s="114">
        <f>compoprinc!AC2</f>
        <v>3.404885617265533E-2</v>
      </c>
      <c r="N10" s="114">
        <f>compoprinc!AD2</f>
        <v>4.8309073208480054E-2</v>
      </c>
      <c r="O10" s="114">
        <f>compoprinc!AE2</f>
        <v>2.058247439860968E-3</v>
      </c>
      <c r="P10" s="114">
        <f>compoprinc!AF2</f>
        <v>4.7348594029050575E-2</v>
      </c>
      <c r="Q10" s="114">
        <f>compoprinc!AG2</f>
        <v>0.10314632107636043</v>
      </c>
      <c r="R10" s="178">
        <f>compoprinc!AH2</f>
        <v>0.20291553162015172</v>
      </c>
      <c r="S10" s="121">
        <f>compoprinc!AI2</f>
        <v>6.3655588833630983E-2</v>
      </c>
      <c r="T10" s="121">
        <f>compoprinc!AJ2</f>
        <v>2.0336513015265349E-2</v>
      </c>
      <c r="U10" s="121">
        <f>compoprinc!AK2</f>
        <v>1.663039738123381E-2</v>
      </c>
      <c r="V10" s="121">
        <f>compoprinc!AL2</f>
        <v>2.7986478358950989E-2</v>
      </c>
      <c r="W10" s="121">
        <f>compoprinc!AM2</f>
        <v>7.4039263247571653E-4</v>
      </c>
      <c r="X10" s="121">
        <f>compoprinc!AN2</f>
        <v>1.7715375755529172E-2</v>
      </c>
      <c r="Y10" s="177">
        <f>compoprinc!AO2</f>
        <v>5.5850785643065726E-2</v>
      </c>
      <c r="AB10" s="597">
        <f>B10-SUM(C10:I10)</f>
        <v>0</v>
      </c>
      <c r="AC10" s="597">
        <f>J10-SUM(K10:Q10)</f>
        <v>0</v>
      </c>
      <c r="AD10" s="597">
        <f>R10-SUM(S10:Y10)</f>
        <v>0</v>
      </c>
    </row>
    <row r="11" spans="1:33" x14ac:dyDescent="0.2">
      <c r="A11" s="115">
        <v>1914</v>
      </c>
      <c r="B11" s="135">
        <f>compoprinc!R3</f>
        <v>0.43814297604855729</v>
      </c>
      <c r="C11" s="114">
        <f>compoprinc!S3</f>
        <v>6.3478314199700805E-2</v>
      </c>
      <c r="D11" s="114">
        <f>compoprinc!T3</f>
        <v>3.9997482625305128E-2</v>
      </c>
      <c r="E11" s="114">
        <f>compoprinc!U3</f>
        <v>4.9906699701348513E-2</v>
      </c>
      <c r="F11" s="114">
        <f>compoprinc!V3</f>
        <v>5.7193421895623403E-2</v>
      </c>
      <c r="G11" s="114">
        <f>compoprinc!W3</f>
        <v>3.4120841893299698E-3</v>
      </c>
      <c r="H11" s="114">
        <f>compoprinc!X3</f>
        <v>0.10632035516277073</v>
      </c>
      <c r="I11" s="154">
        <f>compoprinc!Y3</f>
        <v>0.11783461827447876</v>
      </c>
      <c r="J11" s="174">
        <f>compoprinc!Z3</f>
        <v>0.33630270760437264</v>
      </c>
      <c r="K11" s="114">
        <f>compoprinc!AA3</f>
        <v>6.3478314199700805E-2</v>
      </c>
      <c r="L11" s="114">
        <f>compoprinc!AB3</f>
        <v>3.1314416620814953E-2</v>
      </c>
      <c r="M11" s="114">
        <f>compoprinc!AC3</f>
        <v>3.637837611650506E-2</v>
      </c>
      <c r="N11" s="114">
        <f>compoprinc!AD3</f>
        <v>5.1757523998201438E-2</v>
      </c>
      <c r="O11" s="114">
        <f>compoprinc!AE3</f>
        <v>2.0959570784565618E-3</v>
      </c>
      <c r="P11" s="114">
        <f>compoprinc!AF3</f>
        <v>4.5840712878618364E-2</v>
      </c>
      <c r="Q11" s="114">
        <f>compoprinc!AG3</f>
        <v>0.10543740671207545</v>
      </c>
      <c r="R11" s="106">
        <f>compoprinc!AH3</f>
        <v>0.20890193414353447</v>
      </c>
      <c r="S11" s="114">
        <f>compoprinc!AI3</f>
        <v>6.3478314199700805E-2</v>
      </c>
      <c r="T11" s="114">
        <f>compoprinc!AJ3</f>
        <v>2.1992299145362926E-2</v>
      </c>
      <c r="U11" s="114">
        <f>compoprinc!AK3</f>
        <v>1.78219383192952E-2</v>
      </c>
      <c r="V11" s="114">
        <f>compoprinc!AL3</f>
        <v>3.0124878538091735E-2</v>
      </c>
      <c r="W11" s="114">
        <f>compoprinc!AM3</f>
        <v>7.5690121746863482E-4</v>
      </c>
      <c r="X11" s="114">
        <f>compoprinc!AN3</f>
        <v>1.7291392464402425E-2</v>
      </c>
      <c r="Y11" s="154">
        <f>compoprinc!AO3</f>
        <v>5.7436210259212743E-2</v>
      </c>
      <c r="AB11" s="597">
        <f t="shared" ref="AB11:AB74" si="0">B11-SUM(C11:I11)</f>
        <v>0</v>
      </c>
      <c r="AC11" s="597">
        <f t="shared" ref="AC11:AC74" si="1">J11-SUM(K11:Q11)</f>
        <v>0</v>
      </c>
      <c r="AD11" s="597">
        <f t="shared" ref="AD11:AD74" si="2">R11-SUM(S11:Y11)</f>
        <v>0</v>
      </c>
    </row>
    <row r="12" spans="1:33" x14ac:dyDescent="0.2">
      <c r="A12" s="115">
        <v>1915</v>
      </c>
      <c r="B12" s="135">
        <f>compoprinc!R4</f>
        <v>0.43141428819545091</v>
      </c>
      <c r="C12" s="114">
        <f>compoprinc!S4</f>
        <v>6.3953106464784387E-2</v>
      </c>
      <c r="D12" s="114">
        <f>compoprinc!T4</f>
        <v>3.9382820709773711E-2</v>
      </c>
      <c r="E12" s="114">
        <f>compoprinc!U4</f>
        <v>5.0083921555960371E-2</v>
      </c>
      <c r="F12" s="114">
        <f>compoprinc!V4</f>
        <v>5.5540911365765465E-2</v>
      </c>
      <c r="G12" s="114">
        <f>compoprinc!W4</f>
        <v>3.430696806581081E-3</v>
      </c>
      <c r="H12" s="114">
        <f>compoprinc!X4</f>
        <v>0.10556816370152308</v>
      </c>
      <c r="I12" s="154">
        <f>compoprinc!Y4</f>
        <v>0.11345466759106287</v>
      </c>
      <c r="J12" s="174">
        <f>compoprinc!Z4</f>
        <v>0.3292237729457661</v>
      </c>
      <c r="K12" s="114">
        <f>compoprinc!AA4</f>
        <v>6.3953106464784387E-2</v>
      </c>
      <c r="L12" s="114">
        <f>compoprinc!AB4</f>
        <v>3.0636298194579057E-2</v>
      </c>
      <c r="M12" s="114">
        <f>compoprinc!AC4</f>
        <v>3.6368667916090815E-2</v>
      </c>
      <c r="N12" s="114">
        <f>compoprinc!AD4</f>
        <v>5.0075736543418931E-2</v>
      </c>
      <c r="O12" s="114">
        <f>compoprinc!AE4</f>
        <v>2.1052850391620865E-3</v>
      </c>
      <c r="P12" s="114">
        <f>compoprinc!AF4</f>
        <v>4.5040411476573332E-2</v>
      </c>
      <c r="Q12" s="114">
        <f>compoprinc!AG4</f>
        <v>0.10104426731115741</v>
      </c>
      <c r="R12" s="106">
        <f>compoprinc!AH4</f>
        <v>0.20278938720647444</v>
      </c>
      <c r="S12" s="114">
        <f>compoprinc!AI4</f>
        <v>6.3953106464784387E-2</v>
      </c>
      <c r="T12" s="114">
        <f>compoprinc!AJ4</f>
        <v>2.1057109532069577E-2</v>
      </c>
      <c r="U12" s="114">
        <f>compoprinc!AK4</f>
        <v>1.7570284670607596E-2</v>
      </c>
      <c r="V12" s="114">
        <f>compoprinc!AL4</f>
        <v>2.8744276590717488E-2</v>
      </c>
      <c r="W12" s="114">
        <f>compoprinc!AM4</f>
        <v>7.506244627246652E-4</v>
      </c>
      <c r="X12" s="114">
        <f>compoprinc!AN4</f>
        <v>1.6648970353555385E-2</v>
      </c>
      <c r="Y12" s="154">
        <f>compoprinc!AO4</f>
        <v>5.406501513201533E-2</v>
      </c>
      <c r="AB12" s="597">
        <f t="shared" si="0"/>
        <v>0</v>
      </c>
      <c r="AC12" s="597">
        <f t="shared" si="1"/>
        <v>0</v>
      </c>
      <c r="AD12" s="597">
        <f t="shared" si="2"/>
        <v>0</v>
      </c>
    </row>
    <row r="13" spans="1:33" x14ac:dyDescent="0.2">
      <c r="A13" s="115">
        <v>1916</v>
      </c>
      <c r="B13" s="149">
        <f>compoprinc!R5</f>
        <v>0.44471712276160658</v>
      </c>
      <c r="C13" s="411">
        <f>compoprinc!S5</f>
        <v>8.3694787075082377E-2</v>
      </c>
      <c r="D13" s="411">
        <f>compoprinc!T5</f>
        <v>3.7355932137474034E-2</v>
      </c>
      <c r="E13" s="411">
        <f>compoprinc!U5</f>
        <v>4.8327636273832325E-2</v>
      </c>
      <c r="F13" s="411">
        <f>compoprinc!V5</f>
        <v>5.0188884645946591E-2</v>
      </c>
      <c r="G13" s="411">
        <f>compoprinc!W5</f>
        <v>3.2297281058439463E-3</v>
      </c>
      <c r="H13" s="411">
        <f>compoprinc!X5</f>
        <v>0.11531623674249863</v>
      </c>
      <c r="I13" s="412">
        <f>compoprinc!Y5</f>
        <v>0.10660391778092863</v>
      </c>
      <c r="J13" s="174">
        <f>compoprinc!Z5</f>
        <v>0.34783746959143547</v>
      </c>
      <c r="K13" s="114">
        <f>compoprinc!AA5</f>
        <v>8.909532901509927E-2</v>
      </c>
      <c r="L13" s="114">
        <f>compoprinc!AB5</f>
        <v>2.9303589168118087E-2</v>
      </c>
      <c r="M13" s="114">
        <f>compoprinc!AC5</f>
        <v>3.5749235588392096E-2</v>
      </c>
      <c r="N13" s="114">
        <f>compoprinc!AD5</f>
        <v>4.553778945348845E-2</v>
      </c>
      <c r="O13" s="114">
        <f>compoprinc!AE5</f>
        <v>1.9631102075628442E-3</v>
      </c>
      <c r="P13" s="114">
        <f>compoprinc!AF5</f>
        <v>5.0486600262079406E-2</v>
      </c>
      <c r="Q13" s="114">
        <f>compoprinc!AG5</f>
        <v>9.5701815896695366E-2</v>
      </c>
      <c r="R13" s="106">
        <f>compoprinc!AH5</f>
        <v>0.21295258311034662</v>
      </c>
      <c r="S13" s="105">
        <f>compoprinc!AI5</f>
        <v>7.4642834113036891E-2</v>
      </c>
      <c r="T13" s="105">
        <f>compoprinc!AJ5</f>
        <v>2.0739756863141719E-2</v>
      </c>
      <c r="U13" s="105">
        <f>compoprinc!AK5</f>
        <v>1.8101197316137609E-2</v>
      </c>
      <c r="V13" s="105">
        <f>compoprinc!AL5</f>
        <v>2.6761446328792477E-2</v>
      </c>
      <c r="W13" s="105">
        <f>compoprinc!AM5</f>
        <v>7.1609317104600993E-4</v>
      </c>
      <c r="X13" s="105">
        <f>compoprinc!AN5</f>
        <v>1.9211452682469522E-2</v>
      </c>
      <c r="Y13" s="134">
        <f>compoprinc!AO5</f>
        <v>5.2779802635722392E-2</v>
      </c>
      <c r="AB13" s="597">
        <f t="shared" si="0"/>
        <v>0</v>
      </c>
      <c r="AC13" s="597">
        <f t="shared" si="1"/>
        <v>0</v>
      </c>
      <c r="AD13" s="597">
        <f t="shared" si="2"/>
        <v>0</v>
      </c>
    </row>
    <row r="14" spans="1:33" x14ac:dyDescent="0.2">
      <c r="A14" s="115">
        <v>1917</v>
      </c>
      <c r="B14" s="186">
        <f>compoprinc!R6</f>
        <v>0.44869115420806993</v>
      </c>
      <c r="C14" s="114">
        <f>compoprinc!S6</f>
        <v>9.6772144920672099E-2</v>
      </c>
      <c r="D14" s="114">
        <f>compoprinc!T6</f>
        <v>3.6230405525627014E-2</v>
      </c>
      <c r="E14" s="114">
        <f>compoprinc!U6</f>
        <v>4.6268749460748673E-2</v>
      </c>
      <c r="F14" s="114">
        <f>compoprinc!V6</f>
        <v>5.0566321845532752E-2</v>
      </c>
      <c r="G14" s="114">
        <f>compoprinc!W6</f>
        <v>2.8439004736796917E-3</v>
      </c>
      <c r="H14" s="114">
        <f>compoprinc!X6</f>
        <v>0.1067937941528333</v>
      </c>
      <c r="I14" s="154">
        <f>compoprinc!Y6</f>
        <v>0.10921583782897645</v>
      </c>
      <c r="J14" s="174">
        <f>compoprinc!Z6</f>
        <v>0.35572384926616663</v>
      </c>
      <c r="K14" s="114">
        <f>compoprinc!AA6</f>
        <v>0.10242630229614255</v>
      </c>
      <c r="L14" s="114">
        <f>compoprinc!AB6</f>
        <v>2.8341587217814657E-2</v>
      </c>
      <c r="M14" s="114">
        <f>compoprinc!AC6</f>
        <v>3.4603233387622459E-2</v>
      </c>
      <c r="N14" s="114">
        <f>compoprinc!AD6</f>
        <v>4.5597047428361424E-2</v>
      </c>
      <c r="O14" s="114">
        <f>compoprinc!AE6</f>
        <v>1.7378835355496005E-3</v>
      </c>
      <c r="P14" s="114">
        <f>compoprinc!AF6</f>
        <v>4.5731416828939005E-2</v>
      </c>
      <c r="Q14" s="114">
        <f>compoprinc!AG6</f>
        <v>9.7286378571737012E-2</v>
      </c>
      <c r="R14" s="106">
        <f>compoprinc!AH6</f>
        <v>0.211266358623527</v>
      </c>
      <c r="S14" s="114">
        <f>compoprinc!AI6</f>
        <v>9.3358199393910671E-2</v>
      </c>
      <c r="T14" s="114">
        <f>compoprinc!AJ6</f>
        <v>2.3888141069559558E-2</v>
      </c>
      <c r="U14" s="114">
        <f>compoprinc!AK6</f>
        <v>1.4076087052362589E-2</v>
      </c>
      <c r="V14" s="114">
        <f>compoprinc!AL6</f>
        <v>1.9855979668644223E-2</v>
      </c>
      <c r="W14" s="114">
        <f>compoprinc!AM6</f>
        <v>7.6154746281384769E-4</v>
      </c>
      <c r="X14" s="114">
        <f>compoprinc!AN6</f>
        <v>2.379462674037109E-2</v>
      </c>
      <c r="Y14" s="154">
        <f>compoprinc!AO6</f>
        <v>3.5531777235865016E-2</v>
      </c>
      <c r="AB14" s="597">
        <f t="shared" si="0"/>
        <v>0</v>
      </c>
      <c r="AC14" s="597">
        <f t="shared" si="1"/>
        <v>0</v>
      </c>
      <c r="AD14" s="597">
        <f t="shared" si="2"/>
        <v>0</v>
      </c>
    </row>
    <row r="15" spans="1:33" x14ac:dyDescent="0.2">
      <c r="A15" s="115">
        <v>1918</v>
      </c>
      <c r="B15" s="135">
        <f>compoprinc!R7</f>
        <v>0.43739221578732446</v>
      </c>
      <c r="C15" s="114">
        <f>compoprinc!S7</f>
        <v>0.10281055148387389</v>
      </c>
      <c r="D15" s="114">
        <f>compoprinc!T7</f>
        <v>3.7131714813779651E-2</v>
      </c>
      <c r="E15" s="114">
        <f>compoprinc!U7</f>
        <v>4.1800773052887916E-2</v>
      </c>
      <c r="F15" s="114">
        <f>compoprinc!V7</f>
        <v>4.5922245475910027E-2</v>
      </c>
      <c r="G15" s="114">
        <f>compoprinc!W7</f>
        <v>2.5713674496279787E-3</v>
      </c>
      <c r="H15" s="114">
        <f>compoprinc!X7</f>
        <v>0.10765471669134341</v>
      </c>
      <c r="I15" s="154">
        <f>compoprinc!Y7</f>
        <v>9.9500846819901595E-2</v>
      </c>
      <c r="J15" s="174">
        <f>compoprinc!Z7</f>
        <v>0.34244443090818483</v>
      </c>
      <c r="K15" s="114">
        <f>compoprinc!AA7</f>
        <v>9.8090176061794543E-2</v>
      </c>
      <c r="L15" s="114">
        <f>compoprinc!AB7</f>
        <v>3.2794087890350009E-2</v>
      </c>
      <c r="M15" s="114">
        <f>compoprinc!AC7</f>
        <v>2.9978784259580091E-2</v>
      </c>
      <c r="N15" s="114">
        <f>compoprinc!AD7</f>
        <v>3.8529070074180272E-2</v>
      </c>
      <c r="O15" s="114">
        <f>compoprinc!AE7</f>
        <v>1.8384393861731328E-3</v>
      </c>
      <c r="P15" s="114">
        <f>compoprinc!AF7</f>
        <v>6.0818934700024148E-2</v>
      </c>
      <c r="Q15" s="114">
        <f>compoprinc!AG7</f>
        <v>8.0394938536082622E-2</v>
      </c>
      <c r="R15" s="106">
        <f>compoprinc!AH7</f>
        <v>0.19536140029683294</v>
      </c>
      <c r="S15" s="114">
        <f>compoprinc!AI7</f>
        <v>8.0152670130588771E-2</v>
      </c>
      <c r="T15" s="114">
        <f>compoprinc!AJ7</f>
        <v>2.2351183747608354E-2</v>
      </c>
      <c r="U15" s="114">
        <f>compoprinc!AK7</f>
        <v>1.2510742801547093E-2</v>
      </c>
      <c r="V15" s="114">
        <f>compoprinc!AL7</f>
        <v>1.9160379514040426E-2</v>
      </c>
      <c r="W15" s="114">
        <f>compoprinc!AM7</f>
        <v>7.1368420394324339E-4</v>
      </c>
      <c r="X15" s="114">
        <f>compoprinc!AN7</f>
        <v>2.5149724072033919E-2</v>
      </c>
      <c r="Y15" s="154">
        <f>compoprinc!AO7</f>
        <v>3.5323015827071119E-2</v>
      </c>
      <c r="AB15" s="597">
        <f t="shared" si="0"/>
        <v>0</v>
      </c>
      <c r="AC15" s="597">
        <f t="shared" si="1"/>
        <v>0</v>
      </c>
      <c r="AD15" s="597">
        <f t="shared" si="2"/>
        <v>0</v>
      </c>
    </row>
    <row r="16" spans="1:33" x14ac:dyDescent="0.2">
      <c r="A16" s="117">
        <v>1919</v>
      </c>
      <c r="B16" s="139">
        <f>compoprinc!R8</f>
        <v>0.45586734370799326</v>
      </c>
      <c r="C16" s="116">
        <f>compoprinc!S8</f>
        <v>0.10980369842148191</v>
      </c>
      <c r="D16" s="116">
        <f>compoprinc!T8</f>
        <v>4.3079310252138306E-2</v>
      </c>
      <c r="E16" s="116">
        <f>compoprinc!U8</f>
        <v>4.046551976691249E-2</v>
      </c>
      <c r="F16" s="116">
        <f>compoprinc!V8</f>
        <v>4.8331035214851346E-2</v>
      </c>
      <c r="G16" s="116">
        <f>compoprinc!W8</f>
        <v>2.7460172169029777E-3</v>
      </c>
      <c r="H16" s="116">
        <f>compoprinc!X8</f>
        <v>0.10308564637638293</v>
      </c>
      <c r="I16" s="156">
        <f>compoprinc!Y8</f>
        <v>0.1083561164593233</v>
      </c>
      <c r="J16" s="175">
        <f>compoprinc!Z8</f>
        <v>0.36666506007816158</v>
      </c>
      <c r="K16" s="116">
        <f>compoprinc!AA8</f>
        <v>0.10457659225575501</v>
      </c>
      <c r="L16" s="116">
        <f>compoprinc!AB8</f>
        <v>3.9674746747374069E-2</v>
      </c>
      <c r="M16" s="116">
        <f>compoprinc!AC8</f>
        <v>2.9713497413331253E-2</v>
      </c>
      <c r="N16" s="116">
        <f>compoprinc!AD8</f>
        <v>4.1441382472186802E-2</v>
      </c>
      <c r="O16" s="116">
        <f>compoprinc!AE8</f>
        <v>1.9876527006285239E-3</v>
      </c>
      <c r="P16" s="116">
        <f>compoprinc!AF8</f>
        <v>5.9134695894195753E-2</v>
      </c>
      <c r="Q16" s="116">
        <f>compoprinc!AG8</f>
        <v>9.0136492594690171E-2</v>
      </c>
      <c r="R16" s="109">
        <f>compoprinc!AH8</f>
        <v>0.21441932729753468</v>
      </c>
      <c r="S16" s="116">
        <f>compoprinc!AI8</f>
        <v>8.3484385982189172E-2</v>
      </c>
      <c r="T16" s="116">
        <f>compoprinc!AJ8</f>
        <v>2.805846535965207E-2</v>
      </c>
      <c r="U16" s="116">
        <f>compoprinc!AK8</f>
        <v>1.2428205926330078E-2</v>
      </c>
      <c r="V16" s="116">
        <f>compoprinc!AL8</f>
        <v>2.1891178760657711E-2</v>
      </c>
      <c r="W16" s="116">
        <f>compoprinc!AM8</f>
        <v>7.7487912850019672E-4</v>
      </c>
      <c r="X16" s="116">
        <f>compoprinc!AN8</f>
        <v>2.4621033954709545E-2</v>
      </c>
      <c r="Y16" s="156">
        <f>compoprinc!AO8</f>
        <v>4.3161178185495905E-2</v>
      </c>
      <c r="AB16" s="597">
        <f t="shared" si="0"/>
        <v>0</v>
      </c>
      <c r="AC16" s="597">
        <f t="shared" si="1"/>
        <v>0</v>
      </c>
      <c r="AD16" s="597">
        <f t="shared" si="2"/>
        <v>0</v>
      </c>
    </row>
    <row r="17" spans="1:30" x14ac:dyDescent="0.2">
      <c r="A17" s="115">
        <v>1920</v>
      </c>
      <c r="B17" s="135">
        <f>compoprinc!R9</f>
        <v>0.43791990881244819</v>
      </c>
      <c r="C17" s="114">
        <f>compoprinc!S9</f>
        <v>0.10492515674102737</v>
      </c>
      <c r="D17" s="114">
        <f>compoprinc!T9</f>
        <v>4.1813777699019339E-2</v>
      </c>
      <c r="E17" s="114">
        <f>compoprinc!U9</f>
        <v>3.6563012793626982E-2</v>
      </c>
      <c r="F17" s="114">
        <f>compoprinc!V9</f>
        <v>4.3855904842754416E-2</v>
      </c>
      <c r="G17" s="114">
        <f>compoprinc!W9</f>
        <v>2.7727693525362862E-3</v>
      </c>
      <c r="H17" s="114">
        <f>compoprinc!X9</f>
        <v>0.11079998190754001</v>
      </c>
      <c r="I17" s="154">
        <f>compoprinc!Y9</f>
        <v>9.7189305475943885E-2</v>
      </c>
      <c r="J17" s="174">
        <f>compoprinc!Z9</f>
        <v>0.34117576264198285</v>
      </c>
      <c r="K17" s="114">
        <f>compoprinc!AA9</f>
        <v>9.6330555244855495E-2</v>
      </c>
      <c r="L17" s="114">
        <f>compoprinc!AB9</f>
        <v>3.5714569102512264E-2</v>
      </c>
      <c r="M17" s="114">
        <f>compoprinc!AC9</f>
        <v>2.6610365362975803E-2</v>
      </c>
      <c r="N17" s="114">
        <f>compoprinc!AD9</f>
        <v>3.6977985438374952E-2</v>
      </c>
      <c r="O17" s="114">
        <f>compoprinc!AE9</f>
        <v>2.0036195549788943E-3</v>
      </c>
      <c r="P17" s="114">
        <f>compoprinc!AF9</f>
        <v>6.4457404027560644E-2</v>
      </c>
      <c r="Q17" s="114">
        <f>compoprinc!AG9</f>
        <v>7.9081263910724744E-2</v>
      </c>
      <c r="R17" s="106">
        <f>compoprinc!AH9</f>
        <v>0.1897321738846717</v>
      </c>
      <c r="S17" s="114">
        <f>compoprinc!AI9</f>
        <v>7.3518809487118295E-2</v>
      </c>
      <c r="T17" s="114">
        <f>compoprinc!AJ9</f>
        <v>2.2931257966231147E-2</v>
      </c>
      <c r="U17" s="114">
        <f>compoprinc!AK9</f>
        <v>1.1523047264203385E-2</v>
      </c>
      <c r="V17" s="114">
        <f>compoprinc!AL9</f>
        <v>1.9139232659830377E-2</v>
      </c>
      <c r="W17" s="114">
        <f>compoprinc!AM9</f>
        <v>7.5211046306010627E-4</v>
      </c>
      <c r="X17" s="114">
        <f>compoprinc!AN9</f>
        <v>2.5128694712706724E-2</v>
      </c>
      <c r="Y17" s="154">
        <f>compoprinc!AO9</f>
        <v>3.6739021331521619E-2</v>
      </c>
      <c r="AB17" s="597">
        <f t="shared" si="0"/>
        <v>0</v>
      </c>
      <c r="AC17" s="597">
        <f t="shared" si="1"/>
        <v>0</v>
      </c>
      <c r="AD17" s="597">
        <f t="shared" si="2"/>
        <v>0</v>
      </c>
    </row>
    <row r="18" spans="1:30" x14ac:dyDescent="0.2">
      <c r="A18" s="115">
        <v>1921</v>
      </c>
      <c r="B18" s="135">
        <f>compoprinc!R10</f>
        <v>0.47277541231177772</v>
      </c>
      <c r="C18" s="114">
        <f>compoprinc!S10</f>
        <v>7.7958180647427502E-2</v>
      </c>
      <c r="D18" s="114">
        <f>compoprinc!T10</f>
        <v>5.2302045453407164E-2</v>
      </c>
      <c r="E18" s="114">
        <f>compoprinc!U10</f>
        <v>4.5963479054445075E-2</v>
      </c>
      <c r="F18" s="114">
        <f>compoprinc!V10</f>
        <v>4.5593034553426171E-2</v>
      </c>
      <c r="G18" s="114">
        <f>compoprinc!W10</f>
        <v>4.6954275488059966E-3</v>
      </c>
      <c r="H18" s="114">
        <f>compoprinc!X10</f>
        <v>0.15260257984100395</v>
      </c>
      <c r="I18" s="154">
        <f>compoprinc!Y10</f>
        <v>9.3660665213261871E-2</v>
      </c>
      <c r="J18" s="174">
        <f>compoprinc!Z10</f>
        <v>0.35854513695256496</v>
      </c>
      <c r="K18" s="114">
        <f>compoprinc!AA10</f>
        <v>7.539866131529524E-2</v>
      </c>
      <c r="L18" s="114">
        <f>compoprinc!AB10</f>
        <v>4.5583768592110448E-2</v>
      </c>
      <c r="M18" s="114">
        <f>compoprinc!AC10</f>
        <v>3.3081269514337756E-2</v>
      </c>
      <c r="N18" s="114">
        <f>compoprinc!AD10</f>
        <v>3.8717454372679878E-2</v>
      </c>
      <c r="O18" s="114">
        <f>compoprinc!AE10</f>
        <v>3.1138550700139517E-3</v>
      </c>
      <c r="P18" s="114">
        <f>compoprinc!AF10</f>
        <v>8.5675630433006369E-2</v>
      </c>
      <c r="Q18" s="114">
        <f>compoprinc!AG10</f>
        <v>7.6974497655121252E-2</v>
      </c>
      <c r="R18" s="106">
        <f>compoprinc!AH10</f>
        <v>0.19164036747494972</v>
      </c>
      <c r="S18" s="114">
        <f>compoprinc!AI10</f>
        <v>5.9874424961474965E-2</v>
      </c>
      <c r="T18" s="114">
        <f>compoprinc!AJ10</f>
        <v>2.8475204738404772E-2</v>
      </c>
      <c r="U18" s="114">
        <f>compoprinc!AK10</f>
        <v>1.4324489511822806E-2</v>
      </c>
      <c r="V18" s="114">
        <f>compoprinc!AL10</f>
        <v>2.0123334588975247E-2</v>
      </c>
      <c r="W18" s="114">
        <f>compoprinc!AM10</f>
        <v>1.1482453435010199E-3</v>
      </c>
      <c r="X18" s="114">
        <f>compoprinc!AN10</f>
        <v>3.1725321580976483E-2</v>
      </c>
      <c r="Y18" s="154">
        <f>compoprinc!AO10</f>
        <v>3.5969346749794406E-2</v>
      </c>
      <c r="AB18" s="597">
        <f t="shared" si="0"/>
        <v>0</v>
      </c>
      <c r="AC18" s="597">
        <f t="shared" si="1"/>
        <v>0</v>
      </c>
      <c r="AD18" s="597">
        <f t="shared" si="2"/>
        <v>0</v>
      </c>
    </row>
    <row r="19" spans="1:30" x14ac:dyDescent="0.2">
      <c r="A19" s="115">
        <v>1922</v>
      </c>
      <c r="B19" s="135">
        <f>compoprinc!R11</f>
        <v>0.46079665525364727</v>
      </c>
      <c r="C19" s="114">
        <f>compoprinc!S11</f>
        <v>5.9235836598286712E-2</v>
      </c>
      <c r="D19" s="114">
        <f>compoprinc!T11</f>
        <v>5.4912184195635816E-2</v>
      </c>
      <c r="E19" s="114">
        <f>compoprinc!U11</f>
        <v>5.0752592096627733E-2</v>
      </c>
      <c r="F19" s="114">
        <f>compoprinc!V11</f>
        <v>4.6948670038838611E-2</v>
      </c>
      <c r="G19" s="114">
        <f>compoprinc!W11</f>
        <v>4.3828145849824293E-3</v>
      </c>
      <c r="H19" s="114">
        <f>compoprinc!X11</f>
        <v>0.14533749755085673</v>
      </c>
      <c r="I19" s="154">
        <f>compoprinc!Y11</f>
        <v>9.9227060188419244E-2</v>
      </c>
      <c r="J19" s="174">
        <f>compoprinc!Z11</f>
        <v>0.34945703800325911</v>
      </c>
      <c r="K19" s="114">
        <f>compoprinc!AA11</f>
        <v>5.6761480406560101E-2</v>
      </c>
      <c r="L19" s="114">
        <f>compoprinc!AB11</f>
        <v>4.8195591080344213E-2</v>
      </c>
      <c r="M19" s="114">
        <f>compoprinc!AC11</f>
        <v>3.7842883657141085E-2</v>
      </c>
      <c r="N19" s="114">
        <f>compoprinc!AD11</f>
        <v>3.9698095601726262E-2</v>
      </c>
      <c r="O19" s="114">
        <f>compoprinc!AE11</f>
        <v>2.9737596425313726E-3</v>
      </c>
      <c r="P19" s="114">
        <f>compoprinc!AF11</f>
        <v>8.2935116315016016E-2</v>
      </c>
      <c r="Q19" s="114">
        <f>compoprinc!AG11</f>
        <v>8.1050111299939956E-2</v>
      </c>
      <c r="R19" s="106">
        <f>compoprinc!AH11</f>
        <v>0.18584820957658144</v>
      </c>
      <c r="S19" s="114">
        <f>compoprinc!AI11</f>
        <v>4.6332413734163365E-2</v>
      </c>
      <c r="T19" s="114">
        <f>compoprinc!AJ11</f>
        <v>3.1418502122152248E-2</v>
      </c>
      <c r="U19" s="114">
        <f>compoprinc!AK11</f>
        <v>1.9045644664179365E-2</v>
      </c>
      <c r="V19" s="114">
        <f>compoprinc!AL11</f>
        <v>2.0283548182623977E-2</v>
      </c>
      <c r="W19" s="114">
        <f>compoprinc!AM11</f>
        <v>1.0933463634884358E-3</v>
      </c>
      <c r="X19" s="114">
        <f>compoprinc!AN11</f>
        <v>3.0688734787662923E-2</v>
      </c>
      <c r="Y19" s="154">
        <f>compoprinc!AO11</f>
        <v>3.6986019722311136E-2</v>
      </c>
      <c r="AB19" s="597">
        <f t="shared" si="0"/>
        <v>0</v>
      </c>
      <c r="AC19" s="597">
        <f t="shared" si="1"/>
        <v>0</v>
      </c>
      <c r="AD19" s="597">
        <f t="shared" si="2"/>
        <v>0</v>
      </c>
    </row>
    <row r="20" spans="1:30" x14ac:dyDescent="0.2">
      <c r="A20" s="115">
        <v>1923</v>
      </c>
      <c r="B20" s="135">
        <f>compoprinc!R12</f>
        <v>0.43605356983587101</v>
      </c>
      <c r="C20" s="114">
        <f>compoprinc!S12</f>
        <v>9.5135288222725184E-2</v>
      </c>
      <c r="D20" s="114">
        <f>compoprinc!T12</f>
        <v>4.6693882047015446E-2</v>
      </c>
      <c r="E20" s="114">
        <f>compoprinc!U12</f>
        <v>4.4035887422757755E-2</v>
      </c>
      <c r="F20" s="114">
        <f>compoprinc!V12</f>
        <v>4.3166864983777746E-2</v>
      </c>
      <c r="G20" s="114">
        <f>compoprinc!W12</f>
        <v>3.40820373901262E-3</v>
      </c>
      <c r="H20" s="114">
        <f>compoprinc!X12</f>
        <v>0.11090702673664632</v>
      </c>
      <c r="I20" s="154">
        <f>compoprinc!Y12</f>
        <v>9.2706416683936005E-2</v>
      </c>
      <c r="J20" s="174">
        <f>compoprinc!Z12</f>
        <v>0.33054827868008463</v>
      </c>
      <c r="K20" s="114">
        <f>compoprinc!AA12</f>
        <v>8.7623652182344233E-2</v>
      </c>
      <c r="L20" s="114">
        <f>compoprinc!AB12</f>
        <v>3.8845161067048703E-2</v>
      </c>
      <c r="M20" s="114">
        <f>compoprinc!AC12</f>
        <v>3.0958192732213934E-2</v>
      </c>
      <c r="N20" s="114">
        <f>compoprinc!AD12</f>
        <v>3.4890262835742397E-2</v>
      </c>
      <c r="O20" s="114">
        <f>compoprinc!AE12</f>
        <v>2.4705678765374107E-3</v>
      </c>
      <c r="P20" s="114">
        <f>compoprinc!AF12</f>
        <v>6.4614036258862848E-2</v>
      </c>
      <c r="Q20" s="114">
        <f>compoprinc!AG12</f>
        <v>7.1146405727335105E-2</v>
      </c>
      <c r="R20" s="106">
        <f>compoprinc!AH12</f>
        <v>0.17693804225164042</v>
      </c>
      <c r="S20" s="114">
        <f>compoprinc!AI12</f>
        <v>6.9488842272932116E-2</v>
      </c>
      <c r="T20" s="114">
        <f>compoprinc!AJ12</f>
        <v>2.2774440893517468E-2</v>
      </c>
      <c r="U20" s="114">
        <f>compoprinc!AK12</f>
        <v>1.3480736726093703E-2</v>
      </c>
      <c r="V20" s="114">
        <f>compoprinc!AL12</f>
        <v>1.5204663641228897E-2</v>
      </c>
      <c r="W20" s="114">
        <f>compoprinc!AM12</f>
        <v>1.0239491524779213E-3</v>
      </c>
      <c r="X20" s="114">
        <f>compoprinc!AN12</f>
        <v>2.9321030523892892E-2</v>
      </c>
      <c r="Y20" s="154">
        <f>compoprinc!AO12</f>
        <v>2.5644379041497391E-2</v>
      </c>
      <c r="AB20" s="597">
        <f t="shared" si="0"/>
        <v>0</v>
      </c>
      <c r="AC20" s="597">
        <f t="shared" si="1"/>
        <v>0</v>
      </c>
      <c r="AD20" s="597">
        <f t="shared" si="2"/>
        <v>0</v>
      </c>
    </row>
    <row r="21" spans="1:30" x14ac:dyDescent="0.2">
      <c r="A21" s="115">
        <v>1924</v>
      </c>
      <c r="B21" s="135">
        <f>compoprinc!R13</f>
        <v>0.45678540021117303</v>
      </c>
      <c r="C21" s="114">
        <f>compoprinc!S13</f>
        <v>8.7206556690286333E-2</v>
      </c>
      <c r="D21" s="114">
        <f>compoprinc!T13</f>
        <v>5.0109477670885964E-2</v>
      </c>
      <c r="E21" s="114">
        <f>compoprinc!U13</f>
        <v>4.9522485173813434E-2</v>
      </c>
      <c r="F21" s="114">
        <f>compoprinc!V13</f>
        <v>4.6597272290976141E-2</v>
      </c>
      <c r="G21" s="114">
        <f>compoprinc!W13</f>
        <v>4.0591457557383965E-3</v>
      </c>
      <c r="H21" s="114">
        <f>compoprinc!X13</f>
        <v>0.11800250193903659</v>
      </c>
      <c r="I21" s="154">
        <f>compoprinc!Y13</f>
        <v>0.10128796069043615</v>
      </c>
      <c r="J21" s="174">
        <f>compoprinc!Z13</f>
        <v>0.3447668480094222</v>
      </c>
      <c r="K21" s="114">
        <f>compoprinc!AA13</f>
        <v>8.0220429382841116E-2</v>
      </c>
      <c r="L21" s="114">
        <f>compoprinc!AB13</f>
        <v>4.112373031941069E-2</v>
      </c>
      <c r="M21" s="114">
        <f>compoprinc!AC13</f>
        <v>3.4459706088780663E-2</v>
      </c>
      <c r="N21" s="114">
        <f>compoprinc!AD13</f>
        <v>3.741954615192862E-2</v>
      </c>
      <c r="O21" s="114">
        <f>compoprinc!AE13</f>
        <v>2.96541546677709E-3</v>
      </c>
      <c r="P21" s="114">
        <f>compoprinc!AF13</f>
        <v>7.1498568919380556E-2</v>
      </c>
      <c r="Q21" s="114">
        <f>compoprinc!AG13</f>
        <v>7.7079451680303529E-2</v>
      </c>
      <c r="R21" s="106">
        <f>compoprinc!AH13</f>
        <v>0.18493066274696612</v>
      </c>
      <c r="S21" s="114">
        <f>compoprinc!AI13</f>
        <v>6.5751362022739443E-2</v>
      </c>
      <c r="T21" s="114">
        <f>compoprinc!AJ13</f>
        <v>2.4242325319978043E-2</v>
      </c>
      <c r="U21" s="114">
        <f>compoprinc!AK13</f>
        <v>1.4112223190454404E-2</v>
      </c>
      <c r="V21" s="114">
        <f>compoprinc!AL13</f>
        <v>1.7204870968858414E-2</v>
      </c>
      <c r="W21" s="114">
        <f>compoprinc!AM13</f>
        <v>1.2355092593316979E-3</v>
      </c>
      <c r="X21" s="114">
        <f>compoprinc!AN13</f>
        <v>3.2162165143348007E-2</v>
      </c>
      <c r="Y21" s="154">
        <f>compoprinc!AO13</f>
        <v>3.0222206842256134E-2</v>
      </c>
      <c r="AB21" s="597">
        <f t="shared" si="0"/>
        <v>0</v>
      </c>
      <c r="AC21" s="597">
        <f t="shared" si="1"/>
        <v>0</v>
      </c>
      <c r="AD21" s="597">
        <f t="shared" si="2"/>
        <v>0</v>
      </c>
    </row>
    <row r="22" spans="1:30" x14ac:dyDescent="0.2">
      <c r="A22" s="115">
        <v>1925</v>
      </c>
      <c r="B22" s="135">
        <f>compoprinc!R14</f>
        <v>0.47204252046674944</v>
      </c>
      <c r="C22" s="114">
        <f>compoprinc!S14</f>
        <v>0.10116671322310261</v>
      </c>
      <c r="D22" s="114">
        <f>compoprinc!T14</f>
        <v>5.0124042868570515E-2</v>
      </c>
      <c r="E22" s="114">
        <f>compoprinc!U14</f>
        <v>4.9345445333344194E-2</v>
      </c>
      <c r="F22" s="114">
        <f>compoprinc!V14</f>
        <v>4.7724646058471147E-2</v>
      </c>
      <c r="G22" s="114">
        <f>compoprinc!W14</f>
        <v>4.2181271420904777E-3</v>
      </c>
      <c r="H22" s="114">
        <f>compoprinc!X14</f>
        <v>0.11308152506439442</v>
      </c>
      <c r="I22" s="154">
        <f>compoprinc!Y14</f>
        <v>0.1063820207767761</v>
      </c>
      <c r="J22" s="174">
        <f>compoprinc!Z14</f>
        <v>0.36820715353691669</v>
      </c>
      <c r="K22" s="114">
        <f>compoprinc!AA14</f>
        <v>9.3666313329626258E-2</v>
      </c>
      <c r="L22" s="114">
        <f>compoprinc!AB14</f>
        <v>4.1842069862762246E-2</v>
      </c>
      <c r="M22" s="114">
        <f>compoprinc!AC14</f>
        <v>3.4776071158805343E-2</v>
      </c>
      <c r="N22" s="114">
        <f>compoprinc!AD14</f>
        <v>3.8692957814271831E-2</v>
      </c>
      <c r="O22" s="114">
        <f>compoprinc!AE14</f>
        <v>3.2427393414034443E-3</v>
      </c>
      <c r="P22" s="114">
        <f>compoprinc!AF14</f>
        <v>7.3915385228818242E-2</v>
      </c>
      <c r="Q22" s="114">
        <f>compoprinc!AG14</f>
        <v>8.2071616801229347E-2</v>
      </c>
      <c r="R22" s="106">
        <f>compoprinc!AH14</f>
        <v>0.20696049752437973</v>
      </c>
      <c r="S22" s="114">
        <f>compoprinc!AI14</f>
        <v>7.7096210792854045E-2</v>
      </c>
      <c r="T22" s="114">
        <f>compoprinc!AJ14</f>
        <v>2.6399789340350536E-2</v>
      </c>
      <c r="U22" s="114">
        <f>compoprinc!AK14</f>
        <v>1.5438761389786414E-2</v>
      </c>
      <c r="V22" s="114">
        <f>compoprinc!AL14</f>
        <v>1.905568966748868E-2</v>
      </c>
      <c r="W22" s="114">
        <f>compoprinc!AM14</f>
        <v>1.3204824528099636E-3</v>
      </c>
      <c r="X22" s="114">
        <f>compoprinc!AN14</f>
        <v>3.1970853628770647E-2</v>
      </c>
      <c r="Y22" s="154">
        <f>compoprinc!AO14</f>
        <v>3.5678710252319411E-2</v>
      </c>
      <c r="AB22" s="597">
        <f t="shared" si="0"/>
        <v>0</v>
      </c>
      <c r="AC22" s="597">
        <f t="shared" si="1"/>
        <v>0</v>
      </c>
      <c r="AD22" s="597">
        <f t="shared" si="2"/>
        <v>0</v>
      </c>
    </row>
    <row r="23" spans="1:30" x14ac:dyDescent="0.2">
      <c r="A23" s="115">
        <v>1926</v>
      </c>
      <c r="B23" s="135">
        <f>compoprinc!R15</f>
        <v>0.47424863684797869</v>
      </c>
      <c r="C23" s="114">
        <f>compoprinc!S15</f>
        <v>0.12557545606743373</v>
      </c>
      <c r="D23" s="114">
        <f>compoprinc!T15</f>
        <v>4.7478275442694118E-2</v>
      </c>
      <c r="E23" s="114">
        <f>compoprinc!U15</f>
        <v>4.4304164349414983E-2</v>
      </c>
      <c r="F23" s="114">
        <f>compoprinc!V15</f>
        <v>4.2621978050079709E-2</v>
      </c>
      <c r="G23" s="114">
        <f>compoprinc!W15</f>
        <v>4.2921742935106613E-3</v>
      </c>
      <c r="H23" s="114">
        <f>compoprinc!X15</f>
        <v>0.11279517039664638</v>
      </c>
      <c r="I23" s="154">
        <f>compoprinc!Y15</f>
        <v>9.7181418248199147E-2</v>
      </c>
      <c r="J23" s="174">
        <f>compoprinc!Z15</f>
        <v>0.37579456616629064</v>
      </c>
      <c r="K23" s="114">
        <f>compoprinc!AA15</f>
        <v>0.11589975103634075</v>
      </c>
      <c r="L23" s="114">
        <f>compoprinc!AB15</f>
        <v>3.9871863847505684E-2</v>
      </c>
      <c r="M23" s="114">
        <f>compoprinc!AC15</f>
        <v>3.1316003892121386E-2</v>
      </c>
      <c r="N23" s="114">
        <f>compoprinc!AD15</f>
        <v>3.4887108249689922E-2</v>
      </c>
      <c r="O23" s="114">
        <f>compoprinc!AE15</f>
        <v>3.3248364738401727E-3</v>
      </c>
      <c r="P23" s="114">
        <f>compoprinc!AF15</f>
        <v>7.4561897695731169E-2</v>
      </c>
      <c r="Q23" s="114">
        <f>compoprinc!AG15</f>
        <v>7.5933104971061496E-2</v>
      </c>
      <c r="R23" s="106">
        <f>compoprinc!AH15</f>
        <v>0.21822374718029855</v>
      </c>
      <c r="S23" s="114">
        <f>compoprinc!AI15</f>
        <v>9.5330085548382987E-2</v>
      </c>
      <c r="T23" s="114">
        <f>compoprinc!AJ15</f>
        <v>2.5593463293231172E-2</v>
      </c>
      <c r="U23" s="114">
        <f>compoprinc!AK15</f>
        <v>1.4099662857940995E-2</v>
      </c>
      <c r="V23" s="114">
        <f>compoprinc!AL15</f>
        <v>1.6967253706698458E-2</v>
      </c>
      <c r="W23" s="114">
        <f>compoprinc!AM15</f>
        <v>1.3604248725403449E-3</v>
      </c>
      <c r="X23" s="114">
        <f>compoprinc!AN15</f>
        <v>3.2443269417902251E-2</v>
      </c>
      <c r="Y23" s="154">
        <f>compoprinc!AO15</f>
        <v>3.2429587483602342E-2</v>
      </c>
      <c r="AB23" s="597">
        <f t="shared" si="0"/>
        <v>0</v>
      </c>
      <c r="AC23" s="597">
        <f t="shared" si="1"/>
        <v>0</v>
      </c>
      <c r="AD23" s="597">
        <f t="shared" si="2"/>
        <v>0</v>
      </c>
    </row>
    <row r="24" spans="1:30" x14ac:dyDescent="0.2">
      <c r="A24" s="115">
        <v>1927</v>
      </c>
      <c r="B24" s="135">
        <f>compoprinc!R16</f>
        <v>0.46968109256718682</v>
      </c>
      <c r="C24" s="114">
        <f>compoprinc!S16</f>
        <v>0.10535037785180237</v>
      </c>
      <c r="D24" s="114">
        <f>compoprinc!T16</f>
        <v>5.049805842653473E-2</v>
      </c>
      <c r="E24" s="114">
        <f>compoprinc!U16</f>
        <v>4.5352430731635099E-2</v>
      </c>
      <c r="F24" s="114">
        <f>compoprinc!V16</f>
        <v>4.2804769843550972E-2</v>
      </c>
      <c r="G24" s="114">
        <f>compoprinc!W16</f>
        <v>4.9140428413454937E-3</v>
      </c>
      <c r="H24" s="114">
        <f>compoprinc!X16</f>
        <v>0.12169020605704356</v>
      </c>
      <c r="I24" s="154">
        <f>compoprinc!Y16</f>
        <v>9.9071206815274565E-2</v>
      </c>
      <c r="J24" s="174">
        <f>compoprinc!Z16</f>
        <v>0.37015270235248809</v>
      </c>
      <c r="K24" s="114">
        <f>compoprinc!AA16</f>
        <v>9.7454565017593267E-2</v>
      </c>
      <c r="L24" s="114">
        <f>compoprinc!AB16</f>
        <v>4.3143448984387787E-2</v>
      </c>
      <c r="M24" s="114">
        <f>compoprinc!AC16</f>
        <v>3.2663526512020973E-2</v>
      </c>
      <c r="N24" s="114">
        <f>compoprinc!AD16</f>
        <v>3.5067771641735884E-2</v>
      </c>
      <c r="O24" s="114">
        <f>compoprinc!AE16</f>
        <v>3.7764523337245883E-3</v>
      </c>
      <c r="P24" s="114">
        <f>compoprinc!AF16</f>
        <v>8.0548068773975315E-2</v>
      </c>
      <c r="Q24" s="114">
        <f>compoprinc!AG16</f>
        <v>7.7498869089050321E-2</v>
      </c>
      <c r="R24" s="106">
        <f>compoprinc!AH16</f>
        <v>0.21177570649936767</v>
      </c>
      <c r="S24" s="114">
        <f>compoprinc!AI16</f>
        <v>8.0316437102650462E-2</v>
      </c>
      <c r="T24" s="114">
        <f>compoprinc!AJ16</f>
        <v>2.7797459717761458E-2</v>
      </c>
      <c r="U24" s="114">
        <f>compoprinc!AK16</f>
        <v>1.5637995557171547E-2</v>
      </c>
      <c r="V24" s="114">
        <f>compoprinc!AL16</f>
        <v>1.753444312654626E-2</v>
      </c>
      <c r="W24" s="114">
        <f>compoprinc!AM16</f>
        <v>1.5365852550456528E-3</v>
      </c>
      <c r="X24" s="114">
        <f>compoprinc!AN16</f>
        <v>3.4555218860611837E-2</v>
      </c>
      <c r="Y24" s="154">
        <f>compoprinc!AO16</f>
        <v>3.4397566879580448E-2</v>
      </c>
      <c r="AB24" s="597">
        <f t="shared" si="0"/>
        <v>0</v>
      </c>
      <c r="AC24" s="597">
        <f t="shared" si="1"/>
        <v>0</v>
      </c>
      <c r="AD24" s="597">
        <f t="shared" si="2"/>
        <v>0</v>
      </c>
    </row>
    <row r="25" spans="1:30" x14ac:dyDescent="0.2">
      <c r="A25" s="115">
        <v>1928</v>
      </c>
      <c r="B25" s="135">
        <f>compoprinc!R17</f>
        <v>0.48212533272598512</v>
      </c>
      <c r="C25" s="114">
        <f>compoprinc!S17</f>
        <v>0.10731696328667858</v>
      </c>
      <c r="D25" s="114">
        <f>compoprinc!T17</f>
        <v>5.2796010524595295E-2</v>
      </c>
      <c r="E25" s="114">
        <f>compoprinc!U17</f>
        <v>4.5386006888061485E-2</v>
      </c>
      <c r="F25" s="114">
        <f>compoprinc!V17</f>
        <v>4.1467614193978507E-2</v>
      </c>
      <c r="G25" s="114">
        <f>compoprinc!W17</f>
        <v>5.6773860184074773E-3</v>
      </c>
      <c r="H25" s="114">
        <f>compoprinc!X17</f>
        <v>0.1338410458964413</v>
      </c>
      <c r="I25" s="154">
        <f>compoprinc!Y17</f>
        <v>9.5640305917822438E-2</v>
      </c>
      <c r="J25" s="174">
        <f>compoprinc!Z17</f>
        <v>0.38106254204596313</v>
      </c>
      <c r="K25" s="114">
        <f>compoprinc!AA17</f>
        <v>0.10003079035436438</v>
      </c>
      <c r="L25" s="114">
        <f>compoprinc!AB17</f>
        <v>4.5300747926473491E-2</v>
      </c>
      <c r="M25" s="114">
        <f>compoprinc!AC17</f>
        <v>3.338960009461945E-2</v>
      </c>
      <c r="N25" s="114">
        <f>compoprinc!AD17</f>
        <v>3.426004606370419E-2</v>
      </c>
      <c r="O25" s="114">
        <f>compoprinc!AE17</f>
        <v>4.2758264816083729E-3</v>
      </c>
      <c r="P25" s="114">
        <f>compoprinc!AF17</f>
        <v>8.8139762907312874E-2</v>
      </c>
      <c r="Q25" s="114">
        <f>compoprinc!AG17</f>
        <v>7.5665768217880416E-2</v>
      </c>
      <c r="R25" s="106">
        <f>compoprinc!AH17</f>
        <v>0.22265994754521939</v>
      </c>
      <c r="S25" s="114">
        <f>compoprinc!AI17</f>
        <v>8.2807823471733905E-2</v>
      </c>
      <c r="T25" s="114">
        <f>compoprinc!AJ17</f>
        <v>3.0076855209854932E-2</v>
      </c>
      <c r="U25" s="114">
        <f>compoprinc!AK17</f>
        <v>1.6699606326238393E-2</v>
      </c>
      <c r="V25" s="114">
        <f>compoprinc!AL17</f>
        <v>1.8376901669232434E-2</v>
      </c>
      <c r="W25" s="114">
        <f>compoprinc!AM17</f>
        <v>1.6928336800406756E-3</v>
      </c>
      <c r="X25" s="114">
        <f>compoprinc!AN17</f>
        <v>3.6021203181840607E-2</v>
      </c>
      <c r="Y25" s="154">
        <f>compoprinc!AO17</f>
        <v>3.6984724006278509E-2</v>
      </c>
      <c r="AB25" s="597">
        <f t="shared" si="0"/>
        <v>0</v>
      </c>
      <c r="AC25" s="597">
        <f t="shared" si="1"/>
        <v>0</v>
      </c>
      <c r="AD25" s="597">
        <f t="shared" si="2"/>
        <v>0</v>
      </c>
    </row>
    <row r="26" spans="1:30" x14ac:dyDescent="0.2">
      <c r="A26" s="115">
        <v>1929</v>
      </c>
      <c r="B26" s="135">
        <f>compoprinc!R18</f>
        <v>0.46878555966836843</v>
      </c>
      <c r="C26" s="114">
        <f>compoprinc!S18</f>
        <v>0.12070974583995338</v>
      </c>
      <c r="D26" s="114">
        <f>compoprinc!T18</f>
        <v>5.285733672858655E-2</v>
      </c>
      <c r="E26" s="114">
        <f>compoprinc!U18</f>
        <v>4.161351125382759E-2</v>
      </c>
      <c r="F26" s="114">
        <f>compoprinc!V18</f>
        <v>3.8515199683865985E-2</v>
      </c>
      <c r="G26" s="114">
        <f>compoprinc!W18</f>
        <v>5.4016512972364346E-3</v>
      </c>
      <c r="H26" s="114">
        <f>compoprinc!X18</f>
        <v>0.11998558228388517</v>
      </c>
      <c r="I26" s="154">
        <f>compoprinc!Y18</f>
        <v>8.970253258101335E-2</v>
      </c>
      <c r="J26" s="174">
        <f>compoprinc!Z18</f>
        <v>0.37428113053473877</v>
      </c>
      <c r="K26" s="114">
        <f>compoprinc!AA18</f>
        <v>0.11233455020434129</v>
      </c>
      <c r="L26" s="114">
        <f>compoprinc!AB18</f>
        <v>4.5273206780721956E-2</v>
      </c>
      <c r="M26" s="114">
        <f>compoprinc!AC18</f>
        <v>3.0406256278156039E-2</v>
      </c>
      <c r="N26" s="114">
        <f>compoprinc!AD18</f>
        <v>3.1743302975083994E-2</v>
      </c>
      <c r="O26" s="114">
        <f>compoprinc!AE18</f>
        <v>4.1586658998198087E-3</v>
      </c>
      <c r="P26" s="114">
        <f>compoprinc!AF18</f>
        <v>7.9639019669888123E-2</v>
      </c>
      <c r="Q26" s="114">
        <f>compoprinc!AG18</f>
        <v>7.0726128726727538E-2</v>
      </c>
      <c r="R26" s="106">
        <f>compoprinc!AH18</f>
        <v>0.22117363733999085</v>
      </c>
      <c r="S26" s="114">
        <f>compoprinc!AI18</f>
        <v>9.2495578257375421E-2</v>
      </c>
      <c r="T26" s="114">
        <f>compoprinc!AJ18</f>
        <v>2.9963542839681258E-2</v>
      </c>
      <c r="U26" s="114">
        <f>compoprinc!AK18</f>
        <v>1.5200983574172803E-2</v>
      </c>
      <c r="V26" s="114">
        <f>compoprinc!AL18</f>
        <v>1.6561018748983112E-2</v>
      </c>
      <c r="W26" s="114">
        <f>compoprinc!AM18</f>
        <v>1.6190328270346672E-3</v>
      </c>
      <c r="X26" s="114">
        <f>compoprinc!AN18</f>
        <v>3.2076615722363352E-2</v>
      </c>
      <c r="Y26" s="154">
        <f>compoprinc!AO18</f>
        <v>3.3256865370380195E-2</v>
      </c>
      <c r="AB26" s="597">
        <f t="shared" si="0"/>
        <v>0</v>
      </c>
      <c r="AC26" s="597">
        <f t="shared" si="1"/>
        <v>0</v>
      </c>
      <c r="AD26" s="597">
        <f t="shared" si="2"/>
        <v>0</v>
      </c>
    </row>
    <row r="27" spans="1:30" x14ac:dyDescent="0.2">
      <c r="A27" s="119">
        <v>1930</v>
      </c>
      <c r="B27" s="146">
        <f>compoprinc!R19</f>
        <v>0.46165502396418623</v>
      </c>
      <c r="C27" s="118">
        <f>compoprinc!S19</f>
        <v>0.11194247750684913</v>
      </c>
      <c r="D27" s="118">
        <f>compoprinc!T19</f>
        <v>5.5194963481342042E-2</v>
      </c>
      <c r="E27" s="118">
        <f>compoprinc!U19</f>
        <v>4.5501519124030353E-2</v>
      </c>
      <c r="F27" s="118">
        <f>compoprinc!V19</f>
        <v>3.5231275214062843E-2</v>
      </c>
      <c r="G27" s="118">
        <f>compoprinc!W19</f>
        <v>6.4049177507041199E-3</v>
      </c>
      <c r="H27" s="118">
        <f>compoprinc!X19</f>
        <v>0.131475707064764</v>
      </c>
      <c r="I27" s="158">
        <f>compoprinc!Y19</f>
        <v>7.5904163822433854E-2</v>
      </c>
      <c r="J27" s="176">
        <f>compoprinc!Z19</f>
        <v>0.35358441031410837</v>
      </c>
      <c r="K27" s="118">
        <f>compoprinc!AA19</f>
        <v>0.10341733560691536</v>
      </c>
      <c r="L27" s="118">
        <f>compoprinc!AB19</f>
        <v>4.4922120844545457E-2</v>
      </c>
      <c r="M27" s="118">
        <f>compoprinc!AC19</f>
        <v>3.2727035590154573E-2</v>
      </c>
      <c r="N27" s="118">
        <f>compoprinc!AD19</f>
        <v>2.7863029945379068E-2</v>
      </c>
      <c r="O27" s="118">
        <f>compoprinc!AE19</f>
        <v>4.7531121319820792E-3</v>
      </c>
      <c r="P27" s="118">
        <f>compoprinc!AF19</f>
        <v>8.3433685751278658E-2</v>
      </c>
      <c r="Q27" s="118">
        <f>compoprinc!AG19</f>
        <v>5.6468090443853126E-2</v>
      </c>
      <c r="R27" s="112">
        <f>compoprinc!AH19</f>
        <v>0.19349671603149471</v>
      </c>
      <c r="S27" s="118">
        <f>compoprinc!AI19</f>
        <v>7.8738565822658507E-2</v>
      </c>
      <c r="T27" s="118">
        <f>compoprinc!AJ19</f>
        <v>2.6684071530600928E-2</v>
      </c>
      <c r="U27" s="118">
        <f>compoprinc!AK19</f>
        <v>1.5535682074865673E-2</v>
      </c>
      <c r="V27" s="118">
        <f>compoprinc!AL19</f>
        <v>1.3673454568798716E-2</v>
      </c>
      <c r="W27" s="118">
        <f>compoprinc!AM19</f>
        <v>1.8209396758217997E-3</v>
      </c>
      <c r="X27" s="118">
        <f>compoprinc!AN19</f>
        <v>3.2821953735090968E-2</v>
      </c>
      <c r="Y27" s="158">
        <f>compoprinc!AO19</f>
        <v>2.4222048623658107E-2</v>
      </c>
      <c r="AB27" s="597">
        <f t="shared" si="0"/>
        <v>0</v>
      </c>
      <c r="AC27" s="597">
        <f t="shared" si="1"/>
        <v>0</v>
      </c>
      <c r="AD27" s="597">
        <f t="shared" si="2"/>
        <v>0</v>
      </c>
    </row>
    <row r="28" spans="1:30" x14ac:dyDescent="0.2">
      <c r="A28" s="115">
        <v>1931</v>
      </c>
      <c r="B28" s="135">
        <f>compoprinc!R20</f>
        <v>0.46239999068201371</v>
      </c>
      <c r="C28" s="114">
        <f>compoprinc!S20</f>
        <v>7.4739388378866997E-2</v>
      </c>
      <c r="D28" s="114">
        <f>compoprinc!T20</f>
        <v>6.5751074754428207E-2</v>
      </c>
      <c r="E28" s="114">
        <f>compoprinc!U20</f>
        <v>5.3562192639428546E-2</v>
      </c>
      <c r="F28" s="114">
        <f>compoprinc!V20</f>
        <v>3.6311279845898707E-2</v>
      </c>
      <c r="G28" s="114">
        <f>compoprinc!W20</f>
        <v>9.1825663893075268E-3</v>
      </c>
      <c r="H28" s="114">
        <f>compoprinc!X20</f>
        <v>0.15077431228483093</v>
      </c>
      <c r="I28" s="154">
        <f>compoprinc!Y20</f>
        <v>7.2079176389252778E-2</v>
      </c>
      <c r="J28" s="174">
        <f>compoprinc!Z20</f>
        <v>0.33791139443992446</v>
      </c>
      <c r="K28" s="114">
        <f>compoprinc!AA20</f>
        <v>6.8198256498230261E-2</v>
      </c>
      <c r="L28" s="114">
        <f>compoprinc!AB20</f>
        <v>5.2820369760626637E-2</v>
      </c>
      <c r="M28" s="114">
        <f>compoprinc!AC20</f>
        <v>3.752374261022947E-2</v>
      </c>
      <c r="N28" s="114">
        <f>compoprinc!AD20</f>
        <v>2.8175090561685899E-2</v>
      </c>
      <c r="O28" s="114">
        <f>compoprinc!AE20</f>
        <v>6.5607131597695597E-3</v>
      </c>
      <c r="P28" s="114">
        <f>compoprinc!AF20</f>
        <v>9.2420236065145461E-2</v>
      </c>
      <c r="Q28" s="114">
        <f>compoprinc!AG20</f>
        <v>5.2212985784237192E-2</v>
      </c>
      <c r="R28" s="106">
        <f>compoprinc!AH20</f>
        <v>0.16817885727944107</v>
      </c>
      <c r="S28" s="114">
        <f>compoprinc!AI20</f>
        <v>4.8164545393648721E-2</v>
      </c>
      <c r="T28" s="114">
        <f>compoprinc!AJ20</f>
        <v>2.9105903907611332E-2</v>
      </c>
      <c r="U28" s="114">
        <f>compoprinc!AK20</f>
        <v>1.6642849858392039E-2</v>
      </c>
      <c r="V28" s="114">
        <f>compoprinc!AL20</f>
        <v>1.3571214501003891E-2</v>
      </c>
      <c r="W28" s="114">
        <f>compoprinc!AM20</f>
        <v>2.5243624098066388E-3</v>
      </c>
      <c r="X28" s="114">
        <f>compoprinc!AN20</f>
        <v>3.6401278247508724E-2</v>
      </c>
      <c r="Y28" s="154">
        <f>compoprinc!AO20</f>
        <v>2.1768702961469731E-2</v>
      </c>
      <c r="AB28" s="597">
        <f t="shared" si="0"/>
        <v>0</v>
      </c>
      <c r="AC28" s="597">
        <f t="shared" si="1"/>
        <v>0</v>
      </c>
      <c r="AD28" s="597">
        <f t="shared" si="2"/>
        <v>0</v>
      </c>
    </row>
    <row r="29" spans="1:30" x14ac:dyDescent="0.2">
      <c r="A29" s="115">
        <v>1932</v>
      </c>
      <c r="B29" s="135">
        <f>compoprinc!R21</f>
        <v>0.48060531398363127</v>
      </c>
      <c r="C29" s="114">
        <f>compoprinc!S21</f>
        <v>3.7998057207356897E-2</v>
      </c>
      <c r="D29" s="114">
        <f>compoprinc!T21</f>
        <v>7.9174272341622873E-2</v>
      </c>
      <c r="E29" s="114">
        <f>compoprinc!U21</f>
        <v>6.5099791082810249E-2</v>
      </c>
      <c r="F29" s="114">
        <f>compoprinc!V21</f>
        <v>3.7783791379590079E-2</v>
      </c>
      <c r="G29" s="114">
        <f>compoprinc!W21</f>
        <v>1.3956223361244382E-2</v>
      </c>
      <c r="H29" s="114">
        <f>compoprinc!X21</f>
        <v>0.18499950158531564</v>
      </c>
      <c r="I29" s="154">
        <f>compoprinc!Y21</f>
        <v>6.1593677025691129E-2</v>
      </c>
      <c r="J29" s="174">
        <f>compoprinc!Z21</f>
        <v>0.35179512604017732</v>
      </c>
      <c r="K29" s="114">
        <f>compoprinc!AA21</f>
        <v>3.5365814980268195E-2</v>
      </c>
      <c r="L29" s="114">
        <f>compoprinc!AB21</f>
        <v>6.7938610210919334E-2</v>
      </c>
      <c r="M29" s="114">
        <f>compoprinc!AC21</f>
        <v>4.8705639513423438E-2</v>
      </c>
      <c r="N29" s="114">
        <f>compoprinc!AD21</f>
        <v>2.9772110620864076E-2</v>
      </c>
      <c r="O29" s="114">
        <f>compoprinc!AE21</f>
        <v>9.7693468597736012E-3</v>
      </c>
      <c r="P29" s="114">
        <f>compoprinc!AF21</f>
        <v>0.11462139991550452</v>
      </c>
      <c r="Q29" s="114">
        <f>compoprinc!AG21</f>
        <v>4.5622203939424059E-2</v>
      </c>
      <c r="R29" s="106">
        <f>compoprinc!AH21</f>
        <v>0.16514306150349156</v>
      </c>
      <c r="S29" s="114">
        <f>compoprinc!AI21</f>
        <v>2.5046455191752696E-2</v>
      </c>
      <c r="T29" s="114">
        <f>compoprinc!AJ21</f>
        <v>3.6101878107935526E-2</v>
      </c>
      <c r="U29" s="114">
        <f>compoprinc!AK21</f>
        <v>2.142000691122576E-2</v>
      </c>
      <c r="V29" s="114">
        <f>compoprinc!AL21</f>
        <v>1.4492003961862763E-2</v>
      </c>
      <c r="W29" s="114">
        <f>compoprinc!AM21</f>
        <v>3.7852288206711095E-3</v>
      </c>
      <c r="X29" s="114">
        <f>compoprinc!AN21</f>
        <v>4.4927323184959317E-2</v>
      </c>
      <c r="Y29" s="154">
        <f>compoprinc!AO21</f>
        <v>1.9370165325084409E-2</v>
      </c>
      <c r="AB29" s="597">
        <f t="shared" si="0"/>
        <v>0</v>
      </c>
      <c r="AC29" s="597">
        <f t="shared" si="1"/>
        <v>0</v>
      </c>
      <c r="AD29" s="597">
        <f t="shared" si="2"/>
        <v>0</v>
      </c>
    </row>
    <row r="30" spans="1:30" x14ac:dyDescent="0.2">
      <c r="A30" s="115">
        <v>1933</v>
      </c>
      <c r="B30" s="135">
        <f>compoprinc!R22</f>
        <v>0.47578648916417993</v>
      </c>
      <c r="C30" s="114">
        <f>compoprinc!S22</f>
        <v>3.5793646214896634E-2</v>
      </c>
      <c r="D30" s="114">
        <f>compoprinc!T22</f>
        <v>7.4523642676710647E-2</v>
      </c>
      <c r="E30" s="114">
        <f>compoprinc!U22</f>
        <v>5.6933006714949261E-2</v>
      </c>
      <c r="F30" s="114">
        <f>compoprinc!V22</f>
        <v>4.0718414150152447E-2</v>
      </c>
      <c r="G30" s="114">
        <f>compoprinc!W22</f>
        <v>1.3526899773594727E-2</v>
      </c>
      <c r="H30" s="114">
        <f>compoprinc!X22</f>
        <v>0.18053448286203058</v>
      </c>
      <c r="I30" s="154">
        <f>compoprinc!Y22</f>
        <v>7.3756396771845673E-2</v>
      </c>
      <c r="J30" s="174">
        <f>compoprinc!Z22</f>
        <v>0.35778242274179878</v>
      </c>
      <c r="K30" s="114">
        <f>compoprinc!AA22</f>
        <v>3.3761795133668331E-2</v>
      </c>
      <c r="L30" s="114">
        <f>compoprinc!AB22</f>
        <v>6.4952020137175825E-2</v>
      </c>
      <c r="M30" s="114">
        <f>compoprinc!AC22</f>
        <v>4.5749185129247666E-2</v>
      </c>
      <c r="N30" s="114">
        <f>compoprinc!AD22</f>
        <v>3.2636528346357246E-2</v>
      </c>
      <c r="O30" s="114">
        <f>compoprinc!AE22</f>
        <v>9.7081869786058428E-3</v>
      </c>
      <c r="P30" s="114">
        <f>compoprinc!AF22</f>
        <v>0.11495909231228633</v>
      </c>
      <c r="Q30" s="114">
        <f>compoprinc!AG22</f>
        <v>5.6015614704457546E-2</v>
      </c>
      <c r="R30" s="106">
        <f>compoprinc!AH22</f>
        <v>0.17391325572342559</v>
      </c>
      <c r="S30" s="114">
        <f>compoprinc!AI22</f>
        <v>2.5475782640841684E-2</v>
      </c>
      <c r="T30" s="114">
        <f>compoprinc!AJ22</f>
        <v>3.6270825679601139E-2</v>
      </c>
      <c r="U30" s="114">
        <f>compoprinc!AK22</f>
        <v>2.0030941307764893E-2</v>
      </c>
      <c r="V30" s="114">
        <f>compoprinc!AL22</f>
        <v>1.6324543097360266E-2</v>
      </c>
      <c r="W30" s="114">
        <f>compoprinc!AM22</f>
        <v>3.882406630082564E-3</v>
      </c>
      <c r="X30" s="114">
        <f>compoprinc!AN22</f>
        <v>4.7075021713299435E-2</v>
      </c>
      <c r="Y30" s="154">
        <f>compoprinc!AO22</f>
        <v>2.4853734654475625E-2</v>
      </c>
      <c r="AB30" s="597">
        <f t="shared" si="0"/>
        <v>0</v>
      </c>
      <c r="AC30" s="597">
        <f t="shared" si="1"/>
        <v>0</v>
      </c>
      <c r="AD30" s="597">
        <f t="shared" si="2"/>
        <v>0</v>
      </c>
    </row>
    <row r="31" spans="1:30" x14ac:dyDescent="0.2">
      <c r="A31" s="115">
        <v>1934</v>
      </c>
      <c r="B31" s="135">
        <f>compoprinc!R23</f>
        <v>0.48833810795236787</v>
      </c>
      <c r="C31" s="114">
        <f>compoprinc!S23</f>
        <v>7.3138729216198198E-2</v>
      </c>
      <c r="D31" s="114">
        <f>compoprinc!T23</f>
        <v>6.3221489722886992E-2</v>
      </c>
      <c r="E31" s="114">
        <f>compoprinc!U23</f>
        <v>4.224019897048361E-2</v>
      </c>
      <c r="F31" s="114">
        <f>compoprinc!V23</f>
        <v>3.7840636331263042E-2</v>
      </c>
      <c r="G31" s="114">
        <f>compoprinc!W23</f>
        <v>1.2755375782810878E-2</v>
      </c>
      <c r="H31" s="114">
        <f>compoprinc!X23</f>
        <v>0.18361377605524412</v>
      </c>
      <c r="I31" s="154">
        <f>compoprinc!Y23</f>
        <v>7.5527901873481032E-2</v>
      </c>
      <c r="J31" s="174">
        <f>compoprinc!Z23</f>
        <v>0.37786200193690694</v>
      </c>
      <c r="K31" s="114">
        <f>compoprinc!AA23</f>
        <v>7.1436723896539933E-2</v>
      </c>
      <c r="L31" s="114">
        <f>compoprinc!AB23</f>
        <v>5.8323209303065227E-2</v>
      </c>
      <c r="M31" s="114">
        <f>compoprinc!AC23</f>
        <v>3.4971897983875323E-2</v>
      </c>
      <c r="N31" s="114">
        <f>compoprinc!AD23</f>
        <v>3.1291067530305222E-2</v>
      </c>
      <c r="O31" s="114">
        <f>compoprinc!AE23</f>
        <v>8.8948279777665649E-3</v>
      </c>
      <c r="P31" s="114">
        <f>compoprinc!AF23</f>
        <v>0.11312232204160114</v>
      </c>
      <c r="Q31" s="114">
        <f>compoprinc!AG23</f>
        <v>5.9821953203753497E-2</v>
      </c>
      <c r="R31" s="106">
        <f>compoprinc!AH23</f>
        <v>0.19057203346423909</v>
      </c>
      <c r="S31" s="114">
        <f>compoprinc!AI23</f>
        <v>5.5007731935199623E-2</v>
      </c>
      <c r="T31" s="114">
        <f>compoprinc!AJ23</f>
        <v>3.1064579132238337E-2</v>
      </c>
      <c r="U31" s="114">
        <f>compoprinc!AK23</f>
        <v>1.5206587693572013E-2</v>
      </c>
      <c r="V31" s="114">
        <f>compoprinc!AL23</f>
        <v>1.5408342092318469E-2</v>
      </c>
      <c r="W31" s="114">
        <f>compoprinc!AM23</f>
        <v>3.4538211986278634E-3</v>
      </c>
      <c r="X31" s="114">
        <f>compoprinc!AN23</f>
        <v>4.4490046279894974E-2</v>
      </c>
      <c r="Y31" s="154">
        <f>compoprinc!AO23</f>
        <v>2.5940925132387826E-2</v>
      </c>
      <c r="AB31" s="597">
        <f t="shared" si="0"/>
        <v>0</v>
      </c>
      <c r="AC31" s="597">
        <f t="shared" si="1"/>
        <v>0</v>
      </c>
      <c r="AD31" s="597">
        <f t="shared" si="2"/>
        <v>0</v>
      </c>
    </row>
    <row r="32" spans="1:30" x14ac:dyDescent="0.2">
      <c r="A32" s="115">
        <v>1935</v>
      </c>
      <c r="B32" s="135">
        <f>compoprinc!R24</f>
        <v>0.48001999586467853</v>
      </c>
      <c r="C32" s="114">
        <f>compoprinc!S24</f>
        <v>8.4148180480006426E-2</v>
      </c>
      <c r="D32" s="114">
        <f>compoprinc!T24</f>
        <v>5.4821870004055945E-2</v>
      </c>
      <c r="E32" s="114">
        <f>compoprinc!U24</f>
        <v>3.7504019075648251E-2</v>
      </c>
      <c r="F32" s="114">
        <f>compoprinc!V24</f>
        <v>3.9632376180443199E-2</v>
      </c>
      <c r="G32" s="114">
        <f>compoprinc!W24</f>
        <v>1.137933293778466E-2</v>
      </c>
      <c r="H32" s="114">
        <f>compoprinc!X24</f>
        <v>0.16805757854161871</v>
      </c>
      <c r="I32" s="154">
        <f>compoprinc!Y24</f>
        <v>8.4476638645121324E-2</v>
      </c>
      <c r="J32" s="174">
        <f>compoprinc!Z24</f>
        <v>0.36618774556424238</v>
      </c>
      <c r="K32" s="114">
        <f>compoprinc!AA24</f>
        <v>8.0886731109267529E-2</v>
      </c>
      <c r="L32" s="114">
        <f>compoprinc!AB24</f>
        <v>4.8258055198728299E-2</v>
      </c>
      <c r="M32" s="114">
        <f>compoprinc!AC24</f>
        <v>3.0321948682749369E-2</v>
      </c>
      <c r="N32" s="114">
        <f>compoprinc!AD24</f>
        <v>3.2679247745759872E-2</v>
      </c>
      <c r="O32" s="114">
        <f>compoprinc!AE24</f>
        <v>7.7868400063112698E-3</v>
      </c>
      <c r="P32" s="114">
        <f>compoprinc!AF24</f>
        <v>9.9622499342828852E-2</v>
      </c>
      <c r="Q32" s="114">
        <f>compoprinc!AG24</f>
        <v>6.6632423478597241E-2</v>
      </c>
      <c r="R32" s="106">
        <f>compoprinc!AH24</f>
        <v>0.19391897044918288</v>
      </c>
      <c r="S32" s="114">
        <f>compoprinc!AI24</f>
        <v>6.3712760403835542E-2</v>
      </c>
      <c r="T32" s="114">
        <f>compoprinc!AJ24</f>
        <v>2.6222394963590499E-2</v>
      </c>
      <c r="U32" s="114">
        <f>compoprinc!AK24</f>
        <v>1.3652682567326446E-2</v>
      </c>
      <c r="V32" s="114">
        <f>compoprinc!AL24</f>
        <v>1.6420112615258102E-2</v>
      </c>
      <c r="W32" s="114">
        <f>compoprinc!AM24</f>
        <v>3.1186721571204007E-3</v>
      </c>
      <c r="X32" s="114">
        <f>compoprinc!AN24</f>
        <v>4.1155961937009426E-2</v>
      </c>
      <c r="Y32" s="154">
        <f>compoprinc!AO24</f>
        <v>2.9636385805042523E-2</v>
      </c>
      <c r="AB32" s="597">
        <f t="shared" si="0"/>
        <v>0</v>
      </c>
      <c r="AC32" s="597">
        <f t="shared" si="1"/>
        <v>0</v>
      </c>
      <c r="AD32" s="597">
        <f t="shared" si="2"/>
        <v>0</v>
      </c>
    </row>
    <row r="33" spans="1:30" x14ac:dyDescent="0.2">
      <c r="A33" s="115">
        <v>1936</v>
      </c>
      <c r="B33" s="135">
        <f>compoprinc!R25</f>
        <v>0.47861680197325429</v>
      </c>
      <c r="C33" s="114">
        <f>compoprinc!S25</f>
        <v>0.10167457251419397</v>
      </c>
      <c r="D33" s="114">
        <f>compoprinc!T25</f>
        <v>4.6330795747733133E-2</v>
      </c>
      <c r="E33" s="114">
        <f>compoprinc!U25</f>
        <v>3.3906307728386514E-2</v>
      </c>
      <c r="F33" s="114">
        <f>compoprinc!V25</f>
        <v>3.718963286112361E-2</v>
      </c>
      <c r="G33" s="114">
        <f>compoprinc!W25</f>
        <v>9.7954453079963175E-3</v>
      </c>
      <c r="H33" s="114">
        <f>compoprinc!X25</f>
        <v>0.16746494720118763</v>
      </c>
      <c r="I33" s="154">
        <f>compoprinc!Y25</f>
        <v>8.2255100612633067E-2</v>
      </c>
      <c r="J33" s="174">
        <f>compoprinc!Z25</f>
        <v>0.36728702180013817</v>
      </c>
      <c r="K33" s="114">
        <f>compoprinc!AA25</f>
        <v>9.8402652815577946E-2</v>
      </c>
      <c r="L33" s="114">
        <f>compoprinc!AB25</f>
        <v>3.9546306490324604E-2</v>
      </c>
      <c r="M33" s="114">
        <f>compoprinc!AC25</f>
        <v>2.7040971965794275E-2</v>
      </c>
      <c r="N33" s="114">
        <f>compoprinc!AD25</f>
        <v>3.1062700103124927E-2</v>
      </c>
      <c r="O33" s="114">
        <f>compoprinc!AE25</f>
        <v>6.6889440410822882E-3</v>
      </c>
      <c r="P33" s="114">
        <f>compoprinc!AF25</f>
        <v>9.8497068973840279E-2</v>
      </c>
      <c r="Q33" s="114">
        <f>compoprinc!AG25</f>
        <v>6.6048377410393849E-2</v>
      </c>
      <c r="R33" s="106">
        <f>compoprinc!AH25</f>
        <v>0.20660820141634345</v>
      </c>
      <c r="S33" s="114">
        <f>compoprinc!AI25</f>
        <v>8.0539036144157763E-2</v>
      </c>
      <c r="T33" s="114">
        <f>compoprinc!AJ25</f>
        <v>2.1705216694618161E-2</v>
      </c>
      <c r="U33" s="114">
        <f>compoprinc!AK25</f>
        <v>1.2297596041201536E-2</v>
      </c>
      <c r="V33" s="114">
        <f>compoprinc!AL25</f>
        <v>1.6400667045555983E-2</v>
      </c>
      <c r="W33" s="114">
        <f>compoprinc!AM25</f>
        <v>2.7069418251201762E-3</v>
      </c>
      <c r="X33" s="114">
        <f>compoprinc!AN25</f>
        <v>4.1377034505107733E-2</v>
      </c>
      <c r="Y33" s="154">
        <f>compoprinc!AO25</f>
        <v>3.1581709160582082E-2</v>
      </c>
      <c r="AB33" s="597">
        <f t="shared" si="0"/>
        <v>0</v>
      </c>
      <c r="AC33" s="597">
        <f t="shared" si="1"/>
        <v>0</v>
      </c>
      <c r="AD33" s="597">
        <f t="shared" si="2"/>
        <v>0</v>
      </c>
    </row>
    <row r="34" spans="1:30" x14ac:dyDescent="0.2">
      <c r="A34" s="115">
        <v>1937</v>
      </c>
      <c r="B34" s="135">
        <f>compoprinc!R26</f>
        <v>0.47009583180506531</v>
      </c>
      <c r="C34" s="114">
        <f>compoprinc!S26</f>
        <v>0.10123127510628568</v>
      </c>
      <c r="D34" s="114">
        <f>compoprinc!T26</f>
        <v>4.1388079557092089E-2</v>
      </c>
      <c r="E34" s="114">
        <f>compoprinc!U26</f>
        <v>2.9377574863545832E-2</v>
      </c>
      <c r="F34" s="114">
        <f>compoprinc!V26</f>
        <v>3.6599085066943662E-2</v>
      </c>
      <c r="G34" s="114">
        <f>compoprinc!W26</f>
        <v>9.8260073034865635E-3</v>
      </c>
      <c r="H34" s="114">
        <f>compoprinc!X26</f>
        <v>0.17060765333254832</v>
      </c>
      <c r="I34" s="154">
        <f>compoprinc!Y26</f>
        <v>8.1066156575163237E-2</v>
      </c>
      <c r="J34" s="174">
        <f>compoprinc!Z26</f>
        <v>0.36044596244703853</v>
      </c>
      <c r="K34" s="114">
        <f>compoprinc!AA26</f>
        <v>9.7094244357867884E-2</v>
      </c>
      <c r="L34" s="114">
        <f>compoprinc!AB26</f>
        <v>3.4193488499996358E-2</v>
      </c>
      <c r="M34" s="114">
        <f>compoprinc!AC26</f>
        <v>2.1324896426912703E-2</v>
      </c>
      <c r="N34" s="114">
        <f>compoprinc!AD26</f>
        <v>2.9895255065091199E-2</v>
      </c>
      <c r="O34" s="114">
        <f>compoprinc!AE26</f>
        <v>7.0158524164669889E-3</v>
      </c>
      <c r="P34" s="114">
        <f>compoprinc!AF26</f>
        <v>0.10782135079356965</v>
      </c>
      <c r="Q34" s="114">
        <f>compoprinc!AG26</f>
        <v>6.3100874887133715E-2</v>
      </c>
      <c r="R34" s="106">
        <f>compoprinc!AH26</f>
        <v>0.2039434240186149</v>
      </c>
      <c r="S34" s="114">
        <f>compoprinc!AI26</f>
        <v>8.3133413873311579E-2</v>
      </c>
      <c r="T34" s="114">
        <f>compoprinc!AJ26</f>
        <v>2.3401091475482576E-2</v>
      </c>
      <c r="U34" s="114">
        <f>compoprinc!AK26</f>
        <v>1.1658035773989746E-2</v>
      </c>
      <c r="V34" s="114">
        <f>compoprinc!AL26</f>
        <v>1.5719933525112299E-2</v>
      </c>
      <c r="W34" s="114">
        <f>compoprinc!AM26</f>
        <v>2.4947604219223698E-3</v>
      </c>
      <c r="X34" s="114">
        <f>compoprinc!AN26</f>
        <v>3.7584302089207988E-2</v>
      </c>
      <c r="Y34" s="154">
        <f>compoprinc!AO26</f>
        <v>2.9951886859588359E-2</v>
      </c>
      <c r="AB34" s="597">
        <f t="shared" si="0"/>
        <v>0</v>
      </c>
      <c r="AC34" s="597">
        <f t="shared" si="1"/>
        <v>0</v>
      </c>
      <c r="AD34" s="597">
        <f t="shared" si="2"/>
        <v>0</v>
      </c>
    </row>
    <row r="35" spans="1:30" x14ac:dyDescent="0.2">
      <c r="A35" s="115">
        <v>1938</v>
      </c>
      <c r="B35" s="135">
        <f>compoprinc!R27</f>
        <v>0.46876494221967291</v>
      </c>
      <c r="C35" s="114">
        <f>compoprinc!S27</f>
        <v>8.3420103124551906E-2</v>
      </c>
      <c r="D35" s="114">
        <f>compoprinc!T27</f>
        <v>4.2904821968494419E-2</v>
      </c>
      <c r="E35" s="114">
        <f>compoprinc!U27</f>
        <v>3.546428341880959E-2</v>
      </c>
      <c r="F35" s="114">
        <f>compoprinc!V27</f>
        <v>3.7206758478048309E-2</v>
      </c>
      <c r="G35" s="114">
        <f>compoprinc!W27</f>
        <v>1.1402908143032759E-2</v>
      </c>
      <c r="H35" s="114">
        <f>compoprinc!X27</f>
        <v>0.17932531136718921</v>
      </c>
      <c r="I35" s="154">
        <f>compoprinc!Y27</f>
        <v>7.9040755719546774E-2</v>
      </c>
      <c r="J35" s="174">
        <f>compoprinc!Z27</f>
        <v>0.3481989192829984</v>
      </c>
      <c r="K35" s="114">
        <f>compoprinc!AA27</f>
        <v>7.8608516663313421E-2</v>
      </c>
      <c r="L35" s="114">
        <f>compoprinc!AB27</f>
        <v>3.4684471582220502E-2</v>
      </c>
      <c r="M35" s="114">
        <f>compoprinc!AC27</f>
        <v>2.5096056285079271E-2</v>
      </c>
      <c r="N35" s="114">
        <f>compoprinc!AD27</f>
        <v>2.9825003086430171E-2</v>
      </c>
      <c r="O35" s="114">
        <f>compoprinc!AE27</f>
        <v>8.0440644753538102E-3</v>
      </c>
      <c r="P35" s="114">
        <f>compoprinc!AF27</f>
        <v>0.11199733408869438</v>
      </c>
      <c r="Q35" s="114">
        <f>compoprinc!AG27</f>
        <v>5.9943473101906862E-2</v>
      </c>
      <c r="R35" s="106">
        <f>compoprinc!AH27</f>
        <v>0.18546909389296723</v>
      </c>
      <c r="S35" s="114">
        <f>compoprinc!AI27</f>
        <v>6.4358366826697183E-2</v>
      </c>
      <c r="T35" s="114">
        <f>compoprinc!AJ27</f>
        <v>2.2647372449903096E-2</v>
      </c>
      <c r="U35" s="114">
        <f>compoprinc!AK27</f>
        <v>1.2848855115044178E-2</v>
      </c>
      <c r="V35" s="114">
        <f>compoprinc!AL27</f>
        <v>1.5521624891763652E-2</v>
      </c>
      <c r="W35" s="114">
        <f>compoprinc!AM27</f>
        <v>2.8691189346509286E-3</v>
      </c>
      <c r="X35" s="114">
        <f>compoprinc!AN27</f>
        <v>3.9181622169075475E-2</v>
      </c>
      <c r="Y35" s="154">
        <f>compoprinc!AO27</f>
        <v>2.8042133505832723E-2</v>
      </c>
      <c r="AB35" s="597">
        <f t="shared" si="0"/>
        <v>0</v>
      </c>
      <c r="AC35" s="597">
        <f t="shared" si="1"/>
        <v>0</v>
      </c>
      <c r="AD35" s="597">
        <f t="shared" si="2"/>
        <v>0</v>
      </c>
    </row>
    <row r="36" spans="1:30" x14ac:dyDescent="0.2">
      <c r="A36" s="117">
        <v>1939</v>
      </c>
      <c r="B36" s="139">
        <f>compoprinc!R28</f>
        <v>0.48602196300475564</v>
      </c>
      <c r="C36" s="116">
        <f>compoprinc!S28</f>
        <v>9.6500101070898056E-2</v>
      </c>
      <c r="D36" s="116">
        <f>compoprinc!T28</f>
        <v>3.9774326469903483E-2</v>
      </c>
      <c r="E36" s="116">
        <f>compoprinc!U28</f>
        <v>3.3075412249455427E-2</v>
      </c>
      <c r="F36" s="116">
        <f>compoprinc!V28</f>
        <v>3.7247935091459697E-2</v>
      </c>
      <c r="G36" s="116">
        <f>compoprinc!W28</f>
        <v>1.166578821043723E-2</v>
      </c>
      <c r="H36" s="116">
        <f>compoprinc!X28</f>
        <v>0.18685914002803652</v>
      </c>
      <c r="I36" s="156">
        <f>compoprinc!Y28</f>
        <v>8.0899259884565256E-2</v>
      </c>
      <c r="J36" s="175">
        <f>compoprinc!Z28</f>
        <v>0.36302706128714662</v>
      </c>
      <c r="K36" s="116">
        <f>compoprinc!AA28</f>
        <v>9.018563473893465E-2</v>
      </c>
      <c r="L36" s="116">
        <f>compoprinc!AB28</f>
        <v>3.3102146580555991E-2</v>
      </c>
      <c r="M36" s="116">
        <f>compoprinc!AC28</f>
        <v>2.4217222925217607E-2</v>
      </c>
      <c r="N36" s="116">
        <f>compoprinc!AD28</f>
        <v>3.0612489671375209E-2</v>
      </c>
      <c r="O36" s="116">
        <f>compoprinc!AE28</f>
        <v>8.0106337499127218E-3</v>
      </c>
      <c r="P36" s="116">
        <f>compoprinc!AF28</f>
        <v>0.11336256762980025</v>
      </c>
      <c r="Q36" s="116">
        <f>compoprinc!AG28</f>
        <v>6.3536365991350249E-2</v>
      </c>
      <c r="R36" s="109">
        <f>compoprinc!AH28</f>
        <v>0.1962640075211794</v>
      </c>
      <c r="S36" s="116">
        <f>compoprinc!AI28</f>
        <v>7.3523624055387454E-2</v>
      </c>
      <c r="T36" s="116">
        <f>compoprinc!AJ28</f>
        <v>2.1939795062676608E-2</v>
      </c>
      <c r="U36" s="116">
        <f>compoprinc!AK28</f>
        <v>1.2682679651396966E-2</v>
      </c>
      <c r="V36" s="116">
        <f>compoprinc!AL28</f>
        <v>1.6307083037184481E-2</v>
      </c>
      <c r="W36" s="116">
        <f>compoprinc!AM28</f>
        <v>2.7873024145348606E-3</v>
      </c>
      <c r="X36" s="116">
        <f>compoprinc!AN28</f>
        <v>3.8276399919961034E-2</v>
      </c>
      <c r="Y36" s="156">
        <f>compoprinc!AO28</f>
        <v>3.0747123380037975E-2</v>
      </c>
      <c r="AB36" s="597">
        <f t="shared" si="0"/>
        <v>0</v>
      </c>
      <c r="AC36" s="597">
        <f t="shared" si="1"/>
        <v>0</v>
      </c>
      <c r="AD36" s="597">
        <f t="shared" si="2"/>
        <v>0</v>
      </c>
    </row>
    <row r="37" spans="1:30" x14ac:dyDescent="0.2">
      <c r="A37" s="115">
        <v>1940</v>
      </c>
      <c r="B37" s="135">
        <f>compoprinc!R29</f>
        <v>0.48848880676280426</v>
      </c>
      <c r="C37" s="114">
        <f>compoprinc!S29</f>
        <v>0.11921942614430892</v>
      </c>
      <c r="D37" s="114">
        <f>compoprinc!T29</f>
        <v>2.7852150631539722E-2</v>
      </c>
      <c r="E37" s="114">
        <f>compoprinc!U29</f>
        <v>2.6391498695149306E-2</v>
      </c>
      <c r="F37" s="114">
        <f>compoprinc!V29</f>
        <v>3.5963327896699211E-2</v>
      </c>
      <c r="G37" s="114">
        <f>compoprinc!W29</f>
        <v>1.1428472594557799E-2</v>
      </c>
      <c r="H37" s="114">
        <f>compoprinc!X29</f>
        <v>0.18928667937386687</v>
      </c>
      <c r="I37" s="154">
        <f>compoprinc!Y29</f>
        <v>7.8347251426682432E-2</v>
      </c>
      <c r="J37" s="174">
        <f>compoprinc!Z29</f>
        <v>0.36962258808574577</v>
      </c>
      <c r="K37" s="114">
        <f>compoprinc!AA29</f>
        <v>0.11275631482470504</v>
      </c>
      <c r="L37" s="114">
        <f>compoprinc!AB29</f>
        <v>2.4756253502096103E-2</v>
      </c>
      <c r="M37" s="114">
        <f>compoprinc!AC29</f>
        <v>1.9605710768278141E-2</v>
      </c>
      <c r="N37" s="114">
        <f>compoprinc!AD29</f>
        <v>3.0596820376610413E-2</v>
      </c>
      <c r="O37" s="114">
        <f>compoprinc!AE29</f>
        <v>7.5678491781307209E-3</v>
      </c>
      <c r="P37" s="114">
        <f>compoprinc!AF29</f>
        <v>0.10982140351710765</v>
      </c>
      <c r="Q37" s="114">
        <f>compoprinc!AG29</f>
        <v>6.4518235918817654E-2</v>
      </c>
      <c r="R37" s="106">
        <f>compoprinc!AH29</f>
        <v>0.20807891550895802</v>
      </c>
      <c r="S37" s="114">
        <f>compoprinc!AI29</f>
        <v>9.2036586584471267E-2</v>
      </c>
      <c r="T37" s="114">
        <f>compoprinc!AJ29</f>
        <v>1.5860855348518769E-2</v>
      </c>
      <c r="U37" s="114">
        <f>compoprinc!AK29</f>
        <v>9.9237438793145765E-3</v>
      </c>
      <c r="V37" s="114">
        <f>compoprinc!AL29</f>
        <v>1.6564644116552667E-2</v>
      </c>
      <c r="W37" s="114">
        <f>compoprinc!AM29</f>
        <v>2.730439435822663E-3</v>
      </c>
      <c r="X37" s="114">
        <f>compoprinc!AN29</f>
        <v>3.9029818027459959E-2</v>
      </c>
      <c r="Y37" s="154">
        <f>compoprinc!AO29</f>
        <v>3.1932828116818093E-2</v>
      </c>
      <c r="AB37" s="597">
        <f t="shared" si="0"/>
        <v>0</v>
      </c>
      <c r="AC37" s="597">
        <f t="shared" si="1"/>
        <v>0</v>
      </c>
      <c r="AD37" s="597">
        <f t="shared" si="2"/>
        <v>0</v>
      </c>
    </row>
    <row r="38" spans="1:30" x14ac:dyDescent="0.2">
      <c r="A38" s="115">
        <v>1941</v>
      </c>
      <c r="B38" s="135">
        <f>compoprinc!R30</f>
        <v>0.46635718399933918</v>
      </c>
      <c r="C38" s="114">
        <f>compoprinc!S30</f>
        <v>0.13328834605284284</v>
      </c>
      <c r="D38" s="114">
        <f>compoprinc!T30</f>
        <v>2.0057001808278786E-2</v>
      </c>
      <c r="E38" s="114">
        <f>compoprinc!U30</f>
        <v>1.9552976783877508E-2</v>
      </c>
      <c r="F38" s="114">
        <f>compoprinc!V30</f>
        <v>3.8411910837521317E-2</v>
      </c>
      <c r="G38" s="114">
        <f>compoprinc!W30</f>
        <v>8.3653159761927637E-3</v>
      </c>
      <c r="H38" s="114">
        <f>compoprinc!X30</f>
        <v>0.15728189897933606</v>
      </c>
      <c r="I38" s="154">
        <f>compoprinc!Y30</f>
        <v>8.9399733561289857E-2</v>
      </c>
      <c r="J38" s="174">
        <f>compoprinc!Z30</f>
        <v>0.36170052023186039</v>
      </c>
      <c r="K38" s="114">
        <f>compoprinc!AA30</f>
        <v>0.12689868566645032</v>
      </c>
      <c r="L38" s="114">
        <f>compoprinc!AB30</f>
        <v>1.8290750228217828E-2</v>
      </c>
      <c r="M38" s="114">
        <f>compoprinc!AC30</f>
        <v>1.4522667177999774E-2</v>
      </c>
      <c r="N38" s="114">
        <f>compoprinc!AD30</f>
        <v>3.3116675470060461E-2</v>
      </c>
      <c r="O38" s="114">
        <f>compoprinc!AE30</f>
        <v>5.5865371779356505E-3</v>
      </c>
      <c r="P38" s="114">
        <f>compoprinc!AF30</f>
        <v>8.8402540662402981E-2</v>
      </c>
      <c r="Q38" s="114">
        <f>compoprinc!AG30</f>
        <v>7.4882663848793385E-2</v>
      </c>
      <c r="R38" s="106">
        <f>compoprinc!AH30</f>
        <v>0.21332043984035429</v>
      </c>
      <c r="S38" s="114">
        <f>compoprinc!AI30</f>
        <v>9.9773141622584716E-2</v>
      </c>
      <c r="T38" s="114">
        <f>compoprinc!AJ30</f>
        <v>1.1040967303561725E-2</v>
      </c>
      <c r="U38" s="114">
        <f>compoprinc!AK30</f>
        <v>6.6821809906247179E-3</v>
      </c>
      <c r="V38" s="114">
        <f>compoprinc!AL30</f>
        <v>1.9118913382189344E-2</v>
      </c>
      <c r="W38" s="114">
        <f>compoprinc!AM30</f>
        <v>2.1212125361849059E-3</v>
      </c>
      <c r="X38" s="114">
        <f>compoprinc!AN30</f>
        <v>3.4229148878880893E-2</v>
      </c>
      <c r="Y38" s="154">
        <f>compoprinc!AO30</f>
        <v>4.0354875126327953E-2</v>
      </c>
      <c r="AB38" s="597">
        <f t="shared" si="0"/>
        <v>0</v>
      </c>
      <c r="AC38" s="597">
        <f t="shared" si="1"/>
        <v>0</v>
      </c>
      <c r="AD38" s="597">
        <f t="shared" si="2"/>
        <v>0</v>
      </c>
    </row>
    <row r="39" spans="1:30" x14ac:dyDescent="0.2">
      <c r="A39" s="115">
        <v>1942</v>
      </c>
      <c r="B39" s="135">
        <f>compoprinc!R31</f>
        <v>0.42211720661675761</v>
      </c>
      <c r="C39" s="114">
        <f>compoprinc!S31</f>
        <v>0.13427455604461294</v>
      </c>
      <c r="D39" s="114">
        <f>compoprinc!T31</f>
        <v>1.4064738616230867E-2</v>
      </c>
      <c r="E39" s="114">
        <f>compoprinc!U31</f>
        <v>1.6754403506110422E-2</v>
      </c>
      <c r="F39" s="114">
        <f>compoprinc!V31</f>
        <v>3.7894867369092179E-2</v>
      </c>
      <c r="G39" s="114">
        <f>compoprinc!W31</f>
        <v>5.2269676948466211E-3</v>
      </c>
      <c r="H39" s="114">
        <f>compoprinc!X31</f>
        <v>0.12221719198680428</v>
      </c>
      <c r="I39" s="154">
        <f>compoprinc!Y31</f>
        <v>9.1684481399060325E-2</v>
      </c>
      <c r="J39" s="174">
        <f>compoprinc!Z31</f>
        <v>0.33409411738622941</v>
      </c>
      <c r="K39" s="114">
        <f>compoprinc!AA31</f>
        <v>0.12670499134669255</v>
      </c>
      <c r="L39" s="114">
        <f>compoprinc!AB31</f>
        <v>1.3125518118824325E-2</v>
      </c>
      <c r="M39" s="114">
        <f>compoprinc!AC31</f>
        <v>1.1613620749719755E-2</v>
      </c>
      <c r="N39" s="114">
        <f>compoprinc!AD31</f>
        <v>3.2569404580953955E-2</v>
      </c>
      <c r="O39" s="114">
        <f>compoprinc!AE31</f>
        <v>3.7214122368206936E-3</v>
      </c>
      <c r="P39" s="114">
        <f>compoprinc!AF31</f>
        <v>6.9853672853381621E-2</v>
      </c>
      <c r="Q39" s="114">
        <f>compoprinc!AG31</f>
        <v>7.6505497499836483E-2</v>
      </c>
      <c r="R39" s="106">
        <f>compoprinc!AH31</f>
        <v>0.20451044189458556</v>
      </c>
      <c r="S39" s="114">
        <f>compoprinc!AI31</f>
        <v>0.10126816770305751</v>
      </c>
      <c r="T39" s="114">
        <f>compoprinc!AJ31</f>
        <v>8.6123792651217768E-3</v>
      </c>
      <c r="U39" s="114">
        <f>compoprinc!AK31</f>
        <v>5.2681595622286123E-3</v>
      </c>
      <c r="V39" s="114">
        <f>compoprinc!AL31</f>
        <v>1.9660025633289897E-2</v>
      </c>
      <c r="W39" s="114">
        <f>compoprinc!AM31</f>
        <v>1.312543598920155E-3</v>
      </c>
      <c r="X39" s="114">
        <f>compoprinc!AN31</f>
        <v>2.4659701429314181E-2</v>
      </c>
      <c r="Y39" s="154">
        <f>compoprinc!AO31</f>
        <v>4.3729464702653396E-2</v>
      </c>
      <c r="AB39" s="597">
        <f t="shared" si="0"/>
        <v>0</v>
      </c>
      <c r="AC39" s="597">
        <f t="shared" si="1"/>
        <v>0</v>
      </c>
      <c r="AD39" s="597">
        <f t="shared" si="2"/>
        <v>0</v>
      </c>
    </row>
    <row r="40" spans="1:30" x14ac:dyDescent="0.2">
      <c r="A40" s="115">
        <v>1943</v>
      </c>
      <c r="B40" s="135">
        <f>compoprinc!R32</f>
        <v>0.38916818433970907</v>
      </c>
      <c r="C40" s="114">
        <f>compoprinc!S32</f>
        <v>0.12889005200876247</v>
      </c>
      <c r="D40" s="114">
        <f>compoprinc!T32</f>
        <v>1.1654523657699558E-2</v>
      </c>
      <c r="E40" s="114">
        <f>compoprinc!U32</f>
        <v>1.4836188603376222E-2</v>
      </c>
      <c r="F40" s="114">
        <f>compoprinc!V32</f>
        <v>3.7319739850914017E-2</v>
      </c>
      <c r="G40" s="114">
        <f>compoprinc!W32</f>
        <v>3.4238278978758955E-3</v>
      </c>
      <c r="H40" s="114">
        <f>compoprinc!X32</f>
        <v>9.969397510885368E-2</v>
      </c>
      <c r="I40" s="154">
        <f>compoprinc!Y32</f>
        <v>9.3349877212227247E-2</v>
      </c>
      <c r="J40" s="174">
        <f>compoprinc!Z32</f>
        <v>0.30906539306445308</v>
      </c>
      <c r="K40" s="114">
        <f>compoprinc!AA32</f>
        <v>0.12055907931337885</v>
      </c>
      <c r="L40" s="114">
        <f>compoprinc!AB32</f>
        <v>1.1095818175617559E-2</v>
      </c>
      <c r="M40" s="114">
        <f>compoprinc!AC32</f>
        <v>1.0060256818548103E-2</v>
      </c>
      <c r="N40" s="114">
        <f>compoprinc!AD32</f>
        <v>3.2539249666083583E-2</v>
      </c>
      <c r="O40" s="114">
        <f>compoprinc!AE32</f>
        <v>2.4767411440612501E-3</v>
      </c>
      <c r="P40" s="114">
        <f>compoprinc!AF32</f>
        <v>5.2986515695723435E-2</v>
      </c>
      <c r="Q40" s="114">
        <f>compoprinc!AG32</f>
        <v>7.9347732251040248E-2</v>
      </c>
      <c r="R40" s="106">
        <f>compoprinc!AH32</f>
        <v>0.18562816075885594</v>
      </c>
      <c r="S40" s="114">
        <f>compoprinc!AI32</f>
        <v>9.1956676657539677E-2</v>
      </c>
      <c r="T40" s="114">
        <f>compoprinc!AJ32</f>
        <v>7.4977404759263644E-3</v>
      </c>
      <c r="U40" s="114">
        <f>compoprinc!AK32</f>
        <v>4.3073819203566458E-3</v>
      </c>
      <c r="V40" s="114">
        <f>compoprinc!AL32</f>
        <v>1.9814893271560802E-2</v>
      </c>
      <c r="W40" s="114">
        <f>compoprinc!AM32</f>
        <v>7.812675066708112E-4</v>
      </c>
      <c r="X40" s="114">
        <f>compoprinc!AN32</f>
        <v>1.5493940787075647E-2</v>
      </c>
      <c r="Y40" s="154">
        <f>compoprinc!AO32</f>
        <v>4.5776260139725994E-2</v>
      </c>
      <c r="AB40" s="597">
        <f t="shared" si="0"/>
        <v>0</v>
      </c>
      <c r="AC40" s="597">
        <f t="shared" si="1"/>
        <v>0</v>
      </c>
      <c r="AD40" s="597">
        <f t="shared" si="2"/>
        <v>0</v>
      </c>
    </row>
    <row r="41" spans="1:30" x14ac:dyDescent="0.2">
      <c r="A41" s="115">
        <v>1944</v>
      </c>
      <c r="B41" s="135">
        <f>compoprinc!R33</f>
        <v>0.36338196221522678</v>
      </c>
      <c r="C41" s="114">
        <f>compoprinc!S33</f>
        <v>0.11456248508871825</v>
      </c>
      <c r="D41" s="114">
        <f>compoprinc!T33</f>
        <v>1.2027856269290696E-2</v>
      </c>
      <c r="E41" s="114">
        <f>compoprinc!U33</f>
        <v>1.3015264569762394E-2</v>
      </c>
      <c r="F41" s="114">
        <f>compoprinc!V33</f>
        <v>3.1002516015892104E-2</v>
      </c>
      <c r="G41" s="114">
        <f>compoprinc!W33</f>
        <v>3.2720758866113409E-3</v>
      </c>
      <c r="H41" s="114">
        <f>compoprinc!X33</f>
        <v>0.11529976754743906</v>
      </c>
      <c r="I41" s="154">
        <f>compoprinc!Y33</f>
        <v>7.4201996837512982E-2</v>
      </c>
      <c r="J41" s="174">
        <f>compoprinc!Z33</f>
        <v>0.27584651312274311</v>
      </c>
      <c r="K41" s="114">
        <f>compoprinc!AA33</f>
        <v>0.10613253229412327</v>
      </c>
      <c r="L41" s="114">
        <f>compoprinc!AB33</f>
        <v>1.1407351761505207E-2</v>
      </c>
      <c r="M41" s="114">
        <f>compoprinc!AC33</f>
        <v>9.1759054972965545E-3</v>
      </c>
      <c r="N41" s="114">
        <f>compoprinc!AD33</f>
        <v>2.7354672524235644E-2</v>
      </c>
      <c r="O41" s="114">
        <f>compoprinc!AE33</f>
        <v>2.1824309962801118E-3</v>
      </c>
      <c r="P41" s="114">
        <f>compoprinc!AF33</f>
        <v>5.5249011737367681E-2</v>
      </c>
      <c r="Q41" s="114">
        <f>compoprinc!AG33</f>
        <v>6.4344608311934628E-2</v>
      </c>
      <c r="R41" s="106">
        <f>compoprinc!AH33</f>
        <v>0.15452808913406055</v>
      </c>
      <c r="S41" s="114">
        <f>compoprinc!AI33</f>
        <v>7.7226344095711608E-2</v>
      </c>
      <c r="T41" s="114">
        <f>compoprinc!AJ33</f>
        <v>7.5939308896312164E-3</v>
      </c>
      <c r="U41" s="114">
        <f>compoprinc!AK33</f>
        <v>3.8603891008528934E-3</v>
      </c>
      <c r="V41" s="114">
        <f>compoprinc!AL33</f>
        <v>1.5605202797200284E-2</v>
      </c>
      <c r="W41" s="114">
        <f>compoprinc!AM33</f>
        <v>6.7140151813864773E-4</v>
      </c>
      <c r="X41" s="114">
        <f>compoprinc!AN33</f>
        <v>1.5355836527085028E-2</v>
      </c>
      <c r="Y41" s="154">
        <f>compoprinc!AO33</f>
        <v>3.421498420544087E-2</v>
      </c>
      <c r="AB41" s="597">
        <f t="shared" si="0"/>
        <v>0</v>
      </c>
      <c r="AC41" s="597">
        <f t="shared" si="1"/>
        <v>0</v>
      </c>
      <c r="AD41" s="597">
        <f t="shared" si="2"/>
        <v>0</v>
      </c>
    </row>
    <row r="42" spans="1:30" x14ac:dyDescent="0.2">
      <c r="A42" s="115">
        <v>1945</v>
      </c>
      <c r="B42" s="135">
        <f>compoprinc!R34</f>
        <v>0.35604243033166139</v>
      </c>
      <c r="C42" s="114">
        <f>compoprinc!S34</f>
        <v>9.2712618915036321E-2</v>
      </c>
      <c r="D42" s="114">
        <f>compoprinc!T34</f>
        <v>1.3771174985512752E-2</v>
      </c>
      <c r="E42" s="114">
        <f>compoprinc!U34</f>
        <v>1.3342740820133739E-2</v>
      </c>
      <c r="F42" s="114">
        <f>compoprinc!V34</f>
        <v>3.4193876009605072E-2</v>
      </c>
      <c r="G42" s="114">
        <f>compoprinc!W34</f>
        <v>3.0526020336577335E-3</v>
      </c>
      <c r="H42" s="114">
        <f>compoprinc!X34</f>
        <v>0.11360673017750667</v>
      </c>
      <c r="I42" s="154">
        <f>compoprinc!Y34</f>
        <v>8.536268739020908E-2</v>
      </c>
      <c r="J42" s="174">
        <f>compoprinc!Z34</f>
        <v>0.26900581828537939</v>
      </c>
      <c r="K42" s="114">
        <f>compoprinc!AA34</f>
        <v>8.5148339662062755E-2</v>
      </c>
      <c r="L42" s="114">
        <f>compoprinc!AB34</f>
        <v>1.3251918612995756E-2</v>
      </c>
      <c r="M42" s="114">
        <f>compoprinc!AC34</f>
        <v>9.4033895439672062E-3</v>
      </c>
      <c r="N42" s="114">
        <f>compoprinc!AD34</f>
        <v>3.0348155433978067E-2</v>
      </c>
      <c r="O42" s="114">
        <f>compoprinc!AE34</f>
        <v>2.0532316241995171E-3</v>
      </c>
      <c r="P42" s="114">
        <f>compoprinc!AF34</f>
        <v>5.4334422310892437E-2</v>
      </c>
      <c r="Q42" s="114">
        <f>compoprinc!AG34</f>
        <v>7.446636109728369E-2</v>
      </c>
      <c r="R42" s="106">
        <f>compoprinc!AH34</f>
        <v>0.14390606425739233</v>
      </c>
      <c r="S42" s="114">
        <f>compoprinc!AI34</f>
        <v>5.8862374460623527E-2</v>
      </c>
      <c r="T42" s="114">
        <f>compoprinc!AJ34</f>
        <v>8.843039909259217E-3</v>
      </c>
      <c r="U42" s="114">
        <f>compoprinc!AK34</f>
        <v>3.8976754152004493E-3</v>
      </c>
      <c r="V42" s="114">
        <f>compoprinc!AL34</f>
        <v>1.6967931709654147E-2</v>
      </c>
      <c r="W42" s="114">
        <f>compoprinc!AM34</f>
        <v>6.5368806183145232E-4</v>
      </c>
      <c r="X42" s="114">
        <f>compoprinc!AN34</f>
        <v>1.6187115533453471E-2</v>
      </c>
      <c r="Y42" s="154">
        <f>compoprinc!AO34</f>
        <v>3.8494239167370048E-2</v>
      </c>
      <c r="AB42" s="597">
        <f t="shared" si="0"/>
        <v>0</v>
      </c>
      <c r="AC42" s="597">
        <f t="shared" si="1"/>
        <v>0</v>
      </c>
      <c r="AD42" s="597">
        <f t="shared" si="2"/>
        <v>0</v>
      </c>
    </row>
    <row r="43" spans="1:30" x14ac:dyDescent="0.2">
      <c r="A43" s="115">
        <v>1946</v>
      </c>
      <c r="B43" s="135">
        <f>compoprinc!R35</f>
        <v>0.37224311916814962</v>
      </c>
      <c r="C43" s="114">
        <f>compoprinc!S35</f>
        <v>8.3735270746279414E-2</v>
      </c>
      <c r="D43" s="114">
        <f>compoprinc!T35</f>
        <v>1.2365872772777182E-2</v>
      </c>
      <c r="E43" s="114">
        <f>compoprinc!U35</f>
        <v>1.4338387495021953E-2</v>
      </c>
      <c r="F43" s="114">
        <f>compoprinc!V35</f>
        <v>4.0800951265712822E-2</v>
      </c>
      <c r="G43" s="114">
        <f>compoprinc!W35</f>
        <v>3.4261978284434516E-3</v>
      </c>
      <c r="H43" s="114">
        <f>compoprinc!X35</f>
        <v>0.11382530550839229</v>
      </c>
      <c r="I43" s="154">
        <f>compoprinc!Y35</f>
        <v>0.1037511335515225</v>
      </c>
      <c r="J43" s="174">
        <f>compoprinc!Z35</f>
        <v>0.28282403302565218</v>
      </c>
      <c r="K43" s="114">
        <f>compoprinc!AA35</f>
        <v>7.580819708532692E-2</v>
      </c>
      <c r="L43" s="114">
        <f>compoprinc!AB35</f>
        <v>1.2153293301331606E-2</v>
      </c>
      <c r="M43" s="114">
        <f>compoprinc!AC35</f>
        <v>1.0198084808961632E-2</v>
      </c>
      <c r="N43" s="114">
        <f>compoprinc!AD35</f>
        <v>3.5687019170934239E-2</v>
      </c>
      <c r="O43" s="114">
        <f>compoprinc!AE35</f>
        <v>2.3633906226961259E-3</v>
      </c>
      <c r="P43" s="114">
        <f>compoprinc!AF35</f>
        <v>5.79602473397152E-2</v>
      </c>
      <c r="Q43" s="114">
        <f>compoprinc!AG35</f>
        <v>8.8653800696686477E-2</v>
      </c>
      <c r="R43" s="106">
        <f>compoprinc!AH35</f>
        <v>0.14412148071077494</v>
      </c>
      <c r="S43" s="114">
        <f>compoprinc!AI35</f>
        <v>5.0677424988238726E-2</v>
      </c>
      <c r="T43" s="114">
        <f>compoprinc!AJ35</f>
        <v>7.9906493880723545E-3</v>
      </c>
      <c r="U43" s="114">
        <f>compoprinc!AK35</f>
        <v>4.2748946628424662E-3</v>
      </c>
      <c r="V43" s="114">
        <f>compoprinc!AL35</f>
        <v>1.8595308502767166E-2</v>
      </c>
      <c r="W43" s="114">
        <f>compoprinc!AM35</f>
        <v>8.1610870785736719E-4</v>
      </c>
      <c r="X43" s="114">
        <f>compoprinc!AN35</f>
        <v>2.0090346709559052E-2</v>
      </c>
      <c r="Y43" s="154">
        <f>compoprinc!AO35</f>
        <v>4.1676747751437808E-2</v>
      </c>
      <c r="AB43" s="597">
        <f t="shared" si="0"/>
        <v>0</v>
      </c>
      <c r="AC43" s="597">
        <f t="shared" si="1"/>
        <v>0</v>
      </c>
      <c r="AD43" s="597">
        <f t="shared" si="2"/>
        <v>0</v>
      </c>
    </row>
    <row r="44" spans="1:30" x14ac:dyDescent="0.2">
      <c r="A44" s="115">
        <v>1947</v>
      </c>
      <c r="B44" s="135">
        <f>compoprinc!R36</f>
        <v>0.36709127869286146</v>
      </c>
      <c r="C44" s="114">
        <f>compoprinc!S36</f>
        <v>0.10089936417787783</v>
      </c>
      <c r="D44" s="114">
        <f>compoprinc!T36</f>
        <v>1.2544260578242067E-2</v>
      </c>
      <c r="E44" s="114">
        <f>compoprinc!U36</f>
        <v>1.3334499553521726E-2</v>
      </c>
      <c r="F44" s="114">
        <f>compoprinc!V36</f>
        <v>3.7485538105094834E-2</v>
      </c>
      <c r="G44" s="114">
        <f>compoprinc!W36</f>
        <v>3.7407739783389062E-3</v>
      </c>
      <c r="H44" s="114">
        <f>compoprinc!X36</f>
        <v>0.10742649883322315</v>
      </c>
      <c r="I44" s="154">
        <f>compoprinc!Y36</f>
        <v>9.1660343466562974E-2</v>
      </c>
      <c r="J44" s="174">
        <f>compoprinc!Z36</f>
        <v>0.28234933110773192</v>
      </c>
      <c r="K44" s="114">
        <f>compoprinc!AA36</f>
        <v>9.2952291997219674E-2</v>
      </c>
      <c r="L44" s="114">
        <f>compoprinc!AB36</f>
        <v>1.2200945259460689E-2</v>
      </c>
      <c r="M44" s="114">
        <f>compoprinc!AC36</f>
        <v>9.5822804473547456E-3</v>
      </c>
      <c r="N44" s="114">
        <f>compoprinc!AD36</f>
        <v>3.2568327880902602E-2</v>
      </c>
      <c r="O44" s="114">
        <f>compoprinc!AE36</f>
        <v>2.6159984587677968E-3</v>
      </c>
      <c r="P44" s="114">
        <f>compoprinc!AF36</f>
        <v>5.4790127762160315E-2</v>
      </c>
      <c r="Q44" s="114">
        <f>compoprinc!AG36</f>
        <v>7.7639359301866009E-2</v>
      </c>
      <c r="R44" s="106">
        <f>compoprinc!AH36</f>
        <v>0.14860190588649086</v>
      </c>
      <c r="S44" s="114">
        <f>compoprinc!AI36</f>
        <v>6.5436441370559331E-2</v>
      </c>
      <c r="T44" s="114">
        <f>compoprinc!AJ36</f>
        <v>7.8570235194084653E-3</v>
      </c>
      <c r="U44" s="114">
        <f>compoprinc!AK36</f>
        <v>4.094085752722432E-3</v>
      </c>
      <c r="V44" s="114">
        <f>compoprinc!AL36</f>
        <v>1.6288038165441238E-2</v>
      </c>
      <c r="W44" s="114">
        <f>compoprinc!AM36</f>
        <v>9.1549505542444531E-4</v>
      </c>
      <c r="X44" s="114">
        <f>compoprinc!AN36</f>
        <v>1.9533763710425766E-2</v>
      </c>
      <c r="Y44" s="154">
        <f>compoprinc!AO36</f>
        <v>3.4477058312509155E-2</v>
      </c>
      <c r="AB44" s="597">
        <f t="shared" si="0"/>
        <v>0</v>
      </c>
      <c r="AC44" s="597">
        <f t="shared" si="1"/>
        <v>0</v>
      </c>
      <c r="AD44" s="597">
        <f t="shared" si="2"/>
        <v>0</v>
      </c>
    </row>
    <row r="45" spans="1:30" x14ac:dyDescent="0.2">
      <c r="A45" s="115">
        <v>1948</v>
      </c>
      <c r="B45" s="135">
        <f>compoprinc!R37</f>
        <v>0.38647072148438805</v>
      </c>
      <c r="C45" s="114">
        <f>compoprinc!S37</f>
        <v>0.11632769729787197</v>
      </c>
      <c r="D45" s="114">
        <f>compoprinc!T37</f>
        <v>1.1488070268394882E-2</v>
      </c>
      <c r="E45" s="114">
        <f>compoprinc!U37</f>
        <v>1.2954564917624502E-2</v>
      </c>
      <c r="F45" s="114">
        <f>compoprinc!V37</f>
        <v>3.6258051836717681E-2</v>
      </c>
      <c r="G45" s="114">
        <f>compoprinc!W37</f>
        <v>4.2912766208085731E-3</v>
      </c>
      <c r="H45" s="114">
        <f>compoprinc!X37</f>
        <v>0.11906585231211096</v>
      </c>
      <c r="I45" s="154">
        <f>compoprinc!Y37</f>
        <v>8.6085208230859495E-2</v>
      </c>
      <c r="J45" s="174">
        <f>compoprinc!Z37</f>
        <v>0.29802343522720814</v>
      </c>
      <c r="K45" s="114">
        <f>compoprinc!AA37</f>
        <v>0.10801739036411306</v>
      </c>
      <c r="L45" s="114">
        <f>compoprinc!AB37</f>
        <v>1.1036139842780446E-2</v>
      </c>
      <c r="M45" s="114">
        <f>compoprinc!AC37</f>
        <v>9.2925645034680066E-3</v>
      </c>
      <c r="N45" s="114">
        <f>compoprinc!AD37</f>
        <v>3.1555584647762334E-2</v>
      </c>
      <c r="O45" s="114">
        <f>compoprinc!AE37</f>
        <v>2.9374484605632603E-3</v>
      </c>
      <c r="P45" s="114">
        <f>compoprinc!AF37</f>
        <v>6.2012206353406499E-2</v>
      </c>
      <c r="Q45" s="114">
        <f>compoprinc!AG37</f>
        <v>7.3172101055114611E-2</v>
      </c>
      <c r="R45" s="106">
        <f>compoprinc!AH37</f>
        <v>0.16151428306472077</v>
      </c>
      <c r="S45" s="114">
        <f>compoprinc!AI37</f>
        <v>7.8417902310006338E-2</v>
      </c>
      <c r="T45" s="114">
        <f>compoprinc!AJ37</f>
        <v>7.3047671862563968E-3</v>
      </c>
      <c r="U45" s="114">
        <f>compoprinc!AK37</f>
        <v>4.0968360482051486E-3</v>
      </c>
      <c r="V45" s="114">
        <f>compoprinc!AL37</f>
        <v>1.6210142950508381E-2</v>
      </c>
      <c r="W45" s="114">
        <f>compoprinc!AM37</f>
        <v>9.998630243310859E-4</v>
      </c>
      <c r="X45" s="114">
        <f>compoprinc!AN37</f>
        <v>2.0816504364165257E-2</v>
      </c>
      <c r="Y45" s="154">
        <f>compoprinc!AO37</f>
        <v>3.3668267181248164E-2</v>
      </c>
      <c r="AB45" s="597">
        <f t="shared" si="0"/>
        <v>0</v>
      </c>
      <c r="AC45" s="597">
        <f t="shared" si="1"/>
        <v>0</v>
      </c>
      <c r="AD45" s="597">
        <f t="shared" si="2"/>
        <v>0</v>
      </c>
    </row>
    <row r="46" spans="1:30" x14ac:dyDescent="0.2">
      <c r="A46" s="115">
        <v>1949</v>
      </c>
      <c r="B46" s="135">
        <f>compoprinc!R38</f>
        <v>0.38082565066707774</v>
      </c>
      <c r="C46" s="114">
        <f>compoprinc!S38</f>
        <v>0.11123441699257276</v>
      </c>
      <c r="D46" s="114">
        <f>compoprinc!T38</f>
        <v>1.1906777950735067E-2</v>
      </c>
      <c r="E46" s="114">
        <f>compoprinc!U38</f>
        <v>1.4671117434747727E-2</v>
      </c>
      <c r="F46" s="114">
        <f>compoprinc!V38</f>
        <v>3.283215082269178E-2</v>
      </c>
      <c r="G46" s="114">
        <f>compoprinc!W38</f>
        <v>5.2231812928634483E-3</v>
      </c>
      <c r="H46" s="114">
        <f>compoprinc!X38</f>
        <v>0.13129983776314361</v>
      </c>
      <c r="I46" s="154">
        <f>compoprinc!Y38</f>
        <v>7.3658168410323382E-2</v>
      </c>
      <c r="J46" s="174">
        <f>compoprinc!Z38</f>
        <v>0.28863947337171691</v>
      </c>
      <c r="K46" s="114">
        <f>compoprinc!AA38</f>
        <v>0.10337547593801781</v>
      </c>
      <c r="L46" s="114">
        <f>compoprinc!AB38</f>
        <v>1.1029906838468315E-2</v>
      </c>
      <c r="M46" s="114">
        <f>compoprinc!AC38</f>
        <v>1.0430092677499336E-2</v>
      </c>
      <c r="N46" s="114">
        <f>compoprinc!AD38</f>
        <v>2.8274788907451217E-2</v>
      </c>
      <c r="O46" s="114">
        <f>compoprinc!AE38</f>
        <v>3.5664789109218194E-3</v>
      </c>
      <c r="P46" s="114">
        <f>compoprinc!AF38</f>
        <v>7.0203156116449797E-2</v>
      </c>
      <c r="Q46" s="114">
        <f>compoprinc!AG38</f>
        <v>6.1759573982908607E-2</v>
      </c>
      <c r="R46" s="106">
        <f>compoprinc!AH38</f>
        <v>0.15498034906398567</v>
      </c>
      <c r="S46" s="114">
        <f>compoprinc!AI38</f>
        <v>7.6922690320798834E-2</v>
      </c>
      <c r="T46" s="114">
        <f>compoprinc!AJ38</f>
        <v>7.3358234197444978E-3</v>
      </c>
      <c r="U46" s="114">
        <f>compoprinc!AK38</f>
        <v>4.5396514551273477E-3</v>
      </c>
      <c r="V46" s="114">
        <f>compoprinc!AL38</f>
        <v>1.4433188429650572E-2</v>
      </c>
      <c r="W46" s="114">
        <f>compoprinc!AM38</f>
        <v>1.1835396833968488E-3</v>
      </c>
      <c r="X46" s="114">
        <f>compoprinc!AN38</f>
        <v>2.2453592245025036E-2</v>
      </c>
      <c r="Y46" s="154">
        <f>compoprinc!AO38</f>
        <v>2.8111863510242485E-2</v>
      </c>
      <c r="AB46" s="597">
        <f t="shared" si="0"/>
        <v>0</v>
      </c>
      <c r="AC46" s="597">
        <f t="shared" si="1"/>
        <v>0</v>
      </c>
      <c r="AD46" s="597">
        <f t="shared" si="2"/>
        <v>0</v>
      </c>
    </row>
    <row r="47" spans="1:30" x14ac:dyDescent="0.2">
      <c r="A47" s="119">
        <v>1950</v>
      </c>
      <c r="B47" s="146">
        <f>compoprinc!R39</f>
        <v>0.38859791971592794</v>
      </c>
      <c r="C47" s="118">
        <f>compoprinc!S39</f>
        <v>0.12135099354217993</v>
      </c>
      <c r="D47" s="118">
        <f>compoprinc!T39</f>
        <v>1.2157051080730522E-2</v>
      </c>
      <c r="E47" s="118">
        <f>compoprinc!U39</f>
        <v>1.4656564963891705E-2</v>
      </c>
      <c r="F47" s="118">
        <f>compoprinc!V39</f>
        <v>3.218640024003111E-2</v>
      </c>
      <c r="G47" s="118">
        <f>compoprinc!W39</f>
        <v>5.5708080710306328E-3</v>
      </c>
      <c r="H47" s="118">
        <f>compoprinc!X39</f>
        <v>0.12964040452363224</v>
      </c>
      <c r="I47" s="158">
        <f>compoprinc!Y39</f>
        <v>7.3035697294431726E-2</v>
      </c>
      <c r="J47" s="176">
        <f>compoprinc!Z39</f>
        <v>0.2979282321253558</v>
      </c>
      <c r="K47" s="118">
        <f>compoprinc!AA39</f>
        <v>0.11125052826766858</v>
      </c>
      <c r="L47" s="118">
        <f>compoprinc!AB39</f>
        <v>1.1695286397357476E-2</v>
      </c>
      <c r="M47" s="118">
        <f>compoprinc!AC39</f>
        <v>1.0492909146911696E-2</v>
      </c>
      <c r="N47" s="118">
        <f>compoprinc!AD39</f>
        <v>2.8167396617497332E-2</v>
      </c>
      <c r="O47" s="118">
        <f>compoprinc!AE39</f>
        <v>3.8206559917764527E-3</v>
      </c>
      <c r="P47" s="118">
        <f>compoprinc!AF39</f>
        <v>6.9905412222989405E-2</v>
      </c>
      <c r="Q47" s="118">
        <f>compoprinc!AG39</f>
        <v>6.2596043481154912E-2</v>
      </c>
      <c r="R47" s="112">
        <f>compoprinc!AH39</f>
        <v>0.16545269734585644</v>
      </c>
      <c r="S47" s="118">
        <f>compoprinc!AI39</f>
        <v>8.4491520679123563E-2</v>
      </c>
      <c r="T47" s="118">
        <f>compoprinc!AJ39</f>
        <v>7.9400578777766191E-3</v>
      </c>
      <c r="U47" s="118">
        <f>compoprinc!AK39</f>
        <v>4.6927030510305924E-3</v>
      </c>
      <c r="V47" s="118">
        <f>compoprinc!AL39</f>
        <v>1.5018291809466075E-2</v>
      </c>
      <c r="W47" s="118">
        <f>compoprinc!AM39</f>
        <v>1.2474479501867553E-3</v>
      </c>
      <c r="X47" s="118">
        <f>compoprinc!AN39</f>
        <v>2.1736031904200634E-2</v>
      </c>
      <c r="Y47" s="158">
        <f>compoprinc!AO39</f>
        <v>3.0326644074072245E-2</v>
      </c>
      <c r="AB47" s="597">
        <f t="shared" si="0"/>
        <v>0</v>
      </c>
      <c r="AC47" s="597">
        <f t="shared" si="1"/>
        <v>0</v>
      </c>
      <c r="AD47" s="597">
        <f t="shared" si="2"/>
        <v>0</v>
      </c>
    </row>
    <row r="48" spans="1:30" x14ac:dyDescent="0.2">
      <c r="A48" s="115">
        <v>1951</v>
      </c>
      <c r="B48" s="135">
        <f>compoprinc!R40</f>
        <v>0.37837369380093172</v>
      </c>
      <c r="C48" s="114">
        <f>compoprinc!S40</f>
        <v>0.12055551114762494</v>
      </c>
      <c r="D48" s="114">
        <f>compoprinc!T40</f>
        <v>1.1301947896585483E-2</v>
      </c>
      <c r="E48" s="114">
        <f>compoprinc!U40</f>
        <v>1.401040688781174E-2</v>
      </c>
      <c r="F48" s="114">
        <f>compoprinc!V40</f>
        <v>3.1406679884256536E-2</v>
      </c>
      <c r="G48" s="114">
        <f>compoprinc!W40</f>
        <v>5.1730681067081894E-3</v>
      </c>
      <c r="H48" s="114">
        <f>compoprinc!X40</f>
        <v>0.12326745507624988</v>
      </c>
      <c r="I48" s="154">
        <f>compoprinc!Y40</f>
        <v>7.2658624801694882E-2</v>
      </c>
      <c r="J48" s="174">
        <f>compoprinc!Z40</f>
        <v>0.28972407691637952</v>
      </c>
      <c r="K48" s="114">
        <f>compoprinc!AA40</f>
        <v>0.11203000233404191</v>
      </c>
      <c r="L48" s="114">
        <f>compoprinc!AB40</f>
        <v>1.0822183662124323E-2</v>
      </c>
      <c r="M48" s="114">
        <f>compoprinc!AC40</f>
        <v>9.9234255507110562E-3</v>
      </c>
      <c r="N48" s="114">
        <f>compoprinc!AD40</f>
        <v>2.7440444612257964E-2</v>
      </c>
      <c r="O48" s="114">
        <f>compoprinc!AE40</f>
        <v>3.521483974537267E-3</v>
      </c>
      <c r="P48" s="114">
        <f>compoprinc!AF40</f>
        <v>6.3873283563890743E-2</v>
      </c>
      <c r="Q48" s="114">
        <f>compoprinc!AG40</f>
        <v>6.2113253218816229E-2</v>
      </c>
      <c r="R48" s="106">
        <f>compoprinc!AH40</f>
        <v>0.15914872522824244</v>
      </c>
      <c r="S48" s="114">
        <f>compoprinc!AI40</f>
        <v>8.3060977819795115E-2</v>
      </c>
      <c r="T48" s="114">
        <f>compoprinc!AJ40</f>
        <v>6.9212374204327704E-3</v>
      </c>
      <c r="U48" s="114">
        <f>compoprinc!AK40</f>
        <v>4.3051075287241086E-3</v>
      </c>
      <c r="V48" s="114">
        <f>compoprinc!AL40</f>
        <v>1.4473311259055615E-2</v>
      </c>
      <c r="W48" s="114">
        <f>compoprinc!AM40</f>
        <v>1.1399450931151018E-3</v>
      </c>
      <c r="X48" s="114">
        <f>compoprinc!AN40</f>
        <v>1.9600756288947696E-2</v>
      </c>
      <c r="Y48" s="154">
        <f>compoprinc!AO40</f>
        <v>2.9647389818172033E-2</v>
      </c>
      <c r="AB48" s="597">
        <f t="shared" si="0"/>
        <v>0</v>
      </c>
      <c r="AC48" s="597">
        <f t="shared" si="1"/>
        <v>0</v>
      </c>
      <c r="AD48" s="597">
        <f t="shared" si="2"/>
        <v>0</v>
      </c>
    </row>
    <row r="49" spans="1:30" x14ac:dyDescent="0.2">
      <c r="A49" s="115">
        <v>1952</v>
      </c>
      <c r="B49" s="135">
        <f>compoprinc!R41</f>
        <v>0.36501998051069878</v>
      </c>
      <c r="C49" s="114">
        <f>compoprinc!S41</f>
        <v>0.10984849249544118</v>
      </c>
      <c r="D49" s="114">
        <f>compoprinc!T41</f>
        <v>1.1130201263894059E-2</v>
      </c>
      <c r="E49" s="114">
        <f>compoprinc!U41</f>
        <v>1.4780432115956961E-2</v>
      </c>
      <c r="F49" s="114">
        <f>compoprinc!V41</f>
        <v>3.0494072418754119E-2</v>
      </c>
      <c r="G49" s="114">
        <f>compoprinc!W41</f>
        <v>5.4931591705439185E-3</v>
      </c>
      <c r="H49" s="114">
        <f>compoprinc!X41</f>
        <v>0.12318766703568786</v>
      </c>
      <c r="I49" s="154">
        <f>compoprinc!Y41</f>
        <v>7.0085956010420725E-2</v>
      </c>
      <c r="J49" s="174">
        <f>compoprinc!Z41</f>
        <v>0.27565092113638717</v>
      </c>
      <c r="K49" s="114">
        <f>compoprinc!AA41</f>
        <v>0.1012198954749246</v>
      </c>
      <c r="L49" s="114">
        <f>compoprinc!AB41</f>
        <v>1.0634330594191603E-2</v>
      </c>
      <c r="M49" s="114">
        <f>compoprinc!AC41</f>
        <v>1.0325618907184428E-2</v>
      </c>
      <c r="N49" s="114">
        <f>compoprinc!AD41</f>
        <v>2.6430352370728886E-2</v>
      </c>
      <c r="O49" s="114">
        <f>compoprinc!AE41</f>
        <v>3.7673503543629375E-3</v>
      </c>
      <c r="P49" s="114">
        <f>compoprinc!AF41</f>
        <v>6.4027583878528346E-2</v>
      </c>
      <c r="Q49" s="114">
        <f>compoprinc!AG41</f>
        <v>5.924578955646638E-2</v>
      </c>
      <c r="R49" s="106">
        <f>compoprinc!AH41</f>
        <v>0.14813230535551006</v>
      </c>
      <c r="S49" s="114">
        <f>compoprinc!AI41</f>
        <v>7.5643866979283728E-2</v>
      </c>
      <c r="T49" s="114">
        <f>compoprinc!AJ41</f>
        <v>6.8666494469182124E-3</v>
      </c>
      <c r="U49" s="114">
        <f>compoprinc!AK41</f>
        <v>4.4867870991560001E-3</v>
      </c>
      <c r="V49" s="114">
        <f>compoprinc!AL41</f>
        <v>1.3988443909244331E-2</v>
      </c>
      <c r="W49" s="114">
        <f>compoprinc!AM41</f>
        <v>1.1493750516514659E-3</v>
      </c>
      <c r="X49" s="114">
        <f>compoprinc!AN41</f>
        <v>1.7583229799035763E-2</v>
      </c>
      <c r="Y49" s="154">
        <f>compoprinc!AO41</f>
        <v>2.841395307022054E-2</v>
      </c>
      <c r="AB49" s="597">
        <f t="shared" si="0"/>
        <v>0</v>
      </c>
      <c r="AC49" s="597">
        <f t="shared" si="1"/>
        <v>0</v>
      </c>
      <c r="AD49" s="597">
        <f t="shared" si="2"/>
        <v>0</v>
      </c>
    </row>
    <row r="50" spans="1:30" x14ac:dyDescent="0.2">
      <c r="A50" s="115">
        <v>1953</v>
      </c>
      <c r="B50" s="135">
        <f>compoprinc!R42</f>
        <v>0.35481339177523896</v>
      </c>
      <c r="C50" s="114">
        <f>compoprinc!S42</f>
        <v>0.1047379033503187</v>
      </c>
      <c r="D50" s="114">
        <f>compoprinc!T42</f>
        <v>1.1323944427313281E-2</v>
      </c>
      <c r="E50" s="114">
        <f>compoprinc!U42</f>
        <v>1.5794025823871453E-2</v>
      </c>
      <c r="F50" s="114">
        <f>compoprinc!V42</f>
        <v>2.8198048089192913E-2</v>
      </c>
      <c r="G50" s="114">
        <f>compoprinc!W42</f>
        <v>6.2199633601160266E-3</v>
      </c>
      <c r="H50" s="114">
        <f>compoprinc!X42</f>
        <v>0.12554746983773354</v>
      </c>
      <c r="I50" s="154">
        <f>compoprinc!Y42</f>
        <v>6.299203688669304E-2</v>
      </c>
      <c r="J50" s="174">
        <f>compoprinc!Z42</f>
        <v>0.26403211747219718</v>
      </c>
      <c r="K50" s="114">
        <f>compoprinc!AA42</f>
        <v>9.6647434741577776E-2</v>
      </c>
      <c r="L50" s="114">
        <f>compoprinc!AB42</f>
        <v>1.0562179775663438E-2</v>
      </c>
      <c r="M50" s="114">
        <f>compoprinc!AC42</f>
        <v>1.0993821654276644E-2</v>
      </c>
      <c r="N50" s="114">
        <f>compoprinc!AD42</f>
        <v>2.4410780463088623E-2</v>
      </c>
      <c r="O50" s="114">
        <f>compoprinc!AE42</f>
        <v>4.2193525790765645E-3</v>
      </c>
      <c r="P50" s="114">
        <f>compoprinc!AF42</f>
        <v>6.4014541715790116E-2</v>
      </c>
      <c r="Q50" s="114">
        <f>compoprinc!AG42</f>
        <v>5.3184006542723976E-2</v>
      </c>
      <c r="R50" s="106">
        <f>compoprinc!AH42</f>
        <v>0.13863014234262053</v>
      </c>
      <c r="S50" s="114">
        <f>compoprinc!AI42</f>
        <v>7.1298281047094639E-2</v>
      </c>
      <c r="T50" s="114">
        <f>compoprinc!AJ42</f>
        <v>6.6772098259377036E-3</v>
      </c>
      <c r="U50" s="114">
        <f>compoprinc!AK42</f>
        <v>4.593757262942034E-3</v>
      </c>
      <c r="V50" s="114">
        <f>compoprinc!AL42</f>
        <v>1.2634116611617804E-2</v>
      </c>
      <c r="W50" s="114">
        <f>compoprinc!AM42</f>
        <v>1.2822970286263588E-3</v>
      </c>
      <c r="X50" s="114">
        <f>compoprinc!AN42</f>
        <v>1.7437331162712677E-2</v>
      </c>
      <c r="Y50" s="154">
        <f>compoprinc!AO42</f>
        <v>2.4707149403689295E-2</v>
      </c>
      <c r="AB50" s="597">
        <f t="shared" si="0"/>
        <v>0</v>
      </c>
      <c r="AC50" s="597">
        <f t="shared" si="1"/>
        <v>0</v>
      </c>
      <c r="AD50" s="597">
        <f t="shared" si="2"/>
        <v>0</v>
      </c>
    </row>
    <row r="51" spans="1:30" x14ac:dyDescent="0.2">
      <c r="A51" s="115">
        <v>1954</v>
      </c>
      <c r="B51" s="135">
        <f>compoprinc!R43</f>
        <v>0.35775030507052363</v>
      </c>
      <c r="C51" s="114">
        <f>compoprinc!S43</f>
        <v>0.10077703592468155</v>
      </c>
      <c r="D51" s="114">
        <f>compoprinc!T43</f>
        <v>1.1397684275592537E-2</v>
      </c>
      <c r="E51" s="114">
        <f>compoprinc!U43</f>
        <v>1.9317178907673472E-2</v>
      </c>
      <c r="F51" s="114">
        <f>compoprinc!V43</f>
        <v>2.8546363798218982E-2</v>
      </c>
      <c r="G51" s="114">
        <f>compoprinc!W43</f>
        <v>6.9706982124013083E-3</v>
      </c>
      <c r="H51" s="114">
        <f>compoprinc!X43</f>
        <v>0.12684610203868649</v>
      </c>
      <c r="I51" s="154">
        <f>compoprinc!Y43</f>
        <v>6.3895241913269327E-2</v>
      </c>
      <c r="J51" s="174">
        <f>compoprinc!Z43</f>
        <v>0.26547872950064805</v>
      </c>
      <c r="K51" s="114">
        <f>compoprinc!AA43</f>
        <v>9.3541005704579794E-2</v>
      </c>
      <c r="L51" s="114">
        <f>compoprinc!AB43</f>
        <v>1.0169223048805293E-2</v>
      </c>
      <c r="M51" s="114">
        <f>compoprinc!AC43</f>
        <v>1.3449429890937547E-2</v>
      </c>
      <c r="N51" s="114">
        <f>compoprinc!AD43</f>
        <v>2.4091540328237321E-2</v>
      </c>
      <c r="O51" s="114">
        <f>compoprinc!AE43</f>
        <v>4.8128021283564389E-3</v>
      </c>
      <c r="P51" s="114">
        <f>compoprinc!AF43</f>
        <v>6.7350472516650925E-2</v>
      </c>
      <c r="Q51" s="114">
        <f>compoprinc!AG43</f>
        <v>5.206425588308071E-2</v>
      </c>
      <c r="R51" s="106">
        <f>compoprinc!AH43</f>
        <v>0.13749477229388626</v>
      </c>
      <c r="S51" s="114">
        <f>compoprinc!AI43</f>
        <v>6.7674511293551884E-2</v>
      </c>
      <c r="T51" s="114">
        <f>compoprinc!AJ43</f>
        <v>7.3824807996369056E-3</v>
      </c>
      <c r="U51" s="114">
        <f>compoprinc!AK43</f>
        <v>5.746869583044871E-3</v>
      </c>
      <c r="V51" s="114">
        <f>compoprinc!AL43</f>
        <v>1.270560275711E-2</v>
      </c>
      <c r="W51" s="114">
        <f>compoprinc!AM43</f>
        <v>1.4347672730082538E-3</v>
      </c>
      <c r="X51" s="114">
        <f>compoprinc!AN43</f>
        <v>1.7721470631090121E-2</v>
      </c>
      <c r="Y51" s="154">
        <f>compoprinc!AO43</f>
        <v>2.4829069956444277E-2</v>
      </c>
      <c r="AB51" s="597">
        <f t="shared" si="0"/>
        <v>0</v>
      </c>
      <c r="AC51" s="597">
        <f t="shared" si="1"/>
        <v>0</v>
      </c>
      <c r="AD51" s="597">
        <f t="shared" si="2"/>
        <v>0</v>
      </c>
    </row>
    <row r="52" spans="1:30" x14ac:dyDescent="0.2">
      <c r="A52" s="115">
        <v>1955</v>
      </c>
      <c r="B52" s="135">
        <f>compoprinc!R44</f>
        <v>0.36418328699385927</v>
      </c>
      <c r="C52" s="114">
        <f>compoprinc!S44</f>
        <v>0.11699270733556588</v>
      </c>
      <c r="D52" s="114">
        <f>compoprinc!T44</f>
        <v>1.1087748083474871E-2</v>
      </c>
      <c r="E52" s="114">
        <f>compoprinc!U44</f>
        <v>1.7588132311885933E-2</v>
      </c>
      <c r="F52" s="114">
        <f>compoprinc!V44</f>
        <v>2.6657425995912927E-2</v>
      </c>
      <c r="G52" s="114">
        <f>compoprinc!W44</f>
        <v>7.5522308762852319E-3</v>
      </c>
      <c r="H52" s="114">
        <f>compoprinc!X44</f>
        <v>0.12370605723000468</v>
      </c>
      <c r="I52" s="154">
        <f>compoprinc!Y44</f>
        <v>6.0598985160729806E-2</v>
      </c>
      <c r="J52" s="174">
        <f>compoprinc!Z44</f>
        <v>0.27150860507966201</v>
      </c>
      <c r="K52" s="114">
        <f>compoprinc!AA44</f>
        <v>0.10559032017568794</v>
      </c>
      <c r="L52" s="114">
        <f>compoprinc!AB44</f>
        <v>9.6560453550398155E-3</v>
      </c>
      <c r="M52" s="114">
        <f>compoprinc!AC44</f>
        <v>1.1909931504767299E-2</v>
      </c>
      <c r="N52" s="114">
        <f>compoprinc!AD44</f>
        <v>2.2292199790784721E-2</v>
      </c>
      <c r="O52" s="114">
        <f>compoprinc!AE44</f>
        <v>5.3224715414733675E-3</v>
      </c>
      <c r="P52" s="114">
        <f>compoprinc!AF44</f>
        <v>6.7987214987978925E-2</v>
      </c>
      <c r="Q52" s="114">
        <f>compoprinc!AG44</f>
        <v>4.8750421723929911E-2</v>
      </c>
      <c r="R52" s="106">
        <f>compoprinc!AH44</f>
        <v>0.14384208856903161</v>
      </c>
      <c r="S52" s="114">
        <f>compoprinc!AI44</f>
        <v>7.8710195626389062E-2</v>
      </c>
      <c r="T52" s="114">
        <f>compoprinc!AJ44</f>
        <v>7.1248361345483471E-3</v>
      </c>
      <c r="U52" s="114">
        <f>compoprinc!AK44</f>
        <v>4.5681332535646279E-3</v>
      </c>
      <c r="V52" s="114">
        <f>compoprinc!AL44</f>
        <v>1.1874911566245046E-2</v>
      </c>
      <c r="W52" s="114">
        <f>compoprinc!AM44</f>
        <v>1.5194175076191825E-3</v>
      </c>
      <c r="X52" s="114">
        <f>compoprinc!AN44</f>
        <v>1.6468785177232804E-2</v>
      </c>
      <c r="Y52" s="154">
        <f>compoprinc!AO44</f>
        <v>2.3575809303432581E-2</v>
      </c>
      <c r="AB52" s="597">
        <f t="shared" si="0"/>
        <v>0</v>
      </c>
      <c r="AC52" s="597">
        <f t="shared" si="1"/>
        <v>0</v>
      </c>
      <c r="AD52" s="597">
        <f t="shared" si="2"/>
        <v>0</v>
      </c>
    </row>
    <row r="53" spans="1:30" x14ac:dyDescent="0.2">
      <c r="A53" s="115">
        <v>1956</v>
      </c>
      <c r="B53" s="135">
        <f>compoprinc!R45</f>
        <v>0.35549820055817788</v>
      </c>
      <c r="C53" s="114">
        <f>compoprinc!S45</f>
        <v>0.10746417980543703</v>
      </c>
      <c r="D53" s="114">
        <f>compoprinc!T45</f>
        <v>1.1501931175803325E-2</v>
      </c>
      <c r="E53" s="114">
        <f>compoprinc!U45</f>
        <v>1.8045254511618754E-2</v>
      </c>
      <c r="F53" s="114">
        <f>compoprinc!V45</f>
        <v>2.603049157174522E-2</v>
      </c>
      <c r="G53" s="114">
        <f>compoprinc!W45</f>
        <v>7.9081990179128096E-3</v>
      </c>
      <c r="H53" s="114">
        <f>compoprinc!X45</f>
        <v>0.12532723408880478</v>
      </c>
      <c r="I53" s="154">
        <f>compoprinc!Y45</f>
        <v>5.9220910386856014E-2</v>
      </c>
      <c r="J53" s="174">
        <f>compoprinc!Z45</f>
        <v>0.26288784806967264</v>
      </c>
      <c r="K53" s="114">
        <f>compoprinc!AA45</f>
        <v>9.7474976466397828E-2</v>
      </c>
      <c r="L53" s="114">
        <f>compoprinc!AB45</f>
        <v>1.0798993479026299E-2</v>
      </c>
      <c r="M53" s="114">
        <f>compoprinc!AC45</f>
        <v>1.2273779749145456E-2</v>
      </c>
      <c r="N53" s="114">
        <f>compoprinc!AD45</f>
        <v>2.1894095943890177E-2</v>
      </c>
      <c r="O53" s="114">
        <f>compoprinc!AE45</f>
        <v>5.4942870939597727E-3</v>
      </c>
      <c r="P53" s="114">
        <f>compoprinc!AF45</f>
        <v>6.6923443123827919E-2</v>
      </c>
      <c r="Q53" s="114">
        <f>compoprinc!AG45</f>
        <v>4.8028272213425191E-2</v>
      </c>
      <c r="R53" s="106">
        <f>compoprinc!AH45</f>
        <v>0.13625799812029729</v>
      </c>
      <c r="S53" s="114">
        <f>compoprinc!AI45</f>
        <v>7.2850775830080094E-2</v>
      </c>
      <c r="T53" s="114">
        <f>compoprinc!AJ45</f>
        <v>7.299811104617842E-3</v>
      </c>
      <c r="U53" s="114">
        <f>compoprinc!AK45</f>
        <v>5.142536223801091E-3</v>
      </c>
      <c r="V53" s="114">
        <f>compoprinc!AL45</f>
        <v>1.1069405571809169E-2</v>
      </c>
      <c r="W53" s="114">
        <f>compoprinc!AM45</f>
        <v>1.5965131010583652E-3</v>
      </c>
      <c r="X53" s="114">
        <f>compoprinc!AN45</f>
        <v>1.6738427081549979E-2</v>
      </c>
      <c r="Y53" s="154">
        <f>compoprinc!AO45</f>
        <v>2.156052920738076E-2</v>
      </c>
      <c r="AB53" s="597">
        <f t="shared" si="0"/>
        <v>0</v>
      </c>
      <c r="AC53" s="597">
        <f t="shared" si="1"/>
        <v>0</v>
      </c>
      <c r="AD53" s="597">
        <f t="shared" si="2"/>
        <v>0</v>
      </c>
    </row>
    <row r="54" spans="1:30" x14ac:dyDescent="0.2">
      <c r="A54" s="115">
        <v>1957</v>
      </c>
      <c r="B54" s="135">
        <f>compoprinc!R46</f>
        <v>0.35531863325436297</v>
      </c>
      <c r="C54" s="114">
        <f>compoprinc!S46</f>
        <v>0.10423771128519747</v>
      </c>
      <c r="D54" s="114">
        <f>compoprinc!T46</f>
        <v>1.3972574237247629E-2</v>
      </c>
      <c r="E54" s="114">
        <f>compoprinc!U46</f>
        <v>1.7720573415152787E-2</v>
      </c>
      <c r="F54" s="114">
        <f>compoprinc!V46</f>
        <v>2.6045357222706268E-2</v>
      </c>
      <c r="G54" s="114">
        <f>compoprinc!W46</f>
        <v>8.3903655617288287E-3</v>
      </c>
      <c r="H54" s="114">
        <f>compoprinc!X46</f>
        <v>0.12682271421069846</v>
      </c>
      <c r="I54" s="154">
        <f>compoprinc!Y46</f>
        <v>5.8129337321631482E-2</v>
      </c>
      <c r="J54" s="174">
        <f>compoprinc!Z46</f>
        <v>0.26261794643622755</v>
      </c>
      <c r="K54" s="114">
        <f>compoprinc!AA46</f>
        <v>9.6185131428136866E-2</v>
      </c>
      <c r="L54" s="114">
        <f>compoprinc!AB46</f>
        <v>1.2889094251828659E-2</v>
      </c>
      <c r="M54" s="114">
        <f>compoprinc!AC46</f>
        <v>1.2625459441656012E-2</v>
      </c>
      <c r="N54" s="114">
        <f>compoprinc!AD46</f>
        <v>2.2537800779498365E-2</v>
      </c>
      <c r="O54" s="114">
        <f>compoprinc!AE46</f>
        <v>5.6343130791630912E-3</v>
      </c>
      <c r="P54" s="114">
        <f>compoprinc!AF46</f>
        <v>6.3698495345650738E-2</v>
      </c>
      <c r="Q54" s="114">
        <f>compoprinc!AG46</f>
        <v>4.904765211029382E-2</v>
      </c>
      <c r="R54" s="106">
        <f>compoprinc!AH46</f>
        <v>0.13374202291159565</v>
      </c>
      <c r="S54" s="114">
        <f>compoprinc!AI46</f>
        <v>6.9037564988394279E-2</v>
      </c>
      <c r="T54" s="114">
        <f>compoprinc!AJ46</f>
        <v>7.4409846571771698E-3</v>
      </c>
      <c r="U54" s="114">
        <f>compoprinc!AK46</f>
        <v>5.2757898608333468E-3</v>
      </c>
      <c r="V54" s="114">
        <f>compoprinc!AL46</f>
        <v>1.1377958076792928E-2</v>
      </c>
      <c r="W54" s="114">
        <f>compoprinc!AM46</f>
        <v>1.6910576373715773E-3</v>
      </c>
      <c r="X54" s="114">
        <f>compoprinc!AN46</f>
        <v>1.6924761451898421E-2</v>
      </c>
      <c r="Y54" s="154">
        <f>compoprinc!AO46</f>
        <v>2.1993906239127912E-2</v>
      </c>
      <c r="AB54" s="597">
        <f t="shared" si="0"/>
        <v>0</v>
      </c>
      <c r="AC54" s="597">
        <f t="shared" si="1"/>
        <v>0</v>
      </c>
      <c r="AD54" s="597">
        <f t="shared" si="2"/>
        <v>0</v>
      </c>
    </row>
    <row r="55" spans="1:30" x14ac:dyDescent="0.2">
      <c r="A55" s="115">
        <v>1958</v>
      </c>
      <c r="B55" s="135">
        <f>compoprinc!R47</f>
        <v>0.35449200777334722</v>
      </c>
      <c r="C55" s="114">
        <f>compoprinc!S47</f>
        <v>9.1894923006034301E-2</v>
      </c>
      <c r="D55" s="114">
        <f>compoprinc!T47</f>
        <v>1.5335100797651708E-2</v>
      </c>
      <c r="E55" s="114">
        <f>compoprinc!U47</f>
        <v>1.9156211539525562E-2</v>
      </c>
      <c r="F55" s="114">
        <f>compoprinc!V47</f>
        <v>2.6623062123152359E-2</v>
      </c>
      <c r="G55" s="114">
        <f>compoprinc!W47</f>
        <v>9.2681325750576145E-3</v>
      </c>
      <c r="H55" s="114">
        <f>compoprinc!X47</f>
        <v>0.13349755476595696</v>
      </c>
      <c r="I55" s="154">
        <f>compoprinc!Y47</f>
        <v>5.8717022965968729E-2</v>
      </c>
      <c r="J55" s="174">
        <f>compoprinc!Z47</f>
        <v>0.25744821402307355</v>
      </c>
      <c r="K55" s="114">
        <f>compoprinc!AA47</f>
        <v>8.5031999349046525E-2</v>
      </c>
      <c r="L55" s="114">
        <f>compoprinc!AB47</f>
        <v>1.3865829159663575E-2</v>
      </c>
      <c r="M55" s="114">
        <f>compoprinc!AC47</f>
        <v>1.3739557042837592E-2</v>
      </c>
      <c r="N55" s="114">
        <f>compoprinc!AD47</f>
        <v>2.2897208594704826E-2</v>
      </c>
      <c r="O55" s="114">
        <f>compoprinc!AE47</f>
        <v>6.1287933611643263E-3</v>
      </c>
      <c r="P55" s="114">
        <f>compoprinc!AF47</f>
        <v>6.6639089987874253E-2</v>
      </c>
      <c r="Q55" s="114">
        <f>compoprinc!AG47</f>
        <v>4.9145736527782501E-2</v>
      </c>
      <c r="R55" s="106">
        <f>compoprinc!AH47</f>
        <v>0.12550134805762217</v>
      </c>
      <c r="S55" s="114">
        <f>compoprinc!AI47</f>
        <v>5.9683574558740536E-2</v>
      </c>
      <c r="T55" s="114">
        <f>compoprinc!AJ47</f>
        <v>7.8952806702066447E-3</v>
      </c>
      <c r="U55" s="114">
        <f>compoprinc!AK47</f>
        <v>5.8080640479936125E-3</v>
      </c>
      <c r="V55" s="114">
        <f>compoprinc!AL47</f>
        <v>1.1470967253480277E-2</v>
      </c>
      <c r="W55" s="114">
        <f>compoprinc!AM47</f>
        <v>1.8036242016610748E-3</v>
      </c>
      <c r="X55" s="114">
        <f>compoprinc!AN47</f>
        <v>1.7073775122857439E-2</v>
      </c>
      <c r="Y55" s="154">
        <f>compoprinc!AO47</f>
        <v>2.1766062202682578E-2</v>
      </c>
      <c r="AB55" s="597">
        <f t="shared" si="0"/>
        <v>0</v>
      </c>
      <c r="AC55" s="597">
        <f t="shared" si="1"/>
        <v>0</v>
      </c>
      <c r="AD55" s="597">
        <f t="shared" si="2"/>
        <v>0</v>
      </c>
    </row>
    <row r="56" spans="1:30" x14ac:dyDescent="0.2">
      <c r="A56" s="117">
        <v>1959</v>
      </c>
      <c r="B56" s="139">
        <f>compoprinc!R48</f>
        <v>0.35741039858751578</v>
      </c>
      <c r="C56" s="116">
        <f>compoprinc!S48</f>
        <v>0.10403222936062029</v>
      </c>
      <c r="D56" s="116">
        <f>compoprinc!T48</f>
        <v>1.4615554455036721E-2</v>
      </c>
      <c r="E56" s="116">
        <f>compoprinc!U48</f>
        <v>1.9439934413431458E-2</v>
      </c>
      <c r="F56" s="116">
        <f>compoprinc!V48</f>
        <v>2.4808081950045878E-2</v>
      </c>
      <c r="G56" s="116">
        <f>compoprinc!W48</f>
        <v>9.8348823867301597E-3</v>
      </c>
      <c r="H56" s="116">
        <f>compoprinc!X48</f>
        <v>0.12927936784878577</v>
      </c>
      <c r="I56" s="156">
        <f>compoprinc!Y48</f>
        <v>5.5400348172865488E-2</v>
      </c>
      <c r="J56" s="175">
        <f>compoprinc!Z48</f>
        <v>0.26133933466151055</v>
      </c>
      <c r="K56" s="116">
        <f>compoprinc!AA48</f>
        <v>9.69137816295116E-2</v>
      </c>
      <c r="L56" s="116">
        <f>compoprinc!AB48</f>
        <v>1.3178473664446969E-2</v>
      </c>
      <c r="M56" s="116">
        <f>compoprinc!AC48</f>
        <v>1.3970368922711734E-2</v>
      </c>
      <c r="N56" s="116">
        <f>compoprinc!AD48</f>
        <v>2.1557453768009559E-2</v>
      </c>
      <c r="O56" s="116">
        <f>compoprinc!AE48</f>
        <v>6.4204112077212681E-3</v>
      </c>
      <c r="P56" s="116">
        <f>compoprinc!AF48</f>
        <v>6.2286431717804944E-2</v>
      </c>
      <c r="Q56" s="116">
        <f>compoprinc!AG48</f>
        <v>4.7012413751304466E-2</v>
      </c>
      <c r="R56" s="109">
        <f>compoprinc!AH48</f>
        <v>0.13009090518647129</v>
      </c>
      <c r="S56" s="116">
        <f>compoprinc!AI48</f>
        <v>6.6747122916714169E-2</v>
      </c>
      <c r="T56" s="116">
        <f>compoprinc!AJ48</f>
        <v>7.408194316329629E-3</v>
      </c>
      <c r="U56" s="116">
        <f>compoprinc!AK48</f>
        <v>5.8557004852655874E-3</v>
      </c>
      <c r="V56" s="116">
        <f>compoprinc!AL48</f>
        <v>1.0865323611992847E-2</v>
      </c>
      <c r="W56" s="116">
        <f>compoprinc!AM48</f>
        <v>1.91116123977097E-3</v>
      </c>
      <c r="X56" s="116">
        <f>compoprinc!AN48</f>
        <v>1.6263060509302055E-2</v>
      </c>
      <c r="Y56" s="156">
        <f>compoprinc!AO48</f>
        <v>2.1040342107096037E-2</v>
      </c>
      <c r="AB56" s="597">
        <f t="shared" si="0"/>
        <v>0</v>
      </c>
      <c r="AC56" s="597">
        <f t="shared" si="1"/>
        <v>0</v>
      </c>
      <c r="AD56" s="597">
        <f t="shared" si="2"/>
        <v>0</v>
      </c>
    </row>
    <row r="57" spans="1:30" x14ac:dyDescent="0.2">
      <c r="A57" s="115">
        <v>1960</v>
      </c>
      <c r="B57" s="135">
        <f>compoprinc!R49</f>
        <v>0.3525894706360781</v>
      </c>
      <c r="C57" s="114">
        <f>compoprinc!S49</f>
        <v>9.9357349128210579E-2</v>
      </c>
      <c r="D57" s="114">
        <f>compoprinc!T49</f>
        <v>1.4969923657593788E-2</v>
      </c>
      <c r="E57" s="114">
        <f>compoprinc!U49</f>
        <v>2.1072198584063055E-2</v>
      </c>
      <c r="F57" s="114">
        <f>compoprinc!V49</f>
        <v>2.5096972245193475E-2</v>
      </c>
      <c r="G57" s="114">
        <f>compoprinc!W49</f>
        <v>1.0539586023375054E-2</v>
      </c>
      <c r="H57" s="114">
        <f>compoprinc!X49</f>
        <v>0.13134223423398877</v>
      </c>
      <c r="I57" s="154">
        <f>compoprinc!Y49</f>
        <v>5.0211206763653406E-2</v>
      </c>
      <c r="J57" s="174">
        <f>compoprinc!Z49</f>
        <v>0.25418051313322204</v>
      </c>
      <c r="K57" s="114">
        <f>compoprinc!AA49</f>
        <v>9.1929702641076555E-2</v>
      </c>
      <c r="L57" s="114">
        <f>compoprinc!AB49</f>
        <v>1.3425182228450898E-2</v>
      </c>
      <c r="M57" s="114">
        <f>compoprinc!AC49</f>
        <v>1.5503434127968197E-2</v>
      </c>
      <c r="N57" s="114">
        <f>compoprinc!AD49</f>
        <v>2.1718659743798462E-2</v>
      </c>
      <c r="O57" s="114">
        <f>compoprinc!AE49</f>
        <v>6.8222612379506987E-3</v>
      </c>
      <c r="P57" s="114">
        <f>compoprinc!AF49</f>
        <v>6.2393325977912438E-2</v>
      </c>
      <c r="Q57" s="114">
        <f>compoprinc!AG49</f>
        <v>4.2387947176064804E-2</v>
      </c>
      <c r="R57" s="106">
        <f>compoprinc!AH49</f>
        <v>0.12474106655972349</v>
      </c>
      <c r="S57" s="114">
        <f>compoprinc!AI49</f>
        <v>6.3405500130768302E-2</v>
      </c>
      <c r="T57" s="114">
        <f>compoprinc!AJ49</f>
        <v>7.3233698310190727E-3</v>
      </c>
      <c r="U57" s="114">
        <f>compoprinc!AK49</f>
        <v>6.783092564054901E-3</v>
      </c>
      <c r="V57" s="114">
        <f>compoprinc!AL49</f>
        <v>1.0691380078168685E-2</v>
      </c>
      <c r="W57" s="114">
        <f>compoprinc!AM49</f>
        <v>2.0258847229518845E-3</v>
      </c>
      <c r="X57" s="114">
        <f>compoprinc!AN49</f>
        <v>1.6201279582453241E-2</v>
      </c>
      <c r="Y57" s="154">
        <f>compoprinc!AO49</f>
        <v>1.8310559650307395E-2</v>
      </c>
      <c r="AB57" s="597">
        <f t="shared" si="0"/>
        <v>0</v>
      </c>
      <c r="AC57" s="597">
        <f t="shared" si="1"/>
        <v>0</v>
      </c>
      <c r="AD57" s="597">
        <f t="shared" si="2"/>
        <v>0</v>
      </c>
    </row>
    <row r="58" spans="1:30" x14ac:dyDescent="0.2">
      <c r="A58" s="115">
        <v>1961</v>
      </c>
      <c r="B58" s="135">
        <f>compoprinc!R50</f>
        <v>0.35492866790247735</v>
      </c>
      <c r="C58" s="114">
        <f>compoprinc!S50</f>
        <v>9.6561802861839491E-2</v>
      </c>
      <c r="D58" s="114">
        <f>compoprinc!T50</f>
        <v>1.5919416415498905E-2</v>
      </c>
      <c r="E58" s="114">
        <f>compoprinc!U50</f>
        <v>2.1660176849506083E-2</v>
      </c>
      <c r="F58" s="114">
        <f>compoprinc!V50</f>
        <v>2.481260688252571E-2</v>
      </c>
      <c r="G58" s="114">
        <f>compoprinc!W50</f>
        <v>1.1406801213358181E-2</v>
      </c>
      <c r="H58" s="114">
        <f>compoprinc!X50</f>
        <v>0.1343918484459628</v>
      </c>
      <c r="I58" s="154">
        <f>compoprinc!Y50</f>
        <v>5.0176015233786168E-2</v>
      </c>
      <c r="J58" s="174">
        <f>compoprinc!Z50</f>
        <v>0.25570949638626134</v>
      </c>
      <c r="K58" s="114">
        <f>compoprinc!AA50</f>
        <v>8.7494722511176515E-2</v>
      </c>
      <c r="L58" s="114">
        <f>compoprinc!AB50</f>
        <v>1.381450955025415E-2</v>
      </c>
      <c r="M58" s="114">
        <f>compoprinc!AC50</f>
        <v>1.5540646973293097E-2</v>
      </c>
      <c r="N58" s="114">
        <f>compoprinc!AD50</f>
        <v>2.1261304570118357E-2</v>
      </c>
      <c r="O58" s="114">
        <f>compoprinc!AE50</f>
        <v>7.5963714261356365E-3</v>
      </c>
      <c r="P58" s="114">
        <f>compoprinc!AF50</f>
        <v>6.821668548726223E-2</v>
      </c>
      <c r="Q58" s="114">
        <f>compoprinc!AG50</f>
        <v>4.1785255868021308E-2</v>
      </c>
      <c r="R58" s="106">
        <f>compoprinc!AH50</f>
        <v>0.12374365106697834</v>
      </c>
      <c r="S58" s="114">
        <f>compoprinc!AI50</f>
        <v>6.2483583138318685E-2</v>
      </c>
      <c r="T58" s="114">
        <f>compoprinc!AJ50</f>
        <v>7.4038637213729164E-3</v>
      </c>
      <c r="U58" s="114">
        <f>compoprinc!AK50</f>
        <v>6.6623092506573889E-3</v>
      </c>
      <c r="V58" s="114">
        <f>compoprinc!AL50</f>
        <v>1.0676890988914577E-2</v>
      </c>
      <c r="W58" s="114">
        <f>compoprinc!AM50</f>
        <v>2.1257880715250567E-3</v>
      </c>
      <c r="X58" s="114">
        <f>compoprinc!AN50</f>
        <v>1.5831172395419042E-2</v>
      </c>
      <c r="Y58" s="154">
        <f>compoprinc!AO50</f>
        <v>1.8560043500770673E-2</v>
      </c>
      <c r="AB58" s="597">
        <f t="shared" si="0"/>
        <v>0</v>
      </c>
      <c r="AC58" s="597">
        <f t="shared" si="1"/>
        <v>0</v>
      </c>
      <c r="AD58" s="597">
        <f t="shared" si="2"/>
        <v>0</v>
      </c>
    </row>
    <row r="59" spans="1:30" x14ac:dyDescent="0.2">
      <c r="A59" s="107">
        <v>1962</v>
      </c>
      <c r="B59" s="135">
        <f>compoprinc!R51</f>
        <v>0.36378473043441772</v>
      </c>
      <c r="C59" s="136">
        <f>compoprinc!S51</f>
        <v>0.10477689653635025</v>
      </c>
      <c r="D59" s="136">
        <f>compoprinc!T51</f>
        <v>1.6010610153898597E-2</v>
      </c>
      <c r="E59" s="136">
        <f>compoprinc!U51</f>
        <v>2.2237357683479786E-2</v>
      </c>
      <c r="F59" s="136">
        <f>compoprinc!V51</f>
        <v>2.4704491719603539E-2</v>
      </c>
      <c r="G59" s="136">
        <f>compoprinc!W51</f>
        <v>1.2585276737809181E-2</v>
      </c>
      <c r="H59" s="136">
        <f>compoprinc!X51</f>
        <v>0.1350986510515213</v>
      </c>
      <c r="I59" s="142">
        <f>compoprinc!Y51</f>
        <v>4.8371452838182449E-2</v>
      </c>
      <c r="J59" s="170">
        <f>compoprinc!Z51</f>
        <v>0.26276159286499023</v>
      </c>
      <c r="K59" s="136">
        <f>compoprinc!AA51</f>
        <v>9.4863086938858032E-2</v>
      </c>
      <c r="L59" s="136">
        <f>compoprinc!AB51</f>
        <v>1.3623060600366443E-2</v>
      </c>
      <c r="M59" s="136">
        <f>compoprinc!AC51</f>
        <v>1.6097280429676175E-2</v>
      </c>
      <c r="N59" s="136">
        <f>compoprinc!AD51</f>
        <v>2.1205347031354904E-2</v>
      </c>
      <c r="O59" s="136">
        <f>compoprinc!AE51</f>
        <v>8.2523981109261513E-3</v>
      </c>
      <c r="P59" s="136">
        <f>compoprinc!AF51</f>
        <v>6.8268075585365295E-2</v>
      </c>
      <c r="Q59" s="136">
        <f>compoprinc!AG51</f>
        <v>4.0452342480421066E-2</v>
      </c>
      <c r="R59" s="106">
        <f>compoprinc!AH51</f>
        <v>0.12797033786773682</v>
      </c>
      <c r="S59" s="105">
        <f>compoprinc!AI51</f>
        <v>6.7598789930343628E-2</v>
      </c>
      <c r="T59" s="105">
        <f>compoprinc!AJ51</f>
        <v>7.1736476966179907E-3</v>
      </c>
      <c r="U59" s="105">
        <f>compoprinc!AK51</f>
        <v>7.0232717553153634E-3</v>
      </c>
      <c r="V59" s="105">
        <f>compoprinc!AL51</f>
        <v>1.0461661033332348E-2</v>
      </c>
      <c r="W59" s="105">
        <f>compoprinc!AM51</f>
        <v>2.3090678732842207E-3</v>
      </c>
      <c r="X59" s="105">
        <f>compoprinc!AN51</f>
        <v>1.573491096496582E-2</v>
      </c>
      <c r="Y59" s="134">
        <f>compoprinc!AO51</f>
        <v>1.7668994143605232E-2</v>
      </c>
      <c r="AB59" s="597">
        <f t="shared" si="0"/>
        <v>-6.28642737865448E-9</v>
      </c>
      <c r="AC59" s="597">
        <f t="shared" si="1"/>
        <v>1.6880221664905548E-9</v>
      </c>
      <c r="AD59" s="597">
        <f t="shared" si="2"/>
        <v>-5.5297277867794037E-9</v>
      </c>
    </row>
    <row r="60" spans="1:30" x14ac:dyDescent="0.2">
      <c r="A60" s="107">
        <v>1963</v>
      </c>
      <c r="B60" s="135">
        <f>compoprinc!R52</f>
        <v>0.36483484506607056</v>
      </c>
      <c r="C60" s="136">
        <f>compoprinc!S52</f>
        <v>0.10765327885746956</v>
      </c>
      <c r="D60" s="136">
        <f>compoprinc!T52</f>
        <v>1.6136059362906963E-2</v>
      </c>
      <c r="E60" s="136">
        <f>compoprinc!U52</f>
        <v>2.1985718747600913E-2</v>
      </c>
      <c r="F60" s="136">
        <f>compoprinc!V52</f>
        <v>2.4322333745658398E-2</v>
      </c>
      <c r="G60" s="136">
        <f>compoprinc!W52</f>
        <v>1.3286356348544359E-2</v>
      </c>
      <c r="H60" s="136">
        <f>compoprinc!X52</f>
        <v>0.13380496948957443</v>
      </c>
      <c r="I60" s="142">
        <f>compoprinc!Y52</f>
        <v>4.7646138817071915E-2</v>
      </c>
      <c r="J60" s="170">
        <f>compoprinc!Z52</f>
        <v>0.2638477236032486</v>
      </c>
      <c r="K60" s="136">
        <f>compoprinc!AA52</f>
        <v>9.7370706498622894E-2</v>
      </c>
      <c r="L60" s="136">
        <f>compoprinc!AB52</f>
        <v>1.3621899241115898E-2</v>
      </c>
      <c r="M60" s="136">
        <f>compoprinc!AC52</f>
        <v>1.572535140439868E-2</v>
      </c>
      <c r="N60" s="136">
        <f>compoprinc!AD52</f>
        <v>2.0886790007352829E-2</v>
      </c>
      <c r="O60" s="136">
        <f>compoprinc!AE52</f>
        <v>8.8900956325232983E-3</v>
      </c>
      <c r="P60" s="136">
        <f>compoprinc!AF52</f>
        <v>6.7637279629707336E-2</v>
      </c>
      <c r="Q60" s="136">
        <f>compoprinc!AG52</f>
        <v>3.9715593680739403E-2</v>
      </c>
      <c r="R60" s="106">
        <f>compoprinc!AH52</f>
        <v>0.1285281628370285</v>
      </c>
      <c r="S60" s="105">
        <f>compoprinc!AI52</f>
        <v>6.9248482584953308E-2</v>
      </c>
      <c r="T60" s="105">
        <f>compoprinc!AJ52</f>
        <v>6.8343559396453202E-3</v>
      </c>
      <c r="U60" s="105">
        <f>compoprinc!AK52</f>
        <v>6.557572545716539E-3</v>
      </c>
      <c r="V60" s="105">
        <f>compoprinc!AL52</f>
        <v>1.0554318781942129E-2</v>
      </c>
      <c r="W60" s="105">
        <f>compoprinc!AM52</f>
        <v>2.4414855288341641E-3</v>
      </c>
      <c r="X60" s="105">
        <f>compoprinc!AN52</f>
        <v>1.5205898322165012E-2</v>
      </c>
      <c r="Y60" s="134">
        <f>compoprinc!AO52</f>
        <v>1.7686048522591591E-2</v>
      </c>
      <c r="AB60" s="597">
        <f t="shared" si="0"/>
        <v>-1.0302755981683731E-8</v>
      </c>
      <c r="AC60" s="597">
        <f t="shared" si="1"/>
        <v>7.5087882578372955E-9</v>
      </c>
      <c r="AD60" s="597">
        <f t="shared" si="2"/>
        <v>6.1118043959140778E-10</v>
      </c>
    </row>
    <row r="61" spans="1:30" x14ac:dyDescent="0.2">
      <c r="A61" s="107">
        <v>1964</v>
      </c>
      <c r="B61" s="135">
        <f>compoprinc!R53</f>
        <v>0.36588495969772339</v>
      </c>
      <c r="C61" s="136">
        <f>compoprinc!S53</f>
        <v>0.11052966117858887</v>
      </c>
      <c r="D61" s="136">
        <f>compoprinc!T53</f>
        <v>1.6261508571915329E-2</v>
      </c>
      <c r="E61" s="136">
        <f>compoprinc!U53</f>
        <v>2.173407981172204E-2</v>
      </c>
      <c r="F61" s="136">
        <f>compoprinc!V53</f>
        <v>2.3940175771713257E-2</v>
      </c>
      <c r="G61" s="136">
        <f>compoprinc!W53</f>
        <v>1.3987435959279537E-2</v>
      </c>
      <c r="H61" s="136">
        <f>compoprinc!X53</f>
        <v>0.13251128792762756</v>
      </c>
      <c r="I61" s="142">
        <f>compoprinc!Y53</f>
        <v>4.692082479596138E-2</v>
      </c>
      <c r="J61" s="170">
        <f>compoprinc!Z53</f>
        <v>0.26493385434150696</v>
      </c>
      <c r="K61" s="136">
        <f>compoprinc!AA53</f>
        <v>9.9878326058387756E-2</v>
      </c>
      <c r="L61" s="136">
        <f>compoprinc!AB53</f>
        <v>1.3620737881865352E-2</v>
      </c>
      <c r="M61" s="136">
        <f>compoprinc!AC53</f>
        <v>1.5353422379121184E-2</v>
      </c>
      <c r="N61" s="136">
        <f>compoprinc!AD53</f>
        <v>2.0568232983350754E-2</v>
      </c>
      <c r="O61" s="136">
        <f>compoprinc!AE53</f>
        <v>9.5277931541204453E-3</v>
      </c>
      <c r="P61" s="136">
        <f>compoprinc!AF53</f>
        <v>6.7006483674049377E-2</v>
      </c>
      <c r="Q61" s="136">
        <f>compoprinc!AG53</f>
        <v>3.8978844881057739E-2</v>
      </c>
      <c r="R61" s="106">
        <f>compoprinc!AH53</f>
        <v>0.12908598780632019</v>
      </c>
      <c r="S61" s="105">
        <f>compoprinc!AI53</f>
        <v>7.0898175239562988E-2</v>
      </c>
      <c r="T61" s="105">
        <f>compoprinc!AJ53</f>
        <v>6.4950641826726496E-3</v>
      </c>
      <c r="U61" s="105">
        <f>compoprinc!AK53</f>
        <v>6.0918733361177146E-3</v>
      </c>
      <c r="V61" s="105">
        <f>compoprinc!AL53</f>
        <v>1.064697653055191E-2</v>
      </c>
      <c r="W61" s="105">
        <f>compoprinc!AM53</f>
        <v>2.5739031843841076E-3</v>
      </c>
      <c r="X61" s="105">
        <f>compoprinc!AN53</f>
        <v>1.4676885679364204E-2</v>
      </c>
      <c r="Y61" s="134">
        <f>compoprinc!AO53</f>
        <v>1.770310290157795E-2</v>
      </c>
      <c r="AB61" s="597">
        <f t="shared" si="0"/>
        <v>-1.4319084584712982E-8</v>
      </c>
      <c r="AC61" s="597">
        <f t="shared" si="1"/>
        <v>1.3329554349184036E-8</v>
      </c>
      <c r="AD61" s="597">
        <f t="shared" si="2"/>
        <v>6.7520886659622192E-9</v>
      </c>
    </row>
    <row r="62" spans="1:30" x14ac:dyDescent="0.2">
      <c r="A62" s="107">
        <v>1965</v>
      </c>
      <c r="B62" s="135">
        <f>compoprinc!R54</f>
        <v>0.36251187324523926</v>
      </c>
      <c r="C62" s="136">
        <f>compoprinc!S54</f>
        <v>0.11052636802196503</v>
      </c>
      <c r="D62" s="136">
        <f>compoprinc!T54</f>
        <v>1.6090174263808876E-2</v>
      </c>
      <c r="E62" s="136">
        <f>compoprinc!U54</f>
        <v>2.0337732974439859E-2</v>
      </c>
      <c r="F62" s="136">
        <f>compoprinc!V54</f>
        <v>2.3271763697266579E-2</v>
      </c>
      <c r="G62" s="136">
        <f>compoprinc!W54</f>
        <v>1.3501401524990797E-2</v>
      </c>
      <c r="H62" s="136">
        <f>compoprinc!X54</f>
        <v>0.13257467001676559</v>
      </c>
      <c r="I62" s="142">
        <f>compoprinc!Y54</f>
        <v>4.6209767460823059E-2</v>
      </c>
      <c r="J62" s="170">
        <f>compoprinc!Z54</f>
        <v>0.26258459687232971</v>
      </c>
      <c r="K62" s="136">
        <f>compoprinc!AA54</f>
        <v>0.10032457485795021</v>
      </c>
      <c r="L62" s="136">
        <f>compoprinc!AB54</f>
        <v>1.348299632081762E-2</v>
      </c>
      <c r="M62" s="136">
        <f>compoprinc!AC54</f>
        <v>1.4417028054594994E-2</v>
      </c>
      <c r="N62" s="136">
        <f>compoprinc!AD54</f>
        <v>1.9928501918911934E-2</v>
      </c>
      <c r="O62" s="136">
        <f>compoprinc!AE54</f>
        <v>8.8872923515737057E-3</v>
      </c>
      <c r="P62" s="136">
        <f>compoprinc!AF54</f>
        <v>6.7326251417398453E-2</v>
      </c>
      <c r="Q62" s="136">
        <f>compoprinc!AG54</f>
        <v>3.8217941299080849E-2</v>
      </c>
      <c r="R62" s="106">
        <f>compoprinc!AH54</f>
        <v>0.12816087901592255</v>
      </c>
      <c r="S62" s="105">
        <f>compoprinc!AI54</f>
        <v>7.1050200611352921E-2</v>
      </c>
      <c r="T62" s="105">
        <f>compoprinc!AJ54</f>
        <v>6.5960958745563403E-3</v>
      </c>
      <c r="U62" s="105">
        <f>compoprinc!AK54</f>
        <v>5.732671037549153E-3</v>
      </c>
      <c r="V62" s="105">
        <f>compoprinc!AL54</f>
        <v>1.0256475768983364E-2</v>
      </c>
      <c r="W62" s="105">
        <f>compoprinc!AM54</f>
        <v>2.3858431959524751E-3</v>
      </c>
      <c r="X62" s="105">
        <f>compoprinc!AN54</f>
        <v>1.4939602930098772E-2</v>
      </c>
      <c r="Y62" s="134">
        <f>compoprinc!AO54</f>
        <v>1.7199983820319176E-2</v>
      </c>
      <c r="AB62" s="597">
        <f t="shared" si="0"/>
        <v>-4.71482053399086E-9</v>
      </c>
      <c r="AC62" s="597">
        <f t="shared" si="1"/>
        <v>1.0652001947164536E-8</v>
      </c>
      <c r="AD62" s="597">
        <f t="shared" si="2"/>
        <v>5.7771103456616402E-9</v>
      </c>
    </row>
    <row r="63" spans="1:30" x14ac:dyDescent="0.2">
      <c r="A63" s="107">
        <v>1966</v>
      </c>
      <c r="B63" s="135">
        <f>compoprinc!R55</f>
        <v>0.35913878679275513</v>
      </c>
      <c r="C63" s="136">
        <f>compoprinc!S55</f>
        <v>0.11052307486534119</v>
      </c>
      <c r="D63" s="136">
        <f>compoprinc!T55</f>
        <v>1.5918839955702424E-2</v>
      </c>
      <c r="E63" s="136">
        <f>compoprinc!U55</f>
        <v>1.8941386137157679E-2</v>
      </c>
      <c r="F63" s="136">
        <f>compoprinc!V55</f>
        <v>2.2603351622819901E-2</v>
      </c>
      <c r="G63" s="136">
        <f>compoprinc!W55</f>
        <v>1.3015367090702057E-2</v>
      </c>
      <c r="H63" s="136">
        <f>compoprinc!X55</f>
        <v>0.13263805210590363</v>
      </c>
      <c r="I63" s="142">
        <f>compoprinc!Y55</f>
        <v>4.5498710125684738E-2</v>
      </c>
      <c r="J63" s="170">
        <f>compoprinc!Z55</f>
        <v>0.26023533940315247</v>
      </c>
      <c r="K63" s="136">
        <f>compoprinc!AA55</f>
        <v>0.10077082365751266</v>
      </c>
      <c r="L63" s="136">
        <f>compoprinc!AB55</f>
        <v>1.3345254759769887E-2</v>
      </c>
      <c r="M63" s="136">
        <f>compoprinc!AC55</f>
        <v>1.3480633730068803E-2</v>
      </c>
      <c r="N63" s="136">
        <f>compoprinc!AD55</f>
        <v>1.9288770854473114E-2</v>
      </c>
      <c r="O63" s="136">
        <f>compoprinc!AE55</f>
        <v>8.2467915490269661E-3</v>
      </c>
      <c r="P63" s="136">
        <f>compoprinc!AF55</f>
        <v>6.7646019160747528E-2</v>
      </c>
      <c r="Q63" s="136">
        <f>compoprinc!AG55</f>
        <v>3.7457037717103958E-2</v>
      </c>
      <c r="R63" s="106">
        <f>compoprinc!AH55</f>
        <v>0.1272357702255249</v>
      </c>
      <c r="S63" s="105">
        <f>compoprinc!AI55</f>
        <v>7.1202225983142853E-2</v>
      </c>
      <c r="T63" s="105">
        <f>compoprinc!AJ55</f>
        <v>6.6971275664400309E-3</v>
      </c>
      <c r="U63" s="105">
        <f>compoprinc!AK55</f>
        <v>5.3734687389805913E-3</v>
      </c>
      <c r="V63" s="105">
        <f>compoprinc!AL55</f>
        <v>9.8659750074148178E-3</v>
      </c>
      <c r="W63" s="105">
        <f>compoprinc!AM55</f>
        <v>2.1977832075208426E-3</v>
      </c>
      <c r="X63" s="105">
        <f>compoprinc!AN55</f>
        <v>1.520232018083334E-2</v>
      </c>
      <c r="Y63" s="134">
        <f>compoprinc!AO55</f>
        <v>1.6696864739060402E-2</v>
      </c>
      <c r="AB63" s="597">
        <f t="shared" si="0"/>
        <v>4.8894435167312622E-9</v>
      </c>
      <c r="AC63" s="597">
        <f t="shared" si="1"/>
        <v>7.9744495451450348E-9</v>
      </c>
      <c r="AD63" s="597">
        <f t="shared" si="2"/>
        <v>4.8021320253610611E-9</v>
      </c>
    </row>
    <row r="64" spans="1:30" x14ac:dyDescent="0.2">
      <c r="A64" s="107">
        <v>1967</v>
      </c>
      <c r="B64" s="149">
        <f>compoprinc!R56</f>
        <v>0.35489881783723831</v>
      </c>
      <c r="C64" s="148">
        <f>compoprinc!S56</f>
        <v>0.10398569516837597</v>
      </c>
      <c r="D64" s="148">
        <f>compoprinc!T56</f>
        <v>1.6713325137970969E-2</v>
      </c>
      <c r="E64" s="148">
        <f>compoprinc!U56</f>
        <v>1.8831933615729213E-2</v>
      </c>
      <c r="F64" s="148">
        <f>compoprinc!V56</f>
        <v>2.2125039249658585E-2</v>
      </c>
      <c r="G64" s="148">
        <f>compoprinc!W56</f>
        <v>1.2535547837615013E-2</v>
      </c>
      <c r="H64" s="148">
        <f>compoprinc!X56</f>
        <v>0.1363200731575489</v>
      </c>
      <c r="I64" s="142">
        <f>compoprinc!Y56</f>
        <v>4.4387206435203552E-2</v>
      </c>
      <c r="J64" s="170">
        <f>compoprinc!Z56</f>
        <v>0.25624170899391174</v>
      </c>
      <c r="K64" s="148">
        <f>compoprinc!AA56</f>
        <v>9.4535369426012039E-2</v>
      </c>
      <c r="L64" s="148">
        <f>compoprinc!AB56</f>
        <v>1.3882881263270974E-2</v>
      </c>
      <c r="M64" s="148">
        <f>compoprinc!AC56</f>
        <v>1.3504456845112145E-2</v>
      </c>
      <c r="N64" s="148">
        <f>compoprinc!AD56</f>
        <v>1.8919746857136488E-2</v>
      </c>
      <c r="O64" s="148">
        <f>compoprinc!AE56</f>
        <v>8.1472231540828943E-3</v>
      </c>
      <c r="P64" s="148">
        <f>compoprinc!AF56</f>
        <v>7.0564951747655869E-2</v>
      </c>
      <c r="Q64" s="136">
        <f>compoprinc!AG56</f>
        <v>3.6687078885734081E-2</v>
      </c>
      <c r="R64" s="106">
        <f>compoprinc!AH56</f>
        <v>0.1243831180036068</v>
      </c>
      <c r="S64" s="105">
        <f>compoprinc!AI56</f>
        <v>6.6523149609565735E-2</v>
      </c>
      <c r="T64" s="105">
        <f>compoprinc!AJ56</f>
        <v>7.1475330041721463E-3</v>
      </c>
      <c r="U64" s="105">
        <f>compoprinc!AK56</f>
        <v>5.5907970672706142E-3</v>
      </c>
      <c r="V64" s="105">
        <f>compoprinc!AL56</f>
        <v>1.0071603348478675E-2</v>
      </c>
      <c r="W64" s="105">
        <f>compoprinc!AM56</f>
        <v>2.3292315891012549E-3</v>
      </c>
      <c r="X64" s="105">
        <f>compoprinc!AN56</f>
        <v>1.5889251371845603E-2</v>
      </c>
      <c r="Y64" s="134">
        <f>compoprinc!AO56</f>
        <v>1.6831547487527132E-2</v>
      </c>
      <c r="AB64" s="597">
        <f t="shared" si="0"/>
        <v>-2.7648638933897018E-9</v>
      </c>
      <c r="AC64" s="597">
        <f t="shared" si="1"/>
        <v>8.149072527885437E-10</v>
      </c>
      <c r="AD64" s="597">
        <f t="shared" si="2"/>
        <v>4.5256456360220909E-9</v>
      </c>
    </row>
    <row r="65" spans="1:30" x14ac:dyDescent="0.2">
      <c r="A65" s="107">
        <v>1968</v>
      </c>
      <c r="B65" s="149">
        <f>compoprinc!R57</f>
        <v>0.35154634155333042</v>
      </c>
      <c r="C65" s="148">
        <f>compoprinc!S57</f>
        <v>9.9835251923650503E-2</v>
      </c>
      <c r="D65" s="148">
        <f>compoprinc!T57</f>
        <v>1.7110964538005646E-2</v>
      </c>
      <c r="E65" s="148">
        <f>compoprinc!U57</f>
        <v>1.8261371122207493E-2</v>
      </c>
      <c r="F65" s="148">
        <f>compoprinc!V57</f>
        <v>2.158726891502738E-2</v>
      </c>
      <c r="G65" s="148">
        <f>compoprinc!W57</f>
        <v>1.2189961271360517E-2</v>
      </c>
      <c r="H65" s="148">
        <f>compoprinc!X57</f>
        <v>0.13905833754688501</v>
      </c>
      <c r="I65" s="142">
        <f>compoprinc!Y57</f>
        <v>4.3503189459443092E-2</v>
      </c>
      <c r="J65" s="170">
        <f>compoprinc!Z57</f>
        <v>0.25281859561800957</v>
      </c>
      <c r="K65" s="148">
        <f>compoprinc!AA57</f>
        <v>9.1019614599645138E-2</v>
      </c>
      <c r="L65" s="148">
        <f>compoprinc!AB57</f>
        <v>1.4264559824368916E-2</v>
      </c>
      <c r="M65" s="148">
        <f>compoprinc!AC57</f>
        <v>1.3029888708842918E-2</v>
      </c>
      <c r="N65" s="148">
        <f>compoprinc!AD57</f>
        <v>1.8518588854931295E-2</v>
      </c>
      <c r="O65" s="148">
        <f>compoprinc!AE57</f>
        <v>8.1517679500393569E-3</v>
      </c>
      <c r="P65" s="148">
        <f>compoprinc!AF57</f>
        <v>7.1759180165827274E-2</v>
      </c>
      <c r="Q65" s="136">
        <f>compoprinc!AG57</f>
        <v>3.6074992036446929E-2</v>
      </c>
      <c r="R65" s="106">
        <f>compoprinc!AH57</f>
        <v>0.12215415667742491</v>
      </c>
      <c r="S65" s="105">
        <f>compoprinc!AI57</f>
        <v>6.3692580908536911E-2</v>
      </c>
      <c r="T65" s="105">
        <f>compoprinc!AJ57</f>
        <v>7.4144688915112056E-3</v>
      </c>
      <c r="U65" s="105">
        <f>compoprinc!AK57</f>
        <v>5.6542960701335687E-3</v>
      </c>
      <c r="V65" s="105">
        <f>compoprinc!AL57</f>
        <v>9.8841559956781566E-3</v>
      </c>
      <c r="W65" s="105">
        <f>compoprinc!AM57</f>
        <v>2.5824594486039132E-3</v>
      </c>
      <c r="X65" s="105">
        <f>compoprinc!AN57</f>
        <v>1.6255258989986032E-2</v>
      </c>
      <c r="Y65" s="134">
        <f>compoprinc!AO57</f>
        <v>1.6670931247062981E-2</v>
      </c>
      <c r="AB65" s="597">
        <f t="shared" si="0"/>
        <v>-3.2232492230832577E-9</v>
      </c>
      <c r="AC65" s="597">
        <f t="shared" si="1"/>
        <v>3.4779077395796776E-9</v>
      </c>
      <c r="AD65" s="597">
        <f t="shared" si="2"/>
        <v>5.1259121391922235E-9</v>
      </c>
    </row>
    <row r="66" spans="1:30" x14ac:dyDescent="0.2">
      <c r="A66" s="107">
        <v>1969</v>
      </c>
      <c r="B66" s="149">
        <f>compoprinc!R58</f>
        <v>0.34267260739579797</v>
      </c>
      <c r="C66" s="148">
        <f>compoprinc!S58</f>
        <v>8.8076367392204702E-2</v>
      </c>
      <c r="D66" s="148">
        <f>compoprinc!T58</f>
        <v>1.8458431271938025E-2</v>
      </c>
      <c r="E66" s="148">
        <f>compoprinc!U58</f>
        <v>1.8024909179075621E-2</v>
      </c>
      <c r="F66" s="148">
        <f>compoprinc!V58</f>
        <v>2.0829781773500144E-2</v>
      </c>
      <c r="G66" s="148">
        <f>compoprinc!W58</f>
        <v>1.2053388461936265E-2</v>
      </c>
      <c r="H66" s="148">
        <f>compoprinc!X58</f>
        <v>0.14324146532453597</v>
      </c>
      <c r="I66" s="142">
        <f>compoprinc!Y58</f>
        <v>4.198825778439641E-2</v>
      </c>
      <c r="J66" s="170">
        <f>compoprinc!Z58</f>
        <v>0.24316203501075506</v>
      </c>
      <c r="K66" s="148">
        <f>compoprinc!AA58</f>
        <v>8.0114450072869658E-2</v>
      </c>
      <c r="L66" s="148">
        <f>compoprinc!AB58</f>
        <v>1.5296088193281321E-2</v>
      </c>
      <c r="M66" s="148">
        <f>compoprinc!AC58</f>
        <v>1.2727889923553448E-2</v>
      </c>
      <c r="N66" s="148">
        <f>compoprinc!AD58</f>
        <v>1.7994445137446746E-2</v>
      </c>
      <c r="O66" s="148">
        <f>compoprinc!AE58</f>
        <v>7.6809081219835207E-3</v>
      </c>
      <c r="P66" s="148">
        <f>compoprinc!AF58</f>
        <v>7.418535859324038E-2</v>
      </c>
      <c r="Q66" s="136">
        <f>compoprinc!AG58</f>
        <v>3.5162897722329944E-2</v>
      </c>
      <c r="R66" s="106">
        <f>compoprinc!AH58</f>
        <v>0.11459743673913181</v>
      </c>
      <c r="S66" s="105">
        <f>compoprinc!AI58</f>
        <v>5.5825117975473404E-2</v>
      </c>
      <c r="T66" s="105">
        <f>compoprinc!AJ58</f>
        <v>7.9578055756428512E-3</v>
      </c>
      <c r="U66" s="105">
        <f>compoprinc!AK58</f>
        <v>5.5459257682741736E-3</v>
      </c>
      <c r="V66" s="105">
        <f>compoprinc!AL58</f>
        <v>9.6441553178010508E-3</v>
      </c>
      <c r="W66" s="105">
        <f>compoprinc!AM58</f>
        <v>2.1846122035640292E-3</v>
      </c>
      <c r="X66" s="105">
        <f>compoprinc!AN58</f>
        <v>1.6901986076845787E-2</v>
      </c>
      <c r="Y66" s="134">
        <f>compoprinc!AO58</f>
        <v>1.6537831194000319E-2</v>
      </c>
      <c r="AB66" s="597">
        <f t="shared" si="0"/>
        <v>6.2082108343020082E-9</v>
      </c>
      <c r="AC66" s="597">
        <f t="shared" si="1"/>
        <v>-2.7539499569684267E-9</v>
      </c>
      <c r="AD66" s="597">
        <f t="shared" si="2"/>
        <v>2.6275301934219897E-9</v>
      </c>
    </row>
    <row r="67" spans="1:30" x14ac:dyDescent="0.2">
      <c r="A67" s="113">
        <v>1970</v>
      </c>
      <c r="B67" s="153">
        <f>compoprinc!R59</f>
        <v>0.33956771122757345</v>
      </c>
      <c r="C67" s="152">
        <f>compoprinc!S59</f>
        <v>7.7830424386775121E-2</v>
      </c>
      <c r="D67" s="152">
        <f>compoprinc!T59</f>
        <v>2.0755799612288683E-2</v>
      </c>
      <c r="E67" s="152">
        <f>compoprinc!U59</f>
        <v>1.8761015813652193E-2</v>
      </c>
      <c r="F67" s="152">
        <f>compoprinc!V59</f>
        <v>2.091174662928097E-2</v>
      </c>
      <c r="G67" s="152">
        <f>compoprinc!W59</f>
        <v>1.2992843592655845E-2</v>
      </c>
      <c r="H67" s="152">
        <f>compoprinc!X59</f>
        <v>0.14691892272094265</v>
      </c>
      <c r="I67" s="144">
        <f>compoprinc!Y59</f>
        <v>4.1396952350623906E-2</v>
      </c>
      <c r="J67" s="173">
        <f>compoprinc!Z59</f>
        <v>0.23835742077790201</v>
      </c>
      <c r="K67" s="152">
        <f>compoprinc!AA59</f>
        <v>7.0215509214904159E-2</v>
      </c>
      <c r="L67" s="152">
        <f>compoprinc!AB59</f>
        <v>1.7093124234634161E-2</v>
      </c>
      <c r="M67" s="152">
        <f>compoprinc!AC59</f>
        <v>1.3276455980303581E-2</v>
      </c>
      <c r="N67" s="152">
        <f>compoprinc!AD59</f>
        <v>1.826051118405303E-2</v>
      </c>
      <c r="O67" s="152">
        <f>compoprinc!AE59</f>
        <v>7.989031797478674E-3</v>
      </c>
      <c r="P67" s="152">
        <f>compoprinc!AF59</f>
        <v>7.6388720946852118E-2</v>
      </c>
      <c r="Q67" s="145">
        <f>compoprinc!AG59</f>
        <v>3.5134064484736882E-2</v>
      </c>
      <c r="R67" s="112">
        <f>compoprinc!AH59</f>
        <v>0.10928206070093438</v>
      </c>
      <c r="S67" s="111">
        <f>compoprinc!AI59</f>
        <v>4.8032744787633419E-2</v>
      </c>
      <c r="T67" s="111">
        <f>compoprinc!AJ59</f>
        <v>8.736008382129512E-3</v>
      </c>
      <c r="U67" s="111">
        <f>compoprinc!AK59</f>
        <v>5.7449898042705172E-3</v>
      </c>
      <c r="V67" s="111">
        <f>compoprinc!AL59</f>
        <v>1.0179621614952339E-2</v>
      </c>
      <c r="W67" s="111">
        <f>compoprinc!AM59</f>
        <v>2.1525836182263447E-3</v>
      </c>
      <c r="X67" s="111">
        <f>compoprinc!AN59</f>
        <v>1.7090420555177843E-2</v>
      </c>
      <c r="Y67" s="172">
        <f>compoprinc!AO59</f>
        <v>1.7345690874208231E-2</v>
      </c>
      <c r="AB67" s="597">
        <f t="shared" si="0"/>
        <v>6.1213540902826935E-9</v>
      </c>
      <c r="AC67" s="597">
        <f t="shared" si="1"/>
        <v>2.9349394026212394E-9</v>
      </c>
      <c r="AD67" s="597">
        <f t="shared" si="2"/>
        <v>1.0643361747497693E-9</v>
      </c>
    </row>
    <row r="68" spans="1:30" x14ac:dyDescent="0.2">
      <c r="A68" s="107">
        <v>1971</v>
      </c>
      <c r="B68" s="149">
        <f>compoprinc!R60</f>
        <v>0.34272645172313787</v>
      </c>
      <c r="C68" s="148">
        <f>compoprinc!S60</f>
        <v>7.8173182402679231E-2</v>
      </c>
      <c r="D68" s="148">
        <f>compoprinc!T60</f>
        <v>2.1291935469321288E-2</v>
      </c>
      <c r="E68" s="148">
        <f>compoprinc!U60</f>
        <v>1.8542695520409325E-2</v>
      </c>
      <c r="F68" s="148">
        <f>compoprinc!V60</f>
        <v>2.1078210083942395E-2</v>
      </c>
      <c r="G68" s="148">
        <f>compoprinc!W60</f>
        <v>1.3952457713457989E-2</v>
      </c>
      <c r="H68" s="148">
        <f>compoprinc!X60</f>
        <v>0.14779670910502318</v>
      </c>
      <c r="I68" s="142">
        <f>compoprinc!Y60</f>
        <v>4.189125428092666E-2</v>
      </c>
      <c r="J68" s="170">
        <f>compoprinc!Z60</f>
        <v>0.24049702560296282</v>
      </c>
      <c r="K68" s="148">
        <f>compoprinc!AA60</f>
        <v>7.0336785385734402E-2</v>
      </c>
      <c r="L68" s="148">
        <f>compoprinc!AB60</f>
        <v>1.7533253649844482E-2</v>
      </c>
      <c r="M68" s="148">
        <f>compoprinc!AC60</f>
        <v>1.3018679586366488E-2</v>
      </c>
      <c r="N68" s="148">
        <f>compoprinc!AD60</f>
        <v>1.8427272463668487E-2</v>
      </c>
      <c r="O68" s="148">
        <f>compoprinc!AE60</f>
        <v>8.4157172996128793E-3</v>
      </c>
      <c r="P68" s="148">
        <f>compoprinc!AF60</f>
        <v>7.7163812835351564E-2</v>
      </c>
      <c r="Q68" s="136">
        <f>compoprinc!AG60</f>
        <v>3.5601502862846246E-2</v>
      </c>
      <c r="R68" s="106">
        <f>compoprinc!AH60</f>
        <v>0.10990981738723349</v>
      </c>
      <c r="S68" s="105">
        <f>compoprinc!AI60</f>
        <v>4.7925795195624232E-2</v>
      </c>
      <c r="T68" s="105">
        <f>compoprinc!AJ60</f>
        <v>8.928932667117806E-3</v>
      </c>
      <c r="U68" s="105">
        <f>compoprinc!AK60</f>
        <v>5.665499794133666E-3</v>
      </c>
      <c r="V68" s="105">
        <f>compoprinc!AL60</f>
        <v>1.033180683862156E-2</v>
      </c>
      <c r="W68" s="105">
        <f>compoprinc!AM60</f>
        <v>2.1317404020919639E-3</v>
      </c>
      <c r="X68" s="105">
        <f>compoprinc!AN60</f>
        <v>1.7295830729381123E-2</v>
      </c>
      <c r="Y68" s="134">
        <f>compoprinc!AO60</f>
        <v>1.7630209624257986E-2</v>
      </c>
      <c r="AB68" s="597">
        <f t="shared" si="0"/>
        <v>7.1473778007202782E-9</v>
      </c>
      <c r="AC68" s="597">
        <f t="shared" si="1"/>
        <v>1.5195382729871199E-9</v>
      </c>
      <c r="AD68" s="597">
        <f t="shared" si="2"/>
        <v>2.1360051505325828E-9</v>
      </c>
    </row>
    <row r="69" spans="1:30" x14ac:dyDescent="0.2">
      <c r="A69" s="107">
        <v>1972</v>
      </c>
      <c r="B69" s="149">
        <f>compoprinc!R61</f>
        <v>0.34485734566260362</v>
      </c>
      <c r="C69" s="148">
        <f>compoprinc!S61</f>
        <v>7.9187163957612938E-2</v>
      </c>
      <c r="D69" s="148">
        <f>compoprinc!T61</f>
        <v>2.1425430212360652E-2</v>
      </c>
      <c r="E69" s="148">
        <f>compoprinc!U61</f>
        <v>1.8148588996837134E-2</v>
      </c>
      <c r="F69" s="148">
        <f>compoprinc!V61</f>
        <v>2.144498604866385E-2</v>
      </c>
      <c r="G69" s="148">
        <f>compoprinc!W61</f>
        <v>1.4909694063135248E-2</v>
      </c>
      <c r="H69" s="148">
        <f>compoprinc!X61</f>
        <v>0.14565435517943115</v>
      </c>
      <c r="I69" s="142">
        <f>compoprinc!Y61</f>
        <v>4.4087120280892123E-2</v>
      </c>
      <c r="J69" s="170">
        <f>compoprinc!Z61</f>
        <v>0.2419838353380328</v>
      </c>
      <c r="K69" s="148">
        <f>compoprinc!AA61</f>
        <v>7.1100204306276282E-2</v>
      </c>
      <c r="L69" s="148">
        <f>compoprinc!AB61</f>
        <v>1.7525424294206005E-2</v>
      </c>
      <c r="M69" s="148">
        <f>compoprinc!AC61</f>
        <v>1.2939744574282486E-2</v>
      </c>
      <c r="N69" s="148">
        <f>compoprinc!AD61</f>
        <v>1.8698468605634844E-2</v>
      </c>
      <c r="O69" s="148">
        <f>compoprinc!AE61</f>
        <v>8.9584490385732352E-3</v>
      </c>
      <c r="P69" s="148">
        <f>compoprinc!AF61</f>
        <v>7.5519462381635094E-2</v>
      </c>
      <c r="Q69" s="136">
        <f>compoprinc!AG61</f>
        <v>3.7242077901282755E-2</v>
      </c>
      <c r="R69" s="106">
        <f>compoprinc!AH61</f>
        <v>0.10959394643941778</v>
      </c>
      <c r="S69" s="105">
        <f>compoprinc!AI61</f>
        <v>4.7929506457876414E-2</v>
      </c>
      <c r="T69" s="105">
        <f>compoprinc!AJ61</f>
        <v>8.6876773955566478E-3</v>
      </c>
      <c r="U69" s="105">
        <f>compoprinc!AK61</f>
        <v>5.5916852044930465E-3</v>
      </c>
      <c r="V69" s="105">
        <f>compoprinc!AL61</f>
        <v>1.0128295309868918E-2</v>
      </c>
      <c r="W69" s="105">
        <f>compoprinc!AM61</f>
        <v>2.0173946285240163E-3</v>
      </c>
      <c r="X69" s="105">
        <f>compoprinc!AN61</f>
        <v>1.7654410292152534E-2</v>
      </c>
      <c r="Y69" s="134">
        <f>compoprinc!AO61</f>
        <v>1.758497940363668E-2</v>
      </c>
      <c r="AB69" s="597">
        <f t="shared" si="0"/>
        <v>6.9236705257935682E-9</v>
      </c>
      <c r="AC69" s="597">
        <f t="shared" si="1"/>
        <v>4.2361421037639957E-9</v>
      </c>
      <c r="AD69" s="597">
        <f t="shared" si="2"/>
        <v>-2.2526904785991064E-9</v>
      </c>
    </row>
    <row r="70" spans="1:30" x14ac:dyDescent="0.2">
      <c r="A70" s="107">
        <v>1973</v>
      </c>
      <c r="B70" s="149">
        <f>compoprinc!R62</f>
        <v>0.3438236441816116</v>
      </c>
      <c r="C70" s="148">
        <f>compoprinc!S62</f>
        <v>7.4788667695884214E-2</v>
      </c>
      <c r="D70" s="148">
        <f>compoprinc!T62</f>
        <v>2.2327634655219697E-2</v>
      </c>
      <c r="E70" s="148">
        <f>compoprinc!U62</f>
        <v>1.6922221880520283E-2</v>
      </c>
      <c r="F70" s="148">
        <f>compoprinc!V62</f>
        <v>2.2354326777985989E-2</v>
      </c>
      <c r="G70" s="148">
        <f>compoprinc!W62</f>
        <v>1.5330811286958124E-2</v>
      </c>
      <c r="H70" s="148">
        <f>compoprinc!X62</f>
        <v>0.14559570443907432</v>
      </c>
      <c r="I70" s="142">
        <f>compoprinc!Y62</f>
        <v>4.6504278887368855E-2</v>
      </c>
      <c r="J70" s="170">
        <f>compoprinc!Z62</f>
        <v>0.2407584462162049</v>
      </c>
      <c r="K70" s="148">
        <f>compoprinc!AA62</f>
        <v>6.6854322109975328E-2</v>
      </c>
      <c r="L70" s="148">
        <f>compoprinc!AB62</f>
        <v>1.8391263391364987E-2</v>
      </c>
      <c r="M70" s="148">
        <f>compoprinc!AC62</f>
        <v>1.2209564899393399E-2</v>
      </c>
      <c r="N70" s="148">
        <f>compoprinc!AD62</f>
        <v>1.9367995156585494E-2</v>
      </c>
      <c r="O70" s="148">
        <f>compoprinc!AE62</f>
        <v>9.1435719306787178E-3</v>
      </c>
      <c r="P70" s="148">
        <f>compoprinc!AF62</f>
        <v>7.5696851426073408E-2</v>
      </c>
      <c r="Q70" s="136">
        <f>compoprinc!AG62</f>
        <v>3.9094875719229094E-2</v>
      </c>
      <c r="R70" s="106">
        <f>compoprinc!AH62</f>
        <v>0.10728712658146833</v>
      </c>
      <c r="S70" s="105">
        <f>compoprinc!AI62</f>
        <v>4.4422483930247836E-2</v>
      </c>
      <c r="T70" s="105">
        <f>compoprinc!AJ62</f>
        <v>9.0748913959899369E-3</v>
      </c>
      <c r="U70" s="105">
        <f>compoprinc!AK62</f>
        <v>5.209463478696108E-3</v>
      </c>
      <c r="V70" s="105">
        <f>compoprinc!AL62</f>
        <v>1.0286312382675078E-2</v>
      </c>
      <c r="W70" s="105">
        <f>compoprinc!AM62</f>
        <v>2.0495228791048703E-3</v>
      </c>
      <c r="X70" s="105">
        <f>compoprinc!AN62</f>
        <v>1.8095932134599479E-2</v>
      </c>
      <c r="Y70" s="134">
        <f>compoprinc!AO62</f>
        <v>1.8148523257082161E-2</v>
      </c>
      <c r="AB70" s="597">
        <f t="shared" si="0"/>
        <v>-1.4413998883355816E-9</v>
      </c>
      <c r="AC70" s="597">
        <f t="shared" si="1"/>
        <v>1.5829044741622056E-9</v>
      </c>
      <c r="AD70" s="597">
        <f t="shared" si="2"/>
        <v>-2.876927140960106E-9</v>
      </c>
    </row>
    <row r="71" spans="1:30" x14ac:dyDescent="0.2">
      <c r="A71" s="107">
        <v>1974</v>
      </c>
      <c r="B71" s="149">
        <f>compoprinc!R63</f>
        <v>0.34027955747160377</v>
      </c>
      <c r="C71" s="148">
        <f>compoprinc!S63</f>
        <v>6.5795997266263839E-2</v>
      </c>
      <c r="D71" s="148">
        <f>compoprinc!T63</f>
        <v>2.3976218778477332E-2</v>
      </c>
      <c r="E71" s="148">
        <f>compoprinc!U63</f>
        <v>1.6242056244081482E-2</v>
      </c>
      <c r="F71" s="148">
        <f>compoprinc!V63</f>
        <v>2.2914810946417674E-2</v>
      </c>
      <c r="G71" s="148">
        <f>compoprinc!W63</f>
        <v>1.6141578386225319E-2</v>
      </c>
      <c r="H71" s="148">
        <f>compoprinc!X63</f>
        <v>0.15002423647115393</v>
      </c>
      <c r="I71" s="142">
        <f>compoprinc!Y63</f>
        <v>4.518466192212145E-2</v>
      </c>
      <c r="J71" s="170">
        <f>compoprinc!Z63</f>
        <v>0.23643030160656053</v>
      </c>
      <c r="K71" s="148">
        <f>compoprinc!AA63</f>
        <v>5.8234321364352581E-2</v>
      </c>
      <c r="L71" s="148">
        <f>compoprinc!AB63</f>
        <v>1.9857458292857899E-2</v>
      </c>
      <c r="M71" s="148">
        <f>compoprinc!AC63</f>
        <v>1.1780398079501708E-2</v>
      </c>
      <c r="N71" s="148">
        <f>compoprinc!AD63</f>
        <v>1.9783368903830478E-2</v>
      </c>
      <c r="O71" s="148">
        <f>compoprinc!AE63</f>
        <v>9.6267342108120602E-3</v>
      </c>
      <c r="P71" s="148">
        <f>compoprinc!AF63</f>
        <v>7.9066405846106136E-2</v>
      </c>
      <c r="Q71" s="136">
        <f>compoprinc!AG63</f>
        <v>3.8081611311952202E-2</v>
      </c>
      <c r="R71" s="106">
        <f>compoprinc!AH63</f>
        <v>0.10446266899521106</v>
      </c>
      <c r="S71" s="105">
        <f>compoprinc!AI63</f>
        <v>3.8633311847661389E-2</v>
      </c>
      <c r="T71" s="105">
        <f>compoprinc!AJ63</f>
        <v>9.8115380393881679E-3</v>
      </c>
      <c r="U71" s="105">
        <f>compoprinc!AK63</f>
        <v>5.1309364656164647E-3</v>
      </c>
      <c r="V71" s="105">
        <f>compoprinc!AL63</f>
        <v>1.0740763233044959E-2</v>
      </c>
      <c r="W71" s="105">
        <f>compoprinc!AM63</f>
        <v>2.3514593915408E-3</v>
      </c>
      <c r="X71" s="105">
        <f>compoprinc!AN63</f>
        <v>1.9576323027067133E-2</v>
      </c>
      <c r="Y71" s="134">
        <f>compoprinc!AO63</f>
        <v>1.8218338132129475E-2</v>
      </c>
      <c r="AB71" s="597">
        <f t="shared" si="0"/>
        <v>-2.5431372563389232E-9</v>
      </c>
      <c r="AC71" s="597">
        <f t="shared" si="1"/>
        <v>3.5971474687812588E-9</v>
      </c>
      <c r="AD71" s="597">
        <f t="shared" si="2"/>
        <v>-1.1412373268626652E-9</v>
      </c>
    </row>
    <row r="72" spans="1:30" x14ac:dyDescent="0.2">
      <c r="A72" s="107">
        <v>1975</v>
      </c>
      <c r="B72" s="149">
        <f>compoprinc!R64</f>
        <v>0.34181376749404535</v>
      </c>
      <c r="C72" s="148">
        <f>compoprinc!S64</f>
        <v>6.4842971534602611E-2</v>
      </c>
      <c r="D72" s="148">
        <f>compoprinc!T64</f>
        <v>2.4690530468669092E-2</v>
      </c>
      <c r="E72" s="148">
        <f>compoprinc!U64</f>
        <v>1.5976055547834989E-2</v>
      </c>
      <c r="F72" s="148">
        <f>compoprinc!V64</f>
        <v>2.3463555356073584E-2</v>
      </c>
      <c r="G72" s="148">
        <f>compoprinc!W64</f>
        <v>1.8143158829460049E-2</v>
      </c>
      <c r="H72" s="148">
        <f>compoprinc!X64</f>
        <v>0.15023395449685495</v>
      </c>
      <c r="I72" s="142">
        <f>compoprinc!Y64</f>
        <v>4.446354818276177E-2</v>
      </c>
      <c r="J72" s="170">
        <f>compoprinc!Z64</f>
        <v>0.23650732247529049</v>
      </c>
      <c r="K72" s="148">
        <f>compoprinc!AA64</f>
        <v>5.6877663927423328E-2</v>
      </c>
      <c r="L72" s="148">
        <f>compoprinc!AB64</f>
        <v>1.9925808385568011E-2</v>
      </c>
      <c r="M72" s="148">
        <f>compoprinc!AC64</f>
        <v>1.1653986671317895E-2</v>
      </c>
      <c r="N72" s="148">
        <f>compoprinc!AD64</f>
        <v>2.0342014872390735E-2</v>
      </c>
      <c r="O72" s="148">
        <f>compoprinc!AE64</f>
        <v>1.0647232679342977E-2</v>
      </c>
      <c r="P72" s="148">
        <f>compoprinc!AF64</f>
        <v>7.9526195961591384E-2</v>
      </c>
      <c r="Q72" s="136">
        <f>compoprinc!AG64</f>
        <v>3.7534416371713064E-2</v>
      </c>
      <c r="R72" s="106">
        <f>compoprinc!AH64</f>
        <v>0.10421626473470269</v>
      </c>
      <c r="S72" s="105">
        <f>compoprinc!AI64</f>
        <v>3.7432126405292365E-2</v>
      </c>
      <c r="T72" s="105">
        <f>compoprinc!AJ64</f>
        <v>9.7036674198247574E-3</v>
      </c>
      <c r="U72" s="105">
        <f>compoprinc!AK64</f>
        <v>5.1336265645034462E-3</v>
      </c>
      <c r="V72" s="105">
        <f>compoprinc!AL64</f>
        <v>1.1170178117463792E-2</v>
      </c>
      <c r="W72" s="105">
        <f>compoprinc!AM64</f>
        <v>2.5744860284344639E-3</v>
      </c>
      <c r="X72" s="105">
        <f>compoprinc!AN64</f>
        <v>2.0018462742282139E-2</v>
      </c>
      <c r="Y72" s="134">
        <f>compoprinc!AO64</f>
        <v>1.8183719277438115E-2</v>
      </c>
      <c r="AB72" s="597">
        <f t="shared" si="0"/>
        <v>-6.9222116927392108E-9</v>
      </c>
      <c r="AC72" s="597">
        <f t="shared" si="1"/>
        <v>3.6059430996715491E-9</v>
      </c>
      <c r="AD72" s="597">
        <f t="shared" si="2"/>
        <v>-1.8205363883083692E-9</v>
      </c>
    </row>
    <row r="73" spans="1:30" x14ac:dyDescent="0.2">
      <c r="A73" s="107">
        <v>1976</v>
      </c>
      <c r="B73" s="149">
        <f>compoprinc!R65</f>
        <v>0.34228144450517561</v>
      </c>
      <c r="C73" s="148">
        <f>compoprinc!S65</f>
        <v>6.7991493858663432E-2</v>
      </c>
      <c r="D73" s="148">
        <f>compoprinc!T65</f>
        <v>2.3944341265237035E-2</v>
      </c>
      <c r="E73" s="148">
        <f>compoprinc!U65</f>
        <v>1.5479509957194715E-2</v>
      </c>
      <c r="F73" s="148">
        <f>compoprinc!V65</f>
        <v>2.3011437786173872E-2</v>
      </c>
      <c r="G73" s="148">
        <f>compoprinc!W65</f>
        <v>1.8906553381743407E-2</v>
      </c>
      <c r="H73" s="148">
        <f>compoprinc!X65</f>
        <v>0.14940616496097903</v>
      </c>
      <c r="I73" s="142">
        <f>compoprinc!Y65</f>
        <v>4.3541948154398824E-2</v>
      </c>
      <c r="J73" s="170">
        <f>compoprinc!Z65</f>
        <v>0.23673789850994353</v>
      </c>
      <c r="K73" s="148">
        <f>compoprinc!AA65</f>
        <v>5.9288759392288171E-2</v>
      </c>
      <c r="L73" s="148">
        <f>compoprinc!AB65</f>
        <v>1.9054389943623518E-2</v>
      </c>
      <c r="M73" s="148">
        <f>compoprinc!AC65</f>
        <v>1.1415881897633096E-2</v>
      </c>
      <c r="N73" s="148">
        <f>compoprinc!AD65</f>
        <v>1.9902824459810731E-2</v>
      </c>
      <c r="O73" s="148">
        <f>compoprinc!AE65</f>
        <v>1.0938612287321625E-2</v>
      </c>
      <c r="P73" s="148">
        <f>compoprinc!AF65</f>
        <v>7.9520542804985439E-2</v>
      </c>
      <c r="Q73" s="136">
        <f>compoprinc!AG65</f>
        <v>3.6616889922353124E-2</v>
      </c>
      <c r="R73" s="106">
        <f>compoprinc!AH65</f>
        <v>0.10419828495632544</v>
      </c>
      <c r="S73" s="105">
        <f>compoprinc!AI65</f>
        <v>3.8700591698898279E-2</v>
      </c>
      <c r="T73" s="105">
        <f>compoprinc!AJ65</f>
        <v>9.1700257017165443E-3</v>
      </c>
      <c r="U73" s="105">
        <f>compoprinc!AK65</f>
        <v>5.0347554616408385E-3</v>
      </c>
      <c r="V73" s="105">
        <f>compoprinc!AL65</f>
        <v>1.0774436273204735E-2</v>
      </c>
      <c r="W73" s="105">
        <f>compoprinc!AM65</f>
        <v>2.6155351833518914E-3</v>
      </c>
      <c r="X73" s="105">
        <f>compoprinc!AN65</f>
        <v>2.0265059242624339E-2</v>
      </c>
      <c r="Y73" s="134">
        <f>compoprinc!AO65</f>
        <v>1.7637880962356078E-2</v>
      </c>
      <c r="AB73" s="597">
        <f t="shared" si="0"/>
        <v>-4.8592146972836758E-9</v>
      </c>
      <c r="AC73" s="597">
        <f t="shared" si="1"/>
        <v>-2.1980721687242522E-9</v>
      </c>
      <c r="AD73" s="597">
        <f t="shared" si="2"/>
        <v>4.3253273185328567E-10</v>
      </c>
    </row>
    <row r="74" spans="1:30" x14ac:dyDescent="0.2">
      <c r="A74" s="107">
        <v>1977</v>
      </c>
      <c r="B74" s="149">
        <f>compoprinc!R66</f>
        <v>0.34296225349985576</v>
      </c>
      <c r="C74" s="148">
        <f>compoprinc!S66</f>
        <v>6.9098377281866519E-2</v>
      </c>
      <c r="D74" s="148">
        <f>compoprinc!T66</f>
        <v>2.4201877278884426E-2</v>
      </c>
      <c r="E74" s="148">
        <f>compoprinc!U66</f>
        <v>1.5072005394861199E-2</v>
      </c>
      <c r="F74" s="148">
        <f>compoprinc!V66</f>
        <v>2.262581772668959E-2</v>
      </c>
      <c r="G74" s="148">
        <f>compoprinc!W66</f>
        <v>1.9939288756266826E-2</v>
      </c>
      <c r="H74" s="148">
        <f>compoprinc!X66</f>
        <v>0.14887349681976403</v>
      </c>
      <c r="I74" s="142">
        <f>compoprinc!Y66</f>
        <v>4.3151387672828889E-2</v>
      </c>
      <c r="J74" s="170">
        <f>compoprinc!Z66</f>
        <v>0.23755070356558861</v>
      </c>
      <c r="K74" s="148">
        <f>compoprinc!AA66</f>
        <v>6.0170449468440523E-2</v>
      </c>
      <c r="L74" s="148">
        <f>compoprinc!AB66</f>
        <v>1.9153124967304425E-2</v>
      </c>
      <c r="M74" s="148">
        <f>compoprinc!AC66</f>
        <v>1.1193642940216963E-2</v>
      </c>
      <c r="N74" s="148">
        <f>compoprinc!AD66</f>
        <v>1.9576396103536009E-2</v>
      </c>
      <c r="O74" s="148">
        <f>compoprinc!AE66</f>
        <v>1.1716935436571374E-2</v>
      </c>
      <c r="P74" s="148">
        <f>compoprinc!AF66</f>
        <v>7.9468439490742782E-2</v>
      </c>
      <c r="Q74" s="136">
        <f>compoprinc!AG66</f>
        <v>3.6271718836956346E-2</v>
      </c>
      <c r="R74" s="106">
        <f>compoprinc!AH66</f>
        <v>0.10464102601322267</v>
      </c>
      <c r="S74" s="105">
        <f>compoprinc!AI66</f>
        <v>3.8969117198291769E-2</v>
      </c>
      <c r="T74" s="105">
        <f>compoprinc!AJ66</f>
        <v>9.0348828303017659E-3</v>
      </c>
      <c r="U74" s="105">
        <f>compoprinc!AK66</f>
        <v>5.0934606145080635E-3</v>
      </c>
      <c r="V74" s="105">
        <f>compoprinc!AL66</f>
        <v>1.0604930542540414E-2</v>
      </c>
      <c r="W74" s="105">
        <f>compoprinc!AM66</f>
        <v>2.8136296939357264E-3</v>
      </c>
      <c r="X74" s="105">
        <f>compoprinc!AN66</f>
        <v>2.0688547677044644E-2</v>
      </c>
      <c r="Y74" s="134">
        <f>compoprinc!AO66</f>
        <v>1.7436458840038416E-2</v>
      </c>
      <c r="AB74" s="597">
        <f t="shared" si="0"/>
        <v>2.5686942572988869E-9</v>
      </c>
      <c r="AC74" s="597">
        <f t="shared" si="1"/>
        <v>-3.6781798162799362E-9</v>
      </c>
      <c r="AD74" s="597">
        <f t="shared" si="2"/>
        <v>-1.3834381279442809E-9</v>
      </c>
    </row>
    <row r="75" spans="1:30" x14ac:dyDescent="0.2">
      <c r="A75" s="107">
        <v>1978</v>
      </c>
      <c r="B75" s="149">
        <f>compoprinc!R67</f>
        <v>0.3420093552293455</v>
      </c>
      <c r="C75" s="148">
        <f>compoprinc!S67</f>
        <v>6.6546803726365678E-2</v>
      </c>
      <c r="D75" s="148">
        <f>compoprinc!T67</f>
        <v>2.4618040154141728E-2</v>
      </c>
      <c r="E75" s="148">
        <f>compoprinc!U67</f>
        <v>1.3620941681791121E-2</v>
      </c>
      <c r="F75" s="148">
        <f>compoprinc!V67</f>
        <v>2.2236450294812027E-2</v>
      </c>
      <c r="G75" s="148">
        <f>compoprinc!W67</f>
        <v>2.1557989129427968E-2</v>
      </c>
      <c r="H75" s="148">
        <f>compoprinc!X67</f>
        <v>0.15037341136962912</v>
      </c>
      <c r="I75" s="142">
        <f>compoprinc!Y67</f>
        <v>4.3055718231004292E-2</v>
      </c>
      <c r="J75" s="170">
        <f>compoprinc!Z67</f>
        <v>0.23677493579196707</v>
      </c>
      <c r="K75" s="148">
        <f>compoprinc!AA67</f>
        <v>5.7865600139634488E-2</v>
      </c>
      <c r="L75" s="148">
        <f>compoprinc!AB67</f>
        <v>1.9529724586800065E-2</v>
      </c>
      <c r="M75" s="148">
        <f>compoprinc!AC67</f>
        <v>1.0073386385998057E-2</v>
      </c>
      <c r="N75" s="148">
        <f>compoprinc!AD67</f>
        <v>1.9184379666009277E-2</v>
      </c>
      <c r="O75" s="148">
        <f>compoprinc!AE67</f>
        <v>1.3080344681477729E-2</v>
      </c>
      <c r="P75" s="148">
        <f>compoprinc!AF67</f>
        <v>8.1035935126529957E-2</v>
      </c>
      <c r="Q75" s="136">
        <f>compoprinc!AG67</f>
        <v>3.6005564393384537E-2</v>
      </c>
      <c r="R75" s="106">
        <f>compoprinc!AH67</f>
        <v>0.10459102088042282</v>
      </c>
      <c r="S75" s="105">
        <f>compoprinc!AI67</f>
        <v>3.7816188992039201E-2</v>
      </c>
      <c r="T75" s="105">
        <f>compoprinc!AJ67</f>
        <v>9.3884161123038504E-3</v>
      </c>
      <c r="U75" s="105">
        <f>compoprinc!AK67</f>
        <v>4.679188496827625E-3</v>
      </c>
      <c r="V75" s="105">
        <f>compoprinc!AL67</f>
        <v>1.0514432905274596E-2</v>
      </c>
      <c r="W75" s="105">
        <f>compoprinc!AM67</f>
        <v>3.1176358763191636E-3</v>
      </c>
      <c r="X75" s="105">
        <f>compoprinc!AN67</f>
        <v>2.1693751429827157E-2</v>
      </c>
      <c r="Y75" s="134">
        <f>compoprinc!AO67</f>
        <v>1.7381406184053927E-2</v>
      </c>
      <c r="AB75" s="597">
        <f t="shared" ref="AB75:AB116" si="3">B75-SUM(C75:I75)</f>
        <v>6.4217353656914611E-10</v>
      </c>
      <c r="AC75" s="597">
        <f t="shared" ref="AC75:AC116" si="4">J75-SUM(K75:Q75)</f>
        <v>8.1213297198345913E-10</v>
      </c>
      <c r="AD75" s="597">
        <f t="shared" ref="AD75:AD116" si="5">R75-SUM(S75:Y75)</f>
        <v>8.837773013414818E-10</v>
      </c>
    </row>
    <row r="76" spans="1:30" x14ac:dyDescent="0.2">
      <c r="A76" s="110">
        <v>1979</v>
      </c>
      <c r="B76" s="151">
        <f>compoprinc!R68</f>
        <v>0.34344521164894104</v>
      </c>
      <c r="C76" s="150">
        <f>compoprinc!S68</f>
        <v>6.3719525933265686E-2</v>
      </c>
      <c r="D76" s="150">
        <f>compoprinc!T68</f>
        <v>2.6646811282262206E-2</v>
      </c>
      <c r="E76" s="150">
        <f>compoprinc!U68</f>
        <v>1.2464000377804041E-2</v>
      </c>
      <c r="F76" s="150">
        <f>compoprinc!V68</f>
        <v>2.1862644702196121E-2</v>
      </c>
      <c r="G76" s="150">
        <f>compoprinc!W68</f>
        <v>2.2917347028851509E-2</v>
      </c>
      <c r="H76" s="150">
        <f>compoprinc!X68</f>
        <v>0.15319898724555969</v>
      </c>
      <c r="I76" s="143">
        <f>compoprinc!Y68</f>
        <v>4.2635906487703323E-2</v>
      </c>
      <c r="J76" s="171">
        <f>compoprinc!Z68</f>
        <v>0.23926469683647156</v>
      </c>
      <c r="K76" s="150">
        <f>compoprinc!AA68</f>
        <v>5.6021358817815781E-2</v>
      </c>
      <c r="L76" s="150">
        <f>compoprinc!AB68</f>
        <v>2.1502268908079714E-2</v>
      </c>
      <c r="M76" s="150">
        <f>compoprinc!AC68</f>
        <v>9.4128507189452648E-3</v>
      </c>
      <c r="N76" s="150">
        <f>compoprinc!AD68</f>
        <v>1.9067112356424332E-2</v>
      </c>
      <c r="O76" s="150">
        <f>compoprinc!AE68</f>
        <v>1.3815897516906261E-2</v>
      </c>
      <c r="P76" s="150">
        <f>compoprinc!AF68</f>
        <v>8.3543546497821808E-2</v>
      </c>
      <c r="Q76" s="140">
        <f>compoprinc!AG68</f>
        <v>3.590165451169014E-2</v>
      </c>
      <c r="R76" s="109">
        <f>compoprinc!AH68</f>
        <v>0.10773736238479614</v>
      </c>
      <c r="S76" s="108">
        <f>compoprinc!AI68</f>
        <v>3.7967335432767868E-2</v>
      </c>
      <c r="T76" s="108">
        <f>compoprinc!AJ68</f>
        <v>1.08721268188674E-2</v>
      </c>
      <c r="U76" s="108">
        <f>compoprinc!AK68</f>
        <v>4.6340733533725142E-3</v>
      </c>
      <c r="V76" s="108">
        <f>compoprinc!AL68</f>
        <v>1.0787246748805046E-2</v>
      </c>
      <c r="W76" s="108">
        <f>compoprinc!AM68</f>
        <v>3.3634484279900789E-3</v>
      </c>
      <c r="X76" s="108">
        <f>compoprinc!AN68</f>
        <v>2.265792153775692E-2</v>
      </c>
      <c r="Y76" s="138">
        <f>compoprinc!AO68</f>
        <v>1.7455205321311951E-2</v>
      </c>
      <c r="AB76" s="597">
        <f t="shared" si="3"/>
        <v>-1.1408701539039612E-8</v>
      </c>
      <c r="AC76" s="597">
        <f t="shared" si="4"/>
        <v>7.5087882578372955E-9</v>
      </c>
      <c r="AD76" s="597">
        <f t="shared" si="5"/>
        <v>4.7439243644475937E-9</v>
      </c>
    </row>
    <row r="77" spans="1:30" x14ac:dyDescent="0.2">
      <c r="A77" s="107">
        <v>1980</v>
      </c>
      <c r="B77" s="149">
        <f>compoprinc!R69</f>
        <v>0.34071299433708191</v>
      </c>
      <c r="C77" s="148">
        <f>compoprinc!S69</f>
        <v>5.3647778928279877E-2</v>
      </c>
      <c r="D77" s="148">
        <f>compoprinc!T69</f>
        <v>3.1789777101948857E-2</v>
      </c>
      <c r="E77" s="148">
        <f>compoprinc!U69</f>
        <v>1.2934538535773754E-2</v>
      </c>
      <c r="F77" s="148">
        <f>compoprinc!V69</f>
        <v>1.9361084327101707E-2</v>
      </c>
      <c r="G77" s="148">
        <f>compoprinc!W69</f>
        <v>2.1961206570267677E-2</v>
      </c>
      <c r="H77" s="148">
        <f>compoprinc!X69</f>
        <v>0.16511803865432739</v>
      </c>
      <c r="I77" s="142">
        <f>compoprinc!Y69</f>
        <v>3.5900581628084183E-2</v>
      </c>
      <c r="J77" s="170">
        <f>compoprinc!Z69</f>
        <v>0.23462602496147156</v>
      </c>
      <c r="K77" s="148">
        <f>compoprinc!AA69</f>
        <v>4.7079358249902725E-2</v>
      </c>
      <c r="L77" s="148">
        <f>compoprinc!AB69</f>
        <v>2.5027342431712896E-2</v>
      </c>
      <c r="M77" s="148">
        <f>compoprinc!AC69</f>
        <v>9.9117630161345005E-3</v>
      </c>
      <c r="N77" s="148">
        <f>compoprinc!AD69</f>
        <v>1.6744663938879967E-2</v>
      </c>
      <c r="O77" s="148">
        <f>compoprinc!AE69</f>
        <v>1.3477519154548645E-2</v>
      </c>
      <c r="P77" s="148">
        <f>compoprinc!AF69</f>
        <v>9.2371158301830292E-2</v>
      </c>
      <c r="Q77" s="136">
        <f>compoprinc!AG69</f>
        <v>3.0014218762516975E-2</v>
      </c>
      <c r="R77" s="106">
        <f>compoprinc!AH69</f>
        <v>0.10371050983667374</v>
      </c>
      <c r="S77" s="105">
        <f>compoprinc!AI69</f>
        <v>3.159496933221817E-2</v>
      </c>
      <c r="T77" s="105">
        <f>compoprinc!AJ69</f>
        <v>1.2716118129901588E-2</v>
      </c>
      <c r="U77" s="105">
        <f>compoprinc!AK69</f>
        <v>4.9711990868672729E-3</v>
      </c>
      <c r="V77" s="105">
        <f>compoprinc!AL69</f>
        <v>9.7625385969877243E-3</v>
      </c>
      <c r="W77" s="105">
        <f>compoprinc!AM69</f>
        <v>3.6872189957648516E-3</v>
      </c>
      <c r="X77" s="105">
        <f>compoprinc!AN69</f>
        <v>2.5884697213768959E-2</v>
      </c>
      <c r="Y77" s="134">
        <f>compoprinc!AO69</f>
        <v>1.5093770809471607E-2</v>
      </c>
      <c r="AB77" s="597">
        <f t="shared" si="3"/>
        <v>-1.1408701539039612E-8</v>
      </c>
      <c r="AC77" s="597">
        <f t="shared" si="4"/>
        <v>1.1059455573558807E-9</v>
      </c>
      <c r="AD77" s="597">
        <f t="shared" si="5"/>
        <v>-2.3283064365386963E-9</v>
      </c>
    </row>
    <row r="78" spans="1:30" x14ac:dyDescent="0.2">
      <c r="A78" s="107">
        <v>1981</v>
      </c>
      <c r="B78" s="149">
        <f>compoprinc!R70</f>
        <v>0.3447241485118866</v>
      </c>
      <c r="C78" s="148">
        <f>compoprinc!S70</f>
        <v>5.3050186485052109E-2</v>
      </c>
      <c r="D78" s="148">
        <f>compoprinc!T70</f>
        <v>3.5857290611602366E-2</v>
      </c>
      <c r="E78" s="148">
        <f>compoprinc!U70</f>
        <v>1.4038585126399994E-2</v>
      </c>
      <c r="F78" s="148">
        <f>compoprinc!V70</f>
        <v>1.9015876576304436E-2</v>
      </c>
      <c r="G78" s="148">
        <f>compoprinc!W70</f>
        <v>2.5146933272480965E-2</v>
      </c>
      <c r="H78" s="148">
        <f>compoprinc!X70</f>
        <v>0.16462862491607666</v>
      </c>
      <c r="I78" s="142">
        <f>compoprinc!Y70</f>
        <v>3.2986637204885483E-2</v>
      </c>
      <c r="J78" s="170">
        <f>compoprinc!Z70</f>
        <v>0.23777900636196136</v>
      </c>
      <c r="K78" s="148">
        <f>compoprinc!AA70</f>
        <v>4.669666662812233E-2</v>
      </c>
      <c r="L78" s="148">
        <f>compoprinc!AB70</f>
        <v>2.9473670409061015E-2</v>
      </c>
      <c r="M78" s="148">
        <f>compoprinc!AC70</f>
        <v>1.112550450488925E-2</v>
      </c>
      <c r="N78" s="148">
        <f>compoprinc!AD70</f>
        <v>1.6364367678761482E-2</v>
      </c>
      <c r="O78" s="148">
        <f>compoprinc!AE70</f>
        <v>1.5699137002229691E-2</v>
      </c>
      <c r="P78" s="148">
        <f>compoprinc!AF70</f>
        <v>9.1024979948997498E-2</v>
      </c>
      <c r="Q78" s="136">
        <f>compoprinc!AG70</f>
        <v>2.7394682168960571E-2</v>
      </c>
      <c r="R78" s="106">
        <f>compoprinc!AH70</f>
        <v>0.1059466227889061</v>
      </c>
      <c r="S78" s="105">
        <f>compoprinc!AI70</f>
        <v>3.1149446964263916E-2</v>
      </c>
      <c r="T78" s="105">
        <f>compoprinc!AJ70</f>
        <v>1.504623141954653E-2</v>
      </c>
      <c r="U78" s="105">
        <f>compoprinc!AK70</f>
        <v>6.0427226126194E-3</v>
      </c>
      <c r="V78" s="105">
        <f>compoprinc!AL70</f>
        <v>9.6836239099502563E-3</v>
      </c>
      <c r="W78" s="105">
        <f>compoprinc!AM70</f>
        <v>4.2566731572151184E-3</v>
      </c>
      <c r="X78" s="105">
        <f>compoprinc!AN70</f>
        <v>2.5828864425420761E-2</v>
      </c>
      <c r="Y78" s="134">
        <f>compoprinc!AO70</f>
        <v>1.393906120210886E-2</v>
      </c>
      <c r="AB78" s="597">
        <f t="shared" si="3"/>
        <v>1.4319084584712982E-8</v>
      </c>
      <c r="AC78" s="597">
        <f t="shared" si="4"/>
        <v>-1.9790604710578918E-9</v>
      </c>
      <c r="AD78" s="597">
        <f t="shared" si="5"/>
        <v>-9.0221874415874481E-10</v>
      </c>
    </row>
    <row r="79" spans="1:30" x14ac:dyDescent="0.2">
      <c r="A79" s="107">
        <v>1982</v>
      </c>
      <c r="B79" s="135">
        <f>compoprinc!R71</f>
        <v>0.34930956363677979</v>
      </c>
      <c r="C79" s="136">
        <f>compoprinc!S71</f>
        <v>4.6256691217422485E-2</v>
      </c>
      <c r="D79" s="136">
        <f>compoprinc!T71</f>
        <v>3.7763348896987736E-2</v>
      </c>
      <c r="E79" s="136">
        <f>compoprinc!U71</f>
        <v>1.4895222149789333E-2</v>
      </c>
      <c r="F79" s="136">
        <f>compoprinc!V71</f>
        <v>1.6885904595255852E-2</v>
      </c>
      <c r="G79" s="136">
        <f>compoprinc!W71</f>
        <v>2.8907608240842819E-2</v>
      </c>
      <c r="H79" s="136">
        <f>compoprinc!X71</f>
        <v>0.17641632258892059</v>
      </c>
      <c r="I79" s="142">
        <f>compoprinc!Y71</f>
        <v>2.8184454888105392E-2</v>
      </c>
      <c r="J79" s="170">
        <f>compoprinc!Z71</f>
        <v>0.24094085395336151</v>
      </c>
      <c r="K79" s="136">
        <f>compoprinc!AA71</f>
        <v>4.1637260466814041E-2</v>
      </c>
      <c r="L79" s="136">
        <f>compoprinc!AB71</f>
        <v>3.1309122685343027E-2</v>
      </c>
      <c r="M79" s="136">
        <f>compoprinc!AC71</f>
        <v>1.2315327301621437E-2</v>
      </c>
      <c r="N79" s="136">
        <f>compoprinc!AD71</f>
        <v>1.4722710475325584E-2</v>
      </c>
      <c r="O79" s="136">
        <f>compoprinc!AE71</f>
        <v>1.868823729455471E-2</v>
      </c>
      <c r="P79" s="136">
        <f>compoprinc!AF71</f>
        <v>9.8682865500450134E-2</v>
      </c>
      <c r="Q79" s="136">
        <f>compoprinc!AG71</f>
        <v>2.3585334420204163E-2</v>
      </c>
      <c r="R79" s="106">
        <f>compoprinc!AH71</f>
        <v>0.10885132104158401</v>
      </c>
      <c r="S79" s="105">
        <f>compoprinc!AI71</f>
        <v>2.9462132602930069E-2</v>
      </c>
      <c r="T79" s="105">
        <f>compoprinc!AJ71</f>
        <v>1.6996381775243208E-2</v>
      </c>
      <c r="U79" s="105">
        <f>compoprinc!AK71</f>
        <v>6.8205581046640873E-3</v>
      </c>
      <c r="V79" s="105">
        <f>compoprinc!AL71</f>
        <v>8.9503787457942963E-3</v>
      </c>
      <c r="W79" s="105">
        <f>compoprinc!AM71</f>
        <v>5.7080322876572609E-3</v>
      </c>
      <c r="X79" s="105">
        <f>compoprinc!AN71</f>
        <v>2.8627701103687286E-2</v>
      </c>
      <c r="Y79" s="134">
        <f>compoprinc!AO71</f>
        <v>1.2286139652132988E-2</v>
      </c>
      <c r="AB79" s="597">
        <f t="shared" si="3"/>
        <v>1.1059455573558807E-8</v>
      </c>
      <c r="AC79" s="597">
        <f t="shared" si="4"/>
        <v>-4.1909515857696533E-9</v>
      </c>
      <c r="AD79" s="597">
        <f t="shared" si="5"/>
        <v>-3.2305251806974411E-9</v>
      </c>
    </row>
    <row r="80" spans="1:30" x14ac:dyDescent="0.2">
      <c r="A80" s="107">
        <v>1983</v>
      </c>
      <c r="B80" s="135">
        <f>compoprinc!R72</f>
        <v>0.35630330443382263</v>
      </c>
      <c r="C80" s="136">
        <f>compoprinc!S72</f>
        <v>5.0127390772104263E-2</v>
      </c>
      <c r="D80" s="136">
        <f>compoprinc!T72</f>
        <v>3.5576294059865177E-2</v>
      </c>
      <c r="E80" s="136">
        <f>compoprinc!U72</f>
        <v>1.4719792641699314E-2</v>
      </c>
      <c r="F80" s="136">
        <f>compoprinc!V72</f>
        <v>1.6168726608157158E-2</v>
      </c>
      <c r="G80" s="136">
        <f>compoprinc!W72</f>
        <v>3.2279577106237411E-2</v>
      </c>
      <c r="H80" s="136">
        <f>compoprinc!X72</f>
        <v>0.17974856495857239</v>
      </c>
      <c r="I80" s="142">
        <f>compoprinc!Y72</f>
        <v>2.7682960033416748E-2</v>
      </c>
      <c r="J80" s="170">
        <f>compoprinc!Z72</f>
        <v>0.24621699750423431</v>
      </c>
      <c r="K80" s="136">
        <f>compoprinc!AA72</f>
        <v>4.490351676940918E-2</v>
      </c>
      <c r="L80" s="136">
        <f>compoprinc!AB72</f>
        <v>2.9407072812318802E-2</v>
      </c>
      <c r="M80" s="136">
        <f>compoprinc!AC72</f>
        <v>1.2010183185338974E-2</v>
      </c>
      <c r="N80" s="136">
        <f>compoprinc!AD72</f>
        <v>1.3838216662406921E-2</v>
      </c>
      <c r="O80" s="136">
        <f>compoprinc!AE72</f>
        <v>2.1052561700344086E-2</v>
      </c>
      <c r="P80" s="136">
        <f>compoprinc!AF72</f>
        <v>0.10233516246080399</v>
      </c>
      <c r="Q80" s="136">
        <f>compoprinc!AG72</f>
        <v>2.2670282050967216E-2</v>
      </c>
      <c r="R80" s="106">
        <f>compoprinc!AH72</f>
        <v>0.11317627131938934</v>
      </c>
      <c r="S80" s="105">
        <f>compoprinc!AI72</f>
        <v>3.2540217041969299E-2</v>
      </c>
      <c r="T80" s="105">
        <f>compoprinc!AJ72</f>
        <v>1.5675306029152125E-2</v>
      </c>
      <c r="U80" s="105">
        <f>compoprinc!AK72</f>
        <v>6.7457468248903751E-3</v>
      </c>
      <c r="V80" s="105">
        <f>compoprinc!AL72</f>
        <v>8.3898138254880905E-3</v>
      </c>
      <c r="W80" s="105">
        <f>compoprinc!AM72</f>
        <v>7.5993095524609089E-3</v>
      </c>
      <c r="X80" s="105">
        <f>compoprinc!AN72</f>
        <v>3.0546868219971657E-2</v>
      </c>
      <c r="Y80" s="134">
        <f>compoprinc!AO72</f>
        <v>1.1679008603096008E-2</v>
      </c>
      <c r="AB80" s="597">
        <f t="shared" si="3"/>
        <v>-1.7462298274040222E-9</v>
      </c>
      <c r="AC80" s="597">
        <f t="shared" si="4"/>
        <v>1.862645149230957E-9</v>
      </c>
      <c r="AD80" s="597">
        <f t="shared" si="5"/>
        <v>1.2223608791828156E-9</v>
      </c>
    </row>
    <row r="81" spans="1:30" x14ac:dyDescent="0.2">
      <c r="A81" s="107">
        <v>1984</v>
      </c>
      <c r="B81" s="135">
        <f>compoprinc!R73</f>
        <v>0.36138236522674561</v>
      </c>
      <c r="C81" s="136">
        <f>compoprinc!S73</f>
        <v>5.1944572478532791E-2</v>
      </c>
      <c r="D81" s="136">
        <f>compoprinc!T73</f>
        <v>3.6704776110127568E-2</v>
      </c>
      <c r="E81" s="136">
        <f>compoprinc!U73</f>
        <v>1.3538443483412266E-2</v>
      </c>
      <c r="F81" s="136">
        <f>compoprinc!V73</f>
        <v>1.7353568226099014E-2</v>
      </c>
      <c r="G81" s="136">
        <f>compoprinc!W73</f>
        <v>4.0022440254688263E-2</v>
      </c>
      <c r="H81" s="136">
        <f>compoprinc!X73</f>
        <v>0.16983184218406677</v>
      </c>
      <c r="I81" s="142">
        <f>compoprinc!Y73</f>
        <v>3.198670968413353E-2</v>
      </c>
      <c r="J81" s="170">
        <f>compoprinc!Z73</f>
        <v>0.25253891944885254</v>
      </c>
      <c r="K81" s="136">
        <f>compoprinc!AA73</f>
        <v>4.6476401388645172E-2</v>
      </c>
      <c r="L81" s="136">
        <f>compoprinc!AB73</f>
        <v>3.0488257529214025E-2</v>
      </c>
      <c r="M81" s="136">
        <f>compoprinc!AC73</f>
        <v>1.1084649711847305E-2</v>
      </c>
      <c r="N81" s="136">
        <f>compoprinc!AD73</f>
        <v>1.5114224515855312E-2</v>
      </c>
      <c r="O81" s="136">
        <f>compoprinc!AE73</f>
        <v>2.6271982118487358E-2</v>
      </c>
      <c r="P81" s="136">
        <f>compoprinc!AF73</f>
        <v>9.6373200416564941E-2</v>
      </c>
      <c r="Q81" s="136">
        <f>compoprinc!AG73</f>
        <v>2.6730217039585114E-2</v>
      </c>
      <c r="R81" s="106">
        <f>compoprinc!AH73</f>
        <v>0.11825402826070786</v>
      </c>
      <c r="S81" s="105">
        <f>compoprinc!AI73</f>
        <v>3.3768229186534882E-2</v>
      </c>
      <c r="T81" s="105">
        <f>compoprinc!AJ73</f>
        <v>1.6318842099281028E-2</v>
      </c>
      <c r="U81" s="105">
        <f>compoprinc!AK73</f>
        <v>6.450987420976162E-3</v>
      </c>
      <c r="V81" s="105">
        <f>compoprinc!AL73</f>
        <v>9.120577946305275E-3</v>
      </c>
      <c r="W81" s="105">
        <f>compoprinc!AM73</f>
        <v>9.449138306081295E-3</v>
      </c>
      <c r="X81" s="105">
        <f>compoprinc!AN73</f>
        <v>2.9494812712073326E-2</v>
      </c>
      <c r="Y81" s="134">
        <f>compoprinc!AO73</f>
        <v>1.3651440851390362E-2</v>
      </c>
      <c r="AB81" s="597">
        <f t="shared" si="3"/>
        <v>1.280568540096283E-8</v>
      </c>
      <c r="AC81" s="597">
        <f t="shared" si="4"/>
        <v>-1.3271346688270569E-8</v>
      </c>
      <c r="AD81" s="597">
        <f t="shared" si="5"/>
        <v>-2.6193447411060333E-10</v>
      </c>
    </row>
    <row r="82" spans="1:30" x14ac:dyDescent="0.2">
      <c r="A82" s="107">
        <v>1985</v>
      </c>
      <c r="B82" s="135">
        <f>compoprinc!R74</f>
        <v>0.36309045553207397</v>
      </c>
      <c r="C82" s="136">
        <f>compoprinc!S74</f>
        <v>4.7888059169054031E-2</v>
      </c>
      <c r="D82" s="136">
        <f>compoprinc!T74</f>
        <v>3.7314945715479553E-2</v>
      </c>
      <c r="E82" s="136">
        <f>compoprinc!U74</f>
        <v>1.4867833815515041E-2</v>
      </c>
      <c r="F82" s="136">
        <f>compoprinc!V74</f>
        <v>1.6832396388053894E-2</v>
      </c>
      <c r="G82" s="136">
        <f>compoprinc!W74</f>
        <v>4.0166705846786499E-2</v>
      </c>
      <c r="H82" s="136">
        <f>compoprinc!X74</f>
        <v>0.17504242062568665</v>
      </c>
      <c r="I82" s="142">
        <f>compoprinc!Y74</f>
        <v>3.0978096649050713E-2</v>
      </c>
      <c r="J82" s="170">
        <f>compoprinc!Z74</f>
        <v>0.25377562642097473</v>
      </c>
      <c r="K82" s="136">
        <f>compoprinc!AA74</f>
        <v>4.2997628450393677E-2</v>
      </c>
      <c r="L82" s="136">
        <f>compoprinc!AB74</f>
        <v>3.1087117968127131E-2</v>
      </c>
      <c r="M82" s="136">
        <f>compoprinc!AC74</f>
        <v>1.2585881166160107E-2</v>
      </c>
      <c r="N82" s="136">
        <f>compoprinc!AD74</f>
        <v>1.4638124965131283E-2</v>
      </c>
      <c r="O82" s="136">
        <f>compoprinc!AE74</f>
        <v>2.6442669332027435E-2</v>
      </c>
      <c r="P82" s="136">
        <f>compoprinc!AF74</f>
        <v>0.10020039975643158</v>
      </c>
      <c r="Q82" s="136">
        <f>compoprinc!AG74</f>
        <v>2.5823814794421196E-2</v>
      </c>
      <c r="R82" s="106">
        <f>compoprinc!AH74</f>
        <v>0.12025885283946991</v>
      </c>
      <c r="S82" s="105">
        <f>compoprinc!AI74</f>
        <v>3.2100431621074677E-2</v>
      </c>
      <c r="T82" s="105">
        <f>compoprinc!AJ74</f>
        <v>1.8311016843654215E-2</v>
      </c>
      <c r="U82" s="105">
        <f>compoprinc!AK74</f>
        <v>7.7226613648235798E-3</v>
      </c>
      <c r="V82" s="105">
        <f>compoprinc!AL74</f>
        <v>8.9847734197974205E-3</v>
      </c>
      <c r="W82" s="105">
        <f>compoprinc!AM74</f>
        <v>9.3945693224668503E-3</v>
      </c>
      <c r="X82" s="105">
        <f>compoprinc!AN74</f>
        <v>3.0369766056537628E-2</v>
      </c>
      <c r="Y82" s="134">
        <f>compoprinc!AO74</f>
        <v>1.3375633396208286E-2</v>
      </c>
      <c r="AB82" s="597">
        <f t="shared" si="3"/>
        <v>-2.6775524020195007E-9</v>
      </c>
      <c r="AC82" s="597">
        <f t="shared" si="4"/>
        <v>-1.0011717677116394E-8</v>
      </c>
      <c r="AD82" s="597">
        <f t="shared" si="5"/>
        <v>8.149072527885437E-10</v>
      </c>
    </row>
    <row r="83" spans="1:30" x14ac:dyDescent="0.2">
      <c r="A83" s="107">
        <v>1986</v>
      </c>
      <c r="B83" s="135">
        <f>compoprinc!R75</f>
        <v>0.36210426688194275</v>
      </c>
      <c r="C83" s="136">
        <f>compoprinc!S75</f>
        <v>4.2998306453227997E-2</v>
      </c>
      <c r="D83" s="136">
        <f>compoprinc!T75</f>
        <v>3.6010784329846501E-2</v>
      </c>
      <c r="E83" s="136">
        <f>compoprinc!U75</f>
        <v>1.5777295455336571E-2</v>
      </c>
      <c r="F83" s="136">
        <f>compoprinc!V75</f>
        <v>1.5592015348374844E-2</v>
      </c>
      <c r="G83" s="136">
        <f>compoprinc!W75</f>
        <v>3.6783989518880844E-2</v>
      </c>
      <c r="H83" s="136">
        <f>compoprinc!X75</f>
        <v>0.18390509486198425</v>
      </c>
      <c r="I83" s="142">
        <f>compoprinc!Y75</f>
        <v>3.1036777421832085E-2</v>
      </c>
      <c r="J83" s="170">
        <f>compoprinc!Z75</f>
        <v>0.25132158398628235</v>
      </c>
      <c r="K83" s="136">
        <f>compoprinc!AA75</f>
        <v>3.8454394787549973E-2</v>
      </c>
      <c r="L83" s="136">
        <f>compoprinc!AB75</f>
        <v>3.0733007122762501E-2</v>
      </c>
      <c r="M83" s="136">
        <f>compoprinc!AC75</f>
        <v>1.3421136885881424E-2</v>
      </c>
      <c r="N83" s="136">
        <f>compoprinc!AD75</f>
        <v>1.3400796800851822E-2</v>
      </c>
      <c r="O83" s="136">
        <f>compoprinc!AE75</f>
        <v>2.4100815877318382E-2</v>
      </c>
      <c r="P83" s="136">
        <f>compoprinc!AF75</f>
        <v>0.10551922768354416</v>
      </c>
      <c r="Q83" s="136">
        <f>compoprinc!AG75</f>
        <v>2.569221518933773E-2</v>
      </c>
      <c r="R83" s="106">
        <f>compoprinc!AH75</f>
        <v>0.11664935201406479</v>
      </c>
      <c r="S83" s="105">
        <f>compoprinc!AI75</f>
        <v>2.7984833344817162E-2</v>
      </c>
      <c r="T83" s="105">
        <f>compoprinc!AJ75</f>
        <v>1.8321139737963676E-2</v>
      </c>
      <c r="U83" s="105">
        <f>compoprinc!AK75</f>
        <v>8.7773527484387159E-3</v>
      </c>
      <c r="V83" s="105">
        <f>compoprinc!AL75</f>
        <v>7.9967565834522247E-3</v>
      </c>
      <c r="W83" s="105">
        <f>compoprinc!AM75</f>
        <v>8.449869230389595E-3</v>
      </c>
      <c r="X83" s="105">
        <f>compoprinc!AN75</f>
        <v>3.2006651163101196E-2</v>
      </c>
      <c r="Y83" s="134">
        <f>compoprinc!AO75</f>
        <v>1.3112746179103851E-2</v>
      </c>
      <c r="AB83" s="597">
        <f t="shared" si="3"/>
        <v>3.4924596548080444E-9</v>
      </c>
      <c r="AC83" s="597">
        <f t="shared" si="4"/>
        <v>-1.0360963642597198E-8</v>
      </c>
      <c r="AD83" s="597">
        <f t="shared" si="5"/>
        <v>3.0267983675003052E-9</v>
      </c>
    </row>
    <row r="84" spans="1:30" x14ac:dyDescent="0.2">
      <c r="A84" s="107">
        <v>1987</v>
      </c>
      <c r="B84" s="135">
        <f>compoprinc!R76</f>
        <v>0.37363684177398682</v>
      </c>
      <c r="C84" s="136">
        <f>compoprinc!S76</f>
        <v>4.5529119670391083E-2</v>
      </c>
      <c r="D84" s="136">
        <f>compoprinc!T76</f>
        <v>3.5187358502298594E-2</v>
      </c>
      <c r="E84" s="136">
        <f>compoprinc!U76</f>
        <v>1.5225066803395748E-2</v>
      </c>
      <c r="F84" s="136">
        <f>compoprinc!V76</f>
        <v>1.6412384808063507E-2</v>
      </c>
      <c r="G84" s="136">
        <f>compoprinc!W76</f>
        <v>3.5835374146699905E-2</v>
      </c>
      <c r="H84" s="136">
        <f>compoprinc!X76</f>
        <v>0.19227764010429382</v>
      </c>
      <c r="I84" s="142">
        <f>compoprinc!Y76</f>
        <v>3.3169899135828018E-2</v>
      </c>
      <c r="J84" s="170">
        <f>compoprinc!Z76</f>
        <v>0.26471823453903198</v>
      </c>
      <c r="K84" s="136">
        <f>compoprinc!AA76</f>
        <v>4.0964178740978241E-2</v>
      </c>
      <c r="L84" s="136">
        <f>compoprinc!AB76</f>
        <v>3.1300363596528769E-2</v>
      </c>
      <c r="M84" s="136">
        <f>compoprinc!AC76</f>
        <v>1.3119712471961975E-2</v>
      </c>
      <c r="N84" s="136">
        <f>compoprinc!AD76</f>
        <v>1.419384591281414E-2</v>
      </c>
      <c r="O84" s="136">
        <f>compoprinc!AE76</f>
        <v>2.4550378322601318E-2</v>
      </c>
      <c r="P84" s="136">
        <f>compoprinc!AF76</f>
        <v>0.11337706446647644</v>
      </c>
      <c r="Q84" s="136">
        <f>compoprinc!AG76</f>
        <v>2.7212684974074364E-2</v>
      </c>
      <c r="R84" s="106">
        <f>compoprinc!AH76</f>
        <v>0.12880611419677734</v>
      </c>
      <c r="S84" s="105">
        <f>compoprinc!AI76</f>
        <v>3.0897980555891991E-2</v>
      </c>
      <c r="T84" s="105">
        <f>compoprinc!AJ76</f>
        <v>2.0320363400969654E-2</v>
      </c>
      <c r="U84" s="105">
        <f>compoprinc!AK76</f>
        <v>8.5564563050866127E-3</v>
      </c>
      <c r="V84" s="105">
        <f>compoprinc!AL76</f>
        <v>8.6338231340050697E-3</v>
      </c>
      <c r="W84" s="105">
        <f>compoprinc!AM76</f>
        <v>9.1907382011413574E-3</v>
      </c>
      <c r="X84" s="105">
        <f>compoprinc!AN76</f>
        <v>3.774130716919899E-2</v>
      </c>
      <c r="Y84" s="134">
        <f>compoprinc!AO76</f>
        <v>1.346543338149786E-2</v>
      </c>
      <c r="AB84" s="597">
        <f t="shared" si="3"/>
        <v>-1.3969838619232178E-9</v>
      </c>
      <c r="AC84" s="597">
        <f t="shared" si="4"/>
        <v>6.0535967350006104E-9</v>
      </c>
      <c r="AD84" s="597">
        <f t="shared" si="5"/>
        <v>1.2048985809087753E-8</v>
      </c>
    </row>
    <row r="85" spans="1:30" x14ac:dyDescent="0.2">
      <c r="A85" s="107">
        <v>1988</v>
      </c>
      <c r="B85" s="135">
        <f>compoprinc!R77</f>
        <v>0.39043331146240234</v>
      </c>
      <c r="C85" s="136">
        <f>compoprinc!S77</f>
        <v>5.2277360111474991E-2</v>
      </c>
      <c r="D85" s="136">
        <f>compoprinc!T77</f>
        <v>3.4392070141620934E-2</v>
      </c>
      <c r="E85" s="136">
        <f>compoprinc!U77</f>
        <v>1.5418653376400471E-2</v>
      </c>
      <c r="F85" s="136">
        <f>compoprinc!V77</f>
        <v>1.7417144030332565E-2</v>
      </c>
      <c r="G85" s="136">
        <f>compoprinc!W77</f>
        <v>3.6701962351799011E-2</v>
      </c>
      <c r="H85" s="136">
        <f>compoprinc!X77</f>
        <v>0.199618861079216</v>
      </c>
      <c r="I85" s="142">
        <f>compoprinc!Y77</f>
        <v>3.4607250243425369E-2</v>
      </c>
      <c r="J85" s="170">
        <f>compoprinc!Z77</f>
        <v>0.28339296579360962</v>
      </c>
      <c r="K85" s="136">
        <f>compoprinc!AA77</f>
        <v>4.8276450484991074E-2</v>
      </c>
      <c r="L85" s="136">
        <f>compoprinc!AB77</f>
        <v>3.1098393606953323E-2</v>
      </c>
      <c r="M85" s="136">
        <f>compoprinc!AC77</f>
        <v>1.317894458770752E-2</v>
      </c>
      <c r="N85" s="136">
        <f>compoprinc!AD77</f>
        <v>1.5296466648578644E-2</v>
      </c>
      <c r="O85" s="136">
        <f>compoprinc!AE77</f>
        <v>2.5916790589690208E-2</v>
      </c>
      <c r="P85" s="136">
        <f>compoprinc!AF77</f>
        <v>0.12068865448236465</v>
      </c>
      <c r="Q85" s="136">
        <f>compoprinc!AG77</f>
        <v>2.8937270864844322E-2</v>
      </c>
      <c r="R85" s="106">
        <f>compoprinc!AH77</f>
        <v>0.14766931533813477</v>
      </c>
      <c r="S85" s="105">
        <f>compoprinc!AI77</f>
        <v>3.8388080894947052E-2</v>
      </c>
      <c r="T85" s="105">
        <f>compoprinc!AJ77</f>
        <v>2.0260555844288319E-2</v>
      </c>
      <c r="U85" s="105">
        <f>compoprinc!AK77</f>
        <v>8.3637337666004896E-3</v>
      </c>
      <c r="V85" s="105">
        <f>compoprinc!AL77</f>
        <v>9.7079146653413773E-3</v>
      </c>
      <c r="W85" s="105">
        <f>compoprinc!AM77</f>
        <v>1.0926888324320316E-2</v>
      </c>
      <c r="X85" s="105">
        <f>compoprinc!AN77</f>
        <v>4.5080393552780151E-2</v>
      </c>
      <c r="Y85" s="134">
        <f>compoprinc!AO77</f>
        <v>1.4941752888262272E-2</v>
      </c>
      <c r="AB85" s="597">
        <f t="shared" si="3"/>
        <v>1.0128132998943329E-8</v>
      </c>
      <c r="AC85" s="597">
        <f t="shared" si="4"/>
        <v>-5.4715201258659363E-9</v>
      </c>
      <c r="AD85" s="597">
        <f t="shared" si="5"/>
        <v>-4.5984052121639252E-9</v>
      </c>
    </row>
    <row r="86" spans="1:30" x14ac:dyDescent="0.2">
      <c r="A86" s="107">
        <v>1989</v>
      </c>
      <c r="B86" s="135">
        <f>compoprinc!R78</f>
        <v>0.38653981685638428</v>
      </c>
      <c r="C86" s="136">
        <f>compoprinc!S78</f>
        <v>5.1387514919042587E-2</v>
      </c>
      <c r="D86" s="136">
        <f>compoprinc!T78</f>
        <v>3.69232720695436E-2</v>
      </c>
      <c r="E86" s="136">
        <f>compoprinc!U78</f>
        <v>1.5021040104329586E-2</v>
      </c>
      <c r="F86" s="136">
        <f>compoprinc!V78</f>
        <v>1.6581038013100624E-2</v>
      </c>
      <c r="G86" s="136">
        <f>compoprinc!W78</f>
        <v>3.5468835383653641E-2</v>
      </c>
      <c r="H86" s="136">
        <f>compoprinc!X78</f>
        <v>0.19801494479179382</v>
      </c>
      <c r="I86" s="142">
        <f>compoprinc!Y78</f>
        <v>3.3143159002065659E-2</v>
      </c>
      <c r="J86" s="170">
        <f>compoprinc!Z78</f>
        <v>0.27877050638198853</v>
      </c>
      <c r="K86" s="136">
        <f>compoprinc!AA78</f>
        <v>4.7290917485952377E-2</v>
      </c>
      <c r="L86" s="136">
        <f>compoprinc!AB78</f>
        <v>3.3291486441157758E-2</v>
      </c>
      <c r="M86" s="136">
        <f>compoprinc!AC78</f>
        <v>1.2901022098958492E-2</v>
      </c>
      <c r="N86" s="136">
        <f>compoprinc!AD78</f>
        <v>1.4580004848539829E-2</v>
      </c>
      <c r="O86" s="136">
        <f>compoprinc!AE78</f>
        <v>2.4860156700015068E-2</v>
      </c>
      <c r="P86" s="136">
        <f>compoprinc!AF78</f>
        <v>0.11797576397657394</v>
      </c>
      <c r="Q86" s="136">
        <f>compoprinc!AG78</f>
        <v>2.7871161699295044E-2</v>
      </c>
      <c r="R86" s="106">
        <f>compoprinc!AH78</f>
        <v>0.14228413999080658</v>
      </c>
      <c r="S86" s="105">
        <f>compoprinc!AI78</f>
        <v>3.7510491907596588E-2</v>
      </c>
      <c r="T86" s="105">
        <f>compoprinc!AJ78</f>
        <v>2.2323629644233733E-2</v>
      </c>
      <c r="U86" s="105">
        <f>compoprinc!AK78</f>
        <v>7.9143831972032785E-3</v>
      </c>
      <c r="V86" s="105">
        <f>compoprinc!AL78</f>
        <v>9.1165127232670784E-3</v>
      </c>
      <c r="W86" s="105">
        <f>compoprinc!AM78</f>
        <v>1.0639672167599201E-2</v>
      </c>
      <c r="X86" s="105">
        <f>compoprinc!AN78</f>
        <v>4.057278111577034E-2</v>
      </c>
      <c r="Y86" s="134">
        <f>compoprinc!AO78</f>
        <v>1.4206665568053722E-2</v>
      </c>
      <c r="AB86" s="597">
        <f t="shared" si="3"/>
        <v>1.257285475730896E-8</v>
      </c>
      <c r="AC86" s="597">
        <f t="shared" si="4"/>
        <v>-6.8685039877891541E-9</v>
      </c>
      <c r="AD86" s="597">
        <f t="shared" si="5"/>
        <v>3.6670826375484467E-9</v>
      </c>
    </row>
    <row r="87" spans="1:30" x14ac:dyDescent="0.2">
      <c r="A87" s="113">
        <v>1990</v>
      </c>
      <c r="B87" s="146">
        <f>compoprinc!R79</f>
        <v>0.38749626278877258</v>
      </c>
      <c r="C87" s="145">
        <f>compoprinc!S79</f>
        <v>4.8627082258462906E-2</v>
      </c>
      <c r="D87" s="145">
        <f>compoprinc!T79</f>
        <v>3.5010679392144084E-2</v>
      </c>
      <c r="E87" s="145">
        <f>compoprinc!U79</f>
        <v>1.5547041781246662E-2</v>
      </c>
      <c r="F87" s="145">
        <f>compoprinc!V79</f>
        <v>1.6450878232717514E-2</v>
      </c>
      <c r="G87" s="145">
        <f>compoprinc!W79</f>
        <v>3.528280183672905E-2</v>
      </c>
      <c r="H87" s="145">
        <f>compoprinc!X79</f>
        <v>0.20345714688301086</v>
      </c>
      <c r="I87" s="144">
        <f>compoprinc!Y79</f>
        <v>3.3120632171630859E-2</v>
      </c>
      <c r="J87" s="173">
        <f>compoprinc!Z79</f>
        <v>0.27896073460578918</v>
      </c>
      <c r="K87" s="145">
        <f>compoprinc!AA79</f>
        <v>4.4559929519891739E-2</v>
      </c>
      <c r="L87" s="145">
        <f>compoprinc!AB79</f>
        <v>3.1516719958744943E-2</v>
      </c>
      <c r="M87" s="145">
        <f>compoprinc!AC79</f>
        <v>1.3009849935770035E-2</v>
      </c>
      <c r="N87" s="145">
        <f>compoprinc!AD79</f>
        <v>1.4489958994090557E-2</v>
      </c>
      <c r="O87" s="145">
        <f>compoprinc!AE79</f>
        <v>2.46408861130476E-2</v>
      </c>
      <c r="P87" s="145">
        <f>compoprinc!AF79</f>
        <v>0.12277080863714218</v>
      </c>
      <c r="Q87" s="145">
        <f>compoprinc!AG79</f>
        <v>2.7972577139735222E-2</v>
      </c>
      <c r="R87" s="112">
        <f>compoprinc!AH79</f>
        <v>0.14250735938549042</v>
      </c>
      <c r="S87" s="111">
        <f>compoprinc!AI79</f>
        <v>3.497759997844696E-2</v>
      </c>
      <c r="T87" s="111">
        <f>compoprinc!AJ79</f>
        <v>2.1218068606685847E-2</v>
      </c>
      <c r="U87" s="111">
        <f>compoprinc!AK79</f>
        <v>7.7761970460414886E-3</v>
      </c>
      <c r="V87" s="111">
        <f>compoprinc!AL79</f>
        <v>9.2389164492487907E-3</v>
      </c>
      <c r="W87" s="111">
        <f>compoprinc!AM79</f>
        <v>1.0985150933265686E-2</v>
      </c>
      <c r="X87" s="111">
        <f>compoprinc!AN79</f>
        <v>4.3431837111711502E-2</v>
      </c>
      <c r="Y87" s="172">
        <f>compoprinc!AO79</f>
        <v>1.4879590831696987E-2</v>
      </c>
      <c r="AB87" s="597">
        <f t="shared" si="3"/>
        <v>2.3283064365386963E-10</v>
      </c>
      <c r="AC87" s="597">
        <f t="shared" si="4"/>
        <v>4.3073669075965881E-9</v>
      </c>
      <c r="AD87" s="597">
        <f t="shared" si="5"/>
        <v>-1.57160684466362E-9</v>
      </c>
    </row>
    <row r="88" spans="1:30" x14ac:dyDescent="0.2">
      <c r="A88" s="107">
        <v>1991</v>
      </c>
      <c r="B88" s="135">
        <f>compoprinc!R80</f>
        <v>0.38408970832824707</v>
      </c>
      <c r="C88" s="136">
        <f>compoprinc!S80</f>
        <v>4.4292036443948746E-2</v>
      </c>
      <c r="D88" s="136">
        <f>compoprinc!T80</f>
        <v>3.1147537287324667E-2</v>
      </c>
      <c r="E88" s="136">
        <f>compoprinc!U80</f>
        <v>1.7224032431840897E-2</v>
      </c>
      <c r="F88" s="136">
        <f>compoprinc!V80</f>
        <v>1.6244182363152504E-2</v>
      </c>
      <c r="G88" s="136">
        <f>compoprinc!W80</f>
        <v>3.6775358021259308E-2</v>
      </c>
      <c r="H88" s="136">
        <f>compoprinc!X80</f>
        <v>0.20620737969875336</v>
      </c>
      <c r="I88" s="142">
        <f>compoprinc!Y80</f>
        <v>3.2199200242757797E-2</v>
      </c>
      <c r="J88" s="170">
        <f>compoprinc!Z80</f>
        <v>0.27292197942733765</v>
      </c>
      <c r="K88" s="136">
        <f>compoprinc!AA80</f>
        <v>3.9685554802417755E-2</v>
      </c>
      <c r="L88" s="136">
        <f>compoprinc!AB80</f>
        <v>2.8665023972280324E-2</v>
      </c>
      <c r="M88" s="136">
        <f>compoprinc!AC80</f>
        <v>1.4381217770278454E-2</v>
      </c>
      <c r="N88" s="136">
        <f>compoprinc!AD80</f>
        <v>1.4263803139328957E-2</v>
      </c>
      <c r="O88" s="136">
        <f>compoprinc!AE80</f>
        <v>2.5648098438978195E-2</v>
      </c>
      <c r="P88" s="136">
        <f>compoprinc!AF80</f>
        <v>0.12328159064054489</v>
      </c>
      <c r="Q88" s="136">
        <f>compoprinc!AG80</f>
        <v>2.6996707543730736E-2</v>
      </c>
      <c r="R88" s="106">
        <f>compoprinc!AH80</f>
        <v>0.13281470537185669</v>
      </c>
      <c r="S88" s="105">
        <f>compoprinc!AI80</f>
        <v>2.9747840017080307E-2</v>
      </c>
      <c r="T88" s="105">
        <f>compoprinc!AJ80</f>
        <v>2.0042399351950735E-2</v>
      </c>
      <c r="U88" s="105">
        <f>compoprinc!AK80</f>
        <v>8.4777215961366892E-3</v>
      </c>
      <c r="V88" s="105">
        <f>compoprinc!AL80</f>
        <v>8.9871371164917946E-3</v>
      </c>
      <c r="W88" s="105">
        <f>compoprinc!AM80</f>
        <v>1.0101455263793468E-2</v>
      </c>
      <c r="X88" s="105">
        <f>compoprinc!AN80</f>
        <v>4.1355032473802567E-2</v>
      </c>
      <c r="Y88" s="134">
        <f>compoprinc!AO80</f>
        <v>1.4103122055530548E-2</v>
      </c>
      <c r="AB88" s="597">
        <f t="shared" si="3"/>
        <v>-1.8160790205001831E-8</v>
      </c>
      <c r="AC88" s="597">
        <f t="shared" si="4"/>
        <v>-1.6880221664905548E-8</v>
      </c>
      <c r="AD88" s="597">
        <f t="shared" si="5"/>
        <v>-2.5029294192790985E-9</v>
      </c>
    </row>
    <row r="89" spans="1:30" x14ac:dyDescent="0.2">
      <c r="A89" s="107">
        <v>1992</v>
      </c>
      <c r="B89" s="135">
        <f>compoprinc!R81</f>
        <v>0.39636591076850891</v>
      </c>
      <c r="C89" s="136">
        <f>compoprinc!S81</f>
        <v>4.8410706222057343E-2</v>
      </c>
      <c r="D89" s="136">
        <f>compoprinc!T81</f>
        <v>2.6958462549373507E-2</v>
      </c>
      <c r="E89" s="136">
        <f>compoprinc!U81</f>
        <v>1.9259653054177761E-2</v>
      </c>
      <c r="F89" s="136">
        <f>compoprinc!V81</f>
        <v>1.7115294933319092E-2</v>
      </c>
      <c r="G89" s="136">
        <f>compoprinc!W81</f>
        <v>3.5256586968898773E-2</v>
      </c>
      <c r="H89" s="136">
        <f>compoprinc!X81</f>
        <v>0.21506036818027496</v>
      </c>
      <c r="I89" s="142">
        <f>compoprinc!Y81</f>
        <v>3.4304842352867126E-2</v>
      </c>
      <c r="J89" s="170">
        <f>compoprinc!Z81</f>
        <v>0.285085529088974</v>
      </c>
      <c r="K89" s="136">
        <f>compoprinc!AA81</f>
        <v>4.3516490608453751E-2</v>
      </c>
      <c r="L89" s="136">
        <f>compoprinc!AB81</f>
        <v>2.4799994425848126E-2</v>
      </c>
      <c r="M89" s="136">
        <f>compoprinc!AC81</f>
        <v>1.6029275953769684E-2</v>
      </c>
      <c r="N89" s="136">
        <f>compoprinc!AD81</f>
        <v>1.5380929224193096E-2</v>
      </c>
      <c r="O89" s="136">
        <f>compoprinc!AE81</f>
        <v>2.4770235642790794E-2</v>
      </c>
      <c r="P89" s="136">
        <f>compoprinc!AF81</f>
        <v>0.13104379177093506</v>
      </c>
      <c r="Q89" s="136">
        <f>compoprinc!AG81</f>
        <v>2.9544826596975327E-2</v>
      </c>
      <c r="R89" s="106">
        <f>compoprinc!AH81</f>
        <v>0.14342382550239563</v>
      </c>
      <c r="S89" s="105">
        <f>compoprinc!AI81</f>
        <v>3.2835721969604492E-2</v>
      </c>
      <c r="T89" s="105">
        <f>compoprinc!AJ81</f>
        <v>1.6969700780464336E-2</v>
      </c>
      <c r="U89" s="105">
        <f>compoprinc!AK81</f>
        <v>9.4111484941095114E-3</v>
      </c>
      <c r="V89" s="105">
        <f>compoprinc!AL81</f>
        <v>1.0030431672930717E-2</v>
      </c>
      <c r="W89" s="105">
        <f>compoprinc!AM81</f>
        <v>1.0057278908789158E-2</v>
      </c>
      <c r="X89" s="105">
        <f>compoprinc!AN81</f>
        <v>4.8054952174425125E-2</v>
      </c>
      <c r="Y89" s="134">
        <f>compoprinc!AO81</f>
        <v>1.6064586117863655E-2</v>
      </c>
      <c r="AB89" s="597">
        <f t="shared" si="3"/>
        <v>-3.4924596548080444E-9</v>
      </c>
      <c r="AC89" s="597">
        <f t="shared" si="4"/>
        <v>-1.5133991837501526E-8</v>
      </c>
      <c r="AD89" s="597">
        <f t="shared" si="5"/>
        <v>5.3842086344957352E-9</v>
      </c>
    </row>
    <row r="90" spans="1:30" x14ac:dyDescent="0.2">
      <c r="A90" s="107">
        <v>1993</v>
      </c>
      <c r="B90" s="135">
        <f>compoprinc!R82</f>
        <v>0.39324423670768738</v>
      </c>
      <c r="C90" s="136">
        <f>compoprinc!S82</f>
        <v>4.8788715153932571E-2</v>
      </c>
      <c r="D90" s="136">
        <f>compoprinc!T82</f>
        <v>2.5032981066033244E-2</v>
      </c>
      <c r="E90" s="136">
        <f>compoprinc!U82</f>
        <v>2.0995037630200386E-2</v>
      </c>
      <c r="F90" s="136">
        <f>compoprinc!V82</f>
        <v>1.7088063061237335E-2</v>
      </c>
      <c r="G90" s="136">
        <f>compoprinc!W82</f>
        <v>3.4935601055622101E-2</v>
      </c>
      <c r="H90" s="136">
        <f>compoprinc!X82</f>
        <v>0.21143609285354614</v>
      </c>
      <c r="I90" s="142">
        <f>compoprinc!Y82</f>
        <v>3.4967735409736633E-2</v>
      </c>
      <c r="J90" s="170">
        <f>compoprinc!Z82</f>
        <v>0.28108301758766174</v>
      </c>
      <c r="K90" s="136">
        <f>compoprinc!AA82</f>
        <v>4.3631128966808319E-2</v>
      </c>
      <c r="L90" s="136">
        <f>compoprinc!AB82</f>
        <v>2.3136354167945683E-2</v>
      </c>
      <c r="M90" s="136">
        <f>compoprinc!AC82</f>
        <v>1.6922198235988617E-2</v>
      </c>
      <c r="N90" s="136">
        <f>compoprinc!AD82</f>
        <v>1.5114997513592243E-2</v>
      </c>
      <c r="O90" s="136">
        <f>compoprinc!AE82</f>
        <v>2.4367759004235268E-2</v>
      </c>
      <c r="P90" s="136">
        <f>compoprinc!AF82</f>
        <v>0.12842497229576111</v>
      </c>
      <c r="Q90" s="136">
        <f>compoprinc!AG82</f>
        <v>2.9485601931810379E-2</v>
      </c>
      <c r="R90" s="106">
        <f>compoprinc!AH82</f>
        <v>0.13792404532432556</v>
      </c>
      <c r="S90" s="105">
        <f>compoprinc!AI82</f>
        <v>3.2627526670694351E-2</v>
      </c>
      <c r="T90" s="105">
        <f>compoprinc!AJ82</f>
        <v>1.6269211162580177E-2</v>
      </c>
      <c r="U90" s="105">
        <f>compoprinc!AK82</f>
        <v>9.5651510637253523E-3</v>
      </c>
      <c r="V90" s="105">
        <f>compoprinc!AL82</f>
        <v>9.900800883769989E-3</v>
      </c>
      <c r="W90" s="105">
        <f>compoprinc!AM82</f>
        <v>1.0001283138990402E-2</v>
      </c>
      <c r="X90" s="105">
        <f>compoprinc!AN82</f>
        <v>4.3879877775907516E-2</v>
      </c>
      <c r="Y90" s="134">
        <f>compoprinc!AO82</f>
        <v>1.5680195763707161E-2</v>
      </c>
      <c r="AB90" s="597">
        <f t="shared" si="3"/>
        <v>1.0477378964424133E-8</v>
      </c>
      <c r="AC90" s="597">
        <f t="shared" si="4"/>
        <v>5.4715201258659363E-9</v>
      </c>
      <c r="AD90" s="597">
        <f t="shared" si="5"/>
        <v>-1.1350493878126144E-9</v>
      </c>
    </row>
    <row r="91" spans="1:30" x14ac:dyDescent="0.2">
      <c r="A91" s="107">
        <v>1994</v>
      </c>
      <c r="B91" s="135">
        <f>compoprinc!R83</f>
        <v>0.39275112748146057</v>
      </c>
      <c r="C91" s="136">
        <f>compoprinc!S83</f>
        <v>5.3357008844614029E-2</v>
      </c>
      <c r="D91" s="136">
        <f>compoprinc!T83</f>
        <v>2.3474715184420347E-2</v>
      </c>
      <c r="E91" s="136">
        <f>compoprinc!U83</f>
        <v>2.1358754485845566E-2</v>
      </c>
      <c r="F91" s="136">
        <f>compoprinc!V83</f>
        <v>1.6480376943945885E-2</v>
      </c>
      <c r="G91" s="136">
        <f>compoprinc!W83</f>
        <v>3.7059206515550613E-2</v>
      </c>
      <c r="H91" s="136">
        <f>compoprinc!X83</f>
        <v>0.20610274374485016</v>
      </c>
      <c r="I91" s="142">
        <f>compoprinc!Y83</f>
        <v>3.4918326884508133E-2</v>
      </c>
      <c r="J91" s="170">
        <f>compoprinc!Z83</f>
        <v>0.28052619099617004</v>
      </c>
      <c r="K91" s="136">
        <f>compoprinc!AA83</f>
        <v>4.8183832317590714E-2</v>
      </c>
      <c r="L91" s="136">
        <f>compoprinc!AB83</f>
        <v>2.1679625730030239E-2</v>
      </c>
      <c r="M91" s="136">
        <f>compoprinc!AC83</f>
        <v>1.6791648231446743E-2</v>
      </c>
      <c r="N91" s="136">
        <f>compoprinc!AD83</f>
        <v>1.4475956559181213E-2</v>
      </c>
      <c r="O91" s="136">
        <f>compoprinc!AE83</f>
        <v>2.5463160127401352E-2</v>
      </c>
      <c r="P91" s="136">
        <f>compoprinc!AF83</f>
        <v>0.12465459853410721</v>
      </c>
      <c r="Q91" s="136">
        <f>compoprinc!AG83</f>
        <v>2.9277358204126358E-2</v>
      </c>
      <c r="R91" s="106">
        <f>compoprinc!AH83</f>
        <v>0.13731242716312408</v>
      </c>
      <c r="S91" s="105">
        <f>compoprinc!AI83</f>
        <v>3.6792661994695663E-2</v>
      </c>
      <c r="T91" s="105">
        <f>compoprinc!AJ83</f>
        <v>1.5772824815940112E-2</v>
      </c>
      <c r="U91" s="105">
        <f>compoprinc!AK83</f>
        <v>8.6317823734134436E-3</v>
      </c>
      <c r="V91" s="105">
        <f>compoprinc!AL83</f>
        <v>9.2086745426058769E-3</v>
      </c>
      <c r="W91" s="105">
        <f>compoprinc!AM83</f>
        <v>9.6625285223126411E-3</v>
      </c>
      <c r="X91" s="105">
        <f>compoprinc!AN83</f>
        <v>4.2032457888126373E-2</v>
      </c>
      <c r="Y91" s="134">
        <f>compoprinc!AO83</f>
        <v>1.521149929612875E-2</v>
      </c>
      <c r="AB91" s="597">
        <f t="shared" si="3"/>
        <v>-5.1222741603851318E-9</v>
      </c>
      <c r="AC91" s="597">
        <f t="shared" si="4"/>
        <v>1.1292286217212677E-8</v>
      </c>
      <c r="AD91" s="597">
        <f t="shared" si="5"/>
        <v>-2.2700987756252289E-9</v>
      </c>
    </row>
    <row r="92" spans="1:30" x14ac:dyDescent="0.2">
      <c r="A92" s="107">
        <v>1995</v>
      </c>
      <c r="B92" s="135">
        <f>compoprinc!R84</f>
        <v>0.39952746033668518</v>
      </c>
      <c r="C92" s="136">
        <f>compoprinc!S84</f>
        <v>5.536545068025589E-2</v>
      </c>
      <c r="D92" s="136">
        <f>compoprinc!T84</f>
        <v>2.2813622839748859E-2</v>
      </c>
      <c r="E92" s="136">
        <f>compoprinc!U84</f>
        <v>2.1808184683322906E-2</v>
      </c>
      <c r="F92" s="136">
        <f>compoprinc!V84</f>
        <v>1.6310675069689751E-2</v>
      </c>
      <c r="G92" s="136">
        <f>compoprinc!W84</f>
        <v>4.0203675627708435E-2</v>
      </c>
      <c r="H92" s="136">
        <f>compoprinc!X84</f>
        <v>0.20908260345458984</v>
      </c>
      <c r="I92" s="142">
        <f>compoprinc!Y84</f>
        <v>3.3943265676498413E-2</v>
      </c>
      <c r="J92" s="170">
        <f>compoprinc!Z84</f>
        <v>0.28689214587211609</v>
      </c>
      <c r="K92" s="136">
        <f>compoprinc!AA84</f>
        <v>5.0117868930101395E-2</v>
      </c>
      <c r="L92" s="136">
        <f>compoprinc!AB84</f>
        <v>2.1523754810914397E-2</v>
      </c>
      <c r="M92" s="136">
        <f>compoprinc!AC84</f>
        <v>1.6904956661164761E-2</v>
      </c>
      <c r="N92" s="136">
        <f>compoprinc!AD84</f>
        <v>1.4449738897383213E-2</v>
      </c>
      <c r="O92" s="136">
        <f>compoprinc!AE84</f>
        <v>2.7286157011985779E-2</v>
      </c>
      <c r="P92" s="136">
        <f>compoprinc!AF84</f>
        <v>0.12775775790214539</v>
      </c>
      <c r="Q92" s="136">
        <f>compoprinc!AG84</f>
        <v>2.885192446410656E-2</v>
      </c>
      <c r="R92" s="106">
        <f>compoprinc!AH84</f>
        <v>0.14225444197654724</v>
      </c>
      <c r="S92" s="105">
        <f>compoprinc!AI84</f>
        <v>3.7939850240945816E-2</v>
      </c>
      <c r="T92" s="105">
        <f>compoprinc!AJ84</f>
        <v>1.5674846537876874E-2</v>
      </c>
      <c r="U92" s="105">
        <f>compoprinc!AK84</f>
        <v>8.5660251788794994E-3</v>
      </c>
      <c r="V92" s="105">
        <f>compoprinc!AL84</f>
        <v>9.3013681471347809E-3</v>
      </c>
      <c r="W92" s="105">
        <f>compoprinc!AM84</f>
        <v>1.0399481281638145E-2</v>
      </c>
      <c r="X92" s="105">
        <f>compoprinc!AN84</f>
        <v>4.505370557308197E-2</v>
      </c>
      <c r="Y92" s="134">
        <f>compoprinc!AO84</f>
        <v>1.5319166705012321E-2</v>
      </c>
      <c r="AB92" s="597">
        <f t="shared" si="3"/>
        <v>-1.7695128917694092E-8</v>
      </c>
      <c r="AC92" s="597">
        <f t="shared" si="4"/>
        <v>-1.280568540096283E-8</v>
      </c>
      <c r="AD92" s="597">
        <f t="shared" si="5"/>
        <v>-1.6880221664905548E-9</v>
      </c>
    </row>
    <row r="93" spans="1:30" x14ac:dyDescent="0.2">
      <c r="A93" s="107">
        <v>1996</v>
      </c>
      <c r="B93" s="135">
        <f>compoprinc!R85</f>
        <v>0.40766572952270508</v>
      </c>
      <c r="C93" s="136">
        <f>compoprinc!S85</f>
        <v>5.9626705944538116E-2</v>
      </c>
      <c r="D93" s="136">
        <f>compoprinc!T85</f>
        <v>2.1711803739890456E-2</v>
      </c>
      <c r="E93" s="136">
        <f>compoprinc!U85</f>
        <v>2.1247684024274349E-2</v>
      </c>
      <c r="F93" s="136">
        <f>compoprinc!V85</f>
        <v>1.7850147560238838E-2</v>
      </c>
      <c r="G93" s="136">
        <f>compoprinc!W85</f>
        <v>4.1216500103473663E-2</v>
      </c>
      <c r="H93" s="136">
        <f>compoprinc!X85</f>
        <v>0.20927442610263824</v>
      </c>
      <c r="I93" s="142">
        <f>compoprinc!Y85</f>
        <v>3.6738451570272446E-2</v>
      </c>
      <c r="J93" s="170">
        <f>compoprinc!Z85</f>
        <v>0.29590636491775513</v>
      </c>
      <c r="K93" s="136">
        <f>compoprinc!AA85</f>
        <v>5.4247595369815826E-2</v>
      </c>
      <c r="L93" s="136">
        <f>compoprinc!AB85</f>
        <v>2.0559860509820282E-2</v>
      </c>
      <c r="M93" s="136">
        <f>compoprinc!AC85</f>
        <v>1.6330073587596416E-2</v>
      </c>
      <c r="N93" s="136">
        <f>compoprinc!AD85</f>
        <v>1.5908109024167061E-2</v>
      </c>
      <c r="O93" s="136">
        <f>compoprinc!AE85</f>
        <v>2.8630034998059273E-2</v>
      </c>
      <c r="P93" s="136">
        <f>compoprinc!AF85</f>
        <v>0.12905579805374146</v>
      </c>
      <c r="Q93" s="136">
        <f>compoprinc!AG85</f>
        <v>3.1174883246421814E-2</v>
      </c>
      <c r="R93" s="106">
        <f>compoprinc!AH85</f>
        <v>0.14932720363140106</v>
      </c>
      <c r="S93" s="105">
        <f>compoprinc!AI85</f>
        <v>4.1271701455116272E-2</v>
      </c>
      <c r="T93" s="105">
        <f>compoprinc!AJ85</f>
        <v>1.4956113474909216E-2</v>
      </c>
      <c r="U93" s="105">
        <f>compoprinc!AK85</f>
        <v>8.2715926691889763E-3</v>
      </c>
      <c r="V93" s="105">
        <f>compoprinc!AL85</f>
        <v>1.048622839152813E-2</v>
      </c>
      <c r="W93" s="105">
        <f>compoprinc!AM85</f>
        <v>1.0763931088149548E-2</v>
      </c>
      <c r="X93" s="105">
        <f>compoprinc!AN85</f>
        <v>4.6761259436607361E-2</v>
      </c>
      <c r="Y93" s="134">
        <f>compoprinc!AO85</f>
        <v>1.6816370189189911E-2</v>
      </c>
      <c r="AB93" s="597">
        <f t="shared" si="3"/>
        <v>1.0477378964424133E-8</v>
      </c>
      <c r="AC93" s="597">
        <f t="shared" si="4"/>
        <v>1.0128132998943329E-8</v>
      </c>
      <c r="AD93" s="597">
        <f t="shared" si="5"/>
        <v>6.9267116487026215E-9</v>
      </c>
    </row>
    <row r="94" spans="1:30" x14ac:dyDescent="0.2">
      <c r="A94" s="107">
        <v>1997</v>
      </c>
      <c r="B94" s="135">
        <f>compoprinc!R86</f>
        <v>0.41462612152099609</v>
      </c>
      <c r="C94" s="136">
        <f>compoprinc!S86</f>
        <v>6.1687856912612915E-2</v>
      </c>
      <c r="D94" s="136">
        <f>compoprinc!T86</f>
        <v>2.1965058054775E-2</v>
      </c>
      <c r="E94" s="136">
        <f>compoprinc!U86</f>
        <v>2.0553743466734886E-2</v>
      </c>
      <c r="F94" s="136">
        <f>compoprinc!V86</f>
        <v>1.8484434112906456E-2</v>
      </c>
      <c r="G94" s="136">
        <f>compoprinc!W86</f>
        <v>4.2080208659172058E-2</v>
      </c>
      <c r="H94" s="136">
        <f>compoprinc!X86</f>
        <v>0.21297970414161682</v>
      </c>
      <c r="I94" s="142">
        <f>compoprinc!Y86</f>
        <v>3.6875121295452118E-2</v>
      </c>
      <c r="J94" s="170">
        <f>compoprinc!Z86</f>
        <v>0.30362316966056824</v>
      </c>
      <c r="K94" s="136">
        <f>compoprinc!AA86</f>
        <v>5.6348331272602081E-2</v>
      </c>
      <c r="L94" s="136">
        <f>compoprinc!AB86</f>
        <v>2.094436134211719E-2</v>
      </c>
      <c r="M94" s="136">
        <f>compoprinc!AC86</f>
        <v>1.5733298845589161E-2</v>
      </c>
      <c r="N94" s="136">
        <f>compoprinc!AD86</f>
        <v>1.6574528068304062E-2</v>
      </c>
      <c r="O94" s="136">
        <f>compoprinc!AE86</f>
        <v>2.9171155765652657E-2</v>
      </c>
      <c r="P94" s="136">
        <f>compoprinc!AF86</f>
        <v>0.1334594190120697</v>
      </c>
      <c r="Q94" s="136">
        <f>compoprinc!AG86</f>
        <v>3.1392090022563934E-2</v>
      </c>
      <c r="R94" s="106">
        <f>compoprinc!AH86</f>
        <v>0.15646354854106903</v>
      </c>
      <c r="S94" s="105">
        <f>compoprinc!AI86</f>
        <v>4.2960062623023987E-2</v>
      </c>
      <c r="T94" s="105">
        <f>compoprinc!AJ86</f>
        <v>1.5078718308359385E-2</v>
      </c>
      <c r="U94" s="105">
        <f>compoprinc!AK86</f>
        <v>7.8498220536857843E-3</v>
      </c>
      <c r="V94" s="105">
        <f>compoprinc!AL86</f>
        <v>1.1174706742167473E-2</v>
      </c>
      <c r="W94" s="105">
        <f>compoprinc!AM86</f>
        <v>1.1575259268283844E-2</v>
      </c>
      <c r="X94" s="105">
        <f>compoprinc!AN86</f>
        <v>5.0796501338481903E-2</v>
      </c>
      <c r="Y94" s="134">
        <f>compoprinc!AO86</f>
        <v>1.7028475180268288E-2</v>
      </c>
      <c r="AB94" s="597">
        <f t="shared" si="3"/>
        <v>-5.1222741603851318E-9</v>
      </c>
      <c r="AC94" s="597">
        <f t="shared" si="4"/>
        <v>-1.4668330550193787E-8</v>
      </c>
      <c r="AD94" s="597">
        <f t="shared" si="5"/>
        <v>3.0267983675003052E-9</v>
      </c>
    </row>
    <row r="95" spans="1:30" x14ac:dyDescent="0.2">
      <c r="A95" s="107">
        <v>1998</v>
      </c>
      <c r="B95" s="135">
        <f>compoprinc!R87</f>
        <v>0.41795551776885986</v>
      </c>
      <c r="C95" s="136">
        <f>compoprinc!S87</f>
        <v>5.8064468204975128E-2</v>
      </c>
      <c r="D95" s="136">
        <f>compoprinc!T87</f>
        <v>2.3740944801829755E-2</v>
      </c>
      <c r="E95" s="136">
        <f>compoprinc!U87</f>
        <v>2.0289582200348377E-2</v>
      </c>
      <c r="F95" s="136">
        <f>compoprinc!V87</f>
        <v>1.945842057466507E-2</v>
      </c>
      <c r="G95" s="136">
        <f>compoprinc!W87</f>
        <v>4.015028104186058E-2</v>
      </c>
      <c r="H95" s="136">
        <f>compoprinc!X87</f>
        <v>0.21791628003120422</v>
      </c>
      <c r="I95" s="142">
        <f>compoprinc!Y87</f>
        <v>3.8335539400577545E-2</v>
      </c>
      <c r="J95" s="170">
        <f>compoprinc!Z87</f>
        <v>0.30726772546768188</v>
      </c>
      <c r="K95" s="136">
        <f>compoprinc!AA87</f>
        <v>5.3231436759233475E-2</v>
      </c>
      <c r="L95" s="136">
        <f>compoprinc!AB87</f>
        <v>2.2510543349198997E-2</v>
      </c>
      <c r="M95" s="136">
        <f>compoprinc!AC87</f>
        <v>1.5403497964143753E-2</v>
      </c>
      <c r="N95" s="136">
        <f>compoprinc!AD87</f>
        <v>1.7598003149032593E-2</v>
      </c>
      <c r="O95" s="136">
        <f>compoprinc!AE87</f>
        <v>2.7779901400208473E-2</v>
      </c>
      <c r="P95" s="136">
        <f>compoprinc!AF87</f>
        <v>0.13775971531867981</v>
      </c>
      <c r="Q95" s="136">
        <f>compoprinc!AG87</f>
        <v>3.2984629273414612E-2</v>
      </c>
      <c r="R95" s="106">
        <f>compoprinc!AH87</f>
        <v>0.15995754301548004</v>
      </c>
      <c r="S95" s="105">
        <f>compoprinc!AI87</f>
        <v>4.0995769202709198E-2</v>
      </c>
      <c r="T95" s="105">
        <f>compoprinc!AJ87</f>
        <v>1.6759631398599595E-2</v>
      </c>
      <c r="U95" s="105">
        <f>compoprinc!AK87</f>
        <v>7.5091244652867317E-3</v>
      </c>
      <c r="V95" s="105">
        <f>compoprinc!AL87</f>
        <v>1.1882453225553036E-2</v>
      </c>
      <c r="W95" s="105">
        <f>compoprinc!AM87</f>
        <v>1.0655530728399754E-2</v>
      </c>
      <c r="X95" s="105">
        <f>compoprinc!AN87</f>
        <v>5.419887974858284E-2</v>
      </c>
      <c r="Y95" s="134">
        <f>compoprinc!AO87</f>
        <v>1.795615628361702E-2</v>
      </c>
      <c r="AB95" s="597">
        <f t="shared" si="3"/>
        <v>1.5133991837501526E-9</v>
      </c>
      <c r="AC95" s="597">
        <f t="shared" si="4"/>
        <v>-1.7462298274040222E-9</v>
      </c>
      <c r="AD95" s="597">
        <f t="shared" si="5"/>
        <v>-2.0372681319713593E-9</v>
      </c>
    </row>
    <row r="96" spans="1:30" x14ac:dyDescent="0.2">
      <c r="A96" s="110">
        <v>1999</v>
      </c>
      <c r="B96" s="139">
        <f>compoprinc!R88</f>
        <v>0.42263182997703552</v>
      </c>
      <c r="C96" s="140">
        <f>compoprinc!S88</f>
        <v>5.7120952755212784E-2</v>
      </c>
      <c r="D96" s="140">
        <f>compoprinc!T88</f>
        <v>2.2017937269993126E-2</v>
      </c>
      <c r="E96" s="140">
        <f>compoprinc!U88</f>
        <v>1.9247334450483322E-2</v>
      </c>
      <c r="F96" s="140">
        <f>compoprinc!V88</f>
        <v>2.0638791844248772E-2</v>
      </c>
      <c r="G96" s="140">
        <f>compoprinc!W88</f>
        <v>3.8418099284172058E-2</v>
      </c>
      <c r="H96" s="140">
        <f>compoprinc!X88</f>
        <v>0.22540554404258728</v>
      </c>
      <c r="I96" s="143">
        <f>compoprinc!Y88</f>
        <v>3.9783164858818054E-2</v>
      </c>
      <c r="J96" s="171">
        <f>compoprinc!Z88</f>
        <v>0.31182783842086792</v>
      </c>
      <c r="K96" s="140">
        <f>compoprinc!AA88</f>
        <v>5.2392579615116119E-2</v>
      </c>
      <c r="L96" s="140">
        <f>compoprinc!AB88</f>
        <v>2.1090057911351323E-2</v>
      </c>
      <c r="M96" s="140">
        <f>compoprinc!AC88</f>
        <v>1.454687025398016E-2</v>
      </c>
      <c r="N96" s="140">
        <f>compoprinc!AD88</f>
        <v>1.8573770299553871E-2</v>
      </c>
      <c r="O96" s="140">
        <f>compoprinc!AE88</f>
        <v>2.6842277497053146E-2</v>
      </c>
      <c r="P96" s="140">
        <f>compoprinc!AF88</f>
        <v>0.14456889033317566</v>
      </c>
      <c r="Q96" s="140">
        <f>compoprinc!AG88</f>
        <v>3.3813387155532837E-2</v>
      </c>
      <c r="R96" s="109">
        <f>compoprinc!AH88</f>
        <v>0.16421596705913544</v>
      </c>
      <c r="S96" s="108">
        <f>compoprinc!AI88</f>
        <v>4.0313377976417542E-2</v>
      </c>
      <c r="T96" s="108">
        <f>compoprinc!AJ88</f>
        <v>1.587759586982429E-2</v>
      </c>
      <c r="U96" s="108">
        <f>compoprinc!AK88</f>
        <v>6.9239414297044277E-3</v>
      </c>
      <c r="V96" s="108">
        <f>compoprinc!AL88</f>
        <v>1.2718722224235535E-2</v>
      </c>
      <c r="W96" s="108">
        <f>compoprinc!AM88</f>
        <v>1.0652943514287472E-2</v>
      </c>
      <c r="X96" s="108">
        <f>compoprinc!AN88</f>
        <v>5.8714155107736588E-2</v>
      </c>
      <c r="Y96" s="138">
        <f>compoprinc!AO88</f>
        <v>1.9015222787857056E-2</v>
      </c>
      <c r="AB96" s="597">
        <f t="shared" si="3"/>
        <v>5.4715201258659363E-9</v>
      </c>
      <c r="AC96" s="597">
        <f t="shared" si="4"/>
        <v>5.3551048040390015E-9</v>
      </c>
      <c r="AD96" s="597">
        <f t="shared" si="5"/>
        <v>8.149072527885437E-9</v>
      </c>
    </row>
    <row r="97" spans="1:30" x14ac:dyDescent="0.2">
      <c r="A97" s="107">
        <v>2000</v>
      </c>
      <c r="B97" s="135">
        <f>compoprinc!R89</f>
        <v>0.42755627632141113</v>
      </c>
      <c r="C97" s="136">
        <f>compoprinc!S89</f>
        <v>5.2484896034002304E-2</v>
      </c>
      <c r="D97" s="136">
        <f>compoprinc!T89</f>
        <v>2.4199598119594157E-2</v>
      </c>
      <c r="E97" s="136">
        <f>compoprinc!U89</f>
        <v>1.7872032709419727E-2</v>
      </c>
      <c r="F97" s="136">
        <f>compoprinc!V89</f>
        <v>2.148870937526226E-2</v>
      </c>
      <c r="G97" s="136">
        <f>compoprinc!W89</f>
        <v>3.7989623844623566E-2</v>
      </c>
      <c r="H97" s="136">
        <f>compoprinc!X89</f>
        <v>0.23342515528202057</v>
      </c>
      <c r="I97" s="142">
        <f>compoprinc!Y89</f>
        <v>4.0096249431371689E-2</v>
      </c>
      <c r="J97" s="170">
        <f>compoprinc!Z89</f>
        <v>0.31713983416557312</v>
      </c>
      <c r="K97" s="136">
        <f>compoprinc!AA89</f>
        <v>4.8207599669694901E-2</v>
      </c>
      <c r="L97" s="136">
        <f>compoprinc!AB89</f>
        <v>2.2875702823512256E-2</v>
      </c>
      <c r="M97" s="136">
        <f>compoprinc!AC89</f>
        <v>1.3183171860873699E-2</v>
      </c>
      <c r="N97" s="136">
        <f>compoprinc!AD89</f>
        <v>1.9477322697639465E-2</v>
      </c>
      <c r="O97" s="136">
        <f>compoprinc!AE89</f>
        <v>2.6333559304475784E-2</v>
      </c>
      <c r="P97" s="136">
        <f>compoprinc!AF89</f>
        <v>0.15242941677570343</v>
      </c>
      <c r="Q97" s="136">
        <f>compoprinc!AG89</f>
        <v>3.463306650519371E-2</v>
      </c>
      <c r="R97" s="106">
        <f>compoprinc!AH89</f>
        <v>0.1702275425195694</v>
      </c>
      <c r="S97" s="105">
        <f>compoprinc!AI89</f>
        <v>3.7621013820171356E-2</v>
      </c>
      <c r="T97" s="105">
        <f>compoprinc!AJ89</f>
        <v>1.7225188261363655E-2</v>
      </c>
      <c r="U97" s="105">
        <f>compoprinc!AK89</f>
        <v>6.1515315901488066E-3</v>
      </c>
      <c r="V97" s="105">
        <f>compoprinc!AL89</f>
        <v>1.358436793088913E-2</v>
      </c>
      <c r="W97" s="105">
        <f>compoprinc!AM89</f>
        <v>1.0752747766673565E-2</v>
      </c>
      <c r="X97" s="105">
        <f>compoprinc!AN89</f>
        <v>6.4806856215000153E-2</v>
      </c>
      <c r="Y97" s="134">
        <f>compoprinc!AO89</f>
        <v>2.0085845142602921E-2</v>
      </c>
      <c r="AB97" s="597">
        <f t="shared" si="3"/>
        <v>1.1525116860866547E-8</v>
      </c>
      <c r="AC97" s="597">
        <f t="shared" si="4"/>
        <v>-5.4715201258659363E-9</v>
      </c>
      <c r="AD97" s="597">
        <f t="shared" si="5"/>
        <v>-8.2072801887989044E-9</v>
      </c>
    </row>
    <row r="98" spans="1:30" x14ac:dyDescent="0.2">
      <c r="A98" s="107">
        <v>2001</v>
      </c>
      <c r="B98" s="135">
        <f>compoprinc!R90</f>
        <v>0.42161822319030762</v>
      </c>
      <c r="C98" s="136">
        <f>compoprinc!S90</f>
        <v>4.9330830574035645E-2</v>
      </c>
      <c r="D98" s="136">
        <f>compoprinc!T90</f>
        <v>2.460127102676779E-2</v>
      </c>
      <c r="E98" s="136">
        <f>compoprinc!U90</f>
        <v>1.8629381433129311E-2</v>
      </c>
      <c r="F98" s="136">
        <f>compoprinc!V90</f>
        <v>2.4275025352835655E-2</v>
      </c>
      <c r="G98" s="136">
        <f>compoprinc!W90</f>
        <v>3.4654546529054642E-2</v>
      </c>
      <c r="H98" s="136">
        <f>compoprinc!X90</f>
        <v>0.22730109095573425</v>
      </c>
      <c r="I98" s="142">
        <f>compoprinc!Y90</f>
        <v>4.2826056480407715E-2</v>
      </c>
      <c r="J98" s="170">
        <f>compoprinc!Z90</f>
        <v>0.31029805541038513</v>
      </c>
      <c r="K98" s="136">
        <f>compoprinc!AA90</f>
        <v>4.5439247041940689E-2</v>
      </c>
      <c r="L98" s="136">
        <f>compoprinc!AB90</f>
        <v>2.3313248646445572E-2</v>
      </c>
      <c r="M98" s="136">
        <f>compoprinc!AC90</f>
        <v>1.3970625586807728E-2</v>
      </c>
      <c r="N98" s="136">
        <f>compoprinc!AD90</f>
        <v>2.2163419052958488E-2</v>
      </c>
      <c r="O98" s="136">
        <f>compoprinc!AE90</f>
        <v>2.400897815823555E-2</v>
      </c>
      <c r="P98" s="136">
        <f>compoprinc!AF90</f>
        <v>0.14456725120544434</v>
      </c>
      <c r="Q98" s="136">
        <f>compoprinc!AG90</f>
        <v>3.6835275590419769E-2</v>
      </c>
      <c r="R98" s="106">
        <f>compoprinc!AH90</f>
        <v>0.16349966824054718</v>
      </c>
      <c r="S98" s="105">
        <f>compoprinc!AI90</f>
        <v>3.5522293299436569E-2</v>
      </c>
      <c r="T98" s="105">
        <f>compoprinc!AJ90</f>
        <v>1.7755427805241197E-2</v>
      </c>
      <c r="U98" s="105">
        <f>compoprinc!AK90</f>
        <v>6.8079689517617226E-3</v>
      </c>
      <c r="V98" s="105">
        <f>compoprinc!AL90</f>
        <v>1.616036519408226E-2</v>
      </c>
      <c r="W98" s="105">
        <f>compoprinc!AM90</f>
        <v>8.9350016787648201E-3</v>
      </c>
      <c r="X98" s="105">
        <f>compoprinc!AN90</f>
        <v>5.6154318153858185E-2</v>
      </c>
      <c r="Y98" s="134">
        <f>compoprinc!AO90</f>
        <v>2.2164294496178627E-2</v>
      </c>
      <c r="AB98" s="597">
        <f t="shared" si="3"/>
        <v>2.0838342607021332E-8</v>
      </c>
      <c r="AC98" s="597">
        <f t="shared" si="4"/>
        <v>1.0128132998943329E-8</v>
      </c>
      <c r="AD98" s="597">
        <f t="shared" si="5"/>
        <v>-1.3387762010097504E-9</v>
      </c>
    </row>
    <row r="99" spans="1:30" x14ac:dyDescent="0.2">
      <c r="A99" s="107">
        <v>2002</v>
      </c>
      <c r="B99" s="135">
        <f>compoprinc!R91</f>
        <v>0.41814729571342468</v>
      </c>
      <c r="C99" s="136">
        <f>compoprinc!S91</f>
        <v>5.2248522639274597E-2</v>
      </c>
      <c r="D99" s="136">
        <f>compoprinc!T91</f>
        <v>2.1494299522601068E-2</v>
      </c>
      <c r="E99" s="136">
        <f>compoprinc!U91</f>
        <v>1.9379999488592148E-2</v>
      </c>
      <c r="F99" s="136">
        <f>compoprinc!V91</f>
        <v>2.508736215531826E-2</v>
      </c>
      <c r="G99" s="136">
        <f>compoprinc!W91</f>
        <v>3.4522596746683121E-2</v>
      </c>
      <c r="H99" s="136">
        <f>compoprinc!X91</f>
        <v>0.22166170179843903</v>
      </c>
      <c r="I99" s="142">
        <f>compoprinc!Y91</f>
        <v>4.3752815574407578E-2</v>
      </c>
      <c r="J99" s="170">
        <f>compoprinc!Z91</f>
        <v>0.30602166056632996</v>
      </c>
      <c r="K99" s="136">
        <f>compoprinc!AA91</f>
        <v>4.7958489507436752E-2</v>
      </c>
      <c r="L99" s="136">
        <f>compoprinc!AB91</f>
        <v>2.0724408444948494E-2</v>
      </c>
      <c r="M99" s="136">
        <f>compoprinc!AC91</f>
        <v>1.4582997187972069E-2</v>
      </c>
      <c r="N99" s="136">
        <f>compoprinc!AD91</f>
        <v>2.3089760914444923E-2</v>
      </c>
      <c r="O99" s="136">
        <f>compoprinc!AE91</f>
        <v>2.3130949586629868E-2</v>
      </c>
      <c r="P99" s="136">
        <f>compoprinc!AF91</f>
        <v>0.13844124972820282</v>
      </c>
      <c r="Q99" s="136">
        <f>compoprinc!AG91</f>
        <v>3.8093816488981247E-2</v>
      </c>
      <c r="R99" s="106">
        <f>compoprinc!AH91</f>
        <v>0.15908767282962799</v>
      </c>
      <c r="S99" s="105">
        <f>compoprinc!AI91</f>
        <v>3.7439517676830292E-2</v>
      </c>
      <c r="T99" s="105">
        <f>compoprinc!AJ91</f>
        <v>1.5869888244196773E-2</v>
      </c>
      <c r="U99" s="105">
        <f>compoprinc!AK91</f>
        <v>7.0678130723536015E-3</v>
      </c>
      <c r="V99" s="105">
        <f>compoprinc!AL91</f>
        <v>1.7089361324906349E-2</v>
      </c>
      <c r="W99" s="105">
        <f>compoprinc!AM91</f>
        <v>8.3515793085098267E-3</v>
      </c>
      <c r="X99" s="105">
        <f>compoprinc!AN91</f>
        <v>5.0105467438697815E-2</v>
      </c>
      <c r="Y99" s="134">
        <f>compoprinc!AO91</f>
        <v>2.3164037615060806E-2</v>
      </c>
      <c r="AB99" s="597">
        <f t="shared" si="3"/>
        <v>-2.2118911147117615E-9</v>
      </c>
      <c r="AC99" s="597">
        <f t="shared" si="4"/>
        <v>-1.1292286217212677E-8</v>
      </c>
      <c r="AD99" s="597">
        <f t="shared" si="5"/>
        <v>8.149072527885437E-9</v>
      </c>
    </row>
    <row r="100" spans="1:30" x14ac:dyDescent="0.2">
      <c r="A100" s="107">
        <v>2003</v>
      </c>
      <c r="B100" s="135">
        <f>compoprinc!R92</f>
        <v>0.42076376080513</v>
      </c>
      <c r="C100" s="136">
        <f>compoprinc!S92</f>
        <v>5.6337460875511169E-2</v>
      </c>
      <c r="D100" s="136">
        <f>compoprinc!T92</f>
        <v>2.0140252076089382E-2</v>
      </c>
      <c r="E100" s="136">
        <f>compoprinc!U92</f>
        <v>2.0066143944859505E-2</v>
      </c>
      <c r="F100" s="136">
        <f>compoprinc!V92</f>
        <v>2.5667237117886543E-2</v>
      </c>
      <c r="G100" s="136">
        <f>compoprinc!W92</f>
        <v>3.4441176801919937E-2</v>
      </c>
      <c r="H100" s="136">
        <f>compoprinc!X92</f>
        <v>0.2208726704120636</v>
      </c>
      <c r="I100" s="142">
        <f>compoprinc!Y92</f>
        <v>4.3238814920186996E-2</v>
      </c>
      <c r="J100" s="170">
        <f>compoprinc!Z92</f>
        <v>0.30843430757522583</v>
      </c>
      <c r="K100" s="136">
        <f>compoprinc!AA92</f>
        <v>5.207366868853569E-2</v>
      </c>
      <c r="L100" s="136">
        <f>compoprinc!AB92</f>
        <v>1.9208463258109987E-2</v>
      </c>
      <c r="M100" s="136">
        <f>compoprinc!AC92</f>
        <v>1.4915192499756813E-2</v>
      </c>
      <c r="N100" s="136">
        <f>compoprinc!AD92</f>
        <v>2.3425357416272163E-2</v>
      </c>
      <c r="O100" s="136">
        <f>compoprinc!AE92</f>
        <v>2.3136159405112267E-2</v>
      </c>
      <c r="P100" s="136">
        <f>compoprinc!AF92</f>
        <v>0.13856127858161926</v>
      </c>
      <c r="Q100" s="136">
        <f>compoprinc!AG92</f>
        <v>3.7114199250936508E-2</v>
      </c>
      <c r="R100" s="106">
        <f>compoprinc!AH92</f>
        <v>0.16155646741390228</v>
      </c>
      <c r="S100" s="105">
        <f>compoprinc!AI92</f>
        <v>4.0883362293243408E-2</v>
      </c>
      <c r="T100" s="105">
        <f>compoprinc!AJ92</f>
        <v>1.503814704483375E-2</v>
      </c>
      <c r="U100" s="105">
        <f>compoprinc!AK92</f>
        <v>7.0561822503805161E-3</v>
      </c>
      <c r="V100" s="105">
        <f>compoprinc!AL92</f>
        <v>1.7530716955661774E-2</v>
      </c>
      <c r="W100" s="105">
        <f>compoprinc!AM92</f>
        <v>8.5759609937667847E-3</v>
      </c>
      <c r="X100" s="105">
        <f>compoprinc!AN92</f>
        <v>4.9724932760000229E-2</v>
      </c>
      <c r="Y100" s="134">
        <f>compoprinc!AO92</f>
        <v>2.2747160866856575E-2</v>
      </c>
      <c r="AB100" s="597">
        <f t="shared" si="3"/>
        <v>4.6566128730773926E-9</v>
      </c>
      <c r="AC100" s="597">
        <f t="shared" si="4"/>
        <v>-1.1525116860866547E-8</v>
      </c>
      <c r="AD100" s="597">
        <f t="shared" si="5"/>
        <v>4.2491592466831207E-9</v>
      </c>
    </row>
    <row r="101" spans="1:30" x14ac:dyDescent="0.2">
      <c r="A101" s="107">
        <v>2004</v>
      </c>
      <c r="B101" s="135">
        <f>compoprinc!R93</f>
        <v>0.42728367447853088</v>
      </c>
      <c r="C101" s="136">
        <f>compoprinc!S93</f>
        <v>6.4788751304149628E-2</v>
      </c>
      <c r="D101" s="136">
        <f>compoprinc!T93</f>
        <v>1.821467955596745E-2</v>
      </c>
      <c r="E101" s="136">
        <f>compoprinc!U93</f>
        <v>1.9799225032329559E-2</v>
      </c>
      <c r="F101" s="136">
        <f>compoprinc!V93</f>
        <v>2.5687374174594879E-2</v>
      </c>
      <c r="G101" s="136">
        <f>compoprinc!W93</f>
        <v>3.5521555691957474E-2</v>
      </c>
      <c r="H101" s="136">
        <f>compoprinc!X93</f>
        <v>0.2204282134771347</v>
      </c>
      <c r="I101" s="142">
        <f>compoprinc!Y93</f>
        <v>4.2843874543905258E-2</v>
      </c>
      <c r="J101" s="170">
        <f>compoprinc!Z93</f>
        <v>0.31589275598526001</v>
      </c>
      <c r="K101" s="136">
        <f>compoprinc!AA93</f>
        <v>5.9974171221256256E-2</v>
      </c>
      <c r="L101" s="136">
        <f>compoprinc!AB93</f>
        <v>1.7547983094118536E-2</v>
      </c>
      <c r="M101" s="136">
        <f>compoprinc!AC93</f>
        <v>1.4585173688828945E-2</v>
      </c>
      <c r="N101" s="136">
        <f>compoprinc!AD93</f>
        <v>2.3383805528283119E-2</v>
      </c>
      <c r="O101" s="136">
        <f>compoprinc!AE93</f>
        <v>2.3994017392396927E-2</v>
      </c>
      <c r="P101" s="136">
        <f>compoprinc!AF93</f>
        <v>0.13941928744316101</v>
      </c>
      <c r="Q101" s="136">
        <f>compoprinc!AG93</f>
        <v>3.6988310515880585E-2</v>
      </c>
      <c r="R101" s="106">
        <f>compoprinc!AH93</f>
        <v>0.16877192258834839</v>
      </c>
      <c r="S101" s="105">
        <f>compoprinc!AI93</f>
        <v>4.696359857916832E-2</v>
      </c>
      <c r="T101" s="105">
        <f>compoprinc!AJ93</f>
        <v>1.3725024851737544E-2</v>
      </c>
      <c r="U101" s="105">
        <f>compoprinc!AK93</f>
        <v>6.899992935359478E-3</v>
      </c>
      <c r="V101" s="105">
        <f>compoprinc!AL93</f>
        <v>1.7171502113342285E-2</v>
      </c>
      <c r="W101" s="105">
        <f>compoprinc!AM93</f>
        <v>8.9042643085122108E-3</v>
      </c>
      <c r="X101" s="105">
        <f>compoprinc!AN93</f>
        <v>5.2753660827875137E-2</v>
      </c>
      <c r="Y101" s="134">
        <f>compoprinc!AO93</f>
        <v>2.2353887557983398E-2</v>
      </c>
      <c r="AB101" s="597">
        <f t="shared" si="3"/>
        <v>6.9849193096160889E-10</v>
      </c>
      <c r="AC101" s="597">
        <f t="shared" si="4"/>
        <v>7.1013346314430237E-9</v>
      </c>
      <c r="AD101" s="597">
        <f t="shared" si="5"/>
        <v>-8.5856299847364426E-9</v>
      </c>
    </row>
    <row r="102" spans="1:30" x14ac:dyDescent="0.2">
      <c r="A102" s="107">
        <v>2005</v>
      </c>
      <c r="B102" s="135">
        <f>compoprinc!R94</f>
        <v>0.43806874752044678</v>
      </c>
      <c r="C102" s="136">
        <f>compoprinc!S94</f>
        <v>7.2469025850296021E-2</v>
      </c>
      <c r="D102" s="136">
        <f>compoprinc!T94</f>
        <v>2.3288829368539155E-2</v>
      </c>
      <c r="E102" s="136">
        <f>compoprinc!U94</f>
        <v>1.8567218445241451E-2</v>
      </c>
      <c r="F102" s="136">
        <f>compoprinc!V94</f>
        <v>2.5210043415427208E-2</v>
      </c>
      <c r="G102" s="136">
        <f>compoprinc!W94</f>
        <v>3.7992473691701889E-2</v>
      </c>
      <c r="H102" s="136">
        <f>compoprinc!X94</f>
        <v>0.21989886462688446</v>
      </c>
      <c r="I102" s="142">
        <f>compoprinc!Y94</f>
        <v>4.0642306208610535E-2</v>
      </c>
      <c r="J102" s="170">
        <f>compoprinc!Z94</f>
        <v>0.3275638222694397</v>
      </c>
      <c r="K102" s="136">
        <f>compoprinc!AA94</f>
        <v>6.7406758666038513E-2</v>
      </c>
      <c r="L102" s="136">
        <f>compoprinc!AB94</f>
        <v>2.2211201838217676E-2</v>
      </c>
      <c r="M102" s="136">
        <f>compoprinc!AC94</f>
        <v>1.3991499319672585E-2</v>
      </c>
      <c r="N102" s="136">
        <f>compoprinc!AD94</f>
        <v>2.2978590801358223E-2</v>
      </c>
      <c r="O102" s="136">
        <f>compoprinc!AE94</f>
        <v>2.5558805093169212E-2</v>
      </c>
      <c r="P102" s="136">
        <f>compoprinc!AF94</f>
        <v>0.14053545892238617</v>
      </c>
      <c r="Q102" s="136">
        <f>compoprinc!AG94</f>
        <v>3.4881509840488434E-2</v>
      </c>
      <c r="R102" s="106">
        <f>compoprinc!AH94</f>
        <v>0.17880766093730927</v>
      </c>
      <c r="S102" s="105">
        <f>compoprinc!AI94</f>
        <v>5.2576050162315369E-2</v>
      </c>
      <c r="T102" s="105">
        <f>compoprinc!AJ94</f>
        <v>1.7503002687590197E-2</v>
      </c>
      <c r="U102" s="105">
        <f>compoprinc!AK94</f>
        <v>6.576951127499342E-3</v>
      </c>
      <c r="V102" s="105">
        <f>compoprinc!AL94</f>
        <v>1.6800364479422569E-2</v>
      </c>
      <c r="W102" s="105">
        <f>compoprinc!AM94</f>
        <v>9.7744893282651901E-3</v>
      </c>
      <c r="X102" s="105">
        <f>compoprinc!AN94</f>
        <v>5.5075056850910187E-2</v>
      </c>
      <c r="Y102" s="134">
        <f>compoprinc!AO94</f>
        <v>2.0501749590039253E-2</v>
      </c>
      <c r="AB102" s="597">
        <f t="shared" si="3"/>
        <v>-1.4086253941059113E-8</v>
      </c>
      <c r="AC102" s="597">
        <f t="shared" si="4"/>
        <v>-2.2118911147117615E-9</v>
      </c>
      <c r="AD102" s="597">
        <f t="shared" si="5"/>
        <v>-3.2887328416109085E-9</v>
      </c>
    </row>
    <row r="103" spans="1:30" x14ac:dyDescent="0.2">
      <c r="A103" s="107">
        <v>2006</v>
      </c>
      <c r="B103" s="135">
        <f>compoprinc!R95</f>
        <v>0.44448572397232056</v>
      </c>
      <c r="C103" s="136">
        <f>compoprinc!S95</f>
        <v>7.5844541192054749E-2</v>
      </c>
      <c r="D103" s="136">
        <f>compoprinc!T95</f>
        <v>2.5606771465390921E-2</v>
      </c>
      <c r="E103" s="136">
        <f>compoprinc!U95</f>
        <v>1.6403906047344208E-2</v>
      </c>
      <c r="F103" s="136">
        <f>compoprinc!V95</f>
        <v>2.5567973032593727E-2</v>
      </c>
      <c r="G103" s="136">
        <f>compoprinc!W95</f>
        <v>4.0183912962675095E-2</v>
      </c>
      <c r="H103" s="136">
        <f>compoprinc!X95</f>
        <v>0.22007495164871216</v>
      </c>
      <c r="I103" s="142">
        <f>compoprinc!Y95</f>
        <v>4.0803670883178711E-2</v>
      </c>
      <c r="J103" s="170">
        <f>compoprinc!Z95</f>
        <v>0.33344948291778564</v>
      </c>
      <c r="K103" s="136">
        <f>compoprinc!AA95</f>
        <v>7.0048429071903229E-2</v>
      </c>
      <c r="L103" s="136">
        <f>compoprinc!AB95</f>
        <v>2.4054521345533431E-2</v>
      </c>
      <c r="M103" s="136">
        <f>compoprinc!AC95</f>
        <v>1.2155468109995127E-2</v>
      </c>
      <c r="N103" s="136">
        <f>compoprinc!AD95</f>
        <v>2.3473408073186874E-2</v>
      </c>
      <c r="O103" s="136">
        <f>compoprinc!AE95</f>
        <v>2.6587231084704399E-2</v>
      </c>
      <c r="P103" s="136">
        <f>compoprinc!AF95</f>
        <v>0.14183817803859711</v>
      </c>
      <c r="Q103" s="136">
        <f>compoprinc!AG95</f>
        <v>3.5292245447635651E-2</v>
      </c>
      <c r="R103" s="106">
        <f>compoprinc!AH95</f>
        <v>0.18355676531791687</v>
      </c>
      <c r="S103" s="105">
        <f>compoprinc!AI95</f>
        <v>5.4950352758169174E-2</v>
      </c>
      <c r="T103" s="105">
        <f>compoprinc!AJ95</f>
        <v>1.8740907165920362E-2</v>
      </c>
      <c r="U103" s="105">
        <f>compoprinc!AK95</f>
        <v>5.7446002028882504E-3</v>
      </c>
      <c r="V103" s="105">
        <f>compoprinc!AL95</f>
        <v>1.7472786828875542E-2</v>
      </c>
      <c r="W103" s="105">
        <f>compoprinc!AM95</f>
        <v>1.0068261064589024E-2</v>
      </c>
      <c r="X103" s="105">
        <f>compoprinc!AN95</f>
        <v>5.5247366428375244E-2</v>
      </c>
      <c r="Y103" s="134">
        <f>compoprinc!AO95</f>
        <v>2.1332494914531708E-2</v>
      </c>
      <c r="AB103" s="597">
        <f t="shared" si="3"/>
        <v>-3.2596290111541748E-9</v>
      </c>
      <c r="AC103" s="597">
        <f t="shared" si="4"/>
        <v>1.7462298274040222E-9</v>
      </c>
      <c r="AD103" s="597">
        <f t="shared" si="5"/>
        <v>-4.0454324334859848E-9</v>
      </c>
    </row>
    <row r="104" spans="1:30" x14ac:dyDescent="0.2">
      <c r="A104" s="107">
        <v>2007</v>
      </c>
      <c r="B104" s="135">
        <f>compoprinc!R96</f>
        <v>0.44185164570808411</v>
      </c>
      <c r="C104" s="136">
        <f>compoprinc!S96</f>
        <v>7.0294022560119629E-2</v>
      </c>
      <c r="D104" s="136">
        <f>compoprinc!T96</f>
        <v>2.7916493709199131E-2</v>
      </c>
      <c r="E104" s="136">
        <f>compoprinc!U96</f>
        <v>1.6078251414000988E-2</v>
      </c>
      <c r="F104" s="136">
        <f>compoprinc!V96</f>
        <v>2.5106171146035194E-2</v>
      </c>
      <c r="G104" s="136">
        <f>compoprinc!W96</f>
        <v>3.8476288318634033E-2</v>
      </c>
      <c r="H104" s="136">
        <f>compoprinc!X96</f>
        <v>0.22799788415431976</v>
      </c>
      <c r="I104" s="142">
        <f>compoprinc!Y96</f>
        <v>3.5982545465230942E-2</v>
      </c>
      <c r="J104" s="170">
        <f>compoprinc!Z96</f>
        <v>0.33144932985305786</v>
      </c>
      <c r="K104" s="136">
        <f>compoprinc!AA96</f>
        <v>6.5189629793167114E-2</v>
      </c>
      <c r="L104" s="136">
        <f>compoprinc!AB96</f>
        <v>2.625130326487124E-2</v>
      </c>
      <c r="M104" s="136">
        <f>compoprinc!AC96</f>
        <v>1.2041924521327019E-2</v>
      </c>
      <c r="N104" s="136">
        <f>compoprinc!AD96</f>
        <v>2.3240841925144196E-2</v>
      </c>
      <c r="O104" s="136">
        <f>compoprinc!AE96</f>
        <v>2.5658665224909782E-2</v>
      </c>
      <c r="P104" s="136">
        <f>compoprinc!AF96</f>
        <v>0.14763417840003967</v>
      </c>
      <c r="Q104" s="136">
        <f>compoprinc!AG96</f>
        <v>3.143276646733284E-2</v>
      </c>
      <c r="R104" s="106">
        <f>compoprinc!AH96</f>
        <v>0.1824382096529007</v>
      </c>
      <c r="S104" s="105">
        <f>compoprinc!AI96</f>
        <v>5.0796978175640106E-2</v>
      </c>
      <c r="T104" s="105">
        <f>compoprinc!AJ96</f>
        <v>2.0535463641863316E-2</v>
      </c>
      <c r="U104" s="105">
        <f>compoprinc!AK96</f>
        <v>5.5547968950122595E-3</v>
      </c>
      <c r="V104" s="105">
        <f>compoprinc!AL96</f>
        <v>1.7543192952871323E-2</v>
      </c>
      <c r="W104" s="105">
        <f>compoprinc!AM96</f>
        <v>9.6559440717101097E-3</v>
      </c>
      <c r="X104" s="105">
        <f>compoprinc!AN96</f>
        <v>5.934341624379158E-2</v>
      </c>
      <c r="Y104" s="134">
        <f>compoprinc!AO96</f>
        <v>1.9008425995707512E-2</v>
      </c>
      <c r="AB104" s="597">
        <f t="shared" si="3"/>
        <v>-1.1059455573558807E-8</v>
      </c>
      <c r="AC104" s="597">
        <f t="shared" si="4"/>
        <v>2.0256265997886658E-8</v>
      </c>
      <c r="AD104" s="597">
        <f t="shared" si="5"/>
        <v>-8.3236955106258392E-9</v>
      </c>
    </row>
    <row r="105" spans="1:30" x14ac:dyDescent="0.2">
      <c r="A105" s="107">
        <v>2008</v>
      </c>
      <c r="B105" s="135">
        <f>compoprinc!R97</f>
        <v>0.44044876098632812</v>
      </c>
      <c r="C105" s="136">
        <f>compoprinc!S97</f>
        <v>6.1704233288764954E-2</v>
      </c>
      <c r="D105" s="136">
        <f>compoprinc!T97</f>
        <v>2.6865775929763913E-2</v>
      </c>
      <c r="E105" s="136">
        <f>compoprinc!U97</f>
        <v>1.9759302027523518E-2</v>
      </c>
      <c r="F105" s="136">
        <f>compoprinc!V97</f>
        <v>2.6479054242372513E-2</v>
      </c>
      <c r="G105" s="136">
        <f>compoprinc!W97</f>
        <v>3.5422720015048981E-2</v>
      </c>
      <c r="H105" s="136">
        <f>compoprinc!X97</f>
        <v>0.23579829931259155</v>
      </c>
      <c r="I105" s="142">
        <f>compoprinc!Y97</f>
        <v>3.4419368952512741E-2</v>
      </c>
      <c r="J105" s="170">
        <f>compoprinc!Z97</f>
        <v>0.32773283123970032</v>
      </c>
      <c r="K105" s="136">
        <f>compoprinc!AA97</f>
        <v>5.7467561215162277E-2</v>
      </c>
      <c r="L105" s="136">
        <f>compoprinc!AB97</f>
        <v>2.5132024311460555E-2</v>
      </c>
      <c r="M105" s="136">
        <f>compoprinc!AC97</f>
        <v>1.4794565737247467E-2</v>
      </c>
      <c r="N105" s="136">
        <f>compoprinc!AD97</f>
        <v>2.46628038585186E-2</v>
      </c>
      <c r="O105" s="136">
        <f>compoprinc!AE97</f>
        <v>2.389175072312355E-2</v>
      </c>
      <c r="P105" s="136">
        <f>compoprinc!AF97</f>
        <v>0.15171515941619873</v>
      </c>
      <c r="Q105" s="136">
        <f>compoprinc!AG97</f>
        <v>3.0068976804614067E-2</v>
      </c>
      <c r="R105" s="106">
        <f>compoprinc!AH97</f>
        <v>0.17788082361221313</v>
      </c>
      <c r="S105" s="105">
        <f>compoprinc!AI97</f>
        <v>4.5812532305717468E-2</v>
      </c>
      <c r="T105" s="105">
        <f>compoprinc!AJ97</f>
        <v>1.9497276691254228E-2</v>
      </c>
      <c r="U105" s="105">
        <f>compoprinc!AK97</f>
        <v>7.1614370681345463E-3</v>
      </c>
      <c r="V105" s="105">
        <f>compoprinc!AL97</f>
        <v>1.9162319600582123E-2</v>
      </c>
      <c r="W105" s="105">
        <f>compoprinc!AM97</f>
        <v>9.161745198071003E-3</v>
      </c>
      <c r="X105" s="105">
        <f>compoprinc!AN97</f>
        <v>5.8404486626386642E-2</v>
      </c>
      <c r="Y105" s="134">
        <f>compoprinc!AO97</f>
        <v>1.8681030720472336E-2</v>
      </c>
      <c r="AB105" s="597">
        <f t="shared" si="3"/>
        <v>7.2177499532699585E-9</v>
      </c>
      <c r="AC105" s="597">
        <f t="shared" si="4"/>
        <v>-1.0826624929904938E-8</v>
      </c>
      <c r="AD105" s="597">
        <f t="shared" si="5"/>
        <v>-4.5984052121639252E-9</v>
      </c>
    </row>
    <row r="106" spans="1:30" x14ac:dyDescent="0.2">
      <c r="A106" s="110">
        <v>2009</v>
      </c>
      <c r="B106" s="139">
        <f>compoprinc!R98</f>
        <v>0.43578439950942993</v>
      </c>
      <c r="C106" s="108">
        <f>compoprinc!S98</f>
        <v>6.0382533818483353E-2</v>
      </c>
      <c r="D106" s="108">
        <f>compoprinc!T98</f>
        <v>2.3976517142727971E-2</v>
      </c>
      <c r="E106" s="108">
        <f>compoprinc!U98</f>
        <v>2.3230857215821743E-2</v>
      </c>
      <c r="F106" s="108">
        <f>compoprinc!V98</f>
        <v>2.556150034070015E-2</v>
      </c>
      <c r="G106" s="108">
        <f>compoprinc!W98</f>
        <v>3.551836684346199E-2</v>
      </c>
      <c r="H106" s="108">
        <f>compoprinc!X98</f>
        <v>0.23339571058750153</v>
      </c>
      <c r="I106" s="138">
        <f>compoprinc!Y98</f>
        <v>3.3718913793563843E-2</v>
      </c>
      <c r="J106" s="171">
        <f>compoprinc!Z98</f>
        <v>0.31931388378143311</v>
      </c>
      <c r="K106" s="108">
        <f>compoprinc!AA98</f>
        <v>5.5796027183532715E-2</v>
      </c>
      <c r="L106" s="108">
        <f>compoprinc!AB98</f>
        <v>2.213466924149543E-2</v>
      </c>
      <c r="M106" s="108">
        <f>compoprinc!AC98</f>
        <v>1.7212945967912674E-2</v>
      </c>
      <c r="N106" s="108">
        <f>compoprinc!AD98</f>
        <v>2.3674009367823601E-2</v>
      </c>
      <c r="O106" s="108">
        <f>compoprinc!AE98</f>
        <v>2.3704517632722855E-2</v>
      </c>
      <c r="P106" s="108">
        <f>compoprinc!AF98</f>
        <v>0.14736567437648773</v>
      </c>
      <c r="Q106" s="108">
        <f>compoprinc!AG98</f>
        <v>2.9426068067550659E-2</v>
      </c>
      <c r="R106" s="109">
        <f>compoprinc!AH98</f>
        <v>0.16797915101051331</v>
      </c>
      <c r="S106" s="108">
        <f>compoprinc!AI98</f>
        <v>4.4821623712778091E-2</v>
      </c>
      <c r="T106" s="108">
        <f>compoprinc!AJ98</f>
        <v>1.6761828097514808E-2</v>
      </c>
      <c r="U106" s="108">
        <f>compoprinc!AK98</f>
        <v>8.1700521986931562E-3</v>
      </c>
      <c r="V106" s="108">
        <f>compoprinc!AL98</f>
        <v>1.8575754016637802E-2</v>
      </c>
      <c r="W106" s="108">
        <f>compoprinc!AM98</f>
        <v>8.8714314624667168E-3</v>
      </c>
      <c r="X106" s="108">
        <f>compoprinc!AN98</f>
        <v>5.2357178181409836E-2</v>
      </c>
      <c r="Y106" s="138">
        <f>compoprinc!AO98</f>
        <v>1.8421286717057228E-2</v>
      </c>
      <c r="AB106" s="597">
        <f t="shared" si="3"/>
        <v>-2.3283064365386963E-10</v>
      </c>
      <c r="AC106" s="597">
        <f t="shared" si="4"/>
        <v>-2.805609256029129E-8</v>
      </c>
      <c r="AD106" s="597">
        <f t="shared" si="5"/>
        <v>-3.3760443329811096E-9</v>
      </c>
    </row>
    <row r="107" spans="1:30" x14ac:dyDescent="0.2">
      <c r="A107" s="107">
        <v>2010</v>
      </c>
      <c r="B107" s="135">
        <f>compoprinc!R99</f>
        <v>0.44683808088302612</v>
      </c>
      <c r="C107" s="105">
        <f>compoprinc!S99</f>
        <v>7.06825852394104E-2</v>
      </c>
      <c r="D107" s="105">
        <f>compoprinc!T99</f>
        <v>2.1363972686231136E-2</v>
      </c>
      <c r="E107" s="105">
        <f>compoprinc!U99</f>
        <v>2.4347965605556965E-2</v>
      </c>
      <c r="F107" s="105">
        <f>compoprinc!V99</f>
        <v>2.6782691478729248E-2</v>
      </c>
      <c r="G107" s="105">
        <f>compoprinc!W99</f>
        <v>3.8590509444475174E-2</v>
      </c>
      <c r="H107" s="105">
        <f>compoprinc!X99</f>
        <v>0.22744622826576233</v>
      </c>
      <c r="I107" s="134">
        <f>compoprinc!Y99</f>
        <v>3.7624143064022064E-2</v>
      </c>
      <c r="J107" s="170">
        <f>compoprinc!Z99</f>
        <v>0.33177027106285095</v>
      </c>
      <c r="K107" s="105">
        <f>compoprinc!AA99</f>
        <v>6.5339952707290649E-2</v>
      </c>
      <c r="L107" s="105">
        <f>compoprinc!AB99</f>
        <v>2.0189484872389585E-2</v>
      </c>
      <c r="M107" s="105">
        <f>compoprinc!AC99</f>
        <v>1.7887834459543228E-2</v>
      </c>
      <c r="N107" s="105">
        <f>compoprinc!AD99</f>
        <v>2.4944715201854706E-2</v>
      </c>
      <c r="O107" s="105">
        <f>compoprinc!AE99</f>
        <v>2.6335544884204865E-2</v>
      </c>
      <c r="P107" s="105">
        <f>compoprinc!AF99</f>
        <v>0.1439637690782547</v>
      </c>
      <c r="Q107" s="105">
        <f>compoprinc!AG99</f>
        <v>3.3108979463577271E-2</v>
      </c>
      <c r="R107" s="106">
        <f>compoprinc!AH99</f>
        <v>0.1790420264005661</v>
      </c>
      <c r="S107" s="105">
        <f>compoprinc!AI99</f>
        <v>5.2701592445373535E-2</v>
      </c>
      <c r="T107" s="105">
        <f>compoprinc!AJ99</f>
        <v>1.592709418036975E-2</v>
      </c>
      <c r="U107" s="105">
        <f>compoprinc!AK99</f>
        <v>8.3908885717391968E-3</v>
      </c>
      <c r="V107" s="105">
        <f>compoprinc!AL99</f>
        <v>1.9026326015591621E-2</v>
      </c>
      <c r="W107" s="105">
        <f>compoprinc!AM99</f>
        <v>1.0197397321462631E-2</v>
      </c>
      <c r="X107" s="105">
        <f>compoprinc!AN99</f>
        <v>5.2397124469280243E-2</v>
      </c>
      <c r="Y107" s="134">
        <f>compoprinc!AO99</f>
        <v>2.0401606336236E-2</v>
      </c>
      <c r="AB107" s="597">
        <f t="shared" si="3"/>
        <v>-1.4901161193847656E-8</v>
      </c>
      <c r="AC107" s="597">
        <f t="shared" si="4"/>
        <v>-9.6042640507221222E-9</v>
      </c>
      <c r="AD107" s="597">
        <f t="shared" si="5"/>
        <v>-2.9394868761301041E-9</v>
      </c>
    </row>
    <row r="108" spans="1:30" x14ac:dyDescent="0.2">
      <c r="A108" s="107">
        <v>2011</v>
      </c>
      <c r="B108" s="135">
        <f>compoprinc!R100</f>
        <v>0.45181572437286377</v>
      </c>
      <c r="C108" s="105">
        <f>compoprinc!S100</f>
        <v>7.1319475769996643E-2</v>
      </c>
      <c r="D108" s="105">
        <f>compoprinc!T100</f>
        <v>1.992898341268301E-2</v>
      </c>
      <c r="E108" s="105">
        <f>compoprinc!U100</f>
        <v>2.6021198369562626E-2</v>
      </c>
      <c r="F108" s="105">
        <f>compoprinc!V100</f>
        <v>2.9276778921484947E-2</v>
      </c>
      <c r="G108" s="105">
        <f>compoprinc!W100</f>
        <v>3.804493322968483E-2</v>
      </c>
      <c r="H108" s="105">
        <f>compoprinc!X100</f>
        <v>0.22705510258674622</v>
      </c>
      <c r="I108" s="134">
        <f>compoprinc!Y100</f>
        <v>4.0169257670640945E-2</v>
      </c>
      <c r="J108" s="170">
        <f>compoprinc!Z100</f>
        <v>0.33650419116020203</v>
      </c>
      <c r="K108" s="105">
        <f>compoprinc!AA100</f>
        <v>6.6234350204467773E-2</v>
      </c>
      <c r="L108" s="105">
        <f>compoprinc!AB100</f>
        <v>1.8676934763789177E-2</v>
      </c>
      <c r="M108" s="105">
        <f>compoprinc!AC100</f>
        <v>1.8996226601302624E-2</v>
      </c>
      <c r="N108" s="105">
        <f>compoprinc!AD100</f>
        <v>2.7090834453701973E-2</v>
      </c>
      <c r="O108" s="105">
        <f>compoprinc!AE100</f>
        <v>2.5891486555337906E-2</v>
      </c>
      <c r="P108" s="105">
        <f>compoprinc!AF100</f>
        <v>0.1445002555847168</v>
      </c>
      <c r="Q108" s="105">
        <f>compoprinc!AG100</f>
        <v>3.51141057908535E-2</v>
      </c>
      <c r="R108" s="106">
        <f>compoprinc!AH100</f>
        <v>0.18207548558712006</v>
      </c>
      <c r="S108" s="105">
        <f>compoprinc!AI100</f>
        <v>5.3181681782007217E-2</v>
      </c>
      <c r="T108" s="105">
        <f>compoprinc!AJ100</f>
        <v>1.473742668167688E-2</v>
      </c>
      <c r="U108" s="105">
        <f>compoprinc!AK100</f>
        <v>8.9200972579419613E-3</v>
      </c>
      <c r="V108" s="105">
        <f>compoprinc!AL100</f>
        <v>2.062259241938591E-2</v>
      </c>
      <c r="W108" s="105">
        <f>compoprinc!AM100</f>
        <v>1.0206263512372971E-2</v>
      </c>
      <c r="X108" s="105">
        <f>compoprinc!AN100</f>
        <v>5.253320187330246E-2</v>
      </c>
      <c r="Y108" s="134">
        <f>compoprinc!AO100</f>
        <v>2.187422476708889E-2</v>
      </c>
      <c r="AB108" s="597">
        <f t="shared" si="3"/>
        <v>-5.5879354476928711E-9</v>
      </c>
      <c r="AC108" s="597">
        <f t="shared" si="4"/>
        <v>-2.7939677238464355E-9</v>
      </c>
      <c r="AD108" s="597">
        <f t="shared" si="5"/>
        <v>-2.7066562324762344E-9</v>
      </c>
    </row>
    <row r="109" spans="1:30" x14ac:dyDescent="0.2">
      <c r="A109" s="107">
        <v>2012</v>
      </c>
      <c r="B109" s="135">
        <f>compoprinc!R101</f>
        <v>0.46390482783317566</v>
      </c>
      <c r="C109" s="105">
        <f>compoprinc!S101</f>
        <v>7.8070364892482758E-2</v>
      </c>
      <c r="D109" s="105">
        <f>compoprinc!T101</f>
        <v>2.149974531494081E-2</v>
      </c>
      <c r="E109" s="105">
        <f>compoprinc!U101</f>
        <v>2.6393197476863861E-2</v>
      </c>
      <c r="F109" s="105">
        <f>compoprinc!V101</f>
        <v>3.1306613236665726E-2</v>
      </c>
      <c r="G109" s="105">
        <f>compoprinc!W101</f>
        <v>3.7350356578826904E-2</v>
      </c>
      <c r="H109" s="105">
        <f>compoprinc!X101</f>
        <v>0.22748872637748718</v>
      </c>
      <c r="I109" s="134">
        <f>compoprinc!Y101</f>
        <v>4.1795838624238968E-2</v>
      </c>
      <c r="J109" s="170">
        <f>compoprinc!Z101</f>
        <v>0.34995359182357788</v>
      </c>
      <c r="K109" s="105">
        <f>compoprinc!AA101</f>
        <v>7.2967365384101868E-2</v>
      </c>
      <c r="L109" s="105">
        <f>compoprinc!AB101</f>
        <v>2.0142807275988162E-2</v>
      </c>
      <c r="M109" s="105">
        <f>compoprinc!AC101</f>
        <v>1.929470943287015E-2</v>
      </c>
      <c r="N109" s="105">
        <f>compoprinc!AD101</f>
        <v>2.9159853234887123E-2</v>
      </c>
      <c r="O109" s="105">
        <f>compoprinc!AE101</f>
        <v>2.5478249415755272E-2</v>
      </c>
      <c r="P109" s="105">
        <f>compoprinc!AF101</f>
        <v>0.14638765156269073</v>
      </c>
      <c r="Q109" s="105">
        <f>compoprinc!AG101</f>
        <v>3.6522958427667618E-2</v>
      </c>
      <c r="R109" s="106">
        <f>compoprinc!AH101</f>
        <v>0.19515909254550934</v>
      </c>
      <c r="S109" s="105">
        <f>compoprinc!AI101</f>
        <v>5.9815894812345505E-2</v>
      </c>
      <c r="T109" s="105">
        <f>compoprinc!AJ101</f>
        <v>1.5640985395293683E-2</v>
      </c>
      <c r="U109" s="105">
        <f>compoprinc!AK101</f>
        <v>8.9739130344241858E-3</v>
      </c>
      <c r="V109" s="105">
        <f>compoprinc!AL101</f>
        <v>2.2516785189509392E-2</v>
      </c>
      <c r="W109" s="105">
        <f>compoprinc!AM101</f>
        <v>1.0346323251724243E-2</v>
      </c>
      <c r="X109" s="105">
        <f>compoprinc!AN101</f>
        <v>5.4651230573654175E-2</v>
      </c>
      <c r="Y109" s="134">
        <f>compoprinc!AO101</f>
        <v>2.3213952779769897E-2</v>
      </c>
      <c r="AB109" s="597">
        <f t="shared" si="3"/>
        <v>-1.4668330550193787E-8</v>
      </c>
      <c r="AC109" s="597">
        <f t="shared" si="4"/>
        <v>-2.9103830456733704E-9</v>
      </c>
      <c r="AD109" s="597">
        <f t="shared" si="5"/>
        <v>7.5087882578372955E-9</v>
      </c>
    </row>
    <row r="110" spans="1:30" x14ac:dyDescent="0.2">
      <c r="A110" s="107">
        <v>2013</v>
      </c>
      <c r="B110" s="135">
        <f>compoprinc!R102</f>
        <v>0.45669779181480408</v>
      </c>
      <c r="C110" s="105">
        <f>compoprinc!S102</f>
        <v>7.4882380664348602E-2</v>
      </c>
      <c r="D110" s="105">
        <f>compoprinc!T102</f>
        <v>2.1921442123129964E-2</v>
      </c>
      <c r="E110" s="105">
        <f>compoprinc!U102</f>
        <v>2.7530196122825146E-2</v>
      </c>
      <c r="F110" s="105">
        <f>compoprinc!V102</f>
        <v>3.1459368765354156E-2</v>
      </c>
      <c r="G110" s="105">
        <f>compoprinc!W102</f>
        <v>3.2549597322940826E-2</v>
      </c>
      <c r="H110" s="105">
        <f>compoprinc!X102</f>
        <v>0.22548128664493561</v>
      </c>
      <c r="I110" s="134">
        <f>compoprinc!Y102</f>
        <v>4.2873520404100418E-2</v>
      </c>
      <c r="J110" s="170">
        <f>compoprinc!Z102</f>
        <v>0.3413412868976593</v>
      </c>
      <c r="K110" s="105">
        <f>compoprinc!AA102</f>
        <v>6.9741517305374146E-2</v>
      </c>
      <c r="L110" s="105">
        <f>compoprinc!AB102</f>
        <v>2.0078405854292214E-2</v>
      </c>
      <c r="M110" s="105">
        <f>compoprinc!AC102</f>
        <v>2.0115681458264589E-2</v>
      </c>
      <c r="N110" s="105">
        <f>compoprinc!AD102</f>
        <v>2.9207728803157806E-2</v>
      </c>
      <c r="O110" s="105">
        <f>compoprinc!AE102</f>
        <v>2.1599134430289268E-2</v>
      </c>
      <c r="P110" s="105">
        <f>compoprinc!AF102</f>
        <v>0.14315040409564972</v>
      </c>
      <c r="Q110" s="105">
        <f>compoprinc!AG102</f>
        <v>3.7448421120643616E-2</v>
      </c>
      <c r="R110" s="106">
        <f>compoprinc!AH102</f>
        <v>0.18532991409301758</v>
      </c>
      <c r="S110" s="105">
        <f>compoprinc!AI102</f>
        <v>5.519929900765419E-2</v>
      </c>
      <c r="T110" s="105">
        <f>compoprinc!AJ102</f>
        <v>1.4866317709675059E-2</v>
      </c>
      <c r="U110" s="105">
        <f>compoprinc!AK102</f>
        <v>9.2036941787227988E-3</v>
      </c>
      <c r="V110" s="105">
        <f>compoprinc!AL102</f>
        <v>2.2459788247942924E-2</v>
      </c>
      <c r="W110" s="105">
        <f>compoprinc!AM102</f>
        <v>7.7610891312360764E-3</v>
      </c>
      <c r="X110" s="105">
        <f>compoprinc!AN102</f>
        <v>5.2856501191854477E-2</v>
      </c>
      <c r="Y110" s="134">
        <f>compoprinc!AO102</f>
        <v>2.2983217611908913E-2</v>
      </c>
      <c r="AB110" s="597">
        <f t="shared" si="3"/>
        <v>-2.3283064365386963E-10</v>
      </c>
      <c r="AC110" s="597">
        <f t="shared" si="4"/>
        <v>-6.1700120568275452E-9</v>
      </c>
      <c r="AD110" s="597">
        <f t="shared" si="5"/>
        <v>7.0140231400728226E-9</v>
      </c>
    </row>
    <row r="111" spans="1:30" x14ac:dyDescent="0.2">
      <c r="A111" s="107">
        <v>2014</v>
      </c>
      <c r="B111" s="135">
        <f>compoprinc!R103</f>
        <v>0.46201547980308533</v>
      </c>
      <c r="C111" s="105">
        <f>compoprinc!S103</f>
        <v>8.1002503633499146E-2</v>
      </c>
      <c r="D111" s="105">
        <f>compoprinc!T103</f>
        <v>2.0234498777426779E-2</v>
      </c>
      <c r="E111" s="105">
        <f>compoprinc!U103</f>
        <v>2.7297013439238071E-2</v>
      </c>
      <c r="F111" s="105">
        <f>compoprinc!V103</f>
        <v>3.1385801732540131E-2</v>
      </c>
      <c r="G111" s="105">
        <f>compoprinc!W103</f>
        <v>3.4287393093109131E-2</v>
      </c>
      <c r="H111" s="105">
        <f>compoprinc!X103</f>
        <v>0.22636106610298157</v>
      </c>
      <c r="I111" s="134">
        <f>compoprinc!Y103</f>
        <v>4.1447203606367111E-2</v>
      </c>
      <c r="J111" s="170">
        <f>compoprinc!Z103</f>
        <v>0.34691411256790161</v>
      </c>
      <c r="K111" s="105">
        <f>compoprinc!AA103</f>
        <v>7.5468003749847412E-2</v>
      </c>
      <c r="L111" s="105">
        <f>compoprinc!AB103</f>
        <v>1.8761475221253932E-2</v>
      </c>
      <c r="M111" s="105">
        <f>compoprinc!AC103</f>
        <v>1.987609826028347E-2</v>
      </c>
      <c r="N111" s="105">
        <f>compoprinc!AD103</f>
        <v>2.9155552387237549E-2</v>
      </c>
      <c r="O111" s="105">
        <f>compoprinc!AE103</f>
        <v>2.2886049002408981E-2</v>
      </c>
      <c r="P111" s="105">
        <f>compoprinc!AF103</f>
        <v>0.1447153240442276</v>
      </c>
      <c r="Q111" s="105">
        <f>compoprinc!AG103</f>
        <v>3.6051612347364426E-2</v>
      </c>
      <c r="R111" s="106">
        <f>compoprinc!AH103</f>
        <v>0.18985608220100403</v>
      </c>
      <c r="S111" s="105">
        <f>compoprinc!AI103</f>
        <v>5.9989903122186661E-2</v>
      </c>
      <c r="T111" s="105">
        <f>compoprinc!AJ103</f>
        <v>1.4315487147541717E-2</v>
      </c>
      <c r="U111" s="105">
        <f>compoprinc!AK103</f>
        <v>9.23836266156286E-3</v>
      </c>
      <c r="V111" s="105">
        <f>compoprinc!AL103</f>
        <v>2.2411298006772995E-2</v>
      </c>
      <c r="W111" s="105">
        <f>compoprinc!AM103</f>
        <v>8.242306299507618E-3</v>
      </c>
      <c r="X111" s="105">
        <f>compoprinc!AN103</f>
        <v>5.4004982113838196E-2</v>
      </c>
      <c r="Y111" s="134">
        <f>compoprinc!AO103</f>
        <v>2.1653741598129272E-2</v>
      </c>
      <c r="AB111" s="597">
        <f t="shared" si="3"/>
        <v>-5.8207660913467407E-10</v>
      </c>
      <c r="AC111" s="597">
        <f t="shared" si="4"/>
        <v>-2.4447217583656311E-9</v>
      </c>
      <c r="AD111" s="597">
        <f t="shared" si="5"/>
        <v>1.2514647096395493E-9</v>
      </c>
    </row>
    <row r="112" spans="1:30" x14ac:dyDescent="0.2">
      <c r="A112" s="107">
        <v>2015</v>
      </c>
      <c r="B112" s="135">
        <f>compoprinc!R104</f>
        <v>0.46259352564811707</v>
      </c>
      <c r="C112" s="105">
        <f>compoprinc!S104</f>
        <v>8.1712275743484497E-2</v>
      </c>
      <c r="D112" s="105">
        <f>compoprinc!T104</f>
        <v>2.1580455941148102E-2</v>
      </c>
      <c r="E112" s="105">
        <f>compoprinc!U104</f>
        <v>2.7472111396491528E-2</v>
      </c>
      <c r="F112" s="105">
        <f>compoprinc!V104</f>
        <v>2.8803436085581779E-2</v>
      </c>
      <c r="G112" s="105">
        <f>compoprinc!W104</f>
        <v>3.2319262623786926E-2</v>
      </c>
      <c r="H112" s="105">
        <f>compoprinc!X104</f>
        <v>0.2322632372379303</v>
      </c>
      <c r="I112" s="134">
        <f>compoprinc!Y104</f>
        <v>3.8442768156528473E-2</v>
      </c>
      <c r="J112" s="170">
        <f>compoprinc!Z104</f>
        <v>0.34671086072921753</v>
      </c>
      <c r="K112" s="105">
        <f>compoprinc!AA104</f>
        <v>7.6440751552581787E-2</v>
      </c>
      <c r="L112" s="105">
        <f>compoprinc!AB104</f>
        <v>1.9873206736519933E-2</v>
      </c>
      <c r="M112" s="105">
        <f>compoprinc!AC104</f>
        <v>2.0029658917337656E-2</v>
      </c>
      <c r="N112" s="105">
        <f>compoprinc!AD104</f>
        <v>2.6798708364367485E-2</v>
      </c>
      <c r="O112" s="105">
        <f>compoprinc!AE104</f>
        <v>2.1547924727201462E-2</v>
      </c>
      <c r="P112" s="105">
        <f>compoprinc!AF104</f>
        <v>0.14842553436756134</v>
      </c>
      <c r="Q112" s="105">
        <f>compoprinc!AG104</f>
        <v>3.359508141875267E-2</v>
      </c>
      <c r="R112" s="106">
        <f>compoprinc!AH104</f>
        <v>0.18943339586257935</v>
      </c>
      <c r="S112" s="105">
        <f>compoprinc!AI104</f>
        <v>6.1312198638916016E-2</v>
      </c>
      <c r="T112" s="105">
        <f>compoprinc!AJ104</f>
        <v>1.5003338776296005E-2</v>
      </c>
      <c r="U112" s="105">
        <f>compoprinc!AK104</f>
        <v>9.309368091635406E-3</v>
      </c>
      <c r="V112" s="105">
        <f>compoprinc!AL104</f>
        <v>2.0244499668478966E-2</v>
      </c>
      <c r="W112" s="105">
        <f>compoprinc!AM104</f>
        <v>7.7247065491974354E-3</v>
      </c>
      <c r="X112" s="105">
        <f>compoprinc!AN104</f>
        <v>5.580144003033638E-2</v>
      </c>
      <c r="Y112" s="134">
        <f>compoprinc!AO104</f>
        <v>2.003784105181694E-2</v>
      </c>
      <c r="AB112" s="597">
        <f t="shared" si="3"/>
        <v>-2.1536834537982941E-8</v>
      </c>
      <c r="AC112" s="597">
        <f t="shared" si="4"/>
        <v>-5.3551048040390015E-9</v>
      </c>
      <c r="AD112" s="597">
        <f t="shared" si="5"/>
        <v>3.0559021979570389E-9</v>
      </c>
    </row>
    <row r="113" spans="1:30" x14ac:dyDescent="0.2">
      <c r="A113" s="107">
        <v>2016</v>
      </c>
      <c r="B113" s="135">
        <f>compoprinc!R105</f>
        <v>0.46186080574989319</v>
      </c>
      <c r="C113" s="105">
        <f>compoprinc!S105</f>
        <v>8.1053033471107483E-2</v>
      </c>
      <c r="D113" s="105">
        <f>compoprinc!T105</f>
        <v>2.00758510036394E-2</v>
      </c>
      <c r="E113" s="105">
        <f>compoprinc!U105</f>
        <v>2.7932013384997845E-2</v>
      </c>
      <c r="F113" s="105">
        <f>compoprinc!V105</f>
        <v>2.8811821714043617E-2</v>
      </c>
      <c r="G113" s="105">
        <f>compoprinc!W105</f>
        <v>3.1649146229028702E-2</v>
      </c>
      <c r="H113" s="105">
        <f>compoprinc!X105</f>
        <v>0.23558700084686279</v>
      </c>
      <c r="I113" s="134">
        <f>compoprinc!Y105</f>
        <v>3.6751933395862579E-2</v>
      </c>
      <c r="J113" s="170">
        <f>compoprinc!Z105</f>
        <v>0.34532901644706726</v>
      </c>
      <c r="K113" s="105">
        <f>compoprinc!AA105</f>
        <v>7.554655522108078E-2</v>
      </c>
      <c r="L113" s="105">
        <f>compoprinc!AB105</f>
        <v>1.8743512453511357E-2</v>
      </c>
      <c r="M113" s="105">
        <f>compoprinc!AC105</f>
        <v>2.050088020041585E-2</v>
      </c>
      <c r="N113" s="105">
        <f>compoprinc!AD105</f>
        <v>2.6740163564682007E-2</v>
      </c>
      <c r="O113" s="105">
        <f>compoprinc!AE105</f>
        <v>2.1299595013260841E-2</v>
      </c>
      <c r="P113" s="105">
        <f>compoprinc!AF105</f>
        <v>0.15057933330535889</v>
      </c>
      <c r="Q113" s="105">
        <f>compoprinc!AG105</f>
        <v>3.1918987631797791E-2</v>
      </c>
      <c r="R113" s="106">
        <f>compoprinc!AH105</f>
        <v>0.18704202771186829</v>
      </c>
      <c r="S113" s="105">
        <f>compoprinc!AI105</f>
        <v>6.0476101934909821E-2</v>
      </c>
      <c r="T113" s="105">
        <f>compoprinc!AJ105</f>
        <v>1.4354714250657707E-2</v>
      </c>
      <c r="U113" s="105">
        <f>compoprinc!AK105</f>
        <v>9.5917173894122243E-3</v>
      </c>
      <c r="V113" s="105">
        <f>compoprinc!AL105</f>
        <v>2.0361367613077164E-2</v>
      </c>
      <c r="W113" s="105">
        <f>compoprinc!AM105</f>
        <v>7.6288385316729546E-3</v>
      </c>
      <c r="X113" s="105">
        <f>compoprinc!AN105</f>
        <v>5.5371120572090149E-2</v>
      </c>
      <c r="Y113" s="134">
        <f>compoprinc!AO105</f>
        <v>1.9258158281445503E-2</v>
      </c>
      <c r="AB113" s="597">
        <f t="shared" si="3"/>
        <v>5.7043507695198059E-9</v>
      </c>
      <c r="AC113" s="597">
        <f t="shared" si="4"/>
        <v>-1.0943040251731873E-8</v>
      </c>
      <c r="AD113" s="597">
        <f t="shared" si="5"/>
        <v>9.1386027634143829E-9</v>
      </c>
    </row>
    <row r="114" spans="1:30" x14ac:dyDescent="0.2">
      <c r="A114" s="107">
        <v>2017</v>
      </c>
      <c r="B114" s="135">
        <f>compoprinc!R106</f>
        <v>0.46075993776321411</v>
      </c>
      <c r="C114" s="105">
        <f>compoprinc!S106</f>
        <v>8.0771349370479584E-2</v>
      </c>
      <c r="D114" s="105">
        <f>compoprinc!T106</f>
        <v>2.0395929808728397E-2</v>
      </c>
      <c r="E114" s="105">
        <f>compoprinc!U106</f>
        <v>2.7244782075285912E-2</v>
      </c>
      <c r="F114" s="105">
        <f>compoprinc!V106</f>
        <v>3.0429262667894363E-2</v>
      </c>
      <c r="G114" s="105">
        <f>compoprinc!W106</f>
        <v>3.2002054154872894E-2</v>
      </c>
      <c r="H114" s="105">
        <f>compoprinc!X106</f>
        <v>0.23301132023334503</v>
      </c>
      <c r="I114" s="134">
        <f>compoprinc!Y106</f>
        <v>3.6905232816934586E-2</v>
      </c>
      <c r="J114" s="170">
        <f>compoprinc!Z106</f>
        <v>0.34658506512641907</v>
      </c>
      <c r="K114" s="105">
        <f>compoprinc!AA106</f>
        <v>7.5130313634872437E-2</v>
      </c>
      <c r="L114" s="105">
        <f>compoprinc!AB106</f>
        <v>1.9240854890085757E-2</v>
      </c>
      <c r="M114" s="105">
        <f>compoprinc!AC106</f>
        <v>1.9889292307198048E-2</v>
      </c>
      <c r="N114" s="105">
        <f>compoprinc!AD106</f>
        <v>2.8353461995720863E-2</v>
      </c>
      <c r="O114" s="105">
        <f>compoprinc!AE106</f>
        <v>2.1607192233204842E-2</v>
      </c>
      <c r="P114" s="105">
        <f>compoprinc!AF106</f>
        <v>0.15041583776473999</v>
      </c>
      <c r="Q114" s="105">
        <f>compoprinc!AG106</f>
        <v>3.1948104500770569E-2</v>
      </c>
      <c r="R114" s="106">
        <f>compoprinc!AH106</f>
        <v>0.18996718525886536</v>
      </c>
      <c r="S114" s="105">
        <f>compoprinc!AI106</f>
        <v>5.986347422003746E-2</v>
      </c>
      <c r="T114" s="105">
        <f>compoprinc!AJ106</f>
        <v>1.5185113035840914E-2</v>
      </c>
      <c r="U114" s="105">
        <f>compoprinc!AK106</f>
        <v>9.3202975112944841E-3</v>
      </c>
      <c r="V114" s="105">
        <f>compoprinc!AL106</f>
        <v>2.1834708750247955E-2</v>
      </c>
      <c r="W114" s="105">
        <f>compoprinc!AM106</f>
        <v>8.5361097007989883E-3</v>
      </c>
      <c r="X114" s="105">
        <f>compoprinc!AN106</f>
        <v>5.5596761405467987E-2</v>
      </c>
      <c r="Y114" s="134">
        <f>compoprinc!AO106</f>
        <v>1.9630728289484978E-2</v>
      </c>
      <c r="AB114" s="597">
        <f t="shared" si="3"/>
        <v>6.6356733441352844E-9</v>
      </c>
      <c r="AC114" s="597">
        <f t="shared" si="4"/>
        <v>7.7998265624046326E-9</v>
      </c>
      <c r="AD114" s="597">
        <f t="shared" si="5"/>
        <v>-7.6543074101209641E-9</v>
      </c>
    </row>
    <row r="115" spans="1:30" x14ac:dyDescent="0.2">
      <c r="A115" s="107">
        <v>2018</v>
      </c>
      <c r="B115" s="135">
        <f>compoprinc!R107</f>
        <v>0.4626692533493042</v>
      </c>
      <c r="C115" s="105">
        <f>compoprinc!S107</f>
        <v>8.4337793290615082E-2</v>
      </c>
      <c r="D115" s="105">
        <f>compoprinc!T107</f>
        <v>1.892583561129868E-2</v>
      </c>
      <c r="E115" s="105">
        <f>compoprinc!U107</f>
        <v>2.6300903409719467E-2</v>
      </c>
      <c r="F115" s="105">
        <f>compoprinc!V107</f>
        <v>3.1552888453006744E-2</v>
      </c>
      <c r="G115" s="105">
        <f>compoprinc!W107</f>
        <v>3.3928308635950089E-2</v>
      </c>
      <c r="H115" s="105">
        <f>compoprinc!X107</f>
        <v>0.23096337914466858</v>
      </c>
      <c r="I115" s="134">
        <f>compoprinc!Y107</f>
        <v>3.6660164594650269E-2</v>
      </c>
      <c r="J115" s="170">
        <f>compoprinc!Z107</f>
        <v>0.34859266877174377</v>
      </c>
      <c r="K115" s="105">
        <f>compoprinc!AA107</f>
        <v>7.8770123422145844E-2</v>
      </c>
      <c r="L115" s="105">
        <f>compoprinc!AB107</f>
        <v>1.8307034973986447E-2</v>
      </c>
      <c r="M115" s="105">
        <f>compoprinc!AC107</f>
        <v>1.915957173332572E-2</v>
      </c>
      <c r="N115" s="105">
        <f>compoprinc!AD107</f>
        <v>2.9501542448997498E-2</v>
      </c>
      <c r="O115" s="105">
        <f>compoprinc!AE107</f>
        <v>2.3073576390743256E-2</v>
      </c>
      <c r="P115" s="105">
        <f>compoprinc!AF107</f>
        <v>0.14801044762134552</v>
      </c>
      <c r="Q115" s="105">
        <f>compoprinc!AG107</f>
        <v>3.1770370900630951E-2</v>
      </c>
      <c r="R115" s="106">
        <f>compoprinc!AH107</f>
        <v>0.19155903160572052</v>
      </c>
      <c r="S115" s="105">
        <f>compoprinc!AI107</f>
        <v>6.2356479465961456E-2</v>
      </c>
      <c r="T115" s="105">
        <f>compoprinc!AJ107</f>
        <v>1.4866705663735047E-2</v>
      </c>
      <c r="U115" s="105">
        <f>compoprinc!AK107</f>
        <v>8.9220063528046012E-3</v>
      </c>
      <c r="V115" s="105">
        <f>compoprinc!AL107</f>
        <v>2.2847374901175499E-2</v>
      </c>
      <c r="W115" s="105">
        <f>compoprinc!AM107</f>
        <v>8.7709156796336174E-3</v>
      </c>
      <c r="X115" s="105">
        <f>compoprinc!AN107</f>
        <v>5.3946733474731445E-2</v>
      </c>
      <c r="Y115" s="134">
        <f>compoprinc!AO107</f>
        <v>1.9848814234137535E-2</v>
      </c>
      <c r="AB115" s="597">
        <f t="shared" si="3"/>
        <v>-1.9790604710578918E-8</v>
      </c>
      <c r="AC115" s="597">
        <f t="shared" si="4"/>
        <v>1.280568540096283E-9</v>
      </c>
      <c r="AD115" s="597">
        <f t="shared" si="5"/>
        <v>1.8335413187742233E-9</v>
      </c>
    </row>
    <row r="116" spans="1:30" x14ac:dyDescent="0.2">
      <c r="A116" s="107">
        <v>2019</v>
      </c>
      <c r="B116" s="135">
        <f>compoprinc!R108</f>
        <v>0.46127656102180481</v>
      </c>
      <c r="C116" s="105">
        <f>compoprinc!S108</f>
        <v>8.5457108914852142E-2</v>
      </c>
      <c r="D116" s="105">
        <f>compoprinc!T108</f>
        <v>1.7448075581341982E-2</v>
      </c>
      <c r="E116" s="105">
        <f>compoprinc!U108</f>
        <v>2.6239823549985886E-2</v>
      </c>
      <c r="F116" s="105">
        <f>compoprinc!V108</f>
        <v>3.1623855233192444E-2</v>
      </c>
      <c r="G116" s="105">
        <f>compoprinc!W108</f>
        <v>3.3263776451349258E-2</v>
      </c>
      <c r="H116" s="105">
        <f>compoprinc!X108</f>
        <v>0.23226845264434814</v>
      </c>
      <c r="I116" s="134">
        <f>compoprinc!Y108</f>
        <v>3.4975472837686539E-2</v>
      </c>
      <c r="J116" s="170">
        <f>compoprinc!Z108</f>
        <v>0.3472537100315094</v>
      </c>
      <c r="K116" s="105">
        <f>compoprinc!AA108</f>
        <v>7.9405531287193298E-2</v>
      </c>
      <c r="L116" s="105">
        <f>compoprinc!AB108</f>
        <v>1.6952425357885659E-2</v>
      </c>
      <c r="M116" s="105">
        <f>compoprinc!AC108</f>
        <v>1.9153308589011431E-2</v>
      </c>
      <c r="N116" s="105">
        <f>compoprinc!AD108</f>
        <v>2.9632275924086571E-2</v>
      </c>
      <c r="O116" s="105">
        <f>compoprinc!AE108</f>
        <v>2.2340970113873482E-2</v>
      </c>
      <c r="P116" s="105">
        <f>compoprinc!AF108</f>
        <v>0.14920248091220856</v>
      </c>
      <c r="Q116" s="105">
        <f>compoprinc!AG108</f>
        <v>3.0566716566681862E-2</v>
      </c>
      <c r="R116" s="106">
        <f>compoprinc!AH108</f>
        <v>0.18995386362075806</v>
      </c>
      <c r="S116" s="105">
        <f>compoprinc!AI108</f>
        <v>6.2653891742229462E-2</v>
      </c>
      <c r="T116" s="105">
        <f>compoprinc!AJ108</f>
        <v>1.3721144903684035E-2</v>
      </c>
      <c r="U116" s="105">
        <f>compoprinc!AK108</f>
        <v>9.0822014026343822E-3</v>
      </c>
      <c r="V116" s="105">
        <f>compoprinc!AL108</f>
        <v>2.2825933992862701E-2</v>
      </c>
      <c r="W116" s="105">
        <f>compoprinc!AM108</f>
        <v>8.5960328578948975E-3</v>
      </c>
      <c r="X116" s="105">
        <f>compoprinc!AN108</f>
        <v>5.4073411971330643E-2</v>
      </c>
      <c r="Y116" s="134">
        <f>compoprinc!AO108</f>
        <v>1.9001258537173271E-2</v>
      </c>
      <c r="AB116" s="597">
        <f t="shared" si="3"/>
        <v>-4.1909515857696533E-9</v>
      </c>
      <c r="AC116" s="597">
        <f t="shared" si="4"/>
        <v>1.280568540096283E-9</v>
      </c>
      <c r="AD116" s="597">
        <f t="shared" si="5"/>
        <v>-1.178705133497715E-8</v>
      </c>
    </row>
    <row r="117" spans="1:30" x14ac:dyDescent="0.2">
      <c r="A117" s="107">
        <v>2020</v>
      </c>
      <c r="B117" s="135"/>
      <c r="C117" s="105"/>
      <c r="D117" s="105"/>
      <c r="E117" s="105"/>
      <c r="F117" s="105"/>
      <c r="G117" s="105"/>
      <c r="H117" s="105"/>
      <c r="I117" s="134"/>
      <c r="J117" s="170"/>
      <c r="K117" s="105"/>
      <c r="L117" s="105"/>
      <c r="M117" s="105"/>
      <c r="N117" s="105"/>
      <c r="O117" s="105"/>
      <c r="P117" s="105"/>
      <c r="Q117" s="105"/>
      <c r="R117" s="106"/>
      <c r="S117" s="105"/>
      <c r="T117" s="105"/>
      <c r="U117" s="105"/>
      <c r="V117" s="105"/>
      <c r="W117" s="105"/>
      <c r="X117" s="105"/>
      <c r="Y117" s="134"/>
    </row>
    <row r="118" spans="1:30" ht="17" thickBot="1" x14ac:dyDescent="0.25">
      <c r="A118" s="104"/>
      <c r="B118" s="465"/>
      <c r="C118" s="103"/>
      <c r="D118" s="103"/>
      <c r="E118" s="103"/>
      <c r="F118" s="103"/>
      <c r="G118" s="103"/>
      <c r="H118" s="103"/>
      <c r="I118" s="227"/>
      <c r="J118" s="103"/>
      <c r="K118" s="103"/>
      <c r="L118" s="103"/>
      <c r="M118" s="103"/>
      <c r="N118" s="103"/>
      <c r="O118" s="103"/>
      <c r="P118" s="103"/>
      <c r="Q118" s="103"/>
      <c r="R118" s="103"/>
      <c r="S118" s="103"/>
      <c r="T118" s="103"/>
      <c r="U118" s="103"/>
      <c r="V118" s="103"/>
      <c r="W118" s="103"/>
      <c r="X118" s="103"/>
      <c r="Y118" s="227"/>
    </row>
    <row r="119" spans="1:30" ht="17" thickTop="1" x14ac:dyDescent="0.2"/>
  </sheetData>
  <mergeCells count="3">
    <mergeCell ref="A4:Y4"/>
    <mergeCell ref="B8:X8"/>
    <mergeCell ref="B7:Y7"/>
  </mergeCells>
  <hyperlinks>
    <hyperlink ref="A1" location="Index!A1" display="Back to index" xr:uid="{00000000-0004-0000-04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8" tint="0.39997558519241921"/>
  </sheetPr>
  <dimension ref="A1:N75"/>
  <sheetViews>
    <sheetView workbookViewId="0">
      <pane xSplit="1" ySplit="9" topLeftCell="B42" activePane="bottomRight" state="frozen"/>
      <selection activeCell="D32" sqref="D32"/>
      <selection pane="topRight" activeCell="D32" sqref="D32"/>
      <selection pane="bottomLeft" activeCell="D32" sqref="D32"/>
      <selection pane="bottomRight"/>
    </sheetView>
  </sheetViews>
  <sheetFormatPr baseColWidth="10" defaultColWidth="10.83203125" defaultRowHeight="16" x14ac:dyDescent="0.2"/>
  <cols>
    <col min="1" max="1" width="10.83203125" style="56"/>
    <col min="2" max="2" width="12" style="56" customWidth="1"/>
    <col min="3" max="5" width="10.83203125" style="56"/>
    <col min="6" max="9" width="12" style="56" customWidth="1"/>
    <col min="10" max="16384" width="10.83203125" style="56"/>
  </cols>
  <sheetData>
    <row r="1" spans="1:14" x14ac:dyDescent="0.2">
      <c r="A1" s="52" t="s">
        <v>36</v>
      </c>
      <c r="B1" s="99"/>
      <c r="F1" s="99"/>
      <c r="G1" s="99"/>
      <c r="H1" s="99"/>
      <c r="I1" s="99"/>
    </row>
    <row r="3" spans="1:14" ht="17" thickBot="1" x14ac:dyDescent="0.25"/>
    <row r="4" spans="1:14" ht="25" customHeight="1" thickTop="1" x14ac:dyDescent="0.2">
      <c r="A4" s="1391" t="s">
        <v>349</v>
      </c>
      <c r="B4" s="1392"/>
      <c r="C4" s="1392"/>
      <c r="D4" s="1392"/>
      <c r="E4" s="1392"/>
      <c r="F4" s="1392"/>
      <c r="G4" s="1392"/>
      <c r="H4" s="1392"/>
      <c r="I4" s="1392"/>
      <c r="J4" s="1392"/>
      <c r="K4" s="1393"/>
    </row>
    <row r="5" spans="1:14" x14ac:dyDescent="0.2">
      <c r="A5" s="96"/>
      <c r="B5" s="97"/>
      <c r="C5" s="59"/>
      <c r="D5" s="59"/>
      <c r="E5" s="59"/>
      <c r="F5" s="59"/>
      <c r="G5" s="59"/>
      <c r="H5" s="59"/>
      <c r="I5" s="59"/>
      <c r="J5" s="59"/>
      <c r="K5" s="208"/>
    </row>
    <row r="6" spans="1:14" x14ac:dyDescent="0.2">
      <c r="A6" s="96"/>
      <c r="B6" s="45" t="s">
        <v>35</v>
      </c>
      <c r="C6" s="894" t="s">
        <v>34</v>
      </c>
      <c r="D6" s="45" t="s">
        <v>33</v>
      </c>
      <c r="E6" s="45" t="s">
        <v>32</v>
      </c>
      <c r="F6" s="45" t="s">
        <v>31</v>
      </c>
      <c r="G6" s="45" t="s">
        <v>30</v>
      </c>
      <c r="H6" s="45" t="s">
        <v>29</v>
      </c>
      <c r="I6" s="48" t="s">
        <v>28</v>
      </c>
      <c r="J6" s="48" t="s">
        <v>27</v>
      </c>
      <c r="K6" s="433" t="s">
        <v>26</v>
      </c>
    </row>
    <row r="7" spans="1:14" ht="31" customHeight="1" x14ac:dyDescent="0.2">
      <c r="A7" s="96"/>
      <c r="B7" s="1388" t="s">
        <v>305</v>
      </c>
      <c r="C7" s="1388"/>
      <c r="D7" s="1388"/>
      <c r="E7" s="1388"/>
      <c r="F7" s="1388"/>
      <c r="G7" s="1388"/>
      <c r="H7" s="1388"/>
      <c r="I7" s="1388"/>
      <c r="J7" s="1388"/>
      <c r="K7" s="1389"/>
    </row>
    <row r="8" spans="1:14" ht="20" customHeight="1" x14ac:dyDescent="0.2">
      <c r="A8" s="96"/>
      <c r="B8" s="1400" t="s">
        <v>373</v>
      </c>
      <c r="C8" s="1451"/>
      <c r="D8" s="1451"/>
      <c r="E8" s="1451"/>
      <c r="F8" s="1451"/>
      <c r="G8" s="1451"/>
      <c r="H8" s="1451"/>
      <c r="I8" s="1451"/>
      <c r="J8" s="1451"/>
      <c r="K8" s="1452"/>
    </row>
    <row r="9" spans="1:14" s="87" customFormat="1" ht="31" customHeight="1" x14ac:dyDescent="0.2">
      <c r="A9" s="95"/>
      <c r="B9" s="601" t="s">
        <v>37</v>
      </c>
      <c r="C9" s="324" t="s">
        <v>15</v>
      </c>
      <c r="D9" s="94" t="s">
        <v>57</v>
      </c>
      <c r="E9" s="200" t="s">
        <v>58</v>
      </c>
      <c r="F9" s="94" t="s">
        <v>13</v>
      </c>
      <c r="G9" s="94" t="s">
        <v>12</v>
      </c>
      <c r="H9" s="94" t="s">
        <v>11</v>
      </c>
      <c r="I9" s="94" t="s">
        <v>10</v>
      </c>
      <c r="J9" s="94" t="s">
        <v>9</v>
      </c>
      <c r="K9" s="209" t="s">
        <v>8</v>
      </c>
      <c r="N9" s="538"/>
    </row>
    <row r="10" spans="1:14" x14ac:dyDescent="0.2">
      <c r="A10" s="67">
        <v>1960</v>
      </c>
      <c r="B10" s="602"/>
      <c r="C10" s="326"/>
      <c r="D10" s="84"/>
      <c r="E10" s="204"/>
      <c r="F10" s="85"/>
      <c r="G10" s="84"/>
      <c r="H10" s="317"/>
      <c r="I10" s="84"/>
      <c r="J10" s="317"/>
      <c r="K10" s="1171"/>
      <c r="N10" s="610"/>
    </row>
    <row r="11" spans="1:14" x14ac:dyDescent="0.2">
      <c r="A11" s="67">
        <v>1961</v>
      </c>
      <c r="B11" s="605"/>
      <c r="C11" s="326"/>
      <c r="D11" s="84"/>
      <c r="E11" s="204"/>
      <c r="F11" s="85"/>
      <c r="G11" s="84"/>
      <c r="H11" s="317"/>
      <c r="I11" s="84"/>
      <c r="J11" s="317"/>
      <c r="K11" s="1171"/>
      <c r="N11" s="610"/>
    </row>
    <row r="12" spans="1:14" x14ac:dyDescent="0.2">
      <c r="A12" s="67">
        <v>1962</v>
      </c>
      <c r="B12" s="605">
        <v>31983.895025956394</v>
      </c>
      <c r="C12" s="326">
        <f>(B12-0.1*F12)/0.9</f>
        <v>24500.694069410602</v>
      </c>
      <c r="D12" s="62">
        <v>14338.322641916515</v>
      </c>
      <c r="E12" s="204">
        <f>(C12-0.5/0.9*D12)/(0.4/0.9)</f>
        <v>37203.658353778199</v>
      </c>
      <c r="F12" s="63">
        <v>99332.703634868536</v>
      </c>
      <c r="G12" s="62">
        <v>136999.78848351605</v>
      </c>
      <c r="H12" s="319">
        <v>293387.87937798793</v>
      </c>
      <c r="I12" s="62">
        <v>400291.60171622311</v>
      </c>
      <c r="J12" s="319">
        <v>832303.44780906034</v>
      </c>
      <c r="K12" s="1172">
        <v>2545743.2493716562</v>
      </c>
      <c r="N12" s="610"/>
    </row>
    <row r="13" spans="1:14" x14ac:dyDescent="0.2">
      <c r="A13" s="67">
        <v>1963</v>
      </c>
      <c r="B13" s="605">
        <f>(B12+B14)/2</f>
        <v>33201.089129188549</v>
      </c>
      <c r="C13" s="326">
        <f>(C12+C14)/2</f>
        <v>25275.270708784676</v>
      </c>
      <c r="D13" s="62">
        <f t="shared" ref="D13:K13" si="0">(D12+D14)/2</f>
        <v>14569.130370874529</v>
      </c>
      <c r="E13" s="204">
        <f t="shared" si="0"/>
        <v>38657.94613117235</v>
      </c>
      <c r="F13" s="63">
        <f t="shared" si="0"/>
        <v>104533.45491282342</v>
      </c>
      <c r="G13" s="62">
        <f t="shared" si="0"/>
        <v>144501.9983324426</v>
      </c>
      <c r="H13" s="319">
        <f t="shared" si="0"/>
        <v>310048.97263907874</v>
      </c>
      <c r="I13" s="62">
        <f t="shared" si="0"/>
        <v>424791.33496555185</v>
      </c>
      <c r="J13" s="319">
        <f t="shared" si="0"/>
        <v>894034.11669624527</v>
      </c>
      <c r="K13" s="1172">
        <f t="shared" si="0"/>
        <v>2793746.7001030175</v>
      </c>
      <c r="N13" s="610"/>
    </row>
    <row r="14" spans="1:14" x14ac:dyDescent="0.2">
      <c r="A14" s="67">
        <v>1964</v>
      </c>
      <c r="B14" s="605">
        <v>34418.283232420705</v>
      </c>
      <c r="C14" s="326">
        <f>(B14-0.1*F14)/0.9</f>
        <v>26049.84734815875</v>
      </c>
      <c r="D14" s="62">
        <v>14799.938099832543</v>
      </c>
      <c r="E14" s="204">
        <f>(C14-0.5/0.9*D14)/(0.4/0.9)</f>
        <v>40112.233908566501</v>
      </c>
      <c r="F14" s="63">
        <v>109734.20619077829</v>
      </c>
      <c r="G14" s="62">
        <v>152004.20818136912</v>
      </c>
      <c r="H14" s="319">
        <v>326710.06590016949</v>
      </c>
      <c r="I14" s="62">
        <v>449291.06821488054</v>
      </c>
      <c r="J14" s="319">
        <v>955764.78558343032</v>
      </c>
      <c r="K14" s="1172">
        <v>3041750.1508343783</v>
      </c>
      <c r="N14" s="610"/>
    </row>
    <row r="15" spans="1:14" x14ac:dyDescent="0.2">
      <c r="A15" s="67">
        <v>1965</v>
      </c>
      <c r="B15" s="605">
        <f>(B14+B16)/2</f>
        <v>36149.490828582027</v>
      </c>
      <c r="C15" s="326">
        <f>(C14+C16)/2</f>
        <v>27504.433525837099</v>
      </c>
      <c r="D15" s="62">
        <f t="shared" ref="D15" si="1">(D14+D16)/2</f>
        <v>15889.12172374173</v>
      </c>
      <c r="E15" s="204">
        <f t="shared" ref="E15" si="2">(E14+E16)/2</f>
        <v>42023.573278456301</v>
      </c>
      <c r="F15" s="63">
        <f t="shared" ref="F15" si="3">(F14+F16)/2</f>
        <v>113955.00655328642</v>
      </c>
      <c r="G15" s="62">
        <f t="shared" ref="G15" si="4">(G14+G16)/2</f>
        <v>157766.52820627938</v>
      </c>
      <c r="H15" s="319">
        <f t="shared" ref="H15" si="5">(H14+H16)/2</f>
        <v>338408.74716635467</v>
      </c>
      <c r="I15" s="62">
        <f t="shared" ref="I15" si="6">(I14+I16)/2</f>
        <v>466938.20871877437</v>
      </c>
      <c r="J15" s="319">
        <f t="shared" ref="J15" si="7">(J14+J16)/2</f>
        <v>1007364.6108141632</v>
      </c>
      <c r="K15" s="1172">
        <f t="shared" ref="K15" si="8">(K14+K16)/2</f>
        <v>3269278.1823308021</v>
      </c>
      <c r="N15" s="610"/>
    </row>
    <row r="16" spans="1:14" x14ac:dyDescent="0.2">
      <c r="A16" s="67">
        <v>1966</v>
      </c>
      <c r="B16" s="605">
        <v>37880.698424743357</v>
      </c>
      <c r="C16" s="326">
        <f>(B16-0.1*F16)/0.9</f>
        <v>28959.019703515445</v>
      </c>
      <c r="D16" s="62">
        <v>16978.305347650916</v>
      </c>
      <c r="E16" s="204">
        <f>(C16-0.5/0.9*D16)/(0.4/0.9)</f>
        <v>43934.9126483461</v>
      </c>
      <c r="F16" s="63">
        <v>118175.80691579456</v>
      </c>
      <c r="G16" s="62">
        <v>163528.84823118962</v>
      </c>
      <c r="H16" s="319">
        <v>350107.4284325398</v>
      </c>
      <c r="I16" s="62">
        <v>484585.34922266827</v>
      </c>
      <c r="J16" s="319">
        <v>1058964.4360448963</v>
      </c>
      <c r="K16" s="1172">
        <v>3496806.2138272258</v>
      </c>
      <c r="N16" s="610"/>
    </row>
    <row r="17" spans="1:14" x14ac:dyDescent="0.2">
      <c r="A17" s="67">
        <v>1967</v>
      </c>
      <c r="B17" s="605">
        <v>38408.646396953111</v>
      </c>
      <c r="C17" s="326">
        <f t="shared" ref="C17:C56" si="9">(B17-0.1*F17)/0.9</f>
        <v>29949.531576427908</v>
      </c>
      <c r="D17" s="62">
        <v>18647.001365716947</v>
      </c>
      <c r="E17" s="204">
        <f t="shared" ref="E17:E56" si="10">(C17-0.5/0.9*D17)/(0.4/0.9)</f>
        <v>44077.694339816604</v>
      </c>
      <c r="F17" s="79">
        <v>114540.67978167992</v>
      </c>
      <c r="G17" s="62">
        <v>156924.6623206581</v>
      </c>
      <c r="H17" s="319">
        <v>332202.52700401028</v>
      </c>
      <c r="I17" s="62">
        <v>455241.25263184757</v>
      </c>
      <c r="J17" s="319">
        <v>961130.55607457238</v>
      </c>
      <c r="K17" s="1172">
        <v>3007844.7797206305</v>
      </c>
      <c r="N17" s="610"/>
    </row>
    <row r="18" spans="1:14" x14ac:dyDescent="0.2">
      <c r="A18" s="67">
        <v>1968</v>
      </c>
      <c r="B18" s="605">
        <v>39531.213535283736</v>
      </c>
      <c r="C18" s="326">
        <f t="shared" si="9"/>
        <v>30897.167824939719</v>
      </c>
      <c r="D18" s="62">
        <v>19269.568918188073</v>
      </c>
      <c r="E18" s="204">
        <f t="shared" si="10"/>
        <v>45431.666458379274</v>
      </c>
      <c r="F18" s="79">
        <v>117237.62492837988</v>
      </c>
      <c r="G18" s="62">
        <v>160512.27237553231</v>
      </c>
      <c r="H18" s="319">
        <v>341891.43993529107</v>
      </c>
      <c r="I18" s="62">
        <v>471041.71457716974</v>
      </c>
      <c r="J18" s="319">
        <v>999258.98383188935</v>
      </c>
      <c r="K18" s="1172">
        <v>3244549.5858098064</v>
      </c>
      <c r="N18" s="610"/>
    </row>
    <row r="19" spans="1:14" x14ac:dyDescent="0.2">
      <c r="A19" s="72">
        <v>1969</v>
      </c>
      <c r="B19" s="606">
        <v>40056.20513465321</v>
      </c>
      <c r="C19" s="327">
        <f t="shared" si="9"/>
        <v>31831.829194423415</v>
      </c>
      <c r="D19" s="68">
        <v>20108.906028974452</v>
      </c>
      <c r="E19" s="205">
        <f t="shared" si="10"/>
        <v>46485.483151234614</v>
      </c>
      <c r="F19" s="80">
        <v>114075.58859672137</v>
      </c>
      <c r="G19" s="68">
        <v>153435.99975215504</v>
      </c>
      <c r="H19" s="320">
        <v>314426.72977608803</v>
      </c>
      <c r="I19" s="68">
        <v>424254.56825387542</v>
      </c>
      <c r="J19" s="320">
        <v>889584.86395692138</v>
      </c>
      <c r="K19" s="1173">
        <v>2853615.8573677423</v>
      </c>
      <c r="N19" s="610"/>
    </row>
    <row r="20" spans="1:14" x14ac:dyDescent="0.2">
      <c r="A20" s="67">
        <v>1970</v>
      </c>
      <c r="B20" s="605">
        <v>39080.214895223311</v>
      </c>
      <c r="C20" s="326">
        <f t="shared" si="9"/>
        <v>31231.239521878022</v>
      </c>
      <c r="D20" s="62">
        <v>19983.647258796278</v>
      </c>
      <c r="E20" s="204">
        <f t="shared" si="10"/>
        <v>45290.729850730204</v>
      </c>
      <c r="F20" s="79">
        <v>109720.9932553309</v>
      </c>
      <c r="G20" s="62">
        <v>145918.76263312242</v>
      </c>
      <c r="H20" s="319">
        <v>288338.11318576057</v>
      </c>
      <c r="I20" s="62">
        <v>382993.74961353978</v>
      </c>
      <c r="J20" s="319">
        <v>755381.22191972437</v>
      </c>
      <c r="K20" s="1172">
        <v>2293719.5210819687</v>
      </c>
      <c r="N20" s="610"/>
    </row>
    <row r="21" spans="1:14" x14ac:dyDescent="0.2">
      <c r="A21" s="67">
        <v>1971</v>
      </c>
      <c r="B21" s="605">
        <v>39277.793232800424</v>
      </c>
      <c r="C21" s="326">
        <f t="shared" si="9"/>
        <v>31238.970564867428</v>
      </c>
      <c r="D21" s="62">
        <v>19665.127405559673</v>
      </c>
      <c r="E21" s="204">
        <f t="shared" si="10"/>
        <v>45706.274514002122</v>
      </c>
      <c r="F21" s="79">
        <v>111627.19724419739</v>
      </c>
      <c r="G21" s="62">
        <v>149530.22010020612</v>
      </c>
      <c r="H21" s="319">
        <v>302041.06913594663</v>
      </c>
      <c r="I21" s="62">
        <v>406082.23805840302</v>
      </c>
      <c r="J21" s="319">
        <v>822297.72801814764</v>
      </c>
      <c r="K21" s="1172">
        <v>2474734.0950127994</v>
      </c>
      <c r="N21" s="610"/>
    </row>
    <row r="22" spans="1:14" x14ac:dyDescent="0.2">
      <c r="A22" s="67">
        <v>1972</v>
      </c>
      <c r="B22" s="605">
        <v>40712.398747047853</v>
      </c>
      <c r="C22" s="326">
        <f t="shared" si="9"/>
        <v>32274.704388577033</v>
      </c>
      <c r="D22" s="62">
        <v>20277.417308580916</v>
      </c>
      <c r="E22" s="204">
        <f t="shared" si="10"/>
        <v>47271.313238572176</v>
      </c>
      <c r="F22" s="79">
        <v>116651.6479732852</v>
      </c>
      <c r="G22" s="62">
        <v>156243.70710826261</v>
      </c>
      <c r="H22" s="319">
        <v>313606.67757735489</v>
      </c>
      <c r="I22" s="62">
        <v>422803.67844331876</v>
      </c>
      <c r="J22" s="319">
        <v>866275.85639717965</v>
      </c>
      <c r="K22" s="1172">
        <v>2664502.9801478642</v>
      </c>
      <c r="N22" s="610"/>
    </row>
    <row r="23" spans="1:14" x14ac:dyDescent="0.2">
      <c r="A23" s="67">
        <v>1973</v>
      </c>
      <c r="B23" s="605">
        <v>42416.583882791732</v>
      </c>
      <c r="C23" s="326">
        <f t="shared" si="9"/>
        <v>33373.696380837231</v>
      </c>
      <c r="D23" s="62">
        <v>21220.578381027168</v>
      </c>
      <c r="E23" s="204">
        <f t="shared" si="10"/>
        <v>48565.093880599801</v>
      </c>
      <c r="F23" s="79">
        <v>123802.57140038219</v>
      </c>
      <c r="G23" s="62">
        <v>167190.61569766613</v>
      </c>
      <c r="H23" s="319">
        <v>333394.00046118157</v>
      </c>
      <c r="I23" s="62">
        <v>446967.67254876002</v>
      </c>
      <c r="J23" s="319">
        <v>913105.10406281159</v>
      </c>
      <c r="K23" s="1172">
        <v>2721420.7175219138</v>
      </c>
      <c r="N23" s="610"/>
    </row>
    <row r="24" spans="1:14" x14ac:dyDescent="0.2">
      <c r="A24" s="67">
        <v>1974</v>
      </c>
      <c r="B24" s="605">
        <v>41207.969247747038</v>
      </c>
      <c r="C24" s="326">
        <f t="shared" si="9"/>
        <v>32967.426049942951</v>
      </c>
      <c r="D24" s="62">
        <v>21440.339642522791</v>
      </c>
      <c r="E24" s="204">
        <f t="shared" si="10"/>
        <v>47376.284059218138</v>
      </c>
      <c r="F24" s="79">
        <v>115372.85802798378</v>
      </c>
      <c r="G24" s="62">
        <v>153569.56521404692</v>
      </c>
      <c r="H24" s="319">
        <v>302329.59873299673</v>
      </c>
      <c r="I24" s="62">
        <v>403965.97046705929</v>
      </c>
      <c r="J24" s="319">
        <v>806554.65842530027</v>
      </c>
      <c r="K24" s="1172">
        <v>2335253.5657955115</v>
      </c>
      <c r="N24" s="610"/>
    </row>
    <row r="25" spans="1:14" x14ac:dyDescent="0.2">
      <c r="A25" s="67">
        <v>1975</v>
      </c>
      <c r="B25" s="605">
        <v>39883.389893949505</v>
      </c>
      <c r="C25" s="326">
        <f t="shared" si="9"/>
        <v>31741.130397226225</v>
      </c>
      <c r="D25" s="62">
        <v>20532.704030216242</v>
      </c>
      <c r="E25" s="204">
        <f t="shared" si="10"/>
        <v>45751.663355988705</v>
      </c>
      <c r="F25" s="79">
        <v>113163.72536445899</v>
      </c>
      <c r="G25" s="62">
        <v>151214.90902581823</v>
      </c>
      <c r="H25" s="319">
        <v>303099.24550844333</v>
      </c>
      <c r="I25" s="62">
        <v>408312.02671894745</v>
      </c>
      <c r="J25" s="319">
        <v>854856.7651576323</v>
      </c>
      <c r="K25" s="1172">
        <v>2706726.11095264</v>
      </c>
      <c r="N25" s="610"/>
    </row>
    <row r="26" spans="1:14" x14ac:dyDescent="0.2">
      <c r="A26" s="67">
        <v>1976</v>
      </c>
      <c r="B26" s="605">
        <v>41341.905795252627</v>
      </c>
      <c r="C26" s="326">
        <f t="shared" si="9"/>
        <v>33043.942525613689</v>
      </c>
      <c r="D26" s="62">
        <v>21579.911584016299</v>
      </c>
      <c r="E26" s="204">
        <f t="shared" si="10"/>
        <v>47373.981202610419</v>
      </c>
      <c r="F26" s="79">
        <v>116023.57522200306</v>
      </c>
      <c r="G26" s="62">
        <v>154422.79625939403</v>
      </c>
      <c r="H26" s="319">
        <v>306398.49249361246</v>
      </c>
      <c r="I26" s="62">
        <v>412103.19553850824</v>
      </c>
      <c r="J26" s="319">
        <v>852311.38155554025</v>
      </c>
      <c r="K26" s="1172">
        <v>2669245.5681780349</v>
      </c>
      <c r="N26" s="610"/>
    </row>
    <row r="27" spans="1:14" x14ac:dyDescent="0.2">
      <c r="A27" s="67">
        <v>1977</v>
      </c>
      <c r="B27" s="605">
        <v>42626.164661367598</v>
      </c>
      <c r="C27" s="326">
        <f t="shared" si="9"/>
        <v>33879.414140635083</v>
      </c>
      <c r="D27" s="62">
        <v>22094.416217515973</v>
      </c>
      <c r="E27" s="204">
        <f t="shared" si="10"/>
        <v>48610.66154453397</v>
      </c>
      <c r="F27" s="79">
        <v>121346.91934796023</v>
      </c>
      <c r="G27" s="62">
        <v>162645.59634962981</v>
      </c>
      <c r="H27" s="319">
        <v>326875.19354311848</v>
      </c>
      <c r="I27" s="62">
        <v>440975.16024245066</v>
      </c>
      <c r="J27" s="319">
        <v>920220.27221254352</v>
      </c>
      <c r="K27" s="1172">
        <v>2867976.2147938446</v>
      </c>
      <c r="N27" s="610"/>
    </row>
    <row r="28" spans="1:14" x14ac:dyDescent="0.2">
      <c r="A28" s="67">
        <v>1978</v>
      </c>
      <c r="B28" s="605">
        <v>44141.005360438103</v>
      </c>
      <c r="C28" s="326">
        <f t="shared" si="9"/>
        <v>34996.599443575804</v>
      </c>
      <c r="D28" s="62">
        <v>22648.775017978362</v>
      </c>
      <c r="E28" s="204">
        <f t="shared" si="10"/>
        <v>50431.3799755726</v>
      </c>
      <c r="F28" s="79">
        <v>126440.65861219878</v>
      </c>
      <c r="G28" s="62">
        <v>169439.9373797618</v>
      </c>
      <c r="H28" s="319">
        <v>340364.75979436515</v>
      </c>
      <c r="I28" s="62">
        <v>462397.35984677437</v>
      </c>
      <c r="J28" s="319">
        <v>976137.32275420753</v>
      </c>
      <c r="K28" s="1172">
        <v>3151405.3081493969</v>
      </c>
      <c r="N28" s="610"/>
    </row>
    <row r="29" spans="1:14" x14ac:dyDescent="0.2">
      <c r="A29" s="72">
        <v>1979</v>
      </c>
      <c r="B29" s="606">
        <v>44306.579671626023</v>
      </c>
      <c r="C29" s="327">
        <f t="shared" si="9"/>
        <v>35000.085516538536</v>
      </c>
      <c r="D29" s="68">
        <v>22904.189811005286</v>
      </c>
      <c r="E29" s="205">
        <f t="shared" si="10"/>
        <v>50119.955148455098</v>
      </c>
      <c r="F29" s="69">
        <v>128065.02706741341</v>
      </c>
      <c r="G29" s="68">
        <v>173478.98378012344</v>
      </c>
      <c r="H29" s="320">
        <v>359790.14312560228</v>
      </c>
      <c r="I29" s="68">
        <v>499006.43625680346</v>
      </c>
      <c r="J29" s="320">
        <v>1125344.2348975583</v>
      </c>
      <c r="K29" s="1173">
        <v>3933663.6447248766</v>
      </c>
      <c r="N29" s="610"/>
    </row>
    <row r="30" spans="1:14" x14ac:dyDescent="0.2">
      <c r="A30" s="67">
        <v>1980</v>
      </c>
      <c r="B30" s="605">
        <v>43015.840864749269</v>
      </c>
      <c r="C30" s="326">
        <f t="shared" si="9"/>
        <v>34269.643565976505</v>
      </c>
      <c r="D30" s="62">
        <v>22350.690377779705</v>
      </c>
      <c r="E30" s="204">
        <f t="shared" si="10"/>
        <v>49168.335051222508</v>
      </c>
      <c r="F30" s="63">
        <v>121731.61655370415</v>
      </c>
      <c r="G30" s="62">
        <v>162899.22276147705</v>
      </c>
      <c r="H30" s="319">
        <v>331028.58200856927</v>
      </c>
      <c r="I30" s="62">
        <v>455584.86879423237</v>
      </c>
      <c r="J30" s="319">
        <v>1004455.9662666027</v>
      </c>
      <c r="K30" s="1172">
        <v>3358060.5327506294</v>
      </c>
      <c r="N30" s="610"/>
    </row>
    <row r="31" spans="1:14" x14ac:dyDescent="0.2">
      <c r="A31" s="67">
        <v>1981</v>
      </c>
      <c r="B31" s="605">
        <v>43346.438786665291</v>
      </c>
      <c r="C31" s="326">
        <f t="shared" si="9"/>
        <v>34057.539979873523</v>
      </c>
      <c r="D31" s="62">
        <v>22011.384225697017</v>
      </c>
      <c r="E31" s="204">
        <f t="shared" si="10"/>
        <v>49115.234672594146</v>
      </c>
      <c r="F31" s="63">
        <v>126946.52804779117</v>
      </c>
      <c r="G31" s="62">
        <v>171944.85576184106</v>
      </c>
      <c r="H31" s="319">
        <v>359969.43106711825</v>
      </c>
      <c r="I31" s="62">
        <v>503708.42016003921</v>
      </c>
      <c r="J31" s="319">
        <v>1145059.5771163041</v>
      </c>
      <c r="K31" s="1172">
        <v>3928697.0810941588</v>
      </c>
      <c r="N31" s="610"/>
    </row>
    <row r="32" spans="1:14" x14ac:dyDescent="0.2">
      <c r="A32" s="67">
        <v>1982</v>
      </c>
      <c r="B32" s="605">
        <v>41921.650994969248</v>
      </c>
      <c r="C32" s="326">
        <f t="shared" si="9"/>
        <v>32727.884699010792</v>
      </c>
      <c r="D32" s="62">
        <v>20665.58717655229</v>
      </c>
      <c r="E32" s="204">
        <f t="shared" si="10"/>
        <v>47805.756602083915</v>
      </c>
      <c r="F32" s="63">
        <v>124665.54765859534</v>
      </c>
      <c r="G32" s="62">
        <v>169597.15877710545</v>
      </c>
      <c r="H32" s="319">
        <v>361747.72300511959</v>
      </c>
      <c r="I32" s="62">
        <v>514538.64184290235</v>
      </c>
      <c r="J32" s="319">
        <v>1257557.1821593225</v>
      </c>
      <c r="K32" s="1172">
        <v>4959799.659550231</v>
      </c>
      <c r="N32" s="610"/>
    </row>
    <row r="33" spans="1:14" x14ac:dyDescent="0.2">
      <c r="A33" s="67">
        <v>1983</v>
      </c>
      <c r="B33" s="605">
        <v>42579.042415104472</v>
      </c>
      <c r="C33" s="326">
        <f t="shared" si="9"/>
        <v>32854.240943518234</v>
      </c>
      <c r="D33" s="62">
        <v>20293.770090913407</v>
      </c>
      <c r="E33" s="204">
        <f t="shared" si="10"/>
        <v>48554.829509274263</v>
      </c>
      <c r="F33" s="63">
        <v>130102.25565938058</v>
      </c>
      <c r="G33" s="62">
        <v>177553.3319005415</v>
      </c>
      <c r="H33" s="319">
        <v>388185.43809408566</v>
      </c>
      <c r="I33" s="62">
        <v>558625.37920706405</v>
      </c>
      <c r="J33" s="319">
        <v>1380590.1730005853</v>
      </c>
      <c r="K33" s="1172">
        <v>5724455.2888071807</v>
      </c>
      <c r="N33" s="610"/>
    </row>
    <row r="34" spans="1:14" x14ac:dyDescent="0.2">
      <c r="A34" s="67">
        <v>1984</v>
      </c>
      <c r="B34" s="605">
        <v>45416.026256153498</v>
      </c>
      <c r="C34" s="326">
        <f t="shared" si="9"/>
        <v>34310.007078168353</v>
      </c>
      <c r="D34" s="62">
        <v>20971.736285302293</v>
      </c>
      <c r="E34" s="204">
        <f t="shared" si="10"/>
        <v>50982.845569250916</v>
      </c>
      <c r="F34" s="63">
        <v>145370.19885801981</v>
      </c>
      <c r="G34" s="62">
        <v>201333.71069963893</v>
      </c>
      <c r="H34" s="319">
        <v>449107.05030823086</v>
      </c>
      <c r="I34" s="62">
        <v>650872.03175970225</v>
      </c>
      <c r="J34" s="319">
        <v>1645962.650637097</v>
      </c>
      <c r="K34" s="1172">
        <v>6705822.4675273318</v>
      </c>
      <c r="N34" s="610"/>
    </row>
    <row r="35" spans="1:14" x14ac:dyDescent="0.2">
      <c r="A35" s="67">
        <v>1985</v>
      </c>
      <c r="B35" s="605">
        <v>46199.150526471196</v>
      </c>
      <c r="C35" s="326">
        <f t="shared" si="9"/>
        <v>34876.834446177432</v>
      </c>
      <c r="D35" s="62">
        <v>21185.737302261681</v>
      </c>
      <c r="E35" s="204">
        <f t="shared" si="10"/>
        <v>51990.705876072119</v>
      </c>
      <c r="F35" s="63">
        <v>148099.99524911505</v>
      </c>
      <c r="G35" s="62">
        <v>205186.70490189811</v>
      </c>
      <c r="H35" s="319">
        <v>463075.09739426081</v>
      </c>
      <c r="I35" s="62">
        <v>676354.30977591046</v>
      </c>
      <c r="J35" s="319">
        <v>1707882.8011128041</v>
      </c>
      <c r="K35" s="1172">
        <v>7096257.2794932537</v>
      </c>
      <c r="N35" s="610"/>
    </row>
    <row r="36" spans="1:14" x14ac:dyDescent="0.2">
      <c r="A36" s="67">
        <v>1986</v>
      </c>
      <c r="B36" s="605">
        <v>46608.484019101772</v>
      </c>
      <c r="C36" s="326">
        <f t="shared" si="9"/>
        <v>35487.339110336674</v>
      </c>
      <c r="D36" s="62">
        <v>21219.056044316283</v>
      </c>
      <c r="E36" s="204">
        <f t="shared" si="10"/>
        <v>53322.692942862152</v>
      </c>
      <c r="F36" s="63">
        <v>146698.78819798765</v>
      </c>
      <c r="G36" s="62">
        <v>201018.27487367293</v>
      </c>
      <c r="H36" s="319">
        <v>441355.23102373473</v>
      </c>
      <c r="I36" s="62">
        <v>631102.84200751758</v>
      </c>
      <c r="J36" s="319">
        <v>1524111.7586609216</v>
      </c>
      <c r="K36" s="1172">
        <v>6005536.3241695995</v>
      </c>
      <c r="N36" s="610"/>
    </row>
    <row r="37" spans="1:14" x14ac:dyDescent="0.2">
      <c r="A37" s="67">
        <v>1987</v>
      </c>
      <c r="B37" s="605">
        <v>48018.895685508607</v>
      </c>
      <c r="C37" s="326">
        <f t="shared" si="9"/>
        <v>36179.7037653917</v>
      </c>
      <c r="D37" s="62">
        <v>21869.893185291963</v>
      </c>
      <c r="E37" s="204">
        <f t="shared" si="10"/>
        <v>54066.966990516361</v>
      </c>
      <c r="F37" s="63">
        <v>154571.62296656077</v>
      </c>
      <c r="G37" s="62">
        <v>216428.04463945684</v>
      </c>
      <c r="H37" s="319">
        <v>506093.76553691801</v>
      </c>
      <c r="I37" s="62">
        <v>743475.52246004669</v>
      </c>
      <c r="J37" s="319">
        <v>1898387.2882783138</v>
      </c>
      <c r="K37" s="1172">
        <v>7822893.2833765093</v>
      </c>
      <c r="N37" s="610"/>
    </row>
    <row r="38" spans="1:14" x14ac:dyDescent="0.2">
      <c r="A38" s="67">
        <v>1988</v>
      </c>
      <c r="B38" s="605">
        <v>50036.772425693089</v>
      </c>
      <c r="C38" s="326">
        <f t="shared" si="9"/>
        <v>36663.68324673867</v>
      </c>
      <c r="D38" s="62">
        <v>22094.65449953897</v>
      </c>
      <c r="E38" s="204">
        <f t="shared" si="10"/>
        <v>54874.969180738291</v>
      </c>
      <c r="F38" s="63">
        <v>170394.57503628283</v>
      </c>
      <c r="G38" s="62">
        <v>245675.31025329765</v>
      </c>
      <c r="H38" s="319">
        <v>621465.59606450924</v>
      </c>
      <c r="I38" s="62">
        <v>948182.7547913146</v>
      </c>
      <c r="J38" s="319">
        <v>2556651.020694694</v>
      </c>
      <c r="K38" s="1172">
        <v>10162513.128587022</v>
      </c>
      <c r="N38" s="610"/>
    </row>
    <row r="39" spans="1:14" x14ac:dyDescent="0.2">
      <c r="A39" s="72">
        <v>1989</v>
      </c>
      <c r="B39" s="606">
        <v>50639.603969698088</v>
      </c>
      <c r="C39" s="327">
        <f t="shared" si="9"/>
        <v>37466.459073524369</v>
      </c>
      <c r="D39" s="68">
        <v>22738.027526633668</v>
      </c>
      <c r="E39" s="205">
        <f t="shared" si="10"/>
        <v>55876.998507137738</v>
      </c>
      <c r="F39" s="69">
        <v>169197.90803526156</v>
      </c>
      <c r="G39" s="68">
        <v>242084.8986388701</v>
      </c>
      <c r="H39" s="320">
        <v>602371.02018718841</v>
      </c>
      <c r="I39" s="68">
        <v>908691.7210740092</v>
      </c>
      <c r="J39" s="320">
        <v>2384852.255905096</v>
      </c>
      <c r="K39" s="1173">
        <v>9465960.9577452894</v>
      </c>
      <c r="N39" s="610"/>
    </row>
    <row r="40" spans="1:14" x14ac:dyDescent="0.2">
      <c r="A40" s="67">
        <v>1990</v>
      </c>
      <c r="B40" s="605">
        <v>50595.36501478088</v>
      </c>
      <c r="C40" s="326">
        <f t="shared" si="9"/>
        <v>37527.147517078549</v>
      </c>
      <c r="D40" s="62">
        <v>22802.616504163205</v>
      </c>
      <c r="E40" s="204">
        <f t="shared" si="10"/>
        <v>55932.811283222727</v>
      </c>
      <c r="F40" s="63">
        <v>168209.32249410186</v>
      </c>
      <c r="G40" s="62">
        <v>240352.70484749088</v>
      </c>
      <c r="H40" s="319">
        <v>598480.65851839888</v>
      </c>
      <c r="I40" s="62">
        <v>901612.08872135181</v>
      </c>
      <c r="J40" s="319">
        <v>2342207.9324424192</v>
      </c>
      <c r="K40" s="1172">
        <v>9222946.7323685139</v>
      </c>
      <c r="N40" s="610"/>
    </row>
    <row r="41" spans="1:14" x14ac:dyDescent="0.2">
      <c r="A41" s="67">
        <v>1991</v>
      </c>
      <c r="B41" s="605">
        <v>49559.547613995448</v>
      </c>
      <c r="C41" s="326">
        <f t="shared" si="9"/>
        <v>37135.665396159617</v>
      </c>
      <c r="D41" s="62">
        <v>22521.148829373895</v>
      </c>
      <c r="E41" s="204">
        <f t="shared" si="10"/>
        <v>55403.811104641762</v>
      </c>
      <c r="F41" s="63">
        <v>161374.48757451787</v>
      </c>
      <c r="G41" s="62">
        <v>227082.1703790102</v>
      </c>
      <c r="H41" s="319">
        <v>532860.12378587038</v>
      </c>
      <c r="I41" s="62">
        <v>781489.13364828541</v>
      </c>
      <c r="J41" s="319">
        <v>1947344.4609832931</v>
      </c>
      <c r="K41" s="1172">
        <v>7779656.3919929154</v>
      </c>
      <c r="N41" s="610"/>
    </row>
    <row r="42" spans="1:14" x14ac:dyDescent="0.2">
      <c r="A42" s="67">
        <v>1992</v>
      </c>
      <c r="B42" s="605">
        <v>50518.438816780515</v>
      </c>
      <c r="C42" s="326">
        <f t="shared" si="9"/>
        <v>37471.286386113585</v>
      </c>
      <c r="D42" s="62">
        <v>22506.61254660938</v>
      </c>
      <c r="E42" s="204">
        <f t="shared" si="10"/>
        <v>56177.128685493837</v>
      </c>
      <c r="F42" s="63">
        <v>167942.81069278286</v>
      </c>
      <c r="G42" s="62">
        <v>239105.03071612809</v>
      </c>
      <c r="H42" s="319">
        <v>577738.87544198951</v>
      </c>
      <c r="I42" s="62">
        <v>856343.60007675143</v>
      </c>
      <c r="J42" s="319">
        <v>2194627.763990927</v>
      </c>
      <c r="K42" s="1172">
        <v>8950168.4349941183</v>
      </c>
      <c r="N42" s="610"/>
    </row>
    <row r="43" spans="1:14" x14ac:dyDescent="0.2">
      <c r="A43" s="67">
        <v>1993</v>
      </c>
      <c r="B43" s="605">
        <v>50947.837221406968</v>
      </c>
      <c r="C43" s="326">
        <f t="shared" si="9"/>
        <v>38176.807536527049</v>
      </c>
      <c r="D43" s="62">
        <v>23091.221938176925</v>
      </c>
      <c r="E43" s="204">
        <f t="shared" si="10"/>
        <v>57033.789534464697</v>
      </c>
      <c r="F43" s="63">
        <v>165887.10438532618</v>
      </c>
      <c r="G43" s="62">
        <v>232996.9241960654</v>
      </c>
      <c r="H43" s="319">
        <v>542446.30110021902</v>
      </c>
      <c r="I43" s="62">
        <v>792459.20013445464</v>
      </c>
      <c r="J43" s="319">
        <v>1973140.5009739581</v>
      </c>
      <c r="K43" s="1172">
        <v>8016044.5469883643</v>
      </c>
      <c r="N43" s="610"/>
    </row>
    <row r="44" spans="1:14" x14ac:dyDescent="0.2">
      <c r="A44" s="67">
        <v>1994</v>
      </c>
      <c r="B44" s="605">
        <v>52612.312248833492</v>
      </c>
      <c r="C44" s="326">
        <f t="shared" si="9"/>
        <v>39452.378129493787</v>
      </c>
      <c r="D44" s="62">
        <v>23785.608403249556</v>
      </c>
      <c r="E44" s="204">
        <f t="shared" si="10"/>
        <v>59035.84028729907</v>
      </c>
      <c r="F44" s="63">
        <v>171051.71932289086</v>
      </c>
      <c r="G44" s="62">
        <v>239326.48518023628</v>
      </c>
      <c r="H44" s="319">
        <v>551300.59629623219</v>
      </c>
      <c r="I44" s="62">
        <v>801673.93361436506</v>
      </c>
      <c r="J44" s="319">
        <v>1988984.9840365048</v>
      </c>
      <c r="K44" s="1172">
        <v>7933228.9516575802</v>
      </c>
      <c r="N44" s="610"/>
    </row>
    <row r="45" spans="1:14" x14ac:dyDescent="0.2">
      <c r="A45" s="67">
        <v>1995</v>
      </c>
      <c r="B45" s="605">
        <v>53767.877791047227</v>
      </c>
      <c r="C45" s="326">
        <f t="shared" si="9"/>
        <v>40028.017760682204</v>
      </c>
      <c r="D45" s="62">
        <v>24005.04290275606</v>
      </c>
      <c r="E45" s="204">
        <f t="shared" si="10"/>
        <v>60056.736333089881</v>
      </c>
      <c r="F45" s="63">
        <v>177426.61806433243</v>
      </c>
      <c r="G45" s="62">
        <v>249184.56979871794</v>
      </c>
      <c r="H45" s="319">
        <v>579092.56673700071</v>
      </c>
      <c r="I45" s="62">
        <v>846823.77404120797</v>
      </c>
      <c r="J45" s="319">
        <v>2117959.8574218471</v>
      </c>
      <c r="K45" s="1172">
        <v>8468152.8760907128</v>
      </c>
      <c r="N45" s="610"/>
    </row>
    <row r="46" spans="1:14" x14ac:dyDescent="0.2">
      <c r="A46" s="67">
        <v>1996</v>
      </c>
      <c r="B46" s="605">
        <v>55464.631547705445</v>
      </c>
      <c r="C46" s="326">
        <f t="shared" si="9"/>
        <v>40843.773155778756</v>
      </c>
      <c r="D46" s="62">
        <v>24256.992947393199</v>
      </c>
      <c r="E46" s="204">
        <f t="shared" si="10"/>
        <v>61577.2484162607</v>
      </c>
      <c r="F46" s="63">
        <v>187052.35707504564</v>
      </c>
      <c r="G46" s="62">
        <v>264915.29259905004</v>
      </c>
      <c r="H46" s="319">
        <v>625102.75203862321</v>
      </c>
      <c r="I46" s="62">
        <v>919554.02529501671</v>
      </c>
      <c r="J46" s="319">
        <v>2352020.6243529567</v>
      </c>
      <c r="K46" s="1172">
        <v>9750125.500531625</v>
      </c>
      <c r="N46" s="610"/>
    </row>
    <row r="47" spans="1:14" x14ac:dyDescent="0.2">
      <c r="A47" s="67">
        <v>1997</v>
      </c>
      <c r="B47" s="605">
        <v>57479.61028883986</v>
      </c>
      <c r="C47" s="326">
        <f t="shared" si="9"/>
        <v>41979.305166496204</v>
      </c>
      <c r="D47" s="62">
        <v>24787.202234260738</v>
      </c>
      <c r="E47" s="204">
        <f t="shared" si="10"/>
        <v>63469.433831790535</v>
      </c>
      <c r="F47" s="63">
        <v>196982.35638993274</v>
      </c>
      <c r="G47" s="62">
        <v>281397.20284714981</v>
      </c>
      <c r="H47" s="319">
        <v>679982.54920907028</v>
      </c>
      <c r="I47" s="62">
        <v>1013842.9850029501</v>
      </c>
      <c r="J47" s="319">
        <v>2660842.1551398858</v>
      </c>
      <c r="K47" s="1172">
        <v>11170257.21806781</v>
      </c>
      <c r="N47" s="610"/>
    </row>
    <row r="48" spans="1:14" x14ac:dyDescent="0.2">
      <c r="A48" s="67">
        <v>1998</v>
      </c>
      <c r="B48" s="605">
        <v>59680.025280216491</v>
      </c>
      <c r="C48" s="326">
        <f t="shared" si="9"/>
        <v>43485.88528828878</v>
      </c>
      <c r="D48" s="62">
        <v>25539.664203645138</v>
      </c>
      <c r="E48" s="204">
        <f t="shared" si="10"/>
        <v>65918.661644093329</v>
      </c>
      <c r="F48" s="63">
        <v>205427.2852075659</v>
      </c>
      <c r="G48" s="62">
        <v>294449.96515704144</v>
      </c>
      <c r="H48" s="319">
        <v>713667.82693828049</v>
      </c>
      <c r="I48" s="62">
        <v>1065136.8308789174</v>
      </c>
      <c r="J48" s="319">
        <v>2804515.9942204556</v>
      </c>
      <c r="K48" s="1172">
        <v>11727739.738549257</v>
      </c>
      <c r="N48" s="610"/>
    </row>
    <row r="49" spans="1:14" x14ac:dyDescent="0.2">
      <c r="A49" s="72">
        <v>1999</v>
      </c>
      <c r="B49" s="606">
        <v>61491.898919595536</v>
      </c>
      <c r="C49" s="327">
        <f t="shared" si="9"/>
        <v>44645.563039481654</v>
      </c>
      <c r="D49" s="68">
        <v>25984.88405693676</v>
      </c>
      <c r="E49" s="205">
        <f t="shared" si="10"/>
        <v>67971.411767662765</v>
      </c>
      <c r="F49" s="69">
        <v>213108.92184062043</v>
      </c>
      <c r="G49" s="68">
        <v>306355.69351225998</v>
      </c>
      <c r="H49" s="320">
        <v>752261.31574418268</v>
      </c>
      <c r="I49" s="68">
        <v>1131207.950451727</v>
      </c>
      <c r="J49" s="320">
        <v>3025541.1670306046</v>
      </c>
      <c r="K49" s="1173">
        <v>12845590.864915324</v>
      </c>
      <c r="N49" s="610"/>
    </row>
    <row r="50" spans="1:14" x14ac:dyDescent="0.2">
      <c r="A50" s="77">
        <v>2000</v>
      </c>
      <c r="B50" s="607">
        <v>63509.334244981619</v>
      </c>
      <c r="C50" s="329">
        <f t="shared" si="9"/>
        <v>45837.602353139031</v>
      </c>
      <c r="D50" s="74">
        <v>26550.772745941009</v>
      </c>
      <c r="E50" s="207">
        <f t="shared" si="10"/>
        <v>69946.139362136557</v>
      </c>
      <c r="F50" s="75">
        <v>222554.9212715649</v>
      </c>
      <c r="G50" s="74">
        <v>321392.56180172483</v>
      </c>
      <c r="H50" s="321">
        <v>803433.64851707604</v>
      </c>
      <c r="I50" s="74">
        <v>1216968.4276089561</v>
      </c>
      <c r="J50" s="321">
        <v>3321613.7341417666</v>
      </c>
      <c r="K50" s="1174">
        <v>14539915.569007736</v>
      </c>
      <c r="N50" s="610"/>
    </row>
    <row r="51" spans="1:14" x14ac:dyDescent="0.2">
      <c r="A51" s="67">
        <v>2001</v>
      </c>
      <c r="B51" s="605">
        <v>63172.88393407836</v>
      </c>
      <c r="C51" s="326">
        <f t="shared" si="9"/>
        <v>45859.157449695194</v>
      </c>
      <c r="D51" s="62">
        <v>26758.246409480736</v>
      </c>
      <c r="E51" s="204">
        <f t="shared" si="10"/>
        <v>69735.296249963256</v>
      </c>
      <c r="F51" s="63">
        <v>218996.42229352679</v>
      </c>
      <c r="G51" s="62">
        <v>315194.23806097277</v>
      </c>
      <c r="H51" s="319">
        <v>786085.19780897559</v>
      </c>
      <c r="I51" s="62">
        <v>1190494.7312617481</v>
      </c>
      <c r="J51" s="319">
        <v>3230455.4857847746</v>
      </c>
      <c r="K51" s="1172">
        <v>13796159.273966165</v>
      </c>
      <c r="N51" s="610"/>
    </row>
    <row r="52" spans="1:14" x14ac:dyDescent="0.2">
      <c r="A52" s="67">
        <v>2002</v>
      </c>
      <c r="B52" s="605">
        <v>63017.664951955179</v>
      </c>
      <c r="C52" s="326">
        <f t="shared" si="9"/>
        <v>45747.481561864617</v>
      </c>
      <c r="D52" s="62">
        <v>26851.094336566486</v>
      </c>
      <c r="E52" s="204">
        <f t="shared" si="10"/>
        <v>69367.965593487272</v>
      </c>
      <c r="F52" s="63">
        <v>218449.31546277023</v>
      </c>
      <c r="G52" s="62">
        <v>314453.30955439276</v>
      </c>
      <c r="H52" s="319">
        <v>783602.6470326659</v>
      </c>
      <c r="I52" s="62">
        <v>1183183.439029071</v>
      </c>
      <c r="J52" s="319">
        <v>3209091.8256796561</v>
      </c>
      <c r="K52" s="1172">
        <v>13939507.292857677</v>
      </c>
      <c r="N52" s="610"/>
    </row>
    <row r="53" spans="1:14" x14ac:dyDescent="0.2">
      <c r="A53" s="67">
        <v>2003</v>
      </c>
      <c r="B53" s="605">
        <v>63639.563354574122</v>
      </c>
      <c r="C53" s="326">
        <f t="shared" si="9"/>
        <v>46091.370201512625</v>
      </c>
      <c r="D53" s="62">
        <v>26733.053676313546</v>
      </c>
      <c r="E53" s="204">
        <f t="shared" si="10"/>
        <v>70289.265858011466</v>
      </c>
      <c r="F53" s="63">
        <v>221573.30173212758</v>
      </c>
      <c r="G53" s="62">
        <v>319321.05214689992</v>
      </c>
      <c r="H53" s="319">
        <v>807700.99695642875</v>
      </c>
      <c r="I53" s="62">
        <v>1227572.4859797398</v>
      </c>
      <c r="J53" s="319">
        <v>3360411.6213156767</v>
      </c>
      <c r="K53" s="1172">
        <v>14835159.142185878</v>
      </c>
      <c r="N53" s="610"/>
    </row>
    <row r="54" spans="1:14" x14ac:dyDescent="0.2">
      <c r="A54" s="67">
        <v>2004</v>
      </c>
      <c r="B54" s="605">
        <v>65500.576376756355</v>
      </c>
      <c r="C54" s="326">
        <f t="shared" si="9"/>
        <v>47111.609687372533</v>
      </c>
      <c r="D54" s="62">
        <v>27195.511120301497</v>
      </c>
      <c r="E54" s="204">
        <f t="shared" si="10"/>
        <v>72006.73289621131</v>
      </c>
      <c r="F54" s="63">
        <v>231001.27658121078</v>
      </c>
      <c r="G54" s="62">
        <v>335005.26261289587</v>
      </c>
      <c r="H54" s="319">
        <v>855140.34257092269</v>
      </c>
      <c r="I54" s="62">
        <v>1306598.8931116052</v>
      </c>
      <c r="J54" s="319">
        <v>3589511.5917244814</v>
      </c>
      <c r="K54" s="1172">
        <v>15581443.914239211</v>
      </c>
      <c r="N54" s="610"/>
    </row>
    <row r="55" spans="1:14" x14ac:dyDescent="0.2">
      <c r="A55" s="67">
        <v>2005</v>
      </c>
      <c r="B55" s="605">
        <v>67091.628400532747</v>
      </c>
      <c r="C55" s="326">
        <f t="shared" si="9"/>
        <v>47842.955595412415</v>
      </c>
      <c r="D55" s="62">
        <v>27548.936642160043</v>
      </c>
      <c r="E55" s="204">
        <f t="shared" si="10"/>
        <v>73210.479286977876</v>
      </c>
      <c r="F55" s="63">
        <v>240329.68364661574</v>
      </c>
      <c r="G55" s="62">
        <v>350666.28949470998</v>
      </c>
      <c r="H55" s="319">
        <v>909799.51805204619</v>
      </c>
      <c r="I55" s="62">
        <v>1400290.427548083</v>
      </c>
      <c r="J55" s="319">
        <v>3920102.5200177683</v>
      </c>
      <c r="K55" s="1172">
        <v>16806218.012356792</v>
      </c>
      <c r="N55" s="610"/>
    </row>
    <row r="56" spans="1:14" x14ac:dyDescent="0.2">
      <c r="A56" s="67">
        <v>2006</v>
      </c>
      <c r="B56" s="605">
        <v>68629.376864430087</v>
      </c>
      <c r="C56" s="326">
        <f t="shared" si="9"/>
        <v>48670.910351056147</v>
      </c>
      <c r="D56" s="62">
        <v>27864.886841383413</v>
      </c>
      <c r="E56" s="204">
        <f t="shared" si="10"/>
        <v>74678.439738147048</v>
      </c>
      <c r="F56" s="63">
        <v>248255.57548479555</v>
      </c>
      <c r="G56" s="62">
        <v>362120.38875313493</v>
      </c>
      <c r="H56" s="319">
        <v>941215.48918306909</v>
      </c>
      <c r="I56" s="62">
        <v>1450596.495441746</v>
      </c>
      <c r="J56" s="319">
        <v>4063479.696582919</v>
      </c>
      <c r="K56" s="1172">
        <v>17343836.594731066</v>
      </c>
      <c r="N56" s="610"/>
    </row>
    <row r="57" spans="1:14" x14ac:dyDescent="0.2">
      <c r="A57" s="67">
        <v>2007</v>
      </c>
      <c r="B57" s="605">
        <v>67918.396012813711</v>
      </c>
      <c r="C57" s="326">
        <f t="shared" ref="C57:C69" si="11">(B57-0.1*F57)/0.9</f>
        <v>48629.659446905571</v>
      </c>
      <c r="D57" s="62">
        <v>28040.37567368937</v>
      </c>
      <c r="E57" s="204">
        <f t="shared" ref="E57:E69" si="12">(C57-0.5/0.9*D57)/(0.4/0.9)</f>
        <v>74366.264163425818</v>
      </c>
      <c r="F57" s="63">
        <v>241517.02510598701</v>
      </c>
      <c r="G57" s="62">
        <v>350641.97796389298</v>
      </c>
      <c r="H57" s="319">
        <v>901706.91553024121</v>
      </c>
      <c r="I57" s="62">
        <v>1386351.2113343133</v>
      </c>
      <c r="J57" s="319">
        <v>3849157.7279655943</v>
      </c>
      <c r="K57" s="1172">
        <v>16511618.394632261</v>
      </c>
      <c r="N57" s="610"/>
    </row>
    <row r="58" spans="1:14" x14ac:dyDescent="0.2">
      <c r="A58" s="67">
        <v>2008</v>
      </c>
      <c r="B58" s="605">
        <v>66210.099539737479</v>
      </c>
      <c r="C58" s="326">
        <f t="shared" si="11"/>
        <v>47834.65199350693</v>
      </c>
      <c r="D58" s="62">
        <v>27655.595176620278</v>
      </c>
      <c r="E58" s="204">
        <f t="shared" si="12"/>
        <v>73058.473014615243</v>
      </c>
      <c r="F58" s="63">
        <v>231589.12745581238</v>
      </c>
      <c r="G58" s="62">
        <v>335427.17856871139</v>
      </c>
      <c r="H58" s="319">
        <v>863491.54809114349</v>
      </c>
      <c r="I58" s="62">
        <v>1332441.8366720413</v>
      </c>
      <c r="J58" s="319">
        <v>3804448.2567752991</v>
      </c>
      <c r="K58" s="1172">
        <v>17756367.550908178</v>
      </c>
      <c r="N58" s="610"/>
    </row>
    <row r="59" spans="1:14" x14ac:dyDescent="0.2">
      <c r="A59" s="72">
        <v>2009</v>
      </c>
      <c r="B59" s="606">
        <v>63260.254772304819</v>
      </c>
      <c r="C59" s="327">
        <f t="shared" si="11"/>
        <v>46064.390606561974</v>
      </c>
      <c r="D59" s="68">
        <v>26673.28586028608</v>
      </c>
      <c r="E59" s="205">
        <f t="shared" si="12"/>
        <v>70303.271539406836</v>
      </c>
      <c r="F59" s="69">
        <v>218023.03226399038</v>
      </c>
      <c r="G59" s="68">
        <v>313229.46482851042</v>
      </c>
      <c r="H59" s="320">
        <v>794199.99104622402</v>
      </c>
      <c r="I59" s="68">
        <v>1220362.738441369</v>
      </c>
      <c r="J59" s="320">
        <v>3441473.6885460392</v>
      </c>
      <c r="K59" s="1173">
        <v>15862673.472241312</v>
      </c>
      <c r="N59" s="610"/>
    </row>
    <row r="60" spans="1:14" x14ac:dyDescent="0.2">
      <c r="A60" s="67">
        <v>2010</v>
      </c>
      <c r="B60" s="605">
        <v>65372.909325578839</v>
      </c>
      <c r="C60" s="326">
        <f t="shared" si="11"/>
        <v>46743.976974121564</v>
      </c>
      <c r="D60" s="62">
        <v>26870.147821627426</v>
      </c>
      <c r="E60" s="204">
        <f t="shared" si="12"/>
        <v>71586.263414739224</v>
      </c>
      <c r="F60" s="63">
        <v>233033.30048869428</v>
      </c>
      <c r="G60" s="62">
        <v>340101.03153449931</v>
      </c>
      <c r="H60" s="319">
        <v>888456.55278340564</v>
      </c>
      <c r="I60" s="62">
        <v>1376591.2920368847</v>
      </c>
      <c r="J60" s="319">
        <v>3910734.8442089753</v>
      </c>
      <c r="K60" s="1172">
        <v>17542872.605779048</v>
      </c>
      <c r="N60" s="610"/>
    </row>
    <row r="61" spans="1:14" x14ac:dyDescent="0.2">
      <c r="A61" s="67">
        <v>2011</v>
      </c>
      <c r="B61" s="605">
        <v>66433.665402747152</v>
      </c>
      <c r="C61" s="326">
        <f t="shared" si="11"/>
        <v>47181.097720409467</v>
      </c>
      <c r="D61" s="62">
        <v>26951.395414526836</v>
      </c>
      <c r="E61" s="204">
        <f t="shared" si="12"/>
        <v>72468.225602762759</v>
      </c>
      <c r="F61" s="63">
        <v>239706.77454378628</v>
      </c>
      <c r="G61" s="62">
        <v>350585.63946853648</v>
      </c>
      <c r="H61" s="319">
        <v>921002.68166989484</v>
      </c>
      <c r="I61" s="62">
        <v>1427809.0231802424</v>
      </c>
      <c r="J61" s="319">
        <v>4046704.18855133</v>
      </c>
      <c r="K61" s="1172">
        <v>18440458.776939541</v>
      </c>
      <c r="N61" s="610"/>
    </row>
    <row r="62" spans="1:14" x14ac:dyDescent="0.2">
      <c r="A62" s="67">
        <v>2012</v>
      </c>
      <c r="B62" s="605">
        <v>67746.429925390621</v>
      </c>
      <c r="C62" s="326">
        <f t="shared" si="11"/>
        <v>47179.547813888879</v>
      </c>
      <c r="D62" s="62">
        <v>26504.272856640615</v>
      </c>
      <c r="E62" s="204">
        <f t="shared" si="12"/>
        <v>73023.641510449204</v>
      </c>
      <c r="F62" s="63">
        <v>252848.36892890625</v>
      </c>
      <c r="G62" s="62">
        <v>373801.57355624996</v>
      </c>
      <c r="H62" s="319">
        <v>1006374.4565874999</v>
      </c>
      <c r="I62" s="62">
        <v>1572733.7148937499</v>
      </c>
      <c r="J62" s="319">
        <v>4533146.6050624996</v>
      </c>
      <c r="K62" s="1172">
        <v>20942510.185599998</v>
      </c>
      <c r="N62" s="610"/>
    </row>
    <row r="63" spans="1:14" x14ac:dyDescent="0.2">
      <c r="A63" s="67">
        <v>2013</v>
      </c>
      <c r="B63" s="605">
        <v>67867.203569875055</v>
      </c>
      <c r="C63" s="326">
        <f t="shared" si="11"/>
        <v>47927.828113189833</v>
      </c>
      <c r="D63" s="62">
        <v>27090.348816636921</v>
      </c>
      <c r="E63" s="204">
        <f t="shared" si="12"/>
        <v>73974.677233880968</v>
      </c>
      <c r="F63" s="63">
        <v>247321.58268004208</v>
      </c>
      <c r="G63" s="62">
        <v>361041.04098004109</v>
      </c>
      <c r="H63" s="319">
        <v>934034.99608884181</v>
      </c>
      <c r="I63" s="62">
        <v>1438067.1198354305</v>
      </c>
      <c r="J63" s="319">
        <v>4099908.344380693</v>
      </c>
      <c r="K63" s="1172">
        <v>19142181.707633108</v>
      </c>
      <c r="N63" s="610"/>
    </row>
    <row r="64" spans="1:14" x14ac:dyDescent="0.2">
      <c r="A64" s="67">
        <v>2014</v>
      </c>
      <c r="B64" s="605">
        <v>69093.93395664914</v>
      </c>
      <c r="C64" s="326">
        <f t="shared" si="11"/>
        <v>48448.993459530036</v>
      </c>
      <c r="D64" s="62">
        <v>27172.495697634062</v>
      </c>
      <c r="E64" s="204">
        <f t="shared" si="12"/>
        <v>75044.615661899996</v>
      </c>
      <c r="F64" s="63">
        <v>254898.39843072105</v>
      </c>
      <c r="G64" s="62">
        <v>372941.45509752026</v>
      </c>
      <c r="H64" s="319">
        <v>970281.69597276847</v>
      </c>
      <c r="I64" s="62">
        <v>1495953.7549471182</v>
      </c>
      <c r="J64" s="319">
        <v>4257630.1000993038</v>
      </c>
      <c r="K64" s="1172">
        <v>19660885.719519485</v>
      </c>
      <c r="N64" s="610"/>
    </row>
    <row r="65" spans="1:11" x14ac:dyDescent="0.2">
      <c r="A65" s="67">
        <v>2015</v>
      </c>
      <c r="B65" s="605">
        <v>70144.717275965901</v>
      </c>
      <c r="C65" s="326">
        <f t="shared" si="11"/>
        <v>49412.693403095924</v>
      </c>
      <c r="D65" s="62">
        <v>27673.044296484266</v>
      </c>
      <c r="E65" s="204">
        <f t="shared" si="12"/>
        <v>76587.254786360485</v>
      </c>
      <c r="F65" s="63">
        <v>256732.93213179568</v>
      </c>
      <c r="G65" s="62">
        <v>374699.74990932684</v>
      </c>
      <c r="H65" s="319">
        <v>968771.09367245052</v>
      </c>
      <c r="I65" s="62">
        <v>1493276.7325537833</v>
      </c>
      <c r="J65" s="319">
        <v>4231297.2418322638</v>
      </c>
      <c r="K65" s="1172">
        <v>19182665.414900925</v>
      </c>
    </row>
    <row r="66" spans="1:11" x14ac:dyDescent="0.2">
      <c r="A66" s="67">
        <v>2016</v>
      </c>
      <c r="B66" s="605">
        <v>69692.580874178268</v>
      </c>
      <c r="C66" s="326">
        <f t="shared" si="11"/>
        <v>49145.262430880422</v>
      </c>
      <c r="D66" s="62">
        <v>27210.724579053727</v>
      </c>
      <c r="E66" s="204">
        <f t="shared" si="12"/>
        <v>76563.434745663792</v>
      </c>
      <c r="F66" s="63">
        <v>254618.44686385887</v>
      </c>
      <c r="G66" s="62">
        <v>370744.89350047393</v>
      </c>
      <c r="H66" s="319">
        <v>958143.87200721994</v>
      </c>
      <c r="I66" s="62">
        <v>1476361.0465888083</v>
      </c>
      <c r="J66" s="319">
        <v>4196271.5387852984</v>
      </c>
      <c r="K66" s="1172">
        <v>18992910.886480674</v>
      </c>
    </row>
    <row r="67" spans="1:11" x14ac:dyDescent="0.2">
      <c r="A67" s="67">
        <v>2017</v>
      </c>
      <c r="B67" s="605">
        <v>71049.763150764702</v>
      </c>
      <c r="C67" s="326">
        <f t="shared" si="11"/>
        <v>49921.783080759909</v>
      </c>
      <c r="D67" s="62">
        <v>28047.524829415401</v>
      </c>
      <c r="E67" s="204">
        <f t="shared" si="12"/>
        <v>77264.605894940541</v>
      </c>
      <c r="F67" s="63">
        <v>261201.58378080782</v>
      </c>
      <c r="G67" s="62">
        <v>381599.8445866665</v>
      </c>
      <c r="H67" s="319">
        <v>994745.37960672344</v>
      </c>
      <c r="I67" s="62">
        <v>1536148.9820701934</v>
      </c>
      <c r="J67" s="319">
        <v>4315656.5092943683</v>
      </c>
      <c r="K67" s="1172">
        <v>19664666.447794322</v>
      </c>
    </row>
    <row r="68" spans="1:11" x14ac:dyDescent="0.2">
      <c r="A68" s="67">
        <v>2018</v>
      </c>
      <c r="B68" s="605">
        <v>72363.2421875</v>
      </c>
      <c r="C68" s="326">
        <f t="shared" si="11"/>
        <v>50216.032986111109</v>
      </c>
      <c r="D68" s="62">
        <v>28048.71875</v>
      </c>
      <c r="E68" s="204">
        <f t="shared" si="12"/>
        <v>77925.175781249985</v>
      </c>
      <c r="F68" s="63">
        <v>271688.125</v>
      </c>
      <c r="G68" s="62">
        <v>399432.28125</v>
      </c>
      <c r="H68" s="319">
        <v>1044355.3125</v>
      </c>
      <c r="I68" s="62">
        <v>1608016</v>
      </c>
      <c r="J68" s="319">
        <v>4485113.5</v>
      </c>
      <c r="K68" s="1172">
        <v>19868954</v>
      </c>
    </row>
    <row r="69" spans="1:11" x14ac:dyDescent="0.2">
      <c r="A69" s="67">
        <v>2019</v>
      </c>
      <c r="B69" s="605">
        <v>72866.21577039556</v>
      </c>
      <c r="C69" s="326">
        <f t="shared" si="11"/>
        <v>50717.952914576294</v>
      </c>
      <c r="D69" s="62">
        <v>28728.992625626197</v>
      </c>
      <c r="E69" s="204">
        <f t="shared" si="12"/>
        <v>78204.153275763907</v>
      </c>
      <c r="F69" s="63">
        <v>272200.58147276897</v>
      </c>
      <c r="G69" s="62">
        <v>399475.46787166956</v>
      </c>
      <c r="H69" s="319">
        <v>1040638.1830030589</v>
      </c>
      <c r="I69" s="62">
        <v>1600353.1688500245</v>
      </c>
      <c r="J69" s="319">
        <v>4404024.0062064994</v>
      </c>
      <c r="K69" s="1172">
        <v>19061484.804007627</v>
      </c>
    </row>
    <row r="70" spans="1:11" ht="17" thickBot="1" x14ac:dyDescent="0.25">
      <c r="A70" s="1105">
        <v>2020</v>
      </c>
      <c r="B70" s="1175"/>
      <c r="C70" s="1141"/>
      <c r="D70" s="1098"/>
      <c r="E70" s="1099"/>
      <c r="F70" s="1097"/>
      <c r="G70" s="1098"/>
      <c r="H70" s="1102"/>
      <c r="I70" s="1098"/>
      <c r="J70" s="1102"/>
      <c r="K70" s="1176"/>
    </row>
    <row r="71" spans="1:11" ht="17" thickTop="1" x14ac:dyDescent="0.2">
      <c r="A71" s="61"/>
      <c r="B71" s="58"/>
      <c r="F71" s="58"/>
      <c r="G71" s="58"/>
      <c r="H71" s="58"/>
      <c r="I71" s="58"/>
    </row>
    <row r="74" spans="1:11" x14ac:dyDescent="0.2">
      <c r="A74" s="211"/>
      <c r="B74" s="212"/>
      <c r="C74" s="212"/>
      <c r="D74" s="212"/>
      <c r="E74" s="212"/>
      <c r="F74" s="212"/>
      <c r="G74" s="212"/>
      <c r="H74" s="212"/>
      <c r="I74" s="212"/>
      <c r="J74" s="212"/>
      <c r="K74" s="212"/>
    </row>
    <row r="75" spans="1:11" x14ac:dyDescent="0.2">
      <c r="A75" s="211"/>
      <c r="B75" s="212"/>
      <c r="C75" s="212"/>
      <c r="D75" s="212"/>
      <c r="E75" s="212"/>
      <c r="F75" s="212"/>
      <c r="G75" s="212"/>
      <c r="H75" s="212"/>
      <c r="I75" s="212"/>
      <c r="J75" s="212"/>
      <c r="K75" s="212"/>
    </row>
  </sheetData>
  <mergeCells count="3">
    <mergeCell ref="A4:K4"/>
    <mergeCell ref="B7:K7"/>
    <mergeCell ref="B8:K8"/>
  </mergeCells>
  <hyperlinks>
    <hyperlink ref="A1" location="Index!A1" display="Back to index" xr:uid="{00000000-0004-0000-31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8" tint="0.39997558519241921"/>
  </sheetPr>
  <dimension ref="A1:N75"/>
  <sheetViews>
    <sheetView workbookViewId="0">
      <pane xSplit="1" ySplit="9" topLeftCell="B10" activePane="bottomRight" state="frozen"/>
      <selection activeCell="D32" sqref="D32"/>
      <selection pane="topRight" activeCell="D32" sqref="D32"/>
      <selection pane="bottomLeft" activeCell="D32" sqref="D32"/>
      <selection pane="bottomRight" activeCell="A4" sqref="A4:K4"/>
    </sheetView>
  </sheetViews>
  <sheetFormatPr baseColWidth="10" defaultColWidth="10.83203125" defaultRowHeight="16" x14ac:dyDescent="0.2"/>
  <cols>
    <col min="1" max="1" width="10.83203125" style="56"/>
    <col min="2" max="2" width="12" style="56" customWidth="1"/>
    <col min="3" max="5" width="10.83203125" style="56"/>
    <col min="6" max="9" width="12" style="56" customWidth="1"/>
    <col min="10" max="16384" width="10.83203125" style="56"/>
  </cols>
  <sheetData>
    <row r="1" spans="1:14" x14ac:dyDescent="0.2">
      <c r="A1" s="52" t="s">
        <v>36</v>
      </c>
      <c r="B1" s="99"/>
      <c r="F1" s="99"/>
      <c r="G1" s="99"/>
      <c r="H1" s="99"/>
      <c r="I1" s="99"/>
    </row>
    <row r="3" spans="1:14" ht="17" thickBot="1" x14ac:dyDescent="0.25"/>
    <row r="4" spans="1:14" ht="25" customHeight="1" thickTop="1" x14ac:dyDescent="0.2">
      <c r="A4" s="1391" t="s">
        <v>421</v>
      </c>
      <c r="B4" s="1392"/>
      <c r="C4" s="1392"/>
      <c r="D4" s="1392"/>
      <c r="E4" s="1392"/>
      <c r="F4" s="1392"/>
      <c r="G4" s="1392"/>
      <c r="H4" s="1392"/>
      <c r="I4" s="1392"/>
      <c r="J4" s="1392"/>
      <c r="K4" s="1393"/>
    </row>
    <row r="5" spans="1:14" x14ac:dyDescent="0.2">
      <c r="A5" s="96"/>
      <c r="B5" s="97"/>
      <c r="C5" s="59"/>
      <c r="D5" s="59"/>
      <c r="E5" s="59"/>
      <c r="F5" s="59"/>
      <c r="G5" s="59"/>
      <c r="H5" s="59"/>
      <c r="I5" s="59"/>
      <c r="J5" s="59"/>
      <c r="K5" s="208"/>
    </row>
    <row r="6" spans="1:14" x14ac:dyDescent="0.2">
      <c r="A6" s="96"/>
      <c r="B6" s="45" t="s">
        <v>35</v>
      </c>
      <c r="C6" s="894" t="s">
        <v>34</v>
      </c>
      <c r="D6" s="45" t="s">
        <v>33</v>
      </c>
      <c r="E6" s="45" t="s">
        <v>32</v>
      </c>
      <c r="F6" s="45" t="s">
        <v>31</v>
      </c>
      <c r="G6" s="45" t="s">
        <v>30</v>
      </c>
      <c r="H6" s="45" t="s">
        <v>29</v>
      </c>
      <c r="I6" s="48" t="s">
        <v>28</v>
      </c>
      <c r="J6" s="48" t="s">
        <v>27</v>
      </c>
      <c r="K6" s="433" t="s">
        <v>26</v>
      </c>
    </row>
    <row r="7" spans="1:14" ht="31" customHeight="1" x14ac:dyDescent="0.2">
      <c r="A7" s="96"/>
      <c r="B7" s="1388" t="s">
        <v>305</v>
      </c>
      <c r="C7" s="1388"/>
      <c r="D7" s="1388"/>
      <c r="E7" s="1388"/>
      <c r="F7" s="1388"/>
      <c r="G7" s="1388"/>
      <c r="H7" s="1388"/>
      <c r="I7" s="1388"/>
      <c r="J7" s="1388"/>
      <c r="K7" s="1389"/>
    </row>
    <row r="8" spans="1:14" ht="20" customHeight="1" x14ac:dyDescent="0.2">
      <c r="A8" s="96"/>
      <c r="B8" s="1400" t="s">
        <v>373</v>
      </c>
      <c r="C8" s="1451"/>
      <c r="D8" s="1451"/>
      <c r="E8" s="1451"/>
      <c r="F8" s="1451"/>
      <c r="G8" s="1451"/>
      <c r="H8" s="1451"/>
      <c r="I8" s="1451"/>
      <c r="J8" s="1451"/>
      <c r="K8" s="1452"/>
    </row>
    <row r="9" spans="1:14" s="87" customFormat="1" ht="31" customHeight="1" x14ac:dyDescent="0.2">
      <c r="A9" s="95"/>
      <c r="B9" s="601" t="s">
        <v>37</v>
      </c>
      <c r="C9" s="324" t="s">
        <v>15</v>
      </c>
      <c r="D9" s="94" t="s">
        <v>57</v>
      </c>
      <c r="E9" s="200" t="s">
        <v>58</v>
      </c>
      <c r="F9" s="94" t="s">
        <v>13</v>
      </c>
      <c r="G9" s="94" t="s">
        <v>12</v>
      </c>
      <c r="H9" s="94" t="s">
        <v>11</v>
      </c>
      <c r="I9" s="94" t="s">
        <v>10</v>
      </c>
      <c r="J9" s="94" t="s">
        <v>9</v>
      </c>
      <c r="K9" s="209" t="s">
        <v>8</v>
      </c>
      <c r="N9" s="538"/>
    </row>
    <row r="10" spans="1:14" x14ac:dyDescent="0.2">
      <c r="A10" s="67">
        <v>1960</v>
      </c>
      <c r="B10" s="602"/>
      <c r="C10" s="326"/>
      <c r="D10" s="84"/>
      <c r="E10" s="204"/>
      <c r="F10" s="85"/>
      <c r="G10" s="84"/>
      <c r="H10" s="317"/>
      <c r="I10" s="84"/>
      <c r="J10" s="317"/>
      <c r="K10" s="1171"/>
      <c r="N10" s="610"/>
    </row>
    <row r="11" spans="1:14" x14ac:dyDescent="0.2">
      <c r="A11" s="67">
        <v>1961</v>
      </c>
      <c r="B11" s="605"/>
      <c r="C11" s="326"/>
      <c r="D11" s="84"/>
      <c r="E11" s="204"/>
      <c r="F11" s="85"/>
      <c r="G11" s="84"/>
      <c r="H11" s="317"/>
      <c r="I11" s="84"/>
      <c r="J11" s="317"/>
      <c r="K11" s="1171"/>
      <c r="N11" s="610"/>
    </row>
    <row r="12" spans="1:14" x14ac:dyDescent="0.2">
      <c r="A12" s="67">
        <v>1962</v>
      </c>
      <c r="B12" s="605">
        <v>24135.105393149421</v>
      </c>
      <c r="C12" s="326">
        <f>(B12-0.1*F12)/0.9</f>
        <v>18394.506924074787</v>
      </c>
      <c r="D12" s="62">
        <v>10860.145644902346</v>
      </c>
      <c r="E12" s="204">
        <f>(C12-0.5/0.9*D12)/(0.4/0.9)</f>
        <v>27812.458523040335</v>
      </c>
      <c r="F12" s="63">
        <v>75800.49161482112</v>
      </c>
      <c r="G12" s="62">
        <v>105203.06701964149</v>
      </c>
      <c r="H12" s="319">
        <v>228867.91450853736</v>
      </c>
      <c r="I12" s="62">
        <v>313979.0805985019</v>
      </c>
      <c r="J12" s="319">
        <v>659207.60535802122</v>
      </c>
      <c r="K12" s="1172">
        <v>2036252.0289921905</v>
      </c>
      <c r="N12" s="610"/>
    </row>
    <row r="13" spans="1:14" x14ac:dyDescent="0.2">
      <c r="A13" s="67">
        <v>1963</v>
      </c>
      <c r="B13" s="605">
        <f>(B12+B14)/2</f>
        <v>25087.661194935667</v>
      </c>
      <c r="C13" s="326">
        <f>(C12+C14)/2</f>
        <v>18987.192091403787</v>
      </c>
      <c r="D13" s="62">
        <f t="shared" ref="D13:F13" si="0">(D12+D14)/2</f>
        <v>11013.822799691556</v>
      </c>
      <c r="E13" s="204">
        <f t="shared" si="0"/>
        <v>28953.903706044075</v>
      </c>
      <c r="F13" s="63">
        <f t="shared" si="0"/>
        <v>79991.883126722561</v>
      </c>
      <c r="G13" s="62">
        <f t="shared" ref="G13:K13" si="1">(G12+G14)/2</f>
        <v>111264.4587554028</v>
      </c>
      <c r="H13" s="319">
        <f t="shared" si="1"/>
        <v>242719.78359631554</v>
      </c>
      <c r="I13" s="62">
        <f t="shared" si="1"/>
        <v>334450.08163491113</v>
      </c>
      <c r="J13" s="319">
        <f t="shared" si="1"/>
        <v>710876.0619219814</v>
      </c>
      <c r="K13" s="1172">
        <f t="shared" si="1"/>
        <v>2249497.2956032348</v>
      </c>
      <c r="N13" s="610"/>
    </row>
    <row r="14" spans="1:14" x14ac:dyDescent="0.2">
      <c r="A14" s="67">
        <v>1964</v>
      </c>
      <c r="B14" s="605">
        <v>26040.216996721909</v>
      </c>
      <c r="C14" s="326">
        <f>(B14-0.1*F14)/0.9</f>
        <v>19579.877258732788</v>
      </c>
      <c r="D14" s="62">
        <v>11167.499954480765</v>
      </c>
      <c r="E14" s="204">
        <f>(C14-0.5/0.9*D14)/(0.4/0.9)</f>
        <v>30095.348889047811</v>
      </c>
      <c r="F14" s="63">
        <v>84183.274638624003</v>
      </c>
      <c r="G14" s="62">
        <v>117325.85049116411</v>
      </c>
      <c r="H14" s="319">
        <v>256571.65268409371</v>
      </c>
      <c r="I14" s="62">
        <v>354921.0826713203</v>
      </c>
      <c r="J14" s="319">
        <v>762544.51848594169</v>
      </c>
      <c r="K14" s="1172">
        <v>2462742.5622142791</v>
      </c>
      <c r="N14" s="610"/>
    </row>
    <row r="15" spans="1:14" x14ac:dyDescent="0.2">
      <c r="A15" s="67">
        <v>1965</v>
      </c>
      <c r="B15" s="605">
        <f>(B14+B16)/2</f>
        <v>27140.796361232457</v>
      </c>
      <c r="C15" s="326">
        <f>(C14+C16)/2</f>
        <v>20483.450561444537</v>
      </c>
      <c r="D15" s="62">
        <f t="shared" ref="D15:F15" si="2">(D14+D16)/2</f>
        <v>11869.865156751228</v>
      </c>
      <c r="E15" s="204">
        <f t="shared" si="2"/>
        <v>31250.432317311166</v>
      </c>
      <c r="F15" s="63">
        <f t="shared" si="2"/>
        <v>87056.908559323754</v>
      </c>
      <c r="G15" s="62">
        <f t="shared" ref="G15:K15" si="3">(G14+G16)/2</f>
        <v>121406.95624913165</v>
      </c>
      <c r="H15" s="319">
        <f t="shared" si="3"/>
        <v>265335.3038911277</v>
      </c>
      <c r="I15" s="62">
        <f t="shared" si="3"/>
        <v>368145.20459636149</v>
      </c>
      <c r="J15" s="319">
        <f t="shared" si="3"/>
        <v>802526.88491219387</v>
      </c>
      <c r="K15" s="1172">
        <f t="shared" si="3"/>
        <v>2634665.0590693532</v>
      </c>
      <c r="N15" s="610"/>
    </row>
    <row r="16" spans="1:14" x14ac:dyDescent="0.2">
      <c r="A16" s="67">
        <v>1966</v>
      </c>
      <c r="B16" s="605">
        <v>28241.375725743004</v>
      </c>
      <c r="C16" s="326">
        <f>(B16-0.1*F16)/0.9</f>
        <v>21387.023864156283</v>
      </c>
      <c r="D16" s="62">
        <v>12572.230359021691</v>
      </c>
      <c r="E16" s="204">
        <f>(C16-0.5/0.9*D16)/(0.4/0.9)</f>
        <v>32405.515745574521</v>
      </c>
      <c r="F16" s="63">
        <v>89930.54248002349</v>
      </c>
      <c r="G16" s="62">
        <v>125488.0620070992</v>
      </c>
      <c r="H16" s="319">
        <v>274098.95509816165</v>
      </c>
      <c r="I16" s="62">
        <v>381369.32652140269</v>
      </c>
      <c r="J16" s="319">
        <v>842509.25133844605</v>
      </c>
      <c r="K16" s="1172">
        <v>2806587.5559244272</v>
      </c>
      <c r="N16" s="610"/>
    </row>
    <row r="17" spans="1:14" x14ac:dyDescent="0.2">
      <c r="A17" s="67">
        <v>1967</v>
      </c>
      <c r="B17" s="605">
        <v>28501.343088632064</v>
      </c>
      <c r="C17" s="326">
        <f t="shared" ref="C17:C57" si="4">(B17-0.1*F17)/0.9</f>
        <v>21993.202334700843</v>
      </c>
      <c r="D17" s="62">
        <v>13606.157807347678</v>
      </c>
      <c r="E17" s="204">
        <f t="shared" ref="E17:E57" si="5">(C17-0.5/0.9*D17)/(0.4/0.9)</f>
        <v>32477.007993892301</v>
      </c>
      <c r="F17" s="79">
        <v>87074.609874013011</v>
      </c>
      <c r="G17" s="62">
        <v>120410.60880127021</v>
      </c>
      <c r="H17" s="319">
        <v>260657.94346955794</v>
      </c>
      <c r="I17" s="62">
        <v>359308.21848573396</v>
      </c>
      <c r="J17" s="319">
        <v>767130.06399693096</v>
      </c>
      <c r="K17" s="1172">
        <v>2425564.5002819994</v>
      </c>
      <c r="N17" s="610"/>
    </row>
    <row r="18" spans="1:14" x14ac:dyDescent="0.2">
      <c r="A18" s="67">
        <v>1968</v>
      </c>
      <c r="B18" s="605">
        <v>28888.758739000972</v>
      </c>
      <c r="C18" s="326">
        <f t="shared" si="4"/>
        <v>22350.438880475049</v>
      </c>
      <c r="D18" s="62">
        <v>13806.802446676702</v>
      </c>
      <c r="E18" s="204">
        <f t="shared" si="5"/>
        <v>33029.984422722977</v>
      </c>
      <c r="F18" s="79">
        <v>87733.637465734282</v>
      </c>
      <c r="G18" s="62">
        <v>121109.25302659748</v>
      </c>
      <c r="H18" s="319">
        <v>262333.02239356691</v>
      </c>
      <c r="I18" s="62">
        <v>363159.80445222114</v>
      </c>
      <c r="J18" s="319">
        <v>783719.31748417928</v>
      </c>
      <c r="K18" s="1172">
        <v>2549818.2189291017</v>
      </c>
      <c r="N18" s="610"/>
    </row>
    <row r="19" spans="1:14" x14ac:dyDescent="0.2">
      <c r="A19" s="72">
        <v>1969</v>
      </c>
      <c r="B19" s="606">
        <v>28732.319653152383</v>
      </c>
      <c r="C19" s="327">
        <f t="shared" si="4"/>
        <v>22602.581096812693</v>
      </c>
      <c r="D19" s="68">
        <v>14168.039256656746</v>
      </c>
      <c r="E19" s="205">
        <f t="shared" si="5"/>
        <v>33145.758397007623</v>
      </c>
      <c r="F19" s="80">
        <v>83899.966660209597</v>
      </c>
      <c r="G19" s="68">
        <v>114061.18291294191</v>
      </c>
      <c r="H19" s="320">
        <v>239248.41397991794</v>
      </c>
      <c r="I19" s="68">
        <v>328361.5359769339</v>
      </c>
      <c r="J19" s="320">
        <v>689776.49741624831</v>
      </c>
      <c r="K19" s="1173">
        <v>2239761.3855926311</v>
      </c>
      <c r="N19" s="610"/>
    </row>
    <row r="20" spans="1:14" x14ac:dyDescent="0.2">
      <c r="A20" s="67">
        <v>1970</v>
      </c>
      <c r="B20" s="605">
        <v>28792.738770398908</v>
      </c>
      <c r="C20" s="326">
        <f t="shared" si="4"/>
        <v>22784.871121113843</v>
      </c>
      <c r="D20" s="62">
        <v>14523.483171016902</v>
      </c>
      <c r="E20" s="204">
        <f t="shared" si="5"/>
        <v>33111.606058735015</v>
      </c>
      <c r="F20" s="79">
        <v>82863.547613964489</v>
      </c>
      <c r="G20" s="62">
        <v>111466.09450509827</v>
      </c>
      <c r="H20" s="319">
        <v>225989.64515071199</v>
      </c>
      <c r="I20" s="62">
        <v>302592.09137927281</v>
      </c>
      <c r="J20" s="319">
        <v>605997.74425037217</v>
      </c>
      <c r="K20" s="1172">
        <v>1861890.378115695</v>
      </c>
      <c r="N20" s="610"/>
    </row>
    <row r="21" spans="1:14" x14ac:dyDescent="0.2">
      <c r="A21" s="67">
        <v>1971</v>
      </c>
      <c r="B21" s="605">
        <v>29194.294497318511</v>
      </c>
      <c r="C21" s="326">
        <f t="shared" si="4"/>
        <v>22951.908359858902</v>
      </c>
      <c r="D21" s="62">
        <v>14385.098340593715</v>
      </c>
      <c r="E21" s="204">
        <f t="shared" si="5"/>
        <v>33660.42088394038</v>
      </c>
      <c r="F21" s="79">
        <v>85375.769734454982</v>
      </c>
      <c r="G21" s="62">
        <v>115848.99638248679</v>
      </c>
      <c r="H21" s="319">
        <v>240828.15752262037</v>
      </c>
      <c r="I21" s="62">
        <v>326898.76490824705</v>
      </c>
      <c r="J21" s="319">
        <v>670884.81745120219</v>
      </c>
      <c r="K21" s="1172">
        <v>2042107.4163181109</v>
      </c>
      <c r="N21" s="610"/>
    </row>
    <row r="22" spans="1:14" x14ac:dyDescent="0.2">
      <c r="A22" s="67">
        <v>1972</v>
      </c>
      <c r="B22" s="605">
        <v>29764.868320547819</v>
      </c>
      <c r="C22" s="326">
        <f t="shared" si="4"/>
        <v>23319.91108227893</v>
      </c>
      <c r="D22" s="62">
        <v>14668.65012664294</v>
      </c>
      <c r="E22" s="204">
        <f t="shared" si="5"/>
        <v>34133.987276823915</v>
      </c>
      <c r="F22" s="79">
        <v>87769.483464967838</v>
      </c>
      <c r="G22" s="62">
        <v>119240.62485667101</v>
      </c>
      <c r="H22" s="319">
        <v>247085.43745208107</v>
      </c>
      <c r="I22" s="62">
        <v>336499.85952046828</v>
      </c>
      <c r="J22" s="319">
        <v>698800.92235418956</v>
      </c>
      <c r="K22" s="1172">
        <v>2173952.8609597483</v>
      </c>
      <c r="N22" s="610"/>
    </row>
    <row r="23" spans="1:14" x14ac:dyDescent="0.2">
      <c r="A23" s="67">
        <v>1973</v>
      </c>
      <c r="B23" s="605">
        <v>31173.990362185745</v>
      </c>
      <c r="C23" s="326">
        <f t="shared" si="4"/>
        <v>24225.762492411912</v>
      </c>
      <c r="D23" s="62">
        <v>15397.673644106748</v>
      </c>
      <c r="E23" s="204">
        <f t="shared" si="5"/>
        <v>35260.873552793368</v>
      </c>
      <c r="F23" s="79">
        <v>93708.041190150267</v>
      </c>
      <c r="G23" s="62">
        <v>128357.28449417374</v>
      </c>
      <c r="H23" s="319">
        <v>264013.56829089555</v>
      </c>
      <c r="I23" s="62">
        <v>356621.58426575747</v>
      </c>
      <c r="J23" s="319">
        <v>737027.91742286168</v>
      </c>
      <c r="K23" s="1172">
        <v>2219381.7429612209</v>
      </c>
      <c r="N23" s="610"/>
    </row>
    <row r="24" spans="1:14" x14ac:dyDescent="0.2">
      <c r="A24" s="67">
        <v>1974</v>
      </c>
      <c r="B24" s="605">
        <v>30253.550339494846</v>
      </c>
      <c r="C24" s="326">
        <f t="shared" si="4"/>
        <v>23930.934156191288</v>
      </c>
      <c r="D24" s="62">
        <v>15530.56012485423</v>
      </c>
      <c r="E24" s="204">
        <f t="shared" si="5"/>
        <v>34431.401695362605</v>
      </c>
      <c r="F24" s="79">
        <v>87157.095989226873</v>
      </c>
      <c r="G24" s="62">
        <v>117611.48830395295</v>
      </c>
      <c r="H24" s="319">
        <v>238714.31461017858</v>
      </c>
      <c r="I24" s="62">
        <v>321357.68711703731</v>
      </c>
      <c r="J24" s="319">
        <v>651244.88620151137</v>
      </c>
      <c r="K24" s="1172">
        <v>1906184.8125274826</v>
      </c>
      <c r="N24" s="610"/>
    </row>
    <row r="25" spans="1:14" x14ac:dyDescent="0.2">
      <c r="A25" s="67">
        <v>1975</v>
      </c>
      <c r="B25" s="605">
        <v>30159.171539165214</v>
      </c>
      <c r="C25" s="326">
        <f t="shared" si="4"/>
        <v>23715.389608175949</v>
      </c>
      <c r="D25" s="62">
        <v>15295.950080561946</v>
      </c>
      <c r="E25" s="204">
        <f t="shared" si="5"/>
        <v>34239.689017693447</v>
      </c>
      <c r="F25" s="79">
        <v>88153.208918068587</v>
      </c>
      <c r="G25" s="62">
        <v>119564.24209506872</v>
      </c>
      <c r="H25" s="319">
        <v>248226.80117017447</v>
      </c>
      <c r="I25" s="62">
        <v>337656.77769482427</v>
      </c>
      <c r="J25" s="319">
        <v>711767.48969816382</v>
      </c>
      <c r="K25" s="1172">
        <v>2259646.9247318669</v>
      </c>
      <c r="N25" s="610"/>
    </row>
    <row r="26" spans="1:14" x14ac:dyDescent="0.2">
      <c r="A26" s="67">
        <v>1976</v>
      </c>
      <c r="B26" s="605">
        <v>30926.852050342364</v>
      </c>
      <c r="C26" s="326">
        <f t="shared" si="4"/>
        <v>24434.712706922837</v>
      </c>
      <c r="D26" s="62">
        <v>15933.608996130548</v>
      </c>
      <c r="E26" s="204">
        <f t="shared" si="5"/>
        <v>35061.092345413199</v>
      </c>
      <c r="F26" s="79">
        <v>89356.1061411181</v>
      </c>
      <c r="G26" s="62">
        <v>120818.55313060469</v>
      </c>
      <c r="H26" s="319">
        <v>248513.40026715267</v>
      </c>
      <c r="I26" s="62">
        <v>337654.18045473174</v>
      </c>
      <c r="J26" s="319">
        <v>708540.71014191967</v>
      </c>
      <c r="K26" s="1172">
        <v>2247826.5151969106</v>
      </c>
      <c r="N26" s="610"/>
    </row>
    <row r="27" spans="1:14" x14ac:dyDescent="0.2">
      <c r="A27" s="67">
        <v>1977</v>
      </c>
      <c r="B27" s="605">
        <v>31482.903384962981</v>
      </c>
      <c r="C27" s="326">
        <f t="shared" si="4"/>
        <v>24734.662961803544</v>
      </c>
      <c r="D27" s="62">
        <v>16112.382148981931</v>
      </c>
      <c r="E27" s="204">
        <f t="shared" si="5"/>
        <v>35512.51397783056</v>
      </c>
      <c r="F27" s="79">
        <v>92217.067193397947</v>
      </c>
      <c r="G27" s="62">
        <v>125751.70917719223</v>
      </c>
      <c r="H27" s="319">
        <v>262159.87119809818</v>
      </c>
      <c r="I27" s="62">
        <v>357168.91414416378</v>
      </c>
      <c r="J27" s="319">
        <v>755471.79224738677</v>
      </c>
      <c r="K27" s="1172">
        <v>2389575.6206445992</v>
      </c>
      <c r="N27" s="610"/>
    </row>
    <row r="28" spans="1:14" x14ac:dyDescent="0.2">
      <c r="A28" s="67">
        <v>1978</v>
      </c>
      <c r="B28" s="605">
        <v>32276.069326185359</v>
      </c>
      <c r="C28" s="326">
        <f t="shared" si="4"/>
        <v>25286.587262765395</v>
      </c>
      <c r="D28" s="62">
        <v>16347.250288319272</v>
      </c>
      <c r="E28" s="204">
        <f t="shared" si="5"/>
        <v>36460.758480823046</v>
      </c>
      <c r="F28" s="79">
        <v>95181.407896965044</v>
      </c>
      <c r="G28" s="62">
        <v>129485.47899663518</v>
      </c>
      <c r="H28" s="319">
        <v>270004.15523944842</v>
      </c>
      <c r="I28" s="62">
        <v>370686.99404384935</v>
      </c>
      <c r="J28" s="319">
        <v>794699.86214598571</v>
      </c>
      <c r="K28" s="1172">
        <v>2596542.4514825097</v>
      </c>
      <c r="N28" s="610"/>
    </row>
    <row r="29" spans="1:14" x14ac:dyDescent="0.2">
      <c r="A29" s="72">
        <v>1979</v>
      </c>
      <c r="B29" s="606">
        <v>32066.602502267106</v>
      </c>
      <c r="C29" s="327">
        <f t="shared" si="4"/>
        <v>25034.035527402779</v>
      </c>
      <c r="D29" s="68">
        <v>16328.198943367752</v>
      </c>
      <c r="E29" s="205">
        <f t="shared" si="5"/>
        <v>35916.33125744656</v>
      </c>
      <c r="F29" s="69">
        <v>95359.70527604605</v>
      </c>
      <c r="G29" s="68">
        <v>131363.67448142884</v>
      </c>
      <c r="H29" s="320">
        <v>283707.29644724028</v>
      </c>
      <c r="I29" s="68">
        <v>397761.46198176814</v>
      </c>
      <c r="J29" s="320">
        <v>910625.69557505159</v>
      </c>
      <c r="K29" s="1173">
        <v>3219954.0390188121</v>
      </c>
      <c r="N29" s="610"/>
    </row>
    <row r="30" spans="1:14" x14ac:dyDescent="0.2">
      <c r="A30" s="67">
        <v>1980</v>
      </c>
      <c r="B30" s="605">
        <v>31340.100725818415</v>
      </c>
      <c r="C30" s="326">
        <f t="shared" si="4"/>
        <v>24683.001667089997</v>
      </c>
      <c r="D30" s="62">
        <v>15943.849770525208</v>
      </c>
      <c r="E30" s="204">
        <f t="shared" si="5"/>
        <v>35606.941537795974</v>
      </c>
      <c r="F30" s="63">
        <v>91253.99225437417</v>
      </c>
      <c r="G30" s="62">
        <v>123885.1958201402</v>
      </c>
      <c r="H30" s="319">
        <v>261330.00395209822</v>
      </c>
      <c r="I30" s="62">
        <v>363347.86899164261</v>
      </c>
      <c r="J30" s="319">
        <v>815375.31815753574</v>
      </c>
      <c r="K30" s="1172">
        <v>2758300.4756535175</v>
      </c>
      <c r="N30" s="610"/>
    </row>
    <row r="31" spans="1:14" x14ac:dyDescent="0.2">
      <c r="A31" s="67">
        <v>1981</v>
      </c>
      <c r="B31" s="605">
        <v>31410.758885239949</v>
      </c>
      <c r="C31" s="326">
        <f t="shared" si="4"/>
        <v>24419.114480744043</v>
      </c>
      <c r="D31" s="62">
        <v>15657.129322981898</v>
      </c>
      <c r="E31" s="204">
        <f t="shared" si="5"/>
        <v>35371.595927946721</v>
      </c>
      <c r="F31" s="63">
        <v>94335.558525703062</v>
      </c>
      <c r="G31" s="62">
        <v>129533.36530976032</v>
      </c>
      <c r="H31" s="319">
        <v>282147.63616414519</v>
      </c>
      <c r="I31" s="62">
        <v>398864.13343248318</v>
      </c>
      <c r="J31" s="319">
        <v>921975.07504198444</v>
      </c>
      <c r="K31" s="1172">
        <v>3213664.9653449846</v>
      </c>
      <c r="N31" s="610"/>
    </row>
    <row r="32" spans="1:14" x14ac:dyDescent="0.2">
      <c r="A32" s="67">
        <v>1982</v>
      </c>
      <c r="B32" s="605">
        <v>30609.708747537392</v>
      </c>
      <c r="C32" s="326">
        <f t="shared" si="4"/>
        <v>23625.753948875652</v>
      </c>
      <c r="D32" s="62">
        <v>14752.763888400274</v>
      </c>
      <c r="E32" s="204">
        <f t="shared" si="5"/>
        <v>34716.991524469871</v>
      </c>
      <c r="F32" s="63">
        <v>93465.301935493058</v>
      </c>
      <c r="G32" s="62">
        <v>128648.2030558962</v>
      </c>
      <c r="H32" s="319">
        <v>285602.78767372284</v>
      </c>
      <c r="I32" s="62">
        <v>411220.98589444626</v>
      </c>
      <c r="J32" s="319">
        <v>1021624.0482101694</v>
      </c>
      <c r="K32" s="1172">
        <v>4096124.0405140989</v>
      </c>
      <c r="N32" s="610"/>
    </row>
    <row r="33" spans="1:14" x14ac:dyDescent="0.2">
      <c r="A33" s="67">
        <v>1983</v>
      </c>
      <c r="B33" s="605">
        <v>30976.871391775778</v>
      </c>
      <c r="C33" s="326">
        <f t="shared" si="4"/>
        <v>23608.753017212079</v>
      </c>
      <c r="D33" s="62">
        <v>14383.923305090459</v>
      </c>
      <c r="E33" s="204">
        <f t="shared" si="5"/>
        <v>35139.790157364099</v>
      </c>
      <c r="F33" s="63">
        <v>97289.936762849058</v>
      </c>
      <c r="G33" s="62">
        <v>134602.11263990379</v>
      </c>
      <c r="H33" s="319">
        <v>304677.72821428935</v>
      </c>
      <c r="I33" s="62">
        <v>442696.34195971896</v>
      </c>
      <c r="J33" s="319">
        <v>1120913.1841485989</v>
      </c>
      <c r="K33" s="1172">
        <v>4794145.8024875205</v>
      </c>
      <c r="N33" s="610"/>
    </row>
    <row r="34" spans="1:14" x14ac:dyDescent="0.2">
      <c r="A34" s="67">
        <v>1984</v>
      </c>
      <c r="B34" s="605">
        <v>32673.126159669173</v>
      </c>
      <c r="C34" s="326">
        <f t="shared" si="4"/>
        <v>24416.984790617571</v>
      </c>
      <c r="D34" s="62">
        <v>14712.93597344173</v>
      </c>
      <c r="E34" s="204">
        <f t="shared" si="5"/>
        <v>36547.045812087374</v>
      </c>
      <c r="F34" s="63">
        <v>106978.3984811336</v>
      </c>
      <c r="G34" s="62">
        <v>150130.9336494311</v>
      </c>
      <c r="H34" s="319">
        <v>348639.91249493387</v>
      </c>
      <c r="I34" s="62">
        <v>512319.42639806692</v>
      </c>
      <c r="J34" s="319">
        <v>1323061.5078908089</v>
      </c>
      <c r="K34" s="1172">
        <v>5579978.1287934203</v>
      </c>
      <c r="N34" s="610"/>
    </row>
    <row r="35" spans="1:14" x14ac:dyDescent="0.2">
      <c r="A35" s="67">
        <v>1985</v>
      </c>
      <c r="B35" s="605">
        <v>32658.692672064135</v>
      </c>
      <c r="C35" s="326">
        <f t="shared" si="4"/>
        <v>24372.376521838192</v>
      </c>
      <c r="D35" s="62">
        <v>14662.869341557947</v>
      </c>
      <c r="E35" s="204">
        <f t="shared" si="5"/>
        <v>36509.260497188494</v>
      </c>
      <c r="F35" s="63">
        <v>107235.53802409761</v>
      </c>
      <c r="G35" s="62">
        <v>150943.70705244795</v>
      </c>
      <c r="H35" s="319">
        <v>356328.75813136529</v>
      </c>
      <c r="I35" s="62">
        <v>526741.01094651653</v>
      </c>
      <c r="J35" s="319">
        <v>1365034.8667095003</v>
      </c>
      <c r="K35" s="1172">
        <v>5828933.7941873344</v>
      </c>
      <c r="N35" s="610"/>
    </row>
    <row r="36" spans="1:14" x14ac:dyDescent="0.2">
      <c r="A36" s="67">
        <v>1986</v>
      </c>
      <c r="B36" s="605">
        <v>32825.359563078971</v>
      </c>
      <c r="C36" s="326">
        <f t="shared" si="4"/>
        <v>24662.117147525034</v>
      </c>
      <c r="D36" s="62">
        <v>14511.175088396747</v>
      </c>
      <c r="E36" s="204">
        <f t="shared" si="5"/>
        <v>37350.794721435392</v>
      </c>
      <c r="F36" s="63">
        <v>106294.54130306437</v>
      </c>
      <c r="G36" s="62">
        <v>148021.55433759923</v>
      </c>
      <c r="H36" s="319">
        <v>338305.58571661782</v>
      </c>
      <c r="I36" s="62">
        <v>489551.78979506815</v>
      </c>
      <c r="J36" s="319">
        <v>1210667.309824839</v>
      </c>
      <c r="K36" s="1172">
        <v>4919754.0107287299</v>
      </c>
      <c r="N36" s="610"/>
    </row>
    <row r="37" spans="1:14" x14ac:dyDescent="0.2">
      <c r="A37" s="67">
        <v>1987</v>
      </c>
      <c r="B37" s="605">
        <v>34018.709385910479</v>
      </c>
      <c r="C37" s="326">
        <f t="shared" si="4"/>
        <v>25319.98792360902</v>
      </c>
      <c r="D37" s="62">
        <v>14980.886426889403</v>
      </c>
      <c r="E37" s="204">
        <f t="shared" si="5"/>
        <v>38243.864794508532</v>
      </c>
      <c r="F37" s="63">
        <v>112307.20254662358</v>
      </c>
      <c r="G37" s="62">
        <v>159616.61576536103</v>
      </c>
      <c r="H37" s="319">
        <v>386977.72354148806</v>
      </c>
      <c r="I37" s="62">
        <v>575640.81573309284</v>
      </c>
      <c r="J37" s="319">
        <v>1499119.6393827307</v>
      </c>
      <c r="K37" s="1172">
        <v>6440870.1789460722</v>
      </c>
      <c r="N37" s="610"/>
    </row>
    <row r="38" spans="1:14" x14ac:dyDescent="0.2">
      <c r="A38" s="67">
        <v>1988</v>
      </c>
      <c r="B38" s="605">
        <v>35768.605168330068</v>
      </c>
      <c r="C38" s="326">
        <f t="shared" si="4"/>
        <v>25784.406862477212</v>
      </c>
      <c r="D38" s="62">
        <v>15168.194981477602</v>
      </c>
      <c r="E38" s="204">
        <f t="shared" si="5"/>
        <v>39054.671713726726</v>
      </c>
      <c r="F38" s="63">
        <v>125626.38992100576</v>
      </c>
      <c r="G38" s="62">
        <v>183638.1808739129</v>
      </c>
      <c r="H38" s="319">
        <v>478988.16591515264</v>
      </c>
      <c r="I38" s="62">
        <v>736218.73080228246</v>
      </c>
      <c r="J38" s="319">
        <v>2012593.8902239357</v>
      </c>
      <c r="K38" s="1172">
        <v>8212515.8034488223</v>
      </c>
      <c r="N38" s="610"/>
    </row>
    <row r="39" spans="1:14" x14ac:dyDescent="0.2">
      <c r="A39" s="72">
        <v>1989</v>
      </c>
      <c r="B39" s="606">
        <v>35890.102184436531</v>
      </c>
      <c r="C39" s="327">
        <f t="shared" si="4"/>
        <v>26085.958254252466</v>
      </c>
      <c r="D39" s="68">
        <v>15425.293566753193</v>
      </c>
      <c r="E39" s="205">
        <f t="shared" si="5"/>
        <v>39411.789113626553</v>
      </c>
      <c r="F39" s="69">
        <v>124127.39755609313</v>
      </c>
      <c r="G39" s="68">
        <v>180245.18220957808</v>
      </c>
      <c r="H39" s="320">
        <v>461777.62032953394</v>
      </c>
      <c r="I39" s="68">
        <v>702923.54024497175</v>
      </c>
      <c r="J39" s="320">
        <v>1877531.5775057045</v>
      </c>
      <c r="K39" s="1173">
        <v>7731752.0958125582</v>
      </c>
      <c r="N39" s="610"/>
    </row>
    <row r="40" spans="1:14" x14ac:dyDescent="0.2">
      <c r="A40" s="67">
        <v>1990</v>
      </c>
      <c r="B40" s="605">
        <v>36166.757447990269</v>
      </c>
      <c r="C40" s="326">
        <f t="shared" si="4"/>
        <v>26313.249244698891</v>
      </c>
      <c r="D40" s="62">
        <v>15513.035224012652</v>
      </c>
      <c r="E40" s="204">
        <f t="shared" si="5"/>
        <v>39813.516770556693</v>
      </c>
      <c r="F40" s="63">
        <v>124848.33127761264</v>
      </c>
      <c r="G40" s="62">
        <v>180975.80658866095</v>
      </c>
      <c r="H40" s="319">
        <v>463409.57779303915</v>
      </c>
      <c r="I40" s="62">
        <v>703088.00888731191</v>
      </c>
      <c r="J40" s="319">
        <v>1859738.1894988711</v>
      </c>
      <c r="K40" s="1172">
        <v>7658744.5710294638</v>
      </c>
      <c r="N40" s="610"/>
    </row>
    <row r="41" spans="1:14" x14ac:dyDescent="0.2">
      <c r="A41" s="67">
        <v>1991</v>
      </c>
      <c r="B41" s="605">
        <v>35784.75441456573</v>
      </c>
      <c r="C41" s="326">
        <f t="shared" si="4"/>
        <v>26324.19849137968</v>
      </c>
      <c r="D41" s="62">
        <v>15450.769451540604</v>
      </c>
      <c r="E41" s="204">
        <f t="shared" si="5"/>
        <v>39915.984791178525</v>
      </c>
      <c r="F41" s="63">
        <v>120929.75772324017</v>
      </c>
      <c r="G41" s="62">
        <v>172567.03367066773</v>
      </c>
      <c r="H41" s="319">
        <v>417467.18938192527</v>
      </c>
      <c r="I41" s="62">
        <v>619099.74700655113</v>
      </c>
      <c r="J41" s="319">
        <v>1577850.0480852113</v>
      </c>
      <c r="K41" s="1172">
        <v>6519125.3464995455</v>
      </c>
      <c r="N41" s="610"/>
    </row>
    <row r="42" spans="1:14" x14ac:dyDescent="0.2">
      <c r="A42" s="67">
        <v>1992</v>
      </c>
      <c r="B42" s="605">
        <v>36769.662523083927</v>
      </c>
      <c r="C42" s="326">
        <f t="shared" si="4"/>
        <v>26656.618765999177</v>
      </c>
      <c r="D42" s="62">
        <v>15378.457845064513</v>
      </c>
      <c r="E42" s="204">
        <f t="shared" si="5"/>
        <v>40754.319917167501</v>
      </c>
      <c r="F42" s="63">
        <v>127787.05633684664</v>
      </c>
      <c r="G42" s="62">
        <v>184560.03319694978</v>
      </c>
      <c r="H42" s="319">
        <v>459940.33727957791</v>
      </c>
      <c r="I42" s="62">
        <v>689090.15929524135</v>
      </c>
      <c r="J42" s="319">
        <v>1806813.1355008322</v>
      </c>
      <c r="K42" s="1172">
        <v>7538118.8211192731</v>
      </c>
      <c r="N42" s="610"/>
    </row>
    <row r="43" spans="1:14" x14ac:dyDescent="0.2">
      <c r="A43" s="67">
        <v>1993</v>
      </c>
      <c r="B43" s="605">
        <v>36809.130225336085</v>
      </c>
      <c r="C43" s="326">
        <f t="shared" si="4"/>
        <v>26935.314186470427</v>
      </c>
      <c r="D43" s="62">
        <v>15626.160880433577</v>
      </c>
      <c r="E43" s="204">
        <f t="shared" si="5"/>
        <v>41071.755819016485</v>
      </c>
      <c r="F43" s="63">
        <v>125673.47457512699</v>
      </c>
      <c r="G43" s="62">
        <v>179204.6989691499</v>
      </c>
      <c r="H43" s="319">
        <v>429181.14868762379</v>
      </c>
      <c r="I43" s="62">
        <v>633092.93766899942</v>
      </c>
      <c r="J43" s="319">
        <v>1615373.6221842736</v>
      </c>
      <c r="K43" s="1172">
        <v>6696645.9724870753</v>
      </c>
      <c r="N43" s="610"/>
    </row>
    <row r="44" spans="1:14" x14ac:dyDescent="0.2">
      <c r="A44" s="67">
        <v>1994</v>
      </c>
      <c r="B44" s="605">
        <v>37463.474196335505</v>
      </c>
      <c r="C44" s="326">
        <f t="shared" si="4"/>
        <v>27467.04542294252</v>
      </c>
      <c r="D44" s="62">
        <v>15990.03505938247</v>
      </c>
      <c r="E44" s="204">
        <f t="shared" si="5"/>
        <v>41813.308377392575</v>
      </c>
      <c r="F44" s="63">
        <v>127431.33315687234</v>
      </c>
      <c r="G44" s="62">
        <v>181139.02812541003</v>
      </c>
      <c r="H44" s="319">
        <v>431824.23659048171</v>
      </c>
      <c r="I44" s="62">
        <v>636321.59324020694</v>
      </c>
      <c r="J44" s="319">
        <v>1626130.4394608131</v>
      </c>
      <c r="K44" s="1172">
        <v>6696266.2476674356</v>
      </c>
      <c r="N44" s="610"/>
    </row>
    <row r="45" spans="1:14" x14ac:dyDescent="0.2">
      <c r="A45" s="67">
        <v>1995</v>
      </c>
      <c r="B45" s="605">
        <v>37991.085501733585</v>
      </c>
      <c r="C45" s="326">
        <f t="shared" si="4"/>
        <v>27620.988191646506</v>
      </c>
      <c r="D45" s="62">
        <v>16007.699527353958</v>
      </c>
      <c r="E45" s="204">
        <f t="shared" si="5"/>
        <v>42137.599022012189</v>
      </c>
      <c r="F45" s="63">
        <v>131321.96129251728</v>
      </c>
      <c r="G45" s="62">
        <v>187656.20589284057</v>
      </c>
      <c r="H45" s="319">
        <v>452691.56153379963</v>
      </c>
      <c r="I45" s="62">
        <v>671124.31306276156</v>
      </c>
      <c r="J45" s="319">
        <v>1726946.8043624952</v>
      </c>
      <c r="K45" s="1172">
        <v>7126100.9808919933</v>
      </c>
      <c r="N45" s="610"/>
    </row>
    <row r="46" spans="1:14" x14ac:dyDescent="0.2">
      <c r="A46" s="67">
        <v>1996</v>
      </c>
      <c r="B46" s="605">
        <v>38728.857880106174</v>
      </c>
      <c r="C46" s="326">
        <f t="shared" si="4"/>
        <v>27811.922858698737</v>
      </c>
      <c r="D46" s="62">
        <v>16014.3834132009</v>
      </c>
      <c r="E46" s="204">
        <f t="shared" si="5"/>
        <v>42558.847165571038</v>
      </c>
      <c r="F46" s="63">
        <v>136981.27307277313</v>
      </c>
      <c r="G46" s="62">
        <v>197484.19979666229</v>
      </c>
      <c r="H46" s="319">
        <v>485411.47906421818</v>
      </c>
      <c r="I46" s="62">
        <v>723893.35985481751</v>
      </c>
      <c r="J46" s="319">
        <v>1905896.4165086949</v>
      </c>
      <c r="K46" s="1172">
        <v>8131468.2412316902</v>
      </c>
      <c r="N46" s="610"/>
    </row>
    <row r="47" spans="1:14" x14ac:dyDescent="0.2">
      <c r="A47" s="67">
        <v>1997</v>
      </c>
      <c r="B47" s="605">
        <v>39639.632446910458</v>
      </c>
      <c r="C47" s="326">
        <f t="shared" si="4"/>
        <v>28222.82390057651</v>
      </c>
      <c r="D47" s="62">
        <v>16206.292007422628</v>
      </c>
      <c r="E47" s="204">
        <f t="shared" si="5"/>
        <v>43243.488767018855</v>
      </c>
      <c r="F47" s="63">
        <v>142390.909363916</v>
      </c>
      <c r="G47" s="62">
        <v>207039.30828379482</v>
      </c>
      <c r="H47" s="319">
        <v>520578.41187818156</v>
      </c>
      <c r="I47" s="62">
        <v>785803.01706506161</v>
      </c>
      <c r="J47" s="319">
        <v>2108750.6373574734</v>
      </c>
      <c r="K47" s="1172">
        <v>9150150.1419780198</v>
      </c>
      <c r="N47" s="610"/>
    </row>
    <row r="48" spans="1:14" x14ac:dyDescent="0.2">
      <c r="A48" s="67">
        <v>1998</v>
      </c>
      <c r="B48" s="605">
        <v>41212.323247319095</v>
      </c>
      <c r="C48" s="326">
        <f t="shared" si="4"/>
        <v>29271.246852067146</v>
      </c>
      <c r="D48" s="62">
        <v>16720.649939521318</v>
      </c>
      <c r="E48" s="204">
        <f t="shared" si="5"/>
        <v>44959.492992749423</v>
      </c>
      <c r="F48" s="63">
        <v>148682.01080458658</v>
      </c>
      <c r="G48" s="62">
        <v>216766.42317895259</v>
      </c>
      <c r="H48" s="319">
        <v>546671.29681490222</v>
      </c>
      <c r="I48" s="62">
        <v>826795.77189675381</v>
      </c>
      <c r="J48" s="319">
        <v>2233734.2499966142</v>
      </c>
      <c r="K48" s="1172">
        <v>9548434.1012080517</v>
      </c>
      <c r="N48" s="610"/>
    </row>
    <row r="49" spans="1:14" x14ac:dyDescent="0.2">
      <c r="A49" s="72">
        <v>1999</v>
      </c>
      <c r="B49" s="606">
        <v>42318.30415318397</v>
      </c>
      <c r="C49" s="327">
        <f t="shared" si="4"/>
        <v>29901.900212939272</v>
      </c>
      <c r="D49" s="68">
        <v>16916.324114829898</v>
      </c>
      <c r="E49" s="205">
        <f t="shared" si="5"/>
        <v>46133.870335575986</v>
      </c>
      <c r="F49" s="69">
        <v>154065.93961538625</v>
      </c>
      <c r="G49" s="68">
        <v>224916.14907612684</v>
      </c>
      <c r="H49" s="320">
        <v>573865.04210978141</v>
      </c>
      <c r="I49" s="68">
        <v>872928.20554407267</v>
      </c>
      <c r="J49" s="320">
        <v>2392214.5640252037</v>
      </c>
      <c r="K49" s="1173">
        <v>10317613.887451662</v>
      </c>
      <c r="N49" s="610"/>
    </row>
    <row r="50" spans="1:14" x14ac:dyDescent="0.2">
      <c r="A50" s="77">
        <v>2000</v>
      </c>
      <c r="B50" s="607">
        <v>43476.09227702819</v>
      </c>
      <c r="C50" s="329">
        <f t="shared" si="4"/>
        <v>30483.713535199269</v>
      </c>
      <c r="D50" s="74">
        <v>17063.563811021231</v>
      </c>
      <c r="E50" s="207">
        <f t="shared" si="5"/>
        <v>47258.900690421819</v>
      </c>
      <c r="F50" s="75">
        <v>160407.50095348849</v>
      </c>
      <c r="G50" s="74">
        <v>235258.84833753126</v>
      </c>
      <c r="H50" s="321">
        <v>610679.5683780479</v>
      </c>
      <c r="I50" s="74">
        <v>936075.08551886049</v>
      </c>
      <c r="J50" s="321">
        <v>2610310.0115273399</v>
      </c>
      <c r="K50" s="1174">
        <v>11573323.655436736</v>
      </c>
      <c r="N50" s="610"/>
    </row>
    <row r="51" spans="1:14" x14ac:dyDescent="0.2">
      <c r="A51" s="67">
        <v>2001</v>
      </c>
      <c r="B51" s="605">
        <v>44252.940907872711</v>
      </c>
      <c r="C51" s="326">
        <f t="shared" si="4"/>
        <v>31094.635264716155</v>
      </c>
      <c r="D51" s="62">
        <v>17567.86684423461</v>
      </c>
      <c r="E51" s="204">
        <f t="shared" si="5"/>
        <v>48003.095790318082</v>
      </c>
      <c r="F51" s="63">
        <v>162677.69169628172</v>
      </c>
      <c r="G51" s="62">
        <v>238359.06914503055</v>
      </c>
      <c r="H51" s="319">
        <v>618312.55132460059</v>
      </c>
      <c r="I51" s="62">
        <v>948487.33112077066</v>
      </c>
      <c r="J51" s="319">
        <v>2628170.5562734962</v>
      </c>
      <c r="K51" s="1172">
        <v>11433632.761983084</v>
      </c>
      <c r="N51" s="610"/>
    </row>
    <row r="52" spans="1:14" x14ac:dyDescent="0.2">
      <c r="A52" s="67">
        <v>2002</v>
      </c>
      <c r="B52" s="605">
        <v>45704.841994688817</v>
      </c>
      <c r="C52" s="326">
        <f t="shared" si="4"/>
        <v>32096.309823063762</v>
      </c>
      <c r="D52" s="62">
        <v>18166.953691331655</v>
      </c>
      <c r="E52" s="204">
        <f t="shared" si="5"/>
        <v>49508.004987728898</v>
      </c>
      <c r="F52" s="63">
        <v>168181.63153931429</v>
      </c>
      <c r="G52" s="62">
        <v>246623.01324031223</v>
      </c>
      <c r="H52" s="319">
        <v>640777.90110225731</v>
      </c>
      <c r="I52" s="62">
        <v>981248.02017281612</v>
      </c>
      <c r="J52" s="319">
        <v>2712584.9097223952</v>
      </c>
      <c r="K52" s="1172">
        <v>11995237.549429562</v>
      </c>
      <c r="N52" s="610"/>
    </row>
    <row r="53" spans="1:14" x14ac:dyDescent="0.2">
      <c r="A53" s="67">
        <v>2003</v>
      </c>
      <c r="B53" s="605">
        <v>46360.718672528143</v>
      </c>
      <c r="C53" s="326">
        <f t="shared" si="4"/>
        <v>32371.80290011179</v>
      </c>
      <c r="D53" s="62">
        <v>18101.291835515571</v>
      </c>
      <c r="E53" s="204">
        <f t="shared" si="5"/>
        <v>50209.941730857063</v>
      </c>
      <c r="F53" s="63">
        <v>172260.96062427532</v>
      </c>
      <c r="G53" s="62">
        <v>252929.43031251905</v>
      </c>
      <c r="H53" s="319">
        <v>665525.66302556894</v>
      </c>
      <c r="I53" s="62">
        <v>1025183.5493035637</v>
      </c>
      <c r="J53" s="319">
        <v>2865893.5131506678</v>
      </c>
      <c r="K53" s="1172">
        <v>12832225.522853481</v>
      </c>
      <c r="N53" s="610"/>
    </row>
    <row r="54" spans="1:14" x14ac:dyDescent="0.2">
      <c r="A54" s="67">
        <v>2004</v>
      </c>
      <c r="B54" s="605">
        <v>47240.56525817186</v>
      </c>
      <c r="C54" s="326">
        <f t="shared" si="4"/>
        <v>32691.990773980997</v>
      </c>
      <c r="D54" s="62">
        <v>18181.341878038642</v>
      </c>
      <c r="E54" s="204">
        <f t="shared" si="5"/>
        <v>50830.301893908938</v>
      </c>
      <c r="F54" s="63">
        <v>178177.7356158896</v>
      </c>
      <c r="G54" s="62">
        <v>263431.63993448246</v>
      </c>
      <c r="H54" s="319">
        <v>701164.77867058304</v>
      </c>
      <c r="I54" s="62">
        <v>1084914.0951362322</v>
      </c>
      <c r="J54" s="319">
        <v>3040385.523590453</v>
      </c>
      <c r="K54" s="1172">
        <v>13356227.477309445</v>
      </c>
      <c r="N54" s="610"/>
    </row>
    <row r="55" spans="1:14" x14ac:dyDescent="0.2">
      <c r="A55" s="67">
        <v>2005</v>
      </c>
      <c r="B55" s="605">
        <v>47222.374234776478</v>
      </c>
      <c r="C55" s="326">
        <f t="shared" si="4"/>
        <v>32336.716004457448</v>
      </c>
      <c r="D55" s="62">
        <v>17980.069726650385</v>
      </c>
      <c r="E55" s="204">
        <f t="shared" si="5"/>
        <v>50282.523851716272</v>
      </c>
      <c r="F55" s="63">
        <v>181193.29830764772</v>
      </c>
      <c r="G55" s="62">
        <v>269906.25675401365</v>
      </c>
      <c r="H55" s="319">
        <v>730242.15314313571</v>
      </c>
      <c r="I55" s="62">
        <v>1138441.3575378146</v>
      </c>
      <c r="J55" s="319">
        <v>3249565.2036101208</v>
      </c>
      <c r="K55" s="1172">
        <v>14159318.127156094</v>
      </c>
      <c r="N55" s="610"/>
    </row>
    <row r="56" spans="1:14" x14ac:dyDescent="0.2">
      <c r="A56" s="67">
        <v>2006</v>
      </c>
      <c r="B56" s="605">
        <v>47447.088986322087</v>
      </c>
      <c r="C56" s="326">
        <f t="shared" si="4"/>
        <v>32269.294916199146</v>
      </c>
      <c r="D56" s="62">
        <v>17884.788751499247</v>
      </c>
      <c r="E56" s="204">
        <f t="shared" si="5"/>
        <v>50249.927622074021</v>
      </c>
      <c r="F56" s="63">
        <v>184047.23561742855</v>
      </c>
      <c r="G56" s="62">
        <v>274501.49458103807</v>
      </c>
      <c r="H56" s="319">
        <v>746864.60716025124</v>
      </c>
      <c r="I56" s="62">
        <v>1166082.8043197747</v>
      </c>
      <c r="J56" s="319">
        <v>3333603.3170148684</v>
      </c>
      <c r="K56" s="1172">
        <v>14464678.873046262</v>
      </c>
      <c r="N56" s="610"/>
    </row>
    <row r="57" spans="1:14" x14ac:dyDescent="0.2">
      <c r="A57" s="67">
        <v>2007</v>
      </c>
      <c r="B57" s="605">
        <v>47079.25716220263</v>
      </c>
      <c r="C57" s="326">
        <f t="shared" si="4"/>
        <v>32403.394553720496</v>
      </c>
      <c r="D57" s="62">
        <v>18153.302026979902</v>
      </c>
      <c r="E57" s="204">
        <f t="shared" si="5"/>
        <v>50216.010212146233</v>
      </c>
      <c r="F57" s="63">
        <v>179162.02063854184</v>
      </c>
      <c r="G57" s="62">
        <v>265965.85972375335</v>
      </c>
      <c r="H57" s="319">
        <v>717073.91704774357</v>
      </c>
      <c r="I57" s="62">
        <v>1117272.3747754369</v>
      </c>
      <c r="J57" s="319">
        <v>3170334.8637242094</v>
      </c>
      <c r="K57" s="1172">
        <v>13795698.328433774</v>
      </c>
      <c r="N57" s="610"/>
    </row>
    <row r="58" spans="1:14" x14ac:dyDescent="0.2">
      <c r="A58" s="67">
        <v>2008</v>
      </c>
      <c r="B58" s="605">
        <v>47871.889525440405</v>
      </c>
      <c r="C58" s="326">
        <f t="shared" ref="C58:C69" si="6">(B58-0.1*F58)/0.9</f>
        <v>33298.616115437617</v>
      </c>
      <c r="D58" s="62">
        <v>18993.033335830463</v>
      </c>
      <c r="E58" s="204">
        <f t="shared" ref="E58:E69" si="7">(C58-0.5/0.9*D58)/(0.4/0.9)</f>
        <v>51180.594589946551</v>
      </c>
      <c r="F58" s="63">
        <v>179031.35021546547</v>
      </c>
      <c r="G58" s="62">
        <v>264555.16703578655</v>
      </c>
      <c r="H58" s="319">
        <v>711179.86629595619</v>
      </c>
      <c r="I58" s="62">
        <v>1112872.7780628998</v>
      </c>
      <c r="J58" s="319">
        <v>3251123.7657369538</v>
      </c>
      <c r="K58" s="1172">
        <v>15400600.088949161</v>
      </c>
      <c r="N58" s="610"/>
    </row>
    <row r="59" spans="1:14" x14ac:dyDescent="0.2">
      <c r="A59" s="67">
        <v>2009</v>
      </c>
      <c r="B59" s="605">
        <v>47917.387983016575</v>
      </c>
      <c r="C59" s="326">
        <f t="shared" si="6"/>
        <v>33416.416612967871</v>
      </c>
      <c r="D59" s="62">
        <v>18576.976738932339</v>
      </c>
      <c r="E59" s="204">
        <f t="shared" si="7"/>
        <v>51965.716455512287</v>
      </c>
      <c r="F59" s="63">
        <v>178426.13031345487</v>
      </c>
      <c r="G59" s="62">
        <v>261454.61659418847</v>
      </c>
      <c r="H59" s="319">
        <v>691425.50193348702</v>
      </c>
      <c r="I59" s="62">
        <v>1076153.3740504372</v>
      </c>
      <c r="J59" s="319">
        <v>3098995.5509578888</v>
      </c>
      <c r="K59" s="1172">
        <v>14452301.490542699</v>
      </c>
      <c r="N59" s="610"/>
    </row>
    <row r="60" spans="1:14" x14ac:dyDescent="0.2">
      <c r="A60" s="67">
        <v>2010</v>
      </c>
      <c r="B60" s="605">
        <v>49857.243266660465</v>
      </c>
      <c r="C60" s="326">
        <f t="shared" si="6"/>
        <v>34164.282612873081</v>
      </c>
      <c r="D60" s="62">
        <v>19312.817858368187</v>
      </c>
      <c r="E60" s="204">
        <f t="shared" si="7"/>
        <v>52728.613556004195</v>
      </c>
      <c r="F60" s="63">
        <v>191093.88915074689</v>
      </c>
      <c r="G60" s="62">
        <v>284690.24899709126</v>
      </c>
      <c r="H60" s="319">
        <v>776140.74782296212</v>
      </c>
      <c r="I60" s="62">
        <v>1218020.7835253433</v>
      </c>
      <c r="J60" s="319">
        <v>3531096.623533885</v>
      </c>
      <c r="K60" s="1172">
        <v>16081273.983562844</v>
      </c>
      <c r="N60" s="610"/>
    </row>
    <row r="61" spans="1:14" x14ac:dyDescent="0.2">
      <c r="A61" s="67">
        <v>2011</v>
      </c>
      <c r="B61" s="605">
        <v>50753.303891834024</v>
      </c>
      <c r="C61" s="326">
        <f t="shared" si="6"/>
        <v>34515.483002783723</v>
      </c>
      <c r="D61" s="62">
        <v>19353.331654921494</v>
      </c>
      <c r="E61" s="204">
        <f t="shared" si="7"/>
        <v>53468.172187611504</v>
      </c>
      <c r="F61" s="63">
        <v>196893.69189328674</v>
      </c>
      <c r="G61" s="62">
        <v>293785.8205617927</v>
      </c>
      <c r="H61" s="319">
        <v>802638.06381575589</v>
      </c>
      <c r="I61" s="62">
        <v>1259620.3731585788</v>
      </c>
      <c r="J61" s="319">
        <v>3643781.4021179522</v>
      </c>
      <c r="K61" s="1172">
        <v>16890102.812977877</v>
      </c>
      <c r="N61" s="610"/>
    </row>
    <row r="62" spans="1:14" x14ac:dyDescent="0.2">
      <c r="A62" s="67">
        <v>2012</v>
      </c>
      <c r="B62" s="605">
        <v>51519.018964843752</v>
      </c>
      <c r="C62" s="326">
        <f t="shared" si="6"/>
        <v>34252.391283072917</v>
      </c>
      <c r="D62" s="62">
        <v>18776.337766406257</v>
      </c>
      <c r="E62" s="204">
        <f t="shared" si="7"/>
        <v>53597.458178906236</v>
      </c>
      <c r="F62" s="63">
        <v>206918.66810078124</v>
      </c>
      <c r="G62" s="62">
        <v>311977.19246250001</v>
      </c>
      <c r="H62" s="319">
        <v>872547.47516874992</v>
      </c>
      <c r="I62" s="62">
        <v>1378253.38989375</v>
      </c>
      <c r="J62" s="319">
        <v>4040934.6328874999</v>
      </c>
      <c r="K62" s="1172">
        <v>18931991.4243</v>
      </c>
      <c r="N62" s="610"/>
    </row>
    <row r="63" spans="1:14" x14ac:dyDescent="0.2">
      <c r="A63" s="67">
        <v>2013</v>
      </c>
      <c r="B63" s="605">
        <v>49746.726342248112</v>
      </c>
      <c r="C63" s="326">
        <f t="shared" si="6"/>
        <v>33526.124182559426</v>
      </c>
      <c r="D63" s="62">
        <v>18441.943673034548</v>
      </c>
      <c r="E63" s="204">
        <f t="shared" si="7"/>
        <v>52381.349819465519</v>
      </c>
      <c r="F63" s="63">
        <v>195732.14577944623</v>
      </c>
      <c r="G63" s="62">
        <v>292217.80043369374</v>
      </c>
      <c r="H63" s="319">
        <v>788650.54477371101</v>
      </c>
      <c r="I63" s="62">
        <v>1229677.3868003474</v>
      </c>
      <c r="J63" s="319">
        <v>3572892.0369066079</v>
      </c>
      <c r="K63" s="1172">
        <v>16864266.209311683</v>
      </c>
      <c r="N63" s="610"/>
    </row>
    <row r="64" spans="1:14" x14ac:dyDescent="0.2">
      <c r="A64" s="67">
        <v>2014</v>
      </c>
      <c r="B64" s="605">
        <v>50501.953127636254</v>
      </c>
      <c r="C64" s="326">
        <f t="shared" si="6"/>
        <v>33755.175654584287</v>
      </c>
      <c r="D64" s="62">
        <v>18418.693835369428</v>
      </c>
      <c r="E64" s="204">
        <f t="shared" si="7"/>
        <v>52925.77792860286</v>
      </c>
      <c r="F64" s="63">
        <v>201222.95038510393</v>
      </c>
      <c r="G64" s="62">
        <v>301529.75230363372</v>
      </c>
      <c r="H64" s="319">
        <v>818854.12081091758</v>
      </c>
      <c r="I64" s="62">
        <v>1278970.9613859644</v>
      </c>
      <c r="J64" s="319">
        <v>3714723.7268732763</v>
      </c>
      <c r="K64" s="1172">
        <v>17342557.115462486</v>
      </c>
      <c r="N64" s="610"/>
    </row>
    <row r="65" spans="1:11" x14ac:dyDescent="0.2">
      <c r="A65" s="67">
        <v>2015</v>
      </c>
      <c r="B65" s="605">
        <v>51235.4410343114</v>
      </c>
      <c r="C65" s="326">
        <f t="shared" si="6"/>
        <v>34391.761449531143</v>
      </c>
      <c r="D65" s="62">
        <v>18814.068729300285</v>
      </c>
      <c r="E65" s="204">
        <f t="shared" si="7"/>
        <v>53863.877349819712</v>
      </c>
      <c r="F65" s="63">
        <v>202828.5572973337</v>
      </c>
      <c r="G65" s="62">
        <v>303079.40708604158</v>
      </c>
      <c r="H65" s="319">
        <v>817729.30839704303</v>
      </c>
      <c r="I65" s="62">
        <v>1276726.3615517502</v>
      </c>
      <c r="J65" s="319">
        <v>3689310.9682334014</v>
      </c>
      <c r="K65" s="1172">
        <v>16905804.909517806</v>
      </c>
    </row>
    <row r="66" spans="1:11" x14ac:dyDescent="0.2">
      <c r="A66" s="67">
        <v>2016</v>
      </c>
      <c r="B66" s="605">
        <v>51137.681839058052</v>
      </c>
      <c r="C66" s="326">
        <f t="shared" si="6"/>
        <v>34313.744594854681</v>
      </c>
      <c r="D66" s="62">
        <v>18526.691742694602</v>
      </c>
      <c r="E66" s="204">
        <f t="shared" si="7"/>
        <v>54047.560660054776</v>
      </c>
      <c r="F66" s="63">
        <v>202553.11703688835</v>
      </c>
      <c r="G66" s="62">
        <v>301940.75455990748</v>
      </c>
      <c r="H66" s="319">
        <v>814225.7832601202</v>
      </c>
      <c r="I66" s="62">
        <v>1270084.4363057176</v>
      </c>
      <c r="J66" s="319">
        <v>3684783.2221813519</v>
      </c>
      <c r="K66" s="1172">
        <v>16859222.023513101</v>
      </c>
    </row>
    <row r="67" spans="1:11" x14ac:dyDescent="0.2">
      <c r="A67" s="67">
        <v>2017</v>
      </c>
      <c r="B67" s="605">
        <v>52517.071626926212</v>
      </c>
      <c r="C67" s="326">
        <f t="shared" si="6"/>
        <v>35187.668067733859</v>
      </c>
      <c r="D67" s="62">
        <v>19302.287729107906</v>
      </c>
      <c r="E67" s="204">
        <f t="shared" si="7"/>
        <v>55044.393491016293</v>
      </c>
      <c r="F67" s="63">
        <v>208481.70365965736</v>
      </c>
      <c r="G67" s="62">
        <v>311414.72673373489</v>
      </c>
      <c r="H67" s="319">
        <v>845711.66911645711</v>
      </c>
      <c r="I67" s="62">
        <v>1321054.5869786369</v>
      </c>
      <c r="J67" s="319">
        <v>3783944.351382595</v>
      </c>
      <c r="K67" s="1172">
        <v>17497906.789050218</v>
      </c>
    </row>
    <row r="68" spans="1:11" x14ac:dyDescent="0.2">
      <c r="A68" s="67">
        <v>2018</v>
      </c>
      <c r="B68" s="605">
        <v>54093.234375</v>
      </c>
      <c r="C68" s="326">
        <f t="shared" si="6"/>
        <v>35849.708333333328</v>
      </c>
      <c r="D68" s="62">
        <v>19492.4609375</v>
      </c>
      <c r="E68" s="204">
        <f t="shared" si="7"/>
        <v>56296.267578124985</v>
      </c>
      <c r="F68" s="63">
        <v>218284.96875</v>
      </c>
      <c r="G68" s="62">
        <v>328051.6875</v>
      </c>
      <c r="H68" s="319">
        <v>895071.5625</v>
      </c>
      <c r="I68" s="62">
        <v>1395259.75</v>
      </c>
      <c r="J68" s="319">
        <v>3972987.25</v>
      </c>
      <c r="K68" s="1172">
        <v>17836916</v>
      </c>
    </row>
    <row r="69" spans="1:11" x14ac:dyDescent="0.2">
      <c r="A69" s="67">
        <v>2019</v>
      </c>
      <c r="B69" s="605">
        <v>54468.608987959669</v>
      </c>
      <c r="C69" s="326">
        <f t="shared" si="6"/>
        <v>36201.968243759329</v>
      </c>
      <c r="D69" s="62">
        <v>19953.014310621424</v>
      </c>
      <c r="E69" s="204">
        <f t="shared" si="7"/>
        <v>56513.160660181704</v>
      </c>
      <c r="F69" s="63">
        <v>218868.37568576273</v>
      </c>
      <c r="G69" s="62">
        <v>328491.71650984173</v>
      </c>
      <c r="H69" s="319">
        <v>893020.50065112824</v>
      </c>
      <c r="I69" s="62">
        <v>1389889.9035997696</v>
      </c>
      <c r="J69" s="319">
        <v>3899380.4940262446</v>
      </c>
      <c r="K69" s="1172">
        <v>17115862.858270161</v>
      </c>
    </row>
    <row r="70" spans="1:11" ht="17" thickBot="1" x14ac:dyDescent="0.25">
      <c r="A70" s="1105">
        <v>2020</v>
      </c>
      <c r="B70" s="1175"/>
      <c r="C70" s="1141"/>
      <c r="D70" s="1098"/>
      <c r="E70" s="1099"/>
      <c r="F70" s="1097"/>
      <c r="G70" s="1098"/>
      <c r="H70" s="1102"/>
      <c r="I70" s="1098"/>
      <c r="J70" s="1102"/>
      <c r="K70" s="1176"/>
    </row>
    <row r="71" spans="1:11" ht="17" thickTop="1" x14ac:dyDescent="0.2">
      <c r="A71" s="61"/>
      <c r="B71" s="58"/>
      <c r="F71" s="58"/>
      <c r="G71" s="58"/>
      <c r="H71" s="58"/>
      <c r="I71" s="58"/>
    </row>
    <row r="74" spans="1:11" x14ac:dyDescent="0.2">
      <c r="A74" s="211"/>
      <c r="B74" s="212"/>
      <c r="C74" s="212"/>
      <c r="D74" s="212"/>
      <c r="E74" s="212"/>
      <c r="F74" s="212"/>
      <c r="G74" s="212"/>
      <c r="H74" s="212"/>
      <c r="I74" s="212"/>
      <c r="J74" s="212"/>
      <c r="K74" s="212"/>
    </row>
    <row r="75" spans="1:11" x14ac:dyDescent="0.2">
      <c r="A75" s="211"/>
      <c r="B75" s="212"/>
      <c r="C75" s="212"/>
      <c r="D75" s="212"/>
      <c r="E75" s="212"/>
      <c r="F75" s="212"/>
      <c r="G75" s="212"/>
      <c r="H75" s="212"/>
      <c r="I75" s="212"/>
      <c r="J75" s="212"/>
      <c r="K75" s="212"/>
    </row>
  </sheetData>
  <mergeCells count="3">
    <mergeCell ref="A4:K4"/>
    <mergeCell ref="B7:K7"/>
    <mergeCell ref="B8:K8"/>
  </mergeCells>
  <hyperlinks>
    <hyperlink ref="A1" location="Index!A1" display="Back to index" xr:uid="{00000000-0004-0000-32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8" tint="0.39997558519241921"/>
  </sheetPr>
  <dimension ref="A1:BL141"/>
  <sheetViews>
    <sheetView workbookViewId="0">
      <pane xSplit="1" ySplit="8" topLeftCell="B9" activePane="bottomRight" state="frozen"/>
      <selection activeCell="D32" sqref="D32"/>
      <selection pane="topRight" activeCell="D32" sqref="D32"/>
      <selection pane="bottomLeft" activeCell="D32" sqref="D32"/>
      <selection pane="bottomRight" activeCell="BL9" sqref="BL9:BL11"/>
    </sheetView>
  </sheetViews>
  <sheetFormatPr baseColWidth="10" defaultColWidth="10.83203125" defaultRowHeight="16" x14ac:dyDescent="0.2"/>
  <cols>
    <col min="1" max="1" width="10.83203125" style="56"/>
    <col min="2" max="2" width="11.1640625" style="56" customWidth="1"/>
    <col min="3" max="19" width="11.1640625" style="56" hidden="1" customWidth="1"/>
    <col min="20" max="20" width="11.1640625" style="56" customWidth="1"/>
    <col min="21" max="45" width="11.1640625" style="56" hidden="1" customWidth="1"/>
    <col min="46" max="49" width="12.83203125" style="56" hidden="1" customWidth="1"/>
    <col min="50" max="60" width="12.83203125" style="56" customWidth="1"/>
    <col min="61" max="63" width="10.83203125" style="56"/>
    <col min="64" max="64" width="11.83203125" style="56" bestFit="1" customWidth="1"/>
    <col min="65" max="16384" width="10.83203125" style="56"/>
  </cols>
  <sheetData>
    <row r="1" spans="1:64" x14ac:dyDescent="0.2">
      <c r="A1" s="52" t="s">
        <v>36</v>
      </c>
      <c r="B1" s="52"/>
      <c r="C1" s="52"/>
      <c r="G1" s="100"/>
      <c r="H1" s="99"/>
      <c r="I1" s="100"/>
      <c r="J1" s="100"/>
      <c r="K1" s="100"/>
      <c r="L1" s="100"/>
      <c r="M1" s="100"/>
      <c r="N1" s="100"/>
    </row>
    <row r="2" spans="1:64" x14ac:dyDescent="0.2">
      <c r="I2" s="98"/>
    </row>
    <row r="3" spans="1:64" ht="17" thickBot="1" x14ac:dyDescent="0.25"/>
    <row r="4" spans="1:64" ht="25" customHeight="1" thickTop="1" x14ac:dyDescent="0.2">
      <c r="A4" s="1391" t="s">
        <v>156</v>
      </c>
      <c r="B4" s="1392"/>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c r="AC4" s="1392"/>
      <c r="AD4" s="1392"/>
      <c r="AE4" s="1392"/>
      <c r="AF4" s="1392"/>
      <c r="AG4" s="1392"/>
      <c r="AH4" s="1392"/>
      <c r="AI4" s="1392"/>
      <c r="AJ4" s="1392"/>
      <c r="AK4" s="1392"/>
      <c r="AL4" s="1392"/>
      <c r="AM4" s="1392"/>
      <c r="AN4" s="1392"/>
      <c r="AO4" s="1392"/>
      <c r="AP4" s="1392"/>
      <c r="AQ4" s="1392"/>
      <c r="AR4" s="1392"/>
      <c r="AS4" s="1392"/>
      <c r="AT4" s="1392"/>
      <c r="AU4" s="1392"/>
      <c r="AV4" s="1392"/>
      <c r="AW4" s="1392"/>
      <c r="AX4" s="1392"/>
      <c r="AY4" s="1392"/>
      <c r="AZ4" s="1392"/>
      <c r="BA4" s="1392"/>
      <c r="BB4" s="1392"/>
      <c r="BC4" s="1392"/>
      <c r="BD4" s="1392"/>
      <c r="BE4" s="1392"/>
      <c r="BF4" s="1392"/>
      <c r="BG4" s="1392"/>
      <c r="BH4" s="1393"/>
    </row>
    <row r="5" spans="1:64" x14ac:dyDescent="0.2">
      <c r="A5" s="96"/>
      <c r="B5" s="97"/>
      <c r="C5" s="97"/>
      <c r="D5" s="97"/>
      <c r="E5" s="97"/>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208"/>
    </row>
    <row r="6" spans="1:64" ht="31" customHeight="1" thickBot="1" x14ac:dyDescent="0.25">
      <c r="A6" s="96"/>
      <c r="B6" s="1397" t="s">
        <v>317</v>
      </c>
      <c r="C6" s="1397"/>
      <c r="D6" s="1397"/>
      <c r="E6" s="1397"/>
      <c r="F6" s="1397"/>
      <c r="G6" s="1397"/>
      <c r="H6" s="1397"/>
      <c r="I6" s="1397"/>
      <c r="J6" s="1397"/>
      <c r="K6" s="1397"/>
      <c r="L6" s="1397"/>
      <c r="M6" s="1397"/>
      <c r="N6" s="1397"/>
      <c r="O6" s="1397"/>
      <c r="P6" s="1397"/>
      <c r="Q6" s="1397"/>
      <c r="R6" s="1397"/>
      <c r="S6" s="1397"/>
      <c r="T6" s="1397"/>
      <c r="U6" s="1397"/>
      <c r="V6" s="1397"/>
      <c r="W6" s="1397"/>
      <c r="X6" s="1397"/>
      <c r="Y6" s="1397"/>
      <c r="Z6" s="1397"/>
      <c r="AA6" s="1397"/>
      <c r="AB6" s="1397"/>
      <c r="AC6" s="1397"/>
      <c r="AD6" s="1397"/>
      <c r="AE6" s="1397"/>
      <c r="AF6" s="1397"/>
      <c r="AG6" s="1397"/>
      <c r="AH6" s="1397"/>
      <c r="AI6" s="1397"/>
      <c r="AJ6" s="1397"/>
      <c r="AK6" s="1397"/>
      <c r="AL6" s="1397"/>
      <c r="AM6" s="1397"/>
      <c r="AN6" s="1397"/>
      <c r="AO6" s="1397"/>
      <c r="AP6" s="1397"/>
      <c r="AQ6" s="1397"/>
      <c r="AR6" s="1397"/>
      <c r="AS6" s="1397"/>
      <c r="AT6" s="1397"/>
      <c r="AU6" s="1397"/>
      <c r="AV6" s="1397"/>
      <c r="AW6" s="1397"/>
      <c r="AX6" s="1397"/>
      <c r="AY6" s="1397"/>
      <c r="AZ6" s="1397"/>
      <c r="BA6" s="1397"/>
      <c r="BB6" s="1397"/>
      <c r="BC6" s="1397"/>
      <c r="BD6" s="1397"/>
      <c r="BE6" s="1397"/>
      <c r="BF6" s="1397"/>
      <c r="BG6" s="1397"/>
      <c r="BH6" s="1398"/>
    </row>
    <row r="7" spans="1:64" ht="20" customHeight="1" x14ac:dyDescent="0.2">
      <c r="A7" s="469"/>
      <c r="B7" s="1394" t="s">
        <v>373</v>
      </c>
      <c r="C7" s="1395"/>
      <c r="D7" s="1395"/>
      <c r="E7" s="1395"/>
      <c r="F7" s="1395"/>
      <c r="G7" s="1395"/>
      <c r="H7" s="1395"/>
      <c r="I7" s="1395"/>
      <c r="J7" s="1395"/>
      <c r="K7" s="1395"/>
      <c r="L7" s="1395"/>
      <c r="M7" s="1395"/>
      <c r="N7" s="1395"/>
      <c r="O7" s="1395"/>
      <c r="P7" s="1395"/>
      <c r="Q7" s="1395"/>
      <c r="R7" s="1395"/>
      <c r="S7" s="1395"/>
      <c r="T7" s="1395"/>
      <c r="U7" s="1395"/>
      <c r="V7" s="1395"/>
      <c r="W7" s="1395"/>
      <c r="X7" s="1395"/>
      <c r="Y7" s="1395"/>
      <c r="Z7" s="1395"/>
      <c r="AA7" s="1395"/>
      <c r="AB7" s="1395"/>
      <c r="AC7" s="1395"/>
      <c r="AD7" s="1395"/>
      <c r="AE7" s="1395"/>
      <c r="AF7" s="1395"/>
      <c r="AG7" s="1395"/>
      <c r="AH7" s="1395"/>
      <c r="AI7" s="1395"/>
      <c r="AJ7" s="1395"/>
      <c r="AK7" s="1395"/>
      <c r="AL7" s="1395"/>
      <c r="AM7" s="1395"/>
      <c r="AN7" s="1395"/>
      <c r="AO7" s="1395"/>
      <c r="AP7" s="1395"/>
      <c r="AQ7" s="1395"/>
      <c r="AR7" s="1395"/>
      <c r="AS7" s="1395"/>
      <c r="AT7" s="1395"/>
      <c r="AU7" s="1395"/>
      <c r="AV7" s="1395"/>
      <c r="AW7" s="1395"/>
      <c r="AX7" s="1395"/>
      <c r="AY7" s="1395"/>
      <c r="AZ7" s="1395"/>
      <c r="BA7" s="1395"/>
      <c r="BB7" s="1395"/>
      <c r="BC7" s="1395"/>
      <c r="BD7" s="1395"/>
      <c r="BE7" s="1395"/>
      <c r="BF7" s="1395"/>
      <c r="BG7" s="1395"/>
      <c r="BH7" s="1396"/>
      <c r="BL7" s="693"/>
    </row>
    <row r="8" spans="1:64" s="87" customFormat="1" ht="31" customHeight="1" x14ac:dyDescent="0.2">
      <c r="A8" s="470"/>
      <c r="B8" s="352">
        <v>1962</v>
      </c>
      <c r="C8" s="352">
        <v>1963</v>
      </c>
      <c r="D8" s="352">
        <v>1964</v>
      </c>
      <c r="E8" s="352">
        <v>1965</v>
      </c>
      <c r="F8" s="352">
        <v>1966</v>
      </c>
      <c r="G8" s="94">
        <v>1967</v>
      </c>
      <c r="H8" s="352">
        <v>1968</v>
      </c>
      <c r="I8" s="365">
        <v>1969</v>
      </c>
      <c r="J8" s="352">
        <v>1970</v>
      </c>
      <c r="K8" s="94">
        <v>1971</v>
      </c>
      <c r="L8" s="352">
        <v>1972</v>
      </c>
      <c r="M8" s="94">
        <v>1973</v>
      </c>
      <c r="N8" s="352">
        <v>1974</v>
      </c>
      <c r="O8" s="94">
        <v>1975</v>
      </c>
      <c r="P8" s="352">
        <v>1976</v>
      </c>
      <c r="Q8" s="94">
        <v>1977</v>
      </c>
      <c r="R8" s="352">
        <v>1978</v>
      </c>
      <c r="S8" s="365">
        <v>1979</v>
      </c>
      <c r="T8" s="352">
        <v>1980</v>
      </c>
      <c r="U8" s="94">
        <v>1981</v>
      </c>
      <c r="V8" s="352">
        <v>1982</v>
      </c>
      <c r="W8" s="94">
        <v>1983</v>
      </c>
      <c r="X8" s="352">
        <v>1984</v>
      </c>
      <c r="Y8" s="94">
        <v>1985</v>
      </c>
      <c r="Z8" s="352">
        <v>1986</v>
      </c>
      <c r="AA8" s="94">
        <v>1987</v>
      </c>
      <c r="AB8" s="352">
        <v>1988</v>
      </c>
      <c r="AC8" s="365">
        <v>1989</v>
      </c>
      <c r="AD8" s="352">
        <v>1990</v>
      </c>
      <c r="AE8" s="94">
        <v>1991</v>
      </c>
      <c r="AF8" s="352">
        <v>1992</v>
      </c>
      <c r="AG8" s="94">
        <v>1993</v>
      </c>
      <c r="AH8" s="352">
        <v>1994</v>
      </c>
      <c r="AI8" s="94">
        <v>1995</v>
      </c>
      <c r="AJ8" s="352">
        <v>1996</v>
      </c>
      <c r="AK8" s="94">
        <v>1997</v>
      </c>
      <c r="AL8" s="352">
        <v>1998</v>
      </c>
      <c r="AM8" s="365">
        <v>1999</v>
      </c>
      <c r="AN8" s="352">
        <v>2000</v>
      </c>
      <c r="AO8" s="94">
        <v>2001</v>
      </c>
      <c r="AP8" s="352">
        <v>2002</v>
      </c>
      <c r="AQ8" s="94">
        <v>2003</v>
      </c>
      <c r="AR8" s="352">
        <v>2004</v>
      </c>
      <c r="AS8" s="94">
        <v>2005</v>
      </c>
      <c r="AT8" s="352">
        <v>2006</v>
      </c>
      <c r="AU8" s="94">
        <v>2007</v>
      </c>
      <c r="AV8" s="352">
        <v>2008</v>
      </c>
      <c r="AW8" s="365">
        <v>2009</v>
      </c>
      <c r="AX8" s="352">
        <v>2010</v>
      </c>
      <c r="AY8" s="94">
        <v>2011</v>
      </c>
      <c r="AZ8" s="352">
        <v>2012</v>
      </c>
      <c r="BA8" s="94">
        <v>2013</v>
      </c>
      <c r="BB8" s="352">
        <v>2014</v>
      </c>
      <c r="BC8" s="94">
        <v>2015</v>
      </c>
      <c r="BD8" s="352">
        <v>2016</v>
      </c>
      <c r="BE8" s="94">
        <v>2017</v>
      </c>
      <c r="BF8" s="352">
        <v>2018</v>
      </c>
      <c r="BG8" s="94">
        <v>2019</v>
      </c>
      <c r="BH8" s="359">
        <v>2020</v>
      </c>
      <c r="BL8" s="1257" t="s">
        <v>423</v>
      </c>
    </row>
    <row r="9" spans="1:64" s="87" customFormat="1" ht="15" customHeight="1" x14ac:dyDescent="0.2">
      <c r="A9" s="471">
        <v>0</v>
      </c>
      <c r="B9" s="358">
        <v>-3052.6421939371576</v>
      </c>
      <c r="C9" s="358">
        <f>(B9+D9)/2</f>
        <v>-3135.502703279084</v>
      </c>
      <c r="D9" s="358">
        <v>-3218.3632126210105</v>
      </c>
      <c r="E9" s="358">
        <f>(D9+F9)/2</f>
        <v>-3412.3095272041564</v>
      </c>
      <c r="F9" s="358">
        <v>-3606.255841787302</v>
      </c>
      <c r="G9" s="358">
        <v>-3822.0530919559324</v>
      </c>
      <c r="H9" s="376">
        <v>-6721.5848545956269</v>
      </c>
      <c r="I9" s="366">
        <v>-7784.8490289297997</v>
      </c>
      <c r="J9" s="358">
        <v>-2229.9243588512149</v>
      </c>
      <c r="K9" s="358">
        <v>-2517.6017096361306</v>
      </c>
      <c r="L9" s="358">
        <v>-4301.5154435925524</v>
      </c>
      <c r="M9" s="358">
        <v>-2297.1371302758394</v>
      </c>
      <c r="N9" s="358">
        <v>-1432.1672465873899</v>
      </c>
      <c r="O9" s="378">
        <v>-731.40078640640354</v>
      </c>
      <c r="P9" s="378">
        <v>-741.49655447917701</v>
      </c>
      <c r="Q9" s="378">
        <v>-1833.1765389082464</v>
      </c>
      <c r="R9" s="378">
        <v>-615.15067406819992</v>
      </c>
      <c r="S9" s="379">
        <v>-3525.5763070742169</v>
      </c>
      <c r="T9" s="378">
        <v>-2087.670761793217</v>
      </c>
      <c r="U9" s="378">
        <v>-2354.3298417397241</v>
      </c>
      <c r="V9" s="378">
        <v>-3780.5653479146567</v>
      </c>
      <c r="W9" s="378">
        <v>-4491.0542694575106</v>
      </c>
      <c r="X9" s="378">
        <v>-4002.6690852296315</v>
      </c>
      <c r="Y9" s="378">
        <v>-5630.3184354339428</v>
      </c>
      <c r="Z9" s="378">
        <v>-14781.419637507488</v>
      </c>
      <c r="AA9" s="378">
        <v>-10120.405188455505</v>
      </c>
      <c r="AB9" s="378">
        <v>-13433.894757226859</v>
      </c>
      <c r="AC9" s="379">
        <v>-10722.823882362884</v>
      </c>
      <c r="AD9" s="378">
        <v>-10457.641392976642</v>
      </c>
      <c r="AE9" s="378">
        <v>-6750.7429552079739</v>
      </c>
      <c r="AF9" s="378">
        <v>-7726.6343113745006</v>
      </c>
      <c r="AG9" s="378">
        <v>-8145.66109977206</v>
      </c>
      <c r="AH9" s="378">
        <v>-8822.3564014345284</v>
      </c>
      <c r="AI9" s="378">
        <v>-9632.9906602116462</v>
      </c>
      <c r="AJ9" s="378">
        <v>-16884.485862980735</v>
      </c>
      <c r="AK9" s="378">
        <v>-17259.10820378425</v>
      </c>
      <c r="AL9" s="378">
        <v>-22877.974213819445</v>
      </c>
      <c r="AM9" s="379">
        <v>-28592.604813975198</v>
      </c>
      <c r="AN9" s="378">
        <v>-37688.416195587044</v>
      </c>
      <c r="AO9" s="378">
        <v>-20934.03665413534</v>
      </c>
      <c r="AP9" s="378">
        <v>-12652.280562698154</v>
      </c>
      <c r="AQ9" s="378">
        <v>-11374.310734118508</v>
      </c>
      <c r="AR9" s="378">
        <v>-11711.298232275232</v>
      </c>
      <c r="AS9" s="378">
        <v>-16567.336656167434</v>
      </c>
      <c r="AT9" s="378">
        <v>-15902.143568901427</v>
      </c>
      <c r="AU9" s="378">
        <v>-17060.526974794491</v>
      </c>
      <c r="AV9" s="378">
        <v>-16665.617999124392</v>
      </c>
      <c r="AW9" s="379">
        <v>-6054.9138851590669</v>
      </c>
      <c r="AX9" s="378">
        <v>-6447.9134809691468</v>
      </c>
      <c r="AY9" s="378">
        <v>-7310.4686002650615</v>
      </c>
      <c r="AZ9" s="378">
        <v>-9046.9365999999991</v>
      </c>
      <c r="BA9" s="378">
        <v>-15975.234509973297</v>
      </c>
      <c r="BB9" s="378">
        <v>-17188.173386552513</v>
      </c>
      <c r="BC9" s="378">
        <v>-18569.646040926964</v>
      </c>
      <c r="BD9" s="378">
        <v>-17106.26737781299</v>
      </c>
      <c r="BE9" s="378">
        <v>-18025.756358087488</v>
      </c>
      <c r="BF9" s="378">
        <v>-20146</v>
      </c>
      <c r="BG9" s="378">
        <v>-20250.990512922817</v>
      </c>
      <c r="BH9" s="380"/>
      <c r="BL9" s="694"/>
    </row>
    <row r="10" spans="1:64" s="87" customFormat="1" ht="15" customHeight="1" x14ac:dyDescent="0.2">
      <c r="A10" s="472">
        <v>1</v>
      </c>
      <c r="B10" s="317">
        <v>1124.299022320605</v>
      </c>
      <c r="C10" s="317">
        <f t="shared" ref="C10:C73" si="0">(B10+D10)/2</f>
        <v>1267.4081163951537</v>
      </c>
      <c r="D10" s="377">
        <v>1410.5172104697021</v>
      </c>
      <c r="E10" s="377">
        <f t="shared" ref="E10:E73" si="1">(D10+F10)/2</f>
        <v>1813.6612326143108</v>
      </c>
      <c r="F10" s="317">
        <v>2216.8052547589195</v>
      </c>
      <c r="G10" s="317">
        <v>3055.188506892543</v>
      </c>
      <c r="H10" s="377">
        <v>3187.3132031415835</v>
      </c>
      <c r="I10" s="367">
        <v>3827.971120776856</v>
      </c>
      <c r="J10" s="317">
        <v>3517.8520315051387</v>
      </c>
      <c r="K10" s="317">
        <v>3328.097229840921</v>
      </c>
      <c r="L10" s="317">
        <v>3301.3888280394308</v>
      </c>
      <c r="M10" s="317">
        <v>4069.4774011299437</v>
      </c>
      <c r="N10" s="317">
        <v>4618.5275111841856</v>
      </c>
      <c r="O10" s="353">
        <v>4645.1730796236479</v>
      </c>
      <c r="P10" s="353">
        <v>4821.5721229068877</v>
      </c>
      <c r="Q10" s="353">
        <v>4751.6492450638789</v>
      </c>
      <c r="R10" s="353">
        <v>5497.298880958675</v>
      </c>
      <c r="S10" s="381">
        <v>5706.5002171670558</v>
      </c>
      <c r="T10" s="353">
        <v>5161.1860499887862</v>
      </c>
      <c r="U10" s="353">
        <v>5011.4673801662302</v>
      </c>
      <c r="V10" s="353">
        <v>3849.4757156642008</v>
      </c>
      <c r="W10" s="353">
        <v>3564.6178337407305</v>
      </c>
      <c r="X10" s="353">
        <v>3831.7833771574306</v>
      </c>
      <c r="Y10" s="353">
        <v>3703.432472197806</v>
      </c>
      <c r="Z10" s="353">
        <v>3203.6091971240262</v>
      </c>
      <c r="AA10" s="353">
        <v>3501.5065494216806</v>
      </c>
      <c r="AB10" s="353">
        <v>3482.3558149360938</v>
      </c>
      <c r="AC10" s="381">
        <v>3951.9927321896394</v>
      </c>
      <c r="AD10" s="353">
        <v>3882.4668648279894</v>
      </c>
      <c r="AE10" s="353">
        <v>3697.5383976428548</v>
      </c>
      <c r="AF10" s="353">
        <v>3080.4982358601515</v>
      </c>
      <c r="AG10" s="353">
        <v>3120.2471582021062</v>
      </c>
      <c r="AH10" s="353">
        <v>3423.2875324372399</v>
      </c>
      <c r="AI10" s="353">
        <v>3104.9659397626497</v>
      </c>
      <c r="AJ10" s="353">
        <v>3164.1938891142854</v>
      </c>
      <c r="AK10" s="353">
        <v>2960.398526364896</v>
      </c>
      <c r="AL10" s="353">
        <v>2596.3589208808476</v>
      </c>
      <c r="AM10" s="381">
        <v>2407.2227630350717</v>
      </c>
      <c r="AN10" s="353">
        <v>2042.4000963867975</v>
      </c>
      <c r="AO10" s="353">
        <v>2187.1381578947367</v>
      </c>
      <c r="AP10" s="353">
        <v>1912.9883041665626</v>
      </c>
      <c r="AQ10" s="353">
        <v>1622.9694269848048</v>
      </c>
      <c r="AR10" s="353">
        <v>1484.9757650636759</v>
      </c>
      <c r="AS10" s="353">
        <v>1667.2177033216803</v>
      </c>
      <c r="AT10" s="353">
        <v>714.64731962918177</v>
      </c>
      <c r="AU10" s="353">
        <v>1768.792966410801</v>
      </c>
      <c r="AV10" s="353">
        <v>1369.0798086471825</v>
      </c>
      <c r="AW10" s="381">
        <v>553.00297093558038</v>
      </c>
      <c r="AX10" s="353">
        <v>513.66299660423749</v>
      </c>
      <c r="AY10" s="353">
        <v>616.83137934549893</v>
      </c>
      <c r="AZ10" s="353">
        <v>104.1661</v>
      </c>
      <c r="BA10" s="353">
        <v>776.67965682424995</v>
      </c>
      <c r="BB10" s="353">
        <v>685.90299068664308</v>
      </c>
      <c r="BC10" s="353">
        <v>446.33995724048401</v>
      </c>
      <c r="BD10" s="353">
        <v>133.78152528625054</v>
      </c>
      <c r="BE10" s="353">
        <v>28.695274206973089</v>
      </c>
      <c r="BF10" s="353">
        <v>5</v>
      </c>
      <c r="BG10" s="353">
        <v>44.213991222236999</v>
      </c>
      <c r="BH10" s="382"/>
      <c r="BL10" s="694"/>
    </row>
    <row r="11" spans="1:64" s="87" customFormat="1" ht="15" customHeight="1" x14ac:dyDescent="0.2">
      <c r="A11" s="472">
        <v>2</v>
      </c>
      <c r="B11" s="317">
        <v>2194.0865768923318</v>
      </c>
      <c r="C11" s="317">
        <f t="shared" si="0"/>
        <v>2348.6289822432254</v>
      </c>
      <c r="D11" s="377">
        <v>2503.1713875941191</v>
      </c>
      <c r="E11" s="377">
        <f t="shared" si="1"/>
        <v>2969.4518741230595</v>
      </c>
      <c r="F11" s="317">
        <v>3435.7323606520004</v>
      </c>
      <c r="G11" s="317">
        <v>5098.1157615014117</v>
      </c>
      <c r="H11" s="377">
        <v>5239.6606346847802</v>
      </c>
      <c r="I11" s="367">
        <v>5727.9450738417963</v>
      </c>
      <c r="J11" s="317">
        <v>5337.9812217846511</v>
      </c>
      <c r="K11" s="317">
        <v>4817.3827482172237</v>
      </c>
      <c r="L11" s="317">
        <v>4777.3038335158817</v>
      </c>
      <c r="M11" s="317">
        <v>5860.2315968760395</v>
      </c>
      <c r="N11" s="317">
        <v>6482.8872404695448</v>
      </c>
      <c r="O11" s="353">
        <v>6263.5918410335626</v>
      </c>
      <c r="P11" s="353">
        <v>6570.1759379473342</v>
      </c>
      <c r="Q11" s="353">
        <v>6501.3414634146338</v>
      </c>
      <c r="R11" s="353">
        <v>7206.0507533703412</v>
      </c>
      <c r="S11" s="381">
        <v>7427.1739779575437</v>
      </c>
      <c r="T11" s="353">
        <v>6961.6640085723539</v>
      </c>
      <c r="U11" s="353">
        <v>6745.0414436980527</v>
      </c>
      <c r="V11" s="353">
        <v>5462.9288088345666</v>
      </c>
      <c r="W11" s="353">
        <v>5217.1801244787703</v>
      </c>
      <c r="X11" s="353">
        <v>5470.5335007216145</v>
      </c>
      <c r="Y11" s="353">
        <v>5515.9757519012492</v>
      </c>
      <c r="Z11" s="353">
        <v>5193.4156867884958</v>
      </c>
      <c r="AA11" s="353">
        <v>5276.519684752071</v>
      </c>
      <c r="AB11" s="353">
        <v>5247.9199676067747</v>
      </c>
      <c r="AC11" s="381">
        <v>5787.5154229696609</v>
      </c>
      <c r="AD11" s="353">
        <v>5770.6021180521711</v>
      </c>
      <c r="AE11" s="353">
        <v>5500.2837507444438</v>
      </c>
      <c r="AF11" s="353">
        <v>5277.468955720853</v>
      </c>
      <c r="AG11" s="353">
        <v>5357.2497504581142</v>
      </c>
      <c r="AH11" s="353">
        <v>5633.3193136425934</v>
      </c>
      <c r="AI11" s="353">
        <v>5385.4225754394984</v>
      </c>
      <c r="AJ11" s="353">
        <v>5384.245652569286</v>
      </c>
      <c r="AK11" s="353">
        <v>5285.2312674085151</v>
      </c>
      <c r="AL11" s="353">
        <v>5146.1934911563158</v>
      </c>
      <c r="AM11" s="381">
        <v>4713.9598613148428</v>
      </c>
      <c r="AN11" s="353">
        <v>4732.8833328991586</v>
      </c>
      <c r="AO11" s="353">
        <v>5023.0991541353387</v>
      </c>
      <c r="AP11" s="353">
        <v>4899.3525476196419</v>
      </c>
      <c r="AQ11" s="353">
        <v>4705.2588637334466</v>
      </c>
      <c r="AR11" s="353">
        <v>4633.9669264398399</v>
      </c>
      <c r="AS11" s="353">
        <v>4887.8629446309697</v>
      </c>
      <c r="AT11" s="353">
        <v>3857.3585359845938</v>
      </c>
      <c r="AU11" s="353">
        <v>4751.368827916599</v>
      </c>
      <c r="AV11" s="353">
        <v>4624.3421712992131</v>
      </c>
      <c r="AW11" s="381">
        <v>3964.7501136567885</v>
      </c>
      <c r="AX11" s="353">
        <v>3674.1332993062647</v>
      </c>
      <c r="AY11" s="353">
        <v>3668.2261698440202</v>
      </c>
      <c r="AZ11" s="353">
        <v>2543.2042499999998</v>
      </c>
      <c r="BA11" s="353">
        <v>4199.9441946756706</v>
      </c>
      <c r="BB11" s="353">
        <v>3903.8777694221089</v>
      </c>
      <c r="BC11" s="353">
        <v>3482.932415149085</v>
      </c>
      <c r="BD11" s="353">
        <v>2737.2954275366419</v>
      </c>
      <c r="BE11" s="353">
        <v>1964.601451955979</v>
      </c>
      <c r="BF11" s="353">
        <v>1649</v>
      </c>
      <c r="BG11" s="353">
        <v>1924.7824178747173</v>
      </c>
      <c r="BH11" s="382"/>
      <c r="BL11" s="694"/>
    </row>
    <row r="12" spans="1:64" s="87" customFormat="1" ht="15" customHeight="1" x14ac:dyDescent="0.2">
      <c r="A12" s="472">
        <v>3</v>
      </c>
      <c r="B12" s="317">
        <v>3154.8511959663033</v>
      </c>
      <c r="C12" s="317">
        <f t="shared" si="0"/>
        <v>3219.717936933791</v>
      </c>
      <c r="D12" s="377">
        <v>3284.5846779012782</v>
      </c>
      <c r="E12" s="377">
        <f t="shared" si="1"/>
        <v>3735.9417462229517</v>
      </c>
      <c r="F12" s="317">
        <v>4187.2988145446252</v>
      </c>
      <c r="G12" s="317">
        <v>6165.5912639096496</v>
      </c>
      <c r="H12" s="377">
        <v>6486.3587879431116</v>
      </c>
      <c r="I12" s="367">
        <v>6916.1293748735588</v>
      </c>
      <c r="J12" s="317">
        <v>6551.4006819709921</v>
      </c>
      <c r="K12" s="317">
        <v>6048.3228195282491</v>
      </c>
      <c r="L12" s="317">
        <v>6000.7596933187297</v>
      </c>
      <c r="M12" s="317">
        <v>7245.8794449983388</v>
      </c>
      <c r="N12" s="317">
        <v>7906.5801246510928</v>
      </c>
      <c r="O12" s="353">
        <v>7566.8857955343346</v>
      </c>
      <c r="P12" s="353">
        <v>7850.2719797596455</v>
      </c>
      <c r="Q12" s="353">
        <v>7892.7468060394895</v>
      </c>
      <c r="R12" s="353">
        <v>8628.3832643111</v>
      </c>
      <c r="S12" s="381">
        <v>8825.9734513274343</v>
      </c>
      <c r="T12" s="353">
        <v>8392.1050860973355</v>
      </c>
      <c r="U12" s="353">
        <v>8127.8632585676869</v>
      </c>
      <c r="V12" s="353">
        <v>6845.8886029805944</v>
      </c>
      <c r="W12" s="353">
        <v>6503.2651028079608</v>
      </c>
      <c r="X12" s="353">
        <v>6749.9854688519399</v>
      </c>
      <c r="Y12" s="353">
        <v>6877.5006687812884</v>
      </c>
      <c r="Z12" s="353">
        <v>6473.6144397843018</v>
      </c>
      <c r="AA12" s="353">
        <v>6471.317820264896</v>
      </c>
      <c r="AB12" s="353">
        <v>6451.6250308087747</v>
      </c>
      <c r="AC12" s="381">
        <v>7010.5728893771657</v>
      </c>
      <c r="AD12" s="353">
        <v>6972.9608875028425</v>
      </c>
      <c r="AE12" s="353">
        <v>6790.6881797950036</v>
      </c>
      <c r="AF12" s="353">
        <v>6733.0890012371883</v>
      </c>
      <c r="AG12" s="353">
        <v>7008.1741727872704</v>
      </c>
      <c r="AH12" s="353">
        <v>7261.7637840044326</v>
      </c>
      <c r="AI12" s="353">
        <v>7100.9083444011258</v>
      </c>
      <c r="AJ12" s="353">
        <v>7049.2844751605362</v>
      </c>
      <c r="AK12" s="353">
        <v>7082.4531770969115</v>
      </c>
      <c r="AL12" s="353">
        <v>7011.6698718816879</v>
      </c>
      <c r="AM12" s="381">
        <v>6645.3534471262847</v>
      </c>
      <c r="AN12" s="353">
        <v>6714.6609529267716</v>
      </c>
      <c r="AO12" s="353">
        <v>6994.9013157894733</v>
      </c>
      <c r="AP12" s="353">
        <v>6953.4289262800503</v>
      </c>
      <c r="AQ12" s="353">
        <v>6840.8161347409523</v>
      </c>
      <c r="AR12" s="353">
        <v>6804.822455331685</v>
      </c>
      <c r="AS12" s="353">
        <v>7127.867098173595</v>
      </c>
      <c r="AT12" s="353">
        <v>6316.4401115141736</v>
      </c>
      <c r="AU12" s="353">
        <v>7002.7792476454906</v>
      </c>
      <c r="AV12" s="353">
        <v>6956.6293820542669</v>
      </c>
      <c r="AW12" s="381">
        <v>6436.8608523730481</v>
      </c>
      <c r="AX12" s="353">
        <v>6228.5966959021698</v>
      </c>
      <c r="AY12" s="353">
        <v>6177.3516158629818</v>
      </c>
      <c r="AZ12" s="353">
        <v>5352.3644999999997</v>
      </c>
      <c r="BA12" s="353">
        <v>6739.9259855504943</v>
      </c>
      <c r="BB12" s="353">
        <v>6385.7354755982333</v>
      </c>
      <c r="BC12" s="353">
        <v>6011.8396136372303</v>
      </c>
      <c r="BD12" s="353">
        <v>5463.0940052439964</v>
      </c>
      <c r="BE12" s="353">
        <v>4577.921067233885</v>
      </c>
      <c r="BF12" s="353">
        <v>4260</v>
      </c>
      <c r="BG12" s="353">
        <v>4444.9799175422268</v>
      </c>
      <c r="BH12" s="382"/>
      <c r="BL12" s="694">
        <f t="shared" ref="BL12:BL73" si="2">(BF12/T12)^(1/38)-1</f>
        <v>-1.7684452070294787E-2</v>
      </c>
    </row>
    <row r="13" spans="1:64" s="87" customFormat="1" ht="15" customHeight="1" x14ac:dyDescent="0.2">
      <c r="A13" s="472">
        <v>4</v>
      </c>
      <c r="B13" s="317">
        <v>4033.848613416958</v>
      </c>
      <c r="C13" s="317">
        <f t="shared" si="0"/>
        <v>3950.5910928922958</v>
      </c>
      <c r="D13" s="317">
        <v>3867.3335723676341</v>
      </c>
      <c r="E13" s="317">
        <f t="shared" si="1"/>
        <v>4339.9425755375159</v>
      </c>
      <c r="F13" s="317">
        <v>4812.5515787073982</v>
      </c>
      <c r="G13" s="317">
        <v>6999.9399324586175</v>
      </c>
      <c r="H13" s="317">
        <v>7397.8597962216081</v>
      </c>
      <c r="I13" s="367">
        <v>7863.3140299413308</v>
      </c>
      <c r="J13" s="317">
        <v>7615.8037172221684</v>
      </c>
      <c r="K13" s="317">
        <v>7147.5573688059967</v>
      </c>
      <c r="L13" s="317">
        <v>7204.7956188389926</v>
      </c>
      <c r="M13" s="317">
        <v>8451.9915254237294</v>
      </c>
      <c r="N13" s="317">
        <v>9254.003747180057</v>
      </c>
      <c r="O13" s="353">
        <v>8586.1783808453856</v>
      </c>
      <c r="P13" s="353">
        <v>9067.6543826359066</v>
      </c>
      <c r="Q13" s="353">
        <v>9155.4471544715452</v>
      </c>
      <c r="R13" s="353">
        <v>9819.6274267923764</v>
      </c>
      <c r="S13" s="381">
        <v>9999.1601064118568</v>
      </c>
      <c r="T13" s="353">
        <v>9551.9221759824559</v>
      </c>
      <c r="U13" s="353">
        <v>9296.1962882841854</v>
      </c>
      <c r="V13" s="353">
        <v>7948.4544869733036</v>
      </c>
      <c r="W13" s="353">
        <v>7632.2883758190737</v>
      </c>
      <c r="X13" s="353">
        <v>7823.4982503311521</v>
      </c>
      <c r="Y13" s="353">
        <v>7957.4037910345078</v>
      </c>
      <c r="Z13" s="353">
        <v>7629.3206073996398</v>
      </c>
      <c r="AA13" s="353">
        <v>7631.7478199000252</v>
      </c>
      <c r="AB13" s="353">
        <v>7649.4773951621428</v>
      </c>
      <c r="AC13" s="381">
        <v>8145.6001859207299</v>
      </c>
      <c r="AD13" s="353">
        <v>8115.9216937920273</v>
      </c>
      <c r="AE13" s="353">
        <v>7827.52727016268</v>
      </c>
      <c r="AF13" s="353">
        <v>7806.1856394434171</v>
      </c>
      <c r="AG13" s="353">
        <v>8091.1805938351972</v>
      </c>
      <c r="AH13" s="353">
        <v>8379.7038370702994</v>
      </c>
      <c r="AI13" s="353">
        <v>8398.6005312540165</v>
      </c>
      <c r="AJ13" s="353">
        <v>8491.0778690244679</v>
      </c>
      <c r="AK13" s="353">
        <v>8552.7692402683824</v>
      </c>
      <c r="AL13" s="353">
        <v>8525.9624448116156</v>
      </c>
      <c r="AM13" s="381">
        <v>8244.2577010268051</v>
      </c>
      <c r="AN13" s="353">
        <v>8360.1281683903399</v>
      </c>
      <c r="AO13" s="353">
        <v>8595.1433270676698</v>
      </c>
      <c r="AP13" s="353">
        <v>8574.5585665426752</v>
      </c>
      <c r="AQ13" s="353">
        <v>8553.0488802099208</v>
      </c>
      <c r="AR13" s="353">
        <v>8555.7247315149198</v>
      </c>
      <c r="AS13" s="353">
        <v>8866.683107772893</v>
      </c>
      <c r="AT13" s="353">
        <v>8243.2583187782693</v>
      </c>
      <c r="AU13" s="353">
        <v>8846.3779193205955</v>
      </c>
      <c r="AV13" s="353">
        <v>8704.3656632745679</v>
      </c>
      <c r="AW13" s="381">
        <v>8120.473710920568</v>
      </c>
      <c r="AX13" s="353">
        <v>8162.0473010978949</v>
      </c>
      <c r="AY13" s="353">
        <v>7934.0783464165552</v>
      </c>
      <c r="AZ13" s="353">
        <v>7310.4655499999999</v>
      </c>
      <c r="BA13" s="353">
        <v>8623.9724359981137</v>
      </c>
      <c r="BB13" s="353">
        <v>8310.9647422918952</v>
      </c>
      <c r="BC13" s="353">
        <v>8113.4450521131594</v>
      </c>
      <c r="BD13" s="353">
        <v>7517.8946201875015</v>
      </c>
      <c r="BE13" s="353">
        <v>6860.2201979099236</v>
      </c>
      <c r="BF13" s="353">
        <v>6559</v>
      </c>
      <c r="BG13" s="353">
        <v>6800.1118499800505</v>
      </c>
      <c r="BH13" s="382"/>
      <c r="BL13" s="694">
        <f t="shared" si="2"/>
        <v>-9.843450242620122E-3</v>
      </c>
    </row>
    <row r="14" spans="1:64" s="87" customFormat="1" ht="15" customHeight="1" x14ac:dyDescent="0.2">
      <c r="A14" s="472">
        <v>5</v>
      </c>
      <c r="B14" s="317">
        <v>4722.0558937465403</v>
      </c>
      <c r="C14" s="317">
        <f t="shared" si="0"/>
        <v>4526.4698615380239</v>
      </c>
      <c r="D14" s="353">
        <v>4330.8838293295075</v>
      </c>
      <c r="E14" s="353">
        <f t="shared" si="1"/>
        <v>4824.3450834781579</v>
      </c>
      <c r="F14" s="353">
        <v>5317.8063376268092</v>
      </c>
      <c r="G14" s="317">
        <v>7705.4553507169358</v>
      </c>
      <c r="H14" s="353">
        <v>8191.7477711738475</v>
      </c>
      <c r="I14" s="367">
        <v>8653.5686829860406</v>
      </c>
      <c r="J14" s="317">
        <v>8589.7324944769953</v>
      </c>
      <c r="K14" s="317">
        <v>8074.5616200402255</v>
      </c>
      <c r="L14" s="317">
        <v>8253.4720700985763</v>
      </c>
      <c r="M14" s="317">
        <v>9432.5330259222337</v>
      </c>
      <c r="N14" s="317">
        <v>10270.927235881161</v>
      </c>
      <c r="O14" s="353">
        <v>9551.0049501474514</v>
      </c>
      <c r="P14" s="353">
        <v>10189.121808315855</v>
      </c>
      <c r="Q14" s="353">
        <v>10327.706155632985</v>
      </c>
      <c r="R14" s="353">
        <v>10835.114253825595</v>
      </c>
      <c r="S14" s="381">
        <v>11021.938215972637</v>
      </c>
      <c r="T14" s="353">
        <v>10631.656657280271</v>
      </c>
      <c r="U14" s="353">
        <v>10297.985084822953</v>
      </c>
      <c r="V14" s="353">
        <v>9008.2484185697449</v>
      </c>
      <c r="W14" s="353">
        <v>8572.3823511287301</v>
      </c>
      <c r="X14" s="353">
        <v>8754.6062750835299</v>
      </c>
      <c r="Y14" s="353">
        <v>8899.6722016280037</v>
      </c>
      <c r="Z14" s="353">
        <v>8585.8386384062305</v>
      </c>
      <c r="AA14" s="353">
        <v>8652.6836209727444</v>
      </c>
      <c r="AB14" s="353">
        <v>8685.405091370023</v>
      </c>
      <c r="AC14" s="381">
        <v>9186.9783655877636</v>
      </c>
      <c r="AD14" s="353">
        <v>9226.4836110840388</v>
      </c>
      <c r="AE14" s="353">
        <v>8890.4175939566812</v>
      </c>
      <c r="AF14" s="353">
        <v>8864.0490446151725</v>
      </c>
      <c r="AG14" s="353">
        <v>9182.4416369947703</v>
      </c>
      <c r="AH14" s="353">
        <v>9424.9454762807254</v>
      </c>
      <c r="AI14" s="353">
        <v>9379.7824286305931</v>
      </c>
      <c r="AJ14" s="353">
        <v>9557.694917388324</v>
      </c>
      <c r="AK14" s="353">
        <v>9731.1507800386935</v>
      </c>
      <c r="AL14" s="353">
        <v>9717.586134510686</v>
      </c>
      <c r="AM14" s="381">
        <v>9553.5268035738118</v>
      </c>
      <c r="AN14" s="353">
        <v>9611.5492875192122</v>
      </c>
      <c r="AO14" s="353">
        <v>9967.3825187969924</v>
      </c>
      <c r="AP14" s="353">
        <v>9916.2784906508223</v>
      </c>
      <c r="AQ14" s="353">
        <v>9981.2619759565496</v>
      </c>
      <c r="AR14" s="353">
        <v>10124.954440695685</v>
      </c>
      <c r="AS14" s="353">
        <v>10431.617516412263</v>
      </c>
      <c r="AT14" s="353">
        <v>9848.7333736396613</v>
      </c>
      <c r="AU14" s="353">
        <v>10346.11165550656</v>
      </c>
      <c r="AV14" s="353">
        <v>10252.12399491719</v>
      </c>
      <c r="AW14" s="381">
        <v>9601.3969212226311</v>
      </c>
      <c r="AX14" s="353">
        <v>9749.2082456615499</v>
      </c>
      <c r="AY14" s="353">
        <v>9512.3080844122724</v>
      </c>
      <c r="AZ14" s="353">
        <v>8906.2015499999998</v>
      </c>
      <c r="BA14" s="353">
        <v>10258.915747212186</v>
      </c>
      <c r="BB14" s="353">
        <v>9975.5081371358046</v>
      </c>
      <c r="BC14" s="353">
        <v>9859.6708089947679</v>
      </c>
      <c r="BD14" s="353">
        <v>9324.9903797181814</v>
      </c>
      <c r="BE14" s="353">
        <v>8890.4108480532686</v>
      </c>
      <c r="BF14" s="353">
        <v>8514</v>
      </c>
      <c r="BG14" s="353">
        <v>8941.0515582745938</v>
      </c>
      <c r="BH14" s="382"/>
      <c r="BL14" s="694">
        <f t="shared" si="2"/>
        <v>-5.8283216841403807E-3</v>
      </c>
    </row>
    <row r="15" spans="1:64" s="87" customFormat="1" ht="15" customHeight="1" x14ac:dyDescent="0.2">
      <c r="A15" s="472">
        <v>6</v>
      </c>
      <c r="B15" s="317">
        <v>5389.8213736702937</v>
      </c>
      <c r="C15" s="317">
        <f t="shared" si="0"/>
        <v>5082.1945101887977</v>
      </c>
      <c r="D15" s="353">
        <v>4774.5676467073017</v>
      </c>
      <c r="E15" s="353">
        <f t="shared" si="1"/>
        <v>5283.0251604105306</v>
      </c>
      <c r="F15" s="353">
        <v>5791.4826741137585</v>
      </c>
      <c r="G15" s="317">
        <v>8368.0263522117039</v>
      </c>
      <c r="H15" s="353">
        <v>8856.2614094672044</v>
      </c>
      <c r="I15" s="367">
        <v>9432.6140501719601</v>
      </c>
      <c r="J15" s="317">
        <v>9606.2373931418697</v>
      </c>
      <c r="K15" s="317">
        <v>8920.5163192539767</v>
      </c>
      <c r="L15" s="317">
        <v>9229.3237677984671</v>
      </c>
      <c r="M15" s="317">
        <v>10321.004901960785</v>
      </c>
      <c r="N15" s="317">
        <v>11152.260926088786</v>
      </c>
      <c r="O15" s="353">
        <v>10511.941089734588</v>
      </c>
      <c r="P15" s="353">
        <v>11104.003129265287</v>
      </c>
      <c r="Q15" s="353">
        <v>11465.180023228804</v>
      </c>
      <c r="R15" s="353">
        <v>11756.212882192265</v>
      </c>
      <c r="S15" s="381">
        <v>11993.577420055377</v>
      </c>
      <c r="T15" s="353">
        <v>11592.647960327942</v>
      </c>
      <c r="U15" s="353">
        <v>11206.408174883296</v>
      </c>
      <c r="V15" s="353">
        <v>9930.2216146670962</v>
      </c>
      <c r="W15" s="353">
        <v>9437.3598586775661</v>
      </c>
      <c r="X15" s="353">
        <v>9663.8058757240851</v>
      </c>
      <c r="Y15" s="353">
        <v>9772.0645278404081</v>
      </c>
      <c r="Z15" s="353">
        <v>9432.3882189934084</v>
      </c>
      <c r="AA15" s="353">
        <v>9584.66659977378</v>
      </c>
      <c r="AB15" s="353">
        <v>9643.2968029294752</v>
      </c>
      <c r="AC15" s="381">
        <v>10217.118651229612</v>
      </c>
      <c r="AD15" s="353">
        <v>10203.850095832115</v>
      </c>
      <c r="AE15" s="353">
        <v>9876.8909663667982</v>
      </c>
      <c r="AF15" s="353">
        <v>9842.3611217180114</v>
      </c>
      <c r="AG15" s="353">
        <v>10235.731418440771</v>
      </c>
      <c r="AH15" s="353">
        <v>10468.571595183254</v>
      </c>
      <c r="AI15" s="353">
        <v>10446.422104165775</v>
      </c>
      <c r="AJ15" s="353">
        <v>10601.057233593083</v>
      </c>
      <c r="AK15" s="353">
        <v>10801.57736584295</v>
      </c>
      <c r="AL15" s="353">
        <v>10804.154838971805</v>
      </c>
      <c r="AM15" s="381">
        <v>10700.245566075479</v>
      </c>
      <c r="AN15" s="353">
        <v>10724.404746398521</v>
      </c>
      <c r="AO15" s="353">
        <v>11059.54417293233</v>
      </c>
      <c r="AP15" s="353">
        <v>10895.595713608107</v>
      </c>
      <c r="AQ15" s="353">
        <v>10927.994141697685</v>
      </c>
      <c r="AR15" s="353">
        <v>11316.357869226382</v>
      </c>
      <c r="AS15" s="353">
        <v>11728.058276510563</v>
      </c>
      <c r="AT15" s="353">
        <v>11251.973162703211</v>
      </c>
      <c r="AU15" s="353">
        <v>11696.233981163918</v>
      </c>
      <c r="AV15" s="353">
        <v>11605.82088436609</v>
      </c>
      <c r="AW15" s="381">
        <v>10985.075965025428</v>
      </c>
      <c r="AX15" s="353">
        <v>11073.189048144832</v>
      </c>
      <c r="AY15" s="353">
        <v>10912.040829850137</v>
      </c>
      <c r="AZ15" s="353">
        <v>10240.414150000001</v>
      </c>
      <c r="BA15" s="353">
        <v>11646.931492461126</v>
      </c>
      <c r="BB15" s="353">
        <v>11408.212047588746</v>
      </c>
      <c r="BC15" s="353">
        <v>11426.091369831633</v>
      </c>
      <c r="BD15" s="353">
        <v>10855.116575179673</v>
      </c>
      <c r="BE15" s="353">
        <v>10573.183714047906</v>
      </c>
      <c r="BF15" s="353">
        <v>10342</v>
      </c>
      <c r="BG15" s="353">
        <v>10685.047878707275</v>
      </c>
      <c r="BH15" s="382"/>
      <c r="BL15" s="694">
        <f t="shared" si="2"/>
        <v>-2.9996453804062018E-3</v>
      </c>
    </row>
    <row r="16" spans="1:64" s="87" customFormat="1" ht="15" customHeight="1" x14ac:dyDescent="0.2">
      <c r="A16" s="472">
        <v>7</v>
      </c>
      <c r="B16" s="317">
        <v>6016.7032527823885</v>
      </c>
      <c r="C16" s="317">
        <f t="shared" si="0"/>
        <v>5607.5441386417024</v>
      </c>
      <c r="D16" s="353">
        <v>5198.3850245010153</v>
      </c>
      <c r="E16" s="353">
        <f t="shared" si="1"/>
        <v>5725.4563330643687</v>
      </c>
      <c r="F16" s="353">
        <v>6252.5276416277211</v>
      </c>
      <c r="G16" s="317">
        <v>8981.518020262416</v>
      </c>
      <c r="H16" s="353">
        <v>9567.820261091063</v>
      </c>
      <c r="I16" s="367">
        <v>10172.426916852113</v>
      </c>
      <c r="J16" s="317">
        <v>10479.047882047835</v>
      </c>
      <c r="K16" s="317">
        <v>9725.9462424574867</v>
      </c>
      <c r="L16" s="317">
        <v>10142.060679079957</v>
      </c>
      <c r="M16" s="317">
        <v>11241.701146560319</v>
      </c>
      <c r="N16" s="317">
        <v>11923.427905020459</v>
      </c>
      <c r="O16" s="353">
        <v>11433.972932172448</v>
      </c>
      <c r="P16" s="353">
        <v>11919.280435433935</v>
      </c>
      <c r="Q16" s="353">
        <v>12383.507549361208</v>
      </c>
      <c r="R16" s="353">
        <v>12661.037683202632</v>
      </c>
      <c r="S16" s="381">
        <v>12938.143085943862</v>
      </c>
      <c r="T16" s="353">
        <v>12451.464900695259</v>
      </c>
      <c r="U16" s="353">
        <v>12044.176135716725</v>
      </c>
      <c r="V16" s="353">
        <v>10764.274686394339</v>
      </c>
      <c r="W16" s="353">
        <v>10218.115872070332</v>
      </c>
      <c r="X16" s="353">
        <v>10485.371779917359</v>
      </c>
      <c r="Y16" s="353">
        <v>10585.168055184009</v>
      </c>
      <c r="Z16" s="353">
        <v>10303.83631665668</v>
      </c>
      <c r="AA16" s="353">
        <v>10451.956616922684</v>
      </c>
      <c r="AB16" s="353">
        <v>10577.777719094398</v>
      </c>
      <c r="AC16" s="381">
        <v>11162.974731682583</v>
      </c>
      <c r="AD16" s="353">
        <v>11141.617938472533</v>
      </c>
      <c r="AE16" s="353">
        <v>10792.157634078299</v>
      </c>
      <c r="AF16" s="353">
        <v>10825.750943165674</v>
      </c>
      <c r="AG16" s="353">
        <v>11249.399013750875</v>
      </c>
      <c r="AH16" s="353">
        <v>11483.118348543605</v>
      </c>
      <c r="AI16" s="353">
        <v>11464.002684832127</v>
      </c>
      <c r="AJ16" s="353">
        <v>11678.526490297849</v>
      </c>
      <c r="AK16" s="353">
        <v>11853.758043934633</v>
      </c>
      <c r="AL16" s="353">
        <v>11893.72511443972</v>
      </c>
      <c r="AM16" s="381">
        <v>11827.753833844514</v>
      </c>
      <c r="AN16" s="353">
        <v>11916.646781462474</v>
      </c>
      <c r="AO16" s="353">
        <v>12244.595864661655</v>
      </c>
      <c r="AP16" s="353">
        <v>12043.665339391366</v>
      </c>
      <c r="AQ16" s="353">
        <v>11962.637151400499</v>
      </c>
      <c r="AR16" s="353">
        <v>12374.798042197299</v>
      </c>
      <c r="AS16" s="353">
        <v>12731.713105580746</v>
      </c>
      <c r="AT16" s="353">
        <v>12528.660822249092</v>
      </c>
      <c r="AU16" s="353">
        <v>12922.082312591867</v>
      </c>
      <c r="AV16" s="353">
        <v>12879.053273393203</v>
      </c>
      <c r="AW16" s="381">
        <v>12232.847499022024</v>
      </c>
      <c r="AX16" s="353">
        <v>12258.653986375286</v>
      </c>
      <c r="AY16" s="353">
        <v>12162.649505556121</v>
      </c>
      <c r="AZ16" s="353">
        <v>11474.893249999999</v>
      </c>
      <c r="BA16" s="353">
        <v>12901.149481702527</v>
      </c>
      <c r="BB16" s="353">
        <v>12746.898102620466</v>
      </c>
      <c r="BC16" s="353">
        <v>12795.78389264307</v>
      </c>
      <c r="BD16" s="353">
        <v>12202.338341538867</v>
      </c>
      <c r="BE16" s="353">
        <v>11965.929344307779</v>
      </c>
      <c r="BF16" s="353">
        <v>11740</v>
      </c>
      <c r="BG16" s="353">
        <v>12142.144522764553</v>
      </c>
      <c r="BH16" s="382"/>
      <c r="BL16" s="694">
        <f t="shared" si="2"/>
        <v>-1.5471299663666338E-3</v>
      </c>
    </row>
    <row r="17" spans="1:64" s="87" customFormat="1" ht="15" customHeight="1" x14ac:dyDescent="0.2">
      <c r="A17" s="472">
        <v>8</v>
      </c>
      <c r="B17" s="317">
        <v>6623.1433314886544</v>
      </c>
      <c r="C17" s="317">
        <f t="shared" si="0"/>
        <v>6142.5393064757718</v>
      </c>
      <c r="D17" s="353">
        <v>5661.9352814628892</v>
      </c>
      <c r="E17" s="353">
        <f t="shared" si="1"/>
        <v>6225.6480522212423</v>
      </c>
      <c r="F17" s="353">
        <v>6789.3608229795964</v>
      </c>
      <c r="G17" s="317">
        <v>9625.6842717156615</v>
      </c>
      <c r="H17" s="353">
        <v>10267.617809382296</v>
      </c>
      <c r="I17" s="367">
        <v>10884.216568885293</v>
      </c>
      <c r="J17" s="317">
        <v>11112.367688022285</v>
      </c>
      <c r="K17" s="317">
        <v>10536.441762662278</v>
      </c>
      <c r="L17" s="317">
        <v>11006.247754654985</v>
      </c>
      <c r="M17" s="317">
        <v>12120.966060152876</v>
      </c>
      <c r="N17" s="317">
        <v>12787.812870416397</v>
      </c>
      <c r="O17" s="353">
        <v>12227.620594017693</v>
      </c>
      <c r="P17" s="353">
        <v>12734.557741602583</v>
      </c>
      <c r="Q17" s="353">
        <v>13232.26480836237</v>
      </c>
      <c r="R17" s="353">
        <v>13432.417099891329</v>
      </c>
      <c r="S17" s="381">
        <v>13798.479966339106</v>
      </c>
      <c r="T17" s="353">
        <v>13252.290986568318</v>
      </c>
      <c r="U17" s="353">
        <v>12821.382557212797</v>
      </c>
      <c r="V17" s="353">
        <v>11557.932025302885</v>
      </c>
      <c r="W17" s="353">
        <v>11007.976911858348</v>
      </c>
      <c r="X17" s="353">
        <v>11258.739151064628</v>
      </c>
      <c r="Y17" s="353">
        <v>11336.865326556348</v>
      </c>
      <c r="Z17" s="353">
        <v>11067.390840323545</v>
      </c>
      <c r="AA17" s="353">
        <v>11297.008428503666</v>
      </c>
      <c r="AB17" s="353">
        <v>11426.419052146051</v>
      </c>
      <c r="AC17" s="381">
        <v>12024.546606946675</v>
      </c>
      <c r="AD17" s="353">
        <v>12054.18664522626</v>
      </c>
      <c r="AE17" s="353">
        <v>11702.214055104536</v>
      </c>
      <c r="AF17" s="353">
        <v>11732.974599440973</v>
      </c>
      <c r="AG17" s="353">
        <v>12266.368457905635</v>
      </c>
      <c r="AH17" s="353">
        <v>12457.277094206491</v>
      </c>
      <c r="AI17" s="353">
        <v>12476.835611156335</v>
      </c>
      <c r="AJ17" s="353">
        <v>12746.693854138977</v>
      </c>
      <c r="AK17" s="353">
        <v>12864.88542967303</v>
      </c>
      <c r="AL17" s="353">
        <v>12989.298531921235</v>
      </c>
      <c r="AM17" s="381">
        <v>12977.428057074278</v>
      </c>
      <c r="AN17" s="353">
        <v>13094.454893583765</v>
      </c>
      <c r="AO17" s="353">
        <v>13418.388157894737</v>
      </c>
      <c r="AP17" s="353">
        <v>13265.04543525476</v>
      </c>
      <c r="AQ17" s="353">
        <v>13083.838530542502</v>
      </c>
      <c r="AR17" s="353">
        <v>13496.428673256034</v>
      </c>
      <c r="AS17" s="353">
        <v>13817.194570396779</v>
      </c>
      <c r="AT17" s="353">
        <v>13696.166252407183</v>
      </c>
      <c r="AU17" s="353">
        <v>14010.384669824161</v>
      </c>
      <c r="AV17" s="353">
        <v>13944.024602505098</v>
      </c>
      <c r="AW17" s="381">
        <v>13390.404565302433</v>
      </c>
      <c r="AX17" s="353">
        <v>13441.810326868192</v>
      </c>
      <c r="AY17" s="353">
        <v>13303.674584565193</v>
      </c>
      <c r="AZ17" s="353">
        <v>12599.665499999999</v>
      </c>
      <c r="BA17" s="353">
        <v>13904.088758441965</v>
      </c>
      <c r="BB17" s="353">
        <v>13844.129210774956</v>
      </c>
      <c r="BC17" s="353">
        <v>14052.304909708699</v>
      </c>
      <c r="BD17" s="353">
        <v>13415.778582611812</v>
      </c>
      <c r="BE17" s="353">
        <v>13183.428835660779</v>
      </c>
      <c r="BF17" s="353">
        <v>12947</v>
      </c>
      <c r="BG17" s="353">
        <v>13444.983464113137</v>
      </c>
      <c r="BH17" s="382"/>
      <c r="BL17" s="694">
        <f t="shared" si="2"/>
        <v>-6.1313671944696058E-4</v>
      </c>
    </row>
    <row r="18" spans="1:64" s="87" customFormat="1" ht="15" customHeight="1" x14ac:dyDescent="0.2">
      <c r="A18" s="473">
        <v>9</v>
      </c>
      <c r="B18" s="316">
        <v>7229.5834101949204</v>
      </c>
      <c r="C18" s="316">
        <f t="shared" si="0"/>
        <v>6687.4676941018815</v>
      </c>
      <c r="D18" s="354">
        <v>6145.3519780088427</v>
      </c>
      <c r="E18" s="354">
        <f t="shared" si="1"/>
        <v>6742.0886756566497</v>
      </c>
      <c r="F18" s="354">
        <v>7338.8253733044567</v>
      </c>
      <c r="G18" s="316">
        <v>10251.445773127389</v>
      </c>
      <c r="H18" s="354">
        <v>10914.489492676714</v>
      </c>
      <c r="I18" s="368">
        <v>11545.564434553915</v>
      </c>
      <c r="J18" s="316">
        <v>11809.551676111805</v>
      </c>
      <c r="K18" s="316">
        <v>11225.36295483635</v>
      </c>
      <c r="L18" s="316">
        <v>11797.610076670318</v>
      </c>
      <c r="M18" s="316">
        <v>12894.350905616486</v>
      </c>
      <c r="N18" s="316">
        <v>13516.608037318856</v>
      </c>
      <c r="O18" s="354">
        <v>12920.117083274821</v>
      </c>
      <c r="P18" s="354">
        <v>13487.121408835181</v>
      </c>
      <c r="Q18" s="354">
        <v>14001.016260162602</v>
      </c>
      <c r="R18" s="354">
        <v>14203.796516580023</v>
      </c>
      <c r="S18" s="383">
        <v>14562.555377599219</v>
      </c>
      <c r="T18" s="354">
        <v>14025.502379825064</v>
      </c>
      <c r="U18" s="354">
        <v>13573.355003984971</v>
      </c>
      <c r="V18" s="354">
        <v>12306.441192237591</v>
      </c>
      <c r="W18" s="354">
        <v>11729.550253681982</v>
      </c>
      <c r="X18" s="354">
        <v>11983.907989165891</v>
      </c>
      <c r="Y18" s="354">
        <v>12065.270569801656</v>
      </c>
      <c r="Z18" s="354">
        <v>11803.971970491311</v>
      </c>
      <c r="AA18" s="354">
        <v>12148.125205239538</v>
      </c>
      <c r="AB18" s="354">
        <v>12273.109485581494</v>
      </c>
      <c r="AC18" s="383">
        <v>12856.150764810276</v>
      </c>
      <c r="AD18" s="354">
        <v>12883.958191209433</v>
      </c>
      <c r="AE18" s="354">
        <v>12565.378255963389</v>
      </c>
      <c r="AF18" s="354">
        <v>12602.961463854224</v>
      </c>
      <c r="AG18" s="354">
        <v>13157.867645963381</v>
      </c>
      <c r="AH18" s="354">
        <v>13447.591042948365</v>
      </c>
      <c r="AI18" s="354">
        <v>13526.067220770319</v>
      </c>
      <c r="AJ18" s="354">
        <v>13706.339134570993</v>
      </c>
      <c r="AK18" s="354">
        <v>13856.246415389471</v>
      </c>
      <c r="AL18" s="354">
        <v>14125.393157994529</v>
      </c>
      <c r="AM18" s="383">
        <v>14107.891785571412</v>
      </c>
      <c r="AN18" s="354">
        <v>14306.904420767447</v>
      </c>
      <c r="AO18" s="354">
        <v>14552.772556390977</v>
      </c>
      <c r="AP18" s="354">
        <v>14399.282896871957</v>
      </c>
      <c r="AQ18" s="354">
        <v>14205.039909684505</v>
      </c>
      <c r="AR18" s="354">
        <v>14629.907515206232</v>
      </c>
      <c r="AS18" s="354">
        <v>14918.018529415158</v>
      </c>
      <c r="AT18" s="354">
        <v>14717.268238613462</v>
      </c>
      <c r="AU18" s="354">
        <v>14967.173771027276</v>
      </c>
      <c r="AV18" s="354">
        <v>14891.849085414688</v>
      </c>
      <c r="AW18" s="383">
        <v>14225.767104025037</v>
      </c>
      <c r="AX18" s="354">
        <v>14322.540363742424</v>
      </c>
      <c r="AY18" s="354">
        <v>14236.829748190436</v>
      </c>
      <c r="AZ18" s="354">
        <v>13632.461299999999</v>
      </c>
      <c r="BA18" s="354">
        <v>14794.986011858016</v>
      </c>
      <c r="BB18" s="354">
        <v>14693.495063728042</v>
      </c>
      <c r="BC18" s="354">
        <v>14885.754877257281</v>
      </c>
      <c r="BD18" s="354">
        <v>14533.063352385265</v>
      </c>
      <c r="BE18" s="354">
        <v>14357.88541570332</v>
      </c>
      <c r="BF18" s="354">
        <v>14116</v>
      </c>
      <c r="BG18" s="354">
        <v>14716.381345037018</v>
      </c>
      <c r="BH18" s="384"/>
      <c r="BL18" s="694">
        <f t="shared" si="2"/>
        <v>1.6926786991100506E-4</v>
      </c>
    </row>
    <row r="19" spans="1:64" s="87" customFormat="1" ht="15" customHeight="1" x14ac:dyDescent="0.2">
      <c r="A19" s="474">
        <v>10</v>
      </c>
      <c r="B19" s="360">
        <v>7747.4423538092587</v>
      </c>
      <c r="C19" s="360">
        <f t="shared" si="0"/>
        <v>7168.2390745979483</v>
      </c>
      <c r="D19" s="356">
        <v>6589.0357953866369</v>
      </c>
      <c r="E19" s="356">
        <f t="shared" si="1"/>
        <v>7251.2942284809624</v>
      </c>
      <c r="F19" s="356">
        <v>7913.5526615752879</v>
      </c>
      <c r="G19" s="360">
        <v>10834.262857775564</v>
      </c>
      <c r="H19" s="356">
        <v>11514.315962640627</v>
      </c>
      <c r="I19" s="369">
        <v>12240.540157798907</v>
      </c>
      <c r="J19" s="360">
        <v>12485.447603496303</v>
      </c>
      <c r="K19" s="360">
        <v>11934.546535015541</v>
      </c>
      <c r="L19" s="360">
        <v>12550.132530120483</v>
      </c>
      <c r="M19" s="360">
        <v>13557.25220172815</v>
      </c>
      <c r="N19" s="360">
        <v>14211.505754597945</v>
      </c>
      <c r="O19" s="356">
        <v>13523.13368908861</v>
      </c>
      <c r="P19" s="356">
        <v>14184.349512300674</v>
      </c>
      <c r="Q19" s="356">
        <v>14641.062717770035</v>
      </c>
      <c r="R19" s="356">
        <v>14890.55203101595</v>
      </c>
      <c r="S19" s="385">
        <v>15281.508225202237</v>
      </c>
      <c r="T19" s="356">
        <v>14751.76879563408</v>
      </c>
      <c r="U19" s="356">
        <v>14289.999886143685</v>
      </c>
      <c r="V19" s="356">
        <v>13021.68328508631</v>
      </c>
      <c r="W19" s="356">
        <v>12403.32220693055</v>
      </c>
      <c r="X19" s="356">
        <v>12713.458512089519</v>
      </c>
      <c r="Y19" s="356">
        <v>12789.440898842051</v>
      </c>
      <c r="Z19" s="356">
        <v>12517.72946000599</v>
      </c>
      <c r="AA19" s="356">
        <v>12952.743915787938</v>
      </c>
      <c r="AB19" s="356">
        <v>13030.058536671244</v>
      </c>
      <c r="AC19" s="385">
        <v>13700.865799036594</v>
      </c>
      <c r="AD19" s="356">
        <v>13654.331774031121</v>
      </c>
      <c r="AE19" s="356">
        <v>13445.909945773124</v>
      </c>
      <c r="AF19" s="356">
        <v>13425.556047715781</v>
      </c>
      <c r="AG19" s="356">
        <v>13983.329857127957</v>
      </c>
      <c r="AH19" s="356">
        <v>14349.051374755811</v>
      </c>
      <c r="AI19" s="356">
        <v>14474.015537751882</v>
      </c>
      <c r="AJ19" s="356">
        <v>14681.487569775738</v>
      </c>
      <c r="AK19" s="356">
        <v>14835.443462630865</v>
      </c>
      <c r="AL19" s="356">
        <v>15109.908448224493</v>
      </c>
      <c r="AM19" s="385">
        <v>15189.590412054942</v>
      </c>
      <c r="AN19" s="356">
        <v>15428.420233412353</v>
      </c>
      <c r="AO19" s="356">
        <v>15599.896616541353</v>
      </c>
      <c r="AP19" s="356">
        <v>15468.509186908654</v>
      </c>
      <c r="AQ19" s="356">
        <v>15297.839323854272</v>
      </c>
      <c r="AR19" s="356">
        <v>15789.715714693022</v>
      </c>
      <c r="AS19" s="356">
        <v>15947.24418215592</v>
      </c>
      <c r="AT19" s="356">
        <v>15816.534775404181</v>
      </c>
      <c r="AU19" s="356">
        <v>16044.617235559912</v>
      </c>
      <c r="AV19" s="356">
        <v>15924.871274653227</v>
      </c>
      <c r="AW19" s="385">
        <v>15234.528879396932</v>
      </c>
      <c r="AX19" s="356">
        <v>15315.237390887693</v>
      </c>
      <c r="AY19" s="356">
        <v>15264.8820470996</v>
      </c>
      <c r="AZ19" s="356">
        <v>14502.359049999999</v>
      </c>
      <c r="BA19" s="356">
        <v>15846.875687136797</v>
      </c>
      <c r="BB19" s="356">
        <v>15755.469476099574</v>
      </c>
      <c r="BC19" s="356">
        <v>15926.509659069216</v>
      </c>
      <c r="BD19" s="356">
        <v>15246.913209967366</v>
      </c>
      <c r="BE19" s="356">
        <v>15492.373578100434</v>
      </c>
      <c r="BF19" s="356">
        <v>15203</v>
      </c>
      <c r="BG19" s="356">
        <v>15941.600168462119</v>
      </c>
      <c r="BH19" s="386"/>
      <c r="BL19" s="694">
        <f t="shared" si="2"/>
        <v>7.9320344208033688E-4</v>
      </c>
    </row>
    <row r="20" spans="1:64" s="87" customFormat="1" ht="15" customHeight="1" x14ac:dyDescent="0.2">
      <c r="A20" s="472">
        <v>11</v>
      </c>
      <c r="B20" s="317">
        <v>8258.4873639549878</v>
      </c>
      <c r="C20" s="317">
        <f t="shared" si="0"/>
        <v>7645.6034883597094</v>
      </c>
      <c r="D20" s="353">
        <v>7032.7196127644302</v>
      </c>
      <c r="E20" s="353">
        <f t="shared" si="1"/>
        <v>7760.4997813052742</v>
      </c>
      <c r="F20" s="353">
        <v>8488.2799498461191</v>
      </c>
      <c r="G20" s="317">
        <v>11404.810109062726</v>
      </c>
      <c r="H20" s="353">
        <v>12161.187645935044</v>
      </c>
      <c r="I20" s="367">
        <v>12879.469451749948</v>
      </c>
      <c r="J20" s="317">
        <v>13134.733454999519</v>
      </c>
      <c r="K20" s="317">
        <v>12562.680563174254</v>
      </c>
      <c r="L20" s="317">
        <v>13283.235049288063</v>
      </c>
      <c r="M20" s="317">
        <v>14183.325648055834</v>
      </c>
      <c r="N20" s="317">
        <v>14978.435552326695</v>
      </c>
      <c r="O20" s="353">
        <v>14215.630178345737</v>
      </c>
      <c r="P20" s="353">
        <v>14848.376277505908</v>
      </c>
      <c r="Q20" s="353">
        <v>15326.329849012776</v>
      </c>
      <c r="R20" s="353">
        <v>15609.85520016448</v>
      </c>
      <c r="S20" s="381">
        <v>15988.428389163364</v>
      </c>
      <c r="T20" s="353">
        <v>15447.659049565153</v>
      </c>
      <c r="U20" s="353">
        <v>14986.457588523283</v>
      </c>
      <c r="V20" s="353">
        <v>13698.905864693901</v>
      </c>
      <c r="W20" s="353">
        <v>13079.370416777929</v>
      </c>
      <c r="X20" s="353">
        <v>13370.711235444138</v>
      </c>
      <c r="Y20" s="353">
        <v>13490.319199755415</v>
      </c>
      <c r="Z20" s="353">
        <v>13248.085960904733</v>
      </c>
      <c r="AA20" s="353">
        <v>13676.496424271172</v>
      </c>
      <c r="AB20" s="353">
        <v>13822.123780852788</v>
      </c>
      <c r="AC20" s="381">
        <v>14436.947857686133</v>
      </c>
      <c r="AD20" s="353">
        <v>14385.10671474515</v>
      </c>
      <c r="AE20" s="353">
        <v>14243.077688618625</v>
      </c>
      <c r="AF20" s="353">
        <v>14204.143513922192</v>
      </c>
      <c r="AG20" s="353">
        <v>14821.999463671169</v>
      </c>
      <c r="AH20" s="353">
        <v>15256.973787794852</v>
      </c>
      <c r="AI20" s="353">
        <v>15327.010767890552</v>
      </c>
      <c r="AJ20" s="353">
        <v>15627.180010912296</v>
      </c>
      <c r="AK20" s="353">
        <v>15840.488879131735</v>
      </c>
      <c r="AL20" s="353">
        <v>16152.95437308703</v>
      </c>
      <c r="AM20" s="381">
        <v>16272.766768902522</v>
      </c>
      <c r="AN20" s="353">
        <v>16463.332508401279</v>
      </c>
      <c r="AO20" s="353">
        <v>16694.873120300752</v>
      </c>
      <c r="AP20" s="353">
        <v>16561.250156027658</v>
      </c>
      <c r="AQ20" s="353">
        <v>16448.795142490995</v>
      </c>
      <c r="AR20" s="353">
        <v>16837.624144649304</v>
      </c>
      <c r="AS20" s="353">
        <v>16999.4835762002</v>
      </c>
      <c r="AT20" s="353">
        <v>16892.227876304358</v>
      </c>
      <c r="AU20" s="353">
        <v>17093.103652893464</v>
      </c>
      <c r="AV20" s="353">
        <v>17015.875236254524</v>
      </c>
      <c r="AW20" s="381">
        <v>16237.432572449596</v>
      </c>
      <c r="AX20" s="353">
        <v>16320.631705589469</v>
      </c>
      <c r="AY20" s="353">
        <v>16288.415434804769</v>
      </c>
      <c r="AZ20" s="353">
        <v>15487.5044</v>
      </c>
      <c r="BA20" s="353">
        <v>16844.376030705196</v>
      </c>
      <c r="BB20" s="353">
        <v>16795.007809336494</v>
      </c>
      <c r="BC20" s="353">
        <v>16985.244960485623</v>
      </c>
      <c r="BD20" s="353">
        <v>16266.997340275027</v>
      </c>
      <c r="BE20" s="353">
        <v>16457.764588920745</v>
      </c>
      <c r="BF20" s="353">
        <v>16211</v>
      </c>
      <c r="BG20" s="353">
        <v>16942.80143636122</v>
      </c>
      <c r="BH20" s="382"/>
      <c r="BL20" s="694">
        <f t="shared" si="2"/>
        <v>1.2700835086003615E-3</v>
      </c>
    </row>
    <row r="21" spans="1:64" s="87" customFormat="1" ht="15" customHeight="1" x14ac:dyDescent="0.2">
      <c r="A21" s="472">
        <v>12</v>
      </c>
      <c r="B21" s="317">
        <v>8708.2069728832303</v>
      </c>
      <c r="C21" s="317">
        <f t="shared" si="0"/>
        <v>8118.7937876248343</v>
      </c>
      <c r="D21" s="353">
        <v>7529.3806023664383</v>
      </c>
      <c r="E21" s="353">
        <f t="shared" si="1"/>
        <v>8286.7203935119542</v>
      </c>
      <c r="F21" s="353">
        <v>9044.0601846574718</v>
      </c>
      <c r="G21" s="317">
        <v>11969.22244366938</v>
      </c>
      <c r="H21" s="353">
        <v>12713.968902568457</v>
      </c>
      <c r="I21" s="367">
        <v>13518.398745700992</v>
      </c>
      <c r="J21" s="317">
        <v>13762.731245797713</v>
      </c>
      <c r="K21" s="317">
        <v>13241.470561345766</v>
      </c>
      <c r="L21" s="317">
        <v>13899.817962760133</v>
      </c>
      <c r="M21" s="317">
        <v>14827.813019275509</v>
      </c>
      <c r="N21" s="317">
        <v>15635.198638779491</v>
      </c>
      <c r="O21" s="353">
        <v>14818.646784159528</v>
      </c>
      <c r="P21" s="353">
        <v>15530.848230633508</v>
      </c>
      <c r="Q21" s="353">
        <v>16042.903600464577</v>
      </c>
      <c r="R21" s="353">
        <v>16316.139307427969</v>
      </c>
      <c r="S21" s="381">
        <v>16689.332211303547</v>
      </c>
      <c r="T21" s="353">
        <v>16121.457549403174</v>
      </c>
      <c r="U21" s="353">
        <v>15700.579073209608</v>
      </c>
      <c r="V21" s="353">
        <v>14364.247346413638</v>
      </c>
      <c r="W21" s="353">
        <v>13728.103547439556</v>
      </c>
      <c r="X21" s="353">
        <v>14003.864692275756</v>
      </c>
      <c r="Y21" s="353">
        <v>14186.962586463866</v>
      </c>
      <c r="Z21" s="353">
        <v>13995.041473187537</v>
      </c>
      <c r="AA21" s="353">
        <v>14414.40051811581</v>
      </c>
      <c r="AB21" s="353">
        <v>14592.729129256013</v>
      </c>
      <c r="AC21" s="381">
        <v>15204.870616073693</v>
      </c>
      <c r="AD21" s="353">
        <v>15169.879803787804</v>
      </c>
      <c r="AE21" s="353">
        <v>14977.722471240948</v>
      </c>
      <c r="AF21" s="353">
        <v>14969.190328542407</v>
      </c>
      <c r="AG21" s="353">
        <v>15621.046884078482</v>
      </c>
      <c r="AH21" s="353">
        <v>16134.20131498382</v>
      </c>
      <c r="AI21" s="353">
        <v>16270.211430529969</v>
      </c>
      <c r="AJ21" s="353">
        <v>16526.362987730663</v>
      </c>
      <c r="AK21" s="353">
        <v>16799.919526351176</v>
      </c>
      <c r="AL21" s="353">
        <v>17161.482231371381</v>
      </c>
      <c r="AM21" s="381">
        <v>17282.056607547675</v>
      </c>
      <c r="AN21" s="353">
        <v>17509.791921744341</v>
      </c>
      <c r="AO21" s="353">
        <v>17778.590225563908</v>
      </c>
      <c r="AP21" s="353">
        <v>17676.122587812366</v>
      </c>
      <c r="AQ21" s="353">
        <v>17513.19259168853</v>
      </c>
      <c r="AR21" s="353">
        <v>17905.27959275803</v>
      </c>
      <c r="AS21" s="353">
        <v>18134.828147173859</v>
      </c>
      <c r="AT21" s="353">
        <v>18029.956334811231</v>
      </c>
      <c r="AU21" s="353">
        <v>18148.829332026784</v>
      </c>
      <c r="AV21" s="353">
        <v>18111.612403762989</v>
      </c>
      <c r="AW21" s="381">
        <v>17284.857691128429</v>
      </c>
      <c r="AX21" s="353">
        <v>17357.192089748132</v>
      </c>
      <c r="AY21" s="353">
        <v>17283.70562748496</v>
      </c>
      <c r="AZ21" s="353">
        <v>16473.757900000001</v>
      </c>
      <c r="BA21" s="353">
        <v>17853.842027249881</v>
      </c>
      <c r="BB21" s="353">
        <v>17908.26468830142</v>
      </c>
      <c r="BC21" s="353">
        <v>18064.076136754091</v>
      </c>
      <c r="BD21" s="353">
        <v>17312.16550657386</v>
      </c>
      <c r="BE21" s="353">
        <v>17583.029270322761</v>
      </c>
      <c r="BF21" s="353">
        <v>17208</v>
      </c>
      <c r="BG21" s="353">
        <v>17993.129361173917</v>
      </c>
      <c r="BH21" s="382"/>
      <c r="BL21" s="694">
        <f t="shared" si="2"/>
        <v>1.7178749193444975E-3</v>
      </c>
    </row>
    <row r="22" spans="1:64" s="87" customFormat="1" ht="15" customHeight="1" x14ac:dyDescent="0.2">
      <c r="A22" s="472">
        <v>13</v>
      </c>
      <c r="B22" s="317">
        <v>9157.9265818114727</v>
      </c>
      <c r="C22" s="317">
        <f t="shared" si="0"/>
        <v>8588.6730136259466</v>
      </c>
      <c r="D22" s="353">
        <v>8019.4194454404196</v>
      </c>
      <c r="E22" s="353">
        <f t="shared" si="1"/>
        <v>8803.3142479681301</v>
      </c>
      <c r="F22" s="353">
        <v>9587.2090504958396</v>
      </c>
      <c r="G22" s="317">
        <v>12527.499861595526</v>
      </c>
      <c r="H22" s="353">
        <v>13290.272765867119</v>
      </c>
      <c r="I22" s="367">
        <v>14062.049109852316</v>
      </c>
      <c r="J22" s="317">
        <v>14310.89880895207</v>
      </c>
      <c r="K22" s="317">
        <v>13829.079813494238</v>
      </c>
      <c r="L22" s="317">
        <v>14501.835925520265</v>
      </c>
      <c r="M22" s="317">
        <v>15509.128240279164</v>
      </c>
      <c r="N22" s="317">
        <v>16245.352732000154</v>
      </c>
      <c r="O22" s="353">
        <v>15409.992100828535</v>
      </c>
      <c r="P22" s="353">
        <v>16202.253071007688</v>
      </c>
      <c r="Q22" s="353">
        <v>16728.170731707316</v>
      </c>
      <c r="R22" s="353">
        <v>16973.601932622554</v>
      </c>
      <c r="S22" s="381">
        <v>17342.105298876162</v>
      </c>
      <c r="T22" s="353">
        <v>16811.824864810984</v>
      </c>
      <c r="U22" s="353">
        <v>16442.457930092223</v>
      </c>
      <c r="V22" s="353">
        <v>14993.94553446982</v>
      </c>
      <c r="W22" s="353">
        <v>14404.151757286936</v>
      </c>
      <c r="X22" s="353">
        <v>14691.789209386923</v>
      </c>
      <c r="Y22" s="353">
        <v>14900.545629991973</v>
      </c>
      <c r="Z22" s="353">
        <v>14717.098468394248</v>
      </c>
      <c r="AA22" s="353">
        <v>15186.672747838144</v>
      </c>
      <c r="AB22" s="353">
        <v>15375.039875356502</v>
      </c>
      <c r="AC22" s="381">
        <v>15965.30144511113</v>
      </c>
      <c r="AD22" s="353">
        <v>15888.05517655849</v>
      </c>
      <c r="AE22" s="353">
        <v>15760.996222925743</v>
      </c>
      <c r="AF22" s="353">
        <v>15698.692932748849</v>
      </c>
      <c r="AG22" s="353">
        <v>16383.773967194553</v>
      </c>
      <c r="AH22" s="353">
        <v>16929.037306469956</v>
      </c>
      <c r="AI22" s="353">
        <v>17181.761064221755</v>
      </c>
      <c r="AJ22" s="353">
        <v>17396.08997048084</v>
      </c>
      <c r="AK22" s="353">
        <v>17697.009988885991</v>
      </c>
      <c r="AL22" s="353">
        <v>18058.951962404182</v>
      </c>
      <c r="AM22" s="381">
        <v>18283.957794372585</v>
      </c>
      <c r="AN22" s="353">
        <v>18570.685258030062</v>
      </c>
      <c r="AO22" s="353">
        <v>18776.454417293233</v>
      </c>
      <c r="AP22" s="353">
        <v>18734.283146516213</v>
      </c>
      <c r="AQ22" s="353">
        <v>18541.073228778907</v>
      </c>
      <c r="AR22" s="353">
        <v>18967.669169359437</v>
      </c>
      <c r="AS22" s="353">
        <v>19250.994600394588</v>
      </c>
      <c r="AT22" s="353">
        <v>19135.426407362622</v>
      </c>
      <c r="AU22" s="353">
        <v>19267.295280091461</v>
      </c>
      <c r="AV22" s="353">
        <v>19162.384115153392</v>
      </c>
      <c r="AW22" s="381">
        <v>18272.530370151086</v>
      </c>
      <c r="AX22" s="353">
        <v>18355.660611237268</v>
      </c>
      <c r="AY22" s="353">
        <v>18284.644459170147</v>
      </c>
      <c r="AZ22" s="353">
        <v>17416.793549999999</v>
      </c>
      <c r="BA22" s="353">
        <v>18787.16295940003</v>
      </c>
      <c r="BB22" s="353">
        <v>18951.00817570043</v>
      </c>
      <c r="BC22" s="353">
        <v>19142.907313022562</v>
      </c>
      <c r="BD22" s="353">
        <v>18404.366240356139</v>
      </c>
      <c r="BE22" s="353">
        <v>18649.878572089154</v>
      </c>
      <c r="BF22" s="353">
        <v>18336</v>
      </c>
      <c r="BG22" s="353">
        <v>19123.04247018664</v>
      </c>
      <c r="BH22" s="382"/>
      <c r="BL22" s="694">
        <f t="shared" si="2"/>
        <v>2.2863951059999277E-3</v>
      </c>
    </row>
    <row r="23" spans="1:64" s="87" customFormat="1" ht="15" customHeight="1" x14ac:dyDescent="0.2">
      <c r="A23" s="472">
        <v>14</v>
      </c>
      <c r="B23" s="317">
        <v>9587.2043903338854</v>
      </c>
      <c r="C23" s="317">
        <f t="shared" si="0"/>
        <v>9071.5088522722363</v>
      </c>
      <c r="D23" s="353">
        <v>8555.8133142105871</v>
      </c>
      <c r="E23" s="353">
        <f t="shared" si="1"/>
        <v>9355.7169842453823</v>
      </c>
      <c r="F23" s="353">
        <v>10155.620654280177</v>
      </c>
      <c r="G23" s="317">
        <v>13061.237612799647</v>
      </c>
      <c r="H23" s="353">
        <v>13843.05402250053</v>
      </c>
      <c r="I23" s="367">
        <v>14572.071616427271</v>
      </c>
      <c r="J23" s="317">
        <v>14827.134281048891</v>
      </c>
      <c r="K23" s="317">
        <v>14421.754662643993</v>
      </c>
      <c r="L23" s="317">
        <v>15118.418838992335</v>
      </c>
      <c r="M23" s="317">
        <v>16144.408649052843</v>
      </c>
      <c r="N23" s="317">
        <v>16796.186288379919</v>
      </c>
      <c r="O23" s="353">
        <v>16016.899136357253</v>
      </c>
      <c r="P23" s="353">
        <v>16844.14561070608</v>
      </c>
      <c r="Q23" s="353">
        <v>17382.131242740998</v>
      </c>
      <c r="R23" s="353">
        <v>17575.733544805713</v>
      </c>
      <c r="S23" s="381">
        <v>18052.03363374776</v>
      </c>
      <c r="T23" s="353">
        <v>17480.100426125744</v>
      </c>
      <c r="U23" s="353">
        <v>17098.541272913582</v>
      </c>
      <c r="V23" s="353">
        <v>15635.524820413853</v>
      </c>
      <c r="W23" s="353">
        <v>15089.304993529568</v>
      </c>
      <c r="X23" s="353">
        <v>15395.049623376366</v>
      </c>
      <c r="Y23" s="353">
        <v>15569.662074368478</v>
      </c>
      <c r="Z23" s="353">
        <v>15447.454969292989</v>
      </c>
      <c r="AA23" s="353">
        <v>15962.988287663735</v>
      </c>
      <c r="AB23" s="353">
        <v>16130.038026830041</v>
      </c>
      <c r="AC23" s="381">
        <v>16690.145609735486</v>
      </c>
      <c r="AD23" s="353">
        <v>16622.429993827762</v>
      </c>
      <c r="AE23" s="353">
        <v>16471.326521016832</v>
      </c>
      <c r="AF23" s="353">
        <v>16382.495837851871</v>
      </c>
      <c r="AG23" s="353">
        <v>17156.406596844598</v>
      </c>
      <c r="AH23" s="353">
        <v>17699.640493337611</v>
      </c>
      <c r="AI23" s="353">
        <v>17982.532096596835</v>
      </c>
      <c r="AJ23" s="353">
        <v>18188.301179367365</v>
      </c>
      <c r="AK23" s="353">
        <v>18521.116820570518</v>
      </c>
      <c r="AL23" s="353">
        <v>18951.919336926789</v>
      </c>
      <c r="AM23" s="381">
        <v>19251.87118282438</v>
      </c>
      <c r="AN23" s="353">
        <v>19517.550603068747</v>
      </c>
      <c r="AO23" s="353">
        <v>19718.021616541355</v>
      </c>
      <c r="AP23" s="353">
        <v>19680.403175474949</v>
      </c>
      <c r="AQ23" s="353">
        <v>19536.494477329587</v>
      </c>
      <c r="AR23" s="353">
        <v>19931.32365519863</v>
      </c>
      <c r="AS23" s="353">
        <v>20243.142558813011</v>
      </c>
      <c r="AT23" s="353">
        <v>20134.195664830488</v>
      </c>
      <c r="AU23" s="353">
        <v>20281.998475692744</v>
      </c>
      <c r="AV23" s="353">
        <v>20229.722047218871</v>
      </c>
      <c r="AW23" s="381">
        <v>19189.90606134295</v>
      </c>
      <c r="AX23" s="353">
        <v>19258.322326618199</v>
      </c>
      <c r="AY23" s="353">
        <v>19257.340095830357</v>
      </c>
      <c r="AZ23" s="353">
        <v>18338.77435</v>
      </c>
      <c r="BA23" s="353">
        <v>19716.132745013347</v>
      </c>
      <c r="BB23" s="353">
        <v>19980.931046451089</v>
      </c>
      <c r="BC23" s="353">
        <v>20152.989443744511</v>
      </c>
      <c r="BD23" s="353">
        <v>19469.392601814649</v>
      </c>
      <c r="BE23" s="353">
        <v>19715.703042633868</v>
      </c>
      <c r="BF23" s="353">
        <v>19441</v>
      </c>
      <c r="BG23" s="353">
        <v>20174.352928137607</v>
      </c>
      <c r="BH23" s="382"/>
      <c r="BL23" s="694">
        <f t="shared" si="2"/>
        <v>2.8018421228575008E-3</v>
      </c>
    </row>
    <row r="24" spans="1:64" s="87" customFormat="1" ht="15" customHeight="1" x14ac:dyDescent="0.2">
      <c r="A24" s="472">
        <v>15</v>
      </c>
      <c r="B24" s="317">
        <v>10050.551866199346</v>
      </c>
      <c r="C24" s="317">
        <f t="shared" si="0"/>
        <v>9574.6905978540635</v>
      </c>
      <c r="D24" s="353">
        <v>9098.8293295087824</v>
      </c>
      <c r="E24" s="353">
        <f t="shared" si="1"/>
        <v>9920.9043205163871</v>
      </c>
      <c r="F24" s="353">
        <v>10742.979311523994</v>
      </c>
      <c r="G24" s="317">
        <v>13594.975364003765</v>
      </c>
      <c r="H24" s="353">
        <v>14337.028762470813</v>
      </c>
      <c r="I24" s="367">
        <v>15121.32662350799</v>
      </c>
      <c r="J24" s="317">
        <v>15348.691768321967</v>
      </c>
      <c r="K24" s="317">
        <v>15024.560705796304</v>
      </c>
      <c r="L24" s="317">
        <v>15764.131653888282</v>
      </c>
      <c r="M24" s="317">
        <v>16807.309945164507</v>
      </c>
      <c r="N24" s="317">
        <v>17376.680113180133</v>
      </c>
      <c r="O24" s="353">
        <v>16643.258320460609</v>
      </c>
      <c r="P24" s="353">
        <v>17445.458736975263</v>
      </c>
      <c r="Q24" s="353">
        <v>17987.392566782812</v>
      </c>
      <c r="R24" s="353">
        <v>18223.431873586513</v>
      </c>
      <c r="S24" s="381">
        <v>18707.81489223085</v>
      </c>
      <c r="T24" s="353">
        <v>18148.375987440504</v>
      </c>
      <c r="U24" s="353">
        <v>17739.484230900602</v>
      </c>
      <c r="V24" s="353">
        <v>16312.747400021444</v>
      </c>
      <c r="W24" s="353">
        <v>15715.275558203068</v>
      </c>
      <c r="X24" s="353">
        <v>16096.119194954626</v>
      </c>
      <c r="Y24" s="353">
        <v>16215.486490617952</v>
      </c>
      <c r="Z24" s="353">
        <v>16256.656774266026</v>
      </c>
      <c r="AA24" s="353">
        <v>16741.325482540957</v>
      </c>
      <c r="AB24" s="353">
        <v>16888.937977536003</v>
      </c>
      <c r="AC24" s="381">
        <v>17401.878897997129</v>
      </c>
      <c r="AD24" s="353">
        <v>17385.603823538964</v>
      </c>
      <c r="AE24" s="353">
        <v>17153.868836786507</v>
      </c>
      <c r="AF24" s="353">
        <v>17079.839394541093</v>
      </c>
      <c r="AG24" s="353">
        <v>17836.587458844209</v>
      </c>
      <c r="AH24" s="353">
        <v>18415.315989736715</v>
      </c>
      <c r="AI24" s="353">
        <v>18718.418519629267</v>
      </c>
      <c r="AJ24" s="353">
        <v>18918.499769162969</v>
      </c>
      <c r="AK24" s="353">
        <v>19222.06377519518</v>
      </c>
      <c r="AL24" s="353">
        <v>19780.352934803221</v>
      </c>
      <c r="AM24" s="381">
        <v>20135.553940525406</v>
      </c>
      <c r="AN24" s="353">
        <v>20434.10470992784</v>
      </c>
      <c r="AO24" s="353">
        <v>20630.032894736843</v>
      </c>
      <c r="AP24" s="353">
        <v>20544.913435853905</v>
      </c>
      <c r="AQ24" s="353">
        <v>20489.989015683161</v>
      </c>
      <c r="AR24" s="353">
        <v>20863.382911993915</v>
      </c>
      <c r="AS24" s="353">
        <v>21191.82011699145</v>
      </c>
      <c r="AT24" s="353">
        <v>21089.540171973666</v>
      </c>
      <c r="AU24" s="353">
        <v>21278.603516794603</v>
      </c>
      <c r="AV24" s="353">
        <v>21187.012941942787</v>
      </c>
      <c r="AW24" s="381">
        <v>20095.565587896348</v>
      </c>
      <c r="AX24" s="353">
        <v>20181.761421637053</v>
      </c>
      <c r="AY24" s="353">
        <v>20190.495259455598</v>
      </c>
      <c r="AZ24" s="353">
        <v>19256.322550000001</v>
      </c>
      <c r="BA24" s="353">
        <v>20676.648343018689</v>
      </c>
      <c r="BB24" s="353">
        <v>20955.297911725575</v>
      </c>
      <c r="BC24" s="353">
        <v>21179.994416447138</v>
      </c>
      <c r="BD24" s="353">
        <v>20531.283458774262</v>
      </c>
      <c r="BE24" s="353">
        <v>20772.304032183485</v>
      </c>
      <c r="BF24" s="353">
        <v>20447</v>
      </c>
      <c r="BG24" s="353">
        <v>21166.71139779226</v>
      </c>
      <c r="BH24" s="382"/>
      <c r="BL24" s="694">
        <f t="shared" si="2"/>
        <v>3.1432215154050258E-3</v>
      </c>
    </row>
    <row r="25" spans="1:64" s="87" customFormat="1" ht="15" customHeight="1" x14ac:dyDescent="0.2">
      <c r="A25" s="472">
        <v>16</v>
      </c>
      <c r="B25" s="317">
        <v>10527.527209002028</v>
      </c>
      <c r="C25" s="317">
        <f t="shared" si="0"/>
        <v>10074.753057112463</v>
      </c>
      <c r="D25" s="353">
        <v>9621.9789052228971</v>
      </c>
      <c r="E25" s="353">
        <f t="shared" si="1"/>
        <v>10473.000594752108</v>
      </c>
      <c r="F25" s="353">
        <v>11324.022284281318</v>
      </c>
      <c r="G25" s="317">
        <v>14091.903615124842</v>
      </c>
      <c r="H25" s="353">
        <v>14866.287412438971</v>
      </c>
      <c r="I25" s="367">
        <v>15698.604845235686</v>
      </c>
      <c r="J25" s="317">
        <v>15934.113437710113</v>
      </c>
      <c r="K25" s="317">
        <v>15586.841972938379</v>
      </c>
      <c r="L25" s="317">
        <v>16404.989485213584</v>
      </c>
      <c r="M25" s="317">
        <v>17414.9694666002</v>
      </c>
      <c r="N25" s="317">
        <v>17965.64830038619</v>
      </c>
      <c r="O25" s="353">
        <v>17168.466331975844</v>
      </c>
      <c r="P25" s="353">
        <v>18039.3937880755</v>
      </c>
      <c r="Q25" s="353">
        <v>18627.439024390245</v>
      </c>
      <c r="R25" s="353">
        <v>18903.677857079922</v>
      </c>
      <c r="S25" s="381">
        <v>19342.538954340627</v>
      </c>
      <c r="T25" s="353">
        <v>18783.513917615688</v>
      </c>
      <c r="U25" s="353">
        <v>18355.193214163723</v>
      </c>
      <c r="V25" s="353">
        <v>16944.821807655197</v>
      </c>
      <c r="W25" s="353">
        <v>16357.179919068256</v>
      </c>
      <c r="X25" s="353">
        <v>16792.807081710522</v>
      </c>
      <c r="Y25" s="353">
        <v>16854.958535560054</v>
      </c>
      <c r="Z25" s="353">
        <v>16951.740375973637</v>
      </c>
      <c r="AA25" s="353">
        <v>17436.774820301383</v>
      </c>
      <c r="AB25" s="353">
        <v>17601.016337452907</v>
      </c>
      <c r="AC25" s="381">
        <v>18149.198850671852</v>
      </c>
      <c r="AD25" s="353">
        <v>18098.379381476789</v>
      </c>
      <c r="AE25" s="353">
        <v>17855.515390402157</v>
      </c>
      <c r="AF25" s="353">
        <v>17780.568114126861</v>
      </c>
      <c r="AG25" s="353">
        <v>18462.287814906962</v>
      </c>
      <c r="AH25" s="353">
        <v>19093.834519054148</v>
      </c>
      <c r="AI25" s="353">
        <v>19455.88749410908</v>
      </c>
      <c r="AJ25" s="353">
        <v>19687.4562458904</v>
      </c>
      <c r="AK25" s="353">
        <v>19951.900083698085</v>
      </c>
      <c r="AL25" s="353">
        <v>20517.238616972292</v>
      </c>
      <c r="AM25" s="381">
        <v>20949.783371116151</v>
      </c>
      <c r="AN25" s="353">
        <v>21291.479732722015</v>
      </c>
      <c r="AO25" s="353">
        <v>21437.894736842107</v>
      </c>
      <c r="AP25" s="353">
        <v>21402.507614149836</v>
      </c>
      <c r="AQ25" s="353">
        <v>21336.638066760235</v>
      </c>
      <c r="AR25" s="353">
        <v>21669.06125261357</v>
      </c>
      <c r="AS25" s="353">
        <v>22057.392498240515</v>
      </c>
      <c r="AT25" s="353">
        <v>22016.348414617762</v>
      </c>
      <c r="AU25" s="353">
        <v>22224.533725298057</v>
      </c>
      <c r="AV25" s="353">
        <v>22151.403645527447</v>
      </c>
      <c r="AW25" s="381">
        <v>20989.508949811279</v>
      </c>
      <c r="AX25" s="353">
        <v>21128.286494031378</v>
      </c>
      <c r="AY25" s="353">
        <v>21078.461311040879</v>
      </c>
      <c r="AZ25" s="353">
        <v>20168.329999999998</v>
      </c>
      <c r="BA25" s="353">
        <v>21639.339514292442</v>
      </c>
      <c r="BB25" s="353">
        <v>21849.535922947878</v>
      </c>
      <c r="BC25" s="353">
        <v>22162.576928950479</v>
      </c>
      <c r="BD25" s="353">
        <v>21480.296153773601</v>
      </c>
      <c r="BE25" s="353">
        <v>21719.248081013597</v>
      </c>
      <c r="BF25" s="353">
        <v>21456</v>
      </c>
      <c r="BG25" s="353">
        <v>22108.960677395044</v>
      </c>
      <c r="BH25" s="382"/>
      <c r="BL25" s="694">
        <f t="shared" si="2"/>
        <v>3.5067860342006263E-3</v>
      </c>
    </row>
    <row r="26" spans="1:64" s="87" customFormat="1" ht="15" customHeight="1" x14ac:dyDescent="0.2">
      <c r="A26" s="472">
        <v>17</v>
      </c>
      <c r="B26" s="317">
        <v>11018.130418741928</v>
      </c>
      <c r="C26" s="317">
        <f t="shared" si="0"/>
        <v>10591.56266963151</v>
      </c>
      <c r="D26" s="353">
        <v>10164.994920521092</v>
      </c>
      <c r="E26" s="353">
        <f t="shared" si="1"/>
        <v>11088.713406915054</v>
      </c>
      <c r="F26" s="353">
        <v>12012.431893309016</v>
      </c>
      <c r="G26" s="317">
        <v>14650.181033050989</v>
      </c>
      <c r="H26" s="353">
        <v>15366.142804075567</v>
      </c>
      <c r="I26" s="367">
        <v>16287.092352822172</v>
      </c>
      <c r="J26" s="317">
        <v>16508.891076745749</v>
      </c>
      <c r="K26" s="317">
        <v>16138.992046077892</v>
      </c>
      <c r="L26" s="317">
        <v>17060.412267250824</v>
      </c>
      <c r="M26" s="317">
        <v>17981.197657028915</v>
      </c>
      <c r="N26" s="317">
        <v>18537.667762780562</v>
      </c>
      <c r="O26" s="353">
        <v>17666.441335486586</v>
      </c>
      <c r="P26" s="353">
        <v>18684.975365358365</v>
      </c>
      <c r="Q26" s="353">
        <v>19257.049941927991</v>
      </c>
      <c r="R26" s="353">
        <v>19512.3190002056</v>
      </c>
      <c r="S26" s="381">
        <v>19938.156794614257</v>
      </c>
      <c r="T26" s="353">
        <v>19371.706870343143</v>
      </c>
      <c r="U26" s="353">
        <v>18960.808607537285</v>
      </c>
      <c r="V26" s="353">
        <v>17526.995604159965</v>
      </c>
      <c r="W26" s="353">
        <v>16983.150483741756</v>
      </c>
      <c r="X26" s="353">
        <v>17430.342223364503</v>
      </c>
      <c r="Y26" s="353">
        <v>17492.313123399701</v>
      </c>
      <c r="Z26" s="353">
        <v>17574.203302875972</v>
      </c>
      <c r="AA26" s="353">
        <v>18077.639471667822</v>
      </c>
      <c r="AB26" s="353">
        <v>18227.255114256539</v>
      </c>
      <c r="AC26" s="381">
        <v>18793.504774782388</v>
      </c>
      <c r="AD26" s="353">
        <v>18755.356852808367</v>
      </c>
      <c r="AE26" s="353">
        <v>18480.744992633921</v>
      </c>
      <c r="AF26" s="353">
        <v>18405.130668540267</v>
      </c>
      <c r="AG26" s="353">
        <v>19079.733548858065</v>
      </c>
      <c r="AH26" s="353">
        <v>19712.578796979331</v>
      </c>
      <c r="AI26" s="353">
        <v>20117.393999114578</v>
      </c>
      <c r="AJ26" s="353">
        <v>20364.94410945872</v>
      </c>
      <c r="AK26" s="353">
        <v>20637.642115228937</v>
      </c>
      <c r="AL26" s="353">
        <v>21266.13058316856</v>
      </c>
      <c r="AM26" s="381">
        <v>21725.591812241633</v>
      </c>
      <c r="AN26" s="353">
        <v>22098.336025216868</v>
      </c>
      <c r="AO26" s="353">
        <v>22190.867011278195</v>
      </c>
      <c r="AP26" s="353">
        <v>22186.791322365629</v>
      </c>
      <c r="AQ26" s="353">
        <v>22144.065356685176</v>
      </c>
      <c r="AR26" s="353">
        <v>22464.207850218587</v>
      </c>
      <c r="AS26" s="353">
        <v>22888.444267534298</v>
      </c>
      <c r="AT26" s="353">
        <v>22900.9726140893</v>
      </c>
      <c r="AU26" s="353">
        <v>23145.126517502315</v>
      </c>
      <c r="AV26" s="353">
        <v>23028.230039829577</v>
      </c>
      <c r="AW26" s="381">
        <v>21847.132201346965</v>
      </c>
      <c r="AX26" s="353">
        <v>22011.325128643155</v>
      </c>
      <c r="AY26" s="353">
        <v>21987.892190845138</v>
      </c>
      <c r="AZ26" s="353">
        <v>21030.470699999998</v>
      </c>
      <c r="BA26" s="353">
        <v>22535.675700879532</v>
      </c>
      <c r="BB26" s="353">
        <v>22677.534081487051</v>
      </c>
      <c r="BC26" s="353">
        <v>23084.871816897641</v>
      </c>
      <c r="BD26" s="353">
        <v>22386.45695395469</v>
      </c>
      <c r="BE26" s="353">
        <v>22620.074724868216</v>
      </c>
      <c r="BF26" s="353">
        <v>22441</v>
      </c>
      <c r="BG26" s="353">
        <v>23096.406481358335</v>
      </c>
      <c r="BH26" s="382"/>
      <c r="BL26" s="694">
        <f t="shared" si="2"/>
        <v>3.8779221291451726E-3</v>
      </c>
    </row>
    <row r="27" spans="1:64" s="87" customFormat="1" ht="15" customHeight="1" x14ac:dyDescent="0.2">
      <c r="A27" s="472">
        <v>18</v>
      </c>
      <c r="B27" s="317">
        <v>11461.03609420156</v>
      </c>
      <c r="C27" s="317">
        <f t="shared" si="0"/>
        <v>11107.701027858519</v>
      </c>
      <c r="D27" s="353">
        <v>10754.365961515476</v>
      </c>
      <c r="E27" s="353">
        <f t="shared" si="1"/>
        <v>11714.972362953111</v>
      </c>
      <c r="F27" s="353">
        <v>12675.578764390744</v>
      </c>
      <c r="G27" s="317">
        <v>15214.593367657644</v>
      </c>
      <c r="H27" s="353">
        <v>15901.282105710039</v>
      </c>
      <c r="I27" s="367">
        <v>16836.347359902891</v>
      </c>
      <c r="J27" s="317">
        <v>17051.73662472385</v>
      </c>
      <c r="K27" s="317">
        <v>16691.142119217406</v>
      </c>
      <c r="L27" s="317">
        <v>17662.430230010956</v>
      </c>
      <c r="M27" s="317">
        <v>18607.271103356597</v>
      </c>
      <c r="N27" s="317">
        <v>19084.264137957405</v>
      </c>
      <c r="O27" s="353">
        <v>18203.320636146607</v>
      </c>
      <c r="P27" s="353">
        <v>19304.733679549918</v>
      </c>
      <c r="Q27" s="353">
        <v>19851.875725900118</v>
      </c>
      <c r="R27" s="353">
        <v>20085.157723147415</v>
      </c>
      <c r="S27" s="381">
        <v>20521.741951245996</v>
      </c>
      <c r="T27" s="353">
        <v>19943.331007500808</v>
      </c>
      <c r="U27" s="353">
        <v>19533.619833769782</v>
      </c>
      <c r="V27" s="353">
        <v>18085.407204889034</v>
      </c>
      <c r="W27" s="353">
        <v>17534.004580654437</v>
      </c>
      <c r="X27" s="353">
        <v>18026.251359206024</v>
      </c>
      <c r="Y27" s="353">
        <v>18070.378912370539</v>
      </c>
      <c r="Z27" s="353">
        <v>18124.045554973036</v>
      </c>
      <c r="AA27" s="353">
        <v>18720.525778085892</v>
      </c>
      <c r="AB27" s="353">
        <v>18847.641192211544</v>
      </c>
      <c r="AC27" s="381">
        <v>19432.191751880335</v>
      </c>
      <c r="AD27" s="353">
        <v>19367.335867199428</v>
      </c>
      <c r="AE27" s="353">
        <v>19099.027599285331</v>
      </c>
      <c r="AF27" s="353">
        <v>19002.611919781277</v>
      </c>
      <c r="AG27" s="353">
        <v>19679.019114163548</v>
      </c>
      <c r="AH27" s="353">
        <v>20305.474749978133</v>
      </c>
      <c r="AI27" s="353">
        <v>20704.520586093142</v>
      </c>
      <c r="AJ27" s="353">
        <v>20980.419353936122</v>
      </c>
      <c r="AK27" s="353">
        <v>21315.781685212882</v>
      </c>
      <c r="AL27" s="353">
        <v>22009.019407351232</v>
      </c>
      <c r="AM27" s="381">
        <v>22542.776703560477</v>
      </c>
      <c r="AN27" s="353">
        <v>22895.088571651861</v>
      </c>
      <c r="AO27" s="353">
        <v>22903.023966165412</v>
      </c>
      <c r="AP27" s="353">
        <v>22955.859649998751</v>
      </c>
      <c r="AQ27" s="353">
        <v>22887.926344053209</v>
      </c>
      <c r="AR27" s="353">
        <v>23200.113393366279</v>
      </c>
      <c r="AS27" s="353">
        <v>23674.747095404568</v>
      </c>
      <c r="AT27" s="353">
        <v>23817.855199516322</v>
      </c>
      <c r="AU27" s="353">
        <v>24035.555718874191</v>
      </c>
      <c r="AV27" s="353">
        <v>23940.555478435435</v>
      </c>
      <c r="AW27" s="381">
        <v>22614.54098516647</v>
      </c>
      <c r="AX27" s="353">
        <v>22850.500406241539</v>
      </c>
      <c r="AY27" s="353">
        <v>22832.928585992453</v>
      </c>
      <c r="AZ27" s="353">
        <v>21890.395099999998</v>
      </c>
      <c r="BA27" s="353">
        <v>23329.759943851106</v>
      </c>
      <c r="BB27" s="353">
        <v>23508.737394188309</v>
      </c>
      <c r="BC27" s="353">
        <v>23996.589928606878</v>
      </c>
      <c r="BD27" s="353">
        <v>23249.765859317526</v>
      </c>
      <c r="BE27" s="353">
        <v>23569.068436141682</v>
      </c>
      <c r="BF27" s="353">
        <v>23378</v>
      </c>
      <c r="BG27" s="353">
        <v>24083.852285321631</v>
      </c>
      <c r="BH27" s="382"/>
      <c r="BL27" s="694">
        <f t="shared" si="2"/>
        <v>4.1903499901727592E-3</v>
      </c>
    </row>
    <row r="28" spans="1:64" s="87" customFormat="1" ht="15" customHeight="1" x14ac:dyDescent="0.2">
      <c r="A28" s="473">
        <v>19</v>
      </c>
      <c r="B28" s="316">
        <v>11903.941769661193</v>
      </c>
      <c r="C28" s="316">
        <f t="shared" si="0"/>
        <v>11617.2172395575</v>
      </c>
      <c r="D28" s="354">
        <v>11330.492709453805</v>
      </c>
      <c r="E28" s="354">
        <f t="shared" si="1"/>
        <v>12340.92485694963</v>
      </c>
      <c r="F28" s="354">
        <v>13351.357004445457</v>
      </c>
      <c r="G28" s="316">
        <v>15803.545368986326</v>
      </c>
      <c r="H28" s="354">
        <v>16395.25684568032</v>
      </c>
      <c r="I28" s="368">
        <v>17424.834867489379</v>
      </c>
      <c r="J28" s="316">
        <v>17610.548218230717</v>
      </c>
      <c r="K28" s="316">
        <v>17293.948162369717</v>
      </c>
      <c r="L28" s="316">
        <v>18308.143044906901</v>
      </c>
      <c r="M28" s="316">
        <v>19159.688850116319</v>
      </c>
      <c r="N28" s="316">
        <v>19537.642526669984</v>
      </c>
      <c r="O28" s="354">
        <v>18728.528647661846</v>
      </c>
      <c r="P28" s="354">
        <v>19843.333166883051</v>
      </c>
      <c r="Q28" s="354">
        <v>20331.91056910569</v>
      </c>
      <c r="R28" s="354">
        <v>20693.798866273093</v>
      </c>
      <c r="S28" s="383">
        <v>21087.278082414898</v>
      </c>
      <c r="T28" s="354">
        <v>20492.863390565428</v>
      </c>
      <c r="U28" s="354">
        <v>20071.103495388819</v>
      </c>
      <c r="V28" s="354">
        <v>18648.57124477324</v>
      </c>
      <c r="W28" s="354">
        <v>18071.20113797424</v>
      </c>
      <c r="X28" s="354">
        <v>18547.671853067357</v>
      </c>
      <c r="Y28" s="354">
        <v>18623.035216111894</v>
      </c>
      <c r="Z28" s="354">
        <v>18694.63657130018</v>
      </c>
      <c r="AA28" s="354">
        <v>19316.914018316489</v>
      </c>
      <c r="AB28" s="354">
        <v>19423.156578993698</v>
      </c>
      <c r="AC28" s="383">
        <v>20014.689258852362</v>
      </c>
      <c r="AD28" s="354">
        <v>20006.313955754798</v>
      </c>
      <c r="AE28" s="354">
        <v>19692.99572140551</v>
      </c>
      <c r="AF28" s="354">
        <v>19617.01898550503</v>
      </c>
      <c r="AG28" s="354">
        <v>20260.144510823411</v>
      </c>
      <c r="AH28" s="354">
        <v>20933.912149750708</v>
      </c>
      <c r="AI28" s="354">
        <v>21348.619025177442</v>
      </c>
      <c r="AJ28" s="354">
        <v>21597.444913890791</v>
      </c>
      <c r="AK28" s="354">
        <v>21986.318793649923</v>
      </c>
      <c r="AL28" s="354">
        <v>22697.879953411524</v>
      </c>
      <c r="AM28" s="383">
        <v>23225.488131750903</v>
      </c>
      <c r="AN28" s="354">
        <v>23651.426133847395</v>
      </c>
      <c r="AO28" s="354">
        <v>23598.291823308271</v>
      </c>
      <c r="AP28" s="354">
        <v>23669.59932096762</v>
      </c>
      <c r="AQ28" s="354">
        <v>23607.442790016474</v>
      </c>
      <c r="AR28" s="354">
        <v>23933.386000760311</v>
      </c>
      <c r="AS28" s="354">
        <v>24415.022440667799</v>
      </c>
      <c r="AT28" s="354">
        <v>24707.442227596399</v>
      </c>
      <c r="AU28" s="354">
        <v>24822.222167782678</v>
      </c>
      <c r="AV28" s="354">
        <v>24754.666894467638</v>
      </c>
      <c r="AW28" s="383">
        <v>23408.896947654444</v>
      </c>
      <c r="AX28" s="354">
        <v>23636.577935876339</v>
      </c>
      <c r="AY28" s="354">
        <v>23601.143490671828</v>
      </c>
      <c r="AZ28" s="354">
        <v>22702.66905</v>
      </c>
      <c r="BA28" s="354">
        <v>24121.668613554262</v>
      </c>
      <c r="BB28" s="354">
        <v>24301.478856944523</v>
      </c>
      <c r="BC28" s="354">
        <v>24816.290087046153</v>
      </c>
      <c r="BD28" s="354">
        <v>24118.300605511857</v>
      </c>
      <c r="BE28" s="354">
        <v>24456.572274114493</v>
      </c>
      <c r="BF28" s="354">
        <v>24286</v>
      </c>
      <c r="BG28" s="354">
        <v>24982.870106840448</v>
      </c>
      <c r="BH28" s="384"/>
      <c r="BL28" s="694">
        <f t="shared" si="2"/>
        <v>4.4790366743236998E-3</v>
      </c>
    </row>
    <row r="29" spans="1:64" s="87" customFormat="1" ht="15" customHeight="1" x14ac:dyDescent="0.2">
      <c r="A29" s="472">
        <v>20</v>
      </c>
      <c r="B29" s="317">
        <v>12312.777777777776</v>
      </c>
      <c r="C29" s="317">
        <f t="shared" si="0"/>
        <v>12142.809350225089</v>
      </c>
      <c r="D29" s="353">
        <v>11972.840922672402</v>
      </c>
      <c r="E29" s="353">
        <f t="shared" si="1"/>
        <v>12971.567503397069</v>
      </c>
      <c r="F29" s="353">
        <v>13970.294084121737</v>
      </c>
      <c r="G29" s="317">
        <v>16374.092620273488</v>
      </c>
      <c r="H29" s="353">
        <v>16995.083315644235</v>
      </c>
      <c r="I29" s="367">
        <v>18013.322375075866</v>
      </c>
      <c r="J29" s="317">
        <v>18180.003842090096</v>
      </c>
      <c r="K29" s="317">
        <v>17952.475772536112</v>
      </c>
      <c r="L29" s="317">
        <v>18866.466155531216</v>
      </c>
      <c r="M29" s="317">
        <v>19712.106596876041</v>
      </c>
      <c r="N29" s="317">
        <v>20024.918365005928</v>
      </c>
      <c r="O29" s="353">
        <v>19249.846229462153</v>
      </c>
      <c r="P29" s="353">
        <v>20370.865541462765</v>
      </c>
      <c r="Q29" s="353">
        <v>20843.252032520326</v>
      </c>
      <c r="R29" s="353">
        <v>21250.363761858611</v>
      </c>
      <c r="S29" s="381">
        <v>21604.683479016232</v>
      </c>
      <c r="T29" s="353">
        <v>20992.689326920681</v>
      </c>
      <c r="U29" s="353">
        <v>20598.493567118294</v>
      </c>
      <c r="V29" s="353">
        <v>19192.725528036884</v>
      </c>
      <c r="W29" s="353">
        <v>18583.358872707104</v>
      </c>
      <c r="X29" s="353">
        <v>19055.947292461595</v>
      </c>
      <c r="Y29" s="353">
        <v>19194.748633775362</v>
      </c>
      <c r="Z29" s="353">
        <v>19302.57536324146</v>
      </c>
      <c r="AA29" s="353">
        <v>19893.085708030794</v>
      </c>
      <c r="AB29" s="353">
        <v>20014.279162705538</v>
      </c>
      <c r="AC29" s="381">
        <v>20623.408518549819</v>
      </c>
      <c r="AD29" s="353">
        <v>20607.493340480134</v>
      </c>
      <c r="AE29" s="353">
        <v>20252.228865623922</v>
      </c>
      <c r="AF29" s="353">
        <v>20221.270562539135</v>
      </c>
      <c r="AG29" s="353">
        <v>20862.731924973556</v>
      </c>
      <c r="AH29" s="353">
        <v>21551.040907367995</v>
      </c>
      <c r="AI29" s="353">
        <v>21961.066435314111</v>
      </c>
      <c r="AJ29" s="353">
        <v>22214.470473845464</v>
      </c>
      <c r="AK29" s="353">
        <v>22703.991163677776</v>
      </c>
      <c r="AL29" s="353">
        <v>23326.709079335844</v>
      </c>
      <c r="AM29" s="381">
        <v>23911.155020669426</v>
      </c>
      <c r="AN29" s="353">
        <v>24350.028004272277</v>
      </c>
      <c r="AO29" s="353">
        <v>24324.52302631579</v>
      </c>
      <c r="AP29" s="353">
        <v>24415.152969518436</v>
      </c>
      <c r="AQ29" s="353">
        <v>24325.606761457249</v>
      </c>
      <c r="AR29" s="353">
        <v>24658.759800893364</v>
      </c>
      <c r="AS29" s="353">
        <v>25145.069456462799</v>
      </c>
      <c r="AT29" s="353">
        <v>25454.347933181063</v>
      </c>
      <c r="AU29" s="353">
        <v>25564.246502259244</v>
      </c>
      <c r="AV29" s="353">
        <v>25555.761994255143</v>
      </c>
      <c r="AW29" s="381">
        <v>24143.50047048624</v>
      </c>
      <c r="AX29" s="353">
        <v>24464.210224786988</v>
      </c>
      <c r="AY29" s="353">
        <v>24381.785401162193</v>
      </c>
      <c r="AZ29" s="353">
        <v>23524.91635</v>
      </c>
      <c r="BA29" s="353">
        <v>24883.119257499606</v>
      </c>
      <c r="BB29" s="353">
        <v>25029.048851738298</v>
      </c>
      <c r="BC29" s="353">
        <v>25647.62469934715</v>
      </c>
      <c r="BD29" s="353">
        <v>24911.583243732668</v>
      </c>
      <c r="BE29" s="353">
        <v>25296.933875890132</v>
      </c>
      <c r="BF29" s="353">
        <v>25170</v>
      </c>
      <c r="BG29" s="353">
        <v>25875.992729529637</v>
      </c>
      <c r="BH29" s="382"/>
      <c r="BL29" s="694">
        <f t="shared" si="2"/>
        <v>4.7871736383982011E-3</v>
      </c>
    </row>
    <row r="30" spans="1:64" s="87" customFormat="1" ht="15" customHeight="1" x14ac:dyDescent="0.2">
      <c r="A30" s="472">
        <v>21</v>
      </c>
      <c r="B30" s="317">
        <v>12701.17198548853</v>
      </c>
      <c r="C30" s="317">
        <f t="shared" si="0"/>
        <v>12628.380901313643</v>
      </c>
      <c r="D30" s="353">
        <v>12555.589817138756</v>
      </c>
      <c r="E30" s="353">
        <f t="shared" si="1"/>
        <v>13572.410490468386</v>
      </c>
      <c r="F30" s="353">
        <v>14589.231163798016</v>
      </c>
      <c r="G30" s="317">
        <v>16963.04462160217</v>
      </c>
      <c r="H30" s="353">
        <v>17683.119560602841</v>
      </c>
      <c r="I30" s="367">
        <v>18652.251669026908</v>
      </c>
      <c r="J30" s="317">
        <v>18754.781481125734</v>
      </c>
      <c r="K30" s="317">
        <v>18550.216218687143</v>
      </c>
      <c r="L30" s="317">
        <v>19507.323986856518</v>
      </c>
      <c r="M30" s="317">
        <v>20218.489531405783</v>
      </c>
      <c r="N30" s="317">
        <v>20550.328834168165</v>
      </c>
      <c r="O30" s="353">
        <v>19747.821232972896</v>
      </c>
      <c r="P30" s="353">
        <v>20857.818502613267</v>
      </c>
      <c r="Q30" s="353">
        <v>21378.943089430893</v>
      </c>
      <c r="R30" s="353">
        <v>21751.597644432699</v>
      </c>
      <c r="S30" s="381">
        <v>22122.08887561757</v>
      </c>
      <c r="T30" s="353">
        <v>21500.799671060828</v>
      </c>
      <c r="U30" s="353">
        <v>21146.070818626889</v>
      </c>
      <c r="V30" s="353">
        <v>19684.602980593976</v>
      </c>
      <c r="W30" s="353">
        <v>19104.621633835217</v>
      </c>
      <c r="X30" s="353">
        <v>19577.367786322928</v>
      </c>
      <c r="Y30" s="353">
        <v>19728.347823594602</v>
      </c>
      <c r="Z30" s="353">
        <v>19829.593974685438</v>
      </c>
      <c r="AA30" s="353">
        <v>20436.910916919034</v>
      </c>
      <c r="AB30" s="353">
        <v>20570.285553325586</v>
      </c>
      <c r="AC30" s="381">
        <v>21219.016901884559</v>
      </c>
      <c r="AD30" s="353">
        <v>21176.273836208296</v>
      </c>
      <c r="AE30" s="353">
        <v>20846.196987744097</v>
      </c>
      <c r="AF30" s="353">
        <v>20810.288906538772</v>
      </c>
      <c r="AG30" s="353">
        <v>21402.584211075187</v>
      </c>
      <c r="AH30" s="353">
        <v>22119.70405574832</v>
      </c>
      <c r="AI30" s="353">
        <v>22518.124544792427</v>
      </c>
      <c r="AJ30" s="353">
        <v>22806.690986163769</v>
      </c>
      <c r="AK30" s="353">
        <v>23331.954487452149</v>
      </c>
      <c r="AL30" s="353">
        <v>24011.067268885941</v>
      </c>
      <c r="AM30" s="381">
        <v>24527.368582477666</v>
      </c>
      <c r="AN30" s="353">
        <v>25051.516659285695</v>
      </c>
      <c r="AO30" s="353">
        <v>25035.272556390977</v>
      </c>
      <c r="AP30" s="353">
        <v>25120.593341987667</v>
      </c>
      <c r="AQ30" s="353">
        <v>24999.139073655944</v>
      </c>
      <c r="AR30" s="353">
        <v>25332.791353830067</v>
      </c>
      <c r="AS30" s="353">
        <v>25863.609601606036</v>
      </c>
      <c r="AT30" s="353">
        <v>26173.958081418779</v>
      </c>
      <c r="AU30" s="353">
        <v>26326.782078501827</v>
      </c>
      <c r="AV30" s="353">
        <v>26309.525034971008</v>
      </c>
      <c r="AW30" s="381">
        <v>24872.245910998809</v>
      </c>
      <c r="AX30" s="353">
        <v>25228.35607591509</v>
      </c>
      <c r="AY30" s="353">
        <v>25177.11377306555</v>
      </c>
      <c r="AZ30" s="353">
        <v>24329.433249999998</v>
      </c>
      <c r="BA30" s="353">
        <v>25652.184407884401</v>
      </c>
      <c r="BB30" s="353">
        <v>25801.491004801293</v>
      </c>
      <c r="BC30" s="353">
        <v>26439.825239567821</v>
      </c>
      <c r="BD30" s="353">
        <v>25764.440467432516</v>
      </c>
      <c r="BE30" s="353">
        <v>26103.476047350414</v>
      </c>
      <c r="BF30" s="353">
        <v>26024</v>
      </c>
      <c r="BG30" s="353">
        <v>26768.132819080551</v>
      </c>
      <c r="BH30" s="382"/>
      <c r="BL30" s="694">
        <f t="shared" si="2"/>
        <v>5.0370926772131952E-3</v>
      </c>
    </row>
    <row r="31" spans="1:64" s="87" customFormat="1" ht="15" customHeight="1" x14ac:dyDescent="0.2">
      <c r="A31" s="472">
        <v>22</v>
      </c>
      <c r="B31" s="317">
        <v>13103.194060136504</v>
      </c>
      <c r="C31" s="317">
        <f t="shared" si="0"/>
        <v>13081.033506702648</v>
      </c>
      <c r="D31" s="353">
        <v>13058.872953268792</v>
      </c>
      <c r="E31" s="353">
        <f t="shared" si="1"/>
        <v>14127.204913885053</v>
      </c>
      <c r="F31" s="353">
        <v>15195.536874501311</v>
      </c>
      <c r="G31" s="317">
        <v>17551.996622930856</v>
      </c>
      <c r="H31" s="353">
        <v>18224.139513903629</v>
      </c>
      <c r="I31" s="367">
        <v>19257.553105401577</v>
      </c>
      <c r="J31" s="317">
        <v>19409.389347805205</v>
      </c>
      <c r="K31" s="317">
        <v>19163.153455842017</v>
      </c>
      <c r="L31" s="317">
        <v>20157.891785323111</v>
      </c>
      <c r="M31" s="317">
        <v>20757.096834496511</v>
      </c>
      <c r="N31" s="317">
        <v>21054.553397315798</v>
      </c>
      <c r="O31" s="353">
        <v>20241.905806768711</v>
      </c>
      <c r="P31" s="353">
        <v>21337.393388594825</v>
      </c>
      <c r="Q31" s="353">
        <v>21855.499419279906</v>
      </c>
      <c r="R31" s="353">
        <v>22246.321996064267</v>
      </c>
      <c r="S31" s="381">
        <v>22645.510614039849</v>
      </c>
      <c r="T31" s="353">
        <v>21989.579730369558</v>
      </c>
      <c r="U31" s="353">
        <v>21638.133325742911</v>
      </c>
      <c r="V31" s="353">
        <v>20174.104213573497</v>
      </c>
      <c r="W31" s="353">
        <v>19584.911776184705</v>
      </c>
      <c r="X31" s="353">
        <v>20024.299638204069</v>
      </c>
      <c r="Y31" s="353">
        <v>20221.715328467151</v>
      </c>
      <c r="Z31" s="353">
        <v>20346.238204014378</v>
      </c>
      <c r="AA31" s="353">
        <v>20954.454610136097</v>
      </c>
      <c r="AB31" s="353">
        <v>21128.242843561846</v>
      </c>
      <c r="AC31" s="381">
        <v>21773.419673793629</v>
      </c>
      <c r="AD31" s="353">
        <v>21748.654208491698</v>
      </c>
      <c r="AE31" s="353">
        <v>21407.1668808576</v>
      </c>
      <c r="AF31" s="353">
        <v>21326.526248262588</v>
      </c>
      <c r="AG31" s="353">
        <v>21947.389270443811</v>
      </c>
      <c r="AH31" s="353">
        <v>22631.823993352191</v>
      </c>
      <c r="AI31" s="353">
        <v>23054.609485454781</v>
      </c>
      <c r="AJ31" s="353">
        <v>23397.361183004799</v>
      </c>
      <c r="AK31" s="353">
        <v>23941.671903513947</v>
      </c>
      <c r="AL31" s="353">
        <v>24674.414461388445</v>
      </c>
      <c r="AM31" s="381">
        <v>25184.958594479267</v>
      </c>
      <c r="AN31" s="353">
        <v>25755.892098887642</v>
      </c>
      <c r="AO31" s="353">
        <v>25717.873590225565</v>
      </c>
      <c r="AP31" s="353">
        <v>25821.884065207079</v>
      </c>
      <c r="AQ31" s="353">
        <v>25676.7288094221</v>
      </c>
      <c r="AR31" s="353">
        <v>26064.747493347269</v>
      </c>
      <c r="AS31" s="353">
        <v>26593.656617401037</v>
      </c>
      <c r="AT31" s="353">
        <v>26822.84792198486</v>
      </c>
      <c r="AU31" s="353">
        <v>27088.111111111113</v>
      </c>
      <c r="AV31" s="353">
        <v>27032.522237290308</v>
      </c>
      <c r="AW31" s="381">
        <v>25567.014474059823</v>
      </c>
      <c r="AX31" s="353">
        <v>25969.415949667717</v>
      </c>
      <c r="AY31" s="353">
        <v>25934.031399734933</v>
      </c>
      <c r="AZ31" s="353">
        <v>25077.434499999999</v>
      </c>
      <c r="BA31" s="353">
        <v>26427.776278074445</v>
      </c>
      <c r="BB31" s="353">
        <v>26564.317695378028</v>
      </c>
      <c r="BC31" s="353">
        <v>27171.73815523231</v>
      </c>
      <c r="BD31" s="353">
        <v>26588.032982475997</v>
      </c>
      <c r="BE31" s="353">
        <v>26889.52159437714</v>
      </c>
      <c r="BF31" s="353">
        <v>26897</v>
      </c>
      <c r="BG31" s="353">
        <v>27610.163718579599</v>
      </c>
      <c r="BH31" s="382"/>
      <c r="BL31" s="694">
        <f t="shared" si="2"/>
        <v>5.3152884906630948E-3</v>
      </c>
    </row>
    <row r="32" spans="1:64" s="87" customFormat="1" ht="15" customHeight="1" x14ac:dyDescent="0.2">
      <c r="A32" s="472">
        <v>23</v>
      </c>
      <c r="B32" s="317">
        <v>13505.216134784478</v>
      </c>
      <c r="C32" s="317">
        <f t="shared" si="0"/>
        <v>13563.485771467773</v>
      </c>
      <c r="D32" s="353">
        <v>13621.755408151068</v>
      </c>
      <c r="E32" s="353">
        <f t="shared" si="1"/>
        <v>14765.482314813024</v>
      </c>
      <c r="F32" s="353">
        <v>15909.209221474981</v>
      </c>
      <c r="G32" s="317">
        <v>18116.408957537507</v>
      </c>
      <c r="H32" s="353">
        <v>18753.398163871789</v>
      </c>
      <c r="I32" s="367">
        <v>19851.645255917458</v>
      </c>
      <c r="J32" s="317">
        <v>19973.52295648833</v>
      </c>
      <c r="K32" s="317">
        <v>19689.975543975132</v>
      </c>
      <c r="L32" s="317">
        <v>20682.230010952906</v>
      </c>
      <c r="M32" s="317">
        <v>21258.876287803258</v>
      </c>
      <c r="N32" s="317">
        <v>21558.777960463431</v>
      </c>
      <c r="O32" s="353">
        <v>20697.086083415248</v>
      </c>
      <c r="P32" s="353">
        <v>21824.34634974533</v>
      </c>
      <c r="Q32" s="353">
        <v>22373.797909407665</v>
      </c>
      <c r="R32" s="353">
        <v>22773.594002408438</v>
      </c>
      <c r="S32" s="381">
        <v>23156.899668820239</v>
      </c>
      <c r="T32" s="353">
        <v>22486.644197463182</v>
      </c>
      <c r="U32" s="353">
        <v>22110.008653079811</v>
      </c>
      <c r="V32" s="353">
        <v>20642.219470354885</v>
      </c>
      <c r="W32" s="353">
        <v>20044.715609144874</v>
      </c>
      <c r="X32" s="353">
        <v>20530.384235187124</v>
      </c>
      <c r="Y32" s="353">
        <v>20687.555891007756</v>
      </c>
      <c r="Z32" s="353">
        <v>20873.256815458357</v>
      </c>
      <c r="AA32" s="353">
        <v>21449.760097785238</v>
      </c>
      <c r="AB32" s="353">
        <v>21694.003732262951</v>
      </c>
      <c r="AC32" s="381">
        <v>22307.21963998986</v>
      </c>
      <c r="AD32" s="353">
        <v>22268.836370724101</v>
      </c>
      <c r="AE32" s="353">
        <v>21942.085540544776</v>
      </c>
      <c r="AF32" s="353">
        <v>21835.993264193305</v>
      </c>
      <c r="AG32" s="353">
        <v>22454.223068098861</v>
      </c>
      <c r="AH32" s="353">
        <v>23189.178499577225</v>
      </c>
      <c r="AI32" s="353">
        <v>23573.686360195938</v>
      </c>
      <c r="AJ32" s="353">
        <v>23980.279802459463</v>
      </c>
      <c r="AK32" s="353">
        <v>24505.774550294314</v>
      </c>
      <c r="AL32" s="353">
        <v>25318.251442346762</v>
      </c>
      <c r="AM32" s="381">
        <v>25802.649886651558</v>
      </c>
      <c r="AN32" s="353">
        <v>26494.908953551982</v>
      </c>
      <c r="AO32" s="353">
        <v>26410.326597744363</v>
      </c>
      <c r="AP32" s="353">
        <v>26516.258706343458</v>
      </c>
      <c r="AQ32" s="353">
        <v>26320.506682126073</v>
      </c>
      <c r="AR32" s="353">
        <v>26771.690743204712</v>
      </c>
      <c r="AS32" s="353">
        <v>27291.740103607815</v>
      </c>
      <c r="AT32" s="353">
        <v>27556.105848896052</v>
      </c>
      <c r="AU32" s="353">
        <v>27806.004572921771</v>
      </c>
      <c r="AV32" s="353">
        <v>27772.08566028468</v>
      </c>
      <c r="AW32" s="381">
        <v>26262.954653584686</v>
      </c>
      <c r="AX32" s="353">
        <v>26686.235547176104</v>
      </c>
      <c r="AY32" s="353">
        <v>26644.630186563358</v>
      </c>
      <c r="AZ32" s="353">
        <v>25838.733550000001</v>
      </c>
      <c r="BA32" s="353">
        <v>27150.066603188312</v>
      </c>
      <c r="BB32" s="353">
        <v>27287.614151289021</v>
      </c>
      <c r="BC32" s="353">
        <v>27884.612873668535</v>
      </c>
      <c r="BD32" s="353">
        <v>27360.412257370834</v>
      </c>
      <c r="BE32" s="353">
        <v>27663.269166743736</v>
      </c>
      <c r="BF32" s="353">
        <v>27737</v>
      </c>
      <c r="BG32" s="353">
        <v>28430.578889036664</v>
      </c>
      <c r="BH32" s="382"/>
      <c r="BL32" s="694">
        <f t="shared" si="2"/>
        <v>5.5375315556547289E-3</v>
      </c>
    </row>
    <row r="33" spans="1:64" s="87" customFormat="1" ht="15" customHeight="1" x14ac:dyDescent="0.2">
      <c r="A33" s="472">
        <v>24</v>
      </c>
      <c r="B33" s="317">
        <v>13954.93574371272</v>
      </c>
      <c r="C33" s="317">
        <f t="shared" si="0"/>
        <v>14083.031096429084</v>
      </c>
      <c r="D33" s="353">
        <v>14211.126449145449</v>
      </c>
      <c r="E33" s="353">
        <f t="shared" si="1"/>
        <v>15426.477535526788</v>
      </c>
      <c r="F33" s="353">
        <v>16641.828621908127</v>
      </c>
      <c r="G33" s="317">
        <v>18674.686375463654</v>
      </c>
      <c r="H33" s="353">
        <v>19370.86658883464</v>
      </c>
      <c r="I33" s="367">
        <v>20445.737406433338</v>
      </c>
      <c r="J33" s="317">
        <v>20441.860291998848</v>
      </c>
      <c r="K33" s="317">
        <v>20221.863229109524</v>
      </c>
      <c r="L33" s="317">
        <v>21216.278203723989</v>
      </c>
      <c r="M33" s="317">
        <v>21866.535809238951</v>
      </c>
      <c r="N33" s="317">
        <v>22088.425610828588</v>
      </c>
      <c r="O33" s="353">
        <v>21187.280227496136</v>
      </c>
      <c r="P33" s="353">
        <v>22307.610273311358</v>
      </c>
      <c r="Q33" s="353">
        <v>22846.875725900118</v>
      </c>
      <c r="R33" s="353">
        <v>23300.866008752608</v>
      </c>
      <c r="S33" s="381">
        <v>23641.215185406374</v>
      </c>
      <c r="T33" s="353">
        <v>22947.809564155599</v>
      </c>
      <c r="U33" s="353">
        <v>22566.743595582375</v>
      </c>
      <c r="V33" s="353">
        <v>21119.839605446556</v>
      </c>
      <c r="W33" s="353">
        <v>20552.320830680113</v>
      </c>
      <c r="X33" s="353">
        <v>21027.705462525453</v>
      </c>
      <c r="Y33" s="353">
        <v>21163.983739060644</v>
      </c>
      <c r="Z33" s="353">
        <v>21371.227156980225</v>
      </c>
      <c r="AA33" s="353">
        <v>21971.347101105555</v>
      </c>
      <c r="AB33" s="353">
        <v>22214.893929791204</v>
      </c>
      <c r="AC33" s="381">
        <v>22826.035747485847</v>
      </c>
      <c r="AD33" s="353">
        <v>22817.817545398433</v>
      </c>
      <c r="AE33" s="353">
        <v>22471.793953546687</v>
      </c>
      <c r="AF33" s="353">
        <v>22364.078676055044</v>
      </c>
      <c r="AG33" s="353">
        <v>23007.282749579128</v>
      </c>
      <c r="AH33" s="353">
        <v>23767.534769804941</v>
      </c>
      <c r="AI33" s="353">
        <v>24110.171300858292</v>
      </c>
      <c r="AJ33" s="353">
        <v>24552.346213573215</v>
      </c>
      <c r="AK33" s="353">
        <v>25054.672273980872</v>
      </c>
      <c r="AL33" s="353">
        <v>25968.091565318671</v>
      </c>
      <c r="AM33" s="381">
        <v>26418.863448459797</v>
      </c>
      <c r="AN33" s="353">
        <v>27215.16170839086</v>
      </c>
      <c r="AO33" s="353">
        <v>27063.371710526317</v>
      </c>
      <c r="AP33" s="353">
        <v>27167.753638565042</v>
      </c>
      <c r="AQ33" s="353">
        <v>26980.514249099891</v>
      </c>
      <c r="AR33" s="353">
        <v>27474.684589431665</v>
      </c>
      <c r="AS33" s="353">
        <v>27993.659213365179</v>
      </c>
      <c r="AT33" s="353">
        <v>28289.363775807244</v>
      </c>
      <c r="AU33" s="353">
        <v>28534.756927432089</v>
      </c>
      <c r="AV33" s="353">
        <v>28503.365972941516</v>
      </c>
      <c r="AW33" s="381">
        <v>26935.462503832616</v>
      </c>
      <c r="AX33" s="353">
        <v>27368.426178621281</v>
      </c>
      <c r="AY33" s="353">
        <v>27386.861351819753</v>
      </c>
      <c r="AZ33" s="353">
        <v>26563.463649999998</v>
      </c>
      <c r="BA33" s="353">
        <v>27912.605033767864</v>
      </c>
      <c r="BB33" s="353">
        <v>27983.132604461927</v>
      </c>
      <c r="BC33" s="353">
        <v>28585.853138243037</v>
      </c>
      <c r="BD33" s="353">
        <v>28093.075141946316</v>
      </c>
      <c r="BE33" s="353">
        <v>28433.942245445298</v>
      </c>
      <c r="BF33" s="353">
        <v>28522</v>
      </c>
      <c r="BG33" s="353">
        <v>29258.854324599903</v>
      </c>
      <c r="BH33" s="382"/>
      <c r="BL33" s="694">
        <f t="shared" si="2"/>
        <v>5.7388579655712757E-3</v>
      </c>
    </row>
    <row r="34" spans="1:64" s="87" customFormat="1" ht="15" customHeight="1" x14ac:dyDescent="0.2">
      <c r="A34" s="472">
        <v>25</v>
      </c>
      <c r="B34" s="317">
        <v>14465.98075385845</v>
      </c>
      <c r="C34" s="317">
        <f t="shared" si="0"/>
        <v>14626.616975471115</v>
      </c>
      <c r="D34" s="353">
        <v>14787.253197083779</v>
      </c>
      <c r="E34" s="353">
        <f t="shared" si="1"/>
        <v>16090.324136442265</v>
      </c>
      <c r="F34" s="353">
        <v>17393.395075800752</v>
      </c>
      <c r="G34" s="317">
        <v>19226.828876709296</v>
      </c>
      <c r="H34" s="353">
        <v>19947.170452133305</v>
      </c>
      <c r="I34" s="367">
        <v>21090.271343313776</v>
      </c>
      <c r="J34" s="317">
        <v>20947.451733743157</v>
      </c>
      <c r="K34" s="317">
        <v>20758.816511245197</v>
      </c>
      <c r="L34" s="317">
        <v>21750.326396495075</v>
      </c>
      <c r="M34" s="317">
        <v>22501.816218012631</v>
      </c>
      <c r="N34" s="317">
        <v>22596.88735517914</v>
      </c>
      <c r="O34" s="353">
        <v>21626.898785282963</v>
      </c>
      <c r="P34" s="353">
        <v>22772.429008955023</v>
      </c>
      <c r="Q34" s="353">
        <v>23319.953542392566</v>
      </c>
      <c r="R34" s="353">
        <v>23795.590360384176</v>
      </c>
      <c r="S34" s="381">
        <v>24110.489847440145</v>
      </c>
      <c r="T34" s="353">
        <v>23425.543746417803</v>
      </c>
      <c r="U34" s="353">
        <v>23005.814755778207</v>
      </c>
      <c r="V34" s="353">
        <v>21580.826203495231</v>
      </c>
      <c r="W34" s="353">
        <v>21012.124663640283</v>
      </c>
      <c r="X34" s="353">
        <v>21505.309108163143</v>
      </c>
      <c r="Y34" s="353">
        <v>21663.703615240567</v>
      </c>
      <c r="Z34" s="353">
        <v>21883.721633463148</v>
      </c>
      <c r="AA34" s="353">
        <v>22478.782519064473</v>
      </c>
      <c r="AB34" s="353">
        <v>22720.176930389774</v>
      </c>
      <c r="AC34" s="381">
        <v>23344.851854981829</v>
      </c>
      <c r="AD34" s="353">
        <v>23359.598966962283</v>
      </c>
      <c r="AE34" s="353">
        <v>23025.816851079835</v>
      </c>
      <c r="AF34" s="353">
        <v>22905.704739502984</v>
      </c>
      <c r="AG34" s="353">
        <v>23545.484111258436</v>
      </c>
      <c r="AH34" s="353">
        <v>24324.889276029975</v>
      </c>
      <c r="AI34" s="353">
        <v>24664.06430744184</v>
      </c>
      <c r="AJ34" s="353">
        <v>25084.104422277873</v>
      </c>
      <c r="AK34" s="353">
        <v>25614.213443833098</v>
      </c>
      <c r="AL34" s="353">
        <v>26598.421476746393</v>
      </c>
      <c r="AM34" s="381">
        <v>27097.141685558079</v>
      </c>
      <c r="AN34" s="353">
        <v>27883.452340636151</v>
      </c>
      <c r="AO34" s="353">
        <v>27679.823778195489</v>
      </c>
      <c r="AP34" s="353">
        <v>27833.080734952691</v>
      </c>
      <c r="AQ34" s="353">
        <v>27637.816867028738</v>
      </c>
      <c r="AR34" s="353">
        <v>28132.918527846414</v>
      </c>
      <c r="AS34" s="353">
        <v>28680.235828920195</v>
      </c>
      <c r="AT34" s="353">
        <v>29038.750895696179</v>
      </c>
      <c r="AU34" s="353">
        <v>29238.171865643206</v>
      </c>
      <c r="AV34" s="353">
        <v>29238.196190028724</v>
      </c>
      <c r="AW34" s="381">
        <v>27627.887833965935</v>
      </c>
      <c r="AX34" s="353">
        <v>28059.851201016649</v>
      </c>
      <c r="AY34" s="353">
        <v>28101.979049852172</v>
      </c>
      <c r="AZ34" s="353">
        <v>27307.032299999999</v>
      </c>
      <c r="BA34" s="353">
        <v>28571.803734097688</v>
      </c>
      <c r="BB34" s="353">
        <v>28714.976138138485</v>
      </c>
      <c r="BC34" s="353">
        <v>29291.324113312712</v>
      </c>
      <c r="BD34" s="353">
        <v>28852.912398845565</v>
      </c>
      <c r="BE34" s="353">
        <v>29242.534079348934</v>
      </c>
      <c r="BF34" s="353">
        <v>29337</v>
      </c>
      <c r="BG34" s="353">
        <v>30075.339362503881</v>
      </c>
      <c r="BH34" s="382"/>
      <c r="BL34" s="694">
        <f t="shared" si="2"/>
        <v>5.939211749669715E-3</v>
      </c>
    </row>
    <row r="35" spans="1:64" s="87" customFormat="1" ht="15" customHeight="1" x14ac:dyDescent="0.2">
      <c r="A35" s="472">
        <v>26</v>
      </c>
      <c r="B35" s="317">
        <v>14942.95609666113</v>
      </c>
      <c r="C35" s="317">
        <f t="shared" si="0"/>
        <v>15139.923727785565</v>
      </c>
      <c r="D35" s="353">
        <v>15336.891358910001</v>
      </c>
      <c r="E35" s="353">
        <f t="shared" si="1"/>
        <v>16725.137233085457</v>
      </c>
      <c r="F35" s="353">
        <v>18113.383107260914</v>
      </c>
      <c r="G35" s="317">
        <v>19797.376127996456</v>
      </c>
      <c r="H35" s="353">
        <v>20529.354967098279</v>
      </c>
      <c r="I35" s="367">
        <v>21701.177422617842</v>
      </c>
      <c r="J35" s="317">
        <v>21479.653251368745</v>
      </c>
      <c r="K35" s="317">
        <v>21265.376211373194</v>
      </c>
      <c r="L35" s="317">
        <v>22250.389704271634</v>
      </c>
      <c r="M35" s="317">
        <v>23035.82003988036</v>
      </c>
      <c r="N35" s="317">
        <v>23101.111918326773</v>
      </c>
      <c r="O35" s="353">
        <v>22070.407772784722</v>
      </c>
      <c r="P35" s="353">
        <v>23248.314857352107</v>
      </c>
      <c r="Q35" s="353">
        <v>23754.767711962835</v>
      </c>
      <c r="R35" s="353">
        <v>24254.512291831881</v>
      </c>
      <c r="S35" s="381">
        <v>24573.748167652968</v>
      </c>
      <c r="T35" s="353">
        <v>23889.47058237185</v>
      </c>
      <c r="U35" s="353">
        <v>23439.839121029258</v>
      </c>
      <c r="V35" s="353">
        <v>21994.288409992496</v>
      </c>
      <c r="W35" s="353">
        <v>21485.58603619333</v>
      </c>
      <c r="X35" s="353">
        <v>22009.202862735019</v>
      </c>
      <c r="Y35" s="353">
        <v>22176.128234035234</v>
      </c>
      <c r="Z35" s="353">
        <v>22408.665368484122</v>
      </c>
      <c r="AA35" s="353">
        <v>22980.152971868501</v>
      </c>
      <c r="AB35" s="353">
        <v>23250.821625999084</v>
      </c>
      <c r="AC35" s="381">
        <v>23873.03287416547</v>
      </c>
      <c r="AD35" s="353">
        <v>23879.781129194685</v>
      </c>
      <c r="AE35" s="353">
        <v>23548.578268501395</v>
      </c>
      <c r="AF35" s="353">
        <v>23442.253058606097</v>
      </c>
      <c r="AG35" s="353">
        <v>24113.402112539665</v>
      </c>
      <c r="AH35" s="353">
        <v>24883.859302562909</v>
      </c>
      <c r="AI35" s="353">
        <v>25205.296902446342</v>
      </c>
      <c r="AJ35" s="353">
        <v>25639.11736314162</v>
      </c>
      <c r="AK35" s="353">
        <v>26190.480029088514</v>
      </c>
      <c r="AL35" s="353">
        <v>27239.256886697909</v>
      </c>
      <c r="AM35" s="381">
        <v>27787.241765568746</v>
      </c>
      <c r="AN35" s="353">
        <v>28528.648696173183</v>
      </c>
      <c r="AO35" s="353">
        <v>28346.943139097744</v>
      </c>
      <c r="AP35" s="353">
        <v>28523.305726839251</v>
      </c>
      <c r="AQ35" s="353">
        <v>28291.062061390123</v>
      </c>
      <c r="AR35" s="353">
        <v>28831.962970442877</v>
      </c>
      <c r="AS35" s="353">
        <v>29354.027032639922</v>
      </c>
      <c r="AT35" s="353">
        <v>29757.120336781762</v>
      </c>
      <c r="AU35" s="353">
        <v>29930.727911154663</v>
      </c>
      <c r="AV35" s="353">
        <v>29883.095494879817</v>
      </c>
      <c r="AW35" s="381">
        <v>28287.507903111557</v>
      </c>
      <c r="AX35" s="353">
        <v>28721.264452823903</v>
      </c>
      <c r="AY35" s="353">
        <v>28765.129269038633</v>
      </c>
      <c r="AZ35" s="353">
        <v>28070.54765</v>
      </c>
      <c r="BA35" s="353">
        <v>29244.055874038004</v>
      </c>
      <c r="BB35" s="353">
        <v>29390.195281618169</v>
      </c>
      <c r="BC35" s="353">
        <v>30026.410061848583</v>
      </c>
      <c r="BD35" s="353">
        <v>29597.072133250334</v>
      </c>
      <c r="BE35" s="353">
        <v>30020.380976602239</v>
      </c>
      <c r="BF35" s="353">
        <v>30147</v>
      </c>
      <c r="BG35" s="353">
        <v>30881.999069025136</v>
      </c>
      <c r="BH35" s="382"/>
      <c r="BL35" s="694">
        <f t="shared" si="2"/>
        <v>6.1410852838919006E-3</v>
      </c>
    </row>
    <row r="36" spans="1:64" s="87" customFormat="1" ht="15" customHeight="1" x14ac:dyDescent="0.2">
      <c r="A36" s="472">
        <v>27</v>
      </c>
      <c r="B36" s="317">
        <v>15433.55930640103</v>
      </c>
      <c r="C36" s="317">
        <f t="shared" si="0"/>
        <v>15713.021585792842</v>
      </c>
      <c r="D36" s="353">
        <v>15992.483865184651</v>
      </c>
      <c r="E36" s="353">
        <f t="shared" si="1"/>
        <v>17371.875552790661</v>
      </c>
      <c r="F36" s="353">
        <v>18751.267240396672</v>
      </c>
      <c r="G36" s="317">
        <v>20392.463046005647</v>
      </c>
      <c r="H36" s="353">
        <v>21058.613617066439</v>
      </c>
      <c r="I36" s="367">
        <v>22228.013857980983</v>
      </c>
      <c r="J36" s="317">
        <v>21985.244693113054</v>
      </c>
      <c r="K36" s="317">
        <v>21736.476732492225</v>
      </c>
      <c r="L36" s="317">
        <v>22765.017962760132</v>
      </c>
      <c r="M36" s="317">
        <v>23606.651711532071</v>
      </c>
      <c r="N36" s="317">
        <v>23533.304401024743</v>
      </c>
      <c r="O36" s="353">
        <v>22510.026330571549</v>
      </c>
      <c r="P36" s="353">
        <v>23731.578780918138</v>
      </c>
      <c r="Q36" s="353">
        <v>24231.324041811848</v>
      </c>
      <c r="R36" s="353">
        <v>24703.669926865805</v>
      </c>
      <c r="S36" s="381">
        <v>25006.924778761062</v>
      </c>
      <c r="T36" s="353">
        <v>24336.828602756112</v>
      </c>
      <c r="U36" s="353">
        <v>23871.340088807923</v>
      </c>
      <c r="V36" s="353">
        <v>22388.740859869198</v>
      </c>
      <c r="W36" s="353">
        <v>21906.693506973686</v>
      </c>
      <c r="X36" s="353">
        <v>22464.898084260887</v>
      </c>
      <c r="Y36" s="353">
        <v>22654.673539190579</v>
      </c>
      <c r="Z36" s="353">
        <v>22941.908609197122</v>
      </c>
      <c r="AA36" s="353">
        <v>23503.761630240449</v>
      </c>
      <c r="AB36" s="353">
        <v>23791.22081968945</v>
      </c>
      <c r="AC36" s="381">
        <v>24404.959858024169</v>
      </c>
      <c r="AD36" s="353">
        <v>24421.562550758536</v>
      </c>
      <c r="AE36" s="353">
        <v>24055.708945867158</v>
      </c>
      <c r="AF36" s="353">
        <v>23968.645889019564</v>
      </c>
      <c r="AG36" s="353">
        <v>24664.810869597604</v>
      </c>
      <c r="AH36" s="353">
        <v>25465.446613406424</v>
      </c>
      <c r="AI36" s="353">
        <v>25767.102666266801</v>
      </c>
      <c r="AJ36" s="353">
        <v>26237.539137369018</v>
      </c>
      <c r="AK36" s="353">
        <v>26788.033506675267</v>
      </c>
      <c r="AL36" s="353">
        <v>27866.585227118831</v>
      </c>
      <c r="AM36" s="381">
        <v>28444.831777570347</v>
      </c>
      <c r="AN36" s="353">
        <v>29163.74130565035</v>
      </c>
      <c r="AO36" s="353">
        <v>29023.91447368421</v>
      </c>
      <c r="AP36" s="353">
        <v>29190.016039643506</v>
      </c>
      <c r="AQ36" s="353">
        <v>28949.717153841455</v>
      </c>
      <c r="AR36" s="353">
        <v>29508.62745913324</v>
      </c>
      <c r="AS36" s="353">
        <v>30015.032824524362</v>
      </c>
      <c r="AT36" s="353">
        <v>30448.194220520396</v>
      </c>
      <c r="AU36" s="353">
        <v>30585.881104033971</v>
      </c>
      <c r="AV36" s="353">
        <v>30530.361402684492</v>
      </c>
      <c r="AW36" s="381">
        <v>28929.553725299473</v>
      </c>
      <c r="AX36" s="353">
        <v>29424.232463907007</v>
      </c>
      <c r="AY36" s="353">
        <v>29518.657712305023</v>
      </c>
      <c r="AZ36" s="353">
        <v>28800.818499999998</v>
      </c>
      <c r="BA36" s="353">
        <v>29960.907265980837</v>
      </c>
      <c r="BB36" s="353">
        <v>30078.235041746204</v>
      </c>
      <c r="BC36" s="353">
        <v>30743.515490779977</v>
      </c>
      <c r="BD36" s="353">
        <v>30338.096363156208</v>
      </c>
      <c r="BE36" s="353">
        <v>30797.203042633868</v>
      </c>
      <c r="BF36" s="353">
        <v>30990</v>
      </c>
      <c r="BG36" s="353">
        <v>31702.414239482201</v>
      </c>
      <c r="BH36" s="382"/>
      <c r="BL36" s="694">
        <f t="shared" si="2"/>
        <v>6.3801032394321666E-3</v>
      </c>
    </row>
    <row r="37" spans="1:64" s="87" customFormat="1" ht="15" customHeight="1" x14ac:dyDescent="0.2">
      <c r="A37" s="473">
        <v>28</v>
      </c>
      <c r="B37" s="316">
        <v>15869.651048392054</v>
      </c>
      <c r="C37" s="316">
        <f t="shared" si="0"/>
        <v>16229.064050549558</v>
      </c>
      <c r="D37" s="354">
        <v>16588.477052707061</v>
      </c>
      <c r="E37" s="354">
        <f t="shared" si="1"/>
        <v>17998.287739849482</v>
      </c>
      <c r="F37" s="354">
        <v>19408.098426991906</v>
      </c>
      <c r="G37" s="316">
        <v>20969.145213973316</v>
      </c>
      <c r="H37" s="354">
        <v>21646.678783697727</v>
      </c>
      <c r="I37" s="368">
        <v>22721.222435767751</v>
      </c>
      <c r="J37" s="316">
        <v>22522.768225914897</v>
      </c>
      <c r="K37" s="316">
        <v>22263.298820625339</v>
      </c>
      <c r="L37" s="316">
        <v>23284.50120481928</v>
      </c>
      <c r="M37" s="316">
        <v>24016.361540378864</v>
      </c>
      <c r="N37" s="316">
        <v>23935.836615302262</v>
      </c>
      <c r="O37" s="354">
        <v>22941.864028928521</v>
      </c>
      <c r="P37" s="354">
        <v>24181.641366223907</v>
      </c>
      <c r="Q37" s="354">
        <v>24666.138211382113</v>
      </c>
      <c r="R37" s="354">
        <v>25156.08232737099</v>
      </c>
      <c r="S37" s="383">
        <v>25449.125902600576</v>
      </c>
      <c r="T37" s="354">
        <v>24781.425153878743</v>
      </c>
      <c r="U37" s="354">
        <v>24305.364454058974</v>
      </c>
      <c r="V37" s="354">
        <v>22844.975018762732</v>
      </c>
      <c r="W37" s="354">
        <v>22291.380872173035</v>
      </c>
      <c r="X37" s="354">
        <v>22940.310887487394</v>
      </c>
      <c r="Y37" s="354">
        <v>23135.336301448388</v>
      </c>
      <c r="Z37" s="354">
        <v>23423.279939334931</v>
      </c>
      <c r="AA37" s="354">
        <v>24013.218703250994</v>
      </c>
      <c r="AB37" s="354">
        <v>24276.994824125912</v>
      </c>
      <c r="AC37" s="383">
        <v>24948.124735908055</v>
      </c>
      <c r="AD37" s="354">
        <v>24941.744712990934</v>
      </c>
      <c r="AE37" s="354">
        <v>24554.155878757483</v>
      </c>
      <c r="AF37" s="354">
        <v>24518.734859708875</v>
      </c>
      <c r="AG37" s="354">
        <v>25227.776097611844</v>
      </c>
      <c r="AH37" s="354">
        <v>26040.571843018344</v>
      </c>
      <c r="AI37" s="354">
        <v>26343.151393113694</v>
      </c>
      <c r="AJ37" s="354">
        <v>26829.759649687319</v>
      </c>
      <c r="AK37" s="354">
        <v>27397.750922737065</v>
      </c>
      <c r="AL37" s="354">
        <v>28492.412782036354</v>
      </c>
      <c r="AM37" s="383">
        <v>29139.36504867316</v>
      </c>
      <c r="AN37" s="354">
        <v>29875.333706723628</v>
      </c>
      <c r="AO37" s="354">
        <v>29693.848684210527</v>
      </c>
      <c r="AP37" s="354">
        <v>29859.492785280974</v>
      </c>
      <c r="AQ37" s="354">
        <v>29640.831634832484</v>
      </c>
      <c r="AR37" s="354">
        <v>30227.418919882148</v>
      </c>
      <c r="AS37" s="354">
        <v>30661.974663389985</v>
      </c>
      <c r="AT37" s="354">
        <v>31108.250425455684</v>
      </c>
      <c r="AU37" s="354">
        <v>31283.263324078613</v>
      </c>
      <c r="AV37" s="354">
        <v>31208.393148885734</v>
      </c>
      <c r="AW37" s="383">
        <v>29639.553302390494</v>
      </c>
      <c r="AX37" s="354">
        <v>30102.960198745863</v>
      </c>
      <c r="AY37" s="354">
        <v>30255.240238556424</v>
      </c>
      <c r="AZ37" s="354">
        <v>29523.332299999998</v>
      </c>
      <c r="BA37" s="354">
        <v>30713.655616852517</v>
      </c>
      <c r="BB37" s="354">
        <v>30784.437342126068</v>
      </c>
      <c r="BC37" s="354">
        <v>31494.466603672732</v>
      </c>
      <c r="BD37" s="354">
        <v>31075.985088563182</v>
      </c>
      <c r="BE37" s="354">
        <v>31625.266669749377</v>
      </c>
      <c r="BF37" s="354">
        <v>31808</v>
      </c>
      <c r="BG37" s="354">
        <v>32522.829409939266</v>
      </c>
      <c r="BH37" s="384"/>
      <c r="BL37" s="694">
        <f t="shared" si="2"/>
        <v>6.5906614437154509E-3</v>
      </c>
    </row>
    <row r="38" spans="1:64" s="87" customFormat="1" ht="15" customHeight="1" x14ac:dyDescent="0.2">
      <c r="A38" s="472">
        <v>29</v>
      </c>
      <c r="B38" s="317">
        <v>16346.626391194734</v>
      </c>
      <c r="C38" s="317">
        <f t="shared" si="0"/>
        <v>16755.61509592006</v>
      </c>
      <c r="D38" s="353">
        <v>17164.603800645389</v>
      </c>
      <c r="E38" s="353">
        <f t="shared" si="1"/>
        <v>18608.451022629772</v>
      </c>
      <c r="F38" s="353">
        <v>20052.298244614158</v>
      </c>
      <c r="G38" s="317">
        <v>21521.287715218958</v>
      </c>
      <c r="H38" s="353">
        <v>22222.982646996388</v>
      </c>
      <c r="I38" s="367">
        <v>23287.291371636657</v>
      </c>
      <c r="J38" s="317">
        <v>23044.325713187973</v>
      </c>
      <c r="K38" s="317">
        <v>22744.530535746933</v>
      </c>
      <c r="L38" s="317">
        <v>23745.72464403067</v>
      </c>
      <c r="M38" s="317">
        <v>24499.727068793622</v>
      </c>
      <c r="N38" s="317">
        <v>24338.368829579784</v>
      </c>
      <c r="O38" s="353">
        <v>23350.359148995925</v>
      </c>
      <c r="P38" s="353">
        <v>24620.636838776256</v>
      </c>
      <c r="Q38" s="353">
        <v>25111.387921022069</v>
      </c>
      <c r="R38" s="353">
        <v>25559.673245807269</v>
      </c>
      <c r="S38" s="381">
        <v>25897.343368261034</v>
      </c>
      <c r="T38" s="353">
        <v>25239.829051309527</v>
      </c>
      <c r="U38" s="353">
        <v>24757.052601616757</v>
      </c>
      <c r="V38" s="353">
        <v>23277.446981880563</v>
      </c>
      <c r="W38" s="353">
        <v>22717.040856151016</v>
      </c>
      <c r="X38" s="353">
        <v>23369.716000079079</v>
      </c>
      <c r="Y38" s="353">
        <v>23603.294321091449</v>
      </c>
      <c r="Z38" s="353">
        <v>23944.073921509884</v>
      </c>
      <c r="AA38" s="353">
        <v>24492.3509504871</v>
      </c>
      <c r="AB38" s="353">
        <v>24790.081423189324</v>
      </c>
      <c r="AC38" s="381">
        <v>25472.559790416632</v>
      </c>
      <c r="AD38" s="353">
        <v>25496.125702498131</v>
      </c>
      <c r="AE38" s="353">
        <v>25076.917296179043</v>
      </c>
      <c r="AF38" s="353">
        <v>25114.52352950161</v>
      </c>
      <c r="AG38" s="353">
        <v>25790.741325626088</v>
      </c>
      <c r="AH38" s="353">
        <v>26585.002186780188</v>
      </c>
      <c r="AI38" s="353">
        <v>26936.608185881782</v>
      </c>
      <c r="AJ38" s="353">
        <v>27423.530477482895</v>
      </c>
      <c r="AK38" s="353">
        <v>27990.742923395672</v>
      </c>
      <c r="AL38" s="353">
        <v>29107.734838430079</v>
      </c>
      <c r="AM38" s="381">
        <v>29816.165555407391</v>
      </c>
      <c r="AN38" s="353">
        <v>30579.709146325578</v>
      </c>
      <c r="AO38" s="353">
        <v>30332.819548872179</v>
      </c>
      <c r="AP38" s="353">
        <v>30534.502396584863</v>
      </c>
      <c r="AQ38" s="353">
        <v>30285.961982058947</v>
      </c>
      <c r="AR38" s="353">
        <v>30896.184601311536</v>
      </c>
      <c r="AS38" s="353">
        <v>31422.706667589679</v>
      </c>
      <c r="AT38" s="353">
        <v>31815.453502172062</v>
      </c>
      <c r="AU38" s="353">
        <v>31972.199738690186</v>
      </c>
      <c r="AV38" s="353">
        <v>31934.940255635403</v>
      </c>
      <c r="AW38" s="381">
        <v>30305.031453855347</v>
      </c>
      <c r="AX38" s="353">
        <v>30771.299243765759</v>
      </c>
      <c r="AY38" s="353">
        <v>30974.876847792839</v>
      </c>
      <c r="AZ38" s="353">
        <v>30276.874299999999</v>
      </c>
      <c r="BA38" s="353">
        <v>31434.858155332178</v>
      </c>
      <c r="BB38" s="353">
        <v>31481.024180019667</v>
      </c>
      <c r="BC38" s="353">
        <v>32210.514354980332</v>
      </c>
      <c r="BD38" s="353">
        <v>31838.957849961331</v>
      </c>
      <c r="BE38" s="353">
        <v>32479.975908628505</v>
      </c>
      <c r="BF38" s="353">
        <v>32660</v>
      </c>
      <c r="BG38" s="353">
        <v>33359.947643746949</v>
      </c>
      <c r="BH38" s="382"/>
      <c r="BL38" s="694">
        <f t="shared" si="2"/>
        <v>6.8053630846611757E-3</v>
      </c>
    </row>
    <row r="39" spans="1:64" s="87" customFormat="1" ht="15" customHeight="1" x14ac:dyDescent="0.2">
      <c r="A39" s="472">
        <v>30</v>
      </c>
      <c r="B39" s="317">
        <v>16844.043534403245</v>
      </c>
      <c r="C39" s="317">
        <f t="shared" si="0"/>
        <v>17328.808847397631</v>
      </c>
      <c r="D39" s="353">
        <v>17813.574160392014</v>
      </c>
      <c r="E39" s="353">
        <f t="shared" si="1"/>
        <v>19239.24690009798</v>
      </c>
      <c r="F39" s="353">
        <v>20664.919639803946</v>
      </c>
      <c r="G39" s="317">
        <v>22055.025466423074</v>
      </c>
      <c r="H39" s="353">
        <v>22746.360645298235</v>
      </c>
      <c r="I39" s="367">
        <v>23847.755664576169</v>
      </c>
      <c r="J39" s="317">
        <v>23555.23917010854</v>
      </c>
      <c r="K39" s="317">
        <v>23261.221429877489</v>
      </c>
      <c r="L39" s="317">
        <v>24182.673165388831</v>
      </c>
      <c r="M39" s="317">
        <v>24946.264747424397</v>
      </c>
      <c r="N39" s="317">
        <v>24783.272855886516</v>
      </c>
      <c r="O39" s="353">
        <v>23770.525558208115</v>
      </c>
      <c r="P39" s="353">
        <v>25033.80904823729</v>
      </c>
      <c r="Q39" s="353">
        <v>25580.987224157958</v>
      </c>
      <c r="R39" s="353">
        <v>25989.30228801363</v>
      </c>
      <c r="S39" s="381">
        <v>26360.60168847386</v>
      </c>
      <c r="T39" s="353">
        <v>25700.994418001945</v>
      </c>
      <c r="U39" s="353">
        <v>25203.693954229759</v>
      </c>
      <c r="V39" s="353">
        <v>23717.047603731105</v>
      </c>
      <c r="W39" s="353">
        <v>23185.949715506438</v>
      </c>
      <c r="X39" s="353">
        <v>23845.12880330559</v>
      </c>
      <c r="Y39" s="353">
        <v>24060.665055222224</v>
      </c>
      <c r="Z39" s="353">
        <v>24431.669880916714</v>
      </c>
      <c r="AA39" s="353">
        <v>24965.418232568321</v>
      </c>
      <c r="AB39" s="353">
        <v>25295.364423787894</v>
      </c>
      <c r="AC39" s="381">
        <v>25998.86782726274</v>
      </c>
      <c r="AD39" s="353">
        <v>26012.707988175291</v>
      </c>
      <c r="AE39" s="353">
        <v>25641.360687082717</v>
      </c>
      <c r="AF39" s="353">
        <v>25662.919918742646</v>
      </c>
      <c r="AG39" s="353">
        <v>26378.470419975267</v>
      </c>
      <c r="AH39" s="353">
        <v>27145.587733621018</v>
      </c>
      <c r="AI39" s="353">
        <v>27523.734772860349</v>
      </c>
      <c r="AJ39" s="353">
        <v>28009.549727892107</v>
      </c>
      <c r="AK39" s="353">
        <v>28560.927539413566</v>
      </c>
      <c r="AL39" s="353">
        <v>29768.080459925786</v>
      </c>
      <c r="AM39" s="381">
        <v>30515.132017602351</v>
      </c>
      <c r="AN39" s="353">
        <v>31302.84868575299</v>
      </c>
      <c r="AO39" s="353">
        <v>31032.309680451126</v>
      </c>
      <c r="AP39" s="353">
        <v>31199.829492972513</v>
      </c>
      <c r="AQ39" s="353">
        <v>30974.371514005001</v>
      </c>
      <c r="AR39" s="353">
        <v>31576.798493632385</v>
      </c>
      <c r="AS39" s="353">
        <v>32174.48888350467</v>
      </c>
      <c r="AT39" s="353">
        <v>32520.175164584172</v>
      </c>
      <c r="AU39" s="353">
        <v>32640.624911535742</v>
      </c>
      <c r="AV39" s="353">
        <v>32635.454729895675</v>
      </c>
      <c r="AW39" s="381">
        <v>30949.420508970958</v>
      </c>
      <c r="AX39" s="353">
        <v>31475.421553717635</v>
      </c>
      <c r="AY39" s="353">
        <v>31701.29182383525</v>
      </c>
      <c r="AZ39" s="353">
        <v>31072.525999999998</v>
      </c>
      <c r="BA39" s="353">
        <v>32148.446187372385</v>
      </c>
      <c r="BB39" s="353">
        <v>32256.671487244748</v>
      </c>
      <c r="BC39" s="353">
        <v>32982.619020348946</v>
      </c>
      <c r="BD39" s="353">
        <v>32601.930611359479</v>
      </c>
      <c r="BE39" s="353">
        <v>33320.337510404141</v>
      </c>
      <c r="BF39" s="353">
        <v>33500</v>
      </c>
      <c r="BG39" s="353">
        <v>34209.838808352171</v>
      </c>
      <c r="BH39" s="382"/>
      <c r="BL39" s="694">
        <f t="shared" si="2"/>
        <v>6.9984744594053794E-3</v>
      </c>
    </row>
    <row r="40" spans="1:64" s="87" customFormat="1" ht="15" customHeight="1" x14ac:dyDescent="0.2">
      <c r="A40" s="472">
        <v>31</v>
      </c>
      <c r="B40" s="317">
        <v>17348.274611080364</v>
      </c>
      <c r="C40" s="317">
        <f t="shared" si="0"/>
        <v>17875.609906233381</v>
      </c>
      <c r="D40" s="353">
        <v>18402.945201386396</v>
      </c>
      <c r="E40" s="353">
        <f t="shared" si="1"/>
        <v>19830.769591460325</v>
      </c>
      <c r="F40" s="353">
        <v>21258.593981534254</v>
      </c>
      <c r="G40" s="317">
        <v>22588.763217627195</v>
      </c>
      <c r="H40" s="353">
        <v>23310.903205264272</v>
      </c>
      <c r="I40" s="367">
        <v>24368.987457009913</v>
      </c>
      <c r="J40" s="317">
        <v>24060.830611852849</v>
      </c>
      <c r="K40" s="317">
        <v>23777.912324008044</v>
      </c>
      <c r="L40" s="317">
        <v>24643.896604600221</v>
      </c>
      <c r="M40" s="317">
        <v>25369.78501994018</v>
      </c>
      <c r="N40" s="317">
        <v>25215.465338584487</v>
      </c>
      <c r="O40" s="353">
        <v>24175.130248560596</v>
      </c>
      <c r="P40" s="353">
        <v>25465.426445620691</v>
      </c>
      <c r="Q40" s="353">
        <v>26040.150987224159</v>
      </c>
      <c r="R40" s="353">
        <v>26448.224219461335</v>
      </c>
      <c r="S40" s="381">
        <v>26811.827325044793</v>
      </c>
      <c r="T40" s="353">
        <v>26142.829499862943</v>
      </c>
      <c r="U40" s="353">
        <v>25622.577934646473</v>
      </c>
      <c r="V40" s="353">
        <v>24173.28176262464</v>
      </c>
      <c r="W40" s="353">
        <v>23609.333442885603</v>
      </c>
      <c r="X40" s="353">
        <v>24298.633182420275</v>
      </c>
      <c r="Y40" s="353">
        <v>24522.270703557911</v>
      </c>
      <c r="Z40" s="353">
        <v>24917.190963900539</v>
      </c>
      <c r="AA40" s="353">
        <v>25440.50716970117</v>
      </c>
      <c r="AB40" s="353">
        <v>25847.469015175524</v>
      </c>
      <c r="AC40" s="381">
        <v>26553.270599171807</v>
      </c>
      <c r="AD40" s="353">
        <v>26520.290582464346</v>
      </c>
      <c r="AE40" s="353">
        <v>26171.069100084631</v>
      </c>
      <c r="AF40" s="353">
        <v>26206.238563638861</v>
      </c>
      <c r="AG40" s="353">
        <v>26929.879177033206</v>
      </c>
      <c r="AH40" s="353">
        <v>27728.790564772433</v>
      </c>
      <c r="AI40" s="353">
        <v>28136.182182997018</v>
      </c>
      <c r="AJ40" s="353">
        <v>28584.716769960407</v>
      </c>
      <c r="AK40" s="353">
        <v>29137.194124668982</v>
      </c>
      <c r="AL40" s="353">
        <v>30381.901730816113</v>
      </c>
      <c r="AM40" s="381">
        <v>31208.187558341117</v>
      </c>
      <c r="AN40" s="353">
        <v>31982.68645635241</v>
      </c>
      <c r="AO40" s="353">
        <v>31734.614661654134</v>
      </c>
      <c r="AP40" s="353">
        <v>31870.689455026586</v>
      </c>
      <c r="AQ40" s="353">
        <v>31662.781045951055</v>
      </c>
      <c r="AR40" s="353">
        <v>32320.602844041052</v>
      </c>
      <c r="AS40" s="353">
        <v>32895.586111014964</v>
      </c>
      <c r="AT40" s="353">
        <v>33280.728648842312</v>
      </c>
      <c r="AU40" s="353">
        <v>33382.649246012305</v>
      </c>
      <c r="AV40" s="353">
        <v>33399.867483902657</v>
      </c>
      <c r="AW40" s="381">
        <v>31682.852415338912</v>
      </c>
      <c r="AX40" s="353">
        <v>32162.229380637906</v>
      </c>
      <c r="AY40" s="353">
        <v>32384.777143439693</v>
      </c>
      <c r="AZ40" s="353">
        <v>31867.06955</v>
      </c>
      <c r="BA40" s="353">
        <v>32869.648725852043</v>
      </c>
      <c r="BB40" s="353">
        <v>32979.967943155745</v>
      </c>
      <c r="BC40" s="353">
        <v>33780.107948688579</v>
      </c>
      <c r="BD40" s="353">
        <v>33350.271018429441</v>
      </c>
      <c r="BE40" s="353">
        <v>34151.475631184687</v>
      </c>
      <c r="BF40" s="353">
        <v>34313</v>
      </c>
      <c r="BG40" s="353">
        <v>35036.149177638872</v>
      </c>
      <c r="BH40" s="382"/>
      <c r="BL40" s="694">
        <f t="shared" si="2"/>
        <v>7.1822310888920438E-3</v>
      </c>
    </row>
    <row r="41" spans="1:64" s="87" customFormat="1" ht="15" customHeight="1" x14ac:dyDescent="0.2">
      <c r="A41" s="472">
        <v>32</v>
      </c>
      <c r="B41" s="317">
        <v>17845.691754288873</v>
      </c>
      <c r="C41" s="317">
        <f t="shared" si="0"/>
        <v>18428.937218126866</v>
      </c>
      <c r="D41" s="353">
        <v>19012.18268196486</v>
      </c>
      <c r="E41" s="353">
        <f t="shared" si="1"/>
        <v>20410.120606911987</v>
      </c>
      <c r="F41" s="353">
        <v>21808.058531859115</v>
      </c>
      <c r="G41" s="317">
        <v>23128.63588551182</v>
      </c>
      <c r="H41" s="353">
        <v>23863.684461897683</v>
      </c>
      <c r="I41" s="367">
        <v>24839.777463079103</v>
      </c>
      <c r="J41" s="317">
        <v>24566.422053597158</v>
      </c>
      <c r="K41" s="317">
        <v>24299.668815139878</v>
      </c>
      <c r="L41" s="317">
        <v>25114.830010952905</v>
      </c>
      <c r="M41" s="317">
        <v>25765.684405117983</v>
      </c>
      <c r="N41" s="317">
        <v>25647.657821282457</v>
      </c>
      <c r="O41" s="353">
        <v>24560.282790338435</v>
      </c>
      <c r="P41" s="353">
        <v>25904.42191817304</v>
      </c>
      <c r="Q41" s="353">
        <v>26481.922183507551</v>
      </c>
      <c r="R41" s="353">
        <v>26939.693805621642</v>
      </c>
      <c r="S41" s="381">
        <v>27287.118328899505</v>
      </c>
      <c r="T41" s="353">
        <v>26598.471928032097</v>
      </c>
      <c r="U41" s="353">
        <v>26109.593646817713</v>
      </c>
      <c r="V41" s="353">
        <v>24593.872627854616</v>
      </c>
      <c r="W41" s="353">
        <v>24039.545940061209</v>
      </c>
      <c r="X41" s="353">
        <v>24752.137561534964</v>
      </c>
      <c r="Y41" s="353">
        <v>24969.054152176403</v>
      </c>
      <c r="Z41" s="353">
        <v>25392.337664769322</v>
      </c>
      <c r="AA41" s="353">
        <v>25939.855967453572</v>
      </c>
      <c r="AB41" s="353">
        <v>26380.064610401041</v>
      </c>
      <c r="AC41" s="381">
        <v>27107.673371080877</v>
      </c>
      <c r="AD41" s="353">
        <v>27071.0716954163</v>
      </c>
      <c r="AE41" s="353">
        <v>26681.673275240573</v>
      </c>
      <c r="AF41" s="353">
        <v>26732.631394052325</v>
      </c>
      <c r="AG41" s="353">
        <v>27474.684236401827</v>
      </c>
      <c r="AH41" s="353">
        <v>28320.070997463339</v>
      </c>
      <c r="AI41" s="353">
        <v>28721.726218528198</v>
      </c>
      <c r="AJ41" s="353">
        <v>29221.896431119629</v>
      </c>
      <c r="AK41" s="353">
        <v>29746.91154073078</v>
      </c>
      <c r="AL41" s="353">
        <v>31069.261491373007</v>
      </c>
      <c r="AM41" s="381">
        <v>31913.06494199227</v>
      </c>
      <c r="AN41" s="353">
        <v>32702.939211191286</v>
      </c>
      <c r="AO41" s="353">
        <v>32435.512218045114</v>
      </c>
      <c r="AP41" s="353">
        <v>32570.596961829389</v>
      </c>
      <c r="AQ41" s="353">
        <v>32385.002440959292</v>
      </c>
      <c r="AR41" s="353">
        <v>32995.950864854589</v>
      </c>
      <c r="AS41" s="353">
        <v>33593.669597221742</v>
      </c>
      <c r="AT41" s="353">
        <v>33958.154753907475</v>
      </c>
      <c r="AU41" s="353">
        <v>34088.47727149001</v>
      </c>
      <c r="AV41" s="353">
        <v>34127.597892129117</v>
      </c>
      <c r="AW41" s="381">
        <v>32306.152374105284</v>
      </c>
      <c r="AX41" s="353">
        <v>32855.963000770818</v>
      </c>
      <c r="AY41" s="353">
        <v>33104.413752676111</v>
      </c>
      <c r="AZ41" s="353">
        <v>32659.396799999999</v>
      </c>
      <c r="BA41" s="353">
        <v>33515.793986571378</v>
      </c>
      <c r="BB41" s="353">
        <v>33689.375397697688</v>
      </c>
      <c r="BC41" s="353">
        <v>34528.943706333746</v>
      </c>
      <c r="BD41" s="353">
        <v>34076.662894007131</v>
      </c>
      <c r="BE41" s="353">
        <v>34958.017802644965</v>
      </c>
      <c r="BF41" s="353">
        <v>35159</v>
      </c>
      <c r="BG41" s="353">
        <v>35861.477013787298</v>
      </c>
      <c r="BH41" s="382"/>
      <c r="BL41" s="694">
        <f t="shared" si="2"/>
        <v>7.3698367392429631E-3</v>
      </c>
    </row>
    <row r="42" spans="1:64" s="87" customFormat="1" ht="15" customHeight="1" x14ac:dyDescent="0.2">
      <c r="A42" s="472">
        <v>33</v>
      </c>
      <c r="B42" s="317">
        <v>18322.667097091555</v>
      </c>
      <c r="C42" s="317">
        <f t="shared" si="0"/>
        <v>18932.310750649278</v>
      </c>
      <c r="D42" s="353">
        <v>19541.954404207001</v>
      </c>
      <c r="E42" s="353">
        <f t="shared" si="1"/>
        <v>20949.738743195485</v>
      </c>
      <c r="F42" s="353">
        <v>22357.523082183972</v>
      </c>
      <c r="G42" s="317">
        <v>23625.564136632896</v>
      </c>
      <c r="H42" s="353">
        <v>24387.06246019953</v>
      </c>
      <c r="I42" s="367">
        <v>25265.730325713128</v>
      </c>
      <c r="J42" s="317">
        <v>25018.793343578905</v>
      </c>
      <c r="K42" s="317">
        <v>24791.03172426403</v>
      </c>
      <c r="L42" s="317">
        <v>25527.503614457833</v>
      </c>
      <c r="M42" s="317">
        <v>26230.636008640748</v>
      </c>
      <c r="N42" s="317">
        <v>26084.087485183347</v>
      </c>
      <c r="O42" s="353">
        <v>24976.558769835698</v>
      </c>
      <c r="P42" s="353">
        <v>26336.039315556442</v>
      </c>
      <c r="Q42" s="353">
        <v>26982.828106852499</v>
      </c>
      <c r="R42" s="353">
        <v>27421.399095368171</v>
      </c>
      <c r="S42" s="381">
        <v>27747.368478201857</v>
      </c>
      <c r="T42" s="353">
        <v>27043.068479154725</v>
      </c>
      <c r="U42" s="353">
        <v>26581.468974154614</v>
      </c>
      <c r="V42" s="353">
        <v>25019.215932239735</v>
      </c>
      <c r="W42" s="353">
        <v>24508.454799416631</v>
      </c>
      <c r="X42" s="353">
        <v>25236.313734406198</v>
      </c>
      <c r="Y42" s="353">
        <v>25460.304199946495</v>
      </c>
      <c r="Z42" s="353">
        <v>25896.532635560216</v>
      </c>
      <c r="AA42" s="353">
        <v>26477.616211186923</v>
      </c>
      <c r="AB42" s="353">
        <v>26955.579997183198</v>
      </c>
      <c r="AC42" s="381">
        <v>27622.743513901802</v>
      </c>
      <c r="AD42" s="353">
        <v>27659.651512198288</v>
      </c>
      <c r="AE42" s="353">
        <v>27239.169670563897</v>
      </c>
      <c r="AF42" s="353">
        <v>27309.801667914035</v>
      </c>
      <c r="AG42" s="353">
        <v>28057.460557484021</v>
      </c>
      <c r="AH42" s="353">
        <v>28942.046316004318</v>
      </c>
      <c r="AI42" s="353">
        <v>29291.444739585568</v>
      </c>
      <c r="AJ42" s="353">
        <v>29804.815050574292</v>
      </c>
      <c r="AK42" s="353">
        <v>30399.20274145525</v>
      </c>
      <c r="AL42" s="353">
        <v>31753.619680923104</v>
      </c>
      <c r="AM42" s="381">
        <v>32632.719629283907</v>
      </c>
      <c r="AN42" s="353">
        <v>33444.842850444162</v>
      </c>
      <c r="AO42" s="353">
        <v>33102.631578947367</v>
      </c>
      <c r="AP42" s="353">
        <v>33300.935229797535</v>
      </c>
      <c r="AQ42" s="353">
        <v>33118.043632147426</v>
      </c>
      <c r="AR42" s="353">
        <v>33697.628243204708</v>
      </c>
      <c r="AS42" s="353">
        <v>34304.538495263812</v>
      </c>
      <c r="AT42" s="353">
        <v>34681.487023601592</v>
      </c>
      <c r="AU42" s="353">
        <v>34822.055800533512</v>
      </c>
      <c r="AV42" s="353">
        <v>34813.912748667899</v>
      </c>
      <c r="AW42" s="381">
        <v>32963.429210323207</v>
      </c>
      <c r="AX42" s="353">
        <v>33579.708391491848</v>
      </c>
      <c r="AY42" s="353">
        <v>33812.753083902535</v>
      </c>
      <c r="AZ42" s="353">
        <v>33368.612800000003</v>
      </c>
      <c r="BA42" s="353">
        <v>34189.133913145903</v>
      </c>
      <c r="BB42" s="353">
        <v>34405.193160563816</v>
      </c>
      <c r="BC42" s="353">
        <v>35266.145010117201</v>
      </c>
      <c r="BD42" s="353">
        <v>34844.861496236772</v>
      </c>
      <c r="BE42" s="353">
        <v>35791.205585868862</v>
      </c>
      <c r="BF42" s="353">
        <v>35992</v>
      </c>
      <c r="BG42" s="353">
        <v>36675.014452276453</v>
      </c>
      <c r="BH42" s="382"/>
      <c r="BL42" s="694">
        <f t="shared" si="2"/>
        <v>7.5511558829046699E-3</v>
      </c>
    </row>
    <row r="43" spans="1:64" s="87" customFormat="1" ht="15" customHeight="1" x14ac:dyDescent="0.2">
      <c r="A43" s="472">
        <v>34</v>
      </c>
      <c r="B43" s="317">
        <v>18826.898173768674</v>
      </c>
      <c r="C43" s="317">
        <f t="shared" si="0"/>
        <v>19472.489662956999</v>
      </c>
      <c r="D43" s="353">
        <v>20118.081152145329</v>
      </c>
      <c r="E43" s="353">
        <f t="shared" si="1"/>
        <v>21512.534392327081</v>
      </c>
      <c r="F43" s="353">
        <v>22906.987632508833</v>
      </c>
      <c r="G43" s="317">
        <v>24067.278137629408</v>
      </c>
      <c r="H43" s="353">
        <v>24828.111335172998</v>
      </c>
      <c r="I43" s="367">
        <v>25725.311045923529</v>
      </c>
      <c r="J43" s="317">
        <v>25444.554557679377</v>
      </c>
      <c r="K43" s="317">
        <v>25226.673066374107</v>
      </c>
      <c r="L43" s="317">
        <v>25925.612267250825</v>
      </c>
      <c r="M43" s="317">
        <v>26690.984130940513</v>
      </c>
      <c r="N43" s="317">
        <v>26528.99151149008</v>
      </c>
      <c r="O43" s="353">
        <v>25412.286897907597</v>
      </c>
      <c r="P43" s="353">
        <v>26789.790938446684</v>
      </c>
      <c r="Q43" s="353">
        <v>27438.513356562136</v>
      </c>
      <c r="R43" s="353">
        <v>27929.142508884779</v>
      </c>
      <c r="S43" s="381">
        <v>28228.675823877518</v>
      </c>
      <c r="T43" s="353">
        <v>27490.426499538986</v>
      </c>
      <c r="U43" s="353">
        <v>27068.484686325854</v>
      </c>
      <c r="V43" s="353">
        <v>25515.845823951968</v>
      </c>
      <c r="W43" s="353">
        <v>24965.982375777989</v>
      </c>
      <c r="X43" s="353">
        <v>25751.161701033983</v>
      </c>
      <c r="Y43" s="353">
        <v>25955.789161921501</v>
      </c>
      <c r="Z43" s="353">
        <v>26433.925629119232</v>
      </c>
      <c r="AA43" s="353">
        <v>27035.593005436567</v>
      </c>
      <c r="AB43" s="353">
        <v>27509.635488187036</v>
      </c>
      <c r="AC43" s="381">
        <v>28149.05155074791</v>
      </c>
      <c r="AD43" s="353">
        <v>28196.033118929277</v>
      </c>
      <c r="AE43" s="353">
        <v>27798.402814782308</v>
      </c>
      <c r="AF43" s="353">
        <v>27902.205174810217</v>
      </c>
      <c r="AG43" s="353">
        <v>28636.935029721553</v>
      </c>
      <c r="AH43" s="353">
        <v>29586.638918855879</v>
      </c>
      <c r="AI43" s="353">
        <v>29815.269268668868</v>
      </c>
      <c r="AJ43" s="353">
        <v>30336.57325927895</v>
      </c>
      <c r="AK43" s="353">
        <v>30973.948834401286</v>
      </c>
      <c r="AL43" s="353">
        <v>32440.979441479998</v>
      </c>
      <c r="AM43" s="381">
        <v>33263.710494732637</v>
      </c>
      <c r="AN43" s="353">
        <v>34159.322036105972</v>
      </c>
      <c r="AO43" s="353">
        <v>33835.899906015038</v>
      </c>
      <c r="AP43" s="353">
        <v>33980.09449035125</v>
      </c>
      <c r="AQ43" s="353">
        <v>33841.617501678156</v>
      </c>
      <c r="AR43" s="353">
        <v>34430.900850598744</v>
      </c>
      <c r="AS43" s="353">
        <v>35025.635722774103</v>
      </c>
      <c r="AT43" s="353">
        <v>35417.226364817048</v>
      </c>
      <c r="AU43" s="353">
        <v>35526.677282377925</v>
      </c>
      <c r="AV43" s="353">
        <v>35517.977127358543</v>
      </c>
      <c r="AW43" s="381">
        <v>33649.996458137299</v>
      </c>
      <c r="AX43" s="353">
        <v>34271.133413887212</v>
      </c>
      <c r="AY43" s="353">
        <v>34505.276225914975</v>
      </c>
      <c r="AZ43" s="353">
        <v>34148.750399999997</v>
      </c>
      <c r="BA43" s="353">
        <v>34926.653251138683</v>
      </c>
      <c r="BB43" s="353">
        <v>35132.763155357592</v>
      </c>
      <c r="BC43" s="353">
        <v>36032.961287366852</v>
      </c>
      <c r="BD43" s="353">
        <v>35607.834257634917</v>
      </c>
      <c r="BE43" s="353">
        <v>36575.201470452237</v>
      </c>
      <c r="BF43" s="353">
        <v>36775</v>
      </c>
      <c r="BG43" s="353">
        <v>37456.128297202646</v>
      </c>
      <c r="BH43" s="382"/>
      <c r="BL43" s="694">
        <f t="shared" si="2"/>
        <v>7.6867729676695085E-3</v>
      </c>
    </row>
    <row r="44" spans="1:64" s="87" customFormat="1" ht="15" customHeight="1" x14ac:dyDescent="0.2">
      <c r="A44" s="472">
        <v>35</v>
      </c>
      <c r="B44" s="317">
        <v>19276.617782696918</v>
      </c>
      <c r="C44" s="317">
        <f t="shared" si="0"/>
        <v>19968.857475070221</v>
      </c>
      <c r="D44" s="353">
        <v>20661.097167443524</v>
      </c>
      <c r="E44" s="353">
        <f t="shared" si="1"/>
        <v>22042.985463922378</v>
      </c>
      <c r="F44" s="353">
        <v>23424.873760401231</v>
      </c>
      <c r="G44" s="317">
        <v>24496.722305264906</v>
      </c>
      <c r="H44" s="353">
        <v>25257.398906813836</v>
      </c>
      <c r="I44" s="367">
        <v>26173.682480275136</v>
      </c>
      <c r="J44" s="317">
        <v>25849.027711074825</v>
      </c>
      <c r="K44" s="317">
        <v>25621.789632473941</v>
      </c>
      <c r="L44" s="317">
        <v>26377.125739320923</v>
      </c>
      <c r="M44" s="317">
        <v>27100.693959787306</v>
      </c>
      <c r="N44" s="317">
        <v>26952.709631782207</v>
      </c>
      <c r="O44" s="353">
        <v>25863.576744839207</v>
      </c>
      <c r="P44" s="353">
        <v>27243.542561336926</v>
      </c>
      <c r="Q44" s="353">
        <v>27897.677119628341</v>
      </c>
      <c r="R44" s="353">
        <v>28427.121625987609</v>
      </c>
      <c r="S44" s="381">
        <v>28715.999511374124</v>
      </c>
      <c r="T44" s="353">
        <v>27968.160681801193</v>
      </c>
      <c r="U44" s="353">
        <v>27547.930206079924</v>
      </c>
      <c r="V44" s="353">
        <v>26014.851935241772</v>
      </c>
      <c r="W44" s="353">
        <v>25448.548774726289</v>
      </c>
      <c r="X44" s="353">
        <v>26292.299776595955</v>
      </c>
      <c r="Y44" s="353">
        <v>26447.039209691593</v>
      </c>
      <c r="Z44" s="353">
        <v>26952.644734871177</v>
      </c>
      <c r="AA44" s="353">
        <v>27575.37490422155</v>
      </c>
      <c r="AB44" s="353">
        <v>28063.690979190873</v>
      </c>
      <c r="AC44" s="381">
        <v>28710.946252007099</v>
      </c>
      <c r="AD44" s="353">
        <v>28759.413799824579</v>
      </c>
      <c r="AE44" s="353">
        <v>28359.372707895807</v>
      </c>
      <c r="AF44" s="353">
        <v>28503.071588947776</v>
      </c>
      <c r="AG44" s="353">
        <v>29218.060426381417</v>
      </c>
      <c r="AH44" s="353">
        <v>30190.843514009975</v>
      </c>
      <c r="AI44" s="353">
        <v>30394.483098410525</v>
      </c>
      <c r="AJ44" s="353">
        <v>30936.545348983618</v>
      </c>
      <c r="AK44" s="353">
        <v>31592.789204319371</v>
      </c>
      <c r="AL44" s="353">
        <v>33111.830561499504</v>
      </c>
      <c r="AM44" s="381">
        <v>33913.911854913989</v>
      </c>
      <c r="AN44" s="353">
        <v>34882.46157553338</v>
      </c>
      <c r="AO44" s="353">
        <v>34536.797462406015</v>
      </c>
      <c r="AP44" s="353">
        <v>34624.673340489797</v>
      </c>
      <c r="AQ44" s="353">
        <v>34580.068590956238</v>
      </c>
      <c r="AR44" s="353">
        <v>35185.236944022043</v>
      </c>
      <c r="AS44" s="353">
        <v>35769.746691587927</v>
      </c>
      <c r="AT44" s="353">
        <v>36088.448934121545</v>
      </c>
      <c r="AU44" s="353">
        <v>36236.124938755514</v>
      </c>
      <c r="AV44" s="353">
        <v>36216.124998665226</v>
      </c>
      <c r="AW44" s="381">
        <v>34311.959760210608</v>
      </c>
      <c r="AX44" s="353">
        <v>35012.193287639842</v>
      </c>
      <c r="AY44" s="353">
        <v>35203.448006932405</v>
      </c>
      <c r="AZ44" s="353">
        <v>34933.320599999999</v>
      </c>
      <c r="BA44" s="353">
        <v>35642.4168564473</v>
      </c>
      <c r="BB44" s="353">
        <v>35887.042768168758</v>
      </c>
      <c r="BC44" s="353">
        <v>36793.431498873739</v>
      </c>
      <c r="BD44" s="353">
        <v>36359.310169203782</v>
      </c>
      <c r="BE44" s="353">
        <v>37388.917460464254</v>
      </c>
      <c r="BF44" s="353">
        <v>37564</v>
      </c>
      <c r="BG44" s="353">
        <v>38283.421199627614</v>
      </c>
      <c r="BH44" s="382"/>
      <c r="BL44" s="694">
        <f t="shared" si="2"/>
        <v>7.7928230106973917E-3</v>
      </c>
    </row>
    <row r="45" spans="1:64" s="87" customFormat="1" ht="15" customHeight="1" x14ac:dyDescent="0.2">
      <c r="A45" s="472">
        <v>36</v>
      </c>
      <c r="B45" s="317">
        <v>19719.523458156549</v>
      </c>
      <c r="C45" s="317">
        <f t="shared" si="0"/>
        <v>20448.574027393079</v>
      </c>
      <c r="D45" s="353">
        <v>21177.624596629612</v>
      </c>
      <c r="E45" s="353">
        <f t="shared" si="1"/>
        <v>22547.560873488634</v>
      </c>
      <c r="F45" s="353">
        <v>23917.497150347659</v>
      </c>
      <c r="G45" s="317">
        <v>24950.706139622434</v>
      </c>
      <c r="H45" s="353">
        <v>25757.254298450433</v>
      </c>
      <c r="I45" s="367">
        <v>26627.65855755614</v>
      </c>
      <c r="J45" s="317">
        <v>26306.72101623283</v>
      </c>
      <c r="K45" s="317">
        <v>26057.430974584015</v>
      </c>
      <c r="L45" s="317">
        <v>26789.799342825852</v>
      </c>
      <c r="M45" s="317">
        <v>27528.817713526092</v>
      </c>
      <c r="N45" s="317">
        <v>27410.325201697706</v>
      </c>
      <c r="O45" s="353">
        <v>26310.976162055889</v>
      </c>
      <c r="P45" s="353">
        <v>27741.562635240851</v>
      </c>
      <c r="Q45" s="353">
        <v>28388.147502903601</v>
      </c>
      <c r="R45" s="353">
        <v>28973.922225159342</v>
      </c>
      <c r="S45" s="381">
        <v>29197.306857049785</v>
      </c>
      <c r="T45" s="353">
        <v>28445.894864063397</v>
      </c>
      <c r="U45" s="353">
        <v>28024.852328361605</v>
      </c>
      <c r="V45" s="353">
        <v>26490.095850755872</v>
      </c>
      <c r="W45" s="353">
        <v>25940.220200069838</v>
      </c>
      <c r="X45" s="353">
        <v>26826.86532492438</v>
      </c>
      <c r="Y45" s="353">
        <v>26993.343142125574</v>
      </c>
      <c r="Z45" s="353">
        <v>27521.160874775313</v>
      </c>
      <c r="AA45" s="353">
        <v>28155.589904039112</v>
      </c>
      <c r="AB45" s="353">
        <v>28668.469860216192</v>
      </c>
      <c r="AC45" s="381">
        <v>29259.730076903576</v>
      </c>
      <c r="AD45" s="353">
        <v>29337.193986940842</v>
      </c>
      <c r="AE45" s="353">
        <v>28956.814327806162</v>
      </c>
      <c r="AF45" s="353">
        <v>29043.005070947438</v>
      </c>
      <c r="AG45" s="353">
        <v>29804.138596308268</v>
      </c>
      <c r="AH45" s="353">
        <v>30769.199784237691</v>
      </c>
      <c r="AI45" s="353">
        <v>30932.550590520259</v>
      </c>
      <c r="AJ45" s="353">
        <v>31579.926272051929</v>
      </c>
      <c r="AK45" s="353">
        <v>32234.436958878174</v>
      </c>
      <c r="AL45" s="353">
        <v>33797.689536553</v>
      </c>
      <c r="AM45" s="381">
        <v>34632.088811841582</v>
      </c>
      <c r="AN45" s="353">
        <v>35560.855953838538</v>
      </c>
      <c r="AO45" s="353">
        <v>35274.288063909771</v>
      </c>
      <c r="AP45" s="353">
        <v>35310.748683126541</v>
      </c>
      <c r="AQ45" s="353">
        <v>35340.159272594123</v>
      </c>
      <c r="AR45" s="353">
        <v>35900.079001140461</v>
      </c>
      <c r="AS45" s="353">
        <v>36503.629330933509</v>
      </c>
      <c r="AT45" s="353">
        <v>36824.188275337001</v>
      </c>
      <c r="AU45" s="353">
        <v>36940.746420599928</v>
      </c>
      <c r="AV45" s="353">
        <v>36921.37267883266</v>
      </c>
      <c r="AW45" s="381">
        <v>34995.012158633159</v>
      </c>
      <c r="AX45" s="353">
        <v>35733.630080623327</v>
      </c>
      <c r="AY45" s="353">
        <v>35932.122438576815</v>
      </c>
      <c r="AZ45" s="353">
        <v>35720.107100000001</v>
      </c>
      <c r="BA45" s="353">
        <v>36304.878916679751</v>
      </c>
      <c r="BB45" s="353">
        <v>36579.356067179571</v>
      </c>
      <c r="BC45" s="353">
        <v>37501.017829190998</v>
      </c>
      <c r="BD45" s="353">
        <v>37106.605408107447</v>
      </c>
      <c r="BE45" s="353">
        <v>38221.080412466479</v>
      </c>
      <c r="BF45" s="353">
        <v>38388</v>
      </c>
      <c r="BG45" s="353">
        <v>39130.364764818019</v>
      </c>
      <c r="BH45" s="382"/>
      <c r="BL45" s="694">
        <f t="shared" si="2"/>
        <v>7.9191140818988259E-3</v>
      </c>
    </row>
    <row r="46" spans="1:64" s="87" customFormat="1" ht="15" customHeight="1" x14ac:dyDescent="0.2">
      <c r="A46" s="472">
        <v>37</v>
      </c>
      <c r="B46" s="317">
        <v>20155.615200147571</v>
      </c>
      <c r="C46" s="317">
        <f t="shared" si="0"/>
        <v>20895.083953605514</v>
      </c>
      <c r="D46" s="353">
        <v>21634.55270706346</v>
      </c>
      <c r="E46" s="353">
        <f t="shared" si="1"/>
        <v>23050.75720386799</v>
      </c>
      <c r="F46" s="353">
        <v>24466.96170067252</v>
      </c>
      <c r="G46" s="317">
        <v>25404.689973979959</v>
      </c>
      <c r="H46" s="353">
        <v>26239.467735088088</v>
      </c>
      <c r="I46" s="367">
        <v>27104.053206554723</v>
      </c>
      <c r="J46" s="317">
        <v>26764.414321390836</v>
      </c>
      <c r="K46" s="317">
        <v>26498.137913695373</v>
      </c>
      <c r="L46" s="317">
        <v>27231.602847754657</v>
      </c>
      <c r="M46" s="317">
        <v>27966.148429710869</v>
      </c>
      <c r="N46" s="317">
        <v>27914.549764845335</v>
      </c>
      <c r="O46" s="353">
        <v>26793.389446706922</v>
      </c>
      <c r="P46" s="353">
        <v>28195.314258131093</v>
      </c>
      <c r="Q46" s="353">
        <v>28896.010452961673</v>
      </c>
      <c r="R46" s="353">
        <v>29504.448996974774</v>
      </c>
      <c r="S46" s="381">
        <v>29675.606031814976</v>
      </c>
      <c r="T46" s="353">
        <v>28912.583169279074</v>
      </c>
      <c r="U46" s="353">
        <v>28474.017078446999</v>
      </c>
      <c r="V46" s="353">
        <v>26948.706229226977</v>
      </c>
      <c r="W46" s="353">
        <v>26456.930448000327</v>
      </c>
      <c r="X46" s="353">
        <v>27363.621715663983</v>
      </c>
      <c r="Y46" s="353">
        <v>27548.116902969385</v>
      </c>
      <c r="Z46" s="353">
        <v>28100.051396794486</v>
      </c>
      <c r="AA46" s="353">
        <v>28770.173039734374</v>
      </c>
      <c r="AB46" s="353">
        <v>29286.905038554982</v>
      </c>
      <c r="AC46" s="381">
        <v>29879.687230626216</v>
      </c>
      <c r="AD46" s="353">
        <v>29918.574050612351</v>
      </c>
      <c r="AE46" s="353">
        <v>29526.467965395103</v>
      </c>
      <c r="AF46" s="353">
        <v>29588.016297291928</v>
      </c>
      <c r="AG46" s="353">
        <v>30363.801975477851</v>
      </c>
      <c r="AH46" s="353">
        <v>31370.173338775989</v>
      </c>
      <c r="AI46" s="353">
        <v>31499.104008682862</v>
      </c>
      <c r="AJ46" s="353">
        <v>32200.05246296115</v>
      </c>
      <c r="AK46" s="353">
        <v>32903.453575005835</v>
      </c>
      <c r="AL46" s="353">
        <v>34470.041442075897</v>
      </c>
      <c r="AM46" s="381">
        <v>35341.399386584882</v>
      </c>
      <c r="AN46" s="353">
        <v>36322.967085211138</v>
      </c>
      <c r="AO46" s="353">
        <v>36059.631109022557</v>
      </c>
      <c r="AP46" s="353">
        <v>36077.050577926449</v>
      </c>
      <c r="AQ46" s="353">
        <v>36158.406358698965</v>
      </c>
      <c r="AR46" s="353">
        <v>36647.832755179617</v>
      </c>
      <c r="AS46" s="353">
        <v>37171.02782873559</v>
      </c>
      <c r="AT46" s="353">
        <v>37664.147017331721</v>
      </c>
      <c r="AU46" s="353">
        <v>37663.466056943769</v>
      </c>
      <c r="AV46" s="353">
        <v>37649.103087059128</v>
      </c>
      <c r="AW46" s="381">
        <v>35680.407789983401</v>
      </c>
      <c r="AX46" s="353">
        <v>36434.289493968878</v>
      </c>
      <c r="AY46" s="353">
        <v>36669.834692629214</v>
      </c>
      <c r="AZ46" s="353">
        <v>36448.161650000002</v>
      </c>
      <c r="BA46" s="353">
        <v>37014.115802183129</v>
      </c>
      <c r="BB46" s="353">
        <v>37331.498910549351</v>
      </c>
      <c r="BC46" s="353">
        <v>38257.257330202723</v>
      </c>
      <c r="BD46" s="353">
        <v>37857.036151510008</v>
      </c>
      <c r="BE46" s="353">
        <v>39023.523259040048</v>
      </c>
      <c r="BF46" s="353">
        <v>39189</v>
      </c>
      <c r="BG46" s="353">
        <v>39964.535399210887</v>
      </c>
      <c r="BH46" s="382"/>
      <c r="BL46" s="694">
        <f t="shared" si="2"/>
        <v>8.0352473088678433E-3</v>
      </c>
    </row>
    <row r="47" spans="1:64" s="87" customFormat="1" ht="15" customHeight="1" x14ac:dyDescent="0.2">
      <c r="A47" s="472">
        <v>38</v>
      </c>
      <c r="B47" s="317">
        <v>20605.334809075812</v>
      </c>
      <c r="C47" s="317">
        <f t="shared" si="0"/>
        <v>21348.407813286562</v>
      </c>
      <c r="D47" s="353">
        <v>22091.480817497308</v>
      </c>
      <c r="E47" s="353">
        <f t="shared" si="1"/>
        <v>23525.532954058126</v>
      </c>
      <c r="F47" s="353">
        <v>24959.585090618944</v>
      </c>
      <c r="G47" s="317">
        <v>25834.134141615457</v>
      </c>
      <c r="H47" s="353">
        <v>26680.516610061557</v>
      </c>
      <c r="I47" s="367">
        <v>27546.819997976938</v>
      </c>
      <c r="J47" s="317">
        <v>27206.141581020074</v>
      </c>
      <c r="K47" s="317">
        <v>26979.369628816967</v>
      </c>
      <c r="L47" s="317">
        <v>27697.681270536694</v>
      </c>
      <c r="M47" s="317">
        <v>28472.531364240614</v>
      </c>
      <c r="N47" s="317">
        <v>28376.402515963753</v>
      </c>
      <c r="O47" s="353">
        <v>27221.336715348967</v>
      </c>
      <c r="P47" s="353">
        <v>28656.443956190284</v>
      </c>
      <c r="Q47" s="353">
        <v>29376.045296167249</v>
      </c>
      <c r="R47" s="353">
        <v>29989.409052192561</v>
      </c>
      <c r="S47" s="381">
        <v>30147.888864759218</v>
      </c>
      <c r="T47" s="353">
        <v>29362.702658924969</v>
      </c>
      <c r="U47" s="353">
        <v>28943.369008311507</v>
      </c>
      <c r="V47" s="353">
        <v>27409.692827275652</v>
      </c>
      <c r="W47" s="353">
        <v>27012.337058110632</v>
      </c>
      <c r="X47" s="353">
        <v>27898.187263992408</v>
      </c>
      <c r="Y47" s="353">
        <v>28105.008120915652</v>
      </c>
      <c r="Z47" s="353">
        <v>28664.417783852605</v>
      </c>
      <c r="AA47" s="353">
        <v>29409.016036049183</v>
      </c>
      <c r="AB47" s="353">
        <v>29920.947413823458</v>
      </c>
      <c r="AC47" s="381">
        <v>30488.406490323672</v>
      </c>
      <c r="AD47" s="353">
        <v>30548.552447779617</v>
      </c>
      <c r="AE47" s="353">
        <v>30077.017365138076</v>
      </c>
      <c r="AF47" s="353">
        <v>30188.882711429484</v>
      </c>
      <c r="AG47" s="353">
        <v>30938.323674448398</v>
      </c>
      <c r="AH47" s="353">
        <v>31971.146893314286</v>
      </c>
      <c r="AI47" s="353">
        <v>32076.735286977138</v>
      </c>
      <c r="AJ47" s="353">
        <v>32874.439695574925</v>
      </c>
      <c r="AK47" s="353">
        <v>33566.38822189597</v>
      </c>
      <c r="AL47" s="353">
        <v>35155.900417129393</v>
      </c>
      <c r="AM47" s="381">
        <v>36087.653220429398</v>
      </c>
      <c r="AN47" s="353">
        <v>37105.285708703464</v>
      </c>
      <c r="AO47" s="353">
        <v>36821.047932330825</v>
      </c>
      <c r="AP47" s="353">
        <v>36808.772062311204</v>
      </c>
      <c r="AQ47" s="353">
        <v>36888.742600842124</v>
      </c>
      <c r="AR47" s="353">
        <v>37456.144031552933</v>
      </c>
      <c r="AS47" s="353">
        <v>37944.545244770576</v>
      </c>
      <c r="AT47" s="353">
        <v>38407.33060145998</v>
      </c>
      <c r="AU47" s="353">
        <v>38384.979149654311</v>
      </c>
      <c r="AV47" s="353">
        <v>38381.566701192751</v>
      </c>
      <c r="AW47" s="381">
        <v>36375.176353044415</v>
      </c>
      <c r="AX47" s="353">
        <v>37147.646194870948</v>
      </c>
      <c r="AY47" s="353">
        <v>37432.400958303595</v>
      </c>
      <c r="AZ47" s="353">
        <v>37252.678549999997</v>
      </c>
      <c r="BA47" s="353">
        <v>37740.757273833828</v>
      </c>
      <c r="BB47" s="353">
        <v>38046.248288694776</v>
      </c>
      <c r="BC47" s="353">
        <v>39012.439153590647</v>
      </c>
      <c r="BD47" s="353">
        <v>38645.092948899328</v>
      </c>
      <c r="BE47" s="353">
        <v>39824.941274391938</v>
      </c>
      <c r="BF47" s="353">
        <v>40027</v>
      </c>
      <c r="BG47" s="353">
        <v>40776.107771423507</v>
      </c>
      <c r="BH47" s="382"/>
      <c r="BL47" s="694">
        <f t="shared" si="2"/>
        <v>8.1867235037158537E-3</v>
      </c>
    </row>
    <row r="48" spans="1:64" s="87" customFormat="1" ht="15" customHeight="1" x14ac:dyDescent="0.2">
      <c r="A48" s="473">
        <v>39</v>
      </c>
      <c r="B48" s="316">
        <v>21055.054418004056</v>
      </c>
      <c r="C48" s="316">
        <f t="shared" si="0"/>
        <v>21801.731672967606</v>
      </c>
      <c r="D48" s="354">
        <v>22548.408927931156</v>
      </c>
      <c r="E48" s="354">
        <f t="shared" si="1"/>
        <v>24003.466546491509</v>
      </c>
      <c r="F48" s="354">
        <v>25458.524165051866</v>
      </c>
      <c r="G48" s="316">
        <v>26269.713225931464</v>
      </c>
      <c r="H48" s="354">
        <v>27156.849395032899</v>
      </c>
      <c r="I48" s="368">
        <v>28012.005361116731</v>
      </c>
      <c r="J48" s="316">
        <v>27626.580779944288</v>
      </c>
      <c r="K48" s="316">
        <v>27409.945373925759</v>
      </c>
      <c r="L48" s="316">
        <v>28163.759693318731</v>
      </c>
      <c r="M48" s="316">
        <v>28955.896892655368</v>
      </c>
      <c r="N48" s="316">
        <v>28880.627079111386</v>
      </c>
      <c r="O48" s="354">
        <v>27641.503124561157</v>
      </c>
      <c r="P48" s="354">
        <v>29110.195579080526</v>
      </c>
      <c r="Q48" s="354">
        <v>29807.380952380954</v>
      </c>
      <c r="R48" s="354">
        <v>30467.859576467825</v>
      </c>
      <c r="S48" s="383">
        <v>30614.155355882514</v>
      </c>
      <c r="T48" s="354">
        <v>29810.060679309227</v>
      </c>
      <c r="U48" s="354">
        <v>29422.814528065577</v>
      </c>
      <c r="V48" s="354">
        <v>27825.531253350491</v>
      </c>
      <c r="W48" s="354">
        <v>27535.876075837557</v>
      </c>
      <c r="X48" s="354">
        <v>28434.943654732015</v>
      </c>
      <c r="Y48" s="354">
        <v>28661.89933886192</v>
      </c>
      <c r="Z48" s="354">
        <v>29249.5329351408</v>
      </c>
      <c r="AA48" s="354">
        <v>30011.469241434668</v>
      </c>
      <c r="AB48" s="354">
        <v>30523.775395232562</v>
      </c>
      <c r="AC48" s="383">
        <v>31059.666103270516</v>
      </c>
      <c r="AD48" s="354">
        <v>31144.332017672092</v>
      </c>
      <c r="AE48" s="354">
        <v>30618.883020405603</v>
      </c>
      <c r="AF48" s="354">
        <v>30820.215591635988</v>
      </c>
      <c r="AG48" s="354">
        <v>31578.882350312113</v>
      </c>
      <c r="AH48" s="354">
        <v>32594.737732163165</v>
      </c>
      <c r="AI48" s="354">
        <v>32690.765248561191</v>
      </c>
      <c r="AJ48" s="354">
        <v>33533.32377341597</v>
      </c>
      <c r="AK48" s="354">
        <v>34221.720407239198</v>
      </c>
      <c r="AL48" s="354">
        <v>35835.756250169296</v>
      </c>
      <c r="AM48" s="383">
        <v>36779.231030804112</v>
      </c>
      <c r="AN48" s="354">
        <v>37877.500586135931</v>
      </c>
      <c r="AO48" s="354">
        <v>37554.316259398496</v>
      </c>
      <c r="AP48" s="354">
        <v>37558.475360111835</v>
      </c>
      <c r="AQ48" s="354">
        <v>37667.767925794833</v>
      </c>
      <c r="AR48" s="354">
        <v>38234.176546759169</v>
      </c>
      <c r="AS48" s="354">
        <v>38725.733907906731</v>
      </c>
      <c r="AT48" s="354">
        <v>39181.531864391596</v>
      </c>
      <c r="AU48" s="354">
        <v>39148.721269530186</v>
      </c>
      <c r="AV48" s="354">
        <v>39169.645484735556</v>
      </c>
      <c r="AW48" s="383">
        <v>37087.519163063131</v>
      </c>
      <c r="AX48" s="354">
        <v>37897.940459573765</v>
      </c>
      <c r="AY48" s="354">
        <v>38183.66994596798</v>
      </c>
      <c r="AZ48" s="354">
        <v>38073.8177</v>
      </c>
      <c r="BA48" s="354">
        <v>38421.711706847804</v>
      </c>
      <c r="BB48" s="354">
        <v>38828.305904244036</v>
      </c>
      <c r="BC48" s="354">
        <v>39754.928845493065</v>
      </c>
      <c r="BD48" s="354">
        <v>39474.956472940597</v>
      </c>
      <c r="BE48" s="354">
        <v>40653.004901507447</v>
      </c>
      <c r="BF48" s="354">
        <v>40862</v>
      </c>
      <c r="BG48" s="354">
        <v>41569.994547147231</v>
      </c>
      <c r="BH48" s="384"/>
      <c r="BL48" s="694">
        <f t="shared" si="2"/>
        <v>8.333335605690273E-3</v>
      </c>
    </row>
    <row r="49" spans="1:64" s="87" customFormat="1" ht="15" customHeight="1" x14ac:dyDescent="0.2">
      <c r="A49" s="472">
        <v>40</v>
      </c>
      <c r="B49" s="317">
        <v>21511.587960400906</v>
      </c>
      <c r="C49" s="317">
        <f t="shared" si="0"/>
        <v>22255.15142611894</v>
      </c>
      <c r="D49" s="353">
        <v>22998.714891836975</v>
      </c>
      <c r="E49" s="353">
        <f t="shared" si="1"/>
        <v>24503.351803606849</v>
      </c>
      <c r="F49" s="353">
        <v>26007.988715376723</v>
      </c>
      <c r="G49" s="317">
        <v>26674.617726844932</v>
      </c>
      <c r="H49" s="353">
        <v>27586.136966673741</v>
      </c>
      <c r="I49" s="367">
        <v>28499.609295974104</v>
      </c>
      <c r="J49" s="317">
        <v>28057.664009221015</v>
      </c>
      <c r="K49" s="317">
        <v>27820.258731029437</v>
      </c>
      <c r="L49" s="317">
        <v>28644.403066812709</v>
      </c>
      <c r="M49" s="317">
        <v>29508.31463941509</v>
      </c>
      <c r="N49" s="317">
        <v>29439.934997896995</v>
      </c>
      <c r="O49" s="353">
        <v>28112.245120067404</v>
      </c>
      <c r="P49" s="353">
        <v>29530.745863710508</v>
      </c>
      <c r="Q49" s="353">
        <v>30270.023228803719</v>
      </c>
      <c r="R49" s="353">
        <v>30933.291038858053</v>
      </c>
      <c r="S49" s="381">
        <v>31086.438188826756</v>
      </c>
      <c r="T49" s="353">
        <v>30279.510453786537</v>
      </c>
      <c r="U49" s="353">
        <v>29899.736650347259</v>
      </c>
      <c r="V49" s="353">
        <v>28286.517851399167</v>
      </c>
      <c r="W49" s="353">
        <v>28054.862580366862</v>
      </c>
      <c r="X49" s="353">
        <v>28987.035942349892</v>
      </c>
      <c r="Y49" s="353">
        <v>29191.263614476244</v>
      </c>
      <c r="Z49" s="353">
        <v>29847.097344967046</v>
      </c>
      <c r="AA49" s="353">
        <v>30603.814171562011</v>
      </c>
      <c r="AB49" s="353">
        <v>31083.683585085033</v>
      </c>
      <c r="AC49" s="381">
        <v>31625.306769204766</v>
      </c>
      <c r="AD49" s="353">
        <v>31747.311340675045</v>
      </c>
      <c r="AE49" s="353">
        <v>31200.693900260161</v>
      </c>
      <c r="AF49" s="353">
        <v>31444.778146049393</v>
      </c>
      <c r="AG49" s="353">
        <v>32229.346572709801</v>
      </c>
      <c r="AH49" s="353">
        <v>33221.559611627839</v>
      </c>
      <c r="AI49" s="353">
        <v>33339.611341987635</v>
      </c>
      <c r="AJ49" s="353">
        <v>34142.597755984272</v>
      </c>
      <c r="AK49" s="353">
        <v>34905.941946460669</v>
      </c>
      <c r="AL49" s="353">
        <v>36584.64821636556</v>
      </c>
      <c r="AM49" s="381">
        <v>37450.120616082146</v>
      </c>
      <c r="AN49" s="353">
        <v>38649.715463568391</v>
      </c>
      <c r="AO49" s="353">
        <v>38336.844454887221</v>
      </c>
      <c r="AP49" s="353">
        <v>38334.45976982799</v>
      </c>
      <c r="AQ49" s="353">
        <v>38407.571489595408</v>
      </c>
      <c r="AR49" s="353">
        <v>39020.107869226376</v>
      </c>
      <c r="AS49" s="353">
        <v>39455.780923701728</v>
      </c>
      <c r="AT49" s="353">
        <v>39918.51191275919</v>
      </c>
      <c r="AU49" s="353">
        <v>39913.66993303936</v>
      </c>
      <c r="AV49" s="353">
        <v>39949.441157940819</v>
      </c>
      <c r="AW49" s="381">
        <v>37813.921370648008</v>
      </c>
      <c r="AX49" s="353">
        <v>38655.160517489225</v>
      </c>
      <c r="AY49" s="353">
        <v>38948.495667244359</v>
      </c>
      <c r="AZ49" s="353">
        <v>38858.387900000002</v>
      </c>
      <c r="BA49" s="353">
        <v>39159.231044840577</v>
      </c>
      <c r="BB49" s="353">
        <v>39551.602360155026</v>
      </c>
      <c r="BC49" s="353">
        <v>40516.456734623745</v>
      </c>
      <c r="BD49" s="353">
        <v>40303.774828815571</v>
      </c>
      <c r="BE49" s="353">
        <v>41505.664477943217</v>
      </c>
      <c r="BF49" s="353">
        <v>41665</v>
      </c>
      <c r="BG49" s="353">
        <v>42415.955579199363</v>
      </c>
      <c r="BH49" s="382"/>
      <c r="BL49" s="694">
        <f t="shared" si="2"/>
        <v>8.4351185689073294E-3</v>
      </c>
    </row>
    <row r="50" spans="1:64" s="87" customFormat="1" ht="15" customHeight="1" x14ac:dyDescent="0.2">
      <c r="A50" s="472">
        <v>41</v>
      </c>
      <c r="B50" s="317">
        <v>21947.679702391928</v>
      </c>
      <c r="C50" s="317">
        <f t="shared" si="0"/>
        <v>22704.972425595388</v>
      </c>
      <c r="D50" s="353">
        <v>23462.265148798848</v>
      </c>
      <c r="E50" s="353">
        <f t="shared" si="1"/>
        <v>24987.754311547491</v>
      </c>
      <c r="F50" s="353">
        <v>26513.243474296138</v>
      </c>
      <c r="G50" s="317">
        <v>27110.196811160939</v>
      </c>
      <c r="H50" s="353">
        <v>28027.185841647206</v>
      </c>
      <c r="I50" s="367">
        <v>29026.445731337244</v>
      </c>
      <c r="J50" s="317">
        <v>28499.391268850253</v>
      </c>
      <c r="K50" s="317">
        <v>28250.834476138232</v>
      </c>
      <c r="L50" s="317">
        <v>29120.191456736036</v>
      </c>
      <c r="M50" s="317">
        <v>30046.921942505818</v>
      </c>
      <c r="N50" s="317">
        <v>29952.633923450467</v>
      </c>
      <c r="O50" s="353">
        <v>28559.64453728409</v>
      </c>
      <c r="P50" s="353">
        <v>29951.296148340487</v>
      </c>
      <c r="Q50" s="353">
        <v>30722.229965156796</v>
      </c>
      <c r="R50" s="353">
        <v>31470.327341616005</v>
      </c>
      <c r="S50" s="381">
        <v>31582.786389054781</v>
      </c>
      <c r="T50" s="353">
        <v>30768.290513095268</v>
      </c>
      <c r="U50" s="353">
        <v>30358.994990322211</v>
      </c>
      <c r="V50" s="353">
        <v>28780.771523533829</v>
      </c>
      <c r="W50" s="353">
        <v>28544.257749111595</v>
      </c>
      <c r="X50" s="353">
        <v>29506.265593800043</v>
      </c>
      <c r="Y50" s="353">
        <v>29784.151603164286</v>
      </c>
      <c r="Z50" s="353">
        <v>30450.886384062313</v>
      </c>
      <c r="AA50" s="353">
        <v>31179.985861276316</v>
      </c>
      <c r="AB50" s="353">
        <v>31659.19897186719</v>
      </c>
      <c r="AC50" s="381">
        <v>32181.582523451365</v>
      </c>
      <c r="AD50" s="353">
        <v>32343.09091056752</v>
      </c>
      <c r="AE50" s="353">
        <v>31791.188524590161</v>
      </c>
      <c r="AF50" s="353">
        <v>32089.651677842096</v>
      </c>
      <c r="AG50" s="353">
        <v>32820.377515903638</v>
      </c>
      <c r="AH50" s="353">
        <v>33859.690133247808</v>
      </c>
      <c r="AI50" s="353">
        <v>33994.787641203606</v>
      </c>
      <c r="AJ50" s="353">
        <v>34781.327732620768</v>
      </c>
      <c r="AK50" s="353">
        <v>35565.835608732043</v>
      </c>
      <c r="AL50" s="353">
        <v>37297.521330480246</v>
      </c>
      <c r="AM50" s="381">
        <v>38152.042539005204</v>
      </c>
      <c r="AN50" s="353">
        <v>39424.81712558939</v>
      </c>
      <c r="AO50" s="353">
        <v>39125.002349624061</v>
      </c>
      <c r="AP50" s="353">
        <v>39082.779851212021</v>
      </c>
      <c r="AQ50" s="353">
        <v>39178.481967413187</v>
      </c>
      <c r="AR50" s="353">
        <v>39799.456852309442</v>
      </c>
      <c r="AS50" s="353">
        <v>40199.891892515545</v>
      </c>
      <c r="AT50" s="353">
        <v>40664.176911191724</v>
      </c>
      <c r="AU50" s="353">
        <v>40666.553160215582</v>
      </c>
      <c r="AV50" s="353">
        <v>40706.754103087056</v>
      </c>
      <c r="AW50" s="381">
        <v>38559.069441654421</v>
      </c>
      <c r="AX50" s="353">
        <v>39421.614966354871</v>
      </c>
      <c r="AY50" s="353">
        <v>39769.807778570692</v>
      </c>
      <c r="AZ50" s="353">
        <v>39654.039599999996</v>
      </c>
      <c r="BA50" s="353">
        <v>39915.242755614883</v>
      </c>
      <c r="BB50" s="353">
        <v>40313.360666011067</v>
      </c>
      <c r="BC50" s="353">
        <v>41317.118695834761</v>
      </c>
      <c r="BD50" s="353">
        <v>41089.741289872298</v>
      </c>
      <c r="BE50" s="353">
        <v>42314.256311846853</v>
      </c>
      <c r="BF50" s="353">
        <v>42525</v>
      </c>
      <c r="BG50" s="353">
        <v>43263.881677528043</v>
      </c>
      <c r="BH50" s="382"/>
      <c r="BL50" s="694">
        <f t="shared" si="2"/>
        <v>8.5523512074618946E-3</v>
      </c>
    </row>
    <row r="51" spans="1:64" s="87" customFormat="1" ht="15" customHeight="1" x14ac:dyDescent="0.2">
      <c r="A51" s="472">
        <v>42</v>
      </c>
      <c r="B51" s="317">
        <v>22390.585377851563</v>
      </c>
      <c r="C51" s="317">
        <f t="shared" si="0"/>
        <v>23154.889318542129</v>
      </c>
      <c r="D51" s="353">
        <v>23919.193259232696</v>
      </c>
      <c r="E51" s="353">
        <f t="shared" si="1"/>
        <v>25487.792799683601</v>
      </c>
      <c r="F51" s="353">
        <v>27056.392340134506</v>
      </c>
      <c r="G51" s="317">
        <v>27564.180645518463</v>
      </c>
      <c r="H51" s="353">
        <v>28450.592761621734</v>
      </c>
      <c r="I51" s="367">
        <v>29435.584665183087</v>
      </c>
      <c r="J51" s="317">
        <v>29004.982710594562</v>
      </c>
      <c r="K51" s="317">
        <v>28747.262982263666</v>
      </c>
      <c r="L51" s="317">
        <v>29625.109748083243</v>
      </c>
      <c r="M51" s="317">
        <v>30553.304877035564</v>
      </c>
      <c r="N51" s="317">
        <v>30384.826406148437</v>
      </c>
      <c r="O51" s="353">
        <v>28964.249227636567</v>
      </c>
      <c r="P51" s="353">
        <v>30368.157395385995</v>
      </c>
      <c r="Q51" s="353">
        <v>31164.001161440185</v>
      </c>
      <c r="R51" s="353">
        <v>31971.561224190093</v>
      </c>
      <c r="S51" s="381">
        <v>32049.052880178078</v>
      </c>
      <c r="T51" s="353">
        <v>31309.53848837499</v>
      </c>
      <c r="U51" s="353">
        <v>30813.206535352383</v>
      </c>
      <c r="V51" s="353">
        <v>29291.658732711483</v>
      </c>
      <c r="W51" s="353">
        <v>29017.719121664642</v>
      </c>
      <c r="X51" s="353">
        <v>29988.250924260097</v>
      </c>
      <c r="Y51" s="353">
        <v>30366.452306340041</v>
      </c>
      <c r="Z51" s="353">
        <v>31044.301041042538</v>
      </c>
      <c r="AA51" s="353">
        <v>31782.439066661802</v>
      </c>
      <c r="AB51" s="353">
        <v>32244.468856730397</v>
      </c>
      <c r="AC51" s="381">
        <v>32750.96915406068</v>
      </c>
      <c r="AD51" s="353">
        <v>32949.67011012572</v>
      </c>
      <c r="AE51" s="353">
        <v>32343.474673228222</v>
      </c>
      <c r="AF51" s="353">
        <v>32737.910372531347</v>
      </c>
      <c r="AG51" s="353">
        <v>33446.077871966387</v>
      </c>
      <c r="AH51" s="353">
        <v>34564.056987491618</v>
      </c>
      <c r="AI51" s="353">
        <v>34611.982705682422</v>
      </c>
      <c r="AJ51" s="353">
        <v>35379.749506848166</v>
      </c>
      <c r="AK51" s="353">
        <v>36205.962870981464</v>
      </c>
      <c r="AL51" s="353">
        <v>37971.374021506548</v>
      </c>
      <c r="AM51" s="381">
        <v>38882.041338845185</v>
      </c>
      <c r="AN51" s="353">
        <v>40223.013064318649</v>
      </c>
      <c r="AO51" s="353">
        <v>39907.530545112779</v>
      </c>
      <c r="AP51" s="353">
        <v>39871.213208677633</v>
      </c>
      <c r="AQ51" s="353">
        <v>39939.925123573557</v>
      </c>
      <c r="AR51" s="353">
        <v>40591.970514160799</v>
      </c>
      <c r="AS51" s="353">
        <v>40968.295143816416</v>
      </c>
      <c r="AT51" s="353">
        <v>41458.229488557481</v>
      </c>
      <c r="AU51" s="353">
        <v>41444.773803691001</v>
      </c>
      <c r="AV51" s="353">
        <v>41490.099680722698</v>
      </c>
      <c r="AW51" s="381">
        <v>39317.105293763154</v>
      </c>
      <c r="AX51" s="353">
        <v>40179.989323139103</v>
      </c>
      <c r="AY51" s="353">
        <v>40523.336221837082</v>
      </c>
      <c r="AZ51" s="353">
        <v>40489.584699999999</v>
      </c>
      <c r="BA51" s="353">
        <v>40702.800278781215</v>
      </c>
      <c r="BB51" s="353">
        <v>41101.828589884499</v>
      </c>
      <c r="BC51" s="353">
        <v>42097.684782193712</v>
      </c>
      <c r="BD51" s="353">
        <v>41919.604813913567</v>
      </c>
      <c r="BE51" s="353">
        <v>43159.742069730884</v>
      </c>
      <c r="BF51" s="353">
        <v>43377</v>
      </c>
      <c r="BG51" s="353">
        <v>44162.899499046856</v>
      </c>
      <c r="BH51" s="382"/>
      <c r="BL51" s="694">
        <f t="shared" si="2"/>
        <v>8.6160258910150667E-3</v>
      </c>
    </row>
    <row r="52" spans="1:64" s="87" customFormat="1" ht="15" customHeight="1" x14ac:dyDescent="0.2">
      <c r="A52" s="472">
        <v>43</v>
      </c>
      <c r="B52" s="317">
        <v>22853.932853717022</v>
      </c>
      <c r="C52" s="317">
        <f t="shared" si="0"/>
        <v>23641.51569780389</v>
      </c>
      <c r="D52" s="353">
        <v>24429.098541890758</v>
      </c>
      <c r="E52" s="353">
        <f t="shared" si="1"/>
        <v>26023.793400661554</v>
      </c>
      <c r="F52" s="353">
        <v>27618.48825943235</v>
      </c>
      <c r="G52" s="317">
        <v>28067.243813320049</v>
      </c>
      <c r="H52" s="353">
        <v>28926.925546593076</v>
      </c>
      <c r="I52" s="367">
        <v>29979.235029334413</v>
      </c>
      <c r="J52" s="317">
        <v>29457.354000576313</v>
      </c>
      <c r="K52" s="317">
        <v>29289.281861400617</v>
      </c>
      <c r="L52" s="317">
        <v>30120.318072289159</v>
      </c>
      <c r="M52" s="317">
        <v>31082.705217680294</v>
      </c>
      <c r="N52" s="317">
        <v>30804.307345237645</v>
      </c>
      <c r="O52" s="353">
        <v>29372.744347703974</v>
      </c>
      <c r="P52" s="353">
        <v>30818.219980691763</v>
      </c>
      <c r="Q52" s="353">
        <v>31619.686411149825</v>
      </c>
      <c r="R52" s="353">
        <v>32463.030810350399</v>
      </c>
      <c r="S52" s="381">
        <v>32521.33571312232</v>
      </c>
      <c r="T52" s="353">
        <v>31784.511201375564</v>
      </c>
      <c r="U52" s="353">
        <v>31290.128657634064</v>
      </c>
      <c r="V52" s="353">
        <v>29781.159965691008</v>
      </c>
      <c r="W52" s="353">
        <v>29525.324343199882</v>
      </c>
      <c r="X52" s="353">
        <v>30485.572151598426</v>
      </c>
      <c r="Y52" s="353">
        <v>30927.578438491226</v>
      </c>
      <c r="Z52" s="353">
        <v>31627.341315907728</v>
      </c>
      <c r="AA52" s="353">
        <v>32362.654066479365</v>
      </c>
      <c r="AB52" s="353">
        <v>32839.493239674659</v>
      </c>
      <c r="AC52" s="381">
        <v>33355.942449083072</v>
      </c>
      <c r="AD52" s="353">
        <v>33532.850112074848</v>
      </c>
      <c r="AE52" s="353">
        <v>32966.967526564898</v>
      </c>
      <c r="AF52" s="353">
        <v>33370.935834186123</v>
      </c>
      <c r="AG52" s="353">
        <v>34070.127303606809</v>
      </c>
      <c r="AH52" s="353">
        <v>35192.494387264196</v>
      </c>
      <c r="AI52" s="353">
        <v>35233.925424503381</v>
      </c>
      <c r="AJ52" s="353">
        <v>36058.78768589376</v>
      </c>
      <c r="AK52" s="353">
        <v>36881.061456346652</v>
      </c>
      <c r="AL52" s="353">
        <v>38661.735353070238</v>
      </c>
      <c r="AM52" s="381">
        <v>39625.339711961598</v>
      </c>
      <c r="AN52" s="353">
        <v>41006.775080105239</v>
      </c>
      <c r="AO52" s="353">
        <v>40675.984492481206</v>
      </c>
      <c r="AP52" s="353">
        <v>40630.599021394512</v>
      </c>
      <c r="AQ52" s="353">
        <v>40675.671263806667</v>
      </c>
      <c r="AR52" s="353">
        <v>41401.598258410944</v>
      </c>
      <c r="AS52" s="353">
        <v>41749.483806952572</v>
      </c>
      <c r="AT52" s="353">
        <v>42278.336916118053</v>
      </c>
      <c r="AU52" s="353">
        <v>42186.798138167571</v>
      </c>
      <c r="AV52" s="353">
        <v>42276.995162788713</v>
      </c>
      <c r="AW52" s="381">
        <v>40075.141145871879</v>
      </c>
      <c r="AX52" s="353">
        <v>40949.906668611075</v>
      </c>
      <c r="AY52" s="353">
        <v>41316.405138138442</v>
      </c>
      <c r="AZ52" s="353">
        <v>41264.181550000001</v>
      </c>
      <c r="BA52" s="353">
        <v>41458.811989555514</v>
      </c>
      <c r="BB52" s="353">
        <v>41895.638437361406</v>
      </c>
      <c r="BC52" s="353">
        <v>42888.827644790588</v>
      </c>
      <c r="BD52" s="353">
        <v>42746.332833455941</v>
      </c>
      <c r="BE52" s="353">
        <v>44013.426477388333</v>
      </c>
      <c r="BF52" s="353">
        <v>44276</v>
      </c>
      <c r="BG52" s="353">
        <v>44960.716407323671</v>
      </c>
      <c r="BH52" s="382"/>
      <c r="BL52" s="694">
        <f t="shared" si="2"/>
        <v>8.7608819401945315E-3</v>
      </c>
    </row>
    <row r="53" spans="1:64" s="87" customFormat="1" ht="15" customHeight="1" x14ac:dyDescent="0.2">
      <c r="A53" s="472">
        <v>44</v>
      </c>
      <c r="B53" s="317">
        <v>23310.466396113876</v>
      </c>
      <c r="C53" s="317">
        <f t="shared" si="0"/>
        <v>24118.11296380332</v>
      </c>
      <c r="D53" s="353">
        <v>24925.759531492764</v>
      </c>
      <c r="E53" s="353">
        <f t="shared" si="1"/>
        <v>26568.961066327713</v>
      </c>
      <c r="F53" s="353">
        <v>28212.162601162658</v>
      </c>
      <c r="G53" s="317">
        <v>28570.30698112163</v>
      </c>
      <c r="H53" s="353">
        <v>29462.06484822755</v>
      </c>
      <c r="I53" s="367">
        <v>30511.676107626947</v>
      </c>
      <c r="J53" s="317">
        <v>29893.759245029294</v>
      </c>
      <c r="K53" s="317">
        <v>29795.841561528614</v>
      </c>
      <c r="L53" s="317">
        <v>30659.221248630889</v>
      </c>
      <c r="M53" s="317">
        <v>31598.295114656034</v>
      </c>
      <c r="N53" s="317">
        <v>31211.076740718087</v>
      </c>
      <c r="O53" s="353">
        <v>29816.253335205729</v>
      </c>
      <c r="P53" s="353">
        <v>31260.904490828587</v>
      </c>
      <c r="Q53" s="353">
        <v>32092.764227642278</v>
      </c>
      <c r="R53" s="353">
        <v>32980.538520280788</v>
      </c>
      <c r="S53" s="381">
        <v>32996.626716977036</v>
      </c>
      <c r="T53" s="353">
        <v>32259.483914376138</v>
      </c>
      <c r="U53" s="353">
        <v>31762.003984970965</v>
      </c>
      <c r="V53" s="353">
        <v>30220.760587541547</v>
      </c>
      <c r="W53" s="353">
        <v>30062.520900519685</v>
      </c>
      <c r="X53" s="353">
        <v>31044.236966449851</v>
      </c>
      <c r="Y53" s="353">
        <v>31522.583884281725</v>
      </c>
      <c r="Z53" s="353">
        <v>32189.632826542838</v>
      </c>
      <c r="AA53" s="353">
        <v>32963.085616813223</v>
      </c>
      <c r="AB53" s="353">
        <v>33420.86132530545</v>
      </c>
      <c r="AC53" s="381">
        <v>33959.042761767938</v>
      </c>
      <c r="AD53" s="353">
        <v>34099.830669525385</v>
      </c>
      <c r="AE53" s="353">
        <v>33642.562846754219</v>
      </c>
      <c r="AF53" s="353">
        <v>33975.187411220228</v>
      </c>
      <c r="AG53" s="353">
        <v>34676.016566601611</v>
      </c>
      <c r="AH53" s="353">
        <v>35875.859477505328</v>
      </c>
      <c r="AI53" s="353">
        <v>35874.858760692914</v>
      </c>
      <c r="AJ53" s="353">
        <v>36686.665454189344</v>
      </c>
      <c r="AK53" s="353">
        <v>37580.487918661929</v>
      </c>
      <c r="AL53" s="353">
        <v>39344.592757116938</v>
      </c>
      <c r="AM53" s="381">
        <v>40384.893119082546</v>
      </c>
      <c r="AN53" s="353">
        <v>41809.3011957173</v>
      </c>
      <c r="AO53" s="353">
        <v>41476.809210526313</v>
      </c>
      <c r="AP53" s="353">
        <v>41330.506528197315</v>
      </c>
      <c r="AQ53" s="353">
        <v>41438.466894489531</v>
      </c>
      <c r="AR53" s="353">
        <v>42205.96013115377</v>
      </c>
      <c r="AS53" s="353">
        <v>42549.850587841662</v>
      </c>
      <c r="AT53" s="353">
        <v>43124.499193873438</v>
      </c>
      <c r="AU53" s="353">
        <v>43001.215090641846</v>
      </c>
      <c r="AV53" s="353">
        <v>43041.407916795695</v>
      </c>
      <c r="AW53" s="381">
        <v>40878.870040070629</v>
      </c>
      <c r="AX53" s="353">
        <v>41759.070175621346</v>
      </c>
      <c r="AY53" s="353">
        <v>42112.863237842794</v>
      </c>
      <c r="AZ53" s="353">
        <v>42085.320699999997</v>
      </c>
      <c r="BA53" s="353">
        <v>42260.510738966543</v>
      </c>
      <c r="BB53" s="353">
        <v>42690.516669559009</v>
      </c>
      <c r="BC53" s="353">
        <v>43672.566764020914</v>
      </c>
      <c r="BD53" s="353">
        <v>43555.292994171243</v>
      </c>
      <c r="BE53" s="353">
        <v>44851.738416720618</v>
      </c>
      <c r="BF53" s="353">
        <v>45120</v>
      </c>
      <c r="BG53" s="353">
        <v>45752.638116770846</v>
      </c>
      <c r="BH53" s="382"/>
      <c r="BL53" s="694">
        <f t="shared" si="2"/>
        <v>8.8683967527125596E-3</v>
      </c>
    </row>
    <row r="54" spans="1:64" s="87" customFormat="1" ht="15" customHeight="1" x14ac:dyDescent="0.2">
      <c r="A54" s="472">
        <v>45</v>
      </c>
      <c r="B54" s="317">
        <v>23807.883539322385</v>
      </c>
      <c r="C54" s="317">
        <f t="shared" si="0"/>
        <v>24631.707396528647</v>
      </c>
      <c r="D54" s="353">
        <v>25455.531253734905</v>
      </c>
      <c r="E54" s="353">
        <f t="shared" si="1"/>
        <v>27105.421360367967</v>
      </c>
      <c r="F54" s="353">
        <v>28755.311467001025</v>
      </c>
      <c r="G54" s="317">
        <v>29085.639982284229</v>
      </c>
      <c r="H54" s="353">
        <v>29926.636329866269</v>
      </c>
      <c r="I54" s="367">
        <v>30988.07075662553</v>
      </c>
      <c r="J54" s="317">
        <v>30372.740610892324</v>
      </c>
      <c r="K54" s="317">
        <v>30287.204470652767</v>
      </c>
      <c r="L54" s="317">
        <v>31168.994523548743</v>
      </c>
      <c r="M54" s="317">
        <v>32081.660643070791</v>
      </c>
      <c r="N54" s="317">
        <v>31672.929491836505</v>
      </c>
      <c r="O54" s="353">
        <v>30240.310174132846</v>
      </c>
      <c r="P54" s="353">
        <v>31681.454775458569</v>
      </c>
      <c r="Q54" s="353">
        <v>32565.842044134726</v>
      </c>
      <c r="R54" s="353">
        <v>33449.224748142275</v>
      </c>
      <c r="S54" s="381">
        <v>33489.966746294587</v>
      </c>
      <c r="T54" s="353">
        <v>32712.364873283659</v>
      </c>
      <c r="U54" s="353">
        <v>32246.496299669812</v>
      </c>
      <c r="V54" s="353">
        <v>30700.756942210788</v>
      </c>
      <c r="W54" s="353">
        <v>30574.678635252549</v>
      </c>
      <c r="X54" s="353">
        <v>31583.184199600641</v>
      </c>
      <c r="Y54" s="353">
        <v>32077.357645125536</v>
      </c>
      <c r="Z54" s="353">
        <v>32778.897730677047</v>
      </c>
      <c r="AA54" s="353">
        <v>33559.47385704382</v>
      </c>
      <c r="AB54" s="353">
        <v>33990.524013238974</v>
      </c>
      <c r="AC54" s="381">
        <v>34530.302374714782</v>
      </c>
      <c r="AD54" s="353">
        <v>34675.810918364034</v>
      </c>
      <c r="AE54" s="353">
        <v>34312.947920258281</v>
      </c>
      <c r="AF54" s="353">
        <v>34574.361243909516</v>
      </c>
      <c r="AG54" s="353">
        <v>35291.811376130383</v>
      </c>
      <c r="AH54" s="353">
        <v>36530.145202204279</v>
      </c>
      <c r="AI54" s="353">
        <v>36552.190780172234</v>
      </c>
      <c r="AJ54" s="353">
        <v>37340.898585598567</v>
      </c>
      <c r="AK54" s="353">
        <v>38308.80373485545</v>
      </c>
      <c r="AL54" s="353">
        <v>40058.966656735021</v>
      </c>
      <c r="AM54" s="381">
        <v>41142.96879583945</v>
      </c>
      <c r="AN54" s="353">
        <v>42584.402857738292</v>
      </c>
      <c r="AO54" s="353">
        <v>42270.596804511275</v>
      </c>
      <c r="AP54" s="353">
        <v>42100.958072247042</v>
      </c>
      <c r="AQ54" s="353">
        <v>42220.197168487211</v>
      </c>
      <c r="AR54" s="353">
        <v>43022.170214788057</v>
      </c>
      <c r="AS54" s="353">
        <v>43438.436710394242</v>
      </c>
      <c r="AT54" s="353">
        <v>44009.123393344977</v>
      </c>
      <c r="AU54" s="353">
        <v>43849.415264848387</v>
      </c>
      <c r="AV54" s="353">
        <v>43827.120097384919</v>
      </c>
      <c r="AW54" s="381">
        <v>41659.166604992446</v>
      </c>
      <c r="AX54" s="353">
        <v>42508.210141455391</v>
      </c>
      <c r="AY54" s="353">
        <v>42909.321337547146</v>
      </c>
      <c r="AZ54" s="353">
        <v>42876.539799999999</v>
      </c>
      <c r="BA54" s="353">
        <v>43058.946128474941</v>
      </c>
      <c r="BB54" s="353">
        <v>43497.147133684266</v>
      </c>
      <c r="BC54" s="353">
        <v>44484.863179093642</v>
      </c>
      <c r="BD54" s="353">
        <v>44346.485296059458</v>
      </c>
      <c r="BE54" s="353">
        <v>45635.734301303986</v>
      </c>
      <c r="BF54" s="353">
        <v>45903</v>
      </c>
      <c r="BG54" s="353">
        <v>46584.843684887179</v>
      </c>
      <c r="BH54" s="382"/>
      <c r="BL54" s="694">
        <f t="shared" si="2"/>
        <v>8.9550517819063646E-3</v>
      </c>
    </row>
    <row r="55" spans="1:64" s="87" customFormat="1" ht="15" customHeight="1" x14ac:dyDescent="0.2">
      <c r="A55" s="472">
        <v>46</v>
      </c>
      <c r="B55" s="317">
        <v>24271.231015187845</v>
      </c>
      <c r="C55" s="317">
        <f t="shared" si="0"/>
        <v>25144.822361902516</v>
      </c>
      <c r="D55" s="353">
        <v>26018.413708617183</v>
      </c>
      <c r="E55" s="353">
        <f t="shared" si="1"/>
        <v>27658.437020728288</v>
      </c>
      <c r="F55" s="353">
        <v>29298.460332839393</v>
      </c>
      <c r="G55" s="317">
        <v>29558.028566683275</v>
      </c>
      <c r="H55" s="353">
        <v>30350.043249840797</v>
      </c>
      <c r="I55" s="367">
        <v>31509.302549059274</v>
      </c>
      <c r="J55" s="317">
        <v>30819.789885697821</v>
      </c>
      <c r="K55" s="317">
        <v>30748.173797769243</v>
      </c>
      <c r="L55" s="317">
        <v>31669.057831325303</v>
      </c>
      <c r="M55" s="317">
        <v>32560.422690262549</v>
      </c>
      <c r="N55" s="317">
        <v>32130.545061752</v>
      </c>
      <c r="O55" s="353">
        <v>30722.723458783876</v>
      </c>
      <c r="P55" s="353">
        <v>32149.962548686704</v>
      </c>
      <c r="Q55" s="353">
        <v>33021.527293844367</v>
      </c>
      <c r="R55" s="353">
        <v>33924.420506946284</v>
      </c>
      <c r="S55" s="381">
        <v>33977.290433791197</v>
      </c>
      <c r="T55" s="353">
        <v>33162.48436292955</v>
      </c>
      <c r="U55" s="353">
        <v>32736.035409313445</v>
      </c>
      <c r="V55" s="353">
        <v>31218.772810121154</v>
      </c>
      <c r="W55" s="353">
        <v>31141.466528356919</v>
      </c>
      <c r="X55" s="353">
        <v>32113.3680631067</v>
      </c>
      <c r="Y55" s="353">
        <v>32657.540891198834</v>
      </c>
      <c r="Z55" s="353">
        <v>33318.365600659075</v>
      </c>
      <c r="AA55" s="353">
        <v>34180.121957893971</v>
      </c>
      <c r="AB55" s="353">
        <v>34601.155593112919</v>
      </c>
      <c r="AC55" s="381">
        <v>35116.545846361871</v>
      </c>
      <c r="AD55" s="353">
        <v>35309.389192086543</v>
      </c>
      <c r="AE55" s="353">
        <v>34972.912500391809</v>
      </c>
      <c r="AF55" s="353">
        <v>35234.468008736687</v>
      </c>
      <c r="AG55" s="353">
        <v>35907.606185659162</v>
      </c>
      <c r="AH55" s="353">
        <v>37186.046447211127</v>
      </c>
      <c r="AI55" s="353">
        <v>37199.454322151294</v>
      </c>
      <c r="AJ55" s="353">
        <v>38038.540550371436</v>
      </c>
      <c r="AK55" s="353">
        <v>38996.066258695682</v>
      </c>
      <c r="AL55" s="353">
        <v>40774.841341856503</v>
      </c>
      <c r="AM55" s="381">
        <v>41914.344045872786</v>
      </c>
      <c r="AN55" s="353">
        <v>43388.372365644616</v>
      </c>
      <c r="AO55" s="353">
        <v>43103.792293233084</v>
      </c>
      <c r="AP55" s="353">
        <v>42850.661370047681</v>
      </c>
      <c r="AQ55" s="353">
        <v>43057.37889790687</v>
      </c>
      <c r="AR55" s="353">
        <v>43877.874334727232</v>
      </c>
      <c r="AS55" s="353">
        <v>44270.76702087155</v>
      </c>
      <c r="AT55" s="353">
        <v>44866.452035469563</v>
      </c>
      <c r="AU55" s="353">
        <v>44732.605204420492</v>
      </c>
      <c r="AV55" s="353">
        <v>44650.697925231449</v>
      </c>
      <c r="AW55" s="381">
        <v>42434.776704058873</v>
      </c>
      <c r="AX55" s="353">
        <v>43282.744682402452</v>
      </c>
      <c r="AY55" s="353">
        <v>43697.871342644503</v>
      </c>
      <c r="AZ55" s="353">
        <v>43676.624100000001</v>
      </c>
      <c r="BA55" s="353">
        <v>43839.976931836027</v>
      </c>
      <c r="BB55" s="353">
        <v>44347.58137135805</v>
      </c>
      <c r="BC55" s="353">
        <v>45278.121396938106</v>
      </c>
      <c r="BD55" s="353">
        <v>45206.658696923398</v>
      </c>
      <c r="BE55" s="353">
        <v>46485.319384074726</v>
      </c>
      <c r="BF55" s="353">
        <v>46725</v>
      </c>
      <c r="BG55" s="353">
        <v>47420.979385556588</v>
      </c>
      <c r="BH55" s="382"/>
      <c r="BL55" s="694">
        <f t="shared" si="2"/>
        <v>9.0634610137700911E-3</v>
      </c>
    </row>
    <row r="56" spans="1:64" x14ac:dyDescent="0.2">
      <c r="A56" s="475">
        <v>47</v>
      </c>
      <c r="B56" s="317">
        <v>24734.578491053308</v>
      </c>
      <c r="C56" s="317">
        <f t="shared" si="0"/>
        <v>25634.759814428289</v>
      </c>
      <c r="D56" s="353">
        <v>26534.941137803271</v>
      </c>
      <c r="E56" s="353">
        <f t="shared" si="1"/>
        <v>28185.117325997271</v>
      </c>
      <c r="F56" s="353">
        <v>29835.293514191268</v>
      </c>
      <c r="G56" s="317">
        <v>30079.496484526382</v>
      </c>
      <c r="H56" s="353">
        <v>30838.137338144767</v>
      </c>
      <c r="I56" s="367">
        <v>32002.511126846046</v>
      </c>
      <c r="J56" s="317">
        <v>31245.551099798289</v>
      </c>
      <c r="K56" s="317">
        <v>31183.815139879316</v>
      </c>
      <c r="L56" s="317">
        <v>32217.670974808327</v>
      </c>
      <c r="M56" s="317">
        <v>33066.805624792294</v>
      </c>
      <c r="N56" s="317">
        <v>32592.397812870418</v>
      </c>
      <c r="O56" s="387">
        <v>31185.684594860271</v>
      </c>
      <c r="P56" s="387">
        <v>32600.025133992473</v>
      </c>
      <c r="Q56" s="387">
        <v>33438.948896631824</v>
      </c>
      <c r="R56" s="387">
        <v>34380.087672922724</v>
      </c>
      <c r="S56" s="388">
        <v>34467.622292198277</v>
      </c>
      <c r="T56" s="387">
        <v>33645.741483715021</v>
      </c>
      <c r="U56" s="387">
        <v>33250.808493680968</v>
      </c>
      <c r="V56" s="387">
        <v>31770.055752117511</v>
      </c>
      <c r="W56" s="387">
        <v>31699.149395066037</v>
      </c>
      <c r="X56" s="387">
        <v>32652.315296257486</v>
      </c>
      <c r="Y56" s="387">
        <v>33271.603450911447</v>
      </c>
      <c r="Z56" s="387">
        <v>33934.603898292386</v>
      </c>
      <c r="AA56" s="387">
        <v>34768.423577918053</v>
      </c>
      <c r="AB56" s="387">
        <v>35207.885373754449</v>
      </c>
      <c r="AC56" s="388">
        <v>35742.121947097105</v>
      </c>
      <c r="AD56" s="387">
        <v>36000.565490692912</v>
      </c>
      <c r="AE56" s="387">
        <v>35603.352349308843</v>
      </c>
      <c r="AF56" s="387">
        <v>35879.341540529393</v>
      </c>
      <c r="AG56" s="387">
        <v>36548.164861522877</v>
      </c>
      <c r="AH56" s="387">
        <v>37850.025293757477</v>
      </c>
      <c r="AI56" s="387">
        <v>37883.116547420133</v>
      </c>
      <c r="AJ56" s="387">
        <v>38709.827152030666</v>
      </c>
      <c r="AK56" s="387">
        <v>39703.095182557867</v>
      </c>
      <c r="AL56" s="387">
        <v>41456.197960399797</v>
      </c>
      <c r="AM56" s="388">
        <v>42688.674756634224</v>
      </c>
      <c r="AN56" s="387">
        <v>44153.370281605748</v>
      </c>
      <c r="AO56" s="387">
        <v>43928.54323308271</v>
      </c>
      <c r="AP56" s="387">
        <v>43650.160458846141</v>
      </c>
      <c r="AQ56" s="387">
        <v>43862.10123878684</v>
      </c>
      <c r="AR56" s="387">
        <v>44716.464372267626</v>
      </c>
      <c r="AS56" s="387">
        <v>45092.86900188063</v>
      </c>
      <c r="AT56" s="387">
        <v>45732.465627659098</v>
      </c>
      <c r="AU56" s="387">
        <v>45623.034405792372</v>
      </c>
      <c r="AV56" s="387">
        <v>45444.693216158208</v>
      </c>
      <c r="AW56" s="388">
        <v>43230.304283010693</v>
      </c>
      <c r="AX56" s="387">
        <v>44076.902304118667</v>
      </c>
      <c r="AY56" s="387">
        <v>44534.999643184827</v>
      </c>
      <c r="AZ56" s="387">
        <v>44514.385499999997</v>
      </c>
      <c r="BA56" s="387">
        <v>44673.221493639074</v>
      </c>
      <c r="BB56" s="387">
        <v>45220.451688166446</v>
      </c>
      <c r="BC56" s="387">
        <v>46079.841035772908</v>
      </c>
      <c r="BD56" s="387">
        <v>46058.470752456946</v>
      </c>
      <c r="BE56" s="387">
        <v>47316.457504855265</v>
      </c>
      <c r="BF56" s="387">
        <v>47611</v>
      </c>
      <c r="BG56" s="387">
        <v>48272.835616438359</v>
      </c>
      <c r="BH56" s="389"/>
      <c r="BL56" s="694">
        <f t="shared" si="2"/>
        <v>9.1781084667061918E-3</v>
      </c>
    </row>
    <row r="57" spans="1:64" x14ac:dyDescent="0.2">
      <c r="A57" s="475">
        <v>48</v>
      </c>
      <c r="B57" s="317">
        <v>25177.484166512939</v>
      </c>
      <c r="C57" s="317">
        <f t="shared" si="0"/>
        <v>26107.854220223122</v>
      </c>
      <c r="D57" s="353">
        <v>27038.224273933305</v>
      </c>
      <c r="E57" s="353">
        <f t="shared" si="1"/>
        <v>28664.123535576022</v>
      </c>
      <c r="F57" s="353">
        <v>30290.022797218739</v>
      </c>
      <c r="G57" s="317">
        <v>30594.829485688977</v>
      </c>
      <c r="H57" s="353">
        <v>31308.589471449795</v>
      </c>
      <c r="I57" s="367">
        <v>32490.115061703418</v>
      </c>
      <c r="J57" s="317">
        <v>31692.600374603786</v>
      </c>
      <c r="K57" s="317">
        <v>31629.587675991952</v>
      </c>
      <c r="L57" s="317">
        <v>32746.864184008766</v>
      </c>
      <c r="M57" s="317">
        <v>33568.585078099037</v>
      </c>
      <c r="N57" s="317">
        <v>33058.487745191756</v>
      </c>
      <c r="O57" s="387">
        <v>31617.522293217244</v>
      </c>
      <c r="P57" s="387">
        <v>33039.020606544822</v>
      </c>
      <c r="Q57" s="387">
        <v>33908.548199767713</v>
      </c>
      <c r="R57" s="387">
        <v>34861.792962669257</v>
      </c>
      <c r="S57" s="388">
        <v>34945.92146696346</v>
      </c>
      <c r="T57" s="387">
        <v>34142.805950808644</v>
      </c>
      <c r="U57" s="387">
        <v>33742.871000796993</v>
      </c>
      <c r="V57" s="387">
        <v>32314.210035381155</v>
      </c>
      <c r="W57" s="387">
        <v>32263.661031571592</v>
      </c>
      <c r="X57" s="387">
        <v>33210.980111108911</v>
      </c>
      <c r="Y57" s="387">
        <v>33881.431096419146</v>
      </c>
      <c r="Z57" s="387">
        <v>34525.94367884961</v>
      </c>
      <c r="AA57" s="387">
        <v>35393.114988871457</v>
      </c>
      <c r="AB57" s="387">
        <v>35820.467853244605</v>
      </c>
      <c r="AC57" s="388">
        <v>36399.538747570354</v>
      </c>
      <c r="AD57" s="387">
        <v>36661.142838579734</v>
      </c>
      <c r="AE57" s="387">
        <v>36263.316929442371</v>
      </c>
      <c r="AF57" s="387">
        <v>36574.99251577034</v>
      </c>
      <c r="AG57" s="387">
        <v>37206.883706032204</v>
      </c>
      <c r="AH57" s="387">
        <v>38515.619660611723</v>
      </c>
      <c r="AI57" s="387">
        <v>38587.351941504938</v>
      </c>
      <c r="AJ57" s="387">
        <v>39391.965962030808</v>
      </c>
      <c r="AK57" s="387">
        <v>40432.931491060772</v>
      </c>
      <c r="AL57" s="387">
        <v>42185.579715051877</v>
      </c>
      <c r="AM57" s="388">
        <v>43486.649153220431</v>
      </c>
      <c r="AN57" s="387">
        <v>44977.5472816318</v>
      </c>
      <c r="AO57" s="387">
        <v>44764.553571428572</v>
      </c>
      <c r="AP57" s="387">
        <v>44466.258144643878</v>
      </c>
      <c r="AQ57" s="387">
        <v>44674.938426801724</v>
      </c>
      <c r="AR57" s="387">
        <v>45544.522666793382</v>
      </c>
      <c r="AS57" s="387">
        <v>45916.249524073239</v>
      </c>
      <c r="AT57" s="387">
        <v>46625.774777195569</v>
      </c>
      <c r="AU57" s="387">
        <v>46484.506559965164</v>
      </c>
      <c r="AV57" s="387">
        <v>46274.187551388699</v>
      </c>
      <c r="AW57" s="388">
        <v>44044.577725384057</v>
      </c>
      <c r="AX57" s="387">
        <v>44890.683006604035</v>
      </c>
      <c r="AY57" s="387">
        <v>45350.663115506162</v>
      </c>
      <c r="AZ57" s="387">
        <v>45329.983899999999</v>
      </c>
      <c r="BA57" s="387">
        <v>45486.885896026382</v>
      </c>
      <c r="BB57" s="387">
        <v>46017.466689805442</v>
      </c>
      <c r="BC57" s="387">
        <v>46931.271522925963</v>
      </c>
      <c r="BD57" s="387">
        <v>46908.192471657894</v>
      </c>
      <c r="BE57" s="387">
        <v>48168.092250069363</v>
      </c>
      <c r="BF57" s="387">
        <v>48503</v>
      </c>
      <c r="BG57" s="387">
        <v>49121.744247905306</v>
      </c>
      <c r="BH57" s="389"/>
      <c r="BL57" s="694">
        <f t="shared" si="2"/>
        <v>9.2815921346092178E-3</v>
      </c>
    </row>
    <row r="58" spans="1:64" x14ac:dyDescent="0.2">
      <c r="A58" s="476">
        <v>49</v>
      </c>
      <c r="B58" s="361">
        <v>25613.575908503961</v>
      </c>
      <c r="C58" s="361">
        <f t="shared" si="0"/>
        <v>26567.608439491611</v>
      </c>
      <c r="D58" s="362">
        <v>27521.64097047926</v>
      </c>
      <c r="E58" s="362">
        <f t="shared" si="1"/>
        <v>29139.512209849228</v>
      </c>
      <c r="F58" s="362">
        <v>30757.383449219196</v>
      </c>
      <c r="G58" s="361">
        <v>31122.432320212589</v>
      </c>
      <c r="H58" s="362">
        <v>31826.086818085329</v>
      </c>
      <c r="I58" s="370">
        <v>33011.346854137162</v>
      </c>
      <c r="J58" s="361">
        <v>32144.971664585533</v>
      </c>
      <c r="K58" s="361">
        <v>32186.803346132743</v>
      </c>
      <c r="L58" s="361">
        <v>33237.217524644031</v>
      </c>
      <c r="M58" s="361">
        <v>34051.950606513798</v>
      </c>
      <c r="N58" s="361">
        <v>33499.15459029557</v>
      </c>
      <c r="O58" s="390">
        <v>32072.702569863781</v>
      </c>
      <c r="P58" s="390">
        <v>33500.150304604009</v>
      </c>
      <c r="Q58" s="390">
        <v>34402.497096399537</v>
      </c>
      <c r="R58" s="390">
        <v>35376.045907128384</v>
      </c>
      <c r="S58" s="391">
        <v>35406.171616265812</v>
      </c>
      <c r="T58" s="390">
        <v>34637.108948640634</v>
      </c>
      <c r="U58" s="390">
        <v>34255.120687692128</v>
      </c>
      <c r="V58" s="390">
        <v>32844.107001179371</v>
      </c>
      <c r="W58" s="390">
        <v>32812.238871885456</v>
      </c>
      <c r="X58" s="390">
        <v>33811.2709317728</v>
      </c>
      <c r="Y58" s="390">
        <v>34495.493656131766</v>
      </c>
      <c r="Z58" s="390">
        <v>35104.834200868783</v>
      </c>
      <c r="AA58" s="390">
        <v>36017.806399824862</v>
      </c>
      <c r="AB58" s="390">
        <v>36491.577321221084</v>
      </c>
      <c r="AC58" s="391">
        <v>37053.209583368545</v>
      </c>
      <c r="AD58" s="390">
        <v>37269.521976415555</v>
      </c>
      <c r="AE58" s="390">
        <v>36893.756778359399</v>
      </c>
      <c r="AF58" s="390">
        <v>37213.09572176994</v>
      </c>
      <c r="AG58" s="390">
        <v>37824.32943998331</v>
      </c>
      <c r="AH58" s="390">
        <v>39182.829547773865</v>
      </c>
      <c r="AI58" s="390">
        <v>39252.023549405196</v>
      </c>
      <c r="AJ58" s="390">
        <v>40072.554456553669</v>
      </c>
      <c r="AK58" s="390">
        <v>41188.616168823151</v>
      </c>
      <c r="AL58" s="390">
        <v>42965.988176819526</v>
      </c>
      <c r="AM58" s="391">
        <v>44218.125683424463</v>
      </c>
      <c r="AN58" s="390">
        <v>45800.280889363588</v>
      </c>
      <c r="AO58" s="390">
        <v>45600.563909774435</v>
      </c>
      <c r="AP58" s="390">
        <v>45276.822964775194</v>
      </c>
      <c r="AQ58" s="390">
        <v>45458.021175321897</v>
      </c>
      <c r="AR58" s="390">
        <v>46365.998621934988</v>
      </c>
      <c r="AS58" s="390">
        <v>46780.543364138779</v>
      </c>
      <c r="AT58" s="390">
        <v>47502.954733754304</v>
      </c>
      <c r="AU58" s="390">
        <v>47312.195492405684</v>
      </c>
      <c r="AV58" s="390">
        <v>47088.298967420902</v>
      </c>
      <c r="AW58" s="391">
        <v>44868.224099468192</v>
      </c>
      <c r="AX58" s="390">
        <v>45703.309410220623</v>
      </c>
      <c r="AY58" s="390">
        <v>46133.564481598529</v>
      </c>
      <c r="AZ58" s="390">
        <v>46130.068200000002</v>
      </c>
      <c r="BA58" s="390">
        <v>46284.233498900576</v>
      </c>
      <c r="BB58" s="390">
        <v>46793.113997030523</v>
      </c>
      <c r="BC58" s="390">
        <v>47775.298266712474</v>
      </c>
      <c r="BD58" s="390">
        <v>47749.552845528458</v>
      </c>
      <c r="BE58" s="390">
        <v>49040.223619717006</v>
      </c>
      <c r="BF58" s="390">
        <v>49388</v>
      </c>
      <c r="BG58" s="390">
        <v>49947.072084053732</v>
      </c>
      <c r="BH58" s="392"/>
      <c r="BL58" s="694">
        <f t="shared" si="2"/>
        <v>9.3800845297600244E-3</v>
      </c>
    </row>
    <row r="59" spans="1:64" x14ac:dyDescent="0.2">
      <c r="A59" s="475">
        <v>50</v>
      </c>
      <c r="B59" s="319">
        <v>26049.667650494986</v>
      </c>
      <c r="C59" s="319">
        <f t="shared" si="0"/>
        <v>27010.807292440033</v>
      </c>
      <c r="D59" s="353">
        <v>27971.94693438508</v>
      </c>
      <c r="E59" s="353">
        <f t="shared" si="1"/>
        <v>29629.923940234828</v>
      </c>
      <c r="F59" s="353">
        <v>31287.900946084577</v>
      </c>
      <c r="G59" s="319">
        <v>31588.685987931131</v>
      </c>
      <c r="H59" s="353">
        <v>32349.464816387175</v>
      </c>
      <c r="I59" s="371">
        <v>33487.741503135745</v>
      </c>
      <c r="J59" s="319">
        <v>32613.309000096051</v>
      </c>
      <c r="K59" s="319">
        <v>32708.55983726458</v>
      </c>
      <c r="L59" s="319">
        <v>33708.150930996715</v>
      </c>
      <c r="M59" s="319">
        <v>34512.298728813563</v>
      </c>
      <c r="N59" s="319">
        <v>33986.430428631516</v>
      </c>
      <c r="O59" s="387">
        <v>32531.773276225249</v>
      </c>
      <c r="P59" s="387">
        <v>33998.170378507937</v>
      </c>
      <c r="Q59" s="387">
        <v>34886.010452961673</v>
      </c>
      <c r="R59" s="387">
        <v>35880.534555173734</v>
      </c>
      <c r="S59" s="388">
        <v>35887.478961941473</v>
      </c>
      <c r="T59" s="387">
        <v>35136.934884995891</v>
      </c>
      <c r="U59" s="387">
        <v>34754.753387225319</v>
      </c>
      <c r="V59" s="387">
        <v>33359.74664951217</v>
      </c>
      <c r="W59" s="387">
        <v>33353.987942402891</v>
      </c>
      <c r="X59" s="387">
        <v>34420.325122081413</v>
      </c>
      <c r="Y59" s="387">
        <v>35086.264187717352</v>
      </c>
      <c r="Z59" s="387">
        <v>35704.473487118034</v>
      </c>
      <c r="AA59" s="387">
        <v>36672.822636552708</v>
      </c>
      <c r="AB59" s="387">
        <v>37111.963399176086</v>
      </c>
      <c r="AC59" s="388">
        <v>37710.626383841802</v>
      </c>
      <c r="AD59" s="387">
        <v>37906.7001266933</v>
      </c>
      <c r="AE59" s="387">
        <v>37527.670125066608</v>
      </c>
      <c r="AF59" s="387">
        <v>37891.82088252814</v>
      </c>
      <c r="AG59" s="387">
        <v>38426.916854133451</v>
      </c>
      <c r="AH59" s="387">
        <v>39885.580881709771</v>
      </c>
      <c r="AI59" s="387">
        <v>39923.025363094988</v>
      </c>
      <c r="AJ59" s="387">
        <v>40777.947998712909</v>
      </c>
      <c r="AK59" s="387">
        <v>41894.124600375959</v>
      </c>
      <c r="AL59" s="387">
        <v>43740.393496573583</v>
      </c>
      <c r="AM59" s="388">
        <v>45013.144619282575</v>
      </c>
      <c r="AN59" s="387">
        <v>46640.335204626565</v>
      </c>
      <c r="AO59" s="387">
        <v>46414.055451127817</v>
      </c>
      <c r="AP59" s="387">
        <v>46139.950008737549</v>
      </c>
      <c r="AQ59" s="387">
        <v>46262.743516201859</v>
      </c>
      <c r="AR59" s="387">
        <v>47292.792007222954</v>
      </c>
      <c r="AS59" s="387">
        <v>47656.344074856068</v>
      </c>
      <c r="AT59" s="387">
        <v>48404.948833355724</v>
      </c>
      <c r="AU59" s="387">
        <v>48135.058250313028</v>
      </c>
      <c r="AV59" s="387">
        <v>47923.709810035347</v>
      </c>
      <c r="AW59" s="388">
        <v>45716.47441929311</v>
      </c>
      <c r="AX59" s="387">
        <v>46534.404595737593</v>
      </c>
      <c r="AY59" s="387">
        <v>46950.35768172086</v>
      </c>
      <c r="AZ59" s="387">
        <v>47004.398549999998</v>
      </c>
      <c r="BA59" s="387">
        <v>47129.44371367991</v>
      </c>
      <c r="BB59" s="387">
        <v>47607.223154200648</v>
      </c>
      <c r="BC59" s="387">
        <v>48651.055339212762</v>
      </c>
      <c r="BD59" s="387">
        <v>48597.184228396807</v>
      </c>
      <c r="BE59" s="387">
        <v>49942.075094793305</v>
      </c>
      <c r="BF59" s="387">
        <v>50255</v>
      </c>
      <c r="BG59" s="387">
        <v>50824.474176530566</v>
      </c>
      <c r="BH59" s="389"/>
      <c r="BL59" s="694">
        <f t="shared" si="2"/>
        <v>9.4617767511793183E-3</v>
      </c>
    </row>
    <row r="60" spans="1:64" x14ac:dyDescent="0.2">
      <c r="A60" s="475">
        <v>51</v>
      </c>
      <c r="B60" s="319">
        <v>26478.945459017399</v>
      </c>
      <c r="C60" s="319">
        <f t="shared" si="0"/>
        <v>27460.53239844619</v>
      </c>
      <c r="D60" s="353">
        <v>28442.119337874981</v>
      </c>
      <c r="E60" s="353">
        <f t="shared" si="1"/>
        <v>30133.426732655716</v>
      </c>
      <c r="F60" s="353">
        <v>31824.734127436452</v>
      </c>
      <c r="G60" s="319">
        <v>32085.614239052207</v>
      </c>
      <c r="H60" s="353">
        <v>32861.081511356395</v>
      </c>
      <c r="I60" s="371">
        <v>33952.926866275542</v>
      </c>
      <c r="J60" s="319">
        <v>33060.358274901548</v>
      </c>
      <c r="K60" s="319">
        <v>33199.922746388736</v>
      </c>
      <c r="L60" s="319">
        <v>34169.374370208105</v>
      </c>
      <c r="M60" s="319">
        <v>35037.095588235294</v>
      </c>
      <c r="N60" s="319">
        <v>34435.571636141176</v>
      </c>
      <c r="O60" s="387">
        <v>33002.5152717315</v>
      </c>
      <c r="P60" s="387">
        <v>34499.879489996332</v>
      </c>
      <c r="Q60" s="387">
        <v>35379.959349593497</v>
      </c>
      <c r="R60" s="387">
        <v>36404.551796046646</v>
      </c>
      <c r="S60" s="388">
        <v>36371.794478527605</v>
      </c>
      <c r="T60" s="387">
        <v>35636.760821351141</v>
      </c>
      <c r="U60" s="387">
        <v>35249.339291813725</v>
      </c>
      <c r="V60" s="387">
        <v>33892.019834887964</v>
      </c>
      <c r="W60" s="387">
        <v>33913.947065710818</v>
      </c>
      <c r="X60" s="387">
        <v>35009.66173068939</v>
      </c>
      <c r="Y60" s="387">
        <v>35689.739461917678</v>
      </c>
      <c r="Z60" s="387">
        <v>36320.711784751344</v>
      </c>
      <c r="AA60" s="387">
        <v>37366.250319261504</v>
      </c>
      <c r="AB60" s="387">
        <v>37757.711172141826</v>
      </c>
      <c r="AC60" s="388">
        <v>38390.518972365418</v>
      </c>
      <c r="AD60" s="387">
        <v>38552.877968359157</v>
      </c>
      <c r="AE60" s="387">
        <v>38175.477462934519</v>
      </c>
      <c r="AF60" s="387">
        <v>38580.701531975988</v>
      </c>
      <c r="AG60" s="387">
        <v>39037.758890395242</v>
      </c>
      <c r="AH60" s="387">
        <v>40560.868370411408</v>
      </c>
      <c r="AI60" s="387">
        <v>40643.086271653599</v>
      </c>
      <c r="AJ60" s="387">
        <v>41515.898165894876</v>
      </c>
      <c r="AK60" s="387">
        <v>42623.960908878857</v>
      </c>
      <c r="AL60" s="387">
        <v>44493.787819280049</v>
      </c>
      <c r="AM60" s="388">
        <v>45830.329510601419</v>
      </c>
      <c r="AN60" s="387">
        <v>47476.059343006746</v>
      </c>
      <c r="AO60" s="387">
        <v>47221.917293233084</v>
      </c>
      <c r="AP60" s="387">
        <v>47021.058866115782</v>
      </c>
      <c r="AQ60" s="387">
        <v>47122.917312503807</v>
      </c>
      <c r="AR60" s="387">
        <v>48144.546723531639</v>
      </c>
      <c r="AS60" s="387">
        <v>48601.186009483921</v>
      </c>
      <c r="AT60" s="387">
        <v>49354.089804738229</v>
      </c>
      <c r="AU60" s="387">
        <v>49068.923022483534</v>
      </c>
      <c r="AV60" s="387">
        <v>48778.053476278445</v>
      </c>
      <c r="AW60" s="388">
        <v>46569.41120497341</v>
      </c>
      <c r="AX60" s="387">
        <v>47396.665850711448</v>
      </c>
      <c r="AY60" s="387">
        <v>47797.653532470176</v>
      </c>
      <c r="AZ60" s="387">
        <v>47846.592550000001</v>
      </c>
      <c r="BA60" s="387">
        <v>47982.268434898695</v>
      </c>
      <c r="BB60" s="387">
        <v>48461.930930757211</v>
      </c>
      <c r="BC60" s="387">
        <v>49567.004161417164</v>
      </c>
      <c r="BD60" s="387">
        <v>49502.2998604116</v>
      </c>
      <c r="BE60" s="387">
        <v>50841.876907426245</v>
      </c>
      <c r="BF60" s="387">
        <v>51161</v>
      </c>
      <c r="BG60" s="387">
        <v>51680.26053996542</v>
      </c>
      <c r="BH60" s="389"/>
      <c r="BL60" s="694">
        <f t="shared" si="2"/>
        <v>9.5612035186332101E-3</v>
      </c>
    </row>
    <row r="61" spans="1:64" x14ac:dyDescent="0.2">
      <c r="A61" s="475">
        <v>52</v>
      </c>
      <c r="B61" s="319">
        <v>26874.153600196762</v>
      </c>
      <c r="C61" s="319">
        <f t="shared" si="0"/>
        <v>27883.289450988781</v>
      </c>
      <c r="D61" s="353">
        <v>28892.425301780801</v>
      </c>
      <c r="E61" s="353">
        <f t="shared" si="1"/>
        <v>30570.15514490613</v>
      </c>
      <c r="F61" s="353">
        <v>32247.884988031459</v>
      </c>
      <c r="G61" s="319">
        <v>32551.867906770749</v>
      </c>
      <c r="H61" s="353">
        <v>33384.459509658242</v>
      </c>
      <c r="I61" s="371">
        <v>34451.740086991704</v>
      </c>
      <c r="J61" s="319">
        <v>33512.729564883295</v>
      </c>
      <c r="K61" s="319">
        <v>33681.154461510327</v>
      </c>
      <c r="L61" s="319">
        <v>34635.452792990145</v>
      </c>
      <c r="M61" s="319">
        <v>35502.047191758065</v>
      </c>
      <c r="N61" s="319">
        <v>34914.373112071276</v>
      </c>
      <c r="O61" s="387">
        <v>33481.038126667605</v>
      </c>
      <c r="P61" s="387">
        <v>34968.387263224475</v>
      </c>
      <c r="Q61" s="387">
        <v>35846.080139372825</v>
      </c>
      <c r="R61" s="387">
        <v>36922.059505977035</v>
      </c>
      <c r="S61" s="388">
        <v>36856.109995113744</v>
      </c>
      <c r="T61" s="387">
        <v>36125.540880659872</v>
      </c>
      <c r="U61" s="387">
        <v>35751.495388819305</v>
      </c>
      <c r="V61" s="387">
        <v>34426.669239841322</v>
      </c>
      <c r="W61" s="387">
        <v>34471.629932419935</v>
      </c>
      <c r="X61" s="387">
        <v>35592.425812063819</v>
      </c>
      <c r="Y61" s="387">
        <v>36303.80202163029</v>
      </c>
      <c r="Z61" s="387">
        <v>36988.821992959856</v>
      </c>
      <c r="AA61" s="387">
        <v>38029.353176195866</v>
      </c>
      <c r="AB61" s="387">
        <v>38442.476937431784</v>
      </c>
      <c r="AC61" s="388">
        <v>39074.1575255641</v>
      </c>
      <c r="AD61" s="387">
        <v>39227.854822466943</v>
      </c>
      <c r="AE61" s="387">
        <v>38828.495047487697</v>
      </c>
      <c r="AF61" s="387">
        <v>39217.112156527313</v>
      </c>
      <c r="AG61" s="387">
        <v>39722.892525661839</v>
      </c>
      <c r="AH61" s="387">
        <v>41242.617940344644</v>
      </c>
      <c r="AI61" s="387">
        <v>41326.748496922439</v>
      </c>
      <c r="AJ61" s="387">
        <v>42270.901803326851</v>
      </c>
      <c r="AK61" s="387">
        <v>43341.633278906709</v>
      </c>
      <c r="AL61" s="387">
        <v>45241.178999972915</v>
      </c>
      <c r="AM61" s="388">
        <v>46615.004333911194</v>
      </c>
      <c r="AN61" s="387">
        <v>48308.896696798394</v>
      </c>
      <c r="AO61" s="387">
        <v>48067.77960526316</v>
      </c>
      <c r="AP61" s="387">
        <v>47841.306201163337</v>
      </c>
      <c r="AQ61" s="387">
        <v>47941.164398608649</v>
      </c>
      <c r="AR61" s="387">
        <v>49046.327219159852</v>
      </c>
      <c r="AS61" s="387">
        <v>49508.950249789443</v>
      </c>
      <c r="AT61" s="387">
        <v>50284.62016883873</v>
      </c>
      <c r="AU61" s="387">
        <v>50008.820512820515</v>
      </c>
      <c r="AV61" s="387">
        <v>49716.411547373704</v>
      </c>
      <c r="AW61" s="388">
        <v>47416.489908334479</v>
      </c>
      <c r="AX61" s="387">
        <v>48252.001312472661</v>
      </c>
      <c r="AY61" s="387">
        <v>48668.673667040464</v>
      </c>
      <c r="AZ61" s="387">
        <v>48755.275549999998</v>
      </c>
      <c r="BA61" s="387">
        <v>48875.341261583155</v>
      </c>
      <c r="BB61" s="387">
        <v>49330.527708682821</v>
      </c>
      <c r="BC61" s="387">
        <v>50466.030141640891</v>
      </c>
      <c r="BD61" s="387">
        <v>50437.725369249049</v>
      </c>
      <c r="BE61" s="387">
        <v>51767.299500601133</v>
      </c>
      <c r="BF61" s="387">
        <v>52128</v>
      </c>
      <c r="BG61" s="387">
        <v>52607.771822494127</v>
      </c>
      <c r="BH61" s="389"/>
      <c r="BL61" s="694">
        <f t="shared" si="2"/>
        <v>9.6967675450805313E-3</v>
      </c>
    </row>
    <row r="62" spans="1:64" x14ac:dyDescent="0.2">
      <c r="A62" s="475">
        <v>53</v>
      </c>
      <c r="B62" s="319">
        <v>27296.617475250565</v>
      </c>
      <c r="C62" s="319">
        <f t="shared" si="0"/>
        <v>28326.296516996619</v>
      </c>
      <c r="D62" s="353">
        <v>29355.975558742673</v>
      </c>
      <c r="E62" s="353">
        <f t="shared" si="1"/>
        <v>31045.084126117035</v>
      </c>
      <c r="F62" s="353">
        <v>32734.192693491394</v>
      </c>
      <c r="G62" s="319">
        <v>33011.986657808782</v>
      </c>
      <c r="H62" s="353">
        <v>33890.195552961151</v>
      </c>
      <c r="I62" s="371">
        <v>34900.111521343315</v>
      </c>
      <c r="J62" s="319">
        <v>33975.744885217558</v>
      </c>
      <c r="K62" s="319">
        <v>34162.386176631924</v>
      </c>
      <c r="L62" s="319">
        <v>35091.821248630891</v>
      </c>
      <c r="M62" s="319">
        <v>35990.016201395818</v>
      </c>
      <c r="N62" s="319">
        <v>35363.514319580929</v>
      </c>
      <c r="O62" s="387">
        <v>33947.889692458921</v>
      </c>
      <c r="P62" s="387">
        <v>35451.651186790506</v>
      </c>
      <c r="Q62" s="387">
        <v>36312.200929152146</v>
      </c>
      <c r="R62" s="387">
        <v>37439.567215907424</v>
      </c>
      <c r="S62" s="388">
        <v>37397.580758998862</v>
      </c>
      <c r="T62" s="387">
        <v>36606.036532183709</v>
      </c>
      <c r="U62" s="387">
        <v>36281.408858021176</v>
      </c>
      <c r="V62" s="387">
        <v>34937.556449018979</v>
      </c>
      <c r="W62" s="387">
        <v>35020.207772733804</v>
      </c>
      <c r="X62" s="387">
        <v>36208.052529605979</v>
      </c>
      <c r="Y62" s="387">
        <v>36873.397982191302</v>
      </c>
      <c r="Z62" s="387">
        <v>37667.306583283404</v>
      </c>
      <c r="AA62" s="387">
        <v>38692.45603313022</v>
      </c>
      <c r="AB62" s="387">
        <v>39140.899000035213</v>
      </c>
      <c r="AC62" s="388">
        <v>39823.350460576352</v>
      </c>
      <c r="AD62" s="387">
        <v>39951.430010070493</v>
      </c>
      <c r="AE62" s="387">
        <v>39519.72110773281</v>
      </c>
      <c r="AF62" s="387">
        <v>39882.296665699316</v>
      </c>
      <c r="AG62" s="387">
        <v>40411.328009773104</v>
      </c>
      <c r="AH62" s="387">
        <v>41919.520949354177</v>
      </c>
      <c r="AI62" s="387">
        <v>42068.965125744398</v>
      </c>
      <c r="AJ62" s="387">
        <v>43030.556387190642</v>
      </c>
      <c r="AK62" s="387">
        <v>44065.387618172092</v>
      </c>
      <c r="AL62" s="387">
        <v>46041.097673284763</v>
      </c>
      <c r="AM62" s="388">
        <v>47418.889651953599</v>
      </c>
      <c r="AN62" s="387">
        <v>49058.017297522594</v>
      </c>
      <c r="AO62" s="387">
        <v>48892.530545112779</v>
      </c>
      <c r="AP62" s="387">
        <v>48664.319969044111</v>
      </c>
      <c r="AQ62" s="387">
        <v>48829.740159882829</v>
      </c>
      <c r="AR62" s="387">
        <v>49987.601751092945</v>
      </c>
      <c r="AS62" s="387">
        <v>50421.828654829071</v>
      </c>
      <c r="AT62" s="387">
        <v>51231.279725916967</v>
      </c>
      <c r="AU62" s="387">
        <v>50925.793674124885</v>
      </c>
      <c r="AV62" s="387">
        <v>50597.971147582997</v>
      </c>
      <c r="AW62" s="388">
        <v>48335.037215990189</v>
      </c>
      <c r="AX62" s="387">
        <v>49188.137695048026</v>
      </c>
      <c r="AY62" s="387">
        <v>49575.845091242729</v>
      </c>
      <c r="AZ62" s="387">
        <v>49682.797099999996</v>
      </c>
      <c r="BA62" s="387">
        <v>49774.940808072868</v>
      </c>
      <c r="BB62" s="387">
        <v>50232.24441295</v>
      </c>
      <c r="BC62" s="387">
        <v>51432.74748978734</v>
      </c>
      <c r="BD62" s="387">
        <v>51393.009073246183</v>
      </c>
      <c r="BE62" s="387">
        <v>52715.268380652917</v>
      </c>
      <c r="BF62" s="387">
        <v>53095</v>
      </c>
      <c r="BG62" s="387">
        <v>53543.143370129008</v>
      </c>
      <c r="BH62" s="389"/>
      <c r="BL62" s="694">
        <f t="shared" si="2"/>
        <v>9.8340820599931433E-3</v>
      </c>
    </row>
    <row r="63" spans="1:64" x14ac:dyDescent="0.2">
      <c r="A63" s="475">
        <v>54</v>
      </c>
      <c r="B63" s="319">
        <v>27753.151017647415</v>
      </c>
      <c r="C63" s="319">
        <f t="shared" si="0"/>
        <v>28792.960563204007</v>
      </c>
      <c r="D63" s="353">
        <v>29832.7701087606</v>
      </c>
      <c r="E63" s="353">
        <f t="shared" si="1"/>
        <v>31520.319569369472</v>
      </c>
      <c r="F63" s="353">
        <v>33207.869029978341</v>
      </c>
      <c r="G63" s="319">
        <v>33484.375242207832</v>
      </c>
      <c r="H63" s="353">
        <v>34425.334854595625</v>
      </c>
      <c r="I63" s="372">
        <v>35370.901527412505</v>
      </c>
      <c r="J63" s="319">
        <v>34465.370281433097</v>
      </c>
      <c r="K63" s="319">
        <v>34663.88027975864</v>
      </c>
      <c r="L63" s="319">
        <v>35572.464622124869</v>
      </c>
      <c r="M63" s="319">
        <v>36510.20957959455</v>
      </c>
      <c r="N63" s="319">
        <v>35821.129889496427</v>
      </c>
      <c r="O63" s="387">
        <v>34422.522117680099</v>
      </c>
      <c r="P63" s="387">
        <v>35923.847997603116</v>
      </c>
      <c r="Q63" s="387">
        <v>36788.757259001162</v>
      </c>
      <c r="R63" s="387">
        <v>37992.877346021676</v>
      </c>
      <c r="S63" s="388">
        <v>37945.067864704928</v>
      </c>
      <c r="T63" s="387">
        <v>37103.100999277332</v>
      </c>
      <c r="U63" s="387">
        <v>36831.509507002163</v>
      </c>
      <c r="V63" s="387">
        <v>35467.453414817202</v>
      </c>
      <c r="W63" s="387">
        <v>35568.785613047672</v>
      </c>
      <c r="X63" s="387">
        <v>36849.969356082322</v>
      </c>
      <c r="Y63" s="387">
        <v>37466.285970879348</v>
      </c>
      <c r="Z63" s="387">
        <v>38300.143892300774</v>
      </c>
      <c r="AA63" s="387">
        <v>39406.100266355308</v>
      </c>
      <c r="AB63" s="387">
        <v>39852.977359952114</v>
      </c>
      <c r="AC63" s="388">
        <v>40570.670413251079</v>
      </c>
      <c r="AD63" s="387">
        <v>40617.407172790176</v>
      </c>
      <c r="AE63" s="387">
        <v>40209.210419082847</v>
      </c>
      <c r="AF63" s="387">
        <v>40571.177315147157</v>
      </c>
      <c r="AG63" s="387">
        <v>41150.94215097656</v>
      </c>
      <c r="AH63" s="387">
        <v>42589.961877132118</v>
      </c>
      <c r="AI63" s="387">
        <v>42808.016651671598</v>
      </c>
      <c r="AJ63" s="387">
        <v>43808.814756781714</v>
      </c>
      <c r="AK63" s="387">
        <v>44784.580480509321</v>
      </c>
      <c r="AL63" s="387">
        <v>46859.025772637397</v>
      </c>
      <c r="AM63" s="388">
        <v>48267.106880917461</v>
      </c>
      <c r="AN63" s="387">
        <v>49869.203766900253</v>
      </c>
      <c r="AO63" s="387">
        <v>49794.689849624061</v>
      </c>
      <c r="AP63" s="387">
        <v>49484.567304091666</v>
      </c>
      <c r="AQ63" s="387">
        <v>49710.201074022087</v>
      </c>
      <c r="AR63" s="387">
        <v>50892.01518247481</v>
      </c>
      <c r="AS63" s="387">
        <v>51301.464989096952</v>
      </c>
      <c r="AT63" s="387">
        <v>52155.606554256796</v>
      </c>
      <c r="AU63" s="387">
        <v>51911.539822527084</v>
      </c>
      <c r="AV63" s="387">
        <v>51552.895439353328</v>
      </c>
      <c r="AW63" s="388">
        <v>49271.158770603601</v>
      </c>
      <c r="AX63" s="387">
        <v>50113.885387804425</v>
      </c>
      <c r="AY63" s="387">
        <v>50501.092160260981</v>
      </c>
      <c r="AZ63" s="387">
        <v>50688.997299999995</v>
      </c>
      <c r="BA63" s="387">
        <v>50684.33043427045</v>
      </c>
      <c r="BB63" s="387">
        <v>51157.46558107248</v>
      </c>
      <c r="BC63" s="387">
        <v>52411.099291795508</v>
      </c>
      <c r="BD63" s="387">
        <v>52357.699290740005</v>
      </c>
      <c r="BE63" s="387">
        <v>53764.695551650795</v>
      </c>
      <c r="BF63" s="387">
        <v>54069</v>
      </c>
      <c r="BG63" s="387">
        <v>54528.624107815755</v>
      </c>
      <c r="BH63" s="389"/>
      <c r="BL63" s="694">
        <f t="shared" si="2"/>
        <v>9.9587472662912013E-3</v>
      </c>
    </row>
    <row r="64" spans="1:64" x14ac:dyDescent="0.2">
      <c r="A64" s="475">
        <v>55</v>
      </c>
      <c r="B64" s="319">
        <v>28202.870626575659</v>
      </c>
      <c r="C64" s="319">
        <f t="shared" si="0"/>
        <v>29276.084082261172</v>
      </c>
      <c r="D64" s="353">
        <v>30349.297537946688</v>
      </c>
      <c r="E64" s="353">
        <f t="shared" si="1"/>
        <v>32015.421452205988</v>
      </c>
      <c r="F64" s="353">
        <v>33681.545366465289</v>
      </c>
      <c r="G64" s="319">
        <v>33969.033659967892</v>
      </c>
      <c r="H64" s="353">
        <v>34954.593504563782</v>
      </c>
      <c r="I64" s="372">
        <v>35875.319391058059</v>
      </c>
      <c r="J64" s="319">
        <v>34976.283738353661</v>
      </c>
      <c r="K64" s="319">
        <v>35165.374382885348</v>
      </c>
      <c r="L64" s="319">
        <v>36096.802847754661</v>
      </c>
      <c r="M64" s="319">
        <v>37021.195995347298</v>
      </c>
      <c r="N64" s="319">
        <v>36308.405727832374</v>
      </c>
      <c r="O64" s="387">
        <v>34924.387550905769</v>
      </c>
      <c r="P64" s="387">
        <v>36410.800958753614</v>
      </c>
      <c r="Q64" s="387">
        <v>37300.098722415794</v>
      </c>
      <c r="R64" s="387">
        <v>38552.697007078452</v>
      </c>
      <c r="S64" s="388">
        <v>38480.522286769097</v>
      </c>
      <c r="T64" s="387">
        <v>37636.064566772162</v>
      </c>
      <c r="U64" s="387">
        <v>37351.329386314465</v>
      </c>
      <c r="V64" s="387">
        <v>35987.845502305136</v>
      </c>
      <c r="W64" s="387">
        <v>36126.46847975679</v>
      </c>
      <c r="X64" s="387">
        <v>37502.840394614577</v>
      </c>
      <c r="Y64" s="387">
        <v>38084.583444796874</v>
      </c>
      <c r="Z64" s="387">
        <v>38972.403853355303</v>
      </c>
      <c r="AA64" s="387">
        <v>40125.809464735285</v>
      </c>
      <c r="AB64" s="387">
        <v>40561.1539206366</v>
      </c>
      <c r="AC64" s="388">
        <v>41274.911772162595</v>
      </c>
      <c r="AD64" s="387">
        <v>41290.584088620344</v>
      </c>
      <c r="AE64" s="387">
        <v>40907.383474908318</v>
      </c>
      <c r="AF64" s="387">
        <v>41287.139267767401</v>
      </c>
      <c r="AG64" s="387">
        <v>41898.810914291673</v>
      </c>
      <c r="AH64" s="387">
        <v>43347.640901536579</v>
      </c>
      <c r="AI64" s="387">
        <v>43564.476243519988</v>
      </c>
      <c r="AJ64" s="387">
        <v>44594.824703759143</v>
      </c>
      <c r="AK64" s="387">
        <v>45582.838942934373</v>
      </c>
      <c r="AL64" s="387">
        <v>47636.432663398256</v>
      </c>
      <c r="AM64" s="388">
        <v>49107.935458061082</v>
      </c>
      <c r="AN64" s="387">
        <v>50703.484512986164</v>
      </c>
      <c r="AO64" s="387">
        <v>50701.071428571428</v>
      </c>
      <c r="AP64" s="387">
        <v>50325.562885388317</v>
      </c>
      <c r="AQ64" s="387">
        <v>50537.915481784337</v>
      </c>
      <c r="AR64" s="387">
        <v>51760.883981182276</v>
      </c>
      <c r="AS64" s="387">
        <v>52291.055865148315</v>
      </c>
      <c r="AT64" s="387">
        <v>53130.802375834115</v>
      </c>
      <c r="AU64" s="387">
        <v>52897.28597092929</v>
      </c>
      <c r="AV64" s="387">
        <v>52468.770782389562</v>
      </c>
      <c r="AW64" s="388">
        <v>50189.706078259311</v>
      </c>
      <c r="AX64" s="387">
        <v>51106.582414949691</v>
      </c>
      <c r="AY64" s="387">
        <v>51489.603986135175</v>
      </c>
      <c r="AZ64" s="387">
        <v>51736.199049999996</v>
      </c>
      <c r="BA64" s="387">
        <v>51686.181924375684</v>
      </c>
      <c r="BB64" s="387">
        <v>52160.678833805745</v>
      </c>
      <c r="BC64" s="387">
        <v>53446.56568548848</v>
      </c>
      <c r="BD64" s="387">
        <v>53351.654216890194</v>
      </c>
      <c r="BE64" s="387">
        <v>54792.601266993435</v>
      </c>
      <c r="BF64" s="387">
        <v>55141</v>
      </c>
      <c r="BG64" s="387">
        <v>55528.842842576581</v>
      </c>
      <c r="BH64" s="389"/>
      <c r="BL64" s="694">
        <f t="shared" si="2"/>
        <v>1.0101489206678416E-2</v>
      </c>
    </row>
    <row r="65" spans="1:64" x14ac:dyDescent="0.2">
      <c r="A65" s="475">
        <v>56</v>
      </c>
      <c r="B65" s="319">
        <v>28666.218102441118</v>
      </c>
      <c r="C65" s="319">
        <f t="shared" si="0"/>
        <v>29766.021534786949</v>
      </c>
      <c r="D65" s="353">
        <v>30865.824967132779</v>
      </c>
      <c r="E65" s="353">
        <f t="shared" si="1"/>
        <v>32554.733126447958</v>
      </c>
      <c r="F65" s="353">
        <v>34243.641285763137</v>
      </c>
      <c r="G65" s="319">
        <v>34435.287327686434</v>
      </c>
      <c r="H65" s="353">
        <v>35436.806941201437</v>
      </c>
      <c r="I65" s="372">
        <v>36390.946540562414</v>
      </c>
      <c r="J65" s="319">
        <v>35487.197195274231</v>
      </c>
      <c r="K65" s="319">
        <v>35631.409307003101</v>
      </c>
      <c r="L65" s="319">
        <v>36621.141073384453</v>
      </c>
      <c r="M65" s="319">
        <v>37555.199817215027</v>
      </c>
      <c r="N65" s="319">
        <v>36795.681566168321</v>
      </c>
      <c r="O65" s="387">
        <v>35445.705132706076</v>
      </c>
      <c r="P65" s="387">
        <v>36890.375844735172</v>
      </c>
      <c r="Q65" s="387">
        <v>37832.311265969802</v>
      </c>
      <c r="R65" s="387">
        <v>39109.261902663966</v>
      </c>
      <c r="S65" s="388">
        <v>39021.993050654215</v>
      </c>
      <c r="T65" s="387">
        <v>38199.40429614493</v>
      </c>
      <c r="U65" s="387">
        <v>37891.336445405897</v>
      </c>
      <c r="V65" s="387">
        <v>36524.871126836071</v>
      </c>
      <c r="W65" s="387">
        <v>36688.703859663532</v>
      </c>
      <c r="X65" s="387">
        <v>38153.52059073565</v>
      </c>
      <c r="Y65" s="387">
        <v>38804.518859632357</v>
      </c>
      <c r="Z65" s="387">
        <v>39711.059859946072</v>
      </c>
      <c r="AA65" s="387">
        <v>40853.605283321776</v>
      </c>
      <c r="AB65" s="387">
        <v>41294.692176331817</v>
      </c>
      <c r="AC65" s="388">
        <v>41996.00997211189</v>
      </c>
      <c r="AD65" s="387">
        <v>42006.959523113408</v>
      </c>
      <c r="AE65" s="387">
        <v>41636.818010845374</v>
      </c>
      <c r="AF65" s="387">
        <v>42011.564127629019</v>
      </c>
      <c r="AG65" s="387">
        <v>42615.312113582528</v>
      </c>
      <c r="AH65" s="387">
        <v>44087.549202554161</v>
      </c>
      <c r="AI65" s="387">
        <v>44336.7613498422</v>
      </c>
      <c r="AJ65" s="387">
        <v>45436.646007918411</v>
      </c>
      <c r="AK65" s="387">
        <v>46405.425282309516</v>
      </c>
      <c r="AL65" s="387">
        <v>48517.393753893666</v>
      </c>
      <c r="AM65" s="388">
        <v>50003.440058674496</v>
      </c>
      <c r="AN65" s="387">
        <v>51556.52935889754</v>
      </c>
      <c r="AO65" s="387">
        <v>51589.156484962405</v>
      </c>
      <c r="AP65" s="387">
        <v>51151.343086102301</v>
      </c>
      <c r="AQ65" s="387">
        <v>51461.655580643186</v>
      </c>
      <c r="AR65" s="387">
        <v>52666.613880440978</v>
      </c>
      <c r="AS65" s="387">
        <v>53251.240293978517</v>
      </c>
      <c r="AT65" s="387">
        <v>54158.107897801063</v>
      </c>
      <c r="AU65" s="387">
        <v>53942.15275736295</v>
      </c>
      <c r="AV65" s="387">
        <v>53370.446507704299</v>
      </c>
      <c r="AW65" s="388">
        <v>51169.177442035041</v>
      </c>
      <c r="AX65" s="387">
        <v>52087.736453407226</v>
      </c>
      <c r="AY65" s="387">
        <v>52486.023906616363</v>
      </c>
      <c r="AZ65" s="387">
        <v>52747.939999999995</v>
      </c>
      <c r="BA65" s="387">
        <v>52711.964720433483</v>
      </c>
      <c r="BB65" s="387">
        <v>53141.456007404406</v>
      </c>
      <c r="BC65" s="387">
        <v>54457.705493834226</v>
      </c>
      <c r="BD65" s="387">
        <v>54390.551374191236</v>
      </c>
      <c r="BE65" s="387">
        <v>55782.588227134009</v>
      </c>
      <c r="BF65" s="387">
        <v>56182</v>
      </c>
      <c r="BG65" s="387">
        <v>56518.253712816419</v>
      </c>
      <c r="BH65" s="389"/>
      <c r="BL65" s="694">
        <f t="shared" si="2"/>
        <v>1.0203719663786526E-2</v>
      </c>
    </row>
    <row r="66" spans="1:64" x14ac:dyDescent="0.2">
      <c r="A66" s="475">
        <v>57</v>
      </c>
      <c r="B66" s="319">
        <v>29081.868044026312</v>
      </c>
      <c r="C66" s="319">
        <f t="shared" si="0"/>
        <v>30225.488073644563</v>
      </c>
      <c r="D66" s="353">
        <v>31369.108103262814</v>
      </c>
      <c r="E66" s="353">
        <f t="shared" si="1"/>
        <v>33065.317758459176</v>
      </c>
      <c r="F66" s="353">
        <v>34761.527413655538</v>
      </c>
      <c r="G66" s="319">
        <v>34889.271162043959</v>
      </c>
      <c r="H66" s="353">
        <v>35877.85581617491</v>
      </c>
      <c r="I66" s="372">
        <v>36906.573690066762</v>
      </c>
      <c r="J66" s="319">
        <v>35987.466621842279</v>
      </c>
      <c r="K66" s="319">
        <v>36097.444231120862</v>
      </c>
      <c r="L66" s="319">
        <v>37174.609200438121</v>
      </c>
      <c r="M66" s="319">
        <v>38070.789714190767</v>
      </c>
      <c r="N66" s="319">
        <v>37295.668948113031</v>
      </c>
      <c r="O66" s="387">
        <v>35935.899276786964</v>
      </c>
      <c r="P66" s="387">
        <v>37373.639768301204</v>
      </c>
      <c r="Q66" s="387">
        <v>38368.002322880369</v>
      </c>
      <c r="R66" s="387">
        <v>39672.336329192003</v>
      </c>
      <c r="S66" s="388">
        <v>39575.49649818123</v>
      </c>
      <c r="T66" s="387">
        <v>38721.321986593241</v>
      </c>
      <c r="U66" s="387">
        <v>38436.390299442101</v>
      </c>
      <c r="V66" s="387">
        <v>37064.27297094457</v>
      </c>
      <c r="W66" s="387">
        <v>37319.226937534659</v>
      </c>
      <c r="X66" s="387">
        <v>38791.055732389628</v>
      </c>
      <c r="Y66" s="387">
        <v>39490.574960828519</v>
      </c>
      <c r="Z66" s="387">
        <v>40501.587777112043</v>
      </c>
      <c r="AA66" s="387">
        <v>41619.812547889225</v>
      </c>
      <c r="AB66" s="387">
        <v>41991.163339319042</v>
      </c>
      <c r="AC66" s="388">
        <v>42769.551677512041</v>
      </c>
      <c r="AD66" s="387">
        <v>42746.734155215541</v>
      </c>
      <c r="AE66" s="387">
        <v>42378.409789048048</v>
      </c>
      <c r="AF66" s="387">
        <v>42774.918360800963</v>
      </c>
      <c r="AG66" s="387">
        <v>43318.605917494744</v>
      </c>
      <c r="AH66" s="387">
        <v>44854.92134880602</v>
      </c>
      <c r="AI66" s="387">
        <v>45121.706867743458</v>
      </c>
      <c r="AJ66" s="387">
        <v>46252.111948964033</v>
      </c>
      <c r="AK66" s="387">
        <v>47293.392790988051</v>
      </c>
      <c r="AL66" s="387">
        <v>49380.345418348283</v>
      </c>
      <c r="AM66" s="388">
        <v>50913.721962928394</v>
      </c>
      <c r="AN66" s="387">
        <v>52480.300427227965</v>
      </c>
      <c r="AO66" s="387">
        <v>52442.055921052633</v>
      </c>
      <c r="AP66" s="387">
        <v>52115.444928476914</v>
      </c>
      <c r="AQ66" s="387">
        <v>52384.043204979549</v>
      </c>
      <c r="AR66" s="387">
        <v>53703.990567382622</v>
      </c>
      <c r="AS66" s="387">
        <v>54201.196393340491</v>
      </c>
      <c r="AT66" s="387">
        <v>55179.209884007338</v>
      </c>
      <c r="AU66" s="387">
        <v>55038.900920028311</v>
      </c>
      <c r="AV66" s="387">
        <v>54336.020512765754</v>
      </c>
      <c r="AW66" s="388">
        <v>52161.536586913084</v>
      </c>
      <c r="AX66" s="387">
        <v>53053.884606570704</v>
      </c>
      <c r="AY66" s="387">
        <v>53491.481649505549</v>
      </c>
      <c r="AZ66" s="387">
        <v>53753.032050000002</v>
      </c>
      <c r="BA66" s="387">
        <v>53717.079570441332</v>
      </c>
      <c r="BB66" s="387">
        <v>54159.626646227414</v>
      </c>
      <c r="BC66" s="387">
        <v>55506.921696636498</v>
      </c>
      <c r="BD66" s="387">
        <v>55443.035717654158</v>
      </c>
      <c r="BE66" s="387">
        <v>56806.39461758994</v>
      </c>
      <c r="BF66" s="387">
        <v>57184</v>
      </c>
      <c r="BG66" s="387">
        <v>57557.773773108129</v>
      </c>
      <c r="BH66" s="389"/>
      <c r="BL66" s="694">
        <f t="shared" si="2"/>
        <v>1.0312913571675741E-2</v>
      </c>
    </row>
    <row r="67" spans="1:64" x14ac:dyDescent="0.2">
      <c r="A67" s="475">
        <v>58</v>
      </c>
      <c r="B67" s="319">
        <v>29524.773719485944</v>
      </c>
      <c r="C67" s="319">
        <f t="shared" si="0"/>
        <v>30705.204625967424</v>
      </c>
      <c r="D67" s="353">
        <v>31885.635532448901</v>
      </c>
      <c r="E67" s="353">
        <f t="shared" si="1"/>
        <v>33579.366694755168</v>
      </c>
      <c r="F67" s="353">
        <v>35273.097857061439</v>
      </c>
      <c r="G67" s="319">
        <v>35398.469246526052</v>
      </c>
      <c r="H67" s="353">
        <v>36330.665994481002</v>
      </c>
      <c r="I67" s="372">
        <v>37416.596196641716</v>
      </c>
      <c r="J67" s="319">
        <v>36487.736048410334</v>
      </c>
      <c r="K67" s="319">
        <v>36563.479155238616</v>
      </c>
      <c r="L67" s="319">
        <v>37679.527491785324</v>
      </c>
      <c r="M67" s="319">
        <v>38641.621385842474</v>
      </c>
      <c r="N67" s="319">
        <v>37787.181967651901</v>
      </c>
      <c r="O67" s="387">
        <v>36437.764710012634</v>
      </c>
      <c r="P67" s="387">
        <v>37912.23925563434</v>
      </c>
      <c r="Q67" s="387">
        <v>38921.085946573752</v>
      </c>
      <c r="R67" s="387">
        <v>40225.646459306256</v>
      </c>
      <c r="S67" s="388">
        <v>40144.040800260598</v>
      </c>
      <c r="T67" s="387">
        <v>39257.047023349696</v>
      </c>
      <c r="U67" s="387">
        <v>38986.490948423088</v>
      </c>
      <c r="V67" s="387">
        <v>37667.832743647479</v>
      </c>
      <c r="W67" s="387">
        <v>37965.683811597475</v>
      </c>
      <c r="X67" s="387">
        <v>39448.308455744249</v>
      </c>
      <c r="Y67" s="387">
        <v>40151.221576795193</v>
      </c>
      <c r="Z67" s="387">
        <v>41194.596502396642</v>
      </c>
      <c r="AA67" s="387">
        <v>42327.391815959425</v>
      </c>
      <c r="AB67" s="387">
        <v>42750.063290024998</v>
      </c>
      <c r="AC67" s="388">
        <v>43485.030930448745</v>
      </c>
      <c r="AD67" s="387">
        <v>43542.306873923917</v>
      </c>
      <c r="AE67" s="387">
        <v>43135.632307306521</v>
      </c>
      <c r="AF67" s="387">
        <v>43533.194849628075</v>
      </c>
      <c r="AG67" s="387">
        <v>44046.663587741903</v>
      </c>
      <c r="AH67" s="387">
        <v>45661.06598244745</v>
      </c>
      <c r="AI67" s="387">
        <v>45900.322179855189</v>
      </c>
      <c r="AJ67" s="387">
        <v>47115.637669805117</v>
      </c>
      <c r="AK67" s="387">
        <v>48198.08571506977</v>
      </c>
      <c r="AL67" s="387">
        <v>50295.824575421873</v>
      </c>
      <c r="AM67" s="388">
        <v>51798.882450993471</v>
      </c>
      <c r="AN67" s="387">
        <v>53402.628103264127</v>
      </c>
      <c r="AO67" s="387">
        <v>53370.956296992481</v>
      </c>
      <c r="AP67" s="387">
        <v>53105.827882767051</v>
      </c>
      <c r="AQ67" s="387">
        <v>53342.947641423074</v>
      </c>
      <c r="AR67" s="387">
        <v>54733.468447063293</v>
      </c>
      <c r="AS67" s="387">
        <v>55281.563693422402</v>
      </c>
      <c r="AT67" s="387">
        <v>56241.25520623404</v>
      </c>
      <c r="AU67" s="387">
        <v>56094.626599161638</v>
      </c>
      <c r="AV67" s="387">
        <v>55294.494708966464</v>
      </c>
      <c r="AW67" s="388">
        <v>53186.700992778831</v>
      </c>
      <c r="AX67" s="387">
        <v>54016.569863127857</v>
      </c>
      <c r="AY67" s="387">
        <v>54484.512386583745</v>
      </c>
      <c r="AZ67" s="387">
        <v>54781.395250000001</v>
      </c>
      <c r="BA67" s="387">
        <v>54690.648608057163</v>
      </c>
      <c r="BB67" s="387">
        <v>55237.626829409382</v>
      </c>
      <c r="BC67" s="387">
        <v>56568.830030924284</v>
      </c>
      <c r="BD67" s="387">
        <v>56522.694433440854</v>
      </c>
      <c r="BE67" s="387">
        <v>57803.555396282252</v>
      </c>
      <c r="BF67" s="387">
        <v>58189</v>
      </c>
      <c r="BG67" s="387">
        <v>58588.451035155384</v>
      </c>
      <c r="BH67" s="389"/>
      <c r="BL67" s="694">
        <f t="shared" si="2"/>
        <v>1.0410802437483602E-2</v>
      </c>
    </row>
    <row r="68" spans="1:64" x14ac:dyDescent="0.2">
      <c r="A68" s="476">
        <v>59</v>
      </c>
      <c r="B68" s="320">
        <v>29988.121195351407</v>
      </c>
      <c r="C68" s="320">
        <f t="shared" si="0"/>
        <v>31188.519931965173</v>
      </c>
      <c r="D68" s="354">
        <v>32388.918668578935</v>
      </c>
      <c r="E68" s="354">
        <f t="shared" si="1"/>
        <v>34077.319957793399</v>
      </c>
      <c r="F68" s="354">
        <v>35765.721247007867</v>
      </c>
      <c r="G68" s="320">
        <v>35926.072081049664</v>
      </c>
      <c r="H68" s="354">
        <v>36854.043992782848</v>
      </c>
      <c r="I68" s="373">
        <v>37971.455846651828</v>
      </c>
      <c r="J68" s="320">
        <v>36972.039429449622</v>
      </c>
      <c r="K68" s="320">
        <v>37064.973258365331</v>
      </c>
      <c r="L68" s="320">
        <v>38213.57568455641</v>
      </c>
      <c r="M68" s="320">
        <v>39272.298313393156</v>
      </c>
      <c r="N68" s="320">
        <v>38295.643712002449</v>
      </c>
      <c r="O68" s="390">
        <v>36951.301432383094</v>
      </c>
      <c r="P68" s="390">
        <v>38421.326442291684</v>
      </c>
      <c r="Q68" s="390">
        <v>39453.29849012776</v>
      </c>
      <c r="R68" s="390">
        <v>40808.249478661855</v>
      </c>
      <c r="S68" s="391">
        <v>40718.601444160922</v>
      </c>
      <c r="T68" s="390">
        <v>39812.102344937579</v>
      </c>
      <c r="U68" s="390">
        <v>39582.012751907088</v>
      </c>
      <c r="V68" s="390">
        <v>38257.135198884956</v>
      </c>
      <c r="W68" s="390">
        <v>38612.140685660292</v>
      </c>
      <c r="X68" s="390">
        <v>40116.515391154782</v>
      </c>
      <c r="Y68" s="390">
        <v>40856.334791913476</v>
      </c>
      <c r="Z68" s="390">
        <v>41910.428868334326</v>
      </c>
      <c r="AA68" s="390">
        <v>43077.425840113836</v>
      </c>
      <c r="AB68" s="390">
        <v>43538.226734974123</v>
      </c>
      <c r="AC68" s="391">
        <v>44245.461759486185</v>
      </c>
      <c r="AD68" s="390">
        <v>44361.278790241362</v>
      </c>
      <c r="AE68" s="390">
        <v>43896.32832335517</v>
      </c>
      <c r="AF68" s="390">
        <v>44318.552641627582</v>
      </c>
      <c r="AG68" s="390">
        <v>44855.616554683191</v>
      </c>
      <c r="AH68" s="390">
        <v>46509.214144094243</v>
      </c>
      <c r="AI68" s="390">
        <v>46772.308027362444</v>
      </c>
      <c r="AJ68" s="390">
        <v>48010.169700191662</v>
      </c>
      <c r="AK68" s="390">
        <v>49110.381100698403</v>
      </c>
      <c r="AL68" s="390">
        <v>51188.791949944476</v>
      </c>
      <c r="AM68" s="391">
        <v>52756.451726896928</v>
      </c>
      <c r="AN68" s="390">
        <v>54365.370763539737</v>
      </c>
      <c r="AO68" s="390">
        <v>54306.893796992481</v>
      </c>
      <c r="AP68" s="390">
        <v>54104.510135556826</v>
      </c>
      <c r="AQ68" s="390">
        <v>54339.721364496239</v>
      </c>
      <c r="AR68" s="390">
        <v>55749.781647975666</v>
      </c>
      <c r="AS68" s="390">
        <v>56299.282475511405</v>
      </c>
      <c r="AT68" s="390">
        <v>57290.893456939404</v>
      </c>
      <c r="AU68" s="390">
        <v>57118.982143829278</v>
      </c>
      <c r="AV68" s="390">
        <v>56286.101346517316</v>
      </c>
      <c r="AW68" s="391">
        <v>54191.947918759186</v>
      </c>
      <c r="AX68" s="390">
        <v>54978.100820816238</v>
      </c>
      <c r="AY68" s="390">
        <v>55445.910745233959</v>
      </c>
      <c r="AZ68" s="390">
        <v>55764.3243</v>
      </c>
      <c r="BA68" s="390">
        <v>55713.16804421234</v>
      </c>
      <c r="BB68" s="390">
        <v>56294.259318177435</v>
      </c>
      <c r="BC68" s="390">
        <v>57602.181069369668</v>
      </c>
      <c r="BD68" s="390">
        <v>57597.127308396055</v>
      </c>
      <c r="BE68" s="390">
        <v>58820.187968186445</v>
      </c>
      <c r="BF68" s="390">
        <v>59200</v>
      </c>
      <c r="BG68" s="390">
        <v>59630.918694861903</v>
      </c>
      <c r="BH68" s="392"/>
      <c r="BL68" s="694">
        <f t="shared" si="2"/>
        <v>1.0495500574356997E-2</v>
      </c>
    </row>
    <row r="69" spans="1:64" x14ac:dyDescent="0.2">
      <c r="A69" s="475">
        <v>60</v>
      </c>
      <c r="B69" s="319">
        <v>30451.46867121687</v>
      </c>
      <c r="C69" s="319">
        <f t="shared" si="0"/>
        <v>31681.768457754959</v>
      </c>
      <c r="D69" s="353">
        <v>32912.068244293048</v>
      </c>
      <c r="E69" s="353">
        <f t="shared" si="1"/>
        <v>34588.364282866918</v>
      </c>
      <c r="F69" s="353">
        <v>36264.660321440788</v>
      </c>
      <c r="G69" s="319">
        <v>36465.944748934286</v>
      </c>
      <c r="H69" s="353">
        <v>37424.467204415196</v>
      </c>
      <c r="I69" s="372">
        <v>38509.501567873762</v>
      </c>
      <c r="J69" s="319">
        <v>37488.274901546443</v>
      </c>
      <c r="K69" s="319">
        <v>37601.926540501001</v>
      </c>
      <c r="L69" s="319">
        <v>38757.333844468791</v>
      </c>
      <c r="M69" s="319">
        <v>39866.147391159859</v>
      </c>
      <c r="N69" s="319">
        <v>38850.714449585139</v>
      </c>
      <c r="O69" s="387">
        <v>37507.632881617748</v>
      </c>
      <c r="P69" s="387">
        <v>38948.858816871398</v>
      </c>
      <c r="Q69" s="387">
        <v>39954.204413472704</v>
      </c>
      <c r="R69" s="387">
        <v>41381.08820160367</v>
      </c>
      <c r="S69" s="388">
        <v>41293.162088061239</v>
      </c>
      <c r="T69" s="387">
        <v>40397.533828403401</v>
      </c>
      <c r="U69" s="387">
        <v>40228.002504838892</v>
      </c>
      <c r="V69" s="387">
        <v>38836.932775812158</v>
      </c>
      <c r="W69" s="387">
        <v>39242.663763531411</v>
      </c>
      <c r="X69" s="387">
        <v>40804.439908265951</v>
      </c>
      <c r="Y69" s="387">
        <v>41567.800378339125</v>
      </c>
      <c r="Z69" s="387">
        <v>42661.534133463152</v>
      </c>
      <c r="AA69" s="387">
        <v>43805.221658700335</v>
      </c>
      <c r="AB69" s="387">
        <v>44324.43928030703</v>
      </c>
      <c r="AC69" s="388">
        <v>45048.971182286827</v>
      </c>
      <c r="AD69" s="387">
        <v>45182.050644836432</v>
      </c>
      <c r="AE69" s="387">
        <v>44695.232815095755</v>
      </c>
      <c r="AF69" s="387">
        <v>45124.221411006394</v>
      </c>
      <c r="AG69" s="387">
        <v>45727.304649672988</v>
      </c>
      <c r="AH69" s="387">
        <v>47358.977826048933</v>
      </c>
      <c r="AI69" s="387">
        <v>47699.683175528044</v>
      </c>
      <c r="AJ69" s="387">
        <v>48875.24573651002</v>
      </c>
      <c r="AK69" s="387">
        <v>50043.963378658365</v>
      </c>
      <c r="AL69" s="387">
        <v>52114.776605541869</v>
      </c>
      <c r="AM69" s="388">
        <v>53721.40965462062</v>
      </c>
      <c r="AN69" s="387">
        <v>55385.849115586003</v>
      </c>
      <c r="AO69" s="387">
        <v>55256.905545112779</v>
      </c>
      <c r="AP69" s="387">
        <v>55068.611977931447</v>
      </c>
      <c r="AQ69" s="387">
        <v>55400.061390126313</v>
      </c>
      <c r="AR69" s="387">
        <v>56758.196041627059</v>
      </c>
      <c r="AS69" s="387">
        <v>57317.001257600408</v>
      </c>
      <c r="AT69" s="387">
        <v>58336.809586188363</v>
      </c>
      <c r="AU69" s="387">
        <v>58152.990037563293</v>
      </c>
      <c r="AV69" s="387">
        <v>57302.557315080783</v>
      </c>
      <c r="AW69" s="388">
        <v>55230.000105727246</v>
      </c>
      <c r="AX69" s="387">
        <v>55967.334951355188</v>
      </c>
      <c r="AY69" s="387">
        <v>56408.438831685176</v>
      </c>
      <c r="AZ69" s="387">
        <v>56808.2016</v>
      </c>
      <c r="BA69" s="387">
        <v>56759.618786320083</v>
      </c>
      <c r="BB69" s="387">
        <v>57370.122731918011</v>
      </c>
      <c r="BC69" s="387">
        <v>58654.570305043322</v>
      </c>
      <c r="BD69" s="387">
        <v>58663.198838020864</v>
      </c>
      <c r="BE69" s="387">
        <v>59843.994358642376</v>
      </c>
      <c r="BF69" s="387">
        <v>60232</v>
      </c>
      <c r="BG69" s="387">
        <v>60703.844881854857</v>
      </c>
      <c r="BH69" s="389"/>
      <c r="BL69" s="694">
        <f t="shared" si="2"/>
        <v>1.05668875957321E-2</v>
      </c>
    </row>
    <row r="70" spans="1:64" x14ac:dyDescent="0.2">
      <c r="A70" s="475">
        <v>61</v>
      </c>
      <c r="B70" s="319">
        <v>30921.630080550938</v>
      </c>
      <c r="C70" s="319">
        <f t="shared" si="0"/>
        <v>32178.423950279051</v>
      </c>
      <c r="D70" s="353">
        <v>33435.217820007165</v>
      </c>
      <c r="E70" s="353">
        <f t="shared" si="1"/>
        <v>35134.144872616147</v>
      </c>
      <c r="F70" s="353">
        <v>36833.071925225122</v>
      </c>
      <c r="G70" s="319">
        <v>37024.222166860432</v>
      </c>
      <c r="H70" s="353">
        <v>37994.890416047543</v>
      </c>
      <c r="I70" s="372">
        <v>39075.570503742667</v>
      </c>
      <c r="J70" s="319">
        <v>37983.22231293824</v>
      </c>
      <c r="K70" s="319">
        <v>38204.732583653313</v>
      </c>
      <c r="L70" s="319">
        <v>39291.38203723987</v>
      </c>
      <c r="M70" s="319">
        <v>40436.979062811566</v>
      </c>
      <c r="N70" s="319">
        <v>39422.733911979507</v>
      </c>
      <c r="O70" s="387">
        <v>38048.402611992693</v>
      </c>
      <c r="P70" s="387">
        <v>39487.458304204534</v>
      </c>
      <c r="Q70" s="387">
        <v>40486.416957026711</v>
      </c>
      <c r="R70" s="387">
        <v>41989.729344729349</v>
      </c>
      <c r="S70" s="388">
        <v>41906.828953797711</v>
      </c>
      <c r="T70" s="387">
        <v>41007.818535223902</v>
      </c>
      <c r="U70" s="387">
        <v>40861.375270408738</v>
      </c>
      <c r="V70" s="387">
        <v>39492.769379221616</v>
      </c>
      <c r="W70" s="387">
        <v>39911.883203582358</v>
      </c>
      <c r="X70" s="387">
        <v>41507.70032225539</v>
      </c>
      <c r="Y70" s="387">
        <v>42366.081705965524</v>
      </c>
      <c r="Z70" s="387">
        <v>43396.040387207904</v>
      </c>
      <c r="AA70" s="387">
        <v>44551.212372751485</v>
      </c>
      <c r="AB70" s="387">
        <v>45143.817119115527</v>
      </c>
      <c r="AC70" s="388">
        <v>45854.353587425001</v>
      </c>
      <c r="AD70" s="387">
        <v>46083.819721924439</v>
      </c>
      <c r="AE70" s="387">
        <v>45475.033068990379</v>
      </c>
      <c r="AF70" s="387">
        <v>45914.656947350733</v>
      </c>
      <c r="AG70" s="387">
        <v>46557.719634104549</v>
      </c>
      <c r="AH70" s="387">
        <v>48148.967256611373</v>
      </c>
      <c r="AI70" s="387">
        <v>48574.834125930058</v>
      </c>
      <c r="AJ70" s="387">
        <v>49744.9727192602</v>
      </c>
      <c r="AK70" s="387">
        <v>50936.492364265039</v>
      </c>
      <c r="AL70" s="387">
        <v>53048.265188656253</v>
      </c>
      <c r="AM70" s="388">
        <v>54652.379783971199</v>
      </c>
      <c r="AN70" s="387">
        <v>56361.582306510012</v>
      </c>
      <c r="AO70" s="387">
        <v>56167.509398496244</v>
      </c>
      <c r="AP70" s="387">
        <v>56046.545984472126</v>
      </c>
      <c r="AQ70" s="387">
        <v>56346.793555867451</v>
      </c>
      <c r="AR70" s="387">
        <v>57802.155067952852</v>
      </c>
      <c r="AS70" s="387">
        <v>58448.510205023478</v>
      </c>
      <c r="AT70" s="387">
        <v>59388.929251197987</v>
      </c>
      <c r="AU70" s="387">
        <v>59228.020414829334</v>
      </c>
      <c r="AV70" s="387">
        <v>58339.129408749694</v>
      </c>
      <c r="AW70" s="388">
        <v>56250.478045737611</v>
      </c>
      <c r="AX70" s="387">
        <v>56977.346461532055</v>
      </c>
      <c r="AY70" s="387">
        <v>57437.620858395341</v>
      </c>
      <c r="AZ70" s="387">
        <v>57842.10555</v>
      </c>
      <c r="BA70" s="387">
        <v>57821.298541306729</v>
      </c>
      <c r="BB70" s="387">
        <v>58380.814677696144</v>
      </c>
      <c r="BC70" s="387">
        <v>59736.574514183172</v>
      </c>
      <c r="BD70" s="387">
        <v>59753.309235470544</v>
      </c>
      <c r="BE70" s="387">
        <v>60887.272542310187</v>
      </c>
      <c r="BF70" s="387">
        <v>61259</v>
      </c>
      <c r="BG70" s="387">
        <v>61736.48721017866</v>
      </c>
      <c r="BH70" s="389"/>
      <c r="BL70" s="694">
        <f t="shared" si="2"/>
        <v>1.0617762930441588E-2</v>
      </c>
    </row>
    <row r="71" spans="1:64" x14ac:dyDescent="0.2">
      <c r="A71" s="475">
        <v>62</v>
      </c>
      <c r="B71" s="319">
        <v>31425.861157228061</v>
      </c>
      <c r="C71" s="319">
        <f t="shared" si="0"/>
        <v>32695.425349738682</v>
      </c>
      <c r="D71" s="353">
        <v>33964.989542249306</v>
      </c>
      <c r="E71" s="353">
        <f t="shared" si="1"/>
        <v>35645.342428710428</v>
      </c>
      <c r="F71" s="353">
        <v>37325.69531517155</v>
      </c>
      <c r="G71" s="319">
        <v>37613.174168189114</v>
      </c>
      <c r="H71" s="353">
        <v>38582.955582678835</v>
      </c>
      <c r="I71" s="372">
        <v>39613.616224964593</v>
      </c>
      <c r="J71" s="319">
        <v>38499.457785035062</v>
      </c>
      <c r="K71" s="319">
        <v>38807.538626805625</v>
      </c>
      <c r="L71" s="319">
        <v>39854.560131434831</v>
      </c>
      <c r="M71" s="319">
        <v>41063.052509139256</v>
      </c>
      <c r="N71" s="319">
        <v>39939.670018735902</v>
      </c>
      <c r="O71" s="387">
        <v>38589.172342367645</v>
      </c>
      <c r="P71" s="387">
        <v>40066.637204966872</v>
      </c>
      <c r="Q71" s="387">
        <v>41081.242740998838</v>
      </c>
      <c r="R71" s="387">
        <v>42656.956266337715</v>
      </c>
      <c r="S71" s="388">
        <v>42562.610212280801</v>
      </c>
      <c r="T71" s="387">
        <v>41640.194996137456</v>
      </c>
      <c r="U71" s="387">
        <v>41479.607651144252</v>
      </c>
      <c r="V71" s="387">
        <v>40179.496837139493</v>
      </c>
      <c r="W71" s="387">
        <v>40560.616334243983</v>
      </c>
      <c r="X71" s="387">
        <v>42259.159269290838</v>
      </c>
      <c r="Y71" s="387">
        <v>43136.836091259975</v>
      </c>
      <c r="Z71" s="387">
        <v>44213.541697872977</v>
      </c>
      <c r="AA71" s="387">
        <v>45313.376327215672</v>
      </c>
      <c r="AB71" s="387">
        <v>45922.226065983596</v>
      </c>
      <c r="AC71" s="388">
        <v>46685.957745288601</v>
      </c>
      <c r="AD71" s="387">
        <v>46899.191761686641</v>
      </c>
      <c r="AE71" s="387">
        <v>46263.517067360437</v>
      </c>
      <c r="AF71" s="387">
        <v>46713.555390936439</v>
      </c>
      <c r="AG71" s="387">
        <v>47396.389240647761</v>
      </c>
      <c r="AH71" s="387">
        <v>48972.882613639682</v>
      </c>
      <c r="AI71" s="387">
        <v>49397.760878568472</v>
      </c>
      <c r="AJ71" s="387">
        <v>50687.564529442214</v>
      </c>
      <c r="AK71" s="387">
        <v>51894.402519175092</v>
      </c>
      <c r="AL71" s="387">
        <v>53936.730206668661</v>
      </c>
      <c r="AM71" s="388">
        <v>55584.827643685829</v>
      </c>
      <c r="AN71" s="387">
        <v>57292.570336311772</v>
      </c>
      <c r="AO71" s="387">
        <v>57163.966165413534</v>
      </c>
      <c r="AP71" s="387">
        <v>56981.600282098007</v>
      </c>
      <c r="AQ71" s="387">
        <v>57327.337584670771</v>
      </c>
      <c r="AR71" s="387">
        <v>58846.114094278644</v>
      </c>
      <c r="AS71" s="387">
        <v>59558.283952326565</v>
      </c>
      <c r="AT71" s="387">
        <v>60462.140937793898</v>
      </c>
      <c r="AU71" s="387">
        <v>60298.224617562199</v>
      </c>
      <c r="AV71" s="387">
        <v>59369.78499503465</v>
      </c>
      <c r="AW71" s="388">
        <v>57251.038505862576</v>
      </c>
      <c r="AX71" s="387">
        <v>57990.820868315248</v>
      </c>
      <c r="AY71" s="387">
        <v>58478.100163115501</v>
      </c>
      <c r="AZ71" s="387">
        <v>58895.956200000001</v>
      </c>
      <c r="BA71" s="387">
        <v>58873.188216585513</v>
      </c>
      <c r="BB71" s="387">
        <v>59442.789090067679</v>
      </c>
      <c r="BC71" s="387">
        <v>60904.25061085022</v>
      </c>
      <c r="BD71" s="387">
        <v>60849.690641918023</v>
      </c>
      <c r="BE71" s="387">
        <v>61955.146675298252</v>
      </c>
      <c r="BF71" s="387">
        <v>62397</v>
      </c>
      <c r="BG71" s="387">
        <v>62783.867535576537</v>
      </c>
      <c r="BH71" s="389"/>
      <c r="BL71" s="694">
        <f t="shared" si="2"/>
        <v>1.0700297542521664E-2</v>
      </c>
    </row>
    <row r="72" spans="1:64" x14ac:dyDescent="0.2">
      <c r="A72" s="475">
        <v>63</v>
      </c>
      <c r="B72" s="319">
        <v>31916.464366967961</v>
      </c>
      <c r="C72" s="319">
        <f t="shared" si="0"/>
        <v>33202.301742465694</v>
      </c>
      <c r="D72" s="353">
        <v>34488.139117963423</v>
      </c>
      <c r="E72" s="353">
        <f t="shared" si="1"/>
        <v>36175.333807243427</v>
      </c>
      <c r="F72" s="353">
        <v>37862.528496523424</v>
      </c>
      <c r="G72" s="319">
        <v>38140.777002712726</v>
      </c>
      <c r="H72" s="353">
        <v>39194.543355975373</v>
      </c>
      <c r="I72" s="372">
        <v>40134.848017398341</v>
      </c>
      <c r="J72" s="319">
        <v>39084.879454423208</v>
      </c>
      <c r="K72" s="319">
        <v>39339.42631194002</v>
      </c>
      <c r="L72" s="319">
        <v>40422.593209200444</v>
      </c>
      <c r="M72" s="319">
        <v>41652.298105682952</v>
      </c>
      <c r="N72" s="319">
        <v>40511.689481130277</v>
      </c>
      <c r="O72" s="387">
        <v>39168.846369891864</v>
      </c>
      <c r="P72" s="387">
        <v>40675.328406405002</v>
      </c>
      <c r="Q72" s="387">
        <v>41721.289198606275</v>
      </c>
      <c r="R72" s="387">
        <v>43307.90936058978</v>
      </c>
      <c r="S72" s="388">
        <v>43215.383299853413</v>
      </c>
      <c r="T72" s="387">
        <v>42308.470557452216</v>
      </c>
      <c r="U72" s="387">
        <v>42128.120801548444</v>
      </c>
      <c r="V72" s="387">
        <v>40870.976734212505</v>
      </c>
      <c r="W72" s="387">
        <v>41216.178234702049</v>
      </c>
      <c r="X72" s="387">
        <v>43034.717482849293</v>
      </c>
      <c r="Y72" s="387">
        <v>43903.355562349519</v>
      </c>
      <c r="Z72" s="387">
        <v>45004.069615038941</v>
      </c>
      <c r="AA72" s="387">
        <v>46128.10331302222</v>
      </c>
      <c r="AB72" s="387">
        <v>46727.947607478614</v>
      </c>
      <c r="AC72" s="388">
        <v>47485.721203414185</v>
      </c>
      <c r="AD72" s="387">
        <v>47682.164912451677</v>
      </c>
      <c r="AE72" s="387">
        <v>47062.421559101022</v>
      </c>
      <c r="AF72" s="387">
        <v>47490.45027569458</v>
      </c>
      <c r="AG72" s="387">
        <v>48277.982882171535</v>
      </c>
      <c r="AH72" s="387">
        <v>49824.261815902268</v>
      </c>
      <c r="AI72" s="387">
        <v>50291.90244633906</v>
      </c>
      <c r="AJ72" s="387">
        <v>51620.854446760583</v>
      </c>
      <c r="AK72" s="387">
        <v>52832.546274063199</v>
      </c>
      <c r="AL72" s="387">
        <v>54879.223502803441</v>
      </c>
      <c r="AM72" s="388">
        <v>56521.708694492605</v>
      </c>
      <c r="AN72" s="387">
        <v>58249.539427410316</v>
      </c>
      <c r="AO72" s="387">
        <v>58130.867011278198</v>
      </c>
      <c r="AP72" s="387">
        <v>57980.282534887781</v>
      </c>
      <c r="AQ72" s="387">
        <v>58370.095441508507</v>
      </c>
      <c r="AR72" s="387">
        <v>59811.085047994675</v>
      </c>
      <c r="AS72" s="387">
        <v>60662.94353489553</v>
      </c>
      <c r="AT72" s="387">
        <v>61577.536667562359</v>
      </c>
      <c r="AU72" s="387">
        <v>61434.788720126307</v>
      </c>
      <c r="AV72" s="387">
        <v>60438.306228576919</v>
      </c>
      <c r="AW72" s="388">
        <v>58269.17321294525</v>
      </c>
      <c r="AX72" s="387">
        <v>59019.301160392497</v>
      </c>
      <c r="AY72" s="387">
        <v>59521.968651238647</v>
      </c>
      <c r="AZ72" s="387">
        <v>59959.780200000001</v>
      </c>
      <c r="BA72" s="387">
        <v>59972.940503769431</v>
      </c>
      <c r="BB72" s="387">
        <v>60532.541505177302</v>
      </c>
      <c r="BC72" s="387">
        <v>62078.272773260025</v>
      </c>
      <c r="BD72" s="387">
        <v>61960.704402693678</v>
      </c>
      <c r="BE72" s="387">
        <v>63056.840238601682</v>
      </c>
      <c r="BF72" s="387">
        <v>63562</v>
      </c>
      <c r="BG72" s="387">
        <v>63812.579731347258</v>
      </c>
      <c r="BH72" s="389"/>
      <c r="BL72" s="694">
        <f t="shared" si="2"/>
        <v>1.076884719054938E-2</v>
      </c>
    </row>
    <row r="73" spans="1:64" x14ac:dyDescent="0.2">
      <c r="A73" s="475">
        <v>64</v>
      </c>
      <c r="B73" s="319">
        <v>32407.067576707861</v>
      </c>
      <c r="C73" s="319">
        <f t="shared" si="0"/>
        <v>33709.178135192698</v>
      </c>
      <c r="D73" s="353">
        <v>35011.288693677539</v>
      </c>
      <c r="E73" s="353">
        <f t="shared" si="1"/>
        <v>36711.640870262912</v>
      </c>
      <c r="F73" s="353">
        <v>38411.993046848285</v>
      </c>
      <c r="G73" s="319">
        <v>38656.110003875328</v>
      </c>
      <c r="H73" s="353">
        <v>39794.369825939291</v>
      </c>
      <c r="I73" s="372">
        <v>40734.544810843618</v>
      </c>
      <c r="J73" s="319">
        <v>39723.521275573912</v>
      </c>
      <c r="K73" s="319">
        <v>39906.773176083378</v>
      </c>
      <c r="L73" s="319">
        <v>41039.176122672514</v>
      </c>
      <c r="M73" s="319">
        <v>42218.526296111668</v>
      </c>
      <c r="N73" s="319">
        <v>41075.234581118806</v>
      </c>
      <c r="O73" s="387">
        <v>39799.095983710155</v>
      </c>
      <c r="P73" s="387">
        <v>41335.666134025763</v>
      </c>
      <c r="Q73" s="387">
        <v>42368.292682926833</v>
      </c>
      <c r="R73" s="387">
        <v>43994.664875025701</v>
      </c>
      <c r="S73" s="388">
        <v>43853.115532873664</v>
      </c>
      <c r="T73" s="387">
        <v>42979.507588028609</v>
      </c>
      <c r="U73" s="387">
        <v>42862.429466013884</v>
      </c>
      <c r="V73" s="387">
        <v>41555.327972552805</v>
      </c>
      <c r="W73" s="387">
        <v>41919.541523735177</v>
      </c>
      <c r="X73" s="387">
        <v>43764.268005772916</v>
      </c>
      <c r="Y73" s="387">
        <v>44642.348091107116</v>
      </c>
      <c r="Z73" s="387">
        <v>45811.196543588972</v>
      </c>
      <c r="AA73" s="387">
        <v>46926.657058415731</v>
      </c>
      <c r="AB73" s="387">
        <v>47527.816450124999</v>
      </c>
      <c r="AC73" s="388">
        <v>48326.690272965439</v>
      </c>
      <c r="AD73" s="387">
        <v>48463.338124939088</v>
      </c>
      <c r="AE73" s="387">
        <v>47847.432059680905</v>
      </c>
      <c r="AF73" s="387">
        <v>48379.055536038853</v>
      </c>
      <c r="AG73" s="387">
        <v>49128.20895967105</v>
      </c>
      <c r="AH73" s="387">
        <v>50678.87205878066</v>
      </c>
      <c r="AI73" s="387">
        <v>51160.723190951547</v>
      </c>
      <c r="AJ73" s="387">
        <v>52518.487108101675</v>
      </c>
      <c r="AK73" s="387">
        <v>53848.235136729738</v>
      </c>
      <c r="AL73" s="387">
        <v>55871.242720550399</v>
      </c>
      <c r="AM73" s="388">
        <v>57474.844779303916</v>
      </c>
      <c r="AN73" s="387">
        <v>59283.008310104982</v>
      </c>
      <c r="AO73" s="387">
        <v>59059.767387218046</v>
      </c>
      <c r="AP73" s="387">
        <v>58976.198354844346</v>
      </c>
      <c r="AQ73" s="387">
        <v>59402.033502166341</v>
      </c>
      <c r="AR73" s="387">
        <v>60749.726644174101</v>
      </c>
      <c r="AS73" s="387">
        <v>61771.438741015081</v>
      </c>
      <c r="AT73" s="387">
        <v>62665.636839983876</v>
      </c>
      <c r="AU73" s="387">
        <v>62523.0910773586</v>
      </c>
      <c r="AV73" s="387">
        <v>61522.210381317476</v>
      </c>
      <c r="AW73" s="388">
        <v>59350.575209075629</v>
      </c>
      <c r="AX73" s="387">
        <v>60044.318555863429</v>
      </c>
      <c r="AY73" s="387">
        <v>60600.858701192774</v>
      </c>
      <c r="AZ73" s="387">
        <v>61050.199799999995</v>
      </c>
      <c r="BA73" s="387">
        <v>61085.74623056384</v>
      </c>
      <c r="BB73" s="387">
        <v>61676.781541042401</v>
      </c>
      <c r="BC73" s="387">
        <v>63213.160863589503</v>
      </c>
      <c r="BD73" s="387">
        <v>63129.20241261577</v>
      </c>
      <c r="BE73" s="387">
        <v>64162.633126791829</v>
      </c>
      <c r="BF73" s="387">
        <v>64730</v>
      </c>
      <c r="BG73" s="387">
        <v>64915.964445626632</v>
      </c>
      <c r="BH73" s="389"/>
      <c r="BL73" s="694">
        <f t="shared" si="2"/>
        <v>1.0834625014131793E-2</v>
      </c>
    </row>
    <row r="74" spans="1:64" x14ac:dyDescent="0.2">
      <c r="A74" s="475">
        <v>65</v>
      </c>
      <c r="B74" s="319">
        <v>32931.740453790808</v>
      </c>
      <c r="C74" s="319">
        <f t="shared" ref="C74:C135" si="3">(B74+D74)/2</f>
        <v>34243.022581383266</v>
      </c>
      <c r="D74" s="353">
        <v>35554.304708975731</v>
      </c>
      <c r="E74" s="353">
        <f t="shared" ref="E74:E135" si="4">(D74+F74)/2</f>
        <v>37283.143891020409</v>
      </c>
      <c r="F74" s="353">
        <v>39011.983073065087</v>
      </c>
      <c r="G74" s="319">
        <v>39202.117588440458</v>
      </c>
      <c r="H74" s="353">
        <v>40417.718902568457</v>
      </c>
      <c r="I74" s="372">
        <v>41373.474104794659</v>
      </c>
      <c r="J74" s="319">
        <v>40277.010853904525</v>
      </c>
      <c r="K74" s="319">
        <v>40504.513622234408</v>
      </c>
      <c r="L74" s="319">
        <v>41636.339101861995</v>
      </c>
      <c r="M74" s="319">
        <v>42867.617148554338</v>
      </c>
      <c r="N74" s="319">
        <v>41719.28612396284</v>
      </c>
      <c r="O74" s="387">
        <v>40429.345597528438</v>
      </c>
      <c r="P74" s="387">
        <v>41999.692899230999</v>
      </c>
      <c r="Q74" s="387">
        <v>43057.038327526134</v>
      </c>
      <c r="R74" s="387">
        <v>44697.69421681793</v>
      </c>
      <c r="S74" s="388">
        <v>44466.782398610128</v>
      </c>
      <c r="T74" s="387">
        <v>43661.590495651522</v>
      </c>
      <c r="U74" s="387">
        <v>43563.933963338262</v>
      </c>
      <c r="V74" s="387">
        <v>42208.788356384692</v>
      </c>
      <c r="W74" s="387">
        <v>42591.037220384933</v>
      </c>
      <c r="X74" s="387">
        <v>44542.017061742554</v>
      </c>
      <c r="Y74" s="387">
        <v>45423.689761913854</v>
      </c>
      <c r="Z74" s="387">
        <v>46670.195382714199</v>
      </c>
      <c r="AA74" s="387">
        <v>47717.124183602726</v>
      </c>
      <c r="AB74" s="387">
        <v>48294.519999295801</v>
      </c>
      <c r="AC74" s="388">
        <v>49188.262148229529</v>
      </c>
      <c r="AD74" s="387">
        <v>49264.310658480324</v>
      </c>
      <c r="AE74" s="387">
        <v>48611.601573519729</v>
      </c>
      <c r="AF74" s="387">
        <v>49247.34981900383</v>
      </c>
      <c r="AG74" s="387">
        <v>49948.718397568642</v>
      </c>
      <c r="AH74" s="387">
        <v>51580.332390588104</v>
      </c>
      <c r="AI74" s="387">
        <v>52107.088956485728</v>
      </c>
      <c r="AJ74" s="387">
        <v>53428.522293260954</v>
      </c>
      <c r="AK74" s="387">
        <v>54845.678091683701</v>
      </c>
      <c r="AL74" s="387">
        <v>56852.756439773562</v>
      </c>
      <c r="AM74" s="388">
        <v>58510.733764501943</v>
      </c>
      <c r="AN74" s="387">
        <v>60328.024331153771</v>
      </c>
      <c r="AO74" s="387">
        <v>59999.927161654137</v>
      </c>
      <c r="AP74" s="387">
        <v>59994.245637466607</v>
      </c>
      <c r="AQ74" s="387">
        <v>60428.561664734232</v>
      </c>
      <c r="AR74" s="387">
        <v>61830.546771051122</v>
      </c>
      <c r="AS74" s="387">
        <v>62882.491029501689</v>
      </c>
      <c r="AT74" s="387">
        <v>63821.975905772757</v>
      </c>
      <c r="AU74" s="387">
        <v>63621.045783657253</v>
      </c>
      <c r="AV74" s="387">
        <v>62623.864056209888</v>
      </c>
      <c r="AW74" s="388">
        <v>60441.350136916786</v>
      </c>
      <c r="AX74" s="387">
        <v>61103.964917397563</v>
      </c>
      <c r="AY74" s="387">
        <v>61696.694668161887</v>
      </c>
      <c r="AZ74" s="387">
        <v>62178.296499999997</v>
      </c>
      <c r="BA74" s="387">
        <v>62271.433661850162</v>
      </c>
      <c r="BB74" s="387">
        <v>62841.320886600719</v>
      </c>
      <c r="BC74" s="387">
        <v>64412.567288970327</v>
      </c>
      <c r="BD74" s="387">
        <v>64318.603785863845</v>
      </c>
      <c r="BE74" s="387">
        <v>65318.642744844168</v>
      </c>
      <c r="BF74" s="387">
        <v>65886</v>
      </c>
      <c r="BG74" s="387">
        <v>66066.510750543064</v>
      </c>
      <c r="BH74" s="389"/>
      <c r="BL74" s="694">
        <f t="shared" ref="BL74:BL135" si="5">(BF74/T74)^(1/38)-1</f>
        <v>1.0886653960173298E-2</v>
      </c>
    </row>
    <row r="75" spans="1:64" x14ac:dyDescent="0.2">
      <c r="A75" s="475">
        <v>66</v>
      </c>
      <c r="B75" s="319">
        <v>33463.227264342364</v>
      </c>
      <c r="C75" s="319">
        <f t="shared" si="3"/>
        <v>34796.82936062821</v>
      </c>
      <c r="D75" s="353">
        <v>36130.431456914062</v>
      </c>
      <c r="E75" s="353">
        <f t="shared" si="4"/>
        <v>37861.728751368239</v>
      </c>
      <c r="F75" s="353">
        <v>39593.026045822407</v>
      </c>
      <c r="G75" s="319">
        <v>39760.395006366605</v>
      </c>
      <c r="H75" s="353">
        <v>41029.306675864995</v>
      </c>
      <c r="I75" s="371">
        <v>42074.054470969044</v>
      </c>
      <c r="J75" s="319">
        <v>40830.500432235138</v>
      </c>
      <c r="K75" s="319">
        <v>41198.500411409761</v>
      </c>
      <c r="L75" s="319">
        <v>42296.616867469886</v>
      </c>
      <c r="M75" s="319">
        <v>43571.949775672983</v>
      </c>
      <c r="N75" s="319">
        <v>42443.844109662379</v>
      </c>
      <c r="O75" s="387">
        <v>41121.84208678556</v>
      </c>
      <c r="P75" s="387">
        <v>42641.585438929389</v>
      </c>
      <c r="Q75" s="387">
        <v>43735.348432055747</v>
      </c>
      <c r="R75" s="387">
        <v>45394.214027667636</v>
      </c>
      <c r="S75" s="388">
        <v>45164.678049839837</v>
      </c>
      <c r="T75" s="387">
        <v>44332.627526227916</v>
      </c>
      <c r="U75" s="387">
        <v>44235.157690993961</v>
      </c>
      <c r="V75" s="387">
        <v>42864.62495979415</v>
      </c>
      <c r="W75" s="387">
        <v>43351.306924388387</v>
      </c>
      <c r="X75" s="387">
        <v>45280.330954310906</v>
      </c>
      <c r="Y75" s="387">
        <v>46226.206003745167</v>
      </c>
      <c r="Z75" s="387">
        <v>47500.145951917315</v>
      </c>
      <c r="AA75" s="387">
        <v>48529.829514357647</v>
      </c>
      <c r="AB75" s="387">
        <v>49094.388841942186</v>
      </c>
      <c r="AC75" s="388">
        <v>50016.120341418071</v>
      </c>
      <c r="AD75" s="387">
        <v>50027.484488191534</v>
      </c>
      <c r="AE75" s="387">
        <v>49427.873554211204</v>
      </c>
      <c r="AF75" s="387">
        <v>50069.944402865382</v>
      </c>
      <c r="AG75" s="387">
        <v>50805.548172757473</v>
      </c>
      <c r="AH75" s="387">
        <v>52447.86679592968</v>
      </c>
      <c r="AI75" s="387">
        <v>53015.473487282754</v>
      </c>
      <c r="AJ75" s="387">
        <v>54385.066942738427</v>
      </c>
      <c r="AK75" s="387">
        <v>55824.875138925097</v>
      </c>
      <c r="AL75" s="387">
        <v>57846.276443023926</v>
      </c>
      <c r="AM75" s="388">
        <v>59567.310974796645</v>
      </c>
      <c r="AN75" s="387">
        <v>61393.247844322294</v>
      </c>
      <c r="AO75" s="387">
        <v>60992.161654135336</v>
      </c>
      <c r="AP75" s="387">
        <v>61015.059352922079</v>
      </c>
      <c r="AQ75" s="387">
        <v>61532.180875083897</v>
      </c>
      <c r="AR75" s="387">
        <v>62956.126805740343</v>
      </c>
      <c r="AS75" s="387">
        <v>63962.858329583607</v>
      </c>
      <c r="AT75" s="387">
        <v>64989.481335930846</v>
      </c>
      <c r="AU75" s="387">
        <v>64858.959551418156</v>
      </c>
      <c r="AV75" s="387">
        <v>63797.699121186561</v>
      </c>
      <c r="AW75" s="388">
        <v>61540.326380004866</v>
      </c>
      <c r="AX75" s="387">
        <v>62236.332107664428</v>
      </c>
      <c r="AY75" s="387">
        <v>62871.61158120093</v>
      </c>
      <c r="AZ75" s="387">
        <v>63298.636149999998</v>
      </c>
      <c r="BA75" s="387">
        <v>63494.105838699536</v>
      </c>
      <c r="BB75" s="387">
        <v>64092.399394535387</v>
      </c>
      <c r="BC75" s="387">
        <v>65742.06806207764</v>
      </c>
      <c r="BD75" s="387">
        <v>65532.04402693679</v>
      </c>
      <c r="BE75" s="387">
        <v>66590.458290946088</v>
      </c>
      <c r="BF75" s="387">
        <v>67136</v>
      </c>
      <c r="BG75" s="387">
        <v>67236.707718224949</v>
      </c>
      <c r="BH75" s="389"/>
      <c r="BL75" s="694">
        <f t="shared" si="5"/>
        <v>1.0980891544979832E-2</v>
      </c>
    </row>
    <row r="76" spans="1:64" x14ac:dyDescent="0.2">
      <c r="A76" s="475">
        <v>67</v>
      </c>
      <c r="B76" s="319">
        <v>34028.783742236978</v>
      </c>
      <c r="C76" s="319">
        <f t="shared" si="3"/>
        <v>35374.293120072711</v>
      </c>
      <c r="D76" s="353">
        <v>36719.802497908444</v>
      </c>
      <c r="E76" s="353">
        <f t="shared" si="4"/>
        <v>38475.35633843331</v>
      </c>
      <c r="F76" s="353">
        <v>40230.910178958169</v>
      </c>
      <c r="G76" s="319">
        <v>40349.347007695287</v>
      </c>
      <c r="H76" s="353">
        <v>41687.939662492034</v>
      </c>
      <c r="I76" s="371">
        <v>42729.797693708271</v>
      </c>
      <c r="J76" s="319">
        <v>41469.142253385842</v>
      </c>
      <c r="K76" s="319">
        <v>41862.093618577434</v>
      </c>
      <c r="L76" s="319">
        <v>42942.329682365831</v>
      </c>
      <c r="M76" s="319">
        <v>44331.524177467603</v>
      </c>
      <c r="N76" s="319">
        <v>43159.927732956072</v>
      </c>
      <c r="O76" s="387">
        <v>41798.77685718298</v>
      </c>
      <c r="P76" s="387">
        <v>43309.301241719098</v>
      </c>
      <c r="Q76" s="387">
        <v>44389.308943089432</v>
      </c>
      <c r="R76" s="387">
        <v>46067.950480218526</v>
      </c>
      <c r="S76" s="388">
        <v>45871.598213800964</v>
      </c>
      <c r="T76" s="387">
        <v>45045.086595728775</v>
      </c>
      <c r="U76" s="387">
        <v>44911.428213594438</v>
      </c>
      <c r="V76" s="387">
        <v>43589.371930953152</v>
      </c>
      <c r="W76" s="387">
        <v>44120.681654787091</v>
      </c>
      <c r="X76" s="387">
        <v>46016.454004468076</v>
      </c>
      <c r="Y76" s="387">
        <v>47020.252417166652</v>
      </c>
      <c r="Z76" s="387">
        <v>48336.321150389449</v>
      </c>
      <c r="AA76" s="387">
        <v>49389.032911300033</v>
      </c>
      <c r="AB76" s="387">
        <v>49935.226576528999</v>
      </c>
      <c r="AC76" s="388">
        <v>50802.772923180935</v>
      </c>
      <c r="AD76" s="387">
        <v>50841.056589676118</v>
      </c>
      <c r="AE76" s="387">
        <v>50263.249772748641</v>
      </c>
      <c r="AF76" s="387">
        <v>50933.160941485534</v>
      </c>
      <c r="AG76" s="387">
        <v>51723.462151572487</v>
      </c>
      <c r="AH76" s="387">
        <v>53292.783916960674</v>
      </c>
      <c r="AI76" s="387">
        <v>54018.811104922672</v>
      </c>
      <c r="AJ76" s="387">
        <v>55282.69960407952</v>
      </c>
      <c r="AK76" s="387">
        <v>56749.334463028776</v>
      </c>
      <c r="AL76" s="387">
        <v>58889.32236788646</v>
      </c>
      <c r="AM76" s="388">
        <v>60660.831444192569</v>
      </c>
      <c r="AN76" s="387">
        <v>62422.386550134157</v>
      </c>
      <c r="AO76" s="387">
        <v>62099.804981203008</v>
      </c>
      <c r="AP76" s="387">
        <v>62139.614299623034</v>
      </c>
      <c r="AQ76" s="387">
        <v>62692.604015378034</v>
      </c>
      <c r="AR76" s="387">
        <v>64135.682023379581</v>
      </c>
      <c r="AS76" s="387">
        <v>65077.746241620807</v>
      </c>
      <c r="AT76" s="387">
        <v>66111.08060145998</v>
      </c>
      <c r="AU76" s="387">
        <v>66032.926506614414</v>
      </c>
      <c r="AV76" s="387">
        <v>64859.120545868085</v>
      </c>
      <c r="AW76" s="388">
        <v>62693.196980429893</v>
      </c>
      <c r="AX76" s="387">
        <v>63332.916032999317</v>
      </c>
      <c r="AY76" s="387">
        <v>64074.771689264955</v>
      </c>
      <c r="AZ76" s="387">
        <v>64474.383300000001</v>
      </c>
      <c r="BA76" s="387">
        <v>64698.285642767391</v>
      </c>
      <c r="BB76" s="387">
        <v>65362.708827442584</v>
      </c>
      <c r="BC76" s="387">
        <v>67117.048973008044</v>
      </c>
      <c r="BD76" s="387">
        <v>66832.233225812539</v>
      </c>
      <c r="BE76" s="387">
        <v>67853.050356052903</v>
      </c>
      <c r="BF76" s="387">
        <v>68371</v>
      </c>
      <c r="BG76" s="387">
        <v>68512.035731701908</v>
      </c>
      <c r="BH76" s="389"/>
      <c r="BL76" s="694">
        <f t="shared" si="5"/>
        <v>1.1041694609657871E-2</v>
      </c>
    </row>
    <row r="77" spans="1:64" x14ac:dyDescent="0.2">
      <c r="A77" s="475">
        <v>68</v>
      </c>
      <c r="B77" s="319">
        <v>34628.409887474634</v>
      </c>
      <c r="C77" s="319">
        <f t="shared" si="3"/>
        <v>35962.169566660705</v>
      </c>
      <c r="D77" s="353">
        <v>37295.929245846775</v>
      </c>
      <c r="E77" s="353">
        <f t="shared" si="4"/>
        <v>39072.888252240613</v>
      </c>
      <c r="F77" s="353">
        <v>40849.847258634451</v>
      </c>
      <c r="G77" s="319">
        <v>41030.322759231582</v>
      </c>
      <c r="H77" s="353">
        <v>42340.69199745277</v>
      </c>
      <c r="I77" s="371">
        <v>43430.378059882663</v>
      </c>
      <c r="J77" s="319">
        <v>42134.394150417829</v>
      </c>
      <c r="K77" s="319">
        <v>42566.211601755342</v>
      </c>
      <c r="L77" s="319">
        <v>43670.57721796276</v>
      </c>
      <c r="M77" s="319">
        <v>45054.270729478238</v>
      </c>
      <c r="N77" s="319">
        <v>43867.536993843925</v>
      </c>
      <c r="O77" s="387">
        <v>42491.273346440103</v>
      </c>
      <c r="P77" s="387">
        <v>43969.638969339852</v>
      </c>
      <c r="Q77" s="387">
        <v>45067.619047619046</v>
      </c>
      <c r="R77" s="387">
        <v>46764.470291068232</v>
      </c>
      <c r="S77" s="388">
        <v>46584.53471958304</v>
      </c>
      <c r="T77" s="387">
        <v>45782.398888584314</v>
      </c>
      <c r="U77" s="387">
        <v>45602.839121029254</v>
      </c>
      <c r="V77" s="387">
        <v>44356.89085450842</v>
      </c>
      <c r="W77" s="387">
        <v>44899.161411581037</v>
      </c>
      <c r="X77" s="387">
        <v>46809.538957315985</v>
      </c>
      <c r="Y77" s="387">
        <v>47854.530515534825</v>
      </c>
      <c r="Z77" s="387">
        <v>49172.49634886159</v>
      </c>
      <c r="AA77" s="387">
        <v>50236.106377932643</v>
      </c>
      <c r="AB77" s="387">
        <v>50809.22960459139</v>
      </c>
      <c r="AC77" s="388">
        <v>51654.979886757377</v>
      </c>
      <c r="AD77" s="387">
        <v>51710.426777766945</v>
      </c>
      <c r="AE77" s="387">
        <v>51084.732000125376</v>
      </c>
      <c r="AF77" s="387">
        <v>51781.144247071214</v>
      </c>
      <c r="AG77" s="387">
        <v>52611.659490785569</v>
      </c>
      <c r="AH77" s="387">
        <v>54155.471761378554</v>
      </c>
      <c r="AI77" s="387">
        <v>54988.915142167578</v>
      </c>
      <c r="AJ77" s="387">
        <v>56212.888890443348</v>
      </c>
      <c r="AK77" s="387">
        <v>57757.420864148407</v>
      </c>
      <c r="AL77" s="387">
        <v>59942.873791272788</v>
      </c>
      <c r="AM77" s="388">
        <v>61760.262835044683</v>
      </c>
      <c r="AN77" s="387">
        <v>63561.223070310261</v>
      </c>
      <c r="AO77" s="387">
        <v>63169.447838345863</v>
      </c>
      <c r="AP77" s="387">
        <v>63240.654567241676</v>
      </c>
      <c r="AQ77" s="387">
        <v>63877.371697076946</v>
      </c>
      <c r="AR77" s="387">
        <v>65303.389030127342</v>
      </c>
      <c r="AS77" s="387">
        <v>66220.76205969564</v>
      </c>
      <c r="AT77" s="387">
        <v>67324.492196247025</v>
      </c>
      <c r="AU77" s="387">
        <v>67222.578529043501</v>
      </c>
      <c r="AV77" s="387">
        <v>65995.089963587438</v>
      </c>
      <c r="AW77" s="388">
        <v>63883.559307698008</v>
      </c>
      <c r="AX77" s="387">
        <v>64488.36920064166</v>
      </c>
      <c r="AY77" s="387">
        <v>65258.726424711989</v>
      </c>
      <c r="AZ77" s="387">
        <v>65663.428249999997</v>
      </c>
      <c r="BA77" s="387">
        <v>65955.766991911412</v>
      </c>
      <c r="BB77" s="387">
        <v>66647.975646439518</v>
      </c>
      <c r="BC77" s="387">
        <v>68430.684581758469</v>
      </c>
      <c r="BD77" s="387">
        <v>68163.777469677254</v>
      </c>
      <c r="BE77" s="387">
        <v>69209.92689355406</v>
      </c>
      <c r="BF77" s="387">
        <v>69635</v>
      </c>
      <c r="BG77" s="387">
        <v>69749.04495278628</v>
      </c>
      <c r="BH77" s="389"/>
      <c r="BL77" s="694">
        <f t="shared" si="5"/>
        <v>1.1097110669149535E-2</v>
      </c>
    </row>
    <row r="78" spans="1:64" x14ac:dyDescent="0.2">
      <c r="A78" s="476">
        <v>69</v>
      </c>
      <c r="B78" s="320">
        <v>35296.175367398384</v>
      </c>
      <c r="C78" s="320">
        <f t="shared" si="3"/>
        <v>36610.604266703849</v>
      </c>
      <c r="D78" s="354">
        <v>37925.033166009314</v>
      </c>
      <c r="E78" s="354">
        <f t="shared" si="4"/>
        <v>39725.32933234924</v>
      </c>
      <c r="F78" s="354">
        <v>41525.625498689158</v>
      </c>
      <c r="G78" s="320">
        <v>41668.354094004317</v>
      </c>
      <c r="H78" s="354">
        <v>43028.728242411373</v>
      </c>
      <c r="I78" s="374">
        <v>44153.376997774627</v>
      </c>
      <c r="J78" s="320">
        <v>42868.832244741141</v>
      </c>
      <c r="K78" s="320">
        <v>43260.198390930695</v>
      </c>
      <c r="L78" s="320">
        <v>44403.67973713034</v>
      </c>
      <c r="M78" s="320">
        <v>45749.396394150885</v>
      </c>
      <c r="N78" s="320">
        <v>44562.434711123009</v>
      </c>
      <c r="O78" s="390">
        <v>43168.208116837523</v>
      </c>
      <c r="P78" s="390">
        <v>44659.488997636399</v>
      </c>
      <c r="Q78" s="390">
        <v>45728.536585365851</v>
      </c>
      <c r="R78" s="390">
        <v>47526.085411343149</v>
      </c>
      <c r="S78" s="391">
        <v>47279.422199902277</v>
      </c>
      <c r="T78" s="390">
        <v>46516.949712178226</v>
      </c>
      <c r="U78" s="390">
        <v>46332.100990549923</v>
      </c>
      <c r="V78" s="390">
        <v>45055.499410314143</v>
      </c>
      <c r="W78" s="390">
        <v>45698.127477764305</v>
      </c>
      <c r="X78" s="390">
        <v>47657.394970443449</v>
      </c>
      <c r="Y78" s="390">
        <v>48629.519815034197</v>
      </c>
      <c r="Z78" s="390">
        <v>50041.869570101851</v>
      </c>
      <c r="AA78" s="390">
        <v>51101.374740029918</v>
      </c>
      <c r="AB78" s="390">
        <v>51644.21464032957</v>
      </c>
      <c r="AC78" s="391">
        <v>52516.551762021467</v>
      </c>
      <c r="AD78" s="390">
        <v>52523.998879251536</v>
      </c>
      <c r="AE78" s="390">
        <v>51925.318465348086</v>
      </c>
      <c r="AF78" s="390">
        <v>52620.66464541552</v>
      </c>
      <c r="AG78" s="390">
        <v>53532.875318445236</v>
      </c>
      <c r="AH78" s="390">
        <v>55100.551141499265</v>
      </c>
      <c r="AI78" s="390">
        <v>55976.427245333682</v>
      </c>
      <c r="AJ78" s="390">
        <v>57192.688272079911</v>
      </c>
      <c r="AK78" s="390">
        <v>58846.093357665239</v>
      </c>
      <c r="AL78" s="390">
        <v>60985.91971613533</v>
      </c>
      <c r="AM78" s="391">
        <v>62856.738765168695</v>
      </c>
      <c r="AN78" s="390">
        <v>64637.993721832907</v>
      </c>
      <c r="AO78" s="390">
        <v>64313.684210526313</v>
      </c>
      <c r="AP78" s="390">
        <v>64372.12559602566</v>
      </c>
      <c r="AQ78" s="390">
        <v>65055.377006163413</v>
      </c>
      <c r="AR78" s="390">
        <v>66496.108926534871</v>
      </c>
      <c r="AS78" s="390">
        <v>67428.983478130453</v>
      </c>
      <c r="AT78" s="390">
        <v>68596.217027184379</v>
      </c>
      <c r="AU78" s="390">
        <v>68529.265283902234</v>
      </c>
      <c r="AV78" s="390">
        <v>67226.906800926867</v>
      </c>
      <c r="AW78" s="391">
        <v>65064.548703255343</v>
      </c>
      <c r="AX78" s="390">
        <v>65714.234599279196</v>
      </c>
      <c r="AY78" s="390">
        <v>66487.870272198998</v>
      </c>
      <c r="AZ78" s="390">
        <v>66849.148749999993</v>
      </c>
      <c r="BA78" s="390">
        <v>67283.954472278929</v>
      </c>
      <c r="BB78" s="390">
        <v>67948.199851526195</v>
      </c>
      <c r="BC78" s="390">
        <v>69767.589098232347</v>
      </c>
      <c r="BD78" s="390">
        <v>69508.908899703849</v>
      </c>
      <c r="BE78" s="390">
        <v>70602.672523813933</v>
      </c>
      <c r="BF78" s="390">
        <v>70938</v>
      </c>
      <c r="BG78" s="390">
        <v>71088.237620250919</v>
      </c>
      <c r="BH78" s="392"/>
      <c r="BL78" s="694">
        <f t="shared" si="5"/>
        <v>1.1166876089256927E-2</v>
      </c>
    </row>
    <row r="79" spans="1:64" x14ac:dyDescent="0.2">
      <c r="A79" s="475">
        <v>70</v>
      </c>
      <c r="B79" s="319">
        <v>35923.057246510478</v>
      </c>
      <c r="C79" s="319">
        <f t="shared" si="3"/>
        <v>37265.085752453277</v>
      </c>
      <c r="D79" s="353">
        <v>38607.114258396075</v>
      </c>
      <c r="E79" s="353">
        <f t="shared" si="4"/>
        <v>40435.837421002434</v>
      </c>
      <c r="F79" s="353">
        <v>42264.5605836088</v>
      </c>
      <c r="G79" s="319">
        <v>42380.004428943146</v>
      </c>
      <c r="H79" s="353">
        <v>43804.974262364674</v>
      </c>
      <c r="I79" s="371">
        <v>44893.189864454784</v>
      </c>
      <c r="J79" s="319">
        <v>43518.118096244354</v>
      </c>
      <c r="K79" s="319">
        <v>43999.775553117564</v>
      </c>
      <c r="L79" s="319">
        <v>45136.78225629792</v>
      </c>
      <c r="M79" s="319">
        <v>46504.367314722505</v>
      </c>
      <c r="N79" s="319">
        <v>45240.383703590414</v>
      </c>
      <c r="O79" s="387">
        <v>43872.375895239427</v>
      </c>
      <c r="P79" s="387">
        <v>45353.02806351742</v>
      </c>
      <c r="Q79" s="387">
        <v>46431.196283391408</v>
      </c>
      <c r="R79" s="387">
        <v>48268.171938790503</v>
      </c>
      <c r="S79" s="388">
        <v>47989.350534773876</v>
      </c>
      <c r="T79" s="387">
        <v>47265.307882080291</v>
      </c>
      <c r="U79" s="387">
        <v>47081.550039849702</v>
      </c>
      <c r="V79" s="387">
        <v>45839.651870912407</v>
      </c>
      <c r="W79" s="387">
        <v>46508.474826941638</v>
      </c>
      <c r="X79" s="387">
        <v>48511.823510804454</v>
      </c>
      <c r="Y79" s="387">
        <v>49478.62011311957</v>
      </c>
      <c r="Z79" s="387">
        <v>50948.590566956256</v>
      </c>
      <c r="AA79" s="387">
        <v>51970.686412230454</v>
      </c>
      <c r="AB79" s="387">
        <v>52467.494278370483</v>
      </c>
      <c r="AC79" s="388">
        <v>53432.440125073947</v>
      </c>
      <c r="AD79" s="387">
        <v>53427.567894617154</v>
      </c>
      <c r="AE79" s="387">
        <v>52786.745917311848</v>
      </c>
      <c r="AF79" s="387">
        <v>53490.651509828771</v>
      </c>
      <c r="AG79" s="387">
        <v>54429.327279769968</v>
      </c>
      <c r="AH79" s="387">
        <v>56034.321879464682</v>
      </c>
      <c r="AI79" s="387">
        <v>57025.658854947666</v>
      </c>
      <c r="AJ79" s="387">
        <v>58177.138600148297</v>
      </c>
      <c r="AK79" s="387">
        <v>59893.712558828774</v>
      </c>
      <c r="AL79" s="387">
        <v>62123.515127712024</v>
      </c>
      <c r="AM79" s="388">
        <v>63951.736964928663</v>
      </c>
      <c r="AN79" s="387">
        <v>65877.867702607648</v>
      </c>
      <c r="AO79" s="387">
        <v>65563.477443609023</v>
      </c>
      <c r="AP79" s="387">
        <v>65499.446975559826</v>
      </c>
      <c r="AQ79" s="387">
        <v>66273.9565509245</v>
      </c>
      <c r="AR79" s="387">
        <v>67745.436941646069</v>
      </c>
      <c r="AS79" s="387">
        <v>68647.433226033478</v>
      </c>
      <c r="AT79" s="387">
        <v>69996.975401943651</v>
      </c>
      <c r="AU79" s="387">
        <v>69860.082911426871</v>
      </c>
      <c r="AV79" s="387">
        <v>68464.64014565025</v>
      </c>
      <c r="AW79" s="388">
        <v>66264.283962234229</v>
      </c>
      <c r="AX79" s="387">
        <v>66950.488687735677</v>
      </c>
      <c r="AY79" s="387">
        <v>67820.949077377911</v>
      </c>
      <c r="AZ79" s="387">
        <v>68105.790850000005</v>
      </c>
      <c r="BA79" s="387">
        <v>68546.874754593999</v>
      </c>
      <c r="BB79" s="387">
        <v>69266.586596864698</v>
      </c>
      <c r="BC79" s="387">
        <v>71147.858397281714</v>
      </c>
      <c r="BD79" s="387">
        <v>70863.446843227139</v>
      </c>
      <c r="BE79" s="387">
        <v>72013.865116064</v>
      </c>
      <c r="BF79" s="387">
        <v>72299</v>
      </c>
      <c r="BG79" s="387">
        <v>72495.225074256334</v>
      </c>
      <c r="BH79" s="389"/>
      <c r="BL79" s="694">
        <f t="shared" si="5"/>
        <v>1.1247884977038769E-2</v>
      </c>
    </row>
    <row r="80" spans="1:64" x14ac:dyDescent="0.2">
      <c r="A80" s="475">
        <v>71</v>
      </c>
      <c r="B80" s="319">
        <v>36597.636659902841</v>
      </c>
      <c r="C80" s="319">
        <f t="shared" si="3"/>
        <v>37959.971371662905</v>
      </c>
      <c r="D80" s="353">
        <v>39322.306083422962</v>
      </c>
      <c r="E80" s="353">
        <f t="shared" si="4"/>
        <v>41147.111664759468</v>
      </c>
      <c r="F80" s="353">
        <v>42971.917246095974</v>
      </c>
      <c r="G80" s="319">
        <v>43140.734097326029</v>
      </c>
      <c r="H80" s="353">
        <v>44563.578327319039</v>
      </c>
      <c r="I80" s="371">
        <v>45655.421302852519</v>
      </c>
      <c r="J80" s="319">
        <v>44188.692008452599</v>
      </c>
      <c r="K80" s="319">
        <v>44678.565551289081</v>
      </c>
      <c r="L80" s="319">
        <v>45889.304709748088</v>
      </c>
      <c r="M80" s="319">
        <v>47227.11386673314</v>
      </c>
      <c r="N80" s="319">
        <v>45952.230145681191</v>
      </c>
      <c r="O80" s="387">
        <v>44545.42023592192</v>
      </c>
      <c r="P80" s="387">
        <v>46035.500016645026</v>
      </c>
      <c r="Q80" s="387">
        <v>47203.426248548203</v>
      </c>
      <c r="R80" s="387">
        <v>48997.239404352811</v>
      </c>
      <c r="S80" s="388">
        <v>48729.360578750202</v>
      </c>
      <c r="T80" s="387">
        <v>47991.57429788931</v>
      </c>
      <c r="U80" s="387">
        <v>47846.139473983829</v>
      </c>
      <c r="V80" s="387">
        <v>46640.437868553665</v>
      </c>
      <c r="W80" s="387">
        <v>47293.783353532031</v>
      </c>
      <c r="X80" s="387">
        <v>49364.061208754276</v>
      </c>
      <c r="Y80" s="387">
        <v>50414.536152405693</v>
      </c>
      <c r="Z80" s="387">
        <v>51878.135204463746</v>
      </c>
      <c r="AA80" s="387">
        <v>52817.759878863064</v>
      </c>
      <c r="AB80" s="387">
        <v>53277.117619097917</v>
      </c>
      <c r="AC80" s="388">
        <v>54249.060424237301</v>
      </c>
      <c r="AD80" s="387">
        <v>54341.936539648508</v>
      </c>
      <c r="AE80" s="387">
        <v>53674.224602701936</v>
      </c>
      <c r="AF80" s="387">
        <v>54387.719677414425</v>
      </c>
      <c r="AG80" s="387">
        <v>55330.732014361689</v>
      </c>
      <c r="AH80" s="387">
        <v>57076.33247805931</v>
      </c>
      <c r="AI80" s="387">
        <v>58071.725361666882</v>
      </c>
      <c r="AJ80" s="387">
        <v>59228.252493739419</v>
      </c>
      <c r="AK80" s="387">
        <v>61006.712929295703</v>
      </c>
      <c r="AL80" s="387">
        <v>63241.600327744527</v>
      </c>
      <c r="AM80" s="388">
        <v>65123.577143619157</v>
      </c>
      <c r="AN80" s="387">
        <v>67041.241891786281</v>
      </c>
      <c r="AO80" s="387">
        <v>66848.456296992488</v>
      </c>
      <c r="AP80" s="387">
        <v>66654.432683426116</v>
      </c>
      <c r="AQ80" s="387">
        <v>67476.306401415743</v>
      </c>
      <c r="AR80" s="387">
        <v>69003.980231895068</v>
      </c>
      <c r="AS80" s="387">
        <v>70023.14353951058</v>
      </c>
      <c r="AT80" s="387">
        <v>71396.493069550808</v>
      </c>
      <c r="AU80" s="387">
        <v>71263.293156949207</v>
      </c>
      <c r="AV80" s="387">
        <v>69748.522247968474</v>
      </c>
      <c r="AW80" s="388">
        <v>67537.831058435448</v>
      </c>
      <c r="AX80" s="387">
        <v>68242.149121893308</v>
      </c>
      <c r="AY80" s="387">
        <v>69128.04414313384</v>
      </c>
      <c r="AZ80" s="387">
        <v>69449.976800000004</v>
      </c>
      <c r="BA80" s="387">
        <v>69873.97444832731</v>
      </c>
      <c r="BB80" s="387">
        <v>70677.922812903722</v>
      </c>
      <c r="BC80" s="387">
        <v>72566.204090787607</v>
      </c>
      <c r="BD80" s="387">
        <v>72283.83038122725</v>
      </c>
      <c r="BE80" s="387">
        <v>73410.710071210589</v>
      </c>
      <c r="BF80" s="387">
        <v>73735</v>
      </c>
      <c r="BG80" s="387">
        <v>73945.443986345708</v>
      </c>
      <c r="BH80" s="389"/>
      <c r="BL80" s="694">
        <f t="shared" si="5"/>
        <v>1.1365473454502117E-2</v>
      </c>
    </row>
    <row r="81" spans="1:64" x14ac:dyDescent="0.2">
      <c r="A81" s="475">
        <v>72</v>
      </c>
      <c r="B81" s="319">
        <v>37279.030006763816</v>
      </c>
      <c r="C81" s="319">
        <f t="shared" si="3"/>
        <v>38625.153224966707</v>
      </c>
      <c r="D81" s="353">
        <v>39971.27644316959</v>
      </c>
      <c r="E81" s="353">
        <f t="shared" si="4"/>
        <v>41812.64380690339</v>
      </c>
      <c r="F81" s="353">
        <v>43654.011170637183</v>
      </c>
      <c r="G81" s="319">
        <v>43858.51934894536</v>
      </c>
      <c r="H81" s="353">
        <v>45369.227605603905</v>
      </c>
      <c r="I81" s="371">
        <v>46361.606311956304</v>
      </c>
      <c r="J81" s="319">
        <v>44976.350254538469</v>
      </c>
      <c r="K81" s="319">
        <v>45397.880325470833</v>
      </c>
      <c r="L81" s="319">
        <v>46675.812048192776</v>
      </c>
      <c r="M81" s="319">
        <v>47949.860418743774</v>
      </c>
      <c r="N81" s="319">
        <v>46723.397124612857</v>
      </c>
      <c r="O81" s="387">
        <v>45265.149733183542</v>
      </c>
      <c r="P81" s="387">
        <v>46773.30753353973</v>
      </c>
      <c r="Q81" s="387">
        <v>47937.392566782808</v>
      </c>
      <c r="R81" s="387">
        <v>49755.599759156466</v>
      </c>
      <c r="S81" s="388">
        <v>49475.386964547477</v>
      </c>
      <c r="T81" s="387">
        <v>48784.115975977475</v>
      </c>
      <c r="U81" s="387">
        <v>48603.158715700782</v>
      </c>
      <c r="V81" s="387">
        <v>47507.758014366897</v>
      </c>
      <c r="W81" s="387">
        <v>48129.169525296304</v>
      </c>
      <c r="X81" s="387">
        <v>50275.451651806012</v>
      </c>
      <c r="Y81" s="387">
        <v>51337.747449077076</v>
      </c>
      <c r="Z81" s="387">
        <v>52911.423663121626</v>
      </c>
      <c r="AA81" s="387">
        <v>53676.96327580545</v>
      </c>
      <c r="AB81" s="387">
        <v>54174.531442554842</v>
      </c>
      <c r="AC81" s="388">
        <v>55136.854052226823</v>
      </c>
      <c r="AD81" s="387">
        <v>55207.706851184092</v>
      </c>
      <c r="AE81" s="387">
        <v>54625.962997210292</v>
      </c>
      <c r="AF81" s="387">
        <v>55379.572406103456</v>
      </c>
      <c r="AG81" s="387">
        <v>56296.522801424246</v>
      </c>
      <c r="AH81" s="387">
        <v>58173.270767122493</v>
      </c>
      <c r="AI81" s="387">
        <v>59125.70462562301</v>
      </c>
      <c r="AJ81" s="387">
        <v>60285.567649239638</v>
      </c>
      <c r="AK81" s="387">
        <v>62195.737915231679</v>
      </c>
      <c r="AL81" s="387">
        <v>64424.219304423204</v>
      </c>
      <c r="AM81" s="388">
        <v>66412.158021069481</v>
      </c>
      <c r="AN81" s="387">
        <v>68268.12534191263</v>
      </c>
      <c r="AO81" s="387">
        <v>68103.879229323313</v>
      </c>
      <c r="AP81" s="387">
        <v>67803.885525625985</v>
      </c>
      <c r="AQ81" s="387">
        <v>68716.525538536633</v>
      </c>
      <c r="AR81" s="387">
        <v>70257.257650636748</v>
      </c>
      <c r="AS81" s="387">
        <v>71406.525100088838</v>
      </c>
      <c r="AT81" s="387">
        <v>72849.361144699709</v>
      </c>
      <c r="AU81" s="387">
        <v>72664.090315204972</v>
      </c>
      <c r="AV81" s="387">
        <v>71060.803585729693</v>
      </c>
      <c r="AW81" s="388">
        <v>68855.899580262849</v>
      </c>
      <c r="AX81" s="387">
        <v>69592.678798358378</v>
      </c>
      <c r="AY81" s="387">
        <v>70438.528392292777</v>
      </c>
      <c r="AZ81" s="387">
        <v>70828.515400000004</v>
      </c>
      <c r="BA81" s="387">
        <v>71349.013124312856</v>
      </c>
      <c r="BB81" s="387">
        <v>72172.593037157014</v>
      </c>
      <c r="BC81" s="387">
        <v>74042.72205360209</v>
      </c>
      <c r="BD81" s="387">
        <v>73812.911408522443</v>
      </c>
      <c r="BE81" s="387">
        <v>74901.839498751506</v>
      </c>
      <c r="BF81" s="387">
        <v>75250</v>
      </c>
      <c r="BG81" s="387">
        <v>75401.558097264715</v>
      </c>
      <c r="BH81" s="389"/>
      <c r="BL81" s="694">
        <f t="shared" si="5"/>
        <v>1.147084756001715E-2</v>
      </c>
    </row>
    <row r="82" spans="1:64" x14ac:dyDescent="0.2">
      <c r="A82" s="475">
        <v>73</v>
      </c>
      <c r="B82" s="319">
        <v>37919.539752813129</v>
      </c>
      <c r="C82" s="319">
        <f t="shared" si="3"/>
        <v>39309.626157032835</v>
      </c>
      <c r="D82" s="353">
        <v>40699.712561252534</v>
      </c>
      <c r="E82" s="353">
        <f t="shared" si="4"/>
        <v>42533.698039431692</v>
      </c>
      <c r="F82" s="353">
        <v>44367.683517610851</v>
      </c>
      <c r="G82" s="319">
        <v>44643.788684050269</v>
      </c>
      <c r="H82" s="353">
        <v>46151.354277223516</v>
      </c>
      <c r="I82" s="371">
        <v>47090.209892777668</v>
      </c>
      <c r="J82" s="319">
        <v>45764.008500624339</v>
      </c>
      <c r="K82" s="319">
        <v>46162.785472664102</v>
      </c>
      <c r="L82" s="319">
        <v>47438.044468784232</v>
      </c>
      <c r="M82" s="319">
        <v>48764.676595214361</v>
      </c>
      <c r="N82" s="319">
        <v>47477.615378732844</v>
      </c>
      <c r="O82" s="387">
        <v>46004.331379019801</v>
      </c>
      <c r="P82" s="387">
        <v>47529.560238356797</v>
      </c>
      <c r="Q82" s="387">
        <v>48758.321718931475</v>
      </c>
      <c r="R82" s="387">
        <v>50539.9982377302</v>
      </c>
      <c r="S82" s="388">
        <v>50323.691161300834</v>
      </c>
      <c r="T82" s="387">
        <v>49551.804430710959</v>
      </c>
      <c r="U82" s="387">
        <v>49347.560970055783</v>
      </c>
      <c r="V82" s="387">
        <v>48356.068403559562</v>
      </c>
      <c r="W82" s="387">
        <v>48991.870776246324</v>
      </c>
      <c r="X82" s="387">
        <v>51206.55967655839</v>
      </c>
      <c r="Y82" s="387">
        <v>52309.660259104974</v>
      </c>
      <c r="Z82" s="387">
        <v>53963.386009586575</v>
      </c>
      <c r="AA82" s="387">
        <v>54600.859634399967</v>
      </c>
      <c r="AB82" s="387">
        <v>55089.503362557654</v>
      </c>
      <c r="AC82" s="388">
        <v>56092.075044367448</v>
      </c>
      <c r="AD82" s="387">
        <v>56192.273089042654</v>
      </c>
      <c r="AE82" s="387">
        <v>55626.330360781118</v>
      </c>
      <c r="AF82" s="387">
        <v>56390.043530723517</v>
      </c>
      <c r="AG82" s="387">
        <v>57377.878298049844</v>
      </c>
      <c r="AH82" s="387">
        <v>59244.360731259301</v>
      </c>
      <c r="AI82" s="387">
        <v>60261.976564842982</v>
      </c>
      <c r="AJ82" s="387">
        <v>61418.84826312623</v>
      </c>
      <c r="AK82" s="387">
        <v>63480.553916658668</v>
      </c>
      <c r="AL82" s="387">
        <v>65723.89955036703</v>
      </c>
      <c r="AM82" s="388">
        <v>67730.293505800786</v>
      </c>
      <c r="AN82" s="387">
        <v>69499.338968921773</v>
      </c>
      <c r="AO82" s="387">
        <v>69462.044172932336</v>
      </c>
      <c r="AP82" s="387">
        <v>69059.846031904526</v>
      </c>
      <c r="AQ82" s="387">
        <v>70063.590162934022</v>
      </c>
      <c r="AR82" s="387">
        <v>71607.953692263822</v>
      </c>
      <c r="AS82" s="387">
        <v>72704.24440137067</v>
      </c>
      <c r="AT82" s="387">
        <v>74307.19204845716</v>
      </c>
      <c r="AU82" s="387">
        <v>74192.781098590014</v>
      </c>
      <c r="AV82" s="387">
        <v>72410.950570748217</v>
      </c>
      <c r="AW82" s="388">
        <v>70258.324487487189</v>
      </c>
      <c r="AX82" s="387">
        <v>70962.831555592595</v>
      </c>
      <c r="AY82" s="387">
        <v>71821.315220715653</v>
      </c>
      <c r="AZ82" s="387">
        <v>72269.110400000005</v>
      </c>
      <c r="BA82" s="387">
        <v>72821.876227029992</v>
      </c>
      <c r="BB82" s="387">
        <v>73792.264273731707</v>
      </c>
      <c r="BC82" s="387">
        <v>75563.662476615878</v>
      </c>
      <c r="BD82" s="387">
        <v>75440.238243449727</v>
      </c>
      <c r="BE82" s="387">
        <v>76388.86960140572</v>
      </c>
      <c r="BF82" s="387">
        <v>76773</v>
      </c>
      <c r="BG82" s="387">
        <v>76894.025934299774</v>
      </c>
      <c r="BH82" s="389"/>
      <c r="BL82" s="694">
        <f t="shared" si="5"/>
        <v>1.1588589707431485E-2</v>
      </c>
    </row>
    <row r="83" spans="1:64" x14ac:dyDescent="0.2">
      <c r="A83" s="475">
        <v>74</v>
      </c>
      <c r="B83" s="319">
        <v>38600.933099674105</v>
      </c>
      <c r="C83" s="319">
        <f t="shared" si="3"/>
        <v>40014.540889504788</v>
      </c>
      <c r="D83" s="353">
        <v>41428.148679335478</v>
      </c>
      <c r="E83" s="353">
        <f t="shared" si="4"/>
        <v>43321.066959068172</v>
      </c>
      <c r="F83" s="353">
        <v>45213.985238800866</v>
      </c>
      <c r="G83" s="319">
        <v>45410.65326911366</v>
      </c>
      <c r="H83" s="353">
        <v>46933.480948843127</v>
      </c>
      <c r="I83" s="371">
        <v>47914.092403398747</v>
      </c>
      <c r="J83" s="319">
        <v>46487.802564595142</v>
      </c>
      <c r="K83" s="319">
        <v>46937.821813859933</v>
      </c>
      <c r="L83" s="319">
        <v>48219.696823658276</v>
      </c>
      <c r="M83" s="319">
        <v>49588.699734130947</v>
      </c>
      <c r="N83" s="319">
        <v>48291.154169693727</v>
      </c>
      <c r="O83" s="387">
        <v>46747.403454570987</v>
      </c>
      <c r="P83" s="387">
        <v>48337.459469356501</v>
      </c>
      <c r="Q83" s="387">
        <v>49547.944250871078</v>
      </c>
      <c r="R83" s="387">
        <v>51405.765853085446</v>
      </c>
      <c r="S83" s="388">
        <v>51190.044383517023</v>
      </c>
      <c r="T83" s="387">
        <v>50336.06170101423</v>
      </c>
      <c r="U83" s="387">
        <v>50195.422520778775</v>
      </c>
      <c r="V83" s="387">
        <v>49223.388549372794</v>
      </c>
      <c r="W83" s="387">
        <v>49902.373415771413</v>
      </c>
      <c r="X83" s="387">
        <v>52194.6296040015</v>
      </c>
      <c r="Y83" s="387">
        <v>53279.455612030411</v>
      </c>
      <c r="Z83" s="387">
        <v>54973.85082759137</v>
      </c>
      <c r="AA83" s="387">
        <v>55587.427299594994</v>
      </c>
      <c r="AB83" s="387">
        <v>56098.118464138584</v>
      </c>
      <c r="AC83" s="388">
        <v>57101.612524296463</v>
      </c>
      <c r="AD83" s="387">
        <v>57232.637413507451</v>
      </c>
      <c r="AE83" s="387">
        <v>56673.589944519321</v>
      </c>
      <c r="AF83" s="387">
        <v>57429.288539964255</v>
      </c>
      <c r="AG83" s="387">
        <v>58472.441190054073</v>
      </c>
      <c r="AH83" s="387">
        <v>60284.755809546034</v>
      </c>
      <c r="AI83" s="387">
        <v>61448.890150379164</v>
      </c>
      <c r="AJ83" s="387">
        <v>62685.456008058311</v>
      </c>
      <c r="AK83" s="387">
        <v>64807.943702748315</v>
      </c>
      <c r="AL83" s="387">
        <v>67154.148135106589</v>
      </c>
      <c r="AM83" s="388">
        <v>69138.570542739035</v>
      </c>
      <c r="AN83" s="387">
        <v>70929.740732539663</v>
      </c>
      <c r="AO83" s="387">
        <v>70855.394736842107</v>
      </c>
      <c r="AP83" s="387">
        <v>70378.051276930375</v>
      </c>
      <c r="AQ83" s="387">
        <v>71398.482516629025</v>
      </c>
      <c r="AR83" s="387">
        <v>73025.789595609196</v>
      </c>
      <c r="AS83" s="387">
        <v>74091.461585499521</v>
      </c>
      <c r="AT83" s="387">
        <v>75864.279524385318</v>
      </c>
      <c r="AU83" s="387">
        <v>75681.655942076322</v>
      </c>
      <c r="AV83" s="387">
        <v>73904.277034458457</v>
      </c>
      <c r="AW83" s="388">
        <v>71708.785669729245</v>
      </c>
      <c r="AX83" s="387">
        <v>72417.248130247288</v>
      </c>
      <c r="AY83" s="387">
        <v>73335.150474054433</v>
      </c>
      <c r="AZ83" s="387">
        <v>73757.355849999993</v>
      </c>
      <c r="BA83" s="387">
        <v>74414.395859509968</v>
      </c>
      <c r="BB83" s="387">
        <v>75479.243747710221</v>
      </c>
      <c r="BC83" s="387">
        <v>77176.620852899621</v>
      </c>
      <c r="BD83" s="387">
        <v>77111.462141361553</v>
      </c>
      <c r="BE83" s="387">
        <v>77960.960695459173</v>
      </c>
      <c r="BF83" s="387">
        <v>78373</v>
      </c>
      <c r="BG83" s="387">
        <v>78481.799485747222</v>
      </c>
      <c r="BH83" s="389"/>
      <c r="BL83" s="694">
        <f t="shared" si="5"/>
        <v>1.1719662498012928E-2</v>
      </c>
    </row>
    <row r="84" spans="1:64" x14ac:dyDescent="0.2">
      <c r="A84" s="475">
        <v>75</v>
      </c>
      <c r="B84" s="319">
        <v>39275.512513066467</v>
      </c>
      <c r="C84" s="319">
        <f t="shared" si="3"/>
        <v>40729.292948298498</v>
      </c>
      <c r="D84" s="353">
        <v>42183.073383530529</v>
      </c>
      <c r="E84" s="353">
        <f t="shared" si="4"/>
        <v>44102.733118301228</v>
      </c>
      <c r="F84" s="353">
        <v>46022.392853071928</v>
      </c>
      <c r="G84" s="319">
        <v>46134.573437413499</v>
      </c>
      <c r="H84" s="353">
        <v>47709.726968796429</v>
      </c>
      <c r="I84" s="371">
        <v>48726.765628161033</v>
      </c>
      <c r="J84" s="319">
        <v>47206.274613389687</v>
      </c>
      <c r="K84" s="319">
        <v>47667.267782044248</v>
      </c>
      <c r="L84" s="319">
        <v>49098.448849945242</v>
      </c>
      <c r="M84" s="319">
        <v>50412.722873047525</v>
      </c>
      <c r="N84" s="319">
        <v>49049.609605016638</v>
      </c>
      <c r="O84" s="387">
        <v>47490.475530122174</v>
      </c>
      <c r="P84" s="387">
        <v>49130.602550018302</v>
      </c>
      <c r="Q84" s="387">
        <v>50386.265969802553</v>
      </c>
      <c r="R84" s="387">
        <v>52372.431198049759</v>
      </c>
      <c r="S84" s="388">
        <v>52011.275042076115</v>
      </c>
      <c r="T84" s="387">
        <v>51181.071295073387</v>
      </c>
      <c r="U84" s="387">
        <v>51073.564841170439</v>
      </c>
      <c r="V84" s="387">
        <v>50040.80808405704</v>
      </c>
      <c r="W84" s="387">
        <v>50872.058726865638</v>
      </c>
      <c r="X84" s="387">
        <v>53237.470591724166</v>
      </c>
      <c r="Y84" s="387">
        <v>54293.717564107457</v>
      </c>
      <c r="Z84" s="387">
        <v>56015.438791941277</v>
      </c>
      <c r="AA84" s="387">
        <v>56618.471375925859</v>
      </c>
      <c r="AB84" s="387">
        <v>57153.555156508577</v>
      </c>
      <c r="AC84" s="388">
        <v>58219.78297980225</v>
      </c>
      <c r="AD84" s="387">
        <v>58343.199330799463</v>
      </c>
      <c r="AE84" s="387">
        <v>57691.32479704103</v>
      </c>
      <c r="AF84" s="387">
        <v>58580.243924791124</v>
      </c>
      <c r="AG84" s="387">
        <v>59542.240215723366</v>
      </c>
      <c r="AH84" s="387">
        <v>61459.239073388351</v>
      </c>
      <c r="AI84" s="387">
        <v>62681.697727889412</v>
      </c>
      <c r="AJ84" s="387">
        <v>63942.761860126746</v>
      </c>
      <c r="AK84" s="387">
        <v>66124.6900426723</v>
      </c>
      <c r="AL84" s="387">
        <v>68467.335450581013</v>
      </c>
      <c r="AM84" s="388">
        <v>70561.624883317781</v>
      </c>
      <c r="AN84" s="387">
        <v>72426.538541693793</v>
      </c>
      <c r="AO84" s="387">
        <v>72148.818139097741</v>
      </c>
      <c r="AP84" s="387">
        <v>71754.351611453676</v>
      </c>
      <c r="AQ84" s="387">
        <v>72809.113443583323</v>
      </c>
      <c r="AR84" s="387">
        <v>74523.930039441169</v>
      </c>
      <c r="AS84" s="387">
        <v>75559.226864190699</v>
      </c>
      <c r="AT84" s="387">
        <v>77426.329828922026</v>
      </c>
      <c r="AU84" s="387">
        <v>77269.467363492848</v>
      </c>
      <c r="AV84" s="387">
        <v>75446.11885871712</v>
      </c>
      <c r="AW84" s="388">
        <v>73144.01583794129</v>
      </c>
      <c r="AX84" s="387">
        <v>73931.688246078222</v>
      </c>
      <c r="AY84" s="387">
        <v>74839.947904985209</v>
      </c>
      <c r="AZ84" s="387">
        <v>75411.823799999998</v>
      </c>
      <c r="BA84" s="387">
        <v>76085.236129652883</v>
      </c>
      <c r="BB84" s="387">
        <v>77177.975453616396</v>
      </c>
      <c r="BC84" s="387">
        <v>78814.963492154377</v>
      </c>
      <c r="BD84" s="387">
        <v>78808.815243430858</v>
      </c>
      <c r="BE84" s="387">
        <v>79624.261768241937</v>
      </c>
      <c r="BF84" s="387">
        <v>80109</v>
      </c>
      <c r="BG84" s="387">
        <v>80145.228088841599</v>
      </c>
      <c r="BH84" s="389"/>
      <c r="BL84" s="694">
        <f t="shared" si="5"/>
        <v>1.1859734590806026E-2</v>
      </c>
    </row>
    <row r="85" spans="1:64" x14ac:dyDescent="0.2">
      <c r="A85" s="475">
        <v>76</v>
      </c>
      <c r="B85" s="319">
        <v>39970.533726864654</v>
      </c>
      <c r="C85" s="319">
        <f t="shared" si="3"/>
        <v>41447.643760767096</v>
      </c>
      <c r="D85" s="353">
        <v>42924.75379466953</v>
      </c>
      <c r="E85" s="353">
        <f t="shared" si="4"/>
        <v>44890.408499979239</v>
      </c>
      <c r="F85" s="353">
        <v>46856.063205288956</v>
      </c>
      <c r="G85" s="319">
        <v>46901.43802247689</v>
      </c>
      <c r="H85" s="353">
        <v>48480.092337083421</v>
      </c>
      <c r="I85" s="371">
        <v>49455.369208982396</v>
      </c>
      <c r="J85" s="319">
        <v>48020.542935356832</v>
      </c>
      <c r="K85" s="319">
        <v>48416.976138233673</v>
      </c>
      <c r="L85" s="319">
        <v>49991.765826944145</v>
      </c>
      <c r="M85" s="319">
        <v>51291.987786640086</v>
      </c>
      <c r="N85" s="319">
        <v>49897.045845600893</v>
      </c>
      <c r="O85" s="387">
        <v>48334.698778261481</v>
      </c>
      <c r="P85" s="387">
        <v>49960.636006524845</v>
      </c>
      <c r="Q85" s="387">
        <v>51238.501742160282</v>
      </c>
      <c r="R85" s="387">
        <v>53277.255999060129</v>
      </c>
      <c r="S85" s="388">
        <v>52853.562897008524</v>
      </c>
      <c r="T85" s="387">
        <v>52028.842358394177</v>
      </c>
      <c r="U85" s="387">
        <v>52019.838893316628</v>
      </c>
      <c r="V85" s="387">
        <v>50920.009327758125</v>
      </c>
      <c r="W85" s="387">
        <v>51887.269169936109</v>
      </c>
      <c r="X85" s="387">
        <v>54300.029161147468</v>
      </c>
      <c r="Y85" s="387">
        <v>55413.852371307366</v>
      </c>
      <c r="Z85" s="387">
        <v>57127.572554673454</v>
      </c>
      <c r="AA85" s="387">
        <v>57706.121793702339</v>
      </c>
      <c r="AB85" s="387">
        <v>58248.009841202773</v>
      </c>
      <c r="AC85" s="388">
        <v>59388.523958421363</v>
      </c>
      <c r="AD85" s="387">
        <v>59514.959149530579</v>
      </c>
      <c r="AE85" s="387">
        <v>58821.94832774347</v>
      </c>
      <c r="AF85" s="387">
        <v>59743.047379755917</v>
      </c>
      <c r="AG85" s="387">
        <v>60712.745631154743</v>
      </c>
      <c r="AH85" s="387">
        <v>62672.494824620233</v>
      </c>
      <c r="AI85" s="387">
        <v>63946.156334347288</v>
      </c>
      <c r="AJ85" s="387">
        <v>65147.356985967905</v>
      </c>
      <c r="AK85" s="387">
        <v>67470.325736474522</v>
      </c>
      <c r="AL85" s="387">
        <v>69840.554186191395</v>
      </c>
      <c r="AM85" s="388">
        <v>72045.26616882252</v>
      </c>
      <c r="AN85" s="387">
        <v>73950.760804439007</v>
      </c>
      <c r="AO85" s="387">
        <v>73609.725093984962</v>
      </c>
      <c r="AP85" s="387">
        <v>73223.327445889605</v>
      </c>
      <c r="AQ85" s="387">
        <v>74252.203759077311</v>
      </c>
      <c r="AR85" s="387">
        <v>76008.905804504844</v>
      </c>
      <c r="AS85" s="387">
        <v>77080.690872590087</v>
      </c>
      <c r="AT85" s="387">
        <v>79138.505698866938</v>
      </c>
      <c r="AU85" s="387">
        <v>78880.203113941971</v>
      </c>
      <c r="AV85" s="387">
        <v>77056.592168629664</v>
      </c>
      <c r="AW85" s="388">
        <v>74644.856528128745</v>
      </c>
      <c r="AX85" s="387">
        <v>75394.184912814322</v>
      </c>
      <c r="AY85" s="387">
        <v>76387.674992353946</v>
      </c>
      <c r="AZ85" s="387">
        <v>77064.075450000004</v>
      </c>
      <c r="BA85" s="387">
        <v>77764.77869286947</v>
      </c>
      <c r="BB85" s="387">
        <v>78913.032240026223</v>
      </c>
      <c r="BC85" s="387">
        <v>80509.363045470149</v>
      </c>
      <c r="BD85" s="387">
        <v>80606.504489464845</v>
      </c>
      <c r="BE85" s="387">
        <v>81234.271617497463</v>
      </c>
      <c r="BF85" s="387">
        <v>81845</v>
      </c>
      <c r="BG85" s="387">
        <v>81858.765881987856</v>
      </c>
      <c r="BH85" s="389"/>
      <c r="BL85" s="694">
        <f t="shared" si="5"/>
        <v>1.1993163594604672E-2</v>
      </c>
    </row>
    <row r="86" spans="1:64" x14ac:dyDescent="0.2">
      <c r="A86" s="475">
        <v>77</v>
      </c>
      <c r="B86" s="319">
        <v>40699.624608005899</v>
      </c>
      <c r="C86" s="319">
        <f t="shared" si="3"/>
        <v>42212.829066283331</v>
      </c>
      <c r="D86" s="353">
        <v>43726.033524560764</v>
      </c>
      <c r="E86" s="353">
        <f t="shared" si="4"/>
        <v>45704.725698790127</v>
      </c>
      <c r="F86" s="353">
        <v>47683.417873019491</v>
      </c>
      <c r="G86" s="319">
        <v>47729.651774345351</v>
      </c>
      <c r="H86" s="353">
        <v>49385.712693695605</v>
      </c>
      <c r="I86" s="371">
        <v>50262.437790815296</v>
      </c>
      <c r="J86" s="319">
        <v>48845.455287676494</v>
      </c>
      <c r="K86" s="319">
        <v>49237.602852441029</v>
      </c>
      <c r="L86" s="319">
        <v>50938.487623220157</v>
      </c>
      <c r="M86" s="319">
        <v>52254.115362246601</v>
      </c>
      <c r="N86" s="319">
        <v>50871.597522272787</v>
      </c>
      <c r="O86" s="387">
        <v>49229.497612694846</v>
      </c>
      <c r="P86" s="387">
        <v>50846.005026798492</v>
      </c>
      <c r="Q86" s="387">
        <v>52149.872241579556</v>
      </c>
      <c r="R86" s="387">
        <v>54221.137985725618</v>
      </c>
      <c r="S86" s="388">
        <v>53777.071366523698</v>
      </c>
      <c r="T86" s="387">
        <v>52931.842806947592</v>
      </c>
      <c r="U86" s="387">
        <v>52986.300125241942</v>
      </c>
      <c r="V86" s="387">
        <v>51839.606304277906</v>
      </c>
      <c r="W86" s="387">
        <v>52888.822073413714</v>
      </c>
      <c r="X86" s="387">
        <v>55397.641209149682</v>
      </c>
      <c r="Y86" s="387">
        <v>56586.923606068704</v>
      </c>
      <c r="Z86" s="387">
        <v>58229.331935290589</v>
      </c>
      <c r="AA86" s="387">
        <v>58797.815521582081</v>
      </c>
      <c r="AB86" s="387">
        <v>59440.009506707509</v>
      </c>
      <c r="AC86" s="388">
        <v>60600.343530803686</v>
      </c>
      <c r="AD86" s="387">
        <v>60668.719585485494</v>
      </c>
      <c r="AE86" s="387">
        <v>60008.147823088737</v>
      </c>
      <c r="AF86" s="387">
        <v>60990.479907134446</v>
      </c>
      <c r="AG86" s="387">
        <v>61937.731552522979</v>
      </c>
      <c r="AH86" s="387">
        <v>63966.526591247057</v>
      </c>
      <c r="AI86" s="387">
        <v>65243.848521200183</v>
      </c>
      <c r="AJ86" s="387">
        <v>66471.326403559084</v>
      </c>
      <c r="AK86" s="387">
        <v>68957.367215049191</v>
      </c>
      <c r="AL86" s="387">
        <v>71374.356970665511</v>
      </c>
      <c r="AM86" s="388">
        <v>73577.672556340854</v>
      </c>
      <c r="AN86" s="387">
        <v>75508.181089952326</v>
      </c>
      <c r="AO86" s="387">
        <v>75276.116071428565</v>
      </c>
      <c r="AP86" s="387">
        <v>74722.734041490869</v>
      </c>
      <c r="AQ86" s="387">
        <v>75811.606883505214</v>
      </c>
      <c r="AR86" s="387">
        <v>77611.047210606339</v>
      </c>
      <c r="AS86" s="387">
        <v>78747.908575911759</v>
      </c>
      <c r="AT86" s="387">
        <v>80803.534697030758</v>
      </c>
      <c r="AU86" s="387">
        <v>80562.124938755514</v>
      </c>
      <c r="AV86" s="387">
        <v>78665.882177065432</v>
      </c>
      <c r="AW86" s="388">
        <v>76293.320892760865</v>
      </c>
      <c r="AX86" s="387">
        <v>76991.734547196946</v>
      </c>
      <c r="AY86" s="387">
        <v>77994.147925374651</v>
      </c>
      <c r="AZ86" s="387">
        <v>78737.381949999995</v>
      </c>
      <c r="BA86" s="387">
        <v>79563.977785848896</v>
      </c>
      <c r="BB86" s="387">
        <v>80776.295192919526</v>
      </c>
      <c r="BC86" s="387">
        <v>82329.62623601724</v>
      </c>
      <c r="BD86" s="387">
        <v>82414.645417161824</v>
      </c>
      <c r="BE86" s="387">
        <v>82975.459863127719</v>
      </c>
      <c r="BF86" s="387">
        <v>83662</v>
      </c>
      <c r="BG86" s="387">
        <v>83693.15525114155</v>
      </c>
      <c r="BH86" s="389"/>
      <c r="BL86" s="694">
        <f t="shared" si="5"/>
        <v>1.2119691469135496E-2</v>
      </c>
    </row>
    <row r="87" spans="1:64" x14ac:dyDescent="0.2">
      <c r="A87" s="475">
        <v>78</v>
      </c>
      <c r="B87" s="319">
        <v>41483.226956896018</v>
      </c>
      <c r="C87" s="319">
        <f t="shared" si="3"/>
        <v>43035.069765050132</v>
      </c>
      <c r="D87" s="353">
        <v>44586.912573204245</v>
      </c>
      <c r="E87" s="353">
        <f t="shared" si="4"/>
        <v>46539.369030247399</v>
      </c>
      <c r="F87" s="353">
        <v>48491.825487290553</v>
      </c>
      <c r="G87" s="319">
        <v>48606.944859657866</v>
      </c>
      <c r="H87" s="353">
        <v>50350.139566970916</v>
      </c>
      <c r="I87" s="371">
        <v>51243.250303459434</v>
      </c>
      <c r="J87" s="319">
        <v>49723.587791758713</v>
      </c>
      <c r="K87" s="319">
        <v>50113.951133662456</v>
      </c>
      <c r="L87" s="319">
        <v>51899.774370208106</v>
      </c>
      <c r="M87" s="319">
        <v>53271.484712529083</v>
      </c>
      <c r="N87" s="319">
        <v>51858.860742553443</v>
      </c>
      <c r="O87" s="387">
        <v>50167.091173992412</v>
      </c>
      <c r="P87" s="387">
        <v>51764.575385332399</v>
      </c>
      <c r="Q87" s="387">
        <v>53082.113821138213</v>
      </c>
      <c r="R87" s="387">
        <v>55213.841454460016</v>
      </c>
      <c r="S87" s="388">
        <v>54772.775937890226</v>
      </c>
      <c r="T87" s="387">
        <v>53881.78823294874</v>
      </c>
      <c r="U87" s="387">
        <v>53892.199817829896</v>
      </c>
      <c r="V87" s="387">
        <v>52849.499624745367</v>
      </c>
      <c r="W87" s="387">
        <v>53951.833905059255</v>
      </c>
      <c r="X87" s="387">
        <v>56657.375595579368</v>
      </c>
      <c r="Y87" s="387">
        <v>57831.98838231359</v>
      </c>
      <c r="Z87" s="387">
        <v>59505.380935440378</v>
      </c>
      <c r="AA87" s="387">
        <v>59964.310486372095</v>
      </c>
      <c r="AB87" s="387">
        <v>60690.536160698568</v>
      </c>
      <c r="AC87" s="388">
        <v>61868.352573311924</v>
      </c>
      <c r="AD87" s="387">
        <v>61858.478786992819</v>
      </c>
      <c r="AE87" s="387">
        <v>61258.607027552265</v>
      </c>
      <c r="AF87" s="387">
        <v>62293.767622306055</v>
      </c>
      <c r="AG87" s="387">
        <v>63184.179491381488</v>
      </c>
      <c r="AH87" s="387">
        <v>65305.792926495036</v>
      </c>
      <c r="AI87" s="387">
        <v>66581.104494237617</v>
      </c>
      <c r="AJ87" s="387">
        <v>67990.635571286664</v>
      </c>
      <c r="AK87" s="387">
        <v>70490.023462905287</v>
      </c>
      <c r="AL87" s="387">
        <v>72947.180178228024</v>
      </c>
      <c r="AM87" s="388">
        <v>75203.17595679425</v>
      </c>
      <c r="AN87" s="387">
        <v>77137.770990178964</v>
      </c>
      <c r="AO87" s="387">
        <v>76911.543703007512</v>
      </c>
      <c r="AP87" s="387">
        <v>76249.804965424264</v>
      </c>
      <c r="AQ87" s="387">
        <v>77439.986208579969</v>
      </c>
      <c r="AR87" s="387">
        <v>79301.391964455412</v>
      </c>
      <c r="AS87" s="387">
        <v>80536.587691668683</v>
      </c>
      <c r="AT87" s="387">
        <v>82597.597239016526</v>
      </c>
      <c r="AU87" s="387">
        <v>82349.016059665752</v>
      </c>
      <c r="AV87" s="387">
        <v>80316.587737188864</v>
      </c>
      <c r="AW87" s="388">
        <v>77972.247285452991</v>
      </c>
      <c r="AX87" s="387">
        <v>78655.079217099657</v>
      </c>
      <c r="AY87" s="387">
        <v>79652.588337241294</v>
      </c>
      <c r="AZ87" s="387">
        <v>80433.959600000002</v>
      </c>
      <c r="BA87" s="387">
        <v>81470.867755614876</v>
      </c>
      <c r="BB87" s="387">
        <v>82648.105223578401</v>
      </c>
      <c r="BC87" s="387">
        <v>84236.618991715339</v>
      </c>
      <c r="BD87" s="387">
        <v>84266.68340784336</v>
      </c>
      <c r="BE87" s="387">
        <v>84829.37954314251</v>
      </c>
      <c r="BF87" s="387">
        <v>85510</v>
      </c>
      <c r="BG87" s="387">
        <v>85654.291395132328</v>
      </c>
      <c r="BH87" s="389"/>
      <c r="BL87" s="694">
        <f t="shared" si="5"/>
        <v>1.222786133973397E-2</v>
      </c>
    </row>
    <row r="88" spans="1:64" x14ac:dyDescent="0.2">
      <c r="A88" s="476">
        <v>79</v>
      </c>
      <c r="B88" s="320">
        <v>42280.457172723356</v>
      </c>
      <c r="C88" s="320">
        <f t="shared" si="3"/>
        <v>43907.168349717715</v>
      </c>
      <c r="D88" s="354">
        <v>45533.879526712073</v>
      </c>
      <c r="E88" s="354">
        <f t="shared" si="4"/>
        <v>47454.950421055793</v>
      </c>
      <c r="F88" s="354">
        <v>49376.021315399521</v>
      </c>
      <c r="G88" s="320">
        <v>49557.856945136467</v>
      </c>
      <c r="H88" s="354">
        <v>51326.327743578855</v>
      </c>
      <c r="I88" s="374">
        <v>52268.899959538743</v>
      </c>
      <c r="J88" s="320">
        <v>50654.940447603498</v>
      </c>
      <c r="K88" s="320">
        <v>51111.873742914606</v>
      </c>
      <c r="L88" s="320">
        <v>52880.481051478644</v>
      </c>
      <c r="M88" s="320">
        <v>54288.854062811573</v>
      </c>
      <c r="N88" s="320">
        <v>52841.886781631176</v>
      </c>
      <c r="O88" s="390">
        <v>51163.041181013898</v>
      </c>
      <c r="P88" s="390">
        <v>52760.615533140248</v>
      </c>
      <c r="Q88" s="390">
        <v>54122.189314750292</v>
      </c>
      <c r="R88" s="390">
        <v>56261.875936205841</v>
      </c>
      <c r="S88" s="391">
        <v>55825.635756555734</v>
      </c>
      <c r="T88" s="390">
        <v>54917.339206060453</v>
      </c>
      <c r="U88" s="390">
        <v>54888.941819423882</v>
      </c>
      <c r="V88" s="390">
        <v>53866.521603945541</v>
      </c>
      <c r="W88" s="390">
        <v>55046.713329088176</v>
      </c>
      <c r="X88" s="390">
        <v>57969.690199877419</v>
      </c>
      <c r="Y88" s="390">
        <v>59144.811785837112</v>
      </c>
      <c r="Z88" s="390">
        <v>60874.799374625523</v>
      </c>
      <c r="AA88" s="390">
        <v>61264.234684569637</v>
      </c>
      <c r="AB88" s="390">
        <v>62017.147899721844</v>
      </c>
      <c r="AC88" s="391">
        <v>63203.788979971265</v>
      </c>
      <c r="AD88" s="390">
        <v>63122.035457882594</v>
      </c>
      <c r="AE88" s="390">
        <v>62689.688117104975</v>
      </c>
      <c r="AF88" s="390">
        <v>63695.225061477591</v>
      </c>
      <c r="AG88" s="390">
        <v>64572.606930560309</v>
      </c>
      <c r="AH88" s="390">
        <v>66735.528398985334</v>
      </c>
      <c r="AI88" s="390">
        <v>68025.97396569699</v>
      </c>
      <c r="AJ88" s="390">
        <v>69571.957358105181</v>
      </c>
      <c r="AK88" s="390">
        <v>72148.880572440001</v>
      </c>
      <c r="AL88" s="390">
        <v>74617.554443511472</v>
      </c>
      <c r="AM88" s="391">
        <v>76943.942325643424</v>
      </c>
      <c r="AN88" s="390">
        <v>78866.954958709975</v>
      </c>
      <c r="AO88" s="390">
        <v>78660.972744360901</v>
      </c>
      <c r="AP88" s="390">
        <v>77884.766769852955</v>
      </c>
      <c r="AQ88" s="390">
        <v>79126.521938121674</v>
      </c>
      <c r="AR88" s="390">
        <v>81044.395433377678</v>
      </c>
      <c r="AS88" s="390">
        <v>82465.906337613793</v>
      </c>
      <c r="AT88" s="390">
        <v>84539.303932106224</v>
      </c>
      <c r="AU88" s="390">
        <v>84199.853993140627</v>
      </c>
      <c r="AV88" s="390">
        <v>82065.507319885961</v>
      </c>
      <c r="AW88" s="391">
        <v>79678.120856813592</v>
      </c>
      <c r="AX88" s="390">
        <v>80389.99041686632</v>
      </c>
      <c r="AY88" s="390">
        <v>81509.860842083785</v>
      </c>
      <c r="AZ88" s="390">
        <v>82395.3851</v>
      </c>
      <c r="BA88" s="390">
        <v>83478.921882362178</v>
      </c>
      <c r="BB88" s="390">
        <v>84780.601126087044</v>
      </c>
      <c r="BC88" s="390">
        <v>86360.43566029091</v>
      </c>
      <c r="BD88" s="390">
        <v>86348.658395110629</v>
      </c>
      <c r="BE88" s="390">
        <v>86839.073568852313</v>
      </c>
      <c r="BF88" s="390">
        <v>87554</v>
      </c>
      <c r="BG88" s="390">
        <v>87664.554196036712</v>
      </c>
      <c r="BH88" s="392"/>
      <c r="BL88" s="694">
        <f t="shared" si="5"/>
        <v>1.2350024014480931E-2</v>
      </c>
    </row>
    <row r="89" spans="1:64" x14ac:dyDescent="0.2">
      <c r="A89" s="477">
        <v>80</v>
      </c>
      <c r="B89" s="321">
        <v>43173.082457111224</v>
      </c>
      <c r="C89" s="321">
        <f t="shared" si="3"/>
        <v>44826.964468665567</v>
      </c>
      <c r="D89" s="356">
        <v>46480.846480219901</v>
      </c>
      <c r="E89" s="356">
        <f t="shared" si="4"/>
        <v>48408.425918783149</v>
      </c>
      <c r="F89" s="356">
        <v>50336.005357346403</v>
      </c>
      <c r="G89" s="321">
        <v>50521.038863976086</v>
      </c>
      <c r="H89" s="356">
        <v>52290.754616854167</v>
      </c>
      <c r="I89" s="375">
        <v>53356.200687841389</v>
      </c>
      <c r="J89" s="321">
        <v>51623.547209682067</v>
      </c>
      <c r="K89" s="321">
        <v>52145.25553117571</v>
      </c>
      <c r="L89" s="321">
        <v>53890.317634173058</v>
      </c>
      <c r="M89" s="321">
        <v>55324.637337986045</v>
      </c>
      <c r="N89" s="321">
        <v>53952.028256796548</v>
      </c>
      <c r="O89" s="393">
        <v>52147.319898890601</v>
      </c>
      <c r="P89" s="393">
        <v>53752.966643363623</v>
      </c>
      <c r="Q89" s="393">
        <v>55193.571428571428</v>
      </c>
      <c r="R89" s="393">
        <v>57368.496196434346</v>
      </c>
      <c r="S89" s="394">
        <v>56926.626309788808</v>
      </c>
      <c r="T89" s="393">
        <v>56013.642502928058</v>
      </c>
      <c r="U89" s="393">
        <v>55991.666514858247</v>
      </c>
      <c r="V89" s="393">
        <v>54983.344805403671</v>
      </c>
      <c r="W89" s="393">
        <v>56182.565371895726</v>
      </c>
      <c r="X89" s="393">
        <v>59282.004804175478</v>
      </c>
      <c r="Y89" s="393">
        <v>60533.863645049096</v>
      </c>
      <c r="Z89" s="393">
        <v>62289.865095116831</v>
      </c>
      <c r="AA89" s="393">
        <v>62620.765224212795</v>
      </c>
      <c r="AB89" s="393">
        <v>63384.728530685541</v>
      </c>
      <c r="AC89" s="394">
        <v>64593.541874418996</v>
      </c>
      <c r="AD89" s="393">
        <v>64518.787561316305</v>
      </c>
      <c r="AE89" s="393">
        <v>64119.032457762587</v>
      </c>
      <c r="AF89" s="393">
        <v>65108.530570787058</v>
      </c>
      <c r="AG89" s="393">
        <v>65994.052858185722</v>
      </c>
      <c r="AH89" s="393">
        <v>68128.106904393979</v>
      </c>
      <c r="AI89" s="393">
        <v>69521.48508347258</v>
      </c>
      <c r="AJ89" s="393">
        <v>71219.942710446427</v>
      </c>
      <c r="AK89" s="393">
        <v>73787.971281952778</v>
      </c>
      <c r="AL89" s="393">
        <v>76361.467198461498</v>
      </c>
      <c r="AM89" s="394">
        <v>78724.607414321916</v>
      </c>
      <c r="AN89" s="393">
        <v>80698.6197801339</v>
      </c>
      <c r="AO89" s="393">
        <v>80442.772556390977</v>
      </c>
      <c r="AP89" s="393">
        <v>79684.331327857799</v>
      </c>
      <c r="AQ89" s="393">
        <v>81015.928846036477</v>
      </c>
      <c r="AR89" s="393">
        <v>82965.122065671923</v>
      </c>
      <c r="AS89" s="393">
        <v>84572.94220806942</v>
      </c>
      <c r="AT89" s="393">
        <v>86569.100832997443</v>
      </c>
      <c r="AU89" s="393">
        <v>86249.771626109214</v>
      </c>
      <c r="AV89" s="393">
        <v>83964.706190135505</v>
      </c>
      <c r="AW89" s="394">
        <v>81570.281445925808</v>
      </c>
      <c r="AX89" s="393">
        <v>82271.497572967244</v>
      </c>
      <c r="AY89" s="393">
        <v>83397.635997553254</v>
      </c>
      <c r="AZ89" s="393">
        <v>84357.918749999997</v>
      </c>
      <c r="BA89" s="393">
        <v>85655.582937411644</v>
      </c>
      <c r="BB89" s="393">
        <v>87029.550963151501</v>
      </c>
      <c r="BC89" s="393">
        <v>88616.46203184055</v>
      </c>
      <c r="BD89" s="393">
        <v>88611.447475147608</v>
      </c>
      <c r="BE89" s="393">
        <v>89085.503606769635</v>
      </c>
      <c r="BF89" s="393">
        <v>89854</v>
      </c>
      <c r="BG89" s="393">
        <v>89925.362947200425</v>
      </c>
      <c r="BH89" s="395"/>
      <c r="BL89" s="694">
        <f t="shared" si="5"/>
        <v>1.2514257532440842E-2</v>
      </c>
    </row>
    <row r="90" spans="1:64" x14ac:dyDescent="0.2">
      <c r="A90" s="475">
        <v>81</v>
      </c>
      <c r="B90" s="319">
        <v>44079.335608436319</v>
      </c>
      <c r="C90" s="319">
        <f t="shared" si="3"/>
        <v>45799.929546778214</v>
      </c>
      <c r="D90" s="353">
        <v>47520.523485120109</v>
      </c>
      <c r="E90" s="353">
        <f t="shared" si="4"/>
        <v>49449.308391368904</v>
      </c>
      <c r="F90" s="353">
        <v>51378.093297617692</v>
      </c>
      <c r="G90" s="319">
        <v>51563.974699662293</v>
      </c>
      <c r="H90" s="353">
        <v>53231.658883464232</v>
      </c>
      <c r="I90" s="371">
        <v>54421.082844426463</v>
      </c>
      <c r="J90" s="319">
        <v>52656.01815387571</v>
      </c>
      <c r="K90" s="319">
        <v>53158.374931431703</v>
      </c>
      <c r="L90" s="319">
        <v>55006.963855421694</v>
      </c>
      <c r="M90" s="319">
        <v>56443.283275174479</v>
      </c>
      <c r="N90" s="319">
        <v>55172.336443237873</v>
      </c>
      <c r="O90" s="387">
        <v>53174.393343631513</v>
      </c>
      <c r="P90" s="387">
        <v>54811.720430107525</v>
      </c>
      <c r="Q90" s="387">
        <v>56331.045296167249</v>
      </c>
      <c r="R90" s="387">
        <v>58592.288013628226</v>
      </c>
      <c r="S90" s="388">
        <v>58090.788452141809</v>
      </c>
      <c r="T90" s="387">
        <v>57184.505469859701</v>
      </c>
      <c r="U90" s="387">
        <v>57190.28031424342</v>
      </c>
      <c r="V90" s="387">
        <v>56097.79178728423</v>
      </c>
      <c r="W90" s="387">
        <v>57450.440297434419</v>
      </c>
      <c r="X90" s="387">
        <v>60633.754571874815</v>
      </c>
      <c r="Y90" s="387">
        <v>61901.740933236513</v>
      </c>
      <c r="Z90" s="387">
        <v>63800.375131066503</v>
      </c>
      <c r="AA90" s="387">
        <v>64031.880450249933</v>
      </c>
      <c r="AB90" s="387">
        <v>64775.719957043766</v>
      </c>
      <c r="AC90" s="388">
        <v>66088.181779768449</v>
      </c>
      <c r="AD90" s="387">
        <v>65940.738800636711</v>
      </c>
      <c r="AE90" s="387">
        <v>65680.369714446919</v>
      </c>
      <c r="AF90" s="387">
        <v>66616.620641199916</v>
      </c>
      <c r="AG90" s="387">
        <v>67405.59323927715</v>
      </c>
      <c r="AH90" s="387">
        <v>69649.927034434513</v>
      </c>
      <c r="AI90" s="387">
        <v>71233.805749539446</v>
      </c>
      <c r="AJ90" s="387">
        <v>73024.509925992243</v>
      </c>
      <c r="AK90" s="387">
        <v>75550.221868525405</v>
      </c>
      <c r="AL90" s="387">
        <v>78333.499349928228</v>
      </c>
      <c r="AM90" s="388">
        <v>80648.612348313123</v>
      </c>
      <c r="AN90" s="387">
        <v>82652.972946570444</v>
      </c>
      <c r="AO90" s="387">
        <v>82510.27960526316</v>
      </c>
      <c r="AP90" s="387">
        <v>81785.437064682817</v>
      </c>
      <c r="AQ90" s="387">
        <v>82962.139683895759</v>
      </c>
      <c r="AR90" s="387">
        <v>85080.685943736928</v>
      </c>
      <c r="AS90" s="387">
        <v>86779.704290840295</v>
      </c>
      <c r="AT90" s="387">
        <v>88847.039164315458</v>
      </c>
      <c r="AU90" s="387">
        <v>88427.582884207091</v>
      </c>
      <c r="AV90" s="387">
        <v>85926.620038654975</v>
      </c>
      <c r="AW90" s="388">
        <v>83571.402366175738</v>
      </c>
      <c r="AX90" s="387">
        <v>84221.108362325802</v>
      </c>
      <c r="AY90" s="387">
        <v>85383.697471709645</v>
      </c>
      <c r="AZ90" s="387">
        <v>86478.917849999998</v>
      </c>
      <c r="BA90" s="387">
        <v>87911.652416758283</v>
      </c>
      <c r="BB90" s="387">
        <v>89430.211430554744</v>
      </c>
      <c r="BC90" s="387">
        <v>91099.889092505618</v>
      </c>
      <c r="BD90" s="387">
        <v>91042.508629958684</v>
      </c>
      <c r="BE90" s="387">
        <v>91506.154952372148</v>
      </c>
      <c r="BF90" s="387">
        <v>92342</v>
      </c>
      <c r="BG90" s="387">
        <v>92392.503657401248</v>
      </c>
      <c r="BH90" s="389"/>
      <c r="BL90" s="694">
        <f t="shared" si="5"/>
        <v>1.2690803289384212E-2</v>
      </c>
    </row>
    <row r="91" spans="1:64" x14ac:dyDescent="0.2">
      <c r="A91" s="475">
        <v>82</v>
      </c>
      <c r="B91" s="319">
        <v>45087.797761790564</v>
      </c>
      <c r="C91" s="319">
        <f t="shared" si="3"/>
        <v>46830.621272433462</v>
      </c>
      <c r="D91" s="353">
        <v>48573.44478307636</v>
      </c>
      <c r="E91" s="353">
        <f t="shared" si="4"/>
        <v>50559.969855347597</v>
      </c>
      <c r="F91" s="353">
        <v>52546.494927618834</v>
      </c>
      <c r="G91" s="319">
        <v>52619.180368709516</v>
      </c>
      <c r="H91" s="353">
        <v>54319.579441732109</v>
      </c>
      <c r="I91" s="371">
        <v>55659.708931822781</v>
      </c>
      <c r="J91" s="319">
        <v>53715.099173950628</v>
      </c>
      <c r="K91" s="319">
        <v>54282.937465715848</v>
      </c>
      <c r="L91" s="319">
        <v>56181.869879518075</v>
      </c>
      <c r="M91" s="319">
        <v>57571.136174808911</v>
      </c>
      <c r="N91" s="319">
        <v>56329.086911635379</v>
      </c>
      <c r="O91" s="387">
        <v>54302.617960960539</v>
      </c>
      <c r="P91" s="387">
        <v>55970.078231632207</v>
      </c>
      <c r="Q91" s="387">
        <v>57520.696864111502</v>
      </c>
      <c r="R91" s="387">
        <v>59825.844127235883</v>
      </c>
      <c r="S91" s="388">
        <v>59294.056816330965</v>
      </c>
      <c r="T91" s="387">
        <v>58410.59782202397</v>
      </c>
      <c r="U91" s="387">
        <v>58540.297961971984</v>
      </c>
      <c r="V91" s="387">
        <v>57454.613166076982</v>
      </c>
      <c r="W91" s="387">
        <v>58722.86773617073</v>
      </c>
      <c r="X91" s="387">
        <v>62147.626678001623</v>
      </c>
      <c r="Y91" s="387">
        <v>63502.538502694224</v>
      </c>
      <c r="Z91" s="387">
        <v>65300.510784901133</v>
      </c>
      <c r="AA91" s="387">
        <v>65531.948498558762</v>
      </c>
      <c r="AB91" s="387">
        <v>66367.654043871691</v>
      </c>
      <c r="AC91" s="388">
        <v>67710.184484069978</v>
      </c>
      <c r="AD91" s="387">
        <v>67569.682941883511</v>
      </c>
      <c r="AE91" s="387">
        <v>67299.019684669154</v>
      </c>
      <c r="AF91" s="387">
        <v>68158.562340578268</v>
      </c>
      <c r="AG91" s="387">
        <v>68980.575138179163</v>
      </c>
      <c r="AH91" s="387">
        <v>71325.221593725408</v>
      </c>
      <c r="AI91" s="387">
        <v>73047.409708238731</v>
      </c>
      <c r="AJ91" s="387">
        <v>74977.907427356287</v>
      </c>
      <c r="AK91" s="387">
        <v>77485.808578367476</v>
      </c>
      <c r="AL91" s="387">
        <v>80338.548782469734</v>
      </c>
      <c r="AM91" s="388">
        <v>82733.689891985603</v>
      </c>
      <c r="AN91" s="387">
        <v>84816.61799567561</v>
      </c>
      <c r="AO91" s="387">
        <v>84620.009398496244</v>
      </c>
      <c r="AP91" s="387">
        <v>83774.502271762729</v>
      </c>
      <c r="AQ91" s="387">
        <v>85081.467260633421</v>
      </c>
      <c r="AR91" s="387">
        <v>87499.037433472709</v>
      </c>
      <c r="AS91" s="387">
        <v>89156.512351020501</v>
      </c>
      <c r="AT91" s="387">
        <v>91187.012853240172</v>
      </c>
      <c r="AU91" s="387">
        <v>90761.038271000056</v>
      </c>
      <c r="AV91" s="387">
        <v>88119.277675148696</v>
      </c>
      <c r="AW91" s="388">
        <v>85729.519892581127</v>
      </c>
      <c r="AX91" s="387">
        <v>86482.379846253214</v>
      </c>
      <c r="AY91" s="387">
        <v>87785.498776633685</v>
      </c>
      <c r="AZ91" s="387">
        <v>88737.327550000002</v>
      </c>
      <c r="BA91" s="387">
        <v>90333.065464504471</v>
      </c>
      <c r="BB91" s="387">
        <v>91904.590443686</v>
      </c>
      <c r="BC91" s="387">
        <v>93625.623258122389</v>
      </c>
      <c r="BD91" s="387">
        <v>93641.841859543885</v>
      </c>
      <c r="BE91" s="387">
        <v>93932.955285304735</v>
      </c>
      <c r="BF91" s="387">
        <v>94926</v>
      </c>
      <c r="BG91" s="387">
        <v>94957.897681429269</v>
      </c>
      <c r="BH91" s="389"/>
      <c r="BL91" s="694">
        <f t="shared" si="5"/>
        <v>1.2860954970677518E-2</v>
      </c>
    </row>
    <row r="92" spans="1:64" x14ac:dyDescent="0.2">
      <c r="A92" s="475">
        <v>83</v>
      </c>
      <c r="B92" s="319">
        <v>46048.562380864532</v>
      </c>
      <c r="C92" s="319">
        <f t="shared" si="3"/>
        <v>47837.464230948579</v>
      </c>
      <c r="D92" s="353">
        <v>49626.366081032618</v>
      </c>
      <c r="E92" s="353">
        <f t="shared" si="4"/>
        <v>51661.157792596554</v>
      </c>
      <c r="F92" s="353">
        <v>53695.949504160497</v>
      </c>
      <c r="G92" s="319">
        <v>53870.703371532967</v>
      </c>
      <c r="H92" s="353">
        <v>55425.141954998937</v>
      </c>
      <c r="I92" s="371">
        <v>56780.637517701798</v>
      </c>
      <c r="J92" s="319">
        <v>54854.010421669387</v>
      </c>
      <c r="K92" s="319">
        <v>55458.155970012791</v>
      </c>
      <c r="L92" s="319">
        <v>57468.440525739323</v>
      </c>
      <c r="M92" s="319">
        <v>58896.938767032239</v>
      </c>
      <c r="N92" s="319">
        <v>57672.273352961427</v>
      </c>
      <c r="O92" s="387">
        <v>55508.651172588114</v>
      </c>
      <c r="P92" s="387">
        <v>57231.729085522151</v>
      </c>
      <c r="Q92" s="387">
        <v>58814.703832752617</v>
      </c>
      <c r="R92" s="387">
        <v>61114.731253854974</v>
      </c>
      <c r="S92" s="388">
        <v>60605.619333297138</v>
      </c>
      <c r="T92" s="387">
        <v>59749.910413915124</v>
      </c>
      <c r="U92" s="387">
        <v>59822.18387794603</v>
      </c>
      <c r="V92" s="387">
        <v>58894.602230084703</v>
      </c>
      <c r="W92" s="387">
        <v>60184.224472608505</v>
      </c>
      <c r="X92" s="387">
        <v>63871.819655601903</v>
      </c>
      <c r="Y92" s="387">
        <v>65281.202468758347</v>
      </c>
      <c r="Z92" s="387">
        <v>67030.957721689629</v>
      </c>
      <c r="AA92" s="387">
        <v>67161.402470171859</v>
      </c>
      <c r="AB92" s="387">
        <v>68022.016918418361</v>
      </c>
      <c r="AC92" s="388">
        <v>69427.709287585574</v>
      </c>
      <c r="AD92" s="387">
        <v>69234.625848682714</v>
      </c>
      <c r="AE92" s="387">
        <v>68896.828668150323</v>
      </c>
      <c r="AF92" s="387">
        <v>69824.062485680668</v>
      </c>
      <c r="AG92" s="387">
        <v>70550.604263814181</v>
      </c>
      <c r="AH92" s="387">
        <v>73241.228678893211</v>
      </c>
      <c r="AI92" s="387">
        <v>75000.278194307582</v>
      </c>
      <c r="AJ92" s="387">
        <v>77028.974803788529</v>
      </c>
      <c r="AK92" s="387">
        <v>79584.087965313316</v>
      </c>
      <c r="AL92" s="387">
        <v>82466.662626289995</v>
      </c>
      <c r="AM92" s="388">
        <v>85090.669822643031</v>
      </c>
      <c r="AN92" s="387">
        <v>87242.960442337251</v>
      </c>
      <c r="AO92" s="387">
        <v>86839.518327067664</v>
      </c>
      <c r="AP92" s="387">
        <v>86236.627493322012</v>
      </c>
      <c r="AQ92" s="387">
        <v>87423.953133581483</v>
      </c>
      <c r="AR92" s="387">
        <v>89931.870069853627</v>
      </c>
      <c r="AS92" s="387">
        <v>91584.462058541874</v>
      </c>
      <c r="AT92" s="387">
        <v>93709.370493528593</v>
      </c>
      <c r="AU92" s="387">
        <v>93337.008928085372</v>
      </c>
      <c r="AV92" s="387">
        <v>90543.862401093444</v>
      </c>
      <c r="AW92" s="388">
        <v>87868.891555564958</v>
      </c>
      <c r="AX92" s="387">
        <v>88977.974000541668</v>
      </c>
      <c r="AY92" s="387">
        <v>90311.570139667645</v>
      </c>
      <c r="AZ92" s="387">
        <v>91233.989499999996</v>
      </c>
      <c r="BA92" s="387">
        <v>93104.745808465523</v>
      </c>
      <c r="BB92" s="387">
        <v>94569.1419371011</v>
      </c>
      <c r="BC92" s="387">
        <v>96344.912428893207</v>
      </c>
      <c r="BD92" s="387">
        <v>96374.956614415336</v>
      </c>
      <c r="BE92" s="387">
        <v>96668.229815962273</v>
      </c>
      <c r="BF92" s="387">
        <v>97801</v>
      </c>
      <c r="BG92" s="387">
        <v>97846.545107948754</v>
      </c>
      <c r="BH92" s="389"/>
      <c r="BL92" s="694">
        <f t="shared" si="5"/>
        <v>1.3051998900371897E-2</v>
      </c>
    </row>
    <row r="93" spans="1:64" x14ac:dyDescent="0.2">
      <c r="A93" s="475">
        <v>84</v>
      </c>
      <c r="B93" s="319">
        <v>47104.722068499039</v>
      </c>
      <c r="C93" s="319">
        <f t="shared" si="3"/>
        <v>48938.359749440147</v>
      </c>
      <c r="D93" s="353">
        <v>50771.997430381249</v>
      </c>
      <c r="E93" s="353">
        <f t="shared" si="4"/>
        <v>52837.121335730917</v>
      </c>
      <c r="F93" s="353">
        <v>54902.245241080593</v>
      </c>
      <c r="G93" s="319">
        <v>55152.90095775896</v>
      </c>
      <c r="H93" s="353">
        <v>56689.482063256204</v>
      </c>
      <c r="I93" s="371">
        <v>57963.217175804166</v>
      </c>
      <c r="J93" s="319">
        <v>56051.463836326962</v>
      </c>
      <c r="K93" s="319">
        <v>56744.8176083379</v>
      </c>
      <c r="L93" s="319">
        <v>58774.431106243159</v>
      </c>
      <c r="M93" s="319">
        <v>60259.569209039553</v>
      </c>
      <c r="N93" s="319">
        <v>59062.068787519602</v>
      </c>
      <c r="O93" s="387">
        <v>56916.986729391938</v>
      </c>
      <c r="P93" s="387">
        <v>58640.941442791031</v>
      </c>
      <c r="Q93" s="387">
        <v>60209.587688734035</v>
      </c>
      <c r="R93" s="387">
        <v>62507.770875554386</v>
      </c>
      <c r="S93" s="388">
        <v>61974.337097562304</v>
      </c>
      <c r="T93" s="387">
        <v>61174.828552916842</v>
      </c>
      <c r="U93" s="387">
        <v>61305.941591711256</v>
      </c>
      <c r="V93" s="387">
        <v>60422.511418462534</v>
      </c>
      <c r="W93" s="387">
        <v>61816.300453957228</v>
      </c>
      <c r="X93" s="387">
        <v>65784.425080563844</v>
      </c>
      <c r="Y93" s="387">
        <v>67042.926778002817</v>
      </c>
      <c r="Z93" s="387">
        <v>68863.073603205514</v>
      </c>
      <c r="AA93" s="387">
        <v>68938.437260553867</v>
      </c>
      <c r="AB93" s="387">
        <v>69814.893665715994</v>
      </c>
      <c r="AC93" s="388">
        <v>71250.121102002871</v>
      </c>
      <c r="AD93" s="387">
        <v>71086.762336354484</v>
      </c>
      <c r="AE93" s="387">
        <v>70699.574021251916</v>
      </c>
      <c r="AF93" s="387">
        <v>71520.029096852028</v>
      </c>
      <c r="AG93" s="387">
        <v>72350.111884152968</v>
      </c>
      <c r="AH93" s="387">
        <v>75263.860104382315</v>
      </c>
      <c r="AI93" s="387">
        <v>77241.171043799899</v>
      </c>
      <c r="AJ93" s="387">
        <v>79245.925936288972</v>
      </c>
      <c r="AK93" s="387">
        <v>81883.072337097459</v>
      </c>
      <c r="AL93" s="387">
        <v>84750.858162463774</v>
      </c>
      <c r="AM93" s="388">
        <v>87472.771169489279</v>
      </c>
      <c r="AN93" s="387">
        <v>89843.953356605096</v>
      </c>
      <c r="AO93" s="387">
        <v>89168.80639097745</v>
      </c>
      <c r="AP93" s="387">
        <v>88712.584879047354</v>
      </c>
      <c r="AQ93" s="387">
        <v>90011.236895099762</v>
      </c>
      <c r="AR93" s="387">
        <v>92559.539952005318</v>
      </c>
      <c r="AS93" s="387">
        <v>94084.010072340869</v>
      </c>
      <c r="AT93" s="387">
        <v>96498.480171525807</v>
      </c>
      <c r="AU93" s="387">
        <v>96115.678915564276</v>
      </c>
      <c r="AV93" s="387">
        <v>93148.308951510422</v>
      </c>
      <c r="AW93" s="388">
        <v>90329.286129642758</v>
      </c>
      <c r="AX93" s="387">
        <v>91558.986271119356</v>
      </c>
      <c r="AY93" s="387">
        <v>92886.21979814455</v>
      </c>
      <c r="AZ93" s="387">
        <v>93973.336299999995</v>
      </c>
      <c r="BA93" s="387">
        <v>96042.857507460329</v>
      </c>
      <c r="BB93" s="387">
        <v>97609.764852201071</v>
      </c>
      <c r="BC93" s="387">
        <v>99362.466689573543</v>
      </c>
      <c r="BD93" s="387">
        <v>99322.330843378033</v>
      </c>
      <c r="BE93" s="387">
        <v>99813.43683529085</v>
      </c>
      <c r="BF93" s="387">
        <v>100910</v>
      </c>
      <c r="BG93" s="387">
        <v>101174.3848472758</v>
      </c>
      <c r="BH93" s="389"/>
      <c r="BL93" s="694">
        <f t="shared" si="5"/>
        <v>1.3257992326758172E-2</v>
      </c>
    </row>
    <row r="94" spans="1:64" x14ac:dyDescent="0.2">
      <c r="A94" s="475">
        <v>85</v>
      </c>
      <c r="B94" s="319">
        <v>48229.021090819646</v>
      </c>
      <c r="C94" s="319">
        <f t="shared" si="3"/>
        <v>50116.368887706936</v>
      </c>
      <c r="D94" s="353">
        <v>52003.716684594227</v>
      </c>
      <c r="E94" s="353">
        <f t="shared" si="4"/>
        <v>54138.232729621857</v>
      </c>
      <c r="F94" s="353">
        <v>56272.748774649495</v>
      </c>
      <c r="G94" s="319">
        <v>56471.90804406799</v>
      </c>
      <c r="H94" s="353">
        <v>58059.673901507107</v>
      </c>
      <c r="I94" s="371">
        <v>59201.843263200484</v>
      </c>
      <c r="J94" s="319">
        <v>57435.187782153494</v>
      </c>
      <c r="K94" s="319">
        <v>58051.74163466812</v>
      </c>
      <c r="L94" s="319">
        <v>60196.941292442505</v>
      </c>
      <c r="M94" s="319">
        <v>61723.476237952811</v>
      </c>
      <c r="N94" s="319">
        <v>60549.319389744967</v>
      </c>
      <c r="O94" s="387">
        <v>58301.97970790619</v>
      </c>
      <c r="P94" s="387">
        <v>60168.203002763068</v>
      </c>
      <c r="Q94" s="387">
        <v>61740.133565621371</v>
      </c>
      <c r="R94" s="387">
        <v>64161.191734954627</v>
      </c>
      <c r="S94" s="388">
        <v>63550.61865465009</v>
      </c>
      <c r="T94" s="387">
        <v>62657.73754641282</v>
      </c>
      <c r="U94" s="387">
        <v>62925.962768985533</v>
      </c>
      <c r="V94" s="387">
        <v>62002.697437546907</v>
      </c>
      <c r="W94" s="387">
        <v>63562.18926524659</v>
      </c>
      <c r="X94" s="387">
        <v>67576.534172910775</v>
      </c>
      <c r="Y94" s="387">
        <v>69039.688825620047</v>
      </c>
      <c r="Z94" s="387">
        <v>70684.815102606342</v>
      </c>
      <c r="AA94" s="387">
        <v>70840.814664136895</v>
      </c>
      <c r="AB94" s="387">
        <v>71828.222069645431</v>
      </c>
      <c r="AC94" s="388">
        <v>73233.609397447814</v>
      </c>
      <c r="AD94" s="387">
        <v>73180.090553227434</v>
      </c>
      <c r="AE94" s="387">
        <v>72738.517224085503</v>
      </c>
      <c r="AF94" s="387">
        <v>73508.812298574936</v>
      </c>
      <c r="AG94" s="387">
        <v>74539.237668161426</v>
      </c>
      <c r="AH94" s="387">
        <v>77394.73139050063</v>
      </c>
      <c r="AI94" s="387">
        <v>79596.007597503689</v>
      </c>
      <c r="AJ94" s="387">
        <v>81762.087955903131</v>
      </c>
      <c r="AK94" s="387">
        <v>84399.487109123089</v>
      </c>
      <c r="AL94" s="387">
        <v>87224.152672065888</v>
      </c>
      <c r="AM94" s="388">
        <v>90159.284971329515</v>
      </c>
      <c r="AN94" s="387">
        <v>92680.219214838347</v>
      </c>
      <c r="AO94" s="387">
        <v>91733.134398496244</v>
      </c>
      <c r="AP94" s="387">
        <v>91390.491861597213</v>
      </c>
      <c r="AQ94" s="387">
        <v>92839.261121620788</v>
      </c>
      <c r="AR94" s="387">
        <v>95310.957814578971</v>
      </c>
      <c r="AS94" s="387">
        <v>96954.335029363239</v>
      </c>
      <c r="AT94" s="387">
        <v>99514.639258363561</v>
      </c>
      <c r="AU94" s="387">
        <v>99224.941858566075</v>
      </c>
      <c r="AV94" s="387">
        <v>96076.980106568139</v>
      </c>
      <c r="AW94" s="388">
        <v>93106.017148959116</v>
      </c>
      <c r="AX94" s="387">
        <v>94336.229349388566</v>
      </c>
      <c r="AY94" s="387">
        <v>95694.723111428262</v>
      </c>
      <c r="AZ94" s="387">
        <v>97020.748800000001</v>
      </c>
      <c r="BA94" s="387">
        <v>99226.808985786076</v>
      </c>
      <c r="BB94" s="387">
        <v>100818.12416845027</v>
      </c>
      <c r="BC94" s="387">
        <v>102557.71079105102</v>
      </c>
      <c r="BD94" s="387">
        <v>102452.60950144305</v>
      </c>
      <c r="BE94" s="387">
        <v>103217.92615370388</v>
      </c>
      <c r="BF94" s="387">
        <v>104365</v>
      </c>
      <c r="BG94" s="387">
        <v>104731.15480782019</v>
      </c>
      <c r="BH94" s="389"/>
      <c r="BL94" s="694">
        <f t="shared" si="5"/>
        <v>1.3517045334966005E-2</v>
      </c>
    </row>
    <row r="95" spans="1:64" x14ac:dyDescent="0.2">
      <c r="A95" s="475">
        <v>86</v>
      </c>
      <c r="B95" s="319">
        <v>49503.226649449665</v>
      </c>
      <c r="C95" s="319">
        <f t="shared" si="3"/>
        <v>51468.663492048843</v>
      </c>
      <c r="D95" s="353">
        <v>53434.100334648014</v>
      </c>
      <c r="E95" s="353">
        <f t="shared" si="4"/>
        <v>55611.306693027873</v>
      </c>
      <c r="F95" s="353">
        <v>57788.513051407732</v>
      </c>
      <c r="G95" s="319">
        <v>57944.288047389695</v>
      </c>
      <c r="H95" s="353">
        <v>59588.643334748456</v>
      </c>
      <c r="I95" s="371">
        <v>60631.027210196233</v>
      </c>
      <c r="J95" s="319">
        <v>58951.962107386418</v>
      </c>
      <c r="K95" s="319">
        <v>59546.092750045704</v>
      </c>
      <c r="L95" s="319">
        <v>61784.520920043818</v>
      </c>
      <c r="M95" s="319">
        <v>63403.746884346961</v>
      </c>
      <c r="N95" s="319">
        <v>62155.211065652133</v>
      </c>
      <c r="O95" s="387">
        <v>59893.165461311612</v>
      </c>
      <c r="P95" s="387">
        <v>61809.824727853782</v>
      </c>
      <c r="Q95" s="387">
        <v>63430.691056910568</v>
      </c>
      <c r="R95" s="387">
        <v>65996.879460745447</v>
      </c>
      <c r="S95" s="388">
        <v>65373.57022639666</v>
      </c>
      <c r="T95" s="387">
        <v>64386.417304193972</v>
      </c>
      <c r="U95" s="387">
        <v>64805.893885915968</v>
      </c>
      <c r="V95" s="387">
        <v>63713.575533397663</v>
      </c>
      <c r="W95" s="387">
        <v>65510.664913830282</v>
      </c>
      <c r="X95" s="387">
        <v>69719.178051046838</v>
      </c>
      <c r="Y95" s="387">
        <v>71193.142698819109</v>
      </c>
      <c r="Z95" s="387">
        <v>72734.793008538036</v>
      </c>
      <c r="AA95" s="387">
        <v>72987.812328967048</v>
      </c>
      <c r="AB95" s="387">
        <v>74134.185416006483</v>
      </c>
      <c r="AC95" s="388">
        <v>75410.014873658409</v>
      </c>
      <c r="AD95" s="387">
        <v>75390.414758145722</v>
      </c>
      <c r="AE95" s="387">
        <v>74961.555809798447</v>
      </c>
      <c r="AF95" s="387">
        <v>75661.775900780485</v>
      </c>
      <c r="AG95" s="387">
        <v>76999.115057431874</v>
      </c>
      <c r="AH95" s="387">
        <v>79990.872525293773</v>
      </c>
      <c r="AI95" s="387">
        <v>82365.472630421442</v>
      </c>
      <c r="AJ95" s="387">
        <v>84354.215433903664</v>
      </c>
      <c r="AK95" s="387">
        <v>87254.9716661407</v>
      </c>
      <c r="AL95" s="387">
        <v>90018.615279395439</v>
      </c>
      <c r="AM95" s="388">
        <v>92968.450393385792</v>
      </c>
      <c r="AN95" s="387">
        <v>95620.409318258782</v>
      </c>
      <c r="AO95" s="387">
        <v>94943.47039473684</v>
      </c>
      <c r="AP95" s="387">
        <v>94392.071485632972</v>
      </c>
      <c r="AQ95" s="387">
        <v>95954.009946909122</v>
      </c>
      <c r="AR95" s="387">
        <v>98118.983795856286</v>
      </c>
      <c r="AS95" s="387">
        <v>100195.43692960899</v>
      </c>
      <c r="AT95" s="387">
        <v>102797.55038291011</v>
      </c>
      <c r="AU95" s="387">
        <v>102522.42560836193</v>
      </c>
      <c r="AV95" s="387">
        <v>99314.492947068313</v>
      </c>
      <c r="AW95" s="388">
        <v>96117.071461044805</v>
      </c>
      <c r="AX95" s="387">
        <v>97361.646684444087</v>
      </c>
      <c r="AY95" s="387">
        <v>99002.566112753586</v>
      </c>
      <c r="AZ95" s="387">
        <v>100433.8508</v>
      </c>
      <c r="BA95" s="387">
        <v>102521.71470080099</v>
      </c>
      <c r="BB95" s="387">
        <v>104281.82743294575</v>
      </c>
      <c r="BC95" s="387">
        <v>106012.08591035771</v>
      </c>
      <c r="BD95" s="387">
        <v>105951.83252221154</v>
      </c>
      <c r="BE95" s="387">
        <v>106861.20114676778</v>
      </c>
      <c r="BF95" s="387">
        <v>108260</v>
      </c>
      <c r="BG95" s="387">
        <v>108951.13463669815</v>
      </c>
      <c r="BH95" s="389"/>
      <c r="BL95" s="694">
        <f t="shared" si="5"/>
        <v>1.3768478081093827E-2</v>
      </c>
    </row>
    <row r="96" spans="1:64" x14ac:dyDescent="0.2">
      <c r="A96" s="475">
        <v>87</v>
      </c>
      <c r="B96" s="319">
        <v>50879.641210108828</v>
      </c>
      <c r="C96" s="319">
        <f t="shared" si="3"/>
        <v>52981.328015117753</v>
      </c>
      <c r="D96" s="353">
        <v>55083.014820126678</v>
      </c>
      <c r="E96" s="353">
        <f t="shared" si="4"/>
        <v>57291.539183686953</v>
      </c>
      <c r="F96" s="353">
        <v>59500.063547247235</v>
      </c>
      <c r="G96" s="319">
        <v>59435.072800752925</v>
      </c>
      <c r="H96" s="353">
        <v>61205.822542984497</v>
      </c>
      <c r="I96" s="371">
        <v>62144.280801132918</v>
      </c>
      <c r="J96" s="319">
        <v>60628.396887907023</v>
      </c>
      <c r="K96" s="319">
        <v>61177.214984457845</v>
      </c>
      <c r="L96" s="319">
        <v>63546.879956188393</v>
      </c>
      <c r="M96" s="319">
        <v>65392.450772681957</v>
      </c>
      <c r="N96" s="319">
        <v>63867.032271632321</v>
      </c>
      <c r="O96" s="387">
        <v>61573.831098160364</v>
      </c>
      <c r="P96" s="387">
        <v>63547.361430140809</v>
      </c>
      <c r="Q96" s="387">
        <v>65239.518002322882</v>
      </c>
      <c r="R96" s="387">
        <v>68008.324521984323</v>
      </c>
      <c r="S96" s="388">
        <v>67352.946685487812</v>
      </c>
      <c r="T96" s="387">
        <v>66330.491664382367</v>
      </c>
      <c r="U96" s="387">
        <v>66955.828532392115</v>
      </c>
      <c r="V96" s="387">
        <v>65602.67009756621</v>
      </c>
      <c r="W96" s="387">
        <v>67518.323233983116</v>
      </c>
      <c r="X96" s="387">
        <v>71999.845001087364</v>
      </c>
      <c r="Y96" s="387">
        <v>73607.043795620426</v>
      </c>
      <c r="Z96" s="387">
        <v>75172.772805572196</v>
      </c>
      <c r="AA96" s="387">
        <v>75431.993286386685</v>
      </c>
      <c r="AB96" s="387">
        <v>76652.796820534495</v>
      </c>
      <c r="AC96" s="388">
        <v>78030.317163863772</v>
      </c>
      <c r="AD96" s="387">
        <v>77962.526556865792</v>
      </c>
      <c r="AE96" s="387">
        <v>77361.742782810397</v>
      </c>
      <c r="AF96" s="387">
        <v>78188.800003054785</v>
      </c>
      <c r="AG96" s="387">
        <v>79610.877493556603</v>
      </c>
      <c r="AH96" s="387">
        <v>82776.029536111033</v>
      </c>
      <c r="AI96" s="387">
        <v>85117.52959741799</v>
      </c>
      <c r="AJ96" s="387">
        <v>87400.585346745196</v>
      </c>
      <c r="AK96" s="387">
        <v>90475.374377409753</v>
      </c>
      <c r="AL96" s="387">
        <v>93176.267978547636</v>
      </c>
      <c r="AM96" s="388">
        <v>96142.615215362064</v>
      </c>
      <c r="AN96" s="387">
        <v>98974.853010133636</v>
      </c>
      <c r="AO96" s="387">
        <v>98584.478383458641</v>
      </c>
      <c r="AP96" s="387">
        <v>97732.539131737271</v>
      </c>
      <c r="AQ96" s="387">
        <v>99356.835845487265</v>
      </c>
      <c r="AR96" s="387">
        <v>101641.85183425203</v>
      </c>
      <c r="AS96" s="387">
        <v>103985.03299758864</v>
      </c>
      <c r="AT96" s="387">
        <v>106843.49640601907</v>
      </c>
      <c r="AU96" s="387">
        <v>106078.10969568296</v>
      </c>
      <c r="AV96" s="387">
        <v>102970.89451035249</v>
      </c>
      <c r="AW96" s="388">
        <v>99504.21465802523</v>
      </c>
      <c r="AX96" s="387">
        <v>100874.17814212205</v>
      </c>
      <c r="AY96" s="387">
        <v>102691.12738301558</v>
      </c>
      <c r="AZ96" s="387">
        <v>104233.69714999999</v>
      </c>
      <c r="BA96" s="387">
        <v>106291.98317496465</v>
      </c>
      <c r="BB96" s="387">
        <v>108331.00552438248</v>
      </c>
      <c r="BC96" s="387">
        <v>109912.80098690488</v>
      </c>
      <c r="BD96" s="387">
        <v>109851.35495067248</v>
      </c>
      <c r="BE96" s="387">
        <v>110975.89850180339</v>
      </c>
      <c r="BF96" s="387">
        <v>112628</v>
      </c>
      <c r="BG96" s="387">
        <v>113513.03599769474</v>
      </c>
      <c r="BH96" s="389"/>
      <c r="BL96" s="694">
        <f t="shared" si="5"/>
        <v>1.4030160552699789E-2</v>
      </c>
    </row>
    <row r="97" spans="1:64" x14ac:dyDescent="0.2">
      <c r="A97" s="475">
        <v>88</v>
      </c>
      <c r="B97" s="319">
        <v>52324.195105454091</v>
      </c>
      <c r="C97" s="319">
        <f t="shared" si="3"/>
        <v>54561.172938169853</v>
      </c>
      <c r="D97" s="353">
        <v>56798.150770885615</v>
      </c>
      <c r="E97" s="353">
        <f t="shared" si="4"/>
        <v>59083.828463067337</v>
      </c>
      <c r="F97" s="353">
        <v>61369.506155249059</v>
      </c>
      <c r="G97" s="319">
        <v>61398.246138515198</v>
      </c>
      <c r="H97" s="353">
        <v>63028.824559541492</v>
      </c>
      <c r="I97" s="371">
        <v>63971.39439611572</v>
      </c>
      <c r="J97" s="319">
        <v>62464.492123715303</v>
      </c>
      <c r="K97" s="319">
        <v>63092.010650941666</v>
      </c>
      <c r="L97" s="319">
        <v>65547.133187294632</v>
      </c>
      <c r="M97" s="319">
        <v>67482.431247922897</v>
      </c>
      <c r="N97" s="319">
        <v>65934.776698657908</v>
      </c>
      <c r="O97" s="387">
        <v>63546.278963628698</v>
      </c>
      <c r="P97" s="387">
        <v>65517.30750024967</v>
      </c>
      <c r="Q97" s="387">
        <v>67406.631823461095</v>
      </c>
      <c r="R97" s="387">
        <v>70315.953241107884</v>
      </c>
      <c r="S97" s="388">
        <v>69630.132064715785</v>
      </c>
      <c r="T97" s="387">
        <v>68514.813850332677</v>
      </c>
      <c r="U97" s="387">
        <v>69231.933052487759</v>
      </c>
      <c r="V97" s="387">
        <v>67772.158571888067</v>
      </c>
      <c r="W97" s="387">
        <v>69937.983998521042</v>
      </c>
      <c r="X97" s="387">
        <v>74845.749293212866</v>
      </c>
      <c r="Y97" s="387">
        <v>76323.741258073132</v>
      </c>
      <c r="Z97" s="387">
        <v>77944.807706710606</v>
      </c>
      <c r="AA97" s="387">
        <v>78171.335881344188</v>
      </c>
      <c r="AB97" s="387">
        <v>79551.833650223591</v>
      </c>
      <c r="AC97" s="388">
        <v>80925.947857686129</v>
      </c>
      <c r="AD97" s="387">
        <v>80927.024900107193</v>
      </c>
      <c r="AE97" s="387">
        <v>80369.79186910321</v>
      </c>
      <c r="AF97" s="387">
        <v>81042.492324846113</v>
      </c>
      <c r="AG97" s="387">
        <v>82498.344308210289</v>
      </c>
      <c r="AH97" s="387">
        <v>85973.144225442462</v>
      </c>
      <c r="AI97" s="387">
        <v>88591.230024420554</v>
      </c>
      <c r="AJ97" s="387">
        <v>90808.178765791352</v>
      </c>
      <c r="AK97" s="387">
        <v>94098.707550664782</v>
      </c>
      <c r="AL97" s="387">
        <v>96652.087204420503</v>
      </c>
      <c r="AM97" s="388">
        <v>99903.438991865594</v>
      </c>
      <c r="AN97" s="387">
        <v>102708.90887540052</v>
      </c>
      <c r="AO97" s="387">
        <v>102537.93468045113</v>
      </c>
      <c r="AP97" s="387">
        <v>101712.0527623137</v>
      </c>
      <c r="AQ97" s="387">
        <v>103339.87331421247</v>
      </c>
      <c r="AR97" s="387">
        <v>105662.34473008933</v>
      </c>
      <c r="AS97" s="387">
        <v>107983.0312784835</v>
      </c>
      <c r="AT97" s="387">
        <v>111575.55348425813</v>
      </c>
      <c r="AU97" s="387">
        <v>110276.88153955033</v>
      </c>
      <c r="AV97" s="387">
        <v>106758.64253756046</v>
      </c>
      <c r="AW97" s="388">
        <v>103352.97474176121</v>
      </c>
      <c r="AX97" s="387">
        <v>105011.18528780651</v>
      </c>
      <c r="AY97" s="387">
        <v>106808.98521765725</v>
      </c>
      <c r="AZ97" s="387">
        <v>108428.04489999999</v>
      </c>
      <c r="BA97" s="387">
        <v>110626.81291228207</v>
      </c>
      <c r="BB97" s="387">
        <v>112566.08255722026</v>
      </c>
      <c r="BC97" s="387">
        <v>114376.20055930973</v>
      </c>
      <c r="BD97" s="387">
        <v>114267.19045328505</v>
      </c>
      <c r="BE97" s="387">
        <v>115783.38176269305</v>
      </c>
      <c r="BF97" s="387">
        <v>117470</v>
      </c>
      <c r="BG97" s="387">
        <v>118316.64051070622</v>
      </c>
      <c r="BH97" s="389"/>
      <c r="BL97" s="694">
        <f t="shared" si="5"/>
        <v>1.4288833743986817E-2</v>
      </c>
    </row>
    <row r="98" spans="1:64" x14ac:dyDescent="0.2">
      <c r="A98" s="476">
        <v>89</v>
      </c>
      <c r="B98" s="320">
        <v>54000.422738732086</v>
      </c>
      <c r="C98" s="320">
        <f t="shared" si="3"/>
        <v>56395.919807276878</v>
      </c>
      <c r="D98" s="354">
        <v>58791.416875821669</v>
      </c>
      <c r="E98" s="354">
        <f t="shared" si="4"/>
        <v>61144.65435150938</v>
      </c>
      <c r="F98" s="354">
        <v>63497.891827197083</v>
      </c>
      <c r="G98" s="320">
        <v>63459.578143165592</v>
      </c>
      <c r="H98" s="354">
        <v>64910.633092761615</v>
      </c>
      <c r="I98" s="374">
        <v>66084.344780497675</v>
      </c>
      <c r="J98" s="320">
        <v>64651.840361156472</v>
      </c>
      <c r="K98" s="320">
        <v>65270.217361492039</v>
      </c>
      <c r="L98" s="320">
        <v>67736.730777656077</v>
      </c>
      <c r="M98" s="320">
        <v>69811.792746759733</v>
      </c>
      <c r="N98" s="320">
        <v>68040.655756509776</v>
      </c>
      <c r="O98" s="390">
        <v>65752.1526119927</v>
      </c>
      <c r="P98" s="390">
        <v>67904.114817404043</v>
      </c>
      <c r="Q98" s="390">
        <v>69740.71428571429</v>
      </c>
      <c r="R98" s="390">
        <v>72997.879989426394</v>
      </c>
      <c r="S98" s="391">
        <v>72160.003800423481</v>
      </c>
      <c r="T98" s="390">
        <v>70997.374716539169</v>
      </c>
      <c r="U98" s="390">
        <v>71873.930206079924</v>
      </c>
      <c r="V98" s="390">
        <v>70252.931810871669</v>
      </c>
      <c r="W98" s="390">
        <v>72828.829879013196</v>
      </c>
      <c r="X98" s="390">
        <v>78112.295328285327</v>
      </c>
      <c r="Y98" s="390">
        <v>79569.802996140163</v>
      </c>
      <c r="Z98" s="390">
        <v>81260.460230677054</v>
      </c>
      <c r="AA98" s="390">
        <v>81262.446455285142</v>
      </c>
      <c r="AB98" s="390">
        <v>82827.394105841347</v>
      </c>
      <c r="AC98" s="391">
        <v>84246.745542127945</v>
      </c>
      <c r="AD98" s="390">
        <v>84375.706640028584</v>
      </c>
      <c r="AE98" s="390">
        <v>83688.719007616834</v>
      </c>
      <c r="AF98" s="390">
        <v>84561.369155809429</v>
      </c>
      <c r="AG98" s="390">
        <v>86003.256856815089</v>
      </c>
      <c r="AH98" s="390">
        <v>89868.163687786116</v>
      </c>
      <c r="AI98" s="390">
        <v>92408.344115504908</v>
      </c>
      <c r="AJ98" s="390">
        <v>94930.46761986037</v>
      </c>
      <c r="AK98" s="390">
        <v>98100.643308955696</v>
      </c>
      <c r="AL98" s="390">
        <v>100992.35888025137</v>
      </c>
      <c r="AM98" s="391">
        <v>104326.28597146287</v>
      </c>
      <c r="AN98" s="390">
        <v>107414.36775470863</v>
      </c>
      <c r="AO98" s="390">
        <v>106848.87687969925</v>
      </c>
      <c r="AP98" s="390">
        <v>106114.83061637166</v>
      </c>
      <c r="AQ98" s="390">
        <v>107661.02941355952</v>
      </c>
      <c r="AR98" s="390">
        <v>109965.87821944496</v>
      </c>
      <c r="AS98" s="390">
        <v>112685.50575150277</v>
      </c>
      <c r="AT98" s="390">
        <v>116316.29551256214</v>
      </c>
      <c r="AU98" s="390">
        <v>114919.66144047037</v>
      </c>
      <c r="AV98" s="390">
        <v>111184.19006075879</v>
      </c>
      <c r="AW98" s="391">
        <v>107625.85998540965</v>
      </c>
      <c r="AX98" s="390">
        <v>109317.8743672007</v>
      </c>
      <c r="AY98" s="390">
        <v>111402.45845651951</v>
      </c>
      <c r="AZ98" s="390">
        <v>113127.70904999999</v>
      </c>
      <c r="BA98" s="390">
        <v>115509.88711324013</v>
      </c>
      <c r="BB98" s="390">
        <v>117488.13096546537</v>
      </c>
      <c r="BC98" s="390">
        <v>119282.76705608367</v>
      </c>
      <c r="BD98" s="390">
        <v>119280.86214702054</v>
      </c>
      <c r="BE98" s="390">
        <v>121142.22422084528</v>
      </c>
      <c r="BF98" s="390">
        <v>122990</v>
      </c>
      <c r="BG98" s="390">
        <v>124102.77816198963</v>
      </c>
      <c r="BH98" s="392"/>
      <c r="BL98" s="694">
        <f t="shared" si="5"/>
        <v>1.4564521580292533E-2</v>
      </c>
    </row>
    <row r="99" spans="1:64" x14ac:dyDescent="0.2">
      <c r="A99" s="475">
        <v>90</v>
      </c>
      <c r="B99" s="319">
        <v>55990.091311566124</v>
      </c>
      <c r="C99" s="319">
        <f t="shared" si="3"/>
        <v>58556.25188262661</v>
      </c>
      <c r="D99" s="353">
        <v>61122.412453687095</v>
      </c>
      <c r="E99" s="353">
        <f t="shared" si="4"/>
        <v>63570.131195497372</v>
      </c>
      <c r="F99" s="353">
        <v>66017.849937307648</v>
      </c>
      <c r="G99" s="319">
        <v>65870.600398604889</v>
      </c>
      <c r="H99" s="353">
        <v>67386.387444279346</v>
      </c>
      <c r="I99" s="371">
        <v>68427.085524984825</v>
      </c>
      <c r="J99" s="319">
        <v>67227.695706464321</v>
      </c>
      <c r="K99" s="319">
        <v>67590.260788078245</v>
      </c>
      <c r="L99" s="319">
        <v>70246.757283680185</v>
      </c>
      <c r="M99" s="319">
        <v>72610.709330342317</v>
      </c>
      <c r="N99" s="319">
        <v>70337.207968493109</v>
      </c>
      <c r="O99" s="387">
        <v>68350.959661564382</v>
      </c>
      <c r="P99" s="387">
        <v>70641.380705083386</v>
      </c>
      <c r="Q99" s="387">
        <v>72596.573751451797</v>
      </c>
      <c r="R99" s="387">
        <v>76018.302346755969</v>
      </c>
      <c r="S99" s="388">
        <v>75216.30544546392</v>
      </c>
      <c r="T99" s="387">
        <v>73849.972463804239</v>
      </c>
      <c r="U99" s="387">
        <v>74843.969031082772</v>
      </c>
      <c r="V99" s="387">
        <v>73037.861155784281</v>
      </c>
      <c r="W99" s="387">
        <v>76129.401947291655</v>
      </c>
      <c r="X99" s="387">
        <v>81558.490441074711</v>
      </c>
      <c r="Y99" s="387">
        <v>83233.003783391279</v>
      </c>
      <c r="Z99" s="387">
        <v>84926.766870131803</v>
      </c>
      <c r="AA99" s="387">
        <v>84881.208997701324</v>
      </c>
      <c r="AB99" s="387">
        <v>86608.237562057679</v>
      </c>
      <c r="AC99" s="388">
        <v>88047.026704977601</v>
      </c>
      <c r="AD99" s="387">
        <v>88178.976220641256</v>
      </c>
      <c r="AE99" s="387">
        <v>87417.518885371275</v>
      </c>
      <c r="AF99" s="387">
        <v>88318.899970979503</v>
      </c>
      <c r="AG99" s="387">
        <v>90232.925226822394</v>
      </c>
      <c r="AH99" s="387">
        <v>94073.363049246298</v>
      </c>
      <c r="AI99" s="387">
        <v>96792.011624751874</v>
      </c>
      <c r="AJ99" s="387">
        <v>99443.435974202206</v>
      </c>
      <c r="AK99" s="387">
        <v>102497.90706768568</v>
      </c>
      <c r="AL99" s="387">
        <v>105598.26959018393</v>
      </c>
      <c r="AM99" s="388">
        <v>108854.05180690761</v>
      </c>
      <c r="AN99" s="387">
        <v>112698.62694401749</v>
      </c>
      <c r="AO99" s="387">
        <v>111721.38157894737</v>
      </c>
      <c r="AP99" s="387">
        <v>110826.06573133284</v>
      </c>
      <c r="AQ99" s="387">
        <v>112868.05632513577</v>
      </c>
      <c r="AR99" s="387">
        <v>115242.28146977759</v>
      </c>
      <c r="AS99" s="387">
        <v>117912.18210976891</v>
      </c>
      <c r="AT99" s="387">
        <v>121767.96273903891</v>
      </c>
      <c r="AU99" s="387">
        <v>120253.79084326857</v>
      </c>
      <c r="AV99" s="387">
        <v>116085.42477762709</v>
      </c>
      <c r="AW99" s="388">
        <v>112577.11116162525</v>
      </c>
      <c r="AX99" s="387">
        <v>114328.68575654675</v>
      </c>
      <c r="AY99" s="387">
        <v>116669.24946477723</v>
      </c>
      <c r="AZ99" s="387">
        <v>118867.92604999999</v>
      </c>
      <c r="BA99" s="387">
        <v>121028.22870857545</v>
      </c>
      <c r="BB99" s="387">
        <v>123537.32525404447</v>
      </c>
      <c r="BC99" s="387">
        <v>124988.93783644483</v>
      </c>
      <c r="BD99" s="387">
        <v>125014.65470733594</v>
      </c>
      <c r="BE99" s="387">
        <v>127183.6042726348</v>
      </c>
      <c r="BF99" s="387">
        <v>129222</v>
      </c>
      <c r="BG99" s="387">
        <v>130528.54488628807</v>
      </c>
      <c r="BH99" s="389"/>
      <c r="BL99" s="694">
        <f t="shared" si="5"/>
        <v>1.483251063074964E-2</v>
      </c>
    </row>
    <row r="100" spans="1:64" x14ac:dyDescent="0.2">
      <c r="A100" s="475">
        <v>91</v>
      </c>
      <c r="B100" s="319">
        <v>58504.432761483113</v>
      </c>
      <c r="C100" s="319">
        <f t="shared" si="3"/>
        <v>61237.184111110859</v>
      </c>
      <c r="D100" s="353">
        <v>63969.935460738605</v>
      </c>
      <c r="E100" s="353">
        <f t="shared" si="4"/>
        <v>66506.49913353812</v>
      </c>
      <c r="F100" s="353">
        <v>69043.062806337635</v>
      </c>
      <c r="G100" s="319">
        <v>68674.25732159664</v>
      </c>
      <c r="H100" s="353">
        <v>70456.087614094664</v>
      </c>
      <c r="I100" s="371">
        <v>71285.453418976336</v>
      </c>
      <c r="J100" s="319">
        <v>70234.634281048886</v>
      </c>
      <c r="K100" s="319">
        <v>70356.076750777094</v>
      </c>
      <c r="L100" s="319">
        <v>73407.351588170874</v>
      </c>
      <c r="M100" s="319">
        <v>76077.130691259561</v>
      </c>
      <c r="N100" s="319">
        <v>73404.927159408107</v>
      </c>
      <c r="O100" s="387">
        <v>71502.207730655806</v>
      </c>
      <c r="P100" s="387">
        <v>73935.691268018243</v>
      </c>
      <c r="Q100" s="387">
        <v>76019.430894308942</v>
      </c>
      <c r="R100" s="387">
        <v>79569.251475900965</v>
      </c>
      <c r="S100" s="388">
        <v>78681.718334328689</v>
      </c>
      <c r="T100" s="387">
        <v>77177.542924069872</v>
      </c>
      <c r="U100" s="387">
        <v>78220.274849140376</v>
      </c>
      <c r="V100" s="387">
        <v>76507.141739037208</v>
      </c>
      <c r="W100" s="387">
        <v>79668.980958445449</v>
      </c>
      <c r="X100" s="387">
        <v>85716.709337498265</v>
      </c>
      <c r="Y100" s="387">
        <v>87241.350078342934</v>
      </c>
      <c r="Z100" s="387">
        <v>89016.348299880163</v>
      </c>
      <c r="AA100" s="387">
        <v>88928.562411062871</v>
      </c>
      <c r="AB100" s="387">
        <v>90777.310041899938</v>
      </c>
      <c r="AC100" s="388">
        <v>92349.267134285474</v>
      </c>
      <c r="AD100" s="387">
        <v>92416.030926160543</v>
      </c>
      <c r="AE100" s="387">
        <v>91839.281572265929</v>
      </c>
      <c r="AF100" s="387">
        <v>92651.908478563011</v>
      </c>
      <c r="AG100" s="387">
        <v>95014.002353887627</v>
      </c>
      <c r="AH100" s="387">
        <v>98816.530673236732</v>
      </c>
      <c r="AI100" s="387">
        <v>101487.441769133</v>
      </c>
      <c r="AJ100" s="387">
        <v>104469.55875152143</v>
      </c>
      <c r="AK100" s="387">
        <v>107719.2776581002</v>
      </c>
      <c r="AL100" s="387">
        <v>111080.6390341017</v>
      </c>
      <c r="AM100" s="388">
        <v>114388.15202026938</v>
      </c>
      <c r="AN100" s="387">
        <v>118215.27229270326</v>
      </c>
      <c r="AO100" s="387">
        <v>117376.41447368421</v>
      </c>
      <c r="AP100" s="387">
        <v>116335.41671867589</v>
      </c>
      <c r="AQ100" s="387">
        <v>118609.31067309451</v>
      </c>
      <c r="AR100" s="387">
        <v>121107.14586105302</v>
      </c>
      <c r="AS100" s="387">
        <v>123911.09734288648</v>
      </c>
      <c r="AT100" s="387">
        <v>128179.9373012674</v>
      </c>
      <c r="AU100" s="387">
        <v>126367.34743317547</v>
      </c>
      <c r="AV100" s="387">
        <v>121662.32463774306</v>
      </c>
      <c r="AW100" s="388">
        <v>117952.4874977533</v>
      </c>
      <c r="AX100" s="387">
        <v>120284.86791941836</v>
      </c>
      <c r="AY100" s="387">
        <v>122637.60143745538</v>
      </c>
      <c r="AZ100" s="387">
        <v>125273.03305</v>
      </c>
      <c r="BA100" s="387">
        <v>127236.22702999842</v>
      </c>
      <c r="BB100" s="387">
        <v>130100.41259327818</v>
      </c>
      <c r="BC100" s="387">
        <v>131590.96156415835</v>
      </c>
      <c r="BD100" s="387">
        <v>131890.81607341595</v>
      </c>
      <c r="BE100" s="387">
        <v>133949.53999815037</v>
      </c>
      <c r="BF100" s="387">
        <v>136466</v>
      </c>
      <c r="BG100" s="387">
        <v>137828.76610364852</v>
      </c>
      <c r="BH100" s="389"/>
      <c r="BL100" s="694">
        <f t="shared" si="5"/>
        <v>1.5112182520317097E-2</v>
      </c>
    </row>
    <row r="101" spans="1:64" x14ac:dyDescent="0.2">
      <c r="A101" s="475">
        <v>92</v>
      </c>
      <c r="B101" s="319">
        <v>61727.423292135514</v>
      </c>
      <c r="C101" s="319">
        <f t="shared" si="3"/>
        <v>64669.769671644419</v>
      </c>
      <c r="D101" s="353">
        <v>67612.116051153323</v>
      </c>
      <c r="E101" s="353">
        <f t="shared" si="4"/>
        <v>70294.925146287933</v>
      </c>
      <c r="F101" s="353">
        <v>72977.734241422542</v>
      </c>
      <c r="G101" s="319">
        <v>72036.191662514539</v>
      </c>
      <c r="H101" s="353">
        <v>74278.511197198037</v>
      </c>
      <c r="I101" s="371">
        <v>74984.517752377098</v>
      </c>
      <c r="J101" s="319">
        <v>73885.536691960428</v>
      </c>
      <c r="K101" s="319">
        <v>73901.994651673056</v>
      </c>
      <c r="L101" s="319">
        <v>77082.574151150067</v>
      </c>
      <c r="M101" s="319">
        <v>80367.57519109339</v>
      </c>
      <c r="N101" s="319">
        <v>77243.813329254772</v>
      </c>
      <c r="O101" s="387">
        <v>75205.896819266956</v>
      </c>
      <c r="P101" s="387">
        <v>77835.003994806742</v>
      </c>
      <c r="Q101" s="387">
        <v>80273.652729384441</v>
      </c>
      <c r="R101" s="387">
        <v>83810.210884953165</v>
      </c>
      <c r="S101" s="388">
        <v>82793.887968945113</v>
      </c>
      <c r="T101" s="387">
        <v>81165.10453786538</v>
      </c>
      <c r="U101" s="387">
        <v>82414.1614482523</v>
      </c>
      <c r="V101" s="387">
        <v>80513.447946821063</v>
      </c>
      <c r="W101" s="387">
        <v>83852.740587063236</v>
      </c>
      <c r="X101" s="387">
        <v>90628.578023368449</v>
      </c>
      <c r="Y101" s="387">
        <v>92270.310696679007</v>
      </c>
      <c r="Z101" s="387">
        <v>93686.895128070697</v>
      </c>
      <c r="AA101" s="387">
        <v>93552.087514138722</v>
      </c>
      <c r="AB101" s="387">
        <v>95898.421534453009</v>
      </c>
      <c r="AC101" s="388">
        <v>97406.319445618195</v>
      </c>
      <c r="AD101" s="387">
        <v>97355.061559951922</v>
      </c>
      <c r="AE101" s="387">
        <v>97207.572406983672</v>
      </c>
      <c r="AF101" s="387">
        <v>97858.289013456335</v>
      </c>
      <c r="AG101" s="387">
        <v>100202.85781326817</v>
      </c>
      <c r="AH101" s="387">
        <v>104149.36320961018</v>
      </c>
      <c r="AI101" s="387">
        <v>107133.98533339046</v>
      </c>
      <c r="AJ101" s="387">
        <v>110549.89605338631</v>
      </c>
      <c r="AK101" s="387">
        <v>113837.73871104952</v>
      </c>
      <c r="AL101" s="387">
        <v>117658.58189550097</v>
      </c>
      <c r="AM101" s="388">
        <v>121150.2461661555</v>
      </c>
      <c r="AN101" s="387">
        <v>124916.94271498163</v>
      </c>
      <c r="AO101" s="387">
        <v>123732.34492481203</v>
      </c>
      <c r="AP101" s="387">
        <v>123091.04569738123</v>
      </c>
      <c r="AQ101" s="387">
        <v>125110.65570269115</v>
      </c>
      <c r="AR101" s="387">
        <v>127930.39886666031</v>
      </c>
      <c r="AS101" s="387">
        <v>130797.32015737312</v>
      </c>
      <c r="AT101" s="387">
        <v>135562.14485646467</v>
      </c>
      <c r="AU101" s="387">
        <v>134014.42098100061</v>
      </c>
      <c r="AV101" s="387">
        <v>128675.7524906833</v>
      </c>
      <c r="AW101" s="388">
        <v>124162.05475614012</v>
      </c>
      <c r="AX101" s="387">
        <v>127324.93672006835</v>
      </c>
      <c r="AY101" s="387">
        <v>129655.47053726167</v>
      </c>
      <c r="AZ101" s="387">
        <v>133086.5987</v>
      </c>
      <c r="BA101" s="387">
        <v>134868.13805559918</v>
      </c>
      <c r="BB101" s="387">
        <v>138228.68354833112</v>
      </c>
      <c r="BC101" s="387">
        <v>139838.73167449317</v>
      </c>
      <c r="BD101" s="387">
        <v>139756.75169298096</v>
      </c>
      <c r="BE101" s="387">
        <v>142145.11527790624</v>
      </c>
      <c r="BF101" s="387">
        <v>145220</v>
      </c>
      <c r="BG101" s="387">
        <v>146233.35456842664</v>
      </c>
      <c r="BH101" s="389"/>
      <c r="BL101" s="694">
        <f t="shared" si="5"/>
        <v>1.5427382287946267E-2</v>
      </c>
    </row>
    <row r="102" spans="1:64" x14ac:dyDescent="0.2">
      <c r="A102" s="475">
        <v>93</v>
      </c>
      <c r="B102" s="319">
        <v>65679.504703929153</v>
      </c>
      <c r="C102" s="319">
        <f t="shared" si="3"/>
        <v>68903.962343598367</v>
      </c>
      <c r="D102" s="353">
        <v>72128.41998326758</v>
      </c>
      <c r="E102" s="353">
        <f t="shared" si="4"/>
        <v>74848.828423185143</v>
      </c>
      <c r="F102" s="353">
        <v>77569.236863102706</v>
      </c>
      <c r="G102" s="319">
        <v>76845.966340032115</v>
      </c>
      <c r="H102" s="353">
        <v>78671.357991933764</v>
      </c>
      <c r="I102" s="371">
        <v>79305.69745094073</v>
      </c>
      <c r="J102" s="319">
        <v>78127.182787436366</v>
      </c>
      <c r="K102" s="319">
        <v>78020.325013713649</v>
      </c>
      <c r="L102" s="319">
        <v>81636.548740416212</v>
      </c>
      <c r="M102" s="319">
        <v>85546.491566965778</v>
      </c>
      <c r="N102" s="319">
        <v>82074.199900585023</v>
      </c>
      <c r="O102" s="387">
        <v>79683.781421148713</v>
      </c>
      <c r="P102" s="387">
        <v>82649.198042544682</v>
      </c>
      <c r="Q102" s="387">
        <v>85268.797909407673</v>
      </c>
      <c r="R102" s="387">
        <v>88903.91884747555</v>
      </c>
      <c r="S102" s="388">
        <v>87992.007302242258</v>
      </c>
      <c r="T102" s="387">
        <v>86121.941862493462</v>
      </c>
      <c r="U102" s="387">
        <v>87869.746783559138</v>
      </c>
      <c r="V102" s="387">
        <v>85591.429184089211</v>
      </c>
      <c r="W102" s="387">
        <v>88814.979972474976</v>
      </c>
      <c r="X102" s="387">
        <v>96627.10454518495</v>
      </c>
      <c r="Y102" s="387">
        <v>98133.549413383254</v>
      </c>
      <c r="Z102" s="387">
        <v>99741.38453040742</v>
      </c>
      <c r="AA102" s="387">
        <v>99372.432407779037</v>
      </c>
      <c r="AB102" s="387">
        <v>102273.96148022957</v>
      </c>
      <c r="AC102" s="388">
        <v>103581.5422124567</v>
      </c>
      <c r="AD102" s="387">
        <v>103237.25985121657</v>
      </c>
      <c r="AE102" s="387">
        <v>103300.0875309532</v>
      </c>
      <c r="AF102" s="387">
        <v>104247.78398069373</v>
      </c>
      <c r="AG102" s="387">
        <v>106476.37061811896</v>
      </c>
      <c r="AH102" s="387">
        <v>110556.51675073623</v>
      </c>
      <c r="AI102" s="387">
        <v>113931.04379989432</v>
      </c>
      <c r="AJ102" s="387">
        <v>117574.37548091047</v>
      </c>
      <c r="AK102" s="387">
        <v>121513.18388880504</v>
      </c>
      <c r="AL102" s="387">
        <v>125323.09346136136</v>
      </c>
      <c r="AM102" s="388">
        <v>129129.99013201761</v>
      </c>
      <c r="AN102" s="387">
        <v>133304.49533696304</v>
      </c>
      <c r="AO102" s="387">
        <v>131898.22368421053</v>
      </c>
      <c r="AP102" s="387">
        <v>131655.92174900766</v>
      </c>
      <c r="AQ102" s="387">
        <v>133329.6433758467</v>
      </c>
      <c r="AR102" s="387">
        <v>136261.0075912374</v>
      </c>
      <c r="AS102" s="387">
        <v>139741.99427734126</v>
      </c>
      <c r="AT102" s="387">
        <v>144722.28576066997</v>
      </c>
      <c r="AU102" s="387">
        <v>142624.31634819534</v>
      </c>
      <c r="AV102" s="387">
        <v>137104.40890986557</v>
      </c>
      <c r="AW102" s="388">
        <v>132267.29745303068</v>
      </c>
      <c r="AX102" s="387">
        <v>135910.61170600614</v>
      </c>
      <c r="AY102" s="387">
        <v>138696.68212865732</v>
      </c>
      <c r="AZ102" s="387">
        <v>142725.2874</v>
      </c>
      <c r="BA102" s="387">
        <v>144021.86258245641</v>
      </c>
      <c r="BB102" s="387">
        <v>147729.82886947802</v>
      </c>
      <c r="BC102" s="387">
        <v>149568.30813576144</v>
      </c>
      <c r="BD102" s="387">
        <v>149104.73577235773</v>
      </c>
      <c r="BE102" s="387">
        <v>152284.79538518449</v>
      </c>
      <c r="BF102" s="387">
        <v>155953</v>
      </c>
      <c r="BG102" s="387">
        <v>156995.04003191914</v>
      </c>
      <c r="BH102" s="389"/>
      <c r="BL102" s="694">
        <f t="shared" si="5"/>
        <v>1.5748790070636121E-2</v>
      </c>
    </row>
    <row r="103" spans="1:64" x14ac:dyDescent="0.2">
      <c r="A103" s="475">
        <v>94</v>
      </c>
      <c r="B103" s="319">
        <v>70340.235196458205</v>
      </c>
      <c r="C103" s="319">
        <f t="shared" si="3"/>
        <v>73919.608006977753</v>
      </c>
      <c r="D103" s="353">
        <v>77498.9808174973</v>
      </c>
      <c r="E103" s="353">
        <f t="shared" si="4"/>
        <v>80534.058971384016</v>
      </c>
      <c r="F103" s="353">
        <v>83569.137125270718</v>
      </c>
      <c r="G103" s="319">
        <v>82477.819852737637</v>
      </c>
      <c r="H103" s="353">
        <v>84316.78359159414</v>
      </c>
      <c r="I103" s="371">
        <v>84495.596803560591</v>
      </c>
      <c r="J103" s="319">
        <v>83374.689751224665</v>
      </c>
      <c r="K103" s="319">
        <v>83349.333059060154</v>
      </c>
      <c r="L103" s="319">
        <v>87496.513910186201</v>
      </c>
      <c r="M103" s="319">
        <v>92483.937770023273</v>
      </c>
      <c r="N103" s="319">
        <v>88010.490765877723</v>
      </c>
      <c r="O103" s="387">
        <v>85371.589664372979</v>
      </c>
      <c r="P103" s="387">
        <v>88533.212989779946</v>
      </c>
      <c r="Q103" s="387">
        <v>91324.889663182345</v>
      </c>
      <c r="R103" s="387">
        <v>95302.787763973334</v>
      </c>
      <c r="S103" s="388">
        <v>94790.47355991097</v>
      </c>
      <c r="T103" s="387">
        <v>91940.357596750488</v>
      </c>
      <c r="U103" s="387">
        <v>94397.776044631668</v>
      </c>
      <c r="V103" s="387">
        <v>91900.29216253887</v>
      </c>
      <c r="W103" s="387">
        <v>95108.829468192169</v>
      </c>
      <c r="X103" s="387">
        <v>104086.92295525988</v>
      </c>
      <c r="Y103" s="387">
        <v>105887.67732258186</v>
      </c>
      <c r="Z103" s="387">
        <v>106827.08751497902</v>
      </c>
      <c r="AA103" s="387">
        <v>106844.46947860035</v>
      </c>
      <c r="AB103" s="387">
        <v>110100.97074046689</v>
      </c>
      <c r="AC103" s="388">
        <v>111264.51576100735</v>
      </c>
      <c r="AD103" s="387">
        <v>110599.0074066855</v>
      </c>
      <c r="AE103" s="387">
        <v>110735.10955082593</v>
      </c>
      <c r="AF103" s="387">
        <v>112355.24911793006</v>
      </c>
      <c r="AG103" s="387">
        <v>114801.9824799249</v>
      </c>
      <c r="AH103" s="387">
        <v>118886.13945826166</v>
      </c>
      <c r="AI103" s="387">
        <v>122609.75593733488</v>
      </c>
      <c r="AJ103" s="387">
        <v>126746.04184445781</v>
      </c>
      <c r="AK103" s="387">
        <v>131262.5805765563</v>
      </c>
      <c r="AL103" s="387">
        <v>135603.47415964681</v>
      </c>
      <c r="AM103" s="388">
        <v>139521.39005200696</v>
      </c>
      <c r="AN103" s="387">
        <v>144079.41881366086</v>
      </c>
      <c r="AO103" s="387">
        <v>142417.3167293233</v>
      </c>
      <c r="AP103" s="387">
        <v>142061.85885113711</v>
      </c>
      <c r="AQ103" s="387">
        <v>142920.04021480441</v>
      </c>
      <c r="AR103" s="387">
        <v>147016.55014493442</v>
      </c>
      <c r="AS103" s="387">
        <v>151136.35330495081</v>
      </c>
      <c r="AT103" s="387">
        <v>156130.58802454206</v>
      </c>
      <c r="AU103" s="387">
        <v>154006.84898470249</v>
      </c>
      <c r="AV103" s="387">
        <v>147899.66828262983</v>
      </c>
      <c r="AW103" s="388">
        <v>142409.98118055041</v>
      </c>
      <c r="AX103" s="387">
        <v>146922.62291410597</v>
      </c>
      <c r="AY103" s="387">
        <v>150382.58650219184</v>
      </c>
      <c r="AZ103" s="387">
        <v>154066.09450000001</v>
      </c>
      <c r="BA103" s="387">
        <v>155252.171794016</v>
      </c>
      <c r="BB103" s="387">
        <v>159612.40373305566</v>
      </c>
      <c r="BC103" s="387">
        <v>161634.29446798761</v>
      </c>
      <c r="BD103" s="387">
        <v>160855.56146605549</v>
      </c>
      <c r="BE103" s="387">
        <v>164955.80861000647</v>
      </c>
      <c r="BF103" s="387">
        <v>169563</v>
      </c>
      <c r="BG103" s="387">
        <v>170462.62175821254</v>
      </c>
      <c r="BH103" s="389"/>
      <c r="BL103" s="694">
        <f t="shared" si="5"/>
        <v>1.6237910652691312E-2</v>
      </c>
    </row>
    <row r="104" spans="1:64" x14ac:dyDescent="0.2">
      <c r="A104" s="475">
        <v>95</v>
      </c>
      <c r="B104" s="319">
        <v>76820.285925106058</v>
      </c>
      <c r="C104" s="319">
        <f t="shared" si="3"/>
        <v>80877.968646788708</v>
      </c>
      <c r="D104" s="353">
        <v>84935.651368471357</v>
      </c>
      <c r="E104" s="353">
        <f t="shared" si="4"/>
        <v>88335.484267388529</v>
      </c>
      <c r="F104" s="353">
        <v>91735.317166305715</v>
      </c>
      <c r="G104" s="319">
        <v>89882.664286109735</v>
      </c>
      <c r="H104" s="353">
        <v>91691.120781150486</v>
      </c>
      <c r="I104" s="371">
        <v>91736.795468339071</v>
      </c>
      <c r="J104" s="319">
        <v>90229.445298242237</v>
      </c>
      <c r="K104" s="319">
        <v>90572.874382885348</v>
      </c>
      <c r="L104" s="319">
        <v>95128.548083242073</v>
      </c>
      <c r="M104" s="319">
        <v>101566.60622299768</v>
      </c>
      <c r="N104" s="319">
        <v>95726.397736397368</v>
      </c>
      <c r="O104" s="387">
        <v>93020.174483920797</v>
      </c>
      <c r="P104" s="387">
        <v>96228.545390991698</v>
      </c>
      <c r="Q104" s="387">
        <v>99155.023228803722</v>
      </c>
      <c r="R104" s="387">
        <v>103888.85907715805</v>
      </c>
      <c r="S104" s="388">
        <v>103450.99761116238</v>
      </c>
      <c r="T104" s="387">
        <v>99832.636746492557</v>
      </c>
      <c r="U104" s="387">
        <v>102460.03096891721</v>
      </c>
      <c r="V104" s="387">
        <v>100169.53629248419</v>
      </c>
      <c r="W104" s="387">
        <v>103180.4353675821</v>
      </c>
      <c r="X104" s="387">
        <v>113785.78230956287</v>
      </c>
      <c r="Y104" s="387">
        <v>115816.4336760041</v>
      </c>
      <c r="Z104" s="387">
        <v>116012.56543963451</v>
      </c>
      <c r="AA104" s="387">
        <v>116451.37428394206</v>
      </c>
      <c r="AB104" s="387">
        <v>120468.05130101054</v>
      </c>
      <c r="AC104" s="388">
        <v>121734.4870278036</v>
      </c>
      <c r="AD104" s="387">
        <v>120838.85626807003</v>
      </c>
      <c r="AE104" s="387">
        <v>120877.72309814124</v>
      </c>
      <c r="AF104" s="387">
        <v>123277.4772036474</v>
      </c>
      <c r="AG104" s="387">
        <v>125419.07743992371</v>
      </c>
      <c r="AH104" s="387">
        <v>129881.37067381988</v>
      </c>
      <c r="AI104" s="387">
        <v>134029.44718164034</v>
      </c>
      <c r="AJ104" s="387">
        <v>139463.2797045286</v>
      </c>
      <c r="AK104" s="387">
        <v>144401.15462191793</v>
      </c>
      <c r="AL104" s="387">
        <v>149530.76363119262</v>
      </c>
      <c r="AM104" s="388">
        <v>153720.90112014936</v>
      </c>
      <c r="AN104" s="387">
        <v>159295.66037981608</v>
      </c>
      <c r="AO104" s="387">
        <v>156652.01127819548</v>
      </c>
      <c r="AP104" s="387">
        <v>156206.6299273535</v>
      </c>
      <c r="AQ104" s="387">
        <v>156523.22896198204</v>
      </c>
      <c r="AR104" s="387">
        <v>162346.81857061392</v>
      </c>
      <c r="AS104" s="387">
        <v>166400.85649510229</v>
      </c>
      <c r="AT104" s="387">
        <v>171355.30548837833</v>
      </c>
      <c r="AU104" s="387">
        <v>169258.76705318745</v>
      </c>
      <c r="AV104" s="387">
        <v>162725.25248534422</v>
      </c>
      <c r="AW104" s="388">
        <v>155747.66300497975</v>
      </c>
      <c r="AX104" s="387">
        <v>161888.10774775528</v>
      </c>
      <c r="AY104" s="387">
        <v>165568.38760322152</v>
      </c>
      <c r="AZ104" s="387">
        <v>169484.89359999998</v>
      </c>
      <c r="BA104" s="387">
        <v>170934.79169938745</v>
      </c>
      <c r="BB104" s="387">
        <v>175663.81577678793</v>
      </c>
      <c r="BC104" s="387">
        <v>178253.582970641</v>
      </c>
      <c r="BD104" s="387">
        <v>176341.81818610529</v>
      </c>
      <c r="BE104" s="387">
        <v>181515.0314898733</v>
      </c>
      <c r="BF104" s="387">
        <v>187033</v>
      </c>
      <c r="BG104" s="387">
        <v>188296.58075098638</v>
      </c>
      <c r="BH104" s="389"/>
      <c r="BL104" s="694">
        <f t="shared" si="5"/>
        <v>1.665801022461455E-2</v>
      </c>
    </row>
    <row r="105" spans="1:64" x14ac:dyDescent="0.2">
      <c r="A105" s="475">
        <v>96</v>
      </c>
      <c r="B105" s="323">
        <v>86291.653446473574</v>
      </c>
      <c r="C105" s="323">
        <f t="shared" si="3"/>
        <v>91129.900465318759</v>
      </c>
      <c r="D105" s="353">
        <v>95968.147484163957</v>
      </c>
      <c r="E105" s="353">
        <f t="shared" si="4"/>
        <v>99646.37284159183</v>
      </c>
      <c r="F105" s="353">
        <v>103324.59819901972</v>
      </c>
      <c r="G105" s="319">
        <v>100888.7048109395</v>
      </c>
      <c r="H105" s="353">
        <v>102652.65548715771</v>
      </c>
      <c r="I105" s="371">
        <v>101763.50166902691</v>
      </c>
      <c r="J105" s="357">
        <v>100261.44390548459</v>
      </c>
      <c r="K105" s="323">
        <v>101651.33502468458</v>
      </c>
      <c r="L105" s="319">
        <v>106542.61445783134</v>
      </c>
      <c r="M105" s="319">
        <v>113655.34791458957</v>
      </c>
      <c r="N105" s="319">
        <v>106624.42779031087</v>
      </c>
      <c r="O105" s="387">
        <v>103337.59408790899</v>
      </c>
      <c r="P105" s="387">
        <v>106712.79020606545</v>
      </c>
      <c r="Q105" s="387">
        <v>110648.03135888503</v>
      </c>
      <c r="R105" s="387">
        <v>115706.91250330427</v>
      </c>
      <c r="S105" s="388">
        <v>115531.81198762148</v>
      </c>
      <c r="T105" s="387">
        <v>110892.32113932568</v>
      </c>
      <c r="U105" s="387">
        <v>114683.36832517362</v>
      </c>
      <c r="V105" s="387">
        <v>112314.39455344698</v>
      </c>
      <c r="W105" s="387">
        <v>114730.16134995788</v>
      </c>
      <c r="X105" s="387">
        <v>127511.41001561852</v>
      </c>
      <c r="Y105" s="387">
        <v>129461.32724423891</v>
      </c>
      <c r="Z105" s="387">
        <v>129084.28690458357</v>
      </c>
      <c r="AA105" s="387">
        <v>130410.90241544131</v>
      </c>
      <c r="AB105" s="387">
        <v>135439.25495581143</v>
      </c>
      <c r="AC105" s="388">
        <v>136345.62224288008</v>
      </c>
      <c r="AD105" s="387">
        <v>135493.95372445829</v>
      </c>
      <c r="AE105" s="387">
        <v>136036.06745447137</v>
      </c>
      <c r="AF105" s="387">
        <v>138661.34998701714</v>
      </c>
      <c r="AG105" s="387">
        <v>140260.88799666284</v>
      </c>
      <c r="AH105" s="387">
        <v>145719.93177245825</v>
      </c>
      <c r="AI105" s="387">
        <v>150943.75705125459</v>
      </c>
      <c r="AJ105" s="387">
        <v>157389.57756823683</v>
      </c>
      <c r="AK105" s="387">
        <v>163142.7428273487</v>
      </c>
      <c r="AL105" s="387">
        <v>170034.49517863433</v>
      </c>
      <c r="AM105" s="388">
        <v>174623.39711961595</v>
      </c>
      <c r="AN105" s="387">
        <v>180219.07507750019</v>
      </c>
      <c r="AO105" s="387">
        <v>176983.67011278195</v>
      </c>
      <c r="AP105" s="387">
        <v>176718.34616920887</v>
      </c>
      <c r="AQ105" s="387">
        <v>176685.91914322326</v>
      </c>
      <c r="AR105" s="387">
        <v>183085.13703430904</v>
      </c>
      <c r="AS105" s="387">
        <v>188225.55449794055</v>
      </c>
      <c r="AT105" s="387">
        <v>193616.07321196649</v>
      </c>
      <c r="AU105" s="387">
        <v>191064.63013773205</v>
      </c>
      <c r="AV105" s="387">
        <v>182844.92749522152</v>
      </c>
      <c r="AW105" s="388">
        <v>174754.79689796266</v>
      </c>
      <c r="AX105" s="387">
        <v>181684.33334722195</v>
      </c>
      <c r="AY105" s="387">
        <v>186233.36853909673</v>
      </c>
      <c r="AZ105" s="387">
        <v>191981.44675</v>
      </c>
      <c r="BA105" s="387">
        <v>194300.44860216739</v>
      </c>
      <c r="BB105" s="387">
        <v>198863.78998669519</v>
      </c>
      <c r="BC105" s="387">
        <v>201908.54302676284</v>
      </c>
      <c r="BD105" s="387">
        <v>199363.73738516966</v>
      </c>
      <c r="BE105" s="387">
        <v>204669.04328123556</v>
      </c>
      <c r="BF105" s="387">
        <v>212801</v>
      </c>
      <c r="BG105" s="387">
        <v>214047.7917719555</v>
      </c>
      <c r="BH105" s="389"/>
      <c r="BL105" s="694">
        <f t="shared" si="5"/>
        <v>1.730052393594006E-2</v>
      </c>
    </row>
    <row r="106" spans="1:64" x14ac:dyDescent="0.2">
      <c r="A106" s="475">
        <v>97</v>
      </c>
      <c r="B106" s="323">
        <v>102120.42089405397</v>
      </c>
      <c r="C106" s="323">
        <f t="shared" si="3"/>
        <v>108030.53702764129</v>
      </c>
      <c r="D106" s="353">
        <v>113940.65316122862</v>
      </c>
      <c r="E106" s="353">
        <f t="shared" si="4"/>
        <v>118251.41315305248</v>
      </c>
      <c r="F106" s="353">
        <v>122562.17314487633</v>
      </c>
      <c r="G106" s="319">
        <v>119140.08193544816</v>
      </c>
      <c r="H106" s="353">
        <v>121211.99214604117</v>
      </c>
      <c r="I106" s="371">
        <v>118616.66295771798</v>
      </c>
      <c r="J106" s="357">
        <v>116115.72711555086</v>
      </c>
      <c r="K106" s="323">
        <v>117881.50781678551</v>
      </c>
      <c r="L106" s="319">
        <v>123496.21708652793</v>
      </c>
      <c r="M106" s="319">
        <v>133229.35007477569</v>
      </c>
      <c r="N106" s="319">
        <v>122962.9985087753</v>
      </c>
      <c r="O106" s="387">
        <v>119331.15064597668</v>
      </c>
      <c r="P106" s="387">
        <v>123114.2513066347</v>
      </c>
      <c r="Q106" s="387">
        <v>128378.01393728223</v>
      </c>
      <c r="R106" s="387">
        <v>134587.80700208538</v>
      </c>
      <c r="S106" s="388">
        <v>134462.23152722733</v>
      </c>
      <c r="T106" s="387">
        <v>127701.38453487503</v>
      </c>
      <c r="U106" s="387">
        <v>133058.74871911647</v>
      </c>
      <c r="V106" s="387">
        <v>129323.37428969659</v>
      </c>
      <c r="W106" s="387">
        <v>132871.92644249531</v>
      </c>
      <c r="X106" s="387">
        <v>148330.98544908167</v>
      </c>
      <c r="Y106" s="387">
        <v>149109.21169794013</v>
      </c>
      <c r="Z106" s="387">
        <v>149086.09562237866</v>
      </c>
      <c r="AA106" s="387">
        <v>152440.87751304411</v>
      </c>
      <c r="AB106" s="387">
        <v>160508.31502411887</v>
      </c>
      <c r="AC106" s="388">
        <v>160688.77368376573</v>
      </c>
      <c r="AD106" s="387">
        <v>159409.73361920539</v>
      </c>
      <c r="AE106" s="387">
        <v>160430.44243488074</v>
      </c>
      <c r="AF106" s="387">
        <v>163655.70023369123</v>
      </c>
      <c r="AG106" s="387">
        <v>165870.02763583272</v>
      </c>
      <c r="AH106" s="387">
        <v>172070.68351459314</v>
      </c>
      <c r="AI106" s="387">
        <v>177698.37182068749</v>
      </c>
      <c r="AJ106" s="387">
        <v>186809.91438044739</v>
      </c>
      <c r="AK106" s="387">
        <v>192947.43307583596</v>
      </c>
      <c r="AL106" s="387">
        <v>202534.00525474691</v>
      </c>
      <c r="AM106" s="388">
        <v>207924.05087344983</v>
      </c>
      <c r="AN106" s="387">
        <v>214171.99201552608</v>
      </c>
      <c r="AO106" s="387">
        <v>210263.6372180451</v>
      </c>
      <c r="AP106" s="387">
        <v>209835.31361559776</v>
      </c>
      <c r="AQ106" s="387">
        <v>209494.24610972111</v>
      </c>
      <c r="AR106" s="387">
        <v>216882.81683615281</v>
      </c>
      <c r="AS106" s="387">
        <v>222923.88367773124</v>
      </c>
      <c r="AT106" s="387">
        <v>230286.41380043887</v>
      </c>
      <c r="AU106" s="387">
        <v>226512.88208394579</v>
      </c>
      <c r="AV106" s="387">
        <v>216808.04648207669</v>
      </c>
      <c r="AW106" s="388">
        <v>205205.10879333498</v>
      </c>
      <c r="AX106" s="387">
        <v>215455.6553509302</v>
      </c>
      <c r="AY106" s="387">
        <v>220789.48251605665</v>
      </c>
      <c r="AZ106" s="387">
        <v>229124.41845</v>
      </c>
      <c r="BA106" s="387">
        <v>231750.76684466779</v>
      </c>
      <c r="BB106" s="387">
        <v>237455.98286766547</v>
      </c>
      <c r="BC106" s="387">
        <v>240520.1223609361</v>
      </c>
      <c r="BD106" s="387">
        <v>238256.53518948183</v>
      </c>
      <c r="BE106" s="387">
        <v>242514.01063534635</v>
      </c>
      <c r="BF106" s="387">
        <v>253098</v>
      </c>
      <c r="BG106" s="387">
        <v>254596.93438843818</v>
      </c>
      <c r="BH106" s="389"/>
      <c r="BL106" s="694">
        <f t="shared" si="5"/>
        <v>1.8165177779366104E-2</v>
      </c>
    </row>
    <row r="107" spans="1:64" x14ac:dyDescent="0.2">
      <c r="A107" s="475">
        <v>98</v>
      </c>
      <c r="B107" s="323">
        <v>135392.85802127526</v>
      </c>
      <c r="C107" s="323">
        <f t="shared" si="3"/>
        <v>142559.79550998026</v>
      </c>
      <c r="D107" s="353">
        <v>149726.73299868527</v>
      </c>
      <c r="E107" s="353">
        <f t="shared" si="4"/>
        <v>156054.64841544887</v>
      </c>
      <c r="F107" s="353">
        <v>162382.56383221247</v>
      </c>
      <c r="G107" s="319">
        <v>154808.48751591652</v>
      </c>
      <c r="H107" s="353">
        <v>157413.28380386328</v>
      </c>
      <c r="I107" s="371">
        <v>153258.96090430912</v>
      </c>
      <c r="J107" s="357">
        <v>148191.51258284505</v>
      </c>
      <c r="K107" s="323">
        <v>149652.93220881329</v>
      </c>
      <c r="L107" s="319">
        <v>157641.31653888282</v>
      </c>
      <c r="M107" s="319">
        <v>170245.94258889998</v>
      </c>
      <c r="N107" s="319">
        <v>156368.93511260659</v>
      </c>
      <c r="O107" s="387">
        <v>152928.90166409212</v>
      </c>
      <c r="P107" s="387">
        <v>155821.25853057692</v>
      </c>
      <c r="Q107" s="387">
        <v>164693.69337979093</v>
      </c>
      <c r="R107" s="387">
        <v>169381.24988985815</v>
      </c>
      <c r="S107" s="388">
        <v>171270.21078777351</v>
      </c>
      <c r="T107" s="387">
        <v>161380.26364972963</v>
      </c>
      <c r="U107" s="387">
        <v>167238.1674826369</v>
      </c>
      <c r="V107" s="387">
        <v>162148.4715342554</v>
      </c>
      <c r="W107" s="387">
        <v>167031.70922087791</v>
      </c>
      <c r="X107" s="387">
        <v>188749.83709297958</v>
      </c>
      <c r="Y107" s="387">
        <v>189393.83307219014</v>
      </c>
      <c r="Z107" s="387">
        <v>190716.41617360694</v>
      </c>
      <c r="AA107" s="387">
        <v>197592.52143612946</v>
      </c>
      <c r="AB107" s="387">
        <v>212088.1499771135</v>
      </c>
      <c r="AC107" s="388">
        <v>211431.6111721457</v>
      </c>
      <c r="AD107" s="387">
        <v>210520.78095052464</v>
      </c>
      <c r="AE107" s="387">
        <v>209396.34078299845</v>
      </c>
      <c r="AF107" s="387">
        <v>217082.03364848555</v>
      </c>
      <c r="AG107" s="387">
        <v>216827.46085544446</v>
      </c>
      <c r="AH107" s="387">
        <v>223297.21695775143</v>
      </c>
      <c r="AI107" s="387">
        <v>231223.42687402712</v>
      </c>
      <c r="AJ107" s="387">
        <v>243703.3917654136</v>
      </c>
      <c r="AK107" s="387">
        <v>254940.94551391996</v>
      </c>
      <c r="AL107" s="387">
        <v>266488.47869660612</v>
      </c>
      <c r="AM107" s="388">
        <v>274158.88125083345</v>
      </c>
      <c r="AN107" s="387">
        <v>282132.67479875998</v>
      </c>
      <c r="AO107" s="387">
        <v>277652.54464285716</v>
      </c>
      <c r="AP107" s="387">
        <v>277420.65094739996</v>
      </c>
      <c r="AQ107" s="387">
        <v>277044.93860987364</v>
      </c>
      <c r="AR107" s="387">
        <v>289217.46079642652</v>
      </c>
      <c r="AS107" s="387">
        <v>298892.2437206512</v>
      </c>
      <c r="AT107" s="387">
        <v>308011.75405302522</v>
      </c>
      <c r="AU107" s="387">
        <v>298956.17491425772</v>
      </c>
      <c r="AV107" s="387">
        <v>284108.31797456462</v>
      </c>
      <c r="AW107" s="388">
        <v>268303.68507025577</v>
      </c>
      <c r="AX107" s="387">
        <v>286516.60231036856</v>
      </c>
      <c r="AY107" s="387">
        <v>293695.33642573142</v>
      </c>
      <c r="AZ107" s="387">
        <v>306350.28379999998</v>
      </c>
      <c r="BA107" s="387">
        <v>309973.50371053867</v>
      </c>
      <c r="BB107" s="387">
        <v>318315.61206879927</v>
      </c>
      <c r="BC107" s="387">
        <v>320628.62558698887</v>
      </c>
      <c r="BD107" s="387">
        <v>317788.60680399148</v>
      </c>
      <c r="BE107" s="387">
        <v>322201.81193933228</v>
      </c>
      <c r="BF107" s="387">
        <v>338195</v>
      </c>
      <c r="BG107" s="387">
        <v>338843.25579642685</v>
      </c>
      <c r="BH107" s="389"/>
      <c r="BL107" s="694">
        <f t="shared" si="5"/>
        <v>1.9660754738040964E-2</v>
      </c>
    </row>
    <row r="108" spans="1:64" x14ac:dyDescent="0.2">
      <c r="A108" s="907">
        <v>99</v>
      </c>
      <c r="B108" s="363">
        <v>169074.13115661315</v>
      </c>
      <c r="C108" s="363">
        <f t="shared" si="3"/>
        <v>177012.03076893641</v>
      </c>
      <c r="D108" s="356">
        <v>184949.93038125968</v>
      </c>
      <c r="E108" s="356">
        <f t="shared" si="4"/>
        <v>191969.10074859177</v>
      </c>
      <c r="F108" s="356">
        <v>198988.27111592385</v>
      </c>
      <c r="G108" s="321">
        <v>192035.1619332337</v>
      </c>
      <c r="H108" s="356">
        <v>195031.81251326681</v>
      </c>
      <c r="I108" s="375">
        <v>187783.56134938297</v>
      </c>
      <c r="J108" s="364">
        <v>179500.92786475841</v>
      </c>
      <c r="K108" s="363">
        <v>184478.91159261289</v>
      </c>
      <c r="L108" s="321">
        <v>190927.08389923332</v>
      </c>
      <c r="M108" s="321">
        <v>205711.16193087405</v>
      </c>
      <c r="N108" s="321">
        <v>187304.5950751348</v>
      </c>
      <c r="O108" s="393">
        <v>186141.50014042971</v>
      </c>
      <c r="P108" s="393">
        <v>189144.33503112619</v>
      </c>
      <c r="Q108" s="393">
        <v>200717.17770034843</v>
      </c>
      <c r="R108" s="393">
        <v>203751.57326636711</v>
      </c>
      <c r="S108" s="394">
        <v>206685.40691677073</v>
      </c>
      <c r="T108" s="393">
        <v>194426.76630367065</v>
      </c>
      <c r="U108" s="393">
        <v>201410.01605374017</v>
      </c>
      <c r="V108" s="393">
        <v>195092.37975769272</v>
      </c>
      <c r="W108" s="393">
        <v>201733.24106977793</v>
      </c>
      <c r="X108" s="393">
        <v>228430.37484430912</v>
      </c>
      <c r="Y108" s="393">
        <v>229125.7981426988</v>
      </c>
      <c r="Z108" s="393">
        <v>233716.15516402037</v>
      </c>
      <c r="AA108" s="393">
        <v>244802.21020177327</v>
      </c>
      <c r="AB108" s="393">
        <v>267665.37824372383</v>
      </c>
      <c r="AC108" s="394">
        <v>268934.04191667371</v>
      </c>
      <c r="AD108" s="393">
        <v>267721.0194750349</v>
      </c>
      <c r="AE108" s="393">
        <v>261307.76525718585</v>
      </c>
      <c r="AF108" s="393">
        <v>273895.22254127776</v>
      </c>
      <c r="AG108" s="393">
        <v>268907.52268224006</v>
      </c>
      <c r="AH108" s="393">
        <v>277375.14374435082</v>
      </c>
      <c r="AI108" s="393">
        <v>284813.36653670936</v>
      </c>
      <c r="AJ108" s="393">
        <v>303063.42107472126</v>
      </c>
      <c r="AK108" s="393">
        <v>318096.11407637107</v>
      </c>
      <c r="AL108" s="393">
        <v>333136.8621170671</v>
      </c>
      <c r="AM108" s="394">
        <v>343332.91732230969</v>
      </c>
      <c r="AN108" s="393">
        <v>355221.73040352203</v>
      </c>
      <c r="AO108" s="393">
        <v>349405.87640977441</v>
      </c>
      <c r="AP108" s="393">
        <v>352722.95266744884</v>
      </c>
      <c r="AQ108" s="393">
        <v>350132.66180508933</v>
      </c>
      <c r="AR108" s="393">
        <v>364631.32312060439</v>
      </c>
      <c r="AS108" s="393">
        <v>378735.86209084722</v>
      </c>
      <c r="AT108" s="393">
        <v>390620.51765641093</v>
      </c>
      <c r="AU108" s="393">
        <v>378162.14480918943</v>
      </c>
      <c r="AV108" s="393">
        <v>357425.67747653474</v>
      </c>
      <c r="AW108" s="394">
        <v>335534.55261516344</v>
      </c>
      <c r="AX108" s="393">
        <v>361078.53773879714</v>
      </c>
      <c r="AY108" s="393">
        <v>372975.11458864302</v>
      </c>
      <c r="AZ108" s="393">
        <v>393295.7328</v>
      </c>
      <c r="BA108" s="393">
        <v>390487.11922805087</v>
      </c>
      <c r="BB108" s="393">
        <v>403729.76533425885</v>
      </c>
      <c r="BC108" s="393">
        <v>403291.42027450079</v>
      </c>
      <c r="BD108" s="393">
        <v>400801.08841227624</v>
      </c>
      <c r="BE108" s="393">
        <v>409966.30810135946</v>
      </c>
      <c r="BF108" s="393">
        <v>432527</v>
      </c>
      <c r="BG108" s="393">
        <v>432253.66378507781</v>
      </c>
      <c r="BH108" s="395"/>
      <c r="BL108" s="694">
        <f t="shared" si="5"/>
        <v>2.1264760651486192E-2</v>
      </c>
    </row>
    <row r="109" spans="1:64" x14ac:dyDescent="0.2">
      <c r="A109" s="908">
        <v>99.1</v>
      </c>
      <c r="B109" s="323">
        <v>178116.22086945825</v>
      </c>
      <c r="C109" s="323">
        <f t="shared" si="3"/>
        <v>186774.50460229215</v>
      </c>
      <c r="D109" s="353">
        <v>195432.78833512607</v>
      </c>
      <c r="E109" s="353">
        <f t="shared" si="4"/>
        <v>202300.97142163804</v>
      </c>
      <c r="F109" s="353">
        <v>209169.15450815001</v>
      </c>
      <c r="G109" s="319">
        <v>202268.20295631955</v>
      </c>
      <c r="H109" s="353">
        <v>205711.07593929101</v>
      </c>
      <c r="I109" s="371">
        <v>196554.8275338863</v>
      </c>
      <c r="J109" s="357">
        <v>188303.54096628565</v>
      </c>
      <c r="K109" s="323">
        <v>193591.92059791551</v>
      </c>
      <c r="L109" s="319">
        <v>199826.26878422784</v>
      </c>
      <c r="M109" s="319">
        <v>216197.89215686277</v>
      </c>
      <c r="N109" s="319">
        <v>196944.18231178069</v>
      </c>
      <c r="O109" s="387">
        <v>194677.10293498103</v>
      </c>
      <c r="P109" s="387">
        <v>197898.42121908185</v>
      </c>
      <c r="Q109" s="387">
        <v>210450.0580720093</v>
      </c>
      <c r="R109" s="387">
        <v>213815.30810350401</v>
      </c>
      <c r="S109" s="388">
        <v>216049.84296107281</v>
      </c>
      <c r="T109" s="387">
        <v>203070.16509257644</v>
      </c>
      <c r="U109" s="387">
        <v>211074.62837299326</v>
      </c>
      <c r="V109" s="387">
        <v>204749.33612093923</v>
      </c>
      <c r="W109" s="387">
        <v>211723.73128196699</v>
      </c>
      <c r="X109" s="387">
        <v>238374.60854866452</v>
      </c>
      <c r="Y109" s="387">
        <v>241246.12259716433</v>
      </c>
      <c r="Z109" s="387">
        <v>247078.35932819051</v>
      </c>
      <c r="AA109" s="387">
        <v>259576.46531907906</v>
      </c>
      <c r="AB109" s="387">
        <v>283586.67001161934</v>
      </c>
      <c r="AC109" s="388">
        <v>286839.75306346657</v>
      </c>
      <c r="AD109" s="387">
        <v>284518.04348179192</v>
      </c>
      <c r="AE109" s="387">
        <v>275882.56198476633</v>
      </c>
      <c r="AF109" s="387">
        <v>288762.85798292368</v>
      </c>
      <c r="AG109" s="387">
        <v>283754.28601224616</v>
      </c>
      <c r="AH109" s="387">
        <v>293097.38738082052</v>
      </c>
      <c r="AI109" s="387">
        <v>301699.19048027077</v>
      </c>
      <c r="AJ109" s="387">
        <v>321102.89196827041</v>
      </c>
      <c r="AK109" s="387">
        <v>336554.89071225695</v>
      </c>
      <c r="AL109" s="387">
        <v>352340.913418565</v>
      </c>
      <c r="AM109" s="388">
        <v>361840.01240165357</v>
      </c>
      <c r="AN109" s="387">
        <v>376786.01127986034</v>
      </c>
      <c r="AO109" s="387">
        <v>370641.10197368421</v>
      </c>
      <c r="AP109" s="387">
        <v>373305.21294655115</v>
      </c>
      <c r="AQ109" s="387">
        <v>374355.48050283757</v>
      </c>
      <c r="AR109" s="387">
        <v>389558.64236837102</v>
      </c>
      <c r="AS109" s="387">
        <v>403404.03568585374</v>
      </c>
      <c r="AT109" s="387">
        <v>415964.44265305204</v>
      </c>
      <c r="AU109" s="387">
        <v>403105.02134030161</v>
      </c>
      <c r="AV109" s="387">
        <v>380482.30675180728</v>
      </c>
      <c r="AW109" s="388">
        <v>354880.28366619797</v>
      </c>
      <c r="AX109" s="387">
        <v>385206.84699277102</v>
      </c>
      <c r="AY109" s="387">
        <v>396708.43623203173</v>
      </c>
      <c r="AZ109" s="387">
        <v>421123.5956</v>
      </c>
      <c r="BA109" s="387">
        <v>414911.19252591481</v>
      </c>
      <c r="BB109" s="387">
        <v>429293.00654634502</v>
      </c>
      <c r="BC109" s="387">
        <v>428594.24206849153</v>
      </c>
      <c r="BD109" s="387">
        <v>426258.24943881691</v>
      </c>
      <c r="BE109" s="387">
        <v>436791.26532877091</v>
      </c>
      <c r="BF109" s="387">
        <v>462903</v>
      </c>
      <c r="BG109" s="387">
        <v>461600.94609212218</v>
      </c>
      <c r="BH109" s="389"/>
      <c r="BL109" s="694">
        <f t="shared" si="5"/>
        <v>2.1920106417976815E-2</v>
      </c>
    </row>
    <row r="110" spans="1:64" x14ac:dyDescent="0.2">
      <c r="A110" s="908">
        <v>99.2</v>
      </c>
      <c r="B110" s="323">
        <v>189965.65117137055</v>
      </c>
      <c r="C110" s="323">
        <f t="shared" si="3"/>
        <v>199079.6579330021</v>
      </c>
      <c r="D110" s="353">
        <v>208193.66469463366</v>
      </c>
      <c r="E110" s="353">
        <f t="shared" si="4"/>
        <v>214545.52264710027</v>
      </c>
      <c r="F110" s="353">
        <v>220897.38059956685</v>
      </c>
      <c r="G110" s="319">
        <v>214366.25865027957</v>
      </c>
      <c r="H110" s="353">
        <v>219530.6073551263</v>
      </c>
      <c r="I110" s="371">
        <v>208660.85626137973</v>
      </c>
      <c r="J110" s="357">
        <v>199543.63701853808</v>
      </c>
      <c r="K110" s="323">
        <v>204690.64362771987</v>
      </c>
      <c r="L110" s="319">
        <v>210351.87316538885</v>
      </c>
      <c r="M110" s="319">
        <v>227458.00722831508</v>
      </c>
      <c r="N110" s="319">
        <v>207193.92364164724</v>
      </c>
      <c r="O110" s="387">
        <v>204920.60437438561</v>
      </c>
      <c r="P110" s="387">
        <v>208187.14704217849</v>
      </c>
      <c r="Q110" s="387">
        <v>220635.14518002325</v>
      </c>
      <c r="R110" s="387">
        <v>225805.86409962701</v>
      </c>
      <c r="S110" s="388">
        <v>227745.61146099138</v>
      </c>
      <c r="T110" s="387">
        <v>213563.74828677514</v>
      </c>
      <c r="U110" s="387">
        <v>224044.89138107706</v>
      </c>
      <c r="V110" s="387">
        <v>215786.87605875416</v>
      </c>
      <c r="W110" s="387">
        <v>224247.69508863462</v>
      </c>
      <c r="X110" s="387">
        <v>252349.9922895949</v>
      </c>
      <c r="Y110" s="387">
        <v>256705.67690220504</v>
      </c>
      <c r="Z110" s="387">
        <v>261382.55738840622</v>
      </c>
      <c r="AA110" s="387">
        <v>277241.68716021453</v>
      </c>
      <c r="AB110" s="387">
        <v>302051.93487905356</v>
      </c>
      <c r="AC110" s="388">
        <v>305743.76379616326</v>
      </c>
      <c r="AD110" s="387">
        <v>305391.92768735992</v>
      </c>
      <c r="AE110" s="387">
        <v>293717.23638842744</v>
      </c>
      <c r="AF110" s="387">
        <v>308809.79265629052</v>
      </c>
      <c r="AG110" s="387">
        <v>302675.53081656061</v>
      </c>
      <c r="AH110" s="387">
        <v>311919.81448814768</v>
      </c>
      <c r="AI110" s="387">
        <v>322003.32555017638</v>
      </c>
      <c r="AJ110" s="387">
        <v>342185.63214370655</v>
      </c>
      <c r="AK110" s="387">
        <v>358016.63965917041</v>
      </c>
      <c r="AL110" s="387">
        <v>374635.08207156212</v>
      </c>
      <c r="AM110" s="388">
        <v>386042.28030404059</v>
      </c>
      <c r="AN110" s="387">
        <v>403604.24010732799</v>
      </c>
      <c r="AO110" s="387">
        <v>396219.64050751878</v>
      </c>
      <c r="AP110" s="387">
        <v>397138.03180467832</v>
      </c>
      <c r="AQ110" s="387">
        <v>401637.59657045215</v>
      </c>
      <c r="AR110" s="387">
        <v>417819.25828026986</v>
      </c>
      <c r="AS110" s="387">
        <v>434206.64987943188</v>
      </c>
      <c r="AT110" s="387">
        <v>446743.90568319225</v>
      </c>
      <c r="AU110" s="387">
        <v>432039.14421035443</v>
      </c>
      <c r="AV110" s="387">
        <v>409197.48368909437</v>
      </c>
      <c r="AW110" s="388">
        <v>380871.42330017022</v>
      </c>
      <c r="AX110" s="387">
        <v>415354.82484739908</v>
      </c>
      <c r="AY110" s="387">
        <v>428257.21480273211</v>
      </c>
      <c r="AZ110" s="387">
        <v>453269.91894999996</v>
      </c>
      <c r="BA110" s="387">
        <v>445916.37496073497</v>
      </c>
      <c r="BB110" s="387">
        <v>459824.23670966621</v>
      </c>
      <c r="BC110" s="387">
        <v>459943.80683770467</v>
      </c>
      <c r="BD110" s="387">
        <v>454936.61875389057</v>
      </c>
      <c r="BE110" s="387">
        <v>466494.97345787479</v>
      </c>
      <c r="BF110" s="387">
        <v>497232</v>
      </c>
      <c r="BG110" s="387">
        <v>497360.23965952918</v>
      </c>
      <c r="BH110" s="389"/>
      <c r="BL110" s="694">
        <f t="shared" si="5"/>
        <v>2.2489188560223194E-2</v>
      </c>
    </row>
    <row r="111" spans="1:64" x14ac:dyDescent="0.2">
      <c r="A111" s="908">
        <v>99.3</v>
      </c>
      <c r="B111" s="323">
        <v>203259.63536862814</v>
      </c>
      <c r="C111" s="323">
        <f t="shared" si="3"/>
        <v>213246.09741420529</v>
      </c>
      <c r="D111" s="353">
        <v>223232.55945978244</v>
      </c>
      <c r="E111" s="353">
        <f t="shared" si="4"/>
        <v>228986.96022687061</v>
      </c>
      <c r="F111" s="353">
        <v>234741.36099395875</v>
      </c>
      <c r="G111" s="319">
        <v>229059.38410009412</v>
      </c>
      <c r="H111" s="353">
        <v>235179.02143918487</v>
      </c>
      <c r="I111" s="371">
        <v>223126.43966214848</v>
      </c>
      <c r="J111" s="357">
        <v>212971.08130823169</v>
      </c>
      <c r="K111" s="323">
        <v>217633.24396599011</v>
      </c>
      <c r="L111" s="319">
        <v>224397.34063526837</v>
      </c>
      <c r="M111" s="319">
        <v>241314.48570953807</v>
      </c>
      <c r="N111" s="319">
        <v>221041.03181279395</v>
      </c>
      <c r="O111" s="387">
        <v>217280.49957871085</v>
      </c>
      <c r="P111" s="387">
        <v>220501.15449915107</v>
      </c>
      <c r="Q111" s="387">
        <v>232782.11382113822</v>
      </c>
      <c r="R111" s="387">
        <v>239697.20313096605</v>
      </c>
      <c r="S111" s="388">
        <v>241802.79412563116</v>
      </c>
      <c r="T111" s="387">
        <v>225832.95621620276</v>
      </c>
      <c r="U111" s="387">
        <v>238781.53261983374</v>
      </c>
      <c r="V111" s="387">
        <v>230015.67888924628</v>
      </c>
      <c r="W111" s="387">
        <v>239630.63718341102</v>
      </c>
      <c r="X111" s="387">
        <v>269780.33451295941</v>
      </c>
      <c r="Y111" s="387">
        <v>276969.74137272133</v>
      </c>
      <c r="Z111" s="387">
        <v>276495.95725359494</v>
      </c>
      <c r="AA111" s="387">
        <v>298764.22683985846</v>
      </c>
      <c r="AB111" s="387">
        <v>328486.6246787085</v>
      </c>
      <c r="AC111" s="388">
        <v>329965.17138510942</v>
      </c>
      <c r="AD111" s="387">
        <v>329910.68690510996</v>
      </c>
      <c r="AE111" s="387">
        <v>317000.09207598033</v>
      </c>
      <c r="AF111" s="387">
        <v>332984.93348199961</v>
      </c>
      <c r="AG111" s="387">
        <v>325469.84431565931</v>
      </c>
      <c r="AH111" s="387">
        <v>334881.20462431118</v>
      </c>
      <c r="AI111" s="387">
        <v>348455.67299315939</v>
      </c>
      <c r="AJ111" s="387">
        <v>369495.98959134851</v>
      </c>
      <c r="AK111" s="387">
        <v>385117.89458157821</v>
      </c>
      <c r="AL111" s="387">
        <v>405099.52700506517</v>
      </c>
      <c r="AM111" s="388">
        <v>416179.1133484465</v>
      </c>
      <c r="AN111" s="387">
        <v>436922.06443587673</v>
      </c>
      <c r="AO111" s="387">
        <v>428726.93139097746</v>
      </c>
      <c r="AP111" s="387">
        <v>427946.41105175123</v>
      </c>
      <c r="AQ111" s="387">
        <v>435634.74864221632</v>
      </c>
      <c r="AR111" s="387">
        <v>453184.85132341756</v>
      </c>
      <c r="AS111" s="387">
        <v>470896.94622316066</v>
      </c>
      <c r="AT111" s="387">
        <v>484349.73946437368</v>
      </c>
      <c r="AU111" s="387">
        <v>468649.29767543147</v>
      </c>
      <c r="AV111" s="387">
        <v>443329.81478713069</v>
      </c>
      <c r="AW111" s="388">
        <v>414068.00418679893</v>
      </c>
      <c r="AX111" s="387">
        <v>450689.06751942675</v>
      </c>
      <c r="AY111" s="387">
        <v>464833.28208787844</v>
      </c>
      <c r="AZ111" s="387">
        <v>496176.37880000001</v>
      </c>
      <c r="BA111" s="387">
        <v>483306.86493835395</v>
      </c>
      <c r="BB111" s="387">
        <v>499564.94316538435</v>
      </c>
      <c r="BC111" s="387">
        <v>498025.48968235782</v>
      </c>
      <c r="BD111" s="387">
        <v>492585.6664403071</v>
      </c>
      <c r="BE111" s="387">
        <v>508581.71723850921</v>
      </c>
      <c r="BF111" s="387">
        <v>538940</v>
      </c>
      <c r="BG111" s="387">
        <v>540457.09070355096</v>
      </c>
      <c r="BH111" s="389"/>
      <c r="BL111" s="694">
        <f t="shared" si="5"/>
        <v>2.3153680906434326E-2</v>
      </c>
    </row>
    <row r="112" spans="1:64" x14ac:dyDescent="0.2">
      <c r="A112" s="908">
        <v>99.4</v>
      </c>
      <c r="B112" s="323">
        <v>220328.53870749552</v>
      </c>
      <c r="C112" s="323">
        <f t="shared" si="3"/>
        <v>230551.58216001044</v>
      </c>
      <c r="D112" s="353">
        <v>240774.62561252536</v>
      </c>
      <c r="E112" s="353">
        <f t="shared" si="4"/>
        <v>247136.78476568364</v>
      </c>
      <c r="F112" s="353">
        <v>253498.94391884192</v>
      </c>
      <c r="G112" s="319">
        <v>246402.79355588774</v>
      </c>
      <c r="H112" s="353">
        <v>252850.37969645509</v>
      </c>
      <c r="I112" s="371">
        <v>239945.97309326319</v>
      </c>
      <c r="J112" s="357">
        <v>229086.14326193449</v>
      </c>
      <c r="K112" s="323">
        <v>233782.36720607054</v>
      </c>
      <c r="L112" s="319">
        <v>241035.36933187296</v>
      </c>
      <c r="M112" s="319">
        <v>259613.32357095383</v>
      </c>
      <c r="N112" s="319">
        <v>236625.38427713839</v>
      </c>
      <c r="O112" s="387">
        <v>233017.28777559332</v>
      </c>
      <c r="P112" s="387">
        <v>235511.84843037382</v>
      </c>
      <c r="Q112" s="387">
        <v>249040.68524970964</v>
      </c>
      <c r="R112" s="387">
        <v>257032.08403089849</v>
      </c>
      <c r="S112" s="388">
        <v>260134.58765405288</v>
      </c>
      <c r="T112" s="387">
        <v>241426.97313663436</v>
      </c>
      <c r="U112" s="387">
        <v>255211.37356256403</v>
      </c>
      <c r="V112" s="387">
        <v>247110.20253028843</v>
      </c>
      <c r="W112" s="387">
        <v>259213.27270299691</v>
      </c>
      <c r="X112" s="387">
        <v>294904.91528439533</v>
      </c>
      <c r="Y112" s="387">
        <v>301259.09179500892</v>
      </c>
      <c r="Z112" s="387">
        <v>297161.72642675252</v>
      </c>
      <c r="AA112" s="387">
        <v>325039.67754588241</v>
      </c>
      <c r="AB112" s="387">
        <v>361967.9638921165</v>
      </c>
      <c r="AC112" s="388">
        <v>361487.46412575</v>
      </c>
      <c r="AD112" s="387">
        <v>363538.93374589871</v>
      </c>
      <c r="AE112" s="387">
        <v>345322.99305707926</v>
      </c>
      <c r="AF112" s="387">
        <v>367202.16004032316</v>
      </c>
      <c r="AG112" s="387">
        <v>356525.38362409308</v>
      </c>
      <c r="AH112" s="387">
        <v>363839.40614339453</v>
      </c>
      <c r="AI112" s="387">
        <v>379304.34835696843</v>
      </c>
      <c r="AJ112" s="387">
        <v>402358.02676310524</v>
      </c>
      <c r="AK112" s="387">
        <v>420340.09892839013</v>
      </c>
      <c r="AL112" s="387">
        <v>441580.62102169619</v>
      </c>
      <c r="AM112" s="388">
        <v>457093.03393785842</v>
      </c>
      <c r="AN112" s="387">
        <v>480508.1815458358</v>
      </c>
      <c r="AO112" s="387">
        <v>468797.72321428574</v>
      </c>
      <c r="AP112" s="387">
        <v>469658.68531093188</v>
      </c>
      <c r="AQ112" s="387">
        <v>477654.77958137542</v>
      </c>
      <c r="AR112" s="387">
        <v>497723.5925323132</v>
      </c>
      <c r="AS112" s="387">
        <v>518404.97952072736</v>
      </c>
      <c r="AT112" s="387">
        <v>533990.43262125482</v>
      </c>
      <c r="AU112" s="387">
        <v>515891.51363710605</v>
      </c>
      <c r="AV112" s="387">
        <v>487193.61723029613</v>
      </c>
      <c r="AW112" s="388">
        <v>454434.8778321686</v>
      </c>
      <c r="AX112" s="387">
        <v>498912.21136018005</v>
      </c>
      <c r="AY112" s="387">
        <v>515596.4710979712</v>
      </c>
      <c r="AZ112" s="387">
        <v>549575.91099999996</v>
      </c>
      <c r="BA112" s="387">
        <v>529845.64050965908</v>
      </c>
      <c r="BB112" s="387">
        <v>549416.8426177667</v>
      </c>
      <c r="BC112" s="387">
        <v>547886.52822318929</v>
      </c>
      <c r="BD112" s="387">
        <v>541669.89903419919</v>
      </c>
      <c r="BE112" s="387">
        <v>562438.64760011097</v>
      </c>
      <c r="BF112" s="387">
        <v>594305</v>
      </c>
      <c r="BG112" s="387">
        <v>596832.87711131806</v>
      </c>
      <c r="BH112" s="389"/>
      <c r="BL112" s="694">
        <f t="shared" si="5"/>
        <v>2.3989156583027249E-2</v>
      </c>
    </row>
    <row r="113" spans="1:64" x14ac:dyDescent="0.2">
      <c r="A113" s="908">
        <v>99.5</v>
      </c>
      <c r="B113" s="323">
        <v>240422.82850642561</v>
      </c>
      <c r="C113" s="323">
        <f t="shared" si="3"/>
        <v>252435.81397832333</v>
      </c>
      <c r="D113" s="353">
        <v>264448.79945022106</v>
      </c>
      <c r="E113" s="353">
        <f t="shared" si="4"/>
        <v>271005.25063129998</v>
      </c>
      <c r="F113" s="353">
        <v>277561.70181237889</v>
      </c>
      <c r="G113" s="319">
        <v>269801.36577534187</v>
      </c>
      <c r="H113" s="353">
        <v>276837.55784334533</v>
      </c>
      <c r="I113" s="371">
        <v>257813.57475217478</v>
      </c>
      <c r="J113" s="357">
        <v>248979.83599077899</v>
      </c>
      <c r="K113" s="323">
        <v>255230.10490948983</v>
      </c>
      <c r="L113" s="319">
        <v>261494.27009857615</v>
      </c>
      <c r="M113" s="319">
        <v>279992.93494516454</v>
      </c>
      <c r="N113" s="319">
        <v>257891.79673460027</v>
      </c>
      <c r="O113" s="387">
        <v>252586.14924167952</v>
      </c>
      <c r="P113" s="387">
        <v>255480.60887512899</v>
      </c>
      <c r="Q113" s="387">
        <v>270437.02090592333</v>
      </c>
      <c r="R113" s="387">
        <v>279795.91373689316</v>
      </c>
      <c r="S113" s="388">
        <v>282707.90216624137</v>
      </c>
      <c r="T113" s="387">
        <v>262513.55241845048</v>
      </c>
      <c r="U113" s="387">
        <v>279539.44859387452</v>
      </c>
      <c r="V113" s="387">
        <v>268408.25860405277</v>
      </c>
      <c r="W113" s="387">
        <v>285852.30367890227</v>
      </c>
      <c r="X113" s="387">
        <v>324448.42519918544</v>
      </c>
      <c r="Y113" s="387">
        <v>332758.3836511636</v>
      </c>
      <c r="Z113" s="387">
        <v>326066.82987567404</v>
      </c>
      <c r="AA113" s="387">
        <v>358396.98589776334</v>
      </c>
      <c r="AB113" s="387">
        <v>408916.36315622693</v>
      </c>
      <c r="AC113" s="388">
        <v>406439.04022648529</v>
      </c>
      <c r="AD113" s="387">
        <v>411917.67477178964</v>
      </c>
      <c r="AE113" s="387">
        <v>388045.27912735479</v>
      </c>
      <c r="AF113" s="387">
        <v>409635.17694857263</v>
      </c>
      <c r="AG113" s="387">
        <v>397767.12661829771</v>
      </c>
      <c r="AH113" s="387">
        <v>405523.06112779549</v>
      </c>
      <c r="AI113" s="387">
        <v>420121.51528783405</v>
      </c>
      <c r="AJ113" s="387">
        <v>446470.70335343247</v>
      </c>
      <c r="AK113" s="387">
        <v>466771.3725799591</v>
      </c>
      <c r="AL113" s="387">
        <v>491739.8741163087</v>
      </c>
      <c r="AM113" s="388">
        <v>511313.91645552748</v>
      </c>
      <c r="AN113" s="387">
        <v>537936.43075780862</v>
      </c>
      <c r="AO113" s="387">
        <v>523866.03383458644</v>
      </c>
      <c r="AP113" s="387">
        <v>524608.34067703516</v>
      </c>
      <c r="AQ113" s="387">
        <v>532143.27314334526</v>
      </c>
      <c r="AR113" s="387">
        <v>559473.83476287767</v>
      </c>
      <c r="AS113" s="387">
        <v>583599.07301004929</v>
      </c>
      <c r="AT113" s="387">
        <v>602273.99144610146</v>
      </c>
      <c r="AU113" s="387">
        <v>581166.73074201099</v>
      </c>
      <c r="AV113" s="387">
        <v>547117.18731646892</v>
      </c>
      <c r="AW113" s="388">
        <v>509748.06270682893</v>
      </c>
      <c r="AX113" s="387">
        <v>564640.2975458845</v>
      </c>
      <c r="AY113" s="387">
        <v>580945.57574676315</v>
      </c>
      <c r="AZ113" s="387">
        <v>618818.66374999995</v>
      </c>
      <c r="BA113" s="387">
        <v>591674.34501138679</v>
      </c>
      <c r="BB113" s="387">
        <v>616805.20887564833</v>
      </c>
      <c r="BC113" s="387">
        <v>616598.55505287659</v>
      </c>
      <c r="BD113" s="387">
        <v>607869.80551940086</v>
      </c>
      <c r="BE113" s="387">
        <v>636256.21566632763</v>
      </c>
      <c r="BF113" s="387">
        <v>674213</v>
      </c>
      <c r="BG113" s="387">
        <v>679455.07124174316</v>
      </c>
      <c r="BH113" s="389"/>
      <c r="BL113" s="694">
        <f t="shared" si="5"/>
        <v>2.5132829652411592E-2</v>
      </c>
    </row>
    <row r="114" spans="1:64" x14ac:dyDescent="0.2">
      <c r="A114" s="908">
        <v>99.6</v>
      </c>
      <c r="B114" s="323">
        <v>266234.00848551921</v>
      </c>
      <c r="C114" s="323">
        <f t="shared" si="3"/>
        <v>281615.32906049595</v>
      </c>
      <c r="D114" s="353">
        <v>296996.64963547263</v>
      </c>
      <c r="E114" s="353">
        <f t="shared" si="4"/>
        <v>304820.9893851591</v>
      </c>
      <c r="F114" s="353">
        <v>312645.32913484558</v>
      </c>
      <c r="G114" s="319">
        <v>302997.39993356587</v>
      </c>
      <c r="H114" s="353">
        <v>311898.00307790277</v>
      </c>
      <c r="I114" s="371">
        <v>288190.73942949623</v>
      </c>
      <c r="J114" s="357">
        <v>273929.44313706656</v>
      </c>
      <c r="K114" s="323">
        <v>284321.82848784054</v>
      </c>
      <c r="L114" s="319">
        <v>292998.2584884995</v>
      </c>
      <c r="M114" s="319">
        <v>310449.56671651715</v>
      </c>
      <c r="N114" s="319">
        <v>284145.37146790046</v>
      </c>
      <c r="O114" s="387">
        <v>280052.58302906895</v>
      </c>
      <c r="P114" s="387">
        <v>282908.6033156896</v>
      </c>
      <c r="Q114" s="387">
        <v>301020.11033681768</v>
      </c>
      <c r="R114" s="387">
        <v>311471.29130319855</v>
      </c>
      <c r="S114" s="388">
        <v>316552.83307997178</v>
      </c>
      <c r="T114" s="387">
        <v>293502.76047247625</v>
      </c>
      <c r="U114" s="387">
        <v>313171.29010588635</v>
      </c>
      <c r="V114" s="387">
        <v>302326.41685429402</v>
      </c>
      <c r="W114" s="387">
        <v>321876.34061171248</v>
      </c>
      <c r="X114" s="387">
        <v>365846.58340088173</v>
      </c>
      <c r="Y114" s="387">
        <v>375357.38563839946</v>
      </c>
      <c r="Z114" s="387">
        <v>365149.20217944874</v>
      </c>
      <c r="AA114" s="387">
        <v>407106.74271171598</v>
      </c>
      <c r="AB114" s="387">
        <v>476464.31146790605</v>
      </c>
      <c r="AC114" s="388">
        <v>473474.95106904418</v>
      </c>
      <c r="AD114" s="387">
        <v>478578.38888347463</v>
      </c>
      <c r="AE114" s="387">
        <v>442379.46831019025</v>
      </c>
      <c r="AF114" s="387">
        <v>467616.24704067444</v>
      </c>
      <c r="AG114" s="387">
        <v>452518.38416042191</v>
      </c>
      <c r="AH114" s="387">
        <v>460832.01438901364</v>
      </c>
      <c r="AI114" s="387">
        <v>480418.3079845194</v>
      </c>
      <c r="AJ114" s="387">
        <v>510587.1005470138</v>
      </c>
      <c r="AK114" s="387">
        <v>539063.17942948092</v>
      </c>
      <c r="AL114" s="387">
        <v>566033.25889108598</v>
      </c>
      <c r="AM114" s="388">
        <v>590223.2401653555</v>
      </c>
      <c r="AN114" s="387">
        <v>619164.77550993825</v>
      </c>
      <c r="AO114" s="387">
        <v>604992.81484962406</v>
      </c>
      <c r="AP114" s="387">
        <v>603905.3714082432</v>
      </c>
      <c r="AQ114" s="387">
        <v>613092.93073777982</v>
      </c>
      <c r="AR114" s="387">
        <v>651512.05343565857</v>
      </c>
      <c r="AS114" s="387">
        <v>676063.17140285904</v>
      </c>
      <c r="AT114" s="387">
        <v>699036.74224103184</v>
      </c>
      <c r="AU114" s="387">
        <v>672701.16348195332</v>
      </c>
      <c r="AV114" s="387">
        <v>634550.15013507882</v>
      </c>
      <c r="AW114" s="388">
        <v>592069.35030608042</v>
      </c>
      <c r="AX114" s="387">
        <v>655762.95884460746</v>
      </c>
      <c r="AY114" s="387">
        <v>683525.98980528081</v>
      </c>
      <c r="AZ114" s="387">
        <v>726342.45825000003</v>
      </c>
      <c r="BA114" s="387">
        <v>687552.94673708174</v>
      </c>
      <c r="BB114" s="387">
        <v>717220.55200439633</v>
      </c>
      <c r="BC114" s="387">
        <v>715039.78453212685</v>
      </c>
      <c r="BD114" s="387">
        <v>704612.66132835345</v>
      </c>
      <c r="BE114" s="387">
        <v>739841.03139739204</v>
      </c>
      <c r="BF114" s="387">
        <v>783634</v>
      </c>
      <c r="BG114" s="387">
        <v>791984.59156802762</v>
      </c>
      <c r="BH114" s="389"/>
      <c r="BL114" s="694">
        <f t="shared" si="5"/>
        <v>2.6180393503547394E-2</v>
      </c>
    </row>
    <row r="115" spans="1:64" x14ac:dyDescent="0.2">
      <c r="A115" s="908">
        <v>99.7</v>
      </c>
      <c r="B115" s="323">
        <v>311444.45704974479</v>
      </c>
      <c r="C115" s="323">
        <f t="shared" si="3"/>
        <v>328722.49549630773</v>
      </c>
      <c r="D115" s="353">
        <v>346000.53394287074</v>
      </c>
      <c r="E115" s="353">
        <f t="shared" si="4"/>
        <v>355176.18598431582</v>
      </c>
      <c r="F115" s="353">
        <v>364351.83802576084</v>
      </c>
      <c r="G115" s="319">
        <v>351530.72579305765</v>
      </c>
      <c r="H115" s="353">
        <v>365735.3690829972</v>
      </c>
      <c r="I115" s="371">
        <v>333711.64930204331</v>
      </c>
      <c r="J115" s="357">
        <v>312221.34233022766</v>
      </c>
      <c r="K115" s="323">
        <v>326503.0547174986</v>
      </c>
      <c r="L115" s="319">
        <v>338372.93493975908</v>
      </c>
      <c r="M115" s="319">
        <v>354845.53963110672</v>
      </c>
      <c r="N115" s="319">
        <v>325720.59343096399</v>
      </c>
      <c r="O115" s="387">
        <v>320120.11866310908</v>
      </c>
      <c r="P115" s="387">
        <v>326501.96045141312</v>
      </c>
      <c r="Q115" s="387">
        <v>346679.07665505225</v>
      </c>
      <c r="R115" s="387">
        <v>360510.84265867772</v>
      </c>
      <c r="S115" s="388">
        <v>369959.89942450728</v>
      </c>
      <c r="T115" s="387">
        <v>344324.84076353762</v>
      </c>
      <c r="U115" s="387">
        <v>368892.95309119887</v>
      </c>
      <c r="V115" s="387">
        <v>355202.05489439267</v>
      </c>
      <c r="W115" s="387">
        <v>378782.75558203063</v>
      </c>
      <c r="X115" s="387">
        <v>429494.93713054305</v>
      </c>
      <c r="Y115" s="387">
        <v>445798.83106584626</v>
      </c>
      <c r="Z115" s="387">
        <v>444183.32000823843</v>
      </c>
      <c r="AA115" s="387">
        <v>489923.84190170397</v>
      </c>
      <c r="AB115" s="387">
        <v>590344.17476497311</v>
      </c>
      <c r="AC115" s="388">
        <v>582722.26485253102</v>
      </c>
      <c r="AD115" s="387">
        <v>587224.46325894166</v>
      </c>
      <c r="AE115" s="387">
        <v>530033.18504529353</v>
      </c>
      <c r="AF115" s="387">
        <v>565545.62447495828</v>
      </c>
      <c r="AG115" s="387">
        <v>542071.12852524465</v>
      </c>
      <c r="AH115" s="387">
        <v>546868.16390646424</v>
      </c>
      <c r="AI115" s="387">
        <v>575596.11713294208</v>
      </c>
      <c r="AJ115" s="387">
        <v>610080.1466164887</v>
      </c>
      <c r="AK115" s="387">
        <v>656408.69389827258</v>
      </c>
      <c r="AL115" s="387">
        <v>685162.61057991826</v>
      </c>
      <c r="AM115" s="388">
        <v>710609.49973329785</v>
      </c>
      <c r="AN115" s="387">
        <v>749094.61966290674</v>
      </c>
      <c r="AO115" s="387">
        <v>738502.53994360904</v>
      </c>
      <c r="AP115" s="387">
        <v>733272.06998776738</v>
      </c>
      <c r="AQ115" s="387">
        <v>753179.53682797332</v>
      </c>
      <c r="AR115" s="387">
        <v>799247.39504134189</v>
      </c>
      <c r="AS115" s="387">
        <v>834049.94836915762</v>
      </c>
      <c r="AT115" s="387">
        <v>863215.79756146704</v>
      </c>
      <c r="AU115" s="387">
        <v>834686.88551363721</v>
      </c>
      <c r="AV115" s="387">
        <v>774164.34147721808</v>
      </c>
      <c r="AW115" s="388">
        <v>723353.66154594382</v>
      </c>
      <c r="AX115" s="387">
        <v>806080.37473177654</v>
      </c>
      <c r="AY115" s="387">
        <v>841304.90422061365</v>
      </c>
      <c r="AZ115" s="387">
        <v>906175.25654999993</v>
      </c>
      <c r="BA115" s="387">
        <v>842155.70991047577</v>
      </c>
      <c r="BB115" s="387">
        <v>877334.02817145828</v>
      </c>
      <c r="BC115" s="387">
        <v>874806.22031649668</v>
      </c>
      <c r="BD115" s="387">
        <v>864332.12499764212</v>
      </c>
      <c r="BE115" s="387">
        <v>916637.7399426616</v>
      </c>
      <c r="BF115" s="387">
        <v>961706</v>
      </c>
      <c r="BG115" s="387">
        <v>976611.41104756843</v>
      </c>
      <c r="BH115" s="389"/>
      <c r="BL115" s="694">
        <f t="shared" si="5"/>
        <v>2.7398172050685288E-2</v>
      </c>
    </row>
    <row r="116" spans="1:64" x14ac:dyDescent="0.2">
      <c r="A116" s="908">
        <v>99.8</v>
      </c>
      <c r="B116" s="323">
        <v>391228.80403369607</v>
      </c>
      <c r="C116" s="323">
        <f t="shared" si="3"/>
        <v>411625.51068781724</v>
      </c>
      <c r="D116" s="353">
        <v>432022.21734193846</v>
      </c>
      <c r="E116" s="353">
        <f t="shared" si="4"/>
        <v>447307.26377754624</v>
      </c>
      <c r="F116" s="353">
        <v>462592.31021315401</v>
      </c>
      <c r="G116" s="319">
        <v>445137.2845042352</v>
      </c>
      <c r="H116" s="353">
        <v>459549.40511568665</v>
      </c>
      <c r="I116" s="371">
        <v>414474.55391462671</v>
      </c>
      <c r="J116" s="357">
        <v>379459.68206704449</v>
      </c>
      <c r="K116" s="323">
        <v>403140.47174986283</v>
      </c>
      <c r="L116" s="319">
        <v>418727.76801752468</v>
      </c>
      <c r="M116" s="319">
        <v>443416.51836158196</v>
      </c>
      <c r="N116" s="319">
        <v>409010.86433678743</v>
      </c>
      <c r="O116" s="387">
        <v>400344.66981463274</v>
      </c>
      <c r="P116" s="387">
        <v>408889.23682546022</v>
      </c>
      <c r="Q116" s="387">
        <v>435061.14401858306</v>
      </c>
      <c r="R116" s="387">
        <v>452275.70035539113</v>
      </c>
      <c r="S116" s="388">
        <v>471217.94044193497</v>
      </c>
      <c r="T116" s="387">
        <v>438214.7956589997</v>
      </c>
      <c r="U116" s="387">
        <v>481809.94318569958</v>
      </c>
      <c r="V116" s="387">
        <v>455811.1918087274</v>
      </c>
      <c r="W116" s="387">
        <v>496822.59402666223</v>
      </c>
      <c r="X116" s="387">
        <v>575617.55342915328</v>
      </c>
      <c r="Y116" s="387">
        <v>600576.47542706458</v>
      </c>
      <c r="Z116" s="387">
        <v>579297.19779808261</v>
      </c>
      <c r="AA116" s="387">
        <v>658568.2846535556</v>
      </c>
      <c r="AB116" s="387">
        <v>825082.26928629272</v>
      </c>
      <c r="AC116" s="388">
        <v>813887.61793289951</v>
      </c>
      <c r="AD116" s="387">
        <v>809113.65437091899</v>
      </c>
      <c r="AE116" s="387">
        <v>710813.11428392306</v>
      </c>
      <c r="AF116" s="387">
        <v>763547.18745704193</v>
      </c>
      <c r="AG116" s="387">
        <v>710650.32313811954</v>
      </c>
      <c r="AH116" s="387">
        <v>720628.68166311935</v>
      </c>
      <c r="AI116" s="387">
        <v>762403.65508475795</v>
      </c>
      <c r="AJ116" s="387">
        <v>808173.2570405294</v>
      </c>
      <c r="AK116" s="387">
        <v>884833.77402889647</v>
      </c>
      <c r="AL116" s="387">
        <v>924278.2624800239</v>
      </c>
      <c r="AM116" s="388">
        <v>971972.71376183501</v>
      </c>
      <c r="AN116" s="387">
        <v>1021104.7843019771</v>
      </c>
      <c r="AO116" s="387">
        <v>1021942.4154135338</v>
      </c>
      <c r="AP116" s="387">
        <v>1008362.0012731856</v>
      </c>
      <c r="AQ116" s="387">
        <v>1042523.8787453468</v>
      </c>
      <c r="AR116" s="387">
        <v>1106984.9259290057</v>
      </c>
      <c r="AS116" s="387">
        <v>1170426.4625085089</v>
      </c>
      <c r="AT116" s="387">
        <v>1215196.972378969</v>
      </c>
      <c r="AU116" s="387">
        <v>1181691.2475366106</v>
      </c>
      <c r="AV116" s="387">
        <v>1076385.4551570225</v>
      </c>
      <c r="AW116" s="388">
        <v>999380.6423458762</v>
      </c>
      <c r="AX116" s="387">
        <v>1127582.621455803</v>
      </c>
      <c r="AY116" s="387">
        <v>1172868.7165358344</v>
      </c>
      <c r="AZ116" s="387">
        <v>1273101.4519499999</v>
      </c>
      <c r="BA116" s="387">
        <v>1155208.7375824563</v>
      </c>
      <c r="BB116" s="387">
        <v>1203570.6445594956</v>
      </c>
      <c r="BC116" s="387">
        <v>1221624.0015462146</v>
      </c>
      <c r="BD116" s="387">
        <v>1199350.3290230697</v>
      </c>
      <c r="BE116" s="387">
        <v>1270538.606399704</v>
      </c>
      <c r="BF116" s="387">
        <v>1340056</v>
      </c>
      <c r="BG116" s="387">
        <v>1358227.2819523872</v>
      </c>
      <c r="BH116" s="389"/>
      <c r="BL116" s="694">
        <f t="shared" si="5"/>
        <v>2.9851555353875847E-2</v>
      </c>
    </row>
    <row r="117" spans="1:64" x14ac:dyDescent="0.2">
      <c r="A117" s="907">
        <v>99.9</v>
      </c>
      <c r="B117" s="396">
        <v>470597.50107606215</v>
      </c>
      <c r="C117" s="396">
        <f t="shared" si="3"/>
        <v>495396.79971933854</v>
      </c>
      <c r="D117" s="396">
        <v>520196.09836261492</v>
      </c>
      <c r="E117" s="396">
        <f t="shared" si="4"/>
        <v>541755.47238317679</v>
      </c>
      <c r="F117" s="396">
        <v>563314.84640373872</v>
      </c>
      <c r="G117" s="393">
        <v>533608.91795382823</v>
      </c>
      <c r="H117" s="393">
        <v>560155.59382296749</v>
      </c>
      <c r="I117" s="397">
        <v>493572.87957717985</v>
      </c>
      <c r="J117" s="396">
        <v>447059.91883584671</v>
      </c>
      <c r="K117" s="396">
        <v>477417.32057963061</v>
      </c>
      <c r="L117" s="396">
        <v>505505.74435925524</v>
      </c>
      <c r="M117" s="393">
        <v>536434.45995347295</v>
      </c>
      <c r="N117" s="393">
        <v>488741.90303215699</v>
      </c>
      <c r="O117" s="393">
        <v>481993.11824181996</v>
      </c>
      <c r="P117" s="393">
        <v>488745.83341655845</v>
      </c>
      <c r="Q117" s="393">
        <v>528379.22183507553</v>
      </c>
      <c r="R117" s="393">
        <v>546680.17284929659</v>
      </c>
      <c r="S117" s="394">
        <v>580017.46593191812</v>
      </c>
      <c r="T117" s="393">
        <v>535081.61441850034</v>
      </c>
      <c r="U117" s="393">
        <v>595355.25925082539</v>
      </c>
      <c r="V117" s="393">
        <v>565934.71191165433</v>
      </c>
      <c r="W117" s="393">
        <v>620157.00532013224</v>
      </c>
      <c r="X117" s="393">
        <v>751844.53529981617</v>
      </c>
      <c r="Y117" s="393">
        <v>762532.29936561303</v>
      </c>
      <c r="Z117" s="393">
        <v>730086.76696375071</v>
      </c>
      <c r="AA117" s="393">
        <v>826529.40799795673</v>
      </c>
      <c r="AB117" s="393">
        <v>1078205.6417907821</v>
      </c>
      <c r="AC117" s="394">
        <v>1045324.5534522099</v>
      </c>
      <c r="AD117" s="393">
        <v>1033834.1483935938</v>
      </c>
      <c r="AE117" s="393">
        <v>896440.30968874402</v>
      </c>
      <c r="AF117" s="393">
        <v>970698.84574849927</v>
      </c>
      <c r="AG117" s="393">
        <v>894356.9382327965</v>
      </c>
      <c r="AH117" s="393">
        <v>906466.82924162468</v>
      </c>
      <c r="AI117" s="393">
        <v>955239.13149965019</v>
      </c>
      <c r="AJ117" s="393">
        <v>1019382.0364023</v>
      </c>
      <c r="AK117" s="393">
        <v>1128932.0888846202</v>
      </c>
      <c r="AL117" s="393">
        <v>1181735.0140171729</v>
      </c>
      <c r="AM117" s="394">
        <v>1249092.9666622218</v>
      </c>
      <c r="AN117" s="393">
        <v>1330116.310404564</v>
      </c>
      <c r="AO117" s="393">
        <v>1336051.4849624061</v>
      </c>
      <c r="AP117" s="393">
        <v>1306984.5934543274</v>
      </c>
      <c r="AQ117" s="393">
        <v>1353164.2844938058</v>
      </c>
      <c r="AR117" s="393">
        <v>1439558.9397809349</v>
      </c>
      <c r="AS117" s="393">
        <v>1542056.1927013027</v>
      </c>
      <c r="AT117" s="393">
        <v>1606039.5766156118</v>
      </c>
      <c r="AU117" s="393">
        <v>1540344.7883390496</v>
      </c>
      <c r="AV117" s="393">
        <v>1415059.3541308504</v>
      </c>
      <c r="AW117" s="394">
        <v>1294490.9121089415</v>
      </c>
      <c r="AX117" s="393">
        <v>1485476.4486156539</v>
      </c>
      <c r="AY117" s="393">
        <v>1532110.8599755324</v>
      </c>
      <c r="AZ117" s="393">
        <v>1683560.2119499999</v>
      </c>
      <c r="BA117" s="393">
        <v>1502908.857340584</v>
      </c>
      <c r="BB117" s="393">
        <v>1574038.388384335</v>
      </c>
      <c r="BC117" s="393">
        <v>1601856.9919444125</v>
      </c>
      <c r="BD117" s="393">
        <v>1580012.0720389339</v>
      </c>
      <c r="BE117" s="393">
        <v>1655245.8993803756</v>
      </c>
      <c r="BF117" s="393">
        <v>1749756</v>
      </c>
      <c r="BG117" s="393">
        <v>1769267.0727490359</v>
      </c>
      <c r="BH117" s="395"/>
      <c r="BL117" s="694">
        <f t="shared" si="5"/>
        <v>3.1670437123305861E-2</v>
      </c>
    </row>
    <row r="118" spans="1:64" x14ac:dyDescent="0.2">
      <c r="A118" s="908">
        <v>99.91</v>
      </c>
      <c r="B118" s="387">
        <v>491686.62516140926</v>
      </c>
      <c r="C118" s="387">
        <f t="shared" si="3"/>
        <v>518612.83914339135</v>
      </c>
      <c r="D118" s="398">
        <v>545539.05312537344</v>
      </c>
      <c r="E118" s="398">
        <f t="shared" si="4"/>
        <v>569281.43967678677</v>
      </c>
      <c r="F118" s="398">
        <v>593023.82622820023</v>
      </c>
      <c r="G118" s="387">
        <v>557645.52150805516</v>
      </c>
      <c r="H118" s="387">
        <v>587347.72712799825</v>
      </c>
      <c r="I118" s="399">
        <v>518945.09811855148</v>
      </c>
      <c r="J118" s="398">
        <v>465921.14062049752</v>
      </c>
      <c r="K118" s="398">
        <v>501180.03611263481</v>
      </c>
      <c r="L118" s="398">
        <v>530737.0939759037</v>
      </c>
      <c r="M118" s="387">
        <v>563010.35705383855</v>
      </c>
      <c r="N118" s="387">
        <v>514160.75306848169</v>
      </c>
      <c r="O118" s="387">
        <v>505608.02661143098</v>
      </c>
      <c r="P118" s="387">
        <v>512986.4993841339</v>
      </c>
      <c r="Q118" s="387">
        <v>555289.00116144016</v>
      </c>
      <c r="R118" s="387">
        <v>573567.79040737811</v>
      </c>
      <c r="S118" s="388">
        <v>612144.73125576857</v>
      </c>
      <c r="T118" s="387">
        <v>562574.802387301</v>
      </c>
      <c r="U118" s="387">
        <v>630834.22771262657</v>
      </c>
      <c r="V118" s="387">
        <v>605213.62152889464</v>
      </c>
      <c r="W118" s="387">
        <v>657257.7116241809</v>
      </c>
      <c r="X118" s="387">
        <v>814441.28467211011</v>
      </c>
      <c r="Y118" s="387">
        <v>793193.0782091947</v>
      </c>
      <c r="Z118" s="387">
        <v>753167.69229328935</v>
      </c>
      <c r="AA118" s="387">
        <v>878128.10988068744</v>
      </c>
      <c r="AB118" s="387">
        <v>1157501.9075912819</v>
      </c>
      <c r="AC118" s="388">
        <v>1112500.9379700837</v>
      </c>
      <c r="AD118" s="387">
        <v>1093325.7083455154</v>
      </c>
      <c r="AE118" s="387">
        <v>940451.26343917497</v>
      </c>
      <c r="AF118" s="387">
        <v>1025301.5232698446</v>
      </c>
      <c r="AG118" s="387">
        <v>947964.10515024653</v>
      </c>
      <c r="AH118" s="387">
        <v>962223.28162813082</v>
      </c>
      <c r="AI118" s="387">
        <v>1011085.7895262985</v>
      </c>
      <c r="AJ118" s="387">
        <v>1085095.2585374725</v>
      </c>
      <c r="AK118" s="387">
        <v>1201169.1580110043</v>
      </c>
      <c r="AL118" s="387">
        <v>1266134.6883718411</v>
      </c>
      <c r="AM118" s="388">
        <v>1336230.2930390721</v>
      </c>
      <c r="AN118" s="387">
        <v>1423596.1689504259</v>
      </c>
      <c r="AO118" s="387">
        <v>1436582.4318609023</v>
      </c>
      <c r="AP118" s="387">
        <v>1396124.5922061063</v>
      </c>
      <c r="AQ118" s="387">
        <v>1445539.6468542134</v>
      </c>
      <c r="AR118" s="387">
        <v>1536137.6561609008</v>
      </c>
      <c r="AS118" s="387">
        <v>1669306.8396155667</v>
      </c>
      <c r="AT118" s="387">
        <v>1725909.2574118858</v>
      </c>
      <c r="AU118" s="387">
        <v>1654739.6032990366</v>
      </c>
      <c r="AV118" s="387">
        <v>1523138.5611165096</v>
      </c>
      <c r="AW118" s="388">
        <v>1392108.8242601736</v>
      </c>
      <c r="AX118" s="387">
        <v>1591375.2897335475</v>
      </c>
      <c r="AY118" s="387">
        <v>1647758.8355082066</v>
      </c>
      <c r="AZ118" s="387">
        <v>1807089.0168999999</v>
      </c>
      <c r="BA118" s="387">
        <v>1617254.812755222</v>
      </c>
      <c r="BB118" s="387">
        <v>1697083.1882821387</v>
      </c>
      <c r="BC118" s="387">
        <v>1723021.3674932232</v>
      </c>
      <c r="BD118" s="387">
        <v>1699966.0224850508</v>
      </c>
      <c r="BE118" s="387">
        <v>1774051.5084157959</v>
      </c>
      <c r="BF118" s="387">
        <v>1878260</v>
      </c>
      <c r="BG118" s="387">
        <v>1892389.28283903</v>
      </c>
      <c r="BH118" s="389"/>
      <c r="BL118" s="694">
        <f t="shared" si="5"/>
        <v>3.2234335135275849E-2</v>
      </c>
    </row>
    <row r="119" spans="1:64" x14ac:dyDescent="0.2">
      <c r="A119" s="908">
        <v>99.92</v>
      </c>
      <c r="B119" s="387">
        <v>517116.22486626077</v>
      </c>
      <c r="C119" s="387">
        <f t="shared" si="3"/>
        <v>546157.93614533311</v>
      </c>
      <c r="D119" s="387">
        <v>575199.64742440532</v>
      </c>
      <c r="E119" s="387">
        <f t="shared" si="4"/>
        <v>604255.61249597103</v>
      </c>
      <c r="F119" s="387">
        <v>633311.57756753673</v>
      </c>
      <c r="G119" s="387">
        <v>592240.31666943477</v>
      </c>
      <c r="H119" s="387">
        <v>607359.58474846103</v>
      </c>
      <c r="I119" s="388">
        <v>550129.33137770579</v>
      </c>
      <c r="J119" s="387">
        <v>490764.30746326002</v>
      </c>
      <c r="K119" s="387">
        <v>530616.22028707259</v>
      </c>
      <c r="L119" s="387">
        <v>553900.22059145675</v>
      </c>
      <c r="M119" s="387">
        <v>597706.79503157199</v>
      </c>
      <c r="N119" s="387">
        <v>537363.5573356786</v>
      </c>
      <c r="O119" s="387">
        <v>532257.47015868558</v>
      </c>
      <c r="P119" s="387">
        <v>541274.03958187683</v>
      </c>
      <c r="Q119" s="387">
        <v>585698.16492450645</v>
      </c>
      <c r="R119" s="387">
        <v>608012.97338972602</v>
      </c>
      <c r="S119" s="388">
        <v>650059.71741136874</v>
      </c>
      <c r="T119" s="387">
        <v>598338.59079468716</v>
      </c>
      <c r="U119" s="387">
        <v>672619.16645793</v>
      </c>
      <c r="V119" s="387">
        <v>650197.83435188164</v>
      </c>
      <c r="W119" s="387">
        <v>703167.53096563474</v>
      </c>
      <c r="X119" s="387">
        <v>863113.03967893077</v>
      </c>
      <c r="Y119" s="387">
        <v>843461.50982153078</v>
      </c>
      <c r="Z119" s="387">
        <v>802464.6812275314</v>
      </c>
      <c r="AA119" s="387">
        <v>947347.55719341768</v>
      </c>
      <c r="AB119" s="387">
        <v>1249207.8458504982</v>
      </c>
      <c r="AC119" s="388">
        <v>1204168.4395335079</v>
      </c>
      <c r="AD119" s="387">
        <v>1174312.1312087839</v>
      </c>
      <c r="AE119" s="387">
        <v>1006093.42467793</v>
      </c>
      <c r="AF119" s="387">
        <v>1101278.1193200042</v>
      </c>
      <c r="AG119" s="387">
        <v>1013008.876465593</v>
      </c>
      <c r="AH119" s="387">
        <v>1027687.3955448</v>
      </c>
      <c r="AI119" s="387">
        <v>1082280.0314896535</v>
      </c>
      <c r="AJ119" s="387">
        <v>1169206.0744414444</v>
      </c>
      <c r="AK119" s="387">
        <v>1292728.6434050028</v>
      </c>
      <c r="AL119" s="387">
        <v>1362620.1883853844</v>
      </c>
      <c r="AM119" s="388">
        <v>1439019.7394319244</v>
      </c>
      <c r="AN119" s="387">
        <v>1539675.2206476149</v>
      </c>
      <c r="AO119" s="387">
        <v>1555307.1593045113</v>
      </c>
      <c r="AP119" s="387">
        <v>1509741.9886661507</v>
      </c>
      <c r="AQ119" s="387">
        <v>1562246.0258741684</v>
      </c>
      <c r="AR119" s="387">
        <v>1659594.6971820944</v>
      </c>
      <c r="AS119" s="387">
        <v>1820085.2013891293</v>
      </c>
      <c r="AT119" s="387">
        <v>1884106.863551883</v>
      </c>
      <c r="AU119" s="387">
        <v>1795593.9201371877</v>
      </c>
      <c r="AV119" s="387">
        <v>1646595.9540945445</v>
      </c>
      <c r="AW119" s="388">
        <v>1509002.1704746096</v>
      </c>
      <c r="AX119" s="387">
        <v>1725457.4920314162</v>
      </c>
      <c r="AY119" s="387">
        <v>1789982.5278315831</v>
      </c>
      <c r="AZ119" s="387">
        <v>1968686.0988</v>
      </c>
      <c r="BA119" s="387">
        <v>1764885.9513899793</v>
      </c>
      <c r="BB119" s="387">
        <v>1850538.490869825</v>
      </c>
      <c r="BC119" s="387">
        <v>1869981.442608712</v>
      </c>
      <c r="BD119" s="387">
        <v>1852443.5159300549</v>
      </c>
      <c r="BE119" s="387">
        <v>1924447.5398594285</v>
      </c>
      <c r="BF119" s="387">
        <v>2031082</v>
      </c>
      <c r="BG119" s="387">
        <v>2049910.960633063</v>
      </c>
      <c r="BH119" s="389"/>
      <c r="BL119" s="694">
        <f t="shared" si="5"/>
        <v>3.2685089318891469E-2</v>
      </c>
    </row>
    <row r="120" spans="1:64" x14ac:dyDescent="0.2">
      <c r="A120" s="908">
        <v>99.93</v>
      </c>
      <c r="B120" s="400">
        <v>551478.89134845964</v>
      </c>
      <c r="C120" s="400">
        <f t="shared" si="3"/>
        <v>583040.15530731203</v>
      </c>
      <c r="D120" s="400">
        <v>614601.41926616454</v>
      </c>
      <c r="E120" s="400">
        <f t="shared" si="4"/>
        <v>646569.8067207376</v>
      </c>
      <c r="F120" s="400">
        <v>678538.19417531067</v>
      </c>
      <c r="G120" s="400">
        <v>631209.30742401595</v>
      </c>
      <c r="H120" s="400">
        <v>639656.12369985133</v>
      </c>
      <c r="I120" s="401">
        <v>588666.85616022663</v>
      </c>
      <c r="J120" s="400">
        <v>520934.81149745459</v>
      </c>
      <c r="K120" s="400">
        <v>566713.66451819334</v>
      </c>
      <c r="L120" s="400">
        <v>588244.37437020813</v>
      </c>
      <c r="M120" s="400">
        <v>634806.25020771031</v>
      </c>
      <c r="N120" s="400">
        <v>569159.3650823998</v>
      </c>
      <c r="O120" s="387">
        <v>568197.25986518746</v>
      </c>
      <c r="P120" s="387">
        <v>576069.04207863112</v>
      </c>
      <c r="Q120" s="387">
        <v>622838.25203252037</v>
      </c>
      <c r="R120" s="387">
        <v>644124.59629335918</v>
      </c>
      <c r="S120" s="388">
        <v>697940.77379336557</v>
      </c>
      <c r="T120" s="387">
        <v>641235.25430486677</v>
      </c>
      <c r="U120" s="387">
        <v>713914.56609358988</v>
      </c>
      <c r="V120" s="387">
        <v>705639.78953575646</v>
      </c>
      <c r="W120" s="387">
        <v>758180.10044574074</v>
      </c>
      <c r="X120" s="387">
        <v>937397.93331488105</v>
      </c>
      <c r="Y120" s="387">
        <v>908024.89433255617</v>
      </c>
      <c r="Z120" s="387">
        <v>876097.89572723187</v>
      </c>
      <c r="AA120" s="387">
        <v>1027748.7785967089</v>
      </c>
      <c r="AB120" s="387">
        <v>1361605.0254392452</v>
      </c>
      <c r="AC120" s="388">
        <v>1316775.8836305249</v>
      </c>
      <c r="AD120" s="387">
        <v>1284821.1417015884</v>
      </c>
      <c r="AE120" s="387">
        <v>1088580.3134501458</v>
      </c>
      <c r="AF120" s="387">
        <v>1197929.5977608406</v>
      </c>
      <c r="AG120" s="387">
        <v>1082684.4907855727</v>
      </c>
      <c r="AH120" s="387">
        <v>1117238.9172522379</v>
      </c>
      <c r="AI120" s="387">
        <v>1174389.2733816032</v>
      </c>
      <c r="AJ120" s="387">
        <v>1274562.413645966</v>
      </c>
      <c r="AK120" s="387">
        <v>1406861.3576240721</v>
      </c>
      <c r="AL120" s="387">
        <v>1485513.5101167422</v>
      </c>
      <c r="AM120" s="388">
        <v>1570453.5112014937</v>
      </c>
      <c r="AN120" s="387">
        <v>1677891.5799619663</v>
      </c>
      <c r="AO120" s="387">
        <v>1688073.7640977444</v>
      </c>
      <c r="AP120" s="387">
        <v>1650380.5178245998</v>
      </c>
      <c r="AQ120" s="387">
        <v>1702567.9625312747</v>
      </c>
      <c r="AR120" s="387">
        <v>1822649.7754704426</v>
      </c>
      <c r="AS120" s="387">
        <v>1998926.2635999678</v>
      </c>
      <c r="AT120" s="387">
        <v>2071855.6326414079</v>
      </c>
      <c r="AU120" s="387">
        <v>1968928.3915836464</v>
      </c>
      <c r="AV120" s="387">
        <v>1801899.5397174556</v>
      </c>
      <c r="AW120" s="388">
        <v>1657117.9238340929</v>
      </c>
      <c r="AX120" s="387">
        <v>1898064.4190746029</v>
      </c>
      <c r="AY120" s="387">
        <v>1967733.9000407786</v>
      </c>
      <c r="AZ120" s="387">
        <v>2157304.3103</v>
      </c>
      <c r="BA120" s="387">
        <v>1939103.6831514055</v>
      </c>
      <c r="BB120" s="387">
        <v>2041048.5807254005</v>
      </c>
      <c r="BC120" s="387">
        <v>2051384.7895430075</v>
      </c>
      <c r="BD120" s="387">
        <v>2039572.5147605303</v>
      </c>
      <c r="BE120" s="387">
        <v>2109585.3497179323</v>
      </c>
      <c r="BF120" s="387">
        <v>2232194</v>
      </c>
      <c r="BG120" s="387">
        <v>2246731.9988916968</v>
      </c>
      <c r="BH120" s="389"/>
      <c r="BL120" s="694">
        <f t="shared" si="5"/>
        <v>3.3369516107051744E-2</v>
      </c>
    </row>
    <row r="121" spans="1:64" x14ac:dyDescent="0.2">
      <c r="A121" s="908">
        <v>99.94</v>
      </c>
      <c r="B121" s="400">
        <v>599769.2378404967</v>
      </c>
      <c r="C121" s="400">
        <f t="shared" si="3"/>
        <v>632988.52249978692</v>
      </c>
      <c r="D121" s="400">
        <v>666207.80715907726</v>
      </c>
      <c r="E121" s="400">
        <f t="shared" si="4"/>
        <v>703531.43008130544</v>
      </c>
      <c r="F121" s="400">
        <v>740855.05300353363</v>
      </c>
      <c r="G121" s="400">
        <v>686055.46254774963</v>
      </c>
      <c r="H121" s="400">
        <v>696086.85708978982</v>
      </c>
      <c r="I121" s="401">
        <v>635039.67175804172</v>
      </c>
      <c r="J121" s="400">
        <v>554426.25300163287</v>
      </c>
      <c r="K121" s="400">
        <v>605657.9742640336</v>
      </c>
      <c r="L121" s="400">
        <v>632512.11456736038</v>
      </c>
      <c r="M121" s="400">
        <v>678916.80728647392</v>
      </c>
      <c r="N121" s="400">
        <v>611793.88234619366</v>
      </c>
      <c r="O121" s="387">
        <v>614824.05999859562</v>
      </c>
      <c r="P121" s="387">
        <v>621510.60704417585</v>
      </c>
      <c r="Q121" s="387">
        <v>670859.1289198607</v>
      </c>
      <c r="R121" s="387">
        <v>693492.87896143575</v>
      </c>
      <c r="S121" s="388">
        <v>761720.01343721163</v>
      </c>
      <c r="T121" s="387">
        <v>697306.88766228908</v>
      </c>
      <c r="U121" s="387">
        <v>774730.96857565746</v>
      </c>
      <c r="V121" s="387">
        <v>771145.03463064227</v>
      </c>
      <c r="W121" s="387">
        <v>831675.8735082061</v>
      </c>
      <c r="X121" s="387">
        <v>1027675.9765524603</v>
      </c>
      <c r="Y121" s="387">
        <v>1005008.6645393051</v>
      </c>
      <c r="Z121" s="387">
        <v>967759.71146644687</v>
      </c>
      <c r="AA121" s="387">
        <v>1129533.0454810814</v>
      </c>
      <c r="AB121" s="387">
        <v>1519247.4689271506</v>
      </c>
      <c r="AC121" s="388">
        <v>1446933.1722302036</v>
      </c>
      <c r="AD121" s="387">
        <v>1433708.436149823</v>
      </c>
      <c r="AE121" s="387">
        <v>1197069.8066796225</v>
      </c>
      <c r="AF121" s="387">
        <v>1308453.4737517373</v>
      </c>
      <c r="AG121" s="387">
        <v>1184766.1005914514</v>
      </c>
      <c r="AH121" s="387">
        <v>1216128.1463393301</v>
      </c>
      <c r="AI121" s="387">
        <v>1289078.3593247933</v>
      </c>
      <c r="AJ121" s="387">
        <v>1402556.4594496286</v>
      </c>
      <c r="AK121" s="387">
        <v>1562593.2209354977</v>
      </c>
      <c r="AL121" s="387">
        <v>1641970.3988461227</v>
      </c>
      <c r="AM121" s="388">
        <v>1746069.9431257504</v>
      </c>
      <c r="AN121" s="387">
        <v>1859912.0086227108</v>
      </c>
      <c r="AO121" s="387">
        <v>1861058.9403195488</v>
      </c>
      <c r="AP121" s="387">
        <v>1827578.8400903712</v>
      </c>
      <c r="AQ121" s="387">
        <v>1880845.7441874654</v>
      </c>
      <c r="AR121" s="387">
        <v>2032460.5268722675</v>
      </c>
      <c r="AS121" s="387">
        <v>2212020.7226587287</v>
      </c>
      <c r="AT121" s="387">
        <v>2311910.1338505978</v>
      </c>
      <c r="AU121" s="387">
        <v>2191594.8125646473</v>
      </c>
      <c r="AV121" s="387">
        <v>2017430.8039060747</v>
      </c>
      <c r="AW121" s="388">
        <v>1849603.9642959095</v>
      </c>
      <c r="AX121" s="387">
        <v>2130367.0664152834</v>
      </c>
      <c r="AY121" s="387">
        <v>2186938.3744520335</v>
      </c>
      <c r="AZ121" s="387">
        <v>2409708.74395</v>
      </c>
      <c r="BA121" s="387">
        <v>2160981.6985040046</v>
      </c>
      <c r="BB121" s="387">
        <v>2284523.8431094657</v>
      </c>
      <c r="BC121" s="387">
        <v>2284033.6750276787</v>
      </c>
      <c r="BD121" s="387">
        <v>2282334.7699149265</v>
      </c>
      <c r="BE121" s="387">
        <v>2348832.1984185702</v>
      </c>
      <c r="BF121" s="387">
        <v>2493538</v>
      </c>
      <c r="BG121" s="387">
        <v>2511812.5618654964</v>
      </c>
      <c r="BH121" s="389"/>
      <c r="BL121" s="694">
        <f t="shared" si="5"/>
        <v>3.410097670148482E-2</v>
      </c>
    </row>
    <row r="122" spans="1:64" x14ac:dyDescent="0.2">
      <c r="A122" s="908">
        <v>99.95</v>
      </c>
      <c r="B122" s="387">
        <v>659302.57455573988</v>
      </c>
      <c r="C122" s="387">
        <f t="shared" si="3"/>
        <v>696425.49487916066</v>
      </c>
      <c r="D122" s="387">
        <v>733548.41520258144</v>
      </c>
      <c r="E122" s="387">
        <f t="shared" si="4"/>
        <v>771931.68309428054</v>
      </c>
      <c r="F122" s="387">
        <v>810314.95098597975</v>
      </c>
      <c r="G122" s="387">
        <v>752932.18928195757</v>
      </c>
      <c r="H122" s="387">
        <v>766842.85793886648</v>
      </c>
      <c r="I122" s="388">
        <v>689208.54567064531</v>
      </c>
      <c r="J122" s="387">
        <v>603851.8079435213</v>
      </c>
      <c r="K122" s="387">
        <v>665401.62529712915</v>
      </c>
      <c r="L122" s="387">
        <v>693359.62365826953</v>
      </c>
      <c r="M122" s="387">
        <v>736101.2510385511</v>
      </c>
      <c r="N122" s="387">
        <v>661343.47933315497</v>
      </c>
      <c r="O122" s="387">
        <v>671916.11606515932</v>
      </c>
      <c r="P122" s="387">
        <v>676986.3542394886</v>
      </c>
      <c r="Q122" s="387">
        <v>732028.78629500582</v>
      </c>
      <c r="R122" s="387">
        <v>758881.11727905553</v>
      </c>
      <c r="S122" s="388">
        <v>841081.5783973072</v>
      </c>
      <c r="T122" s="387">
        <v>770676.36447456956</v>
      </c>
      <c r="U122" s="387">
        <v>854977.53159512684</v>
      </c>
      <c r="V122" s="387">
        <v>858559.02423072804</v>
      </c>
      <c r="W122" s="387">
        <v>935295.62639935908</v>
      </c>
      <c r="X122" s="387">
        <v>1160844.1416737509</v>
      </c>
      <c r="Y122" s="387">
        <v>1137508.5427255703</v>
      </c>
      <c r="Z122" s="387">
        <v>1081485.7630879269</v>
      </c>
      <c r="AA122" s="387">
        <v>1285105.4666690992</v>
      </c>
      <c r="AB122" s="387">
        <v>1747034.5081159114</v>
      </c>
      <c r="AC122" s="388">
        <v>1647310.4416462437</v>
      </c>
      <c r="AD122" s="387">
        <v>1618346.1046681609</v>
      </c>
      <c r="AE122" s="387">
        <v>1339882.6683227282</v>
      </c>
      <c r="AF122" s="387">
        <v>1483644.1165554214</v>
      </c>
      <c r="AG122" s="387">
        <v>1333714.1528984103</v>
      </c>
      <c r="AH122" s="387">
        <v>1359516.8823074906</v>
      </c>
      <c r="AI122" s="387">
        <v>1465088.1487511247</v>
      </c>
      <c r="AJ122" s="387">
        <v>1576422.7899103232</v>
      </c>
      <c r="AK122" s="387">
        <v>1766954.9897778572</v>
      </c>
      <c r="AL122" s="387">
        <v>1864103.1619897615</v>
      </c>
      <c r="AM122" s="388">
        <v>1980340.4486598214</v>
      </c>
      <c r="AN122" s="387">
        <v>2105099.6142574307</v>
      </c>
      <c r="AO122" s="387">
        <v>2101469.6170112784</v>
      </c>
      <c r="AP122" s="387">
        <v>2077402.940310058</v>
      </c>
      <c r="AQ122" s="387">
        <v>2138655.790138524</v>
      </c>
      <c r="AR122" s="387">
        <v>2318380.2356372359</v>
      </c>
      <c r="AS122" s="387">
        <v>2521243.5791422934</v>
      </c>
      <c r="AT122" s="387">
        <v>2632729.707835102</v>
      </c>
      <c r="AU122" s="387">
        <v>2500007.8764766729</v>
      </c>
      <c r="AV122" s="387">
        <v>2305790.7240867494</v>
      </c>
      <c r="AW122" s="388">
        <v>2119383.8861106122</v>
      </c>
      <c r="AX122" s="387">
        <v>2440026.206745693</v>
      </c>
      <c r="AY122" s="387">
        <v>2492727.4469874604</v>
      </c>
      <c r="AZ122" s="387">
        <v>2748087.8871999998</v>
      </c>
      <c r="BA122" s="387">
        <v>2462005.9815749172</v>
      </c>
      <c r="BB122" s="387">
        <v>2606703.8027130212</v>
      </c>
      <c r="BC122" s="387">
        <v>2608321.8651929903</v>
      </c>
      <c r="BD122" s="387">
        <v>2601989.0018957616</v>
      </c>
      <c r="BE122" s="387">
        <v>2672729.0811985573</v>
      </c>
      <c r="BF122" s="387">
        <v>2838715</v>
      </c>
      <c r="BG122" s="387">
        <v>2855119.4657090926</v>
      </c>
      <c r="BH122" s="389"/>
      <c r="BL122" s="694">
        <f t="shared" si="5"/>
        <v>3.4906963783065459E-2</v>
      </c>
    </row>
    <row r="123" spans="1:64" x14ac:dyDescent="0.2">
      <c r="A123" s="908">
        <v>99.96</v>
      </c>
      <c r="B123" s="387">
        <v>740299.80169710377</v>
      </c>
      <c r="C123" s="387">
        <f t="shared" si="3"/>
        <v>785133.33517387742</v>
      </c>
      <c r="D123" s="387">
        <v>829966.86865065119</v>
      </c>
      <c r="E123" s="387">
        <f t="shared" si="4"/>
        <v>869125.35869555245</v>
      </c>
      <c r="F123" s="387">
        <v>908283.84874045372</v>
      </c>
      <c r="G123" s="387">
        <v>851520.30033770693</v>
      </c>
      <c r="H123" s="387">
        <v>863373.7550413924</v>
      </c>
      <c r="I123" s="388">
        <v>774690.55962977943</v>
      </c>
      <c r="J123" s="387">
        <v>673846.9515416387</v>
      </c>
      <c r="K123" s="387">
        <v>745149.31888827926</v>
      </c>
      <c r="L123" s="387">
        <v>770044.08915662661</v>
      </c>
      <c r="M123" s="387">
        <v>826955.55645563314</v>
      </c>
      <c r="N123" s="387">
        <v>739748.2803120102</v>
      </c>
      <c r="O123" s="387">
        <v>759151.22156298265</v>
      </c>
      <c r="P123" s="387">
        <v>757322.52571656846</v>
      </c>
      <c r="Q123" s="387">
        <v>818643.76887340308</v>
      </c>
      <c r="R123" s="387">
        <v>857162.01544923207</v>
      </c>
      <c r="S123" s="388">
        <v>954624.989413106</v>
      </c>
      <c r="T123" s="387">
        <v>872085.80016945349</v>
      </c>
      <c r="U123" s="387">
        <v>965895.9908914949</v>
      </c>
      <c r="V123" s="387">
        <v>995407.88592259039</v>
      </c>
      <c r="W123" s="387">
        <v>1056856.8338023538</v>
      </c>
      <c r="X123" s="387">
        <v>1211498.6090626915</v>
      </c>
      <c r="Y123" s="387">
        <v>1332661.8591164441</v>
      </c>
      <c r="Z123" s="387">
        <v>1193888.0435515279</v>
      </c>
      <c r="AA123" s="387">
        <v>1489391.6879811727</v>
      </c>
      <c r="AB123" s="387">
        <v>2076457.5646104012</v>
      </c>
      <c r="AC123" s="388">
        <v>1917829.0266204681</v>
      </c>
      <c r="AD123" s="387">
        <v>1893724.0615761946</v>
      </c>
      <c r="AE123" s="387">
        <v>1542231.2820894585</v>
      </c>
      <c r="AF123" s="387">
        <v>1720053.7377617569</v>
      </c>
      <c r="AG123" s="387">
        <v>1549420.6360710934</v>
      </c>
      <c r="AH123" s="387">
        <v>1572022.4236084791</v>
      </c>
      <c r="AI123" s="387">
        <v>1691794.9737943248</v>
      </c>
      <c r="AJ123" s="387">
        <v>1826589.4469004881</v>
      </c>
      <c r="AK123" s="387">
        <v>2054472.4830202661</v>
      </c>
      <c r="AL123" s="387">
        <v>2186677.4957339042</v>
      </c>
      <c r="AM123" s="388">
        <v>2314759.6964261904</v>
      </c>
      <c r="AN123" s="387">
        <v>2480182.4226300567</v>
      </c>
      <c r="AO123" s="387">
        <v>2451251.2758458648</v>
      </c>
      <c r="AP123" s="387">
        <v>2420255.2606286039</v>
      </c>
      <c r="AQ123" s="387">
        <v>2496332.5548300478</v>
      </c>
      <c r="AR123" s="387">
        <v>2722212.0227261926</v>
      </c>
      <c r="AS123" s="387">
        <v>2967316.3697460573</v>
      </c>
      <c r="AT123" s="387">
        <v>3102606.5983698326</v>
      </c>
      <c r="AU123" s="387">
        <v>2956764.273558713</v>
      </c>
      <c r="AV123" s="387">
        <v>2722225.2796078976</v>
      </c>
      <c r="AW123" s="388">
        <v>2491620.4960722332</v>
      </c>
      <c r="AX123" s="387">
        <v>2893259.3489718968</v>
      </c>
      <c r="AY123" s="387">
        <v>2934039.7962585376</v>
      </c>
      <c r="AZ123" s="387">
        <v>3241580.3267000001</v>
      </c>
      <c r="BA123" s="387">
        <v>2915977.4165619598</v>
      </c>
      <c r="BB123" s="387">
        <v>3076197.9895297042</v>
      </c>
      <c r="BC123" s="387">
        <v>3084769.6736723548</v>
      </c>
      <c r="BD123" s="387">
        <v>3071569.4718276649</v>
      </c>
      <c r="BE123" s="387">
        <v>3140856.6107925647</v>
      </c>
      <c r="BF123" s="387">
        <v>3331399</v>
      </c>
      <c r="BG123" s="387">
        <v>3335178.2793367915</v>
      </c>
      <c r="BH123" s="389"/>
      <c r="BL123" s="694">
        <f t="shared" si="5"/>
        <v>3.5899358450908192E-2</v>
      </c>
    </row>
    <row r="124" spans="1:64" x14ac:dyDescent="0.2">
      <c r="A124" s="908">
        <v>99.97</v>
      </c>
      <c r="B124" s="387">
        <v>867781.68296132307</v>
      </c>
      <c r="C124" s="387">
        <f t="shared" si="3"/>
        <v>928962.51591594284</v>
      </c>
      <c r="D124" s="387">
        <v>990143.34887056274</v>
      </c>
      <c r="E124" s="387">
        <f t="shared" si="4"/>
        <v>1035255.3264072407</v>
      </c>
      <c r="F124" s="387">
        <v>1080367.3039439188</v>
      </c>
      <c r="G124" s="387">
        <v>1005555.7883518796</v>
      </c>
      <c r="H124" s="387">
        <v>1010195.9851942261</v>
      </c>
      <c r="I124" s="388">
        <v>915277.42287072632</v>
      </c>
      <c r="J124" s="387">
        <v>786290.4881855729</v>
      </c>
      <c r="K124" s="387">
        <v>871378.93056317419</v>
      </c>
      <c r="L124" s="387">
        <v>904794.15815991245</v>
      </c>
      <c r="M124" s="387">
        <v>968802.62337986054</v>
      </c>
      <c r="N124" s="387">
        <v>864982.40794555133</v>
      </c>
      <c r="O124" s="387">
        <v>905672.58548658888</v>
      </c>
      <c r="P124" s="387">
        <v>892477.79569892469</v>
      </c>
      <c r="Q124" s="387">
        <v>965311.80603948899</v>
      </c>
      <c r="R124" s="387">
        <v>1011555.0703439364</v>
      </c>
      <c r="S124" s="388">
        <v>1144636.1049731255</v>
      </c>
      <c r="T124" s="387">
        <v>1031066.3470308256</v>
      </c>
      <c r="U124" s="387">
        <v>1170952.3162928384</v>
      </c>
      <c r="V124" s="387">
        <v>1223943.1800150103</v>
      </c>
      <c r="W124" s="387">
        <v>1271227.8515087401</v>
      </c>
      <c r="X124" s="387">
        <v>1464448.8921729503</v>
      </c>
      <c r="Y124" s="387">
        <v>1567504.7914357777</v>
      </c>
      <c r="Z124" s="387">
        <v>1428496.3955774414</v>
      </c>
      <c r="AA124" s="387">
        <v>1781676.5103805596</v>
      </c>
      <c r="AB124" s="387">
        <v>2562668.5705608958</v>
      </c>
      <c r="AC124" s="388">
        <v>2323681.8233753066</v>
      </c>
      <c r="AD124" s="387">
        <v>2303238.8187473603</v>
      </c>
      <c r="AE124" s="387">
        <v>1873107.997837194</v>
      </c>
      <c r="AF124" s="387">
        <v>2097084.718272212</v>
      </c>
      <c r="AG124" s="387">
        <v>1872333.1984565647</v>
      </c>
      <c r="AH124" s="387">
        <v>1923918.2881155789</v>
      </c>
      <c r="AI124" s="387">
        <v>2058619.3214372422</v>
      </c>
      <c r="AJ124" s="387">
        <v>2223510.517284797</v>
      </c>
      <c r="AK124" s="387">
        <v>2529516.8542555673</v>
      </c>
      <c r="AL124" s="387">
        <v>2670232.0857146727</v>
      </c>
      <c r="AM124" s="388">
        <v>2873318.1303507136</v>
      </c>
      <c r="AN124" s="387">
        <v>3089273.763318311</v>
      </c>
      <c r="AO124" s="387">
        <v>3059289.7579887216</v>
      </c>
      <c r="AP124" s="387">
        <v>3003339.075317672</v>
      </c>
      <c r="AQ124" s="387">
        <v>3080997.8235796662</v>
      </c>
      <c r="AR124" s="387">
        <v>3359129.713279319</v>
      </c>
      <c r="AS124" s="387">
        <v>3746227.9510343475</v>
      </c>
      <c r="AT124" s="387">
        <v>3910393.8039097134</v>
      </c>
      <c r="AU124" s="387">
        <v>3699348.4442811259</v>
      </c>
      <c r="AV124" s="387">
        <v>3405426.8699612385</v>
      </c>
      <c r="AW124" s="388">
        <v>3114428.3759237919</v>
      </c>
      <c r="AX124" s="387">
        <v>3626102.9233765965</v>
      </c>
      <c r="AY124" s="387">
        <v>3676581.6366602094</v>
      </c>
      <c r="AZ124" s="387">
        <v>4080827.7558499998</v>
      </c>
      <c r="BA124" s="387">
        <v>3679412.1833280977</v>
      </c>
      <c r="BB124" s="387">
        <v>3843546.0842444226</v>
      </c>
      <c r="BC124" s="387">
        <v>3878527.1153552472</v>
      </c>
      <c r="BD124" s="387">
        <v>3853544.4356572917</v>
      </c>
      <c r="BE124" s="387">
        <v>3879081.4833533713</v>
      </c>
      <c r="BF124" s="387">
        <v>4157479</v>
      </c>
      <c r="BG124" s="387">
        <v>4151234.9327924815</v>
      </c>
      <c r="BH124" s="389"/>
      <c r="BL124" s="694">
        <f t="shared" si="5"/>
        <v>3.7373988185707141E-2</v>
      </c>
    </row>
    <row r="125" spans="1:64" x14ac:dyDescent="0.2">
      <c r="A125" s="908">
        <v>99.98</v>
      </c>
      <c r="B125" s="387">
        <v>1099155.607821435</v>
      </c>
      <c r="C125" s="387">
        <f t="shared" si="3"/>
        <v>1191892.906396674</v>
      </c>
      <c r="D125" s="387">
        <v>1284630.2049719132</v>
      </c>
      <c r="E125" s="387">
        <f t="shared" si="4"/>
        <v>1340214.0274546104</v>
      </c>
      <c r="F125" s="387">
        <v>1395797.8499373076</v>
      </c>
      <c r="G125" s="387">
        <v>1300203.5666832752</v>
      </c>
      <c r="H125" s="387">
        <v>1337477.7730312035</v>
      </c>
      <c r="I125" s="388">
        <v>1185908.8160024276</v>
      </c>
      <c r="J125" s="387">
        <v>1005903.444433772</v>
      </c>
      <c r="K125" s="387">
        <v>1120910.238846224</v>
      </c>
      <c r="L125" s="387">
        <v>1180848.5239868567</v>
      </c>
      <c r="M125" s="387">
        <v>1239201.9034562979</v>
      </c>
      <c r="N125" s="387">
        <v>1088807.2678086646</v>
      </c>
      <c r="O125" s="387">
        <v>1173894.3717525627</v>
      </c>
      <c r="P125" s="387">
        <v>1153425.5582742435</v>
      </c>
      <c r="Q125" s="387">
        <v>1239822.1660859466</v>
      </c>
      <c r="R125" s="387">
        <v>1308008.8737627398</v>
      </c>
      <c r="S125" s="388">
        <v>1514225.9993756448</v>
      </c>
      <c r="T125" s="387">
        <v>1371420.1949961374</v>
      </c>
      <c r="U125" s="387">
        <v>1575775.9259933962</v>
      </c>
      <c r="V125" s="387">
        <v>1683736.9158357459</v>
      </c>
      <c r="W125" s="387">
        <v>1703566.3723476366</v>
      </c>
      <c r="X125" s="387">
        <v>2033301.1242363732</v>
      </c>
      <c r="Y125" s="387">
        <v>2236358.6711315778</v>
      </c>
      <c r="Z125" s="387">
        <v>1941353.9754343918</v>
      </c>
      <c r="AA125" s="387">
        <v>2424033.1431751014</v>
      </c>
      <c r="AB125" s="387">
        <v>3543502.8616069858</v>
      </c>
      <c r="AC125" s="388">
        <v>3223192.8288684189</v>
      </c>
      <c r="AD125" s="387">
        <v>3120830.1824058732</v>
      </c>
      <c r="AE125" s="387">
        <v>2536711.0669059334</v>
      </c>
      <c r="AF125" s="387">
        <v>2910138.2205098439</v>
      </c>
      <c r="AG125" s="387">
        <v>2586810.3644056432</v>
      </c>
      <c r="AH125" s="387">
        <v>2625508.0629501124</v>
      </c>
      <c r="AI125" s="387">
        <v>2808995.5855219001</v>
      </c>
      <c r="AJ125" s="387">
        <v>3087713.7259894512</v>
      </c>
      <c r="AK125" s="387">
        <v>3468013.363359449</v>
      </c>
      <c r="AL125" s="387">
        <v>3720304.6883041258</v>
      </c>
      <c r="AM125" s="388">
        <v>4054902.463061742</v>
      </c>
      <c r="AN125" s="387">
        <v>4418469.1894391328</v>
      </c>
      <c r="AO125" s="387">
        <v>4271014.9647556394</v>
      </c>
      <c r="AP125" s="387">
        <v>4167394.5332276504</v>
      </c>
      <c r="AQ125" s="387">
        <v>4355706.4134985041</v>
      </c>
      <c r="AR125" s="387">
        <v>4770196.3388020331</v>
      </c>
      <c r="AS125" s="387">
        <v>5389975.4738499876</v>
      </c>
      <c r="AT125" s="387">
        <v>5584175.9910318414</v>
      </c>
      <c r="AU125" s="387">
        <v>5176064.9475747189</v>
      </c>
      <c r="AV125" s="387">
        <v>4851197.6306207217</v>
      </c>
      <c r="AW125" s="388">
        <v>4417264.7121047126</v>
      </c>
      <c r="AX125" s="387">
        <v>5254253.0207704017</v>
      </c>
      <c r="AY125" s="387">
        <v>5264403.8934142105</v>
      </c>
      <c r="AZ125" s="387">
        <v>5868954.1099499995</v>
      </c>
      <c r="BA125" s="387">
        <v>5300447.0546371909</v>
      </c>
      <c r="BB125" s="387">
        <v>5490060.486926592</v>
      </c>
      <c r="BC125" s="387">
        <v>5578582.0709254369</v>
      </c>
      <c r="BD125" s="387">
        <v>5542451.5337747345</v>
      </c>
      <c r="BE125" s="387">
        <v>5522604.3383889766</v>
      </c>
      <c r="BF125" s="387">
        <v>5874135</v>
      </c>
      <c r="BG125" s="387">
        <v>5779082.0808174843</v>
      </c>
      <c r="BH125" s="389"/>
      <c r="BL125" s="694">
        <f t="shared" si="5"/>
        <v>3.9024086298265592E-2</v>
      </c>
    </row>
    <row r="126" spans="1:64" x14ac:dyDescent="0.2">
      <c r="A126" s="907">
        <v>99.99</v>
      </c>
      <c r="B126" s="393">
        <v>1340982.1066223942</v>
      </c>
      <c r="C126" s="393">
        <f t="shared" si="3"/>
        <v>1443537.2614801941</v>
      </c>
      <c r="D126" s="393">
        <v>1546092.4163379942</v>
      </c>
      <c r="E126" s="393">
        <f t="shared" si="4"/>
        <v>1655833.6386374799</v>
      </c>
      <c r="F126" s="393">
        <v>1765574.8609369658</v>
      </c>
      <c r="G126" s="393">
        <v>1596378.9392681173</v>
      </c>
      <c r="H126" s="393">
        <v>1671551.713542772</v>
      </c>
      <c r="I126" s="394">
        <v>1451540.8676411086</v>
      </c>
      <c r="J126" s="393">
        <v>1216623.3133224475</v>
      </c>
      <c r="K126" s="393">
        <v>1360999.2743188881</v>
      </c>
      <c r="L126" s="393">
        <v>1431438.5009857614</v>
      </c>
      <c r="M126" s="393">
        <v>1523291.9366899303</v>
      </c>
      <c r="N126" s="393">
        <v>1320284.4769242536</v>
      </c>
      <c r="O126" s="393">
        <v>1484712.4729672798</v>
      </c>
      <c r="P126" s="393">
        <v>1416649.4570391823</v>
      </c>
      <c r="Q126" s="393">
        <v>1534434.8548199767</v>
      </c>
      <c r="R126" s="393">
        <v>1633973.6357094606</v>
      </c>
      <c r="S126" s="394">
        <v>1914788.0214723926</v>
      </c>
      <c r="T126" s="393">
        <v>1739888.5615141171</v>
      </c>
      <c r="U126" s="393">
        <v>2019391.7250370032</v>
      </c>
      <c r="V126" s="393">
        <v>2197249.8476466173</v>
      </c>
      <c r="W126" s="393">
        <v>2165908.2314154836</v>
      </c>
      <c r="X126" s="393">
        <v>2605733.1927996678</v>
      </c>
      <c r="Y126" s="393">
        <v>3092090.8448618483</v>
      </c>
      <c r="Z126" s="393">
        <v>2460355.2643798678</v>
      </c>
      <c r="AA126" s="393">
        <v>3122294.6031123437</v>
      </c>
      <c r="AB126" s="393">
        <v>4573078.4286644841</v>
      </c>
      <c r="AC126" s="394">
        <v>4194122.5238739122</v>
      </c>
      <c r="AD126" s="393">
        <v>3996293.1615664489</v>
      </c>
      <c r="AE126" s="393">
        <v>3261532.7977776383</v>
      </c>
      <c r="AF126" s="393">
        <v>3765012.0251714494</v>
      </c>
      <c r="AG126" s="393">
        <v>3381633.0692162146</v>
      </c>
      <c r="AH126" s="393">
        <v>3344842.7128466051</v>
      </c>
      <c r="AI126" s="393">
        <v>3601105.3138254574</v>
      </c>
      <c r="AJ126" s="393">
        <v>4001040.2309069796</v>
      </c>
      <c r="AK126" s="393">
        <v>4573703.2068028701</v>
      </c>
      <c r="AL126" s="393">
        <v>4898605.9050895208</v>
      </c>
      <c r="AM126" s="394">
        <v>5384664.7302973736</v>
      </c>
      <c r="AN126" s="393">
        <v>5854292.3345142882</v>
      </c>
      <c r="AO126" s="393">
        <v>5595158.2283834582</v>
      </c>
      <c r="AP126" s="393">
        <v>5501527.5152907101</v>
      </c>
      <c r="AQ126" s="393">
        <v>5757332.5650820769</v>
      </c>
      <c r="AR126" s="393">
        <v>6291306.5141489254</v>
      </c>
      <c r="AS126" s="393">
        <v>7182802.1772062816</v>
      </c>
      <c r="AT126" s="393">
        <v>7445605.2092570197</v>
      </c>
      <c r="AU126" s="393">
        <v>6823965.8615602376</v>
      </c>
      <c r="AV126" s="393">
        <v>6414934.0821044538</v>
      </c>
      <c r="AW126" s="394">
        <v>5903307.8863537852</v>
      </c>
      <c r="AX126" s="393">
        <v>7170407.6117164232</v>
      </c>
      <c r="AY126" s="393">
        <v>7016175.6378326016</v>
      </c>
      <c r="AZ126" s="393">
        <v>7935862.1921499996</v>
      </c>
      <c r="BA126" s="393">
        <v>7155062.3499096902</v>
      </c>
      <c r="BB126" s="393">
        <v>7345759.275997377</v>
      </c>
      <c r="BC126" s="393">
        <v>7427870.0508246468</v>
      </c>
      <c r="BD126" s="393">
        <v>7346318.7688397188</v>
      </c>
      <c r="BE126" s="393">
        <v>7394293.5669564418</v>
      </c>
      <c r="BF126" s="393">
        <v>7603402</v>
      </c>
      <c r="BG126" s="393">
        <v>7430567.0110830339</v>
      </c>
      <c r="BH126" s="395"/>
      <c r="BL126" s="694">
        <f t="shared" si="5"/>
        <v>3.9572801377818712E-2</v>
      </c>
    </row>
    <row r="127" spans="1:64" x14ac:dyDescent="0.2">
      <c r="A127" s="909">
        <v>99.991</v>
      </c>
      <c r="B127" s="387">
        <v>1404733.2681547068</v>
      </c>
      <c r="C127" s="387">
        <f t="shared" si="3"/>
        <v>1513914.0021602982</v>
      </c>
      <c r="D127" s="387">
        <v>1623094.7361658895</v>
      </c>
      <c r="E127" s="387">
        <f t="shared" si="4"/>
        <v>1744329.7569465034</v>
      </c>
      <c r="F127" s="387">
        <v>1865564.7777271173</v>
      </c>
      <c r="G127" s="387">
        <v>1682666.5423794498</v>
      </c>
      <c r="H127" s="387">
        <v>1779873.3172362554</v>
      </c>
      <c r="I127" s="388">
        <v>1537527.2994638884</v>
      </c>
      <c r="J127" s="387">
        <v>1279103.7714916915</v>
      </c>
      <c r="K127" s="387">
        <v>1434222.4789723896</v>
      </c>
      <c r="L127" s="387">
        <v>1502214.4514786419</v>
      </c>
      <c r="M127" s="387">
        <v>1601656.9975490198</v>
      </c>
      <c r="N127" s="387">
        <v>1388782.7482506789</v>
      </c>
      <c r="O127" s="387">
        <v>1601935.0107077656</v>
      </c>
      <c r="P127" s="387">
        <v>1505927.8556210259</v>
      </c>
      <c r="Q127" s="387">
        <v>1620795.9059233449</v>
      </c>
      <c r="R127" s="387">
        <v>1721985.7488178108</v>
      </c>
      <c r="S127" s="388">
        <v>2017826.8996688202</v>
      </c>
      <c r="T127" s="387">
        <v>1851203.3874504722</v>
      </c>
      <c r="U127" s="387">
        <v>2156086.6895138333</v>
      </c>
      <c r="V127" s="387">
        <v>2363749.1772274044</v>
      </c>
      <c r="W127" s="387">
        <v>2312863.3574348334</v>
      </c>
      <c r="X127" s="387">
        <v>2775505.9529269882</v>
      </c>
      <c r="Z127" s="387">
        <v>2645423.866930048</v>
      </c>
      <c r="AA127" s="387">
        <v>3342584.2458131136</v>
      </c>
      <c r="AB127" s="387">
        <v>4847390.5219006371</v>
      </c>
      <c r="AC127" s="388">
        <v>4446815.9359418573</v>
      </c>
      <c r="AD127" s="387">
        <v>4271624.3200792642</v>
      </c>
      <c r="AE127" s="387">
        <v>3492278.9927279563</v>
      </c>
      <c r="AF127" s="387">
        <v>4030496.8104962497</v>
      </c>
      <c r="AG127" s="387">
        <v>3641642.1092621009</v>
      </c>
      <c r="AH127" s="387">
        <v>3576812.0428171563</v>
      </c>
      <c r="AI127" s="387">
        <v>3863908.554831984</v>
      </c>
      <c r="AJ127" s="387">
        <v>4320479.6343681356</v>
      </c>
      <c r="AK127" s="387">
        <v>4904478.7062471705</v>
      </c>
      <c r="AL127" s="387">
        <v>5260382.2569679571</v>
      </c>
      <c r="AM127" s="388">
        <v>5720193.7535671433</v>
      </c>
      <c r="AN127" s="387">
        <v>6268465.0930002341</v>
      </c>
      <c r="AO127" s="387">
        <v>6003730.8364661653</v>
      </c>
      <c r="AP127" s="387">
        <v>5929165.4690815583</v>
      </c>
      <c r="AQ127" s="387">
        <v>6148219.3416732764</v>
      </c>
      <c r="AR127" s="387">
        <v>6735186.5705189118</v>
      </c>
      <c r="AS127" s="387">
        <v>7688649.3252223879</v>
      </c>
      <c r="AT127" s="387">
        <v>8006110.7944265297</v>
      </c>
      <c r="AU127" s="387">
        <v>7313122.7813707879</v>
      </c>
      <c r="AV127" s="387">
        <v>6920784.8137193136</v>
      </c>
      <c r="AW127" s="388">
        <v>6340140.3984331228</v>
      </c>
      <c r="AX127" s="387">
        <v>7791266.8813670557</v>
      </c>
      <c r="AY127" s="387">
        <v>7566540.6117341211</v>
      </c>
      <c r="AZ127" s="387">
        <v>8566163.5062000006</v>
      </c>
      <c r="BA127" s="387">
        <v>7687479.5180226155</v>
      </c>
      <c r="BB127" s="387">
        <v>7895672.9175102673</v>
      </c>
      <c r="BC127" s="387">
        <v>7955292.6323826965</v>
      </c>
      <c r="BD127" s="387">
        <v>7934956.4349310547</v>
      </c>
      <c r="BE127" s="387">
        <v>8028177.2983445851</v>
      </c>
      <c r="BF127" s="387">
        <v>8148057</v>
      </c>
      <c r="BG127" s="387">
        <v>7957494.6204725811</v>
      </c>
      <c r="BH127" s="389"/>
      <c r="BL127" s="694">
        <f t="shared" si="5"/>
        <v>3.9768940046319701E-2</v>
      </c>
    </row>
    <row r="128" spans="1:64" x14ac:dyDescent="0.2">
      <c r="A128" s="909">
        <v>99.992000000000004</v>
      </c>
      <c r="B128" s="387">
        <v>1472095.8144253825</v>
      </c>
      <c r="C128" s="387">
        <f t="shared" si="3"/>
        <v>1596383.9398408732</v>
      </c>
      <c r="D128" s="387">
        <v>1720672.0652563639</v>
      </c>
      <c r="E128" s="387">
        <f t="shared" si="4"/>
        <v>1863241.4663452685</v>
      </c>
      <c r="F128" s="387">
        <v>2005810.8674341731</v>
      </c>
      <c r="G128" s="387">
        <v>1789972.3700381997</v>
      </c>
      <c r="H128" s="387">
        <v>1903431.6893971555</v>
      </c>
      <c r="I128" s="388">
        <v>1633747.8092757436</v>
      </c>
      <c r="J128" s="387">
        <v>1364814.8259052925</v>
      </c>
      <c r="K128" s="387">
        <v>1522895.754479795</v>
      </c>
      <c r="L128" s="387">
        <v>1585156.9907995621</v>
      </c>
      <c r="M128" s="387">
        <v>1706528.9032901297</v>
      </c>
      <c r="N128" s="387">
        <v>1470979.8264061485</v>
      </c>
      <c r="O128" s="387">
        <v>1733684.4130037916</v>
      </c>
      <c r="P128" s="387">
        <v>1608317.0937780885</v>
      </c>
      <c r="Q128" s="387">
        <v>1723568.5830429734</v>
      </c>
      <c r="R128" s="387">
        <v>1853045.3900490501</v>
      </c>
      <c r="S128" s="388">
        <v>2168313.6576361367</v>
      </c>
      <c r="T128" s="387">
        <v>1991287.2001545017</v>
      </c>
      <c r="U128" s="387">
        <v>2306304.5410452005</v>
      </c>
      <c r="V128" s="387">
        <v>2528789.507987563</v>
      </c>
      <c r="W128" s="387">
        <v>2486571.327260029</v>
      </c>
      <c r="X128" s="387">
        <v>2997429.5258100866</v>
      </c>
      <c r="Z128" s="387">
        <v>2866147.1459331932</v>
      </c>
      <c r="AA128" s="387">
        <v>3590821.2479476044</v>
      </c>
      <c r="AB128" s="387">
        <v>5183669.0396464914</v>
      </c>
      <c r="AC128" s="388">
        <v>4772355.2500633821</v>
      </c>
      <c r="AD128" s="387">
        <v>4623728.2459474383</v>
      </c>
      <c r="AE128" s="387">
        <v>3737785.8165376293</v>
      </c>
      <c r="AF128" s="387">
        <v>4354996.833178048</v>
      </c>
      <c r="AG128" s="387">
        <v>3941141.2614901001</v>
      </c>
      <c r="AH128" s="387">
        <v>3859310.0014578537</v>
      </c>
      <c r="AI128" s="387">
        <v>4165041.1918940921</v>
      </c>
      <c r="AJ128" s="387">
        <v>4672822.9335189359</v>
      </c>
      <c r="AK128" s="387">
        <v>5282042.7950357432</v>
      </c>
      <c r="AL128" s="387">
        <v>5682081.972426123</v>
      </c>
      <c r="AM128" s="388">
        <v>6108327.0223363126</v>
      </c>
      <c r="AN128" s="387">
        <v>6825924.8479302889</v>
      </c>
      <c r="AO128" s="387">
        <v>6511393.1884398498</v>
      </c>
      <c r="AP128" s="387">
        <v>6434205.4471128639</v>
      </c>
      <c r="AQ128" s="387">
        <v>6668210.6312320735</v>
      </c>
      <c r="AR128" s="387">
        <v>7304677.4093565857</v>
      </c>
      <c r="AS128" s="387">
        <v>8369032.6872843914</v>
      </c>
      <c r="AT128" s="387">
        <v>8759702.6708540451</v>
      </c>
      <c r="AU128" s="387">
        <v>7935279.4189667376</v>
      </c>
      <c r="AV128" s="387">
        <v>7575408.4901066748</v>
      </c>
      <c r="AW128" s="388">
        <v>6887188.0428829705</v>
      </c>
      <c r="AX128" s="387">
        <v>8503853.6649236493</v>
      </c>
      <c r="AY128" s="387">
        <v>8181077.5139157902</v>
      </c>
      <c r="AZ128" s="387">
        <v>9391873.7749499995</v>
      </c>
      <c r="BA128" s="387">
        <v>8353051.5602422636</v>
      </c>
      <c r="BB128" s="387">
        <v>8552261.5682304613</v>
      </c>
      <c r="BC128" s="387">
        <v>8631070.3658420183</v>
      </c>
      <c r="BD128" s="387">
        <v>8667964.2250014152</v>
      </c>
      <c r="BE128" s="387">
        <v>8819782.5547489133</v>
      </c>
      <c r="BF128" s="387">
        <v>8936977</v>
      </c>
      <c r="BG128" s="387">
        <v>8671527.9804495275</v>
      </c>
      <c r="BH128" s="389"/>
      <c r="BL128" s="694">
        <f t="shared" si="5"/>
        <v>4.0301890811262453E-2</v>
      </c>
    </row>
    <row r="129" spans="1:64" x14ac:dyDescent="0.2">
      <c r="A129" s="909">
        <v>99.992999999999995</v>
      </c>
      <c r="B129" s="387">
        <v>1572785.3092910284</v>
      </c>
      <c r="C129" s="387">
        <f t="shared" si="3"/>
        <v>1717946.56210936</v>
      </c>
      <c r="D129" s="387">
        <v>1863107.8149276918</v>
      </c>
      <c r="E129" s="387">
        <f t="shared" si="4"/>
        <v>2030470.3767445935</v>
      </c>
      <c r="F129" s="387">
        <v>2197832.9385614954</v>
      </c>
      <c r="G129" s="387">
        <v>1917701.3353263577</v>
      </c>
      <c r="H129" s="387">
        <v>2063444.2212375291</v>
      </c>
      <c r="I129" s="388">
        <v>1748312.3153955089</v>
      </c>
      <c r="J129" s="387">
        <v>1454863.3226875421</v>
      </c>
      <c r="K129" s="387">
        <v>1631405.9078442126</v>
      </c>
      <c r="L129" s="387">
        <v>1709988.3283680177</v>
      </c>
      <c r="M129" s="387">
        <v>1826062.8967264874</v>
      </c>
      <c r="N129" s="387">
        <v>1577964.4145987078</v>
      </c>
      <c r="O129" s="387">
        <v>1879913.9946987783</v>
      </c>
      <c r="P129" s="387">
        <v>1724484.8873131594</v>
      </c>
      <c r="Q129" s="387">
        <v>1861199.4425087108</v>
      </c>
      <c r="R129" s="387">
        <v>2014410.152583194</v>
      </c>
      <c r="S129" s="388">
        <v>2344484.1788370702</v>
      </c>
      <c r="T129" s="387">
        <v>2186528.5998903536</v>
      </c>
      <c r="U129" s="387">
        <v>2510742.6340658087</v>
      </c>
      <c r="V129" s="387">
        <v>2567538.5206390051</v>
      </c>
      <c r="W129" s="387">
        <v>2721242.001314627</v>
      </c>
      <c r="X129" s="387">
        <v>3268973.4884640477</v>
      </c>
      <c r="Y129" s="387">
        <v>3365780.6451828633</v>
      </c>
      <c r="Z129" s="387">
        <v>3119130.603561264</v>
      </c>
      <c r="AA129" s="387">
        <v>3932092.7939030174</v>
      </c>
      <c r="AB129" s="387">
        <v>5637949.671578466</v>
      </c>
      <c r="AC129" s="388">
        <v>5178475.8832924869</v>
      </c>
      <c r="AD129" s="387">
        <v>5054151.0861514471</v>
      </c>
      <c r="AE129" s="387">
        <v>4026690.5217377674</v>
      </c>
      <c r="AF129" s="387">
        <v>4745026.8392112534</v>
      </c>
      <c r="AG129" s="387">
        <v>4303575.3036217093</v>
      </c>
      <c r="AH129" s="387">
        <v>4215186.5080036158</v>
      </c>
      <c r="AI129" s="387">
        <v>4525908.8158890652</v>
      </c>
      <c r="AJ129" s="387">
        <v>5079324.9535527918</v>
      </c>
      <c r="AK129" s="387">
        <v>5811158.9137772536</v>
      </c>
      <c r="AL129" s="387">
        <v>6274303.9383515269</v>
      </c>
      <c r="AM129" s="388">
        <v>6652758.3539805319</v>
      </c>
      <c r="AN129" s="387">
        <v>7506250.485125172</v>
      </c>
      <c r="AO129" s="387">
        <v>7180114.1987781953</v>
      </c>
      <c r="AP129" s="387">
        <v>7020223.0638215542</v>
      </c>
      <c r="AQ129" s="387">
        <v>7381235.1994873974</v>
      </c>
      <c r="AR129" s="387">
        <v>8007737.0789773799</v>
      </c>
      <c r="AS129" s="387">
        <v>9219098.9210596159</v>
      </c>
      <c r="AT129" s="387">
        <v>9705708.3752631098</v>
      </c>
      <c r="AU129" s="387">
        <v>8740561.629593337</v>
      </c>
      <c r="AV129" s="387">
        <v>8495327.1742891017</v>
      </c>
      <c r="AW129" s="388">
        <v>7566835.7238615826</v>
      </c>
      <c r="AX129" s="387">
        <v>9444376.3832003511</v>
      </c>
      <c r="AY129" s="387">
        <v>8882484.8353552856</v>
      </c>
      <c r="AZ129" s="387">
        <v>10527767.41835</v>
      </c>
      <c r="BA129" s="387">
        <v>9218361.8964484837</v>
      </c>
      <c r="BB129" s="387">
        <v>9455868.2450685482</v>
      </c>
      <c r="BC129" s="387">
        <v>9570899.4334364124</v>
      </c>
      <c r="BD129" s="387">
        <v>9448152.9964348376</v>
      </c>
      <c r="BE129" s="387">
        <v>9746773.1396929622</v>
      </c>
      <c r="BF129" s="387">
        <v>9892255</v>
      </c>
      <c r="BG129" s="387">
        <v>9492781.2516735382</v>
      </c>
      <c r="BH129" s="389"/>
      <c r="BL129" s="694">
        <f t="shared" si="5"/>
        <v>4.0521495182473055E-2</v>
      </c>
    </row>
    <row r="130" spans="1:64" x14ac:dyDescent="0.2">
      <c r="A130" s="909">
        <v>99.994</v>
      </c>
      <c r="B130" s="387">
        <v>1703108.6008116582</v>
      </c>
      <c r="C130" s="387">
        <f t="shared" si="3"/>
        <v>1879275.0197496796</v>
      </c>
      <c r="D130" s="387">
        <v>2055441.4386877012</v>
      </c>
      <c r="E130" s="387">
        <f t="shared" si="4"/>
        <v>2248507.7943182038</v>
      </c>
      <c r="F130" s="387">
        <v>2441574.1499487064</v>
      </c>
      <c r="G130" s="387">
        <v>2086865.5278746609</v>
      </c>
      <c r="H130" s="387">
        <v>2262868.8805455314</v>
      </c>
      <c r="I130" s="388">
        <v>1917292.2997167711</v>
      </c>
      <c r="J130" s="387">
        <v>1586455.4699356449</v>
      </c>
      <c r="K130" s="387">
        <v>1774063.2505942583</v>
      </c>
      <c r="L130" s="387">
        <v>1866483.8687842279</v>
      </c>
      <c r="M130" s="387">
        <v>1969944.7023512796</v>
      </c>
      <c r="N130" s="387">
        <v>1719270.1705349293</v>
      </c>
      <c r="O130" s="387">
        <v>1947720.2942002527</v>
      </c>
      <c r="P130" s="387">
        <v>1880778.3426545491</v>
      </c>
      <c r="Q130" s="387">
        <v>2045598.9140534264</v>
      </c>
      <c r="R130" s="387">
        <v>2222881.1357828886</v>
      </c>
      <c r="S130" s="388">
        <v>2581293.4092513165</v>
      </c>
      <c r="T130" s="387">
        <v>2417417.806324603</v>
      </c>
      <c r="U130" s="387">
        <v>2738686.1745417281</v>
      </c>
      <c r="V130" s="387">
        <v>2815936.6341803367</v>
      </c>
      <c r="W130" s="387">
        <v>3013713.6591828768</v>
      </c>
      <c r="X130" s="387">
        <v>3585037.5597556392</v>
      </c>
      <c r="Y130" s="387">
        <v>3776704.9577712379</v>
      </c>
      <c r="Z130" s="387">
        <v>3469660.2264641998</v>
      </c>
      <c r="AA130" s="387">
        <v>4365630.654759733</v>
      </c>
      <c r="AB130" s="387">
        <v>6165055.4352839692</v>
      </c>
      <c r="AC130" s="388">
        <v>5613637.1076650051</v>
      </c>
      <c r="AD130" s="387">
        <v>5567444.8845953932</v>
      </c>
      <c r="AE130" s="387">
        <v>4400888.7019245839</v>
      </c>
      <c r="AF130" s="387">
        <v>5305892.4759817319</v>
      </c>
      <c r="AG130" s="387">
        <v>4823703.9956497774</v>
      </c>
      <c r="AH130" s="387">
        <v>4623843.6785287345</v>
      </c>
      <c r="AI130" s="387">
        <v>4972333.9187838286</v>
      </c>
      <c r="AJ130" s="387">
        <v>5638946.982330475</v>
      </c>
      <c r="AK130" s="387">
        <v>6473328.7530357707</v>
      </c>
      <c r="AL130" s="387">
        <v>6999929.2268885942</v>
      </c>
      <c r="AM130" s="388">
        <v>7408641.0788771845</v>
      </c>
      <c r="AN130" s="387">
        <v>8339639.2147732303</v>
      </c>
      <c r="AO130" s="387">
        <v>8031642.8031015042</v>
      </c>
      <c r="AP130" s="387">
        <v>7843649.0301944725</v>
      </c>
      <c r="AQ130" s="387">
        <v>8317512.7371697063</v>
      </c>
      <c r="AR130" s="387">
        <v>8867735.5171307735</v>
      </c>
      <c r="AS130" s="387">
        <v>10213171.08395925</v>
      </c>
      <c r="AT130" s="387">
        <v>10753424.770589815</v>
      </c>
      <c r="AU130" s="387">
        <v>9822483.7840927653</v>
      </c>
      <c r="AV130" s="387">
        <v>9603962.3278945852</v>
      </c>
      <c r="AW130" s="388">
        <v>8549130.683315184</v>
      </c>
      <c r="AX130" s="387">
        <v>10858906.160444576</v>
      </c>
      <c r="AY130" s="387">
        <v>10053710.927668467</v>
      </c>
      <c r="AZ130" s="387">
        <v>11833042.897399999</v>
      </c>
      <c r="BA130" s="387">
        <v>10183333.068507537</v>
      </c>
      <c r="BB130" s="387">
        <v>10550658.094136247</v>
      </c>
      <c r="BC130" s="387">
        <v>10647111.799908372</v>
      </c>
      <c r="BD130" s="387">
        <v>10548956.509393923</v>
      </c>
      <c r="BE130" s="387">
        <v>11073320.822019791</v>
      </c>
      <c r="BF130" s="387">
        <v>10941596</v>
      </c>
      <c r="BG130" s="387">
        <v>10528127.511193864</v>
      </c>
      <c r="BH130" s="389"/>
      <c r="BL130" s="694">
        <f t="shared" si="5"/>
        <v>4.0533400157094057E-2</v>
      </c>
    </row>
    <row r="131" spans="1:64" x14ac:dyDescent="0.2">
      <c r="A131" s="909">
        <v>99.995000000000005</v>
      </c>
      <c r="B131" s="387">
        <v>1900848.9500707125</v>
      </c>
      <c r="C131" s="387">
        <f t="shared" si="3"/>
        <v>2093443.3875786811</v>
      </c>
      <c r="D131" s="387">
        <v>2286037.8250866495</v>
      </c>
      <c r="E131" s="387">
        <f t="shared" si="4"/>
        <v>2516443.4501872323</v>
      </c>
      <c r="F131" s="387">
        <v>2746849.0752878147</v>
      </c>
      <c r="G131" s="387">
        <v>2313176.4693018878</v>
      </c>
      <c r="H131" s="387">
        <v>2527015.9920929736</v>
      </c>
      <c r="I131" s="388">
        <v>2139538.8104390046</v>
      </c>
      <c r="J131" s="387">
        <v>1761592.3453558737</v>
      </c>
      <c r="K131" s="387">
        <v>1958790.3764399339</v>
      </c>
      <c r="L131" s="387">
        <v>2076811.4670317636</v>
      </c>
      <c r="M131" s="387">
        <v>2165569.6369225658</v>
      </c>
      <c r="N131" s="387">
        <v>1903701.9567544835</v>
      </c>
      <c r="O131" s="387">
        <v>2124750.4079483217</v>
      </c>
      <c r="P131" s="387">
        <v>2089858.23679217</v>
      </c>
      <c r="Q131" s="387">
        <v>2280996.8699186994</v>
      </c>
      <c r="R131" s="387">
        <v>2483181.0043469323</v>
      </c>
      <c r="S131" s="388">
        <v>2881875.862967588</v>
      </c>
      <c r="T131" s="387">
        <v>2700048.6623140373</v>
      </c>
      <c r="U131" s="387">
        <v>3046611.3213025159</v>
      </c>
      <c r="V131" s="387">
        <v>3143819.2925914014</v>
      </c>
      <c r="W131" s="387">
        <v>3377493.6075221328</v>
      </c>
      <c r="X131" s="387">
        <v>4027920.7348609162</v>
      </c>
      <c r="Y131" s="387">
        <v>4282775.0878014285</v>
      </c>
      <c r="Z131" s="387">
        <v>3906799.341016327</v>
      </c>
      <c r="AA131" s="387">
        <v>4795709.4638231108</v>
      </c>
      <c r="AB131" s="387">
        <v>6909908.9087532135</v>
      </c>
      <c r="AC131" s="388">
        <v>6228775.0778331785</v>
      </c>
      <c r="AD131" s="387">
        <v>6281876.3857486276</v>
      </c>
      <c r="AE131" s="387">
        <v>4928400.1275742091</v>
      </c>
      <c r="AF131" s="387">
        <v>6036332.7703105183</v>
      </c>
      <c r="AG131" s="387">
        <v>5374871.7177420557</v>
      </c>
      <c r="AH131" s="387">
        <v>5196379.2290870929</v>
      </c>
      <c r="AI131" s="387">
        <v>5555186.0343030151</v>
      </c>
      <c r="AJ131" s="387">
        <v>6373439.9459981248</v>
      </c>
      <c r="AK131" s="387">
        <v>7296012.4039187171</v>
      </c>
      <c r="AL131" s="387">
        <v>7924498.6417562775</v>
      </c>
      <c r="AM131" s="388">
        <v>8418882.5758767836</v>
      </c>
      <c r="AN131" s="387">
        <v>9505884.3112251535</v>
      </c>
      <c r="AO131" s="387">
        <v>9163934.3609022554</v>
      </c>
      <c r="AP131" s="387">
        <v>8955623.6235863883</v>
      </c>
      <c r="AQ131" s="387">
        <v>9552373.3702325001</v>
      </c>
      <c r="AR131" s="387">
        <v>10228617.07072087</v>
      </c>
      <c r="AS131" s="387">
        <v>11778871.338767553</v>
      </c>
      <c r="AT131" s="387">
        <v>11750810.639583053</v>
      </c>
      <c r="AU131" s="387">
        <v>11289646.874897927</v>
      </c>
      <c r="AV131" s="387">
        <v>10903611.922391055</v>
      </c>
      <c r="AW131" s="388">
        <v>9990433.3396593481</v>
      </c>
      <c r="AX131" s="387">
        <v>12707552.736349244</v>
      </c>
      <c r="AY131" s="387">
        <v>11623629.258232234</v>
      </c>
      <c r="AZ131" s="387">
        <v>13616267.90405</v>
      </c>
      <c r="BA131" s="387">
        <v>11452804.001933798</v>
      </c>
      <c r="BB131" s="387">
        <v>11647062.272516919</v>
      </c>
      <c r="BC131" s="387">
        <v>12040295.342744242</v>
      </c>
      <c r="BD131" s="387">
        <v>12029541.733772848</v>
      </c>
      <c r="BE131" s="387">
        <v>12703941.051974475</v>
      </c>
      <c r="BF131" s="387">
        <v>12414654</v>
      </c>
      <c r="BG131" s="387">
        <v>11788348.095136765</v>
      </c>
      <c r="BH131" s="389"/>
      <c r="BL131" s="694">
        <f t="shared" si="5"/>
        <v>4.0964380522949595E-2</v>
      </c>
    </row>
    <row r="132" spans="1:64" x14ac:dyDescent="0.2">
      <c r="A132" s="909">
        <v>99.995999999999995</v>
      </c>
      <c r="B132" s="387">
        <v>2175375.5155875296</v>
      </c>
      <c r="C132" s="387">
        <f t="shared" si="3"/>
        <v>2385592.0554811079</v>
      </c>
      <c r="D132" s="387">
        <v>2595808.5953746857</v>
      </c>
      <c r="E132" s="387">
        <f t="shared" si="4"/>
        <v>2786050.0861861464</v>
      </c>
      <c r="F132" s="387">
        <v>2976291.5769976065</v>
      </c>
      <c r="G132" s="387">
        <v>2617124.7813209323</v>
      </c>
      <c r="H132" s="387">
        <v>2877391.0990235615</v>
      </c>
      <c r="I132" s="388">
        <v>2439129.3935868903</v>
      </c>
      <c r="J132" s="387">
        <v>2026697.8873307079</v>
      </c>
      <c r="K132" s="387">
        <v>2226755.3922106414</v>
      </c>
      <c r="L132" s="387">
        <v>2362585.5099671413</v>
      </c>
      <c r="M132" s="387">
        <v>2487081.3690179465</v>
      </c>
      <c r="N132" s="387">
        <v>2151462.653232899</v>
      </c>
      <c r="O132" s="387">
        <v>2430970.0212399941</v>
      </c>
      <c r="P132" s="387">
        <v>2375511.484070708</v>
      </c>
      <c r="Q132" s="387">
        <v>2603441.144018583</v>
      </c>
      <c r="R132" s="387">
        <v>2869918.7471730257</v>
      </c>
      <c r="S132" s="388">
        <v>3342468.9437537328</v>
      </c>
      <c r="T132" s="387">
        <v>3106525.8917491091</v>
      </c>
      <c r="U132" s="387">
        <v>3501655.5874985764</v>
      </c>
      <c r="V132" s="387">
        <v>3642065.0136163826</v>
      </c>
      <c r="W132" s="387">
        <v>3910831.9099069485</v>
      </c>
      <c r="X132" s="387">
        <v>4720754.9298155429</v>
      </c>
      <c r="Y132" s="387">
        <v>4646929.0079107266</v>
      </c>
      <c r="Z132" s="387">
        <v>4480087.6966933794</v>
      </c>
      <c r="AA132" s="387">
        <v>5166315.2245776625</v>
      </c>
      <c r="AB132" s="387">
        <v>7974025.1535157217</v>
      </c>
      <c r="AC132" s="388">
        <v>7238320.0496915411</v>
      </c>
      <c r="AD132" s="387">
        <v>7211330.3134847153</v>
      </c>
      <c r="AE132" s="387">
        <v>5692991.6713945391</v>
      </c>
      <c r="AF132" s="387">
        <v>7038885.9989155494</v>
      </c>
      <c r="AG132" s="387">
        <v>6205664.7638663342</v>
      </c>
      <c r="AH132" s="387">
        <v>6079042.9821121385</v>
      </c>
      <c r="AI132" s="387">
        <v>6432888.0576382047</v>
      </c>
      <c r="AJ132" s="387">
        <v>7484493.6868870575</v>
      </c>
      <c r="AK132" s="387">
        <v>8537559.7556976434</v>
      </c>
      <c r="AL132" s="387">
        <v>9301982.6097673289</v>
      </c>
      <c r="AM132" s="388">
        <v>9923209.1310174707</v>
      </c>
      <c r="AN132" s="387">
        <v>11209010.718667777</v>
      </c>
      <c r="AO132" s="387">
        <v>10957763.432800751</v>
      </c>
      <c r="AP132" s="387">
        <v>10487527.505679406</v>
      </c>
      <c r="AQ132" s="387">
        <v>11353179.672179164</v>
      </c>
      <c r="AR132" s="387">
        <v>11992744.583194733</v>
      </c>
      <c r="AS132" s="387">
        <v>13687260.265538288</v>
      </c>
      <c r="AT132" s="387">
        <v>13479826.627703883</v>
      </c>
      <c r="AU132" s="387">
        <v>13188969.764276771</v>
      </c>
      <c r="AV132" s="387">
        <v>12884027.872801632</v>
      </c>
      <c r="AW132" s="388">
        <v>11831416.550014274</v>
      </c>
      <c r="AX132" s="387">
        <v>15482549.549019814</v>
      </c>
      <c r="AY132" s="387">
        <v>13915026.784075847</v>
      </c>
      <c r="AZ132" s="387">
        <v>16064925.904199999</v>
      </c>
      <c r="BA132" s="387">
        <v>13498604.324888093</v>
      </c>
      <c r="BB132" s="387">
        <v>13580066.174823085</v>
      </c>
      <c r="BC132" s="387">
        <v>14150943.924903598</v>
      </c>
      <c r="BD132" s="387">
        <v>13859053.214966141</v>
      </c>
      <c r="BE132" s="387">
        <v>15301910.745214095</v>
      </c>
      <c r="BF132" s="387">
        <v>14862326</v>
      </c>
      <c r="BG132" s="387">
        <v>14361807.733696857</v>
      </c>
      <c r="BH132" s="389"/>
      <c r="BL132" s="694">
        <f t="shared" si="5"/>
        <v>4.2052942701211293E-2</v>
      </c>
    </row>
    <row r="133" spans="1:64" x14ac:dyDescent="0.2">
      <c r="A133" s="909">
        <v>99.997</v>
      </c>
      <c r="B133" s="387">
        <v>2644167.3242944102</v>
      </c>
      <c r="C133" s="387">
        <f t="shared" si="3"/>
        <v>2862050.5929467743</v>
      </c>
      <c r="D133" s="387">
        <v>3079933.8615991389</v>
      </c>
      <c r="E133" s="387">
        <f t="shared" si="4"/>
        <v>3301477.6487694774</v>
      </c>
      <c r="F133" s="387">
        <v>3523021.4359398154</v>
      </c>
      <c r="G133" s="387">
        <v>3114445.6671095612</v>
      </c>
      <c r="H133" s="387">
        <v>3437411.4378582039</v>
      </c>
      <c r="I133" s="388">
        <v>2928655.7209690469</v>
      </c>
      <c r="J133" s="387">
        <v>2445684.1761118048</v>
      </c>
      <c r="K133" s="387">
        <v>2626790.6529987198</v>
      </c>
      <c r="L133" s="387">
        <v>2831013.7447973713</v>
      </c>
      <c r="M133" s="387">
        <v>2989638.8106513796</v>
      </c>
      <c r="N133" s="387">
        <v>2549613.622146599</v>
      </c>
      <c r="O133" s="387">
        <v>2886208.6543322564</v>
      </c>
      <c r="P133" s="387">
        <v>2897292.6490562265</v>
      </c>
      <c r="Q133" s="387">
        <v>3127872.2531939605</v>
      </c>
      <c r="R133" s="387">
        <v>3422971.7508150502</v>
      </c>
      <c r="S133" s="388">
        <v>4124716.715484011</v>
      </c>
      <c r="T133" s="387">
        <v>3737850.2328739814</v>
      </c>
      <c r="U133" s="387">
        <v>4307108.9203005806</v>
      </c>
      <c r="V133" s="387">
        <v>4379885.9448911762</v>
      </c>
      <c r="W133" s="387">
        <v>4710970.2482386045</v>
      </c>
      <c r="X133" s="387">
        <v>5739921.6744429721</v>
      </c>
      <c r="Y133" s="387">
        <v>5614642.9005044512</v>
      </c>
      <c r="Z133" s="387">
        <v>5396259.7556545837</v>
      </c>
      <c r="AA133" s="387">
        <v>6291978.822289926</v>
      </c>
      <c r="AB133" s="387">
        <v>9634156.8382275272</v>
      </c>
      <c r="AC133" s="388">
        <v>8736833.2825150006</v>
      </c>
      <c r="AD133" s="387">
        <v>8731338.5902933441</v>
      </c>
      <c r="AE133" s="387">
        <v>6873708.2504780116</v>
      </c>
      <c r="AF133" s="387">
        <v>8509217.96238029</v>
      </c>
      <c r="AG133" s="387">
        <v>7593753.7635385776</v>
      </c>
      <c r="AH133" s="387">
        <v>7431968.5415634029</v>
      </c>
      <c r="AI133" s="387">
        <v>7884451.7217200063</v>
      </c>
      <c r="AJ133" s="387">
        <v>9359504.1370892152</v>
      </c>
      <c r="AK133" s="387">
        <v>10363926.461972257</v>
      </c>
      <c r="AL133" s="387">
        <v>11500252.17272949</v>
      </c>
      <c r="AM133" s="388">
        <v>12351656.535271371</v>
      </c>
      <c r="AN133" s="387">
        <v>13553408.897999322</v>
      </c>
      <c r="AO133" s="387">
        <v>13919026.052631579</v>
      </c>
      <c r="AP133" s="387">
        <v>13121146.66500237</v>
      </c>
      <c r="AQ133" s="387">
        <v>14286755.067858666</v>
      </c>
      <c r="AR133" s="387">
        <v>14764701.977582682</v>
      </c>
      <c r="AS133" s="387">
        <v>16777519.8769513</v>
      </c>
      <c r="AT133" s="387">
        <v>16720881.255766043</v>
      </c>
      <c r="AU133" s="387">
        <v>16191390.855463009</v>
      </c>
      <c r="AV133" s="387">
        <v>16077843.75636686</v>
      </c>
      <c r="AW133" s="388">
        <v>15191647.716820149</v>
      </c>
      <c r="AX133" s="387">
        <v>20336474.407616511</v>
      </c>
      <c r="AY133" s="387">
        <v>18202303.11866653</v>
      </c>
      <c r="AZ133" s="387">
        <v>21257459.713399999</v>
      </c>
      <c r="BA133" s="387">
        <v>17263568.751423351</v>
      </c>
      <c r="BB133" s="387">
        <v>17141256.339927882</v>
      </c>
      <c r="BC133" s="387">
        <v>17728738.388453018</v>
      </c>
      <c r="BD133" s="387">
        <v>17543030.612491276</v>
      </c>
      <c r="BE133" s="387">
        <v>19305241.741052438</v>
      </c>
      <c r="BF133" s="387">
        <v>18638084</v>
      </c>
      <c r="BG133" s="387">
        <v>18030693.56811633</v>
      </c>
      <c r="BH133" s="389"/>
      <c r="BL133" s="694">
        <f t="shared" si="5"/>
        <v>4.3188077635282429E-2</v>
      </c>
    </row>
    <row r="134" spans="1:64" x14ac:dyDescent="0.2">
      <c r="A134" s="909">
        <v>99.998000000000005</v>
      </c>
      <c r="B134" s="387">
        <v>3650053.8107975153</v>
      </c>
      <c r="C134" s="387">
        <f t="shared" si="3"/>
        <v>3907450.280114904</v>
      </c>
      <c r="D134" s="387">
        <v>4164846.7494322928</v>
      </c>
      <c r="E134" s="387">
        <f t="shared" si="4"/>
        <v>4399755.3794465698</v>
      </c>
      <c r="F134" s="387">
        <v>4634664.009460846</v>
      </c>
      <c r="G134" s="387">
        <v>4031916.3217627197</v>
      </c>
      <c r="H134" s="387">
        <v>4508466.2871471019</v>
      </c>
      <c r="I134" s="388">
        <v>3907898.9335929598</v>
      </c>
      <c r="J134" s="387">
        <v>3255976.9527422916</v>
      </c>
      <c r="K134" s="387">
        <v>3364346.6419820804</v>
      </c>
      <c r="L134" s="387">
        <v>3621040.9463307778</v>
      </c>
      <c r="M134" s="387">
        <v>3862619.9723745435</v>
      </c>
      <c r="N134" s="387">
        <v>3292679.6153404969</v>
      </c>
      <c r="O134" s="387">
        <v>3789648.1331624771</v>
      </c>
      <c r="P134" s="387">
        <v>3854313.8463331</v>
      </c>
      <c r="Q134" s="387">
        <v>4091333.4901277586</v>
      </c>
      <c r="R134" s="387">
        <v>4590094.8463888159</v>
      </c>
      <c r="S134" s="388">
        <v>5590099.0437863078</v>
      </c>
      <c r="T134" s="387">
        <v>5044340.0011213832</v>
      </c>
      <c r="U134" s="387">
        <v>5737928.278492542</v>
      </c>
      <c r="V134" s="387">
        <v>5900718.751366999</v>
      </c>
      <c r="W134" s="387">
        <v>6306389.3933200492</v>
      </c>
      <c r="X134" s="387">
        <v>7656457.4706905754</v>
      </c>
      <c r="Y134" s="387">
        <v>7646150.3017159002</v>
      </c>
      <c r="Z134" s="387">
        <v>7109620.0850996105</v>
      </c>
      <c r="AA134" s="387">
        <v>8565168.1954427697</v>
      </c>
      <c r="AB134" s="387">
        <v>12865878.628569417</v>
      </c>
      <c r="AC134" s="388">
        <v>11928147.951998647</v>
      </c>
      <c r="AD134" s="387">
        <v>11991698.188042101</v>
      </c>
      <c r="AE134" s="387">
        <v>9324611.7647243198</v>
      </c>
      <c r="AF134" s="387">
        <v>11628351.062378762</v>
      </c>
      <c r="AG134" s="387">
        <v>10975367.021661725</v>
      </c>
      <c r="AH134" s="387">
        <v>10056602.608026942</v>
      </c>
      <c r="AI134" s="387">
        <v>10495718.581751712</v>
      </c>
      <c r="AJ134" s="387">
        <v>12877441.260230277</v>
      </c>
      <c r="AK134" s="387">
        <v>13953950.210205678</v>
      </c>
      <c r="AL134" s="387">
        <v>15894447.071697501</v>
      </c>
      <c r="AM134" s="388">
        <v>17208886.788571812</v>
      </c>
      <c r="AN134" s="387">
        <v>19058452.259423763</v>
      </c>
      <c r="AO134" s="387">
        <v>19606018.75</v>
      </c>
      <c r="AP134" s="387">
        <v>18517116.785892602</v>
      </c>
      <c r="AQ134" s="387">
        <v>20198088.496918287</v>
      </c>
      <c r="AR134" s="387">
        <v>21173030.637770858</v>
      </c>
      <c r="AS134" s="387">
        <v>22009823.09496614</v>
      </c>
      <c r="AT134" s="387">
        <v>22322956.928881723</v>
      </c>
      <c r="AU134" s="387">
        <v>21759078.148619957</v>
      </c>
      <c r="AV134" s="387">
        <v>23247846.060716078</v>
      </c>
      <c r="AW134" s="388">
        <v>22789369.593901653</v>
      </c>
      <c r="AX134" s="387">
        <v>23737731.454344705</v>
      </c>
      <c r="AY134" s="387">
        <v>25701908.487919256</v>
      </c>
      <c r="AZ134" s="387">
        <v>29028405.9144</v>
      </c>
      <c r="BA134" s="387">
        <v>25374011.258638289</v>
      </c>
      <c r="BB134" s="387">
        <v>24904257.242822159</v>
      </c>
      <c r="BC134" s="387">
        <v>25250240.40860153</v>
      </c>
      <c r="BD134" s="387">
        <v>25376110.325580519</v>
      </c>
      <c r="BE134" s="387">
        <v>27775697.251086656</v>
      </c>
      <c r="BF134" s="387">
        <v>26351340</v>
      </c>
      <c r="BG134" s="387">
        <v>25245925.669016272</v>
      </c>
      <c r="BH134" s="389"/>
      <c r="BL134" s="694">
        <f t="shared" si="5"/>
        <v>4.4466929129182375E-2</v>
      </c>
    </row>
    <row r="135" spans="1:64" x14ac:dyDescent="0.2">
      <c r="A135" s="909">
        <v>99.998999999999995</v>
      </c>
      <c r="B135" s="387">
        <v>8569795.5423353612</v>
      </c>
      <c r="C135" s="387">
        <f t="shared" si="3"/>
        <v>9748334.2104529664</v>
      </c>
      <c r="D135" s="387">
        <v>10926872.878570573</v>
      </c>
      <c r="E135" s="387">
        <f t="shared" si="4"/>
        <v>11625829.789764028</v>
      </c>
      <c r="F135" s="387">
        <v>12324786.700957483</v>
      </c>
      <c r="G135" s="387">
        <v>10371444.743398108</v>
      </c>
      <c r="H135" s="387">
        <v>10537674.975854382</v>
      </c>
      <c r="I135" s="388">
        <v>10327440.130993323</v>
      </c>
      <c r="J135" s="387">
        <v>7869818.1795696858</v>
      </c>
      <c r="K135" s="387">
        <v>8366704.7302980423</v>
      </c>
      <c r="L135" s="387">
        <v>9366846.0324205924</v>
      </c>
      <c r="M135" s="387">
        <v>8762952.0785559993</v>
      </c>
      <c r="N135" s="387">
        <v>7478086.7011432732</v>
      </c>
      <c r="O135" s="387">
        <v>8971023.5786757469</v>
      </c>
      <c r="P135" s="387">
        <v>9137314.4793435186</v>
      </c>
      <c r="Q135" s="387">
        <v>9645287.9268292692</v>
      </c>
      <c r="R135" s="387">
        <v>10715680.634857697</v>
      </c>
      <c r="S135" s="388">
        <v>14822494.434144091</v>
      </c>
      <c r="T135" s="387">
        <v>10881022.854544096</v>
      </c>
      <c r="U135" s="387">
        <v>13332181.290561311</v>
      </c>
      <c r="V135" s="387">
        <v>23102390.885600943</v>
      </c>
      <c r="W135" s="387">
        <v>29650996.470020331</v>
      </c>
      <c r="X135" s="387">
        <v>33589439.374270968</v>
      </c>
      <c r="Y135" s="387">
        <v>33392328.150150947</v>
      </c>
      <c r="Z135" s="387">
        <v>28315900.791079987</v>
      </c>
      <c r="AA135" s="387">
        <v>39937455.906885102</v>
      </c>
      <c r="AB135" s="387">
        <v>44064735.523397066</v>
      </c>
      <c r="AC135" s="388">
        <v>42392527.824896477</v>
      </c>
      <c r="AD135" s="387">
        <v>41400679.113309294</v>
      </c>
      <c r="AE135" s="387">
        <v>37341969.986208193</v>
      </c>
      <c r="AF135" s="387">
        <v>40089658.204090357</v>
      </c>
      <c r="AG135" s="387">
        <v>35440757.777512923</v>
      </c>
      <c r="AH135" s="387">
        <v>36332967.717584632</v>
      </c>
      <c r="AI135" s="387">
        <v>39094154.5472202</v>
      </c>
      <c r="AJ135" s="387">
        <v>44598123.775094785</v>
      </c>
      <c r="AK135" s="387">
        <v>51957539.44182983</v>
      </c>
      <c r="AL135" s="387">
        <v>51472944.674016096</v>
      </c>
      <c r="AM135" s="388">
        <v>57989508.710494742</v>
      </c>
      <c r="AN135" s="387">
        <v>67478162.512829855</v>
      </c>
      <c r="AO135" s="387">
        <v>60788901.362781957</v>
      </c>
      <c r="AP135" s="387">
        <v>65489498.883091591</v>
      </c>
      <c r="AQ135" s="387">
        <v>69112757.294440702</v>
      </c>
      <c r="AR135" s="387">
        <v>70837051.167078495</v>
      </c>
      <c r="AS135" s="387">
        <v>72214696.096362188</v>
      </c>
      <c r="AT135" s="387">
        <v>75913719.222983554</v>
      </c>
      <c r="AU135" s="387">
        <v>73559519.433393225</v>
      </c>
      <c r="AV135" s="387">
        <v>88243306.60274002</v>
      </c>
      <c r="AW135" s="388">
        <v>74694837.686476439</v>
      </c>
      <c r="AX135" s="387">
        <v>71118962.020582914</v>
      </c>
      <c r="AY135" s="387">
        <v>85463474.330104992</v>
      </c>
      <c r="AZ135" s="387">
        <v>94815583.4912</v>
      </c>
      <c r="BA135" s="387">
        <v>94496877.738338292</v>
      </c>
      <c r="BB135" s="387">
        <v>99006143.682150364</v>
      </c>
      <c r="BC135" s="387">
        <v>90436860.60512349</v>
      </c>
      <c r="BD135" s="387">
        <v>90194626.406730428</v>
      </c>
      <c r="BE135" s="387">
        <v>89472053.546286881</v>
      </c>
      <c r="BF135" s="387">
        <v>94078232</v>
      </c>
      <c r="BG135" s="387">
        <v>89291817.719377577</v>
      </c>
      <c r="BH135" s="389"/>
      <c r="BL135" s="694">
        <f t="shared" si="5"/>
        <v>5.8408070525027611E-2</v>
      </c>
    </row>
    <row r="136" spans="1:64" ht="17" thickBot="1" x14ac:dyDescent="0.25">
      <c r="A136" s="479"/>
      <c r="B136" s="402"/>
      <c r="C136" s="402"/>
      <c r="D136" s="402"/>
      <c r="E136" s="402"/>
      <c r="F136" s="402"/>
      <c r="G136" s="402"/>
      <c r="H136" s="402"/>
      <c r="I136" s="403"/>
      <c r="J136" s="402"/>
      <c r="K136" s="402"/>
      <c r="L136" s="402"/>
      <c r="M136" s="402"/>
      <c r="N136" s="402"/>
      <c r="O136" s="402"/>
      <c r="P136" s="402"/>
      <c r="Q136" s="402"/>
      <c r="R136" s="402"/>
      <c r="S136" s="403"/>
      <c r="T136" s="402"/>
      <c r="U136" s="402"/>
      <c r="V136" s="402"/>
      <c r="W136" s="402"/>
      <c r="X136" s="402"/>
      <c r="Y136" s="402"/>
      <c r="Z136" s="402"/>
      <c r="AA136" s="402"/>
      <c r="AB136" s="402"/>
      <c r="AC136" s="403"/>
      <c r="AD136" s="402"/>
      <c r="AE136" s="402"/>
      <c r="AF136" s="402"/>
      <c r="AG136" s="402"/>
      <c r="AH136" s="402"/>
      <c r="AI136" s="402"/>
      <c r="AJ136" s="402"/>
      <c r="AK136" s="402"/>
      <c r="AL136" s="402"/>
      <c r="AM136" s="403"/>
      <c r="AN136" s="402"/>
      <c r="AO136" s="402"/>
      <c r="AP136" s="402"/>
      <c r="AQ136" s="402"/>
      <c r="AR136" s="402"/>
      <c r="AS136" s="402"/>
      <c r="AT136" s="402"/>
      <c r="AU136" s="402"/>
      <c r="AV136" s="402"/>
      <c r="AW136" s="403"/>
      <c r="AX136" s="402"/>
      <c r="AY136" s="402"/>
      <c r="AZ136" s="402"/>
      <c r="BA136" s="402"/>
      <c r="BB136" s="402"/>
      <c r="BC136" s="402"/>
      <c r="BD136" s="402"/>
      <c r="BE136" s="402"/>
      <c r="BF136" s="402"/>
      <c r="BG136" s="402"/>
      <c r="BH136" s="404"/>
    </row>
    <row r="137" spans="1:64" ht="17" thickTop="1" x14ac:dyDescent="0.2"/>
    <row r="140" spans="1:64" ht="17" thickBot="1" x14ac:dyDescent="0.25"/>
    <row r="141" spans="1:64" ht="17" thickBot="1" x14ac:dyDescent="0.25">
      <c r="A141" s="1165" t="s">
        <v>67</v>
      </c>
      <c r="B141" s="1137">
        <v>6.8139334686097266</v>
      </c>
      <c r="C141" s="1137">
        <v>6.7303370786516856</v>
      </c>
      <c r="D141" s="1137">
        <v>6.6221465280267706</v>
      </c>
      <c r="E141" s="1137">
        <v>6.4982700991027968</v>
      </c>
      <c r="F141" s="1137">
        <v>6.315684486492648</v>
      </c>
      <c r="G141" s="1137">
        <v>6.1349166805071143</v>
      </c>
      <c r="H141" s="1137">
        <v>5.8806516663128843</v>
      </c>
      <c r="I141" s="1137">
        <v>5.6046429293951041</v>
      </c>
      <c r="J141" s="1137">
        <v>5.3220151762558832</v>
      </c>
      <c r="K141" s="1137">
        <v>5.0655970012799409</v>
      </c>
      <c r="L141" s="1137">
        <v>4.8549835706462217</v>
      </c>
      <c r="M141" s="1137">
        <v>4.603481222997674</v>
      </c>
      <c r="N141" s="1137">
        <v>4.2371812029212714</v>
      </c>
      <c r="O141" s="1137">
        <v>3.8904297149276785</v>
      </c>
      <c r="P141" s="1137">
        <v>3.6890375844735175</v>
      </c>
      <c r="Q141" s="1137">
        <v>3.4785133565621371</v>
      </c>
      <c r="R141" s="1137">
        <v>3.2547654712603169</v>
      </c>
      <c r="S141" s="1137">
        <v>3.0081709104728813</v>
      </c>
      <c r="T141" s="1137">
        <v>2.7614692616312393</v>
      </c>
      <c r="U141" s="1137">
        <v>2.5233974723898438</v>
      </c>
      <c r="V141" s="1137">
        <v>2.3762195775704944</v>
      </c>
      <c r="W141" s="1137">
        <v>2.276256598812727</v>
      </c>
      <c r="X141" s="1137">
        <v>2.1908424111820644</v>
      </c>
      <c r="Y141" s="1137">
        <v>2.1174571024572932</v>
      </c>
      <c r="Z141" s="1137">
        <v>2.074876423007789</v>
      </c>
      <c r="AA141" s="1137">
        <v>2.0216550516291458</v>
      </c>
      <c r="AB141" s="1137">
        <v>1.9508996162106969</v>
      </c>
      <c r="AC141" s="1137">
        <v>1.8729823375306347</v>
      </c>
      <c r="AD141" s="1137">
        <v>1.7999382776207646</v>
      </c>
      <c r="AE141" s="1137">
        <v>1.7367488950882362</v>
      </c>
      <c r="AF141" s="1137">
        <v>1.6925814482748085</v>
      </c>
      <c r="AG141" s="1137">
        <v>1.6509244223291568</v>
      </c>
      <c r="AH141" s="1137">
        <v>1.6155203078986502</v>
      </c>
      <c r="AI141" s="1137">
        <v>1.5825514473815747</v>
      </c>
      <c r="AJ141" s="1137">
        <v>1.5503154772730452</v>
      </c>
      <c r="AK141" s="1137">
        <v>1.5204923093810458</v>
      </c>
      <c r="AL141" s="1137">
        <v>1.5007855033993338</v>
      </c>
      <c r="AM141" s="1137">
        <v>1.47773036404854</v>
      </c>
      <c r="AN141" s="1137">
        <v>1.443392294266288</v>
      </c>
      <c r="AO141" s="1137">
        <v>1.4074248120300752</v>
      </c>
      <c r="AP141" s="1137">
        <v>1.3832164166063359</v>
      </c>
      <c r="AQ141" s="1137">
        <v>1.3524745224873373</v>
      </c>
      <c r="AR141" s="1137">
        <v>1.3164678768295</v>
      </c>
      <c r="AS141" s="1137">
        <v>1.278541183528896</v>
      </c>
      <c r="AT141" s="1137">
        <v>1.2407071521339961</v>
      </c>
      <c r="AU141" s="1137">
        <v>1.2065436332952257</v>
      </c>
      <c r="AV141" s="1137">
        <v>1.1833014767909962</v>
      </c>
      <c r="AW141" s="1137">
        <v>1.1716164638465687</v>
      </c>
      <c r="AX141" s="1137">
        <v>1.1542988687735674</v>
      </c>
      <c r="AY141" s="1137">
        <v>1.1297278009990823</v>
      </c>
      <c r="AZ141" s="1137">
        <v>1.10815</v>
      </c>
      <c r="BA141" s="1137">
        <v>1.087786634207633</v>
      </c>
      <c r="BB141" s="1138">
        <v>1.0683847206957058</v>
      </c>
      <c r="BC141" s="1138">
        <v>1.0576776237926162</v>
      </c>
      <c r="BD141" s="1138">
        <v>1.0451681662988324</v>
      </c>
      <c r="BE141" s="1138">
        <v>1.0248312216776103</v>
      </c>
      <c r="BF141" s="1138">
        <v>1</v>
      </c>
      <c r="BG141" s="1138">
        <v>0.98253313827193334</v>
      </c>
      <c r="BH141" s="1139">
        <v>0.96990039736026745</v>
      </c>
    </row>
  </sheetData>
  <mergeCells count="3">
    <mergeCell ref="A4:BH4"/>
    <mergeCell ref="B6:BH6"/>
    <mergeCell ref="B7:BH7"/>
  </mergeCells>
  <phoneticPr fontId="76" type="noConversion"/>
  <hyperlinks>
    <hyperlink ref="A1" location="Index!A1" display="Back to index" xr:uid="{00000000-0004-0000-33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8" tint="0.39997558519241921"/>
  </sheetPr>
  <dimension ref="A1:BL141"/>
  <sheetViews>
    <sheetView workbookViewId="0">
      <pane xSplit="1" ySplit="8" topLeftCell="B9" activePane="bottomRight" state="frozen"/>
      <selection activeCell="D32" sqref="D32"/>
      <selection pane="topRight" activeCell="D32" sqref="D32"/>
      <selection pane="bottomLeft" activeCell="D32" sqref="D32"/>
      <selection pane="bottomRight" activeCell="BL12" sqref="BL12:BL135"/>
    </sheetView>
  </sheetViews>
  <sheetFormatPr baseColWidth="10" defaultColWidth="10.83203125" defaultRowHeight="16" x14ac:dyDescent="0.2"/>
  <cols>
    <col min="1" max="1" width="10.83203125" style="56"/>
    <col min="2" max="2" width="11.1640625" style="56" customWidth="1"/>
    <col min="3" max="19" width="11.1640625" style="56" hidden="1" customWidth="1"/>
    <col min="20" max="20" width="11.1640625" style="56" customWidth="1"/>
    <col min="21" max="45" width="11.1640625" style="56" hidden="1" customWidth="1"/>
    <col min="46" max="49" width="12.83203125" style="56" hidden="1" customWidth="1"/>
    <col min="50" max="60" width="12.83203125" style="56" customWidth="1"/>
    <col min="61" max="63" width="10.83203125" style="56"/>
    <col min="64" max="64" width="11.83203125" style="56" bestFit="1" customWidth="1"/>
    <col min="65" max="16384" width="10.83203125" style="56"/>
  </cols>
  <sheetData>
    <row r="1" spans="1:64" x14ac:dyDescent="0.2">
      <c r="A1" s="52" t="s">
        <v>36</v>
      </c>
      <c r="B1" s="52"/>
      <c r="C1" s="52"/>
      <c r="G1" s="100"/>
      <c r="H1" s="99"/>
      <c r="I1" s="100"/>
      <c r="J1" s="100"/>
      <c r="K1" s="100"/>
      <c r="L1" s="100"/>
      <c r="M1" s="100"/>
      <c r="N1" s="100"/>
    </row>
    <row r="2" spans="1:64" x14ac:dyDescent="0.2">
      <c r="I2" s="98"/>
    </row>
    <row r="3" spans="1:64" ht="17" thickBot="1" x14ac:dyDescent="0.25"/>
    <row r="4" spans="1:64" ht="25" customHeight="1" thickTop="1" x14ac:dyDescent="0.2">
      <c r="A4" s="1391" t="s">
        <v>422</v>
      </c>
      <c r="B4" s="1392"/>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c r="AC4" s="1392"/>
      <c r="AD4" s="1392"/>
      <c r="AE4" s="1392"/>
      <c r="AF4" s="1392"/>
      <c r="AG4" s="1392"/>
      <c r="AH4" s="1392"/>
      <c r="AI4" s="1392"/>
      <c r="AJ4" s="1392"/>
      <c r="AK4" s="1392"/>
      <c r="AL4" s="1392"/>
      <c r="AM4" s="1392"/>
      <c r="AN4" s="1392"/>
      <c r="AO4" s="1392"/>
      <c r="AP4" s="1392"/>
      <c r="AQ4" s="1392"/>
      <c r="AR4" s="1392"/>
      <c r="AS4" s="1392"/>
      <c r="AT4" s="1392"/>
      <c r="AU4" s="1392"/>
      <c r="AV4" s="1392"/>
      <c r="AW4" s="1392"/>
      <c r="AX4" s="1392"/>
      <c r="AY4" s="1392"/>
      <c r="AZ4" s="1392"/>
      <c r="BA4" s="1392"/>
      <c r="BB4" s="1392"/>
      <c r="BC4" s="1392"/>
      <c r="BD4" s="1392"/>
      <c r="BE4" s="1392"/>
      <c r="BF4" s="1392"/>
      <c r="BG4" s="1392"/>
      <c r="BH4" s="1393"/>
    </row>
    <row r="5" spans="1:64" x14ac:dyDescent="0.2">
      <c r="A5" s="96"/>
      <c r="B5" s="97"/>
      <c r="C5" s="97"/>
      <c r="D5" s="97"/>
      <c r="E5" s="97"/>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208"/>
    </row>
    <row r="6" spans="1:64" ht="31" customHeight="1" thickBot="1" x14ac:dyDescent="0.25">
      <c r="A6" s="96"/>
      <c r="B6" s="1397" t="s">
        <v>317</v>
      </c>
      <c r="C6" s="1397"/>
      <c r="D6" s="1397"/>
      <c r="E6" s="1397"/>
      <c r="F6" s="1397"/>
      <c r="G6" s="1397"/>
      <c r="H6" s="1397"/>
      <c r="I6" s="1397"/>
      <c r="J6" s="1397"/>
      <c r="K6" s="1397"/>
      <c r="L6" s="1397"/>
      <c r="M6" s="1397"/>
      <c r="N6" s="1397"/>
      <c r="O6" s="1397"/>
      <c r="P6" s="1397"/>
      <c r="Q6" s="1397"/>
      <c r="R6" s="1397"/>
      <c r="S6" s="1397"/>
      <c r="T6" s="1397"/>
      <c r="U6" s="1397"/>
      <c r="V6" s="1397"/>
      <c r="W6" s="1397"/>
      <c r="X6" s="1397"/>
      <c r="Y6" s="1397"/>
      <c r="Z6" s="1397"/>
      <c r="AA6" s="1397"/>
      <c r="AB6" s="1397"/>
      <c r="AC6" s="1397"/>
      <c r="AD6" s="1397"/>
      <c r="AE6" s="1397"/>
      <c r="AF6" s="1397"/>
      <c r="AG6" s="1397"/>
      <c r="AH6" s="1397"/>
      <c r="AI6" s="1397"/>
      <c r="AJ6" s="1397"/>
      <c r="AK6" s="1397"/>
      <c r="AL6" s="1397"/>
      <c r="AM6" s="1397"/>
      <c r="AN6" s="1397"/>
      <c r="AO6" s="1397"/>
      <c r="AP6" s="1397"/>
      <c r="AQ6" s="1397"/>
      <c r="AR6" s="1397"/>
      <c r="AS6" s="1397"/>
      <c r="AT6" s="1397"/>
      <c r="AU6" s="1397"/>
      <c r="AV6" s="1397"/>
      <c r="AW6" s="1397"/>
      <c r="AX6" s="1397"/>
      <c r="AY6" s="1397"/>
      <c r="AZ6" s="1397"/>
      <c r="BA6" s="1397"/>
      <c r="BB6" s="1397"/>
      <c r="BC6" s="1397"/>
      <c r="BD6" s="1397"/>
      <c r="BE6" s="1397"/>
      <c r="BF6" s="1397"/>
      <c r="BG6" s="1397"/>
      <c r="BH6" s="1398"/>
    </row>
    <row r="7" spans="1:64" ht="20" customHeight="1" x14ac:dyDescent="0.2">
      <c r="A7" s="469"/>
      <c r="B7" s="1394" t="s">
        <v>373</v>
      </c>
      <c r="C7" s="1395"/>
      <c r="D7" s="1395"/>
      <c r="E7" s="1395"/>
      <c r="F7" s="1395"/>
      <c r="G7" s="1395"/>
      <c r="H7" s="1395"/>
      <c r="I7" s="1395"/>
      <c r="J7" s="1395"/>
      <c r="K7" s="1395"/>
      <c r="L7" s="1395"/>
      <c r="M7" s="1395"/>
      <c r="N7" s="1395"/>
      <c r="O7" s="1395"/>
      <c r="P7" s="1395"/>
      <c r="Q7" s="1395"/>
      <c r="R7" s="1395"/>
      <c r="S7" s="1395"/>
      <c r="T7" s="1395"/>
      <c r="U7" s="1395"/>
      <c r="V7" s="1395"/>
      <c r="W7" s="1395"/>
      <c r="X7" s="1395"/>
      <c r="Y7" s="1395"/>
      <c r="Z7" s="1395"/>
      <c r="AA7" s="1395"/>
      <c r="AB7" s="1395"/>
      <c r="AC7" s="1395"/>
      <c r="AD7" s="1395"/>
      <c r="AE7" s="1395"/>
      <c r="AF7" s="1395"/>
      <c r="AG7" s="1395"/>
      <c r="AH7" s="1395"/>
      <c r="AI7" s="1395"/>
      <c r="AJ7" s="1395"/>
      <c r="AK7" s="1395"/>
      <c r="AL7" s="1395"/>
      <c r="AM7" s="1395"/>
      <c r="AN7" s="1395"/>
      <c r="AO7" s="1395"/>
      <c r="AP7" s="1395"/>
      <c r="AQ7" s="1395"/>
      <c r="AR7" s="1395"/>
      <c r="AS7" s="1395"/>
      <c r="AT7" s="1395"/>
      <c r="AU7" s="1395"/>
      <c r="AV7" s="1395"/>
      <c r="AW7" s="1395"/>
      <c r="AX7" s="1395"/>
      <c r="AY7" s="1395"/>
      <c r="AZ7" s="1395"/>
      <c r="BA7" s="1395"/>
      <c r="BB7" s="1395"/>
      <c r="BC7" s="1395"/>
      <c r="BD7" s="1395"/>
      <c r="BE7" s="1395"/>
      <c r="BF7" s="1395"/>
      <c r="BG7" s="1395"/>
      <c r="BH7" s="1396"/>
      <c r="BL7" s="693"/>
    </row>
    <row r="8" spans="1:64" s="87" customFormat="1" ht="31" customHeight="1" x14ac:dyDescent="0.2">
      <c r="A8" s="470"/>
      <c r="B8" s="352">
        <v>1962</v>
      </c>
      <c r="C8" s="352">
        <v>1963</v>
      </c>
      <c r="D8" s="352">
        <v>1964</v>
      </c>
      <c r="E8" s="352">
        <v>1965</v>
      </c>
      <c r="F8" s="352">
        <v>1966</v>
      </c>
      <c r="G8" s="94">
        <v>1967</v>
      </c>
      <c r="H8" s="352">
        <v>1968</v>
      </c>
      <c r="I8" s="365">
        <v>1969</v>
      </c>
      <c r="J8" s="352">
        <v>1970</v>
      </c>
      <c r="K8" s="94">
        <v>1971</v>
      </c>
      <c r="L8" s="352">
        <v>1972</v>
      </c>
      <c r="M8" s="94">
        <v>1973</v>
      </c>
      <c r="N8" s="352">
        <v>1974</v>
      </c>
      <c r="O8" s="94">
        <v>1975</v>
      </c>
      <c r="P8" s="352">
        <v>1976</v>
      </c>
      <c r="Q8" s="94">
        <v>1977</v>
      </c>
      <c r="R8" s="352">
        <v>1978</v>
      </c>
      <c r="S8" s="365">
        <v>1979</v>
      </c>
      <c r="T8" s="352">
        <v>1980</v>
      </c>
      <c r="U8" s="94">
        <v>1981</v>
      </c>
      <c r="V8" s="352">
        <v>1982</v>
      </c>
      <c r="W8" s="94">
        <v>1983</v>
      </c>
      <c r="X8" s="352">
        <v>1984</v>
      </c>
      <c r="Y8" s="94">
        <v>1985</v>
      </c>
      <c r="Z8" s="352">
        <v>1986</v>
      </c>
      <c r="AA8" s="94">
        <v>1987</v>
      </c>
      <c r="AB8" s="352">
        <v>1988</v>
      </c>
      <c r="AC8" s="365">
        <v>1989</v>
      </c>
      <c r="AD8" s="352">
        <v>1990</v>
      </c>
      <c r="AE8" s="94">
        <v>1991</v>
      </c>
      <c r="AF8" s="352">
        <v>1992</v>
      </c>
      <c r="AG8" s="94">
        <v>1993</v>
      </c>
      <c r="AH8" s="352">
        <v>1994</v>
      </c>
      <c r="AI8" s="94">
        <v>1995</v>
      </c>
      <c r="AJ8" s="352">
        <v>1996</v>
      </c>
      <c r="AK8" s="94">
        <v>1997</v>
      </c>
      <c r="AL8" s="352">
        <v>1998</v>
      </c>
      <c r="AM8" s="365">
        <v>1999</v>
      </c>
      <c r="AN8" s="352">
        <v>2000</v>
      </c>
      <c r="AO8" s="94">
        <v>2001</v>
      </c>
      <c r="AP8" s="352">
        <v>2002</v>
      </c>
      <c r="AQ8" s="94">
        <v>2003</v>
      </c>
      <c r="AR8" s="352">
        <v>2004</v>
      </c>
      <c r="AS8" s="94">
        <v>2005</v>
      </c>
      <c r="AT8" s="352">
        <v>2006</v>
      </c>
      <c r="AU8" s="94">
        <v>2007</v>
      </c>
      <c r="AV8" s="352">
        <v>2008</v>
      </c>
      <c r="AW8" s="365">
        <v>2009</v>
      </c>
      <c r="AX8" s="352">
        <v>2010</v>
      </c>
      <c r="AY8" s="94">
        <v>2011</v>
      </c>
      <c r="AZ8" s="352">
        <v>2012</v>
      </c>
      <c r="BA8" s="94">
        <v>2013</v>
      </c>
      <c r="BB8" s="352">
        <v>2014</v>
      </c>
      <c r="BC8" s="94">
        <v>2015</v>
      </c>
      <c r="BD8" s="352">
        <v>2016</v>
      </c>
      <c r="BE8" s="94">
        <v>2017</v>
      </c>
      <c r="BF8" s="352">
        <v>2018</v>
      </c>
      <c r="BG8" s="94">
        <v>2019</v>
      </c>
      <c r="BH8" s="359">
        <v>2020</v>
      </c>
      <c r="BL8" s="1257" t="s">
        <v>423</v>
      </c>
    </row>
    <row r="9" spans="1:64" s="87" customFormat="1" ht="15" customHeight="1" x14ac:dyDescent="0.2">
      <c r="A9" s="471">
        <v>0</v>
      </c>
      <c r="B9" s="358">
        <v>-2255.4119781098193</v>
      </c>
      <c r="C9" s="358">
        <f>(B9+D9)/2</f>
        <v>-2326.3145106277552</v>
      </c>
      <c r="D9" s="358">
        <v>-2397.2170431456912</v>
      </c>
      <c r="E9" s="358">
        <f>(D9+F9)/2</f>
        <v>-2575.4277396282428</v>
      </c>
      <c r="F9" s="358">
        <v>-2753.6384361107944</v>
      </c>
      <c r="G9" s="358">
        <v>-3466.2279244865194</v>
      </c>
      <c r="H9" s="376">
        <v>-5586.6190829972402</v>
      </c>
      <c r="I9" s="366">
        <v>-6417.3161541573945</v>
      </c>
      <c r="J9" s="358">
        <v>-2506.6691480165209</v>
      </c>
      <c r="K9" s="358">
        <v>-2867.1279027244464</v>
      </c>
      <c r="L9" s="358">
        <v>-3976.2315443592556</v>
      </c>
      <c r="M9" s="358">
        <v>-2623.9842971086741</v>
      </c>
      <c r="N9" s="358">
        <v>-2110.1162390547934</v>
      </c>
      <c r="O9" s="378">
        <v>-1462.8015728128071</v>
      </c>
      <c r="P9" s="378">
        <v>-1490.3711841273011</v>
      </c>
      <c r="Q9" s="378">
        <v>-2295.8188153310107</v>
      </c>
      <c r="R9" s="378">
        <v>-1523.2302405498283</v>
      </c>
      <c r="S9" s="379">
        <v>-3877.5323035995439</v>
      </c>
      <c r="T9" s="378">
        <v>-2697.9554686137208</v>
      </c>
      <c r="U9" s="378">
        <v>-2606.6695889787088</v>
      </c>
      <c r="V9" s="378">
        <v>-3523.9336335370431</v>
      </c>
      <c r="W9" s="378">
        <v>-4010.7641271080251</v>
      </c>
      <c r="X9" s="378">
        <v>-3647.7526146181372</v>
      </c>
      <c r="Y9" s="378">
        <v>-4855.3291359345731</v>
      </c>
      <c r="Z9" s="378">
        <v>-11905.640915218693</v>
      </c>
      <c r="AA9" s="378">
        <v>-8395.9334294158434</v>
      </c>
      <c r="AB9" s="378">
        <v>-11120.127812400971</v>
      </c>
      <c r="AC9" s="379">
        <v>-9100.8211780613547</v>
      </c>
      <c r="AD9" s="378">
        <v>-9102.2878699282064</v>
      </c>
      <c r="AE9" s="378">
        <v>-6023.0451681660034</v>
      </c>
      <c r="AF9" s="378">
        <v>-6694.1596279268679</v>
      </c>
      <c r="AG9" s="378">
        <v>-6864.5437480446344</v>
      </c>
      <c r="AH9" s="378">
        <v>-7331.2311572440749</v>
      </c>
      <c r="AI9" s="378">
        <v>-8018.7881838824387</v>
      </c>
      <c r="AJ9" s="378">
        <v>-13583.864211866421</v>
      </c>
      <c r="AK9" s="378">
        <v>-13976.365307830574</v>
      </c>
      <c r="AL9" s="378">
        <v>-18070.958246431379</v>
      </c>
      <c r="AM9" s="379">
        <v>-22306.339845312712</v>
      </c>
      <c r="AN9" s="378">
        <v>-28951.562638393207</v>
      </c>
      <c r="AO9" s="378">
        <v>-16751.170112781954</v>
      </c>
      <c r="AP9" s="378">
        <v>-10679.81395261752</v>
      </c>
      <c r="AQ9" s="378">
        <v>-9676.9552083968993</v>
      </c>
      <c r="AR9" s="378">
        <v>-10059.131046854209</v>
      </c>
      <c r="AS9" s="378">
        <v>-13806.966240928548</v>
      </c>
      <c r="AT9" s="378">
        <v>-13253.233799095346</v>
      </c>
      <c r="AU9" s="378">
        <v>-14129.832489520388</v>
      </c>
      <c r="AV9" s="378">
        <v>-14232.750162842101</v>
      </c>
      <c r="AW9" s="379">
        <v>-6006.8776101413578</v>
      </c>
      <c r="AX9" s="378">
        <v>-6453.6849753130155</v>
      </c>
      <c r="AY9" s="378">
        <v>-7100.3392292792323</v>
      </c>
      <c r="AZ9" s="378">
        <v>-8404.2096000000001</v>
      </c>
      <c r="BA9" s="378">
        <v>-13995.462835715407</v>
      </c>
      <c r="BB9" s="378">
        <v>-15214.866807427547</v>
      </c>
      <c r="BC9" s="378">
        <v>-16378.138004428662</v>
      </c>
      <c r="BD9" s="378">
        <v>-15330.526663271274</v>
      </c>
      <c r="BE9" s="378">
        <v>-15880.784611116249</v>
      </c>
      <c r="BF9" s="378">
        <v>-17978</v>
      </c>
      <c r="BG9" s="378">
        <v>-18053.063882608501</v>
      </c>
      <c r="BH9" s="380"/>
      <c r="BL9" s="694"/>
    </row>
    <row r="10" spans="1:64" s="87" customFormat="1" ht="15" customHeight="1" x14ac:dyDescent="0.2">
      <c r="A10" s="472">
        <v>1</v>
      </c>
      <c r="B10" s="317">
        <v>824.48594970177692</v>
      </c>
      <c r="C10" s="317">
        <f t="shared" ref="C10:C73" si="0">(B10+D10)/2</f>
        <v>928.77040403697652</v>
      </c>
      <c r="D10" s="377">
        <v>1033.0548583721761</v>
      </c>
      <c r="E10" s="377">
        <f t="shared" ref="E10:E73" si="1">(D10+F10)/2</f>
        <v>1258.6203563489742</v>
      </c>
      <c r="F10" s="317">
        <v>1484.1858543257722</v>
      </c>
      <c r="G10" s="317">
        <v>1656.4275037369209</v>
      </c>
      <c r="H10" s="377">
        <v>1581.8952982381659</v>
      </c>
      <c r="I10" s="367">
        <v>1860.7414525591746</v>
      </c>
      <c r="J10" s="317">
        <v>1703.0448564018825</v>
      </c>
      <c r="K10" s="317">
        <v>1514.6135033827024</v>
      </c>
      <c r="L10" s="317">
        <v>1373.9603504928807</v>
      </c>
      <c r="M10" s="317">
        <v>2076.1700315719509</v>
      </c>
      <c r="N10" s="317">
        <v>2466.0394601001799</v>
      </c>
      <c r="O10" s="353">
        <v>2641.6017764358935</v>
      </c>
      <c r="P10" s="353">
        <v>2914.3396917340788</v>
      </c>
      <c r="Q10" s="353">
        <v>2737.5900116144021</v>
      </c>
      <c r="R10" s="353">
        <v>3274.2940640878787</v>
      </c>
      <c r="S10" s="381">
        <v>3357.1187360877357</v>
      </c>
      <c r="T10" s="353">
        <v>3010.0014951780508</v>
      </c>
      <c r="U10" s="353">
        <v>2874.149721052032</v>
      </c>
      <c r="V10" s="353">
        <v>1760.7787069797364</v>
      </c>
      <c r="W10" s="353">
        <v>1388.5165252757636</v>
      </c>
      <c r="X10" s="353">
        <v>1914.7962673731242</v>
      </c>
      <c r="Y10" s="353">
        <v>1520.3341995643366</v>
      </c>
      <c r="Z10" s="353">
        <v>1062.3367285799879</v>
      </c>
      <c r="AA10" s="353">
        <v>1180.6465501514213</v>
      </c>
      <c r="AB10" s="353">
        <v>1385.1387275095947</v>
      </c>
      <c r="AC10" s="381">
        <v>1562.0672695005494</v>
      </c>
      <c r="AD10" s="353">
        <v>1414.751486209921</v>
      </c>
      <c r="AE10" s="353">
        <v>1377.2418738049712</v>
      </c>
      <c r="AF10" s="353">
        <v>949.53819248216757</v>
      </c>
      <c r="AG10" s="353">
        <v>855.17885076650327</v>
      </c>
      <c r="AH10" s="353">
        <v>854.61024287838598</v>
      </c>
      <c r="AI10" s="353">
        <v>838.75226711223456</v>
      </c>
      <c r="AJ10" s="353">
        <v>753.45332195469996</v>
      </c>
      <c r="AK10" s="353">
        <v>465.2706466706</v>
      </c>
      <c r="AL10" s="353">
        <v>229.62018202009807</v>
      </c>
      <c r="AM10" s="381">
        <v>369.43259101213499</v>
      </c>
      <c r="AN10" s="353">
        <v>125.57512960116706</v>
      </c>
      <c r="AO10" s="353">
        <v>171.70582706766916</v>
      </c>
      <c r="AP10" s="353">
        <v>123.10626107796389</v>
      </c>
      <c r="AQ10" s="353">
        <v>48.689082809544146</v>
      </c>
      <c r="AR10" s="353">
        <v>18.430550275613001</v>
      </c>
      <c r="AS10" s="353">
        <v>44.748941423511361</v>
      </c>
      <c r="AT10" s="353">
        <v>1.2407071521339961</v>
      </c>
      <c r="AU10" s="353">
        <v>71.186074364418317</v>
      </c>
      <c r="AV10" s="353">
        <v>17.749522151864944</v>
      </c>
      <c r="AW10" s="381">
        <v>0</v>
      </c>
      <c r="AX10" s="353">
        <v>0</v>
      </c>
      <c r="AY10" s="353">
        <v>0</v>
      </c>
      <c r="AZ10" s="353">
        <v>0</v>
      </c>
      <c r="BA10" s="353">
        <v>0</v>
      </c>
      <c r="BB10" s="353">
        <v>0</v>
      </c>
      <c r="BC10" s="353">
        <v>0</v>
      </c>
      <c r="BD10" s="353">
        <v>-13.587186161884821</v>
      </c>
      <c r="BE10" s="353">
        <v>-9.2234809950984928</v>
      </c>
      <c r="BF10" s="353">
        <v>-47</v>
      </c>
      <c r="BG10" s="353">
        <v>-45.196524360508931</v>
      </c>
      <c r="BH10" s="382"/>
      <c r="BL10" s="694"/>
    </row>
    <row r="11" spans="1:64" s="87" customFormat="1" ht="15" customHeight="1" x14ac:dyDescent="0.2">
      <c r="A11" s="472">
        <v>2</v>
      </c>
      <c r="B11" s="317">
        <v>1662.5997663407734</v>
      </c>
      <c r="C11" s="317">
        <f t="shared" si="0"/>
        <v>1788.200056470255</v>
      </c>
      <c r="D11" s="377">
        <v>1913.8003465997367</v>
      </c>
      <c r="E11" s="377">
        <f t="shared" si="1"/>
        <v>2163.1959102199644</v>
      </c>
      <c r="F11" s="317">
        <v>2412.5914738401916</v>
      </c>
      <c r="G11" s="317">
        <v>3171.751923822178</v>
      </c>
      <c r="H11" s="377">
        <v>3246.1197198047121</v>
      </c>
      <c r="I11" s="367">
        <v>3497.297187942545</v>
      </c>
      <c r="J11" s="317">
        <v>3326.259485159927</v>
      </c>
      <c r="K11" s="317">
        <v>2932.9806637410857</v>
      </c>
      <c r="L11" s="317">
        <v>2927.5550930996715</v>
      </c>
      <c r="M11" s="317">
        <v>3788.6650465270859</v>
      </c>
      <c r="N11" s="317">
        <v>4160.9119412686887</v>
      </c>
      <c r="O11" s="353">
        <v>4147.1980761129053</v>
      </c>
      <c r="P11" s="353">
        <v>4316.1739738340157</v>
      </c>
      <c r="Q11" s="353">
        <v>4275.0929152148665</v>
      </c>
      <c r="R11" s="353">
        <v>4729.1742297412402</v>
      </c>
      <c r="S11" s="381">
        <v>4764.9427221890437</v>
      </c>
      <c r="T11" s="353">
        <v>4429.3966956565082</v>
      </c>
      <c r="U11" s="353">
        <v>4352.8606398724805</v>
      </c>
      <c r="V11" s="353">
        <v>3474.0330224080626</v>
      </c>
      <c r="W11" s="353">
        <v>3152.615389355627</v>
      </c>
      <c r="X11" s="353">
        <v>3406.7599493881103</v>
      </c>
      <c r="Y11" s="353">
        <v>3286.2934230137189</v>
      </c>
      <c r="Z11" s="353">
        <v>2960.848655632115</v>
      </c>
      <c r="AA11" s="353">
        <v>2959.7029955850694</v>
      </c>
      <c r="AB11" s="353">
        <v>3010.2381078131052</v>
      </c>
      <c r="AC11" s="381">
        <v>3157.8482210766501</v>
      </c>
      <c r="AD11" s="353">
        <v>3124.6928499496476</v>
      </c>
      <c r="AE11" s="353">
        <v>3032.3635708240604</v>
      </c>
      <c r="AF11" s="353">
        <v>2684.4341769638463</v>
      </c>
      <c r="AG11" s="353">
        <v>2570.489325566497</v>
      </c>
      <c r="AH11" s="353">
        <v>2636.5291424905972</v>
      </c>
      <c r="AI11" s="353">
        <v>2592.2192708110192</v>
      </c>
      <c r="AJ11" s="353">
        <v>2339.426055205025</v>
      </c>
      <c r="AK11" s="353">
        <v>2110.4433254208916</v>
      </c>
      <c r="AL11" s="353">
        <v>1824.9551721335899</v>
      </c>
      <c r="AM11" s="381">
        <v>1959.4704627283641</v>
      </c>
      <c r="AN11" s="353">
        <v>1529.9958319222653</v>
      </c>
      <c r="AO11" s="353">
        <v>1818.3928571428571</v>
      </c>
      <c r="AP11" s="353">
        <v>1648.7939685947524</v>
      </c>
      <c r="AQ11" s="353">
        <v>1282.1458473179957</v>
      </c>
      <c r="AR11" s="353">
        <v>1174.289346131914</v>
      </c>
      <c r="AS11" s="353">
        <v>1361.6463604582743</v>
      </c>
      <c r="AT11" s="353">
        <v>717.12873393344978</v>
      </c>
      <c r="AU11" s="353">
        <v>1438.200010887909</v>
      </c>
      <c r="AV11" s="353">
        <v>1162.0020502087582</v>
      </c>
      <c r="AW11" s="381">
        <v>489.73568188786572</v>
      </c>
      <c r="AX11" s="353">
        <v>586.38382533697222</v>
      </c>
      <c r="AY11" s="353">
        <v>674.4474971964521</v>
      </c>
      <c r="AZ11" s="353">
        <v>218.30554999999998</v>
      </c>
      <c r="BA11" s="353">
        <v>595.01928891157525</v>
      </c>
      <c r="BB11" s="353">
        <v>247.86525520140373</v>
      </c>
      <c r="BC11" s="353">
        <v>212.59320238231587</v>
      </c>
      <c r="BD11" s="353">
        <v>31.35504498896497</v>
      </c>
      <c r="BE11" s="353">
        <v>86.085822620919259</v>
      </c>
      <c r="BF11" s="353">
        <v>18</v>
      </c>
      <c r="BG11" s="353">
        <v>94.323181274105593</v>
      </c>
      <c r="BH11" s="382"/>
      <c r="BL11" s="694"/>
    </row>
    <row r="12" spans="1:64" s="87" customFormat="1" ht="15" customHeight="1" x14ac:dyDescent="0.2">
      <c r="A12" s="472">
        <v>3</v>
      </c>
      <c r="B12" s="317">
        <v>2412.1324478878432</v>
      </c>
      <c r="C12" s="317">
        <f t="shared" si="0"/>
        <v>2480.8294305890749</v>
      </c>
      <c r="D12" s="377">
        <v>2549.5264132903067</v>
      </c>
      <c r="E12" s="377">
        <f t="shared" si="1"/>
        <v>2765.264745457418</v>
      </c>
      <c r="F12" s="317">
        <v>2981.0030776245299</v>
      </c>
      <c r="G12" s="317">
        <v>4165.6084260643302</v>
      </c>
      <c r="H12" s="377">
        <v>4198.7852897473995</v>
      </c>
      <c r="I12" s="367">
        <v>4455.6911288691081</v>
      </c>
      <c r="J12" s="317">
        <v>4380.0184900585919</v>
      </c>
      <c r="K12" s="317">
        <v>3996.7560340098735</v>
      </c>
      <c r="L12" s="317">
        <v>3859.7119386637464</v>
      </c>
      <c r="M12" s="317">
        <v>4778.4135094715857</v>
      </c>
      <c r="N12" s="317">
        <v>5199.0213359844001</v>
      </c>
      <c r="O12" s="353">
        <v>5127.5863642746799</v>
      </c>
      <c r="P12" s="353">
        <v>5363.8606478244947</v>
      </c>
      <c r="Q12" s="353">
        <v>5353.4320557491292</v>
      </c>
      <c r="R12" s="353">
        <v>5695.8395747055547</v>
      </c>
      <c r="S12" s="381">
        <v>5742.59826809273</v>
      </c>
      <c r="T12" s="353">
        <v>5478.7550150763791</v>
      </c>
      <c r="U12" s="353">
        <v>5354.6494364112486</v>
      </c>
      <c r="V12" s="353">
        <v>4533.826954004503</v>
      </c>
      <c r="W12" s="353">
        <v>4233.8372737916725</v>
      </c>
      <c r="X12" s="353">
        <v>4403.5932464759489</v>
      </c>
      <c r="Y12" s="353">
        <v>4336.5521458325366</v>
      </c>
      <c r="Z12" s="353">
        <v>4072.9824183642895</v>
      </c>
      <c r="AA12" s="353">
        <v>3972.5521764512714</v>
      </c>
      <c r="AB12" s="353">
        <v>4018.8532093940357</v>
      </c>
      <c r="AC12" s="381">
        <v>4208.5913124313365</v>
      </c>
      <c r="AD12" s="353">
        <v>4220.8552610206934</v>
      </c>
      <c r="AE12" s="353">
        <v>4083.096652352443</v>
      </c>
      <c r="AF12" s="353">
        <v>3928.4815414458303</v>
      </c>
      <c r="AG12" s="353">
        <v>3878.0214680511895</v>
      </c>
      <c r="AH12" s="353">
        <v>3951.5626731200982</v>
      </c>
      <c r="AI12" s="353">
        <v>3831.3570541107924</v>
      </c>
      <c r="AJ12" s="353">
        <v>3652.5432644552943</v>
      </c>
      <c r="AK12" s="353">
        <v>3463.6814807700225</v>
      </c>
      <c r="AL12" s="353">
        <v>3259.7061133833531</v>
      </c>
      <c r="AM12" s="381">
        <v>3215.541272169623</v>
      </c>
      <c r="AN12" s="353">
        <v>2868.0204887071141</v>
      </c>
      <c r="AO12" s="353">
        <v>3238.4844924812032</v>
      </c>
      <c r="AP12" s="353">
        <v>3200.7627880270611</v>
      </c>
      <c r="AQ12" s="353">
        <v>2898.352901690364</v>
      </c>
      <c r="AR12" s="353">
        <v>2805.3930455236646</v>
      </c>
      <c r="AS12" s="353">
        <v>2908.6811925282386</v>
      </c>
      <c r="AT12" s="353">
        <v>2493.8213757893323</v>
      </c>
      <c r="AU12" s="353">
        <v>3003.0871032718169</v>
      </c>
      <c r="AV12" s="353">
        <v>3024.5185746777861</v>
      </c>
      <c r="AW12" s="381">
        <v>2507.2592326316571</v>
      </c>
      <c r="AX12" s="353">
        <v>2517.5258327951506</v>
      </c>
      <c r="AY12" s="353">
        <v>2465.0660617799977</v>
      </c>
      <c r="AZ12" s="353">
        <v>1832.8800999999999</v>
      </c>
      <c r="BA12" s="353">
        <v>2438.8176338935132</v>
      </c>
      <c r="BB12" s="353">
        <v>1961.5543471973158</v>
      </c>
      <c r="BC12" s="353">
        <v>1956.70360401634</v>
      </c>
      <c r="BD12" s="353">
        <v>1343.0410936939995</v>
      </c>
      <c r="BE12" s="353">
        <v>1480.881115324147</v>
      </c>
      <c r="BF12" s="353">
        <v>1230</v>
      </c>
      <c r="BG12" s="353">
        <v>1454.1490446424614</v>
      </c>
      <c r="BH12" s="382"/>
      <c r="BL12" s="694">
        <f>(BF12/T12)^(1/38)-1</f>
        <v>-3.8549505563692743E-2</v>
      </c>
    </row>
    <row r="13" spans="1:64" s="87" customFormat="1" ht="15" customHeight="1" x14ac:dyDescent="0.2">
      <c r="A13" s="472">
        <v>4</v>
      </c>
      <c r="B13" s="317">
        <v>3100.3397282174255</v>
      </c>
      <c r="C13" s="317">
        <f t="shared" si="0"/>
        <v>3056.708199234803</v>
      </c>
      <c r="D13" s="317">
        <v>3013.0766702521805</v>
      </c>
      <c r="E13" s="317">
        <f t="shared" si="1"/>
        <v>3230.7201999385834</v>
      </c>
      <c r="F13" s="317">
        <v>3448.3637296249858</v>
      </c>
      <c r="G13" s="317">
        <v>4840.4492609201134</v>
      </c>
      <c r="H13" s="317">
        <v>4886.8215347060068</v>
      </c>
      <c r="I13" s="367">
        <v>5173.0854238316815</v>
      </c>
      <c r="J13" s="317">
        <v>5141.0666602631827</v>
      </c>
      <c r="K13" s="317">
        <v>4852.8419272261835</v>
      </c>
      <c r="L13" s="317">
        <v>4651.07426067908</v>
      </c>
      <c r="M13" s="317">
        <v>5542.5913924891993</v>
      </c>
      <c r="N13" s="317">
        <v>6042.2203953657327</v>
      </c>
      <c r="O13" s="353">
        <v>5979.5904718438424</v>
      </c>
      <c r="P13" s="353">
        <v>6208.6502546689298</v>
      </c>
      <c r="Q13" s="353">
        <v>6198.7108013937286</v>
      </c>
      <c r="R13" s="353">
        <v>6490.0023496930717</v>
      </c>
      <c r="S13" s="381">
        <v>6578.8697812041919</v>
      </c>
      <c r="T13" s="353">
        <v>6318.2416706122758</v>
      </c>
      <c r="U13" s="353">
        <v>6217.6513719685754</v>
      </c>
      <c r="V13" s="353">
        <v>5451.0477109467138</v>
      </c>
      <c r="W13" s="353">
        <v>5130.6823737238865</v>
      </c>
      <c r="X13" s="353">
        <v>5255.830944425772</v>
      </c>
      <c r="Y13" s="353">
        <v>5270.350728016203</v>
      </c>
      <c r="Z13" s="353">
        <v>4965.1792802576392</v>
      </c>
      <c r="AA13" s="353">
        <v>4876.2319845294996</v>
      </c>
      <c r="AB13" s="353">
        <v>4840.181947818739</v>
      </c>
      <c r="AC13" s="381">
        <v>5094.5119580833261</v>
      </c>
      <c r="AD13" s="353">
        <v>5097.4252022220053</v>
      </c>
      <c r="AE13" s="353">
        <v>4958.4180954769145</v>
      </c>
      <c r="AF13" s="353">
        <v>4930.4897588245176</v>
      </c>
      <c r="AG13" s="353">
        <v>4956.0751158321291</v>
      </c>
      <c r="AH13" s="353">
        <v>5075.9648074175593</v>
      </c>
      <c r="AI13" s="353">
        <v>4928.0652071462237</v>
      </c>
      <c r="AJ13" s="353">
        <v>4726.9118902055152</v>
      </c>
      <c r="AK13" s="353">
        <v>4599.4892358776633</v>
      </c>
      <c r="AL13" s="353">
        <v>4523.3675072455917</v>
      </c>
      <c r="AM13" s="381">
        <v>4338.6163488465136</v>
      </c>
      <c r="AN13" s="353">
        <v>4136.7623153671811</v>
      </c>
      <c r="AO13" s="353">
        <v>4422.1287593984962</v>
      </c>
      <c r="AP13" s="353">
        <v>4524.5008987193251</v>
      </c>
      <c r="AQ13" s="353">
        <v>4237.3026789528276</v>
      </c>
      <c r="AR13" s="353">
        <v>4186.3678483178101</v>
      </c>
      <c r="AS13" s="353">
        <v>4185.9438348736057</v>
      </c>
      <c r="AT13" s="353">
        <v>3725.8435778583903</v>
      </c>
      <c r="AU13" s="353">
        <v>4214.4569111002238</v>
      </c>
      <c r="AV13" s="353">
        <v>4403.0647951392966</v>
      </c>
      <c r="AW13" s="381">
        <v>4069.023978939133</v>
      </c>
      <c r="AX13" s="353">
        <v>4081.6007999833341</v>
      </c>
      <c r="AY13" s="353">
        <v>4036.5174329697211</v>
      </c>
      <c r="AZ13" s="353">
        <v>3426.3997999999997</v>
      </c>
      <c r="BA13" s="353">
        <v>4025.8983332024495</v>
      </c>
      <c r="BB13" s="353">
        <v>3535.2850407820906</v>
      </c>
      <c r="BC13" s="353">
        <v>3543.2200397052643</v>
      </c>
      <c r="BD13" s="353">
        <v>2978.7292739516724</v>
      </c>
      <c r="BE13" s="353">
        <v>2958.6877369832609</v>
      </c>
      <c r="BF13" s="353">
        <v>2711</v>
      </c>
      <c r="BG13" s="353">
        <v>2881.7696945515804</v>
      </c>
      <c r="BH13" s="382"/>
      <c r="BL13" s="694">
        <f t="shared" ref="BL13:BL76" si="2">(BF13/T13)^(1/38)-1</f>
        <v>-2.202033812877946E-2</v>
      </c>
    </row>
    <row r="14" spans="1:64" s="87" customFormat="1" ht="15" customHeight="1" x14ac:dyDescent="0.2">
      <c r="A14" s="472">
        <v>5</v>
      </c>
      <c r="B14" s="317">
        <v>3665.8962061120328</v>
      </c>
      <c r="C14" s="317">
        <f t="shared" si="0"/>
        <v>3521.5954677028431</v>
      </c>
      <c r="D14" s="353">
        <v>3377.2947292936528</v>
      </c>
      <c r="E14" s="353">
        <f t="shared" si="1"/>
        <v>3624.4046597568231</v>
      </c>
      <c r="F14" s="353">
        <v>3871.5145902199934</v>
      </c>
      <c r="G14" s="317">
        <v>5404.8615955267678</v>
      </c>
      <c r="H14" s="353">
        <v>5451.3640946720434</v>
      </c>
      <c r="I14" s="367">
        <v>5744.7590026299813</v>
      </c>
      <c r="J14" s="317">
        <v>5864.8607242339831</v>
      </c>
      <c r="K14" s="317">
        <v>5531.6319253976953</v>
      </c>
      <c r="L14" s="317">
        <v>5447.2915662650603</v>
      </c>
      <c r="M14" s="317">
        <v>6274.54490694583</v>
      </c>
      <c r="N14" s="317">
        <v>6864.2335487324599</v>
      </c>
      <c r="O14" s="353">
        <v>6710.9912582502457</v>
      </c>
      <c r="P14" s="353">
        <v>7001.7933353307362</v>
      </c>
      <c r="Q14" s="353">
        <v>6963.9837398373984</v>
      </c>
      <c r="R14" s="353">
        <v>7329.7318412782333</v>
      </c>
      <c r="S14" s="381">
        <v>7339.9370215538302</v>
      </c>
      <c r="T14" s="353">
        <v>7127.352164270229</v>
      </c>
      <c r="U14" s="353">
        <v>7009.9981782989862</v>
      </c>
      <c r="V14" s="353">
        <v>6220.9428540795543</v>
      </c>
      <c r="W14" s="353">
        <v>5950.1347492964687</v>
      </c>
      <c r="X14" s="353">
        <v>6033.5800003954055</v>
      </c>
      <c r="Y14" s="353">
        <v>6028.4003706959138</v>
      </c>
      <c r="Z14" s="353">
        <v>5726.6589275014976</v>
      </c>
      <c r="AA14" s="353">
        <v>5668.7207647681253</v>
      </c>
      <c r="AB14" s="353">
        <v>5636.1489912327033</v>
      </c>
      <c r="AC14" s="381">
        <v>5868.0536634834789</v>
      </c>
      <c r="AD14" s="353">
        <v>5907.3974271513498</v>
      </c>
      <c r="AE14" s="353">
        <v>5736.4816004764443</v>
      </c>
      <c r="AF14" s="353">
        <v>5712.4623879274786</v>
      </c>
      <c r="AG14" s="353">
        <v>5821.1595131326067</v>
      </c>
      <c r="AH14" s="353">
        <v>5996.8113829197891</v>
      </c>
      <c r="AI14" s="353">
        <v>5853.8578038644446</v>
      </c>
      <c r="AJ14" s="353">
        <v>5688.1074861148027</v>
      </c>
      <c r="AK14" s="353">
        <v>5645.587944731823</v>
      </c>
      <c r="AL14" s="353">
        <v>5632.4479942577</v>
      </c>
      <c r="AM14" s="381">
        <v>5432.136818242433</v>
      </c>
      <c r="AN14" s="353">
        <v>5282.815797014614</v>
      </c>
      <c r="AO14" s="353">
        <v>5525.5498120300754</v>
      </c>
      <c r="AP14" s="353">
        <v>5740.3481289162937</v>
      </c>
      <c r="AQ14" s="353">
        <v>5459.9396472813805</v>
      </c>
      <c r="AR14" s="353">
        <v>5509.4180645314573</v>
      </c>
      <c r="AS14" s="353">
        <v>5484.9416773389639</v>
      </c>
      <c r="AT14" s="353">
        <v>4929.329515428366</v>
      </c>
      <c r="AU14" s="353">
        <v>5428.2398061952208</v>
      </c>
      <c r="AV14" s="353">
        <v>5683.3969930271551</v>
      </c>
      <c r="AW14" s="381">
        <v>5436.3003922480784</v>
      </c>
      <c r="AX14" s="353">
        <v>5561.4119497510474</v>
      </c>
      <c r="AY14" s="353">
        <v>5437.3799062085836</v>
      </c>
      <c r="AZ14" s="353">
        <v>4818.2362000000003</v>
      </c>
      <c r="BA14" s="353">
        <v>5388.8949858646138</v>
      </c>
      <c r="BB14" s="353">
        <v>4940.2109484969433</v>
      </c>
      <c r="BC14" s="353">
        <v>4890.7013324170575</v>
      </c>
      <c r="BD14" s="353">
        <v>4412.6999981136705</v>
      </c>
      <c r="BE14" s="353">
        <v>4420.097059095533</v>
      </c>
      <c r="BF14" s="353">
        <v>4193</v>
      </c>
      <c r="BG14" s="353">
        <v>4368.3423327570154</v>
      </c>
      <c r="BH14" s="382"/>
      <c r="BL14" s="694">
        <f t="shared" si="2"/>
        <v>-1.3864135548339762E-2</v>
      </c>
    </row>
    <row r="15" spans="1:64" s="87" customFormat="1" ht="15" customHeight="1" x14ac:dyDescent="0.2">
      <c r="A15" s="472">
        <v>6</v>
      </c>
      <c r="B15" s="317">
        <v>4211.0108836008112</v>
      </c>
      <c r="C15" s="317">
        <f t="shared" si="0"/>
        <v>3982.883982495995</v>
      </c>
      <c r="D15" s="353">
        <v>3754.7570813911789</v>
      </c>
      <c r="E15" s="353">
        <f t="shared" si="1"/>
        <v>4005.7642126436117</v>
      </c>
      <c r="F15" s="353">
        <v>4256.7713438960445</v>
      </c>
      <c r="G15" s="317">
        <v>5895.654929967337</v>
      </c>
      <c r="H15" s="353">
        <v>5998.2646996391422</v>
      </c>
      <c r="I15" s="367">
        <v>6305.2232955694917</v>
      </c>
      <c r="J15" s="317">
        <v>6482.2144846796655</v>
      </c>
      <c r="K15" s="317">
        <v>6154.7003565551286</v>
      </c>
      <c r="L15" s="317">
        <v>6160.9741511500551</v>
      </c>
      <c r="M15" s="317">
        <v>6965.0670903954806</v>
      </c>
      <c r="N15" s="317">
        <v>7643.8748900699738</v>
      </c>
      <c r="O15" s="353">
        <v>7395.7068880775169</v>
      </c>
      <c r="P15" s="353">
        <v>7724.8447018875459</v>
      </c>
      <c r="Q15" s="353">
        <v>7760.5632984901276</v>
      </c>
      <c r="R15" s="353">
        <v>8065.3088377830654</v>
      </c>
      <c r="S15" s="381">
        <v>8104.0124328139427</v>
      </c>
      <c r="T15" s="353">
        <v>7856.3800493408762</v>
      </c>
      <c r="U15" s="353">
        <v>7703.932483206193</v>
      </c>
      <c r="V15" s="353">
        <v>6936.1849469282733</v>
      </c>
      <c r="W15" s="353">
        <v>6587.4865969640323</v>
      </c>
      <c r="X15" s="353">
        <v>6682.069354105296</v>
      </c>
      <c r="Y15" s="353">
        <v>6672.107329842931</v>
      </c>
      <c r="Z15" s="353">
        <v>6392.6942592869982</v>
      </c>
      <c r="AA15" s="353">
        <v>6378.3216878899548</v>
      </c>
      <c r="AB15" s="353">
        <v>6365.7854476955035</v>
      </c>
      <c r="AC15" s="381">
        <v>6606.0087044705488</v>
      </c>
      <c r="AD15" s="353">
        <v>6666.9713803073118</v>
      </c>
      <c r="AE15" s="353">
        <v>6467.6528853085911</v>
      </c>
      <c r="AF15" s="353">
        <v>6392.8801301339518</v>
      </c>
      <c r="AG15" s="353">
        <v>6552.5190322244234</v>
      </c>
      <c r="AH15" s="353">
        <v>6804.5715368691144</v>
      </c>
      <c r="AI15" s="353">
        <v>6716.3483426874027</v>
      </c>
      <c r="AJ15" s="353">
        <v>6556.2841533877081</v>
      </c>
      <c r="AK15" s="353">
        <v>6594.375145785596</v>
      </c>
      <c r="AL15" s="353">
        <v>6600.4546439502701</v>
      </c>
      <c r="AM15" s="381">
        <v>6411.8720496066153</v>
      </c>
      <c r="AN15" s="353">
        <v>6271.5395185870211</v>
      </c>
      <c r="AO15" s="353">
        <v>6533.2659774436088</v>
      </c>
      <c r="AP15" s="353">
        <v>6765.3114936215889</v>
      </c>
      <c r="AQ15" s="353">
        <v>6527.04204552389</v>
      </c>
      <c r="AR15" s="353">
        <v>6640.2639707279977</v>
      </c>
      <c r="AS15" s="353">
        <v>6570.4231421549966</v>
      </c>
      <c r="AT15" s="353">
        <v>6048.4473666532313</v>
      </c>
      <c r="AU15" s="353">
        <v>6508.0963579944473</v>
      </c>
      <c r="AV15" s="353">
        <v>6839.4825358519583</v>
      </c>
      <c r="AW15" s="381">
        <v>6585.6561432815624</v>
      </c>
      <c r="AX15" s="353">
        <v>6916.5588216912156</v>
      </c>
      <c r="AY15" s="353">
        <v>6693.6372209195624</v>
      </c>
      <c r="AZ15" s="353">
        <v>6092.6086999999998</v>
      </c>
      <c r="BA15" s="353">
        <v>6707.2923865242647</v>
      </c>
      <c r="BB15" s="353">
        <v>6226.5461522145733</v>
      </c>
      <c r="BC15" s="353">
        <v>6204.3369411674867</v>
      </c>
      <c r="BD15" s="353">
        <v>5721.2505423198081</v>
      </c>
      <c r="BE15" s="353">
        <v>5830.2648201239253</v>
      </c>
      <c r="BF15" s="353">
        <v>5623</v>
      </c>
      <c r="BG15" s="353">
        <v>5842.1420401649157</v>
      </c>
      <c r="BH15" s="382"/>
      <c r="BL15" s="694">
        <f t="shared" si="2"/>
        <v>-8.7629745498335465E-3</v>
      </c>
    </row>
    <row r="16" spans="1:64" s="87" customFormat="1" ht="15" customHeight="1" x14ac:dyDescent="0.2">
      <c r="A16" s="472">
        <v>7</v>
      </c>
      <c r="B16" s="317">
        <v>4687.9862264034919</v>
      </c>
      <c r="C16" s="317">
        <f t="shared" si="0"/>
        <v>4390.236390362018</v>
      </c>
      <c r="D16" s="353">
        <v>4092.4865543205442</v>
      </c>
      <c r="E16" s="353">
        <f t="shared" si="1"/>
        <v>4345.1524302435955</v>
      </c>
      <c r="F16" s="353">
        <v>4597.8183061666477</v>
      </c>
      <c r="G16" s="317">
        <v>6374.178431046892</v>
      </c>
      <c r="H16" s="353">
        <v>6556.9266079388663</v>
      </c>
      <c r="I16" s="367">
        <v>6826.4550880032366</v>
      </c>
      <c r="J16" s="317">
        <v>7136.8223513591392</v>
      </c>
      <c r="K16" s="317">
        <v>6732.1784147010412</v>
      </c>
      <c r="L16" s="317">
        <v>6855.236801752465</v>
      </c>
      <c r="M16" s="317">
        <v>7618.7614240611501</v>
      </c>
      <c r="N16" s="317">
        <v>8283.6892517110864</v>
      </c>
      <c r="O16" s="353">
        <v>8049.2990801853666</v>
      </c>
      <c r="P16" s="353">
        <v>8422.0728053530402</v>
      </c>
      <c r="Q16" s="353">
        <v>8546.707317073171</v>
      </c>
      <c r="R16" s="353">
        <v>8686.9690427937858</v>
      </c>
      <c r="S16" s="381">
        <v>8762.8018622075033</v>
      </c>
      <c r="T16" s="353">
        <v>8555.031772533579</v>
      </c>
      <c r="U16" s="353">
        <v>8319.6414664693148</v>
      </c>
      <c r="V16" s="353">
        <v>7539.7447196311787</v>
      </c>
      <c r="W16" s="353">
        <v>7183.8658258529667</v>
      </c>
      <c r="X16" s="353">
        <v>7295.5052292362743</v>
      </c>
      <c r="Y16" s="353">
        <v>7264.9953185309732</v>
      </c>
      <c r="Z16" s="353">
        <v>7019.3069390353503</v>
      </c>
      <c r="AA16" s="353">
        <v>7045.4678549275732</v>
      </c>
      <c r="AB16" s="353">
        <v>7017.3859195098767</v>
      </c>
      <c r="AC16" s="381">
        <v>7291.520240006761</v>
      </c>
      <c r="AD16" s="353">
        <v>7386.946691355618</v>
      </c>
      <c r="AE16" s="353">
        <v>7162.3524433438861</v>
      </c>
      <c r="AF16" s="353">
        <v>7076.6830352369743</v>
      </c>
      <c r="AG16" s="353">
        <v>7247.5582140249981</v>
      </c>
      <c r="AH16" s="353">
        <v>7565.4816018893789</v>
      </c>
      <c r="AI16" s="353">
        <v>7509.2066178255718</v>
      </c>
      <c r="AJ16" s="353">
        <v>7354.6966241833261</v>
      </c>
      <c r="AK16" s="353">
        <v>7421.5229620888849</v>
      </c>
      <c r="AL16" s="353">
        <v>7454.401595384491</v>
      </c>
      <c r="AM16" s="381">
        <v>7314.7653020402731</v>
      </c>
      <c r="AN16" s="353">
        <v>7205.4143329773096</v>
      </c>
      <c r="AO16" s="353">
        <v>7480.4628759398493</v>
      </c>
      <c r="AP16" s="353">
        <v>7723.8804703297792</v>
      </c>
      <c r="AQ16" s="353">
        <v>7522.4632940745705</v>
      </c>
      <c r="AR16" s="353">
        <v>7649.9948322562241</v>
      </c>
      <c r="AS16" s="353">
        <v>7627.7767009333938</v>
      </c>
      <c r="AT16" s="353">
        <v>7162.6023892695594</v>
      </c>
      <c r="AU16" s="353">
        <v>7554.1696880614081</v>
      </c>
      <c r="AV16" s="353">
        <v>7929.3031959764658</v>
      </c>
      <c r="AW16" s="381">
        <v>7660.0284406288665</v>
      </c>
      <c r="AX16" s="353">
        <v>8031.6115289264817</v>
      </c>
      <c r="AY16" s="353">
        <v>7797.3812824956658</v>
      </c>
      <c r="AZ16" s="353">
        <v>7228.46245</v>
      </c>
      <c r="BA16" s="353">
        <v>7842.9416326370338</v>
      </c>
      <c r="BB16" s="353">
        <v>7343.0081853415859</v>
      </c>
      <c r="BC16" s="353">
        <v>7418.5508532814101</v>
      </c>
      <c r="BD16" s="353">
        <v>6939.9166242242472</v>
      </c>
      <c r="BE16" s="353">
        <v>7224.0352816054747</v>
      </c>
      <c r="BF16" s="353">
        <v>7008</v>
      </c>
      <c r="BG16" s="353">
        <v>7281.5530877332976</v>
      </c>
      <c r="BH16" s="382"/>
      <c r="BL16" s="694">
        <f t="shared" si="2"/>
        <v>-5.2353859670871694E-3</v>
      </c>
    </row>
    <row r="17" spans="1:64" s="87" customFormat="1" ht="15" customHeight="1" x14ac:dyDescent="0.2">
      <c r="A17" s="472">
        <v>8</v>
      </c>
      <c r="B17" s="317">
        <v>5185.4033696120023</v>
      </c>
      <c r="C17" s="317">
        <f t="shared" si="0"/>
        <v>4814.4318449589828</v>
      </c>
      <c r="D17" s="353">
        <v>4443.4603203059633</v>
      </c>
      <c r="E17" s="353">
        <f t="shared" si="1"/>
        <v>4713.2676900743318</v>
      </c>
      <c r="F17" s="353">
        <v>4983.0750598426994</v>
      </c>
      <c r="G17" s="317">
        <v>6828.1622654044186</v>
      </c>
      <c r="H17" s="353">
        <v>7092.0659095733381</v>
      </c>
      <c r="I17" s="367">
        <v>7353.2915233663762</v>
      </c>
      <c r="J17" s="317">
        <v>7780.7861876861016</v>
      </c>
      <c r="K17" s="317">
        <v>7324.853263850795</v>
      </c>
      <c r="L17" s="317">
        <v>7534.9345016429361</v>
      </c>
      <c r="M17" s="317">
        <v>8304.6801262878034</v>
      </c>
      <c r="N17" s="317">
        <v>8919.2664321492757</v>
      </c>
      <c r="O17" s="353">
        <v>8714.5625614380006</v>
      </c>
      <c r="P17" s="353">
        <v>9056.587269882486</v>
      </c>
      <c r="Q17" s="353">
        <v>9287.6306620209052</v>
      </c>
      <c r="R17" s="353">
        <v>9292.3554204482043</v>
      </c>
      <c r="S17" s="381">
        <v>9373.4605570334988</v>
      </c>
      <c r="T17" s="353">
        <v>9159.7935408308203</v>
      </c>
      <c r="U17" s="353">
        <v>8915.1632699533184</v>
      </c>
      <c r="V17" s="353">
        <v>8126.6709552910906</v>
      </c>
      <c r="W17" s="353">
        <v>7746.10120575971</v>
      </c>
      <c r="X17" s="353">
        <v>7876.078468199521</v>
      </c>
      <c r="Y17" s="353">
        <v>7853.6483930141003</v>
      </c>
      <c r="Z17" s="353">
        <v>7594.0477082085072</v>
      </c>
      <c r="AA17" s="353">
        <v>7690.3758163972707</v>
      </c>
      <c r="AB17" s="353">
        <v>7651.4282947783531</v>
      </c>
      <c r="AC17" s="381">
        <v>7922.715287754585</v>
      </c>
      <c r="AD17" s="353">
        <v>8018.7250268005064</v>
      </c>
      <c r="AE17" s="353">
        <v>7834.4742657430334</v>
      </c>
      <c r="AF17" s="353">
        <v>7726.6343113745006</v>
      </c>
      <c r="AG17" s="353">
        <v>7927.7390760246108</v>
      </c>
      <c r="AH17" s="353">
        <v>8250.4622124384059</v>
      </c>
      <c r="AI17" s="353">
        <v>8202.3641517787019</v>
      </c>
      <c r="AJ17" s="353">
        <v>8174.8135116607673</v>
      </c>
      <c r="AK17" s="353">
        <v>8200.0150244919805</v>
      </c>
      <c r="AL17" s="353">
        <v>8279.8336222541238</v>
      </c>
      <c r="AM17" s="381">
        <v>8201.4035204693973</v>
      </c>
      <c r="AN17" s="353">
        <v>8058.4591788886855</v>
      </c>
      <c r="AO17" s="353">
        <v>8327.7326127819542</v>
      </c>
      <c r="AP17" s="353">
        <v>8567.642484459644</v>
      </c>
      <c r="AQ17" s="353">
        <v>8489.4825776530161</v>
      </c>
      <c r="AR17" s="353">
        <v>8605.7505108344412</v>
      </c>
      <c r="AS17" s="353">
        <v>8553.4405178083143</v>
      </c>
      <c r="AT17" s="353">
        <v>8112.9840678042001</v>
      </c>
      <c r="AU17" s="353">
        <v>8490.4475474985029</v>
      </c>
      <c r="AV17" s="353">
        <v>8909.0768187594094</v>
      </c>
      <c r="AW17" s="381">
        <v>8613.7242421999727</v>
      </c>
      <c r="AX17" s="353">
        <v>9046.2402345784467</v>
      </c>
      <c r="AY17" s="353">
        <v>8806.2282087878466</v>
      </c>
      <c r="AZ17" s="353">
        <v>8288.9619999999995</v>
      </c>
      <c r="BA17" s="353">
        <v>8804.5450172765813</v>
      </c>
      <c r="BB17" s="353">
        <v>8418.871599082162</v>
      </c>
      <c r="BC17" s="353">
        <v>8504.7857729164261</v>
      </c>
      <c r="BD17" s="353">
        <v>8072.8789164921809</v>
      </c>
      <c r="BE17" s="353">
        <v>8523.521270692685</v>
      </c>
      <c r="BF17" s="353">
        <v>8320</v>
      </c>
      <c r="BG17" s="353">
        <v>8701.3134725362415</v>
      </c>
      <c r="BH17" s="382"/>
      <c r="BL17" s="694">
        <f t="shared" si="2"/>
        <v>-2.5273635722919963E-3</v>
      </c>
    </row>
    <row r="18" spans="1:64" s="87" customFormat="1" ht="15" customHeight="1" x14ac:dyDescent="0.2">
      <c r="A18" s="473">
        <v>9</v>
      </c>
      <c r="B18" s="316">
        <v>5635.1229785402438</v>
      </c>
      <c r="C18" s="316">
        <f t="shared" si="0"/>
        <v>5211.4674591517996</v>
      </c>
      <c r="D18" s="354">
        <v>4787.8119397633554</v>
      </c>
      <c r="E18" s="354">
        <f t="shared" si="1"/>
        <v>5097.0189301005312</v>
      </c>
      <c r="F18" s="354">
        <v>5406.2259204377069</v>
      </c>
      <c r="G18" s="316">
        <v>7288.2810164424518</v>
      </c>
      <c r="H18" s="354">
        <v>7615.4439078751848</v>
      </c>
      <c r="I18" s="368">
        <v>7868.9186728707264</v>
      </c>
      <c r="J18" s="316">
        <v>8350.2418115454802</v>
      </c>
      <c r="K18" s="316">
        <v>7932.7249040043871</v>
      </c>
      <c r="L18" s="316">
        <v>8190.3572836801759</v>
      </c>
      <c r="M18" s="316">
        <v>8926.1500913924901</v>
      </c>
      <c r="N18" s="316">
        <v>9499.7602569494902</v>
      </c>
      <c r="O18" s="354">
        <v>9321.4695969667173</v>
      </c>
      <c r="P18" s="354">
        <v>9661.5894337361424</v>
      </c>
      <c r="Q18" s="354">
        <v>9934.6341463414628</v>
      </c>
      <c r="R18" s="354">
        <v>9878.2132052750621</v>
      </c>
      <c r="S18" s="383">
        <v>9990.1355936804393</v>
      </c>
      <c r="T18" s="354">
        <v>9770.078247651325</v>
      </c>
      <c r="U18" s="354">
        <v>9543.4892405783885</v>
      </c>
      <c r="V18" s="354">
        <v>8675.5776777098745</v>
      </c>
      <c r="W18" s="354">
        <v>8244.6014008996972</v>
      </c>
      <c r="X18" s="354">
        <v>8408.453174116763</v>
      </c>
      <c r="Y18" s="354">
        <v>8416.8919822677399</v>
      </c>
      <c r="Z18" s="354">
        <v>8148.0397131515874</v>
      </c>
      <c r="AA18" s="354">
        <v>8282.7207465246101</v>
      </c>
      <c r="AB18" s="354">
        <v>8297.1760677440943</v>
      </c>
      <c r="AC18" s="383">
        <v>8540.7994591396946</v>
      </c>
      <c r="AD18" s="354">
        <v>8592.9053373615297</v>
      </c>
      <c r="AE18" s="354">
        <v>8421.4953922828572</v>
      </c>
      <c r="AF18" s="354">
        <v>8359.6597730292797</v>
      </c>
      <c r="AG18" s="354">
        <v>8538.5811122863997</v>
      </c>
      <c r="AH18" s="354">
        <v>8904.7479371373593</v>
      </c>
      <c r="AI18" s="354">
        <v>8911.3472002056478</v>
      </c>
      <c r="AJ18" s="354">
        <v>8918.9649407518282</v>
      </c>
      <c r="AK18" s="354">
        <v>8967.8636407294089</v>
      </c>
      <c r="AL18" s="354">
        <v>8985.2028088518109</v>
      </c>
      <c r="AM18" s="383">
        <v>8974.2565008667825</v>
      </c>
      <c r="AN18" s="354">
        <v>8872.5324328548722</v>
      </c>
      <c r="AO18" s="354">
        <v>9099.001409774437</v>
      </c>
      <c r="AP18" s="354">
        <v>9362.9919240082872</v>
      </c>
      <c r="AQ18" s="354">
        <v>9319.901934460242</v>
      </c>
      <c r="AR18" s="354">
        <v>9377.200686656528</v>
      </c>
      <c r="AS18" s="354">
        <v>9402.3918636715007</v>
      </c>
      <c r="AT18" s="354">
        <v>8970.3127099287922</v>
      </c>
      <c r="AU18" s="354">
        <v>9333.8215471718668</v>
      </c>
      <c r="AV18" s="354">
        <v>9833.235272133179</v>
      </c>
      <c r="AW18" s="383">
        <v>9545.1593309579948</v>
      </c>
      <c r="AX18" s="354">
        <v>9977.7594216787165</v>
      </c>
      <c r="AY18" s="354">
        <v>9757.4590172290737</v>
      </c>
      <c r="AZ18" s="354">
        <v>9277.4318000000003</v>
      </c>
      <c r="BA18" s="354">
        <v>9710.6712835715389</v>
      </c>
      <c r="BB18" s="354">
        <v>9343.0243824839472</v>
      </c>
      <c r="BC18" s="354">
        <v>9491.5989959149374</v>
      </c>
      <c r="BD18" s="354">
        <v>9019.8012751589231</v>
      </c>
      <c r="BE18" s="354">
        <v>9632.3886525478592</v>
      </c>
      <c r="BF18" s="354">
        <v>9490</v>
      </c>
      <c r="BG18" s="354">
        <v>9901.9689675045447</v>
      </c>
      <c r="BH18" s="384"/>
      <c r="BL18" s="694">
        <f t="shared" si="2"/>
        <v>-7.6512457365129904E-4</v>
      </c>
    </row>
    <row r="19" spans="1:64" s="87" customFormat="1" ht="15" customHeight="1" x14ac:dyDescent="0.2">
      <c r="A19" s="474">
        <v>10</v>
      </c>
      <c r="B19" s="360">
        <v>6050.7729201254369</v>
      </c>
      <c r="C19" s="360">
        <f t="shared" si="0"/>
        <v>5601.4014594651326</v>
      </c>
      <c r="D19" s="356">
        <v>5152.0299988048273</v>
      </c>
      <c r="E19" s="356">
        <f t="shared" si="1"/>
        <v>5512.8082856214951</v>
      </c>
      <c r="F19" s="356">
        <v>5873.5865724381629</v>
      </c>
      <c r="G19" s="360">
        <v>7766.8045175220068</v>
      </c>
      <c r="H19" s="356">
        <v>8144.7025578433449</v>
      </c>
      <c r="I19" s="369">
        <v>8406.9643940926562</v>
      </c>
      <c r="J19" s="360">
        <v>8834.5451925847665</v>
      </c>
      <c r="K19" s="360">
        <v>8454.4813951362212</v>
      </c>
      <c r="L19" s="360">
        <v>8758.3903614457831</v>
      </c>
      <c r="M19" s="360">
        <v>9524.6026503821868</v>
      </c>
      <c r="N19" s="360">
        <v>10037.882269720492</v>
      </c>
      <c r="O19" s="356">
        <v>9889.4723353461595</v>
      </c>
      <c r="P19" s="356">
        <v>10237.079296914011</v>
      </c>
      <c r="Q19" s="356">
        <v>10498.15331010453</v>
      </c>
      <c r="R19" s="356">
        <v>10477.090051986959</v>
      </c>
      <c r="S19" s="385">
        <v>10603.802459416907</v>
      </c>
      <c r="T19" s="356">
        <v>10311.326222931048</v>
      </c>
      <c r="U19" s="356">
        <v>10086.019697142206</v>
      </c>
      <c r="V19" s="356">
        <v>9198.3459847753838</v>
      </c>
      <c r="W19" s="356">
        <v>8768.1404186266245</v>
      </c>
      <c r="X19" s="356">
        <v>8956.163776912279</v>
      </c>
      <c r="Y19" s="356">
        <v>8939.9038865746916</v>
      </c>
      <c r="Z19" s="356">
        <v>8643.9351782504491</v>
      </c>
      <c r="AA19" s="356">
        <v>8832.6109205677385</v>
      </c>
      <c r="AB19" s="356">
        <v>8882.4459526073024</v>
      </c>
      <c r="AC19" s="385">
        <v>9147.6457364996204</v>
      </c>
      <c r="AD19" s="356">
        <v>9181.48515414352</v>
      </c>
      <c r="AE19" s="356">
        <v>8991.1490298717981</v>
      </c>
      <c r="AF19" s="356">
        <v>8985.914908890958</v>
      </c>
      <c r="AG19" s="356">
        <v>9152.7249973928447</v>
      </c>
      <c r="AH19" s="356">
        <v>9520.2611744467449</v>
      </c>
      <c r="AI19" s="356">
        <v>9534.8724704739871</v>
      </c>
      <c r="AJ19" s="356">
        <v>9580.9496495474195</v>
      </c>
      <c r="AK19" s="356">
        <v>9642.9622260945926</v>
      </c>
      <c r="AL19" s="356">
        <v>9686.0696389392997</v>
      </c>
      <c r="AM19" s="385">
        <v>9711.6439525270052</v>
      </c>
      <c r="AN19" s="356">
        <v>9607.2191106364135</v>
      </c>
      <c r="AO19" s="356">
        <v>9828.0474624060153</v>
      </c>
      <c r="AP19" s="356">
        <v>10132.060251641411</v>
      </c>
      <c r="AQ19" s="356">
        <v>10027.24610972112</v>
      </c>
      <c r="AR19" s="356">
        <v>10128.903844326172</v>
      </c>
      <c r="AS19" s="356">
        <v>10137.553044200617</v>
      </c>
      <c r="AT19" s="356">
        <v>9758.1617515338785</v>
      </c>
      <c r="AU19" s="356">
        <v>10121.694539713648</v>
      </c>
      <c r="AV19" s="356">
        <v>10673.379320654785</v>
      </c>
      <c r="AW19" s="385">
        <v>10395.752883710604</v>
      </c>
      <c r="AX19" s="356">
        <v>10800.77451511427</v>
      </c>
      <c r="AY19" s="356">
        <v>10639.776429809357</v>
      </c>
      <c r="AZ19" s="356">
        <v>10165.059949999999</v>
      </c>
      <c r="BA19" s="356">
        <v>10535.213552300926</v>
      </c>
      <c r="BB19" s="356">
        <v>10175.296079905902</v>
      </c>
      <c r="BC19" s="356">
        <v>10384.278910395906</v>
      </c>
      <c r="BD19" s="356">
        <v>9908.1942165129312</v>
      </c>
      <c r="BE19" s="356">
        <v>10562.93540183113</v>
      </c>
      <c r="BF19" s="356">
        <v>10494</v>
      </c>
      <c r="BG19" s="356">
        <v>10939.523961519706</v>
      </c>
      <c r="BH19" s="386"/>
      <c r="BL19" s="694">
        <f t="shared" si="2"/>
        <v>4.6223155632074686E-4</v>
      </c>
    </row>
    <row r="20" spans="1:64" s="87" customFormat="1" ht="15" customHeight="1" x14ac:dyDescent="0.2">
      <c r="A20" s="472">
        <v>11</v>
      </c>
      <c r="B20" s="317">
        <v>6445.9810613048012</v>
      </c>
      <c r="C20" s="317">
        <f t="shared" si="0"/>
        <v>5984.4256328395641</v>
      </c>
      <c r="D20" s="353">
        <v>5522.8702043743269</v>
      </c>
      <c r="E20" s="353">
        <f t="shared" si="1"/>
        <v>5922.4351876767341</v>
      </c>
      <c r="F20" s="353">
        <v>6322.0001709791404</v>
      </c>
      <c r="G20" s="317">
        <v>8220.7883518795334</v>
      </c>
      <c r="H20" s="353">
        <v>8573.9901294841857</v>
      </c>
      <c r="I20" s="367">
        <v>8866.545114303055</v>
      </c>
      <c r="J20" s="317">
        <v>9329.4926039765633</v>
      </c>
      <c r="K20" s="317">
        <v>8945.8443042603758</v>
      </c>
      <c r="L20" s="317">
        <v>9302.14852135816</v>
      </c>
      <c r="M20" s="317">
        <v>10063.209953472915</v>
      </c>
      <c r="N20" s="317">
        <v>10576.004282491493</v>
      </c>
      <c r="O20" s="353">
        <v>10391.33776857183</v>
      </c>
      <c r="P20" s="353">
        <v>10805.191084922933</v>
      </c>
      <c r="Q20" s="353">
        <v>11033.844367015099</v>
      </c>
      <c r="R20" s="353">
        <v>10975.069169089789</v>
      </c>
      <c r="S20" s="381">
        <v>11154.297736033444</v>
      </c>
      <c r="T20" s="353">
        <v>10852.57419821077</v>
      </c>
      <c r="U20" s="353">
        <v>10585.652396675394</v>
      </c>
      <c r="V20" s="353">
        <v>9732.9953897287451</v>
      </c>
      <c r="W20" s="353">
        <v>9280.2981533594884</v>
      </c>
      <c r="X20" s="353">
        <v>9473.2025859512469</v>
      </c>
      <c r="Y20" s="353">
        <v>9454.4459624718147</v>
      </c>
      <c r="Z20" s="353">
        <v>9141.9055197723173</v>
      </c>
      <c r="AA20" s="353">
        <v>9362.2845440945748</v>
      </c>
      <c r="AB20" s="353">
        <v>9459.9122390056691</v>
      </c>
      <c r="AC20" s="381">
        <v>9698.3025437336273</v>
      </c>
      <c r="AD20" s="353">
        <v>9764.6651560926475</v>
      </c>
      <c r="AE20" s="353">
        <v>9645.9033633200634</v>
      </c>
      <c r="AF20" s="353">
        <v>9574.9332528905925</v>
      </c>
      <c r="AG20" s="353">
        <v>9773.4725801886088</v>
      </c>
      <c r="AH20" s="353">
        <v>10105.079525906058</v>
      </c>
      <c r="AI20" s="353">
        <v>10153.650086400183</v>
      </c>
      <c r="AJ20" s="353">
        <v>10228.981519047553</v>
      </c>
      <c r="AK20" s="353">
        <v>10251.159149847012</v>
      </c>
      <c r="AL20" s="353">
        <v>10347.916045938407</v>
      </c>
      <c r="AM20" s="381">
        <v>10457.897786371517</v>
      </c>
      <c r="AN20" s="353">
        <v>10369.330242009013</v>
      </c>
      <c r="AO20" s="353">
        <v>10512.055921052632</v>
      </c>
      <c r="AP20" s="353">
        <v>10849.949571860099</v>
      </c>
      <c r="AQ20" s="353">
        <v>10749.467504729357</v>
      </c>
      <c r="AR20" s="353">
        <v>10862.176451720205</v>
      </c>
      <c r="AS20" s="353">
        <v>10852.257565793268</v>
      </c>
      <c r="AT20" s="353">
        <v>10557.177157508173</v>
      </c>
      <c r="AU20" s="353">
        <v>10885.436659589526</v>
      </c>
      <c r="AV20" s="353">
        <v>11501.690354408483</v>
      </c>
      <c r="AW20" s="381">
        <v>11135.042872397789</v>
      </c>
      <c r="AX20" s="353">
        <v>11603.012228911899</v>
      </c>
      <c r="AY20" s="353">
        <v>11435.10480171271</v>
      </c>
      <c r="AZ20" s="353">
        <v>11005.03765</v>
      </c>
      <c r="BA20" s="353">
        <v>11305.366489319929</v>
      </c>
      <c r="BB20" s="353">
        <v>11002.225853724378</v>
      </c>
      <c r="BC20" s="353">
        <v>11203.979068835184</v>
      </c>
      <c r="BD20" s="353">
        <v>10751.644926716088</v>
      </c>
      <c r="BE20" s="353">
        <v>11409.445990936836</v>
      </c>
      <c r="BF20" s="353">
        <v>11380</v>
      </c>
      <c r="BG20" s="353">
        <v>11883.738307399033</v>
      </c>
      <c r="BH20" s="382"/>
      <c r="BL20" s="694">
        <f t="shared" si="2"/>
        <v>1.249599140265234E-3</v>
      </c>
    </row>
    <row r="21" spans="1:64" s="87" customFormat="1" ht="15" customHeight="1" x14ac:dyDescent="0.2">
      <c r="A21" s="472">
        <v>12</v>
      </c>
      <c r="B21" s="317">
        <v>6800.3056016725068</v>
      </c>
      <c r="C21" s="317">
        <f t="shared" si="0"/>
        <v>6350.3190790721801</v>
      </c>
      <c r="D21" s="353">
        <v>5900.3325564718525</v>
      </c>
      <c r="E21" s="353">
        <f t="shared" si="1"/>
        <v>6332.215320752739</v>
      </c>
      <c r="F21" s="353">
        <v>6764.0980850336264</v>
      </c>
      <c r="G21" s="317">
        <v>8631.8277694735098</v>
      </c>
      <c r="H21" s="353">
        <v>9026.8003077902777</v>
      </c>
      <c r="I21" s="367">
        <v>9365.3583350192184</v>
      </c>
      <c r="J21" s="317">
        <v>9813.7959850158477</v>
      </c>
      <c r="K21" s="317">
        <v>9447.3384073870893</v>
      </c>
      <c r="L21" s="317">
        <v>9826.4867469879518</v>
      </c>
      <c r="M21" s="317">
        <v>10574.196369225658</v>
      </c>
      <c r="N21" s="317">
        <v>11042.094214812832</v>
      </c>
      <c r="O21" s="353">
        <v>10846.518045218369</v>
      </c>
      <c r="P21" s="353">
        <v>11303.211158826858</v>
      </c>
      <c r="Q21" s="353">
        <v>11513.879210220673</v>
      </c>
      <c r="R21" s="353">
        <v>11479.557817135137</v>
      </c>
      <c r="S21" s="381">
        <v>11674.711303545253</v>
      </c>
      <c r="T21" s="353">
        <v>11344.11572678113</v>
      </c>
      <c r="U21" s="353">
        <v>11080.238301263804</v>
      </c>
      <c r="V21" s="353">
        <v>10248.635038061542</v>
      </c>
      <c r="W21" s="353">
        <v>9771.9695787030378</v>
      </c>
      <c r="X21" s="353">
        <v>9963.951286056028</v>
      </c>
      <c r="Y21" s="353">
        <v>9909.6992395001325</v>
      </c>
      <c r="Z21" s="353">
        <v>9623.2768499101257</v>
      </c>
      <c r="AA21" s="353">
        <v>9906.1097529828148</v>
      </c>
      <c r="AB21" s="353">
        <v>10037.378525404036</v>
      </c>
      <c r="AC21" s="381">
        <v>10211.49970421702</v>
      </c>
      <c r="AD21" s="353">
        <v>10297.446886268395</v>
      </c>
      <c r="AE21" s="353">
        <v>10236.397987650063</v>
      </c>
      <c r="AF21" s="353">
        <v>10141.948038062652</v>
      </c>
      <c r="AG21" s="353">
        <v>10349.645203581484</v>
      </c>
      <c r="AH21" s="353">
        <v>10676.973714902178</v>
      </c>
      <c r="AI21" s="353">
        <v>10772.427702326378</v>
      </c>
      <c r="AJ21" s="353">
        <v>10847.557394479498</v>
      </c>
      <c r="AK21" s="353">
        <v>10851.753612052524</v>
      </c>
      <c r="AL21" s="353">
        <v>11009.762452937513</v>
      </c>
      <c r="AM21" s="381">
        <v>11100.710494732632</v>
      </c>
      <c r="AN21" s="353">
        <v>11031.847305077239</v>
      </c>
      <c r="AO21" s="353">
        <v>11201.694078947368</v>
      </c>
      <c r="AP21" s="353">
        <v>11520.809533914171</v>
      </c>
      <c r="AQ21" s="353">
        <v>11497.385915664854</v>
      </c>
      <c r="AR21" s="353">
        <v>11575.702040961793</v>
      </c>
      <c r="AS21" s="353">
        <v>11555.455216734163</v>
      </c>
      <c r="AT21" s="353">
        <v>11305.323570244973</v>
      </c>
      <c r="AU21" s="353">
        <v>11616.602101366434</v>
      </c>
      <c r="AV21" s="353">
        <v>12231.787365588527</v>
      </c>
      <c r="AW21" s="381">
        <v>11855.586997663429</v>
      </c>
      <c r="AX21" s="353">
        <v>12347.534999270851</v>
      </c>
      <c r="AY21" s="353">
        <v>12147.963044143133</v>
      </c>
      <c r="AZ21" s="353">
        <v>11761.9041</v>
      </c>
      <c r="BA21" s="353">
        <v>12020.042307994345</v>
      </c>
      <c r="BB21" s="353">
        <v>11725.522309635371</v>
      </c>
      <c r="BC21" s="353">
        <v>11981.372122322757</v>
      </c>
      <c r="BD21" s="353">
        <v>11524.024201610926</v>
      </c>
      <c r="BE21" s="353">
        <v>12206.764681402017</v>
      </c>
      <c r="BF21" s="353">
        <v>12232</v>
      </c>
      <c r="BG21" s="353">
        <v>12790.616394024028</v>
      </c>
      <c r="BH21" s="382"/>
      <c r="BL21" s="694">
        <f t="shared" si="2"/>
        <v>1.9850280201367809E-3</v>
      </c>
    </row>
    <row r="22" spans="1:64" s="87" customFormat="1" ht="15" customHeight="1" x14ac:dyDescent="0.2">
      <c r="A22" s="472">
        <v>13</v>
      </c>
      <c r="B22" s="317">
        <v>7168.2580089774319</v>
      </c>
      <c r="C22" s="317">
        <f t="shared" si="0"/>
        <v>6726.337532037418</v>
      </c>
      <c r="D22" s="353">
        <v>6284.417055097405</v>
      </c>
      <c r="E22" s="353">
        <f t="shared" si="1"/>
        <v>6745.3065270927582</v>
      </c>
      <c r="F22" s="353">
        <v>7206.1959990881114</v>
      </c>
      <c r="G22" s="317">
        <v>9073.5417704700212</v>
      </c>
      <c r="H22" s="353">
        <v>9479.6104860963696</v>
      </c>
      <c r="I22" s="367">
        <v>9819.3344123002225</v>
      </c>
      <c r="J22" s="317">
        <v>10308.743396407646</v>
      </c>
      <c r="K22" s="317">
        <v>9882.9797494971644</v>
      </c>
      <c r="L22" s="317">
        <v>10365.389923329683</v>
      </c>
      <c r="M22" s="317">
        <v>11029.941010302427</v>
      </c>
      <c r="N22" s="317">
        <v>11546.318777960465</v>
      </c>
      <c r="O22" s="353">
        <v>11328.9313298694</v>
      </c>
      <c r="P22" s="353">
        <v>11768.029894470521</v>
      </c>
      <c r="Q22" s="353">
        <v>12011.306620209059</v>
      </c>
      <c r="R22" s="353">
        <v>12000.320292536788</v>
      </c>
      <c r="S22" s="381">
        <v>12125.936940116184</v>
      </c>
      <c r="T22" s="353">
        <v>11810.804031996811</v>
      </c>
      <c r="U22" s="353">
        <v>11547.066833655925</v>
      </c>
      <c r="V22" s="353">
        <v>10773.779564704622</v>
      </c>
      <c r="W22" s="353">
        <v>10284.1273134359</v>
      </c>
      <c r="X22" s="353">
        <v>10437.173246871354</v>
      </c>
      <c r="Y22" s="353">
        <v>10379.774716245651</v>
      </c>
      <c r="Z22" s="353">
        <v>10123.322067855002</v>
      </c>
      <c r="AA22" s="353">
        <v>10429.718411354763</v>
      </c>
      <c r="AB22" s="353">
        <v>10564.121421780923</v>
      </c>
      <c r="AC22" s="381">
        <v>10780.886334826333</v>
      </c>
      <c r="AD22" s="353">
        <v>10785.230159503622</v>
      </c>
      <c r="AE22" s="353">
        <v>10762.6329028618</v>
      </c>
      <c r="AF22" s="353">
        <v>10663.263124131294</v>
      </c>
      <c r="AG22" s="353">
        <v>10849.875303547218</v>
      </c>
      <c r="AH22" s="353">
        <v>11263.407586669389</v>
      </c>
      <c r="AI22" s="353">
        <v>11354.806634962799</v>
      </c>
      <c r="AJ22" s="353">
        <v>11424.27475202507</v>
      </c>
      <c r="AK22" s="353">
        <v>11400.651335739081</v>
      </c>
      <c r="AL22" s="353">
        <v>11655.100219399226</v>
      </c>
      <c r="AM22" s="381">
        <v>11770.122349646621</v>
      </c>
      <c r="AN22" s="353">
        <v>11753.543452210382</v>
      </c>
      <c r="AO22" s="353">
        <v>11874.443139097744</v>
      </c>
      <c r="AP22" s="353">
        <v>12205.501660134309</v>
      </c>
      <c r="AQ22" s="353">
        <v>12181.738024043447</v>
      </c>
      <c r="AR22" s="353">
        <v>12214.188961224101</v>
      </c>
      <c r="AS22" s="353">
        <v>12184.497479030379</v>
      </c>
      <c r="AT22" s="353">
        <v>11980.268261005865</v>
      </c>
      <c r="AU22" s="353">
        <v>12379.137677609016</v>
      </c>
      <c r="AV22" s="353">
        <v>12958.3344723382</v>
      </c>
      <c r="AW22" s="381">
        <v>12528.094847911359</v>
      </c>
      <c r="AX22" s="353">
        <v>13088.59487302348</v>
      </c>
      <c r="AY22" s="353">
        <v>12907.140126414515</v>
      </c>
      <c r="AZ22" s="353">
        <v>12492.174950000001</v>
      </c>
      <c r="BA22" s="353">
        <v>12695.557807837286</v>
      </c>
      <c r="BB22" s="353">
        <v>12456.297458591234</v>
      </c>
      <c r="BC22" s="353">
        <v>12690.01613026381</v>
      </c>
      <c r="BD22" s="353">
        <v>12218.01586403335</v>
      </c>
      <c r="BE22" s="353">
        <v>13015.356515305652</v>
      </c>
      <c r="BF22" s="353">
        <v>12988</v>
      </c>
      <c r="BG22" s="353">
        <v>13604.15383251319</v>
      </c>
      <c r="BH22" s="382"/>
      <c r="BL22" s="694">
        <f t="shared" si="2"/>
        <v>2.503421648957449E-3</v>
      </c>
    </row>
    <row r="23" spans="1:64" s="87" customFormat="1" ht="15" customHeight="1" x14ac:dyDescent="0.2">
      <c r="A23" s="472">
        <v>14</v>
      </c>
      <c r="B23" s="317">
        <v>7508.9546824079189</v>
      </c>
      <c r="C23" s="317">
        <f t="shared" si="0"/>
        <v>7118.527777441559</v>
      </c>
      <c r="D23" s="353">
        <v>6728.1008724751991</v>
      </c>
      <c r="E23" s="353">
        <f t="shared" si="1"/>
        <v>7197.6709195386375</v>
      </c>
      <c r="F23" s="353">
        <v>7667.2409666020749</v>
      </c>
      <c r="G23" s="317">
        <v>9552.0652715495762</v>
      </c>
      <c r="H23" s="353">
        <v>9879.4947994056456</v>
      </c>
      <c r="I23" s="367">
        <v>10295.729061298805</v>
      </c>
      <c r="J23" s="317">
        <v>10787.724762270675</v>
      </c>
      <c r="K23" s="317">
        <v>10394.605046626439</v>
      </c>
      <c r="L23" s="317">
        <v>10855.743263964952</v>
      </c>
      <c r="M23" s="317">
        <v>11513.306538717183</v>
      </c>
      <c r="N23" s="317">
        <v>12042.068978702253</v>
      </c>
      <c r="O23" s="353">
        <v>11784.111606515939</v>
      </c>
      <c r="P23" s="353">
        <v>12247.604780452079</v>
      </c>
      <c r="Q23" s="353">
        <v>12470.470383275262</v>
      </c>
      <c r="R23" s="353">
        <v>12514.573236995919</v>
      </c>
      <c r="S23" s="381">
        <v>12619.276969433737</v>
      </c>
      <c r="T23" s="353">
        <v>12288.538214259015</v>
      </c>
      <c r="U23" s="353">
        <v>12031.559148354776</v>
      </c>
      <c r="V23" s="353">
        <v>11232.389943175727</v>
      </c>
      <c r="W23" s="353">
        <v>10739.378633198447</v>
      </c>
      <c r="X23" s="353">
        <v>10923.540262153772</v>
      </c>
      <c r="Y23" s="353">
        <v>10864.672392708371</v>
      </c>
      <c r="Z23" s="353">
        <v>10594.319015877771</v>
      </c>
      <c r="AA23" s="353">
        <v>10943.218794468567</v>
      </c>
      <c r="AB23" s="353">
        <v>11061.60082391465</v>
      </c>
      <c r="AC23" s="381">
        <v>11331.54314206034</v>
      </c>
      <c r="AD23" s="353">
        <v>11282.013124126952</v>
      </c>
      <c r="AE23" s="353">
        <v>11309.708804814594</v>
      </c>
      <c r="AF23" s="353">
        <v>11155.804325579264</v>
      </c>
      <c r="AG23" s="353">
        <v>11402.934985027487</v>
      </c>
      <c r="AH23" s="353">
        <v>11799.760328891742</v>
      </c>
      <c r="AI23" s="353">
        <v>11880.213715493481</v>
      </c>
      <c r="AJ23" s="353">
        <v>11945.180752388813</v>
      </c>
      <c r="AK23" s="353">
        <v>11998.204813325832</v>
      </c>
      <c r="AL23" s="353">
        <v>12267.420704786155</v>
      </c>
      <c r="AM23" s="381">
        <v>12384.858181090813</v>
      </c>
      <c r="AN23" s="353">
        <v>12379.975707921953</v>
      </c>
      <c r="AO23" s="353">
        <v>12504.969454887218</v>
      </c>
      <c r="AP23" s="353">
        <v>12812.733667024489</v>
      </c>
      <c r="AQ23" s="353">
        <v>12859.327759809603</v>
      </c>
      <c r="AR23" s="353">
        <v>12879.005239022998</v>
      </c>
      <c r="AS23" s="353">
        <v>12822.489529611297</v>
      </c>
      <c r="AT23" s="353">
        <v>12671.342144744502</v>
      </c>
      <c r="AU23" s="353">
        <v>13082.552615820132</v>
      </c>
      <c r="AV23" s="353">
        <v>13677.781770227124</v>
      </c>
      <c r="AW23" s="381">
        <v>13206.460780478523</v>
      </c>
      <c r="AX23" s="353">
        <v>13761.55111351847</v>
      </c>
      <c r="AY23" s="353">
        <v>13651.630747272911</v>
      </c>
      <c r="AZ23" s="353">
        <v>13194.742049999999</v>
      </c>
      <c r="BA23" s="353">
        <v>13318.859549238259</v>
      </c>
      <c r="BB23" s="353">
        <v>13121.901139584659</v>
      </c>
      <c r="BC23" s="353">
        <v>13469.524538998967</v>
      </c>
      <c r="BD23" s="353">
        <v>12960.085262105522</v>
      </c>
      <c r="BE23" s="353">
        <v>13783.979931563859</v>
      </c>
      <c r="BF23" s="353">
        <v>13715</v>
      </c>
      <c r="BG23" s="353">
        <v>14434.394334352972</v>
      </c>
      <c r="BH23" s="382"/>
      <c r="BL23" s="694">
        <f t="shared" si="2"/>
        <v>2.8942631829071974E-3</v>
      </c>
    </row>
    <row r="24" spans="1:64" s="87" customFormat="1" ht="15" customHeight="1" x14ac:dyDescent="0.2">
      <c r="A24" s="472">
        <v>15</v>
      </c>
      <c r="B24" s="317">
        <v>7856.4652893070152</v>
      </c>
      <c r="C24" s="317">
        <f t="shared" si="0"/>
        <v>7504.1917697879635</v>
      </c>
      <c r="D24" s="353">
        <v>7151.9182502689118</v>
      </c>
      <c r="E24" s="353">
        <f t="shared" si="1"/>
        <v>7633.7864077059821</v>
      </c>
      <c r="F24" s="353">
        <v>8115.6545651430524</v>
      </c>
      <c r="G24" s="317">
        <v>9969.2396058240611</v>
      </c>
      <c r="H24" s="353">
        <v>10273.498461048608</v>
      </c>
      <c r="I24" s="367">
        <v>10704.867995144648</v>
      </c>
      <c r="J24" s="317">
        <v>11240.096052252426</v>
      </c>
      <c r="K24" s="317">
        <v>10865.705567745474</v>
      </c>
      <c r="L24" s="317">
        <v>11263.561883899234</v>
      </c>
      <c r="M24" s="317">
        <v>11969.051179793953</v>
      </c>
      <c r="N24" s="317">
        <v>12516.633273429436</v>
      </c>
      <c r="O24" s="353">
        <v>12239.291883162477</v>
      </c>
      <c r="P24" s="353">
        <v>12734.557741602583</v>
      </c>
      <c r="Q24" s="353">
        <v>12936.591173054589</v>
      </c>
      <c r="R24" s="353">
        <v>13025.571415983788</v>
      </c>
      <c r="S24" s="381">
        <v>13106.600656930344</v>
      </c>
      <c r="T24" s="353">
        <v>12749.703580951431</v>
      </c>
      <c r="U24" s="353">
        <v>12523.621655470795</v>
      </c>
      <c r="V24" s="353">
        <v>11679.11922375898</v>
      </c>
      <c r="W24" s="353">
        <v>11199.182466158616</v>
      </c>
      <c r="X24" s="353">
        <v>11374.853798857279</v>
      </c>
      <c r="Y24" s="353">
        <v>11315.690755531776</v>
      </c>
      <c r="Z24" s="353">
        <v>11108.888368783702</v>
      </c>
      <c r="AA24" s="353">
        <v>11434.480972014449</v>
      </c>
      <c r="AB24" s="353">
        <v>11572.736523361853</v>
      </c>
      <c r="AC24" s="381">
        <v>11831.62942618102</v>
      </c>
      <c r="AD24" s="353">
        <v>11785.995841860768</v>
      </c>
      <c r="AE24" s="353">
        <v>11823.786477760712</v>
      </c>
      <c r="AF24" s="353">
        <v>11673.734248751354</v>
      </c>
      <c r="AG24" s="353">
        <v>11937.834497862134</v>
      </c>
      <c r="AH24" s="353">
        <v>12277.954340029741</v>
      </c>
      <c r="AI24" s="353">
        <v>12402.455693129401</v>
      </c>
      <c r="AJ24" s="353">
        <v>12503.294324207109</v>
      </c>
      <c r="AK24" s="353">
        <v>12542.541060084248</v>
      </c>
      <c r="AL24" s="353">
        <v>12821.210555540509</v>
      </c>
      <c r="AM24" s="381">
        <v>12977.428057074278</v>
      </c>
      <c r="AN24" s="353">
        <v>12953.002448745669</v>
      </c>
      <c r="AO24" s="353">
        <v>13105.939849624061</v>
      </c>
      <c r="AP24" s="353">
        <v>13437.947487330553</v>
      </c>
      <c r="AQ24" s="353">
        <v>13490.93336181119</v>
      </c>
      <c r="AR24" s="353">
        <v>13521.441562915794</v>
      </c>
      <c r="AS24" s="353">
        <v>13456.645956641631</v>
      </c>
      <c r="AT24" s="353">
        <v>13346.286835505396</v>
      </c>
      <c r="AU24" s="353">
        <v>13749.771245032392</v>
      </c>
      <c r="AV24" s="353">
        <v>14359.363420858739</v>
      </c>
      <c r="AW24" s="381">
        <v>13846.16336973875</v>
      </c>
      <c r="AX24" s="353">
        <v>14407.958480031668</v>
      </c>
      <c r="AY24" s="353">
        <v>14413.067285146291</v>
      </c>
      <c r="AZ24" s="353">
        <v>13916.1477</v>
      </c>
      <c r="BA24" s="353">
        <v>13963.917023323385</v>
      </c>
      <c r="BB24" s="353">
        <v>13767.205510884865</v>
      </c>
      <c r="BC24" s="353">
        <v>14186.629967930361</v>
      </c>
      <c r="BD24" s="353">
        <v>13693.793314847302</v>
      </c>
      <c r="BE24" s="353">
        <v>14575.149634698973</v>
      </c>
      <c r="BF24" s="353">
        <v>14540</v>
      </c>
      <c r="BG24" s="353">
        <v>15228.281110076694</v>
      </c>
      <c r="BH24" s="382"/>
      <c r="BL24" s="694">
        <f t="shared" si="2"/>
        <v>3.463759982397896E-3</v>
      </c>
    </row>
    <row r="25" spans="1:64" s="87" customFormat="1" ht="15" customHeight="1" x14ac:dyDescent="0.2">
      <c r="A25" s="472">
        <v>16</v>
      </c>
      <c r="B25" s="317">
        <v>8210.7898296747207</v>
      </c>
      <c r="C25" s="317">
        <f t="shared" si="0"/>
        <v>7883.3295090766333</v>
      </c>
      <c r="D25" s="353">
        <v>7555.8691884785449</v>
      </c>
      <c r="E25" s="353">
        <f t="shared" si="1"/>
        <v>8085.2314140272592</v>
      </c>
      <c r="F25" s="353">
        <v>8614.5936395759727</v>
      </c>
      <c r="G25" s="317">
        <v>10410.953606820573</v>
      </c>
      <c r="H25" s="353">
        <v>10702.78603268945</v>
      </c>
      <c r="I25" s="367">
        <v>11102.797643131702</v>
      </c>
      <c r="J25" s="317">
        <v>11644.569205647873</v>
      </c>
      <c r="K25" s="317">
        <v>11331.740491863227</v>
      </c>
      <c r="L25" s="317">
        <v>11705.365388828041</v>
      </c>
      <c r="M25" s="317">
        <v>12457.020189431705</v>
      </c>
      <c r="N25" s="317">
        <v>12953.062937330327</v>
      </c>
      <c r="O25" s="353">
        <v>12694.472159809015</v>
      </c>
      <c r="P25" s="353">
        <v>13254.712041013348</v>
      </c>
      <c r="Q25" s="353">
        <v>13447.932636469222</v>
      </c>
      <c r="R25" s="353">
        <v>13471.474285546452</v>
      </c>
      <c r="S25" s="381">
        <v>13608.965198979315</v>
      </c>
      <c r="T25" s="353">
        <v>13219.153355428742</v>
      </c>
      <c r="U25" s="353">
        <v>12985.403392918137</v>
      </c>
      <c r="V25" s="353">
        <v>12132.977163074944</v>
      </c>
      <c r="W25" s="353">
        <v>11638.499989729473</v>
      </c>
      <c r="X25" s="353">
        <v>11823.976493149601</v>
      </c>
      <c r="Y25" s="353">
        <v>11811.175717506781</v>
      </c>
      <c r="Z25" s="353">
        <v>11586.109946075494</v>
      </c>
      <c r="AA25" s="353">
        <v>11933.829769766848</v>
      </c>
      <c r="AB25" s="353">
        <v>12060.461427414528</v>
      </c>
      <c r="AC25" s="381">
        <v>12322.350798614045</v>
      </c>
      <c r="AD25" s="353">
        <v>12273.779115095995</v>
      </c>
      <c r="AE25" s="353">
        <v>12318.75991286086</v>
      </c>
      <c r="AF25" s="353">
        <v>12173.045775992423</v>
      </c>
      <c r="AG25" s="353">
        <v>12429.809975716222</v>
      </c>
      <c r="AH25" s="353">
        <v>12809.460521328398</v>
      </c>
      <c r="AI25" s="353">
        <v>12897.794296159835</v>
      </c>
      <c r="AJ25" s="353">
        <v>13004.046223366304</v>
      </c>
      <c r="AK25" s="353">
        <v>13054.946968345659</v>
      </c>
      <c r="AL25" s="353">
        <v>13381.003548308459</v>
      </c>
      <c r="AM25" s="381">
        <v>13540.443325776772</v>
      </c>
      <c r="AN25" s="353">
        <v>13544.793289394847</v>
      </c>
      <c r="AO25" s="353">
        <v>13725.206766917294</v>
      </c>
      <c r="AP25" s="353">
        <v>14082.526337469106</v>
      </c>
      <c r="AQ25" s="353">
        <v>14140.121132605113</v>
      </c>
      <c r="AR25" s="353">
        <v>14144.130868656148</v>
      </c>
      <c r="AS25" s="353">
        <v>14051.167606982568</v>
      </c>
      <c r="AT25" s="353">
        <v>13976.566068789465</v>
      </c>
      <c r="AU25" s="353">
        <v>14374.76084707932</v>
      </c>
      <c r="AV25" s="353">
        <v>15004.262725709832</v>
      </c>
      <c r="AW25" s="381">
        <v>14451.889081547424</v>
      </c>
      <c r="AX25" s="353">
        <v>15108.617893377223</v>
      </c>
      <c r="AY25" s="353">
        <v>15072.828320929757</v>
      </c>
      <c r="AZ25" s="353">
        <v>14552.2258</v>
      </c>
      <c r="BA25" s="353">
        <v>14557.848525600752</v>
      </c>
      <c r="BB25" s="353">
        <v>14415.715036347157</v>
      </c>
      <c r="BC25" s="353">
        <v>14846.620805176954</v>
      </c>
      <c r="BD25" s="353">
        <v>14353.294427781864</v>
      </c>
      <c r="BE25" s="353">
        <v>15313.028114306853</v>
      </c>
      <c r="BF25" s="353">
        <v>15275</v>
      </c>
      <c r="BG25" s="353">
        <v>15941.600168462119</v>
      </c>
      <c r="BH25" s="382"/>
      <c r="BL25" s="694">
        <f t="shared" si="2"/>
        <v>3.8112104566290217E-3</v>
      </c>
    </row>
    <row r="26" spans="1:64" s="87" customFormat="1" ht="15" customHeight="1" x14ac:dyDescent="0.2">
      <c r="A26" s="472">
        <v>17</v>
      </c>
      <c r="B26" s="317">
        <v>8599.1840373854757</v>
      </c>
      <c r="C26" s="317">
        <f t="shared" si="0"/>
        <v>8289.4353018288675</v>
      </c>
      <c r="D26" s="353">
        <v>7979.6865662722585</v>
      </c>
      <c r="E26" s="353">
        <f t="shared" si="1"/>
        <v>8543.451797897329</v>
      </c>
      <c r="F26" s="353">
        <v>9107.2170295223987</v>
      </c>
      <c r="G26" s="317">
        <v>10840.397774456071</v>
      </c>
      <c r="H26" s="353">
        <v>11108.550997665039</v>
      </c>
      <c r="I26" s="367">
        <v>11545.564434553915</v>
      </c>
      <c r="J26" s="317">
        <v>12043.720343867064</v>
      </c>
      <c r="K26" s="317">
        <v>11762.316236972023</v>
      </c>
      <c r="L26" s="317">
        <v>12205.428696604602</v>
      </c>
      <c r="M26" s="317">
        <v>12981.817048853442</v>
      </c>
      <c r="N26" s="317">
        <v>13376.781057622455</v>
      </c>
      <c r="O26" s="353">
        <v>13153.542866170481</v>
      </c>
      <c r="P26" s="353">
        <v>13741.665002163852</v>
      </c>
      <c r="Q26" s="353">
        <v>13872.311265969804</v>
      </c>
      <c r="R26" s="353">
        <v>13914.122389637854</v>
      </c>
      <c r="S26" s="381">
        <v>14078.239861013084</v>
      </c>
      <c r="T26" s="353">
        <v>13672.034314336266</v>
      </c>
      <c r="U26" s="353">
        <v>13426.997950586359</v>
      </c>
      <c r="V26" s="353">
        <v>12565.449126192774</v>
      </c>
      <c r="W26" s="353">
        <v>12086.922539695581</v>
      </c>
      <c r="X26" s="353">
        <v>12295.007611553745</v>
      </c>
      <c r="Y26" s="353">
        <v>12302.425765276874</v>
      </c>
      <c r="Z26" s="353">
        <v>12096.529546135409</v>
      </c>
      <c r="AA26" s="353">
        <v>12437.221877622505</v>
      </c>
      <c r="AB26" s="353">
        <v>12591.106123023837</v>
      </c>
      <c r="AC26" s="381">
        <v>12773.739541958928</v>
      </c>
      <c r="AD26" s="353">
        <v>12754.362635220738</v>
      </c>
      <c r="AE26" s="353">
        <v>12789.418863429772</v>
      </c>
      <c r="AF26" s="353">
        <v>12638.505674267995</v>
      </c>
      <c r="AG26" s="353">
        <v>12915.181755880994</v>
      </c>
      <c r="AH26" s="353">
        <v>13332.88910108756</v>
      </c>
      <c r="AI26" s="353">
        <v>13363.064421690016</v>
      </c>
      <c r="AJ26" s="353">
        <v>13512.549699911862</v>
      </c>
      <c r="AK26" s="353">
        <v>13564.311891988311</v>
      </c>
      <c r="AL26" s="353">
        <v>13943.79811208321</v>
      </c>
      <c r="AM26" s="381">
        <v>14121.191358847847</v>
      </c>
      <c r="AN26" s="353">
        <v>14156.791622163753</v>
      </c>
      <c r="AO26" s="353">
        <v>14327.584586466166</v>
      </c>
      <c r="AP26" s="353">
        <v>14714.656239858201</v>
      </c>
      <c r="AQ26" s="353">
        <v>14763.611887471774</v>
      </c>
      <c r="AR26" s="353">
        <v>14754.971963505035</v>
      </c>
      <c r="AS26" s="353">
        <v>14657.196127975263</v>
      </c>
      <c r="AT26" s="353">
        <v>14583.271866182989</v>
      </c>
      <c r="AU26" s="353">
        <v>14953.901791061027</v>
      </c>
      <c r="AV26" s="353">
        <v>15634.962412839432</v>
      </c>
      <c r="AW26" s="381">
        <v>15076.360656777646</v>
      </c>
      <c r="AX26" s="353">
        <v>15791.962823691176</v>
      </c>
      <c r="AY26" s="353">
        <v>15728.070445509224</v>
      </c>
      <c r="AZ26" s="353">
        <v>15214.8995</v>
      </c>
      <c r="BA26" s="353">
        <v>15171.360187293858</v>
      </c>
      <c r="BB26" s="353">
        <v>15092.00256454754</v>
      </c>
      <c r="BC26" s="353">
        <v>15451.61240598633</v>
      </c>
      <c r="BD26" s="353">
        <v>15047.28609020429</v>
      </c>
      <c r="BE26" s="353">
        <v>16021.186488486082</v>
      </c>
      <c r="BF26" s="353">
        <v>16022</v>
      </c>
      <c r="BG26" s="353">
        <v>16694.220552378418</v>
      </c>
      <c r="BH26" s="382"/>
      <c r="BL26" s="694">
        <f t="shared" si="2"/>
        <v>4.1826789323129443E-3</v>
      </c>
    </row>
    <row r="27" spans="1:64" s="87" customFormat="1" ht="15" customHeight="1" x14ac:dyDescent="0.2">
      <c r="A27" s="472">
        <v>18</v>
      </c>
      <c r="B27" s="317">
        <v>8960.3225112217897</v>
      </c>
      <c r="C27" s="317">
        <f t="shared" si="0"/>
        <v>8701.7796672279619</v>
      </c>
      <c r="D27" s="353">
        <v>8443.2368232341323</v>
      </c>
      <c r="E27" s="353">
        <f t="shared" si="1"/>
        <v>9034.1699903244644</v>
      </c>
      <c r="F27" s="353">
        <v>9625.1031574147964</v>
      </c>
      <c r="G27" s="317">
        <v>11282.111775452584</v>
      </c>
      <c r="H27" s="353">
        <v>11549.599872638504</v>
      </c>
      <c r="I27" s="367">
        <v>12016.354440623103</v>
      </c>
      <c r="J27" s="317">
        <v>12485.447603496303</v>
      </c>
      <c r="K27" s="317">
        <v>12172.629594075697</v>
      </c>
      <c r="L27" s="317">
        <v>12700.637020810516</v>
      </c>
      <c r="M27" s="317">
        <v>13442.165171153209</v>
      </c>
      <c r="N27" s="317">
        <v>13817.447902726266</v>
      </c>
      <c r="O27" s="353">
        <v>13612.613572531947</v>
      </c>
      <c r="P27" s="353">
        <v>14176.971437131728</v>
      </c>
      <c r="Q27" s="353">
        <v>14293.211382113821</v>
      </c>
      <c r="R27" s="353">
        <v>14382.80861749934</v>
      </c>
      <c r="S27" s="381">
        <v>14559.547206688745</v>
      </c>
      <c r="T27" s="353">
        <v>14105.584988412371</v>
      </c>
      <c r="U27" s="353">
        <v>13828.218148696344</v>
      </c>
      <c r="V27" s="353">
        <v>13019.307065508739</v>
      </c>
      <c r="W27" s="353">
        <v>12528.51631986525</v>
      </c>
      <c r="X27" s="353">
        <v>12759.466202724343</v>
      </c>
      <c r="Y27" s="353">
        <v>12711.094986051132</v>
      </c>
      <c r="Z27" s="353">
        <v>12573.751123427201</v>
      </c>
      <c r="AA27" s="353">
        <v>12904.224194548839</v>
      </c>
      <c r="AB27" s="353">
        <v>13088.585525157565</v>
      </c>
      <c r="AC27" s="381">
        <v>13268.206879067016</v>
      </c>
      <c r="AD27" s="353">
        <v>13225.946463957378</v>
      </c>
      <c r="AE27" s="353">
        <v>13272.235056264301</v>
      </c>
      <c r="AF27" s="353">
        <v>13083.654595164269</v>
      </c>
      <c r="AG27" s="353">
        <v>13431.92110007002</v>
      </c>
      <c r="AH27" s="353">
        <v>13809.467591917663</v>
      </c>
      <c r="AI27" s="353">
        <v>13856.820473273068</v>
      </c>
      <c r="AJ27" s="353">
        <v>14000.899075252872</v>
      </c>
      <c r="AK27" s="353">
        <v>14078.238292559103</v>
      </c>
      <c r="AL27" s="353">
        <v>14455.565968742383</v>
      </c>
      <c r="AM27" s="381">
        <v>14666.47386318176</v>
      </c>
      <c r="AN27" s="353">
        <v>14728.374970693203</v>
      </c>
      <c r="AO27" s="353">
        <v>14887.739661654135</v>
      </c>
      <c r="AP27" s="353">
        <v>15327.421112414808</v>
      </c>
      <c r="AQ27" s="353">
        <v>15364.110575456152</v>
      </c>
      <c r="AR27" s="353">
        <v>15342.116636570992</v>
      </c>
      <c r="AS27" s="353">
        <v>15265.781731335019</v>
      </c>
      <c r="AT27" s="353">
        <v>15152.756449012493</v>
      </c>
      <c r="AU27" s="353">
        <v>15587.337198541021</v>
      </c>
      <c r="AV27" s="353">
        <v>16260.92889406187</v>
      </c>
      <c r="AW27" s="381">
        <v>15696.14576615248</v>
      </c>
      <c r="AX27" s="353">
        <v>16430.290098122958</v>
      </c>
      <c r="AY27" s="353">
        <v>16335.86400244673</v>
      </c>
      <c r="AZ27" s="353">
        <v>15865.383549999999</v>
      </c>
      <c r="BA27" s="353">
        <v>15728.306944008165</v>
      </c>
      <c r="BB27" s="353">
        <v>15708.460548388963</v>
      </c>
      <c r="BC27" s="353">
        <v>16141.218216699115</v>
      </c>
      <c r="BD27" s="353">
        <v>15706.787203138852</v>
      </c>
      <c r="BE27" s="353">
        <v>16693.475769906596</v>
      </c>
      <c r="BF27" s="353">
        <v>16790</v>
      </c>
      <c r="BG27" s="353">
        <v>17446.84093629472</v>
      </c>
      <c r="BH27" s="382"/>
      <c r="BL27" s="694">
        <f t="shared" si="2"/>
        <v>4.5950686151792208E-3</v>
      </c>
    </row>
    <row r="28" spans="1:64" s="87" customFormat="1" ht="15" customHeight="1" x14ac:dyDescent="0.2">
      <c r="A28" s="473">
        <v>19</v>
      </c>
      <c r="B28" s="316">
        <v>9321.4609850581055</v>
      </c>
      <c r="C28" s="316">
        <f t="shared" si="0"/>
        <v>9090.9465197789614</v>
      </c>
      <c r="D28" s="354">
        <v>8860.4320544998191</v>
      </c>
      <c r="E28" s="354">
        <f t="shared" si="1"/>
        <v>9498.5528276602599</v>
      </c>
      <c r="F28" s="354">
        <v>10136.673600820701</v>
      </c>
      <c r="G28" s="316">
        <v>11723.825776449095</v>
      </c>
      <c r="H28" s="354">
        <v>11961.245489280407</v>
      </c>
      <c r="I28" s="368">
        <v>12447.911946186527</v>
      </c>
      <c r="J28" s="316">
        <v>12953.78493900682</v>
      </c>
      <c r="K28" s="316">
        <v>12618.402130188333</v>
      </c>
      <c r="L28" s="316">
        <v>13229.830230010954</v>
      </c>
      <c r="M28" s="316">
        <v>13879.495887337987</v>
      </c>
      <c r="N28" s="316">
        <v>14270.826291438842</v>
      </c>
      <c r="O28" s="354">
        <v>13997.766114309787</v>
      </c>
      <c r="P28" s="354">
        <v>14579.076533839341</v>
      </c>
      <c r="Q28" s="354">
        <v>14734.982578397214</v>
      </c>
      <c r="R28" s="354">
        <v>14838.475783475786</v>
      </c>
      <c r="S28" s="383">
        <v>15028.821868722514</v>
      </c>
      <c r="T28" s="354">
        <v>14577.796232151311</v>
      </c>
      <c r="U28" s="354">
        <v>14292.523283616076</v>
      </c>
      <c r="V28" s="354">
        <v>13430.393052428435</v>
      </c>
      <c r="W28" s="354">
        <v>12967.833843436107</v>
      </c>
      <c r="X28" s="354">
        <v>13186.680472904845</v>
      </c>
      <c r="Y28" s="354">
        <v>13109.176921313103</v>
      </c>
      <c r="Z28" s="354">
        <v>13069.646588526062</v>
      </c>
      <c r="AA28" s="354">
        <v>13391.443061991462</v>
      </c>
      <c r="AB28" s="354">
        <v>13599.721224604767</v>
      </c>
      <c r="AC28" s="383">
        <v>13738.325445787206</v>
      </c>
      <c r="AD28" s="354">
        <v>13717.329613747846</v>
      </c>
      <c r="AE28" s="354">
        <v>13732.473513462683</v>
      </c>
      <c r="AF28" s="354">
        <v>13550.807074888116</v>
      </c>
      <c r="AG28" s="354">
        <v>13905.736409278488</v>
      </c>
      <c r="AH28" s="354">
        <v>14289.277123363561</v>
      </c>
      <c r="AI28" s="354">
        <v>14322.090598803252</v>
      </c>
      <c r="AJ28" s="354">
        <v>14473.745295821151</v>
      </c>
      <c r="AK28" s="354">
        <v>14567.836816179801</v>
      </c>
      <c r="AL28" s="354">
        <v>14983.842465938949</v>
      </c>
      <c r="AM28" s="383">
        <v>15168.902186958263</v>
      </c>
      <c r="AN28" s="354">
        <v>15255.213158100398</v>
      </c>
      <c r="AO28" s="354">
        <v>15460.561560150376</v>
      </c>
      <c r="AP28" s="354">
        <v>15929.120253638564</v>
      </c>
      <c r="AQ28" s="354">
        <v>15917.272655153472</v>
      </c>
      <c r="AR28" s="354">
        <v>15909.514291484507</v>
      </c>
      <c r="AS28" s="354">
        <v>15856.467758125369</v>
      </c>
      <c r="AT28" s="354">
        <v>15789.239218057233</v>
      </c>
      <c r="AU28" s="354">
        <v>16176.130491589092</v>
      </c>
      <c r="AV28" s="354">
        <v>16888.078676761099</v>
      </c>
      <c r="AW28" s="383">
        <v>16310.072793208083</v>
      </c>
      <c r="AX28" s="354">
        <v>17036.29700422908</v>
      </c>
      <c r="AY28" s="354">
        <v>16984.327760220203</v>
      </c>
      <c r="AZ28" s="354">
        <v>16483.731250000001</v>
      </c>
      <c r="BA28" s="354">
        <v>16332.028525993403</v>
      </c>
      <c r="BB28" s="354">
        <v>16323.850147509689</v>
      </c>
      <c r="BC28" s="354">
        <v>16737.748396518153</v>
      </c>
      <c r="BD28" s="354">
        <v>16355.836634410427</v>
      </c>
      <c r="BE28" s="354">
        <v>17323.746971238324</v>
      </c>
      <c r="BF28" s="354">
        <v>17453</v>
      </c>
      <c r="BG28" s="354">
        <v>18109.068271490003</v>
      </c>
      <c r="BH28" s="384"/>
      <c r="BL28" s="694">
        <f t="shared" si="2"/>
        <v>4.7483956628084911E-3</v>
      </c>
    </row>
    <row r="29" spans="1:64" s="87" customFormat="1" ht="15" customHeight="1" x14ac:dyDescent="0.2">
      <c r="A29" s="472">
        <v>20</v>
      </c>
      <c r="B29" s="317">
        <v>9628.0879911455431</v>
      </c>
      <c r="C29" s="317">
        <f t="shared" si="0"/>
        <v>9476.0351513036185</v>
      </c>
      <c r="D29" s="353">
        <v>9323.9823114616938</v>
      </c>
      <c r="E29" s="353">
        <f t="shared" si="1"/>
        <v>9970.3239666279187</v>
      </c>
      <c r="F29" s="353">
        <v>10616.665621794142</v>
      </c>
      <c r="G29" s="317">
        <v>12196.214360848144</v>
      </c>
      <c r="H29" s="353">
        <v>12367.010454255995</v>
      </c>
      <c r="I29" s="367">
        <v>12851.446237102973</v>
      </c>
      <c r="J29" s="317">
        <v>13363.580107578522</v>
      </c>
      <c r="K29" s="317">
        <v>13135.093024318887</v>
      </c>
      <c r="L29" s="317">
        <v>13744.458488499453</v>
      </c>
      <c r="M29" s="317">
        <v>14339.844009637754</v>
      </c>
      <c r="N29" s="317">
        <v>14664.884143310521</v>
      </c>
      <c r="O29" s="353">
        <v>14379.0282263727</v>
      </c>
      <c r="P29" s="353">
        <v>15040.20623189853</v>
      </c>
      <c r="Q29" s="353">
        <v>15180.232288037167</v>
      </c>
      <c r="R29" s="353">
        <v>15268.104825682147</v>
      </c>
      <c r="S29" s="381">
        <v>15489.072018024866</v>
      </c>
      <c r="T29" s="353">
        <v>15011.346906227416</v>
      </c>
      <c r="U29" s="353">
        <v>14744.211431173857</v>
      </c>
      <c r="V29" s="353">
        <v>13843.8552589257</v>
      </c>
      <c r="W29" s="353">
        <v>13416.256393402213</v>
      </c>
      <c r="X29" s="353">
        <v>13653.329906486624</v>
      </c>
      <c r="Y29" s="353">
        <v>13562.312741238964</v>
      </c>
      <c r="Z29" s="353">
        <v>13492.921378819652</v>
      </c>
      <c r="AA29" s="353">
        <v>13890.79185974386</v>
      </c>
      <c r="AB29" s="353">
        <v>14048.428136333228</v>
      </c>
      <c r="AC29" s="381">
        <v>14232.792782895292</v>
      </c>
      <c r="AD29" s="353">
        <v>14205.112886983074</v>
      </c>
      <c r="AE29" s="353">
        <v>14210.079459611949</v>
      </c>
      <c r="AF29" s="353">
        <v>13999.341158680942</v>
      </c>
      <c r="AG29" s="353">
        <v>14359.740625419006</v>
      </c>
      <c r="AH29" s="353">
        <v>14752.931451730474</v>
      </c>
      <c r="AI29" s="353">
        <v>14796.856033017724</v>
      </c>
      <c r="AJ29" s="353">
        <v>14912.484575889423</v>
      </c>
      <c r="AK29" s="353">
        <v>15054.394355181736</v>
      </c>
      <c r="AL29" s="353">
        <v>15471.597754543733</v>
      </c>
      <c r="AM29" s="381">
        <v>15689.063275103348</v>
      </c>
      <c r="AN29" s="353">
        <v>15800.815445333055</v>
      </c>
      <c r="AO29" s="353">
        <v>15992.568139097744</v>
      </c>
      <c r="AP29" s="353">
        <v>16503.155066530195</v>
      </c>
      <c r="AQ29" s="353">
        <v>16473.13968389577</v>
      </c>
      <c r="AR29" s="353">
        <v>16484.810753659</v>
      </c>
      <c r="AS29" s="353">
        <v>16445.875243732189</v>
      </c>
      <c r="AT29" s="353">
        <v>16405.870672667828</v>
      </c>
      <c r="AU29" s="353">
        <v>16708.216233872285</v>
      </c>
      <c r="AV29" s="353">
        <v>17504.578746169205</v>
      </c>
      <c r="AW29" s="381">
        <v>16853.702832432889</v>
      </c>
      <c r="AX29" s="353">
        <v>17639.995312597657</v>
      </c>
      <c r="AY29" s="353">
        <v>17656.515801814658</v>
      </c>
      <c r="AZ29" s="353">
        <v>17107.619699999999</v>
      </c>
      <c r="BA29" s="353">
        <v>16903.116508952407</v>
      </c>
      <c r="BB29" s="353">
        <v>16939.239746630414</v>
      </c>
      <c r="BC29" s="353">
        <v>17334.278576337187</v>
      </c>
      <c r="BD29" s="353">
        <v>17028.924933506874</v>
      </c>
      <c r="BE29" s="353">
        <v>17993.986590215482</v>
      </c>
      <c r="BF29" s="353">
        <v>18122</v>
      </c>
      <c r="BG29" s="353">
        <v>18745.749745090216</v>
      </c>
      <c r="BH29" s="382"/>
      <c r="BL29" s="694">
        <f t="shared" si="2"/>
        <v>4.9680974910786269E-3</v>
      </c>
    </row>
    <row r="30" spans="1:64" s="87" customFormat="1" ht="15" customHeight="1" x14ac:dyDescent="0.2">
      <c r="A30" s="472">
        <v>21</v>
      </c>
      <c r="B30" s="317">
        <v>9921.0871302957621</v>
      </c>
      <c r="C30" s="317">
        <f t="shared" si="0"/>
        <v>9854.3098493596644</v>
      </c>
      <c r="D30" s="353">
        <v>9787.5325684235668</v>
      </c>
      <c r="E30" s="353">
        <f t="shared" si="1"/>
        <v>10432.621578865836</v>
      </c>
      <c r="F30" s="353">
        <v>11077.710589308104</v>
      </c>
      <c r="G30" s="317">
        <v>12644.063278525162</v>
      </c>
      <c r="H30" s="353">
        <v>12802.17867756315</v>
      </c>
      <c r="I30" s="367">
        <v>13344.654814889744</v>
      </c>
      <c r="J30" s="317">
        <v>13773.375276150226</v>
      </c>
      <c r="K30" s="317">
        <v>13641.652724446882</v>
      </c>
      <c r="L30" s="317">
        <v>14210.536911281491</v>
      </c>
      <c r="M30" s="317">
        <v>14767.967763376539</v>
      </c>
      <c r="N30" s="317">
        <v>15041.993270370514</v>
      </c>
      <c r="O30" s="353">
        <v>14795.304205869961</v>
      </c>
      <c r="P30" s="353">
        <v>15460.756516528512</v>
      </c>
      <c r="Q30" s="353">
        <v>15608.08943089431</v>
      </c>
      <c r="R30" s="353">
        <v>15691.224336945988</v>
      </c>
      <c r="S30" s="381">
        <v>15904.199603670124</v>
      </c>
      <c r="T30" s="353">
        <v>15431.090233995365</v>
      </c>
      <c r="U30" s="353">
        <v>15160.572014118181</v>
      </c>
      <c r="V30" s="353">
        <v>14262.069904578108</v>
      </c>
      <c r="W30" s="353">
        <v>13814.60129819444</v>
      </c>
      <c r="X30" s="353">
        <v>14043.299855677033</v>
      </c>
      <c r="Y30" s="353">
        <v>13987.921618832879</v>
      </c>
      <c r="Z30" s="353">
        <v>13893.372528460155</v>
      </c>
      <c r="AA30" s="353">
        <v>14347.685901412047</v>
      </c>
      <c r="AB30" s="353">
        <v>14475.675152283371</v>
      </c>
      <c r="AC30" s="381">
        <v>14701.038367277952</v>
      </c>
      <c r="AD30" s="353">
        <v>14707.295666439268</v>
      </c>
      <c r="AE30" s="353">
        <v>14670.317916810331</v>
      </c>
      <c r="AF30" s="353">
        <v>14463.108475508239</v>
      </c>
      <c r="AG30" s="353">
        <v>14813.744841559525</v>
      </c>
      <c r="AH30" s="353">
        <v>15218.201300405284</v>
      </c>
      <c r="AI30" s="353">
        <v>15254.213401310999</v>
      </c>
      <c r="AJ30" s="353">
        <v>15380.679850025881</v>
      </c>
      <c r="AK30" s="353">
        <v>15499.898601830382</v>
      </c>
      <c r="AL30" s="353">
        <v>15965.356185162113</v>
      </c>
      <c r="AM30" s="381">
        <v>16212.179823976532</v>
      </c>
      <c r="AN30" s="353">
        <v>16357.964870919843</v>
      </c>
      <c r="AO30" s="353">
        <v>16520.352443609023</v>
      </c>
      <c r="AP30" s="353">
        <v>17102.087774920736</v>
      </c>
      <c r="AQ30" s="353">
        <v>17056.05620308781</v>
      </c>
      <c r="AR30" s="353">
        <v>17053.524876449341</v>
      </c>
      <c r="AS30" s="353">
        <v>17036.561270522539</v>
      </c>
      <c r="AT30" s="353">
        <v>16949.300405302522</v>
      </c>
      <c r="AU30" s="353">
        <v>17292.183352387176</v>
      </c>
      <c r="AV30" s="353">
        <v>18091.496278657542</v>
      </c>
      <c r="AW30" s="381">
        <v>17446.540763139255</v>
      </c>
      <c r="AX30" s="353">
        <v>18236.767827753592</v>
      </c>
      <c r="AY30" s="353">
        <v>18265.439086553164</v>
      </c>
      <c r="AZ30" s="353">
        <v>17694.939200000001</v>
      </c>
      <c r="BA30" s="353">
        <v>17483.994571619285</v>
      </c>
      <c r="BB30" s="353">
        <v>17582.407348489229</v>
      </c>
      <c r="BC30" s="353">
        <v>17967.827472988964</v>
      </c>
      <c r="BD30" s="353">
        <v>17680.064701111049</v>
      </c>
      <c r="BE30" s="353">
        <v>18643.729584759087</v>
      </c>
      <c r="BF30" s="353">
        <v>18749</v>
      </c>
      <c r="BG30" s="353">
        <v>19364.745622201535</v>
      </c>
      <c r="BH30" s="382"/>
      <c r="BL30" s="694">
        <f t="shared" si="2"/>
        <v>5.1383165485345828E-3</v>
      </c>
    </row>
    <row r="31" spans="1:64" s="87" customFormat="1" ht="15" customHeight="1" x14ac:dyDescent="0.2">
      <c r="A31" s="472">
        <v>22</v>
      </c>
      <c r="B31" s="317">
        <v>10227.7141363832</v>
      </c>
      <c r="C31" s="317">
        <f t="shared" si="0"/>
        <v>10206.287748244187</v>
      </c>
      <c r="D31" s="353">
        <v>10184.861360105173</v>
      </c>
      <c r="E31" s="353">
        <f t="shared" si="1"/>
        <v>10877.597669679852</v>
      </c>
      <c r="F31" s="353">
        <v>11570.33397925453</v>
      </c>
      <c r="G31" s="317">
        <v>13061.237612799647</v>
      </c>
      <c r="H31" s="353">
        <v>13243.227552536615</v>
      </c>
      <c r="I31" s="367">
        <v>13798.630892170746</v>
      </c>
      <c r="J31" s="317">
        <v>14241.712611660743</v>
      </c>
      <c r="K31" s="317">
        <v>14117.818842567196</v>
      </c>
      <c r="L31" s="317">
        <v>14657.195399780943</v>
      </c>
      <c r="M31" s="317">
        <v>15214.505442007312</v>
      </c>
      <c r="N31" s="317">
        <v>15389.442129010058</v>
      </c>
      <c r="O31" s="353">
        <v>15196.018466507512</v>
      </c>
      <c r="P31" s="353">
        <v>15859.172575651652</v>
      </c>
      <c r="Q31" s="353">
        <v>16008.118466898955</v>
      </c>
      <c r="R31" s="353">
        <v>16150.146268393692</v>
      </c>
      <c r="S31" s="381">
        <v>16310.302676583962</v>
      </c>
      <c r="T31" s="353">
        <v>15848.072092501683</v>
      </c>
      <c r="U31" s="353">
        <v>15539.081634976657</v>
      </c>
      <c r="V31" s="353">
        <v>14663.65101318752</v>
      </c>
      <c r="W31" s="353">
        <v>14203.841176591417</v>
      </c>
      <c r="X31" s="353">
        <v>14466.132441035172</v>
      </c>
      <c r="Y31" s="353">
        <v>14379.651182787478</v>
      </c>
      <c r="Z31" s="353">
        <v>14310.42268948472</v>
      </c>
      <c r="AA31" s="353">
        <v>14784.363392563944</v>
      </c>
      <c r="AB31" s="353">
        <v>14936.087461709096</v>
      </c>
      <c r="AC31" s="381">
        <v>15163.665004648019</v>
      </c>
      <c r="AD31" s="353">
        <v>15175.279618620667</v>
      </c>
      <c r="AE31" s="353">
        <v>15111.452136162743</v>
      </c>
      <c r="AF31" s="353">
        <v>14908.257396404513</v>
      </c>
      <c r="AG31" s="353">
        <v>15236.381493675788</v>
      </c>
      <c r="AH31" s="353">
        <v>15673.778027232704</v>
      </c>
      <c r="AI31" s="353">
        <v>15724.231181183326</v>
      </c>
      <c r="AJ31" s="353">
        <v>15830.271338435065</v>
      </c>
      <c r="AK31" s="353">
        <v>15936.279894622741</v>
      </c>
      <c r="AL31" s="353">
        <v>16439.604404236303</v>
      </c>
      <c r="AM31" s="381">
        <v>16729.385451393522</v>
      </c>
      <c r="AN31" s="353">
        <v>16932.435004037823</v>
      </c>
      <c r="AO31" s="353">
        <v>17084.729793233084</v>
      </c>
      <c r="AP31" s="353">
        <v>17667.823289312728</v>
      </c>
      <c r="AQ31" s="353">
        <v>17660.612314639649</v>
      </c>
      <c r="AR31" s="353">
        <v>17619.606063486026</v>
      </c>
      <c r="AS31" s="353">
        <v>17583.776897072908</v>
      </c>
      <c r="AT31" s="353">
        <v>17518.784988132025</v>
      </c>
      <c r="AU31" s="353">
        <v>17867.704665468998</v>
      </c>
      <c r="AV31" s="353">
        <v>18686.69692148341</v>
      </c>
      <c r="AW31" s="381">
        <v>18047.580009092544</v>
      </c>
      <c r="AX31" s="353">
        <v>18848.546228203581</v>
      </c>
      <c r="AY31" s="353">
        <v>18876.621826893668</v>
      </c>
      <c r="AZ31" s="353">
        <v>18301.097249999999</v>
      </c>
      <c r="BA31" s="353">
        <v>18061.60927438354</v>
      </c>
      <c r="BB31" s="353">
        <v>18165.745405989084</v>
      </c>
      <c r="BC31" s="353">
        <v>18597.145659145572</v>
      </c>
      <c r="BD31" s="353">
        <v>18254.907192575407</v>
      </c>
      <c r="BE31" s="353">
        <v>19269.901461204106</v>
      </c>
      <c r="BF31" s="353">
        <v>19386</v>
      </c>
      <c r="BG31" s="353">
        <v>19974.898701068403</v>
      </c>
      <c r="BH31" s="382"/>
      <c r="BL31" s="694">
        <f t="shared" si="2"/>
        <v>5.3168026552179448E-3</v>
      </c>
    </row>
    <row r="32" spans="1:64" s="87" customFormat="1" ht="15" customHeight="1" x14ac:dyDescent="0.2">
      <c r="A32" s="472">
        <v>23</v>
      </c>
      <c r="B32" s="317">
        <v>10507.085408596198</v>
      </c>
      <c r="C32" s="317">
        <f t="shared" si="0"/>
        <v>10557.882073247543</v>
      </c>
      <c r="D32" s="353">
        <v>10608.678737898887</v>
      </c>
      <c r="E32" s="353">
        <f t="shared" si="1"/>
        <v>11342.133738036415</v>
      </c>
      <c r="F32" s="353">
        <v>12075.588738173943</v>
      </c>
      <c r="G32" s="317">
        <v>13478.41194707413</v>
      </c>
      <c r="H32" s="353">
        <v>13725.440989174273</v>
      </c>
      <c r="I32" s="367">
        <v>14258.211612381145</v>
      </c>
      <c r="J32" s="317">
        <v>14694.083901642494</v>
      </c>
      <c r="K32" s="317">
        <v>14553.460184677271</v>
      </c>
      <c r="L32" s="317">
        <v>15074.723986856518</v>
      </c>
      <c r="M32" s="317">
        <v>15633.422233300102</v>
      </c>
      <c r="N32" s="317">
        <v>15800.448705693421</v>
      </c>
      <c r="O32" s="353">
        <v>15577.280578570424</v>
      </c>
      <c r="P32" s="353">
        <v>16231.765371683477</v>
      </c>
      <c r="Q32" s="353">
        <v>16418.583042973289</v>
      </c>
      <c r="R32" s="353">
        <v>16570.011014186275</v>
      </c>
      <c r="S32" s="381">
        <v>16704.373065855911</v>
      </c>
      <c r="T32" s="353">
        <v>16245.72366617658</v>
      </c>
      <c r="U32" s="353">
        <v>15935.255038141864</v>
      </c>
      <c r="V32" s="353">
        <v>15036.717486866088</v>
      </c>
      <c r="W32" s="353">
        <v>14599.909824784831</v>
      </c>
      <c r="X32" s="353">
        <v>14856.102390225578</v>
      </c>
      <c r="Y32" s="353">
        <v>14807.377517483852</v>
      </c>
      <c r="Z32" s="353">
        <v>14712.948715548231</v>
      </c>
      <c r="AA32" s="353">
        <v>15214.975918560951</v>
      </c>
      <c r="AB32" s="353">
        <v>15355.530879194395</v>
      </c>
      <c r="AC32" s="381">
        <v>15577.594101242288</v>
      </c>
      <c r="AD32" s="353">
        <v>15639.663694246823</v>
      </c>
      <c r="AE32" s="353">
        <v>15545.639359934801</v>
      </c>
      <c r="AF32" s="353">
        <v>15353.406317300787</v>
      </c>
      <c r="AG32" s="353">
        <v>15635.905203879443</v>
      </c>
      <c r="AH32" s="353">
        <v>16090.582266670555</v>
      </c>
      <c r="AI32" s="353">
        <v>16142.024763292062</v>
      </c>
      <c r="AJ32" s="353">
        <v>16281.41314232152</v>
      </c>
      <c r="AK32" s="353">
        <v>16380.263648962007</v>
      </c>
      <c r="AL32" s="353">
        <v>16919.85576532409</v>
      </c>
      <c r="AM32" s="381">
        <v>17212.603280437394</v>
      </c>
      <c r="AN32" s="353">
        <v>17495.357998801675</v>
      </c>
      <c r="AO32" s="353">
        <v>17670.218515037595</v>
      </c>
      <c r="AP32" s="353">
        <v>18234.942020121325</v>
      </c>
      <c r="AQ32" s="353">
        <v>18178.610056752303</v>
      </c>
      <c r="AR32" s="353">
        <v>18150.142617848316</v>
      </c>
      <c r="AS32" s="353">
        <v>18143.777935458562</v>
      </c>
      <c r="AT32" s="353">
        <v>18070.899670831652</v>
      </c>
      <c r="AU32" s="353">
        <v>18437.193260384345</v>
      </c>
      <c r="AV32" s="353">
        <v>19293.730579077193</v>
      </c>
      <c r="AW32" s="381">
        <v>18608.784295275051</v>
      </c>
      <c r="AX32" s="353">
        <v>19478.79341055395</v>
      </c>
      <c r="AY32" s="353">
        <v>19444.874910796207</v>
      </c>
      <c r="AZ32" s="353">
        <v>18869.5782</v>
      </c>
      <c r="BA32" s="353">
        <v>18601.151444950523</v>
      </c>
      <c r="BB32" s="353">
        <v>18756.562156533812</v>
      </c>
      <c r="BC32" s="353">
        <v>19185.214417974265</v>
      </c>
      <c r="BD32" s="353">
        <v>18855.878888197236</v>
      </c>
      <c r="BE32" s="353">
        <v>19880.700869323962</v>
      </c>
      <c r="BF32" s="353">
        <v>20009</v>
      </c>
      <c r="BG32" s="353">
        <v>20602.737376424171</v>
      </c>
      <c r="BH32" s="382"/>
      <c r="BL32" s="694">
        <f t="shared" si="2"/>
        <v>5.4980183316968301E-3</v>
      </c>
    </row>
    <row r="33" spans="1:64" s="87" customFormat="1" ht="15" customHeight="1" x14ac:dyDescent="0.2">
      <c r="A33" s="472">
        <v>24</v>
      </c>
      <c r="B33" s="317">
        <v>10820.526348152245</v>
      </c>
      <c r="C33" s="317">
        <f t="shared" si="0"/>
        <v>10926.511231922423</v>
      </c>
      <c r="D33" s="353">
        <v>11032.4961156926</v>
      </c>
      <c r="E33" s="353">
        <f t="shared" si="1"/>
        <v>11812.98549087947</v>
      </c>
      <c r="F33" s="353">
        <v>12593.474866066341</v>
      </c>
      <c r="G33" s="317">
        <v>13895.586281348615</v>
      </c>
      <c r="H33" s="353">
        <v>14137.086605816174</v>
      </c>
      <c r="I33" s="367">
        <v>14734.606261379729</v>
      </c>
      <c r="J33" s="317">
        <v>15135.811161271731</v>
      </c>
      <c r="K33" s="317">
        <v>15014.429511793745</v>
      </c>
      <c r="L33" s="317">
        <v>15516.527491785324</v>
      </c>
      <c r="M33" s="317">
        <v>16038.528580923896</v>
      </c>
      <c r="N33" s="317">
        <v>16177.557832753415</v>
      </c>
      <c r="O33" s="353">
        <v>15942.980971773626</v>
      </c>
      <c r="P33" s="353">
        <v>16652.315656313458</v>
      </c>
      <c r="Q33" s="353">
        <v>16856.875725900118</v>
      </c>
      <c r="R33" s="353">
        <v>16970.347167151293</v>
      </c>
      <c r="S33" s="381">
        <v>17095.435284217383</v>
      </c>
      <c r="T33" s="353">
        <v>16643.375239851481</v>
      </c>
      <c r="U33" s="353">
        <v>16316.288056472729</v>
      </c>
      <c r="V33" s="353">
        <v>15414.536399699797</v>
      </c>
      <c r="W33" s="353">
        <v>14948.177084403178</v>
      </c>
      <c r="X33" s="353">
        <v>15237.308969771257</v>
      </c>
      <c r="Y33" s="353">
        <v>15205.459452745823</v>
      </c>
      <c r="Z33" s="353">
        <v>15123.774247303774</v>
      </c>
      <c r="AA33" s="353">
        <v>15605.155343525377</v>
      </c>
      <c r="AB33" s="353">
        <v>15780.826995528327</v>
      </c>
      <c r="AC33" s="381">
        <v>15984.031268486437</v>
      </c>
      <c r="AD33" s="353">
        <v>16082.448510541532</v>
      </c>
      <c r="AE33" s="353">
        <v>15972.879588126509</v>
      </c>
      <c r="AF33" s="353">
        <v>15788.399749507415</v>
      </c>
      <c r="AG33" s="353">
        <v>16058.541855995709</v>
      </c>
      <c r="AH33" s="353">
        <v>16517.079627955798</v>
      </c>
      <c r="AI33" s="353">
        <v>16543.992830926982</v>
      </c>
      <c r="AJ33" s="353">
        <v>16734.10526168525</v>
      </c>
      <c r="AK33" s="353">
        <v>16850.095772560751</v>
      </c>
      <c r="AL33" s="353">
        <v>17419.617337956068</v>
      </c>
      <c r="AM33" s="381">
        <v>17728.331177490334</v>
      </c>
      <c r="AN33" s="353">
        <v>18036.630109151534</v>
      </c>
      <c r="AO33" s="353">
        <v>18247.262687969924</v>
      </c>
      <c r="AP33" s="353">
        <v>18760.564258431732</v>
      </c>
      <c r="AQ33" s="353">
        <v>18729.067187404649</v>
      </c>
      <c r="AR33" s="353">
        <v>18696.476786732557</v>
      </c>
      <c r="AS33" s="353">
        <v>18684.600856091285</v>
      </c>
      <c r="AT33" s="353">
        <v>18639.143546509022</v>
      </c>
      <c r="AU33" s="353">
        <v>19024.78000979912</v>
      </c>
      <c r="AV33" s="353">
        <v>19872.36500122799</v>
      </c>
      <c r="AW33" s="381">
        <v>19200.450609517568</v>
      </c>
      <c r="AX33" s="353">
        <v>20069.794431366015</v>
      </c>
      <c r="AY33" s="353">
        <v>20063.965745743702</v>
      </c>
      <c r="AZ33" s="353">
        <v>19474.628099999998</v>
      </c>
      <c r="BA33" s="353">
        <v>19147.220335322756</v>
      </c>
      <c r="BB33" s="353">
        <v>19326.011212664624</v>
      </c>
      <c r="BC33" s="353">
        <v>19794.436729278812</v>
      </c>
      <c r="BD33" s="353">
        <v>19427.585875162695</v>
      </c>
      <c r="BE33" s="353">
        <v>20484.326458892076</v>
      </c>
      <c r="BF33" s="353">
        <v>20643</v>
      </c>
      <c r="BG33" s="353">
        <v>21244.331515715741</v>
      </c>
      <c r="BH33" s="382"/>
      <c r="BL33" s="694">
        <f t="shared" si="2"/>
        <v>5.6835648614492751E-3</v>
      </c>
    </row>
    <row r="34" spans="1:64" s="87" customFormat="1" ht="15" customHeight="1" x14ac:dyDescent="0.2">
      <c r="A34" s="472">
        <v>25</v>
      </c>
      <c r="B34" s="317">
        <v>11147.595154645513</v>
      </c>
      <c r="C34" s="317">
        <f t="shared" si="0"/>
        <v>11311.887543857953</v>
      </c>
      <c r="D34" s="353">
        <v>11476.179933070394</v>
      </c>
      <c r="E34" s="353">
        <f t="shared" si="1"/>
        <v>12306.401832487551</v>
      </c>
      <c r="F34" s="353">
        <v>13136.623731904709</v>
      </c>
      <c r="G34" s="317">
        <v>14337.300282345126</v>
      </c>
      <c r="H34" s="353">
        <v>14578.13548078964</v>
      </c>
      <c r="I34" s="367">
        <v>15160.559124013756</v>
      </c>
      <c r="J34" s="317">
        <v>15518.996253962156</v>
      </c>
      <c r="K34" s="317">
        <v>15424.74286889742</v>
      </c>
      <c r="L34" s="317">
        <v>15958.33099671413</v>
      </c>
      <c r="M34" s="317">
        <v>16434.427966101695</v>
      </c>
      <c r="N34" s="317">
        <v>16541.955416204644</v>
      </c>
      <c r="O34" s="353">
        <v>16293.119646117118</v>
      </c>
      <c r="P34" s="353">
        <v>17047.042677852125</v>
      </c>
      <c r="Q34" s="353">
        <v>17249.947735191639</v>
      </c>
      <c r="R34" s="353">
        <v>17367.428554645052</v>
      </c>
      <c r="S34" s="381">
        <v>17471.456648026495</v>
      </c>
      <c r="T34" s="353">
        <v>17013.412120910067</v>
      </c>
      <c r="U34" s="353">
        <v>16717.508254582714</v>
      </c>
      <c r="V34" s="353">
        <v>15785.226653800793</v>
      </c>
      <c r="W34" s="353">
        <v>15305.549370416777</v>
      </c>
      <c r="X34" s="353">
        <v>15625.088076550483</v>
      </c>
      <c r="Y34" s="353">
        <v>15573.896988573391</v>
      </c>
      <c r="Z34" s="353">
        <v>15532.524902636309</v>
      </c>
      <c r="AA34" s="353">
        <v>16029.702904367497</v>
      </c>
      <c r="AB34" s="353">
        <v>16204.172212246049</v>
      </c>
      <c r="AC34" s="381">
        <v>16416.690188456014</v>
      </c>
      <c r="AD34" s="353">
        <v>16528.833203391481</v>
      </c>
      <c r="AE34" s="353">
        <v>16394.90956963295</v>
      </c>
      <c r="AF34" s="353">
        <v>16203.082204334742</v>
      </c>
      <c r="AG34" s="353">
        <v>16477.876659267313</v>
      </c>
      <c r="AH34" s="353">
        <v>16916.113144006766</v>
      </c>
      <c r="AI34" s="353">
        <v>16976.029376062153</v>
      </c>
      <c r="AJ34" s="353">
        <v>17163.542648889885</v>
      </c>
      <c r="AK34" s="353">
        <v>17260.628696093634</v>
      </c>
      <c r="AL34" s="353">
        <v>17904.371055554053</v>
      </c>
      <c r="AM34" s="381">
        <v>18230.759501266839</v>
      </c>
      <c r="AN34" s="353">
        <v>18564.911688852997</v>
      </c>
      <c r="AO34" s="353">
        <v>18791.936090225565</v>
      </c>
      <c r="AP34" s="353">
        <v>19306.934742991238</v>
      </c>
      <c r="AQ34" s="353">
        <v>19280.876792579482</v>
      </c>
      <c r="AR34" s="353">
        <v>19225.696873218018</v>
      </c>
      <c r="AS34" s="353">
        <v>19216.473988439306</v>
      </c>
      <c r="AT34" s="353">
        <v>19253.293586815351</v>
      </c>
      <c r="AU34" s="353">
        <v>19547.21340301595</v>
      </c>
      <c r="AV34" s="353">
        <v>20468.748945530653</v>
      </c>
      <c r="AW34" s="381">
        <v>19742.909032278531</v>
      </c>
      <c r="AX34" s="353">
        <v>20657.33255557176</v>
      </c>
      <c r="AY34" s="353">
        <v>20687.575491895197</v>
      </c>
      <c r="AZ34" s="353">
        <v>20080.78615</v>
      </c>
      <c r="BA34" s="353">
        <v>19678.060212816083</v>
      </c>
      <c r="BB34" s="353">
        <v>19914.691193767954</v>
      </c>
      <c r="BC34" s="353">
        <v>20398.370652464397</v>
      </c>
      <c r="BD34" s="353">
        <v>20012.880048290041</v>
      </c>
      <c r="BE34" s="353">
        <v>21103.324516785353</v>
      </c>
      <c r="BF34" s="353">
        <v>21266</v>
      </c>
      <c r="BG34" s="353">
        <v>21888.873254422131</v>
      </c>
      <c r="BH34" s="382"/>
      <c r="BL34" s="694">
        <f t="shared" si="2"/>
        <v>5.8885214740300729E-3</v>
      </c>
    </row>
    <row r="35" spans="1:64" s="87" customFormat="1" ht="15" customHeight="1" x14ac:dyDescent="0.2">
      <c r="A35" s="472">
        <v>26</v>
      </c>
      <c r="B35" s="317">
        <v>11522.361495419047</v>
      </c>
      <c r="C35" s="317">
        <f t="shared" si="0"/>
        <v>11697.935110085524</v>
      </c>
      <c r="D35" s="353">
        <v>11873.508724752</v>
      </c>
      <c r="E35" s="353">
        <f t="shared" si="1"/>
        <v>12776.640661247538</v>
      </c>
      <c r="F35" s="353">
        <v>13679.772597743076</v>
      </c>
      <c r="G35" s="317">
        <v>14760.609533300118</v>
      </c>
      <c r="H35" s="353">
        <v>15013.303704096794</v>
      </c>
      <c r="I35" s="367">
        <v>15614.535201294761</v>
      </c>
      <c r="J35" s="317">
        <v>15870.249255595043</v>
      </c>
      <c r="K35" s="317">
        <v>15845.187420003655</v>
      </c>
      <c r="L35" s="317">
        <v>16351.584665936474</v>
      </c>
      <c r="M35" s="317">
        <v>16894.776088401464</v>
      </c>
      <c r="N35" s="317">
        <v>16927.538905670481</v>
      </c>
      <c r="O35" s="353">
        <v>16689.943477039742</v>
      </c>
      <c r="P35" s="353">
        <v>17427.013549052896</v>
      </c>
      <c r="Q35" s="353">
        <v>17615.191637630662</v>
      </c>
      <c r="R35" s="353">
        <v>17780.783769495112</v>
      </c>
      <c r="S35" s="381">
        <v>17856.502524567022</v>
      </c>
      <c r="T35" s="353">
        <v>17377.926063445389</v>
      </c>
      <c r="U35" s="353">
        <v>17098.541272913582</v>
      </c>
      <c r="V35" s="353">
        <v>16155.916907901792</v>
      </c>
      <c r="W35" s="353">
        <v>15653.816630035124</v>
      </c>
      <c r="X35" s="353">
        <v>15993.149601629069</v>
      </c>
      <c r="Y35" s="353">
        <v>15916.925039171474</v>
      </c>
      <c r="Z35" s="353">
        <v>15914.302164469742</v>
      </c>
      <c r="AA35" s="353">
        <v>16427.968949538437</v>
      </c>
      <c r="AB35" s="353">
        <v>16613.861131650294</v>
      </c>
      <c r="AC35" s="381">
        <v>16871.824896475959</v>
      </c>
      <c r="AD35" s="353">
        <v>16953.618636909981</v>
      </c>
      <c r="AE35" s="353">
        <v>16820.413048929568</v>
      </c>
      <c r="AF35" s="353">
        <v>16624.534984955168</v>
      </c>
      <c r="AG35" s="353">
        <v>16921.975328873858</v>
      </c>
      <c r="AH35" s="353">
        <v>17328.070822520924</v>
      </c>
      <c r="AI35" s="353">
        <v>17417.561229881612</v>
      </c>
      <c r="AJ35" s="353">
        <v>17585.228458708152</v>
      </c>
      <c r="AK35" s="353">
        <v>17701.571465814137</v>
      </c>
      <c r="AL35" s="353">
        <v>18362.110634090848</v>
      </c>
      <c r="AM35" s="381">
        <v>18755.353780504069</v>
      </c>
      <c r="AN35" s="353">
        <v>19106.183799202856</v>
      </c>
      <c r="AO35" s="353">
        <v>19357.720864661653</v>
      </c>
      <c r="AP35" s="353">
        <v>19876.819906633045</v>
      </c>
      <c r="AQ35" s="353">
        <v>19782.644840422283</v>
      </c>
      <c r="AR35" s="353">
        <v>19748.334620319329</v>
      </c>
      <c r="AS35" s="353">
        <v>19731.726085401453</v>
      </c>
      <c r="AT35" s="353">
        <v>19830.222412557658</v>
      </c>
      <c r="AU35" s="353">
        <v>20117.908541564593</v>
      </c>
      <c r="AV35" s="353">
        <v>21048.566669158241</v>
      </c>
      <c r="AW35" s="381">
        <v>20297.083619677956</v>
      </c>
      <c r="AX35" s="353">
        <v>21234.481989958545</v>
      </c>
      <c r="AY35" s="353">
        <v>21301.017687837699</v>
      </c>
      <c r="AZ35" s="353">
        <v>20676.970849999998</v>
      </c>
      <c r="BA35" s="353">
        <v>20220.865743285689</v>
      </c>
      <c r="BB35" s="353">
        <v>20475.593172133202</v>
      </c>
      <c r="BC35" s="353">
        <v>20990.670121788262</v>
      </c>
      <c r="BD35" s="353">
        <v>20586.677371588103</v>
      </c>
      <c r="BE35" s="353">
        <v>21696.701794136687</v>
      </c>
      <c r="BF35" s="353">
        <v>21920</v>
      </c>
      <c r="BG35" s="353">
        <v>22505.904065256906</v>
      </c>
      <c r="BH35" s="382"/>
      <c r="BL35" s="694">
        <f t="shared" si="2"/>
        <v>6.1291986708940094E-3</v>
      </c>
    </row>
    <row r="36" spans="1:64" s="87" customFormat="1" ht="15" customHeight="1" x14ac:dyDescent="0.2">
      <c r="A36" s="472">
        <v>27</v>
      </c>
      <c r="B36" s="317">
        <v>11883.499969255363</v>
      </c>
      <c r="C36" s="317">
        <f t="shared" si="0"/>
        <v>12100.346255692577</v>
      </c>
      <c r="D36" s="353">
        <v>12317.192542129793</v>
      </c>
      <c r="E36" s="353">
        <f t="shared" si="1"/>
        <v>13251.109949396141</v>
      </c>
      <c r="F36" s="353">
        <v>14185.027356662487</v>
      </c>
      <c r="G36" s="317">
        <v>15202.323534296629</v>
      </c>
      <c r="H36" s="353">
        <v>15454.352579070261</v>
      </c>
      <c r="I36" s="367">
        <v>16068.511278575763</v>
      </c>
      <c r="J36" s="317">
        <v>16285.366439343003</v>
      </c>
      <c r="K36" s="317">
        <v>16240.30398610349</v>
      </c>
      <c r="L36" s="317">
        <v>16720.563417305588</v>
      </c>
      <c r="M36" s="317">
        <v>17350.520729478234</v>
      </c>
      <c r="N36" s="317">
        <v>17325.83393874508</v>
      </c>
      <c r="O36" s="353">
        <v>17090.657737677291</v>
      </c>
      <c r="P36" s="353">
        <v>17818.051533007088</v>
      </c>
      <c r="Q36" s="353">
        <v>18018.699186991871</v>
      </c>
      <c r="R36" s="353">
        <v>18181.11992246013</v>
      </c>
      <c r="S36" s="381">
        <v>18253.581084749443</v>
      </c>
      <c r="T36" s="353">
        <v>17767.293229335395</v>
      </c>
      <c r="U36" s="353">
        <v>17466.9573038825</v>
      </c>
      <c r="V36" s="353">
        <v>16514.726064114937</v>
      </c>
      <c r="W36" s="353">
        <v>16024.846455641598</v>
      </c>
      <c r="X36" s="353">
        <v>16348.066072240565</v>
      </c>
      <c r="Y36" s="353">
        <v>16298.067317613786</v>
      </c>
      <c r="Z36" s="353">
        <v>16316.828190533253</v>
      </c>
      <c r="AA36" s="353">
        <v>16803.99678914146</v>
      </c>
      <c r="AB36" s="353">
        <v>17035.255448751806</v>
      </c>
      <c r="AC36" s="381">
        <v>17298.864869432942</v>
      </c>
      <c r="AD36" s="353">
        <v>17360.404687652273</v>
      </c>
      <c r="AE36" s="353">
        <v>17258.073770491803</v>
      </c>
      <c r="AF36" s="353">
        <v>17049.372928472145</v>
      </c>
      <c r="AG36" s="353">
        <v>17359.470300791083</v>
      </c>
      <c r="AH36" s="353">
        <v>17752.952663498269</v>
      </c>
      <c r="AI36" s="353">
        <v>17846.432672122017</v>
      </c>
      <c r="AJ36" s="353">
        <v>18028.618685208243</v>
      </c>
      <c r="AK36" s="353">
        <v>18171.403589412879</v>
      </c>
      <c r="AL36" s="353">
        <v>18837.859638668437</v>
      </c>
      <c r="AM36" s="381">
        <v>19274.037138285108</v>
      </c>
      <c r="AN36" s="353">
        <v>19635.908771198581</v>
      </c>
      <c r="AO36" s="353">
        <v>19927.727913533836</v>
      </c>
      <c r="AP36" s="353">
        <v>20417.657525526123</v>
      </c>
      <c r="AQ36" s="353">
        <v>20301.995057057422</v>
      </c>
      <c r="AR36" s="353">
        <v>20349.960440030409</v>
      </c>
      <c r="AS36" s="353">
        <v>20286.612959052993</v>
      </c>
      <c r="AT36" s="353">
        <v>20377.374266648752</v>
      </c>
      <c r="AU36" s="353">
        <v>20668.092438347216</v>
      </c>
      <c r="AV36" s="353">
        <v>21631.934297216201</v>
      </c>
      <c r="AW36" s="381">
        <v>20871.175686962775</v>
      </c>
      <c r="AX36" s="353">
        <v>21831.254505114481</v>
      </c>
      <c r="AY36" s="353">
        <v>21895.254511163213</v>
      </c>
      <c r="AZ36" s="353">
        <v>21291.9941</v>
      </c>
      <c r="BA36" s="353">
        <v>20774.549140097373</v>
      </c>
      <c r="BB36" s="353">
        <v>21026.879688012184</v>
      </c>
      <c r="BC36" s="353">
        <v>21600.9501107166</v>
      </c>
      <c r="BD36" s="353">
        <v>21170.926376549149</v>
      </c>
      <c r="BE36" s="353">
        <v>22254.209978729308</v>
      </c>
      <c r="BF36" s="353">
        <v>22528</v>
      </c>
      <c r="BG36" s="353">
        <v>23116.057144123777</v>
      </c>
      <c r="BH36" s="382"/>
      <c r="BL36" s="694">
        <f t="shared" si="2"/>
        <v>6.266915241165627E-3</v>
      </c>
    </row>
    <row r="37" spans="1:64" s="87" customFormat="1" ht="15" customHeight="1" x14ac:dyDescent="0.2">
      <c r="A37" s="473">
        <v>28</v>
      </c>
      <c r="B37" s="316">
        <v>12231.01057615446</v>
      </c>
      <c r="C37" s="316">
        <f t="shared" si="0"/>
        <v>12505.876687623064</v>
      </c>
      <c r="D37" s="354">
        <v>12780.742799091668</v>
      </c>
      <c r="E37" s="354">
        <f t="shared" si="1"/>
        <v>13719.723246120553</v>
      </c>
      <c r="F37" s="354">
        <v>14658.703693149437</v>
      </c>
      <c r="G37" s="316">
        <v>15668.577202015169</v>
      </c>
      <c r="H37" s="354">
        <v>15848.356240713223</v>
      </c>
      <c r="I37" s="368">
        <v>16432.813068986445</v>
      </c>
      <c r="J37" s="316">
        <v>16689.839592738448</v>
      </c>
      <c r="K37" s="316">
        <v>16640.486149204607</v>
      </c>
      <c r="L37" s="316">
        <v>17084.687185104052</v>
      </c>
      <c r="M37" s="316">
        <v>17746.420114656034</v>
      </c>
      <c r="N37" s="316">
        <v>17715.654609413836</v>
      </c>
      <c r="O37" s="354">
        <v>17440.796412020783</v>
      </c>
      <c r="P37" s="354">
        <v>18198.022404207863</v>
      </c>
      <c r="Q37" s="354">
        <v>18401.335656213705</v>
      </c>
      <c r="R37" s="354">
        <v>18581.456075425151</v>
      </c>
      <c r="S37" s="383">
        <v>18635.6187903795</v>
      </c>
      <c r="T37" s="354">
        <v>18142.853048917241</v>
      </c>
      <c r="U37" s="354">
        <v>17815.186155072297</v>
      </c>
      <c r="V37" s="354">
        <v>16854.525463707516</v>
      </c>
      <c r="W37" s="354">
        <v>16395.876281248075</v>
      </c>
      <c r="X37" s="354">
        <v>16711.745912496786</v>
      </c>
      <c r="Y37" s="354">
        <v>16649.565196621697</v>
      </c>
      <c r="Z37" s="354">
        <v>16715.204463750746</v>
      </c>
      <c r="AA37" s="354">
        <v>17182.046283796109</v>
      </c>
      <c r="AB37" s="354">
        <v>17472.256962783002</v>
      </c>
      <c r="AC37" s="383">
        <v>17716.539930702274</v>
      </c>
      <c r="AD37" s="354">
        <v>17768.990676672187</v>
      </c>
      <c r="AE37" s="354">
        <v>17676.630254208067</v>
      </c>
      <c r="AF37" s="354">
        <v>17487.75152357532</v>
      </c>
      <c r="AG37" s="354">
        <v>17805.219894819955</v>
      </c>
      <c r="AH37" s="354">
        <v>18176.218984167714</v>
      </c>
      <c r="AI37" s="354">
        <v>18276.886665809805</v>
      </c>
      <c r="AJ37" s="354">
        <v>18476.659858140152</v>
      </c>
      <c r="AK37" s="354">
        <v>18657.961128414812</v>
      </c>
      <c r="AL37" s="354">
        <v>19319.611785259625</v>
      </c>
      <c r="AM37" s="383">
        <v>19773.510001333514</v>
      </c>
      <c r="AN37" s="354">
        <v>20148.313035663115</v>
      </c>
      <c r="AO37" s="354">
        <v>20482.253289473683</v>
      </c>
      <c r="AP37" s="354">
        <v>20975.093741418477</v>
      </c>
      <c r="AQ37" s="354">
        <v>20859.214560322205</v>
      </c>
      <c r="AR37" s="354">
        <v>20889.712269530504</v>
      </c>
      <c r="AS37" s="354">
        <v>20823.600256135131</v>
      </c>
      <c r="AT37" s="354">
        <v>20962.988042455996</v>
      </c>
      <c r="AU37" s="354">
        <v>21219.482878763134</v>
      </c>
      <c r="AV37" s="354">
        <v>22236.6013518564</v>
      </c>
      <c r="AW37" s="383">
        <v>21419.49219204297</v>
      </c>
      <c r="AX37" s="354">
        <v>22445.341503302017</v>
      </c>
      <c r="AY37" s="354">
        <v>22478.19405647874</v>
      </c>
      <c r="AZ37" s="354">
        <v>21887.070649999998</v>
      </c>
      <c r="BA37" s="354">
        <v>21311.915737395946</v>
      </c>
      <c r="BB37" s="354">
        <v>21603.807437187868</v>
      </c>
      <c r="BC37" s="354">
        <v>22180.557448554955</v>
      </c>
      <c r="BD37" s="354">
        <v>21786.530426499161</v>
      </c>
      <c r="BE37" s="354">
        <v>22840.4134375289</v>
      </c>
      <c r="BF37" s="354">
        <v>23127</v>
      </c>
      <c r="BG37" s="354">
        <v>23762.563949106709</v>
      </c>
      <c r="BH37" s="384"/>
      <c r="BL37" s="694">
        <f t="shared" si="2"/>
        <v>6.4079185388674631E-3</v>
      </c>
    </row>
    <row r="38" spans="1:64" s="87" customFormat="1" ht="15" customHeight="1" x14ac:dyDescent="0.2">
      <c r="A38" s="472">
        <v>29</v>
      </c>
      <c r="B38" s="317">
        <v>12598.962983459385</v>
      </c>
      <c r="C38" s="317">
        <f t="shared" si="0"/>
        <v>12905.072653436397</v>
      </c>
      <c r="D38" s="353">
        <v>13211.182323413408</v>
      </c>
      <c r="E38" s="353">
        <f t="shared" si="1"/>
        <v>14187.570387741129</v>
      </c>
      <c r="F38" s="353">
        <v>15163.958452068848</v>
      </c>
      <c r="G38" s="317">
        <v>16091.88645297016</v>
      </c>
      <c r="H38" s="353">
        <v>16289.40511568669</v>
      </c>
      <c r="I38" s="367">
        <v>16802.719502326523</v>
      </c>
      <c r="J38" s="317">
        <v>17073.024685428874</v>
      </c>
      <c r="K38" s="317">
        <v>17005.209133296761</v>
      </c>
      <c r="L38" s="317">
        <v>17468.230887185106</v>
      </c>
      <c r="M38" s="317">
        <v>18174.543868394816</v>
      </c>
      <c r="N38" s="317">
        <v>18046.154743241696</v>
      </c>
      <c r="O38" s="353">
        <v>17771.482937789635</v>
      </c>
      <c r="P38" s="353">
        <v>18555.859049901792</v>
      </c>
      <c r="Q38" s="353">
        <v>18763.101045296167</v>
      </c>
      <c r="R38" s="353">
        <v>18942.735042735043</v>
      </c>
      <c r="S38" s="381">
        <v>19011.640154188612</v>
      </c>
      <c r="T38" s="353">
        <v>18512.889929975827</v>
      </c>
      <c r="U38" s="353">
        <v>18160.891608789705</v>
      </c>
      <c r="V38" s="353">
        <v>17189.572424144957</v>
      </c>
      <c r="W38" s="353">
        <v>16782.839903046235</v>
      </c>
      <c r="X38" s="353">
        <v>17110.479231331923</v>
      </c>
      <c r="Y38" s="353">
        <v>17045.52967478121</v>
      </c>
      <c r="Z38" s="353">
        <v>17096.981725584181</v>
      </c>
      <c r="AA38" s="353">
        <v>17572.225708760536</v>
      </c>
      <c r="AB38" s="353">
        <v>17897.553079116933</v>
      </c>
      <c r="AC38" s="381">
        <v>18136.087974309135</v>
      </c>
      <c r="AD38" s="353">
        <v>18199.175925023552</v>
      </c>
      <c r="AE38" s="353">
        <v>18114.290975770302</v>
      </c>
      <c r="AF38" s="353">
        <v>17912.589467092297</v>
      </c>
      <c r="AG38" s="353">
        <v>18206.394529445941</v>
      </c>
      <c r="AH38" s="353">
        <v>18601.100825145058</v>
      </c>
      <c r="AI38" s="353">
        <v>18682.019836339488</v>
      </c>
      <c r="AJ38" s="353">
        <v>18902.996614390238</v>
      </c>
      <c r="AK38" s="353">
        <v>19170.367036676227</v>
      </c>
      <c r="AL38" s="353">
        <v>19816.371786884803</v>
      </c>
      <c r="AM38" s="381">
        <v>20261.161021469532</v>
      </c>
      <c r="AN38" s="353">
        <v>20691.028538307237</v>
      </c>
      <c r="AO38" s="353">
        <v>21053.667763157893</v>
      </c>
      <c r="AP38" s="353">
        <v>21569.876800559203</v>
      </c>
      <c r="AQ38" s="353">
        <v>21431.311283334348</v>
      </c>
      <c r="AR38" s="353">
        <v>21449.211117183044</v>
      </c>
      <c r="AS38" s="353">
        <v>21398.943788723132</v>
      </c>
      <c r="AT38" s="353">
        <v>21485.32575350441</v>
      </c>
      <c r="AU38" s="353">
        <v>21734.677010180196</v>
      </c>
      <c r="AV38" s="353">
        <v>22817.602376960778</v>
      </c>
      <c r="AW38" s="381">
        <v>21974.838395906241</v>
      </c>
      <c r="AX38" s="353">
        <v>23014.410845607385</v>
      </c>
      <c r="AY38" s="353">
        <v>23080.33897441125</v>
      </c>
      <c r="AZ38" s="353">
        <v>22484.363499999999</v>
      </c>
      <c r="BA38" s="353">
        <v>21871.038067378668</v>
      </c>
      <c r="BB38" s="353">
        <v>22159.367491949633</v>
      </c>
      <c r="BC38" s="353">
        <v>22762.280141640895</v>
      </c>
      <c r="BD38" s="353">
        <v>22353.011572633128</v>
      </c>
      <c r="BE38" s="353">
        <v>23405.095440673264</v>
      </c>
      <c r="BF38" s="353">
        <v>23726</v>
      </c>
      <c r="BG38" s="353">
        <v>24353.066365208138</v>
      </c>
      <c r="BH38" s="382"/>
      <c r="BL38" s="694">
        <f t="shared" si="2"/>
        <v>6.550420002146895E-3</v>
      </c>
    </row>
    <row r="39" spans="1:64" s="87" customFormat="1" ht="15" customHeight="1" x14ac:dyDescent="0.2">
      <c r="A39" s="472">
        <v>30</v>
      </c>
      <c r="B39" s="317">
        <v>12966.91539076431</v>
      </c>
      <c r="C39" s="317">
        <f t="shared" si="0"/>
        <v>13317.512912305781</v>
      </c>
      <c r="D39" s="353">
        <v>13668.110433847254</v>
      </c>
      <c r="E39" s="353">
        <f t="shared" si="1"/>
        <v>14668.661822417758</v>
      </c>
      <c r="F39" s="353">
        <v>15669.21321098826</v>
      </c>
      <c r="G39" s="317">
        <v>16502.925870564137</v>
      </c>
      <c r="H39" s="353">
        <v>16759.857248991721</v>
      </c>
      <c r="I39" s="367">
        <v>17206.25379324297</v>
      </c>
      <c r="J39" s="317">
        <v>17445.565747766785</v>
      </c>
      <c r="K39" s="317">
        <v>17385.128908392759</v>
      </c>
      <c r="L39" s="317">
        <v>17822.644687842279</v>
      </c>
      <c r="M39" s="317">
        <v>18533.615403788637</v>
      </c>
      <c r="N39" s="317">
        <v>18368.180514663713</v>
      </c>
      <c r="O39" s="353">
        <v>18106.059893273417</v>
      </c>
      <c r="P39" s="353">
        <v>18943.207996271511</v>
      </c>
      <c r="Q39" s="353">
        <v>19128.344947735193</v>
      </c>
      <c r="R39" s="353">
        <v>19310.523540987459</v>
      </c>
      <c r="S39" s="381">
        <v>19375.62883435583</v>
      </c>
      <c r="T39" s="353">
        <v>18869.119464726256</v>
      </c>
      <c r="U39" s="353">
        <v>18526.784242286234</v>
      </c>
      <c r="V39" s="353">
        <v>17555.510239090814</v>
      </c>
      <c r="W39" s="353">
        <v>17128.83090606577</v>
      </c>
      <c r="X39" s="353">
        <v>17480.731598821691</v>
      </c>
      <c r="Y39" s="353">
        <v>17422.437039018609</v>
      </c>
      <c r="Z39" s="353">
        <v>17493.283122378667</v>
      </c>
      <c r="AA39" s="353">
        <v>17968.470098879847</v>
      </c>
      <c r="AB39" s="353">
        <v>18289.683901975284</v>
      </c>
      <c r="AC39" s="381">
        <v>18538.779176878223</v>
      </c>
      <c r="AD39" s="353">
        <v>18663.560000649708</v>
      </c>
      <c r="AE39" s="353">
        <v>18538.057706171832</v>
      </c>
      <c r="AF39" s="353">
        <v>18323.886759023077</v>
      </c>
      <c r="AG39" s="353">
        <v>18622.427483872889</v>
      </c>
      <c r="AH39" s="353">
        <v>19037.291308277694</v>
      </c>
      <c r="AI39" s="353">
        <v>19136.212101738001</v>
      </c>
      <c r="AJ39" s="353">
        <v>19341.73589445851</v>
      </c>
      <c r="AK39" s="353">
        <v>19637.158175656208</v>
      </c>
      <c r="AL39" s="353">
        <v>20373.163208645958</v>
      </c>
      <c r="AM39" s="381">
        <v>20742.901120149356</v>
      </c>
      <c r="AN39" s="353">
        <v>21239.517610128427</v>
      </c>
      <c r="AO39" s="353">
        <v>21625.082236842107</v>
      </c>
      <c r="AP39" s="353">
        <v>22132.845882117981</v>
      </c>
      <c r="AQ39" s="353">
        <v>22020.990175138828</v>
      </c>
      <c r="AR39" s="353">
        <v>22041.621661756319</v>
      </c>
      <c r="AS39" s="353">
        <v>21987.072733146426</v>
      </c>
      <c r="AT39" s="353">
        <v>21994.015685879349</v>
      </c>
      <c r="AU39" s="353">
        <v>22286.067450596114</v>
      </c>
      <c r="AV39" s="353">
        <v>23411.619718309859</v>
      </c>
      <c r="AW39" s="381">
        <v>22547.758846727214</v>
      </c>
      <c r="AX39" s="353">
        <v>23571.93719922502</v>
      </c>
      <c r="AY39" s="353">
        <v>23656.500152920784</v>
      </c>
      <c r="AZ39" s="353">
        <v>23062.817800000001</v>
      </c>
      <c r="BA39" s="353">
        <v>22455.179489948168</v>
      </c>
      <c r="BB39" s="353">
        <v>22709.585623107923</v>
      </c>
      <c r="BC39" s="353">
        <v>23329.195347993737</v>
      </c>
      <c r="BD39" s="353">
        <v>22928.899232263786</v>
      </c>
      <c r="BE39" s="353">
        <v>23989.249237029504</v>
      </c>
      <c r="BF39" s="353">
        <v>24333</v>
      </c>
      <c r="BG39" s="353">
        <v>24946.516380724388</v>
      </c>
      <c r="BH39" s="382"/>
      <c r="BL39" s="694">
        <f t="shared" si="2"/>
        <v>6.7147264882687629E-3</v>
      </c>
    </row>
    <row r="40" spans="1:64" s="87" customFormat="1" ht="15" customHeight="1" x14ac:dyDescent="0.2">
      <c r="A40" s="472">
        <v>31</v>
      </c>
      <c r="B40" s="317">
        <v>13334.867798069236</v>
      </c>
      <c r="C40" s="317">
        <f t="shared" si="0"/>
        <v>13756.441757287275</v>
      </c>
      <c r="D40" s="353">
        <v>14178.015716505315</v>
      </c>
      <c r="E40" s="353">
        <f t="shared" si="1"/>
        <v>15154.136947503768</v>
      </c>
      <c r="F40" s="353">
        <v>16130.258178502223</v>
      </c>
      <c r="G40" s="317">
        <v>16895.560538116591</v>
      </c>
      <c r="H40" s="353">
        <v>17159.741562300995</v>
      </c>
      <c r="I40" s="367">
        <v>17609.788084159416</v>
      </c>
      <c r="J40" s="317">
        <v>17866.004946690999</v>
      </c>
      <c r="K40" s="317">
        <v>17780.245474492593</v>
      </c>
      <c r="L40" s="317">
        <v>18157.638554216868</v>
      </c>
      <c r="M40" s="317">
        <v>18892.686939182455</v>
      </c>
      <c r="N40" s="317">
        <v>18694.443467288649</v>
      </c>
      <c r="O40" s="353">
        <v>18425.075129897486</v>
      </c>
      <c r="P40" s="353">
        <v>19301.044641965444</v>
      </c>
      <c r="Q40" s="353">
        <v>19500.54587688734</v>
      </c>
      <c r="R40" s="353">
        <v>19694.585866596179</v>
      </c>
      <c r="S40" s="381">
        <v>19736.609343612574</v>
      </c>
      <c r="T40" s="353">
        <v>19211.541653168533</v>
      </c>
      <c r="U40" s="353">
        <v>18887.630080837982</v>
      </c>
      <c r="V40" s="353">
        <v>17904.814516993676</v>
      </c>
      <c r="W40" s="353">
        <v>17465.716882690056</v>
      </c>
      <c r="X40" s="353">
        <v>17857.556493545006</v>
      </c>
      <c r="Y40" s="353">
        <v>17805.696774563377</v>
      </c>
      <c r="Z40" s="353">
        <v>17885.43476632714</v>
      </c>
      <c r="AA40" s="353">
        <v>18384.931039515453</v>
      </c>
      <c r="AB40" s="353">
        <v>18724.734516390268</v>
      </c>
      <c r="AC40" s="381">
        <v>18962.073185160145</v>
      </c>
      <c r="AD40" s="353">
        <v>19106.344816944416</v>
      </c>
      <c r="AE40" s="353">
        <v>18923.61596088142</v>
      </c>
      <c r="AF40" s="353">
        <v>18740.26179529868</v>
      </c>
      <c r="AG40" s="353">
        <v>19033.507665032848</v>
      </c>
      <c r="AH40" s="353">
        <v>19494.483555413011</v>
      </c>
      <c r="AI40" s="353">
        <v>19546.092926609828</v>
      </c>
      <c r="AJ40" s="353">
        <v>19802.179591208605</v>
      </c>
      <c r="AK40" s="353">
        <v>20105.46980694557</v>
      </c>
      <c r="AL40" s="353">
        <v>20887.932636311929</v>
      </c>
      <c r="AM40" s="381">
        <v>21255.673556474198</v>
      </c>
      <c r="AN40" s="353">
        <v>21845.74237372027</v>
      </c>
      <c r="AO40" s="353">
        <v>22157.088815789473</v>
      </c>
      <c r="AP40" s="353">
        <v>22694.431747260154</v>
      </c>
      <c r="AQ40" s="353">
        <v>22580.914627448583</v>
      </c>
      <c r="AR40" s="353">
        <v>22595.854637901539</v>
      </c>
      <c r="AS40" s="353">
        <v>22573.923136386187</v>
      </c>
      <c r="AT40" s="353">
        <v>22547.371075731109</v>
      </c>
      <c r="AU40" s="353">
        <v>22822.979367412489</v>
      </c>
      <c r="AV40" s="353">
        <v>23979.604427169539</v>
      </c>
      <c r="AW40" s="381">
        <v>23093.732118879714</v>
      </c>
      <c r="AX40" s="353">
        <v>24158.321024561992</v>
      </c>
      <c r="AY40" s="353">
        <v>24212.326231012332</v>
      </c>
      <c r="AZ40" s="353">
        <v>23623.541699999998</v>
      </c>
      <c r="BA40" s="353">
        <v>23006.687313491439</v>
      </c>
      <c r="BB40" s="353">
        <v>23269.419216752471</v>
      </c>
      <c r="BC40" s="353">
        <v>23866.495580880386</v>
      </c>
      <c r="BD40" s="353">
        <v>23519.419246222624</v>
      </c>
      <c r="BE40" s="353">
        <v>24549.831915287155</v>
      </c>
      <c r="BF40" s="353">
        <v>24971</v>
      </c>
      <c r="BG40" s="353">
        <v>25530.141064857915</v>
      </c>
      <c r="BH40" s="382"/>
      <c r="BL40" s="694">
        <f t="shared" si="2"/>
        <v>6.923963859977178E-3</v>
      </c>
    </row>
    <row r="41" spans="1:64" s="87" customFormat="1" ht="15" customHeight="1" x14ac:dyDescent="0.2">
      <c r="A41" s="472">
        <v>32</v>
      </c>
      <c r="B41" s="317">
        <v>13723.262005779989</v>
      </c>
      <c r="C41" s="317">
        <f t="shared" si="0"/>
        <v>14172.480769831549</v>
      </c>
      <c r="D41" s="353">
        <v>14621.699533883109</v>
      </c>
      <c r="E41" s="353">
        <f t="shared" si="1"/>
        <v>15565.449390787446</v>
      </c>
      <c r="F41" s="353">
        <v>16509.19924769178</v>
      </c>
      <c r="G41" s="317">
        <v>17282.060288988541</v>
      </c>
      <c r="H41" s="353">
        <v>17583.148482275523</v>
      </c>
      <c r="I41" s="367">
        <v>17990.903803358284</v>
      </c>
      <c r="J41" s="317">
        <v>18259.834069733934</v>
      </c>
      <c r="K41" s="317">
        <v>18160.16524958859</v>
      </c>
      <c r="L41" s="317">
        <v>18531.472289156627</v>
      </c>
      <c r="M41" s="317">
        <v>19256.361955799272</v>
      </c>
      <c r="N41" s="317">
        <v>19050.366688334037</v>
      </c>
      <c r="O41" s="353">
        <v>18786.885093385761</v>
      </c>
      <c r="P41" s="353">
        <v>19651.503212490428</v>
      </c>
      <c r="Q41" s="353">
        <v>19862.311265969802</v>
      </c>
      <c r="R41" s="353">
        <v>20088.412488618676</v>
      </c>
      <c r="S41" s="381">
        <v>20100.598023779792</v>
      </c>
      <c r="T41" s="353">
        <v>19573.294126442222</v>
      </c>
      <c r="U41" s="353">
        <v>19233.33553455539</v>
      </c>
      <c r="V41" s="353">
        <v>18249.366355741397</v>
      </c>
      <c r="W41" s="353">
        <v>17829.91793850009</v>
      </c>
      <c r="X41" s="353">
        <v>18249.717285146595</v>
      </c>
      <c r="Y41" s="353">
        <v>18188.95651010815</v>
      </c>
      <c r="Z41" s="353">
        <v>18277.586410275613</v>
      </c>
      <c r="AA41" s="353">
        <v>18807.456945305945</v>
      </c>
      <c r="AB41" s="353">
        <v>19169.539628886308</v>
      </c>
      <c r="AC41" s="381">
        <v>19392.859122792193</v>
      </c>
      <c r="AD41" s="353">
        <v>19545.529756683882</v>
      </c>
      <c r="AE41" s="353">
        <v>19345.645942387862</v>
      </c>
      <c r="AF41" s="353">
        <v>19178.640390401855</v>
      </c>
      <c r="AG41" s="353">
        <v>19499.068352129671</v>
      </c>
      <c r="AH41" s="353">
        <v>19945.213721316737</v>
      </c>
      <c r="AI41" s="353">
        <v>19992.372434771434</v>
      </c>
      <c r="AJ41" s="353">
        <v>20228.516347458695</v>
      </c>
      <c r="AK41" s="353">
        <v>20570.74045361617</v>
      </c>
      <c r="AL41" s="353">
        <v>21411.706776998297</v>
      </c>
      <c r="AM41" s="381">
        <v>21784.701026803577</v>
      </c>
      <c r="AN41" s="353">
        <v>22404.335191601323</v>
      </c>
      <c r="AO41" s="353">
        <v>22696.132518796992</v>
      </c>
      <c r="AP41" s="353">
        <v>23286.448373567666</v>
      </c>
      <c r="AQ41" s="353">
        <v>23155.716299505704</v>
      </c>
      <c r="AR41" s="353">
        <v>23209.328668504084</v>
      </c>
      <c r="AS41" s="353">
        <v>23108.353351101265</v>
      </c>
      <c r="AT41" s="353">
        <v>23101.967172735007</v>
      </c>
      <c r="AU41" s="353">
        <v>23397.294136861019</v>
      </c>
      <c r="AV41" s="353">
        <v>24527.473010923768</v>
      </c>
      <c r="AW41" s="381">
        <v>23652.59317213453</v>
      </c>
      <c r="AX41" s="353">
        <v>24729.698964604908</v>
      </c>
      <c r="AY41" s="353">
        <v>24793.006320725861</v>
      </c>
      <c r="AZ41" s="353">
        <v>24194.238949999999</v>
      </c>
      <c r="BA41" s="353">
        <v>23584.30201625569</v>
      </c>
      <c r="BB41" s="353">
        <v>23841.005042324676</v>
      </c>
      <c r="BC41" s="353">
        <v>24402.738136143242</v>
      </c>
      <c r="BD41" s="353">
        <v>24118.300605511857</v>
      </c>
      <c r="BE41" s="353">
        <v>25136.035374086747</v>
      </c>
      <c r="BF41" s="353">
        <v>25562</v>
      </c>
      <c r="BG41" s="353">
        <v>26077.412022875382</v>
      </c>
      <c r="BH41" s="382"/>
      <c r="BL41" s="694">
        <f t="shared" si="2"/>
        <v>7.0494888839236491E-3</v>
      </c>
    </row>
    <row r="42" spans="1:64" s="87" customFormat="1" ht="15" customHeight="1" x14ac:dyDescent="0.2">
      <c r="A42" s="472">
        <v>33</v>
      </c>
      <c r="B42" s="317">
        <v>14098.028346553525</v>
      </c>
      <c r="C42" s="317">
        <f t="shared" si="0"/>
        <v>14558.52833605912</v>
      </c>
      <c r="D42" s="353">
        <v>15019.028325564715</v>
      </c>
      <c r="E42" s="353">
        <f t="shared" si="1"/>
        <v>15966.215690196013</v>
      </c>
      <c r="F42" s="353">
        <v>16913.403054827311</v>
      </c>
      <c r="G42" s="317">
        <v>17705.369539943531</v>
      </c>
      <c r="H42" s="353">
        <v>17988.913447251114</v>
      </c>
      <c r="I42" s="367">
        <v>18349.600950839569</v>
      </c>
      <c r="J42" s="317">
        <v>18648.341177600614</v>
      </c>
      <c r="K42" s="317">
        <v>18565.413009690983</v>
      </c>
      <c r="L42" s="317">
        <v>18876.17612267251</v>
      </c>
      <c r="M42" s="317">
        <v>19550.98475407112</v>
      </c>
      <c r="N42" s="317">
        <v>19402.052728176503</v>
      </c>
      <c r="O42" s="353">
        <v>19137.02376772925</v>
      </c>
      <c r="P42" s="353">
        <v>19990.894670261991</v>
      </c>
      <c r="Q42" s="353">
        <v>20199.727061556332</v>
      </c>
      <c r="R42" s="353">
        <v>20456.200986871092</v>
      </c>
      <c r="S42" s="381">
        <v>20452.554020305121</v>
      </c>
      <c r="T42" s="353">
        <v>19962.661292332228</v>
      </c>
      <c r="U42" s="353">
        <v>19584.087783217579</v>
      </c>
      <c r="V42" s="353">
        <v>18620.056609842395</v>
      </c>
      <c r="W42" s="353">
        <v>18196.395250908939</v>
      </c>
      <c r="X42" s="353">
        <v>18609.015440580453</v>
      </c>
      <c r="Y42" s="353">
        <v>18544.689303320974</v>
      </c>
      <c r="Z42" s="353">
        <v>18675.962683493108</v>
      </c>
      <c r="AA42" s="353">
        <v>19211.787955631771</v>
      </c>
      <c r="AB42" s="353">
        <v>19592.884845604029</v>
      </c>
      <c r="AC42" s="381">
        <v>19834.882954449422</v>
      </c>
      <c r="AD42" s="353">
        <v>20004.514017477177</v>
      </c>
      <c r="AE42" s="353">
        <v>19785.043412845185</v>
      </c>
      <c r="AF42" s="353">
        <v>19617.01898550503</v>
      </c>
      <c r="AG42" s="353">
        <v>19977.836434605128</v>
      </c>
      <c r="AH42" s="353">
        <v>20378.173163833573</v>
      </c>
      <c r="AI42" s="353">
        <v>20440.23449438042</v>
      </c>
      <c r="AJ42" s="353">
        <v>20684.309097776968</v>
      </c>
      <c r="AK42" s="353">
        <v>21023.847161811722</v>
      </c>
      <c r="AL42" s="353">
        <v>21926.476204664268</v>
      </c>
      <c r="AM42" s="381">
        <v>22340.327643685829</v>
      </c>
      <c r="AN42" s="353">
        <v>22954.26765571678</v>
      </c>
      <c r="AO42" s="353">
        <v>23226.731672932332</v>
      </c>
      <c r="AP42" s="353">
        <v>23863.249619292506</v>
      </c>
      <c r="AQ42" s="353">
        <v>23716.993226337949</v>
      </c>
      <c r="AR42" s="353">
        <v>23814.903891845654</v>
      </c>
      <c r="AS42" s="353">
        <v>23649.176271733988</v>
      </c>
      <c r="AT42" s="353">
        <v>23660.285391195306</v>
      </c>
      <c r="AU42" s="353">
        <v>23957.130382710002</v>
      </c>
      <c r="AV42" s="353">
        <v>25084.808006492327</v>
      </c>
      <c r="AW42" s="381">
        <v>24238.401404057815</v>
      </c>
      <c r="AX42" s="353">
        <v>25295.305410303954</v>
      </c>
      <c r="AY42" s="353">
        <v>25380.464777245383</v>
      </c>
      <c r="AZ42" s="353">
        <v>24742.7732</v>
      </c>
      <c r="BA42" s="353">
        <v>24167.355652190981</v>
      </c>
      <c r="BB42" s="353">
        <v>24423.274715103835</v>
      </c>
      <c r="BC42" s="353">
        <v>24942.153724277476</v>
      </c>
      <c r="BD42" s="353">
        <v>24692.097928809915</v>
      </c>
      <c r="BE42" s="353">
        <v>25702.767039674465</v>
      </c>
      <c r="BF42" s="353">
        <v>26129</v>
      </c>
      <c r="BG42" s="353">
        <v>26650.228842487919</v>
      </c>
      <c r="BH42" s="382"/>
      <c r="BL42" s="694">
        <f t="shared" si="2"/>
        <v>7.1088915609263115E-3</v>
      </c>
    </row>
    <row r="43" spans="1:64" s="87" customFormat="1" ht="15" customHeight="1" x14ac:dyDescent="0.2">
      <c r="A43" s="472">
        <v>34</v>
      </c>
      <c r="B43" s="317">
        <v>14472.794687327059</v>
      </c>
      <c r="C43" s="317">
        <f t="shared" si="0"/>
        <v>14967.753415134785</v>
      </c>
      <c r="D43" s="353">
        <v>15462.71214294251</v>
      </c>
      <c r="E43" s="353">
        <f t="shared" si="1"/>
        <v>16393.317344695919</v>
      </c>
      <c r="F43" s="353">
        <v>17323.922546449332</v>
      </c>
      <c r="G43" s="317">
        <v>18091.869290815481</v>
      </c>
      <c r="H43" s="353">
        <v>18341.752547229888</v>
      </c>
      <c r="I43" s="367">
        <v>18713.902741250251</v>
      </c>
      <c r="J43" s="317">
        <v>19015.56022476227</v>
      </c>
      <c r="K43" s="317">
        <v>18980.791963795938</v>
      </c>
      <c r="L43" s="317">
        <v>19225.734939759037</v>
      </c>
      <c r="M43" s="317">
        <v>19905.452808241942</v>
      </c>
      <c r="N43" s="317">
        <v>19757.975949221887</v>
      </c>
      <c r="O43" s="353">
        <v>19479.381582642887</v>
      </c>
      <c r="P43" s="353">
        <v>20322.908052864608</v>
      </c>
      <c r="Q43" s="353">
        <v>20554.535423925667</v>
      </c>
      <c r="R43" s="353">
        <v>20840.263312479809</v>
      </c>
      <c r="S43" s="381">
        <v>20813.534529561864</v>
      </c>
      <c r="T43" s="353">
        <v>20338.221111914077</v>
      </c>
      <c r="U43" s="353">
        <v>19949.980416714105</v>
      </c>
      <c r="V43" s="353">
        <v>18983.618205210681</v>
      </c>
      <c r="W43" s="353">
        <v>18567.425076515414</v>
      </c>
      <c r="X43" s="353">
        <v>18933.260117435399</v>
      </c>
      <c r="Y43" s="353">
        <v>18911.009382046086</v>
      </c>
      <c r="Z43" s="353">
        <v>19061.889698172556</v>
      </c>
      <c r="AA43" s="353">
        <v>19616.118965957601</v>
      </c>
      <c r="AB43" s="353">
        <v>19992.819266927221</v>
      </c>
      <c r="AC43" s="381">
        <v>20261.922927406406</v>
      </c>
      <c r="AD43" s="353">
        <v>20407.700191664229</v>
      </c>
      <c r="AE43" s="353">
        <v>20222.70413440742</v>
      </c>
      <c r="AF43" s="353">
        <v>20084.171465228879</v>
      </c>
      <c r="AG43" s="353">
        <v>20445.048046124277</v>
      </c>
      <c r="AH43" s="353">
        <v>20836.98093127679</v>
      </c>
      <c r="AI43" s="353">
        <v>20888.096553989406</v>
      </c>
      <c r="AJ43" s="353">
        <v>21143.202479049789</v>
      </c>
      <c r="AK43" s="353">
        <v>21481.515346935415</v>
      </c>
      <c r="AL43" s="353">
        <v>22429.239348303043</v>
      </c>
      <c r="AM43" s="381">
        <v>22875.266035471399</v>
      </c>
      <c r="AN43" s="353">
        <v>23498.426550655167</v>
      </c>
      <c r="AO43" s="353">
        <v>23782.66447368421</v>
      </c>
      <c r="AP43" s="353">
        <v>24435.901215767528</v>
      </c>
      <c r="AQ43" s="353">
        <v>24293.147372917552</v>
      </c>
      <c r="AR43" s="353">
        <v>24442.859069093327</v>
      </c>
      <c r="AS43" s="353">
        <v>24207.898768936117</v>
      </c>
      <c r="AT43" s="353">
        <v>24247.139874154684</v>
      </c>
      <c r="AU43" s="353">
        <v>24483.18340682672</v>
      </c>
      <c r="AV43" s="353">
        <v>25622.026876955439</v>
      </c>
      <c r="AW43" s="381">
        <v>24835.925800619563</v>
      </c>
      <c r="AX43" s="353">
        <v>25864.374752609325</v>
      </c>
      <c r="AY43" s="353">
        <v>25998.42588439188</v>
      </c>
      <c r="AZ43" s="353">
        <v>25343.390499999998</v>
      </c>
      <c r="BA43" s="353">
        <v>24763.462727736765</v>
      </c>
      <c r="BB43" s="353">
        <v>24982.039924027689</v>
      </c>
      <c r="BC43" s="353">
        <v>25484.742345283088</v>
      </c>
      <c r="BD43" s="353">
        <v>25254.398402278686</v>
      </c>
      <c r="BE43" s="353">
        <v>26265.399380375475</v>
      </c>
      <c r="BF43" s="353">
        <v>26687</v>
      </c>
      <c r="BG43" s="353">
        <v>27234.83605975972</v>
      </c>
      <c r="BH43" s="382"/>
      <c r="BL43" s="694">
        <f t="shared" si="2"/>
        <v>7.1749497593875944E-3</v>
      </c>
    </row>
    <row r="44" spans="1:64" s="87" customFormat="1" ht="15" customHeight="1" x14ac:dyDescent="0.2">
      <c r="A44" s="472">
        <v>35</v>
      </c>
      <c r="B44" s="317">
        <v>14827.119227694766</v>
      </c>
      <c r="C44" s="317">
        <f t="shared" si="0"/>
        <v>15350.202227687467</v>
      </c>
      <c r="D44" s="353">
        <v>15873.28522768017</v>
      </c>
      <c r="E44" s="353">
        <f t="shared" si="1"/>
        <v>16810.179317362254</v>
      </c>
      <c r="F44" s="353">
        <v>17747.07340704434</v>
      </c>
      <c r="G44" s="317">
        <v>18447.694458284892</v>
      </c>
      <c r="H44" s="353">
        <v>18688.710995542348</v>
      </c>
      <c r="I44" s="367">
        <v>19061.390602872751</v>
      </c>
      <c r="J44" s="317">
        <v>19366.813226395159</v>
      </c>
      <c r="K44" s="317">
        <v>19375.908529895773</v>
      </c>
      <c r="L44" s="317">
        <v>19551.018838992335</v>
      </c>
      <c r="M44" s="317">
        <v>20278.334787304753</v>
      </c>
      <c r="N44" s="317">
        <v>20105.424807861433</v>
      </c>
      <c r="O44" s="353">
        <v>19825.629827271448</v>
      </c>
      <c r="P44" s="353">
        <v>20684.433736143012</v>
      </c>
      <c r="Q44" s="353">
        <v>20933.693379790941</v>
      </c>
      <c r="R44" s="353">
        <v>21217.816107146005</v>
      </c>
      <c r="S44" s="381">
        <v>21168.498696997667</v>
      </c>
      <c r="T44" s="353">
        <v>20702.7350544494</v>
      </c>
      <c r="U44" s="353">
        <v>20310.826255265853</v>
      </c>
      <c r="V44" s="353">
        <v>19335.298702691114</v>
      </c>
      <c r="W44" s="353">
        <v>18938.454902121888</v>
      </c>
      <c r="X44" s="353">
        <v>19296.939957691622</v>
      </c>
      <c r="Y44" s="353">
        <v>19311.208774410516</v>
      </c>
      <c r="Z44" s="353">
        <v>19499.688623427202</v>
      </c>
      <c r="AA44" s="353">
        <v>20012.363356076916</v>
      </c>
      <c r="AB44" s="353">
        <v>20414.21358402873</v>
      </c>
      <c r="AC44" s="381">
        <v>20698.327812051044</v>
      </c>
      <c r="AD44" s="353">
        <v>20821.685995517004</v>
      </c>
      <c r="AE44" s="353">
        <v>20616.94613359245</v>
      </c>
      <c r="AF44" s="353">
        <v>20544.553619159626</v>
      </c>
      <c r="AG44" s="353">
        <v>20920.514279755076</v>
      </c>
      <c r="AH44" s="353">
        <v>21284.480056564717</v>
      </c>
      <c r="AI44" s="353">
        <v>21348.619025177442</v>
      </c>
      <c r="AJ44" s="353">
        <v>21609.847437708977</v>
      </c>
      <c r="AK44" s="353">
        <v>21951.347470534158</v>
      </c>
      <c r="AL44" s="353">
        <v>22957.515845499609</v>
      </c>
      <c r="AM44" s="381">
        <v>23419.070809441262</v>
      </c>
      <c r="AN44" s="353">
        <v>24083.000429833017</v>
      </c>
      <c r="AO44" s="353">
        <v>24320.300751879699</v>
      </c>
      <c r="AP44" s="353">
        <v>25029.301058491648</v>
      </c>
      <c r="AQ44" s="353">
        <v>24863.891621407209</v>
      </c>
      <c r="AR44" s="353">
        <v>25027.370806405623</v>
      </c>
      <c r="AS44" s="353">
        <v>24769.178348505302</v>
      </c>
      <c r="AT44" s="353">
        <v>24830.272235657663</v>
      </c>
      <c r="AU44" s="353">
        <v>24997.170994610486</v>
      </c>
      <c r="AV44" s="353">
        <v>26219.594122734892</v>
      </c>
      <c r="AW44" s="381">
        <v>25422.905649006694</v>
      </c>
      <c r="AX44" s="353">
        <v>26428.826899439598</v>
      </c>
      <c r="AY44" s="353">
        <v>26610.738352533383</v>
      </c>
      <c r="AZ44" s="353">
        <v>25916.304049999999</v>
      </c>
      <c r="BA44" s="353">
        <v>25348.691936940471</v>
      </c>
      <c r="BB44" s="353">
        <v>25553.625749599891</v>
      </c>
      <c r="BC44" s="353">
        <v>26093.964656587636</v>
      </c>
      <c r="BD44" s="353">
        <v>25820.879548412653</v>
      </c>
      <c r="BE44" s="353">
        <v>26849.553176731712</v>
      </c>
      <c r="BF44" s="353">
        <v>27303</v>
      </c>
      <c r="BG44" s="353">
        <v>27827.303542137695</v>
      </c>
      <c r="BH44" s="382"/>
      <c r="BL44" s="694">
        <f t="shared" si="2"/>
        <v>7.3089696689356831E-3</v>
      </c>
    </row>
    <row r="45" spans="1:64" s="87" customFormat="1" ht="15" customHeight="1" x14ac:dyDescent="0.2">
      <c r="A45" s="472">
        <v>36</v>
      </c>
      <c r="B45" s="317">
        <v>15174.629834593861</v>
      </c>
      <c r="C45" s="317">
        <f t="shared" si="0"/>
        <v>15719.310853713805</v>
      </c>
      <c r="D45" s="353">
        <v>16263.991872833749</v>
      </c>
      <c r="E45" s="353">
        <f t="shared" si="1"/>
        <v>17204.476701263564</v>
      </c>
      <c r="F45" s="353">
        <v>18144.961529693377</v>
      </c>
      <c r="G45" s="317">
        <v>18797.384709073798</v>
      </c>
      <c r="H45" s="353">
        <v>19053.311398853744</v>
      </c>
      <c r="I45" s="367">
        <v>19414.483107424639</v>
      </c>
      <c r="J45" s="317">
        <v>19680.812121794257</v>
      </c>
      <c r="K45" s="317">
        <v>19735.565916986649</v>
      </c>
      <c r="L45" s="317">
        <v>19910.287623220156</v>
      </c>
      <c r="M45" s="317">
        <v>20646.613285144569</v>
      </c>
      <c r="N45" s="317">
        <v>20482.533934921426</v>
      </c>
      <c r="O45" s="353">
        <v>20167.987642185086</v>
      </c>
      <c r="P45" s="353">
        <v>21027.514231499048</v>
      </c>
      <c r="Q45" s="353">
        <v>21278.066202090591</v>
      </c>
      <c r="R45" s="353">
        <v>21595.368901812202</v>
      </c>
      <c r="S45" s="381">
        <v>21523.462864433466</v>
      </c>
      <c r="T45" s="353">
        <v>21053.44165067657</v>
      </c>
      <c r="U45" s="353">
        <v>20656.531708983261</v>
      </c>
      <c r="V45" s="353">
        <v>19670.345663128552</v>
      </c>
      <c r="W45" s="353">
        <v>19277.617135344986</v>
      </c>
      <c r="X45" s="353">
        <v>19693.482434115576</v>
      </c>
      <c r="Y45" s="353">
        <v>19694.468509955284</v>
      </c>
      <c r="Z45" s="353">
        <v>19910.514155182744</v>
      </c>
      <c r="AA45" s="353">
        <v>20426.802641660888</v>
      </c>
      <c r="AB45" s="353">
        <v>20841.460599978873</v>
      </c>
      <c r="AC45" s="381">
        <v>21136.605679033211</v>
      </c>
      <c r="AD45" s="353">
        <v>21266.270750089334</v>
      </c>
      <c r="AE45" s="353">
        <v>21025.082123938188</v>
      </c>
      <c r="AF45" s="353">
        <v>21040.479983504145</v>
      </c>
      <c r="AG45" s="353">
        <v>21366.263873783948</v>
      </c>
      <c r="AH45" s="353">
        <v>21748.134384931629</v>
      </c>
      <c r="AI45" s="353">
        <v>21815.471702155006</v>
      </c>
      <c r="AJ45" s="353">
        <v>22070.291134459072</v>
      </c>
      <c r="AK45" s="353">
        <v>22418.138609514139</v>
      </c>
      <c r="AL45" s="353">
        <v>23466.282131151984</v>
      </c>
      <c r="AM45" s="381">
        <v>23945.142819042543</v>
      </c>
      <c r="AN45" s="353">
        <v>24608.395224945943</v>
      </c>
      <c r="AO45" s="353">
        <v>24887.492951127821</v>
      </c>
      <c r="AP45" s="353">
        <v>25568.755460968117</v>
      </c>
      <c r="AQ45" s="353">
        <v>25418.406175627017</v>
      </c>
      <c r="AR45" s="353">
        <v>25589.502589811818</v>
      </c>
      <c r="AS45" s="353">
        <v>25338.129175175662</v>
      </c>
      <c r="AT45" s="353">
        <v>25396.034697030766</v>
      </c>
      <c r="AU45" s="353">
        <v>25546.148347759816</v>
      </c>
      <c r="AV45" s="353">
        <v>26773.379213873079</v>
      </c>
      <c r="AW45" s="381">
        <v>25994.654483363818</v>
      </c>
      <c r="AX45" s="353">
        <v>26986.35325305723</v>
      </c>
      <c r="AY45" s="353">
        <v>27200.456264654906</v>
      </c>
      <c r="AZ45" s="353">
        <v>26491.4339</v>
      </c>
      <c r="BA45" s="353">
        <v>25935.008932778386</v>
      </c>
      <c r="BB45" s="353">
        <v>26129.485114054878</v>
      </c>
      <c r="BC45" s="353">
        <v>26672.514316802197</v>
      </c>
      <c r="BD45" s="353">
        <v>26416.625403202986</v>
      </c>
      <c r="BE45" s="353">
        <v>27431.657310644594</v>
      </c>
      <c r="BF45" s="353">
        <v>27917</v>
      </c>
      <c r="BG45" s="353">
        <v>28397.172762335416</v>
      </c>
      <c r="BH45" s="382"/>
      <c r="BL45" s="694">
        <f t="shared" si="2"/>
        <v>7.4532110044149835E-3</v>
      </c>
    </row>
    <row r="46" spans="1:64" s="87" customFormat="1" ht="15" customHeight="1" x14ac:dyDescent="0.2">
      <c r="A46" s="472">
        <v>37</v>
      </c>
      <c r="B46" s="317">
        <v>15508.512574555738</v>
      </c>
      <c r="C46" s="317">
        <f t="shared" si="0"/>
        <v>16068.36125321548</v>
      </c>
      <c r="D46" s="353">
        <v>16628.209931875223</v>
      </c>
      <c r="E46" s="353">
        <f t="shared" si="1"/>
        <v>17588.687634352063</v>
      </c>
      <c r="F46" s="353">
        <v>18549.165336828908</v>
      </c>
      <c r="G46" s="317">
        <v>19140.940043182196</v>
      </c>
      <c r="H46" s="353">
        <v>19476.718318828272</v>
      </c>
      <c r="I46" s="367">
        <v>19767.575611976532</v>
      </c>
      <c r="J46" s="317">
        <v>20026.743108250888</v>
      </c>
      <c r="K46" s="317">
        <v>20044.567334064726</v>
      </c>
      <c r="L46" s="317">
        <v>20254.991456736036</v>
      </c>
      <c r="M46" s="317">
        <v>20996.477858092392</v>
      </c>
      <c r="N46" s="317">
        <v>20838.457155966811</v>
      </c>
      <c r="O46" s="353">
        <v>20518.126316528578</v>
      </c>
      <c r="P46" s="353">
        <v>21363.21665168614</v>
      </c>
      <c r="Q46" s="353">
        <v>21629.396051103369</v>
      </c>
      <c r="R46" s="353">
        <v>21979.431227420919</v>
      </c>
      <c r="S46" s="381">
        <v>21887.451544600684</v>
      </c>
      <c r="T46" s="353">
        <v>21395.863839118843</v>
      </c>
      <c r="U46" s="353">
        <v>21004.760560173061</v>
      </c>
      <c r="V46" s="353">
        <v>20026.778599764126</v>
      </c>
      <c r="W46" s="353">
        <v>19662.304500544335</v>
      </c>
      <c r="X46" s="353">
        <v>20096.597437773078</v>
      </c>
      <c r="Y46" s="353">
        <v>20077.728245500053</v>
      </c>
      <c r="Z46" s="353">
        <v>20315.115057669263</v>
      </c>
      <c r="AA46" s="353">
        <v>20843.263582296495</v>
      </c>
      <c r="AB46" s="353">
        <v>21262.854917080385</v>
      </c>
      <c r="AC46" s="381">
        <v>21563.645651990199</v>
      </c>
      <c r="AD46" s="353">
        <v>21698.255936718317</v>
      </c>
      <c r="AE46" s="353">
        <v>21499.214572297275</v>
      </c>
      <c r="AF46" s="353">
        <v>21541.484092193488</v>
      </c>
      <c r="AG46" s="353">
        <v>21853.286578371048</v>
      </c>
      <c r="AH46" s="353">
        <v>22221.481835145933</v>
      </c>
      <c r="AI46" s="353">
        <v>22293.402239264244</v>
      </c>
      <c r="AJ46" s="353">
        <v>22527.634200254619</v>
      </c>
      <c r="AK46" s="353">
        <v>22930.544517775554</v>
      </c>
      <c r="AL46" s="353">
        <v>23969.045274790762</v>
      </c>
      <c r="AM46" s="381">
        <v>24512.591278837182</v>
      </c>
      <c r="AN46" s="353">
        <v>25156.884296767133</v>
      </c>
      <c r="AO46" s="353">
        <v>25422.314379699248</v>
      </c>
      <c r="AP46" s="353">
        <v>26094.377699278528</v>
      </c>
      <c r="AQ46" s="353">
        <v>25949.928662964543</v>
      </c>
      <c r="AR46" s="353">
        <v>26174.014327124118</v>
      </c>
      <c r="AS46" s="353">
        <v>25903.244378295432</v>
      </c>
      <c r="AT46" s="353">
        <v>25960.556451251734</v>
      </c>
      <c r="AU46" s="353">
        <v>26085.473351842782</v>
      </c>
      <c r="AV46" s="353">
        <v>27361.480047838206</v>
      </c>
      <c r="AW46" s="381">
        <v>26551.172303690939</v>
      </c>
      <c r="AX46" s="353">
        <v>27535.799514593451</v>
      </c>
      <c r="AY46" s="353">
        <v>27805.990365990412</v>
      </c>
      <c r="AZ46" s="353">
        <v>27106.457149999998</v>
      </c>
      <c r="BA46" s="353">
        <v>26512.623635542637</v>
      </c>
      <c r="BB46" s="353">
        <v>26710.686402113341</v>
      </c>
      <c r="BC46" s="353">
        <v>27228.852746917113</v>
      </c>
      <c r="BD46" s="353">
        <v>27057.313489144173</v>
      </c>
      <c r="BE46" s="353">
        <v>28035.282900212707</v>
      </c>
      <c r="BF46" s="353">
        <v>28521</v>
      </c>
      <c r="BG46" s="353">
        <v>28984.727579022034</v>
      </c>
      <c r="BH46" s="382"/>
      <c r="BL46" s="694">
        <f t="shared" si="2"/>
        <v>7.5929718655896039E-3</v>
      </c>
    </row>
    <row r="47" spans="1:64" s="87" customFormat="1" ht="15" customHeight="1" x14ac:dyDescent="0.2">
      <c r="A47" s="472">
        <v>38</v>
      </c>
      <c r="B47" s="317">
        <v>15862.837114923443</v>
      </c>
      <c r="C47" s="317">
        <f t="shared" si="0"/>
        <v>16430.943626184082</v>
      </c>
      <c r="D47" s="353">
        <v>16999.050137444719</v>
      </c>
      <c r="E47" s="353">
        <f t="shared" si="1"/>
        <v>17966.736113974839</v>
      </c>
      <c r="F47" s="353">
        <v>18934.422090504959</v>
      </c>
      <c r="G47" s="317">
        <v>19490.630293971102</v>
      </c>
      <c r="H47" s="353">
        <v>19847.199373805983</v>
      </c>
      <c r="I47" s="367">
        <v>20087.040258952053</v>
      </c>
      <c r="J47" s="317">
        <v>20351.386034002498</v>
      </c>
      <c r="K47" s="317">
        <v>20404.224721155602</v>
      </c>
      <c r="L47" s="317">
        <v>20594.840306681272</v>
      </c>
      <c r="M47" s="317">
        <v>21327.928506148222</v>
      </c>
      <c r="N47" s="317">
        <v>21185.906014606357</v>
      </c>
      <c r="O47" s="353">
        <v>20864.374561157139</v>
      </c>
      <c r="P47" s="353">
        <v>21706.297147042176</v>
      </c>
      <c r="Q47" s="353">
        <v>21977.247386759584</v>
      </c>
      <c r="R47" s="353">
        <v>22347.219725673334</v>
      </c>
      <c r="S47" s="381">
        <v>22245.423882946958</v>
      </c>
      <c r="T47" s="353">
        <v>21741.047496822746</v>
      </c>
      <c r="U47" s="353">
        <v>21360.559603780028</v>
      </c>
      <c r="V47" s="353">
        <v>20380.835316822129</v>
      </c>
      <c r="W47" s="353">
        <v>20031.058069551997</v>
      </c>
      <c r="X47" s="353">
        <v>20490.949071785846</v>
      </c>
      <c r="Y47" s="353">
        <v>20448.283238430082</v>
      </c>
      <c r="Z47" s="353">
        <v>20703.11694877172</v>
      </c>
      <c r="AA47" s="353">
        <v>21247.594592622321</v>
      </c>
      <c r="AB47" s="353">
        <v>21686.200133798106</v>
      </c>
      <c r="AC47" s="381">
        <v>21996.304571959772</v>
      </c>
      <c r="AD47" s="353">
        <v>22126.64124679206</v>
      </c>
      <c r="AE47" s="353">
        <v>21942.085540544776</v>
      </c>
      <c r="AF47" s="353">
        <v>22005.251409020784</v>
      </c>
      <c r="AG47" s="353">
        <v>22310.592643356224</v>
      </c>
      <c r="AH47" s="353">
        <v>22702.906886899731</v>
      </c>
      <c r="AI47" s="353">
        <v>22802.98380532111</v>
      </c>
      <c r="AJ47" s="353">
        <v>23015.98357559563</v>
      </c>
      <c r="AK47" s="353">
        <v>23432.306979871297</v>
      </c>
      <c r="AL47" s="353">
        <v>24492.819415477126</v>
      </c>
      <c r="AM47" s="381">
        <v>25072.651086811577</v>
      </c>
      <c r="AN47" s="353">
        <v>25690.939445645661</v>
      </c>
      <c r="AO47" s="353">
        <v>25971.210056390977</v>
      </c>
      <c r="AP47" s="353">
        <v>26622.766370422145</v>
      </c>
      <c r="AQ47" s="353">
        <v>26511.205589796788</v>
      </c>
      <c r="AR47" s="353">
        <v>26719.032028131533</v>
      </c>
      <c r="AS47" s="353">
        <v>26455.574169579915</v>
      </c>
      <c r="AT47" s="353">
        <v>26487.856990908684</v>
      </c>
      <c r="AU47" s="353">
        <v>26618.765637759268</v>
      </c>
      <c r="AV47" s="353">
        <v>27941.297771465794</v>
      </c>
      <c r="AW47" s="381">
        <v>27121.749521584217</v>
      </c>
      <c r="AX47" s="353">
        <v>28115.257546717781</v>
      </c>
      <c r="AY47" s="353">
        <v>28401.356917116929</v>
      </c>
      <c r="AZ47" s="353">
        <v>27708.1826</v>
      </c>
      <c r="BA47" s="353">
        <v>27108.730711088421</v>
      </c>
      <c r="BB47" s="353">
        <v>27274.793534640674</v>
      </c>
      <c r="BC47" s="353">
        <v>27817.9791833696</v>
      </c>
      <c r="BD47" s="353">
        <v>27683.369220757173</v>
      </c>
      <c r="BE47" s="353">
        <v>28650.181633219276</v>
      </c>
      <c r="BF47" s="353">
        <v>29137</v>
      </c>
      <c r="BG47" s="353">
        <v>29582.10772709137</v>
      </c>
      <c r="BH47" s="382"/>
      <c r="BL47" s="694">
        <f t="shared" si="2"/>
        <v>7.7352049108743159E-3</v>
      </c>
    </row>
    <row r="48" spans="1:64" s="87" customFormat="1" ht="15" customHeight="1" x14ac:dyDescent="0.2">
      <c r="A48" s="473">
        <v>39</v>
      </c>
      <c r="B48" s="316">
        <v>16210.34772182254</v>
      </c>
      <c r="C48" s="316">
        <f t="shared" si="0"/>
        <v>16773.563666098311</v>
      </c>
      <c r="D48" s="354">
        <v>17336.779610374084</v>
      </c>
      <c r="E48" s="354">
        <f t="shared" si="1"/>
        <v>18312.440016061315</v>
      </c>
      <c r="F48" s="354">
        <v>19288.100421748546</v>
      </c>
      <c r="G48" s="316">
        <v>19815.780878037978</v>
      </c>
      <c r="H48" s="354">
        <v>20194.157822118446</v>
      </c>
      <c r="I48" s="368">
        <v>20428.923477645156</v>
      </c>
      <c r="J48" s="316">
        <v>20681.350974930363</v>
      </c>
      <c r="K48" s="316">
        <v>20758.816511245197</v>
      </c>
      <c r="L48" s="316">
        <v>20968.67404162103</v>
      </c>
      <c r="M48" s="316">
        <v>21668.586116650051</v>
      </c>
      <c r="N48" s="316">
        <v>21546.066416854665</v>
      </c>
      <c r="O48" s="354">
        <v>21214.513235500632</v>
      </c>
      <c r="P48" s="354">
        <v>22060.444755151635</v>
      </c>
      <c r="Q48" s="354">
        <v>22332.055749128922</v>
      </c>
      <c r="R48" s="354">
        <v>22705.243927511972</v>
      </c>
      <c r="S48" s="383">
        <v>22594.371708561812</v>
      </c>
      <c r="T48" s="354">
        <v>22097.277031573176</v>
      </c>
      <c r="U48" s="354">
        <v>21708.788454969825</v>
      </c>
      <c r="V48" s="354">
        <v>20732.515814302562</v>
      </c>
      <c r="W48" s="354">
        <v>20411.192921553724</v>
      </c>
      <c r="X48" s="354">
        <v>20915.97249955517</v>
      </c>
      <c r="Y48" s="354">
        <v>20852.717544999425</v>
      </c>
      <c r="Z48" s="354">
        <v>21134.691244757338</v>
      </c>
      <c r="AA48" s="354">
        <v>21690.337048929105</v>
      </c>
      <c r="AB48" s="354">
        <v>22136.857945142776</v>
      </c>
      <c r="AC48" s="383">
        <v>22427.090509591821</v>
      </c>
      <c r="AD48" s="354">
        <v>22564.026248253904</v>
      </c>
      <c r="AE48" s="354">
        <v>22367.589019841394</v>
      </c>
      <c r="AF48" s="354">
        <v>22469.018725848084</v>
      </c>
      <c r="AG48" s="354">
        <v>22774.502406030719</v>
      </c>
      <c r="AH48" s="354">
        <v>23160.099134035048</v>
      </c>
      <c r="AI48" s="354">
        <v>23291.992202562018</v>
      </c>
      <c r="AJ48" s="354">
        <v>23490.380111641181</v>
      </c>
      <c r="AK48" s="354">
        <v>23921.905503491995</v>
      </c>
      <c r="AL48" s="354">
        <v>25013.591985156698</v>
      </c>
      <c r="AM48" s="383">
        <v>25616.45586078144</v>
      </c>
      <c r="AN48" s="354">
        <v>26224.994594524185</v>
      </c>
      <c r="AO48" s="354">
        <v>26507.438909774435</v>
      </c>
      <c r="AP48" s="354">
        <v>27189.885101230746</v>
      </c>
      <c r="AQ48" s="354">
        <v>27081.949838286444</v>
      </c>
      <c r="AR48" s="354">
        <v>27242.986243109674</v>
      </c>
      <c r="AS48" s="354">
        <v>27009.182502047926</v>
      </c>
      <c r="AT48" s="354">
        <v>27020.120359174165</v>
      </c>
      <c r="AU48" s="354">
        <v>27164.123360008711</v>
      </c>
      <c r="AV48" s="354">
        <v>28453.667310916295</v>
      </c>
      <c r="AW48" s="383">
        <v>27708.729369971348</v>
      </c>
      <c r="AX48" s="354">
        <v>28720.110153955131</v>
      </c>
      <c r="AY48" s="354">
        <v>28994.464012641449</v>
      </c>
      <c r="AZ48" s="354">
        <v>28297.718399999998</v>
      </c>
      <c r="BA48" s="354">
        <v>27701.574426731582</v>
      </c>
      <c r="BB48" s="354">
        <v>27841.037436609397</v>
      </c>
      <c r="BC48" s="354">
        <v>28427.201494674147</v>
      </c>
      <c r="BD48" s="354">
        <v>28294.79259804199</v>
      </c>
      <c r="BE48" s="354">
        <v>29264.055535004161</v>
      </c>
      <c r="BF48" s="354">
        <v>29772</v>
      </c>
      <c r="BG48" s="354">
        <v>30210.928935585405</v>
      </c>
      <c r="BH48" s="384"/>
      <c r="BL48" s="694">
        <f t="shared" si="2"/>
        <v>7.8759577981315498E-3</v>
      </c>
    </row>
    <row r="49" spans="1:64" s="87" customFormat="1" ht="15" customHeight="1" x14ac:dyDescent="0.2">
      <c r="A49" s="472">
        <v>40</v>
      </c>
      <c r="B49" s="317">
        <v>16551.044395253026</v>
      </c>
      <c r="C49" s="317">
        <f t="shared" si="0"/>
        <v>17126.021032334291</v>
      </c>
      <c r="D49" s="353">
        <v>17700.997669415559</v>
      </c>
      <c r="E49" s="353">
        <f t="shared" si="1"/>
        <v>18690.335264663325</v>
      </c>
      <c r="F49" s="353">
        <v>19679.67285991109</v>
      </c>
      <c r="G49" s="317">
        <v>20147.066378785363</v>
      </c>
      <c r="H49" s="353">
        <v>20541.116270430906</v>
      </c>
      <c r="I49" s="367">
        <v>20776.411339267652</v>
      </c>
      <c r="J49" s="317">
        <v>21005.99390068197</v>
      </c>
      <c r="K49" s="317">
        <v>21057.686734320716</v>
      </c>
      <c r="L49" s="317">
        <v>21308.522891566266</v>
      </c>
      <c r="M49" s="317">
        <v>22036.864614489867</v>
      </c>
      <c r="N49" s="317">
        <v>21893.51527549421</v>
      </c>
      <c r="O49" s="353">
        <v>21541.309331554556</v>
      </c>
      <c r="P49" s="353">
        <v>22407.214288092146</v>
      </c>
      <c r="Q49" s="353">
        <v>22686.864111498257</v>
      </c>
      <c r="R49" s="353">
        <v>23069.777660293126</v>
      </c>
      <c r="S49" s="381">
        <v>22937.303192355721</v>
      </c>
      <c r="T49" s="353">
        <v>22439.699220015449</v>
      </c>
      <c r="U49" s="353">
        <v>22057.017306159625</v>
      </c>
      <c r="V49" s="353">
        <v>21084.196311782998</v>
      </c>
      <c r="W49" s="353">
        <v>20809.53782634595</v>
      </c>
      <c r="X49" s="353">
        <v>21316.896660801485</v>
      </c>
      <c r="Y49" s="353">
        <v>21259.269308671224</v>
      </c>
      <c r="Z49" s="353">
        <v>21584.939428550028</v>
      </c>
      <c r="AA49" s="353">
        <v>22137.122815339146</v>
      </c>
      <c r="AB49" s="353">
        <v>22585.564856871239</v>
      </c>
      <c r="AC49" s="381">
        <v>22842.89258852362</v>
      </c>
      <c r="AD49" s="353">
        <v>23030.210262157685</v>
      </c>
      <c r="AE49" s="353">
        <v>22791.355750242925</v>
      </c>
      <c r="AF49" s="353">
        <v>22936.171205571929</v>
      </c>
      <c r="AG49" s="353">
        <v>23221.902924481921</v>
      </c>
      <c r="AH49" s="353">
        <v>23636.677624865151</v>
      </c>
      <c r="AI49" s="353">
        <v>23757.262328092198</v>
      </c>
      <c r="AJ49" s="353">
        <v>23941.521915527635</v>
      </c>
      <c r="AK49" s="353">
        <v>24397.819596328263</v>
      </c>
      <c r="AL49" s="353">
        <v>25555.375551883855</v>
      </c>
      <c r="AM49" s="381">
        <v>26127.750566742234</v>
      </c>
      <c r="AN49" s="353">
        <v>26767.71009716831</v>
      </c>
      <c r="AO49" s="353">
        <v>27070.408834586466</v>
      </c>
      <c r="AP49" s="353">
        <v>27715.507339541153</v>
      </c>
      <c r="AQ49" s="353">
        <v>27647.28418868615</v>
      </c>
      <c r="AR49" s="353">
        <v>27843.295594943924</v>
      </c>
      <c r="AS49" s="353">
        <v>27579.411869901814</v>
      </c>
      <c r="AT49" s="353">
        <v>27569.753627569527</v>
      </c>
      <c r="AU49" s="353">
        <v>27715.513800424629</v>
      </c>
      <c r="AV49" s="353">
        <v>29012.185607961645</v>
      </c>
      <c r="AW49" s="381">
        <v>28285.164670183862</v>
      </c>
      <c r="AX49" s="353">
        <v>29326.117060061253</v>
      </c>
      <c r="AY49" s="353">
        <v>29585.311652563967</v>
      </c>
      <c r="AZ49" s="353">
        <v>28910.52535</v>
      </c>
      <c r="BA49" s="353">
        <v>28298.769288911571</v>
      </c>
      <c r="BB49" s="353">
        <v>28414.760031622991</v>
      </c>
      <c r="BC49" s="353">
        <v>29039.59683885007</v>
      </c>
      <c r="BD49" s="353">
        <v>28917.712825156093</v>
      </c>
      <c r="BE49" s="353">
        <v>29865.63146212892</v>
      </c>
      <c r="BF49" s="353">
        <v>30406</v>
      </c>
      <c r="BG49" s="353">
        <v>30846.627876047347</v>
      </c>
      <c r="BH49" s="382"/>
      <c r="BL49" s="694">
        <f t="shared" si="2"/>
        <v>8.0269997441946295E-3</v>
      </c>
    </row>
    <row r="50" spans="1:64" s="87" customFormat="1" ht="15" customHeight="1" x14ac:dyDescent="0.2">
      <c r="A50" s="472">
        <v>41</v>
      </c>
      <c r="B50" s="317">
        <v>16878.113201746291</v>
      </c>
      <c r="C50" s="317">
        <f t="shared" si="0"/>
        <v>17474.975538365674</v>
      </c>
      <c r="D50" s="353">
        <v>18071.837874985056</v>
      </c>
      <c r="E50" s="353">
        <f t="shared" si="1"/>
        <v>19065.225902042854</v>
      </c>
      <c r="F50" s="353">
        <v>20058.613929100651</v>
      </c>
      <c r="G50" s="317">
        <v>20484.486796213256</v>
      </c>
      <c r="H50" s="353">
        <v>20852.790808745489</v>
      </c>
      <c r="I50" s="367">
        <v>21123.899200890148</v>
      </c>
      <c r="J50" s="317">
        <v>21351.924887138604</v>
      </c>
      <c r="K50" s="317">
        <v>21381.88494240263</v>
      </c>
      <c r="L50" s="317">
        <v>21662.93669222344</v>
      </c>
      <c r="M50" s="317">
        <v>22414.350074775673</v>
      </c>
      <c r="N50" s="317">
        <v>22236.726952930832</v>
      </c>
      <c r="O50" s="353">
        <v>21871.995857323407</v>
      </c>
      <c r="P50" s="353">
        <v>22753.983821032656</v>
      </c>
      <c r="Q50" s="353">
        <v>23052.108013937283</v>
      </c>
      <c r="R50" s="353">
        <v>23440.820924016803</v>
      </c>
      <c r="S50" s="381">
        <v>23301.291872522939</v>
      </c>
      <c r="T50" s="353">
        <v>22787.644346980986</v>
      </c>
      <c r="U50" s="353">
        <v>22417.863144711373</v>
      </c>
      <c r="V50" s="353">
        <v>21433.50058968586</v>
      </c>
      <c r="W50" s="353">
        <v>21185.120165150049</v>
      </c>
      <c r="X50" s="353">
        <v>21687.149028291256</v>
      </c>
      <c r="Y50" s="353">
        <v>21684.878186265141</v>
      </c>
      <c r="Z50" s="353">
        <v>21985.390578190531</v>
      </c>
      <c r="AA50" s="353">
        <v>22616.255062575256</v>
      </c>
      <c r="AB50" s="353">
        <v>23045.977166296962</v>
      </c>
      <c r="AC50" s="381">
        <v>23275.551508493198</v>
      </c>
      <c r="AD50" s="353">
        <v>23471.195140174772</v>
      </c>
      <c r="AE50" s="353">
        <v>23241.173714070777</v>
      </c>
      <c r="AF50" s="353">
        <v>23403.323685295778</v>
      </c>
      <c r="AG50" s="353">
        <v>23702.321931379705</v>
      </c>
      <c r="AH50" s="353">
        <v>24163.337245240113</v>
      </c>
      <c r="AI50" s="353">
        <v>24222.532453622382</v>
      </c>
      <c r="AJ50" s="353">
        <v>24394.214034891367</v>
      </c>
      <c r="AK50" s="353">
        <v>24884.377135330196</v>
      </c>
      <c r="AL50" s="353">
        <v>26134.678756195997</v>
      </c>
      <c r="AM50" s="381">
        <v>26646.433924523273</v>
      </c>
      <c r="AN50" s="353">
        <v>27275.784184750046</v>
      </c>
      <c r="AO50" s="353">
        <v>27609.452537593985</v>
      </c>
      <c r="AP50" s="353">
        <v>28252.195309184412</v>
      </c>
      <c r="AQ50" s="353">
        <v>28212.618539085855</v>
      </c>
      <c r="AR50" s="353">
        <v>28448.870818285493</v>
      </c>
      <c r="AS50" s="353">
        <v>28140.691449471</v>
      </c>
      <c r="AT50" s="353">
        <v>28102.016995835012</v>
      </c>
      <c r="AU50" s="353">
        <v>28262.078066307367</v>
      </c>
      <c r="AV50" s="353">
        <v>29588.45342715886</v>
      </c>
      <c r="AW50" s="381">
        <v>28870.972902107147</v>
      </c>
      <c r="AX50" s="353">
        <v>29935.586862773696</v>
      </c>
      <c r="AY50" s="353">
        <v>30176.159292486489</v>
      </c>
      <c r="AZ50" s="353">
        <v>29511.142649999998</v>
      </c>
      <c r="BA50" s="353">
        <v>28922.071030312545</v>
      </c>
      <c r="BB50" s="353">
        <v>29010.918705771193</v>
      </c>
      <c r="BC50" s="353">
        <v>29641.41540678807</v>
      </c>
      <c r="BD50" s="353">
        <v>29541.678220436497</v>
      </c>
      <c r="BE50" s="353">
        <v>30479.50536391381</v>
      </c>
      <c r="BF50" s="353">
        <v>31043</v>
      </c>
      <c r="BG50" s="353">
        <v>31468.571352573483</v>
      </c>
      <c r="BH50" s="382"/>
      <c r="BL50" s="694">
        <f t="shared" si="2"/>
        <v>8.1688387266376505E-3</v>
      </c>
    </row>
    <row r="51" spans="1:64" s="87" customFormat="1" ht="15" customHeight="1" x14ac:dyDescent="0.2">
      <c r="A51" s="472">
        <v>42</v>
      </c>
      <c r="B51" s="317">
        <v>17211.99594170817</v>
      </c>
      <c r="C51" s="317">
        <f t="shared" si="0"/>
        <v>17833.959157659388</v>
      </c>
      <c r="D51" s="353">
        <v>18455.922373610611</v>
      </c>
      <c r="E51" s="353">
        <f t="shared" si="1"/>
        <v>19468.843581653135</v>
      </c>
      <c r="F51" s="353">
        <v>20481.764789695659</v>
      </c>
      <c r="G51" s="317">
        <v>20815.77229696064</v>
      </c>
      <c r="H51" s="353">
        <v>21164.465347060072</v>
      </c>
      <c r="I51" s="367">
        <v>21460.177776653854</v>
      </c>
      <c r="J51" s="317">
        <v>21692.533858418981</v>
      </c>
      <c r="K51" s="317">
        <v>21736.476732492225</v>
      </c>
      <c r="L51" s="317">
        <v>22036.770427163199</v>
      </c>
      <c r="M51" s="317">
        <v>22791.835535061484</v>
      </c>
      <c r="N51" s="317">
        <v>22601.124536382064</v>
      </c>
      <c r="O51" s="353">
        <v>22194.901523662407</v>
      </c>
      <c r="P51" s="353">
        <v>23108.131429142115</v>
      </c>
      <c r="Q51" s="353">
        <v>23413.873403019745</v>
      </c>
      <c r="R51" s="353">
        <v>23792.335594912918</v>
      </c>
      <c r="S51" s="381">
        <v>23650.239698137793</v>
      </c>
      <c r="T51" s="353">
        <v>23135.589473946522</v>
      </c>
      <c r="U51" s="353">
        <v>22788.80257315268</v>
      </c>
      <c r="V51" s="353">
        <v>21780.428648011151</v>
      </c>
      <c r="W51" s="353">
        <v>21576.636300145838</v>
      </c>
      <c r="X51" s="353">
        <v>22088.073189537572</v>
      </c>
      <c r="Y51" s="353">
        <v>22133.779091986085</v>
      </c>
      <c r="Z51" s="353">
        <v>22423.189503445174</v>
      </c>
      <c r="AA51" s="353">
        <v>23077.1924143467</v>
      </c>
      <c r="AB51" s="353">
        <v>23514.193074187529</v>
      </c>
      <c r="AC51" s="381">
        <v>23715.702357812897</v>
      </c>
      <c r="AD51" s="353">
        <v>23895.980573693272</v>
      </c>
      <c r="AE51" s="353">
        <v>23713.569413534777</v>
      </c>
      <c r="AF51" s="353">
        <v>23840.009698950678</v>
      </c>
      <c r="AG51" s="353">
        <v>24197.599258078451</v>
      </c>
      <c r="AH51" s="353">
        <v>24647.993337609707</v>
      </c>
      <c r="AI51" s="353">
        <v>24719.453608100197</v>
      </c>
      <c r="AJ51" s="353">
        <v>24876.362148323282</v>
      </c>
      <c r="AK51" s="353">
        <v>25407.426489757276</v>
      </c>
      <c r="AL51" s="353">
        <v>26662.955253392563</v>
      </c>
      <c r="AM51" s="381">
        <v>27154.773169755972</v>
      </c>
      <c r="AN51" s="353">
        <v>27786.74505692031</v>
      </c>
      <c r="AO51" s="353">
        <v>28128.792293233084</v>
      </c>
      <c r="AP51" s="353">
        <v>28819.314039993009</v>
      </c>
      <c r="AQ51" s="353">
        <v>28768.485567828153</v>
      </c>
      <c r="AR51" s="353">
        <v>29001.787326553884</v>
      </c>
      <c r="AS51" s="353">
        <v>28698.1354054896</v>
      </c>
      <c r="AT51" s="353">
        <v>28652.890971382505</v>
      </c>
      <c r="AU51" s="353">
        <v>28841.219010289075</v>
      </c>
      <c r="AV51" s="353">
        <v>30154.071533064955</v>
      </c>
      <c r="AW51" s="381">
        <v>29463.810832813509</v>
      </c>
      <c r="AX51" s="353">
        <v>30513.890596029254</v>
      </c>
      <c r="AY51" s="353">
        <v>30773.785299215004</v>
      </c>
      <c r="AZ51" s="353">
        <v>30138.35555</v>
      </c>
      <c r="BA51" s="353">
        <v>29502.949092979423</v>
      </c>
      <c r="BB51" s="353">
        <v>29617.761227126357</v>
      </c>
      <c r="BC51" s="353">
        <v>30272.848948192262</v>
      </c>
      <c r="BD51" s="353">
        <v>30144.740252390922</v>
      </c>
      <c r="BE51" s="353">
        <v>31111.826227688893</v>
      </c>
      <c r="BF51" s="353">
        <v>31690</v>
      </c>
      <c r="BG51" s="353">
        <v>32084.619630269983</v>
      </c>
      <c r="BH51" s="382"/>
      <c r="BL51" s="694">
        <f t="shared" si="2"/>
        <v>8.3140840347326606E-3</v>
      </c>
    </row>
    <row r="52" spans="1:64" s="87" customFormat="1" ht="15" customHeight="1" x14ac:dyDescent="0.2">
      <c r="A52" s="472">
        <v>43</v>
      </c>
      <c r="B52" s="317">
        <v>17545.878681670045</v>
      </c>
      <c r="C52" s="317">
        <f t="shared" si="0"/>
        <v>18186.320630425078</v>
      </c>
      <c r="D52" s="353">
        <v>18826.762579180107</v>
      </c>
      <c r="E52" s="353">
        <f t="shared" si="1"/>
        <v>19853.2077457624</v>
      </c>
      <c r="F52" s="353">
        <v>20879.652912344693</v>
      </c>
      <c r="G52" s="317">
        <v>21159.327631069038</v>
      </c>
      <c r="H52" s="353">
        <v>21470.259233708341</v>
      </c>
      <c r="I52" s="367">
        <v>21813.270281205747</v>
      </c>
      <c r="J52" s="317">
        <v>22017.176784170588</v>
      </c>
      <c r="K52" s="317">
        <v>22116.396507588222</v>
      </c>
      <c r="L52" s="317">
        <v>22371.764293537788</v>
      </c>
      <c r="M52" s="317">
        <v>23183.131439016288</v>
      </c>
      <c r="N52" s="317">
        <v>22931.62467020992</v>
      </c>
      <c r="O52" s="353">
        <v>22517.807190001404</v>
      </c>
      <c r="P52" s="353">
        <v>23436.455774160255</v>
      </c>
      <c r="Q52" s="353">
        <v>23733.89663182346</v>
      </c>
      <c r="R52" s="353">
        <v>24140.595500337771</v>
      </c>
      <c r="S52" s="381">
        <v>23978.130327379338</v>
      </c>
      <c r="T52" s="353">
        <v>23500.103416481845</v>
      </c>
      <c r="U52" s="353">
        <v>23121.89103950814</v>
      </c>
      <c r="V52" s="353">
        <v>22146.366462957008</v>
      </c>
      <c r="W52" s="353">
        <v>21986.362487932129</v>
      </c>
      <c r="X52" s="353">
        <v>22517.478302129257</v>
      </c>
      <c r="Y52" s="353">
        <v>22572.092712194746</v>
      </c>
      <c r="Z52" s="353">
        <v>22860.98842869982</v>
      </c>
      <c r="AA52" s="353">
        <v>23519.934870653484</v>
      </c>
      <c r="AB52" s="353">
        <v>23972.654483997045</v>
      </c>
      <c r="AC52" s="381">
        <v>24137.123383757291</v>
      </c>
      <c r="AD52" s="353">
        <v>24338.765389987981</v>
      </c>
      <c r="AE52" s="353">
        <v>24185.965112998776</v>
      </c>
      <c r="AF52" s="353">
        <v>24302.084434329699</v>
      </c>
      <c r="AG52" s="353">
        <v>24696.178433621855</v>
      </c>
      <c r="AH52" s="353">
        <v>25137.495990902997</v>
      </c>
      <c r="AI52" s="353">
        <v>25189.471387972524</v>
      </c>
      <c r="AJ52" s="353">
        <v>25358.5102617552</v>
      </c>
      <c r="AK52" s="353">
        <v>25928.955351874974</v>
      </c>
      <c r="AL52" s="353">
        <v>27168.719968038138</v>
      </c>
      <c r="AM52" s="381">
        <v>27666.067875716766</v>
      </c>
      <c r="AN52" s="353">
        <v>28326.573774975903</v>
      </c>
      <c r="AO52" s="353">
        <v>28667.835996240603</v>
      </c>
      <c r="AP52" s="353">
        <v>29404.414584217488</v>
      </c>
      <c r="AQ52" s="353">
        <v>29345.992188930246</v>
      </c>
      <c r="AR52" s="353">
        <v>29598.147274757648</v>
      </c>
      <c r="AS52" s="353">
        <v>29269.643314527017</v>
      </c>
      <c r="AT52" s="353">
        <v>29216.17201845134</v>
      </c>
      <c r="AU52" s="353">
        <v>29413.120692471013</v>
      </c>
      <c r="AV52" s="353">
        <v>30740.989065553291</v>
      </c>
      <c r="AW52" s="381">
        <v>30094.140490362963</v>
      </c>
      <c r="AX52" s="353">
        <v>31118.743203266604</v>
      </c>
      <c r="AY52" s="353">
        <v>31374.800489346515</v>
      </c>
      <c r="AZ52" s="353">
        <v>30734.540249999998</v>
      </c>
      <c r="BA52" s="353">
        <v>30095.792808622584</v>
      </c>
      <c r="BB52" s="353">
        <v>30232.082441526385</v>
      </c>
      <c r="BC52" s="353">
        <v>30948.704949795741</v>
      </c>
      <c r="BD52" s="353">
        <v>30805.286533491784</v>
      </c>
      <c r="BE52" s="353">
        <v>31736.973272912237</v>
      </c>
      <c r="BF52" s="353">
        <v>32332</v>
      </c>
      <c r="BG52" s="353">
        <v>32734.07403466773</v>
      </c>
      <c r="BH52" s="382"/>
      <c r="BL52" s="694">
        <f t="shared" si="2"/>
        <v>8.4314681285435622E-3</v>
      </c>
    </row>
    <row r="53" spans="1:64" s="87" customFormat="1" ht="15" customHeight="1" x14ac:dyDescent="0.2">
      <c r="A53" s="472">
        <v>44</v>
      </c>
      <c r="B53" s="317">
        <v>17879.761421631923</v>
      </c>
      <c r="C53" s="317">
        <f t="shared" si="0"/>
        <v>18532.059956662739</v>
      </c>
      <c r="D53" s="353">
        <v>19184.358491693554</v>
      </c>
      <c r="E53" s="353">
        <f t="shared" si="1"/>
        <v>20246.738974559874</v>
      </c>
      <c r="F53" s="353">
        <v>21309.119457426194</v>
      </c>
      <c r="G53" s="317">
        <v>21533.557548579971</v>
      </c>
      <c r="H53" s="353">
        <v>21823.098333687114</v>
      </c>
      <c r="I53" s="367">
        <v>22199.990643334007</v>
      </c>
      <c r="J53" s="317">
        <v>22331.175679569686</v>
      </c>
      <c r="K53" s="317">
        <v>22476.053894679098</v>
      </c>
      <c r="L53" s="317">
        <v>22779.582913472073</v>
      </c>
      <c r="M53" s="317">
        <v>23532.996011964111</v>
      </c>
      <c r="N53" s="317">
        <v>23291.785072458228</v>
      </c>
      <c r="O53" s="353">
        <v>22867.945864344896</v>
      </c>
      <c r="P53" s="353">
        <v>23772.158194347347</v>
      </c>
      <c r="Q53" s="353">
        <v>24060.876887340302</v>
      </c>
      <c r="R53" s="353">
        <v>24472.581578406323</v>
      </c>
      <c r="S53" s="381">
        <v>24330.086323904663</v>
      </c>
      <c r="T53" s="353">
        <v>23850.810012709015</v>
      </c>
      <c r="U53" s="353">
        <v>23477.690083115107</v>
      </c>
      <c r="V53" s="353">
        <v>22552.700010721561</v>
      </c>
      <c r="W53" s="353">
        <v>22377.878622927918</v>
      </c>
      <c r="X53" s="353">
        <v>22922.784148197938</v>
      </c>
      <c r="Y53" s="353">
        <v>23012.523789505864</v>
      </c>
      <c r="Z53" s="353">
        <v>23300.862230377468</v>
      </c>
      <c r="AA53" s="353">
        <v>23960.655671908637</v>
      </c>
      <c r="AB53" s="353">
        <v>24435.017693038979</v>
      </c>
      <c r="AC53" s="381">
        <v>24549.179498014029</v>
      </c>
      <c r="AD53" s="353">
        <v>24817.548971835102</v>
      </c>
      <c r="AE53" s="353">
        <v>24632.309579036453</v>
      </c>
      <c r="AF53" s="353">
        <v>24821.706938950068</v>
      </c>
      <c r="AG53" s="353">
        <v>25160.08819629635</v>
      </c>
      <c r="AH53" s="353">
        <v>25662.540090970058</v>
      </c>
      <c r="AI53" s="353">
        <v>25684.809991002956</v>
      </c>
      <c r="AJ53" s="353">
        <v>25871.664684732579</v>
      </c>
      <c r="AK53" s="353">
        <v>26465.689137086483</v>
      </c>
      <c r="AL53" s="353">
        <v>27683.489395704113</v>
      </c>
      <c r="AM53" s="381">
        <v>28169.973929857319</v>
      </c>
      <c r="AN53" s="353">
        <v>28838.978039440433</v>
      </c>
      <c r="AO53" s="353">
        <v>29223.768796992481</v>
      </c>
      <c r="AP53" s="353">
        <v>29977.066180692513</v>
      </c>
      <c r="AQ53" s="353">
        <v>29934.318606212237</v>
      </c>
      <c r="AR53" s="353">
        <v>30219.520112621172</v>
      </c>
      <c r="AS53" s="353">
        <v>29838.594141197376</v>
      </c>
      <c r="AT53" s="353">
        <v>29840.24771597474</v>
      </c>
      <c r="AU53" s="353">
        <v>30017.599052751921</v>
      </c>
      <c r="AV53" s="353">
        <v>31301.873965552222</v>
      </c>
      <c r="AW53" s="381">
        <v>30685.80680460548</v>
      </c>
      <c r="AX53" s="353">
        <v>31693.584039915841</v>
      </c>
      <c r="AY53" s="353">
        <v>31998.410235498006</v>
      </c>
      <c r="AZ53" s="353">
        <v>31377.267250000001</v>
      </c>
      <c r="BA53" s="353">
        <v>30714.743403486726</v>
      </c>
      <c r="BB53" s="353">
        <v>30854.950733691981</v>
      </c>
      <c r="BC53" s="353">
        <v>31579.080813576144</v>
      </c>
      <c r="BD53" s="353">
        <v>31449.110123931867</v>
      </c>
      <c r="BE53" s="353">
        <v>32330.350550263574</v>
      </c>
      <c r="BF53" s="353">
        <v>33004</v>
      </c>
      <c r="BG53" s="353">
        <v>33373.703107682762</v>
      </c>
      <c r="BH53" s="382"/>
      <c r="BL53" s="694">
        <f t="shared" si="2"/>
        <v>8.5842824607467172E-3</v>
      </c>
    </row>
    <row r="54" spans="1:64" s="87" customFormat="1" ht="15" customHeight="1" x14ac:dyDescent="0.2">
      <c r="A54" s="472">
        <v>45</v>
      </c>
      <c r="B54" s="317">
        <v>18206.830228125189</v>
      </c>
      <c r="C54" s="317">
        <f t="shared" si="0"/>
        <v>18887.636609222151</v>
      </c>
      <c r="D54" s="353">
        <v>19568.442990319109</v>
      </c>
      <c r="E54" s="353">
        <f t="shared" si="1"/>
        <v>20625.093916224185</v>
      </c>
      <c r="F54" s="353">
        <v>21681.744842129261</v>
      </c>
      <c r="G54" s="317">
        <v>21901.652549410399</v>
      </c>
      <c r="H54" s="353">
        <v>22181.818085332201</v>
      </c>
      <c r="I54" s="367">
        <v>22508.246004450739</v>
      </c>
      <c r="J54" s="317">
        <v>22650.496590145038</v>
      </c>
      <c r="K54" s="317">
        <v>22850.908072773815</v>
      </c>
      <c r="L54" s="317">
        <v>23143.706681270538</v>
      </c>
      <c r="M54" s="317">
        <v>23910.481472249918</v>
      </c>
      <c r="N54" s="317">
        <v>23605.336481474402</v>
      </c>
      <c r="O54" s="353">
        <v>23225.86539811824</v>
      </c>
      <c r="P54" s="353">
        <v>24100.48253936549</v>
      </c>
      <c r="Q54" s="353">
        <v>24401.771196283393</v>
      </c>
      <c r="R54" s="353">
        <v>24791.548594589833</v>
      </c>
      <c r="S54" s="381">
        <v>24670.009636788101</v>
      </c>
      <c r="T54" s="353">
        <v>24204.278078197811</v>
      </c>
      <c r="U54" s="353">
        <v>23833.489126722074</v>
      </c>
      <c r="V54" s="353">
        <v>22906.756727779564</v>
      </c>
      <c r="W54" s="353">
        <v>22776.223527720147</v>
      </c>
      <c r="X54" s="353">
        <v>23321.517467033074</v>
      </c>
      <c r="Y54" s="353">
        <v>23429.66283868995</v>
      </c>
      <c r="Z54" s="353">
        <v>23736.586279209107</v>
      </c>
      <c r="AA54" s="353">
        <v>24397.333163060532</v>
      </c>
      <c r="AB54" s="353">
        <v>24881.773705151227</v>
      </c>
      <c r="AC54" s="381">
        <v>25009.933153046564</v>
      </c>
      <c r="AD54" s="353">
        <v>25249.534158464085</v>
      </c>
      <c r="AE54" s="353">
        <v>25066.496802808513</v>
      </c>
      <c r="AF54" s="353">
        <v>25317.633303294584</v>
      </c>
      <c r="AG54" s="353">
        <v>25615.743336859196</v>
      </c>
      <c r="AH54" s="353">
        <v>26143.965142723857</v>
      </c>
      <c r="AI54" s="353">
        <v>26167.488182454337</v>
      </c>
      <c r="AJ54" s="353">
        <v>26384.819107709955</v>
      </c>
      <c r="AK54" s="353">
        <v>26956.808153016562</v>
      </c>
      <c r="AL54" s="353">
        <v>28202.761179880283</v>
      </c>
      <c r="AM54" s="381">
        <v>28685.701826910259</v>
      </c>
      <c r="AN54" s="353">
        <v>29384.580326673091</v>
      </c>
      <c r="AO54" s="353">
        <v>29789.553571428572</v>
      </c>
      <c r="AP54" s="353">
        <v>30577.382105499662</v>
      </c>
      <c r="AQ54" s="353">
        <v>30518.587599926766</v>
      </c>
      <c r="AR54" s="353">
        <v>30822.462400209082</v>
      </c>
      <c r="AS54" s="353">
        <v>30422.887462070081</v>
      </c>
      <c r="AT54" s="353">
        <v>30438.268563303325</v>
      </c>
      <c r="AU54" s="353">
        <v>30578.641842234199</v>
      </c>
      <c r="AV54" s="353">
        <v>31836.726233061752</v>
      </c>
      <c r="AW54" s="381">
        <v>31269.271803601074</v>
      </c>
      <c r="AX54" s="353">
        <v>32285.739359596679</v>
      </c>
      <c r="AY54" s="353">
        <v>32602.814609032517</v>
      </c>
      <c r="AZ54" s="353">
        <v>32024.42685</v>
      </c>
      <c r="BA54" s="353">
        <v>31326.079491911416</v>
      </c>
      <c r="BB54" s="353">
        <v>31452.177792560884</v>
      </c>
      <c r="BC54" s="353">
        <v>32175.610993395178</v>
      </c>
      <c r="BD54" s="353">
        <v>32077.256191877463</v>
      </c>
      <c r="BE54" s="353">
        <v>32932.951308610005</v>
      </c>
      <c r="BF54" s="353">
        <v>33654</v>
      </c>
      <c r="BG54" s="353">
        <v>33990.733918517537</v>
      </c>
      <c r="BH54" s="382"/>
      <c r="BL54" s="694">
        <f t="shared" si="2"/>
        <v>8.7114765531406402E-3</v>
      </c>
    </row>
    <row r="55" spans="1:64" s="87" customFormat="1" ht="15" customHeight="1" x14ac:dyDescent="0.2">
      <c r="A55" s="472">
        <v>46</v>
      </c>
      <c r="B55" s="317">
        <v>18527.085101149845</v>
      </c>
      <c r="C55" s="317">
        <f t="shared" si="0"/>
        <v>19223.250928727186</v>
      </c>
      <c r="D55" s="353">
        <v>19919.416756304527</v>
      </c>
      <c r="E55" s="353">
        <f t="shared" si="1"/>
        <v>20993.209176054919</v>
      </c>
      <c r="F55" s="353">
        <v>22067.001595805312</v>
      </c>
      <c r="G55" s="317">
        <v>22251.342800199305</v>
      </c>
      <c r="H55" s="353">
        <v>22499.373275313093</v>
      </c>
      <c r="I55" s="367">
        <v>22855.733866073235</v>
      </c>
      <c r="J55" s="317">
        <v>23028.359667659206</v>
      </c>
      <c r="K55" s="317">
        <v>23180.17187785701</v>
      </c>
      <c r="L55" s="317">
        <v>23502.975465498359</v>
      </c>
      <c r="M55" s="317">
        <v>24274.156488866734</v>
      </c>
      <c r="N55" s="317">
        <v>23927.362252896419</v>
      </c>
      <c r="O55" s="353">
        <v>23548.77106445724</v>
      </c>
      <c r="P55" s="353">
        <v>24425.117846799159</v>
      </c>
      <c r="Q55" s="353">
        <v>24763.536585365855</v>
      </c>
      <c r="R55" s="353">
        <v>25178.865685669811</v>
      </c>
      <c r="S55" s="381">
        <v>25030.990146044845</v>
      </c>
      <c r="T55" s="353">
        <v>24571.553489994767</v>
      </c>
      <c r="U55" s="353">
        <v>24191.811567801433</v>
      </c>
      <c r="V55" s="353">
        <v>23267.94210357028</v>
      </c>
      <c r="W55" s="353">
        <v>23147.253353326621</v>
      </c>
      <c r="X55" s="353">
        <v>23707.10573140112</v>
      </c>
      <c r="Y55" s="353">
        <v>23823.509859747006</v>
      </c>
      <c r="Z55" s="353">
        <v>24143.262058118631</v>
      </c>
      <c r="AA55" s="353">
        <v>24850.183894625461</v>
      </c>
      <c r="AB55" s="353">
        <v>25340.235114960742</v>
      </c>
      <c r="AC55" s="381">
        <v>25465.067861066509</v>
      </c>
      <c r="AD55" s="353">
        <v>25706.718480979762</v>
      </c>
      <c r="AE55" s="353">
        <v>25519.788264426541</v>
      </c>
      <c r="AF55" s="353">
        <v>25815.252249087378</v>
      </c>
      <c r="AG55" s="353">
        <v>26102.766041446299</v>
      </c>
      <c r="AH55" s="353">
        <v>26620.543633553956</v>
      </c>
      <c r="AI55" s="353">
        <v>26623.26299930023</v>
      </c>
      <c r="AJ55" s="353">
        <v>26877.819429482784</v>
      </c>
      <c r="AK55" s="353">
        <v>27437.283722780972</v>
      </c>
      <c r="AL55" s="353">
        <v>28713.028251036056</v>
      </c>
      <c r="AM55" s="381">
        <v>29232.462061608217</v>
      </c>
      <c r="AN55" s="353">
        <v>29935.956183082813</v>
      </c>
      <c r="AO55" s="353">
        <v>30369.412593984962</v>
      </c>
      <c r="AP55" s="353">
        <v>31191.530194472874</v>
      </c>
      <c r="AQ55" s="353">
        <v>31150.193201928352</v>
      </c>
      <c r="AR55" s="353">
        <v>31424.088219920162</v>
      </c>
      <c r="AS55" s="353">
        <v>30975.217253354564</v>
      </c>
      <c r="AT55" s="353">
        <v>31023.882339110573</v>
      </c>
      <c r="AU55" s="353">
        <v>31139.684631716482</v>
      </c>
      <c r="AV55" s="353">
        <v>32414.177353735759</v>
      </c>
      <c r="AW55" s="381">
        <v>31871.482666018208</v>
      </c>
      <c r="AX55" s="353">
        <v>32889.437667965256</v>
      </c>
      <c r="AY55" s="353">
        <v>33216.256804975019</v>
      </c>
      <c r="AZ55" s="353">
        <v>32629.476749999998</v>
      </c>
      <c r="BA55" s="353">
        <v>31933.064433799274</v>
      </c>
      <c r="BB55" s="353">
        <v>32065.430622240219</v>
      </c>
      <c r="BC55" s="353">
        <v>32812.332922918329</v>
      </c>
      <c r="BD55" s="353">
        <v>32706.447427989362</v>
      </c>
      <c r="BE55" s="353">
        <v>33552.974197724965</v>
      </c>
      <c r="BF55" s="353">
        <v>34310</v>
      </c>
      <c r="BG55" s="353">
        <v>34653.943786851087</v>
      </c>
      <c r="BH55" s="382"/>
      <c r="BL55" s="694">
        <f t="shared" si="2"/>
        <v>8.8241644959019538E-3</v>
      </c>
    </row>
    <row r="56" spans="1:64" x14ac:dyDescent="0.2">
      <c r="A56" s="475">
        <v>47</v>
      </c>
      <c r="B56" s="317">
        <v>18833.712107237283</v>
      </c>
      <c r="C56" s="317">
        <f t="shared" si="0"/>
        <v>19552.051314763616</v>
      </c>
      <c r="D56" s="353">
        <v>20270.390522289945</v>
      </c>
      <c r="E56" s="353">
        <f t="shared" si="1"/>
        <v>21358.166593642411</v>
      </c>
      <c r="F56" s="353">
        <v>22445.942664994873</v>
      </c>
      <c r="G56" s="317">
        <v>22619.43780102973</v>
      </c>
      <c r="H56" s="353">
        <v>22834.57042029293</v>
      </c>
      <c r="I56" s="367">
        <v>23220.035656483917</v>
      </c>
      <c r="J56" s="317">
        <v>23342.358563058304</v>
      </c>
      <c r="K56" s="317">
        <v>23509.435682940206</v>
      </c>
      <c r="L56" s="317">
        <v>23852.534282584886</v>
      </c>
      <c r="M56" s="317">
        <v>24624.021061814557</v>
      </c>
      <c r="N56" s="317">
        <v>24262.099567927202</v>
      </c>
      <c r="O56" s="387">
        <v>23902.800168515656</v>
      </c>
      <c r="P56" s="387">
        <v>24775.576417324144</v>
      </c>
      <c r="Q56" s="387">
        <v>25125.301974448317</v>
      </c>
      <c r="R56" s="387">
        <v>25549.908949393488</v>
      </c>
      <c r="S56" s="388">
        <v>25382.946142570174</v>
      </c>
      <c r="T56" s="387">
        <v>24919.498616960303</v>
      </c>
      <c r="U56" s="387">
        <v>24534.993624046452</v>
      </c>
      <c r="V56" s="387">
        <v>23652.889675136703</v>
      </c>
      <c r="W56" s="387">
        <v>23536.493231723598</v>
      </c>
      <c r="X56" s="387">
        <v>24105.839050236253</v>
      </c>
      <c r="Y56" s="387">
        <v>24225.826709213892</v>
      </c>
      <c r="Z56" s="387">
        <v>24531.263949221087</v>
      </c>
      <c r="AA56" s="387">
        <v>25288.883040828987</v>
      </c>
      <c r="AB56" s="387">
        <v>25794.794725537835</v>
      </c>
      <c r="AC56" s="388">
        <v>25935.186427786699</v>
      </c>
      <c r="AD56" s="387">
        <v>26167.502680050675</v>
      </c>
      <c r="AE56" s="387">
        <v>25971.342977149485</v>
      </c>
      <c r="AF56" s="387">
        <v>26323.02668356982</v>
      </c>
      <c r="AG56" s="387">
        <v>26601.345216989703</v>
      </c>
      <c r="AH56" s="387">
        <v>27156.896375776309</v>
      </c>
      <c r="AI56" s="387">
        <v>27151.835182725677</v>
      </c>
      <c r="AJ56" s="387">
        <v>27409.577638187438</v>
      </c>
      <c r="AK56" s="387">
        <v>27911.67732330786</v>
      </c>
      <c r="AL56" s="387">
        <v>29227.797678702027</v>
      </c>
      <c r="AM56" s="388">
        <v>29752.623149753304</v>
      </c>
      <c r="AN56" s="387">
        <v>30510.426316200796</v>
      </c>
      <c r="AO56" s="387">
        <v>30932.382518796992</v>
      </c>
      <c r="AP56" s="387">
        <v>31761.415358114686</v>
      </c>
      <c r="AQ56" s="387">
        <v>31757.454262525167</v>
      </c>
      <c r="AR56" s="387">
        <v>32045.461057783687</v>
      </c>
      <c r="AS56" s="387">
        <v>31576.131609613145</v>
      </c>
      <c r="AT56" s="387">
        <v>31615.699650678489</v>
      </c>
      <c r="AU56" s="387">
        <v>31712.792857531713</v>
      </c>
      <c r="AV56" s="387">
        <v>33028.310820190287</v>
      </c>
      <c r="AW56" s="388">
        <v>32465.49221318842</v>
      </c>
      <c r="AX56" s="387">
        <v>33501.216068415248</v>
      </c>
      <c r="AY56" s="387">
        <v>33804.84498929554</v>
      </c>
      <c r="AZ56" s="387">
        <v>33241.17555</v>
      </c>
      <c r="BA56" s="387">
        <v>32548.751668760793</v>
      </c>
      <c r="BB56" s="387">
        <v>32689.367299126508</v>
      </c>
      <c r="BC56" s="387">
        <v>33434.24736570839</v>
      </c>
      <c r="BD56" s="387">
        <v>33347.135513930545</v>
      </c>
      <c r="BE56" s="387">
        <v>34190.419217608433</v>
      </c>
      <c r="BF56" s="387">
        <v>34984</v>
      </c>
      <c r="BG56" s="387">
        <v>35325.013920290818</v>
      </c>
      <c r="BH56" s="389"/>
      <c r="BL56" s="694">
        <f t="shared" si="2"/>
        <v>8.9673425967795595E-3</v>
      </c>
    </row>
    <row r="57" spans="1:64" x14ac:dyDescent="0.2">
      <c r="A57" s="475">
        <v>48</v>
      </c>
      <c r="B57" s="317">
        <v>19153.966980261943</v>
      </c>
      <c r="C57" s="317">
        <f t="shared" si="0"/>
        <v>19887.665634268655</v>
      </c>
      <c r="D57" s="353">
        <v>20621.364288275363</v>
      </c>
      <c r="E57" s="353">
        <f t="shared" si="1"/>
        <v>21694.703431040682</v>
      </c>
      <c r="F57" s="353">
        <v>22768.042573805997</v>
      </c>
      <c r="G57" s="317">
        <v>22975.262968499144</v>
      </c>
      <c r="H57" s="353">
        <v>23187.409520271704</v>
      </c>
      <c r="I57" s="367">
        <v>23589.942089823991</v>
      </c>
      <c r="J57" s="317">
        <v>23667.001488809914</v>
      </c>
      <c r="K57" s="317">
        <v>23869.093070031082</v>
      </c>
      <c r="L57" s="317">
        <v>24226.368017524645</v>
      </c>
      <c r="M57" s="317">
        <v>24983.092597208379</v>
      </c>
      <c r="N57" s="317">
        <v>24601.074064160901</v>
      </c>
      <c r="O57" s="387">
        <v>24256.829272574076</v>
      </c>
      <c r="P57" s="387">
        <v>25103.900762342288</v>
      </c>
      <c r="Q57" s="387">
        <v>25459.23925667828</v>
      </c>
      <c r="R57" s="387">
        <v>25907.933151232122</v>
      </c>
      <c r="S57" s="388">
        <v>25722.869455453609</v>
      </c>
      <c r="T57" s="387">
        <v>25278.489620972363</v>
      </c>
      <c r="U57" s="387">
        <v>24905.933052487759</v>
      </c>
      <c r="V57" s="387">
        <v>24028.332368392839</v>
      </c>
      <c r="W57" s="387">
        <v>23934.838136515824</v>
      </c>
      <c r="X57" s="387">
        <v>24513.33573871612</v>
      </c>
      <c r="Y57" s="387">
        <v>24649.318129705349</v>
      </c>
      <c r="Z57" s="387">
        <v>24948.314110245654</v>
      </c>
      <c r="AA57" s="387">
        <v>25723.538876929251</v>
      </c>
      <c r="AB57" s="387">
        <v>26241.550737650083</v>
      </c>
      <c r="AC57" s="388">
        <v>26375.337277106399</v>
      </c>
      <c r="AD57" s="387">
        <v>26624.687002566352</v>
      </c>
      <c r="AE57" s="387">
        <v>26464.579663354543</v>
      </c>
      <c r="AF57" s="387">
        <v>26796.949489086768</v>
      </c>
      <c r="AG57" s="387">
        <v>27114.782712334072</v>
      </c>
      <c r="AH57" s="387">
        <v>27690.018077382865</v>
      </c>
      <c r="AI57" s="387">
        <v>27645.591234308729</v>
      </c>
      <c r="AJ57" s="387">
        <v>27896.376698051175</v>
      </c>
      <c r="AK57" s="387">
        <v>28393.673385381651</v>
      </c>
      <c r="AL57" s="387">
        <v>29754.573390395191</v>
      </c>
      <c r="AM57" s="388">
        <v>30272.784237898391</v>
      </c>
      <c r="AN57" s="387">
        <v>31074.792703258914</v>
      </c>
      <c r="AO57" s="387">
        <v>31496.759868421053</v>
      </c>
      <c r="AP57" s="387">
        <v>32331.300521756493</v>
      </c>
      <c r="AQ57" s="387">
        <v>32344.428205284672</v>
      </c>
      <c r="AR57" s="387">
        <v>32633.922198726475</v>
      </c>
      <c r="AS57" s="387">
        <v>32175.767424688198</v>
      </c>
      <c r="AT57" s="387">
        <v>32182.702819203725</v>
      </c>
      <c r="AU57" s="387">
        <v>32297.966519679896</v>
      </c>
      <c r="AV57" s="387">
        <v>33602.212036433921</v>
      </c>
      <c r="AW57" s="388">
        <v>33092.307021346336</v>
      </c>
      <c r="AX57" s="387">
        <v>34124.537457552971</v>
      </c>
      <c r="AY57" s="387">
        <v>34413.768274034046</v>
      </c>
      <c r="AZ57" s="387">
        <v>33904.957399999999</v>
      </c>
      <c r="BA57" s="387">
        <v>33174.228983430185</v>
      </c>
      <c r="BB57" s="387">
        <v>33335.740055147413</v>
      </c>
      <c r="BC57" s="387">
        <v>34055.104130874657</v>
      </c>
      <c r="BD57" s="387">
        <v>34010.817299530303</v>
      </c>
      <c r="BE57" s="387">
        <v>34826.839406270228</v>
      </c>
      <c r="BF57" s="387">
        <v>35627</v>
      </c>
      <c r="BG57" s="387">
        <v>35992.153921177465</v>
      </c>
      <c r="BH57" s="389"/>
      <c r="BL57" s="694">
        <f t="shared" si="2"/>
        <v>9.0711578199078602E-3</v>
      </c>
    </row>
    <row r="58" spans="1:64" x14ac:dyDescent="0.2">
      <c r="A58" s="476">
        <v>49</v>
      </c>
      <c r="B58" s="361">
        <v>19481.035786755208</v>
      </c>
      <c r="C58" s="361">
        <f t="shared" si="0"/>
        <v>20223.37584724398</v>
      </c>
      <c r="D58" s="362">
        <v>20965.715907732756</v>
      </c>
      <c r="E58" s="362">
        <f t="shared" si="1"/>
        <v>22031.087037418183</v>
      </c>
      <c r="F58" s="362">
        <v>23096.458167103614</v>
      </c>
      <c r="G58" s="361">
        <v>23331.088135968555</v>
      </c>
      <c r="H58" s="362">
        <v>23540.248620250477</v>
      </c>
      <c r="I58" s="370">
        <v>23954.243880234673</v>
      </c>
      <c r="J58" s="361">
        <v>23975.678369032754</v>
      </c>
      <c r="K58" s="361">
        <v>24243.947248125798</v>
      </c>
      <c r="L58" s="361">
        <v>24614.766703176345</v>
      </c>
      <c r="M58" s="361">
        <v>25332.957170156202</v>
      </c>
      <c r="N58" s="361">
        <v>24935.811379191684</v>
      </c>
      <c r="O58" s="390">
        <v>24575.844509198145</v>
      </c>
      <c r="P58" s="390">
        <v>25439.603182529376</v>
      </c>
      <c r="Q58" s="390">
        <v>25803.612078977934</v>
      </c>
      <c r="R58" s="390">
        <v>26275.721649484538</v>
      </c>
      <c r="S58" s="391">
        <v>26074.825451978937</v>
      </c>
      <c r="T58" s="390">
        <v>25640.242094246056</v>
      </c>
      <c r="U58" s="390">
        <v>25269.302288511895</v>
      </c>
      <c r="V58" s="390">
        <v>24432.289696579825</v>
      </c>
      <c r="W58" s="390">
        <v>24346.840580900927</v>
      </c>
      <c r="X58" s="390">
        <v>24966.840117830805</v>
      </c>
      <c r="Y58" s="390">
        <v>25077.044464401723</v>
      </c>
      <c r="Z58" s="390">
        <v>25361.214518424204</v>
      </c>
      <c r="AA58" s="390">
        <v>26160.216368081146</v>
      </c>
      <c r="AB58" s="390">
        <v>26692.208548994753</v>
      </c>
      <c r="AC58" s="391">
        <v>26807.996197075976</v>
      </c>
      <c r="AD58" s="390">
        <v>27094.470893025369</v>
      </c>
      <c r="AE58" s="390">
        <v>26954.342851769426</v>
      </c>
      <c r="AF58" s="390">
        <v>27311.494249362309</v>
      </c>
      <c r="AG58" s="390">
        <v>27626.569283256111</v>
      </c>
      <c r="AH58" s="390">
        <v>28189.213852523546</v>
      </c>
      <c r="AI58" s="390">
        <v>28133.017080102254</v>
      </c>
      <c r="AJ58" s="390">
        <v>28378.524811483094</v>
      </c>
      <c r="AK58" s="390">
        <v>28916.722739808731</v>
      </c>
      <c r="AL58" s="390">
        <v>30273.845174571361</v>
      </c>
      <c r="AM58" s="391">
        <v>30846.143619149225</v>
      </c>
      <c r="AN58" s="390">
        <v>31637.715698022766</v>
      </c>
      <c r="AO58" s="390">
        <v>32094.915413533836</v>
      </c>
      <c r="AP58" s="390">
        <v>32949.598259979524</v>
      </c>
      <c r="AQ58" s="390">
        <v>32934.107097089152</v>
      </c>
      <c r="AR58" s="390">
        <v>33252.662100836336</v>
      </c>
      <c r="AS58" s="390">
        <v>32772.84615739619</v>
      </c>
      <c r="AT58" s="390">
        <v>32793.130738053653</v>
      </c>
      <c r="AU58" s="390">
        <v>32861.422396428767</v>
      </c>
      <c r="AV58" s="390">
        <v>34204.512488120534</v>
      </c>
      <c r="AW58" s="391">
        <v>33713.263747185018</v>
      </c>
      <c r="AX58" s="390">
        <v>34744.395950084378</v>
      </c>
      <c r="AY58" s="390">
        <v>35029.469925578545</v>
      </c>
      <c r="AZ58" s="390">
        <v>34554.333299999998</v>
      </c>
      <c r="BA58" s="390">
        <v>33786.652858489084</v>
      </c>
      <c r="BB58" s="390">
        <v>33975.702502844142</v>
      </c>
      <c r="BC58" s="390">
        <v>34720.383356240214</v>
      </c>
      <c r="BD58" s="390">
        <v>34672.408748797461</v>
      </c>
      <c r="BE58" s="390">
        <v>35472.483075927128</v>
      </c>
      <c r="BF58" s="390">
        <v>36297</v>
      </c>
      <c r="BG58" s="390">
        <v>36672.066852861637</v>
      </c>
      <c r="BH58" s="392"/>
      <c r="BL58" s="694">
        <f t="shared" si="2"/>
        <v>9.1885903506014888E-3</v>
      </c>
    </row>
    <row r="59" spans="1:64" x14ac:dyDescent="0.2">
      <c r="A59" s="475">
        <v>50</v>
      </c>
      <c r="B59" s="319">
        <v>19794.476726311255</v>
      </c>
      <c r="C59" s="319">
        <f t="shared" si="0"/>
        <v>20562.205346542742</v>
      </c>
      <c r="D59" s="353">
        <v>21329.933966774228</v>
      </c>
      <c r="E59" s="353">
        <f t="shared" si="1"/>
        <v>22415.297970506686</v>
      </c>
      <c r="F59" s="353">
        <v>23500.661974239145</v>
      </c>
      <c r="G59" s="319">
        <v>23686.913303437967</v>
      </c>
      <c r="H59" s="353">
        <v>23904.849023561874</v>
      </c>
      <c r="I59" s="371">
        <v>24329.754956504148</v>
      </c>
      <c r="J59" s="319">
        <v>24321.609355489385</v>
      </c>
      <c r="K59" s="319">
        <v>24623.867023221792</v>
      </c>
      <c r="L59" s="319">
        <v>24978.890470974809</v>
      </c>
      <c r="M59" s="319">
        <v>25659.804336989037</v>
      </c>
      <c r="N59" s="319">
        <v>25295.971781439992</v>
      </c>
      <c r="O59" s="387">
        <v>24922.09275382671</v>
      </c>
      <c r="P59" s="387">
        <v>25775.305602716468</v>
      </c>
      <c r="Q59" s="387">
        <v>26168.855981416957</v>
      </c>
      <c r="R59" s="387">
        <v>26633.745851323172</v>
      </c>
      <c r="S59" s="388">
        <v>26420.765106683317</v>
      </c>
      <c r="T59" s="387">
        <v>25993.710159734856</v>
      </c>
      <c r="U59" s="387">
        <v>25657.90549925993</v>
      </c>
      <c r="V59" s="387">
        <v>24824.365926878956</v>
      </c>
      <c r="W59" s="387">
        <v>24783.88184787297</v>
      </c>
      <c r="X59" s="387">
        <v>25411.581127300764</v>
      </c>
      <c r="Y59" s="387">
        <v>25492.066056483352</v>
      </c>
      <c r="Z59" s="387">
        <v>25774.114926602753</v>
      </c>
      <c r="AA59" s="387">
        <v>26592.850549129784</v>
      </c>
      <c r="AB59" s="387">
        <v>27127.259163409741</v>
      </c>
      <c r="AC59" s="388">
        <v>27244.401081720611</v>
      </c>
      <c r="AD59" s="387">
        <v>27558.854968651529</v>
      </c>
      <c r="AE59" s="387">
        <v>27456.263282449927</v>
      </c>
      <c r="AF59" s="387">
        <v>27815.883520948202</v>
      </c>
      <c r="AG59" s="387">
        <v>28151.563249556781</v>
      </c>
      <c r="AH59" s="387">
        <v>28686.794107356331</v>
      </c>
      <c r="AI59" s="387">
        <v>28645.763749053884</v>
      </c>
      <c r="AJ59" s="387">
        <v>28860.672924915008</v>
      </c>
      <c r="AK59" s="387">
        <v>29421.526186523239</v>
      </c>
      <c r="AL59" s="387">
        <v>30791.616173244132</v>
      </c>
      <c r="AM59" s="388">
        <v>31409.158887851718</v>
      </c>
      <c r="AN59" s="387">
        <v>32222.289577200612</v>
      </c>
      <c r="AO59" s="387">
        <v>32684.626409774435</v>
      </c>
      <c r="AP59" s="387">
        <v>33512.567341538306</v>
      </c>
      <c r="AQ59" s="387">
        <v>33548.130530298404</v>
      </c>
      <c r="AR59" s="387">
        <v>33868.769067192545</v>
      </c>
      <c r="AS59" s="387">
        <v>33395.495713774762</v>
      </c>
      <c r="AT59" s="387">
        <v>33414.725021272781</v>
      </c>
      <c r="AU59" s="387">
        <v>33426.084816810937</v>
      </c>
      <c r="AV59" s="387">
        <v>34779.597005840958</v>
      </c>
      <c r="AW59" s="388">
        <v>34355.309569372934</v>
      </c>
      <c r="AX59" s="387">
        <v>35359.637247140687</v>
      </c>
      <c r="AY59" s="387">
        <v>35651.949943929038</v>
      </c>
      <c r="AZ59" s="387">
        <v>35199.276599999997</v>
      </c>
      <c r="BA59" s="387">
        <v>34448.027132087322</v>
      </c>
      <c r="BB59" s="387">
        <v>34618.870104702954</v>
      </c>
      <c r="BC59" s="387">
        <v>35362.393673882332</v>
      </c>
      <c r="BD59" s="387">
        <v>35332.955029898323</v>
      </c>
      <c r="BE59" s="387">
        <v>36147.84685101267</v>
      </c>
      <c r="BF59" s="387">
        <v>36971</v>
      </c>
      <c r="BG59" s="387">
        <v>37351.979784545816</v>
      </c>
      <c r="BH59" s="389"/>
      <c r="BL59" s="694">
        <f t="shared" si="2"/>
        <v>9.3136102828235146E-3</v>
      </c>
    </row>
    <row r="60" spans="1:64" x14ac:dyDescent="0.2">
      <c r="A60" s="475">
        <v>51</v>
      </c>
      <c r="B60" s="319">
        <v>20101.103732398693</v>
      </c>
      <c r="C60" s="319">
        <f t="shared" si="0"/>
        <v>20887.694659315159</v>
      </c>
      <c r="D60" s="353">
        <v>21674.285586231621</v>
      </c>
      <c r="E60" s="353">
        <f t="shared" si="1"/>
        <v>22764.312945857178</v>
      </c>
      <c r="F60" s="353">
        <v>23854.340305482732</v>
      </c>
      <c r="G60" s="319">
        <v>24024.33372086586</v>
      </c>
      <c r="H60" s="353">
        <v>24269.449426873274</v>
      </c>
      <c r="I60" s="371">
        <v>24654.824246409062</v>
      </c>
      <c r="J60" s="319">
        <v>24672.862357122274</v>
      </c>
      <c r="K60" s="319">
        <v>24973.393216310109</v>
      </c>
      <c r="L60" s="319">
        <v>25352.724205914568</v>
      </c>
      <c r="M60" s="319">
        <v>26014.272391159855</v>
      </c>
      <c r="N60" s="319">
        <v>25651.895002485377</v>
      </c>
      <c r="O60" s="387">
        <v>25307.245295604549</v>
      </c>
      <c r="P60" s="387">
        <v>26133.142248410397</v>
      </c>
      <c r="Q60" s="387">
        <v>26523.664343786295</v>
      </c>
      <c r="R60" s="387">
        <v>27021.06294240315</v>
      </c>
      <c r="S60" s="388">
        <v>26775.729274119116</v>
      </c>
      <c r="T60" s="387">
        <v>26363.747040793442</v>
      </c>
      <c r="U60" s="387">
        <v>26036.415120118407</v>
      </c>
      <c r="V60" s="387">
        <v>25223.5708159108</v>
      </c>
      <c r="W60" s="387">
        <v>25191.331779060449</v>
      </c>
      <c r="X60" s="387">
        <v>25845.367924714814</v>
      </c>
      <c r="Y60" s="387">
        <v>25938.849505101844</v>
      </c>
      <c r="Z60" s="387">
        <v>26216.063604703413</v>
      </c>
      <c r="AA60" s="387">
        <v>27035.593005436567</v>
      </c>
      <c r="AB60" s="387">
        <v>27550.604380127461</v>
      </c>
      <c r="AC60" s="388">
        <v>27716.392630778333</v>
      </c>
      <c r="AD60" s="387">
        <v>28048.438180164376</v>
      </c>
      <c r="AE60" s="387">
        <v>27932.132479704102</v>
      </c>
      <c r="AF60" s="387">
        <v>28335.506025568568</v>
      </c>
      <c r="AG60" s="387">
        <v>28620.425785498264</v>
      </c>
      <c r="AH60" s="387">
        <v>29173.065720033825</v>
      </c>
      <c r="AI60" s="387">
        <v>29179.083586821474</v>
      </c>
      <c r="AJ60" s="387">
        <v>29358.324193119657</v>
      </c>
      <c r="AK60" s="387">
        <v>29955.218987115983</v>
      </c>
      <c r="AL60" s="387">
        <v>31321.393455944097</v>
      </c>
      <c r="AM60" s="388">
        <v>31973.651886918258</v>
      </c>
      <c r="AN60" s="387">
        <v>32777.995610493133</v>
      </c>
      <c r="AO60" s="387">
        <v>33254.633458646618</v>
      </c>
      <c r="AP60" s="387">
        <v>34079.6860723469</v>
      </c>
      <c r="AQ60" s="387">
        <v>34159.449014462676</v>
      </c>
      <c r="AR60" s="387">
        <v>34480.926629918264</v>
      </c>
      <c r="AS60" s="387">
        <v>34037.323387906268</v>
      </c>
      <c r="AT60" s="387">
        <v>34030.115768731244</v>
      </c>
      <c r="AU60" s="387">
        <v>34014.878109859004</v>
      </c>
      <c r="AV60" s="387">
        <v>35342.848508793475</v>
      </c>
      <c r="AW60" s="388">
        <v>34975.094678747766</v>
      </c>
      <c r="AX60" s="387">
        <v>35952.946865690305</v>
      </c>
      <c r="AY60" s="387">
        <v>36308.321796309508</v>
      </c>
      <c r="AZ60" s="387">
        <v>35848.652499999997</v>
      </c>
      <c r="BA60" s="387">
        <v>35102.874685880313</v>
      </c>
      <c r="BB60" s="387">
        <v>35276.995092651508</v>
      </c>
      <c r="BC60" s="387">
        <v>36021.326833505133</v>
      </c>
      <c r="BD60" s="387">
        <v>36002.90782449588</v>
      </c>
      <c r="BE60" s="387">
        <v>36793.490520669562</v>
      </c>
      <c r="BF60" s="387">
        <v>37644</v>
      </c>
      <c r="BG60" s="387">
        <v>38038.770448197902</v>
      </c>
      <c r="BH60" s="389"/>
      <c r="BL60" s="694">
        <f t="shared" si="2"/>
        <v>9.4173226110885189E-3</v>
      </c>
    </row>
    <row r="61" spans="1:64" x14ac:dyDescent="0.2">
      <c r="A61" s="475">
        <v>52</v>
      </c>
      <c r="B61" s="319">
        <v>20421.358605423349</v>
      </c>
      <c r="C61" s="319">
        <f t="shared" si="0"/>
        <v>21219.997905556182</v>
      </c>
      <c r="D61" s="353">
        <v>22018.637205689014</v>
      </c>
      <c r="E61" s="353">
        <f t="shared" si="1"/>
        <v>23107.012236721173</v>
      </c>
      <c r="F61" s="353">
        <v>24195.387267753336</v>
      </c>
      <c r="G61" s="319">
        <v>24374.023971654766</v>
      </c>
      <c r="H61" s="353">
        <v>24657.572436849925</v>
      </c>
      <c r="I61" s="371">
        <v>24974.288893384582</v>
      </c>
      <c r="J61" s="319">
        <v>25008.149313226397</v>
      </c>
      <c r="K61" s="319">
        <v>25343.181797403544</v>
      </c>
      <c r="L61" s="319">
        <v>25707.138006571742</v>
      </c>
      <c r="M61" s="319">
        <v>26442.396144898641</v>
      </c>
      <c r="N61" s="319">
        <v>25995.106679921999</v>
      </c>
      <c r="O61" s="387">
        <v>25676.836118522679</v>
      </c>
      <c r="P61" s="387">
        <v>26483.600818935382</v>
      </c>
      <c r="Q61" s="387">
        <v>26899.343786295005</v>
      </c>
      <c r="R61" s="387">
        <v>27398.615737069347</v>
      </c>
      <c r="S61" s="388">
        <v>27139.717954286334</v>
      </c>
      <c r="T61" s="387">
        <v>26728.260983328764</v>
      </c>
      <c r="U61" s="387">
        <v>26419.971535921664</v>
      </c>
      <c r="V61" s="387">
        <v>25632.280583252923</v>
      </c>
      <c r="W61" s="387">
        <v>25594.229197050303</v>
      </c>
      <c r="X61" s="387">
        <v>26307.635673474229</v>
      </c>
      <c r="Y61" s="387">
        <v>26349.636182978556</v>
      </c>
      <c r="Z61" s="387">
        <v>26645.563024266026</v>
      </c>
      <c r="AA61" s="387">
        <v>27506.638632466158</v>
      </c>
      <c r="AB61" s="387">
        <v>27999.31129185592</v>
      </c>
      <c r="AC61" s="388">
        <v>28201.495056198768</v>
      </c>
      <c r="AD61" s="387">
        <v>28521.821947178636</v>
      </c>
      <c r="AE61" s="387">
        <v>28414.94867253863</v>
      </c>
      <c r="AF61" s="387">
        <v>28841.587878602735</v>
      </c>
      <c r="AG61" s="387">
        <v>29114.05218777468</v>
      </c>
      <c r="AH61" s="387">
        <v>29714.265023179873</v>
      </c>
      <c r="AI61" s="387">
        <v>29690.247704325724</v>
      </c>
      <c r="AJ61" s="387">
        <v>29904.035241119767</v>
      </c>
      <c r="AK61" s="387">
        <v>30504.11671080254</v>
      </c>
      <c r="AL61" s="387">
        <v>31857.173880657658</v>
      </c>
      <c r="AM61" s="388">
        <v>32532.233964528608</v>
      </c>
      <c r="AN61" s="387">
        <v>33352.465743611116</v>
      </c>
      <c r="AO61" s="387">
        <v>33838.714755639099</v>
      </c>
      <c r="AP61" s="387">
        <v>34715.965623985816</v>
      </c>
      <c r="AQ61" s="387">
        <v>34766.710075059491</v>
      </c>
      <c r="AR61" s="387">
        <v>35129.945293195204</v>
      </c>
      <c r="AS61" s="387">
        <v>34671.479814936603</v>
      </c>
      <c r="AT61" s="387">
        <v>34670.320659232384</v>
      </c>
      <c r="AU61" s="387">
        <v>34630.215362839568</v>
      </c>
      <c r="AV61" s="387">
        <v>35933.31594571218</v>
      </c>
      <c r="AW61" s="388">
        <v>35626.513432646461</v>
      </c>
      <c r="AX61" s="387">
        <v>36601.662829941044</v>
      </c>
      <c r="AY61" s="387">
        <v>36943.228820470991</v>
      </c>
      <c r="AZ61" s="387">
        <v>36524.623999999996</v>
      </c>
      <c r="BA61" s="387">
        <v>35779.477972357461</v>
      </c>
      <c r="BB61" s="387">
        <v>35955.419390293282</v>
      </c>
      <c r="BC61" s="387">
        <v>36711.990321841709</v>
      </c>
      <c r="BD61" s="387">
        <v>36713.622177579084</v>
      </c>
      <c r="BE61" s="387">
        <v>37481.152270415245</v>
      </c>
      <c r="BF61" s="387">
        <v>38352</v>
      </c>
      <c r="BG61" s="387">
        <v>38732.438843817887</v>
      </c>
      <c r="BH61" s="389"/>
      <c r="BL61" s="694">
        <f t="shared" si="2"/>
        <v>9.5475319648250512E-3</v>
      </c>
    </row>
    <row r="62" spans="1:64" x14ac:dyDescent="0.2">
      <c r="A62" s="475">
        <v>53</v>
      </c>
      <c r="B62" s="319">
        <v>20741.613478448009</v>
      </c>
      <c r="C62" s="319">
        <f t="shared" si="0"/>
        <v>21558.923298325233</v>
      </c>
      <c r="D62" s="353">
        <v>22376.233118202457</v>
      </c>
      <c r="E62" s="353">
        <f t="shared" si="1"/>
        <v>23468.96504308618</v>
      </c>
      <c r="F62" s="353">
        <v>24561.696967969907</v>
      </c>
      <c r="G62" s="319">
        <v>24723.714222443672</v>
      </c>
      <c r="H62" s="353">
        <v>25016.292188495008</v>
      </c>
      <c r="I62" s="371">
        <v>25310.567469148289</v>
      </c>
      <c r="J62" s="319">
        <v>25332.792238978003</v>
      </c>
      <c r="K62" s="319">
        <v>25667.380005485462</v>
      </c>
      <c r="L62" s="319">
        <v>26046.986856516978</v>
      </c>
      <c r="M62" s="319">
        <v>26819.881605184448</v>
      </c>
      <c r="N62" s="319">
        <v>26342.555538561544</v>
      </c>
      <c r="O62" s="387">
        <v>26038.646082010953</v>
      </c>
      <c r="P62" s="387">
        <v>26845.126502213785</v>
      </c>
      <c r="Q62" s="387">
        <v>27264.587688734031</v>
      </c>
      <c r="R62" s="387">
        <v>27792.442359091845</v>
      </c>
      <c r="S62" s="388">
        <v>27491.673950811663</v>
      </c>
      <c r="T62" s="387">
        <v>27090.013456602457</v>
      </c>
      <c r="U62" s="387">
        <v>26793.434361835363</v>
      </c>
      <c r="V62" s="387">
        <v>26012.475715664201</v>
      </c>
      <c r="W62" s="387">
        <v>26028.994207423533</v>
      </c>
      <c r="X62" s="387">
        <v>26754.567525355371</v>
      </c>
      <c r="Y62" s="387">
        <v>26773.127603470017</v>
      </c>
      <c r="Z62" s="387">
        <v>27131.084107249848</v>
      </c>
      <c r="AA62" s="387">
        <v>27995.87915496041</v>
      </c>
      <c r="AB62" s="387">
        <v>28487.036195908597</v>
      </c>
      <c r="AC62" s="388">
        <v>28677.232569931548</v>
      </c>
      <c r="AD62" s="387">
        <v>29034.804356300556</v>
      </c>
      <c r="AE62" s="387">
        <v>28922.079349904398</v>
      </c>
      <c r="AF62" s="387">
        <v>29389.984267843774</v>
      </c>
      <c r="AG62" s="387">
        <v>29634.093380808365</v>
      </c>
      <c r="AH62" s="387">
        <v>30237.693602939034</v>
      </c>
      <c r="AI62" s="387">
        <v>30248.88836525142</v>
      </c>
      <c r="AJ62" s="387">
        <v>30459.048181983519</v>
      </c>
      <c r="AK62" s="387">
        <v>31028.686557539004</v>
      </c>
      <c r="AL62" s="387">
        <v>32386.951163357622</v>
      </c>
      <c r="AM62" s="388">
        <v>33107.071076143489</v>
      </c>
      <c r="AN62" s="387">
        <v>33941.36979967176</v>
      </c>
      <c r="AO62" s="387">
        <v>34443.907424812031</v>
      </c>
      <c r="AP62" s="387">
        <v>35299.682951793693</v>
      </c>
      <c r="AQ62" s="387">
        <v>35410.487947763468</v>
      </c>
      <c r="AR62" s="387">
        <v>35773.698084964832</v>
      </c>
      <c r="AS62" s="387">
        <v>35286.458124213998</v>
      </c>
      <c r="AT62" s="387">
        <v>35289.433528147252</v>
      </c>
      <c r="AU62" s="387">
        <v>35279.335837552404</v>
      </c>
      <c r="AV62" s="387">
        <v>36522.600081154094</v>
      </c>
      <c r="AW62" s="388">
        <v>36302.536132285932</v>
      </c>
      <c r="AX62" s="387">
        <v>37264.230380617075</v>
      </c>
      <c r="AY62" s="387">
        <v>37593.952033846464</v>
      </c>
      <c r="AZ62" s="387">
        <v>37216.109599999996</v>
      </c>
      <c r="BA62" s="387">
        <v>36462.607978639855</v>
      </c>
      <c r="BB62" s="387">
        <v>36609.270839359051</v>
      </c>
      <c r="BC62" s="387">
        <v>37407.942198297249</v>
      </c>
      <c r="BD62" s="387">
        <v>37455.691575651254</v>
      </c>
      <c r="BE62" s="387">
        <v>38174.963007490987</v>
      </c>
      <c r="BF62" s="387">
        <v>39069</v>
      </c>
      <c r="BG62" s="387">
        <v>39400.561377842801</v>
      </c>
      <c r="BH62" s="389"/>
      <c r="BL62" s="694">
        <f t="shared" si="2"/>
        <v>9.6824737197438449E-3</v>
      </c>
    </row>
    <row r="63" spans="1:64" x14ac:dyDescent="0.2">
      <c r="A63" s="475">
        <v>54</v>
      </c>
      <c r="B63" s="319">
        <v>21055.054418004056</v>
      </c>
      <c r="C63" s="319">
        <f t="shared" si="0"/>
        <v>21887.819577831953</v>
      </c>
      <c r="D63" s="353">
        <v>22720.58473765985</v>
      </c>
      <c r="E63" s="353">
        <f t="shared" si="1"/>
        <v>23817.980018436676</v>
      </c>
      <c r="F63" s="353">
        <v>24915.375299213498</v>
      </c>
      <c r="G63" s="319">
        <v>25085.674306593592</v>
      </c>
      <c r="H63" s="353">
        <v>25398.534546805346</v>
      </c>
      <c r="I63" s="372">
        <v>25630.03211612381</v>
      </c>
      <c r="J63" s="319">
        <v>25657.435164729613</v>
      </c>
      <c r="K63" s="319">
        <v>26021.971795575057</v>
      </c>
      <c r="L63" s="319">
        <v>26377.125739320923</v>
      </c>
      <c r="M63" s="319">
        <v>27211.177509139252</v>
      </c>
      <c r="N63" s="319">
        <v>26698.478759606933</v>
      </c>
      <c r="O63" s="387">
        <v>26408.236904929083</v>
      </c>
      <c r="P63" s="387">
        <v>27228.786410999033</v>
      </c>
      <c r="Q63" s="387">
        <v>27622.874564459929</v>
      </c>
      <c r="R63" s="387">
        <v>28192.778512056866</v>
      </c>
      <c r="S63" s="388">
        <v>27840.621776426517</v>
      </c>
      <c r="T63" s="387">
        <v>27473.8576839692</v>
      </c>
      <c r="U63" s="387">
        <v>27161.850392804277</v>
      </c>
      <c r="V63" s="387">
        <v>26406.928165540903</v>
      </c>
      <c r="W63" s="387">
        <v>26459.206704599139</v>
      </c>
      <c r="X63" s="387">
        <v>27219.026116525969</v>
      </c>
      <c r="Y63" s="387">
        <v>27183.91428134673</v>
      </c>
      <c r="Z63" s="387">
        <v>27587.556920311563</v>
      </c>
      <c r="AA63" s="387">
        <v>28487.141332506293</v>
      </c>
      <c r="AB63" s="387">
        <v>28974.76109996127</v>
      </c>
      <c r="AC63" s="388">
        <v>29173.572889377167</v>
      </c>
      <c r="AD63" s="387">
        <v>29538.787074034368</v>
      </c>
      <c r="AE63" s="387">
        <v>29411.842538319281</v>
      </c>
      <c r="AF63" s="387">
        <v>29909.60677246414</v>
      </c>
      <c r="AG63" s="387">
        <v>30154.13457384205</v>
      </c>
      <c r="AH63" s="387">
        <v>30746.58249992711</v>
      </c>
      <c r="AI63" s="387">
        <v>30793.286063150681</v>
      </c>
      <c r="AJ63" s="387">
        <v>30993.907021642721</v>
      </c>
      <c r="AK63" s="387">
        <v>31626.240035125753</v>
      </c>
      <c r="AL63" s="387">
        <v>32954.248083642575</v>
      </c>
      <c r="AM63" s="388">
        <v>33686.34137885052</v>
      </c>
      <c r="AN63" s="387">
        <v>34546.151170969337</v>
      </c>
      <c r="AO63" s="387">
        <v>35037.840695488725</v>
      </c>
      <c r="AP63" s="387">
        <v>35919.363906433333</v>
      </c>
      <c r="AQ63" s="387">
        <v>36084.020259962163</v>
      </c>
      <c r="AR63" s="387">
        <v>36426.666151872261</v>
      </c>
      <c r="AS63" s="387">
        <v>35889.929562839643</v>
      </c>
      <c r="AT63" s="387">
        <v>35932.11983295266</v>
      </c>
      <c r="AU63" s="387">
        <v>35904.325439599328</v>
      </c>
      <c r="AV63" s="387">
        <v>37123.717231363924</v>
      </c>
      <c r="AW63" s="388">
        <v>36969.18590021463</v>
      </c>
      <c r="AX63" s="387">
        <v>37907.174850523952</v>
      </c>
      <c r="AY63" s="387">
        <v>38243.545519420935</v>
      </c>
      <c r="AZ63" s="387">
        <v>37874.350699999995</v>
      </c>
      <c r="BA63" s="387">
        <v>37132.684545311757</v>
      </c>
      <c r="BB63" s="387">
        <v>37282.353213397349</v>
      </c>
      <c r="BC63" s="387">
        <v>38080.625167029357</v>
      </c>
      <c r="BD63" s="387">
        <v>38174.767274064849</v>
      </c>
      <c r="BE63" s="387">
        <v>38918.990474428931</v>
      </c>
      <c r="BF63" s="387">
        <v>39766</v>
      </c>
      <c r="BG63" s="387">
        <v>40142.373897238111</v>
      </c>
      <c r="BH63" s="389"/>
      <c r="BL63" s="694">
        <f t="shared" si="2"/>
        <v>9.7784829365188397E-3</v>
      </c>
    </row>
    <row r="64" spans="1:64" x14ac:dyDescent="0.2">
      <c r="A64" s="475">
        <v>55</v>
      </c>
      <c r="B64" s="319">
        <v>21388.937157965931</v>
      </c>
      <c r="C64" s="319">
        <f t="shared" si="0"/>
        <v>22246.803197125664</v>
      </c>
      <c r="D64" s="353">
        <v>23104.669236285401</v>
      </c>
      <c r="E64" s="353">
        <f t="shared" si="1"/>
        <v>24199.492802344226</v>
      </c>
      <c r="F64" s="353">
        <v>25294.316368403055</v>
      </c>
      <c r="G64" s="319">
        <v>25441.499474063003</v>
      </c>
      <c r="H64" s="353">
        <v>25798.418860114623</v>
      </c>
      <c r="I64" s="372">
        <v>25966.310691887516</v>
      </c>
      <c r="J64" s="319">
        <v>26035.298242243782</v>
      </c>
      <c r="K64" s="319">
        <v>26427.219555677453</v>
      </c>
      <c r="L64" s="319">
        <v>26721.829572836803</v>
      </c>
      <c r="M64" s="319">
        <v>27588.662969425062</v>
      </c>
      <c r="N64" s="319">
        <v>27024.741712231869</v>
      </c>
      <c r="O64" s="387">
        <v>26770.046868417357</v>
      </c>
      <c r="P64" s="387">
        <v>27601.379207030859</v>
      </c>
      <c r="Q64" s="387">
        <v>28005.511033681767</v>
      </c>
      <c r="R64" s="387">
        <v>28583.350368608102</v>
      </c>
      <c r="S64" s="388">
        <v>28219.651311146099</v>
      </c>
      <c r="T64" s="387">
        <v>27863.224849859205</v>
      </c>
      <c r="U64" s="387">
        <v>27558.023795969482</v>
      </c>
      <c r="V64" s="387">
        <v>26832.271469926021</v>
      </c>
      <c r="W64" s="387">
        <v>26875.761662181867</v>
      </c>
      <c r="X64" s="387">
        <v>27690.057234930111</v>
      </c>
      <c r="Y64" s="387">
        <v>27620.110444452934</v>
      </c>
      <c r="Z64" s="387">
        <v>28054.404115488316</v>
      </c>
      <c r="AA64" s="387">
        <v>28994.57675046521</v>
      </c>
      <c r="AB64" s="387">
        <v>29462.486004013943</v>
      </c>
      <c r="AC64" s="388">
        <v>29707.372855573398</v>
      </c>
      <c r="AD64" s="387">
        <v>30044.569730045805</v>
      </c>
      <c r="AE64" s="387">
        <v>29948.497946901545</v>
      </c>
      <c r="AF64" s="387">
        <v>30439.384765774157</v>
      </c>
      <c r="AG64" s="387">
        <v>30657.666522652442</v>
      </c>
      <c r="AH64" s="387">
        <v>31305.552526460044</v>
      </c>
      <c r="AI64" s="387">
        <v>31317.110592233981</v>
      </c>
      <c r="AJ64" s="387">
        <v>31547.369647029198</v>
      </c>
      <c r="AK64" s="387">
        <v>32164.494312646642</v>
      </c>
      <c r="AL64" s="387">
        <v>33532.050502451319</v>
      </c>
      <c r="AM64" s="388">
        <v>34298.121749566613</v>
      </c>
      <c r="AN64" s="387">
        <v>35143.715580795579</v>
      </c>
      <c r="AO64" s="387">
        <v>35638.811090225565</v>
      </c>
      <c r="AP64" s="387">
        <v>36580.541353571156</v>
      </c>
      <c r="AQ64" s="387">
        <v>36738.617928846033</v>
      </c>
      <c r="AR64" s="387">
        <v>37080.950686656528</v>
      </c>
      <c r="AS64" s="387">
        <v>36596.962837331121</v>
      </c>
      <c r="AT64" s="387">
        <v>36585.972502127275</v>
      </c>
      <c r="AU64" s="387">
        <v>36555.859001578749</v>
      </c>
      <c r="AV64" s="387">
        <v>37759.150124400687</v>
      </c>
      <c r="AW64" s="388">
        <v>37646.380216317943</v>
      </c>
      <c r="AX64" s="387">
        <v>38563.970906856113</v>
      </c>
      <c r="AY64" s="387">
        <v>38928.16056682638</v>
      </c>
      <c r="AZ64" s="387">
        <v>38550.322200000002</v>
      </c>
      <c r="BA64" s="387">
        <v>37787.532099104756</v>
      </c>
      <c r="BB64" s="387">
        <v>37981.076820732342</v>
      </c>
      <c r="BC64" s="387">
        <v>38771.288655365934</v>
      </c>
      <c r="BD64" s="387">
        <v>38895.933308811043</v>
      </c>
      <c r="BE64" s="387">
        <v>39616.900536391382</v>
      </c>
      <c r="BF64" s="387">
        <v>40482</v>
      </c>
      <c r="BG64" s="387">
        <v>40842.920024825995</v>
      </c>
      <c r="BH64" s="389"/>
      <c r="BL64" s="694">
        <f t="shared" si="2"/>
        <v>9.8787313934296517E-3</v>
      </c>
    </row>
    <row r="65" spans="1:64" x14ac:dyDescent="0.2">
      <c r="A65" s="475">
        <v>56</v>
      </c>
      <c r="B65" s="319">
        <v>21709.192030990587</v>
      </c>
      <c r="C65" s="319">
        <f t="shared" si="0"/>
        <v>22598.972882950773</v>
      </c>
      <c r="D65" s="353">
        <v>23488.753734910955</v>
      </c>
      <c r="E65" s="353">
        <f t="shared" si="1"/>
        <v>24584.163428495031</v>
      </c>
      <c r="F65" s="353">
        <v>25679.573122079106</v>
      </c>
      <c r="G65" s="319">
        <v>25797.324641532414</v>
      </c>
      <c r="H65" s="353">
        <v>26163.019263426024</v>
      </c>
      <c r="I65" s="372">
        <v>26330.612482298198</v>
      </c>
      <c r="J65" s="319">
        <v>26407.839304581692</v>
      </c>
      <c r="K65" s="319">
        <v>26822.336121777287</v>
      </c>
      <c r="L65" s="319">
        <v>27095.663307776562</v>
      </c>
      <c r="M65" s="319">
        <v>27970.751910933868</v>
      </c>
      <c r="N65" s="319">
        <v>27393.37647688602</v>
      </c>
      <c r="O65" s="387">
        <v>27147.418550765342</v>
      </c>
      <c r="P65" s="387">
        <v>27973.972003062681</v>
      </c>
      <c r="Q65" s="387">
        <v>28370.754936120789</v>
      </c>
      <c r="R65" s="387">
        <v>28970.66745968808</v>
      </c>
      <c r="S65" s="388">
        <v>28622.746213149465</v>
      </c>
      <c r="T65" s="387">
        <v>28255.353485010841</v>
      </c>
      <c r="U65" s="387">
        <v>27956.72059660708</v>
      </c>
      <c r="V65" s="387">
        <v>27236.228798113007</v>
      </c>
      <c r="W65" s="387">
        <v>27290.040363165783</v>
      </c>
      <c r="X65" s="387">
        <v>28152.324983689527</v>
      </c>
      <c r="Y65" s="387">
        <v>28077.481178583708</v>
      </c>
      <c r="Z65" s="387">
        <v>28542.000074895146</v>
      </c>
      <c r="AA65" s="387">
        <v>29495.947203269239</v>
      </c>
      <c r="AB65" s="387">
        <v>30000.934298088097</v>
      </c>
      <c r="AC65" s="388">
        <v>30229.934927744445</v>
      </c>
      <c r="AD65" s="387">
        <v>30586.351151609655</v>
      </c>
      <c r="AE65" s="387">
        <v>30467.785866532926</v>
      </c>
      <c r="AF65" s="387">
        <v>30974.240503428995</v>
      </c>
      <c r="AG65" s="387">
        <v>31174.405866841469</v>
      </c>
      <c r="AH65" s="387">
        <v>31896.83295915095</v>
      </c>
      <c r="AI65" s="387">
        <v>31872.586150264913</v>
      </c>
      <c r="AJ65" s="387">
        <v>32088.429748597489</v>
      </c>
      <c r="AK65" s="387">
        <v>32699.707605548771</v>
      </c>
      <c r="AL65" s="387">
        <v>34102.348993743064</v>
      </c>
      <c r="AM65" s="388">
        <v>34918.768502466999</v>
      </c>
      <c r="AN65" s="387">
        <v>35765.81765962435</v>
      </c>
      <c r="AO65" s="387">
        <v>36215.855263157893</v>
      </c>
      <c r="AP65" s="387">
        <v>37245.868449958805</v>
      </c>
      <c r="AQ65" s="387">
        <v>37418.912613657165</v>
      </c>
      <c r="AR65" s="387">
        <v>37745.766964455426</v>
      </c>
      <c r="AS65" s="387">
        <v>37318.060064841418</v>
      </c>
      <c r="AT65" s="387">
        <v>37248.510121366831</v>
      </c>
      <c r="AU65" s="387">
        <v>37248.41504709021</v>
      </c>
      <c r="AV65" s="387">
        <v>38388.666510053496</v>
      </c>
      <c r="AW65" s="388">
        <v>38359.894642800507</v>
      </c>
      <c r="AX65" s="387">
        <v>39243.852940563746</v>
      </c>
      <c r="AY65" s="387">
        <v>39613.90534203282</v>
      </c>
      <c r="AZ65" s="387">
        <v>39260.646349999995</v>
      </c>
      <c r="BA65" s="387">
        <v>38473.925465289773</v>
      </c>
      <c r="BB65" s="387">
        <v>38701.168122481249</v>
      </c>
      <c r="BC65" s="387">
        <v>39488.394084297324</v>
      </c>
      <c r="BD65" s="387">
        <v>39616.054175390942</v>
      </c>
      <c r="BE65" s="387">
        <v>40306.611948580416</v>
      </c>
      <c r="BF65" s="387">
        <v>41178</v>
      </c>
      <c r="BG65" s="387">
        <v>41534.623354169438</v>
      </c>
      <c r="BH65" s="389"/>
      <c r="BL65" s="694">
        <f t="shared" si="2"/>
        <v>9.9603613929339918E-3</v>
      </c>
    </row>
    <row r="66" spans="1:64" x14ac:dyDescent="0.2">
      <c r="A66" s="475">
        <v>57</v>
      </c>
      <c r="B66" s="319">
        <v>22049.888704421075</v>
      </c>
      <c r="C66" s="319">
        <f t="shared" si="0"/>
        <v>22971.296688770832</v>
      </c>
      <c r="D66" s="353">
        <v>23892.704673120588</v>
      </c>
      <c r="E66" s="353">
        <f t="shared" si="1"/>
        <v>24972.451589951379</v>
      </c>
      <c r="F66" s="353">
        <v>26052.198506782173</v>
      </c>
      <c r="G66" s="319">
        <v>26134.745058960307</v>
      </c>
      <c r="H66" s="353">
        <v>26527.619666737421</v>
      </c>
      <c r="I66" s="372">
        <v>26700.518915638277</v>
      </c>
      <c r="J66" s="319">
        <v>26780.380366919606</v>
      </c>
      <c r="K66" s="319">
        <v>27197.190299872003</v>
      </c>
      <c r="L66" s="319">
        <v>27474.352026286968</v>
      </c>
      <c r="M66" s="319">
        <v>28352.840852442674</v>
      </c>
      <c r="N66" s="319">
        <v>27762.011241540171</v>
      </c>
      <c r="O66" s="387">
        <v>27520.899803398399</v>
      </c>
      <c r="P66" s="387">
        <v>28346.564799094507</v>
      </c>
      <c r="Q66" s="387">
        <v>28749.912891986063</v>
      </c>
      <c r="R66" s="387">
        <v>29367.74884718184</v>
      </c>
      <c r="S66" s="388">
        <v>29010.800260600467</v>
      </c>
      <c r="T66" s="387">
        <v>28675.096812778789</v>
      </c>
      <c r="U66" s="387">
        <v>28340.277012410337</v>
      </c>
      <c r="V66" s="387">
        <v>27637.809906722421</v>
      </c>
      <c r="W66" s="387">
        <v>27704.319064149702</v>
      </c>
      <c r="X66" s="387">
        <v>28612.40189003776</v>
      </c>
      <c r="Y66" s="387">
        <v>28560.26139794397</v>
      </c>
      <c r="Z66" s="387">
        <v>29023.371405032951</v>
      </c>
      <c r="AA66" s="387">
        <v>30005.404276279784</v>
      </c>
      <c r="AB66" s="387">
        <v>30535.480792929826</v>
      </c>
      <c r="AC66" s="388">
        <v>30765.607876278205</v>
      </c>
      <c r="AD66" s="387">
        <v>31131.732449728745</v>
      </c>
      <c r="AE66" s="387">
        <v>31030.492508541516</v>
      </c>
      <c r="AF66" s="387">
        <v>31529.407218463133</v>
      </c>
      <c r="AG66" s="387">
        <v>31739.02201927804</v>
      </c>
      <c r="AH66" s="387">
        <v>32459.03402629968</v>
      </c>
      <c r="AI66" s="387">
        <v>32439.139568427519</v>
      </c>
      <c r="AJ66" s="387">
        <v>32702.354677597614</v>
      </c>
      <c r="AK66" s="387">
        <v>33245.56434461657</v>
      </c>
      <c r="AL66" s="387">
        <v>34728.176548660587</v>
      </c>
      <c r="AM66" s="388">
        <v>35523.16022136285</v>
      </c>
      <c r="AN66" s="387">
        <v>36434.108291869641</v>
      </c>
      <c r="AO66" s="387">
        <v>36835.12218045113</v>
      </c>
      <c r="AP66" s="387">
        <v>37922.261277679303</v>
      </c>
      <c r="AQ66" s="387">
        <v>38130.3142124855</v>
      </c>
      <c r="AR66" s="387">
        <v>38468.507828834816</v>
      </c>
      <c r="AS66" s="387">
        <v>38039.157292351716</v>
      </c>
      <c r="AT66" s="387">
        <v>37919.732690671321</v>
      </c>
      <c r="AU66" s="387">
        <v>37938.558005335079</v>
      </c>
      <c r="AV66" s="387">
        <v>39003.983277984815</v>
      </c>
      <c r="AW66" s="388">
        <v>39065.207754036142</v>
      </c>
      <c r="AX66" s="387">
        <v>39916.809181058736</v>
      </c>
      <c r="AY66" s="387">
        <v>40310.947395249255</v>
      </c>
      <c r="AZ66" s="387">
        <v>39974.294949999996</v>
      </c>
      <c r="BA66" s="387">
        <v>39179.898990890528</v>
      </c>
      <c r="BB66" s="387">
        <v>39422.327808950846</v>
      </c>
      <c r="BC66" s="387">
        <v>40225.595388080779</v>
      </c>
      <c r="BD66" s="387">
        <v>40350.807396299024</v>
      </c>
      <c r="BE66" s="387">
        <v>41000.422685656158</v>
      </c>
      <c r="BF66" s="387">
        <v>41905</v>
      </c>
      <c r="BG66" s="387">
        <v>42270.540674735115</v>
      </c>
      <c r="BH66" s="389"/>
      <c r="BL66" s="694">
        <f t="shared" si="2"/>
        <v>1.0033584119176098E-2</v>
      </c>
    </row>
    <row r="67" spans="1:64" x14ac:dyDescent="0.2">
      <c r="A67" s="475">
        <v>58</v>
      </c>
      <c r="B67" s="319">
        <v>22390.585377851563</v>
      </c>
      <c r="C67" s="319">
        <f t="shared" si="0"/>
        <v>23336.998348062865</v>
      </c>
      <c r="D67" s="353">
        <v>24283.411318274168</v>
      </c>
      <c r="E67" s="353">
        <f t="shared" si="1"/>
        <v>25357.275447122949</v>
      </c>
      <c r="F67" s="353">
        <v>26431.139575971731</v>
      </c>
      <c r="G67" s="319">
        <v>26496.705143110226</v>
      </c>
      <c r="H67" s="353">
        <v>26868.697463383567</v>
      </c>
      <c r="I67" s="372">
        <v>27087.239277766537</v>
      </c>
      <c r="J67" s="319">
        <v>27158.24344443377</v>
      </c>
      <c r="K67" s="319">
        <v>27556.847686962879</v>
      </c>
      <c r="L67" s="319">
        <v>27867.605695509312</v>
      </c>
      <c r="M67" s="319">
        <v>28753.343718843473</v>
      </c>
      <c r="N67" s="319">
        <v>28122.171643788479</v>
      </c>
      <c r="O67" s="387">
        <v>27898.271485746383</v>
      </c>
      <c r="P67" s="387">
        <v>28730.224707879755</v>
      </c>
      <c r="Q67" s="387">
        <v>29118.635307781649</v>
      </c>
      <c r="R67" s="387">
        <v>29781.1040620319</v>
      </c>
      <c r="S67" s="388">
        <v>29419.911504424781</v>
      </c>
      <c r="T67" s="387">
        <v>29103.124548331631</v>
      </c>
      <c r="U67" s="387">
        <v>28769.25458271661</v>
      </c>
      <c r="V67" s="387">
        <v>28039.391015331836</v>
      </c>
      <c r="W67" s="387">
        <v>28136.80781792412</v>
      </c>
      <c r="X67" s="387">
        <v>29076.860481208358</v>
      </c>
      <c r="Y67" s="387">
        <v>29019.749589177205</v>
      </c>
      <c r="Z67" s="387">
        <v>29529.641252246853</v>
      </c>
      <c r="AA67" s="387">
        <v>30520.926314445216</v>
      </c>
      <c r="AB67" s="387">
        <v>31075.879986620192</v>
      </c>
      <c r="AC67" s="388">
        <v>31293.788895461843</v>
      </c>
      <c r="AD67" s="387">
        <v>31617.715784686352</v>
      </c>
      <c r="AE67" s="387">
        <v>31579.305159389398</v>
      </c>
      <c r="AF67" s="387">
        <v>32096.422003635194</v>
      </c>
      <c r="AG67" s="387">
        <v>32265.66691000104</v>
      </c>
      <c r="AH67" s="387">
        <v>33016.388532524717</v>
      </c>
      <c r="AI67" s="387">
        <v>32975.624509089874</v>
      </c>
      <c r="AJ67" s="387">
        <v>33331.782761370472</v>
      </c>
      <c r="AK67" s="387">
        <v>33824.871914490745</v>
      </c>
      <c r="AL67" s="387">
        <v>35338.996248544114</v>
      </c>
      <c r="AM67" s="388">
        <v>36083.220029337252</v>
      </c>
      <c r="AN67" s="387">
        <v>37053.32358610988</v>
      </c>
      <c r="AO67" s="387">
        <v>37448.759398496244</v>
      </c>
      <c r="AP67" s="387">
        <v>38606.953403899439</v>
      </c>
      <c r="AQ67" s="387">
        <v>38818.723744431554</v>
      </c>
      <c r="AR67" s="387">
        <v>39141.222913894693</v>
      </c>
      <c r="AS67" s="387">
        <v>38758.975978678485</v>
      </c>
      <c r="AT67" s="387">
        <v>38621.972938779167</v>
      </c>
      <c r="AU67" s="387">
        <v>38617.842070880288</v>
      </c>
      <c r="AV67" s="387">
        <v>39677.281818278891</v>
      </c>
      <c r="AW67" s="388">
        <v>39779.893796982549</v>
      </c>
      <c r="AX67" s="387">
        <v>40623.240088748156</v>
      </c>
      <c r="AY67" s="387">
        <v>41014.767815271684</v>
      </c>
      <c r="AZ67" s="387">
        <v>40670.213149999996</v>
      </c>
      <c r="BA67" s="387">
        <v>39888.048089759694</v>
      </c>
      <c r="BB67" s="387">
        <v>40152.034573186014</v>
      </c>
      <c r="BC67" s="387">
        <v>40968.085079983197</v>
      </c>
      <c r="BD67" s="387">
        <v>41058.386244883332</v>
      </c>
      <c r="BE67" s="387">
        <v>41711.655553500415</v>
      </c>
      <c r="BF67" s="387">
        <v>42646</v>
      </c>
      <c r="BG67" s="387">
        <v>43021.195992374873</v>
      </c>
      <c r="BH67" s="389"/>
      <c r="BL67" s="694">
        <f t="shared" si="2"/>
        <v>1.0105666657800993E-2</v>
      </c>
    </row>
    <row r="68" spans="1:64" x14ac:dyDescent="0.2">
      <c r="A68" s="476">
        <v>59</v>
      </c>
      <c r="B68" s="320">
        <v>22738.095984750656</v>
      </c>
      <c r="C68" s="320">
        <f t="shared" si="0"/>
        <v>23689.551607769135</v>
      </c>
      <c r="D68" s="354">
        <v>24641.007230787614</v>
      </c>
      <c r="E68" s="354">
        <f t="shared" si="1"/>
        <v>25716.070411244713</v>
      </c>
      <c r="F68" s="354">
        <v>26791.133591701811</v>
      </c>
      <c r="G68" s="320">
        <v>26877.069977301668</v>
      </c>
      <c r="H68" s="354">
        <v>27239.178518361281</v>
      </c>
      <c r="I68" s="373">
        <v>27473.959639894802</v>
      </c>
      <c r="J68" s="320">
        <v>27568.038613005476</v>
      </c>
      <c r="K68" s="320">
        <v>27921.570671055033</v>
      </c>
      <c r="L68" s="320">
        <v>28280.279299014241</v>
      </c>
      <c r="M68" s="320">
        <v>29172.260510136261</v>
      </c>
      <c r="N68" s="320">
        <v>28495.043589645549</v>
      </c>
      <c r="O68" s="390">
        <v>28318.437894958573</v>
      </c>
      <c r="P68" s="390">
        <v>29117.573654249474</v>
      </c>
      <c r="Q68" s="390">
        <v>29511.707317073171</v>
      </c>
      <c r="R68" s="390">
        <v>30230.261697065824</v>
      </c>
      <c r="S68" s="391">
        <v>29883.169824637604</v>
      </c>
      <c r="T68" s="390">
        <v>29517.344937576316</v>
      </c>
      <c r="U68" s="390">
        <v>29193.185358078103</v>
      </c>
      <c r="V68" s="390">
        <v>28438.595904363676</v>
      </c>
      <c r="W68" s="390">
        <v>28578.401598093787</v>
      </c>
      <c r="X68" s="390">
        <v>29543.509914790138</v>
      </c>
      <c r="Y68" s="390">
        <v>29515.234551152211</v>
      </c>
      <c r="Z68" s="390">
        <v>30052.510110844814</v>
      </c>
      <c r="AA68" s="390">
        <v>31070.816488488341</v>
      </c>
      <c r="AB68" s="390">
        <v>31641.640875321293</v>
      </c>
      <c r="AC68" s="391">
        <v>31838.826755683258</v>
      </c>
      <c r="AD68" s="390">
        <v>32134.298070363511</v>
      </c>
      <c r="AE68" s="390">
        <v>32112.487070181487</v>
      </c>
      <c r="AF68" s="390">
        <v>32683.747766186552</v>
      </c>
      <c r="AG68" s="390">
        <v>32851.745079927889</v>
      </c>
      <c r="AH68" s="390">
        <v>33575.358559057648</v>
      </c>
      <c r="AI68" s="390">
        <v>33548.508133042</v>
      </c>
      <c r="AJ68" s="390">
        <v>33930.20453559787</v>
      </c>
      <c r="AK68" s="390">
        <v>34388.974561271112</v>
      </c>
      <c r="AL68" s="390">
        <v>35921.301023863052</v>
      </c>
      <c r="AM68" s="391">
        <v>36709.777703693828</v>
      </c>
      <c r="AN68" s="390">
        <v>37672.538880350119</v>
      </c>
      <c r="AO68" s="390">
        <v>38097.582236842107</v>
      </c>
      <c r="AP68" s="390">
        <v>39299.944828619213</v>
      </c>
      <c r="AQ68" s="390">
        <v>39509.838225422587</v>
      </c>
      <c r="AR68" s="390">
        <v>39877.128457042381</v>
      </c>
      <c r="AS68" s="390">
        <v>39463.452170802906</v>
      </c>
      <c r="AT68" s="390">
        <v>39306.843286757132</v>
      </c>
      <c r="AU68" s="390">
        <v>39299.539223692096</v>
      </c>
      <c r="AV68" s="390">
        <v>40343.480549712222</v>
      </c>
      <c r="AW68" s="391">
        <v>40496.923072856647</v>
      </c>
      <c r="AX68" s="390">
        <v>41323.899502093715</v>
      </c>
      <c r="AY68" s="390">
        <v>41740.053063513093</v>
      </c>
      <c r="AZ68" s="390">
        <v>41387.186199999996</v>
      </c>
      <c r="BA68" s="390">
        <v>40623.391854484056</v>
      </c>
      <c r="BB68" s="390">
        <v>40930.887034573185</v>
      </c>
      <c r="BC68" s="390">
        <v>41731.728324361466</v>
      </c>
      <c r="BD68" s="390">
        <v>41782.687784128422</v>
      </c>
      <c r="BE68" s="390">
        <v>42454.658189216687</v>
      </c>
      <c r="BF68" s="390">
        <v>43389</v>
      </c>
      <c r="BG68" s="390">
        <v>43784.624240812169</v>
      </c>
      <c r="BH68" s="392"/>
      <c r="BL68" s="694">
        <f t="shared" si="2"/>
        <v>1.0189135576540442E-2</v>
      </c>
    </row>
    <row r="69" spans="1:64" x14ac:dyDescent="0.2">
      <c r="A69" s="475">
        <v>60</v>
      </c>
      <c r="B69" s="319">
        <v>23071.978724712535</v>
      </c>
      <c r="C69" s="319">
        <f t="shared" si="0"/>
        <v>24048.53522706285</v>
      </c>
      <c r="D69" s="353">
        <v>25025.091729413165</v>
      </c>
      <c r="E69" s="353">
        <f t="shared" si="1"/>
        <v>26113.3724063685</v>
      </c>
      <c r="F69" s="353">
        <v>27201.653083323836</v>
      </c>
      <c r="G69" s="319">
        <v>27257.434811493109</v>
      </c>
      <c r="H69" s="353">
        <v>27627.301528337932</v>
      </c>
      <c r="I69" s="372">
        <v>27883.098573740644</v>
      </c>
      <c r="J69" s="319">
        <v>27961.867736048411</v>
      </c>
      <c r="K69" s="319">
        <v>28316.687237154871</v>
      </c>
      <c r="L69" s="319">
        <v>28697.807886089817</v>
      </c>
      <c r="M69" s="319">
        <v>29572.763376537059</v>
      </c>
      <c r="N69" s="319">
        <v>28863.6783542997</v>
      </c>
      <c r="O69" s="387">
        <v>28711.371296166268</v>
      </c>
      <c r="P69" s="387">
        <v>29523.36778854156</v>
      </c>
      <c r="Q69" s="387">
        <v>29911.736353077817</v>
      </c>
      <c r="R69" s="387">
        <v>30682.674097571009</v>
      </c>
      <c r="S69" s="388">
        <v>30292.281068461914</v>
      </c>
      <c r="T69" s="387">
        <v>29926.042388297741</v>
      </c>
      <c r="U69" s="387">
        <v>29622.162928384376</v>
      </c>
      <c r="V69" s="387">
        <v>28861.562989171223</v>
      </c>
      <c r="W69" s="387">
        <v>29008.614095269393</v>
      </c>
      <c r="X69" s="387">
        <v>30038.640299717285</v>
      </c>
      <c r="Y69" s="387">
        <v>30034.011541254247</v>
      </c>
      <c r="Z69" s="387">
        <v>30596.127733672856</v>
      </c>
      <c r="AA69" s="387">
        <v>31628.793282737988</v>
      </c>
      <c r="AB69" s="387">
        <v>32168.38377169818</v>
      </c>
      <c r="AC69" s="388">
        <v>32393.229527592328</v>
      </c>
      <c r="AD69" s="387">
        <v>32668.879738816879</v>
      </c>
      <c r="AE69" s="387">
        <v>32675.193712190074</v>
      </c>
      <c r="AF69" s="387">
        <v>33271.073528737914</v>
      </c>
      <c r="AG69" s="387">
        <v>33413.059383519801</v>
      </c>
      <c r="AH69" s="387">
        <v>34147.252748053768</v>
      </c>
      <c r="AI69" s="387">
        <v>34153.042785941761</v>
      </c>
      <c r="AJ69" s="387">
        <v>34517.774101484349</v>
      </c>
      <c r="AK69" s="387">
        <v>34965.241146526532</v>
      </c>
      <c r="AL69" s="387">
        <v>36485.596373141205</v>
      </c>
      <c r="AM69" s="388">
        <v>37343.724029870653</v>
      </c>
      <c r="AN69" s="387">
        <v>38301.857920650218</v>
      </c>
      <c r="AO69" s="387">
        <v>38732.330827067672</v>
      </c>
      <c r="AP69" s="387">
        <v>40002.618768255234</v>
      </c>
      <c r="AQ69" s="387">
        <v>40265.871483493007</v>
      </c>
      <c r="AR69" s="387">
        <v>40610.401064436417</v>
      </c>
      <c r="AS69" s="387">
        <v>40185.827939496732</v>
      </c>
      <c r="AT69" s="387">
        <v>39987.991513278692</v>
      </c>
      <c r="AU69" s="387">
        <v>40012.60651096957</v>
      </c>
      <c r="AV69" s="387">
        <v>41016.779090006297</v>
      </c>
      <c r="AW69" s="388">
        <v>41244.414376790759</v>
      </c>
      <c r="AX69" s="387">
        <v>42016.478823357851</v>
      </c>
      <c r="AY69" s="387">
        <v>42446.132939137518</v>
      </c>
      <c r="AZ69" s="387">
        <v>42155.134149999998</v>
      </c>
      <c r="BA69" s="387">
        <v>41358.735619208412</v>
      </c>
      <c r="BB69" s="387">
        <v>41707.602726518962</v>
      </c>
      <c r="BC69" s="387">
        <v>42463.641240025958</v>
      </c>
      <c r="BD69" s="387">
        <v>42534.16369569728</v>
      </c>
      <c r="BE69" s="387">
        <v>43227.3809303616</v>
      </c>
      <c r="BF69" s="387">
        <v>44188</v>
      </c>
      <c r="BG69" s="387">
        <v>44549.035022387732</v>
      </c>
      <c r="BH69" s="389"/>
      <c r="BL69" s="694">
        <f t="shared" si="2"/>
        <v>1.0308671326560326E-2</v>
      </c>
    </row>
    <row r="70" spans="1:64" x14ac:dyDescent="0.2">
      <c r="A70" s="475">
        <v>61</v>
      </c>
      <c r="B70" s="319">
        <v>23426.303265080242</v>
      </c>
      <c r="C70" s="319">
        <f t="shared" si="0"/>
        <v>24424.361893087509</v>
      </c>
      <c r="D70" s="353">
        <v>25422.420521094773</v>
      </c>
      <c r="E70" s="353">
        <f t="shared" si="1"/>
        <v>26523.612232506806</v>
      </c>
      <c r="F70" s="353">
        <v>27624.803943918843</v>
      </c>
      <c r="G70" s="319">
        <v>27674.609145767594</v>
      </c>
      <c r="H70" s="353">
        <v>28021.305189980892</v>
      </c>
      <c r="I70" s="372">
        <v>28303.446793445277</v>
      </c>
      <c r="J70" s="319">
        <v>28361.0188742676</v>
      </c>
      <c r="K70" s="319">
        <v>28696.607012250864</v>
      </c>
      <c r="L70" s="319">
        <v>29095.916538882808</v>
      </c>
      <c r="M70" s="319">
        <v>30000.887130275842</v>
      </c>
      <c r="N70" s="319">
        <v>29295.87083699767</v>
      </c>
      <c r="O70" s="387">
        <v>29119.866416233675</v>
      </c>
      <c r="P70" s="387">
        <v>29943.918073171542</v>
      </c>
      <c r="Q70" s="387">
        <v>30346.550522648085</v>
      </c>
      <c r="R70" s="387">
        <v>31112.30313977737</v>
      </c>
      <c r="S70" s="388">
        <v>30719.441337749064</v>
      </c>
      <c r="T70" s="387">
        <v>30340.262777542426</v>
      </c>
      <c r="U70" s="387">
        <v>30061.234088580208</v>
      </c>
      <c r="V70" s="387">
        <v>29291.658732711483</v>
      </c>
      <c r="W70" s="387">
        <v>29466.14167163075</v>
      </c>
      <c r="X70" s="387">
        <v>30542.534054289161</v>
      </c>
      <c r="Y70" s="387">
        <v>30550.671074253827</v>
      </c>
      <c r="Z70" s="387">
        <v>31135.595603654881</v>
      </c>
      <c r="AA70" s="387">
        <v>32188.791732039259</v>
      </c>
      <c r="AB70" s="387">
        <v>32695.126668075067</v>
      </c>
      <c r="AC70" s="388">
        <v>32951.378264176456</v>
      </c>
      <c r="AD70" s="387">
        <v>33239.460172822663</v>
      </c>
      <c r="AE70" s="387">
        <v>33215.322618562517</v>
      </c>
      <c r="AF70" s="387">
        <v>33888.865757358217</v>
      </c>
      <c r="AG70" s="387">
        <v>33977.675535956376</v>
      </c>
      <c r="AH70" s="387">
        <v>34741.76422136047</v>
      </c>
      <c r="AI70" s="387">
        <v>34767.072747525817</v>
      </c>
      <c r="AJ70" s="387">
        <v>35117.74619118902</v>
      </c>
      <c r="AK70" s="387">
        <v>35585.602008753995</v>
      </c>
      <c r="AL70" s="387">
        <v>37048.390936915952</v>
      </c>
      <c r="AM70" s="388">
        <v>37946.63801840246</v>
      </c>
      <c r="AN70" s="387">
        <v>38935.507137833119</v>
      </c>
      <c r="AO70" s="387">
        <v>39414.931860902252</v>
      </c>
      <c r="AP70" s="387">
        <v>40643.047969143969</v>
      </c>
      <c r="AQ70" s="387">
        <v>41032.724537743328</v>
      </c>
      <c r="AR70" s="387">
        <v>41354.205414845084</v>
      </c>
      <c r="AS70" s="387">
        <v>40886.468508070568</v>
      </c>
      <c r="AT70" s="387">
        <v>40728.693683102691</v>
      </c>
      <c r="AU70" s="387">
        <v>40778.761718112037</v>
      </c>
      <c r="AV70" s="387">
        <v>41732.676483464857</v>
      </c>
      <c r="AW70" s="388">
        <v>42030.569024031807</v>
      </c>
      <c r="AX70" s="387">
        <v>42764.464490323124</v>
      </c>
      <c r="AY70" s="387">
        <v>43171.418187378935</v>
      </c>
      <c r="AZ70" s="387">
        <v>42949.6777</v>
      </c>
      <c r="BA70" s="387">
        <v>42110.39618344589</v>
      </c>
      <c r="BB70" s="387">
        <v>42470.429417095693</v>
      </c>
      <c r="BC70" s="387">
        <v>43196.611833314237</v>
      </c>
      <c r="BD70" s="387">
        <v>43306.54297059212</v>
      </c>
      <c r="BE70" s="387">
        <v>44008.302321279945</v>
      </c>
      <c r="BF70" s="387">
        <v>45002</v>
      </c>
      <c r="BG70" s="387">
        <v>45332.113933590459</v>
      </c>
      <c r="BH70" s="389"/>
      <c r="BL70" s="694">
        <f t="shared" si="2"/>
        <v>1.0428509641062567E-2</v>
      </c>
    </row>
    <row r="71" spans="1:64" x14ac:dyDescent="0.2">
      <c r="A71" s="475">
        <v>62</v>
      </c>
      <c r="B71" s="319">
        <v>23807.883539322385</v>
      </c>
      <c r="C71" s="319">
        <f t="shared" si="0"/>
        <v>24817.127499313396</v>
      </c>
      <c r="D71" s="353">
        <v>25826.371459304406</v>
      </c>
      <c r="E71" s="353">
        <f t="shared" si="1"/>
        <v>26908.742551719912</v>
      </c>
      <c r="F71" s="353">
        <v>27991.113644135417</v>
      </c>
      <c r="G71" s="319">
        <v>28116.323146764105</v>
      </c>
      <c r="H71" s="353">
        <v>28432.950806622797</v>
      </c>
      <c r="I71" s="372">
        <v>28684.562512644145</v>
      </c>
      <c r="J71" s="319">
        <v>28722.915906253002</v>
      </c>
      <c r="K71" s="319">
        <v>29137.313951362219</v>
      </c>
      <c r="L71" s="319">
        <v>29528.010076670322</v>
      </c>
      <c r="M71" s="319">
        <v>30433.614365237623</v>
      </c>
      <c r="N71" s="319">
        <v>29728.063319695641</v>
      </c>
      <c r="O71" s="387">
        <v>29524.471106586152</v>
      </c>
      <c r="P71" s="387">
        <v>30334.956057125735</v>
      </c>
      <c r="Q71" s="387">
        <v>30777.886178861791</v>
      </c>
      <c r="R71" s="387">
        <v>31538.67741651247</v>
      </c>
      <c r="S71" s="388">
        <v>31155.626119767632</v>
      </c>
      <c r="T71" s="387">
        <v>30751.721697525481</v>
      </c>
      <c r="U71" s="387">
        <v>30520.492428555161</v>
      </c>
      <c r="V71" s="387">
        <v>29714.625817519034</v>
      </c>
      <c r="W71" s="387">
        <v>29935.050530986173</v>
      </c>
      <c r="X71" s="387">
        <v>31009.183487870938</v>
      </c>
      <c r="Y71" s="387">
        <v>31052.508407536207</v>
      </c>
      <c r="Z71" s="387">
        <v>31677.138350059915</v>
      </c>
      <c r="AA71" s="387">
        <v>32730.595285875872</v>
      </c>
      <c r="AB71" s="387">
        <v>33258.93665715996</v>
      </c>
      <c r="AC71" s="388">
        <v>33496.416124397874</v>
      </c>
      <c r="AD71" s="387">
        <v>33835.239742715137</v>
      </c>
      <c r="AE71" s="387">
        <v>33788.449753941633</v>
      </c>
      <c r="AF71" s="387">
        <v>34508.350567426794</v>
      </c>
      <c r="AG71" s="387">
        <v>34558.800932616243</v>
      </c>
      <c r="AH71" s="387">
        <v>35321.736011896086</v>
      </c>
      <c r="AI71" s="387">
        <v>35347.869128714854</v>
      </c>
      <c r="AJ71" s="387">
        <v>35742.523328530056</v>
      </c>
      <c r="AK71" s="387">
        <v>36196.83991712518</v>
      </c>
      <c r="AL71" s="387">
        <v>37692.227917874268</v>
      </c>
      <c r="AM71" s="388">
        <v>38641.17128950527</v>
      </c>
      <c r="AN71" s="387">
        <v>39553.279039779089</v>
      </c>
      <c r="AO71" s="387">
        <v>40076.421522556389</v>
      </c>
      <c r="AP71" s="387">
        <v>41316.674364031256</v>
      </c>
      <c r="AQ71" s="387">
        <v>41779.29047415634</v>
      </c>
      <c r="AR71" s="387">
        <v>42142.769673065952</v>
      </c>
      <c r="AS71" s="387">
        <v>41625.465312150271</v>
      </c>
      <c r="AT71" s="387">
        <v>41488.006460208693</v>
      </c>
      <c r="AU71" s="387">
        <v>41535.264576188143</v>
      </c>
      <c r="AV71" s="387">
        <v>42445.023972493036</v>
      </c>
      <c r="AW71" s="388">
        <v>42815.552054809006</v>
      </c>
      <c r="AX71" s="387">
        <v>43527.456042582453</v>
      </c>
      <c r="AY71" s="387">
        <v>43913.64935263533</v>
      </c>
      <c r="AZ71" s="387">
        <v>43739.788650000002</v>
      </c>
      <c r="BA71" s="387">
        <v>42875.110187293853</v>
      </c>
      <c r="BB71" s="387">
        <v>43230.050953510341</v>
      </c>
      <c r="BC71" s="387">
        <v>43997.273794525252</v>
      </c>
      <c r="BD71" s="387">
        <v>44077.877077320656</v>
      </c>
      <c r="BE71" s="387">
        <v>44790.248543419955</v>
      </c>
      <c r="BF71" s="387">
        <v>45866</v>
      </c>
      <c r="BG71" s="387">
        <v>46115.192844793193</v>
      </c>
      <c r="BH71" s="389"/>
      <c r="BL71" s="694">
        <f t="shared" si="2"/>
        <v>1.0576011611811209E-2</v>
      </c>
    </row>
    <row r="72" spans="1:64" x14ac:dyDescent="0.2">
      <c r="A72" s="475">
        <v>63</v>
      </c>
      <c r="B72" s="319">
        <v>24175.83594662731</v>
      </c>
      <c r="C72" s="319">
        <f t="shared" si="0"/>
        <v>25213.012391862714</v>
      </c>
      <c r="D72" s="353">
        <v>26250.188837098118</v>
      </c>
      <c r="E72" s="353">
        <f t="shared" si="1"/>
        <v>27313.279617454791</v>
      </c>
      <c r="F72" s="353">
        <v>28376.370397811468</v>
      </c>
      <c r="G72" s="319">
        <v>28527.362564358082</v>
      </c>
      <c r="H72" s="353">
        <v>28873.999681596262</v>
      </c>
      <c r="I72" s="372">
        <v>29071.282874772405</v>
      </c>
      <c r="J72" s="319">
        <v>29100.77898376717</v>
      </c>
      <c r="K72" s="319">
        <v>29562.824099469737</v>
      </c>
      <c r="L72" s="319">
        <v>29945.538663745894</v>
      </c>
      <c r="M72" s="319">
        <v>30870.945081422404</v>
      </c>
      <c r="N72" s="319">
        <v>30139.069896379002</v>
      </c>
      <c r="O72" s="387">
        <v>29944.637515798342</v>
      </c>
      <c r="P72" s="387">
        <v>30762.884416924662</v>
      </c>
      <c r="Q72" s="387">
        <v>31184.87224157956</v>
      </c>
      <c r="R72" s="387">
        <v>31981.325520603874</v>
      </c>
      <c r="S72" s="388">
        <v>31582.786389054781</v>
      </c>
      <c r="T72" s="387">
        <v>31199.079717909743</v>
      </c>
      <c r="U72" s="387">
        <v>30962.086986223385</v>
      </c>
      <c r="V72" s="387">
        <v>30158.978878524715</v>
      </c>
      <c r="W72" s="387">
        <v>30438.103239323787</v>
      </c>
      <c r="X72" s="387">
        <v>31506.504715209267</v>
      </c>
      <c r="Y72" s="387">
        <v>31592.459968662813</v>
      </c>
      <c r="Z72" s="387">
        <v>32189.632826542838</v>
      </c>
      <c r="AA72" s="387">
        <v>33274.420494764112</v>
      </c>
      <c r="AB72" s="387">
        <v>33824.697545861061</v>
      </c>
      <c r="AC72" s="388">
        <v>34084.532578382488</v>
      </c>
      <c r="AD72" s="387">
        <v>34389.620732222327</v>
      </c>
      <c r="AE72" s="387">
        <v>34401.522113907784</v>
      </c>
      <c r="AF72" s="387">
        <v>35092.291167081603</v>
      </c>
      <c r="AG72" s="387">
        <v>35144.879102543091</v>
      </c>
      <c r="AH72" s="387">
        <v>35892.014680584311</v>
      </c>
      <c r="AI72" s="387">
        <v>35972.976950430573</v>
      </c>
      <c r="AJ72" s="387">
        <v>36371.951412302915</v>
      </c>
      <c r="AK72" s="387">
        <v>36809.598317805736</v>
      </c>
      <c r="AL72" s="387">
        <v>38370.582965410766</v>
      </c>
      <c r="AM72" s="388">
        <v>39315.016335511405</v>
      </c>
      <c r="AN72" s="387">
        <v>40237.446987261312</v>
      </c>
      <c r="AO72" s="387">
        <v>40754.800281954886</v>
      </c>
      <c r="AP72" s="387">
        <v>42091.275557330802</v>
      </c>
      <c r="AQ72" s="387">
        <v>42520.446512479401</v>
      </c>
      <c r="AR72" s="387">
        <v>42949.764481562437</v>
      </c>
      <c r="AS72" s="387">
        <v>42396.425645818192</v>
      </c>
      <c r="AT72" s="387">
        <v>42251.041358771101</v>
      </c>
      <c r="AU72" s="387">
        <v>42309.865588763678</v>
      </c>
      <c r="AV72" s="387">
        <v>43168.021174812333</v>
      </c>
      <c r="AW72" s="388">
        <v>43592.333770339283</v>
      </c>
      <c r="AX72" s="387">
        <v>44328.53945751131</v>
      </c>
      <c r="AY72" s="387">
        <v>44718.015546946677</v>
      </c>
      <c r="AZ72" s="387">
        <v>44569.792999999998</v>
      </c>
      <c r="BA72" s="387">
        <v>43677.896723339087</v>
      </c>
      <c r="BB72" s="387">
        <v>44050.570419004645</v>
      </c>
      <c r="BC72" s="387">
        <v>44811.68556484556</v>
      </c>
      <c r="BD72" s="387">
        <v>44891.01791070115</v>
      </c>
      <c r="BE72" s="387">
        <v>45631.634976417277</v>
      </c>
      <c r="BF72" s="387">
        <v>46751</v>
      </c>
      <c r="BG72" s="387">
        <v>46975.891873919405</v>
      </c>
      <c r="BH72" s="389"/>
      <c r="BL72" s="694">
        <f t="shared" si="2"/>
        <v>1.0700185223517567E-2</v>
      </c>
    </row>
    <row r="73" spans="1:64" x14ac:dyDescent="0.2">
      <c r="A73" s="475">
        <v>64</v>
      </c>
      <c r="B73" s="319">
        <v>24550.602287400845</v>
      </c>
      <c r="C73" s="319">
        <f t="shared" si="0"/>
        <v>25595.748884826273</v>
      </c>
      <c r="D73" s="353">
        <v>26640.895482251697</v>
      </c>
      <c r="E73" s="353">
        <f t="shared" si="1"/>
        <v>27701.261316869608</v>
      </c>
      <c r="F73" s="353">
        <v>28761.627151487519</v>
      </c>
      <c r="G73" s="319">
        <v>28926.132148591045</v>
      </c>
      <c r="H73" s="353">
        <v>29332.690511568668</v>
      </c>
      <c r="I73" s="372">
        <v>29514.04966619462</v>
      </c>
      <c r="J73" s="319">
        <v>29505.252137162617</v>
      </c>
      <c r="K73" s="319">
        <v>29988.334247577252</v>
      </c>
      <c r="L73" s="319">
        <v>30348.502300109532</v>
      </c>
      <c r="M73" s="319">
        <v>31335.896684945168</v>
      </c>
      <c r="N73" s="319">
        <v>30520.416204641919</v>
      </c>
      <c r="O73" s="387">
        <v>30372.584784440387</v>
      </c>
      <c r="P73" s="387">
        <v>31190.812776723589</v>
      </c>
      <c r="Q73" s="387">
        <v>31616.207897793265</v>
      </c>
      <c r="R73" s="387">
        <v>32423.973624695278</v>
      </c>
      <c r="S73" s="388">
        <v>32040.028367446659</v>
      </c>
      <c r="T73" s="387">
        <v>31663.00655386379</v>
      </c>
      <c r="U73" s="387">
        <v>31411.251736308775</v>
      </c>
      <c r="V73" s="387">
        <v>30667.489868124801</v>
      </c>
      <c r="W73" s="387">
        <v>30932.050921266149</v>
      </c>
      <c r="X73" s="387">
        <v>32069.551214883057</v>
      </c>
      <c r="Y73" s="387">
        <v>32071.005273818162</v>
      </c>
      <c r="Z73" s="387">
        <v>32739.475078639902</v>
      </c>
      <c r="AA73" s="387">
        <v>33822.28901375561</v>
      </c>
      <c r="AB73" s="387">
        <v>34408.016531108064</v>
      </c>
      <c r="AC73" s="388">
        <v>34646.427279641677</v>
      </c>
      <c r="AD73" s="387">
        <v>34974.60067244908</v>
      </c>
      <c r="AE73" s="387">
        <v>34998.963733818135</v>
      </c>
      <c r="AF73" s="387">
        <v>35698.235325563983</v>
      </c>
      <c r="AG73" s="387">
        <v>35778.83408071749</v>
      </c>
      <c r="AH73" s="387">
        <v>36528.529681896376</v>
      </c>
      <c r="AI73" s="387">
        <v>36572.763948988191</v>
      </c>
      <c r="AJ73" s="387">
        <v>37009.131073462137</v>
      </c>
      <c r="AK73" s="387">
        <v>37384.344410751772</v>
      </c>
      <c r="AL73" s="387">
        <v>39018.922302879277</v>
      </c>
      <c r="AM73" s="388">
        <v>39978.517268969197</v>
      </c>
      <c r="AN73" s="387">
        <v>40947.595996040327</v>
      </c>
      <c r="AO73" s="387">
        <v>41509.179981203008</v>
      </c>
      <c r="AP73" s="387">
        <v>42838.212422298224</v>
      </c>
      <c r="AQ73" s="387">
        <v>43323.816378836877</v>
      </c>
      <c r="AR73" s="387">
        <v>43750.176950674773</v>
      </c>
      <c r="AS73" s="387">
        <v>43210.856379726101</v>
      </c>
      <c r="AT73" s="387">
        <v>43019.039085942044</v>
      </c>
      <c r="AU73" s="387">
        <v>43063.9553595732</v>
      </c>
      <c r="AV73" s="387">
        <v>43926.517421435361</v>
      </c>
      <c r="AW73" s="388">
        <v>44426.524692598039</v>
      </c>
      <c r="AX73" s="387">
        <v>45167.714735109694</v>
      </c>
      <c r="AY73" s="387">
        <v>45512.214191049032</v>
      </c>
      <c r="AZ73" s="387">
        <v>45461.853750000002</v>
      </c>
      <c r="BA73" s="387">
        <v>44508.965711873716</v>
      </c>
      <c r="BB73" s="387">
        <v>44871.08988449895</v>
      </c>
      <c r="BC73" s="387">
        <v>45671.57747298896</v>
      </c>
      <c r="BD73" s="387">
        <v>45726.107275573915</v>
      </c>
      <c r="BE73" s="387">
        <v>46523.2381392768</v>
      </c>
      <c r="BF73" s="387">
        <v>47603</v>
      </c>
      <c r="BG73" s="387">
        <v>47804.167309482647</v>
      </c>
      <c r="BH73" s="389"/>
      <c r="BL73" s="694">
        <f t="shared" si="2"/>
        <v>1.0787952998462691E-2</v>
      </c>
    </row>
    <row r="74" spans="1:64" x14ac:dyDescent="0.2">
      <c r="A74" s="475">
        <v>65</v>
      </c>
      <c r="B74" s="319">
        <v>24945.810428580207</v>
      </c>
      <c r="C74" s="319">
        <f t="shared" ref="C74:C135" si="3">(B74+D74)/2</f>
        <v>25985.395204728731</v>
      </c>
      <c r="D74" s="353">
        <v>27024.979980877251</v>
      </c>
      <c r="E74" s="353">
        <f t="shared" ref="E74:E135" si="4">(D74+F74)/2</f>
        <v>28114.352523209629</v>
      </c>
      <c r="F74" s="353">
        <v>29203.725065542003</v>
      </c>
      <c r="G74" s="319">
        <v>29343.306482865526</v>
      </c>
      <c r="H74" s="353">
        <v>29773.739386542133</v>
      </c>
      <c r="I74" s="372">
        <v>29917.583957111066</v>
      </c>
      <c r="J74" s="319">
        <v>29925.691336086831</v>
      </c>
      <c r="K74" s="319">
        <v>30444.237977692446</v>
      </c>
      <c r="L74" s="319">
        <v>30736.900985761229</v>
      </c>
      <c r="M74" s="319">
        <v>31768.62391990695</v>
      </c>
      <c r="N74" s="319">
        <v>30969.557412151575</v>
      </c>
      <c r="O74" s="387">
        <v>30831.655490801852</v>
      </c>
      <c r="P74" s="387">
        <v>31651.94247478278</v>
      </c>
      <c r="Q74" s="387">
        <v>32075.371660859466</v>
      </c>
      <c r="R74" s="387">
        <v>32912.188445384323</v>
      </c>
      <c r="S74" s="388">
        <v>32488.245833107118</v>
      </c>
      <c r="T74" s="387">
        <v>32140.740736125994</v>
      </c>
      <c r="U74" s="387">
        <v>31900.790845952404</v>
      </c>
      <c r="V74" s="387">
        <v>31166.495979414605</v>
      </c>
      <c r="W74" s="387">
        <v>31403.23603722038</v>
      </c>
      <c r="X74" s="387">
        <v>32630.406872145668</v>
      </c>
      <c r="Y74" s="387">
        <v>32549.550578973511</v>
      </c>
      <c r="Z74" s="387">
        <v>33249.89467869982</v>
      </c>
      <c r="AA74" s="387">
        <v>34364.092567592219</v>
      </c>
      <c r="AB74" s="387">
        <v>34962.072022111897</v>
      </c>
      <c r="AC74" s="388">
        <v>35215.813910250996</v>
      </c>
      <c r="AD74" s="387">
        <v>35570.380242341547</v>
      </c>
      <c r="AE74" s="387">
        <v>35552.986631351283</v>
      </c>
      <c r="AF74" s="387">
        <v>36282.175925218799</v>
      </c>
      <c r="AG74" s="387">
        <v>36445.807547338467</v>
      </c>
      <c r="AH74" s="387">
        <v>37132.734277050477</v>
      </c>
      <c r="AI74" s="387">
        <v>37218.444939519875</v>
      </c>
      <c r="AJ74" s="387">
        <v>37650.961681053173</v>
      </c>
      <c r="AK74" s="387">
        <v>38004.705272979241</v>
      </c>
      <c r="AL74" s="387">
        <v>39703.280492429374</v>
      </c>
      <c r="AM74" s="388">
        <v>40673.050540072014</v>
      </c>
      <c r="AN74" s="387">
        <v>41646.197866465205</v>
      </c>
      <c r="AO74" s="387">
        <v>42197.410714285717</v>
      </c>
      <c r="AP74" s="387">
        <v>43596.215018598494</v>
      </c>
      <c r="AQ74" s="387">
        <v>44131.243668761817</v>
      </c>
      <c r="AR74" s="387">
        <v>44570.33643793955</v>
      </c>
      <c r="AS74" s="387">
        <v>44041.908149019881</v>
      </c>
      <c r="AT74" s="387">
        <v>43818.054491916337</v>
      </c>
      <c r="AU74" s="387">
        <v>43865.100332081223</v>
      </c>
      <c r="AV74" s="387">
        <v>44696.846682826297</v>
      </c>
      <c r="AW74" s="388">
        <v>45290.00602645296</v>
      </c>
      <c r="AX74" s="387">
        <v>45999.964219495436</v>
      </c>
      <c r="AY74" s="387">
        <v>46391.142420226315</v>
      </c>
      <c r="AZ74" s="387">
        <v>46348.373749999999</v>
      </c>
      <c r="BA74" s="387">
        <v>45374.843872702993</v>
      </c>
      <c r="BB74" s="387">
        <v>45761.054356838467</v>
      </c>
      <c r="BC74" s="387">
        <v>46562.142032222342</v>
      </c>
      <c r="BD74" s="387">
        <v>46648.990766415787</v>
      </c>
      <c r="BE74" s="387">
        <v>47446.611070008323</v>
      </c>
      <c r="BF74" s="387">
        <v>48504</v>
      </c>
      <c r="BG74" s="387">
        <v>48727.748459458264</v>
      </c>
      <c r="BH74" s="389"/>
      <c r="BL74" s="694">
        <f t="shared" si="2"/>
        <v>1.0888374205917151E-2</v>
      </c>
    </row>
    <row r="75" spans="1:64" x14ac:dyDescent="0.2">
      <c r="A75" s="475">
        <v>66</v>
      </c>
      <c r="B75" s="319">
        <v>25341.018569759573</v>
      </c>
      <c r="C75" s="319">
        <f t="shared" si="3"/>
        <v>26391.596890951256</v>
      </c>
      <c r="D75" s="353">
        <v>27442.175212142938</v>
      </c>
      <c r="E75" s="353">
        <f t="shared" si="4"/>
        <v>28547.156938112959</v>
      </c>
      <c r="F75" s="353">
        <v>29652.138664082984</v>
      </c>
      <c r="G75" s="319">
        <v>29735.941150417984</v>
      </c>
      <c r="H75" s="353">
        <v>30238.310868180852</v>
      </c>
      <c r="I75" s="371">
        <v>30405.187891968439</v>
      </c>
      <c r="J75" s="319">
        <v>30351.452550187303</v>
      </c>
      <c r="K75" s="319">
        <v>30905.207304808919</v>
      </c>
      <c r="L75" s="319">
        <v>31188.414457831328</v>
      </c>
      <c r="M75" s="319">
        <v>32233.575523429714</v>
      </c>
      <c r="N75" s="319">
        <v>31418.698619661227</v>
      </c>
      <c r="O75" s="387">
        <v>31290.72619716332</v>
      </c>
      <c r="P75" s="387">
        <v>32120.450248010915</v>
      </c>
      <c r="Q75" s="387">
        <v>32538.01393728223</v>
      </c>
      <c r="R75" s="387">
        <v>33371.110376832032</v>
      </c>
      <c r="S75" s="388">
        <v>32921.422444215212</v>
      </c>
      <c r="T75" s="387">
        <v>32601.906102818411</v>
      </c>
      <c r="U75" s="387">
        <v>32392.853353068425</v>
      </c>
      <c r="V75" s="387">
        <v>31672.630749437121</v>
      </c>
      <c r="W75" s="387">
        <v>31869.86863997699</v>
      </c>
      <c r="X75" s="387">
        <v>33173.735790118815</v>
      </c>
      <c r="Y75" s="387">
        <v>33064.092654870634</v>
      </c>
      <c r="Z75" s="387">
        <v>33841.234459257037</v>
      </c>
      <c r="AA75" s="387">
        <v>34924.091016893493</v>
      </c>
      <c r="AB75" s="387">
        <v>35527.832910812998</v>
      </c>
      <c r="AC75" s="388">
        <v>35785.200540860307</v>
      </c>
      <c r="AD75" s="387">
        <v>36191.358948120716</v>
      </c>
      <c r="AE75" s="387">
        <v>36193.846973638843</v>
      </c>
      <c r="AF75" s="387">
        <v>36881.349757908079</v>
      </c>
      <c r="AG75" s="387">
        <v>37096.271769736151</v>
      </c>
      <c r="AH75" s="387">
        <v>37764.402717438847</v>
      </c>
      <c r="AI75" s="387">
        <v>37859.378275709409</v>
      </c>
      <c r="AJ75" s="387">
        <v>38278.839449348758</v>
      </c>
      <c r="AK75" s="387">
        <v>38720.857150697717</v>
      </c>
      <c r="AL75" s="387">
        <v>40399.644966006665</v>
      </c>
      <c r="AM75" s="388">
        <v>41349.851046806245</v>
      </c>
      <c r="AN75" s="387">
        <v>42365.007229009818</v>
      </c>
      <c r="AO75" s="387">
        <v>42958.827537593985</v>
      </c>
      <c r="AP75" s="387">
        <v>44391.564458147135</v>
      </c>
      <c r="AQ75" s="387">
        <v>44967.07292365899</v>
      </c>
      <c r="AR75" s="387">
        <v>45422.091154248235</v>
      </c>
      <c r="AS75" s="387">
        <v>44835.882223991328</v>
      </c>
      <c r="AT75" s="387">
        <v>44654.291112454652</v>
      </c>
      <c r="AU75" s="387">
        <v>44655.386411889602</v>
      </c>
      <c r="AV75" s="387">
        <v>45458.892833879698</v>
      </c>
      <c r="AW75" s="388">
        <v>46188.635854223277</v>
      </c>
      <c r="AX75" s="387">
        <v>46812.590623112024</v>
      </c>
      <c r="AY75" s="387">
        <v>47308.481394637573</v>
      </c>
      <c r="AZ75" s="387">
        <v>47250.407849999996</v>
      </c>
      <c r="BA75" s="387">
        <v>46259.214406313804</v>
      </c>
      <c r="BB75" s="387">
        <v>46671.318138871211</v>
      </c>
      <c r="BC75" s="387">
        <v>47441.072137594005</v>
      </c>
      <c r="BD75" s="387">
        <v>47571.874257257652</v>
      </c>
      <c r="BE75" s="387">
        <v>48377.157819291599</v>
      </c>
      <c r="BF75" s="387">
        <v>49441</v>
      </c>
      <c r="BG75" s="387">
        <v>49678.840537305492</v>
      </c>
      <c r="BH75" s="389"/>
      <c r="BL75" s="694">
        <f t="shared" si="2"/>
        <v>1.1018399355104513E-2</v>
      </c>
    </row>
    <row r="76" spans="1:64" x14ac:dyDescent="0.2">
      <c r="A76" s="475">
        <v>67</v>
      </c>
      <c r="B76" s="319">
        <v>25743.040644407549</v>
      </c>
      <c r="C76" s="319">
        <f t="shared" si="3"/>
        <v>26814.449836964141</v>
      </c>
      <c r="D76" s="353">
        <v>27885.859029520732</v>
      </c>
      <c r="E76" s="353">
        <f t="shared" si="4"/>
        <v>28980.57427709936</v>
      </c>
      <c r="F76" s="353">
        <v>30075.289524677988</v>
      </c>
      <c r="G76" s="319">
        <v>30134.710734650944</v>
      </c>
      <c r="H76" s="353">
        <v>30708.763001485881</v>
      </c>
      <c r="I76" s="371">
        <v>30870.373255108232</v>
      </c>
      <c r="J76" s="319">
        <v>30793.179809816538</v>
      </c>
      <c r="K76" s="319">
        <v>31361.111034924113</v>
      </c>
      <c r="L76" s="319">
        <v>31635.07294633078</v>
      </c>
      <c r="M76" s="319">
        <v>32735.35497673646</v>
      </c>
      <c r="N76" s="319">
        <v>31867.839827170883</v>
      </c>
      <c r="O76" s="387">
        <v>31757.577762954639</v>
      </c>
      <c r="P76" s="387">
        <v>32577.890908485631</v>
      </c>
      <c r="Q76" s="387">
        <v>32979.785133565623</v>
      </c>
      <c r="R76" s="387">
        <v>33852.815666578557</v>
      </c>
      <c r="S76" s="388">
        <v>33384.680764428034</v>
      </c>
      <c r="T76" s="387">
        <v>33082.401754342245</v>
      </c>
      <c r="U76" s="387">
        <v>32872.298872822495</v>
      </c>
      <c r="V76" s="387">
        <v>32147.874664951218</v>
      </c>
      <c r="W76" s="387">
        <v>32384.302631308667</v>
      </c>
      <c r="X76" s="387">
        <v>33697.347126391331</v>
      </c>
      <c r="Y76" s="387">
        <v>33610.396587304618</v>
      </c>
      <c r="Z76" s="387">
        <v>34430.499363391253</v>
      </c>
      <c r="AA76" s="387">
        <v>35469.937880833364</v>
      </c>
      <c r="AB76" s="387">
        <v>36109.200996443789</v>
      </c>
      <c r="AC76" s="388">
        <v>36382.681906532576</v>
      </c>
      <c r="AD76" s="387">
        <v>36806.937839067017</v>
      </c>
      <c r="AE76" s="387">
        <v>36853.811553772372</v>
      </c>
      <c r="AF76" s="387">
        <v>37499.141986528382</v>
      </c>
      <c r="AG76" s="387">
        <v>37819.376666716322</v>
      </c>
      <c r="AH76" s="387">
        <v>38389.609076595625</v>
      </c>
      <c r="AI76" s="387">
        <v>38528.797537951818</v>
      </c>
      <c r="AJ76" s="387">
        <v>38947.02542005344</v>
      </c>
      <c r="AK76" s="387">
        <v>39405.078689919181</v>
      </c>
      <c r="AL76" s="387">
        <v>41132.028291665541</v>
      </c>
      <c r="AM76" s="388">
        <v>42084.283037738373</v>
      </c>
      <c r="AN76" s="387">
        <v>43059.278922551901</v>
      </c>
      <c r="AO76" s="387">
        <v>43735.726033834588</v>
      </c>
      <c r="AP76" s="387">
        <v>45251.92506927628</v>
      </c>
      <c r="AQ76" s="387">
        <v>45824.541770915966</v>
      </c>
      <c r="AR76" s="387">
        <v>46305.44109960083</v>
      </c>
      <c r="AS76" s="387">
        <v>45710.404393525088</v>
      </c>
      <c r="AT76" s="387">
        <v>45476.879954319491</v>
      </c>
      <c r="AU76" s="387">
        <v>45456.531384397633</v>
      </c>
      <c r="AV76" s="387">
        <v>46312.053198646012</v>
      </c>
      <c r="AW76" s="388">
        <v>47060.318503325128</v>
      </c>
      <c r="AX76" s="387">
        <v>47654.074498447953</v>
      </c>
      <c r="AY76" s="387">
        <v>48165.944795595875</v>
      </c>
      <c r="AZ76" s="387">
        <v>48157.9827</v>
      </c>
      <c r="BA76" s="387">
        <v>47205.588778074445</v>
      </c>
      <c r="BB76" s="387">
        <v>47608.291538921345</v>
      </c>
      <c r="BC76" s="387">
        <v>48315.771532470499</v>
      </c>
      <c r="BD76" s="387">
        <v>48519.841784090691</v>
      </c>
      <c r="BE76" s="387">
        <v>49349.72264866365</v>
      </c>
      <c r="BF76" s="387">
        <v>50434</v>
      </c>
      <c r="BG76" s="387">
        <v>50630.915148290995</v>
      </c>
      <c r="BH76" s="389"/>
      <c r="BL76" s="694">
        <f t="shared" si="2"/>
        <v>1.1158216782499286E-2</v>
      </c>
    </row>
    <row r="77" spans="1:64" x14ac:dyDescent="0.2">
      <c r="A77" s="475">
        <v>68</v>
      </c>
      <c r="B77" s="319">
        <v>26172.318452929961</v>
      </c>
      <c r="C77" s="319">
        <f t="shared" si="3"/>
        <v>27237.68635685819</v>
      </c>
      <c r="D77" s="353">
        <v>28303.054260786419</v>
      </c>
      <c r="E77" s="353">
        <f t="shared" si="4"/>
        <v>29410.220849759447</v>
      </c>
      <c r="F77" s="353">
        <v>30517.387438732476</v>
      </c>
      <c r="G77" s="319">
        <v>30558.019985605937</v>
      </c>
      <c r="H77" s="353">
        <v>31167.453831458286</v>
      </c>
      <c r="I77" s="371">
        <v>31363.581832895001</v>
      </c>
      <c r="J77" s="319">
        <v>31234.907069445777</v>
      </c>
      <c r="K77" s="319">
        <v>31822.08036204059</v>
      </c>
      <c r="L77" s="319">
        <v>32076.876451259588</v>
      </c>
      <c r="M77" s="319">
        <v>33218.720505151214</v>
      </c>
      <c r="N77" s="319">
        <v>32342.404121898064</v>
      </c>
      <c r="O77" s="387">
        <v>32267.224055610164</v>
      </c>
      <c r="P77" s="387">
        <v>33039.020606544822</v>
      </c>
      <c r="Q77" s="387">
        <v>33452.862950058072</v>
      </c>
      <c r="R77" s="387">
        <v>34376.83290745147</v>
      </c>
      <c r="S77" s="388">
        <v>33899.077990118902</v>
      </c>
      <c r="T77" s="387">
        <v>33590.512098482395</v>
      </c>
      <c r="U77" s="387">
        <v>33326.510417852667</v>
      </c>
      <c r="V77" s="387">
        <v>32663.514313284017</v>
      </c>
      <c r="W77" s="387">
        <v>32912.39416223322</v>
      </c>
      <c r="X77" s="387">
        <v>34196.859196140846</v>
      </c>
      <c r="Y77" s="387">
        <v>34156.700519738595</v>
      </c>
      <c r="Z77" s="387">
        <v>35005.24013256441</v>
      </c>
      <c r="AA77" s="387">
        <v>36068.347776115588</v>
      </c>
      <c r="AB77" s="387">
        <v>36710.078078236686</v>
      </c>
      <c r="AC77" s="388">
        <v>37017.622918955465</v>
      </c>
      <c r="AD77" s="387">
        <v>37418.916853458075</v>
      </c>
      <c r="AE77" s="387">
        <v>37524.196627276433</v>
      </c>
      <c r="AF77" s="387">
        <v>38177.867147286583</v>
      </c>
      <c r="AG77" s="387">
        <v>38522.670470628545</v>
      </c>
      <c r="AH77" s="387">
        <v>39030.970638831386</v>
      </c>
      <c r="AI77" s="387">
        <v>39214.04231466804</v>
      </c>
      <c r="AJ77" s="387">
        <v>39680.324640803592</v>
      </c>
      <c r="AK77" s="387">
        <v>40090.820721450036</v>
      </c>
      <c r="AL77" s="387">
        <v>41861.410046317615</v>
      </c>
      <c r="AM77" s="388">
        <v>42803.937725030009</v>
      </c>
      <c r="AN77" s="387">
        <v>43827.163623101573</v>
      </c>
      <c r="AO77" s="387">
        <v>44564.699248120298</v>
      </c>
      <c r="AP77" s="387">
        <v>46088.771001323112</v>
      </c>
      <c r="AQ77" s="387">
        <v>46711.765057667661</v>
      </c>
      <c r="AR77" s="387">
        <v>47190.107512830255</v>
      </c>
      <c r="AS77" s="387">
        <v>46551.684492287102</v>
      </c>
      <c r="AT77" s="387">
        <v>46290.783846119397</v>
      </c>
      <c r="AU77" s="387">
        <v>46276.981055038385</v>
      </c>
      <c r="AV77" s="387">
        <v>47167.5801663659</v>
      </c>
      <c r="AW77" s="388">
        <v>47948.403782920825</v>
      </c>
      <c r="AX77" s="387">
        <v>48538.267431928507</v>
      </c>
      <c r="AY77" s="387">
        <v>49053.910847181156</v>
      </c>
      <c r="AZ77" s="387">
        <v>49087.720549999998</v>
      </c>
      <c r="BA77" s="387">
        <v>48108.451684466774</v>
      </c>
      <c r="BB77" s="387">
        <v>48511.076627909213</v>
      </c>
      <c r="BC77" s="387">
        <v>49240.181775665245</v>
      </c>
      <c r="BD77" s="387">
        <v>49485.577169750817</v>
      </c>
      <c r="BE77" s="387">
        <v>50341.759271247574</v>
      </c>
      <c r="BF77" s="387">
        <v>51435</v>
      </c>
      <c r="BG77" s="387">
        <v>51582.00722613823</v>
      </c>
      <c r="BH77" s="389"/>
      <c r="BL77" s="694">
        <f t="shared" ref="BL77:BL135" si="5">(BF77/T77)^(1/38)-1</f>
        <v>1.1275601679136438E-2</v>
      </c>
    </row>
    <row r="78" spans="1:64" x14ac:dyDescent="0.2">
      <c r="A78" s="476">
        <v>69</v>
      </c>
      <c r="B78" s="320">
        <v>26601.596261452374</v>
      </c>
      <c r="C78" s="320">
        <f t="shared" si="3"/>
        <v>27667.545023280269</v>
      </c>
      <c r="D78" s="354">
        <v>28733.493785108159</v>
      </c>
      <c r="E78" s="354">
        <f t="shared" si="4"/>
        <v>29868.594464650283</v>
      </c>
      <c r="F78" s="354">
        <v>31003.69514419241</v>
      </c>
      <c r="G78" s="320">
        <v>31036.543486685492</v>
      </c>
      <c r="H78" s="354">
        <v>31661.428571428569</v>
      </c>
      <c r="I78" s="374">
        <v>31839.976481893587</v>
      </c>
      <c r="J78" s="320">
        <v>31676.634329075016</v>
      </c>
      <c r="K78" s="320">
        <v>32267.852898153225</v>
      </c>
      <c r="L78" s="320">
        <v>32572.084775465501</v>
      </c>
      <c r="M78" s="320">
        <v>33697.482552342975</v>
      </c>
      <c r="N78" s="320">
        <v>32842.391503842773</v>
      </c>
      <c r="O78" s="390">
        <v>32769.089488835838</v>
      </c>
      <c r="P78" s="390">
        <v>33529.662605279802</v>
      </c>
      <c r="Q78" s="390">
        <v>33950.290360046456</v>
      </c>
      <c r="R78" s="390">
        <v>34904.104913795636</v>
      </c>
      <c r="S78" s="391">
        <v>34428.51607036213</v>
      </c>
      <c r="T78" s="390">
        <v>34117.952727453965</v>
      </c>
      <c r="U78" s="390">
        <v>33803.432540134345</v>
      </c>
      <c r="V78" s="390">
        <v>33231.430792323365</v>
      </c>
      <c r="W78" s="390">
        <v>33476.905798738779</v>
      </c>
      <c r="X78" s="390">
        <v>34700.752950712718</v>
      </c>
      <c r="Y78" s="390">
        <v>34736.883765811894</v>
      </c>
      <c r="Z78" s="390">
        <v>35592.43016027561</v>
      </c>
      <c r="AA78" s="390">
        <v>36670.800981501074</v>
      </c>
      <c r="AB78" s="390">
        <v>37349.973152353792</v>
      </c>
      <c r="AC78" s="391">
        <v>37667.547790078592</v>
      </c>
      <c r="AD78" s="390">
        <v>38007.496670240063</v>
      </c>
      <c r="AE78" s="390">
        <v>38165.056969563986</v>
      </c>
      <c r="AF78" s="390">
        <v>38870.132959630981</v>
      </c>
      <c r="AG78" s="390">
        <v>39224.313350118435</v>
      </c>
      <c r="AH78" s="390">
        <v>39725.644371227805</v>
      </c>
      <c r="AI78" s="390">
        <v>39930.938120331892</v>
      </c>
      <c r="AJ78" s="390">
        <v>40384.167867485558</v>
      </c>
      <c r="AK78" s="390">
        <v>40841.94392228427</v>
      </c>
      <c r="AL78" s="390">
        <v>42574.2831604323</v>
      </c>
      <c r="AM78" s="391">
        <v>43569.402053607155</v>
      </c>
      <c r="AN78" s="390">
        <v>44587.831362179902</v>
      </c>
      <c r="AO78" s="390">
        <v>45385.227913533832</v>
      </c>
      <c r="AP78" s="390">
        <v>46942.21553036922</v>
      </c>
      <c r="AQ78" s="390">
        <v>47563.824006834679</v>
      </c>
      <c r="AR78" s="390">
        <v>48052.393972153579</v>
      </c>
      <c r="AS78" s="390">
        <v>47481.183932712614</v>
      </c>
      <c r="AT78" s="390">
        <v>47165.482388373857</v>
      </c>
      <c r="AU78" s="390">
        <v>47154.138276444013</v>
      </c>
      <c r="AV78" s="390">
        <v>48055.056273959148</v>
      </c>
      <c r="AW78" s="391">
        <v>48879.838871678847</v>
      </c>
      <c r="AX78" s="390">
        <v>49427.077560884158</v>
      </c>
      <c r="AY78" s="390">
        <v>49993.84437761239</v>
      </c>
      <c r="AZ78" s="390">
        <v>50066.216999999997</v>
      </c>
      <c r="BA78" s="390">
        <v>49021.10467056698</v>
      </c>
      <c r="BB78" s="390">
        <v>49424.545564104046</v>
      </c>
      <c r="BC78" s="390">
        <v>50212.187511930664</v>
      </c>
      <c r="BD78" s="390">
        <v>50480.577264067302</v>
      </c>
      <c r="BE78" s="390">
        <v>51365.565661703506</v>
      </c>
      <c r="BF78" s="390">
        <v>52469</v>
      </c>
      <c r="BG78" s="390">
        <v>52567.487963824977</v>
      </c>
      <c r="BH78" s="392"/>
      <c r="BL78" s="694">
        <f t="shared" si="5"/>
        <v>1.1390669427912448E-2</v>
      </c>
    </row>
    <row r="79" spans="1:64" x14ac:dyDescent="0.2">
      <c r="A79" s="475">
        <v>70</v>
      </c>
      <c r="B79" s="319">
        <v>27058.129803849224</v>
      </c>
      <c r="C79" s="319">
        <f t="shared" si="3"/>
        <v>28127.586922959628</v>
      </c>
      <c r="D79" s="353">
        <v>29197.044042070032</v>
      </c>
      <c r="E79" s="353">
        <f t="shared" si="4"/>
        <v>30346.681288104432</v>
      </c>
      <c r="F79" s="353">
        <v>31496.318534138834</v>
      </c>
      <c r="G79" s="319">
        <v>31521.201904445552</v>
      </c>
      <c r="H79" s="353">
        <v>32137.761356399911</v>
      </c>
      <c r="I79" s="371">
        <v>32310.766487962774</v>
      </c>
      <c r="J79" s="319">
        <v>32160.937710114304</v>
      </c>
      <c r="K79" s="319">
        <v>32738.953419272257</v>
      </c>
      <c r="L79" s="319">
        <v>33062.43811610077</v>
      </c>
      <c r="M79" s="319">
        <v>34185.451561980728</v>
      </c>
      <c r="N79" s="319">
        <v>33312.718617367034</v>
      </c>
      <c r="O79" s="387">
        <v>33263.174062631653</v>
      </c>
      <c r="P79" s="387">
        <v>34060.88401744399</v>
      </c>
      <c r="Q79" s="387">
        <v>34440.76074332172</v>
      </c>
      <c r="R79" s="387">
        <v>35434.631685611072</v>
      </c>
      <c r="S79" s="388">
        <v>34957.954150605357</v>
      </c>
      <c r="T79" s="387">
        <v>34650.916294948787</v>
      </c>
      <c r="U79" s="387">
        <v>34353.533189115333</v>
      </c>
      <c r="V79" s="387">
        <v>33735.18934276831</v>
      </c>
      <c r="W79" s="387">
        <v>34059.627488034836</v>
      </c>
      <c r="X79" s="387">
        <v>35265.990292797687</v>
      </c>
      <c r="Y79" s="387">
        <v>35323.419383192566</v>
      </c>
      <c r="Z79" s="387">
        <v>36167.170929448766</v>
      </c>
      <c r="AA79" s="387">
        <v>37287.405772247963</v>
      </c>
      <c r="AB79" s="387">
        <v>37980.11372838985</v>
      </c>
      <c r="AC79" s="388">
        <v>38313.726696526661</v>
      </c>
      <c r="AD79" s="387">
        <v>38648.274697073059</v>
      </c>
      <c r="AE79" s="387">
        <v>38811.127558536813</v>
      </c>
      <c r="AF79" s="387">
        <v>39552.243283285723</v>
      </c>
      <c r="AG79" s="387">
        <v>39917.701607496681</v>
      </c>
      <c r="AH79" s="387">
        <v>40433.242266087414</v>
      </c>
      <c r="AI79" s="387">
        <v>40662.076889022181</v>
      </c>
      <c r="AJ79" s="387">
        <v>41115.916772758428</v>
      </c>
      <c r="AK79" s="387">
        <v>41608.272046212318</v>
      </c>
      <c r="AL79" s="387">
        <v>43297.66177307078</v>
      </c>
      <c r="AM79" s="388">
        <v>44401.364248566482</v>
      </c>
      <c r="AN79" s="387">
        <v>45364.376416495164</v>
      </c>
      <c r="AO79" s="387">
        <v>46138.200187969924</v>
      </c>
      <c r="AP79" s="387">
        <v>47779.061462416052</v>
      </c>
      <c r="AQ79" s="387">
        <v>48417.23543052419</v>
      </c>
      <c r="AR79" s="387">
        <v>48996.301439840332</v>
      </c>
      <c r="AS79" s="387">
        <v>48369.770055265195</v>
      </c>
      <c r="AT79" s="387">
        <v>48115.8640669085</v>
      </c>
      <c r="AU79" s="387">
        <v>48130.232075779852</v>
      </c>
      <c r="AV79" s="387">
        <v>48972.114918472165</v>
      </c>
      <c r="AW79" s="388">
        <v>49827.676590930721</v>
      </c>
      <c r="AX79" s="387">
        <v>50342.43656382159</v>
      </c>
      <c r="AY79" s="387">
        <v>50920.221174431637</v>
      </c>
      <c r="AZ79" s="387">
        <v>51103.445399999997</v>
      </c>
      <c r="BA79" s="387">
        <v>49956.601175985546</v>
      </c>
      <c r="BB79" s="387">
        <v>50370.066041919745</v>
      </c>
      <c r="BC79" s="387">
        <v>51221.211965028815</v>
      </c>
      <c r="BD79" s="387">
        <v>51504.842067040161</v>
      </c>
      <c r="BE79" s="387">
        <v>52381.173402386019</v>
      </c>
      <c r="BF79" s="387">
        <v>53531</v>
      </c>
      <c r="BG79" s="387">
        <v>53601.112825287055</v>
      </c>
      <c r="BH79" s="389"/>
      <c r="BL79" s="694">
        <f t="shared" si="5"/>
        <v>1.1511456792589803E-2</v>
      </c>
    </row>
    <row r="80" spans="1:64" x14ac:dyDescent="0.2">
      <c r="A80" s="475">
        <v>71</v>
      </c>
      <c r="B80" s="319">
        <v>27521.477279714687</v>
      </c>
      <c r="C80" s="319">
        <f t="shared" si="3"/>
        <v>28594.346862637311</v>
      </c>
      <c r="D80" s="353">
        <v>29667.216445559934</v>
      </c>
      <c r="E80" s="353">
        <f t="shared" si="4"/>
        <v>30818.60565809286</v>
      </c>
      <c r="F80" s="353">
        <v>31969.994870625786</v>
      </c>
      <c r="G80" s="319">
        <v>31999.725405525107</v>
      </c>
      <c r="H80" s="353">
        <v>32649.378051369134</v>
      </c>
      <c r="I80" s="371">
        <v>32809.579708678939</v>
      </c>
      <c r="J80" s="319">
        <v>32623.953030448563</v>
      </c>
      <c r="K80" s="319">
        <v>33235.381925397691</v>
      </c>
      <c r="L80" s="319">
        <v>33581.921358159918</v>
      </c>
      <c r="M80" s="319">
        <v>34691.83449651047</v>
      </c>
      <c r="N80" s="319">
        <v>33812.705999311744</v>
      </c>
      <c r="O80" s="387">
        <v>33788.382074146888</v>
      </c>
      <c r="P80" s="387">
        <v>34595.794467192645</v>
      </c>
      <c r="Q80" s="387">
        <v>34952.102206736352</v>
      </c>
      <c r="R80" s="387">
        <v>35971.667988369023</v>
      </c>
      <c r="S80" s="388">
        <v>35481.375889027637</v>
      </c>
      <c r="T80" s="387">
        <v>35186.64133170525</v>
      </c>
      <c r="U80" s="387">
        <v>34903.633838096321</v>
      </c>
      <c r="V80" s="387">
        <v>34267.462528144097</v>
      </c>
      <c r="W80" s="387">
        <v>34617.310354743953</v>
      </c>
      <c r="X80" s="387">
        <v>35866.281113461577</v>
      </c>
      <c r="Y80" s="387">
        <v>35865.48840142163</v>
      </c>
      <c r="Z80" s="387">
        <v>36756.435833582982</v>
      </c>
      <c r="AA80" s="387">
        <v>37934.335388769294</v>
      </c>
      <c r="AB80" s="387">
        <v>38623.910601739379</v>
      </c>
      <c r="AC80" s="388">
        <v>38989.87332037522</v>
      </c>
      <c r="AD80" s="387">
        <v>39312.451921515123</v>
      </c>
      <c r="AE80" s="387">
        <v>39455.461398614549</v>
      </c>
      <c r="AF80" s="387">
        <v>40256.357165768044</v>
      </c>
      <c r="AG80" s="387">
        <v>40591.278771806981</v>
      </c>
      <c r="AH80" s="387">
        <v>41135.993600023328</v>
      </c>
      <c r="AI80" s="387">
        <v>41442.274752581296</v>
      </c>
      <c r="AJ80" s="387">
        <v>41897.275773304049</v>
      </c>
      <c r="AK80" s="387">
        <v>42412.612477874893</v>
      </c>
      <c r="AL80" s="387">
        <v>44066.063950811236</v>
      </c>
      <c r="AM80" s="388">
        <v>45191.949993332448</v>
      </c>
      <c r="AN80" s="387">
        <v>46220.308046995073</v>
      </c>
      <c r="AO80" s="387">
        <v>46931.987781954886</v>
      </c>
      <c r="AP80" s="387">
        <v>48693.367513792844</v>
      </c>
      <c r="AQ80" s="387">
        <v>49359.910172697862</v>
      </c>
      <c r="AR80" s="387">
        <v>49923.094825128297</v>
      </c>
      <c r="AS80" s="387">
        <v>49322.283236994219</v>
      </c>
      <c r="AT80" s="387">
        <v>49066.245745443142</v>
      </c>
      <c r="AU80" s="387">
        <v>49084.60808971637</v>
      </c>
      <c r="AV80" s="387">
        <v>49916.389496951386</v>
      </c>
      <c r="AW80" s="388">
        <v>50789.57370774875</v>
      </c>
      <c r="AX80" s="387">
        <v>51308.584716985068</v>
      </c>
      <c r="AY80" s="387">
        <v>51906.473544703833</v>
      </c>
      <c r="AZ80" s="387">
        <v>52157.296049999997</v>
      </c>
      <c r="BA80" s="387">
        <v>50934.521360138206</v>
      </c>
      <c r="BB80" s="387">
        <v>51349.774830797709</v>
      </c>
      <c r="BC80" s="387">
        <v>52248.216937731449</v>
      </c>
      <c r="BD80" s="387">
        <v>52555.236074170483</v>
      </c>
      <c r="BE80" s="387">
        <v>53424.451586053823</v>
      </c>
      <c r="BF80" s="387">
        <v>54588</v>
      </c>
      <c r="BG80" s="387">
        <v>54686.81194307754</v>
      </c>
      <c r="BH80" s="389"/>
      <c r="BL80" s="694">
        <f t="shared" si="5"/>
        <v>1.1623549643418274E-2</v>
      </c>
    </row>
    <row r="81" spans="1:64" x14ac:dyDescent="0.2">
      <c r="A81" s="475">
        <v>72</v>
      </c>
      <c r="B81" s="319">
        <v>27971.196888642928</v>
      </c>
      <c r="C81" s="319">
        <f t="shared" si="3"/>
        <v>29054.29286884638</v>
      </c>
      <c r="D81" s="353">
        <v>30137.388849049832</v>
      </c>
      <c r="E81" s="353">
        <f t="shared" si="4"/>
        <v>31277.898659108298</v>
      </c>
      <c r="F81" s="353">
        <v>32418.408469166763</v>
      </c>
      <c r="G81" s="319">
        <v>32515.058406687705</v>
      </c>
      <c r="H81" s="353">
        <v>33202.159308002541</v>
      </c>
      <c r="I81" s="371">
        <v>33280.369714748129</v>
      </c>
      <c r="J81" s="319">
        <v>33161.476563250406</v>
      </c>
      <c r="K81" s="319">
        <v>33721.67923752057</v>
      </c>
      <c r="L81" s="319">
        <v>34111.114567360353</v>
      </c>
      <c r="M81" s="319">
        <v>35230.441799601198</v>
      </c>
      <c r="N81" s="319">
        <v>34359.302374488587</v>
      </c>
      <c r="O81" s="387">
        <v>34325.261374806905</v>
      </c>
      <c r="P81" s="387">
        <v>35127.015879356833</v>
      </c>
      <c r="Q81" s="387">
        <v>35501.707317073175</v>
      </c>
      <c r="R81" s="387">
        <v>36492.430463770674</v>
      </c>
      <c r="S81" s="388">
        <v>36022.846652912755</v>
      </c>
      <c r="T81" s="387">
        <v>35716.843429938446</v>
      </c>
      <c r="U81" s="387">
        <v>35441.117499715358</v>
      </c>
      <c r="V81" s="387">
        <v>34861.517422536723</v>
      </c>
      <c r="W81" s="387">
        <v>35220.518353429325</v>
      </c>
      <c r="X81" s="387">
        <v>36541.06057610565</v>
      </c>
      <c r="Y81" s="387">
        <v>36477.433504031789</v>
      </c>
      <c r="Z81" s="387">
        <v>37380.973636908326</v>
      </c>
      <c r="AA81" s="387">
        <v>38567.113419929214</v>
      </c>
      <c r="AB81" s="387">
        <v>39263.805675856485</v>
      </c>
      <c r="AC81" s="388">
        <v>39673.511873573902</v>
      </c>
      <c r="AD81" s="387">
        <v>39992.828590455771</v>
      </c>
      <c r="AE81" s="387">
        <v>40117.162727643168</v>
      </c>
      <c r="AF81" s="387">
        <v>40989.244932871035</v>
      </c>
      <c r="AG81" s="387">
        <v>41292.921651296871</v>
      </c>
      <c r="AH81" s="387">
        <v>41850.053576114537</v>
      </c>
      <c r="AI81" s="387">
        <v>42227.220270482561</v>
      </c>
      <c r="AJ81" s="387">
        <v>42638.326571440564</v>
      </c>
      <c r="AK81" s="387">
        <v>43207.829955681183</v>
      </c>
      <c r="AL81" s="387">
        <v>44868.98419512988</v>
      </c>
      <c r="AM81" s="388">
        <v>46028.345379383922</v>
      </c>
      <c r="AN81" s="387">
        <v>47077.683069789251</v>
      </c>
      <c r="AO81" s="387">
        <v>47796.146616541351</v>
      </c>
      <c r="AP81" s="387">
        <v>49592.458184586962</v>
      </c>
      <c r="AQ81" s="387">
        <v>50302.584914871535</v>
      </c>
      <c r="AR81" s="387">
        <v>50903.863393366271</v>
      </c>
      <c r="AS81" s="387">
        <v>50262.011006887959</v>
      </c>
      <c r="AT81" s="387">
        <v>50030.275202651261</v>
      </c>
      <c r="AU81" s="387">
        <v>50046.223365452672</v>
      </c>
      <c r="AV81" s="387">
        <v>50955.328193573878</v>
      </c>
      <c r="AW81" s="388">
        <v>51791.305784337572</v>
      </c>
      <c r="AX81" s="387">
        <v>52337.065009062317</v>
      </c>
      <c r="AY81" s="387">
        <v>52968.417677642974</v>
      </c>
      <c r="AZ81" s="387">
        <v>53253.256399999998</v>
      </c>
      <c r="BA81" s="387">
        <v>51962.479729464423</v>
      </c>
      <c r="BB81" s="387">
        <v>52417.09116677272</v>
      </c>
      <c r="BC81" s="387">
        <v>53325.990436376123</v>
      </c>
      <c r="BD81" s="387">
        <v>53606.675249467109</v>
      </c>
      <c r="BE81" s="387">
        <v>54483.102238046798</v>
      </c>
      <c r="BF81" s="387">
        <v>55717</v>
      </c>
      <c r="BG81" s="387">
        <v>55808.864786984086</v>
      </c>
      <c r="BH81" s="389"/>
      <c r="BL81" s="694">
        <f t="shared" si="5"/>
        <v>1.1770388116621344E-2</v>
      </c>
    </row>
    <row r="82" spans="1:64" x14ac:dyDescent="0.2">
      <c r="A82" s="475">
        <v>73</v>
      </c>
      <c r="B82" s="319">
        <v>28448.172231445609</v>
      </c>
      <c r="C82" s="319">
        <f t="shared" si="3"/>
        <v>29547.733181576754</v>
      </c>
      <c r="D82" s="353">
        <v>30647.294131707895</v>
      </c>
      <c r="E82" s="353">
        <f t="shared" si="4"/>
        <v>31788.636522140281</v>
      </c>
      <c r="F82" s="353">
        <v>32929.978912572667</v>
      </c>
      <c r="G82" s="319">
        <v>33048.796157891826</v>
      </c>
      <c r="H82" s="353">
        <v>33772.582519634896</v>
      </c>
      <c r="I82" s="371">
        <v>33795.996864252476</v>
      </c>
      <c r="J82" s="319">
        <v>33752.22024781481</v>
      </c>
      <c r="K82" s="319">
        <v>34253.566922654958</v>
      </c>
      <c r="L82" s="319">
        <v>34679.147645125959</v>
      </c>
      <c r="M82" s="319">
        <v>35801.273471252913</v>
      </c>
      <c r="N82" s="319">
        <v>34922.847474477116</v>
      </c>
      <c r="O82" s="387">
        <v>34893.264113186349</v>
      </c>
      <c r="P82" s="387">
        <v>35665.61536668997</v>
      </c>
      <c r="Q82" s="387">
        <v>36026.962833914054</v>
      </c>
      <c r="R82" s="387">
        <v>37081.543014068789</v>
      </c>
      <c r="S82" s="388">
        <v>36594.399125902601</v>
      </c>
      <c r="T82" s="387">
        <v>36274.660220787962</v>
      </c>
      <c r="U82" s="387">
        <v>36018.975520892629</v>
      </c>
      <c r="V82" s="387">
        <v>35469.829634394773</v>
      </c>
      <c r="W82" s="387">
        <v>35848.765174701635</v>
      </c>
      <c r="X82" s="387">
        <v>37180.786560170811</v>
      </c>
      <c r="Y82" s="387">
        <v>37133.84520579355</v>
      </c>
      <c r="Z82" s="387">
        <v>38055.308474385856</v>
      </c>
      <c r="AA82" s="387">
        <v>39175.631590469588</v>
      </c>
      <c r="AB82" s="387">
        <v>39921.258846519493</v>
      </c>
      <c r="AC82" s="388">
        <v>40353.404462097526</v>
      </c>
      <c r="AD82" s="387">
        <v>40680.405012506904</v>
      </c>
      <c r="AE82" s="387">
        <v>40818.809281258815</v>
      </c>
      <c r="AF82" s="387">
        <v>41706.899466939554</v>
      </c>
      <c r="AG82" s="387">
        <v>42044.092263456638</v>
      </c>
      <c r="AH82" s="387">
        <v>42604.501559903205</v>
      </c>
      <c r="AI82" s="387">
        <v>43029.573854305017</v>
      </c>
      <c r="AJ82" s="387">
        <v>43390.229577917991</v>
      </c>
      <c r="AK82" s="387">
        <v>43980.240048846754</v>
      </c>
      <c r="AL82" s="387">
        <v>45629.882445353345</v>
      </c>
      <c r="AM82" s="388">
        <v>46903.161754900655</v>
      </c>
      <c r="AN82" s="387">
        <v>48010.114491885273</v>
      </c>
      <c r="AO82" s="387">
        <v>48661.712875939847</v>
      </c>
      <c r="AP82" s="387">
        <v>50556.560026961575</v>
      </c>
      <c r="AQ82" s="387">
        <v>51285.833892719835</v>
      </c>
      <c r="AR82" s="387">
        <v>51871.467282835954</v>
      </c>
      <c r="AS82" s="387">
        <v>51247.766259388736</v>
      </c>
      <c r="AT82" s="387">
        <v>51036.48870303193</v>
      </c>
      <c r="AU82" s="387">
        <v>51052.480755620883</v>
      </c>
      <c r="AV82" s="387">
        <v>51989.533684289207</v>
      </c>
      <c r="AW82" s="388">
        <v>52829.357971305632</v>
      </c>
      <c r="AX82" s="387">
        <v>53399.019968333996</v>
      </c>
      <c r="AY82" s="387">
        <v>54041.659088592103</v>
      </c>
      <c r="AZ82" s="387">
        <v>54353.64935</v>
      </c>
      <c r="BA82" s="387">
        <v>53031.773990890521</v>
      </c>
      <c r="BB82" s="387">
        <v>53548.510585989468</v>
      </c>
      <c r="BC82" s="387">
        <v>54470.397625319732</v>
      </c>
      <c r="BD82" s="387">
        <v>54690.514637918997</v>
      </c>
      <c r="BE82" s="387">
        <v>55671.906455192824</v>
      </c>
      <c r="BF82" s="387">
        <v>56923</v>
      </c>
      <c r="BG82" s="387">
        <v>57000.677483707943</v>
      </c>
      <c r="BH82" s="389"/>
      <c r="BL82" s="694">
        <f t="shared" si="5"/>
        <v>1.1927946901162612E-2</v>
      </c>
    </row>
    <row r="83" spans="1:64" x14ac:dyDescent="0.2">
      <c r="A83" s="475">
        <v>74</v>
      </c>
      <c r="B83" s="319">
        <v>28945.589374654119</v>
      </c>
      <c r="C83" s="319">
        <f t="shared" si="3"/>
        <v>30058.016541038065</v>
      </c>
      <c r="D83" s="353">
        <v>31170.443707422008</v>
      </c>
      <c r="E83" s="353">
        <f t="shared" si="4"/>
        <v>32331.25926964626</v>
      </c>
      <c r="F83" s="353">
        <v>33492.074831870515</v>
      </c>
      <c r="G83" s="319">
        <v>33600.938659137464</v>
      </c>
      <c r="H83" s="353">
        <v>34331.244427934616</v>
      </c>
      <c r="I83" s="371">
        <v>34356.461157191989</v>
      </c>
      <c r="J83" s="319">
        <v>34316.353856497932</v>
      </c>
      <c r="K83" s="319">
        <v>34810.782592795753</v>
      </c>
      <c r="L83" s="319">
        <v>35266.600657174153</v>
      </c>
      <c r="M83" s="319">
        <v>36418.139955134597</v>
      </c>
      <c r="N83" s="319">
        <v>35566.89901732115</v>
      </c>
      <c r="O83" s="387">
        <v>35476.828570425503</v>
      </c>
      <c r="P83" s="387">
        <v>36241.105229867833</v>
      </c>
      <c r="Q83" s="387">
        <v>36635.702671312429</v>
      </c>
      <c r="R83" s="387">
        <v>37677.165095309429</v>
      </c>
      <c r="S83" s="388">
        <v>37184.000624355285</v>
      </c>
      <c r="T83" s="387">
        <v>36849.045827207257</v>
      </c>
      <c r="U83" s="387">
        <v>36574.122964818394</v>
      </c>
      <c r="V83" s="387">
        <v>36116.161359493941</v>
      </c>
      <c r="W83" s="387">
        <v>36461.078199782263</v>
      </c>
      <c r="X83" s="387">
        <v>37851.184337992527</v>
      </c>
      <c r="Y83" s="387">
        <v>37781.787079145484</v>
      </c>
      <c r="Z83" s="387">
        <v>38804.338863091667</v>
      </c>
      <c r="AA83" s="387">
        <v>39792.236381216477</v>
      </c>
      <c r="AB83" s="387">
        <v>40606.024611809444</v>
      </c>
      <c r="AC83" s="388">
        <v>41035.170032958675</v>
      </c>
      <c r="AD83" s="387">
        <v>41357.181804892309</v>
      </c>
      <c r="AE83" s="387">
        <v>41537.823323825345</v>
      </c>
      <c r="AF83" s="387">
        <v>42434.709489697721</v>
      </c>
      <c r="AG83" s="387">
        <v>42800.215648883393</v>
      </c>
      <c r="AH83" s="387">
        <v>43375.104746770856</v>
      </c>
      <c r="AI83" s="387">
        <v>43879.403981548923</v>
      </c>
      <c r="AJ83" s="387">
        <v>44188.642048713606</v>
      </c>
      <c r="AK83" s="387">
        <v>44836.277219028278</v>
      </c>
      <c r="AL83" s="387">
        <v>46482.328611284167</v>
      </c>
      <c r="AM83" s="388">
        <v>47754.33444459262</v>
      </c>
      <c r="AN83" s="387">
        <v>48906.461106624636</v>
      </c>
      <c r="AO83" s="387">
        <v>49669.429041353382</v>
      </c>
      <c r="AP83" s="387">
        <v>51546.942981251712</v>
      </c>
      <c r="AQ83" s="387">
        <v>52293.427411972902</v>
      </c>
      <c r="AR83" s="387">
        <v>52844.337043812957</v>
      </c>
      <c r="AS83" s="387">
        <v>52239.914217807163</v>
      </c>
      <c r="AT83" s="387">
        <v>52040.220789108331</v>
      </c>
      <c r="AU83" s="387">
        <v>52086.488649354898</v>
      </c>
      <c r="AV83" s="387">
        <v>52994.156638084765</v>
      </c>
      <c r="AW83" s="388">
        <v>53933.020680249094</v>
      </c>
      <c r="AX83" s="387">
        <v>54460.974927605683</v>
      </c>
      <c r="AY83" s="387">
        <v>55164.608522785187</v>
      </c>
      <c r="AZ83" s="387">
        <v>55497.260150000002</v>
      </c>
      <c r="BA83" s="387">
        <v>54207.671342468973</v>
      </c>
      <c r="BB83" s="387">
        <v>54738.691164844488</v>
      </c>
      <c r="BC83" s="387">
        <v>55730.091675256743</v>
      </c>
      <c r="BD83" s="387">
        <v>55840.199620847714</v>
      </c>
      <c r="BE83" s="387">
        <v>56890.430777767506</v>
      </c>
      <c r="BF83" s="387">
        <v>58184</v>
      </c>
      <c r="BG83" s="387">
        <v>58210.175776920689</v>
      </c>
      <c r="BH83" s="389"/>
      <c r="BL83" s="694">
        <f t="shared" si="5"/>
        <v>1.2093081252011251E-2</v>
      </c>
    </row>
    <row r="84" spans="1:64" x14ac:dyDescent="0.2">
      <c r="A84" s="475">
        <v>75</v>
      </c>
      <c r="B84" s="319">
        <v>29449.820451331238</v>
      </c>
      <c r="C84" s="319">
        <f t="shared" si="3"/>
        <v>30584.951160289733</v>
      </c>
      <c r="D84" s="353">
        <v>31720.081869248232</v>
      </c>
      <c r="E84" s="353">
        <f t="shared" si="4"/>
        <v>32896.599836938032</v>
      </c>
      <c r="F84" s="353">
        <v>34073.117804627836</v>
      </c>
      <c r="G84" s="319">
        <v>34140.811327022093</v>
      </c>
      <c r="H84" s="353">
        <v>34895.786987900654</v>
      </c>
      <c r="I84" s="371">
        <v>34922.530093060894</v>
      </c>
      <c r="J84" s="319">
        <v>34859.199404476036</v>
      </c>
      <c r="K84" s="319">
        <v>35383.195053940384</v>
      </c>
      <c r="L84" s="319">
        <v>35892.893537787517</v>
      </c>
      <c r="M84" s="319">
        <v>37058.023845131276</v>
      </c>
      <c r="N84" s="319">
        <v>36143.155660918448</v>
      </c>
      <c r="O84" s="387">
        <v>36037.050449375085</v>
      </c>
      <c r="P84" s="387">
        <v>36853.485468890438</v>
      </c>
      <c r="Q84" s="387">
        <v>37265.313588850178</v>
      </c>
      <c r="R84" s="387">
        <v>38305.334831262669</v>
      </c>
      <c r="S84" s="388">
        <v>37785.63480644986</v>
      </c>
      <c r="T84" s="387">
        <v>37462.092003289392</v>
      </c>
      <c r="U84" s="387">
        <v>37177.214960719568</v>
      </c>
      <c r="V84" s="387">
        <v>36729.226010507133</v>
      </c>
      <c r="W84" s="387">
        <v>37087.048764455758</v>
      </c>
      <c r="X84" s="387">
        <v>38534.72717028133</v>
      </c>
      <c r="Y84" s="387">
        <v>38493.252665571134</v>
      </c>
      <c r="Z84" s="387">
        <v>39520.171229029358</v>
      </c>
      <c r="AA84" s="387">
        <v>40465.447513408981</v>
      </c>
      <c r="AB84" s="387">
        <v>41298.593975564239</v>
      </c>
      <c r="AC84" s="388">
        <v>41728.173497845011</v>
      </c>
      <c r="AD84" s="387">
        <v>42068.157424552512</v>
      </c>
      <c r="AE84" s="387">
        <v>42256.837366391876</v>
      </c>
      <c r="AF84" s="387">
        <v>43214.989537352412</v>
      </c>
      <c r="AG84" s="387">
        <v>43556.339034310142</v>
      </c>
      <c r="AH84" s="387">
        <v>44228.099469341345</v>
      </c>
      <c r="AI84" s="387">
        <v>44702.330734187344</v>
      </c>
      <c r="AJ84" s="387">
        <v>45007.208620713776</v>
      </c>
      <c r="AK84" s="387">
        <v>45739.44965080062</v>
      </c>
      <c r="AL84" s="387">
        <v>47393.305411847563</v>
      </c>
      <c r="AM84" s="388">
        <v>48707.470529403923</v>
      </c>
      <c r="AN84" s="387">
        <v>49833.118959543594</v>
      </c>
      <c r="AO84" s="387">
        <v>50771.442669172931</v>
      </c>
      <c r="AP84" s="387">
        <v>52473.697980377961</v>
      </c>
      <c r="AQ84" s="387">
        <v>53307.783303838405</v>
      </c>
      <c r="AR84" s="387">
        <v>53964.651206994859</v>
      </c>
      <c r="AS84" s="387">
        <v>53317.724435522025</v>
      </c>
      <c r="AT84" s="387">
        <v>53160.579347485327</v>
      </c>
      <c r="AU84" s="387">
        <v>53198.921879253096</v>
      </c>
      <c r="AV84" s="387">
        <v>54105.276724791511</v>
      </c>
      <c r="AW84" s="388">
        <v>55092.920979457202</v>
      </c>
      <c r="AX84" s="387">
        <v>55592.187819003775</v>
      </c>
      <c r="AY84" s="387">
        <v>56392.622642471193</v>
      </c>
      <c r="AZ84" s="387">
        <v>56732.847399999999</v>
      </c>
      <c r="BA84" s="387">
        <v>55483.645064394528</v>
      </c>
      <c r="BB84" s="387">
        <v>55983.359364454984</v>
      </c>
      <c r="BC84" s="387">
        <v>57043.727284007167</v>
      </c>
      <c r="BD84" s="387">
        <v>57116.349951898592</v>
      </c>
      <c r="BE84" s="387">
        <v>58231.934846943499</v>
      </c>
      <c r="BF84" s="387">
        <v>59509</v>
      </c>
      <c r="BG84" s="387">
        <v>59545.438311832251</v>
      </c>
      <c r="BH84" s="389"/>
      <c r="BL84" s="694">
        <f t="shared" si="5"/>
        <v>1.2253359996079904E-2</v>
      </c>
    </row>
    <row r="85" spans="1:64" x14ac:dyDescent="0.2">
      <c r="A85" s="475">
        <v>76</v>
      </c>
      <c r="B85" s="319">
        <v>29967.679394945579</v>
      </c>
      <c r="C85" s="319">
        <f t="shared" si="3"/>
        <v>31135.255079330083</v>
      </c>
      <c r="D85" s="353">
        <v>32302.830763714588</v>
      </c>
      <c r="E85" s="353">
        <f t="shared" si="4"/>
        <v>33503.758508495841</v>
      </c>
      <c r="F85" s="353">
        <v>34704.686253277097</v>
      </c>
      <c r="G85" s="319">
        <v>34754.302995072801</v>
      </c>
      <c r="H85" s="353">
        <v>35513.255412863509</v>
      </c>
      <c r="I85" s="371">
        <v>35477.389743071006</v>
      </c>
      <c r="J85" s="319">
        <v>35444.621073864182</v>
      </c>
      <c r="K85" s="319">
        <v>35980.935500091422</v>
      </c>
      <c r="L85" s="319">
        <v>36528.896385542175</v>
      </c>
      <c r="M85" s="319">
        <v>37693.304253904957</v>
      </c>
      <c r="N85" s="319">
        <v>36715.175123312816</v>
      </c>
      <c r="O85" s="387">
        <v>36632.286195759021</v>
      </c>
      <c r="P85" s="387">
        <v>37473.243783081991</v>
      </c>
      <c r="Q85" s="387">
        <v>37867.096399535425</v>
      </c>
      <c r="R85" s="387">
        <v>39001.854642112376</v>
      </c>
      <c r="S85" s="388">
        <v>38405.318014007273</v>
      </c>
      <c r="T85" s="387">
        <v>38088.945525679686</v>
      </c>
      <c r="U85" s="387">
        <v>37818.157918706587</v>
      </c>
      <c r="V85" s="387">
        <v>37361.300418140883</v>
      </c>
      <c r="W85" s="387">
        <v>37758.544461105514</v>
      </c>
      <c r="X85" s="387">
        <v>39220.460844981317</v>
      </c>
      <c r="Y85" s="387">
        <v>39219.540451713983</v>
      </c>
      <c r="Z85" s="387">
        <v>40273.351370581186</v>
      </c>
      <c r="AA85" s="387">
        <v>41201.329952201995</v>
      </c>
      <c r="AB85" s="387">
        <v>42057.493926270203</v>
      </c>
      <c r="AC85" s="388">
        <v>42464.255556494551</v>
      </c>
      <c r="AD85" s="387">
        <v>42856.530390150408</v>
      </c>
      <c r="AE85" s="387">
        <v>43040.111118076667</v>
      </c>
      <c r="AF85" s="387">
        <v>44049.432191351894</v>
      </c>
      <c r="AG85" s="387">
        <v>44386.754018741711</v>
      </c>
      <c r="AH85" s="387">
        <v>45097.249394990824</v>
      </c>
      <c r="AI85" s="387">
        <v>45572.734030247208</v>
      </c>
      <c r="AJ85" s="387">
        <v>45883.136865373046</v>
      </c>
      <c r="AK85" s="387">
        <v>46654.786021048014</v>
      </c>
      <c r="AL85" s="387">
        <v>48311.786139927957</v>
      </c>
      <c r="AM85" s="388">
        <v>49724.149019869321</v>
      </c>
      <c r="AN85" s="387">
        <v>50823.286073410265</v>
      </c>
      <c r="AO85" s="387">
        <v>51776.343984962405</v>
      </c>
      <c r="AP85" s="387">
        <v>53455.781636168453</v>
      </c>
      <c r="AQ85" s="387">
        <v>54426.279733935429</v>
      </c>
      <c r="AR85" s="387">
        <v>55070.484223531639</v>
      </c>
      <c r="AS85" s="387">
        <v>54447.954841761566</v>
      </c>
      <c r="AT85" s="387">
        <v>54387.638720945855</v>
      </c>
      <c r="AU85" s="387">
        <v>54466.999237846372</v>
      </c>
      <c r="AV85" s="387">
        <v>55292.128106012875</v>
      </c>
      <c r="AW85" s="388">
        <v>56338.349280526105</v>
      </c>
      <c r="AX85" s="387">
        <v>56880.385356555082</v>
      </c>
      <c r="AY85" s="387">
        <v>57765.241920685075</v>
      </c>
      <c r="AZ85" s="387">
        <v>58028.274749999997</v>
      </c>
      <c r="BA85" s="387">
        <v>56742.214200172763</v>
      </c>
      <c r="BB85" s="387">
        <v>57287.85710842444</v>
      </c>
      <c r="BC85" s="387">
        <v>58353.13218226243</v>
      </c>
      <c r="BD85" s="387">
        <v>58488.655754248961</v>
      </c>
      <c r="BE85" s="387">
        <v>59684.12068806067</v>
      </c>
      <c r="BF85" s="387">
        <v>60939</v>
      </c>
      <c r="BG85" s="387">
        <v>60995.657223921618</v>
      </c>
      <c r="BH85" s="389"/>
      <c r="BL85" s="694">
        <f t="shared" si="5"/>
        <v>1.244387461850982E-2</v>
      </c>
    </row>
    <row r="86" spans="1:64" x14ac:dyDescent="0.2">
      <c r="A86" s="475">
        <v>77</v>
      </c>
      <c r="B86" s="319">
        <v>30492.352272028525</v>
      </c>
      <c r="C86" s="319">
        <f t="shared" si="3"/>
        <v>31698.899184896774</v>
      </c>
      <c r="D86" s="353">
        <v>32905.446097765023</v>
      </c>
      <c r="E86" s="353">
        <f t="shared" si="4"/>
        <v>34114.534715359201</v>
      </c>
      <c r="F86" s="353">
        <v>35323.623332953379</v>
      </c>
      <c r="G86" s="319">
        <v>35355.5248297625</v>
      </c>
      <c r="H86" s="353">
        <v>36160.127096157928</v>
      </c>
      <c r="I86" s="371">
        <v>36082.691179445683</v>
      </c>
      <c r="J86" s="319">
        <v>36061.974834309862</v>
      </c>
      <c r="K86" s="319">
        <v>36624.266319253969</v>
      </c>
      <c r="L86" s="319">
        <v>37164.899233296826</v>
      </c>
      <c r="M86" s="319">
        <v>38342.395106347627</v>
      </c>
      <c r="N86" s="319">
        <v>37427.021565403593</v>
      </c>
      <c r="O86" s="387">
        <v>37246.974090717595</v>
      </c>
      <c r="P86" s="387">
        <v>38126.203435533804</v>
      </c>
      <c r="Q86" s="387">
        <v>38510.621370499422</v>
      </c>
      <c r="R86" s="387">
        <v>39685.355391077042</v>
      </c>
      <c r="S86" s="388">
        <v>39067.115614311311</v>
      </c>
      <c r="T86" s="387">
        <v>38762.744025517706</v>
      </c>
      <c r="U86" s="387">
        <v>38524.709210975743</v>
      </c>
      <c r="V86" s="387">
        <v>37969.612629998926</v>
      </c>
      <c r="W86" s="387">
        <v>38507.432882114903</v>
      </c>
      <c r="X86" s="387">
        <v>39987.255688895042</v>
      </c>
      <c r="Y86" s="387">
        <v>39990.294837008441</v>
      </c>
      <c r="Z86" s="387">
        <v>41068.029040593166</v>
      </c>
      <c r="AA86" s="387">
        <v>41894.757634910791</v>
      </c>
      <c r="AB86" s="387">
        <v>42849.559170451743</v>
      </c>
      <c r="AC86" s="388">
        <v>43277.129890982847</v>
      </c>
      <c r="AD86" s="387">
        <v>43688.101874411201</v>
      </c>
      <c r="AE86" s="387">
        <v>43878.960834404286</v>
      </c>
      <c r="AF86" s="387">
        <v>44943.115196040992</v>
      </c>
      <c r="AG86" s="387">
        <v>45314.573544090694</v>
      </c>
      <c r="AH86" s="387">
        <v>45977.707962795583</v>
      </c>
      <c r="AI86" s="387">
        <v>46476.370906702083</v>
      </c>
      <c r="AJ86" s="387">
        <v>46848.98340771415</v>
      </c>
      <c r="AK86" s="387">
        <v>47630.942083670641</v>
      </c>
      <c r="AL86" s="387">
        <v>49270.788076600125</v>
      </c>
      <c r="AM86" s="388">
        <v>50757.082544339253</v>
      </c>
      <c r="AN86" s="387">
        <v>51832.217287102401</v>
      </c>
      <c r="AO86" s="387">
        <v>52886.802161654137</v>
      </c>
      <c r="AP86" s="387">
        <v>54574.80371720298</v>
      </c>
      <c r="AQ86" s="387">
        <v>55538.013791420024</v>
      </c>
      <c r="AR86" s="387">
        <v>56193.431322467208</v>
      </c>
      <c r="AS86" s="387">
        <v>55640.833765994023</v>
      </c>
      <c r="AT86" s="387">
        <v>55586.161829907294</v>
      </c>
      <c r="AU86" s="387">
        <v>55691.641025641031</v>
      </c>
      <c r="AV86" s="387">
        <v>56482.529391664619</v>
      </c>
      <c r="AW86" s="388">
        <v>57682.193364558116</v>
      </c>
      <c r="AX86" s="387">
        <v>58218.21774546364</v>
      </c>
      <c r="AY86" s="387">
        <v>59167.234121724941</v>
      </c>
      <c r="AZ86" s="387">
        <v>59440.057849999997</v>
      </c>
      <c r="BA86" s="387">
        <v>58051.909307758753</v>
      </c>
      <c r="BB86" s="387">
        <v>58626.543163456161</v>
      </c>
      <c r="BC86" s="387">
        <v>59717.536316954902</v>
      </c>
      <c r="BD86" s="387">
        <v>59868.277733763418</v>
      </c>
      <c r="BE86" s="387">
        <v>61188.572921483399</v>
      </c>
      <c r="BF86" s="387">
        <v>62466</v>
      </c>
      <c r="BG86" s="387">
        <v>62509.740789998672</v>
      </c>
      <c r="BH86" s="389"/>
      <c r="BL86" s="694">
        <f t="shared" si="5"/>
        <v>1.2636085653171536E-2</v>
      </c>
    </row>
    <row r="87" spans="1:64" x14ac:dyDescent="0.2">
      <c r="A87" s="475">
        <v>78</v>
      </c>
      <c r="B87" s="319">
        <v>31071.536616860354</v>
      </c>
      <c r="C87" s="319">
        <f t="shared" si="3"/>
        <v>32312.976537185998</v>
      </c>
      <c r="D87" s="353">
        <v>33554.416457511645</v>
      </c>
      <c r="E87" s="353">
        <f t="shared" si="4"/>
        <v>34754.804119557142</v>
      </c>
      <c r="F87" s="353">
        <v>35955.191781602647</v>
      </c>
      <c r="G87" s="319">
        <v>35993.556164535243</v>
      </c>
      <c r="H87" s="353">
        <v>36818.760082784967</v>
      </c>
      <c r="I87" s="371">
        <v>36732.82975925551</v>
      </c>
      <c r="J87" s="319">
        <v>36716.58270098934</v>
      </c>
      <c r="K87" s="319">
        <v>37272.662735417805</v>
      </c>
      <c r="L87" s="319">
        <v>37873.726834611174</v>
      </c>
      <c r="M87" s="319">
        <v>39060.538177135262</v>
      </c>
      <c r="N87" s="319">
        <v>38138.868007494362</v>
      </c>
      <c r="O87" s="387">
        <v>37920.01843140008</v>
      </c>
      <c r="P87" s="387">
        <v>38790.230200739039</v>
      </c>
      <c r="Q87" s="387">
        <v>39171.538908246228</v>
      </c>
      <c r="R87" s="387">
        <v>40362.346609099193</v>
      </c>
      <c r="S87" s="388">
        <v>39737.937727346762</v>
      </c>
      <c r="T87" s="387">
        <v>39480.726033541825</v>
      </c>
      <c r="U87" s="387">
        <v>39238.830695662073</v>
      </c>
      <c r="V87" s="387">
        <v>38646.835209606521</v>
      </c>
      <c r="W87" s="387">
        <v>39272.255099315982</v>
      </c>
      <c r="X87" s="387">
        <v>40782.531484154126</v>
      </c>
      <c r="Y87" s="387">
        <v>40765.284136507813</v>
      </c>
      <c r="Z87" s="387">
        <v>41866.856463451164</v>
      </c>
      <c r="AA87" s="387">
        <v>42713.527930820594</v>
      </c>
      <c r="AB87" s="387">
        <v>43678.691507341289</v>
      </c>
      <c r="AC87" s="388">
        <v>44174.288430660017</v>
      </c>
      <c r="AD87" s="387">
        <v>44602.470519442548</v>
      </c>
      <c r="AE87" s="387">
        <v>44747.335281948406</v>
      </c>
      <c r="AF87" s="387">
        <v>45882.497899833506</v>
      </c>
      <c r="AG87" s="387">
        <v>46268.807860196946</v>
      </c>
      <c r="AH87" s="387">
        <v>46971.252952153256</v>
      </c>
      <c r="AI87" s="387">
        <v>47505.029347500109</v>
      </c>
      <c r="AJ87" s="387">
        <v>47879.94320010073</v>
      </c>
      <c r="AK87" s="387">
        <v>48712.012115640566</v>
      </c>
      <c r="AL87" s="387">
        <v>50400.879560659829</v>
      </c>
      <c r="AM87" s="388">
        <v>51782.627416988937</v>
      </c>
      <c r="AN87" s="387">
        <v>53012.912183812223</v>
      </c>
      <c r="AO87" s="387">
        <v>54025.408834586466</v>
      </c>
      <c r="AP87" s="387">
        <v>55760.220186234612</v>
      </c>
      <c r="AQ87" s="387">
        <v>56807.987368035632</v>
      </c>
      <c r="AR87" s="387">
        <v>57442.759337578398</v>
      </c>
      <c r="AS87" s="387">
        <v>56911.70370242175</v>
      </c>
      <c r="AT87" s="387">
        <v>56862.849489453176</v>
      </c>
      <c r="AU87" s="387">
        <v>56969.370733300675</v>
      </c>
      <c r="AV87" s="387">
        <v>57697.780008328977</v>
      </c>
      <c r="AW87" s="388">
        <v>59104.535751667849</v>
      </c>
      <c r="AX87" s="387">
        <v>59587.216203829092</v>
      </c>
      <c r="AY87" s="387">
        <v>60551.150677948812</v>
      </c>
      <c r="AZ87" s="387">
        <v>60918.329949999999</v>
      </c>
      <c r="BA87" s="387">
        <v>59477.997585204954</v>
      </c>
      <c r="BB87" s="387">
        <v>60104.119232178324</v>
      </c>
      <c r="BC87" s="387">
        <v>61214.150154621457</v>
      </c>
      <c r="BD87" s="387">
        <v>61329.422830249183</v>
      </c>
      <c r="BE87" s="387">
        <v>62727.869416443173</v>
      </c>
      <c r="BF87" s="387">
        <v>64085</v>
      </c>
      <c r="BG87" s="387">
        <v>64072.951012989317</v>
      </c>
      <c r="BH87" s="389"/>
      <c r="BL87" s="694">
        <f t="shared" si="5"/>
        <v>1.2828901763330736E-2</v>
      </c>
    </row>
    <row r="88" spans="1:64" x14ac:dyDescent="0.2">
      <c r="A88" s="476">
        <v>79</v>
      </c>
      <c r="B88" s="320">
        <v>31677.97669556662</v>
      </c>
      <c r="C88" s="320">
        <f t="shared" si="3"/>
        <v>32963.859269260538</v>
      </c>
      <c r="D88" s="354">
        <v>34249.741842954456</v>
      </c>
      <c r="E88" s="354">
        <f t="shared" si="4"/>
        <v>35421.408878846429</v>
      </c>
      <c r="F88" s="354">
        <v>36593.075914738401</v>
      </c>
      <c r="G88" s="320">
        <v>36692.936666113048</v>
      </c>
      <c r="H88" s="354">
        <v>37542.080237741451</v>
      </c>
      <c r="I88" s="374">
        <v>37410.991553712323</v>
      </c>
      <c r="J88" s="320">
        <v>37376.512582845069</v>
      </c>
      <c r="K88" s="320">
        <v>37961.583927591877</v>
      </c>
      <c r="L88" s="320">
        <v>38577.699452354878</v>
      </c>
      <c r="M88" s="320">
        <v>39856.94042871386</v>
      </c>
      <c r="N88" s="320">
        <v>38880.374718005587</v>
      </c>
      <c r="O88" s="390">
        <v>38666.980936666194</v>
      </c>
      <c r="P88" s="390">
        <v>39491.147341789001</v>
      </c>
      <c r="Q88" s="390">
        <v>39905.50522648084</v>
      </c>
      <c r="R88" s="390">
        <v>41088.15930919024</v>
      </c>
      <c r="S88" s="391">
        <v>40453.882404039308</v>
      </c>
      <c r="T88" s="390">
        <v>40206.992449350844</v>
      </c>
      <c r="U88" s="390">
        <v>39963.045770237957</v>
      </c>
      <c r="V88" s="390">
        <v>39366.829741610381</v>
      </c>
      <c r="W88" s="390">
        <v>40021.143520325364</v>
      </c>
      <c r="X88" s="390">
        <v>41643.532551748678</v>
      </c>
      <c r="Y88" s="390">
        <v>41650.381205334961</v>
      </c>
      <c r="Z88" s="390">
        <v>42707.181414769322</v>
      </c>
      <c r="AA88" s="390">
        <v>43548.471467143427</v>
      </c>
      <c r="AB88" s="390">
        <v>44558.547234252314</v>
      </c>
      <c r="AC88" s="391">
        <v>45107.033634750274</v>
      </c>
      <c r="AD88" s="390">
        <v>45522.238979306756</v>
      </c>
      <c r="AE88" s="390">
        <v>45669.548945240254</v>
      </c>
      <c r="AF88" s="390">
        <v>46848.961906798424</v>
      </c>
      <c r="AG88" s="390">
        <v>47216.438478613883</v>
      </c>
      <c r="AH88" s="390">
        <v>47963.182421203026</v>
      </c>
      <c r="AI88" s="390">
        <v>48592.242191851248</v>
      </c>
      <c r="AJ88" s="390">
        <v>48982.217504441862</v>
      </c>
      <c r="AK88" s="390">
        <v>49873.668240007682</v>
      </c>
      <c r="AL88" s="390">
        <v>51627.021316937084</v>
      </c>
      <c r="AM88" s="391">
        <v>52942.645752767043</v>
      </c>
      <c r="AN88" s="390">
        <v>54235.465457055769</v>
      </c>
      <c r="AO88" s="390">
        <v>55241.42387218045</v>
      </c>
      <c r="AP88" s="390">
        <v>57049.37788651172</v>
      </c>
      <c r="AQ88" s="390">
        <v>58107.715384145959</v>
      </c>
      <c r="AR88" s="390">
        <v>58743.429599885945</v>
      </c>
      <c r="AS88" s="390">
        <v>58264.400274595318</v>
      </c>
      <c r="AT88" s="390">
        <v>58261.126449908188</v>
      </c>
      <c r="AU88" s="390">
        <v>58371.374435189726</v>
      </c>
      <c r="AV88" s="390">
        <v>59055.026802208245</v>
      </c>
      <c r="AW88" s="391">
        <v>60611.234524174535</v>
      </c>
      <c r="AX88" s="390">
        <v>61050.867169433979</v>
      </c>
      <c r="AY88" s="390">
        <v>62062.726475685588</v>
      </c>
      <c r="AZ88" s="390">
        <v>62506.308899999996</v>
      </c>
      <c r="BA88" s="390">
        <v>60955.211834458925</v>
      </c>
      <c r="BB88" s="390">
        <v>61708.833082663274</v>
      </c>
      <c r="BC88" s="390">
        <v>62758.359485358676</v>
      </c>
      <c r="BD88" s="390">
        <v>62960.930337841659</v>
      </c>
      <c r="BE88" s="390">
        <v>64339.92892814205</v>
      </c>
      <c r="BF88" s="390">
        <v>65745</v>
      </c>
      <c r="BG88" s="390">
        <v>65716.728953318263</v>
      </c>
      <c r="BH88" s="392"/>
      <c r="BL88" s="694">
        <f t="shared" si="5"/>
        <v>1.3024689253760435E-2</v>
      </c>
    </row>
    <row r="89" spans="1:64" x14ac:dyDescent="0.2">
      <c r="A89" s="477">
        <v>80</v>
      </c>
      <c r="B89" s="321">
        <v>32304.858574678714</v>
      </c>
      <c r="C89" s="321">
        <f t="shared" si="3"/>
        <v>33624.962901537991</v>
      </c>
      <c r="D89" s="356">
        <v>34945.067228397267</v>
      </c>
      <c r="E89" s="356">
        <f t="shared" si="4"/>
        <v>36119.592060568175</v>
      </c>
      <c r="F89" s="356">
        <v>37294.11689273909</v>
      </c>
      <c r="G89" s="321">
        <v>37386.182251010352</v>
      </c>
      <c r="H89" s="356">
        <v>38218.355179367434</v>
      </c>
      <c r="I89" s="375">
        <v>38190.036920898237</v>
      </c>
      <c r="J89" s="321">
        <v>38047.086495053307</v>
      </c>
      <c r="K89" s="321">
        <v>38706.226686780028</v>
      </c>
      <c r="L89" s="321">
        <v>39296.23702081052</v>
      </c>
      <c r="M89" s="321">
        <v>40653.342680292459</v>
      </c>
      <c r="N89" s="321">
        <v>39651.54169693726</v>
      </c>
      <c r="O89" s="393">
        <v>39441.176449936807</v>
      </c>
      <c r="P89" s="393">
        <v>40225.265821099238</v>
      </c>
      <c r="Q89" s="393">
        <v>40695.127758420444</v>
      </c>
      <c r="R89" s="393">
        <v>41853.029194936418</v>
      </c>
      <c r="S89" s="394">
        <v>41202.916960747054</v>
      </c>
      <c r="T89" s="393">
        <v>40955.350619252909</v>
      </c>
      <c r="U89" s="393">
        <v>40699.877832175793</v>
      </c>
      <c r="V89" s="393">
        <v>40091.576712769383</v>
      </c>
      <c r="W89" s="393">
        <v>40806.452046915758</v>
      </c>
      <c r="X89" s="393">
        <v>42581.213103734604</v>
      </c>
      <c r="Y89" s="393">
        <v>42584.179787518624</v>
      </c>
      <c r="Z89" s="393">
        <v>43634.651175853804</v>
      </c>
      <c r="AA89" s="393">
        <v>44413.739829240702</v>
      </c>
      <c r="AB89" s="393">
        <v>45514.488046195554</v>
      </c>
      <c r="AC89" s="394">
        <v>46060.381644553367</v>
      </c>
      <c r="AD89" s="393">
        <v>46497.805525777214</v>
      </c>
      <c r="AE89" s="393">
        <v>46649.075322070021</v>
      </c>
      <c r="AF89" s="393">
        <v>47879.744008797781</v>
      </c>
      <c r="AG89" s="393">
        <v>48261.473637948242</v>
      </c>
      <c r="AH89" s="393">
        <v>49024.579263492436</v>
      </c>
      <c r="AI89" s="393">
        <v>49717.43627093955</v>
      </c>
      <c r="AJ89" s="393">
        <v>50079.840862351179</v>
      </c>
      <c r="AK89" s="393">
        <v>51052.049779777997</v>
      </c>
      <c r="AL89" s="393">
        <v>52793.131653078366</v>
      </c>
      <c r="AM89" s="394">
        <v>54229.748899853323</v>
      </c>
      <c r="AN89" s="393">
        <v>55472.452653241984</v>
      </c>
      <c r="AO89" s="393">
        <v>56513.735902255641</v>
      </c>
      <c r="AP89" s="393">
        <v>58324.703422622755</v>
      </c>
      <c r="AQ89" s="393">
        <v>59452.075059498377</v>
      </c>
      <c r="AR89" s="393">
        <v>60206.02541104352</v>
      </c>
      <c r="AS89" s="393">
        <v>59689.973694230037</v>
      </c>
      <c r="AT89" s="393">
        <v>59787.196247033004</v>
      </c>
      <c r="AU89" s="393">
        <v>59797.509009744681</v>
      </c>
      <c r="AV89" s="393">
        <v>60579.119104315047</v>
      </c>
      <c r="AW89" s="394">
        <v>62126.134611928152</v>
      </c>
      <c r="AX89" s="393">
        <v>62624.176527572352</v>
      </c>
      <c r="AY89" s="393">
        <v>63731.33443776123</v>
      </c>
      <c r="AZ89" s="393">
        <v>64168.533899999995</v>
      </c>
      <c r="BA89" s="393">
        <v>62521.624587717917</v>
      </c>
      <c r="BB89" s="393">
        <v>63329.572703958656</v>
      </c>
      <c r="BC89" s="393">
        <v>64436.89387431756</v>
      </c>
      <c r="BD89" s="393">
        <v>64608.115367928622</v>
      </c>
      <c r="BE89" s="393">
        <v>65997.081013594754</v>
      </c>
      <c r="BF89" s="393">
        <v>67487</v>
      </c>
      <c r="BG89" s="393">
        <v>67499.044066143542</v>
      </c>
      <c r="BH89" s="395"/>
      <c r="BL89" s="694">
        <f t="shared" si="5"/>
        <v>1.3230242743483611E-2</v>
      </c>
    </row>
    <row r="90" spans="1:64" x14ac:dyDescent="0.2">
      <c r="A90" s="475">
        <v>81</v>
      </c>
      <c r="B90" s="319">
        <v>32986.25192153969</v>
      </c>
      <c r="C90" s="319">
        <f t="shared" si="3"/>
        <v>34343.121927066008</v>
      </c>
      <c r="D90" s="353">
        <v>35699.991932592318</v>
      </c>
      <c r="E90" s="353">
        <f t="shared" si="4"/>
        <v>36894.942535314738</v>
      </c>
      <c r="F90" s="353">
        <v>38089.893138037158</v>
      </c>
      <c r="G90" s="319">
        <v>38097.832585949182</v>
      </c>
      <c r="H90" s="353">
        <v>38924.033379324981</v>
      </c>
      <c r="I90" s="371">
        <v>38963.477645154766</v>
      </c>
      <c r="J90" s="319">
        <v>38765.558543847852</v>
      </c>
      <c r="K90" s="319">
        <v>39491.394221978422</v>
      </c>
      <c r="L90" s="319">
        <v>40097.309309967146</v>
      </c>
      <c r="M90" s="319">
        <v>41481.969300432043</v>
      </c>
      <c r="N90" s="319">
        <v>40465.080487898143</v>
      </c>
      <c r="O90" s="387">
        <v>40195.919814632776</v>
      </c>
      <c r="P90" s="387">
        <v>41022.097939345513</v>
      </c>
      <c r="Q90" s="387">
        <v>41557.799070847854</v>
      </c>
      <c r="R90" s="387">
        <v>42689.503921050316</v>
      </c>
      <c r="S90" s="388">
        <v>42012.114935664264</v>
      </c>
      <c r="T90" s="387">
        <v>41772.74552069576</v>
      </c>
      <c r="U90" s="387">
        <v>41514.935215757709</v>
      </c>
      <c r="V90" s="387">
        <v>40961.273078160186</v>
      </c>
      <c r="W90" s="387">
        <v>41635.009448883589</v>
      </c>
      <c r="X90" s="387">
        <v>43613.099879401358</v>
      </c>
      <c r="Y90" s="387">
        <v>43490.451427370346</v>
      </c>
      <c r="Z90" s="387">
        <v>44674.164263780702</v>
      </c>
      <c r="AA90" s="387">
        <v>45408.394114642244</v>
      </c>
      <c r="AB90" s="387">
        <v>46513.348649695436</v>
      </c>
      <c r="AC90" s="388">
        <v>47124.235612270772</v>
      </c>
      <c r="AD90" s="387">
        <v>47547.169541630115</v>
      </c>
      <c r="AE90" s="387">
        <v>47746.700623765792</v>
      </c>
      <c r="AF90" s="387">
        <v>48942.685158314365</v>
      </c>
      <c r="AG90" s="387">
        <v>49347.781907840828</v>
      </c>
      <c r="AH90" s="387">
        <v>50190.984925795266</v>
      </c>
      <c r="AI90" s="387">
        <v>50828.387387001414</v>
      </c>
      <c r="AJ90" s="387">
        <v>51233.275577442328</v>
      </c>
      <c r="AK90" s="387">
        <v>52242.595258023357</v>
      </c>
      <c r="AL90" s="387">
        <v>54122.827609090178</v>
      </c>
      <c r="AM90" s="388">
        <v>55592.21629550607</v>
      </c>
      <c r="AN90" s="387">
        <v>56928.835478156667</v>
      </c>
      <c r="AO90" s="387">
        <v>57974.642857142855</v>
      </c>
      <c r="AP90" s="387">
        <v>59630.45971989914</v>
      </c>
      <c r="AQ90" s="387">
        <v>60924.919814487082</v>
      </c>
      <c r="AR90" s="387">
        <v>61741.026955426722</v>
      </c>
      <c r="AS90" s="387">
        <v>61190.981043692962</v>
      </c>
      <c r="AT90" s="387">
        <v>61365.375744547448</v>
      </c>
      <c r="AU90" s="387">
        <v>61287.590396864289</v>
      </c>
      <c r="AV90" s="387">
        <v>62180.126002413264</v>
      </c>
      <c r="AW90" s="388">
        <v>63652.750864320231</v>
      </c>
      <c r="AX90" s="387">
        <v>64346.39043978251</v>
      </c>
      <c r="AY90" s="387">
        <v>65387.515394025882</v>
      </c>
      <c r="AZ90" s="387">
        <v>65944.898350000003</v>
      </c>
      <c r="BA90" s="387">
        <v>64194.640431129257</v>
      </c>
      <c r="BB90" s="387">
        <v>65072.108183413351</v>
      </c>
      <c r="BC90" s="387">
        <v>66186.292664070541</v>
      </c>
      <c r="BD90" s="387">
        <v>66375.494737139947</v>
      </c>
      <c r="BE90" s="387">
        <v>67722.896790899846</v>
      </c>
      <c r="BF90" s="387">
        <v>69304</v>
      </c>
      <c r="BG90" s="387">
        <v>69289.219444075017</v>
      </c>
      <c r="BH90" s="389"/>
      <c r="BL90" s="694">
        <f t="shared" si="5"/>
        <v>1.3411733759398414E-2</v>
      </c>
    </row>
    <row r="91" spans="1:64" x14ac:dyDescent="0.2">
      <c r="A91" s="475">
        <v>82</v>
      </c>
      <c r="B91" s="319">
        <v>33735.784603086759</v>
      </c>
      <c r="C91" s="319">
        <f t="shared" si="3"/>
        <v>35121.839206049175</v>
      </c>
      <c r="D91" s="353">
        <v>36507.893809011584</v>
      </c>
      <c r="E91" s="353">
        <f t="shared" si="4"/>
        <v>37706.255122903152</v>
      </c>
      <c r="F91" s="353">
        <v>38904.616436794713</v>
      </c>
      <c r="G91" s="319">
        <v>38895.371754415108</v>
      </c>
      <c r="H91" s="353">
        <v>39712.04070261091</v>
      </c>
      <c r="I91" s="371">
        <v>39776.150869917052</v>
      </c>
      <c r="J91" s="319">
        <v>39542.572759581213</v>
      </c>
      <c r="K91" s="319">
        <v>40357.611309197287</v>
      </c>
      <c r="L91" s="319">
        <v>40951.786418400879</v>
      </c>
      <c r="M91" s="319">
        <v>42347.423770355606</v>
      </c>
      <c r="N91" s="319">
        <v>41329.465453294084</v>
      </c>
      <c r="O91" s="387">
        <v>41036.252633057156</v>
      </c>
      <c r="P91" s="387">
        <v>41859.509471021003</v>
      </c>
      <c r="Q91" s="387">
        <v>42410.034843205576</v>
      </c>
      <c r="R91" s="387">
        <v>43649.659735072113</v>
      </c>
      <c r="S91" s="388">
        <v>42842.370106954775</v>
      </c>
      <c r="T91" s="387">
        <v>42634.323930324703</v>
      </c>
      <c r="U91" s="387">
        <v>42410.741318456108</v>
      </c>
      <c r="V91" s="387">
        <v>41778.692612844432</v>
      </c>
      <c r="W91" s="387">
        <v>42604.694759977814</v>
      </c>
      <c r="X91" s="387">
        <v>44655.940867124016</v>
      </c>
      <c r="Y91" s="387">
        <v>44519.535579164592</v>
      </c>
      <c r="Z91" s="387">
        <v>45794.597532204913</v>
      </c>
      <c r="AA91" s="387">
        <v>46477.849636954059</v>
      </c>
      <c r="AB91" s="387">
        <v>47621.45963170311</v>
      </c>
      <c r="AC91" s="388">
        <v>48167.486774275334</v>
      </c>
      <c r="AD91" s="387">
        <v>48628.932446480198</v>
      </c>
      <c r="AE91" s="387">
        <v>48903.375387894557</v>
      </c>
      <c r="AF91" s="387">
        <v>50059.788914175733</v>
      </c>
      <c r="AG91" s="387">
        <v>50552.95673614111</v>
      </c>
      <c r="AH91" s="387">
        <v>51407.471717642948</v>
      </c>
      <c r="AI91" s="387">
        <v>51993.145252274255</v>
      </c>
      <c r="AJ91" s="387">
        <v>52487.480798556215</v>
      </c>
      <c r="AK91" s="387">
        <v>53566.944059494243</v>
      </c>
      <c r="AL91" s="387">
        <v>55493.044773693764</v>
      </c>
      <c r="AM91" s="388">
        <v>57007.881984264575</v>
      </c>
      <c r="AN91" s="387">
        <v>58425.633287310804</v>
      </c>
      <c r="AO91" s="387">
        <v>59390.512218045114</v>
      </c>
      <c r="AP91" s="387">
        <v>61116.034151334345</v>
      </c>
      <c r="AQ91" s="387">
        <v>62420.756636358077</v>
      </c>
      <c r="AR91" s="387">
        <v>63260.230885287958</v>
      </c>
      <c r="AS91" s="387">
        <v>62688.152769605302</v>
      </c>
      <c r="AT91" s="387">
        <v>62933.629584844814</v>
      </c>
      <c r="AU91" s="387">
        <v>62912.804670912956</v>
      </c>
      <c r="AV91" s="387">
        <v>63795.332518232979</v>
      </c>
      <c r="AW91" s="388">
        <v>65256.693803326183</v>
      </c>
      <c r="AX91" s="387">
        <v>66092.844628236926</v>
      </c>
      <c r="AY91" s="387">
        <v>67188.301508818418</v>
      </c>
      <c r="AZ91" s="387">
        <v>67804.374049999999</v>
      </c>
      <c r="BA91" s="387">
        <v>65954.679205277207</v>
      </c>
      <c r="BB91" s="387">
        <v>66892.635747478838</v>
      </c>
      <c r="BC91" s="387">
        <v>68022.421018974521</v>
      </c>
      <c r="BD91" s="387">
        <v>68178.40982400543</v>
      </c>
      <c r="BE91" s="387">
        <v>69548.121196707667</v>
      </c>
      <c r="BF91" s="387">
        <v>71203</v>
      </c>
      <c r="BG91" s="387">
        <v>71300.464778117661</v>
      </c>
      <c r="BH91" s="389"/>
      <c r="BL91" s="694">
        <f t="shared" si="5"/>
        <v>1.3588210206877838E-2</v>
      </c>
    </row>
    <row r="92" spans="1:64" x14ac:dyDescent="0.2">
      <c r="A92" s="475">
        <v>83</v>
      </c>
      <c r="B92" s="319">
        <v>34485.317284633828</v>
      </c>
      <c r="C92" s="319">
        <f t="shared" si="3"/>
        <v>35907.178631560368</v>
      </c>
      <c r="D92" s="353">
        <v>37329.039978486908</v>
      </c>
      <c r="E92" s="353">
        <f t="shared" si="4"/>
        <v>38539.979068235814</v>
      </c>
      <c r="F92" s="353">
        <v>39750.918157984728</v>
      </c>
      <c r="G92" s="319">
        <v>39717.450589603061</v>
      </c>
      <c r="H92" s="353">
        <v>40511.809329229458</v>
      </c>
      <c r="I92" s="371">
        <v>40633.661238114502</v>
      </c>
      <c r="J92" s="319">
        <v>40404.739218134666</v>
      </c>
      <c r="K92" s="319">
        <v>41173.172426403362</v>
      </c>
      <c r="L92" s="319">
        <v>41830.538444687845</v>
      </c>
      <c r="M92" s="319">
        <v>43272.723496178136</v>
      </c>
      <c r="N92" s="319">
        <v>42261.64531793676</v>
      </c>
      <c r="O92" s="387">
        <v>41946.613186350231</v>
      </c>
      <c r="P92" s="387">
        <v>42770.701754385962</v>
      </c>
      <c r="Q92" s="387">
        <v>43314.44831591173</v>
      </c>
      <c r="R92" s="387">
        <v>44606.560783622641</v>
      </c>
      <c r="S92" s="388">
        <v>43768.88674738042</v>
      </c>
      <c r="T92" s="387">
        <v>43531.801440354859</v>
      </c>
      <c r="U92" s="387">
        <v>43384.772742798581</v>
      </c>
      <c r="V92" s="387">
        <v>42741.061541760486</v>
      </c>
      <c r="W92" s="387">
        <v>43690.469157611486</v>
      </c>
      <c r="X92" s="387">
        <v>45692.209327613135</v>
      </c>
      <c r="Y92" s="387">
        <v>45605.79107272518</v>
      </c>
      <c r="Z92" s="387">
        <v>46964.827834781303</v>
      </c>
      <c r="AA92" s="387">
        <v>47593.803225453354</v>
      </c>
      <c r="AB92" s="387">
        <v>48733.472412943207</v>
      </c>
      <c r="AC92" s="388">
        <v>49291.276176793712</v>
      </c>
      <c r="AD92" s="387">
        <v>49825.891401098008</v>
      </c>
      <c r="AE92" s="387">
        <v>50103.468874400525</v>
      </c>
      <c r="AF92" s="387">
        <v>51319.069511692192</v>
      </c>
      <c r="AG92" s="387">
        <v>51822.517616912235</v>
      </c>
      <c r="AH92" s="387">
        <v>52640.113712569619</v>
      </c>
      <c r="AI92" s="387">
        <v>53232.28303557403</v>
      </c>
      <c r="AJ92" s="387">
        <v>53825.403055442854</v>
      </c>
      <c r="AK92" s="387">
        <v>54921.702707152755</v>
      </c>
      <c r="AL92" s="387">
        <v>56990.8287060863</v>
      </c>
      <c r="AM92" s="388">
        <v>58612.69715962129</v>
      </c>
      <c r="AN92" s="387">
        <v>59972.94982676427</v>
      </c>
      <c r="AO92" s="387">
        <v>60972.457706766916</v>
      </c>
      <c r="AP92" s="387">
        <v>62803.558179594074</v>
      </c>
      <c r="AQ92" s="387">
        <v>63988.274607920903</v>
      </c>
      <c r="AR92" s="387">
        <v>65009.816693594366</v>
      </c>
      <c r="AS92" s="387">
        <v>64424.411696837538</v>
      </c>
      <c r="AT92" s="387">
        <v>64695.433740875094</v>
      </c>
      <c r="AU92" s="387">
        <v>64563.356361260827</v>
      </c>
      <c r="AV92" s="387">
        <v>65508.753056626338</v>
      </c>
      <c r="AW92" s="388">
        <v>66998.887485066036</v>
      </c>
      <c r="AX92" s="387">
        <v>67835.83592008501</v>
      </c>
      <c r="AY92" s="387">
        <v>69069.298297481888</v>
      </c>
      <c r="AZ92" s="387">
        <v>69709.283899999995</v>
      </c>
      <c r="BA92" s="387">
        <v>67885.500480995746</v>
      </c>
      <c r="BB92" s="387">
        <v>68833.890784982927</v>
      </c>
      <c r="BC92" s="387">
        <v>69989.701399228798</v>
      </c>
      <c r="BD92" s="387">
        <v>70190.358544130679</v>
      </c>
      <c r="BE92" s="387">
        <v>71536.293766762232</v>
      </c>
      <c r="BF92" s="387">
        <v>73197</v>
      </c>
      <c r="BG92" s="387">
        <v>73419.788757370217</v>
      </c>
      <c r="BH92" s="389"/>
      <c r="BL92" s="694">
        <f t="shared" si="5"/>
        <v>1.3769269247734028E-2</v>
      </c>
    </row>
    <row r="93" spans="1:64" x14ac:dyDescent="0.2">
      <c r="A93" s="475">
        <v>84</v>
      </c>
      <c r="B93" s="319">
        <v>35296.175367398384</v>
      </c>
      <c r="C93" s="319">
        <f t="shared" si="3"/>
        <v>36743.047197264386</v>
      </c>
      <c r="D93" s="353">
        <v>38189.919027130389</v>
      </c>
      <c r="E93" s="353">
        <f t="shared" si="4"/>
        <v>39415.674348855289</v>
      </c>
      <c r="F93" s="353">
        <v>40641.42967058019</v>
      </c>
      <c r="G93" s="319">
        <v>40717.442008525715</v>
      </c>
      <c r="H93" s="353">
        <v>41388.026427510078</v>
      </c>
      <c r="I93" s="371">
        <v>41463.148391664981</v>
      </c>
      <c r="J93" s="319">
        <v>41256.26164633561</v>
      </c>
      <c r="K93" s="319">
        <v>42069.783095629908</v>
      </c>
      <c r="L93" s="319">
        <v>42811.245125958383</v>
      </c>
      <c r="M93" s="319">
        <v>44230.247590561652</v>
      </c>
      <c r="N93" s="319">
        <v>43219.248269796968</v>
      </c>
      <c r="O93" s="387">
        <v>42985.357920235918</v>
      </c>
      <c r="P93" s="387">
        <v>43755.674789440389</v>
      </c>
      <c r="Q93" s="387">
        <v>44337.131242741001</v>
      </c>
      <c r="R93" s="387">
        <v>45609.028548770824</v>
      </c>
      <c r="S93" s="388">
        <v>44761.583147836471</v>
      </c>
      <c r="T93" s="387">
        <v>44531.453313065365</v>
      </c>
      <c r="U93" s="387">
        <v>44394.131731754525</v>
      </c>
      <c r="V93" s="387">
        <v>43807.984132089638</v>
      </c>
      <c r="W93" s="387">
        <v>44792.17735143684</v>
      </c>
      <c r="X93" s="387">
        <v>46925.653605108637</v>
      </c>
      <c r="Y93" s="387">
        <v>46795.801964306178</v>
      </c>
      <c r="Z93" s="387">
        <v>48207.678812162965</v>
      </c>
      <c r="AA93" s="387">
        <v>48725.930054365672</v>
      </c>
      <c r="AB93" s="387">
        <v>49894.257684588571</v>
      </c>
      <c r="AC93" s="388">
        <v>50523.69855488887</v>
      </c>
      <c r="AD93" s="387">
        <v>51120.047022707338</v>
      </c>
      <c r="AE93" s="387">
        <v>51433.818528038115</v>
      </c>
      <c r="AF93" s="387">
        <v>52664.67176307067</v>
      </c>
      <c r="AG93" s="387">
        <v>53006.230427722236</v>
      </c>
      <c r="AH93" s="387">
        <v>54003.612852436076</v>
      </c>
      <c r="AI93" s="387">
        <v>54609.102794795996</v>
      </c>
      <c r="AJ93" s="387">
        <v>55332.309699352256</v>
      </c>
      <c r="AK93" s="387">
        <v>56399.621231871133</v>
      </c>
      <c r="AL93" s="387">
        <v>58544.141702104615</v>
      </c>
      <c r="AM93" s="388">
        <v>60273.666088811849</v>
      </c>
      <c r="AN93" s="387">
        <v>61622.747219110635</v>
      </c>
      <c r="AO93" s="387">
        <v>62807.739661654137</v>
      </c>
      <c r="AP93" s="387">
        <v>64615.571685348375</v>
      </c>
      <c r="AQ93" s="387">
        <v>65772.188503081707</v>
      </c>
      <c r="AR93" s="387">
        <v>66905.530436228844</v>
      </c>
      <c r="AS93" s="387">
        <v>66408.707613674385</v>
      </c>
      <c r="AT93" s="387">
        <v>66612.326290922108</v>
      </c>
      <c r="AU93" s="387">
        <v>66375.584898470261</v>
      </c>
      <c r="AV93" s="387">
        <v>67332.220632361263</v>
      </c>
      <c r="AW93" s="388">
        <v>68896.906156497469</v>
      </c>
      <c r="AX93" s="387">
        <v>69761.206433199317</v>
      </c>
      <c r="AY93" s="387">
        <v>71085.862422265258</v>
      </c>
      <c r="AZ93" s="387">
        <v>71800.362949999995</v>
      </c>
      <c r="BA93" s="387">
        <v>69847.867569106325</v>
      </c>
      <c r="BB93" s="387">
        <v>70962.113148608783</v>
      </c>
      <c r="BC93" s="387">
        <v>72062.749541862315</v>
      </c>
      <c r="BD93" s="387">
        <v>72349.675975704071</v>
      </c>
      <c r="BE93" s="387">
        <v>73718.159437713868</v>
      </c>
      <c r="BF93" s="387">
        <v>75438</v>
      </c>
      <c r="BG93" s="387">
        <v>75707.125903267282</v>
      </c>
      <c r="BH93" s="389"/>
      <c r="BL93" s="694">
        <f t="shared" si="5"/>
        <v>1.3968112200003269E-2</v>
      </c>
    </row>
    <row r="94" spans="1:64" x14ac:dyDescent="0.2">
      <c r="A94" s="475">
        <v>85</v>
      </c>
      <c r="B94" s="319">
        <v>36134.289184037378</v>
      </c>
      <c r="C94" s="319">
        <f t="shared" si="3"/>
        <v>37625.654362545756</v>
      </c>
      <c r="D94" s="353">
        <v>39117.019541054135</v>
      </c>
      <c r="E94" s="353">
        <f t="shared" si="4"/>
        <v>40368.690153520343</v>
      </c>
      <c r="F94" s="353">
        <v>41620.360765986552</v>
      </c>
      <c r="G94" s="319">
        <v>41748.108010850912</v>
      </c>
      <c r="H94" s="353">
        <v>42387.737210783271</v>
      </c>
      <c r="I94" s="371">
        <v>42365.495903297589</v>
      </c>
      <c r="J94" s="319">
        <v>42262.12251464797</v>
      </c>
      <c r="K94" s="319">
        <v>43052.50891387822</v>
      </c>
      <c r="L94" s="319">
        <v>43864.77656078861</v>
      </c>
      <c r="M94" s="319">
        <v>45275.237828182122</v>
      </c>
      <c r="N94" s="319">
        <v>44282.780751730206</v>
      </c>
      <c r="O94" s="387">
        <v>44043.55480269625</v>
      </c>
      <c r="P94" s="387">
        <v>44855.007989613499</v>
      </c>
      <c r="Q94" s="387">
        <v>45457.212543554007</v>
      </c>
      <c r="R94" s="387">
        <v>46744.941698240669</v>
      </c>
      <c r="S94" s="388">
        <v>45835.500162875294</v>
      </c>
      <c r="T94" s="387">
        <v>45660.894241072543</v>
      </c>
      <c r="U94" s="387">
        <v>45501.90322213366</v>
      </c>
      <c r="V94" s="387">
        <v>44953.321968478616</v>
      </c>
      <c r="W94" s="387">
        <v>46012.250888400464</v>
      </c>
      <c r="X94" s="387">
        <v>48257.685791107331</v>
      </c>
      <c r="Y94" s="387">
        <v>48225.08550846485</v>
      </c>
      <c r="Z94" s="387">
        <v>49510.701205811863</v>
      </c>
      <c r="AA94" s="387">
        <v>49955.096325756196</v>
      </c>
      <c r="AB94" s="387">
        <v>51254.03471708743</v>
      </c>
      <c r="AC94" s="388">
        <v>51846.024085185498</v>
      </c>
      <c r="AD94" s="387">
        <v>52470.000730922911</v>
      </c>
      <c r="AE94" s="387">
        <v>52840.585133059583</v>
      </c>
      <c r="AF94" s="387">
        <v>54077.977272380129</v>
      </c>
      <c r="AG94" s="387">
        <v>54424.374506502987</v>
      </c>
      <c r="AH94" s="387">
        <v>55444.656967081675</v>
      </c>
      <c r="AI94" s="387">
        <v>56175.82872770376</v>
      </c>
      <c r="AJ94" s="387">
        <v>56958.590635011678</v>
      </c>
      <c r="AK94" s="387">
        <v>57987.015202864946</v>
      </c>
      <c r="AL94" s="387">
        <v>60264.041889000247</v>
      </c>
      <c r="AM94" s="388">
        <v>62002.610614748643</v>
      </c>
      <c r="AN94" s="387">
        <v>63471.732748065748</v>
      </c>
      <c r="AO94" s="387">
        <v>64710.578007518794</v>
      </c>
      <c r="AP94" s="387">
        <v>66449.716653768381</v>
      </c>
      <c r="AQ94" s="387">
        <v>67681.882528833827</v>
      </c>
      <c r="AR94" s="387">
        <v>69005.296699771905</v>
      </c>
      <c r="AS94" s="387">
        <v>68458.209130871212</v>
      </c>
      <c r="AT94" s="387">
        <v>68629.716120291996</v>
      </c>
      <c r="AU94" s="387">
        <v>68357.936087974304</v>
      </c>
      <c r="AV94" s="387">
        <v>69269.285149868127</v>
      </c>
      <c r="AW94" s="388">
        <v>71012.845490204374</v>
      </c>
      <c r="AX94" s="387">
        <v>71910.510926855699</v>
      </c>
      <c r="AY94" s="387">
        <v>73323.853196044438</v>
      </c>
      <c r="AZ94" s="387">
        <v>74083.151949999999</v>
      </c>
      <c r="BA94" s="387">
        <v>72014.73854444793</v>
      </c>
      <c r="BB94" s="387">
        <v>73318.969842463499</v>
      </c>
      <c r="BC94" s="387">
        <v>74378.005860344361</v>
      </c>
      <c r="BD94" s="387">
        <v>74802.685662007425</v>
      </c>
      <c r="BE94" s="387">
        <v>76116.264496439471</v>
      </c>
      <c r="BF94" s="387">
        <v>77914</v>
      </c>
      <c r="BG94" s="387">
        <v>78110.401959480427</v>
      </c>
      <c r="BH94" s="389"/>
      <c r="BL94" s="694">
        <f t="shared" si="5"/>
        <v>1.4161533250658165E-2</v>
      </c>
    </row>
    <row r="95" spans="1:64" x14ac:dyDescent="0.2">
      <c r="A95" s="475">
        <v>86</v>
      </c>
      <c r="B95" s="319">
        <v>37067.798069236909</v>
      </c>
      <c r="C95" s="319">
        <f t="shared" si="3"/>
        <v>38615.558380859635</v>
      </c>
      <c r="D95" s="353">
        <v>40163.31869248236</v>
      </c>
      <c r="E95" s="353">
        <f t="shared" si="4"/>
        <v>41463.409175262044</v>
      </c>
      <c r="F95" s="353">
        <v>42763.499658041721</v>
      </c>
      <c r="G95" s="319">
        <v>42821.718429939654</v>
      </c>
      <c r="H95" s="353">
        <v>43481.538420717465</v>
      </c>
      <c r="I95" s="371">
        <v>43368.726987659313</v>
      </c>
      <c r="J95" s="319">
        <v>43353.135625780422</v>
      </c>
      <c r="K95" s="319">
        <v>44161.874657158522</v>
      </c>
      <c r="L95" s="319">
        <v>44962.002847754658</v>
      </c>
      <c r="M95" s="319">
        <v>46518.177758391495</v>
      </c>
      <c r="N95" s="319">
        <v>45456.479944939398</v>
      </c>
      <c r="O95" s="387">
        <v>45144.546412020783</v>
      </c>
      <c r="P95" s="387">
        <v>46031.810979060552</v>
      </c>
      <c r="Q95" s="387">
        <v>46695.563298490131</v>
      </c>
      <c r="R95" s="387">
        <v>47975.243046377072</v>
      </c>
      <c r="S95" s="388">
        <v>46990.637792496877</v>
      </c>
      <c r="T95" s="387">
        <v>46837.280146527446</v>
      </c>
      <c r="U95" s="387">
        <v>46771.172150745755</v>
      </c>
      <c r="V95" s="387">
        <v>46226.9756620564</v>
      </c>
      <c r="W95" s="387">
        <v>47316.545919520155</v>
      </c>
      <c r="X95" s="387">
        <v>49764.985370000592</v>
      </c>
      <c r="Y95" s="387">
        <v>49635.311938701409</v>
      </c>
      <c r="Z95" s="387">
        <v>50888.419150689035</v>
      </c>
      <c r="AA95" s="387">
        <v>51368.233206844969</v>
      </c>
      <c r="AB95" s="387">
        <v>52740.620224639977</v>
      </c>
      <c r="AC95" s="388">
        <v>53331.299078847289</v>
      </c>
      <c r="AD95" s="387">
        <v>53935.150488906213</v>
      </c>
      <c r="AE95" s="387">
        <v>54330.715685045288</v>
      </c>
      <c r="AF95" s="387">
        <v>55547.137969482668</v>
      </c>
      <c r="AG95" s="387">
        <v>55939.923126201153</v>
      </c>
      <c r="AH95" s="387">
        <v>57140.953290375255</v>
      </c>
      <c r="AI95" s="387">
        <v>57911.887665481343</v>
      </c>
      <c r="AJ95" s="387">
        <v>58767.808796989324</v>
      </c>
      <c r="AK95" s="387">
        <v>59778.155143315817</v>
      </c>
      <c r="AL95" s="387">
        <v>62131.019055229022</v>
      </c>
      <c r="AM95" s="388">
        <v>63982.769302573681</v>
      </c>
      <c r="AN95" s="387">
        <v>65547.330867220677</v>
      </c>
      <c r="AO95" s="387">
        <v>66706.30639097745</v>
      </c>
      <c r="AP95" s="387">
        <v>68647.647539755839</v>
      </c>
      <c r="AQ95" s="387">
        <v>69820.144748886305</v>
      </c>
      <c r="AR95" s="387">
        <v>71343.343649021088</v>
      </c>
      <c r="AS95" s="387">
        <v>70636.843307604446</v>
      </c>
      <c r="AT95" s="387">
        <v>70825.767779569171</v>
      </c>
      <c r="AU95" s="387">
        <v>70672.086776634547</v>
      </c>
      <c r="AV95" s="387">
        <v>71537.674080876459</v>
      </c>
      <c r="AW95" s="388">
        <v>73378.339130710592</v>
      </c>
      <c r="AX95" s="387">
        <v>74344.927241099154</v>
      </c>
      <c r="AY95" s="387">
        <v>75860.092109287376</v>
      </c>
      <c r="AZ95" s="387">
        <v>76491.161899999992</v>
      </c>
      <c r="BA95" s="387">
        <v>74506.857723417619</v>
      </c>
      <c r="BB95" s="387">
        <v>75829.673936098407</v>
      </c>
      <c r="BC95" s="387">
        <v>76920.662867941806</v>
      </c>
      <c r="BD95" s="387">
        <v>77429.193263916401</v>
      </c>
      <c r="BE95" s="387">
        <v>78696.789512623698</v>
      </c>
      <c r="BF95" s="387">
        <v>80593</v>
      </c>
      <c r="BG95" s="387">
        <v>80801.560225207257</v>
      </c>
      <c r="BH95" s="389"/>
      <c r="BL95" s="694">
        <f t="shared" si="5"/>
        <v>1.4384910867599077E-2</v>
      </c>
    </row>
    <row r="96" spans="1:64" x14ac:dyDescent="0.2">
      <c r="A96" s="475">
        <v>87</v>
      </c>
      <c r="B96" s="319">
        <v>38089.888089528373</v>
      </c>
      <c r="C96" s="319">
        <f t="shared" si="3"/>
        <v>39715.974431999755</v>
      </c>
      <c r="D96" s="353">
        <v>41342.060774471131</v>
      </c>
      <c r="E96" s="353">
        <f t="shared" si="4"/>
        <v>42681.190822662444</v>
      </c>
      <c r="F96" s="353">
        <v>44020.320870853757</v>
      </c>
      <c r="G96" s="319">
        <v>43968.94784919449</v>
      </c>
      <c r="H96" s="353">
        <v>44645.907450647421</v>
      </c>
      <c r="I96" s="371">
        <v>44523.283431114709</v>
      </c>
      <c r="J96" s="319">
        <v>44508.012919027948</v>
      </c>
      <c r="K96" s="319">
        <v>45362.421146461871</v>
      </c>
      <c r="L96" s="319">
        <v>46170.893756845566</v>
      </c>
      <c r="M96" s="319">
        <v>47917.636050182788</v>
      </c>
      <c r="N96" s="319">
        <v>46710.685581004094</v>
      </c>
      <c r="O96" s="387">
        <v>46490.635093385761</v>
      </c>
      <c r="P96" s="387">
        <v>47367.242584639964</v>
      </c>
      <c r="Q96" s="387">
        <v>48024.355400696862</v>
      </c>
      <c r="R96" s="387">
        <v>49374.792199019008</v>
      </c>
      <c r="S96" s="388">
        <v>48344.314702209675</v>
      </c>
      <c r="T96" s="387">
        <v>48184.877146203493</v>
      </c>
      <c r="U96" s="387">
        <v>48166.610952977338</v>
      </c>
      <c r="V96" s="387">
        <v>47678.845823951968</v>
      </c>
      <c r="W96" s="387">
        <v>48796.112708748427</v>
      </c>
      <c r="X96" s="387">
        <v>51305.147585061583</v>
      </c>
      <c r="Y96" s="387">
        <v>51109.062082011689</v>
      </c>
      <c r="Z96" s="387">
        <v>52448.726220790886</v>
      </c>
      <c r="AA96" s="387">
        <v>52963.319042580362</v>
      </c>
      <c r="AB96" s="387">
        <v>54432.050191894654</v>
      </c>
      <c r="AC96" s="388">
        <v>54981.396518211783</v>
      </c>
      <c r="AD96" s="387">
        <v>55585.693889484457</v>
      </c>
      <c r="AE96" s="387">
        <v>55912.893928470672</v>
      </c>
      <c r="AF96" s="387">
        <v>57234.641673412647</v>
      </c>
      <c r="AG96" s="387">
        <v>57716.317804627324</v>
      </c>
      <c r="AH96" s="387">
        <v>58972.953319532324</v>
      </c>
      <c r="AI96" s="387">
        <v>59904.319937734748</v>
      </c>
      <c r="AJ96" s="387">
        <v>60629.737685194254</v>
      </c>
      <c r="AK96" s="387">
        <v>61792.807453245703</v>
      </c>
      <c r="AL96" s="387">
        <v>64058.027641593762</v>
      </c>
      <c r="AM96" s="388">
        <v>66121.045139351918</v>
      </c>
      <c r="AN96" s="387">
        <v>67806.239807747406</v>
      </c>
      <c r="AO96" s="387">
        <v>68842.777255639099</v>
      </c>
      <c r="AP96" s="387">
        <v>70913.356030157025</v>
      </c>
      <c r="AQ96" s="387">
        <v>72406.076035882099</v>
      </c>
      <c r="AR96" s="387">
        <v>73778.809221155665</v>
      </c>
      <c r="AS96" s="387">
        <v>73017.486991335245</v>
      </c>
      <c r="AT96" s="387">
        <v>73319.589155358495</v>
      </c>
      <c r="AU96" s="387">
        <v>73058.630083292504</v>
      </c>
      <c r="AV96" s="387">
        <v>74095.971873698596</v>
      </c>
      <c r="AW96" s="388">
        <v>75932.463021896125</v>
      </c>
      <c r="AX96" s="387">
        <v>77017.129122309954</v>
      </c>
      <c r="AY96" s="387">
        <v>78600.811754511145</v>
      </c>
      <c r="AZ96" s="387">
        <v>79250.455399999992</v>
      </c>
      <c r="BA96" s="387">
        <v>77386.228944165225</v>
      </c>
      <c r="BB96" s="387">
        <v>78617.089672393515</v>
      </c>
      <c r="BC96" s="387">
        <v>79854.660596342525</v>
      </c>
      <c r="BD96" s="387">
        <v>80434.051742025535</v>
      </c>
      <c r="BE96" s="387">
        <v>81690.321511143993</v>
      </c>
      <c r="BF96" s="387">
        <v>83681</v>
      </c>
      <c r="BG96" s="387">
        <v>83978.089861240413</v>
      </c>
      <c r="BH96" s="389"/>
      <c r="BL96" s="694">
        <f t="shared" si="5"/>
        <v>1.4631447137033238E-2</v>
      </c>
    </row>
    <row r="97" spans="1:64" x14ac:dyDescent="0.2">
      <c r="A97" s="475">
        <v>88</v>
      </c>
      <c r="B97" s="319">
        <v>39173.303511037317</v>
      </c>
      <c r="C97" s="319">
        <f t="shared" si="3"/>
        <v>40929.83001534894</v>
      </c>
      <c r="D97" s="353">
        <v>42686.356519660563</v>
      </c>
      <c r="E97" s="353">
        <f t="shared" si="4"/>
        <v>44089.115937933559</v>
      </c>
      <c r="F97" s="353">
        <v>45491.875356206547</v>
      </c>
      <c r="G97" s="319">
        <v>45275.685102142503</v>
      </c>
      <c r="H97" s="353">
        <v>45892.605603905751</v>
      </c>
      <c r="I97" s="371">
        <v>45756.304875581627</v>
      </c>
      <c r="J97" s="319">
        <v>45923.668955912013</v>
      </c>
      <c r="K97" s="319">
        <v>46730.132336807452</v>
      </c>
      <c r="L97" s="319">
        <v>47651.663745892663</v>
      </c>
      <c r="M97" s="319">
        <v>49441.388334995019</v>
      </c>
      <c r="N97" s="319">
        <v>48125.904102779801</v>
      </c>
      <c r="O97" s="387">
        <v>47926.20365819407</v>
      </c>
      <c r="P97" s="387">
        <v>48780.143979493325</v>
      </c>
      <c r="Q97" s="387">
        <v>49485.331010452959</v>
      </c>
      <c r="R97" s="387">
        <v>50920.805797867659</v>
      </c>
      <c r="S97" s="388">
        <v>49866.449182908953</v>
      </c>
      <c r="T97" s="387">
        <v>49667.78613969947</v>
      </c>
      <c r="U97" s="387">
        <v>49733.64078333143</v>
      </c>
      <c r="V97" s="387">
        <v>49192.497694864374</v>
      </c>
      <c r="W97" s="387">
        <v>50405.426124109028</v>
      </c>
      <c r="X97" s="387">
        <v>53064.394041240783</v>
      </c>
      <c r="Y97" s="387">
        <v>52866.551477051238</v>
      </c>
      <c r="Z97" s="387">
        <v>54185.397786848407</v>
      </c>
      <c r="AA97" s="387">
        <v>54754.505418323788</v>
      </c>
      <c r="AB97" s="387">
        <v>56316.619221154186</v>
      </c>
      <c r="AC97" s="388">
        <v>56756.983774190827</v>
      </c>
      <c r="AD97" s="387">
        <v>57407.231426436665</v>
      </c>
      <c r="AE97" s="387">
        <v>57823.317713067736</v>
      </c>
      <c r="AF97" s="387">
        <v>59071.092544790816</v>
      </c>
      <c r="AG97" s="387">
        <v>59885.632495567836</v>
      </c>
      <c r="AH97" s="387">
        <v>61126.441889961228</v>
      </c>
      <c r="AI97" s="387">
        <v>62180.028919069453</v>
      </c>
      <c r="AJ97" s="387">
        <v>62919.553645126536</v>
      </c>
      <c r="AK97" s="387">
        <v>64003.603271085747</v>
      </c>
      <c r="AL97" s="387">
        <v>66394.750670386522</v>
      </c>
      <c r="AM97" s="388">
        <v>68404.138551806915</v>
      </c>
      <c r="AN97" s="387">
        <v>70368.261130070066</v>
      </c>
      <c r="AO97" s="387">
        <v>71264.955357142855</v>
      </c>
      <c r="AP97" s="387">
        <v>73524.868624709779</v>
      </c>
      <c r="AQ97" s="387">
        <v>75138.074571306512</v>
      </c>
      <c r="AR97" s="387">
        <v>76364.352131248801</v>
      </c>
      <c r="AS97" s="387">
        <v>75646.167664670662</v>
      </c>
      <c r="AT97" s="387">
        <v>76040.459939988345</v>
      </c>
      <c r="AU97" s="387">
        <v>75719.058794708486</v>
      </c>
      <c r="AV97" s="387">
        <v>76757.216895001548</v>
      </c>
      <c r="AW97" s="388">
        <v>78629.524121670926</v>
      </c>
      <c r="AX97" s="387">
        <v>79921.345076144251</v>
      </c>
      <c r="AY97" s="387">
        <v>81608.147160770706</v>
      </c>
      <c r="AZ97" s="387">
        <v>82386.519899999999</v>
      </c>
      <c r="BA97" s="387">
        <v>80650.676633422321</v>
      </c>
      <c r="BB97" s="387">
        <v>81680.148666628098</v>
      </c>
      <c r="BC97" s="387">
        <v>83148.268716832725</v>
      </c>
      <c r="BD97" s="387">
        <v>83655.260030558537</v>
      </c>
      <c r="BE97" s="387">
        <v>85180.896652177937</v>
      </c>
      <c r="BF97" s="387">
        <v>87137</v>
      </c>
      <c r="BG97" s="387">
        <v>87571.213547900872</v>
      </c>
      <c r="BH97" s="389"/>
      <c r="BL97" s="694">
        <f t="shared" si="5"/>
        <v>1.4902718547616045E-2</v>
      </c>
    </row>
    <row r="98" spans="1:64" x14ac:dyDescent="0.2">
      <c r="A98" s="476">
        <v>89</v>
      </c>
      <c r="B98" s="320">
        <v>40399.811535387067</v>
      </c>
      <c r="C98" s="320">
        <f t="shared" si="3"/>
        <v>42281.453365398804</v>
      </c>
      <c r="D98" s="354">
        <v>44163.095195410533</v>
      </c>
      <c r="E98" s="354">
        <f t="shared" si="4"/>
        <v>45591.683098674148</v>
      </c>
      <c r="F98" s="354">
        <v>47020.271001937763</v>
      </c>
      <c r="G98" s="320">
        <v>46797.144438908268</v>
      </c>
      <c r="H98" s="354">
        <v>47251.036138824027</v>
      </c>
      <c r="I98" s="374">
        <v>47185.488822577383</v>
      </c>
      <c r="J98" s="320">
        <v>47413.833205263662</v>
      </c>
      <c r="K98" s="320">
        <v>48239.680243188879</v>
      </c>
      <c r="L98" s="320">
        <v>49224.678422782039</v>
      </c>
      <c r="M98" s="320">
        <v>51098.641575274181</v>
      </c>
      <c r="N98" s="320">
        <v>49680.949604251909</v>
      </c>
      <c r="O98" s="390">
        <v>49525.170271029347</v>
      </c>
      <c r="P98" s="390">
        <v>50443.899930090876</v>
      </c>
      <c r="Q98" s="390">
        <v>51158.495934959348</v>
      </c>
      <c r="R98" s="390">
        <v>52772.76735101478</v>
      </c>
      <c r="S98" s="391">
        <v>51590.131114609918</v>
      </c>
      <c r="T98" s="390">
        <v>51313.621819631691</v>
      </c>
      <c r="U98" s="390">
        <v>51517.682796311048</v>
      </c>
      <c r="V98" s="390">
        <v>50789.317250991749</v>
      </c>
      <c r="W98" s="390">
        <v>52167.24873159008</v>
      </c>
      <c r="X98" s="390">
        <v>54930.991775567898</v>
      </c>
      <c r="Y98" s="390">
        <v>54897.192838307783</v>
      </c>
      <c r="Z98" s="390">
        <v>56106.733354553624</v>
      </c>
      <c r="AA98" s="390">
        <v>56644.75289159704</v>
      </c>
      <c r="AB98" s="390">
        <v>58378.72011548889</v>
      </c>
      <c r="AC98" s="391">
        <v>58755.455928336014</v>
      </c>
      <c r="AD98" s="390">
        <v>59462.76093947958</v>
      </c>
      <c r="AE98" s="390">
        <v>59912.626633858883</v>
      </c>
      <c r="AF98" s="390">
        <v>61278.218753341163</v>
      </c>
      <c r="AG98" s="390">
        <v>62132.540634357814</v>
      </c>
      <c r="AH98" s="390">
        <v>63447.944572411587</v>
      </c>
      <c r="AI98" s="390">
        <v>64566.516501720864</v>
      </c>
      <c r="AJ98" s="390">
        <v>65435.715664740688</v>
      </c>
      <c r="AK98" s="390">
        <v>66512.415581564463</v>
      </c>
      <c r="AL98" s="390">
        <v>68962.594666702789</v>
      </c>
      <c r="AM98" s="391">
        <v>71001.988531804251</v>
      </c>
      <c r="AN98" s="390">
        <v>73025.546343814305</v>
      </c>
      <c r="AO98" s="390">
        <v>74207.880639097741</v>
      </c>
      <c r="AP98" s="390">
        <v>76555.495793494265</v>
      </c>
      <c r="AQ98" s="390">
        <v>78252.823396594846</v>
      </c>
      <c r="AR98" s="390">
        <v>79265.847331781028</v>
      </c>
      <c r="AS98" s="390">
        <v>78735.123164076474</v>
      </c>
      <c r="AT98" s="390">
        <v>79310.96399301356</v>
      </c>
      <c r="AU98" s="390">
        <v>78740.244052479728</v>
      </c>
      <c r="AV98" s="390">
        <v>79829.06752875098</v>
      </c>
      <c r="AW98" s="391">
        <v>81692.129558165849</v>
      </c>
      <c r="AX98" s="390">
        <v>83114.135747171938</v>
      </c>
      <c r="AY98" s="390">
        <v>84886.617239270054</v>
      </c>
      <c r="AZ98" s="390">
        <v>85988.007400000002</v>
      </c>
      <c r="BA98" s="390">
        <v>84079.38010444479</v>
      </c>
      <c r="BB98" s="390">
        <v>85142.783546402876</v>
      </c>
      <c r="BC98" s="390">
        <v>86778.218321688983</v>
      </c>
      <c r="BD98" s="390">
        <v>87298.716258276268</v>
      </c>
      <c r="BE98" s="390">
        <v>88867.214556552295</v>
      </c>
      <c r="BF98" s="390">
        <v>91120</v>
      </c>
      <c r="BG98" s="390">
        <v>91638.900740346682</v>
      </c>
      <c r="BH98" s="392"/>
      <c r="BL98" s="694">
        <f t="shared" si="5"/>
        <v>1.5225830430288578E-2</v>
      </c>
    </row>
    <row r="99" spans="1:64" x14ac:dyDescent="0.2">
      <c r="A99" s="475">
        <v>90</v>
      </c>
      <c r="B99" s="319">
        <v>41892.062965012599</v>
      </c>
      <c r="C99" s="319">
        <f t="shared" si="3"/>
        <v>43888.458128855047</v>
      </c>
      <c r="D99" s="353">
        <v>45884.853292697495</v>
      </c>
      <c r="E99" s="353">
        <f t="shared" si="4"/>
        <v>47422.019715994247</v>
      </c>
      <c r="F99" s="353">
        <v>48959.186139291007</v>
      </c>
      <c r="G99" s="319">
        <v>48545.595692852796</v>
      </c>
      <c r="H99" s="353">
        <v>48979.947728720013</v>
      </c>
      <c r="I99" s="371">
        <v>48816.439915031355</v>
      </c>
      <c r="J99" s="319">
        <v>49260.572471424457</v>
      </c>
      <c r="K99" s="319">
        <v>50002.507999634297</v>
      </c>
      <c r="L99" s="319">
        <v>51059.86221248631</v>
      </c>
      <c r="M99" s="319">
        <v>53170.208125623132</v>
      </c>
      <c r="N99" s="319">
        <v>51392.770810232098</v>
      </c>
      <c r="O99" s="387">
        <v>51388.686104479704</v>
      </c>
      <c r="P99" s="387">
        <v>52310.552947834476</v>
      </c>
      <c r="Q99" s="387">
        <v>53050.80720092915</v>
      </c>
      <c r="R99" s="387">
        <v>54894.874438276507</v>
      </c>
      <c r="S99" s="388">
        <v>53623.654650089586</v>
      </c>
      <c r="T99" s="387">
        <v>53246.650302773553</v>
      </c>
      <c r="U99" s="387">
        <v>53538.924171695318</v>
      </c>
      <c r="V99" s="387">
        <v>52744.945963332262</v>
      </c>
      <c r="W99" s="387">
        <v>54177.183308341715</v>
      </c>
      <c r="X99" s="387">
        <v>57314.628318933988</v>
      </c>
      <c r="Y99" s="387">
        <v>57004.06265525279</v>
      </c>
      <c r="Z99" s="387">
        <v>58225.182182444572</v>
      </c>
      <c r="AA99" s="387">
        <v>58793.772211478819</v>
      </c>
      <c r="AB99" s="387">
        <v>60780.277543044263</v>
      </c>
      <c r="AC99" s="388">
        <v>61040.494380123382</v>
      </c>
      <c r="AD99" s="387">
        <v>61844.079280771854</v>
      </c>
      <c r="AE99" s="387">
        <v>62212.082170955706</v>
      </c>
      <c r="AF99" s="387">
        <v>63781.546715339609</v>
      </c>
      <c r="AG99" s="387">
        <v>64726.142901836924</v>
      </c>
      <c r="AH99" s="387">
        <v>66000.466658891455</v>
      </c>
      <c r="AI99" s="387">
        <v>67109.676677663054</v>
      </c>
      <c r="AJ99" s="387">
        <v>68079.003553491231</v>
      </c>
      <c r="AK99" s="387">
        <v>69291.87552311302</v>
      </c>
      <c r="AL99" s="387">
        <v>71832.09654920231</v>
      </c>
      <c r="AM99" s="388">
        <v>73966.315642085625</v>
      </c>
      <c r="AN99" s="387">
        <v>76089.868184541643</v>
      </c>
      <c r="AO99" s="387">
        <v>77601.181860902259</v>
      </c>
      <c r="AP99" s="387">
        <v>79876.598409766084</v>
      </c>
      <c r="AQ99" s="387">
        <v>81625.894855678271</v>
      </c>
      <c r="AR99" s="387">
        <v>82834.79174586579</v>
      </c>
      <c r="AS99" s="387">
        <v>82367.458666482067</v>
      </c>
      <c r="AT99" s="387">
        <v>83173.285357606699</v>
      </c>
      <c r="AU99" s="387">
        <v>82104.087702106815</v>
      </c>
      <c r="AV99" s="387">
        <v>83397.904782752623</v>
      </c>
      <c r="AW99" s="388">
        <v>85269.074622289423</v>
      </c>
      <c r="AX99" s="387">
        <v>86735.17129851463</v>
      </c>
      <c r="AY99" s="387">
        <v>88749.156590885905</v>
      </c>
      <c r="AZ99" s="387">
        <v>90186.787750000003</v>
      </c>
      <c r="BA99" s="387">
        <v>87876.843244463627</v>
      </c>
      <c r="BB99" s="387">
        <v>89167.388789263598</v>
      </c>
      <c r="BC99" s="387">
        <v>90768.835996258524</v>
      </c>
      <c r="BD99" s="387">
        <v>91361.284920679827</v>
      </c>
      <c r="BE99" s="387">
        <v>93101.817164524182</v>
      </c>
      <c r="BF99" s="387">
        <v>95557</v>
      </c>
      <c r="BG99" s="387">
        <v>96349.164605222322</v>
      </c>
      <c r="BH99" s="389"/>
      <c r="BL99" s="694">
        <f t="shared" si="5"/>
        <v>1.5508181572309709E-2</v>
      </c>
    </row>
    <row r="100" spans="1:64" x14ac:dyDescent="0.2">
      <c r="A100" s="475">
        <v>91</v>
      </c>
      <c r="B100" s="319">
        <v>43663.685666851125</v>
      </c>
      <c r="C100" s="319">
        <f t="shared" si="3"/>
        <v>45777.524678770365</v>
      </c>
      <c r="D100" s="353">
        <v>47891.363690689606</v>
      </c>
      <c r="E100" s="353">
        <f t="shared" si="4"/>
        <v>49505.256962180545</v>
      </c>
      <c r="F100" s="353">
        <v>51119.150233671491</v>
      </c>
      <c r="G100" s="319">
        <v>50649.872114266735</v>
      </c>
      <c r="H100" s="353">
        <v>51132.266238590528</v>
      </c>
      <c r="I100" s="371">
        <v>50845.320655472387</v>
      </c>
      <c r="J100" s="319">
        <v>51368.090481221785</v>
      </c>
      <c r="K100" s="319">
        <v>51962.894039129635</v>
      </c>
      <c r="L100" s="319">
        <v>53210.619934282586</v>
      </c>
      <c r="M100" s="319">
        <v>55541.000955466938</v>
      </c>
      <c r="N100" s="319">
        <v>53363.060069590494</v>
      </c>
      <c r="O100" s="387">
        <v>53610.121471703409</v>
      </c>
      <c r="P100" s="387">
        <v>54568.243949532269</v>
      </c>
      <c r="Q100" s="387">
        <v>55273.577235772362</v>
      </c>
      <c r="R100" s="387">
        <v>57326.184245307959</v>
      </c>
      <c r="S100" s="388">
        <v>55942.954422064176</v>
      </c>
      <c r="T100" s="387">
        <v>55488.963343218122</v>
      </c>
      <c r="U100" s="387">
        <v>55812.505294318566</v>
      </c>
      <c r="V100" s="387">
        <v>55104.532003859764</v>
      </c>
      <c r="W100" s="387">
        <v>56642.369204855902</v>
      </c>
      <c r="X100" s="387">
        <v>59954.593424408376</v>
      </c>
      <c r="Y100" s="387">
        <v>59739.817231627618</v>
      </c>
      <c r="Z100" s="387">
        <v>60814.627958358295</v>
      </c>
      <c r="AA100" s="387">
        <v>61270.299649724526</v>
      </c>
      <c r="AB100" s="387">
        <v>63499.831608041975</v>
      </c>
      <c r="AC100" s="388">
        <v>63857.459815769456</v>
      </c>
      <c r="AD100" s="387">
        <v>64650.183055582624</v>
      </c>
      <c r="AE100" s="387">
        <v>65022.141883208475</v>
      </c>
      <c r="AF100" s="387">
        <v>66601.387408165436</v>
      </c>
      <c r="AG100" s="387">
        <v>67724.221652786669</v>
      </c>
      <c r="AH100" s="387">
        <v>69173.348543604399</v>
      </c>
      <c r="AI100" s="387">
        <v>70342.829284663618</v>
      </c>
      <c r="AJ100" s="387">
        <v>71334.666055764625</v>
      </c>
      <c r="AK100" s="387">
        <v>72600.466788326172</v>
      </c>
      <c r="AL100" s="387">
        <v>75351.438554673747</v>
      </c>
      <c r="AM100" s="388">
        <v>77746.349913321785</v>
      </c>
      <c r="AN100" s="387">
        <v>79961.04631776383</v>
      </c>
      <c r="AO100" s="387">
        <v>81378.710056390977</v>
      </c>
      <c r="AP100" s="387">
        <v>84016.565144668843</v>
      </c>
      <c r="AQ100" s="387">
        <v>85650.85903460058</v>
      </c>
      <c r="AR100" s="387">
        <v>86838.170559304301</v>
      </c>
      <c r="AS100" s="387">
        <v>86236.3242878405</v>
      </c>
      <c r="AT100" s="387">
        <v>87500.871904250074</v>
      </c>
      <c r="AU100" s="387">
        <v>86271.489411508519</v>
      </c>
      <c r="AV100" s="387">
        <v>87605.724834221401</v>
      </c>
      <c r="AW100" s="388">
        <v>89339.270217692407</v>
      </c>
      <c r="AX100" s="387">
        <v>91109.964011166448</v>
      </c>
      <c r="AY100" s="387">
        <v>93361.835202365168</v>
      </c>
      <c r="AZ100" s="387">
        <v>94797.799899999998</v>
      </c>
      <c r="BA100" s="387">
        <v>92412.913509109465</v>
      </c>
      <c r="BB100" s="387">
        <v>93697.340005013393</v>
      </c>
      <c r="BC100" s="387">
        <v>95553.769566296323</v>
      </c>
      <c r="BD100" s="387">
        <v>96078.128855186456</v>
      </c>
      <c r="BE100" s="387">
        <v>98421.716036252663</v>
      </c>
      <c r="BF100" s="387">
        <v>100838</v>
      </c>
      <c r="BG100" s="387">
        <v>101687.26714545373</v>
      </c>
      <c r="BH100" s="389"/>
      <c r="BL100" s="694">
        <f t="shared" si="5"/>
        <v>1.5843437333212806E-2</v>
      </c>
    </row>
    <row r="101" spans="1:64" x14ac:dyDescent="0.2">
      <c r="A101" s="475">
        <v>92</v>
      </c>
      <c r="B101" s="319">
        <v>45796.446842525969</v>
      </c>
      <c r="C101" s="319">
        <f t="shared" si="3"/>
        <v>48078.935594084774</v>
      </c>
      <c r="D101" s="353">
        <v>50361.424345643587</v>
      </c>
      <c r="E101" s="353">
        <f t="shared" si="4"/>
        <v>52025.529082658795</v>
      </c>
      <c r="F101" s="353">
        <v>53689.633819674003</v>
      </c>
      <c r="G101" s="319">
        <v>53017.949952942479</v>
      </c>
      <c r="H101" s="353">
        <v>53784.440140097642</v>
      </c>
      <c r="I101" s="371">
        <v>53171.247471171351</v>
      </c>
      <c r="J101" s="319">
        <v>53720.421189126886</v>
      </c>
      <c r="K101" s="319">
        <v>54394.380599744007</v>
      </c>
      <c r="L101" s="319">
        <v>55706.081489594748</v>
      </c>
      <c r="M101" s="319">
        <v>58358.331463941511</v>
      </c>
      <c r="N101" s="319">
        <v>55943.503422169546</v>
      </c>
      <c r="O101" s="387">
        <v>56232.271099564663</v>
      </c>
      <c r="P101" s="387">
        <v>57264.930423782411</v>
      </c>
      <c r="Q101" s="387">
        <v>57934.639953542392</v>
      </c>
      <c r="R101" s="387">
        <v>60190.377860017041</v>
      </c>
      <c r="S101" s="388">
        <v>58671.365437863074</v>
      </c>
      <c r="T101" s="387">
        <v>58018.469186872338</v>
      </c>
      <c r="U101" s="387">
        <v>58429.268473186836</v>
      </c>
      <c r="V101" s="387">
        <v>57701.740002144317</v>
      </c>
      <c r="W101" s="387">
        <v>59387.534663024046</v>
      </c>
      <c r="X101" s="387">
        <v>63172.940926434829</v>
      </c>
      <c r="Y101" s="387">
        <v>62922.355256620926</v>
      </c>
      <c r="Z101" s="387">
        <v>63893.744570101851</v>
      </c>
      <c r="AA101" s="387">
        <v>64282.565676651953</v>
      </c>
      <c r="AB101" s="387">
        <v>66812.459156367739</v>
      </c>
      <c r="AC101" s="388">
        <v>67178.257500211272</v>
      </c>
      <c r="AD101" s="387">
        <v>68041.266770620146</v>
      </c>
      <c r="AE101" s="387">
        <v>68370.593752938599</v>
      </c>
      <c r="AF101" s="387">
        <v>70206.585892990784</v>
      </c>
      <c r="AG101" s="387">
        <v>71293.520253862313</v>
      </c>
      <c r="AH101" s="387">
        <v>72814.731317607962</v>
      </c>
      <c r="AI101" s="387">
        <v>74064.990288905072</v>
      </c>
      <c r="AJ101" s="387">
        <v>75528.269421788209</v>
      </c>
      <c r="AK101" s="387">
        <v>76648.017315898527</v>
      </c>
      <c r="AL101" s="387">
        <v>79369.041347273771</v>
      </c>
      <c r="AM101" s="388">
        <v>82157.375050006682</v>
      </c>
      <c r="AN101" s="387">
        <v>84491.854729465704</v>
      </c>
      <c r="AO101" s="387">
        <v>85744.541823308275</v>
      </c>
      <c r="AP101" s="387">
        <v>88429.02551364305</v>
      </c>
      <c r="AQ101" s="387">
        <v>90637.432599011401</v>
      </c>
      <c r="AR101" s="387">
        <v>91666.974731514914</v>
      </c>
      <c r="AS101" s="387">
        <v>91149.758056142047</v>
      </c>
      <c r="AT101" s="387">
        <v>92352.036869093994</v>
      </c>
      <c r="AU101" s="387">
        <v>91097.663944689426</v>
      </c>
      <c r="AV101" s="387">
        <v>92483.293521553889</v>
      </c>
      <c r="AW101" s="388">
        <v>94243.656735354147</v>
      </c>
      <c r="AX101" s="387">
        <v>96311.234713860133</v>
      </c>
      <c r="AY101" s="387">
        <v>98742.728718523795</v>
      </c>
      <c r="AZ101" s="387">
        <v>100542.4495</v>
      </c>
      <c r="BA101" s="387">
        <v>98003.049022302483</v>
      </c>
      <c r="BB101" s="387">
        <v>99603.370741019258</v>
      </c>
      <c r="BC101" s="387">
        <v>101232.44072843889</v>
      </c>
      <c r="BD101" s="387">
        <v>101964.51596778148</v>
      </c>
      <c r="BE101" s="387">
        <v>104282.72579302691</v>
      </c>
      <c r="BF101" s="387">
        <v>107178</v>
      </c>
      <c r="BG101" s="387">
        <v>107970.56656470275</v>
      </c>
      <c r="BH101" s="389"/>
      <c r="BL101" s="694">
        <f t="shared" si="5"/>
        <v>1.6281908026981595E-2</v>
      </c>
    </row>
    <row r="102" spans="1:64" x14ac:dyDescent="0.2">
      <c r="A102" s="475">
        <v>93</v>
      </c>
      <c r="B102" s="319">
        <v>48562.903830781521</v>
      </c>
      <c r="C102" s="319">
        <f t="shared" si="3"/>
        <v>51058.101401467007</v>
      </c>
      <c r="D102" s="353">
        <v>53553.298972152494</v>
      </c>
      <c r="E102" s="353">
        <f t="shared" si="4"/>
        <v>55225.650255482382</v>
      </c>
      <c r="F102" s="353">
        <v>56898.001538812263</v>
      </c>
      <c r="G102" s="319">
        <v>56275.590710291755</v>
      </c>
      <c r="H102" s="353">
        <v>56936.469433241342</v>
      </c>
      <c r="I102" s="371">
        <v>56147.312866680149</v>
      </c>
      <c r="J102" s="319">
        <v>56684.783642301409</v>
      </c>
      <c r="K102" s="319">
        <v>57180.458950447974</v>
      </c>
      <c r="L102" s="319">
        <v>58881.240744797375</v>
      </c>
      <c r="M102" s="319">
        <v>61769.511050182788</v>
      </c>
      <c r="N102" s="319">
        <v>59278.165028868585</v>
      </c>
      <c r="O102" s="387">
        <v>59309.601004072458</v>
      </c>
      <c r="P102" s="387">
        <v>60603.509437730943</v>
      </c>
      <c r="Q102" s="387">
        <v>61367.932636469224</v>
      </c>
      <c r="R102" s="387">
        <v>63741.326989162044</v>
      </c>
      <c r="S102" s="388">
        <v>62055.55771214507</v>
      </c>
      <c r="T102" s="387">
        <v>61114.076229160957</v>
      </c>
      <c r="U102" s="387">
        <v>61803.050893772051</v>
      </c>
      <c r="V102" s="387">
        <v>60824.092527071945</v>
      </c>
      <c r="W102" s="387">
        <v>62726.803093482318</v>
      </c>
      <c r="X102" s="387">
        <v>66862.319546865416</v>
      </c>
      <c r="Y102" s="387">
        <v>66617.317900408903</v>
      </c>
      <c r="Z102" s="387">
        <v>67570.42559167165</v>
      </c>
      <c r="AA102" s="387">
        <v>67968.042835771877</v>
      </c>
      <c r="AB102" s="387">
        <v>70782.53987535651</v>
      </c>
      <c r="AC102" s="388">
        <v>71281.961801740894</v>
      </c>
      <c r="AD102" s="387">
        <v>71968.732092388658</v>
      </c>
      <c r="AE102" s="387">
        <v>72728.096730714984</v>
      </c>
      <c r="AF102" s="387">
        <v>74490.509538574319</v>
      </c>
      <c r="AG102" s="387">
        <v>75757.619891840353</v>
      </c>
      <c r="AH102" s="387">
        <v>77296.184651718824</v>
      </c>
      <c r="AI102" s="387">
        <v>78632.233766048303</v>
      </c>
      <c r="AJ102" s="387">
        <v>80538.889044334705</v>
      </c>
      <c r="AK102" s="387">
        <v>81810.088706247174</v>
      </c>
      <c r="AL102" s="387">
        <v>84614.286681654441</v>
      </c>
      <c r="AM102" s="388">
        <v>87496.414855314055</v>
      </c>
      <c r="AN102" s="387">
        <v>90041.698100919573</v>
      </c>
      <c r="AO102" s="387">
        <v>91467.13110902255</v>
      </c>
      <c r="AP102" s="387">
        <v>94231.618381306631</v>
      </c>
      <c r="AQ102" s="387">
        <v>96270.488985171163</v>
      </c>
      <c r="AR102" s="387">
        <v>97850.42434898307</v>
      </c>
      <c r="AS102" s="387">
        <v>97266.299078144293</v>
      </c>
      <c r="AT102" s="387">
        <v>98465.001007658197</v>
      </c>
      <c r="AU102" s="387">
        <v>97214.840165496222</v>
      </c>
      <c r="AV102" s="387">
        <v>98237.688603188508</v>
      </c>
      <c r="AW102" s="388">
        <v>100149.77532960469</v>
      </c>
      <c r="AX102" s="387">
        <v>102620.63233057645</v>
      </c>
      <c r="AY102" s="387">
        <v>105227.36629625852</v>
      </c>
      <c r="AZ102" s="387">
        <v>107337.6253</v>
      </c>
      <c r="BA102" s="387">
        <v>104701.63911575309</v>
      </c>
      <c r="BB102" s="387">
        <v>106609.8377393417</v>
      </c>
      <c r="BC102" s="387">
        <v>108087.24940823883</v>
      </c>
      <c r="BD102" s="387">
        <v>108989.09121347594</v>
      </c>
      <c r="BE102" s="387">
        <v>111465.76782576529</v>
      </c>
      <c r="BF102" s="387">
        <v>114523</v>
      </c>
      <c r="BG102" s="387">
        <v>115304.19390876447</v>
      </c>
      <c r="BH102" s="389"/>
      <c r="BL102" s="694">
        <f t="shared" si="5"/>
        <v>1.6664525842126077E-2</v>
      </c>
    </row>
    <row r="103" spans="1:64" x14ac:dyDescent="0.2">
      <c r="A103" s="475">
        <v>94</v>
      </c>
      <c r="B103" s="319">
        <v>52044.823833241091</v>
      </c>
      <c r="C103" s="319">
        <f t="shared" si="3"/>
        <v>54772.461068048768</v>
      </c>
      <c r="D103" s="353">
        <v>57500.098302856451</v>
      </c>
      <c r="E103" s="353">
        <f t="shared" si="4"/>
        <v>59390.592437647312</v>
      </c>
      <c r="F103" s="353">
        <v>61281.086572438166</v>
      </c>
      <c r="G103" s="319">
        <v>60220.342135857834</v>
      </c>
      <c r="H103" s="353">
        <v>60941.193218000422</v>
      </c>
      <c r="I103" s="371">
        <v>59891.214343516083</v>
      </c>
      <c r="J103" s="319">
        <v>60436.804341561809</v>
      </c>
      <c r="K103" s="319">
        <v>60969.525507405371</v>
      </c>
      <c r="L103" s="319">
        <v>62823.487404162108</v>
      </c>
      <c r="M103" s="319">
        <v>66446.647972748426</v>
      </c>
      <c r="N103" s="319">
        <v>63523.820594195699</v>
      </c>
      <c r="O103" s="387">
        <v>63172.797710995641</v>
      </c>
      <c r="P103" s="387">
        <v>64679.895968574179</v>
      </c>
      <c r="Q103" s="387">
        <v>65778.687572590017</v>
      </c>
      <c r="R103" s="387">
        <v>68190.591388374902</v>
      </c>
      <c r="S103" s="388">
        <v>66468.544437808785</v>
      </c>
      <c r="T103" s="387">
        <v>65250.757183084555</v>
      </c>
      <c r="U103" s="387">
        <v>66135.724353865415</v>
      </c>
      <c r="V103" s="387">
        <v>65096.535327543694</v>
      </c>
      <c r="W103" s="387">
        <v>66949.259084279925</v>
      </c>
      <c r="X103" s="387">
        <v>71833.340977837521</v>
      </c>
      <c r="Y103" s="387">
        <v>71301.13301104444</v>
      </c>
      <c r="Z103" s="387">
        <v>72309.443341821447</v>
      </c>
      <c r="AA103" s="387">
        <v>72678.499106067786</v>
      </c>
      <c r="AB103" s="387">
        <v>76227.50070420056</v>
      </c>
      <c r="AC103" s="388">
        <v>76722.975492267389</v>
      </c>
      <c r="AD103" s="387">
        <v>77091.356430497355</v>
      </c>
      <c r="AE103" s="387">
        <v>78235.327477039769</v>
      </c>
      <c r="AF103" s="387">
        <v>80113.265109743239</v>
      </c>
      <c r="AG103" s="387">
        <v>81187.510316880944</v>
      </c>
      <c r="AH103" s="387">
        <v>83307.535717409701</v>
      </c>
      <c r="AI103" s="387">
        <v>84861.156262942182</v>
      </c>
      <c r="AJ103" s="387">
        <v>86904.484394017825</v>
      </c>
      <c r="AK103" s="387">
        <v>88275.222005735384</v>
      </c>
      <c r="AL103" s="387">
        <v>91816.556312467845</v>
      </c>
      <c r="AM103" s="388">
        <v>94663.407120949472</v>
      </c>
      <c r="AN103" s="387">
        <v>97180.716388360641</v>
      </c>
      <c r="AO103" s="387">
        <v>98871.593045112779</v>
      </c>
      <c r="AP103" s="387">
        <v>102057.85686646528</v>
      </c>
      <c r="AQ103" s="387">
        <v>103833.52651492035</v>
      </c>
      <c r="AR103" s="387">
        <v>105549.12849268199</v>
      </c>
      <c r="AS103" s="387">
        <v>105353.07206396456</v>
      </c>
      <c r="AT103" s="387">
        <v>106510.98688924716</v>
      </c>
      <c r="AU103" s="387">
        <v>105098.39626544723</v>
      </c>
      <c r="AV103" s="387">
        <v>105777.68561330072</v>
      </c>
      <c r="AW103" s="388">
        <v>108003.12048676824</v>
      </c>
      <c r="AX103" s="387">
        <v>110689.1814233037</v>
      </c>
      <c r="AY103" s="387">
        <v>113924.01090834946</v>
      </c>
      <c r="AZ103" s="387">
        <v>116404.5086</v>
      </c>
      <c r="BA103" s="387">
        <v>113242.93976755142</v>
      </c>
      <c r="BB103" s="387">
        <v>115454.99484198145</v>
      </c>
      <c r="BC103" s="387">
        <v>117234.04549879738</v>
      </c>
      <c r="BD103" s="387">
        <v>117430.91449267161</v>
      </c>
      <c r="BE103" s="387">
        <v>120462.76112087302</v>
      </c>
      <c r="BF103" s="387">
        <v>124459</v>
      </c>
      <c r="BG103" s="387">
        <v>124906.49026909607</v>
      </c>
      <c r="BH103" s="389"/>
      <c r="BL103" s="694">
        <f t="shared" si="5"/>
        <v>1.71383279742372E-2</v>
      </c>
    </row>
    <row r="104" spans="1:64" x14ac:dyDescent="0.2">
      <c r="A104" s="475">
        <v>95</v>
      </c>
      <c r="B104" s="319">
        <v>56916.786263297043</v>
      </c>
      <c r="C104" s="319">
        <f t="shared" si="3"/>
        <v>59966.566311999894</v>
      </c>
      <c r="D104" s="353">
        <v>63016.346360702752</v>
      </c>
      <c r="E104" s="353">
        <f t="shared" si="4"/>
        <v>65104.456806249014</v>
      </c>
      <c r="F104" s="353">
        <v>67192.567251795277</v>
      </c>
      <c r="G104" s="319">
        <v>65717.227481592214</v>
      </c>
      <c r="H104" s="353">
        <v>66474.886436000845</v>
      </c>
      <c r="I104" s="371">
        <v>65025.067266842001</v>
      </c>
      <c r="J104" s="319">
        <v>65529.972865238691</v>
      </c>
      <c r="K104" s="319">
        <v>65954.072956664837</v>
      </c>
      <c r="L104" s="319">
        <v>68144.549397590366</v>
      </c>
      <c r="M104" s="319">
        <v>73020.419159189099</v>
      </c>
      <c r="N104" s="319">
        <v>68909.277903108639</v>
      </c>
      <c r="O104" s="387">
        <v>68638.851460469028</v>
      </c>
      <c r="P104" s="387">
        <v>70195.007157362095</v>
      </c>
      <c r="Q104" s="387">
        <v>71525.191637630662</v>
      </c>
      <c r="R104" s="387">
        <v>73984.073927218269</v>
      </c>
      <c r="S104" s="388">
        <v>72575.131386068737</v>
      </c>
      <c r="T104" s="387">
        <v>70781.980114131919</v>
      </c>
      <c r="U104" s="387">
        <v>71901.687578276207</v>
      </c>
      <c r="V104" s="387">
        <v>70770.947678782031</v>
      </c>
      <c r="W104" s="387">
        <v>72692.254483084442</v>
      </c>
      <c r="X104" s="387">
        <v>78193.356497499059</v>
      </c>
      <c r="Y104" s="387">
        <v>77515.869606756591</v>
      </c>
      <c r="Z104" s="387">
        <v>78737.410500299578</v>
      </c>
      <c r="AA104" s="387">
        <v>79210.466577881569</v>
      </c>
      <c r="AB104" s="387">
        <v>83558.981461920353</v>
      </c>
      <c r="AC104" s="388">
        <v>83872.149074621819</v>
      </c>
      <c r="AD104" s="387">
        <v>84285.709726147543</v>
      </c>
      <c r="AE104" s="387">
        <v>85317.789471209602</v>
      </c>
      <c r="AF104" s="387">
        <v>88235.963480014048</v>
      </c>
      <c r="AG104" s="387">
        <v>89329.869567808346</v>
      </c>
      <c r="AH104" s="387">
        <v>91191.274819955113</v>
      </c>
      <c r="AI104" s="387">
        <v>92987.557945246561</v>
      </c>
      <c r="AJ104" s="387">
        <v>95549.043495292324</v>
      </c>
      <c r="AK104" s="387">
        <v>97168.581523305111</v>
      </c>
      <c r="AL104" s="387">
        <v>101526.63851946153</v>
      </c>
      <c r="AM104" s="388">
        <v>104132.70329377252</v>
      </c>
      <c r="AN104" s="387">
        <v>106857.21832912184</v>
      </c>
      <c r="AO104" s="387">
        <v>108882.6057330827</v>
      </c>
      <c r="AP104" s="387">
        <v>112218.96466285542</v>
      </c>
      <c r="AQ104" s="387">
        <v>113610.56483798131</v>
      </c>
      <c r="AR104" s="387">
        <v>116121.6820114997</v>
      </c>
      <c r="AS104" s="387">
        <v>115953.45701660264</v>
      </c>
      <c r="AT104" s="387">
        <v>117553.28054323973</v>
      </c>
      <c r="AU104" s="387">
        <v>115321.44047035767</v>
      </c>
      <c r="AV104" s="387">
        <v>116084.2414761503</v>
      </c>
      <c r="AW104" s="388">
        <v>118294.5995051965</v>
      </c>
      <c r="AX104" s="387">
        <v>121712.73562009126</v>
      </c>
      <c r="AY104" s="387">
        <v>125456.2723009481</v>
      </c>
      <c r="AZ104" s="387">
        <v>128217.3876</v>
      </c>
      <c r="BA104" s="387">
        <v>124292.67639783256</v>
      </c>
      <c r="BB104" s="387">
        <v>127366.41609301786</v>
      </c>
      <c r="BC104" s="387">
        <v>129408.97262627418</v>
      </c>
      <c r="BD104" s="387">
        <v>129152.47547771301</v>
      </c>
      <c r="BE104" s="387">
        <v>132750.48746878759</v>
      </c>
      <c r="BF104" s="387">
        <v>137969</v>
      </c>
      <c r="BG104" s="387">
        <v>138633.46074389326</v>
      </c>
      <c r="BH104" s="389"/>
      <c r="BL104" s="694">
        <f t="shared" si="5"/>
        <v>1.7718955157731475E-2</v>
      </c>
    </row>
    <row r="105" spans="1:64" x14ac:dyDescent="0.2">
      <c r="A105" s="475">
        <v>96</v>
      </c>
      <c r="B105" s="323">
        <v>64078.230338805872</v>
      </c>
      <c r="C105" s="323">
        <f t="shared" si="3"/>
        <v>67464.288021082146</v>
      </c>
      <c r="D105" s="353">
        <v>70850.345703358413</v>
      </c>
      <c r="E105" s="353">
        <f t="shared" si="4"/>
        <v>73246.649399040427</v>
      </c>
      <c r="F105" s="353">
        <v>75642.953094722441</v>
      </c>
      <c r="G105" s="319">
        <v>73901.206333388705</v>
      </c>
      <c r="H105" s="353">
        <v>74413.766185523244</v>
      </c>
      <c r="I105" s="371">
        <v>72395.17271899656</v>
      </c>
      <c r="J105" s="357">
        <v>72762.591489770435</v>
      </c>
      <c r="K105" s="323">
        <v>74043.831367708903</v>
      </c>
      <c r="L105" s="319">
        <v>76354.326615553131</v>
      </c>
      <c r="M105" s="319">
        <v>82287.226861083429</v>
      </c>
      <c r="N105" s="319">
        <v>76684.505410469166</v>
      </c>
      <c r="O105" s="387">
        <v>76275.764990872063</v>
      </c>
      <c r="P105" s="387">
        <v>78196.529678085149</v>
      </c>
      <c r="Q105" s="387">
        <v>80044.070847851341</v>
      </c>
      <c r="R105" s="387">
        <v>82723.119217552216</v>
      </c>
      <c r="S105" s="388">
        <v>81328.908735544814</v>
      </c>
      <c r="T105" s="387">
        <v>78908.984151112658</v>
      </c>
      <c r="U105" s="387">
        <v>80223.852442217918</v>
      </c>
      <c r="V105" s="387">
        <v>78728.907044065621</v>
      </c>
      <c r="W105" s="387">
        <v>80809.385514450623</v>
      </c>
      <c r="X105" s="387">
        <v>87307.260928016447</v>
      </c>
      <c r="Y105" s="387">
        <v>87220.175507318359</v>
      </c>
      <c r="Z105" s="387">
        <v>88144.900202216886</v>
      </c>
      <c r="AA105" s="387">
        <v>89017.515233334547</v>
      </c>
      <c r="AB105" s="387">
        <v>94396.228829970772</v>
      </c>
      <c r="AC105" s="388">
        <v>94864.682413589122</v>
      </c>
      <c r="AD105" s="387">
        <v>94984.542848325364</v>
      </c>
      <c r="AE105" s="387">
        <v>96070.001880700875</v>
      </c>
      <c r="AF105" s="387">
        <v>99329.142292007135</v>
      </c>
      <c r="AG105" s="387">
        <v>101056.38573961235</v>
      </c>
      <c r="AH105" s="387">
        <v>102889.25736944923</v>
      </c>
      <c r="AI105" s="387">
        <v>105263.40952258544</v>
      </c>
      <c r="AJ105" s="387">
        <v>108408.91037927223</v>
      </c>
      <c r="AK105" s="387">
        <v>110641.66387673057</v>
      </c>
      <c r="AL105" s="387">
        <v>115450.92642000056</v>
      </c>
      <c r="AM105" s="388">
        <v>118138.63168422457</v>
      </c>
      <c r="AN105" s="387">
        <v>121865.61140490269</v>
      </c>
      <c r="AO105" s="387">
        <v>123408.63721804511</v>
      </c>
      <c r="AP105" s="387">
        <v>126597.49931347829</v>
      </c>
      <c r="AQ105" s="387">
        <v>128463.44004393725</v>
      </c>
      <c r="AR105" s="387">
        <v>131200.50507270481</v>
      </c>
      <c r="AS105" s="387">
        <v>131616.86505601514</v>
      </c>
      <c r="AT105" s="387">
        <v>133176.26500291101</v>
      </c>
      <c r="AU105" s="387">
        <v>130638.51189504056</v>
      </c>
      <c r="AV105" s="387">
        <v>131746.41982295594</v>
      </c>
      <c r="AW105" s="388">
        <v>133081.57089540406</v>
      </c>
      <c r="AX105" s="387">
        <v>138214.59224807817</v>
      </c>
      <c r="AY105" s="387">
        <v>141841.84432663879</v>
      </c>
      <c r="AZ105" s="387">
        <v>145512.28464999999</v>
      </c>
      <c r="BA105" s="387">
        <v>142176.97645084024</v>
      </c>
      <c r="BB105" s="387">
        <v>145479.81064769285</v>
      </c>
      <c r="BC105" s="387">
        <v>148158.42386324587</v>
      </c>
      <c r="BD105" s="387">
        <v>147257.92362250769</v>
      </c>
      <c r="BE105" s="387">
        <v>151415.73850920188</v>
      </c>
      <c r="BF105" s="387">
        <v>157896</v>
      </c>
      <c r="BG105" s="387">
        <v>159294.16757547547</v>
      </c>
      <c r="BH105" s="389"/>
      <c r="BL105" s="694">
        <f t="shared" si="5"/>
        <v>1.8421341213529674E-2</v>
      </c>
    </row>
    <row r="106" spans="1:64" x14ac:dyDescent="0.2">
      <c r="A106" s="475">
        <v>97</v>
      </c>
      <c r="B106" s="323">
        <v>75791.381971345996</v>
      </c>
      <c r="C106" s="323">
        <f t="shared" si="3"/>
        <v>80121.808321635704</v>
      </c>
      <c r="D106" s="353">
        <v>84452.234671925413</v>
      </c>
      <c r="E106" s="353">
        <f t="shared" si="4"/>
        <v>87307.473200547218</v>
      </c>
      <c r="F106" s="353">
        <v>90162.711729169037</v>
      </c>
      <c r="G106" s="319">
        <v>87256.919946852693</v>
      </c>
      <c r="H106" s="353">
        <v>87621.709828061968</v>
      </c>
      <c r="I106" s="371">
        <v>84361.085373255104</v>
      </c>
      <c r="J106" s="357">
        <v>84630.685332821056</v>
      </c>
      <c r="K106" s="323">
        <v>87082.678049003458</v>
      </c>
      <c r="L106" s="319">
        <v>89181.193209200443</v>
      </c>
      <c r="M106" s="319">
        <v>97322.196535393829</v>
      </c>
      <c r="N106" s="319">
        <v>89319.7797575804</v>
      </c>
      <c r="O106" s="387">
        <v>89227.0055118663</v>
      </c>
      <c r="P106" s="387">
        <v>90801.971104231154</v>
      </c>
      <c r="Q106" s="387">
        <v>93679.843205574914</v>
      </c>
      <c r="R106" s="387">
        <v>96891.113313948372</v>
      </c>
      <c r="S106" s="388">
        <v>95810.243498561264</v>
      </c>
      <c r="T106" s="387">
        <v>91562.036307907008</v>
      </c>
      <c r="U106" s="387">
        <v>93928.424114767156</v>
      </c>
      <c r="V106" s="387">
        <v>91748.214109574357</v>
      </c>
      <c r="W106" s="387">
        <v>94564.804141075932</v>
      </c>
      <c r="X106" s="387">
        <v>102857.86036258674</v>
      </c>
      <c r="Y106" s="387">
        <v>102262.59076317497</v>
      </c>
      <c r="Z106" s="387">
        <v>103092.309953565</v>
      </c>
      <c r="AA106" s="387">
        <v>105081.58627357974</v>
      </c>
      <c r="AB106" s="387">
        <v>111720.21742192177</v>
      </c>
      <c r="AC106" s="388">
        <v>112081.13606017071</v>
      </c>
      <c r="AD106" s="387">
        <v>112433.14451158106</v>
      </c>
      <c r="AE106" s="387">
        <v>114041.87944707394</v>
      </c>
      <c r="AF106" s="387">
        <v>117849.3684990301</v>
      </c>
      <c r="AG106" s="387">
        <v>119800.98163073759</v>
      </c>
      <c r="AH106" s="387">
        <v>121036.39698807478</v>
      </c>
      <c r="AI106" s="387">
        <v>124477.16664524515</v>
      </c>
      <c r="AJ106" s="387">
        <v>128522.70338141272</v>
      </c>
      <c r="AK106" s="387">
        <v>131805.39633100535</v>
      </c>
      <c r="AL106" s="387">
        <v>137498.96625044016</v>
      </c>
      <c r="AM106" s="388">
        <v>140956.26623549807</v>
      </c>
      <c r="AN106" s="387">
        <v>144424.3895719905</v>
      </c>
      <c r="AO106" s="387">
        <v>146700.11043233084</v>
      </c>
      <c r="AP106" s="387">
        <v>151480.17943180967</v>
      </c>
      <c r="AQ106" s="387">
        <v>153101.46842008908</v>
      </c>
      <c r="AR106" s="387">
        <v>157087.52940268008</v>
      </c>
      <c r="AS106" s="387">
        <v>157830.7949419081</v>
      </c>
      <c r="AT106" s="387">
        <v>158932.10477406063</v>
      </c>
      <c r="AU106" s="387">
        <v>156345.13054602864</v>
      </c>
      <c r="AV106" s="387">
        <v>155976.88416320516</v>
      </c>
      <c r="AW106" s="388">
        <v>157330.51684763649</v>
      </c>
      <c r="AX106" s="387">
        <v>165071.66402783277</v>
      </c>
      <c r="AY106" s="387">
        <v>170143.7851972678</v>
      </c>
      <c r="AZ106" s="387">
        <v>175246.16545</v>
      </c>
      <c r="BA106" s="387">
        <v>172192.27304853147</v>
      </c>
      <c r="BB106" s="387">
        <v>176234.33321763945</v>
      </c>
      <c r="BC106" s="387">
        <v>178966.45768907722</v>
      </c>
      <c r="BD106" s="387">
        <v>178146.82360930339</v>
      </c>
      <c r="BE106" s="387">
        <v>181597.01798760751</v>
      </c>
      <c r="BF106" s="387">
        <v>190590</v>
      </c>
      <c r="BG106" s="387">
        <v>191704.00567451346</v>
      </c>
      <c r="BH106" s="389"/>
      <c r="BL106" s="694">
        <f t="shared" si="5"/>
        <v>1.9479609391851005E-2</v>
      </c>
    </row>
    <row r="107" spans="1:64" x14ac:dyDescent="0.2">
      <c r="A107" s="475">
        <v>98</v>
      </c>
      <c r="B107" s="323">
        <v>100328.35639180962</v>
      </c>
      <c r="C107" s="323">
        <f t="shared" si="3"/>
        <v>106035.22845286666</v>
      </c>
      <c r="D107" s="353">
        <v>111742.10051392372</v>
      </c>
      <c r="E107" s="353">
        <f t="shared" si="4"/>
        <v>115980.57735715565</v>
      </c>
      <c r="F107" s="353">
        <v>120219.05420038756</v>
      </c>
      <c r="G107" s="319">
        <v>114489.81509162376</v>
      </c>
      <c r="H107" s="353">
        <v>114672.70749310125</v>
      </c>
      <c r="I107" s="371">
        <v>109055.14212016994</v>
      </c>
      <c r="J107" s="357">
        <v>108127.38233599078</v>
      </c>
      <c r="K107" s="323">
        <v>111306.36290912415</v>
      </c>
      <c r="L107" s="319">
        <v>115194.19518072291</v>
      </c>
      <c r="M107" s="319">
        <v>125085.7917912928</v>
      </c>
      <c r="N107" s="319">
        <v>114611.51435781748</v>
      </c>
      <c r="O107" s="387">
        <v>115417.37835275944</v>
      </c>
      <c r="P107" s="387">
        <v>116381.75771497053</v>
      </c>
      <c r="Q107" s="387">
        <v>121330.54587688734</v>
      </c>
      <c r="R107" s="387">
        <v>123817.78805768497</v>
      </c>
      <c r="S107" s="388">
        <v>123398.17891850807</v>
      </c>
      <c r="T107" s="387">
        <v>116832.24152109447</v>
      </c>
      <c r="U107" s="387">
        <v>119392.02800865307</v>
      </c>
      <c r="V107" s="387">
        <v>116299.31478503271</v>
      </c>
      <c r="W107" s="387">
        <v>120275.12242466568</v>
      </c>
      <c r="X107" s="387">
        <v>133619.4786579941</v>
      </c>
      <c r="Y107" s="387">
        <v>131381.86083616767</v>
      </c>
      <c r="Z107" s="387">
        <v>131812.74940083883</v>
      </c>
      <c r="AA107" s="387">
        <v>137789.94335388771</v>
      </c>
      <c r="AB107" s="387">
        <v>149477.92859406359</v>
      </c>
      <c r="AC107" s="388">
        <v>148583.68883630526</v>
      </c>
      <c r="AD107" s="387">
        <v>149814.2626612091</v>
      </c>
      <c r="AE107" s="387">
        <v>149791.11870357019</v>
      </c>
      <c r="AF107" s="387">
        <v>157301.74947686761</v>
      </c>
      <c r="AG107" s="387">
        <v>156626.50179521178</v>
      </c>
      <c r="AH107" s="387">
        <v>158734.56337288977</v>
      </c>
      <c r="AI107" s="387">
        <v>162702.11430529971</v>
      </c>
      <c r="AJ107" s="387">
        <v>169460.33387428476</v>
      </c>
      <c r="AK107" s="387">
        <v>174991.9393943552</v>
      </c>
      <c r="AL107" s="387">
        <v>182642.59419269214</v>
      </c>
      <c r="AM107" s="388">
        <v>187488.51766902255</v>
      </c>
      <c r="AN107" s="387">
        <v>192438.83424075859</v>
      </c>
      <c r="AO107" s="387">
        <v>194304.84727443609</v>
      </c>
      <c r="AP107" s="387">
        <v>201960.66255585788</v>
      </c>
      <c r="AQ107" s="387">
        <v>203807.09074266185</v>
      </c>
      <c r="AR107" s="387">
        <v>211431.32335820183</v>
      </c>
      <c r="AS107" s="387">
        <v>213797.65670970199</v>
      </c>
      <c r="AT107" s="387">
        <v>215911.58073581441</v>
      </c>
      <c r="AU107" s="387">
        <v>210416.38347215418</v>
      </c>
      <c r="AV107" s="387">
        <v>207755.79018462557</v>
      </c>
      <c r="AW107" s="388">
        <v>207058.60603914023</v>
      </c>
      <c r="AX107" s="387">
        <v>222268.32727443179</v>
      </c>
      <c r="AY107" s="387">
        <v>228812.80935875213</v>
      </c>
      <c r="AZ107" s="387">
        <v>238384.11984999999</v>
      </c>
      <c r="BA107" s="387">
        <v>233790.36678380711</v>
      </c>
      <c r="BB107" s="387">
        <v>239677.15470199185</v>
      </c>
      <c r="BC107" s="387">
        <v>241137.80609323099</v>
      </c>
      <c r="BD107" s="387">
        <v>240907.08165921568</v>
      </c>
      <c r="BE107" s="387">
        <v>245551.61037639878</v>
      </c>
      <c r="BF107" s="387">
        <v>258860</v>
      </c>
      <c r="BG107" s="387">
        <v>259723.79230394113</v>
      </c>
      <c r="BH107" s="389"/>
      <c r="BL107" s="694">
        <f t="shared" si="5"/>
        <v>2.1156166190241521E-2</v>
      </c>
    </row>
    <row r="108" spans="1:64" x14ac:dyDescent="0.2">
      <c r="A108" s="907">
        <v>99</v>
      </c>
      <c r="B108" s="363">
        <v>125921.49049990774</v>
      </c>
      <c r="C108" s="363">
        <f t="shared" si="3"/>
        <v>132112.51036887342</v>
      </c>
      <c r="D108" s="356">
        <v>138303.53023783909</v>
      </c>
      <c r="E108" s="356">
        <f t="shared" si="4"/>
        <v>142934.74913236991</v>
      </c>
      <c r="F108" s="356">
        <v>147565.96802690072</v>
      </c>
      <c r="G108" s="321">
        <v>142802.45557216409</v>
      </c>
      <c r="H108" s="356">
        <v>142123.58947144978</v>
      </c>
      <c r="I108" s="375">
        <v>134601.10459235281</v>
      </c>
      <c r="J108" s="364">
        <v>132448.99169148016</v>
      </c>
      <c r="K108" s="363">
        <v>137105.44843664288</v>
      </c>
      <c r="L108" s="321">
        <v>140532.35443592555</v>
      </c>
      <c r="M108" s="321">
        <v>151974.72561482221</v>
      </c>
      <c r="N108" s="321">
        <v>138793.10748288917</v>
      </c>
      <c r="O108" s="393">
        <v>141312.07853531805</v>
      </c>
      <c r="P108" s="393">
        <v>142839.53527081461</v>
      </c>
      <c r="Q108" s="393">
        <v>149325.62137049943</v>
      </c>
      <c r="R108" s="393">
        <v>150321.34329015773</v>
      </c>
      <c r="S108" s="394">
        <v>150790.58322927411</v>
      </c>
      <c r="T108" s="393">
        <v>142660.26352513145</v>
      </c>
      <c r="U108" s="393">
        <v>145786.76556985083</v>
      </c>
      <c r="V108" s="393">
        <v>141425.4605982631</v>
      </c>
      <c r="W108" s="393">
        <v>146240.38144732246</v>
      </c>
      <c r="X108" s="393">
        <v>164801.73869634842</v>
      </c>
      <c r="Y108" s="393">
        <v>162934.08911988381</v>
      </c>
      <c r="Z108" s="393">
        <v>164058.40389080287</v>
      </c>
      <c r="AA108" s="393">
        <v>172453.24086912101</v>
      </c>
      <c r="AB108" s="393">
        <v>189383.58024365338</v>
      </c>
      <c r="AC108" s="394">
        <v>189555.17746978789</v>
      </c>
      <c r="AD108" s="393">
        <v>191923.81866614689</v>
      </c>
      <c r="AE108" s="393">
        <v>187548.03968278845</v>
      </c>
      <c r="AF108" s="393">
        <v>201434.11815918496</v>
      </c>
      <c r="AG108" s="393">
        <v>195832.65497668457</v>
      </c>
      <c r="AH108" s="393">
        <v>198406.89557395692</v>
      </c>
      <c r="AI108" s="393">
        <v>202541.26444168345</v>
      </c>
      <c r="AJ108" s="393">
        <v>212720.3369521118</v>
      </c>
      <c r="AK108" s="393">
        <v>221558.53686145908</v>
      </c>
      <c r="AL108" s="393">
        <v>230784.79157073595</v>
      </c>
      <c r="AM108" s="394">
        <v>238910.57887718364</v>
      </c>
      <c r="AN108" s="393">
        <v>245767.84933701513</v>
      </c>
      <c r="AO108" s="393">
        <v>246756.75516917295</v>
      </c>
      <c r="AP108" s="393">
        <v>257462.2212721871</v>
      </c>
      <c r="AQ108" s="393">
        <v>260648.88997375965</v>
      </c>
      <c r="AR108" s="393">
        <v>271447.77739498194</v>
      </c>
      <c r="AS108" s="393">
        <v>275851.65305227693</v>
      </c>
      <c r="AT108" s="393">
        <v>279229.82953782077</v>
      </c>
      <c r="AU108" s="393">
        <v>270783.3810768142</v>
      </c>
      <c r="AV108" s="393">
        <v>264459.59695245011</v>
      </c>
      <c r="AW108" s="394">
        <v>263250.50326168555</v>
      </c>
      <c r="AX108" s="393">
        <v>284816.32007666508</v>
      </c>
      <c r="AY108" s="393">
        <v>294335.89208889793</v>
      </c>
      <c r="AZ108" s="393">
        <v>310719.71924999997</v>
      </c>
      <c r="BA108" s="393">
        <v>298797.58383068949</v>
      </c>
      <c r="BB108" s="393">
        <v>307225.77866797784</v>
      </c>
      <c r="BC108" s="393">
        <v>308336.29624327103</v>
      </c>
      <c r="BD108" s="393">
        <v>309105.34967838076</v>
      </c>
      <c r="BE108" s="393">
        <v>316301.85859613429</v>
      </c>
      <c r="BF108" s="393">
        <v>335147</v>
      </c>
      <c r="BG108" s="393">
        <v>335770.87467305048</v>
      </c>
      <c r="BH108" s="395"/>
      <c r="BL108" s="694">
        <f t="shared" si="5"/>
        <v>2.2730897900769209E-2</v>
      </c>
    </row>
    <row r="109" spans="1:64" x14ac:dyDescent="0.2">
      <c r="A109" s="908">
        <v>99.1</v>
      </c>
      <c r="B109" s="323">
        <v>133028.42310766768</v>
      </c>
      <c r="C109" s="323">
        <f t="shared" si="3"/>
        <v>139738.59678748986</v>
      </c>
      <c r="D109" s="353">
        <v>146448.77046731205</v>
      </c>
      <c r="E109" s="353">
        <f t="shared" si="4"/>
        <v>150894.67304854261</v>
      </c>
      <c r="F109" s="353">
        <v>155340.57562977317</v>
      </c>
      <c r="G109" s="319">
        <v>150857.60117366994</v>
      </c>
      <c r="H109" s="353">
        <v>149380.31362767989</v>
      </c>
      <c r="I109" s="371">
        <v>141500.4200384382</v>
      </c>
      <c r="J109" s="357">
        <v>139133.44275285755</v>
      </c>
      <c r="K109" s="323">
        <v>143933.87319436824</v>
      </c>
      <c r="L109" s="319">
        <v>147737.15005476453</v>
      </c>
      <c r="M109" s="319">
        <v>159938.74813060818</v>
      </c>
      <c r="N109" s="319">
        <v>145831.06546094141</v>
      </c>
      <c r="O109" s="387">
        <v>148361.53717876703</v>
      </c>
      <c r="P109" s="387">
        <v>149719.5903658577</v>
      </c>
      <c r="Q109" s="387">
        <v>157138.36236933799</v>
      </c>
      <c r="R109" s="387">
        <v>158295.51869474552</v>
      </c>
      <c r="S109" s="388">
        <v>158581.74588739889</v>
      </c>
      <c r="T109" s="387">
        <v>149577.74402551772</v>
      </c>
      <c r="U109" s="387">
        <v>153599.20414436978</v>
      </c>
      <c r="V109" s="387">
        <v>149024.61080733355</v>
      </c>
      <c r="W109" s="387">
        <v>154901.5378058049</v>
      </c>
      <c r="X109" s="387">
        <v>173343.83325754729</v>
      </c>
      <c r="Y109" s="387">
        <v>171907.87232009781</v>
      </c>
      <c r="Z109" s="387">
        <v>174077.98213750747</v>
      </c>
      <c r="AA109" s="387">
        <v>182638.33901922868</v>
      </c>
      <c r="AB109" s="387">
        <v>202678.9611281293</v>
      </c>
      <c r="AC109" s="388">
        <v>202074.19141384264</v>
      </c>
      <c r="AD109" s="387">
        <v>205048.96858655752</v>
      </c>
      <c r="AE109" s="387">
        <v>199241.56999341754</v>
      </c>
      <c r="AF109" s="387">
        <v>213893.21019993583</v>
      </c>
      <c r="AG109" s="387">
        <v>208006.5716669398</v>
      </c>
      <c r="AH109" s="387">
        <v>210016.02450651664</v>
      </c>
      <c r="AI109" s="387">
        <v>214812.36836468018</v>
      </c>
      <c r="AJ109" s="387">
        <v>227290.20180752387</v>
      </c>
      <c r="AK109" s="387">
        <v>234605.88136825786</v>
      </c>
      <c r="AL109" s="387">
        <v>244974.71850537666</v>
      </c>
      <c r="AM109" s="388">
        <v>253033.24796639555</v>
      </c>
      <c r="AN109" s="387">
        <v>261679.80598900668</v>
      </c>
      <c r="AO109" s="387">
        <v>263030.8082706767</v>
      </c>
      <c r="AP109" s="387">
        <v>274522.81255460967</v>
      </c>
      <c r="AQ109" s="387">
        <v>278612.45658143645</v>
      </c>
      <c r="AR109" s="387">
        <v>289259.58776848507</v>
      </c>
      <c r="AS109" s="387">
        <v>293365.11018425575</v>
      </c>
      <c r="AT109" s="387">
        <v>298185.35340812395</v>
      </c>
      <c r="AU109" s="387">
        <v>289140.94245740108</v>
      </c>
      <c r="AV109" s="387">
        <v>282099.07206697349</v>
      </c>
      <c r="AW109" s="388">
        <v>280465.06396498316</v>
      </c>
      <c r="AX109" s="387">
        <v>303720.27265056979</v>
      </c>
      <c r="AY109" s="387">
        <v>314843.84086043423</v>
      </c>
      <c r="AZ109" s="387">
        <v>332387.3762</v>
      </c>
      <c r="BA109" s="387">
        <v>317204.02146811684</v>
      </c>
      <c r="BB109" s="387">
        <v>327874.45016486378</v>
      </c>
      <c r="BC109" s="387">
        <v>329060.4316038636</v>
      </c>
      <c r="BD109" s="387">
        <v>328949.95765189669</v>
      </c>
      <c r="BE109" s="387">
        <v>338787.68043096276</v>
      </c>
      <c r="BF109" s="387">
        <v>358675</v>
      </c>
      <c r="BG109" s="387">
        <v>359423.39491067076</v>
      </c>
      <c r="BH109" s="389"/>
      <c r="BL109" s="694">
        <f t="shared" si="5"/>
        <v>2.3282707323813989E-2</v>
      </c>
    </row>
    <row r="110" spans="1:64" x14ac:dyDescent="0.2">
      <c r="A110" s="908">
        <v>99.2</v>
      </c>
      <c r="B110" s="323">
        <v>142213.60542335361</v>
      </c>
      <c r="C110" s="323">
        <f t="shared" si="3"/>
        <v>149403.75218580134</v>
      </c>
      <c r="D110" s="353">
        <v>156593.89894824906</v>
      </c>
      <c r="E110" s="353">
        <f t="shared" si="4"/>
        <v>160770.31534098877</v>
      </c>
      <c r="F110" s="353">
        <v>164946.73173372849</v>
      </c>
      <c r="G110" s="319">
        <v>160483.28544538561</v>
      </c>
      <c r="H110" s="353">
        <v>159459.75058374018</v>
      </c>
      <c r="I110" s="371">
        <v>149733.64050171961</v>
      </c>
      <c r="J110" s="357">
        <v>147217.58380559023</v>
      </c>
      <c r="K110" s="323">
        <v>152996.22622965806</v>
      </c>
      <c r="L110" s="319">
        <v>155451.71894852136</v>
      </c>
      <c r="M110" s="319">
        <v>169665.90395480228</v>
      </c>
      <c r="N110" s="319">
        <v>154055.43417581159</v>
      </c>
      <c r="O110" s="387">
        <v>156990.51028647661</v>
      </c>
      <c r="P110" s="387">
        <v>157562.48427044842</v>
      </c>
      <c r="Q110" s="387">
        <v>165629.41347270616</v>
      </c>
      <c r="R110" s="387">
        <v>167698.53614121658</v>
      </c>
      <c r="S110" s="388">
        <v>167284.38433139693</v>
      </c>
      <c r="T110" s="387">
        <v>157359.56440479454</v>
      </c>
      <c r="U110" s="387">
        <v>163354.65877262893</v>
      </c>
      <c r="V110" s="387">
        <v>157956.82019942105</v>
      </c>
      <c r="W110" s="387">
        <v>164307.03007209906</v>
      </c>
      <c r="X110" s="387">
        <v>182492.79116664358</v>
      </c>
      <c r="Y110" s="387">
        <v>182745.01777047422</v>
      </c>
      <c r="Z110" s="387">
        <v>185404.732530707</v>
      </c>
      <c r="AA110" s="387">
        <v>194954.26159375341</v>
      </c>
      <c r="AB110" s="387">
        <v>218485.14981866837</v>
      </c>
      <c r="AC110" s="388">
        <v>217155.44519563933</v>
      </c>
      <c r="AD110" s="387">
        <v>220136.05122957475</v>
      </c>
      <c r="AE110" s="387">
        <v>212458.22908503903</v>
      </c>
      <c r="AF110" s="387">
        <v>226981.94253944492</v>
      </c>
      <c r="AG110" s="387">
        <v>222041.08018115995</v>
      </c>
      <c r="AH110" s="387">
        <v>224675.25578038898</v>
      </c>
      <c r="AI110" s="387">
        <v>230258.07049112435</v>
      </c>
      <c r="AJ110" s="387">
        <v>243962.29445011821</v>
      </c>
      <c r="AK110" s="387">
        <v>251135.15326353919</v>
      </c>
      <c r="AL110" s="387">
        <v>262185.72665836022</v>
      </c>
      <c r="AM110" s="388">
        <v>270964.02820376051</v>
      </c>
      <c r="AN110" s="387">
        <v>280588.24504389503</v>
      </c>
      <c r="AO110" s="387">
        <v>283214.6875</v>
      </c>
      <c r="AP110" s="387">
        <v>295677.72443018697</v>
      </c>
      <c r="AQ110" s="387">
        <v>300638.85665466526</v>
      </c>
      <c r="AR110" s="387">
        <v>312779.60285592091</v>
      </c>
      <c r="AS110" s="387">
        <v>316198.57718089834</v>
      </c>
      <c r="AT110" s="387">
        <v>322009.41214340093</v>
      </c>
      <c r="AU110" s="387">
        <v>311461.99967336276</v>
      </c>
      <c r="AV110" s="387">
        <v>303373.64931819879</v>
      </c>
      <c r="AW110" s="388">
        <v>300748.08818709495</v>
      </c>
      <c r="AX110" s="387">
        <v>327473.43477219227</v>
      </c>
      <c r="AY110" s="387">
        <v>338879.92955449072</v>
      </c>
      <c r="AZ110" s="387">
        <v>358846.67375000002</v>
      </c>
      <c r="BA110" s="387">
        <v>341314.81221532903</v>
      </c>
      <c r="BB110" s="387">
        <v>352134.26201770117</v>
      </c>
      <c r="BC110" s="387">
        <v>352622.31602909171</v>
      </c>
      <c r="BD110" s="387">
        <v>352439.06702129665</v>
      </c>
      <c r="BE110" s="387">
        <v>364065.14251364098</v>
      </c>
      <c r="BF110" s="387">
        <v>388474</v>
      </c>
      <c r="BG110" s="387">
        <v>388836.50693797937</v>
      </c>
      <c r="BH110" s="389"/>
      <c r="BL110" s="694">
        <f t="shared" si="5"/>
        <v>2.4066422731492398E-2</v>
      </c>
    </row>
    <row r="111" spans="1:64" x14ac:dyDescent="0.2">
      <c r="A111" s="908">
        <v>99.3</v>
      </c>
      <c r="B111" s="323">
        <v>152332.29662423904</v>
      </c>
      <c r="C111" s="323">
        <f t="shared" si="3"/>
        <v>160141.58843402698</v>
      </c>
      <c r="D111" s="353">
        <v>167950.88024381496</v>
      </c>
      <c r="E111" s="353">
        <f t="shared" si="4"/>
        <v>171788.71722210126</v>
      </c>
      <c r="F111" s="353">
        <v>175626.55420038756</v>
      </c>
      <c r="G111" s="319">
        <v>171397.30222000775</v>
      </c>
      <c r="H111" s="353">
        <v>171644.46083634047</v>
      </c>
      <c r="I111" s="371">
        <v>160191.90420797086</v>
      </c>
      <c r="J111" s="357">
        <v>157760.49586975315</v>
      </c>
      <c r="K111" s="323">
        <v>163583.32396233315</v>
      </c>
      <c r="L111" s="319">
        <v>165355.88543263965</v>
      </c>
      <c r="M111" s="319">
        <v>180824.74243934863</v>
      </c>
      <c r="N111" s="319">
        <v>163423.84181547051</v>
      </c>
      <c r="O111" s="387">
        <v>167708.64415110237</v>
      </c>
      <c r="P111" s="387">
        <v>167445.41595925295</v>
      </c>
      <c r="Q111" s="387">
        <v>175278.80952380953</v>
      </c>
      <c r="R111" s="387">
        <v>178289.54298469765</v>
      </c>
      <c r="S111" s="388">
        <v>178465.75560562464</v>
      </c>
      <c r="T111" s="387">
        <v>167215.24819955643</v>
      </c>
      <c r="U111" s="387">
        <v>174990.04451781849</v>
      </c>
      <c r="V111" s="387">
        <v>168300.50402058542</v>
      </c>
      <c r="W111" s="387">
        <v>176389.40009859702</v>
      </c>
      <c r="X111" s="387">
        <v>193865.4541230897</v>
      </c>
      <c r="Y111" s="387">
        <v>196927.7454427332</v>
      </c>
      <c r="Z111" s="387">
        <v>197463.91430122827</v>
      </c>
      <c r="AA111" s="387">
        <v>210597.82838325974</v>
      </c>
      <c r="AB111" s="387">
        <v>238312.14261821768</v>
      </c>
      <c r="AC111" s="388">
        <v>234737.13039803939</v>
      </c>
      <c r="AD111" s="387">
        <v>238050.83690673421</v>
      </c>
      <c r="AE111" s="387">
        <v>228865.29589693758</v>
      </c>
      <c r="AF111" s="387">
        <v>244205.65135708937</v>
      </c>
      <c r="AG111" s="387">
        <v>238494.19297409232</v>
      </c>
      <c r="AH111" s="387">
        <v>241266.64934250811</v>
      </c>
      <c r="AI111" s="387">
        <v>249395.86514430973</v>
      </c>
      <c r="AJ111" s="387">
        <v>263395.49895773584</v>
      </c>
      <c r="AK111" s="387">
        <v>270925.88116244291</v>
      </c>
      <c r="AL111" s="387">
        <v>283830.05518838542</v>
      </c>
      <c r="AM111" s="388">
        <v>292218.2240298707</v>
      </c>
      <c r="AN111" s="387">
        <v>304053.47357178212</v>
      </c>
      <c r="AO111" s="387">
        <v>308121.88439849624</v>
      </c>
      <c r="AP111" s="387">
        <v>320850.87999600568</v>
      </c>
      <c r="AQ111" s="387">
        <v>328282.08341978391</v>
      </c>
      <c r="AR111" s="387">
        <v>338929.92076126207</v>
      </c>
      <c r="AS111" s="387">
        <v>344381.46048942581</v>
      </c>
      <c r="AT111" s="387">
        <v>350792.57736575749</v>
      </c>
      <c r="AU111" s="387">
        <v>338708.16800043551</v>
      </c>
      <c r="AV111" s="387">
        <v>331142.18507405312</v>
      </c>
      <c r="AW111" s="388">
        <v>327778.45162449917</v>
      </c>
      <c r="AX111" s="387">
        <v>358668.36170079792</v>
      </c>
      <c r="AY111" s="387">
        <v>370170.00045876228</v>
      </c>
      <c r="AZ111" s="387">
        <v>393187.13409999997</v>
      </c>
      <c r="BA111" s="387">
        <v>371608.58219137735</v>
      </c>
      <c r="BB111" s="387">
        <v>383018.05913885194</v>
      </c>
      <c r="BC111" s="387">
        <v>383050.64358798147</v>
      </c>
      <c r="BD111" s="387">
        <v>380958.57077509293</v>
      </c>
      <c r="BE111" s="387">
        <v>394579.49213909183</v>
      </c>
      <c r="BF111" s="387">
        <v>423269</v>
      </c>
      <c r="BG111" s="387">
        <v>425569.49084541382</v>
      </c>
      <c r="BH111" s="389"/>
      <c r="BL111" s="694">
        <f t="shared" si="5"/>
        <v>2.4741267052620586E-2</v>
      </c>
    </row>
    <row r="112" spans="1:64" x14ac:dyDescent="0.2">
      <c r="A112" s="908">
        <v>99.4</v>
      </c>
      <c r="B112" s="323">
        <v>165115.2358113509</v>
      </c>
      <c r="C112" s="323">
        <f t="shared" si="3"/>
        <v>173247.91460700205</v>
      </c>
      <c r="D112" s="353">
        <v>181380.59340265323</v>
      </c>
      <c r="E112" s="353">
        <f t="shared" si="4"/>
        <v>185659.24432471656</v>
      </c>
      <c r="F112" s="353">
        <v>189937.8952467799</v>
      </c>
      <c r="G112" s="319">
        <v>184489.21441620993</v>
      </c>
      <c r="H112" s="353">
        <v>184728.91079388664</v>
      </c>
      <c r="I112" s="371">
        <v>173239.51294760266</v>
      </c>
      <c r="J112" s="357">
        <v>170283.19757948324</v>
      </c>
      <c r="K112" s="323">
        <v>176049.75818248306</v>
      </c>
      <c r="L112" s="319">
        <v>179270.26834611173</v>
      </c>
      <c r="M112" s="319">
        <v>194630.58262711865</v>
      </c>
      <c r="N112" s="319">
        <v>175359.98126409974</v>
      </c>
      <c r="O112" s="387">
        <v>179854.56572110657</v>
      </c>
      <c r="P112" s="387">
        <v>179313.04986850425</v>
      </c>
      <c r="Q112" s="387">
        <v>188371.93379790941</v>
      </c>
      <c r="R112" s="387">
        <v>191907.4817164508</v>
      </c>
      <c r="S112" s="388">
        <v>193196.76855421034</v>
      </c>
      <c r="T112" s="387">
        <v>179611.48371501907</v>
      </c>
      <c r="U112" s="387">
        <v>189338.08254582714</v>
      </c>
      <c r="V112" s="387">
        <v>182976.03613166077</v>
      </c>
      <c r="W112" s="387">
        <v>191264.7369718382</v>
      </c>
      <c r="X112" s="387">
        <v>210185.03924398488</v>
      </c>
      <c r="Y112" s="387">
        <v>214866.84201475137</v>
      </c>
      <c r="Z112" s="387">
        <v>213992.37988690831</v>
      </c>
      <c r="AA112" s="387">
        <v>230496.97905644545</v>
      </c>
      <c r="AB112" s="387">
        <v>263367.54638921167</v>
      </c>
      <c r="AC112" s="388">
        <v>259143.96323840108</v>
      </c>
      <c r="AD112" s="387">
        <v>262848.58655751549</v>
      </c>
      <c r="AE112" s="387">
        <v>250878.58814218099</v>
      </c>
      <c r="AF112" s="387">
        <v>267531.11629576451</v>
      </c>
      <c r="AG112" s="387">
        <v>261729.30329395286</v>
      </c>
      <c r="AH112" s="387">
        <v>261992.1593725399</v>
      </c>
      <c r="AI112" s="387">
        <v>274055.18179740943</v>
      </c>
      <c r="AJ112" s="387">
        <v>287194.39184935438</v>
      </c>
      <c r="AK112" s="387">
        <v>298671.82482402824</v>
      </c>
      <c r="AL112" s="387">
        <v>310794.66832796123</v>
      </c>
      <c r="AM112" s="388">
        <v>318665.1643552474</v>
      </c>
      <c r="AN112" s="387">
        <v>333668.99666553782</v>
      </c>
      <c r="AO112" s="387">
        <v>340160.50281954888</v>
      </c>
      <c r="AP112" s="387">
        <v>353059.07425668422</v>
      </c>
      <c r="AQ112" s="387">
        <v>362123.70092146209</v>
      </c>
      <c r="AR112" s="387">
        <v>374677.28948869032</v>
      </c>
      <c r="AS112" s="387">
        <v>380328.92440552422</v>
      </c>
      <c r="AT112" s="387">
        <v>388176.32456670696</v>
      </c>
      <c r="AU112" s="387">
        <v>374252.9434373129</v>
      </c>
      <c r="AV112" s="387">
        <v>366191.5748166024</v>
      </c>
      <c r="AW112" s="388">
        <v>361177.72215937328</v>
      </c>
      <c r="AX112" s="387">
        <v>396514.3587112769</v>
      </c>
      <c r="AY112" s="387">
        <v>409947.71633194003</v>
      </c>
      <c r="AZ112" s="387">
        <v>438042.82980000001</v>
      </c>
      <c r="BA112" s="387">
        <v>408536.76284945809</v>
      </c>
      <c r="BB112" s="387">
        <v>423463.89951022924</v>
      </c>
      <c r="BC112" s="387">
        <v>422317.98304890614</v>
      </c>
      <c r="BD112" s="387">
        <v>419893.17530605698</v>
      </c>
      <c r="BE112" s="387">
        <v>437888.85956718767</v>
      </c>
      <c r="BF112" s="387">
        <v>467113</v>
      </c>
      <c r="BG112" s="387">
        <v>471232.71844660194</v>
      </c>
      <c r="BH112" s="389"/>
      <c r="BL112" s="694">
        <f t="shared" si="5"/>
        <v>2.5470956090678509E-2</v>
      </c>
    </row>
    <row r="113" spans="1:64" x14ac:dyDescent="0.2">
      <c r="A113" s="908">
        <v>99.5</v>
      </c>
      <c r="B113" s="323">
        <v>180426.14431531695</v>
      </c>
      <c r="C113" s="323">
        <f t="shared" si="3"/>
        <v>189856.51096487729</v>
      </c>
      <c r="D113" s="353">
        <v>199286.87761443763</v>
      </c>
      <c r="E113" s="353">
        <f t="shared" si="4"/>
        <v>203719.60346013115</v>
      </c>
      <c r="F113" s="353">
        <v>208152.32930582471</v>
      </c>
      <c r="G113" s="319">
        <v>201795.81437192051</v>
      </c>
      <c r="H113" s="353">
        <v>202688.42098280619</v>
      </c>
      <c r="I113" s="371">
        <v>186802.74883673881</v>
      </c>
      <c r="J113" s="357">
        <v>184950.67140524444</v>
      </c>
      <c r="K113" s="323">
        <v>192847.27783872734</v>
      </c>
      <c r="L113" s="319">
        <v>195738.37261774371</v>
      </c>
      <c r="M113" s="319">
        <v>210517.19632768363</v>
      </c>
      <c r="N113" s="319">
        <v>191046.02607731428</v>
      </c>
      <c r="O113" s="387">
        <v>195914.25958432804</v>
      </c>
      <c r="P113" s="387">
        <v>195578.01657844801</v>
      </c>
      <c r="Q113" s="387">
        <v>205058.36236933799</v>
      </c>
      <c r="R113" s="387">
        <v>209424.62948277383</v>
      </c>
      <c r="S113" s="388">
        <v>210481.71860578749</v>
      </c>
      <c r="T113" s="387">
        <v>196379.12507164394</v>
      </c>
      <c r="U113" s="387">
        <v>206492.13856313331</v>
      </c>
      <c r="V113" s="387">
        <v>201175.50187627319</v>
      </c>
      <c r="W113" s="387">
        <v>210781.36105005853</v>
      </c>
      <c r="X113" s="387">
        <v>233690.58747355727</v>
      </c>
      <c r="Y113" s="387">
        <v>238637.41544693694</v>
      </c>
      <c r="Z113" s="387">
        <v>235239.11445850806</v>
      </c>
      <c r="AA113" s="387">
        <v>256317.55737585289</v>
      </c>
      <c r="AB113" s="387">
        <v>296733.7825252632</v>
      </c>
      <c r="AC113" s="388">
        <v>290964.06017070904</v>
      </c>
      <c r="AD113" s="387">
        <v>298109.37741610629</v>
      </c>
      <c r="AE113" s="387">
        <v>280865.29456477443</v>
      </c>
      <c r="AF113" s="387">
        <v>302684.340394984</v>
      </c>
      <c r="AG113" s="387">
        <v>292794.7481489206</v>
      </c>
      <c r="AH113" s="387">
        <v>292210.46673178417</v>
      </c>
      <c r="AI113" s="387">
        <v>304916.51757279754</v>
      </c>
      <c r="AJ113" s="387">
        <v>319382.0417884973</v>
      </c>
      <c r="AK113" s="387">
        <v>332881.38129279239</v>
      </c>
      <c r="AL113" s="387">
        <v>346959.09660337499</v>
      </c>
      <c r="AM113" s="388">
        <v>358661.4143885852</v>
      </c>
      <c r="AN113" s="387">
        <v>375518.71284549456</v>
      </c>
      <c r="AO113" s="387">
        <v>380125.73778195487</v>
      </c>
      <c r="AP113" s="387">
        <v>396712.00114836358</v>
      </c>
      <c r="AQ113" s="387">
        <v>406643.10477817775</v>
      </c>
      <c r="AR113" s="387">
        <v>422883.71020243294</v>
      </c>
      <c r="AS113" s="387">
        <v>429408.28481764795</v>
      </c>
      <c r="AT113" s="387">
        <v>438228.9324980966</v>
      </c>
      <c r="AU113" s="387">
        <v>422661.88709238393</v>
      </c>
      <c r="AV113" s="387">
        <v>411322.693141411</v>
      </c>
      <c r="AW113" s="388">
        <v>405544.49441231514</v>
      </c>
      <c r="AX113" s="387">
        <v>449965.32212870568</v>
      </c>
      <c r="AY113" s="387">
        <v>464643.48781731055</v>
      </c>
      <c r="AZ113" s="387">
        <v>497322.2059</v>
      </c>
      <c r="BA113" s="387">
        <v>460017.35309996852</v>
      </c>
      <c r="BB113" s="387">
        <v>477233.56573340273</v>
      </c>
      <c r="BC113" s="387">
        <v>477002.031554232</v>
      </c>
      <c r="BD113" s="387">
        <v>473366.06903023785</v>
      </c>
      <c r="BE113" s="387">
        <v>497290.12683806533</v>
      </c>
      <c r="BF113" s="387">
        <v>531571</v>
      </c>
      <c r="BG113" s="387">
        <v>537075.21164161898</v>
      </c>
      <c r="BH113" s="389"/>
      <c r="BL113" s="694">
        <f t="shared" si="5"/>
        <v>2.6551361036959209E-2</v>
      </c>
    </row>
    <row r="114" spans="1:64" x14ac:dyDescent="0.2">
      <c r="A114" s="908">
        <v>99.6</v>
      </c>
      <c r="B114" s="323">
        <v>200459.10871302953</v>
      </c>
      <c r="C114" s="323">
        <f t="shared" si="3"/>
        <v>212080.92028815096</v>
      </c>
      <c r="D114" s="353">
        <v>223702.73186327235</v>
      </c>
      <c r="E114" s="353">
        <f t="shared" si="4"/>
        <v>229244.15132431826</v>
      </c>
      <c r="F114" s="353">
        <v>234785.57078536419</v>
      </c>
      <c r="G114" s="319">
        <v>227157.55992913691</v>
      </c>
      <c r="H114" s="353">
        <v>226757.92825302482</v>
      </c>
      <c r="I114" s="371">
        <v>209596.83163058871</v>
      </c>
      <c r="J114" s="357">
        <v>203998.16372106425</v>
      </c>
      <c r="K114" s="323">
        <v>215500.62762845124</v>
      </c>
      <c r="L114" s="319">
        <v>219367.57765607888</v>
      </c>
      <c r="M114" s="319">
        <v>233543.80940511799</v>
      </c>
      <c r="N114" s="319">
        <v>212664.12457461862</v>
      </c>
      <c r="O114" s="387">
        <v>217560.61051818563</v>
      </c>
      <c r="P114" s="387">
        <v>217096.17280868202</v>
      </c>
      <c r="Q114" s="387">
        <v>229101.84668989546</v>
      </c>
      <c r="R114" s="387">
        <v>234675.10000881137</v>
      </c>
      <c r="S114" s="388">
        <v>235771.41145013302</v>
      </c>
      <c r="T114" s="387">
        <v>219589.27421565453</v>
      </c>
      <c r="U114" s="387">
        <v>232407.43060457701</v>
      </c>
      <c r="V114" s="387">
        <v>225655.31596440444</v>
      </c>
      <c r="W114" s="387">
        <v>236698.81868414022</v>
      </c>
      <c r="X114" s="387">
        <v>267306.87343073485</v>
      </c>
      <c r="Y114" s="387">
        <v>269823.32365192799</v>
      </c>
      <c r="Z114" s="387">
        <v>262955.31371704611</v>
      </c>
      <c r="AA114" s="387">
        <v>292224.17274783814</v>
      </c>
      <c r="AB114" s="387">
        <v>344979.53003415372</v>
      </c>
      <c r="AC114" s="388">
        <v>339384.39956055098</v>
      </c>
      <c r="AD114" s="387">
        <v>349441.81715557288</v>
      </c>
      <c r="AE114" s="387">
        <v>324745.99214807386</v>
      </c>
      <c r="AF114" s="387">
        <v>347014.74110674951</v>
      </c>
      <c r="AG114" s="387">
        <v>333131.78455968888</v>
      </c>
      <c r="AH114" s="387">
        <v>333992.66845496692</v>
      </c>
      <c r="AI114" s="387">
        <v>348715.21143053001</v>
      </c>
      <c r="AJ114" s="387">
        <v>365632.60342198407</v>
      </c>
      <c r="AK114" s="387">
        <v>384042.90651884582</v>
      </c>
      <c r="AL114" s="387">
        <v>399268.97532435879</v>
      </c>
      <c r="AM114" s="388">
        <v>412023.735564742</v>
      </c>
      <c r="AN114" s="387">
        <v>434201.26996118476</v>
      </c>
      <c r="AO114" s="387">
        <v>439189.72744360904</v>
      </c>
      <c r="AP114" s="387">
        <v>458978.87135831435</v>
      </c>
      <c r="AQ114" s="387">
        <v>470171.53804845299</v>
      </c>
      <c r="AR114" s="387">
        <v>493695.20082921494</v>
      </c>
      <c r="AS114" s="387">
        <v>501873.44201769872</v>
      </c>
      <c r="AT114" s="387">
        <v>512479.05201755563</v>
      </c>
      <c r="AU114" s="387">
        <v>495359.76062932116</v>
      </c>
      <c r="AV114" s="387">
        <v>479538.83997693518</v>
      </c>
      <c r="AW114" s="388">
        <v>473973.92559973785</v>
      </c>
      <c r="AX114" s="387">
        <v>528107.89264806989</v>
      </c>
      <c r="AY114" s="387">
        <v>549741.36415536748</v>
      </c>
      <c r="AZ114" s="387">
        <v>584100.32424999995</v>
      </c>
      <c r="BA114" s="387">
        <v>535575.01271203067</v>
      </c>
      <c r="BB114" s="387">
        <v>557367.76170918415</v>
      </c>
      <c r="BC114" s="387">
        <v>556951.88313671586</v>
      </c>
      <c r="BD114" s="387">
        <v>552216.69100032072</v>
      </c>
      <c r="BE114" s="387">
        <v>583552.22042911313</v>
      </c>
      <c r="BF114" s="387">
        <v>624023</v>
      </c>
      <c r="BG114" s="387">
        <v>632823.06596621894</v>
      </c>
      <c r="BH114" s="389"/>
      <c r="BL114" s="694">
        <f t="shared" si="5"/>
        <v>2.7866152654120846E-2</v>
      </c>
    </row>
    <row r="115" spans="1:64" x14ac:dyDescent="0.2">
      <c r="A115" s="908">
        <v>99.7</v>
      </c>
      <c r="B115" s="323">
        <v>234269.846584271</v>
      </c>
      <c r="C115" s="323">
        <f t="shared" si="3"/>
        <v>247846.16253559192</v>
      </c>
      <c r="D115" s="353">
        <v>261422.47848691282</v>
      </c>
      <c r="E115" s="353">
        <f t="shared" si="4"/>
        <v>267291.07410610316</v>
      </c>
      <c r="F115" s="353">
        <v>273159.66972529353</v>
      </c>
      <c r="G115" s="319">
        <v>264611.22626363282</v>
      </c>
      <c r="H115" s="353">
        <v>266422.9237423052</v>
      </c>
      <c r="I115" s="371">
        <v>243510.52599635848</v>
      </c>
      <c r="J115" s="357">
        <v>233817.41475362598</v>
      </c>
      <c r="K115" s="323">
        <v>248107.87552569024</v>
      </c>
      <c r="L115" s="319">
        <v>254333.16933187298</v>
      </c>
      <c r="M115" s="319">
        <v>267370.18943170493</v>
      </c>
      <c r="N115" s="319">
        <v>244476.88104615151</v>
      </c>
      <c r="O115" s="387">
        <v>249687.7791040584</v>
      </c>
      <c r="P115" s="387">
        <v>250854.5557441992</v>
      </c>
      <c r="Q115" s="387">
        <v>264217.43902439025</v>
      </c>
      <c r="R115" s="387">
        <v>272472.69142655743</v>
      </c>
      <c r="S115" s="388">
        <v>277284.17001465877</v>
      </c>
      <c r="T115" s="387">
        <v>256844.25602432157</v>
      </c>
      <c r="U115" s="387">
        <v>274490.13025162241</v>
      </c>
      <c r="V115" s="387">
        <v>264083.53897287446</v>
      </c>
      <c r="W115" s="387">
        <v>278183.59519750217</v>
      </c>
      <c r="X115" s="387">
        <v>317994.20345584309</v>
      </c>
      <c r="Y115" s="387">
        <v>322306.61539343442</v>
      </c>
      <c r="Z115" s="387">
        <v>317993.48571375071</v>
      </c>
      <c r="AA115" s="387">
        <v>353191.22413981828</v>
      </c>
      <c r="AB115" s="387">
        <v>426780.75094186823</v>
      </c>
      <c r="AC115" s="388">
        <v>421932.35012253869</v>
      </c>
      <c r="AD115" s="387">
        <v>427748.13192346424</v>
      </c>
      <c r="AE115" s="387">
        <v>392222.16022004199</v>
      </c>
      <c r="AF115" s="387">
        <v>418720.9541629118</v>
      </c>
      <c r="AG115" s="387">
        <v>397649.91098431236</v>
      </c>
      <c r="AH115" s="387">
        <v>400151.45610403246</v>
      </c>
      <c r="AI115" s="387">
        <v>418062.61585479061</v>
      </c>
      <c r="AJ115" s="387">
        <v>439092.75199709006</v>
      </c>
      <c r="AK115" s="387">
        <v>467520.97528848395</v>
      </c>
      <c r="AL115" s="387">
        <v>488547.70335057832</v>
      </c>
      <c r="AM115" s="388">
        <v>503580.95346046146</v>
      </c>
      <c r="AN115" s="387">
        <v>529597.95347383223</v>
      </c>
      <c r="AO115" s="387">
        <v>540997.20864661655</v>
      </c>
      <c r="AP115" s="387">
        <v>563368.83110317797</v>
      </c>
      <c r="AQ115" s="387">
        <v>577214.48660523584</v>
      </c>
      <c r="AR115" s="387">
        <v>612772.35322419682</v>
      </c>
      <c r="AS115" s="387">
        <v>624552.02565966337</v>
      </c>
      <c r="AT115" s="387">
        <v>638264.42451520439</v>
      </c>
      <c r="AU115" s="387">
        <v>617833.59175785293</v>
      </c>
      <c r="AV115" s="387">
        <v>589371.69975119864</v>
      </c>
      <c r="AW115" s="388">
        <v>584382.37468678306</v>
      </c>
      <c r="AX115" s="387">
        <v>655324.32527447352</v>
      </c>
      <c r="AY115" s="387">
        <v>682382.70527066966</v>
      </c>
      <c r="AZ115" s="387">
        <v>732708.78</v>
      </c>
      <c r="BA115" s="387">
        <v>661819.17833163182</v>
      </c>
      <c r="BB115" s="387">
        <v>689514.13104259456</v>
      </c>
      <c r="BC115" s="387">
        <v>687594.10787233221</v>
      </c>
      <c r="BD115" s="387">
        <v>681611.64549261506</v>
      </c>
      <c r="BE115" s="387">
        <v>725441.12790159998</v>
      </c>
      <c r="BF115" s="387">
        <v>768074</v>
      </c>
      <c r="BG115" s="387">
        <v>782702.60101077275</v>
      </c>
      <c r="BH115" s="389"/>
      <c r="BL115" s="694">
        <f t="shared" si="5"/>
        <v>2.9246253693436586E-2</v>
      </c>
    </row>
    <row r="116" spans="1:64" x14ac:dyDescent="0.2">
      <c r="A116" s="908">
        <v>99.8</v>
      </c>
      <c r="B116" s="323">
        <v>295479.41093279218</v>
      </c>
      <c r="C116" s="323">
        <f t="shared" si="3"/>
        <v>311515.32232429017</v>
      </c>
      <c r="D116" s="353">
        <v>327551.23371578817</v>
      </c>
      <c r="E116" s="353">
        <f t="shared" si="4"/>
        <v>337911.66951946937</v>
      </c>
      <c r="F116" s="353">
        <v>348272.10532315058</v>
      </c>
      <c r="G116" s="319">
        <v>336101.41034158226</v>
      </c>
      <c r="H116" s="353">
        <v>336978.98243472719</v>
      </c>
      <c r="I116" s="371">
        <v>302824.46211814688</v>
      </c>
      <c r="J116" s="357">
        <v>284195.61041206418</v>
      </c>
      <c r="K116" s="323">
        <v>307056.22782958491</v>
      </c>
      <c r="L116" s="319">
        <v>314224.24665936478</v>
      </c>
      <c r="M116" s="319">
        <v>334479.73870056501</v>
      </c>
      <c r="N116" s="319">
        <v>307365.12445990904</v>
      </c>
      <c r="O116" s="387">
        <v>312981.1801362168</v>
      </c>
      <c r="P116" s="387">
        <v>316117.31965112017</v>
      </c>
      <c r="Q116" s="387">
        <v>331912.78745644598</v>
      </c>
      <c r="R116" s="387">
        <v>342137.69157341326</v>
      </c>
      <c r="S116" s="388">
        <v>354494.89277376625</v>
      </c>
      <c r="T116" s="387">
        <v>328416.01634728</v>
      </c>
      <c r="U116" s="387">
        <v>359092.07730843674</v>
      </c>
      <c r="V116" s="387">
        <v>343551.4503055645</v>
      </c>
      <c r="W116" s="387">
        <v>366675.34673294576</v>
      </c>
      <c r="X116" s="387">
        <v>419176.06937387557</v>
      </c>
      <c r="Y116" s="387">
        <v>437866.83676004119</v>
      </c>
      <c r="Z116" s="387">
        <v>419907.2658590473</v>
      </c>
      <c r="AA116" s="387">
        <v>477523.00981501077</v>
      </c>
      <c r="AB116" s="387">
        <v>596073.96693778387</v>
      </c>
      <c r="AC116" s="388">
        <v>584473.50333812216</v>
      </c>
      <c r="AD116" s="387">
        <v>580328.89971737645</v>
      </c>
      <c r="AE116" s="387">
        <v>519661.32064382656</v>
      </c>
      <c r="AF116" s="387">
        <v>569751.68937392125</v>
      </c>
      <c r="AG116" s="387">
        <v>526426.96869925363</v>
      </c>
      <c r="AH116" s="387">
        <v>528561.08777735673</v>
      </c>
      <c r="AI116" s="387">
        <v>556751.09449752222</v>
      </c>
      <c r="AJ116" s="387">
        <v>589476.45392352995</v>
      </c>
      <c r="AK116" s="387">
        <v>635497.36316735507</v>
      </c>
      <c r="AL116" s="387">
        <v>665535.33776646177</v>
      </c>
      <c r="AM116" s="388">
        <v>698118.24496599555</v>
      </c>
      <c r="AN116" s="387">
        <v>730747.6602104879</v>
      </c>
      <c r="AO116" s="387">
        <v>753279.09304511279</v>
      </c>
      <c r="AP116" s="387">
        <v>774493.30241905281</v>
      </c>
      <c r="AQ116" s="387">
        <v>804458.60834808066</v>
      </c>
      <c r="AR116" s="387">
        <v>854837.88407622115</v>
      </c>
      <c r="AS116" s="387">
        <v>886707.94555397879</v>
      </c>
      <c r="AT116" s="387">
        <v>907548.7455215191</v>
      </c>
      <c r="AU116" s="387">
        <v>880042.06723283802</v>
      </c>
      <c r="AV116" s="387">
        <v>832906.97668955359</v>
      </c>
      <c r="AW116" s="388">
        <v>817817.58217650116</v>
      </c>
      <c r="AX116" s="387">
        <v>925440.64925730729</v>
      </c>
      <c r="AY116" s="387">
        <v>957679.29472933011</v>
      </c>
      <c r="AZ116" s="387">
        <v>1036002.7861</v>
      </c>
      <c r="BA116" s="387">
        <v>917985.31618108985</v>
      </c>
      <c r="BB116" s="387">
        <v>956049.40923815581</v>
      </c>
      <c r="BC116" s="387">
        <v>970673.06245943555</v>
      </c>
      <c r="BD116" s="387">
        <v>958404.57614170108</v>
      </c>
      <c r="BE116" s="387">
        <v>1014646.4489965782</v>
      </c>
      <c r="BF116" s="387">
        <v>1079578</v>
      </c>
      <c r="BG116" s="387">
        <v>1097159.3843152903</v>
      </c>
      <c r="BH116" s="389"/>
      <c r="BL116" s="694">
        <f t="shared" si="5"/>
        <v>3.1812491977737167E-2</v>
      </c>
    </row>
    <row r="117" spans="1:64" x14ac:dyDescent="0.2">
      <c r="A117" s="907">
        <v>99.9</v>
      </c>
      <c r="B117" s="396">
        <v>356321.02287400846</v>
      </c>
      <c r="C117" s="396">
        <f t="shared" si="3"/>
        <v>375454.12294650578</v>
      </c>
      <c r="D117" s="396">
        <v>394587.22301900317</v>
      </c>
      <c r="E117" s="396">
        <f t="shared" si="4"/>
        <v>410056.39049046591</v>
      </c>
      <c r="F117" s="396">
        <v>425525.55796192866</v>
      </c>
      <c r="G117" s="393">
        <v>401094.71765487461</v>
      </c>
      <c r="H117" s="393">
        <v>411375.10666525149</v>
      </c>
      <c r="I117" s="397">
        <v>360597.1214343516</v>
      </c>
      <c r="J117" s="396">
        <v>334797.33070790512</v>
      </c>
      <c r="K117" s="396">
        <v>365067.4446882428</v>
      </c>
      <c r="L117" s="396">
        <v>378722.70339539979</v>
      </c>
      <c r="M117" s="393">
        <v>406450.56414091063</v>
      </c>
      <c r="N117" s="393">
        <v>368304.26452032273</v>
      </c>
      <c r="O117" s="393">
        <v>377558.42297430133</v>
      </c>
      <c r="P117" s="393">
        <v>379137.14870668127</v>
      </c>
      <c r="Q117" s="393">
        <v>404902.43321718933</v>
      </c>
      <c r="R117" s="393">
        <v>414393.48503539228</v>
      </c>
      <c r="S117" s="394">
        <v>437616.67137195286</v>
      </c>
      <c r="T117" s="393">
        <v>403635.67756485334</v>
      </c>
      <c r="U117" s="393">
        <v>445997.88625754294</v>
      </c>
      <c r="V117" s="393">
        <v>428387.24166398629</v>
      </c>
      <c r="W117" s="393">
        <v>465253.19125772855</v>
      </c>
      <c r="X117" s="393">
        <v>537757.60572151595</v>
      </c>
      <c r="Y117" s="393">
        <v>551171.96631253092</v>
      </c>
      <c r="Z117" s="393">
        <v>537791.36983223481</v>
      </c>
      <c r="AA117" s="393">
        <v>602802.95170941728</v>
      </c>
      <c r="AB117" s="393">
        <v>780943.16546952573</v>
      </c>
      <c r="AC117" s="394">
        <v>747954.89368714613</v>
      </c>
      <c r="AD117" s="393">
        <v>751882.81689568912</v>
      </c>
      <c r="AE117" s="393">
        <v>655244.09663667995</v>
      </c>
      <c r="AF117" s="393">
        <v>732940.2371278886</v>
      </c>
      <c r="AG117" s="393">
        <v>666176.07012499438</v>
      </c>
      <c r="AH117" s="393">
        <v>669528.15880397707</v>
      </c>
      <c r="AI117" s="393">
        <v>708907.08595747116</v>
      </c>
      <c r="AJ117" s="393">
        <v>750065.88263685838</v>
      </c>
      <c r="AK117" s="393">
        <v>817722.28447743587</v>
      </c>
      <c r="AL117" s="393">
        <v>855227.12146862061</v>
      </c>
      <c r="AM117" s="394">
        <v>904866.02246966271</v>
      </c>
      <c r="AN117" s="393">
        <v>954346.44729986705</v>
      </c>
      <c r="AO117" s="393">
        <v>983315.64144736843</v>
      </c>
      <c r="AP117" s="393">
        <v>1006417.1989914371</v>
      </c>
      <c r="AQ117" s="393">
        <v>1057114.3738939401</v>
      </c>
      <c r="AR117" s="393">
        <v>1121369.9704191217</v>
      </c>
      <c r="AS117" s="393">
        <v>1167135.4975021055</v>
      </c>
      <c r="AT117" s="393">
        <v>1203242.7589681579</v>
      </c>
      <c r="AU117" s="393">
        <v>1160130.3128096249</v>
      </c>
      <c r="AV117" s="393">
        <v>1106256.7176371345</v>
      </c>
      <c r="AW117" s="394">
        <v>1067511.3113350179</v>
      </c>
      <c r="AX117" s="393">
        <v>1227229.7799004188</v>
      </c>
      <c r="AY117" s="393">
        <v>1257439.0099908246</v>
      </c>
      <c r="AZ117" s="393">
        <v>1377440.4233500001</v>
      </c>
      <c r="BA117" s="393">
        <v>1199040.0122212186</v>
      </c>
      <c r="BB117" s="393">
        <v>1257407.6190200727</v>
      </c>
      <c r="BC117" s="393">
        <v>1282768.3449776657</v>
      </c>
      <c r="BD117" s="393">
        <v>1271231.7696602719</v>
      </c>
      <c r="BE117" s="393">
        <v>1326306.8469897346</v>
      </c>
      <c r="BF117" s="393">
        <v>1415279</v>
      </c>
      <c r="BG117" s="393">
        <v>1432220.8700625084</v>
      </c>
      <c r="BH117" s="395"/>
      <c r="BL117" s="694">
        <f t="shared" si="5"/>
        <v>3.356602305642209E-2</v>
      </c>
    </row>
    <row r="118" spans="1:64" x14ac:dyDescent="0.2">
      <c r="A118" s="908">
        <v>99.91</v>
      </c>
      <c r="B118" s="387">
        <v>372204.30178933771</v>
      </c>
      <c r="C118" s="387">
        <f t="shared" si="3"/>
        <v>394239.52734381426</v>
      </c>
      <c r="D118" s="398">
        <v>416274.75289829081</v>
      </c>
      <c r="E118" s="398">
        <f t="shared" si="4"/>
        <v>432101.02186690446</v>
      </c>
      <c r="F118" s="398">
        <v>447927.2908355181</v>
      </c>
      <c r="G118" s="387">
        <v>422045.45811880642</v>
      </c>
      <c r="H118" s="387">
        <v>437338.18377202289</v>
      </c>
      <c r="I118" s="399">
        <v>379697.74453773012</v>
      </c>
      <c r="J118" s="398">
        <v>350273.75084045721</v>
      </c>
      <c r="K118" s="398">
        <v>383252.93792283779</v>
      </c>
      <c r="L118" s="398">
        <v>399652.53756845568</v>
      </c>
      <c r="M118" s="387">
        <v>424763.21244599536</v>
      </c>
      <c r="N118" s="387">
        <v>387778.34932894894</v>
      </c>
      <c r="O118" s="387">
        <v>396096.32056593173</v>
      </c>
      <c r="P118" s="387">
        <v>397899.59386131359</v>
      </c>
      <c r="Q118" s="387">
        <v>425147.38095238095</v>
      </c>
      <c r="R118" s="387">
        <v>435334.64607748116</v>
      </c>
      <c r="S118" s="388">
        <v>462352.86076877138</v>
      </c>
      <c r="T118" s="387">
        <v>426923.14784818958</v>
      </c>
      <c r="U118" s="387">
        <v>470023.15359216667</v>
      </c>
      <c r="V118" s="387">
        <v>459461.06507987564</v>
      </c>
      <c r="W118" s="387">
        <v>491029.52098268387</v>
      </c>
      <c r="X118" s="387">
        <v>578406.49581858795</v>
      </c>
      <c r="Y118" s="387">
        <v>586770.65511904296</v>
      </c>
      <c r="Z118" s="387">
        <v>563061.28978804674</v>
      </c>
      <c r="AA118" s="387">
        <v>638980.46885832085</v>
      </c>
      <c r="AB118" s="387">
        <v>842899.83548114507</v>
      </c>
      <c r="AC118" s="388">
        <v>793166.81433279812</v>
      </c>
      <c r="AD118" s="387">
        <v>804181.82349023805</v>
      </c>
      <c r="AE118" s="387">
        <v>694623.1410839106</v>
      </c>
      <c r="AF118" s="387">
        <v>781673.04218661692</v>
      </c>
      <c r="AG118" s="387">
        <v>710656.92683580879</v>
      </c>
      <c r="AH118" s="387">
        <v>713447.69389450981</v>
      </c>
      <c r="AI118" s="387">
        <v>752234.1794838839</v>
      </c>
      <c r="AJ118" s="387">
        <v>798775.24461730022</v>
      </c>
      <c r="AK118" s="387">
        <v>871882.2205375887</v>
      </c>
      <c r="AL118" s="387">
        <v>916900.40094531281</v>
      </c>
      <c r="AM118" s="388">
        <v>968826.62581677572</v>
      </c>
      <c r="AN118" s="387">
        <v>1028624.8581551046</v>
      </c>
      <c r="AO118" s="387">
        <v>1056701.5859962406</v>
      </c>
      <c r="AP118" s="387">
        <v>1082252.0390318795</v>
      </c>
      <c r="AQ118" s="387">
        <v>1131578.9161530479</v>
      </c>
      <c r="AR118" s="387">
        <v>1202260.3391109104</v>
      </c>
      <c r="AS118" s="387">
        <v>1261691.2892711686</v>
      </c>
      <c r="AT118" s="387">
        <v>1298424.8488512696</v>
      </c>
      <c r="AU118" s="387">
        <v>1248241.7812619088</v>
      </c>
      <c r="AV118" s="387">
        <v>1192869.6525323282</v>
      </c>
      <c r="AW118" s="388">
        <v>1148467.6657538882</v>
      </c>
      <c r="AX118" s="387">
        <v>1317691.0279473346</v>
      </c>
      <c r="AY118" s="387">
        <v>1353918.8939239471</v>
      </c>
      <c r="AZ118" s="387">
        <v>1481130.0188499999</v>
      </c>
      <c r="BA118" s="387">
        <v>1294924.0528800846</v>
      </c>
      <c r="BB118" s="387">
        <v>1356286.6249204604</v>
      </c>
      <c r="BC118" s="387">
        <v>1380199.4923261937</v>
      </c>
      <c r="BD118" s="387">
        <v>1369463.9901062003</v>
      </c>
      <c r="BE118" s="387">
        <v>1423193.3658559143</v>
      </c>
      <c r="BF118" s="387">
        <v>1525214</v>
      </c>
      <c r="BG118" s="387">
        <v>1539315.0170678725</v>
      </c>
      <c r="BH118" s="389"/>
      <c r="BL118" s="694">
        <f t="shared" si="5"/>
        <v>3.4075226246620627E-2</v>
      </c>
    </row>
    <row r="119" spans="1:64" x14ac:dyDescent="0.2">
      <c r="A119" s="908">
        <v>99.92</v>
      </c>
      <c r="B119" s="387">
        <v>392434.87025763997</v>
      </c>
      <c r="C119" s="387">
        <f t="shared" si="3"/>
        <v>415013.15641482448</v>
      </c>
      <c r="D119" s="387">
        <v>437591.44257200899</v>
      </c>
      <c r="E119" s="387">
        <f t="shared" si="4"/>
        <v>458513.84165531944</v>
      </c>
      <c r="F119" s="387">
        <v>479436.24073862989</v>
      </c>
      <c r="G119" s="387">
        <v>447720.08442672872</v>
      </c>
      <c r="H119" s="387">
        <v>458808.44300573121</v>
      </c>
      <c r="I119" s="388">
        <v>402519.85054622695</v>
      </c>
      <c r="J119" s="387">
        <v>370002.46109883778</v>
      </c>
      <c r="K119" s="387">
        <v>405683.40144450538</v>
      </c>
      <c r="L119" s="387">
        <v>419528.84030668129</v>
      </c>
      <c r="M119" s="387">
        <v>451537.05923894985</v>
      </c>
      <c r="N119" s="387">
        <v>408591.38339769823</v>
      </c>
      <c r="O119" s="387">
        <v>417423.65626316529</v>
      </c>
      <c r="P119" s="387">
        <v>419432.50624188554</v>
      </c>
      <c r="Q119" s="387">
        <v>449601.32984901278</v>
      </c>
      <c r="R119" s="387">
        <v>461616.87725790823</v>
      </c>
      <c r="S119" s="388">
        <v>491592.28201856778</v>
      </c>
      <c r="T119" s="387">
        <v>454167.8035834434</v>
      </c>
      <c r="U119" s="387">
        <v>500392.24217237841</v>
      </c>
      <c r="V119" s="387">
        <v>493797.43797576928</v>
      </c>
      <c r="W119" s="387">
        <v>524180.92208779242</v>
      </c>
      <c r="X119" s="387">
        <v>629069.72657717322</v>
      </c>
      <c r="Y119" s="387">
        <v>612645.98091107106</v>
      </c>
      <c r="Z119" s="387">
        <v>593381.45895745954</v>
      </c>
      <c r="AA119" s="387">
        <v>679193.20949027617</v>
      </c>
      <c r="AB119" s="387">
        <v>911068.16987077927</v>
      </c>
      <c r="AC119" s="388">
        <v>858333.48880250147</v>
      </c>
      <c r="AD119" s="387">
        <v>861817.6470779326</v>
      </c>
      <c r="AE119" s="387">
        <v>745124.32545528631</v>
      </c>
      <c r="AF119" s="387">
        <v>838274.6583983748</v>
      </c>
      <c r="AG119" s="387">
        <v>761015.07449011516</v>
      </c>
      <c r="AH119" s="387">
        <v>763931.08799603477</v>
      </c>
      <c r="AI119" s="387">
        <v>802969.19633548986</v>
      </c>
      <c r="AJ119" s="387">
        <v>859158.48214160802</v>
      </c>
      <c r="AK119" s="387">
        <v>936977.53728680999</v>
      </c>
      <c r="AL119" s="387">
        <v>992331.38113166671</v>
      </c>
      <c r="AM119" s="388">
        <v>1048155.6249499934</v>
      </c>
      <c r="AN119" s="387">
        <v>1114129.9742751452</v>
      </c>
      <c r="AO119" s="387">
        <v>1147370.707236842</v>
      </c>
      <c r="AP119" s="387">
        <v>1169299.2313453329</v>
      </c>
      <c r="AQ119" s="387">
        <v>1221893.107341185</v>
      </c>
      <c r="AR119" s="387">
        <v>1300342.4618062153</v>
      </c>
      <c r="AS119" s="387">
        <v>1375345.9292397865</v>
      </c>
      <c r="AT119" s="387">
        <v>1418538.9489565138</v>
      </c>
      <c r="AU119" s="387">
        <v>1357961.2396428767</v>
      </c>
      <c r="AV119" s="387">
        <v>1294736.5267648348</v>
      </c>
      <c r="AW119" s="388">
        <v>1250312.7701066788</v>
      </c>
      <c r="AX119" s="387">
        <v>1427760.3508781069</v>
      </c>
      <c r="AY119" s="387">
        <v>1472396.8375981241</v>
      </c>
      <c r="AZ119" s="387">
        <v>1609448.2481</v>
      </c>
      <c r="BA119" s="387">
        <v>1414378.2543289617</v>
      </c>
      <c r="BB119" s="387">
        <v>1484063.3007462255</v>
      </c>
      <c r="BC119" s="387">
        <v>1500011.0981941738</v>
      </c>
      <c r="BD119" s="387">
        <v>1496218.8498104238</v>
      </c>
      <c r="BE119" s="387">
        <v>1546937.636548599</v>
      </c>
      <c r="BF119" s="387">
        <v>1656144</v>
      </c>
      <c r="BG119" s="387">
        <v>1665045.8526399788</v>
      </c>
      <c r="BH119" s="389"/>
      <c r="BL119" s="694">
        <f t="shared" si="5"/>
        <v>3.4633084864349684E-2</v>
      </c>
    </row>
    <row r="120" spans="1:64" x14ac:dyDescent="0.2">
      <c r="A120" s="908">
        <v>99.93</v>
      </c>
      <c r="B120" s="400">
        <v>417782.70276086818</v>
      </c>
      <c r="C120" s="400">
        <f t="shared" si="3"/>
        <v>443010.71973229258</v>
      </c>
      <c r="D120" s="400">
        <v>468238.73670371692</v>
      </c>
      <c r="E120" s="400">
        <f t="shared" si="4"/>
        <v>491325.61906427157</v>
      </c>
      <c r="F120" s="400">
        <v>514412.50142482616</v>
      </c>
      <c r="G120" s="400">
        <v>477394.67641034158</v>
      </c>
      <c r="H120" s="400">
        <v>473645.32715983863</v>
      </c>
      <c r="I120" s="401">
        <v>430688.78590936679</v>
      </c>
      <c r="J120" s="400">
        <v>392961.63456920563</v>
      </c>
      <c r="K120" s="400">
        <v>432804.60778935818</v>
      </c>
      <c r="L120" s="400">
        <v>443959.11763417308</v>
      </c>
      <c r="M120" s="400">
        <v>480451.52480059827</v>
      </c>
      <c r="N120" s="400">
        <v>430226.4306198142</v>
      </c>
      <c r="O120" s="387">
        <v>445419.18849178485</v>
      </c>
      <c r="P120" s="387">
        <v>447133.48946369719</v>
      </c>
      <c r="Q120" s="387">
        <v>479224.34959349595</v>
      </c>
      <c r="R120" s="387">
        <v>491752.75075630751</v>
      </c>
      <c r="S120" s="388">
        <v>528216.76285357517</v>
      </c>
      <c r="T120" s="387">
        <v>488302.32512646716</v>
      </c>
      <c r="U120" s="387">
        <v>537428.1468746441</v>
      </c>
      <c r="V120" s="387">
        <v>537655.32271898794</v>
      </c>
      <c r="W120" s="387">
        <v>564101.91031776997</v>
      </c>
      <c r="X120" s="387">
        <v>687878.50942053343</v>
      </c>
      <c r="Y120" s="387">
        <v>672910.92750410817</v>
      </c>
      <c r="Z120" s="387">
        <v>631606.90729853197</v>
      </c>
      <c r="AA120" s="387">
        <v>738743.08069106436</v>
      </c>
      <c r="AB120" s="387">
        <v>998076.34185416007</v>
      </c>
      <c r="AC120" s="388">
        <v>934530.15625792276</v>
      </c>
      <c r="AD120" s="387">
        <v>934837.54312445177</v>
      </c>
      <c r="AE120" s="387">
        <v>807126.26100993634</v>
      </c>
      <c r="AF120" s="387">
        <v>906522.92755571159</v>
      </c>
      <c r="AG120" s="387">
        <v>817844.84587995172</v>
      </c>
      <c r="AH120" s="387">
        <v>830517.98852669343</v>
      </c>
      <c r="AI120" s="387">
        <v>870053.55218999472</v>
      </c>
      <c r="AJ120" s="387">
        <v>935609.18927237368</v>
      </c>
      <c r="AK120" s="387">
        <v>1019573.7205170072</v>
      </c>
      <c r="AL120" s="387">
        <v>1085449.1184755818</v>
      </c>
      <c r="AM120" s="388">
        <v>1142991.9265235367</v>
      </c>
      <c r="AN120" s="387">
        <v>1218179.7945919191</v>
      </c>
      <c r="AO120" s="387">
        <v>1257484.8096804512</v>
      </c>
      <c r="AP120" s="387">
        <v>1284391.1365054797</v>
      </c>
      <c r="AQ120" s="387">
        <v>1337755.5422591076</v>
      </c>
      <c r="AR120" s="387">
        <v>1429035.0955735601</v>
      </c>
      <c r="AS120" s="387">
        <v>1523958.4422484511</v>
      </c>
      <c r="AT120" s="387">
        <v>1563292.2523959873</v>
      </c>
      <c r="AU120" s="387">
        <v>1489808.7082584791</v>
      </c>
      <c r="AV120" s="387">
        <v>1413258.3692831744</v>
      </c>
      <c r="AW120" s="388">
        <v>1372616.6411511584</v>
      </c>
      <c r="AX120" s="387">
        <v>1570220.4543655342</v>
      </c>
      <c r="AY120" s="387">
        <v>1623787.141298807</v>
      </c>
      <c r="AZ120" s="387">
        <v>1774227.9368</v>
      </c>
      <c r="BA120" s="387">
        <v>1557817.0632754827</v>
      </c>
      <c r="BB120" s="387">
        <v>1644425.7105532095</v>
      </c>
      <c r="BC120" s="387">
        <v>1654214.1496773944</v>
      </c>
      <c r="BD120" s="387">
        <v>1652886.42243412</v>
      </c>
      <c r="BE120" s="387">
        <v>1702107.331822806</v>
      </c>
      <c r="BF120" s="387">
        <v>1822192</v>
      </c>
      <c r="BG120" s="387">
        <v>1832005.7437602519</v>
      </c>
      <c r="BH120" s="389"/>
      <c r="BL120" s="694">
        <f t="shared" si="5"/>
        <v>3.5261683880697392E-2</v>
      </c>
    </row>
    <row r="121" spans="1:64" x14ac:dyDescent="0.2">
      <c r="A121" s="908">
        <v>99.94</v>
      </c>
      <c r="B121" s="400">
        <v>454441.6648219885</v>
      </c>
      <c r="C121" s="400">
        <f t="shared" si="3"/>
        <v>480954.998778868</v>
      </c>
      <c r="D121" s="400">
        <v>507468.33273574751</v>
      </c>
      <c r="E121" s="400">
        <f t="shared" si="4"/>
        <v>534137.92619917437</v>
      </c>
      <c r="F121" s="400">
        <v>560807.51966260117</v>
      </c>
      <c r="G121" s="400">
        <v>519093.70508774847</v>
      </c>
      <c r="H121" s="400">
        <v>517391.4949055402</v>
      </c>
      <c r="I121" s="401">
        <v>463386.27275945782</v>
      </c>
      <c r="J121" s="400">
        <v>418666.96787052153</v>
      </c>
      <c r="K121" s="400">
        <v>463785.79904918629</v>
      </c>
      <c r="L121" s="400">
        <v>478400.37108433741</v>
      </c>
      <c r="M121" s="400">
        <v>515516.24127617152</v>
      </c>
      <c r="N121" s="400">
        <v>462217.14870186982</v>
      </c>
      <c r="O121" s="387">
        <v>482681.72430136212</v>
      </c>
      <c r="P121" s="387">
        <v>482677.36659009953</v>
      </c>
      <c r="Q121" s="387">
        <v>516896.64924506389</v>
      </c>
      <c r="R121" s="387">
        <v>529869.30919023708</v>
      </c>
      <c r="S121" s="388">
        <v>576702.46158857702</v>
      </c>
      <c r="T121" s="387">
        <v>530906.27289491391</v>
      </c>
      <c r="U121" s="387">
        <v>582733.22509393143</v>
      </c>
      <c r="V121" s="387">
        <v>589701.6601265145</v>
      </c>
      <c r="W121" s="387">
        <v>614122.64907667972</v>
      </c>
      <c r="X121" s="387">
        <v>769415.09143749624</v>
      </c>
      <c r="Y121" s="387">
        <v>732303.48177093279</v>
      </c>
      <c r="Z121" s="387">
        <v>700449.23213750741</v>
      </c>
      <c r="AA121" s="387">
        <v>811162.80795052357</v>
      </c>
      <c r="AB121" s="387">
        <v>1113337.4420795043</v>
      </c>
      <c r="AC121" s="388">
        <v>1041162.7866982169</v>
      </c>
      <c r="AD121" s="387">
        <v>1028778.1217717571</v>
      </c>
      <c r="AE121" s="387">
        <v>886130.96824750025</v>
      </c>
      <c r="AF121" s="387">
        <v>992211.55595607206</v>
      </c>
      <c r="AG121" s="387">
        <v>892486.44086229755</v>
      </c>
      <c r="AH121" s="387">
        <v>917224.57897192182</v>
      </c>
      <c r="AI121" s="387">
        <v>959842.77366008318</v>
      </c>
      <c r="AJ121" s="387">
        <v>1037097.4913610991</v>
      </c>
      <c r="AK121" s="387">
        <v>1122368.1235850223</v>
      </c>
      <c r="AL121" s="387">
        <v>1198917.5072455918</v>
      </c>
      <c r="AM121" s="388">
        <v>1278332.8173756502</v>
      </c>
      <c r="AN121" s="387">
        <v>1350704.8580899783</v>
      </c>
      <c r="AO121" s="387">
        <v>1396563.7147556392</v>
      </c>
      <c r="AP121" s="387">
        <v>1430918.0179494219</v>
      </c>
      <c r="AQ121" s="387">
        <v>1480000.697687191</v>
      </c>
      <c r="AR121" s="387">
        <v>1596854.4711081542</v>
      </c>
      <c r="AS121" s="387">
        <v>1700021.2344674813</v>
      </c>
      <c r="AT121" s="387">
        <v>1751260.6266514398</v>
      </c>
      <c r="AU121" s="387">
        <v>1671825.4676901302</v>
      </c>
      <c r="AV121" s="387">
        <v>1586912.5942081602</v>
      </c>
      <c r="AW121" s="388">
        <v>1534959.3332311304</v>
      </c>
      <c r="AX121" s="387">
        <v>1765471.2623174519</v>
      </c>
      <c r="AY121" s="387">
        <v>1815396.8844428584</v>
      </c>
      <c r="AZ121" s="387">
        <v>1987393.8870999999</v>
      </c>
      <c r="BA121" s="387">
        <v>1743241.1729425159</v>
      </c>
      <c r="BB121" s="387">
        <v>1846753.2038044001</v>
      </c>
      <c r="BC121" s="387">
        <v>1847866.4611728322</v>
      </c>
      <c r="BD121" s="387">
        <v>1857239.7926452002</v>
      </c>
      <c r="BE121" s="387">
        <v>1905370.3066678997</v>
      </c>
      <c r="BF121" s="387">
        <v>2043997</v>
      </c>
      <c r="BG121" s="387">
        <v>2055654.8493594006</v>
      </c>
      <c r="BH121" s="389"/>
      <c r="BL121" s="694">
        <f t="shared" si="5"/>
        <v>3.6112480882170672E-2</v>
      </c>
    </row>
    <row r="122" spans="1:64" x14ac:dyDescent="0.2">
      <c r="A122" s="908">
        <v>99.95</v>
      </c>
      <c r="B122" s="387">
        <v>501205.69021705707</v>
      </c>
      <c r="C122" s="387">
        <f t="shared" si="3"/>
        <v>530030.9400051462</v>
      </c>
      <c r="D122" s="387">
        <v>558856.18979323527</v>
      </c>
      <c r="E122" s="387">
        <f t="shared" si="4"/>
        <v>586029.31397788972</v>
      </c>
      <c r="F122" s="387">
        <v>613202.43816254416</v>
      </c>
      <c r="G122" s="387">
        <v>569933.75961911096</v>
      </c>
      <c r="H122" s="387">
        <v>570264.43403735931</v>
      </c>
      <c r="I122" s="388">
        <v>506586.86045923526</v>
      </c>
      <c r="J122" s="387">
        <v>456836.46071462875</v>
      </c>
      <c r="K122" s="387">
        <v>510465.27541598096</v>
      </c>
      <c r="L122" s="387">
        <v>524085.76648411836</v>
      </c>
      <c r="M122" s="387">
        <v>560966.41139082762</v>
      </c>
      <c r="N122" s="387">
        <v>500822.10664168553</v>
      </c>
      <c r="O122" s="387">
        <v>526978.15703552868</v>
      </c>
      <c r="P122" s="387">
        <v>526278.10180099204</v>
      </c>
      <c r="Q122" s="387">
        <v>563623.51916376303</v>
      </c>
      <c r="R122" s="387">
        <v>580887.75795224251</v>
      </c>
      <c r="S122" s="388">
        <v>637912.72327487916</v>
      </c>
      <c r="T122" s="387">
        <v>587162.92469286546</v>
      </c>
      <c r="U122" s="387">
        <v>644609.45451440278</v>
      </c>
      <c r="V122" s="387">
        <v>655805.71255494806</v>
      </c>
      <c r="W122" s="387">
        <v>691089.7134523344</v>
      </c>
      <c r="X122" s="387">
        <v>826817.35345287749</v>
      </c>
      <c r="Y122" s="387">
        <v>830345.9805289103</v>
      </c>
      <c r="Z122" s="387">
        <v>792997.02010934683</v>
      </c>
      <c r="AA122" s="387">
        <v>908339.72297223331</v>
      </c>
      <c r="AB122" s="387">
        <v>1273631.15814584</v>
      </c>
      <c r="AC122" s="388">
        <v>1175584.8560804529</v>
      </c>
      <c r="AD122" s="387">
        <v>1167175.3759380176</v>
      </c>
      <c r="AE122" s="387">
        <v>997578.14484531234</v>
      </c>
      <c r="AF122" s="387">
        <v>1119136.5461807516</v>
      </c>
      <c r="AG122" s="387">
        <v>1003775.256171506</v>
      </c>
      <c r="AH122" s="387">
        <v>1027325.5189958307</v>
      </c>
      <c r="AI122" s="387">
        <v>1084821.6091141482</v>
      </c>
      <c r="AJ122" s="387">
        <v>1169750.2351739672</v>
      </c>
      <c r="AK122" s="387">
        <v>1265642.5934056886</v>
      </c>
      <c r="AL122" s="387">
        <v>1362587.1711043096</v>
      </c>
      <c r="AM122" s="388">
        <v>1456066.8369115884</v>
      </c>
      <c r="AN122" s="387">
        <v>1533039.9462708728</v>
      </c>
      <c r="AO122" s="387">
        <v>1582877.2039473683</v>
      </c>
      <c r="AP122" s="387">
        <v>1617006.2721247221</v>
      </c>
      <c r="AQ122" s="387">
        <v>1687191.679685116</v>
      </c>
      <c r="AR122" s="387">
        <v>1823092.1086770573</v>
      </c>
      <c r="AS122" s="387">
        <v>1932943.3102004086</v>
      </c>
      <c r="AT122" s="387">
        <v>1999722.1595234894</v>
      </c>
      <c r="AU122" s="387">
        <v>1906852.9281942404</v>
      </c>
      <c r="AV122" s="387">
        <v>1815576.1381862059</v>
      </c>
      <c r="AW122" s="388">
        <v>1761329.6934438536</v>
      </c>
      <c r="AX122" s="387">
        <v>2027275.4801462472</v>
      </c>
      <c r="AY122" s="387">
        <v>2069124.7107248444</v>
      </c>
      <c r="AZ122" s="387">
        <v>2272438.8789999997</v>
      </c>
      <c r="BA122" s="387">
        <v>1992840.3428812625</v>
      </c>
      <c r="BB122" s="387">
        <v>2114445.5426524747</v>
      </c>
      <c r="BC122" s="387">
        <v>2112700.4767495128</v>
      </c>
      <c r="BD122" s="387">
        <v>2122719.8230622676</v>
      </c>
      <c r="BE122" s="387">
        <v>2174736.9449736429</v>
      </c>
      <c r="BF122" s="387">
        <v>2334070</v>
      </c>
      <c r="BG122" s="387">
        <v>2349483.3494258989</v>
      </c>
      <c r="BH122" s="389"/>
      <c r="BL122" s="694">
        <f t="shared" si="5"/>
        <v>3.6985077029715541E-2</v>
      </c>
    </row>
    <row r="123" spans="1:64" x14ac:dyDescent="0.2">
      <c r="A123" s="908">
        <v>99.96</v>
      </c>
      <c r="B123" s="387">
        <v>562033.67429133609</v>
      </c>
      <c r="C123" s="387">
        <f t="shared" si="3"/>
        <v>598098.45720064593</v>
      </c>
      <c r="D123" s="387">
        <v>634163.24010995566</v>
      </c>
      <c r="E123" s="387">
        <f t="shared" si="4"/>
        <v>661074.84913852962</v>
      </c>
      <c r="F123" s="387">
        <v>687986.45816710358</v>
      </c>
      <c r="G123" s="387">
        <v>647423.89221059624</v>
      </c>
      <c r="H123" s="387">
        <v>646360.0665994481</v>
      </c>
      <c r="I123" s="388">
        <v>569151.48948007287</v>
      </c>
      <c r="J123" s="387">
        <v>510551.55988857936</v>
      </c>
      <c r="K123" s="387">
        <v>572539.10106966528</v>
      </c>
      <c r="L123" s="387">
        <v>582976.71719605697</v>
      </c>
      <c r="M123" s="387">
        <v>629042.69171651721</v>
      </c>
      <c r="N123" s="387">
        <v>560977.36817955878</v>
      </c>
      <c r="O123" s="387">
        <v>593438.36785563827</v>
      </c>
      <c r="P123" s="387">
        <v>587726.40084556735</v>
      </c>
      <c r="Q123" s="387">
        <v>628393.43786295003</v>
      </c>
      <c r="R123" s="387">
        <v>654865.3223485183</v>
      </c>
      <c r="S123" s="388">
        <v>724144.95059449482</v>
      </c>
      <c r="T123" s="387">
        <v>665110.91754093056</v>
      </c>
      <c r="U123" s="387">
        <v>729736.2682454742</v>
      </c>
      <c r="V123" s="387">
        <v>762174.80572531361</v>
      </c>
      <c r="W123" s="387">
        <v>800338.64891235123</v>
      </c>
      <c r="X123" s="387">
        <v>935123.83889207407</v>
      </c>
      <c r="Y123" s="387">
        <v>977517.71897810209</v>
      </c>
      <c r="Z123" s="387">
        <v>902776.65677426592</v>
      </c>
      <c r="AA123" s="387">
        <v>1059759.6646842049</v>
      </c>
      <c r="AB123" s="387">
        <v>1508273.6585859654</v>
      </c>
      <c r="AC123" s="388">
        <v>1380251.255049438</v>
      </c>
      <c r="AD123" s="387">
        <v>1370327.209579963</v>
      </c>
      <c r="AE123" s="387">
        <v>1152417.992586904</v>
      </c>
      <c r="AF123" s="387">
        <v>1309475.7929464953</v>
      </c>
      <c r="AG123" s="387">
        <v>1168844.585462509</v>
      </c>
      <c r="AH123" s="387">
        <v>1183946.9818059891</v>
      </c>
      <c r="AI123" s="387">
        <v>1263316.0043128687</v>
      </c>
      <c r="AJ123" s="387">
        <v>1355042.3907021643</v>
      </c>
      <c r="AK123" s="387">
        <v>1484692.317956669</v>
      </c>
      <c r="AL123" s="387">
        <v>1611393.3949998647</v>
      </c>
      <c r="AM123" s="388">
        <v>1709649.80057341</v>
      </c>
      <c r="AN123" s="387">
        <v>1805745.8259957798</v>
      </c>
      <c r="AO123" s="387">
        <v>1851205.5592105263</v>
      </c>
      <c r="AP123" s="387">
        <v>1892060.2397833087</v>
      </c>
      <c r="AQ123" s="387">
        <v>1978392.9691218645</v>
      </c>
      <c r="AR123" s="387">
        <v>2147629.0861409428</v>
      </c>
      <c r="AS123" s="387">
        <v>2290418.3109503537</v>
      </c>
      <c r="AT123" s="387">
        <v>2363633.974315912</v>
      </c>
      <c r="AU123" s="387">
        <v>2264357.8394577825</v>
      </c>
      <c r="AV123" s="387">
        <v>2151123.7546583521</v>
      </c>
      <c r="AW123" s="388">
        <v>2082483.8255817643</v>
      </c>
      <c r="AX123" s="387">
        <v>2414261.1016957983</v>
      </c>
      <c r="AY123" s="387">
        <v>2450956.8912733202</v>
      </c>
      <c r="AZ123" s="387">
        <v>2681625.4827999999</v>
      </c>
      <c r="BA123" s="387">
        <v>2362297.2831101771</v>
      </c>
      <c r="BB123" s="387">
        <v>2500917.6895933361</v>
      </c>
      <c r="BC123" s="387">
        <v>2507752.5883346694</v>
      </c>
      <c r="BD123" s="387">
        <v>2511627.9429102298</v>
      </c>
      <c r="BE123" s="387">
        <v>2555604.1953666885</v>
      </c>
      <c r="BF123" s="387">
        <v>2750142</v>
      </c>
      <c r="BG123" s="387">
        <v>2751200.8658066234</v>
      </c>
      <c r="BH123" s="389"/>
      <c r="BL123" s="694">
        <f t="shared" si="5"/>
        <v>3.8060483984055926E-2</v>
      </c>
    </row>
    <row r="124" spans="1:64" x14ac:dyDescent="0.2">
      <c r="A124" s="908">
        <v>99.97</v>
      </c>
      <c r="B124" s="387">
        <v>659404.78355776903</v>
      </c>
      <c r="C124" s="387">
        <f t="shared" si="3"/>
        <v>708177.93229519855</v>
      </c>
      <c r="D124" s="387">
        <v>756951.08103262808</v>
      </c>
      <c r="E124" s="387">
        <f t="shared" si="4"/>
        <v>788732.93123214669</v>
      </c>
      <c r="F124" s="387">
        <v>820514.78143166529</v>
      </c>
      <c r="G124" s="387">
        <v>765705.08581077342</v>
      </c>
      <c r="H124" s="387">
        <v>758951.02340267459</v>
      </c>
      <c r="I124" s="388">
        <v>668897.31969451753</v>
      </c>
      <c r="J124" s="387">
        <v>596480.81692440691</v>
      </c>
      <c r="K124" s="387">
        <v>669702.31715121586</v>
      </c>
      <c r="L124" s="387">
        <v>685538.24512595846</v>
      </c>
      <c r="M124" s="387">
        <v>738062.33403954806</v>
      </c>
      <c r="N124" s="387">
        <v>656996.13141895772</v>
      </c>
      <c r="O124" s="387">
        <v>707696.39815334918</v>
      </c>
      <c r="P124" s="387">
        <v>694339.58703685203</v>
      </c>
      <c r="Q124" s="387">
        <v>740422.4390243903</v>
      </c>
      <c r="R124" s="387">
        <v>775067.06596763304</v>
      </c>
      <c r="S124" s="388">
        <v>870856.45406916772</v>
      </c>
      <c r="T124" s="387">
        <v>786496.82187445485</v>
      </c>
      <c r="U124" s="387">
        <v>886792.52692701807</v>
      </c>
      <c r="V124" s="387">
        <v>938737.42521711171</v>
      </c>
      <c r="W124" s="387">
        <v>965799.74108004838</v>
      </c>
      <c r="X124" s="387">
        <v>1117754.6531306221</v>
      </c>
      <c r="Y124" s="387">
        <v>1185557.8792945312</v>
      </c>
      <c r="Z124" s="387">
        <v>1044164.9608672857</v>
      </c>
      <c r="AA124" s="387">
        <v>1307082.8787353595</v>
      </c>
      <c r="AB124" s="387">
        <v>1875653.4180134502</v>
      </c>
      <c r="AC124" s="388">
        <v>1711941.4431674131</v>
      </c>
      <c r="AD124" s="387">
        <v>1689726.2569437677</v>
      </c>
      <c r="AE124" s="387">
        <v>1406999.329373413</v>
      </c>
      <c r="AF124" s="387">
        <v>1601456.2482625893</v>
      </c>
      <c r="AG124" s="387">
        <v>1432531.8851213444</v>
      </c>
      <c r="AH124" s="387">
        <v>1447499.733795959</v>
      </c>
      <c r="AI124" s="387">
        <v>1553100.1649458036</v>
      </c>
      <c r="AJ124" s="387">
        <v>1672067.9529652065</v>
      </c>
      <c r="AK124" s="387">
        <v>1833773.0243136073</v>
      </c>
      <c r="AL124" s="387">
        <v>1986930.4491589698</v>
      </c>
      <c r="AM124" s="388">
        <v>2115697.5945459395</v>
      </c>
      <c r="AN124" s="387">
        <v>2265525.4508036575</v>
      </c>
      <c r="AO124" s="387">
        <v>2313309.5700187972</v>
      </c>
      <c r="AP124" s="387">
        <v>2348294.8097710758</v>
      </c>
      <c r="AQ124" s="387">
        <v>2452354.1407823269</v>
      </c>
      <c r="AR124" s="387">
        <v>2656707.21411091</v>
      </c>
      <c r="AS124" s="387">
        <v>2897400.6236659628</v>
      </c>
      <c r="AT124" s="387">
        <v>2987272.942921761</v>
      </c>
      <c r="AU124" s="387">
        <v>2828857.3764494532</v>
      </c>
      <c r="AV124" s="387">
        <v>2695337.1201507756</v>
      </c>
      <c r="AW124" s="388">
        <v>2602717.8556400202</v>
      </c>
      <c r="AX124" s="387">
        <v>3041111.1824753652</v>
      </c>
      <c r="AY124" s="387">
        <v>3076157.2941686204</v>
      </c>
      <c r="AZ124" s="387">
        <v>3391939.6594499997</v>
      </c>
      <c r="BA124" s="387">
        <v>2984536.2569695301</v>
      </c>
      <c r="BB124" s="387">
        <v>3125606.5093229976</v>
      </c>
      <c r="BC124" s="387">
        <v>3155186.6768315956</v>
      </c>
      <c r="BD124" s="387">
        <v>3154163.8861694303</v>
      </c>
      <c r="BE124" s="387">
        <v>3171957.1638768152</v>
      </c>
      <c r="BF124" s="387">
        <v>3449149</v>
      </c>
      <c r="BG124" s="387">
        <v>3433357.9031786141</v>
      </c>
      <c r="BH124" s="389"/>
      <c r="BL124" s="694">
        <f t="shared" si="5"/>
        <v>3.9669087202277131E-2</v>
      </c>
    </row>
    <row r="125" spans="1:64" x14ac:dyDescent="0.2">
      <c r="A125" s="908">
        <v>99.98</v>
      </c>
      <c r="B125" s="387">
        <v>838556.72231445601</v>
      </c>
      <c r="C125" s="387">
        <f t="shared" si="3"/>
        <v>912065.39504034014</v>
      </c>
      <c r="D125" s="387">
        <v>985574.06776622427</v>
      </c>
      <c r="E125" s="387">
        <f t="shared" si="4"/>
        <v>1024479.2480629822</v>
      </c>
      <c r="F125" s="387">
        <v>1063384.4283597402</v>
      </c>
      <c r="G125" s="387">
        <v>990721.55981841334</v>
      </c>
      <c r="H125" s="387">
        <v>1002980.4255996603</v>
      </c>
      <c r="I125" s="388">
        <v>871634.06837952661</v>
      </c>
      <c r="J125" s="387">
        <v>765289.81630006724</v>
      </c>
      <c r="K125" s="387">
        <v>862858.59640702128</v>
      </c>
      <c r="L125" s="387">
        <v>899176.94216867478</v>
      </c>
      <c r="M125" s="387">
        <v>943699.84027085418</v>
      </c>
      <c r="N125" s="387">
        <v>828521.46369441377</v>
      </c>
      <c r="O125" s="387">
        <v>910726.25368627999</v>
      </c>
      <c r="P125" s="387">
        <v>902611.58194347343</v>
      </c>
      <c r="Q125" s="387">
        <v>956716.39953542396</v>
      </c>
      <c r="R125" s="387">
        <v>1006070.7905248628</v>
      </c>
      <c r="S125" s="388">
        <v>1156006.9910147132</v>
      </c>
      <c r="T125" s="387">
        <v>1052476.0182162526</v>
      </c>
      <c r="U125" s="387">
        <v>1204283.8735056359</v>
      </c>
      <c r="V125" s="387">
        <v>1253410.6789964619</v>
      </c>
      <c r="W125" s="387">
        <v>1298260.6748762401</v>
      </c>
      <c r="X125" s="387">
        <v>1559507.3535517289</v>
      </c>
      <c r="Y125" s="387">
        <v>1670341.2130737186</v>
      </c>
      <c r="Z125" s="387">
        <v>1420894.048363541</v>
      </c>
      <c r="AA125" s="387">
        <v>1800071.5496953332</v>
      </c>
      <c r="AB125" s="387">
        <v>2605457.6518432451</v>
      </c>
      <c r="AC125" s="388">
        <v>2399625.6382151609</v>
      </c>
      <c r="AD125" s="387">
        <v>2327617.182779456</v>
      </c>
      <c r="AE125" s="387">
        <v>1913461.3584145692</v>
      </c>
      <c r="AF125" s="387">
        <v>2246345.0132883261</v>
      </c>
      <c r="AG125" s="387">
        <v>2002883.3490010875</v>
      </c>
      <c r="AH125" s="387">
        <v>2011447.1783975277</v>
      </c>
      <c r="AI125" s="387">
        <v>2147680.5692415349</v>
      </c>
      <c r="AJ125" s="387">
        <v>2347909.3814966632</v>
      </c>
      <c r="AK125" s="387">
        <v>2580109.7153579122</v>
      </c>
      <c r="AL125" s="387">
        <v>2778296.1458869418</v>
      </c>
      <c r="AM125" s="388">
        <v>2976349.9245232702</v>
      </c>
      <c r="AN125" s="387">
        <v>3258919.9898403105</v>
      </c>
      <c r="AO125" s="387">
        <v>3256762.7185150376</v>
      </c>
      <c r="AP125" s="387">
        <v>3300860.6272311951</v>
      </c>
      <c r="AQ125" s="387">
        <v>3477512.2466589366</v>
      </c>
      <c r="AR125" s="387">
        <v>3768424.8420571182</v>
      </c>
      <c r="AS125" s="387">
        <v>4186672.603348217</v>
      </c>
      <c r="AT125" s="387">
        <v>4287593.5923014907</v>
      </c>
      <c r="AU125" s="387">
        <v>3978611.414012739</v>
      </c>
      <c r="AV125" s="387">
        <v>3855754.7296821107</v>
      </c>
      <c r="AW125" s="388">
        <v>3716186.9943858837</v>
      </c>
      <c r="AX125" s="387">
        <v>4434869.3515760098</v>
      </c>
      <c r="AY125" s="387">
        <v>4425738.0333367307</v>
      </c>
      <c r="AZ125" s="387">
        <v>4899789.3910999997</v>
      </c>
      <c r="BA125" s="387">
        <v>4315052.6885208888</v>
      </c>
      <c r="BB125" s="387">
        <v>4472457.1603902737</v>
      </c>
      <c r="BC125" s="387">
        <v>4545453.1447810475</v>
      </c>
      <c r="BD125" s="387">
        <v>4553084.8958745971</v>
      </c>
      <c r="BE125" s="387">
        <v>4534263.2571904194</v>
      </c>
      <c r="BF125" s="387">
        <v>4895367</v>
      </c>
      <c r="BG125" s="387">
        <v>4817711.7238107901</v>
      </c>
      <c r="BH125" s="389"/>
      <c r="BL125" s="694">
        <f t="shared" si="5"/>
        <v>4.12804431946594E-2</v>
      </c>
    </row>
    <row r="126" spans="1:64" x14ac:dyDescent="0.2">
      <c r="A126" s="907">
        <v>99.99</v>
      </c>
      <c r="B126" s="393">
        <v>1025176.7321527392</v>
      </c>
      <c r="C126" s="393">
        <f t="shared" si="3"/>
        <v>1106637.9535928031</v>
      </c>
      <c r="D126" s="393">
        <v>1188099.1750328669</v>
      </c>
      <c r="E126" s="393">
        <f t="shared" si="4"/>
        <v>1267926.8065407125</v>
      </c>
      <c r="F126" s="393">
        <v>1347754.4380485581</v>
      </c>
      <c r="G126" s="393">
        <v>1221578.474505896</v>
      </c>
      <c r="H126" s="393">
        <v>1259318.0317342388</v>
      </c>
      <c r="I126" s="394">
        <v>1073759.9109852316</v>
      </c>
      <c r="J126" s="393">
        <v>926722.50264143699</v>
      </c>
      <c r="K126" s="393">
        <v>1047504.6727006765</v>
      </c>
      <c r="L126" s="393">
        <v>1093186.9406352683</v>
      </c>
      <c r="M126" s="393">
        <v>1162931.4265536724</v>
      </c>
      <c r="N126" s="393">
        <v>1009042.3316636715</v>
      </c>
      <c r="O126" s="393">
        <v>1106325.3884636988</v>
      </c>
      <c r="P126" s="393">
        <v>1110684.3688205332</v>
      </c>
      <c r="Q126" s="393">
        <v>1192990.9407665506</v>
      </c>
      <c r="R126" s="393">
        <v>1253891.8882720945</v>
      </c>
      <c r="S126" s="394">
        <v>1461381.4609913677</v>
      </c>
      <c r="T126" s="393">
        <v>1328639.5131949463</v>
      </c>
      <c r="U126" s="393">
        <v>1542913.7207104634</v>
      </c>
      <c r="V126" s="393">
        <v>1560306.5660984239</v>
      </c>
      <c r="W126" s="393">
        <v>1684550.5247211552</v>
      </c>
      <c r="X126" s="393">
        <v>2015667.0336687688</v>
      </c>
      <c r="Y126" s="393">
        <v>2300797.1256735581</v>
      </c>
      <c r="Z126" s="393">
        <v>1818114.6154134211</v>
      </c>
      <c r="AA126" s="393">
        <v>2353293.411263546</v>
      </c>
      <c r="AB126" s="393">
        <v>3387029.0069891908</v>
      </c>
      <c r="AC126" s="394">
        <v>3151740.4256739626</v>
      </c>
      <c r="AD126" s="393">
        <v>3032334.4170483709</v>
      </c>
      <c r="AE126" s="393">
        <v>2477189.2087734696</v>
      </c>
      <c r="AF126" s="393">
        <v>2922202.9410731466</v>
      </c>
      <c r="AG126" s="393">
        <v>2644227.864889829</v>
      </c>
      <c r="AH126" s="393">
        <v>2597719.4981339481</v>
      </c>
      <c r="AI126" s="393">
        <v>2775999.3878439944</v>
      </c>
      <c r="AJ126" s="393">
        <v>3063766.0028120144</v>
      </c>
      <c r="AK126" s="393">
        <v>3423868.9101411891</v>
      </c>
      <c r="AL126" s="393">
        <v>3659309.7638749699</v>
      </c>
      <c r="AM126" s="394">
        <v>3962733.4647953063</v>
      </c>
      <c r="AN126" s="393">
        <v>4321464.5669106729</v>
      </c>
      <c r="AO126" s="393">
        <v>4268461.8961466169</v>
      </c>
      <c r="AP126" s="393">
        <v>4360840.1155228792</v>
      </c>
      <c r="AQ126" s="393">
        <v>4619294.2306096293</v>
      </c>
      <c r="AR126" s="393">
        <v>4981822.4994060062</v>
      </c>
      <c r="AS126" s="393">
        <v>5573138.0052611539</v>
      </c>
      <c r="AT126" s="393">
        <v>5722723.277296341</v>
      </c>
      <c r="AU126" s="393">
        <v>5255729.4040503027</v>
      </c>
      <c r="AV126" s="393">
        <v>5120756.073636665</v>
      </c>
      <c r="AW126" s="394">
        <v>4996475.5717200767</v>
      </c>
      <c r="AX126" s="393">
        <v>6070125.3128059842</v>
      </c>
      <c r="AY126" s="393">
        <v>5930308.3889795076</v>
      </c>
      <c r="AZ126" s="393">
        <v>6628864.648</v>
      </c>
      <c r="BA126" s="393">
        <v>5834629.700457436</v>
      </c>
      <c r="BB126" s="393">
        <v>5986075.1876651049</v>
      </c>
      <c r="BC126" s="393">
        <v>6065093.6819951888</v>
      </c>
      <c r="BD126" s="393">
        <v>6032674.0749910399</v>
      </c>
      <c r="BE126" s="393">
        <v>6069033.07264404</v>
      </c>
      <c r="BF126" s="393">
        <v>6341717</v>
      </c>
      <c r="BG126" s="393">
        <v>6208064.8917852556</v>
      </c>
      <c r="BH126" s="395"/>
      <c r="BL126" s="694">
        <f t="shared" si="5"/>
        <v>4.1989037370547377E-2</v>
      </c>
    </row>
    <row r="127" spans="1:64" x14ac:dyDescent="0.2">
      <c r="A127" s="909">
        <v>99.991</v>
      </c>
      <c r="B127" s="387">
        <v>1075606.6537539198</v>
      </c>
      <c r="C127" s="387">
        <f t="shared" si="3"/>
        <v>1161493.642252841</v>
      </c>
      <c r="D127" s="387">
        <v>1247380.6307517625</v>
      </c>
      <c r="E127" s="387">
        <f t="shared" si="4"/>
        <v>1335622.6912735216</v>
      </c>
      <c r="F127" s="387">
        <v>1423864.751795281</v>
      </c>
      <c r="G127" s="387">
        <v>1288455.2012401042</v>
      </c>
      <c r="H127" s="387">
        <v>1341841.2165676076</v>
      </c>
      <c r="I127" s="388">
        <v>1137854.6075257941</v>
      </c>
      <c r="J127" s="387">
        <v>970405.60320814524</v>
      </c>
      <c r="K127" s="387">
        <v>1106838.0103766683</v>
      </c>
      <c r="L127" s="387">
        <v>1146654.8746987954</v>
      </c>
      <c r="M127" s="387">
        <v>1222795.0963775341</v>
      </c>
      <c r="N127" s="387">
        <v>1059786.8137498568</v>
      </c>
      <c r="O127" s="387">
        <v>1178613.4629967702</v>
      </c>
      <c r="P127" s="387">
        <v>1179186.1077266219</v>
      </c>
      <c r="Q127" s="387">
        <v>1259134.8722415797</v>
      </c>
      <c r="R127" s="387">
        <v>1326369.0057861193</v>
      </c>
      <c r="S127" s="388">
        <v>1544256.5695748955</v>
      </c>
      <c r="T127" s="387">
        <v>1412334.123576466</v>
      </c>
      <c r="U127" s="387">
        <v>1647470.6949789363</v>
      </c>
      <c r="V127" s="387">
        <v>1664019.0457810657</v>
      </c>
      <c r="W127" s="387">
        <v>1795276.7507138012</v>
      </c>
      <c r="X127" s="387">
        <v>2144988.0795160239</v>
      </c>
      <c r="Z127" s="387">
        <v>1951269.8098599459</v>
      </c>
      <c r="AA127" s="387">
        <v>2529155.1625497136</v>
      </c>
      <c r="AB127" s="387">
        <v>3609232.5714763566</v>
      </c>
      <c r="AC127" s="388">
        <v>3347197.3704893095</v>
      </c>
      <c r="AD127" s="387">
        <v>3242003.8271935806</v>
      </c>
      <c r="AE127" s="387">
        <v>2650044.3528038114</v>
      </c>
      <c r="AF127" s="387">
        <v>3119933.6910235062</v>
      </c>
      <c r="AG127" s="387">
        <v>2842426.2945637112</v>
      </c>
      <c r="AH127" s="387">
        <v>2774284.5591451149</v>
      </c>
      <c r="AI127" s="387">
        <v>2978423.5434785713</v>
      </c>
      <c r="AJ127" s="387">
        <v>3317155.7656794302</v>
      </c>
      <c r="AK127" s="387">
        <v>3673561.1162031256</v>
      </c>
      <c r="AL127" s="387">
        <v>3935632.8899753517</v>
      </c>
      <c r="AM127" s="388">
        <v>4238163.1941592218</v>
      </c>
      <c r="AN127" s="387">
        <v>4631249.7512829863</v>
      </c>
      <c r="AO127" s="387">
        <v>4579732.1898496244</v>
      </c>
      <c r="AP127" s="387">
        <v>4704377.1279676454</v>
      </c>
      <c r="AQ127" s="387">
        <v>4935236.3364862381</v>
      </c>
      <c r="AR127" s="387">
        <v>5358752.2654319517</v>
      </c>
      <c r="AS127" s="387">
        <v>5994357.2337982999</v>
      </c>
      <c r="AT127" s="387">
        <v>6181973.5110730436</v>
      </c>
      <c r="AU127" s="387">
        <v>5629402</v>
      </c>
      <c r="AV127" s="387">
        <v>5547358.738747878</v>
      </c>
      <c r="AW127" s="388">
        <v>5371927.0972584933</v>
      </c>
      <c r="AX127" s="387">
        <v>6578102.2331826426</v>
      </c>
      <c r="AY127" s="387">
        <v>6370675.1560811494</v>
      </c>
      <c r="AZ127" s="387">
        <v>7167289.2455500001</v>
      </c>
      <c r="BA127" s="387">
        <v>6287956.0779703939</v>
      </c>
      <c r="BB127" s="387">
        <v>6436161.0976456292</v>
      </c>
      <c r="BC127" s="387">
        <v>6487238.2059137933</v>
      </c>
      <c r="BD127" s="387">
        <v>6523751.5637673782</v>
      </c>
      <c r="BE127" s="387">
        <v>6627044.4493665034</v>
      </c>
      <c r="BF127" s="387">
        <v>6817901</v>
      </c>
      <c r="BG127" s="387">
        <v>6653184.8270160044</v>
      </c>
      <c r="BH127" s="389"/>
      <c r="BL127" s="694">
        <f t="shared" si="5"/>
        <v>4.2299318108840911E-2</v>
      </c>
    </row>
    <row r="128" spans="1:64" x14ac:dyDescent="0.2">
      <c r="A128" s="909">
        <v>99.992000000000004</v>
      </c>
      <c r="B128" s="387">
        <v>1127276.7112463873</v>
      </c>
      <c r="C128" s="387">
        <f t="shared" si="3"/>
        <v>1224624.6002449216</v>
      </c>
      <c r="D128" s="387">
        <v>1321972.4892434562</v>
      </c>
      <c r="E128" s="387">
        <f t="shared" si="4"/>
        <v>1425803.0045670148</v>
      </c>
      <c r="F128" s="387">
        <v>1529633.5198905733</v>
      </c>
      <c r="G128" s="387">
        <v>1371491.298510768</v>
      </c>
      <c r="H128" s="387">
        <v>1433244.1854171087</v>
      </c>
      <c r="I128" s="388">
        <v>1207856.5977139389</v>
      </c>
      <c r="J128" s="387">
        <v>1038846.7183747959</v>
      </c>
      <c r="K128" s="387">
        <v>1177128.2343664288</v>
      </c>
      <c r="L128" s="387">
        <v>1210065.8151150055</v>
      </c>
      <c r="M128" s="387">
        <v>1302048.629112662</v>
      </c>
      <c r="N128" s="387">
        <v>1120984.4218636486</v>
      </c>
      <c r="O128" s="387">
        <v>1273084.7677643588</v>
      </c>
      <c r="P128" s="387">
        <v>1261938.598821532</v>
      </c>
      <c r="Q128" s="387">
        <v>1336194.3786295005</v>
      </c>
      <c r="R128" s="387">
        <v>1427413.199841396</v>
      </c>
      <c r="S128" s="388">
        <v>1659307.0742168413</v>
      </c>
      <c r="T128" s="387">
        <v>1519526.0759052057</v>
      </c>
      <c r="U128" s="387">
        <v>1762535.096322441</v>
      </c>
      <c r="V128" s="387">
        <v>1803526.8971802297</v>
      </c>
      <c r="W128" s="387">
        <v>1928663.1111476284</v>
      </c>
      <c r="X128" s="387">
        <v>2298833.4153140509</v>
      </c>
      <c r="Z128" s="387">
        <v>2121469.8479628521</v>
      </c>
      <c r="AA128" s="387">
        <v>2725639.8170175501</v>
      </c>
      <c r="AB128" s="387">
        <v>3875011.4297912046</v>
      </c>
      <c r="AC128" s="388">
        <v>3579589.5270007607</v>
      </c>
      <c r="AD128" s="387">
        <v>3505739.7833219632</v>
      </c>
      <c r="AE128" s="387">
        <v>2860932.5608876906</v>
      </c>
      <c r="AF128" s="387">
        <v>3375907.8611904504</v>
      </c>
      <c r="AG128" s="387">
        <v>3051611.6262681941</v>
      </c>
      <c r="AH128" s="387">
        <v>2998053.5080327727</v>
      </c>
      <c r="AI128" s="387">
        <v>3221493.950487697</v>
      </c>
      <c r="AJ128" s="387">
        <v>3591015.8941087592</v>
      </c>
      <c r="AK128" s="387">
        <v>3962740.5075396881</v>
      </c>
      <c r="AL128" s="387">
        <v>4270489.6522793146</v>
      </c>
      <c r="AM128" s="388">
        <v>4572793.7573676491</v>
      </c>
      <c r="AN128" s="387">
        <v>5022997.9670852106</v>
      </c>
      <c r="AO128" s="387">
        <v>4980694.8519736845</v>
      </c>
      <c r="AP128" s="387">
        <v>5114521.5437376732</v>
      </c>
      <c r="AQ128" s="387">
        <v>5356629.5284066629</v>
      </c>
      <c r="AR128" s="387">
        <v>5810080.8970490396</v>
      </c>
      <c r="AS128" s="387">
        <v>6499855.3400713028</v>
      </c>
      <c r="AT128" s="387">
        <v>6768774.6436248822</v>
      </c>
      <c r="AU128" s="387">
        <v>6111095.2408949863</v>
      </c>
      <c r="AV128" s="387">
        <v>6078813.7477175407</v>
      </c>
      <c r="AW128" s="388">
        <v>5845004.7362633878</v>
      </c>
      <c r="AX128" s="387">
        <v>7212854.6440178342</v>
      </c>
      <c r="AY128" s="387">
        <v>6902728.3720562737</v>
      </c>
      <c r="AZ128" s="387">
        <v>7856217.2353499997</v>
      </c>
      <c r="BA128" s="387">
        <v>6797992.0360844973</v>
      </c>
      <c r="BB128" s="387">
        <v>6977000.9477256509</v>
      </c>
      <c r="BC128" s="387">
        <v>7063093.9612205541</v>
      </c>
      <c r="BD128" s="387">
        <v>7152532.0487899194</v>
      </c>
      <c r="BE128" s="387">
        <v>7282109.39244428</v>
      </c>
      <c r="BF128" s="387">
        <v>7439868</v>
      </c>
      <c r="BG128" s="387">
        <v>7242867.8104801169</v>
      </c>
      <c r="BH128" s="389"/>
      <c r="BL128" s="694">
        <f t="shared" si="5"/>
        <v>4.2687419235518886E-2</v>
      </c>
    </row>
    <row r="129" spans="1:64" x14ac:dyDescent="0.2">
      <c r="A129" s="909">
        <v>99.992999999999995</v>
      </c>
      <c r="B129" s="387">
        <v>1204948.7388550695</v>
      </c>
      <c r="C129" s="387">
        <f t="shared" si="3"/>
        <v>1316467.5859328532</v>
      </c>
      <c r="D129" s="387">
        <v>1427986.4330106368</v>
      </c>
      <c r="E129" s="387">
        <f t="shared" si="4"/>
        <v>1554958.1843042469</v>
      </c>
      <c r="F129" s="387">
        <v>1681929.935597857</v>
      </c>
      <c r="G129" s="387">
        <v>1466907.6576426951</v>
      </c>
      <c r="H129" s="387">
        <v>1554362.0871364889</v>
      </c>
      <c r="I129" s="388">
        <v>1294011.1688246005</v>
      </c>
      <c r="J129" s="387">
        <v>1109437.9276726539</v>
      </c>
      <c r="K129" s="387">
        <v>1263451.0728652403</v>
      </c>
      <c r="L129" s="387">
        <v>1302422.1675794087</v>
      </c>
      <c r="M129" s="387">
        <v>1394928.4662678633</v>
      </c>
      <c r="N129" s="387">
        <v>1204939.9302183308</v>
      </c>
      <c r="O129" s="387">
        <v>1378690.4823760707</v>
      </c>
      <c r="P129" s="387">
        <v>1351596.9682745764</v>
      </c>
      <c r="Q129" s="387">
        <v>1447739.8664343785</v>
      </c>
      <c r="R129" s="387">
        <v>1556360.4982817871</v>
      </c>
      <c r="S129" s="388">
        <v>1798537.2566371681</v>
      </c>
      <c r="T129" s="387">
        <v>1661338.5683670165</v>
      </c>
      <c r="U129" s="387">
        <v>1922685.0403051348</v>
      </c>
      <c r="V129" s="387">
        <v>1971627.7987562991</v>
      </c>
      <c r="W129" s="387">
        <v>2106136.0093872603</v>
      </c>
      <c r="X129" s="387">
        <v>2509163.0501571735</v>
      </c>
      <c r="Y129" s="387">
        <v>2518520.4173195241</v>
      </c>
      <c r="Z129" s="387">
        <v>2339427.3166941279</v>
      </c>
      <c r="AA129" s="387">
        <v>2974729.9575838288</v>
      </c>
      <c r="AB129" s="387">
        <v>4211280.1930389777</v>
      </c>
      <c r="AC129" s="388">
        <v>3883276.7561903154</v>
      </c>
      <c r="AD129" s="387">
        <v>3823637.6821622322</v>
      </c>
      <c r="AE129" s="387">
        <v>3098033.5200451366</v>
      </c>
      <c r="AF129" s="387">
        <v>3681071.8334071571</v>
      </c>
      <c r="AG129" s="387">
        <v>3320496.0360085214</v>
      </c>
      <c r="AH129" s="387">
        <v>3278097.4913257724</v>
      </c>
      <c r="AI129" s="387">
        <v>3492626.159761793</v>
      </c>
      <c r="AJ129" s="387">
        <v>3903052.5411659367</v>
      </c>
      <c r="AK129" s="387">
        <v>4355193.2570217205</v>
      </c>
      <c r="AL129" s="387">
        <v>4717181.9487255886</v>
      </c>
      <c r="AM129" s="388">
        <v>4964810.5015335381</v>
      </c>
      <c r="AN129" s="387">
        <v>5451123.9988798285</v>
      </c>
      <c r="AO129" s="387">
        <v>5495138.1766917296</v>
      </c>
      <c r="AP129" s="387">
        <v>5588742.0767905731</v>
      </c>
      <c r="AQ129" s="387">
        <v>5912173.3157380847</v>
      </c>
      <c r="AR129" s="387">
        <v>6380073.3101477847</v>
      </c>
      <c r="AS129" s="387">
        <v>7196175.7179859933</v>
      </c>
      <c r="AT129" s="387">
        <v>7495291.8085785294</v>
      </c>
      <c r="AU129" s="387">
        <v>6758627.9041864015</v>
      </c>
      <c r="AV129" s="387">
        <v>6785255.3790750569</v>
      </c>
      <c r="AW129" s="388">
        <v>6404377.7859129021</v>
      </c>
      <c r="AX129" s="387">
        <v>8031176.3582529537</v>
      </c>
      <c r="AY129" s="387">
        <v>7552325.2468141494</v>
      </c>
      <c r="AZ129" s="387">
        <v>8800071.8081999999</v>
      </c>
      <c r="BA129" s="387">
        <v>7548463.6495307833</v>
      </c>
      <c r="BB129" s="387">
        <v>7714439.6121844929</v>
      </c>
      <c r="BC129" s="387">
        <v>7830770.1303783441</v>
      </c>
      <c r="BD129" s="387">
        <v>7794158.69574444</v>
      </c>
      <c r="BE129" s="387">
        <v>8039672.8301581433</v>
      </c>
      <c r="BF129" s="387">
        <v>8257281</v>
      </c>
      <c r="BG129" s="387">
        <v>7940962.517888017</v>
      </c>
      <c r="BH129" s="389"/>
      <c r="BL129" s="694">
        <f t="shared" si="5"/>
        <v>4.3099557014165457E-2</v>
      </c>
    </row>
    <row r="130" spans="1:64" x14ac:dyDescent="0.2">
      <c r="A130" s="909">
        <v>99.994</v>
      </c>
      <c r="B130" s="387">
        <v>1304977.2821742604</v>
      </c>
      <c r="C130" s="387">
        <f t="shared" si="3"/>
        <v>1440143.3044969542</v>
      </c>
      <c r="D130" s="387">
        <v>1575309.3268196483</v>
      </c>
      <c r="E130" s="387">
        <f t="shared" si="4"/>
        <v>1722502.2811004659</v>
      </c>
      <c r="F130" s="387">
        <v>1869695.2353812836</v>
      </c>
      <c r="G130" s="387">
        <v>1599820.6275258816</v>
      </c>
      <c r="H130" s="387">
        <v>1708676.2675122053</v>
      </c>
      <c r="I130" s="388">
        <v>1421337.4468945984</v>
      </c>
      <c r="J130" s="387">
        <v>1211923.9739218135</v>
      </c>
      <c r="K130" s="387">
        <v>1373288.4126439933</v>
      </c>
      <c r="L130" s="387">
        <v>1424660.9439211392</v>
      </c>
      <c r="M130" s="387">
        <v>1510227.2569790629</v>
      </c>
      <c r="N130" s="387">
        <v>1313674.4742476963</v>
      </c>
      <c r="O130" s="387">
        <v>1517501.0146046903</v>
      </c>
      <c r="P130" s="387">
        <v>1474430.852724791</v>
      </c>
      <c r="Q130" s="387">
        <v>1591016.3530778165</v>
      </c>
      <c r="R130" s="387">
        <v>1714652.7622110613</v>
      </c>
      <c r="S130" s="388">
        <v>1980537.6130625985</v>
      </c>
      <c r="T130" s="387">
        <v>1856800.8856437989</v>
      </c>
      <c r="U130" s="387">
        <v>2099716.5133781168</v>
      </c>
      <c r="V130" s="387">
        <v>2190144.9511096817</v>
      </c>
      <c r="W130" s="387">
        <v>2333440.7170881005</v>
      </c>
      <c r="X130" s="387">
        <v>2757622.1063245093</v>
      </c>
      <c r="Y130" s="387">
        <v>2820164.8863071804</v>
      </c>
      <c r="Z130" s="387">
        <v>2624627.3805422406</v>
      </c>
      <c r="AA130" s="387">
        <v>3331649.1136388513</v>
      </c>
      <c r="AB130" s="387">
        <v>4635341.3899158482</v>
      </c>
      <c r="AC130" s="388">
        <v>4257863.8587847548</v>
      </c>
      <c r="AD130" s="387">
        <v>4233638.4226683555</v>
      </c>
      <c r="AE130" s="387">
        <v>3400926.0008463152</v>
      </c>
      <c r="AF130" s="387">
        <v>4143606.9509401103</v>
      </c>
      <c r="AG130" s="387">
        <v>3703672.2925822739</v>
      </c>
      <c r="AH130" s="387">
        <v>3599516.5652243639</v>
      </c>
      <c r="AI130" s="387">
        <v>3830488.2333661797</v>
      </c>
      <c r="AJ130" s="387">
        <v>4345773.0313798459</v>
      </c>
      <c r="AK130" s="387">
        <v>4862114.7495231954</v>
      </c>
      <c r="AL130" s="387">
        <v>5280132.594192693</v>
      </c>
      <c r="AM130" s="388">
        <v>5533312.5830777446</v>
      </c>
      <c r="AN130" s="387">
        <v>6065228.2410060698</v>
      </c>
      <c r="AO130" s="387">
        <v>6147379.649906015</v>
      </c>
      <c r="AP130" s="387">
        <v>6236442.8463814063</v>
      </c>
      <c r="AQ130" s="387">
        <v>6664356.0788429845</v>
      </c>
      <c r="AR130" s="387">
        <v>7056602.2026468348</v>
      </c>
      <c r="AS130" s="387">
        <v>8010663.9862471595</v>
      </c>
      <c r="AT130" s="387">
        <v>8295747.6755564511</v>
      </c>
      <c r="AU130" s="387">
        <v>7587849.1470412109</v>
      </c>
      <c r="AV130" s="387">
        <v>7684861.5101068886</v>
      </c>
      <c r="AW130" s="388">
        <v>7265645.9362676172</v>
      </c>
      <c r="AX130" s="387">
        <v>9202272.5841649137</v>
      </c>
      <c r="AY130" s="387">
        <v>8529740.8862269334</v>
      </c>
      <c r="AZ130" s="387">
        <v>9922565.7017999999</v>
      </c>
      <c r="BA130" s="387">
        <v>8323609.5272008004</v>
      </c>
      <c r="BB130" s="387">
        <v>8607467.1435182504</v>
      </c>
      <c r="BC130" s="387">
        <v>8710113.787700912</v>
      </c>
      <c r="BD130" s="387">
        <v>8668980.1284590568</v>
      </c>
      <c r="BE130" s="387">
        <v>9158505.6708129104</v>
      </c>
      <c r="BF130" s="387">
        <v>9150815</v>
      </c>
      <c r="BG130" s="387">
        <v>8809398.0129449833</v>
      </c>
      <c r="BH130" s="389"/>
      <c r="BL130" s="694">
        <f t="shared" si="5"/>
        <v>4.2866702268649304E-2</v>
      </c>
    </row>
    <row r="131" spans="1:64" x14ac:dyDescent="0.2">
      <c r="A131" s="909">
        <v>99.995000000000005</v>
      </c>
      <c r="B131" s="387">
        <v>1456035.3732398695</v>
      </c>
      <c r="C131" s="387">
        <f t="shared" si="3"/>
        <v>1607862.5629196838</v>
      </c>
      <c r="D131" s="387">
        <v>1759689.7525994978</v>
      </c>
      <c r="E131" s="387">
        <f t="shared" si="4"/>
        <v>1930114.785823287</v>
      </c>
      <c r="F131" s="387">
        <v>2100539.8190470762</v>
      </c>
      <c r="G131" s="387">
        <v>1775714.8236727011</v>
      </c>
      <c r="H131" s="387">
        <v>1908853.650233496</v>
      </c>
      <c r="I131" s="388">
        <v>1588888.2472688651</v>
      </c>
      <c r="J131" s="387">
        <v>1348188.8504946691</v>
      </c>
      <c r="K131" s="387">
        <v>1519967.8394130552</v>
      </c>
      <c r="L131" s="387">
        <v>1586676.6006571744</v>
      </c>
      <c r="M131" s="387">
        <v>1660940.6287387838</v>
      </c>
      <c r="N131" s="387">
        <v>1453586.1975681568</v>
      </c>
      <c r="O131" s="387">
        <v>1690255.5460960539</v>
      </c>
      <c r="P131" s="387">
        <v>1640371.1413495787</v>
      </c>
      <c r="Q131" s="387">
        <v>1778532.5725900116</v>
      </c>
      <c r="R131" s="387">
        <v>1919540.2486268983</v>
      </c>
      <c r="S131" s="388">
        <v>2212599.9497801182</v>
      </c>
      <c r="T131" s="387">
        <v>2080869.2630018191</v>
      </c>
      <c r="U131" s="387">
        <v>2333272.0898326309</v>
      </c>
      <c r="V131" s="387">
        <v>2468153.1368071195</v>
      </c>
      <c r="W131" s="387">
        <v>2628716.7230860875</v>
      </c>
      <c r="X131" s="387">
        <v>3094678.8296000473</v>
      </c>
      <c r="Y131" s="387">
        <v>3256839.5947185382</v>
      </c>
      <c r="Z131" s="387">
        <v>2974976.489196375</v>
      </c>
      <c r="AA131" s="387">
        <v>3701563.4683657461</v>
      </c>
      <c r="AB131" s="387">
        <v>5188437.0383085106</v>
      </c>
      <c r="AC131" s="388">
        <v>4743554.4006591737</v>
      </c>
      <c r="AD131" s="387">
        <v>4795728.5478186011</v>
      </c>
      <c r="AE131" s="387">
        <v>3827280.4871015265</v>
      </c>
      <c r="AF131" s="387">
        <v>4725091.6149134729</v>
      </c>
      <c r="AG131" s="387">
        <v>4233993.7919938024</v>
      </c>
      <c r="AH131" s="387">
        <v>4057380.868807768</v>
      </c>
      <c r="AI131" s="387">
        <v>4319420.6681376118</v>
      </c>
      <c r="AJ131" s="387">
        <v>4897573.718574686</v>
      </c>
      <c r="AK131" s="387">
        <v>5486182.5720009329</v>
      </c>
      <c r="AL131" s="387">
        <v>5993697.5704244431</v>
      </c>
      <c r="AM131" s="388">
        <v>6301169.3571142824</v>
      </c>
      <c r="AN131" s="387">
        <v>6901086.6148696169</v>
      </c>
      <c r="AO131" s="387">
        <v>7051551.5718984967</v>
      </c>
      <c r="AP131" s="387">
        <v>7137598.6592855174</v>
      </c>
      <c r="AQ131" s="387">
        <v>7652944.6261060582</v>
      </c>
      <c r="AR131" s="387">
        <v>8143667.6531315334</v>
      </c>
      <c r="AS131" s="387">
        <v>9206110.2211761456</v>
      </c>
      <c r="AT131" s="387">
        <v>9188133.73897174</v>
      </c>
      <c r="AU131" s="387">
        <v>8801163.90320649</v>
      </c>
      <c r="AV131" s="387">
        <v>8767972.8508579917</v>
      </c>
      <c r="AW131" s="388">
        <v>8483984.1214594599</v>
      </c>
      <c r="AX131" s="387">
        <v>10817807.349221893</v>
      </c>
      <c r="AY131" s="387">
        <v>9884636.9946987443</v>
      </c>
      <c r="AZ131" s="387">
        <v>11437039.954150001</v>
      </c>
      <c r="BA131" s="387">
        <v>9383679.3579688221</v>
      </c>
      <c r="BB131" s="387">
        <v>9516792.8837662209</v>
      </c>
      <c r="BC131" s="387">
        <v>9862988.7437006049</v>
      </c>
      <c r="BD131" s="387">
        <v>9874354.8067926727</v>
      </c>
      <c r="BE131" s="387">
        <v>10473623.410524368</v>
      </c>
      <c r="BF131" s="387">
        <v>10333625</v>
      </c>
      <c r="BG131" s="387">
        <v>9826478.9814248346</v>
      </c>
      <c r="BH131" s="389"/>
      <c r="BL131" s="694">
        <f t="shared" si="5"/>
        <v>4.3076106951410287E-2</v>
      </c>
    </row>
    <row r="132" spans="1:64" x14ac:dyDescent="0.2">
      <c r="A132" s="909">
        <v>99.995999999999995</v>
      </c>
      <c r="B132" s="387">
        <v>1670946.8348398202</v>
      </c>
      <c r="C132" s="387">
        <f t="shared" si="3"/>
        <v>1837364.4542311924</v>
      </c>
      <c r="D132" s="387">
        <v>2003782.0736225646</v>
      </c>
      <c r="E132" s="387">
        <f t="shared" si="4"/>
        <v>2140517.3723008526</v>
      </c>
      <c r="F132" s="387">
        <v>2277252.6709791408</v>
      </c>
      <c r="G132" s="387">
        <v>2012013.4094557937</v>
      </c>
      <c r="H132" s="387">
        <v>2176887.872532371</v>
      </c>
      <c r="I132" s="388">
        <v>1814833.8223244993</v>
      </c>
      <c r="J132" s="387">
        <v>1552362.6407165497</v>
      </c>
      <c r="K132" s="387">
        <v>1727915.6619125982</v>
      </c>
      <c r="L132" s="387">
        <v>1807719.1476451261</v>
      </c>
      <c r="M132" s="387">
        <v>1906582.3867979397</v>
      </c>
      <c r="N132" s="387">
        <v>1645195.7687454596</v>
      </c>
      <c r="O132" s="387">
        <v>1935169.7679398961</v>
      </c>
      <c r="P132" s="387">
        <v>1865395.0559272943</v>
      </c>
      <c r="Q132" s="387">
        <v>2030164.7502903601</v>
      </c>
      <c r="R132" s="387">
        <v>2220007.1778717656</v>
      </c>
      <c r="S132" s="388">
        <v>2563069.9098756718</v>
      </c>
      <c r="T132" s="387">
        <v>2394436.8591293078</v>
      </c>
      <c r="U132" s="387">
        <v>2680065.1278606397</v>
      </c>
      <c r="V132" s="387">
        <v>2862035.2939852043</v>
      </c>
      <c r="W132" s="387">
        <v>3053880.483125526</v>
      </c>
      <c r="X132" s="387">
        <v>3655015.2572112055</v>
      </c>
      <c r="Y132" s="387">
        <v>3589500.5753429886</v>
      </c>
      <c r="Z132" s="387">
        <v>3427878.4399340921</v>
      </c>
      <c r="AA132" s="387">
        <v>3991141.2946510017</v>
      </c>
      <c r="AB132" s="387">
        <v>5977776.8757262072</v>
      </c>
      <c r="AC132" s="388">
        <v>5507236.7270345641</v>
      </c>
      <c r="AD132" s="387">
        <v>5521330.4659227496</v>
      </c>
      <c r="AE132" s="387">
        <v>4420668.5350907436</v>
      </c>
      <c r="AF132" s="387">
        <v>5512788.5544744991</v>
      </c>
      <c r="AG132" s="387">
        <v>4902514.1747985035</v>
      </c>
      <c r="AH132" s="387">
        <v>4748052.9574015224</v>
      </c>
      <c r="AI132" s="387">
        <v>5012567.1242306102</v>
      </c>
      <c r="AJ132" s="387">
        <v>5766027.8923180234</v>
      </c>
      <c r="AK132" s="387">
        <v>6424571.1261508483</v>
      </c>
      <c r="AL132" s="387">
        <v>7038241.2792193731</v>
      </c>
      <c r="AM132" s="388">
        <v>7434446.6842245637</v>
      </c>
      <c r="AN132" s="387">
        <v>8109470.1059603505</v>
      </c>
      <c r="AO132" s="387">
        <v>8430660.404135339</v>
      </c>
      <c r="AP132" s="387">
        <v>8383440.9374765949</v>
      </c>
      <c r="AQ132" s="387">
        <v>9112119.9210959896</v>
      </c>
      <c r="AR132" s="387">
        <v>9566974.7969730087</v>
      </c>
      <c r="AS132" s="387">
        <v>10730463.732650306</v>
      </c>
      <c r="AT132" s="387">
        <v>10412901.526322272</v>
      </c>
      <c r="AU132" s="387">
        <v>10172943.687081497</v>
      </c>
      <c r="AV132" s="387">
        <v>10272180.954948798</v>
      </c>
      <c r="AW132" s="388">
        <v>10077573.4857744</v>
      </c>
      <c r="AX132" s="387">
        <v>13175293.106758194</v>
      </c>
      <c r="AY132" s="387">
        <v>11837177.185543887</v>
      </c>
      <c r="AZ132" s="387">
        <v>13552510.493799999</v>
      </c>
      <c r="BA132" s="387">
        <v>11088000.612926023</v>
      </c>
      <c r="BB132" s="387">
        <v>11130029.23916816</v>
      </c>
      <c r="BC132" s="387">
        <v>11542569.175829418</v>
      </c>
      <c r="BD132" s="387">
        <v>11454313.575255126</v>
      </c>
      <c r="BE132" s="387">
        <v>12598712.40696384</v>
      </c>
      <c r="BF132" s="387">
        <v>12389425</v>
      </c>
      <c r="BG132" s="387">
        <v>11905451.307221705</v>
      </c>
      <c r="BH132" s="389"/>
      <c r="BL132" s="694">
        <f t="shared" si="5"/>
        <v>4.4204276256683217E-2</v>
      </c>
    </row>
    <row r="133" spans="1:64" x14ac:dyDescent="0.2">
      <c r="A133" s="909">
        <v>99.997</v>
      </c>
      <c r="B133" s="387">
        <v>2032105.7504765415</v>
      </c>
      <c r="C133" s="387">
        <f t="shared" si="3"/>
        <v>2206178.4271087139</v>
      </c>
      <c r="D133" s="387">
        <v>2380251.1037408863</v>
      </c>
      <c r="E133" s="387">
        <f t="shared" si="4"/>
        <v>2541975.7113084914</v>
      </c>
      <c r="F133" s="387">
        <v>2703700.318876097</v>
      </c>
      <c r="G133" s="387">
        <v>2395838.3366550407</v>
      </c>
      <c r="H133" s="387">
        <v>2576683.9760666522</v>
      </c>
      <c r="I133" s="388">
        <v>2181360.6559781507</v>
      </c>
      <c r="J133" s="387">
        <v>1872944.8688886755</v>
      </c>
      <c r="K133" s="387">
        <v>2041141.7868897419</v>
      </c>
      <c r="L133" s="387">
        <v>2167439.4453450167</v>
      </c>
      <c r="M133" s="387">
        <v>2295783.7067962782</v>
      </c>
      <c r="N133" s="387">
        <v>1952993.0856880667</v>
      </c>
      <c r="O133" s="387">
        <v>2297746.1460820111</v>
      </c>
      <c r="P133" s="387">
        <v>2281843.1307633407</v>
      </c>
      <c r="Q133" s="387">
        <v>2440994.5702671311</v>
      </c>
      <c r="R133" s="387">
        <v>2649532.0675830473</v>
      </c>
      <c r="S133" s="388">
        <v>3165329.7915196265</v>
      </c>
      <c r="T133" s="387">
        <v>2884630.7906999928</v>
      </c>
      <c r="U133" s="387">
        <v>3305562.3699191618</v>
      </c>
      <c r="V133" s="387">
        <v>3451606.2620349526</v>
      </c>
      <c r="W133" s="387">
        <v>3680356.3767639622</v>
      </c>
      <c r="X133" s="387">
        <v>4473636.6692038514</v>
      </c>
      <c r="Y133" s="387">
        <v>3654841.0666106157</v>
      </c>
      <c r="Z133" s="387">
        <v>4145937.1482736664</v>
      </c>
      <c r="AA133" s="387">
        <v>4846406.5075528147</v>
      </c>
      <c r="AB133" s="387">
        <v>7286200.3776275488</v>
      </c>
      <c r="AC133" s="388">
        <v>6655966.7623595037</v>
      </c>
      <c r="AD133" s="387">
        <v>6705387.4629665725</v>
      </c>
      <c r="AE133" s="387">
        <v>5382064.9902046826</v>
      </c>
      <c r="AF133" s="387">
        <v>6718769.7621847829</v>
      </c>
      <c r="AG133" s="387">
        <v>5951386.0824903529</v>
      </c>
      <c r="AH133" s="387">
        <v>5836609.9271073276</v>
      </c>
      <c r="AI133" s="387">
        <v>6167039.9876469159</v>
      </c>
      <c r="AJ133" s="387">
        <v>7277526.5706711058</v>
      </c>
      <c r="AK133" s="387">
        <v>7899290.5350502878</v>
      </c>
      <c r="AL133" s="387">
        <v>8692264.4864432961</v>
      </c>
      <c r="AM133" s="388">
        <v>9222711.7401653565</v>
      </c>
      <c r="AN133" s="387">
        <v>10054324.307708338</v>
      </c>
      <c r="AO133" s="387">
        <v>10718758.77349624</v>
      </c>
      <c r="AP133" s="387">
        <v>10510284.182165414</v>
      </c>
      <c r="AQ133" s="387">
        <v>11513611.552511135</v>
      </c>
      <c r="AR133" s="387">
        <v>11818004.536031647</v>
      </c>
      <c r="AS133" s="387">
        <v>13228651.378630023</v>
      </c>
      <c r="AT133" s="387">
        <v>12997725.049599174</v>
      </c>
      <c r="AU133" s="387">
        <v>12531672.543361098</v>
      </c>
      <c r="AV133" s="387">
        <v>12904179.496951383</v>
      </c>
      <c r="AW133" s="388">
        <v>12936154.802871553</v>
      </c>
      <c r="AX133" s="387">
        <v>17384456.629028562</v>
      </c>
      <c r="AY133" s="387">
        <v>15485148.465643795</v>
      </c>
      <c r="AZ133" s="387">
        <v>17844679.076899998</v>
      </c>
      <c r="BA133" s="387">
        <v>14119858.851843489</v>
      </c>
      <c r="BB133" s="387">
        <v>14024202.250294054</v>
      </c>
      <c r="BC133" s="387">
        <v>14494347.522763714</v>
      </c>
      <c r="BD133" s="387">
        <v>14469746.019702714</v>
      </c>
      <c r="BE133" s="387">
        <v>16055319.517155277</v>
      </c>
      <c r="BF133" s="387">
        <v>15561018</v>
      </c>
      <c r="BG133" s="387">
        <v>15100523.308640333</v>
      </c>
      <c r="BH133" s="389"/>
      <c r="BL133" s="694">
        <f t="shared" si="5"/>
        <v>4.5350144060769537E-2</v>
      </c>
    </row>
    <row r="134" spans="1:64" x14ac:dyDescent="0.2">
      <c r="A134" s="909">
        <v>99.998000000000005</v>
      </c>
      <c r="B134" s="387">
        <v>2805146.5024903151</v>
      </c>
      <c r="C134" s="387">
        <f t="shared" si="3"/>
        <v>3013936.8548366474</v>
      </c>
      <c r="D134" s="387">
        <v>3222727.2071829801</v>
      </c>
      <c r="E134" s="387">
        <f t="shared" si="4"/>
        <v>3391009.8095643613</v>
      </c>
      <c r="F134" s="387">
        <v>3559292.4119457426</v>
      </c>
      <c r="G134" s="387">
        <v>3100507.1364114489</v>
      </c>
      <c r="H134" s="387">
        <v>3209024.5690936106</v>
      </c>
      <c r="I134" s="388">
        <v>2919038.153702205</v>
      </c>
      <c r="J134" s="387">
        <v>2497137.4188358467</v>
      </c>
      <c r="K134" s="387">
        <v>2620347.2136130915</v>
      </c>
      <c r="L134" s="387">
        <v>2781264.7281489596</v>
      </c>
      <c r="M134" s="387">
        <v>2965350.8437188435</v>
      </c>
      <c r="N134" s="387">
        <v>2525037.9711696557</v>
      </c>
      <c r="O134" s="387">
        <v>3019129.0759724756</v>
      </c>
      <c r="P134" s="387">
        <v>3044500.0048270579</v>
      </c>
      <c r="Q134" s="387">
        <v>3192489.117305459</v>
      </c>
      <c r="R134" s="387">
        <v>3560462.8086174997</v>
      </c>
      <c r="S134" s="388">
        <v>4307291.6325533418</v>
      </c>
      <c r="T134" s="387">
        <v>3901732.3876747489</v>
      </c>
      <c r="U134" s="387">
        <v>4429963.0496413521</v>
      </c>
      <c r="V134" s="387">
        <v>4638843.9782352317</v>
      </c>
      <c r="W134" s="387">
        <v>4935069.9866483165</v>
      </c>
      <c r="X134" s="387">
        <v>5977428.7093968093</v>
      </c>
      <c r="Y134" s="387">
        <v>4315138.3021553857</v>
      </c>
      <c r="Z134" s="387">
        <v>5510772.1854403829</v>
      </c>
      <c r="AA134" s="387">
        <v>6604102.1457109498</v>
      </c>
      <c r="AB134" s="387">
        <v>9779937.8120488711</v>
      </c>
      <c r="AC134" s="388">
        <v>9150694.9517451189</v>
      </c>
      <c r="AD134" s="387">
        <v>9238757.390199136</v>
      </c>
      <c r="AE134" s="387">
        <v>7346730.9162931386</v>
      </c>
      <c r="AF134" s="387">
        <v>9153206.2740755435</v>
      </c>
      <c r="AG134" s="387">
        <v>7944533.9301729659</v>
      </c>
      <c r="AH134" s="387">
        <v>7933090.0169111006</v>
      </c>
      <c r="AI134" s="387">
        <v>8253151.3928280715</v>
      </c>
      <c r="AJ134" s="387">
        <v>10059580.097161403</v>
      </c>
      <c r="AK134" s="387">
        <v>10674532.630932616</v>
      </c>
      <c r="AL134" s="387">
        <v>12063195.314269077</v>
      </c>
      <c r="AM134" s="388">
        <v>12967924.773103083</v>
      </c>
      <c r="AN134" s="387">
        <v>14144262.977049522</v>
      </c>
      <c r="AO134" s="387">
        <v>15118577.034774436</v>
      </c>
      <c r="AP134" s="387">
        <v>14872858.851074718</v>
      </c>
      <c r="AQ134" s="387">
        <v>16251421.773051808</v>
      </c>
      <c r="AR134" s="387">
        <v>16994898.612490494</v>
      </c>
      <c r="AS134" s="387">
        <v>17320498.418019451</v>
      </c>
      <c r="AT134" s="387">
        <v>17463912.232914593</v>
      </c>
      <c r="AU134" s="387">
        <v>16882203.445424359</v>
      </c>
      <c r="AV134" s="387">
        <v>18865909.113444883</v>
      </c>
      <c r="AW134" s="388">
        <v>19320898.640083313</v>
      </c>
      <c r="AX134" s="387">
        <v>20444089.691152271</v>
      </c>
      <c r="AY134" s="387">
        <v>21842952.632888161</v>
      </c>
      <c r="AZ134" s="387">
        <v>24281324.025899999</v>
      </c>
      <c r="BA134" s="387">
        <v>20726229.657805871</v>
      </c>
      <c r="BB134" s="387">
        <v>20544008.256107673</v>
      </c>
      <c r="BC134" s="387">
        <v>20831976.171114419</v>
      </c>
      <c r="BD134" s="387">
        <v>21071702.291513402</v>
      </c>
      <c r="BE134" s="387">
        <v>23088648.056043651</v>
      </c>
      <c r="BF134" s="387">
        <v>22173322</v>
      </c>
      <c r="BG134" s="387">
        <v>21202114.031830475</v>
      </c>
      <c r="BH134" s="389"/>
      <c r="BL134" s="694">
        <f t="shared" si="5"/>
        <v>4.6784279232965131E-2</v>
      </c>
    </row>
    <row r="135" spans="1:64" x14ac:dyDescent="0.2">
      <c r="A135" s="909">
        <v>99.998999999999995</v>
      </c>
      <c r="B135" s="387">
        <v>6600023.6552296616</v>
      </c>
      <c r="C135" s="387">
        <f t="shared" si="3"/>
        <v>7541490.0566694494</v>
      </c>
      <c r="D135" s="387">
        <v>8482956.4581092373</v>
      </c>
      <c r="E135" s="387">
        <f t="shared" si="4"/>
        <v>8980234.1923795938</v>
      </c>
      <c r="F135" s="387">
        <v>9477511.9266499486</v>
      </c>
      <c r="G135" s="387">
        <v>7998330.138127665</v>
      </c>
      <c r="H135" s="387">
        <v>8232671.2261197194</v>
      </c>
      <c r="I135" s="388">
        <v>7692355.6066659922</v>
      </c>
      <c r="J135" s="387">
        <v>6043887.9927480547</v>
      </c>
      <c r="K135" s="387">
        <v>6524828.3326476496</v>
      </c>
      <c r="L135" s="387">
        <v>7196848.0107338447</v>
      </c>
      <c r="M135" s="387">
        <v>6752736.1224659365</v>
      </c>
      <c r="N135" s="387">
        <v>5757193.6902076248</v>
      </c>
      <c r="O135" s="387">
        <v>7174500.9449164439</v>
      </c>
      <c r="P135" s="387">
        <v>7229255.7037517885</v>
      </c>
      <c r="Q135" s="387">
        <v>7570632.9907084787</v>
      </c>
      <c r="R135" s="387">
        <v>8340509.0226745391</v>
      </c>
      <c r="S135" s="388">
        <v>11460764.172050601</v>
      </c>
      <c r="T135" s="387">
        <v>8487961.2071070801</v>
      </c>
      <c r="U135" s="387">
        <v>10342659.313674143</v>
      </c>
      <c r="V135" s="387">
        <v>18359211.858153749</v>
      </c>
      <c r="W135" s="387">
        <v>23701535.492677111</v>
      </c>
      <c r="X135" s="387">
        <v>26764413.171151221</v>
      </c>
      <c r="Y135" s="387">
        <v>5818827.1714373054</v>
      </c>
      <c r="Z135" s="387">
        <v>22191645.743896045</v>
      </c>
      <c r="AA135" s="387">
        <v>31134874.650454264</v>
      </c>
      <c r="AB135" s="387">
        <v>34158816.417731769</v>
      </c>
      <c r="AC135" s="388">
        <v>33014804.938054595</v>
      </c>
      <c r="AD135" s="387">
        <v>32319846.507650327</v>
      </c>
      <c r="AE135" s="387">
        <v>29792392.009215433</v>
      </c>
      <c r="AF135" s="387">
        <v>32039646.051534262</v>
      </c>
      <c r="AG135" s="387">
        <v>28256687.513073012</v>
      </c>
      <c r="AH135" s="387">
        <v>28954220.877044644</v>
      </c>
      <c r="AI135" s="387">
        <v>31129375.679134</v>
      </c>
      <c r="AJ135" s="387">
        <v>35148820.714615479</v>
      </c>
      <c r="AK135" s="387">
        <v>40382128.80201973</v>
      </c>
      <c r="AL135" s="387">
        <v>39629648.954061598</v>
      </c>
      <c r="AM135" s="388">
        <v>43886156.512601689</v>
      </c>
      <c r="AN135" s="387">
        <v>51040949.631385624</v>
      </c>
      <c r="AO135" s="387">
        <v>47383264.473684214</v>
      </c>
      <c r="AP135" s="387">
        <v>53072398.30841051</v>
      </c>
      <c r="AQ135" s="387">
        <v>56447607.006773658</v>
      </c>
      <c r="AR135" s="387">
        <v>57220134.08786352</v>
      </c>
      <c r="AS135" s="387">
        <v>57210631.745295539</v>
      </c>
      <c r="AT135" s="387">
        <v>59419857.599086389</v>
      </c>
      <c r="AU135" s="387">
        <v>57832927.7948718</v>
      </c>
      <c r="AV135" s="387">
        <v>71831468.904740036</v>
      </c>
      <c r="AW135" s="388">
        <v>63830330.428512529</v>
      </c>
      <c r="AX135" s="387">
        <v>61106762.937855467</v>
      </c>
      <c r="AY135" s="387">
        <v>72719860.043429494</v>
      </c>
      <c r="AZ135" s="387">
        <v>80902662.723999992</v>
      </c>
      <c r="BA135" s="387">
        <v>78144094.243364215</v>
      </c>
      <c r="BB135" s="387">
        <v>82210708.518925592</v>
      </c>
      <c r="BC135" s="387">
        <v>75552222.635436937</v>
      </c>
      <c r="BD135" s="387">
        <v>75198954.901250631</v>
      </c>
      <c r="BE135" s="387">
        <v>74949194.899842784</v>
      </c>
      <c r="BF135" s="387">
        <v>79617560</v>
      </c>
      <c r="BG135" s="387">
        <v>75604014.945604473</v>
      </c>
      <c r="BH135" s="389"/>
      <c r="BL135" s="694">
        <f t="shared" si="5"/>
        <v>6.0679938289793789E-2</v>
      </c>
    </row>
    <row r="136" spans="1:64" ht="17" thickBot="1" x14ac:dyDescent="0.25">
      <c r="A136" s="479"/>
      <c r="B136" s="402"/>
      <c r="C136" s="402"/>
      <c r="D136" s="402"/>
      <c r="E136" s="402"/>
      <c r="F136" s="402"/>
      <c r="G136" s="402"/>
      <c r="H136" s="402"/>
      <c r="I136" s="403"/>
      <c r="J136" s="402"/>
      <c r="K136" s="402"/>
      <c r="L136" s="402"/>
      <c r="M136" s="402"/>
      <c r="N136" s="402"/>
      <c r="O136" s="402"/>
      <c r="P136" s="402"/>
      <c r="Q136" s="402"/>
      <c r="R136" s="402"/>
      <c r="S136" s="403"/>
      <c r="T136" s="402"/>
      <c r="U136" s="402"/>
      <c r="V136" s="402"/>
      <c r="W136" s="402"/>
      <c r="X136" s="402"/>
      <c r="Y136" s="402"/>
      <c r="Z136" s="402"/>
      <c r="AA136" s="402"/>
      <c r="AB136" s="402"/>
      <c r="AC136" s="403"/>
      <c r="AD136" s="402"/>
      <c r="AE136" s="402"/>
      <c r="AF136" s="402"/>
      <c r="AG136" s="402"/>
      <c r="AH136" s="402"/>
      <c r="AI136" s="402"/>
      <c r="AJ136" s="402"/>
      <c r="AK136" s="402"/>
      <c r="AL136" s="402"/>
      <c r="AM136" s="403"/>
      <c r="AN136" s="402"/>
      <c r="AO136" s="402"/>
      <c r="AP136" s="402"/>
      <c r="AQ136" s="402"/>
      <c r="AR136" s="402"/>
      <c r="AS136" s="402"/>
      <c r="AT136" s="402"/>
      <c r="AU136" s="402"/>
      <c r="AV136" s="402"/>
      <c r="AW136" s="403"/>
      <c r="AX136" s="402"/>
      <c r="AY136" s="402"/>
      <c r="AZ136" s="402"/>
      <c r="BA136" s="402"/>
      <c r="BB136" s="402"/>
      <c r="BC136" s="402"/>
      <c r="BD136" s="402"/>
      <c r="BE136" s="402"/>
      <c r="BF136" s="402"/>
      <c r="BG136" s="402"/>
      <c r="BH136" s="404"/>
    </row>
    <row r="137" spans="1:64" ht="17" thickTop="1" x14ac:dyDescent="0.2"/>
    <row r="140" spans="1:64" ht="17" thickBot="1" x14ac:dyDescent="0.25"/>
    <row r="141" spans="1:64" ht="17" thickBot="1" x14ac:dyDescent="0.25">
      <c r="A141" s="1165" t="s">
        <v>67</v>
      </c>
      <c r="B141" s="1137">
        <v>6.8139334686097266</v>
      </c>
      <c r="C141" s="1137">
        <v>6.7303370786516856</v>
      </c>
      <c r="D141" s="1137">
        <v>6.6221465280267706</v>
      </c>
      <c r="E141" s="1137">
        <v>6.4982700991027968</v>
      </c>
      <c r="F141" s="1137">
        <v>6.315684486492648</v>
      </c>
      <c r="G141" s="1137">
        <v>6.1349166805071143</v>
      </c>
      <c r="H141" s="1137">
        <v>5.8806516663128843</v>
      </c>
      <c r="I141" s="1137">
        <v>5.6046429293951041</v>
      </c>
      <c r="J141" s="1137">
        <v>5.3220151762558832</v>
      </c>
      <c r="K141" s="1137">
        <v>5.0655970012799409</v>
      </c>
      <c r="L141" s="1137">
        <v>4.8549835706462217</v>
      </c>
      <c r="M141" s="1137">
        <v>4.603481222997674</v>
      </c>
      <c r="N141" s="1137">
        <v>4.2371812029212714</v>
      </c>
      <c r="O141" s="1137">
        <v>3.8904297149276785</v>
      </c>
      <c r="P141" s="1137">
        <v>3.6890375844735175</v>
      </c>
      <c r="Q141" s="1137">
        <v>3.4785133565621371</v>
      </c>
      <c r="R141" s="1137">
        <v>3.2547654712603169</v>
      </c>
      <c r="S141" s="1137">
        <v>3.0081709104728813</v>
      </c>
      <c r="T141" s="1137">
        <v>2.7614692616312393</v>
      </c>
      <c r="U141" s="1137">
        <v>2.5233974723898438</v>
      </c>
      <c r="V141" s="1137">
        <v>2.3762195775704944</v>
      </c>
      <c r="W141" s="1137">
        <v>2.276256598812727</v>
      </c>
      <c r="X141" s="1137">
        <v>2.1908424111820644</v>
      </c>
      <c r="Y141" s="1137">
        <v>2.1174571024572932</v>
      </c>
      <c r="Z141" s="1137">
        <v>2.074876423007789</v>
      </c>
      <c r="AA141" s="1137">
        <v>2.0216550516291458</v>
      </c>
      <c r="AB141" s="1137">
        <v>1.9508996162106969</v>
      </c>
      <c r="AC141" s="1137">
        <v>1.8729823375306347</v>
      </c>
      <c r="AD141" s="1137">
        <v>1.7999382776207646</v>
      </c>
      <c r="AE141" s="1137">
        <v>1.7367488950882362</v>
      </c>
      <c r="AF141" s="1137">
        <v>1.6925814482748085</v>
      </c>
      <c r="AG141" s="1137">
        <v>1.6509244223291568</v>
      </c>
      <c r="AH141" s="1137">
        <v>1.6155203078986502</v>
      </c>
      <c r="AI141" s="1137">
        <v>1.5825514473815747</v>
      </c>
      <c r="AJ141" s="1137">
        <v>1.5503154772730452</v>
      </c>
      <c r="AK141" s="1137">
        <v>1.5204923093810458</v>
      </c>
      <c r="AL141" s="1137">
        <v>1.5007855033993338</v>
      </c>
      <c r="AM141" s="1137">
        <v>1.47773036404854</v>
      </c>
      <c r="AN141" s="1137">
        <v>1.443392294266288</v>
      </c>
      <c r="AO141" s="1137">
        <v>1.4074248120300752</v>
      </c>
      <c r="AP141" s="1137">
        <v>1.3832164166063359</v>
      </c>
      <c r="AQ141" s="1137">
        <v>1.3524745224873373</v>
      </c>
      <c r="AR141" s="1137">
        <v>1.3164678768295</v>
      </c>
      <c r="AS141" s="1137">
        <v>1.278541183528896</v>
      </c>
      <c r="AT141" s="1137">
        <v>1.2407071521339961</v>
      </c>
      <c r="AU141" s="1137">
        <v>1.2065436332952257</v>
      </c>
      <c r="AV141" s="1137">
        <v>1.1833014767909962</v>
      </c>
      <c r="AW141" s="1137">
        <v>1.1716164638465687</v>
      </c>
      <c r="AX141" s="1137">
        <v>1.1542988687735674</v>
      </c>
      <c r="AY141" s="1137">
        <v>1.1297278009990823</v>
      </c>
      <c r="AZ141" s="1137">
        <v>1.10815</v>
      </c>
      <c r="BA141" s="1137">
        <v>1.087786634207633</v>
      </c>
      <c r="BB141" s="1138">
        <v>1.0683847206957058</v>
      </c>
      <c r="BC141" s="1138">
        <v>1.0576776237926162</v>
      </c>
      <c r="BD141" s="1138">
        <v>1.0451681662988324</v>
      </c>
      <c r="BE141" s="1138">
        <v>1.0248312216776103</v>
      </c>
      <c r="BF141" s="1138">
        <v>1</v>
      </c>
      <c r="BG141" s="1138">
        <v>0.98253313827193334</v>
      </c>
      <c r="BH141" s="1139">
        <v>0.96990039736026745</v>
      </c>
    </row>
  </sheetData>
  <mergeCells count="3">
    <mergeCell ref="A4:BH4"/>
    <mergeCell ref="B6:BH6"/>
    <mergeCell ref="B7:BH7"/>
  </mergeCells>
  <hyperlinks>
    <hyperlink ref="A1" location="Index!A1" display="Back to index" xr:uid="{00000000-0004-0000-34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8" tint="0.39997558519241921"/>
  </sheetPr>
  <dimension ref="A1:K121"/>
  <sheetViews>
    <sheetView workbookViewId="0">
      <pane xSplit="1" ySplit="8" topLeftCell="B92" activePane="bottomRight" state="frozen"/>
      <selection activeCell="B120" sqref="B120:K120"/>
      <selection pane="topRight" activeCell="B120" sqref="B120:K120"/>
      <selection pane="bottomLeft" activeCell="B120" sqref="B120:K120"/>
      <selection pane="bottomRight" activeCell="T130" sqref="T130"/>
    </sheetView>
  </sheetViews>
  <sheetFormatPr baseColWidth="10" defaultColWidth="10.83203125" defaultRowHeight="16" x14ac:dyDescent="0.2"/>
  <cols>
    <col min="1" max="1" width="10.83203125" style="56"/>
    <col min="2" max="11" width="12" style="56" customWidth="1"/>
    <col min="12" max="16384" width="10.83203125" style="56"/>
  </cols>
  <sheetData>
    <row r="1" spans="1:11" x14ac:dyDescent="0.2">
      <c r="A1" s="52" t="s">
        <v>36</v>
      </c>
      <c r="B1" s="52"/>
      <c r="F1" s="100"/>
      <c r="G1" s="100"/>
      <c r="H1" s="100"/>
      <c r="I1" s="100"/>
      <c r="J1" s="100"/>
      <c r="K1" s="100"/>
    </row>
    <row r="2" spans="1:11" x14ac:dyDescent="0.2">
      <c r="G2" s="98"/>
    </row>
    <row r="3" spans="1:11" ht="17" thickBot="1" x14ac:dyDescent="0.25"/>
    <row r="4" spans="1:11" ht="25" customHeight="1" thickTop="1" x14ac:dyDescent="0.2">
      <c r="A4" s="1391" t="s">
        <v>157</v>
      </c>
      <c r="B4" s="1392"/>
      <c r="C4" s="1392"/>
      <c r="D4" s="1392"/>
      <c r="E4" s="1392"/>
      <c r="F4" s="1392"/>
      <c r="G4" s="1392"/>
      <c r="H4" s="1392"/>
      <c r="I4" s="1392"/>
      <c r="J4" s="1392"/>
      <c r="K4" s="1393"/>
    </row>
    <row r="5" spans="1:11" x14ac:dyDescent="0.2">
      <c r="A5" s="96"/>
      <c r="B5" s="97"/>
      <c r="C5" s="59"/>
      <c r="D5" s="59"/>
      <c r="E5" s="59"/>
      <c r="F5" s="59"/>
      <c r="G5" s="59"/>
      <c r="H5" s="59"/>
      <c r="I5" s="59"/>
      <c r="J5" s="59"/>
      <c r="K5" s="208"/>
    </row>
    <row r="6" spans="1:11" x14ac:dyDescent="0.2">
      <c r="A6" s="96"/>
      <c r="B6" s="45" t="s">
        <v>35</v>
      </c>
      <c r="C6" s="45" t="s">
        <v>34</v>
      </c>
      <c r="D6" s="45" t="s">
        <v>33</v>
      </c>
      <c r="E6" s="45" t="s">
        <v>32</v>
      </c>
      <c r="F6" s="45" t="s">
        <v>31</v>
      </c>
      <c r="G6" s="45" t="s">
        <v>30</v>
      </c>
      <c r="H6" s="45" t="s">
        <v>29</v>
      </c>
      <c r="I6" s="48" t="s">
        <v>28</v>
      </c>
      <c r="J6" s="45" t="s">
        <v>27</v>
      </c>
      <c r="K6" s="433" t="s">
        <v>26</v>
      </c>
    </row>
    <row r="7" spans="1:11" ht="20" customHeight="1" x14ac:dyDescent="0.2">
      <c r="A7" s="96"/>
      <c r="B7" s="1387" t="s">
        <v>373</v>
      </c>
      <c r="C7" s="1387"/>
      <c r="D7" s="1387"/>
      <c r="E7" s="1387"/>
      <c r="F7" s="1387"/>
      <c r="G7" s="1399" t="s">
        <v>112</v>
      </c>
      <c r="H7" s="1387"/>
      <c r="I7" s="1387"/>
      <c r="J7" s="1387"/>
      <c r="K7" s="1390"/>
    </row>
    <row r="8" spans="1:11" s="87" customFormat="1" ht="52" customHeight="1" x14ac:dyDescent="0.2">
      <c r="A8" s="95"/>
      <c r="B8" s="424" t="s">
        <v>306</v>
      </c>
      <c r="C8" s="352" t="s">
        <v>87</v>
      </c>
      <c r="D8" s="352" t="s">
        <v>88</v>
      </c>
      <c r="E8" s="352" t="s">
        <v>89</v>
      </c>
      <c r="F8" s="352" t="s">
        <v>56</v>
      </c>
      <c r="G8" s="424" t="s">
        <v>306</v>
      </c>
      <c r="H8" s="352" t="s">
        <v>87</v>
      </c>
      <c r="I8" s="352" t="s">
        <v>88</v>
      </c>
      <c r="J8" s="352" t="s">
        <v>89</v>
      </c>
      <c r="K8" s="359" t="s">
        <v>56</v>
      </c>
    </row>
    <row r="9" spans="1:11" s="87" customFormat="1" ht="15" customHeight="1" x14ac:dyDescent="0.2">
      <c r="A9" s="93">
        <v>1913</v>
      </c>
      <c r="B9" s="425">
        <f>avgpoinc!B2</f>
        <v>12479.600299141881</v>
      </c>
      <c r="C9" s="317"/>
      <c r="D9" s="85"/>
      <c r="E9" s="85"/>
      <c r="F9" s="84">
        <f>avgpoinc!F2</f>
        <v>18764.461861226642</v>
      </c>
      <c r="G9" s="434">
        <f>B9/$B9</f>
        <v>1</v>
      </c>
      <c r="H9" s="442"/>
      <c r="I9" s="443"/>
      <c r="J9" s="442"/>
      <c r="K9" s="444">
        <f t="shared" ref="K9:K72" si="0">F9/$B9</f>
        <v>1.5036108057496778</v>
      </c>
    </row>
    <row r="10" spans="1:11" s="87" customFormat="1" ht="15" customHeight="1" x14ac:dyDescent="0.2">
      <c r="A10" s="92">
        <v>1914</v>
      </c>
      <c r="B10" s="425">
        <f>avgpoinc!B3</f>
        <v>11275.134078663485</v>
      </c>
      <c r="C10" s="317"/>
      <c r="D10" s="85"/>
      <c r="E10" s="85"/>
      <c r="F10" s="84">
        <f>avgpoinc!F3</f>
        <v>16975.953445552332</v>
      </c>
      <c r="G10" s="434">
        <f t="shared" ref="G10:K73" si="1">B10/$B10</f>
        <v>1</v>
      </c>
      <c r="H10" s="442"/>
      <c r="I10" s="443"/>
      <c r="J10" s="442"/>
      <c r="K10" s="444">
        <f t="shared" si="0"/>
        <v>1.5056098958217092</v>
      </c>
    </row>
    <row r="11" spans="1:11" s="87" customFormat="1" ht="15" customHeight="1" x14ac:dyDescent="0.2">
      <c r="A11" s="92">
        <v>1915</v>
      </c>
      <c r="B11" s="425">
        <f>avgpoinc!B4</f>
        <v>11499.064545750605</v>
      </c>
      <c r="C11" s="317"/>
      <c r="D11" s="85"/>
      <c r="E11" s="85"/>
      <c r="F11" s="84">
        <f>avgpoinc!F4</f>
        <v>17335.685469508826</v>
      </c>
      <c r="G11" s="434">
        <f t="shared" si="1"/>
        <v>1</v>
      </c>
      <c r="H11" s="442"/>
      <c r="I11" s="443"/>
      <c r="J11" s="442"/>
      <c r="K11" s="444">
        <f t="shared" si="0"/>
        <v>1.5075735422247978</v>
      </c>
    </row>
    <row r="12" spans="1:11" s="87" customFormat="1" ht="15" customHeight="1" x14ac:dyDescent="0.2">
      <c r="A12" s="92">
        <v>1916</v>
      </c>
      <c r="B12" s="425">
        <f>avgpoinc!B5</f>
        <v>13112.538743577124</v>
      </c>
      <c r="C12" s="317"/>
      <c r="D12" s="85"/>
      <c r="E12" s="85"/>
      <c r="F12" s="84">
        <f>avgpoinc!F5</f>
        <v>19793.39714374641</v>
      </c>
      <c r="G12" s="434">
        <f t="shared" si="1"/>
        <v>1</v>
      </c>
      <c r="H12" s="442"/>
      <c r="I12" s="443"/>
      <c r="J12" s="442"/>
      <c r="K12" s="444">
        <f t="shared" si="0"/>
        <v>1.509501518418144</v>
      </c>
    </row>
    <row r="13" spans="1:11" s="87" customFormat="1" ht="15" customHeight="1" x14ac:dyDescent="0.2">
      <c r="A13" s="92">
        <v>1917</v>
      </c>
      <c r="B13" s="425">
        <f>avgpoinc!B6</f>
        <v>12907.402049953223</v>
      </c>
      <c r="C13" s="317"/>
      <c r="D13" s="85"/>
      <c r="E13" s="85"/>
      <c r="F13" s="84">
        <f>avgpoinc!F6</f>
        <v>19467.565151419494</v>
      </c>
      <c r="G13" s="434">
        <f t="shared" si="1"/>
        <v>1</v>
      </c>
      <c r="H13" s="442"/>
      <c r="I13" s="443"/>
      <c r="J13" s="442"/>
      <c r="K13" s="444">
        <f t="shared" si="0"/>
        <v>1.5082481413438302</v>
      </c>
    </row>
    <row r="14" spans="1:11" s="87" customFormat="1" ht="15" customHeight="1" x14ac:dyDescent="0.2">
      <c r="A14" s="92">
        <v>1918</v>
      </c>
      <c r="B14" s="425">
        <f>avgpoinc!B7</f>
        <v>13656.607057552868</v>
      </c>
      <c r="C14" s="353"/>
      <c r="D14" s="314"/>
      <c r="E14" s="314"/>
      <c r="F14" s="84">
        <f>avgpoinc!F7</f>
        <v>20417.55810882496</v>
      </c>
      <c r="G14" s="434">
        <f t="shared" si="1"/>
        <v>1</v>
      </c>
      <c r="H14" s="442"/>
      <c r="I14" s="443"/>
      <c r="J14" s="442"/>
      <c r="K14" s="444">
        <f t="shared" si="0"/>
        <v>1.4950681397494634</v>
      </c>
    </row>
    <row r="15" spans="1:11" s="87" customFormat="1" ht="15" customHeight="1" x14ac:dyDescent="0.2">
      <c r="A15" s="91">
        <v>1919</v>
      </c>
      <c r="B15" s="426">
        <f>avgpoinc!B8</f>
        <v>12940.483205999444</v>
      </c>
      <c r="C15" s="354"/>
      <c r="D15" s="315"/>
      <c r="E15" s="315"/>
      <c r="F15" s="88">
        <f>avgpoinc!F8</f>
        <v>19467.138759314708</v>
      </c>
      <c r="G15" s="435">
        <f t="shared" si="1"/>
        <v>1</v>
      </c>
      <c r="H15" s="445"/>
      <c r="I15" s="446"/>
      <c r="J15" s="445"/>
      <c r="K15" s="447">
        <f t="shared" si="0"/>
        <v>1.5043594933371103</v>
      </c>
    </row>
    <row r="16" spans="1:11" s="87" customFormat="1" ht="15" customHeight="1" x14ac:dyDescent="0.2">
      <c r="A16" s="92">
        <v>1920</v>
      </c>
      <c r="B16" s="425">
        <f>avgpoinc!B9</f>
        <v>12659.584742695995</v>
      </c>
      <c r="C16" s="353"/>
      <c r="D16" s="314"/>
      <c r="E16" s="314"/>
      <c r="F16" s="84">
        <f>avgpoinc!F9</f>
        <v>19065.982871536362</v>
      </c>
      <c r="G16" s="434">
        <f t="shared" si="1"/>
        <v>1</v>
      </c>
      <c r="H16" s="442"/>
      <c r="I16" s="443"/>
      <c r="J16" s="442"/>
      <c r="K16" s="444">
        <f t="shared" si="0"/>
        <v>1.506051206184829</v>
      </c>
    </row>
    <row r="17" spans="1:11" s="87" customFormat="1" ht="15" customHeight="1" x14ac:dyDescent="0.2">
      <c r="A17" s="92">
        <v>1921</v>
      </c>
      <c r="B17" s="425">
        <f>avgpoinc!B10</f>
        <v>11413.746821172759</v>
      </c>
      <c r="C17" s="353"/>
      <c r="D17" s="314"/>
      <c r="E17" s="314"/>
      <c r="F17" s="84">
        <f>avgpoinc!F10</f>
        <v>17149.186477893061</v>
      </c>
      <c r="G17" s="434">
        <f t="shared" si="1"/>
        <v>1</v>
      </c>
      <c r="H17" s="442"/>
      <c r="I17" s="443"/>
      <c r="J17" s="442"/>
      <c r="K17" s="444">
        <f t="shared" si="0"/>
        <v>1.5025027930425907</v>
      </c>
    </row>
    <row r="18" spans="1:11" s="87" customFormat="1" ht="15" customHeight="1" x14ac:dyDescent="0.2">
      <c r="A18" s="92">
        <v>1922</v>
      </c>
      <c r="B18" s="425">
        <f>avgpoinc!B11</f>
        <v>12388.337310078019</v>
      </c>
      <c r="C18" s="353"/>
      <c r="D18" s="314"/>
      <c r="E18" s="314"/>
      <c r="F18" s="84">
        <f>avgpoinc!F11</f>
        <v>18560.552317909111</v>
      </c>
      <c r="G18" s="434">
        <f t="shared" si="1"/>
        <v>1</v>
      </c>
      <c r="H18" s="442"/>
      <c r="I18" s="443"/>
      <c r="J18" s="442"/>
      <c r="K18" s="444">
        <f t="shared" si="0"/>
        <v>1.4982278778290885</v>
      </c>
    </row>
    <row r="19" spans="1:11" s="87" customFormat="1" ht="15" customHeight="1" x14ac:dyDescent="0.2">
      <c r="A19" s="92">
        <v>1923</v>
      </c>
      <c r="B19" s="425">
        <f>avgpoinc!B12</f>
        <v>13941.213650051639</v>
      </c>
      <c r="C19" s="353"/>
      <c r="D19" s="314"/>
      <c r="E19" s="314"/>
      <c r="F19" s="84">
        <f>avgpoinc!F12</f>
        <v>20875.711195164778</v>
      </c>
      <c r="G19" s="434">
        <f t="shared" si="1"/>
        <v>1</v>
      </c>
      <c r="H19" s="442"/>
      <c r="I19" s="443"/>
      <c r="J19" s="442"/>
      <c r="K19" s="444">
        <f t="shared" si="0"/>
        <v>1.4974098897829784</v>
      </c>
    </row>
    <row r="20" spans="1:11" s="87" customFormat="1" ht="15" customHeight="1" x14ac:dyDescent="0.2">
      <c r="A20" s="92">
        <v>1924</v>
      </c>
      <c r="B20" s="425">
        <f>avgpoinc!B13</f>
        <v>13762.60645403279</v>
      </c>
      <c r="C20" s="353"/>
      <c r="D20" s="314"/>
      <c r="E20" s="314"/>
      <c r="F20" s="84">
        <f>avgpoinc!F13</f>
        <v>20604.089249295022</v>
      </c>
      <c r="G20" s="434">
        <f t="shared" si="1"/>
        <v>1</v>
      </c>
      <c r="H20" s="442"/>
      <c r="I20" s="443"/>
      <c r="J20" s="442"/>
      <c r="K20" s="444">
        <f t="shared" si="0"/>
        <v>1.4971066213447894</v>
      </c>
    </row>
    <row r="21" spans="1:11" s="87" customFormat="1" ht="15" customHeight="1" x14ac:dyDescent="0.2">
      <c r="A21" s="92">
        <v>1925</v>
      </c>
      <c r="B21" s="425">
        <f>avgpoinc!B14</f>
        <v>14010.829381497364</v>
      </c>
      <c r="C21" s="353"/>
      <c r="D21" s="314"/>
      <c r="E21" s="314"/>
      <c r="F21" s="84">
        <f>avgpoinc!F14</f>
        <v>20971.344751816607</v>
      </c>
      <c r="G21" s="434">
        <f t="shared" si="1"/>
        <v>1</v>
      </c>
      <c r="H21" s="442"/>
      <c r="I21" s="443"/>
      <c r="J21" s="442"/>
      <c r="K21" s="444">
        <f t="shared" si="0"/>
        <v>1.4967953845409943</v>
      </c>
    </row>
    <row r="22" spans="1:11" s="87" customFormat="1" ht="15" customHeight="1" x14ac:dyDescent="0.2">
      <c r="A22" s="92">
        <v>1926</v>
      </c>
      <c r="B22" s="425">
        <f>avgpoinc!B15</f>
        <v>14665.854838954287</v>
      </c>
      <c r="C22" s="353"/>
      <c r="D22" s="314"/>
      <c r="E22" s="314"/>
      <c r="F22" s="84">
        <f>avgpoinc!F15</f>
        <v>21979.309641163542</v>
      </c>
      <c r="G22" s="434">
        <f t="shared" si="1"/>
        <v>1</v>
      </c>
      <c r="H22" s="442"/>
      <c r="I22" s="443"/>
      <c r="J22" s="442"/>
      <c r="K22" s="444">
        <f t="shared" si="0"/>
        <v>1.4986722480563379</v>
      </c>
    </row>
    <row r="23" spans="1:11" s="87" customFormat="1" ht="15" customHeight="1" x14ac:dyDescent="0.2">
      <c r="A23" s="92">
        <v>1927</v>
      </c>
      <c r="B23" s="425">
        <f>avgpoinc!B16</f>
        <v>14396.119311657687</v>
      </c>
      <c r="C23" s="353"/>
      <c r="D23" s="314"/>
      <c r="E23" s="314"/>
      <c r="F23" s="84">
        <f>avgpoinc!F16</f>
        <v>21603.42966040154</v>
      </c>
      <c r="G23" s="434">
        <f t="shared" si="1"/>
        <v>1</v>
      </c>
      <c r="H23" s="442"/>
      <c r="I23" s="443"/>
      <c r="J23" s="442"/>
      <c r="K23" s="444">
        <f t="shared" si="0"/>
        <v>1.5006425824011835</v>
      </c>
    </row>
    <row r="24" spans="1:11" s="87" customFormat="1" ht="15" customHeight="1" x14ac:dyDescent="0.2">
      <c r="A24" s="92">
        <v>1928</v>
      </c>
      <c r="B24" s="425">
        <f>avgpoinc!B17</f>
        <v>14551.769881968983</v>
      </c>
      <c r="C24" s="353"/>
      <c r="D24" s="314"/>
      <c r="E24" s="314"/>
      <c r="F24" s="84">
        <f>avgpoinc!F17</f>
        <v>21892.138572775071</v>
      </c>
      <c r="G24" s="434">
        <f t="shared" si="1"/>
        <v>1</v>
      </c>
      <c r="H24" s="442"/>
      <c r="I24" s="443"/>
      <c r="J24" s="442"/>
      <c r="K24" s="444">
        <f t="shared" si="0"/>
        <v>1.5044313338064463</v>
      </c>
    </row>
    <row r="25" spans="1:11" s="87" customFormat="1" ht="15" customHeight="1" x14ac:dyDescent="0.2">
      <c r="A25" s="91">
        <v>1929</v>
      </c>
      <c r="B25" s="426">
        <f>avgpoinc!B18</f>
        <v>15269.789757785447</v>
      </c>
      <c r="C25" s="354"/>
      <c r="D25" s="315"/>
      <c r="E25" s="315"/>
      <c r="F25" s="88">
        <f>avgpoinc!F18</f>
        <v>23055.537637517118</v>
      </c>
      <c r="G25" s="435">
        <f t="shared" si="1"/>
        <v>1</v>
      </c>
      <c r="H25" s="445"/>
      <c r="I25" s="446"/>
      <c r="J25" s="445"/>
      <c r="K25" s="447">
        <f t="shared" si="0"/>
        <v>1.5098791799515139</v>
      </c>
    </row>
    <row r="26" spans="1:11" s="87" customFormat="1" ht="15" customHeight="1" x14ac:dyDescent="0.2">
      <c r="A26" s="92">
        <v>1930</v>
      </c>
      <c r="B26" s="425">
        <f>avgpoinc!B19</f>
        <v>13755.021794686845</v>
      </c>
      <c r="C26" s="353"/>
      <c r="D26" s="314"/>
      <c r="E26" s="314"/>
      <c r="F26" s="84">
        <f>avgpoinc!F19</f>
        <v>20875.754655302349</v>
      </c>
      <c r="G26" s="434">
        <f t="shared" si="1"/>
        <v>1</v>
      </c>
      <c r="H26" s="442"/>
      <c r="I26" s="443"/>
      <c r="J26" s="442"/>
      <c r="K26" s="444">
        <f t="shared" si="0"/>
        <v>1.5176824120603016</v>
      </c>
    </row>
    <row r="27" spans="1:11" s="87" customFormat="1" ht="15" customHeight="1" x14ac:dyDescent="0.2">
      <c r="A27" s="92">
        <v>1931</v>
      </c>
      <c r="B27" s="425">
        <f>avgpoinc!B20</f>
        <v>12271.908825349503</v>
      </c>
      <c r="C27" s="353"/>
      <c r="D27" s="314"/>
      <c r="E27" s="314"/>
      <c r="F27" s="84">
        <f>avgpoinc!F20</f>
        <v>18633.35185511583</v>
      </c>
      <c r="G27" s="434">
        <f t="shared" si="1"/>
        <v>1</v>
      </c>
      <c r="H27" s="442"/>
      <c r="I27" s="443"/>
      <c r="J27" s="442"/>
      <c r="K27" s="444">
        <f t="shared" si="0"/>
        <v>1.5183743719335492</v>
      </c>
    </row>
    <row r="28" spans="1:11" s="87" customFormat="1" ht="15" customHeight="1" x14ac:dyDescent="0.2">
      <c r="A28" s="92">
        <v>1932</v>
      </c>
      <c r="B28" s="425">
        <f>avgpoinc!B21</f>
        <v>10381.011271444208</v>
      </c>
      <c r="C28" s="353"/>
      <c r="D28" s="314"/>
      <c r="E28" s="314"/>
      <c r="F28" s="84">
        <f>avgpoinc!F21</f>
        <v>15775.933984142584</v>
      </c>
      <c r="G28" s="434">
        <f t="shared" si="1"/>
        <v>1</v>
      </c>
      <c r="H28" s="442"/>
      <c r="I28" s="443"/>
      <c r="J28" s="442"/>
      <c r="K28" s="444">
        <f t="shared" si="0"/>
        <v>1.519691441578392</v>
      </c>
    </row>
    <row r="29" spans="1:11" s="87" customFormat="1" ht="15" customHeight="1" x14ac:dyDescent="0.2">
      <c r="A29" s="92">
        <v>1933</v>
      </c>
      <c r="B29" s="425">
        <f>avgpoinc!B22</f>
        <v>10029.584518212852</v>
      </c>
      <c r="C29" s="353"/>
      <c r="D29" s="314"/>
      <c r="E29" s="314"/>
      <c r="F29" s="84">
        <f>avgpoinc!F22</f>
        <v>15263.048628648072</v>
      </c>
      <c r="G29" s="434">
        <f t="shared" si="1"/>
        <v>1</v>
      </c>
      <c r="H29" s="442"/>
      <c r="I29" s="443"/>
      <c r="J29" s="442"/>
      <c r="K29" s="444">
        <f t="shared" si="0"/>
        <v>1.5218026829458093</v>
      </c>
    </row>
    <row r="30" spans="1:11" s="87" customFormat="1" ht="15" customHeight="1" x14ac:dyDescent="0.2">
      <c r="A30" s="92">
        <v>1934</v>
      </c>
      <c r="B30" s="425">
        <f>avgpoinc!B23</f>
        <v>11206.327559994525</v>
      </c>
      <c r="C30" s="353"/>
      <c r="D30" s="314"/>
      <c r="E30" s="314"/>
      <c r="F30" s="84">
        <f>avgpoinc!F23</f>
        <v>17081.023941383613</v>
      </c>
      <c r="G30" s="434">
        <f t="shared" si="1"/>
        <v>1</v>
      </c>
      <c r="H30" s="442"/>
      <c r="I30" s="443"/>
      <c r="J30" s="442"/>
      <c r="K30" s="444">
        <f t="shared" si="0"/>
        <v>1.5242302931034402</v>
      </c>
    </row>
    <row r="31" spans="1:11" s="87" customFormat="1" ht="15" customHeight="1" x14ac:dyDescent="0.2">
      <c r="A31" s="92">
        <v>1935</v>
      </c>
      <c r="B31" s="425">
        <f>avgpoinc!B24</f>
        <v>12283.610319677378</v>
      </c>
      <c r="C31" s="353"/>
      <c r="D31" s="314"/>
      <c r="E31" s="314"/>
      <c r="F31" s="84">
        <f>avgpoinc!F24</f>
        <v>18735.897658738846</v>
      </c>
      <c r="G31" s="434">
        <f t="shared" si="1"/>
        <v>1</v>
      </c>
      <c r="H31" s="442"/>
      <c r="I31" s="443"/>
      <c r="J31" s="442"/>
      <c r="K31" s="444">
        <f t="shared" si="0"/>
        <v>1.5252761339005854</v>
      </c>
    </row>
    <row r="32" spans="1:11" s="87" customFormat="1" ht="15" customHeight="1" x14ac:dyDescent="0.2">
      <c r="A32" s="92">
        <v>1936</v>
      </c>
      <c r="B32" s="425">
        <f>avgpoinc!B25</f>
        <v>13643.824488051665</v>
      </c>
      <c r="C32" s="353"/>
      <c r="D32" s="314"/>
      <c r="E32" s="314"/>
      <c r="F32" s="84">
        <f>avgpoinc!F25</f>
        <v>20817.810033036949</v>
      </c>
      <c r="G32" s="434">
        <f t="shared" si="1"/>
        <v>1</v>
      </c>
      <c r="H32" s="442"/>
      <c r="I32" s="443"/>
      <c r="J32" s="442"/>
      <c r="K32" s="444">
        <f t="shared" si="0"/>
        <v>1.5258045902941491</v>
      </c>
    </row>
    <row r="33" spans="1:11" s="87" customFormat="1" ht="15" customHeight="1" x14ac:dyDescent="0.2">
      <c r="A33" s="92">
        <v>1937</v>
      </c>
      <c r="B33" s="425">
        <f>avgpoinc!B26</f>
        <v>14533.227283162616</v>
      </c>
      <c r="C33" s="353"/>
      <c r="D33" s="314"/>
      <c r="E33" s="314"/>
      <c r="F33" s="84">
        <f>avgpoinc!F26</f>
        <v>22174.780672581892</v>
      </c>
      <c r="G33" s="434">
        <f t="shared" si="1"/>
        <v>1</v>
      </c>
      <c r="H33" s="442"/>
      <c r="I33" s="443"/>
      <c r="J33" s="442"/>
      <c r="K33" s="444">
        <f t="shared" si="0"/>
        <v>1.5257987947571943</v>
      </c>
    </row>
    <row r="34" spans="1:11" s="87" customFormat="1" ht="15" customHeight="1" x14ac:dyDescent="0.2">
      <c r="A34" s="92">
        <v>1938</v>
      </c>
      <c r="B34" s="425">
        <f>avgpoinc!B27</f>
        <v>13471.047114112556</v>
      </c>
      <c r="C34" s="353"/>
      <c r="D34" s="314"/>
      <c r="E34" s="314"/>
      <c r="F34" s="84">
        <f>avgpoinc!F27</f>
        <v>20530.35501452574</v>
      </c>
      <c r="G34" s="434">
        <f t="shared" si="1"/>
        <v>1</v>
      </c>
      <c r="H34" s="442"/>
      <c r="I34" s="443"/>
      <c r="J34" s="442"/>
      <c r="K34" s="444">
        <f t="shared" si="0"/>
        <v>1.5240355735240285</v>
      </c>
    </row>
    <row r="35" spans="1:11" s="87" customFormat="1" ht="15" customHeight="1" x14ac:dyDescent="0.2">
      <c r="A35" s="91">
        <v>1939</v>
      </c>
      <c r="B35" s="426">
        <f>avgpoinc!B28</f>
        <v>14365.794695950504</v>
      </c>
      <c r="C35" s="354"/>
      <c r="D35" s="315"/>
      <c r="E35" s="315"/>
      <c r="F35" s="88">
        <f>avgpoinc!F28</f>
        <v>21859.080142581919</v>
      </c>
      <c r="G35" s="435">
        <f t="shared" si="1"/>
        <v>1</v>
      </c>
      <c r="H35" s="445"/>
      <c r="I35" s="446"/>
      <c r="J35" s="445"/>
      <c r="K35" s="447">
        <f t="shared" si="0"/>
        <v>1.5216060514037317</v>
      </c>
    </row>
    <row r="36" spans="1:11" s="87" customFormat="1" ht="15" customHeight="1" x14ac:dyDescent="0.2">
      <c r="A36" s="92">
        <v>1940</v>
      </c>
      <c r="B36" s="425">
        <f>avgpoinc!B29</f>
        <v>15615.672259262412</v>
      </c>
      <c r="C36" s="353"/>
      <c r="D36" s="314"/>
      <c r="E36" s="314"/>
      <c r="F36" s="84">
        <f>avgpoinc!F29</f>
        <v>23740.606466216432</v>
      </c>
      <c r="G36" s="434">
        <f t="shared" si="1"/>
        <v>1</v>
      </c>
      <c r="H36" s="442"/>
      <c r="I36" s="443"/>
      <c r="J36" s="442"/>
      <c r="K36" s="444">
        <f t="shared" si="0"/>
        <v>1.5203063993696926</v>
      </c>
    </row>
    <row r="37" spans="1:11" s="87" customFormat="1" ht="15" customHeight="1" x14ac:dyDescent="0.2">
      <c r="A37" s="92">
        <v>1941</v>
      </c>
      <c r="B37" s="425">
        <f>avgpoinc!B30</f>
        <v>18601.500817256023</v>
      </c>
      <c r="C37" s="353"/>
      <c r="D37" s="314"/>
      <c r="E37" s="314"/>
      <c r="F37" s="84">
        <f>avgpoinc!F30</f>
        <v>28577.915542336046</v>
      </c>
      <c r="G37" s="434">
        <f t="shared" si="1"/>
        <v>1</v>
      </c>
      <c r="H37" s="442"/>
      <c r="I37" s="443"/>
      <c r="J37" s="442"/>
      <c r="K37" s="444">
        <f t="shared" si="0"/>
        <v>1.5363231076400685</v>
      </c>
    </row>
    <row r="38" spans="1:11" s="87" customFormat="1" ht="15" customHeight="1" x14ac:dyDescent="0.2">
      <c r="A38" s="92">
        <v>1942</v>
      </c>
      <c r="B38" s="425">
        <f>avgpoinc!B31</f>
        <v>22010.075489485898</v>
      </c>
      <c r="C38" s="353"/>
      <c r="D38" s="314"/>
      <c r="E38" s="314"/>
      <c r="F38" s="84">
        <f>avgpoinc!F31</f>
        <v>34141.979097621115</v>
      </c>
      <c r="G38" s="434">
        <f t="shared" si="1"/>
        <v>1</v>
      </c>
      <c r="H38" s="442"/>
      <c r="I38" s="443"/>
      <c r="J38" s="442"/>
      <c r="K38" s="444">
        <f t="shared" si="0"/>
        <v>1.5511977282372595</v>
      </c>
    </row>
    <row r="39" spans="1:11" s="87" customFormat="1" ht="15" customHeight="1" x14ac:dyDescent="0.2">
      <c r="A39" s="92">
        <v>1943</v>
      </c>
      <c r="B39" s="425">
        <f>avgpoinc!B32</f>
        <v>25396.96864660296</v>
      </c>
      <c r="C39" s="353"/>
      <c r="D39" s="314"/>
      <c r="E39" s="314"/>
      <c r="F39" s="84">
        <f>avgpoinc!F32</f>
        <v>39675.626632727995</v>
      </c>
      <c r="G39" s="434">
        <f t="shared" si="1"/>
        <v>1</v>
      </c>
      <c r="H39" s="442"/>
      <c r="I39" s="443"/>
      <c r="J39" s="442"/>
      <c r="K39" s="444">
        <f t="shared" si="0"/>
        <v>1.5622189870299705</v>
      </c>
    </row>
    <row r="40" spans="1:11" s="87" customFormat="1" ht="15" customHeight="1" x14ac:dyDescent="0.2">
      <c r="A40" s="92">
        <v>1944</v>
      </c>
      <c r="B40" s="425">
        <f>avgpoinc!B33</f>
        <v>26154.208434390257</v>
      </c>
      <c r="C40" s="353"/>
      <c r="D40" s="314"/>
      <c r="E40" s="314"/>
      <c r="F40" s="84">
        <f>avgpoinc!F33</f>
        <v>41189.480238817392</v>
      </c>
      <c r="G40" s="434">
        <f t="shared" si="1"/>
        <v>1</v>
      </c>
      <c r="H40" s="442"/>
      <c r="I40" s="443"/>
      <c r="J40" s="442"/>
      <c r="K40" s="444">
        <f t="shared" si="0"/>
        <v>1.5748700765364096</v>
      </c>
    </row>
    <row r="41" spans="1:11" s="87" customFormat="1" ht="15" customHeight="1" x14ac:dyDescent="0.2">
      <c r="A41" s="92">
        <v>1945</v>
      </c>
      <c r="B41" s="425">
        <f>avgpoinc!B34</f>
        <v>25115.812713363979</v>
      </c>
      <c r="C41" s="353"/>
      <c r="D41" s="314"/>
      <c r="E41" s="314"/>
      <c r="F41" s="84">
        <f>avgpoinc!F34</f>
        <v>39887.6137731364</v>
      </c>
      <c r="G41" s="434">
        <f t="shared" si="1"/>
        <v>1</v>
      </c>
      <c r="H41" s="442"/>
      <c r="I41" s="443"/>
      <c r="J41" s="442"/>
      <c r="K41" s="444">
        <f t="shared" si="0"/>
        <v>1.5881474443354338</v>
      </c>
    </row>
    <row r="42" spans="1:11" s="87" customFormat="1" ht="15" customHeight="1" x14ac:dyDescent="0.2">
      <c r="A42" s="92">
        <v>1946</v>
      </c>
      <c r="B42" s="425">
        <f>avgpoinc!B35</f>
        <v>21928.029557298578</v>
      </c>
      <c r="C42" s="353"/>
      <c r="D42" s="314"/>
      <c r="E42" s="314"/>
      <c r="F42" s="84">
        <f>avgpoinc!F35</f>
        <v>35106.091444248836</v>
      </c>
      <c r="G42" s="434">
        <f t="shared" si="1"/>
        <v>1</v>
      </c>
      <c r="H42" s="442"/>
      <c r="I42" s="443"/>
      <c r="J42" s="442"/>
      <c r="K42" s="444">
        <f t="shared" si="0"/>
        <v>1.6009688126566777</v>
      </c>
    </row>
    <row r="43" spans="1:11" s="87" customFormat="1" ht="15" customHeight="1" x14ac:dyDescent="0.2">
      <c r="A43" s="92">
        <v>1947</v>
      </c>
      <c r="B43" s="425">
        <f>avgpoinc!B36</f>
        <v>21364.473146429147</v>
      </c>
      <c r="C43" s="353"/>
      <c r="D43" s="314"/>
      <c r="E43" s="314"/>
      <c r="F43" s="84">
        <f>avgpoinc!F36</f>
        <v>34180.906755533411</v>
      </c>
      <c r="G43" s="434">
        <f t="shared" si="1"/>
        <v>1</v>
      </c>
      <c r="H43" s="442"/>
      <c r="I43" s="443"/>
      <c r="J43" s="442"/>
      <c r="K43" s="444">
        <f t="shared" si="0"/>
        <v>1.5998946719285891</v>
      </c>
    </row>
    <row r="44" spans="1:11" s="87" customFormat="1" ht="15" customHeight="1" x14ac:dyDescent="0.2">
      <c r="A44" s="92">
        <v>1948</v>
      </c>
      <c r="B44" s="425">
        <f>avgpoinc!B37</f>
        <v>22390.22918841612</v>
      </c>
      <c r="C44" s="353"/>
      <c r="D44" s="314"/>
      <c r="E44" s="314"/>
      <c r="F44" s="84">
        <f>avgpoinc!F37</f>
        <v>35909.345854366533</v>
      </c>
      <c r="G44" s="434">
        <f t="shared" si="1"/>
        <v>1</v>
      </c>
      <c r="H44" s="442"/>
      <c r="I44" s="443"/>
      <c r="J44" s="442"/>
      <c r="K44" s="444">
        <f t="shared" si="0"/>
        <v>1.6037953677108721</v>
      </c>
    </row>
    <row r="45" spans="1:11" s="87" customFormat="1" ht="15" customHeight="1" x14ac:dyDescent="0.2">
      <c r="A45" s="91">
        <v>1949</v>
      </c>
      <c r="B45" s="426">
        <f>avgpoinc!B38</f>
        <v>21643.660555655293</v>
      </c>
      <c r="C45" s="354"/>
      <c r="D45" s="315"/>
      <c r="E45" s="315"/>
      <c r="F45" s="88">
        <f>avgpoinc!F38</f>
        <v>34799.505800462466</v>
      </c>
      <c r="G45" s="435">
        <f t="shared" si="1"/>
        <v>1</v>
      </c>
      <c r="H45" s="445"/>
      <c r="I45" s="446"/>
      <c r="J45" s="445"/>
      <c r="K45" s="447">
        <f t="shared" si="0"/>
        <v>1.6078382725961606</v>
      </c>
    </row>
    <row r="46" spans="1:11" s="87" customFormat="1" ht="15" customHeight="1" x14ac:dyDescent="0.2">
      <c r="A46" s="92">
        <v>1950</v>
      </c>
      <c r="B46" s="425">
        <f>avgpoinc!B39</f>
        <v>23560.266485200998</v>
      </c>
      <c r="C46" s="353"/>
      <c r="D46" s="314"/>
      <c r="E46" s="314"/>
      <c r="F46" s="84">
        <f>avgpoinc!F39</f>
        <v>37813.537267603766</v>
      </c>
      <c r="G46" s="434">
        <f t="shared" si="1"/>
        <v>1</v>
      </c>
      <c r="H46" s="442"/>
      <c r="I46" s="443"/>
      <c r="J46" s="442"/>
      <c r="K46" s="444">
        <f t="shared" si="0"/>
        <v>1.6049706946802036</v>
      </c>
    </row>
    <row r="47" spans="1:11" s="87" customFormat="1" ht="15" customHeight="1" x14ac:dyDescent="0.2">
      <c r="A47" s="92">
        <v>1951</v>
      </c>
      <c r="B47" s="425">
        <f>avgpoinc!B40</f>
        <v>25164.910501916878</v>
      </c>
      <c r="C47" s="353"/>
      <c r="D47" s="314"/>
      <c r="E47" s="314"/>
      <c r="F47" s="84">
        <f>avgpoinc!F40</f>
        <v>40485.726483585371</v>
      </c>
      <c r="G47" s="434">
        <f t="shared" si="1"/>
        <v>1</v>
      </c>
      <c r="H47" s="442"/>
      <c r="I47" s="443"/>
      <c r="J47" s="442"/>
      <c r="K47" s="444">
        <f t="shared" si="0"/>
        <v>1.6088166290319794</v>
      </c>
    </row>
    <row r="48" spans="1:11" s="87" customFormat="1" ht="15" customHeight="1" x14ac:dyDescent="0.2">
      <c r="A48" s="92">
        <v>1952</v>
      </c>
      <c r="B48" s="425">
        <f>avgpoinc!B41</f>
        <v>25841.384108204442</v>
      </c>
      <c r="C48" s="353"/>
      <c r="D48" s="314"/>
      <c r="E48" s="314"/>
      <c r="F48" s="84">
        <f>avgpoinc!F41</f>
        <v>41642.832246853977</v>
      </c>
      <c r="G48" s="434">
        <f t="shared" si="1"/>
        <v>1</v>
      </c>
      <c r="H48" s="442"/>
      <c r="I48" s="443"/>
      <c r="J48" s="442"/>
      <c r="K48" s="444">
        <f t="shared" si="0"/>
        <v>1.6114783973058431</v>
      </c>
    </row>
    <row r="49" spans="1:11" s="87" customFormat="1" ht="15" customHeight="1" x14ac:dyDescent="0.2">
      <c r="A49" s="92">
        <v>1953</v>
      </c>
      <c r="B49" s="425">
        <f>avgpoinc!B42</f>
        <v>26656.19755975296</v>
      </c>
      <c r="C49" s="353"/>
      <c r="D49" s="314"/>
      <c r="E49" s="314"/>
      <c r="F49" s="84">
        <f>avgpoinc!F42</f>
        <v>42970.819455587472</v>
      </c>
      <c r="G49" s="434">
        <f t="shared" si="1"/>
        <v>1</v>
      </c>
      <c r="H49" s="442"/>
      <c r="I49" s="443"/>
      <c r="J49" s="442"/>
      <c r="K49" s="444">
        <f t="shared" si="0"/>
        <v>1.6120386022523803</v>
      </c>
    </row>
    <row r="50" spans="1:11" s="87" customFormat="1" ht="15" customHeight="1" x14ac:dyDescent="0.2">
      <c r="A50" s="92">
        <v>1954</v>
      </c>
      <c r="B50" s="425">
        <f>avgpoinc!B43</f>
        <v>26102.574912859807</v>
      </c>
      <c r="C50" s="353"/>
      <c r="D50" s="314"/>
      <c r="E50" s="314"/>
      <c r="F50" s="84">
        <f>avgpoinc!F43</f>
        <v>42060.785055924185</v>
      </c>
      <c r="G50" s="434">
        <f t="shared" si="1"/>
        <v>1</v>
      </c>
      <c r="H50" s="442"/>
      <c r="I50" s="443"/>
      <c r="J50" s="442"/>
      <c r="K50" s="444">
        <f t="shared" si="0"/>
        <v>1.6113653613231214</v>
      </c>
    </row>
    <row r="51" spans="1:11" s="87" customFormat="1" ht="15" customHeight="1" x14ac:dyDescent="0.2">
      <c r="A51" s="92">
        <v>1955</v>
      </c>
      <c r="B51" s="425">
        <f>avgpoinc!B44</f>
        <v>27981.310024767172</v>
      </c>
      <c r="C51" s="353"/>
      <c r="D51" s="314"/>
      <c r="E51" s="314"/>
      <c r="F51" s="84">
        <f>avgpoinc!F44</f>
        <v>45051.481416881972</v>
      </c>
      <c r="G51" s="434">
        <f t="shared" si="1"/>
        <v>1</v>
      </c>
      <c r="H51" s="442"/>
      <c r="I51" s="443"/>
      <c r="J51" s="442"/>
      <c r="K51" s="444">
        <f t="shared" si="0"/>
        <v>1.6100561902571908</v>
      </c>
    </row>
    <row r="52" spans="1:11" s="87" customFormat="1" ht="15" customHeight="1" x14ac:dyDescent="0.2">
      <c r="A52" s="92">
        <v>1956</v>
      </c>
      <c r="B52" s="425">
        <f>avgpoinc!B45</f>
        <v>28474.621752094499</v>
      </c>
      <c r="C52" s="353"/>
      <c r="D52" s="314"/>
      <c r="E52" s="314"/>
      <c r="F52" s="84">
        <f>avgpoinc!F45</f>
        <v>45849.636870573035</v>
      </c>
      <c r="G52" s="434">
        <f t="shared" si="1"/>
        <v>1</v>
      </c>
      <c r="H52" s="442"/>
      <c r="I52" s="443"/>
      <c r="J52" s="442"/>
      <c r="K52" s="444">
        <f t="shared" si="0"/>
        <v>1.6101930086990703</v>
      </c>
    </row>
    <row r="53" spans="1:11" s="87" customFormat="1" ht="15" customHeight="1" x14ac:dyDescent="0.2">
      <c r="A53" s="92">
        <v>1957</v>
      </c>
      <c r="B53" s="425">
        <f>avgpoinc!B46</f>
        <v>28507.46987661353</v>
      </c>
      <c r="C53" s="353"/>
      <c r="D53" s="314"/>
      <c r="E53" s="314"/>
      <c r="F53" s="84">
        <f>avgpoinc!F46</f>
        <v>45881.14923027753</v>
      </c>
      <c r="G53" s="434">
        <f t="shared" si="1"/>
        <v>1</v>
      </c>
      <c r="H53" s="442"/>
      <c r="I53" s="443"/>
      <c r="J53" s="442"/>
      <c r="K53" s="444">
        <f t="shared" si="0"/>
        <v>1.6094430487469082</v>
      </c>
    </row>
    <row r="54" spans="1:11" s="87" customFormat="1" ht="15" customHeight="1" x14ac:dyDescent="0.2">
      <c r="A54" s="92">
        <v>1958</v>
      </c>
      <c r="B54" s="425">
        <f>avgpoinc!B47</f>
        <v>27688.903962958306</v>
      </c>
      <c r="C54" s="353"/>
      <c r="D54" s="314"/>
      <c r="E54" s="314"/>
      <c r="F54" s="84">
        <f>avgpoinc!F47</f>
        <v>44563.196138980951</v>
      </c>
      <c r="G54" s="434">
        <f t="shared" si="1"/>
        <v>1</v>
      </c>
      <c r="H54" s="442"/>
      <c r="I54" s="443"/>
      <c r="J54" s="442"/>
      <c r="K54" s="444">
        <f t="shared" si="0"/>
        <v>1.6094243455283299</v>
      </c>
    </row>
    <row r="55" spans="1:11" s="87" customFormat="1" ht="15" customHeight="1" x14ac:dyDescent="0.2">
      <c r="A55" s="91">
        <v>1959</v>
      </c>
      <c r="B55" s="426">
        <f>avgpoinc!B48</f>
        <v>29451.494319672154</v>
      </c>
      <c r="C55" s="354"/>
      <c r="D55" s="315"/>
      <c r="E55" s="315"/>
      <c r="F55" s="88">
        <f>avgpoinc!F48</f>
        <v>47637.846840093109</v>
      </c>
      <c r="G55" s="435">
        <f t="shared" si="1"/>
        <v>1</v>
      </c>
      <c r="H55" s="445"/>
      <c r="I55" s="446"/>
      <c r="J55" s="445"/>
      <c r="K55" s="447">
        <f t="shared" si="0"/>
        <v>1.6175018599403754</v>
      </c>
    </row>
    <row r="56" spans="1:11" x14ac:dyDescent="0.2">
      <c r="A56" s="67">
        <v>1960</v>
      </c>
      <c r="B56" s="425">
        <f>avgpoinc!B49</f>
        <v>29995.437596031821</v>
      </c>
      <c r="C56" s="353"/>
      <c r="D56" s="314"/>
      <c r="E56" s="314"/>
      <c r="F56" s="84">
        <f>avgpoinc!F49</f>
        <v>48614.611644991302</v>
      </c>
      <c r="G56" s="434">
        <f t="shared" si="1"/>
        <v>1</v>
      </c>
      <c r="H56" s="442"/>
      <c r="I56" s="443"/>
      <c r="J56" s="442"/>
      <c r="K56" s="444">
        <f t="shared" si="0"/>
        <v>1.6207335362036079</v>
      </c>
    </row>
    <row r="57" spans="1:11" x14ac:dyDescent="0.2">
      <c r="A57" s="67">
        <v>1961</v>
      </c>
      <c r="B57" s="425">
        <f>avgpoinc!B50</f>
        <v>30336.429980203648</v>
      </c>
      <c r="C57" s="353"/>
      <c r="D57" s="314"/>
      <c r="E57" s="314"/>
      <c r="F57" s="84">
        <f>avgpoinc!F50</f>
        <v>48735.289978125191</v>
      </c>
      <c r="G57" s="434">
        <f t="shared" si="1"/>
        <v>1</v>
      </c>
      <c r="H57" s="442"/>
      <c r="I57" s="443"/>
      <c r="J57" s="442"/>
      <c r="K57" s="444">
        <f t="shared" si="0"/>
        <v>1.606493908806274</v>
      </c>
    </row>
    <row r="58" spans="1:11" x14ac:dyDescent="0.2">
      <c r="A58" s="67">
        <v>1962</v>
      </c>
      <c r="B58" s="427">
        <f>avgpoinc!B51</f>
        <v>31983.896866385305</v>
      </c>
      <c r="C58" s="522">
        <f>avgpoinc!C51</f>
        <v>32808.24461995218</v>
      </c>
      <c r="D58" s="522">
        <f>avgpoinc!D51</f>
        <v>45684.525510387204</v>
      </c>
      <c r="E58" s="522">
        <f>avgpoinc!E51</f>
        <v>19060.908941377307</v>
      </c>
      <c r="F58" s="523">
        <f>avgpoinc!F51</f>
        <v>49377.067422572742</v>
      </c>
      <c r="G58" s="436">
        <f t="shared" si="1"/>
        <v>1</v>
      </c>
      <c r="H58" s="448">
        <f t="shared" si="1"/>
        <v>1.0257738372847636</v>
      </c>
      <c r="I58" s="449">
        <f t="shared" si="1"/>
        <v>1.4283602058009728</v>
      </c>
      <c r="J58" s="448">
        <f t="shared" si="1"/>
        <v>0.59595330178200068</v>
      </c>
      <c r="K58" s="450">
        <f t="shared" si="0"/>
        <v>1.5438102376595471</v>
      </c>
    </row>
    <row r="59" spans="1:11" x14ac:dyDescent="0.2">
      <c r="A59" s="67">
        <v>1963</v>
      </c>
      <c r="B59" s="428">
        <f>avgpoinc!B52</f>
        <v>33060.700698829569</v>
      </c>
      <c r="C59" s="524">
        <f>avgpoinc!C52</f>
        <v>33998.057275891959</v>
      </c>
      <c r="D59" s="524">
        <f>avgpoinc!D52</f>
        <v>47432.138539977648</v>
      </c>
      <c r="E59" s="524">
        <f>avgpoinc!E52</f>
        <v>19731.045182041918</v>
      </c>
      <c r="F59" s="525">
        <f>avgpoinc!F52</f>
        <v>51027.401663451121</v>
      </c>
      <c r="G59" s="437">
        <f t="shared" si="1"/>
        <v>1</v>
      </c>
      <c r="H59" s="451">
        <f t="shared" si="1"/>
        <v>1.02835259257211</v>
      </c>
      <c r="I59" s="452">
        <f t="shared" si="1"/>
        <v>1.434698525359956</v>
      </c>
      <c r="J59" s="451">
        <f t="shared" si="1"/>
        <v>0.59681267380822467</v>
      </c>
      <c r="K59" s="453">
        <f t="shared" si="0"/>
        <v>1.5434458612444841</v>
      </c>
    </row>
    <row r="60" spans="1:11" x14ac:dyDescent="0.2">
      <c r="A60" s="67">
        <v>1964</v>
      </c>
      <c r="B60" s="428">
        <f>avgpoinc!B53</f>
        <v>34418.284411511602</v>
      </c>
      <c r="C60" s="524">
        <f>avgpoinc!C53</f>
        <v>35187.869931831745</v>
      </c>
      <c r="D60" s="524">
        <f>avgpoinc!D53</f>
        <v>49179.7515695681</v>
      </c>
      <c r="E60" s="524">
        <f>avgpoinc!E53</f>
        <v>20401.181422706526</v>
      </c>
      <c r="F60" s="525">
        <f>avgpoinc!F53</f>
        <v>53314.276815916201</v>
      </c>
      <c r="G60" s="437">
        <f t="shared" si="1"/>
        <v>1</v>
      </c>
      <c r="H60" s="451">
        <f t="shared" si="1"/>
        <v>1.0223597873478769</v>
      </c>
      <c r="I60" s="452">
        <f t="shared" si="1"/>
        <v>1.4288844551798563</v>
      </c>
      <c r="J60" s="451">
        <f t="shared" si="1"/>
        <v>0.59274254285269112</v>
      </c>
      <c r="K60" s="453">
        <f t="shared" si="0"/>
        <v>1.5490102928571481</v>
      </c>
    </row>
    <row r="61" spans="1:11" x14ac:dyDescent="0.2">
      <c r="A61" s="67">
        <v>1965</v>
      </c>
      <c r="B61" s="428">
        <f>avgpoinc!B54</f>
        <v>36196.989578561217</v>
      </c>
      <c r="C61" s="524">
        <f>avgpoinc!C54</f>
        <v>36922.833455169253</v>
      </c>
      <c r="D61" s="524">
        <f>avgpoinc!D54</f>
        <v>51637.42723662997</v>
      </c>
      <c r="E61" s="524">
        <f>avgpoinc!E54</f>
        <v>21443.883329540025</v>
      </c>
      <c r="F61" s="525">
        <f>avgpoinc!F54</f>
        <v>55903.968258671215</v>
      </c>
      <c r="G61" s="437">
        <f t="shared" si="1"/>
        <v>1</v>
      </c>
      <c r="H61" s="451">
        <f t="shared" si="1"/>
        <v>1.0200526034087083</v>
      </c>
      <c r="I61" s="452">
        <f t="shared" si="1"/>
        <v>1.4265669006688289</v>
      </c>
      <c r="J61" s="451">
        <f t="shared" si="1"/>
        <v>0.59242173394001874</v>
      </c>
      <c r="K61" s="453">
        <f t="shared" si="0"/>
        <v>1.5444369520658165</v>
      </c>
    </row>
    <row r="62" spans="1:11" x14ac:dyDescent="0.2">
      <c r="A62" s="67">
        <v>1966</v>
      </c>
      <c r="B62" s="428">
        <f>avgpoinc!B55</f>
        <v>37880.698200914419</v>
      </c>
      <c r="C62" s="524">
        <f>avgpoinc!C55</f>
        <v>38657.796978506769</v>
      </c>
      <c r="D62" s="524">
        <f>avgpoinc!D55</f>
        <v>54095.102903691848</v>
      </c>
      <c r="E62" s="524">
        <f>avgpoinc!E55</f>
        <v>22486.585236373525</v>
      </c>
      <c r="F62" s="525">
        <f>avgpoinc!F55</f>
        <v>58375.113406556993</v>
      </c>
      <c r="G62" s="437">
        <f t="shared" si="1"/>
        <v>1</v>
      </c>
      <c r="H62" s="451">
        <f t="shared" si="1"/>
        <v>1.0205143731372299</v>
      </c>
      <c r="I62" s="452">
        <f t="shared" si="1"/>
        <v>1.4280386970899608</v>
      </c>
      <c r="J62" s="451">
        <f t="shared" si="1"/>
        <v>0.59361591270328573</v>
      </c>
      <c r="K62" s="453">
        <f t="shared" si="0"/>
        <v>1.5410252761694834</v>
      </c>
    </row>
    <row r="63" spans="1:11" x14ac:dyDescent="0.2">
      <c r="A63" s="67">
        <v>1967</v>
      </c>
      <c r="B63" s="428">
        <f>avgpoinc!B56</f>
        <v>38408.645875456219</v>
      </c>
      <c r="C63" s="524">
        <f>avgpoinc!C56</f>
        <v>39169.812755763865</v>
      </c>
      <c r="D63" s="524">
        <f>avgpoinc!D56</f>
        <v>53889.569802758029</v>
      </c>
      <c r="E63" s="524">
        <f>avgpoinc!E56</f>
        <v>23640.879865782299</v>
      </c>
      <c r="F63" s="525">
        <f>avgpoinc!F56</f>
        <v>60211.310240368359</v>
      </c>
      <c r="G63" s="438">
        <f t="shared" si="1"/>
        <v>1</v>
      </c>
      <c r="H63" s="451">
        <f t="shared" si="1"/>
        <v>1.019817592184213</v>
      </c>
      <c r="I63" s="452">
        <f t="shared" si="1"/>
        <v>1.4030583108162733</v>
      </c>
      <c r="J63" s="451">
        <f t="shared" si="1"/>
        <v>0.61550932939526581</v>
      </c>
      <c r="K63" s="453">
        <f t="shared" si="0"/>
        <v>1.5676499097523355</v>
      </c>
    </row>
    <row r="64" spans="1:11" x14ac:dyDescent="0.2">
      <c r="A64" s="67">
        <v>1968</v>
      </c>
      <c r="B64" s="428">
        <f>avgpoinc!B57</f>
        <v>39531.212749922903</v>
      </c>
      <c r="C64" s="524">
        <f>avgpoinc!C57</f>
        <v>40079.072692854708</v>
      </c>
      <c r="D64" s="524">
        <f>avgpoinc!D57</f>
        <v>55037.545461619164</v>
      </c>
      <c r="E64" s="524">
        <f>avgpoinc!E57</f>
        <v>24539.531191406117</v>
      </c>
      <c r="F64" s="525">
        <f>avgpoinc!F57</f>
        <v>61553.148636915517</v>
      </c>
      <c r="G64" s="438">
        <f t="shared" si="1"/>
        <v>1</v>
      </c>
      <c r="H64" s="451">
        <f t="shared" si="1"/>
        <v>1.0138589207064708</v>
      </c>
      <c r="I64" s="452">
        <f t="shared" si="1"/>
        <v>1.3922554263586691</v>
      </c>
      <c r="J64" s="451">
        <f t="shared" si="1"/>
        <v>0.62076342930951378</v>
      </c>
      <c r="K64" s="453">
        <f t="shared" si="0"/>
        <v>1.5570771639692629</v>
      </c>
    </row>
    <row r="65" spans="1:11" x14ac:dyDescent="0.2">
      <c r="A65" s="72">
        <v>1969</v>
      </c>
      <c r="B65" s="429">
        <f>avgpoinc!B58</f>
        <v>40056.205320358342</v>
      </c>
      <c r="C65" s="526">
        <f>avgpoinc!C58</f>
        <v>40740.546647111019</v>
      </c>
      <c r="D65" s="526">
        <f>avgpoinc!D58</f>
        <v>56147.66075762167</v>
      </c>
      <c r="E65" s="526">
        <f>avgpoinc!E58</f>
        <v>24647.820638339828</v>
      </c>
      <c r="F65" s="527">
        <f>avgpoinc!F58</f>
        <v>62629.020121922505</v>
      </c>
      <c r="G65" s="439">
        <f t="shared" si="1"/>
        <v>1</v>
      </c>
      <c r="H65" s="454">
        <f t="shared" si="1"/>
        <v>1.017084527135796</v>
      </c>
      <c r="I65" s="455">
        <f t="shared" si="1"/>
        <v>1.4017219132109087</v>
      </c>
      <c r="J65" s="454">
        <f t="shared" si="1"/>
        <v>0.61533089420761267</v>
      </c>
      <c r="K65" s="456">
        <f t="shared" si="0"/>
        <v>1.5635285374895873</v>
      </c>
    </row>
    <row r="66" spans="1:11" x14ac:dyDescent="0.2">
      <c r="A66" s="67">
        <v>1970</v>
      </c>
      <c r="B66" s="428">
        <f>avgpoinc!B59</f>
        <v>39080.214419161479</v>
      </c>
      <c r="C66" s="524">
        <f>avgpoinc!C59</f>
        <v>39593.707482380516</v>
      </c>
      <c r="D66" s="524">
        <f>avgpoinc!D59</f>
        <v>54479.17528635879</v>
      </c>
      <c r="E66" s="524">
        <f>avgpoinc!E59</f>
        <v>24133.178483469404</v>
      </c>
      <c r="F66" s="525">
        <f>avgpoinc!F59</f>
        <v>60663.380032199268</v>
      </c>
      <c r="G66" s="438">
        <f t="shared" si="1"/>
        <v>1</v>
      </c>
      <c r="H66" s="451">
        <f t="shared" si="1"/>
        <v>1.0131394638143865</v>
      </c>
      <c r="I66" s="452">
        <f t="shared" si="1"/>
        <v>1.3940347077432365</v>
      </c>
      <c r="J66" s="451">
        <f t="shared" si="1"/>
        <v>0.61752932633953583</v>
      </c>
      <c r="K66" s="453">
        <f t="shared" si="0"/>
        <v>1.5522785873573741</v>
      </c>
    </row>
    <row r="67" spans="1:11" x14ac:dyDescent="0.2">
      <c r="A67" s="67">
        <v>1971</v>
      </c>
      <c r="B67" s="428">
        <f>avgpoinc!B60</f>
        <v>39277.794898602886</v>
      </c>
      <c r="C67" s="524">
        <f>avgpoinc!C60</f>
        <v>39963.124333750122</v>
      </c>
      <c r="D67" s="524">
        <f>avgpoinc!D60</f>
        <v>54442.397893222784</v>
      </c>
      <c r="E67" s="524">
        <f>avgpoinc!E60</f>
        <v>24570.208975408168</v>
      </c>
      <c r="F67" s="525">
        <f>avgpoinc!F60</f>
        <v>60929.00639945962</v>
      </c>
      <c r="G67" s="438">
        <f t="shared" si="1"/>
        <v>1</v>
      </c>
      <c r="H67" s="451">
        <f t="shared" si="1"/>
        <v>1.0174482665566242</v>
      </c>
      <c r="I67" s="452">
        <f t="shared" si="1"/>
        <v>1.3860859051219117</v>
      </c>
      <c r="J67" s="451">
        <f t="shared" si="1"/>
        <v>0.62554960223294342</v>
      </c>
      <c r="K67" s="453">
        <f t="shared" si="0"/>
        <v>1.5512328672408966</v>
      </c>
    </row>
    <row r="68" spans="1:11" x14ac:dyDescent="0.2">
      <c r="A68" s="67">
        <v>1972</v>
      </c>
      <c r="B68" s="428">
        <f>avgpoinc!B61</f>
        <v>40712.399308269683</v>
      </c>
      <c r="C68" s="524">
        <f>avgpoinc!C61</f>
        <v>41024.930480698436</v>
      </c>
      <c r="D68" s="524">
        <f>avgpoinc!D61</f>
        <v>56091.161504838055</v>
      </c>
      <c r="E68" s="524">
        <f>avgpoinc!E61</f>
        <v>25966.011025288244</v>
      </c>
      <c r="F68" s="525">
        <f>avgpoinc!F61</f>
        <v>62081.672455910229</v>
      </c>
      <c r="G68" s="438">
        <f t="shared" si="1"/>
        <v>1</v>
      </c>
      <c r="H68" s="451">
        <f t="shared" si="1"/>
        <v>1.0076765599114486</v>
      </c>
      <c r="I68" s="452">
        <f t="shared" si="1"/>
        <v>1.3777414855882633</v>
      </c>
      <c r="J68" s="451">
        <f t="shared" si="1"/>
        <v>0.6377912249454164</v>
      </c>
      <c r="K68" s="453">
        <f t="shared" si="0"/>
        <v>1.5248836597871529</v>
      </c>
    </row>
    <row r="69" spans="1:11" x14ac:dyDescent="0.2">
      <c r="A69" s="67">
        <v>1973</v>
      </c>
      <c r="B69" s="428">
        <f>avgpoinc!B62</f>
        <v>42416.580608449498</v>
      </c>
      <c r="C69" s="524">
        <f>avgpoinc!C62</f>
        <v>42777.124391988458</v>
      </c>
      <c r="D69" s="524">
        <f>avgpoinc!D62</f>
        <v>58548.924957603289</v>
      </c>
      <c r="E69" s="524">
        <f>avgpoinc!E62</f>
        <v>27089.268159335268</v>
      </c>
      <c r="F69" s="525">
        <f>avgpoinc!F62</f>
        <v>64680.075665656368</v>
      </c>
      <c r="G69" s="438">
        <f t="shared" si="1"/>
        <v>1</v>
      </c>
      <c r="H69" s="451">
        <f t="shared" si="1"/>
        <v>1.0085000671522102</v>
      </c>
      <c r="I69" s="452">
        <f t="shared" si="1"/>
        <v>1.3803310902892578</v>
      </c>
      <c r="J69" s="451">
        <f t="shared" si="1"/>
        <v>0.6386480892790074</v>
      </c>
      <c r="K69" s="453">
        <f t="shared" si="0"/>
        <v>1.5248771762797853</v>
      </c>
    </row>
    <row r="70" spans="1:11" x14ac:dyDescent="0.2">
      <c r="A70" s="67">
        <v>1974</v>
      </c>
      <c r="B70" s="428">
        <f>avgpoinc!B63</f>
        <v>41207.967650046303</v>
      </c>
      <c r="C70" s="524">
        <f>avgpoinc!C63</f>
        <v>41562.845441379744</v>
      </c>
      <c r="D70" s="524">
        <f>avgpoinc!D63</f>
        <v>56432.000461124298</v>
      </c>
      <c r="E70" s="524">
        <f>avgpoinc!E63</f>
        <v>26765.580978634054</v>
      </c>
      <c r="F70" s="525">
        <f>avgpoinc!F63</f>
        <v>62650.218218309616</v>
      </c>
      <c r="G70" s="438">
        <f t="shared" si="1"/>
        <v>1</v>
      </c>
      <c r="H70" s="451">
        <f t="shared" si="1"/>
        <v>1.008611873178197</v>
      </c>
      <c r="I70" s="452">
        <f t="shared" si="1"/>
        <v>1.3694439128948619</v>
      </c>
      <c r="J70" s="451">
        <f t="shared" si="1"/>
        <v>0.64952441251016124</v>
      </c>
      <c r="K70" s="453">
        <f t="shared" si="0"/>
        <v>1.5203423461782692</v>
      </c>
    </row>
    <row r="71" spans="1:11" x14ac:dyDescent="0.2">
      <c r="A71" s="67">
        <v>1975</v>
      </c>
      <c r="B71" s="428">
        <f>avgpoinc!B64</f>
        <v>39883.38905666236</v>
      </c>
      <c r="C71" s="524">
        <f>avgpoinc!C64</f>
        <v>39606.846677292997</v>
      </c>
      <c r="D71" s="524">
        <f>avgpoinc!D64</f>
        <v>53163.21653664179</v>
      </c>
      <c r="E71" s="524">
        <f>avgpoinc!E64</f>
        <v>27114.837285424692</v>
      </c>
      <c r="F71" s="525">
        <f>avgpoinc!F64</f>
        <v>60301.828552869534</v>
      </c>
      <c r="G71" s="438">
        <f t="shared" si="1"/>
        <v>1</v>
      </c>
      <c r="H71" s="451">
        <f t="shared" si="1"/>
        <v>0.99306622666954203</v>
      </c>
      <c r="I71" s="452">
        <f t="shared" si="1"/>
        <v>1.3329663750769216</v>
      </c>
      <c r="J71" s="451">
        <f t="shared" si="1"/>
        <v>0.67985288930443255</v>
      </c>
      <c r="K71" s="453">
        <f t="shared" si="0"/>
        <v>1.5119534718375784</v>
      </c>
    </row>
    <row r="72" spans="1:11" x14ac:dyDescent="0.2">
      <c r="A72" s="67">
        <v>1976</v>
      </c>
      <c r="B72" s="428">
        <f>avgpoinc!B65</f>
        <v>41341.906061027497</v>
      </c>
      <c r="C72" s="524">
        <f>avgpoinc!C65</f>
        <v>41037.315756323216</v>
      </c>
      <c r="D72" s="524">
        <f>avgpoinc!D65</f>
        <v>54875.038052649703</v>
      </c>
      <c r="E72" s="524">
        <f>avgpoinc!E65</f>
        <v>28447.959206428783</v>
      </c>
      <c r="F72" s="525">
        <f>avgpoinc!F65</f>
        <v>62222.527918293978</v>
      </c>
      <c r="G72" s="438">
        <f t="shared" si="1"/>
        <v>1</v>
      </c>
      <c r="H72" s="451">
        <f t="shared" si="1"/>
        <v>0.99263240779816353</v>
      </c>
      <c r="I72" s="452">
        <f t="shared" si="1"/>
        <v>1.3273465904461459</v>
      </c>
      <c r="J72" s="451">
        <f t="shared" si="1"/>
        <v>0.68811435942104082</v>
      </c>
      <c r="K72" s="453">
        <f t="shared" si="0"/>
        <v>1.5050715810355533</v>
      </c>
    </row>
    <row r="73" spans="1:11" x14ac:dyDescent="0.2">
      <c r="A73" s="67">
        <v>1977</v>
      </c>
      <c r="B73" s="428">
        <f>avgpoinc!B66</f>
        <v>42626.164896848677</v>
      </c>
      <c r="C73" s="524">
        <f>avgpoinc!C66</f>
        <v>41972.550988448362</v>
      </c>
      <c r="D73" s="524">
        <f>avgpoinc!D66</f>
        <v>56233.776795419675</v>
      </c>
      <c r="E73" s="524">
        <f>avgpoinc!E66</f>
        <v>29676.127749801664</v>
      </c>
      <c r="F73" s="525">
        <f>avgpoinc!F66</f>
        <v>63436.192777300101</v>
      </c>
      <c r="G73" s="438">
        <f t="shared" si="1"/>
        <v>1</v>
      </c>
      <c r="H73" s="451">
        <f t="shared" si="1"/>
        <v>0.98466636841522104</v>
      </c>
      <c r="I73" s="452">
        <f t="shared" si="1"/>
        <v>1.3192314375806538</v>
      </c>
      <c r="J73" s="451">
        <f t="shared" si="1"/>
        <v>0.69619511447053961</v>
      </c>
      <c r="K73" s="453">
        <f t="shared" si="1"/>
        <v>1.488198455826597</v>
      </c>
    </row>
    <row r="74" spans="1:11" x14ac:dyDescent="0.2">
      <c r="A74" s="67">
        <v>1978</v>
      </c>
      <c r="B74" s="428">
        <f>avgpoinc!B67</f>
        <v>44141.007653943729</v>
      </c>
      <c r="C74" s="524">
        <f>avgpoinc!C67</f>
        <v>43633.779021789087</v>
      </c>
      <c r="D74" s="524">
        <f>avgpoinc!D67</f>
        <v>57941.04223964714</v>
      </c>
      <c r="E74" s="524">
        <f>avgpoinc!E67</f>
        <v>30986.446851830635</v>
      </c>
      <c r="F74" s="525">
        <f>avgpoinc!F67</f>
        <v>65279.163385569598</v>
      </c>
      <c r="G74" s="438">
        <f t="shared" ref="G74:K109" si="2">B74/$B74</f>
        <v>1</v>
      </c>
      <c r="H74" s="451">
        <f t="shared" si="2"/>
        <v>0.98850890228580168</v>
      </c>
      <c r="I74" s="452">
        <f t="shared" si="2"/>
        <v>1.3126352414492393</v>
      </c>
      <c r="J74" s="451">
        <f t="shared" si="2"/>
        <v>0.70198775466926133</v>
      </c>
      <c r="K74" s="453">
        <f t="shared" si="2"/>
        <v>1.4788779607693732</v>
      </c>
    </row>
    <row r="75" spans="1:11" x14ac:dyDescent="0.2">
      <c r="A75" s="72">
        <v>1979</v>
      </c>
      <c r="B75" s="429">
        <f>avgpoinc!B68</f>
        <v>44306.582492201262</v>
      </c>
      <c r="C75" s="526">
        <f>avgpoinc!C68</f>
        <v>43687.143378461398</v>
      </c>
      <c r="D75" s="526">
        <f>avgpoinc!D68</f>
        <v>57981.377777249501</v>
      </c>
      <c r="E75" s="526">
        <f>avgpoinc!E68</f>
        <v>31382.127678875459</v>
      </c>
      <c r="F75" s="527">
        <f>avgpoinc!F68</f>
        <v>65241.143695651597</v>
      </c>
      <c r="G75" s="440">
        <f t="shared" si="2"/>
        <v>1</v>
      </c>
      <c r="H75" s="454">
        <f t="shared" si="2"/>
        <v>0.98601925314711658</v>
      </c>
      <c r="I75" s="455">
        <f t="shared" si="2"/>
        <v>1.3086402632713829</v>
      </c>
      <c r="J75" s="454">
        <f t="shared" si="2"/>
        <v>0.70829492851088804</v>
      </c>
      <c r="K75" s="456">
        <f t="shared" si="2"/>
        <v>1.4724932510228066</v>
      </c>
    </row>
    <row r="76" spans="1:11" x14ac:dyDescent="0.2">
      <c r="A76" s="67">
        <v>1980</v>
      </c>
      <c r="B76" s="428">
        <f>avgpoinc!B69</f>
        <v>43015.838518523517</v>
      </c>
      <c r="C76" s="524">
        <f>avgpoinc!C69</f>
        <v>42151.270625827849</v>
      </c>
      <c r="D76" s="524">
        <f>avgpoinc!D69</f>
        <v>55547.662079187088</v>
      </c>
      <c r="E76" s="524">
        <f>avgpoinc!E69</f>
        <v>31241.616556343924</v>
      </c>
      <c r="F76" s="525">
        <f>avgpoinc!F69</f>
        <v>62994.057076102275</v>
      </c>
      <c r="G76" s="437">
        <f t="shared" si="2"/>
        <v>1</v>
      </c>
      <c r="H76" s="451">
        <f t="shared" si="2"/>
        <v>0.97990117309178182</v>
      </c>
      <c r="I76" s="452">
        <f t="shared" si="2"/>
        <v>1.2913304492545719</v>
      </c>
      <c r="J76" s="451">
        <f t="shared" si="2"/>
        <v>0.72628170535117276</v>
      </c>
      <c r="K76" s="453">
        <f t="shared" si="2"/>
        <v>1.4644386636558466</v>
      </c>
    </row>
    <row r="77" spans="1:11" x14ac:dyDescent="0.2">
      <c r="A77" s="67">
        <v>1981</v>
      </c>
      <c r="B77" s="428">
        <f>avgpoinc!B70</f>
        <v>43346.436954577184</v>
      </c>
      <c r="C77" s="524">
        <f>avgpoinc!C70</f>
        <v>41927.447095976007</v>
      </c>
      <c r="D77" s="524">
        <f>avgpoinc!D70</f>
        <v>55230.904329733974</v>
      </c>
      <c r="E77" s="524">
        <f>avgpoinc!E70</f>
        <v>32206.128458190025</v>
      </c>
      <c r="F77" s="525">
        <f>avgpoinc!F70</f>
        <v>63217.894317052145</v>
      </c>
      <c r="G77" s="437">
        <f t="shared" si="2"/>
        <v>1</v>
      </c>
      <c r="H77" s="451">
        <f t="shared" si="2"/>
        <v>0.96726397927266461</v>
      </c>
      <c r="I77" s="452">
        <f t="shared" si="2"/>
        <v>1.274174031595966</v>
      </c>
      <c r="J77" s="451">
        <f t="shared" si="2"/>
        <v>0.74299367424221952</v>
      </c>
      <c r="K77" s="453">
        <f t="shared" si="2"/>
        <v>1.4584334667068091</v>
      </c>
    </row>
    <row r="78" spans="1:11" x14ac:dyDescent="0.2">
      <c r="A78" s="67">
        <v>1982</v>
      </c>
      <c r="B78" s="428">
        <f>avgpoinc!B71</f>
        <v>41921.649143242452</v>
      </c>
      <c r="C78" s="524">
        <f>avgpoinc!C71</f>
        <v>40172.500918432626</v>
      </c>
      <c r="D78" s="524">
        <f>avgpoinc!D71</f>
        <v>53121.934429159701</v>
      </c>
      <c r="E78" s="524">
        <f>avgpoinc!E71</f>
        <v>31692.342367222816</v>
      </c>
      <c r="F78" s="525">
        <f>avgpoinc!F71</f>
        <v>60999.641249957953</v>
      </c>
      <c r="G78" s="437">
        <f t="shared" si="2"/>
        <v>1</v>
      </c>
      <c r="H78" s="451">
        <f t="shared" si="2"/>
        <v>0.95827577729985891</v>
      </c>
      <c r="I78" s="452">
        <f t="shared" si="2"/>
        <v>1.2671718673959342</v>
      </c>
      <c r="J78" s="451">
        <f t="shared" si="2"/>
        <v>0.75598987670864215</v>
      </c>
      <c r="K78" s="453">
        <f t="shared" si="2"/>
        <v>1.4550868703072186</v>
      </c>
    </row>
    <row r="79" spans="1:11" x14ac:dyDescent="0.2">
      <c r="A79" s="67">
        <v>1983</v>
      </c>
      <c r="B79" s="428">
        <f>avgpoinc!B72</f>
        <v>42579.044980140163</v>
      </c>
      <c r="C79" s="524">
        <f>avgpoinc!C72</f>
        <v>40483.013711136038</v>
      </c>
      <c r="D79" s="524">
        <f>avgpoinc!D72</f>
        <v>53172.0450113568</v>
      </c>
      <c r="E79" s="524">
        <f>avgpoinc!E72</f>
        <v>32904.924879361672</v>
      </c>
      <c r="F79" s="525">
        <f>avgpoinc!F72</f>
        <v>61661.971880350284</v>
      </c>
      <c r="G79" s="437">
        <f t="shared" si="2"/>
        <v>1</v>
      </c>
      <c r="H79" s="451">
        <f t="shared" si="2"/>
        <v>0.95077317328320154</v>
      </c>
      <c r="I79" s="452">
        <f t="shared" si="2"/>
        <v>1.2487843500519435</v>
      </c>
      <c r="J79" s="451">
        <f t="shared" si="2"/>
        <v>0.77279621688812605</v>
      </c>
      <c r="K79" s="453">
        <f t="shared" si="2"/>
        <v>1.4481764893766602</v>
      </c>
    </row>
    <row r="80" spans="1:11" x14ac:dyDescent="0.2">
      <c r="A80" s="67">
        <v>1984</v>
      </c>
      <c r="B80" s="428">
        <f>avgpoinc!B73</f>
        <v>45416.027469340283</v>
      </c>
      <c r="C80" s="524">
        <f>avgpoinc!C73</f>
        <v>43016.829375259113</v>
      </c>
      <c r="D80" s="524">
        <f>avgpoinc!D73</f>
        <v>56592.083105192927</v>
      </c>
      <c r="E80" s="524">
        <f>avgpoinc!E73</f>
        <v>35134.610327221519</v>
      </c>
      <c r="F80" s="525">
        <f>avgpoinc!F73</f>
        <v>65727.417766041122</v>
      </c>
      <c r="G80" s="437">
        <f t="shared" si="2"/>
        <v>1</v>
      </c>
      <c r="H80" s="451">
        <f t="shared" si="2"/>
        <v>0.94717287645422454</v>
      </c>
      <c r="I80" s="452">
        <f t="shared" si="2"/>
        <v>1.2460817526014893</v>
      </c>
      <c r="J80" s="451">
        <f t="shared" si="2"/>
        <v>0.77361698688729208</v>
      </c>
      <c r="K80" s="453">
        <f t="shared" si="2"/>
        <v>1.4472295669279478</v>
      </c>
    </row>
    <row r="81" spans="1:11" x14ac:dyDescent="0.2">
      <c r="A81" s="67">
        <v>1985</v>
      </c>
      <c r="B81" s="428">
        <f>avgpoinc!B74</f>
        <v>46199.148237307672</v>
      </c>
      <c r="C81" s="524">
        <f>avgpoinc!C74</f>
        <v>43660.784935433658</v>
      </c>
      <c r="D81" s="524">
        <f>avgpoinc!D74</f>
        <v>57479.205572076993</v>
      </c>
      <c r="E81" s="524">
        <f>avgpoinc!E74</f>
        <v>35896.766054316548</v>
      </c>
      <c r="F81" s="525">
        <f>avgpoinc!F74</f>
        <v>66566.316819454281</v>
      </c>
      <c r="G81" s="437">
        <f t="shared" si="2"/>
        <v>1</v>
      </c>
      <c r="H81" s="451">
        <f t="shared" si="2"/>
        <v>0.94505605841831986</v>
      </c>
      <c r="I81" s="452">
        <f t="shared" si="2"/>
        <v>1.2441615866341931</v>
      </c>
      <c r="J81" s="451">
        <f t="shared" si="2"/>
        <v>0.77700060334290888</v>
      </c>
      <c r="K81" s="453">
        <f t="shared" si="2"/>
        <v>1.4408559326143442</v>
      </c>
    </row>
    <row r="82" spans="1:11" x14ac:dyDescent="0.2">
      <c r="A82" s="67">
        <v>1986</v>
      </c>
      <c r="B82" s="428">
        <f>avgpoinc!B75</f>
        <v>46608.484772417578</v>
      </c>
      <c r="C82" s="524">
        <f>avgpoinc!C75</f>
        <v>44296.531983686225</v>
      </c>
      <c r="D82" s="524">
        <f>avgpoinc!D75</f>
        <v>58235.436294364496</v>
      </c>
      <c r="E82" s="524">
        <f>avgpoinc!E75</f>
        <v>36082.769476769732</v>
      </c>
      <c r="F82" s="525">
        <f>avgpoinc!F75</f>
        <v>66643.768807523273</v>
      </c>
      <c r="G82" s="437">
        <f t="shared" si="2"/>
        <v>1</v>
      </c>
      <c r="H82" s="451">
        <f t="shared" si="2"/>
        <v>0.95039631088587673</v>
      </c>
      <c r="I82" s="452">
        <f t="shared" si="2"/>
        <v>1.2494599766269945</v>
      </c>
      <c r="J82" s="451">
        <f t="shared" si="2"/>
        <v>0.77416740005508922</v>
      </c>
      <c r="K82" s="453">
        <f t="shared" si="2"/>
        <v>1.4298634493898494</v>
      </c>
    </row>
    <row r="83" spans="1:11" x14ac:dyDescent="0.2">
      <c r="A83" s="67">
        <v>1987</v>
      </c>
      <c r="B83" s="428">
        <f>avgpoinc!B76</f>
        <v>48018.89292815415</v>
      </c>
      <c r="C83" s="524">
        <f>avgpoinc!C76</f>
        <v>46130.684133667863</v>
      </c>
      <c r="D83" s="524">
        <f>avgpoinc!D76</f>
        <v>59670.954678455157</v>
      </c>
      <c r="E83" s="524">
        <f>avgpoinc!E76</f>
        <v>37317.494608273984</v>
      </c>
      <c r="F83" s="525">
        <f>avgpoinc!F76</f>
        <v>68127.877317410544</v>
      </c>
      <c r="G83" s="437">
        <f t="shared" si="2"/>
        <v>1</v>
      </c>
      <c r="H83" s="451">
        <f t="shared" si="2"/>
        <v>0.9606777941067608</v>
      </c>
      <c r="I83" s="452">
        <f t="shared" si="2"/>
        <v>1.2426557765031114</v>
      </c>
      <c r="J83" s="451">
        <f t="shared" si="2"/>
        <v>0.77714191920476816</v>
      </c>
      <c r="K83" s="453">
        <f t="shared" si="2"/>
        <v>1.4187723448631657</v>
      </c>
    </row>
    <row r="84" spans="1:11" x14ac:dyDescent="0.2">
      <c r="A84" s="67">
        <v>1988</v>
      </c>
      <c r="B84" s="428">
        <f>avgpoinc!B77</f>
        <v>50036.770391410588</v>
      </c>
      <c r="C84" s="524">
        <f>avgpoinc!C77</f>
        <v>48579.743519401527</v>
      </c>
      <c r="D84" s="524">
        <f>avgpoinc!D77</f>
        <v>62594.506925024434</v>
      </c>
      <c r="E84" s="524">
        <f>avgpoinc!E77</f>
        <v>38424.497458407495</v>
      </c>
      <c r="F84" s="525">
        <f>avgpoinc!F77</f>
        <v>70805.752897410726</v>
      </c>
      <c r="G84" s="437">
        <f t="shared" si="2"/>
        <v>1</v>
      </c>
      <c r="H84" s="451">
        <f t="shared" si="2"/>
        <v>0.97088087699083037</v>
      </c>
      <c r="I84" s="452">
        <f t="shared" si="2"/>
        <v>1.2509701652481058</v>
      </c>
      <c r="J84" s="451">
        <f t="shared" si="2"/>
        <v>0.76792521095653132</v>
      </c>
      <c r="K84" s="453">
        <f t="shared" si="2"/>
        <v>1.4150744011561023</v>
      </c>
    </row>
    <row r="85" spans="1:11" x14ac:dyDescent="0.2">
      <c r="A85" s="72">
        <v>1989</v>
      </c>
      <c r="B85" s="429">
        <f>avgpoinc!B78</f>
        <v>50639.605191912618</v>
      </c>
      <c r="C85" s="526">
        <f>avgpoinc!C78</f>
        <v>48996.197417308125</v>
      </c>
      <c r="D85" s="526">
        <f>avgpoinc!D78</f>
        <v>62687.269235543965</v>
      </c>
      <c r="E85" s="526">
        <f>avgpoinc!E78</f>
        <v>39568.858146264625</v>
      </c>
      <c r="F85" s="527">
        <f>avgpoinc!F78</f>
        <v>71325.594790937655</v>
      </c>
      <c r="G85" s="440">
        <f t="shared" si="2"/>
        <v>1</v>
      </c>
      <c r="H85" s="454">
        <f t="shared" si="2"/>
        <v>0.96754698682234286</v>
      </c>
      <c r="I85" s="455">
        <f t="shared" si="2"/>
        <v>1.2379099125669213</v>
      </c>
      <c r="J85" s="454">
        <f t="shared" si="2"/>
        <v>0.7813816477499701</v>
      </c>
      <c r="K85" s="456">
        <f t="shared" si="2"/>
        <v>1.4084942905978399</v>
      </c>
    </row>
    <row r="86" spans="1:11" x14ac:dyDescent="0.2">
      <c r="A86" s="67">
        <v>1990</v>
      </c>
      <c r="B86" s="428">
        <f>avgpoinc!B79</f>
        <v>50595.363784547153</v>
      </c>
      <c r="C86" s="524">
        <f>avgpoinc!C79</f>
        <v>48968.022930103369</v>
      </c>
      <c r="D86" s="524">
        <f>avgpoinc!D79</f>
        <v>62444.481308425537</v>
      </c>
      <c r="E86" s="524">
        <f>avgpoinc!E79</f>
        <v>39687.142567680254</v>
      </c>
      <c r="F86" s="525">
        <f>avgpoinc!F79</f>
        <v>71053.239923622517</v>
      </c>
      <c r="G86" s="437">
        <f t="shared" si="2"/>
        <v>1</v>
      </c>
      <c r="H86" s="451">
        <f t="shared" si="2"/>
        <v>0.96783616654337001</v>
      </c>
      <c r="I86" s="452">
        <f t="shared" si="2"/>
        <v>1.2341937410379356</v>
      </c>
      <c r="J86" s="451">
        <f t="shared" si="2"/>
        <v>0.78440275153830419</v>
      </c>
      <c r="K86" s="453">
        <f t="shared" si="2"/>
        <v>1.404342900392854</v>
      </c>
    </row>
    <row r="87" spans="1:11" x14ac:dyDescent="0.2">
      <c r="A87" s="67">
        <v>1991</v>
      </c>
      <c r="B87" s="428">
        <f>avgpoinc!B80</f>
        <v>49559.548659985725</v>
      </c>
      <c r="C87" s="524">
        <f>avgpoinc!C80</f>
        <v>47580.305175910544</v>
      </c>
      <c r="D87" s="524">
        <f>avgpoinc!D80</f>
        <v>60086.848590871668</v>
      </c>
      <c r="E87" s="524">
        <f>avgpoinc!E80</f>
        <v>39859.790406492095</v>
      </c>
      <c r="F87" s="525">
        <f>avgpoinc!F80</f>
        <v>69383.061589707126</v>
      </c>
      <c r="G87" s="437">
        <f t="shared" si="2"/>
        <v>1</v>
      </c>
      <c r="H87" s="451">
        <f t="shared" si="2"/>
        <v>0.96006332709657582</v>
      </c>
      <c r="I87" s="452">
        <f t="shared" si="2"/>
        <v>1.2124171873136056</v>
      </c>
      <c r="J87" s="451">
        <f t="shared" si="2"/>
        <v>0.80428073871211025</v>
      </c>
      <c r="K87" s="453">
        <f t="shared" si="2"/>
        <v>1.399993814829207</v>
      </c>
    </row>
    <row r="88" spans="1:11" x14ac:dyDescent="0.2">
      <c r="A88" s="67">
        <v>1992</v>
      </c>
      <c r="B88" s="428">
        <f>avgpoinc!B81</f>
        <v>50518.441423126846</v>
      </c>
      <c r="C88" s="524">
        <f>avgpoinc!C81</f>
        <v>48684.834388515439</v>
      </c>
      <c r="D88" s="524">
        <f>avgpoinc!D81</f>
        <v>61238.02040281584</v>
      </c>
      <c r="E88" s="524">
        <f>avgpoinc!E81</f>
        <v>40730.30631101194</v>
      </c>
      <c r="F88" s="525">
        <f>avgpoinc!F81</f>
        <v>70367.846947571088</v>
      </c>
      <c r="G88" s="437">
        <f t="shared" si="2"/>
        <v>1</v>
      </c>
      <c r="H88" s="451">
        <f t="shared" si="2"/>
        <v>0.96370420418845304</v>
      </c>
      <c r="I88" s="452">
        <f t="shared" si="2"/>
        <v>1.2121914033314114</v>
      </c>
      <c r="J88" s="451">
        <f t="shared" si="2"/>
        <v>0.80624629667149639</v>
      </c>
      <c r="K88" s="453">
        <f t="shared" si="2"/>
        <v>1.3929140520823229</v>
      </c>
    </row>
    <row r="89" spans="1:11" x14ac:dyDescent="0.2">
      <c r="A89" s="67">
        <v>1993</v>
      </c>
      <c r="B89" s="428">
        <f>avgpoinc!B82</f>
        <v>50947.838638673878</v>
      </c>
      <c r="C89" s="524">
        <f>avgpoinc!C82</f>
        <v>49167.675533040041</v>
      </c>
      <c r="D89" s="524">
        <f>avgpoinc!D82</f>
        <v>61869.371969747932</v>
      </c>
      <c r="E89" s="524">
        <f>avgpoinc!E82</f>
        <v>41062.392371517679</v>
      </c>
      <c r="F89" s="525">
        <f>avgpoinc!F82</f>
        <v>70880.603522409612</v>
      </c>
      <c r="G89" s="437">
        <f t="shared" si="2"/>
        <v>1</v>
      </c>
      <c r="H89" s="451">
        <f t="shared" si="2"/>
        <v>0.96505910450374754</v>
      </c>
      <c r="I89" s="452">
        <f t="shared" si="2"/>
        <v>1.2143669608544228</v>
      </c>
      <c r="J89" s="451">
        <f t="shared" si="2"/>
        <v>0.80596927109578542</v>
      </c>
      <c r="K89" s="453">
        <f t="shared" si="2"/>
        <v>1.3912386750123098</v>
      </c>
    </row>
    <row r="90" spans="1:11" x14ac:dyDescent="0.2">
      <c r="A90" s="67">
        <v>1994</v>
      </c>
      <c r="B90" s="428">
        <f>avgpoinc!B83</f>
        <v>52612.311354335056</v>
      </c>
      <c r="C90" s="524">
        <f>avgpoinc!C83</f>
        <v>50674.837271320939</v>
      </c>
      <c r="D90" s="524">
        <f>avgpoinc!D83</f>
        <v>63755.715414931947</v>
      </c>
      <c r="E90" s="524">
        <f>avgpoinc!E83</f>
        <v>42417.95965855947</v>
      </c>
      <c r="F90" s="525">
        <f>avgpoinc!F83</f>
        <v>73005.709326019161</v>
      </c>
      <c r="G90" s="437">
        <f t="shared" si="2"/>
        <v>1</v>
      </c>
      <c r="H90" s="451">
        <f t="shared" si="2"/>
        <v>0.9631745111906308</v>
      </c>
      <c r="I90" s="452">
        <f t="shared" si="2"/>
        <v>1.2118022146099596</v>
      </c>
      <c r="J90" s="451">
        <f t="shared" si="2"/>
        <v>0.80623638396879493</v>
      </c>
      <c r="K90" s="453">
        <f t="shared" si="2"/>
        <v>1.3876164617505209</v>
      </c>
    </row>
    <row r="91" spans="1:11" x14ac:dyDescent="0.2">
      <c r="A91" s="67">
        <v>1995</v>
      </c>
      <c r="B91" s="428">
        <f>avgpoinc!B84</f>
        <v>53767.876477672362</v>
      </c>
      <c r="C91" s="524">
        <f>avgpoinc!C84</f>
        <v>51614.400367960101</v>
      </c>
      <c r="D91" s="524">
        <f>avgpoinc!D84</f>
        <v>64790.723236333288</v>
      </c>
      <c r="E91" s="524">
        <f>avgpoinc!E84</f>
        <v>43801.874671984253</v>
      </c>
      <c r="F91" s="525">
        <f>avgpoinc!F84</f>
        <v>74516.318932525799</v>
      </c>
      <c r="G91" s="437">
        <f t="shared" si="2"/>
        <v>1</v>
      </c>
      <c r="H91" s="451">
        <f t="shared" si="2"/>
        <v>0.95994864869535046</v>
      </c>
      <c r="I91" s="452">
        <f t="shared" si="2"/>
        <v>1.2050080360387354</v>
      </c>
      <c r="J91" s="451">
        <f t="shared" si="2"/>
        <v>0.81464765844292575</v>
      </c>
      <c r="K91" s="453">
        <f t="shared" si="2"/>
        <v>1.3858891928430432</v>
      </c>
    </row>
    <row r="92" spans="1:11" x14ac:dyDescent="0.2">
      <c r="A92" s="67">
        <v>1996</v>
      </c>
      <c r="B92" s="428">
        <f>avgpoinc!B85</f>
        <v>55464.632702804796</v>
      </c>
      <c r="C92" s="524">
        <f>avgpoinc!C85</f>
        <v>52751.862756601309</v>
      </c>
      <c r="D92" s="524">
        <f>avgpoinc!D85</f>
        <v>66194.043816568737</v>
      </c>
      <c r="E92" s="524">
        <f>avgpoinc!E85</f>
        <v>45561.812159689238</v>
      </c>
      <c r="F92" s="525">
        <f>avgpoinc!F85</f>
        <v>76353.519481318785</v>
      </c>
      <c r="G92" s="437">
        <f t="shared" si="2"/>
        <v>1</v>
      </c>
      <c r="H92" s="451">
        <f t="shared" si="2"/>
        <v>0.95109009446182979</v>
      </c>
      <c r="I92" s="452">
        <f t="shared" si="2"/>
        <v>1.1934459959602575</v>
      </c>
      <c r="J92" s="451">
        <f t="shared" si="2"/>
        <v>0.82145702476427318</v>
      </c>
      <c r="K92" s="453">
        <f t="shared" si="2"/>
        <v>1.3766163365841175</v>
      </c>
    </row>
    <row r="93" spans="1:11" x14ac:dyDescent="0.2">
      <c r="A93" s="67">
        <v>1997</v>
      </c>
      <c r="B93" s="428">
        <f>avgpoinc!B86</f>
        <v>57479.609620585754</v>
      </c>
      <c r="C93" s="524">
        <f>avgpoinc!C86</f>
        <v>54737.167246243618</v>
      </c>
      <c r="D93" s="524">
        <f>avgpoinc!D86</f>
        <v>69174.743834783425</v>
      </c>
      <c r="E93" s="524">
        <f>avgpoinc!E86</f>
        <v>46853.509753614431</v>
      </c>
      <c r="F93" s="525">
        <f>avgpoinc!F86</f>
        <v>79055.422351883084</v>
      </c>
      <c r="G93" s="437">
        <f t="shared" si="2"/>
        <v>1</v>
      </c>
      <c r="H93" s="451">
        <f t="shared" si="2"/>
        <v>0.95228843075927994</v>
      </c>
      <c r="I93" s="452">
        <f t="shared" si="2"/>
        <v>1.203465790588967</v>
      </c>
      <c r="J93" s="451">
        <f t="shared" si="2"/>
        <v>0.81513270641341151</v>
      </c>
      <c r="K93" s="453">
        <f t="shared" si="2"/>
        <v>1.3753646358024354</v>
      </c>
    </row>
    <row r="94" spans="1:11" x14ac:dyDescent="0.2">
      <c r="A94" s="67">
        <v>1998</v>
      </c>
      <c r="B94" s="428">
        <f>avgpoinc!B87</f>
        <v>59680.023580429523</v>
      </c>
      <c r="C94" s="524">
        <f>avgpoinc!C87</f>
        <v>57182.036763221193</v>
      </c>
      <c r="D94" s="524">
        <f>avgpoinc!D87</f>
        <v>71682.743411525997</v>
      </c>
      <c r="E94" s="524">
        <f>avgpoinc!E87</f>
        <v>48732.252125017905</v>
      </c>
      <c r="F94" s="525">
        <f>avgpoinc!F87</f>
        <v>81831.348250094306</v>
      </c>
      <c r="G94" s="437">
        <f t="shared" si="2"/>
        <v>1</v>
      </c>
      <c r="H94" s="451">
        <f t="shared" si="2"/>
        <v>0.9581436690647106</v>
      </c>
      <c r="I94" s="452">
        <f t="shared" si="2"/>
        <v>1.2011178801717572</v>
      </c>
      <c r="J94" s="451">
        <f t="shared" si="2"/>
        <v>0.81655886176624015</v>
      </c>
      <c r="K94" s="453">
        <f t="shared" si="2"/>
        <v>1.3711681621541572</v>
      </c>
    </row>
    <row r="95" spans="1:11" x14ac:dyDescent="0.2">
      <c r="A95" s="72">
        <v>1999</v>
      </c>
      <c r="B95" s="429">
        <f>avgpoinc!B88</f>
        <v>61491.899842849831</v>
      </c>
      <c r="C95" s="526">
        <f>avgpoinc!C88</f>
        <v>59092.343085307431</v>
      </c>
      <c r="D95" s="526">
        <f>avgpoinc!D88</f>
        <v>74024.596005781365</v>
      </c>
      <c r="E95" s="526">
        <f>avgpoinc!E88</f>
        <v>50084.078758368763</v>
      </c>
      <c r="F95" s="527">
        <f>avgpoinc!F88</f>
        <v>83958.619315132542</v>
      </c>
      <c r="G95" s="440">
        <f t="shared" si="2"/>
        <v>1</v>
      </c>
      <c r="H95" s="454">
        <f t="shared" si="2"/>
        <v>0.96097767732539141</v>
      </c>
      <c r="I95" s="455">
        <f t="shared" si="2"/>
        <v>1.2038105213037877</v>
      </c>
      <c r="J95" s="454">
        <f t="shared" si="2"/>
        <v>0.81448253975507068</v>
      </c>
      <c r="K95" s="456">
        <f t="shared" si="2"/>
        <v>1.365360633346818</v>
      </c>
    </row>
    <row r="96" spans="1:11" x14ac:dyDescent="0.2">
      <c r="A96" s="77">
        <v>2000</v>
      </c>
      <c r="B96" s="430">
        <f>avgpoinc!B89</f>
        <v>63509.33755057618</v>
      </c>
      <c r="C96" s="528">
        <f>avgpoinc!C89</f>
        <v>60747.794581402239</v>
      </c>
      <c r="D96" s="528">
        <f>avgpoinc!D89</f>
        <v>76398.334564314719</v>
      </c>
      <c r="E96" s="528">
        <f>avgpoinc!E89</f>
        <v>51685.36670239026</v>
      </c>
      <c r="F96" s="529">
        <f>avgpoinc!F89</f>
        <v>86570.144045312918</v>
      </c>
      <c r="G96" s="441">
        <f t="shared" si="2"/>
        <v>1</v>
      </c>
      <c r="H96" s="457">
        <f t="shared" si="2"/>
        <v>0.95651752835597181</v>
      </c>
      <c r="I96" s="458">
        <f t="shared" si="2"/>
        <v>1.2029464880416094</v>
      </c>
      <c r="J96" s="457">
        <f t="shared" si="2"/>
        <v>0.81382311162087306</v>
      </c>
      <c r="K96" s="459">
        <f t="shared" si="2"/>
        <v>1.3631089125496243</v>
      </c>
    </row>
    <row r="97" spans="1:11" x14ac:dyDescent="0.2">
      <c r="A97" s="67">
        <v>2001</v>
      </c>
      <c r="B97" s="428">
        <f>avgpoinc!B90</f>
        <v>63172.883939663538</v>
      </c>
      <c r="C97" s="524">
        <f>avgpoinc!C90</f>
        <v>60224.132114740481</v>
      </c>
      <c r="D97" s="524">
        <f>avgpoinc!D90</f>
        <v>75731.421834184672</v>
      </c>
      <c r="E97" s="524">
        <f>avgpoinc!E90</f>
        <v>51655.323467552873</v>
      </c>
      <c r="F97" s="525">
        <f>avgpoinc!F90</f>
        <v>86309.401859639125</v>
      </c>
      <c r="G97" s="437">
        <f t="shared" si="2"/>
        <v>1</v>
      </c>
      <c r="H97" s="451">
        <f t="shared" si="2"/>
        <v>0.95332250736345348</v>
      </c>
      <c r="I97" s="452">
        <f t="shared" si="2"/>
        <v>1.1987963365186209</v>
      </c>
      <c r="J97" s="451">
        <f t="shared" si="2"/>
        <v>0.81768189523987711</v>
      </c>
      <c r="K97" s="453">
        <f t="shared" si="2"/>
        <v>1.3662412807063438</v>
      </c>
    </row>
    <row r="98" spans="1:11" x14ac:dyDescent="0.2">
      <c r="A98" s="67">
        <v>2002</v>
      </c>
      <c r="B98" s="428">
        <f>avgpoinc!B91</f>
        <v>63017.661944100269</v>
      </c>
      <c r="C98" s="524">
        <f>avgpoinc!C91</f>
        <v>60172.687341704455</v>
      </c>
      <c r="D98" s="524">
        <f>avgpoinc!D91</f>
        <v>74992.947389819645</v>
      </c>
      <c r="E98" s="524">
        <f>avgpoinc!E91</f>
        <v>52023.840537873017</v>
      </c>
      <c r="F98" s="525">
        <f>avgpoinc!F91</f>
        <v>85910.565152063806</v>
      </c>
      <c r="G98" s="437">
        <f t="shared" si="2"/>
        <v>1</v>
      </c>
      <c r="H98" s="451">
        <f t="shared" si="2"/>
        <v>0.95485432949068394</v>
      </c>
      <c r="I98" s="452">
        <f t="shared" si="2"/>
        <v>1.1900306211985783</v>
      </c>
      <c r="J98" s="451">
        <f t="shared" si="2"/>
        <v>0.8255438068143609</v>
      </c>
      <c r="K98" s="453">
        <f t="shared" si="2"/>
        <v>1.3632775717428338</v>
      </c>
    </row>
    <row r="99" spans="1:11" x14ac:dyDescent="0.2">
      <c r="A99" s="67">
        <v>2003</v>
      </c>
      <c r="B99" s="428">
        <f>avgpoinc!B92</f>
        <v>63639.561710407535</v>
      </c>
      <c r="C99" s="524">
        <f>avgpoinc!C92</f>
        <v>61006.644911828982</v>
      </c>
      <c r="D99" s="524">
        <f>avgpoinc!D92</f>
        <v>75400.334219500262</v>
      </c>
      <c r="E99" s="524">
        <f>avgpoinc!E92</f>
        <v>52832.951893890866</v>
      </c>
      <c r="F99" s="525">
        <f>avgpoinc!F92</f>
        <v>86797.453008415701</v>
      </c>
      <c r="G99" s="437">
        <f t="shared" si="2"/>
        <v>1</v>
      </c>
      <c r="H99" s="451">
        <f t="shared" si="2"/>
        <v>0.95862767235010715</v>
      </c>
      <c r="I99" s="452">
        <f t="shared" si="2"/>
        <v>1.1848028520782441</v>
      </c>
      <c r="J99" s="451">
        <f t="shared" si="2"/>
        <v>0.83019037959921449</v>
      </c>
      <c r="K99" s="453">
        <f t="shared" si="2"/>
        <v>1.3638914328698299</v>
      </c>
    </row>
    <row r="100" spans="1:11" x14ac:dyDescent="0.2">
      <c r="A100" s="67">
        <v>2004</v>
      </c>
      <c r="B100" s="428">
        <f>avgpoinc!B93</f>
        <v>65500.580565860233</v>
      </c>
      <c r="C100" s="524">
        <f>avgpoinc!C93</f>
        <v>62975.774755947918</v>
      </c>
      <c r="D100" s="524">
        <f>avgpoinc!D93</f>
        <v>77976.624335759858</v>
      </c>
      <c r="E100" s="524">
        <f>avgpoinc!E93</f>
        <v>54076.536649474554</v>
      </c>
      <c r="F100" s="525">
        <f>avgpoinc!F93</f>
        <v>89264.424724555443</v>
      </c>
      <c r="G100" s="437">
        <f t="shared" si="2"/>
        <v>1</v>
      </c>
      <c r="H100" s="451">
        <f t="shared" si="2"/>
        <v>0.96145368807267828</v>
      </c>
      <c r="I100" s="452">
        <f t="shared" si="2"/>
        <v>1.1904722624153701</v>
      </c>
      <c r="J100" s="451">
        <f t="shared" si="2"/>
        <v>0.82558866169286993</v>
      </c>
      <c r="K100" s="453">
        <f t="shared" si="2"/>
        <v>1.3628035653027668</v>
      </c>
    </row>
    <row r="101" spans="1:11" x14ac:dyDescent="0.2">
      <c r="A101" s="67">
        <v>2005</v>
      </c>
      <c r="B101" s="428">
        <f>avgpoinc!B94</f>
        <v>67091.628954421729</v>
      </c>
      <c r="C101" s="524">
        <f>avgpoinc!C94</f>
        <v>64187.122590233936</v>
      </c>
      <c r="D101" s="524">
        <f>avgpoinc!D94</f>
        <v>79884.677407776762</v>
      </c>
      <c r="E101" s="524">
        <f>avgpoinc!E94</f>
        <v>55326.042275092186</v>
      </c>
      <c r="F101" s="525">
        <f>avgpoinc!F94</f>
        <v>91025.470637597216</v>
      </c>
      <c r="G101" s="437">
        <f t="shared" si="2"/>
        <v>1</v>
      </c>
      <c r="H101" s="451">
        <f t="shared" si="2"/>
        <v>0.95670836422587158</v>
      </c>
      <c r="I101" s="452">
        <f t="shared" si="2"/>
        <v>1.1906802480834966</v>
      </c>
      <c r="J101" s="451">
        <f t="shared" si="2"/>
        <v>0.82463405848556126</v>
      </c>
      <c r="K101" s="453">
        <f t="shared" si="2"/>
        <v>1.3567336500271112</v>
      </c>
    </row>
    <row r="102" spans="1:11" x14ac:dyDescent="0.2">
      <c r="A102" s="67">
        <v>2006</v>
      </c>
      <c r="B102" s="428">
        <f>avgpoinc!B95</f>
        <v>68629.378293684334</v>
      </c>
      <c r="C102" s="524">
        <f>avgpoinc!C95</f>
        <v>65115.445493844076</v>
      </c>
      <c r="D102" s="524">
        <f>avgpoinc!D95</f>
        <v>81253.976857923888</v>
      </c>
      <c r="E102" s="524">
        <f>avgpoinc!E95</f>
        <v>57067.471427171535</v>
      </c>
      <c r="F102" s="525">
        <f>avgpoinc!F95</f>
        <v>93108.299849569172</v>
      </c>
      <c r="G102" s="437">
        <f t="shared" si="2"/>
        <v>1</v>
      </c>
      <c r="H102" s="451">
        <f t="shared" si="2"/>
        <v>0.94879841713262858</v>
      </c>
      <c r="I102" s="452">
        <f t="shared" si="2"/>
        <v>1.1839532701318576</v>
      </c>
      <c r="J102" s="451">
        <f t="shared" si="2"/>
        <v>0.83153123117280525</v>
      </c>
      <c r="K102" s="453">
        <f t="shared" si="2"/>
        <v>1.3566828399804625</v>
      </c>
    </row>
    <row r="103" spans="1:11" x14ac:dyDescent="0.2">
      <c r="A103" s="67">
        <v>2007</v>
      </c>
      <c r="B103" s="428">
        <f>avgpoinc!B96</f>
        <v>67918.391958594701</v>
      </c>
      <c r="C103" s="524">
        <f>avgpoinc!C96</f>
        <v>64093.073236955039</v>
      </c>
      <c r="D103" s="524">
        <f>avgpoinc!D96</f>
        <v>80277.02552567517</v>
      </c>
      <c r="E103" s="524">
        <f>avgpoinc!E96</f>
        <v>56627.574006918032</v>
      </c>
      <c r="F103" s="525">
        <f>avgpoinc!F96</f>
        <v>91950.300412105033</v>
      </c>
      <c r="G103" s="437">
        <f t="shared" si="2"/>
        <v>1</v>
      </c>
      <c r="H103" s="451">
        <f t="shared" si="2"/>
        <v>0.94367771952004253</v>
      </c>
      <c r="I103" s="452">
        <f t="shared" si="2"/>
        <v>1.1819629883848648</v>
      </c>
      <c r="J103" s="451">
        <f t="shared" si="2"/>
        <v>0.83375905073606682</v>
      </c>
      <c r="K103" s="453">
        <f t="shared" si="2"/>
        <v>1.3538350623519029</v>
      </c>
    </row>
    <row r="104" spans="1:11" x14ac:dyDescent="0.2">
      <c r="A104" s="67">
        <v>2008</v>
      </c>
      <c r="B104" s="428">
        <f>avgpoinc!B97</f>
        <v>66210.10054626569</v>
      </c>
      <c r="C104" s="524">
        <f>avgpoinc!C97</f>
        <v>62183.551304306609</v>
      </c>
      <c r="D104" s="524">
        <f>avgpoinc!D97</f>
        <v>76944.029657540654</v>
      </c>
      <c r="E104" s="524">
        <f>avgpoinc!E97</f>
        <v>56312.65351590496</v>
      </c>
      <c r="F104" s="525">
        <f>avgpoinc!F97</f>
        <v>89345.675443824221</v>
      </c>
      <c r="G104" s="437">
        <f t="shared" si="2"/>
        <v>1</v>
      </c>
      <c r="H104" s="451">
        <f t="shared" si="2"/>
        <v>0.93918527220562897</v>
      </c>
      <c r="I104" s="452">
        <f t="shared" si="2"/>
        <v>1.1621192087417902</v>
      </c>
      <c r="J104" s="451">
        <f t="shared" si="2"/>
        <v>0.85051454462835796</v>
      </c>
      <c r="K104" s="453">
        <f t="shared" si="2"/>
        <v>1.3494266691438124</v>
      </c>
    </row>
    <row r="105" spans="1:11" x14ac:dyDescent="0.2">
      <c r="A105" s="72">
        <v>2009</v>
      </c>
      <c r="B105" s="431">
        <f>avgpoinc!B98</f>
        <v>63260.254052042139</v>
      </c>
      <c r="C105" s="526">
        <f>avgpoinc!C98</f>
        <v>59645.730879296934</v>
      </c>
      <c r="D105" s="526">
        <f>avgpoinc!D98</f>
        <v>72808.504223635842</v>
      </c>
      <c r="E105" s="526">
        <f>avgpoinc!E98</f>
        <v>54476.89029607983</v>
      </c>
      <c r="F105" s="527">
        <f>avgpoinc!F98</f>
        <v>85465.346973312728</v>
      </c>
      <c r="G105" s="440">
        <f t="shared" si="2"/>
        <v>1</v>
      </c>
      <c r="H105" s="460">
        <f t="shared" si="2"/>
        <v>0.94286265164582406</v>
      </c>
      <c r="I105" s="461">
        <f t="shared" si="2"/>
        <v>1.1509360073663104</v>
      </c>
      <c r="J105" s="454">
        <f t="shared" si="2"/>
        <v>0.86115509829068149</v>
      </c>
      <c r="K105" s="456">
        <f t="shared" si="2"/>
        <v>1.3510117569714972</v>
      </c>
    </row>
    <row r="106" spans="1:11" x14ac:dyDescent="0.2">
      <c r="A106" s="67">
        <v>2010</v>
      </c>
      <c r="B106" s="432">
        <f>avgpoinc!B99</f>
        <v>65372.910548330918</v>
      </c>
      <c r="C106" s="524">
        <f>avgpoinc!C99</f>
        <v>60923.670708328609</v>
      </c>
      <c r="D106" s="524">
        <f>avgpoinc!D99</f>
        <v>74698.809116759367</v>
      </c>
      <c r="E106" s="524">
        <f>avgpoinc!E99</f>
        <v>56658.40079432237</v>
      </c>
      <c r="F106" s="525">
        <f>avgpoinc!F99</f>
        <v>87868.65065686086</v>
      </c>
      <c r="G106" s="437">
        <f t="shared" si="2"/>
        <v>1</v>
      </c>
      <c r="H106" s="462">
        <f t="shared" si="2"/>
        <v>0.9319406187871514</v>
      </c>
      <c r="I106" s="463">
        <f t="shared" si="2"/>
        <v>1.1426569276204048</v>
      </c>
      <c r="J106" s="451">
        <f t="shared" si="2"/>
        <v>0.86669539904352566</v>
      </c>
      <c r="K106" s="453">
        <f t="shared" si="2"/>
        <v>1.3441140974119332</v>
      </c>
    </row>
    <row r="107" spans="1:11" x14ac:dyDescent="0.2">
      <c r="A107" s="67">
        <v>2011</v>
      </c>
      <c r="B107" s="432">
        <f>avgpoinc!B100</f>
        <v>66433.666029906264</v>
      </c>
      <c r="C107" s="524">
        <f>avgpoinc!C100</f>
        <v>62105.683396811022</v>
      </c>
      <c r="D107" s="524">
        <f>avgpoinc!D100</f>
        <v>77221.084542664335</v>
      </c>
      <c r="E107" s="524">
        <f>avgpoinc!E100</f>
        <v>56453.508225119418</v>
      </c>
      <c r="F107" s="525">
        <f>avgpoinc!F100</f>
        <v>88994.313964736706</v>
      </c>
      <c r="G107" s="437">
        <f t="shared" si="2"/>
        <v>1</v>
      </c>
      <c r="H107" s="462">
        <f t="shared" si="2"/>
        <v>0.93485256961211616</v>
      </c>
      <c r="I107" s="463">
        <f t="shared" si="2"/>
        <v>1.1623787931242862</v>
      </c>
      <c r="J107" s="451">
        <f t="shared" si="2"/>
        <v>0.84977258668377409</v>
      </c>
      <c r="K107" s="453">
        <f t="shared" si="2"/>
        <v>1.3395966124265124</v>
      </c>
    </row>
    <row r="108" spans="1:11" x14ac:dyDescent="0.2">
      <c r="A108" s="67">
        <v>2012</v>
      </c>
      <c r="B108" s="432">
        <f>avgpoinc!B101</f>
        <v>67746.431701267022</v>
      </c>
      <c r="C108" s="524">
        <f>avgpoinc!C101</f>
        <v>62869.859739876338</v>
      </c>
      <c r="D108" s="524">
        <f>avgpoinc!D101</f>
        <v>78567.142826898707</v>
      </c>
      <c r="E108" s="524">
        <f>avgpoinc!E101</f>
        <v>57711.641578846553</v>
      </c>
      <c r="F108" s="525">
        <f>avgpoinc!F101</f>
        <v>90502.2010797072</v>
      </c>
      <c r="G108" s="437">
        <f t="shared" si="2"/>
        <v>1</v>
      </c>
      <c r="H108" s="462">
        <f t="shared" si="2"/>
        <v>0.92801728683077667</v>
      </c>
      <c r="I108" s="463">
        <f t="shared" si="2"/>
        <v>1.1597237057937815</v>
      </c>
      <c r="J108" s="451">
        <f t="shared" si="2"/>
        <v>0.85187721522117021</v>
      </c>
      <c r="K108" s="453">
        <f t="shared" si="2"/>
        <v>1.3358962059992097</v>
      </c>
    </row>
    <row r="109" spans="1:11" x14ac:dyDescent="0.2">
      <c r="A109" s="67">
        <v>2013</v>
      </c>
      <c r="B109" s="432">
        <f>avgpoinc!B102</f>
        <v>67867.202113663414</v>
      </c>
      <c r="C109" s="524">
        <f>avgpoinc!C102</f>
        <v>63768.280207578675</v>
      </c>
      <c r="D109" s="524">
        <f>avgpoinc!D102</f>
        <v>78878.75420540382</v>
      </c>
      <c r="E109" s="524">
        <f>avgpoinc!E102</f>
        <v>57764.182728129294</v>
      </c>
      <c r="F109" s="525">
        <f>avgpoinc!F102</f>
        <v>90760.448196296464</v>
      </c>
      <c r="G109" s="437">
        <f t="shared" si="2"/>
        <v>1</v>
      </c>
      <c r="H109" s="462">
        <f t="shared" si="2"/>
        <v>0.93960378830381275</v>
      </c>
      <c r="I109" s="463">
        <f t="shared" si="2"/>
        <v>1.1622514520828242</v>
      </c>
      <c r="J109" s="451">
        <f t="shared" si="2"/>
        <v>0.85113546645677729</v>
      </c>
      <c r="K109" s="453">
        <f t="shared" si="2"/>
        <v>1.3373241473000705</v>
      </c>
    </row>
    <row r="110" spans="1:11" x14ac:dyDescent="0.2">
      <c r="A110" s="67">
        <v>2014</v>
      </c>
      <c r="B110" s="432">
        <f>avgpoinc!B103</f>
        <v>69093.935166193973</v>
      </c>
      <c r="C110" s="524">
        <f>avgpoinc!C103</f>
        <v>64938.001862574747</v>
      </c>
      <c r="D110" s="524">
        <f>avgpoinc!D103</f>
        <v>80387.141084121948</v>
      </c>
      <c r="E110" s="524">
        <f>avgpoinc!E103</f>
        <v>58754.352776463507</v>
      </c>
      <c r="F110" s="525">
        <f>avgpoinc!F103</f>
        <v>92022.744637684329</v>
      </c>
      <c r="G110" s="437">
        <f t="shared" ref="G110:G112" si="3">B110/$B110</f>
        <v>1</v>
      </c>
      <c r="H110" s="462">
        <f t="shared" ref="H110:H112" si="4">C110/$B110</f>
        <v>0.93985096819825331</v>
      </c>
      <c r="I110" s="463">
        <f t="shared" ref="I110:I112" si="5">D110/$B110</f>
        <v>1.1634471374479403</v>
      </c>
      <c r="J110" s="451">
        <f t="shared" ref="J110:J112" si="6">E110/$B110</f>
        <v>0.8503547038555509</v>
      </c>
      <c r="K110" s="453">
        <f t="shared" ref="K110:K112" si="7">F110/$B110</f>
        <v>1.3318498131035512</v>
      </c>
    </row>
    <row r="111" spans="1:11" x14ac:dyDescent="0.2">
      <c r="A111" s="67">
        <v>2015</v>
      </c>
      <c r="B111" s="432">
        <f>avgpoinc!B104</f>
        <v>70144.717752168013</v>
      </c>
      <c r="C111" s="524">
        <f>avgpoinc!C104</f>
        <v>65516.2256319113</v>
      </c>
      <c r="D111" s="524">
        <f>avgpoinc!D104</f>
        <v>81234.5329879895</v>
      </c>
      <c r="E111" s="524">
        <f>avgpoinc!E104</f>
        <v>59984.504614937126</v>
      </c>
      <c r="F111" s="525">
        <f>avgpoinc!F104</f>
        <v>93291.409069889283</v>
      </c>
      <c r="G111" s="437">
        <f t="shared" si="3"/>
        <v>1</v>
      </c>
      <c r="H111" s="462">
        <f t="shared" si="4"/>
        <v>0.93401510094302631</v>
      </c>
      <c r="I111" s="463">
        <f t="shared" si="5"/>
        <v>1.158099078465231</v>
      </c>
      <c r="J111" s="451">
        <f t="shared" si="6"/>
        <v>0.85515355307111696</v>
      </c>
      <c r="K111" s="453">
        <f t="shared" si="7"/>
        <v>1.3299848093979374</v>
      </c>
    </row>
    <row r="112" spans="1:11" x14ac:dyDescent="0.2">
      <c r="A112" s="67">
        <v>2016</v>
      </c>
      <c r="B112" s="432">
        <f>avgpoinc!B105</f>
        <v>69692.586030868595</v>
      </c>
      <c r="C112" s="524">
        <f>avgpoinc!C105</f>
        <v>64686.818590927636</v>
      </c>
      <c r="D112" s="524">
        <f>avgpoinc!D105</f>
        <v>80622.780019766695</v>
      </c>
      <c r="E112" s="524">
        <f>avgpoinc!E105</f>
        <v>59731.215181078485</v>
      </c>
      <c r="F112" s="525">
        <f>avgpoinc!F105</f>
        <v>92271.918016083262</v>
      </c>
      <c r="G112" s="437">
        <f t="shared" si="3"/>
        <v>1</v>
      </c>
      <c r="H112" s="462">
        <f t="shared" si="4"/>
        <v>0.9281736017411697</v>
      </c>
      <c r="I112" s="463">
        <f t="shared" si="5"/>
        <v>1.1568343867173596</v>
      </c>
      <c r="J112" s="451">
        <f t="shared" si="6"/>
        <v>0.85706699353388938</v>
      </c>
      <c r="K112" s="453">
        <f t="shared" si="7"/>
        <v>1.3239847058511176</v>
      </c>
    </row>
    <row r="113" spans="1:11" x14ac:dyDescent="0.2">
      <c r="A113" s="67">
        <v>2017</v>
      </c>
      <c r="B113" s="432">
        <f>avgpoinc!B106</f>
        <v>71049.760307484321</v>
      </c>
      <c r="C113" s="524">
        <f>avgpoinc!C106</f>
        <v>65593.005596932155</v>
      </c>
      <c r="D113" s="524">
        <f>avgpoinc!D106</f>
        <v>82159.502716603311</v>
      </c>
      <c r="E113" s="524">
        <f>avgpoinc!E106</f>
        <v>60739.110922724198</v>
      </c>
      <c r="F113" s="525">
        <f>avgpoinc!F106</f>
        <v>95170.439301283637</v>
      </c>
      <c r="G113" s="437">
        <f t="shared" ref="G113:G115" si="8">B113/$B113</f>
        <v>1</v>
      </c>
      <c r="H113" s="462">
        <f t="shared" ref="H113:H115" si="9">C113/$B113</f>
        <v>0.92319812639850163</v>
      </c>
      <c r="I113" s="463">
        <f t="shared" ref="I113:I115" si="10">D113/$B113</f>
        <v>1.1563656564221891</v>
      </c>
      <c r="J113" s="451">
        <f t="shared" ref="J113:J115" si="11">E113/$B113</f>
        <v>0.85488129248939904</v>
      </c>
      <c r="K113" s="453">
        <f t="shared" ref="K113:K115" si="12">F113/$B113</f>
        <v>1.3394899418296624</v>
      </c>
    </row>
    <row r="114" spans="1:11" x14ac:dyDescent="0.2">
      <c r="A114" s="67">
        <v>2018</v>
      </c>
      <c r="B114" s="432">
        <f>avgpoinc!B107</f>
        <v>72363.244330408837</v>
      </c>
      <c r="C114" s="524">
        <f>avgpoinc!C107</f>
        <v>66708.060016480755</v>
      </c>
      <c r="D114" s="524">
        <f>avgpoinc!D107</f>
        <v>83691.648356609832</v>
      </c>
      <c r="E114" s="524">
        <f>avgpoinc!E107</f>
        <v>61852.566048925772</v>
      </c>
      <c r="F114" s="525">
        <f>avgpoinc!F107</f>
        <v>96834.827015097253</v>
      </c>
      <c r="G114" s="437">
        <f t="shared" si="8"/>
        <v>1</v>
      </c>
      <c r="H114" s="462">
        <f t="shared" si="9"/>
        <v>0.92185004464273812</v>
      </c>
      <c r="I114" s="463">
        <f t="shared" si="10"/>
        <v>1.1565491449564613</v>
      </c>
      <c r="J114" s="451">
        <f t="shared" si="11"/>
        <v>0.85475114640394556</v>
      </c>
      <c r="K114" s="453">
        <f t="shared" si="12"/>
        <v>1.3381769696912946</v>
      </c>
    </row>
    <row r="115" spans="1:11" x14ac:dyDescent="0.2">
      <c r="A115" s="67">
        <v>2019</v>
      </c>
      <c r="B115" s="432">
        <f>avgpoinc!B108</f>
        <v>72866.222191362525</v>
      </c>
      <c r="C115" s="524">
        <f>avgpoinc!C108</f>
        <v>66955.579180261178</v>
      </c>
      <c r="D115" s="524">
        <f>avgpoinc!D108</f>
        <v>84149.708102220815</v>
      </c>
      <c r="E115" s="524">
        <f>avgpoinc!E108</f>
        <v>62382.152036741893</v>
      </c>
      <c r="F115" s="525">
        <f>avgpoinc!F108</f>
        <v>98007.009867916218</v>
      </c>
      <c r="G115" s="437">
        <f t="shared" si="8"/>
        <v>1</v>
      </c>
      <c r="H115" s="462">
        <f t="shared" si="9"/>
        <v>0.91888363588304722</v>
      </c>
      <c r="I115" s="463">
        <f t="shared" si="10"/>
        <v>1.1548520778423974</v>
      </c>
      <c r="J115" s="451">
        <f t="shared" si="11"/>
        <v>0.85611892809418355</v>
      </c>
      <c r="K115" s="453">
        <f t="shared" si="12"/>
        <v>1.3450266381387046</v>
      </c>
    </row>
    <row r="116" spans="1:11" ht="17" thickBot="1" x14ac:dyDescent="0.25">
      <c r="A116" s="1105"/>
      <c r="B116" s="1106"/>
      <c r="C116" s="1107"/>
      <c r="D116" s="1107"/>
      <c r="E116" s="1107"/>
      <c r="F116" s="1108"/>
      <c r="G116" s="1109"/>
      <c r="H116" s="1110"/>
      <c r="I116" s="1111"/>
      <c r="J116" s="1112"/>
      <c r="K116" s="1113"/>
    </row>
    <row r="117" spans="1:11" ht="17" thickTop="1" x14ac:dyDescent="0.2">
      <c r="A117" s="61"/>
      <c r="B117" s="60"/>
      <c r="C117" s="60"/>
      <c r="D117" s="60"/>
      <c r="E117" s="60"/>
      <c r="F117" s="59"/>
      <c r="G117" s="60"/>
      <c r="H117" s="60"/>
      <c r="I117" s="60"/>
      <c r="J117" s="60"/>
      <c r="K117" s="59"/>
    </row>
    <row r="118" spans="1:11" x14ac:dyDescent="0.2">
      <c r="C118" s="57"/>
      <c r="D118" s="57"/>
      <c r="E118" s="57"/>
      <c r="G118" s="57"/>
      <c r="H118" s="57"/>
      <c r="I118" s="57"/>
      <c r="J118" s="57"/>
    </row>
    <row r="120" spans="1:11" x14ac:dyDescent="0.2">
      <c r="A120" s="944"/>
      <c r="B120" s="212"/>
      <c r="C120" s="212"/>
      <c r="D120" s="212"/>
      <c r="E120" s="212"/>
      <c r="F120" s="212"/>
      <c r="G120" s="212"/>
      <c r="H120" s="212"/>
      <c r="I120" s="212"/>
      <c r="J120" s="212"/>
      <c r="K120" s="212"/>
    </row>
    <row r="121" spans="1:11" x14ac:dyDescent="0.2">
      <c r="A121" s="211"/>
      <c r="B121" s="212"/>
      <c r="C121" s="212"/>
      <c r="D121" s="212"/>
      <c r="E121" s="212"/>
      <c r="F121" s="212"/>
      <c r="G121" s="212"/>
      <c r="H121" s="212"/>
      <c r="I121" s="212"/>
      <c r="J121" s="212"/>
      <c r="K121" s="212"/>
    </row>
  </sheetData>
  <mergeCells count="3">
    <mergeCell ref="A4:K4"/>
    <mergeCell ref="B7:F7"/>
    <mergeCell ref="G7:K7"/>
  </mergeCells>
  <hyperlinks>
    <hyperlink ref="A1" location="Index!A1" display="Back to index" xr:uid="{00000000-0004-0000-35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8" tint="0.39997558519241921"/>
  </sheetPr>
  <dimension ref="A1:P120"/>
  <sheetViews>
    <sheetView workbookViewId="0">
      <pane xSplit="1" ySplit="8" topLeftCell="B90" activePane="bottomRight" state="frozen"/>
      <selection activeCell="B120" sqref="B120:K120"/>
      <selection pane="topRight" activeCell="B120" sqref="B120:K120"/>
      <selection pane="bottomLeft" activeCell="B120" sqref="B120:K120"/>
      <selection pane="bottomRight" activeCell="A4" sqref="A4:M4"/>
    </sheetView>
  </sheetViews>
  <sheetFormatPr baseColWidth="10" defaultColWidth="10.83203125" defaultRowHeight="16" x14ac:dyDescent="0.2"/>
  <cols>
    <col min="1" max="1" width="10.83203125" style="56"/>
    <col min="2" max="13" width="12" style="56" customWidth="1"/>
    <col min="14" max="16384" width="10.83203125" style="56"/>
  </cols>
  <sheetData>
    <row r="1" spans="1:16" x14ac:dyDescent="0.2">
      <c r="A1" s="52" t="s">
        <v>36</v>
      </c>
      <c r="B1" s="52"/>
      <c r="C1" s="52"/>
      <c r="G1" s="100"/>
      <c r="H1" s="100"/>
      <c r="I1" s="100"/>
      <c r="J1" s="100"/>
      <c r="K1" s="100"/>
      <c r="L1" s="100"/>
      <c r="M1" s="100"/>
    </row>
    <row r="2" spans="1:16" x14ac:dyDescent="0.2">
      <c r="H2" s="98"/>
      <c r="I2" s="98"/>
    </row>
    <row r="3" spans="1:16" ht="17" thickBot="1" x14ac:dyDescent="0.25"/>
    <row r="4" spans="1:16" ht="25" customHeight="1" thickTop="1" x14ac:dyDescent="0.2">
      <c r="A4" s="1391" t="s">
        <v>158</v>
      </c>
      <c r="B4" s="1392"/>
      <c r="C4" s="1392"/>
      <c r="D4" s="1392"/>
      <c r="E4" s="1392"/>
      <c r="F4" s="1392"/>
      <c r="G4" s="1392"/>
      <c r="H4" s="1392"/>
      <c r="I4" s="1392"/>
      <c r="J4" s="1392"/>
      <c r="K4" s="1392"/>
      <c r="L4" s="1392"/>
      <c r="M4" s="1393"/>
    </row>
    <row r="5" spans="1:16" x14ac:dyDescent="0.2">
      <c r="A5" s="96"/>
      <c r="B5" s="97"/>
      <c r="C5" s="97"/>
      <c r="D5" s="59"/>
      <c r="E5" s="59"/>
      <c r="F5" s="59"/>
      <c r="G5" s="59"/>
      <c r="H5" s="59"/>
      <c r="I5" s="59"/>
      <c r="J5" s="59"/>
      <c r="K5" s="59"/>
      <c r="L5" s="59"/>
      <c r="M5" s="208"/>
    </row>
    <row r="6" spans="1:16" x14ac:dyDescent="0.2">
      <c r="A6" s="96"/>
      <c r="B6" s="45" t="s">
        <v>35</v>
      </c>
      <c r="C6" s="45" t="s">
        <v>34</v>
      </c>
      <c r="D6" s="45" t="s">
        <v>33</v>
      </c>
      <c r="E6" s="45" t="s">
        <v>32</v>
      </c>
      <c r="F6" s="45" t="s">
        <v>31</v>
      </c>
      <c r="G6" s="45" t="s">
        <v>30</v>
      </c>
      <c r="H6" s="48" t="s">
        <v>29</v>
      </c>
      <c r="I6" s="468" t="s">
        <v>28</v>
      </c>
      <c r="J6" s="468" t="s">
        <v>27</v>
      </c>
      <c r="K6" s="468" t="s">
        <v>26</v>
      </c>
      <c r="L6" s="468" t="s">
        <v>25</v>
      </c>
      <c r="M6" s="433" t="s">
        <v>24</v>
      </c>
    </row>
    <row r="7" spans="1:16" ht="20" customHeight="1" x14ac:dyDescent="0.2">
      <c r="A7" s="96"/>
      <c r="B7" s="1378" t="s">
        <v>374</v>
      </c>
      <c r="C7" s="1379"/>
      <c r="D7" s="1387"/>
      <c r="E7" s="1387"/>
      <c r="F7" s="1387"/>
      <c r="G7" s="1387"/>
      <c r="H7" s="1379" t="s">
        <v>90</v>
      </c>
      <c r="I7" s="1379"/>
      <c r="J7" s="1387"/>
      <c r="K7" s="1387"/>
      <c r="L7" s="1387"/>
      <c r="M7" s="1390"/>
    </row>
    <row r="8" spans="1:16" s="87" customFormat="1" ht="52" customHeight="1" x14ac:dyDescent="0.2">
      <c r="A8" s="95"/>
      <c r="B8" s="424" t="s">
        <v>306</v>
      </c>
      <c r="C8" s="352" t="s">
        <v>309</v>
      </c>
      <c r="D8" s="352" t="s">
        <v>87</v>
      </c>
      <c r="E8" s="352" t="s">
        <v>88</v>
      </c>
      <c r="F8" s="352" t="s">
        <v>89</v>
      </c>
      <c r="G8" s="352" t="s">
        <v>56</v>
      </c>
      <c r="H8" s="424" t="s">
        <v>306</v>
      </c>
      <c r="I8" s="352" t="s">
        <v>309</v>
      </c>
      <c r="J8" s="352" t="s">
        <v>87</v>
      </c>
      <c r="K8" s="352" t="s">
        <v>88</v>
      </c>
      <c r="L8" s="352" t="s">
        <v>89</v>
      </c>
      <c r="M8" s="359" t="s">
        <v>56</v>
      </c>
      <c r="P8" s="538" t="s">
        <v>38</v>
      </c>
    </row>
    <row r="9" spans="1:16" s="87" customFormat="1" ht="15" customHeight="1" x14ac:dyDescent="0.2">
      <c r="A9" s="93">
        <v>1913</v>
      </c>
      <c r="B9" s="425">
        <f>avgpoinc!BC2</f>
        <v>8118.7160003325498</v>
      </c>
      <c r="C9" s="317">
        <f>avgpoinc!BD2</f>
        <v>7301.2505567507123</v>
      </c>
      <c r="D9" s="317"/>
      <c r="E9" s="85"/>
      <c r="F9" s="85"/>
      <c r="G9" s="84">
        <f>avgpoinc!BH2</f>
        <v>11593.146054243467</v>
      </c>
      <c r="H9" s="530">
        <f>B9*0.9/'TC5'!B9</f>
        <v>0.58550307903705268</v>
      </c>
      <c r="I9" s="541">
        <f>C9*0.9/'TC5'!B9</f>
        <v>0.52654935603406172</v>
      </c>
      <c r="J9" s="442"/>
      <c r="K9" s="443"/>
      <c r="L9" s="442"/>
      <c r="M9" s="561">
        <f>G9*0.9/'TC5'!F9</f>
        <v>0.55604213571286798</v>
      </c>
      <c r="P9" s="539">
        <f>H9-'TC2'!G10</f>
        <v>7.4117825202835164E-6</v>
      </c>
    </row>
    <row r="10" spans="1:16" s="87" customFormat="1" ht="15" customHeight="1" x14ac:dyDescent="0.2">
      <c r="A10" s="92">
        <v>1914</v>
      </c>
      <c r="B10" s="425">
        <f>avgpoinc!BC3</f>
        <v>7283.2690093106512</v>
      </c>
      <c r="C10" s="317">
        <f>avgpoinc!BD3</f>
        <v>6546.6965761248366</v>
      </c>
      <c r="D10" s="317"/>
      <c r="E10" s="85"/>
      <c r="F10" s="85"/>
      <c r="G10" s="84">
        <f>avgpoinc!BH3</f>
        <v>10408.908212932769</v>
      </c>
      <c r="H10" s="530">
        <f>B10*0.9/'TC5'!B10</f>
        <v>0.58136267494892502</v>
      </c>
      <c r="I10" s="541">
        <f>C10*0.9/'TC5'!B10</f>
        <v>0.5225682353225527</v>
      </c>
      <c r="J10" s="442"/>
      <c r="K10" s="443"/>
      <c r="L10" s="442"/>
      <c r="M10" s="561">
        <f>G10*0.9/'TC5'!F10</f>
        <v>0.55184042661791677</v>
      </c>
      <c r="P10" s="539">
        <f>H10-'TC2'!G11</f>
        <v>7.4858187147919253E-6</v>
      </c>
    </row>
    <row r="11" spans="1:16" s="87" customFormat="1" ht="15" customHeight="1" x14ac:dyDescent="0.2">
      <c r="A11" s="92">
        <v>1915</v>
      </c>
      <c r="B11" s="425">
        <f>avgpoinc!BC4</f>
        <v>7534.8275849037373</v>
      </c>
      <c r="C11" s="317">
        <f>avgpoinc!BD4</f>
        <v>6780.8275780380654</v>
      </c>
      <c r="D11" s="317"/>
      <c r="E11" s="85"/>
      <c r="F11" s="85"/>
      <c r="G11" s="84">
        <f>avgpoinc!BH4</f>
        <v>10788.605382700691</v>
      </c>
      <c r="H11" s="530">
        <f>B11*0.9/'TC5'!B11</f>
        <v>0.58973012973645411</v>
      </c>
      <c r="I11" s="541">
        <f>C11*0.9/'TC5'!B11</f>
        <v>0.53071663316208484</v>
      </c>
      <c r="J11" s="442"/>
      <c r="K11" s="443"/>
      <c r="L11" s="442"/>
      <c r="M11" s="561">
        <f>G11*0.9/'TC5'!F11</f>
        <v>0.56010158130226684</v>
      </c>
      <c r="P11" s="539">
        <f>H11-'TC2'!G12</f>
        <v>7.3851049434692229E-6</v>
      </c>
    </row>
    <row r="12" spans="1:16" s="87" customFormat="1" ht="15" customHeight="1" x14ac:dyDescent="0.2">
      <c r="A12" s="92">
        <v>1916</v>
      </c>
      <c r="B12" s="425">
        <f>avgpoinc!BC5</f>
        <v>8335.7617640590361</v>
      </c>
      <c r="C12" s="317">
        <f>avgpoinc!BD5</f>
        <v>7538.972379533936</v>
      </c>
      <c r="D12" s="317"/>
      <c r="E12" s="85"/>
      <c r="F12" s="85"/>
      <c r="G12" s="84">
        <f>avgpoinc!BH5</f>
        <v>11976.450600682749</v>
      </c>
      <c r="H12" s="530">
        <f>B12*0.9/'TC5'!B12</f>
        <v>0.57213829711869535</v>
      </c>
      <c r="I12" s="541">
        <f>C12*0.9/'TC5'!B12</f>
        <v>0.51744938751117553</v>
      </c>
      <c r="J12" s="442"/>
      <c r="K12" s="443"/>
      <c r="L12" s="442"/>
      <c r="M12" s="561">
        <f>G12*0.9/'TC5'!F12</f>
        <v>0.54456571867553138</v>
      </c>
      <c r="P12" s="539">
        <f>H12-'TC2'!G13</f>
        <v>7.6507634441114192E-6</v>
      </c>
    </row>
    <row r="13" spans="1:16" s="87" customFormat="1" ht="15" customHeight="1" x14ac:dyDescent="0.2">
      <c r="A13" s="92">
        <v>1917</v>
      </c>
      <c r="B13" s="425">
        <f>avgpoinc!BC6</f>
        <v>8170.7625673058792</v>
      </c>
      <c r="C13" s="317">
        <f>avgpoinc!BD6</f>
        <v>7355.7920211637775</v>
      </c>
      <c r="D13" s="317"/>
      <c r="E13" s="85"/>
      <c r="F13" s="85"/>
      <c r="G13" s="84">
        <f>avgpoinc!BH6</f>
        <v>11714.414321030599</v>
      </c>
      <c r="H13" s="530">
        <f>B13*0.9/'TC5'!B13</f>
        <v>0.56972629210089121</v>
      </c>
      <c r="I13" s="541">
        <f>C13*0.9/'TC5'!B13</f>
        <v>0.51290048868287874</v>
      </c>
      <c r="J13" s="442"/>
      <c r="K13" s="443"/>
      <c r="L13" s="442"/>
      <c r="M13" s="561">
        <f>G13*0.9/'TC5'!F13</f>
        <v>0.54156607705811577</v>
      </c>
      <c r="P13" s="539">
        <f>H13-'TC2'!G14</f>
        <v>7.6426008317476146E-6</v>
      </c>
    </row>
    <row r="14" spans="1:16" s="87" customFormat="1" ht="15" customHeight="1" x14ac:dyDescent="0.2">
      <c r="A14" s="92">
        <v>1918</v>
      </c>
      <c r="B14" s="425">
        <f>avgpoinc!BC7</f>
        <v>8966.2286858315874</v>
      </c>
      <c r="C14" s="317">
        <f>avgpoinc!BD7</f>
        <v>8015.2032713393091</v>
      </c>
      <c r="D14" s="353"/>
      <c r="E14" s="314"/>
      <c r="F14" s="314"/>
      <c r="G14" s="84">
        <f>avgpoinc!BH7</f>
        <v>12735.408031622537</v>
      </c>
      <c r="H14" s="530">
        <f>B14*0.9/'TC5'!B14</f>
        <v>0.59089390089652505</v>
      </c>
      <c r="I14" s="541">
        <f>C14*0.9/'TC5'!B14</f>
        <v>0.52821926513700257</v>
      </c>
      <c r="J14" s="442"/>
      <c r="K14" s="443"/>
      <c r="L14" s="442"/>
      <c r="M14" s="561">
        <f>G14*0.9/'TC5'!F14</f>
        <v>0.56137306760038996</v>
      </c>
      <c r="P14" s="539">
        <f>H14-'TC2'!G15</f>
        <v>7.3153871138487148E-6</v>
      </c>
    </row>
    <row r="15" spans="1:16" s="87" customFormat="1" ht="15" customHeight="1" x14ac:dyDescent="0.2">
      <c r="A15" s="91">
        <v>1919</v>
      </c>
      <c r="B15" s="426">
        <f>avgpoinc!BC8</f>
        <v>8226.5907603300184</v>
      </c>
      <c r="C15" s="316">
        <f>avgpoinc!BD8</f>
        <v>7353.4640700354194</v>
      </c>
      <c r="D15" s="354"/>
      <c r="E15" s="315"/>
      <c r="F15" s="315"/>
      <c r="G15" s="88">
        <f>avgpoinc!BH8</f>
        <v>11759.591407199559</v>
      </c>
      <c r="H15" s="531">
        <f>B15*0.9/'TC5'!B15</f>
        <v>0.5721526442586331</v>
      </c>
      <c r="I15" s="542">
        <f>C15*0.9/'TC5'!B15</f>
        <v>0.51142739862786557</v>
      </c>
      <c r="J15" s="445"/>
      <c r="K15" s="446"/>
      <c r="L15" s="445"/>
      <c r="M15" s="562">
        <f>G15*0.9/'TC5'!F15</f>
        <v>0.54366655507684758</v>
      </c>
      <c r="P15" s="539">
        <f>H15-'TC2'!G16</f>
        <v>7.5995035176967818E-6</v>
      </c>
    </row>
    <row r="16" spans="1:16" s="87" customFormat="1" ht="15" customHeight="1" x14ac:dyDescent="0.2">
      <c r="A16" s="92">
        <v>1920</v>
      </c>
      <c r="B16" s="425">
        <f>avgpoinc!BC9</f>
        <v>8283.8851551369535</v>
      </c>
      <c r="C16" s="317">
        <f>avgpoinc!BD9</f>
        <v>7412.1048143559647</v>
      </c>
      <c r="D16" s="353"/>
      <c r="E16" s="314"/>
      <c r="F16" s="314"/>
      <c r="G16" s="84">
        <f>avgpoinc!BH9</f>
        <v>11842.63594889343</v>
      </c>
      <c r="H16" s="530">
        <f>B16*0.9/'TC5'!B16</f>
        <v>0.58892110532493891</v>
      </c>
      <c r="I16" s="541">
        <f>C16*0.9/'TC5'!B16</f>
        <v>0.52694416669307986</v>
      </c>
      <c r="J16" s="442"/>
      <c r="K16" s="443"/>
      <c r="L16" s="442"/>
      <c r="M16" s="561">
        <f>G16*0.9/'TC5'!F16</f>
        <v>0.55902559158993004</v>
      </c>
      <c r="P16" s="539">
        <f>H16-'TC2'!G17</f>
        <v>7.350663447591721E-6</v>
      </c>
    </row>
    <row r="17" spans="1:16" s="87" customFormat="1" ht="15" customHeight="1" x14ac:dyDescent="0.2">
      <c r="A17" s="92">
        <v>1921</v>
      </c>
      <c r="B17" s="425">
        <f>avgpoinc!BC10</f>
        <v>7015.6033866517</v>
      </c>
      <c r="C17" s="317">
        <f>avgpoinc!BD10</f>
        <v>6306.0580921639448</v>
      </c>
      <c r="D17" s="353"/>
      <c r="E17" s="314"/>
      <c r="F17" s="314"/>
      <c r="G17" s="84">
        <f>avgpoinc!BH10</f>
        <v>9997.1888306939454</v>
      </c>
      <c r="H17" s="530">
        <f>B17*0.9/'TC5'!B17</f>
        <v>0.55319634708155929</v>
      </c>
      <c r="I17" s="541">
        <f>C17*0.9/'TC5'!B17</f>
        <v>0.49724708037324417</v>
      </c>
      <c r="J17" s="442"/>
      <c r="K17" s="443"/>
      <c r="L17" s="442"/>
      <c r="M17" s="561">
        <f>G17*0.9/'TC5'!F17</f>
        <v>0.52465870373636381</v>
      </c>
      <c r="P17" s="539">
        <f>H17-'TC2'!G18</f>
        <v>7.9894719049455887E-6</v>
      </c>
    </row>
    <row r="18" spans="1:16" s="87" customFormat="1" ht="15" customHeight="1" x14ac:dyDescent="0.2">
      <c r="A18" s="92">
        <v>1922</v>
      </c>
      <c r="B18" s="425">
        <f>avgpoinc!BC11</f>
        <v>7771.6362559746422</v>
      </c>
      <c r="C18" s="317">
        <f>avgpoinc!BD11</f>
        <v>6972.0557207823103</v>
      </c>
      <c r="D18" s="353"/>
      <c r="E18" s="314"/>
      <c r="F18" s="314"/>
      <c r="G18" s="84">
        <f>avgpoinc!BH11</f>
        <v>11046.943765029731</v>
      </c>
      <c r="H18" s="530">
        <f>B18*0.9/'TC5'!B18</f>
        <v>0.56460140334466946</v>
      </c>
      <c r="I18" s="541">
        <f>C18*0.9/'TC5'!B18</f>
        <v>0.506512697519096</v>
      </c>
      <c r="J18" s="442"/>
      <c r="K18" s="443"/>
      <c r="L18" s="442"/>
      <c r="M18" s="561">
        <f>G18*0.9/'TC5'!F18</f>
        <v>0.53566559972105265</v>
      </c>
      <c r="P18" s="539">
        <f>H18-'TC2'!G19</f>
        <v>7.7855336068077818E-6</v>
      </c>
    </row>
    <row r="19" spans="1:16" s="87" customFormat="1" ht="15" customHeight="1" x14ac:dyDescent="0.2">
      <c r="A19" s="92">
        <v>1923</v>
      </c>
      <c r="B19" s="425">
        <f>avgpoinc!BC12</f>
        <v>9199.2684603235029</v>
      </c>
      <c r="C19" s="317">
        <f>avgpoinc!BD12</f>
        <v>8260.4381660627769</v>
      </c>
      <c r="D19" s="353"/>
      <c r="E19" s="314"/>
      <c r="F19" s="314"/>
      <c r="G19" s="84">
        <f>avgpoinc!BH12</f>
        <v>13102.293283613519</v>
      </c>
      <c r="H19" s="530">
        <f>B19*0.9/'TC5'!B19</f>
        <v>0.59387524085899701</v>
      </c>
      <c r="I19" s="541">
        <f>C19*0.9/'TC5'!B19</f>
        <v>0.5332673708381882</v>
      </c>
      <c r="J19" s="442"/>
      <c r="K19" s="443"/>
      <c r="L19" s="442"/>
      <c r="M19" s="561">
        <f>G19*0.9/'TC5'!F19</f>
        <v>0.56487004658233819</v>
      </c>
      <c r="P19" s="539">
        <f>H19-'TC2'!G20</f>
        <v>7.3104904448895169E-6</v>
      </c>
    </row>
    <row r="20" spans="1:16" s="87" customFormat="1" ht="15" customHeight="1" x14ac:dyDescent="0.2">
      <c r="A20" s="92">
        <v>1924</v>
      </c>
      <c r="B20" s="425">
        <f>avgpoinc!BC13</f>
        <v>8728.0651037898497</v>
      </c>
      <c r="C20" s="317">
        <f>avgpoinc!BD13</f>
        <v>7828.0327688227362</v>
      </c>
      <c r="D20" s="353"/>
      <c r="E20" s="314"/>
      <c r="F20" s="314"/>
      <c r="G20" s="84">
        <f>avgpoinc!BH13</f>
        <v>12425.377243890529</v>
      </c>
      <c r="H20" s="530">
        <f>B20*0.9/'TC5'!B20</f>
        <v>0.57076823490139661</v>
      </c>
      <c r="I20" s="541">
        <f>C20*0.9/'TC5'!B20</f>
        <v>0.51191098978755101</v>
      </c>
      <c r="J20" s="442"/>
      <c r="K20" s="443"/>
      <c r="L20" s="442"/>
      <c r="M20" s="561">
        <f>G20*0.9/'TC5'!F20</f>
        <v>0.542748547834217</v>
      </c>
      <c r="P20" s="539">
        <f>H20-'TC2'!G21</f>
        <v>7.6752620655762271E-6</v>
      </c>
    </row>
    <row r="21" spans="1:16" s="87" customFormat="1" ht="15" customHeight="1" x14ac:dyDescent="0.2">
      <c r="A21" s="92">
        <v>1925</v>
      </c>
      <c r="B21" s="425">
        <f>avgpoinc!BC14</f>
        <v>8659.1863487302053</v>
      </c>
      <c r="C21" s="317">
        <f>avgpoinc!BD14</f>
        <v>7752.6225171132364</v>
      </c>
      <c r="D21" s="353"/>
      <c r="E21" s="314"/>
      <c r="F21" s="314"/>
      <c r="G21" s="84">
        <f>avgpoinc!BH14</f>
        <v>12339.209137950498</v>
      </c>
      <c r="H21" s="530">
        <f>B21*0.9/'TC5'!B21</f>
        <v>0.55623171916924052</v>
      </c>
      <c r="I21" s="541">
        <f>C21*0.9/'TC5'!B21</f>
        <v>0.49799766133874862</v>
      </c>
      <c r="J21" s="442"/>
      <c r="K21" s="443"/>
      <c r="L21" s="442"/>
      <c r="M21" s="561">
        <f>G21*0.9/'TC5'!F21</f>
        <v>0.52954583292487589</v>
      </c>
      <c r="P21" s="539">
        <f>H21-'TC2'!G22</f>
        <v>7.9351952225747979E-6</v>
      </c>
    </row>
    <row r="22" spans="1:16" s="87" customFormat="1" ht="15" customHeight="1" x14ac:dyDescent="0.2">
      <c r="A22" s="92">
        <v>1926</v>
      </c>
      <c r="B22" s="425">
        <f>avgpoinc!BC15</f>
        <v>9021.3542027940421</v>
      </c>
      <c r="C22" s="317">
        <f>avgpoinc!BD15</f>
        <v>8074.7212236047853</v>
      </c>
      <c r="D22" s="353"/>
      <c r="E22" s="314"/>
      <c r="F22" s="314"/>
      <c r="G22" s="84">
        <f>avgpoinc!BH15</f>
        <v>12877.277845423645</v>
      </c>
      <c r="H22" s="530">
        <f>B22*0.9/'TC5'!B22</f>
        <v>0.55361374237449901</v>
      </c>
      <c r="I22" s="541">
        <f>C22*0.9/'TC5'!B22</f>
        <v>0.49552168496456228</v>
      </c>
      <c r="J22" s="442"/>
      <c r="K22" s="443"/>
      <c r="L22" s="442"/>
      <c r="M22" s="561">
        <f>G22*0.9/'TC5'!F22</f>
        <v>0.52729363433581222</v>
      </c>
      <c r="P22" s="539">
        <f>H22-'TC2'!G23</f>
        <v>7.9820082954373817E-6</v>
      </c>
    </row>
    <row r="23" spans="1:16" s="87" customFormat="1" ht="15" customHeight="1" x14ac:dyDescent="0.2">
      <c r="A23" s="92">
        <v>1927</v>
      </c>
      <c r="B23" s="425">
        <f>avgpoinc!BC16</f>
        <v>8919.9045485011648</v>
      </c>
      <c r="C23" s="317">
        <f>avgpoinc!BD16</f>
        <v>7970.8815280926947</v>
      </c>
      <c r="D23" s="353"/>
      <c r="E23" s="314"/>
      <c r="F23" s="314"/>
      <c r="G23" s="84">
        <f>avgpoinc!BH16</f>
        <v>12742.95394343268</v>
      </c>
      <c r="H23" s="530">
        <f>B23*0.9/'TC5'!B23</f>
        <v>0.55764431510026491</v>
      </c>
      <c r="I23" s="541">
        <f>C23*0.9/'TC5'!B23</f>
        <v>0.49831438736925665</v>
      </c>
      <c r="J23" s="442"/>
      <c r="K23" s="443"/>
      <c r="L23" s="442"/>
      <c r="M23" s="561">
        <f>G23*0.9/'TC5'!F23</f>
        <v>0.53087212212934554</v>
      </c>
      <c r="P23" s="539">
        <f>H23-'TC2'!G24</f>
        <v>7.9626689456491206E-6</v>
      </c>
    </row>
    <row r="24" spans="1:16" s="87" customFormat="1" ht="15" customHeight="1" x14ac:dyDescent="0.2">
      <c r="A24" s="92">
        <v>1928</v>
      </c>
      <c r="B24" s="425">
        <f>avgpoinc!BC17</f>
        <v>8809.9103326784207</v>
      </c>
      <c r="C24" s="317">
        <f>avgpoinc!BD17</f>
        <v>7884.2095771264949</v>
      </c>
      <c r="D24" s="353"/>
      <c r="E24" s="314"/>
      <c r="F24" s="314"/>
      <c r="G24" s="84">
        <f>avgpoinc!BH17</f>
        <v>12617.066984572399</v>
      </c>
      <c r="H24" s="530">
        <f>B24*0.9/'TC5'!B24</f>
        <v>0.54487662763518951</v>
      </c>
      <c r="I24" s="541">
        <f>C24*0.9/'TC5'!B24</f>
        <v>0.48762375140402664</v>
      </c>
      <c r="J24" s="442"/>
      <c r="K24" s="443"/>
      <c r="L24" s="442"/>
      <c r="M24" s="561">
        <f>G24*0.9/'TC5'!F24</f>
        <v>0.51869579796268128</v>
      </c>
      <c r="P24" s="539">
        <f>H24-'TC2'!G25</f>
        <v>8.1382400816121248E-6</v>
      </c>
    </row>
    <row r="25" spans="1:16" s="87" customFormat="1" ht="15" customHeight="1" x14ac:dyDescent="0.2">
      <c r="A25" s="91">
        <v>1929</v>
      </c>
      <c r="B25" s="426">
        <f>avgpoinc!BC18</f>
        <v>9525.1500357471068</v>
      </c>
      <c r="C25" s="316">
        <f>avgpoinc!BD18</f>
        <v>8530.1185819734546</v>
      </c>
      <c r="D25" s="354"/>
      <c r="E25" s="315"/>
      <c r="F25" s="315"/>
      <c r="G25" s="88">
        <f>avgpoinc!BH18</f>
        <v>13694.909571739552</v>
      </c>
      <c r="H25" s="531">
        <f>B25*0.9/'TC5'!B25</f>
        <v>0.56141146460785796</v>
      </c>
      <c r="I25" s="542">
        <f>C25*0.9/'TC5'!B25</f>
        <v>0.50276440249361409</v>
      </c>
      <c r="J25" s="445"/>
      <c r="K25" s="446"/>
      <c r="L25" s="445"/>
      <c r="M25" s="562">
        <f>G25*0.9/'TC5'!F25</f>
        <v>0.53459688550090723</v>
      </c>
      <c r="P25" s="539">
        <f>H25-'TC2'!G26</f>
        <v>-2.0492646270631187E-4</v>
      </c>
    </row>
    <row r="26" spans="1:16" s="87" customFormat="1" ht="15" customHeight="1" x14ac:dyDescent="0.2">
      <c r="A26" s="92">
        <v>1930</v>
      </c>
      <c r="B26" s="425">
        <f>avgpoinc!BC19</f>
        <v>8734.9706756959731</v>
      </c>
      <c r="C26" s="317">
        <f>avgpoinc!BD19</f>
        <v>7781.4016571417942</v>
      </c>
      <c r="D26" s="353"/>
      <c r="E26" s="314"/>
      <c r="F26" s="314"/>
      <c r="G26" s="84">
        <f>avgpoinc!BH19</f>
        <v>12602.514982115212</v>
      </c>
      <c r="H26" s="530">
        <f>B26*0.9/'TC5'!B26</f>
        <v>0.57153479837909305</v>
      </c>
      <c r="I26" s="541">
        <f>C26*0.9/'TC5'!B26</f>
        <v>0.50914215883923686</v>
      </c>
      <c r="J26" s="442"/>
      <c r="K26" s="443"/>
      <c r="L26" s="442"/>
      <c r="M26" s="561">
        <f>G26*0.9/'TC5'!F26</f>
        <v>0.54332232157283022</v>
      </c>
      <c r="P26" s="539">
        <f>H26-'TC2'!G27</f>
        <v>-3.6085923307394019E-5</v>
      </c>
    </row>
    <row r="27" spans="1:16" s="87" customFormat="1" ht="15" customHeight="1" x14ac:dyDescent="0.2">
      <c r="A27" s="92">
        <v>1931</v>
      </c>
      <c r="B27" s="425">
        <f>avgpoinc!BC20</f>
        <v>7758.6837968357822</v>
      </c>
      <c r="C27" s="317">
        <f>avgpoinc!BD20</f>
        <v>6905.3198191703013</v>
      </c>
      <c r="D27" s="353"/>
      <c r="E27" s="314"/>
      <c r="F27" s="314"/>
      <c r="G27" s="84">
        <f>avgpoinc!BH20</f>
        <v>11146.643442166633</v>
      </c>
      <c r="H27" s="530">
        <f>B27*0.9/'TC5'!B27</f>
        <v>0.56900809128634755</v>
      </c>
      <c r="I27" s="541">
        <f>C27*0.9/'TC5'!B27</f>
        <v>0.50642389262342602</v>
      </c>
      <c r="J27" s="442"/>
      <c r="K27" s="443"/>
      <c r="L27" s="442"/>
      <c r="M27" s="561">
        <f>G27*0.9/'TC5'!F27</f>
        <v>0.53838832518990232</v>
      </c>
      <c r="P27" s="539">
        <f>H27-'TC2'!G28</f>
        <v>-9.4284206829109429E-4</v>
      </c>
    </row>
    <row r="28" spans="1:16" s="87" customFormat="1" ht="15" customHeight="1" x14ac:dyDescent="0.2">
      <c r="A28" s="92">
        <v>1932</v>
      </c>
      <c r="B28" s="425">
        <f>avgpoinc!BC21</f>
        <v>6373.0438820878844</v>
      </c>
      <c r="C28" s="317">
        <f>avgpoinc!BD21</f>
        <v>5631.2119989699022</v>
      </c>
      <c r="D28" s="353"/>
      <c r="E28" s="314"/>
      <c r="F28" s="314"/>
      <c r="G28" s="84">
        <f>avgpoinc!BH21</f>
        <v>9183.0326182930457</v>
      </c>
      <c r="H28" s="530">
        <f>B28*0.9/'TC5'!B28</f>
        <v>0.55252222966531261</v>
      </c>
      <c r="I28" s="541">
        <f>C28*0.9/'TC5'!B28</f>
        <v>0.48820781198976954</v>
      </c>
      <c r="J28" s="442"/>
      <c r="K28" s="443"/>
      <c r="L28" s="442"/>
      <c r="M28" s="561">
        <f>G28*0.9/'TC5'!F28</f>
        <v>0.52388209565095534</v>
      </c>
      <c r="P28" s="539">
        <f>H28-'TC2'!G29</f>
        <v>-5.0617653879003743E-4</v>
      </c>
    </row>
    <row r="29" spans="1:16" s="87" customFormat="1" ht="15" customHeight="1" x14ac:dyDescent="0.2">
      <c r="A29" s="92">
        <v>1933</v>
      </c>
      <c r="B29" s="425">
        <f>avgpoinc!BC22</f>
        <v>6236.8882498610628</v>
      </c>
      <c r="C29" s="317">
        <f>avgpoinc!BD22</f>
        <v>5507.8353075263412</v>
      </c>
      <c r="D29" s="353"/>
      <c r="E29" s="314"/>
      <c r="F29" s="314"/>
      <c r="G29" s="84">
        <f>avgpoinc!BH22</f>
        <v>9019.1543957544727</v>
      </c>
      <c r="H29" s="530">
        <f>B29*0.9/'TC5'!B29</f>
        <v>0.55966420290709706</v>
      </c>
      <c r="I29" s="541">
        <f>C29*0.9/'TC5'!B29</f>
        <v>0.49424298362231583</v>
      </c>
      <c r="J29" s="442"/>
      <c r="K29" s="443"/>
      <c r="L29" s="442"/>
      <c r="M29" s="561">
        <f>G29*0.9/'TC5'!F29</f>
        <v>0.53182291124614023</v>
      </c>
      <c r="P29" s="539">
        <f>H29-'TC2'!G30</f>
        <v>-1.7370691534756011E-3</v>
      </c>
    </row>
    <row r="30" spans="1:16" s="87" customFormat="1" ht="15" customHeight="1" x14ac:dyDescent="0.2">
      <c r="A30" s="92">
        <v>1934</v>
      </c>
      <c r="B30" s="425">
        <f>avgpoinc!BC23</f>
        <v>6732.6586762952147</v>
      </c>
      <c r="C30" s="317">
        <f>avgpoinc!BD23</f>
        <v>5943.4459371335151</v>
      </c>
      <c r="D30" s="353"/>
      <c r="E30" s="314"/>
      <c r="F30" s="314"/>
      <c r="G30" s="84">
        <f>avgpoinc!BH23</f>
        <v>9747.7046115989433</v>
      </c>
      <c r="H30" s="530">
        <f>B30*0.9/'TC5'!B30</f>
        <v>0.54071173417214069</v>
      </c>
      <c r="I30" s="541">
        <f>C30*0.9/'TC5'!B30</f>
        <v>0.47732866229217896</v>
      </c>
      <c r="J30" s="442"/>
      <c r="K30" s="443"/>
      <c r="L30" s="442"/>
      <c r="M30" s="561">
        <f>G30*0.9/'TC5'!F30</f>
        <v>0.51360704021871506</v>
      </c>
      <c r="P30" s="539">
        <f>H30-'TC2'!G31</f>
        <v>-3.9562834263390245E-3</v>
      </c>
    </row>
    <row r="31" spans="1:16" s="87" customFormat="1" ht="15" customHeight="1" x14ac:dyDescent="0.2">
      <c r="A31" s="92">
        <v>1935</v>
      </c>
      <c r="B31" s="425">
        <f>avgpoinc!BC24</f>
        <v>7518.2327082289894</v>
      </c>
      <c r="C31" s="317">
        <f>avgpoinc!BD24</f>
        <v>6676.4437789510548</v>
      </c>
      <c r="D31" s="353"/>
      <c r="E31" s="314"/>
      <c r="F31" s="314"/>
      <c r="G31" s="84">
        <f>avgpoinc!BH24</f>
        <v>10887.711973725014</v>
      </c>
      <c r="H31" s="530">
        <f>B31*0.9/'TC5'!B31</f>
        <v>0.5508485910340899</v>
      </c>
      <c r="I31" s="541">
        <f>C31*0.9/'TC5'!B31</f>
        <v>0.48917209555486513</v>
      </c>
      <c r="J31" s="442"/>
      <c r="K31" s="443"/>
      <c r="L31" s="442"/>
      <c r="M31" s="561">
        <f>G31*0.9/'TC5'!F31</f>
        <v>0.5230035387059272</v>
      </c>
      <c r="P31" s="539">
        <f>H31-'TC2'!G32</f>
        <v>-4.313318634447616E-3</v>
      </c>
    </row>
    <row r="32" spans="1:16" s="87" customFormat="1" ht="15" customHeight="1" x14ac:dyDescent="0.2">
      <c r="A32" s="92">
        <v>1936</v>
      </c>
      <c r="B32" s="425">
        <f>avgpoinc!BC25</f>
        <v>8399.7202109579903</v>
      </c>
      <c r="C32" s="317">
        <f>avgpoinc!BD25</f>
        <v>7503.8541189487369</v>
      </c>
      <c r="D32" s="353"/>
      <c r="E32" s="314"/>
      <c r="F32" s="314"/>
      <c r="G32" s="84">
        <f>avgpoinc!BH25</f>
        <v>12138.572309782479</v>
      </c>
      <c r="H32" s="530">
        <f>B32*0.9/'TC5'!B32</f>
        <v>0.55407838150384492</v>
      </c>
      <c r="I32" s="541">
        <f>C32*0.9/'TC5'!B32</f>
        <v>0.49498355193355736</v>
      </c>
      <c r="J32" s="442"/>
      <c r="K32" s="443"/>
      <c r="L32" s="442"/>
      <c r="M32" s="561">
        <f>G32*0.9/'TC5'!F32</f>
        <v>0.52477734504576556</v>
      </c>
      <c r="P32" s="539">
        <f>H32-'TC2'!G33</f>
        <v>-1.9414364517589267E-3</v>
      </c>
    </row>
    <row r="33" spans="1:16" s="87" customFormat="1" ht="15" customHeight="1" x14ac:dyDescent="0.2">
      <c r="A33" s="92">
        <v>1937</v>
      </c>
      <c r="B33" s="425">
        <f>avgpoinc!BC26</f>
        <v>9105.4307248510904</v>
      </c>
      <c r="C33" s="317">
        <f>avgpoinc!BD26</f>
        <v>8070.6089571406219</v>
      </c>
      <c r="D33" s="353"/>
      <c r="E33" s="314"/>
      <c r="F33" s="314"/>
      <c r="G33" s="84">
        <f>avgpoinc!BH26</f>
        <v>13186.148871402076</v>
      </c>
      <c r="H33" s="530">
        <f>B33*0.9/'TC5'!B33</f>
        <v>0.5638725310420295</v>
      </c>
      <c r="I33" s="541">
        <f>C33*0.9/'TC5'!B33</f>
        <v>0.49978906404647644</v>
      </c>
      <c r="J33" s="442"/>
      <c r="K33" s="443"/>
      <c r="L33" s="442"/>
      <c r="M33" s="561">
        <f>G33*0.9/'TC5'!F33</f>
        <v>0.53518157223243856</v>
      </c>
      <c r="P33" s="539">
        <f>H33-'TC2'!G34</f>
        <v>-2.0385453769972139E-3</v>
      </c>
    </row>
    <row r="34" spans="1:16" s="87" customFormat="1" ht="15" customHeight="1" x14ac:dyDescent="0.2">
      <c r="A34" s="92">
        <v>1938</v>
      </c>
      <c r="B34" s="425">
        <f>avgpoinc!BC27</f>
        <v>8477.0042498829207</v>
      </c>
      <c r="C34" s="317">
        <f>avgpoinc!BD27</f>
        <v>7561.6131325550459</v>
      </c>
      <c r="D34" s="353"/>
      <c r="E34" s="314"/>
      <c r="F34" s="314"/>
      <c r="G34" s="84">
        <f>avgpoinc!BH27</f>
        <v>12290.807075234774</v>
      </c>
      <c r="H34" s="530">
        <f>B34*0.9/'TC5'!B34</f>
        <v>0.56634824006383344</v>
      </c>
      <c r="I34" s="541">
        <f>C34*0.9/'TC5'!B34</f>
        <v>0.50519100420708973</v>
      </c>
      <c r="J34" s="442"/>
      <c r="K34" s="443"/>
      <c r="L34" s="442"/>
      <c r="M34" s="561">
        <f>G34*0.9/'TC5'!F34</f>
        <v>0.53879859164076072</v>
      </c>
      <c r="P34" s="539">
        <f>H34-'TC2'!G35</f>
        <v>-2.9283071479158096E-3</v>
      </c>
    </row>
    <row r="35" spans="1:16" s="87" customFormat="1" ht="15" customHeight="1" x14ac:dyDescent="0.2">
      <c r="A35" s="91">
        <v>1939</v>
      </c>
      <c r="B35" s="426">
        <f>avgpoinc!BC28</f>
        <v>8687.59322456462</v>
      </c>
      <c r="C35" s="316">
        <f>avgpoinc!BD28</f>
        <v>7734.2725330926569</v>
      </c>
      <c r="D35" s="354"/>
      <c r="E35" s="315"/>
      <c r="F35" s="315"/>
      <c r="G35" s="88">
        <f>avgpoinc!BH28</f>
        <v>12565.122998137242</v>
      </c>
      <c r="H35" s="531">
        <f>B35*0.9/'TC5'!B35</f>
        <v>0.54426741211275742</v>
      </c>
      <c r="I35" s="542">
        <f>C35*0.9/'TC5'!B35</f>
        <v>0.48454300142167189</v>
      </c>
      <c r="J35" s="445"/>
      <c r="K35" s="446"/>
      <c r="L35" s="445"/>
      <c r="M35" s="562">
        <f>G35*0.9/'TC5'!F35</f>
        <v>0.51734156353149197</v>
      </c>
      <c r="P35" s="539">
        <f>H35-'TC2'!G36</f>
        <v>-4.6394376366257761E-3</v>
      </c>
    </row>
    <row r="36" spans="1:16" s="87" customFormat="1" ht="15" customHeight="1" x14ac:dyDescent="0.2">
      <c r="A36" s="92">
        <v>1940</v>
      </c>
      <c r="B36" s="425">
        <f>avgpoinc!BC29</f>
        <v>9457.794689940225</v>
      </c>
      <c r="C36" s="317">
        <f>avgpoinc!BD29</f>
        <v>8507.6844189158383</v>
      </c>
      <c r="D36" s="353"/>
      <c r="E36" s="314"/>
      <c r="F36" s="314"/>
      <c r="G36" s="84">
        <f>avgpoinc!BH29</f>
        <v>13705.731181653151</v>
      </c>
      <c r="H36" s="530">
        <f>B36*0.9/'TC5'!B36</f>
        <v>0.54509438208126548</v>
      </c>
      <c r="I36" s="541">
        <f>C36*0.9/'TC5'!B36</f>
        <v>0.49033534066921564</v>
      </c>
      <c r="J36" s="442"/>
      <c r="K36" s="443"/>
      <c r="L36" s="442"/>
      <c r="M36" s="561">
        <f>G36*0.9/'TC5'!F36</f>
        <v>0.51958057941953262</v>
      </c>
      <c r="P36" s="539">
        <f>H36-'TC2'!G37</f>
        <v>-3.9458629461074368E-3</v>
      </c>
    </row>
    <row r="37" spans="1:16" s="87" customFormat="1" ht="15" customHeight="1" x14ac:dyDescent="0.2">
      <c r="A37" s="92">
        <v>1941</v>
      </c>
      <c r="B37" s="425">
        <f>avgpoinc!BC30</f>
        <v>12111.886610281143</v>
      </c>
      <c r="C37" s="317">
        <f>avgpoinc!BD30</f>
        <v>10888.592756636241</v>
      </c>
      <c r="D37" s="353"/>
      <c r="E37" s="314"/>
      <c r="F37" s="314"/>
      <c r="G37" s="84">
        <f>avgpoinc!BH30</f>
        <v>17769.918305431656</v>
      </c>
      <c r="H37" s="530">
        <f>B37*0.9/'TC5'!B37</f>
        <v>0.58601174476958307</v>
      </c>
      <c r="I37" s="541">
        <f>C37*0.9/'TC5'!B37</f>
        <v>0.52682488242463288</v>
      </c>
      <c r="J37" s="442"/>
      <c r="K37" s="443"/>
      <c r="L37" s="442"/>
      <c r="M37" s="561">
        <f>G37*0.9/'TC5'!F37</f>
        <v>0.55962536704946741</v>
      </c>
      <c r="P37" s="539">
        <f>H37-'TC2'!G38</f>
        <v>-1.7851332626576122E-3</v>
      </c>
    </row>
    <row r="38" spans="1:16" s="87" customFormat="1" ht="15" customHeight="1" x14ac:dyDescent="0.2">
      <c r="A38" s="92">
        <v>1942</v>
      </c>
      <c r="B38" s="425">
        <f>avgpoinc!BC31</f>
        <v>15874.379149405324</v>
      </c>
      <c r="C38" s="317">
        <f>avgpoinc!BD31</f>
        <v>14205.504599350372</v>
      </c>
      <c r="D38" s="353"/>
      <c r="E38" s="314"/>
      <c r="F38" s="314"/>
      <c r="G38" s="84">
        <f>avgpoinc!BH31</f>
        <v>23495.580603533832</v>
      </c>
      <c r="H38" s="530">
        <f>B38*0.9/'TC5'!B38</f>
        <v>0.64910914282368504</v>
      </c>
      <c r="I38" s="541">
        <f>C38*0.9/'TC5'!B38</f>
        <v>0.58086825488275329</v>
      </c>
      <c r="J38" s="442"/>
      <c r="K38" s="443"/>
      <c r="L38" s="442"/>
      <c r="M38" s="561">
        <f>G38*0.9/'TC5'!F38</f>
        <v>0.61935550023969832</v>
      </c>
      <c r="P38" s="539">
        <f>H38-'TC2'!G39</f>
        <v>-1.3173557770829181E-3</v>
      </c>
    </row>
    <row r="39" spans="1:16" s="87" customFormat="1" ht="15" customHeight="1" x14ac:dyDescent="0.2">
      <c r="A39" s="92">
        <v>1943</v>
      </c>
      <c r="B39" s="425">
        <f>avgpoinc!BC32</f>
        <v>19520.299395697293</v>
      </c>
      <c r="C39" s="317">
        <f>avgpoinc!BD32</f>
        <v>17402.261973648896</v>
      </c>
      <c r="D39" s="353"/>
      <c r="E39" s="314"/>
      <c r="F39" s="314"/>
      <c r="G39" s="84">
        <f>avgpoinc!BH32</f>
        <v>29098.694305568155</v>
      </c>
      <c r="H39" s="530">
        <f>B39*0.9/'TC5'!B39</f>
        <v>0.69174670806539174</v>
      </c>
      <c r="I39" s="541">
        <f>C39*0.9/'TC5'!B39</f>
        <v>0.61668918028053421</v>
      </c>
      <c r="J39" s="442"/>
      <c r="K39" s="443"/>
      <c r="L39" s="442"/>
      <c r="M39" s="561">
        <f>G39*0.9/'TC5'!F39</f>
        <v>0.66007337747776018</v>
      </c>
      <c r="P39" s="539">
        <f>H39-'TC2'!G40</f>
        <v>-1.0505133998187643E-3</v>
      </c>
    </row>
    <row r="40" spans="1:16" s="87" customFormat="1" ht="15" customHeight="1" x14ac:dyDescent="0.2">
      <c r="A40" s="92">
        <v>1944</v>
      </c>
      <c r="B40" s="425">
        <f>avgpoinc!BC33</f>
        <v>20382.703214346799</v>
      </c>
      <c r="C40" s="317">
        <f>avgpoinc!BD33</f>
        <v>18233.761264505116</v>
      </c>
      <c r="D40" s="353"/>
      <c r="E40" s="314"/>
      <c r="F40" s="314"/>
      <c r="G40" s="84">
        <f>avgpoinc!BH33</f>
        <v>30567.537630063453</v>
      </c>
      <c r="H40" s="530">
        <f>B40*0.9/'TC5'!B40</f>
        <v>0.70139507142532986</v>
      </c>
      <c r="I40" s="541">
        <f>C40*0.9/'TC5'!B40</f>
        <v>0.62744721099937906</v>
      </c>
      <c r="J40" s="442"/>
      <c r="K40" s="443"/>
      <c r="L40" s="442"/>
      <c r="M40" s="561">
        <f>G40*0.9/'TC5'!F40</f>
        <v>0.66790801213195838</v>
      </c>
      <c r="P40" s="539">
        <f>H40-'TC2'!G41</f>
        <v>-1.6349997850451103E-3</v>
      </c>
    </row>
    <row r="41" spans="1:16" s="87" customFormat="1" ht="15" customHeight="1" x14ac:dyDescent="0.2">
      <c r="A41" s="92">
        <v>1945</v>
      </c>
      <c r="B41" s="425">
        <f>avgpoinc!BC34</f>
        <v>19703.237437444684</v>
      </c>
      <c r="C41" s="317">
        <f>avgpoinc!BD34</f>
        <v>17660.396889930205</v>
      </c>
      <c r="D41" s="353"/>
      <c r="E41" s="314"/>
      <c r="F41" s="314"/>
      <c r="G41" s="84">
        <f>avgpoinc!BH34</f>
        <v>29749.597157268447</v>
      </c>
      <c r="H41" s="530">
        <f>B41*0.9/'TC5'!B41</f>
        <v>0.70604578462494405</v>
      </c>
      <c r="I41" s="541">
        <f>C41*0.9/'TC5'!B41</f>
        <v>0.63284263911077376</v>
      </c>
      <c r="J41" s="442"/>
      <c r="K41" s="443"/>
      <c r="L41" s="442"/>
      <c r="M41" s="561">
        <f>G41*0.9/'TC5'!F41</f>
        <v>0.67125192281053037</v>
      </c>
      <c r="P41" s="539">
        <f>H41-'TC2'!G42</f>
        <v>-1.7286955538847737E-3</v>
      </c>
    </row>
    <row r="42" spans="1:16" s="87" customFormat="1" ht="15" customHeight="1" x14ac:dyDescent="0.2">
      <c r="A42" s="92">
        <v>1946</v>
      </c>
      <c r="B42" s="425">
        <f>avgpoinc!BC35</f>
        <v>16603.958618202538</v>
      </c>
      <c r="C42" s="317">
        <f>avgpoinc!BD35</f>
        <v>15005.091458537552</v>
      </c>
      <c r="D42" s="353"/>
      <c r="E42" s="314"/>
      <c r="F42" s="314"/>
      <c r="G42" s="84">
        <f>avgpoinc!BH35</f>
        <v>25227.518513749896</v>
      </c>
      <c r="H42" s="530">
        <f>B42*0.9/'TC5'!B42</f>
        <v>0.68148224250310863</v>
      </c>
      <c r="I42" s="541">
        <f>C42*0.9/'TC5'!B42</f>
        <v>0.61585936289423227</v>
      </c>
      <c r="J42" s="442"/>
      <c r="K42" s="443"/>
      <c r="L42" s="442"/>
      <c r="M42" s="561">
        <f>G42*0.9/'TC5'!F42</f>
        <v>0.64674720905435501</v>
      </c>
      <c r="P42" s="539">
        <f>H42-'TC2'!G43</f>
        <v>-2.0478698580217447E-3</v>
      </c>
    </row>
    <row r="43" spans="1:16" s="87" customFormat="1" ht="15" customHeight="1" x14ac:dyDescent="0.2">
      <c r="A43" s="92">
        <v>1947</v>
      </c>
      <c r="B43" s="425">
        <f>avgpoinc!BC36</f>
        <v>16354.207475218313</v>
      </c>
      <c r="C43" s="317">
        <f>avgpoinc!BD36</f>
        <v>14796.445404936418</v>
      </c>
      <c r="D43" s="353"/>
      <c r="E43" s="314"/>
      <c r="F43" s="314"/>
      <c r="G43" s="84">
        <f>avgpoinc!BH36</f>
        <v>24849.64424477654</v>
      </c>
      <c r="H43" s="530">
        <f>B43*0.9/'TC5'!B43</f>
        <v>0.68893750043897406</v>
      </c>
      <c r="I43" s="541">
        <f>C43*0.9/'TC5'!B43</f>
        <v>0.62331520057486378</v>
      </c>
      <c r="J43" s="442"/>
      <c r="K43" s="443"/>
      <c r="L43" s="442"/>
      <c r="M43" s="561">
        <f>G43*0.9/'TC5'!F43</f>
        <v>0.65430329219333416</v>
      </c>
      <c r="P43" s="539">
        <f>H43-'TC2'!G44</f>
        <v>-1.3653422872839105E-4</v>
      </c>
    </row>
    <row r="44" spans="1:16" s="87" customFormat="1" ht="15" customHeight="1" x14ac:dyDescent="0.2">
      <c r="A44" s="92">
        <v>1948</v>
      </c>
      <c r="B44" s="425">
        <f>avgpoinc!BC37</f>
        <v>16617.527147896373</v>
      </c>
      <c r="C44" s="317">
        <f>avgpoinc!BD37</f>
        <v>15049.796800459953</v>
      </c>
      <c r="D44" s="353"/>
      <c r="E44" s="314"/>
      <c r="F44" s="314"/>
      <c r="G44" s="84">
        <f>avgpoinc!BH37</f>
        <v>25331.603740421364</v>
      </c>
      <c r="H44" s="530">
        <f>B44*0.9/'TC5'!B44</f>
        <v>0.66795986353030734</v>
      </c>
      <c r="I44" s="541">
        <f>C44*0.9/'TC5'!B44</f>
        <v>0.60494321011334473</v>
      </c>
      <c r="J44" s="442"/>
      <c r="K44" s="443"/>
      <c r="L44" s="442"/>
      <c r="M44" s="561">
        <f>G44*0.9/'TC5'!F44</f>
        <v>0.63488885202309986</v>
      </c>
      <c r="P44" s="539">
        <f>H44-'TC2'!G45</f>
        <v>1.7760563997504253E-4</v>
      </c>
    </row>
    <row r="45" spans="1:16" s="87" customFormat="1" ht="15" customHeight="1" x14ac:dyDescent="0.2">
      <c r="A45" s="91">
        <v>1949</v>
      </c>
      <c r="B45" s="426">
        <f>avgpoinc!BC38</f>
        <v>16035.488440550431</v>
      </c>
      <c r="C45" s="316">
        <f>avgpoinc!BD38</f>
        <v>14549.884956935519</v>
      </c>
      <c r="D45" s="354"/>
      <c r="E45" s="315"/>
      <c r="F45" s="315"/>
      <c r="G45" s="88">
        <f>avgpoinc!BH38</f>
        <v>24539.415110924736</v>
      </c>
      <c r="H45" s="531">
        <f>B45*0.9/'TC5'!B45</f>
        <v>0.6667975391401364</v>
      </c>
      <c r="I45" s="542">
        <f>C45*0.9/'TC5'!B45</f>
        <v>0.60502226171812645</v>
      </c>
      <c r="J45" s="445"/>
      <c r="K45" s="446"/>
      <c r="L45" s="445"/>
      <c r="M45" s="562">
        <f>G45*0.9/'TC5'!F45</f>
        <v>0.63464905870987276</v>
      </c>
      <c r="P45" s="539">
        <f>H45-'TC2'!G46</f>
        <v>-4.6560755326763292E-4</v>
      </c>
    </row>
    <row r="46" spans="1:16" s="87" customFormat="1" ht="15" customHeight="1" x14ac:dyDescent="0.2">
      <c r="A46" s="92">
        <v>1950</v>
      </c>
      <c r="B46" s="425">
        <f>avgpoinc!BC39</f>
        <v>17572.596886374158</v>
      </c>
      <c r="C46" s="317">
        <f>avgpoinc!BD39</f>
        <v>15947.406023626101</v>
      </c>
      <c r="D46" s="353"/>
      <c r="E46" s="314"/>
      <c r="F46" s="314"/>
      <c r="G46" s="84">
        <f>avgpoinc!BH39</f>
        <v>26776.712622378338</v>
      </c>
      <c r="H46" s="530">
        <f>B46*0.9/'TC5'!B46</f>
        <v>0.67127157528845827</v>
      </c>
      <c r="I46" s="541">
        <f>C46*0.9/'TC5'!B46</f>
        <v>0.60918943468992115</v>
      </c>
      <c r="J46" s="442"/>
      <c r="K46" s="443"/>
      <c r="L46" s="442"/>
      <c r="M46" s="561">
        <f>G46*0.9/'TC5'!F46</f>
        <v>0.63731253676674759</v>
      </c>
      <c r="P46" s="539">
        <f>H46-'TC2'!G47</f>
        <v>-4.4509142015869418E-4</v>
      </c>
    </row>
    <row r="47" spans="1:16" s="87" customFormat="1" ht="15" customHeight="1" x14ac:dyDescent="0.2">
      <c r="A47" s="92">
        <v>1951</v>
      </c>
      <c r="B47" s="425">
        <f>avgpoinc!BC40</f>
        <v>19218.087382487392</v>
      </c>
      <c r="C47" s="317">
        <f>avgpoinc!BD40</f>
        <v>17322.449076330835</v>
      </c>
      <c r="D47" s="353"/>
      <c r="E47" s="314"/>
      <c r="F47" s="314"/>
      <c r="G47" s="84">
        <f>avgpoinc!BH40</f>
        <v>29427.60003205797</v>
      </c>
      <c r="H47" s="530">
        <f>B47*0.9/'TC5'!B47</f>
        <v>0.68731731205327151</v>
      </c>
      <c r="I47" s="541">
        <f>C47*0.9/'TC5'!B47</f>
        <v>0.61952154240763957</v>
      </c>
      <c r="J47" s="442"/>
      <c r="K47" s="443"/>
      <c r="L47" s="442"/>
      <c r="M47" s="561">
        <f>G47*0.9/'TC5'!F47</f>
        <v>0.65417722069505779</v>
      </c>
      <c r="P47" s="539">
        <f>H47-'TC2'!G48</f>
        <v>-1.0783937984690795E-3</v>
      </c>
    </row>
    <row r="48" spans="1:16" s="87" customFormat="1" ht="15" customHeight="1" x14ac:dyDescent="0.2">
      <c r="A48" s="92">
        <v>1952</v>
      </c>
      <c r="B48" s="425">
        <f>avgpoinc!BC41</f>
        <v>19912.534174881559</v>
      </c>
      <c r="C48" s="317">
        <f>avgpoinc!BD41</f>
        <v>17962.529193716651</v>
      </c>
      <c r="D48" s="353"/>
      <c r="E48" s="314"/>
      <c r="F48" s="314"/>
      <c r="G48" s="84">
        <f>avgpoinc!BH41</f>
        <v>30576.456605216503</v>
      </c>
      <c r="H48" s="530">
        <f>B48*0.9/'TC5'!B48</f>
        <v>0.69351086932311545</v>
      </c>
      <c r="I48" s="541">
        <f>C48*0.9/'TC5'!B48</f>
        <v>0.62559637698401449</v>
      </c>
      <c r="J48" s="442"/>
      <c r="K48" s="443"/>
      <c r="L48" s="442"/>
      <c r="M48" s="561">
        <f>G48*0.9/'TC5'!F48</f>
        <v>0.66082947436347439</v>
      </c>
      <c r="P48" s="539">
        <f>H48-'TC2'!G49</f>
        <v>-7.1896232527024484E-4</v>
      </c>
    </row>
    <row r="49" spans="1:16" s="87" customFormat="1" ht="15" customHeight="1" x14ac:dyDescent="0.2">
      <c r="A49" s="92">
        <v>1953</v>
      </c>
      <c r="B49" s="425">
        <f>avgpoinc!BC42</f>
        <v>20779.808958277717</v>
      </c>
      <c r="C49" s="317">
        <f>avgpoinc!BD42</f>
        <v>18755.273256682245</v>
      </c>
      <c r="D49" s="353"/>
      <c r="E49" s="314"/>
      <c r="F49" s="314"/>
      <c r="G49" s="84">
        <f>avgpoinc!BH42</f>
        <v>31942.80871787895</v>
      </c>
      <c r="H49" s="530">
        <f>B49*0.9/'TC5'!B49</f>
        <v>0.70159399218615592</v>
      </c>
      <c r="I49" s="541">
        <f>C49*0.9/'TC5'!B49</f>
        <v>0.63323907669787161</v>
      </c>
      <c r="J49" s="442"/>
      <c r="K49" s="443"/>
      <c r="L49" s="442"/>
      <c r="M49" s="561">
        <f>G49*0.9/'TC5'!F49</f>
        <v>0.66902442658334971</v>
      </c>
      <c r="P49" s="539">
        <f>H49-'TC2'!G50</f>
        <v>-5.1464902377673649E-4</v>
      </c>
    </row>
    <row r="50" spans="1:16" s="87" customFormat="1" ht="15" customHeight="1" x14ac:dyDescent="0.2">
      <c r="A50" s="92">
        <v>1954</v>
      </c>
      <c r="B50" s="425">
        <f>avgpoinc!BC43</f>
        <v>20127.440333841969</v>
      </c>
      <c r="C50" s="317">
        <f>avgpoinc!BD43</f>
        <v>18240.190187512326</v>
      </c>
      <c r="D50" s="353"/>
      <c r="E50" s="314"/>
      <c r="F50" s="314"/>
      <c r="G50" s="84">
        <f>avgpoinc!BH43</f>
        <v>30966.584633287319</v>
      </c>
      <c r="H50" s="530">
        <f>B50*0.9/'TC5'!B50</f>
        <v>0.69398120150718579</v>
      </c>
      <c r="I50" s="541">
        <f>C50*0.9/'TC5'!B50</f>
        <v>0.62891002989415556</v>
      </c>
      <c r="J50" s="442"/>
      <c r="K50" s="443"/>
      <c r="L50" s="442"/>
      <c r="M50" s="561">
        <f>G50*0.9/'TC5'!F50</f>
        <v>0.66261069860923005</v>
      </c>
      <c r="P50" s="539">
        <f>H50-'TC2'!G51</f>
        <v>-5.4304550103712046E-4</v>
      </c>
    </row>
    <row r="51" spans="1:16" s="87" customFormat="1" ht="15" customHeight="1" x14ac:dyDescent="0.2">
      <c r="A51" s="92">
        <v>1955</v>
      </c>
      <c r="B51" s="425">
        <f>avgpoinc!BC44</f>
        <v>21437.427686547853</v>
      </c>
      <c r="C51" s="317">
        <f>avgpoinc!BD44</f>
        <v>19466.476762468668</v>
      </c>
      <c r="D51" s="353"/>
      <c r="E51" s="314"/>
      <c r="F51" s="314"/>
      <c r="G51" s="84">
        <f>avgpoinc!BH44</f>
        <v>32975.981022897213</v>
      </c>
      <c r="H51" s="530">
        <f>B51*0.9/'TC5'!B51</f>
        <v>0.68952042991609741</v>
      </c>
      <c r="I51" s="541">
        <f>C51*0.9/'TC5'!B51</f>
        <v>0.62612612028223225</v>
      </c>
      <c r="J51" s="442"/>
      <c r="K51" s="443"/>
      <c r="L51" s="442"/>
      <c r="M51" s="561">
        <f>G51*0.9/'TC5'!F51</f>
        <v>0.65876597144453108</v>
      </c>
      <c r="P51" s="539">
        <f>H51-'TC2'!G52</f>
        <v>-3.6821436917533479E-4</v>
      </c>
    </row>
    <row r="52" spans="1:16" s="87" customFormat="1" ht="15" customHeight="1" x14ac:dyDescent="0.2">
      <c r="A52" s="92">
        <v>1956</v>
      </c>
      <c r="B52" s="425">
        <f>avgpoinc!BC45</f>
        <v>22032.578769398737</v>
      </c>
      <c r="C52" s="317">
        <f>avgpoinc!BD45</f>
        <v>19992.553805045452</v>
      </c>
      <c r="D52" s="353"/>
      <c r="E52" s="314"/>
      <c r="F52" s="314"/>
      <c r="G52" s="84">
        <f>avgpoinc!BH45</f>
        <v>33906.314186525167</v>
      </c>
      <c r="H52" s="530">
        <f>B52*0.9/'TC5'!B52</f>
        <v>0.69638575237615885</v>
      </c>
      <c r="I52" s="541">
        <f>C52*0.9/'TC5'!B52</f>
        <v>0.6319064948849541</v>
      </c>
      <c r="J52" s="442"/>
      <c r="K52" s="443"/>
      <c r="L52" s="442"/>
      <c r="M52" s="561">
        <f>G52*0.9/'TC5'!F52</f>
        <v>0.66555996624387792</v>
      </c>
      <c r="P52" s="539">
        <f>H52-'TC2'!G53</f>
        <v>-7.9533711485979541E-4</v>
      </c>
    </row>
    <row r="53" spans="1:16" s="87" customFormat="1" ht="15" customHeight="1" x14ac:dyDescent="0.2">
      <c r="A53" s="92">
        <v>1957</v>
      </c>
      <c r="B53" s="425">
        <f>avgpoinc!BC46</f>
        <v>22022.566345581836</v>
      </c>
      <c r="C53" s="317">
        <f>avgpoinc!BD46</f>
        <v>19989.438018551697</v>
      </c>
      <c r="D53" s="353"/>
      <c r="E53" s="314"/>
      <c r="F53" s="314"/>
      <c r="G53" s="84">
        <f>avgpoinc!BH46</f>
        <v>33883.625030979907</v>
      </c>
      <c r="H53" s="530">
        <f>B53*0.9/'TC5'!B53</f>
        <v>0.69526723335358143</v>
      </c>
      <c r="I53" s="541">
        <f>C53*0.9/'TC5'!B53</f>
        <v>0.63108000445368395</v>
      </c>
      <c r="J53" s="442"/>
      <c r="K53" s="443"/>
      <c r="L53" s="442"/>
      <c r="M53" s="561">
        <f>G53*0.9/'TC5'!F53</f>
        <v>0.66465777425988537</v>
      </c>
      <c r="P53" s="539">
        <f>H53-'TC2'!G54</f>
        <v>-1.0368082395619815E-3</v>
      </c>
    </row>
    <row r="54" spans="1:16" s="87" customFormat="1" ht="15" customHeight="1" x14ac:dyDescent="0.2">
      <c r="A54" s="92">
        <v>1958</v>
      </c>
      <c r="B54" s="425">
        <f>avgpoinc!BC47</f>
        <v>21292.312545504243</v>
      </c>
      <c r="C54" s="317">
        <f>avgpoinc!BD47</f>
        <v>19393.258611021283</v>
      </c>
      <c r="D54" s="353"/>
      <c r="E54" s="314"/>
      <c r="F54" s="314"/>
      <c r="G54" s="84">
        <f>avgpoinc!BH47</f>
        <v>32779.300380132001</v>
      </c>
      <c r="H54" s="530">
        <f>B54*0.9/'TC5'!B54</f>
        <v>0.69208522361845115</v>
      </c>
      <c r="I54" s="541">
        <f>C54*0.9/'TC5'!B54</f>
        <v>0.63035838375071473</v>
      </c>
      <c r="J54" s="442"/>
      <c r="K54" s="443"/>
      <c r="L54" s="442"/>
      <c r="M54" s="561">
        <f>G54*0.9/'TC5'!F54</f>
        <v>0.66201199416019763</v>
      </c>
      <c r="P54" s="539">
        <f>H54-'TC2'!G55</f>
        <v>-1.293071244356736E-3</v>
      </c>
    </row>
    <row r="55" spans="1:16" s="87" customFormat="1" ht="15" customHeight="1" x14ac:dyDescent="0.2">
      <c r="A55" s="91">
        <v>1959</v>
      </c>
      <c r="B55" s="426">
        <f>avgpoinc!BC48</f>
        <v>22642.271702913698</v>
      </c>
      <c r="C55" s="316">
        <f>avgpoinc!BD48</f>
        <v>20653.078962052048</v>
      </c>
      <c r="D55" s="354"/>
      <c r="E55" s="315"/>
      <c r="F55" s="315"/>
      <c r="G55" s="88">
        <f>avgpoinc!BH48</f>
        <v>35077.45657919746</v>
      </c>
      <c r="H55" s="531">
        <f>B55*0.9/'TC5'!B55</f>
        <v>0.69191886535315106</v>
      </c>
      <c r="I55" s="542">
        <f>C55*0.9/'TC5'!B55</f>
        <v>0.63113167923133606</v>
      </c>
      <c r="J55" s="445"/>
      <c r="K55" s="446"/>
      <c r="L55" s="445"/>
      <c r="M55" s="562">
        <f>G55*0.9/'TC5'!F55</f>
        <v>0.66270230531720675</v>
      </c>
      <c r="P55" s="539">
        <f>H55-'TC2'!G56</f>
        <v>-6.6819526717243338E-4</v>
      </c>
    </row>
    <row r="56" spans="1:16" x14ac:dyDescent="0.2">
      <c r="A56" s="67">
        <v>1960</v>
      </c>
      <c r="B56" s="425">
        <f>avgpoinc!BC49</f>
        <v>23194.274407443034</v>
      </c>
      <c r="C56" s="317">
        <f>avgpoinc!BD49</f>
        <v>21177.883063771566</v>
      </c>
      <c r="D56" s="353"/>
      <c r="E56" s="314"/>
      <c r="F56" s="314"/>
      <c r="G56" s="84">
        <f>avgpoinc!BH49</f>
        <v>36012.885367122464</v>
      </c>
      <c r="H56" s="530">
        <f>B56*0.9/'TC5'!B56</f>
        <v>0.69593406996870488</v>
      </c>
      <c r="I56" s="541">
        <f>C56*0.9/'TC5'!B56</f>
        <v>0.6354331286674052</v>
      </c>
      <c r="J56" s="442"/>
      <c r="K56" s="443"/>
      <c r="L56" s="442"/>
      <c r="M56" s="561">
        <f>G56*0.9/'TC5'!F56</f>
        <v>0.66670483901211086</v>
      </c>
      <c r="P56" s="539">
        <f>H56-'TC2'!G57</f>
        <v>-6.7492814268854673E-4</v>
      </c>
    </row>
    <row r="57" spans="1:16" x14ac:dyDescent="0.2">
      <c r="A57" s="67">
        <v>1961</v>
      </c>
      <c r="B57" s="425">
        <f>avgpoinc!BC50</f>
        <v>23340.633852526029</v>
      </c>
      <c r="C57" s="317">
        <f>avgpoinc!BD50</f>
        <v>21375.035876179798</v>
      </c>
      <c r="D57" s="353"/>
      <c r="E57" s="314"/>
      <c r="F57" s="314"/>
      <c r="G57" s="84">
        <f>avgpoinc!BH50</f>
        <v>35938.752392375536</v>
      </c>
      <c r="H57" s="530">
        <f>B57*0.9/'TC5'!B57</f>
        <v>0.69245361042751186</v>
      </c>
      <c r="I57" s="541">
        <f>C57*0.9/'TC5'!B57</f>
        <v>0.63413962358509124</v>
      </c>
      <c r="J57" s="442"/>
      <c r="K57" s="443"/>
      <c r="L57" s="442"/>
      <c r="M57" s="561">
        <f>G57*0.9/'TC5'!F57</f>
        <v>0.66368492252033306</v>
      </c>
      <c r="P57" s="539">
        <f>H57-'TC2'!G58</f>
        <v>-1.1736546511874613E-3</v>
      </c>
    </row>
    <row r="58" spans="1:16" x14ac:dyDescent="0.2">
      <c r="A58" s="67">
        <v>1962</v>
      </c>
      <c r="B58" s="427">
        <f>avgpoinc!BC51</f>
        <v>24243.603704376696</v>
      </c>
      <c r="C58" s="318">
        <f>avgpoinc!BD51</f>
        <v>22273.135869652357</v>
      </c>
      <c r="D58" s="355">
        <f>avgpoinc!BE51</f>
        <v>25681.276546119105</v>
      </c>
      <c r="E58" s="522">
        <f>avgpoinc!BF51</f>
        <v>34694.960040947168</v>
      </c>
      <c r="F58" s="522">
        <f>avgpoinc!BG51</f>
        <v>12386.599209364253</v>
      </c>
      <c r="G58" s="81">
        <f>avgpoinc!BH51</f>
        <v>35880.609268374828</v>
      </c>
      <c r="H58" s="532">
        <f>B58*0.9/'TC5'!B58</f>
        <v>0.68219465017318737</v>
      </c>
      <c r="I58" s="543">
        <f>C58*0.9/'TC5'!B58</f>
        <v>0.62674733996391296</v>
      </c>
      <c r="J58" s="549">
        <f>D58*0.9/'TC5'!C58</f>
        <v>0.70449209213256836</v>
      </c>
      <c r="K58" s="543">
        <f>E58*0.9/'TC5'!D58</f>
        <v>0.68350198864936829</v>
      </c>
      <c r="L58" s="549">
        <f>F58*0.9/'TC5'!E58</f>
        <v>0.58485874533653259</v>
      </c>
      <c r="M58" s="550">
        <f>G58*0.9/'TC5'!F58</f>
        <v>0.65399891138076782</v>
      </c>
      <c r="P58" s="539">
        <f>H58-'TC2'!G59</f>
        <v>0</v>
      </c>
    </row>
    <row r="59" spans="1:16" x14ac:dyDescent="0.2">
      <c r="A59" s="67">
        <v>1963</v>
      </c>
      <c r="B59" s="428">
        <f>avgpoinc!BC52</f>
        <v>24889.856116409919</v>
      </c>
      <c r="C59" s="319">
        <f>avgpoinc!BD52</f>
        <v>22878.755616963244</v>
      </c>
      <c r="D59" s="353">
        <f>avgpoinc!BE52</f>
        <v>26577.4551762177</v>
      </c>
      <c r="E59" s="524">
        <f>avgpoinc!BF52</f>
        <v>35889.127755394155</v>
      </c>
      <c r="F59" s="524">
        <f>avgpoinc!BG52</f>
        <v>12562.89682806292</v>
      </c>
      <c r="G59" s="62">
        <f>avgpoinc!BH52</f>
        <v>36897.30196032572</v>
      </c>
      <c r="H59" s="533">
        <f>B59*0.9/'TC5'!B59</f>
        <v>0.67756792902946472</v>
      </c>
      <c r="I59" s="544">
        <f>C59*0.9/'TC5'!B59</f>
        <v>0.62282043695449829</v>
      </c>
      <c r="J59" s="551">
        <f>D59*0.9/'TC5'!C59</f>
        <v>0.70356107304864768</v>
      </c>
      <c r="K59" s="544">
        <f>E59*0.9/'TC5'!D59</f>
        <v>0.6809774126593694</v>
      </c>
      <c r="L59" s="551">
        <f>F59*0.9/'TC5'!E59</f>
        <v>0.57303640232638375</v>
      </c>
      <c r="M59" s="552">
        <f>G59*0.9/'TC5'!F59</f>
        <v>0.65077920258045197</v>
      </c>
      <c r="P59" s="539">
        <f>H59-'TC2'!G60</f>
        <v>0</v>
      </c>
    </row>
    <row r="60" spans="1:16" x14ac:dyDescent="0.2">
      <c r="A60" s="67">
        <v>1964</v>
      </c>
      <c r="B60" s="428">
        <f>avgpoinc!BC53</f>
        <v>25734.979872486252</v>
      </c>
      <c r="C60" s="319">
        <f>avgpoinc!BD53</f>
        <v>23668.059635297108</v>
      </c>
      <c r="D60" s="353">
        <f>avgpoinc!BE53</f>
        <v>27473.633806316295</v>
      </c>
      <c r="E60" s="524">
        <f>avgpoinc!BF53</f>
        <v>37083.295469841141</v>
      </c>
      <c r="F60" s="524">
        <f>avgpoinc!BG53</f>
        <v>12739.194446761587</v>
      </c>
      <c r="G60" s="62">
        <f>avgpoinc!BH53</f>
        <v>38360.184562409711</v>
      </c>
      <c r="H60" s="533">
        <f>B60*0.9/'TC5'!B60</f>
        <v>0.67294120788574208</v>
      </c>
      <c r="I60" s="544">
        <f>C60*0.9/'TC5'!B60</f>
        <v>0.61889353394508362</v>
      </c>
      <c r="J60" s="551">
        <f>D60*0.9/'TC5'!C60</f>
        <v>0.70269301533699036</v>
      </c>
      <c r="K60" s="544">
        <f>E60*0.9/'TC5'!D60</f>
        <v>0.67863225936889648</v>
      </c>
      <c r="L60" s="551">
        <f>F60*0.9/'TC5'!E60</f>
        <v>0.56199073791503917</v>
      </c>
      <c r="M60" s="552">
        <f>G60*0.9/'TC5'!F60</f>
        <v>0.64755949378013611</v>
      </c>
      <c r="P60" s="539">
        <f>H60-'TC2'!G61</f>
        <v>0</v>
      </c>
    </row>
    <row r="61" spans="1:16" x14ac:dyDescent="0.2">
      <c r="A61" s="67">
        <v>1965</v>
      </c>
      <c r="B61" s="428">
        <f>avgpoinc!BC54</f>
        <v>27199.718246705212</v>
      </c>
      <c r="C61" s="319">
        <f>avgpoinc!BD54</f>
        <v>25047.039363897602</v>
      </c>
      <c r="D61" s="353">
        <f>avgpoinc!BE54</f>
        <v>28934.503243354349</v>
      </c>
      <c r="E61" s="524">
        <f>avgpoinc!BF54</f>
        <v>39126.538373788862</v>
      </c>
      <c r="F61" s="524">
        <f>avgpoinc!BG54</f>
        <v>13540.370422275604</v>
      </c>
      <c r="G61" s="62">
        <f>avgpoinc!BH54</f>
        <v>40395.77464351496</v>
      </c>
      <c r="H61" s="533">
        <f>B61*0.9/'TC5'!B61</f>
        <v>0.67629233002662681</v>
      </c>
      <c r="I61" s="544">
        <f>C61*0.9/'TC5'!B61</f>
        <v>0.62276823818683624</v>
      </c>
      <c r="J61" s="551">
        <f>D61*0.9/'TC5'!C61</f>
        <v>0.7052831671393065</v>
      </c>
      <c r="K61" s="544">
        <f>E61*0.9/'TC5'!D61</f>
        <v>0.6819449848855047</v>
      </c>
      <c r="L61" s="551">
        <f>F61*0.9/'TC5'!E61</f>
        <v>0.56828948342862684</v>
      </c>
      <c r="M61" s="552">
        <f>G61*0.9/'TC5'!F61</f>
        <v>0.65033303201198578</v>
      </c>
      <c r="P61" s="539">
        <f>H61-'TC2'!G62</f>
        <v>0</v>
      </c>
    </row>
    <row r="62" spans="1:16" x14ac:dyDescent="0.2">
      <c r="A62" s="67">
        <v>1966</v>
      </c>
      <c r="B62" s="428">
        <f>avgpoinc!BC55</f>
        <v>28605.964995316768</v>
      </c>
      <c r="C62" s="319">
        <f>avgpoinc!BD55</f>
        <v>26375.191313189291</v>
      </c>
      <c r="D62" s="353">
        <f>avgpoinc!BE55</f>
        <v>30395.372680392404</v>
      </c>
      <c r="E62" s="524">
        <f>avgpoinc!BF55</f>
        <v>41169.781277736576</v>
      </c>
      <c r="F62" s="524">
        <f>avgpoinc!BG55</f>
        <v>14341.546397789622</v>
      </c>
      <c r="G62" s="62">
        <f>avgpoinc!BH55</f>
        <v>42361.300116168204</v>
      </c>
      <c r="H62" s="533">
        <f>B62*0.9/'TC5'!B62</f>
        <v>0.67964345216751088</v>
      </c>
      <c r="I62" s="544">
        <f>C62*0.9/'TC5'!B62</f>
        <v>0.62664294242858887</v>
      </c>
      <c r="J62" s="551">
        <f>D62*0.9/'TC5'!C62</f>
        <v>0.70764082670211792</v>
      </c>
      <c r="K62" s="544">
        <f>E62*0.9/'TC5'!D62</f>
        <v>0.68495669960975647</v>
      </c>
      <c r="L62" s="551">
        <f>F62*0.9/'TC5'!E62</f>
        <v>0.57400408387184143</v>
      </c>
      <c r="M62" s="552">
        <f>G62*0.9/'TC5'!F62</f>
        <v>0.65310657024383556</v>
      </c>
      <c r="P62" s="539">
        <f>H62-'TC2'!G63</f>
        <v>0</v>
      </c>
    </row>
    <row r="63" spans="1:16" x14ac:dyDescent="0.2">
      <c r="A63" s="67">
        <v>1967</v>
      </c>
      <c r="B63" s="428">
        <f>avgpoinc!BC56</f>
        <v>29467.886137966419</v>
      </c>
      <c r="C63" s="319">
        <f>avgpoinc!BD56</f>
        <v>27226.93465020553</v>
      </c>
      <c r="D63" s="353">
        <f>avgpoinc!BE56</f>
        <v>31017.18235550266</v>
      </c>
      <c r="E63" s="524">
        <f>avgpoinc!BF56</f>
        <v>41266.808148059914</v>
      </c>
      <c r="F63" s="524">
        <f>avgpoinc!BG56</f>
        <v>15752.15252831667</v>
      </c>
      <c r="G63" s="62">
        <f>avgpoinc!BH56</f>
        <v>44484.611119749112</v>
      </c>
      <c r="H63" s="534">
        <f>B63*0.9/'TC5'!B63</f>
        <v>0.69049811363220204</v>
      </c>
      <c r="I63" s="545">
        <f>C63*0.9/'TC5'!B63</f>
        <v>0.63798763602972031</v>
      </c>
      <c r="J63" s="551">
        <f>D63*0.9/'TC5'!C63</f>
        <v>0.71267800778150547</v>
      </c>
      <c r="K63" s="544">
        <f>E63*0.9/'TC5'!D63</f>
        <v>0.68918953090906132</v>
      </c>
      <c r="L63" s="551">
        <f>F63*0.9/'TC5'!E63</f>
        <v>0.59967891871929169</v>
      </c>
      <c r="M63" s="552">
        <f>G63*0.9/'TC5'!F63</f>
        <v>0.66492740064859401</v>
      </c>
      <c r="P63" s="539">
        <f>H63-'TC2'!G64</f>
        <v>0</v>
      </c>
    </row>
    <row r="64" spans="1:16" x14ac:dyDescent="0.2">
      <c r="A64" s="67">
        <v>1968</v>
      </c>
      <c r="B64" s="428">
        <f>avgpoinc!BC57</f>
        <v>30614.319217326345</v>
      </c>
      <c r="C64" s="319">
        <f>avgpoinc!BD57</f>
        <v>28277.345717244541</v>
      </c>
      <c r="D64" s="353">
        <f>avgpoinc!BE57</f>
        <v>31893.145855402519</v>
      </c>
      <c r="E64" s="524">
        <f>avgpoinc!BF57</f>
        <v>42341.741900101835</v>
      </c>
      <c r="F64" s="524">
        <f>avgpoinc!BG57</f>
        <v>16669.116262617175</v>
      </c>
      <c r="G64" s="62">
        <f>avgpoinc!BH57</f>
        <v>45881.801705706494</v>
      </c>
      <c r="H64" s="534">
        <f>B64*0.9/'TC5'!B64</f>
        <v>0.69699069112539302</v>
      </c>
      <c r="I64" s="545">
        <f>C64*0.9/'TC5'!B64</f>
        <v>0.64378523640334617</v>
      </c>
      <c r="J64" s="551">
        <f>D64*0.9/'TC5'!C64</f>
        <v>0.71618002466857433</v>
      </c>
      <c r="K64" s="544">
        <f>E64*0.9/'TC5'!D64</f>
        <v>0.69239220954477776</v>
      </c>
      <c r="L64" s="551">
        <f>F64*0.9/'TC5'!E64</f>
        <v>0.61134846135973919</v>
      </c>
      <c r="M64" s="552">
        <f>G64*0.9/'TC5'!F64</f>
        <v>0.67086123861372471</v>
      </c>
      <c r="P64" s="539">
        <f>H64-'TC2'!G65</f>
        <v>0</v>
      </c>
    </row>
    <row r="65" spans="1:16" x14ac:dyDescent="0.2">
      <c r="A65" s="72">
        <v>1969</v>
      </c>
      <c r="B65" s="429">
        <f>avgpoinc!BC58</f>
        <v>31402.84562779927</v>
      </c>
      <c r="C65" s="320">
        <f>avgpoinc!BD58</f>
        <v>28959.574765085177</v>
      </c>
      <c r="D65" s="354">
        <f>avgpoinc!BE58</f>
        <v>32686.005695151194</v>
      </c>
      <c r="E65" s="526">
        <f>avgpoinc!BF58</f>
        <v>43459.629479673968</v>
      </c>
      <c r="F65" s="526">
        <f>avgpoinc!BG58</f>
        <v>17154.621283806915</v>
      </c>
      <c r="G65" s="68">
        <f>avgpoinc!BH58</f>
        <v>47266.681652433173</v>
      </c>
      <c r="H65" s="535">
        <f>B65*0.9/'TC5'!B65</f>
        <v>0.7055726032704116</v>
      </c>
      <c r="I65" s="546">
        <f>C65*0.9/'TC5'!B65</f>
        <v>0.65067614568397403</v>
      </c>
      <c r="J65" s="553">
        <f>D65*0.9/'TC5'!C65</f>
        <v>0.72206702036783088</v>
      </c>
      <c r="K65" s="547">
        <f>E65*0.9/'TC5'!D65</f>
        <v>0.69662147993221879</v>
      </c>
      <c r="L65" s="553">
        <f>F65*0.9/'TC5'!E65</f>
        <v>0.62639043759554636</v>
      </c>
      <c r="M65" s="554">
        <f>G65*0.9/'TC5'!F65</f>
        <v>0.67923804977908719</v>
      </c>
      <c r="P65" s="539">
        <f>H65-'TC2'!G66</f>
        <v>0</v>
      </c>
    </row>
    <row r="66" spans="1:16" x14ac:dyDescent="0.2">
      <c r="A66" s="67">
        <v>1970</v>
      </c>
      <c r="B66" s="428">
        <f>avgpoinc!BC59</f>
        <v>30769.040919149818</v>
      </c>
      <c r="C66" s="319">
        <f>avgpoinc!BD59</f>
        <v>28387.440583681058</v>
      </c>
      <c r="D66" s="353">
        <f>avgpoinc!BE59</f>
        <v>31857.670375243018</v>
      </c>
      <c r="E66" s="524">
        <f>avgpoinc!BF59</f>
        <v>42190.312449189798</v>
      </c>
      <c r="F66" s="524">
        <f>avgpoinc!BG59</f>
        <v>17024.430056425201</v>
      </c>
      <c r="G66" s="62">
        <f>avgpoinc!BH59</f>
        <v>45933.248046221801</v>
      </c>
      <c r="H66" s="534">
        <f>B66*0.9/'TC5'!B66</f>
        <v>0.70859736157581221</v>
      </c>
      <c r="I66" s="545">
        <f>C66*0.9/'TC5'!B66</f>
        <v>0.65375016245525341</v>
      </c>
      <c r="J66" s="551">
        <f>D66*0.9/'TC5'!C66</f>
        <v>0.72415303240995865</v>
      </c>
      <c r="K66" s="544">
        <f>E66*0.9/'TC5'!D66</f>
        <v>0.6969870781758799</v>
      </c>
      <c r="L66" s="551">
        <f>F66*0.9/'TC5'!E66</f>
        <v>0.63489303993992507</v>
      </c>
      <c r="M66" s="552">
        <f>G66*0.9/'TC5'!F66</f>
        <v>0.68146422470454127</v>
      </c>
      <c r="P66" s="539">
        <f>H66-'TC2'!G67</f>
        <v>0</v>
      </c>
    </row>
    <row r="67" spans="1:16" x14ac:dyDescent="0.2">
      <c r="A67" s="67">
        <v>1971</v>
      </c>
      <c r="B67" s="428">
        <f>avgpoinc!BC60</f>
        <v>30847.956087803119</v>
      </c>
      <c r="C67" s="319">
        <f>avgpoinc!BD60</f>
        <v>28498.248632270297</v>
      </c>
      <c r="D67" s="353">
        <f>avgpoinc!BE60</f>
        <v>32082.360104541098</v>
      </c>
      <c r="E67" s="524">
        <f>avgpoinc!BF60</f>
        <v>42009.342690902376</v>
      </c>
      <c r="F67" s="524">
        <f>avgpoinc!BG60</f>
        <v>17417.24097640043</v>
      </c>
      <c r="G67" s="62">
        <f>avgpoinc!BH60</f>
        <v>45960.577953282642</v>
      </c>
      <c r="H67" s="534">
        <f>B67*0.9/'TC5'!B67</f>
        <v>0.70684111851733167</v>
      </c>
      <c r="I67" s="545">
        <f>C67*0.9/'TC5'!B67</f>
        <v>0.65300060340086918</v>
      </c>
      <c r="J67" s="551">
        <f>D67*0.9/'TC5'!C67</f>
        <v>0.72251918676192894</v>
      </c>
      <c r="K67" s="544">
        <f>E67*0.9/'TC5'!D67</f>
        <v>0.69446625947603036</v>
      </c>
      <c r="L67" s="551">
        <f>F67*0.9/'TC5'!E67</f>
        <v>0.63798874866915867</v>
      </c>
      <c r="M67" s="552">
        <f>G67*0.9/'TC5'!F67</f>
        <v>0.67889700821251597</v>
      </c>
      <c r="P67" s="539">
        <f>H67-'TC2'!G68</f>
        <v>0</v>
      </c>
    </row>
    <row r="68" spans="1:16" x14ac:dyDescent="0.2">
      <c r="A68" s="67">
        <v>1972</v>
      </c>
      <c r="B68" s="428">
        <f>avgpoinc!BC61</f>
        <v>31836.223097052243</v>
      </c>
      <c r="C68" s="319">
        <f>avgpoinc!BD61</f>
        <v>29489.555330040526</v>
      </c>
      <c r="D68" s="353">
        <f>avgpoinc!BE61</f>
        <v>32783.270930800405</v>
      </c>
      <c r="E68" s="524">
        <f>avgpoinc!BF61</f>
        <v>43120.092628385908</v>
      </c>
      <c r="F68" s="524">
        <f>avgpoinc!BG61</f>
        <v>18418.629493364315</v>
      </c>
      <c r="G68" s="62">
        <f>avgpoinc!BH61</f>
        <v>46567.587140021998</v>
      </c>
      <c r="H68" s="534">
        <f>B68*0.9/'TC5'!B68</f>
        <v>0.7037806976295542</v>
      </c>
      <c r="I68" s="545">
        <f>C68*0.9/'TC5'!B68</f>
        <v>0.65190458553115604</v>
      </c>
      <c r="J68" s="551">
        <f>D68*0.9/'TC5'!C68</f>
        <v>0.71919546217395691</v>
      </c>
      <c r="K68" s="544">
        <f>E68*0.9/'TC5'!D68</f>
        <v>0.69187519609840831</v>
      </c>
      <c r="L68" s="551">
        <f>F68*0.9/'TC5'!E68</f>
        <v>0.63840250733483106</v>
      </c>
      <c r="M68" s="552">
        <f>G68*0.9/'TC5'!F68</f>
        <v>0.67509180677734548</v>
      </c>
      <c r="P68" s="539">
        <f>H68-'TC2'!G69</f>
        <v>0</v>
      </c>
    </row>
    <row r="69" spans="1:16" x14ac:dyDescent="0.2">
      <c r="A69" s="67">
        <v>1973</v>
      </c>
      <c r="B69" s="428">
        <f>avgpoinc!BC62</f>
        <v>33141.36725271491</v>
      </c>
      <c r="C69" s="319">
        <f>avgpoinc!BD62</f>
        <v>30737.614469720909</v>
      </c>
      <c r="D69" s="353">
        <f>avgpoinc!BE62</f>
        <v>34105.174361926976</v>
      </c>
      <c r="E69" s="524">
        <f>avgpoinc!BF62</f>
        <v>44857.474129402231</v>
      </c>
      <c r="F69" s="524">
        <f>avgpoinc!BG62</f>
        <v>19372.163120660502</v>
      </c>
      <c r="G69" s="62">
        <f>avgpoinc!BH62</f>
        <v>48464.608224349788</v>
      </c>
      <c r="H69" s="534">
        <f>B69*0.9/'TC5'!B69</f>
        <v>0.70319743127765832</v>
      </c>
      <c r="I69" s="545">
        <f>C69*0.9/'TC5'!B69</f>
        <v>0.65219432179401338</v>
      </c>
      <c r="J69" s="551">
        <f>D69*0.9/'TC5'!C69</f>
        <v>0.71754839442837692</v>
      </c>
      <c r="K69" s="544">
        <f>E69*0.9/'TC5'!D69</f>
        <v>0.68953830912687397</v>
      </c>
      <c r="L69" s="551">
        <f>F69*0.9/'TC5'!E69</f>
        <v>0.6436108464076824</v>
      </c>
      <c r="M69" s="552">
        <f>G69*0.9/'TC5'!F69</f>
        <v>0.67436760011514707</v>
      </c>
      <c r="P69" s="539">
        <f>H69-'TC2'!G70</f>
        <v>0</v>
      </c>
    </row>
    <row r="70" spans="1:16" x14ac:dyDescent="0.2">
      <c r="A70" s="67">
        <v>1974</v>
      </c>
      <c r="B70" s="428">
        <f>avgpoinc!BC63</f>
        <v>32417.181523076328</v>
      </c>
      <c r="C70" s="319">
        <f>avgpoinc!BD63</f>
        <v>30140.795122625714</v>
      </c>
      <c r="D70" s="353">
        <f>avgpoinc!BE63</f>
        <v>33284.429097565408</v>
      </c>
      <c r="E70" s="524">
        <f>avgpoinc!BF63</f>
        <v>43338.418629211716</v>
      </c>
      <c r="F70" s="524">
        <f>avgpoinc!BG63</f>
        <v>19495.538807625268</v>
      </c>
      <c r="G70" s="62">
        <f>avgpoinc!BH63</f>
        <v>47241.45916174179</v>
      </c>
      <c r="H70" s="534">
        <f>B70*0.9/'TC5'!B70</f>
        <v>0.70800539396987006</v>
      </c>
      <c r="I70" s="545">
        <f>C70*0.9/'TC5'!B70</f>
        <v>0.65828812138306614</v>
      </c>
      <c r="J70" s="551">
        <f>D70*0.9/'TC5'!C70</f>
        <v>0.72073954200413937</v>
      </c>
      <c r="K70" s="544">
        <f>E70*0.9/'TC5'!D70</f>
        <v>0.6911783464624931</v>
      </c>
      <c r="L70" s="551">
        <f>F70*0.9/'TC5'!E70</f>
        <v>0.65554283842629957</v>
      </c>
      <c r="M70" s="552">
        <f>G70*0.9/'TC5'!F70</f>
        <v>0.67864589230021011</v>
      </c>
      <c r="P70" s="539">
        <f>H70-'TC2'!G71</f>
        <v>0</v>
      </c>
    </row>
    <row r="71" spans="1:16" x14ac:dyDescent="0.2">
      <c r="A71" s="67">
        <v>1975</v>
      </c>
      <c r="B71" s="428">
        <f>avgpoinc!BC64</f>
        <v>31374.004752176308</v>
      </c>
      <c r="C71" s="319">
        <f>avgpoinc!BD64</f>
        <v>29305.473703113887</v>
      </c>
      <c r="D71" s="353">
        <f>avgpoinc!BE64</f>
        <v>31659.869999633676</v>
      </c>
      <c r="E71" s="524">
        <f>avgpoinc!BF64</f>
        <v>40789.789131406047</v>
      </c>
      <c r="F71" s="524">
        <f>avgpoinc!BG64</f>
        <v>19907.166346228791</v>
      </c>
      <c r="G71" s="62">
        <f>avgpoinc!BH64</f>
        <v>45470.017951845686</v>
      </c>
      <c r="H71" s="534">
        <f>B71*0.9/'TC5'!B71</f>
        <v>0.70797905957397234</v>
      </c>
      <c r="I71" s="545">
        <f>C71*0.9/'TC5'!B71</f>
        <v>0.66130103174862143</v>
      </c>
      <c r="J71" s="551">
        <f>D71*0.9/'TC5'!C71</f>
        <v>0.71941811555541324</v>
      </c>
      <c r="K71" s="544">
        <f>E71*0.9/'TC5'!D71</f>
        <v>0.69053026904350634</v>
      </c>
      <c r="L71" s="551">
        <f>F71*0.9/'TC5'!E71</f>
        <v>0.66076183762447738</v>
      </c>
      <c r="M71" s="552">
        <f>G71*0.9/'TC5'!F71</f>
        <v>0.6786364052092041</v>
      </c>
      <c r="P71" s="539">
        <f>H71-'TC2'!G72</f>
        <v>0</v>
      </c>
    </row>
    <row r="72" spans="1:16" x14ac:dyDescent="0.2">
      <c r="A72" s="67">
        <v>1976</v>
      </c>
      <c r="B72" s="428">
        <f>avgpoinc!BC65</f>
        <v>32546.10666312055</v>
      </c>
      <c r="C72" s="319">
        <f>avgpoinc!BD65</f>
        <v>30500.720369141258</v>
      </c>
      <c r="D72" s="353">
        <f>avgpoinc!BE65</f>
        <v>32820.530258295948</v>
      </c>
      <c r="E72" s="524">
        <f>avgpoinc!BF65</f>
        <v>42143.894922804735</v>
      </c>
      <c r="F72" s="524">
        <f>avgpoinc!BG65</f>
        <v>21014.581188629931</v>
      </c>
      <c r="G72" s="62">
        <f>avgpoinc!BH65</f>
        <v>46924.278005122062</v>
      </c>
      <c r="H72" s="534">
        <f>B72*0.9/'TC5'!B72</f>
        <v>0.70851827570720605</v>
      </c>
      <c r="I72" s="545">
        <f>C72*0.9/'TC5'!B72</f>
        <v>0.6639908738534076</v>
      </c>
      <c r="J72" s="551">
        <f>D72*0.9/'TC5'!C72</f>
        <v>0.71979554919877842</v>
      </c>
      <c r="K72" s="544">
        <f>E72*0.9/'TC5'!D72</f>
        <v>0.69119779733242104</v>
      </c>
      <c r="L72" s="551">
        <f>F72*0.9/'TC5'!E72</f>
        <v>0.66483233234856709</v>
      </c>
      <c r="M72" s="552">
        <f>G72*0.9/'TC5'!F72</f>
        <v>0.6787228294560067</v>
      </c>
      <c r="P72" s="539">
        <f>H72-'TC2'!G73</f>
        <v>0</v>
      </c>
    </row>
    <row r="73" spans="1:16" x14ac:dyDescent="0.2">
      <c r="A73" s="67">
        <v>1977</v>
      </c>
      <c r="B73" s="428">
        <f>avgpoinc!BC66</f>
        <v>33448.914361925497</v>
      </c>
      <c r="C73" s="319">
        <f>avgpoinc!BD66</f>
        <v>31432.697116353542</v>
      </c>
      <c r="D73" s="353">
        <f>avgpoinc!BE66</f>
        <v>33486.760170014953</v>
      </c>
      <c r="E73" s="524">
        <f>avgpoinc!BF66</f>
        <v>43086.417362043154</v>
      </c>
      <c r="F73" s="524">
        <f>avgpoinc!BG66</f>
        <v>21903.779089994048</v>
      </c>
      <c r="G73" s="62">
        <f>avgpoinc!BH66</f>
        <v>47617.398310275923</v>
      </c>
      <c r="H73" s="534">
        <f>B73*0.9/'TC5'!B73</f>
        <v>0.70623343663643823</v>
      </c>
      <c r="I73" s="545">
        <f>C73*0.9/'TC5'!B73</f>
        <v>0.66366344411175515</v>
      </c>
      <c r="J73" s="551">
        <f>D73*0.9/'TC5'!C73</f>
        <v>0.71804270751396626</v>
      </c>
      <c r="K73" s="544">
        <f>E73*0.9/'TC5'!D73</f>
        <v>0.68958156175271068</v>
      </c>
      <c r="L73" s="551">
        <f>F73*0.9/'TC5'!E73</f>
        <v>0.66428482001417433</v>
      </c>
      <c r="M73" s="552">
        <f>G73*0.9/'TC5'!F73</f>
        <v>0.67557109913102686</v>
      </c>
      <c r="P73" s="539">
        <f>H73-'TC2'!G74</f>
        <v>0</v>
      </c>
    </row>
    <row r="74" spans="1:16" x14ac:dyDescent="0.2">
      <c r="A74" s="67">
        <v>1978</v>
      </c>
      <c r="B74" s="428">
        <f>avgpoinc!BC67</f>
        <v>34531.318469864462</v>
      </c>
      <c r="C74" s="319">
        <f>avgpoinc!BD67</f>
        <v>32511.001340531599</v>
      </c>
      <c r="D74" s="353">
        <f>avgpoinc!BE67</f>
        <v>34698.573572980466</v>
      </c>
      <c r="E74" s="524">
        <f>avgpoinc!BF67</f>
        <v>44247.468554128332</v>
      </c>
      <c r="F74" s="524">
        <f>avgpoinc!BG67</f>
        <v>22899.316653797785</v>
      </c>
      <c r="G74" s="62">
        <f>avgpoinc!BH67</f>
        <v>48796.493469015011</v>
      </c>
      <c r="H74" s="534">
        <f>B74*0.9/'TC5'!B74</f>
        <v>0.70406608898746725</v>
      </c>
      <c r="I74" s="545">
        <f>C74*0.9/'TC5'!B74</f>
        <v>0.66287343134234611</v>
      </c>
      <c r="J74" s="551">
        <f>D74*0.9/'TC5'!C74</f>
        <v>0.71570047141889681</v>
      </c>
      <c r="K74" s="544">
        <f>E74*0.9/'TC5'!D74</f>
        <v>0.68729729669008477</v>
      </c>
      <c r="L74" s="551">
        <f>F74*0.9/'TC5'!E74</f>
        <v>0.66510965542344624</v>
      </c>
      <c r="M74" s="552">
        <f>G74*0.9/'TC5'!F74</f>
        <v>0.67275439580498098</v>
      </c>
      <c r="P74" s="539">
        <f>H74-'TC2'!G75</f>
        <v>0</v>
      </c>
    </row>
    <row r="75" spans="1:16" x14ac:dyDescent="0.2">
      <c r="A75" s="72">
        <v>1979</v>
      </c>
      <c r="B75" s="429">
        <f>avgpoinc!BC68</f>
        <v>34530.319042091891</v>
      </c>
      <c r="C75" s="320">
        <f>avgpoinc!BD68</f>
        <v>32558.937277038433</v>
      </c>
      <c r="D75" s="354">
        <f>avgpoinc!BE68</f>
        <v>34649.184773291563</v>
      </c>
      <c r="E75" s="526">
        <f>avgpoinc!BF68</f>
        <v>44071.696345077864</v>
      </c>
      <c r="F75" s="526">
        <f>avgpoinc!BG68</f>
        <v>23210.444933543436</v>
      </c>
      <c r="G75" s="68">
        <f>avgpoinc!BH68</f>
        <v>48536.542650393967</v>
      </c>
      <c r="H75" s="536">
        <f>B75*0.9/'TC5'!B75</f>
        <v>0.70141467452049255</v>
      </c>
      <c r="I75" s="547">
        <f>C75*0.9/'TC5'!B75</f>
        <v>0.66136997938156128</v>
      </c>
      <c r="J75" s="553">
        <f>D75*0.9/'TC5'!C75</f>
        <v>0.71380877494812012</v>
      </c>
      <c r="K75" s="547">
        <f>E75*0.9/'TC5'!D75</f>
        <v>0.68409079313278209</v>
      </c>
      <c r="L75" s="553">
        <f>F75*0.9/'TC5'!E75</f>
        <v>0.66564640402793873</v>
      </c>
      <c r="M75" s="554">
        <f>G75*0.9/'TC5'!F75</f>
        <v>0.66956043243408203</v>
      </c>
      <c r="P75" s="539">
        <f>H75-'TC2'!G76</f>
        <v>0</v>
      </c>
    </row>
    <row r="76" spans="1:16" x14ac:dyDescent="0.2">
      <c r="A76" s="67">
        <v>1980</v>
      </c>
      <c r="B76" s="428">
        <f>avgpoinc!BC69</f>
        <v>33814.039740932632</v>
      </c>
      <c r="C76" s="319">
        <f>avgpoinc!BD69</f>
        <v>31967.488858870161</v>
      </c>
      <c r="D76" s="353">
        <f>avgpoinc!BE69</f>
        <v>33649.831451977203</v>
      </c>
      <c r="E76" s="524">
        <f>avgpoinc!BF69</f>
        <v>42526.556493332486</v>
      </c>
      <c r="F76" s="524">
        <f>avgpoinc!BG69</f>
        <v>23390.377015720198</v>
      </c>
      <c r="G76" s="62">
        <f>avgpoinc!BH69</f>
        <v>47205.808079415241</v>
      </c>
      <c r="H76" s="533">
        <f>B76*0.9/'TC5'!B76</f>
        <v>0.70747512578964233</v>
      </c>
      <c r="I76" s="544">
        <f>C76*0.9/'TC5'!B76</f>
        <v>0.66884061694145203</v>
      </c>
      <c r="J76" s="551">
        <f>D76*0.9/'TC5'!C76</f>
        <v>0.71848008036613464</v>
      </c>
      <c r="K76" s="544">
        <f>E76*0.9/'TC5'!D76</f>
        <v>0.68902811408042897</v>
      </c>
      <c r="L76" s="551">
        <f>F76*0.9/'TC5'!E76</f>
        <v>0.67382362484931957</v>
      </c>
      <c r="M76" s="552">
        <f>G76*0.9/'TC5'!F76</f>
        <v>0.67443230748176586</v>
      </c>
      <c r="P76" s="539">
        <f>H76-'TC2'!G77</f>
        <v>0</v>
      </c>
    </row>
    <row r="77" spans="1:16" x14ac:dyDescent="0.2">
      <c r="A77" s="67">
        <v>1981</v>
      </c>
      <c r="B77" s="428">
        <f>avgpoinc!BC70</f>
        <v>33562.847538975788</v>
      </c>
      <c r="C77" s="319">
        <f>avgpoinc!BD70</f>
        <v>31860.545819283612</v>
      </c>
      <c r="D77" s="353">
        <f>avgpoinc!BE70</f>
        <v>32966.196747901842</v>
      </c>
      <c r="E77" s="524">
        <f>avgpoinc!BF70</f>
        <v>41805.060432707542</v>
      </c>
      <c r="F77" s="524">
        <f>avgpoinc!BG70</f>
        <v>23711.00221761654</v>
      </c>
      <c r="G77" s="62">
        <f>avgpoinc!BH70</f>
        <v>46665.629325482259</v>
      </c>
      <c r="H77" s="533">
        <f>B77*0.9/'TC5'!B77</f>
        <v>0.69686380028724682</v>
      </c>
      <c r="I77" s="544">
        <f>C77*0.9/'TC5'!B77</f>
        <v>0.66151899099349976</v>
      </c>
      <c r="J77" s="551">
        <f>D77*0.9/'TC5'!C77</f>
        <v>0.70764091610908497</v>
      </c>
      <c r="K77" s="544">
        <f>E77*0.9/'TC5'!D77</f>
        <v>0.68122285604476918</v>
      </c>
      <c r="L77" s="551">
        <f>F77*0.9/'TC5'!E77</f>
        <v>0.66260376572608948</v>
      </c>
      <c r="M77" s="552">
        <f>G77*0.9/'TC5'!F77</f>
        <v>0.66435408592224143</v>
      </c>
      <c r="P77" s="539">
        <f>H77-'TC2'!G78</f>
        <v>0</v>
      </c>
    </row>
    <row r="78" spans="1:16" x14ac:dyDescent="0.2">
      <c r="A78" s="67">
        <v>1982</v>
      </c>
      <c r="B78" s="428">
        <f>avgpoinc!BC71</f>
        <v>32219.118270552764</v>
      </c>
      <c r="C78" s="319">
        <f>avgpoinc!BD71</f>
        <v>30557.636888049765</v>
      </c>
      <c r="D78" s="353">
        <f>avgpoinc!BE71</f>
        <v>31312.933643375822</v>
      </c>
      <c r="E78" s="524">
        <f>avgpoinc!BF71</f>
        <v>39819.938180714889</v>
      </c>
      <c r="F78" s="524">
        <f>avgpoinc!BG71</f>
        <v>23221.384241941141</v>
      </c>
      <c r="G78" s="62">
        <f>avgpoinc!BH71</f>
        <v>44633.705940382584</v>
      </c>
      <c r="H78" s="533">
        <f>B78*0.9/'TC5'!B78</f>
        <v>0.6917000412940979</v>
      </c>
      <c r="I78" s="544">
        <f>C78*0.9/'TC5'!B78</f>
        <v>0.6560303270816803</v>
      </c>
      <c r="J78" s="551">
        <f>D78*0.9/'TC5'!C78</f>
        <v>0.70151570439338684</v>
      </c>
      <c r="K78" s="544">
        <f>E78*0.9/'TC5'!D78</f>
        <v>0.67463552951812744</v>
      </c>
      <c r="L78" s="551">
        <f>F78*0.9/'TC5'!E78</f>
        <v>0.65944150090217579</v>
      </c>
      <c r="M78" s="552">
        <f>G78*0.9/'TC5'!F78</f>
        <v>0.65853396058082581</v>
      </c>
      <c r="P78" s="539">
        <f>H78-'TC2'!G79</f>
        <v>0</v>
      </c>
    </row>
    <row r="79" spans="1:16" x14ac:dyDescent="0.2">
      <c r="A79" s="67">
        <v>1983</v>
      </c>
      <c r="B79" s="428">
        <f>avgpoinc!BC72</f>
        <v>32313.0333562995</v>
      </c>
      <c r="C79" s="319">
        <f>avgpoinc!BD72</f>
        <v>30721.220266321183</v>
      </c>
      <c r="D79" s="353">
        <f>avgpoinc!BE72</f>
        <v>31160.364581243412</v>
      </c>
      <c r="E79" s="524">
        <f>avgpoinc!BF72</f>
        <v>39259.856958401673</v>
      </c>
      <c r="F79" s="524">
        <f>avgpoinc!BG72</f>
        <v>23861.746413091281</v>
      </c>
      <c r="G79" s="62">
        <f>avgpoinc!BH72</f>
        <v>44473.840818317418</v>
      </c>
      <c r="H79" s="533">
        <f>B79*0.9/'TC5'!B79</f>
        <v>0.68300569057464611</v>
      </c>
      <c r="I79" s="544">
        <f>C79*0.9/'TC5'!B79</f>
        <v>0.64935928583145153</v>
      </c>
      <c r="J79" s="551">
        <f>D79*0.9/'TC5'!C79</f>
        <v>0.69274309277534485</v>
      </c>
      <c r="K79" s="544">
        <f>E79*0.9/'TC5'!D79</f>
        <v>0.66451969742774963</v>
      </c>
      <c r="L79" s="551">
        <f>F79*0.9/'TC5'!E79</f>
        <v>0.65265524387359619</v>
      </c>
      <c r="M79" s="552">
        <f>G79*0.9/'TC5'!F79</f>
        <v>0.64912709593772888</v>
      </c>
      <c r="P79" s="539">
        <f>H79-'TC2'!G80</f>
        <v>0</v>
      </c>
    </row>
    <row r="80" spans="1:16" x14ac:dyDescent="0.2">
      <c r="A80" s="67">
        <v>1984</v>
      </c>
      <c r="B80" s="428">
        <f>avgpoinc!BC73</f>
        <v>33695.139151495452</v>
      </c>
      <c r="C80" s="319">
        <f>avgpoinc!BD73</f>
        <v>32139.932516807683</v>
      </c>
      <c r="D80" s="353">
        <f>avgpoinc!BE73</f>
        <v>32276.208967352366</v>
      </c>
      <c r="E80" s="524">
        <f>avgpoinc!BF73</f>
        <v>41137.639818111667</v>
      </c>
      <c r="F80" s="524">
        <f>avgpoinc!BG73</f>
        <v>24710.704503001802</v>
      </c>
      <c r="G80" s="62">
        <f>avgpoinc!BH73</f>
        <v>46314.086106336923</v>
      </c>
      <c r="H80" s="533">
        <f>B80*0.9/'TC5'!B80</f>
        <v>0.66772958636283863</v>
      </c>
      <c r="I80" s="544">
        <f>C80*0.9/'TC5'!B80</f>
        <v>0.63691037893295288</v>
      </c>
      <c r="J80" s="551">
        <f>D80*0.9/'TC5'!C80</f>
        <v>0.67528426647186279</v>
      </c>
      <c r="K80" s="544">
        <f>E80*0.9/'TC5'!D80</f>
        <v>0.65422359108924844</v>
      </c>
      <c r="L80" s="551">
        <f>F80*0.9/'TC5'!E80</f>
        <v>0.63298365473747253</v>
      </c>
      <c r="M80" s="552">
        <f>G80*0.9/'TC5'!F80</f>
        <v>0.63417488336563099</v>
      </c>
      <c r="P80" s="539">
        <f>H80-'TC2'!G81</f>
        <v>0</v>
      </c>
    </row>
    <row r="81" spans="1:16" x14ac:dyDescent="0.2">
      <c r="A81" s="67">
        <v>1985</v>
      </c>
      <c r="B81" s="428">
        <f>avgpoinc!BC74</f>
        <v>34245.661033185206</v>
      </c>
      <c r="C81" s="319">
        <f>avgpoinc!BD74</f>
        <v>32664.991447052478</v>
      </c>
      <c r="D81" s="353">
        <f>avgpoinc!BE74</f>
        <v>32758.919277114874</v>
      </c>
      <c r="E81" s="524">
        <f>avgpoinc!BF74</f>
        <v>41798.795200642409</v>
      </c>
      <c r="F81" s="524">
        <f>avgpoinc!BG74</f>
        <v>25189.267780141265</v>
      </c>
      <c r="G81" s="62">
        <f>avgpoinc!BH74</f>
        <v>46832.228370893885</v>
      </c>
      <c r="H81" s="533">
        <f>B81*0.9/'TC5'!B81</f>
        <v>0.6671355664730072</v>
      </c>
      <c r="I81" s="544">
        <f>C81*0.9/'TC5'!B81</f>
        <v>0.63634273409843434</v>
      </c>
      <c r="J81" s="551">
        <f>D81*0.9/'TC5'!C81</f>
        <v>0.67527478933334362</v>
      </c>
      <c r="K81" s="544">
        <f>E81*0.9/'TC5'!D81</f>
        <v>0.65447869896888733</v>
      </c>
      <c r="L81" s="551">
        <f>F81*0.9/'TC5'!E81</f>
        <v>0.63154271245002735</v>
      </c>
      <c r="M81" s="552">
        <f>G81*0.9/'TC5'!F81</f>
        <v>0.63318818807601918</v>
      </c>
      <c r="P81" s="539">
        <f>H81-'TC2'!G82</f>
        <v>0</v>
      </c>
    </row>
    <row r="82" spans="1:16" x14ac:dyDescent="0.2">
      <c r="A82" s="67">
        <v>1986</v>
      </c>
      <c r="B82" s="428">
        <f>avgpoinc!BC75</f>
        <v>34853.85450766157</v>
      </c>
      <c r="C82" s="319">
        <f>avgpoinc!BD75</f>
        <v>33172.502068283953</v>
      </c>
      <c r="D82" s="353">
        <f>avgpoinc!BE75</f>
        <v>33397.137642730268</v>
      </c>
      <c r="E82" s="524">
        <f>avgpoinc!BF75</f>
        <v>42402.648665929315</v>
      </c>
      <c r="F82" s="524">
        <f>avgpoinc!BG75</f>
        <v>25743.551118117495</v>
      </c>
      <c r="G82" s="62">
        <f>avgpoinc!BH75</f>
        <v>47170.717158378051</v>
      </c>
      <c r="H82" s="533">
        <f>B82*0.9/'TC5'!B82</f>
        <v>0.67302057147026051</v>
      </c>
      <c r="I82" s="544">
        <f>C82*0.9/'TC5'!B82</f>
        <v>0.64055401086807251</v>
      </c>
      <c r="J82" s="551">
        <f>D82*0.9/'TC5'!C82</f>
        <v>0.67855027318000782</v>
      </c>
      <c r="K82" s="544">
        <f>E82*0.9/'TC5'!D82</f>
        <v>0.65531206130981456</v>
      </c>
      <c r="L82" s="551">
        <f>F82*0.9/'TC5'!E82</f>
        <v>0.64211246371269226</v>
      </c>
      <c r="M82" s="552">
        <f>G82*0.9/'TC5'!F82</f>
        <v>0.6370234787464143</v>
      </c>
      <c r="P82" s="539">
        <f>H82-'TC2'!G83</f>
        <v>0</v>
      </c>
    </row>
    <row r="83" spans="1:16" x14ac:dyDescent="0.2">
      <c r="A83" s="67">
        <v>1987</v>
      </c>
      <c r="B83" s="428">
        <f>avgpoinc!BC76</f>
        <v>35533.648897470914</v>
      </c>
      <c r="C83" s="319">
        <f>avgpoinc!BD76</f>
        <v>33853.187372106942</v>
      </c>
      <c r="D83" s="353">
        <f>avgpoinc!BE76</f>
        <v>34278.696199889651</v>
      </c>
      <c r="E83" s="524">
        <f>avgpoinc!BF76</f>
        <v>42648.018256360439</v>
      </c>
      <c r="F83" s="524">
        <f>avgpoinc!BG76</f>
        <v>26719.012290368577</v>
      </c>
      <c r="G83" s="62">
        <f>avgpoinc!BH76</f>
        <v>47613.343341588079</v>
      </c>
      <c r="H83" s="533">
        <f>B83*0.9/'TC5'!B83</f>
        <v>0.66599377989768971</v>
      </c>
      <c r="I83" s="544">
        <f>C83*0.9/'TC5'!B83</f>
        <v>0.63449752330780018</v>
      </c>
      <c r="J83" s="551">
        <f>D83*0.9/'TC5'!C83</f>
        <v>0.6687701940536499</v>
      </c>
      <c r="K83" s="544">
        <f>E83*0.9/'TC5'!D83</f>
        <v>0.64324790239334095</v>
      </c>
      <c r="L83" s="551">
        <f>F83*0.9/'TC5'!E83</f>
        <v>0.64439243078231812</v>
      </c>
      <c r="M83" s="552">
        <f>G83*0.9/'TC5'!F83</f>
        <v>0.62899374961853027</v>
      </c>
      <c r="P83" s="539">
        <f>H83-'TC2'!G84</f>
        <v>0</v>
      </c>
    </row>
    <row r="84" spans="1:16" x14ac:dyDescent="0.2">
      <c r="A84" s="67">
        <v>1988</v>
      </c>
      <c r="B84" s="428">
        <f>avgpoinc!BC77</f>
        <v>35933.999763359679</v>
      </c>
      <c r="C84" s="319">
        <f>avgpoinc!BD77</f>
        <v>34258.444178118451</v>
      </c>
      <c r="D84" s="353">
        <f>avgpoinc!BE77</f>
        <v>34846.783028057827</v>
      </c>
      <c r="E84" s="524">
        <f>avgpoinc!BF77</f>
        <v>43019.053105794439</v>
      </c>
      <c r="F84" s="524">
        <f>avgpoinc!BG77</f>
        <v>27105.331790171847</v>
      </c>
      <c r="G84" s="62">
        <f>avgpoinc!BH77</f>
        <v>47950.447845457871</v>
      </c>
      <c r="H84" s="533">
        <f>B84*0.9/'TC5'!B84</f>
        <v>0.64633667469024669</v>
      </c>
      <c r="I84" s="544">
        <f>C84*0.9/'TC5'!B84</f>
        <v>0.6161988377571106</v>
      </c>
      <c r="J84" s="551">
        <f>D84*0.9/'TC5'!C84</f>
        <v>0.64557987451553356</v>
      </c>
      <c r="K84" s="544">
        <f>E84*0.9/'TC5'!D84</f>
        <v>0.61853906512260426</v>
      </c>
      <c r="L84" s="551">
        <f>F84*0.9/'TC5'!E84</f>
        <v>0.63487619161605835</v>
      </c>
      <c r="M84" s="552">
        <f>G84*0.9/'TC5'!F84</f>
        <v>0.60949006676673889</v>
      </c>
      <c r="P84" s="539">
        <f>H84-'TC2'!G85</f>
        <v>0</v>
      </c>
    </row>
    <row r="85" spans="1:16" x14ac:dyDescent="0.2">
      <c r="A85" s="72">
        <v>1989</v>
      </c>
      <c r="B85" s="429">
        <f>avgpoinc!BC78</f>
        <v>36721.273269472069</v>
      </c>
      <c r="C85" s="320">
        <f>avgpoinc!BD78</f>
        <v>35005.745543960191</v>
      </c>
      <c r="D85" s="354">
        <f>avgpoinc!BE78</f>
        <v>35551.677718851279</v>
      </c>
      <c r="E85" s="526">
        <f>avgpoinc!BF78</f>
        <v>43531.7921061819</v>
      </c>
      <c r="F85" s="526">
        <f>avgpoinc!BG78</f>
        <v>28064.895545078529</v>
      </c>
      <c r="G85" s="68">
        <f>avgpoinc!BH78</f>
        <v>48776.351669042706</v>
      </c>
      <c r="H85" s="536">
        <f>B85*0.9/'TC5'!B85</f>
        <v>0.65263435244560253</v>
      </c>
      <c r="I85" s="547">
        <f>C85*0.9/'TC5'!B85</f>
        <v>0.62214487791061401</v>
      </c>
      <c r="J85" s="553">
        <f>D85*0.9/'TC5'!C85</f>
        <v>0.65304067730903625</v>
      </c>
      <c r="K85" s="547">
        <f>E85*0.9/'TC5'!D85</f>
        <v>0.62498515844345093</v>
      </c>
      <c r="L85" s="553">
        <f>F85*0.9/'TC5'!E85</f>
        <v>0.6383405327796936</v>
      </c>
      <c r="M85" s="554">
        <f>G85*0.9/'TC5'!F85</f>
        <v>0.61546933650970448</v>
      </c>
      <c r="P85" s="539">
        <f>H85-'TC2'!G86</f>
        <v>0</v>
      </c>
    </row>
    <row r="86" spans="1:16" x14ac:dyDescent="0.2">
      <c r="A86" s="67">
        <v>1990</v>
      </c>
      <c r="B86" s="428">
        <f>avgpoinc!BC79</f>
        <v>36762.733295701255</v>
      </c>
      <c r="C86" s="319">
        <f>avgpoinc!BD79</f>
        <v>35094.911856787723</v>
      </c>
      <c r="D86" s="353">
        <f>avgpoinc!BE79</f>
        <v>35510.955660576263</v>
      </c>
      <c r="E86" s="524">
        <f>avgpoinc!BF79</f>
        <v>43271.101230831511</v>
      </c>
      <c r="F86" s="524">
        <f>avgpoinc!BG79</f>
        <v>28429.666913533172</v>
      </c>
      <c r="G86" s="62">
        <f>avgpoinc!BH79</f>
        <v>48630.206907330998</v>
      </c>
      <c r="H86" s="533">
        <f>B86*0.9/'TC5'!B86</f>
        <v>0.6539425253868103</v>
      </c>
      <c r="I86" s="544">
        <f>C86*0.9/'TC5'!B86</f>
        <v>0.62427499890327454</v>
      </c>
      <c r="J86" s="551">
        <f>D86*0.9/'TC5'!C86</f>
        <v>0.65266796946525552</v>
      </c>
      <c r="K86" s="544">
        <f>E86*0.9/'TC5'!D86</f>
        <v>0.62365785241127003</v>
      </c>
      <c r="L86" s="551">
        <f>F86*0.9/'TC5'!E86</f>
        <v>0.64471006393432617</v>
      </c>
      <c r="M86" s="552">
        <f>G86*0.9/'TC5'!F86</f>
        <v>0.61597734689712524</v>
      </c>
      <c r="P86" s="539">
        <f>H86-'TC2'!G87</f>
        <v>0</v>
      </c>
    </row>
    <row r="87" spans="1:16" x14ac:dyDescent="0.2">
      <c r="A87" s="67">
        <v>1991</v>
      </c>
      <c r="B87" s="428">
        <f>avgpoinc!BC80</f>
        <v>36386.691887695415</v>
      </c>
      <c r="C87" s="319">
        <f>avgpoinc!BD80</f>
        <v>34836.643768824884</v>
      </c>
      <c r="D87" s="353">
        <f>avgpoinc!BE80</f>
        <v>34943.191382453253</v>
      </c>
      <c r="E87" s="524">
        <f>avgpoinc!BF80</f>
        <v>42190.444365582684</v>
      </c>
      <c r="F87" s="524">
        <f>avgpoinc!BG80</f>
        <v>28828.270497312966</v>
      </c>
      <c r="G87" s="62">
        <f>avgpoinc!BH80</f>
        <v>47984.034978736338</v>
      </c>
      <c r="H87" s="533">
        <f>B87*0.9/'TC5'!B87</f>
        <v>0.66078129410743724</v>
      </c>
      <c r="I87" s="544">
        <f>C87*0.9/'TC5'!B87</f>
        <v>0.63263246417045615</v>
      </c>
      <c r="J87" s="551">
        <f>D87*0.9/'TC5'!C87</f>
        <v>0.66096407175064087</v>
      </c>
      <c r="K87" s="544">
        <f>E87*0.9/'TC5'!D87</f>
        <v>0.63194194436073314</v>
      </c>
      <c r="L87" s="551">
        <f>F87*0.9/'TC5'!E87</f>
        <v>0.65091770887374889</v>
      </c>
      <c r="M87" s="552">
        <f>G87*0.9/'TC5'!F87</f>
        <v>0.62242326140403748</v>
      </c>
      <c r="P87" s="539">
        <f>H87-'TC2'!G88</f>
        <v>0</v>
      </c>
    </row>
    <row r="88" spans="1:16" x14ac:dyDescent="0.2">
      <c r="A88" s="67">
        <v>1992</v>
      </c>
      <c r="B88" s="428">
        <f>avgpoinc!BC81</f>
        <v>36690.644738149109</v>
      </c>
      <c r="C88" s="319">
        <f>avgpoinc!BD81</f>
        <v>35134.629659961742</v>
      </c>
      <c r="D88" s="353">
        <f>avgpoinc!BE81</f>
        <v>35328.078781049699</v>
      </c>
      <c r="E88" s="524">
        <f>avgpoinc!BF81</f>
        <v>42075.453075595746</v>
      </c>
      <c r="F88" s="524">
        <f>avgpoinc!BG81</f>
        <v>29478.974407463927</v>
      </c>
      <c r="G88" s="62">
        <f>avgpoinc!BH81</f>
        <v>48062.434010108751</v>
      </c>
      <c r="H88" s="533">
        <f>B88*0.9/'TC5'!B88</f>
        <v>0.65365397930145253</v>
      </c>
      <c r="I88" s="544">
        <f>C88*0.9/'TC5'!B88</f>
        <v>0.62593314051628102</v>
      </c>
      <c r="J88" s="551">
        <f>D88*0.9/'TC5'!C88</f>
        <v>0.65308368206024148</v>
      </c>
      <c r="K88" s="544">
        <f>E88*0.9/'TC5'!D88</f>
        <v>0.61837249994277954</v>
      </c>
      <c r="L88" s="551">
        <f>F88*0.9/'TC5'!E88</f>
        <v>0.65138417482376088</v>
      </c>
      <c r="M88" s="552">
        <f>G88*0.9/'TC5'!F88</f>
        <v>0.61471527814865112</v>
      </c>
      <c r="P88" s="539">
        <f>H88-'TC2'!G89</f>
        <v>0</v>
      </c>
    </row>
    <row r="89" spans="1:16" x14ac:dyDescent="0.2">
      <c r="A89" s="67">
        <v>1993</v>
      </c>
      <c r="B89" s="428">
        <f>avgpoinc!BC82</f>
        <v>37391.943329576941</v>
      </c>
      <c r="C89" s="319">
        <f>avgpoinc!BD82</f>
        <v>35680.047066207953</v>
      </c>
      <c r="D89" s="353">
        <f>avgpoinc!BE82</f>
        <v>36106.504888163785</v>
      </c>
      <c r="E89" s="524">
        <f>avgpoinc!BF82</f>
        <v>43078.744514929247</v>
      </c>
      <c r="F89" s="524">
        <f>avgpoinc!BG82</f>
        <v>29809.110598466963</v>
      </c>
      <c r="G89" s="62">
        <f>avgpoinc!BH82</f>
        <v>48906.838895842331</v>
      </c>
      <c r="H89" s="533">
        <f>B89*0.9/'TC5'!B89</f>
        <v>0.6605333983898164</v>
      </c>
      <c r="I89" s="544">
        <f>C89*0.9/'TC5'!B89</f>
        <v>0.63029253482818604</v>
      </c>
      <c r="J89" s="551">
        <f>D89*0.9/'TC5'!C89</f>
        <v>0.66091907024383556</v>
      </c>
      <c r="K89" s="544">
        <f>E89*0.9/'TC5'!D89</f>
        <v>0.62665691971778859</v>
      </c>
      <c r="L89" s="551">
        <f>F89*0.9/'TC5'!E89</f>
        <v>0.65335208177566517</v>
      </c>
      <c r="M89" s="552">
        <f>G89*0.9/'TC5'!F89</f>
        <v>0.62099012732505798</v>
      </c>
      <c r="P89" s="539">
        <f>H89-'TC2'!G90</f>
        <v>0</v>
      </c>
    </row>
    <row r="90" spans="1:16" x14ac:dyDescent="0.2">
      <c r="A90" s="67">
        <v>1994</v>
      </c>
      <c r="B90" s="428">
        <f>avgpoinc!BC83</f>
        <v>38665.171123645254</v>
      </c>
      <c r="C90" s="319">
        <f>avgpoinc!BD83</f>
        <v>36916.76192134172</v>
      </c>
      <c r="D90" s="353">
        <f>avgpoinc!BE83</f>
        <v>37212.47033558126</v>
      </c>
      <c r="E90" s="524">
        <f>avgpoinc!BF83</f>
        <v>44500.230707033785</v>
      </c>
      <c r="F90" s="524">
        <f>avgpoinc!BG83</f>
        <v>30830.493878743957</v>
      </c>
      <c r="G90" s="62">
        <f>avgpoinc!BH83</f>
        <v>50363.456547089423</v>
      </c>
      <c r="H90" s="533">
        <f>B90*0.9/'TC5'!B90</f>
        <v>0.66141656041145303</v>
      </c>
      <c r="I90" s="544">
        <f>C90*0.9/'TC5'!B90</f>
        <v>0.63150781393051136</v>
      </c>
      <c r="J90" s="551">
        <f>D90*0.9/'TC5'!C90</f>
        <v>0.66090440750122059</v>
      </c>
      <c r="K90" s="544">
        <f>E90*0.9/'TC5'!D90</f>
        <v>0.62818223237991344</v>
      </c>
      <c r="L90" s="551">
        <f>F90*0.9/'TC5'!E90</f>
        <v>0.65414378046989441</v>
      </c>
      <c r="M90" s="552">
        <f>G90*0.9/'TC5'!F90</f>
        <v>0.62087076902389526</v>
      </c>
      <c r="P90" s="539">
        <f>H90-'TC2'!G91</f>
        <v>0</v>
      </c>
    </row>
    <row r="91" spans="1:16" x14ac:dyDescent="0.2">
      <c r="A91" s="67">
        <v>1995</v>
      </c>
      <c r="B91" s="428">
        <f>avgpoinc!BC84</f>
        <v>39191.166697269167</v>
      </c>
      <c r="C91" s="319">
        <f>avgpoinc!BD84</f>
        <v>37637.386837343962</v>
      </c>
      <c r="D91" s="353">
        <f>avgpoinc!BE84</f>
        <v>37481.631221472897</v>
      </c>
      <c r="E91" s="524">
        <f>avgpoinc!BF84</f>
        <v>44988.792736295873</v>
      </c>
      <c r="F91" s="524">
        <f>avgpoinc!BG84</f>
        <v>31703.323908036935</v>
      </c>
      <c r="G91" s="62">
        <f>avgpoinc!BH84</f>
        <v>50913.753366836834</v>
      </c>
      <c r="H91" s="533">
        <f>B91*0.9/'TC5'!B91</f>
        <v>0.65600600838661194</v>
      </c>
      <c r="I91" s="544">
        <f>C91*0.9/'TC5'!B91</f>
        <v>0.629997879266739</v>
      </c>
      <c r="J91" s="551">
        <f>D91*0.9/'TC5'!C91</f>
        <v>0.65356698632240295</v>
      </c>
      <c r="K91" s="544">
        <f>E91*0.9/'TC5'!D91</f>
        <v>0.62493380904197693</v>
      </c>
      <c r="L91" s="551">
        <f>F91*0.9/'TC5'!E91</f>
        <v>0.65141028165817261</v>
      </c>
      <c r="M91" s="552">
        <f>G91*0.9/'TC5'!F91</f>
        <v>0.61493077874183655</v>
      </c>
      <c r="P91" s="539">
        <f>H91-'TC2'!G92</f>
        <v>0</v>
      </c>
    </row>
    <row r="92" spans="1:16" x14ac:dyDescent="0.2">
      <c r="A92" s="67">
        <v>1996</v>
      </c>
      <c r="B92" s="428">
        <f>avgpoinc!BC85</f>
        <v>39975.863708464902</v>
      </c>
      <c r="C92" s="319">
        <f>avgpoinc!BD85</f>
        <v>38415.758481368459</v>
      </c>
      <c r="D92" s="353">
        <f>avgpoinc!BE85</f>
        <v>37935.232528518602</v>
      </c>
      <c r="E92" s="524">
        <f>avgpoinc!BF85</f>
        <v>45305.397852226779</v>
      </c>
      <c r="F92" s="524">
        <f>avgpoinc!BG85</f>
        <v>32677.502327999802</v>
      </c>
      <c r="G92" s="62">
        <f>avgpoinc!BH85</f>
        <v>51491.574530099824</v>
      </c>
      <c r="H92" s="533">
        <f>B92*0.9/'TC5'!B92</f>
        <v>0.64867061376571644</v>
      </c>
      <c r="I92" s="544">
        <f>C92*0.9/'TC5'!B92</f>
        <v>0.62335547804832447</v>
      </c>
      <c r="J92" s="551">
        <f>D92*0.9/'TC5'!C92</f>
        <v>0.64721333980560303</v>
      </c>
      <c r="K92" s="544">
        <f>E92*0.9/'TC5'!D92</f>
        <v>0.61598983407020569</v>
      </c>
      <c r="L92" s="551">
        <f>F92*0.9/'TC5'!E92</f>
        <v>0.64549127221107483</v>
      </c>
      <c r="M92" s="552">
        <f>G92*0.9/'TC5'!F92</f>
        <v>0.60694539546966553</v>
      </c>
      <c r="P92" s="539">
        <f>H92-'TC2'!G93</f>
        <v>0</v>
      </c>
    </row>
    <row r="93" spans="1:16" x14ac:dyDescent="0.2">
      <c r="A93" s="67">
        <v>1997</v>
      </c>
      <c r="B93" s="428">
        <f>avgpoinc!BC86</f>
        <v>41059.46346346433</v>
      </c>
      <c r="C93" s="319">
        <f>avgpoinc!BD86</f>
        <v>39418.951894706035</v>
      </c>
      <c r="D93" s="353">
        <f>avgpoinc!BE86</f>
        <v>38889.282742445757</v>
      </c>
      <c r="E93" s="524">
        <f>avgpoinc!BF86</f>
        <v>46822.415261428192</v>
      </c>
      <c r="F93" s="524">
        <f>avgpoinc!BG86</f>
        <v>33391.063880664617</v>
      </c>
      <c r="G93" s="62">
        <f>avgpoinc!BH86</f>
        <v>52814.120281245312</v>
      </c>
      <c r="H93" s="533">
        <f>B93*0.9/'TC5'!B93</f>
        <v>0.64289784431457508</v>
      </c>
      <c r="I93" s="544">
        <f>C93*0.9/'TC5'!B93</f>
        <v>0.61721116304397572</v>
      </c>
      <c r="J93" s="551">
        <f>D93*0.9/'TC5'!C93</f>
        <v>0.63942575454711925</v>
      </c>
      <c r="K93" s="544">
        <f>E93*0.9/'TC5'!D93</f>
        <v>0.6091843843460083</v>
      </c>
      <c r="L93" s="551">
        <f>F93*0.9/'TC5'!E93</f>
        <v>0.64140248298645008</v>
      </c>
      <c r="M93" s="552">
        <f>G93*0.9/'TC5'!F93</f>
        <v>0.6012580394744873</v>
      </c>
      <c r="P93" s="539">
        <f>H93-'TC2'!G94</f>
        <v>0</v>
      </c>
    </row>
    <row r="94" spans="1:16" x14ac:dyDescent="0.2">
      <c r="A94" s="67">
        <v>1998</v>
      </c>
      <c r="B94" s="428">
        <f>avgpoinc!BC87</f>
        <v>42525.029517903953</v>
      </c>
      <c r="C94" s="319">
        <f>avgpoinc!BD87</f>
        <v>40834.038237527195</v>
      </c>
      <c r="D94" s="353">
        <f>avgpoinc!BE87</f>
        <v>40524.297164394826</v>
      </c>
      <c r="E94" s="524">
        <f>avgpoinc!BF87</f>
        <v>48249.753427305623</v>
      </c>
      <c r="F94" s="524">
        <f>avgpoinc!BG87</f>
        <v>34780.412787433102</v>
      </c>
      <c r="G94" s="62">
        <f>avgpoinc!BH87</f>
        <v>54517.94823263507</v>
      </c>
      <c r="H94" s="533">
        <f>B94*0.9/'TC5'!B94</f>
        <v>0.64129543304443359</v>
      </c>
      <c r="I94" s="544">
        <f>C94*0.9/'TC5'!B94</f>
        <v>0.61579456925392151</v>
      </c>
      <c r="J94" s="551">
        <f>D94*0.9/'TC5'!C94</f>
        <v>0.63782036304473888</v>
      </c>
      <c r="K94" s="544">
        <f>E94*0.9/'TC5'!D94</f>
        <v>0.60579124093055725</v>
      </c>
      <c r="L94" s="551">
        <f>F94*0.9/'TC5'!E94</f>
        <v>0.64233377575874329</v>
      </c>
      <c r="M94" s="552">
        <f>G94*0.9/'TC5'!F94</f>
        <v>0.59960094094276417</v>
      </c>
      <c r="P94" s="539">
        <f>H94-'TC2'!G95</f>
        <v>0</v>
      </c>
    </row>
    <row r="95" spans="1:16" x14ac:dyDescent="0.2">
      <c r="A95" s="72">
        <v>1999</v>
      </c>
      <c r="B95" s="429">
        <f>avgpoinc!BC88</f>
        <v>43640.81689281336</v>
      </c>
      <c r="C95" s="320">
        <f>avgpoinc!BD88</f>
        <v>41898.208416694106</v>
      </c>
      <c r="D95" s="354">
        <f>avgpoinc!BE88</f>
        <v>41522.715200593011</v>
      </c>
      <c r="E95" s="526">
        <f>avgpoinc!BF88</f>
        <v>49485.574764781617</v>
      </c>
      <c r="F95" s="526">
        <f>avgpoinc!BG88</f>
        <v>35703.307622019383</v>
      </c>
      <c r="G95" s="68">
        <f>avgpoinc!BH88</f>
        <v>55641.240080468444</v>
      </c>
      <c r="H95" s="536">
        <f>B95*0.9/'TC5'!B95</f>
        <v>0.63873022794723511</v>
      </c>
      <c r="I95" s="547">
        <f>C95*0.9/'TC5'!B95</f>
        <v>0.6132252812385558</v>
      </c>
      <c r="J95" s="553">
        <f>D95*0.9/'TC5'!C95</f>
        <v>0.632407546043396</v>
      </c>
      <c r="K95" s="547">
        <f>E95*0.9/'TC5'!D95</f>
        <v>0.60165160894393921</v>
      </c>
      <c r="L95" s="553">
        <f>F95*0.9/'TC5'!E95</f>
        <v>0.64158067107200623</v>
      </c>
      <c r="M95" s="554">
        <f>G95*0.9/'TC5'!F95</f>
        <v>0.59644997119903564</v>
      </c>
      <c r="P95" s="539">
        <f>H95-'TC2'!G96</f>
        <v>0</v>
      </c>
    </row>
    <row r="96" spans="1:16" x14ac:dyDescent="0.2">
      <c r="A96" s="77">
        <v>2000</v>
      </c>
      <c r="B96" s="430">
        <f>avgpoinc!BC89</f>
        <v>44765.744245987989</v>
      </c>
      <c r="C96" s="321">
        <f>avgpoinc!BD89</f>
        <v>42941.835899002173</v>
      </c>
      <c r="D96" s="356">
        <f>avgpoinc!BE89</f>
        <v>42532.811761063924</v>
      </c>
      <c r="E96" s="528">
        <f>avgpoinc!BF89</f>
        <v>50585.779906015297</v>
      </c>
      <c r="F96" s="528">
        <f>avgpoinc!BG89</f>
        <v>36663.633223829602</v>
      </c>
      <c r="G96" s="74">
        <f>avgpoinc!BH89</f>
        <v>56962.906442169289</v>
      </c>
      <c r="H96" s="537">
        <f>B96*0.9/'TC5'!B96</f>
        <v>0.63438183069229126</v>
      </c>
      <c r="I96" s="548">
        <f>C96*0.9/'TC5'!B96</f>
        <v>0.60853496193885792</v>
      </c>
      <c r="J96" s="555">
        <f>D96*0.9/'TC5'!C96</f>
        <v>0.63013860583305359</v>
      </c>
      <c r="K96" s="548">
        <f>E96*0.9/'TC5'!D96</f>
        <v>0.59591877460479747</v>
      </c>
      <c r="L96" s="555">
        <f>F96*0.9/'TC5'!E96</f>
        <v>0.63842576742172241</v>
      </c>
      <c r="M96" s="556">
        <f>G96*0.9/'TC5'!F96</f>
        <v>0.59219741821289074</v>
      </c>
      <c r="P96" s="539">
        <f>H96-'TC2'!G97</f>
        <v>0</v>
      </c>
    </row>
    <row r="97" spans="1:16" x14ac:dyDescent="0.2">
      <c r="A97" s="67">
        <v>2001</v>
      </c>
      <c r="B97" s="428">
        <f>avgpoinc!BC90</f>
        <v>44805.924781242189</v>
      </c>
      <c r="C97" s="319">
        <f>avgpoinc!BD90</f>
        <v>42989.900854775871</v>
      </c>
      <c r="D97" s="353">
        <f>avgpoinc!BE90</f>
        <v>42556.053924287902</v>
      </c>
      <c r="E97" s="524">
        <f>avgpoinc!BF90</f>
        <v>50607.710055657015</v>
      </c>
      <c r="F97" s="524">
        <f>avgpoinc!BG90</f>
        <v>36750.404671686018</v>
      </c>
      <c r="G97" s="62">
        <f>avgpoinc!BH90</f>
        <v>57273.984592936133</v>
      </c>
      <c r="H97" s="533">
        <f>B97*0.9/'TC5'!B97</f>
        <v>0.63833293318748463</v>
      </c>
      <c r="I97" s="544">
        <f>C97*0.9/'TC5'!B97</f>
        <v>0.61246073246002197</v>
      </c>
      <c r="J97" s="551">
        <f>D97*0.9/'TC5'!C97</f>
        <v>0.63596513867378224</v>
      </c>
      <c r="K97" s="544">
        <f>E97*0.9/'TC5'!D97</f>
        <v>0.60142722725868225</v>
      </c>
      <c r="L97" s="551">
        <f>F97*0.9/'TC5'!E97</f>
        <v>0.6403089165687561</v>
      </c>
      <c r="M97" s="552">
        <f>G97*0.9/'TC5'!F97</f>
        <v>0.59723025560379017</v>
      </c>
      <c r="P97" s="539">
        <f>H97-'TC2'!G98</f>
        <v>0</v>
      </c>
    </row>
    <row r="98" spans="1:16" x14ac:dyDescent="0.2">
      <c r="A98" s="67">
        <v>2002</v>
      </c>
      <c r="B98" s="428">
        <f>avgpoinc!BC91</f>
        <v>44727.721886722815</v>
      </c>
      <c r="C98" s="319">
        <f>avgpoinc!BD91</f>
        <v>42913.088417640305</v>
      </c>
      <c r="D98" s="353">
        <f>avgpoinc!BE91</f>
        <v>42653.885218994496</v>
      </c>
      <c r="E98" s="524">
        <f>avgpoinc!BF91</f>
        <v>50215.960725025689</v>
      </c>
      <c r="F98" s="524">
        <f>avgpoinc!BG91</f>
        <v>36932.835283355234</v>
      </c>
      <c r="G98" s="62">
        <f>avgpoinc!BH91</f>
        <v>57033.814737406217</v>
      </c>
      <c r="H98" s="533">
        <f>B98*0.9/'TC5'!B98</f>
        <v>0.63878837227821361</v>
      </c>
      <c r="I98" s="544">
        <f>C98*0.9/'TC5'!B98</f>
        <v>0.61287230253219593</v>
      </c>
      <c r="J98" s="551">
        <f>D98*0.9/'TC5'!C98</f>
        <v>0.63797211647033703</v>
      </c>
      <c r="K98" s="544">
        <f>E98*0.9/'TC5'!D98</f>
        <v>0.60264819860458363</v>
      </c>
      <c r="L98" s="551">
        <f>F98*0.9/'TC5'!E98</f>
        <v>0.63892921805381775</v>
      </c>
      <c r="M98" s="552">
        <f>G98*0.9/'TC5'!F98</f>
        <v>0.59748685359954823</v>
      </c>
      <c r="P98" s="539">
        <f>H98-'TC2'!G99</f>
        <v>0</v>
      </c>
    </row>
    <row r="99" spans="1:16" x14ac:dyDescent="0.2">
      <c r="A99" s="67">
        <v>2003</v>
      </c>
      <c r="B99" s="428">
        <f>avgpoinc!BC92</f>
        <v>45049.079816497411</v>
      </c>
      <c r="C99" s="319">
        <f>avgpoinc!BD92</f>
        <v>43227.882165564093</v>
      </c>
      <c r="D99" s="353">
        <f>avgpoinc!BE92</f>
        <v>43077.899034111579</v>
      </c>
      <c r="E99" s="524">
        <f>avgpoinc!BF92</f>
        <v>50290.413673594456</v>
      </c>
      <c r="F99" s="524">
        <f>avgpoinc!BG92</f>
        <v>37428.910614167813</v>
      </c>
      <c r="G99" s="62">
        <f>avgpoinc!BH92</f>
        <v>57389.16991555156</v>
      </c>
      <c r="H99" s="533">
        <f>B99*0.9/'TC5'!B99</f>
        <v>0.63709068298339844</v>
      </c>
      <c r="I99" s="544">
        <f>C99*0.9/'TC5'!B99</f>
        <v>0.61133503913879395</v>
      </c>
      <c r="J99" s="551">
        <f>D99*0.9/'TC5'!C99</f>
        <v>0.63550633192062378</v>
      </c>
      <c r="K99" s="544">
        <f>E99*0.9/'TC5'!D99</f>
        <v>0.60028079152107228</v>
      </c>
      <c r="L99" s="551">
        <f>F99*0.9/'TC5'!E99</f>
        <v>0.63759487867355336</v>
      </c>
      <c r="M99" s="552">
        <f>G99*0.9/'TC5'!F99</f>
        <v>0.59506645798683178</v>
      </c>
      <c r="P99" s="539">
        <f>H99-'TC2'!G100</f>
        <v>0</v>
      </c>
    </row>
    <row r="100" spans="1:16" x14ac:dyDescent="0.2">
      <c r="A100" s="67">
        <v>2004</v>
      </c>
      <c r="B100" s="428">
        <f>avgpoinc!BC93</f>
        <v>46041.546179639343</v>
      </c>
      <c r="C100" s="319">
        <f>avgpoinc!BD93</f>
        <v>44207.288488379221</v>
      </c>
      <c r="D100" s="353">
        <f>avgpoinc!BE93</f>
        <v>44034.599073881283</v>
      </c>
      <c r="E100" s="524">
        <f>avgpoinc!BF93</f>
        <v>51511.967407054908</v>
      </c>
      <c r="F100" s="524">
        <f>avgpoinc!BG93</f>
        <v>38190.504960379207</v>
      </c>
      <c r="G100" s="62">
        <f>avgpoinc!BH93</f>
        <v>58524.768716349936</v>
      </c>
      <c r="H100" s="533">
        <f>B100*0.9/'TC5'!B100</f>
        <v>0.63262632489204418</v>
      </c>
      <c r="I100" s="544">
        <f>C100*0.9/'TC5'!B100</f>
        <v>0.60742300748825084</v>
      </c>
      <c r="J100" s="551">
        <f>D100*0.9/'TC5'!C100</f>
        <v>0.62930768728256237</v>
      </c>
      <c r="K100" s="544">
        <f>E100*0.9/'TC5'!D100</f>
        <v>0.59454703330993641</v>
      </c>
      <c r="L100" s="551">
        <f>F100*0.9/'TC5'!E100</f>
        <v>0.6356075406074525</v>
      </c>
      <c r="M100" s="552">
        <f>G100*0.9/'TC5'!F100</f>
        <v>0.59007036685943604</v>
      </c>
      <c r="P100" s="539">
        <f>H100-'TC2'!G101</f>
        <v>0</v>
      </c>
    </row>
    <row r="101" spans="1:16" x14ac:dyDescent="0.2">
      <c r="A101" s="67">
        <v>2005</v>
      </c>
      <c r="B101" s="428">
        <f>avgpoinc!BC94</f>
        <v>46704.51771761186</v>
      </c>
      <c r="C101" s="319">
        <f>avgpoinc!BD94</f>
        <v>44824.511780002096</v>
      </c>
      <c r="D101" s="353">
        <f>avgpoinc!BE94</f>
        <v>44357.481960090132</v>
      </c>
      <c r="E101" s="524">
        <f>avgpoinc!BF94</f>
        <v>52216.524080606432</v>
      </c>
      <c r="F101" s="524">
        <f>avgpoinc!BG94</f>
        <v>38786.662518179495</v>
      </c>
      <c r="G101" s="62">
        <f>avgpoinc!BH94</f>
        <v>58983.589436053611</v>
      </c>
      <c r="H101" s="533">
        <f>B101*0.9/'TC5'!B101</f>
        <v>0.62651729583740245</v>
      </c>
      <c r="I101" s="544">
        <f>C101*0.9/'TC5'!B101</f>
        <v>0.60129797458648693</v>
      </c>
      <c r="J101" s="551">
        <f>D101*0.9/'TC5'!C101</f>
        <v>0.6219586133956907</v>
      </c>
      <c r="K101" s="544">
        <f>E101*0.9/'TC5'!D101</f>
        <v>0.58828392624855053</v>
      </c>
      <c r="L101" s="551">
        <f>F101*0.9/'TC5'!E101</f>
        <v>0.63095054030418407</v>
      </c>
      <c r="M101" s="552">
        <f>G101*0.9/'TC5'!F101</f>
        <v>0.5831909477710725</v>
      </c>
      <c r="P101" s="539">
        <f>H101-'TC2'!G102</f>
        <v>0</v>
      </c>
    </row>
    <row r="102" spans="1:16" x14ac:dyDescent="0.2">
      <c r="A102" s="67">
        <v>2006</v>
      </c>
      <c r="B102" s="428">
        <f>avgpoinc!BC95</f>
        <v>47487.720381217106</v>
      </c>
      <c r="C102" s="319">
        <f>avgpoinc!BD95</f>
        <v>45619.32298661524</v>
      </c>
      <c r="D102" s="353">
        <f>avgpoinc!BE95</f>
        <v>44520.207091457494</v>
      </c>
      <c r="E102" s="524">
        <f>avgpoinc!BF95</f>
        <v>52662.45495985054</v>
      </c>
      <c r="F102" s="524">
        <f>avgpoinc!BG95</f>
        <v>39829.689445689844</v>
      </c>
      <c r="G102" s="62">
        <f>avgpoinc!BH95</f>
        <v>60008.520372315143</v>
      </c>
      <c r="H102" s="533">
        <f>B102*0.9/'TC5'!B102</f>
        <v>0.62275004386901867</v>
      </c>
      <c r="I102" s="544">
        <f>C102*0.9/'TC5'!B102</f>
        <v>0.59824803471565258</v>
      </c>
      <c r="J102" s="551">
        <f>D102*0.9/'TC5'!C102</f>
        <v>0.61534073948860157</v>
      </c>
      <c r="K102" s="544">
        <f>E102*0.9/'TC5'!D102</f>
        <v>0.58330941200256359</v>
      </c>
      <c r="L102" s="551">
        <f>F102*0.9/'TC5'!E102</f>
        <v>0.62814629077911388</v>
      </c>
      <c r="M102" s="552">
        <f>G102*0.9/'TC5'!F102</f>
        <v>0.58005213737487804</v>
      </c>
      <c r="P102" s="539">
        <f>H102-'TC2'!G103</f>
        <v>0</v>
      </c>
    </row>
    <row r="103" spans="1:16" x14ac:dyDescent="0.2">
      <c r="A103" s="67">
        <v>2007</v>
      </c>
      <c r="B103" s="428">
        <f>avgpoinc!BC96</f>
        <v>47443.49393180076</v>
      </c>
      <c r="C103" s="319">
        <f>avgpoinc!BD96</f>
        <v>45634.627151745051</v>
      </c>
      <c r="D103" s="353">
        <f>avgpoinc!BE96</f>
        <v>44148.307446076149</v>
      </c>
      <c r="E103" s="524">
        <f>avgpoinc!BF96</f>
        <v>52717.723438872403</v>
      </c>
      <c r="F103" s="524">
        <f>avgpoinc!BG96</f>
        <v>39819.653241231557</v>
      </c>
      <c r="G103" s="62">
        <f>avgpoinc!BH96</f>
        <v>59766.685242206324</v>
      </c>
      <c r="H103" s="533">
        <f>B103*0.9/'TC5'!B103</f>
        <v>0.62868309020996105</v>
      </c>
      <c r="I103" s="544">
        <f>C103*0.9/'TC5'!B103</f>
        <v>0.60471343994140636</v>
      </c>
      <c r="J103" s="551">
        <f>D103*0.9/'TC5'!C103</f>
        <v>0.61993402242660522</v>
      </c>
      <c r="K103" s="544">
        <f>E103*0.9/'TC5'!D103</f>
        <v>0.59102776646614075</v>
      </c>
      <c r="L103" s="551">
        <f>F103*0.9/'TC5'!E103</f>
        <v>0.63286638259887684</v>
      </c>
      <c r="M103" s="552">
        <f>G103*0.9/'TC5'!F103</f>
        <v>0.58499011397361755</v>
      </c>
      <c r="P103" s="539">
        <f>H103-'TC2'!G104</f>
        <v>0</v>
      </c>
    </row>
    <row r="104" spans="1:16" x14ac:dyDescent="0.2">
      <c r="A104" s="67">
        <v>2008</v>
      </c>
      <c r="B104" s="428">
        <f>avgpoinc!BC97</f>
        <v>46718.168146922566</v>
      </c>
      <c r="C104" s="319">
        <f>avgpoinc!BD97</f>
        <v>45042.915391535607</v>
      </c>
      <c r="D104" s="353">
        <f>avgpoinc!BE97</f>
        <v>43391.13358035736</v>
      </c>
      <c r="E104" s="524">
        <f>avgpoinc!BF97</f>
        <v>51022.127562928734</v>
      </c>
      <c r="F104" s="524">
        <f>avgpoinc!BG97</f>
        <v>40071.361793361786</v>
      </c>
      <c r="G104" s="62">
        <f>avgpoinc!BH97</f>
        <v>58684.302213413925</v>
      </c>
      <c r="H104" s="533">
        <f>B104*0.9/'TC5'!B104</f>
        <v>0.63504436612129211</v>
      </c>
      <c r="I104" s="544">
        <f>C104*0.9/'TC5'!B104</f>
        <v>0.61227250099182129</v>
      </c>
      <c r="J104" s="551">
        <f>D104*0.9/'TC5'!C104</f>
        <v>0.62801206111907959</v>
      </c>
      <c r="K104" s="544">
        <f>E104*0.9/'TC5'!D104</f>
        <v>0.59679633378982544</v>
      </c>
      <c r="L104" s="551">
        <f>F104*0.9/'TC5'!E104</f>
        <v>0.64042845368385315</v>
      </c>
      <c r="M104" s="552">
        <f>G104*0.9/'TC5'!F104</f>
        <v>0.59114077687263478</v>
      </c>
      <c r="P104" s="539">
        <f>H104-'TC2'!G105</f>
        <v>0</v>
      </c>
    </row>
    <row r="105" spans="1:16" x14ac:dyDescent="0.2">
      <c r="A105" s="72">
        <v>2009</v>
      </c>
      <c r="B105" s="431">
        <f>avgpoinc!BC98</f>
        <v>44971.016754764954</v>
      </c>
      <c r="C105" s="322">
        <f>avgpoinc!BD98</f>
        <v>43416.172183632625</v>
      </c>
      <c r="D105" s="354">
        <f>avgpoinc!BE98</f>
        <v>41911.237156959731</v>
      </c>
      <c r="E105" s="526">
        <f>avgpoinc!BF98</f>
        <v>48707.26793876278</v>
      </c>
      <c r="F105" s="526">
        <f>avgpoinc!BG98</f>
        <v>39013.98607998158</v>
      </c>
      <c r="G105" s="68">
        <f>avgpoinc!BH98</f>
        <v>56547.462118355987</v>
      </c>
      <c r="H105" s="536">
        <f>B105*0.9/'TC5'!B105</f>
        <v>0.63980007171630859</v>
      </c>
      <c r="I105" s="547">
        <f>C105*0.9/'TC5'!B105</f>
        <v>0.61767938733100902</v>
      </c>
      <c r="J105" s="557">
        <f>D105*0.9/'TC5'!C105</f>
        <v>0.63240256905555725</v>
      </c>
      <c r="K105" s="558">
        <f>E105*0.9/'TC5'!D105</f>
        <v>0.60207995772361766</v>
      </c>
      <c r="L105" s="553">
        <f>F105*0.9/'TC5'!E105</f>
        <v>0.6445409655570985</v>
      </c>
      <c r="M105" s="554">
        <f>G105*0.9/'TC5'!F105</f>
        <v>0.59547778964042664</v>
      </c>
      <c r="P105" s="539">
        <f>H105-'TC2'!G106</f>
        <v>0</v>
      </c>
    </row>
    <row r="106" spans="1:16" x14ac:dyDescent="0.2">
      <c r="A106" s="67">
        <v>2010</v>
      </c>
      <c r="B106" s="432">
        <f>avgpoinc!BC99</f>
        <v>45574.800263866891</v>
      </c>
      <c r="C106" s="323">
        <f>avgpoinc!BD99</f>
        <v>44098.968215628571</v>
      </c>
      <c r="D106" s="353">
        <f>avgpoinc!BE99</f>
        <v>41906.005054907568</v>
      </c>
      <c r="E106" s="524">
        <f>avgpoinc!BF99</f>
        <v>48917.067208426401</v>
      </c>
      <c r="F106" s="524">
        <f>avgpoinc!BG99</f>
        <v>40029.277258137285</v>
      </c>
      <c r="G106" s="62">
        <f>avgpoinc!BH99</f>
        <v>56954.08932460699</v>
      </c>
      <c r="H106" s="533">
        <f>B106*0.9/'TC5'!B106</f>
        <v>0.62743604183197021</v>
      </c>
      <c r="I106" s="544">
        <f>C106*0.9/'TC5'!B106</f>
        <v>0.60711801052093506</v>
      </c>
      <c r="J106" s="559">
        <f>D106*0.9/'TC5'!C106</f>
        <v>0.61905995011329651</v>
      </c>
      <c r="K106" s="560">
        <f>E106*0.9/'TC5'!D106</f>
        <v>0.58937165141105663</v>
      </c>
      <c r="L106" s="551">
        <f>F106*0.9/'TC5'!E106</f>
        <v>0.63585186004638672</v>
      </c>
      <c r="M106" s="552">
        <f>G106*0.9/'TC5'!F106</f>
        <v>0.58335572481155396</v>
      </c>
      <c r="P106" s="539">
        <f>H106-'TC2'!G107</f>
        <v>0</v>
      </c>
    </row>
    <row r="107" spans="1:16" x14ac:dyDescent="0.2">
      <c r="A107" s="67">
        <v>2011</v>
      </c>
      <c r="B107" s="432">
        <f>avgpoinc!BC100</f>
        <v>46007.294166407664</v>
      </c>
      <c r="C107" s="323">
        <f>avgpoinc!BD100</f>
        <v>44373.472828287799</v>
      </c>
      <c r="D107" s="353">
        <f>avgpoinc!BE100</f>
        <v>42329.128378728572</v>
      </c>
      <c r="E107" s="524">
        <f>avgpoinc!BF100</f>
        <v>50134.450565704014</v>
      </c>
      <c r="F107" s="524">
        <f>avgpoinc!BG100</f>
        <v>39632.396406661494</v>
      </c>
      <c r="G107" s="62">
        <f>avgpoinc!BH100</f>
        <v>57175.895949284662</v>
      </c>
      <c r="H107" s="533">
        <f>B107*0.9/'TC5'!B107</f>
        <v>0.62327682971954335</v>
      </c>
      <c r="I107" s="544">
        <f>C107*0.9/'TC5'!B107</f>
        <v>0.60114288330078136</v>
      </c>
      <c r="J107" s="559">
        <f>D107*0.9/'TC5'!C107</f>
        <v>0.61340948939323425</v>
      </c>
      <c r="K107" s="560">
        <f>E107*0.9/'TC5'!D107</f>
        <v>0.58430939912796021</v>
      </c>
      <c r="L107" s="551">
        <f>F107*0.9/'TC5'!E107</f>
        <v>0.63183242082595814</v>
      </c>
      <c r="M107" s="552">
        <f>G107*0.9/'TC5'!F107</f>
        <v>0.57822015881538391</v>
      </c>
      <c r="P107" s="539">
        <f>H107-'TC2'!G108</f>
        <v>0</v>
      </c>
    </row>
    <row r="108" spans="1:16" x14ac:dyDescent="0.2">
      <c r="A108" s="67">
        <v>2012</v>
      </c>
      <c r="B108" s="432">
        <f>avgpoinc!BC101</f>
        <v>45959.650362065244</v>
      </c>
      <c r="C108" s="323">
        <f>avgpoinc!BD101</f>
        <v>44399.720837515859</v>
      </c>
      <c r="D108" s="353">
        <f>avgpoinc!BE101</f>
        <v>41664.224792108034</v>
      </c>
      <c r="E108" s="524">
        <f>avgpoinc!BF101</f>
        <v>49905.501320338153</v>
      </c>
      <c r="F108" s="524">
        <f>avgpoinc!BG101</f>
        <v>39833.199796283079</v>
      </c>
      <c r="G108" s="62">
        <f>avgpoinc!BH101</f>
        <v>56877.820941113729</v>
      </c>
      <c r="H108" s="533">
        <f>B108*0.9/'TC5'!B108</f>
        <v>0.61056625843048085</v>
      </c>
      <c r="I108" s="544">
        <f>C108*0.9/'TC5'!B108</f>
        <v>0.58984285593032837</v>
      </c>
      <c r="J108" s="559">
        <f>D108*0.9/'TC5'!C108</f>
        <v>0.59643527865409851</v>
      </c>
      <c r="K108" s="560">
        <f>E108*0.9/'TC5'!D108</f>
        <v>0.57167601585388172</v>
      </c>
      <c r="L108" s="551">
        <f>F108*0.9/'TC5'!E108</f>
        <v>0.62118974328041077</v>
      </c>
      <c r="M108" s="552">
        <f>G108*0.9/'TC5'!F108</f>
        <v>0.56562203168869019</v>
      </c>
      <c r="P108" s="539">
        <f>H108-'TC2'!G109</f>
        <v>0</v>
      </c>
    </row>
    <row r="109" spans="1:16" x14ac:dyDescent="0.2">
      <c r="A109" s="67">
        <v>2013</v>
      </c>
      <c r="B109" s="432">
        <f>avgpoinc!BC102</f>
        <v>46717.802281533761</v>
      </c>
      <c r="C109" s="323">
        <f>avgpoinc!BD102</f>
        <v>45185.466858024709</v>
      </c>
      <c r="D109" s="353">
        <f>avgpoinc!BE102</f>
        <v>43663.029109878102</v>
      </c>
      <c r="E109" s="524">
        <f>avgpoinc!BF102</f>
        <v>51008.656964297777</v>
      </c>
      <c r="F109" s="524">
        <f>avgpoinc!BG102</f>
        <v>40360.032494086743</v>
      </c>
      <c r="G109" s="62">
        <f>avgpoinc!BH102</f>
        <v>57852.310179851018</v>
      </c>
      <c r="H109" s="533">
        <f>B109*0.9/'TC5'!B109</f>
        <v>0.61953374743461598</v>
      </c>
      <c r="I109" s="544">
        <f>C109*0.9/'TC5'!B109</f>
        <v>0.59921315312385548</v>
      </c>
      <c r="J109" s="559">
        <f>D109*0.9/'TC5'!C109</f>
        <v>0.61624252796173085</v>
      </c>
      <c r="K109" s="560">
        <f>E109*0.9/'TC5'!D109</f>
        <v>0.58200451731681824</v>
      </c>
      <c r="L109" s="551">
        <f>F109*0.9/'TC5'!E109</f>
        <v>0.62883308529853821</v>
      </c>
      <c r="M109" s="552">
        <f>G109*0.9/'TC5'!F109</f>
        <v>0.57367587089538574</v>
      </c>
      <c r="P109" s="539">
        <f>H109-'TC2'!G110</f>
        <v>0</v>
      </c>
    </row>
    <row r="110" spans="1:16" x14ac:dyDescent="0.2">
      <c r="A110" s="67">
        <v>2014</v>
      </c>
      <c r="B110" s="432">
        <f>avgpoinc!BC103</f>
        <v>47210.021107900866</v>
      </c>
      <c r="C110" s="323">
        <f>avgpoinc!BD103</f>
        <v>45644.494587500863</v>
      </c>
      <c r="D110" s="353">
        <f>avgpoinc!BE103</f>
        <v>44147.374750822397</v>
      </c>
      <c r="E110" s="524">
        <f>avgpoinc!BF103</f>
        <v>51591.202706650343</v>
      </c>
      <c r="F110" s="524">
        <f>avgpoinc!BG103</f>
        <v>40728.241002853494</v>
      </c>
      <c r="G110" s="62">
        <f>avgpoinc!BH103</f>
        <v>58111.72506945717</v>
      </c>
      <c r="H110" s="533">
        <f>B110*0.9/'TC5'!B110</f>
        <v>0.61494570970535278</v>
      </c>
      <c r="I110" s="544">
        <f>C110*0.9/'TC5'!B110</f>
        <v>0.59455356001853932</v>
      </c>
      <c r="J110" s="559">
        <f>D110*0.9/'TC5'!C110</f>
        <v>0.61185494065284718</v>
      </c>
      <c r="K110" s="560">
        <f>E110*0.9/'TC5'!D110</f>
        <v>0.57760584354400635</v>
      </c>
      <c r="L110" s="551">
        <f>F110*0.9/'TC5'!E110</f>
        <v>0.62387576699256897</v>
      </c>
      <c r="M110" s="552">
        <f>G110*0.9/'TC5'!F110</f>
        <v>0.56834375858306885</v>
      </c>
      <c r="P110" s="539">
        <f>H110-'TC2'!G111</f>
        <v>0</v>
      </c>
    </row>
    <row r="111" spans="1:16" x14ac:dyDescent="0.2">
      <c r="A111" s="67">
        <v>2015</v>
      </c>
      <c r="B111" s="432">
        <f>avgpoinc!BC104</f>
        <v>48184.29639820032</v>
      </c>
      <c r="C111" s="323">
        <f>avgpoinc!BD104</f>
        <v>46630.989488443331</v>
      </c>
      <c r="D111" s="353">
        <f>avgpoinc!BE104</f>
        <v>44771.584518341937</v>
      </c>
      <c r="E111" s="524">
        <f>avgpoinc!BF104</f>
        <v>52350.364571910206</v>
      </c>
      <c r="F111" s="524">
        <f>avgpoinc!BG104</f>
        <v>41886.293919335592</v>
      </c>
      <c r="G111" s="62">
        <f>avgpoinc!BH104</f>
        <v>59227.484324884601</v>
      </c>
      <c r="H111" s="533">
        <f>B111*0.9/'TC5'!B111</f>
        <v>0.61823424696922313</v>
      </c>
      <c r="I111" s="544">
        <f>C111*0.9/'TC5'!B111</f>
        <v>0.59830436110496532</v>
      </c>
      <c r="J111" s="559">
        <f>D111*0.9/'TC5'!C111</f>
        <v>0.61502972245216381</v>
      </c>
      <c r="K111" s="560">
        <f>E111*0.9/'TC5'!D111</f>
        <v>0.57999137043952942</v>
      </c>
      <c r="L111" s="551">
        <f>F111*0.9/'TC5'!E111</f>
        <v>0.628456711769104</v>
      </c>
      <c r="M111" s="552">
        <f>G111*0.9/'TC5'!F111</f>
        <v>0.57137882709503174</v>
      </c>
      <c r="P111" s="539">
        <f>H111-'TC2'!G112</f>
        <v>0</v>
      </c>
    </row>
    <row r="112" spans="1:16" x14ac:dyDescent="0.2">
      <c r="A112" s="67">
        <v>2016</v>
      </c>
      <c r="B112" s="432">
        <f>avgpoinc!BC105</f>
        <v>47920.685159771099</v>
      </c>
      <c r="C112" s="323">
        <f>avgpoinc!BD105</f>
        <v>46346.775404944325</v>
      </c>
      <c r="D112" s="353">
        <f>avgpoinc!BE105</f>
        <v>44286.335900100486</v>
      </c>
      <c r="E112" s="524">
        <f>avgpoinc!BF105</f>
        <v>52027.699432526533</v>
      </c>
      <c r="F112" s="524">
        <f>avgpoinc!BG105</f>
        <v>41669.600207376578</v>
      </c>
      <c r="G112" s="62">
        <f>avgpoinc!BH105</f>
        <v>58521.909851022756</v>
      </c>
      <c r="H112" s="533">
        <f>B112*0.9/'TC5'!B112</f>
        <v>0.61884081363677967</v>
      </c>
      <c r="I112" s="544">
        <f>C112*0.9/'TC5'!B112</f>
        <v>0.5985155701637267</v>
      </c>
      <c r="J112" s="559">
        <f>D112*0.9/'TC5'!C112</f>
        <v>0.61616420745849609</v>
      </c>
      <c r="K112" s="560">
        <f>E112*0.9/'TC5'!D112</f>
        <v>0.58079031109809875</v>
      </c>
      <c r="L112" s="551">
        <f>F112*0.9/'TC5'!E112</f>
        <v>0.62785664200782776</v>
      </c>
      <c r="M112" s="552">
        <f>G112*0.9/'TC5'!F112</f>
        <v>0.57080984115600586</v>
      </c>
      <c r="P112" s="539">
        <f>H112-'TC2'!G113</f>
        <v>0</v>
      </c>
    </row>
    <row r="113" spans="1:16" x14ac:dyDescent="0.2">
      <c r="A113" s="67">
        <v>2017</v>
      </c>
      <c r="B113" s="432">
        <f>avgpoinc!BC106</f>
        <v>48644.922606106506</v>
      </c>
      <c r="C113" s="323">
        <f>avgpoinc!BD106</f>
        <v>47055.225096322254</v>
      </c>
      <c r="D113" s="353">
        <f>avgpoinc!BE106</f>
        <v>43817.1279170138</v>
      </c>
      <c r="E113" s="524">
        <f>avgpoinc!BF106</f>
        <v>52772.127297554311</v>
      </c>
      <c r="F113" s="524">
        <f>avgpoinc!BG106</f>
        <v>42302.309423184699</v>
      </c>
      <c r="G113" s="62">
        <f>avgpoinc!BH106</f>
        <v>60294.445993262358</v>
      </c>
      <c r="H113" s="533">
        <f>B113*0.9/'TC5'!B113</f>
        <v>0.61619392037391663</v>
      </c>
      <c r="I113" s="544">
        <f>C113*0.9/'TC5'!B113</f>
        <v>0.59605693817138672</v>
      </c>
      <c r="J113" s="559">
        <f>D113*0.9/'TC5'!C113</f>
        <v>0.6012137234210968</v>
      </c>
      <c r="K113" s="560">
        <f>E113*0.9/'TC5'!D113</f>
        <v>0.57808181643486023</v>
      </c>
      <c r="L113" s="551">
        <f>F113*0.9/'TC5'!E113</f>
        <v>0.62681323289871205</v>
      </c>
      <c r="M113" s="552">
        <f>G113*0.9/'TC5'!F113</f>
        <v>0.57018756866455078</v>
      </c>
      <c r="P113" s="539">
        <f>H113-'TC2'!G114</f>
        <v>0</v>
      </c>
    </row>
    <row r="114" spans="1:16" x14ac:dyDescent="0.2">
      <c r="A114" s="67">
        <v>2018</v>
      </c>
      <c r="B114" s="432">
        <f>avgpoinc!BC107</f>
        <v>48911.012871439678</v>
      </c>
      <c r="C114" s="323">
        <f>avgpoinc!BD107</f>
        <v>47356.912240124781</v>
      </c>
      <c r="D114" s="353">
        <f>avgpoinc!BE107</f>
        <v>44010.583261705717</v>
      </c>
      <c r="E114" s="524">
        <f>avgpoinc!BF107</f>
        <v>53117.071146512935</v>
      </c>
      <c r="F114" s="524">
        <f>avgpoinc!BG107</f>
        <v>42544.219548208079</v>
      </c>
      <c r="G114" s="62">
        <f>avgpoinc!BH107</f>
        <v>60487.087953260168</v>
      </c>
      <c r="H114" s="533">
        <f>B114*0.9/'TC5'!B114</f>
        <v>0.60831865668296814</v>
      </c>
      <c r="I114" s="544">
        <f>C114*0.9/'TC5'!B114</f>
        <v>0.58898991346359253</v>
      </c>
      <c r="J114" s="559">
        <f>D114*0.9/'TC5'!C114</f>
        <v>0.59377419948577881</v>
      </c>
      <c r="K114" s="560">
        <f>E114*0.9/'TC5'!D114</f>
        <v>0.57120829820632935</v>
      </c>
      <c r="L114" s="551">
        <f>F114*0.9/'TC5'!E114</f>
        <v>0.61904945969581604</v>
      </c>
      <c r="M114" s="552">
        <f>G114*0.9/'TC5'!F114</f>
        <v>0.56217768788337708</v>
      </c>
      <c r="P114" s="539">
        <f>H114-'TC2'!G115</f>
        <v>0</v>
      </c>
    </row>
    <row r="115" spans="1:16" x14ac:dyDescent="0.2">
      <c r="A115" s="67">
        <v>2019</v>
      </c>
      <c r="B115" s="432">
        <f>avgpoinc!BC108</f>
        <v>49396.112139468518</v>
      </c>
      <c r="C115" s="323">
        <f>avgpoinc!BD108</f>
        <v>47836.097837619396</v>
      </c>
      <c r="D115" s="353">
        <f>avgpoinc!BE108</f>
        <v>44296.465399792534</v>
      </c>
      <c r="E115" s="524">
        <f>avgpoinc!BF108</f>
        <v>53591.371307438385</v>
      </c>
      <c r="F115" s="524">
        <f>avgpoinc!BG108</f>
        <v>43027.844530267452</v>
      </c>
      <c r="G115" s="62">
        <f>avgpoinc!BH108</f>
        <v>61467.472417308534</v>
      </c>
      <c r="H115" s="533">
        <f>B115*0.9/'TC5'!B115</f>
        <v>0.61011123657226574</v>
      </c>
      <c r="I115" s="544">
        <f>C115*0.9/'TC5'!B115</f>
        <v>0.5908428728580476</v>
      </c>
      <c r="J115" s="559">
        <f>D115*0.9/'TC5'!C115</f>
        <v>0.59542191028594982</v>
      </c>
      <c r="K115" s="560">
        <f>E115*0.9/'TC5'!D115</f>
        <v>0.5731717348098756</v>
      </c>
      <c r="L115" s="551">
        <f>F115*0.9/'TC5'!E115</f>
        <v>0.62077146768569935</v>
      </c>
      <c r="M115" s="552">
        <f>G115*0.9/'TC5'!F115</f>
        <v>0.56445682048797607</v>
      </c>
      <c r="P115" s="539">
        <f>H115-'TC2'!G116</f>
        <v>0</v>
      </c>
    </row>
    <row r="116" spans="1:16" ht="17" thickBot="1" x14ac:dyDescent="0.25">
      <c r="A116" s="1105"/>
      <c r="B116" s="1106"/>
      <c r="C116" s="1101"/>
      <c r="D116" s="1114"/>
      <c r="E116" s="1107"/>
      <c r="F116" s="1107"/>
      <c r="G116" s="1098"/>
      <c r="H116" s="1115"/>
      <c r="I116" s="1116"/>
      <c r="J116" s="1117"/>
      <c r="K116" s="1118"/>
      <c r="L116" s="1119"/>
      <c r="M116" s="1120"/>
      <c r="P116" s="539"/>
    </row>
    <row r="117" spans="1:16" ht="17" thickTop="1" x14ac:dyDescent="0.2">
      <c r="A117" s="61"/>
      <c r="B117" s="60"/>
      <c r="C117" s="60"/>
      <c r="D117" s="60"/>
      <c r="E117" s="60"/>
      <c r="F117" s="60"/>
      <c r="G117" s="59"/>
      <c r="H117" s="60"/>
      <c r="I117" s="60"/>
      <c r="J117" s="60"/>
      <c r="K117" s="60"/>
      <c r="L117" s="60"/>
      <c r="M117" s="59"/>
    </row>
    <row r="118" spans="1:16" x14ac:dyDescent="0.2">
      <c r="D118" s="57"/>
      <c r="E118" s="57"/>
      <c r="F118" s="57"/>
      <c r="H118" s="57"/>
      <c r="I118" s="57"/>
      <c r="J118" s="57"/>
      <c r="K118" s="57"/>
      <c r="L118" s="57"/>
    </row>
    <row r="120" spans="1:16" x14ac:dyDescent="0.2">
      <c r="B120" s="212"/>
      <c r="C120" s="212"/>
      <c r="D120" s="212"/>
      <c r="E120" s="212"/>
      <c r="F120" s="212"/>
      <c r="G120" s="212"/>
      <c r="H120" s="212"/>
      <c r="I120" s="212"/>
      <c r="J120" s="212"/>
      <c r="K120" s="212"/>
      <c r="L120" s="212"/>
      <c r="M120" s="212"/>
    </row>
  </sheetData>
  <mergeCells count="3">
    <mergeCell ref="A4:M4"/>
    <mergeCell ref="B7:G7"/>
    <mergeCell ref="H7:M7"/>
  </mergeCells>
  <hyperlinks>
    <hyperlink ref="A1" location="Index!A1" display="Back to index" xr:uid="{00000000-0004-0000-36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8" tint="0.39997558519241921"/>
  </sheetPr>
  <dimension ref="A1:M120"/>
  <sheetViews>
    <sheetView workbookViewId="0">
      <pane xSplit="1" ySplit="8" topLeftCell="B45" activePane="bottomRight" state="frozen"/>
      <selection activeCell="B120" sqref="B120:K120"/>
      <selection pane="topRight" activeCell="B120" sqref="B120:K120"/>
      <selection pane="bottomLeft" activeCell="B120" sqref="B120:K120"/>
      <selection pane="bottomRight"/>
    </sheetView>
  </sheetViews>
  <sheetFormatPr baseColWidth="10" defaultColWidth="10.83203125" defaultRowHeight="16" x14ac:dyDescent="0.2"/>
  <cols>
    <col min="1" max="1" width="10.83203125" style="56"/>
    <col min="2" max="13" width="12" style="56" customWidth="1"/>
    <col min="14" max="16384" width="10.83203125" style="56"/>
  </cols>
  <sheetData>
    <row r="1" spans="1:13" x14ac:dyDescent="0.2">
      <c r="A1" s="52" t="s">
        <v>36</v>
      </c>
      <c r="B1" s="52"/>
      <c r="C1" s="52"/>
      <c r="G1" s="100"/>
      <c r="H1" s="100"/>
      <c r="I1" s="100"/>
      <c r="J1" s="100"/>
      <c r="K1" s="100"/>
      <c r="L1" s="100"/>
      <c r="M1" s="100"/>
    </row>
    <row r="2" spans="1:13" x14ac:dyDescent="0.2">
      <c r="H2" s="98"/>
      <c r="I2" s="98"/>
    </row>
    <row r="3" spans="1:13" ht="17" thickBot="1" x14ac:dyDescent="0.25"/>
    <row r="4" spans="1:13" ht="25" customHeight="1" thickTop="1" x14ac:dyDescent="0.2">
      <c r="A4" s="1391" t="s">
        <v>159</v>
      </c>
      <c r="B4" s="1392"/>
      <c r="C4" s="1392"/>
      <c r="D4" s="1392"/>
      <c r="E4" s="1392"/>
      <c r="F4" s="1392"/>
      <c r="G4" s="1392"/>
      <c r="H4" s="1392"/>
      <c r="I4" s="1392"/>
      <c r="J4" s="1392"/>
      <c r="K4" s="1392"/>
      <c r="L4" s="1392"/>
      <c r="M4" s="1393"/>
    </row>
    <row r="5" spans="1:13" x14ac:dyDescent="0.2">
      <c r="A5" s="96"/>
      <c r="B5" s="97"/>
      <c r="C5" s="97"/>
      <c r="D5" s="59"/>
      <c r="E5" s="59"/>
      <c r="F5" s="59"/>
      <c r="G5" s="59"/>
      <c r="H5" s="59"/>
      <c r="I5" s="59"/>
      <c r="J5" s="59"/>
      <c r="K5" s="59"/>
      <c r="L5" s="59"/>
      <c r="M5" s="208"/>
    </row>
    <row r="6" spans="1:13" x14ac:dyDescent="0.2">
      <c r="A6" s="96"/>
      <c r="B6" s="45" t="s">
        <v>35</v>
      </c>
      <c r="C6" s="45" t="s">
        <v>34</v>
      </c>
      <c r="D6" s="45" t="s">
        <v>33</v>
      </c>
      <c r="E6" s="45" t="s">
        <v>32</v>
      </c>
      <c r="F6" s="45" t="s">
        <v>31</v>
      </c>
      <c r="G6" s="45" t="s">
        <v>30</v>
      </c>
      <c r="H6" s="48" t="s">
        <v>29</v>
      </c>
      <c r="I6" s="468" t="s">
        <v>28</v>
      </c>
      <c r="J6" s="468" t="s">
        <v>27</v>
      </c>
      <c r="K6" s="468" t="s">
        <v>26</v>
      </c>
      <c r="L6" s="468" t="s">
        <v>25</v>
      </c>
      <c r="M6" s="433" t="s">
        <v>24</v>
      </c>
    </row>
    <row r="7" spans="1:13" ht="20" customHeight="1" x14ac:dyDescent="0.2">
      <c r="A7" s="96"/>
      <c r="B7" s="1378" t="s">
        <v>374</v>
      </c>
      <c r="C7" s="1379"/>
      <c r="D7" s="1387"/>
      <c r="E7" s="1387"/>
      <c r="F7" s="1387"/>
      <c r="G7" s="1387"/>
      <c r="H7" s="1379" t="s">
        <v>90</v>
      </c>
      <c r="I7" s="1379"/>
      <c r="J7" s="1387"/>
      <c r="K7" s="1387"/>
      <c r="L7" s="1387"/>
      <c r="M7" s="1390"/>
    </row>
    <row r="8" spans="1:13" s="87" customFormat="1" ht="52" customHeight="1" x14ac:dyDescent="0.2">
      <c r="A8" s="95"/>
      <c r="B8" s="424" t="s">
        <v>306</v>
      </c>
      <c r="C8" s="352" t="s">
        <v>309</v>
      </c>
      <c r="D8" s="352" t="s">
        <v>87</v>
      </c>
      <c r="E8" s="352" t="s">
        <v>88</v>
      </c>
      <c r="F8" s="352" t="s">
        <v>89</v>
      </c>
      <c r="G8" s="352" t="s">
        <v>56</v>
      </c>
      <c r="H8" s="424" t="s">
        <v>306</v>
      </c>
      <c r="I8" s="352" t="s">
        <v>309</v>
      </c>
      <c r="J8" s="352" t="s">
        <v>87</v>
      </c>
      <c r="K8" s="352" t="s">
        <v>88</v>
      </c>
      <c r="L8" s="352" t="s">
        <v>89</v>
      </c>
      <c r="M8" s="359" t="s">
        <v>56</v>
      </c>
    </row>
    <row r="9" spans="1:13" s="87" customFormat="1" ht="15" customHeight="1" x14ac:dyDescent="0.2">
      <c r="A9" s="93">
        <v>1913</v>
      </c>
      <c r="B9" s="425"/>
      <c r="C9" s="317"/>
      <c r="D9" s="317"/>
      <c r="E9" s="85"/>
      <c r="F9" s="85"/>
      <c r="G9" s="84"/>
      <c r="H9" s="434"/>
      <c r="I9" s="443"/>
      <c r="J9" s="442"/>
      <c r="K9" s="443"/>
      <c r="L9" s="442"/>
      <c r="M9" s="444"/>
    </row>
    <row r="10" spans="1:13" s="87" customFormat="1" ht="15" customHeight="1" x14ac:dyDescent="0.2">
      <c r="A10" s="92">
        <v>1914</v>
      </c>
      <c r="B10" s="425"/>
      <c r="C10" s="317"/>
      <c r="D10" s="317"/>
      <c r="E10" s="85"/>
      <c r="F10" s="85"/>
      <c r="G10" s="84"/>
      <c r="H10" s="434"/>
      <c r="I10" s="443"/>
      <c r="J10" s="442"/>
      <c r="K10" s="443"/>
      <c r="L10" s="442"/>
      <c r="M10" s="444"/>
    </row>
    <row r="11" spans="1:13" s="87" customFormat="1" ht="15" customHeight="1" x14ac:dyDescent="0.2">
      <c r="A11" s="92">
        <v>1915</v>
      </c>
      <c r="B11" s="425"/>
      <c r="C11" s="317"/>
      <c r="D11" s="317"/>
      <c r="E11" s="85"/>
      <c r="F11" s="85"/>
      <c r="G11" s="84"/>
      <c r="H11" s="434"/>
      <c r="I11" s="443"/>
      <c r="J11" s="442"/>
      <c r="K11" s="443"/>
      <c r="L11" s="442"/>
      <c r="M11" s="444"/>
    </row>
    <row r="12" spans="1:13" s="87" customFormat="1" ht="15" customHeight="1" x14ac:dyDescent="0.2">
      <c r="A12" s="92">
        <v>1916</v>
      </c>
      <c r="B12" s="425"/>
      <c r="C12" s="317"/>
      <c r="D12" s="317"/>
      <c r="E12" s="85"/>
      <c r="F12" s="85"/>
      <c r="G12" s="84"/>
      <c r="H12" s="434"/>
      <c r="I12" s="443"/>
      <c r="J12" s="442"/>
      <c r="K12" s="443"/>
      <c r="L12" s="442"/>
      <c r="M12" s="444"/>
    </row>
    <row r="13" spans="1:13" s="87" customFormat="1" ht="15" hidden="1" customHeight="1" x14ac:dyDescent="0.2">
      <c r="A13" s="92">
        <v>1917</v>
      </c>
      <c r="B13" s="425"/>
      <c r="C13" s="317"/>
      <c r="D13" s="317"/>
      <c r="E13" s="85"/>
      <c r="F13" s="85"/>
      <c r="G13" s="84"/>
      <c r="H13" s="434"/>
      <c r="I13" s="443"/>
      <c r="J13" s="442"/>
      <c r="K13" s="443"/>
      <c r="L13" s="442"/>
      <c r="M13" s="444"/>
    </row>
    <row r="14" spans="1:13" s="87" customFormat="1" ht="15" hidden="1" customHeight="1" x14ac:dyDescent="0.2">
      <c r="A14" s="92">
        <v>1918</v>
      </c>
      <c r="B14" s="425"/>
      <c r="C14" s="317"/>
      <c r="D14" s="353"/>
      <c r="E14" s="314"/>
      <c r="F14" s="314"/>
      <c r="G14" s="84"/>
      <c r="H14" s="434"/>
      <c r="I14" s="443"/>
      <c r="J14" s="442"/>
      <c r="K14" s="443"/>
      <c r="L14" s="442"/>
      <c r="M14" s="444"/>
    </row>
    <row r="15" spans="1:13" s="87" customFormat="1" ht="15" hidden="1" customHeight="1" x14ac:dyDescent="0.2">
      <c r="A15" s="91">
        <v>1919</v>
      </c>
      <c r="B15" s="426"/>
      <c r="C15" s="316"/>
      <c r="D15" s="354"/>
      <c r="E15" s="315"/>
      <c r="F15" s="315"/>
      <c r="G15" s="88"/>
      <c r="H15" s="435"/>
      <c r="I15" s="446"/>
      <c r="J15" s="445"/>
      <c r="K15" s="446"/>
      <c r="L15" s="445"/>
      <c r="M15" s="447"/>
    </row>
    <row r="16" spans="1:13" s="87" customFormat="1" ht="15" hidden="1" customHeight="1" x14ac:dyDescent="0.2">
      <c r="A16" s="92">
        <v>1920</v>
      </c>
      <c r="B16" s="425"/>
      <c r="C16" s="317"/>
      <c r="D16" s="353"/>
      <c r="E16" s="314"/>
      <c r="F16" s="314"/>
      <c r="G16" s="84"/>
      <c r="H16" s="434"/>
      <c r="I16" s="443"/>
      <c r="J16" s="442"/>
      <c r="K16" s="443"/>
      <c r="L16" s="442"/>
      <c r="M16" s="444"/>
    </row>
    <row r="17" spans="1:13" s="87" customFormat="1" ht="15" hidden="1" customHeight="1" x14ac:dyDescent="0.2">
      <c r="A17" s="92">
        <v>1921</v>
      </c>
      <c r="B17" s="425"/>
      <c r="C17" s="317"/>
      <c r="D17" s="353"/>
      <c r="E17" s="314"/>
      <c r="F17" s="314"/>
      <c r="G17" s="84"/>
      <c r="H17" s="434"/>
      <c r="I17" s="443"/>
      <c r="J17" s="442"/>
      <c r="K17" s="443"/>
      <c r="L17" s="442"/>
      <c r="M17" s="444"/>
    </row>
    <row r="18" spans="1:13" s="87" customFormat="1" ht="15" hidden="1" customHeight="1" x14ac:dyDescent="0.2">
      <c r="A18" s="92">
        <v>1922</v>
      </c>
      <c r="B18" s="425"/>
      <c r="C18" s="317"/>
      <c r="D18" s="353"/>
      <c r="E18" s="314"/>
      <c r="F18" s="314"/>
      <c r="G18" s="84"/>
      <c r="H18" s="434"/>
      <c r="I18" s="443"/>
      <c r="J18" s="442"/>
      <c r="K18" s="443"/>
      <c r="L18" s="442"/>
      <c r="M18" s="444"/>
    </row>
    <row r="19" spans="1:13" s="87" customFormat="1" ht="15" hidden="1" customHeight="1" x14ac:dyDescent="0.2">
      <c r="A19" s="92">
        <v>1923</v>
      </c>
      <c r="B19" s="425"/>
      <c r="C19" s="317"/>
      <c r="D19" s="353"/>
      <c r="E19" s="314"/>
      <c r="F19" s="314"/>
      <c r="G19" s="84"/>
      <c r="H19" s="434"/>
      <c r="I19" s="443"/>
      <c r="J19" s="442"/>
      <c r="K19" s="443"/>
      <c r="L19" s="442"/>
      <c r="M19" s="444"/>
    </row>
    <row r="20" spans="1:13" s="87" customFormat="1" ht="15" hidden="1" customHeight="1" x14ac:dyDescent="0.2">
      <c r="A20" s="92">
        <v>1924</v>
      </c>
      <c r="B20" s="425"/>
      <c r="C20" s="317"/>
      <c r="D20" s="353"/>
      <c r="E20" s="314"/>
      <c r="F20" s="314"/>
      <c r="G20" s="84"/>
      <c r="H20" s="434"/>
      <c r="I20" s="443"/>
      <c r="J20" s="442"/>
      <c r="K20" s="443"/>
      <c r="L20" s="442"/>
      <c r="M20" s="444"/>
    </row>
    <row r="21" spans="1:13" s="87" customFormat="1" ht="15" hidden="1" customHeight="1" x14ac:dyDescent="0.2">
      <c r="A21" s="92">
        <v>1925</v>
      </c>
      <c r="B21" s="425"/>
      <c r="C21" s="317"/>
      <c r="D21" s="353"/>
      <c r="E21" s="314"/>
      <c r="F21" s="314"/>
      <c r="G21" s="84"/>
      <c r="H21" s="434"/>
      <c r="I21" s="443"/>
      <c r="J21" s="442"/>
      <c r="K21" s="443"/>
      <c r="L21" s="442"/>
      <c r="M21" s="444"/>
    </row>
    <row r="22" spans="1:13" s="87" customFormat="1" ht="15" hidden="1" customHeight="1" x14ac:dyDescent="0.2">
      <c r="A22" s="92">
        <v>1926</v>
      </c>
      <c r="B22" s="425"/>
      <c r="C22" s="317"/>
      <c r="D22" s="353"/>
      <c r="E22" s="314"/>
      <c r="F22" s="314"/>
      <c r="G22" s="84"/>
      <c r="H22" s="434"/>
      <c r="I22" s="443"/>
      <c r="J22" s="442"/>
      <c r="K22" s="443"/>
      <c r="L22" s="442"/>
      <c r="M22" s="444"/>
    </row>
    <row r="23" spans="1:13" s="87" customFormat="1" ht="15" hidden="1" customHeight="1" x14ac:dyDescent="0.2">
      <c r="A23" s="92">
        <v>1927</v>
      </c>
      <c r="B23" s="425"/>
      <c r="C23" s="317"/>
      <c r="D23" s="353"/>
      <c r="E23" s="314"/>
      <c r="F23" s="314"/>
      <c r="G23" s="84"/>
      <c r="H23" s="434"/>
      <c r="I23" s="443"/>
      <c r="J23" s="442"/>
      <c r="K23" s="443"/>
      <c r="L23" s="442"/>
      <c r="M23" s="444"/>
    </row>
    <row r="24" spans="1:13" s="87" customFormat="1" ht="15" hidden="1" customHeight="1" x14ac:dyDescent="0.2">
      <c r="A24" s="92">
        <v>1928</v>
      </c>
      <c r="B24" s="425"/>
      <c r="C24" s="317"/>
      <c r="D24" s="353"/>
      <c r="E24" s="314"/>
      <c r="F24" s="314"/>
      <c r="G24" s="84"/>
      <c r="H24" s="434"/>
      <c r="I24" s="443"/>
      <c r="J24" s="442"/>
      <c r="K24" s="443"/>
      <c r="L24" s="442"/>
      <c r="M24" s="444"/>
    </row>
    <row r="25" spans="1:13" s="87" customFormat="1" ht="15" hidden="1" customHeight="1" x14ac:dyDescent="0.2">
      <c r="A25" s="91">
        <v>1929</v>
      </c>
      <c r="B25" s="426"/>
      <c r="C25" s="316"/>
      <c r="D25" s="354"/>
      <c r="E25" s="315"/>
      <c r="F25" s="315"/>
      <c r="G25" s="88"/>
      <c r="H25" s="435"/>
      <c r="I25" s="446"/>
      <c r="J25" s="445"/>
      <c r="K25" s="446"/>
      <c r="L25" s="445"/>
      <c r="M25" s="447"/>
    </row>
    <row r="26" spans="1:13" s="87" customFormat="1" ht="15" hidden="1" customHeight="1" x14ac:dyDescent="0.2">
      <c r="A26" s="92">
        <v>1930</v>
      </c>
      <c r="B26" s="425"/>
      <c r="C26" s="317"/>
      <c r="D26" s="353"/>
      <c r="E26" s="314"/>
      <c r="F26" s="314"/>
      <c r="G26" s="84"/>
      <c r="H26" s="434"/>
      <c r="I26" s="443"/>
      <c r="J26" s="442"/>
      <c r="K26" s="443"/>
      <c r="L26" s="442"/>
      <c r="M26" s="444"/>
    </row>
    <row r="27" spans="1:13" s="87" customFormat="1" ht="15" hidden="1" customHeight="1" x14ac:dyDescent="0.2">
      <c r="A27" s="92">
        <v>1931</v>
      </c>
      <c r="B27" s="425"/>
      <c r="C27" s="317"/>
      <c r="D27" s="353"/>
      <c r="E27" s="314"/>
      <c r="F27" s="314"/>
      <c r="G27" s="84"/>
      <c r="H27" s="434"/>
      <c r="I27" s="443"/>
      <c r="J27" s="442"/>
      <c r="K27" s="443"/>
      <c r="L27" s="442"/>
      <c r="M27" s="444"/>
    </row>
    <row r="28" spans="1:13" s="87" customFormat="1" ht="15" hidden="1" customHeight="1" x14ac:dyDescent="0.2">
      <c r="A28" s="92">
        <v>1932</v>
      </c>
      <c r="B28" s="425"/>
      <c r="C28" s="317"/>
      <c r="D28" s="353"/>
      <c r="E28" s="314"/>
      <c r="F28" s="314"/>
      <c r="G28" s="84"/>
      <c r="H28" s="434"/>
      <c r="I28" s="443"/>
      <c r="J28" s="442"/>
      <c r="K28" s="443"/>
      <c r="L28" s="442"/>
      <c r="M28" s="444"/>
    </row>
    <row r="29" spans="1:13" s="87" customFormat="1" ht="15" hidden="1" customHeight="1" x14ac:dyDescent="0.2">
      <c r="A29" s="92">
        <v>1933</v>
      </c>
      <c r="B29" s="425"/>
      <c r="C29" s="317"/>
      <c r="D29" s="353"/>
      <c r="E29" s="314"/>
      <c r="F29" s="314"/>
      <c r="G29" s="84"/>
      <c r="H29" s="434"/>
      <c r="I29" s="443"/>
      <c r="J29" s="442"/>
      <c r="K29" s="443"/>
      <c r="L29" s="442"/>
      <c r="M29" s="444"/>
    </row>
    <row r="30" spans="1:13" s="87" customFormat="1" ht="15" hidden="1" customHeight="1" x14ac:dyDescent="0.2">
      <c r="A30" s="92">
        <v>1934</v>
      </c>
      <c r="B30" s="425"/>
      <c r="C30" s="317"/>
      <c r="D30" s="353"/>
      <c r="E30" s="314"/>
      <c r="F30" s="314"/>
      <c r="G30" s="84"/>
      <c r="H30" s="434"/>
      <c r="I30" s="443"/>
      <c r="J30" s="442"/>
      <c r="K30" s="443"/>
      <c r="L30" s="442"/>
      <c r="M30" s="444"/>
    </row>
    <row r="31" spans="1:13" s="87" customFormat="1" ht="15" hidden="1" customHeight="1" x14ac:dyDescent="0.2">
      <c r="A31" s="92">
        <v>1935</v>
      </c>
      <c r="B31" s="425"/>
      <c r="C31" s="317"/>
      <c r="D31" s="353"/>
      <c r="E31" s="314"/>
      <c r="F31" s="314"/>
      <c r="G31" s="84"/>
      <c r="H31" s="434"/>
      <c r="I31" s="443"/>
      <c r="J31" s="442"/>
      <c r="K31" s="443"/>
      <c r="L31" s="442"/>
      <c r="M31" s="444"/>
    </row>
    <row r="32" spans="1:13" s="87" customFormat="1" ht="15" hidden="1" customHeight="1" x14ac:dyDescent="0.2">
      <c r="A32" s="92">
        <v>1936</v>
      </c>
      <c r="B32" s="425"/>
      <c r="C32" s="317"/>
      <c r="D32" s="353"/>
      <c r="E32" s="314"/>
      <c r="F32" s="314"/>
      <c r="G32" s="84"/>
      <c r="H32" s="434"/>
      <c r="I32" s="443"/>
      <c r="J32" s="442"/>
      <c r="K32" s="443"/>
      <c r="L32" s="442"/>
      <c r="M32" s="444"/>
    </row>
    <row r="33" spans="1:13" s="87" customFormat="1" ht="15" hidden="1" customHeight="1" x14ac:dyDescent="0.2">
      <c r="A33" s="92">
        <v>1937</v>
      </c>
      <c r="B33" s="425"/>
      <c r="C33" s="317"/>
      <c r="D33" s="353"/>
      <c r="E33" s="314"/>
      <c r="F33" s="314"/>
      <c r="G33" s="84"/>
      <c r="H33" s="434"/>
      <c r="I33" s="443"/>
      <c r="J33" s="442"/>
      <c r="K33" s="443"/>
      <c r="L33" s="442"/>
      <c r="M33" s="444"/>
    </row>
    <row r="34" spans="1:13" s="87" customFormat="1" ht="15" hidden="1" customHeight="1" x14ac:dyDescent="0.2">
      <c r="A34" s="92">
        <v>1938</v>
      </c>
      <c r="B34" s="425"/>
      <c r="C34" s="317"/>
      <c r="D34" s="353"/>
      <c r="E34" s="314"/>
      <c r="F34" s="314"/>
      <c r="G34" s="84"/>
      <c r="H34" s="434"/>
      <c r="I34" s="443"/>
      <c r="J34" s="442"/>
      <c r="K34" s="443"/>
      <c r="L34" s="442"/>
      <c r="M34" s="444"/>
    </row>
    <row r="35" spans="1:13" s="87" customFormat="1" ht="15" hidden="1" customHeight="1" x14ac:dyDescent="0.2">
      <c r="A35" s="91">
        <v>1939</v>
      </c>
      <c r="B35" s="426"/>
      <c r="C35" s="316"/>
      <c r="D35" s="354"/>
      <c r="E35" s="315"/>
      <c r="F35" s="315"/>
      <c r="G35" s="88"/>
      <c r="H35" s="435"/>
      <c r="I35" s="446"/>
      <c r="J35" s="445"/>
      <c r="K35" s="446"/>
      <c r="L35" s="445"/>
      <c r="M35" s="447"/>
    </row>
    <row r="36" spans="1:13" s="87" customFormat="1" ht="15" hidden="1" customHeight="1" x14ac:dyDescent="0.2">
      <c r="A36" s="92">
        <v>1940</v>
      </c>
      <c r="B36" s="425"/>
      <c r="C36" s="317"/>
      <c r="D36" s="353"/>
      <c r="E36" s="314"/>
      <c r="F36" s="314"/>
      <c r="G36" s="84"/>
      <c r="H36" s="434"/>
      <c r="I36" s="443"/>
      <c r="J36" s="442"/>
      <c r="K36" s="443"/>
      <c r="L36" s="442"/>
      <c r="M36" s="444"/>
    </row>
    <row r="37" spans="1:13" s="87" customFormat="1" ht="15" hidden="1" customHeight="1" x14ac:dyDescent="0.2">
      <c r="A37" s="92">
        <v>1941</v>
      </c>
      <c r="B37" s="425"/>
      <c r="C37" s="317"/>
      <c r="D37" s="353"/>
      <c r="E37" s="314"/>
      <c r="F37" s="314"/>
      <c r="G37" s="84"/>
      <c r="H37" s="434"/>
      <c r="I37" s="443"/>
      <c r="J37" s="442"/>
      <c r="K37" s="443"/>
      <c r="L37" s="442"/>
      <c r="M37" s="444"/>
    </row>
    <row r="38" spans="1:13" s="87" customFormat="1" ht="15" hidden="1" customHeight="1" x14ac:dyDescent="0.2">
      <c r="A38" s="92">
        <v>1942</v>
      </c>
      <c r="B38" s="425"/>
      <c r="C38" s="317"/>
      <c r="D38" s="353"/>
      <c r="E38" s="314"/>
      <c r="F38" s="314"/>
      <c r="G38" s="84"/>
      <c r="H38" s="434"/>
      <c r="I38" s="443"/>
      <c r="J38" s="442"/>
      <c r="K38" s="443"/>
      <c r="L38" s="442"/>
      <c r="M38" s="444"/>
    </row>
    <row r="39" spans="1:13" s="87" customFormat="1" ht="15" hidden="1" customHeight="1" x14ac:dyDescent="0.2">
      <c r="A39" s="92">
        <v>1943</v>
      </c>
      <c r="B39" s="425"/>
      <c r="C39" s="317"/>
      <c r="D39" s="353"/>
      <c r="E39" s="314"/>
      <c r="F39" s="314"/>
      <c r="G39" s="84"/>
      <c r="H39" s="434"/>
      <c r="I39" s="443"/>
      <c r="J39" s="442"/>
      <c r="K39" s="443"/>
      <c r="L39" s="442"/>
      <c r="M39" s="444"/>
    </row>
    <row r="40" spans="1:13" s="87" customFormat="1" ht="15" hidden="1" customHeight="1" x14ac:dyDescent="0.2">
      <c r="A40" s="92">
        <v>1944</v>
      </c>
      <c r="B40" s="425"/>
      <c r="C40" s="317"/>
      <c r="D40" s="353"/>
      <c r="E40" s="314"/>
      <c r="F40" s="314"/>
      <c r="G40" s="84"/>
      <c r="H40" s="434"/>
      <c r="I40" s="443"/>
      <c r="J40" s="442"/>
      <c r="K40" s="443"/>
      <c r="L40" s="442"/>
      <c r="M40" s="444"/>
    </row>
    <row r="41" spans="1:13" s="87" customFormat="1" ht="15" hidden="1" customHeight="1" x14ac:dyDescent="0.2">
      <c r="A41" s="92">
        <v>1945</v>
      </c>
      <c r="B41" s="425"/>
      <c r="C41" s="317"/>
      <c r="D41" s="353"/>
      <c r="E41" s="314"/>
      <c r="F41" s="314"/>
      <c r="G41" s="84"/>
      <c r="H41" s="434"/>
      <c r="I41" s="443"/>
      <c r="J41" s="442"/>
      <c r="K41" s="443"/>
      <c r="L41" s="442"/>
      <c r="M41" s="444"/>
    </row>
    <row r="42" spans="1:13" s="87" customFormat="1" ht="15" customHeight="1" x14ac:dyDescent="0.2">
      <c r="A42" s="92">
        <v>1946</v>
      </c>
      <c r="B42" s="425">
        <f>B58*'TC6'!B42/'TC6'!B58</f>
        <v>9644.8704195088667</v>
      </c>
      <c r="C42" s="317"/>
      <c r="D42" s="353"/>
      <c r="E42" s="314"/>
      <c r="F42" s="314"/>
      <c r="G42" s="84"/>
      <c r="H42" s="434"/>
      <c r="I42" s="443"/>
      <c r="J42" s="442"/>
      <c r="K42" s="443"/>
      <c r="L42" s="442"/>
      <c r="M42" s="444"/>
    </row>
    <row r="43" spans="1:13" s="87" customFormat="1" ht="15" customHeight="1" x14ac:dyDescent="0.2">
      <c r="A43" s="92">
        <v>1947</v>
      </c>
      <c r="B43" s="425"/>
      <c r="C43" s="317"/>
      <c r="D43" s="353"/>
      <c r="E43" s="314"/>
      <c r="F43" s="314"/>
      <c r="G43" s="84"/>
      <c r="H43" s="434"/>
      <c r="I43" s="443"/>
      <c r="J43" s="442"/>
      <c r="K43" s="443"/>
      <c r="L43" s="442"/>
      <c r="M43" s="444"/>
    </row>
    <row r="44" spans="1:13" s="87" customFormat="1" ht="15" customHeight="1" x14ac:dyDescent="0.2">
      <c r="A44" s="92">
        <v>1948</v>
      </c>
      <c r="B44" s="425"/>
      <c r="C44" s="317"/>
      <c r="D44" s="353"/>
      <c r="E44" s="314"/>
      <c r="F44" s="314"/>
      <c r="G44" s="84"/>
      <c r="H44" s="434"/>
      <c r="I44" s="443"/>
      <c r="J44" s="442"/>
      <c r="K44" s="443"/>
      <c r="L44" s="442"/>
      <c r="M44" s="444"/>
    </row>
    <row r="45" spans="1:13" s="87" customFormat="1" ht="15" customHeight="1" x14ac:dyDescent="0.2">
      <c r="A45" s="91">
        <v>1949</v>
      </c>
      <c r="B45" s="426"/>
      <c r="C45" s="316"/>
      <c r="D45" s="354"/>
      <c r="E45" s="315"/>
      <c r="F45" s="315"/>
      <c r="G45" s="88"/>
      <c r="H45" s="435"/>
      <c r="I45" s="446"/>
      <c r="J45" s="445"/>
      <c r="K45" s="446"/>
      <c r="L45" s="445"/>
      <c r="M45" s="447"/>
    </row>
    <row r="46" spans="1:13" s="87" customFormat="1" ht="15" customHeight="1" x14ac:dyDescent="0.2">
      <c r="A46" s="92">
        <v>1950</v>
      </c>
      <c r="B46" s="425"/>
      <c r="C46" s="317"/>
      <c r="D46" s="353"/>
      <c r="E46" s="314"/>
      <c r="F46" s="314"/>
      <c r="G46" s="84"/>
      <c r="H46" s="434"/>
      <c r="I46" s="443"/>
      <c r="J46" s="442"/>
      <c r="K46" s="443"/>
      <c r="L46" s="442"/>
      <c r="M46" s="444"/>
    </row>
    <row r="47" spans="1:13" s="87" customFormat="1" ht="15" customHeight="1" x14ac:dyDescent="0.2">
      <c r="A47" s="92">
        <v>1951</v>
      </c>
      <c r="B47" s="425"/>
      <c r="C47" s="317"/>
      <c r="D47" s="353"/>
      <c r="E47" s="314"/>
      <c r="F47" s="314"/>
      <c r="G47" s="84"/>
      <c r="H47" s="434"/>
      <c r="I47" s="443"/>
      <c r="J47" s="442"/>
      <c r="K47" s="443"/>
      <c r="L47" s="442"/>
      <c r="M47" s="444"/>
    </row>
    <row r="48" spans="1:13" s="87" customFormat="1" ht="15" customHeight="1" x14ac:dyDescent="0.2">
      <c r="A48" s="92">
        <v>1952</v>
      </c>
      <c r="B48" s="425"/>
      <c r="C48" s="317"/>
      <c r="D48" s="353"/>
      <c r="E48" s="314"/>
      <c r="F48" s="314"/>
      <c r="G48" s="84"/>
      <c r="H48" s="434"/>
      <c r="I48" s="443"/>
      <c r="J48" s="442"/>
      <c r="K48" s="443"/>
      <c r="L48" s="442"/>
      <c r="M48" s="444"/>
    </row>
    <row r="49" spans="1:13" s="87" customFormat="1" ht="15" customHeight="1" x14ac:dyDescent="0.2">
      <c r="A49" s="92">
        <v>1953</v>
      </c>
      <c r="B49" s="425"/>
      <c r="C49" s="317"/>
      <c r="D49" s="353"/>
      <c r="E49" s="314"/>
      <c r="F49" s="314"/>
      <c r="G49" s="84"/>
      <c r="H49" s="434"/>
      <c r="I49" s="443"/>
      <c r="J49" s="442"/>
      <c r="K49" s="443"/>
      <c r="L49" s="442"/>
      <c r="M49" s="444"/>
    </row>
    <row r="50" spans="1:13" s="87" customFormat="1" ht="15" customHeight="1" x14ac:dyDescent="0.2">
      <c r="A50" s="92">
        <v>1954</v>
      </c>
      <c r="B50" s="425"/>
      <c r="C50" s="317"/>
      <c r="D50" s="353"/>
      <c r="E50" s="314"/>
      <c r="F50" s="314"/>
      <c r="G50" s="84"/>
      <c r="H50" s="434"/>
      <c r="I50" s="443"/>
      <c r="J50" s="442"/>
      <c r="K50" s="443"/>
      <c r="L50" s="442"/>
      <c r="M50" s="444"/>
    </row>
    <row r="51" spans="1:13" s="87" customFormat="1" ht="15" customHeight="1" x14ac:dyDescent="0.2">
      <c r="A51" s="92">
        <v>1955</v>
      </c>
      <c r="B51" s="425"/>
      <c r="C51" s="317"/>
      <c r="D51" s="353"/>
      <c r="E51" s="314"/>
      <c r="F51" s="314"/>
      <c r="G51" s="84"/>
      <c r="H51" s="434"/>
      <c r="I51" s="443"/>
      <c r="J51" s="442"/>
      <c r="K51" s="443"/>
      <c r="L51" s="442"/>
      <c r="M51" s="444"/>
    </row>
    <row r="52" spans="1:13" s="87" customFormat="1" ht="15" customHeight="1" x14ac:dyDescent="0.2">
      <c r="A52" s="92">
        <v>1956</v>
      </c>
      <c r="B52" s="425"/>
      <c r="C52" s="317"/>
      <c r="D52" s="353"/>
      <c r="E52" s="314"/>
      <c r="F52" s="314"/>
      <c r="G52" s="84"/>
      <c r="H52" s="434"/>
      <c r="I52" s="443"/>
      <c r="J52" s="442"/>
      <c r="K52" s="443"/>
      <c r="L52" s="442"/>
      <c r="M52" s="444"/>
    </row>
    <row r="53" spans="1:13" s="87" customFormat="1" ht="15" customHeight="1" x14ac:dyDescent="0.2">
      <c r="A53" s="92">
        <v>1957</v>
      </c>
      <c r="B53" s="425"/>
      <c r="C53" s="317"/>
      <c r="D53" s="353"/>
      <c r="E53" s="314"/>
      <c r="F53" s="314"/>
      <c r="G53" s="84"/>
      <c r="H53" s="434"/>
      <c r="I53" s="443"/>
      <c r="J53" s="442"/>
      <c r="K53" s="443"/>
      <c r="L53" s="442"/>
      <c r="M53" s="444"/>
    </row>
    <row r="54" spans="1:13" s="87" customFormat="1" ht="15" customHeight="1" x14ac:dyDescent="0.2">
      <c r="A54" s="92">
        <v>1958</v>
      </c>
      <c r="B54" s="425"/>
      <c r="C54" s="317"/>
      <c r="D54" s="353"/>
      <c r="E54" s="314"/>
      <c r="F54" s="314"/>
      <c r="G54" s="84"/>
      <c r="H54" s="434"/>
      <c r="I54" s="443"/>
      <c r="J54" s="442"/>
      <c r="K54" s="443"/>
      <c r="L54" s="442"/>
      <c r="M54" s="444"/>
    </row>
    <row r="55" spans="1:13" s="87" customFormat="1" ht="15" customHeight="1" x14ac:dyDescent="0.2">
      <c r="A55" s="91">
        <v>1959</v>
      </c>
      <c r="B55" s="426"/>
      <c r="C55" s="316"/>
      <c r="D55" s="354"/>
      <c r="E55" s="315"/>
      <c r="F55" s="315"/>
      <c r="G55" s="88"/>
      <c r="H55" s="435"/>
      <c r="I55" s="446"/>
      <c r="J55" s="445"/>
      <c r="K55" s="446"/>
      <c r="L55" s="445"/>
      <c r="M55" s="447"/>
    </row>
    <row r="56" spans="1:13" x14ac:dyDescent="0.2">
      <c r="A56" s="67">
        <v>1960</v>
      </c>
      <c r="B56" s="425"/>
      <c r="C56" s="317"/>
      <c r="D56" s="353"/>
      <c r="E56" s="314"/>
      <c r="F56" s="314"/>
      <c r="G56" s="84"/>
      <c r="H56" s="434"/>
      <c r="I56" s="443"/>
      <c r="J56" s="442"/>
      <c r="K56" s="443"/>
      <c r="L56" s="442"/>
      <c r="M56" s="444"/>
    </row>
    <row r="57" spans="1:13" x14ac:dyDescent="0.2">
      <c r="A57" s="67">
        <v>1961</v>
      </c>
      <c r="B57" s="425"/>
      <c r="C57" s="317"/>
      <c r="D57" s="353"/>
      <c r="E57" s="314"/>
      <c r="F57" s="314"/>
      <c r="G57" s="84"/>
      <c r="H57" s="434"/>
      <c r="I57" s="443"/>
      <c r="J57" s="442"/>
      <c r="K57" s="443"/>
      <c r="L57" s="442"/>
      <c r="M57" s="444"/>
    </row>
    <row r="58" spans="1:13" x14ac:dyDescent="0.2">
      <c r="A58" s="67">
        <v>1962</v>
      </c>
      <c r="B58" s="563">
        <f>avgpoinc!AW51</f>
        <v>14082.57040428298</v>
      </c>
      <c r="C58" s="523">
        <f>avgpoinc!AX51</f>
        <v>7621.6623990619228</v>
      </c>
      <c r="D58" s="522">
        <f>avgpoinc!AY51</f>
        <v>15715.120888261341</v>
      </c>
      <c r="E58" s="522">
        <f>avgpoinc!AZ51</f>
        <v>17102.479170009625</v>
      </c>
      <c r="F58" s="522">
        <f>avgpoinc!BA51</f>
        <v>3870.9813847090531</v>
      </c>
      <c r="G58" s="523">
        <f>avgpoinc!BB51</f>
        <v>16879.58202021219</v>
      </c>
      <c r="H58" s="532">
        <f>B58*0.5/'TC5'!B58</f>
        <v>0.22015094757080075</v>
      </c>
      <c r="I58" s="543">
        <f>C58*0.5/'TC5'!B58</f>
        <v>0.11914843320846559</v>
      </c>
      <c r="J58" s="549">
        <f>D58*0.5/'TC5'!C58</f>
        <v>0.23949956893920901</v>
      </c>
      <c r="K58" s="543">
        <f>E58*0.5/'TC5'!D58</f>
        <v>0.18718022108078003</v>
      </c>
      <c r="L58" s="549">
        <f>F58*0.5/'TC5'!E58</f>
        <v>0.10154241323471069</v>
      </c>
      <c r="M58" s="550">
        <f>G58*0.5/'TC5'!F58</f>
        <v>0.1709253191947937</v>
      </c>
    </row>
    <row r="59" spans="1:13" x14ac:dyDescent="0.2">
      <c r="A59" s="67">
        <v>1963</v>
      </c>
      <c r="B59" s="564">
        <f>avgpoinc!AW52</f>
        <v>14273.846719118988</v>
      </c>
      <c r="C59" s="525">
        <f>avgpoinc!AX52</f>
        <v>7578.258532722255</v>
      </c>
      <c r="D59" s="524">
        <f>avgpoinc!AY52</f>
        <v>16340.341228672234</v>
      </c>
      <c r="E59" s="524">
        <f>avgpoinc!AZ52</f>
        <v>17662.67891724634</v>
      </c>
      <c r="F59" s="524">
        <f>avgpoinc!BA52</f>
        <v>3719.0905980470593</v>
      </c>
      <c r="G59" s="525">
        <f>avgpoinc!BB52</f>
        <v>16912.361885193957</v>
      </c>
      <c r="H59" s="533">
        <f>B59*0.5/'TC5'!B59</f>
        <v>0.21587332417948901</v>
      </c>
      <c r="I59" s="544">
        <f>C59*0.5/'TC5'!B59</f>
        <v>0.11461128125742574</v>
      </c>
      <c r="J59" s="551">
        <f>D59*0.5/'TC5'!C59</f>
        <v>0.24031286693929979</v>
      </c>
      <c r="K59" s="544">
        <f>E59*0.5/'TC5'!D59</f>
        <v>0.18618893708913786</v>
      </c>
      <c r="L59" s="551">
        <f>F59*0.5/'TC5'!E59</f>
        <v>9.4244642484321239E-2</v>
      </c>
      <c r="M59" s="552">
        <f>G59*0.5/'TC5'!F59</f>
        <v>0.16571843101808967</v>
      </c>
    </row>
    <row r="60" spans="1:13" x14ac:dyDescent="0.2">
      <c r="A60" s="67">
        <v>1964</v>
      </c>
      <c r="B60" s="564">
        <f>avgpoinc!AW53</f>
        <v>14465.123033954995</v>
      </c>
      <c r="C60" s="525">
        <f>avgpoinc!AX53</f>
        <v>7534.8546663825873</v>
      </c>
      <c r="D60" s="524">
        <f>avgpoinc!AY53</f>
        <v>16965.561569083129</v>
      </c>
      <c r="E60" s="524">
        <f>avgpoinc!AZ53</f>
        <v>18222.878664483051</v>
      </c>
      <c r="F60" s="524">
        <f>avgpoinc!BA53</f>
        <v>3567.1998113850655</v>
      </c>
      <c r="G60" s="525">
        <f>avgpoinc!BB53</f>
        <v>16945.141750175724</v>
      </c>
      <c r="H60" s="533">
        <f>B60*0.5/'TC5'!B60</f>
        <v>0.2101371884346008</v>
      </c>
      <c r="I60" s="544">
        <f>C60*0.5/'TC5'!B60</f>
        <v>0.10946005582809447</v>
      </c>
      <c r="J60" s="551">
        <f>D60*0.5/'TC5'!C60</f>
        <v>0.24107116460800171</v>
      </c>
      <c r="K60" s="544">
        <f>E60*0.5/'TC5'!D60</f>
        <v>0.1852681040763855</v>
      </c>
      <c r="L60" s="551">
        <f>F60*0.5/'TC5'!E60</f>
        <v>8.7426304817199707E-2</v>
      </c>
      <c r="M60" s="552">
        <f>G60*0.5/'TC5'!F60</f>
        <v>0.15891748666763308</v>
      </c>
    </row>
    <row r="61" spans="1:13" x14ac:dyDescent="0.2">
      <c r="A61" s="67">
        <v>1965</v>
      </c>
      <c r="B61" s="564">
        <f>avgpoinc!AW54</f>
        <v>15566.882929209725</v>
      </c>
      <c r="C61" s="525">
        <f>avgpoinc!AX54</f>
        <v>8170.4367731869625</v>
      </c>
      <c r="D61" s="524">
        <f>avgpoinc!AY54</f>
        <v>18140.004107339235</v>
      </c>
      <c r="E61" s="524">
        <f>avgpoinc!AZ54</f>
        <v>19664.469039818301</v>
      </c>
      <c r="F61" s="524">
        <f>avgpoinc!BA54</f>
        <v>3891.7360358715032</v>
      </c>
      <c r="G61" s="525">
        <f>avgpoinc!BB54</f>
        <v>18099.65727040833</v>
      </c>
      <c r="H61" s="533">
        <f>B61*0.5/'TC5'!B61</f>
        <v>0.21503007723092105</v>
      </c>
      <c r="I61" s="544">
        <f>C61*0.5/'TC5'!B61</f>
        <v>0.11286072223567116</v>
      </c>
      <c r="J61" s="551">
        <f>D61*0.5/'TC5'!C61</f>
        <v>0.24564750873418689</v>
      </c>
      <c r="K61" s="544">
        <f>E61*0.5/'TC5'!D61</f>
        <v>0.19040907043746888</v>
      </c>
      <c r="L61" s="551">
        <f>F61*0.5/'TC5'!E61</f>
        <v>9.0742333747694887E-2</v>
      </c>
      <c r="M61" s="552">
        <f>G61*0.5/'TC5'!F61</f>
        <v>0.16188168598926703</v>
      </c>
    </row>
    <row r="62" spans="1:13" x14ac:dyDescent="0.2">
      <c r="A62" s="67">
        <v>1966</v>
      </c>
      <c r="B62" s="564">
        <f>avgpoinc!AW55</f>
        <v>16668.642824464456</v>
      </c>
      <c r="C62" s="525">
        <f>avgpoinc!AX55</f>
        <v>8806.0188799913376</v>
      </c>
      <c r="D62" s="524">
        <f>avgpoinc!AY55</f>
        <v>19314.446645595341</v>
      </c>
      <c r="E62" s="524">
        <f>avgpoinc!AZ55</f>
        <v>21106.059415153555</v>
      </c>
      <c r="F62" s="524">
        <f>avgpoinc!BA55</f>
        <v>4216.2722603579414</v>
      </c>
      <c r="G62" s="525">
        <f>avgpoinc!BB55</f>
        <v>19254.172790640936</v>
      </c>
      <c r="H62" s="533">
        <f>B62*0.5/'TC5'!B62</f>
        <v>0.22001498937606809</v>
      </c>
      <c r="I62" s="544">
        <f>C62*0.5/'TC5'!B62</f>
        <v>0.11623358726501463</v>
      </c>
      <c r="J62" s="551">
        <f>D62*0.5/'TC5'!C62</f>
        <v>0.24981307983398435</v>
      </c>
      <c r="K62" s="544">
        <f>E62*0.5/'TC5'!D62</f>
        <v>0.1950829029083252</v>
      </c>
      <c r="L62" s="551">
        <f>F62*0.5/'TC5'!E62</f>
        <v>9.3750834465026842E-2</v>
      </c>
      <c r="M62" s="552">
        <f>G62*0.5/'TC5'!F62</f>
        <v>0.16491764783859253</v>
      </c>
    </row>
    <row r="63" spans="1:13" x14ac:dyDescent="0.2">
      <c r="A63" s="67">
        <v>1967</v>
      </c>
      <c r="B63" s="564">
        <f>avgpoinc!AW56</f>
        <v>17987.099093451328</v>
      </c>
      <c r="C63" s="525">
        <f>avgpoinc!AX56</f>
        <v>10251.949919150942</v>
      </c>
      <c r="D63" s="524">
        <f>avgpoinc!AY56</f>
        <v>20090.648525699973</v>
      </c>
      <c r="E63" s="524">
        <f>avgpoinc!AZ56</f>
        <v>22028.696142924986</v>
      </c>
      <c r="F63" s="524">
        <f>avgpoinc!BA56</f>
        <v>5237.8099657474386</v>
      </c>
      <c r="G63" s="525">
        <f>avgpoinc!BB56</f>
        <v>22111.693633523137</v>
      </c>
      <c r="H63" s="534">
        <f>B63*0.5/'TC5'!B63</f>
        <v>0.23415429890155789</v>
      </c>
      <c r="I63" s="545">
        <f>C63*0.5/'TC5'!B63</f>
        <v>0.13345888257026672</v>
      </c>
      <c r="J63" s="551">
        <f>D63*0.5/'TC5'!C63</f>
        <v>0.25645576417446136</v>
      </c>
      <c r="K63" s="544">
        <f>E63*0.5/'TC5'!D63</f>
        <v>0.20438738167285919</v>
      </c>
      <c r="L63" s="551">
        <f>F63*0.5/'TC5'!E63</f>
        <v>0.11077865958213808</v>
      </c>
      <c r="M63" s="552">
        <f>G63*0.5/'TC5'!F63</f>
        <v>0.18361744284629822</v>
      </c>
    </row>
    <row r="64" spans="1:13" x14ac:dyDescent="0.2">
      <c r="A64" s="67">
        <v>1968</v>
      </c>
      <c r="B64" s="564">
        <f>avgpoinc!AW57</f>
        <v>18984.861721015026</v>
      </c>
      <c r="C64" s="525">
        <f>avgpoinc!AX57</f>
        <v>11068.240682458843</v>
      </c>
      <c r="D64" s="524">
        <f>avgpoinc!AY57</f>
        <v>20759.666035093695</v>
      </c>
      <c r="E64" s="524">
        <f>avgpoinc!AZ57</f>
        <v>22931.488708737452</v>
      </c>
      <c r="F64" s="524">
        <f>avgpoinc!BA57</f>
        <v>5697.9565632892954</v>
      </c>
      <c r="G64" s="525">
        <f>avgpoinc!BB57</f>
        <v>23374.883310976442</v>
      </c>
      <c r="H64" s="534">
        <f>B64*0.5/'TC5'!B64</f>
        <v>0.2401249594986439</v>
      </c>
      <c r="I64" s="545">
        <f>C64*0.5/'TC5'!B64</f>
        <v>0.13999368995428088</v>
      </c>
      <c r="J64" s="551">
        <f>D64*0.5/'TC5'!C64</f>
        <v>0.25898386165499687</v>
      </c>
      <c r="K64" s="544">
        <f>E64*0.5/'TC5'!D64</f>
        <v>0.20832586660981178</v>
      </c>
      <c r="L64" s="551">
        <f>F64*0.5/'TC5'!E64</f>
        <v>0.11609750241041182</v>
      </c>
      <c r="M64" s="552">
        <f>G64*0.5/'TC5'!F64</f>
        <v>0.18987561017274857</v>
      </c>
    </row>
    <row r="65" spans="1:13" x14ac:dyDescent="0.2">
      <c r="A65" s="72">
        <v>1969</v>
      </c>
      <c r="B65" s="565">
        <f>avgpoinc!AW58</f>
        <v>19771.360555157695</v>
      </c>
      <c r="C65" s="527">
        <f>avgpoinc!AX58</f>
        <v>11707.391313091379</v>
      </c>
      <c r="D65" s="526">
        <f>avgpoinc!AY58</f>
        <v>21487.297353390419</v>
      </c>
      <c r="E65" s="526">
        <f>avgpoinc!AZ58</f>
        <v>23845.584876392466</v>
      </c>
      <c r="F65" s="526">
        <f>avgpoinc!BA58</f>
        <v>6097.6676446717611</v>
      </c>
      <c r="G65" s="527">
        <f>avgpoinc!BB58</f>
        <v>24546.762239454572</v>
      </c>
      <c r="H65" s="535">
        <f>B65*0.5/'TC5'!B65</f>
        <v>0.24679522681981325</v>
      </c>
      <c r="I65" s="546">
        <f>C65*0.5/'TC5'!B65</f>
        <v>0.14613704942166805</v>
      </c>
      <c r="J65" s="553">
        <f>D65*0.5/'TC5'!C65</f>
        <v>0.2637089965865016</v>
      </c>
      <c r="K65" s="547">
        <f>E65*0.5/'TC5'!D65</f>
        <v>0.21234709117561579</v>
      </c>
      <c r="L65" s="553">
        <f>F65*0.5/'TC5'!E65</f>
        <v>0.12369587831199168</v>
      </c>
      <c r="M65" s="554">
        <f>G65*0.5/'TC5'!F65</f>
        <v>0.19596955366432664</v>
      </c>
    </row>
    <row r="66" spans="1:13" x14ac:dyDescent="0.2">
      <c r="A66" s="67">
        <v>1970</v>
      </c>
      <c r="B66" s="564">
        <f>avgpoinc!AW59</f>
        <v>19536.796985575427</v>
      </c>
      <c r="C66" s="525">
        <f>avgpoinc!AX59</f>
        <v>11777.137964922818</v>
      </c>
      <c r="D66" s="524">
        <f>avgpoinc!AY59</f>
        <v>21037.269659269616</v>
      </c>
      <c r="E66" s="524">
        <f>avgpoinc!AZ59</f>
        <v>23258.077258703499</v>
      </c>
      <c r="F66" s="524">
        <f>avgpoinc!BA59</f>
        <v>6331.22878249927</v>
      </c>
      <c r="G66" s="525">
        <f>avgpoinc!BB59</f>
        <v>24080.868814698046</v>
      </c>
      <c r="H66" s="534">
        <f>B66*0.5/'TC5'!B66</f>
        <v>0.24995764833875003</v>
      </c>
      <c r="I66" s="545">
        <f>C66*0.5/'TC5'!B66</f>
        <v>0.15067903464660051</v>
      </c>
      <c r="J66" s="551">
        <f>D66*0.5/'TC5'!C66</f>
        <v>0.265664306236431</v>
      </c>
      <c r="K66" s="544">
        <f>E66*0.5/'TC5'!D66</f>
        <v>0.21345841907896099</v>
      </c>
      <c r="L66" s="551">
        <f>F66*0.5/'TC5'!E66</f>
        <v>0.13117270870134234</v>
      </c>
      <c r="M66" s="552">
        <f>G66*0.5/'TC5'!F66</f>
        <v>0.19847945170477033</v>
      </c>
    </row>
    <row r="67" spans="1:13" x14ac:dyDescent="0.2">
      <c r="A67" s="67">
        <v>1971</v>
      </c>
      <c r="B67" s="564">
        <f>avgpoinc!AW60</f>
        <v>19489.685489327116</v>
      </c>
      <c r="C67" s="525">
        <f>avgpoinc!AX60</f>
        <v>11962.168844049125</v>
      </c>
      <c r="D67" s="524">
        <f>avgpoinc!AY60</f>
        <v>21065.279031004862</v>
      </c>
      <c r="E67" s="524">
        <f>avgpoinc!AZ60</f>
        <v>22940.224446365766</v>
      </c>
      <c r="F67" s="524">
        <f>avgpoinc!BA60</f>
        <v>6656.5867539951969</v>
      </c>
      <c r="G67" s="525">
        <f>avgpoinc!BB60</f>
        <v>23895.935768972278</v>
      </c>
      <c r="H67" s="534">
        <f>B67*0.5/'TC5'!B67</f>
        <v>0.24810055579291654</v>
      </c>
      <c r="I67" s="545">
        <f>C67*0.5/'TC5'!B67</f>
        <v>0.15227648185100406</v>
      </c>
      <c r="J67" s="551">
        <f>D67*0.5/'TC5'!C67</f>
        <v>0.26355896069435403</v>
      </c>
      <c r="K67" s="544">
        <f>E67*0.5/'TC5'!D67</f>
        <v>0.21068345016101375</v>
      </c>
      <c r="L67" s="551">
        <f>F67*0.5/'TC5'!E67</f>
        <v>0.13546052377205342</v>
      </c>
      <c r="M67" s="552">
        <f>G67*0.5/'TC5'!F67</f>
        <v>0.19609654892701658</v>
      </c>
    </row>
    <row r="68" spans="1:13" x14ac:dyDescent="0.2">
      <c r="A68" s="67">
        <v>1972</v>
      </c>
      <c r="B68" s="564">
        <f>avgpoinc!AW61</f>
        <v>20170.243928975357</v>
      </c>
      <c r="C68" s="525">
        <f>avgpoinc!AX61</f>
        <v>12648.604042535275</v>
      </c>
      <c r="D68" s="524">
        <f>avgpoinc!AY61</f>
        <v>21505.26777293186</v>
      </c>
      <c r="E68" s="524">
        <f>avgpoinc!AZ61</f>
        <v>23685.92360597134</v>
      </c>
      <c r="F68" s="524">
        <f>avgpoinc!BA61</f>
        <v>7233.0331328071388</v>
      </c>
      <c r="G68" s="525">
        <f>avgpoinc!BB61</f>
        <v>24209.825717494983</v>
      </c>
      <c r="H68" s="534">
        <f>B68*0.5/'TC5'!B68</f>
        <v>0.24771622738626323</v>
      </c>
      <c r="I68" s="545">
        <f>C68*0.5/'TC5'!B68</f>
        <v>0.15534093123278581</v>
      </c>
      <c r="J68" s="551">
        <f>D68*0.5/'TC5'!C68</f>
        <v>0.26209999043203425</v>
      </c>
      <c r="K68" s="544">
        <f>E68*0.5/'TC5'!D68</f>
        <v>0.21113775299454574</v>
      </c>
      <c r="L68" s="551">
        <f>F68*0.5/'TC5'!E68</f>
        <v>0.13927886585588567</v>
      </c>
      <c r="M68" s="552">
        <f>G68*0.5/'TC5'!F68</f>
        <v>0.19498367843334563</v>
      </c>
    </row>
    <row r="69" spans="1:13" x14ac:dyDescent="0.2">
      <c r="A69" s="67">
        <v>1973</v>
      </c>
      <c r="B69" s="564">
        <f>avgpoinc!AW62</f>
        <v>21242.605467198919</v>
      </c>
      <c r="C69" s="525">
        <f>avgpoinc!AX62</f>
        <v>13626.139529050866</v>
      </c>
      <c r="D69" s="524">
        <f>avgpoinc!AY62</f>
        <v>22569.238659197788</v>
      </c>
      <c r="E69" s="524">
        <f>avgpoinc!AZ62</f>
        <v>24956.912080183247</v>
      </c>
      <c r="F69" s="524">
        <f>avgpoinc!BA62</f>
        <v>7967.0733830910794</v>
      </c>
      <c r="G69" s="525">
        <f>avgpoinc!BB62</f>
        <v>25559.375674206374</v>
      </c>
      <c r="H69" s="534">
        <f>B69*0.5/'TC5'!B69</f>
        <v>0.25040450175947626</v>
      </c>
      <c r="I69" s="545">
        <f>C69*0.5/'TC5'!B69</f>
        <v>0.16062279577454319</v>
      </c>
      <c r="J69" s="551">
        <f>D69*0.5/'TC5'!C69</f>
        <v>0.26380032529050368</v>
      </c>
      <c r="K69" s="544">
        <f>E69*0.5/'TC5'!D69</f>
        <v>0.21312869619941918</v>
      </c>
      <c r="L69" s="551">
        <f>F69*0.5/'TC5'!E69</f>
        <v>0.14705220783798723</v>
      </c>
      <c r="M69" s="552">
        <f>G69*0.5/'TC5'!F69</f>
        <v>0.1975830687515554</v>
      </c>
    </row>
    <row r="70" spans="1:13" x14ac:dyDescent="0.2">
      <c r="A70" s="67">
        <v>1974</v>
      </c>
      <c r="B70" s="564">
        <f>avgpoinc!AW63</f>
        <v>21032.160232961272</v>
      </c>
      <c r="C70" s="525">
        <f>avgpoinc!AX63</f>
        <v>13866.608800598748</v>
      </c>
      <c r="D70" s="524">
        <f>avgpoinc!AY63</f>
        <v>22182.808643733108</v>
      </c>
      <c r="E70" s="524">
        <f>avgpoinc!AZ63</f>
        <v>24341.075467843806</v>
      </c>
      <c r="F70" s="524">
        <f>avgpoinc!BA63</f>
        <v>8403.9202077444443</v>
      </c>
      <c r="G70" s="525">
        <f>avgpoinc!BB63</f>
        <v>25379.727412963861</v>
      </c>
      <c r="H70" s="534">
        <f>B70*0.5/'TC5'!B70</f>
        <v>0.25519531091140379</v>
      </c>
      <c r="I70" s="545">
        <f>C70*0.5/'TC5'!B70</f>
        <v>0.16825154929210839</v>
      </c>
      <c r="J70" s="551">
        <f>D70*0.5/'TC5'!C70</f>
        <v>0.26685863790316944</v>
      </c>
      <c r="K70" s="544">
        <f>E70*0.5/'TC5'!D70</f>
        <v>0.21566730993890817</v>
      </c>
      <c r="L70" s="551">
        <f>F70*0.5/'TC5'!E70</f>
        <v>0.156991178604585</v>
      </c>
      <c r="M70" s="552">
        <f>G70*0.5/'TC5'!F70</f>
        <v>0.20255098972302221</v>
      </c>
    </row>
    <row r="71" spans="1:13" x14ac:dyDescent="0.2">
      <c r="A71" s="67">
        <v>1975</v>
      </c>
      <c r="B71" s="564">
        <f>avgpoinc!AW64</f>
        <v>20407.361455684295</v>
      </c>
      <c r="C71" s="525">
        <f>avgpoinc!AX64</f>
        <v>13826.870902539044</v>
      </c>
      <c r="D71" s="524">
        <f>avgpoinc!AY64</f>
        <v>20971.319247786101</v>
      </c>
      <c r="E71" s="524">
        <f>avgpoinc!AZ64</f>
        <v>22834.331111238047</v>
      </c>
      <c r="F71" s="524">
        <f>avgpoinc!BA64</f>
        <v>8894.2704449994617</v>
      </c>
      <c r="G71" s="525">
        <f>avgpoinc!BB64</f>
        <v>24599.633459540808</v>
      </c>
      <c r="H71" s="534">
        <f>B71*0.5/'TC5'!B71</f>
        <v>0.25583785553794769</v>
      </c>
      <c r="I71" s="545">
        <f>C71*0.5/'TC5'!B71</f>
        <v>0.17334122337115332</v>
      </c>
      <c r="J71" s="551">
        <f>D71*0.5/'TC5'!C71</f>
        <v>0.2647436113591084</v>
      </c>
      <c r="K71" s="544">
        <f>E71*0.5/'TC5'!D71</f>
        <v>0.21475686196959035</v>
      </c>
      <c r="L71" s="551">
        <f>F71*0.5/'TC5'!E71</f>
        <v>0.16401113440906553</v>
      </c>
      <c r="M71" s="552">
        <f>G71*0.5/'TC5'!F71</f>
        <v>0.20397087492938226</v>
      </c>
    </row>
    <row r="72" spans="1:13" x14ac:dyDescent="0.2">
      <c r="A72" s="67">
        <v>1976</v>
      </c>
      <c r="B72" s="564">
        <f>avgpoinc!AW65</f>
        <v>21281.71344402662</v>
      </c>
      <c r="C72" s="525">
        <f>avgpoinc!AX65</f>
        <v>14619.286506373166</v>
      </c>
      <c r="D72" s="524">
        <f>avgpoinc!AY65</f>
        <v>21812.446437733863</v>
      </c>
      <c r="E72" s="524">
        <f>avgpoinc!AZ65</f>
        <v>23673.311043983296</v>
      </c>
      <c r="F72" s="524">
        <f>avgpoinc!BA65</f>
        <v>9564.5253682546572</v>
      </c>
      <c r="G72" s="525">
        <f>avgpoinc!BB65</f>
        <v>25420.988251454557</v>
      </c>
      <c r="H72" s="534">
        <f>B72*0.5/'TC5'!B72</f>
        <v>0.2573866987725637</v>
      </c>
      <c r="I72" s="545">
        <f>C72*0.5/'TC5'!B72</f>
        <v>0.17680953660908472</v>
      </c>
      <c r="J72" s="551">
        <f>D72*0.5/'TC5'!C72</f>
        <v>0.26576356220829211</v>
      </c>
      <c r="K72" s="544">
        <f>E72*0.5/'TC5'!D72</f>
        <v>0.21570200116553909</v>
      </c>
      <c r="L72" s="551">
        <f>F72*0.5/'TC5'!E72</f>
        <v>0.16810565037110339</v>
      </c>
      <c r="M72" s="552">
        <f>G72*0.5/'TC5'!F72</f>
        <v>0.20427479485272215</v>
      </c>
    </row>
    <row r="73" spans="1:13" x14ac:dyDescent="0.2">
      <c r="A73" s="67">
        <v>1977</v>
      </c>
      <c r="B73" s="564">
        <f>avgpoinc!AW66</f>
        <v>21842.908720168074</v>
      </c>
      <c r="C73" s="525">
        <f>avgpoinc!AX66</f>
        <v>15173.220037838322</v>
      </c>
      <c r="D73" s="524">
        <f>avgpoinc!AY66</f>
        <v>22221.863849105022</v>
      </c>
      <c r="E73" s="524">
        <f>avgpoinc!AZ66</f>
        <v>24151.204712937513</v>
      </c>
      <c r="F73" s="524">
        <f>avgpoinc!BA66</f>
        <v>10131.734007805517</v>
      </c>
      <c r="G73" s="525">
        <f>avgpoinc!BB66</f>
        <v>25617.082461733899</v>
      </c>
      <c r="H73" s="534">
        <f>B73*0.5/'TC5'!B73</f>
        <v>0.25621480108550543</v>
      </c>
      <c r="I73" s="545">
        <f>C73*0.5/'TC5'!B73</f>
        <v>0.17798012176976385</v>
      </c>
      <c r="J73" s="551">
        <f>D73*0.5/'TC5'!C73</f>
        <v>0.2647190047517114</v>
      </c>
      <c r="K73" s="544">
        <f>E73*0.5/'TC5'!D73</f>
        <v>0.21473930873254687</v>
      </c>
      <c r="L73" s="551">
        <f>F73*0.5/'TC5'!E73</f>
        <v>0.17070512186134579</v>
      </c>
      <c r="M73" s="552">
        <f>G73*0.5/'TC5'!F73</f>
        <v>0.20191219980418396</v>
      </c>
    </row>
    <row r="74" spans="1:13" x14ac:dyDescent="0.2">
      <c r="A74" s="67">
        <v>1978</v>
      </c>
      <c r="B74" s="564">
        <f>avgpoinc!AW67</f>
        <v>22498.76377836644</v>
      </c>
      <c r="C74" s="525">
        <f>avgpoinc!AX67</f>
        <v>15886.126163157795</v>
      </c>
      <c r="D74" s="524">
        <f>avgpoinc!AY67</f>
        <v>22973.735335490284</v>
      </c>
      <c r="E74" s="524">
        <f>avgpoinc!AZ67</f>
        <v>24805.66951152607</v>
      </c>
      <c r="F74" s="524">
        <f>avgpoinc!BA67</f>
        <v>10857.369992301772</v>
      </c>
      <c r="G74" s="525">
        <f>avgpoinc!BB67</f>
        <v>26086.113132213744</v>
      </c>
      <c r="H74" s="534">
        <f>B74*0.5/'TC5'!B74</f>
        <v>0.25485104412151216</v>
      </c>
      <c r="I74" s="545">
        <f>C74*0.5/'TC5'!B74</f>
        <v>0.17994747976418779</v>
      </c>
      <c r="J74" s="551">
        <f>D74*0.5/'TC5'!C74</f>
        <v>0.26325631025470031</v>
      </c>
      <c r="K74" s="544">
        <f>E74*0.5/'TC5'!D74</f>
        <v>0.21405957290972211</v>
      </c>
      <c r="L74" s="551">
        <f>F74*0.5/'TC5'!E74</f>
        <v>0.17519546600839675</v>
      </c>
      <c r="M74" s="552">
        <f>G74*0.5/'TC5'!F74</f>
        <v>0.19980428500696945</v>
      </c>
    </row>
    <row r="75" spans="1:13" x14ac:dyDescent="0.2">
      <c r="A75" s="72">
        <v>1979</v>
      </c>
      <c r="B75" s="565">
        <f>avgpoinc!AW68</f>
        <v>22624.2179125496</v>
      </c>
      <c r="C75" s="527">
        <f>avgpoinc!AX68</f>
        <v>16167.476920480492</v>
      </c>
      <c r="D75" s="526">
        <f>avgpoinc!AY68</f>
        <v>23099.39749251003</v>
      </c>
      <c r="E75" s="526">
        <f>avgpoinc!AZ68</f>
        <v>24843.973028311608</v>
      </c>
      <c r="F75" s="526">
        <f>avgpoinc!BA68</f>
        <v>11197.669391620077</v>
      </c>
      <c r="G75" s="527">
        <f>avgpoinc!BB68</f>
        <v>26096.821458258863</v>
      </c>
      <c r="H75" s="536">
        <f>B75*0.5/'TC5'!B75</f>
        <v>0.2553144097328186</v>
      </c>
      <c r="I75" s="547">
        <f>C75*0.5/'TC5'!B75</f>
        <v>0.1824500560760498</v>
      </c>
      <c r="J75" s="553">
        <f>D75*0.5/'TC5'!C75</f>
        <v>0.26437294483184814</v>
      </c>
      <c r="K75" s="547">
        <f>E75*0.5/'TC5'!D75</f>
        <v>0.2142409682273865</v>
      </c>
      <c r="L75" s="553">
        <f>F75*0.5/'TC5'!E75</f>
        <v>0.17840838432312012</v>
      </c>
      <c r="M75" s="554">
        <f>G75*0.5/'TC5'!F75</f>
        <v>0.20000278949737546</v>
      </c>
    </row>
    <row r="76" spans="1:13" x14ac:dyDescent="0.2">
      <c r="A76" s="67">
        <v>1980</v>
      </c>
      <c r="B76" s="564">
        <f>avgpoinc!AW69</f>
        <v>22021.256698151956</v>
      </c>
      <c r="C76" s="525">
        <f>avgpoinc!AX69</f>
        <v>16037.765727676915</v>
      </c>
      <c r="D76" s="524">
        <f>avgpoinc!AY69</f>
        <v>22209.657472480725</v>
      </c>
      <c r="E76" s="524">
        <f>avgpoinc!AZ69</f>
        <v>23825.418835057666</v>
      </c>
      <c r="F76" s="524">
        <f>avgpoinc!BA69</f>
        <v>11399.763993367835</v>
      </c>
      <c r="G76" s="525">
        <f>avgpoinc!BB69</f>
        <v>25300.013044576706</v>
      </c>
      <c r="H76" s="533">
        <f>B76*0.5/'TC5'!B76</f>
        <v>0.25596684217453003</v>
      </c>
      <c r="I76" s="544">
        <f>C76*0.5/'TC5'!B76</f>
        <v>0.18641698360443118</v>
      </c>
      <c r="J76" s="551">
        <f>D76*0.5/'TC5'!C76</f>
        <v>0.26345181465148926</v>
      </c>
      <c r="K76" s="544">
        <f>E76*0.5/'TC5'!D76</f>
        <v>0.21445924043655393</v>
      </c>
      <c r="L76" s="551">
        <f>F76*0.5/'TC5'!E76</f>
        <v>0.18244516849517822</v>
      </c>
      <c r="M76" s="552">
        <f>G76*0.5/'TC5'!F76</f>
        <v>0.2008126974105835</v>
      </c>
    </row>
    <row r="77" spans="1:13" x14ac:dyDescent="0.2">
      <c r="A77" s="67">
        <v>1981</v>
      </c>
      <c r="B77" s="564">
        <f>avgpoinc!AW70</f>
        <v>21615.334405608861</v>
      </c>
      <c r="C77" s="525">
        <f>avgpoinc!AX70</f>
        <v>15992.931851703061</v>
      </c>
      <c r="D77" s="524">
        <f>avgpoinc!AY70</f>
        <v>21392.214191434214</v>
      </c>
      <c r="E77" s="524">
        <f>avgpoinc!AZ70</f>
        <v>23148.472848640267</v>
      </c>
      <c r="F77" s="524">
        <f>avgpoinc!BA70</f>
        <v>11666.477118355819</v>
      </c>
      <c r="G77" s="525">
        <f>avgpoinc!BB70</f>
        <v>24749.353214352683</v>
      </c>
      <c r="H77" s="533">
        <f>B77*0.5/'TC5'!B77</f>
        <v>0.24933230876922607</v>
      </c>
      <c r="I77" s="544">
        <f>C77*0.5/'TC5'!B77</f>
        <v>0.1844780445098877</v>
      </c>
      <c r="J77" s="551">
        <f>D77*0.5/'TC5'!C77</f>
        <v>0.25510990619659424</v>
      </c>
      <c r="K77" s="544">
        <f>E77*0.5/'TC5'!D77</f>
        <v>0.20956087112426758</v>
      </c>
      <c r="L77" s="551">
        <f>F77*0.5/'TC5'!E77</f>
        <v>0.18112200498580933</v>
      </c>
      <c r="M77" s="552">
        <f>G77*0.5/'TC5'!F77</f>
        <v>0.19574642181396487</v>
      </c>
    </row>
    <row r="78" spans="1:13" x14ac:dyDescent="0.2">
      <c r="A78" s="67">
        <v>1982</v>
      </c>
      <c r="B78" s="564">
        <f>avgpoinc!AW71</f>
        <v>20178.398810623483</v>
      </c>
      <c r="C78" s="525">
        <f>avgpoinc!AX71</f>
        <v>15018.961454798595</v>
      </c>
      <c r="D78" s="524">
        <f>avgpoinc!AY71</f>
        <v>19671.916566517801</v>
      </c>
      <c r="E78" s="524">
        <f>avgpoinc!AZ71</f>
        <v>21324.605726191054</v>
      </c>
      <c r="F78" s="524">
        <f>avgpoinc!BA71</f>
        <v>11202.487694507263</v>
      </c>
      <c r="G78" s="525">
        <f>avgpoinc!BB71</f>
        <v>22978.756588040102</v>
      </c>
      <c r="H78" s="533">
        <f>B78*0.5/'TC5'!B78</f>
        <v>0.24066799879074097</v>
      </c>
      <c r="I78" s="544">
        <f>C78*0.5/'TC5'!B78</f>
        <v>0.17913132905960083</v>
      </c>
      <c r="J78" s="551">
        <f>D78*0.5/'TC5'!C78</f>
        <v>0.24484306573867795</v>
      </c>
      <c r="K78" s="544">
        <f>E78*0.5/'TC5'!D78</f>
        <v>0.20071375370025632</v>
      </c>
      <c r="L78" s="551">
        <f>F78*0.5/'TC5'!E78</f>
        <v>0.17673808336257935</v>
      </c>
      <c r="M78" s="552">
        <f>G78*0.5/'TC5'!F78</f>
        <v>0.18835157155990603</v>
      </c>
    </row>
    <row r="79" spans="1:13" x14ac:dyDescent="0.2">
      <c r="A79" s="67">
        <v>1983</v>
      </c>
      <c r="B79" s="564">
        <f>avgpoinc!AW72</f>
        <v>19729.063853995482</v>
      </c>
      <c r="C79" s="525">
        <f>avgpoinc!AX72</f>
        <v>14911.270269217206</v>
      </c>
      <c r="D79" s="524">
        <f>avgpoinc!AY72</f>
        <v>19035.491972950986</v>
      </c>
      <c r="E79" s="524">
        <f>avgpoinc!AZ72</f>
        <v>20469.544415627723</v>
      </c>
      <c r="F79" s="524">
        <f>avgpoinc!BA72</f>
        <v>11442.407429583658</v>
      </c>
      <c r="G79" s="525">
        <f>avgpoinc!BB72</f>
        <v>22359.290647945119</v>
      </c>
      <c r="H79" s="533">
        <f>B79*0.5/'TC5'!B79</f>
        <v>0.23167574405670169</v>
      </c>
      <c r="I79" s="544">
        <f>C79*0.5/'TC5'!B79</f>
        <v>0.17510104179382327</v>
      </c>
      <c r="J79" s="551">
        <f>D79*0.5/'TC5'!C79</f>
        <v>0.23510468006134036</v>
      </c>
      <c r="K79" s="544">
        <f>E79*0.5/'TC5'!D79</f>
        <v>0.19248408079147339</v>
      </c>
      <c r="L79" s="551">
        <f>F79*0.5/'TC5'!E79</f>
        <v>0.1738707423210144</v>
      </c>
      <c r="M79" s="552">
        <f>G79*0.5/'TC5'!F79</f>
        <v>0.18130534887313843</v>
      </c>
    </row>
    <row r="80" spans="1:13" x14ac:dyDescent="0.2">
      <c r="A80" s="67">
        <v>1984</v>
      </c>
      <c r="B80" s="564">
        <f>avgpoinc!AW73</f>
        <v>20313.942879181981</v>
      </c>
      <c r="C80" s="525">
        <f>avgpoinc!AX73</f>
        <v>15374.939713547976</v>
      </c>
      <c r="D80" s="524">
        <f>avgpoinc!AY73</f>
        <v>19524.296990364826</v>
      </c>
      <c r="E80" s="524">
        <f>avgpoinc!AZ73</f>
        <v>21476.609617518174</v>
      </c>
      <c r="F80" s="524">
        <f>avgpoinc!BA73</f>
        <v>11561.665658887485</v>
      </c>
      <c r="G80" s="525">
        <f>avgpoinc!BB73</f>
        <v>22985.949726491512</v>
      </c>
      <c r="H80" s="533">
        <f>B80*0.5/'TC5'!B80</f>
        <v>0.22364288568496701</v>
      </c>
      <c r="I80" s="544">
        <f>C80*0.5/'TC5'!B80</f>
        <v>0.16926777362823489</v>
      </c>
      <c r="J80" s="551">
        <f>D80*0.5/'TC5'!C80</f>
        <v>0.22693789005279544</v>
      </c>
      <c r="K80" s="544">
        <f>E80*0.5/'TC5'!D80</f>
        <v>0.18974924087524414</v>
      </c>
      <c r="L80" s="551">
        <f>F80*0.5/'TC5'!E80</f>
        <v>0.16453385353088379</v>
      </c>
      <c r="M80" s="552">
        <f>G80*0.5/'TC5'!F80</f>
        <v>0.17485815286636353</v>
      </c>
    </row>
    <row r="81" spans="1:13" x14ac:dyDescent="0.2">
      <c r="A81" s="67">
        <v>1985</v>
      </c>
      <c r="B81" s="564">
        <f>avgpoinc!AW74</f>
        <v>20488.454017752367</v>
      </c>
      <c r="C81" s="525">
        <f>avgpoinc!AX74</f>
        <v>15481.3481180403</v>
      </c>
      <c r="D81" s="524">
        <f>avgpoinc!AY74</f>
        <v>19694.81240623015</v>
      </c>
      <c r="E81" s="524">
        <f>avgpoinc!AZ74</f>
        <v>21694.059189410626</v>
      </c>
      <c r="F81" s="524">
        <f>avgpoinc!BA74</f>
        <v>11627.372769444357</v>
      </c>
      <c r="G81" s="525">
        <f>avgpoinc!BB74</f>
        <v>23047.170584814092</v>
      </c>
      <c r="H81" s="533">
        <f>B81*0.5/'TC5'!B81</f>
        <v>0.22174060344696048</v>
      </c>
      <c r="I81" s="544">
        <f>C81*0.5/'TC5'!B81</f>
        <v>0.16755014657974243</v>
      </c>
      <c r="J81" s="551">
        <f>D81*0.5/'TC5'!C81</f>
        <v>0.22554349899291995</v>
      </c>
      <c r="K81" s="544">
        <f>E81*0.5/'TC5'!D81</f>
        <v>0.18871223926544187</v>
      </c>
      <c r="L81" s="551">
        <f>F81*0.5/'TC5'!E81</f>
        <v>0.16195571422576907</v>
      </c>
      <c r="M81" s="552">
        <f>G81*0.5/'TC5'!F81</f>
        <v>0.1731143593788147</v>
      </c>
    </row>
    <row r="82" spans="1:13" x14ac:dyDescent="0.2">
      <c r="A82" s="67">
        <v>1986</v>
      </c>
      <c r="B82" s="564">
        <f>avgpoinc!AW75</f>
        <v>20503.718859992689</v>
      </c>
      <c r="C82" s="525">
        <f>avgpoinc!AX75</f>
        <v>15503.137601924072</v>
      </c>
      <c r="D82" s="524">
        <f>avgpoinc!AY75</f>
        <v>19637.957314869691</v>
      </c>
      <c r="E82" s="524">
        <f>avgpoinc!AZ75</f>
        <v>21634.486298573607</v>
      </c>
      <c r="F82" s="524">
        <f>avgpoinc!BA75</f>
        <v>11744.60206691924</v>
      </c>
      <c r="G82" s="525">
        <f>avgpoinc!BB75</f>
        <v>22666.852009035218</v>
      </c>
      <c r="H82" s="533">
        <f>B82*0.5/'TC5'!B82</f>
        <v>0.21995693445205688</v>
      </c>
      <c r="I82" s="544">
        <f>C82*0.5/'TC5'!B82</f>
        <v>0.16631239652633667</v>
      </c>
      <c r="J82" s="551">
        <f>D82*0.5/'TC5'!C82</f>
        <v>0.22166472673416135</v>
      </c>
      <c r="K82" s="544">
        <f>E82*0.5/'TC5'!D82</f>
        <v>0.18575018644332883</v>
      </c>
      <c r="L82" s="551">
        <f>F82*0.5/'TC5'!E82</f>
        <v>0.16274529695510864</v>
      </c>
      <c r="M82" s="552">
        <f>G82*0.5/'TC5'!F82</f>
        <v>0.17005980014801028</v>
      </c>
    </row>
    <row r="83" spans="1:13" x14ac:dyDescent="0.2">
      <c r="A83" s="67">
        <v>1987</v>
      </c>
      <c r="B83" s="564">
        <f>avgpoinc!AW76</f>
        <v>21123.100800471813</v>
      </c>
      <c r="C83" s="525">
        <f>avgpoinc!AX76</f>
        <v>16249.261659839867</v>
      </c>
      <c r="D83" s="524">
        <f>avgpoinc!AY76</f>
        <v>20235.478113033154</v>
      </c>
      <c r="E83" s="524">
        <f>avgpoinc!AZ76</f>
        <v>21871.71080429856</v>
      </c>
      <c r="F83" s="524">
        <f>avgpoinc!BA76</f>
        <v>12599.324562195136</v>
      </c>
      <c r="G83" s="525">
        <f>avgpoinc!BB76</f>
        <v>23218.860905778598</v>
      </c>
      <c r="H83" s="533">
        <f>B83*0.5/'TC5'!B83</f>
        <v>0.21994572877883908</v>
      </c>
      <c r="I83" s="544">
        <f>C83*0.5/'TC5'!B83</f>
        <v>0.16919654607772827</v>
      </c>
      <c r="J83" s="551">
        <f>D83*0.5/'TC5'!C83</f>
        <v>0.21932774782180783</v>
      </c>
      <c r="K83" s="544">
        <f>E83*0.5/'TC5'!D83</f>
        <v>0.18326932191848758</v>
      </c>
      <c r="L83" s="551">
        <f>F83*0.5/'TC5'!E83</f>
        <v>0.16881257295608521</v>
      </c>
      <c r="M83" s="552">
        <f>G83*0.5/'TC5'!F83</f>
        <v>0.17040646076202393</v>
      </c>
    </row>
    <row r="84" spans="1:13" x14ac:dyDescent="0.2">
      <c r="A84" s="67">
        <v>1988</v>
      </c>
      <c r="B84" s="564">
        <f>avgpoinc!AW77</f>
        <v>21324.3608871871</v>
      </c>
      <c r="C84" s="525">
        <f>avgpoinc!AX77</f>
        <v>16531.772655632183</v>
      </c>
      <c r="D84" s="524">
        <f>avgpoinc!AY77</f>
        <v>20554.251376002889</v>
      </c>
      <c r="E84" s="524">
        <f>avgpoinc!AZ77</f>
        <v>22163.841173627843</v>
      </c>
      <c r="F84" s="524">
        <f>avgpoinc!BA77</f>
        <v>12863.340155908814</v>
      </c>
      <c r="G84" s="525">
        <f>avgpoinc!BB77</f>
        <v>23433.781632337825</v>
      </c>
      <c r="H84" s="533">
        <f>B84*0.5/'TC5'!B84</f>
        <v>0.21308690309524536</v>
      </c>
      <c r="I84" s="544">
        <f>C84*0.5/'TC5'!B84</f>
        <v>0.16519623994827273</v>
      </c>
      <c r="J84" s="551">
        <f>D84*0.5/'TC5'!C84</f>
        <v>0.21155166625976562</v>
      </c>
      <c r="K84" s="544">
        <f>E84*0.5/'TC5'!D84</f>
        <v>0.17704302072525024</v>
      </c>
      <c r="L84" s="551">
        <f>F84*0.5/'TC5'!E84</f>
        <v>0.16738462448120117</v>
      </c>
      <c r="M84" s="552">
        <f>G84*0.5/'TC5'!F84</f>
        <v>0.16547936201095581</v>
      </c>
    </row>
    <row r="85" spans="1:13" x14ac:dyDescent="0.2">
      <c r="A85" s="72">
        <v>1989</v>
      </c>
      <c r="B85" s="565">
        <f>avgpoinc!AW78</f>
        <v>21954.951758396404</v>
      </c>
      <c r="C85" s="527">
        <f>avgpoinc!AX78</f>
        <v>17236.941886370572</v>
      </c>
      <c r="D85" s="526">
        <f>avgpoinc!AY78</f>
        <v>21124.912963338367</v>
      </c>
      <c r="E85" s="526">
        <f>avgpoinc!AZ78</f>
        <v>22796.97051209538</v>
      </c>
      <c r="F85" s="526">
        <f>avgpoinc!BA78</f>
        <v>13535.979029074133</v>
      </c>
      <c r="G85" s="527">
        <f>avgpoinc!BB78</f>
        <v>24157.583329694542</v>
      </c>
      <c r="H85" s="536">
        <f>B85*0.5/'TC5'!B85</f>
        <v>0.21677649021148682</v>
      </c>
      <c r="I85" s="547">
        <f>C85*0.5/'TC5'!B85</f>
        <v>0.17019230127334595</v>
      </c>
      <c r="J85" s="553">
        <f>D85*0.5/'TC5'!C85</f>
        <v>0.21557706594467163</v>
      </c>
      <c r="K85" s="547">
        <f>E85*0.5/'TC5'!D85</f>
        <v>0.18183094263076779</v>
      </c>
      <c r="L85" s="553">
        <f>F85*0.5/'TC5'!E85</f>
        <v>0.17104333639144897</v>
      </c>
      <c r="M85" s="554">
        <f>G85*0.5/'TC5'!F85</f>
        <v>0.16934722661972043</v>
      </c>
    </row>
    <row r="86" spans="1:13" x14ac:dyDescent="0.2">
      <c r="A86" s="67">
        <v>1990</v>
      </c>
      <c r="B86" s="564">
        <f>avgpoinc!AW79</f>
        <v>21992.550715788599</v>
      </c>
      <c r="C86" s="525">
        <f>avgpoinc!AX79</f>
        <v>17402.922416645888</v>
      </c>
      <c r="D86" s="524">
        <f>avgpoinc!AY79</f>
        <v>21101.931122142047</v>
      </c>
      <c r="E86" s="524">
        <f>avgpoinc!AZ79</f>
        <v>22633.687321062578</v>
      </c>
      <c r="F86" s="524">
        <f>avgpoinc!BA79</f>
        <v>13885.807617442068</v>
      </c>
      <c r="G86" s="525">
        <f>avgpoinc!BB79</f>
        <v>24142.281600411461</v>
      </c>
      <c r="H86" s="533">
        <f>B86*0.5/'TC5'!B86</f>
        <v>0.21733760833740234</v>
      </c>
      <c r="I86" s="544">
        <f>C86*0.5/'TC5'!B86</f>
        <v>0.17198139429092407</v>
      </c>
      <c r="J86" s="551">
        <f>D86*0.5/'TC5'!C86</f>
        <v>0.21546643972396848</v>
      </c>
      <c r="K86" s="544">
        <f>E86*0.5/'TC5'!D86</f>
        <v>0.18123048543930054</v>
      </c>
      <c r="L86" s="551">
        <f>F86*0.5/'TC5'!E86</f>
        <v>0.17494088411331177</v>
      </c>
      <c r="M86" s="552">
        <f>G86*0.5/'TC5'!F86</f>
        <v>0.16988867521286011</v>
      </c>
    </row>
    <row r="87" spans="1:13" x14ac:dyDescent="0.2">
      <c r="A87" s="67">
        <v>1991</v>
      </c>
      <c r="B87" s="564">
        <f>avgpoinc!AW80</f>
        <v>21725.879641275675</v>
      </c>
      <c r="C87" s="525">
        <f>avgpoinc!AX80</f>
        <v>17431.638587175727</v>
      </c>
      <c r="D87" s="524">
        <f>avgpoinc!AY80</f>
        <v>20674.384634541941</v>
      </c>
      <c r="E87" s="524">
        <f>avgpoinc!AZ80</f>
        <v>21999.13911135849</v>
      </c>
      <c r="F87" s="524">
        <f>avgpoinc!BA80</f>
        <v>14273.013930755824</v>
      </c>
      <c r="G87" s="525">
        <f>avgpoinc!BB80</f>
        <v>23891.642340063514</v>
      </c>
      <c r="H87" s="533">
        <f>B87*0.5/'TC5'!B87</f>
        <v>0.21918964385986331</v>
      </c>
      <c r="I87" s="544">
        <f>C87*0.5/'TC5'!B87</f>
        <v>0.17586559057235721</v>
      </c>
      <c r="J87" s="551">
        <f>D87*0.5/'TC5'!C87</f>
        <v>0.2172577977180481</v>
      </c>
      <c r="K87" s="544">
        <f>E87*0.5/'TC5'!D87</f>
        <v>0.18306118249893186</v>
      </c>
      <c r="L87" s="551">
        <f>F87*0.5/'TC5'!E87</f>
        <v>0.17904025316238406</v>
      </c>
      <c r="M87" s="552">
        <f>G87*0.5/'TC5'!F87</f>
        <v>0.17217200994491574</v>
      </c>
    </row>
    <row r="88" spans="1:13" x14ac:dyDescent="0.2">
      <c r="A88" s="67">
        <v>1992</v>
      </c>
      <c r="B88" s="564">
        <f>avgpoinc!AW81</f>
        <v>21743.981009366216</v>
      </c>
      <c r="C88" s="525">
        <f>avgpoinc!AX81</f>
        <v>17592.157519890879</v>
      </c>
      <c r="D88" s="524">
        <f>avgpoinc!AY81</f>
        <v>20735.404050742145</v>
      </c>
      <c r="E88" s="524">
        <f>avgpoinc!AZ81</f>
        <v>21776.232720059732</v>
      </c>
      <c r="F88" s="524">
        <f>avgpoinc!BA81</f>
        <v>14677.899569738</v>
      </c>
      <c r="G88" s="525">
        <f>avgpoinc!BB81</f>
        <v>23806.364632711411</v>
      </c>
      <c r="H88" s="533">
        <f>B88*0.5/'TC5'!B88</f>
        <v>0.21520835161209106</v>
      </c>
      <c r="I88" s="544">
        <f>C88*0.5/'TC5'!B88</f>
        <v>0.17411619424819946</v>
      </c>
      <c r="J88" s="551">
        <f>D88*0.5/'TC5'!C88</f>
        <v>0.21295547485351562</v>
      </c>
      <c r="K88" s="544">
        <f>E88*0.5/'TC5'!D88</f>
        <v>0.17779994010925293</v>
      </c>
      <c r="L88" s="551">
        <f>F88*0.5/'TC5'!E88</f>
        <v>0.180184006690979</v>
      </c>
      <c r="M88" s="552">
        <f>G88*0.5/'TC5'!F88</f>
        <v>0.16915655136108398</v>
      </c>
    </row>
    <row r="89" spans="1:13" x14ac:dyDescent="0.2">
      <c r="A89" s="67">
        <v>1993</v>
      </c>
      <c r="B89" s="564">
        <f>avgpoinc!AW82</f>
        <v>22344.881042806894</v>
      </c>
      <c r="C89" s="525">
        <f>avgpoinc!AX82</f>
        <v>18079.353451551069</v>
      </c>
      <c r="D89" s="524">
        <f>avgpoinc!AY82</f>
        <v>21478.076109863425</v>
      </c>
      <c r="E89" s="524">
        <f>avgpoinc!AZ82</f>
        <v>22491.47113402767</v>
      </c>
      <c r="F89" s="524">
        <f>avgpoinc!BA82</f>
        <v>15080.720220797395</v>
      </c>
      <c r="G89" s="525">
        <f>avgpoinc!BB82</f>
        <v>24397.189296710054</v>
      </c>
      <c r="H89" s="533">
        <f>B89*0.5/'TC5'!B89</f>
        <v>0.21929174661636353</v>
      </c>
      <c r="I89" s="544">
        <f>C89*0.5/'TC5'!B89</f>
        <v>0.17743003368377686</v>
      </c>
      <c r="J89" s="551">
        <f>D89*0.5/'TC5'!C89</f>
        <v>0.21841663122177127</v>
      </c>
      <c r="K89" s="544">
        <f>E89*0.5/'TC5'!D89</f>
        <v>0.18176579475402832</v>
      </c>
      <c r="L89" s="551">
        <f>F89*0.5/'TC5'!E89</f>
        <v>0.18363177776336667</v>
      </c>
      <c r="M89" s="552">
        <f>G89*0.5/'TC5'!F89</f>
        <v>0.17210060358047485</v>
      </c>
    </row>
    <row r="90" spans="1:13" x14ac:dyDescent="0.2">
      <c r="A90" s="67">
        <v>1994</v>
      </c>
      <c r="B90" s="564">
        <f>avgpoinc!AW83</f>
        <v>23063.118989095539</v>
      </c>
      <c r="C90" s="525">
        <f>avgpoinc!AX83</f>
        <v>18809.156198225912</v>
      </c>
      <c r="D90" s="524">
        <f>avgpoinc!AY83</f>
        <v>22075.024461516576</v>
      </c>
      <c r="E90" s="524">
        <f>avgpoinc!AZ83</f>
        <v>23247.169482670306</v>
      </c>
      <c r="F90" s="524">
        <f>avgpoinc!BA83</f>
        <v>15771.47042512113</v>
      </c>
      <c r="G90" s="525">
        <f>avgpoinc!BB83</f>
        <v>25025.079367669779</v>
      </c>
      <c r="H90" s="533">
        <f>B90*0.5/'TC5'!B90</f>
        <v>0.21917986869812009</v>
      </c>
      <c r="I90" s="544">
        <f>C90*0.5/'TC5'!B90</f>
        <v>0.17875242233276364</v>
      </c>
      <c r="J90" s="551">
        <f>D90*0.5/'TC5'!C90</f>
        <v>0.21781051158905029</v>
      </c>
      <c r="K90" s="544">
        <f>E90*0.5/'TC5'!D90</f>
        <v>0.18231439590454104</v>
      </c>
      <c r="L90" s="551">
        <f>F90*0.5/'TC5'!E90</f>
        <v>0.18590557575225833</v>
      </c>
      <c r="M90" s="552">
        <f>G90*0.5/'TC5'!F90</f>
        <v>0.17139124870300293</v>
      </c>
    </row>
    <row r="91" spans="1:13" x14ac:dyDescent="0.2">
      <c r="A91" s="67">
        <v>1995</v>
      </c>
      <c r="B91" s="564">
        <f>avgpoinc!AW84</f>
        <v>23219.219263785479</v>
      </c>
      <c r="C91" s="525">
        <f>avgpoinc!AX84</f>
        <v>19289.853060984162</v>
      </c>
      <c r="D91" s="524">
        <f>avgpoinc!AY84</f>
        <v>22048.642222996372</v>
      </c>
      <c r="E91" s="524">
        <f>avgpoinc!AZ84</f>
        <v>23711.253450015527</v>
      </c>
      <c r="F91" s="524">
        <f>avgpoinc!BA84</f>
        <v>16301.987861579461</v>
      </c>
      <c r="G91" s="525">
        <f>avgpoinc!BB84</f>
        <v>25059.359524228326</v>
      </c>
      <c r="H91" s="533">
        <f>B91*0.5/'TC5'!B91</f>
        <v>0.21592092514038086</v>
      </c>
      <c r="I91" s="544">
        <f>C91*0.5/'TC5'!B91</f>
        <v>0.17938083410263062</v>
      </c>
      <c r="J91" s="551">
        <f>D91*0.5/'TC5'!C91</f>
        <v>0.21359002590179443</v>
      </c>
      <c r="K91" s="544">
        <f>E91*0.5/'TC5'!D91</f>
        <v>0.1829833984375</v>
      </c>
      <c r="L91" s="551">
        <f>F91*0.5/'TC5'!E91</f>
        <v>0.18608778715133667</v>
      </c>
      <c r="M91" s="552">
        <f>G91*0.5/'TC5'!F91</f>
        <v>0.16814678907394409</v>
      </c>
    </row>
    <row r="92" spans="1:13" x14ac:dyDescent="0.2">
      <c r="A92" s="67">
        <v>1996</v>
      </c>
      <c r="B92" s="564">
        <f>avgpoinc!AW85</f>
        <v>23507.391939449921</v>
      </c>
      <c r="C92" s="525">
        <f>avgpoinc!AX85</f>
        <v>19606.351422530675</v>
      </c>
      <c r="D92" s="524">
        <f>avgpoinc!AY85</f>
        <v>22182.927600564879</v>
      </c>
      <c r="E92" s="524">
        <f>avgpoinc!AZ85</f>
        <v>23571.712348246205</v>
      </c>
      <c r="F92" s="524">
        <f>avgpoinc!BA85</f>
        <v>16781.537943597887</v>
      </c>
      <c r="G92" s="525">
        <f>avgpoinc!BB85</f>
        <v>25088.268406269835</v>
      </c>
      <c r="H92" s="533">
        <f>B92*0.5/'TC5'!B92</f>
        <v>0.21191334724426267</v>
      </c>
      <c r="I92" s="544">
        <f>C92*0.5/'TC5'!B92</f>
        <v>0.1767464280128479</v>
      </c>
      <c r="J92" s="551">
        <f>D92*0.5/'TC5'!C92</f>
        <v>0.21025729179382327</v>
      </c>
      <c r="K92" s="544">
        <f>E92*0.5/'TC5'!D92</f>
        <v>0.17805010080337527</v>
      </c>
      <c r="L92" s="551">
        <f>F92*0.5/'TC5'!E92</f>
        <v>0.18416231870651245</v>
      </c>
      <c r="M92" s="552">
        <f>G92*0.5/'TC5'!F92</f>
        <v>0.16429018974304202</v>
      </c>
    </row>
    <row r="93" spans="1:13" x14ac:dyDescent="0.2">
      <c r="A93" s="67">
        <v>1997</v>
      </c>
      <c r="B93" s="564">
        <f>avgpoinc!AW86</f>
        <v>23983.780378251267</v>
      </c>
      <c r="C93" s="525">
        <f>avgpoinc!AX86</f>
        <v>19897.925921841059</v>
      </c>
      <c r="D93" s="524">
        <f>avgpoinc!AY86</f>
        <v>22666.428837788375</v>
      </c>
      <c r="E93" s="524">
        <f>avgpoinc!AZ86</f>
        <v>24091.995113782588</v>
      </c>
      <c r="F93" s="524">
        <f>avgpoinc!BA86</f>
        <v>17061.294475407754</v>
      </c>
      <c r="G93" s="525">
        <f>avgpoinc!BB86</f>
        <v>25586.089733253677</v>
      </c>
      <c r="H93" s="533">
        <f>B93*0.5/'TC5'!B93</f>
        <v>0.20862859487533569</v>
      </c>
      <c r="I93" s="544">
        <f>C93*0.5/'TC5'!B93</f>
        <v>0.17308682203292847</v>
      </c>
      <c r="J93" s="551">
        <f>D93*0.5/'TC5'!C93</f>
        <v>0.20704787969589233</v>
      </c>
      <c r="K93" s="544">
        <f>E93*0.5/'TC5'!D93</f>
        <v>0.17413866519927979</v>
      </c>
      <c r="L93" s="551">
        <f>F93*0.5/'TC5'!E93</f>
        <v>0.1820706129074097</v>
      </c>
      <c r="M93" s="552">
        <f>G93*0.5/'TC5'!F93</f>
        <v>0.1618237495422363</v>
      </c>
    </row>
    <row r="94" spans="1:13" x14ac:dyDescent="0.2">
      <c r="A94" s="67">
        <v>1998</v>
      </c>
      <c r="B94" s="564">
        <f>avgpoinc!AW87</f>
        <v>24787.46224367887</v>
      </c>
      <c r="C94" s="525">
        <f>avgpoinc!AX87</f>
        <v>20621.574901266162</v>
      </c>
      <c r="D94" s="524">
        <f>avgpoinc!AY87</f>
        <v>23549.86829785864</v>
      </c>
      <c r="E94" s="524">
        <f>avgpoinc!AZ87</f>
        <v>24858.693080567631</v>
      </c>
      <c r="F94" s="524">
        <f>avgpoinc!BA87</f>
        <v>17694.729749514765</v>
      </c>
      <c r="G94" s="525">
        <f>avgpoinc!BB87</f>
        <v>26211.457410505012</v>
      </c>
      <c r="H94" s="533">
        <f>B94*0.5/'TC5'!B94</f>
        <v>0.20766967535018921</v>
      </c>
      <c r="I94" s="544">
        <f>C94*0.5/'TC5'!B94</f>
        <v>0.17276781797409058</v>
      </c>
      <c r="J94" s="551">
        <f>D94*0.5/'TC5'!C94</f>
        <v>0.20592015981674192</v>
      </c>
      <c r="K94" s="544">
        <f>E94*0.5/'TC5'!D94</f>
        <v>0.1733938455581665</v>
      </c>
      <c r="L94" s="551">
        <f>F94*0.5/'TC5'!E94</f>
        <v>0.18155050277709964</v>
      </c>
      <c r="M94" s="552">
        <f>G94*0.5/'TC5'!F94</f>
        <v>0.16015535593032837</v>
      </c>
    </row>
    <row r="95" spans="1:13" x14ac:dyDescent="0.2">
      <c r="A95" s="72">
        <v>1999</v>
      </c>
      <c r="B95" s="565">
        <f>avgpoinc!AW88</f>
        <v>25195.799224322946</v>
      </c>
      <c r="C95" s="527">
        <f>avgpoinc!AX88</f>
        <v>20895.607314841429</v>
      </c>
      <c r="D95" s="526">
        <f>avgpoinc!AY88</f>
        <v>23746.79960512539</v>
      </c>
      <c r="E95" s="526">
        <f>avgpoinc!AZ88</f>
        <v>25183.013649171684</v>
      </c>
      <c r="F95" s="526">
        <f>avgpoinc!BA88</f>
        <v>17959.554616153833</v>
      </c>
      <c r="G95" s="527">
        <f>avgpoinc!BB88</f>
        <v>26341.328615530347</v>
      </c>
      <c r="H95" s="536">
        <f>B95*0.5/'TC5'!B95</f>
        <v>0.20487087965011597</v>
      </c>
      <c r="I95" s="547">
        <f>C95*0.5/'TC5'!B95</f>
        <v>0.16990536451339724</v>
      </c>
      <c r="J95" s="553">
        <f>D95*0.5/'TC5'!C95</f>
        <v>0.20092958211898804</v>
      </c>
      <c r="K95" s="547">
        <f>E95*0.5/'TC5'!D95</f>
        <v>0.17009896039962769</v>
      </c>
      <c r="L95" s="553">
        <f>F95*0.5/'TC5'!E95</f>
        <v>0.17929404973983767</v>
      </c>
      <c r="M95" s="554">
        <f>G95*0.5/'TC5'!F95</f>
        <v>0.15687090158462524</v>
      </c>
    </row>
    <row r="96" spans="1:13" x14ac:dyDescent="0.2">
      <c r="A96" s="77">
        <v>2000</v>
      </c>
      <c r="B96" s="566">
        <f>avgpoinc!AW89</f>
        <v>25679.723204348884</v>
      </c>
      <c r="C96" s="529">
        <f>avgpoinc!AX89</f>
        <v>21357.555243595023</v>
      </c>
      <c r="D96" s="528">
        <f>avgpoinc!AY89</f>
        <v>24190.288095073076</v>
      </c>
      <c r="E96" s="528">
        <f>avgpoinc!AZ89</f>
        <v>25665.848753341495</v>
      </c>
      <c r="F96" s="528">
        <f>avgpoinc!BA89</f>
        <v>18382.865322281959</v>
      </c>
      <c r="G96" s="529">
        <f>avgpoinc!BB89</f>
        <v>26710.330444671603</v>
      </c>
      <c r="H96" s="537">
        <f>B96*0.5/'TC5'!B96</f>
        <v>0.20217281579971313</v>
      </c>
      <c r="I96" s="548">
        <f>C96*0.5/'TC5'!B96</f>
        <v>0.16814500093460083</v>
      </c>
      <c r="J96" s="555">
        <f>D96*0.5/'TC5'!C96</f>
        <v>0.19910424947738647</v>
      </c>
      <c r="K96" s="548">
        <f>E96*0.5/'TC5'!D96</f>
        <v>0.16797387599945068</v>
      </c>
      <c r="L96" s="555">
        <f>F96*0.5/'TC5'!E96</f>
        <v>0.17783433198928836</v>
      </c>
      <c r="M96" s="556">
        <f>G96*0.5/'TC5'!F96</f>
        <v>0.15426987409591675</v>
      </c>
    </row>
    <row r="97" spans="1:13" x14ac:dyDescent="0.2">
      <c r="A97" s="67">
        <v>2001</v>
      </c>
      <c r="B97" s="564">
        <f>avgpoinc!AW90</f>
        <v>25953.309698737503</v>
      </c>
      <c r="C97" s="525">
        <f>avgpoinc!AX90</f>
        <v>21590.577294142848</v>
      </c>
      <c r="D97" s="524">
        <f>avgpoinc!AY90</f>
        <v>24520.178233401526</v>
      </c>
      <c r="E97" s="524">
        <f>avgpoinc!AZ90</f>
        <v>25957.50102385191</v>
      </c>
      <c r="F97" s="524">
        <f>avgpoinc!BA90</f>
        <v>18521.383243690514</v>
      </c>
      <c r="G97" s="525">
        <f>avgpoinc!BB90</f>
        <v>27369.147611233024</v>
      </c>
      <c r="H97" s="533">
        <f>B97*0.5/'TC5'!B97</f>
        <v>0.20541495084762573</v>
      </c>
      <c r="I97" s="544">
        <f>C97*0.5/'TC5'!B97</f>
        <v>0.17088484764099121</v>
      </c>
      <c r="J97" s="551">
        <f>D97*0.5/'TC5'!C97</f>
        <v>0.20357435941696167</v>
      </c>
      <c r="K97" s="544">
        <f>E97*0.5/'TC5'!D97</f>
        <v>0.17137867212295532</v>
      </c>
      <c r="L97" s="551">
        <f>F97*0.5/'TC5'!E97</f>
        <v>0.17927855253219604</v>
      </c>
      <c r="M97" s="552">
        <f>G97*0.5/'TC5'!F97</f>
        <v>0.15855252742767334</v>
      </c>
    </row>
    <row r="98" spans="1:13" x14ac:dyDescent="0.2">
      <c r="A98" s="67">
        <v>2002</v>
      </c>
      <c r="B98" s="564">
        <f>avgpoinc!AW91</f>
        <v>26098.674522621284</v>
      </c>
      <c r="C98" s="525">
        <f>avgpoinc!AX91</f>
        <v>21760.356687043542</v>
      </c>
      <c r="D98" s="524">
        <f>avgpoinc!AY91</f>
        <v>24754.496037740715</v>
      </c>
      <c r="E98" s="524">
        <f>avgpoinc!AZ91</f>
        <v>25980.079703064595</v>
      </c>
      <c r="F98" s="524">
        <f>avgpoinc!BA91</f>
        <v>18740.738718978933</v>
      </c>
      <c r="G98" s="525">
        <f>avgpoinc!BB91</f>
        <v>27516.865802391356</v>
      </c>
      <c r="H98" s="533">
        <f>B98*0.5/'TC5'!B98</f>
        <v>0.20707428455352786</v>
      </c>
      <c r="I98" s="544">
        <f>C98*0.5/'TC5'!B98</f>
        <v>0.17265284061431888</v>
      </c>
      <c r="J98" s="551">
        <f>D98*0.5/'TC5'!C98</f>
        <v>0.20569545030593875</v>
      </c>
      <c r="K98" s="544">
        <f>E98*0.5/'TC5'!D98</f>
        <v>0.17321681976318357</v>
      </c>
      <c r="L98" s="551">
        <f>F98*0.5/'TC5'!E98</f>
        <v>0.18011683225631717</v>
      </c>
      <c r="M98" s="552">
        <f>G98*0.5/'TC5'!F98</f>
        <v>0.16014832258224485</v>
      </c>
    </row>
    <row r="99" spans="1:13" x14ac:dyDescent="0.2">
      <c r="A99" s="67">
        <v>2003</v>
      </c>
      <c r="B99" s="564">
        <f>avgpoinc!AW92</f>
        <v>26058.982040648571</v>
      </c>
      <c r="C99" s="525">
        <f>avgpoinc!AX92</f>
        <v>21775.245378227908</v>
      </c>
      <c r="D99" s="524">
        <f>avgpoinc!AY92</f>
        <v>24749.710288610404</v>
      </c>
      <c r="E99" s="524">
        <f>avgpoinc!AZ92</f>
        <v>25727.708153981846</v>
      </c>
      <c r="F99" s="524">
        <f>avgpoinc!BA92</f>
        <v>18934.063349695047</v>
      </c>
      <c r="G99" s="525">
        <f>avgpoinc!BB92</f>
        <v>27475.911073635853</v>
      </c>
      <c r="H99" s="533">
        <f>B99*0.5/'TC5'!B99</f>
        <v>0.20473885536193845</v>
      </c>
      <c r="I99" s="544">
        <f>C99*0.5/'TC5'!B99</f>
        <v>0.17108261585235596</v>
      </c>
      <c r="J99" s="551">
        <f>D99*0.5/'TC5'!C99</f>
        <v>0.20284438133239743</v>
      </c>
      <c r="K99" s="544">
        <f>E99*0.5/'TC5'!D99</f>
        <v>0.17060738801956177</v>
      </c>
      <c r="L99" s="551">
        <f>F99*0.5/'TC5'!E99</f>
        <v>0.17918801307678223</v>
      </c>
      <c r="M99" s="552">
        <f>G99*0.5/'TC5'!F99</f>
        <v>0.1582760214805603</v>
      </c>
    </row>
    <row r="100" spans="1:13" x14ac:dyDescent="0.2">
      <c r="A100" s="67">
        <v>2004</v>
      </c>
      <c r="B100" s="564">
        <f>avgpoinc!AW93</f>
        <v>26524.032131569078</v>
      </c>
      <c r="C100" s="525">
        <f>avgpoinc!AX93</f>
        <v>22131.555800323229</v>
      </c>
      <c r="D100" s="524">
        <f>avgpoinc!AY93</f>
        <v>25164.490805272635</v>
      </c>
      <c r="E100" s="524">
        <f>avgpoinc!AZ93</f>
        <v>26263.046005269454</v>
      </c>
      <c r="F100" s="524">
        <f>avgpoinc!BA93</f>
        <v>19154.341490867559</v>
      </c>
      <c r="G100" s="525">
        <f>avgpoinc!BB93</f>
        <v>27881.990907836414</v>
      </c>
      <c r="H100" s="533">
        <f>B100*0.5/'TC5'!B100</f>
        <v>0.20247173309326172</v>
      </c>
      <c r="I100" s="544">
        <f>C100*0.5/'TC5'!B100</f>
        <v>0.1689416766166687</v>
      </c>
      <c r="J100" s="551">
        <f>D100*0.5/'TC5'!C100</f>
        <v>0.1997950077056885</v>
      </c>
      <c r="K100" s="544">
        <f>E100*0.5/'TC5'!D100</f>
        <v>0.16840332746505735</v>
      </c>
      <c r="L100" s="551">
        <f>F100*0.5/'TC5'!E100</f>
        <v>0.17710399627685547</v>
      </c>
      <c r="M100" s="552">
        <f>G100*0.5/'TC5'!F100</f>
        <v>0.15617638826370239</v>
      </c>
    </row>
    <row r="101" spans="1:13" x14ac:dyDescent="0.2">
      <c r="A101" s="67">
        <v>2005</v>
      </c>
      <c r="B101" s="564">
        <f>avgpoinc!AW94</f>
        <v>26839.649211713033</v>
      </c>
      <c r="C101" s="525">
        <f>avgpoinc!AX94</f>
        <v>22446.521754172682</v>
      </c>
      <c r="D101" s="524">
        <f>avgpoinc!AY94</f>
        <v>25298.712825819752</v>
      </c>
      <c r="E101" s="524">
        <f>avgpoinc!AZ94</f>
        <v>26357.775900754539</v>
      </c>
      <c r="F101" s="524">
        <f>avgpoinc!BA94</f>
        <v>19602.229054269541</v>
      </c>
      <c r="G101" s="525">
        <f>avgpoinc!BB94</f>
        <v>28069.10065706115</v>
      </c>
      <c r="H101" s="533">
        <f>B101*0.5/'TC5'!B101</f>
        <v>0.20002233982086184</v>
      </c>
      <c r="I101" s="544">
        <f>C101*0.5/'TC5'!B101</f>
        <v>0.16728258132934576</v>
      </c>
      <c r="J101" s="551">
        <f>D101*0.5/'TC5'!C101</f>
        <v>0.19707000255584714</v>
      </c>
      <c r="K101" s="544">
        <f>E101*0.5/'TC5'!D101</f>
        <v>0.1649739146232605</v>
      </c>
      <c r="L101" s="551">
        <f>F101*0.5/'TC5'!E101</f>
        <v>0.17715191841125491</v>
      </c>
      <c r="M101" s="552">
        <f>G101*0.5/'TC5'!F101</f>
        <v>0.15418267250061035</v>
      </c>
    </row>
    <row r="102" spans="1:13" x14ac:dyDescent="0.2">
      <c r="A102" s="67">
        <v>2006</v>
      </c>
      <c r="B102" s="564">
        <f>avgpoinc!AW95</f>
        <v>27009.732596807942</v>
      </c>
      <c r="C102" s="525">
        <f>avgpoinc!AX95</f>
        <v>22590.960748031179</v>
      </c>
      <c r="D102" s="524">
        <f>avgpoinc!AY95</f>
        <v>25079.731029085524</v>
      </c>
      <c r="E102" s="524">
        <f>avgpoinc!AZ95</f>
        <v>26401.511832740511</v>
      </c>
      <c r="F102" s="524">
        <f>avgpoinc!BA95</f>
        <v>19778.439072615936</v>
      </c>
      <c r="G102" s="525">
        <f>avgpoinc!BB95</f>
        <v>28240.559747535364</v>
      </c>
      <c r="H102" s="533">
        <f>B102*0.5/'TC5'!B102</f>
        <v>0.19677966833114624</v>
      </c>
      <c r="I102" s="544">
        <f>C102*0.5/'TC5'!B102</f>
        <v>0.16458666324615479</v>
      </c>
      <c r="J102" s="551">
        <f>D102*0.5/'TC5'!C102</f>
        <v>0.19257897138595578</v>
      </c>
      <c r="K102" s="544">
        <f>E102*0.5/'TC5'!D102</f>
        <v>0.16246289014816284</v>
      </c>
      <c r="L102" s="551">
        <f>F102*0.5/'TC5'!E102</f>
        <v>0.173289954662323</v>
      </c>
      <c r="M102" s="552">
        <f>G102*0.5/'TC5'!F102</f>
        <v>0.15165436267852783</v>
      </c>
    </row>
    <row r="103" spans="1:13" x14ac:dyDescent="0.2">
      <c r="A103" s="67">
        <v>2007</v>
      </c>
      <c r="B103" s="564">
        <f>avgpoinc!AW96</f>
        <v>27159.590617517781</v>
      </c>
      <c r="C103" s="525">
        <f>avgpoinc!AX96</f>
        <v>22856.882086880509</v>
      </c>
      <c r="D103" s="524">
        <f>avgpoinc!AY96</f>
        <v>25103.226299264919</v>
      </c>
      <c r="E103" s="524">
        <f>avgpoinc!AZ96</f>
        <v>26861.484765445999</v>
      </c>
      <c r="F103" s="524">
        <f>avgpoinc!BA96</f>
        <v>19907.091904745703</v>
      </c>
      <c r="G103" s="525">
        <f>avgpoinc!BB96</f>
        <v>28497.101277933656</v>
      </c>
      <c r="H103" s="533">
        <f>B103*0.5/'TC5'!B103</f>
        <v>0.19994282722473145</v>
      </c>
      <c r="I103" s="544">
        <f>C103*0.5/'TC5'!B103</f>
        <v>0.16826725006103516</v>
      </c>
      <c r="J103" s="551">
        <f>D103*0.5/'TC5'!C103</f>
        <v>0.19583415985107422</v>
      </c>
      <c r="K103" s="544">
        <f>E103*0.5/'TC5'!D103</f>
        <v>0.16730493307113647</v>
      </c>
      <c r="L103" s="551">
        <f>F103*0.5/'TC5'!E103</f>
        <v>0.17577207088470459</v>
      </c>
      <c r="M103" s="552">
        <f>G103*0.5/'TC5'!F103</f>
        <v>0.15495926141738892</v>
      </c>
    </row>
    <row r="104" spans="1:13" x14ac:dyDescent="0.2">
      <c r="A104" s="67">
        <v>2008</v>
      </c>
      <c r="B104" s="564">
        <f>avgpoinc!AW97</f>
        <v>27112.420720118735</v>
      </c>
      <c r="C104" s="525">
        <f>avgpoinc!AX97</f>
        <v>22927.303246069114</v>
      </c>
      <c r="D104" s="524">
        <f>avgpoinc!AY97</f>
        <v>24987.07296225716</v>
      </c>
      <c r="E104" s="524">
        <f>avgpoinc!AZ97</f>
        <v>26139.729273603629</v>
      </c>
      <c r="F104" s="524">
        <f>avgpoinc!BA97</f>
        <v>20441.213267679388</v>
      </c>
      <c r="G104" s="525">
        <f>avgpoinc!BB97</f>
        <v>28447.814439494126</v>
      </c>
      <c r="H104" s="533">
        <f>B104*0.5/'TC5'!B104</f>
        <v>0.20474535226821899</v>
      </c>
      <c r="I104" s="544">
        <f>C104*0.5/'TC5'!B104</f>
        <v>0.17314052581787112</v>
      </c>
      <c r="J104" s="551">
        <f>D104*0.5/'TC5'!C104</f>
        <v>0.20091384649276733</v>
      </c>
      <c r="K104" s="544">
        <f>E104*0.5/'TC5'!D104</f>
        <v>0.16986197233200073</v>
      </c>
      <c r="L104" s="551">
        <f>F104*0.5/'TC5'!E104</f>
        <v>0.18149751424789429</v>
      </c>
      <c r="M104" s="552">
        <f>G104*0.5/'TC5'!F104</f>
        <v>0.15920084714889524</v>
      </c>
    </row>
    <row r="105" spans="1:13" x14ac:dyDescent="0.2">
      <c r="A105" s="72">
        <v>2009</v>
      </c>
      <c r="B105" s="567">
        <f>avgpoinc!AW98</f>
        <v>25881.613511169657</v>
      </c>
      <c r="C105" s="568">
        <f>avgpoinc!AX98</f>
        <v>22216.276289581925</v>
      </c>
      <c r="D105" s="526">
        <f>avgpoinc!AY98</f>
        <v>23889.597691521918</v>
      </c>
      <c r="E105" s="526">
        <f>avgpoinc!AZ98</f>
        <v>24915.724075926519</v>
      </c>
      <c r="F105" s="526">
        <f>avgpoinc!BA98</f>
        <v>20130.265250914617</v>
      </c>
      <c r="G105" s="527">
        <f>avgpoinc!BB98</f>
        <v>27057.643254986622</v>
      </c>
      <c r="H105" s="536">
        <f>B105*0.5/'TC5'!B105</f>
        <v>0.20456457138061523</v>
      </c>
      <c r="I105" s="547">
        <f>C105*0.5/'TC5'!B105</f>
        <v>0.1755942702293396</v>
      </c>
      <c r="J105" s="557">
        <f>D105*0.5/'TC5'!C105</f>
        <v>0.20026242733001709</v>
      </c>
      <c r="K105" s="558">
        <f>E105*0.5/'TC5'!D105</f>
        <v>0.17110449075698853</v>
      </c>
      <c r="L105" s="553">
        <f>F105*0.5/'TC5'!E105</f>
        <v>0.18475967645645144</v>
      </c>
      <c r="M105" s="554">
        <f>G105*0.5/'TC5'!F105</f>
        <v>0.15829598903656003</v>
      </c>
    </row>
    <row r="106" spans="1:13" x14ac:dyDescent="0.2">
      <c r="A106" s="67">
        <v>2010</v>
      </c>
      <c r="B106" s="569">
        <f>avgpoinc!AW99</f>
        <v>26283.787741511533</v>
      </c>
      <c r="C106" s="570">
        <f>avgpoinc!AX99</f>
        <v>22664.8161919915</v>
      </c>
      <c r="D106" s="524">
        <f>avgpoinc!AY99</f>
        <v>23966.788231151462</v>
      </c>
      <c r="E106" s="524">
        <f>avgpoinc!AZ99</f>
        <v>24934.851173781641</v>
      </c>
      <c r="F106" s="524">
        <f>avgpoinc!BA99</f>
        <v>20844.005054013731</v>
      </c>
      <c r="G106" s="525">
        <f>avgpoinc!BB99</f>
        <v>27296.133669866453</v>
      </c>
      <c r="H106" s="533">
        <f>B106*0.5/'TC5'!B106</f>
        <v>0.20102965831756595</v>
      </c>
      <c r="I106" s="544">
        <f>C106*0.5/'TC5'!B106</f>
        <v>0.17335021495819089</v>
      </c>
      <c r="J106" s="559">
        <f>D106*0.5/'TC5'!C106</f>
        <v>0.19669520854949951</v>
      </c>
      <c r="K106" s="560">
        <f>E106*0.5/'TC5'!D106</f>
        <v>0.16690260171890262</v>
      </c>
      <c r="L106" s="551">
        <f>F106*0.5/'TC5'!E106</f>
        <v>0.1839445233345032</v>
      </c>
      <c r="M106" s="552">
        <f>G106*0.5/'TC5'!F106</f>
        <v>0.15532350540161133</v>
      </c>
    </row>
    <row r="107" spans="1:13" x14ac:dyDescent="0.2">
      <c r="A107" s="67">
        <v>2011</v>
      </c>
      <c r="B107" s="569">
        <f>avgpoinc!AW100</f>
        <v>26373.029946188431</v>
      </c>
      <c r="C107" s="570">
        <f>avgpoinc!AX100</f>
        <v>22577.359211725754</v>
      </c>
      <c r="D107" s="524">
        <f>avgpoinc!AY100</f>
        <v>24008.747858345414</v>
      </c>
      <c r="E107" s="524">
        <f>avgpoinc!AZ100</f>
        <v>25277.136095306902</v>
      </c>
      <c r="F107" s="524">
        <f>avgpoinc!BA100</f>
        <v>20528.185649035549</v>
      </c>
      <c r="G107" s="525">
        <f>avgpoinc!BB100</f>
        <v>27113.195330006118</v>
      </c>
      <c r="H107" s="533">
        <f>B107*0.5/'TC5'!B107</f>
        <v>0.19849145412445066</v>
      </c>
      <c r="I107" s="544">
        <f>C107*0.5/'TC5'!B107</f>
        <v>0.16992408037185669</v>
      </c>
      <c r="J107" s="559">
        <f>D107*0.5/'TC5'!C107</f>
        <v>0.19328945875167847</v>
      </c>
      <c r="K107" s="560">
        <f>E107*0.5/'TC5'!D107</f>
        <v>0.16366732120513916</v>
      </c>
      <c r="L107" s="551">
        <f>F107*0.5/'TC5'!E107</f>
        <v>0.18181496858596802</v>
      </c>
      <c r="M107" s="552">
        <f>G107*0.5/'TC5'!F107</f>
        <v>0.15233105421066287</v>
      </c>
    </row>
    <row r="108" spans="1:13" x14ac:dyDescent="0.2">
      <c r="A108" s="67">
        <v>2012</v>
      </c>
      <c r="B108" s="569">
        <f>avgpoinc!AW101</f>
        <v>25802.428956504238</v>
      </c>
      <c r="C108" s="570">
        <f>avgpoinc!AX101</f>
        <v>22173.000078145069</v>
      </c>
      <c r="D108" s="524">
        <f>avgpoinc!AY101</f>
        <v>22959.738202883917</v>
      </c>
      <c r="E108" s="524">
        <f>avgpoinc!AZ101</f>
        <v>24649.4692527025</v>
      </c>
      <c r="F108" s="524">
        <f>avgpoinc!BA101</f>
        <v>20275.840332933756</v>
      </c>
      <c r="G108" s="525">
        <f>avgpoinc!BB101</f>
        <v>26046.356725890175</v>
      </c>
      <c r="H108" s="533">
        <f>B108*0.5/'TC5'!B108</f>
        <v>0.19043385982513431</v>
      </c>
      <c r="I108" s="544">
        <f>C108*0.5/'TC5'!B108</f>
        <v>0.16364699602127075</v>
      </c>
      <c r="J108" s="559">
        <f>D108*0.5/'TC5'!C108</f>
        <v>0.18259733915328977</v>
      </c>
      <c r="K108" s="560">
        <f>E108*0.5/'TC5'!D108</f>
        <v>0.15686881542205811</v>
      </c>
      <c r="L108" s="551">
        <f>F108*0.5/'TC5'!E108</f>
        <v>0.17566508054733276</v>
      </c>
      <c r="M108" s="552">
        <f>G108*0.5/'TC5'!F108</f>
        <v>0.14389902353286743</v>
      </c>
    </row>
    <row r="109" spans="1:13" x14ac:dyDescent="0.2">
      <c r="A109" s="67">
        <v>2013</v>
      </c>
      <c r="B109" s="569">
        <f>avgpoinc!AW102</f>
        <v>26616.213648419103</v>
      </c>
      <c r="C109" s="570">
        <f>avgpoinc!AX102</f>
        <v>23043.565403492801</v>
      </c>
      <c r="D109" s="524">
        <f>avgpoinc!AY102</f>
        <v>24612.118363265246</v>
      </c>
      <c r="E109" s="524">
        <f>avgpoinc!AZ102</f>
        <v>25948.307714764942</v>
      </c>
      <c r="F109" s="524">
        <f>avgpoinc!BA102</f>
        <v>20875.879707324013</v>
      </c>
      <c r="G109" s="525">
        <f>avgpoinc!BB102</f>
        <v>27382.372759845082</v>
      </c>
      <c r="H109" s="533">
        <f>B109*0.5/'TC5'!B109</f>
        <v>0.1960904002189636</v>
      </c>
      <c r="I109" s="544">
        <f>C109*0.5/'TC5'!B109</f>
        <v>0.16976952552795407</v>
      </c>
      <c r="J109" s="559">
        <f>D109*0.5/'TC5'!C109</f>
        <v>0.19298088550567627</v>
      </c>
      <c r="K109" s="560">
        <f>E109*0.5/'TC5'!D109</f>
        <v>0.16448223590850827</v>
      </c>
      <c r="L109" s="551">
        <f>F109*0.5/'TC5'!E109</f>
        <v>0.18069916963577271</v>
      </c>
      <c r="M109" s="552">
        <f>G109*0.5/'TC5'!F109</f>
        <v>0.15084969997406006</v>
      </c>
    </row>
    <row r="110" spans="1:13" x14ac:dyDescent="0.2">
      <c r="A110" s="67">
        <v>2014</v>
      </c>
      <c r="B110" s="569">
        <f>avgpoinc!AW103</f>
        <v>26742.743966508402</v>
      </c>
      <c r="C110" s="570">
        <f>avgpoinc!AX103</f>
        <v>23164.459735808206</v>
      </c>
      <c r="D110" s="524">
        <f>avgpoinc!AY103</f>
        <v>24801.221011555001</v>
      </c>
      <c r="E110" s="524">
        <f>avgpoinc!AZ103</f>
        <v>26166.858637509551</v>
      </c>
      <c r="F110" s="524">
        <f>avgpoinc!BA103</f>
        <v>20925.833840329258</v>
      </c>
      <c r="G110" s="525">
        <f>avgpoinc!BB103</f>
        <v>27460.534506565258</v>
      </c>
      <c r="H110" s="533">
        <f>B110*0.5/'TC5'!B110</f>
        <v>0.19352453947067264</v>
      </c>
      <c r="I110" s="544">
        <f>C110*0.5/'TC5'!B110</f>
        <v>0.16763019561767578</v>
      </c>
      <c r="J110" s="559">
        <f>D110*0.5/'TC5'!C110</f>
        <v>0.19096076488494876</v>
      </c>
      <c r="K110" s="560">
        <f>E110*0.5/'TC5'!D110</f>
        <v>0.16275525093078613</v>
      </c>
      <c r="L110" s="551">
        <f>F110*0.5/'TC5'!E110</f>
        <v>0.17807900905609131</v>
      </c>
      <c r="M110" s="552">
        <f>G110*0.5/'TC5'!F110</f>
        <v>0.14920514822006226</v>
      </c>
    </row>
    <row r="111" spans="1:13" x14ac:dyDescent="0.2">
      <c r="A111" s="67">
        <v>2015</v>
      </c>
      <c r="B111" s="569">
        <f>avgpoinc!AW104</f>
        <v>27249.590536557716</v>
      </c>
      <c r="C111" s="570">
        <f>avgpoinc!AX104</f>
        <v>23685.430165105314</v>
      </c>
      <c r="D111" s="524">
        <f>avgpoinc!AY104</f>
        <v>25038.231923645115</v>
      </c>
      <c r="E111" s="524">
        <f>avgpoinc!AZ104</f>
        <v>26597.306923869921</v>
      </c>
      <c r="F111" s="524">
        <f>avgpoinc!BA104</f>
        <v>21467.004014779384</v>
      </c>
      <c r="G111" s="525">
        <f>avgpoinc!BB104</f>
        <v>28045.048344340357</v>
      </c>
      <c r="H111" s="533">
        <f>B111*0.5/'TC5'!B111</f>
        <v>0.19423836469650271</v>
      </c>
      <c r="I111" s="544">
        <f>C111*0.5/'TC5'!B111</f>
        <v>0.16883260011672976</v>
      </c>
      <c r="J111" s="559">
        <f>D111*0.5/'TC5'!C111</f>
        <v>0.19108420610427856</v>
      </c>
      <c r="K111" s="560">
        <f>E111*0.5/'TC5'!D111</f>
        <v>0.16370689868927002</v>
      </c>
      <c r="L111" s="551">
        <f>F111*0.5/'TC5'!E111</f>
        <v>0.17893791198730469</v>
      </c>
      <c r="M111" s="552">
        <f>G111*0.5/'TC5'!F111</f>
        <v>0.15030884742736816</v>
      </c>
    </row>
    <row r="112" spans="1:13" x14ac:dyDescent="0.2">
      <c r="A112" s="67">
        <v>2016</v>
      </c>
      <c r="B112" s="569">
        <f>avgpoinc!AW105</f>
        <v>26835.657723015614</v>
      </c>
      <c r="C112" s="570">
        <f>avgpoinc!AX105</f>
        <v>23349.162443848421</v>
      </c>
      <c r="D112" s="524">
        <f>avgpoinc!AY105</f>
        <v>24496.691155877692</v>
      </c>
      <c r="E112" s="524">
        <f>avgpoinc!AZ105</f>
        <v>26166.164328917908</v>
      </c>
      <c r="F112" s="524">
        <f>avgpoinc!BA105</f>
        <v>21210.05108464275</v>
      </c>
      <c r="G112" s="525">
        <f>avgpoinc!BB105</f>
        <v>27310.970130318761</v>
      </c>
      <c r="H112" s="533">
        <f>B112*0.5/'TC5'!B112</f>
        <v>0.19252878427505493</v>
      </c>
      <c r="I112" s="544">
        <f>C112*0.5/'TC5'!B112</f>
        <v>0.16751539707183841</v>
      </c>
      <c r="J112" s="559">
        <f>D112*0.5/'TC5'!C112</f>
        <v>0.18934839963912964</v>
      </c>
      <c r="K112" s="560">
        <f>E112*0.5/'TC5'!D112</f>
        <v>0.16227525472640994</v>
      </c>
      <c r="L112" s="551">
        <f>F112*0.5/'TC5'!E112</f>
        <v>0.17754578590393069</v>
      </c>
      <c r="M112" s="552">
        <f>G112*0.5/'TC5'!F112</f>
        <v>0.14799177646636966</v>
      </c>
    </row>
    <row r="113" spans="1:13" x14ac:dyDescent="0.2">
      <c r="A113" s="67">
        <v>2017</v>
      </c>
      <c r="B113" s="569">
        <f>avgpoinc!AW106</f>
        <v>27327.688942519995</v>
      </c>
      <c r="C113" s="570">
        <f>avgpoinc!AX106</f>
        <v>23524.64247462634</v>
      </c>
      <c r="D113" s="524">
        <f>avgpoinc!AY106</f>
        <v>24173.125577658826</v>
      </c>
      <c r="E113" s="524">
        <f>avgpoinc!AZ106</f>
        <v>26200.92896584656</v>
      </c>
      <c r="F113" s="524">
        <f>avgpoinc!BA106</f>
        <v>21454.521330782918</v>
      </c>
      <c r="G113" s="525">
        <f>avgpoinc!BB106</f>
        <v>27899.356831345976</v>
      </c>
      <c r="H113" s="533">
        <f>B113*0.5/'TC5'!B113</f>
        <v>0.19231373071670532</v>
      </c>
      <c r="I113" s="544">
        <f>C113*0.5/'TC5'!B113</f>
        <v>0.16555047035217285</v>
      </c>
      <c r="J113" s="559">
        <f>D113*0.5/'TC5'!C113</f>
        <v>0.18426603078842163</v>
      </c>
      <c r="K113" s="560">
        <f>E113*0.5/'TC5'!D113</f>
        <v>0.1594516038894653</v>
      </c>
      <c r="L113" s="551">
        <f>F113*0.5/'TC5'!E113</f>
        <v>0.17661207914352417</v>
      </c>
      <c r="M113" s="552">
        <f>G113*0.5/'TC5'!F113</f>
        <v>0.14657574892044065</v>
      </c>
    </row>
    <row r="114" spans="1:13" x14ac:dyDescent="0.2">
      <c r="A114" s="67">
        <v>2018</v>
      </c>
      <c r="B114" s="569">
        <f>avgpoinc!AW107</f>
        <v>27291.508553677122</v>
      </c>
      <c r="C114" s="570">
        <f>avgpoinc!AX107</f>
        <v>23442.66337586131</v>
      </c>
      <c r="D114" s="524">
        <f>avgpoinc!AY107</f>
        <v>24088.858210308968</v>
      </c>
      <c r="E114" s="524">
        <f>avgpoinc!AZ107</f>
        <v>26152.213425902879</v>
      </c>
      <c r="F114" s="524">
        <f>avgpoinc!BA107</f>
        <v>21339.033828889122</v>
      </c>
      <c r="G114" s="525">
        <f>avgpoinc!BB107</f>
        <v>27778.984004563881</v>
      </c>
      <c r="H114" s="533">
        <f>B114*0.5/'TC5'!B114</f>
        <v>0.18857300281524658</v>
      </c>
      <c r="I114" s="544">
        <f>C114*0.5/'TC5'!B114</f>
        <v>0.161979079246521</v>
      </c>
      <c r="J114" s="559">
        <f>D114*0.5/'TC5'!C114</f>
        <v>0.18055433034896851</v>
      </c>
      <c r="K114" s="560">
        <f>E114*0.5/'TC5'!D114</f>
        <v>0.15624147653579712</v>
      </c>
      <c r="L114" s="551">
        <f>F114*0.5/'TC5'!E114</f>
        <v>0.17249917984008789</v>
      </c>
      <c r="M114" s="552">
        <f>G114*0.5/'TC5'!F114</f>
        <v>0.14343488216400146</v>
      </c>
    </row>
    <row r="115" spans="1:13" x14ac:dyDescent="0.2">
      <c r="A115" s="67">
        <v>2019</v>
      </c>
      <c r="B115" s="569">
        <f>avgpoinc!AW108</f>
        <v>27917.197635642344</v>
      </c>
      <c r="C115" s="570">
        <f>avgpoinc!AX108</f>
        <v>23954.962687042851</v>
      </c>
      <c r="D115" s="524">
        <f>avgpoinc!AY108</f>
        <v>24605.661006256458</v>
      </c>
      <c r="E115" s="524">
        <f>avgpoinc!AZ108</f>
        <v>26724.142631537503</v>
      </c>
      <c r="F115" s="524">
        <f>avgpoinc!BA108</f>
        <v>21796.096101991727</v>
      </c>
      <c r="G115" s="525">
        <f>avgpoinc!BB108</f>
        <v>28778.721676934696</v>
      </c>
      <c r="H115" s="533">
        <f>B115*0.5/'TC5'!B115</f>
        <v>0.19156473875045779</v>
      </c>
      <c r="I115" s="544">
        <f>C115*0.5/'TC5'!B115</f>
        <v>0.16437631845474243</v>
      </c>
      <c r="J115" s="559">
        <f>D115*0.5/'TC5'!C115</f>
        <v>0.18374615907669067</v>
      </c>
      <c r="K115" s="560">
        <f>E115*0.5/'TC5'!D115</f>
        <v>0.15878927707672119</v>
      </c>
      <c r="L115" s="551">
        <f>F115*0.5/'TC5'!E115</f>
        <v>0.17469817399978638</v>
      </c>
      <c r="M115" s="552">
        <f>G115*0.5/'TC5'!F115</f>
        <v>0.14681971073150635</v>
      </c>
    </row>
    <row r="116" spans="1:13" ht="17" thickBot="1" x14ac:dyDescent="0.25">
      <c r="A116" s="1105"/>
      <c r="B116" s="1124"/>
      <c r="C116" s="1125"/>
      <c r="D116" s="1107"/>
      <c r="E116" s="1107"/>
      <c r="F116" s="1107"/>
      <c r="G116" s="1108"/>
      <c r="H116" s="1115"/>
      <c r="I116" s="1116"/>
      <c r="J116" s="1117"/>
      <c r="K116" s="1118"/>
      <c r="L116" s="1119"/>
      <c r="M116" s="1120"/>
    </row>
    <row r="117" spans="1:13" ht="17" thickTop="1" x14ac:dyDescent="0.2">
      <c r="A117" s="61"/>
      <c r="B117" s="60"/>
      <c r="C117" s="60"/>
      <c r="D117" s="60"/>
      <c r="E117" s="60"/>
      <c r="F117" s="60"/>
      <c r="G117" s="59"/>
      <c r="H117" s="60"/>
      <c r="I117" s="60"/>
      <c r="J117" s="60"/>
      <c r="K117" s="60"/>
      <c r="L117" s="60"/>
      <c r="M117" s="59"/>
    </row>
    <row r="118" spans="1:13" x14ac:dyDescent="0.2">
      <c r="D118" s="57"/>
      <c r="E118" s="57"/>
      <c r="F118" s="57"/>
      <c r="H118" s="57"/>
      <c r="I118" s="57"/>
      <c r="J118" s="57"/>
      <c r="K118" s="57"/>
      <c r="L118" s="57"/>
    </row>
    <row r="119" spans="1:13" x14ac:dyDescent="0.2">
      <c r="B119" s="935"/>
    </row>
    <row r="120" spans="1:13" x14ac:dyDescent="0.2">
      <c r="B120" s="212"/>
      <c r="C120" s="212"/>
      <c r="D120" s="212"/>
      <c r="E120" s="212"/>
      <c r="F120" s="212"/>
      <c r="G120" s="212"/>
      <c r="H120" s="212"/>
      <c r="I120" s="212"/>
      <c r="J120" s="212"/>
      <c r="K120" s="212"/>
      <c r="L120" s="212"/>
      <c r="M120" s="212"/>
    </row>
  </sheetData>
  <mergeCells count="3">
    <mergeCell ref="A4:M4"/>
    <mergeCell ref="B7:G7"/>
    <mergeCell ref="H7:M7"/>
  </mergeCells>
  <hyperlinks>
    <hyperlink ref="A1" location="Index!A1" display="Back to index" xr:uid="{00000000-0004-0000-37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8" tint="0.39997558519241921"/>
  </sheetPr>
  <dimension ref="A1:Q120"/>
  <sheetViews>
    <sheetView workbookViewId="0">
      <pane xSplit="1" ySplit="8" topLeftCell="B105" activePane="bottomRight" state="frozen"/>
      <selection activeCell="B120" sqref="B120:K120"/>
      <selection pane="topRight" activeCell="B120" sqref="B120:K120"/>
      <selection pane="bottomLeft" activeCell="B120" sqref="B120:K120"/>
      <selection pane="bottomRight"/>
    </sheetView>
  </sheetViews>
  <sheetFormatPr baseColWidth="10" defaultColWidth="10.83203125" defaultRowHeight="16" x14ac:dyDescent="0.2"/>
  <cols>
    <col min="1" max="1" width="10.83203125" style="56"/>
    <col min="2" max="9" width="12" style="56" customWidth="1"/>
    <col min="10" max="16384" width="10.83203125" style="56"/>
  </cols>
  <sheetData>
    <row r="1" spans="1:17" x14ac:dyDescent="0.2">
      <c r="A1" s="52" t="s">
        <v>36</v>
      </c>
      <c r="B1" s="52"/>
      <c r="C1" s="52"/>
      <c r="F1" s="100"/>
      <c r="G1" s="100"/>
      <c r="H1" s="100"/>
      <c r="I1" s="100"/>
    </row>
    <row r="2" spans="1:17" ht="17" thickBot="1" x14ac:dyDescent="0.25"/>
    <row r="3" spans="1:17" ht="25" customHeight="1" thickTop="1" x14ac:dyDescent="0.2">
      <c r="A3" s="1391" t="s">
        <v>316</v>
      </c>
      <c r="B3" s="1392"/>
      <c r="C3" s="1392"/>
      <c r="D3" s="1392"/>
      <c r="E3" s="1392"/>
      <c r="F3" s="1392"/>
      <c r="G3" s="1392"/>
      <c r="H3" s="1392"/>
      <c r="I3" s="1393"/>
    </row>
    <row r="4" spans="1:17" x14ac:dyDescent="0.2">
      <c r="A4" s="96"/>
      <c r="B4" s="97"/>
      <c r="C4" s="97"/>
      <c r="D4" s="59"/>
      <c r="E4" s="59"/>
      <c r="F4" s="59"/>
      <c r="G4" s="59"/>
      <c r="H4" s="59"/>
      <c r="I4" s="208"/>
    </row>
    <row r="5" spans="1:17" x14ac:dyDescent="0.2">
      <c r="A5" s="96"/>
      <c r="B5" s="45" t="s">
        <v>35</v>
      </c>
      <c r="C5" s="45" t="s">
        <v>34</v>
      </c>
      <c r="D5" s="45" t="s">
        <v>33</v>
      </c>
      <c r="E5" s="45" t="s">
        <v>32</v>
      </c>
      <c r="F5" s="48" t="s">
        <v>31</v>
      </c>
      <c r="G5" s="894" t="s">
        <v>30</v>
      </c>
      <c r="H5" s="894" t="s">
        <v>29</v>
      </c>
      <c r="I5" s="500" t="s">
        <v>28</v>
      </c>
    </row>
    <row r="6" spans="1:17" ht="25" customHeight="1" x14ac:dyDescent="0.2">
      <c r="A6" s="96"/>
      <c r="B6" s="1400" t="s">
        <v>247</v>
      </c>
      <c r="C6" s="1399"/>
      <c r="D6" s="1399"/>
      <c r="E6" s="1399"/>
      <c r="F6" s="1399"/>
      <c r="G6" s="1399"/>
      <c r="H6" s="1399"/>
      <c r="I6" s="1424"/>
    </row>
    <row r="7" spans="1:17" ht="20" customHeight="1" x14ac:dyDescent="0.2">
      <c r="A7" s="96"/>
      <c r="B7" s="1378" t="s">
        <v>374</v>
      </c>
      <c r="C7" s="1379"/>
      <c r="D7" s="1387"/>
      <c r="E7" s="1387"/>
      <c r="F7" s="1379" t="s">
        <v>90</v>
      </c>
      <c r="G7" s="1379"/>
      <c r="H7" s="1387"/>
      <c r="I7" s="1390"/>
      <c r="L7" s="1147" t="s">
        <v>315</v>
      </c>
      <c r="M7" s="1148"/>
      <c r="N7" s="1148"/>
      <c r="O7" s="1148"/>
      <c r="P7" s="1150" t="s">
        <v>171</v>
      </c>
      <c r="Q7" s="1123"/>
    </row>
    <row r="8" spans="1:17" s="87" customFormat="1" ht="52" customHeight="1" x14ac:dyDescent="0.2">
      <c r="A8" s="95"/>
      <c r="B8" s="424" t="s">
        <v>306</v>
      </c>
      <c r="C8" s="893" t="s">
        <v>310</v>
      </c>
      <c r="D8" s="893" t="s">
        <v>311</v>
      </c>
      <c r="E8" s="893" t="s">
        <v>312</v>
      </c>
      <c r="F8" s="424" t="s">
        <v>306</v>
      </c>
      <c r="G8" s="893" t="s">
        <v>310</v>
      </c>
      <c r="H8" s="893" t="s">
        <v>311</v>
      </c>
      <c r="I8" s="895" t="s">
        <v>312</v>
      </c>
      <c r="L8" s="900" t="s">
        <v>306</v>
      </c>
      <c r="M8" s="901" t="s">
        <v>310</v>
      </c>
      <c r="N8" s="901" t="s">
        <v>311</v>
      </c>
      <c r="O8" s="901" t="s">
        <v>312</v>
      </c>
      <c r="P8" s="1150"/>
      <c r="Q8" s="1121"/>
    </row>
    <row r="9" spans="1:17" s="87" customFormat="1" ht="15" hidden="1" customHeight="1" x14ac:dyDescent="0.2">
      <c r="A9" s="93">
        <v>1913</v>
      </c>
      <c r="B9" s="425"/>
      <c r="C9" s="317"/>
      <c r="D9" s="317"/>
      <c r="E9" s="85"/>
      <c r="F9" s="434"/>
      <c r="G9" s="443"/>
      <c r="H9" s="442"/>
      <c r="I9" s="444"/>
      <c r="L9" s="1149"/>
      <c r="M9" s="1149"/>
      <c r="N9" s="1149"/>
      <c r="O9" s="1149"/>
      <c r="P9" s="1121"/>
      <c r="Q9" s="1121"/>
    </row>
    <row r="10" spans="1:17" s="87" customFormat="1" ht="15" hidden="1" customHeight="1" x14ac:dyDescent="0.2">
      <c r="A10" s="92">
        <v>1914</v>
      </c>
      <c r="B10" s="425"/>
      <c r="C10" s="317"/>
      <c r="D10" s="317"/>
      <c r="E10" s="85"/>
      <c r="F10" s="434"/>
      <c r="G10" s="443"/>
      <c r="H10" s="442"/>
      <c r="I10" s="444"/>
      <c r="L10" s="1149"/>
      <c r="M10" s="1149"/>
      <c r="N10" s="1149"/>
      <c r="O10" s="1149"/>
      <c r="P10" s="1121"/>
      <c r="Q10" s="1121"/>
    </row>
    <row r="11" spans="1:17" s="87" customFormat="1" ht="15" hidden="1" customHeight="1" x14ac:dyDescent="0.2">
      <c r="A11" s="92">
        <v>1915</v>
      </c>
      <c r="B11" s="425"/>
      <c r="C11" s="317"/>
      <c r="D11" s="317"/>
      <c r="E11" s="85"/>
      <c r="F11" s="434"/>
      <c r="G11" s="443"/>
      <c r="H11" s="442"/>
      <c r="I11" s="444"/>
      <c r="L11" s="1149"/>
      <c r="M11" s="1149"/>
      <c r="N11" s="1149"/>
      <c r="O11" s="1149"/>
      <c r="P11" s="1121"/>
      <c r="Q11" s="1121"/>
    </row>
    <row r="12" spans="1:17" s="87" customFormat="1" ht="15" hidden="1" customHeight="1" x14ac:dyDescent="0.2">
      <c r="A12" s="92">
        <v>1916</v>
      </c>
      <c r="B12" s="425"/>
      <c r="C12" s="317"/>
      <c r="D12" s="317"/>
      <c r="E12" s="85"/>
      <c r="F12" s="434"/>
      <c r="G12" s="443"/>
      <c r="H12" s="442"/>
      <c r="I12" s="444"/>
      <c r="L12" s="1149"/>
      <c r="M12" s="1149"/>
      <c r="N12" s="1149"/>
      <c r="O12" s="1149"/>
      <c r="P12" s="1121"/>
      <c r="Q12" s="1121"/>
    </row>
    <row r="13" spans="1:17" s="87" customFormat="1" ht="15" hidden="1" customHeight="1" x14ac:dyDescent="0.2">
      <c r="A13" s="92">
        <v>1917</v>
      </c>
      <c r="B13" s="425"/>
      <c r="C13" s="317"/>
      <c r="D13" s="317"/>
      <c r="E13" s="85"/>
      <c r="F13" s="434"/>
      <c r="G13" s="443"/>
      <c r="H13" s="442"/>
      <c r="I13" s="444"/>
      <c r="L13" s="1149"/>
      <c r="M13" s="1149"/>
      <c r="N13" s="1149"/>
      <c r="O13" s="1149"/>
      <c r="P13" s="1121"/>
      <c r="Q13" s="1121"/>
    </row>
    <row r="14" spans="1:17" s="87" customFormat="1" ht="15" hidden="1" customHeight="1" x14ac:dyDescent="0.2">
      <c r="A14" s="92">
        <v>1918</v>
      </c>
      <c r="B14" s="425"/>
      <c r="C14" s="317"/>
      <c r="D14" s="353"/>
      <c r="E14" s="314"/>
      <c r="F14" s="434"/>
      <c r="G14" s="443"/>
      <c r="H14" s="442"/>
      <c r="I14" s="444"/>
      <c r="L14" s="1149"/>
      <c r="M14" s="1149"/>
      <c r="N14" s="1149"/>
      <c r="O14" s="1149"/>
      <c r="P14" s="1121"/>
      <c r="Q14" s="1121"/>
    </row>
    <row r="15" spans="1:17" s="87" customFormat="1" ht="15" hidden="1" customHeight="1" x14ac:dyDescent="0.2">
      <c r="A15" s="91">
        <v>1919</v>
      </c>
      <c r="B15" s="426"/>
      <c r="C15" s="316"/>
      <c r="D15" s="354"/>
      <c r="E15" s="315"/>
      <c r="F15" s="435"/>
      <c r="G15" s="446"/>
      <c r="H15" s="445"/>
      <c r="I15" s="447"/>
      <c r="L15" s="1149"/>
      <c r="M15" s="1149"/>
      <c r="N15" s="1149"/>
      <c r="O15" s="1149"/>
      <c r="P15" s="1121"/>
      <c r="Q15" s="1121"/>
    </row>
    <row r="16" spans="1:17" s="87" customFormat="1" ht="15" hidden="1" customHeight="1" x14ac:dyDescent="0.2">
      <c r="A16" s="92">
        <v>1920</v>
      </c>
      <c r="B16" s="425"/>
      <c r="C16" s="317"/>
      <c r="D16" s="353"/>
      <c r="E16" s="314"/>
      <c r="F16" s="434"/>
      <c r="G16" s="443"/>
      <c r="H16" s="442"/>
      <c r="I16" s="444"/>
      <c r="L16" s="1149"/>
      <c r="M16" s="1149"/>
      <c r="N16" s="1149"/>
      <c r="O16" s="1149"/>
      <c r="P16" s="1121"/>
      <c r="Q16" s="1121"/>
    </row>
    <row r="17" spans="1:17" s="87" customFormat="1" ht="15" hidden="1" customHeight="1" x14ac:dyDescent="0.2">
      <c r="A17" s="92">
        <v>1921</v>
      </c>
      <c r="B17" s="425"/>
      <c r="C17" s="317"/>
      <c r="D17" s="353"/>
      <c r="E17" s="314"/>
      <c r="F17" s="434"/>
      <c r="G17" s="443"/>
      <c r="H17" s="442"/>
      <c r="I17" s="444"/>
      <c r="L17" s="1149"/>
      <c r="M17" s="1149"/>
      <c r="N17" s="1149"/>
      <c r="O17" s="1149"/>
      <c r="P17" s="1121"/>
      <c r="Q17" s="1121"/>
    </row>
    <row r="18" spans="1:17" s="87" customFormat="1" ht="15" hidden="1" customHeight="1" x14ac:dyDescent="0.2">
      <c r="A18" s="92">
        <v>1922</v>
      </c>
      <c r="B18" s="425"/>
      <c r="C18" s="317"/>
      <c r="D18" s="353"/>
      <c r="E18" s="314"/>
      <c r="F18" s="434"/>
      <c r="G18" s="443"/>
      <c r="H18" s="442"/>
      <c r="I18" s="444"/>
      <c r="L18" s="1149"/>
      <c r="M18" s="1149"/>
      <c r="N18" s="1149"/>
      <c r="O18" s="1149"/>
      <c r="P18" s="1121"/>
      <c r="Q18" s="1121"/>
    </row>
    <row r="19" spans="1:17" s="87" customFormat="1" ht="15" hidden="1" customHeight="1" x14ac:dyDescent="0.2">
      <c r="A19" s="92">
        <v>1923</v>
      </c>
      <c r="B19" s="425"/>
      <c r="C19" s="317"/>
      <c r="D19" s="353"/>
      <c r="E19" s="314"/>
      <c r="F19" s="434"/>
      <c r="G19" s="443"/>
      <c r="H19" s="442"/>
      <c r="I19" s="444"/>
      <c r="L19" s="1149"/>
      <c r="M19" s="1149"/>
      <c r="N19" s="1149"/>
      <c r="O19" s="1149"/>
      <c r="P19" s="1121"/>
      <c r="Q19" s="1121"/>
    </row>
    <row r="20" spans="1:17" s="87" customFormat="1" ht="15" hidden="1" customHeight="1" x14ac:dyDescent="0.2">
      <c r="A20" s="92">
        <v>1924</v>
      </c>
      <c r="B20" s="425"/>
      <c r="C20" s="317"/>
      <c r="D20" s="353"/>
      <c r="E20" s="314"/>
      <c r="F20" s="434"/>
      <c r="G20" s="443"/>
      <c r="H20" s="442"/>
      <c r="I20" s="444"/>
      <c r="L20" s="1149"/>
      <c r="M20" s="1149"/>
      <c r="N20" s="1149"/>
      <c r="O20" s="1149"/>
      <c r="P20" s="1121"/>
      <c r="Q20" s="1121"/>
    </row>
    <row r="21" spans="1:17" s="87" customFormat="1" ht="15" hidden="1" customHeight="1" x14ac:dyDescent="0.2">
      <c r="A21" s="92">
        <v>1925</v>
      </c>
      <c r="B21" s="425"/>
      <c r="C21" s="317"/>
      <c r="D21" s="353"/>
      <c r="E21" s="314"/>
      <c r="F21" s="434"/>
      <c r="G21" s="443"/>
      <c r="H21" s="442"/>
      <c r="I21" s="444"/>
      <c r="L21" s="1149"/>
      <c r="M21" s="1149"/>
      <c r="N21" s="1149"/>
      <c r="O21" s="1149"/>
      <c r="P21" s="1121"/>
      <c r="Q21" s="1121"/>
    </row>
    <row r="22" spans="1:17" s="87" customFormat="1" ht="15" hidden="1" customHeight="1" x14ac:dyDescent="0.2">
      <c r="A22" s="92">
        <v>1926</v>
      </c>
      <c r="B22" s="425"/>
      <c r="C22" s="317"/>
      <c r="D22" s="353"/>
      <c r="E22" s="314"/>
      <c r="F22" s="434"/>
      <c r="G22" s="443"/>
      <c r="H22" s="442"/>
      <c r="I22" s="444"/>
      <c r="L22" s="1149"/>
      <c r="M22" s="1149"/>
      <c r="N22" s="1149"/>
      <c r="O22" s="1149"/>
      <c r="P22" s="1121"/>
      <c r="Q22" s="1121"/>
    </row>
    <row r="23" spans="1:17" s="87" customFormat="1" ht="15" hidden="1" customHeight="1" x14ac:dyDescent="0.2">
      <c r="A23" s="92">
        <v>1927</v>
      </c>
      <c r="B23" s="425"/>
      <c r="C23" s="317"/>
      <c r="D23" s="353"/>
      <c r="E23" s="314"/>
      <c r="F23" s="434"/>
      <c r="G23" s="443"/>
      <c r="H23" s="442"/>
      <c r="I23" s="444"/>
      <c r="L23" s="1149"/>
      <c r="M23" s="1149"/>
      <c r="N23" s="1149"/>
      <c r="O23" s="1149"/>
      <c r="P23" s="1121"/>
      <c r="Q23" s="1121"/>
    </row>
    <row r="24" spans="1:17" s="87" customFormat="1" ht="15" hidden="1" customHeight="1" x14ac:dyDescent="0.2">
      <c r="A24" s="92">
        <v>1928</v>
      </c>
      <c r="B24" s="425"/>
      <c r="C24" s="317"/>
      <c r="D24" s="353"/>
      <c r="E24" s="314"/>
      <c r="F24" s="434"/>
      <c r="G24" s="443"/>
      <c r="H24" s="442"/>
      <c r="I24" s="444"/>
      <c r="L24" s="1149"/>
      <c r="M24" s="1149"/>
      <c r="N24" s="1149"/>
      <c r="O24" s="1149"/>
      <c r="P24" s="1121"/>
      <c r="Q24" s="1121"/>
    </row>
    <row r="25" spans="1:17" s="87" customFormat="1" ht="15" hidden="1" customHeight="1" x14ac:dyDescent="0.2">
      <c r="A25" s="91">
        <v>1929</v>
      </c>
      <c r="B25" s="426"/>
      <c r="C25" s="316"/>
      <c r="D25" s="354"/>
      <c r="E25" s="315"/>
      <c r="F25" s="435"/>
      <c r="G25" s="446"/>
      <c r="H25" s="445"/>
      <c r="I25" s="447"/>
      <c r="L25" s="1149"/>
      <c r="M25" s="1149"/>
      <c r="N25" s="1149"/>
      <c r="O25" s="1149"/>
      <c r="P25" s="1121"/>
      <c r="Q25" s="1121"/>
    </row>
    <row r="26" spans="1:17" s="87" customFormat="1" ht="15" hidden="1" customHeight="1" x14ac:dyDescent="0.2">
      <c r="A26" s="92">
        <v>1930</v>
      </c>
      <c r="B26" s="425"/>
      <c r="C26" s="317"/>
      <c r="D26" s="353"/>
      <c r="E26" s="314"/>
      <c r="F26" s="434"/>
      <c r="G26" s="443"/>
      <c r="H26" s="442"/>
      <c r="I26" s="444"/>
      <c r="L26" s="1149"/>
      <c r="M26" s="1149"/>
      <c r="N26" s="1149"/>
      <c r="O26" s="1149"/>
      <c r="P26" s="1121"/>
      <c r="Q26" s="1121"/>
    </row>
    <row r="27" spans="1:17" s="87" customFormat="1" ht="15" hidden="1" customHeight="1" x14ac:dyDescent="0.2">
      <c r="A27" s="92">
        <v>1931</v>
      </c>
      <c r="B27" s="425"/>
      <c r="C27" s="317"/>
      <c r="D27" s="353"/>
      <c r="E27" s="314"/>
      <c r="F27" s="434"/>
      <c r="G27" s="443"/>
      <c r="H27" s="442"/>
      <c r="I27" s="444"/>
      <c r="L27" s="1149"/>
      <c r="M27" s="1149"/>
      <c r="N27" s="1149"/>
      <c r="O27" s="1149"/>
      <c r="P27" s="1121"/>
      <c r="Q27" s="1121"/>
    </row>
    <row r="28" spans="1:17" s="87" customFormat="1" ht="15" hidden="1" customHeight="1" x14ac:dyDescent="0.2">
      <c r="A28" s="92">
        <v>1932</v>
      </c>
      <c r="B28" s="425"/>
      <c r="C28" s="317"/>
      <c r="D28" s="353"/>
      <c r="E28" s="314"/>
      <c r="F28" s="434"/>
      <c r="G28" s="443"/>
      <c r="H28" s="442"/>
      <c r="I28" s="444"/>
      <c r="L28" s="1149"/>
      <c r="M28" s="1149"/>
      <c r="N28" s="1149"/>
      <c r="O28" s="1149"/>
      <c r="P28" s="1121"/>
      <c r="Q28" s="1121"/>
    </row>
    <row r="29" spans="1:17" s="87" customFormat="1" ht="15" hidden="1" customHeight="1" x14ac:dyDescent="0.2">
      <c r="A29" s="92">
        <v>1933</v>
      </c>
      <c r="B29" s="425"/>
      <c r="C29" s="317"/>
      <c r="D29" s="353"/>
      <c r="E29" s="314"/>
      <c r="F29" s="434"/>
      <c r="G29" s="443"/>
      <c r="H29" s="442"/>
      <c r="I29" s="444"/>
      <c r="L29" s="1149"/>
      <c r="M29" s="1149"/>
      <c r="N29" s="1149"/>
      <c r="O29" s="1149"/>
      <c r="P29" s="1121"/>
      <c r="Q29" s="1121"/>
    </row>
    <row r="30" spans="1:17" s="87" customFormat="1" ht="15" hidden="1" customHeight="1" x14ac:dyDescent="0.2">
      <c r="A30" s="92">
        <v>1934</v>
      </c>
      <c r="B30" s="425"/>
      <c r="C30" s="317"/>
      <c r="D30" s="353"/>
      <c r="E30" s="314"/>
      <c r="F30" s="434"/>
      <c r="G30" s="443"/>
      <c r="H30" s="442"/>
      <c r="I30" s="444"/>
      <c r="L30" s="1149"/>
      <c r="M30" s="1149"/>
      <c r="N30" s="1149"/>
      <c r="O30" s="1149"/>
      <c r="P30" s="1121"/>
      <c r="Q30" s="1121"/>
    </row>
    <row r="31" spans="1:17" s="87" customFormat="1" ht="15" hidden="1" customHeight="1" x14ac:dyDescent="0.2">
      <c r="A31" s="92">
        <v>1935</v>
      </c>
      <c r="B31" s="425"/>
      <c r="C31" s="317"/>
      <c r="D31" s="353"/>
      <c r="E31" s="314"/>
      <c r="F31" s="434"/>
      <c r="G31" s="443"/>
      <c r="H31" s="442"/>
      <c r="I31" s="444"/>
      <c r="L31" s="1149"/>
      <c r="M31" s="1149"/>
      <c r="N31" s="1149"/>
      <c r="O31" s="1149"/>
      <c r="P31" s="1121"/>
      <c r="Q31" s="1121"/>
    </row>
    <row r="32" spans="1:17" s="87" customFormat="1" ht="15" hidden="1" customHeight="1" x14ac:dyDescent="0.2">
      <c r="A32" s="92">
        <v>1936</v>
      </c>
      <c r="B32" s="425"/>
      <c r="C32" s="317"/>
      <c r="D32" s="353"/>
      <c r="E32" s="314"/>
      <c r="F32" s="434"/>
      <c r="G32" s="443"/>
      <c r="H32" s="442"/>
      <c r="I32" s="444"/>
      <c r="L32" s="1149"/>
      <c r="M32" s="1149"/>
      <c r="N32" s="1149"/>
      <c r="O32" s="1149"/>
      <c r="P32" s="1121"/>
      <c r="Q32" s="1121"/>
    </row>
    <row r="33" spans="1:17" s="87" customFormat="1" ht="15" hidden="1" customHeight="1" x14ac:dyDescent="0.2">
      <c r="A33" s="92">
        <v>1937</v>
      </c>
      <c r="B33" s="425"/>
      <c r="C33" s="317"/>
      <c r="D33" s="353"/>
      <c r="E33" s="314"/>
      <c r="F33" s="434"/>
      <c r="G33" s="443"/>
      <c r="H33" s="442"/>
      <c r="I33" s="444"/>
      <c r="L33" s="1149"/>
      <c r="M33" s="1149"/>
      <c r="N33" s="1149"/>
      <c r="O33" s="1149"/>
      <c r="P33" s="1121"/>
      <c r="Q33" s="1121"/>
    </row>
    <row r="34" spans="1:17" s="87" customFormat="1" ht="15" hidden="1" customHeight="1" x14ac:dyDescent="0.2">
      <c r="A34" s="92">
        <v>1938</v>
      </c>
      <c r="B34" s="425"/>
      <c r="C34" s="317"/>
      <c r="D34" s="353"/>
      <c r="E34" s="314"/>
      <c r="F34" s="434"/>
      <c r="G34" s="443"/>
      <c r="H34" s="442"/>
      <c r="I34" s="444"/>
      <c r="L34" s="1149"/>
      <c r="M34" s="1149"/>
      <c r="N34" s="1149"/>
      <c r="O34" s="1149"/>
      <c r="P34" s="1121"/>
      <c r="Q34" s="1121"/>
    </row>
    <row r="35" spans="1:17" s="87" customFormat="1" ht="15" hidden="1" customHeight="1" x14ac:dyDescent="0.2">
      <c r="A35" s="91">
        <v>1939</v>
      </c>
      <c r="B35" s="426"/>
      <c r="C35" s="316"/>
      <c r="D35" s="354"/>
      <c r="E35" s="315"/>
      <c r="F35" s="435"/>
      <c r="G35" s="446"/>
      <c r="H35" s="445"/>
      <c r="I35" s="447"/>
      <c r="L35" s="1149"/>
      <c r="M35" s="1149"/>
      <c r="N35" s="1149"/>
      <c r="O35" s="1149"/>
      <c r="P35" s="1121"/>
      <c r="Q35" s="1121"/>
    </row>
    <row r="36" spans="1:17" s="87" customFormat="1" ht="15" hidden="1" customHeight="1" x14ac:dyDescent="0.2">
      <c r="A36" s="92">
        <v>1940</v>
      </c>
      <c r="B36" s="425"/>
      <c r="C36" s="317"/>
      <c r="D36" s="353"/>
      <c r="E36" s="314"/>
      <c r="F36" s="434"/>
      <c r="G36" s="443"/>
      <c r="H36" s="442"/>
      <c r="I36" s="444"/>
      <c r="L36" s="1149"/>
      <c r="M36" s="1149"/>
      <c r="N36" s="1149"/>
      <c r="O36" s="1149"/>
      <c r="P36" s="1121"/>
      <c r="Q36" s="1121"/>
    </row>
    <row r="37" spans="1:17" s="87" customFormat="1" ht="15" hidden="1" customHeight="1" x14ac:dyDescent="0.2">
      <c r="A37" s="92">
        <v>1941</v>
      </c>
      <c r="B37" s="425"/>
      <c r="C37" s="317"/>
      <c r="D37" s="353"/>
      <c r="E37" s="314"/>
      <c r="F37" s="434"/>
      <c r="G37" s="443"/>
      <c r="H37" s="442"/>
      <c r="I37" s="444"/>
      <c r="L37" s="1149"/>
      <c r="M37" s="1149"/>
      <c r="N37" s="1149"/>
      <c r="O37" s="1149"/>
      <c r="P37" s="1121"/>
      <c r="Q37" s="1121"/>
    </row>
    <row r="38" spans="1:17" s="87" customFormat="1" ht="15" hidden="1" customHeight="1" x14ac:dyDescent="0.2">
      <c r="A38" s="92">
        <v>1942</v>
      </c>
      <c r="B38" s="425"/>
      <c r="C38" s="317"/>
      <c r="D38" s="353"/>
      <c r="E38" s="314"/>
      <c r="F38" s="434"/>
      <c r="G38" s="443"/>
      <c r="H38" s="442"/>
      <c r="I38" s="444"/>
      <c r="L38" s="1149"/>
      <c r="M38" s="1149"/>
      <c r="N38" s="1149"/>
      <c r="O38" s="1149"/>
      <c r="P38" s="1121"/>
      <c r="Q38" s="1121"/>
    </row>
    <row r="39" spans="1:17" s="87" customFormat="1" ht="15" hidden="1" customHeight="1" x14ac:dyDescent="0.2">
      <c r="A39" s="92">
        <v>1943</v>
      </c>
      <c r="B39" s="425"/>
      <c r="C39" s="317"/>
      <c r="D39" s="353"/>
      <c r="E39" s="314"/>
      <c r="F39" s="434"/>
      <c r="G39" s="443"/>
      <c r="H39" s="442"/>
      <c r="I39" s="444"/>
      <c r="L39" s="1149"/>
      <c r="M39" s="1149"/>
      <c r="N39" s="1149"/>
      <c r="O39" s="1149"/>
      <c r="P39" s="1121"/>
      <c r="Q39" s="1121"/>
    </row>
    <row r="40" spans="1:17" s="87" customFormat="1" ht="15" hidden="1" customHeight="1" x14ac:dyDescent="0.2">
      <c r="A40" s="92">
        <v>1944</v>
      </c>
      <c r="B40" s="425"/>
      <c r="C40" s="317"/>
      <c r="D40" s="353"/>
      <c r="E40" s="314"/>
      <c r="F40" s="434"/>
      <c r="G40" s="443"/>
      <c r="H40" s="442"/>
      <c r="I40" s="444"/>
      <c r="L40" s="1149"/>
      <c r="M40" s="1149"/>
      <c r="N40" s="1149"/>
      <c r="O40" s="1149"/>
      <c r="P40" s="1121"/>
      <c r="Q40" s="1121"/>
    </row>
    <row r="41" spans="1:17" s="87" customFormat="1" ht="15" hidden="1" customHeight="1" x14ac:dyDescent="0.2">
      <c r="A41" s="92">
        <v>1945</v>
      </c>
      <c r="B41" s="425"/>
      <c r="C41" s="317"/>
      <c r="D41" s="353"/>
      <c r="E41" s="314"/>
      <c r="F41" s="434"/>
      <c r="G41" s="443"/>
      <c r="H41" s="442"/>
      <c r="I41" s="444"/>
      <c r="L41" s="1149"/>
      <c r="M41" s="1149"/>
      <c r="N41" s="1149"/>
      <c r="O41" s="1149"/>
      <c r="P41" s="1121"/>
      <c r="Q41" s="1121"/>
    </row>
    <row r="42" spans="1:17" s="87" customFormat="1" ht="15" hidden="1" customHeight="1" x14ac:dyDescent="0.2">
      <c r="A42" s="92">
        <v>1946</v>
      </c>
      <c r="B42" s="425"/>
      <c r="C42" s="317"/>
      <c r="D42" s="353"/>
      <c r="E42" s="314"/>
      <c r="F42" s="434"/>
      <c r="G42" s="443"/>
      <c r="H42" s="442"/>
      <c r="I42" s="444"/>
      <c r="L42" s="1149"/>
      <c r="M42" s="1149"/>
      <c r="N42" s="1149"/>
      <c r="O42" s="1149"/>
      <c r="P42" s="1121"/>
      <c r="Q42" s="1121"/>
    </row>
    <row r="43" spans="1:17" s="87" customFormat="1" ht="15" hidden="1" customHeight="1" x14ac:dyDescent="0.2">
      <c r="A43" s="92">
        <v>1947</v>
      </c>
      <c r="B43" s="425"/>
      <c r="C43" s="317"/>
      <c r="D43" s="353"/>
      <c r="E43" s="314"/>
      <c r="F43" s="434"/>
      <c r="G43" s="443"/>
      <c r="H43" s="442"/>
      <c r="I43" s="444"/>
      <c r="L43" s="1149"/>
      <c r="M43" s="1149"/>
      <c r="N43" s="1149"/>
      <c r="O43" s="1149"/>
      <c r="P43" s="1121"/>
      <c r="Q43" s="1121"/>
    </row>
    <row r="44" spans="1:17" s="87" customFormat="1" ht="15" hidden="1" customHeight="1" x14ac:dyDescent="0.2">
      <c r="A44" s="92">
        <v>1948</v>
      </c>
      <c r="B44" s="425"/>
      <c r="C44" s="317"/>
      <c r="D44" s="353"/>
      <c r="E44" s="314"/>
      <c r="F44" s="434"/>
      <c r="G44" s="443"/>
      <c r="H44" s="442"/>
      <c r="I44" s="444"/>
      <c r="L44" s="1149"/>
      <c r="M44" s="1149"/>
      <c r="N44" s="1149"/>
      <c r="O44" s="1149"/>
      <c r="P44" s="1121"/>
      <c r="Q44" s="1121"/>
    </row>
    <row r="45" spans="1:17" s="87" customFormat="1" ht="15" hidden="1" customHeight="1" x14ac:dyDescent="0.2">
      <c r="A45" s="91">
        <v>1949</v>
      </c>
      <c r="B45" s="426"/>
      <c r="C45" s="316"/>
      <c r="D45" s="354"/>
      <c r="E45" s="315"/>
      <c r="F45" s="435"/>
      <c r="G45" s="446"/>
      <c r="H45" s="445"/>
      <c r="I45" s="447"/>
      <c r="L45" s="1149"/>
      <c r="M45" s="1149"/>
      <c r="N45" s="1149"/>
      <c r="O45" s="1149"/>
      <c r="P45" s="1121"/>
      <c r="Q45" s="1121"/>
    </row>
    <row r="46" spans="1:17" s="87" customFormat="1" ht="15" hidden="1" customHeight="1" x14ac:dyDescent="0.2">
      <c r="A46" s="92">
        <v>1950</v>
      </c>
      <c r="B46" s="425"/>
      <c r="C46" s="317"/>
      <c r="D46" s="353"/>
      <c r="E46" s="314"/>
      <c r="F46" s="434"/>
      <c r="G46" s="443"/>
      <c r="H46" s="442"/>
      <c r="I46" s="444"/>
      <c r="L46" s="1149"/>
      <c r="M46" s="1149"/>
      <c r="N46" s="1149"/>
      <c r="O46" s="1149"/>
      <c r="P46" s="1121"/>
      <c r="Q46" s="1121"/>
    </row>
    <row r="47" spans="1:17" s="87" customFormat="1" ht="15" hidden="1" customHeight="1" x14ac:dyDescent="0.2">
      <c r="A47" s="92">
        <v>1951</v>
      </c>
      <c r="B47" s="425"/>
      <c r="C47" s="317"/>
      <c r="D47" s="353"/>
      <c r="E47" s="314"/>
      <c r="F47" s="434"/>
      <c r="G47" s="443"/>
      <c r="H47" s="442"/>
      <c r="I47" s="444"/>
      <c r="L47" s="1149"/>
      <c r="M47" s="1149"/>
      <c r="N47" s="1149"/>
      <c r="O47" s="1149"/>
      <c r="P47" s="1121"/>
      <c r="Q47" s="1121"/>
    </row>
    <row r="48" spans="1:17" s="87" customFormat="1" ht="15" hidden="1" customHeight="1" x14ac:dyDescent="0.2">
      <c r="A48" s="92">
        <v>1952</v>
      </c>
      <c r="B48" s="425"/>
      <c r="C48" s="317"/>
      <c r="D48" s="353"/>
      <c r="E48" s="314"/>
      <c r="F48" s="434"/>
      <c r="G48" s="443"/>
      <c r="H48" s="442"/>
      <c r="I48" s="444"/>
      <c r="L48" s="1149"/>
      <c r="M48" s="1149"/>
      <c r="N48" s="1149"/>
      <c r="O48" s="1149"/>
      <c r="P48" s="1121"/>
      <c r="Q48" s="1121"/>
    </row>
    <row r="49" spans="1:17" s="87" customFormat="1" ht="15" hidden="1" customHeight="1" x14ac:dyDescent="0.2">
      <c r="A49" s="92">
        <v>1953</v>
      </c>
      <c r="B49" s="425"/>
      <c r="C49" s="317"/>
      <c r="D49" s="353"/>
      <c r="E49" s="314"/>
      <c r="F49" s="434"/>
      <c r="G49" s="443"/>
      <c r="H49" s="442"/>
      <c r="I49" s="444"/>
      <c r="L49" s="1149"/>
      <c r="M49" s="1149"/>
      <c r="N49" s="1149"/>
      <c r="O49" s="1149"/>
      <c r="P49" s="1121"/>
      <c r="Q49" s="1121"/>
    </row>
    <row r="50" spans="1:17" s="87" customFormat="1" ht="15" hidden="1" customHeight="1" x14ac:dyDescent="0.2">
      <c r="A50" s="92">
        <v>1954</v>
      </c>
      <c r="B50" s="425"/>
      <c r="C50" s="317"/>
      <c r="D50" s="353"/>
      <c r="E50" s="314"/>
      <c r="F50" s="434"/>
      <c r="G50" s="443"/>
      <c r="H50" s="442"/>
      <c r="I50" s="444"/>
      <c r="L50" s="1149"/>
      <c r="M50" s="1149"/>
      <c r="N50" s="1149"/>
      <c r="O50" s="1149"/>
      <c r="P50" s="1121"/>
      <c r="Q50" s="1121"/>
    </row>
    <row r="51" spans="1:17" s="87" customFormat="1" ht="15" hidden="1" customHeight="1" x14ac:dyDescent="0.2">
      <c r="A51" s="92">
        <v>1955</v>
      </c>
      <c r="B51" s="425"/>
      <c r="C51" s="317"/>
      <c r="D51" s="353"/>
      <c r="E51" s="314"/>
      <c r="F51" s="434"/>
      <c r="G51" s="443"/>
      <c r="H51" s="442"/>
      <c r="I51" s="444"/>
      <c r="L51" s="1149"/>
      <c r="M51" s="1149"/>
      <c r="N51" s="1149"/>
      <c r="O51" s="1149"/>
      <c r="P51" s="1121"/>
      <c r="Q51" s="1121"/>
    </row>
    <row r="52" spans="1:17" s="87" customFormat="1" ht="15" hidden="1" customHeight="1" x14ac:dyDescent="0.2">
      <c r="A52" s="92">
        <v>1956</v>
      </c>
      <c r="B52" s="425"/>
      <c r="C52" s="317"/>
      <c r="D52" s="353"/>
      <c r="E52" s="314"/>
      <c r="F52" s="434"/>
      <c r="G52" s="443"/>
      <c r="H52" s="442"/>
      <c r="I52" s="444"/>
      <c r="L52" s="1149"/>
      <c r="M52" s="1149"/>
      <c r="N52" s="1149"/>
      <c r="O52" s="1149"/>
      <c r="P52" s="1121"/>
      <c r="Q52" s="1121"/>
    </row>
    <row r="53" spans="1:17" s="87" customFormat="1" ht="15" hidden="1" customHeight="1" x14ac:dyDescent="0.2">
      <c r="A53" s="92">
        <v>1957</v>
      </c>
      <c r="B53" s="425"/>
      <c r="C53" s="317"/>
      <c r="D53" s="353"/>
      <c r="E53" s="314"/>
      <c r="F53" s="434"/>
      <c r="G53" s="443"/>
      <c r="H53" s="442"/>
      <c r="I53" s="444"/>
      <c r="L53" s="1149"/>
      <c r="M53" s="1149"/>
      <c r="N53" s="1149"/>
      <c r="O53" s="1149"/>
      <c r="P53" s="1121"/>
      <c r="Q53" s="1121"/>
    </row>
    <row r="54" spans="1:17" s="87" customFormat="1" ht="15" hidden="1" customHeight="1" x14ac:dyDescent="0.2">
      <c r="A54" s="92">
        <v>1958</v>
      </c>
      <c r="B54" s="425"/>
      <c r="C54" s="317"/>
      <c r="D54" s="353"/>
      <c r="E54" s="314"/>
      <c r="F54" s="434"/>
      <c r="G54" s="443"/>
      <c r="H54" s="442"/>
      <c r="I54" s="444"/>
      <c r="L54" s="1149"/>
      <c r="M54" s="1149"/>
      <c r="N54" s="1149"/>
      <c r="O54" s="1149"/>
      <c r="P54" s="1121"/>
      <c r="Q54" s="1121"/>
    </row>
    <row r="55" spans="1:17" s="87" customFormat="1" ht="15" hidden="1" customHeight="1" x14ac:dyDescent="0.2">
      <c r="A55" s="91">
        <v>1959</v>
      </c>
      <c r="B55" s="426"/>
      <c r="C55" s="316"/>
      <c r="D55" s="354"/>
      <c r="E55" s="315"/>
      <c r="F55" s="435"/>
      <c r="G55" s="446"/>
      <c r="H55" s="445"/>
      <c r="I55" s="447"/>
      <c r="L55" s="1149"/>
      <c r="M55" s="1149"/>
      <c r="N55" s="1149"/>
      <c r="O55" s="1149"/>
      <c r="P55" s="1121"/>
      <c r="Q55" s="1121"/>
    </row>
    <row r="56" spans="1:17" hidden="1" x14ac:dyDescent="0.2">
      <c r="A56" s="67">
        <v>1960</v>
      </c>
      <c r="B56" s="425"/>
      <c r="C56" s="317"/>
      <c r="D56" s="353"/>
      <c r="E56" s="314"/>
      <c r="F56" s="434"/>
      <c r="G56" s="443"/>
      <c r="H56" s="442"/>
      <c r="I56" s="444"/>
      <c r="L56" s="946"/>
      <c r="M56" s="946"/>
      <c r="N56" s="946"/>
      <c r="O56" s="946"/>
      <c r="P56" s="1123"/>
      <c r="Q56" s="1123"/>
    </row>
    <row r="57" spans="1:17" hidden="1" x14ac:dyDescent="0.2">
      <c r="A57" s="67">
        <v>1961</v>
      </c>
      <c r="B57" s="425"/>
      <c r="C57" s="317"/>
      <c r="D57" s="353"/>
      <c r="E57" s="314"/>
      <c r="F57" s="434"/>
      <c r="G57" s="443"/>
      <c r="H57" s="442"/>
      <c r="I57" s="444"/>
      <c r="L57" s="946"/>
      <c r="M57" s="946"/>
      <c r="N57" s="946"/>
      <c r="O57" s="946"/>
      <c r="P57" s="1123"/>
      <c r="Q57" s="1123"/>
    </row>
    <row r="58" spans="1:17" hidden="1" x14ac:dyDescent="0.2">
      <c r="A58" s="67">
        <v>1962</v>
      </c>
      <c r="B58" s="563"/>
      <c r="C58" s="523"/>
      <c r="D58" s="522"/>
      <c r="E58" s="522"/>
      <c r="F58" s="532"/>
      <c r="G58" s="543"/>
      <c r="H58" s="549"/>
      <c r="I58" s="550"/>
      <c r="L58" s="946"/>
      <c r="M58" s="946"/>
      <c r="N58" s="946"/>
      <c r="O58" s="946"/>
      <c r="P58" s="1123"/>
      <c r="Q58" s="1123"/>
    </row>
    <row r="59" spans="1:17" hidden="1" x14ac:dyDescent="0.2">
      <c r="A59" s="67">
        <v>1963</v>
      </c>
      <c r="B59" s="564"/>
      <c r="C59" s="525"/>
      <c r="D59" s="524"/>
      <c r="E59" s="524"/>
      <c r="F59" s="533"/>
      <c r="G59" s="544"/>
      <c r="H59" s="551"/>
      <c r="I59" s="552"/>
      <c r="L59" s="946"/>
      <c r="M59" s="946"/>
      <c r="N59" s="946"/>
      <c r="O59" s="946"/>
      <c r="P59" s="1123"/>
      <c r="Q59" s="1123"/>
    </row>
    <row r="60" spans="1:17" hidden="1" x14ac:dyDescent="0.2">
      <c r="A60" s="67">
        <v>1964</v>
      </c>
      <c r="B60" s="564"/>
      <c r="C60" s="525"/>
      <c r="D60" s="524"/>
      <c r="E60" s="524"/>
      <c r="F60" s="533"/>
      <c r="G60" s="544"/>
      <c r="H60" s="551"/>
      <c r="I60" s="552"/>
      <c r="L60" s="946"/>
      <c r="M60" s="946"/>
      <c r="N60" s="946"/>
      <c r="O60" s="946"/>
      <c r="P60" s="1123"/>
      <c r="Q60" s="1123"/>
    </row>
    <row r="61" spans="1:17" hidden="1" x14ac:dyDescent="0.2">
      <c r="A61" s="67">
        <v>1965</v>
      </c>
      <c r="B61" s="564"/>
      <c r="C61" s="525"/>
      <c r="D61" s="524"/>
      <c r="E61" s="524"/>
      <c r="F61" s="533"/>
      <c r="G61" s="544"/>
      <c r="H61" s="551"/>
      <c r="I61" s="552"/>
      <c r="L61" s="946"/>
      <c r="M61" s="946"/>
      <c r="N61" s="946"/>
      <c r="O61" s="946"/>
      <c r="P61" s="1123"/>
      <c r="Q61" s="1123"/>
    </row>
    <row r="62" spans="1:17" hidden="1" x14ac:dyDescent="0.2">
      <c r="A62" s="67">
        <v>1966</v>
      </c>
      <c r="B62" s="564"/>
      <c r="C62" s="525"/>
      <c r="D62" s="524"/>
      <c r="E62" s="524"/>
      <c r="F62" s="533"/>
      <c r="G62" s="544"/>
      <c r="H62" s="551"/>
      <c r="I62" s="552"/>
      <c r="L62" s="946"/>
      <c r="M62" s="946"/>
      <c r="N62" s="946"/>
      <c r="O62" s="946"/>
      <c r="P62" s="1123"/>
      <c r="Q62" s="1123"/>
    </row>
    <row r="63" spans="1:17" hidden="1" x14ac:dyDescent="0.2">
      <c r="A63" s="67">
        <v>1967</v>
      </c>
      <c r="B63" s="564"/>
      <c r="C63" s="525"/>
      <c r="D63" s="524"/>
      <c r="E63" s="524"/>
      <c r="F63" s="534"/>
      <c r="G63" s="545"/>
      <c r="H63" s="551"/>
      <c r="I63" s="552"/>
      <c r="L63" s="946"/>
      <c r="M63" s="946"/>
      <c r="N63" s="946"/>
      <c r="O63" s="946"/>
      <c r="P63" s="1123"/>
      <c r="Q63" s="1123"/>
    </row>
    <row r="64" spans="1:17" hidden="1" x14ac:dyDescent="0.2">
      <c r="A64" s="67">
        <v>1968</v>
      </c>
      <c r="B64" s="564"/>
      <c r="C64" s="525"/>
      <c r="D64" s="524"/>
      <c r="E64" s="524"/>
      <c r="F64" s="534"/>
      <c r="G64" s="545"/>
      <c r="H64" s="551"/>
      <c r="I64" s="552"/>
      <c r="L64" s="946"/>
      <c r="M64" s="946"/>
      <c r="N64" s="946"/>
      <c r="O64" s="946"/>
      <c r="P64" s="1123"/>
      <c r="Q64" s="1123"/>
    </row>
    <row r="65" spans="1:17" hidden="1" x14ac:dyDescent="0.2">
      <c r="A65" s="72">
        <v>1969</v>
      </c>
      <c r="B65" s="565"/>
      <c r="C65" s="527"/>
      <c r="D65" s="526"/>
      <c r="E65" s="526"/>
      <c r="F65" s="535"/>
      <c r="G65" s="546"/>
      <c r="H65" s="553"/>
      <c r="I65" s="554"/>
      <c r="L65" s="946"/>
      <c r="M65" s="946"/>
      <c r="N65" s="946"/>
      <c r="O65" s="946"/>
      <c r="P65" s="1123"/>
      <c r="Q65" s="1123"/>
    </row>
    <row r="66" spans="1:17" hidden="1" x14ac:dyDescent="0.2">
      <c r="A66" s="67">
        <v>1970</v>
      </c>
      <c r="B66" s="564"/>
      <c r="C66" s="525"/>
      <c r="D66" s="524"/>
      <c r="E66" s="524"/>
      <c r="F66" s="534"/>
      <c r="G66" s="545"/>
      <c r="H66" s="551"/>
      <c r="I66" s="552"/>
      <c r="L66" s="946"/>
      <c r="M66" s="946"/>
      <c r="N66" s="946"/>
      <c r="O66" s="946"/>
      <c r="P66" s="1123"/>
      <c r="Q66" s="1123"/>
    </row>
    <row r="67" spans="1:17" hidden="1" x14ac:dyDescent="0.2">
      <c r="A67" s="67">
        <v>1971</v>
      </c>
      <c r="B67" s="564"/>
      <c r="C67" s="525"/>
      <c r="D67" s="524"/>
      <c r="E67" s="524"/>
      <c r="F67" s="534"/>
      <c r="G67" s="545"/>
      <c r="H67" s="551"/>
      <c r="I67" s="552"/>
      <c r="L67" s="946"/>
      <c r="M67" s="946"/>
      <c r="N67" s="946"/>
      <c r="O67" s="946"/>
      <c r="P67" s="1123"/>
      <c r="Q67" s="1123"/>
    </row>
    <row r="68" spans="1:17" hidden="1" x14ac:dyDescent="0.2">
      <c r="A68" s="67">
        <v>1972</v>
      </c>
      <c r="B68" s="564"/>
      <c r="C68" s="525"/>
      <c r="D68" s="524"/>
      <c r="E68" s="524"/>
      <c r="F68" s="534"/>
      <c r="G68" s="545"/>
      <c r="H68" s="551"/>
      <c r="I68" s="552"/>
      <c r="L68" s="946"/>
      <c r="M68" s="946"/>
      <c r="N68" s="946"/>
      <c r="O68" s="946"/>
      <c r="P68" s="1123"/>
      <c r="Q68" s="1123"/>
    </row>
    <row r="69" spans="1:17" hidden="1" x14ac:dyDescent="0.2">
      <c r="A69" s="67">
        <v>1973</v>
      </c>
      <c r="B69" s="564"/>
      <c r="C69" s="525"/>
      <c r="D69" s="524"/>
      <c r="E69" s="524"/>
      <c r="F69" s="534"/>
      <c r="G69" s="545"/>
      <c r="H69" s="551"/>
      <c r="I69" s="552"/>
      <c r="L69" s="946"/>
      <c r="M69" s="946"/>
      <c r="N69" s="946"/>
      <c r="O69" s="946"/>
      <c r="P69" s="1123"/>
      <c r="Q69" s="1123"/>
    </row>
    <row r="70" spans="1:17" hidden="1" x14ac:dyDescent="0.2">
      <c r="A70" s="67">
        <v>1974</v>
      </c>
      <c r="B70" s="564"/>
      <c r="C70" s="525"/>
      <c r="D70" s="524"/>
      <c r="E70" s="524"/>
      <c r="F70" s="534"/>
      <c r="G70" s="545"/>
      <c r="H70" s="551"/>
      <c r="I70" s="552"/>
      <c r="L70" s="946"/>
      <c r="M70" s="946"/>
      <c r="N70" s="946"/>
      <c r="O70" s="946"/>
      <c r="P70" s="1123"/>
      <c r="Q70" s="1123"/>
    </row>
    <row r="71" spans="1:17" hidden="1" x14ac:dyDescent="0.2">
      <c r="A71" s="67">
        <v>1975</v>
      </c>
      <c r="B71" s="564"/>
      <c r="C71" s="525"/>
      <c r="D71" s="524"/>
      <c r="E71" s="524"/>
      <c r="F71" s="534"/>
      <c r="G71" s="545"/>
      <c r="H71" s="551"/>
      <c r="I71" s="552"/>
      <c r="L71" s="946"/>
      <c r="M71" s="946"/>
      <c r="N71" s="946"/>
      <c r="O71" s="946"/>
      <c r="P71" s="1123"/>
      <c r="Q71" s="1123"/>
    </row>
    <row r="72" spans="1:17" hidden="1" x14ac:dyDescent="0.2">
      <c r="A72" s="67">
        <v>1976</v>
      </c>
      <c r="B72" s="564"/>
      <c r="C72" s="525"/>
      <c r="D72" s="524"/>
      <c r="E72" s="524"/>
      <c r="F72" s="534"/>
      <c r="G72" s="545"/>
      <c r="H72" s="551"/>
      <c r="I72" s="552"/>
      <c r="L72" s="946"/>
      <c r="M72" s="946"/>
      <c r="N72" s="946"/>
      <c r="O72" s="946"/>
      <c r="P72" s="1123"/>
      <c r="Q72" s="1123"/>
    </row>
    <row r="73" spans="1:17" hidden="1" x14ac:dyDescent="0.2">
      <c r="A73" s="67">
        <v>1977</v>
      </c>
      <c r="B73" s="564"/>
      <c r="C73" s="525"/>
      <c r="D73" s="524"/>
      <c r="E73" s="524"/>
      <c r="F73" s="534"/>
      <c r="G73" s="545"/>
      <c r="H73" s="551"/>
      <c r="I73" s="552"/>
      <c r="L73" s="946"/>
      <c r="M73" s="946"/>
      <c r="N73" s="946"/>
      <c r="O73" s="946"/>
      <c r="P73" s="1123"/>
      <c r="Q73" s="1123"/>
    </row>
    <row r="74" spans="1:17" hidden="1" x14ac:dyDescent="0.2">
      <c r="A74" s="67">
        <v>1978</v>
      </c>
      <c r="B74" s="564"/>
      <c r="C74" s="525"/>
      <c r="D74" s="524"/>
      <c r="E74" s="524"/>
      <c r="F74" s="534"/>
      <c r="G74" s="545"/>
      <c r="H74" s="551"/>
      <c r="I74" s="552"/>
      <c r="L74" s="946"/>
      <c r="M74" s="946"/>
      <c r="N74" s="946"/>
      <c r="O74" s="946"/>
      <c r="P74" s="1123"/>
      <c r="Q74" s="1123"/>
    </row>
    <row r="75" spans="1:17" x14ac:dyDescent="0.2">
      <c r="A75" s="72">
        <v>1979</v>
      </c>
      <c r="B75" s="565">
        <f>avgpoinc!AW68</f>
        <v>22624.2179125496</v>
      </c>
      <c r="C75" s="527">
        <v>21345.357995331757</v>
      </c>
      <c r="D75" s="526">
        <v>27945.931259628305</v>
      </c>
      <c r="E75" s="526">
        <v>20413.441923135164</v>
      </c>
      <c r="F75" s="536">
        <f>B75*0.5/'TC5'!B75</f>
        <v>0.2553144097328186</v>
      </c>
      <c r="G75" s="547">
        <v>0.27400994300842285</v>
      </c>
      <c r="H75" s="553">
        <v>0.25911253690719604</v>
      </c>
      <c r="I75" s="554">
        <v>0.21495240926742554</v>
      </c>
      <c r="L75" s="1145">
        <v>152.10542297363281</v>
      </c>
      <c r="M75" s="1145">
        <v>86.904472351074219</v>
      </c>
      <c r="N75" s="1145">
        <v>40.102790832519531</v>
      </c>
      <c r="O75" s="1145">
        <v>25.098163604736328</v>
      </c>
      <c r="P75" s="1151">
        <f>L75-M75-N75-O75</f>
        <v>-3.814697265625E-6</v>
      </c>
      <c r="Q75" s="1177">
        <f>B75-TC3c!K76</f>
        <v>1.1084253477747552E-2</v>
      </c>
    </row>
    <row r="76" spans="1:17" x14ac:dyDescent="0.2">
      <c r="A76" s="67">
        <v>1980</v>
      </c>
      <c r="B76" s="564">
        <f>avgpoinc!AW69</f>
        <v>22021.256698151956</v>
      </c>
      <c r="C76" s="525">
        <v>20575.529483090861</v>
      </c>
      <c r="D76" s="524">
        <v>26716.627215365213</v>
      </c>
      <c r="E76" s="524">
        <v>21161.284576235779</v>
      </c>
      <c r="F76" s="533">
        <f>B76*0.5/'TC5'!B76</f>
        <v>0.25596684217453003</v>
      </c>
      <c r="G76" s="544">
        <v>0.2721746563911438</v>
      </c>
      <c r="H76" s="551">
        <v>0.25828707218170166</v>
      </c>
      <c r="I76" s="552">
        <v>0.22299015522003174</v>
      </c>
      <c r="L76" s="1145">
        <v>155.26800537109375</v>
      </c>
      <c r="M76" s="1145">
        <v>89.20574951171875</v>
      </c>
      <c r="N76" s="1145">
        <v>40.414211273193359</v>
      </c>
      <c r="O76" s="1145">
        <v>25.648042678833008</v>
      </c>
      <c r="P76" s="1151">
        <f t="shared" ref="P76:P110" si="0">L76-M76-N76-O76</f>
        <v>1.9073486328125E-6</v>
      </c>
      <c r="Q76" s="1177">
        <f>B76-TC3c!K77</f>
        <v>8.1181724279304035E-2</v>
      </c>
    </row>
    <row r="77" spans="1:17" x14ac:dyDescent="0.2">
      <c r="A77" s="67">
        <v>1981</v>
      </c>
      <c r="B77" s="564">
        <f>avgpoinc!AW70</f>
        <v>21615.334405608861</v>
      </c>
      <c r="C77" s="525">
        <v>19818.374395805462</v>
      </c>
      <c r="D77" s="524">
        <v>25769.23069868638</v>
      </c>
      <c r="E77" s="524">
        <v>22828.0926603595</v>
      </c>
      <c r="F77" s="533">
        <f>B77*0.5/'TC5'!B77</f>
        <v>0.24933230876922607</v>
      </c>
      <c r="G77" s="544">
        <v>0.26539939641952515</v>
      </c>
      <c r="H77" s="551">
        <v>0.24841266870498657</v>
      </c>
      <c r="I77" s="552">
        <v>0.22585004568099976</v>
      </c>
      <c r="L77" s="1145">
        <v>158.033203125</v>
      </c>
      <c r="M77" s="1145">
        <v>90.280433654785156</v>
      </c>
      <c r="N77" s="1145">
        <v>41.579658508300781</v>
      </c>
      <c r="O77" s="1145">
        <v>26.17310905456543</v>
      </c>
      <c r="P77" s="1151">
        <f t="shared" si="0"/>
        <v>1.9073486328125E-6</v>
      </c>
      <c r="Q77" s="1177">
        <f>B77-TC3c!K78</f>
        <v>5.5309614235738991E-2</v>
      </c>
    </row>
    <row r="78" spans="1:17" x14ac:dyDescent="0.2">
      <c r="A78" s="67">
        <v>1982</v>
      </c>
      <c r="B78" s="564">
        <f>avgpoinc!AW71</f>
        <v>20178.398810623483</v>
      </c>
      <c r="C78" s="525">
        <v>18290.574272986021</v>
      </c>
      <c r="D78" s="524">
        <v>23458.43880040809</v>
      </c>
      <c r="E78" s="524">
        <v>22937.09065582449</v>
      </c>
      <c r="F78" s="533">
        <f>B78*0.5/'TC5'!B78</f>
        <v>0.24066799879074097</v>
      </c>
      <c r="G78" s="544">
        <v>0.25383108854293823</v>
      </c>
      <c r="H78" s="551">
        <v>0.2383238673210144</v>
      </c>
      <c r="I78" s="552">
        <v>0.22627454996109009</v>
      </c>
      <c r="L78" s="1145">
        <v>160.6654052734375</v>
      </c>
      <c r="M78" s="1145">
        <v>91.845207214355469</v>
      </c>
      <c r="N78" s="1145">
        <v>42.097660064697266</v>
      </c>
      <c r="O78" s="1145">
        <v>26.722530364990234</v>
      </c>
      <c r="P78" s="1151">
        <f t="shared" si="0"/>
        <v>7.62939453125E-6</v>
      </c>
      <c r="Q78" s="1177">
        <f>B78-TC3c!K79</f>
        <v>6.4565892571408767E-3</v>
      </c>
    </row>
    <row r="79" spans="1:17" x14ac:dyDescent="0.2">
      <c r="A79" s="67">
        <v>1983</v>
      </c>
      <c r="B79" s="564">
        <f>avgpoinc!AW72</f>
        <v>19729.063853995482</v>
      </c>
      <c r="C79" s="525">
        <v>17690.892899239403</v>
      </c>
      <c r="D79" s="524">
        <v>22920.979220800895</v>
      </c>
      <c r="E79" s="524">
        <v>23635.750467710106</v>
      </c>
      <c r="F79" s="533">
        <f>B79*0.5/'TC5'!B79</f>
        <v>0.23167574405670169</v>
      </c>
      <c r="G79" s="544">
        <v>0.24425017833709717</v>
      </c>
      <c r="H79" s="551">
        <v>0.22904586791992188</v>
      </c>
      <c r="I79" s="552">
        <v>0.2229163646697998</v>
      </c>
      <c r="L79" s="1145">
        <v>163.13459777832031</v>
      </c>
      <c r="M79" s="1145">
        <v>93.902969360351562</v>
      </c>
      <c r="N79" s="1145">
        <v>41.911449432373047</v>
      </c>
      <c r="O79" s="1145">
        <v>27.320180892944336</v>
      </c>
      <c r="P79" s="1151">
        <f t="shared" si="0"/>
        <v>-1.9073486328125E-6</v>
      </c>
      <c r="Q79" s="1177">
        <f>B79-TC3c!K80</f>
        <v>4.5525473055022303E-2</v>
      </c>
    </row>
    <row r="80" spans="1:17" x14ac:dyDescent="0.2">
      <c r="A80" s="67">
        <v>1984</v>
      </c>
      <c r="B80" s="564">
        <f>avgpoinc!AW73</f>
        <v>20313.942879181981</v>
      </c>
      <c r="C80" s="525">
        <v>18126.722022906328</v>
      </c>
      <c r="D80" s="524">
        <v>23773.840845160485</v>
      </c>
      <c r="E80" s="524">
        <v>24763.665158128177</v>
      </c>
      <c r="F80" s="533">
        <f>B80*0.5/'TC5'!B80</f>
        <v>0.22364288568496701</v>
      </c>
      <c r="G80" s="544">
        <v>0.23824781179428101</v>
      </c>
      <c r="H80" s="551">
        <v>0.21844691038131714</v>
      </c>
      <c r="I80" s="552">
        <v>0.21630805730819702</v>
      </c>
      <c r="L80" s="1145">
        <v>165.64979553222656</v>
      </c>
      <c r="M80" s="1145">
        <v>95.861434936523438</v>
      </c>
      <c r="N80" s="1145">
        <v>41.889801025390625</v>
      </c>
      <c r="O80" s="1145">
        <v>27.898561477661133</v>
      </c>
      <c r="P80" s="1151">
        <f t="shared" si="0"/>
        <v>-1.9073486328125E-6</v>
      </c>
      <c r="Q80" s="1177">
        <f>B80-TC3c!K81</f>
        <v>7.7451843502785778E-2</v>
      </c>
    </row>
    <row r="81" spans="1:17" x14ac:dyDescent="0.2">
      <c r="A81" s="67">
        <v>1985</v>
      </c>
      <c r="B81" s="564">
        <f>avgpoinc!AW74</f>
        <v>20488.454017752367</v>
      </c>
      <c r="C81" s="525">
        <v>18337.575530486869</v>
      </c>
      <c r="D81" s="524">
        <v>23809.390721958356</v>
      </c>
      <c r="E81" s="524">
        <v>25057.234660650218</v>
      </c>
      <c r="F81" s="533">
        <f>B81*0.5/'TC5'!B81</f>
        <v>0.22174060344696048</v>
      </c>
      <c r="G81" s="544">
        <v>0.2360694408416748</v>
      </c>
      <c r="H81" s="551">
        <v>0.21722328662872314</v>
      </c>
      <c r="I81" s="552">
        <v>0.21352845430374146</v>
      </c>
      <c r="L81" s="1145">
        <v>168.20500183105469</v>
      </c>
      <c r="M81" s="1145">
        <v>97.539947509765625</v>
      </c>
      <c r="N81" s="1145">
        <v>42.291419982910156</v>
      </c>
      <c r="O81" s="1145">
        <v>28.373630523681641</v>
      </c>
      <c r="P81" s="1151">
        <f t="shared" si="0"/>
        <v>3.814697265625E-6</v>
      </c>
      <c r="Q81" s="1177">
        <f>B81-TC3c!K82</f>
        <v>-1.1388605227693915E-2</v>
      </c>
    </row>
    <row r="82" spans="1:17" x14ac:dyDescent="0.2">
      <c r="A82" s="67">
        <v>1986</v>
      </c>
      <c r="B82" s="564">
        <f>avgpoinc!AW75</f>
        <v>20503.718859992689</v>
      </c>
      <c r="C82" s="525">
        <v>18539.956965460755</v>
      </c>
      <c r="D82" s="524">
        <v>23055.767452909677</v>
      </c>
      <c r="E82" s="524">
        <v>25344.534457179867</v>
      </c>
      <c r="F82" s="533">
        <f>B82*0.5/'TC5'!B82</f>
        <v>0.21995693445205688</v>
      </c>
      <c r="G82" s="544">
        <v>0.23404991626739502</v>
      </c>
      <c r="H82" s="551">
        <v>0.2083013653755188</v>
      </c>
      <c r="I82" s="552">
        <v>0.21872931718826294</v>
      </c>
      <c r="L82" s="1145">
        <v>170.55580139160156</v>
      </c>
      <c r="M82" s="1145">
        <v>99.434600830078125</v>
      </c>
      <c r="N82" s="1145">
        <v>42.185878753662109</v>
      </c>
      <c r="O82" s="1145">
        <v>28.935321807861328</v>
      </c>
      <c r="P82" s="1151">
        <f t="shared" si="0"/>
        <v>0</v>
      </c>
      <c r="Q82" s="1177">
        <f>B82-TC3c!K83</f>
        <v>-5.5190144339576364E-3</v>
      </c>
    </row>
    <row r="83" spans="1:17" x14ac:dyDescent="0.2">
      <c r="A83" s="67">
        <v>1987</v>
      </c>
      <c r="B83" s="564">
        <f>avgpoinc!AW76</f>
        <v>21123.100800471813</v>
      </c>
      <c r="C83" s="525">
        <v>18750.609742613942</v>
      </c>
      <c r="D83" s="524">
        <v>24841.678728646537</v>
      </c>
      <c r="E83" s="524">
        <v>25995.135597771554</v>
      </c>
      <c r="F83" s="533">
        <f>B83*0.5/'TC5'!B83</f>
        <v>0.21994572877883908</v>
      </c>
      <c r="G83" s="544">
        <v>0.22893685102462769</v>
      </c>
      <c r="H83" s="551">
        <v>0.21287316083908081</v>
      </c>
      <c r="I83" s="552">
        <v>0.22715526819229126</v>
      </c>
      <c r="L83" s="1145">
        <v>172.55160522460938</v>
      </c>
      <c r="M83" s="1145">
        <v>100.53583526611328</v>
      </c>
      <c r="N83" s="1145">
        <v>42.475349426269531</v>
      </c>
      <c r="O83" s="1145">
        <v>29.540416717529297</v>
      </c>
      <c r="P83" s="1151">
        <f t="shared" si="0"/>
        <v>3.814697265625E-6</v>
      </c>
      <c r="Q83" s="1177">
        <f>B83-TC3c!K84</f>
        <v>-5.793448093754705E-3</v>
      </c>
    </row>
    <row r="84" spans="1:17" x14ac:dyDescent="0.2">
      <c r="A84" s="67">
        <v>1988</v>
      </c>
      <c r="B84" s="564">
        <f>avgpoinc!AW77</f>
        <v>21324.3608871871</v>
      </c>
      <c r="C84" s="525">
        <v>18895.68209526073</v>
      </c>
      <c r="D84" s="524">
        <v>25596.793655895701</v>
      </c>
      <c r="E84" s="524">
        <v>25449.325458734398</v>
      </c>
      <c r="F84" s="533">
        <f>B84*0.5/'TC5'!B84</f>
        <v>0.21308690309524536</v>
      </c>
      <c r="G84" s="544">
        <v>0.22237378358840942</v>
      </c>
      <c r="H84" s="551">
        <v>0.20389974117279053</v>
      </c>
      <c r="I84" s="552">
        <v>0.22257941961288452</v>
      </c>
      <c r="L84" s="1145">
        <v>174.34440612792969</v>
      </c>
      <c r="M84" s="1145">
        <v>101.15705108642578</v>
      </c>
      <c r="N84" s="1145">
        <v>43.184032440185547</v>
      </c>
      <c r="O84" s="1145">
        <v>30.003318786621094</v>
      </c>
      <c r="P84" s="1151">
        <f t="shared" si="0"/>
        <v>3.814697265625E-6</v>
      </c>
      <c r="Q84" s="1177">
        <f>B84-TC3c!K85</f>
        <v>-1.0287217792210868E-2</v>
      </c>
    </row>
    <row r="85" spans="1:17" x14ac:dyDescent="0.2">
      <c r="A85" s="72">
        <v>1989</v>
      </c>
      <c r="B85" s="565">
        <f>avgpoinc!AW78</f>
        <v>21954.951758396404</v>
      </c>
      <c r="C85" s="527">
        <v>19454.762652315032</v>
      </c>
      <c r="D85" s="526">
        <v>26267.37740455717</v>
      </c>
      <c r="E85" s="526">
        <v>26384.321739256739</v>
      </c>
      <c r="F85" s="536">
        <f>B85*0.5/'TC5'!B85</f>
        <v>0.21677649021148682</v>
      </c>
      <c r="G85" s="547">
        <v>0.22651267051696777</v>
      </c>
      <c r="H85" s="553">
        <v>0.20781946182250977</v>
      </c>
      <c r="I85" s="554">
        <v>0.22550475597381592</v>
      </c>
      <c r="L85" s="1145">
        <v>176.06019592285156</v>
      </c>
      <c r="M85" s="1145">
        <v>102.06158447265625</v>
      </c>
      <c r="N85" s="1145">
        <v>43.370861053466797</v>
      </c>
      <c r="O85" s="1145">
        <v>30.627756118774414</v>
      </c>
      <c r="P85" s="1151">
        <f t="shared" si="0"/>
        <v>-5.7220458984375E-6</v>
      </c>
      <c r="Q85" s="1177">
        <f>B85-TC3c!K86</f>
        <v>-2.2552920967427781E-2</v>
      </c>
    </row>
    <row r="86" spans="1:17" x14ac:dyDescent="0.2">
      <c r="A86" s="67">
        <v>1990</v>
      </c>
      <c r="B86" s="564">
        <f>avgpoinc!AW79</f>
        <v>21992.550715788599</v>
      </c>
      <c r="C86" s="525">
        <v>19480.345273200204</v>
      </c>
      <c r="D86" s="524">
        <v>26195.528281513944</v>
      </c>
      <c r="E86" s="524">
        <v>26688.380912163877</v>
      </c>
      <c r="F86" s="533">
        <f>B86*0.5/'TC5'!B86</f>
        <v>0.21733760833740234</v>
      </c>
      <c r="G86" s="544">
        <v>0.22745281457901001</v>
      </c>
      <c r="H86" s="551">
        <v>0.20692151784896851</v>
      </c>
      <c r="I86" s="552">
        <v>0.22876489162445068</v>
      </c>
      <c r="L86" s="1145">
        <v>178.36500549316406</v>
      </c>
      <c r="M86" s="1145">
        <v>103.0943603515625</v>
      </c>
      <c r="N86" s="1145">
        <v>44.0936279296875</v>
      </c>
      <c r="O86" s="1145">
        <v>31.17701530456543</v>
      </c>
      <c r="P86" s="1151">
        <f t="shared" si="0"/>
        <v>1.9073486328125E-6</v>
      </c>
      <c r="Q86" s="1177">
        <f>B86-TC3c!K87</f>
        <v>-3.5768885012657847E-2</v>
      </c>
    </row>
    <row r="87" spans="1:17" x14ac:dyDescent="0.2">
      <c r="A87" s="67">
        <v>1991</v>
      </c>
      <c r="B87" s="564">
        <f>avgpoinc!AW80</f>
        <v>21725.879641275675</v>
      </c>
      <c r="C87" s="525">
        <v>18901.662369379446</v>
      </c>
      <c r="D87" s="524">
        <v>25984.382162213387</v>
      </c>
      <c r="E87" s="524">
        <v>27418.79428187347</v>
      </c>
      <c r="F87" s="533">
        <f>B87*0.5/'TC5'!B87</f>
        <v>0.21918964385986331</v>
      </c>
      <c r="G87" s="544">
        <v>0.22653019428253174</v>
      </c>
      <c r="H87" s="551">
        <v>0.21342176198959351</v>
      </c>
      <c r="I87" s="552">
        <v>0.23279255628585815</v>
      </c>
      <c r="L87" s="1145">
        <v>180.97799682617188</v>
      </c>
      <c r="M87" s="1145">
        <v>103.62183380126953</v>
      </c>
      <c r="N87" s="1145">
        <v>45.601940155029297</v>
      </c>
      <c r="O87" s="1145">
        <v>31.754228591918945</v>
      </c>
      <c r="P87" s="1151">
        <f t="shared" si="0"/>
        <v>-5.7220458984375E-6</v>
      </c>
      <c r="Q87" s="1177">
        <f>B87-TC3c!K88</f>
        <v>-1.2239664614753565E-2</v>
      </c>
    </row>
    <row r="88" spans="1:17" x14ac:dyDescent="0.2">
      <c r="A88" s="67">
        <v>1992</v>
      </c>
      <c r="B88" s="564">
        <f>avgpoinc!AW81</f>
        <v>21743.981009366216</v>
      </c>
      <c r="C88" s="525">
        <v>19045.587620616378</v>
      </c>
      <c r="D88" s="524">
        <v>25667.217488826158</v>
      </c>
      <c r="E88" s="524">
        <v>26996.674099983196</v>
      </c>
      <c r="F88" s="533">
        <f>B88*0.5/'TC5'!B88</f>
        <v>0.21520835161209106</v>
      </c>
      <c r="G88" s="544">
        <v>0.22389644384384155</v>
      </c>
      <c r="H88" s="551">
        <v>0.20630043745040894</v>
      </c>
      <c r="I88" s="552">
        <v>0.22822767496109009</v>
      </c>
      <c r="L88" s="1145">
        <v>183.4429931640625</v>
      </c>
      <c r="M88" s="1145">
        <v>103.95426940917969</v>
      </c>
      <c r="N88" s="1145">
        <v>47.178737640380859</v>
      </c>
      <c r="O88" s="1145">
        <v>32.309993743896484</v>
      </c>
      <c r="P88" s="1151">
        <f t="shared" si="0"/>
        <v>-7.62939453125E-6</v>
      </c>
      <c r="Q88" s="1177">
        <f>B88-TC3c!K89</f>
        <v>-1.90464402512589E-2</v>
      </c>
    </row>
    <row r="89" spans="1:17" x14ac:dyDescent="0.2">
      <c r="A89" s="67">
        <v>1993</v>
      </c>
      <c r="B89" s="564">
        <f>avgpoinc!AW82</f>
        <v>22344.881042806894</v>
      </c>
      <c r="C89" s="525">
        <v>19554.561339059914</v>
      </c>
      <c r="D89" s="524">
        <v>26883.459825502247</v>
      </c>
      <c r="E89" s="524">
        <v>26806.659595246318</v>
      </c>
      <c r="F89" s="533">
        <f>B89*0.5/'TC5'!B89</f>
        <v>0.21929174661636353</v>
      </c>
      <c r="G89" s="544">
        <v>0.2279740571975708</v>
      </c>
      <c r="H89" s="551">
        <v>0.21496713161468506</v>
      </c>
      <c r="I89" s="552">
        <v>0.22624260187149048</v>
      </c>
      <c r="L89" s="1145">
        <v>185.68499755859375</v>
      </c>
      <c r="M89" s="1145">
        <v>103.99221038818359</v>
      </c>
      <c r="N89" s="1145">
        <v>48.850090026855469</v>
      </c>
      <c r="O89" s="1145">
        <v>32.842700958251953</v>
      </c>
      <c r="P89" s="1151">
        <f t="shared" si="0"/>
        <v>-3.814697265625E-6</v>
      </c>
      <c r="Q89" s="1177">
        <f>B89-TC3c!K90</f>
        <v>1.9791011302004335E-2</v>
      </c>
    </row>
    <row r="90" spans="1:17" x14ac:dyDescent="0.2">
      <c r="A90" s="67">
        <v>1994</v>
      </c>
      <c r="B90" s="564">
        <f>avgpoinc!AW83</f>
        <v>23063.118989095539</v>
      </c>
      <c r="C90" s="525">
        <v>20079.92034824019</v>
      </c>
      <c r="D90" s="524">
        <v>27552.004682329178</v>
      </c>
      <c r="E90" s="524">
        <v>28131.951230359984</v>
      </c>
      <c r="F90" s="533">
        <f>B90*0.5/'TC5'!B90</f>
        <v>0.21917986869812009</v>
      </c>
      <c r="G90" s="544">
        <v>0.22819763422012329</v>
      </c>
      <c r="H90" s="551">
        <v>0.2135847806930542</v>
      </c>
      <c r="I90" s="552">
        <v>0.22818732261657715</v>
      </c>
      <c r="L90" s="1145">
        <v>187.75700378417969</v>
      </c>
      <c r="M90" s="1145">
        <v>104.22134399414062</v>
      </c>
      <c r="N90" s="1145">
        <v>50.267589569091797</v>
      </c>
      <c r="O90" s="1145">
        <v>33.26806640625</v>
      </c>
      <c r="P90" s="1151">
        <f t="shared" si="0"/>
        <v>3.814697265625E-6</v>
      </c>
      <c r="Q90" s="1177">
        <f>B90-TC3c!K91</f>
        <v>-4.2366145862615667E-3</v>
      </c>
    </row>
    <row r="91" spans="1:17" x14ac:dyDescent="0.2">
      <c r="A91" s="67">
        <v>1995</v>
      </c>
      <c r="B91" s="564">
        <f>avgpoinc!AW84</f>
        <v>23219.219263785479</v>
      </c>
      <c r="C91" s="525">
        <v>19942.812610733705</v>
      </c>
      <c r="D91" s="524">
        <v>27936.64470011193</v>
      </c>
      <c r="E91" s="524">
        <v>29377.291973764426</v>
      </c>
      <c r="F91" s="533">
        <f>B91*0.5/'TC5'!B91</f>
        <v>0.21592092514038086</v>
      </c>
      <c r="G91" s="544">
        <v>0.22475266456604004</v>
      </c>
      <c r="H91" s="551">
        <v>0.21023279428482056</v>
      </c>
      <c r="I91" s="552">
        <v>0.23021483421325684</v>
      </c>
      <c r="L91" s="1145">
        <v>189.91099548339844</v>
      </c>
      <c r="M91" s="1145">
        <v>105.00587463378906</v>
      </c>
      <c r="N91" s="1145">
        <v>51.215976715087891</v>
      </c>
      <c r="O91" s="1145">
        <v>33.68914794921875</v>
      </c>
      <c r="P91" s="1151">
        <f t="shared" si="0"/>
        <v>-3.814697265625E-6</v>
      </c>
      <c r="Q91" s="1177">
        <f>B91-TC3c!K92</f>
        <v>-3.0463742659776472E-3</v>
      </c>
    </row>
    <row r="92" spans="1:17" x14ac:dyDescent="0.2">
      <c r="A92" s="67">
        <v>1996</v>
      </c>
      <c r="B92" s="564">
        <f>avgpoinc!AW85</f>
        <v>23507.391939449921</v>
      </c>
      <c r="C92" s="525">
        <v>20162.676387033254</v>
      </c>
      <c r="D92" s="524">
        <v>27675.662643814092</v>
      </c>
      <c r="E92" s="524">
        <v>30945.726123450593</v>
      </c>
      <c r="F92" s="533">
        <f>B92*0.5/'TC5'!B92</f>
        <v>0.21191334724426267</v>
      </c>
      <c r="G92" s="544">
        <v>0.2230374813079834</v>
      </c>
      <c r="H92" s="551">
        <v>0.20465540885925293</v>
      </c>
      <c r="I92" s="552">
        <v>0.22699767351150513</v>
      </c>
      <c r="L92" s="1145">
        <v>192.04299926757812</v>
      </c>
      <c r="M92" s="1145">
        <v>104.93324279785156</v>
      </c>
      <c r="N92" s="1145">
        <v>53.082466125488281</v>
      </c>
      <c r="O92" s="1145">
        <v>34.027294158935547</v>
      </c>
      <c r="P92" s="1151">
        <f t="shared" si="0"/>
        <v>-3.814697265625E-6</v>
      </c>
      <c r="Q92" s="1177">
        <f>B92-TC3c!K93</f>
        <v>-6.7532419270719402E-3</v>
      </c>
    </row>
    <row r="93" spans="1:17" x14ac:dyDescent="0.2">
      <c r="A93" s="67">
        <v>1997</v>
      </c>
      <c r="B93" s="564">
        <f>avgpoinc!AW86</f>
        <v>23983.780378251267</v>
      </c>
      <c r="C93" s="525">
        <v>20451.583747714598</v>
      </c>
      <c r="D93" s="524">
        <v>28490.687922027861</v>
      </c>
      <c r="E93" s="524">
        <v>31593.086175473545</v>
      </c>
      <c r="F93" s="533">
        <f>B93*0.5/'TC5'!B93</f>
        <v>0.20862859487533569</v>
      </c>
      <c r="G93" s="544">
        <v>0.22007167339324951</v>
      </c>
      <c r="H93" s="551">
        <v>0.20203292369842529</v>
      </c>
      <c r="I93" s="552">
        <v>0.22451412677764893</v>
      </c>
      <c r="L93" s="1145">
        <v>194.42599487304688</v>
      </c>
      <c r="M93" s="1145">
        <v>105.15032958984375</v>
      </c>
      <c r="N93" s="1145">
        <v>54.987148284912109</v>
      </c>
      <c r="O93" s="1145">
        <v>34.288524627685547</v>
      </c>
      <c r="P93" s="1151">
        <f t="shared" si="0"/>
        <v>-7.62939453125E-6</v>
      </c>
      <c r="Q93" s="1177">
        <f>B93-TC3c!K94</f>
        <v>-2.630680213769665E-3</v>
      </c>
    </row>
    <row r="94" spans="1:17" x14ac:dyDescent="0.2">
      <c r="A94" s="67">
        <v>1998</v>
      </c>
      <c r="B94" s="564">
        <f>avgpoinc!AW87</f>
        <v>24787.46224367887</v>
      </c>
      <c r="C94" s="525">
        <v>21372.475305948497</v>
      </c>
      <c r="D94" s="524">
        <v>29267.814717163761</v>
      </c>
      <c r="E94" s="524">
        <v>31797.30660893612</v>
      </c>
      <c r="F94" s="533">
        <f>B94*0.5/'TC5'!B94</f>
        <v>0.20766967535018921</v>
      </c>
      <c r="G94" s="544">
        <v>0.22027510404586792</v>
      </c>
      <c r="H94" s="551">
        <v>0.1992802619934082</v>
      </c>
      <c r="I94" s="552">
        <v>0.22242873907089233</v>
      </c>
      <c r="L94" s="1145">
        <v>196.79499816894531</v>
      </c>
      <c r="M94" s="1145">
        <v>105.90142822265625</v>
      </c>
      <c r="N94" s="1145">
        <v>56.368583679199219</v>
      </c>
      <c r="O94" s="1145">
        <v>34.524986267089844</v>
      </c>
      <c r="P94" s="1151">
        <f t="shared" si="0"/>
        <v>0</v>
      </c>
      <c r="Q94" s="1177">
        <f>B94-TC3c!K95</f>
        <v>-1.2439106212696061E-2</v>
      </c>
    </row>
    <row r="95" spans="1:17" x14ac:dyDescent="0.2">
      <c r="A95" s="72">
        <v>1999</v>
      </c>
      <c r="B95" s="565">
        <f>avgpoinc!AW88</f>
        <v>25195.799224322946</v>
      </c>
      <c r="C95" s="527">
        <v>21464.674272455079</v>
      </c>
      <c r="D95" s="526">
        <v>29408.346609235403</v>
      </c>
      <c r="E95" s="526">
        <v>33511.807569134224</v>
      </c>
      <c r="F95" s="536">
        <f>B95*0.5/'TC5'!B95</f>
        <v>0.20487087965011597</v>
      </c>
      <c r="G95" s="547">
        <v>0.2132226824760437</v>
      </c>
      <c r="H95" s="553">
        <v>0.19609791040420532</v>
      </c>
      <c r="I95" s="554">
        <v>0.22972607612609863</v>
      </c>
      <c r="L95" s="1145">
        <v>199.2550048828125</v>
      </c>
      <c r="M95" s="1145">
        <v>106.17876434326172</v>
      </c>
      <c r="N95" s="1145">
        <v>58.341346740722656</v>
      </c>
      <c r="O95" s="1145">
        <v>34.734886169433594</v>
      </c>
      <c r="P95" s="1151">
        <f t="shared" si="0"/>
        <v>7.62939453125E-6</v>
      </c>
      <c r="Q95" s="1177">
        <f>B95-TC3c!K96</f>
        <v>7.839029110618867E-2</v>
      </c>
    </row>
    <row r="96" spans="1:17" x14ac:dyDescent="0.2">
      <c r="A96" s="77">
        <v>2000</v>
      </c>
      <c r="B96" s="566">
        <f>avgpoinc!AW89</f>
        <v>25679.723204348884</v>
      </c>
      <c r="C96" s="529">
        <v>21934.522276319945</v>
      </c>
      <c r="D96" s="528">
        <v>29778.468551975602</v>
      </c>
      <c r="E96" s="528">
        <v>34453.672575615601</v>
      </c>
      <c r="F96" s="537">
        <f>B96*0.5/'TC5'!B96</f>
        <v>0.20217281579971313</v>
      </c>
      <c r="G96" s="548">
        <v>0.2117990255355835</v>
      </c>
      <c r="H96" s="555">
        <v>0.19381469488143921</v>
      </c>
      <c r="I96" s="556">
        <v>0.22451299428939819</v>
      </c>
      <c r="L96" s="1145">
        <v>201.64643859863281</v>
      </c>
      <c r="M96" s="1145">
        <v>107.07537078857422</v>
      </c>
      <c r="N96" s="1145">
        <v>59.575935363769531</v>
      </c>
      <c r="O96" s="1145">
        <v>34.995140075683594</v>
      </c>
      <c r="P96" s="1151">
        <f t="shared" si="0"/>
        <v>-7.62939453125E-6</v>
      </c>
      <c r="Q96" s="1177">
        <f>B96-TC3c!K97</f>
        <v>4.0798686408379581E-2</v>
      </c>
    </row>
    <row r="97" spans="1:17" x14ac:dyDescent="0.2">
      <c r="A97" s="67">
        <v>2001</v>
      </c>
      <c r="B97" s="564">
        <f>avgpoinc!AW90</f>
        <v>25953.309698737503</v>
      </c>
      <c r="C97" s="525">
        <v>21912.444297388982</v>
      </c>
      <c r="D97" s="524">
        <v>30465.304404810857</v>
      </c>
      <c r="E97" s="524">
        <v>34681.047510132754</v>
      </c>
      <c r="F97" s="533">
        <f>B97*0.5/'TC5'!B97</f>
        <v>0.20541495084762573</v>
      </c>
      <c r="G97" s="544">
        <v>0.21454203128814697</v>
      </c>
      <c r="H97" s="551">
        <v>0.20140129327774048</v>
      </c>
      <c r="I97" s="552">
        <v>0.22414499521255493</v>
      </c>
      <c r="L97" s="1145">
        <v>203.77565002441406</v>
      </c>
      <c r="M97" s="1145">
        <v>105.83994293212891</v>
      </c>
      <c r="N97" s="1145">
        <v>62.74896240234375</v>
      </c>
      <c r="O97" s="1145">
        <v>35.186744689941406</v>
      </c>
      <c r="P97" s="1151">
        <f t="shared" si="0"/>
        <v>0</v>
      </c>
      <c r="Q97" s="1177">
        <f>B97-TC3c!K98</f>
        <v>5.121775535371853E-3</v>
      </c>
    </row>
    <row r="98" spans="1:17" x14ac:dyDescent="0.2">
      <c r="A98" s="67">
        <v>2002</v>
      </c>
      <c r="B98" s="564">
        <f>avgpoinc!AW91</f>
        <v>26098.674522621284</v>
      </c>
      <c r="C98" s="525">
        <v>22108.428870451404</v>
      </c>
      <c r="D98" s="524">
        <v>30534.945458093309</v>
      </c>
      <c r="E98" s="524">
        <v>34055.414946786761</v>
      </c>
      <c r="F98" s="533">
        <f>B98*0.5/'TC5'!B98</f>
        <v>0.20707428455352786</v>
      </c>
      <c r="G98" s="544">
        <v>0.21803855895996094</v>
      </c>
      <c r="H98" s="551">
        <v>0.20235073566436768</v>
      </c>
      <c r="I98" s="552">
        <v>0.22167634963989258</v>
      </c>
      <c r="L98" s="1145">
        <v>206.20068359375</v>
      </c>
      <c r="M98" s="1145">
        <v>105.52520751953125</v>
      </c>
      <c r="N98" s="1145">
        <v>65.234214782714844</v>
      </c>
      <c r="O98" s="1145">
        <v>35.441253662109375</v>
      </c>
      <c r="P98" s="1151">
        <f t="shared" si="0"/>
        <v>7.62939453125E-6</v>
      </c>
      <c r="Q98" s="1177">
        <f>B98-TC3c!K99</f>
        <v>1.3490752127836458E-2</v>
      </c>
    </row>
    <row r="99" spans="1:17" x14ac:dyDescent="0.2">
      <c r="A99" s="67">
        <v>2003</v>
      </c>
      <c r="B99" s="564">
        <f>avgpoinc!AW92</f>
        <v>26058.982040648571</v>
      </c>
      <c r="C99" s="525">
        <v>22075.628032605873</v>
      </c>
      <c r="D99" s="524">
        <v>30442.975821153959</v>
      </c>
      <c r="E99" s="524">
        <v>33571.217693045553</v>
      </c>
      <c r="F99" s="533">
        <f>B99*0.5/'TC5'!B99</f>
        <v>0.20473885536193845</v>
      </c>
      <c r="G99" s="544">
        <v>0.21589952707290649</v>
      </c>
      <c r="H99" s="551">
        <v>0.19907325506210327</v>
      </c>
      <c r="I99" s="552">
        <v>0.21958774328231812</v>
      </c>
      <c r="L99" s="1145">
        <v>208.605712890625</v>
      </c>
      <c r="M99" s="1145">
        <v>105.53954315185547</v>
      </c>
      <c r="N99" s="1145">
        <v>67.2977294921875</v>
      </c>
      <c r="O99" s="1145">
        <v>35.768444061279297</v>
      </c>
      <c r="P99" s="1151">
        <f t="shared" si="0"/>
        <v>-3.814697265625E-6</v>
      </c>
      <c r="Q99" s="1177">
        <f>B99-TC3c!K100</f>
        <v>8.1213640369242057E-3</v>
      </c>
    </row>
    <row r="100" spans="1:17" x14ac:dyDescent="0.2">
      <c r="A100" s="67">
        <v>2004</v>
      </c>
      <c r="B100" s="564">
        <f>avgpoinc!AW93</f>
        <v>26524.032131569078</v>
      </c>
      <c r="C100" s="525">
        <v>22492.676468055026</v>
      </c>
      <c r="D100" s="524">
        <v>30451.280168374891</v>
      </c>
      <c r="E100" s="524">
        <v>34415.226654940241</v>
      </c>
      <c r="F100" s="533">
        <f>B100*0.5/'TC5'!B100</f>
        <v>0.20247173309326172</v>
      </c>
      <c r="G100" s="544">
        <v>0.21350139379501343</v>
      </c>
      <c r="H100" s="551">
        <v>0.19430536031723022</v>
      </c>
      <c r="I100" s="552">
        <v>0.22113531827926636</v>
      </c>
      <c r="L100" s="1145">
        <v>210.95091247558594</v>
      </c>
      <c r="M100" s="1145">
        <v>104.84892272949219</v>
      </c>
      <c r="N100" s="1145">
        <v>69.980339050292969</v>
      </c>
      <c r="O100" s="1145">
        <v>36.121662139892578</v>
      </c>
      <c r="P100" s="1151">
        <f t="shared" si="0"/>
        <v>-1.1444091796875E-5</v>
      </c>
      <c r="Q100" s="1177">
        <f>B100-TC3c!K101</f>
        <v>3.3128320537798572E-3</v>
      </c>
    </row>
    <row r="101" spans="1:17" x14ac:dyDescent="0.2">
      <c r="A101" s="67">
        <v>2005</v>
      </c>
      <c r="B101" s="564">
        <f>avgpoinc!AW94</f>
        <v>26839.649211713033</v>
      </c>
      <c r="C101" s="525">
        <v>22534.363274219264</v>
      </c>
      <c r="D101" s="524">
        <v>30967.885618755266</v>
      </c>
      <c r="E101" s="524">
        <v>36167.023398560537</v>
      </c>
      <c r="F101" s="533">
        <f>B101*0.5/'TC5'!B101</f>
        <v>0.20002233982086184</v>
      </c>
      <c r="G101" s="544">
        <v>0.21281903982162476</v>
      </c>
      <c r="H101" s="551">
        <v>0.19159942865371704</v>
      </c>
      <c r="I101" s="552">
        <v>0.22241228818893433</v>
      </c>
      <c r="L101" s="1145">
        <v>213.34860229492188</v>
      </c>
      <c r="M101" s="1145">
        <v>105.6864013671875</v>
      </c>
      <c r="N101" s="1145">
        <v>71.150337219238281</v>
      </c>
      <c r="O101" s="1145">
        <v>36.511871337890625</v>
      </c>
      <c r="P101" s="1151">
        <f t="shared" si="0"/>
        <v>-7.62939453125E-6</v>
      </c>
      <c r="Q101" s="1177">
        <f>B101-TC3c!K102</f>
        <v>1.2414103512128349E-2</v>
      </c>
    </row>
    <row r="102" spans="1:17" x14ac:dyDescent="0.2">
      <c r="A102" s="67">
        <v>2006</v>
      </c>
      <c r="B102" s="564">
        <f>avgpoinc!AW95</f>
        <v>27009.732596807942</v>
      </c>
      <c r="C102" s="525">
        <v>22229.052147011731</v>
      </c>
      <c r="D102" s="524">
        <v>30673.111163943187</v>
      </c>
      <c r="E102" s="524">
        <v>39531.188341726986</v>
      </c>
      <c r="F102" s="533">
        <f>B102*0.5/'TC5'!B102</f>
        <v>0.19677966833114624</v>
      </c>
      <c r="G102" s="544">
        <v>0.20966130495071411</v>
      </c>
      <c r="H102" s="551">
        <v>0.18609040975570679</v>
      </c>
      <c r="I102" s="552">
        <v>0.23060876131057739</v>
      </c>
      <c r="L102" s="1145">
        <v>215.8966064453125</v>
      </c>
      <c r="M102" s="1145">
        <v>105.37483978271484</v>
      </c>
      <c r="N102" s="1145">
        <v>73.465408325195312</v>
      </c>
      <c r="O102" s="1145">
        <v>37.056354522705078</v>
      </c>
      <c r="P102" s="1151">
        <f t="shared" si="0"/>
        <v>3.814697265625E-6</v>
      </c>
      <c r="Q102" s="1177">
        <f>B102-TC3c!K103</f>
        <v>4.7032825495989528E-3</v>
      </c>
    </row>
    <row r="103" spans="1:17" x14ac:dyDescent="0.2">
      <c r="A103" s="67">
        <v>2007</v>
      </c>
      <c r="B103" s="564">
        <f>avgpoinc!AW96</f>
        <v>27159.590617517781</v>
      </c>
      <c r="C103" s="525">
        <v>22354.435114442131</v>
      </c>
      <c r="D103" s="524">
        <v>30590.141711239045</v>
      </c>
      <c r="E103" s="524">
        <v>41135.889207445289</v>
      </c>
      <c r="F103" s="533">
        <f>B103*0.5/'TC5'!B103</f>
        <v>0.19994282722473145</v>
      </c>
      <c r="G103" s="544">
        <v>0.21464413404464722</v>
      </c>
      <c r="H103" s="551">
        <v>0.18816179037094116</v>
      </c>
      <c r="I103" s="552">
        <v>0.23798918724060059</v>
      </c>
      <c r="L103" s="1145">
        <v>218.4566650390625</v>
      </c>
      <c r="M103" s="1145">
        <v>106.59453582763672</v>
      </c>
      <c r="N103" s="1145">
        <v>74.178359985351562</v>
      </c>
      <c r="O103" s="1145">
        <v>37.683765411376953</v>
      </c>
      <c r="P103" s="1151">
        <f t="shared" si="0"/>
        <v>3.814697265625E-6</v>
      </c>
      <c r="Q103" s="1177">
        <f>B103-TC3c!K104</f>
        <v>1.3034393414272927E-3</v>
      </c>
    </row>
    <row r="104" spans="1:17" x14ac:dyDescent="0.2">
      <c r="A104" s="67">
        <v>2008</v>
      </c>
      <c r="B104" s="564">
        <f>avgpoinc!AW97</f>
        <v>27112.420720118735</v>
      </c>
      <c r="C104" s="525">
        <v>22195.028642941328</v>
      </c>
      <c r="D104" s="524">
        <v>30116.520200262417</v>
      </c>
      <c r="E104" s="524">
        <v>41214.510615686631</v>
      </c>
      <c r="F104" s="533">
        <f>B104*0.5/'TC5'!B104</f>
        <v>0.20474535226821899</v>
      </c>
      <c r="G104" s="544">
        <v>0.21648383140563965</v>
      </c>
      <c r="H104" s="551">
        <v>0.19480764865875244</v>
      </c>
      <c r="I104" s="552">
        <v>0.24158185720443726</v>
      </c>
      <c r="L104" s="1145">
        <v>220.88380432128906</v>
      </c>
      <c r="M104" s="1145">
        <v>105.95044708251953</v>
      </c>
      <c r="N104" s="1145">
        <v>76.284065246582031</v>
      </c>
      <c r="O104" s="1145">
        <v>38.6492919921875</v>
      </c>
      <c r="P104" s="1151">
        <f t="shared" si="0"/>
        <v>0</v>
      </c>
      <c r="Q104" s="1177">
        <f>B104-TC3c!K105</f>
        <v>-1.97939298232086E-3</v>
      </c>
    </row>
    <row r="105" spans="1:17" x14ac:dyDescent="0.2">
      <c r="A105" s="72">
        <v>2009</v>
      </c>
      <c r="B105" s="567">
        <f>avgpoinc!AW98</f>
        <v>25881.613511169657</v>
      </c>
      <c r="C105" s="568">
        <v>21181.654049882116</v>
      </c>
      <c r="D105" s="526">
        <v>28662.562470346813</v>
      </c>
      <c r="E105" s="526">
        <v>38698.180590228956</v>
      </c>
      <c r="F105" s="536">
        <f>B105*0.5/'TC5'!B105</f>
        <v>0.20456457138061523</v>
      </c>
      <c r="G105" s="547">
        <v>0.21708834171295166</v>
      </c>
      <c r="H105" s="557">
        <v>0.19383323192596436</v>
      </c>
      <c r="I105" s="896">
        <v>0.24132251739501953</v>
      </c>
      <c r="L105" s="1145">
        <v>223.26182556152344</v>
      </c>
      <c r="M105" s="1145">
        <v>104.57855987548828</v>
      </c>
      <c r="N105" s="1145">
        <v>79.173454284667969</v>
      </c>
      <c r="O105" s="1145">
        <v>39.509815216064453</v>
      </c>
      <c r="P105" s="1151">
        <f t="shared" si="0"/>
        <v>-3.814697265625E-6</v>
      </c>
      <c r="Q105" s="1177">
        <f>B105-TC3c!K106</f>
        <v>1.0998432258929824E-2</v>
      </c>
    </row>
    <row r="106" spans="1:17" x14ac:dyDescent="0.2">
      <c r="A106" s="67">
        <v>2010</v>
      </c>
      <c r="B106" s="569">
        <f>avgpoinc!AW99</f>
        <v>26283.787741511533</v>
      </c>
      <c r="C106" s="570">
        <v>21353.780581638275</v>
      </c>
      <c r="D106" s="524">
        <v>28572.991155945972</v>
      </c>
      <c r="E106" s="524">
        <v>41758.862762543366</v>
      </c>
      <c r="F106" s="533">
        <f>B106*0.5/'TC5'!B106</f>
        <v>0.20102965831756595</v>
      </c>
      <c r="G106" s="544">
        <v>0.21029448509216309</v>
      </c>
      <c r="H106" s="559">
        <v>0.1923256516456604</v>
      </c>
      <c r="I106" s="897">
        <v>0.24305564165115356</v>
      </c>
      <c r="L106" s="1145">
        <v>225.67851257324219</v>
      </c>
      <c r="M106" s="1145">
        <v>105.47171783447266</v>
      </c>
      <c r="N106" s="1145">
        <v>79.845687866210938</v>
      </c>
      <c r="O106" s="1145">
        <v>40.361110687255859</v>
      </c>
      <c r="P106" s="1151">
        <f t="shared" si="0"/>
        <v>-3.814697265625E-6</v>
      </c>
      <c r="Q106" s="1177">
        <f>B106-TC3c!K107</f>
        <v>-3.5744538836297579E-3</v>
      </c>
    </row>
    <row r="107" spans="1:17" x14ac:dyDescent="0.2">
      <c r="A107" s="67">
        <v>2011</v>
      </c>
      <c r="B107" s="569">
        <f>avgpoinc!AW100</f>
        <v>26373.029946188431</v>
      </c>
      <c r="C107" s="570">
        <v>21168.857187117694</v>
      </c>
      <c r="D107" s="524">
        <v>28925.294662825589</v>
      </c>
      <c r="E107" s="524">
        <v>41820.104869412011</v>
      </c>
      <c r="F107" s="533">
        <f>B107*0.5/'TC5'!B107</f>
        <v>0.19849145412445066</v>
      </c>
      <c r="G107" s="544">
        <v>0.21126687526702881</v>
      </c>
      <c r="H107" s="559">
        <v>0.18588840961456299</v>
      </c>
      <c r="I107" s="897">
        <v>0.24283623695373535</v>
      </c>
      <c r="L107" s="1145">
        <v>227.45529174804688</v>
      </c>
      <c r="M107" s="1145">
        <v>105.70789337158203</v>
      </c>
      <c r="N107" s="1145">
        <v>80.512359619140625</v>
      </c>
      <c r="O107" s="1145">
        <v>41.235038757324219</v>
      </c>
      <c r="P107" s="1151">
        <f t="shared" si="0"/>
        <v>0</v>
      </c>
      <c r="Q107" s="1177">
        <f>B107-TC3c!K108</f>
        <v>1.7690568311081734E-3</v>
      </c>
    </row>
    <row r="108" spans="1:17" x14ac:dyDescent="0.2">
      <c r="A108" s="67">
        <v>2012</v>
      </c>
      <c r="B108" s="569">
        <f>avgpoinc!AW101</f>
        <v>25802.428956504238</v>
      </c>
      <c r="C108" s="570">
        <v>20342.075799609374</v>
      </c>
      <c r="D108" s="524">
        <v>27770.706500781249</v>
      </c>
      <c r="E108" s="524">
        <v>44158.790553906249</v>
      </c>
      <c r="F108" s="533">
        <f>B108*0.5/'TC5'!B108</f>
        <v>0.19043385982513431</v>
      </c>
      <c r="G108" s="544">
        <v>0.20359069108963013</v>
      </c>
      <c r="H108" s="559">
        <v>0.17413878440856934</v>
      </c>
      <c r="I108" s="897">
        <v>0.24794858694076538</v>
      </c>
      <c r="L108" s="1145">
        <v>230.63160705566406</v>
      </c>
      <c r="M108" s="1145">
        <v>106.33685302734375</v>
      </c>
      <c r="N108" s="1145">
        <v>81.212234497070312</v>
      </c>
      <c r="O108" s="1145">
        <v>43.08251953125</v>
      </c>
      <c r="P108" s="1151">
        <f t="shared" si="0"/>
        <v>0</v>
      </c>
      <c r="Q108" s="1177">
        <f>B108-TC3c!K109</f>
        <v>-1.7243620932276826E-3</v>
      </c>
    </row>
    <row r="109" spans="1:17" x14ac:dyDescent="0.2">
      <c r="A109" s="67">
        <v>2013</v>
      </c>
      <c r="B109" s="569">
        <f>avgpoinc!AW102</f>
        <v>26616.213648419103</v>
      </c>
      <c r="C109" s="570">
        <v>21484.491387246369</v>
      </c>
      <c r="D109" s="524">
        <v>29954.958432825013</v>
      </c>
      <c r="E109" s="524">
        <v>37157.771624563175</v>
      </c>
      <c r="F109" s="533">
        <f>B109*0.5/'TC5'!B109</f>
        <v>0.1960904002189636</v>
      </c>
      <c r="G109" s="544">
        <v>0.20988452434539795</v>
      </c>
      <c r="H109" s="559">
        <v>0.18789345026016235</v>
      </c>
      <c r="I109" s="897">
        <v>0.21764475107192993</v>
      </c>
      <c r="L109" s="1145">
        <v>232.52239990234375</v>
      </c>
      <c r="M109" s="1145">
        <v>105.35683441162109</v>
      </c>
      <c r="N109" s="1145">
        <v>82.639274597167969</v>
      </c>
      <c r="O109" s="1145">
        <v>44.526283264160156</v>
      </c>
      <c r="P109" s="1151">
        <f t="shared" si="0"/>
        <v>7.62939453125E-6</v>
      </c>
      <c r="Q109" s="1177">
        <f>B109-TC3c!K110</f>
        <v>3.1082435634743888E-3</v>
      </c>
    </row>
    <row r="110" spans="1:17" x14ac:dyDescent="0.2">
      <c r="A110" s="67">
        <v>2014</v>
      </c>
      <c r="B110" s="569">
        <f>avgpoinc!AW103</f>
        <v>26742.743966508402</v>
      </c>
      <c r="C110" s="570">
        <v>21885.118142200423</v>
      </c>
      <c r="D110" s="524">
        <v>29751.952017396863</v>
      </c>
      <c r="E110" s="524">
        <v>36596.216513553052</v>
      </c>
      <c r="F110" s="533">
        <f>B110*0.5/'TC5'!B110</f>
        <v>0.19352453947067264</v>
      </c>
      <c r="G110" s="544">
        <v>0.21004331111907959</v>
      </c>
      <c r="H110" s="559">
        <v>0.18352627754211426</v>
      </c>
      <c r="I110" s="897">
        <v>0.21179217100143433</v>
      </c>
      <c r="L110" s="1145">
        <v>235.46830749511719</v>
      </c>
      <c r="M110" s="1145">
        <v>105.75584411621094</v>
      </c>
      <c r="N110" s="1145">
        <v>83.668739318847656</v>
      </c>
      <c r="O110" s="1145">
        <v>46.043724060058594</v>
      </c>
      <c r="P110" s="1151">
        <f t="shared" si="0"/>
        <v>0</v>
      </c>
      <c r="Q110" s="1177">
        <f>B110-TC3c!K111</f>
        <v>-3.3413836026738863E-3</v>
      </c>
    </row>
    <row r="111" spans="1:17" x14ac:dyDescent="0.2">
      <c r="A111" s="67">
        <v>2015</v>
      </c>
      <c r="B111" s="569">
        <f>avgpoinc!AW104</f>
        <v>27249.590536557716</v>
      </c>
      <c r="C111" s="570">
        <v>22214.460974261368</v>
      </c>
      <c r="D111" s="524">
        <v>29824.120953191807</v>
      </c>
      <c r="E111" s="524">
        <v>38957.373812301943</v>
      </c>
      <c r="F111" s="533">
        <f>B111*0.5/'TC5'!B111</f>
        <v>0.19423836469650271</v>
      </c>
      <c r="G111" s="544">
        <v>0.21074759960174561</v>
      </c>
      <c r="H111" s="559">
        <v>0.18263387680053711</v>
      </c>
      <c r="I111" s="897">
        <v>0.21756398677825928</v>
      </c>
      <c r="L111" s="1145">
        <v>237.47932434082031</v>
      </c>
      <c r="M111" s="1145">
        <v>106.93375396728516</v>
      </c>
      <c r="N111" s="1145">
        <v>84.479515075683594</v>
      </c>
      <c r="O111" s="1145">
        <v>46.066055297851562</v>
      </c>
      <c r="P111" s="1151">
        <f t="shared" ref="P111:P115" si="1">L111-M111-N111-O111</f>
        <v>0</v>
      </c>
      <c r="Q111" s="1177">
        <f>B111-TC3c!K112</f>
        <v>-4.9808789844973944E-4</v>
      </c>
    </row>
    <row r="112" spans="1:17" x14ac:dyDescent="0.2">
      <c r="A112" s="67">
        <v>2016</v>
      </c>
      <c r="B112" s="569">
        <f>avgpoinc!AW105</f>
        <v>26835.657723015614</v>
      </c>
      <c r="C112" s="570">
        <v>21860.680208672282</v>
      </c>
      <c r="D112" s="524">
        <v>29068.396679381709</v>
      </c>
      <c r="E112" s="524">
        <v>39432.447523926916</v>
      </c>
      <c r="F112" s="533">
        <f>B112*0.5/'TC5'!B112</f>
        <v>0.19252878427505493</v>
      </c>
      <c r="G112" s="544">
        <v>0.20917809009552002</v>
      </c>
      <c r="H112" s="559">
        <v>0.18043923377990723</v>
      </c>
      <c r="I112" s="897">
        <v>0.21761590242385864</v>
      </c>
      <c r="L112" s="1145">
        <v>240.45037841796875</v>
      </c>
      <c r="M112" s="1145">
        <v>108.83800506591797</v>
      </c>
      <c r="N112" s="1145">
        <v>84.938766479492188</v>
      </c>
      <c r="O112" s="1145">
        <v>46.673618316650391</v>
      </c>
      <c r="P112" s="1151">
        <f t="shared" si="1"/>
        <v>-1.1444091796875E-5</v>
      </c>
      <c r="Q112" s="1177">
        <f>B112-TC3c!K113</f>
        <v>6.2298707052832469E-4</v>
      </c>
    </row>
    <row r="113" spans="1:17" x14ac:dyDescent="0.2">
      <c r="A113" s="67">
        <v>2017</v>
      </c>
      <c r="B113" s="569">
        <f>avgpoinc!AW106</f>
        <v>27327.688942519995</v>
      </c>
      <c r="C113" s="570">
        <v>21638.534615812565</v>
      </c>
      <c r="D113" s="524">
        <v>28829.431019085823</v>
      </c>
      <c r="E113" s="524">
        <v>47760.593735549803</v>
      </c>
      <c r="F113" s="533">
        <f>B113*0.5/'TC5'!B113</f>
        <v>0.19231373071670532</v>
      </c>
      <c r="G113" s="544">
        <v>0.20575451850891113</v>
      </c>
      <c r="H113" s="559">
        <v>0.174568772315979</v>
      </c>
      <c r="I113" s="897">
        <v>0.25162345170974731</v>
      </c>
      <c r="L113" s="1145">
        <v>241.96368408203125</v>
      </c>
      <c r="M113" s="1145">
        <v>111.53785705566406</v>
      </c>
      <c r="N113" s="1145">
        <v>85.27862548828125</v>
      </c>
      <c r="O113" s="1145">
        <v>45.147197723388672</v>
      </c>
      <c r="P113" s="1151">
        <f t="shared" si="1"/>
        <v>3.814697265625E-6</v>
      </c>
      <c r="Q113" s="1177">
        <f>B113-TC3c!K114</f>
        <v>-4.6102985288598575E-4</v>
      </c>
    </row>
    <row r="114" spans="1:17" x14ac:dyDescent="0.2">
      <c r="A114" s="67">
        <v>2018</v>
      </c>
      <c r="B114" s="569">
        <f>avgpoinc!AW107</f>
        <v>27291.508553677122</v>
      </c>
      <c r="C114" s="570">
        <v>21657.1171875</v>
      </c>
      <c r="D114" s="524">
        <v>28559.765625</v>
      </c>
      <c r="E114" s="524">
        <v>47902.390625</v>
      </c>
      <c r="F114" s="533">
        <f>B114*0.5/'TC5'!B114</f>
        <v>0.18857300281524658</v>
      </c>
      <c r="G114" s="544">
        <v>0.20348173379898071</v>
      </c>
      <c r="H114" s="559">
        <v>0.16935425996780396</v>
      </c>
      <c r="I114" s="897">
        <v>0.24670690298080444</v>
      </c>
      <c r="L114" s="1145">
        <v>244.23089599609375</v>
      </c>
      <c r="M114" s="1145">
        <v>112.59297180175781</v>
      </c>
      <c r="N114" s="1145">
        <v>86.049263000488281</v>
      </c>
      <c r="O114" s="1145">
        <v>45.588668823242188</v>
      </c>
      <c r="P114" s="1151">
        <f t="shared" si="1"/>
        <v>-7.62939453125E-6</v>
      </c>
      <c r="Q114" s="1177">
        <f>B114-TC3c!K115</f>
        <v>3.8710874287062325E-3</v>
      </c>
    </row>
    <row r="115" spans="1:17" x14ac:dyDescent="0.2">
      <c r="A115" s="67">
        <v>2019</v>
      </c>
      <c r="B115" s="569">
        <f>avgpoinc!AW108</f>
        <v>27917.197635642344</v>
      </c>
      <c r="C115" s="570">
        <v>22049.256437164739</v>
      </c>
      <c r="D115" s="524">
        <v>29154.337362016227</v>
      </c>
      <c r="E115" s="524">
        <v>49536.15830313207</v>
      </c>
      <c r="F115" s="533">
        <f>B115*0.5/'TC5'!B115</f>
        <v>0.19156473875045779</v>
      </c>
      <c r="G115" s="544">
        <v>0.20605254173278809</v>
      </c>
      <c r="H115" s="559">
        <v>0.17253780364990234</v>
      </c>
      <c r="I115" s="897">
        <v>0.25081056356430054</v>
      </c>
      <c r="L115" s="1145">
        <v>246.39524841308594</v>
      </c>
      <c r="M115" s="1145">
        <v>113.54427337646484</v>
      </c>
      <c r="N115" s="1145">
        <v>86.958709716796875</v>
      </c>
      <c r="O115" s="1145">
        <v>45.89227294921875</v>
      </c>
      <c r="P115" s="1151">
        <f t="shared" si="1"/>
        <v>-7.62939453125E-6</v>
      </c>
      <c r="Q115" s="1177">
        <f>B115-TC3c!K116</f>
        <v>-1.3479773369908798E-3</v>
      </c>
    </row>
    <row r="116" spans="1:17" ht="17" thickBot="1" x14ac:dyDescent="0.25">
      <c r="A116" s="1105"/>
      <c r="B116" s="1124"/>
      <c r="C116" s="1125"/>
      <c r="D116" s="1107"/>
      <c r="E116" s="1107"/>
      <c r="F116" s="1115"/>
      <c r="G116" s="1116"/>
      <c r="H116" s="1117"/>
      <c r="I116" s="1134"/>
      <c r="L116" s="902"/>
      <c r="P116" s="902"/>
      <c r="Q116" s="903"/>
    </row>
    <row r="117" spans="1:17" ht="17" thickTop="1" x14ac:dyDescent="0.2">
      <c r="A117" s="61"/>
      <c r="B117" s="60"/>
      <c r="C117" s="60"/>
      <c r="D117" s="60"/>
      <c r="E117" s="60"/>
      <c r="F117" s="60"/>
      <c r="G117" s="60"/>
      <c r="H117" s="60"/>
      <c r="I117" s="60"/>
    </row>
    <row r="118" spans="1:17" x14ac:dyDescent="0.2">
      <c r="D118" s="57"/>
      <c r="E118" s="57"/>
      <c r="F118" s="57"/>
      <c r="G118" s="57"/>
      <c r="H118" s="57"/>
      <c r="I118" s="57"/>
    </row>
    <row r="120" spans="1:17" x14ac:dyDescent="0.2">
      <c r="B120" s="212"/>
      <c r="C120" s="212"/>
      <c r="D120" s="212"/>
      <c r="E120" s="212"/>
      <c r="F120" s="212"/>
      <c r="G120" s="212"/>
      <c r="H120" s="212"/>
      <c r="I120" s="212"/>
    </row>
  </sheetData>
  <mergeCells count="4">
    <mergeCell ref="A3:I3"/>
    <mergeCell ref="B6:I6"/>
    <mergeCell ref="B7:E7"/>
    <mergeCell ref="F7:I7"/>
  </mergeCells>
  <hyperlinks>
    <hyperlink ref="A1" location="Index!A1" display="Back to index" xr:uid="{00000000-0004-0000-38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8" tint="0.39997558519241921"/>
  </sheetPr>
  <dimension ref="A1:Q120"/>
  <sheetViews>
    <sheetView workbookViewId="0">
      <pane xSplit="1" ySplit="8" topLeftCell="B82" activePane="bottomRight" state="frozen"/>
      <selection activeCell="B120" sqref="B120:K120"/>
      <selection pane="topRight" activeCell="B120" sqref="B120:K120"/>
      <selection pane="bottomLeft" activeCell="B120" sqref="B120:K120"/>
      <selection pane="bottomRight" activeCell="X140" sqref="X140"/>
    </sheetView>
  </sheetViews>
  <sheetFormatPr baseColWidth="10" defaultColWidth="10.83203125" defaultRowHeight="16" x14ac:dyDescent="0.2"/>
  <cols>
    <col min="1" max="1" width="10.83203125" style="56"/>
    <col min="2" max="9" width="12" style="56" customWidth="1"/>
    <col min="10" max="16384" width="10.83203125" style="56"/>
  </cols>
  <sheetData>
    <row r="1" spans="1:17" x14ac:dyDescent="0.2">
      <c r="A1" s="52" t="s">
        <v>36</v>
      </c>
      <c r="B1" s="52"/>
      <c r="C1" s="52"/>
      <c r="F1" s="100"/>
      <c r="G1" s="100"/>
      <c r="H1" s="100"/>
      <c r="I1" s="100"/>
    </row>
    <row r="2" spans="1:17" ht="17" thickBot="1" x14ac:dyDescent="0.25"/>
    <row r="3" spans="1:17" ht="25" customHeight="1" thickTop="1" x14ac:dyDescent="0.2">
      <c r="A3" s="1391" t="s">
        <v>352</v>
      </c>
      <c r="B3" s="1392"/>
      <c r="C3" s="1392"/>
      <c r="D3" s="1392"/>
      <c r="E3" s="1392"/>
      <c r="F3" s="1392"/>
      <c r="G3" s="1392"/>
      <c r="H3" s="1392"/>
      <c r="I3" s="1393"/>
    </row>
    <row r="4" spans="1:17" x14ac:dyDescent="0.2">
      <c r="A4" s="96"/>
      <c r="B4" s="97"/>
      <c r="C4" s="97"/>
      <c r="D4" s="59"/>
      <c r="E4" s="59"/>
      <c r="F4" s="59"/>
      <c r="G4" s="59"/>
      <c r="H4" s="59"/>
      <c r="I4" s="208"/>
    </row>
    <row r="5" spans="1:17" x14ac:dyDescent="0.2">
      <c r="A5" s="96"/>
      <c r="B5" s="45" t="s">
        <v>35</v>
      </c>
      <c r="C5" s="45" t="s">
        <v>34</v>
      </c>
      <c r="D5" s="45" t="s">
        <v>33</v>
      </c>
      <c r="E5" s="45" t="s">
        <v>32</v>
      </c>
      <c r="F5" s="48" t="s">
        <v>31</v>
      </c>
      <c r="G5" s="894" t="s">
        <v>30</v>
      </c>
      <c r="H5" s="894" t="s">
        <v>29</v>
      </c>
      <c r="I5" s="500" t="s">
        <v>28</v>
      </c>
    </row>
    <row r="6" spans="1:17" ht="25" customHeight="1" x14ac:dyDescent="0.2">
      <c r="A6" s="96"/>
      <c r="B6" s="1400" t="s">
        <v>247</v>
      </c>
      <c r="C6" s="1399"/>
      <c r="D6" s="1399"/>
      <c r="E6" s="1399"/>
      <c r="F6" s="1399"/>
      <c r="G6" s="1399"/>
      <c r="H6" s="1399"/>
      <c r="I6" s="1424"/>
    </row>
    <row r="7" spans="1:17" ht="20" customHeight="1" x14ac:dyDescent="0.2">
      <c r="A7" s="96"/>
      <c r="B7" s="1378" t="s">
        <v>374</v>
      </c>
      <c r="C7" s="1379"/>
      <c r="D7" s="1387"/>
      <c r="E7" s="1387"/>
      <c r="F7" s="1379" t="s">
        <v>90</v>
      </c>
      <c r="G7" s="1379"/>
      <c r="H7" s="1387"/>
      <c r="I7" s="1390"/>
      <c r="L7" s="1147" t="s">
        <v>315</v>
      </c>
      <c r="M7" s="1148"/>
      <c r="N7" s="1148"/>
      <c r="O7" s="1148"/>
      <c r="P7" s="1150" t="s">
        <v>171</v>
      </c>
      <c r="Q7" s="1123"/>
    </row>
    <row r="8" spans="1:17" s="87" customFormat="1" ht="52" customHeight="1" x14ac:dyDescent="0.2">
      <c r="A8" s="95"/>
      <c r="B8" s="424" t="s">
        <v>306</v>
      </c>
      <c r="C8" s="893" t="s">
        <v>310</v>
      </c>
      <c r="D8" s="893" t="s">
        <v>311</v>
      </c>
      <c r="E8" s="893" t="s">
        <v>312</v>
      </c>
      <c r="F8" s="424" t="s">
        <v>306</v>
      </c>
      <c r="G8" s="893" t="s">
        <v>310</v>
      </c>
      <c r="H8" s="893" t="s">
        <v>311</v>
      </c>
      <c r="I8" s="895" t="s">
        <v>312</v>
      </c>
      <c r="L8" s="900" t="s">
        <v>306</v>
      </c>
      <c r="M8" s="901" t="s">
        <v>310</v>
      </c>
      <c r="N8" s="901" t="s">
        <v>311</v>
      </c>
      <c r="O8" s="901" t="s">
        <v>312</v>
      </c>
      <c r="P8" s="1150"/>
      <c r="Q8" s="1121"/>
    </row>
    <row r="9" spans="1:17" s="87" customFormat="1" ht="15" hidden="1" customHeight="1" x14ac:dyDescent="0.2">
      <c r="A9" s="93">
        <v>1913</v>
      </c>
      <c r="B9" s="425"/>
      <c r="C9" s="317"/>
      <c r="D9" s="317"/>
      <c r="E9" s="85"/>
      <c r="F9" s="434"/>
      <c r="G9" s="443"/>
      <c r="H9" s="442"/>
      <c r="I9" s="444"/>
      <c r="L9" s="1149"/>
      <c r="M9" s="1149"/>
      <c r="N9" s="1149"/>
      <c r="O9" s="1149"/>
      <c r="P9" s="1121"/>
      <c r="Q9" s="1121"/>
    </row>
    <row r="10" spans="1:17" s="87" customFormat="1" ht="15" hidden="1" customHeight="1" x14ac:dyDescent="0.2">
      <c r="A10" s="92">
        <v>1914</v>
      </c>
      <c r="B10" s="425"/>
      <c r="C10" s="317"/>
      <c r="D10" s="317"/>
      <c r="E10" s="85"/>
      <c r="F10" s="434"/>
      <c r="G10" s="443"/>
      <c r="H10" s="442"/>
      <c r="I10" s="444"/>
      <c r="L10" s="1149"/>
      <c r="M10" s="1149"/>
      <c r="N10" s="1149"/>
      <c r="O10" s="1149"/>
      <c r="P10" s="1121"/>
      <c r="Q10" s="1121"/>
    </row>
    <row r="11" spans="1:17" s="87" customFormat="1" ht="15" hidden="1" customHeight="1" x14ac:dyDescent="0.2">
      <c r="A11" s="92">
        <v>1915</v>
      </c>
      <c r="B11" s="425"/>
      <c r="C11" s="317"/>
      <c r="D11" s="317"/>
      <c r="E11" s="85"/>
      <c r="F11" s="434"/>
      <c r="G11" s="443"/>
      <c r="H11" s="442"/>
      <c r="I11" s="444"/>
      <c r="L11" s="1149"/>
      <c r="M11" s="1149"/>
      <c r="N11" s="1149"/>
      <c r="O11" s="1149"/>
      <c r="P11" s="1121"/>
      <c r="Q11" s="1121"/>
    </row>
    <row r="12" spans="1:17" s="87" customFormat="1" ht="15" hidden="1" customHeight="1" x14ac:dyDescent="0.2">
      <c r="A12" s="92">
        <v>1916</v>
      </c>
      <c r="B12" s="425"/>
      <c r="C12" s="317"/>
      <c r="D12" s="317"/>
      <c r="E12" s="85"/>
      <c r="F12" s="434"/>
      <c r="G12" s="443"/>
      <c r="H12" s="442"/>
      <c r="I12" s="444"/>
      <c r="L12" s="1149"/>
      <c r="M12" s="1149"/>
      <c r="N12" s="1149"/>
      <c r="O12" s="1149"/>
      <c r="P12" s="1121"/>
      <c r="Q12" s="1121"/>
    </row>
    <row r="13" spans="1:17" s="87" customFormat="1" ht="15" hidden="1" customHeight="1" x14ac:dyDescent="0.2">
      <c r="A13" s="92">
        <v>1917</v>
      </c>
      <c r="B13" s="425"/>
      <c r="C13" s="317"/>
      <c r="D13" s="317"/>
      <c r="E13" s="85"/>
      <c r="F13" s="434"/>
      <c r="G13" s="443"/>
      <c r="H13" s="442"/>
      <c r="I13" s="444"/>
      <c r="L13" s="1149"/>
      <c r="M13" s="1149"/>
      <c r="N13" s="1149"/>
      <c r="O13" s="1149"/>
      <c r="P13" s="1121"/>
      <c r="Q13" s="1121"/>
    </row>
    <row r="14" spans="1:17" s="87" customFormat="1" ht="15" hidden="1" customHeight="1" x14ac:dyDescent="0.2">
      <c r="A14" s="92">
        <v>1918</v>
      </c>
      <c r="B14" s="425"/>
      <c r="C14" s="317"/>
      <c r="D14" s="353"/>
      <c r="E14" s="314"/>
      <c r="F14" s="434"/>
      <c r="G14" s="443"/>
      <c r="H14" s="442"/>
      <c r="I14" s="444"/>
      <c r="L14" s="1149"/>
      <c r="M14" s="1149"/>
      <c r="N14" s="1149"/>
      <c r="O14" s="1149"/>
      <c r="P14" s="1121"/>
      <c r="Q14" s="1121"/>
    </row>
    <row r="15" spans="1:17" s="87" customFormat="1" ht="15" hidden="1" customHeight="1" x14ac:dyDescent="0.2">
      <c r="A15" s="91">
        <v>1919</v>
      </c>
      <c r="B15" s="426"/>
      <c r="C15" s="316"/>
      <c r="D15" s="354"/>
      <c r="E15" s="315"/>
      <c r="F15" s="435"/>
      <c r="G15" s="446"/>
      <c r="H15" s="445"/>
      <c r="I15" s="447"/>
      <c r="L15" s="1149"/>
      <c r="M15" s="1149"/>
      <c r="N15" s="1149"/>
      <c r="O15" s="1149"/>
      <c r="P15" s="1121"/>
      <c r="Q15" s="1121"/>
    </row>
    <row r="16" spans="1:17" s="87" customFormat="1" ht="15" hidden="1" customHeight="1" x14ac:dyDescent="0.2">
      <c r="A16" s="92">
        <v>1920</v>
      </c>
      <c r="B16" s="425"/>
      <c r="C16" s="317"/>
      <c r="D16" s="353"/>
      <c r="E16" s="314"/>
      <c r="F16" s="434"/>
      <c r="G16" s="443"/>
      <c r="H16" s="442"/>
      <c r="I16" s="444"/>
      <c r="L16" s="1149"/>
      <c r="M16" s="1149"/>
      <c r="N16" s="1149"/>
      <c r="O16" s="1149"/>
      <c r="P16" s="1121"/>
      <c r="Q16" s="1121"/>
    </row>
    <row r="17" spans="1:17" s="87" customFormat="1" ht="15" hidden="1" customHeight="1" x14ac:dyDescent="0.2">
      <c r="A17" s="92">
        <v>1921</v>
      </c>
      <c r="B17" s="425"/>
      <c r="C17" s="317"/>
      <c r="D17" s="353"/>
      <c r="E17" s="314"/>
      <c r="F17" s="434"/>
      <c r="G17" s="443"/>
      <c r="H17" s="442"/>
      <c r="I17" s="444"/>
      <c r="L17" s="1149"/>
      <c r="M17" s="1149"/>
      <c r="N17" s="1149"/>
      <c r="O17" s="1149"/>
      <c r="P17" s="1121"/>
      <c r="Q17" s="1121"/>
    </row>
    <row r="18" spans="1:17" s="87" customFormat="1" ht="15" hidden="1" customHeight="1" x14ac:dyDescent="0.2">
      <c r="A18" s="92">
        <v>1922</v>
      </c>
      <c r="B18" s="425"/>
      <c r="C18" s="317"/>
      <c r="D18" s="353"/>
      <c r="E18" s="314"/>
      <c r="F18" s="434"/>
      <c r="G18" s="443"/>
      <c r="H18" s="442"/>
      <c r="I18" s="444"/>
      <c r="L18" s="1149"/>
      <c r="M18" s="1149"/>
      <c r="N18" s="1149"/>
      <c r="O18" s="1149"/>
      <c r="P18" s="1121"/>
      <c r="Q18" s="1121"/>
    </row>
    <row r="19" spans="1:17" s="87" customFormat="1" ht="15" hidden="1" customHeight="1" x14ac:dyDescent="0.2">
      <c r="A19" s="92">
        <v>1923</v>
      </c>
      <c r="B19" s="425"/>
      <c r="C19" s="317"/>
      <c r="D19" s="353"/>
      <c r="E19" s="314"/>
      <c r="F19" s="434"/>
      <c r="G19" s="443"/>
      <c r="H19" s="442"/>
      <c r="I19" s="444"/>
      <c r="L19" s="1149"/>
      <c r="M19" s="1149"/>
      <c r="N19" s="1149"/>
      <c r="O19" s="1149"/>
      <c r="P19" s="1121"/>
      <c r="Q19" s="1121"/>
    </row>
    <row r="20" spans="1:17" s="87" customFormat="1" ht="15" hidden="1" customHeight="1" x14ac:dyDescent="0.2">
      <c r="A20" s="92">
        <v>1924</v>
      </c>
      <c r="B20" s="425"/>
      <c r="C20" s="317"/>
      <c r="D20" s="353"/>
      <c r="E20" s="314"/>
      <c r="F20" s="434"/>
      <c r="G20" s="443"/>
      <c r="H20" s="442"/>
      <c r="I20" s="444"/>
      <c r="L20" s="1149"/>
      <c r="M20" s="1149"/>
      <c r="N20" s="1149"/>
      <c r="O20" s="1149"/>
      <c r="P20" s="1121"/>
      <c r="Q20" s="1121"/>
    </row>
    <row r="21" spans="1:17" s="87" customFormat="1" ht="15" hidden="1" customHeight="1" x14ac:dyDescent="0.2">
      <c r="A21" s="92">
        <v>1925</v>
      </c>
      <c r="B21" s="425"/>
      <c r="C21" s="317"/>
      <c r="D21" s="353"/>
      <c r="E21" s="314"/>
      <c r="F21" s="434"/>
      <c r="G21" s="443"/>
      <c r="H21" s="442"/>
      <c r="I21" s="444"/>
      <c r="L21" s="1149"/>
      <c r="M21" s="1149"/>
      <c r="N21" s="1149"/>
      <c r="O21" s="1149"/>
      <c r="P21" s="1121"/>
      <c r="Q21" s="1121"/>
    </row>
    <row r="22" spans="1:17" s="87" customFormat="1" ht="15" hidden="1" customHeight="1" x14ac:dyDescent="0.2">
      <c r="A22" s="92">
        <v>1926</v>
      </c>
      <c r="B22" s="425"/>
      <c r="C22" s="317"/>
      <c r="D22" s="353"/>
      <c r="E22" s="314"/>
      <c r="F22" s="434"/>
      <c r="G22" s="443"/>
      <c r="H22" s="442"/>
      <c r="I22" s="444"/>
      <c r="L22" s="1149"/>
      <c r="M22" s="1149"/>
      <c r="N22" s="1149"/>
      <c r="O22" s="1149"/>
      <c r="P22" s="1121"/>
      <c r="Q22" s="1121"/>
    </row>
    <row r="23" spans="1:17" s="87" customFormat="1" ht="15" hidden="1" customHeight="1" x14ac:dyDescent="0.2">
      <c r="A23" s="92">
        <v>1927</v>
      </c>
      <c r="B23" s="425"/>
      <c r="C23" s="317"/>
      <c r="D23" s="353"/>
      <c r="E23" s="314"/>
      <c r="F23" s="434"/>
      <c r="G23" s="443"/>
      <c r="H23" s="442"/>
      <c r="I23" s="444"/>
      <c r="L23" s="1149"/>
      <c r="M23" s="1149"/>
      <c r="N23" s="1149"/>
      <c r="O23" s="1149"/>
      <c r="P23" s="1121"/>
      <c r="Q23" s="1121"/>
    </row>
    <row r="24" spans="1:17" s="87" customFormat="1" ht="15" hidden="1" customHeight="1" x14ac:dyDescent="0.2">
      <c r="A24" s="92">
        <v>1928</v>
      </c>
      <c r="B24" s="425"/>
      <c r="C24" s="317"/>
      <c r="D24" s="353"/>
      <c r="E24" s="314"/>
      <c r="F24" s="434"/>
      <c r="G24" s="443"/>
      <c r="H24" s="442"/>
      <c r="I24" s="444"/>
      <c r="L24" s="1149"/>
      <c r="M24" s="1149"/>
      <c r="N24" s="1149"/>
      <c r="O24" s="1149"/>
      <c r="P24" s="1121"/>
      <c r="Q24" s="1121"/>
    </row>
    <row r="25" spans="1:17" s="87" customFormat="1" ht="15" hidden="1" customHeight="1" x14ac:dyDescent="0.2">
      <c r="A25" s="91">
        <v>1929</v>
      </c>
      <c r="B25" s="426"/>
      <c r="C25" s="316"/>
      <c r="D25" s="354"/>
      <c r="E25" s="315"/>
      <c r="F25" s="435"/>
      <c r="G25" s="446"/>
      <c r="H25" s="445"/>
      <c r="I25" s="447"/>
      <c r="L25" s="1149"/>
      <c r="M25" s="1149"/>
      <c r="N25" s="1149"/>
      <c r="O25" s="1149"/>
      <c r="P25" s="1121"/>
      <c r="Q25" s="1121"/>
    </row>
    <row r="26" spans="1:17" s="87" customFormat="1" ht="15" hidden="1" customHeight="1" x14ac:dyDescent="0.2">
      <c r="A26" s="92">
        <v>1930</v>
      </c>
      <c r="B26" s="425"/>
      <c r="C26" s="317"/>
      <c r="D26" s="353"/>
      <c r="E26" s="314"/>
      <c r="F26" s="434"/>
      <c r="G26" s="443"/>
      <c r="H26" s="442"/>
      <c r="I26" s="444"/>
      <c r="L26" s="1149"/>
      <c r="M26" s="1149"/>
      <c r="N26" s="1149"/>
      <c r="O26" s="1149"/>
      <c r="P26" s="1121"/>
      <c r="Q26" s="1121"/>
    </row>
    <row r="27" spans="1:17" s="87" customFormat="1" ht="15" hidden="1" customHeight="1" x14ac:dyDescent="0.2">
      <c r="A27" s="92">
        <v>1931</v>
      </c>
      <c r="B27" s="425"/>
      <c r="C27" s="317"/>
      <c r="D27" s="353"/>
      <c r="E27" s="314"/>
      <c r="F27" s="434"/>
      <c r="G27" s="443"/>
      <c r="H27" s="442"/>
      <c r="I27" s="444"/>
      <c r="L27" s="1149"/>
      <c r="M27" s="1149"/>
      <c r="N27" s="1149"/>
      <c r="O27" s="1149"/>
      <c r="P27" s="1121"/>
      <c r="Q27" s="1121"/>
    </row>
    <row r="28" spans="1:17" s="87" customFormat="1" ht="15" hidden="1" customHeight="1" x14ac:dyDescent="0.2">
      <c r="A28" s="92">
        <v>1932</v>
      </c>
      <c r="B28" s="425"/>
      <c r="C28" s="317"/>
      <c r="D28" s="353"/>
      <c r="E28" s="314"/>
      <c r="F28" s="434"/>
      <c r="G28" s="443"/>
      <c r="H28" s="442"/>
      <c r="I28" s="444"/>
      <c r="L28" s="1149"/>
      <c r="M28" s="1149"/>
      <c r="N28" s="1149"/>
      <c r="O28" s="1149"/>
      <c r="P28" s="1121"/>
      <c r="Q28" s="1121"/>
    </row>
    <row r="29" spans="1:17" s="87" customFormat="1" ht="15" hidden="1" customHeight="1" x14ac:dyDescent="0.2">
      <c r="A29" s="92">
        <v>1933</v>
      </c>
      <c r="B29" s="425"/>
      <c r="C29" s="317"/>
      <c r="D29" s="353"/>
      <c r="E29" s="314"/>
      <c r="F29" s="434"/>
      <c r="G29" s="443"/>
      <c r="H29" s="442"/>
      <c r="I29" s="444"/>
      <c r="L29" s="1149"/>
      <c r="M29" s="1149"/>
      <c r="N29" s="1149"/>
      <c r="O29" s="1149"/>
      <c r="P29" s="1121"/>
      <c r="Q29" s="1121"/>
    </row>
    <row r="30" spans="1:17" s="87" customFormat="1" ht="15" hidden="1" customHeight="1" x14ac:dyDescent="0.2">
      <c r="A30" s="92">
        <v>1934</v>
      </c>
      <c r="B30" s="425"/>
      <c r="C30" s="317"/>
      <c r="D30" s="353"/>
      <c r="E30" s="314"/>
      <c r="F30" s="434"/>
      <c r="G30" s="443"/>
      <c r="H30" s="442"/>
      <c r="I30" s="444"/>
      <c r="L30" s="1149"/>
      <c r="M30" s="1149"/>
      <c r="N30" s="1149"/>
      <c r="O30" s="1149"/>
      <c r="P30" s="1121"/>
      <c r="Q30" s="1121"/>
    </row>
    <row r="31" spans="1:17" s="87" customFormat="1" ht="15" hidden="1" customHeight="1" x14ac:dyDescent="0.2">
      <c r="A31" s="92">
        <v>1935</v>
      </c>
      <c r="B31" s="425"/>
      <c r="C31" s="317"/>
      <c r="D31" s="353"/>
      <c r="E31" s="314"/>
      <c r="F31" s="434"/>
      <c r="G31" s="443"/>
      <c r="H31" s="442"/>
      <c r="I31" s="444"/>
      <c r="L31" s="1149"/>
      <c r="M31" s="1149"/>
      <c r="N31" s="1149"/>
      <c r="O31" s="1149"/>
      <c r="P31" s="1121"/>
      <c r="Q31" s="1121"/>
    </row>
    <row r="32" spans="1:17" s="87" customFormat="1" ht="15" hidden="1" customHeight="1" x14ac:dyDescent="0.2">
      <c r="A32" s="92">
        <v>1936</v>
      </c>
      <c r="B32" s="425"/>
      <c r="C32" s="317"/>
      <c r="D32" s="353"/>
      <c r="E32" s="314"/>
      <c r="F32" s="434"/>
      <c r="G32" s="443"/>
      <c r="H32" s="442"/>
      <c r="I32" s="444"/>
      <c r="L32" s="1149"/>
      <c r="M32" s="1149"/>
      <c r="N32" s="1149"/>
      <c r="O32" s="1149"/>
      <c r="P32" s="1121"/>
      <c r="Q32" s="1121"/>
    </row>
    <row r="33" spans="1:17" s="87" customFormat="1" ht="15" hidden="1" customHeight="1" x14ac:dyDescent="0.2">
      <c r="A33" s="92">
        <v>1937</v>
      </c>
      <c r="B33" s="425"/>
      <c r="C33" s="317"/>
      <c r="D33" s="353"/>
      <c r="E33" s="314"/>
      <c r="F33" s="434"/>
      <c r="G33" s="443"/>
      <c r="H33" s="442"/>
      <c r="I33" s="444"/>
      <c r="L33" s="1149"/>
      <c r="M33" s="1149"/>
      <c r="N33" s="1149"/>
      <c r="O33" s="1149"/>
      <c r="P33" s="1121"/>
      <c r="Q33" s="1121"/>
    </row>
    <row r="34" spans="1:17" s="87" customFormat="1" ht="15" hidden="1" customHeight="1" x14ac:dyDescent="0.2">
      <c r="A34" s="92">
        <v>1938</v>
      </c>
      <c r="B34" s="425"/>
      <c r="C34" s="317"/>
      <c r="D34" s="353"/>
      <c r="E34" s="314"/>
      <c r="F34" s="434"/>
      <c r="G34" s="443"/>
      <c r="H34" s="442"/>
      <c r="I34" s="444"/>
      <c r="L34" s="1149"/>
      <c r="M34" s="1149"/>
      <c r="N34" s="1149"/>
      <c r="O34" s="1149"/>
      <c r="P34" s="1121"/>
      <c r="Q34" s="1121"/>
    </row>
    <row r="35" spans="1:17" s="87" customFormat="1" ht="15" hidden="1" customHeight="1" x14ac:dyDescent="0.2">
      <c r="A35" s="91">
        <v>1939</v>
      </c>
      <c r="B35" s="426"/>
      <c r="C35" s="316"/>
      <c r="D35" s="354"/>
      <c r="E35" s="315"/>
      <c r="F35" s="435"/>
      <c r="G35" s="446"/>
      <c r="H35" s="445"/>
      <c r="I35" s="447"/>
      <c r="L35" s="1149"/>
      <c r="M35" s="1149"/>
      <c r="N35" s="1149"/>
      <c r="O35" s="1149"/>
      <c r="P35" s="1121"/>
      <c r="Q35" s="1121"/>
    </row>
    <row r="36" spans="1:17" s="87" customFormat="1" ht="15" hidden="1" customHeight="1" x14ac:dyDescent="0.2">
      <c r="A36" s="92">
        <v>1940</v>
      </c>
      <c r="B36" s="425"/>
      <c r="C36" s="317"/>
      <c r="D36" s="353"/>
      <c r="E36" s="314"/>
      <c r="F36" s="434"/>
      <c r="G36" s="443"/>
      <c r="H36" s="442"/>
      <c r="I36" s="444"/>
      <c r="L36" s="1149"/>
      <c r="M36" s="1149"/>
      <c r="N36" s="1149"/>
      <c r="O36" s="1149"/>
      <c r="P36" s="1121"/>
      <c r="Q36" s="1121"/>
    </row>
    <row r="37" spans="1:17" s="87" customFormat="1" ht="15" hidden="1" customHeight="1" x14ac:dyDescent="0.2">
      <c r="A37" s="92">
        <v>1941</v>
      </c>
      <c r="B37" s="425"/>
      <c r="C37" s="317"/>
      <c r="D37" s="353"/>
      <c r="E37" s="314"/>
      <c r="F37" s="434"/>
      <c r="G37" s="443"/>
      <c r="H37" s="442"/>
      <c r="I37" s="444"/>
      <c r="L37" s="1149"/>
      <c r="M37" s="1149"/>
      <c r="N37" s="1149"/>
      <c r="O37" s="1149"/>
      <c r="P37" s="1121"/>
      <c r="Q37" s="1121"/>
    </row>
    <row r="38" spans="1:17" s="87" customFormat="1" ht="15" hidden="1" customHeight="1" x14ac:dyDescent="0.2">
      <c r="A38" s="92">
        <v>1942</v>
      </c>
      <c r="B38" s="425"/>
      <c r="C38" s="317"/>
      <c r="D38" s="353"/>
      <c r="E38" s="314"/>
      <c r="F38" s="434"/>
      <c r="G38" s="443"/>
      <c r="H38" s="442"/>
      <c r="I38" s="444"/>
      <c r="L38" s="1149"/>
      <c r="M38" s="1149"/>
      <c r="N38" s="1149"/>
      <c r="O38" s="1149"/>
      <c r="P38" s="1121"/>
      <c r="Q38" s="1121"/>
    </row>
    <row r="39" spans="1:17" s="87" customFormat="1" ht="15" hidden="1" customHeight="1" x14ac:dyDescent="0.2">
      <c r="A39" s="92">
        <v>1943</v>
      </c>
      <c r="B39" s="425"/>
      <c r="C39" s="317"/>
      <c r="D39" s="353"/>
      <c r="E39" s="314"/>
      <c r="F39" s="434"/>
      <c r="G39" s="443"/>
      <c r="H39" s="442"/>
      <c r="I39" s="444"/>
      <c r="L39" s="1149"/>
      <c r="M39" s="1149"/>
      <c r="N39" s="1149"/>
      <c r="O39" s="1149"/>
      <c r="P39" s="1121"/>
      <c r="Q39" s="1121"/>
    </row>
    <row r="40" spans="1:17" s="87" customFormat="1" ht="15" hidden="1" customHeight="1" x14ac:dyDescent="0.2">
      <c r="A40" s="92">
        <v>1944</v>
      </c>
      <c r="B40" s="425"/>
      <c r="C40" s="317"/>
      <c r="D40" s="353"/>
      <c r="E40" s="314"/>
      <c r="F40" s="434"/>
      <c r="G40" s="443"/>
      <c r="H40" s="442"/>
      <c r="I40" s="444"/>
      <c r="L40" s="1149"/>
      <c r="M40" s="1149"/>
      <c r="N40" s="1149"/>
      <c r="O40" s="1149"/>
      <c r="P40" s="1121"/>
      <c r="Q40" s="1121"/>
    </row>
    <row r="41" spans="1:17" s="87" customFormat="1" ht="15" hidden="1" customHeight="1" x14ac:dyDescent="0.2">
      <c r="A41" s="92">
        <v>1945</v>
      </c>
      <c r="B41" s="425"/>
      <c r="C41" s="317"/>
      <c r="D41" s="353"/>
      <c r="E41" s="314"/>
      <c r="F41" s="434"/>
      <c r="G41" s="443"/>
      <c r="H41" s="442"/>
      <c r="I41" s="444"/>
      <c r="L41" s="1149"/>
      <c r="M41" s="1149"/>
      <c r="N41" s="1149"/>
      <c r="O41" s="1149"/>
      <c r="P41" s="1121"/>
      <c r="Q41" s="1121"/>
    </row>
    <row r="42" spans="1:17" s="87" customFormat="1" ht="15" hidden="1" customHeight="1" x14ac:dyDescent="0.2">
      <c r="A42" s="92">
        <v>1946</v>
      </c>
      <c r="B42" s="425"/>
      <c r="C42" s="317"/>
      <c r="D42" s="353"/>
      <c r="E42" s="314"/>
      <c r="F42" s="434"/>
      <c r="G42" s="443"/>
      <c r="H42" s="442"/>
      <c r="I42" s="444"/>
      <c r="L42" s="1149"/>
      <c r="M42" s="1149"/>
      <c r="N42" s="1149"/>
      <c r="O42" s="1149"/>
      <c r="P42" s="1121"/>
      <c r="Q42" s="1121"/>
    </row>
    <row r="43" spans="1:17" s="87" customFormat="1" ht="15" hidden="1" customHeight="1" x14ac:dyDescent="0.2">
      <c r="A43" s="92">
        <v>1947</v>
      </c>
      <c r="B43" s="425"/>
      <c r="C43" s="317"/>
      <c r="D43" s="353"/>
      <c r="E43" s="314"/>
      <c r="F43" s="434"/>
      <c r="G43" s="443"/>
      <c r="H43" s="442"/>
      <c r="I43" s="444"/>
      <c r="L43" s="1149"/>
      <c r="M43" s="1149"/>
      <c r="N43" s="1149"/>
      <c r="O43" s="1149"/>
      <c r="P43" s="1121"/>
      <c r="Q43" s="1121"/>
    </row>
    <row r="44" spans="1:17" s="87" customFormat="1" ht="15" hidden="1" customHeight="1" x14ac:dyDescent="0.2">
      <c r="A44" s="92">
        <v>1948</v>
      </c>
      <c r="B44" s="425"/>
      <c r="C44" s="317"/>
      <c r="D44" s="353"/>
      <c r="E44" s="314"/>
      <c r="F44" s="434"/>
      <c r="G44" s="443"/>
      <c r="H44" s="442"/>
      <c r="I44" s="444"/>
      <c r="L44" s="1149"/>
      <c r="M44" s="1149"/>
      <c r="N44" s="1149"/>
      <c r="O44" s="1149"/>
      <c r="P44" s="1121"/>
      <c r="Q44" s="1121"/>
    </row>
    <row r="45" spans="1:17" s="87" customFormat="1" ht="15" hidden="1" customHeight="1" x14ac:dyDescent="0.2">
      <c r="A45" s="91">
        <v>1949</v>
      </c>
      <c r="B45" s="426"/>
      <c r="C45" s="316"/>
      <c r="D45" s="354"/>
      <c r="E45" s="315"/>
      <c r="F45" s="435"/>
      <c r="G45" s="446"/>
      <c r="H45" s="445"/>
      <c r="I45" s="447"/>
      <c r="L45" s="1149"/>
      <c r="M45" s="1149"/>
      <c r="N45" s="1149"/>
      <c r="O45" s="1149"/>
      <c r="P45" s="1121"/>
      <c r="Q45" s="1121"/>
    </row>
    <row r="46" spans="1:17" s="87" customFormat="1" ht="15" hidden="1" customHeight="1" x14ac:dyDescent="0.2">
      <c r="A46" s="92">
        <v>1950</v>
      </c>
      <c r="B46" s="425"/>
      <c r="C46" s="317"/>
      <c r="D46" s="353"/>
      <c r="E46" s="314"/>
      <c r="F46" s="434"/>
      <c r="G46" s="443"/>
      <c r="H46" s="442"/>
      <c r="I46" s="444"/>
      <c r="L46" s="1149"/>
      <c r="M46" s="1149"/>
      <c r="N46" s="1149"/>
      <c r="O46" s="1149"/>
      <c r="P46" s="1121"/>
      <c r="Q46" s="1121"/>
    </row>
    <row r="47" spans="1:17" s="87" customFormat="1" ht="15" hidden="1" customHeight="1" x14ac:dyDescent="0.2">
      <c r="A47" s="92">
        <v>1951</v>
      </c>
      <c r="B47" s="425"/>
      <c r="C47" s="317"/>
      <c r="D47" s="353"/>
      <c r="E47" s="314"/>
      <c r="F47" s="434"/>
      <c r="G47" s="443"/>
      <c r="H47" s="442"/>
      <c r="I47" s="444"/>
      <c r="L47" s="1149"/>
      <c r="M47" s="1149"/>
      <c r="N47" s="1149"/>
      <c r="O47" s="1149"/>
      <c r="P47" s="1121"/>
      <c r="Q47" s="1121"/>
    </row>
    <row r="48" spans="1:17" s="87" customFormat="1" ht="15" hidden="1" customHeight="1" x14ac:dyDescent="0.2">
      <c r="A48" s="92">
        <v>1952</v>
      </c>
      <c r="B48" s="425"/>
      <c r="C48" s="317"/>
      <c r="D48" s="353"/>
      <c r="E48" s="314"/>
      <c r="F48" s="434"/>
      <c r="G48" s="443"/>
      <c r="H48" s="442"/>
      <c r="I48" s="444"/>
      <c r="L48" s="1149"/>
      <c r="M48" s="1149"/>
      <c r="N48" s="1149"/>
      <c r="O48" s="1149"/>
      <c r="P48" s="1121"/>
      <c r="Q48" s="1121"/>
    </row>
    <row r="49" spans="1:17" s="87" customFormat="1" ht="15" hidden="1" customHeight="1" x14ac:dyDescent="0.2">
      <c r="A49" s="92">
        <v>1953</v>
      </c>
      <c r="B49" s="425"/>
      <c r="C49" s="317"/>
      <c r="D49" s="353"/>
      <c r="E49" s="314"/>
      <c r="F49" s="434"/>
      <c r="G49" s="443"/>
      <c r="H49" s="442"/>
      <c r="I49" s="444"/>
      <c r="L49" s="1149"/>
      <c r="M49" s="1149"/>
      <c r="N49" s="1149"/>
      <c r="O49" s="1149"/>
      <c r="P49" s="1121"/>
      <c r="Q49" s="1121"/>
    </row>
    <row r="50" spans="1:17" s="87" customFormat="1" ht="15" hidden="1" customHeight="1" x14ac:dyDescent="0.2">
      <c r="A50" s="92">
        <v>1954</v>
      </c>
      <c r="B50" s="425"/>
      <c r="C50" s="317"/>
      <c r="D50" s="353"/>
      <c r="E50" s="314"/>
      <c r="F50" s="434"/>
      <c r="G50" s="443"/>
      <c r="H50" s="442"/>
      <c r="I50" s="444"/>
      <c r="L50" s="1149"/>
      <c r="M50" s="1149"/>
      <c r="N50" s="1149"/>
      <c r="O50" s="1149"/>
      <c r="P50" s="1121"/>
      <c r="Q50" s="1121"/>
    </row>
    <row r="51" spans="1:17" s="87" customFormat="1" ht="15" hidden="1" customHeight="1" x14ac:dyDescent="0.2">
      <c r="A51" s="92">
        <v>1955</v>
      </c>
      <c r="B51" s="425"/>
      <c r="C51" s="317"/>
      <c r="D51" s="353"/>
      <c r="E51" s="314"/>
      <c r="F51" s="434"/>
      <c r="G51" s="443"/>
      <c r="H51" s="442"/>
      <c r="I51" s="444"/>
      <c r="L51" s="1149"/>
      <c r="M51" s="1149"/>
      <c r="N51" s="1149"/>
      <c r="O51" s="1149"/>
      <c r="P51" s="1121"/>
      <c r="Q51" s="1121"/>
    </row>
    <row r="52" spans="1:17" s="87" customFormat="1" ht="15" hidden="1" customHeight="1" x14ac:dyDescent="0.2">
      <c r="A52" s="92">
        <v>1956</v>
      </c>
      <c r="B52" s="425"/>
      <c r="C52" s="317"/>
      <c r="D52" s="353"/>
      <c r="E52" s="314"/>
      <c r="F52" s="434"/>
      <c r="G52" s="443"/>
      <c r="H52" s="442"/>
      <c r="I52" s="444"/>
      <c r="L52" s="1149"/>
      <c r="M52" s="1149"/>
      <c r="N52" s="1149"/>
      <c r="O52" s="1149"/>
      <c r="P52" s="1121"/>
      <c r="Q52" s="1121"/>
    </row>
    <row r="53" spans="1:17" s="87" customFormat="1" ht="15" hidden="1" customHeight="1" x14ac:dyDescent="0.2">
      <c r="A53" s="92">
        <v>1957</v>
      </c>
      <c r="B53" s="425"/>
      <c r="C53" s="317"/>
      <c r="D53" s="353"/>
      <c r="E53" s="314"/>
      <c r="F53" s="434"/>
      <c r="G53" s="443"/>
      <c r="H53" s="442"/>
      <c r="I53" s="444"/>
      <c r="L53" s="1149"/>
      <c r="M53" s="1149"/>
      <c r="N53" s="1149"/>
      <c r="O53" s="1149"/>
      <c r="P53" s="1121"/>
      <c r="Q53" s="1121"/>
    </row>
    <row r="54" spans="1:17" s="87" customFormat="1" ht="15" hidden="1" customHeight="1" x14ac:dyDescent="0.2">
      <c r="A54" s="92">
        <v>1958</v>
      </c>
      <c r="B54" s="425"/>
      <c r="C54" s="317"/>
      <c r="D54" s="353"/>
      <c r="E54" s="314"/>
      <c r="F54" s="434"/>
      <c r="G54" s="443"/>
      <c r="H54" s="442"/>
      <c r="I54" s="444"/>
      <c r="L54" s="1149"/>
      <c r="M54" s="1149"/>
      <c r="N54" s="1149"/>
      <c r="O54" s="1149"/>
      <c r="P54" s="1121"/>
      <c r="Q54" s="1121"/>
    </row>
    <row r="55" spans="1:17" s="87" customFormat="1" ht="15" hidden="1" customHeight="1" x14ac:dyDescent="0.2">
      <c r="A55" s="91">
        <v>1959</v>
      </c>
      <c r="B55" s="426"/>
      <c r="C55" s="316"/>
      <c r="D55" s="354"/>
      <c r="E55" s="315"/>
      <c r="F55" s="435"/>
      <c r="G55" s="446"/>
      <c r="H55" s="445"/>
      <c r="I55" s="447"/>
      <c r="L55" s="1149"/>
      <c r="M55" s="1149"/>
      <c r="N55" s="1149"/>
      <c r="O55" s="1149"/>
      <c r="P55" s="1121"/>
      <c r="Q55" s="1121"/>
    </row>
    <row r="56" spans="1:17" hidden="1" x14ac:dyDescent="0.2">
      <c r="A56" s="67">
        <v>1960</v>
      </c>
      <c r="B56" s="425"/>
      <c r="C56" s="317"/>
      <c r="D56" s="353"/>
      <c r="E56" s="314"/>
      <c r="F56" s="434"/>
      <c r="G56" s="443"/>
      <c r="H56" s="442"/>
      <c r="I56" s="444"/>
      <c r="L56" s="946"/>
      <c r="M56" s="946"/>
      <c r="N56" s="946"/>
      <c r="O56" s="946"/>
      <c r="P56" s="1123"/>
      <c r="Q56" s="1123"/>
    </row>
    <row r="57" spans="1:17" hidden="1" x14ac:dyDescent="0.2">
      <c r="A57" s="67">
        <v>1961</v>
      </c>
      <c r="B57" s="425"/>
      <c r="C57" s="317"/>
      <c r="D57" s="353"/>
      <c r="E57" s="314"/>
      <c r="F57" s="434"/>
      <c r="G57" s="443"/>
      <c r="H57" s="442"/>
      <c r="I57" s="444"/>
      <c r="L57" s="946"/>
      <c r="M57" s="946"/>
      <c r="N57" s="946"/>
      <c r="O57" s="946"/>
      <c r="P57" s="1123"/>
      <c r="Q57" s="1123"/>
    </row>
    <row r="58" spans="1:17" hidden="1" x14ac:dyDescent="0.2">
      <c r="A58" s="67">
        <v>1962</v>
      </c>
      <c r="B58" s="563"/>
      <c r="C58" s="523"/>
      <c r="D58" s="522"/>
      <c r="E58" s="522"/>
      <c r="F58" s="532"/>
      <c r="G58" s="543"/>
      <c r="H58" s="549"/>
      <c r="I58" s="550"/>
      <c r="L58" s="946"/>
      <c r="M58" s="946"/>
      <c r="N58" s="946"/>
      <c r="O58" s="946"/>
      <c r="P58" s="1123"/>
      <c r="Q58" s="1123"/>
    </row>
    <row r="59" spans="1:17" hidden="1" x14ac:dyDescent="0.2">
      <c r="A59" s="67">
        <v>1963</v>
      </c>
      <c r="B59" s="564"/>
      <c r="C59" s="525"/>
      <c r="D59" s="524"/>
      <c r="E59" s="524"/>
      <c r="F59" s="533"/>
      <c r="G59" s="544"/>
      <c r="H59" s="551"/>
      <c r="I59" s="552"/>
      <c r="L59" s="946"/>
      <c r="M59" s="946"/>
      <c r="N59" s="946"/>
      <c r="O59" s="946"/>
      <c r="P59" s="1123"/>
      <c r="Q59" s="1123"/>
    </row>
    <row r="60" spans="1:17" hidden="1" x14ac:dyDescent="0.2">
      <c r="A60" s="67">
        <v>1964</v>
      </c>
      <c r="B60" s="564"/>
      <c r="C60" s="525"/>
      <c r="D60" s="524"/>
      <c r="E60" s="524"/>
      <c r="F60" s="533"/>
      <c r="G60" s="544"/>
      <c r="H60" s="551"/>
      <c r="I60" s="552"/>
      <c r="L60" s="946"/>
      <c r="M60" s="946"/>
      <c r="N60" s="946"/>
      <c r="O60" s="946"/>
      <c r="P60" s="1123"/>
      <c r="Q60" s="1123"/>
    </row>
    <row r="61" spans="1:17" hidden="1" x14ac:dyDescent="0.2">
      <c r="A61" s="67">
        <v>1965</v>
      </c>
      <c r="B61" s="564"/>
      <c r="C61" s="525"/>
      <c r="D61" s="524"/>
      <c r="E61" s="524"/>
      <c r="F61" s="533"/>
      <c r="G61" s="544"/>
      <c r="H61" s="551"/>
      <c r="I61" s="552"/>
      <c r="L61" s="946"/>
      <c r="M61" s="946"/>
      <c r="N61" s="946"/>
      <c r="O61" s="946"/>
      <c r="P61" s="1123"/>
      <c r="Q61" s="1123"/>
    </row>
    <row r="62" spans="1:17" hidden="1" x14ac:dyDescent="0.2">
      <c r="A62" s="67">
        <v>1966</v>
      </c>
      <c r="B62" s="564"/>
      <c r="C62" s="525"/>
      <c r="D62" s="524"/>
      <c r="E62" s="524"/>
      <c r="F62" s="533"/>
      <c r="G62" s="544"/>
      <c r="H62" s="551"/>
      <c r="I62" s="552"/>
      <c r="L62" s="946"/>
      <c r="M62" s="946"/>
      <c r="N62" s="946"/>
      <c r="O62" s="946"/>
      <c r="P62" s="1123"/>
      <c r="Q62" s="1123"/>
    </row>
    <row r="63" spans="1:17" hidden="1" x14ac:dyDescent="0.2">
      <c r="A63" s="67">
        <v>1967</v>
      </c>
      <c r="B63" s="564"/>
      <c r="C63" s="525"/>
      <c r="D63" s="524"/>
      <c r="E63" s="524"/>
      <c r="F63" s="534"/>
      <c r="G63" s="545"/>
      <c r="H63" s="551"/>
      <c r="I63" s="552"/>
      <c r="L63" s="946"/>
      <c r="M63" s="946"/>
      <c r="N63" s="946"/>
      <c r="O63" s="946"/>
      <c r="P63" s="1123"/>
      <c r="Q63" s="1123"/>
    </row>
    <row r="64" spans="1:17" hidden="1" x14ac:dyDescent="0.2">
      <c r="A64" s="67">
        <v>1968</v>
      </c>
      <c r="B64" s="564"/>
      <c r="C64" s="525"/>
      <c r="D64" s="524"/>
      <c r="E64" s="524"/>
      <c r="F64" s="534"/>
      <c r="G64" s="545"/>
      <c r="H64" s="551"/>
      <c r="I64" s="552"/>
      <c r="L64" s="946"/>
      <c r="M64" s="946"/>
      <c r="N64" s="946"/>
      <c r="O64" s="946"/>
      <c r="P64" s="1123"/>
      <c r="Q64" s="1123"/>
    </row>
    <row r="65" spans="1:17" hidden="1" x14ac:dyDescent="0.2">
      <c r="A65" s="72">
        <v>1969</v>
      </c>
      <c r="B65" s="565"/>
      <c r="C65" s="527"/>
      <c r="D65" s="526"/>
      <c r="E65" s="526"/>
      <c r="F65" s="535"/>
      <c r="G65" s="546"/>
      <c r="H65" s="553"/>
      <c r="I65" s="554"/>
      <c r="L65" s="946"/>
      <c r="M65" s="946"/>
      <c r="N65" s="946"/>
      <c r="O65" s="946"/>
      <c r="P65" s="1123"/>
      <c r="Q65" s="1123"/>
    </row>
    <row r="66" spans="1:17" hidden="1" x14ac:dyDescent="0.2">
      <c r="A66" s="67">
        <v>1970</v>
      </c>
      <c r="B66" s="564"/>
      <c r="C66" s="525"/>
      <c r="D66" s="524"/>
      <c r="E66" s="524"/>
      <c r="F66" s="534"/>
      <c r="G66" s="545"/>
      <c r="H66" s="551"/>
      <c r="I66" s="552"/>
      <c r="L66" s="946"/>
      <c r="M66" s="946"/>
      <c r="N66" s="946"/>
      <c r="O66" s="946"/>
      <c r="P66" s="1123"/>
      <c r="Q66" s="1123"/>
    </row>
    <row r="67" spans="1:17" hidden="1" x14ac:dyDescent="0.2">
      <c r="A67" s="67">
        <v>1971</v>
      </c>
      <c r="B67" s="564"/>
      <c r="C67" s="525"/>
      <c r="D67" s="524"/>
      <c r="E67" s="524"/>
      <c r="F67" s="534"/>
      <c r="G67" s="545"/>
      <c r="H67" s="551"/>
      <c r="I67" s="552"/>
      <c r="L67" s="946"/>
      <c r="M67" s="946"/>
      <c r="N67" s="946"/>
      <c r="O67" s="946"/>
      <c r="P67" s="1123"/>
      <c r="Q67" s="1123"/>
    </row>
    <row r="68" spans="1:17" hidden="1" x14ac:dyDescent="0.2">
      <c r="A68" s="67">
        <v>1972</v>
      </c>
      <c r="B68" s="564"/>
      <c r="C68" s="525"/>
      <c r="D68" s="524"/>
      <c r="E68" s="524"/>
      <c r="F68" s="534"/>
      <c r="G68" s="545"/>
      <c r="H68" s="551"/>
      <c r="I68" s="552"/>
      <c r="L68" s="946"/>
      <c r="M68" s="946"/>
      <c r="N68" s="946"/>
      <c r="O68" s="946"/>
      <c r="P68" s="1123"/>
      <c r="Q68" s="1123"/>
    </row>
    <row r="69" spans="1:17" hidden="1" x14ac:dyDescent="0.2">
      <c r="A69" s="67">
        <v>1973</v>
      </c>
      <c r="B69" s="564"/>
      <c r="C69" s="525"/>
      <c r="D69" s="524"/>
      <c r="E69" s="524"/>
      <c r="F69" s="534"/>
      <c r="G69" s="545"/>
      <c r="H69" s="551"/>
      <c r="I69" s="552"/>
      <c r="L69" s="946"/>
      <c r="M69" s="946"/>
      <c r="N69" s="946"/>
      <c r="O69" s="946"/>
      <c r="P69" s="1123"/>
      <c r="Q69" s="1123"/>
    </row>
    <row r="70" spans="1:17" hidden="1" x14ac:dyDescent="0.2">
      <c r="A70" s="67">
        <v>1974</v>
      </c>
      <c r="B70" s="564"/>
      <c r="C70" s="525"/>
      <c r="D70" s="524"/>
      <c r="E70" s="524"/>
      <c r="F70" s="534"/>
      <c r="G70" s="545"/>
      <c r="H70" s="551"/>
      <c r="I70" s="552"/>
      <c r="L70" s="946"/>
      <c r="M70" s="946"/>
      <c r="N70" s="946"/>
      <c r="O70" s="946"/>
      <c r="P70" s="1123"/>
      <c r="Q70" s="1123"/>
    </row>
    <row r="71" spans="1:17" hidden="1" x14ac:dyDescent="0.2">
      <c r="A71" s="67">
        <v>1975</v>
      </c>
      <c r="B71" s="564"/>
      <c r="C71" s="525"/>
      <c r="D71" s="524"/>
      <c r="E71" s="524"/>
      <c r="F71" s="534"/>
      <c r="G71" s="545"/>
      <c r="H71" s="551"/>
      <c r="I71" s="552"/>
      <c r="L71" s="946"/>
      <c r="M71" s="946"/>
      <c r="N71" s="946"/>
      <c r="O71" s="946"/>
      <c r="P71" s="1123"/>
      <c r="Q71" s="1123"/>
    </row>
    <row r="72" spans="1:17" hidden="1" x14ac:dyDescent="0.2">
      <c r="A72" s="67">
        <v>1976</v>
      </c>
      <c r="B72" s="564"/>
      <c r="C72" s="525"/>
      <c r="D72" s="524"/>
      <c r="E72" s="524"/>
      <c r="F72" s="534"/>
      <c r="G72" s="545"/>
      <c r="H72" s="551"/>
      <c r="I72" s="552"/>
      <c r="L72" s="946"/>
      <c r="M72" s="946"/>
      <c r="N72" s="946"/>
      <c r="O72" s="946"/>
      <c r="P72" s="1123"/>
      <c r="Q72" s="1123"/>
    </row>
    <row r="73" spans="1:17" hidden="1" x14ac:dyDescent="0.2">
      <c r="A73" s="67">
        <v>1977</v>
      </c>
      <c r="B73" s="564"/>
      <c r="C73" s="525"/>
      <c r="D73" s="524"/>
      <c r="E73" s="524"/>
      <c r="F73" s="534"/>
      <c r="G73" s="545"/>
      <c r="H73" s="551"/>
      <c r="I73" s="552"/>
      <c r="L73" s="946"/>
      <c r="M73" s="946"/>
      <c r="N73" s="946"/>
      <c r="O73" s="946"/>
      <c r="P73" s="1123"/>
      <c r="Q73" s="1123"/>
    </row>
    <row r="74" spans="1:17" hidden="1" x14ac:dyDescent="0.2">
      <c r="A74" s="67">
        <v>1978</v>
      </c>
      <c r="B74" s="564"/>
      <c r="C74" s="525"/>
      <c r="D74" s="524"/>
      <c r="E74" s="524"/>
      <c r="F74" s="534"/>
      <c r="G74" s="545"/>
      <c r="H74" s="551"/>
      <c r="I74" s="552"/>
      <c r="L74" s="946"/>
      <c r="M74" s="946"/>
      <c r="N74" s="946"/>
      <c r="O74" s="946"/>
      <c r="P74" s="1123"/>
      <c r="Q74" s="1123"/>
    </row>
    <row r="75" spans="1:17" x14ac:dyDescent="0.2">
      <c r="A75" s="72">
        <v>1979</v>
      </c>
      <c r="B75" s="565">
        <f>TC3e!D29</f>
        <v>16328.198943367752</v>
      </c>
      <c r="C75" s="527">
        <v>15946.822212791267</v>
      </c>
      <c r="D75" s="526">
        <v>20486.742587742701</v>
      </c>
      <c r="E75" s="526">
        <v>12532.010636360976</v>
      </c>
      <c r="F75" s="536">
        <f>B75*0.5/TC3e!B29</f>
        <v>0.25459820606522549</v>
      </c>
      <c r="G75" s="547">
        <v>0.27621084451675415</v>
      </c>
      <c r="H75" s="553">
        <v>0.2597888708114624</v>
      </c>
      <c r="I75" s="554">
        <v>0.19968008995056152</v>
      </c>
      <c r="L75" s="1145">
        <v>152.10542297363281</v>
      </c>
      <c r="M75" s="1145">
        <v>86.904472351074219</v>
      </c>
      <c r="N75" s="1145">
        <v>40.102790832519531</v>
      </c>
      <c r="O75" s="1145">
        <v>25.098163604736328</v>
      </c>
      <c r="P75" s="1151">
        <f>L75-M75-N75-O75</f>
        <v>-3.814697265625E-6</v>
      </c>
      <c r="Q75" s="1177">
        <f>B75-TC3e!D29</f>
        <v>0</v>
      </c>
    </row>
    <row r="76" spans="1:17" x14ac:dyDescent="0.2">
      <c r="A76" s="67">
        <v>1980</v>
      </c>
      <c r="B76" s="564">
        <f>TC3e!D30</f>
        <v>15943.849770525208</v>
      </c>
      <c r="C76" s="525">
        <v>15406.779056853173</v>
      </c>
      <c r="D76" s="524">
        <v>19752.617036619402</v>
      </c>
      <c r="E76" s="524">
        <v>13047.39212475314</v>
      </c>
      <c r="F76" s="533">
        <f>B76*0.5/TC3e!B30</f>
        <v>0.25436819603758393</v>
      </c>
      <c r="G76" s="544">
        <v>0.27313971519470215</v>
      </c>
      <c r="H76" s="551">
        <v>0.2593681812286377</v>
      </c>
      <c r="I76" s="552">
        <v>0.20622938871383667</v>
      </c>
      <c r="L76" s="1145">
        <v>155.26800537109375</v>
      </c>
      <c r="M76" s="1145">
        <v>89.20574951171875</v>
      </c>
      <c r="N76" s="1145">
        <v>40.414211273193359</v>
      </c>
      <c r="O76" s="1145">
        <v>25.648042678833008</v>
      </c>
      <c r="P76" s="1151">
        <f t="shared" ref="P76:P110" si="0">L76-M76-N76-O76</f>
        <v>1.9073486328125E-6</v>
      </c>
      <c r="Q76" s="1177">
        <f>B76-TC3e!D30</f>
        <v>0</v>
      </c>
    </row>
    <row r="77" spans="1:17" x14ac:dyDescent="0.2">
      <c r="A77" s="67">
        <v>1981</v>
      </c>
      <c r="B77" s="564">
        <f>TC3e!D31</f>
        <v>15657.129322981898</v>
      </c>
      <c r="C77" s="525">
        <v>14854.804746763099</v>
      </c>
      <c r="D77" s="524">
        <v>19068.885918420172</v>
      </c>
      <c r="E77" s="524">
        <v>14089.577070494846</v>
      </c>
      <c r="F77" s="533">
        <f>B77*0.5/TC3e!B31</f>
        <v>0.24923194915770167</v>
      </c>
      <c r="G77" s="544">
        <v>0.26742488145828247</v>
      </c>
      <c r="H77" s="551">
        <v>0.25108402967453003</v>
      </c>
      <c r="I77" s="552">
        <v>0.21009922027587891</v>
      </c>
      <c r="L77" s="1145">
        <v>158.033203125</v>
      </c>
      <c r="M77" s="1145">
        <v>90.280433654785156</v>
      </c>
      <c r="N77" s="1145">
        <v>41.579658508300781</v>
      </c>
      <c r="O77" s="1145">
        <v>26.17310905456543</v>
      </c>
      <c r="P77" s="1151">
        <f t="shared" si="0"/>
        <v>1.9073486328125E-6</v>
      </c>
      <c r="Q77" s="1177">
        <f>B77-TC3e!D31</f>
        <v>0</v>
      </c>
    </row>
    <row r="78" spans="1:17" x14ac:dyDescent="0.2">
      <c r="A78" s="67">
        <v>1982</v>
      </c>
      <c r="B78" s="564">
        <f>TC3e!D32</f>
        <v>14752.763888400274</v>
      </c>
      <c r="C78" s="525">
        <v>13847.447434615231</v>
      </c>
      <c r="D78" s="524">
        <v>17523.821123318055</v>
      </c>
      <c r="E78" s="524">
        <v>14348.551302250858</v>
      </c>
      <c r="F78" s="533">
        <f>B78*0.5/TC3e!B32</f>
        <v>0.24098177493418915</v>
      </c>
      <c r="G78" s="544">
        <v>0.25674712657928467</v>
      </c>
      <c r="H78" s="551">
        <v>0.24147719144821167</v>
      </c>
      <c r="I78" s="552">
        <v>0.2098395824432373</v>
      </c>
      <c r="L78" s="1145">
        <v>160.6654052734375</v>
      </c>
      <c r="M78" s="1145">
        <v>91.845207214355469</v>
      </c>
      <c r="N78" s="1145">
        <v>42.097660064697266</v>
      </c>
      <c r="O78" s="1145">
        <v>26.722530364990234</v>
      </c>
      <c r="P78" s="1151">
        <f t="shared" si="0"/>
        <v>7.62939453125E-6</v>
      </c>
      <c r="Q78" s="1177">
        <f>B78-TC3e!D32</f>
        <v>0</v>
      </c>
    </row>
    <row r="79" spans="1:17" x14ac:dyDescent="0.2">
      <c r="A79" s="67">
        <v>1983</v>
      </c>
      <c r="B79" s="564">
        <f>TC3e!D33</f>
        <v>14383.923305090459</v>
      </c>
      <c r="C79" s="525">
        <v>13367.294647459392</v>
      </c>
      <c r="D79" s="524">
        <v>17082.803397144857</v>
      </c>
      <c r="E79" s="524">
        <v>14714.456213980944</v>
      </c>
      <c r="F79" s="533">
        <f>B79*0.5/TC3e!B33</f>
        <v>0.23217198281859619</v>
      </c>
      <c r="G79" s="544">
        <v>0.24717444181442261</v>
      </c>
      <c r="H79" s="551">
        <v>0.23214834928512573</v>
      </c>
      <c r="I79" s="552">
        <v>0.20674794912338257</v>
      </c>
      <c r="L79" s="1145">
        <v>163.13459777832031</v>
      </c>
      <c r="M79" s="1145">
        <v>93.902969360351562</v>
      </c>
      <c r="N79" s="1145">
        <v>41.911449432373047</v>
      </c>
      <c r="O79" s="1145">
        <v>27.320180892944336</v>
      </c>
      <c r="P79" s="1151">
        <f t="shared" si="0"/>
        <v>-1.9073486328125E-6</v>
      </c>
      <c r="Q79" s="1177">
        <f>B79-TC3e!D33</f>
        <v>0</v>
      </c>
    </row>
    <row r="80" spans="1:17" x14ac:dyDescent="0.2">
      <c r="A80" s="67">
        <v>1984</v>
      </c>
      <c r="B80" s="564">
        <f>TC3e!D34</f>
        <v>14712.93597344173</v>
      </c>
      <c r="C80" s="525">
        <v>13654.596487255591</v>
      </c>
      <c r="D80" s="524">
        <v>17524.471425241816</v>
      </c>
      <c r="E80" s="524">
        <v>15172.071502191411</v>
      </c>
      <c r="F80" s="533">
        <f>B80*0.5/TC3e!B34</f>
        <v>0.22515347783896758</v>
      </c>
      <c r="G80" s="544">
        <v>0.24107158184051514</v>
      </c>
      <c r="H80" s="551">
        <v>0.22149878740310669</v>
      </c>
      <c r="I80" s="552">
        <v>0.20343518257141113</v>
      </c>
      <c r="L80" s="1145">
        <v>165.64979553222656</v>
      </c>
      <c r="M80" s="1145">
        <v>95.861434936523438</v>
      </c>
      <c r="N80" s="1145">
        <v>41.889801025390625</v>
      </c>
      <c r="O80" s="1145">
        <v>27.898561477661133</v>
      </c>
      <c r="P80" s="1151">
        <f t="shared" si="0"/>
        <v>-1.9073486328125E-6</v>
      </c>
      <c r="Q80" s="1177">
        <f>B80-TC3e!D34</f>
        <v>0</v>
      </c>
    </row>
    <row r="81" spans="1:17" x14ac:dyDescent="0.2">
      <c r="A81" s="67">
        <v>1985</v>
      </c>
      <c r="B81" s="564">
        <f>TC3e!D35</f>
        <v>14662.869341557947</v>
      </c>
      <c r="C81" s="525">
        <v>13654.955625129873</v>
      </c>
      <c r="D81" s="524">
        <v>17268.495426274923</v>
      </c>
      <c r="E81" s="524">
        <v>15162.729830123579</v>
      </c>
      <c r="F81" s="533">
        <f>B81*0.5/TC3e!B35</f>
        <v>0.22448647116392989</v>
      </c>
      <c r="G81" s="544">
        <v>0.23994392156600952</v>
      </c>
      <c r="H81" s="551">
        <v>0.22056865692138672</v>
      </c>
      <c r="I81" s="552">
        <v>0.20247757434844971</v>
      </c>
      <c r="L81" s="1145">
        <v>168.20500183105469</v>
      </c>
      <c r="M81" s="1145">
        <v>97.539947509765625</v>
      </c>
      <c r="N81" s="1145">
        <v>42.291419982910156</v>
      </c>
      <c r="O81" s="1145">
        <v>28.373630523681641</v>
      </c>
      <c r="P81" s="1151">
        <f t="shared" si="0"/>
        <v>3.814697265625E-6</v>
      </c>
      <c r="Q81" s="1177">
        <f>B81-TC3e!D35</f>
        <v>0</v>
      </c>
    </row>
    <row r="82" spans="1:17" x14ac:dyDescent="0.2">
      <c r="A82" s="67">
        <v>1986</v>
      </c>
      <c r="B82" s="564">
        <f>TC3e!D36</f>
        <v>14511.175088396747</v>
      </c>
      <c r="C82" s="525">
        <v>13696.376790571812</v>
      </c>
      <c r="D82" s="524">
        <v>16593.7674581026</v>
      </c>
      <c r="E82" s="524">
        <v>14971.449139905304</v>
      </c>
      <c r="F82" s="533">
        <f>B82*0.5/TC3e!B36</f>
        <v>0.22103604166941865</v>
      </c>
      <c r="G82" s="544">
        <v>0.23677605390548706</v>
      </c>
      <c r="H82" s="551">
        <v>0.2105521559715271</v>
      </c>
      <c r="I82" s="552">
        <v>0.20428472757339478</v>
      </c>
      <c r="L82" s="1145">
        <v>170.55580139160156</v>
      </c>
      <c r="M82" s="1145">
        <v>99.434600830078125</v>
      </c>
      <c r="N82" s="1145">
        <v>42.185878753662109</v>
      </c>
      <c r="O82" s="1145">
        <v>28.935321807861328</v>
      </c>
      <c r="P82" s="1151">
        <f t="shared" si="0"/>
        <v>0</v>
      </c>
      <c r="Q82" s="1177">
        <f>B82-TC3e!D36</f>
        <v>0</v>
      </c>
    </row>
    <row r="83" spans="1:17" x14ac:dyDescent="0.2">
      <c r="A83" s="67">
        <v>1987</v>
      </c>
      <c r="B83" s="564">
        <f>TC3e!D37</f>
        <v>14980.886426889403</v>
      </c>
      <c r="C83" s="525">
        <v>13970.287916686146</v>
      </c>
      <c r="D83" s="524">
        <v>17986.266191297218</v>
      </c>
      <c r="E83" s="524">
        <v>15033.61134857769</v>
      </c>
      <c r="F83" s="533">
        <f>B83*0.5/TC3e!B37</f>
        <v>0.22018599025826113</v>
      </c>
      <c r="G83" s="544">
        <v>0.23095691204071045</v>
      </c>
      <c r="H83" s="551">
        <v>0.21475690603256226</v>
      </c>
      <c r="I83" s="552">
        <v>0.211345374584198</v>
      </c>
      <c r="L83" s="1145">
        <v>172.55160522460938</v>
      </c>
      <c r="M83" s="1145">
        <v>100.53583526611328</v>
      </c>
      <c r="N83" s="1145">
        <v>42.475349426269531</v>
      </c>
      <c r="O83" s="1145">
        <v>29.540416717529297</v>
      </c>
      <c r="P83" s="1151">
        <f t="shared" si="0"/>
        <v>3.814697265625E-6</v>
      </c>
      <c r="Q83" s="1177">
        <f>B83-TC3e!D37</f>
        <v>0</v>
      </c>
    </row>
    <row r="84" spans="1:17" x14ac:dyDescent="0.2">
      <c r="A84" s="67">
        <v>1988</v>
      </c>
      <c r="B84" s="564">
        <f>TC3e!D38</f>
        <v>15168.194981477602</v>
      </c>
      <c r="C84" s="525">
        <v>14181.634190401801</v>
      </c>
      <c r="D84" s="524">
        <v>18581.305291090652</v>
      </c>
      <c r="E84" s="524">
        <v>14561.114648561286</v>
      </c>
      <c r="F84" s="533">
        <f>B84*0.5/TC3e!B38</f>
        <v>0.21203224042557431</v>
      </c>
      <c r="G84" s="544">
        <v>0.22381609678268433</v>
      </c>
      <c r="H84" s="551">
        <v>0.20429372787475586</v>
      </c>
      <c r="I84" s="552">
        <v>0.20465207099914551</v>
      </c>
      <c r="L84" s="1145">
        <v>174.34440612792969</v>
      </c>
      <c r="M84" s="1145">
        <v>101.15705108642578</v>
      </c>
      <c r="N84" s="1145">
        <v>43.184032440185547</v>
      </c>
      <c r="O84" s="1145">
        <v>30.003318786621094</v>
      </c>
      <c r="P84" s="1151">
        <f t="shared" si="0"/>
        <v>3.814697265625E-6</v>
      </c>
      <c r="Q84" s="1177">
        <f>B84-TC3e!D38</f>
        <v>0</v>
      </c>
    </row>
    <row r="85" spans="1:17" x14ac:dyDescent="0.2">
      <c r="A85" s="72">
        <v>1989</v>
      </c>
      <c r="B85" s="565">
        <f>TC3e!D39</f>
        <v>15425.293566753193</v>
      </c>
      <c r="C85" s="527">
        <v>14372.487268292329</v>
      </c>
      <c r="D85" s="526">
        <v>19014.282567818813</v>
      </c>
      <c r="E85" s="526">
        <v>14890.538818545065</v>
      </c>
      <c r="F85" s="536">
        <f>B85*0.5/TC3e!B39</f>
        <v>0.21489620574892446</v>
      </c>
      <c r="G85" s="547">
        <v>0.22633260488510132</v>
      </c>
      <c r="H85" s="553">
        <v>0.20892852544784546</v>
      </c>
      <c r="I85" s="554">
        <v>0.20641595125198364</v>
      </c>
      <c r="L85" s="1145">
        <v>176.06019592285156</v>
      </c>
      <c r="M85" s="1145">
        <v>102.06158447265625</v>
      </c>
      <c r="N85" s="1145">
        <v>43.370861053466797</v>
      </c>
      <c r="O85" s="1145">
        <v>30.627756118774414</v>
      </c>
      <c r="P85" s="1151">
        <f t="shared" si="0"/>
        <v>-5.7220458984375E-6</v>
      </c>
      <c r="Q85" s="1177">
        <f>B85-TC3e!D39</f>
        <v>0</v>
      </c>
    </row>
    <row r="86" spans="1:17" x14ac:dyDescent="0.2">
      <c r="A86" s="67">
        <v>1990</v>
      </c>
      <c r="B86" s="564">
        <f>TC3e!D40</f>
        <v>15513.035224012652</v>
      </c>
      <c r="C86" s="525">
        <v>14477.430892571081</v>
      </c>
      <c r="D86" s="524">
        <v>19128.759673307912</v>
      </c>
      <c r="E86" s="524">
        <v>14992.610491973299</v>
      </c>
      <c r="F86" s="533">
        <f>B86*0.5/TC3e!B40</f>
        <v>0.21446538643008328</v>
      </c>
      <c r="G86" s="544">
        <v>0.22633862495422363</v>
      </c>
      <c r="H86" s="551">
        <v>0.20760536193847656</v>
      </c>
      <c r="I86" s="552">
        <v>0.20823550224304199</v>
      </c>
      <c r="L86" s="1145">
        <v>178.36500549316406</v>
      </c>
      <c r="M86" s="1145">
        <v>103.0943603515625</v>
      </c>
      <c r="N86" s="1145">
        <v>44.0936279296875</v>
      </c>
      <c r="O86" s="1145">
        <v>31.17701530456543</v>
      </c>
      <c r="P86" s="1151">
        <f t="shared" si="0"/>
        <v>1.9073486328125E-6</v>
      </c>
      <c r="Q86" s="1177">
        <f>B86-TC3e!D40</f>
        <v>0</v>
      </c>
    </row>
    <row r="87" spans="1:17" x14ac:dyDescent="0.2">
      <c r="A87" s="67">
        <v>1991</v>
      </c>
      <c r="B87" s="564">
        <f>TC3e!D41</f>
        <v>15450.769451540604</v>
      </c>
      <c r="C87" s="525">
        <v>14163.512879862395</v>
      </c>
      <c r="D87" s="524">
        <v>19174.264104154587</v>
      </c>
      <c r="E87" s="524">
        <v>15521.609810769167</v>
      </c>
      <c r="F87" s="533">
        <f>B87*0.5/TC3e!B41</f>
        <v>0.21588480491641385</v>
      </c>
      <c r="G87" s="544">
        <v>0.22482895851135254</v>
      </c>
      <c r="H87" s="551">
        <v>0.21344667673110962</v>
      </c>
      <c r="I87" s="552">
        <v>0.21170204877853394</v>
      </c>
      <c r="L87" s="1145">
        <v>180.97799682617188</v>
      </c>
      <c r="M87" s="1145">
        <v>103.62183380126953</v>
      </c>
      <c r="N87" s="1145">
        <v>45.601940155029297</v>
      </c>
      <c r="O87" s="1145">
        <v>31.754228591918945</v>
      </c>
      <c r="P87" s="1151">
        <f t="shared" si="0"/>
        <v>-5.7220458984375E-6</v>
      </c>
      <c r="Q87" s="1177">
        <f>B87-TC3e!D41</f>
        <v>0</v>
      </c>
    </row>
    <row r="88" spans="1:17" x14ac:dyDescent="0.2">
      <c r="A88" s="67">
        <v>1992</v>
      </c>
      <c r="B88" s="564">
        <f>TC3e!D42</f>
        <v>15378.457845064513</v>
      </c>
      <c r="C88" s="525">
        <v>14258.666454989374</v>
      </c>
      <c r="D88" s="524">
        <v>19018.850123050663</v>
      </c>
      <c r="E88" s="524">
        <v>14947.97355562243</v>
      </c>
      <c r="F88" s="533">
        <f>B88*0.5/TC3e!B42</f>
        <v>0.20911883316048857</v>
      </c>
      <c r="G88" s="544">
        <v>0.22032684087753296</v>
      </c>
      <c r="H88" s="551">
        <v>0.20455223321914673</v>
      </c>
      <c r="I88" s="552">
        <v>0.20325350761413574</v>
      </c>
      <c r="L88" s="1145">
        <v>183.4429931640625</v>
      </c>
      <c r="M88" s="1145">
        <v>103.95426940917969</v>
      </c>
      <c r="N88" s="1145">
        <v>47.178737640380859</v>
      </c>
      <c r="O88" s="1145">
        <v>32.309993743896484</v>
      </c>
      <c r="P88" s="1151">
        <f t="shared" si="0"/>
        <v>-7.62939453125E-6</v>
      </c>
      <c r="Q88" s="1177">
        <f>B88-TC3e!D42</f>
        <v>0</v>
      </c>
    </row>
    <row r="89" spans="1:17" x14ac:dyDescent="0.2">
      <c r="A89" s="67">
        <v>1993</v>
      </c>
      <c r="B89" s="564">
        <f>TC3e!D43</f>
        <v>15626.160880433577</v>
      </c>
      <c r="C89" s="525">
        <v>14547.842826788134</v>
      </c>
      <c r="D89" s="524">
        <v>19795.241613926111</v>
      </c>
      <c r="E89" s="524">
        <v>14333.106571261898</v>
      </c>
      <c r="F89" s="533">
        <f>B89*0.5/TC3e!B43</f>
        <v>0.21225930611201915</v>
      </c>
      <c r="G89" s="544">
        <v>0.22391784191131592</v>
      </c>
      <c r="H89" s="551">
        <v>0.21292722225189209</v>
      </c>
      <c r="I89" s="552">
        <v>0.19845390319824219</v>
      </c>
      <c r="L89" s="1145">
        <v>185.68499755859375</v>
      </c>
      <c r="M89" s="1145">
        <v>103.99221038818359</v>
      </c>
      <c r="N89" s="1145">
        <v>48.850090026855469</v>
      </c>
      <c r="O89" s="1145">
        <v>32.842700958251953</v>
      </c>
      <c r="P89" s="1151">
        <f t="shared" si="0"/>
        <v>-3.814697265625E-6</v>
      </c>
      <c r="Q89" s="1177">
        <f>B89-TC3e!D43</f>
        <v>0</v>
      </c>
    </row>
    <row r="90" spans="1:17" x14ac:dyDescent="0.2">
      <c r="A90" s="67">
        <v>1994</v>
      </c>
      <c r="B90" s="564">
        <f>TC3e!D44</f>
        <v>15990.03505938247</v>
      </c>
      <c r="C90" s="525">
        <v>14919.721302268605</v>
      </c>
      <c r="D90" s="524">
        <v>20108.229817385632</v>
      </c>
      <c r="E90" s="524">
        <v>14651.065323566021</v>
      </c>
      <c r="F90" s="533">
        <f>B90*0.5/TC3e!B44</f>
        <v>0.21340833174711993</v>
      </c>
      <c r="G90" s="544">
        <v>0.22604668140411377</v>
      </c>
      <c r="H90" s="551">
        <v>0.21228808164596558</v>
      </c>
      <c r="I90" s="552">
        <v>0.20076829195022583</v>
      </c>
      <c r="L90" s="1145">
        <v>187.75700378417969</v>
      </c>
      <c r="M90" s="1145">
        <v>104.22134399414062</v>
      </c>
      <c r="N90" s="1145">
        <v>50.267589569091797</v>
      </c>
      <c r="O90" s="1145">
        <v>33.26806640625</v>
      </c>
      <c r="P90" s="1151">
        <f t="shared" si="0"/>
        <v>3.814697265625E-6</v>
      </c>
      <c r="Q90" s="1177">
        <f>B90-TC3e!D44</f>
        <v>0</v>
      </c>
    </row>
    <row r="91" spans="1:17" x14ac:dyDescent="0.2">
      <c r="A91" s="67">
        <v>1995</v>
      </c>
      <c r="B91" s="564">
        <f>TC3e!D45</f>
        <v>16007.699527353958</v>
      </c>
      <c r="C91" s="525">
        <v>14726.766313055175</v>
      </c>
      <c r="D91" s="524">
        <v>20338.58647309411</v>
      </c>
      <c r="E91" s="524">
        <v>15079.162192969186</v>
      </c>
      <c r="F91" s="533">
        <f>B91*0.5/TC3e!B45</f>
        <v>0.21067704852265282</v>
      </c>
      <c r="G91" s="544">
        <v>0.22233563661575317</v>
      </c>
      <c r="H91" s="551">
        <v>0.20944851636886597</v>
      </c>
      <c r="I91" s="552">
        <v>0.20309895277023315</v>
      </c>
      <c r="L91" s="1145">
        <v>189.91099548339844</v>
      </c>
      <c r="M91" s="1145">
        <v>105.00587463378906</v>
      </c>
      <c r="N91" s="1145">
        <v>51.215976715087891</v>
      </c>
      <c r="O91" s="1145">
        <v>33.68914794921875</v>
      </c>
      <c r="P91" s="1151">
        <f t="shared" si="0"/>
        <v>-3.814697265625E-6</v>
      </c>
      <c r="Q91" s="1177">
        <f>B91-TC3e!D45</f>
        <v>0</v>
      </c>
    </row>
    <row r="92" spans="1:17" x14ac:dyDescent="0.2">
      <c r="A92" s="67">
        <v>1996</v>
      </c>
      <c r="B92" s="564">
        <f>TC3e!D46</f>
        <v>16014.3834132009</v>
      </c>
      <c r="C92" s="525">
        <v>14677.266593652068</v>
      </c>
      <c r="D92" s="524">
        <v>19932.702831371364</v>
      </c>
      <c r="E92" s="524">
        <v>15585.848358051402</v>
      </c>
      <c r="F92" s="533">
        <f>B92*0.5/TC3e!B46</f>
        <v>0.20675000877610436</v>
      </c>
      <c r="G92" s="544">
        <v>0.21943467855453491</v>
      </c>
      <c r="H92" s="551">
        <v>0.20320504903793335</v>
      </c>
      <c r="I92" s="552">
        <v>0.20015817880630493</v>
      </c>
      <c r="L92" s="1145">
        <v>192.04299926757812</v>
      </c>
      <c r="M92" s="1145">
        <v>104.93324279785156</v>
      </c>
      <c r="N92" s="1145">
        <v>53.082466125488281</v>
      </c>
      <c r="O92" s="1145">
        <v>34.027294158935547</v>
      </c>
      <c r="P92" s="1151">
        <f t="shared" si="0"/>
        <v>-3.814697265625E-6</v>
      </c>
      <c r="Q92" s="1177">
        <f>B92-TC3e!D46</f>
        <v>0</v>
      </c>
    </row>
    <row r="93" spans="1:17" x14ac:dyDescent="0.2">
      <c r="A93" s="67">
        <v>1997</v>
      </c>
      <c r="B93" s="564">
        <f>TC3e!D47</f>
        <v>16206.292007422628</v>
      </c>
      <c r="C93" s="525">
        <v>14791.248215466394</v>
      </c>
      <c r="D93" s="524">
        <v>20389.124774568303</v>
      </c>
      <c r="E93" s="524">
        <v>15532.434761481902</v>
      </c>
      <c r="F93" s="533">
        <f>B93*0.5/TC3e!B47</f>
        <v>0.20442031127720203</v>
      </c>
      <c r="G93" s="544">
        <v>0.2174103856086731</v>
      </c>
      <c r="H93" s="551">
        <v>0.20170015096664429</v>
      </c>
      <c r="I93" s="552">
        <v>0.19712722301483154</v>
      </c>
      <c r="L93" s="1145">
        <v>194.42599487304688</v>
      </c>
      <c r="M93" s="1145">
        <v>105.15032958984375</v>
      </c>
      <c r="N93" s="1145">
        <v>54.987148284912109</v>
      </c>
      <c r="O93" s="1145">
        <v>34.288524627685547</v>
      </c>
      <c r="P93" s="1151">
        <f t="shared" si="0"/>
        <v>-7.62939453125E-6</v>
      </c>
      <c r="Q93" s="1177">
        <f>B93-TC3e!D47</f>
        <v>0</v>
      </c>
    </row>
    <row r="94" spans="1:17" x14ac:dyDescent="0.2">
      <c r="A94" s="67">
        <v>1998</v>
      </c>
      <c r="B94" s="564">
        <f>TC3e!D48</f>
        <v>16720.649939521318</v>
      </c>
      <c r="C94" s="525">
        <v>15425.7065478226</v>
      </c>
      <c r="D94" s="524">
        <v>20880.534232775641</v>
      </c>
      <c r="E94" s="524">
        <v>15680.845945843859</v>
      </c>
      <c r="F94" s="533">
        <f>B94*0.5/TC3e!B48</f>
        <v>0.20285983198737786</v>
      </c>
      <c r="G94" s="544">
        <v>0.21754586696624756</v>
      </c>
      <c r="H94" s="551">
        <v>0.19859534502029419</v>
      </c>
      <c r="I94" s="552">
        <v>0.19440144300460815</v>
      </c>
      <c r="L94" s="1145">
        <v>196.79499816894531</v>
      </c>
      <c r="M94" s="1145">
        <v>105.90142822265625</v>
      </c>
      <c r="N94" s="1145">
        <v>56.368583679199219</v>
      </c>
      <c r="O94" s="1145">
        <v>34.524986267089844</v>
      </c>
      <c r="P94" s="1151">
        <f t="shared" si="0"/>
        <v>0</v>
      </c>
      <c r="Q94" s="1177">
        <f>B94-TC3e!D48</f>
        <v>0</v>
      </c>
    </row>
    <row r="95" spans="1:17" x14ac:dyDescent="0.2">
      <c r="A95" s="72">
        <v>1999</v>
      </c>
      <c r="B95" s="565">
        <f>TC3e!D49</f>
        <v>16916.324114829898</v>
      </c>
      <c r="C95" s="527">
        <v>15402.250819640538</v>
      </c>
      <c r="D95" s="526">
        <v>20839.271074945413</v>
      </c>
      <c r="E95" s="526">
        <v>16676.718217637354</v>
      </c>
      <c r="F95" s="536">
        <f>B95*0.5/TC3e!B49</f>
        <v>0.19987006158843368</v>
      </c>
      <c r="G95" s="547">
        <v>0.2100830078125</v>
      </c>
      <c r="H95" s="553">
        <v>0.19477075338363647</v>
      </c>
      <c r="I95" s="554">
        <v>0.20413881540298462</v>
      </c>
      <c r="L95" s="1145">
        <v>199.2550048828125</v>
      </c>
      <c r="M95" s="1145">
        <v>106.17876434326172</v>
      </c>
      <c r="N95" s="1145">
        <v>58.341346740722656</v>
      </c>
      <c r="O95" s="1145">
        <v>34.734886169433594</v>
      </c>
      <c r="P95" s="1151">
        <f t="shared" si="0"/>
        <v>7.62939453125E-6</v>
      </c>
      <c r="Q95" s="1177">
        <f>B95-TC3e!D49</f>
        <v>0</v>
      </c>
    </row>
    <row r="96" spans="1:17" x14ac:dyDescent="0.2">
      <c r="A96" s="77">
        <v>2000</v>
      </c>
      <c r="B96" s="566">
        <f>TC3e!D50</f>
        <v>17063.563811021231</v>
      </c>
      <c r="C96" s="529">
        <v>15491.489710770409</v>
      </c>
      <c r="D96" s="528">
        <v>20974.863739423094</v>
      </c>
      <c r="E96" s="528">
        <v>17034.735432893947</v>
      </c>
      <c r="F96" s="537">
        <f>B96*0.5/TC3e!B50</f>
        <v>0.19624077185102998</v>
      </c>
      <c r="G96" s="548">
        <v>0.20682018995285034</v>
      </c>
      <c r="H96" s="555">
        <v>0.19214069843292236</v>
      </c>
      <c r="I96" s="556">
        <v>0.1980665922164917</v>
      </c>
      <c r="L96" s="1145">
        <v>201.64643859863281</v>
      </c>
      <c r="M96" s="1145">
        <v>107.07537078857422</v>
      </c>
      <c r="N96" s="1145">
        <v>59.575935363769531</v>
      </c>
      <c r="O96" s="1145">
        <v>34.995140075683594</v>
      </c>
      <c r="P96" s="1151">
        <f t="shared" si="0"/>
        <v>-7.62939453125E-6</v>
      </c>
      <c r="Q96" s="1177">
        <f>B96-TC3e!D50</f>
        <v>0</v>
      </c>
    </row>
    <row r="97" spans="1:17" x14ac:dyDescent="0.2">
      <c r="A97" s="67">
        <v>2001</v>
      </c>
      <c r="B97" s="564">
        <f>TC3e!D51</f>
        <v>17567.86684423461</v>
      </c>
      <c r="C97" s="525">
        <v>15711.819875616777</v>
      </c>
      <c r="D97" s="524">
        <v>21899.002290883458</v>
      </c>
      <c r="E97" s="524">
        <v>17368.809695136279</v>
      </c>
      <c r="F97" s="533">
        <f>B97*0.5/TC3e!B51</f>
        <v>0.19849377785770211</v>
      </c>
      <c r="G97" s="544">
        <v>0.208637535572052</v>
      </c>
      <c r="H97" s="551">
        <v>0.19866663217544556</v>
      </c>
      <c r="I97" s="552">
        <v>0.19413578510284424</v>
      </c>
      <c r="L97" s="1145">
        <v>203.77565002441406</v>
      </c>
      <c r="M97" s="1145">
        <v>105.83994293212891</v>
      </c>
      <c r="N97" s="1145">
        <v>62.74896240234375</v>
      </c>
      <c r="O97" s="1145">
        <v>35.186744689941406</v>
      </c>
      <c r="P97" s="1151">
        <f t="shared" si="0"/>
        <v>0</v>
      </c>
      <c r="Q97" s="1177">
        <f>B97-TC3e!D51</f>
        <v>0</v>
      </c>
    </row>
    <row r="98" spans="1:17" x14ac:dyDescent="0.2">
      <c r="A98" s="67">
        <v>2002</v>
      </c>
      <c r="B98" s="564">
        <f>TC3e!D52</f>
        <v>18166.953691331655</v>
      </c>
      <c r="C98" s="525">
        <v>16360.629743728467</v>
      </c>
      <c r="D98" s="524">
        <v>22639.221960756702</v>
      </c>
      <c r="E98" s="524">
        <v>17412.744133798788</v>
      </c>
      <c r="F98" s="533">
        <f>B98*0.5/TC3e!B52</f>
        <v>0.19874211241604081</v>
      </c>
      <c r="G98" s="544">
        <v>0.21159720420837402</v>
      </c>
      <c r="H98" s="551">
        <v>0.19890493154525757</v>
      </c>
      <c r="I98" s="552">
        <v>0.18903380632400513</v>
      </c>
      <c r="L98" s="1145">
        <v>206.20068359375</v>
      </c>
      <c r="M98" s="1145">
        <v>105.52520751953125</v>
      </c>
      <c r="N98" s="1145">
        <v>65.234214782714844</v>
      </c>
      <c r="O98" s="1145">
        <v>35.441253662109375</v>
      </c>
      <c r="P98" s="1151">
        <f t="shared" si="0"/>
        <v>7.62939453125E-6</v>
      </c>
      <c r="Q98" s="1177">
        <f>B98-TC3e!D52</f>
        <v>0</v>
      </c>
    </row>
    <row r="99" spans="1:17" x14ac:dyDescent="0.2">
      <c r="A99" s="67">
        <v>2003</v>
      </c>
      <c r="B99" s="564">
        <f>TC3e!D53</f>
        <v>18101.291835515571</v>
      </c>
      <c r="C99" s="525">
        <v>16367.4089314796</v>
      </c>
      <c r="D99" s="524">
        <v>22500.19937059483</v>
      </c>
      <c r="E99" s="524">
        <v>17108.998184298147</v>
      </c>
      <c r="F99" s="533">
        <f>B99*0.5/TC3e!B53</f>
        <v>0.1952222954455817</v>
      </c>
      <c r="G99" s="544">
        <v>0.20899802446365356</v>
      </c>
      <c r="H99" s="551">
        <v>0.19407004117965698</v>
      </c>
      <c r="I99" s="552">
        <v>0.18687987327575684</v>
      </c>
      <c r="L99" s="1145">
        <v>208.605712890625</v>
      </c>
      <c r="M99" s="1145">
        <v>105.53954315185547</v>
      </c>
      <c r="N99" s="1145">
        <v>67.2977294921875</v>
      </c>
      <c r="O99" s="1145">
        <v>35.768444061279297</v>
      </c>
      <c r="P99" s="1151">
        <f t="shared" si="0"/>
        <v>-3.814697265625E-6</v>
      </c>
      <c r="Q99" s="1177">
        <f>B99-TC3e!D53</f>
        <v>0</v>
      </c>
    </row>
    <row r="100" spans="1:17" x14ac:dyDescent="0.2">
      <c r="A100" s="67">
        <v>2004</v>
      </c>
      <c r="B100" s="564">
        <f>TC3e!D54</f>
        <v>18181.341878038642</v>
      </c>
      <c r="C100" s="525">
        <v>16501.184322877067</v>
      </c>
      <c r="D100" s="524">
        <v>22314.706466956137</v>
      </c>
      <c r="E100" s="524">
        <v>16878.537497883895</v>
      </c>
      <c r="F100" s="533">
        <f>B100*0.5/TC3e!B54</f>
        <v>0.19243357672242883</v>
      </c>
      <c r="G100" s="544">
        <v>0.20616942644119263</v>
      </c>
      <c r="H100" s="551">
        <v>0.18947815895080566</v>
      </c>
      <c r="I100" s="552">
        <v>0.18488883972167969</v>
      </c>
      <c r="L100" s="1145">
        <v>210.95091247558594</v>
      </c>
      <c r="M100" s="1145">
        <v>104.84892272949219</v>
      </c>
      <c r="N100" s="1145">
        <v>69.980339050292969</v>
      </c>
      <c r="O100" s="1145">
        <v>36.121662139892578</v>
      </c>
      <c r="P100" s="1151">
        <f t="shared" si="0"/>
        <v>-1.1444091796875E-5</v>
      </c>
      <c r="Q100" s="1177">
        <f>B100-TC3e!D54</f>
        <v>0</v>
      </c>
    </row>
    <row r="101" spans="1:17" x14ac:dyDescent="0.2">
      <c r="A101" s="67">
        <v>2005</v>
      </c>
      <c r="B101" s="564">
        <f>TC3e!D55</f>
        <v>17980.069726650385</v>
      </c>
      <c r="C101" s="525">
        <v>16158.283386262159</v>
      </c>
      <c r="D101" s="524">
        <v>22205.933013398782</v>
      </c>
      <c r="E101" s="524">
        <v>17195.999351549792</v>
      </c>
      <c r="F101" s="533">
        <f>B101*0.5/TC3e!B55</f>
        <v>0.19037659603113655</v>
      </c>
      <c r="G101" s="544">
        <v>0.20524221658706665</v>
      </c>
      <c r="H101" s="551">
        <v>0.18659067153930664</v>
      </c>
      <c r="I101" s="552">
        <v>0.18676930665969849</v>
      </c>
      <c r="L101" s="1145">
        <v>213.34860229492188</v>
      </c>
      <c r="M101" s="1145">
        <v>105.6864013671875</v>
      </c>
      <c r="N101" s="1145">
        <v>71.150337219238281</v>
      </c>
      <c r="O101" s="1145">
        <v>36.511871337890625</v>
      </c>
      <c r="P101" s="1151">
        <f t="shared" si="0"/>
        <v>-7.62939453125E-6</v>
      </c>
      <c r="Q101" s="1177">
        <f>B101-TC3e!D55</f>
        <v>0</v>
      </c>
    </row>
    <row r="102" spans="1:17" x14ac:dyDescent="0.2">
      <c r="A102" s="67">
        <v>2006</v>
      </c>
      <c r="B102" s="564">
        <f>TC3e!D56</f>
        <v>17884.788751499247</v>
      </c>
      <c r="C102" s="525">
        <v>15815.584858990829</v>
      </c>
      <c r="D102" s="524">
        <v>21762.711039227994</v>
      </c>
      <c r="E102" s="524">
        <v>18114.649137481316</v>
      </c>
      <c r="F102" s="533">
        <f>B102*0.5/TC3e!B56</f>
        <v>0.18847087496405757</v>
      </c>
      <c r="G102" s="544">
        <v>0.20306414365768433</v>
      </c>
      <c r="H102" s="551">
        <v>0.18174302577972412</v>
      </c>
      <c r="I102" s="552">
        <v>0.19271576404571533</v>
      </c>
      <c r="L102" s="1145">
        <v>215.8966064453125</v>
      </c>
      <c r="M102" s="1145">
        <v>105.37483978271484</v>
      </c>
      <c r="N102" s="1145">
        <v>73.465408325195312</v>
      </c>
      <c r="O102" s="1145">
        <v>37.056354522705078</v>
      </c>
      <c r="P102" s="1151">
        <f t="shared" si="0"/>
        <v>3.814697265625E-6</v>
      </c>
      <c r="Q102" s="1177">
        <f>B102-TC3e!D56</f>
        <v>0</v>
      </c>
    </row>
    <row r="103" spans="1:17" x14ac:dyDescent="0.2">
      <c r="A103" s="67">
        <v>2007</v>
      </c>
      <c r="B103" s="564">
        <f>TC3e!D57</f>
        <v>18153.302026979902</v>
      </c>
      <c r="C103" s="525">
        <v>16019.388219665267</v>
      </c>
      <c r="D103" s="524">
        <v>21719.321857222087</v>
      </c>
      <c r="E103" s="524">
        <v>19228.332404245946</v>
      </c>
      <c r="F103" s="533">
        <f>B103*0.5/TC3e!B57</f>
        <v>0.19279511956227507</v>
      </c>
      <c r="G103" s="544">
        <v>0.20833843946456909</v>
      </c>
      <c r="H103" s="551">
        <v>0.18359595537185669</v>
      </c>
      <c r="I103" s="552">
        <v>0.20138269662857056</v>
      </c>
      <c r="L103" s="1145">
        <v>218.4566650390625</v>
      </c>
      <c r="M103" s="1145">
        <v>106.59453582763672</v>
      </c>
      <c r="N103" s="1145">
        <v>74.178359985351562</v>
      </c>
      <c r="O103" s="1145">
        <v>37.683765411376953</v>
      </c>
      <c r="P103" s="1151">
        <f t="shared" si="0"/>
        <v>3.814697265625E-6</v>
      </c>
      <c r="Q103" s="1177">
        <f>B103-TC3e!D57</f>
        <v>0</v>
      </c>
    </row>
    <row r="104" spans="1:17" x14ac:dyDescent="0.2">
      <c r="A104" s="67">
        <v>2008</v>
      </c>
      <c r="B104" s="564">
        <f>TC3e!D58</f>
        <v>18993.033335830463</v>
      </c>
      <c r="C104" s="525">
        <v>16664.406964019236</v>
      </c>
      <c r="D104" s="524">
        <v>22502.797961420438</v>
      </c>
      <c r="E104" s="524">
        <v>20257.945636348893</v>
      </c>
      <c r="F104" s="533">
        <f>B104*0.5/TC3e!B58</f>
        <v>0.19837354994873407</v>
      </c>
      <c r="G104" s="544">
        <v>0.21168029308319092</v>
      </c>
      <c r="H104" s="551">
        <v>0.19161349534988403</v>
      </c>
      <c r="I104" s="552">
        <v>0.20343482494354248</v>
      </c>
      <c r="L104" s="1145">
        <v>220.88380432128906</v>
      </c>
      <c r="M104" s="1145">
        <v>105.95044708251953</v>
      </c>
      <c r="N104" s="1145">
        <v>76.284065246582031</v>
      </c>
      <c r="O104" s="1145">
        <v>38.6492919921875</v>
      </c>
      <c r="P104" s="1151">
        <f t="shared" si="0"/>
        <v>0</v>
      </c>
      <c r="Q104" s="1177">
        <f>B104-TC3e!D58</f>
        <v>0</v>
      </c>
    </row>
    <row r="105" spans="1:17" x14ac:dyDescent="0.2">
      <c r="A105" s="72">
        <v>2009</v>
      </c>
      <c r="B105" s="567">
        <f>TC3e!D59</f>
        <v>18576.976738932339</v>
      </c>
      <c r="C105" s="568">
        <v>16288.37042886605</v>
      </c>
      <c r="D105" s="526">
        <v>22073.702688296922</v>
      </c>
      <c r="E105" s="526">
        <v>19623.028869567603</v>
      </c>
      <c r="F105" s="536">
        <f>B105*0.5/TC3e!B59</f>
        <v>0.19384379575861482</v>
      </c>
      <c r="G105" s="547">
        <v>0.20822256803512573</v>
      </c>
      <c r="H105" s="557">
        <v>0.18784749507904053</v>
      </c>
      <c r="I105" s="896">
        <v>0.19818860292434692</v>
      </c>
      <c r="L105" s="1145">
        <v>223.26182556152344</v>
      </c>
      <c r="M105" s="1145">
        <v>104.57855987548828</v>
      </c>
      <c r="N105" s="1145">
        <v>79.173454284667969</v>
      </c>
      <c r="O105" s="1145">
        <v>39.509815216064453</v>
      </c>
      <c r="P105" s="1151">
        <f t="shared" si="0"/>
        <v>-3.814697265625E-6</v>
      </c>
      <c r="Q105" s="1177">
        <f>B105-TC3e!D59</f>
        <v>0</v>
      </c>
    </row>
    <row r="106" spans="1:17" x14ac:dyDescent="0.2">
      <c r="A106" s="67">
        <v>2010</v>
      </c>
      <c r="B106" s="569">
        <f>TC3e!D60</f>
        <v>19312.817858368187</v>
      </c>
      <c r="C106" s="570">
        <v>16746.500353467574</v>
      </c>
      <c r="D106" s="524">
        <v>22398.168555000811</v>
      </c>
      <c r="E106" s="524">
        <v>21866.64097981032</v>
      </c>
      <c r="F106" s="533">
        <f>B106*0.5/TC3e!B60</f>
        <v>0.19368116439043739</v>
      </c>
      <c r="G106" s="544">
        <v>0.20326423645019531</v>
      </c>
      <c r="H106" s="559">
        <v>0.18821638822555542</v>
      </c>
      <c r="I106" s="897">
        <v>0.20467519760131836</v>
      </c>
      <c r="L106" s="1145">
        <v>225.67851257324219</v>
      </c>
      <c r="M106" s="1145">
        <v>105.47171783447266</v>
      </c>
      <c r="N106" s="1145">
        <v>79.845687866210938</v>
      </c>
      <c r="O106" s="1145">
        <v>40.361110687255859</v>
      </c>
      <c r="P106" s="1151">
        <f t="shared" si="0"/>
        <v>-3.814697265625E-6</v>
      </c>
      <c r="Q106" s="1177">
        <f>B106-TC3e!D60</f>
        <v>0</v>
      </c>
    </row>
    <row r="107" spans="1:17" x14ac:dyDescent="0.2">
      <c r="A107" s="67">
        <v>2011</v>
      </c>
      <c r="B107" s="569">
        <f>TC3e!D61</f>
        <v>19353.331654921494</v>
      </c>
      <c r="C107" s="570">
        <v>16601.336796683845</v>
      </c>
      <c r="D107" s="524">
        <v>22771.340768841113</v>
      </c>
      <c r="E107" s="524">
        <v>21765.76828797214</v>
      </c>
      <c r="F107" s="533">
        <f>B107*0.5/TC3e!B61</f>
        <v>0.19066080600553137</v>
      </c>
      <c r="G107" s="544">
        <v>0.20403045415878296</v>
      </c>
      <c r="H107" s="559">
        <v>0.18163508176803589</v>
      </c>
      <c r="I107" s="897">
        <v>0.20428818464279175</v>
      </c>
      <c r="L107" s="1145">
        <v>227.45529174804688</v>
      </c>
      <c r="M107" s="1145">
        <v>105.70789337158203</v>
      </c>
      <c r="N107" s="1145">
        <v>80.512359619140625</v>
      </c>
      <c r="O107" s="1145">
        <v>41.235038757324219</v>
      </c>
      <c r="P107" s="1151">
        <f t="shared" si="0"/>
        <v>0</v>
      </c>
      <c r="Q107" s="1177">
        <f>B107-TC3e!D61</f>
        <v>0</v>
      </c>
    </row>
    <row r="108" spans="1:17" x14ac:dyDescent="0.2">
      <c r="A108" s="67">
        <v>2012</v>
      </c>
      <c r="B108" s="569">
        <f>TC3e!D62</f>
        <v>18776.337766406257</v>
      </c>
      <c r="C108" s="570">
        <v>15747.296315624999</v>
      </c>
      <c r="D108" s="524">
        <v>21517.8835515625</v>
      </c>
      <c r="E108" s="524">
        <v>23532.309788281251</v>
      </c>
      <c r="F108" s="533">
        <f>B108*0.5/TC3e!B62</f>
        <v>0.18222724484737482</v>
      </c>
      <c r="G108" s="544">
        <v>0.19460481405258179</v>
      </c>
      <c r="H108" s="559">
        <v>0.16820001602172852</v>
      </c>
      <c r="I108" s="897">
        <v>0.21256047487258911</v>
      </c>
      <c r="L108" s="1145">
        <v>230.63160705566406</v>
      </c>
      <c r="M108" s="1145">
        <v>106.33685302734375</v>
      </c>
      <c r="N108" s="1145">
        <v>81.212234497070312</v>
      </c>
      <c r="O108" s="1145">
        <v>43.08251953125</v>
      </c>
      <c r="P108" s="1151">
        <f t="shared" si="0"/>
        <v>0</v>
      </c>
      <c r="Q108" s="1177">
        <f>B108-TC3e!D62</f>
        <v>0</v>
      </c>
    </row>
    <row r="109" spans="1:17" x14ac:dyDescent="0.2">
      <c r="A109" s="67">
        <v>2013</v>
      </c>
      <c r="B109" s="569">
        <f>TC3e!D63</f>
        <v>18441.943673034548</v>
      </c>
      <c r="C109" s="570">
        <v>16150.397902246506</v>
      </c>
      <c r="D109" s="524">
        <v>22674.708430064195</v>
      </c>
      <c r="E109" s="524">
        <v>18103.574043131328</v>
      </c>
      <c r="F109" s="533">
        <f>B109*0.5/TC3e!B63</f>
        <v>0.18535836455003538</v>
      </c>
      <c r="G109" s="544">
        <v>0.20308423042297363</v>
      </c>
      <c r="H109" s="559">
        <v>0.18423920869827271</v>
      </c>
      <c r="I109" s="897">
        <v>0.17579752206802368</v>
      </c>
      <c r="L109" s="1145">
        <v>232.52239990234375</v>
      </c>
      <c r="M109" s="1145">
        <v>105.35683441162109</v>
      </c>
      <c r="N109" s="1145">
        <v>82.639274597167969</v>
      </c>
      <c r="O109" s="1145">
        <v>44.526283264160156</v>
      </c>
      <c r="P109" s="1151">
        <f t="shared" si="0"/>
        <v>7.62939453125E-6</v>
      </c>
      <c r="Q109" s="1177">
        <f>B109-TC3e!D63</f>
        <v>0</v>
      </c>
    </row>
    <row r="110" spans="1:17" x14ac:dyDescent="0.2">
      <c r="A110" s="67">
        <v>2014</v>
      </c>
      <c r="B110" s="569">
        <f>TC3e!D64</f>
        <v>18418.693835369428</v>
      </c>
      <c r="C110" s="570">
        <v>16495.530390694294</v>
      </c>
      <c r="D110" s="524">
        <v>22395.196725531951</v>
      </c>
      <c r="E110" s="524">
        <v>17524.939935973685</v>
      </c>
      <c r="F110" s="533">
        <f>B110*0.5/TC3e!B64</f>
        <v>0.18235625252768828</v>
      </c>
      <c r="G110" s="544">
        <v>0.20394933223724365</v>
      </c>
      <c r="H110" s="559">
        <v>0.17922854423522949</v>
      </c>
      <c r="I110" s="897">
        <v>0.16898894309997559</v>
      </c>
      <c r="L110" s="1145">
        <v>235.46830749511719</v>
      </c>
      <c r="M110" s="1145">
        <v>105.75584411621094</v>
      </c>
      <c r="N110" s="1145">
        <v>83.668739318847656</v>
      </c>
      <c r="O110" s="1145">
        <v>46.043724060058594</v>
      </c>
      <c r="P110" s="1151">
        <f t="shared" si="0"/>
        <v>0</v>
      </c>
      <c r="Q110" s="1177">
        <f>B110-TC3e!D64</f>
        <v>0</v>
      </c>
    </row>
    <row r="111" spans="1:17" x14ac:dyDescent="0.2">
      <c r="A111" s="67">
        <v>2015</v>
      </c>
      <c r="B111" s="569">
        <f>TC3e!D65</f>
        <v>18814.068729300285</v>
      </c>
      <c r="C111" s="570">
        <v>16764.96293756472</v>
      </c>
      <c r="D111" s="524">
        <v>22448.967934911638</v>
      </c>
      <c r="E111" s="524">
        <v>18673.24060631359</v>
      </c>
      <c r="F111" s="533">
        <f>B111*0.5/TC3e!B65</f>
        <v>0.18360404779867964</v>
      </c>
      <c r="G111" s="544">
        <v>0.20506703853607178</v>
      </c>
      <c r="H111" s="559">
        <v>0.17828410863876343</v>
      </c>
      <c r="I111" s="897">
        <v>0.17359912395477295</v>
      </c>
      <c r="L111" s="1145">
        <v>237.47932434082031</v>
      </c>
      <c r="M111" s="1145">
        <v>106.93375396728516</v>
      </c>
      <c r="N111" s="1145">
        <v>84.479515075683594</v>
      </c>
      <c r="O111" s="1145">
        <v>46.066055297851562</v>
      </c>
      <c r="P111" s="1151">
        <f t="shared" ref="P111:P115" si="1">L111-M111-N111-O111</f>
        <v>0</v>
      </c>
      <c r="Q111" s="1177">
        <f>B111-TC3e!D65</f>
        <v>0</v>
      </c>
    </row>
    <row r="112" spans="1:17" x14ac:dyDescent="0.2">
      <c r="A112" s="67">
        <v>2016</v>
      </c>
      <c r="B112" s="569">
        <f>TC3e!D66</f>
        <v>18526.691742694602</v>
      </c>
      <c r="C112" s="570">
        <v>16499.559505340967</v>
      </c>
      <c r="D112" s="524">
        <v>21801.889499317975</v>
      </c>
      <c r="E112" s="524">
        <v>19032.602127441027</v>
      </c>
      <c r="F112" s="533">
        <f>B112*0.5/TC3e!B66</f>
        <v>0.18114520522266073</v>
      </c>
      <c r="G112" s="544">
        <v>0.20255416631698608</v>
      </c>
      <c r="H112" s="559">
        <v>0.17456871271133423</v>
      </c>
      <c r="I112" s="897">
        <v>0.17355185747146606</v>
      </c>
      <c r="L112" s="1145">
        <v>240.45037841796875</v>
      </c>
      <c r="M112" s="1145">
        <v>108.83800506591797</v>
      </c>
      <c r="N112" s="1145">
        <v>84.938766479492188</v>
      </c>
      <c r="O112" s="1145">
        <v>46.673618316650391</v>
      </c>
      <c r="P112" s="1151">
        <f t="shared" si="1"/>
        <v>-1.1444091796875E-5</v>
      </c>
      <c r="Q112" s="1177">
        <f>B112-TC3e!D66</f>
        <v>0</v>
      </c>
    </row>
    <row r="113" spans="1:17" x14ac:dyDescent="0.2">
      <c r="A113" s="67">
        <v>2017</v>
      </c>
      <c r="B113" s="569">
        <f>TC3e!D67</f>
        <v>19302.287729107906</v>
      </c>
      <c r="C113" s="570">
        <v>16367.047009567477</v>
      </c>
      <c r="D113" s="524">
        <v>21641.641135453276</v>
      </c>
      <c r="E113" s="524">
        <v>24447.637026900491</v>
      </c>
      <c r="F113" s="533">
        <f>B113*0.5/TC3e!B67</f>
        <v>0.18377155400274986</v>
      </c>
      <c r="G113" s="544">
        <v>0.19771051406860352</v>
      </c>
      <c r="H113" s="559">
        <v>0.16778141260147095</v>
      </c>
      <c r="I113" s="897">
        <v>0.21302920579910278</v>
      </c>
      <c r="L113" s="1145">
        <v>241.96368408203125</v>
      </c>
      <c r="M113" s="1145">
        <v>111.53785705566406</v>
      </c>
      <c r="N113" s="1145">
        <v>85.27862548828125</v>
      </c>
      <c r="O113" s="1145">
        <v>45.147197723388672</v>
      </c>
      <c r="P113" s="1151">
        <f t="shared" si="1"/>
        <v>3.814697265625E-6</v>
      </c>
      <c r="Q113" s="1177">
        <f>B113-TC3e!D67</f>
        <v>0</v>
      </c>
    </row>
    <row r="114" spans="1:17" x14ac:dyDescent="0.2">
      <c r="A114" s="67">
        <v>2018</v>
      </c>
      <c r="B114" s="569">
        <f>TC3e!D68</f>
        <v>19492.4609375</v>
      </c>
      <c r="C114" s="570">
        <v>16589.5234375</v>
      </c>
      <c r="D114" s="524">
        <v>21762.4453125</v>
      </c>
      <c r="E114" s="524">
        <v>24615.34375</v>
      </c>
      <c r="F114" s="533">
        <f>B114*0.5/TC3e!B68</f>
        <v>0.18017466659849732</v>
      </c>
      <c r="G114" s="544">
        <v>0.19545972347259521</v>
      </c>
      <c r="H114" s="559">
        <v>0.16339302062988281</v>
      </c>
      <c r="I114" s="897">
        <v>0.20760941505432129</v>
      </c>
      <c r="L114" s="1145">
        <v>244.23089599609375</v>
      </c>
      <c r="M114" s="1145">
        <v>112.59297180175781</v>
      </c>
      <c r="N114" s="1145">
        <v>86.049263000488281</v>
      </c>
      <c r="O114" s="1145">
        <v>45.588668823242188</v>
      </c>
      <c r="P114" s="1151">
        <f t="shared" si="1"/>
        <v>-7.62939453125E-6</v>
      </c>
      <c r="Q114" s="1177">
        <f>B114-TC3e!D68</f>
        <v>0</v>
      </c>
    </row>
    <row r="115" spans="1:17" x14ac:dyDescent="0.2">
      <c r="A115" s="67">
        <v>2019</v>
      </c>
      <c r="B115" s="569">
        <f>TC3e!D69</f>
        <v>19953.014310621424</v>
      </c>
      <c r="C115" s="570">
        <v>16896.261604975727</v>
      </c>
      <c r="D115" s="524">
        <v>22280.190104859357</v>
      </c>
      <c r="E115" s="524">
        <v>25427.896210156494</v>
      </c>
      <c r="F115" s="533">
        <f>B115*0.5/TC3e!B69</f>
        <v>0.18316067438983116</v>
      </c>
      <c r="G115" s="544">
        <v>0.19797664880752563</v>
      </c>
      <c r="H115" s="559">
        <v>0.16678112745285034</v>
      </c>
      <c r="I115" s="897">
        <v>0.21085101366043091</v>
      </c>
      <c r="L115" s="1145">
        <v>246.39524841308594</v>
      </c>
      <c r="M115" s="1145">
        <v>113.54427337646484</v>
      </c>
      <c r="N115" s="1145">
        <v>86.958709716796875</v>
      </c>
      <c r="O115" s="1145">
        <v>45.89227294921875</v>
      </c>
      <c r="P115" s="1151">
        <f t="shared" si="1"/>
        <v>-7.62939453125E-6</v>
      </c>
      <c r="Q115" s="1177">
        <f>B115-TC3e!D69</f>
        <v>0</v>
      </c>
    </row>
    <row r="116" spans="1:17" ht="17" thickBot="1" x14ac:dyDescent="0.25">
      <c r="A116" s="1105"/>
      <c r="B116" s="1124"/>
      <c r="C116" s="1125"/>
      <c r="D116" s="1107"/>
      <c r="E116" s="1107"/>
      <c r="F116" s="1115"/>
      <c r="G116" s="1116"/>
      <c r="H116" s="1117"/>
      <c r="I116" s="1134"/>
      <c r="L116" s="1147"/>
      <c r="M116" s="1148"/>
      <c r="N116" s="1148"/>
      <c r="O116" s="1148"/>
      <c r="P116" s="1150"/>
      <c r="Q116" s="1123"/>
    </row>
    <row r="117" spans="1:17" ht="17" thickTop="1" x14ac:dyDescent="0.2">
      <c r="A117" s="61"/>
      <c r="B117" s="60"/>
      <c r="C117" s="60"/>
      <c r="D117" s="60"/>
      <c r="E117" s="60"/>
      <c r="F117" s="60"/>
      <c r="G117" s="60"/>
      <c r="H117" s="60"/>
      <c r="I117" s="60"/>
    </row>
    <row r="118" spans="1:17" x14ac:dyDescent="0.2">
      <c r="D118" s="57"/>
      <c r="E118" s="57"/>
      <c r="F118" s="57"/>
      <c r="G118" s="57"/>
      <c r="H118" s="57"/>
      <c r="I118" s="57"/>
    </row>
    <row r="120" spans="1:17" x14ac:dyDescent="0.2">
      <c r="B120" s="212"/>
      <c r="C120" s="212"/>
      <c r="D120" s="212"/>
      <c r="E120" s="212"/>
      <c r="F120" s="212"/>
      <c r="G120" s="212"/>
      <c r="H120" s="212"/>
      <c r="I120" s="212"/>
    </row>
  </sheetData>
  <mergeCells count="4">
    <mergeCell ref="A3:I3"/>
    <mergeCell ref="B6:I6"/>
    <mergeCell ref="B7:E7"/>
    <mergeCell ref="F7:I7"/>
  </mergeCells>
  <hyperlinks>
    <hyperlink ref="A1" location="Index!A1" display="Back to index" xr:uid="{00000000-0004-0000-39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8" tint="0.39997558519241921"/>
  </sheetPr>
  <dimension ref="A1:M120"/>
  <sheetViews>
    <sheetView workbookViewId="0">
      <pane xSplit="1" ySplit="8" topLeftCell="B82" activePane="bottomRight" state="frozen"/>
      <selection pane="topRight" activeCell="B1" sqref="B1"/>
      <selection pane="bottomLeft" activeCell="A9" sqref="A9"/>
      <selection pane="bottomRight" activeCell="A4" sqref="A4:M4"/>
    </sheetView>
  </sheetViews>
  <sheetFormatPr baseColWidth="10" defaultColWidth="10.83203125" defaultRowHeight="16" x14ac:dyDescent="0.2"/>
  <cols>
    <col min="1" max="1" width="10.83203125" style="56"/>
    <col min="2" max="13" width="12" style="56" customWidth="1"/>
    <col min="14" max="16384" width="10.83203125" style="56"/>
  </cols>
  <sheetData>
    <row r="1" spans="1:13" x14ac:dyDescent="0.2">
      <c r="A1" s="52" t="s">
        <v>36</v>
      </c>
      <c r="B1" s="52"/>
      <c r="C1" s="52"/>
      <c r="G1" s="100"/>
      <c r="H1" s="100"/>
      <c r="I1" s="100"/>
      <c r="J1" s="100"/>
      <c r="K1" s="100"/>
      <c r="L1" s="100"/>
      <c r="M1" s="100"/>
    </row>
    <row r="2" spans="1:13" x14ac:dyDescent="0.2">
      <c r="H2" s="98"/>
      <c r="I2" s="98"/>
    </row>
    <row r="3" spans="1:13" ht="17" thickBot="1" x14ac:dyDescent="0.25"/>
    <row r="4" spans="1:13" ht="25" customHeight="1" thickTop="1" x14ac:dyDescent="0.2">
      <c r="A4" s="1391" t="s">
        <v>160</v>
      </c>
      <c r="B4" s="1392"/>
      <c r="C4" s="1392"/>
      <c r="D4" s="1392"/>
      <c r="E4" s="1392"/>
      <c r="F4" s="1392"/>
      <c r="G4" s="1392"/>
      <c r="H4" s="1392"/>
      <c r="I4" s="1392"/>
      <c r="J4" s="1392"/>
      <c r="K4" s="1392"/>
      <c r="L4" s="1392"/>
      <c r="M4" s="1393"/>
    </row>
    <row r="5" spans="1:13" x14ac:dyDescent="0.2">
      <c r="A5" s="96"/>
      <c r="B5" s="97"/>
      <c r="C5" s="97"/>
      <c r="D5" s="59"/>
      <c r="E5" s="59"/>
      <c r="F5" s="59"/>
      <c r="G5" s="59"/>
      <c r="H5" s="59"/>
      <c r="I5" s="59"/>
      <c r="J5" s="59"/>
      <c r="K5" s="59"/>
      <c r="L5" s="59"/>
      <c r="M5" s="208"/>
    </row>
    <row r="6" spans="1:13" x14ac:dyDescent="0.2">
      <c r="A6" s="96"/>
      <c r="B6" s="45" t="s">
        <v>35</v>
      </c>
      <c r="C6" s="45" t="s">
        <v>34</v>
      </c>
      <c r="D6" s="45" t="s">
        <v>33</v>
      </c>
      <c r="E6" s="45" t="s">
        <v>32</v>
      </c>
      <c r="F6" s="45" t="s">
        <v>31</v>
      </c>
      <c r="G6" s="45" t="s">
        <v>30</v>
      </c>
      <c r="H6" s="48" t="s">
        <v>29</v>
      </c>
      <c r="I6" s="468" t="s">
        <v>28</v>
      </c>
      <c r="J6" s="468" t="s">
        <v>27</v>
      </c>
      <c r="K6" s="468" t="s">
        <v>26</v>
      </c>
      <c r="L6" s="468" t="s">
        <v>25</v>
      </c>
      <c r="M6" s="433" t="s">
        <v>24</v>
      </c>
    </row>
    <row r="7" spans="1:13" ht="20" customHeight="1" x14ac:dyDescent="0.2">
      <c r="A7" s="96"/>
      <c r="B7" s="1378" t="s">
        <v>374</v>
      </c>
      <c r="C7" s="1379"/>
      <c r="D7" s="1387"/>
      <c r="E7" s="1387"/>
      <c r="F7" s="1387"/>
      <c r="G7" s="1387"/>
      <c r="H7" s="1379" t="s">
        <v>90</v>
      </c>
      <c r="I7" s="1379"/>
      <c r="J7" s="1387"/>
      <c r="K7" s="1387"/>
      <c r="L7" s="1387"/>
      <c r="M7" s="1390"/>
    </row>
    <row r="8" spans="1:13" s="87" customFormat="1" ht="52" customHeight="1" x14ac:dyDescent="0.2">
      <c r="A8" s="95"/>
      <c r="B8" s="424" t="s">
        <v>306</v>
      </c>
      <c r="C8" s="352" t="s">
        <v>309</v>
      </c>
      <c r="D8" s="352" t="s">
        <v>87</v>
      </c>
      <c r="E8" s="352" t="s">
        <v>88</v>
      </c>
      <c r="F8" s="352" t="s">
        <v>89</v>
      </c>
      <c r="G8" s="352" t="s">
        <v>56</v>
      </c>
      <c r="H8" s="424" t="s">
        <v>306</v>
      </c>
      <c r="I8" s="352" t="s">
        <v>309</v>
      </c>
      <c r="J8" s="352" t="s">
        <v>87</v>
      </c>
      <c r="K8" s="352" t="s">
        <v>88</v>
      </c>
      <c r="L8" s="352" t="s">
        <v>89</v>
      </c>
      <c r="M8" s="359" t="s">
        <v>56</v>
      </c>
    </row>
    <row r="9" spans="1:13" s="87" customFormat="1" ht="15" hidden="1" customHeight="1" x14ac:dyDescent="0.2">
      <c r="A9" s="93">
        <v>1913</v>
      </c>
      <c r="B9" s="425"/>
      <c r="C9" s="317"/>
      <c r="D9" s="317"/>
      <c r="E9" s="85"/>
      <c r="F9" s="85"/>
      <c r="G9" s="84"/>
      <c r="H9" s="434"/>
      <c r="I9" s="443"/>
      <c r="J9" s="442"/>
      <c r="K9" s="443"/>
      <c r="L9" s="442"/>
      <c r="M9" s="444"/>
    </row>
    <row r="10" spans="1:13" s="87" customFormat="1" ht="15" hidden="1" customHeight="1" x14ac:dyDescent="0.2">
      <c r="A10" s="92">
        <v>1914</v>
      </c>
      <c r="B10" s="425"/>
      <c r="C10" s="317"/>
      <c r="D10" s="317"/>
      <c r="E10" s="85"/>
      <c r="F10" s="85"/>
      <c r="G10" s="84"/>
      <c r="H10" s="434"/>
      <c r="I10" s="443"/>
      <c r="J10" s="442"/>
      <c r="K10" s="443"/>
      <c r="L10" s="442"/>
      <c r="M10" s="444"/>
    </row>
    <row r="11" spans="1:13" s="87" customFormat="1" ht="15" hidden="1" customHeight="1" x14ac:dyDescent="0.2">
      <c r="A11" s="92">
        <v>1915</v>
      </c>
      <c r="B11" s="425"/>
      <c r="C11" s="317"/>
      <c r="D11" s="317"/>
      <c r="E11" s="85"/>
      <c r="F11" s="85"/>
      <c r="G11" s="84"/>
      <c r="H11" s="434"/>
      <c r="I11" s="443"/>
      <c r="J11" s="442"/>
      <c r="K11" s="443"/>
      <c r="L11" s="442"/>
      <c r="M11" s="444"/>
    </row>
    <row r="12" spans="1:13" s="87" customFormat="1" ht="15" hidden="1" customHeight="1" x14ac:dyDescent="0.2">
      <c r="A12" s="92">
        <v>1916</v>
      </c>
      <c r="B12" s="425"/>
      <c r="C12" s="317"/>
      <c r="D12" s="317"/>
      <c r="E12" s="85"/>
      <c r="F12" s="85"/>
      <c r="G12" s="84"/>
      <c r="H12" s="434"/>
      <c r="I12" s="443"/>
      <c r="J12" s="442"/>
      <c r="K12" s="443"/>
      <c r="L12" s="442"/>
      <c r="M12" s="444"/>
    </row>
    <row r="13" spans="1:13" s="87" customFormat="1" ht="15" hidden="1" customHeight="1" x14ac:dyDescent="0.2">
      <c r="A13" s="92">
        <v>1917</v>
      </c>
      <c r="B13" s="425"/>
      <c r="C13" s="317"/>
      <c r="D13" s="317"/>
      <c r="E13" s="85"/>
      <c r="F13" s="85"/>
      <c r="G13" s="84"/>
      <c r="H13" s="434"/>
      <c r="I13" s="443"/>
      <c r="J13" s="442"/>
      <c r="K13" s="443"/>
      <c r="L13" s="442"/>
      <c r="M13" s="444"/>
    </row>
    <row r="14" spans="1:13" s="87" customFormat="1" ht="15" hidden="1" customHeight="1" x14ac:dyDescent="0.2">
      <c r="A14" s="92">
        <v>1918</v>
      </c>
      <c r="B14" s="425"/>
      <c r="C14" s="317"/>
      <c r="D14" s="353"/>
      <c r="E14" s="314"/>
      <c r="F14" s="314"/>
      <c r="G14" s="84"/>
      <c r="H14" s="434"/>
      <c r="I14" s="443"/>
      <c r="J14" s="442"/>
      <c r="K14" s="443"/>
      <c r="L14" s="442"/>
      <c r="M14" s="444"/>
    </row>
    <row r="15" spans="1:13" s="87" customFormat="1" ht="15" hidden="1" customHeight="1" x14ac:dyDescent="0.2">
      <c r="A15" s="91">
        <v>1919</v>
      </c>
      <c r="B15" s="426"/>
      <c r="C15" s="316"/>
      <c r="D15" s="354"/>
      <c r="E15" s="315"/>
      <c r="F15" s="315"/>
      <c r="G15" s="88"/>
      <c r="H15" s="435"/>
      <c r="I15" s="446"/>
      <c r="J15" s="445"/>
      <c r="K15" s="446"/>
      <c r="L15" s="445"/>
      <c r="M15" s="447"/>
    </row>
    <row r="16" spans="1:13" s="87" customFormat="1" ht="15" hidden="1" customHeight="1" x14ac:dyDescent="0.2">
      <c r="A16" s="92">
        <v>1920</v>
      </c>
      <c r="B16" s="425"/>
      <c r="C16" s="317"/>
      <c r="D16" s="353"/>
      <c r="E16" s="314"/>
      <c r="F16" s="314"/>
      <c r="G16" s="84"/>
      <c r="H16" s="434"/>
      <c r="I16" s="443"/>
      <c r="J16" s="442"/>
      <c r="K16" s="443"/>
      <c r="L16" s="442"/>
      <c r="M16" s="444"/>
    </row>
    <row r="17" spans="1:13" s="87" customFormat="1" ht="15" hidden="1" customHeight="1" x14ac:dyDescent="0.2">
      <c r="A17" s="92">
        <v>1921</v>
      </c>
      <c r="B17" s="425"/>
      <c r="C17" s="317"/>
      <c r="D17" s="353"/>
      <c r="E17" s="314"/>
      <c r="F17" s="314"/>
      <c r="G17" s="84"/>
      <c r="H17" s="434"/>
      <c r="I17" s="443"/>
      <c r="J17" s="442"/>
      <c r="K17" s="443"/>
      <c r="L17" s="442"/>
      <c r="M17" s="444"/>
    </row>
    <row r="18" spans="1:13" s="87" customFormat="1" ht="15" hidden="1" customHeight="1" x14ac:dyDescent="0.2">
      <c r="A18" s="92">
        <v>1922</v>
      </c>
      <c r="B18" s="425"/>
      <c r="C18" s="317"/>
      <c r="D18" s="353"/>
      <c r="E18" s="314"/>
      <c r="F18" s="314"/>
      <c r="G18" s="84"/>
      <c r="H18" s="434"/>
      <c r="I18" s="443"/>
      <c r="J18" s="442"/>
      <c r="K18" s="443"/>
      <c r="L18" s="442"/>
      <c r="M18" s="444"/>
    </row>
    <row r="19" spans="1:13" s="87" customFormat="1" ht="15" hidden="1" customHeight="1" x14ac:dyDescent="0.2">
      <c r="A19" s="92">
        <v>1923</v>
      </c>
      <c r="B19" s="425"/>
      <c r="C19" s="317"/>
      <c r="D19" s="353"/>
      <c r="E19" s="314"/>
      <c r="F19" s="314"/>
      <c r="G19" s="84"/>
      <c r="H19" s="434"/>
      <c r="I19" s="443"/>
      <c r="J19" s="442"/>
      <c r="K19" s="443"/>
      <c r="L19" s="442"/>
      <c r="M19" s="444"/>
    </row>
    <row r="20" spans="1:13" s="87" customFormat="1" ht="15" hidden="1" customHeight="1" x14ac:dyDescent="0.2">
      <c r="A20" s="92">
        <v>1924</v>
      </c>
      <c r="B20" s="425"/>
      <c r="C20" s="317"/>
      <c r="D20" s="353"/>
      <c r="E20" s="314"/>
      <c r="F20" s="314"/>
      <c r="G20" s="84"/>
      <c r="H20" s="434"/>
      <c r="I20" s="443"/>
      <c r="J20" s="442"/>
      <c r="K20" s="443"/>
      <c r="L20" s="442"/>
      <c r="M20" s="444"/>
    </row>
    <row r="21" spans="1:13" s="87" customFormat="1" ht="15" hidden="1" customHeight="1" x14ac:dyDescent="0.2">
      <c r="A21" s="92">
        <v>1925</v>
      </c>
      <c r="B21" s="425"/>
      <c r="C21" s="317"/>
      <c r="D21" s="353"/>
      <c r="E21" s="314"/>
      <c r="F21" s="314"/>
      <c r="G21" s="84"/>
      <c r="H21" s="434"/>
      <c r="I21" s="443"/>
      <c r="J21" s="442"/>
      <c r="K21" s="443"/>
      <c r="L21" s="442"/>
      <c r="M21" s="444"/>
    </row>
    <row r="22" spans="1:13" s="87" customFormat="1" ht="15" hidden="1" customHeight="1" x14ac:dyDescent="0.2">
      <c r="A22" s="92">
        <v>1926</v>
      </c>
      <c r="B22" s="425"/>
      <c r="C22" s="317"/>
      <c r="D22" s="353"/>
      <c r="E22" s="314"/>
      <c r="F22" s="314"/>
      <c r="G22" s="84"/>
      <c r="H22" s="434"/>
      <c r="I22" s="443"/>
      <c r="J22" s="442"/>
      <c r="K22" s="443"/>
      <c r="L22" s="442"/>
      <c r="M22" s="444"/>
    </row>
    <row r="23" spans="1:13" s="87" customFormat="1" ht="15" hidden="1" customHeight="1" x14ac:dyDescent="0.2">
      <c r="A23" s="92">
        <v>1927</v>
      </c>
      <c r="B23" s="425"/>
      <c r="C23" s="317"/>
      <c r="D23" s="353"/>
      <c r="E23" s="314"/>
      <c r="F23" s="314"/>
      <c r="G23" s="84"/>
      <c r="H23" s="434"/>
      <c r="I23" s="443"/>
      <c r="J23" s="442"/>
      <c r="K23" s="443"/>
      <c r="L23" s="442"/>
      <c r="M23" s="444"/>
    </row>
    <row r="24" spans="1:13" s="87" customFormat="1" ht="15" hidden="1" customHeight="1" x14ac:dyDescent="0.2">
      <c r="A24" s="92">
        <v>1928</v>
      </c>
      <c r="B24" s="425"/>
      <c r="C24" s="317"/>
      <c r="D24" s="353"/>
      <c r="E24" s="314"/>
      <c r="F24" s="314"/>
      <c r="G24" s="84"/>
      <c r="H24" s="434"/>
      <c r="I24" s="443"/>
      <c r="J24" s="442"/>
      <c r="K24" s="443"/>
      <c r="L24" s="442"/>
      <c r="M24" s="444"/>
    </row>
    <row r="25" spans="1:13" s="87" customFormat="1" ht="15" hidden="1" customHeight="1" x14ac:dyDescent="0.2">
      <c r="A25" s="91">
        <v>1929</v>
      </c>
      <c r="B25" s="426"/>
      <c r="C25" s="316"/>
      <c r="D25" s="354"/>
      <c r="E25" s="315"/>
      <c r="F25" s="315"/>
      <c r="G25" s="88"/>
      <c r="H25" s="435"/>
      <c r="I25" s="446"/>
      <c r="J25" s="445"/>
      <c r="K25" s="446"/>
      <c r="L25" s="445"/>
      <c r="M25" s="447"/>
    </row>
    <row r="26" spans="1:13" s="87" customFormat="1" ht="15" hidden="1" customHeight="1" x14ac:dyDescent="0.2">
      <c r="A26" s="92">
        <v>1930</v>
      </c>
      <c r="B26" s="425"/>
      <c r="C26" s="317"/>
      <c r="D26" s="353"/>
      <c r="E26" s="314"/>
      <c r="F26" s="314"/>
      <c r="G26" s="84"/>
      <c r="H26" s="434"/>
      <c r="I26" s="443"/>
      <c r="J26" s="442"/>
      <c r="K26" s="443"/>
      <c r="L26" s="442"/>
      <c r="M26" s="444"/>
    </row>
    <row r="27" spans="1:13" s="87" customFormat="1" ht="15" hidden="1" customHeight="1" x14ac:dyDescent="0.2">
      <c r="A27" s="92">
        <v>1931</v>
      </c>
      <c r="B27" s="425"/>
      <c r="C27" s="317"/>
      <c r="D27" s="353"/>
      <c r="E27" s="314"/>
      <c r="F27" s="314"/>
      <c r="G27" s="84"/>
      <c r="H27" s="434"/>
      <c r="I27" s="443"/>
      <c r="J27" s="442"/>
      <c r="K27" s="443"/>
      <c r="L27" s="442"/>
      <c r="M27" s="444"/>
    </row>
    <row r="28" spans="1:13" s="87" customFormat="1" ht="15" hidden="1" customHeight="1" x14ac:dyDescent="0.2">
      <c r="A28" s="92">
        <v>1932</v>
      </c>
      <c r="B28" s="425"/>
      <c r="C28" s="317"/>
      <c r="D28" s="353"/>
      <c r="E28" s="314"/>
      <c r="F28" s="314"/>
      <c r="G28" s="84"/>
      <c r="H28" s="434"/>
      <c r="I28" s="443"/>
      <c r="J28" s="442"/>
      <c r="K28" s="443"/>
      <c r="L28" s="442"/>
      <c r="M28" s="444"/>
    </row>
    <row r="29" spans="1:13" s="87" customFormat="1" ht="15" hidden="1" customHeight="1" x14ac:dyDescent="0.2">
      <c r="A29" s="92">
        <v>1933</v>
      </c>
      <c r="B29" s="425"/>
      <c r="C29" s="317"/>
      <c r="D29" s="353"/>
      <c r="E29" s="314"/>
      <c r="F29" s="314"/>
      <c r="G29" s="84"/>
      <c r="H29" s="434"/>
      <c r="I29" s="443"/>
      <c r="J29" s="442"/>
      <c r="K29" s="443"/>
      <c r="L29" s="442"/>
      <c r="M29" s="444"/>
    </row>
    <row r="30" spans="1:13" s="87" customFormat="1" ht="15" hidden="1" customHeight="1" x14ac:dyDescent="0.2">
      <c r="A30" s="92">
        <v>1934</v>
      </c>
      <c r="B30" s="425"/>
      <c r="C30" s="317"/>
      <c r="D30" s="353"/>
      <c r="E30" s="314"/>
      <c r="F30" s="314"/>
      <c r="G30" s="84"/>
      <c r="H30" s="434"/>
      <c r="I30" s="443"/>
      <c r="J30" s="442"/>
      <c r="K30" s="443"/>
      <c r="L30" s="442"/>
      <c r="M30" s="444"/>
    </row>
    <row r="31" spans="1:13" s="87" customFormat="1" ht="15" hidden="1" customHeight="1" x14ac:dyDescent="0.2">
      <c r="A31" s="92">
        <v>1935</v>
      </c>
      <c r="B31" s="425"/>
      <c r="C31" s="317"/>
      <c r="D31" s="353"/>
      <c r="E31" s="314"/>
      <c r="F31" s="314"/>
      <c r="G31" s="84"/>
      <c r="H31" s="434"/>
      <c r="I31" s="443"/>
      <c r="J31" s="442"/>
      <c r="K31" s="443"/>
      <c r="L31" s="442"/>
      <c r="M31" s="444"/>
    </row>
    <row r="32" spans="1:13" s="87" customFormat="1" ht="15" hidden="1" customHeight="1" x14ac:dyDescent="0.2">
      <c r="A32" s="92">
        <v>1936</v>
      </c>
      <c r="B32" s="425"/>
      <c r="C32" s="317"/>
      <c r="D32" s="353"/>
      <c r="E32" s="314"/>
      <c r="F32" s="314"/>
      <c r="G32" s="84"/>
      <c r="H32" s="434"/>
      <c r="I32" s="443"/>
      <c r="J32" s="442"/>
      <c r="K32" s="443"/>
      <c r="L32" s="442"/>
      <c r="M32" s="444"/>
    </row>
    <row r="33" spans="1:13" s="87" customFormat="1" ht="15" hidden="1" customHeight="1" x14ac:dyDescent="0.2">
      <c r="A33" s="92">
        <v>1937</v>
      </c>
      <c r="B33" s="425"/>
      <c r="C33" s="317"/>
      <c r="D33" s="353"/>
      <c r="E33" s="314"/>
      <c r="F33" s="314"/>
      <c r="G33" s="84"/>
      <c r="H33" s="434"/>
      <c r="I33" s="443"/>
      <c r="J33" s="442"/>
      <c r="K33" s="443"/>
      <c r="L33" s="442"/>
      <c r="M33" s="444"/>
    </row>
    <row r="34" spans="1:13" s="87" customFormat="1" ht="15" hidden="1" customHeight="1" x14ac:dyDescent="0.2">
      <c r="A34" s="92">
        <v>1938</v>
      </c>
      <c r="B34" s="425"/>
      <c r="C34" s="317"/>
      <c r="D34" s="353"/>
      <c r="E34" s="314"/>
      <c r="F34" s="314"/>
      <c r="G34" s="84"/>
      <c r="H34" s="434"/>
      <c r="I34" s="443"/>
      <c r="J34" s="442"/>
      <c r="K34" s="443"/>
      <c r="L34" s="442"/>
      <c r="M34" s="444"/>
    </row>
    <row r="35" spans="1:13" s="87" customFormat="1" ht="15" hidden="1" customHeight="1" x14ac:dyDescent="0.2">
      <c r="A35" s="91">
        <v>1939</v>
      </c>
      <c r="B35" s="426"/>
      <c r="C35" s="316"/>
      <c r="D35" s="354"/>
      <c r="E35" s="315"/>
      <c r="F35" s="315"/>
      <c r="G35" s="88"/>
      <c r="H35" s="435"/>
      <c r="I35" s="446"/>
      <c r="J35" s="445"/>
      <c r="K35" s="446"/>
      <c r="L35" s="445"/>
      <c r="M35" s="447"/>
    </row>
    <row r="36" spans="1:13" s="87" customFormat="1" ht="15" hidden="1" customHeight="1" x14ac:dyDescent="0.2">
      <c r="A36" s="92">
        <v>1940</v>
      </c>
      <c r="B36" s="425"/>
      <c r="C36" s="317"/>
      <c r="D36" s="353"/>
      <c r="E36" s="314"/>
      <c r="F36" s="314"/>
      <c r="G36" s="84"/>
      <c r="H36" s="434"/>
      <c r="I36" s="443"/>
      <c r="J36" s="442"/>
      <c r="K36" s="443"/>
      <c r="L36" s="442"/>
      <c r="M36" s="444"/>
    </row>
    <row r="37" spans="1:13" s="87" customFormat="1" ht="15" hidden="1" customHeight="1" x14ac:dyDescent="0.2">
      <c r="A37" s="92">
        <v>1941</v>
      </c>
      <c r="B37" s="425"/>
      <c r="C37" s="317"/>
      <c r="D37" s="353"/>
      <c r="E37" s="314"/>
      <c r="F37" s="314"/>
      <c r="G37" s="84"/>
      <c r="H37" s="434"/>
      <c r="I37" s="443"/>
      <c r="J37" s="442"/>
      <c r="K37" s="443"/>
      <c r="L37" s="442"/>
      <c r="M37" s="444"/>
    </row>
    <row r="38" spans="1:13" s="87" customFormat="1" ht="15" hidden="1" customHeight="1" x14ac:dyDescent="0.2">
      <c r="A38" s="92">
        <v>1942</v>
      </c>
      <c r="B38" s="425"/>
      <c r="C38" s="317"/>
      <c r="D38" s="353"/>
      <c r="E38" s="314"/>
      <c r="F38" s="314"/>
      <c r="G38" s="84"/>
      <c r="H38" s="434"/>
      <c r="I38" s="443"/>
      <c r="J38" s="442"/>
      <c r="K38" s="443"/>
      <c r="L38" s="442"/>
      <c r="M38" s="444"/>
    </row>
    <row r="39" spans="1:13" s="87" customFormat="1" ht="15" hidden="1" customHeight="1" x14ac:dyDescent="0.2">
      <c r="A39" s="92">
        <v>1943</v>
      </c>
      <c r="B39" s="425"/>
      <c r="C39" s="317"/>
      <c r="D39" s="353"/>
      <c r="E39" s="314"/>
      <c r="F39" s="314"/>
      <c r="G39" s="84"/>
      <c r="H39" s="434"/>
      <c r="I39" s="443"/>
      <c r="J39" s="442"/>
      <c r="K39" s="443"/>
      <c r="L39" s="442"/>
      <c r="M39" s="444"/>
    </row>
    <row r="40" spans="1:13" s="87" customFormat="1" ht="15" hidden="1" customHeight="1" x14ac:dyDescent="0.2">
      <c r="A40" s="92">
        <v>1944</v>
      </c>
      <c r="B40" s="425"/>
      <c r="C40" s="317"/>
      <c r="D40" s="353"/>
      <c r="E40" s="314"/>
      <c r="F40" s="314"/>
      <c r="G40" s="84"/>
      <c r="H40" s="434"/>
      <c r="I40" s="443"/>
      <c r="J40" s="442"/>
      <c r="K40" s="443"/>
      <c r="L40" s="442"/>
      <c r="M40" s="444"/>
    </row>
    <row r="41" spans="1:13" s="87" customFormat="1" ht="15" hidden="1" customHeight="1" x14ac:dyDescent="0.2">
      <c r="A41" s="92">
        <v>1945</v>
      </c>
      <c r="B41" s="425"/>
      <c r="C41" s="317"/>
      <c r="D41" s="353"/>
      <c r="E41" s="314"/>
      <c r="F41" s="314"/>
      <c r="G41" s="84"/>
      <c r="H41" s="434"/>
      <c r="I41" s="443"/>
      <c r="J41" s="442"/>
      <c r="K41" s="443"/>
      <c r="L41" s="442"/>
      <c r="M41" s="444"/>
    </row>
    <row r="42" spans="1:13" s="87" customFormat="1" ht="15" hidden="1" customHeight="1" x14ac:dyDescent="0.2">
      <c r="A42" s="92">
        <v>1946</v>
      </c>
      <c r="B42" s="425">
        <f>B58*'TC6'!B42/'TC6'!B58</f>
        <v>25302.818866569618</v>
      </c>
      <c r="C42" s="317"/>
      <c r="D42" s="353"/>
      <c r="E42" s="314"/>
      <c r="F42" s="314"/>
      <c r="G42" s="84"/>
      <c r="H42" s="434"/>
      <c r="I42" s="443"/>
      <c r="J42" s="442"/>
      <c r="K42" s="443"/>
      <c r="L42" s="442"/>
      <c r="M42" s="444"/>
    </row>
    <row r="43" spans="1:13" s="87" customFormat="1" ht="15" hidden="1" customHeight="1" x14ac:dyDescent="0.2">
      <c r="A43" s="92">
        <v>1947</v>
      </c>
      <c r="B43" s="425"/>
      <c r="C43" s="317"/>
      <c r="D43" s="353"/>
      <c r="E43" s="314"/>
      <c r="F43" s="314"/>
      <c r="G43" s="84"/>
      <c r="H43" s="434"/>
      <c r="I43" s="443"/>
      <c r="J43" s="442"/>
      <c r="K43" s="443"/>
      <c r="L43" s="442"/>
      <c r="M43" s="444"/>
    </row>
    <row r="44" spans="1:13" s="87" customFormat="1" ht="15" hidden="1" customHeight="1" x14ac:dyDescent="0.2">
      <c r="A44" s="92">
        <v>1948</v>
      </c>
      <c r="B44" s="425"/>
      <c r="C44" s="317"/>
      <c r="D44" s="353"/>
      <c r="E44" s="314"/>
      <c r="F44" s="314"/>
      <c r="G44" s="84"/>
      <c r="H44" s="434"/>
      <c r="I44" s="443"/>
      <c r="J44" s="442"/>
      <c r="K44" s="443"/>
      <c r="L44" s="442"/>
      <c r="M44" s="444"/>
    </row>
    <row r="45" spans="1:13" s="87" customFormat="1" ht="15" hidden="1" customHeight="1" x14ac:dyDescent="0.2">
      <c r="A45" s="91">
        <v>1949</v>
      </c>
      <c r="B45" s="426"/>
      <c r="C45" s="316"/>
      <c r="D45" s="354"/>
      <c r="E45" s="315"/>
      <c r="F45" s="315"/>
      <c r="G45" s="88"/>
      <c r="H45" s="435"/>
      <c r="I45" s="446"/>
      <c r="J45" s="445"/>
      <c r="K45" s="446"/>
      <c r="L45" s="445"/>
      <c r="M45" s="447"/>
    </row>
    <row r="46" spans="1:13" s="87" customFormat="1" ht="15" hidden="1" customHeight="1" x14ac:dyDescent="0.2">
      <c r="A46" s="92">
        <v>1950</v>
      </c>
      <c r="B46" s="425"/>
      <c r="C46" s="317"/>
      <c r="D46" s="353"/>
      <c r="E46" s="314"/>
      <c r="F46" s="314"/>
      <c r="G46" s="84"/>
      <c r="H46" s="434"/>
      <c r="I46" s="443"/>
      <c r="J46" s="442"/>
      <c r="K46" s="443"/>
      <c r="L46" s="442"/>
      <c r="M46" s="444"/>
    </row>
    <row r="47" spans="1:13" s="87" customFormat="1" ht="15" hidden="1" customHeight="1" x14ac:dyDescent="0.2">
      <c r="A47" s="92">
        <v>1951</v>
      </c>
      <c r="B47" s="425"/>
      <c r="C47" s="317"/>
      <c r="D47" s="353"/>
      <c r="E47" s="314"/>
      <c r="F47" s="314"/>
      <c r="G47" s="84"/>
      <c r="H47" s="434"/>
      <c r="I47" s="443"/>
      <c r="J47" s="442"/>
      <c r="K47" s="443"/>
      <c r="L47" s="442"/>
      <c r="M47" s="444"/>
    </row>
    <row r="48" spans="1:13" s="87" customFormat="1" ht="15" hidden="1" customHeight="1" x14ac:dyDescent="0.2">
      <c r="A48" s="92">
        <v>1952</v>
      </c>
      <c r="B48" s="425"/>
      <c r="C48" s="317"/>
      <c r="D48" s="353"/>
      <c r="E48" s="314"/>
      <c r="F48" s="314"/>
      <c r="G48" s="84"/>
      <c r="H48" s="434"/>
      <c r="I48" s="443"/>
      <c r="J48" s="442"/>
      <c r="K48" s="443"/>
      <c r="L48" s="442"/>
      <c r="M48" s="444"/>
    </row>
    <row r="49" spans="1:13" s="87" customFormat="1" ht="15" hidden="1" customHeight="1" x14ac:dyDescent="0.2">
      <c r="A49" s="92">
        <v>1953</v>
      </c>
      <c r="B49" s="425"/>
      <c r="C49" s="317"/>
      <c r="D49" s="353"/>
      <c r="E49" s="314"/>
      <c r="F49" s="314"/>
      <c r="G49" s="84"/>
      <c r="H49" s="434"/>
      <c r="I49" s="443"/>
      <c r="J49" s="442"/>
      <c r="K49" s="443"/>
      <c r="L49" s="442"/>
      <c r="M49" s="444"/>
    </row>
    <row r="50" spans="1:13" s="87" customFormat="1" ht="15" hidden="1" customHeight="1" x14ac:dyDescent="0.2">
      <c r="A50" s="92">
        <v>1954</v>
      </c>
      <c r="B50" s="425"/>
      <c r="C50" s="317"/>
      <c r="D50" s="353"/>
      <c r="E50" s="314"/>
      <c r="F50" s="314"/>
      <c r="G50" s="84"/>
      <c r="H50" s="434"/>
      <c r="I50" s="443"/>
      <c r="J50" s="442"/>
      <c r="K50" s="443"/>
      <c r="L50" s="442"/>
      <c r="M50" s="444"/>
    </row>
    <row r="51" spans="1:13" s="87" customFormat="1" ht="15" hidden="1" customHeight="1" x14ac:dyDescent="0.2">
      <c r="A51" s="92">
        <v>1955</v>
      </c>
      <c r="B51" s="425"/>
      <c r="C51" s="317"/>
      <c r="D51" s="353"/>
      <c r="E51" s="314"/>
      <c r="F51" s="314"/>
      <c r="G51" s="84"/>
      <c r="H51" s="434"/>
      <c r="I51" s="443"/>
      <c r="J51" s="442"/>
      <c r="K51" s="443"/>
      <c r="L51" s="442"/>
      <c r="M51" s="444"/>
    </row>
    <row r="52" spans="1:13" s="87" customFormat="1" ht="15" hidden="1" customHeight="1" x14ac:dyDescent="0.2">
      <c r="A52" s="92">
        <v>1956</v>
      </c>
      <c r="B52" s="425"/>
      <c r="C52" s="317"/>
      <c r="D52" s="353"/>
      <c r="E52" s="314"/>
      <c r="F52" s="314"/>
      <c r="G52" s="84"/>
      <c r="H52" s="434"/>
      <c r="I52" s="443"/>
      <c r="J52" s="442"/>
      <c r="K52" s="443"/>
      <c r="L52" s="442"/>
      <c r="M52" s="444"/>
    </row>
    <row r="53" spans="1:13" s="87" customFormat="1" ht="15" hidden="1" customHeight="1" x14ac:dyDescent="0.2">
      <c r="A53" s="92">
        <v>1957</v>
      </c>
      <c r="B53" s="425"/>
      <c r="C53" s="317"/>
      <c r="D53" s="353"/>
      <c r="E53" s="314"/>
      <c r="F53" s="314"/>
      <c r="G53" s="84"/>
      <c r="H53" s="434"/>
      <c r="I53" s="443"/>
      <c r="J53" s="442"/>
      <c r="K53" s="443"/>
      <c r="L53" s="442"/>
      <c r="M53" s="444"/>
    </row>
    <row r="54" spans="1:13" s="87" customFormat="1" ht="15" hidden="1" customHeight="1" x14ac:dyDescent="0.2">
      <c r="A54" s="92">
        <v>1958</v>
      </c>
      <c r="B54" s="425"/>
      <c r="C54" s="317"/>
      <c r="D54" s="353"/>
      <c r="E54" s="314"/>
      <c r="F54" s="314"/>
      <c r="G54" s="84"/>
      <c r="H54" s="434"/>
      <c r="I54" s="443"/>
      <c r="J54" s="442"/>
      <c r="K54" s="443"/>
      <c r="L54" s="442"/>
      <c r="M54" s="444"/>
    </row>
    <row r="55" spans="1:13" s="87" customFormat="1" ht="15" hidden="1" customHeight="1" x14ac:dyDescent="0.2">
      <c r="A55" s="91">
        <v>1959</v>
      </c>
      <c r="B55" s="426"/>
      <c r="C55" s="316"/>
      <c r="D55" s="354"/>
      <c r="E55" s="315"/>
      <c r="F55" s="315"/>
      <c r="G55" s="88"/>
      <c r="H55" s="435"/>
      <c r="I55" s="446"/>
      <c r="J55" s="445"/>
      <c r="K55" s="446"/>
      <c r="L55" s="445"/>
      <c r="M55" s="447"/>
    </row>
    <row r="56" spans="1:13" x14ac:dyDescent="0.2">
      <c r="A56" s="67">
        <v>1960</v>
      </c>
      <c r="B56" s="425"/>
      <c r="C56" s="317"/>
      <c r="D56" s="353"/>
      <c r="E56" s="314"/>
      <c r="F56" s="314"/>
      <c r="G56" s="84"/>
      <c r="H56" s="434"/>
      <c r="I56" s="443"/>
      <c r="J56" s="442"/>
      <c r="K56" s="443"/>
      <c r="L56" s="442"/>
      <c r="M56" s="444"/>
    </row>
    <row r="57" spans="1:13" x14ac:dyDescent="0.2">
      <c r="A57" s="67">
        <v>1961</v>
      </c>
      <c r="B57" s="425"/>
      <c r="C57" s="317"/>
      <c r="D57" s="353"/>
      <c r="E57" s="314"/>
      <c r="F57" s="314"/>
      <c r="G57" s="84"/>
      <c r="H57" s="434"/>
      <c r="I57" s="443"/>
      <c r="J57" s="442"/>
      <c r="K57" s="443"/>
      <c r="L57" s="442"/>
      <c r="M57" s="444"/>
    </row>
    <row r="58" spans="1:13" x14ac:dyDescent="0.2">
      <c r="A58" s="67">
        <v>1962</v>
      </c>
      <c r="B58" s="563">
        <f>avgpoinc!BI51</f>
        <v>36944.895329493826</v>
      </c>
      <c r="C58" s="523">
        <f>avgpoinc!BJ51</f>
        <v>40587.477707890401</v>
      </c>
      <c r="D58" s="522">
        <f>avgpoinc!BK51</f>
        <v>38138.971118441303</v>
      </c>
      <c r="E58" s="522">
        <f>avgpoinc!BL51</f>
        <v>56685.561129619084</v>
      </c>
      <c r="F58" s="522">
        <f>avgpoinc!BM51</f>
        <v>23031.121490183254</v>
      </c>
      <c r="G58" s="523">
        <f>avgpoinc!BN51</f>
        <v>59631.893328578124</v>
      </c>
      <c r="H58" s="532">
        <f>B58*0.4/'TC5'!B58</f>
        <v>0.46204370260238647</v>
      </c>
      <c r="I58" s="549">
        <f>C58*0.4/'TC5'!B58</f>
        <v>0.50759890675544739</v>
      </c>
      <c r="J58" s="549">
        <f>D58*0.4/'TC5'!C58</f>
        <v>0.46499252319335938</v>
      </c>
      <c r="K58" s="543">
        <f>E58*0.4/'TC5'!D58</f>
        <v>0.4963217675685882</v>
      </c>
      <c r="L58" s="549">
        <f>F58*0.4/'TC5'!E58</f>
        <v>0.48331633210182195</v>
      </c>
      <c r="M58" s="550">
        <f>G58*0.4/'TC5'!F58</f>
        <v>0.48307359218597407</v>
      </c>
    </row>
    <row r="59" spans="1:13" x14ac:dyDescent="0.2">
      <c r="A59" s="67">
        <v>1963</v>
      </c>
      <c r="B59" s="564">
        <f>avgpoinc!BI52</f>
        <v>38383.59812507208</v>
      </c>
      <c r="C59" s="525">
        <f>avgpoinc!BJ52</f>
        <v>42211.021777165326</v>
      </c>
      <c r="D59" s="524">
        <f>avgpoinc!BK52</f>
        <v>39373.847610649522</v>
      </c>
      <c r="E59" s="524">
        <f>avgpoinc!BL52</f>
        <v>58672.188803078927</v>
      </c>
      <c r="F59" s="524">
        <f>avgpoinc!BM52</f>
        <v>23617.654615582745</v>
      </c>
      <c r="G59" s="525">
        <f>avgpoinc!BN52</f>
        <v>62380.440703140164</v>
      </c>
      <c r="H59" s="533">
        <f>B59*0.4/'TC5'!B59</f>
        <v>0.46440150769618693</v>
      </c>
      <c r="I59" s="544">
        <f>C59*0.4/'TC5'!B59</f>
        <v>0.51070934232993681</v>
      </c>
      <c r="J59" s="551">
        <f>D59*0.4/'TC5'!C59</f>
        <v>0.4632482061093478</v>
      </c>
      <c r="K59" s="544">
        <f>E59*0.4/'TC5'!D59</f>
        <v>0.49478847557023165</v>
      </c>
      <c r="L59" s="551">
        <f>F59*0.4/'TC5'!E59</f>
        <v>0.47879175984206251</v>
      </c>
      <c r="M59" s="552">
        <f>G59*0.4/'TC5'!F59</f>
        <v>0.48899562720882783</v>
      </c>
    </row>
    <row r="60" spans="1:13" x14ac:dyDescent="0.2">
      <c r="A60" s="67">
        <v>1964</v>
      </c>
      <c r="B60" s="564">
        <f>avgpoinc!BI53</f>
        <v>39822.300920650327</v>
      </c>
      <c r="C60" s="525">
        <f>avgpoinc!BJ53</f>
        <v>43834.565846440259</v>
      </c>
      <c r="D60" s="524">
        <f>avgpoinc!BK53</f>
        <v>40608.724102857748</v>
      </c>
      <c r="E60" s="524">
        <f>avgpoinc!BL53</f>
        <v>60658.81647653877</v>
      </c>
      <c r="F60" s="524">
        <f>avgpoinc!BM53</f>
        <v>24204.187740982237</v>
      </c>
      <c r="G60" s="525">
        <f>avgpoinc!BN53</f>
        <v>65128.988077702197</v>
      </c>
      <c r="H60" s="533">
        <f>B60*0.4/'TC5'!B60</f>
        <v>0.46280401945114136</v>
      </c>
      <c r="I60" s="544">
        <f>C60*0.4/'TC5'!B60</f>
        <v>0.50943347811698914</v>
      </c>
      <c r="J60" s="551">
        <f>D60*0.4/'TC5'!C60</f>
        <v>0.46162185072898859</v>
      </c>
      <c r="K60" s="544">
        <f>E60*0.4/'TC5'!D60</f>
        <v>0.4933641552925111</v>
      </c>
      <c r="L60" s="551">
        <f>F60*0.4/'TC5'!E60</f>
        <v>0.47456443309783941</v>
      </c>
      <c r="M60" s="552">
        <f>G60*0.4/'TC5'!F60</f>
        <v>0.488642007112503</v>
      </c>
    </row>
    <row r="61" spans="1:13" x14ac:dyDescent="0.2">
      <c r="A61" s="67">
        <v>1965</v>
      </c>
      <c r="B61" s="564">
        <f>avgpoinc!BI54</f>
        <v>41674.959314766253</v>
      </c>
      <c r="C61" s="525">
        <f>avgpoinc!BJ54</f>
        <v>46085.6113505635</v>
      </c>
      <c r="D61" s="524">
        <f>avgpoinc!BK54</f>
        <v>42427.627163373239</v>
      </c>
      <c r="E61" s="524">
        <f>avgpoinc!BL54</f>
        <v>63454.12504125206</v>
      </c>
      <c r="F61" s="524">
        <f>avgpoinc!BM54</f>
        <v>25601.163405280728</v>
      </c>
      <c r="G61" s="525">
        <f>avgpoinc!BN54</f>
        <v>68187.09867538973</v>
      </c>
      <c r="H61" s="533">
        <f>B61*0.4/'TC5'!B61</f>
        <v>0.46053508648077779</v>
      </c>
      <c r="I61" s="544">
        <f>C61*0.4/'TC5'!B61</f>
        <v>0.50927562636710677</v>
      </c>
      <c r="J61" s="551">
        <f>D61*0.4/'TC5'!C61</f>
        <v>0.45963565840511961</v>
      </c>
      <c r="K61" s="544">
        <f>E61*0.4/'TC5'!D61</f>
        <v>0.49153591444803585</v>
      </c>
      <c r="L61" s="551">
        <f>F61*0.4/'TC5'!E61</f>
        <v>0.47754714968093198</v>
      </c>
      <c r="M61" s="552">
        <f>G61*0.4/'TC5'!F61</f>
        <v>0.48788735969427927</v>
      </c>
    </row>
    <row r="62" spans="1:13" x14ac:dyDescent="0.2">
      <c r="A62" s="67">
        <v>1966</v>
      </c>
      <c r="B62" s="564">
        <f>avgpoinc!BI55</f>
        <v>43527.617708882171</v>
      </c>
      <c r="C62" s="525">
        <f>avgpoinc!BJ55</f>
        <v>48336.656854686735</v>
      </c>
      <c r="D62" s="524">
        <f>avgpoinc!BK55</f>
        <v>44246.530223888738</v>
      </c>
      <c r="E62" s="524">
        <f>avgpoinc!BL55</f>
        <v>66249.433605965343</v>
      </c>
      <c r="F62" s="524">
        <f>avgpoinc!BM55</f>
        <v>26998.139069579218</v>
      </c>
      <c r="G62" s="525">
        <f>avgpoinc!BN55</f>
        <v>71245.209273077271</v>
      </c>
      <c r="H62" s="533">
        <f>B62*0.4/'TC5'!B62</f>
        <v>0.45962846279144282</v>
      </c>
      <c r="I62" s="544">
        <f>C62*0.4/'TC5'!B62</f>
        <v>0.51040935516357422</v>
      </c>
      <c r="J62" s="551">
        <f>D62*0.4/'TC5'!C62</f>
        <v>0.4578277468681336</v>
      </c>
      <c r="K62" s="544">
        <f>E62*0.4/'TC5'!D62</f>
        <v>0.48987379670143116</v>
      </c>
      <c r="L62" s="551">
        <f>F62*0.4/'TC5'!E62</f>
        <v>0.48025324940681452</v>
      </c>
      <c r="M62" s="552">
        <f>G62*0.4/'TC5'!F62</f>
        <v>0.48818892240524292</v>
      </c>
    </row>
    <row r="63" spans="1:13" x14ac:dyDescent="0.2">
      <c r="A63" s="67">
        <v>1967</v>
      </c>
      <c r="B63" s="564">
        <f>avgpoinc!BI56</f>
        <v>43818.869943610283</v>
      </c>
      <c r="C63" s="525">
        <f>avgpoinc!BJ56</f>
        <v>48445.665564023766</v>
      </c>
      <c r="D63" s="524">
        <f>avgpoinc!BK56</f>
        <v>44675.349642756017</v>
      </c>
      <c r="E63" s="524">
        <f>avgpoinc!BL56</f>
        <v>65314.448154478574</v>
      </c>
      <c r="F63" s="524">
        <f>avgpoinc!BM56</f>
        <v>28895.080731528207</v>
      </c>
      <c r="G63" s="525">
        <f>avgpoinc!BN56</f>
        <v>72450.757977531583</v>
      </c>
      <c r="H63" s="534">
        <f>B63*0.4/'TC5'!B63</f>
        <v>0.45634381473064423</v>
      </c>
      <c r="I63" s="545">
        <f>C63*0.4/'TC5'!B63</f>
        <v>0.50452875345945347</v>
      </c>
      <c r="J63" s="551">
        <f>D63*0.4/'TC5'!C63</f>
        <v>0.45622224360704416</v>
      </c>
      <c r="K63" s="544">
        <f>E63*0.4/'TC5'!D63</f>
        <v>0.48480214923620213</v>
      </c>
      <c r="L63" s="551">
        <f>F63*0.4/'TC5'!E63</f>
        <v>0.48890025913715363</v>
      </c>
      <c r="M63" s="552">
        <f>G63*0.4/'TC5'!F63</f>
        <v>0.48130995780229574</v>
      </c>
    </row>
    <row r="64" spans="1:13" x14ac:dyDescent="0.2">
      <c r="A64" s="67">
        <v>1968</v>
      </c>
      <c r="B64" s="564">
        <f>avgpoinc!BI57</f>
        <v>45151.141087715499</v>
      </c>
      <c r="C64" s="525">
        <f>avgpoinc!BJ57</f>
        <v>49788.727010726667</v>
      </c>
      <c r="D64" s="524">
        <f>avgpoinc!BK57</f>
        <v>45809.995630788559</v>
      </c>
      <c r="E64" s="524">
        <f>avgpoinc!BL57</f>
        <v>66604.55838930732</v>
      </c>
      <c r="F64" s="524">
        <f>avgpoinc!BM57</f>
        <v>30383.065886777022</v>
      </c>
      <c r="G64" s="525">
        <f>avgpoinc!BN57</f>
        <v>74015.449699119054</v>
      </c>
      <c r="H64" s="534">
        <f>B64*0.4/'TC5'!B64</f>
        <v>0.45686573162674915</v>
      </c>
      <c r="I64" s="545">
        <f>C64*0.4/'TC5'!B64</f>
        <v>0.50379154644906532</v>
      </c>
      <c r="J64" s="551">
        <f>D64*0.4/'TC5'!C64</f>
        <v>0.45719616301357752</v>
      </c>
      <c r="K64" s="544">
        <f>E64*0.4/'TC5'!D64</f>
        <v>0.48406634293496609</v>
      </c>
      <c r="L64" s="551">
        <f>F64*0.4/'TC5'!E64</f>
        <v>0.49525095894932736</v>
      </c>
      <c r="M64" s="552">
        <f>G64*0.4/'TC5'!F64</f>
        <v>0.48098562844097609</v>
      </c>
    </row>
    <row r="65" spans="1:13" x14ac:dyDescent="0.2">
      <c r="A65" s="72">
        <v>1969</v>
      </c>
      <c r="B65" s="565">
        <f>avgpoinc!BI58</f>
        <v>45942.201968601235</v>
      </c>
      <c r="C65" s="527">
        <f>avgpoinc!BJ58</f>
        <v>50524.804080077425</v>
      </c>
      <c r="D65" s="526">
        <f>avgpoinc!BK58</f>
        <v>46684.391122352165</v>
      </c>
      <c r="E65" s="526">
        <f>avgpoinc!BL58</f>
        <v>67977.185233775846</v>
      </c>
      <c r="F65" s="526">
        <f>avgpoinc!BM58</f>
        <v>30975.813332725847</v>
      </c>
      <c r="G65" s="527">
        <f>avgpoinc!BN58</f>
        <v>75666.580918656415</v>
      </c>
      <c r="H65" s="535">
        <f>B65*0.4/'TC5'!B65</f>
        <v>0.45877737645059824</v>
      </c>
      <c r="I65" s="546">
        <f>C65*0.4/'TC5'!B65</f>
        <v>0.50453909626230597</v>
      </c>
      <c r="J65" s="553">
        <f>D65*0.4/'TC5'!C65</f>
        <v>0.45835802378132923</v>
      </c>
      <c r="K65" s="547">
        <f>E65*0.4/'TC5'!D65</f>
        <v>0.48427438875660306</v>
      </c>
      <c r="L65" s="553">
        <f>F65*0.4/'TC5'!E65</f>
        <v>0.50269455928355455</v>
      </c>
      <c r="M65" s="554">
        <f>G65*0.4/'TC5'!F65</f>
        <v>0.48326849611476058</v>
      </c>
    </row>
    <row r="66" spans="1:13" x14ac:dyDescent="0.2">
      <c r="A66" s="67">
        <v>1970</v>
      </c>
      <c r="B66" s="564">
        <f>avgpoinc!BI59</f>
        <v>44809.345836117791</v>
      </c>
      <c r="C66" s="525">
        <f>avgpoinc!BJ59</f>
        <v>49150.318857128841</v>
      </c>
      <c r="D66" s="524">
        <f>avgpoinc!BK59</f>
        <v>45383.171270209772</v>
      </c>
      <c r="E66" s="524">
        <f>avgpoinc!BL59</f>
        <v>65855.606437297683</v>
      </c>
      <c r="F66" s="524">
        <f>avgpoinc!BM59</f>
        <v>30390.931648832615</v>
      </c>
      <c r="G66" s="525">
        <f>avgpoinc!BN59</f>
        <v>73248.72208562649</v>
      </c>
      <c r="H66" s="534">
        <f>B66*0.4/'TC5'!B66</f>
        <v>0.45863971323706199</v>
      </c>
      <c r="I66" s="545">
        <f>C66*0.4/'TC5'!B66</f>
        <v>0.50307112780865271</v>
      </c>
      <c r="J66" s="551">
        <f>D66*0.4/'TC5'!C66</f>
        <v>0.45848872617352759</v>
      </c>
      <c r="K66" s="544">
        <f>E66*0.4/'TC5'!D66</f>
        <v>0.483528659096919</v>
      </c>
      <c r="L66" s="551">
        <f>F66*0.4/'TC5'!E66</f>
        <v>0.50372033123858273</v>
      </c>
      <c r="M66" s="552">
        <f>G66*0.4/'TC5'!F66</f>
        <v>0.48298477299977088</v>
      </c>
    </row>
    <row r="67" spans="1:13" x14ac:dyDescent="0.2">
      <c r="A67" s="67">
        <v>1971</v>
      </c>
      <c r="B67" s="564">
        <f>avgpoinc!BI60</f>
        <v>45045.794335898128</v>
      </c>
      <c r="C67" s="525">
        <f>avgpoinc!BJ60</f>
        <v>49168.348367546765</v>
      </c>
      <c r="D67" s="524">
        <f>avgpoinc!BK60</f>
        <v>45853.711446461384</v>
      </c>
      <c r="E67" s="524">
        <f>avgpoinc!BL60</f>
        <v>65845.740496573126</v>
      </c>
      <c r="F67" s="524">
        <f>avgpoinc!BM60</f>
        <v>30868.058754406975</v>
      </c>
      <c r="G67" s="525">
        <f>avgpoinc!BN60</f>
        <v>73541.380683670606</v>
      </c>
      <c r="H67" s="534">
        <f>B67*0.4/'TC5'!B67</f>
        <v>0.45874056272441516</v>
      </c>
      <c r="I67" s="545">
        <f>C67*0.4/'TC5'!B67</f>
        <v>0.50072412154986523</v>
      </c>
      <c r="J67" s="551">
        <f>D67*0.4/'TC5'!C67</f>
        <v>0.45896022606757475</v>
      </c>
      <c r="K67" s="544">
        <f>E67*0.4/'TC5'!D67</f>
        <v>0.48378280931501644</v>
      </c>
      <c r="L67" s="551">
        <f>F67*0.4/'TC5'!E67</f>
        <v>0.50252822489710525</v>
      </c>
      <c r="M67" s="552">
        <f>G67*0.4/'TC5'!F67</f>
        <v>0.48280045928549953</v>
      </c>
    </row>
    <row r="68" spans="1:13" x14ac:dyDescent="0.2">
      <c r="A68" s="67">
        <v>1972</v>
      </c>
      <c r="B68" s="564">
        <f>avgpoinc!BI61</f>
        <v>46418.697057148347</v>
      </c>
      <c r="C68" s="525">
        <f>avgpoinc!BJ61</f>
        <v>50540.744439422087</v>
      </c>
      <c r="D68" s="524">
        <f>avgpoinc!BK61</f>
        <v>46880.774878136086</v>
      </c>
      <c r="E68" s="524">
        <f>avgpoinc!BL61</f>
        <v>67412.803906404108</v>
      </c>
      <c r="F68" s="524">
        <f>avgpoinc!BM61</f>
        <v>32400.624944060783</v>
      </c>
      <c r="G68" s="525">
        <f>avgpoinc!BN61</f>
        <v>74514.78891818077</v>
      </c>
      <c r="H68" s="534">
        <f>B68*0.4/'TC5'!B68</f>
        <v>0.45606447024329094</v>
      </c>
      <c r="I68" s="545">
        <f>C68*0.4/'TC5'!B68</f>
        <v>0.49656365429837024</v>
      </c>
      <c r="J68" s="551">
        <f>D68*0.4/'TC5'!C68</f>
        <v>0.45709547174192272</v>
      </c>
      <c r="K68" s="544">
        <f>E68*0.4/'TC5'!D68</f>
        <v>0.48073744310386246</v>
      </c>
      <c r="L68" s="551">
        <f>F68*0.4/'TC5'!E68</f>
        <v>0.49912364147894539</v>
      </c>
      <c r="M68" s="552">
        <f>G68*0.4/'TC5'!F68</f>
        <v>0.48010812834399985</v>
      </c>
    </row>
    <row r="69" spans="1:13" x14ac:dyDescent="0.2">
      <c r="A69" s="67">
        <v>1973</v>
      </c>
      <c r="B69" s="564">
        <f>avgpoinc!BI62</f>
        <v>48014.8194846099</v>
      </c>
      <c r="C69" s="525">
        <f>avgpoinc!BJ62</f>
        <v>52126.958145558463</v>
      </c>
      <c r="D69" s="524">
        <f>avgpoinc!BK62</f>
        <v>48525.093990338464</v>
      </c>
      <c r="E69" s="524">
        <f>avgpoinc!BL62</f>
        <v>69733.17669092596</v>
      </c>
      <c r="F69" s="524">
        <f>avgpoinc!BM62</f>
        <v>33628.525292622282</v>
      </c>
      <c r="G69" s="525">
        <f>avgpoinc!BN62</f>
        <v>77096.148912029064</v>
      </c>
      <c r="H69" s="534">
        <f>B69*0.4/'TC5'!B69</f>
        <v>0.45279292951818201</v>
      </c>
      <c r="I69" s="545">
        <f>C69*0.4/'TC5'!B69</f>
        <v>0.49157152601947018</v>
      </c>
      <c r="J69" s="551">
        <f>D69*0.4/'TC5'!C69</f>
        <v>0.4537480691378733</v>
      </c>
      <c r="K69" s="544">
        <f>E69*0.4/'TC5'!D69</f>
        <v>0.47640961292745487</v>
      </c>
      <c r="L69" s="551">
        <f>F69*0.4/'TC5'!E69</f>
        <v>0.49655863856969518</v>
      </c>
      <c r="M69" s="552">
        <f>G69*0.4/'TC5'!F69</f>
        <v>0.47678453136359178</v>
      </c>
    </row>
    <row r="70" spans="1:13" x14ac:dyDescent="0.2">
      <c r="A70" s="67">
        <v>1974</v>
      </c>
      <c r="B70" s="564">
        <f>avgpoinc!BI63</f>
        <v>46648.458135720146</v>
      </c>
      <c r="C70" s="525">
        <f>avgpoinc!BJ63</f>
        <v>50483.528025159423</v>
      </c>
      <c r="D70" s="524">
        <f>avgpoinc!BK63</f>
        <v>47161.454664855795</v>
      </c>
      <c r="E70" s="524">
        <f>avgpoinc!BL63</f>
        <v>67085.097580921618</v>
      </c>
      <c r="F70" s="524">
        <f>avgpoinc!BM63</f>
        <v>33360.062057476294</v>
      </c>
      <c r="G70" s="525">
        <f>avgpoinc!BN63</f>
        <v>74568.623847714203</v>
      </c>
      <c r="H70" s="534">
        <f>B70*0.4/'TC5'!B70</f>
        <v>0.45281008305846632</v>
      </c>
      <c r="I70" s="545">
        <f>C70*0.4/'TC5'!B70</f>
        <v>0.4900365720909578</v>
      </c>
      <c r="J70" s="551">
        <f>D70*0.4/'TC5'!C70</f>
        <v>0.45388090410097004</v>
      </c>
      <c r="K70" s="544">
        <f>E70*0.4/'TC5'!D70</f>
        <v>0.47551103652358512</v>
      </c>
      <c r="L70" s="551">
        <f>F70*0.4/'TC5'!E70</f>
        <v>0.49855165982171457</v>
      </c>
      <c r="M70" s="552">
        <f>G70*0.4/'TC5'!F70</f>
        <v>0.47609490257718795</v>
      </c>
    </row>
    <row r="71" spans="1:13" x14ac:dyDescent="0.2">
      <c r="A71" s="67">
        <v>1975</v>
      </c>
      <c r="B71" s="564">
        <f>avgpoinc!BI64</f>
        <v>45082.30887279132</v>
      </c>
      <c r="C71" s="525">
        <f>avgpoinc!BJ64</f>
        <v>48653.72720383243</v>
      </c>
      <c r="D71" s="524">
        <f>avgpoinc!BK64</f>
        <v>45020.558439443157</v>
      </c>
      <c r="E71" s="524">
        <f>avgpoinc!BL64</f>
        <v>63234.111656616056</v>
      </c>
      <c r="F71" s="524">
        <f>avgpoinc!BM64</f>
        <v>33673.286222765448</v>
      </c>
      <c r="G71" s="525">
        <f>avgpoinc!BN64</f>
        <v>71557.998567226765</v>
      </c>
      <c r="H71" s="534">
        <f>B71*0.4/'TC5'!B71</f>
        <v>0.45214120403602459</v>
      </c>
      <c r="I71" s="545">
        <f>C71*0.4/'TC5'!B71</f>
        <v>0.48795980837746811</v>
      </c>
      <c r="J71" s="551">
        <f>D71*0.4/'TC5'!C71</f>
        <v>0.45467450419630501</v>
      </c>
      <c r="K71" s="544">
        <f>E71*0.4/'TC5'!D71</f>
        <v>0.47577340707391613</v>
      </c>
      <c r="L71" s="551">
        <f>F71*0.4/'TC5'!E71</f>
        <v>0.4967507032154117</v>
      </c>
      <c r="M71" s="552">
        <f>G71*0.4/'TC5'!F71</f>
        <v>0.47466553027982167</v>
      </c>
    </row>
    <row r="72" spans="1:13" x14ac:dyDescent="0.2">
      <c r="A72" s="67">
        <v>1976</v>
      </c>
      <c r="B72" s="564">
        <f>avgpoinc!BI65</f>
        <v>46626.598186987969</v>
      </c>
      <c r="C72" s="525">
        <f>avgpoinc!BJ65</f>
        <v>50352.512697601378</v>
      </c>
      <c r="D72" s="524">
        <f>avgpoinc!BK65</f>
        <v>46580.635033998551</v>
      </c>
      <c r="E72" s="524">
        <f>avgpoinc!BL65</f>
        <v>65232.124771331561</v>
      </c>
      <c r="F72" s="524">
        <f>avgpoinc!BM65</f>
        <v>35327.150964099019</v>
      </c>
      <c r="G72" s="525">
        <f>avgpoinc!BN65</f>
        <v>73803.39019720642</v>
      </c>
      <c r="H72" s="534">
        <f>B72*0.4/'TC5'!B72</f>
        <v>0.45113157693464245</v>
      </c>
      <c r="I72" s="545">
        <f>C72*0.4/'TC5'!B72</f>
        <v>0.48718133724432283</v>
      </c>
      <c r="J72" s="551">
        <f>D72*0.4/'TC5'!C72</f>
        <v>0.4540319869904863</v>
      </c>
      <c r="K72" s="544">
        <f>E72*0.4/'TC5'!D72</f>
        <v>0.47549579616688215</v>
      </c>
      <c r="L72" s="551">
        <f>F72*0.4/'TC5'!E72</f>
        <v>0.49672668197746361</v>
      </c>
      <c r="M72" s="552">
        <f>G72*0.4/'TC5'!F72</f>
        <v>0.47444803460328439</v>
      </c>
    </row>
    <row r="73" spans="1:13" x14ac:dyDescent="0.2">
      <c r="A73" s="67">
        <v>1977</v>
      </c>
      <c r="B73" s="564">
        <f>avgpoinc!BI66</f>
        <v>47956.421414122276</v>
      </c>
      <c r="C73" s="525">
        <f>avgpoinc!BJ66</f>
        <v>51757.043464497561</v>
      </c>
      <c r="D73" s="524">
        <f>avgpoinc!BK66</f>
        <v>47567.880571152367</v>
      </c>
      <c r="E73" s="524">
        <f>avgpoinc!BL66</f>
        <v>66755.43317342519</v>
      </c>
      <c r="F73" s="524">
        <f>avgpoinc!BM66</f>
        <v>36618.835442729702</v>
      </c>
      <c r="G73" s="525">
        <f>avgpoinc!BN66</f>
        <v>75117.793120953429</v>
      </c>
      <c r="H73" s="534">
        <f>B73*0.4/'TC5'!B73</f>
        <v>0.45001863555093286</v>
      </c>
      <c r="I73" s="545">
        <f>C73*0.4/'TC5'!B73</f>
        <v>0.48568332234199119</v>
      </c>
      <c r="J73" s="551">
        <f>D73*0.4/'TC5'!C73</f>
        <v>0.45332370276225481</v>
      </c>
      <c r="K73" s="544">
        <f>E73*0.4/'TC5'!D73</f>
        <v>0.47484225302016364</v>
      </c>
      <c r="L73" s="551">
        <f>F73*0.4/'TC5'!E73</f>
        <v>0.49357969815282848</v>
      </c>
      <c r="M73" s="552">
        <f>G73*0.4/'TC5'!F73</f>
        <v>0.47365889932684263</v>
      </c>
    </row>
    <row r="74" spans="1:13" x14ac:dyDescent="0.2">
      <c r="A74" s="67">
        <v>1978</v>
      </c>
      <c r="B74" s="564">
        <f>avgpoinc!BI67</f>
        <v>49572.011834237004</v>
      </c>
      <c r="C74" s="525">
        <f>avgpoinc!BJ67</f>
        <v>53292.095312248865</v>
      </c>
      <c r="D74" s="524">
        <f>avgpoinc!BK67</f>
        <v>49354.621369843197</v>
      </c>
      <c r="E74" s="524">
        <f>avgpoinc!BL67</f>
        <v>68549.717357381174</v>
      </c>
      <c r="F74" s="524">
        <f>avgpoinc!BM67</f>
        <v>37951.749980667802</v>
      </c>
      <c r="G74" s="525">
        <f>avgpoinc!BN67</f>
        <v>77184.468890016607</v>
      </c>
      <c r="H74" s="534">
        <f>B74*0.4/'TC5'!B74</f>
        <v>0.4492150448659552</v>
      </c>
      <c r="I74" s="545">
        <f>C74*0.4/'TC5'!B74</f>
        <v>0.48292595157815837</v>
      </c>
      <c r="J74" s="551">
        <f>D74*0.4/'TC5'!C74</f>
        <v>0.45244416116419656</v>
      </c>
      <c r="K74" s="544">
        <f>E74*0.4/'TC5'!D74</f>
        <v>0.47323772378036288</v>
      </c>
      <c r="L74" s="551">
        <f>F74*0.4/'TC5'!E74</f>
        <v>0.48991418941504966</v>
      </c>
      <c r="M74" s="552">
        <f>G74*0.4/'TC5'!F74</f>
        <v>0.47295011079801164</v>
      </c>
    </row>
    <row r="75" spans="1:13" x14ac:dyDescent="0.2">
      <c r="A75" s="72">
        <v>1979</v>
      </c>
      <c r="B75" s="565">
        <f>avgpoinc!BI68</f>
        <v>49412.94545401974</v>
      </c>
      <c r="C75" s="527">
        <f>avgpoinc!BJ68</f>
        <v>53048.262722735853</v>
      </c>
      <c r="D75" s="526">
        <f>avgpoinc!BK68</f>
        <v>49086.418874268486</v>
      </c>
      <c r="E75" s="526">
        <f>avgpoinc!BL68</f>
        <v>68106.350491035671</v>
      </c>
      <c r="F75" s="526">
        <f>avgpoinc!BM68</f>
        <v>38226.414360947638</v>
      </c>
      <c r="G75" s="527">
        <f>avgpoinc!BN68</f>
        <v>76586.194140562831</v>
      </c>
      <c r="H75" s="536">
        <f>B75*0.4/'TC5'!B75</f>
        <v>0.44610026478767389</v>
      </c>
      <c r="I75" s="547">
        <f>C75*0.4/'TC5'!B75</f>
        <v>0.47891992330551136</v>
      </c>
      <c r="J75" s="553">
        <f>D75*0.4/'TC5'!C75</f>
        <v>0.44943583011627197</v>
      </c>
      <c r="K75" s="547">
        <f>E75*0.4/'TC5'!D75</f>
        <v>0.46984982490539551</v>
      </c>
      <c r="L75" s="553">
        <f>F75*0.4/'TC5'!E75</f>
        <v>0.48723801970481861</v>
      </c>
      <c r="M75" s="554">
        <f>G75*0.4/'TC5'!F75</f>
        <v>0.46955764293670654</v>
      </c>
    </row>
    <row r="76" spans="1:13" x14ac:dyDescent="0.2">
      <c r="A76" s="67">
        <v>1980</v>
      </c>
      <c r="B76" s="564">
        <f>avgpoinc!BI69</f>
        <v>48555.018544408464</v>
      </c>
      <c r="C76" s="525">
        <f>avgpoinc!BJ69</f>
        <v>51879.64277286172</v>
      </c>
      <c r="D76" s="524">
        <f>avgpoinc!BK69</f>
        <v>47950.048926347801</v>
      </c>
      <c r="E76" s="524">
        <f>avgpoinc!BL69</f>
        <v>65902.978566176025</v>
      </c>
      <c r="F76" s="524">
        <f>avgpoinc!BM69</f>
        <v>38378.643293660651</v>
      </c>
      <c r="G76" s="525">
        <f>avgpoinc!BN69</f>
        <v>74588.051872963377</v>
      </c>
      <c r="H76" s="533">
        <f>B76*0.4/'TC5'!B76</f>
        <v>0.45150828361511225</v>
      </c>
      <c r="I76" s="544">
        <f>C76*0.4/'TC5'!B76</f>
        <v>0.48242363333702093</v>
      </c>
      <c r="J76" s="551">
        <f>D76*0.4/'TC5'!C76</f>
        <v>0.45502826571464533</v>
      </c>
      <c r="K76" s="544">
        <f>E76*0.4/'TC5'!D76</f>
        <v>0.47456887364387512</v>
      </c>
      <c r="L76" s="551">
        <f>F76*0.4/'TC5'!E76</f>
        <v>0.49137845635414129</v>
      </c>
      <c r="M76" s="552">
        <f>G76*0.4/'TC5'!F76</f>
        <v>0.47361961007118214</v>
      </c>
    </row>
    <row r="77" spans="1:13" x14ac:dyDescent="0.2">
      <c r="A77" s="67">
        <v>1981</v>
      </c>
      <c r="B77" s="564">
        <f>avgpoinc!BI70</f>
        <v>48497.238955684443</v>
      </c>
      <c r="C77" s="525">
        <f>avgpoinc!BJ70</f>
        <v>51695.063278759306</v>
      </c>
      <c r="D77" s="524">
        <f>avgpoinc!BK70</f>
        <v>47433.674943486389</v>
      </c>
      <c r="E77" s="524">
        <f>avgpoinc!BL70</f>
        <v>65125.794912791644</v>
      </c>
      <c r="F77" s="524">
        <f>avgpoinc!BM70</f>
        <v>38766.658591692445</v>
      </c>
      <c r="G77" s="525">
        <f>avgpoinc!BN70</f>
        <v>74060.97446439421</v>
      </c>
      <c r="H77" s="533">
        <f>B77*0.4/'TC5'!B77</f>
        <v>0.44753149151802069</v>
      </c>
      <c r="I77" s="544">
        <f>C77*0.4/'TC5'!B77</f>
        <v>0.47704094648361217</v>
      </c>
      <c r="J77" s="551">
        <f>D77*0.4/'TC5'!C77</f>
        <v>0.45253100991249096</v>
      </c>
      <c r="K77" s="544">
        <f>E77*0.4/'TC5'!D77</f>
        <v>0.47166198492050171</v>
      </c>
      <c r="L77" s="551">
        <f>F77*0.4/'TC5'!E77</f>
        <v>0.48148176074028021</v>
      </c>
      <c r="M77" s="552">
        <f>G77*0.4/'TC5'!F77</f>
        <v>0.46860766410827637</v>
      </c>
    </row>
    <row r="78" spans="1:13" x14ac:dyDescent="0.2">
      <c r="A78" s="67">
        <v>1982</v>
      </c>
      <c r="B78" s="564">
        <f>avgpoinc!BI71</f>
        <v>47270.017595464364</v>
      </c>
      <c r="C78" s="525">
        <f>avgpoinc!BJ71</f>
        <v>49980.981179613729</v>
      </c>
      <c r="D78" s="524">
        <f>avgpoinc!BK71</f>
        <v>45864.20498944835</v>
      </c>
      <c r="E78" s="524">
        <f>avgpoinc!BL71</f>
        <v>62939.103748869675</v>
      </c>
      <c r="F78" s="524">
        <f>avgpoinc!BM71</f>
        <v>38245.004926233501</v>
      </c>
      <c r="G78" s="525">
        <f>avgpoinc!BN71</f>
        <v>71702.392630810689</v>
      </c>
      <c r="H78" s="533">
        <f>B78*0.4/'TC5'!B78</f>
        <v>0.45103204250335699</v>
      </c>
      <c r="I78" s="544">
        <f>C78*0.4/'TC5'!B78</f>
        <v>0.47689899802207952</v>
      </c>
      <c r="J78" s="551">
        <f>D78*0.4/'TC5'!C78</f>
        <v>0.45667263865470881</v>
      </c>
      <c r="K78" s="544">
        <f>E78*0.4/'TC5'!D78</f>
        <v>0.47392177581787104</v>
      </c>
      <c r="L78" s="551">
        <f>F78*0.4/'TC5'!E78</f>
        <v>0.48270341753959661</v>
      </c>
      <c r="M78" s="552">
        <f>G78*0.4/'TC5'!F78</f>
        <v>0.4701823890209198</v>
      </c>
    </row>
    <row r="79" spans="1:13" x14ac:dyDescent="0.2">
      <c r="A79" s="67">
        <v>1983</v>
      </c>
      <c r="B79" s="564">
        <f>avgpoinc!BI72</f>
        <v>48042.995234179514</v>
      </c>
      <c r="C79" s="525">
        <f>avgpoinc!BJ72</f>
        <v>50483.65776270115</v>
      </c>
      <c r="D79" s="524">
        <f>avgpoinc!BK72</f>
        <v>46316.45534160894</v>
      </c>
      <c r="E79" s="524">
        <f>avgpoinc!BL72</f>
        <v>62747.747636869106</v>
      </c>
      <c r="F79" s="524">
        <f>avgpoinc!BM72</f>
        <v>39385.920142475814</v>
      </c>
      <c r="G79" s="525">
        <f>avgpoinc!BN72</f>
        <v>72117.028531282776</v>
      </c>
      <c r="H79" s="533">
        <f>B79*0.4/'TC5'!B79</f>
        <v>0.45132994651794434</v>
      </c>
      <c r="I79" s="544">
        <f>C79*0.4/'TC5'!B79</f>
        <v>0.47425824403762817</v>
      </c>
      <c r="J79" s="551">
        <f>D79*0.4/'TC5'!C79</f>
        <v>0.45763841271400452</v>
      </c>
      <c r="K79" s="544">
        <f>E79*0.4/'TC5'!D79</f>
        <v>0.47203561663627625</v>
      </c>
      <c r="L79" s="551">
        <f>F79*0.4/'TC5'!E79</f>
        <v>0.47878450155258184</v>
      </c>
      <c r="M79" s="552">
        <f>G79*0.4/'TC5'!F79</f>
        <v>0.46782174706459029</v>
      </c>
    </row>
    <row r="80" spans="1:13" x14ac:dyDescent="0.2">
      <c r="A80" s="67">
        <v>1984</v>
      </c>
      <c r="B80" s="564">
        <f>avgpoinc!BI73</f>
        <v>50421.634491887293</v>
      </c>
      <c r="C80" s="525">
        <f>avgpoinc!BJ73</f>
        <v>53096.17352088233</v>
      </c>
      <c r="D80" s="524">
        <f>avgpoinc!BK73</f>
        <v>48216.098938586794</v>
      </c>
      <c r="E80" s="524">
        <f>avgpoinc!BL73</f>
        <v>65713.927568853556</v>
      </c>
      <c r="F80" s="524">
        <f>avgpoinc!BM73</f>
        <v>41147.003058144692</v>
      </c>
      <c r="G80" s="525">
        <f>avgpoinc!BN73</f>
        <v>75474.256581143694</v>
      </c>
      <c r="H80" s="533">
        <f>B80*0.4/'TC5'!B80</f>
        <v>0.44408670067787176</v>
      </c>
      <c r="I80" s="544">
        <f>C80*0.4/'TC5'!B80</f>
        <v>0.46764260530471807</v>
      </c>
      <c r="J80" s="551">
        <f>D80*0.4/'TC5'!C80</f>
        <v>0.44834637641906738</v>
      </c>
      <c r="K80" s="544">
        <f>E80*0.4/'TC5'!D80</f>
        <v>0.46447435021400446</v>
      </c>
      <c r="L80" s="551">
        <f>F80*0.4/'TC5'!E80</f>
        <v>0.46844980120658863</v>
      </c>
      <c r="M80" s="552">
        <f>G80*0.4/'TC5'!F80</f>
        <v>0.45931673049926752</v>
      </c>
    </row>
    <row r="81" spans="1:13" x14ac:dyDescent="0.2">
      <c r="A81" s="67">
        <v>1985</v>
      </c>
      <c r="B81" s="564">
        <f>avgpoinc!BI74</f>
        <v>51442.169802476259</v>
      </c>
      <c r="C81" s="525">
        <f>avgpoinc!BJ74</f>
        <v>54144.545608317705</v>
      </c>
      <c r="D81" s="524">
        <f>avgpoinc!BK74</f>
        <v>49089.052865720769</v>
      </c>
      <c r="E81" s="524">
        <f>avgpoinc!BL74</f>
        <v>66929.715214682132</v>
      </c>
      <c r="F81" s="524">
        <f>avgpoinc!BM74</f>
        <v>42141.636543512417</v>
      </c>
      <c r="G81" s="525">
        <f>avgpoinc!BN74</f>
        <v>76563.550603493641</v>
      </c>
      <c r="H81" s="533">
        <f>B81*0.4/'TC5'!B81</f>
        <v>0.44539496302604681</v>
      </c>
      <c r="I81" s="544">
        <f>C81*0.4/'TC5'!B81</f>
        <v>0.46879258751869207</v>
      </c>
      <c r="J81" s="551">
        <f>D81*0.4/'TC5'!C81</f>
        <v>0.44973129034042358</v>
      </c>
      <c r="K81" s="544">
        <f>E81*0.4/'TC5'!D81</f>
        <v>0.46576645970344543</v>
      </c>
      <c r="L81" s="551">
        <f>F81*0.4/'TC5'!E81</f>
        <v>0.46958699822425853</v>
      </c>
      <c r="M81" s="552">
        <f>G81*0.4/'TC5'!F81</f>
        <v>0.46007382869720459</v>
      </c>
    </row>
    <row r="82" spans="1:13" x14ac:dyDescent="0.2">
      <c r="A82" s="67">
        <v>1986</v>
      </c>
      <c r="B82" s="564">
        <f>avgpoinc!BI75</f>
        <v>52791.524067247687</v>
      </c>
      <c r="C82" s="525">
        <f>avgpoinc!BJ75</f>
        <v>55259.20765123381</v>
      </c>
      <c r="D82" s="524">
        <f>avgpoinc!BK75</f>
        <v>50596.113052555993</v>
      </c>
      <c r="E82" s="524">
        <f>avgpoinc!BL75</f>
        <v>68362.851625123934</v>
      </c>
      <c r="F82" s="524">
        <f>avgpoinc!BM75</f>
        <v>43242.237432115304</v>
      </c>
      <c r="G82" s="525">
        <f>avgpoinc!BN75</f>
        <v>77800.548595056578</v>
      </c>
      <c r="H82" s="533">
        <f>B82*0.4/'TC5'!B82</f>
        <v>0.45306363701820379</v>
      </c>
      <c r="I82" s="544">
        <f>C82*0.4/'TC5'!B82</f>
        <v>0.47424161434173584</v>
      </c>
      <c r="J82" s="551">
        <f>D82*0.4/'TC5'!C82</f>
        <v>0.4568855464458465</v>
      </c>
      <c r="K82" s="544">
        <f>E82*0.4/'TC5'!D82</f>
        <v>0.4695618748664856</v>
      </c>
      <c r="L82" s="551">
        <f>F82*0.4/'TC5'!E82</f>
        <v>0.47936716675758356</v>
      </c>
      <c r="M82" s="552">
        <f>G82*0.4/'TC5'!F82</f>
        <v>0.46696367859840388</v>
      </c>
    </row>
    <row r="83" spans="1:13" x14ac:dyDescent="0.2">
      <c r="A83" s="67">
        <v>1987</v>
      </c>
      <c r="B83" s="564">
        <f>avgpoinc!BI76</f>
        <v>53546.834018719805</v>
      </c>
      <c r="C83" s="525">
        <f>avgpoinc!BJ76</f>
        <v>55858.094512440803</v>
      </c>
      <c r="D83" s="524">
        <f>avgpoinc!BK76</f>
        <v>51832.71880846026</v>
      </c>
      <c r="E83" s="524">
        <f>avgpoinc!BL76</f>
        <v>68618.402571437808</v>
      </c>
      <c r="F83" s="524">
        <f>avgpoinc!BM76</f>
        <v>44368.621950585381</v>
      </c>
      <c r="G83" s="525">
        <f>avgpoinc!BN76</f>
        <v>78106.44638634994</v>
      </c>
      <c r="H83" s="533">
        <f>B83*0.4/'TC5'!B83</f>
        <v>0.44604805111885076</v>
      </c>
      <c r="I83" s="544">
        <f>C83*0.4/'TC5'!B83</f>
        <v>0.46530097723007202</v>
      </c>
      <c r="J83" s="551">
        <f>D83*0.4/'TC5'!C83</f>
        <v>0.44944244623184204</v>
      </c>
      <c r="K83" s="544">
        <f>E83*0.4/'TC5'!D83</f>
        <v>0.45997858047485352</v>
      </c>
      <c r="L83" s="551">
        <f>F83*0.4/'TC5'!E83</f>
        <v>0.47557985782623291</v>
      </c>
      <c r="M83" s="552">
        <f>G83*0.4/'TC5'!F83</f>
        <v>0.45858728885650635</v>
      </c>
    </row>
    <row r="84" spans="1:13" x14ac:dyDescent="0.2">
      <c r="A84" s="67">
        <v>1988</v>
      </c>
      <c r="B84" s="564">
        <f>avgpoinc!BI77</f>
        <v>54196.04835857539</v>
      </c>
      <c r="C84" s="525">
        <f>avgpoinc!BJ77</f>
        <v>56416.783581226286</v>
      </c>
      <c r="D84" s="524">
        <f>avgpoinc!BK77</f>
        <v>52712.447593126482</v>
      </c>
      <c r="E84" s="524">
        <f>avgpoinc!BL77</f>
        <v>69088.068021002691</v>
      </c>
      <c r="F84" s="524">
        <f>avgpoinc!BM77</f>
        <v>44907.82133300064</v>
      </c>
      <c r="G84" s="525">
        <f>avgpoinc!BN77</f>
        <v>78596.280611857917</v>
      </c>
      <c r="H84" s="533">
        <f>B84*0.4/'TC5'!B84</f>
        <v>0.43324977159500122</v>
      </c>
      <c r="I84" s="544">
        <f>C84*0.4/'TC5'!B84</f>
        <v>0.45100259780883789</v>
      </c>
      <c r="J84" s="551">
        <f>D84*0.4/'TC5'!C84</f>
        <v>0.43402820825576788</v>
      </c>
      <c r="K84" s="544">
        <f>E84*0.4/'TC5'!D84</f>
        <v>0.44149604439735413</v>
      </c>
      <c r="L84" s="551">
        <f>F84*0.4/'TC5'!E84</f>
        <v>0.46749156713485712</v>
      </c>
      <c r="M84" s="552">
        <f>G84*0.4/'TC5'!F84</f>
        <v>0.44401070475578308</v>
      </c>
    </row>
    <row r="85" spans="1:13" x14ac:dyDescent="0.2">
      <c r="A85" s="72">
        <v>1989</v>
      </c>
      <c r="B85" s="565">
        <f>avgpoinc!BI78</f>
        <v>55179.175158316633</v>
      </c>
      <c r="C85" s="527">
        <f>avgpoinc!BJ78</f>
        <v>57216.750115947209</v>
      </c>
      <c r="D85" s="526">
        <f>avgpoinc!BK78</f>
        <v>53585.133663242414</v>
      </c>
      <c r="E85" s="526">
        <f>avgpoinc!BL78</f>
        <v>69450.319098790045</v>
      </c>
      <c r="F85" s="526">
        <f>avgpoinc!BM78</f>
        <v>46226.041190084026</v>
      </c>
      <c r="G85" s="527">
        <f>avgpoinc!BN78</f>
        <v>79549.812093227913</v>
      </c>
      <c r="H85" s="536">
        <f>B85*0.4/'TC5'!B85</f>
        <v>0.4358578622341156</v>
      </c>
      <c r="I85" s="547">
        <f>C85*0.4/'TC5'!B85</f>
        <v>0.45195257663726807</v>
      </c>
      <c r="J85" s="553">
        <f>D85*0.4/'TC5'!C85</f>
        <v>0.43746361136436457</v>
      </c>
      <c r="K85" s="547">
        <f>E85*0.4/'TC5'!D85</f>
        <v>0.44315421581268311</v>
      </c>
      <c r="L85" s="553">
        <f>F85*0.4/'TC5'!E85</f>
        <v>0.46729719638824452</v>
      </c>
      <c r="M85" s="554">
        <f>G85*0.4/'TC5'!F85</f>
        <v>0.44612210988998413</v>
      </c>
    </row>
    <row r="86" spans="1:13" x14ac:dyDescent="0.2">
      <c r="A86" s="67">
        <v>1990</v>
      </c>
      <c r="B86" s="564">
        <f>avgpoinc!BI79</f>
        <v>55225.461520592064</v>
      </c>
      <c r="C86" s="525">
        <f>avgpoinc!BJ79</f>
        <v>57209.898656965008</v>
      </c>
      <c r="D86" s="524">
        <f>avgpoinc!BK79</f>
        <v>53522.236333619054</v>
      </c>
      <c r="E86" s="524">
        <f>avgpoinc!BL79</f>
        <v>69067.868618042688</v>
      </c>
      <c r="F86" s="524">
        <f>avgpoinc!BM79</f>
        <v>46609.491033647049</v>
      </c>
      <c r="G86" s="525">
        <f>avgpoinc!BN79</f>
        <v>79240.113540980412</v>
      </c>
      <c r="H86" s="533">
        <f>B86*0.4/'TC5'!B86</f>
        <v>0.43660491704940796</v>
      </c>
      <c r="I86" s="544">
        <f>C86*0.4/'TC5'!B86</f>
        <v>0.45229360461235046</v>
      </c>
      <c r="J86" s="551">
        <f>D86*0.4/'TC5'!C86</f>
        <v>0.43720152974128723</v>
      </c>
      <c r="K86" s="544">
        <f>E86*0.4/'TC5'!D86</f>
        <v>0.44242736697196955</v>
      </c>
      <c r="L86" s="551">
        <f>F86*0.4/'TC5'!E86</f>
        <v>0.46976917982101446</v>
      </c>
      <c r="M86" s="552">
        <f>G86*0.4/'TC5'!F86</f>
        <v>0.44608867168426519</v>
      </c>
    </row>
    <row r="87" spans="1:13" x14ac:dyDescent="0.2">
      <c r="A87" s="67">
        <v>1991</v>
      </c>
      <c r="B87" s="564">
        <f>avgpoinc!BI80</f>
        <v>54712.707195720075</v>
      </c>
      <c r="C87" s="525">
        <f>avgpoinc!BJ80</f>
        <v>56592.900245886303</v>
      </c>
      <c r="D87" s="524">
        <f>avgpoinc!BK80</f>
        <v>52779.199817342393</v>
      </c>
      <c r="E87" s="524">
        <f>avgpoinc!BL80</f>
        <v>67429.575933362925</v>
      </c>
      <c r="F87" s="524">
        <f>avgpoinc!BM80</f>
        <v>47022.341205509387</v>
      </c>
      <c r="G87" s="525">
        <f>avgpoinc!BN80</f>
        <v>78099.525777077361</v>
      </c>
      <c r="H87" s="533">
        <f>B87*0.4/'TC5'!B87</f>
        <v>0.4415916502475738</v>
      </c>
      <c r="I87" s="544">
        <f>C87*0.4/'TC5'!B87</f>
        <v>0.4567668735980987</v>
      </c>
      <c r="J87" s="551">
        <f>D87*0.4/'TC5'!C87</f>
        <v>0.44370627403259283</v>
      </c>
      <c r="K87" s="544">
        <f>E87*0.4/'TC5'!D87</f>
        <v>0.4488807618618012</v>
      </c>
      <c r="L87" s="551">
        <f>F87*0.4/'TC5'!E87</f>
        <v>0.4718774557113648</v>
      </c>
      <c r="M87" s="552">
        <f>G87*0.4/'TC5'!F87</f>
        <v>0.45025125145912159</v>
      </c>
    </row>
    <row r="88" spans="1:13" x14ac:dyDescent="0.2">
      <c r="A88" s="67">
        <v>1992</v>
      </c>
      <c r="B88" s="564">
        <f>avgpoinc!BI81</f>
        <v>55373.974399127728</v>
      </c>
      <c r="C88" s="525">
        <f>avgpoinc!BJ81</f>
        <v>57062.719835050324</v>
      </c>
      <c r="D88" s="524">
        <f>avgpoinc!BK81</f>
        <v>53568.922193934151</v>
      </c>
      <c r="E88" s="524">
        <f>avgpoinc!BL81</f>
        <v>67449.478520015764</v>
      </c>
      <c r="F88" s="524">
        <f>avgpoinc!BM81</f>
        <v>47980.317954621343</v>
      </c>
      <c r="G88" s="525">
        <f>avgpoinc!BN81</f>
        <v>78382.520731855417</v>
      </c>
      <c r="H88" s="533">
        <f>B88*0.4/'TC5'!B88</f>
        <v>0.43844562768936152</v>
      </c>
      <c r="I88" s="544">
        <f>C88*0.4/'TC5'!B88</f>
        <v>0.45181694626808167</v>
      </c>
      <c r="J88" s="551">
        <f>D88*0.4/'TC5'!C88</f>
        <v>0.44012820720672602</v>
      </c>
      <c r="K88" s="544">
        <f>E88*0.4/'TC5'!D88</f>
        <v>0.44057255983352661</v>
      </c>
      <c r="L88" s="551">
        <f>F88*0.4/'TC5'!E88</f>
        <v>0.47120016813278198</v>
      </c>
      <c r="M88" s="552">
        <f>G88*0.4/'TC5'!F88</f>
        <v>0.44555872678756714</v>
      </c>
    </row>
    <row r="89" spans="1:13" x14ac:dyDescent="0.2">
      <c r="A89" s="67">
        <v>1993</v>
      </c>
      <c r="B89" s="564">
        <f>avgpoinc!BI82</f>
        <v>56200.7711880395</v>
      </c>
      <c r="C89" s="525">
        <f>avgpoinc!BJ82</f>
        <v>57680.914084529046</v>
      </c>
      <c r="D89" s="524">
        <f>avgpoinc!BK82</f>
        <v>54392.040861039226</v>
      </c>
      <c r="E89" s="524">
        <f>avgpoinc!BL82</f>
        <v>68812.836241056255</v>
      </c>
      <c r="F89" s="524">
        <f>avgpoinc!BM82</f>
        <v>48219.598570553921</v>
      </c>
      <c r="G89" s="525">
        <f>avgpoinc!BN82</f>
        <v>79543.90089475768</v>
      </c>
      <c r="H89" s="533">
        <f>B89*0.4/'TC5'!B89</f>
        <v>0.44124165177345281</v>
      </c>
      <c r="I89" s="544">
        <f>C89*0.4/'TC5'!B89</f>
        <v>0.45286250114440912</v>
      </c>
      <c r="J89" s="551">
        <f>D89*0.4/'TC5'!C89</f>
        <v>0.44250243902206426</v>
      </c>
      <c r="K89" s="544">
        <f>E89*0.4/'TC5'!D89</f>
        <v>0.44489112496376043</v>
      </c>
      <c r="L89" s="551">
        <f>F89*0.4/'TC5'!E89</f>
        <v>0.46972030401229847</v>
      </c>
      <c r="M89" s="552">
        <f>G89*0.4/'TC5'!F89</f>
        <v>0.44888952374458313</v>
      </c>
    </row>
    <row r="90" spans="1:13" x14ac:dyDescent="0.2">
      <c r="A90" s="67">
        <v>1994</v>
      </c>
      <c r="B90" s="564">
        <f>avgpoinc!BI83</f>
        <v>58167.736291832414</v>
      </c>
      <c r="C90" s="525">
        <f>avgpoinc!BJ83</f>
        <v>59551.269075236487</v>
      </c>
      <c r="D90" s="524">
        <f>avgpoinc!BK83</f>
        <v>56134.277678162143</v>
      </c>
      <c r="E90" s="524">
        <f>avgpoinc!BL83</f>
        <v>71066.55723748813</v>
      </c>
      <c r="F90" s="524">
        <f>avgpoinc!BM83</f>
        <v>49654.273195772505</v>
      </c>
      <c r="G90" s="525">
        <f>avgpoinc!BN83</f>
        <v>82036.428021363972</v>
      </c>
      <c r="H90" s="533">
        <f>B90*0.4/'TC5'!B90</f>
        <v>0.44223669171333307</v>
      </c>
      <c r="I90" s="544">
        <f>C90*0.4/'TC5'!B90</f>
        <v>0.45275539159774769</v>
      </c>
      <c r="J90" s="551">
        <f>D90*0.4/'TC5'!C90</f>
        <v>0.44309389591217047</v>
      </c>
      <c r="K90" s="544">
        <f>E90*0.4/'TC5'!D90</f>
        <v>0.44586783647537231</v>
      </c>
      <c r="L90" s="551">
        <f>F90*0.4/'TC5'!E90</f>
        <v>0.46823820471763622</v>
      </c>
      <c r="M90" s="552">
        <f>G90*0.4/'TC5'!F90</f>
        <v>0.44947952032089233</v>
      </c>
    </row>
    <row r="91" spans="1:13" x14ac:dyDescent="0.2">
      <c r="A91" s="67">
        <v>1995</v>
      </c>
      <c r="B91" s="564">
        <f>avgpoinc!BI84</f>
        <v>59156.100989123785</v>
      </c>
      <c r="C91" s="525">
        <f>avgpoinc!BJ84</f>
        <v>60571.804057793706</v>
      </c>
      <c r="D91" s="524">
        <f>avgpoinc!BK84</f>
        <v>56772.867469568548</v>
      </c>
      <c r="E91" s="524">
        <f>avgpoinc!BL84</f>
        <v>71585.7168441463</v>
      </c>
      <c r="F91" s="524">
        <f>avgpoinc!BM84</f>
        <v>50954.99396610877</v>
      </c>
      <c r="G91" s="525">
        <f>avgpoinc!BN84</f>
        <v>83231.745670097473</v>
      </c>
      <c r="H91" s="533">
        <f>B91*0.4/'TC5'!B91</f>
        <v>0.44008508324623113</v>
      </c>
      <c r="I91" s="544">
        <f>C91*0.4/'TC5'!B91</f>
        <v>0.45061704516410828</v>
      </c>
      <c r="J91" s="551">
        <f>D91*0.4/'TC5'!C91</f>
        <v>0.43997696042060852</v>
      </c>
      <c r="K91" s="544">
        <f>E91*0.4/'TC5'!D91</f>
        <v>0.44195041060447693</v>
      </c>
      <c r="L91" s="551">
        <f>F91*0.4/'TC5'!E91</f>
        <v>0.46532249450683599</v>
      </c>
      <c r="M91" s="552">
        <f>G91*0.4/'TC5'!F91</f>
        <v>0.44678398966789257</v>
      </c>
    </row>
    <row r="92" spans="1:13" x14ac:dyDescent="0.2">
      <c r="A92" s="67">
        <v>1996</v>
      </c>
      <c r="B92" s="564">
        <f>avgpoinc!BI85</f>
        <v>60561.453419733647</v>
      </c>
      <c r="C92" s="525">
        <f>avgpoinc!BJ85</f>
        <v>61927.517304915695</v>
      </c>
      <c r="D92" s="524">
        <f>avgpoinc!BK85</f>
        <v>57625.613688460755</v>
      </c>
      <c r="E92" s="524">
        <f>avgpoinc!BL85</f>
        <v>72472.50473220252</v>
      </c>
      <c r="F92" s="524">
        <f>avgpoinc!BM85</f>
        <v>52547.457808502208</v>
      </c>
      <c r="G92" s="525">
        <f>avgpoinc!BN85</f>
        <v>84495.707184887302</v>
      </c>
      <c r="H92" s="533">
        <f>B92*0.4/'TC5'!B92</f>
        <v>0.43675726652145386</v>
      </c>
      <c r="I92" s="544">
        <f>C92*0.4/'TC5'!B92</f>
        <v>0.44660905003547663</v>
      </c>
      <c r="J92" s="551">
        <f>D92*0.4/'TC5'!C92</f>
        <v>0.4369560480117799</v>
      </c>
      <c r="K92" s="544">
        <f>E92*0.4/'TC5'!D92</f>
        <v>0.43793973326683061</v>
      </c>
      <c r="L92" s="551">
        <f>F92*0.4/'TC5'!E92</f>
        <v>0.46132895350456249</v>
      </c>
      <c r="M92" s="552">
        <f>G92*0.4/'TC5'!F92</f>
        <v>0.44265520572662348</v>
      </c>
    </row>
    <row r="93" spans="1:13" x14ac:dyDescent="0.2">
      <c r="A93" s="67">
        <v>1997</v>
      </c>
      <c r="B93" s="564">
        <f>avgpoinc!BI86</f>
        <v>62404.067319980662</v>
      </c>
      <c r="C93" s="525">
        <f>avgpoinc!BJ86</f>
        <v>63820.234360787261</v>
      </c>
      <c r="D93" s="524">
        <f>avgpoinc!BK86</f>
        <v>59167.85012326749</v>
      </c>
      <c r="E93" s="524">
        <f>avgpoinc!BL86</f>
        <v>75235.440445985194</v>
      </c>
      <c r="F93" s="524">
        <f>avgpoinc!BM86</f>
        <v>53803.275637235703</v>
      </c>
      <c r="G93" s="525">
        <f>avgpoinc!BN86</f>
        <v>86849.158466234847</v>
      </c>
      <c r="H93" s="533">
        <f>B93*0.4/'TC5'!B93</f>
        <v>0.43426924943923956</v>
      </c>
      <c r="I93" s="544">
        <f>C93*0.4/'TC5'!B93</f>
        <v>0.44412434101104736</v>
      </c>
      <c r="J93" s="551">
        <f>D93*0.4/'TC5'!C93</f>
        <v>0.43237787485122686</v>
      </c>
      <c r="K93" s="544">
        <f>E93*0.4/'TC5'!D93</f>
        <v>0.43504571914672852</v>
      </c>
      <c r="L93" s="551">
        <f>F93*0.4/'TC5'!E93</f>
        <v>0.45933187007904058</v>
      </c>
      <c r="M93" s="552">
        <f>G93*0.4/'TC5'!F93</f>
        <v>0.43943428993225092</v>
      </c>
    </row>
    <row r="94" spans="1:13" x14ac:dyDescent="0.2">
      <c r="A94" s="67">
        <v>1998</v>
      </c>
      <c r="B94" s="564">
        <f>avgpoinc!BI87</f>
        <v>64696.988610685301</v>
      </c>
      <c r="C94" s="525">
        <f>avgpoinc!BJ87</f>
        <v>66099.617407853482</v>
      </c>
      <c r="D94" s="524">
        <f>avgpoinc!BK87</f>
        <v>61742.333247565039</v>
      </c>
      <c r="E94" s="524">
        <f>avgpoinc!BL87</f>
        <v>77488.578860728114</v>
      </c>
      <c r="F94" s="524">
        <f>avgpoinc!BM87</f>
        <v>56137.516584831013</v>
      </c>
      <c r="G94" s="525">
        <f>avgpoinc!BN87</f>
        <v>89901.061760297656</v>
      </c>
      <c r="H94" s="533">
        <f>B94*0.4/'TC5'!B94</f>
        <v>0.43362575769424433</v>
      </c>
      <c r="I94" s="544">
        <f>C94*0.4/'TC5'!B94</f>
        <v>0.44302675127983093</v>
      </c>
      <c r="J94" s="551">
        <f>D94*0.4/'TC5'!C94</f>
        <v>0.43190020322799677</v>
      </c>
      <c r="K94" s="544">
        <f>E94*0.4/'TC5'!D94</f>
        <v>0.4323973953723908</v>
      </c>
      <c r="L94" s="551">
        <f>F94*0.4/'TC5'!E94</f>
        <v>0.46078327298164362</v>
      </c>
      <c r="M94" s="552">
        <f>G94*0.4/'TC5'!F94</f>
        <v>0.43944558501243586</v>
      </c>
    </row>
    <row r="95" spans="1:13" x14ac:dyDescent="0.2">
      <c r="A95" s="72">
        <v>1999</v>
      </c>
      <c r="B95" s="565">
        <f>avgpoinc!BI88</f>
        <v>66697.088978426371</v>
      </c>
      <c r="C95" s="527">
        <f>avgpoinc!BJ88</f>
        <v>68151.459794009963</v>
      </c>
      <c r="D95" s="526">
        <f>avgpoinc!BK88</f>
        <v>63742.609694927538</v>
      </c>
      <c r="E95" s="526">
        <f>avgpoinc!BL88</f>
        <v>79863.776159294008</v>
      </c>
      <c r="F95" s="526">
        <f>avgpoinc!BM88</f>
        <v>57882.998879351318</v>
      </c>
      <c r="G95" s="527">
        <f>avgpoinc!BN88</f>
        <v>92266.129411641057</v>
      </c>
      <c r="H95" s="536">
        <f>B95*0.4/'TC5'!B95</f>
        <v>0.43385934829711914</v>
      </c>
      <c r="I95" s="547">
        <f>C95*0.4/'TC5'!B95</f>
        <v>0.44331991672515875</v>
      </c>
      <c r="J95" s="553">
        <f>D95*0.4/'TC5'!C95</f>
        <v>0.43147796392440796</v>
      </c>
      <c r="K95" s="547">
        <f>E95*0.4/'TC5'!D95</f>
        <v>0.43155264854431141</v>
      </c>
      <c r="L95" s="553">
        <f>F95*0.4/'TC5'!E95</f>
        <v>0.46228662133216863</v>
      </c>
      <c r="M95" s="554">
        <f>G95*0.4/'TC5'!F95</f>
        <v>0.4395790696144104</v>
      </c>
    </row>
    <row r="96" spans="1:13" x14ac:dyDescent="0.2">
      <c r="A96" s="77">
        <v>2000</v>
      </c>
      <c r="B96" s="566">
        <f>avgpoinc!BI89</f>
        <v>68623.270548036875</v>
      </c>
      <c r="C96" s="529">
        <f>avgpoinc!BJ89</f>
        <v>69922.186718261117</v>
      </c>
      <c r="D96" s="528">
        <f>avgpoinc!BK89</f>
        <v>65460.966343552485</v>
      </c>
      <c r="E96" s="528">
        <f>avgpoinc!BL89</f>
        <v>81735.693846857539</v>
      </c>
      <c r="F96" s="528">
        <f>avgpoinc!BM89</f>
        <v>59514.593100764156</v>
      </c>
      <c r="G96" s="529">
        <f>avgpoinc!BN89</f>
        <v>94778.626439041371</v>
      </c>
      <c r="H96" s="537">
        <f>B96*0.4/'TC5'!B96</f>
        <v>0.43220901489257812</v>
      </c>
      <c r="I96" s="548">
        <f>C96*0.4/'TC5'!B96</f>
        <v>0.44038996100425715</v>
      </c>
      <c r="J96" s="555">
        <f>D96*0.4/'TC5'!C96</f>
        <v>0.43103435635566711</v>
      </c>
      <c r="K96" s="548">
        <f>E96*0.4/'TC5'!D96</f>
        <v>0.42794489860534668</v>
      </c>
      <c r="L96" s="555">
        <f>F96*0.4/'TC5'!E96</f>
        <v>0.46059143543243414</v>
      </c>
      <c r="M96" s="556">
        <f>G96*0.4/'TC5'!F96</f>
        <v>0.43792754411697382</v>
      </c>
    </row>
    <row r="97" spans="1:13" x14ac:dyDescent="0.2">
      <c r="A97" s="67">
        <v>2001</v>
      </c>
      <c r="B97" s="564">
        <f>avgpoinc!BI90</f>
        <v>68371.693634373034</v>
      </c>
      <c r="C97" s="525">
        <f>avgpoinc!BJ90</f>
        <v>69739.055305567148</v>
      </c>
      <c r="D97" s="524">
        <f>avgpoinc!BK90</f>
        <v>65100.898537895875</v>
      </c>
      <c r="E97" s="524">
        <f>avgpoinc!BL90</f>
        <v>81420.471345413374</v>
      </c>
      <c r="F97" s="524">
        <f>avgpoinc!BM90</f>
        <v>59536.681456680402</v>
      </c>
      <c r="G97" s="525">
        <f>avgpoinc!BN90</f>
        <v>94655.030820065018</v>
      </c>
      <c r="H97" s="533">
        <f>B97*0.4/'TC5'!B97</f>
        <v>0.4329179823398589</v>
      </c>
      <c r="I97" s="544">
        <f>C97*0.4/'TC5'!B97</f>
        <v>0.44157588481903071</v>
      </c>
      <c r="J97" s="551">
        <f>D97*0.4/'TC5'!C97</f>
        <v>0.43239077925682062</v>
      </c>
      <c r="K97" s="544">
        <f>E97*0.4/'TC5'!D97</f>
        <v>0.43004855513572682</v>
      </c>
      <c r="L97" s="551">
        <f>F97*0.4/'TC5'!E97</f>
        <v>0.46103036403656</v>
      </c>
      <c r="M97" s="552">
        <f>G97*0.4/'TC5'!F97</f>
        <v>0.43867772817611689</v>
      </c>
    </row>
    <row r="98" spans="1:13" x14ac:dyDescent="0.2">
      <c r="A98" s="67">
        <v>2002</v>
      </c>
      <c r="B98" s="564">
        <f>avgpoinc!BI91</f>
        <v>68014.031091849727</v>
      </c>
      <c r="C98" s="525">
        <f>avgpoinc!BJ91</f>
        <v>69354.003080886279</v>
      </c>
      <c r="D98" s="524">
        <f>avgpoinc!BK91</f>
        <v>65028.121695561706</v>
      </c>
      <c r="E98" s="524">
        <f>avgpoinc!BL91</f>
        <v>80510.812002477061</v>
      </c>
      <c r="F98" s="524">
        <f>avgpoinc!BM91</f>
        <v>59672.955988825612</v>
      </c>
      <c r="G98" s="525">
        <f>avgpoinc!BN91</f>
        <v>93930.000906174813</v>
      </c>
      <c r="H98" s="533">
        <f>B98*0.4/'TC5'!B98</f>
        <v>0.43171408772468572</v>
      </c>
      <c r="I98" s="544">
        <f>C98*0.4/'TC5'!B98</f>
        <v>0.44021946191787731</v>
      </c>
      <c r="J98" s="551">
        <f>D98*0.4/'TC5'!C98</f>
        <v>0.43227666616439819</v>
      </c>
      <c r="K98" s="544">
        <f>E98*0.4/'TC5'!D98</f>
        <v>0.42943137884140009</v>
      </c>
      <c r="L98" s="551">
        <f>F98*0.4/'TC5'!E98</f>
        <v>0.45881238579750061</v>
      </c>
      <c r="M98" s="552">
        <f>G98*0.4/'TC5'!F98</f>
        <v>0.43733853101730341</v>
      </c>
    </row>
    <row r="99" spans="1:13" x14ac:dyDescent="0.2">
      <c r="A99" s="67">
        <v>2003</v>
      </c>
      <c r="B99" s="564">
        <f>avgpoinc!BI92</f>
        <v>68786.702036308445</v>
      </c>
      <c r="C99" s="525">
        <f>avgpoinc!BJ92</f>
        <v>70043.678149734304</v>
      </c>
      <c r="D99" s="524">
        <f>avgpoinc!BK92</f>
        <v>65988.134965988036</v>
      </c>
      <c r="E99" s="524">
        <f>avgpoinc!BL92</f>
        <v>80993.795573110241</v>
      </c>
      <c r="F99" s="524">
        <f>avgpoinc!BM92</f>
        <v>60547.46969475878</v>
      </c>
      <c r="G99" s="525">
        <f>avgpoinc!BN92</f>
        <v>94780.743467946173</v>
      </c>
      <c r="H99" s="533">
        <f>B99*0.4/'TC5'!B99</f>
        <v>0.43235182762145996</v>
      </c>
      <c r="I99" s="544">
        <f>C99*0.4/'TC5'!B99</f>
        <v>0.44025242328643788</v>
      </c>
      <c r="J99" s="551">
        <f>D99*0.4/'TC5'!C99</f>
        <v>0.43266195058822626</v>
      </c>
      <c r="K99" s="544">
        <f>E99*0.4/'TC5'!D99</f>
        <v>0.42967340350151068</v>
      </c>
      <c r="L99" s="551">
        <f>F99*0.4/'TC5'!E99</f>
        <v>0.4584068655967713</v>
      </c>
      <c r="M99" s="552">
        <f>G99*0.4/'TC5'!F99</f>
        <v>0.43679043650627136</v>
      </c>
    </row>
    <row r="100" spans="1:13" x14ac:dyDescent="0.2">
      <c r="A100" s="67">
        <v>2004</v>
      </c>
      <c r="B100" s="564">
        <f>avgpoinc!BI93</f>
        <v>70438.438739727164</v>
      </c>
      <c r="C100" s="525">
        <f>avgpoinc!BJ93</f>
        <v>71801.954348449188</v>
      </c>
      <c r="D100" s="524">
        <f>avgpoinc!BK93</f>
        <v>67622.234409642086</v>
      </c>
      <c r="E100" s="524">
        <f>avgpoinc!BL93</f>
        <v>83073.119159286725</v>
      </c>
      <c r="F100" s="524">
        <f>avgpoinc!BM93</f>
        <v>61985.709297268768</v>
      </c>
      <c r="G100" s="525">
        <f>avgpoinc!BN93</f>
        <v>96828.240976991874</v>
      </c>
      <c r="H100" s="533">
        <f>B100*0.4/'TC5'!B100</f>
        <v>0.4301545917987824</v>
      </c>
      <c r="I100" s="544">
        <f>C100*0.4/'TC5'!B100</f>
        <v>0.43848133087158203</v>
      </c>
      <c r="J100" s="551">
        <f>D100*0.4/'TC5'!C100</f>
        <v>0.42951267957687378</v>
      </c>
      <c r="K100" s="544">
        <f>E100*0.4/'TC5'!D100</f>
        <v>0.42614370584487909</v>
      </c>
      <c r="L100" s="551">
        <f>F100*0.4/'TC5'!E100</f>
        <v>0.45850354433059698</v>
      </c>
      <c r="M100" s="552">
        <f>G100*0.4/'TC5'!F100</f>
        <v>0.43389397859573381</v>
      </c>
    </row>
    <row r="101" spans="1:13" x14ac:dyDescent="0.2">
      <c r="A101" s="67">
        <v>2005</v>
      </c>
      <c r="B101" s="564">
        <f>avgpoinc!BI94</f>
        <v>71535.60334998538</v>
      </c>
      <c r="C101" s="525">
        <f>avgpoinc!BJ94</f>
        <v>72796.999312288855</v>
      </c>
      <c r="D101" s="524">
        <f>avgpoinc!BK94</f>
        <v>68180.943377928124</v>
      </c>
      <c r="E101" s="524">
        <f>avgpoinc!BL94</f>
        <v>84539.959305421289</v>
      </c>
      <c r="F101" s="524">
        <f>avgpoinc!BM94</f>
        <v>62767.204348066924</v>
      </c>
      <c r="G101" s="525">
        <f>avgpoinc!BN94</f>
        <v>97626.700409794183</v>
      </c>
      <c r="H101" s="533">
        <f>B101*0.4/'TC5'!B101</f>
        <v>0.42649495601654058</v>
      </c>
      <c r="I101" s="544">
        <f>C101*0.4/'TC5'!B101</f>
        <v>0.43401539325714117</v>
      </c>
      <c r="J101" s="551">
        <f>D101*0.4/'TC5'!C101</f>
        <v>0.42488861083984375</v>
      </c>
      <c r="K101" s="544">
        <f>E101*0.4/'TC5'!D101</f>
        <v>0.42331001162528992</v>
      </c>
      <c r="L101" s="551">
        <f>F101*0.4/'TC5'!E101</f>
        <v>0.45379862189292913</v>
      </c>
      <c r="M101" s="552">
        <f>G101*0.4/'TC5'!F101</f>
        <v>0.42900827527046215</v>
      </c>
    </row>
    <row r="102" spans="1:13" x14ac:dyDescent="0.2">
      <c r="A102" s="67">
        <v>2006</v>
      </c>
      <c r="B102" s="564">
        <f>avgpoinc!BI95</f>
        <v>73085.205111728559</v>
      </c>
      <c r="C102" s="525">
        <f>avgpoinc!BJ95</f>
        <v>74404.775784845318</v>
      </c>
      <c r="D102" s="524">
        <f>avgpoinc!BK95</f>
        <v>68820.802169422459</v>
      </c>
      <c r="E102" s="524">
        <f>avgpoinc!BL95</f>
        <v>85488.633868738078</v>
      </c>
      <c r="F102" s="524">
        <f>avgpoinc!BM95</f>
        <v>64893.752412032227</v>
      </c>
      <c r="G102" s="525">
        <f>avgpoinc!BN95</f>
        <v>99718.471153289836</v>
      </c>
      <c r="H102" s="533">
        <f>B102*0.4/'TC5'!B102</f>
        <v>0.42597037553787243</v>
      </c>
      <c r="I102" s="544">
        <f>C102*0.4/'TC5'!B102</f>
        <v>0.43366137146949779</v>
      </c>
      <c r="J102" s="551">
        <f>D102*0.4/'TC5'!C102</f>
        <v>0.42276176810264582</v>
      </c>
      <c r="K102" s="544">
        <f>E102*0.4/'TC5'!D102</f>
        <v>0.42084652185440069</v>
      </c>
      <c r="L102" s="551">
        <f>F102*0.4/'TC5'!E102</f>
        <v>0.45485633611679083</v>
      </c>
      <c r="M102" s="552">
        <f>G102*0.4/'TC5'!F102</f>
        <v>0.42839777469635004</v>
      </c>
    </row>
    <row r="103" spans="1:13" x14ac:dyDescent="0.2">
      <c r="A103" s="67">
        <v>2007</v>
      </c>
      <c r="B103" s="564">
        <f>avgpoinc!BI96</f>
        <v>72798.373074654475</v>
      </c>
      <c r="C103" s="525">
        <f>avgpoinc!BJ96</f>
        <v>74106.808482825727</v>
      </c>
      <c r="D103" s="524">
        <f>avgpoinc!BK96</f>
        <v>67954.658879590192</v>
      </c>
      <c r="E103" s="524">
        <f>avgpoinc!BL96</f>
        <v>85038.021780655414</v>
      </c>
      <c r="F103" s="524">
        <f>avgpoinc!BM96</f>
        <v>64710.354911838884</v>
      </c>
      <c r="G103" s="525">
        <f>avgpoinc!BN96</f>
        <v>98853.665197547161</v>
      </c>
      <c r="H103" s="533">
        <f>B103*0.4/'TC5'!B103</f>
        <v>0.42874026298522955</v>
      </c>
      <c r="I103" s="544">
        <f>C103*0.4/'TC5'!B103</f>
        <v>0.43644618988037109</v>
      </c>
      <c r="J103" s="551">
        <f>D103*0.4/'TC5'!C103</f>
        <v>0.42409986257553106</v>
      </c>
      <c r="K103" s="544">
        <f>E103*0.4/'TC5'!D103</f>
        <v>0.42372283339500427</v>
      </c>
      <c r="L103" s="551">
        <f>F103*0.4/'TC5'!E103</f>
        <v>0.45709431171417236</v>
      </c>
      <c r="M103" s="552">
        <f>G103*0.4/'TC5'!F103</f>
        <v>0.43003085255622858</v>
      </c>
    </row>
    <row r="104" spans="1:13" x14ac:dyDescent="0.2">
      <c r="A104" s="67">
        <v>2008</v>
      </c>
      <c r="B104" s="564">
        <f>avgpoinc!BI97</f>
        <v>71225.35243042736</v>
      </c>
      <c r="C104" s="525">
        <f>avgpoinc!BJ97</f>
        <v>72687.430573368722</v>
      </c>
      <c r="D104" s="524">
        <f>avgpoinc!BK97</f>
        <v>66396.209352982609</v>
      </c>
      <c r="E104" s="524">
        <f>avgpoinc!BL97</f>
        <v>82125.125424585131</v>
      </c>
      <c r="F104" s="524">
        <f>avgpoinc!BM97</f>
        <v>64609.047450464772</v>
      </c>
      <c r="G104" s="525">
        <f>avgpoinc!BN97</f>
        <v>96479.911930813687</v>
      </c>
      <c r="H104" s="533">
        <f>B104*0.4/'TC5'!B104</f>
        <v>0.43029901385307312</v>
      </c>
      <c r="I104" s="544">
        <f>C104*0.4/'TC5'!B104</f>
        <v>0.4391319751739502</v>
      </c>
      <c r="J104" s="551">
        <f>D104*0.4/'TC5'!C104</f>
        <v>0.42709821462631231</v>
      </c>
      <c r="K104" s="544">
        <f>E104*0.4/'TC5'!D104</f>
        <v>0.42693436145782482</v>
      </c>
      <c r="L104" s="551">
        <f>F104*0.4/'TC5'!E104</f>
        <v>0.45893093943595881</v>
      </c>
      <c r="M104" s="552">
        <f>G104*0.4/'TC5'!F104</f>
        <v>0.43193992972373951</v>
      </c>
    </row>
    <row r="105" spans="1:13" x14ac:dyDescent="0.2">
      <c r="A105" s="72">
        <v>2009</v>
      </c>
      <c r="B105" s="567">
        <f>avgpoinc!BI98</f>
        <v>68832.770809259091</v>
      </c>
      <c r="C105" s="568">
        <f>avgpoinc!BJ98</f>
        <v>69916.042051195996</v>
      </c>
      <c r="D105" s="526">
        <f>avgpoinc!BK98</f>
        <v>64438.286488757003</v>
      </c>
      <c r="E105" s="526">
        <f>avgpoinc!BL98</f>
        <v>78446.697767308098</v>
      </c>
      <c r="F105" s="526">
        <f>avgpoinc!BM98</f>
        <v>62618.637116315273</v>
      </c>
      <c r="G105" s="527">
        <f>avgpoinc!BN98</f>
        <v>93409.735697567681</v>
      </c>
      <c r="H105" s="536">
        <f>B105*0.4/'TC5'!B105</f>
        <v>0.43523550033569341</v>
      </c>
      <c r="I105" s="547">
        <f>C105*0.4/'TC5'!B105</f>
        <v>0.44208511710166931</v>
      </c>
      <c r="J105" s="557">
        <f>D105*0.4/'TC5'!C105</f>
        <v>0.43214014172554011</v>
      </c>
      <c r="K105" s="558">
        <f>E105*0.4/'TC5'!D105</f>
        <v>0.43097546696662908</v>
      </c>
      <c r="L105" s="553">
        <f>F105*0.4/'TC5'!E105</f>
        <v>0.45978128910064697</v>
      </c>
      <c r="M105" s="554">
        <f>G105*0.4/'TC5'!F105</f>
        <v>0.43718180060386652</v>
      </c>
    </row>
    <row r="106" spans="1:13" x14ac:dyDescent="0.2">
      <c r="A106" s="67">
        <v>2010</v>
      </c>
      <c r="B106" s="569">
        <f>avgpoinc!BI99</f>
        <v>69688.565916811101</v>
      </c>
      <c r="C106" s="570">
        <f>avgpoinc!BJ99</f>
        <v>70891.658245174913</v>
      </c>
      <c r="D106" s="524">
        <f>avgpoinc!BK99</f>
        <v>64330.026084602694</v>
      </c>
      <c r="E106" s="524">
        <f>avgpoinc!BL99</f>
        <v>78894.83725173233</v>
      </c>
      <c r="F106" s="524">
        <f>avgpoinc!BM99</f>
        <v>64010.867513291712</v>
      </c>
      <c r="G106" s="525">
        <f>avgpoinc!BN99</f>
        <v>94026.533893032669</v>
      </c>
      <c r="H106" s="533">
        <f>B106*0.4/'TC5'!B106</f>
        <v>0.42640638351440435</v>
      </c>
      <c r="I106" s="544">
        <f>C106*0.4/'TC5'!B106</f>
        <v>0.43376779556274414</v>
      </c>
      <c r="J106" s="559">
        <f>D106*0.4/'TC5'!C106</f>
        <v>0.42236474156379694</v>
      </c>
      <c r="K106" s="560">
        <f>E106*0.4/'TC5'!D106</f>
        <v>0.42246904969215393</v>
      </c>
      <c r="L106" s="551">
        <f>F106*0.4/'TC5'!E106</f>
        <v>0.45190733671188349</v>
      </c>
      <c r="M106" s="552">
        <f>G106*0.4/'TC5'!F106</f>
        <v>0.42803221940994263</v>
      </c>
    </row>
    <row r="107" spans="1:13" x14ac:dyDescent="0.2">
      <c r="A107" s="67">
        <v>2011</v>
      </c>
      <c r="B107" s="569">
        <f>avgpoinc!BI100</f>
        <v>70550.124441681706</v>
      </c>
      <c r="C107" s="570">
        <f>avgpoinc!BJ100</f>
        <v>71618.614848990328</v>
      </c>
      <c r="D107" s="524">
        <f>avgpoinc!BK100</f>
        <v>65229.604029207534</v>
      </c>
      <c r="E107" s="524">
        <f>avgpoinc!BL100</f>
        <v>81206.093653700387</v>
      </c>
      <c r="F107" s="524">
        <f>avgpoinc!BM100</f>
        <v>63512.659853693927</v>
      </c>
      <c r="G107" s="525">
        <f>avgpoinc!BN100</f>
        <v>94754.271723382859</v>
      </c>
      <c r="H107" s="533">
        <f>B107*0.4/'TC5'!B107</f>
        <v>0.42478537559509272</v>
      </c>
      <c r="I107" s="544">
        <f>C107*0.4/'TC5'!B107</f>
        <v>0.43121880292892445</v>
      </c>
      <c r="J107" s="559">
        <f>D107*0.4/'TC5'!C107</f>
        <v>0.4201200306415559</v>
      </c>
      <c r="K107" s="560">
        <f>E107*0.4/'TC5'!D107</f>
        <v>0.42064207792282093</v>
      </c>
      <c r="L107" s="551">
        <f>F107*0.4/'TC5'!E107</f>
        <v>0.45001745223999023</v>
      </c>
      <c r="M107" s="552">
        <f>G107*0.4/'TC5'!F107</f>
        <v>0.42588910460472112</v>
      </c>
    </row>
    <row r="108" spans="1:13" x14ac:dyDescent="0.2">
      <c r="A108" s="67">
        <v>2012</v>
      </c>
      <c r="B108" s="569">
        <f>avgpoinc!BI101</f>
        <v>71156.177119016531</v>
      </c>
      <c r="C108" s="570">
        <f>avgpoinc!BJ101</f>
        <v>72183.12178672936</v>
      </c>
      <c r="D108" s="524">
        <f>avgpoinc!BK101</f>
        <v>65044.833028638182</v>
      </c>
      <c r="E108" s="524">
        <f>avgpoinc!BL101</f>
        <v>81475.541404882737</v>
      </c>
      <c r="F108" s="524">
        <f>avgpoinc!BM101</f>
        <v>64279.899125469725</v>
      </c>
      <c r="G108" s="525">
        <f>avgpoinc!BN101</f>
        <v>95417.151210143173</v>
      </c>
      <c r="H108" s="533">
        <f>B108*0.4/'TC5'!B108</f>
        <v>0.42013239860534674</v>
      </c>
      <c r="I108" s="544">
        <f>C108*0.4/'TC5'!B108</f>
        <v>0.42619585990905767</v>
      </c>
      <c r="J108" s="559">
        <f>D108*0.4/'TC5'!C108</f>
        <v>0.41383793950080872</v>
      </c>
      <c r="K108" s="560">
        <f>E108*0.4/'TC5'!D108</f>
        <v>0.41480720043182379</v>
      </c>
      <c r="L108" s="551">
        <f>F108*0.4/'TC5'!E108</f>
        <v>0.445524662733078</v>
      </c>
      <c r="M108" s="552">
        <f>G108*0.4/'TC5'!F108</f>
        <v>0.42172300815582281</v>
      </c>
    </row>
    <row r="109" spans="1:13" x14ac:dyDescent="0.2">
      <c r="A109" s="67">
        <v>2013</v>
      </c>
      <c r="B109" s="569">
        <f>avgpoinc!BI102</f>
        <v>71844.788072927084</v>
      </c>
      <c r="C109" s="570">
        <f>avgpoinc!BJ102</f>
        <v>72862.843676189601</v>
      </c>
      <c r="D109" s="524">
        <f>avgpoinc!BK102</f>
        <v>67476.667543144169</v>
      </c>
      <c r="E109" s="524">
        <f>avgpoinc!BL102</f>
        <v>82334.093526213794</v>
      </c>
      <c r="F109" s="524">
        <f>avgpoinc!BM102</f>
        <v>64715.223477540159</v>
      </c>
      <c r="G109" s="525">
        <f>avgpoinc!BN102</f>
        <v>95939.73195485842</v>
      </c>
      <c r="H109" s="533">
        <f>B109*0.4/'TC5'!B109</f>
        <v>0.42344334721565235</v>
      </c>
      <c r="I109" s="544">
        <f>C109*0.4/'TC5'!B109</f>
        <v>0.42944362759590138</v>
      </c>
      <c r="J109" s="559">
        <f>D109*0.4/'TC5'!C109</f>
        <v>0.42326164245605463</v>
      </c>
      <c r="K109" s="560">
        <f>E109*0.4/'TC5'!D109</f>
        <v>0.41752228140830988</v>
      </c>
      <c r="L109" s="551">
        <f>F109*0.4/'TC5'!E109</f>
        <v>0.44813391566276545</v>
      </c>
      <c r="M109" s="552">
        <f>G109*0.4/'TC5'!F109</f>
        <v>0.42282617092132563</v>
      </c>
    </row>
    <row r="110" spans="1:13" x14ac:dyDescent="0.2">
      <c r="A110" s="67">
        <v>2014</v>
      </c>
      <c r="B110" s="569">
        <f>avgpoinc!BI103</f>
        <v>72794.117534641468</v>
      </c>
      <c r="C110" s="570">
        <f>avgpoinc!BJ103</f>
        <v>73744.538152116686</v>
      </c>
      <c r="D110" s="524">
        <f>avgpoinc!BK103</f>
        <v>68330.066924906656</v>
      </c>
      <c r="E110" s="524">
        <f>avgpoinc!BL103</f>
        <v>83371.632793076336</v>
      </c>
      <c r="F110" s="524">
        <f>avgpoinc!BM103</f>
        <v>65481.249956008789</v>
      </c>
      <c r="G110" s="525">
        <f>avgpoinc!BN103</f>
        <v>96425.713273072062</v>
      </c>
      <c r="H110" s="533">
        <f>B110*0.4/'TC5'!B110</f>
        <v>0.42142117023468023</v>
      </c>
      <c r="I110" s="544">
        <f>C110*0.4/'TC5'!B110</f>
        <v>0.42692336440086365</v>
      </c>
      <c r="J110" s="559">
        <f>D110*0.4/'TC5'!C110</f>
        <v>0.42089417576789862</v>
      </c>
      <c r="K110" s="560">
        <f>E110*0.4/'TC5'!D110</f>
        <v>0.41485059261322021</v>
      </c>
      <c r="L110" s="551">
        <f>F110*0.4/'TC5'!E110</f>
        <v>0.44579675793647772</v>
      </c>
      <c r="M110" s="552">
        <f>G110*0.4/'TC5'!F110</f>
        <v>0.41913861036300659</v>
      </c>
    </row>
    <row r="111" spans="1:13" x14ac:dyDescent="0.2">
      <c r="A111" s="67">
        <v>2015</v>
      </c>
      <c r="B111" s="569">
        <f>avgpoinc!BI104</f>
        <v>74352.678725253572</v>
      </c>
      <c r="C111" s="570">
        <f>avgpoinc!BJ104</f>
        <v>75312.93864261586</v>
      </c>
      <c r="D111" s="524">
        <f>avgpoinc!BK104</f>
        <v>69438.275261712959</v>
      </c>
      <c r="E111" s="524">
        <f>avgpoinc!BL104</f>
        <v>84541.686631960576</v>
      </c>
      <c r="F111" s="524">
        <f>avgpoinc!BM104</f>
        <v>67410.406300030852</v>
      </c>
      <c r="G111" s="525">
        <f>avgpoinc!BN104</f>
        <v>98205.529300564929</v>
      </c>
      <c r="H111" s="533">
        <f>B111*0.4/'TC5'!B111</f>
        <v>0.42399588227272039</v>
      </c>
      <c r="I111" s="544">
        <f>C111*0.4/'TC5'!B111</f>
        <v>0.42947176098823558</v>
      </c>
      <c r="J111" s="559">
        <f>D111*0.4/'TC5'!C111</f>
        <v>0.42394551634788513</v>
      </c>
      <c r="K111" s="560">
        <f>E111*0.4/'TC5'!D111</f>
        <v>0.41628447175025945</v>
      </c>
      <c r="L111" s="551">
        <f>F111*0.4/'TC5'!E111</f>
        <v>0.44951879978179937</v>
      </c>
      <c r="M111" s="552">
        <f>G111*0.4/'TC5'!F111</f>
        <v>0.42106997966766369</v>
      </c>
    </row>
    <row r="112" spans="1:13" x14ac:dyDescent="0.2">
      <c r="A112" s="67">
        <v>2016</v>
      </c>
      <c r="B112" s="569">
        <f>avgpoinc!BI105</f>
        <v>74276.969455715458</v>
      </c>
      <c r="C112" s="570">
        <f>avgpoinc!BJ105</f>
        <v>75093.791606314218</v>
      </c>
      <c r="D112" s="524">
        <f>avgpoinc!BK105</f>
        <v>69023.391830378969</v>
      </c>
      <c r="E112" s="524">
        <f>avgpoinc!BL105</f>
        <v>84354.618312037303</v>
      </c>
      <c r="F112" s="524">
        <f>avgpoinc!BM105</f>
        <v>67244.036610793875</v>
      </c>
      <c r="G112" s="525">
        <f>avgpoinc!BN105</f>
        <v>97535.584501902747</v>
      </c>
      <c r="H112" s="533">
        <f>B112*0.4/'TC5'!B112</f>
        <v>0.4263120293617248</v>
      </c>
      <c r="I112" s="544">
        <f>C112*0.4/'TC5'!B112</f>
        <v>0.43100017309188843</v>
      </c>
      <c r="J112" s="559">
        <f>D112*0.4/'TC5'!C112</f>
        <v>0.4268158078193664</v>
      </c>
      <c r="K112" s="560">
        <f>E112*0.4/'TC5'!D112</f>
        <v>0.41851505637168879</v>
      </c>
      <c r="L112" s="551">
        <f>F112*0.4/'TC5'!E112</f>
        <v>0.45031085610389721</v>
      </c>
      <c r="M112" s="552">
        <f>G112*0.4/'TC5'!F112</f>
        <v>0.42281806468963623</v>
      </c>
    </row>
    <row r="113" spans="1:13" x14ac:dyDescent="0.2">
      <c r="A113" s="67">
        <v>2017</v>
      </c>
      <c r="B113" s="569">
        <f>avgpoinc!BI106</f>
        <v>75291.464685589628</v>
      </c>
      <c r="C113" s="570">
        <f>avgpoinc!BJ106</f>
        <v>76468.453373442127</v>
      </c>
      <c r="D113" s="524">
        <f>avgpoinc!BK106</f>
        <v>68372.13084120753</v>
      </c>
      <c r="E113" s="524">
        <f>avgpoinc!BL106</f>
        <v>85986.12521218897</v>
      </c>
      <c r="F113" s="524">
        <f>avgpoinc!BM106</f>
        <v>68362.044538686925</v>
      </c>
      <c r="G113" s="525">
        <f>avgpoinc!BN106</f>
        <v>100788.30744565782</v>
      </c>
      <c r="H113" s="533">
        <f>B113*0.4/'TC5'!B113</f>
        <v>0.42388018965721125</v>
      </c>
      <c r="I113" s="544">
        <f>C113*0.4/'TC5'!B113</f>
        <v>0.43050646781921381</v>
      </c>
      <c r="J113" s="559">
        <f>D113*0.4/'TC5'!C113</f>
        <v>0.41694769263267523</v>
      </c>
      <c r="K113" s="560">
        <f>E113*0.4/'TC5'!D113</f>
        <v>0.4186302125453949</v>
      </c>
      <c r="L113" s="551">
        <f>F113*0.4/'TC5'!E113</f>
        <v>0.45020115375518793</v>
      </c>
      <c r="M113" s="552">
        <f>G113*0.4/'TC5'!F113</f>
        <v>0.42361181974411005</v>
      </c>
    </row>
    <row r="114" spans="1:13" x14ac:dyDescent="0.2">
      <c r="A114" s="67">
        <v>2018</v>
      </c>
      <c r="B114" s="569">
        <f>avgpoinc!BI107</f>
        <v>75935.393268642874</v>
      </c>
      <c r="C114" s="570">
        <f>avgpoinc!BJ107</f>
        <v>77249.723320454112</v>
      </c>
      <c r="D114" s="524">
        <f>avgpoinc!BK107</f>
        <v>68912.739575951651</v>
      </c>
      <c r="E114" s="524">
        <f>avgpoinc!BL107</f>
        <v>86823.143297275499</v>
      </c>
      <c r="F114" s="524">
        <f>avgpoinc!BM107</f>
        <v>69050.701697356781</v>
      </c>
      <c r="G114" s="525">
        <f>avgpoinc!BN107</f>
        <v>101372.21788913052</v>
      </c>
      <c r="H114" s="533">
        <f>B114*0.4/'TC5'!B114</f>
        <v>0.4197456538677215</v>
      </c>
      <c r="I114" s="544">
        <f>C114*0.4/'TC5'!B114</f>
        <v>0.42701083421707148</v>
      </c>
      <c r="J114" s="559">
        <f>D114*0.4/'TC5'!C114</f>
        <v>0.41321986913681025</v>
      </c>
      <c r="K114" s="560">
        <f>E114*0.4/'TC5'!D114</f>
        <v>0.41496682167053223</v>
      </c>
      <c r="L114" s="551">
        <f>F114*0.4/'TC5'!E114</f>
        <v>0.44655027985572815</v>
      </c>
      <c r="M114" s="552">
        <f>G114*0.4/'TC5'!F114</f>
        <v>0.41874280571937561</v>
      </c>
    </row>
    <row r="115" spans="1:13" x14ac:dyDescent="0.2">
      <c r="A115" s="67">
        <v>2019</v>
      </c>
      <c r="B115" s="569">
        <f>avgpoinc!BI108</f>
        <v>76244.755269251211</v>
      </c>
      <c r="C115" s="570">
        <f>avgpoinc!BJ108</f>
        <v>77687.516775840049</v>
      </c>
      <c r="D115" s="524">
        <f>avgpoinc!BK108</f>
        <v>68909.970891712612</v>
      </c>
      <c r="E115" s="524">
        <f>avgpoinc!BL108</f>
        <v>87175.407152314467</v>
      </c>
      <c r="F115" s="524">
        <f>avgpoinc!BM108</f>
        <v>69567.530065612125</v>
      </c>
      <c r="G115" s="525">
        <f>avgpoinc!BN108</f>
        <v>102328.41084277583</v>
      </c>
      <c r="H115" s="533">
        <f>B115*0.4/'TC5'!B115</f>
        <v>0.41854649782180792</v>
      </c>
      <c r="I115" s="544">
        <f>C115*0.4/'TC5'!B115</f>
        <v>0.42646655440330505</v>
      </c>
      <c r="J115" s="559">
        <f>D115*0.4/'TC5'!C115</f>
        <v>0.41167575120925909</v>
      </c>
      <c r="K115" s="560">
        <f>E115*0.4/'TC5'!D115</f>
        <v>0.4143824577331543</v>
      </c>
      <c r="L115" s="551">
        <f>F115*0.4/'TC5'!E115</f>
        <v>0.44607329368591314</v>
      </c>
      <c r="M115" s="552">
        <f>G115*0.4/'TC5'!F115</f>
        <v>0.41763710975646973</v>
      </c>
    </row>
    <row r="116" spans="1:13" ht="17" thickBot="1" x14ac:dyDescent="0.25">
      <c r="A116" s="1105"/>
      <c r="B116" s="1124"/>
      <c r="C116" s="1125"/>
      <c r="D116" s="1107"/>
      <c r="E116" s="1107"/>
      <c r="F116" s="1107"/>
      <c r="G116" s="1108"/>
      <c r="H116" s="1115"/>
      <c r="I116" s="1116"/>
      <c r="J116" s="1117"/>
      <c r="K116" s="1118"/>
      <c r="L116" s="1119"/>
      <c r="M116" s="1120"/>
    </row>
    <row r="117" spans="1:13" ht="17" thickTop="1" x14ac:dyDescent="0.2">
      <c r="A117" s="61"/>
      <c r="B117" s="60"/>
      <c r="C117" s="60"/>
      <c r="D117" s="60"/>
      <c r="E117" s="60"/>
      <c r="F117" s="60"/>
      <c r="G117" s="59"/>
      <c r="H117" s="60"/>
      <c r="I117" s="60"/>
      <c r="J117" s="60"/>
      <c r="K117" s="60"/>
      <c r="L117" s="60"/>
      <c r="M117" s="59"/>
    </row>
    <row r="118" spans="1:13" x14ac:dyDescent="0.2">
      <c r="D118" s="57"/>
      <c r="E118" s="57"/>
      <c r="F118" s="57"/>
      <c r="H118" s="57"/>
      <c r="I118" s="57"/>
      <c r="J118" s="57"/>
      <c r="K118" s="57"/>
      <c r="L118" s="57"/>
    </row>
    <row r="120" spans="1:13" x14ac:dyDescent="0.2">
      <c r="B120" s="945"/>
      <c r="C120" s="945"/>
      <c r="D120" s="945"/>
      <c r="E120" s="945"/>
      <c r="F120" s="945"/>
      <c r="G120" s="945"/>
      <c r="H120" s="945"/>
      <c r="I120" s="945"/>
      <c r="J120" s="945"/>
      <c r="K120" s="945"/>
      <c r="L120" s="945"/>
      <c r="M120" s="945"/>
    </row>
  </sheetData>
  <mergeCells count="3">
    <mergeCell ref="A4:M4"/>
    <mergeCell ref="B7:G7"/>
    <mergeCell ref="H7:M7"/>
  </mergeCells>
  <hyperlinks>
    <hyperlink ref="A1" location="Index!A1" display="Back to index" xr:uid="{00000000-0004-0000-3A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39997558519241921"/>
  </sheetPr>
  <dimension ref="A1:AD119"/>
  <sheetViews>
    <sheetView workbookViewId="0">
      <pane xSplit="1" ySplit="9" topLeftCell="J10" activePane="bottomRight" state="frozen"/>
      <selection activeCell="Y103" sqref="Y103"/>
      <selection pane="topRight" activeCell="Y103" sqref="Y103"/>
      <selection pane="bottomLeft" activeCell="Y103" sqref="Y103"/>
      <selection pane="bottomRight"/>
    </sheetView>
  </sheetViews>
  <sheetFormatPr baseColWidth="10" defaultColWidth="10.83203125" defaultRowHeight="16" x14ac:dyDescent="0.2"/>
  <cols>
    <col min="1" max="1" width="12.6640625" style="102" bestFit="1" customWidth="1"/>
    <col min="2" max="24" width="10.83203125" style="102" customWidth="1"/>
    <col min="25" max="16384" width="10.83203125" style="102"/>
  </cols>
  <sheetData>
    <row r="1" spans="1:30" x14ac:dyDescent="0.2">
      <c r="A1" s="52" t="s">
        <v>36</v>
      </c>
    </row>
    <row r="3" spans="1:30" ht="17" thickBot="1" x14ac:dyDescent="0.25"/>
    <row r="4" spans="1:30" s="130" customFormat="1" ht="25" customHeight="1" thickTop="1" x14ac:dyDescent="0.2">
      <c r="A4" s="1383" t="s">
        <v>71</v>
      </c>
      <c r="B4" s="1384"/>
      <c r="C4" s="1384"/>
      <c r="D4" s="1384"/>
      <c r="E4" s="1384"/>
      <c r="F4" s="1384"/>
      <c r="G4" s="1384"/>
      <c r="H4" s="1384"/>
      <c r="I4" s="1384"/>
      <c r="J4" s="1384"/>
      <c r="K4" s="1384"/>
      <c r="L4" s="1384"/>
      <c r="M4" s="1384"/>
      <c r="N4" s="1384"/>
      <c r="O4" s="1384"/>
      <c r="P4" s="1384"/>
      <c r="Q4" s="1384"/>
      <c r="R4" s="1384"/>
      <c r="S4" s="1384"/>
      <c r="T4" s="1384"/>
      <c r="U4" s="1384"/>
      <c r="V4" s="1384"/>
      <c r="W4" s="1384"/>
      <c r="X4" s="1384"/>
      <c r="Y4" s="1385"/>
    </row>
    <row r="5" spans="1:30" s="131" customFormat="1" x14ac:dyDescent="0.2">
      <c r="A5" s="129"/>
      <c r="B5" s="128"/>
      <c r="C5" s="128"/>
      <c r="D5" s="128"/>
      <c r="E5" s="128"/>
      <c r="F5" s="128"/>
      <c r="G5" s="128"/>
      <c r="H5" s="128"/>
      <c r="I5" s="128"/>
      <c r="J5" s="128"/>
      <c r="K5" s="128"/>
      <c r="L5" s="128"/>
      <c r="M5" s="128"/>
      <c r="N5" s="128"/>
      <c r="O5" s="128"/>
      <c r="P5" s="128"/>
      <c r="Q5" s="128"/>
      <c r="R5" s="128"/>
      <c r="S5" s="128"/>
      <c r="T5" s="128"/>
      <c r="U5" s="128"/>
      <c r="V5" s="128"/>
      <c r="W5" s="128"/>
      <c r="X5" s="128"/>
      <c r="Y5" s="168"/>
    </row>
    <row r="6" spans="1:30" s="131" customFormat="1" x14ac:dyDescent="0.2">
      <c r="A6" s="124"/>
      <c r="B6" s="127" t="s">
        <v>35</v>
      </c>
      <c r="C6" s="127" t="s">
        <v>34</v>
      </c>
      <c r="D6" s="127" t="s">
        <v>33</v>
      </c>
      <c r="E6" s="127" t="s">
        <v>32</v>
      </c>
      <c r="F6" s="127" t="s">
        <v>31</v>
      </c>
      <c r="G6" s="127" t="s">
        <v>30</v>
      </c>
      <c r="H6" s="127" t="s">
        <v>29</v>
      </c>
      <c r="I6" s="167" t="s">
        <v>28</v>
      </c>
      <c r="J6" s="181" t="s">
        <v>27</v>
      </c>
      <c r="K6" s="127" t="s">
        <v>26</v>
      </c>
      <c r="L6" s="127" t="s">
        <v>25</v>
      </c>
      <c r="M6" s="166" t="s">
        <v>24</v>
      </c>
      <c r="N6" s="127" t="s">
        <v>23</v>
      </c>
      <c r="O6" s="127" t="s">
        <v>22</v>
      </c>
      <c r="P6" s="127" t="s">
        <v>21</v>
      </c>
      <c r="Q6" s="127" t="s">
        <v>54</v>
      </c>
      <c r="R6" s="196" t="s">
        <v>53</v>
      </c>
      <c r="S6" s="196" t="s">
        <v>52</v>
      </c>
      <c r="T6" s="196" t="s">
        <v>51</v>
      </c>
      <c r="U6" s="127" t="s">
        <v>50</v>
      </c>
      <c r="V6" s="127" t="s">
        <v>49</v>
      </c>
      <c r="W6" s="196" t="s">
        <v>48</v>
      </c>
      <c r="X6" s="195" t="s">
        <v>47</v>
      </c>
      <c r="Y6" s="194" t="s">
        <v>46</v>
      </c>
    </row>
    <row r="7" spans="1:30" s="131" customFormat="1" ht="31" customHeight="1" x14ac:dyDescent="0.2">
      <c r="A7" s="124"/>
      <c r="B7" s="1388" t="s">
        <v>305</v>
      </c>
      <c r="C7" s="1388"/>
      <c r="D7" s="1388"/>
      <c r="E7" s="1388"/>
      <c r="F7" s="1388"/>
      <c r="G7" s="1388"/>
      <c r="H7" s="1388"/>
      <c r="I7" s="1388"/>
      <c r="J7" s="1388"/>
      <c r="K7" s="1388"/>
      <c r="L7" s="1388"/>
      <c r="M7" s="1388"/>
      <c r="N7" s="1388"/>
      <c r="O7" s="1388"/>
      <c r="P7" s="1388"/>
      <c r="Q7" s="1388"/>
      <c r="R7" s="1388"/>
      <c r="S7" s="1388"/>
      <c r="T7" s="1388"/>
      <c r="U7" s="1388"/>
      <c r="V7" s="1388"/>
      <c r="W7" s="1388"/>
      <c r="X7" s="1388"/>
      <c r="Y7" s="1389"/>
    </row>
    <row r="8" spans="1:30" s="179" customFormat="1" ht="20" customHeight="1" x14ac:dyDescent="0.2">
      <c r="A8" s="126"/>
      <c r="B8" s="1387" t="s">
        <v>45</v>
      </c>
      <c r="C8" s="1387"/>
      <c r="D8" s="1387"/>
      <c r="E8" s="1387"/>
      <c r="F8" s="1387"/>
      <c r="G8" s="1387"/>
      <c r="H8" s="1387"/>
      <c r="I8" s="1387"/>
      <c r="J8" s="1387"/>
      <c r="K8" s="1387"/>
      <c r="L8" s="1387"/>
      <c r="M8" s="1387"/>
      <c r="N8" s="1387"/>
      <c r="O8" s="1387"/>
      <c r="P8" s="1387"/>
      <c r="Q8" s="1387"/>
      <c r="R8" s="1387"/>
      <c r="S8" s="1387"/>
      <c r="T8" s="1387"/>
      <c r="U8" s="1387"/>
      <c r="V8" s="1387"/>
      <c r="W8" s="1387"/>
      <c r="X8" s="1387"/>
      <c r="Y8" s="1390"/>
    </row>
    <row r="9" spans="1:30" ht="69" thickBot="1" x14ac:dyDescent="0.25">
      <c r="A9" s="124"/>
      <c r="B9" s="123" t="s">
        <v>44</v>
      </c>
      <c r="C9" s="409" t="s">
        <v>68</v>
      </c>
      <c r="D9" s="407" t="s">
        <v>42</v>
      </c>
      <c r="E9" s="409" t="s">
        <v>69</v>
      </c>
      <c r="F9" s="407" t="s">
        <v>41</v>
      </c>
      <c r="G9" s="409" t="s">
        <v>70</v>
      </c>
      <c r="H9" s="407" t="s">
        <v>40</v>
      </c>
      <c r="I9" s="407" t="s">
        <v>39</v>
      </c>
      <c r="J9" s="123" t="s">
        <v>9</v>
      </c>
      <c r="K9" s="409" t="s">
        <v>68</v>
      </c>
      <c r="L9" s="407" t="s">
        <v>42</v>
      </c>
      <c r="M9" s="409" t="s">
        <v>69</v>
      </c>
      <c r="N9" s="407" t="s">
        <v>41</v>
      </c>
      <c r="O9" s="409" t="s">
        <v>70</v>
      </c>
      <c r="P9" s="407" t="s">
        <v>40</v>
      </c>
      <c r="Q9" s="407" t="s">
        <v>39</v>
      </c>
      <c r="R9" s="123" t="s">
        <v>8</v>
      </c>
      <c r="S9" s="409" t="s">
        <v>68</v>
      </c>
      <c r="T9" s="407" t="s">
        <v>42</v>
      </c>
      <c r="U9" s="409" t="s">
        <v>69</v>
      </c>
      <c r="V9" s="407" t="s">
        <v>41</v>
      </c>
      <c r="W9" s="409" t="s">
        <v>70</v>
      </c>
      <c r="X9" s="407" t="s">
        <v>40</v>
      </c>
      <c r="Y9" s="162" t="s">
        <v>39</v>
      </c>
      <c r="AB9" s="596" t="s">
        <v>38</v>
      </c>
      <c r="AC9" s="596"/>
      <c r="AD9" s="596"/>
    </row>
    <row r="10" spans="1:30" x14ac:dyDescent="0.2">
      <c r="A10" s="115">
        <v>1913</v>
      </c>
      <c r="B10" s="178">
        <f>compoprinc!AP2</f>
        <v>0.17238609226914639</v>
      </c>
      <c r="C10" s="121">
        <f>compoprinc!AQ2</f>
        <v>6.3655588833630983E-2</v>
      </c>
      <c r="D10" s="121">
        <f>compoprinc!AR2</f>
        <v>1.7102751126430279E-2</v>
      </c>
      <c r="E10" s="121">
        <f>compoprinc!AS2</f>
        <v>1.2267218720926213E-2</v>
      </c>
      <c r="F10" s="121">
        <f>compoprinc!AT2</f>
        <v>2.2113769044296128E-2</v>
      </c>
      <c r="G10" s="121">
        <f>compoprinc!AU2</f>
        <v>5.1340647466533503E-4</v>
      </c>
      <c r="H10" s="121">
        <f>compoprinc!AV2</f>
        <v>1.2960317062742597E-2</v>
      </c>
      <c r="I10" s="193">
        <f>compoprinc!AW2</f>
        <v>4.3773041006454891E-2</v>
      </c>
      <c r="J10" s="178">
        <f>compoprinc!AX2</f>
        <v>9.1392163543049326E-2</v>
      </c>
      <c r="K10" s="121">
        <f>compoprinc!AY2</f>
        <v>3.7488536822742037E-2</v>
      </c>
      <c r="L10" s="121">
        <f>compoprinc!AZ2</f>
        <v>1.0065286859183342E-2</v>
      </c>
      <c r="M10" s="121">
        <f>compoprinc!BA2</f>
        <v>5.3724123276405779E-3</v>
      </c>
      <c r="N10" s="121">
        <f>compoprinc!BB2</f>
        <v>1.1434093510989734E-2</v>
      </c>
      <c r="O10" s="121">
        <f>compoprinc!BC2</f>
        <v>1.9327697037320858E-4</v>
      </c>
      <c r="P10" s="121">
        <f>compoprinc!BD2</f>
        <v>5.0514108927063013E-3</v>
      </c>
      <c r="Q10" s="193">
        <f>compoprinc!BE2</f>
        <v>2.1787146159414142E-2</v>
      </c>
      <c r="R10" s="192">
        <f>compoprinc!BF2</f>
        <v>3.1419863728453776E-2</v>
      </c>
      <c r="S10" s="121">
        <f>compoprinc!BG2</f>
        <v>1.6583176211119474E-2</v>
      </c>
      <c r="T10" s="121">
        <f>compoprinc!BH2</f>
        <v>3.1014099646622362E-3</v>
      </c>
      <c r="U10" s="121">
        <f>compoprinc!BI2</f>
        <v>1.2754464505701961E-3</v>
      </c>
      <c r="V10" s="121">
        <f>compoprinc!BJ2</f>
        <v>3.4048415906437002E-3</v>
      </c>
      <c r="W10" s="121">
        <f>compoprinc!BK2</f>
        <v>3.2821730915982717E-5</v>
      </c>
      <c r="X10" s="121">
        <f>compoprinc!BL2</f>
        <v>8.5032151004139065E-4</v>
      </c>
      <c r="Y10" s="177">
        <f>compoprinc!BM2</f>
        <v>6.1718462705008048E-3</v>
      </c>
      <c r="AB10" s="597">
        <f>B10-SUM(C10:I10)</f>
        <v>0</v>
      </c>
      <c r="AC10" s="597">
        <f>J10-SUM(K10:Q10)</f>
        <v>0</v>
      </c>
      <c r="AD10" s="597">
        <f>R10-SUM(S10:Y10)</f>
        <v>0</v>
      </c>
    </row>
    <row r="11" spans="1:30" x14ac:dyDescent="0.2">
      <c r="A11" s="115">
        <v>1914</v>
      </c>
      <c r="B11" s="106">
        <f>compoprinc!AP3</f>
        <v>0.17859238863622615</v>
      </c>
      <c r="C11" s="114">
        <f>compoprinc!AQ3</f>
        <v>6.3478314199700805E-2</v>
      </c>
      <c r="D11" s="114">
        <f>compoprinc!AR3</f>
        <v>1.8735771111475657E-2</v>
      </c>
      <c r="E11" s="114">
        <f>compoprinc!AS3</f>
        <v>1.3292293792193653E-2</v>
      </c>
      <c r="F11" s="114">
        <f>compoprinc!AT3</f>
        <v>2.4049680887228413E-2</v>
      </c>
      <c r="G11" s="114">
        <f>compoprinc!AU3</f>
        <v>5.3101284312070832E-4</v>
      </c>
      <c r="H11" s="114">
        <f>compoprinc!AV3</f>
        <v>1.2900077002324744E-2</v>
      </c>
      <c r="I11" s="187">
        <f>compoprinc!AW3</f>
        <v>4.5605238800182135E-2</v>
      </c>
      <c r="J11" s="106">
        <f>compoprinc!AX3</f>
        <v>9.3239842026329678E-2</v>
      </c>
      <c r="K11" s="114">
        <f>compoprinc!AY3</f>
        <v>3.7384134887835749E-2</v>
      </c>
      <c r="L11" s="114">
        <f>compoprinc!AZ3</f>
        <v>1.0801576525758817E-2</v>
      </c>
      <c r="M11" s="114">
        <f>compoprinc!BA3</f>
        <v>5.6930517772198555E-3</v>
      </c>
      <c r="N11" s="114">
        <f>compoprinc!BB3</f>
        <v>1.2190852491482169E-2</v>
      </c>
      <c r="O11" s="114">
        <f>compoprinc!BC3</f>
        <v>1.9542501324920977E-4</v>
      </c>
      <c r="P11" s="114">
        <f>compoprinc!BD3</f>
        <v>4.8464976186335983E-3</v>
      </c>
      <c r="Q11" s="187">
        <f>compoprinc!BE3</f>
        <v>2.2128303712150292E-2</v>
      </c>
      <c r="R11" s="186">
        <f>compoprinc!BF3</f>
        <v>3.4462071964488583E-2</v>
      </c>
      <c r="S11" s="114">
        <f>compoprinc!BG3</f>
        <v>1.9149790740749545E-2</v>
      </c>
      <c r="T11" s="114">
        <f>compoprinc!BH3</f>
        <v>3.3092902806783155E-3</v>
      </c>
      <c r="U11" s="114">
        <f>compoprinc!BI3</f>
        <v>1.3369957486929294E-3</v>
      </c>
      <c r="V11" s="114">
        <f>compoprinc!BJ3</f>
        <v>3.6085782529328421E-3</v>
      </c>
      <c r="W11" s="114">
        <f>compoprinc!BK3</f>
        <v>3.293172872038584E-5</v>
      </c>
      <c r="X11" s="114">
        <f>compoprinc!BL3</f>
        <v>8.0573088377670422E-4</v>
      </c>
      <c r="Y11" s="154">
        <f>compoprinc!BM3</f>
        <v>6.2187543289378673E-3</v>
      </c>
      <c r="AB11" s="597">
        <f t="shared" ref="AB11:AB74" si="0">B11-SUM(C11:I11)</f>
        <v>0</v>
      </c>
      <c r="AC11" s="597">
        <f t="shared" ref="AC11:AC74" si="1">J11-SUM(K11:Q11)</f>
        <v>0</v>
      </c>
      <c r="AD11" s="597">
        <f t="shared" ref="AD11:AD74" si="2">R11-SUM(S11:Y11)</f>
        <v>0</v>
      </c>
    </row>
    <row r="12" spans="1:30" x14ac:dyDescent="0.2">
      <c r="A12" s="115">
        <v>1915</v>
      </c>
      <c r="B12" s="106">
        <f>compoprinc!AP4</f>
        <v>0.17363685442221871</v>
      </c>
      <c r="C12" s="114">
        <f>compoprinc!AQ4</f>
        <v>6.3953106464784387E-2</v>
      </c>
      <c r="D12" s="114">
        <f>compoprinc!AR4</f>
        <v>1.7897445416132095E-2</v>
      </c>
      <c r="E12" s="114">
        <f>compoprinc!AS4</f>
        <v>1.3084051366777137E-2</v>
      </c>
      <c r="F12" s="114">
        <f>compoprinc!AT4</f>
        <v>2.2901187743586762E-2</v>
      </c>
      <c r="G12" s="114">
        <f>compoprinc!AU4</f>
        <v>5.2586025886661115E-4</v>
      </c>
      <c r="H12" s="114">
        <f>compoprinc!AV4</f>
        <v>1.2431471018243895E-2</v>
      </c>
      <c r="I12" s="187">
        <f>compoprinc!AW4</f>
        <v>4.2843732153827786E-2</v>
      </c>
      <c r="J12" s="106">
        <f>compoprinc!AX4</f>
        <v>9.6506602083985468E-2</v>
      </c>
      <c r="K12" s="114">
        <f>compoprinc!AY4</f>
        <v>3.7663753184341633E-2</v>
      </c>
      <c r="L12" s="114">
        <f>compoprinc!AZ4</f>
        <v>1.1313094488307343E-2</v>
      </c>
      <c r="M12" s="114">
        <f>compoprinc!BA4</f>
        <v>6.1463620507764376E-3</v>
      </c>
      <c r="N12" s="114">
        <f>compoprinc!BB4</f>
        <v>1.2619920784548325E-2</v>
      </c>
      <c r="O12" s="114">
        <f>compoprinc!BC4</f>
        <v>2.122056806082539E-4</v>
      </c>
      <c r="P12" s="114">
        <f>compoprinc!BD4</f>
        <v>5.4114661762738646E-3</v>
      </c>
      <c r="Q12" s="187">
        <f>compoprinc!BE4</f>
        <v>2.313979971912962E-2</v>
      </c>
      <c r="R12" s="186">
        <f>compoprinc!BF4</f>
        <v>4.2702013177180038E-2</v>
      </c>
      <c r="S12" s="114">
        <f>compoprinc!BG4</f>
        <v>1.8955010049377184E-2</v>
      </c>
      <c r="T12" s="114">
        <f>compoprinc!BH4</f>
        <v>5.0685461824550564E-3</v>
      </c>
      <c r="U12" s="114">
        <f>compoprinc!BI4</f>
        <v>2.2112314885938122E-3</v>
      </c>
      <c r="V12" s="114">
        <f>compoprinc!BJ4</f>
        <v>5.1478854378203837E-3</v>
      </c>
      <c r="W12" s="114">
        <f>compoprinc!BK4</f>
        <v>5.2072557549971096E-5</v>
      </c>
      <c r="X12" s="114">
        <f>compoprinc!BL4</f>
        <v>1.5377784655332917E-3</v>
      </c>
      <c r="Y12" s="154">
        <f>compoprinc!BM4</f>
        <v>9.7294889958503394E-3</v>
      </c>
      <c r="AB12" s="597">
        <f t="shared" si="0"/>
        <v>0</v>
      </c>
      <c r="AC12" s="597">
        <f t="shared" si="1"/>
        <v>0</v>
      </c>
      <c r="AD12" s="597">
        <f t="shared" si="2"/>
        <v>0</v>
      </c>
    </row>
    <row r="13" spans="1:30" x14ac:dyDescent="0.2">
      <c r="A13" s="115">
        <v>1916</v>
      </c>
      <c r="B13" s="106">
        <f>compoprinc!AP5</f>
        <v>0.17933373693952254</v>
      </c>
      <c r="C13" s="105">
        <f>compoprinc!AQ5</f>
        <v>6.8834559702491124E-2</v>
      </c>
      <c r="D13" s="105">
        <f>compoprinc!AR5</f>
        <v>1.7852728887713932E-2</v>
      </c>
      <c r="E13" s="105">
        <f>compoprinc!AS5</f>
        <v>1.3660899378183612E-2</v>
      </c>
      <c r="F13" s="105">
        <f>compoprinc!AT5</f>
        <v>2.1572929427620607E-2</v>
      </c>
      <c r="G13" s="105">
        <f>compoprinc!AU5</f>
        <v>5.0784506858429605E-4</v>
      </c>
      <c r="H13" s="105">
        <f>compoprinc!AV5</f>
        <v>1.449414220343515E-2</v>
      </c>
      <c r="I13" s="183">
        <f>compoprinc!AW5</f>
        <v>4.2410632271493838E-2</v>
      </c>
      <c r="J13" s="106">
        <f>compoprinc!AX5</f>
        <v>0.11295645995817366</v>
      </c>
      <c r="K13" s="105">
        <f>compoprinc!AY5</f>
        <v>5.378156414319591E-2</v>
      </c>
      <c r="L13" s="105">
        <f>compoprinc!AZ5</f>
        <v>1.1318924228432488E-2</v>
      </c>
      <c r="M13" s="105">
        <f>compoprinc!BA5</f>
        <v>6.5235039493088485E-3</v>
      </c>
      <c r="N13" s="105">
        <f>compoprinc!BB5</f>
        <v>1.1927878506622367E-2</v>
      </c>
      <c r="O13" s="105">
        <f>compoprinc!BC5</f>
        <v>2.0451811985976742E-4</v>
      </c>
      <c r="P13" s="105">
        <f>compoprinc!BD5</f>
        <v>6.2186352851536838E-3</v>
      </c>
      <c r="Q13" s="183">
        <f>compoprinc!BE5</f>
        <v>2.2981435725600602E-2</v>
      </c>
      <c r="R13" s="186">
        <f>compoprinc!BF5</f>
        <v>4.9057233241773864E-2</v>
      </c>
      <c r="S13" s="114">
        <f>compoprinc!BG5</f>
        <v>2.658394645808021E-2</v>
      </c>
      <c r="T13" s="114">
        <f>compoprinc!BH5</f>
        <v>4.8204077750980071E-3</v>
      </c>
      <c r="U13" s="114">
        <f>compoprinc!BI5</f>
        <v>2.2516395260806388E-3</v>
      </c>
      <c r="V13" s="114">
        <f>compoprinc!BJ5</f>
        <v>4.6369320500517985E-3</v>
      </c>
      <c r="W13" s="114">
        <f>compoprinc!BK5</f>
        <v>4.7756656822616168E-5</v>
      </c>
      <c r="X13" s="114">
        <f>compoprinc!BL5</f>
        <v>1.6279820853160334E-3</v>
      </c>
      <c r="Y13" s="154">
        <f>compoprinc!BM5</f>
        <v>9.0885686903245666E-3</v>
      </c>
      <c r="AB13" s="597">
        <f t="shared" si="0"/>
        <v>0</v>
      </c>
      <c r="AC13" s="597">
        <f t="shared" si="1"/>
        <v>0</v>
      </c>
      <c r="AD13" s="597">
        <f t="shared" si="2"/>
        <v>0</v>
      </c>
    </row>
    <row r="14" spans="1:30" x14ac:dyDescent="0.2">
      <c r="A14" s="115">
        <v>1917</v>
      </c>
      <c r="B14" s="106">
        <f>compoprinc!AP6</f>
        <v>0.17239879137727177</v>
      </c>
      <c r="C14" s="114">
        <f>compoprinc!AQ6</f>
        <v>8.5168081227968012E-2</v>
      </c>
      <c r="D14" s="114">
        <f>compoprinc!AR6</f>
        <v>2.0494272386422624E-2</v>
      </c>
      <c r="E14" s="114">
        <f>compoprinc!AS6</f>
        <v>9.9125909770454625E-3</v>
      </c>
      <c r="F14" s="114">
        <f>compoprinc!AT6</f>
        <v>1.4129884387441911E-2</v>
      </c>
      <c r="G14" s="114">
        <f>compoprinc!AU6</f>
        <v>5.4741497435619162E-4</v>
      </c>
      <c r="H14" s="114">
        <f>compoprinc!AV6</f>
        <v>1.8046901490685125E-2</v>
      </c>
      <c r="I14" s="187">
        <f>compoprinc!AW6</f>
        <v>2.4099645933352409E-2</v>
      </c>
      <c r="J14" s="106">
        <f>compoprinc!AX6</f>
        <v>0.10128184317613836</v>
      </c>
      <c r="K14" s="114">
        <f>compoprinc!AY6</f>
        <v>5.8382107605257631E-2</v>
      </c>
      <c r="L14" s="114">
        <f>compoprinc!AZ6</f>
        <v>1.292455883837452E-2</v>
      </c>
      <c r="M14" s="114">
        <f>compoprinc!BA6</f>
        <v>3.9639018294419341E-3</v>
      </c>
      <c r="N14" s="114">
        <f>compoprinc!BB6</f>
        <v>6.8288120529763144E-3</v>
      </c>
      <c r="O14" s="114">
        <f>compoprinc!BC6</f>
        <v>2.3183269134786913E-4</v>
      </c>
      <c r="P14" s="114">
        <f>compoprinc!BD6</f>
        <v>8.1683761244845925E-3</v>
      </c>
      <c r="Q14" s="187">
        <f>compoprinc!BE6</f>
        <v>1.0782254034255504E-2</v>
      </c>
      <c r="R14" s="186">
        <f>compoprinc!BF6</f>
        <v>3.9019844718483514E-2</v>
      </c>
      <c r="S14" s="114">
        <f>compoprinc!BG6</f>
        <v>2.4039130620736482E-2</v>
      </c>
      <c r="T14" s="114">
        <f>compoprinc!BH6</f>
        <v>5.6181438834753067E-3</v>
      </c>
      <c r="U14" s="114">
        <f>compoprinc!BI6</f>
        <v>1.0396600575243115E-3</v>
      </c>
      <c r="V14" s="114">
        <f>compoprinc!BJ6</f>
        <v>2.4584219024436269E-3</v>
      </c>
      <c r="W14" s="114">
        <f>compoprinc!BK6</f>
        <v>4.8531354623584756E-5</v>
      </c>
      <c r="X14" s="114">
        <f>compoprinc!BL6</f>
        <v>1.8114750303065063E-3</v>
      </c>
      <c r="Y14" s="154">
        <f>compoprinc!BM6</f>
        <v>4.0044818693736944E-3</v>
      </c>
      <c r="AB14" s="597">
        <f t="shared" si="0"/>
        <v>0</v>
      </c>
      <c r="AC14" s="597">
        <f t="shared" si="1"/>
        <v>0</v>
      </c>
      <c r="AD14" s="597">
        <f t="shared" si="2"/>
        <v>0</v>
      </c>
    </row>
    <row r="15" spans="1:30" x14ac:dyDescent="0.2">
      <c r="A15" s="115">
        <v>1918</v>
      </c>
      <c r="B15" s="106">
        <f>compoprinc!AP7</f>
        <v>0.15332470633841122</v>
      </c>
      <c r="C15" s="114">
        <f>compoprinc!AQ7</f>
        <v>6.8616413486602662E-2</v>
      </c>
      <c r="D15" s="114">
        <f>compoprinc!AR7</f>
        <v>1.8329573078273303E-2</v>
      </c>
      <c r="E15" s="114">
        <f>compoprinc!AS7</f>
        <v>8.3568570118081331E-3</v>
      </c>
      <c r="F15" s="114">
        <f>compoprinc!AT7</f>
        <v>1.3798169839713331E-2</v>
      </c>
      <c r="G15" s="114">
        <f>compoprinc!AU7</f>
        <v>5.1709865489865203E-4</v>
      </c>
      <c r="H15" s="114">
        <f>compoprinc!AV7</f>
        <v>1.9286440402085915E-2</v>
      </c>
      <c r="I15" s="187">
        <f>compoprinc!AW7</f>
        <v>2.4420153865029232E-2</v>
      </c>
      <c r="J15" s="106">
        <f>compoprinc!AX7</f>
        <v>8.313074643275592E-2</v>
      </c>
      <c r="K15" s="114">
        <f>compoprinc!AY7</f>
        <v>4.2167918830585079E-2</v>
      </c>
      <c r="L15" s="114">
        <f>compoprinc!AZ7</f>
        <v>1.1048607421981856E-2</v>
      </c>
      <c r="M15" s="114">
        <f>compoprinc!BA7</f>
        <v>3.030204829513211E-3</v>
      </c>
      <c r="N15" s="114">
        <f>compoprinc!BB7</f>
        <v>6.8392792644744972E-3</v>
      </c>
      <c r="O15" s="114">
        <f>compoprinc!BC7</f>
        <v>2.137720728794636E-4</v>
      </c>
      <c r="P15" s="114">
        <f>compoprinc!BD7</f>
        <v>8.4361992328418102E-3</v>
      </c>
      <c r="Q15" s="187">
        <f>compoprinc!BE7</f>
        <v>1.1394764780479997E-2</v>
      </c>
      <c r="R15" s="186">
        <f>compoprinc!BF7</f>
        <v>2.8590764612661038E-2</v>
      </c>
      <c r="S15" s="114">
        <f>compoprinc!BG7</f>
        <v>1.4415193001749104E-2</v>
      </c>
      <c r="T15" s="114">
        <f>compoprinc!BH7</f>
        <v>4.5309320937091165E-3</v>
      </c>
      <c r="U15" s="114">
        <f>compoprinc!BI7</f>
        <v>7.3007470414507855E-4</v>
      </c>
      <c r="V15" s="114">
        <f>compoprinc!BJ7</f>
        <v>2.6373170443372285E-3</v>
      </c>
      <c r="W15" s="114">
        <f>compoprinc!BK7</f>
        <v>3.9876654312166361E-5</v>
      </c>
      <c r="X15" s="114">
        <f>compoprinc!BL7</f>
        <v>1.6124193756956063E-3</v>
      </c>
      <c r="Y15" s="154">
        <f>compoprinc!BM7</f>
        <v>4.6249517387127407E-3</v>
      </c>
      <c r="AB15" s="597">
        <f t="shared" si="0"/>
        <v>0</v>
      </c>
      <c r="AC15" s="597">
        <f t="shared" si="1"/>
        <v>0</v>
      </c>
      <c r="AD15" s="597">
        <f t="shared" si="2"/>
        <v>0</v>
      </c>
    </row>
    <row r="16" spans="1:30" x14ac:dyDescent="0.2">
      <c r="A16" s="120">
        <v>1919</v>
      </c>
      <c r="B16" s="109">
        <f>compoprinc!AP8</f>
        <v>0.16722379381522551</v>
      </c>
      <c r="C16" s="116">
        <f>compoprinc!AQ8</f>
        <v>6.9299501380824524E-2</v>
      </c>
      <c r="D16" s="116">
        <f>compoprinc!AR8</f>
        <v>2.3119715932987485E-2</v>
      </c>
      <c r="E16" s="116">
        <f>compoprinc!AS8</f>
        <v>8.6654026571688116E-3</v>
      </c>
      <c r="F16" s="116">
        <f>compoprinc!AT8</f>
        <v>1.6323309234693127E-2</v>
      </c>
      <c r="G16" s="116">
        <f>compoprinc!AU8</f>
        <v>5.4151413178040158E-4</v>
      </c>
      <c r="H16" s="116">
        <f>compoprinc!AV8</f>
        <v>1.7900776932982559E-2</v>
      </c>
      <c r="I16" s="189">
        <f>compoprinc!AW8</f>
        <v>3.1373573544788577E-2</v>
      </c>
      <c r="J16" s="109">
        <f>compoprinc!AX8</f>
        <v>8.8386579078717373E-2</v>
      </c>
      <c r="K16" s="116">
        <f>compoprinc!AY8</f>
        <v>3.9958047263722152E-2</v>
      </c>
      <c r="L16" s="116">
        <f>compoprinc!AZ8</f>
        <v>1.3344006460266218E-2</v>
      </c>
      <c r="M16" s="116">
        <f>compoprinc!BA8</f>
        <v>3.3307256513436887E-3</v>
      </c>
      <c r="N16" s="116">
        <f>compoprinc!BB8</f>
        <v>8.479356507468153E-3</v>
      </c>
      <c r="O16" s="116">
        <f>compoprinc!BC8</f>
        <v>2.1365958151584459E-4</v>
      </c>
      <c r="P16" s="116">
        <f>compoprinc!BD8</f>
        <v>7.3625532284880132E-3</v>
      </c>
      <c r="Q16" s="189">
        <f>compoprinc!BE8</f>
        <v>1.5698230385913302E-2</v>
      </c>
      <c r="R16" s="188">
        <f>compoprinc!BF8</f>
        <v>2.8716810704387249E-2</v>
      </c>
      <c r="S16" s="116">
        <f>compoprinc!BG8</f>
        <v>1.2573349184029192E-2</v>
      </c>
      <c r="T16" s="116">
        <f>compoprinc!BH8</f>
        <v>5.0356530939293298E-3</v>
      </c>
      <c r="U16" s="116">
        <f>compoprinc!BI8</f>
        <v>7.8941443936918557E-4</v>
      </c>
      <c r="V16" s="116">
        <f>compoprinc!BJ8</f>
        <v>3.1113273617765147E-3</v>
      </c>
      <c r="W16" s="116">
        <f>compoprinc!BK8</f>
        <v>3.7635734011577079E-5</v>
      </c>
      <c r="X16" s="116">
        <f>compoprinc!BL8</f>
        <v>1.3054508612455103E-3</v>
      </c>
      <c r="Y16" s="156">
        <f>compoprinc!BM8</f>
        <v>5.8639800300259344E-3</v>
      </c>
      <c r="AB16" s="597">
        <f t="shared" si="0"/>
        <v>0</v>
      </c>
      <c r="AC16" s="597">
        <f t="shared" si="1"/>
        <v>0</v>
      </c>
      <c r="AD16" s="597">
        <f t="shared" si="2"/>
        <v>0</v>
      </c>
    </row>
    <row r="17" spans="1:30" x14ac:dyDescent="0.2">
      <c r="A17" s="115">
        <v>1920</v>
      </c>
      <c r="B17" s="106">
        <f>compoprinc!AP9</f>
        <v>0.1433876797066779</v>
      </c>
      <c r="C17" s="114">
        <f>compoprinc!AQ9</f>
        <v>5.8096386206516297E-2</v>
      </c>
      <c r="D17" s="114">
        <f>compoprinc!AR9</f>
        <v>1.8392616411726227E-2</v>
      </c>
      <c r="E17" s="114">
        <f>compoprinc!AS9</f>
        <v>8.0325365457157329E-3</v>
      </c>
      <c r="F17" s="114">
        <f>compoprinc!AT9</f>
        <v>1.4209643816513236E-2</v>
      </c>
      <c r="G17" s="114">
        <f>compoprinc!AU9</f>
        <v>5.1258223834658989E-4</v>
      </c>
      <c r="H17" s="114">
        <f>compoprinc!AV9</f>
        <v>1.7604520484837599E-2</v>
      </c>
      <c r="I17" s="187">
        <f>compoprinc!AW9</f>
        <v>2.6539394003022243E-2</v>
      </c>
      <c r="J17" s="106">
        <f>compoprinc!AX9</f>
        <v>6.8503566251600478E-2</v>
      </c>
      <c r="K17" s="114">
        <f>compoprinc!AY9</f>
        <v>3.0174139253862083E-2</v>
      </c>
      <c r="L17" s="114">
        <f>compoprinc!AZ9</f>
        <v>9.6450451291753142E-3</v>
      </c>
      <c r="M17" s="114">
        <f>compoprinc!BA9</f>
        <v>3.1833877489708669E-3</v>
      </c>
      <c r="N17" s="114">
        <f>compoprinc!BB9</f>
        <v>6.8233486515066203E-3</v>
      </c>
      <c r="O17" s="114">
        <f>compoprinc!BC9</f>
        <v>1.9025546277350459E-4</v>
      </c>
      <c r="P17" s="114">
        <f>compoprinc!BD9</f>
        <v>6.6468199605839934E-3</v>
      </c>
      <c r="Q17" s="187">
        <f>compoprinc!BE9</f>
        <v>1.1840570044728113E-2</v>
      </c>
      <c r="R17" s="186">
        <f>compoprinc!BF9</f>
        <v>1.9004647786571998E-2</v>
      </c>
      <c r="S17" s="114">
        <f>compoprinc!BG9</f>
        <v>7.8769046819336299E-3</v>
      </c>
      <c r="T17" s="114">
        <f>compoprinc!BH9</f>
        <v>3.0822682535492714E-3</v>
      </c>
      <c r="U17" s="114">
        <f>compoprinc!BI9</f>
        <v>7.6266153467410055E-4</v>
      </c>
      <c r="V17" s="114">
        <f>compoprinc!BJ9</f>
        <v>2.2702947524746429E-3</v>
      </c>
      <c r="W17" s="114">
        <f>compoprinc!BK9</f>
        <v>3.1620988994844474E-5</v>
      </c>
      <c r="X17" s="114">
        <f>compoprinc!BL9</f>
        <v>1.0847690106466469E-3</v>
      </c>
      <c r="Y17" s="154">
        <f>compoprinc!BM9</f>
        <v>3.896128564298862E-3</v>
      </c>
      <c r="AB17" s="597">
        <f t="shared" si="0"/>
        <v>0</v>
      </c>
      <c r="AC17" s="597">
        <f t="shared" si="1"/>
        <v>0</v>
      </c>
      <c r="AD17" s="597">
        <f t="shared" si="2"/>
        <v>0</v>
      </c>
    </row>
    <row r="18" spans="1:30" x14ac:dyDescent="0.2">
      <c r="A18" s="115">
        <v>1921</v>
      </c>
      <c r="B18" s="106">
        <f>compoprinc!AP10</f>
        <v>0.14500994464554162</v>
      </c>
      <c r="C18" s="114">
        <f>compoprinc!AQ10</f>
        <v>4.9391580528716353E-2</v>
      </c>
      <c r="D18" s="114">
        <f>compoprinc!AR10</f>
        <v>2.2553898622177569E-2</v>
      </c>
      <c r="E18" s="114">
        <f>compoprinc!AS10</f>
        <v>1.0058600171909805E-2</v>
      </c>
      <c r="F18" s="114">
        <f>compoprinc!AT10</f>
        <v>1.4908353778893935E-2</v>
      </c>
      <c r="G18" s="114">
        <f>compoprinc!AU10</f>
        <v>7.6669382778980224E-4</v>
      </c>
      <c r="H18" s="114">
        <f>compoprinc!AV10</f>
        <v>2.1426097459042833E-2</v>
      </c>
      <c r="I18" s="187">
        <f>compoprinc!AW10</f>
        <v>2.5904720257011338E-2</v>
      </c>
      <c r="J18" s="106">
        <f>compoprinc!AX10</f>
        <v>6.9438289370508444E-2</v>
      </c>
      <c r="K18" s="114">
        <f>compoprinc!AY10</f>
        <v>2.7735085244706744E-2</v>
      </c>
      <c r="L18" s="114">
        <f>compoprinc!AZ10</f>
        <v>1.1364402231684228E-2</v>
      </c>
      <c r="M18" s="114">
        <f>compoprinc!BA10</f>
        <v>3.8169774235789333E-3</v>
      </c>
      <c r="N18" s="114">
        <f>compoprinc!BB10</f>
        <v>7.0687355288444808E-3</v>
      </c>
      <c r="O18" s="114">
        <f>compoprinc!BC10</f>
        <v>2.7902402871465539E-4</v>
      </c>
      <c r="P18" s="114">
        <f>compoprinc!BD10</f>
        <v>7.8322066404010217E-3</v>
      </c>
      <c r="Q18" s="187">
        <f>compoprinc!BE10</f>
        <v>1.1341858272578394E-2</v>
      </c>
      <c r="R18" s="186">
        <f>compoprinc!BF10</f>
        <v>1.9201952882802843E-2</v>
      </c>
      <c r="S18" s="114">
        <f>compoprinc!BG10</f>
        <v>7.9356386415445467E-3</v>
      </c>
      <c r="T18" s="114">
        <f>compoprinc!BH10</f>
        <v>3.1797449350719769E-3</v>
      </c>
      <c r="U18" s="114">
        <f>compoprinc!BI10</f>
        <v>8.3412108423733266E-4</v>
      </c>
      <c r="V18" s="114">
        <f>compoprinc!BJ10</f>
        <v>2.2844680844792339E-3</v>
      </c>
      <c r="W18" s="114">
        <f>compoprinc!BK10</f>
        <v>4.8011549688800281E-5</v>
      </c>
      <c r="X18" s="114">
        <f>compoprinc!BL10</f>
        <v>1.3440360101056145E-3</v>
      </c>
      <c r="Y18" s="154">
        <f>compoprinc!BM10</f>
        <v>3.5759325776753303E-3</v>
      </c>
      <c r="AB18" s="597">
        <f t="shared" si="0"/>
        <v>0</v>
      </c>
      <c r="AC18" s="597">
        <f t="shared" si="1"/>
        <v>0</v>
      </c>
      <c r="AD18" s="597">
        <f t="shared" si="2"/>
        <v>0</v>
      </c>
    </row>
    <row r="19" spans="1:30" x14ac:dyDescent="0.2">
      <c r="A19" s="115">
        <v>1922</v>
      </c>
      <c r="B19" s="106">
        <f>compoprinc!AP11</f>
        <v>0.14100657620955553</v>
      </c>
      <c r="C19" s="114">
        <f>compoprinc!AQ11</f>
        <v>3.9081961171052004E-2</v>
      </c>
      <c r="D19" s="114">
        <f>compoprinc!AR11</f>
        <v>2.5020890085273098E-2</v>
      </c>
      <c r="E19" s="114">
        <f>compoprinc!AS11</f>
        <v>1.4060988425248536E-2</v>
      </c>
      <c r="F19" s="114">
        <f>compoprinc!AT11</f>
        <v>1.4941280973613457E-2</v>
      </c>
      <c r="G19" s="114">
        <f>compoprinc!AU11</f>
        <v>7.3008075067998457E-4</v>
      </c>
      <c r="H19" s="114">
        <f>compoprinc!AV11</f>
        <v>2.0750961883485075E-2</v>
      </c>
      <c r="I19" s="187">
        <f>compoprinc!AW11</f>
        <v>2.6420412920203386E-2</v>
      </c>
      <c r="J19" s="106">
        <f>compoprinc!AX11</f>
        <v>6.8674959213696096E-2</v>
      </c>
      <c r="K19" s="114">
        <f>compoprinc!AY11</f>
        <v>2.3336040240236413E-2</v>
      </c>
      <c r="L19" s="114">
        <f>compoprinc!AZ11</f>
        <v>1.283292511468105E-2</v>
      </c>
      <c r="M19" s="114">
        <f>compoprinc!BA11</f>
        <v>6.1535619704477873E-3</v>
      </c>
      <c r="N19" s="114">
        <f>compoprinc!BB11</f>
        <v>7.0151857264236046E-3</v>
      </c>
      <c r="O19" s="114">
        <f>compoprinc!BC11</f>
        <v>2.6781467768263777E-4</v>
      </c>
      <c r="P19" s="114">
        <f>compoprinc!BD11</f>
        <v>7.6765452340156089E-3</v>
      </c>
      <c r="Q19" s="187">
        <f>compoprinc!BE11</f>
        <v>1.1392886250208999E-2</v>
      </c>
      <c r="R19" s="186">
        <f>compoprinc!BF11</f>
        <v>2.1059264450204413E-2</v>
      </c>
      <c r="S19" s="114">
        <f>compoprinc!BG11</f>
        <v>8.1085608619195018E-3</v>
      </c>
      <c r="T19" s="114">
        <f>compoprinc!BH11</f>
        <v>3.8707046798511363E-3</v>
      </c>
      <c r="U19" s="114">
        <f>compoprinc!BI11</f>
        <v>1.8319548613995862E-3</v>
      </c>
      <c r="V19" s="114">
        <f>compoprinc!BJ11</f>
        <v>2.2610896787095104E-3</v>
      </c>
      <c r="W19" s="114">
        <f>compoprinc!BK11</f>
        <v>4.7201026550401015E-5</v>
      </c>
      <c r="X19" s="114">
        <f>compoprinc!BL11</f>
        <v>1.3621800085251276E-3</v>
      </c>
      <c r="Y19" s="154">
        <f>compoprinc!BM11</f>
        <v>3.5775733332491502E-3</v>
      </c>
      <c r="AB19" s="597">
        <f t="shared" si="0"/>
        <v>0</v>
      </c>
      <c r="AC19" s="597">
        <f t="shared" si="1"/>
        <v>0</v>
      </c>
      <c r="AD19" s="597">
        <f t="shared" si="2"/>
        <v>0</v>
      </c>
    </row>
    <row r="20" spans="1:30" x14ac:dyDescent="0.2">
      <c r="A20" s="115">
        <v>1923</v>
      </c>
      <c r="B20" s="106">
        <f>compoprinc!AP12</f>
        <v>0.1348608248557478</v>
      </c>
      <c r="C20" s="114">
        <f>compoprinc!AQ12</f>
        <v>5.7820591210227597E-2</v>
      </c>
      <c r="D20" s="114">
        <f>compoprinc!AR12</f>
        <v>1.7870452862140167E-2</v>
      </c>
      <c r="E20" s="114">
        <f>compoprinc!AS12</f>
        <v>9.6967460061261716E-3</v>
      </c>
      <c r="F20" s="114">
        <f>compoprinc!AT12</f>
        <v>1.1107666276756847E-2</v>
      </c>
      <c r="G20" s="114">
        <f>compoprinc!AU12</f>
        <v>6.7868348171412683E-4</v>
      </c>
      <c r="H20" s="114">
        <f>compoprinc!AV12</f>
        <v>1.9632807153593248E-2</v>
      </c>
      <c r="I20" s="187">
        <f>compoprinc!AW12</f>
        <v>1.8053877865189628E-2</v>
      </c>
      <c r="J20" s="106">
        <f>compoprinc!AX12</f>
        <v>6.5623797781067125E-2</v>
      </c>
      <c r="K20" s="114">
        <f>compoprinc!AY12</f>
        <v>3.3774944172886671E-2</v>
      </c>
      <c r="L20" s="114">
        <f>compoprinc!AZ12</f>
        <v>8.8944422325972668E-3</v>
      </c>
      <c r="M20" s="114">
        <f>compoprinc!BA12</f>
        <v>3.9368397789789102E-3</v>
      </c>
      <c r="N20" s="114">
        <f>compoprinc!BB12</f>
        <v>4.8699319201003831E-3</v>
      </c>
      <c r="O20" s="114">
        <f>compoprinc!BC12</f>
        <v>2.4459874642246518E-4</v>
      </c>
      <c r="P20" s="114">
        <f>compoprinc!BD12</f>
        <v>7.0892422171618327E-3</v>
      </c>
      <c r="Q20" s="187">
        <f>compoprinc!BE12</f>
        <v>6.8137987129195977E-3</v>
      </c>
      <c r="R20" s="186">
        <f>compoprinc!BF12</f>
        <v>1.9754534485382978E-2</v>
      </c>
      <c r="S20" s="114">
        <f>compoprinc!BG12</f>
        <v>1.1450856962129226E-2</v>
      </c>
      <c r="T20" s="114">
        <f>compoprinc!BH12</f>
        <v>2.645152328069186E-3</v>
      </c>
      <c r="U20" s="114">
        <f>compoprinc!BI12</f>
        <v>1.0357600966129036E-3</v>
      </c>
      <c r="V20" s="114">
        <f>compoprinc!BJ12</f>
        <v>1.4269148031310077E-3</v>
      </c>
      <c r="W20" s="114">
        <f>compoprinc!BK12</f>
        <v>4.5381035684298064E-5</v>
      </c>
      <c r="X20" s="114">
        <f>compoprinc!BL12</f>
        <v>1.3530973149344686E-3</v>
      </c>
      <c r="Y20" s="154">
        <f>compoprinc!BM12</f>
        <v>1.797371944821889E-3</v>
      </c>
      <c r="AB20" s="597">
        <f t="shared" si="0"/>
        <v>0</v>
      </c>
      <c r="AC20" s="597">
        <f t="shared" si="1"/>
        <v>0</v>
      </c>
      <c r="AD20" s="597">
        <f t="shared" si="2"/>
        <v>0</v>
      </c>
    </row>
    <row r="21" spans="1:30" x14ac:dyDescent="0.2">
      <c r="A21" s="115">
        <v>1924</v>
      </c>
      <c r="B21" s="106">
        <f>compoprinc!AP13</f>
        <v>0.14113431642203972</v>
      </c>
      <c r="C21" s="114">
        <f>compoprinc!AQ13</f>
        <v>5.5873752280543511E-2</v>
      </c>
      <c r="D21" s="114">
        <f>compoprinc!AR13</f>
        <v>1.9443599712623827E-2</v>
      </c>
      <c r="E21" s="114">
        <f>compoprinc!AS13</f>
        <v>1.0172770603721987E-2</v>
      </c>
      <c r="F21" s="114">
        <f>compoprinc!AT13</f>
        <v>1.2330441107939034E-2</v>
      </c>
      <c r="G21" s="114">
        <f>compoprinc!AU13</f>
        <v>8.2686058360604414E-4</v>
      </c>
      <c r="H21" s="114">
        <f>compoprinc!AV13</f>
        <v>2.1784388070768552E-2</v>
      </c>
      <c r="I21" s="187">
        <f>compoprinc!AW13</f>
        <v>2.070250406283675E-2</v>
      </c>
      <c r="J21" s="106">
        <f>compoprinc!AX13</f>
        <v>6.8878353780832832E-2</v>
      </c>
      <c r="K21" s="114">
        <f>compoprinc!AY13</f>
        <v>3.3582580630561715E-2</v>
      </c>
      <c r="L21" s="114">
        <f>compoprinc!AZ13</f>
        <v>9.8329577473965264E-3</v>
      </c>
      <c r="M21" s="114">
        <f>compoprinc!BA13</f>
        <v>4.0939239396365458E-3</v>
      </c>
      <c r="N21" s="114">
        <f>compoprinc!BB13</f>
        <v>5.2880624342128337E-3</v>
      </c>
      <c r="O21" s="114">
        <f>compoprinc!BC13</f>
        <v>3.0647326058963736E-4</v>
      </c>
      <c r="P21" s="114">
        <f>compoprinc!BD13</f>
        <v>8.1638818375108536E-3</v>
      </c>
      <c r="Q21" s="187">
        <f>compoprinc!BE13</f>
        <v>7.6104739309247335E-3</v>
      </c>
      <c r="R21" s="186">
        <f>compoprinc!BF13</f>
        <v>2.08589863465625E-2</v>
      </c>
      <c r="S21" s="114">
        <f>compoprinc!BG13</f>
        <v>1.1381546374499922E-2</v>
      </c>
      <c r="T21" s="114">
        <f>compoprinc!BH13</f>
        <v>2.9504498198335192E-3</v>
      </c>
      <c r="U21" s="114">
        <f>compoprinc!BI13</f>
        <v>1.0975999854893048E-3</v>
      </c>
      <c r="V21" s="114">
        <f>compoprinc!BJ13</f>
        <v>1.5905128074761691E-3</v>
      </c>
      <c r="W21" s="114">
        <f>compoprinc!BK13</f>
        <v>5.9935925654492992E-5</v>
      </c>
      <c r="X21" s="114">
        <f>compoprinc!BL13</f>
        <v>1.6624193334844907E-3</v>
      </c>
      <c r="Y21" s="154">
        <f>compoprinc!BM13</f>
        <v>2.1165221001245996E-3</v>
      </c>
      <c r="AB21" s="597">
        <f t="shared" si="0"/>
        <v>0</v>
      </c>
      <c r="AC21" s="597">
        <f t="shared" si="1"/>
        <v>0</v>
      </c>
      <c r="AD21" s="597">
        <f t="shared" si="2"/>
        <v>0</v>
      </c>
    </row>
    <row r="22" spans="1:30" x14ac:dyDescent="0.2">
      <c r="A22" s="115">
        <v>1925</v>
      </c>
      <c r="B22" s="106">
        <f>compoprinc!AP14</f>
        <v>0.15881883798036031</v>
      </c>
      <c r="C22" s="114">
        <f>compoprinc!AQ14</f>
        <v>6.537801565945936E-2</v>
      </c>
      <c r="D22" s="114">
        <f>compoprinc!AR14</f>
        <v>2.1035700537083049E-2</v>
      </c>
      <c r="E22" s="114">
        <f>compoprinc!AS14</f>
        <v>1.1133695913921897E-2</v>
      </c>
      <c r="F22" s="114">
        <f>compoprinc!AT14</f>
        <v>1.3856537695085751E-2</v>
      </c>
      <c r="G22" s="114">
        <f>compoprinc!AU14</f>
        <v>8.7940127255756466E-4</v>
      </c>
      <c r="H22" s="114">
        <f>compoprinc!AV14</f>
        <v>2.1501580851159465E-2</v>
      </c>
      <c r="I22" s="187">
        <f>compoprinc!AW14</f>
        <v>2.5033906051093242E-2</v>
      </c>
      <c r="J22" s="106">
        <f>compoprinc!AX14</f>
        <v>8.0476177974687743E-2</v>
      </c>
      <c r="K22" s="114">
        <f>compoprinc!AY14</f>
        <v>4.0173651358847443E-2</v>
      </c>
      <c r="L22" s="114">
        <f>compoprinc!AZ14</f>
        <v>1.0482368905025201E-2</v>
      </c>
      <c r="M22" s="114">
        <f>compoprinc!BA14</f>
        <v>4.4760597804926732E-3</v>
      </c>
      <c r="N22" s="114">
        <f>compoprinc!BB14</f>
        <v>6.3887971552970954E-3</v>
      </c>
      <c r="O22" s="114">
        <f>compoprinc!BC14</f>
        <v>3.2731257406581519E-4</v>
      </c>
      <c r="P22" s="114">
        <f>compoprinc!BD14</f>
        <v>8.1036666798616399E-3</v>
      </c>
      <c r="Q22" s="187">
        <f>compoprinc!BE14</f>
        <v>1.0524321521097871E-2</v>
      </c>
      <c r="R22" s="186">
        <f>compoprinc!BF14</f>
        <v>2.7429257881425393E-2</v>
      </c>
      <c r="S22" s="114">
        <f>compoprinc!BG14</f>
        <v>1.5533716445529826E-2</v>
      </c>
      <c r="T22" s="114">
        <f>compoprinc!BH14</f>
        <v>3.2371689170087267E-3</v>
      </c>
      <c r="U22" s="114">
        <f>compoprinc!BI14</f>
        <v>1.0567381079653816E-3</v>
      </c>
      <c r="V22" s="114">
        <f>compoprinc!BJ14</f>
        <v>2.2198954803242781E-3</v>
      </c>
      <c r="W22" s="114">
        <f>compoprinc!BK14</f>
        <v>6.3339614739034482E-5</v>
      </c>
      <c r="X22" s="114">
        <f>compoprinc!BL14</f>
        <v>1.6268941176400811E-3</v>
      </c>
      <c r="Y22" s="154">
        <f>compoprinc!BM14</f>
        <v>3.6915051982180655E-3</v>
      </c>
      <c r="AB22" s="597">
        <f t="shared" si="0"/>
        <v>0</v>
      </c>
      <c r="AC22" s="597">
        <f t="shared" si="1"/>
        <v>0</v>
      </c>
      <c r="AD22" s="597">
        <f t="shared" si="2"/>
        <v>0</v>
      </c>
    </row>
    <row r="23" spans="1:30" x14ac:dyDescent="0.2">
      <c r="A23" s="115">
        <v>1926</v>
      </c>
      <c r="B23" s="106">
        <f>compoprinc!AP15</f>
        <v>0.1688093284301069</v>
      </c>
      <c r="C23" s="114">
        <f>compoprinc!AQ15</f>
        <v>8.1131627305700588E-2</v>
      </c>
      <c r="D23" s="114">
        <f>compoprinc!AR15</f>
        <v>2.0303063871746699E-2</v>
      </c>
      <c r="E23" s="114">
        <f>compoprinc!AS15</f>
        <v>1.0241992660214267E-2</v>
      </c>
      <c r="F23" s="114">
        <f>compoprinc!AT15</f>
        <v>1.2109590135130669E-2</v>
      </c>
      <c r="G23" s="114">
        <f>compoprinc!AU15</f>
        <v>9.1042352415299775E-4</v>
      </c>
      <c r="H23" s="114">
        <f>compoprinc!AV15</f>
        <v>2.1962239206349758E-2</v>
      </c>
      <c r="I23" s="187">
        <f>compoprinc!AW15</f>
        <v>2.2150391726811925E-2</v>
      </c>
      <c r="J23" s="106">
        <f>compoprinc!AX15</f>
        <v>8.9070849679926067E-2</v>
      </c>
      <c r="K23" s="114">
        <f>compoprinc!AY15</f>
        <v>5.2034063852057957E-2</v>
      </c>
      <c r="L23" s="114">
        <f>compoprinc!AZ15</f>
        <v>1.0250923244665054E-2</v>
      </c>
      <c r="M23" s="114">
        <f>compoprinc!BA15</f>
        <v>4.1457126388763227E-3</v>
      </c>
      <c r="N23" s="114">
        <f>compoprinc!BB15</f>
        <v>5.3442591030204486E-3</v>
      </c>
      <c r="O23" s="114">
        <f>compoprinc!BC15</f>
        <v>3.3900865209675628E-4</v>
      </c>
      <c r="P23" s="114">
        <f>compoprinc!BD15</f>
        <v>8.278360872718311E-3</v>
      </c>
      <c r="Q23" s="187">
        <f>compoprinc!BE15</f>
        <v>8.6785213164912167E-3</v>
      </c>
      <c r="R23" s="186">
        <f>compoprinc!BF15</f>
        <v>3.1931351345168307E-2</v>
      </c>
      <c r="S23" s="114">
        <f>compoprinc!BG15</f>
        <v>2.1492020118215712E-2</v>
      </c>
      <c r="T23" s="114">
        <f>compoprinc!BH15</f>
        <v>3.0471288314369602E-3</v>
      </c>
      <c r="U23" s="114">
        <f>compoprinc!BI15</f>
        <v>9.5386755098392966E-4</v>
      </c>
      <c r="V23" s="114">
        <f>compoprinc!BJ15</f>
        <v>1.7187187864594212E-3</v>
      </c>
      <c r="W23" s="114">
        <f>compoprinc!BK15</f>
        <v>7.3768546605128309E-5</v>
      </c>
      <c r="X23" s="114">
        <f>compoprinc!BL15</f>
        <v>1.9305198497092588E-3</v>
      </c>
      <c r="Y23" s="154">
        <f>compoprinc!BM15</f>
        <v>2.7153276617578972E-3</v>
      </c>
      <c r="AB23" s="597">
        <f t="shared" si="0"/>
        <v>0</v>
      </c>
      <c r="AC23" s="597">
        <f t="shared" si="1"/>
        <v>0</v>
      </c>
      <c r="AD23" s="597">
        <f t="shared" si="2"/>
        <v>0</v>
      </c>
    </row>
    <row r="24" spans="1:30" x14ac:dyDescent="0.2">
      <c r="A24" s="115">
        <v>1927</v>
      </c>
      <c r="B24" s="106">
        <f>compoprinc!AP16</f>
        <v>0.16313357505469786</v>
      </c>
      <c r="C24" s="114">
        <f>compoprinc!AQ16</f>
        <v>6.8782101881316601E-2</v>
      </c>
      <c r="D24" s="114">
        <f>compoprinc!AR16</f>
        <v>2.2037882457240039E-2</v>
      </c>
      <c r="E24" s="114">
        <f>compoprinc!AS16</f>
        <v>1.1393223423016277E-2</v>
      </c>
      <c r="F24" s="114">
        <f>compoprinc!AT16</f>
        <v>1.2681714156292401E-2</v>
      </c>
      <c r="G24" s="114">
        <f>compoprinc!AU16</f>
        <v>1.0246994214965057E-3</v>
      </c>
      <c r="H24" s="114">
        <f>compoprinc!AV16</f>
        <v>2.3259487958303075E-2</v>
      </c>
      <c r="I24" s="187">
        <f>compoprinc!AW16</f>
        <v>2.3954465757032931E-2</v>
      </c>
      <c r="J24" s="106">
        <f>compoprinc!AX16</f>
        <v>8.5484299217767304E-2</v>
      </c>
      <c r="K24" s="114">
        <f>compoprinc!AY16</f>
        <v>4.4598893417927873E-2</v>
      </c>
      <c r="L24" s="114">
        <f>compoprinc!AZ16</f>
        <v>1.1022669262101813E-2</v>
      </c>
      <c r="M24" s="114">
        <f>compoprinc!BA16</f>
        <v>4.6569523199872856E-3</v>
      </c>
      <c r="N24" s="114">
        <f>compoprinc!BB16</f>
        <v>5.8954131060539377E-3</v>
      </c>
      <c r="O24" s="114">
        <f>compoprinc!BC16</f>
        <v>3.8068416411408387E-4</v>
      </c>
      <c r="P24" s="114">
        <f>compoprinc!BD16</f>
        <v>8.7336152289722527E-3</v>
      </c>
      <c r="Q24" s="187">
        <f>compoprinc!BE16</f>
        <v>1.0196071718610065E-2</v>
      </c>
      <c r="R24" s="186">
        <f>compoprinc!BF16</f>
        <v>3.0685729309871457E-2</v>
      </c>
      <c r="S24" s="114">
        <f>compoprinc!BG16</f>
        <v>1.8210985094025613E-2</v>
      </c>
      <c r="T24" s="114">
        <f>compoprinc!BH16</f>
        <v>3.4223658788001647E-3</v>
      </c>
      <c r="U24" s="114">
        <f>compoprinc!BI16</f>
        <v>1.0418940546674156E-3</v>
      </c>
      <c r="V24" s="114">
        <f>compoprinc!BJ16</f>
        <v>2.1590365150203515E-3</v>
      </c>
      <c r="W24" s="114">
        <f>compoprinc!BK16</f>
        <v>7.9171171826111422E-5</v>
      </c>
      <c r="X24" s="114">
        <f>compoprinc!BL16</f>
        <v>1.919592821580308E-3</v>
      </c>
      <c r="Y24" s="154">
        <f>compoprinc!BM16</f>
        <v>3.8526837739514888E-3</v>
      </c>
      <c r="AB24" s="597">
        <f t="shared" si="0"/>
        <v>0</v>
      </c>
      <c r="AC24" s="597">
        <f t="shared" si="1"/>
        <v>0</v>
      </c>
      <c r="AD24" s="597">
        <f t="shared" si="2"/>
        <v>0</v>
      </c>
    </row>
    <row r="25" spans="1:30" x14ac:dyDescent="0.2">
      <c r="A25" s="115">
        <v>1928</v>
      </c>
      <c r="B25" s="106">
        <f>compoprinc!AP17</f>
        <v>0.1736344933881826</v>
      </c>
      <c r="C25" s="114">
        <f>compoprinc!AQ17</f>
        <v>7.1701587033396158E-2</v>
      </c>
      <c r="D25" s="114">
        <f>compoprinc!AR17</f>
        <v>2.4188923610437018E-2</v>
      </c>
      <c r="E25" s="114">
        <f>compoprinc!AS17</f>
        <v>1.2182719299975681E-2</v>
      </c>
      <c r="F25" s="114">
        <f>compoprinc!AT17</f>
        <v>1.3617945433604008E-2</v>
      </c>
      <c r="G25" s="114">
        <f>compoprinc!AU17</f>
        <v>1.12670342668578E-3</v>
      </c>
      <c r="H25" s="114">
        <f>compoprinc!AV17</f>
        <v>2.4159887412634608E-2</v>
      </c>
      <c r="I25" s="187">
        <f>compoprinc!AW17</f>
        <v>2.6656727171449367E-2</v>
      </c>
      <c r="J25" s="106">
        <f>compoprinc!AX17</f>
        <v>9.5400063629359586E-2</v>
      </c>
      <c r="K25" s="114">
        <f>compoprinc!AY17</f>
        <v>4.754400667614337E-2</v>
      </c>
      <c r="L25" s="114">
        <f>compoprinc!AZ17</f>
        <v>1.2564456698809238E-2</v>
      </c>
      <c r="M25" s="114">
        <f>compoprinc!BA17</f>
        <v>4.8688963179536115E-3</v>
      </c>
      <c r="N25" s="114">
        <f>compoprinc!BB17</f>
        <v>7.2000153835028568E-3</v>
      </c>
      <c r="O25" s="114">
        <f>compoprinc!BC17</f>
        <v>4.2118393962908179E-4</v>
      </c>
      <c r="P25" s="114">
        <f>compoprinc!BD17</f>
        <v>9.1385586356650273E-3</v>
      </c>
      <c r="Q25" s="187">
        <f>compoprinc!BE17</f>
        <v>1.3662945977656386E-2</v>
      </c>
      <c r="R25" s="186">
        <f>compoprinc!BF17</f>
        <v>3.6939646693145249E-2</v>
      </c>
      <c r="S25" s="114">
        <f>compoprinc!BG17</f>
        <v>1.9358134029172563E-2</v>
      </c>
      <c r="T25" s="114">
        <f>compoprinc!BH17</f>
        <v>4.435369511811958E-3</v>
      </c>
      <c r="U25" s="114">
        <f>compoprinc!BI17</f>
        <v>9.9444971744451342E-4</v>
      </c>
      <c r="V25" s="114">
        <f>compoprinc!BJ17</f>
        <v>3.2757979226851115E-3</v>
      </c>
      <c r="W25" s="114">
        <f>compoprinc!BK17</f>
        <v>9.0432558369762391E-5</v>
      </c>
      <c r="X25" s="114">
        <f>compoprinc!BL17</f>
        <v>2.0844045003715114E-3</v>
      </c>
      <c r="Y25" s="154">
        <f>compoprinc!BM17</f>
        <v>6.7010584532898199E-3</v>
      </c>
      <c r="AB25" s="597">
        <f t="shared" si="0"/>
        <v>0</v>
      </c>
      <c r="AC25" s="597">
        <f t="shared" si="1"/>
        <v>0</v>
      </c>
      <c r="AD25" s="597">
        <f t="shared" si="2"/>
        <v>0</v>
      </c>
    </row>
    <row r="26" spans="1:30" x14ac:dyDescent="0.2">
      <c r="A26" s="115">
        <v>1929</v>
      </c>
      <c r="B26" s="106">
        <f>compoprinc!AP18</f>
        <v>0.17350156198986472</v>
      </c>
      <c r="C26" s="114">
        <f>compoprinc!AQ18</f>
        <v>8.0127484582442912E-2</v>
      </c>
      <c r="D26" s="114">
        <f>compoprinc!AR18</f>
        <v>2.4226832772613914E-2</v>
      </c>
      <c r="E26" s="114">
        <f>compoprinc!AS18</f>
        <v>1.1295294247840242E-2</v>
      </c>
      <c r="F26" s="114">
        <f>compoprinc!AT18</f>
        <v>1.2066237513408396E-2</v>
      </c>
      <c r="G26" s="114">
        <f>compoprinc!AU18</f>
        <v>1.068918040855116E-3</v>
      </c>
      <c r="H26" s="114">
        <f>compoprinc!AV18</f>
        <v>2.1315070277100577E-2</v>
      </c>
      <c r="I26" s="187">
        <f>compoprinc!AW18</f>
        <v>2.3401724555603548E-2</v>
      </c>
      <c r="J26" s="106">
        <f>compoprinc!AX18</f>
        <v>9.8221184552131885E-2</v>
      </c>
      <c r="K26" s="114">
        <f>compoprinc!AY18</f>
        <v>5.5157068325512142E-2</v>
      </c>
      <c r="L26" s="114">
        <f>compoprinc!AZ18</f>
        <v>1.3000552818558223E-2</v>
      </c>
      <c r="M26" s="114">
        <f>compoprinc!BA18</f>
        <v>4.685192917029647E-3</v>
      </c>
      <c r="N26" s="114">
        <f>compoprinc!BB18</f>
        <v>6.0572557295502172E-3</v>
      </c>
      <c r="O26" s="114">
        <f>compoprinc!BC18</f>
        <v>3.8873929933185773E-4</v>
      </c>
      <c r="P26" s="114">
        <f>compoprinc!BD18</f>
        <v>7.7841976237991231E-3</v>
      </c>
      <c r="Q26" s="187">
        <f>compoprinc!BE18</f>
        <v>1.1148177838350658E-2</v>
      </c>
      <c r="R26" s="186">
        <f>compoprinc!BF18</f>
        <v>4.0322567952663445E-2</v>
      </c>
      <c r="S26" s="114">
        <f>compoprinc!BG18</f>
        <v>2.4655371726242069E-2</v>
      </c>
      <c r="T26" s="114">
        <f>compoprinc!BH18</f>
        <v>4.8185457454373477E-3</v>
      </c>
      <c r="U26" s="114">
        <f>compoprinc!BI18</f>
        <v>1.0195490660745809E-3</v>
      </c>
      <c r="V26" s="114">
        <f>compoprinc!BJ18</f>
        <v>2.6658963434562041E-3</v>
      </c>
      <c r="W26" s="114">
        <f>compoprinc!BK18</f>
        <v>8.1638625313191113E-5</v>
      </c>
      <c r="X26" s="114">
        <f>compoprinc!BL18</f>
        <v>1.7436729896431592E-3</v>
      </c>
      <c r="Y26" s="154">
        <f>compoprinc!BM18</f>
        <v>5.3378934564968861E-3</v>
      </c>
      <c r="AB26" s="597">
        <f t="shared" si="0"/>
        <v>0</v>
      </c>
      <c r="AC26" s="597">
        <f t="shared" si="1"/>
        <v>0</v>
      </c>
      <c r="AD26" s="597">
        <f t="shared" si="2"/>
        <v>0</v>
      </c>
    </row>
    <row r="27" spans="1:30" x14ac:dyDescent="0.2">
      <c r="A27" s="119">
        <v>1930</v>
      </c>
      <c r="B27" s="112">
        <f>compoprinc!AP19</f>
        <v>0.14654186621889803</v>
      </c>
      <c r="C27" s="118">
        <f>compoprinc!AQ19</f>
        <v>6.5680664050958529E-2</v>
      </c>
      <c r="D27" s="118">
        <f>compoprinc!AR19</f>
        <v>2.1128441203842864E-2</v>
      </c>
      <c r="E27" s="118">
        <f>compoprinc!AS19</f>
        <v>1.1528302727237094E-2</v>
      </c>
      <c r="F27" s="118">
        <f>compoprinc!AT19</f>
        <v>9.5844551491912726E-3</v>
      </c>
      <c r="G27" s="118">
        <f>compoprinc!AU19</f>
        <v>1.1859919048615622E-3</v>
      </c>
      <c r="H27" s="118">
        <f>compoprinc!AV19</f>
        <v>2.1399520949301722E-2</v>
      </c>
      <c r="I27" s="191">
        <f>compoprinc!AW19</f>
        <v>1.6034490233505026E-2</v>
      </c>
      <c r="J27" s="112">
        <f>compoprinc!AX19</f>
        <v>7.5159919883586154E-2</v>
      </c>
      <c r="K27" s="118">
        <f>compoprinc!AY19</f>
        <v>4.1713484742282571E-2</v>
      </c>
      <c r="L27" s="118">
        <f>compoprinc!AZ19</f>
        <v>1.0644156808723205E-2</v>
      </c>
      <c r="M27" s="118">
        <f>compoprinc!BA19</f>
        <v>4.9074303752759656E-3</v>
      </c>
      <c r="N27" s="118">
        <f>compoprinc!BB19</f>
        <v>4.0050877951358244E-3</v>
      </c>
      <c r="O27" s="118">
        <f>compoprinc!BC19</f>
        <v>4.3301245240958856E-4</v>
      </c>
      <c r="P27" s="118">
        <f>compoprinc!BD19</f>
        <v>7.8630786222796227E-3</v>
      </c>
      <c r="Q27" s="191">
        <f>compoprinc!BE19</f>
        <v>5.5936690874793761E-3</v>
      </c>
      <c r="R27" s="190">
        <f>compoprinc!BF19</f>
        <v>2.6650444452161005E-2</v>
      </c>
      <c r="S27" s="118">
        <f>compoprinc!BG19</f>
        <v>1.7880488762207575E-2</v>
      </c>
      <c r="T27" s="118">
        <f>compoprinc!BH19</f>
        <v>3.1420468852516605E-3</v>
      </c>
      <c r="U27" s="118">
        <f>compoprinc!BI19</f>
        <v>9.9447476218994719E-4</v>
      </c>
      <c r="V27" s="118">
        <f>compoprinc!BJ19</f>
        <v>1.1528427592286498E-3</v>
      </c>
      <c r="W27" s="118">
        <f>compoprinc!BK19</f>
        <v>9.8670569507347818E-5</v>
      </c>
      <c r="X27" s="118">
        <f>compoprinc!BL19</f>
        <v>1.9610066181234538E-3</v>
      </c>
      <c r="Y27" s="158">
        <f>compoprinc!BM19</f>
        <v>1.4209140956523711E-3</v>
      </c>
      <c r="AB27" s="597">
        <f t="shared" si="0"/>
        <v>0</v>
      </c>
      <c r="AC27" s="597">
        <f t="shared" si="1"/>
        <v>0</v>
      </c>
      <c r="AD27" s="597">
        <f t="shared" si="2"/>
        <v>0</v>
      </c>
    </row>
    <row r="28" spans="1:30" x14ac:dyDescent="0.2">
      <c r="A28" s="115">
        <v>1931</v>
      </c>
      <c r="B28" s="106">
        <f>compoprinc!AP20</f>
        <v>0.12331295963465926</v>
      </c>
      <c r="C28" s="114">
        <f>compoprinc!AQ20</f>
        <v>3.9258439945509267E-2</v>
      </c>
      <c r="D28" s="114">
        <f>compoprinc!AR20</f>
        <v>2.2861462267077363E-2</v>
      </c>
      <c r="E28" s="114">
        <f>compoprinc!AS20</f>
        <v>1.246711217415831E-2</v>
      </c>
      <c r="F28" s="114">
        <f>compoprinc!AT20</f>
        <v>9.5524074139123338E-3</v>
      </c>
      <c r="G28" s="114">
        <f>compoprinc!AU20</f>
        <v>1.6124663351531241E-3</v>
      </c>
      <c r="H28" s="114">
        <f>compoprinc!AV20</f>
        <v>2.3076165074993032E-2</v>
      </c>
      <c r="I28" s="187">
        <f>compoprinc!AW20</f>
        <v>1.4484906423855843E-2</v>
      </c>
      <c r="J28" s="106">
        <f>compoprinc!AX20</f>
        <v>5.8588054090236173E-2</v>
      </c>
      <c r="K28" s="114">
        <f>compoprinc!AY20</f>
        <v>2.4092193988518144E-2</v>
      </c>
      <c r="L28" s="114">
        <f>compoprinc!AZ20</f>
        <v>1.1329690442740813E-2</v>
      </c>
      <c r="M28" s="114">
        <f>compoprinc!BA20</f>
        <v>5.4492446620041934E-3</v>
      </c>
      <c r="N28" s="114">
        <f>compoprinc!BB20</f>
        <v>3.9663660224113859E-3</v>
      </c>
      <c r="O28" s="114">
        <f>compoprinc!BC20</f>
        <v>5.7535208103143038E-4</v>
      </c>
      <c r="P28" s="114">
        <f>compoprinc!BD20</f>
        <v>8.2072072897853496E-3</v>
      </c>
      <c r="Q28" s="187">
        <f>compoprinc!BE20</f>
        <v>4.9679996037448586E-3</v>
      </c>
      <c r="R28" s="186">
        <f>compoprinc!BF20</f>
        <v>1.8698582855598469E-2</v>
      </c>
      <c r="S28" s="114">
        <f>compoprinc!BG20</f>
        <v>1.0053623920599771E-2</v>
      </c>
      <c r="T28" s="114">
        <f>compoprinc!BH20</f>
        <v>3.2493374067878544E-3</v>
      </c>
      <c r="U28" s="114">
        <f>compoprinc!BI20</f>
        <v>1.0800698106553097E-3</v>
      </c>
      <c r="V28" s="114">
        <f>compoprinc!BJ20</f>
        <v>1.1378352729970159E-3</v>
      </c>
      <c r="W28" s="114">
        <f>compoprinc!BK20</f>
        <v>1.1926460740703326E-4</v>
      </c>
      <c r="X28" s="114">
        <f>compoprinc!BL20</f>
        <v>1.8119925092193422E-3</v>
      </c>
      <c r="Y28" s="154">
        <f>compoprinc!BM20</f>
        <v>1.2464593279321423E-3</v>
      </c>
      <c r="AB28" s="597">
        <f t="shared" si="0"/>
        <v>0</v>
      </c>
      <c r="AC28" s="597">
        <f t="shared" si="1"/>
        <v>0</v>
      </c>
      <c r="AD28" s="597">
        <f t="shared" si="2"/>
        <v>0</v>
      </c>
    </row>
    <row r="29" spans="1:30" x14ac:dyDescent="0.2">
      <c r="A29" s="115">
        <v>1932</v>
      </c>
      <c r="B29" s="106">
        <f>compoprinc!AP21</f>
        <v>0.12283992706619627</v>
      </c>
      <c r="C29" s="114">
        <f>compoprinc!AQ21</f>
        <v>2.0743498975433414E-2</v>
      </c>
      <c r="D29" s="114">
        <f>compoprinc!AR21</f>
        <v>2.9772556866284092E-2</v>
      </c>
      <c r="E29" s="114">
        <f>compoprinc!AS21</f>
        <v>1.6915851030522688E-2</v>
      </c>
      <c r="F29" s="114">
        <f>compoprinc!AT21</f>
        <v>1.0753860702677354E-2</v>
      </c>
      <c r="G29" s="114">
        <f>compoprinc!AU21</f>
        <v>2.4055676914010492E-3</v>
      </c>
      <c r="H29" s="114">
        <f>compoprinc!AV21</f>
        <v>2.8271320071226368E-2</v>
      </c>
      <c r="I29" s="187">
        <f>compoprinc!AW21</f>
        <v>1.3977271728651319E-2</v>
      </c>
      <c r="J29" s="106">
        <f>compoprinc!AX21</f>
        <v>5.8558243638587436E-2</v>
      </c>
      <c r="K29" s="114">
        <f>compoprinc!AY21</f>
        <v>1.3279013671074051E-2</v>
      </c>
      <c r="L29" s="114">
        <f>compoprinc!AZ21</f>
        <v>1.5693176939550035E-2</v>
      </c>
      <c r="M29" s="114">
        <f>compoprinc!BA21</f>
        <v>8.0151092599701369E-3</v>
      </c>
      <c r="N29" s="114">
        <f>compoprinc!BB21</f>
        <v>4.785646058552002E-3</v>
      </c>
      <c r="O29" s="114">
        <f>compoprinc!BC21</f>
        <v>8.8138892734891693E-4</v>
      </c>
      <c r="P29" s="114">
        <f>compoprinc!BD21</f>
        <v>1.0404810489201515E-2</v>
      </c>
      <c r="Q29" s="187">
        <f>compoprinc!BE21</f>
        <v>5.4990982928907802E-3</v>
      </c>
      <c r="R29" s="186">
        <f>compoprinc!BF21</f>
        <v>1.5188936530478338E-2</v>
      </c>
      <c r="S29" s="114">
        <f>compoprinc!BG21</f>
        <v>5.0907576134282453E-3</v>
      </c>
      <c r="T29" s="114">
        <f>compoprinc!BH21</f>
        <v>3.8172383204610992E-3</v>
      </c>
      <c r="U29" s="114">
        <f>compoprinc!BI21</f>
        <v>1.4723593662696983E-3</v>
      </c>
      <c r="V29" s="114">
        <f>compoprinc!BJ21</f>
        <v>1.2901043447403734E-3</v>
      </c>
      <c r="W29" s="114">
        <f>compoprinc!BK21</f>
        <v>1.7047757452653804E-4</v>
      </c>
      <c r="X29" s="114">
        <f>compoprinc!BL21</f>
        <v>2.0789893936370017E-3</v>
      </c>
      <c r="Y29" s="154">
        <f>compoprinc!BM21</f>
        <v>1.2690099174153841E-3</v>
      </c>
      <c r="AB29" s="597">
        <f t="shared" si="0"/>
        <v>0</v>
      </c>
      <c r="AC29" s="597">
        <f t="shared" si="1"/>
        <v>0</v>
      </c>
      <c r="AD29" s="597">
        <f t="shared" si="2"/>
        <v>0</v>
      </c>
    </row>
    <row r="30" spans="1:30" x14ac:dyDescent="0.2">
      <c r="A30" s="115">
        <v>1933</v>
      </c>
      <c r="B30" s="106">
        <f>compoprinc!AP22</f>
        <v>0.13052978013882624</v>
      </c>
      <c r="C30" s="114">
        <f>compoprinc!AQ22</f>
        <v>2.1691593024099932E-2</v>
      </c>
      <c r="D30" s="114">
        <f>compoprinc!AR22</f>
        <v>2.934368600574979E-2</v>
      </c>
      <c r="E30" s="114">
        <f>compoprinc!AS22</f>
        <v>1.5325335473169119E-2</v>
      </c>
      <c r="F30" s="114">
        <f>compoprinc!AT22</f>
        <v>1.2619122406553109E-2</v>
      </c>
      <c r="G30" s="114">
        <f>compoprinc!AU22</f>
        <v>2.4944844143302354E-3</v>
      </c>
      <c r="H30" s="114">
        <f>compoprinc!AV22</f>
        <v>3.0060083137041668E-2</v>
      </c>
      <c r="I30" s="187">
        <f>compoprinc!AW22</f>
        <v>1.8995475677882376E-2</v>
      </c>
      <c r="J30" s="106">
        <f>compoprinc!AX22</f>
        <v>6.4546189883584001E-2</v>
      </c>
      <c r="K30" s="114">
        <f>compoprinc!AY22</f>
        <v>1.4632665679133513E-2</v>
      </c>
      <c r="L30" s="114">
        <f>compoprinc!AZ22</f>
        <v>1.5526693007596151E-2</v>
      </c>
      <c r="M30" s="114">
        <f>compoprinc!BA22</f>
        <v>7.0857267698957605E-3</v>
      </c>
      <c r="N30" s="114">
        <f>compoprinc!BB22</f>
        <v>6.1941638125571127E-3</v>
      </c>
      <c r="O30" s="114">
        <f>compoprinc!BC22</f>
        <v>9.3537575253896095E-4</v>
      </c>
      <c r="P30" s="114">
        <f>compoprinc!BD22</f>
        <v>1.139636972146767E-2</v>
      </c>
      <c r="Q30" s="187">
        <f>compoprinc!BE22</f>
        <v>8.775195140394829E-3</v>
      </c>
      <c r="R30" s="186">
        <f>compoprinc!BF22</f>
        <v>1.882291073007868E-2</v>
      </c>
      <c r="S30" s="114">
        <f>compoprinc!BG22</f>
        <v>6.2341642054655469E-3</v>
      </c>
      <c r="T30" s="114">
        <f>compoprinc!BH22</f>
        <v>4.1724363530832144E-3</v>
      </c>
      <c r="U30" s="114">
        <f>compoprinc!BI22</f>
        <v>1.2932228505752007E-3</v>
      </c>
      <c r="V30" s="114">
        <f>compoprinc!BJ22</f>
        <v>1.985178214060461E-3</v>
      </c>
      <c r="W30" s="114">
        <f>compoprinc!BK22</f>
        <v>1.7807795903788422E-4</v>
      </c>
      <c r="X30" s="114">
        <f>compoprinc!BL22</f>
        <v>2.2258072511990223E-3</v>
      </c>
      <c r="Y30" s="154">
        <f>compoprinc!BM22</f>
        <v>2.7340238966573538E-3</v>
      </c>
      <c r="AB30" s="597">
        <f t="shared" si="0"/>
        <v>0</v>
      </c>
      <c r="AC30" s="597">
        <f t="shared" si="1"/>
        <v>0</v>
      </c>
      <c r="AD30" s="597">
        <f t="shared" si="2"/>
        <v>0</v>
      </c>
    </row>
    <row r="31" spans="1:30" x14ac:dyDescent="0.2">
      <c r="A31" s="115">
        <v>1934</v>
      </c>
      <c r="B31" s="106">
        <f>compoprinc!AP23</f>
        <v>0.14531400231578781</v>
      </c>
      <c r="C31" s="114">
        <f>compoprinc!AQ23</f>
        <v>4.713672056520947E-2</v>
      </c>
      <c r="D31" s="114">
        <f>compoprinc!AR23</f>
        <v>2.6393751310959685E-2</v>
      </c>
      <c r="E31" s="114">
        <f>compoprinc!AS23</f>
        <v>1.1549541295085751E-2</v>
      </c>
      <c r="F31" s="114">
        <f>compoprinc!AT23</f>
        <v>1.1372785005475524E-2</v>
      </c>
      <c r="G31" s="114">
        <f>compoprinc!AU23</f>
        <v>2.1997460895113378E-3</v>
      </c>
      <c r="H31" s="114">
        <f>compoprinc!AV23</f>
        <v>2.8079085521444731E-2</v>
      </c>
      <c r="I31" s="187">
        <f>compoprinc!AW23</f>
        <v>1.8582372528101295E-2</v>
      </c>
      <c r="J31" s="106">
        <f>compoprinc!AX23</f>
        <v>7.158104179944931E-2</v>
      </c>
      <c r="K31" s="114">
        <f>compoprinc!AY23</f>
        <v>3.1023334066258703E-2</v>
      </c>
      <c r="L31" s="114">
        <f>compoprinc!AZ23</f>
        <v>1.2991669339274405E-2</v>
      </c>
      <c r="M31" s="114">
        <f>compoprinc!BA23</f>
        <v>5.0805103551295003E-3</v>
      </c>
      <c r="N31" s="114">
        <f>compoprinc!BB23</f>
        <v>4.7620539514610406E-3</v>
      </c>
      <c r="O31" s="114">
        <f>compoprinc!BC23</f>
        <v>7.9918279367266454E-4</v>
      </c>
      <c r="P31" s="114">
        <f>compoprinc!BD23</f>
        <v>1.0217883680821639E-2</v>
      </c>
      <c r="Q31" s="187">
        <f>compoprinc!BE23</f>
        <v>6.7064076128313492E-3</v>
      </c>
      <c r="R31" s="186">
        <f>compoprinc!BF23</f>
        <v>2.1675640321514401E-2</v>
      </c>
      <c r="S31" s="114">
        <f>compoprinc!BG23</f>
        <v>1.2503420092113287E-2</v>
      </c>
      <c r="T31" s="114">
        <f>compoprinc!BH23</f>
        <v>3.1303810559681613E-3</v>
      </c>
      <c r="U31" s="114">
        <f>compoprinc!BI23</f>
        <v>9.5413451981208209E-4</v>
      </c>
      <c r="V31" s="114">
        <f>compoprinc!BJ23</f>
        <v>1.303683080678342E-3</v>
      </c>
      <c r="W31" s="114">
        <f>compoprinc!BK23</f>
        <v>1.5405876778642127E-4</v>
      </c>
      <c r="X31" s="114">
        <f>compoprinc!BL23</f>
        <v>2.0336646648925491E-3</v>
      </c>
      <c r="Y31" s="154">
        <f>compoprinc!BM23</f>
        <v>1.5962981402635602E-3</v>
      </c>
      <c r="AB31" s="597">
        <f t="shared" si="0"/>
        <v>0</v>
      </c>
      <c r="AC31" s="597">
        <f t="shared" si="1"/>
        <v>0</v>
      </c>
      <c r="AD31" s="597">
        <f t="shared" si="2"/>
        <v>0</v>
      </c>
    </row>
    <row r="32" spans="1:30" x14ac:dyDescent="0.2">
      <c r="A32" s="115">
        <v>1935</v>
      </c>
      <c r="B32" s="106">
        <f>compoprinc!AP24</f>
        <v>0.14858244684265245</v>
      </c>
      <c r="C32" s="114">
        <f>compoprinc!AQ24</f>
        <v>5.4909014087662869E-2</v>
      </c>
      <c r="D32" s="114">
        <f>compoprinc!AR24</f>
        <v>2.2521363817803539E-2</v>
      </c>
      <c r="E32" s="114">
        <f>compoprinc!AS24</f>
        <v>1.040752521366667E-2</v>
      </c>
      <c r="F32" s="114">
        <f>compoprinc!AT24</f>
        <v>1.1861731383573127E-2</v>
      </c>
      <c r="G32" s="114">
        <f>compoprinc!AU24</f>
        <v>2.005226398332156E-3</v>
      </c>
      <c r="H32" s="114">
        <f>compoprinc!AV24</f>
        <v>2.6314318605734854E-2</v>
      </c>
      <c r="I32" s="187">
        <f>compoprinc!AW24</f>
        <v>2.0563267335879251E-2</v>
      </c>
      <c r="J32" s="106">
        <f>compoprinc!AX24</f>
        <v>7.4187754637715986E-2</v>
      </c>
      <c r="K32" s="114">
        <f>compoprinc!AY24</f>
        <v>3.5436028696354482E-2</v>
      </c>
      <c r="L32" s="114">
        <f>compoprinc!AZ24</f>
        <v>1.0966958992828563E-2</v>
      </c>
      <c r="M32" s="114">
        <f>compoprinc!BA24</f>
        <v>4.5762592648246328E-3</v>
      </c>
      <c r="N32" s="114">
        <f>compoprinc!BB24</f>
        <v>5.1634166670479192E-3</v>
      </c>
      <c r="O32" s="114">
        <f>compoprinc!BC24</f>
        <v>7.245792624853112E-4</v>
      </c>
      <c r="P32" s="114">
        <f>compoprinc!BD24</f>
        <v>9.5084886861266024E-3</v>
      </c>
      <c r="Q32" s="187">
        <f>compoprinc!BE24</f>
        <v>7.8120230680484622E-3</v>
      </c>
      <c r="R32" s="186">
        <f>compoprinc!BF24</f>
        <v>2.3005003749331877E-2</v>
      </c>
      <c r="S32" s="114">
        <f>compoprinc!BG24</f>
        <v>1.3886308330479163E-2</v>
      </c>
      <c r="T32" s="114">
        <f>compoprinc!BH24</f>
        <v>2.5756955067416129E-3</v>
      </c>
      <c r="U32" s="114">
        <f>compoprinc!BI24</f>
        <v>9.1566849863647447E-4</v>
      </c>
      <c r="V32" s="114">
        <f>compoprinc!BJ24</f>
        <v>1.5455354116986309E-3</v>
      </c>
      <c r="W32" s="114">
        <f>compoprinc!BK24</f>
        <v>1.3330239487725721E-4</v>
      </c>
      <c r="X32" s="114">
        <f>compoprinc!BL24</f>
        <v>1.7823691081749683E-3</v>
      </c>
      <c r="Y32" s="154">
        <f>compoprinc!BM24</f>
        <v>2.1661244987237686E-3</v>
      </c>
      <c r="AB32" s="597">
        <f t="shared" si="0"/>
        <v>0</v>
      </c>
      <c r="AC32" s="597">
        <f t="shared" si="1"/>
        <v>0</v>
      </c>
      <c r="AD32" s="597">
        <f t="shared" si="2"/>
        <v>0</v>
      </c>
    </row>
    <row r="33" spans="1:30" x14ac:dyDescent="0.2">
      <c r="A33" s="115">
        <v>1936</v>
      </c>
      <c r="B33" s="106">
        <f>compoprinc!AP25</f>
        <v>0.15915410972932537</v>
      </c>
      <c r="C33" s="114">
        <f>compoprinc!AQ25</f>
        <v>6.8941303982797617E-2</v>
      </c>
      <c r="D33" s="114">
        <f>compoprinc!AR25</f>
        <v>1.8866518528744755E-2</v>
      </c>
      <c r="E33" s="114">
        <f>compoprinc!AS25</f>
        <v>9.2519175690182892E-3</v>
      </c>
      <c r="F33" s="114">
        <f>compoprinc!AT25</f>
        <v>1.1793313493206973E-2</v>
      </c>
      <c r="G33" s="114">
        <f>compoprinc!AU25</f>
        <v>1.7533818507111767E-3</v>
      </c>
      <c r="H33" s="114">
        <f>compoprinc!AV25</f>
        <v>2.6723930558210957E-2</v>
      </c>
      <c r="I33" s="187">
        <f>compoprinc!AW25</f>
        <v>2.1823743746635611E-2</v>
      </c>
      <c r="J33" s="106">
        <f>compoprinc!AX25</f>
        <v>7.8258906503490558E-2</v>
      </c>
      <c r="K33" s="114">
        <f>compoprinc!AY25</f>
        <v>4.2279811882763293E-2</v>
      </c>
      <c r="L33" s="114">
        <f>compoprinc!AZ25</f>
        <v>8.7789698999400766E-3</v>
      </c>
      <c r="M33" s="114">
        <f>compoprinc!BA25</f>
        <v>3.9740124044197432E-3</v>
      </c>
      <c r="N33" s="114">
        <f>compoprinc!BB25</f>
        <v>5.0388776589557231E-3</v>
      </c>
      <c r="O33" s="114">
        <f>compoprinc!BC25</f>
        <v>6.2012969395059509E-4</v>
      </c>
      <c r="P33" s="114">
        <f>compoprinc!BD25</f>
        <v>9.3808580348745813E-3</v>
      </c>
      <c r="Q33" s="187">
        <f>compoprinc!BE25</f>
        <v>8.1862469285865803E-3</v>
      </c>
      <c r="R33" s="186">
        <f>compoprinc!BF25</f>
        <v>2.2913594862450551E-2</v>
      </c>
      <c r="S33" s="114">
        <f>compoprinc!BG25</f>
        <v>1.4651385653192569E-2</v>
      </c>
      <c r="T33" s="114">
        <f>compoprinc!BH25</f>
        <v>2.0412025556956499E-3</v>
      </c>
      <c r="U33" s="114">
        <f>compoprinc!BI25</f>
        <v>8.0310541951879907E-4</v>
      </c>
      <c r="V33" s="114">
        <f>compoprinc!BJ25</f>
        <v>1.5000277526620587E-3</v>
      </c>
      <c r="W33" s="114">
        <f>compoprinc!BK25</f>
        <v>1.036797405080761E-4</v>
      </c>
      <c r="X33" s="114">
        <f>compoprinc!BL25</f>
        <v>1.5477218299409733E-3</v>
      </c>
      <c r="Y33" s="154">
        <f>compoprinc!BM25</f>
        <v>2.2664719109324223E-3</v>
      </c>
      <c r="AB33" s="597">
        <f t="shared" si="0"/>
        <v>0</v>
      </c>
      <c r="AC33" s="597">
        <f t="shared" si="1"/>
        <v>0</v>
      </c>
      <c r="AD33" s="597">
        <f t="shared" si="2"/>
        <v>0</v>
      </c>
    </row>
    <row r="34" spans="1:30" x14ac:dyDescent="0.2">
      <c r="A34" s="115">
        <v>1937</v>
      </c>
      <c r="B34" s="106">
        <f>compoprinc!AP26</f>
        <v>0.15659170748404358</v>
      </c>
      <c r="C34" s="114">
        <f>compoprinc!AQ26</f>
        <v>7.1500075612883143E-2</v>
      </c>
      <c r="D34" s="114">
        <f>compoprinc!AR26</f>
        <v>1.8361646056615315E-2</v>
      </c>
      <c r="E34" s="114">
        <f>compoprinc!AS26</f>
        <v>8.770076111766131E-3</v>
      </c>
      <c r="F34" s="114">
        <f>compoprinc!AT26</f>
        <v>1.1121696959559866E-2</v>
      </c>
      <c r="G34" s="114">
        <f>compoprinc!AU26</f>
        <v>1.6502486767133084E-3</v>
      </c>
      <c r="H34" s="114">
        <f>compoprinc!AV26</f>
        <v>2.5013590522026747E-2</v>
      </c>
      <c r="I34" s="187">
        <f>compoprinc!AW26</f>
        <v>2.0174373544479079E-2</v>
      </c>
      <c r="J34" s="106">
        <f>compoprinc!AX26</f>
        <v>7.7632662039476497E-2</v>
      </c>
      <c r="K34" s="114">
        <f>compoprinc!AY26</f>
        <v>4.4690310432310691E-2</v>
      </c>
      <c r="L34" s="114">
        <f>compoprinc!AZ26</f>
        <v>8.4078992138290828E-3</v>
      </c>
      <c r="M34" s="114">
        <f>compoprinc!BA26</f>
        <v>3.8033648995517595E-3</v>
      </c>
      <c r="N34" s="114">
        <f>compoprinc!BB26</f>
        <v>4.4137431296027724E-3</v>
      </c>
      <c r="O34" s="114">
        <f>compoprinc!BC26</f>
        <v>6.0069861573306435E-4</v>
      </c>
      <c r="P34" s="114">
        <f>compoprinc!BD26</f>
        <v>9.1365721061395667E-3</v>
      </c>
      <c r="Q34" s="187">
        <f>compoprinc!BE26</f>
        <v>6.580073642309562E-3</v>
      </c>
      <c r="R34" s="186">
        <f>compoprinc!BF26</f>
        <v>2.3547097915804741E-2</v>
      </c>
      <c r="S34" s="114">
        <f>compoprinc!BG26</f>
        <v>1.6616424321136837E-2</v>
      </c>
      <c r="T34" s="114">
        <f>compoprinc!BH26</f>
        <v>1.9493756416174588E-3</v>
      </c>
      <c r="U34" s="114">
        <f>compoprinc!BI26</f>
        <v>8.0961687056794096E-4</v>
      </c>
      <c r="V34" s="114">
        <f>compoprinc!BJ26</f>
        <v>1.1268622353175566E-3</v>
      </c>
      <c r="W34" s="114">
        <f>compoprinc!BK26</f>
        <v>1.0569888266359231E-4</v>
      </c>
      <c r="X34" s="114">
        <f>compoprinc!BL26</f>
        <v>1.6157245827156429E-3</v>
      </c>
      <c r="Y34" s="154">
        <f>compoprinc!BM26</f>
        <v>1.3233953817857148E-3</v>
      </c>
      <c r="AB34" s="597">
        <f t="shared" si="0"/>
        <v>0</v>
      </c>
      <c r="AC34" s="597">
        <f t="shared" si="1"/>
        <v>0</v>
      </c>
      <c r="AD34" s="597">
        <f t="shared" si="2"/>
        <v>0</v>
      </c>
    </row>
    <row r="35" spans="1:30" x14ac:dyDescent="0.2">
      <c r="A35" s="115">
        <v>1938</v>
      </c>
      <c r="B35" s="106">
        <f>compoprinc!AP27</f>
        <v>0.13965004462566244</v>
      </c>
      <c r="C35" s="114">
        <f>compoprinc!AQ27</f>
        <v>5.4511958101690974E-2</v>
      </c>
      <c r="D35" s="114">
        <f>compoprinc!AR27</f>
        <v>1.7552269632843776E-2</v>
      </c>
      <c r="E35" s="114">
        <f>compoprinc!AS27</f>
        <v>9.4370846694181235E-3</v>
      </c>
      <c r="F35" s="114">
        <f>compoprinc!AT27</f>
        <v>1.1075156419152923E-2</v>
      </c>
      <c r="G35" s="114">
        <f>compoprinc!AU27</f>
        <v>1.8969961061574548E-3</v>
      </c>
      <c r="H35" s="114">
        <f>compoprinc!AV27</f>
        <v>2.6052581242176635E-2</v>
      </c>
      <c r="I35" s="187">
        <f>compoprinc!AW27</f>
        <v>1.9123998454222593E-2</v>
      </c>
      <c r="J35" s="106">
        <f>compoprinc!AX27</f>
        <v>6.8742994158269788E-2</v>
      </c>
      <c r="K35" s="114">
        <f>compoprinc!AY27</f>
        <v>3.5089474990492579E-2</v>
      </c>
      <c r="L35" s="114">
        <f>compoprinc!AZ27</f>
        <v>7.8792109220973683E-3</v>
      </c>
      <c r="M35" s="114">
        <f>compoprinc!BA27</f>
        <v>3.8333568172373E-3</v>
      </c>
      <c r="N35" s="114">
        <f>compoprinc!BB27</f>
        <v>4.5616435518369735E-3</v>
      </c>
      <c r="O35" s="114">
        <f>compoprinc!BC27</f>
        <v>7.1687728831921409E-4</v>
      </c>
      <c r="P35" s="114">
        <f>compoprinc!BD27</f>
        <v>1.0006973831078523E-2</v>
      </c>
      <c r="Q35" s="187">
        <f>compoprinc!BE27</f>
        <v>6.6554567572078213E-3</v>
      </c>
      <c r="R35" s="186">
        <f>compoprinc!BF27</f>
        <v>2.3546688898520459E-2</v>
      </c>
      <c r="S35" s="114">
        <f>compoprinc!BG27</f>
        <v>1.6145597467254691E-2</v>
      </c>
      <c r="T35" s="114">
        <f>compoprinc!BH27</f>
        <v>1.7820761343228997E-3</v>
      </c>
      <c r="U35" s="114">
        <f>compoprinc!BI27</f>
        <v>7.9132733431195093E-4</v>
      </c>
      <c r="V35" s="114">
        <f>compoprinc!BJ27</f>
        <v>1.1761237873518056E-3</v>
      </c>
      <c r="W35" s="114">
        <f>compoprinc!BK27</f>
        <v>1.4490183212248649E-4</v>
      </c>
      <c r="X35" s="114">
        <f>compoprinc!BL27</f>
        <v>2.1173049890980638E-3</v>
      </c>
      <c r="Y35" s="154">
        <f>compoprinc!BM27</f>
        <v>1.3893573540585569E-3</v>
      </c>
      <c r="AB35" s="597">
        <f t="shared" si="0"/>
        <v>0</v>
      </c>
      <c r="AC35" s="597">
        <f t="shared" si="1"/>
        <v>0</v>
      </c>
      <c r="AD35" s="597">
        <f t="shared" si="2"/>
        <v>0</v>
      </c>
    </row>
    <row r="36" spans="1:30" x14ac:dyDescent="0.2">
      <c r="A36" s="117">
        <v>1939</v>
      </c>
      <c r="B36" s="109">
        <f>compoprinc!AP28</f>
        <v>0.14807575363432759</v>
      </c>
      <c r="C36" s="116">
        <f>compoprinc!AQ28</f>
        <v>6.2052341836212249E-2</v>
      </c>
      <c r="D36" s="116">
        <f>compoprinc!AR28</f>
        <v>1.7045215491632154E-2</v>
      </c>
      <c r="E36" s="116">
        <f>compoprinc!AS28</f>
        <v>9.3767442214906412E-3</v>
      </c>
      <c r="F36" s="116">
        <f>compoprinc!AT28</f>
        <v>1.1590763403542955E-2</v>
      </c>
      <c r="G36" s="116">
        <f>compoprinc!AU28</f>
        <v>1.8335604864123916E-3</v>
      </c>
      <c r="H36" s="116">
        <f>compoprinc!AV28</f>
        <v>2.528037058272109E-2</v>
      </c>
      <c r="I36" s="189">
        <f>compoprinc!AW28</f>
        <v>2.089675761231612E-2</v>
      </c>
      <c r="J36" s="109">
        <f>compoprinc!AX28</f>
        <v>7.1942021540998213E-2</v>
      </c>
      <c r="K36" s="116">
        <f>compoprinc!AY28</f>
        <v>3.8704469654049854E-2</v>
      </c>
      <c r="L36" s="116">
        <f>compoprinc!AZ28</f>
        <v>7.6406625588327035E-3</v>
      </c>
      <c r="M36" s="116">
        <f>compoprinc!BA28</f>
        <v>3.9370841399084464E-3</v>
      </c>
      <c r="N36" s="116">
        <f>compoprinc!BB28</f>
        <v>4.5749453994167215E-3</v>
      </c>
      <c r="O36" s="116">
        <f>compoprinc!BC28</f>
        <v>6.8250576786233147E-4</v>
      </c>
      <c r="P36" s="116">
        <f>compoprinc!BD28</f>
        <v>9.5209712871318526E-3</v>
      </c>
      <c r="Q36" s="189">
        <f>compoprinc!BE28</f>
        <v>6.8813827337962982E-3</v>
      </c>
      <c r="R36" s="188">
        <f>compoprinc!BF28</f>
        <v>2.194925059171976E-2</v>
      </c>
      <c r="S36" s="116">
        <f>compoprinc!BG28</f>
        <v>1.5124288790039207E-2</v>
      </c>
      <c r="T36" s="116">
        <f>compoprinc!BH28</f>
        <v>1.6915604517306825E-3</v>
      </c>
      <c r="U36" s="116">
        <f>compoprinc!BI28</f>
        <v>8.1576878268102744E-4</v>
      </c>
      <c r="V36" s="116">
        <f>compoprinc!BJ28</f>
        <v>1.0873858968389733E-3</v>
      </c>
      <c r="W36" s="116">
        <f>compoprinc!BK28</f>
        <v>1.3014622123438838E-4</v>
      </c>
      <c r="X36" s="116">
        <f>compoprinc!BL28</f>
        <v>1.8724516154739876E-3</v>
      </c>
      <c r="Y36" s="156">
        <f>compoprinc!BM28</f>
        <v>1.2276488337214929E-3</v>
      </c>
      <c r="AB36" s="597">
        <f t="shared" si="0"/>
        <v>0</v>
      </c>
      <c r="AC36" s="597">
        <f t="shared" si="1"/>
        <v>0</v>
      </c>
      <c r="AD36" s="597">
        <f t="shared" si="2"/>
        <v>0</v>
      </c>
    </row>
    <row r="37" spans="1:30" x14ac:dyDescent="0.2">
      <c r="A37" s="115">
        <v>1940</v>
      </c>
      <c r="B37" s="106">
        <f>compoprinc!AP29</f>
        <v>0.15903611894716882</v>
      </c>
      <c r="C37" s="114">
        <f>compoprinc!AQ29</f>
        <v>7.7594722385238915E-2</v>
      </c>
      <c r="D37" s="114">
        <f>compoprinc!AR29</f>
        <v>1.2282198502641492E-2</v>
      </c>
      <c r="E37" s="114">
        <f>compoprinc!AS29</f>
        <v>7.3285050540453991E-3</v>
      </c>
      <c r="F37" s="114">
        <f>compoprinc!AT29</f>
        <v>1.1828932343642691E-2</v>
      </c>
      <c r="G37" s="114">
        <f>compoprinc!AU29</f>
        <v>1.8239715498773869E-3</v>
      </c>
      <c r="H37" s="114">
        <f>compoprinc!AV29</f>
        <v>2.6310256012422272E-2</v>
      </c>
      <c r="I37" s="187">
        <f>compoprinc!AW29</f>
        <v>2.1867533099300653E-2</v>
      </c>
      <c r="J37" s="106">
        <f>compoprinc!AX29</f>
        <v>7.9712804168331819E-2</v>
      </c>
      <c r="K37" s="114">
        <f>compoprinc!AY29</f>
        <v>4.8399269204580021E-2</v>
      </c>
      <c r="L37" s="114">
        <f>compoprinc!AZ29</f>
        <v>5.4715866262009553E-3</v>
      </c>
      <c r="M37" s="114">
        <f>compoprinc!BA29</f>
        <v>3.0177429357573088E-3</v>
      </c>
      <c r="N37" s="114">
        <f>compoprinc!BB29</f>
        <v>4.7171299810803945E-3</v>
      </c>
      <c r="O37" s="114">
        <f>compoprinc!BC29</f>
        <v>6.8594284969290906E-4</v>
      </c>
      <c r="P37" s="114">
        <f>compoprinc!BD29</f>
        <v>1.0031252330916819E-2</v>
      </c>
      <c r="Q37" s="187">
        <f>compoprinc!BE29</f>
        <v>7.3898802401034039E-3</v>
      </c>
      <c r="R37" s="186">
        <f>compoprinc!BF29</f>
        <v>2.6142807304936483E-2</v>
      </c>
      <c r="S37" s="114">
        <f>compoprinc!BG29</f>
        <v>1.9675808928150646E-2</v>
      </c>
      <c r="T37" s="114">
        <f>compoprinc!BH29</f>
        <v>1.2598044717608576E-3</v>
      </c>
      <c r="U37" s="114">
        <f>compoprinc!BI29</f>
        <v>6.0598820431232499E-4</v>
      </c>
      <c r="V37" s="114">
        <f>compoprinc!BJ29</f>
        <v>1.1486905505957903E-3</v>
      </c>
      <c r="W37" s="114">
        <f>compoprinc!BK29</f>
        <v>1.2763428268097518E-4</v>
      </c>
      <c r="X37" s="114">
        <f>compoprinc!BL29</f>
        <v>1.9063967725662734E-3</v>
      </c>
      <c r="Y37" s="154">
        <f>compoprinc!BM29</f>
        <v>1.4184840948696141E-3</v>
      </c>
      <c r="AB37" s="597">
        <f t="shared" si="0"/>
        <v>0</v>
      </c>
      <c r="AC37" s="597">
        <f t="shared" si="1"/>
        <v>0</v>
      </c>
      <c r="AD37" s="597">
        <f t="shared" si="2"/>
        <v>0</v>
      </c>
    </row>
    <row r="38" spans="1:30" x14ac:dyDescent="0.2">
      <c r="A38" s="115">
        <v>1941</v>
      </c>
      <c r="B38" s="106">
        <f>compoprinc!AP30</f>
        <v>0.16346814177804722</v>
      </c>
      <c r="C38" s="114">
        <f>compoprinc!AQ30</f>
        <v>8.2052537693226082E-2</v>
      </c>
      <c r="D38" s="114">
        <f>compoprinc!AR30</f>
        <v>8.354721327320366E-3</v>
      </c>
      <c r="E38" s="114">
        <f>compoprinc!AS30</f>
        <v>4.877017003243971E-3</v>
      </c>
      <c r="F38" s="114">
        <f>compoprinc!AT30</f>
        <v>1.4058090501680357E-2</v>
      </c>
      <c r="G38" s="114">
        <f>compoprinc!AU30</f>
        <v>1.4495814945562585E-3</v>
      </c>
      <c r="H38" s="114">
        <f>compoprinc!AV30</f>
        <v>2.3872751694157413E-2</v>
      </c>
      <c r="I38" s="187">
        <f>compoprinc!AW30</f>
        <v>2.8803442063862761E-2</v>
      </c>
      <c r="J38" s="106">
        <f>compoprinc!AX30</f>
        <v>8.3255442338092261E-2</v>
      </c>
      <c r="K38" s="114">
        <f>compoprinc!AY30</f>
        <v>5.0127093498256274E-2</v>
      </c>
      <c r="L38" s="114">
        <f>compoprinc!AZ30</f>
        <v>3.6460263537209285E-3</v>
      </c>
      <c r="M38" s="114">
        <f>compoprinc!BA30</f>
        <v>1.9441119605902923E-3</v>
      </c>
      <c r="N38" s="114">
        <f>compoprinc!BB30</f>
        <v>6.1438566797009835E-3</v>
      </c>
      <c r="O38" s="114">
        <f>compoprinc!BC30</f>
        <v>5.5880948311008889E-4</v>
      </c>
      <c r="P38" s="114">
        <f>compoprinc!BD30</f>
        <v>9.4290200850142038E-3</v>
      </c>
      <c r="Q38" s="187">
        <f>compoprinc!BE30</f>
        <v>1.1406524277699504E-2</v>
      </c>
      <c r="R38" s="186">
        <f>compoprinc!BF30</f>
        <v>2.814770996166082E-2</v>
      </c>
      <c r="S38" s="114">
        <f>compoprinc!BG30</f>
        <v>2.0547025749659668E-2</v>
      </c>
      <c r="T38" s="114">
        <f>compoprinc!BH30</f>
        <v>8.7582317088689065E-4</v>
      </c>
      <c r="U38" s="114">
        <f>compoprinc!BI30</f>
        <v>3.8826766239483037E-4</v>
      </c>
      <c r="V38" s="114">
        <f>compoprinc!BJ30</f>
        <v>1.6852996505172474E-3</v>
      </c>
      <c r="W38" s="114">
        <f>compoprinc!BK30</f>
        <v>1.0052512744869315E-4</v>
      </c>
      <c r="X38" s="114">
        <f>compoprinc!BL30</f>
        <v>1.7159532154590637E-3</v>
      </c>
      <c r="Y38" s="154">
        <f>compoprinc!BM30</f>
        <v>2.834815385294424E-3</v>
      </c>
      <c r="AB38" s="597">
        <f t="shared" si="0"/>
        <v>0</v>
      </c>
      <c r="AC38" s="597">
        <f t="shared" si="1"/>
        <v>0</v>
      </c>
      <c r="AD38" s="597">
        <f t="shared" si="2"/>
        <v>0</v>
      </c>
    </row>
    <row r="39" spans="1:30" x14ac:dyDescent="0.2">
      <c r="A39" s="115">
        <v>1942</v>
      </c>
      <c r="B39" s="106">
        <f>compoprinc!AP31</f>
        <v>0.15826979716901726</v>
      </c>
      <c r="C39" s="114">
        <f>compoprinc!AQ31</f>
        <v>8.2442841932114291E-2</v>
      </c>
      <c r="D39" s="114">
        <f>compoprinc!AR31</f>
        <v>6.5425200893731526E-3</v>
      </c>
      <c r="E39" s="114">
        <f>compoprinc!AS31</f>
        <v>3.7744935328312568E-3</v>
      </c>
      <c r="F39" s="114">
        <f>compoprinc!AT31</f>
        <v>1.4870717376270307E-2</v>
      </c>
      <c r="G39" s="114">
        <f>compoprinc!AU31</f>
        <v>8.9516919223773465E-4</v>
      </c>
      <c r="H39" s="114">
        <f>compoprinc!AV31</f>
        <v>1.7359743516897348E-2</v>
      </c>
      <c r="I39" s="187">
        <f>compoprinc!AW31</f>
        <v>3.2384311529293185E-2</v>
      </c>
      <c r="J39" s="106">
        <f>compoprinc!AX31</f>
        <v>8.0101967929204085E-2</v>
      </c>
      <c r="K39" s="114">
        <f>compoprinc!AY31</f>
        <v>4.6971143534990004E-2</v>
      </c>
      <c r="L39" s="114">
        <f>compoprinc!AZ31</f>
        <v>2.7948088983860185E-3</v>
      </c>
      <c r="M39" s="114">
        <f>compoprinc!BA31</f>
        <v>1.3788314594174479E-3</v>
      </c>
      <c r="N39" s="114">
        <f>compoprinc!BB31</f>
        <v>7.209857985917844E-3</v>
      </c>
      <c r="O39" s="114">
        <f>compoprinc!BC31</f>
        <v>3.3326932370871952E-4</v>
      </c>
      <c r="P39" s="114">
        <f>compoprinc!BD31</f>
        <v>6.6019042277075226E-3</v>
      </c>
      <c r="Q39" s="187">
        <f>compoprinc!BE31</f>
        <v>1.4812152499076527E-2</v>
      </c>
      <c r="R39" s="186">
        <f>compoprinc!BF31</f>
        <v>2.526122866177069E-2</v>
      </c>
      <c r="S39" s="114">
        <f>compoprinc!BG31</f>
        <v>1.6129290567049648E-2</v>
      </c>
      <c r="T39" s="114">
        <f>compoprinc!BH31</f>
        <v>6.1661669127472459E-4</v>
      </c>
      <c r="U39" s="114">
        <f>compoprinc!BI31</f>
        <v>2.252280867464727E-4</v>
      </c>
      <c r="V39" s="114">
        <f>compoprinc!BJ31</f>
        <v>2.4131246997293196E-3</v>
      </c>
      <c r="W39" s="114">
        <f>compoprinc!BK31</f>
        <v>5.0613347941837151E-5</v>
      </c>
      <c r="X39" s="114">
        <f>compoprinc!BL31</f>
        <v>9.3544972812501686E-4</v>
      </c>
      <c r="Y39" s="154">
        <f>compoprinc!BM31</f>
        <v>4.8909055409036735E-3</v>
      </c>
      <c r="AB39" s="597">
        <f t="shared" si="0"/>
        <v>0</v>
      </c>
      <c r="AC39" s="597">
        <f t="shared" si="1"/>
        <v>0</v>
      </c>
      <c r="AD39" s="597">
        <f t="shared" si="2"/>
        <v>0</v>
      </c>
    </row>
    <row r="40" spans="1:30" x14ac:dyDescent="0.2">
      <c r="A40" s="115">
        <v>1943</v>
      </c>
      <c r="B40" s="106">
        <f>compoprinc!AP32</f>
        <v>0.14073147127810809</v>
      </c>
      <c r="C40" s="114">
        <f>compoprinc!AQ32</f>
        <v>7.2205276304171825E-2</v>
      </c>
      <c r="D40" s="114">
        <f>compoprinc!AR32</f>
        <v>5.7196269361513129E-3</v>
      </c>
      <c r="E40" s="114">
        <f>compoprinc!AS32</f>
        <v>2.9900849829130973E-3</v>
      </c>
      <c r="F40" s="114">
        <f>compoprinc!AT32</f>
        <v>1.487365607591795E-2</v>
      </c>
      <c r="G40" s="114">
        <f>compoprinc!AU32</f>
        <v>5.2407948404533354E-4</v>
      </c>
      <c r="H40" s="114">
        <f>compoprinc!AV32</f>
        <v>1.085643038667705E-2</v>
      </c>
      <c r="I40" s="187">
        <f>compoprinc!AW32</f>
        <v>3.3562317108231536E-2</v>
      </c>
      <c r="J40" s="106">
        <f>compoprinc!AX32</f>
        <v>6.8374601621222594E-2</v>
      </c>
      <c r="K40" s="114">
        <f>compoprinc!AY32</f>
        <v>3.9529695881807145E-2</v>
      </c>
      <c r="L40" s="114">
        <f>compoprinc!AZ32</f>
        <v>2.5381465460282645E-3</v>
      </c>
      <c r="M40" s="114">
        <f>compoprinc!BA32</f>
        <v>1.0917273938581852E-3</v>
      </c>
      <c r="N40" s="114">
        <f>compoprinc!BB32</f>
        <v>6.7824056897759421E-3</v>
      </c>
      <c r="O40" s="114">
        <f>compoprinc!BC32</f>
        <v>1.9110623893843915E-4</v>
      </c>
      <c r="P40" s="114">
        <f>compoprinc!BD32</f>
        <v>4.0606539777379045E-3</v>
      </c>
      <c r="Q40" s="187">
        <f>compoprinc!BE32</f>
        <v>1.4180865893076712E-2</v>
      </c>
      <c r="R40" s="186">
        <f>compoprinc!BF32</f>
        <v>1.8738104603665016E-2</v>
      </c>
      <c r="S40" s="114">
        <f>compoprinc!BG32</f>
        <v>1.2017381609440568E-2</v>
      </c>
      <c r="T40" s="114">
        <f>compoprinc!BH32</f>
        <v>6.0073593938551135E-4</v>
      </c>
      <c r="U40" s="114">
        <f>compoprinc!BI32</f>
        <v>1.6662090856669614E-4</v>
      </c>
      <c r="V40" s="114">
        <f>compoprinc!BJ32</f>
        <v>1.8754709599529812E-3</v>
      </c>
      <c r="W40" s="114">
        <f>compoprinc!BK32</f>
        <v>2.6192015602049389E-5</v>
      </c>
      <c r="X40" s="114">
        <f>compoprinc!BL32</f>
        <v>4.3962525355018954E-4</v>
      </c>
      <c r="Y40" s="154">
        <f>compoprinc!BM32</f>
        <v>3.6120779171670177E-3</v>
      </c>
      <c r="AB40" s="597">
        <f t="shared" si="0"/>
        <v>0</v>
      </c>
      <c r="AC40" s="597">
        <f t="shared" si="1"/>
        <v>0</v>
      </c>
      <c r="AD40" s="597">
        <f t="shared" si="2"/>
        <v>0</v>
      </c>
    </row>
    <row r="41" spans="1:30" x14ac:dyDescent="0.2">
      <c r="A41" s="115">
        <v>1944</v>
      </c>
      <c r="B41" s="106">
        <f>compoprinc!AP33</f>
        <v>0.11461099543356301</v>
      </c>
      <c r="C41" s="114">
        <f>compoprinc!AQ33</f>
        <v>5.936321298209498E-2</v>
      </c>
      <c r="D41" s="114">
        <f>compoprinc!AR33</f>
        <v>5.7864314045260531E-3</v>
      </c>
      <c r="E41" s="114">
        <f>compoprinc!AS33</f>
        <v>2.7038893672144846E-3</v>
      </c>
      <c r="F41" s="114">
        <f>compoprinc!AT33</f>
        <v>1.1458211525835097E-2</v>
      </c>
      <c r="G41" s="114">
        <f>compoprinc!AU33</f>
        <v>4.4434313726854959E-4</v>
      </c>
      <c r="H41" s="114">
        <f>compoprinc!AV33</f>
        <v>1.0501879754817546E-2</v>
      </c>
      <c r="I41" s="187">
        <f>compoprinc!AW33</f>
        <v>2.4353027261806305E-2</v>
      </c>
      <c r="J41" s="106">
        <f>compoprinc!AX33</f>
        <v>5.3995563153671634E-2</v>
      </c>
      <c r="K41" s="114">
        <f>compoprinc!AY33</f>
        <v>3.1774561120554955E-2</v>
      </c>
      <c r="L41" s="114">
        <f>compoprinc!AZ33</f>
        <v>2.6290322145733434E-3</v>
      </c>
      <c r="M41" s="114">
        <f>compoprinc!BA33</f>
        <v>9.7595861375098512E-4</v>
      </c>
      <c r="N41" s="114">
        <f>compoprinc!BB33</f>
        <v>5.0215552117546759E-3</v>
      </c>
      <c r="O41" s="114">
        <f>compoprinc!BC33</f>
        <v>1.6048186131438686E-4</v>
      </c>
      <c r="P41" s="114">
        <f>compoprinc!BD33</f>
        <v>3.8663444828865904E-3</v>
      </c>
      <c r="Q41" s="187">
        <f>compoprinc!BE33</f>
        <v>9.5676296488366903E-3</v>
      </c>
      <c r="R41" s="186">
        <f>compoprinc!BF33</f>
        <v>1.6577314987325124E-2</v>
      </c>
      <c r="S41" s="114">
        <f>compoprinc!BG33</f>
        <v>1.1313834752453246E-2</v>
      </c>
      <c r="T41" s="114">
        <f>compoprinc!BH33</f>
        <v>7.1121070178203167E-4</v>
      </c>
      <c r="U41" s="114">
        <f>compoprinc!BI33</f>
        <v>1.7606772050642004E-4</v>
      </c>
      <c r="V41" s="114">
        <f>compoprinc!BJ33</f>
        <v>1.4067253530374777E-3</v>
      </c>
      <c r="W41" s="114">
        <f>compoprinc!BK33</f>
        <v>2.444307909703733E-5</v>
      </c>
      <c r="X41" s="114">
        <f>compoprinc!BL33</f>
        <v>5.2147309459915094E-4</v>
      </c>
      <c r="Y41" s="154">
        <f>compoprinc!BM33</f>
        <v>2.4235602858497592E-3</v>
      </c>
      <c r="AB41" s="597">
        <f t="shared" si="0"/>
        <v>0</v>
      </c>
      <c r="AC41" s="597">
        <f t="shared" si="1"/>
        <v>0</v>
      </c>
      <c r="AD41" s="597">
        <f t="shared" si="2"/>
        <v>0</v>
      </c>
    </row>
    <row r="42" spans="1:30" x14ac:dyDescent="0.2">
      <c r="A42" s="115">
        <v>1945</v>
      </c>
      <c r="B42" s="106">
        <f>compoprinc!AP34</f>
        <v>0.10394517824678659</v>
      </c>
      <c r="C42" s="114">
        <f>compoprinc!AQ34</f>
        <v>4.4143833108953333E-2</v>
      </c>
      <c r="D42" s="114">
        <f>compoprinc!AR34</f>
        <v>6.7717564384234541E-3</v>
      </c>
      <c r="E42" s="114">
        <f>compoprinc!AS34</f>
        <v>2.717394042354747E-3</v>
      </c>
      <c r="F42" s="114">
        <f>compoprinc!AT34</f>
        <v>1.2222384656512575E-2</v>
      </c>
      <c r="G42" s="114">
        <f>compoprinc!AU34</f>
        <v>4.3049577388879547E-4</v>
      </c>
      <c r="H42" s="114">
        <f>compoprinc!AV34</f>
        <v>1.095010887373855E-2</v>
      </c>
      <c r="I42" s="187">
        <f>compoprinc!AW34</f>
        <v>2.6709205352915141E-2</v>
      </c>
      <c r="J42" s="106">
        <f>compoprinc!AX34</f>
        <v>4.619394806037181E-2</v>
      </c>
      <c r="K42" s="114">
        <f>compoprinc!AY34</f>
        <v>2.3123696555617027E-2</v>
      </c>
      <c r="L42" s="114">
        <f>compoprinc!AZ34</f>
        <v>3.1852450279352437E-3</v>
      </c>
      <c r="M42" s="114">
        <f>compoprinc!BA34</f>
        <v>9.8126049625365153E-4</v>
      </c>
      <c r="N42" s="114">
        <f>compoprinc!BB34</f>
        <v>5.0959561911130165E-3</v>
      </c>
      <c r="O42" s="114">
        <f>compoprinc!BC34</f>
        <v>1.5238517257276372E-4</v>
      </c>
      <c r="P42" s="114">
        <f>compoprinc!BD34</f>
        <v>3.8772337048042223E-3</v>
      </c>
      <c r="Q42" s="187">
        <f>compoprinc!BE34</f>
        <v>9.7781709120758793E-3</v>
      </c>
      <c r="R42" s="186">
        <f>compoprinc!BF34</f>
        <v>1.2447242573317804E-2</v>
      </c>
      <c r="S42" s="114">
        <f>compoprinc!BG34</f>
        <v>7.5727824617108268E-3</v>
      </c>
      <c r="T42" s="114">
        <f>compoprinc!BH34</f>
        <v>8.9557560011804425E-4</v>
      </c>
      <c r="U42" s="114">
        <f>compoprinc!BI34</f>
        <v>1.7842580972403488E-4</v>
      </c>
      <c r="V42" s="114">
        <f>compoprinc!BJ34</f>
        <v>1.2599818755331743E-3</v>
      </c>
      <c r="W42" s="114">
        <f>compoprinc!BK34</f>
        <v>2.3070949812341765E-5</v>
      </c>
      <c r="X42" s="114">
        <f>compoprinc!BL34</f>
        <v>5.1504938006625511E-4</v>
      </c>
      <c r="Y42" s="154">
        <f>compoprinc!BM34</f>
        <v>2.0023564963531286E-3</v>
      </c>
      <c r="AB42" s="597">
        <f t="shared" si="0"/>
        <v>0</v>
      </c>
      <c r="AC42" s="597">
        <f t="shared" si="1"/>
        <v>0</v>
      </c>
      <c r="AD42" s="597">
        <f t="shared" si="2"/>
        <v>0</v>
      </c>
    </row>
    <row r="43" spans="1:30" x14ac:dyDescent="0.2">
      <c r="A43" s="115">
        <v>1946</v>
      </c>
      <c r="B43" s="106">
        <f>compoprinc!AP35</f>
        <v>0.10201145918786261</v>
      </c>
      <c r="C43" s="114">
        <f>compoprinc!AQ35</f>
        <v>3.7527126604810987E-2</v>
      </c>
      <c r="D43" s="114">
        <f>compoprinc!AR35</f>
        <v>6.1937719640868518E-3</v>
      </c>
      <c r="E43" s="114">
        <f>compoprinc!AS35</f>
        <v>2.9932325195418186E-3</v>
      </c>
      <c r="F43" s="114">
        <f>compoprinc!AT35</f>
        <v>1.3154918305186954E-2</v>
      </c>
      <c r="G43" s="114">
        <f>compoprinc!AU35</f>
        <v>5.361450589756163E-4</v>
      </c>
      <c r="H43" s="114">
        <f>compoprinc!AV35</f>
        <v>1.3426197926914784E-2</v>
      </c>
      <c r="I43" s="187">
        <f>compoprinc!AW35</f>
        <v>2.8180066808345589E-2</v>
      </c>
      <c r="J43" s="106">
        <f>compoprinc!AX35</f>
        <v>4.3894959841125174E-2</v>
      </c>
      <c r="K43" s="114">
        <f>compoprinc!AY35</f>
        <v>2.0397195953121474E-2</v>
      </c>
      <c r="L43" s="114">
        <f>compoprinc!AZ35</f>
        <v>3.0613298021176533E-3</v>
      </c>
      <c r="M43" s="114">
        <f>compoprinc!BA35</f>
        <v>1.1241020023592169E-3</v>
      </c>
      <c r="N43" s="114">
        <f>compoprinc!BB35</f>
        <v>5.1403395982228799E-3</v>
      </c>
      <c r="O43" s="114">
        <f>compoprinc!BC35</f>
        <v>1.9005222164872118E-4</v>
      </c>
      <c r="P43" s="114">
        <f>compoprinc!BD35</f>
        <v>4.7540637189925766E-3</v>
      </c>
      <c r="Q43" s="187">
        <f>compoprinc!BE35</f>
        <v>9.2278765446626391E-3</v>
      </c>
      <c r="R43" s="186">
        <f>compoprinc!BF35</f>
        <v>1.2881230993654024E-2</v>
      </c>
      <c r="S43" s="114">
        <f>compoprinc!BG35</f>
        <v>8.0619722454919242E-3</v>
      </c>
      <c r="T43" s="114">
        <f>compoprinc!BH35</f>
        <v>9.8865528226903688E-4</v>
      </c>
      <c r="U43" s="114">
        <f>compoprinc!BI35</f>
        <v>2.2644546587240714E-4</v>
      </c>
      <c r="V43" s="114">
        <f>compoprinc!BJ35</f>
        <v>1.2042021174682642E-3</v>
      </c>
      <c r="W43" s="114">
        <f>compoprinc!BK35</f>
        <v>3.0935975633705207E-5</v>
      </c>
      <c r="X43" s="114">
        <f>compoprinc!BL35</f>
        <v>7.4190886878374069E-4</v>
      </c>
      <c r="Y43" s="154">
        <f>compoprinc!BM35</f>
        <v>1.627111038134948E-3</v>
      </c>
      <c r="AB43" s="597">
        <f t="shared" si="0"/>
        <v>0</v>
      </c>
      <c r="AC43" s="597">
        <f t="shared" si="1"/>
        <v>0</v>
      </c>
      <c r="AD43" s="597">
        <f t="shared" si="2"/>
        <v>0</v>
      </c>
    </row>
    <row r="44" spans="1:30" x14ac:dyDescent="0.2">
      <c r="A44" s="115">
        <v>1947</v>
      </c>
      <c r="B44" s="106">
        <f>compoprinc!AP36</f>
        <v>0.10718085960290388</v>
      </c>
      <c r="C44" s="114">
        <f>compoprinc!AQ36</f>
        <v>5.0434032703829283E-2</v>
      </c>
      <c r="D44" s="114">
        <f>compoprinc!AR36</f>
        <v>6.0260056944338985E-3</v>
      </c>
      <c r="E44" s="114">
        <f>compoprinc!AS36</f>
        <v>2.9120171979049475E-3</v>
      </c>
      <c r="F44" s="114">
        <f>compoprinc!AT36</f>
        <v>1.1361932353447899E-2</v>
      </c>
      <c r="G44" s="114">
        <f>compoprinc!AU36</f>
        <v>6.0073862720018336E-4</v>
      </c>
      <c r="H44" s="114">
        <f>compoprinc!AV36</f>
        <v>1.3035147639594936E-2</v>
      </c>
      <c r="I44" s="187">
        <f>compoprinc!AW36</f>
        <v>2.2810985386492726E-2</v>
      </c>
      <c r="J44" s="106">
        <f>compoprinc!AX36</f>
        <v>4.9453934931035365E-2</v>
      </c>
      <c r="K44" s="114">
        <f>compoprinc!AY36</f>
        <v>2.9313403578558998E-2</v>
      </c>
      <c r="L44" s="114">
        <f>compoprinc!AZ36</f>
        <v>2.9437943994074967E-3</v>
      </c>
      <c r="M44" s="114">
        <f>compoprinc!BA36</f>
        <v>1.1436189244236872E-3</v>
      </c>
      <c r="N44" s="114">
        <f>compoprinc!BB36</f>
        <v>4.289598591061608E-3</v>
      </c>
      <c r="O44" s="114">
        <f>compoprinc!BC36</f>
        <v>2.1301752910004004E-4</v>
      </c>
      <c r="P44" s="114">
        <f>compoprinc!BD36</f>
        <v>4.6193334282384558E-3</v>
      </c>
      <c r="Q44" s="187">
        <f>compoprinc!BE36</f>
        <v>6.9311684802450795E-3</v>
      </c>
      <c r="R44" s="186">
        <f>compoprinc!BF36</f>
        <v>1.6081193632532919E-2</v>
      </c>
      <c r="S44" s="114">
        <f>compoprinc!BG36</f>
        <v>1.2094404560225308E-2</v>
      </c>
      <c r="T44" s="114">
        <f>compoprinc!BH36</f>
        <v>9.0867118444793566E-4</v>
      </c>
      <c r="U44" s="114">
        <f>compoprinc!BI36</f>
        <v>2.4776464085657352E-4</v>
      </c>
      <c r="V44" s="114">
        <f>compoprinc!BJ36</f>
        <v>9.940889546419297E-4</v>
      </c>
      <c r="W44" s="114">
        <f>compoprinc!BK36</f>
        <v>3.3593699255276012E-5</v>
      </c>
      <c r="X44" s="114">
        <f>compoprinc!BL36</f>
        <v>6.7945810877173757E-4</v>
      </c>
      <c r="Y44" s="154">
        <f>compoprinc!BM36</f>
        <v>1.1232124843341565E-3</v>
      </c>
      <c r="AB44" s="597">
        <f t="shared" si="0"/>
        <v>0</v>
      </c>
      <c r="AC44" s="597">
        <f t="shared" si="1"/>
        <v>0</v>
      </c>
      <c r="AD44" s="597">
        <f t="shared" si="2"/>
        <v>0</v>
      </c>
    </row>
    <row r="45" spans="1:30" x14ac:dyDescent="0.2">
      <c r="A45" s="115">
        <v>1948</v>
      </c>
      <c r="B45" s="106">
        <f>compoprinc!AP37</f>
        <v>0.11906995486923853</v>
      </c>
      <c r="C45" s="114">
        <f>compoprinc!AQ37</f>
        <v>6.2145220065411698E-2</v>
      </c>
      <c r="D45" s="114">
        <f>compoprinc!AR37</f>
        <v>5.6601859746390334E-3</v>
      </c>
      <c r="E45" s="114">
        <f>compoprinc!AS37</f>
        <v>2.9557354487641718E-3</v>
      </c>
      <c r="F45" s="114">
        <f>compoprinc!AT37</f>
        <v>1.1336583219978977E-2</v>
      </c>
      <c r="G45" s="114">
        <f>compoprinc!AU37</f>
        <v>6.593415617431698E-4</v>
      </c>
      <c r="H45" s="114">
        <f>compoprinc!AV37</f>
        <v>1.3974739018347594E-2</v>
      </c>
      <c r="I45" s="187">
        <f>compoprinc!AW37</f>
        <v>2.2338149580353892E-2</v>
      </c>
      <c r="J45" s="106">
        <f>compoprinc!AX37</f>
        <v>5.6407841026131805E-2</v>
      </c>
      <c r="K45" s="114">
        <f>compoprinc!AY37</f>
        <v>3.6045419881458152E-2</v>
      </c>
      <c r="L45" s="114">
        <f>compoprinc!AZ37</f>
        <v>2.6783710209166843E-3</v>
      </c>
      <c r="M45" s="114">
        <f>compoprinc!BA37</f>
        <v>1.1642863469311787E-3</v>
      </c>
      <c r="N45" s="114">
        <f>compoprinc!BB37</f>
        <v>4.3285182153842885E-3</v>
      </c>
      <c r="O45" s="114">
        <f>compoprinc!BC37</f>
        <v>2.3732301665453469E-4</v>
      </c>
      <c r="P45" s="114">
        <f>compoprinc!BD37</f>
        <v>5.0727211272182634E-3</v>
      </c>
      <c r="Q45" s="187">
        <f>compoprinc!BE37</f>
        <v>6.8812014175686984E-3</v>
      </c>
      <c r="R45" s="186">
        <f>compoprinc!BF37</f>
        <v>1.793966893823893E-2</v>
      </c>
      <c r="S45" s="114">
        <f>compoprinc!BG37</f>
        <v>1.3885095849680992E-2</v>
      </c>
      <c r="T45" s="114">
        <f>compoprinc!BH37</f>
        <v>7.772207010867528E-4</v>
      </c>
      <c r="U45" s="114">
        <f>compoprinc!BI37</f>
        <v>2.4393906559819781E-4</v>
      </c>
      <c r="V45" s="114">
        <f>compoprinc!BJ37</f>
        <v>1.0316721850285343E-3</v>
      </c>
      <c r="W45" s="114">
        <f>compoprinc!BK37</f>
        <v>3.8180236543302954E-5</v>
      </c>
      <c r="X45" s="114">
        <f>compoprinc!BL37</f>
        <v>7.7846660291195236E-4</v>
      </c>
      <c r="Y45" s="154">
        <f>compoprinc!BM37</f>
        <v>1.1850942973891945E-3</v>
      </c>
      <c r="AB45" s="597">
        <f t="shared" si="0"/>
        <v>0</v>
      </c>
      <c r="AC45" s="597">
        <f t="shared" si="1"/>
        <v>0</v>
      </c>
      <c r="AD45" s="597">
        <f t="shared" si="2"/>
        <v>0</v>
      </c>
    </row>
    <row r="46" spans="1:30" x14ac:dyDescent="0.2">
      <c r="A46" s="115">
        <v>1949</v>
      </c>
      <c r="B46" s="106">
        <f>compoprinc!AP38</f>
        <v>0.11444506369544162</v>
      </c>
      <c r="C46" s="114">
        <f>compoprinc!AQ38</f>
        <v>6.1281031082513572E-2</v>
      </c>
      <c r="D46" s="114">
        <f>compoprinc!AR38</f>
        <v>5.6506841259474404E-3</v>
      </c>
      <c r="E46" s="114">
        <f>compoprinc!AS38</f>
        <v>3.2587908379334363E-3</v>
      </c>
      <c r="F46" s="114">
        <f>compoprinc!AT38</f>
        <v>1.0077430155422848E-2</v>
      </c>
      <c r="G46" s="114">
        <f>compoprinc!AU38</f>
        <v>7.7386041927328603E-4</v>
      </c>
      <c r="H46" s="114">
        <f>compoprinc!AV38</f>
        <v>1.4840327742160403E-2</v>
      </c>
      <c r="I46" s="187">
        <f>compoprinc!AW38</f>
        <v>1.8562939332190644E-2</v>
      </c>
      <c r="J46" s="106">
        <f>compoprinc!AX38</f>
        <v>5.4617233175433981E-2</v>
      </c>
      <c r="K46" s="114">
        <f>compoprinc!AY38</f>
        <v>3.5804898819222906E-2</v>
      </c>
      <c r="L46" s="114">
        <f>compoprinc!AZ38</f>
        <v>2.6624999272374609E-3</v>
      </c>
      <c r="M46" s="114">
        <f>compoprinc!BA38</f>
        <v>1.260840314106699E-3</v>
      </c>
      <c r="N46" s="114">
        <f>compoprinc!BB38</f>
        <v>3.7612213232861885E-3</v>
      </c>
      <c r="O46" s="114">
        <f>compoprinc!BC38</f>
        <v>2.8087862335748334E-4</v>
      </c>
      <c r="P46" s="114">
        <f>compoprinc!BD38</f>
        <v>5.4573869323401173E-3</v>
      </c>
      <c r="Q46" s="187">
        <f>compoprinc!BE38</f>
        <v>5.3895072358831125E-3</v>
      </c>
      <c r="R46" s="186">
        <f>compoprinc!BF38</f>
        <v>1.7782132967462186E-2</v>
      </c>
      <c r="S46" s="114">
        <f>compoprinc!BG38</f>
        <v>1.4060689213877394E-2</v>
      </c>
      <c r="T46" s="114">
        <f>compoprinc!BH38</f>
        <v>7.1964744003308908E-4</v>
      </c>
      <c r="U46" s="114">
        <f>compoprinc!BI38</f>
        <v>2.5582412811369704E-4</v>
      </c>
      <c r="V46" s="114">
        <f>compoprinc!BJ38</f>
        <v>9.0366780729045912E-4</v>
      </c>
      <c r="W46" s="114">
        <f>compoprinc!BK38</f>
        <v>4.7079301511327842E-5</v>
      </c>
      <c r="X46" s="114">
        <f>compoprinc!BL38</f>
        <v>8.9891073417340441E-4</v>
      </c>
      <c r="Y46" s="154">
        <f>compoprinc!BM38</f>
        <v>8.9631434246281413E-4</v>
      </c>
      <c r="AB46" s="597">
        <f t="shared" si="0"/>
        <v>0</v>
      </c>
      <c r="AC46" s="597">
        <f t="shared" si="1"/>
        <v>0</v>
      </c>
      <c r="AD46" s="597">
        <f t="shared" si="2"/>
        <v>0</v>
      </c>
    </row>
    <row r="47" spans="1:30" x14ac:dyDescent="0.2">
      <c r="A47" s="119">
        <v>1950</v>
      </c>
      <c r="B47" s="112">
        <f>compoprinc!AP39</f>
        <v>0.12184680480089455</v>
      </c>
      <c r="C47" s="118">
        <f>compoprinc!AQ39</f>
        <v>6.6057944146515807E-2</v>
      </c>
      <c r="D47" s="118">
        <f>compoprinc!AR39</f>
        <v>6.1355680494855069E-3</v>
      </c>
      <c r="E47" s="118">
        <f>compoprinc!AS39</f>
        <v>3.3850459233957806E-3</v>
      </c>
      <c r="F47" s="118">
        <f>compoprinc!AT39</f>
        <v>1.0620380812104003E-2</v>
      </c>
      <c r="G47" s="118">
        <f>compoprinc!AU39</f>
        <v>8.1577179358503402E-4</v>
      </c>
      <c r="H47" s="118">
        <f>compoprinc!AV39</f>
        <v>1.437537717474119E-2</v>
      </c>
      <c r="I47" s="191">
        <f>compoprinc!AW39</f>
        <v>2.0456716901067214E-2</v>
      </c>
      <c r="J47" s="112">
        <f>compoprinc!AX39</f>
        <v>5.918658885606333E-2</v>
      </c>
      <c r="K47" s="118">
        <f>compoprinc!AY39</f>
        <v>3.9305242636218089E-2</v>
      </c>
      <c r="L47" s="118">
        <f>compoprinc!AZ39</f>
        <v>2.9032152406841235E-3</v>
      </c>
      <c r="M47" s="118">
        <f>compoprinc!BA39</f>
        <v>1.3503000427872271E-3</v>
      </c>
      <c r="N47" s="118">
        <f>compoprinc!BB39</f>
        <v>4.0449507347684096E-3</v>
      </c>
      <c r="O47" s="118">
        <f>compoprinc!BC39</f>
        <v>2.8533436822230442E-4</v>
      </c>
      <c r="P47" s="118">
        <f>compoprinc!BD39</f>
        <v>4.9724360947575501E-3</v>
      </c>
      <c r="Q47" s="191">
        <f>compoprinc!BE39</f>
        <v>6.3251097386256257E-3</v>
      </c>
      <c r="R47" s="190">
        <f>compoprinc!BF39</f>
        <v>1.5191149676723553E-2</v>
      </c>
      <c r="S47" s="118">
        <f>compoprinc!BG39</f>
        <v>1.2187421839317356E-2</v>
      </c>
      <c r="T47" s="118">
        <f>compoprinc!BH39</f>
        <v>6.4726625670258428E-4</v>
      </c>
      <c r="U47" s="118">
        <f>compoprinc!BI39</f>
        <v>2.3741942139602782E-4</v>
      </c>
      <c r="V47" s="118">
        <f>compoprinc!BJ39</f>
        <v>8.6965067337770865E-4</v>
      </c>
      <c r="W47" s="118">
        <f>compoprinc!BK39</f>
        <v>3.2001247494392087E-5</v>
      </c>
      <c r="X47" s="118">
        <f>compoprinc!BL39</f>
        <v>3.5572968124826016E-4</v>
      </c>
      <c r="Y47" s="158">
        <f>compoprinc!BM39</f>
        <v>8.616605571872231E-4</v>
      </c>
      <c r="AB47" s="597">
        <f t="shared" si="0"/>
        <v>0</v>
      </c>
      <c r="AC47" s="597">
        <f t="shared" si="1"/>
        <v>0</v>
      </c>
      <c r="AD47" s="597">
        <f t="shared" si="2"/>
        <v>0</v>
      </c>
    </row>
    <row r="48" spans="1:30" x14ac:dyDescent="0.2">
      <c r="A48" s="115">
        <v>1951</v>
      </c>
      <c r="B48" s="106">
        <f>compoprinc!AP40</f>
        <v>0.11641390137032342</v>
      </c>
      <c r="C48" s="114">
        <f>compoprinc!AQ40</f>
        <v>6.4598511839190728E-2</v>
      </c>
      <c r="D48" s="114">
        <f>compoprinc!AR40</f>
        <v>5.2419005631446748E-3</v>
      </c>
      <c r="E48" s="114">
        <f>compoprinc!AS40</f>
        <v>3.0532590453470417E-3</v>
      </c>
      <c r="F48" s="114">
        <f>compoprinc!AT40</f>
        <v>1.0185367354051351E-2</v>
      </c>
      <c r="G48" s="114">
        <f>compoprinc!AU40</f>
        <v>7.3704531910530845E-4</v>
      </c>
      <c r="H48" s="114">
        <f>compoprinc!AV40</f>
        <v>1.2737853427740625E-2</v>
      </c>
      <c r="I48" s="187">
        <f>compoprinc!AW40</f>
        <v>1.9859963821743681E-2</v>
      </c>
      <c r="J48" s="106">
        <f>compoprinc!AX40</f>
        <v>5.4981684302194314E-2</v>
      </c>
      <c r="K48" s="114">
        <f>compoprinc!AY40</f>
        <v>3.6917216986661082E-2</v>
      </c>
      <c r="L48" s="114">
        <f>compoprinc!AZ40</f>
        <v>2.3355219240678553E-3</v>
      </c>
      <c r="M48" s="114">
        <f>compoprinc!BA40</f>
        <v>1.1701673288915045E-3</v>
      </c>
      <c r="N48" s="114">
        <f>compoprinc!BB40</f>
        <v>3.8054181068013894E-3</v>
      </c>
      <c r="O48" s="114">
        <f>compoprinc!BC40</f>
        <v>2.6276291721380847E-4</v>
      </c>
      <c r="P48" s="114">
        <f>compoprinc!BD40</f>
        <v>4.5579723263238321E-3</v>
      </c>
      <c r="Q48" s="187">
        <f>compoprinc!BE40</f>
        <v>5.9326247122348337E-3</v>
      </c>
      <c r="R48" s="186">
        <f>compoprinc!BF40</f>
        <v>1.783904069118912E-2</v>
      </c>
      <c r="S48" s="114">
        <f>compoprinc!BG40</f>
        <v>1.4477412768786549E-2</v>
      </c>
      <c r="T48" s="114">
        <f>compoprinc!BH40</f>
        <v>5.9007430172535271E-4</v>
      </c>
      <c r="U48" s="114">
        <f>compoprinc!BI40</f>
        <v>2.4729056257043034E-4</v>
      </c>
      <c r="V48" s="114">
        <f>compoprinc!BJ40</f>
        <v>8.8740900084704848E-4</v>
      </c>
      <c r="W48" s="114">
        <f>compoprinc!BK40</f>
        <v>3.9974989022265304E-5</v>
      </c>
      <c r="X48" s="114">
        <f>compoprinc!BL40</f>
        <v>6.256732046044512E-4</v>
      </c>
      <c r="Y48" s="154">
        <f>compoprinc!BM40</f>
        <v>9.7120586363302409E-4</v>
      </c>
      <c r="AB48" s="597">
        <f t="shared" si="0"/>
        <v>0</v>
      </c>
      <c r="AC48" s="597">
        <f t="shared" si="1"/>
        <v>0</v>
      </c>
      <c r="AD48" s="597">
        <f t="shared" si="2"/>
        <v>0</v>
      </c>
    </row>
    <row r="49" spans="1:30" x14ac:dyDescent="0.2">
      <c r="A49" s="115">
        <v>1952</v>
      </c>
      <c r="B49" s="106">
        <f>compoprinc!AP41</f>
        <v>0.1081673414876608</v>
      </c>
      <c r="C49" s="114">
        <f>compoprinc!AQ41</f>
        <v>5.9490817058827125E-2</v>
      </c>
      <c r="D49" s="114">
        <f>compoprinc!AR41</f>
        <v>5.101521362023049E-3</v>
      </c>
      <c r="E49" s="114">
        <f>compoprinc!AS41</f>
        <v>3.1484306413369165E-3</v>
      </c>
      <c r="F49" s="114">
        <f>compoprinc!AT41</f>
        <v>9.6637100138119367E-3</v>
      </c>
      <c r="G49" s="114">
        <f>compoprinc!AU41</f>
        <v>7.4411390022043175E-4</v>
      </c>
      <c r="H49" s="114">
        <f>compoprinc!AV41</f>
        <v>1.1480601147383668E-2</v>
      </c>
      <c r="I49" s="187">
        <f>compoprinc!AW41</f>
        <v>1.8538147364057692E-2</v>
      </c>
      <c r="J49" s="106">
        <f>compoprinc!AX41</f>
        <v>5.0986112997123009E-2</v>
      </c>
      <c r="K49" s="114">
        <f>compoprinc!AY41</f>
        <v>3.5157617524304331E-2</v>
      </c>
      <c r="L49" s="114">
        <f>compoprinc!AZ41</f>
        <v>2.2544174475416998E-3</v>
      </c>
      <c r="M49" s="114">
        <f>compoprinc!BA41</f>
        <v>1.2165106279576786E-3</v>
      </c>
      <c r="N49" s="114">
        <f>compoprinc!BB41</f>
        <v>3.3597832299549751E-3</v>
      </c>
      <c r="O49" s="114">
        <f>compoprinc!BC41</f>
        <v>2.5765836555503179E-4</v>
      </c>
      <c r="P49" s="114">
        <f>compoprinc!BD41</f>
        <v>3.8965624908386684E-3</v>
      </c>
      <c r="Q49" s="187">
        <f>compoprinc!BE41</f>
        <v>4.8435633109706229E-3</v>
      </c>
      <c r="R49" s="186">
        <f>compoprinc!BF41</f>
        <v>1.6167396473253482E-2</v>
      </c>
      <c r="S49" s="114">
        <f>compoprinc!BG41</f>
        <v>1.3377724301904474E-2</v>
      </c>
      <c r="T49" s="114">
        <f>compoprinc!BH41</f>
        <v>5.8982413912569845E-4</v>
      </c>
      <c r="U49" s="114">
        <f>compoprinc!BI41</f>
        <v>2.5461875169508901E-4</v>
      </c>
      <c r="V49" s="114">
        <f>compoprinc!BJ41</f>
        <v>7.4402111504795899E-4</v>
      </c>
      <c r="W49" s="114">
        <f>compoprinc!BK41</f>
        <v>3.9191872179082718E-5</v>
      </c>
      <c r="X49" s="114">
        <f>compoprinc!BL41</f>
        <v>5.2394281647934193E-4</v>
      </c>
      <c r="Y49" s="154">
        <f>compoprinc!BM41</f>
        <v>6.3807347682183903E-4</v>
      </c>
      <c r="AB49" s="597">
        <f t="shared" si="0"/>
        <v>0</v>
      </c>
      <c r="AC49" s="597">
        <f t="shared" si="1"/>
        <v>0</v>
      </c>
      <c r="AD49" s="597">
        <f t="shared" si="2"/>
        <v>0</v>
      </c>
    </row>
    <row r="50" spans="1:30" x14ac:dyDescent="0.2">
      <c r="A50" s="115">
        <v>1953</v>
      </c>
      <c r="B50" s="106">
        <f>compoprinc!AP42</f>
        <v>0.10091626975323897</v>
      </c>
      <c r="C50" s="114">
        <f>compoprinc!AQ42</f>
        <v>5.6125751990319828E-2</v>
      </c>
      <c r="D50" s="114">
        <f>compoprinc!AR42</f>
        <v>5.0053648224316627E-3</v>
      </c>
      <c r="E50" s="114">
        <f>compoprinc!AS42</f>
        <v>3.2171086161410954E-3</v>
      </c>
      <c r="F50" s="114">
        <f>compoprinc!AT42</f>
        <v>8.6336044960020931E-3</v>
      </c>
      <c r="G50" s="114">
        <f>compoprinc!AU42</f>
        <v>8.2584577398472025E-4</v>
      </c>
      <c r="H50" s="114">
        <f>compoprinc!AV42</f>
        <v>1.1277108450233287E-2</v>
      </c>
      <c r="I50" s="187">
        <f>compoprinc!AW42</f>
        <v>1.5831485604126297E-2</v>
      </c>
      <c r="J50" s="106">
        <f>compoprinc!AX42</f>
        <v>4.7176261413105797E-2</v>
      </c>
      <c r="K50" s="114">
        <f>compoprinc!AY42</f>
        <v>3.2378412920020236E-2</v>
      </c>
      <c r="L50" s="114">
        <f>compoprinc!AZ42</f>
        <v>2.2226198985199602E-3</v>
      </c>
      <c r="M50" s="114">
        <f>compoprinc!BA42</f>
        <v>1.220383075885733E-3</v>
      </c>
      <c r="N50" s="114">
        <f>compoprinc!BB42</f>
        <v>3.0761710142026182E-3</v>
      </c>
      <c r="O50" s="114">
        <f>compoprinc!BC42</f>
        <v>2.8343995960731572E-4</v>
      </c>
      <c r="P50" s="114">
        <f>compoprinc!BD42</f>
        <v>3.7609927901212019E-3</v>
      </c>
      <c r="Q50" s="187">
        <f>compoprinc!BE42</f>
        <v>4.2342417547487372E-3</v>
      </c>
      <c r="R50" s="186">
        <f>compoprinc!BF42</f>
        <v>1.542409777540708E-2</v>
      </c>
      <c r="S50" s="114">
        <f>compoprinc!BG42</f>
        <v>1.2830736330511397E-2</v>
      </c>
      <c r="T50" s="114">
        <f>compoprinc!BH42</f>
        <v>5.8076590450725036E-4</v>
      </c>
      <c r="U50" s="114">
        <f>compoprinc!BI42</f>
        <v>2.6548772086057128E-4</v>
      </c>
      <c r="V50" s="114">
        <f>compoprinc!BJ42</f>
        <v>6.8623151972794453E-4</v>
      </c>
      <c r="W50" s="114">
        <f>compoprinc!BK42</f>
        <v>4.1809765530256718E-5</v>
      </c>
      <c r="X50" s="114">
        <f>compoprinc!BL42</f>
        <v>4.6873127499053296E-4</v>
      </c>
      <c r="Y50" s="154">
        <f>compoprinc!BM42</f>
        <v>5.5033525927912323E-4</v>
      </c>
      <c r="AB50" s="597">
        <f t="shared" si="0"/>
        <v>0</v>
      </c>
      <c r="AC50" s="597">
        <f t="shared" si="1"/>
        <v>0</v>
      </c>
      <c r="AD50" s="597">
        <f t="shared" si="2"/>
        <v>0</v>
      </c>
    </row>
    <row r="51" spans="1:30" x14ac:dyDescent="0.2">
      <c r="A51" s="115">
        <v>1954</v>
      </c>
      <c r="B51" s="106">
        <f>compoprinc!AP43</f>
        <v>9.8926842621742395E-2</v>
      </c>
      <c r="C51" s="114">
        <f>compoprinc!AQ43</f>
        <v>5.2498573100734108E-2</v>
      </c>
      <c r="D51" s="114">
        <f>compoprinc!AR43</f>
        <v>5.5441655721412018E-3</v>
      </c>
      <c r="E51" s="114">
        <f>compoprinc!AS43</f>
        <v>4.045355157646438E-3</v>
      </c>
      <c r="F51" s="114">
        <f>compoprinc!AT43</f>
        <v>8.6742297996356531E-3</v>
      </c>
      <c r="G51" s="114">
        <f>compoprinc!AU43</f>
        <v>9.1974911197923381E-4</v>
      </c>
      <c r="H51" s="114">
        <f>compoprinc!AV43</f>
        <v>1.1355607017522416E-2</v>
      </c>
      <c r="I51" s="187">
        <f>compoprinc!AW43</f>
        <v>1.5889162862083347E-2</v>
      </c>
      <c r="J51" s="106">
        <f>compoprinc!AX43</f>
        <v>4.6260191542557422E-2</v>
      </c>
      <c r="K51" s="114">
        <f>compoprinc!AY43</f>
        <v>3.1428532698218693E-2</v>
      </c>
      <c r="L51" s="114">
        <f>compoprinc!AZ43</f>
        <v>2.376332165626291E-3</v>
      </c>
      <c r="M51" s="114">
        <f>compoprinc!BA43</f>
        <v>1.5727670608834648E-3</v>
      </c>
      <c r="N51" s="114">
        <f>compoprinc!BB43</f>
        <v>2.9418851959197461E-3</v>
      </c>
      <c r="O51" s="114">
        <f>compoprinc!BC43</f>
        <v>3.1457390992185397E-4</v>
      </c>
      <c r="P51" s="114">
        <f>compoprinc!BD43</f>
        <v>3.7625460206624217E-3</v>
      </c>
      <c r="Q51" s="187">
        <f>compoprinc!BE43</f>
        <v>3.8635544913249611E-3</v>
      </c>
      <c r="R51" s="186">
        <f>compoprinc!BF43</f>
        <v>1.4498712817492774E-2</v>
      </c>
      <c r="S51" s="114">
        <f>compoprinc!BG43</f>
        <v>1.1611295418894189E-2</v>
      </c>
      <c r="T51" s="114">
        <f>compoprinc!BH43</f>
        <v>6.1395875816611415E-4</v>
      </c>
      <c r="U51" s="114">
        <f>compoprinc!BI43</f>
        <v>3.7950026682290135E-4</v>
      </c>
      <c r="V51" s="114">
        <f>compoprinc!BJ43</f>
        <v>6.9589228118427447E-4</v>
      </c>
      <c r="W51" s="114">
        <f>compoprinc!BK43</f>
        <v>5.1053456899690859E-5</v>
      </c>
      <c r="X51" s="114">
        <f>compoprinc!BL43</f>
        <v>5.7739120392366887E-4</v>
      </c>
      <c r="Y51" s="154">
        <f>compoprinc!BM43</f>
        <v>5.6962143160193559E-4</v>
      </c>
      <c r="AB51" s="597">
        <f t="shared" si="0"/>
        <v>0</v>
      </c>
      <c r="AC51" s="597">
        <f t="shared" si="1"/>
        <v>0</v>
      </c>
      <c r="AD51" s="597">
        <f t="shared" si="2"/>
        <v>0</v>
      </c>
    </row>
    <row r="52" spans="1:30" x14ac:dyDescent="0.2">
      <c r="A52" s="115">
        <v>1955</v>
      </c>
      <c r="B52" s="106">
        <f>compoprinc!AP44</f>
        <v>0.10421115097492793</v>
      </c>
      <c r="C52" s="114">
        <f>compoprinc!AQ44</f>
        <v>6.1688976345159283E-2</v>
      </c>
      <c r="D52" s="114">
        <f>compoprinc!AR44</f>
        <v>5.2785693855060753E-3</v>
      </c>
      <c r="E52" s="114">
        <f>compoprinc!AS44</f>
        <v>2.9324851332814747E-3</v>
      </c>
      <c r="F52" s="114">
        <f>compoprinc!AT44</f>
        <v>7.9380201713102304E-3</v>
      </c>
      <c r="G52" s="114">
        <f>compoprinc!AU44</f>
        <v>9.8379261872094345E-4</v>
      </c>
      <c r="H52" s="114">
        <f>compoprinc!AV44</f>
        <v>1.0767154456802194E-2</v>
      </c>
      <c r="I52" s="187">
        <f>compoprinc!AW44</f>
        <v>1.4622152864147735E-2</v>
      </c>
      <c r="J52" s="106">
        <f>compoprinc!AX44</f>
        <v>5.095274889824275E-2</v>
      </c>
      <c r="K52" s="114">
        <f>compoprinc!AY44</f>
        <v>3.820686063141196E-2</v>
      </c>
      <c r="L52" s="114">
        <f>compoprinc!AZ44</f>
        <v>2.1561391733585017E-3</v>
      </c>
      <c r="M52" s="114">
        <f>compoprinc!BA44</f>
        <v>1.3263126848987979E-3</v>
      </c>
      <c r="N52" s="114">
        <f>compoprinc!BB44</f>
        <v>2.5186207492902722E-3</v>
      </c>
      <c r="O52" s="114">
        <f>compoprinc!BC44</f>
        <v>3.2694741798158756E-4</v>
      </c>
      <c r="P52" s="114">
        <f>compoprinc!BD44</f>
        <v>3.364627011597635E-3</v>
      </c>
      <c r="Q52" s="187">
        <f>compoprinc!BE44</f>
        <v>3.0532412297039906E-3</v>
      </c>
      <c r="R52" s="186">
        <f>compoprinc!BF44</f>
        <v>1.705707477814751E-2</v>
      </c>
      <c r="S52" s="114">
        <f>compoprinc!BG44</f>
        <v>1.4605995627273913E-2</v>
      </c>
      <c r="T52" s="114">
        <f>compoprinc!BH44</f>
        <v>5.5844602209144942E-4</v>
      </c>
      <c r="U52" s="114">
        <f>compoprinc!BI44</f>
        <v>2.6866345063778087E-4</v>
      </c>
      <c r="V52" s="114">
        <f>compoprinc!BJ44</f>
        <v>6.1174493521953788E-4</v>
      </c>
      <c r="W52" s="114">
        <f>compoprinc!BK44</f>
        <v>5.3332057152394373E-5</v>
      </c>
      <c r="X52" s="114">
        <f>compoprinc!BL44</f>
        <v>5.19381571742392E-4</v>
      </c>
      <c r="Y52" s="154">
        <f>compoprinc!BM44</f>
        <v>4.3951111403004155E-4</v>
      </c>
      <c r="AB52" s="597">
        <f t="shared" si="0"/>
        <v>0</v>
      </c>
      <c r="AC52" s="597">
        <f t="shared" si="1"/>
        <v>0</v>
      </c>
      <c r="AD52" s="597">
        <f t="shared" si="2"/>
        <v>0</v>
      </c>
    </row>
    <row r="53" spans="1:30" x14ac:dyDescent="0.2">
      <c r="A53" s="115">
        <v>1956</v>
      </c>
      <c r="B53" s="106">
        <f>compoprinc!AP45</f>
        <v>0.10050465185199672</v>
      </c>
      <c r="C53" s="114">
        <f>compoprinc!AQ45</f>
        <v>6.0588608994871056E-2</v>
      </c>
      <c r="D53" s="114">
        <f>compoprinc!AR45</f>
        <v>5.298840352810627E-3</v>
      </c>
      <c r="E53" s="114">
        <f>compoprinc!AS45</f>
        <v>3.5327454362216793E-3</v>
      </c>
      <c r="F53" s="114">
        <f>compoprinc!AT45</f>
        <v>7.1147166471760212E-3</v>
      </c>
      <c r="G53" s="114">
        <f>compoprinc!AU45</f>
        <v>1.0080802453550993E-3</v>
      </c>
      <c r="H53" s="114">
        <f>compoprinc!AV45</f>
        <v>1.0415832050699464E-2</v>
      </c>
      <c r="I53" s="187">
        <f>compoprinc!AW45</f>
        <v>1.2545828124862773E-2</v>
      </c>
      <c r="J53" s="106">
        <f>compoprinc!AX45</f>
        <v>4.7692027033832088E-2</v>
      </c>
      <c r="K53" s="114">
        <f>compoprinc!AY45</f>
        <v>3.5874361498179075E-2</v>
      </c>
      <c r="L53" s="114">
        <f>compoprinc!AZ45</f>
        <v>2.2100800450666949E-3</v>
      </c>
      <c r="M53" s="114">
        <f>compoprinc!BA45</f>
        <v>1.2679886414562311E-3</v>
      </c>
      <c r="N53" s="114">
        <f>compoprinc!BB45</f>
        <v>2.2468114660140017E-3</v>
      </c>
      <c r="O53" s="114">
        <f>compoprinc!BC45</f>
        <v>3.3911730221132812E-4</v>
      </c>
      <c r="P53" s="114">
        <f>compoprinc!BD45</f>
        <v>3.3293361427882118E-3</v>
      </c>
      <c r="Q53" s="187">
        <f>compoprinc!BE45</f>
        <v>2.424331938116548E-3</v>
      </c>
      <c r="R53" s="186">
        <f>compoprinc!BF45</f>
        <v>1.5372564349128912E-2</v>
      </c>
      <c r="S53" s="114">
        <f>compoprinc!BG45</f>
        <v>1.3163503774298802E-2</v>
      </c>
      <c r="T53" s="114">
        <f>compoprinc!BH45</f>
        <v>5.7953761631124908E-4</v>
      </c>
      <c r="U53" s="114">
        <f>compoprinc!BI45</f>
        <v>2.5871094196004446E-4</v>
      </c>
      <c r="V53" s="114">
        <f>compoprinc!BJ45</f>
        <v>5.3391879939902471E-4</v>
      </c>
      <c r="W53" s="114">
        <f>compoprinc!BK45</f>
        <v>5.5381609111082174E-5</v>
      </c>
      <c r="X53" s="114">
        <f>compoprinc!BL45</f>
        <v>5.1444331560330158E-4</v>
      </c>
      <c r="Y53" s="154">
        <f>compoprinc!BM45</f>
        <v>2.6706829244540705E-4</v>
      </c>
      <c r="AB53" s="597">
        <f t="shared" si="0"/>
        <v>0</v>
      </c>
      <c r="AC53" s="597">
        <f t="shared" si="1"/>
        <v>0</v>
      </c>
      <c r="AD53" s="597">
        <f t="shared" si="2"/>
        <v>0</v>
      </c>
    </row>
    <row r="54" spans="1:30" x14ac:dyDescent="0.2">
      <c r="A54" s="115">
        <v>1957</v>
      </c>
      <c r="B54" s="106">
        <f>compoprinc!AP46</f>
        <v>9.7910667756118314E-2</v>
      </c>
      <c r="C54" s="114">
        <f>compoprinc!AQ46</f>
        <v>5.6923687373712804E-2</v>
      </c>
      <c r="D54" s="114">
        <f>compoprinc!AR46</f>
        <v>5.504744592720383E-3</v>
      </c>
      <c r="E54" s="114">
        <f>compoprinc!AS46</f>
        <v>3.5742182372429537E-3</v>
      </c>
      <c r="F54" s="114">
        <f>compoprinc!AT46</f>
        <v>7.4398021101827489E-3</v>
      </c>
      <c r="G54" s="114">
        <f>compoprinc!AU46</f>
        <v>1.0531970023538945E-3</v>
      </c>
      <c r="H54" s="114">
        <f>compoprinc!AV46</f>
        <v>1.0245526992684479E-2</v>
      </c>
      <c r="I54" s="187">
        <f>compoprinc!AW46</f>
        <v>1.3169491447221043E-2</v>
      </c>
      <c r="J54" s="106">
        <f>compoprinc!AX46</f>
        <v>4.5653863831036041E-2</v>
      </c>
      <c r="K54" s="114">
        <f>compoprinc!AY46</f>
        <v>3.3289425921009488E-2</v>
      </c>
      <c r="L54" s="114">
        <f>compoprinc!AZ46</f>
        <v>2.3535858926577134E-3</v>
      </c>
      <c r="M54" s="114">
        <f>compoprinc!BA46</f>
        <v>1.305152050897877E-3</v>
      </c>
      <c r="N54" s="114">
        <f>compoprinc!BB46</f>
        <v>2.4201380572114392E-3</v>
      </c>
      <c r="O54" s="114">
        <f>compoprinc!BC46</f>
        <v>3.4674716943747908E-4</v>
      </c>
      <c r="P54" s="114">
        <f>compoprinc!BD46</f>
        <v>3.1252437736773646E-3</v>
      </c>
      <c r="Q54" s="187">
        <f>compoprinc!BE46</f>
        <v>2.8135709661446743E-3</v>
      </c>
      <c r="R54" s="186">
        <f>compoprinc!BF46</f>
        <v>1.4173146732157721E-2</v>
      </c>
      <c r="S54" s="114">
        <f>compoprinc!BG46</f>
        <v>1.185299811444704E-2</v>
      </c>
      <c r="T54" s="114">
        <f>compoprinc!BH46</f>
        <v>6.2257024976833993E-4</v>
      </c>
      <c r="U54" s="114">
        <f>compoprinc!BI46</f>
        <v>3.0547088854169141E-4</v>
      </c>
      <c r="V54" s="114">
        <f>compoprinc!BJ46</f>
        <v>5.5255688020636943E-4</v>
      </c>
      <c r="W54" s="114">
        <f>compoprinc!BK46</f>
        <v>5.6566550778256655E-5</v>
      </c>
      <c r="X54" s="114">
        <f>compoprinc!BL46</f>
        <v>4.7994083607307215E-4</v>
      </c>
      <c r="Y54" s="154">
        <f>compoprinc!BM46</f>
        <v>3.0304321234295303E-4</v>
      </c>
      <c r="AB54" s="597">
        <f t="shared" si="0"/>
        <v>0</v>
      </c>
      <c r="AC54" s="597">
        <f t="shared" si="1"/>
        <v>0</v>
      </c>
      <c r="AD54" s="597">
        <f t="shared" si="2"/>
        <v>0</v>
      </c>
    </row>
    <row r="55" spans="1:30" x14ac:dyDescent="0.2">
      <c r="A55" s="115">
        <v>1958</v>
      </c>
      <c r="B55" s="106">
        <f>compoprinc!AP47</f>
        <v>9.0457881928913172E-2</v>
      </c>
      <c r="C55" s="114">
        <f>compoprinc!AQ47</f>
        <v>4.9089167724444764E-2</v>
      </c>
      <c r="D55" s="114">
        <f>compoprinc!AR47</f>
        <v>5.7746538212678335E-3</v>
      </c>
      <c r="E55" s="114">
        <f>compoprinc!AS47</f>
        <v>3.957582276742231E-3</v>
      </c>
      <c r="F55" s="114">
        <f>compoprinc!AT47</f>
        <v>7.4447170724591264E-3</v>
      </c>
      <c r="G55" s="114">
        <f>compoprinc!AU47</f>
        <v>1.1178234314359076E-3</v>
      </c>
      <c r="H55" s="114">
        <f>compoprinc!AV47</f>
        <v>1.0235407733023344E-2</v>
      </c>
      <c r="I55" s="187">
        <f>compoprinc!AW47</f>
        <v>1.2838529869539971E-2</v>
      </c>
      <c r="J55" s="106">
        <f>compoprinc!AX47</f>
        <v>4.0790658890550724E-2</v>
      </c>
      <c r="K55" s="114">
        <f>compoprinc!AY47</f>
        <v>2.8241374155855335E-2</v>
      </c>
      <c r="L55" s="114">
        <f>compoprinc!AZ47</f>
        <v>2.5092951479535504E-3</v>
      </c>
      <c r="M55" s="114">
        <f>compoprinc!BA47</f>
        <v>1.4596780067303162E-3</v>
      </c>
      <c r="N55" s="114">
        <f>compoprinc!BB47</f>
        <v>2.4031748902716408E-3</v>
      </c>
      <c r="O55" s="114">
        <f>compoprinc!BC47</f>
        <v>3.7222598293676617E-4</v>
      </c>
      <c r="P55" s="114">
        <f>compoprinc!BD47</f>
        <v>3.1983550815155542E-3</v>
      </c>
      <c r="Q55" s="187">
        <f>compoprinc!BE47</f>
        <v>2.6065556252875622E-3</v>
      </c>
      <c r="R55" s="186">
        <f>compoprinc!BF47</f>
        <v>1.2422292908454945E-2</v>
      </c>
      <c r="S55" s="114">
        <f>compoprinc!BG47</f>
        <v>1.0000767645909313E-2</v>
      </c>
      <c r="T55" s="114">
        <f>compoprinc!BH47</f>
        <v>6.7317461521213971E-4</v>
      </c>
      <c r="U55" s="114">
        <f>compoprinc!BI47</f>
        <v>3.3755753749086783E-4</v>
      </c>
      <c r="V55" s="114">
        <f>compoprinc!BJ47</f>
        <v>5.7060654587357191E-4</v>
      </c>
      <c r="W55" s="114">
        <f>compoprinc!BK47</f>
        <v>6.0126829532561958E-5</v>
      </c>
      <c r="X55" s="114">
        <f>compoprinc!BL47</f>
        <v>4.8088664646890291E-4</v>
      </c>
      <c r="Y55" s="154">
        <f>compoprinc!BM47</f>
        <v>2.991730879675895E-4</v>
      </c>
      <c r="AB55" s="597">
        <f t="shared" si="0"/>
        <v>0</v>
      </c>
      <c r="AC55" s="597">
        <f t="shared" si="1"/>
        <v>0</v>
      </c>
      <c r="AD55" s="597">
        <f t="shared" si="2"/>
        <v>0</v>
      </c>
    </row>
    <row r="56" spans="1:30" x14ac:dyDescent="0.2">
      <c r="A56" s="117">
        <v>1959</v>
      </c>
      <c r="B56" s="109">
        <f>compoprinc!AP48</f>
        <v>9.4855685166405315E-2</v>
      </c>
      <c r="C56" s="116">
        <f>compoprinc!AQ48</f>
        <v>5.4696211615897425E-2</v>
      </c>
      <c r="D56" s="116">
        <f>compoprinc!AR48</f>
        <v>5.4567073411413702E-3</v>
      </c>
      <c r="E56" s="116">
        <f>compoprinc!AS48</f>
        <v>4.0499811983996589E-3</v>
      </c>
      <c r="F56" s="116">
        <f>compoprinc!AT48</f>
        <v>7.1428436322819519E-3</v>
      </c>
      <c r="G56" s="116">
        <f>compoprinc!AU48</f>
        <v>1.1775632604880874E-3</v>
      </c>
      <c r="H56" s="116">
        <f>compoprinc!AV48</f>
        <v>9.6228601721768774E-3</v>
      </c>
      <c r="I56" s="189">
        <f>compoprinc!AW48</f>
        <v>1.270951794601996E-2</v>
      </c>
      <c r="J56" s="109">
        <f>compoprinc!AX48</f>
        <v>4.3119486066336608E-2</v>
      </c>
      <c r="K56" s="116">
        <f>compoprinc!AY48</f>
        <v>3.146923761865851E-2</v>
      </c>
      <c r="L56" s="116">
        <f>compoprinc!AZ48</f>
        <v>2.3008002430827596E-3</v>
      </c>
      <c r="M56" s="116">
        <f>compoprinc!BA48</f>
        <v>1.3924988251207285E-3</v>
      </c>
      <c r="N56" s="116">
        <f>compoprinc!BB48</f>
        <v>2.2648045398554971E-3</v>
      </c>
      <c r="O56" s="116">
        <f>compoprinc!BC48</f>
        <v>3.7615057460618052E-4</v>
      </c>
      <c r="P56" s="116">
        <f>compoprinc!BD48</f>
        <v>2.7300539459056195E-3</v>
      </c>
      <c r="Q56" s="189">
        <f>compoprinc!BE48</f>
        <v>2.5859403191073166E-3</v>
      </c>
      <c r="R56" s="188">
        <f>compoprinc!BF48</f>
        <v>1.3251841609468596E-2</v>
      </c>
      <c r="S56" s="116">
        <f>compoprinc!BG48</f>
        <v>1.1007374823963577E-2</v>
      </c>
      <c r="T56" s="116">
        <f>compoprinc!BH48</f>
        <v>5.952916239154477E-4</v>
      </c>
      <c r="U56" s="116">
        <f>compoprinc!BI48</f>
        <v>3.0159895897650696E-4</v>
      </c>
      <c r="V56" s="116">
        <f>compoprinc!BJ48</f>
        <v>5.4042980316856804E-4</v>
      </c>
      <c r="W56" s="116">
        <f>compoprinc!BK48</f>
        <v>6.1425671804534151E-5</v>
      </c>
      <c r="X56" s="116">
        <f>compoprinc!BL48</f>
        <v>4.1704717983146583E-4</v>
      </c>
      <c r="Y56" s="156">
        <f>compoprinc!BM48</f>
        <v>3.2867354780849375E-4</v>
      </c>
      <c r="AB56" s="597">
        <f t="shared" si="0"/>
        <v>0</v>
      </c>
      <c r="AC56" s="597">
        <f t="shared" si="1"/>
        <v>0</v>
      </c>
      <c r="AD56" s="597">
        <f t="shared" si="2"/>
        <v>0</v>
      </c>
    </row>
    <row r="57" spans="1:30" x14ac:dyDescent="0.2">
      <c r="A57" s="115">
        <v>1960</v>
      </c>
      <c r="B57" s="106">
        <f>compoprinc!AP49</f>
        <v>9.0236211898595764E-2</v>
      </c>
      <c r="C57" s="114">
        <f>compoprinc!AQ49</f>
        <v>5.2438150203730591E-2</v>
      </c>
      <c r="D57" s="114">
        <f>compoprinc!AR49</f>
        <v>5.365139255275873E-3</v>
      </c>
      <c r="E57" s="114">
        <f>compoprinc!AS49</f>
        <v>4.688986121323604E-3</v>
      </c>
      <c r="F57" s="114">
        <f>compoprinc!AT49</f>
        <v>6.8275174309793893E-3</v>
      </c>
      <c r="G57" s="114">
        <f>compoprinc!AU49</f>
        <v>1.2228400413029806E-3</v>
      </c>
      <c r="H57" s="114">
        <f>compoprinc!AV49</f>
        <v>9.1729294145430247E-3</v>
      </c>
      <c r="I57" s="187">
        <f>compoprinc!AW49</f>
        <v>1.0520649431440305E-2</v>
      </c>
      <c r="J57" s="106">
        <f>compoprinc!AX49</f>
        <v>4.2504958471852275E-2</v>
      </c>
      <c r="K57" s="114">
        <f>compoprinc!AY49</f>
        <v>3.1172508491631903E-2</v>
      </c>
      <c r="L57" s="114">
        <f>compoprinc!AZ49</f>
        <v>2.3156098197264761E-3</v>
      </c>
      <c r="M57" s="114">
        <f>compoprinc!BA49</f>
        <v>1.7739783426818727E-3</v>
      </c>
      <c r="N57" s="114">
        <f>compoprinc!BB49</f>
        <v>2.1462699940358793E-3</v>
      </c>
      <c r="O57" s="114">
        <f>compoprinc!BC49</f>
        <v>4.0037054935442175E-4</v>
      </c>
      <c r="P57" s="114">
        <f>compoprinc!BD49</f>
        <v>2.7395822134529241E-3</v>
      </c>
      <c r="Q57" s="187">
        <f>compoprinc!BE49</f>
        <v>1.9566390609687965E-3</v>
      </c>
      <c r="R57" s="186">
        <f>compoprinc!BF49</f>
        <v>1.4502886431319069E-2</v>
      </c>
      <c r="S57" s="114">
        <f>compoprinc!BG49</f>
        <v>1.2397749670545811E-2</v>
      </c>
      <c r="T57" s="114">
        <f>compoprinc!BH49</f>
        <v>6.1976727139137781E-4</v>
      </c>
      <c r="U57" s="114">
        <f>compoprinc!BI49</f>
        <v>3.4609511984077179E-4</v>
      </c>
      <c r="V57" s="114">
        <f>compoprinc!BJ49</f>
        <v>5.0029669567788618E-4</v>
      </c>
      <c r="W57" s="114">
        <f>compoprinc!BK49</f>
        <v>6.4343361844488146E-5</v>
      </c>
      <c r="X57" s="114">
        <f>compoprinc!BL49</f>
        <v>4.0188883844972039E-4</v>
      </c>
      <c r="Y57" s="154">
        <f>compoprinc!BM49</f>
        <v>1.7274547356901422E-4</v>
      </c>
      <c r="AB57" s="597">
        <f t="shared" si="0"/>
        <v>0</v>
      </c>
      <c r="AC57" s="597">
        <f t="shared" si="1"/>
        <v>0</v>
      </c>
      <c r="AD57" s="597">
        <f t="shared" si="2"/>
        <v>0</v>
      </c>
    </row>
    <row r="58" spans="1:30" x14ac:dyDescent="0.2">
      <c r="A58" s="115">
        <v>1961</v>
      </c>
      <c r="B58" s="106">
        <f>compoprinc!AP50</f>
        <v>8.9059437613244807E-2</v>
      </c>
      <c r="C58" s="114">
        <f>compoprinc!AQ50</f>
        <v>5.2086459226006597E-2</v>
      </c>
      <c r="D58" s="114">
        <f>compoprinc!AR50</f>
        <v>5.2761685284059131E-3</v>
      </c>
      <c r="E58" s="114">
        <f>compoprinc!AS50</f>
        <v>4.4795112384680997E-3</v>
      </c>
      <c r="F58" s="114">
        <f>compoprinc!AT50</f>
        <v>6.7630630018912169E-3</v>
      </c>
      <c r="G58" s="114">
        <f>compoprinc!AU50</f>
        <v>1.2639274114352285E-3</v>
      </c>
      <c r="H58" s="114">
        <f>compoprinc!AV50</f>
        <v>8.6640637133812443E-3</v>
      </c>
      <c r="I58" s="187">
        <f>compoprinc!AW50</f>
        <v>1.052624449365651E-2</v>
      </c>
      <c r="J58" s="106">
        <f>compoprinc!AX50</f>
        <v>4.2460511470950056E-2</v>
      </c>
      <c r="K58" s="114">
        <f>compoprinc!AY50</f>
        <v>3.1303278815007995E-2</v>
      </c>
      <c r="L58" s="114">
        <f>compoprinc!AZ50</f>
        <v>2.2695622005377142E-3</v>
      </c>
      <c r="M58" s="114">
        <f>compoprinc!BA50</f>
        <v>1.5951506180280337E-3</v>
      </c>
      <c r="N58" s="114">
        <f>compoprinc!BB50</f>
        <v>2.2038499184462092E-3</v>
      </c>
      <c r="O58" s="114">
        <f>compoprinc!BC50</f>
        <v>4.1212637732512651E-4</v>
      </c>
      <c r="P58" s="114">
        <f>compoprinc!BD50</f>
        <v>2.5508076240162267E-3</v>
      </c>
      <c r="Q58" s="187">
        <f>compoprinc!BE50</f>
        <v>2.1257359175887542E-3</v>
      </c>
      <c r="R58" s="186">
        <f>compoprinc!BF50</f>
        <v>1.4772375230057097E-2</v>
      </c>
      <c r="S58" s="114">
        <f>compoprinc!BG50</f>
        <v>1.2624407089351638E-2</v>
      </c>
      <c r="T58" s="114">
        <f>compoprinc!BH50</f>
        <v>6.1349779730629863E-4</v>
      </c>
      <c r="U58" s="114">
        <f>compoprinc!BI50</f>
        <v>3.3296785160890041E-4</v>
      </c>
      <c r="V58" s="114">
        <f>compoprinc!BJ50</f>
        <v>5.382223119454509E-4</v>
      </c>
      <c r="W58" s="114">
        <f>compoprinc!BK50</f>
        <v>6.3764749907198331E-5</v>
      </c>
      <c r="X58" s="114">
        <f>compoprinc!BL50</f>
        <v>3.3526380186171134E-4</v>
      </c>
      <c r="Y58" s="154">
        <f>compoprinc!BM50</f>
        <v>2.6425162807590087E-4</v>
      </c>
      <c r="AB58" s="597">
        <f t="shared" si="0"/>
        <v>0</v>
      </c>
      <c r="AC58" s="597">
        <f t="shared" si="1"/>
        <v>0</v>
      </c>
      <c r="AD58" s="597">
        <f t="shared" si="2"/>
        <v>0</v>
      </c>
    </row>
    <row r="59" spans="1:30" x14ac:dyDescent="0.2">
      <c r="A59" s="107">
        <v>1962</v>
      </c>
      <c r="B59" s="106">
        <f>compoprinc!AP51</f>
        <v>9.2712655663490295E-2</v>
      </c>
      <c r="C59" s="105">
        <f>compoprinc!AQ51</f>
        <v>5.6218273937702179E-2</v>
      </c>
      <c r="D59" s="105">
        <f>compoprinc!AR51</f>
        <v>5.1510907942429185E-3</v>
      </c>
      <c r="E59" s="105">
        <f>compoprinc!AS51</f>
        <v>4.8454606148879975E-3</v>
      </c>
      <c r="F59" s="105">
        <f>compoprinc!AT51</f>
        <v>6.5655801445245743E-3</v>
      </c>
      <c r="G59" s="105">
        <f>compoprinc!AU51</f>
        <v>1.3989239232614636E-3</v>
      </c>
      <c r="H59" s="105">
        <f>compoprinc!AV51</f>
        <v>8.6505040526390076E-3</v>
      </c>
      <c r="I59" s="183">
        <f>compoprinc!AW51</f>
        <v>9.8828254267573357E-3</v>
      </c>
      <c r="J59" s="106">
        <f>compoprinc!AX51</f>
        <v>4.374685138463974E-2</v>
      </c>
      <c r="K59" s="105">
        <f>compoprinc!AY51</f>
        <v>3.333214670419693E-2</v>
      </c>
      <c r="L59" s="105">
        <f>compoprinc!AZ51</f>
        <v>2.1730602675233968E-3</v>
      </c>
      <c r="M59" s="105">
        <f>compoprinc!BA51</f>
        <v>1.7905340864672326E-3</v>
      </c>
      <c r="N59" s="105">
        <f>compoprinc!BB51</f>
        <v>2.0461657550185919E-3</v>
      </c>
      <c r="O59" s="105">
        <f>compoprinc!BC51</f>
        <v>4.3291415204294026E-4</v>
      </c>
      <c r="P59" s="105">
        <f>compoprinc!BD51</f>
        <v>2.2201742976903915E-3</v>
      </c>
      <c r="Q59" s="183">
        <f>compoprinc!BE51</f>
        <v>1.7518543172627687E-3</v>
      </c>
      <c r="R59" s="106">
        <f>compoprinc!BF51</f>
        <v>1.4829965308308601E-2</v>
      </c>
      <c r="S59" s="105">
        <f>compoprinc!BG51</f>
        <v>1.2835304252803326E-2</v>
      </c>
      <c r="T59" s="105">
        <f>compoprinc!BH51</f>
        <v>5.8542281112750061E-4</v>
      </c>
      <c r="U59" s="105">
        <f>compoprinc!BI51</f>
        <v>4.1890971169777913E-4</v>
      </c>
      <c r="V59" s="105">
        <f>compoprinc!BJ51</f>
        <v>4.7523897956125438E-4</v>
      </c>
      <c r="W59" s="105">
        <f>compoprinc!BK51</f>
        <v>6.8405963247641921E-5</v>
      </c>
      <c r="X59" s="105">
        <f>compoprinc!BL51</f>
        <v>3.0410345061682165E-4</v>
      </c>
      <c r="Y59" s="134">
        <f>compoprinc!BM51</f>
        <v>1.4258091687224805E-4</v>
      </c>
      <c r="AB59" s="597">
        <f t="shared" si="0"/>
        <v>-3.2305251806974411E-9</v>
      </c>
      <c r="AC59" s="597">
        <f t="shared" si="1"/>
        <v>1.8044374883174896E-9</v>
      </c>
      <c r="AD59" s="597">
        <f t="shared" si="2"/>
        <v>-7.7761797001585364E-10</v>
      </c>
    </row>
    <row r="60" spans="1:30" x14ac:dyDescent="0.2">
      <c r="A60" s="107">
        <v>1963</v>
      </c>
      <c r="B60" s="106">
        <f>compoprinc!AP52</f>
        <v>9.3367338180541992E-2</v>
      </c>
      <c r="C60" s="105">
        <f>compoprinc!AQ52</f>
        <v>5.7454776018857956E-2</v>
      </c>
      <c r="D60" s="105">
        <f>compoprinc!AR52</f>
        <v>4.8719218975747935E-3</v>
      </c>
      <c r="E60" s="105">
        <f>compoprinc!AS52</f>
        <v>4.4176766386954114E-3</v>
      </c>
      <c r="F60" s="105">
        <f>compoprinc!AT52</f>
        <v>6.6984144505113363E-3</v>
      </c>
      <c r="G60" s="105">
        <f>compoprinc!AU52</f>
        <v>1.4362555230036378E-3</v>
      </c>
      <c r="H60" s="105">
        <f>compoprinc!AV52</f>
        <v>8.4109082818031311E-3</v>
      </c>
      <c r="I60" s="183">
        <f>compoprinc!AW52</f>
        <v>1.0077388491481543E-2</v>
      </c>
      <c r="J60" s="106">
        <f>compoprinc!AX52</f>
        <v>4.4495504349470139E-2</v>
      </c>
      <c r="K60" s="105">
        <f>compoprinc!AY52</f>
        <v>3.4207602962851524E-2</v>
      </c>
      <c r="L60" s="105">
        <f>compoprinc!AZ52</f>
        <v>2.0400039375090273E-3</v>
      </c>
      <c r="M60" s="105">
        <f>compoprinc!BA52</f>
        <v>1.5246093535097316E-3</v>
      </c>
      <c r="N60" s="105">
        <f>compoprinc!BB52</f>
        <v>2.1118120057508349E-3</v>
      </c>
      <c r="O60" s="105">
        <f>compoprinc!BC52</f>
        <v>4.4948150753043592E-4</v>
      </c>
      <c r="P60" s="105">
        <f>compoprinc!BD52</f>
        <v>2.247335622087121E-3</v>
      </c>
      <c r="Q60" s="183">
        <f>compoprinc!BE52</f>
        <v>1.9146582344546914E-3</v>
      </c>
      <c r="R60" s="106">
        <f>compoprinc!BF52</f>
        <v>1.5390386804938316E-2</v>
      </c>
      <c r="S60" s="105">
        <f>compoprinc!BG52</f>
        <v>1.3496899511665106E-2</v>
      </c>
      <c r="T60" s="105">
        <f>compoprinc!BH52</f>
        <v>5.3829787088943704E-4</v>
      </c>
      <c r="U60" s="105">
        <f>compoprinc!BI52</f>
        <v>3.5017651271118666E-4</v>
      </c>
      <c r="V60" s="105">
        <f>compoprinc!BJ52</f>
        <v>4.846453812206164E-4</v>
      </c>
      <c r="W60" s="105">
        <f>compoprinc!BK52</f>
        <v>7.0445854362333193E-5</v>
      </c>
      <c r="X60" s="105">
        <f>compoprinc!BL52</f>
        <v>3.0055418028496206E-4</v>
      </c>
      <c r="Y60" s="134">
        <f>compoprinc!BM52</f>
        <v>1.4936728985048831E-4</v>
      </c>
      <c r="AB60" s="597">
        <f t="shared" si="0"/>
        <v>-3.1213858164846897E-9</v>
      </c>
      <c r="AC60" s="597">
        <f t="shared" si="1"/>
        <v>7.2577677201479673E-10</v>
      </c>
      <c r="AD60" s="597">
        <f t="shared" si="2"/>
        <v>2.0395418687257916E-10</v>
      </c>
    </row>
    <row r="61" spans="1:30" x14ac:dyDescent="0.2">
      <c r="A61" s="107">
        <v>1964</v>
      </c>
      <c r="B61" s="106">
        <f>compoprinc!AP53</f>
        <v>9.4022020697593689E-2</v>
      </c>
      <c r="C61" s="105">
        <f>compoprinc!AQ53</f>
        <v>5.8691278100013733E-2</v>
      </c>
      <c r="D61" s="105">
        <f>compoprinc!AR53</f>
        <v>4.5927530009066686E-3</v>
      </c>
      <c r="E61" s="105">
        <f>compoprinc!AS53</f>
        <v>3.9898926625028253E-3</v>
      </c>
      <c r="F61" s="105">
        <f>compoprinc!AT53</f>
        <v>6.8312487564980984E-3</v>
      </c>
      <c r="G61" s="105">
        <f>compoprinc!AU53</f>
        <v>1.4735871227458119E-3</v>
      </c>
      <c r="H61" s="105">
        <f>compoprinc!AV53</f>
        <v>8.1713125109672546E-3</v>
      </c>
      <c r="I61" s="183">
        <f>compoprinc!AW53</f>
        <v>1.027195155620575E-2</v>
      </c>
      <c r="J61" s="106">
        <f>compoprinc!AX53</f>
        <v>4.5244157314300537E-2</v>
      </c>
      <c r="K61" s="105">
        <f>compoprinc!AY53</f>
        <v>3.5083059221506119E-2</v>
      </c>
      <c r="L61" s="105">
        <f>compoprinc!AZ53</f>
        <v>1.9069476074946579E-3</v>
      </c>
      <c r="M61" s="105">
        <f>compoprinc!BA53</f>
        <v>1.2586846205522306E-3</v>
      </c>
      <c r="N61" s="105">
        <f>compoprinc!BB53</f>
        <v>2.177458256483078E-3</v>
      </c>
      <c r="O61" s="105">
        <f>compoprinc!BC53</f>
        <v>4.6604886301793158E-4</v>
      </c>
      <c r="P61" s="105">
        <f>compoprinc!BD53</f>
        <v>2.2744969464838505E-3</v>
      </c>
      <c r="Q61" s="183">
        <f>compoprinc!BE53</f>
        <v>2.0774621516466141E-3</v>
      </c>
      <c r="R61" s="106">
        <f>compoprinc!BF53</f>
        <v>1.5950808301568031E-2</v>
      </c>
      <c r="S61" s="105">
        <f>compoprinc!BG53</f>
        <v>1.4158494770526886E-2</v>
      </c>
      <c r="T61" s="105">
        <f>compoprinc!BH53</f>
        <v>4.9117293065137346E-4</v>
      </c>
      <c r="U61" s="105">
        <f>compoprinc!BI53</f>
        <v>2.8144331372459419E-4</v>
      </c>
      <c r="V61" s="105">
        <f>compoprinc!BJ53</f>
        <v>4.9405178287997842E-4</v>
      </c>
      <c r="W61" s="105">
        <f>compoprinc!BK53</f>
        <v>7.2485745477024466E-5</v>
      </c>
      <c r="X61" s="105">
        <f>compoprinc!BL53</f>
        <v>2.9700490995310247E-4</v>
      </c>
      <c r="Y61" s="134">
        <f>compoprinc!BM53</f>
        <v>1.5615366282872856E-4</v>
      </c>
      <c r="AB61" s="597">
        <f t="shared" si="0"/>
        <v>-3.0122464522719383E-9</v>
      </c>
      <c r="AC61" s="597">
        <f t="shared" si="1"/>
        <v>-3.5288394428789616E-10</v>
      </c>
      <c r="AD61" s="597">
        <f t="shared" si="2"/>
        <v>1.185526343761012E-9</v>
      </c>
    </row>
    <row r="62" spans="1:30" x14ac:dyDescent="0.2">
      <c r="A62" s="107">
        <v>1965</v>
      </c>
      <c r="B62" s="106">
        <f>compoprinc!AP54</f>
        <v>9.3683190643787384E-2</v>
      </c>
      <c r="C62" s="105">
        <f>compoprinc!AQ54</f>
        <v>5.8550270274281502E-2</v>
      </c>
      <c r="D62" s="105">
        <f>compoprinc!AR54</f>
        <v>4.7236486643669195E-3</v>
      </c>
      <c r="E62" s="105">
        <f>compoprinc!AS54</f>
        <v>3.8081227830844E-3</v>
      </c>
      <c r="F62" s="105">
        <f>compoprinc!AT54</f>
        <v>6.6809703130275011E-3</v>
      </c>
      <c r="G62" s="105">
        <f>compoprinc!AU54</f>
        <v>1.3438374153338373E-3</v>
      </c>
      <c r="H62" s="105">
        <f>compoprinc!AV54</f>
        <v>8.4899342618882656E-3</v>
      </c>
      <c r="I62" s="183">
        <f>compoprinc!AW54</f>
        <v>1.0086410213261843E-2</v>
      </c>
      <c r="J62" s="106">
        <f>compoprinc!AX54</f>
        <v>4.5347113162279129E-2</v>
      </c>
      <c r="K62" s="105">
        <f>compoprinc!AY54</f>
        <v>3.4967627376317978E-2</v>
      </c>
      <c r="L62" s="105">
        <f>compoprinc!AZ54</f>
        <v>2.0530610636342317E-3</v>
      </c>
      <c r="M62" s="105">
        <f>compoprinc!BA54</f>
        <v>1.3837284677720163E-3</v>
      </c>
      <c r="N62" s="105">
        <f>compoprinc!BB54</f>
        <v>2.2361109731718898E-3</v>
      </c>
      <c r="O62" s="105">
        <f>compoprinc!BC54</f>
        <v>4.1919080831576139E-4</v>
      </c>
      <c r="P62" s="105">
        <f>compoprinc!BD54</f>
        <v>2.3004562826827168E-3</v>
      </c>
      <c r="Q62" s="183">
        <f>compoprinc!BE54</f>
        <v>1.986936607863754E-3</v>
      </c>
      <c r="R62" s="106">
        <f>compoprinc!BF54</f>
        <v>1.6042943112552166E-2</v>
      </c>
      <c r="S62" s="105">
        <f>compoprinc!BG54</f>
        <v>1.4086773619055748E-2</v>
      </c>
      <c r="T62" s="105">
        <f>compoprinc!BH54</f>
        <v>5.7051497014981578E-4</v>
      </c>
      <c r="U62" s="105">
        <f>compoprinc!BI54</f>
        <v>3.1100817864171404E-4</v>
      </c>
      <c r="V62" s="105">
        <f>compoprinc!BJ54</f>
        <v>5.4407349671237171E-4</v>
      </c>
      <c r="W62" s="105">
        <f>compoprinc!BK54</f>
        <v>6.1531247411039658E-5</v>
      </c>
      <c r="X62" s="105">
        <f>compoprinc!BL54</f>
        <v>3.1177600612863898E-4</v>
      </c>
      <c r="Y62" s="134">
        <f>compoprinc!BM54</f>
        <v>1.5726499987067655E-4</v>
      </c>
      <c r="AB62" s="597">
        <f t="shared" si="0"/>
        <v>-3.2814568839967251E-9</v>
      </c>
      <c r="AC62" s="597">
        <f t="shared" si="1"/>
        <v>1.5825207810848951E-9</v>
      </c>
      <c r="AD62" s="597">
        <f t="shared" si="2"/>
        <v>5.9458216128405184E-10</v>
      </c>
    </row>
    <row r="63" spans="1:30" x14ac:dyDescent="0.2">
      <c r="A63" s="107">
        <v>1966</v>
      </c>
      <c r="B63" s="106">
        <f>compoprinc!AP55</f>
        <v>9.3344360589981079E-2</v>
      </c>
      <c r="C63" s="105">
        <f>compoprinc!AQ55</f>
        <v>5.8409262448549271E-2</v>
      </c>
      <c r="D63" s="105">
        <f>compoprinc!AR55</f>
        <v>4.8545443278271705E-3</v>
      </c>
      <c r="E63" s="105">
        <f>compoprinc!AS55</f>
        <v>3.6263529036659747E-3</v>
      </c>
      <c r="F63" s="105">
        <f>compoprinc!AT55</f>
        <v>6.5306918695569038E-3</v>
      </c>
      <c r="G63" s="105">
        <f>compoprinc!AU55</f>
        <v>1.2140877079218626E-3</v>
      </c>
      <c r="H63" s="105">
        <f>compoprinc!AV55</f>
        <v>8.8085560128092766E-3</v>
      </c>
      <c r="I63" s="183">
        <f>compoprinc!AW55</f>
        <v>9.9008688703179359E-3</v>
      </c>
      <c r="J63" s="106">
        <f>compoprinc!AX55</f>
        <v>4.5450069010257721E-2</v>
      </c>
      <c r="K63" s="105">
        <f>compoprinc!AY55</f>
        <v>3.4852195531129837E-2</v>
      </c>
      <c r="L63" s="105">
        <f>compoprinc!AZ55</f>
        <v>2.1991745197738055E-3</v>
      </c>
      <c r="M63" s="105">
        <f>compoprinc!BA55</f>
        <v>1.508772314991802E-3</v>
      </c>
      <c r="N63" s="105">
        <f>compoprinc!BB55</f>
        <v>2.2947636898607016E-3</v>
      </c>
      <c r="O63" s="105">
        <f>compoprinc!BC55</f>
        <v>3.7233275361359119E-4</v>
      </c>
      <c r="P63" s="105">
        <f>compoprinc!BD55</f>
        <v>2.3264156188815832E-3</v>
      </c>
      <c r="Q63" s="183">
        <f>compoprinc!BE55</f>
        <v>1.896411064080894E-3</v>
      </c>
      <c r="R63" s="106">
        <f>compoprinc!BF55</f>
        <v>1.6135077923536301E-2</v>
      </c>
      <c r="S63" s="105">
        <f>compoprinc!BG55</f>
        <v>1.401505246758461E-2</v>
      </c>
      <c r="T63" s="105">
        <f>compoprinc!BH55</f>
        <v>6.498570096482581E-4</v>
      </c>
      <c r="U63" s="105">
        <f>compoprinc!BI55</f>
        <v>3.4057304355883389E-4</v>
      </c>
      <c r="V63" s="105">
        <f>compoprinc!BJ55</f>
        <v>5.94095210544765E-4</v>
      </c>
      <c r="W63" s="105">
        <f>compoprinc!BK55</f>
        <v>5.057674934505485E-5</v>
      </c>
      <c r="X63" s="105">
        <f>compoprinc!BL55</f>
        <v>3.265471023041755E-4</v>
      </c>
      <c r="Y63" s="134">
        <f>compoprinc!BM55</f>
        <v>1.5837633691262454E-4</v>
      </c>
      <c r="AB63" s="597">
        <f t="shared" si="0"/>
        <v>-3.5506673157215118E-9</v>
      </c>
      <c r="AC63" s="597">
        <f t="shared" si="1"/>
        <v>3.5179255064576864E-9</v>
      </c>
      <c r="AD63" s="597">
        <f t="shared" si="2"/>
        <v>3.637978807091713E-12</v>
      </c>
    </row>
    <row r="64" spans="1:30" x14ac:dyDescent="0.2">
      <c r="A64" s="107">
        <v>1967</v>
      </c>
      <c r="B64" s="106">
        <f>compoprinc!AP56</f>
        <v>9.0592548251152039E-2</v>
      </c>
      <c r="C64" s="105">
        <f>compoprinc!AQ56</f>
        <v>5.4626066237688065E-2</v>
      </c>
      <c r="D64" s="105">
        <f>compoprinc!AR56</f>
        <v>5.1562810185714625E-3</v>
      </c>
      <c r="E64" s="105">
        <f>compoprinc!AS56</f>
        <v>3.7910009050392546E-3</v>
      </c>
      <c r="F64" s="105">
        <f>compoprinc!AT56</f>
        <v>6.6961493575945497E-3</v>
      </c>
      <c r="G64" s="105">
        <f>compoprinc!AU56</f>
        <v>1.3641896948684007E-3</v>
      </c>
      <c r="H64" s="105">
        <f>compoprinc!AV56</f>
        <v>9.087295038625598E-3</v>
      </c>
      <c r="I64" s="183">
        <f>compoprinc!AW56</f>
        <v>9.8715650383383036E-3</v>
      </c>
      <c r="J64" s="106">
        <f>compoprinc!AX56</f>
        <v>4.3189254589378834E-2</v>
      </c>
      <c r="K64" s="105">
        <f>compoprinc!AY56</f>
        <v>3.224391583353281E-2</v>
      </c>
      <c r="L64" s="105">
        <f>compoprinc!AZ56</f>
        <v>2.321394093996787E-3</v>
      </c>
      <c r="M64" s="105">
        <f>compoprinc!BA56</f>
        <v>1.4427256501221564E-3</v>
      </c>
      <c r="N64" s="105">
        <f>compoprinc!BB56</f>
        <v>2.5013149133883417E-3</v>
      </c>
      <c r="O64" s="105">
        <f>compoprinc!BC56</f>
        <v>4.1431904537603259E-4</v>
      </c>
      <c r="P64" s="105">
        <f>compoprinc!BD56</f>
        <v>2.3299776948988438E-3</v>
      </c>
      <c r="Q64" s="183">
        <f>compoprinc!BE56</f>
        <v>1.9356071134097874E-3</v>
      </c>
      <c r="R64" s="106">
        <f>compoprinc!BF56</f>
        <v>1.4782644808292389E-2</v>
      </c>
      <c r="S64" s="105">
        <f>compoprinc!BG56</f>
        <v>1.2355934828519821E-2</v>
      </c>
      <c r="T64" s="105">
        <f>compoprinc!BH56</f>
        <v>6.9049679677846143E-4</v>
      </c>
      <c r="U64" s="105">
        <f>compoprinc!BI56</f>
        <v>3.5165803376457916E-4</v>
      </c>
      <c r="V64" s="105">
        <f>compoprinc!BJ56</f>
        <v>7.8790106636006385E-4</v>
      </c>
      <c r="W64" s="105">
        <f>compoprinc!BK56</f>
        <v>9.6500080871919636E-5</v>
      </c>
      <c r="X64" s="105">
        <f>compoprinc!BL56</f>
        <v>3.3871308551169932E-4</v>
      </c>
      <c r="Y64" s="134">
        <f>compoprinc!BM56</f>
        <v>1.6144106120918877E-4</v>
      </c>
      <c r="AB64" s="597">
        <f t="shared" si="0"/>
        <v>9.6042640507221222E-10</v>
      </c>
      <c r="AC64" s="597">
        <f t="shared" si="1"/>
        <v>2.446540747769177E-10</v>
      </c>
      <c r="AD64" s="597">
        <f t="shared" si="2"/>
        <v>-1.4472334441961721E-10</v>
      </c>
    </row>
    <row r="65" spans="1:30" x14ac:dyDescent="0.2">
      <c r="A65" s="107">
        <v>1968</v>
      </c>
      <c r="B65" s="106">
        <f>compoprinc!AP57</f>
        <v>8.8831640779972076E-2</v>
      </c>
      <c r="C65" s="105">
        <f>compoprinc!AQ57</f>
        <v>5.2536135539412498E-2</v>
      </c>
      <c r="D65" s="105">
        <f>compoprinc!AR57</f>
        <v>5.4054145603004145E-3</v>
      </c>
      <c r="E65" s="105">
        <f>compoprinc!AS57</f>
        <v>3.9009459815133596E-3</v>
      </c>
      <c r="F65" s="105">
        <f>compoprinc!AT57</f>
        <v>6.6114437358919531E-3</v>
      </c>
      <c r="G65" s="105">
        <f>compoprinc!AU57</f>
        <v>1.4700301180710085E-3</v>
      </c>
      <c r="H65" s="105">
        <f>compoprinc!AV57</f>
        <v>9.0965239214710891E-3</v>
      </c>
      <c r="I65" s="183">
        <f>compoprinc!AW57</f>
        <v>9.8111448460258543E-3</v>
      </c>
      <c r="J65" s="106">
        <f>compoprinc!AX57</f>
        <v>4.221951519139111E-2</v>
      </c>
      <c r="K65" s="105">
        <f>compoprinc!AY57</f>
        <v>3.1056300504133105E-2</v>
      </c>
      <c r="L65" s="105">
        <f>compoprinc!AZ57</f>
        <v>2.4462160361053975E-3</v>
      </c>
      <c r="M65" s="105">
        <f>compoprinc!BA57</f>
        <v>1.533078772808949E-3</v>
      </c>
      <c r="N65" s="105">
        <f>compoprinc!BB57</f>
        <v>2.4663046206114814E-3</v>
      </c>
      <c r="O65" s="105">
        <f>compoprinc!BC57</f>
        <v>4.5661788317374885E-4</v>
      </c>
      <c r="P65" s="105">
        <f>compoprinc!BD57</f>
        <v>2.3615677491761744E-3</v>
      </c>
      <c r="Q65" s="183">
        <f>compoprinc!BE57</f>
        <v>1.8994301935890689E-3</v>
      </c>
      <c r="R65" s="106">
        <f>compoprinc!BF57</f>
        <v>1.4385409187525511E-2</v>
      </c>
      <c r="S65" s="105">
        <f>compoprinc!BG57</f>
        <v>1.1760850204154849E-2</v>
      </c>
      <c r="T65" s="105">
        <f>compoprinc!BH57</f>
        <v>7.5411083025755943E-4</v>
      </c>
      <c r="U65" s="105">
        <f>compoprinc!BI57</f>
        <v>3.8873110204917793E-4</v>
      </c>
      <c r="V65" s="105">
        <f>compoprinc!BJ57</f>
        <v>8.0930452168104239E-4</v>
      </c>
      <c r="W65" s="105">
        <f>compoprinc!BK57</f>
        <v>1.5473601001758652E-4</v>
      </c>
      <c r="X65" s="105">
        <f>compoprinc!BL57</f>
        <v>3.556843294063583E-4</v>
      </c>
      <c r="Y65" s="134">
        <f>compoprinc!BM57</f>
        <v>1.6199194305954734E-4</v>
      </c>
      <c r="AB65" s="597">
        <f t="shared" si="0"/>
        <v>2.0772858988493681E-9</v>
      </c>
      <c r="AC65" s="597">
        <f t="shared" si="1"/>
        <v>-5.6820681493263692E-10</v>
      </c>
      <c r="AD65" s="597">
        <f t="shared" si="2"/>
        <v>2.4689938982191961E-10</v>
      </c>
    </row>
    <row r="66" spans="1:30" x14ac:dyDescent="0.2">
      <c r="A66" s="107">
        <v>1969</v>
      </c>
      <c r="B66" s="106">
        <f>compoprinc!AP58</f>
        <v>8.2481948658823967E-2</v>
      </c>
      <c r="C66" s="105">
        <f>compoprinc!AQ58</f>
        <v>4.5991265680640936E-2</v>
      </c>
      <c r="D66" s="105">
        <f>compoprinc!AR58</f>
        <v>5.8857568442363117E-3</v>
      </c>
      <c r="E66" s="105">
        <f>compoprinc!AS58</f>
        <v>3.80917424126892E-3</v>
      </c>
      <c r="F66" s="105">
        <f>compoprinc!AT58</f>
        <v>6.4376509180874564E-3</v>
      </c>
      <c r="G66" s="105">
        <f>compoprinc!AU58</f>
        <v>1.2304554275033297E-3</v>
      </c>
      <c r="H66" s="105">
        <f>compoprinc!AV58</f>
        <v>9.2767719615949318E-3</v>
      </c>
      <c r="I66" s="183">
        <f>compoprinc!AW58</f>
        <v>9.850871647358872E-3</v>
      </c>
      <c r="J66" s="106">
        <f>compoprinc!AX58</f>
        <v>3.8541353133041412E-2</v>
      </c>
      <c r="K66" s="105">
        <f>compoprinc!AY58</f>
        <v>2.7025469287764281E-2</v>
      </c>
      <c r="L66" s="105">
        <f>compoprinc!AZ58</f>
        <v>2.7538581034036724E-3</v>
      </c>
      <c r="M66" s="105">
        <f>compoprinc!BA58</f>
        <v>1.5118342491859948E-3</v>
      </c>
      <c r="N66" s="105">
        <f>compoprinc!BB58</f>
        <v>2.2959234593145084E-3</v>
      </c>
      <c r="O66" s="105">
        <f>compoprinc!BC58</f>
        <v>3.9048489998094738E-4</v>
      </c>
      <c r="P66" s="105">
        <f>compoprinc!BD58</f>
        <v>2.5209292216459289E-3</v>
      </c>
      <c r="Q66" s="183">
        <f>compoprinc!BE58</f>
        <v>2.0428527823241893E-3</v>
      </c>
      <c r="R66" s="106">
        <f>compoprinc!BF58</f>
        <v>1.3230818440206349E-2</v>
      </c>
      <c r="S66" s="105">
        <f>compoprinc!BG58</f>
        <v>1.0632587072905153E-2</v>
      </c>
      <c r="T66" s="105">
        <f>compoprinc!BH58</f>
        <v>8.7583352717501839E-4</v>
      </c>
      <c r="U66" s="105">
        <f>compoprinc!BI58</f>
        <v>3.6076179043931234E-4</v>
      </c>
      <c r="V66" s="105">
        <f>compoprinc!BJ58</f>
        <v>7.2043352429318475E-4</v>
      </c>
      <c r="W66" s="105">
        <f>compoprinc!BK58</f>
        <v>7.924299785599942E-5</v>
      </c>
      <c r="X66" s="105">
        <f>compoprinc!BL58</f>
        <v>3.8689816938131116E-4</v>
      </c>
      <c r="Y66" s="134">
        <f>compoprinc!BM58</f>
        <v>1.7506103017694841E-4</v>
      </c>
      <c r="AB66" s="597">
        <f t="shared" si="0"/>
        <v>1.9381332094781101E-9</v>
      </c>
      <c r="AC66" s="597">
        <f t="shared" si="1"/>
        <v>1.1294218893453944E-9</v>
      </c>
      <c r="AD66" s="597">
        <f t="shared" si="2"/>
        <v>3.2797942139950464E-10</v>
      </c>
    </row>
    <row r="67" spans="1:30" x14ac:dyDescent="0.2">
      <c r="A67" s="113">
        <v>1970</v>
      </c>
      <c r="B67" s="112">
        <f>compoprinc!AP59</f>
        <v>7.7764063607901335E-2</v>
      </c>
      <c r="C67" s="111">
        <f>compoprinc!AQ59</f>
        <v>3.9440384483896196E-2</v>
      </c>
      <c r="D67" s="111">
        <f>compoprinc!AR59</f>
        <v>6.4199868739933663E-3</v>
      </c>
      <c r="E67" s="111">
        <f>compoprinc!AS59</f>
        <v>3.9559761086138678E-3</v>
      </c>
      <c r="F67" s="111">
        <f>compoprinc!AT59</f>
        <v>6.8927506308682496E-3</v>
      </c>
      <c r="G67" s="111">
        <f>compoprinc!AU59</f>
        <v>1.1669688869915262E-3</v>
      </c>
      <c r="H67" s="111">
        <f>compoprinc!AV59</f>
        <v>9.3375716933223885E-3</v>
      </c>
      <c r="I67" s="185">
        <f>compoprinc!AW59</f>
        <v>1.0550421637162799E-2</v>
      </c>
      <c r="J67" s="112">
        <f>compoprinc!AX59</f>
        <v>3.5500335230608471E-2</v>
      </c>
      <c r="K67" s="111">
        <f>compoprinc!AY59</f>
        <v>2.3189830753835849E-2</v>
      </c>
      <c r="L67" s="111">
        <f>compoprinc!AZ59</f>
        <v>3.0768230221696058E-3</v>
      </c>
      <c r="M67" s="111">
        <f>compoprinc!BA59</f>
        <v>1.5699139622142866E-3</v>
      </c>
      <c r="N67" s="111">
        <f>compoprinc!BB59</f>
        <v>2.4992058270072448E-3</v>
      </c>
      <c r="O67" s="111">
        <f>compoprinc!BC59</f>
        <v>3.5140583349857479E-4</v>
      </c>
      <c r="P67" s="111">
        <f>compoprinc!BD59</f>
        <v>2.482068524841452E-3</v>
      </c>
      <c r="Q67" s="185">
        <f>compoprinc!BE59</f>
        <v>2.3310862534344778E-3</v>
      </c>
      <c r="R67" s="112">
        <f>compoprinc!BF59</f>
        <v>1.1989600287051871E-2</v>
      </c>
      <c r="S67" s="111">
        <f>compoprinc!BG59</f>
        <v>9.1907154856016859E-3</v>
      </c>
      <c r="T67" s="111">
        <f>compoprinc!BH59</f>
        <v>9.7923946398736916E-4</v>
      </c>
      <c r="U67" s="111">
        <f>compoprinc!BI59</f>
        <v>3.7297888012410851E-4</v>
      </c>
      <c r="V67" s="111">
        <f>compoprinc!BJ59</f>
        <v>8.3002697942902159E-4</v>
      </c>
      <c r="W67" s="111">
        <f>compoprinc!BK59</f>
        <v>5.8770965907228856E-5</v>
      </c>
      <c r="X67" s="111">
        <f>compoprinc!BL59</f>
        <v>3.5119269796268782E-4</v>
      </c>
      <c r="Y67" s="172">
        <f>compoprinc!BM59</f>
        <v>2.0667584755074131E-4</v>
      </c>
      <c r="AB67" s="597">
        <f t="shared" si="0"/>
        <v>3.2930529414443299E-9</v>
      </c>
      <c r="AC67" s="597">
        <f t="shared" si="1"/>
        <v>1.0536069794397918E-9</v>
      </c>
      <c r="AD67" s="597">
        <f t="shared" si="2"/>
        <v>-3.3510971775285725E-11</v>
      </c>
    </row>
    <row r="68" spans="1:30" x14ac:dyDescent="0.2">
      <c r="A68" s="107">
        <v>1971</v>
      </c>
      <c r="B68" s="106">
        <f>compoprinc!AP60</f>
        <v>7.8228372964076698E-2</v>
      </c>
      <c r="C68" s="105">
        <f>compoprinc!AQ60</f>
        <v>3.9362044626614079E-2</v>
      </c>
      <c r="D68" s="105">
        <f>compoprinc!AR60</f>
        <v>6.4317315577966383E-3</v>
      </c>
      <c r="E68" s="105">
        <f>compoprinc!AS60</f>
        <v>3.8732554682212594E-3</v>
      </c>
      <c r="F68" s="105">
        <f>compoprinc!AT60</f>
        <v>7.0870926451789273E-3</v>
      </c>
      <c r="G68" s="105">
        <f>compoprinc!AU60</f>
        <v>1.1327863149972472E-3</v>
      </c>
      <c r="H68" s="105">
        <f>compoprinc!AV60</f>
        <v>9.49301646596723E-3</v>
      </c>
      <c r="I68" s="183">
        <f>compoprinc!AW60</f>
        <v>1.0848443715985923E-2</v>
      </c>
      <c r="J68" s="106">
        <f>compoprinc!AX60</f>
        <v>3.5706813145225169E-2</v>
      </c>
      <c r="K68" s="105">
        <f>compoprinc!AY60</f>
        <v>2.3017022565909429E-2</v>
      </c>
      <c r="L68" s="105">
        <f>compoprinc!AZ60</f>
        <v>3.0644924003091489E-3</v>
      </c>
      <c r="M68" s="105">
        <f>compoprinc!BA60</f>
        <v>1.5073531449303346E-3</v>
      </c>
      <c r="N68" s="105">
        <f>compoprinc!BB60</f>
        <v>2.7214250465021905E-3</v>
      </c>
      <c r="O68" s="105">
        <f>compoprinc!BC60</f>
        <v>3.5009823113796301E-4</v>
      </c>
      <c r="P68" s="105">
        <f>compoprinc!BD60</f>
        <v>2.5004376157085062E-3</v>
      </c>
      <c r="Q68" s="183">
        <f>compoprinc!BE60</f>
        <v>2.5459836017489579E-3</v>
      </c>
      <c r="R68" s="106">
        <f>compoprinc!BF60</f>
        <v>1.1957320915826131E-2</v>
      </c>
      <c r="S68" s="105">
        <f>compoprinc!BG60</f>
        <v>9.0208313449693378E-3</v>
      </c>
      <c r="T68" s="105">
        <f>compoprinc!BH60</f>
        <v>9.6517390898753774E-4</v>
      </c>
      <c r="U68" s="105">
        <f>compoprinc!BI60</f>
        <v>3.5637487613060514E-4</v>
      </c>
      <c r="V68" s="105">
        <f>compoprinc!BJ60</f>
        <v>9.5284433228925991E-4</v>
      </c>
      <c r="W68" s="105">
        <f>compoprinc!BK60</f>
        <v>5.3112618932260602E-5</v>
      </c>
      <c r="X68" s="105">
        <f>compoprinc!BL60</f>
        <v>3.6027524924975296E-4</v>
      </c>
      <c r="Y68" s="134">
        <f>compoprinc!BM60</f>
        <v>2.4870845699354049E-4</v>
      </c>
      <c r="AB68" s="597">
        <f t="shared" si="0"/>
        <v>2.1693153939850163E-9</v>
      </c>
      <c r="AC68" s="597">
        <f t="shared" si="1"/>
        <v>5.389786394971452E-10</v>
      </c>
      <c r="AD68" s="597">
        <f t="shared" si="2"/>
        <v>1.2827383599756104E-10</v>
      </c>
    </row>
    <row r="69" spans="1:30" x14ac:dyDescent="0.2">
      <c r="A69" s="107">
        <v>1972</v>
      </c>
      <c r="B69" s="106">
        <f>compoprinc!AP61</f>
        <v>7.766695783357136E-2</v>
      </c>
      <c r="C69" s="105">
        <f>compoprinc!AQ61</f>
        <v>3.8939432612096425E-2</v>
      </c>
      <c r="D69" s="105">
        <f>compoprinc!AR61</f>
        <v>6.2048069127129679E-3</v>
      </c>
      <c r="E69" s="105">
        <f>compoprinc!AS61</f>
        <v>3.8460549878109873E-3</v>
      </c>
      <c r="F69" s="105">
        <f>compoprinc!AT61</f>
        <v>6.9661519452210996E-3</v>
      </c>
      <c r="G69" s="105">
        <f>compoprinc!AU61</f>
        <v>1.1331150992930361E-3</v>
      </c>
      <c r="H69" s="105">
        <f>compoprinc!AV61</f>
        <v>9.6929790022386442E-3</v>
      </c>
      <c r="I69" s="183">
        <f>compoprinc!AW61</f>
        <v>1.0884415764166988E-2</v>
      </c>
      <c r="J69" s="106">
        <f>compoprinc!AX61</f>
        <v>3.5311170545355708E-2</v>
      </c>
      <c r="K69" s="105">
        <f>compoprinc!AY61</f>
        <v>2.2473457686828624E-2</v>
      </c>
      <c r="L69" s="105">
        <f>compoprinc!AZ61</f>
        <v>2.9311574979535848E-3</v>
      </c>
      <c r="M69" s="105">
        <f>compoprinc!BA61</f>
        <v>1.5152350529241687E-3</v>
      </c>
      <c r="N69" s="105">
        <f>compoprinc!BB61</f>
        <v>2.7245511634532704E-3</v>
      </c>
      <c r="O69" s="105">
        <f>compoprinc!BC61</f>
        <v>3.3908483328559669E-4</v>
      </c>
      <c r="P69" s="105">
        <f>compoprinc!BD61</f>
        <v>2.5991925961079687E-3</v>
      </c>
      <c r="Q69" s="183">
        <f>compoprinc!BE61</f>
        <v>2.7284912826530672E-3</v>
      </c>
      <c r="R69" s="106">
        <f>compoprinc!BF61</f>
        <v>1.1729643812941504E-2</v>
      </c>
      <c r="S69" s="105">
        <f>compoprinc!BG61</f>
        <v>8.7450851924586459E-3</v>
      </c>
      <c r="T69" s="105">
        <f>compoprinc!BH61</f>
        <v>9.1402058939316078E-4</v>
      </c>
      <c r="U69" s="105">
        <f>compoprinc!BI61</f>
        <v>3.488087943771534E-4</v>
      </c>
      <c r="V69" s="105">
        <f>compoprinc!BJ61</f>
        <v>9.3115036698065978E-4</v>
      </c>
      <c r="W69" s="105">
        <f>compoprinc!BK61</f>
        <v>5.4001835928296771E-5</v>
      </c>
      <c r="X69" s="105">
        <f>compoprinc!BL61</f>
        <v>4.0795716125785475E-4</v>
      </c>
      <c r="Y69" s="134">
        <f>compoprinc!BM61</f>
        <v>3.2861995359567686E-4</v>
      </c>
      <c r="AB69" s="597">
        <f t="shared" si="0"/>
        <v>1.5100312111826497E-9</v>
      </c>
      <c r="AC69" s="597">
        <f t="shared" si="1"/>
        <v>4.3214942735403383E-10</v>
      </c>
      <c r="AD69" s="597">
        <f t="shared" si="2"/>
        <v>-8.104994453361769E-11</v>
      </c>
    </row>
    <row r="70" spans="1:30" x14ac:dyDescent="0.2">
      <c r="A70" s="107">
        <v>1973</v>
      </c>
      <c r="B70" s="106">
        <f>compoprinc!AP62</f>
        <v>7.5416668543766718E-2</v>
      </c>
      <c r="C70" s="105">
        <f>compoprinc!AQ62</f>
        <v>3.5565077187129646E-2</v>
      </c>
      <c r="D70" s="105">
        <f>compoprinc!AR62</f>
        <v>6.5198759704419018E-3</v>
      </c>
      <c r="E70" s="105">
        <f>compoprinc!AS62</f>
        <v>3.5659041687186033E-3</v>
      </c>
      <c r="F70" s="105">
        <f>compoprinc!AT62</f>
        <v>7.0636079637154126E-3</v>
      </c>
      <c r="G70" s="105">
        <f>compoprinc!AU62</f>
        <v>1.1821711839914428E-3</v>
      </c>
      <c r="H70" s="105">
        <f>compoprinc!AV62</f>
        <v>1.0147147102713916E-2</v>
      </c>
      <c r="I70" s="183">
        <f>compoprinc!AW62</f>
        <v>1.1372882974285403E-2</v>
      </c>
      <c r="J70" s="106">
        <f>compoprinc!AX62</f>
        <v>3.3868844776634432E-2</v>
      </c>
      <c r="K70" s="105">
        <f>compoprinc!AY62</f>
        <v>2.0412632135730746E-2</v>
      </c>
      <c r="L70" s="105">
        <f>compoprinc!AZ62</f>
        <v>3.0991957437078721E-3</v>
      </c>
      <c r="M70" s="105">
        <f>compoprinc!BA62</f>
        <v>1.3653094537184884E-3</v>
      </c>
      <c r="N70" s="105">
        <f>compoprinc!BB62</f>
        <v>2.7843198123918E-3</v>
      </c>
      <c r="O70" s="105">
        <f>compoprinc!BC62</f>
        <v>3.6059915987607383E-4</v>
      </c>
      <c r="P70" s="105">
        <f>compoprinc!BD62</f>
        <v>2.829198504116448E-3</v>
      </c>
      <c r="Q70" s="183">
        <f>compoprinc!BE62</f>
        <v>3.0175906039318079E-3</v>
      </c>
      <c r="R70" s="106">
        <f>compoprinc!BF62</f>
        <v>1.0951119275432575E-2</v>
      </c>
      <c r="S70" s="105">
        <f>compoprinc!BG62</f>
        <v>7.7900799749386351E-3</v>
      </c>
      <c r="T70" s="105">
        <f>compoprinc!BH62</f>
        <v>9.7432299971034197E-4</v>
      </c>
      <c r="U70" s="105">
        <f>compoprinc!BI62</f>
        <v>3.1100427242750084E-4</v>
      </c>
      <c r="V70" s="105">
        <f>compoprinc!BJ62</f>
        <v>9.4008910666687484E-4</v>
      </c>
      <c r="W70" s="105">
        <f>compoprinc!BK62</f>
        <v>5.5431526226223937E-5</v>
      </c>
      <c r="X70" s="105">
        <f>compoprinc!BL62</f>
        <v>4.4013521493013741E-4</v>
      </c>
      <c r="Y70" s="134">
        <f>compoprinc!BM62</f>
        <v>4.4005595284435373E-4</v>
      </c>
      <c r="AB70" s="597">
        <f t="shared" si="0"/>
        <v>1.992770393144383E-9</v>
      </c>
      <c r="AC70" s="597">
        <f t="shared" si="1"/>
        <v>-6.3683880391351977E-10</v>
      </c>
      <c r="AD70" s="597">
        <f t="shared" si="2"/>
        <v>2.2768850693744014E-10</v>
      </c>
    </row>
    <row r="71" spans="1:30" x14ac:dyDescent="0.2">
      <c r="A71" s="107">
        <v>1974</v>
      </c>
      <c r="B71" s="106">
        <f>compoprinc!AP63</f>
        <v>7.3270615013825591E-2</v>
      </c>
      <c r="C71" s="105">
        <f>compoprinc!AQ63</f>
        <v>3.1107135780530371E-2</v>
      </c>
      <c r="D71" s="105">
        <f>compoprinc!AR63</f>
        <v>6.996338976286598E-3</v>
      </c>
      <c r="E71" s="105">
        <f>compoprinc!AS63</f>
        <v>3.5157706900101893E-3</v>
      </c>
      <c r="F71" s="105">
        <f>compoprinc!AT63</f>
        <v>7.4397384419526702E-3</v>
      </c>
      <c r="G71" s="105">
        <f>compoprinc!AU63</f>
        <v>1.3428921563036766E-3</v>
      </c>
      <c r="H71" s="105">
        <f>compoprinc!AV63</f>
        <v>1.1201362879589283E-2</v>
      </c>
      <c r="I71" s="183">
        <f>compoprinc!AW63</f>
        <v>1.1667374314029644E-2</v>
      </c>
      <c r="J71" s="106">
        <f>compoprinc!AX63</f>
        <v>3.2653462879181916E-2</v>
      </c>
      <c r="K71" s="105">
        <f>compoprinc!AY63</f>
        <v>1.8062628540690184E-2</v>
      </c>
      <c r="L71" s="105">
        <f>compoprinc!AZ63</f>
        <v>3.344821457394731E-3</v>
      </c>
      <c r="M71" s="105">
        <f>compoprinc!BA63</f>
        <v>1.3247672258958065E-3</v>
      </c>
      <c r="N71" s="105">
        <f>compoprinc!BB63</f>
        <v>2.9668521331522868E-3</v>
      </c>
      <c r="O71" s="105">
        <f>compoprinc!BC63</f>
        <v>4.8248458762145674E-4</v>
      </c>
      <c r="P71" s="105">
        <f>compoprinc!BD63</f>
        <v>3.1892851140042922E-3</v>
      </c>
      <c r="Q71" s="183">
        <f>compoprinc!BE63</f>
        <v>3.2826249928099571E-3</v>
      </c>
      <c r="R71" s="106">
        <f>compoprinc!BF63</f>
        <v>1.0545917503918645E-2</v>
      </c>
      <c r="S71" s="105">
        <f>compoprinc!BG63</f>
        <v>6.9855392634394775E-3</v>
      </c>
      <c r="T71" s="105">
        <f>compoprinc!BH63</f>
        <v>1.0637959230487271E-3</v>
      </c>
      <c r="U71" s="105">
        <f>compoprinc!BI63</f>
        <v>3.0220927779329304E-4</v>
      </c>
      <c r="V71" s="105">
        <f>compoprinc!BJ63</f>
        <v>1.0406311466626406E-3</v>
      </c>
      <c r="W71" s="105">
        <f>compoprinc!BK63</f>
        <v>6.3033397880440933E-5</v>
      </c>
      <c r="X71" s="105">
        <f>compoprinc!BL63</f>
        <v>5.1195511209911615E-4</v>
      </c>
      <c r="Y71" s="134">
        <f>compoprinc!BM63</f>
        <v>5.7875328207601662E-4</v>
      </c>
      <c r="AB71" s="597">
        <f t="shared" si="0"/>
        <v>1.775123159575287E-9</v>
      </c>
      <c r="AC71" s="597">
        <f t="shared" si="1"/>
        <v>-1.172386798753422E-9</v>
      </c>
      <c r="AD71" s="597">
        <f t="shared" si="2"/>
        <v>1.0091893293262544E-10</v>
      </c>
    </row>
    <row r="72" spans="1:30" x14ac:dyDescent="0.2">
      <c r="A72" s="107">
        <v>1975</v>
      </c>
      <c r="B72" s="106">
        <f>compoprinc!AP64</f>
        <v>7.2924480729398056E-2</v>
      </c>
      <c r="C72" s="105">
        <f>compoprinc!AQ64</f>
        <v>2.9970275404025415E-2</v>
      </c>
      <c r="D72" s="105">
        <f>compoprinc!AR64</f>
        <v>6.8341761489795205E-3</v>
      </c>
      <c r="E72" s="105">
        <f>compoprinc!AS64</f>
        <v>3.5348502793249859E-3</v>
      </c>
      <c r="F72" s="105">
        <f>compoprinc!AT64</f>
        <v>7.8145177859685333E-3</v>
      </c>
      <c r="G72" s="105">
        <f>compoprinc!AU64</f>
        <v>1.5349316756112508E-3</v>
      </c>
      <c r="H72" s="105">
        <f>compoprinc!AV64</f>
        <v>1.1496470498297384E-2</v>
      </c>
      <c r="I72" s="183">
        <f>compoprinc!AW64</f>
        <v>1.1739259068210828E-2</v>
      </c>
      <c r="J72" s="106">
        <f>compoprinc!AX64</f>
        <v>3.2550137674391522E-2</v>
      </c>
      <c r="K72" s="105">
        <f>compoprinc!AY64</f>
        <v>1.7358775184376896E-2</v>
      </c>
      <c r="L72" s="105">
        <f>compoprinc!AZ64</f>
        <v>3.178651040170774E-3</v>
      </c>
      <c r="M72" s="105">
        <f>compoprinc!BA64</f>
        <v>1.3295182418389673E-3</v>
      </c>
      <c r="N72" s="105">
        <f>compoprinc!BB64</f>
        <v>3.2313797788203757E-3</v>
      </c>
      <c r="O72" s="105">
        <f>compoprinc!BC64</f>
        <v>6.2456964367640921E-4</v>
      </c>
      <c r="P72" s="105">
        <f>compoprinc!BD64</f>
        <v>3.3193295974207615E-3</v>
      </c>
      <c r="Q72" s="183">
        <f>compoprinc!BE64</f>
        <v>3.5079161746631726E-3</v>
      </c>
      <c r="R72" s="106">
        <f>compoprinc!BF64</f>
        <v>1.0785564243889212E-2</v>
      </c>
      <c r="S72" s="105">
        <f>compoprinc!BG64</f>
        <v>6.9440905168534073E-3</v>
      </c>
      <c r="T72" s="105">
        <f>compoprinc!BH64</f>
        <v>1.0457112626847398E-3</v>
      </c>
      <c r="U72" s="105">
        <f>compoprinc!BI64</f>
        <v>3.192616661534687E-4</v>
      </c>
      <c r="V72" s="105">
        <f>compoprinc!BJ64</f>
        <v>1.1938397506086051E-3</v>
      </c>
      <c r="W72" s="105">
        <f>compoprinc!BK64</f>
        <v>6.6715620484450455E-5</v>
      </c>
      <c r="X72" s="105">
        <f>compoprinc!BL64</f>
        <v>5.5217755804104485E-4</v>
      </c>
      <c r="Y72" s="134">
        <f>compoprinc!BM64</f>
        <v>6.6376784053684412E-4</v>
      </c>
      <c r="AB72" s="597">
        <f t="shared" si="0"/>
        <v>-1.310198616266689E-10</v>
      </c>
      <c r="AC72" s="597">
        <f t="shared" si="1"/>
        <v>-1.9865758343895479E-9</v>
      </c>
      <c r="AD72" s="597">
        <f t="shared" si="2"/>
        <v>2.8526651527083224E-11</v>
      </c>
    </row>
    <row r="73" spans="1:30" x14ac:dyDescent="0.2">
      <c r="A73" s="107">
        <v>1976</v>
      </c>
      <c r="B73" s="106">
        <f>compoprinc!AP65</f>
        <v>7.303365155883057E-2</v>
      </c>
      <c r="C73" s="105">
        <f>compoprinc!AQ65</f>
        <v>3.1117989257467116E-2</v>
      </c>
      <c r="D73" s="105">
        <f>compoprinc!AR65</f>
        <v>6.3817364348488781E-3</v>
      </c>
      <c r="E73" s="105">
        <f>compoprinc!AS65</f>
        <v>3.447161512796143E-3</v>
      </c>
      <c r="F73" s="105">
        <f>compoprinc!AT65</f>
        <v>7.4521964604934432E-3</v>
      </c>
      <c r="G73" s="105">
        <f>compoprinc!AU65</f>
        <v>1.5003619394465817E-3</v>
      </c>
      <c r="H73" s="105">
        <f>compoprinc!AV65</f>
        <v>1.1768484302424831E-2</v>
      </c>
      <c r="I73" s="183">
        <f>compoprinc!AW65</f>
        <v>1.1365725296621498E-2</v>
      </c>
      <c r="J73" s="106">
        <f>compoprinc!AX65</f>
        <v>3.2739956909313861E-2</v>
      </c>
      <c r="K73" s="105">
        <f>compoprinc!AY65</f>
        <v>1.8054695084895656E-2</v>
      </c>
      <c r="L73" s="105">
        <f>compoprinc!AZ65</f>
        <v>2.9394459596255827E-3</v>
      </c>
      <c r="M73" s="105">
        <f>compoprinc!BA65</f>
        <v>1.3618832813886567E-3</v>
      </c>
      <c r="N73" s="105">
        <f>compoprinc!BB65</f>
        <v>2.9963633552536617E-3</v>
      </c>
      <c r="O73" s="105">
        <f>compoprinc!BC65</f>
        <v>4.969572586510651E-4</v>
      </c>
      <c r="P73" s="105">
        <f>compoprinc!BD65</f>
        <v>3.4456129107605094E-3</v>
      </c>
      <c r="Q73" s="183">
        <f>compoprinc!BE65</f>
        <v>3.4450004603299167E-3</v>
      </c>
      <c r="R73" s="106">
        <f>compoprinc!BF65</f>
        <v>1.0944222664484471E-2</v>
      </c>
      <c r="S73" s="105">
        <f>compoprinc!BG65</f>
        <v>7.265608156469483E-3</v>
      </c>
      <c r="T73" s="105">
        <f>compoprinc!BH65</f>
        <v>9.8933366476062351E-4</v>
      </c>
      <c r="U73" s="105">
        <f>compoprinc!BI65</f>
        <v>3.3150641871517979E-4</v>
      </c>
      <c r="V73" s="105">
        <f>compoprinc!BJ65</f>
        <v>1.05386804705071E-3</v>
      </c>
      <c r="W73" s="105">
        <f>compoprinc!BK65</f>
        <v>7.0068890744765661E-5</v>
      </c>
      <c r="X73" s="105">
        <f>compoprinc!BL65</f>
        <v>5.7761026565983364E-4</v>
      </c>
      <c r="Y73" s="134">
        <f>compoprinc!BM65</f>
        <v>6.5622738721095308E-4</v>
      </c>
      <c r="AB73" s="597">
        <f t="shared" si="0"/>
        <v>-3.6452679208487382E-9</v>
      </c>
      <c r="AC73" s="597">
        <f t="shared" si="1"/>
        <v>-1.4015911903308975E-9</v>
      </c>
      <c r="AD73" s="597">
        <f t="shared" si="2"/>
        <v>-1.6612707737229115E-10</v>
      </c>
    </row>
    <row r="74" spans="1:30" x14ac:dyDescent="0.2">
      <c r="A74" s="107">
        <v>1977</v>
      </c>
      <c r="B74" s="106">
        <f>compoprinc!AP66</f>
        <v>7.3515928871501046E-2</v>
      </c>
      <c r="C74" s="105">
        <f>compoprinc!AQ66</f>
        <v>3.144598625240036E-2</v>
      </c>
      <c r="D74" s="105">
        <f>compoprinc!AR66</f>
        <v>6.3613030960182407E-3</v>
      </c>
      <c r="E74" s="105">
        <f>compoprinc!AS66</f>
        <v>3.4934794507856318E-3</v>
      </c>
      <c r="F74" s="105">
        <f>compoprinc!AT66</f>
        <v>7.3106223764588529E-3</v>
      </c>
      <c r="G74" s="105">
        <f>compoprinc!AU66</f>
        <v>1.6040716123584542E-3</v>
      </c>
      <c r="H74" s="105">
        <f>compoprinc!AV66</f>
        <v>1.2100290693482618E-2</v>
      </c>
      <c r="I74" s="183">
        <f>compoprinc!AW66</f>
        <v>1.1200179721013948E-2</v>
      </c>
      <c r="J74" s="106">
        <f>compoprinc!AX66</f>
        <v>3.3041679544720814E-2</v>
      </c>
      <c r="K74" s="105">
        <f>compoprinc!AY66</f>
        <v>1.8242916844836365E-2</v>
      </c>
      <c r="L74" s="105">
        <f>compoprinc!AZ66</f>
        <v>2.9928998146323263E-3</v>
      </c>
      <c r="M74" s="105">
        <f>compoprinc!BA66</f>
        <v>1.431543490880486E-3</v>
      </c>
      <c r="N74" s="105">
        <f>compoprinc!BB66</f>
        <v>2.9173924481581959E-3</v>
      </c>
      <c r="O74" s="105">
        <f>compoprinc!BC66</f>
        <v>4.9865935134096873E-4</v>
      </c>
      <c r="P74" s="105">
        <f>compoprinc!BD66</f>
        <v>3.5080307143735556E-3</v>
      </c>
      <c r="Q74" s="183">
        <f>compoprinc!BE66</f>
        <v>3.4502379894152946E-3</v>
      </c>
      <c r="R74" s="106">
        <f>compoprinc!BF66</f>
        <v>1.1077043741481774E-2</v>
      </c>
      <c r="S74" s="105">
        <f>compoprinc!BG66</f>
        <v>7.3400035860009538E-3</v>
      </c>
      <c r="T74" s="105">
        <f>compoprinc!BH66</f>
        <v>1.0036303354251114E-3</v>
      </c>
      <c r="U74" s="105">
        <f>compoprinc!BI66</f>
        <v>3.5105259577442656E-4</v>
      </c>
      <c r="V74" s="105">
        <f>compoprinc!BJ66</f>
        <v>1.0181909192110289E-3</v>
      </c>
      <c r="W74" s="105">
        <f>compoprinc!BK66</f>
        <v>7.3750536130145518E-5</v>
      </c>
      <c r="X74" s="105">
        <f>compoprinc!BL66</f>
        <v>5.9488159318238365E-4</v>
      </c>
      <c r="Y74" s="134">
        <f>compoprinc!BM66</f>
        <v>6.9553407472619858E-4</v>
      </c>
      <c r="AB74" s="597">
        <f t="shared" si="0"/>
        <v>-4.3310170588783947E-9</v>
      </c>
      <c r="AC74" s="597">
        <f t="shared" si="1"/>
        <v>-1.1089163753918996E-9</v>
      </c>
      <c r="AD74" s="597">
        <f t="shared" si="2"/>
        <v>1.0103152342511024E-10</v>
      </c>
    </row>
    <row r="75" spans="1:30" x14ac:dyDescent="0.2">
      <c r="A75" s="107">
        <v>1978</v>
      </c>
      <c r="B75" s="106">
        <f>compoprinc!AP67</f>
        <v>7.3920825393763323E-2</v>
      </c>
      <c r="C75" s="105">
        <f>compoprinc!AQ67</f>
        <v>3.0733049529635181E-2</v>
      </c>
      <c r="D75" s="105">
        <f>compoprinc!AR67</f>
        <v>6.7772314364173154E-3</v>
      </c>
      <c r="E75" s="105">
        <f>compoprinc!AS67</f>
        <v>3.2468538842147874E-3</v>
      </c>
      <c r="F75" s="105">
        <f>compoprinc!AT67</f>
        <v>7.3879130662125869E-3</v>
      </c>
      <c r="G75" s="105">
        <f>compoprinc!AU67</f>
        <v>1.7744434366189846E-3</v>
      </c>
      <c r="H75" s="105">
        <f>compoprinc!AV67</f>
        <v>1.28239212092362E-2</v>
      </c>
      <c r="I75" s="183">
        <f>compoprinc!AW67</f>
        <v>1.1177413957838278E-2</v>
      </c>
      <c r="J75" s="106">
        <f>compoprinc!AX67</f>
        <v>3.3763839225837033E-2</v>
      </c>
      <c r="K75" s="105">
        <f>compoprinc!AY67</f>
        <v>1.8107808383194479E-2</v>
      </c>
      <c r="L75" s="105">
        <f>compoprinc!AZ67</f>
        <v>3.2708605283362151E-3</v>
      </c>
      <c r="M75" s="105">
        <f>compoprinc!BA67</f>
        <v>1.356246501447945E-3</v>
      </c>
      <c r="N75" s="105">
        <f>compoprinc!BB67</f>
        <v>3.1469293843510576E-3</v>
      </c>
      <c r="O75" s="105">
        <f>compoprinc!BC67</f>
        <v>5.2052892603993151E-4</v>
      </c>
      <c r="P75" s="105">
        <f>compoprinc!BD67</f>
        <v>3.7758475630310095E-3</v>
      </c>
      <c r="Q75" s="183">
        <f>compoprinc!BE67</f>
        <v>3.5856178337682204E-3</v>
      </c>
      <c r="R75" s="106">
        <f>compoprinc!BF67</f>
        <v>1.1523140862469194E-2</v>
      </c>
      <c r="S75" s="105">
        <f>compoprinc!BG67</f>
        <v>7.3166368153410044E-3</v>
      </c>
      <c r="T75" s="105">
        <f>compoprinc!BH67</f>
        <v>1.1258473348990804E-3</v>
      </c>
      <c r="U75" s="105">
        <f>compoprinc!BI67</f>
        <v>3.2806776448863497E-4</v>
      </c>
      <c r="V75" s="105">
        <f>compoprinc!BJ67</f>
        <v>1.2293990118833927E-3</v>
      </c>
      <c r="W75" s="105">
        <f>compoprinc!BK67</f>
        <v>8.8296116707581177E-5</v>
      </c>
      <c r="X75" s="105">
        <f>compoprinc!BL67</f>
        <v>6.5759637728977915E-4</v>
      </c>
      <c r="Y75" s="134">
        <f>compoprinc!BM67</f>
        <v>7.7729736828493438E-4</v>
      </c>
      <c r="AB75" s="597">
        <f t="shared" ref="AB75:AB116" si="3">B75-SUM(C75:I75)</f>
        <v>-1.1264100069352523E-9</v>
      </c>
      <c r="AC75" s="597">
        <f t="shared" ref="AC75:AC116" si="4">J75-SUM(K75:Q75)</f>
        <v>1.0566817559842789E-10</v>
      </c>
      <c r="AD75" s="597">
        <f t="shared" ref="AD75:AD116" si="5">R75-SUM(S75:Y75)</f>
        <v>7.3574788622687848E-11</v>
      </c>
    </row>
    <row r="76" spans="1:30" x14ac:dyDescent="0.2">
      <c r="A76" s="110">
        <v>1979</v>
      </c>
      <c r="B76" s="109">
        <f>compoprinc!AP68</f>
        <v>7.7132537961006165E-2</v>
      </c>
      <c r="C76" s="108">
        <f>compoprinc!AQ68</f>
        <v>3.1212452799081802E-2</v>
      </c>
      <c r="D76" s="108">
        <f>compoprinc!AR68</f>
        <v>7.9592972761020064E-3</v>
      </c>
      <c r="E76" s="108">
        <f>compoprinc!AS68</f>
        <v>3.2321356702595949E-3</v>
      </c>
      <c r="F76" s="108">
        <f>compoprinc!AT68</f>
        <v>7.8582018613815308E-3</v>
      </c>
      <c r="G76" s="108">
        <f>compoprinc!AU68</f>
        <v>1.9717288669198751E-3</v>
      </c>
      <c r="H76" s="108">
        <f>compoprinc!AV68</f>
        <v>1.3507835566997528E-2</v>
      </c>
      <c r="I76" s="184">
        <f>compoprinc!AW68</f>
        <v>1.1390883475542068E-2</v>
      </c>
      <c r="J76" s="109">
        <f>compoprinc!AX68</f>
        <v>3.6540210247039795E-2</v>
      </c>
      <c r="K76" s="108">
        <f>compoprinc!AY68</f>
        <v>1.8877798691391945E-2</v>
      </c>
      <c r="L76" s="108">
        <f>compoprinc!AZ68</f>
        <v>3.8446060025307816E-3</v>
      </c>
      <c r="M76" s="108">
        <f>compoprinc!BA68</f>
        <v>1.3354097027331591E-3</v>
      </c>
      <c r="N76" s="108">
        <f>compoprinc!BB68</f>
        <v>3.8305944763123989E-3</v>
      </c>
      <c r="O76" s="108">
        <f>compoprinc!BC68</f>
        <v>5.8928754879161716E-4</v>
      </c>
      <c r="P76" s="108">
        <f>compoprinc!BD68</f>
        <v>4.1107297874987125E-3</v>
      </c>
      <c r="Q76" s="184">
        <f>compoprinc!BE68</f>
        <v>3.9517823606729507E-3</v>
      </c>
      <c r="R76" s="109">
        <f>compoprinc!BF68</f>
        <v>1.3025777414441109E-2</v>
      </c>
      <c r="S76" s="108">
        <f>compoprinc!BG68</f>
        <v>7.836843840777874E-3</v>
      </c>
      <c r="T76" s="108">
        <f>compoprinc!BH68</f>
        <v>1.3186738337935822E-3</v>
      </c>
      <c r="U76" s="108">
        <f>compoprinc!BI68</f>
        <v>3.2944668782874942E-4</v>
      </c>
      <c r="V76" s="108">
        <f>compoprinc!BJ68</f>
        <v>1.7705800710245967E-3</v>
      </c>
      <c r="W76" s="108">
        <f>compoprinc!BK68</f>
        <v>1.1288550012977794E-4</v>
      </c>
      <c r="X76" s="108">
        <f>compoprinc!BL68</f>
        <v>7.3536211857572198E-4</v>
      </c>
      <c r="Y76" s="138">
        <f>compoprinc!BM68</f>
        <v>9.2198525089770555E-4</v>
      </c>
      <c r="AB76" s="597">
        <f t="shared" si="3"/>
        <v>2.4447217583656311E-9</v>
      </c>
      <c r="AC76" s="597">
        <f t="shared" si="4"/>
        <v>1.6771082300692797E-9</v>
      </c>
      <c r="AD76" s="597">
        <f t="shared" si="5"/>
        <v>1.1141310096718371E-10</v>
      </c>
    </row>
    <row r="77" spans="1:30" x14ac:dyDescent="0.2">
      <c r="A77" s="107">
        <v>1980</v>
      </c>
      <c r="B77" s="106">
        <f>compoprinc!AP69</f>
        <v>7.3679789900779724E-2</v>
      </c>
      <c r="C77" s="105">
        <f>compoprinc!AQ69</f>
        <v>2.5685748085379601E-2</v>
      </c>
      <c r="D77" s="105">
        <f>compoprinc!AR69</f>
        <v>9.368610437377356E-3</v>
      </c>
      <c r="E77" s="105">
        <f>compoprinc!AS69</f>
        <v>3.5548326559364796E-3</v>
      </c>
      <c r="F77" s="105">
        <f>compoprinc!AT69</f>
        <v>7.1816686540842056E-3</v>
      </c>
      <c r="G77" s="105">
        <f>compoprinc!AU69</f>
        <v>2.0821427460759878E-3</v>
      </c>
      <c r="H77" s="105">
        <f>compoprinc!AV69</f>
        <v>1.572340726852417E-2</v>
      </c>
      <c r="I77" s="183">
        <f>compoprinc!AW69</f>
        <v>1.008338201791048E-2</v>
      </c>
      <c r="J77" s="106">
        <f>compoprinc!AX69</f>
        <v>3.4210674464702606E-2</v>
      </c>
      <c r="K77" s="105">
        <f>compoprinc!AY69</f>
        <v>1.5171477571129799E-2</v>
      </c>
      <c r="L77" s="105">
        <f>compoprinc!AZ69</f>
        <v>4.564411432511406E-3</v>
      </c>
      <c r="M77" s="105">
        <f>compoprinc!BA69</f>
        <v>1.5224072121782228E-3</v>
      </c>
      <c r="N77" s="105">
        <f>compoprinc!BB69</f>
        <v>3.5437906626611948E-3</v>
      </c>
      <c r="O77" s="105">
        <f>compoprinc!BC69</f>
        <v>6.8988051498308778E-4</v>
      </c>
      <c r="P77" s="105">
        <f>compoprinc!BD69</f>
        <v>4.9278773367404938E-3</v>
      </c>
      <c r="Q77" s="183">
        <f>compoprinc!BE69</f>
        <v>3.7908300291746855E-3</v>
      </c>
      <c r="R77" s="106">
        <f>compoprinc!BF69</f>
        <v>1.1728585697710514E-2</v>
      </c>
      <c r="S77" s="105">
        <f>compoprinc!BG69</f>
        <v>6.0851369053125381E-3</v>
      </c>
      <c r="T77" s="105">
        <f>compoprinc!BH69</f>
        <v>1.6041382227740542E-3</v>
      </c>
      <c r="U77" s="105">
        <f>compoprinc!BI69</f>
        <v>3.8662715269310866E-4</v>
      </c>
      <c r="V77" s="105">
        <f>compoprinc!BJ69</f>
        <v>1.6000892501324415E-3</v>
      </c>
      <c r="W77" s="105">
        <f>compoprinc!BK69</f>
        <v>1.3801126624457538E-4</v>
      </c>
      <c r="X77" s="105">
        <f>compoprinc!BL69</f>
        <v>9.1984379105269909E-4</v>
      </c>
      <c r="Y77" s="134">
        <f>compoprinc!BM69</f>
        <v>9.9473877344280481E-4</v>
      </c>
      <c r="AB77" s="597">
        <f t="shared" si="3"/>
        <v>-1.964508555829525E-9</v>
      </c>
      <c r="AC77" s="597">
        <f t="shared" si="4"/>
        <v>-2.9467628337442875E-10</v>
      </c>
      <c r="AD77" s="597">
        <f t="shared" si="5"/>
        <v>3.3605829230509698E-10</v>
      </c>
    </row>
    <row r="78" spans="1:30" x14ac:dyDescent="0.2">
      <c r="A78" s="107">
        <v>1981</v>
      </c>
      <c r="B78" s="106">
        <f>compoprinc!AP70</f>
        <v>7.5674571096897125E-2</v>
      </c>
      <c r="C78" s="105">
        <f>compoprinc!AQ70</f>
        <v>2.5397444143891335E-2</v>
      </c>
      <c r="D78" s="105">
        <f>compoprinc!AR70</f>
        <v>1.0893164639128372E-2</v>
      </c>
      <c r="E78" s="105">
        <f>compoprinc!AS70</f>
        <v>4.5584909385070205E-3</v>
      </c>
      <c r="F78" s="105">
        <f>compoprinc!AT70</f>
        <v>7.0375371724367142E-3</v>
      </c>
      <c r="G78" s="105">
        <f>compoprinc!AU70</f>
        <v>2.7073388919234276E-3</v>
      </c>
      <c r="H78" s="105">
        <f>compoprinc!AV70</f>
        <v>1.5789013355970383E-2</v>
      </c>
      <c r="I78" s="183">
        <f>compoprinc!AW70</f>
        <v>9.2915836721658707E-3</v>
      </c>
      <c r="J78" s="106">
        <f>compoprinc!AX70</f>
        <v>3.5441573709249496E-2</v>
      </c>
      <c r="K78" s="105">
        <f>compoprinc!AY70</f>
        <v>1.4959747903048992E-2</v>
      </c>
      <c r="L78" s="105">
        <f>compoprinc!AZ70</f>
        <v>5.5929224799911026E-3</v>
      </c>
      <c r="M78" s="105">
        <f>compoprinc!BA70</f>
        <v>2.0774801523657516E-3</v>
      </c>
      <c r="N78" s="105">
        <f>compoprinc!BB70</f>
        <v>3.5976050421595573E-3</v>
      </c>
      <c r="O78" s="105">
        <f>compoprinc!BC70</f>
        <v>7.9020782141014934E-4</v>
      </c>
      <c r="P78" s="105">
        <f>compoprinc!BD70</f>
        <v>4.8144436441361904E-3</v>
      </c>
      <c r="Q78" s="183">
        <f>compoprinc!BE70</f>
        <v>3.6091662477701902E-3</v>
      </c>
      <c r="R78" s="106">
        <f>compoprinc!BF70</f>
        <v>1.2293337844312191E-2</v>
      </c>
      <c r="S78" s="105">
        <f>compoprinc!BG70</f>
        <v>5.9733027592301369E-3</v>
      </c>
      <c r="T78" s="105">
        <f>compoprinc!BH70</f>
        <v>1.9923359759559389E-3</v>
      </c>
      <c r="U78" s="105">
        <f>compoprinc!BI70</f>
        <v>6.1665424072998576E-4</v>
      </c>
      <c r="V78" s="105">
        <f>compoprinc!BJ70</f>
        <v>1.6421693144366145E-3</v>
      </c>
      <c r="W78" s="105">
        <f>compoprinc!BK70</f>
        <v>1.6502538346685469E-4</v>
      </c>
      <c r="X78" s="105">
        <f>compoprinc!BL70</f>
        <v>9.1139605501666665E-4</v>
      </c>
      <c r="Y78" s="134">
        <f>compoprinc!BM70</f>
        <v>9.9245400633662939E-4</v>
      </c>
      <c r="AB78" s="597">
        <f t="shared" si="3"/>
        <v>-1.7171259969472885E-9</v>
      </c>
      <c r="AC78" s="597">
        <f t="shared" si="4"/>
        <v>4.1836756281554699E-10</v>
      </c>
      <c r="AD78" s="597">
        <f t="shared" si="5"/>
        <v>1.0913936421275139E-10</v>
      </c>
    </row>
    <row r="79" spans="1:30" x14ac:dyDescent="0.2">
      <c r="A79" s="107">
        <v>1982</v>
      </c>
      <c r="B79" s="106">
        <f>compoprinc!AP71</f>
        <v>7.9097375273704529E-2</v>
      </c>
      <c r="C79" s="105">
        <f>compoprinc!AQ71</f>
        <v>2.5067668408155441E-2</v>
      </c>
      <c r="D79" s="105">
        <f>compoprinc!AR71</f>
        <v>1.2488136300817132E-2</v>
      </c>
      <c r="E79" s="105">
        <f>compoprinc!AS71</f>
        <v>5.1585726905614138E-3</v>
      </c>
      <c r="F79" s="105">
        <f>compoprinc!AT71</f>
        <v>6.8359840661287308E-3</v>
      </c>
      <c r="G79" s="105">
        <f>compoprinc!AU71</f>
        <v>3.5762900952249765E-3</v>
      </c>
      <c r="H79" s="105">
        <f>compoprinc!AV71</f>
        <v>1.7462661489844322E-2</v>
      </c>
      <c r="I79" s="183">
        <f>compoprinc!AW71</f>
        <v>8.5080675780773163E-3</v>
      </c>
      <c r="J79" s="106">
        <f>compoprinc!AX71</f>
        <v>3.9673540741205215E-2</v>
      </c>
      <c r="K79" s="105">
        <f>compoprinc!AY71</f>
        <v>1.6733214259147644E-2</v>
      </c>
      <c r="L79" s="105">
        <f>compoprinc!AZ71</f>
        <v>6.4613928443577606E-3</v>
      </c>
      <c r="M79" s="105">
        <f>compoprinc!BA71</f>
        <v>2.402402606094256E-3</v>
      </c>
      <c r="N79" s="105">
        <f>compoprinc!BB71</f>
        <v>3.5963635891675949E-3</v>
      </c>
      <c r="O79" s="105">
        <f>compoprinc!BC71</f>
        <v>1.5026904875412583E-3</v>
      </c>
      <c r="P79" s="105">
        <f>compoprinc!BD71</f>
        <v>5.6494586169719696E-3</v>
      </c>
      <c r="Q79" s="183">
        <f>compoprinc!BE71</f>
        <v>3.3280209172517061E-3</v>
      </c>
      <c r="R79" s="106">
        <f>compoprinc!BF71</f>
        <v>1.5660375356674194E-2</v>
      </c>
      <c r="S79" s="105">
        <f>compoprinc!BG71</f>
        <v>8.5604079067707062E-3</v>
      </c>
      <c r="T79" s="105">
        <f>compoprinc!BH71</f>
        <v>2.3319953302234353E-3</v>
      </c>
      <c r="U79" s="105">
        <f>compoprinc!BI71</f>
        <v>7.0653301008860581E-4</v>
      </c>
      <c r="V79" s="105">
        <f>compoprinc!BJ71</f>
        <v>1.8274046014994383E-3</v>
      </c>
      <c r="W79" s="105">
        <f>compoprinc!BK71</f>
        <v>1.7112588102463633E-4</v>
      </c>
      <c r="X79" s="105">
        <f>compoprinc!BL71</f>
        <v>1.0648448951542377E-3</v>
      </c>
      <c r="Y79" s="134">
        <f>compoprinc!BM71</f>
        <v>9.9806301295757294E-4</v>
      </c>
      <c r="AB79" s="597">
        <f t="shared" si="3"/>
        <v>-5.3551048040390015E-9</v>
      </c>
      <c r="AC79" s="597">
        <f t="shared" si="4"/>
        <v>-2.5793269742280245E-9</v>
      </c>
      <c r="AD79" s="597">
        <f t="shared" si="5"/>
        <v>7.1895556175149977E-10</v>
      </c>
    </row>
    <row r="80" spans="1:30" x14ac:dyDescent="0.2">
      <c r="A80" s="107">
        <v>1983</v>
      </c>
      <c r="B80" s="106">
        <f>compoprinc!AP72</f>
        <v>8.2894250750541687E-2</v>
      </c>
      <c r="C80" s="105">
        <f>compoprinc!AQ72</f>
        <v>2.7777997776865959E-2</v>
      </c>
      <c r="D80" s="105">
        <f>compoprinc!AR72</f>
        <v>1.1790488526457921E-2</v>
      </c>
      <c r="E80" s="105">
        <f>compoprinc!AS72</f>
        <v>5.0687657203525305E-3</v>
      </c>
      <c r="F80" s="105">
        <f>compoprinc!AT72</f>
        <v>6.3214125111699104E-3</v>
      </c>
      <c r="G80" s="105">
        <f>compoprinc!AU72</f>
        <v>5.1484275609254837E-3</v>
      </c>
      <c r="H80" s="105">
        <f>compoprinc!AV72</f>
        <v>1.8915344029664993E-2</v>
      </c>
      <c r="I80" s="183">
        <f>compoprinc!AW72</f>
        <v>7.8718187287449837E-3</v>
      </c>
      <c r="J80" s="106">
        <f>compoprinc!AX72</f>
        <v>4.2356289923191071E-2</v>
      </c>
      <c r="K80" s="105">
        <f>compoprinc!AY72</f>
        <v>1.8951015546917915E-2</v>
      </c>
      <c r="L80" s="105">
        <f>compoprinc!AZ72</f>
        <v>6.2493486911989748E-3</v>
      </c>
      <c r="M80" s="105">
        <f>compoprinc!BA72</f>
        <v>2.5145322433672845E-3</v>
      </c>
      <c r="N80" s="105">
        <f>compoprinc!BB72</f>
        <v>3.4497433807700872E-3</v>
      </c>
      <c r="O80" s="105">
        <f>compoprinc!BC72</f>
        <v>1.7440490191802382E-3</v>
      </c>
      <c r="P80" s="105">
        <f>compoprinc!BD72</f>
        <v>6.2415944412350655E-3</v>
      </c>
      <c r="Q80" s="183">
        <f>compoprinc!BE72</f>
        <v>3.2060074154287577E-3</v>
      </c>
      <c r="R80" s="106">
        <f>compoprinc!BF72</f>
        <v>1.7949026077985764E-2</v>
      </c>
      <c r="S80" s="105">
        <f>compoprinc!BG72</f>
        <v>1.0621997527778149E-2</v>
      </c>
      <c r="T80" s="105">
        <f>compoprinc!BH72</f>
        <v>2.231988843959698E-3</v>
      </c>
      <c r="U80" s="105">
        <f>compoprinc!BI72</f>
        <v>7.4915185177815147E-4</v>
      </c>
      <c r="V80" s="105">
        <f>compoprinc!BJ72</f>
        <v>1.8110322998836637E-3</v>
      </c>
      <c r="W80" s="105">
        <f>compoprinc!BK72</f>
        <v>3.0306639382615685E-4</v>
      </c>
      <c r="X80" s="105">
        <f>compoprinc!BL72</f>
        <v>1.2861491413787007E-3</v>
      </c>
      <c r="Y80" s="134">
        <f>compoprinc!BM72</f>
        <v>9.4564055325463414E-4</v>
      </c>
      <c r="AB80" s="597">
        <f t="shared" si="3"/>
        <v>-4.1036400943994522E-9</v>
      </c>
      <c r="AC80" s="597">
        <f t="shared" si="4"/>
        <v>-8.149072527885437E-10</v>
      </c>
      <c r="AD80" s="597">
        <f t="shared" si="5"/>
        <v>-5.3387338994070888E-10</v>
      </c>
    </row>
    <row r="81" spans="1:30" x14ac:dyDescent="0.2">
      <c r="A81" s="107">
        <v>1984</v>
      </c>
      <c r="B81" s="106">
        <f>compoprinc!AP73</f>
        <v>8.7565600872039795E-2</v>
      </c>
      <c r="C81" s="105">
        <f>compoprinc!AQ73</f>
        <v>2.8930898755788803E-2</v>
      </c>
      <c r="D81" s="105">
        <f>compoprinc!AR73</f>
        <v>1.2556201574625447E-2</v>
      </c>
      <c r="E81" s="105">
        <f>compoprinc!AS73</f>
        <v>4.7940127551555634E-3</v>
      </c>
      <c r="F81" s="105">
        <f>compoprinc!AT73</f>
        <v>6.9864531978964806E-3</v>
      </c>
      <c r="G81" s="105">
        <f>compoprinc!AU73</f>
        <v>6.0498728416860104E-3</v>
      </c>
      <c r="H81" s="105">
        <f>compoprinc!AV73</f>
        <v>1.8874092027544975E-2</v>
      </c>
      <c r="I81" s="183">
        <f>compoprinc!AW73</f>
        <v>9.3740690499544144E-3</v>
      </c>
      <c r="J81" s="106">
        <f>compoprinc!AX73</f>
        <v>4.5758344233036041E-2</v>
      </c>
      <c r="K81" s="105">
        <f>compoprinc!AY73</f>
        <v>2.0229088142514229E-2</v>
      </c>
      <c r="L81" s="105">
        <f>compoprinc!AZ73</f>
        <v>6.8337041630002204E-3</v>
      </c>
      <c r="M81" s="105">
        <f>compoprinc!BA73</f>
        <v>2.3894972400739789E-3</v>
      </c>
      <c r="N81" s="105">
        <f>compoprinc!BB73</f>
        <v>3.7924060598015785E-3</v>
      </c>
      <c r="O81" s="105">
        <f>compoprinc!BC73</f>
        <v>1.9645222928375006E-3</v>
      </c>
      <c r="P81" s="105">
        <f>compoprinc!BD73</f>
        <v>6.9348681718111038E-3</v>
      </c>
      <c r="Q81" s="183">
        <f>compoprinc!BE73</f>
        <v>3.6142594181001186E-3</v>
      </c>
      <c r="R81" s="106">
        <f>compoprinc!BF73</f>
        <v>1.9222762435674667E-2</v>
      </c>
      <c r="S81" s="105">
        <f>compoprinc!BG73</f>
        <v>1.1383249424397945E-2</v>
      </c>
      <c r="T81" s="105">
        <f>compoprinc!BH73</f>
        <v>2.289385512995068E-3</v>
      </c>
      <c r="U81" s="105">
        <f>compoprinc!BI73</f>
        <v>6.8554392419173382E-4</v>
      </c>
      <c r="V81" s="105">
        <f>compoprinc!BJ73</f>
        <v>2.0748167298734188E-3</v>
      </c>
      <c r="W81" s="105">
        <f>compoprinc!BK73</f>
        <v>3.7554098526015878E-4</v>
      </c>
      <c r="X81" s="105">
        <f>compoprinc!BL73</f>
        <v>1.3943644007667899E-3</v>
      </c>
      <c r="Y81" s="134">
        <f>compoprinc!BM73</f>
        <v>1.0198617819696665E-3</v>
      </c>
      <c r="AB81" s="597">
        <f t="shared" si="3"/>
        <v>6.6938810050487518E-10</v>
      </c>
      <c r="AC81" s="597">
        <f t="shared" si="4"/>
        <v>-1.255102688446641E-9</v>
      </c>
      <c r="AD81" s="597">
        <f t="shared" si="5"/>
        <v>-3.2378011383116245E-10</v>
      </c>
    </row>
    <row r="82" spans="1:30" x14ac:dyDescent="0.2">
      <c r="A82" s="107">
        <v>1985</v>
      </c>
      <c r="B82" s="106">
        <f>compoprinc!AP74</f>
        <v>8.9514084160327911E-2</v>
      </c>
      <c r="C82" s="105">
        <f>compoprinc!AQ74</f>
        <v>2.7893316000699997E-2</v>
      </c>
      <c r="D82" s="105">
        <f>compoprinc!AR74</f>
        <v>1.436466135783121E-2</v>
      </c>
      <c r="E82" s="105">
        <f>compoprinc!AS74</f>
        <v>5.9260063571855426E-3</v>
      </c>
      <c r="F82" s="105">
        <f>compoprinc!AT74</f>
        <v>6.9907107390463352E-3</v>
      </c>
      <c r="G82" s="105">
        <f>compoprinc!AU74</f>
        <v>5.9243179857730865E-3</v>
      </c>
      <c r="H82" s="105">
        <f>compoprinc!AV74</f>
        <v>1.907731406390667E-2</v>
      </c>
      <c r="I82" s="183">
        <f>compoprinc!AW74</f>
        <v>9.3377577140927315E-3</v>
      </c>
      <c r="J82" s="106">
        <f>compoprinc!AX74</f>
        <v>4.7051470726728439E-2</v>
      </c>
      <c r="K82" s="105">
        <f>compoprinc!AY74</f>
        <v>1.9334042444825172E-2</v>
      </c>
      <c r="L82" s="105">
        <f>compoprinc!AZ74</f>
        <v>8.260728107416071E-3</v>
      </c>
      <c r="M82" s="105">
        <f>compoprinc!BA74</f>
        <v>3.1901059846859425E-3</v>
      </c>
      <c r="N82" s="105">
        <f>compoprinc!BB74</f>
        <v>3.8202735595405102E-3</v>
      </c>
      <c r="O82" s="105">
        <f>compoprinc!BC74</f>
        <v>2.1786047145724297E-3</v>
      </c>
      <c r="P82" s="105">
        <f>compoprinc!BD74</f>
        <v>6.6967611201107502E-3</v>
      </c>
      <c r="Q82" s="183">
        <f>compoprinc!BE74</f>
        <v>3.5709557123482227E-3</v>
      </c>
      <c r="R82" s="106">
        <f>compoprinc!BF74</f>
        <v>1.9320104271173477E-2</v>
      </c>
      <c r="S82" s="105">
        <f>compoprinc!BG74</f>
        <v>1.0372774675488472E-2</v>
      </c>
      <c r="T82" s="105">
        <f>compoprinc!BH74</f>
        <v>3.4788022630891646E-3</v>
      </c>
      <c r="U82" s="105">
        <f>compoprinc!BI74</f>
        <v>9.7462582198204473E-4</v>
      </c>
      <c r="V82" s="105">
        <f>compoprinc!BJ74</f>
        <v>1.947346143424511E-3</v>
      </c>
      <c r="W82" s="105">
        <f>compoprinc!BK74</f>
        <v>4.3271723552607E-4</v>
      </c>
      <c r="X82" s="105">
        <f>compoprinc!BL74</f>
        <v>1.2716959463432431E-3</v>
      </c>
      <c r="Y82" s="134">
        <f>compoprinc!BM74</f>
        <v>8.4214203525334597E-4</v>
      </c>
      <c r="AB82" s="597">
        <f t="shared" si="3"/>
        <v>-5.8207660913467407E-11</v>
      </c>
      <c r="AC82" s="597">
        <f t="shared" si="4"/>
        <v>-9.1677065938711166E-10</v>
      </c>
      <c r="AD82" s="597">
        <f t="shared" si="5"/>
        <v>1.5006662579253316E-10</v>
      </c>
    </row>
    <row r="83" spans="1:30" x14ac:dyDescent="0.2">
      <c r="A83" s="107">
        <v>1986</v>
      </c>
      <c r="B83" s="106">
        <f>compoprinc!AP75</f>
        <v>8.5946649312973022E-2</v>
      </c>
      <c r="C83" s="105">
        <f>compoprinc!AQ75</f>
        <v>2.4107636883854866E-2</v>
      </c>
      <c r="D83" s="105">
        <f>compoprinc!AR75</f>
        <v>1.4415463694604114E-2</v>
      </c>
      <c r="E83" s="105">
        <f>compoprinc!AS75</f>
        <v>6.3723375787958503E-3</v>
      </c>
      <c r="F83" s="105">
        <f>compoprinc!AT75</f>
        <v>6.0551399365067482E-3</v>
      </c>
      <c r="G83" s="105">
        <f>compoprinc!AU75</f>
        <v>5.5765816941857338E-3</v>
      </c>
      <c r="H83" s="105">
        <f>compoprinc!AV75</f>
        <v>2.0535612478852272E-2</v>
      </c>
      <c r="I83" s="183">
        <f>compoprinc!AW75</f>
        <v>8.8838785886764526E-3</v>
      </c>
      <c r="J83" s="106">
        <f>compoprinc!AX75</f>
        <v>4.3582003563642502E-2</v>
      </c>
      <c r="K83" s="105">
        <f>compoprinc!AY75</f>
        <v>1.7358971759676933E-2</v>
      </c>
      <c r="L83" s="105">
        <f>compoprinc!AZ75</f>
        <v>7.6092330491519533E-3</v>
      </c>
      <c r="M83" s="105">
        <f>compoprinc!BA75</f>
        <v>2.9864510288462043E-3</v>
      </c>
      <c r="N83" s="105">
        <f>compoprinc!BB75</f>
        <v>3.1919344328343868E-3</v>
      </c>
      <c r="O83" s="105">
        <f>compoprinc!BC75</f>
        <v>1.9906261004507542E-3</v>
      </c>
      <c r="P83" s="105">
        <f>compoprinc!BD75</f>
        <v>7.3356470093131065E-3</v>
      </c>
      <c r="Q83" s="183">
        <f>compoprinc!BE75</f>
        <v>3.1091375276446342E-3</v>
      </c>
      <c r="R83" s="106">
        <f>compoprinc!BF75</f>
        <v>1.8053172156214714E-2</v>
      </c>
      <c r="S83" s="105">
        <f>compoprinc!BG75</f>
        <v>9.7526758909225464E-3</v>
      </c>
      <c r="T83" s="105">
        <f>compoprinc!BH75</f>
        <v>2.7462878488222486E-3</v>
      </c>
      <c r="U83" s="105">
        <f>compoprinc!BI75</f>
        <v>8.8444205903215334E-4</v>
      </c>
      <c r="V83" s="105">
        <f>compoprinc!BJ75</f>
        <v>1.7357809701934457E-3</v>
      </c>
      <c r="W83" s="105">
        <f>compoprinc!BK75</f>
        <v>3.815751988440752E-4</v>
      </c>
      <c r="X83" s="105">
        <f>compoprinc!BL75</f>
        <v>1.7708298983052373E-3</v>
      </c>
      <c r="Y83" s="134">
        <f>compoprinc!BM75</f>
        <v>7.8158039832487702E-4</v>
      </c>
      <c r="AB83" s="597">
        <f t="shared" si="3"/>
        <v>-1.5425030142068863E-9</v>
      </c>
      <c r="AC83" s="597">
        <f t="shared" si="4"/>
        <v>2.6557245291769505E-9</v>
      </c>
      <c r="AD83" s="597">
        <f t="shared" si="5"/>
        <v>-1.0822986951097846E-10</v>
      </c>
    </row>
    <row r="84" spans="1:30" x14ac:dyDescent="0.2">
      <c r="A84" s="107">
        <v>1987</v>
      </c>
      <c r="B84" s="106">
        <f>compoprinc!AP76</f>
        <v>9.6441060304641724E-2</v>
      </c>
      <c r="C84" s="105">
        <f>compoprinc!AQ76</f>
        <v>2.6928890496492386E-2</v>
      </c>
      <c r="D84" s="105">
        <f>compoprinc!AR76</f>
        <v>1.6265698010101914E-2</v>
      </c>
      <c r="E84" s="105">
        <f>compoprinc!AS76</f>
        <v>6.2300518620759249E-3</v>
      </c>
      <c r="F84" s="105">
        <f>compoprinc!AT76</f>
        <v>6.5834745764732361E-3</v>
      </c>
      <c r="G84" s="105">
        <f>compoprinc!AU76</f>
        <v>6.099094171077013E-3</v>
      </c>
      <c r="H84" s="105">
        <f>compoprinc!AV76</f>
        <v>2.5362672284245491E-2</v>
      </c>
      <c r="I84" s="183">
        <f>compoprinc!AW76</f>
        <v>8.9711770415306091E-3</v>
      </c>
      <c r="J84" s="106">
        <f>compoprinc!AX76</f>
        <v>5.0665732473134995E-2</v>
      </c>
      <c r="K84" s="105">
        <f>compoprinc!AY76</f>
        <v>1.9344519823789597E-2</v>
      </c>
      <c r="L84" s="105">
        <f>compoprinc!AZ76</f>
        <v>9.6178726380458102E-3</v>
      </c>
      <c r="M84" s="105">
        <f>compoprinc!BA76</f>
        <v>2.6763860660139471E-3</v>
      </c>
      <c r="N84" s="105">
        <f>compoprinc!BB76</f>
        <v>3.5639165434986353E-3</v>
      </c>
      <c r="O84" s="105">
        <f>compoprinc!BC76</f>
        <v>2.4348422884941101E-3</v>
      </c>
      <c r="P84" s="105">
        <f>compoprinc!BD76</f>
        <v>9.5991455018520355E-3</v>
      </c>
      <c r="Q84" s="183">
        <f>compoprinc!BE76</f>
        <v>3.4290512558072805E-3</v>
      </c>
      <c r="R84" s="106">
        <f>compoprinc!BF76</f>
        <v>2.181699313223362E-2</v>
      </c>
      <c r="S84" s="105">
        <f>compoprinc!BG76</f>
        <v>1.1711356230080128E-2</v>
      </c>
      <c r="T84" s="105">
        <f>compoprinc!BH76</f>
        <v>4.1745647572497546E-3</v>
      </c>
      <c r="U84" s="105">
        <f>compoprinc!BI76</f>
        <v>9.103855409193784E-4</v>
      </c>
      <c r="V84" s="105">
        <f>compoprinc!BJ76</f>
        <v>1.6706318128854036E-3</v>
      </c>
      <c r="W84" s="105">
        <f>compoprinc!BK76</f>
        <v>3.3251187414862216E-4</v>
      </c>
      <c r="X84" s="105">
        <f>compoprinc!BL76</f>
        <v>2.1019980777055025E-3</v>
      </c>
      <c r="Y84" s="134">
        <f>compoprinc!BM76</f>
        <v>9.1554579557850957E-4</v>
      </c>
      <c r="AB84" s="597">
        <f t="shared" si="3"/>
        <v>1.862645149230957E-9</v>
      </c>
      <c r="AC84" s="597">
        <f t="shared" si="4"/>
        <v>-1.6443664208054543E-9</v>
      </c>
      <c r="AD84" s="597">
        <f t="shared" si="5"/>
        <v>-9.5633367891423404E-10</v>
      </c>
    </row>
    <row r="85" spans="1:30" x14ac:dyDescent="0.2">
      <c r="A85" s="107">
        <v>1988</v>
      </c>
      <c r="B85" s="106">
        <f>compoprinc!AP77</f>
        <v>0.113809734582901</v>
      </c>
      <c r="C85" s="105">
        <f>compoprinc!AQ77</f>
        <v>3.4002747386693954E-2</v>
      </c>
      <c r="D85" s="105">
        <f>compoprinc!AR77</f>
        <v>1.6450784431071952E-2</v>
      </c>
      <c r="E85" s="105">
        <f>compoprinc!AS77</f>
        <v>5.9470554115250707E-3</v>
      </c>
      <c r="F85" s="105">
        <f>compoprinc!AT77</f>
        <v>7.5847473926842213E-3</v>
      </c>
      <c r="G85" s="105">
        <f>compoprinc!AU77</f>
        <v>8.100803941488266E-3</v>
      </c>
      <c r="H85" s="105">
        <f>compoprinc!AV77</f>
        <v>3.1572628766298294E-2</v>
      </c>
      <c r="I85" s="183">
        <f>compoprinc!AW77</f>
        <v>1.0150967165827751E-2</v>
      </c>
      <c r="J85" s="106">
        <f>compoprinc!AX77</f>
        <v>6.2551997601985931E-2</v>
      </c>
      <c r="K85" s="105">
        <f>compoprinc!AY77</f>
        <v>2.455781027674675E-2</v>
      </c>
      <c r="L85" s="105">
        <f>compoprinc!AZ77</f>
        <v>9.9924805763293989E-3</v>
      </c>
      <c r="M85" s="105">
        <f>compoprinc!BA77</f>
        <v>2.8348697233013809E-3</v>
      </c>
      <c r="N85" s="105">
        <f>compoprinc!BB77</f>
        <v>4.2487927712500095E-3</v>
      </c>
      <c r="O85" s="105">
        <f>compoprinc!BC77</f>
        <v>3.7166113033890724E-3</v>
      </c>
      <c r="P85" s="105">
        <f>compoprinc!BD77</f>
        <v>1.3122845441102982E-2</v>
      </c>
      <c r="Q85" s="183">
        <f>compoprinc!BE77</f>
        <v>4.0785837918519974E-3</v>
      </c>
      <c r="R85" s="106">
        <f>compoprinc!BF77</f>
        <v>2.602623775601387E-2</v>
      </c>
      <c r="S85" s="105">
        <f>compoprinc!BG77</f>
        <v>1.3087077066302299E-2</v>
      </c>
      <c r="T85" s="105">
        <f>compoprinc!BH77</f>
        <v>4.140297925005143E-3</v>
      </c>
      <c r="U85" s="105">
        <f>compoprinc!BI77</f>
        <v>8.6522281708312221E-4</v>
      </c>
      <c r="V85" s="105">
        <f>compoprinc!BJ77</f>
        <v>2.0486772991716862E-3</v>
      </c>
      <c r="W85" s="105">
        <f>compoprinc!BK77</f>
        <v>8.8849995518103242E-4</v>
      </c>
      <c r="X85" s="105">
        <f>compoprinc!BL77</f>
        <v>3.8852677680552006E-3</v>
      </c>
      <c r="Y85" s="134">
        <f>compoprinc!BM77</f>
        <v>1.1111941421404481E-3</v>
      </c>
      <c r="AB85" s="597">
        <f t="shared" si="3"/>
        <v>8.7311491370201111E-11</v>
      </c>
      <c r="AC85" s="597">
        <f t="shared" si="4"/>
        <v>3.7180143408477306E-9</v>
      </c>
      <c r="AD85" s="597">
        <f t="shared" si="5"/>
        <v>7.8307493822649121E-10</v>
      </c>
    </row>
    <row r="86" spans="1:30" x14ac:dyDescent="0.2">
      <c r="A86" s="107">
        <v>1989</v>
      </c>
      <c r="B86" s="106">
        <f>compoprinc!AP78</f>
        <v>0.10863099247217178</v>
      </c>
      <c r="C86" s="105">
        <f>compoprinc!AQ78</f>
        <v>3.3210698515176773E-2</v>
      </c>
      <c r="D86" s="105">
        <f>compoprinc!AR78</f>
        <v>1.8058697285596281E-2</v>
      </c>
      <c r="E86" s="105">
        <f>compoprinc!AS78</f>
        <v>6.0045152204111218E-3</v>
      </c>
      <c r="F86" s="105">
        <f>compoprinc!AT78</f>
        <v>7.0547531358897686E-3</v>
      </c>
      <c r="G86" s="105">
        <f>compoprinc!AU78</f>
        <v>7.5520160607993603E-3</v>
      </c>
      <c r="H86" s="105">
        <f>compoprinc!AV78</f>
        <v>2.7007719501852989E-2</v>
      </c>
      <c r="I86" s="183">
        <f>compoprinc!AW78</f>
        <v>9.7425933927297592E-3</v>
      </c>
      <c r="J86" s="106">
        <f>compoprinc!AX78</f>
        <v>5.8421004563570023E-2</v>
      </c>
      <c r="K86" s="105">
        <f>compoprinc!AY78</f>
        <v>2.3911718279123306E-2</v>
      </c>
      <c r="L86" s="105">
        <f>compoprinc!AZ78</f>
        <v>1.0548396283411421E-2</v>
      </c>
      <c r="M86" s="105">
        <f>compoprinc!BA78</f>
        <v>2.7395536017138511E-3</v>
      </c>
      <c r="N86" s="105">
        <f>compoprinc!BB78</f>
        <v>3.873524721711874E-3</v>
      </c>
      <c r="O86" s="105">
        <f>compoprinc!BC78</f>
        <v>2.9847507830709219E-3</v>
      </c>
      <c r="P86" s="105">
        <f>compoprinc!BD78</f>
        <v>1.0674922727048397E-2</v>
      </c>
      <c r="Q86" s="183">
        <f>compoprinc!BE78</f>
        <v>3.6881372798234224E-3</v>
      </c>
      <c r="R86" s="106">
        <f>compoprinc!BF78</f>
        <v>2.4606268852949142E-2</v>
      </c>
      <c r="S86" s="105">
        <f>compoprinc!BG78</f>
        <v>1.3495483435690403E-2</v>
      </c>
      <c r="T86" s="105">
        <f>compoprinc!BH78</f>
        <v>4.2689879737736192E-3</v>
      </c>
      <c r="U86" s="105">
        <f>compoprinc!BI78</f>
        <v>8.6742216080892831E-4</v>
      </c>
      <c r="V86" s="105">
        <f>compoprinc!BJ78</f>
        <v>1.7788918921723962E-3</v>
      </c>
      <c r="W86" s="105">
        <f>compoprinc!BK78</f>
        <v>5.2954291459172964E-4</v>
      </c>
      <c r="X86" s="105">
        <f>compoprinc!BL78</f>
        <v>2.6736650615930557E-3</v>
      </c>
      <c r="Y86" s="134">
        <f>compoprinc!BM78</f>
        <v>9.9227519240230322E-4</v>
      </c>
      <c r="AB86" s="597">
        <f t="shared" si="3"/>
        <v>-6.4028427004814148E-10</v>
      </c>
      <c r="AC86" s="597">
        <f t="shared" si="4"/>
        <v>8.8766682893037796E-10</v>
      </c>
      <c r="AD86" s="597">
        <f t="shared" si="5"/>
        <v>2.2191670723259449E-10</v>
      </c>
    </row>
    <row r="87" spans="1:30" x14ac:dyDescent="0.2">
      <c r="A87" s="113">
        <v>1990</v>
      </c>
      <c r="B87" s="112">
        <f>compoprinc!AP79</f>
        <v>0.10854106396436691</v>
      </c>
      <c r="C87" s="111">
        <f>compoprinc!AQ79</f>
        <v>3.1061423942446709E-2</v>
      </c>
      <c r="D87" s="111">
        <f>compoprinc!AR79</f>
        <v>1.7456611793022603E-2</v>
      </c>
      <c r="E87" s="111">
        <f>compoprinc!AS79</f>
        <v>5.9528546407818794E-3</v>
      </c>
      <c r="F87" s="111">
        <f>compoprinc!AT79</f>
        <v>7.0446347817778587E-3</v>
      </c>
      <c r="G87" s="111">
        <f>compoprinc!AU79</f>
        <v>7.852562703192234E-3</v>
      </c>
      <c r="H87" s="111">
        <f>compoprinc!AV79</f>
        <v>2.9093706980347633E-2</v>
      </c>
      <c r="I87" s="185">
        <f>compoprinc!AW79</f>
        <v>1.0079267434775829E-2</v>
      </c>
      <c r="J87" s="112">
        <f>compoprinc!AX79</f>
        <v>5.7781461626291275E-2</v>
      </c>
      <c r="K87" s="111">
        <f>compoprinc!AY79</f>
        <v>2.2044774144887924E-2</v>
      </c>
      <c r="L87" s="111">
        <f>compoprinc!AZ79</f>
        <v>1.0446730451803887E-2</v>
      </c>
      <c r="M87" s="111">
        <f>compoprinc!BA79</f>
        <v>2.7001019916497171E-3</v>
      </c>
      <c r="N87" s="111">
        <f>compoprinc!BB79</f>
        <v>3.8011858705431223E-3</v>
      </c>
      <c r="O87" s="111">
        <f>compoprinc!BC79</f>
        <v>3.224377753213048E-3</v>
      </c>
      <c r="P87" s="111">
        <f>compoprinc!BD79</f>
        <v>1.1745584197342396E-2</v>
      </c>
      <c r="Q87" s="185">
        <f>compoprinc!BE79</f>
        <v>3.8187075406312943E-3</v>
      </c>
      <c r="R87" s="112">
        <f>compoprinc!BF79</f>
        <v>2.4209791794419289E-2</v>
      </c>
      <c r="S87" s="111">
        <f>compoprinc!BG79</f>
        <v>1.2266783975064754E-2</v>
      </c>
      <c r="T87" s="111">
        <f>compoprinc!BH79</f>
        <v>4.4964368780711084E-3</v>
      </c>
      <c r="U87" s="111">
        <f>compoprinc!BI79</f>
        <v>7.414182327920571E-4</v>
      </c>
      <c r="V87" s="111">
        <f>compoprinc!BJ79</f>
        <v>1.7847259296104312E-3</v>
      </c>
      <c r="W87" s="111">
        <f>compoprinc!BK79</f>
        <v>6.5001798793673515E-4</v>
      </c>
      <c r="X87" s="111">
        <f>compoprinc!BL79</f>
        <v>3.169328672811389E-3</v>
      </c>
      <c r="Y87" s="172">
        <f>compoprinc!BM79</f>
        <v>1.101079978980124E-3</v>
      </c>
      <c r="AB87" s="597">
        <f t="shared" si="3"/>
        <v>1.6880221664905548E-9</v>
      </c>
      <c r="AC87" s="597">
        <f t="shared" si="4"/>
        <v>-3.2378011383116245E-10</v>
      </c>
      <c r="AD87" s="597">
        <f t="shared" si="5"/>
        <v>1.3915268937125802E-10</v>
      </c>
    </row>
    <row r="88" spans="1:30" x14ac:dyDescent="0.2">
      <c r="A88" s="107">
        <v>1991</v>
      </c>
      <c r="B88" s="106">
        <f>compoprinc!AP80</f>
        <v>9.9213875830173492E-2</v>
      </c>
      <c r="C88" s="105">
        <f>compoprinc!AQ80</f>
        <v>2.5711210444569588E-2</v>
      </c>
      <c r="D88" s="105">
        <f>compoprinc!AR80</f>
        <v>1.6650703910272568E-2</v>
      </c>
      <c r="E88" s="105">
        <f>compoprinc!AS80</f>
        <v>6.5617177169770002E-3</v>
      </c>
      <c r="F88" s="105">
        <f>compoprinc!AT80</f>
        <v>6.8773878738284111E-3</v>
      </c>
      <c r="G88" s="105">
        <f>compoprinc!AU80</f>
        <v>6.8212267942726612E-3</v>
      </c>
      <c r="H88" s="105">
        <f>compoprinc!AV80</f>
        <v>2.7194706723093987E-2</v>
      </c>
      <c r="I88" s="183">
        <f>compoprinc!AW80</f>
        <v>9.396921843290329E-3</v>
      </c>
      <c r="J88" s="106">
        <f>compoprinc!AX80</f>
        <v>5.1194675266742706E-2</v>
      </c>
      <c r="K88" s="105">
        <f>compoprinc!AY80</f>
        <v>1.754293218255043E-2</v>
      </c>
      <c r="L88" s="105">
        <f>compoprinc!AZ80</f>
        <v>1.0253553053189535E-2</v>
      </c>
      <c r="M88" s="105">
        <f>compoprinc!BA80</f>
        <v>3.0608268571086228E-3</v>
      </c>
      <c r="N88" s="105">
        <f>compoprinc!BB80</f>
        <v>3.8145747967064381E-3</v>
      </c>
      <c r="O88" s="105">
        <f>compoprinc!BC80</f>
        <v>2.5139113422483206E-3</v>
      </c>
      <c r="P88" s="105">
        <f>compoprinc!BD80</f>
        <v>1.0450158268213272E-2</v>
      </c>
      <c r="Q88" s="183">
        <f>compoprinc!BE80</f>
        <v>3.5587172023952007E-3</v>
      </c>
      <c r="R88" s="106">
        <f>compoprinc!BF80</f>
        <v>2.1199636161327362E-2</v>
      </c>
      <c r="S88" s="105">
        <f>compoprinc!BG80</f>
        <v>9.7819911316037178E-3</v>
      </c>
      <c r="T88" s="105">
        <f>compoprinc!BH80</f>
        <v>4.5026678826616262E-3</v>
      </c>
      <c r="U88" s="105">
        <f>compoprinc!BI80</f>
        <v>8.6048300727270544E-4</v>
      </c>
      <c r="V88" s="105">
        <f>compoprinc!BJ80</f>
        <v>1.9284557783976197E-3</v>
      </c>
      <c r="W88" s="105">
        <f>compoprinc!BK80</f>
        <v>4.4045667164027691E-4</v>
      </c>
      <c r="X88" s="105">
        <f>compoprinc!BL80</f>
        <v>2.6855636388063431E-3</v>
      </c>
      <c r="Y88" s="134">
        <f>compoprinc!BM80</f>
        <v>1.0000168113037944E-3</v>
      </c>
      <c r="AB88" s="597">
        <f t="shared" si="3"/>
        <v>5.2386894822120667E-10</v>
      </c>
      <c r="AC88" s="597">
        <f t="shared" si="4"/>
        <v>1.5643308870494366E-9</v>
      </c>
      <c r="AD88" s="597">
        <f t="shared" si="5"/>
        <v>1.2396412785165012E-9</v>
      </c>
    </row>
    <row r="89" spans="1:30" x14ac:dyDescent="0.2">
      <c r="A89" s="107">
        <v>1992</v>
      </c>
      <c r="B89" s="106">
        <f>compoprinc!AP81</f>
        <v>0.10834433138370514</v>
      </c>
      <c r="C89" s="105">
        <f>compoprinc!AQ81</f>
        <v>2.8644440695643425E-2</v>
      </c>
      <c r="D89" s="105">
        <f>compoprinc!AR81</f>
        <v>1.437040492601227E-2</v>
      </c>
      <c r="E89" s="105">
        <f>compoprinc!AS81</f>
        <v>7.0755281485617161E-3</v>
      </c>
      <c r="F89" s="105">
        <f>compoprinc!AT81</f>
        <v>7.8117013908922672E-3</v>
      </c>
      <c r="G89" s="105">
        <f>compoprinc!AU81</f>
        <v>6.7733745090663433E-3</v>
      </c>
      <c r="H89" s="105">
        <f>compoprinc!AV81</f>
        <v>3.2687932252883911E-2</v>
      </c>
      <c r="I89" s="183">
        <f>compoprinc!AW81</f>
        <v>1.0980946011841297E-2</v>
      </c>
      <c r="J89" s="106">
        <f>compoprinc!AX81</f>
        <v>5.7847604155540466E-2</v>
      </c>
      <c r="K89" s="105">
        <f>compoprinc!AY81</f>
        <v>1.997590996325016E-2</v>
      </c>
      <c r="L89" s="105">
        <f>compoprinc!AZ81</f>
        <v>8.9594528435554821E-3</v>
      </c>
      <c r="M89" s="105">
        <f>compoprinc!BA81</f>
        <v>3.301939694210887E-3</v>
      </c>
      <c r="N89" s="105">
        <f>compoprinc!BB81</f>
        <v>4.2188991792500019E-3</v>
      </c>
      <c r="O89" s="105">
        <f>compoprinc!BC81</f>
        <v>2.6727872900664806E-3</v>
      </c>
      <c r="P89" s="105">
        <f>compoprinc!BD81</f>
        <v>1.4568982645869255E-2</v>
      </c>
      <c r="Q89" s="183">
        <f>compoprinc!BE81</f>
        <v>4.1496329940855503E-3</v>
      </c>
      <c r="R89" s="106">
        <f>compoprinc!BF81</f>
        <v>2.4393027648329735E-2</v>
      </c>
      <c r="S89" s="105">
        <f>compoprinc!BG81</f>
        <v>1.0818262584507465E-2</v>
      </c>
      <c r="T89" s="105">
        <f>compoprinc!BH81</f>
        <v>3.9110276475184946E-3</v>
      </c>
      <c r="U89" s="105">
        <f>compoprinc!BI81</f>
        <v>8.7327698565786704E-4</v>
      </c>
      <c r="V89" s="105">
        <f>compoprinc!BJ81</f>
        <v>2.1149285603314638E-3</v>
      </c>
      <c r="W89" s="105">
        <f>compoprinc!BK81</f>
        <v>6.4670864958316088E-4</v>
      </c>
      <c r="X89" s="105">
        <f>compoprinc!BL81</f>
        <v>4.7603538259863853E-3</v>
      </c>
      <c r="Y89" s="134">
        <f>compoprinc!BM81</f>
        <v>1.2684690300375223E-3</v>
      </c>
      <c r="AB89" s="597">
        <f t="shared" si="3"/>
        <v>3.4488039091229439E-9</v>
      </c>
      <c r="AC89" s="597">
        <f t="shared" si="4"/>
        <v>-4.5474735088646412E-10</v>
      </c>
      <c r="AD89" s="597">
        <f t="shared" si="5"/>
        <v>3.6470737541094422E-10</v>
      </c>
    </row>
    <row r="90" spans="1:30" x14ac:dyDescent="0.2">
      <c r="A90" s="107">
        <v>1993</v>
      </c>
      <c r="B90" s="106">
        <f>compoprinc!AP82</f>
        <v>0.10337261855602264</v>
      </c>
      <c r="C90" s="105">
        <f>compoprinc!AQ82</f>
        <v>2.8142362833023071E-2</v>
      </c>
      <c r="D90" s="105">
        <f>compoprinc!AR82</f>
        <v>1.3651025627041236E-2</v>
      </c>
      <c r="E90" s="105">
        <f>compoprinc!AS82</f>
        <v>7.2071019094437361E-3</v>
      </c>
      <c r="F90" s="105">
        <f>compoprinc!AT82</f>
        <v>7.7168731950223446E-3</v>
      </c>
      <c r="G90" s="105">
        <f>compoprinc!AU82</f>
        <v>6.6047599539160728E-3</v>
      </c>
      <c r="H90" s="105">
        <f>compoprinc!AV82</f>
        <v>2.9435425996780396E-2</v>
      </c>
      <c r="I90" s="183">
        <f>compoprinc!AW82</f>
        <v>1.0615072213113308E-2</v>
      </c>
      <c r="J90" s="106">
        <f>compoprinc!AX82</f>
        <v>5.4477810859680176E-2</v>
      </c>
      <c r="K90" s="105">
        <f>compoprinc!AY82</f>
        <v>1.9614312797784805E-2</v>
      </c>
      <c r="L90" s="105">
        <f>compoprinc!AZ82</f>
        <v>8.4615847808890976E-3</v>
      </c>
      <c r="M90" s="105">
        <f>compoprinc!BA82</f>
        <v>3.4646168351173401E-3</v>
      </c>
      <c r="N90" s="105">
        <f>compoprinc!BB82</f>
        <v>4.3135201558470726E-3</v>
      </c>
      <c r="O90" s="105">
        <f>compoprinc!BC82</f>
        <v>2.5302416179329157E-3</v>
      </c>
      <c r="P90" s="105">
        <f>compoprinc!BD82</f>
        <v>1.217279676347971E-2</v>
      </c>
      <c r="Q90" s="183">
        <f>compoprinc!BE82</f>
        <v>3.9207362569868565E-3</v>
      </c>
      <c r="R90" s="106">
        <f>compoprinc!BF82</f>
        <v>2.2769564762711525E-2</v>
      </c>
      <c r="S90" s="105">
        <f>compoprinc!BG82</f>
        <v>1.0592437349259853E-2</v>
      </c>
      <c r="T90" s="105">
        <f>compoprinc!BH82</f>
        <v>3.5924563467233384E-3</v>
      </c>
      <c r="U90" s="105">
        <f>compoprinc!BI82</f>
        <v>9.5861358568072319E-4</v>
      </c>
      <c r="V90" s="105">
        <f>compoprinc!BJ82</f>
        <v>2.2416042629629374E-3</v>
      </c>
      <c r="W90" s="105">
        <f>compoprinc!BK82</f>
        <v>7.9718523193150759E-4</v>
      </c>
      <c r="X90" s="105">
        <f>compoprinc!BL82</f>
        <v>3.4585115499794483E-3</v>
      </c>
      <c r="Y90" s="134">
        <f>compoprinc!BM82</f>
        <v>1.1287563247606158E-3</v>
      </c>
      <c r="AB90" s="597">
        <f t="shared" si="3"/>
        <v>-3.1723175197839737E-9</v>
      </c>
      <c r="AC90" s="597">
        <f t="shared" si="4"/>
        <v>1.6516423784196377E-9</v>
      </c>
      <c r="AD90" s="597">
        <f t="shared" si="5"/>
        <v>1.1141310096718371E-10</v>
      </c>
    </row>
    <row r="91" spans="1:30" x14ac:dyDescent="0.2">
      <c r="A91" s="107">
        <v>1994</v>
      </c>
      <c r="B91" s="106">
        <f>compoprinc!AP83</f>
        <v>0.10265696793794632</v>
      </c>
      <c r="C91" s="105">
        <f>compoprinc!AQ83</f>
        <v>3.203098475933075E-2</v>
      </c>
      <c r="D91" s="105">
        <f>compoprinc!AR83</f>
        <v>1.3459308131132275E-2</v>
      </c>
      <c r="E91" s="105">
        <f>compoprinc!AS83</f>
        <v>6.3442883547395468E-3</v>
      </c>
      <c r="F91" s="105">
        <f>compoprinc!AT83</f>
        <v>7.0344503037631512E-3</v>
      </c>
      <c r="G91" s="105">
        <f>compoprinc!AU83</f>
        <v>6.015487015247345E-3</v>
      </c>
      <c r="H91" s="105">
        <f>compoprinc!AV83</f>
        <v>2.7534214779734612E-2</v>
      </c>
      <c r="I91" s="183">
        <f>compoprinc!AW83</f>
        <v>1.0238233953714371E-2</v>
      </c>
      <c r="J91" s="106">
        <f>compoprinc!AX83</f>
        <v>5.3839396685361862E-2</v>
      </c>
      <c r="K91" s="105">
        <f>compoprinc!AY83</f>
        <v>2.2406969219446182E-2</v>
      </c>
      <c r="L91" s="105">
        <f>compoprinc!AZ83</f>
        <v>8.5259810221032239E-3</v>
      </c>
      <c r="M91" s="105">
        <f>compoprinc!BA83</f>
        <v>2.6238263817504048E-3</v>
      </c>
      <c r="N91" s="105">
        <f>compoprinc!BB83</f>
        <v>3.8031239528208971E-3</v>
      </c>
      <c r="O91" s="105">
        <f>compoprinc!BC83</f>
        <v>2.1040851715952158E-3</v>
      </c>
      <c r="P91" s="105">
        <f>compoprinc!BD83</f>
        <v>1.0721601545810699E-2</v>
      </c>
      <c r="Q91" s="183">
        <f>compoprinc!BE83</f>
        <v>3.6538089625537395E-3</v>
      </c>
      <c r="R91" s="106">
        <f>compoprinc!BF83</f>
        <v>2.2327637299895287E-2</v>
      </c>
      <c r="S91" s="105">
        <f>compoprinc!BG83</f>
        <v>1.2090915814042091E-2</v>
      </c>
      <c r="T91" s="105">
        <f>compoprinc!BH83</f>
        <v>3.8146192709973548E-3</v>
      </c>
      <c r="U91" s="105">
        <f>compoprinc!BI83</f>
        <v>5.0252633809577674E-4</v>
      </c>
      <c r="V91" s="105">
        <f>compoprinc!BJ83</f>
        <v>1.7391288420185447E-3</v>
      </c>
      <c r="W91" s="105">
        <f>compoprinc!BK83</f>
        <v>3.9866589941084385E-4</v>
      </c>
      <c r="X91" s="105">
        <f>compoprinc!BL83</f>
        <v>2.8352984227240086E-3</v>
      </c>
      <c r="Y91" s="134">
        <f>compoprinc!BM83</f>
        <v>9.4648182857781649E-4</v>
      </c>
      <c r="AB91" s="597">
        <f t="shared" si="3"/>
        <v>6.4028427004814148E-10</v>
      </c>
      <c r="AC91" s="597">
        <f t="shared" si="4"/>
        <v>4.2928149923682213E-10</v>
      </c>
      <c r="AD91" s="597">
        <f t="shared" si="5"/>
        <v>8.8402885012328625E-10</v>
      </c>
    </row>
    <row r="92" spans="1:30" x14ac:dyDescent="0.2">
      <c r="A92" s="107">
        <v>1995</v>
      </c>
      <c r="B92" s="106">
        <f>compoprinc!AP84</f>
        <v>0.10690464079380035</v>
      </c>
      <c r="C92" s="105">
        <f>compoprinc!AQ84</f>
        <v>3.2989118248224258E-2</v>
      </c>
      <c r="D92" s="105">
        <f>compoprinc!AR84</f>
        <v>1.3096652459353209E-2</v>
      </c>
      <c r="E92" s="105">
        <f>compoprinc!AS84</f>
        <v>6.3156792894005775E-3</v>
      </c>
      <c r="F92" s="105">
        <f>compoprinc!AT84</f>
        <v>7.1821217425167561E-3</v>
      </c>
      <c r="G92" s="105">
        <f>compoprinc!AU84</f>
        <v>6.8863136693835258E-3</v>
      </c>
      <c r="H92" s="105">
        <f>compoprinc!AV84</f>
        <v>3.0055718496441841E-2</v>
      </c>
      <c r="I92" s="183">
        <f>compoprinc!AW84</f>
        <v>1.0379034094512463E-2</v>
      </c>
      <c r="J92" s="106">
        <f>compoprinc!AX84</f>
        <v>5.6433379650115967E-2</v>
      </c>
      <c r="K92" s="105">
        <f>compoprinc!AY84</f>
        <v>2.2903820499777794E-2</v>
      </c>
      <c r="L92" s="105">
        <f>compoprinc!AZ84</f>
        <v>8.394915159442462E-3</v>
      </c>
      <c r="M92" s="105">
        <f>compoprinc!BA84</f>
        <v>2.7723907260224223E-3</v>
      </c>
      <c r="N92" s="105">
        <f>compoprinc!BB84</f>
        <v>3.9386763237416744E-3</v>
      </c>
      <c r="O92" s="105">
        <f>compoprinc!BC84</f>
        <v>2.4360986426472664E-3</v>
      </c>
      <c r="P92" s="105">
        <f>compoprinc!BD84</f>
        <v>1.2215582653880119E-2</v>
      </c>
      <c r="Q92" s="183">
        <f>compoprinc!BE84</f>
        <v>3.7718967068940401E-3</v>
      </c>
      <c r="R92" s="106">
        <f>compoprinc!BF84</f>
        <v>2.3417932912707329E-2</v>
      </c>
      <c r="S92" s="105">
        <f>compoprinc!BG84</f>
        <v>1.2397203594446182E-2</v>
      </c>
      <c r="T92" s="105">
        <f>compoprinc!BH84</f>
        <v>3.7199479788796452E-3</v>
      </c>
      <c r="U92" s="105">
        <f>compoprinc!BI84</f>
        <v>6.8395417474675924E-4</v>
      </c>
      <c r="V92" s="105">
        <f>compoprinc!BJ84</f>
        <v>1.9198110094293952E-3</v>
      </c>
      <c r="W92" s="105">
        <f>compoprinc!BK84</f>
        <v>4.7114433255046606E-4</v>
      </c>
      <c r="X92" s="105">
        <f>compoprinc!BL84</f>
        <v>3.2459113281220198E-3</v>
      </c>
      <c r="Y92" s="134">
        <f>compoprinc!BM84</f>
        <v>9.7995961550623178E-4</v>
      </c>
      <c r="AB92" s="597">
        <f t="shared" si="3"/>
        <v>2.7939677238464355E-9</v>
      </c>
      <c r="AC92" s="597">
        <f t="shared" si="4"/>
        <v>-1.0622898116707802E-9</v>
      </c>
      <c r="AD92" s="597">
        <f t="shared" si="5"/>
        <v>8.7902662926353514E-10</v>
      </c>
    </row>
    <row r="93" spans="1:30" x14ac:dyDescent="0.2">
      <c r="A93" s="107">
        <v>1996</v>
      </c>
      <c r="B93" s="106">
        <f>compoprinc!AP85</f>
        <v>0.1130412295460701</v>
      </c>
      <c r="C93" s="105">
        <f>compoprinc!AQ85</f>
        <v>3.5981040447950363E-2</v>
      </c>
      <c r="D93" s="105">
        <f>compoprinc!AR85</f>
        <v>1.2618894223123789E-2</v>
      </c>
      <c r="E93" s="105">
        <f>compoprinc!AS85</f>
        <v>6.0221189633011818E-3</v>
      </c>
      <c r="F93" s="105">
        <f>compoprinc!AT85</f>
        <v>8.1193428486585617E-3</v>
      </c>
      <c r="G93" s="105">
        <f>compoprinc!AU85</f>
        <v>6.9863060489296913E-3</v>
      </c>
      <c r="H93" s="105">
        <f>compoprinc!AV85</f>
        <v>3.1952746212482452E-2</v>
      </c>
      <c r="I93" s="105">
        <f>compoprinc!AW85</f>
        <v>1.1360779404640198E-2</v>
      </c>
      <c r="J93" s="106">
        <f>compoprinc!AX85</f>
        <v>6.1032555997371674E-2</v>
      </c>
      <c r="K93" s="105">
        <f>compoprinc!AY85</f>
        <v>2.5192566215991974E-2</v>
      </c>
      <c r="L93" s="105">
        <f>compoprinc!AZ85</f>
        <v>8.1764727547124494E-3</v>
      </c>
      <c r="M93" s="105">
        <f>compoprinc!BA85</f>
        <v>2.5510392151772976E-3</v>
      </c>
      <c r="N93" s="105">
        <f>compoprinc!BB85</f>
        <v>4.679068922996521E-3</v>
      </c>
      <c r="O93" s="105">
        <f>compoprinc!BC85</f>
        <v>2.5499132461845875E-3</v>
      </c>
      <c r="P93" s="105">
        <f>compoprinc!BD85</f>
        <v>1.3535690493881702E-2</v>
      </c>
      <c r="Q93" s="183">
        <f>compoprinc!BE85</f>
        <v>4.3478077277541161E-3</v>
      </c>
      <c r="R93" s="106">
        <f>compoprinc!BF85</f>
        <v>2.6115799322724342E-2</v>
      </c>
      <c r="S93" s="105">
        <f>compoprinc!BG85</f>
        <v>1.3643326237797737E-2</v>
      </c>
      <c r="T93" s="105">
        <f>compoprinc!BH85</f>
        <v>3.6728416584992374E-3</v>
      </c>
      <c r="U93" s="105">
        <f>compoprinc!BI85</f>
        <v>6.5858305606525391E-4</v>
      </c>
      <c r="V93" s="105">
        <f>compoprinc!BJ85</f>
        <v>2.39032250829041E-3</v>
      </c>
      <c r="W93" s="105">
        <f>compoprinc!BK85</f>
        <v>5.7031359756365418E-4</v>
      </c>
      <c r="X93" s="105">
        <f>compoprinc!BL85</f>
        <v>4.0518925525248051E-3</v>
      </c>
      <c r="Y93" s="134">
        <f>compoprinc!BM85</f>
        <v>1.1285188375040889E-3</v>
      </c>
      <c r="AB93" s="597">
        <f t="shared" si="3"/>
        <v>1.3969838619232178E-9</v>
      </c>
      <c r="AC93" s="597">
        <f t="shared" si="4"/>
        <v>-2.5793269742280245E-9</v>
      </c>
      <c r="AD93" s="597">
        <f t="shared" si="5"/>
        <v>8.744791557546705E-10</v>
      </c>
    </row>
    <row r="94" spans="1:30" x14ac:dyDescent="0.2">
      <c r="A94" s="107">
        <v>1997</v>
      </c>
      <c r="B94" s="106">
        <f>compoprinc!AP86</f>
        <v>0.11964888870716095</v>
      </c>
      <c r="C94" s="105">
        <f>compoprinc!AQ86</f>
        <v>3.7573114037513733E-2</v>
      </c>
      <c r="D94" s="105">
        <f>compoprinc!AR86</f>
        <v>1.2827069382183254E-2</v>
      </c>
      <c r="E94" s="105">
        <f>compoprinc!AS86</f>
        <v>5.6192274205386639E-3</v>
      </c>
      <c r="F94" s="105">
        <f>compoprinc!AT86</f>
        <v>8.8881077244877815E-3</v>
      </c>
      <c r="G94" s="105">
        <f>compoprinc!AU86</f>
        <v>7.9515641555190086E-3</v>
      </c>
      <c r="H94" s="105">
        <f>compoprinc!AV86</f>
        <v>3.4850850701332092E-2</v>
      </c>
      <c r="I94" s="183">
        <f>compoprinc!AW86</f>
        <v>1.1938952840864658E-2</v>
      </c>
      <c r="J94" s="106">
        <f>compoprinc!AX86</f>
        <v>6.5684430301189423E-2</v>
      </c>
      <c r="K94" s="105">
        <f>compoprinc!AY86</f>
        <v>2.6336142793297768E-2</v>
      </c>
      <c r="L94" s="105">
        <f>compoprinc!AZ86</f>
        <v>8.2838858870672993E-3</v>
      </c>
      <c r="M94" s="105">
        <f>compoprinc!BA86</f>
        <v>2.3734803544357419E-3</v>
      </c>
      <c r="N94" s="105">
        <f>compoprinc!BB86</f>
        <v>5.1622842438519001E-3</v>
      </c>
      <c r="O94" s="105">
        <f>compoprinc!BC86</f>
        <v>3.2337328884750605E-3</v>
      </c>
      <c r="P94" s="105">
        <f>compoprinc!BD86</f>
        <v>1.5721824020147324E-2</v>
      </c>
      <c r="Q94" s="183">
        <f>compoprinc!BE86</f>
        <v>4.5730802230536938E-3</v>
      </c>
      <c r="R94" s="106">
        <f>compoprinc!BF86</f>
        <v>2.8346005827188492E-2</v>
      </c>
      <c r="S94" s="105">
        <f>compoprinc!BG86</f>
        <v>1.435956172645092E-2</v>
      </c>
      <c r="T94" s="105">
        <f>compoprinc!BH86</f>
        <v>3.787168687722442E-3</v>
      </c>
      <c r="U94" s="105">
        <f>compoprinc!BI86</f>
        <v>5.5245379917323589E-4</v>
      </c>
      <c r="V94" s="105">
        <f>compoprinc!BJ86</f>
        <v>2.6425675023347139E-3</v>
      </c>
      <c r="W94" s="105">
        <f>compoprinc!BK86</f>
        <v>7.4659025995060802E-4</v>
      </c>
      <c r="X94" s="105">
        <f>compoprinc!BL86</f>
        <v>5.0175995565950871E-3</v>
      </c>
      <c r="Y94" s="134">
        <f>compoprinc!BM86</f>
        <v>1.2400642735883594E-3</v>
      </c>
      <c r="AB94" s="597">
        <f t="shared" si="3"/>
        <v>2.4447217583656311E-9</v>
      </c>
      <c r="AC94" s="597">
        <f t="shared" si="4"/>
        <v>-1.0913936421275139E-10</v>
      </c>
      <c r="AD94" s="597">
        <f t="shared" si="5"/>
        <v>2.1373125491663814E-11</v>
      </c>
    </row>
    <row r="95" spans="1:30" x14ac:dyDescent="0.2">
      <c r="A95" s="107">
        <v>1998</v>
      </c>
      <c r="B95" s="106">
        <f>compoprinc!AP87</f>
        <v>0.12287678569555283</v>
      </c>
      <c r="C95" s="105">
        <f>compoprinc!AQ87</f>
        <v>3.5994958132505417E-2</v>
      </c>
      <c r="D95" s="105">
        <f>compoprinc!AR87</f>
        <v>1.4193018345395103E-2</v>
      </c>
      <c r="E95" s="105">
        <f>compoprinc!AS87</f>
        <v>5.3767720237374306E-3</v>
      </c>
      <c r="F95" s="105">
        <f>compoprinc!AT87</f>
        <v>9.4245662912726402E-3</v>
      </c>
      <c r="G95" s="105">
        <f>compoprinc!AU87</f>
        <v>7.0390910841524601E-3</v>
      </c>
      <c r="H95" s="105">
        <f>compoprinc!AV87</f>
        <v>3.8303647190332413E-2</v>
      </c>
      <c r="I95" s="183">
        <f>compoprinc!AW87</f>
        <v>1.2544725090265274E-2</v>
      </c>
      <c r="J95" s="106">
        <f>compoprinc!AX87</f>
        <v>6.8030782043933868E-2</v>
      </c>
      <c r="K95" s="105">
        <f>compoprinc!AY87</f>
        <v>2.4826154112815857E-2</v>
      </c>
      <c r="L95" s="105">
        <f>compoprinc!AZ87</f>
        <v>9.2888448853045702E-3</v>
      </c>
      <c r="M95" s="105">
        <f>compoprinc!BA87</f>
        <v>2.2873673588037491E-3</v>
      </c>
      <c r="N95" s="105">
        <f>compoprinc!BB87</f>
        <v>5.4319929331541061E-3</v>
      </c>
      <c r="O95" s="105">
        <f>compoprinc!BC87</f>
        <v>2.8111182618886232E-3</v>
      </c>
      <c r="P95" s="105">
        <f>compoprinc!BD87</f>
        <v>1.841948926448822E-2</v>
      </c>
      <c r="Q95" s="183">
        <f>compoprinc!BE87</f>
        <v>4.9658175557851791E-3</v>
      </c>
      <c r="R95" s="106">
        <f>compoprinc!BF87</f>
        <v>2.9020832851529121E-2</v>
      </c>
      <c r="S95" s="105">
        <f>compoprinc!BG87</f>
        <v>1.2872680090367794E-2</v>
      </c>
      <c r="T95" s="105">
        <f>compoprinc!BH87</f>
        <v>4.1636070359345467E-3</v>
      </c>
      <c r="U95" s="105">
        <f>compoprinc!BI87</f>
        <v>5.4906180594116449E-4</v>
      </c>
      <c r="V95" s="105">
        <f>compoprinc!BJ87</f>
        <v>2.6853578165173531E-3</v>
      </c>
      <c r="W95" s="105">
        <f>compoprinc!BK87</f>
        <v>8.0620287917554379E-4</v>
      </c>
      <c r="X95" s="105">
        <f>compoprinc!BL87</f>
        <v>6.625377107411623E-3</v>
      </c>
      <c r="Y95" s="134">
        <f>compoprinc!BM87</f>
        <v>1.3185447314754128E-3</v>
      </c>
      <c r="AB95" s="597">
        <f t="shared" si="3"/>
        <v>7.5378920882940292E-9</v>
      </c>
      <c r="AC95" s="597">
        <f t="shared" si="4"/>
        <v>-2.3283064365386963E-9</v>
      </c>
      <c r="AD95" s="597">
        <f t="shared" si="5"/>
        <v>1.3847056834492832E-9</v>
      </c>
    </row>
    <row r="96" spans="1:30" x14ac:dyDescent="0.2">
      <c r="A96" s="110">
        <v>1999</v>
      </c>
      <c r="B96" s="109">
        <f>compoprinc!AP88</f>
        <v>0.12694106996059418</v>
      </c>
      <c r="C96" s="108">
        <f>compoprinc!AQ88</f>
        <v>3.5305045545101166E-2</v>
      </c>
      <c r="D96" s="108">
        <f>compoprinc!AR88</f>
        <v>1.3503955473424867E-2</v>
      </c>
      <c r="E96" s="108">
        <f>compoprinc!AS88</f>
        <v>4.8534260131418705E-3</v>
      </c>
      <c r="F96" s="108">
        <f>compoprinc!AT88</f>
        <v>1.0239226743578911E-2</v>
      </c>
      <c r="G96" s="108">
        <f>compoprinc!AU88</f>
        <v>7.1515846066176891E-3</v>
      </c>
      <c r="H96" s="108">
        <f>compoprinc!AV88</f>
        <v>4.233483225107193E-2</v>
      </c>
      <c r="I96" s="184">
        <f>compoprinc!AW88</f>
        <v>1.3552999123930931E-2</v>
      </c>
      <c r="J96" s="109">
        <f>compoprinc!AX88</f>
        <v>7.1365304291248322E-2</v>
      </c>
      <c r="K96" s="108">
        <f>compoprinc!AY88</f>
        <v>2.4385582655668259E-2</v>
      </c>
      <c r="L96" s="108">
        <f>compoprinc!AZ88</f>
        <v>8.7646870888420381E-3</v>
      </c>
      <c r="M96" s="108">
        <f>compoprinc!BA88</f>
        <v>2.0074394997209311E-3</v>
      </c>
      <c r="N96" s="108">
        <f>compoprinc!BB88</f>
        <v>6.0199415311217308E-3</v>
      </c>
      <c r="O96" s="108">
        <f>compoprinc!BC88</f>
        <v>3.0358964577317238E-3</v>
      </c>
      <c r="P96" s="108">
        <f>compoprinc!BD88</f>
        <v>2.1518362686038017E-2</v>
      </c>
      <c r="Q96" s="184">
        <f>compoprinc!BE88</f>
        <v>5.6333933025598526E-3</v>
      </c>
      <c r="R96" s="109">
        <f>compoprinc!BF88</f>
        <v>3.1033888459205627E-2</v>
      </c>
      <c r="S96" s="108">
        <f>compoprinc!BG88</f>
        <v>1.2778513133525848E-2</v>
      </c>
      <c r="T96" s="108">
        <f>compoprinc!BH88</f>
        <v>3.8184892032404605E-3</v>
      </c>
      <c r="U96" s="108">
        <f>compoprinc!BI88</f>
        <v>4.287612100597471E-4</v>
      </c>
      <c r="V96" s="108">
        <f>compoprinc!BJ88</f>
        <v>3.0325921252369881E-3</v>
      </c>
      <c r="W96" s="108">
        <f>compoprinc!BK88</f>
        <v>1.0154152987524867E-3</v>
      </c>
      <c r="X96" s="108">
        <f>compoprinc!BL88</f>
        <v>8.3473334088921547E-3</v>
      </c>
      <c r="Y96" s="138">
        <f>compoprinc!BM88</f>
        <v>1.6127843409776688E-3</v>
      </c>
      <c r="AB96" s="597">
        <f t="shared" si="3"/>
        <v>2.0372681319713593E-10</v>
      </c>
      <c r="AC96" s="597">
        <f t="shared" si="4"/>
        <v>1.0695657692849636E-9</v>
      </c>
      <c r="AD96" s="597">
        <f t="shared" si="5"/>
        <v>-2.6147972675971687E-10</v>
      </c>
    </row>
    <row r="97" spans="1:30" x14ac:dyDescent="0.2">
      <c r="A97" s="107">
        <v>2000</v>
      </c>
      <c r="B97" s="106">
        <f>compoprinc!AP89</f>
        <v>0.13277429342269897</v>
      </c>
      <c r="C97" s="105">
        <f>compoprinc!AQ89</f>
        <v>3.3207803964614868E-2</v>
      </c>
      <c r="D97" s="105">
        <f>compoprinc!AR89</f>
        <v>1.4844984980300069E-2</v>
      </c>
      <c r="E97" s="105">
        <f>compoprinc!AS89</f>
        <v>4.2919307015836239E-3</v>
      </c>
      <c r="F97" s="105">
        <f>compoprinc!AT89</f>
        <v>1.0974422097206116E-2</v>
      </c>
      <c r="G97" s="105">
        <f>compoprinc!AU89</f>
        <v>7.3305382393300533E-3</v>
      </c>
      <c r="H97" s="105">
        <f>compoprinc!AV89</f>
        <v>4.7638975083827972E-2</v>
      </c>
      <c r="I97" s="183">
        <f>compoprinc!AW89</f>
        <v>1.4485639519989491E-2</v>
      </c>
      <c r="J97" s="106">
        <f>compoprinc!AX89</f>
        <v>7.6346464455127716E-2</v>
      </c>
      <c r="K97" s="105">
        <f>compoprinc!AY89</f>
        <v>2.3451313376426697E-2</v>
      </c>
      <c r="L97" s="105">
        <f>compoprinc!AZ89</f>
        <v>9.6570528367010411E-3</v>
      </c>
      <c r="M97" s="105">
        <f>compoprinc!BA89</f>
        <v>1.6920083435252309E-3</v>
      </c>
      <c r="N97" s="105">
        <f>compoprinc!BB89</f>
        <v>6.4284857362508774E-3</v>
      </c>
      <c r="O97" s="105">
        <f>compoprinc!BC89</f>
        <v>3.3142284955829382E-3</v>
      </c>
      <c r="P97" s="105">
        <f>compoprinc!BD89</f>
        <v>2.5639250874519348E-2</v>
      </c>
      <c r="Q97" s="183">
        <f>compoprinc!BE89</f>
        <v>6.1641228385269642E-3</v>
      </c>
      <c r="R97" s="106">
        <f>compoprinc!BF89</f>
        <v>3.412984311580658E-2</v>
      </c>
      <c r="S97" s="105">
        <f>compoprinc!BG89</f>
        <v>1.30837457254529E-2</v>
      </c>
      <c r="T97" s="105">
        <f>compoprinc!BH89</f>
        <v>4.2861980105044495E-3</v>
      </c>
      <c r="U97" s="105">
        <f>compoprinc!BI89</f>
        <v>3.1335408857557923E-4</v>
      </c>
      <c r="V97" s="105">
        <f>compoprinc!BJ89</f>
        <v>3.156398655846715E-3</v>
      </c>
      <c r="W97" s="105">
        <f>compoprinc!BK89</f>
        <v>1.0855080327019095E-3</v>
      </c>
      <c r="X97" s="105">
        <f>compoprinc!BL89</f>
        <v>1.0340225882828236E-2</v>
      </c>
      <c r="Y97" s="134">
        <f>compoprinc!BM89</f>
        <v>1.8644127994775772E-3</v>
      </c>
      <c r="AB97" s="597">
        <f t="shared" si="3"/>
        <v>-1.1641532182693481E-9</v>
      </c>
      <c r="AC97" s="597">
        <f t="shared" si="4"/>
        <v>1.9535946194082499E-9</v>
      </c>
      <c r="AD97" s="597">
        <f t="shared" si="5"/>
        <v>-7.9580786405131221E-11</v>
      </c>
    </row>
    <row r="98" spans="1:30" x14ac:dyDescent="0.2">
      <c r="A98" s="107">
        <v>2001</v>
      </c>
      <c r="B98" s="106">
        <f>compoprinc!AP90</f>
        <v>0.12654216587543488</v>
      </c>
      <c r="C98" s="105">
        <f>compoprinc!AQ90</f>
        <v>3.1360097229480743E-2</v>
      </c>
      <c r="D98" s="105">
        <f>compoprinc!AR90</f>
        <v>1.5296813828172162E-2</v>
      </c>
      <c r="E98" s="105">
        <f>compoprinc!AS90</f>
        <v>4.9029034562408924E-3</v>
      </c>
      <c r="F98" s="105">
        <f>compoprinc!AT90</f>
        <v>1.3370786793529987E-2</v>
      </c>
      <c r="G98" s="105">
        <f>compoprinc!AU90</f>
        <v>6.162373349070549E-3</v>
      </c>
      <c r="H98" s="105">
        <f>compoprinc!AV90</f>
        <v>3.9598606526851654E-2</v>
      </c>
      <c r="I98" s="183">
        <f>compoprinc!AW90</f>
        <v>1.5850592404603958E-2</v>
      </c>
      <c r="J98" s="106">
        <f>compoprinc!AX90</f>
        <v>7.1050785481929779E-2</v>
      </c>
      <c r="K98" s="105">
        <f>compoprinc!AY90</f>
        <v>2.1875470876693726E-2</v>
      </c>
      <c r="L98" s="105">
        <f>compoprinc!AZ90</f>
        <v>1.016968727344647E-2</v>
      </c>
      <c r="M98" s="105">
        <f>compoprinc!BA90</f>
        <v>2.170575549826026E-3</v>
      </c>
      <c r="N98" s="105">
        <f>compoprinc!BB90</f>
        <v>8.4191663190722466E-3</v>
      </c>
      <c r="O98" s="105">
        <f>compoprinc!BC90</f>
        <v>2.4385454598814249E-3</v>
      </c>
      <c r="P98" s="105">
        <f>compoprinc!BD90</f>
        <v>1.9011881202459335E-2</v>
      </c>
      <c r="Q98" s="183">
        <f>compoprinc!BE90</f>
        <v>6.9654593244194984E-3</v>
      </c>
      <c r="R98" s="106">
        <f>compoprinc!BF90</f>
        <v>3.0819818377494812E-2</v>
      </c>
      <c r="S98" s="105">
        <f>compoprinc!BG90</f>
        <v>1.169850118458271E-2</v>
      </c>
      <c r="T98" s="105">
        <f>compoprinc!BH90</f>
        <v>4.7958974246284924E-3</v>
      </c>
      <c r="U98" s="105">
        <f>compoprinc!BI90</f>
        <v>5.7534199731890112E-4</v>
      </c>
      <c r="V98" s="105">
        <f>compoprinc!BJ90</f>
        <v>4.2109065689146519E-3</v>
      </c>
      <c r="W98" s="105">
        <f>compoprinc!BK90</f>
        <v>7.3742424137890339E-4</v>
      </c>
      <c r="X98" s="105">
        <f>compoprinc!BL90</f>
        <v>6.823565810918808E-3</v>
      </c>
      <c r="Y98" s="134">
        <f>compoprinc!BM90</f>
        <v>1.9781815353780985E-3</v>
      </c>
      <c r="AB98" s="597">
        <f t="shared" si="3"/>
        <v>-7.7125150710344315E-9</v>
      </c>
      <c r="AC98" s="597">
        <f t="shared" si="4"/>
        <v>-5.2386894822120667E-10</v>
      </c>
      <c r="AD98" s="597">
        <f t="shared" si="5"/>
        <v>-3.8562575355172157E-10</v>
      </c>
    </row>
    <row r="99" spans="1:30" x14ac:dyDescent="0.2">
      <c r="A99" s="107">
        <v>2002</v>
      </c>
      <c r="B99" s="106">
        <f>compoprinc!AP91</f>
        <v>0.1221064031124115</v>
      </c>
      <c r="C99" s="105">
        <f>compoprinc!AQ91</f>
        <v>3.2995197921991348E-2</v>
      </c>
      <c r="D99" s="105">
        <f>compoprinc!AR91</f>
        <v>1.365892932517454E-2</v>
      </c>
      <c r="E99" s="105">
        <f>compoprinc!AS91</f>
        <v>4.96140425093472E-3</v>
      </c>
      <c r="F99" s="105">
        <f>compoprinc!AT91</f>
        <v>1.4164576306939125E-2</v>
      </c>
      <c r="G99" s="105">
        <f>compoprinc!AU91</f>
        <v>5.4828445427119732E-3</v>
      </c>
      <c r="H99" s="105">
        <f>compoprinc!AV91</f>
        <v>3.4017249941825867E-2</v>
      </c>
      <c r="I99" s="183">
        <f>compoprinc!AW91</f>
        <v>1.6826195642352104E-2</v>
      </c>
      <c r="J99" s="106">
        <f>compoprinc!AX91</f>
        <v>6.7994475364685059E-2</v>
      </c>
      <c r="K99" s="105">
        <f>compoprinc!AY91</f>
        <v>2.3435488343238831E-2</v>
      </c>
      <c r="L99" s="105">
        <f>compoprinc!AZ91</f>
        <v>9.0047795456484891E-3</v>
      </c>
      <c r="M99" s="105">
        <f>compoprinc!BA91</f>
        <v>2.2508756956085563E-3</v>
      </c>
      <c r="N99" s="105">
        <f>compoprinc!BB91</f>
        <v>8.8869277387857437E-3</v>
      </c>
      <c r="O99" s="105">
        <f>compoprinc!BC91</f>
        <v>2.1039664279669523E-3</v>
      </c>
      <c r="P99" s="105">
        <f>compoprinc!BD91</f>
        <v>1.5163254924118519E-2</v>
      </c>
      <c r="Q99" s="183">
        <f>compoprinc!BE91</f>
        <v>7.1491817943751812E-3</v>
      </c>
      <c r="R99" s="106">
        <f>compoprinc!BF91</f>
        <v>2.9840582981705666E-2</v>
      </c>
      <c r="S99" s="105">
        <f>compoprinc!BG91</f>
        <v>1.3098441995680332E-2</v>
      </c>
      <c r="T99" s="105">
        <f>compoprinc!BH91</f>
        <v>4.2297925328966812E-3</v>
      </c>
      <c r="U99" s="105">
        <f>compoprinc!BI91</f>
        <v>6.4236846810672432E-4</v>
      </c>
      <c r="V99" s="105">
        <f>compoprinc!BJ91</f>
        <v>4.618021659553051E-3</v>
      </c>
      <c r="W99" s="105">
        <f>compoprinc!BK91</f>
        <v>5.5205391254276037E-4</v>
      </c>
      <c r="X99" s="105">
        <f>compoprinc!BL91</f>
        <v>4.8705227673053741E-3</v>
      </c>
      <c r="Y99" s="134">
        <f>compoprinc!BM91</f>
        <v>1.8293824978172779E-3</v>
      </c>
      <c r="AB99" s="597">
        <f t="shared" si="3"/>
        <v>5.1804818212985992E-9</v>
      </c>
      <c r="AC99" s="597">
        <f t="shared" si="4"/>
        <v>8.9494278654456139E-10</v>
      </c>
      <c r="AD99" s="597">
        <f t="shared" si="5"/>
        <v>-8.5219653556123376E-10</v>
      </c>
    </row>
    <row r="100" spans="1:30" x14ac:dyDescent="0.2">
      <c r="A100" s="107">
        <v>2003</v>
      </c>
      <c r="B100" s="106">
        <f>compoprinc!AP92</f>
        <v>0.12466956675052643</v>
      </c>
      <c r="C100" s="105">
        <f>compoprinc!AQ92</f>
        <v>3.6221228539943695E-2</v>
      </c>
      <c r="D100" s="105">
        <f>compoprinc!AR92</f>
        <v>1.2954834746778943E-2</v>
      </c>
      <c r="E100" s="105">
        <f>compoprinc!AS92</f>
        <v>4.9953217385336757E-3</v>
      </c>
      <c r="F100" s="105">
        <f>compoprinc!AT92</f>
        <v>1.4616016298532486E-2</v>
      </c>
      <c r="G100" s="105">
        <f>compoprinc!AU92</f>
        <v>5.6959232315421104E-3</v>
      </c>
      <c r="H100" s="105">
        <f>compoprinc!AV92</f>
        <v>3.3551245927810669E-2</v>
      </c>
      <c r="I100" s="183">
        <f>compoprinc!AW92</f>
        <v>1.6635000705718994E-2</v>
      </c>
      <c r="J100" s="106">
        <f>compoprinc!AX92</f>
        <v>7.0240594446659088E-2</v>
      </c>
      <c r="K100" s="105">
        <f>compoprinc!AY92</f>
        <v>2.5840409100055695E-2</v>
      </c>
      <c r="L100" s="105">
        <f>compoprinc!AZ92</f>
        <v>8.570650803449098E-3</v>
      </c>
      <c r="M100" s="105">
        <f>compoprinc!BA92</f>
        <v>2.1313363104127347E-3</v>
      </c>
      <c r="N100" s="105">
        <f>compoprinc!BB92</f>
        <v>9.4956271350383759E-3</v>
      </c>
      <c r="O100" s="105">
        <f>compoprinc!BC92</f>
        <v>2.0596873946487904E-3</v>
      </c>
      <c r="P100" s="105">
        <f>compoprinc!BD92</f>
        <v>1.4892952516674995E-2</v>
      </c>
      <c r="Q100" s="183">
        <f>compoprinc!BE92</f>
        <v>7.2499332018196583E-3</v>
      </c>
      <c r="R100" s="106">
        <f>compoprinc!BF92</f>
        <v>3.1619623303413391E-2</v>
      </c>
      <c r="S100" s="105">
        <f>compoprinc!BG92</f>
        <v>1.4832695946097374E-2</v>
      </c>
      <c r="T100" s="105">
        <f>compoprinc!BH92</f>
        <v>4.0889467277338554E-3</v>
      </c>
      <c r="U100" s="105">
        <f>compoprinc!BI92</f>
        <v>5.4731837008148432E-4</v>
      </c>
      <c r="V100" s="105">
        <f>compoprinc!BJ92</f>
        <v>4.9163997173309326E-3</v>
      </c>
      <c r="W100" s="105">
        <f>compoprinc!BK92</f>
        <v>5.8043893659487367E-4</v>
      </c>
      <c r="X100" s="105">
        <f>compoprinc!BL92</f>
        <v>4.9045151099562645E-3</v>
      </c>
      <c r="Y100" s="134">
        <f>compoprinc!BM92</f>
        <v>1.7493076156824827E-3</v>
      </c>
      <c r="AB100" s="597">
        <f t="shared" si="3"/>
        <v>-4.4383341446518898E-9</v>
      </c>
      <c r="AC100" s="597">
        <f t="shared" si="4"/>
        <v>-2.015440259128809E-9</v>
      </c>
      <c r="AD100" s="597">
        <f t="shared" si="5"/>
        <v>8.7993612396530807E-10</v>
      </c>
    </row>
    <row r="101" spans="1:30" x14ac:dyDescent="0.2">
      <c r="A101" s="107">
        <v>2004</v>
      </c>
      <c r="B101" s="106">
        <f>compoprinc!AP93</f>
        <v>0.1311669796705246</v>
      </c>
      <c r="C101" s="105">
        <f>compoprinc!AQ93</f>
        <v>4.1415467858314514E-2</v>
      </c>
      <c r="D101" s="105">
        <f>compoprinc!AR93</f>
        <v>1.2068975192960352E-2</v>
      </c>
      <c r="E101" s="105">
        <f>compoprinc!AS93</f>
        <v>4.8392495373263955E-3</v>
      </c>
      <c r="F101" s="105">
        <f>compoprinc!AT93</f>
        <v>1.4246163889765739E-2</v>
      </c>
      <c r="G101" s="105">
        <f>compoprinc!AU93</f>
        <v>5.7001439854502678E-3</v>
      </c>
      <c r="H101" s="105">
        <f>compoprinc!AV93</f>
        <v>3.6372892558574677E-2</v>
      </c>
      <c r="I101" s="183">
        <f>compoprinc!AW93</f>
        <v>1.6524095088243484E-2</v>
      </c>
      <c r="J101" s="106">
        <f>compoprinc!AX93</f>
        <v>7.4613951146602631E-2</v>
      </c>
      <c r="K101" s="105">
        <f>compoprinc!AY93</f>
        <v>2.9184633865952492E-2</v>
      </c>
      <c r="L101" s="105">
        <f>compoprinc!AZ93</f>
        <v>8.1144666073669214E-3</v>
      </c>
      <c r="M101" s="105">
        <f>compoprinc!BA93</f>
        <v>2.0444378606043756E-3</v>
      </c>
      <c r="N101" s="105">
        <f>compoprinc!BB93</f>
        <v>8.7117869406938553E-3</v>
      </c>
      <c r="O101" s="105">
        <f>compoprinc!BC93</f>
        <v>2.3229802027344704E-3</v>
      </c>
      <c r="P101" s="105">
        <f>compoprinc!BD93</f>
        <v>1.7194906249642372E-2</v>
      </c>
      <c r="Q101" s="183">
        <f>compoprinc!BE93</f>
        <v>7.0407344028353691E-3</v>
      </c>
      <c r="R101" s="106">
        <f>compoprinc!BF93</f>
        <v>3.3138252794742584E-2</v>
      </c>
      <c r="S101" s="105">
        <f>compoprinc!BG93</f>
        <v>1.56586654484272E-2</v>
      </c>
      <c r="T101" s="105">
        <f>compoprinc!BH93</f>
        <v>3.9440379682673665E-3</v>
      </c>
      <c r="U101" s="105">
        <f>compoprinc!BI93</f>
        <v>5.2073267579544336E-4</v>
      </c>
      <c r="V101" s="105">
        <f>compoprinc!BJ93</f>
        <v>4.4464967213571072E-3</v>
      </c>
      <c r="W101" s="105">
        <f>compoprinc!BK93</f>
        <v>7.1204669075086713E-4</v>
      </c>
      <c r="X101" s="105">
        <f>compoprinc!BL93</f>
        <v>6.1717173084616661E-3</v>
      </c>
      <c r="Y101" s="134">
        <f>compoprinc!BM93</f>
        <v>1.6845556674525142E-3</v>
      </c>
      <c r="AB101" s="597">
        <f t="shared" si="3"/>
        <v>-8.440110832452774E-9</v>
      </c>
      <c r="AC101" s="597">
        <f t="shared" si="4"/>
        <v>5.0167727749794722E-9</v>
      </c>
      <c r="AD101" s="597">
        <f t="shared" si="5"/>
        <v>3.1423041946254671E-10</v>
      </c>
    </row>
    <row r="102" spans="1:30" x14ac:dyDescent="0.2">
      <c r="A102" s="107">
        <v>2005</v>
      </c>
      <c r="B102" s="106">
        <f>compoprinc!AP94</f>
        <v>0.14022400975227356</v>
      </c>
      <c r="C102" s="105">
        <f>compoprinc!AQ94</f>
        <v>4.6329744160175323E-2</v>
      </c>
      <c r="D102" s="105">
        <f>compoprinc!AR94</f>
        <v>1.5322308929171413E-2</v>
      </c>
      <c r="E102" s="105">
        <f>compoprinc!AS94</f>
        <v>4.6474032569676638E-3</v>
      </c>
      <c r="F102" s="105">
        <f>compoprinc!AT94</f>
        <v>1.4061188325285912E-2</v>
      </c>
      <c r="G102" s="105">
        <f>compoprinc!AU94</f>
        <v>6.33955467492342E-3</v>
      </c>
      <c r="H102" s="105">
        <f>compoprinc!AV94</f>
        <v>3.8452733308076859E-2</v>
      </c>
      <c r="I102" s="183">
        <f>compoprinc!AW94</f>
        <v>1.5071076340973377E-2</v>
      </c>
      <c r="J102" s="106">
        <f>compoprinc!AX94</f>
        <v>8.1066466867923737E-2</v>
      </c>
      <c r="K102" s="105">
        <f>compoprinc!AY94</f>
        <v>3.2028280198574066E-2</v>
      </c>
      <c r="L102" s="105">
        <f>compoprinc!AZ94</f>
        <v>1.0479708780621877E-2</v>
      </c>
      <c r="M102" s="105">
        <f>compoprinc!BA94</f>
        <v>1.9048879039473832E-3</v>
      </c>
      <c r="N102" s="105">
        <f>compoprinc!BB94</f>
        <v>8.9834993705153465E-3</v>
      </c>
      <c r="O102" s="105">
        <f>compoprinc!BC94</f>
        <v>2.5646265130490065E-3</v>
      </c>
      <c r="P102" s="105">
        <f>compoprinc!BD94</f>
        <v>1.8492983654141426E-2</v>
      </c>
      <c r="Q102" s="183">
        <f>compoprinc!BE94</f>
        <v>6.6124787554144859E-3</v>
      </c>
      <c r="R102" s="106">
        <f>compoprinc!BF94</f>
        <v>3.5434022545814514E-2</v>
      </c>
      <c r="S102" s="105">
        <f>compoprinc!BG94</f>
        <v>1.617765985429287E-2</v>
      </c>
      <c r="T102" s="105">
        <f>compoprinc!BH94</f>
        <v>5.2110667998022109E-3</v>
      </c>
      <c r="U102" s="105">
        <f>compoprinc!BI94</f>
        <v>5.1896100922022015E-4</v>
      </c>
      <c r="V102" s="105">
        <f>compoprinc!BJ94</f>
        <v>4.8405700363218784E-3</v>
      </c>
      <c r="W102" s="105">
        <f>compoprinc!BK94</f>
        <v>7.6432310743257403E-4</v>
      </c>
      <c r="X102" s="105">
        <f>compoprinc!BL94</f>
        <v>6.2324418686330318E-3</v>
      </c>
      <c r="Y102" s="134">
        <f>compoprinc!BM94</f>
        <v>1.6890011029317975E-3</v>
      </c>
      <c r="AB102" s="597">
        <f t="shared" si="3"/>
        <v>7.5669959187507629E-10</v>
      </c>
      <c r="AC102" s="597">
        <f t="shared" si="4"/>
        <v>1.6916601452976465E-9</v>
      </c>
      <c r="AD102" s="597">
        <f t="shared" si="5"/>
        <v>-1.2328200682532042E-9</v>
      </c>
    </row>
    <row r="103" spans="1:30" x14ac:dyDescent="0.2">
      <c r="A103" s="107">
        <v>2006</v>
      </c>
      <c r="B103" s="106">
        <f>compoprinc!AP95</f>
        <v>0.14447706937789917</v>
      </c>
      <c r="C103" s="105">
        <f>compoprinc!AQ95</f>
        <v>4.8335999250411987E-2</v>
      </c>
      <c r="D103" s="105">
        <f>compoprinc!AR95</f>
        <v>1.6235982446232811E-2</v>
      </c>
      <c r="E103" s="105">
        <f>compoprinc!AS95</f>
        <v>4.0985154919326305E-3</v>
      </c>
      <c r="F103" s="105">
        <f>compoprinc!AT95</f>
        <v>1.4688614755868912E-2</v>
      </c>
      <c r="G103" s="105">
        <f>compoprinc!AU95</f>
        <v>6.6243815235793591E-3</v>
      </c>
      <c r="H103" s="105">
        <f>compoprinc!AV95</f>
        <v>3.872004896402359E-2</v>
      </c>
      <c r="I103" s="183">
        <f>compoprinc!AW95</f>
        <v>1.5773531049489975E-2</v>
      </c>
      <c r="J103" s="106">
        <f>compoprinc!AX95</f>
        <v>8.3795763552188873E-2</v>
      </c>
      <c r="K103" s="105">
        <f>compoprinc!AY95</f>
        <v>3.3017780631780624E-2</v>
      </c>
      <c r="L103" s="105">
        <f>compoprinc!AZ95</f>
        <v>1.1027721786376787E-2</v>
      </c>
      <c r="M103" s="105">
        <f>compoprinc!BA95</f>
        <v>1.6457631718367338E-3</v>
      </c>
      <c r="N103" s="105">
        <f>compoprinc!BB95</f>
        <v>9.6629029139876366E-3</v>
      </c>
      <c r="O103" s="105">
        <f>compoprinc!BC95</f>
        <v>2.6684722397476435E-3</v>
      </c>
      <c r="P103" s="105">
        <f>compoprinc!BD95</f>
        <v>1.8197240307927132E-2</v>
      </c>
      <c r="Q103" s="183">
        <f>compoprinc!BE95</f>
        <v>7.5758821330964565E-3</v>
      </c>
      <c r="R103" s="106">
        <f>compoprinc!BF95</f>
        <v>3.668714314699173E-2</v>
      </c>
      <c r="S103" s="105">
        <f>compoprinc!BG95</f>
        <v>1.6239302232861519E-2</v>
      </c>
      <c r="T103" s="105">
        <f>compoprinc!BH95</f>
        <v>5.4737302652938524E-3</v>
      </c>
      <c r="U103" s="105">
        <f>compoprinc!BI95</f>
        <v>2.8728150937240571E-4</v>
      </c>
      <c r="V103" s="105">
        <f>compoprinc!BJ95</f>
        <v>5.4183765314519405E-3</v>
      </c>
      <c r="W103" s="105">
        <f>compoprinc!BK95</f>
        <v>7.7225407585501671E-4</v>
      </c>
      <c r="X103" s="105">
        <f>compoprinc!BL95</f>
        <v>6.1668166890740395E-3</v>
      </c>
      <c r="Y103" s="134">
        <f>compoprinc!BM95</f>
        <v>2.3293830454349518E-3</v>
      </c>
      <c r="AB103" s="597">
        <f t="shared" si="3"/>
        <v>-4.1036400943994522E-9</v>
      </c>
      <c r="AC103" s="597">
        <f t="shared" si="4"/>
        <v>3.6743585951626301E-10</v>
      </c>
      <c r="AD103" s="597">
        <f t="shared" si="5"/>
        <v>-1.2023519957438111E-9</v>
      </c>
    </row>
    <row r="104" spans="1:30" x14ac:dyDescent="0.2">
      <c r="A104" s="107">
        <v>2007</v>
      </c>
      <c r="B104" s="106">
        <f>compoprinc!AP96</f>
        <v>0.14356273412704468</v>
      </c>
      <c r="C104" s="105">
        <f>compoprinc!AQ96</f>
        <v>4.4415321201086044E-2</v>
      </c>
      <c r="D104" s="105">
        <f>compoprinc!AR96</f>
        <v>1.7909386457176879E-2</v>
      </c>
      <c r="E104" s="105">
        <f>compoprinc!AS96</f>
        <v>3.8203340955078602E-3</v>
      </c>
      <c r="F104" s="105">
        <f>compoprinc!AT96</f>
        <v>1.4842730015516281E-2</v>
      </c>
      <c r="G104" s="105">
        <f>compoprinc!AU96</f>
        <v>6.5214037895202637E-3</v>
      </c>
      <c r="H104" s="105">
        <f>compoprinc!AV96</f>
        <v>4.213608056306839E-2</v>
      </c>
      <c r="I104" s="183">
        <f>compoprinc!AW96</f>
        <v>1.3917472213506699E-2</v>
      </c>
      <c r="J104" s="106">
        <f>compoprinc!AX96</f>
        <v>8.319149911403656E-2</v>
      </c>
      <c r="K104" s="105">
        <f>compoprinc!AY96</f>
        <v>3.0014317482709885E-2</v>
      </c>
      <c r="L104" s="105">
        <f>compoprinc!AZ96</f>
        <v>1.2255597099283477E-2</v>
      </c>
      <c r="M104" s="105">
        <f>compoprinc!BA96</f>
        <v>1.453135977499187E-3</v>
      </c>
      <c r="N104" s="105">
        <f>compoprinc!BB96</f>
        <v>9.8880315199494362E-3</v>
      </c>
      <c r="O104" s="105">
        <f>compoprinc!BC96</f>
        <v>2.6740508619695902E-3</v>
      </c>
      <c r="P104" s="105">
        <f>compoprinc!BD96</f>
        <v>2.067437581717968E-2</v>
      </c>
      <c r="Q104" s="183">
        <f>compoprinc!BE96</f>
        <v>6.2319901771843433E-3</v>
      </c>
      <c r="R104" s="106">
        <f>compoprinc!BF96</f>
        <v>3.6871030926704407E-2</v>
      </c>
      <c r="S104" s="105">
        <f>compoprinc!BG96</f>
        <v>1.4426127076148987E-2</v>
      </c>
      <c r="T104" s="105">
        <f>compoprinc!BH96</f>
        <v>6.3482377124728373E-3</v>
      </c>
      <c r="U104" s="105">
        <f>compoprinc!BI96</f>
        <v>1.630718179512769E-4</v>
      </c>
      <c r="V104" s="105">
        <f>compoprinc!BJ96</f>
        <v>5.9104221872985363E-3</v>
      </c>
      <c r="W104" s="105">
        <f>compoprinc!BK96</f>
        <v>8.7806762894615531E-4</v>
      </c>
      <c r="X104" s="105">
        <f>compoprinc!BL96</f>
        <v>7.4967416003346443E-3</v>
      </c>
      <c r="Y104" s="134">
        <f>compoprinc!BM96</f>
        <v>1.6483629588037729E-3</v>
      </c>
      <c r="AB104" s="597">
        <f t="shared" si="3"/>
        <v>5.791662260890007E-9</v>
      </c>
      <c r="AC104" s="597">
        <f t="shared" si="4"/>
        <v>1.7826096154749393E-10</v>
      </c>
      <c r="AD104" s="597">
        <f t="shared" si="5"/>
        <v>-5.525180313270539E-11</v>
      </c>
    </row>
    <row r="105" spans="1:30" x14ac:dyDescent="0.2">
      <c r="A105" s="107">
        <v>2008</v>
      </c>
      <c r="B105" s="106">
        <f>compoprinc!AP97</f>
        <v>0.1399054080247879</v>
      </c>
      <c r="C105" s="105">
        <f>compoprinc!AQ97</f>
        <v>4.0689826011657715E-2</v>
      </c>
      <c r="D105" s="105">
        <f>compoprinc!AR97</f>
        <v>1.7006396927172318E-2</v>
      </c>
      <c r="E105" s="105">
        <f>compoprinc!AS97</f>
        <v>5.1290544215589762E-3</v>
      </c>
      <c r="F105" s="105">
        <f>compoprinc!AT97</f>
        <v>1.6554318368434906E-2</v>
      </c>
      <c r="G105" s="105">
        <f>compoprinc!AU97</f>
        <v>6.0022738762199879E-3</v>
      </c>
      <c r="H105" s="105">
        <f>compoprinc!AV97</f>
        <v>4.0594827383756638E-2</v>
      </c>
      <c r="I105" s="183">
        <f>compoprinc!AW97</f>
        <v>1.392871979624033E-2</v>
      </c>
      <c r="J105" s="106">
        <f>compoprinc!AX97</f>
        <v>8.2387968897819519E-2</v>
      </c>
      <c r="K105" s="105">
        <f>compoprinc!AY97</f>
        <v>2.8988594189286232E-2</v>
      </c>
      <c r="L105" s="105">
        <f>compoprinc!AZ97</f>
        <v>1.1583495921513531E-2</v>
      </c>
      <c r="M105" s="105">
        <f>compoprinc!BA97</f>
        <v>2.2239130921661854E-3</v>
      </c>
      <c r="N105" s="105">
        <f>compoprinc!BB97</f>
        <v>1.1615252122282982E-2</v>
      </c>
      <c r="O105" s="105">
        <f>compoprinc!BC97</f>
        <v>2.4399009998887777E-3</v>
      </c>
      <c r="P105" s="105">
        <f>compoprinc!BD97</f>
        <v>1.9016608595848083E-2</v>
      </c>
      <c r="Q105" s="183">
        <f>compoprinc!BE97</f>
        <v>6.5202070400118828E-3</v>
      </c>
      <c r="R105" s="106">
        <f>compoprinc!BF97</f>
        <v>3.8877688348293304E-2</v>
      </c>
      <c r="S105" s="105">
        <f>compoprinc!BG97</f>
        <v>1.5970489010214806E-2</v>
      </c>
      <c r="T105" s="105">
        <f>compoprinc!BH97</f>
        <v>5.9567822463577613E-3</v>
      </c>
      <c r="U105" s="105">
        <f>compoprinc!BI97</f>
        <v>4.1397579479962587E-4</v>
      </c>
      <c r="V105" s="105">
        <f>compoprinc!BJ97</f>
        <v>7.3620942421257496E-3</v>
      </c>
      <c r="W105" s="105">
        <f>compoprinc!BK97</f>
        <v>7.5242429738864303E-4</v>
      </c>
      <c r="X105" s="105">
        <f>compoprinc!BL97</f>
        <v>6.7166336812078953E-3</v>
      </c>
      <c r="Y105" s="134">
        <f>compoprinc!BM97</f>
        <v>1.7052885377779603E-3</v>
      </c>
      <c r="AB105" s="597">
        <f t="shared" si="3"/>
        <v>-8.7602529674768448E-9</v>
      </c>
      <c r="AC105" s="597">
        <f t="shared" si="4"/>
        <v>-3.0631781555712223E-9</v>
      </c>
      <c r="AD105" s="597">
        <f t="shared" si="5"/>
        <v>5.3842086344957352E-10</v>
      </c>
    </row>
    <row r="106" spans="1:30" x14ac:dyDescent="0.2">
      <c r="A106" s="110">
        <v>2009</v>
      </c>
      <c r="B106" s="109">
        <f>compoprinc!AP98</f>
        <v>0.13080678880214691</v>
      </c>
      <c r="C106" s="108">
        <f>compoprinc!AQ98</f>
        <v>3.969302773475647E-2</v>
      </c>
      <c r="D106" s="108">
        <f>compoprinc!AR98</f>
        <v>1.4504902035696432E-2</v>
      </c>
      <c r="E106" s="108">
        <f>compoprinc!AS98</f>
        <v>5.8878557756543159E-3</v>
      </c>
      <c r="F106" s="108">
        <f>compoprinc!AT98</f>
        <v>1.6051055863499641E-2</v>
      </c>
      <c r="G106" s="108">
        <f>compoprinc!AU98</f>
        <v>5.7459860108792782E-3</v>
      </c>
      <c r="H106" s="108">
        <f>compoprinc!AV98</f>
        <v>3.4799978137016296E-2</v>
      </c>
      <c r="I106" s="184">
        <f>compoprinc!AW98</f>
        <v>1.4123979024589062E-2</v>
      </c>
      <c r="J106" s="109">
        <f>compoprinc!AX98</f>
        <v>7.5811982154846191E-2</v>
      </c>
      <c r="K106" s="108">
        <f>compoprinc!AY98</f>
        <v>2.8151113539934158E-2</v>
      </c>
      <c r="L106" s="108">
        <f>compoprinc!AZ98</f>
        <v>9.8856234108097851E-3</v>
      </c>
      <c r="M106" s="108">
        <f>compoprinc!BA98</f>
        <v>2.6128423633053899E-3</v>
      </c>
      <c r="N106" s="108">
        <f>compoprinc!BB98</f>
        <v>1.0914298705756664E-2</v>
      </c>
      <c r="O106" s="108">
        <f>compoprinc!BC98</f>
        <v>2.3455899208784103E-3</v>
      </c>
      <c r="P106" s="108">
        <f>compoprinc!BD98</f>
        <v>1.5361062251031399E-2</v>
      </c>
      <c r="Q106" s="184">
        <f>compoprinc!BE98</f>
        <v>6.5414533019065857E-3</v>
      </c>
      <c r="R106" s="109">
        <f>compoprinc!BF98</f>
        <v>3.5653077065944672E-2</v>
      </c>
      <c r="S106" s="108">
        <f>compoprinc!BG98</f>
        <v>1.5993531793355942E-2</v>
      </c>
      <c r="T106" s="108">
        <f>compoprinc!BH98</f>
        <v>4.9293332649540389E-3</v>
      </c>
      <c r="U106" s="108">
        <f>compoprinc!BI98</f>
        <v>7.3069173959083855E-4</v>
      </c>
      <c r="V106" s="108">
        <f>compoprinc!BJ98</f>
        <v>6.7149759270250797E-3</v>
      </c>
      <c r="W106" s="108">
        <f>compoprinc!BK98</f>
        <v>8.0240471288561821E-4</v>
      </c>
      <c r="X106" s="108">
        <f>compoprinc!BL98</f>
        <v>4.7325030900537968E-3</v>
      </c>
      <c r="Y106" s="138">
        <f>compoprinc!BM98</f>
        <v>1.7496346263214946E-3</v>
      </c>
      <c r="AB106" s="597">
        <f t="shared" si="3"/>
        <v>4.220055416226387E-9</v>
      </c>
      <c r="AC106" s="597">
        <f t="shared" si="4"/>
        <v>-1.3387762010097504E-9</v>
      </c>
      <c r="AD106" s="597">
        <f t="shared" si="5"/>
        <v>1.9117578631266952E-9</v>
      </c>
    </row>
    <row r="107" spans="1:30" x14ac:dyDescent="0.2">
      <c r="A107" s="107">
        <v>2010</v>
      </c>
      <c r="B107" s="106">
        <f>compoprinc!AP99</f>
        <v>0.14041218161582947</v>
      </c>
      <c r="C107" s="105">
        <f>compoprinc!AQ99</f>
        <v>4.6815443783998489E-2</v>
      </c>
      <c r="D107" s="105">
        <f>compoprinc!AR99</f>
        <v>1.3976505157188512E-2</v>
      </c>
      <c r="E107" s="105">
        <f>compoprinc!AS99</f>
        <v>5.9781093150377274E-3</v>
      </c>
      <c r="F107" s="105">
        <f>compoprinc!AT99</f>
        <v>1.6238050535321236E-2</v>
      </c>
      <c r="G107" s="105">
        <f>compoprinc!AU99</f>
        <v>6.7505356855690479E-3</v>
      </c>
      <c r="H107" s="105">
        <f>compoprinc!AV99</f>
        <v>3.5310152918100357E-2</v>
      </c>
      <c r="I107" s="183">
        <f>compoprinc!AW99</f>
        <v>1.5343387611210346E-2</v>
      </c>
      <c r="J107" s="106">
        <f>compoprinc!AX99</f>
        <v>8.1784561276435852E-2</v>
      </c>
      <c r="K107" s="105">
        <f>compoprinc!AY99</f>
        <v>3.3366601914167404E-2</v>
      </c>
      <c r="L107" s="105">
        <f>compoprinc!AZ99</f>
        <v>9.6012587055156473E-3</v>
      </c>
      <c r="M107" s="105">
        <f>compoprinc!BA99</f>
        <v>2.5369617505930364E-3</v>
      </c>
      <c r="N107" s="105">
        <f>compoprinc!BB99</f>
        <v>1.0886304080486298E-2</v>
      </c>
      <c r="O107" s="105">
        <f>compoprinc!BC99</f>
        <v>2.7760984376072884E-3</v>
      </c>
      <c r="P107" s="105">
        <f>compoprinc!BD99</f>
        <v>1.5547105111181736E-2</v>
      </c>
      <c r="Q107" s="183">
        <f>compoprinc!BE99</f>
        <v>7.070234976708889E-3</v>
      </c>
      <c r="R107" s="106">
        <f>compoprinc!BF99</f>
        <v>3.7195440381765366E-2</v>
      </c>
      <c r="S107" s="105">
        <f>compoprinc!BG99</f>
        <v>1.7683865502476692E-2</v>
      </c>
      <c r="T107" s="105">
        <f>compoprinc!BH99</f>
        <v>4.9862915839185007E-3</v>
      </c>
      <c r="U107" s="105">
        <f>compoprinc!BI99</f>
        <v>6.5467203967273235E-4</v>
      </c>
      <c r="V107" s="105">
        <f>compoprinc!BJ99</f>
        <v>6.4962198957800865E-3</v>
      </c>
      <c r="W107" s="105">
        <f>compoprinc!BK99</f>
        <v>7.6729501597583294E-4</v>
      </c>
      <c r="X107" s="105">
        <f>compoprinc!BL99</f>
        <v>4.5807287096977234E-3</v>
      </c>
      <c r="Y107" s="134">
        <f>compoprinc!BM99</f>
        <v>2.026369096711278E-3</v>
      </c>
      <c r="AB107" s="597">
        <f t="shared" si="3"/>
        <v>-3.3905962482094765E-9</v>
      </c>
      <c r="AC107" s="597">
        <f t="shared" si="4"/>
        <v>-3.6998244468122721E-9</v>
      </c>
      <c r="AD107" s="597">
        <f t="shared" si="5"/>
        <v>-1.4624674804508686E-9</v>
      </c>
    </row>
    <row r="108" spans="1:30" x14ac:dyDescent="0.2">
      <c r="A108" s="107">
        <v>2011</v>
      </c>
      <c r="B108" s="106">
        <f>compoprinc!AP100</f>
        <v>0.14276660978794098</v>
      </c>
      <c r="C108" s="105">
        <f>compoprinc!AQ100</f>
        <v>4.7301486134529114E-2</v>
      </c>
      <c r="D108" s="105">
        <f>compoprinc!AR100</f>
        <v>1.2936025130329654E-2</v>
      </c>
      <c r="E108" s="105">
        <f>compoprinc!AS100</f>
        <v>6.4346166327595711E-3</v>
      </c>
      <c r="F108" s="105">
        <f>compoprinc!AT100</f>
        <v>1.7575044184923172E-2</v>
      </c>
      <c r="G108" s="105">
        <f>compoprinc!AU100</f>
        <v>6.8093515001237392E-3</v>
      </c>
      <c r="H108" s="105">
        <f>compoprinc!AV100</f>
        <v>3.5111796110868454E-2</v>
      </c>
      <c r="I108" s="183">
        <f>compoprinc!AW100</f>
        <v>1.6598284244537354E-2</v>
      </c>
      <c r="J108" s="106">
        <f>compoprinc!AX100</f>
        <v>8.278956264257431E-2</v>
      </c>
      <c r="K108" s="105">
        <f>compoprinc!AY100</f>
        <v>3.4035846590995789E-2</v>
      </c>
      <c r="L108" s="105">
        <f>compoprinc!AZ100</f>
        <v>8.8939838969963603E-3</v>
      </c>
      <c r="M108" s="105">
        <f>compoprinc!BA100</f>
        <v>2.8868944500572979E-3</v>
      </c>
      <c r="N108" s="105">
        <f>compoprinc!BB100</f>
        <v>1.1309264227747917E-2</v>
      </c>
      <c r="O108" s="105">
        <f>compoprinc!BC100</f>
        <v>2.684801584109664E-3</v>
      </c>
      <c r="P108" s="105">
        <f>compoprinc!BD100</f>
        <v>1.5211925841867924E-2</v>
      </c>
      <c r="Q108" s="183">
        <f>compoprinc!BE100</f>
        <v>7.7668442390859127E-3</v>
      </c>
      <c r="R108" s="106">
        <f>compoprinc!BF100</f>
        <v>3.7966180592775345E-2</v>
      </c>
      <c r="S108" s="105">
        <f>compoprinc!BG100</f>
        <v>1.9593933597207069E-2</v>
      </c>
      <c r="T108" s="105">
        <f>compoprinc!BH100</f>
        <v>4.3922199834014464E-3</v>
      </c>
      <c r="U108" s="105">
        <f>compoprinc!BI100</f>
        <v>8.2443299470469356E-4</v>
      </c>
      <c r="V108" s="105">
        <f>compoprinc!BJ100</f>
        <v>6.0597741976380348E-3</v>
      </c>
      <c r="W108" s="105">
        <f>compoprinc!BK100</f>
        <v>6.74610142596066E-4</v>
      </c>
      <c r="X108" s="105">
        <f>compoprinc!BL100</f>
        <v>4.3486952781677246E-3</v>
      </c>
      <c r="Y108" s="134">
        <f>compoprinc!BM100</f>
        <v>2.072515431791544E-3</v>
      </c>
      <c r="AB108" s="597">
        <f t="shared" si="3"/>
        <v>5.8498699218034744E-9</v>
      </c>
      <c r="AC108" s="597">
        <f t="shared" si="4"/>
        <v>1.811713445931673E-9</v>
      </c>
      <c r="AD108" s="597">
        <f t="shared" si="5"/>
        <v>-1.03273123386316E-9</v>
      </c>
    </row>
    <row r="109" spans="1:30" x14ac:dyDescent="0.2">
      <c r="A109" s="107">
        <v>2012</v>
      </c>
      <c r="B109" s="106">
        <f>compoprinc!AP101</f>
        <v>0.15457087755203247</v>
      </c>
      <c r="C109" s="105">
        <f>compoprinc!AQ101</f>
        <v>5.3395051509141922E-2</v>
      </c>
      <c r="D109" s="105">
        <f>compoprinc!AR101</f>
        <v>1.3713604756048881E-2</v>
      </c>
      <c r="E109" s="105">
        <f>compoprinc!AS101</f>
        <v>6.4881525468081236E-3</v>
      </c>
      <c r="F109" s="105">
        <f>compoprinc!AT101</f>
        <v>1.9238229840993881E-2</v>
      </c>
      <c r="G109" s="105">
        <f>compoprinc!AU101</f>
        <v>7.1001295000314713E-3</v>
      </c>
      <c r="H109" s="105">
        <f>compoprinc!AV101</f>
        <v>3.7106581032276154E-2</v>
      </c>
      <c r="I109" s="183">
        <f>compoprinc!AW101</f>
        <v>1.7529133707284927E-2</v>
      </c>
      <c r="J109" s="106">
        <f>compoprinc!AX101</f>
        <v>9.1480754315853119E-2</v>
      </c>
      <c r="K109" s="105">
        <f>compoprinc!AY101</f>
        <v>3.8070190697908401E-2</v>
      </c>
      <c r="L109" s="105">
        <f>compoprinc!AZ101</f>
        <v>9.5088928337645484E-3</v>
      </c>
      <c r="M109" s="105">
        <f>compoprinc!BA101</f>
        <v>2.7948649367317557E-3</v>
      </c>
      <c r="N109" s="105">
        <f>compoprinc!BB101</f>
        <v>1.2951945886015892E-2</v>
      </c>
      <c r="O109" s="105">
        <f>compoprinc!BC101</f>
        <v>2.9928102158010006E-3</v>
      </c>
      <c r="P109" s="105">
        <f>compoprinc!BD101</f>
        <v>1.6748692840337753E-2</v>
      </c>
      <c r="Q109" s="183">
        <f>compoprinc!BE101</f>
        <v>8.4133557975292206E-3</v>
      </c>
      <c r="R109" s="106">
        <f>compoprinc!BF101</f>
        <v>4.2876385152339935E-2</v>
      </c>
      <c r="S109" s="105">
        <f>compoprinc!BG101</f>
        <v>2.1074093878269196E-2</v>
      </c>
      <c r="T109" s="105">
        <f>compoprinc!BH101</f>
        <v>4.8573267833944556E-3</v>
      </c>
      <c r="U109" s="105">
        <f>compoprinc!BI101</f>
        <v>7.2710021049715579E-4</v>
      </c>
      <c r="V109" s="105">
        <f>compoprinc!BJ101</f>
        <v>7.4414522387087345E-3</v>
      </c>
      <c r="W109" s="105">
        <f>compoprinc!BK101</f>
        <v>8.4837788017466664E-4</v>
      </c>
      <c r="X109" s="105">
        <f>compoprinc!BL101</f>
        <v>5.4285181686282158E-3</v>
      </c>
      <c r="Y109" s="134">
        <f>compoprinc!BM101</f>
        <v>2.4995149578899145E-3</v>
      </c>
      <c r="AB109" s="597">
        <f t="shared" si="3"/>
        <v>-5.3405528888106346E-9</v>
      </c>
      <c r="AC109" s="597">
        <f t="shared" si="4"/>
        <v>1.1077645467594266E-9</v>
      </c>
      <c r="AD109" s="597">
        <f t="shared" si="5"/>
        <v>1.0347775969421491E-9</v>
      </c>
    </row>
    <row r="110" spans="1:30" x14ac:dyDescent="0.2">
      <c r="A110" s="107">
        <v>2013</v>
      </c>
      <c r="B110" s="106">
        <f>compoprinc!AP102</f>
        <v>0.14563988149166107</v>
      </c>
      <c r="C110" s="105">
        <f>compoprinc!AQ102</f>
        <v>4.9329075962305069E-2</v>
      </c>
      <c r="D110" s="105">
        <f>compoprinc!AR102</f>
        <v>1.2904966424684972E-2</v>
      </c>
      <c r="E110" s="105">
        <f>compoprinc!AS102</f>
        <v>6.5609983867034316E-3</v>
      </c>
      <c r="F110" s="105">
        <f>compoprinc!AT102</f>
        <v>1.8914572894573212E-2</v>
      </c>
      <c r="G110" s="105">
        <f>compoprinc!AU102</f>
        <v>4.940397571772337E-3</v>
      </c>
      <c r="H110" s="105">
        <f>compoprinc!AV102</f>
        <v>3.5903755575418472E-2</v>
      </c>
      <c r="I110" s="183">
        <f>compoprinc!AW102</f>
        <v>1.7086120322346687E-2</v>
      </c>
      <c r="J110" s="106">
        <f>compoprinc!AX102</f>
        <v>8.6100943386554718E-2</v>
      </c>
      <c r="K110" s="105">
        <f>compoprinc!AY102</f>
        <v>3.5955466330051422E-2</v>
      </c>
      <c r="L110" s="105">
        <f>compoprinc!AZ102</f>
        <v>8.8371075398754328E-3</v>
      </c>
      <c r="M110" s="105">
        <f>compoprinc!BA102</f>
        <v>3.0171450925990939E-3</v>
      </c>
      <c r="N110" s="105">
        <f>compoprinc!BB102</f>
        <v>1.2432824820280075E-2</v>
      </c>
      <c r="O110" s="105">
        <f>compoprinc!BC102</f>
        <v>1.9188548903912306E-3</v>
      </c>
      <c r="P110" s="105">
        <f>compoprinc!BD102</f>
        <v>1.6035305336117744E-2</v>
      </c>
      <c r="Q110" s="183">
        <f>compoprinc!BE102</f>
        <v>7.9042417928576469E-3</v>
      </c>
      <c r="R110" s="106">
        <f>compoprinc!BF102</f>
        <v>4.0987011045217514E-2</v>
      </c>
      <c r="S110" s="105">
        <f>compoprinc!BG102</f>
        <v>2.1072721108794212E-2</v>
      </c>
      <c r="T110" s="105">
        <f>compoprinc!BH102</f>
        <v>4.5607419526731974E-3</v>
      </c>
      <c r="U110" s="105">
        <f>compoprinc!BI102</f>
        <v>8.2825752906501293E-4</v>
      </c>
      <c r="V110" s="105">
        <f>compoprinc!BJ102</f>
        <v>6.7923637107014656E-3</v>
      </c>
      <c r="W110" s="105">
        <f>compoprinc!BK102</f>
        <v>5.6476605823263526E-4</v>
      </c>
      <c r="X110" s="105">
        <f>compoprinc!BL102</f>
        <v>5.172892939299345E-3</v>
      </c>
      <c r="Y110" s="134">
        <f>compoprinc!BM102</f>
        <v>1.9952678121626377E-3</v>
      </c>
      <c r="AB110" s="597">
        <f t="shared" si="3"/>
        <v>-5.6461431086063385E-9</v>
      </c>
      <c r="AC110" s="597">
        <f t="shared" si="4"/>
        <v>-2.4156179279088974E-9</v>
      </c>
      <c r="AD110" s="597">
        <f t="shared" si="5"/>
        <v>-6.5710992203094065E-11</v>
      </c>
    </row>
    <row r="111" spans="1:30" x14ac:dyDescent="0.2">
      <c r="A111" s="107">
        <v>2014</v>
      </c>
      <c r="B111" s="106">
        <f>compoprinc!AP103</f>
        <v>0.14975732564926147</v>
      </c>
      <c r="C111" s="105">
        <f>compoprinc!AQ103</f>
        <v>5.331113189458847E-2</v>
      </c>
      <c r="D111" s="105">
        <f>compoprinc!AR103</f>
        <v>1.2415130855515599E-2</v>
      </c>
      <c r="E111" s="105">
        <f>compoprinc!AS103</f>
        <v>6.4824580913409591E-3</v>
      </c>
      <c r="F111" s="105">
        <f>compoprinc!AT103</f>
        <v>1.8927427008748055E-2</v>
      </c>
      <c r="G111" s="105">
        <f>compoprinc!AU103</f>
        <v>5.2582239732146263E-3</v>
      </c>
      <c r="H111" s="105">
        <f>compoprinc!AV103</f>
        <v>3.7170466035604477E-2</v>
      </c>
      <c r="I111" s="183">
        <f>compoprinc!AW103</f>
        <v>1.6192490234971046E-2</v>
      </c>
      <c r="J111" s="106">
        <f>compoprinc!AX103</f>
        <v>8.8796645402908325E-2</v>
      </c>
      <c r="K111" s="105">
        <f>compoprinc!AY103</f>
        <v>3.829554095864296E-2</v>
      </c>
      <c r="L111" s="105">
        <f>compoprinc!AZ103</f>
        <v>8.5433474032470258E-3</v>
      </c>
      <c r="M111" s="105">
        <f>compoprinc!BA103</f>
        <v>2.8624713886529207E-3</v>
      </c>
      <c r="N111" s="105">
        <f>compoprinc!BB103</f>
        <v>1.2680932879447937E-2</v>
      </c>
      <c r="O111" s="105">
        <f>compoprinc!BC103</f>
        <v>2.0419645588845015E-3</v>
      </c>
      <c r="P111" s="105">
        <f>compoprinc!BD103</f>
        <v>1.6761505976319313E-2</v>
      </c>
      <c r="Q111" s="183">
        <f>compoprinc!BE103</f>
        <v>7.6108817011117935E-3</v>
      </c>
      <c r="R111" s="106">
        <f>compoprinc!BF103</f>
        <v>4.2128078639507294E-2</v>
      </c>
      <c r="S111" s="105">
        <f>compoprinc!BG103</f>
        <v>2.1902855485677719E-2</v>
      </c>
      <c r="T111" s="105">
        <f>compoprinc!BH103</f>
        <v>4.2320294830915373E-3</v>
      </c>
      <c r="U111" s="105">
        <f>compoprinc!BI103</f>
        <v>7.8955947537906468E-4</v>
      </c>
      <c r="V111" s="105">
        <f>compoprinc!BJ103</f>
        <v>7.1953749284148216E-3</v>
      </c>
      <c r="W111" s="105">
        <f>compoprinc!BK103</f>
        <v>6.0857698554173112E-4</v>
      </c>
      <c r="X111" s="105">
        <f>compoprinc!BL103</f>
        <v>5.4264497011899948E-3</v>
      </c>
      <c r="Y111" s="134">
        <f>compoprinc!BM103</f>
        <v>1.9732329528778791E-3</v>
      </c>
      <c r="AB111" s="597">
        <f t="shared" si="3"/>
        <v>-2.4447217583656311E-9</v>
      </c>
      <c r="AC111" s="597">
        <f t="shared" si="4"/>
        <v>5.3660187404602766E-10</v>
      </c>
      <c r="AD111" s="597">
        <f t="shared" si="5"/>
        <v>-3.7266545405145735E-10</v>
      </c>
    </row>
    <row r="112" spans="1:30" x14ac:dyDescent="0.2">
      <c r="A112" s="107">
        <v>2015</v>
      </c>
      <c r="B112" s="106">
        <f>compoprinc!AP104</f>
        <v>0.1493724137544632</v>
      </c>
      <c r="C112" s="105">
        <f>compoprinc!AQ104</f>
        <v>5.4223928600549698E-2</v>
      </c>
      <c r="D112" s="105">
        <f>compoprinc!AR104</f>
        <v>1.293393770174589E-2</v>
      </c>
      <c r="E112" s="105">
        <f>compoprinc!AS104</f>
        <v>6.6471596946939826E-3</v>
      </c>
      <c r="F112" s="105">
        <f>compoprinc!AT104</f>
        <v>1.7167989164590836E-2</v>
      </c>
      <c r="G112" s="105">
        <f>compoprinc!AU104</f>
        <v>4.9718138761818409E-3</v>
      </c>
      <c r="H112" s="105">
        <f>compoprinc!AV104</f>
        <v>3.8381993770599365E-2</v>
      </c>
      <c r="I112" s="183">
        <f>compoprinc!AW104</f>
        <v>1.5045585110783577E-2</v>
      </c>
      <c r="J112" s="106">
        <f>compoprinc!AX104</f>
        <v>8.8202632963657379E-2</v>
      </c>
      <c r="K112" s="105">
        <f>compoprinc!AY104</f>
        <v>3.8505874574184418E-2</v>
      </c>
      <c r="L112" s="105">
        <f>compoprinc!AZ104</f>
        <v>8.9926392029155977E-3</v>
      </c>
      <c r="M112" s="105">
        <f>compoprinc!BA104</f>
        <v>3.0104198958724737E-3</v>
      </c>
      <c r="N112" s="105">
        <f>compoprinc!BB104</f>
        <v>1.1260813102126122E-2</v>
      </c>
      <c r="O112" s="105">
        <f>compoprinc!BC104</f>
        <v>1.9515168387442827E-3</v>
      </c>
      <c r="P112" s="105">
        <f>compoprinc!BD104</f>
        <v>1.7451299354434013E-2</v>
      </c>
      <c r="Q112" s="183">
        <f>compoprinc!BE104</f>
        <v>7.030075415968895E-3</v>
      </c>
      <c r="R112" s="106">
        <f>compoprinc!BF104</f>
        <v>4.1197948157787323E-2</v>
      </c>
      <c r="S112" s="105">
        <f>compoprinc!BG104</f>
        <v>2.1531853824853897E-2</v>
      </c>
      <c r="T112" s="105">
        <f>compoprinc!BH104</f>
        <v>4.5767932399485289E-3</v>
      </c>
      <c r="U112" s="105">
        <f>compoprinc!BI104</f>
        <v>7.920975040178746E-4</v>
      </c>
      <c r="V112" s="105">
        <f>compoprinc!BJ104</f>
        <v>6.0270428657531738E-3</v>
      </c>
      <c r="W112" s="105">
        <f>compoprinc!BK104</f>
        <v>5.9830449754372239E-4</v>
      </c>
      <c r="X112" s="105">
        <f>compoprinc!BL104</f>
        <v>5.8871307410299778E-3</v>
      </c>
      <c r="Y112" s="134">
        <f>compoprinc!BM104</f>
        <v>1.7847273265942931E-3</v>
      </c>
      <c r="AB112" s="597">
        <f t="shared" si="3"/>
        <v>5.8353180065751076E-9</v>
      </c>
      <c r="AC112" s="597">
        <f t="shared" si="4"/>
        <v>-5.4205884225666523E-9</v>
      </c>
      <c r="AD112" s="597">
        <f t="shared" si="5"/>
        <v>-1.8419541447656229E-9</v>
      </c>
    </row>
    <row r="113" spans="1:30" x14ac:dyDescent="0.2">
      <c r="A113" s="107">
        <v>2016</v>
      </c>
      <c r="B113" s="106">
        <f>compoprinc!AP105</f>
        <v>0.14696489274501801</v>
      </c>
      <c r="C113" s="105">
        <f>compoprinc!AQ105</f>
        <v>5.3493116050958633E-2</v>
      </c>
      <c r="D113" s="105">
        <f>compoprinc!AR105</f>
        <v>1.2447374334442429E-2</v>
      </c>
      <c r="E113" s="105">
        <f>compoprinc!AS105</f>
        <v>6.7697057966142893E-3</v>
      </c>
      <c r="F113" s="105">
        <f>compoprinc!AT105</f>
        <v>1.7283197492361069E-2</v>
      </c>
      <c r="G113" s="105">
        <f>compoprinc!AU105</f>
        <v>4.8646186478435993E-3</v>
      </c>
      <c r="H113" s="105">
        <f>compoprinc!AV105</f>
        <v>3.7403084337711334E-2</v>
      </c>
      <c r="I113" s="183">
        <f>compoprinc!AW105</f>
        <v>1.4703799970448017E-2</v>
      </c>
      <c r="J113" s="106">
        <f>compoprinc!AX105</f>
        <v>8.6517170071601868E-2</v>
      </c>
      <c r="K113" s="105">
        <f>compoprinc!AY105</f>
        <v>3.8034722208976746E-2</v>
      </c>
      <c r="L113" s="105">
        <f>compoprinc!AZ105</f>
        <v>8.7409607385779964E-3</v>
      </c>
      <c r="M113" s="105">
        <f>compoprinc!BA105</f>
        <v>3.0824094428680837E-3</v>
      </c>
      <c r="N113" s="105">
        <f>compoprinc!BB105</f>
        <v>1.1469520628452301E-2</v>
      </c>
      <c r="O113" s="105">
        <f>compoprinc!BC105</f>
        <v>1.8353647319599986E-3</v>
      </c>
      <c r="P113" s="105">
        <f>compoprinc!BD105</f>
        <v>1.6251824796199799E-2</v>
      </c>
      <c r="Q113" s="183">
        <f>compoprinc!BE105</f>
        <v>7.1023646742105484E-3</v>
      </c>
      <c r="R113" s="106">
        <f>compoprinc!BF105</f>
        <v>4.0264017879962921E-2</v>
      </c>
      <c r="S113" s="105">
        <f>compoprinc!BG105</f>
        <v>2.1361175924539566E-2</v>
      </c>
      <c r="T113" s="105">
        <f>compoprinc!BH105</f>
        <v>4.5273420025750966E-3</v>
      </c>
      <c r="U113" s="105">
        <f>compoprinc!BI105</f>
        <v>7.9351130989380181E-4</v>
      </c>
      <c r="V113" s="105">
        <f>compoprinc!BJ105</f>
        <v>5.9781908057630062E-3</v>
      </c>
      <c r="W113" s="105">
        <f>compoprinc!BK105</f>
        <v>5.5091467220336199E-4</v>
      </c>
      <c r="X113" s="105">
        <f>compoprinc!BL105</f>
        <v>5.2814912050962448E-3</v>
      </c>
      <c r="Y113" s="134">
        <f>compoprinc!BM105</f>
        <v>1.7713927663862705E-3</v>
      </c>
      <c r="AB113" s="597">
        <f t="shared" si="3"/>
        <v>-3.8853613659739494E-9</v>
      </c>
      <c r="AC113" s="597">
        <f t="shared" si="4"/>
        <v>2.8503563953563571E-9</v>
      </c>
      <c r="AD113" s="597">
        <f t="shared" si="5"/>
        <v>-8.0649442679714411E-10</v>
      </c>
    </row>
    <row r="114" spans="1:30" x14ac:dyDescent="0.2">
      <c r="A114" s="107">
        <v>2017</v>
      </c>
      <c r="B114" s="106">
        <f>compoprinc!AP106</f>
        <v>0.14940202236175537</v>
      </c>
      <c r="C114" s="105">
        <f>compoprinc!AQ106</f>
        <v>5.2657570689916611E-2</v>
      </c>
      <c r="D114" s="105">
        <f>compoprinc!AR106</f>
        <v>1.3292887146235444E-2</v>
      </c>
      <c r="E114" s="105">
        <f>compoprinc!AS106</f>
        <v>6.7237959010526538E-3</v>
      </c>
      <c r="F114" s="105">
        <f>compoprinc!AT106</f>
        <v>1.8684031441807747E-2</v>
      </c>
      <c r="G114" s="105">
        <f>compoprinc!AU106</f>
        <v>5.6049278937280178E-3</v>
      </c>
      <c r="H114" s="105">
        <f>compoprinc!AV106</f>
        <v>3.7514597177505493E-2</v>
      </c>
      <c r="I114" s="183">
        <f>compoprinc!AW106</f>
        <v>1.4924208633601665E-2</v>
      </c>
      <c r="J114" s="106">
        <f>compoprinc!AX106</f>
        <v>8.7578214704990387E-2</v>
      </c>
      <c r="K114" s="105">
        <f>compoprinc!AY106</f>
        <v>3.5931605845689774E-2</v>
      </c>
      <c r="L114" s="105">
        <f>compoprinc!AZ106</f>
        <v>9.3371069942804752E-3</v>
      </c>
      <c r="M114" s="105">
        <f>compoprinc!BA106</f>
        <v>2.9489800217561424E-3</v>
      </c>
      <c r="N114" s="105">
        <f>compoprinc!BB106</f>
        <v>1.2570758350193501E-2</v>
      </c>
      <c r="O114" s="105">
        <f>compoprinc!BC106</f>
        <v>2.1577985025942326E-3</v>
      </c>
      <c r="P114" s="105">
        <f>compoprinc!BD106</f>
        <v>1.7262313514947891E-2</v>
      </c>
      <c r="Q114" s="183">
        <f>compoprinc!BE106</f>
        <v>7.369654718786478E-3</v>
      </c>
      <c r="R114" s="106">
        <f>compoprinc!BF106</f>
        <v>4.1120097041130066E-2</v>
      </c>
      <c r="S114" s="105">
        <f>compoprinc!BG106</f>
        <v>1.9510079175233841E-2</v>
      </c>
      <c r="T114" s="105">
        <f>compoprinc!BH106</f>
        <v>5.0040236883432954E-3</v>
      </c>
      <c r="U114" s="105">
        <f>compoprinc!BI106</f>
        <v>8.7665193132124841E-4</v>
      </c>
      <c r="V114" s="105">
        <f>compoprinc!BJ106</f>
        <v>7.2656851261854172E-3</v>
      </c>
      <c r="W114" s="105">
        <f>compoprinc!BK106</f>
        <v>6.1642297077924013E-4</v>
      </c>
      <c r="X114" s="105">
        <f>compoprinc!BL106</f>
        <v>5.7485448196530342E-3</v>
      </c>
      <c r="Y114" s="134">
        <f>compoprinc!BM106</f>
        <v>2.0986890885978937E-3</v>
      </c>
      <c r="AB114" s="597">
        <f t="shared" si="3"/>
        <v>3.4779077395796776E-9</v>
      </c>
      <c r="AC114" s="597">
        <f t="shared" si="4"/>
        <v>-3.2432581065222621E-9</v>
      </c>
      <c r="AD114" s="597">
        <f t="shared" si="5"/>
        <v>2.4101609596982598E-10</v>
      </c>
    </row>
    <row r="115" spans="1:30" x14ac:dyDescent="0.2">
      <c r="A115" s="107">
        <v>2018</v>
      </c>
      <c r="B115" s="106">
        <f>compoprinc!AP107</f>
        <v>0.15046127140522003</v>
      </c>
      <c r="C115" s="105">
        <f>compoprinc!AQ107</f>
        <v>5.4868966341018677E-2</v>
      </c>
      <c r="D115" s="105">
        <f>compoprinc!AR107</f>
        <v>1.3140405717422254E-2</v>
      </c>
      <c r="E115" s="105">
        <f>compoprinc!AS107</f>
        <v>6.4034531824290752E-3</v>
      </c>
      <c r="F115" s="105">
        <f>compoprinc!AT107</f>
        <v>1.9196078181266785E-2</v>
      </c>
      <c r="G115" s="105">
        <f>compoprinc!AU107</f>
        <v>5.6586163118481636E-3</v>
      </c>
      <c r="H115" s="105">
        <f>compoprinc!AV107</f>
        <v>3.6108445376157761E-2</v>
      </c>
      <c r="I115" s="183">
        <f>compoprinc!AW107</f>
        <v>1.5085300430655479E-2</v>
      </c>
      <c r="J115" s="106">
        <f>compoprinc!AX107</f>
        <v>8.7750859558582306E-2</v>
      </c>
      <c r="K115" s="105">
        <f>compoprinc!AY107</f>
        <v>3.7252828478813171E-2</v>
      </c>
      <c r="L115" s="105">
        <f>compoprinc!AZ107</f>
        <v>9.3307742918113945E-3</v>
      </c>
      <c r="M115" s="105">
        <f>compoprinc!BA107</f>
        <v>2.7954666875302792E-3</v>
      </c>
      <c r="N115" s="105">
        <f>compoprinc!BB107</f>
        <v>1.2536852620542049E-2</v>
      </c>
      <c r="O115" s="105">
        <f>compoprinc!BC107</f>
        <v>2.0846223924309015E-3</v>
      </c>
      <c r="P115" s="105">
        <f>compoprinc!BD107</f>
        <v>1.6383688896894455E-2</v>
      </c>
      <c r="Q115" s="183">
        <f>compoprinc!BE107</f>
        <v>7.3666321113705635E-3</v>
      </c>
      <c r="R115" s="106">
        <f>compoprinc!BF107</f>
        <v>4.0160771459341049E-2</v>
      </c>
      <c r="S115" s="105">
        <f>compoprinc!BG107</f>
        <v>1.9633233547210693E-2</v>
      </c>
      <c r="T115" s="105">
        <f>compoprinc!BH107</f>
        <v>5.0875761733095715E-3</v>
      </c>
      <c r="U115" s="105">
        <f>compoprinc!BI107</f>
        <v>7.5757747981697321E-4</v>
      </c>
      <c r="V115" s="105">
        <f>compoprinc!BJ107</f>
        <v>6.5713608637452126E-3</v>
      </c>
      <c r="W115" s="105">
        <f>compoprinc!BK107</f>
        <v>6.1486312188208103E-4</v>
      </c>
      <c r="X115" s="105">
        <f>compoprinc!BL107</f>
        <v>5.583249032497406E-3</v>
      </c>
      <c r="Y115" s="134">
        <f>compoprinc!BM107</f>
        <v>1.9129121210426092E-3</v>
      </c>
      <c r="AB115" s="597">
        <f t="shared" si="3"/>
        <v>5.8644218370318413E-9</v>
      </c>
      <c r="AC115" s="597">
        <f t="shared" si="4"/>
        <v>-5.9208105085417628E-9</v>
      </c>
      <c r="AD115" s="597">
        <f t="shared" si="5"/>
        <v>-8.801634976407513E-10</v>
      </c>
    </row>
    <row r="116" spans="1:30" x14ac:dyDescent="0.2">
      <c r="A116" s="107">
        <v>2019</v>
      </c>
      <c r="B116" s="106">
        <f>compoprinc!AP108</f>
        <v>0.14855197072029114</v>
      </c>
      <c r="C116" s="105">
        <f>compoprinc!AQ108</f>
        <v>5.4923694580793381E-2</v>
      </c>
      <c r="D116" s="105">
        <f>compoprinc!AR108</f>
        <v>1.2131586016039364E-2</v>
      </c>
      <c r="E116" s="105">
        <f>compoprinc!AS108</f>
        <v>6.5079559572041035E-3</v>
      </c>
      <c r="F116" s="105">
        <f>compoprinc!AT108</f>
        <v>1.9289527088403702E-2</v>
      </c>
      <c r="G116" s="105">
        <f>compoprinc!AU108</f>
        <v>5.5562243796885014E-3</v>
      </c>
      <c r="H116" s="105">
        <f>compoprinc!AV108</f>
        <v>3.5480104386806488E-2</v>
      </c>
      <c r="I116" s="183">
        <f>compoprinc!AW108</f>
        <v>1.4662878587841988E-2</v>
      </c>
      <c r="J116" s="106">
        <f>compoprinc!AX108</f>
        <v>8.516295999288559E-2</v>
      </c>
      <c r="K116" s="105">
        <f>compoprinc!AY108</f>
        <v>3.6793369799852371E-2</v>
      </c>
      <c r="L116" s="105">
        <f>compoprinc!AZ108</f>
        <v>8.4441064827842638E-3</v>
      </c>
      <c r="M116" s="105">
        <f>compoprinc!BA108</f>
        <v>2.871849515940994E-3</v>
      </c>
      <c r="N116" s="105">
        <f>compoprinc!BB108</f>
        <v>1.2371523305773735E-2</v>
      </c>
      <c r="O116" s="105">
        <f>compoprinc!BC108</f>
        <v>2.045066561549902E-3</v>
      </c>
      <c r="P116" s="105">
        <f>compoprinc!BD108</f>
        <v>1.5444818884134293E-2</v>
      </c>
      <c r="Q116" s="183">
        <f>compoprinc!BE108</f>
        <v>7.1922251954674721E-3</v>
      </c>
      <c r="R116" s="106">
        <f>compoprinc!BF108</f>
        <v>3.8124557584524155E-2</v>
      </c>
      <c r="S116" s="105">
        <f>compoprinc!BG108</f>
        <v>1.8997533246874809E-2</v>
      </c>
      <c r="T116" s="105">
        <f>compoprinc!BH108</f>
        <v>4.4878877295104758E-3</v>
      </c>
      <c r="U116" s="105">
        <f>compoprinc!BI108</f>
        <v>8.6581971845589578E-4</v>
      </c>
      <c r="V116" s="105">
        <f>compoprinc!BJ108</f>
        <v>6.3686617650091648E-3</v>
      </c>
      <c r="W116" s="105">
        <f>compoprinc!BK108</f>
        <v>5.5427668849006295E-4</v>
      </c>
      <c r="X116" s="105">
        <f>compoprinc!BL108</f>
        <v>4.9909451045095921E-3</v>
      </c>
      <c r="Y116" s="134">
        <f>compoprinc!BM108</f>
        <v>1.8594348803162575E-3</v>
      </c>
      <c r="AB116" s="597">
        <f t="shared" si="3"/>
        <v>-2.7648638933897018E-10</v>
      </c>
      <c r="AC116" s="597">
        <f t="shared" si="4"/>
        <v>2.4738255888223648E-10</v>
      </c>
      <c r="AD116" s="597">
        <f t="shared" si="5"/>
        <v>-1.5486421034438536E-9</v>
      </c>
    </row>
    <row r="117" spans="1:30" x14ac:dyDescent="0.2">
      <c r="A117" s="107">
        <v>2020</v>
      </c>
      <c r="B117" s="106"/>
      <c r="C117" s="105"/>
      <c r="D117" s="105"/>
      <c r="E117" s="105"/>
      <c r="F117" s="105"/>
      <c r="G117" s="105"/>
      <c r="H117" s="105"/>
      <c r="I117" s="183"/>
      <c r="J117" s="106"/>
      <c r="K117" s="105"/>
      <c r="L117" s="105"/>
      <c r="M117" s="105"/>
      <c r="N117" s="105"/>
      <c r="O117" s="105"/>
      <c r="P117" s="105"/>
      <c r="Q117" s="183"/>
      <c r="R117" s="106"/>
      <c r="S117" s="105"/>
      <c r="T117" s="105"/>
      <c r="U117" s="105"/>
      <c r="V117" s="105"/>
      <c r="W117" s="105"/>
      <c r="X117" s="105"/>
      <c r="Y117" s="134"/>
    </row>
    <row r="118" spans="1:30" ht="17" thickBot="1" x14ac:dyDescent="0.25">
      <c r="A118" s="104"/>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227"/>
    </row>
    <row r="119" spans="1:30" ht="17" thickTop="1" x14ac:dyDescent="0.2"/>
  </sheetData>
  <mergeCells count="3">
    <mergeCell ref="A4:Y4"/>
    <mergeCell ref="B8:Y8"/>
    <mergeCell ref="B7:Y7"/>
  </mergeCells>
  <hyperlinks>
    <hyperlink ref="A1" location="Index!A1" display="Back to index" xr:uid="{00000000-0004-0000-05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8" tint="0.39997558519241921"/>
  </sheetPr>
  <dimension ref="A1:M120"/>
  <sheetViews>
    <sheetView workbookViewId="0">
      <pane xSplit="1" ySplit="8" topLeftCell="B93" activePane="bottomRight" state="frozen"/>
      <selection activeCell="B120" sqref="B120:K120"/>
      <selection pane="topRight" activeCell="B120" sqref="B120:K120"/>
      <selection pane="bottomLeft" activeCell="B120" sqref="B120:K120"/>
      <selection pane="bottomRight" activeCell="M116" sqref="A109:M116"/>
    </sheetView>
  </sheetViews>
  <sheetFormatPr baseColWidth="10" defaultColWidth="10.83203125" defaultRowHeight="16" x14ac:dyDescent="0.2"/>
  <cols>
    <col min="1" max="1" width="10.83203125" style="56"/>
    <col min="2" max="13" width="12" style="56" customWidth="1"/>
    <col min="14" max="16384" width="10.83203125" style="56"/>
  </cols>
  <sheetData>
    <row r="1" spans="1:13" x14ac:dyDescent="0.2">
      <c r="A1" s="52" t="s">
        <v>36</v>
      </c>
      <c r="B1" s="52"/>
      <c r="C1" s="52"/>
      <c r="G1" s="100"/>
      <c r="H1" s="100"/>
      <c r="I1" s="100"/>
      <c r="J1" s="100"/>
      <c r="K1" s="100"/>
      <c r="L1" s="100"/>
      <c r="M1" s="100"/>
    </row>
    <row r="2" spans="1:13" x14ac:dyDescent="0.2">
      <c r="H2" s="98"/>
      <c r="I2" s="98"/>
    </row>
    <row r="3" spans="1:13" ht="17" thickBot="1" x14ac:dyDescent="0.25"/>
    <row r="4" spans="1:13" ht="25" customHeight="1" thickTop="1" x14ac:dyDescent="0.2">
      <c r="A4" s="1391" t="s">
        <v>161</v>
      </c>
      <c r="B4" s="1392"/>
      <c r="C4" s="1392"/>
      <c r="D4" s="1392"/>
      <c r="E4" s="1392"/>
      <c r="F4" s="1392"/>
      <c r="G4" s="1392"/>
      <c r="H4" s="1392"/>
      <c r="I4" s="1392"/>
      <c r="J4" s="1392"/>
      <c r="K4" s="1392"/>
      <c r="L4" s="1392"/>
      <c r="M4" s="1393"/>
    </row>
    <row r="5" spans="1:13" x14ac:dyDescent="0.2">
      <c r="A5" s="96"/>
      <c r="B5" s="97"/>
      <c r="C5" s="97"/>
      <c r="D5" s="59"/>
      <c r="E5" s="59"/>
      <c r="F5" s="59"/>
      <c r="G5" s="59"/>
      <c r="H5" s="59"/>
      <c r="I5" s="59"/>
      <c r="J5" s="59"/>
      <c r="K5" s="59"/>
      <c r="L5" s="59"/>
      <c r="M5" s="208"/>
    </row>
    <row r="6" spans="1:13" x14ac:dyDescent="0.2">
      <c r="A6" s="96"/>
      <c r="B6" s="45" t="s">
        <v>35</v>
      </c>
      <c r="C6" s="45" t="s">
        <v>34</v>
      </c>
      <c r="D6" s="45" t="s">
        <v>33</v>
      </c>
      <c r="E6" s="45" t="s">
        <v>32</v>
      </c>
      <c r="F6" s="45" t="s">
        <v>31</v>
      </c>
      <c r="G6" s="45" t="s">
        <v>30</v>
      </c>
      <c r="H6" s="48" t="s">
        <v>29</v>
      </c>
      <c r="I6" s="468" t="s">
        <v>28</v>
      </c>
      <c r="J6" s="468" t="s">
        <v>27</v>
      </c>
      <c r="K6" s="468" t="s">
        <v>26</v>
      </c>
      <c r="L6" s="468" t="s">
        <v>25</v>
      </c>
      <c r="M6" s="433" t="s">
        <v>24</v>
      </c>
    </row>
    <row r="7" spans="1:13" ht="20" customHeight="1" x14ac:dyDescent="0.2">
      <c r="A7" s="96"/>
      <c r="B7" s="1378" t="s">
        <v>374</v>
      </c>
      <c r="C7" s="1379"/>
      <c r="D7" s="1387"/>
      <c r="E7" s="1387"/>
      <c r="F7" s="1387"/>
      <c r="G7" s="1387"/>
      <c r="H7" s="1379" t="s">
        <v>90</v>
      </c>
      <c r="I7" s="1379"/>
      <c r="J7" s="1387"/>
      <c r="K7" s="1387"/>
      <c r="L7" s="1387"/>
      <c r="M7" s="1390"/>
    </row>
    <row r="8" spans="1:13" s="87" customFormat="1" ht="52" customHeight="1" x14ac:dyDescent="0.2">
      <c r="A8" s="95"/>
      <c r="B8" s="424" t="s">
        <v>306</v>
      </c>
      <c r="C8" s="352" t="s">
        <v>309</v>
      </c>
      <c r="D8" s="352" t="s">
        <v>87</v>
      </c>
      <c r="E8" s="352" t="s">
        <v>88</v>
      </c>
      <c r="F8" s="352" t="s">
        <v>89</v>
      </c>
      <c r="G8" s="352" t="s">
        <v>56</v>
      </c>
      <c r="H8" s="424" t="s">
        <v>306</v>
      </c>
      <c r="I8" s="352" t="s">
        <v>309</v>
      </c>
      <c r="J8" s="352" t="s">
        <v>87</v>
      </c>
      <c r="K8" s="352" t="s">
        <v>88</v>
      </c>
      <c r="L8" s="352" t="s">
        <v>89</v>
      </c>
      <c r="M8" s="359" t="s">
        <v>56</v>
      </c>
    </row>
    <row r="9" spans="1:13" s="87" customFormat="1" ht="15" customHeight="1" x14ac:dyDescent="0.2">
      <c r="A9" s="93">
        <v>1913</v>
      </c>
      <c r="B9" s="571">
        <f>avgpoinc!M2</f>
        <v>51727.558988425844</v>
      </c>
      <c r="C9" s="572">
        <f>avgpoinc!N2</f>
        <v>59084.747980662396</v>
      </c>
      <c r="D9" s="572"/>
      <c r="E9" s="572"/>
      <c r="F9" s="572"/>
      <c r="G9" s="572">
        <f>avgpoinc!R2</f>
        <v>83306.304124075235</v>
      </c>
      <c r="H9" s="530">
        <f>B9*0.1/'TC5'!B9</f>
        <v>0.41449692096294721</v>
      </c>
      <c r="I9" s="575">
        <f>C9*0.1/'TC5'!B9</f>
        <v>0.47345064396593828</v>
      </c>
      <c r="J9" s="575"/>
      <c r="K9" s="541"/>
      <c r="L9" s="575"/>
      <c r="M9" s="561">
        <f>G9*0.1/'TC5'!F9</f>
        <v>0.44395786428713208</v>
      </c>
    </row>
    <row r="10" spans="1:13" s="87" customFormat="1" ht="15" customHeight="1" x14ac:dyDescent="0.2">
      <c r="A10" s="92">
        <v>1914</v>
      </c>
      <c r="B10" s="571">
        <f>avgpoinc!M3</f>
        <v>47201.919702838961</v>
      </c>
      <c r="C10" s="572">
        <f>avgpoinc!N3</f>
        <v>53831.071601511314</v>
      </c>
      <c r="D10" s="572"/>
      <c r="E10" s="572"/>
      <c r="F10" s="572"/>
      <c r="G10" s="572">
        <f>avgpoinc!R3</f>
        <v>76079.360539128407</v>
      </c>
      <c r="H10" s="530">
        <f>B10*0.1/'TC5'!B10</f>
        <v>0.41863732505107482</v>
      </c>
      <c r="I10" s="541">
        <f>C10*0.1/'TC5'!B10</f>
        <v>0.47743176467744736</v>
      </c>
      <c r="J10" s="575"/>
      <c r="K10" s="541"/>
      <c r="L10" s="575"/>
      <c r="M10" s="561">
        <f>G10*0.1/'TC5'!F10</f>
        <v>0.44815957338208334</v>
      </c>
    </row>
    <row r="11" spans="1:13" s="87" customFormat="1" ht="15" customHeight="1" x14ac:dyDescent="0.2">
      <c r="A11" s="92">
        <v>1915</v>
      </c>
      <c r="B11" s="571">
        <f>avgpoinc!M4</f>
        <v>47177.197193372405</v>
      </c>
      <c r="C11" s="572">
        <f>avgpoinc!N4</f>
        <v>53963.197255163446</v>
      </c>
      <c r="D11" s="572"/>
      <c r="E11" s="572"/>
      <c r="F11" s="572"/>
      <c r="G11" s="572">
        <f>avgpoinc!R4</f>
        <v>76259.40625078202</v>
      </c>
      <c r="H11" s="530">
        <f>B11*0.1/'TC5'!B11</f>
        <v>0.41026987026354583</v>
      </c>
      <c r="I11" s="541">
        <f>C11*0.1/'TC5'!B11</f>
        <v>0.46928336683791511</v>
      </c>
      <c r="J11" s="575"/>
      <c r="K11" s="541"/>
      <c r="L11" s="575"/>
      <c r="M11" s="561">
        <f>G11*0.1/'TC5'!F11</f>
        <v>0.43989841869773316</v>
      </c>
    </row>
    <row r="12" spans="1:13" s="87" customFormat="1" ht="15" customHeight="1" x14ac:dyDescent="0.2">
      <c r="A12" s="92">
        <v>1916</v>
      </c>
      <c r="B12" s="571">
        <f>avgpoinc!M5</f>
        <v>56103.531559239935</v>
      </c>
      <c r="C12" s="572">
        <f>avgpoinc!N5</f>
        <v>63274.636019965837</v>
      </c>
      <c r="D12" s="572"/>
      <c r="E12" s="572"/>
      <c r="F12" s="572"/>
      <c r="G12" s="572">
        <f>avgpoinc!R5</f>
        <v>90145.916031319372</v>
      </c>
      <c r="H12" s="530">
        <f>B12*0.1/'TC5'!B12</f>
        <v>0.42786170288130482</v>
      </c>
      <c r="I12" s="541">
        <f>C12*0.1/'TC5'!B12</f>
        <v>0.48255061248882458</v>
      </c>
      <c r="J12" s="575"/>
      <c r="K12" s="541"/>
      <c r="L12" s="575"/>
      <c r="M12" s="561">
        <f>G12*0.1/'TC5'!F12</f>
        <v>0.45543428132446867</v>
      </c>
    </row>
    <row r="13" spans="1:13" s="87" customFormat="1" ht="15" customHeight="1" x14ac:dyDescent="0.2">
      <c r="A13" s="92">
        <v>1917</v>
      </c>
      <c r="B13" s="571">
        <f>avgpoinc!M6</f>
        <v>55537.157393779315</v>
      </c>
      <c r="C13" s="572">
        <f>avgpoinc!N6</f>
        <v>62871.892309058239</v>
      </c>
      <c r="D13" s="572"/>
      <c r="E13" s="572"/>
      <c r="F13" s="572"/>
      <c r="G13" s="572">
        <f>avgpoinc!R6</f>
        <v>89245.922624919549</v>
      </c>
      <c r="H13" s="530">
        <f>B13*0.1/'TC5'!B13</f>
        <v>0.43027370789910879</v>
      </c>
      <c r="I13" s="541">
        <f>C13*0.1/'TC5'!B13</f>
        <v>0.4870995113171212</v>
      </c>
      <c r="J13" s="575"/>
      <c r="K13" s="541"/>
      <c r="L13" s="575"/>
      <c r="M13" s="561">
        <f>G13*0.1/'TC5'!F13</f>
        <v>0.45843392294188423</v>
      </c>
    </row>
    <row r="14" spans="1:13" s="87" customFormat="1" ht="15" customHeight="1" x14ac:dyDescent="0.2">
      <c r="A14" s="92">
        <v>1918</v>
      </c>
      <c r="B14" s="571">
        <f>avgpoinc!M7</f>
        <v>55870.012403044406</v>
      </c>
      <c r="C14" s="572">
        <f>avgpoinc!N7</f>
        <v>64429.241133474912</v>
      </c>
      <c r="D14" s="524"/>
      <c r="E14" s="524"/>
      <c r="F14" s="524"/>
      <c r="G14" s="572">
        <f>avgpoinc!R7</f>
        <v>89556.908803646715</v>
      </c>
      <c r="H14" s="530">
        <f>B14*0.1/'TC5'!B14</f>
        <v>0.40910609910347512</v>
      </c>
      <c r="I14" s="541">
        <f>C14*0.1/'TC5'!B14</f>
        <v>0.4717807348629976</v>
      </c>
      <c r="J14" s="575"/>
      <c r="K14" s="541"/>
      <c r="L14" s="575"/>
      <c r="M14" s="561">
        <f>G14*0.1/'TC5'!F14</f>
        <v>0.43862693239960981</v>
      </c>
    </row>
    <row r="15" spans="1:13" s="87" customFormat="1" ht="15" customHeight="1" x14ac:dyDescent="0.2">
      <c r="A15" s="91">
        <v>1919</v>
      </c>
      <c r="B15" s="573">
        <f>avgpoinc!M8</f>
        <v>55365.515217024265</v>
      </c>
      <c r="C15" s="574">
        <f>avgpoinc!N8</f>
        <v>63223.655429675666</v>
      </c>
      <c r="D15" s="526"/>
      <c r="E15" s="526"/>
      <c r="F15" s="526"/>
      <c r="G15" s="574">
        <f>avgpoinc!R8</f>
        <v>88835.064928351057</v>
      </c>
      <c r="H15" s="531">
        <f>B15*0.1/'TC5'!B15</f>
        <v>0.42784735574136679</v>
      </c>
      <c r="I15" s="542">
        <f>C15*0.1/'TC5'!B15</f>
        <v>0.48857260137213449</v>
      </c>
      <c r="J15" s="576"/>
      <c r="K15" s="542"/>
      <c r="L15" s="576"/>
      <c r="M15" s="562">
        <f>G15*0.1/'TC5'!F15</f>
        <v>0.45633344492315248</v>
      </c>
    </row>
    <row r="16" spans="1:13" s="87" customFormat="1" ht="15" customHeight="1" x14ac:dyDescent="0.2">
      <c r="A16" s="92">
        <v>1920</v>
      </c>
      <c r="B16" s="571">
        <f>avgpoinc!M9</f>
        <v>52040.881030727382</v>
      </c>
      <c r="C16" s="572">
        <f>avgpoinc!N9</f>
        <v>59886.904097756269</v>
      </c>
      <c r="D16" s="524"/>
      <c r="E16" s="524"/>
      <c r="F16" s="524"/>
      <c r="G16" s="572">
        <f>avgpoinc!R9</f>
        <v>84076.105175322737</v>
      </c>
      <c r="H16" s="530">
        <f>B16*0.1/'TC5'!B16</f>
        <v>0.4110788946750612</v>
      </c>
      <c r="I16" s="541">
        <f>C16*0.1/'TC5'!B16</f>
        <v>0.47305583330692019</v>
      </c>
      <c r="J16" s="575"/>
      <c r="K16" s="541"/>
      <c r="L16" s="575"/>
      <c r="M16" s="561">
        <f>G16*0.1/'TC5'!F16</f>
        <v>0.44097440841006996</v>
      </c>
    </row>
    <row r="17" spans="1:13" s="87" customFormat="1" ht="15" customHeight="1" x14ac:dyDescent="0.2">
      <c r="A17" s="92">
        <v>1921</v>
      </c>
      <c r="B17" s="571">
        <f>avgpoinc!M10</f>
        <v>50997.037731862292</v>
      </c>
      <c r="C17" s="572">
        <f>avgpoinc!N10</f>
        <v>57382.945382252088</v>
      </c>
      <c r="D17" s="524"/>
      <c r="E17" s="524"/>
      <c r="F17" s="524"/>
      <c r="G17" s="572">
        <f>avgpoinc!R10</f>
        <v>81517.165302685069</v>
      </c>
      <c r="H17" s="530">
        <f>B17*0.1/'TC5'!B17</f>
        <v>0.44680365291844071</v>
      </c>
      <c r="I17" s="541">
        <f>C17*0.1/'TC5'!B17</f>
        <v>0.50275291962675595</v>
      </c>
      <c r="J17" s="575"/>
      <c r="K17" s="541"/>
      <c r="L17" s="575"/>
      <c r="M17" s="561">
        <f>G17*0.1/'TC5'!F17</f>
        <v>0.47534129626363608</v>
      </c>
    </row>
    <row r="18" spans="1:13" s="87" customFormat="1" ht="15" customHeight="1" x14ac:dyDescent="0.2">
      <c r="A18" s="92">
        <v>1922</v>
      </c>
      <c r="B18" s="571">
        <f>avgpoinc!M11</f>
        <v>53938.646797008412</v>
      </c>
      <c r="C18" s="572">
        <f>avgpoinc!N11</f>
        <v>61134.871613739393</v>
      </c>
      <c r="D18" s="524"/>
      <c r="E18" s="524"/>
      <c r="F18" s="524"/>
      <c r="G18" s="572">
        <f>avgpoinc!R11</f>
        <v>86183.029293823522</v>
      </c>
      <c r="H18" s="530">
        <f>B18*0.1/'TC5'!B18</f>
        <v>0.43539859665533048</v>
      </c>
      <c r="I18" s="541">
        <f>C18*0.1/'TC5'!B18</f>
        <v>0.493487302480904</v>
      </c>
      <c r="J18" s="575"/>
      <c r="K18" s="541"/>
      <c r="L18" s="575"/>
      <c r="M18" s="561">
        <f>G18*0.1/'TC5'!F18</f>
        <v>0.46433440027894735</v>
      </c>
    </row>
    <row r="19" spans="1:13" s="87" customFormat="1" ht="15" customHeight="1" x14ac:dyDescent="0.2">
      <c r="A19" s="92">
        <v>1923</v>
      </c>
      <c r="B19" s="571">
        <f>avgpoinc!M12</f>
        <v>56618.720357604827</v>
      </c>
      <c r="C19" s="572">
        <f>avgpoinc!N12</f>
        <v>65068.193005951369</v>
      </c>
      <c r="D19" s="524"/>
      <c r="E19" s="524"/>
      <c r="F19" s="524"/>
      <c r="G19" s="572">
        <f>avgpoinc!R12</f>
        <v>90836.472399126098</v>
      </c>
      <c r="H19" s="530">
        <f>B19*0.1/'TC5'!B19</f>
        <v>0.40612475914100288</v>
      </c>
      <c r="I19" s="541">
        <f>C19*0.1/'TC5'!B19</f>
        <v>0.46673262916181157</v>
      </c>
      <c r="J19" s="575"/>
      <c r="K19" s="541"/>
      <c r="L19" s="575"/>
      <c r="M19" s="561">
        <f>G19*0.1/'TC5'!F19</f>
        <v>0.43512995341766175</v>
      </c>
    </row>
    <row r="20" spans="1:13" s="87" customFormat="1" ht="15" customHeight="1" x14ac:dyDescent="0.2">
      <c r="A20" s="92">
        <v>1924</v>
      </c>
      <c r="B20" s="571">
        <f>avgpoinc!M13</f>
        <v>59073.478606219258</v>
      </c>
      <c r="C20" s="572">
        <f>avgpoinc!N13</f>
        <v>67173.769620923253</v>
      </c>
      <c r="D20" s="524"/>
      <c r="E20" s="524"/>
      <c r="F20" s="524"/>
      <c r="G20" s="572">
        <f>avgpoinc!R13</f>
        <v>94212.497297935435</v>
      </c>
      <c r="H20" s="530">
        <f>B20*0.1/'TC5'!B20</f>
        <v>0.42923176509860345</v>
      </c>
      <c r="I20" s="541">
        <f>C20*0.1/'TC5'!B20</f>
        <v>0.48808901021244894</v>
      </c>
      <c r="J20" s="575"/>
      <c r="K20" s="541"/>
      <c r="L20" s="575"/>
      <c r="M20" s="561">
        <f>G20*0.1/'TC5'!F20</f>
        <v>0.45725145216578289</v>
      </c>
    </row>
    <row r="21" spans="1:13" s="87" customFormat="1" ht="15" customHeight="1" x14ac:dyDescent="0.2">
      <c r="A21" s="92">
        <v>1925</v>
      </c>
      <c r="B21" s="571">
        <f>avgpoinc!M14</f>
        <v>62175.616676401798</v>
      </c>
      <c r="C21" s="572">
        <f>avgpoinc!N14</f>
        <v>70334.69116095452</v>
      </c>
      <c r="D21" s="524"/>
      <c r="E21" s="524"/>
      <c r="F21" s="524"/>
      <c r="G21" s="572">
        <f>avgpoinc!R14</f>
        <v>98660.565276611582</v>
      </c>
      <c r="H21" s="530">
        <f>B21*0.1/'TC5'!B21</f>
        <v>0.44376828083075964</v>
      </c>
      <c r="I21" s="541">
        <f>C21*0.1/'TC5'!B21</f>
        <v>0.50200233866125155</v>
      </c>
      <c r="J21" s="575"/>
      <c r="K21" s="541"/>
      <c r="L21" s="575"/>
      <c r="M21" s="561">
        <f>G21*0.1/'TC5'!F21</f>
        <v>0.47045416707512422</v>
      </c>
    </row>
    <row r="22" spans="1:13" s="87" customFormat="1" ht="15" customHeight="1" x14ac:dyDescent="0.2">
      <c r="A22" s="92">
        <v>1926</v>
      </c>
      <c r="B22" s="571">
        <f>avgpoinc!M15</f>
        <v>65466.360564396469</v>
      </c>
      <c r="C22" s="572">
        <f>avgpoinc!N15</f>
        <v>73986.057377099787</v>
      </c>
      <c r="D22" s="524"/>
      <c r="E22" s="524"/>
      <c r="F22" s="524"/>
      <c r="G22" s="572">
        <f>avgpoinc!R15</f>
        <v>103897.59580282263</v>
      </c>
      <c r="H22" s="530">
        <f>B22*0.1/'TC5'!B22</f>
        <v>0.44638625762550088</v>
      </c>
      <c r="I22" s="541">
        <f>C22*0.1/'TC5'!B22</f>
        <v>0.50447831503543772</v>
      </c>
      <c r="J22" s="575"/>
      <c r="K22" s="541"/>
      <c r="L22" s="575"/>
      <c r="M22" s="561">
        <f>G22*0.1/'TC5'!F22</f>
        <v>0.47270636566418789</v>
      </c>
    </row>
    <row r="23" spans="1:13" s="87" customFormat="1" ht="15" customHeight="1" x14ac:dyDescent="0.2">
      <c r="A23" s="92">
        <v>1927</v>
      </c>
      <c r="B23" s="571">
        <f>avgpoinc!M16</f>
        <v>63682.05218006637</v>
      </c>
      <c r="C23" s="572">
        <f>avgpoinc!N16</f>
        <v>72223.259363742618</v>
      </c>
      <c r="D23" s="524"/>
      <c r="E23" s="524"/>
      <c r="F23" s="524"/>
      <c r="G23" s="572">
        <f>avgpoinc!R16</f>
        <v>101347.71111312126</v>
      </c>
      <c r="H23" s="530">
        <f>B23*0.1/'TC5'!B23</f>
        <v>0.44235568489973498</v>
      </c>
      <c r="I23" s="541">
        <f>C23*0.1/'TC5'!B23</f>
        <v>0.50168561263074329</v>
      </c>
      <c r="J23" s="575"/>
      <c r="K23" s="541"/>
      <c r="L23" s="575"/>
      <c r="M23" s="561">
        <f>G23*0.1/'TC5'!F23</f>
        <v>0.46912787787065435</v>
      </c>
    </row>
    <row r="24" spans="1:13" s="87" customFormat="1" ht="15" customHeight="1" x14ac:dyDescent="0.2">
      <c r="A24" s="92">
        <v>1928</v>
      </c>
      <c r="B24" s="571">
        <f>avgpoinc!M17</f>
        <v>66228.505825584041</v>
      </c>
      <c r="C24" s="572">
        <f>avgpoinc!N17</f>
        <v>74559.812625551378</v>
      </c>
      <c r="D24" s="524"/>
      <c r="E24" s="524"/>
      <c r="F24" s="524"/>
      <c r="G24" s="572">
        <f>avgpoinc!R17</f>
        <v>105367.78286659911</v>
      </c>
      <c r="H24" s="530">
        <f>B24*0.1/'TC5'!B24</f>
        <v>0.45512337236481054</v>
      </c>
      <c r="I24" s="541">
        <f>C24*0.1/'TC5'!B24</f>
        <v>0.51237624859597342</v>
      </c>
      <c r="J24" s="575"/>
      <c r="K24" s="541"/>
      <c r="L24" s="575"/>
      <c r="M24" s="561">
        <f>G24*0.1/'TC5'!F24</f>
        <v>0.48130420203731877</v>
      </c>
    </row>
    <row r="25" spans="1:13" s="87" customFormat="1" ht="15" customHeight="1" x14ac:dyDescent="0.2">
      <c r="A25" s="91">
        <v>1929</v>
      </c>
      <c r="B25" s="573">
        <f>avgpoinc!M18</f>
        <v>66971.547256130492</v>
      </c>
      <c r="C25" s="574">
        <f>avgpoinc!N18</f>
        <v>75926.83034009338</v>
      </c>
      <c r="D25" s="526"/>
      <c r="E25" s="526"/>
      <c r="F25" s="526"/>
      <c r="G25" s="574">
        <f>avgpoinc!R18</f>
        <v>107301.19022951518</v>
      </c>
      <c r="H25" s="531">
        <f>B25*0.1/'TC5'!B25</f>
        <v>0.43858853539214199</v>
      </c>
      <c r="I25" s="542">
        <f>C25*0.1/'TC5'!B25</f>
        <v>0.49723559750638591</v>
      </c>
      <c r="J25" s="576"/>
      <c r="K25" s="542"/>
      <c r="L25" s="576"/>
      <c r="M25" s="562">
        <f>G25*0.1/'TC5'!F25</f>
        <v>0.46540311449909266</v>
      </c>
    </row>
    <row r="26" spans="1:13" s="87" customFormat="1" ht="15" customHeight="1" x14ac:dyDescent="0.2">
      <c r="A26" s="92">
        <v>1930</v>
      </c>
      <c r="B26" s="571">
        <f>avgpoinc!M19</f>
        <v>58935.481865604699</v>
      </c>
      <c r="C26" s="572">
        <f>avgpoinc!N19</f>
        <v>67517.603032592291</v>
      </c>
      <c r="D26" s="524"/>
      <c r="E26" s="524"/>
      <c r="F26" s="524"/>
      <c r="G26" s="572">
        <f>avgpoinc!R19</f>
        <v>95334.911713986585</v>
      </c>
      <c r="H26" s="530">
        <f>B26*0.1/'TC5'!B26</f>
        <v>0.42846520162090712</v>
      </c>
      <c r="I26" s="541">
        <f>C26*0.1/'TC5'!B26</f>
        <v>0.49085784116076309</v>
      </c>
      <c r="J26" s="575"/>
      <c r="K26" s="541"/>
      <c r="L26" s="575"/>
      <c r="M26" s="561">
        <f>G26*0.1/'TC5'!F26</f>
        <v>0.45667767842716978</v>
      </c>
    </row>
    <row r="27" spans="1:13" s="87" customFormat="1" ht="15" customHeight="1" x14ac:dyDescent="0.2">
      <c r="A27" s="92">
        <v>1931</v>
      </c>
      <c r="B27" s="571">
        <f>avgpoinc!M20</f>
        <v>52890.934081972999</v>
      </c>
      <c r="C27" s="572">
        <f>avgpoinc!N20</f>
        <v>60571.209880962313</v>
      </c>
      <c r="D27" s="524"/>
      <c r="E27" s="524"/>
      <c r="F27" s="524"/>
      <c r="G27" s="572">
        <f>avgpoinc!R20</f>
        <v>86013.72757165863</v>
      </c>
      <c r="H27" s="530">
        <f>B27*0.1/'TC5'!B27</f>
        <v>0.43099190871365256</v>
      </c>
      <c r="I27" s="541">
        <f>C27*0.1/'TC5'!B27</f>
        <v>0.49357610737657392</v>
      </c>
      <c r="J27" s="575"/>
      <c r="K27" s="541"/>
      <c r="L27" s="575"/>
      <c r="M27" s="561">
        <f>G27*0.1/'TC5'!F27</f>
        <v>0.46161167481009791</v>
      </c>
    </row>
    <row r="28" spans="1:13" s="87" customFormat="1" ht="15" customHeight="1" x14ac:dyDescent="0.2">
      <c r="A28" s="92">
        <v>1932</v>
      </c>
      <c r="B28" s="571">
        <f>avgpoinc!M21</f>
        <v>46452.717775651108</v>
      </c>
      <c r="C28" s="572">
        <f>avgpoinc!N21</f>
        <v>53129.204723712945</v>
      </c>
      <c r="D28" s="524"/>
      <c r="E28" s="524"/>
      <c r="F28" s="524"/>
      <c r="G28" s="572">
        <f>avgpoinc!R21</f>
        <v>75112.046276788446</v>
      </c>
      <c r="H28" s="530">
        <f>B28*0.1/'TC5'!B28</f>
        <v>0.44747777033468727</v>
      </c>
      <c r="I28" s="541">
        <f>C28*0.1/'TC5'!B28</f>
        <v>0.51179218801023041</v>
      </c>
      <c r="J28" s="575"/>
      <c r="K28" s="541"/>
      <c r="L28" s="575"/>
      <c r="M28" s="561">
        <f>G28*0.1/'TC5'!F28</f>
        <v>0.47611790434904483</v>
      </c>
    </row>
    <row r="29" spans="1:13" s="87" customFormat="1" ht="15" customHeight="1" x14ac:dyDescent="0.2">
      <c r="A29" s="92">
        <v>1933</v>
      </c>
      <c r="B29" s="571">
        <f>avgpoinc!M22</f>
        <v>44163.850933378948</v>
      </c>
      <c r="C29" s="572">
        <f>avgpoinc!N22</f>
        <v>50725.327414391439</v>
      </c>
      <c r="D29" s="524"/>
      <c r="E29" s="524"/>
      <c r="F29" s="524"/>
      <c r="G29" s="572">
        <f>avgpoinc!R22</f>
        <v>71458.096724690462</v>
      </c>
      <c r="H29" s="530">
        <f>B29*0.1/'TC5'!B29</f>
        <v>0.44033579709290294</v>
      </c>
      <c r="I29" s="541">
        <f>C29*0.1/'TC5'!B29</f>
        <v>0.50575701637768411</v>
      </c>
      <c r="J29" s="575"/>
      <c r="K29" s="541"/>
      <c r="L29" s="575"/>
      <c r="M29" s="561">
        <f>G29*0.1/'TC5'!F29</f>
        <v>0.46817708875385983</v>
      </c>
    </row>
    <row r="30" spans="1:13" s="87" customFormat="1" ht="15" customHeight="1" x14ac:dyDescent="0.2">
      <c r="A30" s="92">
        <v>1934</v>
      </c>
      <c r="B30" s="571">
        <f>avgpoinc!M23</f>
        <v>51469.347513288318</v>
      </c>
      <c r="C30" s="572">
        <f>avgpoinc!N23</f>
        <v>58572.262165743603</v>
      </c>
      <c r="D30" s="524"/>
      <c r="E30" s="524"/>
      <c r="F30" s="524"/>
      <c r="G30" s="572">
        <f>avgpoinc!R23</f>
        <v>83080.897909445601</v>
      </c>
      <c r="H30" s="530">
        <f>B30*0.1/'TC5'!B30</f>
        <v>0.45928826582785942</v>
      </c>
      <c r="I30" s="541">
        <f>C30*0.1/'TC5'!B30</f>
        <v>0.52267133770782104</v>
      </c>
      <c r="J30" s="575"/>
      <c r="K30" s="541"/>
      <c r="L30" s="575"/>
      <c r="M30" s="561">
        <f>G30*0.1/'TC5'!F30</f>
        <v>0.48639295978128472</v>
      </c>
    </row>
    <row r="31" spans="1:13" s="87" customFormat="1" ht="15" customHeight="1" x14ac:dyDescent="0.2">
      <c r="A31" s="92">
        <v>1935</v>
      </c>
      <c r="B31" s="571">
        <f>avgpoinc!M24</f>
        <v>55172.008822712865</v>
      </c>
      <c r="C31" s="572">
        <f>avgpoinc!N24</f>
        <v>62748.109186214278</v>
      </c>
      <c r="D31" s="524"/>
      <c r="E31" s="524"/>
      <c r="F31" s="524"/>
      <c r="G31" s="572">
        <f>avgpoinc!R24</f>
        <v>89369.568823863316</v>
      </c>
      <c r="H31" s="530">
        <f>B31*0.1/'TC5'!B31</f>
        <v>0.44915140896591005</v>
      </c>
      <c r="I31" s="541">
        <f>C31*0.1/'TC5'!B31</f>
        <v>0.51082790444513482</v>
      </c>
      <c r="J31" s="575"/>
      <c r="K31" s="541"/>
      <c r="L31" s="575"/>
      <c r="M31" s="561">
        <f>G31*0.1/'TC5'!F31</f>
        <v>0.47699646129407275</v>
      </c>
    </row>
    <row r="32" spans="1:13" s="87" customFormat="1" ht="15" customHeight="1" x14ac:dyDescent="0.2">
      <c r="A32" s="92">
        <v>1936</v>
      </c>
      <c r="B32" s="571">
        <f>avgpoinc!M25</f>
        <v>60840.762981894717</v>
      </c>
      <c r="C32" s="572">
        <f>avgpoinc!N25</f>
        <v>68903.557809977996</v>
      </c>
      <c r="D32" s="524"/>
      <c r="E32" s="524"/>
      <c r="F32" s="524"/>
      <c r="G32" s="572">
        <f>avgpoinc!R25</f>
        <v>98930.949542327202</v>
      </c>
      <c r="H32" s="530">
        <f>B32*0.1/'TC5'!B32</f>
        <v>0.44592161849615503</v>
      </c>
      <c r="I32" s="541">
        <f>C32*0.1/'TC5'!B32</f>
        <v>0.50501644806644252</v>
      </c>
      <c r="J32" s="575"/>
      <c r="K32" s="541"/>
      <c r="L32" s="575"/>
      <c r="M32" s="561">
        <f>G32*0.1/'TC5'!F32</f>
        <v>0.4752226549542346</v>
      </c>
    </row>
    <row r="33" spans="1:13" s="87" customFormat="1" ht="15" customHeight="1" x14ac:dyDescent="0.2">
      <c r="A33" s="92">
        <v>1937</v>
      </c>
      <c r="B33" s="571">
        <f>avgpoinc!M26</f>
        <v>63383.396307966359</v>
      </c>
      <c r="C33" s="572">
        <f>avgpoinc!N26</f>
        <v>72696.792217360562</v>
      </c>
      <c r="D33" s="524"/>
      <c r="E33" s="524"/>
      <c r="F33" s="524"/>
      <c r="G33" s="572">
        <f>avgpoinc!R26</f>
        <v>103072.46688320022</v>
      </c>
      <c r="H33" s="530">
        <f>B33*0.1/'TC5'!B33</f>
        <v>0.43612746895797067</v>
      </c>
      <c r="I33" s="541">
        <f>C33*0.1/'TC5'!B33</f>
        <v>0.50021093595352351</v>
      </c>
      <c r="J33" s="575"/>
      <c r="K33" s="541"/>
      <c r="L33" s="575"/>
      <c r="M33" s="561">
        <f>G33*0.1/'TC5'!F33</f>
        <v>0.46481842776756144</v>
      </c>
    </row>
    <row r="34" spans="1:13" s="87" customFormat="1" ht="15" customHeight="1" x14ac:dyDescent="0.2">
      <c r="A34" s="92">
        <v>1938</v>
      </c>
      <c r="B34" s="571">
        <f>avgpoinc!M27</f>
        <v>58417.432892179284</v>
      </c>
      <c r="C34" s="572">
        <f>avgpoinc!N27</f>
        <v>66655.952948130158</v>
      </c>
      <c r="D34" s="524"/>
      <c r="E34" s="524"/>
      <c r="F34" s="524"/>
      <c r="G34" s="572">
        <f>avgpoinc!R27</f>
        <v>94686.286468144419</v>
      </c>
      <c r="H34" s="530">
        <f>B34*0.1/'TC5'!B34</f>
        <v>0.43365175993616661</v>
      </c>
      <c r="I34" s="541">
        <f>C34*0.1/'TC5'!B34</f>
        <v>0.49480899579291027</v>
      </c>
      <c r="J34" s="575"/>
      <c r="K34" s="541"/>
      <c r="L34" s="575"/>
      <c r="M34" s="561">
        <f>G34*0.1/'TC5'!F34</f>
        <v>0.46120140835923934</v>
      </c>
    </row>
    <row r="35" spans="1:13" s="87" customFormat="1" ht="15" customHeight="1" x14ac:dyDescent="0.2">
      <c r="A35" s="91">
        <v>1939</v>
      </c>
      <c r="B35" s="573">
        <f>avgpoinc!M28</f>
        <v>65469.607938423469</v>
      </c>
      <c r="C35" s="574">
        <f>avgpoinc!N28</f>
        <v>74049.4941616711</v>
      </c>
      <c r="D35" s="526"/>
      <c r="E35" s="526"/>
      <c r="F35" s="526"/>
      <c r="G35" s="574">
        <f>avgpoinc!R28</f>
        <v>105504.694442584</v>
      </c>
      <c r="H35" s="531">
        <f>B35*0.1/'TC5'!B35</f>
        <v>0.45573258788724264</v>
      </c>
      <c r="I35" s="542">
        <f>C35*0.1/'TC5'!B35</f>
        <v>0.51545699857832794</v>
      </c>
      <c r="J35" s="576"/>
      <c r="K35" s="542"/>
      <c r="L35" s="576"/>
      <c r="M35" s="562">
        <f>G35*0.1/'TC5'!F35</f>
        <v>0.48265843646850803</v>
      </c>
    </row>
    <row r="36" spans="1:13" s="87" customFormat="1" ht="15" customHeight="1" x14ac:dyDescent="0.2">
      <c r="A36" s="92">
        <v>1940</v>
      </c>
      <c r="B36" s="571">
        <f>avgpoinc!M29</f>
        <v>71036.570383162092</v>
      </c>
      <c r="C36" s="572">
        <f>avgpoinc!N29</f>
        <v>79587.562822381573</v>
      </c>
      <c r="D36" s="524"/>
      <c r="E36" s="524"/>
      <c r="F36" s="524"/>
      <c r="G36" s="572">
        <f>avgpoinc!R29</f>
        <v>114054.48402728597</v>
      </c>
      <c r="H36" s="530">
        <f>B36*0.1/'TC5'!B36</f>
        <v>0.45490561791873457</v>
      </c>
      <c r="I36" s="541">
        <f>C36*0.1/'TC5'!B36</f>
        <v>0.50966465933078442</v>
      </c>
      <c r="J36" s="575"/>
      <c r="K36" s="541"/>
      <c r="L36" s="575"/>
      <c r="M36" s="561">
        <f>G36*0.1/'TC5'!F36</f>
        <v>0.48041942058046749</v>
      </c>
    </row>
    <row r="37" spans="1:13" s="87" customFormat="1" ht="15" customHeight="1" x14ac:dyDescent="0.2">
      <c r="A37" s="92">
        <v>1941</v>
      </c>
      <c r="B37" s="571">
        <f>avgpoinc!M30</f>
        <v>77008.028680029893</v>
      </c>
      <c r="C37" s="572">
        <f>avgpoinc!N30</f>
        <v>88017.673362834001</v>
      </c>
      <c r="D37" s="524"/>
      <c r="E37" s="524"/>
      <c r="F37" s="524"/>
      <c r="G37" s="572">
        <f>avgpoinc!R30</f>
        <v>125849.89067447552</v>
      </c>
      <c r="H37" s="530">
        <f>B37*0.1/'TC5'!B37</f>
        <v>0.4139882552304166</v>
      </c>
      <c r="I37" s="541">
        <f>C37*0.1/'TC5'!B37</f>
        <v>0.47317511757536684</v>
      </c>
      <c r="J37" s="575"/>
      <c r="K37" s="541"/>
      <c r="L37" s="575"/>
      <c r="M37" s="561">
        <f>G37*0.1/'TC5'!F37</f>
        <v>0.44037463295053247</v>
      </c>
    </row>
    <row r="38" spans="1:13" s="87" customFormat="1" ht="15" customHeight="1" x14ac:dyDescent="0.2">
      <c r="A38" s="92">
        <v>1942</v>
      </c>
      <c r="B38" s="571">
        <f>avgpoinc!M31</f>
        <v>77231.342550210989</v>
      </c>
      <c r="C38" s="572">
        <f>avgpoinc!N31</f>
        <v>92251.213500705591</v>
      </c>
      <c r="D38" s="524"/>
      <c r="E38" s="524"/>
      <c r="F38" s="524"/>
      <c r="G38" s="572">
        <f>avgpoinc!R31</f>
        <v>129959.56554440668</v>
      </c>
      <c r="H38" s="530">
        <f>B38*0.1/'TC5'!B38</f>
        <v>0.35089085717631463</v>
      </c>
      <c r="I38" s="541">
        <f>C38*0.1/'TC5'!B38</f>
        <v>0.4191317451172466</v>
      </c>
      <c r="J38" s="575"/>
      <c r="K38" s="541"/>
      <c r="L38" s="575"/>
      <c r="M38" s="561">
        <f>G38*0.1/'TC5'!F38</f>
        <v>0.38064449976030179</v>
      </c>
    </row>
    <row r="39" spans="1:13" s="87" customFormat="1" ht="15" customHeight="1" x14ac:dyDescent="0.2">
      <c r="A39" s="92">
        <v>1943</v>
      </c>
      <c r="B39" s="571">
        <f>avgpoinc!M32</f>
        <v>78286.991904753959</v>
      </c>
      <c r="C39" s="572">
        <f>avgpoinc!N32</f>
        <v>97349.328703189502</v>
      </c>
      <c r="D39" s="524"/>
      <c r="E39" s="524"/>
      <c r="F39" s="524"/>
      <c r="G39" s="572">
        <f>avgpoinc!R32</f>
        <v>134868.01757716658</v>
      </c>
      <c r="H39" s="530">
        <f>B39*0.1/'TC5'!B39</f>
        <v>0.30825329193460832</v>
      </c>
      <c r="I39" s="541">
        <f>C39*0.1/'TC5'!B39</f>
        <v>0.38331081971946573</v>
      </c>
      <c r="J39" s="575"/>
      <c r="K39" s="541"/>
      <c r="L39" s="575"/>
      <c r="M39" s="561">
        <f>G39*0.1/'TC5'!F39</f>
        <v>0.33992662252223993</v>
      </c>
    </row>
    <row r="40" spans="1:13" s="87" customFormat="1" ht="15" customHeight="1" x14ac:dyDescent="0.2">
      <c r="A40" s="92">
        <v>1944</v>
      </c>
      <c r="B40" s="571">
        <f>avgpoinc!M33</f>
        <v>78097.755414781379</v>
      </c>
      <c r="C40" s="572">
        <f>avgpoinc!N33</f>
        <v>97438.232963356466</v>
      </c>
      <c r="D40" s="524"/>
      <c r="E40" s="524"/>
      <c r="F40" s="524"/>
      <c r="G40" s="572">
        <f>avgpoinc!R33</f>
        <v>136786.96371760283</v>
      </c>
      <c r="H40" s="530">
        <f>B40*0.1/'TC5'!B40</f>
        <v>0.29860492857467014</v>
      </c>
      <c r="I40" s="541">
        <f>C40*0.1/'TC5'!B40</f>
        <v>0.37255278900062072</v>
      </c>
      <c r="J40" s="575"/>
      <c r="K40" s="541"/>
      <c r="L40" s="575"/>
      <c r="M40" s="561">
        <f>G40*0.1/'TC5'!F40</f>
        <v>0.33209198786804162</v>
      </c>
    </row>
    <row r="41" spans="1:13" s="87" customFormat="1" ht="15" customHeight="1" x14ac:dyDescent="0.2">
      <c r="A41" s="92">
        <v>1945</v>
      </c>
      <c r="B41" s="571">
        <f>avgpoinc!M34</f>
        <v>73828.99019663762</v>
      </c>
      <c r="C41" s="572">
        <f>avgpoinc!N34</f>
        <v>92214.555124267936</v>
      </c>
      <c r="D41" s="524"/>
      <c r="E41" s="524"/>
      <c r="F41" s="524"/>
      <c r="G41" s="572">
        <f>avgpoinc!R34</f>
        <v>131129.76331594793</v>
      </c>
      <c r="H41" s="530">
        <f>B41*0.1/'TC5'!B41</f>
        <v>0.29395421537505589</v>
      </c>
      <c r="I41" s="541">
        <f>C41*0.1/'TC5'!B41</f>
        <v>0.36715736088922618</v>
      </c>
      <c r="J41" s="575"/>
      <c r="K41" s="541"/>
      <c r="L41" s="575"/>
      <c r="M41" s="561">
        <f>G41*0.1/'TC5'!F41</f>
        <v>0.32874807718946952</v>
      </c>
    </row>
    <row r="42" spans="1:13" s="87" customFormat="1" ht="15" customHeight="1" x14ac:dyDescent="0.2">
      <c r="A42" s="92">
        <v>1946</v>
      </c>
      <c r="B42" s="571">
        <f>avgpoinc!M35</f>
        <v>69844.668009162924</v>
      </c>
      <c r="C42" s="572">
        <f>avgpoinc!N35</f>
        <v>84234.472446147774</v>
      </c>
      <c r="D42" s="524"/>
      <c r="E42" s="524"/>
      <c r="F42" s="524"/>
      <c r="G42" s="572">
        <f>avgpoinc!R35</f>
        <v>124013.24781873924</v>
      </c>
      <c r="H42" s="530">
        <f>B42*0.1/'TC5'!B42</f>
        <v>0.31851775749689126</v>
      </c>
      <c r="I42" s="541">
        <f>C42*0.1/'TC5'!B42</f>
        <v>0.38414063710576751</v>
      </c>
      <c r="J42" s="575"/>
      <c r="K42" s="541"/>
      <c r="L42" s="575"/>
      <c r="M42" s="561">
        <f>G42*0.1/'TC5'!F42</f>
        <v>0.35325279094564488</v>
      </c>
    </row>
    <row r="43" spans="1:13" s="87" customFormat="1" ht="15" customHeight="1" x14ac:dyDescent="0.2">
      <c r="A43" s="92">
        <v>1947</v>
      </c>
      <c r="B43" s="571">
        <f>avgpoinc!M36</f>
        <v>66456.864187326646</v>
      </c>
      <c r="C43" s="572">
        <f>avgpoinc!N36</f>
        <v>80476.722819863688</v>
      </c>
      <c r="D43" s="524"/>
      <c r="E43" s="524"/>
      <c r="F43" s="524"/>
      <c r="G43" s="572">
        <f>avgpoinc!R36</f>
        <v>118162.26935234529</v>
      </c>
      <c r="H43" s="530">
        <f>B43*0.1/'TC5'!B43</f>
        <v>0.31106249956102583</v>
      </c>
      <c r="I43" s="541">
        <f>C43*0.1/'TC5'!B43</f>
        <v>0.37668479942513605</v>
      </c>
      <c r="J43" s="575"/>
      <c r="K43" s="541"/>
      <c r="L43" s="575"/>
      <c r="M43" s="561">
        <f>G43*0.1/'TC5'!F43</f>
        <v>0.345696707806666</v>
      </c>
    </row>
    <row r="44" spans="1:13" s="87" customFormat="1" ht="15" customHeight="1" x14ac:dyDescent="0.2">
      <c r="A44" s="92">
        <v>1948</v>
      </c>
      <c r="B44" s="571">
        <f>avgpoinc!M37</f>
        <v>74344.547553093871</v>
      </c>
      <c r="C44" s="572">
        <f>avgpoinc!N37</f>
        <v>88454.120680021646</v>
      </c>
      <c r="D44" s="524"/>
      <c r="E44" s="524"/>
      <c r="F44" s="524"/>
      <c r="G44" s="572">
        <f>avgpoinc!R37</f>
        <v>131109.02487987306</v>
      </c>
      <c r="H44" s="530">
        <f>B44*0.1/'TC5'!B44</f>
        <v>0.33204013646969277</v>
      </c>
      <c r="I44" s="541">
        <f>C44*0.1/'TC5'!B44</f>
        <v>0.39505678988665532</v>
      </c>
      <c r="J44" s="575"/>
      <c r="K44" s="541"/>
      <c r="L44" s="575"/>
      <c r="M44" s="561">
        <f>G44*0.1/'TC5'!F44</f>
        <v>0.3651111479769002</v>
      </c>
    </row>
    <row r="45" spans="1:13" s="87" customFormat="1" ht="15" customHeight="1" x14ac:dyDescent="0.2">
      <c r="A45" s="91">
        <v>1949</v>
      </c>
      <c r="B45" s="573">
        <f>avgpoinc!M38</f>
        <v>72117.209591599007</v>
      </c>
      <c r="C45" s="574">
        <f>avgpoinc!N38</f>
        <v>85487.640944133207</v>
      </c>
      <c r="D45" s="526"/>
      <c r="E45" s="526"/>
      <c r="F45" s="526"/>
      <c r="G45" s="574">
        <f>avgpoinc!R38</f>
        <v>127140.32200630206</v>
      </c>
      <c r="H45" s="531">
        <f>B45*0.1/'TC5'!B45</f>
        <v>0.33320246085986338</v>
      </c>
      <c r="I45" s="542">
        <f>C45*0.1/'TC5'!B45</f>
        <v>0.39497773828187333</v>
      </c>
      <c r="J45" s="576"/>
      <c r="K45" s="542"/>
      <c r="L45" s="576"/>
      <c r="M45" s="562">
        <f>G45*0.1/'TC5'!F45</f>
        <v>0.3653509412901273</v>
      </c>
    </row>
    <row r="46" spans="1:13" s="87" customFormat="1" ht="15" customHeight="1" x14ac:dyDescent="0.2">
      <c r="A46" s="92">
        <v>1950</v>
      </c>
      <c r="B46" s="571">
        <f>avgpoinc!M39</f>
        <v>77449.292874642517</v>
      </c>
      <c r="C46" s="572">
        <f>avgpoinc!N39</f>
        <v>92076.010639375076</v>
      </c>
      <c r="D46" s="524"/>
      <c r="E46" s="524"/>
      <c r="F46" s="524"/>
      <c r="G46" s="572">
        <f>avgpoinc!R39</f>
        <v>137144.95907463261</v>
      </c>
      <c r="H46" s="530">
        <f>B46*0.1/'TC5'!B46</f>
        <v>0.32872842471154157</v>
      </c>
      <c r="I46" s="541">
        <f>C46*0.1/'TC5'!B46</f>
        <v>0.39081056531007885</v>
      </c>
      <c r="J46" s="575"/>
      <c r="K46" s="541"/>
      <c r="L46" s="575"/>
      <c r="M46" s="561">
        <f>G46*0.1/'TC5'!F46</f>
        <v>0.36268746323325246</v>
      </c>
    </row>
    <row r="47" spans="1:13" s="87" customFormat="1" ht="15" customHeight="1" x14ac:dyDescent="0.2">
      <c r="A47" s="92">
        <v>1951</v>
      </c>
      <c r="B47" s="571">
        <f>avgpoinc!M40</f>
        <v>78686.318576782214</v>
      </c>
      <c r="C47" s="572">
        <f>avgpoinc!N40</f>
        <v>95747.063332191276</v>
      </c>
      <c r="D47" s="524"/>
      <c r="E47" s="524"/>
      <c r="F47" s="524"/>
      <c r="G47" s="572">
        <f>avgpoinc!R40</f>
        <v>140008.86454733196</v>
      </c>
      <c r="H47" s="530">
        <f>B47*0.1/'TC5'!B47</f>
        <v>0.31268268794672832</v>
      </c>
      <c r="I47" s="541">
        <f>C47*0.1/'TC5'!B47</f>
        <v>0.38047845759236049</v>
      </c>
      <c r="J47" s="575"/>
      <c r="K47" s="541"/>
      <c r="L47" s="575"/>
      <c r="M47" s="561">
        <f>G47*0.1/'TC5'!F47</f>
        <v>0.34582277930494221</v>
      </c>
    </row>
    <row r="48" spans="1:13" s="87" customFormat="1" ht="15" customHeight="1" x14ac:dyDescent="0.2">
      <c r="A48" s="92">
        <v>1952</v>
      </c>
      <c r="B48" s="571">
        <f>avgpoinc!M41</f>
        <v>79201.03350811034</v>
      </c>
      <c r="C48" s="572">
        <f>avgpoinc!N41</f>
        <v>96751.078338594496</v>
      </c>
      <c r="D48" s="524"/>
      <c r="E48" s="524"/>
      <c r="F48" s="524"/>
      <c r="G48" s="572">
        <f>avgpoinc!R41</f>
        <v>141240.21302159125</v>
      </c>
      <c r="H48" s="530">
        <f>B48*0.1/'TC5'!B48</f>
        <v>0.30648913067688438</v>
      </c>
      <c r="I48" s="541">
        <f>C48*0.1/'TC5'!B48</f>
        <v>0.37440362301598534</v>
      </c>
      <c r="J48" s="575"/>
      <c r="K48" s="541"/>
      <c r="L48" s="575"/>
      <c r="M48" s="561">
        <f>G48*0.1/'TC5'!F48</f>
        <v>0.33917052563652572</v>
      </c>
    </row>
    <row r="49" spans="1:13" s="87" customFormat="1" ht="15" customHeight="1" x14ac:dyDescent="0.2">
      <c r="A49" s="92">
        <v>1953</v>
      </c>
      <c r="B49" s="571">
        <f>avgpoinc!M42</f>
        <v>79543.694973030142</v>
      </c>
      <c r="C49" s="572">
        <f>avgpoinc!N42</f>
        <v>97764.516287389357</v>
      </c>
      <c r="D49" s="524"/>
      <c r="E49" s="524"/>
      <c r="F49" s="524"/>
      <c r="G49" s="572">
        <f>avgpoinc!R42</f>
        <v>142222.91609496414</v>
      </c>
      <c r="H49" s="530">
        <f>B49*0.1/'TC5'!B49</f>
        <v>0.29840600781384413</v>
      </c>
      <c r="I49" s="541">
        <f>C49*0.1/'TC5'!B49</f>
        <v>0.36676092330212834</v>
      </c>
      <c r="J49" s="575"/>
      <c r="K49" s="541"/>
      <c r="L49" s="575"/>
      <c r="M49" s="561">
        <f>G49*0.1/'TC5'!F49</f>
        <v>0.33097557341665024</v>
      </c>
    </row>
    <row r="50" spans="1:13" s="87" customFormat="1" ht="15" customHeight="1" x14ac:dyDescent="0.2">
      <c r="A50" s="92">
        <v>1954</v>
      </c>
      <c r="B50" s="571">
        <f>avgpoinc!M43</f>
        <v>79878.78612402032</v>
      </c>
      <c r="C50" s="572">
        <f>avgpoinc!N43</f>
        <v>96864.0374409871</v>
      </c>
      <c r="D50" s="524"/>
      <c r="E50" s="524"/>
      <c r="F50" s="524"/>
      <c r="G50" s="572">
        <f>avgpoinc!R43</f>
        <v>141908.58885965598</v>
      </c>
      <c r="H50" s="530">
        <f>B50*0.1/'TC5'!B50</f>
        <v>0.30601879849281421</v>
      </c>
      <c r="I50" s="541">
        <f>C50*0.1/'TC5'!B50</f>
        <v>0.37108997010584444</v>
      </c>
      <c r="J50" s="575"/>
      <c r="K50" s="541"/>
      <c r="L50" s="575"/>
      <c r="M50" s="561">
        <f>G50*0.1/'TC5'!F50</f>
        <v>0.33738930139077</v>
      </c>
    </row>
    <row r="51" spans="1:13" s="87" customFormat="1" ht="15" customHeight="1" x14ac:dyDescent="0.2">
      <c r="A51" s="92">
        <v>1955</v>
      </c>
      <c r="B51" s="571">
        <f>avgpoinc!M44</f>
        <v>86876.251068741083</v>
      </c>
      <c r="C51" s="572">
        <f>avgpoinc!N44</f>
        <v>104614.8093854537</v>
      </c>
      <c r="D51" s="524"/>
      <c r="E51" s="524"/>
      <c r="F51" s="524"/>
      <c r="G51" s="572">
        <f>avgpoinc!R44</f>
        <v>153730.98496274478</v>
      </c>
      <c r="H51" s="530">
        <f>B51*0.1/'TC5'!B51</f>
        <v>0.31047957008390276</v>
      </c>
      <c r="I51" s="541">
        <f>C51*0.1/'TC5'!B51</f>
        <v>0.37387387971776775</v>
      </c>
      <c r="J51" s="575"/>
      <c r="K51" s="541"/>
      <c r="L51" s="575"/>
      <c r="M51" s="561">
        <f>G51*0.1/'TC5'!F51</f>
        <v>0.34123402855546886</v>
      </c>
    </row>
    <row r="52" spans="1:13" s="87" customFormat="1" ht="15" customHeight="1" x14ac:dyDescent="0.2">
      <c r="A52" s="92">
        <v>1956</v>
      </c>
      <c r="B52" s="571">
        <f>avgpoinc!M45</f>
        <v>86453.008596356303</v>
      </c>
      <c r="C52" s="572">
        <f>avgpoinc!N45</f>
        <v>104813.23327553589</v>
      </c>
      <c r="D52" s="524"/>
      <c r="E52" s="524"/>
      <c r="F52" s="524"/>
      <c r="G52" s="572">
        <f>avgpoinc!R45</f>
        <v>153339.54102700378</v>
      </c>
      <c r="H52" s="530">
        <f>B52*0.1/'TC5'!B52</f>
        <v>0.30361424762384104</v>
      </c>
      <c r="I52" s="541">
        <f>C52*0.1/'TC5'!B52</f>
        <v>0.36809350511504574</v>
      </c>
      <c r="J52" s="575"/>
      <c r="K52" s="541"/>
      <c r="L52" s="575"/>
      <c r="M52" s="561">
        <f>G52*0.1/'TC5'!F52</f>
        <v>0.33444003375612197</v>
      </c>
    </row>
    <row r="53" spans="1:13" s="87" customFormat="1" ht="15" customHeight="1" x14ac:dyDescent="0.2">
      <c r="A53" s="92">
        <v>1957</v>
      </c>
      <c r="B53" s="571">
        <f>avgpoinc!M46</f>
        <v>86871.601655898776</v>
      </c>
      <c r="C53" s="572">
        <f>avgpoinc!N46</f>
        <v>105169.75659917</v>
      </c>
      <c r="D53" s="524"/>
      <c r="E53" s="524"/>
      <c r="F53" s="524"/>
      <c r="G53" s="572">
        <f>avgpoinc!R46</f>
        <v>153858.86702395603</v>
      </c>
      <c r="H53" s="530">
        <f>B53*0.1/'TC5'!B53</f>
        <v>0.30473276664641857</v>
      </c>
      <c r="I53" s="541">
        <f>C53*0.1/'TC5'!B53</f>
        <v>0.36891999554631594</v>
      </c>
      <c r="J53" s="575"/>
      <c r="K53" s="541"/>
      <c r="L53" s="575"/>
      <c r="M53" s="561">
        <f>G53*0.1/'TC5'!F53</f>
        <v>0.33534222574011441</v>
      </c>
    </row>
    <row r="54" spans="1:13" s="87" customFormat="1" ht="15" customHeight="1" x14ac:dyDescent="0.2">
      <c r="A54" s="92">
        <v>1958</v>
      </c>
      <c r="B54" s="571">
        <f>avgpoinc!M47</f>
        <v>85258.226720044899</v>
      </c>
      <c r="C54" s="572">
        <f>avgpoinc!N47</f>
        <v>102349.71213039152</v>
      </c>
      <c r="D54" s="524"/>
      <c r="E54" s="524"/>
      <c r="F54" s="524"/>
      <c r="G54" s="572">
        <f>avgpoinc!R47</f>
        <v>150618.25796862156</v>
      </c>
      <c r="H54" s="530">
        <f>B54*0.1/'TC5'!B54</f>
        <v>0.3079147763815489</v>
      </c>
      <c r="I54" s="541">
        <f>C54*0.1/'TC5'!B54</f>
        <v>0.36964161624928543</v>
      </c>
      <c r="J54" s="575"/>
      <c r="K54" s="541"/>
      <c r="L54" s="575"/>
      <c r="M54" s="561">
        <f>G54*0.1/'TC5'!F54</f>
        <v>0.33798800583980249</v>
      </c>
    </row>
    <row r="55" spans="1:13" s="87" customFormat="1" ht="15" customHeight="1" x14ac:dyDescent="0.2">
      <c r="A55" s="91">
        <v>1959</v>
      </c>
      <c r="B55" s="573">
        <f>avgpoinc!M48</f>
        <v>90734.497870498206</v>
      </c>
      <c r="C55" s="574">
        <f>avgpoinc!N48</f>
        <v>108637.23253825303</v>
      </c>
      <c r="D55" s="526"/>
      <c r="E55" s="526"/>
      <c r="F55" s="526"/>
      <c r="G55" s="574">
        <f>avgpoinc!R48</f>
        <v>160681.35918815402</v>
      </c>
      <c r="H55" s="531">
        <f>B55*0.1/'TC5'!B55</f>
        <v>0.30808113464684889</v>
      </c>
      <c r="I55" s="542">
        <f>C55*0.1/'TC5'!B55</f>
        <v>0.3688683207686636</v>
      </c>
      <c r="J55" s="576"/>
      <c r="K55" s="542"/>
      <c r="L55" s="576"/>
      <c r="M55" s="562">
        <f>G55*0.1/'TC5'!F55</f>
        <v>0.33729769468279347</v>
      </c>
    </row>
    <row r="56" spans="1:13" x14ac:dyDescent="0.2">
      <c r="A56" s="67">
        <v>1960</v>
      </c>
      <c r="B56" s="571">
        <f>avgpoinc!M49</f>
        <v>91205.906293330947</v>
      </c>
      <c r="C56" s="572">
        <f>avgpoinc!N49</f>
        <v>109353.42838637413</v>
      </c>
      <c r="D56" s="524"/>
      <c r="E56" s="524"/>
      <c r="F56" s="524"/>
      <c r="G56" s="572">
        <f>avgpoinc!R49</f>
        <v>162030.1481458109</v>
      </c>
      <c r="H56" s="530">
        <f>B56*0.1/'TC5'!B56</f>
        <v>0.30406593003129528</v>
      </c>
      <c r="I56" s="541">
        <f>C56*0.1/'TC5'!B56</f>
        <v>0.36456687133259497</v>
      </c>
      <c r="J56" s="575"/>
      <c r="K56" s="541"/>
      <c r="L56" s="575"/>
      <c r="M56" s="561">
        <f>G56*0.1/'TC5'!F56</f>
        <v>0.33329516098788925</v>
      </c>
    </row>
    <row r="57" spans="1:13" x14ac:dyDescent="0.2">
      <c r="A57" s="67">
        <v>1961</v>
      </c>
      <c r="B57" s="571">
        <f>avgpoinc!M50</f>
        <v>93298.595129302223</v>
      </c>
      <c r="C57" s="572">
        <f>avgpoinc!N50</f>
        <v>110988.97691641831</v>
      </c>
      <c r="D57" s="524"/>
      <c r="E57" s="524"/>
      <c r="F57" s="524"/>
      <c r="G57" s="572">
        <f>avgpoinc!R50</f>
        <v>163904.12824987204</v>
      </c>
      <c r="H57" s="530">
        <f>B57*0.1/'TC5'!B57</f>
        <v>0.30754638957248825</v>
      </c>
      <c r="I57" s="541">
        <f>C57*0.1/'TC5'!B57</f>
        <v>0.36586037641490887</v>
      </c>
      <c r="J57" s="575"/>
      <c r="K57" s="541"/>
      <c r="L57" s="575"/>
      <c r="M57" s="561">
        <f>G57*0.1/'TC5'!F57</f>
        <v>0.33631507747966682</v>
      </c>
    </row>
    <row r="58" spans="1:13" x14ac:dyDescent="0.2">
      <c r="A58" s="67">
        <v>1962</v>
      </c>
      <c r="B58" s="563">
        <f>avgpoinc!M51</f>
        <v>101646.53532446281</v>
      </c>
      <c r="C58" s="523">
        <f>avgpoinc!N51</f>
        <v>119380.74583698182</v>
      </c>
      <c r="D58" s="522">
        <f>avgpoinc!O51</f>
        <v>96950.957284449876</v>
      </c>
      <c r="E58" s="522">
        <f>avgpoinc!P51</f>
        <v>144590.61473534751</v>
      </c>
      <c r="F58" s="522">
        <f>avgpoinc!Q51</f>
        <v>79129.696529494802</v>
      </c>
      <c r="G58" s="523">
        <f>avgpoinc!R51</f>
        <v>170845.19081035393</v>
      </c>
      <c r="H58" s="532">
        <f>B58*0.1/'TC5'!B58</f>
        <v>0.31780534982681274</v>
      </c>
      <c r="I58" s="543">
        <f>C58*0.1/'TC5'!B58</f>
        <v>0.37325266003608698</v>
      </c>
      <c r="J58" s="543">
        <f>D58*0.1/'TC5'!C58</f>
        <v>0.29550790786743164</v>
      </c>
      <c r="K58" s="543">
        <f>E58*0.1/'TC5'!D58</f>
        <v>0.31649801135063166</v>
      </c>
      <c r="L58" s="543">
        <f>F58*0.1/'TC5'!E58</f>
        <v>0.41514125466346746</v>
      </c>
      <c r="M58" s="550">
        <f>G58*0.1/'TC5'!F58</f>
        <v>0.34600108861923218</v>
      </c>
    </row>
    <row r="59" spans="1:13" x14ac:dyDescent="0.2">
      <c r="A59" s="67">
        <v>1963</v>
      </c>
      <c r="B59" s="564">
        <f>avgpoinc!M52</f>
        <v>106598.3019406064</v>
      </c>
      <c r="C59" s="525">
        <f>avgpoinc!N52</f>
        <v>124698.20643562647</v>
      </c>
      <c r="D59" s="524">
        <f>avgpoinc!O52</f>
        <v>100783.47617296033</v>
      </c>
      <c r="E59" s="524">
        <f>avgpoinc!P52</f>
        <v>151319.2356012291</v>
      </c>
      <c r="F59" s="524">
        <f>avgpoinc!Q52</f>
        <v>84244.380367852893</v>
      </c>
      <c r="G59" s="525">
        <f>avgpoinc!R52</f>
        <v>178198.29899157971</v>
      </c>
      <c r="H59" s="533">
        <f>B59*0.1/'TC5'!B59</f>
        <v>0.32243207097053522</v>
      </c>
      <c r="I59" s="544">
        <f>C59*0.1/'TC5'!B59</f>
        <v>0.37717956304550171</v>
      </c>
      <c r="J59" s="551">
        <f>D59*0.1/'TC5'!C59</f>
        <v>0.29643892695135249</v>
      </c>
      <c r="K59" s="544">
        <f>E59*0.1/'TC5'!D59</f>
        <v>0.3190225873406306</v>
      </c>
      <c r="L59" s="551">
        <f>F59*0.1/'TC5'!E59</f>
        <v>0.42696359767361625</v>
      </c>
      <c r="M59" s="552">
        <f>G59*0.1/'TC5'!F59</f>
        <v>0.34922079741954803</v>
      </c>
    </row>
    <row r="60" spans="1:13" x14ac:dyDescent="0.2">
      <c r="A60" s="67">
        <v>1964</v>
      </c>
      <c r="B60" s="564">
        <f>avgpoinc!M53</f>
        <v>112568.02526273971</v>
      </c>
      <c r="C60" s="525">
        <f>avgpoinc!N53</f>
        <v>131170.30739744203</v>
      </c>
      <c r="D60" s="524">
        <f>avgpoinc!O53</f>
        <v>104615.99506147078</v>
      </c>
      <c r="E60" s="524">
        <f>avgpoinc!P53</f>
        <v>158047.85646711069</v>
      </c>
      <c r="F60" s="524">
        <f>avgpoinc!Q53</f>
        <v>89359.064206210984</v>
      </c>
      <c r="G60" s="525">
        <f>avgpoinc!R53</f>
        <v>187901.1070974746</v>
      </c>
      <c r="H60" s="533">
        <f>B60*0.1/'TC5'!B60</f>
        <v>0.32705879211425776</v>
      </c>
      <c r="I60" s="544">
        <f>C60*0.1/'TC5'!B60</f>
        <v>0.38110646605491633</v>
      </c>
      <c r="J60" s="551">
        <f>D60*0.1/'TC5'!C60</f>
        <v>0.29730698466300964</v>
      </c>
      <c r="K60" s="544">
        <f>E60*0.1/'TC5'!D60</f>
        <v>0.32136774063110357</v>
      </c>
      <c r="L60" s="551">
        <f>F60*0.1/'TC5'!E60</f>
        <v>0.43800926208496094</v>
      </c>
      <c r="M60" s="552">
        <f>G60*0.1/'TC5'!F60</f>
        <v>0.35244050621986389</v>
      </c>
    </row>
    <row r="61" spans="1:13" x14ac:dyDescent="0.2">
      <c r="A61" s="67">
        <v>1965</v>
      </c>
      <c r="B61" s="564">
        <f>avgpoinc!M54</f>
        <v>117172.43156526532</v>
      </c>
      <c r="C61" s="525">
        <f>avgpoinc!N54</f>
        <v>136546.54151053377</v>
      </c>
      <c r="D61" s="524">
        <f>avgpoinc!O54</f>
        <v>108817.8053615034</v>
      </c>
      <c r="E61" s="524">
        <f>avgpoinc!P54</f>
        <v>164235.42700219995</v>
      </c>
      <c r="F61" s="524">
        <f>avgpoinc!Q54</f>
        <v>92575.499494919815</v>
      </c>
      <c r="G61" s="525">
        <f>avgpoinc!R54</f>
        <v>195477.71079507747</v>
      </c>
      <c r="H61" s="533">
        <f>B61*0.1/'TC5'!B61</f>
        <v>0.32370766997337347</v>
      </c>
      <c r="I61" s="544">
        <f>C61*0.1/'TC5'!B61</f>
        <v>0.37723176181316387</v>
      </c>
      <c r="J61" s="551">
        <f>D61*0.1/'TC5'!C61</f>
        <v>0.29471683286069356</v>
      </c>
      <c r="K61" s="544">
        <f>E61*0.1/'TC5'!D61</f>
        <v>0.3180550151144953</v>
      </c>
      <c r="L61" s="551">
        <f>F61*0.1/'TC5'!E61</f>
        <v>0.43171051657137316</v>
      </c>
      <c r="M61" s="552">
        <f>G61*0.1/'TC5'!F61</f>
        <v>0.34966696798801417</v>
      </c>
    </row>
    <row r="62" spans="1:13" x14ac:dyDescent="0.2">
      <c r="A62" s="67">
        <v>1966</v>
      </c>
      <c r="B62" s="564">
        <f>avgpoinc!M55</f>
        <v>121353.29705129319</v>
      </c>
      <c r="C62" s="525">
        <f>avgpoinc!N55</f>
        <v>141430.26019044055</v>
      </c>
      <c r="D62" s="524">
        <f>avgpoinc!O55</f>
        <v>113019.61566153602</v>
      </c>
      <c r="E62" s="524">
        <f>avgpoinc!P55</f>
        <v>170422.99753728922</v>
      </c>
      <c r="F62" s="524">
        <f>avgpoinc!Q55</f>
        <v>95791.934783628632</v>
      </c>
      <c r="G62" s="525">
        <f>avgpoinc!R55</f>
        <v>202499.43302005617</v>
      </c>
      <c r="H62" s="533">
        <f>B62*0.1/'TC5'!B62</f>
        <v>0.32035654783248896</v>
      </c>
      <c r="I62" s="544">
        <f>C62*0.1/'TC5'!B62</f>
        <v>0.37335705757141113</v>
      </c>
      <c r="J62" s="551">
        <f>D62*0.1/'TC5'!C62</f>
        <v>0.29235917329788208</v>
      </c>
      <c r="K62" s="544">
        <f>E62*0.1/'TC5'!D62</f>
        <v>0.31504330039024347</v>
      </c>
      <c r="L62" s="551">
        <f>F62*0.1/'TC5'!E62</f>
        <v>0.42599591612815851</v>
      </c>
      <c r="M62" s="552">
        <f>G62*0.1/'TC5'!F62</f>
        <v>0.34689342975616455</v>
      </c>
    </row>
    <row r="63" spans="1:13" x14ac:dyDescent="0.2">
      <c r="A63" s="67">
        <v>1967</v>
      </c>
      <c r="B63" s="564">
        <f>avgpoinc!M56</f>
        <v>118875.48351286438</v>
      </c>
      <c r="C63" s="525">
        <f>avgpoinc!N56</f>
        <v>139044.04690271235</v>
      </c>
      <c r="D63" s="524">
        <f>avgpoinc!O56</f>
        <v>112543.48635811466</v>
      </c>
      <c r="E63" s="524">
        <f>avgpoinc!P56</f>
        <v>167494.42469504097</v>
      </c>
      <c r="F63" s="524">
        <f>avgpoinc!Q56</f>
        <v>94639.425902972958</v>
      </c>
      <c r="G63" s="525">
        <f>avgpoinc!R56</f>
        <v>201751.60232594164</v>
      </c>
      <c r="H63" s="534">
        <f>B63*0.1/'TC5'!B63</f>
        <v>0.30950188636779785</v>
      </c>
      <c r="I63" s="545">
        <f>C63*0.1/'TC5'!B63</f>
        <v>0.36201236397027964</v>
      </c>
      <c r="J63" s="551">
        <f>D63*0.1/'TC5'!C63</f>
        <v>0.28732199221849442</v>
      </c>
      <c r="K63" s="544">
        <f>E63*0.1/'TC5'!D63</f>
        <v>0.31081046909093851</v>
      </c>
      <c r="L63" s="551">
        <f>F63*0.1/'TC5'!E63</f>
        <v>0.40032108128070831</v>
      </c>
      <c r="M63" s="552">
        <f>G63*0.1/'TC5'!F63</f>
        <v>0.33507259935140615</v>
      </c>
    </row>
    <row r="64" spans="1:13" x14ac:dyDescent="0.2">
      <c r="A64" s="67">
        <v>1968</v>
      </c>
      <c r="B64" s="564">
        <f>avgpoinc!M57</f>
        <v>119783.25454329196</v>
      </c>
      <c r="C64" s="525">
        <f>avgpoinc!N57</f>
        <v>140816.01604402822</v>
      </c>
      <c r="D64" s="524">
        <f>avgpoinc!O57</f>
        <v>113752.4142299244</v>
      </c>
      <c r="E64" s="524">
        <f>avgpoinc!P57</f>
        <v>169299.77751527508</v>
      </c>
      <c r="F64" s="524">
        <f>avgpoinc!Q57</f>
        <v>95373.265550506549</v>
      </c>
      <c r="G64" s="525">
        <f>avgpoinc!R57</f>
        <v>202595.27101779668</v>
      </c>
      <c r="H64" s="534">
        <f>B64*0.1/'TC5'!B64</f>
        <v>0.30300930887460714</v>
      </c>
      <c r="I64" s="545">
        <f>C64*0.1/'TC5'!B64</f>
        <v>0.35621476359665399</v>
      </c>
      <c r="J64" s="551">
        <f>D64*0.1/'TC5'!C64</f>
        <v>0.28381997533142567</v>
      </c>
      <c r="K64" s="544">
        <f>E64*0.1/'TC5'!D64</f>
        <v>0.30760779045522213</v>
      </c>
      <c r="L64" s="551">
        <f>F64*0.1/'TC5'!E64</f>
        <v>0.38865153864026059</v>
      </c>
      <c r="M64" s="552">
        <f>G64*0.1/'TC5'!F64</f>
        <v>0.32913876138627524</v>
      </c>
    </row>
    <row r="65" spans="1:13" x14ac:dyDescent="0.2">
      <c r="A65" s="72">
        <v>1969</v>
      </c>
      <c r="B65" s="565">
        <f>avgpoinc!M58</f>
        <v>117936.44255338999</v>
      </c>
      <c r="C65" s="527">
        <f>avgpoinc!N58</f>
        <v>139925.8803178168</v>
      </c>
      <c r="D65" s="526">
        <f>avgpoinc!O58</f>
        <v>113231.41521474934</v>
      </c>
      <c r="E65" s="526">
        <f>avgpoinc!P58</f>
        <v>170339.94225915096</v>
      </c>
      <c r="F65" s="526">
        <f>avgpoinc!Q58</f>
        <v>92086.614829136059</v>
      </c>
      <c r="G65" s="527">
        <f>avgpoinc!R58</f>
        <v>200890.06634732641</v>
      </c>
      <c r="H65" s="535">
        <f>B65*0.1/'TC5'!B65</f>
        <v>0.29442739672958856</v>
      </c>
      <c r="I65" s="546">
        <f>C65*0.1/'TC5'!B65</f>
        <v>0.34932385431602597</v>
      </c>
      <c r="J65" s="553">
        <f>D65*0.1/'TC5'!C65</f>
        <v>0.27793297963216895</v>
      </c>
      <c r="K65" s="547">
        <f>E65*0.1/'TC5'!D65</f>
        <v>0.30337852006778115</v>
      </c>
      <c r="L65" s="553">
        <f>F65*0.1/'TC5'!E65</f>
        <v>0.37360956240445375</v>
      </c>
      <c r="M65" s="554">
        <f>G65*0.1/'TC5'!F65</f>
        <v>0.32076195022091264</v>
      </c>
    </row>
    <row r="66" spans="1:13" x14ac:dyDescent="0.2">
      <c r="A66" s="67">
        <v>1970</v>
      </c>
      <c r="B66" s="564">
        <f>avgpoinc!M59</f>
        <v>113880.77591926645</v>
      </c>
      <c r="C66" s="525">
        <f>avgpoinc!N59</f>
        <v>135315.17893848527</v>
      </c>
      <c r="D66" s="524">
        <f>avgpoinc!O59</f>
        <v>109218.04144661802</v>
      </c>
      <c r="E66" s="524">
        <f>avgpoinc!P59</f>
        <v>165078.94082087965</v>
      </c>
      <c r="F66" s="524">
        <f>avgpoinc!Q59</f>
        <v>88111.914326867249</v>
      </c>
      <c r="G66" s="525">
        <f>avgpoinc!R59</f>
        <v>193234.56790599643</v>
      </c>
      <c r="H66" s="534">
        <f>B66*0.1/'TC5'!B66</f>
        <v>0.29140263842418784</v>
      </c>
      <c r="I66" s="545">
        <f>C66*0.1/'TC5'!B66</f>
        <v>0.34624983754474664</v>
      </c>
      <c r="J66" s="551">
        <f>D66*0.1/'TC5'!C66</f>
        <v>0.27584696759004151</v>
      </c>
      <c r="K66" s="544">
        <f>E66*0.1/'TC5'!D66</f>
        <v>0.30301292182411999</v>
      </c>
      <c r="L66" s="551">
        <f>F66*0.1/'TC5'!E66</f>
        <v>0.36510696006007498</v>
      </c>
      <c r="M66" s="552">
        <f>G66*0.1/'TC5'!F66</f>
        <v>0.31853577529545873</v>
      </c>
    </row>
    <row r="67" spans="1:13" x14ac:dyDescent="0.2">
      <c r="A67" s="67">
        <v>1971</v>
      </c>
      <c r="B67" s="564">
        <f>avgpoinc!M60</f>
        <v>115146.34419580072</v>
      </c>
      <c r="C67" s="525">
        <f>avgpoinc!N60</f>
        <v>136293.71129559615</v>
      </c>
      <c r="D67" s="524">
        <f>avgpoinc!O60</f>
        <v>110890.0023966314</v>
      </c>
      <c r="E67" s="524">
        <f>avgpoinc!P60</f>
        <v>166339.89471410646</v>
      </c>
      <c r="F67" s="524">
        <f>avgpoinc!Q60</f>
        <v>88946.920966477803</v>
      </c>
      <c r="G67" s="525">
        <f>avgpoinc!R60</f>
        <v>195644.86241505234</v>
      </c>
      <c r="H67" s="534">
        <f>B67*0.1/'TC5'!B67</f>
        <v>0.29315888148266817</v>
      </c>
      <c r="I67" s="545">
        <f>C67*0.1/'TC5'!B67</f>
        <v>0.3469993965991307</v>
      </c>
      <c r="J67" s="551">
        <f>D67*0.1/'TC5'!C67</f>
        <v>0.27748081323807133</v>
      </c>
      <c r="K67" s="544">
        <f>E67*0.1/'TC5'!D67</f>
        <v>0.3055337405239697</v>
      </c>
      <c r="L67" s="551">
        <f>F67*0.1/'TC5'!E67</f>
        <v>0.36201125133084139</v>
      </c>
      <c r="M67" s="552">
        <f>G67*0.1/'TC5'!F67</f>
        <v>0.32110299178748386</v>
      </c>
    </row>
    <row r="68" spans="1:13" x14ac:dyDescent="0.2">
      <c r="A68" s="67">
        <v>1972</v>
      </c>
      <c r="B68" s="564">
        <f>avgpoinc!M61</f>
        <v>120597.98520922667</v>
      </c>
      <c r="C68" s="525">
        <f>avgpoinc!N61</f>
        <v>141717.99511233211</v>
      </c>
      <c r="D68" s="524">
        <f>avgpoinc!O61</f>
        <v>115199.86642978073</v>
      </c>
      <c r="E68" s="524">
        <f>avgpoinc!P61</f>
        <v>172830.78139290743</v>
      </c>
      <c r="F68" s="524">
        <f>avgpoinc!Q61</f>
        <v>93892.444812603571</v>
      </c>
      <c r="G68" s="525">
        <f>avgpoinc!R61</f>
        <v>201708.44029890426</v>
      </c>
      <c r="H68" s="534">
        <f>B68*0.1/'TC5'!B68</f>
        <v>0.29621930237044586</v>
      </c>
      <c r="I68" s="545">
        <f>C68*0.1/'TC5'!B68</f>
        <v>0.34809541446884396</v>
      </c>
      <c r="J68" s="551">
        <f>D68*0.1/'TC5'!C68</f>
        <v>0.28080453782604314</v>
      </c>
      <c r="K68" s="544">
        <f>E68*0.1/'TC5'!D68</f>
        <v>0.30812480390159186</v>
      </c>
      <c r="L68" s="551">
        <f>F68*0.1/'TC5'!E68</f>
        <v>0.36159749266516877</v>
      </c>
      <c r="M68" s="552">
        <f>G68*0.1/'TC5'!F68</f>
        <v>0.32490819322265446</v>
      </c>
    </row>
    <row r="69" spans="1:13" x14ac:dyDescent="0.2">
      <c r="A69" s="67">
        <v>1973</v>
      </c>
      <c r="B69" s="564">
        <f>avgpoinc!M62</f>
        <v>125893.50081006077</v>
      </c>
      <c r="C69" s="525">
        <f>avgpoinc!N62</f>
        <v>147527.27585700678</v>
      </c>
      <c r="D69" s="524">
        <f>avgpoinc!O62</f>
        <v>120824.6746625418</v>
      </c>
      <c r="E69" s="524">
        <f>avgpoinc!P62</f>
        <v>181771.98241141278</v>
      </c>
      <c r="F69" s="524">
        <f>avgpoinc!Q62</f>
        <v>96543.213507408145</v>
      </c>
      <c r="G69" s="525">
        <f>avgpoinc!R62</f>
        <v>210619.2826374156</v>
      </c>
      <c r="H69" s="534">
        <f>B69*0.1/'TC5'!B69</f>
        <v>0.29680256872234168</v>
      </c>
      <c r="I69" s="545">
        <f>C69*0.1/'TC5'!B69</f>
        <v>0.34780567820598662</v>
      </c>
      <c r="J69" s="551">
        <f>D69*0.1/'TC5'!C69</f>
        <v>0.28245160557162308</v>
      </c>
      <c r="K69" s="544">
        <f>E69*0.1/'TC5'!D69</f>
        <v>0.31046169087312592</v>
      </c>
      <c r="L69" s="551">
        <f>F69*0.1/'TC5'!E69</f>
        <v>0.35638915359231754</v>
      </c>
      <c r="M69" s="552">
        <f>G69*0.1/'TC5'!F69</f>
        <v>0.32563239988485293</v>
      </c>
    </row>
    <row r="70" spans="1:13" x14ac:dyDescent="0.2">
      <c r="A70" s="67">
        <v>1974</v>
      </c>
      <c r="B70" s="564">
        <f>avgpoinc!M63</f>
        <v>120325.04279277612</v>
      </c>
      <c r="C70" s="525">
        <f>avgpoinc!N63</f>
        <v>140812.52039683168</v>
      </c>
      <c r="D70" s="524">
        <f>avgpoinc!O63</f>
        <v>116068.59253570875</v>
      </c>
      <c r="E70" s="524">
        <f>avgpoinc!P63</f>
        <v>174274.23694833755</v>
      </c>
      <c r="F70" s="524">
        <f>avgpoinc!Q63</f>
        <v>92195.960517713131</v>
      </c>
      <c r="G70" s="525">
        <f>avgpoinc!R63</f>
        <v>201329.04972742006</v>
      </c>
      <c r="H70" s="534">
        <f>B70*0.1/'TC5'!B70</f>
        <v>0.29199460603013</v>
      </c>
      <c r="I70" s="545">
        <f>C70*0.1/'TC5'!B70</f>
        <v>0.34171187861693408</v>
      </c>
      <c r="J70" s="551">
        <f>D70*0.1/'TC5'!C70</f>
        <v>0.27926045799586063</v>
      </c>
      <c r="K70" s="544">
        <f>E70*0.1/'TC5'!D70</f>
        <v>0.3088216535375069</v>
      </c>
      <c r="L70" s="551">
        <f>F70*0.1/'TC5'!E70</f>
        <v>0.34445716157370043</v>
      </c>
      <c r="M70" s="552">
        <f>G70*0.1/'TC5'!F70</f>
        <v>0.32135410769978989</v>
      </c>
    </row>
    <row r="71" spans="1:13" x14ac:dyDescent="0.2">
      <c r="A71" s="67">
        <v>1975</v>
      </c>
      <c r="B71" s="564">
        <f>avgpoinc!M64</f>
        <v>116467.84779703683</v>
      </c>
      <c r="C71" s="525">
        <f>avgpoinc!N64</f>
        <v>135084.62723859862</v>
      </c>
      <c r="D71" s="524">
        <f>avgpoinc!O64</f>
        <v>111129.63677622683</v>
      </c>
      <c r="E71" s="524">
        <f>avgpoinc!P64</f>
        <v>164524.06318376341</v>
      </c>
      <c r="F71" s="524">
        <f>avgpoinc!Q64</f>
        <v>91983.87573818778</v>
      </c>
      <c r="G71" s="525">
        <f>avgpoinc!R64</f>
        <v>193788.12396208412</v>
      </c>
      <c r="H71" s="534">
        <f>B71*0.1/'TC5'!B71</f>
        <v>0.29202094042602766</v>
      </c>
      <c r="I71" s="545">
        <f>C71*0.1/'TC5'!B71</f>
        <v>0.33869896825137852</v>
      </c>
      <c r="J71" s="551">
        <f>D71*0.1/'TC5'!C71</f>
        <v>0.28058188444458665</v>
      </c>
      <c r="K71" s="544">
        <f>E71*0.1/'TC5'!D71</f>
        <v>0.30946973095649355</v>
      </c>
      <c r="L71" s="551">
        <f>F71*0.1/'TC5'!E71</f>
        <v>0.33923816237552268</v>
      </c>
      <c r="M71" s="552">
        <f>G71*0.1/'TC5'!F71</f>
        <v>0.32136359479079596</v>
      </c>
    </row>
    <row r="72" spans="1:13" x14ac:dyDescent="0.2">
      <c r="A72" s="67">
        <v>1976</v>
      </c>
      <c r="B72" s="564">
        <f>avgpoinc!M65</f>
        <v>120504.10064218999</v>
      </c>
      <c r="C72" s="525">
        <f>avgpoinc!N65</f>
        <v>138912.57728800364</v>
      </c>
      <c r="D72" s="524">
        <f>avgpoinc!O65</f>
        <v>114988.38523856865</v>
      </c>
      <c r="E72" s="524">
        <f>avgpoinc!P65</f>
        <v>169455.32622125428</v>
      </c>
      <c r="F72" s="524">
        <f>avgpoinc!Q65</f>
        <v>95348.361366618468</v>
      </c>
      <c r="G72" s="525">
        <f>avgpoinc!R65</f>
        <v>199906.77713684124</v>
      </c>
      <c r="H72" s="534">
        <f>B72*0.1/'TC5'!B72</f>
        <v>0.29148172429279384</v>
      </c>
      <c r="I72" s="545">
        <f>C72*0.1/'TC5'!B72</f>
        <v>0.33600912614659251</v>
      </c>
      <c r="J72" s="551">
        <f>D72*0.1/'TC5'!C72</f>
        <v>0.28020445080122164</v>
      </c>
      <c r="K72" s="544">
        <f>E72*0.1/'TC5'!D72</f>
        <v>0.30880220266757874</v>
      </c>
      <c r="L72" s="551">
        <f>F72*0.1/'TC5'!E72</f>
        <v>0.33516766765143302</v>
      </c>
      <c r="M72" s="552">
        <f>G72*0.1/'TC5'!F72</f>
        <v>0.32127717054399341</v>
      </c>
    </row>
    <row r="73" spans="1:13" x14ac:dyDescent="0.2">
      <c r="A73" s="67">
        <v>1977</v>
      </c>
      <c r="B73" s="564">
        <f>avgpoinc!M66</f>
        <v>125221.4197111573</v>
      </c>
      <c r="C73" s="525">
        <f>avgpoinc!N66</f>
        <v>143367.3749213049</v>
      </c>
      <c r="D73" s="524">
        <f>avgpoinc!O66</f>
        <v>118344.66835434904</v>
      </c>
      <c r="E73" s="524">
        <f>avgpoinc!P66</f>
        <v>174560.01169580838</v>
      </c>
      <c r="F73" s="524">
        <f>avgpoinc!Q66</f>
        <v>99627.265688070256</v>
      </c>
      <c r="G73" s="525">
        <f>avgpoinc!R66</f>
        <v>205805.34298051774</v>
      </c>
      <c r="H73" s="534">
        <f>B73*0.1/'TC5'!B73</f>
        <v>0.29376656336356177</v>
      </c>
      <c r="I73" s="545">
        <f>C73*0.1/'TC5'!B73</f>
        <v>0.33633655588824496</v>
      </c>
      <c r="J73" s="551">
        <f>D73*0.1/'TC5'!C73</f>
        <v>0.28195729248603385</v>
      </c>
      <c r="K73" s="544">
        <f>E73*0.1/'TC5'!D73</f>
        <v>0.31041843824728943</v>
      </c>
      <c r="L73" s="551">
        <f>F73*0.1/'TC5'!E73</f>
        <v>0.33571517998582578</v>
      </c>
      <c r="M73" s="552">
        <f>G73*0.1/'TC5'!F73</f>
        <v>0.3244289008689733</v>
      </c>
    </row>
    <row r="74" spans="1:13" x14ac:dyDescent="0.2">
      <c r="A74" s="67">
        <v>1978</v>
      </c>
      <c r="B74" s="564">
        <f>avgpoinc!M67</f>
        <v>130628.21031065712</v>
      </c>
      <c r="C74" s="525">
        <f>avgpoinc!N67</f>
        <v>148811.06447465287</v>
      </c>
      <c r="D74" s="524">
        <f>avgpoinc!O67</f>
        <v>124050.62806106669</v>
      </c>
      <c r="E74" s="524">
        <f>avgpoinc!P67</f>
        <v>181183.20540931632</v>
      </c>
      <c r="F74" s="524">
        <f>avgpoinc!Q67</f>
        <v>103770.61863412628</v>
      </c>
      <c r="G74" s="525">
        <f>avgpoinc!R67</f>
        <v>213623.19263456075</v>
      </c>
      <c r="H74" s="534">
        <f>B74*0.1/'TC5'!B74</f>
        <v>0.2959339110125328</v>
      </c>
      <c r="I74" s="545">
        <f>C74*0.1/'TC5'!B74</f>
        <v>0.33712656865765395</v>
      </c>
      <c r="J74" s="551">
        <f>D74*0.1/'TC5'!C74</f>
        <v>0.28429952858110324</v>
      </c>
      <c r="K74" s="544">
        <f>E74*0.1/'TC5'!D74</f>
        <v>0.31270270330991501</v>
      </c>
      <c r="L74" s="551">
        <f>F74*0.1/'TC5'!E74</f>
        <v>0.3348903445765537</v>
      </c>
      <c r="M74" s="552">
        <f>G74*0.1/'TC5'!F74</f>
        <v>0.32724560419501886</v>
      </c>
    </row>
    <row r="75" spans="1:13" x14ac:dyDescent="0.2">
      <c r="A75" s="72">
        <v>1979</v>
      </c>
      <c r="B75" s="565">
        <f>avgpoinc!M68</f>
        <v>132292.95354318555</v>
      </c>
      <c r="C75" s="527">
        <f>avgpoinc!N68</f>
        <v>150035.38942866665</v>
      </c>
      <c r="D75" s="526">
        <f>avgpoinc!O68</f>
        <v>125028.7708249899</v>
      </c>
      <c r="E75" s="526">
        <f>avgpoinc!P68</f>
        <v>183168.51066679429</v>
      </c>
      <c r="F75" s="526">
        <f>avgpoinc!Q68</f>
        <v>104927.27238686361</v>
      </c>
      <c r="G75" s="527">
        <f>avgpoinc!R68</f>
        <v>215582.55310297027</v>
      </c>
      <c r="H75" s="536">
        <f>B75*0.1/'TC5'!B75</f>
        <v>0.29858532547950734</v>
      </c>
      <c r="I75" s="547">
        <f>C75*0.1/'TC5'!B75</f>
        <v>0.33863002061843867</v>
      </c>
      <c r="J75" s="553">
        <f>D75*0.1/'TC5'!C75</f>
        <v>0.28619122505187994</v>
      </c>
      <c r="K75" s="547">
        <f>E75*0.1/'TC5'!D75</f>
        <v>0.31590920686721796</v>
      </c>
      <c r="L75" s="553">
        <f>F75*0.1/'TC5'!E75</f>
        <v>0.33435359597206116</v>
      </c>
      <c r="M75" s="554">
        <f>G75*0.1/'TC5'!F75</f>
        <v>0.33043956756591791</v>
      </c>
    </row>
    <row r="76" spans="1:13" x14ac:dyDescent="0.2">
      <c r="A76" s="67">
        <v>1980</v>
      </c>
      <c r="B76" s="564">
        <f>avgpoinc!M69</f>
        <v>125832.0275168415</v>
      </c>
      <c r="C76" s="525">
        <f>avgpoinc!N69</f>
        <v>142450.98545540372</v>
      </c>
      <c r="D76" s="524">
        <f>avgpoinc!O69</f>
        <v>118664.22319048365</v>
      </c>
      <c r="E76" s="524">
        <f>avgpoinc!P69</f>
        <v>172737.61235187843</v>
      </c>
      <c r="F76" s="524">
        <f>avgpoinc!Q69</f>
        <v>101902.7724219575</v>
      </c>
      <c r="G76" s="525">
        <f>avgpoinc!R69</f>
        <v>205088.29804628561</v>
      </c>
      <c r="H76" s="533">
        <f>B76*0.1/'TC5'!B76</f>
        <v>0.29252487421035767</v>
      </c>
      <c r="I76" s="544">
        <f>C76*0.1/'TC5'!B76</f>
        <v>0.33115938305854797</v>
      </c>
      <c r="J76" s="551">
        <f>D76*0.1/'TC5'!C76</f>
        <v>0.28151991963386536</v>
      </c>
      <c r="K76" s="544">
        <f>E76*0.1/'TC5'!D76</f>
        <v>0.31097188591957098</v>
      </c>
      <c r="L76" s="551">
        <f>F76*0.1/'TC5'!E76</f>
        <v>0.3261763751506806</v>
      </c>
      <c r="M76" s="552">
        <f>G76*0.1/'TC5'!F76</f>
        <v>0.32556769251823425</v>
      </c>
    </row>
    <row r="77" spans="1:13" x14ac:dyDescent="0.2">
      <c r="A77" s="67">
        <v>1981</v>
      </c>
      <c r="B77" s="564">
        <f>avgpoinc!M70</f>
        <v>131398.74169498979</v>
      </c>
      <c r="C77" s="525">
        <f>avgpoinc!N70</f>
        <v>146719.45717221935</v>
      </c>
      <c r="D77" s="524">
        <f>avgpoinc!O70</f>
        <v>122578.70022864347</v>
      </c>
      <c r="E77" s="524">
        <f>avgpoinc!P70</f>
        <v>176063.49940297182</v>
      </c>
      <c r="F77" s="524">
        <f>avgpoinc!Q70</f>
        <v>108662.26462335138</v>
      </c>
      <c r="G77" s="525">
        <f>avgpoinc!R70</f>
        <v>212188.27924118118</v>
      </c>
      <c r="H77" s="533">
        <f>B77*0.1/'TC5'!B77</f>
        <v>0.30313619971275335</v>
      </c>
      <c r="I77" s="544">
        <f>C77*0.1/'TC5'!B77</f>
        <v>0.33848100900650024</v>
      </c>
      <c r="J77" s="551">
        <f>D77*0.1/'TC5'!C77</f>
        <v>0.29235908389091497</v>
      </c>
      <c r="K77" s="544">
        <f>E77*0.1/'TC5'!D77</f>
        <v>0.31877714395523071</v>
      </c>
      <c r="L77" s="551">
        <f>F77*0.1/'TC5'!E77</f>
        <v>0.33739623427391052</v>
      </c>
      <c r="M77" s="552">
        <f>G77*0.1/'TC5'!F77</f>
        <v>0.33564591407775879</v>
      </c>
    </row>
    <row r="78" spans="1:13" x14ac:dyDescent="0.2">
      <c r="A78" s="67">
        <v>1982</v>
      </c>
      <c r="B78" s="564">
        <f>avgpoinc!M71</f>
        <v>129244.42699744963</v>
      </c>
      <c r="C78" s="525">
        <f>avgpoinc!N71</f>
        <v>144197.75943997662</v>
      </c>
      <c r="D78" s="524">
        <f>avgpoinc!O71</f>
        <v>119908.60639394382</v>
      </c>
      <c r="E78" s="524">
        <f>avgpoinc!P71</f>
        <v>172839.90066516298</v>
      </c>
      <c r="F78" s="524">
        <f>avgpoinc!Q71</f>
        <v>107930.96549475784</v>
      </c>
      <c r="G78" s="525">
        <f>avgpoinc!R71</f>
        <v>208293.05903613626</v>
      </c>
      <c r="H78" s="533">
        <f>B78*0.1/'TC5'!B78</f>
        <v>0.30829995870590204</v>
      </c>
      <c r="I78" s="544">
        <f>C78*0.1/'TC5'!B78</f>
        <v>0.3439696729183197</v>
      </c>
      <c r="J78" s="551">
        <f>D78*0.1/'TC5'!C78</f>
        <v>0.29848429560661316</v>
      </c>
      <c r="K78" s="544">
        <f>E78*0.1/'TC5'!D78</f>
        <v>0.3253644704818725</v>
      </c>
      <c r="L78" s="551">
        <f>F78*0.1/'TC5'!E78</f>
        <v>0.3405584990978241</v>
      </c>
      <c r="M78" s="552">
        <f>G78*0.1/'TC5'!F78</f>
        <v>0.34146603941917419</v>
      </c>
    </row>
    <row r="79" spans="1:13" x14ac:dyDescent="0.2">
      <c r="A79" s="67">
        <v>1983</v>
      </c>
      <c r="B79" s="564">
        <f>avgpoinc!M72</f>
        <v>134973.14959470616</v>
      </c>
      <c r="C79" s="525">
        <f>avgpoinc!N72</f>
        <v>149299.467404511</v>
      </c>
      <c r="D79" s="524">
        <f>avgpoinc!O72</f>
        <v>124386.85588016968</v>
      </c>
      <c r="E79" s="524">
        <f>avgpoinc!P72</f>
        <v>178381.73748795295</v>
      </c>
      <c r="F79" s="524">
        <f>avgpoinc!Q72</f>
        <v>114293.53107579517</v>
      </c>
      <c r="G79" s="525">
        <f>avgpoinc!R72</f>
        <v>216355.15143864599</v>
      </c>
      <c r="H79" s="533">
        <f>B79*0.1/'TC5'!B79</f>
        <v>0.316994309425354</v>
      </c>
      <c r="I79" s="544">
        <f>C79*0.1/'TC5'!B79</f>
        <v>0.35064071416854864</v>
      </c>
      <c r="J79" s="551">
        <f>D79*0.1/'TC5'!C79</f>
        <v>0.30725690722465515</v>
      </c>
      <c r="K79" s="544">
        <f>E79*0.1/'TC5'!D79</f>
        <v>0.33548030257225037</v>
      </c>
      <c r="L79" s="551">
        <f>F79*0.1/'TC5'!E79</f>
        <v>0.34734475612640386</v>
      </c>
      <c r="M79" s="552">
        <f>G79*0.1/'TC5'!F79</f>
        <v>0.35087290406227101</v>
      </c>
    </row>
    <row r="80" spans="1:13" x14ac:dyDescent="0.2">
      <c r="A80" s="67">
        <v>1984</v>
      </c>
      <c r="B80" s="564">
        <f>avgpoinc!M73</f>
        <v>150904.02232994375</v>
      </c>
      <c r="C80" s="525">
        <f>avgpoinc!N73</f>
        <v>164900.88204213369</v>
      </c>
      <c r="D80" s="524">
        <f>avgpoinc!O73</f>
        <v>139682.41304641985</v>
      </c>
      <c r="E80" s="524">
        <f>avgpoinc!P73</f>
        <v>195682.07268892409</v>
      </c>
      <c r="F80" s="524">
        <f>avgpoinc!Q73</f>
        <v>128949.76274519894</v>
      </c>
      <c r="G80" s="525">
        <f>avgpoinc!R73</f>
        <v>240447.40270337879</v>
      </c>
      <c r="H80" s="533">
        <f>B80*0.1/'TC5'!B80</f>
        <v>0.33227041363716131</v>
      </c>
      <c r="I80" s="544">
        <f>C80*0.1/'TC5'!B80</f>
        <v>0.36308962106704723</v>
      </c>
      <c r="J80" s="551">
        <f>D80*0.1/'TC5'!C80</f>
        <v>0.32471573352813726</v>
      </c>
      <c r="K80" s="544">
        <f>E80*0.1/'TC5'!D80</f>
        <v>0.34577640891075129</v>
      </c>
      <c r="L80" s="551">
        <f>F80*0.1/'TC5'!E80</f>
        <v>0.36701634526252741</v>
      </c>
      <c r="M80" s="552">
        <f>G80*0.1/'TC5'!F80</f>
        <v>0.36582511663436884</v>
      </c>
    </row>
    <row r="81" spans="1:13" x14ac:dyDescent="0.2">
      <c r="A81" s="67">
        <v>1985</v>
      </c>
      <c r="B81" s="564">
        <f>avgpoinc!M74</f>
        <v>153780.53307440988</v>
      </c>
      <c r="C81" s="525">
        <f>avgpoinc!N74</f>
        <v>168006.55934960442</v>
      </c>
      <c r="D81" s="524">
        <f>avgpoinc!O74</f>
        <v>141777.57586030278</v>
      </c>
      <c r="E81" s="524">
        <f>avgpoinc!P74</f>
        <v>198602.89891498821</v>
      </c>
      <c r="F81" s="524">
        <f>avgpoinc!Q74</f>
        <v>132264.25052189405</v>
      </c>
      <c r="G81" s="525">
        <f>avgpoinc!R74</f>
        <v>244173.11285649776</v>
      </c>
      <c r="H81" s="533">
        <f>B81*0.1/'TC5'!B81</f>
        <v>0.33286443352699285</v>
      </c>
      <c r="I81" s="544">
        <f>C81*0.1/'TC5'!B81</f>
        <v>0.36365726590156561</v>
      </c>
      <c r="J81" s="551">
        <f>D81*0.1/'TC5'!C81</f>
        <v>0.32472521066665655</v>
      </c>
      <c r="K81" s="544">
        <f>E81*0.1/'TC5'!D81</f>
        <v>0.34552130103111262</v>
      </c>
      <c r="L81" s="551">
        <f>F81*0.1/'TC5'!E81</f>
        <v>0.36845728754997259</v>
      </c>
      <c r="M81" s="552">
        <f>G81*0.1/'TC5'!F81</f>
        <v>0.36681181192398066</v>
      </c>
    </row>
    <row r="82" spans="1:13" x14ac:dyDescent="0.2">
      <c r="A82" s="67">
        <v>1986</v>
      </c>
      <c r="B82" s="564">
        <f>avgpoinc!M75</f>
        <v>152400.15715522162</v>
      </c>
      <c r="C82" s="525">
        <f>avgpoinc!N75</f>
        <v>167532.32910962016</v>
      </c>
      <c r="D82" s="524">
        <f>avgpoinc!O75</f>
        <v>142391.08105228975</v>
      </c>
      <c r="E82" s="524">
        <f>avgpoinc!P75</f>
        <v>200730.52495028113</v>
      </c>
      <c r="F82" s="524">
        <f>avgpoinc!Q75</f>
        <v>129135.73470463986</v>
      </c>
      <c r="G82" s="525">
        <f>avgpoinc!R75</f>
        <v>241901.2336498303</v>
      </c>
      <c r="H82" s="533">
        <f>B82*0.1/'TC5'!B82</f>
        <v>0.32697942852973944</v>
      </c>
      <c r="I82" s="544">
        <f>C82*0.1/'TC5'!B82</f>
        <v>0.35944598913192743</v>
      </c>
      <c r="J82" s="551">
        <f>D82*0.1/'TC5'!C82</f>
        <v>0.32144972681999201</v>
      </c>
      <c r="K82" s="544">
        <f>E82*0.1/'TC5'!D82</f>
        <v>0.34468793869018555</v>
      </c>
      <c r="L82" s="551">
        <f>F82*0.1/'TC5'!E82</f>
        <v>0.35788753628730774</v>
      </c>
      <c r="M82" s="552">
        <f>G82*0.1/'TC5'!F82</f>
        <v>0.36297652125358582</v>
      </c>
    </row>
    <row r="83" spans="1:13" x14ac:dyDescent="0.2">
      <c r="A83" s="67">
        <v>1987</v>
      </c>
      <c r="B83" s="564">
        <f>avgpoinc!M76</f>
        <v>160386.08920430319</v>
      </c>
      <c r="C83" s="525">
        <f>avgpoinc!N76</f>
        <v>175510.24293257896</v>
      </c>
      <c r="D83" s="524">
        <f>avgpoinc!O76</f>
        <v>152798.57553767174</v>
      </c>
      <c r="E83" s="524">
        <f>avgpoinc!P76</f>
        <v>212877.38247730755</v>
      </c>
      <c r="F83" s="524">
        <f>avgpoinc!Q76</f>
        <v>132703.8354694226</v>
      </c>
      <c r="G83" s="525">
        <f>avgpoinc!R76</f>
        <v>252758.68309981265</v>
      </c>
      <c r="H83" s="533">
        <f>B83*0.1/'TC5'!B83</f>
        <v>0.33400622010231018</v>
      </c>
      <c r="I83" s="544">
        <f>C83*0.1/'TC5'!B83</f>
        <v>0.36550247669219971</v>
      </c>
      <c r="J83" s="551">
        <f>D83*0.1/'TC5'!C83</f>
        <v>0.33122980594635004</v>
      </c>
      <c r="K83" s="544">
        <f>E83*0.1/'TC5'!D83</f>
        <v>0.35675209760665894</v>
      </c>
      <c r="L83" s="551">
        <f>F83*0.1/'TC5'!E83</f>
        <v>0.35560756921768188</v>
      </c>
      <c r="M83" s="552">
        <f>G83*0.1/'TC5'!F83</f>
        <v>0.37100625038146967</v>
      </c>
    </row>
    <row r="84" spans="1:13" x14ac:dyDescent="0.2">
      <c r="A84" s="67">
        <v>1988</v>
      </c>
      <c r="B84" s="564">
        <f>avgpoinc!M77</f>
        <v>176961.70604386879</v>
      </c>
      <c r="C84" s="525">
        <f>avgpoinc!N77</f>
        <v>192041.7063110398</v>
      </c>
      <c r="D84" s="524">
        <f>avgpoinc!O77</f>
        <v>172176.3879414949</v>
      </c>
      <c r="E84" s="524">
        <f>avgpoinc!P77</f>
        <v>238773.59129809431</v>
      </c>
      <c r="F84" s="524">
        <f>avgpoinc!Q77</f>
        <v>140296.98847252832</v>
      </c>
      <c r="G84" s="525">
        <f>avgpoinc!R77</f>
        <v>276503.4983649865</v>
      </c>
      <c r="H84" s="533">
        <f>B84*0.1/'TC5'!B84</f>
        <v>0.35366332530975342</v>
      </c>
      <c r="I84" s="544">
        <f>C84*0.1/'TC5'!B84</f>
        <v>0.38380116224288946</v>
      </c>
      <c r="J84" s="551">
        <f>D84*0.1/'TC5'!C84</f>
        <v>0.35442012548446655</v>
      </c>
      <c r="K84" s="544">
        <f>E84*0.1/'TC5'!D84</f>
        <v>0.38146093487739557</v>
      </c>
      <c r="L84" s="551">
        <f>F84*0.1/'TC5'!E84</f>
        <v>0.36512380838394165</v>
      </c>
      <c r="M84" s="552">
        <f>G84*0.1/'TC5'!F84</f>
        <v>0.39050993323326116</v>
      </c>
    </row>
    <row r="85" spans="1:13" x14ac:dyDescent="0.2">
      <c r="A85" s="72">
        <v>1989</v>
      </c>
      <c r="B85" s="565">
        <f>avgpoinc!M78</f>
        <v>175904.5924938776</v>
      </c>
      <c r="C85" s="527">
        <f>avgpoinc!N78</f>
        <v>191344.34202348447</v>
      </c>
      <c r="D85" s="526">
        <f>avgpoinc!O78</f>
        <v>169996.87470341971</v>
      </c>
      <c r="E85" s="526">
        <f>avgpoinc!P78</f>
        <v>235086.56339980254</v>
      </c>
      <c r="F85" s="526">
        <f>avgpoinc!Q78</f>
        <v>143104.52155693943</v>
      </c>
      <c r="G85" s="527">
        <f>avgpoinc!R78</f>
        <v>274268.7828879921</v>
      </c>
      <c r="H85" s="536">
        <f>B85*0.1/'TC5'!B85</f>
        <v>0.34736564755439758</v>
      </c>
      <c r="I85" s="547">
        <f>C85*0.1/'TC5'!B85</f>
        <v>0.37785512208938599</v>
      </c>
      <c r="J85" s="553">
        <f>D85*0.1/'TC5'!C85</f>
        <v>0.34695932269096369</v>
      </c>
      <c r="K85" s="547">
        <f>E85*0.1/'TC5'!D85</f>
        <v>0.37501484155654907</v>
      </c>
      <c r="L85" s="553">
        <f>F85*0.1/'TC5'!E85</f>
        <v>0.36165946722030634</v>
      </c>
      <c r="M85" s="554">
        <f>G85*0.1/'TC5'!F85</f>
        <v>0.38453066349029541</v>
      </c>
    </row>
    <row r="86" spans="1:13" x14ac:dyDescent="0.2">
      <c r="A86" s="67">
        <v>1990</v>
      </c>
      <c r="B86" s="564">
        <f>avgpoinc!M79</f>
        <v>175089.03818416019</v>
      </c>
      <c r="C86" s="525">
        <f>avgpoinc!N79</f>
        <v>190099.431134382</v>
      </c>
      <c r="D86" s="524">
        <f>avgpoinc!O79</f>
        <v>170081.62835584721</v>
      </c>
      <c r="E86" s="524">
        <f>avgpoinc!P79</f>
        <v>235004.90200677162</v>
      </c>
      <c r="F86" s="524">
        <f>avgpoinc!Q79</f>
        <v>141004.42345500397</v>
      </c>
      <c r="G86" s="525">
        <f>avgpoinc!R79</f>
        <v>272860.53707024624</v>
      </c>
      <c r="H86" s="533">
        <f>B86*0.1/'TC5'!B86</f>
        <v>0.34605747461318964</v>
      </c>
      <c r="I86" s="544">
        <f>C86*0.1/'TC5'!B86</f>
        <v>0.37572500109672541</v>
      </c>
      <c r="J86" s="551">
        <f>D86*0.1/'TC5'!C86</f>
        <v>0.34733203053474426</v>
      </c>
      <c r="K86" s="544">
        <f>E86*0.1/'TC5'!D86</f>
        <v>0.3763421475887298</v>
      </c>
      <c r="L86" s="551">
        <f>F86*0.1/'TC5'!E86</f>
        <v>0.35528993606567377</v>
      </c>
      <c r="M86" s="552">
        <f>G86*0.1/'TC5'!F86</f>
        <v>0.38402265310287481</v>
      </c>
    </row>
    <row r="87" spans="1:13" x14ac:dyDescent="0.2">
      <c r="A87" s="67">
        <v>1991</v>
      </c>
      <c r="B87" s="564">
        <f>avgpoinc!M80</f>
        <v>168115.25961059853</v>
      </c>
      <c r="C87" s="525">
        <f>avgpoinc!N80</f>
        <v>182065.69268043336</v>
      </c>
      <c r="D87" s="524">
        <f>avgpoinc!O80</f>
        <v>161314.32931702616</v>
      </c>
      <c r="E87" s="524">
        <f>avgpoinc!P80</f>
        <v>221154.48661847255</v>
      </c>
      <c r="F87" s="524">
        <f>avgpoinc!Q80</f>
        <v>139143.46958910429</v>
      </c>
      <c r="G87" s="525">
        <f>avgpoinc!R80</f>
        <v>261974.30108844407</v>
      </c>
      <c r="H87" s="533">
        <f>B87*0.1/'TC5'!B87</f>
        <v>0.33921870589256287</v>
      </c>
      <c r="I87" s="544">
        <f>C87*0.1/'TC5'!B87</f>
        <v>0.36736753582954407</v>
      </c>
      <c r="J87" s="551">
        <f>D87*0.1/'TC5'!C87</f>
        <v>0.33903592824935913</v>
      </c>
      <c r="K87" s="544">
        <f>E87*0.1/'TC5'!D87</f>
        <v>0.36805805563926702</v>
      </c>
      <c r="L87" s="551">
        <f>F87*0.1/'TC5'!E87</f>
        <v>0.34908229112625122</v>
      </c>
      <c r="M87" s="552">
        <f>G87*0.1/'TC5'!F87</f>
        <v>0.37757673859596241</v>
      </c>
    </row>
    <row r="88" spans="1:13" x14ac:dyDescent="0.2">
      <c r="A88" s="67">
        <v>1992</v>
      </c>
      <c r="B88" s="564">
        <f>avgpoinc!M81</f>
        <v>174968.6115879264</v>
      </c>
      <c r="C88" s="525">
        <f>avgpoinc!N81</f>
        <v>188972.7472916127</v>
      </c>
      <c r="D88" s="524">
        <f>avgpoinc!O81</f>
        <v>168895.63485570697</v>
      </c>
      <c r="E88" s="524">
        <f>avgpoinc!P81</f>
        <v>233701.1263477967</v>
      </c>
      <c r="F88" s="524">
        <f>avgpoinc!Q81</f>
        <v>141992.29344294404</v>
      </c>
      <c r="G88" s="525">
        <f>avgpoinc!R81</f>
        <v>271116.56338473217</v>
      </c>
      <c r="H88" s="533">
        <f>B88*0.1/'TC5'!B88</f>
        <v>0.34634602069854731</v>
      </c>
      <c r="I88" s="544">
        <f>C88*0.1/'TC5'!B88</f>
        <v>0.37406685948371887</v>
      </c>
      <c r="J88" s="551">
        <f>D88*0.1/'TC5'!C88</f>
        <v>0.3469163179397583</v>
      </c>
      <c r="K88" s="544">
        <f>E88*0.1/'TC5'!D88</f>
        <v>0.38162750005722046</v>
      </c>
      <c r="L88" s="551">
        <f>F88*0.1/'TC5'!E88</f>
        <v>0.34861582517623907</v>
      </c>
      <c r="M88" s="552">
        <f>G88*0.1/'TC5'!F88</f>
        <v>0.38528472185134893</v>
      </c>
    </row>
    <row r="89" spans="1:13" x14ac:dyDescent="0.2">
      <c r="A89" s="67">
        <v>1993</v>
      </c>
      <c r="B89" s="564">
        <f>avgpoinc!M82</f>
        <v>172950.89642054628</v>
      </c>
      <c r="C89" s="525">
        <f>avgpoinc!N82</f>
        <v>188357.96279086717</v>
      </c>
      <c r="D89" s="524">
        <f>avgpoinc!O82</f>
        <v>166718.21133692638</v>
      </c>
      <c r="E89" s="524">
        <f>avgpoinc!P82</f>
        <v>230985.01906311591</v>
      </c>
      <c r="F89" s="524">
        <f>avgpoinc!Q82</f>
        <v>142341.928328974</v>
      </c>
      <c r="G89" s="525">
        <f>avgpoinc!R82</f>
        <v>268644.48516151513</v>
      </c>
      <c r="H89" s="533">
        <f>B89*0.1/'TC5'!B89</f>
        <v>0.33946660161018372</v>
      </c>
      <c r="I89" s="544">
        <f>C89*0.1/'TC5'!B89</f>
        <v>0.36970746517181391</v>
      </c>
      <c r="J89" s="551">
        <f>D89*0.1/'TC5'!C89</f>
        <v>0.33908092975616455</v>
      </c>
      <c r="K89" s="544">
        <f>E89*0.1/'TC5'!D89</f>
        <v>0.37334308028221119</v>
      </c>
      <c r="L89" s="551">
        <f>F89*0.1/'TC5'!E89</f>
        <v>0.34664791822433461</v>
      </c>
      <c r="M89" s="552">
        <f>G89*0.1/'TC5'!F89</f>
        <v>0.37900987267494202</v>
      </c>
    </row>
    <row r="90" spans="1:13" x14ac:dyDescent="0.2">
      <c r="A90" s="67">
        <v>1994</v>
      </c>
      <c r="B90" s="564">
        <f>avgpoinc!M83</f>
        <v>178136.57343054313</v>
      </c>
      <c r="C90" s="525">
        <f>avgpoinc!N83</f>
        <v>193872.25625127493</v>
      </c>
      <c r="D90" s="524">
        <f>avgpoinc!O83</f>
        <v>171836.13969297797</v>
      </c>
      <c r="E90" s="524">
        <f>avgpoinc!P83</f>
        <v>237055.07778601546</v>
      </c>
      <c r="F90" s="524">
        <f>avgpoinc!Q83</f>
        <v>146705.15167689908</v>
      </c>
      <c r="G90" s="525">
        <f>avgpoinc!R83</f>
        <v>276785.98433638684</v>
      </c>
      <c r="H90" s="533">
        <f>B90*0.1/'TC5'!B90</f>
        <v>0.3385834395885467</v>
      </c>
      <c r="I90" s="544">
        <f>C90*0.1/'TC5'!B90</f>
        <v>0.36849218606948841</v>
      </c>
      <c r="J90" s="551">
        <f>D90*0.1/'TC5'!C90</f>
        <v>0.3390955924987793</v>
      </c>
      <c r="K90" s="544">
        <f>E90*0.1/'TC5'!D90</f>
        <v>0.37181776762008673</v>
      </c>
      <c r="L90" s="551">
        <f>F90*0.1/'TC5'!E90</f>
        <v>0.34585621953010565</v>
      </c>
      <c r="M90" s="552">
        <f>G90*0.1/'TC5'!F90</f>
        <v>0.37912923097610479</v>
      </c>
    </row>
    <row r="91" spans="1:13" x14ac:dyDescent="0.2">
      <c r="A91" s="67">
        <v>1995</v>
      </c>
      <c r="B91" s="564">
        <f>avgpoinc!M84</f>
        <v>184958.26450130114</v>
      </c>
      <c r="C91" s="525">
        <f>avgpoinc!N84</f>
        <v>198942.28324062802</v>
      </c>
      <c r="D91" s="524">
        <f>avgpoinc!O84</f>
        <v>178809.32268634488</v>
      </c>
      <c r="E91" s="524">
        <f>avgpoinc!P84</f>
        <v>243008.09773667002</v>
      </c>
      <c r="F91" s="524">
        <f>avgpoinc!Q84</f>
        <v>152688.83154751014</v>
      </c>
      <c r="G91" s="525">
        <f>avgpoinc!R84</f>
        <v>286939.40902372653</v>
      </c>
      <c r="H91" s="533">
        <f>B91*0.1/'TC5'!B91</f>
        <v>0.34399399161338806</v>
      </c>
      <c r="I91" s="544">
        <f>C91*0.1/'TC5'!B91</f>
        <v>0.37000212073326116</v>
      </c>
      <c r="J91" s="551">
        <f>D91*0.1/'TC5'!C91</f>
        <v>0.34643301367759699</v>
      </c>
      <c r="K91" s="544">
        <f>E91*0.1/'TC5'!D91</f>
        <v>0.37506619095802307</v>
      </c>
      <c r="L91" s="551">
        <f>F91*0.1/'TC5'!E91</f>
        <v>0.34858971834182739</v>
      </c>
      <c r="M91" s="552">
        <f>G91*0.1/'TC5'!F91</f>
        <v>0.38506922125816351</v>
      </c>
    </row>
    <row r="92" spans="1:13" x14ac:dyDescent="0.2">
      <c r="A92" s="67">
        <v>1996</v>
      </c>
      <c r="B92" s="564">
        <f>avgpoinc!M85</f>
        <v>194863.55365186371</v>
      </c>
      <c r="C92" s="525">
        <f>avgpoinc!N85</f>
        <v>208904.50069573169</v>
      </c>
      <c r="D92" s="524">
        <f>avgpoinc!O85</f>
        <v>186101.53480934573</v>
      </c>
      <c r="E92" s="524">
        <f>avgpoinc!P85</f>
        <v>254191.8574956464</v>
      </c>
      <c r="F92" s="524">
        <f>avgpoinc!Q85</f>
        <v>161520.60064489412</v>
      </c>
      <c r="G92" s="525">
        <f>avgpoinc!R85</f>
        <v>300111.02404228941</v>
      </c>
      <c r="H92" s="533">
        <f>B92*0.1/'TC5'!B92</f>
        <v>0.35132938623428339</v>
      </c>
      <c r="I92" s="544">
        <f>C92*0.1/'TC5'!B92</f>
        <v>0.3766445219516753</v>
      </c>
      <c r="J92" s="551">
        <f>D92*0.1/'TC5'!C92</f>
        <v>0.35278666019439697</v>
      </c>
      <c r="K92" s="544">
        <f>E92*0.1/'TC5'!D92</f>
        <v>0.38401016592979437</v>
      </c>
      <c r="L92" s="551">
        <f>F92*0.1/'TC5'!E92</f>
        <v>0.35450872778892517</v>
      </c>
      <c r="M92" s="552">
        <f>G92*0.1/'TC5'!F92</f>
        <v>0.39305460453033447</v>
      </c>
    </row>
    <row r="93" spans="1:13" x14ac:dyDescent="0.2">
      <c r="A93" s="67">
        <v>1997</v>
      </c>
      <c r="B93" s="564">
        <f>avgpoinc!M86</f>
        <v>205260.92503467854</v>
      </c>
      <c r="C93" s="525">
        <f>avgpoinc!N86</f>
        <v>220025.52915350319</v>
      </c>
      <c r="D93" s="524">
        <f>avgpoinc!O86</f>
        <v>197368.1277804244</v>
      </c>
      <c r="E93" s="524">
        <f>avgpoinc!P86</f>
        <v>270345.70099498052</v>
      </c>
      <c r="F93" s="524">
        <f>avgpoinc!Q86</f>
        <v>168015.5226101627</v>
      </c>
      <c r="G93" s="525">
        <f>avgpoinc!R86</f>
        <v>315227.1409876229</v>
      </c>
      <c r="H93" s="533">
        <f>B93*0.1/'TC5'!B93</f>
        <v>0.3571021556854248</v>
      </c>
      <c r="I93" s="544">
        <f>C93*0.1/'TC5'!B93</f>
        <v>0.38278883695602417</v>
      </c>
      <c r="J93" s="551">
        <f>D93*0.1/'TC5'!C93</f>
        <v>0.36057424545288091</v>
      </c>
      <c r="K93" s="544">
        <f>E93*0.1/'TC5'!D93</f>
        <v>0.39081561565399175</v>
      </c>
      <c r="L93" s="551">
        <f>F93*0.1/'TC5'!E93</f>
        <v>0.35859751701354975</v>
      </c>
      <c r="M93" s="552">
        <f>G93*0.1/'TC5'!F93</f>
        <v>0.39874196052551258</v>
      </c>
    </row>
    <row r="94" spans="1:13" x14ac:dyDescent="0.2">
      <c r="A94" s="67">
        <v>1998</v>
      </c>
      <c r="B94" s="564">
        <f>avgpoinc!M87</f>
        <v>214074.97014315959</v>
      </c>
      <c r="C94" s="525">
        <f>avgpoinc!N87</f>
        <v>229293.89166655045</v>
      </c>
      <c r="D94" s="524">
        <f>avgpoinc!O87</f>
        <v>207101.6931526585</v>
      </c>
      <c r="E94" s="524">
        <f>avgpoinc!P87</f>
        <v>282579.65326950932</v>
      </c>
      <c r="F94" s="524">
        <f>avgpoinc!Q87</f>
        <v>174298.80616328109</v>
      </c>
      <c r="G94" s="525">
        <f>avgpoinc!R87</f>
        <v>327651.94840722729</v>
      </c>
      <c r="H94" s="533">
        <f>B94*0.1/'TC5'!B94</f>
        <v>0.35870456695556635</v>
      </c>
      <c r="I94" s="544">
        <f>C94*0.1/'TC5'!B94</f>
        <v>0.38420543074607855</v>
      </c>
      <c r="J94" s="551">
        <f>D94*0.1/'TC5'!C94</f>
        <v>0.36217963695526123</v>
      </c>
      <c r="K94" s="544">
        <f>E94*0.1/'TC5'!D94</f>
        <v>0.39420875906944269</v>
      </c>
      <c r="L94" s="551">
        <f>F94*0.1/'TC5'!E94</f>
        <v>0.3576662242412566</v>
      </c>
      <c r="M94" s="552">
        <f>G94*0.1/'TC5'!F94</f>
        <v>0.40039905905723572</v>
      </c>
    </row>
    <row r="95" spans="1:13" x14ac:dyDescent="0.2">
      <c r="A95" s="72">
        <v>1999</v>
      </c>
      <c r="B95" s="565">
        <f>avgpoinc!M88</f>
        <v>222151.64639317809</v>
      </c>
      <c r="C95" s="527">
        <f>avgpoinc!N88</f>
        <v>237835.1226782513</v>
      </c>
      <c r="D95" s="526">
        <f>avgpoinc!O88</f>
        <v>217218.99404773716</v>
      </c>
      <c r="E95" s="526">
        <f>avgpoinc!P88</f>
        <v>294875.78717477905</v>
      </c>
      <c r="F95" s="526">
        <f>avgpoinc!Q88</f>
        <v>179511.01898551319</v>
      </c>
      <c r="G95" s="527">
        <f>avgpoinc!R88</f>
        <v>338815.03242710937</v>
      </c>
      <c r="H95" s="536">
        <f>B95*0.1/'TC5'!B95</f>
        <v>0.36126977205276489</v>
      </c>
      <c r="I95" s="547">
        <f>C95*0.1/'TC5'!B95</f>
        <v>0.38677471876144409</v>
      </c>
      <c r="J95" s="553">
        <f>D95*0.1/'TC5'!C95</f>
        <v>0.367592453956604</v>
      </c>
      <c r="K95" s="547">
        <f>E95*0.1/'TC5'!D95</f>
        <v>0.39834839105606074</v>
      </c>
      <c r="L95" s="553">
        <f>F95*0.1/'TC5'!E95</f>
        <v>0.35841932892799372</v>
      </c>
      <c r="M95" s="554">
        <f>G95*0.1/'TC5'!F95</f>
        <v>0.40355002880096436</v>
      </c>
    </row>
    <row r="96" spans="1:13" x14ac:dyDescent="0.2">
      <c r="A96" s="77">
        <v>2000</v>
      </c>
      <c r="B96" s="566">
        <f>avgpoinc!M89</f>
        <v>232201.67729186986</v>
      </c>
      <c r="C96" s="529">
        <f>avgpoinc!N89</f>
        <v>248616.85241474214</v>
      </c>
      <c r="D96" s="528">
        <f>avgpoinc!O89</f>
        <v>224682.63996444704</v>
      </c>
      <c r="E96" s="528">
        <f>avgpoinc!P89</f>
        <v>308711.3264890096</v>
      </c>
      <c r="F96" s="528">
        <f>avgpoinc!Q89</f>
        <v>186880.96800943618</v>
      </c>
      <c r="G96" s="529">
        <f>avgpoinc!R89</f>
        <v>353035.28247360559</v>
      </c>
      <c r="H96" s="537">
        <f>B96*0.1/'TC5'!B96</f>
        <v>0.36561816930770874</v>
      </c>
      <c r="I96" s="548">
        <f>C96*0.1/'TC5'!B96</f>
        <v>0.39146503806114197</v>
      </c>
      <c r="J96" s="555">
        <f>D96*0.1/'TC5'!C96</f>
        <v>0.36986139416694641</v>
      </c>
      <c r="K96" s="548">
        <f>E96*0.1/'TC5'!D96</f>
        <v>0.40408122539520275</v>
      </c>
      <c r="L96" s="555">
        <f>F96*0.1/'TC5'!E96</f>
        <v>0.36157423257827753</v>
      </c>
      <c r="M96" s="556">
        <f>G96*0.1/'TC5'!F96</f>
        <v>0.40780258178710938</v>
      </c>
    </row>
    <row r="97" spans="1:13" x14ac:dyDescent="0.2">
      <c r="A97" s="67">
        <v>2001</v>
      </c>
      <c r="B97" s="564">
        <f>avgpoinc!M90</f>
        <v>228475.51636545564</v>
      </c>
      <c r="C97" s="525">
        <f>avgpoinc!N90</f>
        <v>244819.73170365245</v>
      </c>
      <c r="D97" s="524">
        <f>avgpoinc!O90</f>
        <v>219236.83582881358</v>
      </c>
      <c r="E97" s="524">
        <f>avgpoinc!P90</f>
        <v>301844.82784093346</v>
      </c>
      <c r="F97" s="524">
        <f>avgpoinc!Q90</f>
        <v>185799.59263035445</v>
      </c>
      <c r="G97" s="525">
        <f>avgpoinc!R90</f>
        <v>347628.15725996596</v>
      </c>
      <c r="H97" s="533">
        <f>B97*0.1/'TC5'!B97</f>
        <v>0.36166706681251526</v>
      </c>
      <c r="I97" s="544">
        <f>C97*0.1/'TC5'!B97</f>
        <v>0.38753926753997797</v>
      </c>
      <c r="J97" s="551">
        <f>D97*0.1/'TC5'!C97</f>
        <v>0.3640348613262176</v>
      </c>
      <c r="K97" s="544">
        <f>E97*0.1/'TC5'!D97</f>
        <v>0.39857277274131764</v>
      </c>
      <c r="L97" s="551">
        <f>F97*0.1/'TC5'!E97</f>
        <v>0.35969108343124379</v>
      </c>
      <c r="M97" s="552">
        <f>G97*0.1/'TC5'!F97</f>
        <v>0.40276974439620966</v>
      </c>
    </row>
    <row r="98" spans="1:13" x14ac:dyDescent="0.2">
      <c r="A98" s="67">
        <v>2002</v>
      </c>
      <c r="B98" s="564">
        <f>avgpoinc!M91</f>
        <v>227627.12246049737</v>
      </c>
      <c r="C98" s="525">
        <f>avgpoinc!N91</f>
        <v>243958.82368223992</v>
      </c>
      <c r="D98" s="524">
        <f>avgpoinc!O91</f>
        <v>217841.90644609407</v>
      </c>
      <c r="E98" s="524">
        <f>avgpoinc!P91</f>
        <v>297985.82737296511</v>
      </c>
      <c r="F98" s="524">
        <f>avgpoinc!Q91</f>
        <v>187842.88782853304</v>
      </c>
      <c r="G98" s="525">
        <f>avgpoinc!R91</f>
        <v>345801.31888398196</v>
      </c>
      <c r="H98" s="533">
        <f>B98*0.1/'TC5'!B98</f>
        <v>0.3612116277217865</v>
      </c>
      <c r="I98" s="544">
        <f>C98*0.1/'TC5'!B98</f>
        <v>0.38712769746780396</v>
      </c>
      <c r="J98" s="551">
        <f>D98*0.1/'TC5'!C98</f>
        <v>0.36202788352966297</v>
      </c>
      <c r="K98" s="544">
        <f>E98*0.1/'TC5'!D98</f>
        <v>0.39735180139541626</v>
      </c>
      <c r="L98" s="551">
        <f>F98*0.1/'TC5'!E98</f>
        <v>0.36107078194618225</v>
      </c>
      <c r="M98" s="552">
        <f>G98*0.1/'TC5'!F98</f>
        <v>0.4025131464004516</v>
      </c>
    </row>
    <row r="99" spans="1:13" x14ac:dyDescent="0.2">
      <c r="A99" s="67">
        <v>2003</v>
      </c>
      <c r="B99" s="564">
        <f>avgpoinc!M92</f>
        <v>230953.89875559864</v>
      </c>
      <c r="C99" s="525">
        <f>avgpoinc!N92</f>
        <v>247344.6776139985</v>
      </c>
      <c r="D99" s="524">
        <f>avgpoinc!O92</f>
        <v>222365.35781128559</v>
      </c>
      <c r="E99" s="524">
        <f>avgpoinc!P92</f>
        <v>301389.61913265247</v>
      </c>
      <c r="F99" s="524">
        <f>avgpoinc!Q92</f>
        <v>191469.32341139833</v>
      </c>
      <c r="G99" s="525">
        <f>avgpoinc!R92</f>
        <v>351472.0008441931</v>
      </c>
      <c r="H99" s="533">
        <f>B99*0.1/'TC5'!B99</f>
        <v>0.36290931701660151</v>
      </c>
      <c r="I99" s="544">
        <f>C99*0.1/'TC5'!B99</f>
        <v>0.388664960861206</v>
      </c>
      <c r="J99" s="551">
        <f>D99*0.1/'TC5'!C99</f>
        <v>0.36449366807937628</v>
      </c>
      <c r="K99" s="544">
        <f>E99*0.1/'TC5'!D99</f>
        <v>0.39971920847892767</v>
      </c>
      <c r="L99" s="551">
        <f>F99*0.1/'TC5'!E99</f>
        <v>0.36240512132644653</v>
      </c>
      <c r="M99" s="552">
        <f>G99*0.1/'TC5'!F99</f>
        <v>0.40493354201316839</v>
      </c>
    </row>
    <row r="100" spans="1:13" x14ac:dyDescent="0.2">
      <c r="A100" s="67">
        <v>2004</v>
      </c>
      <c r="B100" s="564">
        <f>avgpoinc!M93</f>
        <v>240631.8900418483</v>
      </c>
      <c r="C100" s="525">
        <f>avgpoinc!N93</f>
        <v>257140.2092631894</v>
      </c>
      <c r="D100" s="524">
        <f>avgpoinc!O93</f>
        <v>233446.35589454765</v>
      </c>
      <c r="E100" s="524">
        <f>avgpoinc!P93</f>
        <v>316158.53669410432</v>
      </c>
      <c r="F100" s="524">
        <f>avgpoinc!Q93</f>
        <v>197050.8218513327</v>
      </c>
      <c r="G100" s="525">
        <f>avgpoinc!R93</f>
        <v>365921.32879840507</v>
      </c>
      <c r="H100" s="533">
        <f>B100*0.1/'TC5'!B100</f>
        <v>0.36737367510795593</v>
      </c>
      <c r="I100" s="544">
        <f>C100*0.1/'TC5'!B100</f>
        <v>0.39257699251174927</v>
      </c>
      <c r="J100" s="551">
        <f>D100*0.1/'TC5'!C100</f>
        <v>0.37069231271743774</v>
      </c>
      <c r="K100" s="544">
        <f>E100*0.1/'TC5'!D100</f>
        <v>0.40545296669006348</v>
      </c>
      <c r="L100" s="551">
        <f>F100*0.1/'TC5'!E100</f>
        <v>0.36439245939254766</v>
      </c>
      <c r="M100" s="552">
        <f>G100*0.1/'TC5'!F100</f>
        <v>0.40992963314056408</v>
      </c>
    </row>
    <row r="101" spans="1:13" x14ac:dyDescent="0.2">
      <c r="A101" s="67">
        <v>2005</v>
      </c>
      <c r="B101" s="564">
        <f>avgpoinc!M94</f>
        <v>250575.63008571061</v>
      </c>
      <c r="C101" s="525">
        <f>avgpoinc!N94</f>
        <v>267495.68352419848</v>
      </c>
      <c r="D101" s="524">
        <f>avgpoinc!O94</f>
        <v>242653.88826152802</v>
      </c>
      <c r="E101" s="524">
        <f>avgpoinc!P94</f>
        <v>328898.05735230976</v>
      </c>
      <c r="F101" s="524">
        <f>avgpoinc!Q94</f>
        <v>204180.46008730648</v>
      </c>
      <c r="G101" s="525">
        <f>avgpoinc!R94</f>
        <v>379402.40145148977</v>
      </c>
      <c r="H101" s="533">
        <f>B101*0.1/'TC5'!B101</f>
        <v>0.37348270416259766</v>
      </c>
      <c r="I101" s="544">
        <f>C101*0.1/'TC5'!B101</f>
        <v>0.39870202541351318</v>
      </c>
      <c r="J101" s="551">
        <f>D101*0.1/'TC5'!C101</f>
        <v>0.37804138660430903</v>
      </c>
      <c r="K101" s="544">
        <f>E101*0.1/'TC5'!D101</f>
        <v>0.41171607375144958</v>
      </c>
      <c r="L101" s="551">
        <f>F101*0.1/'TC5'!E101</f>
        <v>0.36904945969581604</v>
      </c>
      <c r="M101" s="552">
        <f>G101*0.1/'TC5'!F101</f>
        <v>0.41680905222892767</v>
      </c>
    </row>
    <row r="102" spans="1:13" x14ac:dyDescent="0.2">
      <c r="A102" s="67">
        <v>2006</v>
      </c>
      <c r="B102" s="564">
        <f>avgpoinc!M95</f>
        <v>258904.29950588947</v>
      </c>
      <c r="C102" s="525">
        <f>avgpoinc!N95</f>
        <v>275719.87605730625</v>
      </c>
      <c r="D102" s="524">
        <f>avgpoinc!O95</f>
        <v>250472.59111532322</v>
      </c>
      <c r="E102" s="524">
        <f>avgpoinc!P95</f>
        <v>338577.67394058406</v>
      </c>
      <c r="F102" s="524">
        <f>avgpoinc!Q95</f>
        <v>212207.50926050678</v>
      </c>
      <c r="G102" s="525">
        <f>avgpoinc!R95</f>
        <v>391006.31514485547</v>
      </c>
      <c r="H102" s="533">
        <f>B102*0.1/'TC5'!B102</f>
        <v>0.3772499561309815</v>
      </c>
      <c r="I102" s="544">
        <f>C102*0.1/'TC5'!B102</f>
        <v>0.40175196528434753</v>
      </c>
      <c r="J102" s="551">
        <f>D102*0.1/'TC5'!C102</f>
        <v>0.38465926051139826</v>
      </c>
      <c r="K102" s="544">
        <f>E102*0.1/'TC5'!D102</f>
        <v>0.41669058799743652</v>
      </c>
      <c r="L102" s="551">
        <f>F102*0.1/'TC5'!E102</f>
        <v>0.37185370922088623</v>
      </c>
      <c r="M102" s="552">
        <f>G102*0.1/'TC5'!F102</f>
        <v>0.41994786262512207</v>
      </c>
    </row>
    <row r="103" spans="1:13" x14ac:dyDescent="0.2">
      <c r="A103" s="67">
        <v>2007</v>
      </c>
      <c r="B103" s="564">
        <f>avgpoinc!M96</f>
        <v>252192.47419974022</v>
      </c>
      <c r="C103" s="525">
        <f>avgpoinc!N96</f>
        <v>268472.27522024157</v>
      </c>
      <c r="D103" s="524">
        <f>avgpoinc!O96</f>
        <v>243595.96535486504</v>
      </c>
      <c r="E103" s="524">
        <f>avgpoinc!P96</f>
        <v>328310.74430690001</v>
      </c>
      <c r="F103" s="524">
        <f>avgpoinc!Q96</f>
        <v>207898.86089809623</v>
      </c>
      <c r="G103" s="525">
        <f>avgpoinc!R96</f>
        <v>381602.83694119332</v>
      </c>
      <c r="H103" s="533">
        <f>B103*0.1/'TC5'!B103</f>
        <v>0.37131690979003906</v>
      </c>
      <c r="I103" s="544">
        <f>C103*0.1/'TC5'!B103</f>
        <v>0.39528656005859381</v>
      </c>
      <c r="J103" s="551">
        <f>D103*0.1/'TC5'!C103</f>
        <v>0.38006597757339478</v>
      </c>
      <c r="K103" s="544">
        <f>E103*0.1/'TC5'!D103</f>
        <v>0.4089722335338592</v>
      </c>
      <c r="L103" s="551">
        <f>F103*0.1/'TC5'!E103</f>
        <v>0.36713361740112305</v>
      </c>
      <c r="M103" s="552">
        <f>G103*0.1/'TC5'!F103</f>
        <v>0.41500988602638239</v>
      </c>
    </row>
    <row r="104" spans="1:13" x14ac:dyDescent="0.2">
      <c r="A104" s="67">
        <v>2008</v>
      </c>
      <c r="B104" s="564">
        <f>avgpoinc!M97</f>
        <v>241637.4921403538</v>
      </c>
      <c r="C104" s="525">
        <f>avgpoinc!N97</f>
        <v>256714.76693883643</v>
      </c>
      <c r="D104" s="524">
        <f>avgpoinc!O97</f>
        <v>231315.31081984984</v>
      </c>
      <c r="E104" s="524">
        <f>avgpoinc!P97</f>
        <v>310241.14850904793</v>
      </c>
      <c r="F104" s="524">
        <f>avgpoinc!Q97</f>
        <v>202484.27901879346</v>
      </c>
      <c r="G104" s="525">
        <f>avgpoinc!R97</f>
        <v>365298.03451751667</v>
      </c>
      <c r="H104" s="533">
        <f>B104*0.1/'TC5'!B104</f>
        <v>0.36495563387870794</v>
      </c>
      <c r="I104" s="544">
        <f>C104*0.1/'TC5'!B104</f>
        <v>0.38772749900817871</v>
      </c>
      <c r="J104" s="551">
        <f>D104*0.1/'TC5'!C104</f>
        <v>0.37198793888092035</v>
      </c>
      <c r="K104" s="544">
        <f>E104*0.1/'TC5'!D104</f>
        <v>0.40320366621017456</v>
      </c>
      <c r="L104" s="551">
        <f>F104*0.1/'TC5'!E104</f>
        <v>0.3595715463161468</v>
      </c>
      <c r="M104" s="552">
        <f>G104*0.1/'TC5'!F104</f>
        <v>0.40885922312736511</v>
      </c>
    </row>
    <row r="105" spans="1:13" x14ac:dyDescent="0.2">
      <c r="A105" s="72">
        <v>2009</v>
      </c>
      <c r="B105" s="567">
        <f>avgpoinc!M98</f>
        <v>227863.38972753676</v>
      </c>
      <c r="C105" s="568">
        <f>avgpoinc!N98</f>
        <v>241856.99086772779</v>
      </c>
      <c r="D105" s="526">
        <f>avgpoinc!O98</f>
        <v>219256.17438033171</v>
      </c>
      <c r="E105" s="526">
        <f>avgpoinc!P98</f>
        <v>289719.63078749343</v>
      </c>
      <c r="F105" s="526">
        <f>avgpoinc!Q98</f>
        <v>193643.02824096414</v>
      </c>
      <c r="G105" s="527">
        <f>avgpoinc!R98</f>
        <v>345726.31066792336</v>
      </c>
      <c r="H105" s="536">
        <f>B105*0.1/'TC5'!B105</f>
        <v>0.36019992828369141</v>
      </c>
      <c r="I105" s="547">
        <f>C105*0.1/'TC5'!B105</f>
        <v>0.38232061266899114</v>
      </c>
      <c r="J105" s="557">
        <f>D105*0.1/'TC5'!C105</f>
        <v>0.36759743094444275</v>
      </c>
      <c r="K105" s="558">
        <f>E105*0.1/'TC5'!D105</f>
        <v>0.39792004227638245</v>
      </c>
      <c r="L105" s="553">
        <f>F105*0.1/'TC5'!E105</f>
        <v>0.35545903444290167</v>
      </c>
      <c r="M105" s="554">
        <f>G105*0.1/'TC5'!F105</f>
        <v>0.40452221035957336</v>
      </c>
    </row>
    <row r="106" spans="1:13" x14ac:dyDescent="0.2">
      <c r="A106" s="67">
        <v>2010</v>
      </c>
      <c r="B106" s="569">
        <f>avgpoinc!M99</f>
        <v>243555.90310850713</v>
      </c>
      <c r="C106" s="570">
        <f>avgpoinc!N99</f>
        <v>256838.39154265204</v>
      </c>
      <c r="D106" s="524">
        <f>avgpoinc!O99</f>
        <v>232082.66158911792</v>
      </c>
      <c r="E106" s="524">
        <f>avgpoinc!P99</f>
        <v>306734.4862917561</v>
      </c>
      <c r="F106" s="524">
        <f>avgpoinc!Q99</f>
        <v>206320.51261998815</v>
      </c>
      <c r="G106" s="525">
        <f>avgpoinc!R99</f>
        <v>366099.70264714566</v>
      </c>
      <c r="H106" s="533">
        <f>B106*0.1/'TC5'!B106</f>
        <v>0.37256395816802984</v>
      </c>
      <c r="I106" s="544">
        <f>C106*0.1/'TC5'!B106</f>
        <v>0.392881989479065</v>
      </c>
      <c r="J106" s="559">
        <f>D106*0.1/'TC5'!C106</f>
        <v>0.38094004988670344</v>
      </c>
      <c r="K106" s="560">
        <f>E106*0.1/'TC5'!D106</f>
        <v>0.41062834858894343</v>
      </c>
      <c r="L106" s="551">
        <f>F106*0.1/'TC5'!E106</f>
        <v>0.36414813995361328</v>
      </c>
      <c r="M106" s="552">
        <f>G106*0.1/'TC5'!F106</f>
        <v>0.41664427518844604</v>
      </c>
    </row>
    <row r="107" spans="1:13" x14ac:dyDescent="0.2">
      <c r="A107" s="67">
        <v>2011</v>
      </c>
      <c r="B107" s="569">
        <f>avgpoinc!M100</f>
        <v>250271.01280139358</v>
      </c>
      <c r="C107" s="570">
        <f>avgpoinc!N100</f>
        <v>264975.40484447242</v>
      </c>
      <c r="D107" s="524">
        <f>avgpoinc!O100</f>
        <v>240094.67855955308</v>
      </c>
      <c r="E107" s="524">
        <f>avgpoinc!P100</f>
        <v>321000.79033530713</v>
      </c>
      <c r="F107" s="524">
        <f>avgpoinc!Q100</f>
        <v>207843.5145912407</v>
      </c>
      <c r="G107" s="525">
        <f>avgpoinc!R100</f>
        <v>375360.07610380516</v>
      </c>
      <c r="H107" s="533">
        <f>B107*0.1/'TC5'!B107</f>
        <v>0.37672317028045654</v>
      </c>
      <c r="I107" s="544">
        <f>C107*0.1/'TC5'!B107</f>
        <v>0.39885711669921869</v>
      </c>
      <c r="J107" s="559">
        <f>D107*0.1/'TC5'!C107</f>
        <v>0.3865905106067658</v>
      </c>
      <c r="K107" s="560">
        <f>E107*0.1/'TC5'!D107</f>
        <v>0.41569060087203968</v>
      </c>
      <c r="L107" s="551">
        <f>F107*0.1/'TC5'!E107</f>
        <v>0.36816757917404175</v>
      </c>
      <c r="M107" s="552">
        <f>G107*0.1/'TC5'!F107</f>
        <v>0.4217798411846162</v>
      </c>
    </row>
    <row r="108" spans="1:13" x14ac:dyDescent="0.2">
      <c r="A108" s="67">
        <v>2012</v>
      </c>
      <c r="B108" s="569">
        <f>avgpoinc!M101</f>
        <v>263827.46375408291</v>
      </c>
      <c r="C108" s="570">
        <f>avgpoinc!N101</f>
        <v>277866.82947502751</v>
      </c>
      <c r="D108" s="524">
        <f>avgpoinc!O101</f>
        <v>253720.57426979105</v>
      </c>
      <c r="E108" s="524">
        <f>avgpoinc!P101</f>
        <v>336521.91638594359</v>
      </c>
      <c r="F108" s="524">
        <f>avgpoinc!Q101</f>
        <v>218617.61762191783</v>
      </c>
      <c r="G108" s="525">
        <f>avgpoinc!R101</f>
        <v>393121.62232704839</v>
      </c>
      <c r="H108" s="533">
        <f>B108*0.1/'TC5'!B108</f>
        <v>0.38943374156951904</v>
      </c>
      <c r="I108" s="544">
        <f>C108*0.1/'TC5'!B108</f>
        <v>0.41015714406967169</v>
      </c>
      <c r="J108" s="559">
        <f>D108*0.1/'TC5'!C108</f>
        <v>0.40356472134590154</v>
      </c>
      <c r="K108" s="560">
        <f>E108*0.1/'TC5'!D108</f>
        <v>0.42832398414611816</v>
      </c>
      <c r="L108" s="551">
        <f>F108*0.1/'TC5'!E108</f>
        <v>0.37881025671958929</v>
      </c>
      <c r="M108" s="552">
        <f>G108*0.1/'TC5'!F108</f>
        <v>0.43437796831130976</v>
      </c>
    </row>
    <row r="109" spans="1:13" x14ac:dyDescent="0.2">
      <c r="A109" s="67">
        <v>2013</v>
      </c>
      <c r="B109" s="569">
        <f>avgpoinc!M102</f>
        <v>258211.80060283016</v>
      </c>
      <c r="C109" s="570">
        <f>avgpoinc!N102</f>
        <v>272002.81941441156</v>
      </c>
      <c r="D109" s="524">
        <f>avgpoinc!O102</f>
        <v>244715.54008688373</v>
      </c>
      <c r="E109" s="524">
        <f>avgpoinc!P102</f>
        <v>329709.62937535817</v>
      </c>
      <c r="F109" s="524">
        <f>avgpoinc!Q102</f>
        <v>214401.53483451213</v>
      </c>
      <c r="G109" s="525">
        <f>avgpoinc!R102</f>
        <v>386933.69034430548</v>
      </c>
      <c r="H109" s="533">
        <f>B109*0.1/'TC5'!B109</f>
        <v>0.38046625256538386</v>
      </c>
      <c r="I109" s="544">
        <f>C109*0.1/'TC5'!B109</f>
        <v>0.4007868468761443</v>
      </c>
      <c r="J109" s="559">
        <f>D109*0.1/'TC5'!C109</f>
        <v>0.38375747203826899</v>
      </c>
      <c r="K109" s="560">
        <f>E109*0.1/'TC5'!D109</f>
        <v>0.41799548268318171</v>
      </c>
      <c r="L109" s="551">
        <f>F109*0.1/'TC5'!E109</f>
        <v>0.37116691470146168</v>
      </c>
      <c r="M109" s="552">
        <f>G109*0.1/'TC5'!F109</f>
        <v>0.42632412910461431</v>
      </c>
    </row>
    <row r="110" spans="1:13" x14ac:dyDescent="0.2">
      <c r="A110" s="67">
        <v>2014</v>
      </c>
      <c r="B110" s="569">
        <f>avgpoinc!M103</f>
        <v>266049.16169083182</v>
      </c>
      <c r="C110" s="570">
        <f>avgpoinc!N103</f>
        <v>280138.90037443186</v>
      </c>
      <c r="D110" s="524">
        <f>avgpoinc!O103</f>
        <v>252053.64586834589</v>
      </c>
      <c r="E110" s="524">
        <f>avgpoinc!P103</f>
        <v>339550.58648136642</v>
      </c>
      <c r="F110" s="524">
        <f>avgpoinc!Q103</f>
        <v>220989.35873895363</v>
      </c>
      <c r="G110" s="525">
        <f>avgpoinc!R103</f>
        <v>397221.9207517287</v>
      </c>
      <c r="H110" s="533">
        <f>B110*0.1/'TC5'!B110</f>
        <v>0.38505429029464716</v>
      </c>
      <c r="I110" s="544">
        <f>C110*0.1/'TC5'!B110</f>
        <v>0.40544643998146052</v>
      </c>
      <c r="J110" s="559">
        <f>D110*0.1/'TC5'!C110</f>
        <v>0.38814505934715277</v>
      </c>
      <c r="K110" s="560">
        <f>E110*0.1/'TC5'!D110</f>
        <v>0.42239415645599365</v>
      </c>
      <c r="L110" s="551">
        <f>F110*0.1/'TC5'!E110</f>
        <v>0.37612423300743103</v>
      </c>
      <c r="M110" s="552">
        <f>G110*0.1/'TC5'!F110</f>
        <v>0.43165624141693115</v>
      </c>
    </row>
    <row r="111" spans="1:13" x14ac:dyDescent="0.2">
      <c r="A111" s="67">
        <v>2015</v>
      </c>
      <c r="B111" s="569">
        <f>avgpoinc!M104</f>
        <v>267788.50993787736</v>
      </c>
      <c r="C111" s="570">
        <f>avgpoinc!N104</f>
        <v>281768.27212569019</v>
      </c>
      <c r="D111" s="524">
        <f>avgpoinc!O104</f>
        <v>252217.99565403556</v>
      </c>
      <c r="E111" s="524">
        <f>avgpoinc!P104</f>
        <v>341192.04873270309</v>
      </c>
      <c r="F111" s="524">
        <f>avgpoinc!Q104</f>
        <v>222868.40087535098</v>
      </c>
      <c r="G111" s="525">
        <f>avgpoinc!R104</f>
        <v>399866.73177493142</v>
      </c>
      <c r="H111" s="533">
        <f>B111*0.1/'TC5'!B111</f>
        <v>0.38176575303077709</v>
      </c>
      <c r="I111" s="544">
        <f>C111*0.1/'TC5'!B111</f>
        <v>0.40169563889503479</v>
      </c>
      <c r="J111" s="559">
        <f>D111*0.1/'TC5'!C111</f>
        <v>0.3849702775478363</v>
      </c>
      <c r="K111" s="560">
        <f>E111*0.1/'TC5'!D111</f>
        <v>0.42000862956047064</v>
      </c>
      <c r="L111" s="551">
        <f>F111*0.1/'TC5'!E111</f>
        <v>0.37154328823089605</v>
      </c>
      <c r="M111" s="552">
        <f>G111*0.1/'TC5'!F111</f>
        <v>0.42862117290496837</v>
      </c>
    </row>
    <row r="112" spans="1:13" x14ac:dyDescent="0.2">
      <c r="A112" s="67">
        <v>2016</v>
      </c>
      <c r="B112" s="569">
        <f>avgpoinc!M105</f>
        <v>265639.69387074601</v>
      </c>
      <c r="C112" s="570">
        <f>avgpoinc!N105</f>
        <v>279804.88166418695</v>
      </c>
      <c r="D112" s="524">
        <f>avgpoinc!O105</f>
        <v>248291.16280837197</v>
      </c>
      <c r="E112" s="524">
        <f>avgpoinc!P105</f>
        <v>337978.50530492811</v>
      </c>
      <c r="F112" s="524">
        <f>avgpoinc!Q105</f>
        <v>222285.74994439568</v>
      </c>
      <c r="G112" s="525">
        <f>avgpoinc!R105</f>
        <v>396021.99150162778</v>
      </c>
      <c r="H112" s="533">
        <f>B112*0.1/'TC5'!B112</f>
        <v>0.38115918636322021</v>
      </c>
      <c r="I112" s="544">
        <f>C112*0.1/'TC5'!B112</f>
        <v>0.40148442983627325</v>
      </c>
      <c r="J112" s="559">
        <f>D112*0.1/'TC5'!C112</f>
        <v>0.38383579254150391</v>
      </c>
      <c r="K112" s="560">
        <f>E112*0.1/'TC5'!D112</f>
        <v>0.41920968890190119</v>
      </c>
      <c r="L112" s="551">
        <f>F112*0.1/'TC5'!E112</f>
        <v>0.3721433579921723</v>
      </c>
      <c r="M112" s="552">
        <f>G112*0.1/'TC5'!F112</f>
        <v>0.42919015884399414</v>
      </c>
    </row>
    <row r="113" spans="1:13" x14ac:dyDescent="0.2">
      <c r="A113" s="67">
        <v>2017</v>
      </c>
      <c r="B113" s="569">
        <f>avgpoinc!M106</f>
        <v>272693.29961988458</v>
      </c>
      <c r="C113" s="570">
        <f>avgpoinc!N106</f>
        <v>287000.57720794284</v>
      </c>
      <c r="D113" s="524">
        <f>avgpoinc!O106</f>
        <v>261575.90471619731</v>
      </c>
      <c r="E113" s="524">
        <f>avgpoinc!P106</f>
        <v>346645.88148804428</v>
      </c>
      <c r="F113" s="524">
        <f>avgpoinc!Q106</f>
        <v>226670.32441857961</v>
      </c>
      <c r="G113" s="525">
        <f>avgpoinc!R106</f>
        <v>409054.37907347508</v>
      </c>
      <c r="H113" s="533">
        <f>B113*0.1/'TC5'!B113</f>
        <v>0.38380607962608332</v>
      </c>
      <c r="I113" s="544">
        <f>C113*0.1/'TC5'!B113</f>
        <v>0.40394306182861317</v>
      </c>
      <c r="J113" s="559">
        <f>D113*0.1/'TC5'!C113</f>
        <v>0.3987862765789032</v>
      </c>
      <c r="K113" s="560">
        <f>E113*0.1/'TC5'!D113</f>
        <v>0.42191818356513971</v>
      </c>
      <c r="L113" s="551">
        <f>F113*0.1/'TC5'!E113</f>
        <v>0.37318676710128784</v>
      </c>
      <c r="M113" s="552">
        <f>G113*0.1/'TC5'!F113</f>
        <v>0.42981243133544927</v>
      </c>
    </row>
    <row r="114" spans="1:13" x14ac:dyDescent="0.2">
      <c r="A114" s="67">
        <v>2018</v>
      </c>
      <c r="B114" s="569">
        <f>avgpoinc!M107</f>
        <v>283433.32746113121</v>
      </c>
      <c r="C114" s="570">
        <f>avgpoinc!N107</f>
        <v>297420.2331429653</v>
      </c>
      <c r="D114" s="524">
        <f>avgpoinc!O107</f>
        <v>270985.35080945602</v>
      </c>
      <c r="E114" s="524">
        <f>avgpoinc!P107</f>
        <v>358862.84324748185</v>
      </c>
      <c r="F114" s="524">
        <f>avgpoinc!Q107</f>
        <v>235627.68455538494</v>
      </c>
      <c r="G114" s="525">
        <f>avgpoinc!R107</f>
        <v>423964.47857163096</v>
      </c>
      <c r="H114" s="533">
        <f>B114*0.1/'TC5'!B114</f>
        <v>0.39168134331703186</v>
      </c>
      <c r="I114" s="544">
        <f>C114*0.1/'TC5'!B114</f>
        <v>0.41101008653640742</v>
      </c>
      <c r="J114" s="559">
        <f>D114*0.1/'TC5'!C114</f>
        <v>0.40622580051422114</v>
      </c>
      <c r="K114" s="560">
        <f>E114*0.1/'TC5'!D114</f>
        <v>0.4287917017936706</v>
      </c>
      <c r="L114" s="551">
        <f>F114*0.1/'TC5'!E114</f>
        <v>0.3809505403041839</v>
      </c>
      <c r="M114" s="552">
        <f>G114*0.1/'TC5'!F114</f>
        <v>0.43782231211662292</v>
      </c>
    </row>
    <row r="115" spans="1:13" x14ac:dyDescent="0.2">
      <c r="A115" s="67">
        <v>2019</v>
      </c>
      <c r="B115" s="569">
        <f>avgpoinc!M108</f>
        <v>284097.21265840874</v>
      </c>
      <c r="C115" s="570">
        <f>avgpoinc!N108</f>
        <v>298137.34137505083</v>
      </c>
      <c r="D115" s="524">
        <f>avgpoinc!O108</f>
        <v>270887.60320447909</v>
      </c>
      <c r="E115" s="524">
        <f>avgpoinc!P108</f>
        <v>359174.73925526277</v>
      </c>
      <c r="F115" s="524">
        <f>avgpoinc!Q108</f>
        <v>236570.9195950118</v>
      </c>
      <c r="G115" s="525">
        <f>avgpoinc!R108</f>
        <v>426862.84692338528</v>
      </c>
      <c r="H115" s="533">
        <f>B115*0.1/'TC5'!B115</f>
        <v>0.38988876342773443</v>
      </c>
      <c r="I115" s="544">
        <f>C115*0.1/'TC5'!B115</f>
        <v>0.40915712714195263</v>
      </c>
      <c r="J115" s="559">
        <f>D115*0.1/'TC5'!C115</f>
        <v>0.40457808971405035</v>
      </c>
      <c r="K115" s="560">
        <f>E115*0.1/'TC5'!D115</f>
        <v>0.42682826519012451</v>
      </c>
      <c r="L115" s="551">
        <f>F115*0.1/'TC5'!E115</f>
        <v>0.37922853231430048</v>
      </c>
      <c r="M115" s="552">
        <f>G115*0.1/'TC5'!F115</f>
        <v>0.43554317951202387</v>
      </c>
    </row>
    <row r="116" spans="1:13" ht="17" thickBot="1" x14ac:dyDescent="0.25">
      <c r="A116" s="1105"/>
      <c r="B116" s="1124"/>
      <c r="C116" s="1125"/>
      <c r="D116" s="1107"/>
      <c r="E116" s="1107"/>
      <c r="F116" s="1107"/>
      <c r="G116" s="1108"/>
      <c r="H116" s="1115"/>
      <c r="I116" s="1116"/>
      <c r="J116" s="1117"/>
      <c r="K116" s="1118"/>
      <c r="L116" s="1119"/>
      <c r="M116" s="1120"/>
    </row>
    <row r="117" spans="1:13" ht="17" thickTop="1" x14ac:dyDescent="0.2">
      <c r="A117" s="61"/>
      <c r="B117" s="60"/>
      <c r="C117" s="60"/>
      <c r="D117" s="60"/>
      <c r="E117" s="60"/>
      <c r="F117" s="60"/>
      <c r="G117" s="59"/>
      <c r="H117" s="60"/>
      <c r="I117" s="60"/>
      <c r="J117" s="60"/>
      <c r="K117" s="60"/>
      <c r="L117" s="60"/>
      <c r="M117" s="59"/>
    </row>
    <row r="118" spans="1:13" x14ac:dyDescent="0.2">
      <c r="D118" s="57"/>
      <c r="E118" s="57"/>
      <c r="F118" s="57"/>
      <c r="H118" s="57"/>
      <c r="I118" s="57"/>
      <c r="J118" s="57"/>
      <c r="K118" s="57"/>
      <c r="L118" s="57"/>
    </row>
    <row r="120" spans="1:13" x14ac:dyDescent="0.2">
      <c r="B120" s="212"/>
      <c r="C120" s="212"/>
      <c r="D120" s="212"/>
      <c r="E120" s="212"/>
      <c r="F120" s="212"/>
      <c r="G120" s="212"/>
      <c r="H120" s="212"/>
      <c r="I120" s="212"/>
      <c r="J120" s="212"/>
      <c r="K120" s="212"/>
      <c r="L120" s="212"/>
      <c r="M120" s="212"/>
    </row>
  </sheetData>
  <mergeCells count="3">
    <mergeCell ref="A4:M4"/>
    <mergeCell ref="B7:G7"/>
    <mergeCell ref="H7:M7"/>
  </mergeCells>
  <hyperlinks>
    <hyperlink ref="A1" location="Index!A1" display="Back to index" xr:uid="{00000000-0004-0000-3B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8" tint="0.39997558519241921"/>
  </sheetPr>
  <dimension ref="A1:M120"/>
  <sheetViews>
    <sheetView workbookViewId="0">
      <pane xSplit="1" ySplit="8" topLeftCell="B91" activePane="bottomRight" state="frozen"/>
      <selection activeCell="B120" sqref="B120:K120"/>
      <selection pane="topRight" activeCell="B120" sqref="B120:K120"/>
      <selection pane="bottomLeft" activeCell="B120" sqref="B120:K120"/>
      <selection pane="bottomRight" activeCell="A4" sqref="A4:M4"/>
    </sheetView>
  </sheetViews>
  <sheetFormatPr baseColWidth="10" defaultColWidth="10.83203125" defaultRowHeight="16" x14ac:dyDescent="0.2"/>
  <cols>
    <col min="1" max="1" width="10.83203125" style="56"/>
    <col min="2" max="13" width="12" style="56" customWidth="1"/>
    <col min="14" max="16384" width="10.83203125" style="56"/>
  </cols>
  <sheetData>
    <row r="1" spans="1:13" x14ac:dyDescent="0.2">
      <c r="A1" s="52" t="s">
        <v>36</v>
      </c>
      <c r="B1" s="52"/>
      <c r="C1" s="52"/>
      <c r="G1" s="100"/>
      <c r="H1" s="100"/>
      <c r="I1" s="100"/>
      <c r="J1" s="100"/>
      <c r="K1" s="100"/>
      <c r="L1" s="100"/>
      <c r="M1" s="100"/>
    </row>
    <row r="2" spans="1:13" x14ac:dyDescent="0.2">
      <c r="H2" s="98"/>
      <c r="I2" s="98"/>
    </row>
    <row r="3" spans="1:13" ht="17" thickBot="1" x14ac:dyDescent="0.25"/>
    <row r="4" spans="1:13" ht="25" customHeight="1" thickTop="1" x14ac:dyDescent="0.2">
      <c r="A4" s="1391" t="s">
        <v>162</v>
      </c>
      <c r="B4" s="1392"/>
      <c r="C4" s="1392"/>
      <c r="D4" s="1392"/>
      <c r="E4" s="1392"/>
      <c r="F4" s="1392"/>
      <c r="G4" s="1392"/>
      <c r="H4" s="1392"/>
      <c r="I4" s="1392"/>
      <c r="J4" s="1392"/>
      <c r="K4" s="1392"/>
      <c r="L4" s="1392"/>
      <c r="M4" s="1393"/>
    </row>
    <row r="5" spans="1:13" x14ac:dyDescent="0.2">
      <c r="A5" s="96"/>
      <c r="B5" s="97"/>
      <c r="C5" s="97"/>
      <c r="D5" s="59"/>
      <c r="E5" s="59"/>
      <c r="F5" s="59"/>
      <c r="G5" s="59"/>
      <c r="H5" s="59"/>
      <c r="I5" s="59"/>
      <c r="J5" s="59"/>
      <c r="K5" s="59"/>
      <c r="L5" s="59"/>
      <c r="M5" s="208"/>
    </row>
    <row r="6" spans="1:13" x14ac:dyDescent="0.2">
      <c r="A6" s="96"/>
      <c r="B6" s="45" t="s">
        <v>35</v>
      </c>
      <c r="C6" s="45" t="s">
        <v>34</v>
      </c>
      <c r="D6" s="45" t="s">
        <v>33</v>
      </c>
      <c r="E6" s="45" t="s">
        <v>32</v>
      </c>
      <c r="F6" s="45" t="s">
        <v>31</v>
      </c>
      <c r="G6" s="45" t="s">
        <v>30</v>
      </c>
      <c r="H6" s="48" t="s">
        <v>29</v>
      </c>
      <c r="I6" s="468" t="s">
        <v>28</v>
      </c>
      <c r="J6" s="468" t="s">
        <v>27</v>
      </c>
      <c r="K6" s="468" t="s">
        <v>26</v>
      </c>
      <c r="L6" s="468" t="s">
        <v>25</v>
      </c>
      <c r="M6" s="433" t="s">
        <v>24</v>
      </c>
    </row>
    <row r="7" spans="1:13" ht="20" customHeight="1" x14ac:dyDescent="0.2">
      <c r="A7" s="96"/>
      <c r="B7" s="1378" t="s">
        <v>374</v>
      </c>
      <c r="C7" s="1379"/>
      <c r="D7" s="1387"/>
      <c r="E7" s="1387"/>
      <c r="F7" s="1387"/>
      <c r="G7" s="1387"/>
      <c r="H7" s="1379" t="s">
        <v>90</v>
      </c>
      <c r="I7" s="1379"/>
      <c r="J7" s="1387"/>
      <c r="K7" s="1387"/>
      <c r="L7" s="1387"/>
      <c r="M7" s="1390"/>
    </row>
    <row r="8" spans="1:13" s="87" customFormat="1" ht="52" customHeight="1" x14ac:dyDescent="0.2">
      <c r="A8" s="95"/>
      <c r="B8" s="424" t="s">
        <v>306</v>
      </c>
      <c r="C8" s="352" t="s">
        <v>309</v>
      </c>
      <c r="D8" s="352" t="s">
        <v>87</v>
      </c>
      <c r="E8" s="352" t="s">
        <v>88</v>
      </c>
      <c r="F8" s="352" t="s">
        <v>89</v>
      </c>
      <c r="G8" s="352" t="s">
        <v>56</v>
      </c>
      <c r="H8" s="424" t="s">
        <v>306</v>
      </c>
      <c r="I8" s="352" t="s">
        <v>309</v>
      </c>
      <c r="J8" s="352" t="s">
        <v>87</v>
      </c>
      <c r="K8" s="352" t="s">
        <v>88</v>
      </c>
      <c r="L8" s="352" t="s">
        <v>89</v>
      </c>
      <c r="M8" s="359" t="s">
        <v>56</v>
      </c>
    </row>
    <row r="9" spans="1:13" s="87" customFormat="1" ht="15" customHeight="1" x14ac:dyDescent="0.2">
      <c r="A9" s="93">
        <v>1913</v>
      </c>
      <c r="B9" s="425">
        <f>avgpoinc!Y2</f>
        <v>237229.70914509366</v>
      </c>
      <c r="C9" s="317">
        <f>avgpoinc!Z2</f>
        <v>260104.16012169098</v>
      </c>
      <c r="D9" s="317"/>
      <c r="E9" s="85"/>
      <c r="F9" s="85"/>
      <c r="G9" s="84">
        <f>avgpoinc!AD2</f>
        <v>378370.41644072591</v>
      </c>
      <c r="H9" s="530">
        <f>B9*0.01/'TC5'!B9</f>
        <v>0.19009399616861605</v>
      </c>
      <c r="I9" s="541">
        <f>C9*0.01/'TC5'!B9</f>
        <v>0.2084234702128851</v>
      </c>
      <c r="J9" s="575"/>
      <c r="K9" s="541"/>
      <c r="L9" s="575"/>
      <c r="M9" s="561">
        <f>G9*0.01/'TC5'!F9</f>
        <v>0.20164202908614171</v>
      </c>
    </row>
    <row r="10" spans="1:13" s="87" customFormat="1" ht="15" customHeight="1" x14ac:dyDescent="0.2">
      <c r="A10" s="92">
        <v>1914</v>
      </c>
      <c r="B10" s="425">
        <f>avgpoinc!Y3</f>
        <v>217379.21355937535</v>
      </c>
      <c r="C10" s="317">
        <f>avgpoinc!Z3</f>
        <v>238170.96040243411</v>
      </c>
      <c r="D10" s="317"/>
      <c r="E10" s="85"/>
      <c r="F10" s="85"/>
      <c r="G10" s="84">
        <f>avgpoinc!AD3</f>
        <v>347158.21128703293</v>
      </c>
      <c r="H10" s="530">
        <f>B10*0.01/'TC5'!B10</f>
        <v>0.19279523599700085</v>
      </c>
      <c r="I10" s="541">
        <f>C10*0.01/'TC5'!B10</f>
        <v>0.21123559040697992</v>
      </c>
      <c r="J10" s="575"/>
      <c r="K10" s="541"/>
      <c r="L10" s="575"/>
      <c r="M10" s="561">
        <f>G10*0.01/'TC5'!F10</f>
        <v>0.20449997839619885</v>
      </c>
    </row>
    <row r="11" spans="1:13" s="87" customFormat="1" ht="15" customHeight="1" x14ac:dyDescent="0.2">
      <c r="A11" s="92">
        <v>1915</v>
      </c>
      <c r="B11" s="425">
        <f>avgpoinc!Y4</f>
        <v>212672.3261408188</v>
      </c>
      <c r="C11" s="317">
        <f>avgpoinc!Z4</f>
        <v>233698.96419209041</v>
      </c>
      <c r="D11" s="317"/>
      <c r="E11" s="85"/>
      <c r="F11" s="85"/>
      <c r="G11" s="84">
        <f>avgpoinc!AD4</f>
        <v>340773.35215341509</v>
      </c>
      <c r="H11" s="530">
        <f>B11*0.01/'TC5'!B11</f>
        <v>0.18494750185519249</v>
      </c>
      <c r="I11" s="541">
        <f>C11*0.01/'TC5'!B11</f>
        <v>0.20323302235785096</v>
      </c>
      <c r="J11" s="575"/>
      <c r="K11" s="541"/>
      <c r="L11" s="575"/>
      <c r="M11" s="561">
        <f>G11*0.01/'TC5'!F11</f>
        <v>0.1965733358238359</v>
      </c>
    </row>
    <row r="12" spans="1:13" s="87" customFormat="1" ht="15" customHeight="1" x14ac:dyDescent="0.2">
      <c r="A12" s="92">
        <v>1916</v>
      </c>
      <c r="B12" s="425">
        <f>avgpoinc!Y5</f>
        <v>260645.3603794807</v>
      </c>
      <c r="C12" s="317">
        <f>avgpoinc!Z5</f>
        <v>281721.98536015052</v>
      </c>
      <c r="D12" s="317"/>
      <c r="E12" s="85"/>
      <c r="F12" s="85"/>
      <c r="G12" s="84">
        <f>avgpoinc!AD5</f>
        <v>414495.77887310536</v>
      </c>
      <c r="H12" s="530">
        <f>B12*0.01/'TC5'!B12</f>
        <v>0.19877566463409066</v>
      </c>
      <c r="I12" s="541">
        <f>C12*0.01/'TC5'!B12</f>
        <v>0.21484930635430577</v>
      </c>
      <c r="J12" s="575"/>
      <c r="K12" s="541"/>
      <c r="L12" s="575"/>
      <c r="M12" s="561">
        <f>G12*0.01/'TC5'!F12</f>
        <v>0.20941113638194364</v>
      </c>
    </row>
    <row r="13" spans="1:13" s="87" customFormat="1" ht="15" customHeight="1" x14ac:dyDescent="0.2">
      <c r="A13" s="92">
        <v>1917</v>
      </c>
      <c r="B13" s="425">
        <f>avgpoinc!Y6</f>
        <v>251310.98553822073</v>
      </c>
      <c r="C13" s="317">
        <f>avgpoinc!Z6</f>
        <v>275870.51228318928</v>
      </c>
      <c r="D13" s="317"/>
      <c r="E13" s="85"/>
      <c r="F13" s="85"/>
      <c r="G13" s="84">
        <f>avgpoinc!AD6</f>
        <v>403093.1393530448</v>
      </c>
      <c r="H13" s="530">
        <f>B13*0.01/'TC5'!B13</f>
        <v>0.19470299644004002</v>
      </c>
      <c r="I13" s="541">
        <f>C13*0.01/'TC5'!B13</f>
        <v>0.21373047125636646</v>
      </c>
      <c r="J13" s="575"/>
      <c r="K13" s="541"/>
      <c r="L13" s="575"/>
      <c r="M13" s="561">
        <f>G13*0.01/'TC5'!F13</f>
        <v>0.2070588366946613</v>
      </c>
    </row>
    <row r="14" spans="1:13" s="87" customFormat="1" ht="15" customHeight="1" x14ac:dyDescent="0.2">
      <c r="A14" s="92">
        <v>1918</v>
      </c>
      <c r="B14" s="425">
        <f>avgpoinc!Y7</f>
        <v>231557.07128965261</v>
      </c>
      <c r="C14" s="317">
        <f>avgpoinc!Z7</f>
        <v>255455.54118550732</v>
      </c>
      <c r="D14" s="353"/>
      <c r="E14" s="314"/>
      <c r="F14" s="314"/>
      <c r="G14" s="84">
        <f>avgpoinc!AD7</f>
        <v>369871.40730406035</v>
      </c>
      <c r="H14" s="530">
        <f>B14*0.01/'TC5'!B14</f>
        <v>0.16955680888657373</v>
      </c>
      <c r="I14" s="541">
        <f>C14*0.01/'TC5'!B14</f>
        <v>0.18705637506369205</v>
      </c>
      <c r="J14" s="575"/>
      <c r="K14" s="541"/>
      <c r="L14" s="575"/>
      <c r="M14" s="561">
        <f>G14*0.01/'TC5'!F14</f>
        <v>0.18115359600431014</v>
      </c>
    </row>
    <row r="15" spans="1:13" s="87" customFormat="1" ht="15" customHeight="1" x14ac:dyDescent="0.2">
      <c r="A15" s="91">
        <v>1919</v>
      </c>
      <c r="B15" s="426">
        <f>avgpoinc!Y8</f>
        <v>246440.75832115291</v>
      </c>
      <c r="C15" s="316">
        <f>avgpoinc!Z8</f>
        <v>267911.94184331736</v>
      </c>
      <c r="D15" s="354"/>
      <c r="E15" s="315"/>
      <c r="F15" s="315"/>
      <c r="G15" s="88">
        <f>avgpoinc!AD8</f>
        <v>392532.12760896632</v>
      </c>
      <c r="H15" s="531">
        <f>B15*0.01/'TC5'!B15</f>
        <v>0.19044169711290107</v>
      </c>
      <c r="I15" s="542">
        <f>C15*0.01/'TC5'!B15</f>
        <v>0.2070339550528596</v>
      </c>
      <c r="J15" s="576"/>
      <c r="K15" s="542"/>
      <c r="L15" s="576"/>
      <c r="M15" s="562">
        <f>G15*0.01/'TC5'!F15</f>
        <v>0.20163832623895286</v>
      </c>
    </row>
    <row r="16" spans="1:13" s="87" customFormat="1" ht="15" customHeight="1" x14ac:dyDescent="0.2">
      <c r="A16" s="92">
        <v>1920</v>
      </c>
      <c r="B16" s="425">
        <f>avgpoinc!Y9</f>
        <v>210208.56985678838</v>
      </c>
      <c r="C16" s="317">
        <f>avgpoinc!Z9</f>
        <v>231714.42449108546</v>
      </c>
      <c r="D16" s="353"/>
      <c r="E16" s="314"/>
      <c r="F16" s="314"/>
      <c r="G16" s="84">
        <f>avgpoinc!AD9</f>
        <v>338595.33841881307</v>
      </c>
      <c r="H16" s="530">
        <f>B16*0.01/'TC5'!B16</f>
        <v>0.16604697083612413</v>
      </c>
      <c r="I16" s="541">
        <f>C16*0.01/'TC5'!B16</f>
        <v>0.18303477499510726</v>
      </c>
      <c r="J16" s="575"/>
      <c r="K16" s="541"/>
      <c r="L16" s="575"/>
      <c r="M16" s="561">
        <f>G16*0.01/'TC5'!F16</f>
        <v>0.17759133672793898</v>
      </c>
    </row>
    <row r="17" spans="1:13" s="87" customFormat="1" ht="15" customHeight="1" x14ac:dyDescent="0.2">
      <c r="A17" s="92">
        <v>1921</v>
      </c>
      <c r="B17" s="425">
        <f>avgpoinc!Y10</f>
        <v>189604.42930950769</v>
      </c>
      <c r="C17" s="317">
        <f>avgpoinc!Z10</f>
        <v>209089.42113578995</v>
      </c>
      <c r="D17" s="353"/>
      <c r="E17" s="314"/>
      <c r="F17" s="314"/>
      <c r="G17" s="84">
        <f>avgpoinc!AD10</f>
        <v>304531.80089769373</v>
      </c>
      <c r="H17" s="530">
        <f>B17*0.01/'TC5'!B17</f>
        <v>0.16611935789375246</v>
      </c>
      <c r="I17" s="541">
        <f>C17*0.01/'TC5'!B17</f>
        <v>0.18319087010754817</v>
      </c>
      <c r="J17" s="575"/>
      <c r="K17" s="541"/>
      <c r="L17" s="575"/>
      <c r="M17" s="561">
        <f>G17*0.01/'TC5'!F17</f>
        <v>0.17757798674022485</v>
      </c>
    </row>
    <row r="18" spans="1:13" s="87" customFormat="1" ht="15" customHeight="1" x14ac:dyDescent="0.2">
      <c r="A18" s="92">
        <v>1922</v>
      </c>
      <c r="B18" s="425">
        <f>avgpoinc!Y11</f>
        <v>199652.4198999923</v>
      </c>
      <c r="C18" s="317">
        <f>avgpoinc!Z11</f>
        <v>221955.00969765423</v>
      </c>
      <c r="D18" s="353"/>
      <c r="E18" s="314"/>
      <c r="F18" s="314"/>
      <c r="G18" s="84">
        <f>avgpoinc!AD11</f>
        <v>320950.73812729778</v>
      </c>
      <c r="H18" s="530">
        <f>B18*0.01/'TC5'!B18</f>
        <v>0.1611615948958488</v>
      </c>
      <c r="I18" s="541">
        <f>C18*0.01/'TC5'!B18</f>
        <v>0.17916448684125827</v>
      </c>
      <c r="J18" s="575"/>
      <c r="K18" s="541"/>
      <c r="L18" s="575"/>
      <c r="M18" s="561">
        <f>G18*0.01/'TC5'!F18</f>
        <v>0.17292089838167793</v>
      </c>
    </row>
    <row r="19" spans="1:13" s="87" customFormat="1" ht="15" customHeight="1" x14ac:dyDescent="0.2">
      <c r="A19" s="92">
        <v>1923</v>
      </c>
      <c r="B19" s="425">
        <f>avgpoinc!Y12</f>
        <v>211659.18728459446</v>
      </c>
      <c r="C19" s="317">
        <f>avgpoinc!Z12</f>
        <v>234961.33428077519</v>
      </c>
      <c r="D19" s="353"/>
      <c r="E19" s="314"/>
      <c r="F19" s="314"/>
      <c r="G19" s="84">
        <f>avgpoinc!AD12</f>
        <v>340717.49591904256</v>
      </c>
      <c r="H19" s="530">
        <f>B19*0.01/'TC5'!B19</f>
        <v>0.15182264083859762</v>
      </c>
      <c r="I19" s="541">
        <f>C19*0.01/'TC5'!B19</f>
        <v>0.16853721647103864</v>
      </c>
      <c r="J19" s="575"/>
      <c r="K19" s="541"/>
      <c r="L19" s="575"/>
      <c r="M19" s="561">
        <f>G19*0.01/'TC5'!F19</f>
        <v>0.1632124015961475</v>
      </c>
    </row>
    <row r="20" spans="1:13" s="87" customFormat="1" ht="15" customHeight="1" x14ac:dyDescent="0.2">
      <c r="A20" s="92">
        <v>1924</v>
      </c>
      <c r="B20" s="425">
        <f>avgpoinc!Y13</f>
        <v>222296.97903962829</v>
      </c>
      <c r="C20" s="317">
        <f>avgpoinc!Z13</f>
        <v>245481.61408140717</v>
      </c>
      <c r="D20" s="353"/>
      <c r="E20" s="314"/>
      <c r="F20" s="314"/>
      <c r="G20" s="84">
        <f>avgpoinc!AD13</f>
        <v>356424.61039863923</v>
      </c>
      <c r="H20" s="530">
        <f>B20*0.01/'TC5'!B20</f>
        <v>0.16152244110307296</v>
      </c>
      <c r="I20" s="541">
        <f>C20*0.01/'TC5'!B20</f>
        <v>0.17836854879293224</v>
      </c>
      <c r="J20" s="575"/>
      <c r="K20" s="541"/>
      <c r="L20" s="575"/>
      <c r="M20" s="561">
        <f>G20*0.01/'TC5'!F20</f>
        <v>0.17298731629733863</v>
      </c>
    </row>
    <row r="21" spans="1:13" s="87" customFormat="1" ht="15" customHeight="1" x14ac:dyDescent="0.2">
      <c r="A21" s="92">
        <v>1925</v>
      </c>
      <c r="B21" s="425">
        <f>avgpoinc!Y14</f>
        <v>254496.42472881259</v>
      </c>
      <c r="C21" s="317">
        <f>avgpoinc!Z14</f>
        <v>276561.49490092974</v>
      </c>
      <c r="D21" s="353"/>
      <c r="E21" s="314"/>
      <c r="F21" s="314"/>
      <c r="G21" s="84">
        <f>avgpoinc!AD14</f>
        <v>403604.4463242612</v>
      </c>
      <c r="H21" s="530">
        <f>B21*0.01/'TC5'!B21</f>
        <v>0.1816426549772274</v>
      </c>
      <c r="I21" s="541">
        <f>C21*0.01/'TC5'!B21</f>
        <v>0.19739123742821077</v>
      </c>
      <c r="J21" s="575"/>
      <c r="K21" s="541"/>
      <c r="L21" s="575"/>
      <c r="M21" s="561">
        <f>G21*0.01/'TC5'!F21</f>
        <v>0.19245520547236231</v>
      </c>
    </row>
    <row r="22" spans="1:13" s="87" customFormat="1" ht="15" customHeight="1" x14ac:dyDescent="0.2">
      <c r="A22" s="92">
        <v>1926</v>
      </c>
      <c r="B22" s="425">
        <f>avgpoinc!Y15</f>
        <v>282192.01615640474</v>
      </c>
      <c r="C22" s="317">
        <f>avgpoinc!Z15</f>
        <v>303860.96663245646</v>
      </c>
      <c r="D22" s="353"/>
      <c r="E22" s="314"/>
      <c r="F22" s="314"/>
      <c r="G22" s="84">
        <f>avgpoinc!AD15</f>
        <v>445463.19811150577</v>
      </c>
      <c r="H22" s="530">
        <f>B22*0.01/'TC5'!B22</f>
        <v>0.1924142978743173</v>
      </c>
      <c r="I22" s="541">
        <f>C22*0.01/'TC5'!B22</f>
        <v>0.20718940011963363</v>
      </c>
      <c r="J22" s="575"/>
      <c r="K22" s="541"/>
      <c r="L22" s="575"/>
      <c r="M22" s="561">
        <f>G22*0.01/'TC5'!F22</f>
        <v>0.20267388074702233</v>
      </c>
    </row>
    <row r="23" spans="1:13" s="87" customFormat="1" ht="15" customHeight="1" x14ac:dyDescent="0.2">
      <c r="A23" s="92">
        <v>1927</v>
      </c>
      <c r="B23" s="425">
        <f>avgpoinc!Y16</f>
        <v>267336.98353260744</v>
      </c>
      <c r="C23" s="317">
        <f>avgpoinc!Z16</f>
        <v>289525.87512150832</v>
      </c>
      <c r="D23" s="353"/>
      <c r="E23" s="314"/>
      <c r="F23" s="314"/>
      <c r="G23" s="84">
        <f>avgpoinc!AD16</f>
        <v>423651.82691597228</v>
      </c>
      <c r="H23" s="530">
        <f>B23*0.01/'TC5'!B23</f>
        <v>0.18570072791500369</v>
      </c>
      <c r="I23" s="541">
        <f>C23*0.01/'TC5'!B23</f>
        <v>0.20111383411990486</v>
      </c>
      <c r="J23" s="575"/>
      <c r="K23" s="541"/>
      <c r="L23" s="575"/>
      <c r="M23" s="561">
        <f>G23*0.01/'TC5'!F23</f>
        <v>0.19610396755313061</v>
      </c>
    </row>
    <row r="24" spans="1:13" s="87" customFormat="1" ht="15" customHeight="1" x14ac:dyDescent="0.2">
      <c r="A24" s="92">
        <v>1928</v>
      </c>
      <c r="B24" s="425">
        <f>avgpoinc!Y17</f>
        <v>283947.57637468772</v>
      </c>
      <c r="C24" s="317">
        <f>avgpoinc!Z17</f>
        <v>305618.06482909294</v>
      </c>
      <c r="D24" s="353"/>
      <c r="E24" s="314"/>
      <c r="F24" s="314"/>
      <c r="G24" s="84">
        <f>avgpoinc!AD17</f>
        <v>449226.32055262086</v>
      </c>
      <c r="H24" s="530">
        <f>B24*0.01/'TC5'!B24</f>
        <v>0.19512923766512114</v>
      </c>
      <c r="I24" s="541">
        <f>C24*0.01/'TC5'!B24</f>
        <v>0.21002123268028214</v>
      </c>
      <c r="J24" s="575"/>
      <c r="K24" s="541"/>
      <c r="L24" s="575"/>
      <c r="M24" s="561">
        <f>G24*0.01/'TC5'!F24</f>
        <v>0.20519983420499444</v>
      </c>
    </row>
    <row r="25" spans="1:13" s="87" customFormat="1" ht="15" customHeight="1" x14ac:dyDescent="0.2">
      <c r="A25" s="91">
        <v>1929</v>
      </c>
      <c r="B25" s="426">
        <f>avgpoinc!Y18</f>
        <v>291055.26202968461</v>
      </c>
      <c r="C25" s="316">
        <f>avgpoinc!Z18</f>
        <v>313627.06872230384</v>
      </c>
      <c r="D25" s="354"/>
      <c r="E25" s="315"/>
      <c r="F25" s="315"/>
      <c r="G25" s="88">
        <f>avgpoinc!AD18</f>
        <v>462737.9597998276</v>
      </c>
      <c r="H25" s="531">
        <f>B25*0.01/'TC5'!B25</f>
        <v>0.19060855889079109</v>
      </c>
      <c r="I25" s="542">
        <f>C25*0.01/'TC5'!B25</f>
        <v>0.20539056116499449</v>
      </c>
      <c r="J25" s="576"/>
      <c r="K25" s="542"/>
      <c r="L25" s="576"/>
      <c r="M25" s="562">
        <f>G25*0.01/'TC5'!F25</f>
        <v>0.2007057771000913</v>
      </c>
    </row>
    <row r="26" spans="1:13" s="87" customFormat="1" ht="15" customHeight="1" x14ac:dyDescent="0.2">
      <c r="A26" s="92">
        <v>1930</v>
      </c>
      <c r="B26" s="425">
        <f>avgpoinc!Y19</f>
        <v>221589.6748321059</v>
      </c>
      <c r="C26" s="317">
        <f>avgpoinc!Z19</f>
        <v>241771.58786897553</v>
      </c>
      <c r="D26" s="353"/>
      <c r="E26" s="314"/>
      <c r="F26" s="314"/>
      <c r="G26" s="84">
        <f>avgpoinc!AD19</f>
        <v>357100.17063561635</v>
      </c>
      <c r="H26" s="530">
        <f>B26*0.01/'TC5'!B26</f>
        <v>0.16109729096736103</v>
      </c>
      <c r="I26" s="541">
        <f>C26*0.01/'TC5'!B26</f>
        <v>0.17576968722969577</v>
      </c>
      <c r="J26" s="575"/>
      <c r="K26" s="541"/>
      <c r="L26" s="575"/>
      <c r="M26" s="561">
        <f>G26*0.01/'TC5'!F26</f>
        <v>0.17105976599744838</v>
      </c>
    </row>
    <row r="27" spans="1:13" s="87" customFormat="1" ht="15" customHeight="1" x14ac:dyDescent="0.2">
      <c r="A27" s="92">
        <v>1931</v>
      </c>
      <c r="B27" s="425">
        <f>avgpoinc!Y20</f>
        <v>168922.62759660865</v>
      </c>
      <c r="C27" s="317">
        <f>avgpoinc!Z20</f>
        <v>186822.64543932059</v>
      </c>
      <c r="D27" s="353"/>
      <c r="E27" s="314"/>
      <c r="F27" s="314"/>
      <c r="G27" s="84">
        <f>avgpoinc!AD20</f>
        <v>274441.54822953662</v>
      </c>
      <c r="H27" s="530">
        <f>B27*0.01/'TC5'!B27</f>
        <v>0.13764983915759965</v>
      </c>
      <c r="I27" s="541">
        <f>C27*0.01/'TC5'!B27</f>
        <v>0.15223601160840591</v>
      </c>
      <c r="J27" s="575"/>
      <c r="K27" s="541"/>
      <c r="L27" s="575"/>
      <c r="M27" s="561">
        <f>G27*0.01/'TC5'!F27</f>
        <v>0.14728512098277588</v>
      </c>
    </row>
    <row r="28" spans="1:13" s="87" customFormat="1" ht="15" customHeight="1" x14ac:dyDescent="0.2">
      <c r="A28" s="92">
        <v>1932</v>
      </c>
      <c r="B28" s="425">
        <f>avgpoinc!Y21</f>
        <v>137783.53209712778</v>
      </c>
      <c r="C28" s="317">
        <f>avgpoinc!Z21</f>
        <v>152752.02695461793</v>
      </c>
      <c r="D28" s="353"/>
      <c r="E28" s="314"/>
      <c r="F28" s="314"/>
      <c r="G28" s="84">
        <f>avgpoinc!AD21</f>
        <v>223440.39494755957</v>
      </c>
      <c r="H28" s="530">
        <f>B28*0.01/'TC5'!B28</f>
        <v>0.1327265027407675</v>
      </c>
      <c r="I28" s="541">
        <f>C28*0.01/'TC5'!B28</f>
        <v>0.14714561323597047</v>
      </c>
      <c r="J28" s="575"/>
      <c r="K28" s="541"/>
      <c r="L28" s="575"/>
      <c r="M28" s="561">
        <f>G28*0.01/'TC5'!F28</f>
        <v>0.14163370306452475</v>
      </c>
    </row>
    <row r="29" spans="1:13" s="87" customFormat="1" ht="15" customHeight="1" x14ac:dyDescent="0.2">
      <c r="A29" s="92">
        <v>1933</v>
      </c>
      <c r="B29" s="425">
        <f>avgpoinc!Y22</f>
        <v>139637.84635534621</v>
      </c>
      <c r="C29" s="317">
        <f>avgpoinc!Z22</f>
        <v>154946.26184032165</v>
      </c>
      <c r="D29" s="353"/>
      <c r="E29" s="314"/>
      <c r="F29" s="314"/>
      <c r="G29" s="84">
        <f>avgpoinc!AD22</f>
        <v>226434.42381124271</v>
      </c>
      <c r="H29" s="530">
        <f>B29*0.01/'TC5'!B29</f>
        <v>0.1392259530808839</v>
      </c>
      <c r="I29" s="541">
        <f>C29*0.01/'TC5'!B29</f>
        <v>0.15448921294690995</v>
      </c>
      <c r="J29" s="575"/>
      <c r="K29" s="541"/>
      <c r="L29" s="575"/>
      <c r="M29" s="561">
        <f>G29*0.01/'TC5'!F29</f>
        <v>0.14835465005741727</v>
      </c>
    </row>
    <row r="30" spans="1:13" s="87" customFormat="1" ht="15" customHeight="1" x14ac:dyDescent="0.2">
      <c r="A30" s="92">
        <v>1934</v>
      </c>
      <c r="B30" s="425">
        <f>avgpoinc!Y23</f>
        <v>178442.46181386171</v>
      </c>
      <c r="C30" s="317">
        <f>avgpoinc!Z23</f>
        <v>195753.05777446486</v>
      </c>
      <c r="D30" s="353"/>
      <c r="E30" s="314"/>
      <c r="F30" s="314"/>
      <c r="G30" s="84">
        <f>avgpoinc!AD23</f>
        <v>288123.95798994345</v>
      </c>
      <c r="H30" s="530">
        <f>B30*0.01/'TC5'!B30</f>
        <v>0.15923366585399801</v>
      </c>
      <c r="I30" s="541">
        <f>C30*0.01/'TC5'!B30</f>
        <v>0.17468082806474783</v>
      </c>
      <c r="J30" s="575"/>
      <c r="K30" s="541"/>
      <c r="L30" s="575"/>
      <c r="M30" s="561">
        <f>G30*0.01/'TC5'!F30</f>
        <v>0.16868072955034133</v>
      </c>
    </row>
    <row r="31" spans="1:13" s="87" customFormat="1" ht="15" customHeight="1" x14ac:dyDescent="0.2">
      <c r="A31" s="92">
        <v>1935</v>
      </c>
      <c r="B31" s="425">
        <f>avgpoinc!Y24</f>
        <v>197453.76259993174</v>
      </c>
      <c r="C31" s="317">
        <f>avgpoinc!Z24</f>
        <v>218561.43300965495</v>
      </c>
      <c r="D31" s="353"/>
      <c r="E31" s="314"/>
      <c r="F31" s="314"/>
      <c r="G31" s="84">
        <f>avgpoinc!AD24</f>
        <v>321416.60017492133</v>
      </c>
      <c r="H31" s="530">
        <f>B31*0.01/'TC5'!B31</f>
        <v>0.16074570705293895</v>
      </c>
      <c r="I31" s="541">
        <f>C31*0.01/'TC5'!B31</f>
        <v>0.17792931175904914</v>
      </c>
      <c r="J31" s="575"/>
      <c r="K31" s="541"/>
      <c r="L31" s="575"/>
      <c r="M31" s="561">
        <f>G31*0.01/'TC5'!F31</f>
        <v>0.17155121469453874</v>
      </c>
    </row>
    <row r="32" spans="1:13" s="87" customFormat="1" ht="15" customHeight="1" x14ac:dyDescent="0.2">
      <c r="A32" s="92">
        <v>1936</v>
      </c>
      <c r="B32" s="425">
        <f>avgpoinc!Y25</f>
        <v>227733.19346507103</v>
      </c>
      <c r="C32" s="317">
        <f>avgpoinc!Z25</f>
        <v>248815.38307677078</v>
      </c>
      <c r="D32" s="353"/>
      <c r="E32" s="314"/>
      <c r="F32" s="314"/>
      <c r="G32" s="84">
        <f>avgpoinc!AD25</f>
        <v>367519.65169244079</v>
      </c>
      <c r="H32" s="530">
        <f>B32*0.01/'TC5'!B32</f>
        <v>0.16691301890060542</v>
      </c>
      <c r="I32" s="541">
        <f>C32*0.01/'TC5'!B32</f>
        <v>0.18236483714274279</v>
      </c>
      <c r="J32" s="575"/>
      <c r="K32" s="541"/>
      <c r="L32" s="575"/>
      <c r="M32" s="561">
        <f>G32*0.01/'TC5'!F32</f>
        <v>0.17654097674500982</v>
      </c>
    </row>
    <row r="33" spans="1:13" s="87" customFormat="1" ht="15" customHeight="1" x14ac:dyDescent="0.2">
      <c r="A33" s="92">
        <v>1937</v>
      </c>
      <c r="B33" s="425">
        <f>avgpoinc!Y26</f>
        <v>236929.49249301502</v>
      </c>
      <c r="C33" s="317">
        <f>avgpoinc!Z26</f>
        <v>262098.60085125442</v>
      </c>
      <c r="D33" s="353"/>
      <c r="E33" s="314"/>
      <c r="F33" s="314"/>
      <c r="G33" s="84">
        <f>avgpoinc!AD26</f>
        <v>384959.3950757556</v>
      </c>
      <c r="H33" s="530">
        <f>B33*0.01/'TC5'!B33</f>
        <v>0.16302606976188164</v>
      </c>
      <c r="I33" s="541">
        <f>C33*0.01/'TC5'!B33</f>
        <v>0.18034438995866198</v>
      </c>
      <c r="J33" s="575"/>
      <c r="K33" s="541"/>
      <c r="L33" s="575"/>
      <c r="M33" s="561">
        <f>G33*0.01/'TC5'!F33</f>
        <v>0.17360234617866613</v>
      </c>
    </row>
    <row r="34" spans="1:13" s="87" customFormat="1" ht="15" customHeight="1" x14ac:dyDescent="0.2">
      <c r="A34" s="92">
        <v>1938</v>
      </c>
      <c r="B34" s="425">
        <f>avgpoinc!Y27</f>
        <v>195722.85283122936</v>
      </c>
      <c r="C34" s="317">
        <f>avgpoinc!Z27</f>
        <v>218062.20434045006</v>
      </c>
      <c r="D34" s="353"/>
      <c r="E34" s="314"/>
      <c r="F34" s="314"/>
      <c r="G34" s="84">
        <f>avgpoinc!AD27</f>
        <v>319199.6047138974</v>
      </c>
      <c r="H34" s="530">
        <f>B34*0.01/'TC5'!B34</f>
        <v>0.14529149157691382</v>
      </c>
      <c r="I34" s="541">
        <f>C34*0.01/'TC5'!B34</f>
        <v>0.16187472472871353</v>
      </c>
      <c r="J34" s="575"/>
      <c r="K34" s="541"/>
      <c r="L34" s="575"/>
      <c r="M34" s="561">
        <f>G34*0.01/'TC5'!F34</f>
        <v>0.15547690455818017</v>
      </c>
    </row>
    <row r="35" spans="1:13" s="87" customFormat="1" ht="15" customHeight="1" x14ac:dyDescent="0.2">
      <c r="A35" s="91">
        <v>1939</v>
      </c>
      <c r="B35" s="426">
        <f>avgpoinc!Y28</f>
        <v>232160.86957510497</v>
      </c>
      <c r="C35" s="316">
        <f>avgpoinc!Z28</f>
        <v>255043.31050786775</v>
      </c>
      <c r="D35" s="354"/>
      <c r="E35" s="315"/>
      <c r="F35" s="315"/>
      <c r="G35" s="88">
        <f>avgpoinc!AD28</f>
        <v>374655.41894095181</v>
      </c>
      <c r="H35" s="531">
        <f>B35*0.01/'TC5'!B35</f>
        <v>0.16160670153566062</v>
      </c>
      <c r="I35" s="542">
        <f>C35*0.01/'TC5'!B35</f>
        <v>0.17753512138090108</v>
      </c>
      <c r="J35" s="576"/>
      <c r="K35" s="542"/>
      <c r="L35" s="576"/>
      <c r="M35" s="562">
        <f>G35*0.01/'TC5'!F35</f>
        <v>0.17139578449649201</v>
      </c>
    </row>
    <row r="36" spans="1:13" s="87" customFormat="1" ht="15" customHeight="1" x14ac:dyDescent="0.2">
      <c r="A36" s="92">
        <v>1940</v>
      </c>
      <c r="B36" s="425">
        <f>avgpoinc!Y29</f>
        <v>264872.63778117136</v>
      </c>
      <c r="C36" s="317">
        <f>avgpoinc!Z29</f>
        <v>288814.60080665234</v>
      </c>
      <c r="D36" s="353"/>
      <c r="E36" s="314"/>
      <c r="F36" s="314"/>
      <c r="G36" s="84">
        <f>avgpoinc!AD29</f>
        <v>425394.96415173146</v>
      </c>
      <c r="H36" s="530">
        <f>B36*0.01/'TC5'!B36</f>
        <v>0.16961974699748361</v>
      </c>
      <c r="I36" s="541">
        <f>C36*0.01/'TC5'!B36</f>
        <v>0.18495175616620821</v>
      </c>
      <c r="J36" s="575"/>
      <c r="K36" s="541"/>
      <c r="L36" s="575"/>
      <c r="M36" s="561">
        <f>G36*0.01/'TC5'!F36</f>
        <v>0.17918453968607784</v>
      </c>
    </row>
    <row r="37" spans="1:13" s="87" customFormat="1" ht="15" customHeight="1" x14ac:dyDescent="0.2">
      <c r="A37" s="92">
        <v>1941</v>
      </c>
      <c r="B37" s="425">
        <f>avgpoinc!Y30</f>
        <v>299053.81739997654</v>
      </c>
      <c r="C37" s="317">
        <f>avgpoinc!Z30</f>
        <v>328857.76371726341</v>
      </c>
      <c r="D37" s="353"/>
      <c r="E37" s="314"/>
      <c r="F37" s="314"/>
      <c r="G37" s="84">
        <f>avgpoinc!AD30</f>
        <v>487408.75998341234</v>
      </c>
      <c r="H37" s="530">
        <f>B37*0.01/'TC5'!B37</f>
        <v>0.16076864998041115</v>
      </c>
      <c r="I37" s="541">
        <f>C37*0.01/'TC5'!B37</f>
        <v>0.17679098420499087</v>
      </c>
      <c r="J37" s="575"/>
      <c r="K37" s="541"/>
      <c r="L37" s="575"/>
      <c r="M37" s="561">
        <f>G37*0.01/'TC5'!F37</f>
        <v>0.17055434265713071</v>
      </c>
    </row>
    <row r="38" spans="1:13" s="87" customFormat="1" ht="15" customHeight="1" x14ac:dyDescent="0.2">
      <c r="A38" s="92">
        <v>1942</v>
      </c>
      <c r="B38" s="425">
        <f>avgpoinc!Y31</f>
        <v>314704.047492571</v>
      </c>
      <c r="C38" s="317">
        <f>avgpoinc!Z31</f>
        <v>352402.49505974766</v>
      </c>
      <c r="D38" s="353"/>
      <c r="E38" s="314"/>
      <c r="F38" s="314"/>
      <c r="G38" s="84">
        <f>avgpoinc!AD31</f>
        <v>522944.38059765607</v>
      </c>
      <c r="H38" s="530">
        <f>B38*0.01/'TC5'!B38</f>
        <v>0.14298181196284562</v>
      </c>
      <c r="I38" s="541">
        <f>C38*0.01/'TC5'!B38</f>
        <v>0.16010962580663957</v>
      </c>
      <c r="J38" s="575"/>
      <c r="K38" s="541"/>
      <c r="L38" s="575"/>
      <c r="M38" s="561">
        <f>G38*0.01/'TC5'!F38</f>
        <v>0.15316756509703705</v>
      </c>
    </row>
    <row r="39" spans="1:13" s="87" customFormat="1" ht="15" customHeight="1" x14ac:dyDescent="0.2">
      <c r="A39" s="92">
        <v>1943</v>
      </c>
      <c r="B39" s="425">
        <f>avgpoinc!Y32</f>
        <v>313987.71664772101</v>
      </c>
      <c r="C39" s="317">
        <f>avgpoinc!Z32</f>
        <v>355739.73262572457</v>
      </c>
      <c r="D39" s="353"/>
      <c r="E39" s="314"/>
      <c r="F39" s="314"/>
      <c r="G39" s="84">
        <f>avgpoinc!AD32</f>
        <v>529202.10696999077</v>
      </c>
      <c r="H39" s="530">
        <f>B39*0.01/'TC5'!B39</f>
        <v>0.12363196608888176</v>
      </c>
      <c r="I39" s="541">
        <f>C39*0.01/'TC5'!B39</f>
        <v>0.14007172965239201</v>
      </c>
      <c r="J39" s="575"/>
      <c r="K39" s="541"/>
      <c r="L39" s="575"/>
      <c r="M39" s="561">
        <f>G39*0.01/'TC5'!F39</f>
        <v>0.1333821673111163</v>
      </c>
    </row>
    <row r="40" spans="1:13" s="87" customFormat="1" ht="15" customHeight="1" x14ac:dyDescent="0.2">
      <c r="A40" s="92">
        <v>1944</v>
      </c>
      <c r="B40" s="425">
        <f>avgpoinc!Y33</f>
        <v>275811.0330416708</v>
      </c>
      <c r="C40" s="317">
        <f>avgpoinc!Z33</f>
        <v>320064.02580960293</v>
      </c>
      <c r="D40" s="353"/>
      <c r="E40" s="314"/>
      <c r="F40" s="314"/>
      <c r="G40" s="84">
        <f>avgpoinc!AD33</f>
        <v>476663.93524140544</v>
      </c>
      <c r="H40" s="530">
        <f>B40*0.01/'TC5'!B40</f>
        <v>0.10545569893027462</v>
      </c>
      <c r="I40" s="541">
        <f>C40*0.01/'TC5'!B40</f>
        <v>0.1223757264963713</v>
      </c>
      <c r="J40" s="575"/>
      <c r="K40" s="541"/>
      <c r="L40" s="575"/>
      <c r="M40" s="561">
        <f>G40*0.01/'TC5'!F40</f>
        <v>0.11572467835906132</v>
      </c>
    </row>
    <row r="41" spans="1:13" s="87" customFormat="1" ht="15" customHeight="1" x14ac:dyDescent="0.2">
      <c r="A41" s="92">
        <v>1945</v>
      </c>
      <c r="B41" s="425">
        <f>avgpoinc!Y34</f>
        <v>243117.74305741087</v>
      </c>
      <c r="C41" s="317">
        <f>avgpoinc!Z34</f>
        <v>286166.18782644247</v>
      </c>
      <c r="D41" s="353"/>
      <c r="E41" s="314"/>
      <c r="F41" s="314"/>
      <c r="G41" s="84">
        <f>avgpoinc!AD34</f>
        <v>427458.44142824627</v>
      </c>
      <c r="H41" s="530">
        <f>B41*0.01/'TC5'!B41</f>
        <v>9.6798676527815208E-2</v>
      </c>
      <c r="I41" s="541">
        <f>C41*0.01/'TC5'!B41</f>
        <v>0.11393865334653301</v>
      </c>
      <c r="J41" s="575"/>
      <c r="K41" s="541"/>
      <c r="L41" s="575"/>
      <c r="M41" s="561">
        <f>G41*0.01/'TC5'!F41</f>
        <v>0.10716570909943275</v>
      </c>
    </row>
    <row r="42" spans="1:13" s="87" customFormat="1" ht="15" customHeight="1" x14ac:dyDescent="0.2">
      <c r="A42" s="92">
        <v>1946</v>
      </c>
      <c r="B42" s="425">
        <f>avgpoinc!Y35</f>
        <v>221420.85464374753</v>
      </c>
      <c r="C42" s="317">
        <f>avgpoinc!Z35</f>
        <v>261445.82538003815</v>
      </c>
      <c r="D42" s="353"/>
      <c r="E42" s="314"/>
      <c r="F42" s="314"/>
      <c r="G42" s="84">
        <f>avgpoinc!AD35</f>
        <v>394395.44537653105</v>
      </c>
      <c r="H42" s="530">
        <f>B42*0.01/'TC5'!B42</f>
        <v>0.10097617483831295</v>
      </c>
      <c r="I42" s="541">
        <f>C42*0.01/'TC5'!B42</f>
        <v>0.1192290555322687</v>
      </c>
      <c r="J42" s="575"/>
      <c r="K42" s="541"/>
      <c r="L42" s="575"/>
      <c r="M42" s="561">
        <f>G42*0.01/'TC5'!F42</f>
        <v>0.11234387798563712</v>
      </c>
    </row>
    <row r="43" spans="1:13" s="87" customFormat="1" ht="15" customHeight="1" x14ac:dyDescent="0.2">
      <c r="A43" s="92">
        <v>1947</v>
      </c>
      <c r="B43" s="425">
        <f>avgpoinc!Y36</f>
        <v>219073.91064093521</v>
      </c>
      <c r="C43" s="317">
        <f>avgpoinc!Z36</f>
        <v>255315.0264403536</v>
      </c>
      <c r="D43" s="353"/>
      <c r="E43" s="314"/>
      <c r="F43" s="314"/>
      <c r="G43" s="84">
        <f>avgpoinc!AD36</f>
        <v>386861.89680104755</v>
      </c>
      <c r="H43" s="530">
        <f>B43*0.01/'TC5'!B43</f>
        <v>0.10254121837661659</v>
      </c>
      <c r="I43" s="541">
        <f>C43*0.01/'TC5'!B43</f>
        <v>0.1195044804945386</v>
      </c>
      <c r="J43" s="575"/>
      <c r="K43" s="541"/>
      <c r="L43" s="575"/>
      <c r="M43" s="561">
        <f>G43*0.01/'TC5'!F43</f>
        <v>0.11318070043253609</v>
      </c>
    </row>
    <row r="44" spans="1:13" s="87" customFormat="1" ht="15" customHeight="1" x14ac:dyDescent="0.2">
      <c r="A44" s="92">
        <v>1948</v>
      </c>
      <c r="B44" s="425">
        <f>avgpoinc!Y37</f>
        <v>261643.81890825721</v>
      </c>
      <c r="C44" s="317">
        <f>avgpoinc!Z37</f>
        <v>298938.04197190813</v>
      </c>
      <c r="D44" s="353"/>
      <c r="E44" s="314"/>
      <c r="F44" s="314"/>
      <c r="G44" s="84">
        <f>avgpoinc!AD37</f>
        <v>457957.45551208185</v>
      </c>
      <c r="H44" s="530">
        <f>B44*0.01/'TC5'!B44</f>
        <v>0.1168562486370716</v>
      </c>
      <c r="I44" s="541">
        <f>C44*0.01/'TC5'!B44</f>
        <v>0.13351272086422752</v>
      </c>
      <c r="J44" s="575"/>
      <c r="K44" s="541"/>
      <c r="L44" s="575"/>
      <c r="M44" s="561">
        <f>G44*0.01/'TC5'!F44</f>
        <v>0.12753155052430307</v>
      </c>
    </row>
    <row r="45" spans="1:13" s="87" customFormat="1" ht="15" customHeight="1" x14ac:dyDescent="0.2">
      <c r="A45" s="91">
        <v>1949</v>
      </c>
      <c r="B45" s="426">
        <f>avgpoinc!Y38</f>
        <v>252378.07346901647</v>
      </c>
      <c r="C45" s="316">
        <f>avgpoinc!Z38</f>
        <v>286439.626457693</v>
      </c>
      <c r="D45" s="354"/>
      <c r="E45" s="315"/>
      <c r="F45" s="315"/>
      <c r="G45" s="88">
        <f>avgpoinc!AD38</f>
        <v>440741.50439926068</v>
      </c>
      <c r="H45" s="531">
        <f>B45*0.01/'TC5'!B45</f>
        <v>0.11660600239965986</v>
      </c>
      <c r="I45" s="542">
        <f>C45*0.01/'TC5'!B45</f>
        <v>0.1323434294864918</v>
      </c>
      <c r="J45" s="576"/>
      <c r="K45" s="542"/>
      <c r="L45" s="576"/>
      <c r="M45" s="562">
        <f>G45*0.01/'TC5'!F45</f>
        <v>0.12665165618340576</v>
      </c>
    </row>
    <row r="46" spans="1:13" s="87" customFormat="1" ht="15" customHeight="1" x14ac:dyDescent="0.2">
      <c r="A46" s="92">
        <v>1950</v>
      </c>
      <c r="B46" s="425">
        <f>avgpoinc!Y39</f>
        <v>266578.4406692062</v>
      </c>
      <c r="C46" s="317">
        <f>avgpoinc!Z39</f>
        <v>304113.58637525543</v>
      </c>
      <c r="D46" s="353"/>
      <c r="E46" s="314"/>
      <c r="F46" s="314"/>
      <c r="G46" s="84">
        <f>avgpoinc!AD39</f>
        <v>465296.23743104143</v>
      </c>
      <c r="H46" s="530">
        <f>B46*0.01/'TC5'!B46</f>
        <v>0.11314746411576165</v>
      </c>
      <c r="I46" s="541">
        <f>C46*0.01/'TC5'!B46</f>
        <v>0.12907900959706017</v>
      </c>
      <c r="J46" s="575"/>
      <c r="K46" s="541"/>
      <c r="L46" s="575"/>
      <c r="M46" s="561">
        <f>G46*0.01/'TC5'!F46</f>
        <v>0.12305017489852178</v>
      </c>
    </row>
    <row r="47" spans="1:13" s="87" customFormat="1" ht="15" customHeight="1" x14ac:dyDescent="0.2">
      <c r="A47" s="92">
        <v>1951</v>
      </c>
      <c r="B47" s="425">
        <f>avgpoinc!Y40</f>
        <v>268341.5055064967</v>
      </c>
      <c r="C47" s="317">
        <f>avgpoinc!Z40</f>
        <v>309614.93083730724</v>
      </c>
      <c r="D47" s="353"/>
      <c r="E47" s="314"/>
      <c r="F47" s="314"/>
      <c r="G47" s="84">
        <f>avgpoinc!AD40</f>
        <v>472121.33556633699</v>
      </c>
      <c r="H47" s="530">
        <f>B47*0.01/'TC5'!B47</f>
        <v>0.1066332047896838</v>
      </c>
      <c r="I47" s="541">
        <f>C47*0.01/'TC5'!B47</f>
        <v>0.12303438584203312</v>
      </c>
      <c r="J47" s="575"/>
      <c r="K47" s="541"/>
      <c r="L47" s="575"/>
      <c r="M47" s="561">
        <f>G47*0.01/'TC5'!F47</f>
        <v>0.11661426793409647</v>
      </c>
    </row>
    <row r="48" spans="1:13" s="87" customFormat="1" ht="15" customHeight="1" x14ac:dyDescent="0.2">
      <c r="A48" s="92">
        <v>1952</v>
      </c>
      <c r="B48" s="425">
        <f>avgpoinc!Y41</f>
        <v>267080.10729594523</v>
      </c>
      <c r="C48" s="317">
        <f>avgpoinc!Z41</f>
        <v>307195.35708637309</v>
      </c>
      <c r="D48" s="353"/>
      <c r="E48" s="314"/>
      <c r="F48" s="314"/>
      <c r="G48" s="84">
        <f>avgpoinc!AD41</f>
        <v>469793.55087137106</v>
      </c>
      <c r="H48" s="530">
        <f>B48*0.01/'TC5'!B48</f>
        <v>0.10335363855806368</v>
      </c>
      <c r="I48" s="541">
        <f>C48*0.01/'TC5'!B48</f>
        <v>0.11887728451388983</v>
      </c>
      <c r="J48" s="575"/>
      <c r="K48" s="541"/>
      <c r="L48" s="575"/>
      <c r="M48" s="561">
        <f>G48*0.01/'TC5'!F48</f>
        <v>0.11281498532244116</v>
      </c>
    </row>
    <row r="49" spans="1:13" s="87" customFormat="1" ht="15" customHeight="1" x14ac:dyDescent="0.2">
      <c r="A49" s="92">
        <v>1953</v>
      </c>
      <c r="B49" s="425">
        <f>avgpoinc!Y42</f>
        <v>258263.8707566481</v>
      </c>
      <c r="C49" s="317">
        <f>avgpoinc!Z42</f>
        <v>298582.6279310275</v>
      </c>
      <c r="D49" s="353"/>
      <c r="E49" s="314"/>
      <c r="F49" s="314"/>
      <c r="G49" s="84">
        <f>avgpoinc!AD42</f>
        <v>455601.52704761282</v>
      </c>
      <c r="H49" s="530">
        <f>B49*0.01/'TC5'!B49</f>
        <v>9.6886988542803101E-2</v>
      </c>
      <c r="I49" s="541">
        <f>C49*0.01/'TC5'!B49</f>
        <v>0.11201246061510457</v>
      </c>
      <c r="J49" s="575"/>
      <c r="K49" s="541"/>
      <c r="L49" s="575"/>
      <c r="M49" s="561">
        <f>G49*0.01/'TC5'!F49</f>
        <v>0.10602579443906118</v>
      </c>
    </row>
    <row r="50" spans="1:13" s="87" customFormat="1" ht="15" customHeight="1" x14ac:dyDescent="0.2">
      <c r="A50" s="92">
        <v>1954</v>
      </c>
      <c r="B50" s="425">
        <f>avgpoinc!Y43</f>
        <v>258979.76317426783</v>
      </c>
      <c r="C50" s="317">
        <f>avgpoinc!Z43</f>
        <v>297189.85012932424</v>
      </c>
      <c r="D50" s="353"/>
      <c r="E50" s="314"/>
      <c r="F50" s="314"/>
      <c r="G50" s="84">
        <f>avgpoinc!AD43</f>
        <v>455340.0024048679</v>
      </c>
      <c r="H50" s="530">
        <f>B50*0.01/'TC5'!B50</f>
        <v>9.9216174664315482E-2</v>
      </c>
      <c r="I50" s="541">
        <f>C50*0.01/'TC5'!B50</f>
        <v>0.11385461055909447</v>
      </c>
      <c r="J50" s="575"/>
      <c r="K50" s="541"/>
      <c r="L50" s="575"/>
      <c r="M50" s="561">
        <f>G50*0.01/'TC5'!F50</f>
        <v>0.10825760902927657</v>
      </c>
    </row>
    <row r="51" spans="1:13" s="87" customFormat="1" ht="15" customHeight="1" x14ac:dyDescent="0.2">
      <c r="A51" s="92">
        <v>1955</v>
      </c>
      <c r="B51" s="425">
        <f>avgpoinc!Y44</f>
        <v>289301.27368509013</v>
      </c>
      <c r="C51" s="317">
        <f>avgpoinc!Z44</f>
        <v>328228.34487452073</v>
      </c>
      <c r="D51" s="353"/>
      <c r="E51" s="314"/>
      <c r="F51" s="314"/>
      <c r="G51" s="84">
        <f>avgpoinc!AD44</f>
        <v>505249.44696819392</v>
      </c>
      <c r="H51" s="530">
        <f>B51*0.01/'TC5'!B51</f>
        <v>0.10339089679111527</v>
      </c>
      <c r="I51" s="541">
        <f>C51*0.01/'TC5'!B51</f>
        <v>0.11730270833781374</v>
      </c>
      <c r="J51" s="575"/>
      <c r="K51" s="541"/>
      <c r="L51" s="575"/>
      <c r="M51" s="561">
        <f>G51*0.01/'TC5'!F51</f>
        <v>0.11214935249140635</v>
      </c>
    </row>
    <row r="52" spans="1:13" s="87" customFormat="1" ht="15" customHeight="1" x14ac:dyDescent="0.2">
      <c r="A52" s="92">
        <v>1956</v>
      </c>
      <c r="B52" s="425">
        <f>avgpoinc!Y45</f>
        <v>275093.48486550146</v>
      </c>
      <c r="C52" s="317">
        <f>avgpoinc!Z45</f>
        <v>315095.57151693944</v>
      </c>
      <c r="D52" s="353"/>
      <c r="E52" s="314"/>
      <c r="F52" s="314"/>
      <c r="G52" s="84">
        <f>avgpoinc!AD45</f>
        <v>482965.89912602503</v>
      </c>
      <c r="H52" s="530">
        <f>B52*0.01/'TC5'!B52</f>
        <v>9.6610057636767901E-2</v>
      </c>
      <c r="I52" s="541">
        <f>C52*0.01/'TC5'!B52</f>
        <v>0.11065838705785865</v>
      </c>
      <c r="J52" s="575"/>
      <c r="K52" s="541"/>
      <c r="L52" s="575"/>
      <c r="M52" s="561">
        <f>G52*0.01/'TC5'!F52</f>
        <v>0.10533690822663845</v>
      </c>
    </row>
    <row r="53" spans="1:13" s="87" customFormat="1" ht="15" customHeight="1" x14ac:dyDescent="0.2">
      <c r="A53" s="92">
        <v>1957</v>
      </c>
      <c r="B53" s="425">
        <f>avgpoinc!Y46</f>
        <v>275656.47208006366</v>
      </c>
      <c r="C53" s="317">
        <f>avgpoinc!Z46</f>
        <v>314838.16580872028</v>
      </c>
      <c r="D53" s="353"/>
      <c r="E53" s="314"/>
      <c r="F53" s="314"/>
      <c r="G53" s="84">
        <f>avgpoinc!AD46</f>
        <v>482816.785332528</v>
      </c>
      <c r="H53" s="530">
        <f>B53*0.01/'TC5'!B53</f>
        <v>9.6696224980036549E-2</v>
      </c>
      <c r="I53" s="541">
        <f>C53*0.01/'TC5'!B53</f>
        <v>0.11044058528217611</v>
      </c>
      <c r="J53" s="575"/>
      <c r="K53" s="541"/>
      <c r="L53" s="575"/>
      <c r="M53" s="561">
        <f>G53*0.01/'TC5'!F53</f>
        <v>0.10523206010147437</v>
      </c>
    </row>
    <row r="54" spans="1:13" s="87" customFormat="1" ht="15" customHeight="1" x14ac:dyDescent="0.2">
      <c r="A54" s="92">
        <v>1958</v>
      </c>
      <c r="B54" s="425">
        <f>avgpoinc!Y47</f>
        <v>254590.06663173076</v>
      </c>
      <c r="C54" s="317">
        <f>avgpoinc!Z47</f>
        <v>293418.07658941124</v>
      </c>
      <c r="D54" s="353"/>
      <c r="E54" s="314"/>
      <c r="F54" s="314"/>
      <c r="G54" s="84">
        <f>avgpoinc!AD47</f>
        <v>448753.32871224056</v>
      </c>
      <c r="H54" s="530">
        <f>B54*0.01/'TC5'!B54</f>
        <v>9.1946603221390255E-2</v>
      </c>
      <c r="I54" s="541">
        <f>C54*0.01/'TC5'!B54</f>
        <v>0.1059695526344923</v>
      </c>
      <c r="J54" s="575"/>
      <c r="K54" s="541"/>
      <c r="L54" s="575"/>
      <c r="M54" s="561">
        <f>G54*0.01/'TC5'!F54</f>
        <v>0.10070043614302177</v>
      </c>
    </row>
    <row r="55" spans="1:13" s="87" customFormat="1" ht="15" customHeight="1" x14ac:dyDescent="0.2">
      <c r="A55" s="91">
        <v>1959</v>
      </c>
      <c r="B55" s="426">
        <f>avgpoinc!Y48</f>
        <v>280037.62941634166</v>
      </c>
      <c r="C55" s="316">
        <f>avgpoinc!Z48</f>
        <v>317910.95196647337</v>
      </c>
      <c r="D55" s="354"/>
      <c r="E55" s="315"/>
      <c r="F55" s="315"/>
      <c r="G55" s="88">
        <f>avgpoinc!AD48</f>
        <v>491816.71336502244</v>
      </c>
      <c r="H55" s="531">
        <f>B55*0.01/'TC5'!B55</f>
        <v>9.5084353403857777E-2</v>
      </c>
      <c r="I55" s="542">
        <f>C55*0.01/'TC5'!B55</f>
        <v>0.10794391229042814</v>
      </c>
      <c r="J55" s="576"/>
      <c r="K55" s="542"/>
      <c r="L55" s="576"/>
      <c r="M55" s="562">
        <f>G55*0.01/'TC5'!F55</f>
        <v>0.10324075204656358</v>
      </c>
    </row>
    <row r="56" spans="1:13" x14ac:dyDescent="0.2">
      <c r="A56" s="67">
        <v>1960</v>
      </c>
      <c r="B56" s="425">
        <f>avgpoinc!Y49</f>
        <v>272996.22914553201</v>
      </c>
      <c r="C56" s="317">
        <f>avgpoinc!Z49</f>
        <v>310245.53620979306</v>
      </c>
      <c r="D56" s="353"/>
      <c r="E56" s="314"/>
      <c r="F56" s="314"/>
      <c r="G56" s="84">
        <f>avgpoinc!AD49</f>
        <v>481551.69107523042</v>
      </c>
      <c r="H56" s="530">
        <f>B56*0.01/'TC5'!B56</f>
        <v>9.1012584254362552E-2</v>
      </c>
      <c r="I56" s="541">
        <f>C56*0.01/'TC5'!B56</f>
        <v>0.10343090852284693</v>
      </c>
      <c r="J56" s="575"/>
      <c r="K56" s="541"/>
      <c r="L56" s="575"/>
      <c r="M56" s="561">
        <f>G56*0.01/'TC5'!F56</f>
        <v>9.9054929121262264E-2</v>
      </c>
    </row>
    <row r="57" spans="1:13" x14ac:dyDescent="0.2">
      <c r="A57" s="67">
        <v>1961</v>
      </c>
      <c r="B57" s="425">
        <f>avgpoinc!Y50</f>
        <v>270037.55015715031</v>
      </c>
      <c r="C57" s="317">
        <f>avgpoinc!Z50</f>
        <v>307685.2370567274</v>
      </c>
      <c r="D57" s="353"/>
      <c r="E57" s="314"/>
      <c r="F57" s="314"/>
      <c r="G57" s="84">
        <f>avgpoinc!AD50</f>
        <v>473249.92196004931</v>
      </c>
      <c r="H57" s="530">
        <f>B57*0.01/'TC5'!B57</f>
        <v>8.9014280959679878E-2</v>
      </c>
      <c r="I57" s="541">
        <f>C57*0.01/'TC5'!B57</f>
        <v>0.10142433940233264</v>
      </c>
      <c r="J57" s="575"/>
      <c r="K57" s="541"/>
      <c r="L57" s="575"/>
      <c r="M57" s="561">
        <f>G57*0.01/'TC5'!F57</f>
        <v>9.7106208288176246E-2</v>
      </c>
    </row>
    <row r="58" spans="1:13" x14ac:dyDescent="0.2">
      <c r="A58" s="67">
        <v>1962</v>
      </c>
      <c r="B58" s="427">
        <f>avgpoinc!Y51</f>
        <v>303502.29366108781</v>
      </c>
      <c r="C58" s="318">
        <f>avgpoinc!Z51</f>
        <v>339402.45456021046</v>
      </c>
      <c r="D58" s="523">
        <f>avgpoinc!AA51</f>
        <v>274611.48920896498</v>
      </c>
      <c r="E58" s="523">
        <f>avgpoinc!AB51</f>
        <v>395498.77576708648</v>
      </c>
      <c r="F58" s="523">
        <f>avgpoinc!AC51</f>
        <v>251917.28139616828</v>
      </c>
      <c r="G58" s="81">
        <f>avgpoinc!AD51</f>
        <v>506522.33563910692</v>
      </c>
      <c r="H58" s="532">
        <f>B58*0.01/'TC5'!B58</f>
        <v>9.4892218708992004E-2</v>
      </c>
      <c r="I58" s="543">
        <f>C58*0.01/'TC5'!B58</f>
        <v>0.10611666738986969</v>
      </c>
      <c r="J58" s="543">
        <f>D58*0.01/'TC5'!C58</f>
        <v>8.3701975643634796E-2</v>
      </c>
      <c r="K58" s="543">
        <f>E58*0.01/'TC5'!D58</f>
        <v>8.6571715772151933E-2</v>
      </c>
      <c r="L58" s="543">
        <f>F58*0.01/'TC5'!E58</f>
        <v>0.1321643590927124</v>
      </c>
      <c r="M58" s="550">
        <f>G58*0.01/'TC5'!F58</f>
        <v>0.10258250683546065</v>
      </c>
    </row>
    <row r="59" spans="1:13" x14ac:dyDescent="0.2">
      <c r="A59" s="67">
        <v>1963</v>
      </c>
      <c r="B59" s="428">
        <f>avgpoinc!Y52</f>
        <v>319565.39584325562</v>
      </c>
      <c r="C59" s="319">
        <f>avgpoinc!Z52</f>
        <v>356629.04664657533</v>
      </c>
      <c r="D59" s="524">
        <f>avgpoinc!AA52</f>
        <v>286360.23877593077</v>
      </c>
      <c r="E59" s="524">
        <f>avgpoinc!AB52</f>
        <v>417026.78571272886</v>
      </c>
      <c r="F59" s="524">
        <f>avgpoinc!AC52</f>
        <v>267512.14592848578</v>
      </c>
      <c r="G59" s="62">
        <f>avgpoinc!AD52</f>
        <v>532428.01677375019</v>
      </c>
      <c r="H59" s="533">
        <f>B59*0.01/'TC5'!B59</f>
        <v>9.6660200506448746E-2</v>
      </c>
      <c r="I59" s="544">
        <f>C59*0.01/'TC5'!B59</f>
        <v>0.10787098854780199</v>
      </c>
      <c r="J59" s="551">
        <f>D59*0.01/'TC5'!C59</f>
        <v>8.4228412362546662E-2</v>
      </c>
      <c r="K59" s="544">
        <f>E59*0.01/'TC5'!D59</f>
        <v>8.7920721803686444E-2</v>
      </c>
      <c r="L59" s="551">
        <f>F59*0.01/'TC5'!E59</f>
        <v>0.13557930837437857</v>
      </c>
      <c r="M59" s="552">
        <f>G59*0.01/'TC5'!F59</f>
        <v>0.10434158891439441</v>
      </c>
    </row>
    <row r="60" spans="1:13" x14ac:dyDescent="0.2">
      <c r="A60" s="67">
        <v>1964</v>
      </c>
      <c r="B60" s="428">
        <f>avgpoinc!Y53</f>
        <v>338772.91726439324</v>
      </c>
      <c r="C60" s="319">
        <f>avgpoinc!Z53</f>
        <v>377311.50881520048</v>
      </c>
      <c r="D60" s="524">
        <f>avgpoinc!AA53</f>
        <v>298108.98834289657</v>
      </c>
      <c r="E60" s="524">
        <f>avgpoinc!AB53</f>
        <v>438554.79565837124</v>
      </c>
      <c r="F60" s="524">
        <f>avgpoinc!AC53</f>
        <v>283107.01046080329</v>
      </c>
      <c r="G60" s="62">
        <f>avgpoinc!AD53</f>
        <v>565668.05436927441</v>
      </c>
      <c r="H60" s="533">
        <f>B60*0.01/'TC5'!B60</f>
        <v>9.8428182303905487E-2</v>
      </c>
      <c r="I60" s="544">
        <f>C60*0.01/'TC5'!B60</f>
        <v>0.10962530970573425</v>
      </c>
      <c r="J60" s="551">
        <f>D60*0.01/'TC5'!C60</f>
        <v>8.4719248116016374E-2</v>
      </c>
      <c r="K60" s="544">
        <f>E60*0.01/'TC5'!D60</f>
        <v>8.9173853397369371E-2</v>
      </c>
      <c r="L60" s="551">
        <f>F60*0.01/'TC5'!E60</f>
        <v>0.13876990973949432</v>
      </c>
      <c r="M60" s="552">
        <f>G60*0.01/'TC5'!F60</f>
        <v>0.10610067099332809</v>
      </c>
    </row>
    <row r="61" spans="1:13" x14ac:dyDescent="0.2">
      <c r="A61" s="67">
        <v>1965</v>
      </c>
      <c r="B61" s="428">
        <f>avgpoinc!Y54</f>
        <v>352174.46106002957</v>
      </c>
      <c r="C61" s="319">
        <f>avgpoinc!Z54</f>
        <v>391715.77036326349</v>
      </c>
      <c r="D61" s="524">
        <f>avgpoinc!AA54</f>
        <v>311288.04656115867</v>
      </c>
      <c r="E61" s="524">
        <f>avgpoinc!AB54</f>
        <v>454651.90741371852</v>
      </c>
      <c r="F61" s="524">
        <f>avgpoinc!AC54</f>
        <v>295592.43826058239</v>
      </c>
      <c r="G61" s="62">
        <f>avgpoinc!AD54</f>
        <v>586185.95868934225</v>
      </c>
      <c r="H61" s="533">
        <f>B61*0.01/'TC5'!B61</f>
        <v>9.7293853759765639E-2</v>
      </c>
      <c r="I61" s="544">
        <f>C61*0.01/'TC5'!B61</f>
        <v>0.10821777582168579</v>
      </c>
      <c r="J61" s="551">
        <f>D61*0.01/'TC5'!C61</f>
        <v>8.4307735195652447E-2</v>
      </c>
      <c r="K61" s="544">
        <f>E61*0.01/'TC5'!D61</f>
        <v>8.8046971304411289E-2</v>
      </c>
      <c r="L61" s="551">
        <f>F61*0.01/'TC5'!E61</f>
        <v>0.1378446402258629</v>
      </c>
      <c r="M61" s="552">
        <f>G61*0.01/'TC5'!F61</f>
        <v>0.10485587641596793</v>
      </c>
    </row>
    <row r="62" spans="1:13" x14ac:dyDescent="0.2">
      <c r="A62" s="67">
        <v>1966</v>
      </c>
      <c r="B62" s="428">
        <f>avgpoinc!Y55</f>
        <v>364258.99538363394</v>
      </c>
      <c r="C62" s="319">
        <f>avgpoinc!Z55</f>
        <v>404604.65396062919</v>
      </c>
      <c r="D62" s="524">
        <f>avgpoinc!AA55</f>
        <v>324467.10477942077</v>
      </c>
      <c r="E62" s="524">
        <f>avgpoinc!AB55</f>
        <v>470749.01916906575</v>
      </c>
      <c r="F62" s="524">
        <f>avgpoinc!AC55</f>
        <v>308077.86606036144</v>
      </c>
      <c r="G62" s="62">
        <f>avgpoinc!AD55</f>
        <v>604830.86525047873</v>
      </c>
      <c r="H62" s="533">
        <f>B62*0.01/'TC5'!B62</f>
        <v>9.6159525215625763E-2</v>
      </c>
      <c r="I62" s="544">
        <f>C62*0.01/'TC5'!B62</f>
        <v>0.10681024193763732</v>
      </c>
      <c r="J62" s="551">
        <f>D62*0.01/'TC5'!C62</f>
        <v>8.3933159708976759E-2</v>
      </c>
      <c r="K62" s="544">
        <f>E62*0.01/'TC5'!D62</f>
        <v>8.7022483348846422E-2</v>
      </c>
      <c r="L62" s="551">
        <f>F62*0.01/'TC5'!E62</f>
        <v>0.13700518012046814</v>
      </c>
      <c r="M62" s="552">
        <f>G62*0.01/'TC5'!F62</f>
        <v>0.10361108183860779</v>
      </c>
    </row>
    <row r="63" spans="1:13" x14ac:dyDescent="0.2">
      <c r="A63" s="67">
        <v>1967</v>
      </c>
      <c r="B63" s="428">
        <f>avgpoinc!Y56</f>
        <v>352095.00781277299</v>
      </c>
      <c r="C63" s="319">
        <f>avgpoinc!Z56</f>
        <v>394803.72976912861</v>
      </c>
      <c r="D63" s="524">
        <f>avgpoinc!AA56</f>
        <v>316508.22796416748</v>
      </c>
      <c r="E63" s="524">
        <f>avgpoinc!AB56</f>
        <v>456559.92687028967</v>
      </c>
      <c r="F63" s="524">
        <f>avgpoinc!AC56</f>
        <v>298711.598216185</v>
      </c>
      <c r="G63" s="62">
        <f>avgpoinc!AD56</f>
        <v>593156.08997165191</v>
      </c>
      <c r="H63" s="534">
        <f>B63*0.01/'TC5'!B63</f>
        <v>9.1670768335461617E-2</v>
      </c>
      <c r="I63" s="545">
        <f>C63*0.01/'TC5'!B63</f>
        <v>0.10279032774269581</v>
      </c>
      <c r="J63" s="551">
        <f>D63*0.01/'TC5'!C63</f>
        <v>8.0804120749235167E-2</v>
      </c>
      <c r="K63" s="544">
        <f>E63*0.01/'TC5'!D63</f>
        <v>8.472139015793799E-2</v>
      </c>
      <c r="L63" s="551">
        <f>F63*0.01/'TC5'!E63</f>
        <v>0.12635384127497673</v>
      </c>
      <c r="M63" s="552">
        <f>G63*0.01/'TC5'!F63</f>
        <v>9.85124036669731E-2</v>
      </c>
    </row>
    <row r="64" spans="1:13" x14ac:dyDescent="0.2">
      <c r="A64" s="67">
        <v>1968</v>
      </c>
      <c r="B64" s="428">
        <f>avgpoinc!Y57</f>
        <v>350397.14169206575</v>
      </c>
      <c r="C64" s="319">
        <f>avgpoinc!Z57</f>
        <v>394595.20384648407</v>
      </c>
      <c r="D64" s="524">
        <f>avgpoinc!AA57</f>
        <v>315435.02093087923</v>
      </c>
      <c r="E64" s="524">
        <f>avgpoinc!AB57</f>
        <v>455482.43092736532</v>
      </c>
      <c r="F64" s="524">
        <f>avgpoinc!AC57</f>
        <v>294787.76991048775</v>
      </c>
      <c r="G64" s="62">
        <f>avgpoinc!AD57</f>
        <v>586035.33460518951</v>
      </c>
      <c r="H64" s="534">
        <f>B64*0.01/'TC5'!B64</f>
        <v>8.8638095650821924E-2</v>
      </c>
      <c r="I64" s="545">
        <f>C64*0.01/'TC5'!B64</f>
        <v>9.9818643648177385E-2</v>
      </c>
      <c r="J64" s="551">
        <f>D64*0.01/'TC5'!C64</f>
        <v>7.8703173436224474E-2</v>
      </c>
      <c r="K64" s="544">
        <f>E64*0.01/'TC5'!D64</f>
        <v>8.2758492790162549E-2</v>
      </c>
      <c r="L64" s="551">
        <f>F64*0.01/'TC5'!E64</f>
        <v>0.12012771051377058</v>
      </c>
      <c r="M64" s="552">
        <f>G64*0.01/'TC5'!F64</f>
        <v>9.5208019018173204E-2</v>
      </c>
    </row>
    <row r="65" spans="1:13" x14ac:dyDescent="0.2">
      <c r="A65" s="72">
        <v>1969</v>
      </c>
      <c r="B65" s="429">
        <f>avgpoinc!Y58</f>
        <v>330889.01529991388</v>
      </c>
      <c r="C65" s="320">
        <f>avgpoinc!Z58</f>
        <v>377964.66290643963</v>
      </c>
      <c r="D65" s="526">
        <f>avgpoinc!AA58</f>
        <v>304574.51113439072</v>
      </c>
      <c r="E65" s="526">
        <f>avgpoinc!AB58</f>
        <v>446255.56059027463</v>
      </c>
      <c r="F65" s="526">
        <f>avgpoinc!AC58</f>
        <v>267357.18095187418</v>
      </c>
      <c r="G65" s="68">
        <f>avgpoinc!AD58</f>
        <v>560065.06006453047</v>
      </c>
      <c r="H65" s="535">
        <f>B65*0.01/'TC5'!B65</f>
        <v>8.2606181153096245E-2</v>
      </c>
      <c r="I65" s="546">
        <f>C65*0.01/'TC5'!B65</f>
        <v>9.4358579372055787E-2</v>
      </c>
      <c r="J65" s="553">
        <f>D65*0.01/'TC5'!C65</f>
        <v>7.4759554350748658E-2</v>
      </c>
      <c r="K65" s="547">
        <f>E65*0.01/'TC5'!D65</f>
        <v>7.9478922998532667E-2</v>
      </c>
      <c r="L65" s="553">
        <f>F65*0.01/'TC5'!E65</f>
        <v>0.10847092117182909</v>
      </c>
      <c r="M65" s="554">
        <f>G65*0.01/'TC5'!F65</f>
        <v>8.9425805956125232E-2</v>
      </c>
    </row>
    <row r="66" spans="1:13" x14ac:dyDescent="0.2">
      <c r="A66" s="67">
        <v>1970</v>
      </c>
      <c r="B66" s="428">
        <f>avgpoinc!Y59</f>
        <v>310832.9581994373</v>
      </c>
      <c r="C66" s="319">
        <f>avgpoinc!Z59</f>
        <v>359249.15529153455</v>
      </c>
      <c r="D66" s="524">
        <f>avgpoinc!AA59</f>
        <v>287983.62002268224</v>
      </c>
      <c r="E66" s="524">
        <f>avgpoinc!AB59</f>
        <v>427424.13326295547</v>
      </c>
      <c r="F66" s="524">
        <f>avgpoinc!AC59</f>
        <v>245620.11032652605</v>
      </c>
      <c r="G66" s="62">
        <f>avgpoinc!AD59</f>
        <v>526523.20465002744</v>
      </c>
      <c r="H66" s="534">
        <f>B66*0.01/'TC5'!B66</f>
        <v>7.9537168057868271E-2</v>
      </c>
      <c r="I66" s="545">
        <f>C66*0.01/'TC5'!B66</f>
        <v>9.1926096269162372E-2</v>
      </c>
      <c r="J66" s="551">
        <f>D66*0.01/'TC5'!C66</f>
        <v>7.2734694054815904E-2</v>
      </c>
      <c r="K66" s="544">
        <f>E66*0.01/'TC5'!D66</f>
        <v>7.845642504980789E-2</v>
      </c>
      <c r="L66" s="551">
        <f>F66*0.01/'TC5'!E66</f>
        <v>0.10177694185404106</v>
      </c>
      <c r="M66" s="552">
        <f>G66*0.01/'TC5'!F66</f>
        <v>8.6794241331517696E-2</v>
      </c>
    </row>
    <row r="67" spans="1:13" x14ac:dyDescent="0.2">
      <c r="A67" s="67">
        <v>1971</v>
      </c>
      <c r="B67" s="428">
        <f>avgpoinc!Y60</f>
        <v>316490.1183322994</v>
      </c>
      <c r="C67" s="319">
        <f>avgpoinc!Z60</f>
        <v>365053.58516426594</v>
      </c>
      <c r="D67" s="524">
        <f>avgpoinc!AA60</f>
        <v>294333.99881694972</v>
      </c>
      <c r="E67" s="524">
        <f>avgpoinc!AB60</f>
        <v>436250.64518741646</v>
      </c>
      <c r="F67" s="524">
        <f>avgpoinc!AC60</f>
        <v>249494.34336997569</v>
      </c>
      <c r="G67" s="62">
        <f>avgpoinc!AD60</f>
        <v>536862.41725320381</v>
      </c>
      <c r="H67" s="534">
        <f>B67*0.01/'TC5'!B67</f>
        <v>8.0577364169585039E-2</v>
      </c>
      <c r="I67" s="545">
        <f>C67*0.01/'TC5'!B67</f>
        <v>9.2941466318734442E-2</v>
      </c>
      <c r="J67" s="551">
        <f>D67*0.01/'TC5'!C67</f>
        <v>7.3651398313813857E-2</v>
      </c>
      <c r="K67" s="544">
        <f>E67*0.01/'TC5'!D67</f>
        <v>8.0130681613809443E-2</v>
      </c>
      <c r="L67" s="551">
        <f>F67*0.01/'TC5'!E67</f>
        <v>0.10154343563772274</v>
      </c>
      <c r="M67" s="552">
        <f>G67*0.01/'TC5'!F67</f>
        <v>8.8112780591472969E-2</v>
      </c>
    </row>
    <row r="68" spans="1:13" x14ac:dyDescent="0.2">
      <c r="A68" s="67">
        <v>1972</v>
      </c>
      <c r="B68" s="428">
        <f>avgpoinc!Y61</f>
        <v>331127.67289777473</v>
      </c>
      <c r="C68" s="319">
        <f>avgpoinc!Z61</f>
        <v>381726.51395052939</v>
      </c>
      <c r="D68" s="524">
        <f>avgpoinc!AA61</f>
        <v>307672.78030418401</v>
      </c>
      <c r="E68" s="524">
        <f>avgpoinc!AB61</f>
        <v>456821.83977832663</v>
      </c>
      <c r="F68" s="524">
        <f>avgpoinc!AC61</f>
        <v>262399.65603032574</v>
      </c>
      <c r="G68" s="62">
        <f>avgpoinc!AD61</f>
        <v>554960.08924531518</v>
      </c>
      <c r="H68" s="534">
        <f>B68*0.01/'TC5'!B68</f>
        <v>8.1333372270819382E-2</v>
      </c>
      <c r="I68" s="545">
        <f>C68*0.01/'TC5'!B68</f>
        <v>9.3761733633073163E-2</v>
      </c>
      <c r="J68" s="551">
        <f>D68*0.01/'TC5'!C68</f>
        <v>7.4996539104176932E-2</v>
      </c>
      <c r="K68" s="544">
        <f>E68*0.01/'TC5'!D68</f>
        <v>8.1442749182315324E-2</v>
      </c>
      <c r="L68" s="551">
        <f>F68*0.01/'TC5'!E68</f>
        <v>0.10105505068713684</v>
      </c>
      <c r="M68" s="552">
        <f>G68*0.01/'TC5'!F68</f>
        <v>8.9391936024185256E-2</v>
      </c>
    </row>
    <row r="69" spans="1:13" x14ac:dyDescent="0.2">
      <c r="A69" s="67">
        <v>1973</v>
      </c>
      <c r="B69" s="428">
        <f>avgpoinc!Y62</f>
        <v>343524.41444593115</v>
      </c>
      <c r="C69" s="319">
        <f>avgpoinc!Z62</f>
        <v>397636.06958479108</v>
      </c>
      <c r="D69" s="524">
        <f>avgpoinc!AA62</f>
        <v>323182.96503878175</v>
      </c>
      <c r="E69" s="524">
        <f>avgpoinc!AB62</f>
        <v>481733.56535629363</v>
      </c>
      <c r="F69" s="524">
        <f>avgpoinc!AC62</f>
        <v>266118.16825246817</v>
      </c>
      <c r="G69" s="62">
        <f>avgpoinc!AD62</f>
        <v>576511.74445674499</v>
      </c>
      <c r="H69" s="534">
        <f>B69*0.01/'TC5'!B69</f>
        <v>8.0988238447844182E-2</v>
      </c>
      <c r="I69" s="545">
        <f>C69*0.01/'TC5'!B69</f>
        <v>9.3745432536252324E-2</v>
      </c>
      <c r="J69" s="551">
        <f>D69*0.01/'TC5'!C69</f>
        <v>7.5550418508100861E-2</v>
      </c>
      <c r="K69" s="544">
        <f>E69*0.01/'TC5'!D69</f>
        <v>8.2278806264184823E-2</v>
      </c>
      <c r="L69" s="551">
        <f>F69*0.01/'TC5'!E69</f>
        <v>9.8237488989070698E-2</v>
      </c>
      <c r="M69" s="552">
        <f>G69*0.01/'TC5'!F69</f>
        <v>8.9132818495272645E-2</v>
      </c>
    </row>
    <row r="70" spans="1:13" x14ac:dyDescent="0.2">
      <c r="A70" s="67">
        <v>1974</v>
      </c>
      <c r="B70" s="428">
        <f>avgpoinc!Y63</f>
        <v>325240.4367820106</v>
      </c>
      <c r="C70" s="319">
        <f>avgpoinc!Z63</f>
        <v>377387.27167688787</v>
      </c>
      <c r="D70" s="524">
        <f>avgpoinc!AA63</f>
        <v>308905.39737163059</v>
      </c>
      <c r="E70" s="524">
        <f>avgpoinc!AB63</f>
        <v>462617.47360511048</v>
      </c>
      <c r="F70" s="524">
        <f>avgpoinc!AC63</f>
        <v>246586.59352826129</v>
      </c>
      <c r="G70" s="62">
        <f>avgpoinc!AD63</f>
        <v>546276.0480006591</v>
      </c>
      <c r="H70" s="534">
        <f>B70*0.01/'TC5'!B70</f>
        <v>7.8926590009018596E-2</v>
      </c>
      <c r="I70" s="545">
        <f>C70*0.01/'TC5'!B70</f>
        <v>9.1581141511710498E-2</v>
      </c>
      <c r="J70" s="551">
        <f>D70*0.01/'TC5'!C70</f>
        <v>7.4322485405218686E-2</v>
      </c>
      <c r="K70" s="544">
        <f>E70*0.01/'TC5'!D70</f>
        <v>8.1977861820405465E-2</v>
      </c>
      <c r="L70" s="551">
        <f>F70*0.01/'TC5'!E70</f>
        <v>9.2128242508579206E-2</v>
      </c>
      <c r="M70" s="552">
        <f>G70*0.01/'TC5'!F70</f>
        <v>8.7194596209883457E-2</v>
      </c>
    </row>
    <row r="71" spans="1:13" x14ac:dyDescent="0.2">
      <c r="A71" s="67">
        <v>1975</v>
      </c>
      <c r="B71" s="428">
        <f>avgpoinc!Y64</f>
        <v>316713.54281428875</v>
      </c>
      <c r="C71" s="319">
        <f>avgpoinc!Z64</f>
        <v>364429.00846198527</v>
      </c>
      <c r="D71" s="524">
        <f>avgpoinc!AA64</f>
        <v>297230.80213156855</v>
      </c>
      <c r="E71" s="524">
        <f>avgpoinc!AB64</f>
        <v>441197.33910433168</v>
      </c>
      <c r="F71" s="524">
        <f>avgpoinc!AC64</f>
        <v>246462.87840791731</v>
      </c>
      <c r="G71" s="62">
        <f>avgpoinc!AD64</f>
        <v>529254.03812554129</v>
      </c>
      <c r="H71" s="534">
        <f>B71*0.01/'TC5'!B71</f>
        <v>7.9409887250136535E-2</v>
      </c>
      <c r="I71" s="545">
        <f>C71*0.01/'TC5'!B71</f>
        <v>9.1373631248899315E-2</v>
      </c>
      <c r="J71" s="551">
        <f>D71*0.01/'TC5'!C71</f>
        <v>7.5045308341088898E-2</v>
      </c>
      <c r="K71" s="544">
        <f>E71*0.01/'TC5'!D71</f>
        <v>8.2989210933135382E-2</v>
      </c>
      <c r="L71" s="551">
        <f>F71*0.01/'TC5'!E71</f>
        <v>9.0895945940417264E-2</v>
      </c>
      <c r="M71" s="552">
        <f>G71*0.01/'TC5'!F71</f>
        <v>8.7767494092076931E-2</v>
      </c>
    </row>
    <row r="72" spans="1:13" x14ac:dyDescent="0.2">
      <c r="A72" s="67">
        <v>1976</v>
      </c>
      <c r="B72" s="428">
        <f>avgpoinc!Y65</f>
        <v>327279.06336948357</v>
      </c>
      <c r="C72" s="319">
        <f>avgpoinc!Z65</f>
        <v>374792.59328196378</v>
      </c>
      <c r="D72" s="524">
        <f>avgpoinc!AA65</f>
        <v>306997.5515370951</v>
      </c>
      <c r="E72" s="524">
        <f>avgpoinc!AB65</f>
        <v>454181.00331818755</v>
      </c>
      <c r="F72" s="524">
        <f>avgpoinc!AC65</f>
        <v>255470.39118194708</v>
      </c>
      <c r="G72" s="62">
        <f>avgpoinc!AD65</f>
        <v>545303.05106525938</v>
      </c>
      <c r="H72" s="534">
        <f>B72*0.01/'TC5'!B72</f>
        <v>7.916399957137088E-2</v>
      </c>
      <c r="I72" s="545">
        <f>C72*0.01/'TC5'!B72</f>
        <v>9.0656824755178902E-2</v>
      </c>
      <c r="J72" s="551">
        <f>D72*0.01/'TC5'!C72</f>
        <v>7.4809364569560458E-2</v>
      </c>
      <c r="K72" s="544">
        <f>E72*0.01/'TC5'!D72</f>
        <v>8.2766412459235994E-2</v>
      </c>
      <c r="L72" s="551">
        <f>F72*0.01/'TC5'!E72</f>
        <v>8.980271285126662E-2</v>
      </c>
      <c r="M72" s="552">
        <f>G72*0.01/'TC5'!F72</f>
        <v>8.7637559788845451E-2</v>
      </c>
    </row>
    <row r="73" spans="1:13" x14ac:dyDescent="0.2">
      <c r="A73" s="67">
        <v>1977</v>
      </c>
      <c r="B73" s="428">
        <f>avgpoinc!Y66</f>
        <v>343102.37172523787</v>
      </c>
      <c r="C73" s="319">
        <f>avgpoinc!Z66</f>
        <v>391184.86038027471</v>
      </c>
      <c r="D73" s="524">
        <f>avgpoinc!AA66</f>
        <v>319614.22100313002</v>
      </c>
      <c r="E73" s="524">
        <f>avgpoinc!AB66</f>
        <v>473256.09031709348</v>
      </c>
      <c r="F73" s="524">
        <f>avgpoinc!AC66</f>
        <v>269257.26817730925</v>
      </c>
      <c r="G73" s="62">
        <f>avgpoinc!AD66</f>
        <v>566674.85539969278</v>
      </c>
      <c r="H73" s="534">
        <f>B73*0.01/'TC5'!B73</f>
        <v>8.0491025302302815E-2</v>
      </c>
      <c r="I73" s="545">
        <f>C73*0.01/'TC5'!B73</f>
        <v>9.1771066275116567E-2</v>
      </c>
      <c r="J73" s="551">
        <f>D73*0.01/'TC5'!C73</f>
        <v>7.614839066872392E-2</v>
      </c>
      <c r="K73" s="544">
        <f>E73*0.01/'TC5'!D73</f>
        <v>8.4158688476289725E-2</v>
      </c>
      <c r="L73" s="551">
        <f>F73*0.01/'TC5'!E73</f>
        <v>9.0731941325838505E-2</v>
      </c>
      <c r="M73" s="552">
        <f>G73*0.01/'TC5'!F73</f>
        <v>8.9329896797096353E-2</v>
      </c>
    </row>
    <row r="74" spans="1:13" x14ac:dyDescent="0.2">
      <c r="A74" s="67">
        <v>1978</v>
      </c>
      <c r="B74" s="428">
        <f>avgpoinc!Y67</f>
        <v>362135.17759945005</v>
      </c>
      <c r="C74" s="319">
        <f>avgpoinc!Z67</f>
        <v>411968.30229038658</v>
      </c>
      <c r="D74" s="524">
        <f>avgpoinc!AA67</f>
        <v>338921.452166976</v>
      </c>
      <c r="E74" s="524">
        <f>avgpoinc!AB67</f>
        <v>499163.11377340485</v>
      </c>
      <c r="F74" s="524">
        <f>avgpoinc!AC67</f>
        <v>283547.15673997096</v>
      </c>
      <c r="G74" s="62">
        <f>avgpoinc!AD67</f>
        <v>593861.91174377734</v>
      </c>
      <c r="H74" s="534">
        <f>B74*0.01/'TC5'!B74</f>
        <v>8.2040532567474247E-2</v>
      </c>
      <c r="I74" s="545">
        <f>C74*0.01/'TC5'!B74</f>
        <v>9.333006294739167E-2</v>
      </c>
      <c r="J74" s="551">
        <f>D74*0.01/'TC5'!C74</f>
        <v>7.7674100150191258E-2</v>
      </c>
      <c r="K74" s="544">
        <f>E74*0.01/'TC5'!D74</f>
        <v>8.615017860894536E-2</v>
      </c>
      <c r="L74" s="551">
        <f>F74*0.01/'TC5'!E74</f>
        <v>9.1506831388517021E-2</v>
      </c>
      <c r="M74" s="552">
        <f>G74*0.01/'TC5'!F74</f>
        <v>9.0972659719326998E-2</v>
      </c>
    </row>
    <row r="75" spans="1:13" x14ac:dyDescent="0.2">
      <c r="A75" s="72">
        <v>1979</v>
      </c>
      <c r="B75" s="429">
        <f>avgpoinc!Y68</f>
        <v>378718.85569941351</v>
      </c>
      <c r="C75" s="320">
        <f>avgpoinc!Z68</f>
        <v>427403.74076820328</v>
      </c>
      <c r="D75" s="526">
        <f>avgpoinc!AA68</f>
        <v>352653.55783351639</v>
      </c>
      <c r="E75" s="526">
        <f>avgpoinc!AB68</f>
        <v>519539.6076493148</v>
      </c>
      <c r="F75" s="526">
        <f>avgpoinc!AC68</f>
        <v>295533.01477473427</v>
      </c>
      <c r="G75" s="68">
        <f>avgpoinc!AD68</f>
        <v>616499.33682120941</v>
      </c>
      <c r="H75" s="536">
        <f>B75*0.01/'TC5'!B75</f>
        <v>8.5476882755756364E-2</v>
      </c>
      <c r="I75" s="547">
        <f>C75*0.01/'TC5'!B75</f>
        <v>9.6465066075324998E-2</v>
      </c>
      <c r="J75" s="553">
        <f>D75*0.01/'TC5'!C75</f>
        <v>8.0722503364086137E-2</v>
      </c>
      <c r="K75" s="547">
        <f>E75*0.01/'TC5'!D75</f>
        <v>8.9604564011096968E-2</v>
      </c>
      <c r="L75" s="553">
        <f>F75*0.01/'TC5'!E75</f>
        <v>9.4172395765781416E-2</v>
      </c>
      <c r="M75" s="554">
        <f>G75*0.01/'TC5'!F75</f>
        <v>9.4495482742786421E-2</v>
      </c>
    </row>
    <row r="76" spans="1:13" x14ac:dyDescent="0.2">
      <c r="A76" s="67">
        <v>1980</v>
      </c>
      <c r="B76" s="428">
        <f>avgpoinc!Y69</f>
        <v>348231.51034091646</v>
      </c>
      <c r="C76" s="319">
        <f>avgpoinc!Z69</f>
        <v>393505.40516793774</v>
      </c>
      <c r="D76" s="524">
        <f>avgpoinc!AA69</f>
        <v>325177.08815092256</v>
      </c>
      <c r="E76" s="524">
        <f>avgpoinc!AB69</f>
        <v>482032.70217564394</v>
      </c>
      <c r="F76" s="524">
        <f>avgpoinc!AC69</f>
        <v>273404.804814064</v>
      </c>
      <c r="G76" s="62">
        <f>avgpoinc!AD69</f>
        <v>565180.16646966152</v>
      </c>
      <c r="H76" s="533">
        <f>B76*0.01/'TC5'!B76</f>
        <v>8.0954253673553453E-2</v>
      </c>
      <c r="I76" s="544">
        <f>C76*0.01/'TC5'!B76</f>
        <v>9.1479189693927765E-2</v>
      </c>
      <c r="J76" s="551">
        <f>D76*0.01/'TC5'!C76</f>
        <v>7.7145263552665697E-2</v>
      </c>
      <c r="K76" s="544">
        <f>E76*0.01/'TC5'!D76</f>
        <v>8.6778216063976288E-2</v>
      </c>
      <c r="L76" s="551">
        <f>F76*0.01/'TC5'!E76</f>
        <v>8.7513014674186707E-2</v>
      </c>
      <c r="M76" s="552">
        <f>G76*0.01/'TC5'!F76</f>
        <v>8.9719600975513444E-2</v>
      </c>
    </row>
    <row r="77" spans="1:13" x14ac:dyDescent="0.2">
      <c r="A77" s="67">
        <v>1981</v>
      </c>
      <c r="B77" s="428">
        <f>avgpoinc!Y70</f>
        <v>378845.55219785206</v>
      </c>
      <c r="C77" s="319">
        <f>avgpoinc!Z70</f>
        <v>419192.13757812581</v>
      </c>
      <c r="D77" s="524">
        <f>avgpoinc!AA70</f>
        <v>352615.08047452464</v>
      </c>
      <c r="E77" s="524">
        <f>avgpoinc!AB70</f>
        <v>508356.53157138982</v>
      </c>
      <c r="F77" s="524">
        <f>avgpoinc!AC70</f>
        <v>305028.05744874099</v>
      </c>
      <c r="G77" s="62">
        <f>avgpoinc!AD70</f>
        <v>608256.96615163935</v>
      </c>
      <c r="H77" s="533">
        <f>B77*0.01/'TC5'!B77</f>
        <v>8.7399467825889601E-2</v>
      </c>
      <c r="I77" s="544">
        <f>C77*0.01/'TC5'!B77</f>
        <v>9.6707403659820557E-2</v>
      </c>
      <c r="J77" s="551">
        <f>D77*0.01/'TC5'!C77</f>
        <v>8.4101252257823958E-2</v>
      </c>
      <c r="K77" s="544">
        <f>E77*0.01/'TC5'!D77</f>
        <v>9.2042043805122389E-2</v>
      </c>
      <c r="L77" s="551">
        <f>F77*0.01/'TC5'!E77</f>
        <v>9.4711184501647949E-2</v>
      </c>
      <c r="M77" s="552">
        <f>G77*0.01/'TC5'!F77</f>
        <v>9.6215948462486281E-2</v>
      </c>
    </row>
    <row r="78" spans="1:13" x14ac:dyDescent="0.2">
      <c r="A78" s="67">
        <v>1982</v>
      </c>
      <c r="B78" s="428">
        <f>avgpoinc!Y71</f>
        <v>380740.91140485468</v>
      </c>
      <c r="C78" s="319">
        <f>avgpoinc!Z71</f>
        <v>419202.47358514316</v>
      </c>
      <c r="D78" s="524">
        <f>avgpoinc!AA71</f>
        <v>353351.62059601332</v>
      </c>
      <c r="E78" s="524">
        <f>avgpoinc!AB71</f>
        <v>504802.87340099859</v>
      </c>
      <c r="F78" s="524">
        <f>avgpoinc!AC71</f>
        <v>312330.29861291876</v>
      </c>
      <c r="G78" s="62">
        <f>avgpoinc!AD71</f>
        <v>605439.95939583797</v>
      </c>
      <c r="H78" s="533">
        <f>B78*0.01/'TC5'!B78</f>
        <v>9.0822026133537292E-2</v>
      </c>
      <c r="I78" s="544">
        <f>C78*0.01/'TC5'!B78</f>
        <v>9.9996656179428087E-2</v>
      </c>
      <c r="J78" s="551">
        <f>D78*0.01/'TC5'!C78</f>
        <v>8.7958581745624556E-2</v>
      </c>
      <c r="K78" s="544">
        <f>E78*0.01/'TC5'!D78</f>
        <v>9.5027200877666473E-2</v>
      </c>
      <c r="L78" s="551">
        <f>F78*0.01/'TC5'!E78</f>
        <v>9.8550714552402482E-2</v>
      </c>
      <c r="M78" s="552">
        <f>G78*0.01/'TC5'!F78</f>
        <v>9.9253036081790952E-2</v>
      </c>
    </row>
    <row r="79" spans="1:13" x14ac:dyDescent="0.2">
      <c r="A79" s="67">
        <v>1983</v>
      </c>
      <c r="B79" s="428">
        <f>avgpoinc!Y72</f>
        <v>408406.51016618946</v>
      </c>
      <c r="C79" s="319">
        <f>avgpoinc!Z72</f>
        <v>446937.8671611824</v>
      </c>
      <c r="D79" s="524">
        <f>avgpoinc!AA72</f>
        <v>373515.57065082475</v>
      </c>
      <c r="E79" s="524">
        <f>avgpoinc!AB72</f>
        <v>539061.3511419429</v>
      </c>
      <c r="F79" s="524">
        <f>avgpoinc!AC72</f>
        <v>334975.7462354427</v>
      </c>
      <c r="G79" s="62">
        <f>avgpoinc!AD72</f>
        <v>646767.62260330317</v>
      </c>
      <c r="H79" s="533">
        <f>B79*0.01/'TC5'!B79</f>
        <v>9.5917254686355591E-2</v>
      </c>
      <c r="I79" s="544">
        <f>C79*0.01/'TC5'!B79</f>
        <v>0.10496662557125093</v>
      </c>
      <c r="J79" s="551">
        <f>D79*0.01/'TC5'!C79</f>
        <v>9.2264764010906219E-2</v>
      </c>
      <c r="K79" s="544">
        <f>E79*0.01/'TC5'!D79</f>
        <v>0.10138059407472612</v>
      </c>
      <c r="L79" s="551">
        <f>F79*0.01/'TC5'!E79</f>
        <v>0.10180109739303587</v>
      </c>
      <c r="M79" s="552">
        <f>G79*0.01/'TC5'!F79</f>
        <v>0.10488922148942945</v>
      </c>
    </row>
    <row r="80" spans="1:13" x14ac:dyDescent="0.2">
      <c r="A80" s="67">
        <v>1984</v>
      </c>
      <c r="B80" s="428">
        <f>avgpoinc!Y73</f>
        <v>471992.27864985343</v>
      </c>
      <c r="C80" s="319">
        <f>avgpoinc!Z73</f>
        <v>514357.12846148101</v>
      </c>
      <c r="D80" s="524">
        <f>avgpoinc!AA73</f>
        <v>450785.54310311709</v>
      </c>
      <c r="E80" s="524">
        <f>avgpoinc!AB73</f>
        <v>620115.14855248481</v>
      </c>
      <c r="F80" s="524">
        <f>avgpoinc!AC73</f>
        <v>390673.84771407925</v>
      </c>
      <c r="G80" s="62">
        <f>avgpoinc!AD73</f>
        <v>747039.12524468661</v>
      </c>
      <c r="H80" s="533">
        <f>B80*0.01/'TC5'!B80</f>
        <v>0.1039263680577278</v>
      </c>
      <c r="I80" s="544">
        <f>C80*0.01/'TC5'!B80</f>
        <v>0.11325453966856</v>
      </c>
      <c r="J80" s="551">
        <f>D80*0.01/'TC5'!C80</f>
        <v>0.10479283332824708</v>
      </c>
      <c r="K80" s="544">
        <f>E80*0.01/'TC5'!D80</f>
        <v>0.10957630723714827</v>
      </c>
      <c r="L80" s="551">
        <f>F80*0.01/'TC5'!E80</f>
        <v>0.11119344830512999</v>
      </c>
      <c r="M80" s="552">
        <f>G80*0.01/'TC5'!F80</f>
        <v>0.11365715414285658</v>
      </c>
    </row>
    <row r="81" spans="1:13" x14ac:dyDescent="0.2">
      <c r="A81" s="67">
        <v>1985</v>
      </c>
      <c r="B81" s="428">
        <f>avgpoinc!Y74</f>
        <v>487221.80746503623</v>
      </c>
      <c r="C81" s="319">
        <f>avgpoinc!Z74</f>
        <v>528242.26501014805</v>
      </c>
      <c r="D81" s="524">
        <f>avgpoinc!AA74</f>
        <v>456361.58887837251</v>
      </c>
      <c r="E81" s="524">
        <f>avgpoinc!AB74</f>
        <v>623739.72103701055</v>
      </c>
      <c r="F81" s="524">
        <f>avgpoinc!AC74</f>
        <v>412772.00397644425</v>
      </c>
      <c r="G81" s="62">
        <f>avgpoinc!AD74</f>
        <v>764577.0330934478</v>
      </c>
      <c r="H81" s="533">
        <f>B81*0.01/'TC5'!B81</f>
        <v>0.10546121001243591</v>
      </c>
      <c r="I81" s="544">
        <f>C81*0.01/'TC5'!B81</f>
        <v>0.11434026062488555</v>
      </c>
      <c r="J81" s="551">
        <f>D81*0.01/'TC5'!C81</f>
        <v>0.10452436655759811</v>
      </c>
      <c r="K81" s="544">
        <f>E81*0.01/'TC5'!D81</f>
        <v>0.10851571708917616</v>
      </c>
      <c r="L81" s="551">
        <f>F81*0.01/'TC5'!E81</f>
        <v>0.11498863250017166</v>
      </c>
      <c r="M81" s="552">
        <f>G81*0.01/'TC5'!F81</f>
        <v>0.1148594468832016</v>
      </c>
    </row>
    <row r="82" spans="1:13" x14ac:dyDescent="0.2">
      <c r="A82" s="67">
        <v>1986</v>
      </c>
      <c r="B82" s="428">
        <f>avgpoinc!Y75</f>
        <v>464812.73611387418</v>
      </c>
      <c r="C82" s="319">
        <f>avgpoinc!Z75</f>
        <v>507369.06577159307</v>
      </c>
      <c r="D82" s="524">
        <f>avgpoinc!AA75</f>
        <v>443285.06423095928</v>
      </c>
      <c r="E82" s="524">
        <f>avgpoinc!AB75</f>
        <v>613247.53092527331</v>
      </c>
      <c r="F82" s="524">
        <f>avgpoinc!AC75</f>
        <v>382048.39469121414</v>
      </c>
      <c r="G82" s="62">
        <f>avgpoinc!AD75</f>
        <v>730152.74187196721</v>
      </c>
      <c r="H82" s="533">
        <f>B82*0.01/'TC5'!B82</f>
        <v>9.9727064371109023E-2</v>
      </c>
      <c r="I82" s="544">
        <f>C82*0.01/'TC5'!B82</f>
        <v>0.108857661485672</v>
      </c>
      <c r="J82" s="551">
        <f>D82*0.01/'TC5'!C82</f>
        <v>0.10007218271493913</v>
      </c>
      <c r="K82" s="544">
        <f>E82*0.01/'TC5'!D82</f>
        <v>0.10530487447977066</v>
      </c>
      <c r="L82" s="551">
        <f>F82*0.01/'TC5'!E82</f>
        <v>0.10588111728429793</v>
      </c>
      <c r="M82" s="552">
        <f>G82*0.01/'TC5'!F82</f>
        <v>0.10956054180860519</v>
      </c>
    </row>
    <row r="83" spans="1:13" x14ac:dyDescent="0.2">
      <c r="A83" s="67">
        <v>1987</v>
      </c>
      <c r="B83" s="428">
        <f>avgpoinc!Y76</f>
        <v>533362.37091216829</v>
      </c>
      <c r="C83" s="319">
        <f>avgpoinc!Z76</f>
        <v>580277.32293209818</v>
      </c>
      <c r="D83" s="524">
        <f>avgpoinc!AA76</f>
        <v>518604.00437075866</v>
      </c>
      <c r="E83" s="524">
        <f>avgpoinc!AB76</f>
        <v>719281.02629121393</v>
      </c>
      <c r="F83" s="524">
        <f>avgpoinc!AC76</f>
        <v>417966.82376033446</v>
      </c>
      <c r="G83" s="62">
        <f>avgpoinc!AD76</f>
        <v>830188.7841000139</v>
      </c>
      <c r="H83" s="533">
        <f>B83*0.01/'TC5'!B83</f>
        <v>0.11107344180345533</v>
      </c>
      <c r="I83" s="544">
        <f>C83*0.01/'TC5'!B83</f>
        <v>0.12084354460239409</v>
      </c>
      <c r="J83" s="551">
        <f>D83*0.01/'TC5'!C83</f>
        <v>0.11242061853408813</v>
      </c>
      <c r="K83" s="544">
        <f>E83*0.01/'TC5'!D83</f>
        <v>0.12054122984409334</v>
      </c>
      <c r="L83" s="551">
        <f>F83*0.01/'TC5'!E83</f>
        <v>0.11200291663408279</v>
      </c>
      <c r="M83" s="552">
        <f>G83*0.01/'TC5'!F83</f>
        <v>0.1218574270606041</v>
      </c>
    </row>
    <row r="84" spans="1:13" x14ac:dyDescent="0.2">
      <c r="A84" s="67">
        <v>1988</v>
      </c>
      <c r="B84" s="428">
        <f>avgpoinc!Y77</f>
        <v>655351.34648281103</v>
      </c>
      <c r="C84" s="319">
        <f>avgpoinc!Z77</f>
        <v>706362.27793050336</v>
      </c>
      <c r="D84" s="524">
        <f>avgpoinc!AA77</f>
        <v>656522.87777722557</v>
      </c>
      <c r="E84" s="524">
        <f>avgpoinc!AB77</f>
        <v>908544.66055639205</v>
      </c>
      <c r="F84" s="524">
        <f>avgpoinc!AC77</f>
        <v>478450.63457182754</v>
      </c>
      <c r="G84" s="62">
        <f>avgpoinc!AD77</f>
        <v>1010863.9264809454</v>
      </c>
      <c r="H84" s="533">
        <f>B84*0.01/'TC5'!B84</f>
        <v>0.13097395002841949</v>
      </c>
      <c r="I84" s="544">
        <f>C84*0.01/'TC5'!B84</f>
        <v>0.14116863906383514</v>
      </c>
      <c r="J84" s="551">
        <f>D84*0.01/'TC5'!C84</f>
        <v>0.13514333963394165</v>
      </c>
      <c r="K84" s="544">
        <f>E84*0.01/'TC5'!D84</f>
        <v>0.14514766633510587</v>
      </c>
      <c r="L84" s="551">
        <f>F84*0.01/'TC5'!E84</f>
        <v>0.1245170831680298</v>
      </c>
      <c r="M84" s="552">
        <f>G84*0.01/'TC5'!F84</f>
        <v>0.14276579022407535</v>
      </c>
    </row>
    <row r="85" spans="1:13" x14ac:dyDescent="0.2">
      <c r="A85" s="72">
        <v>1989</v>
      </c>
      <c r="B85" s="429">
        <f>avgpoinc!Y78</f>
        <v>636247.11676638667</v>
      </c>
      <c r="C85" s="320">
        <f>avgpoinc!Z78</f>
        <v>684783.86072192027</v>
      </c>
      <c r="D85" s="526">
        <f>avgpoinc!AA78</f>
        <v>628873.15211525117</v>
      </c>
      <c r="E85" s="526">
        <f>avgpoinc!AB78</f>
        <v>865137.35140337166</v>
      </c>
      <c r="F85" s="526">
        <f>avgpoinc!AC78</f>
        <v>482280.90672824171</v>
      </c>
      <c r="G85" s="68">
        <f>avgpoinc!AD78</f>
        <v>975500.67509306059</v>
      </c>
      <c r="H85" s="536">
        <f>B85*0.01/'TC5'!B85</f>
        <v>0.12564219534397128</v>
      </c>
      <c r="I85" s="547">
        <f>C85*0.01/'TC5'!B85</f>
        <v>0.13522693514823916</v>
      </c>
      <c r="J85" s="553">
        <f>D85*0.01/'TC5'!C85</f>
        <v>0.12835142016410828</v>
      </c>
      <c r="K85" s="547">
        <f>E85*0.01/'TC5'!D85</f>
        <v>0.13800846040248871</v>
      </c>
      <c r="L85" s="553">
        <f>F85*0.01/'TC5'!E85</f>
        <v>0.12188395857810973</v>
      </c>
      <c r="M85" s="554">
        <f>G85*0.01/'TC5'!F85</f>
        <v>0.13676726818084717</v>
      </c>
    </row>
    <row r="86" spans="1:13" x14ac:dyDescent="0.2">
      <c r="A86" s="67">
        <v>1990</v>
      </c>
      <c r="B86" s="428">
        <f>avgpoinc!Y79</f>
        <v>632882.04066307703</v>
      </c>
      <c r="C86" s="319">
        <f>avgpoinc!Z79</f>
        <v>683550.6381601867</v>
      </c>
      <c r="D86" s="524">
        <f>avgpoinc!AA79</f>
        <v>633299.91027951275</v>
      </c>
      <c r="E86" s="524">
        <f>avgpoinc!AB79</f>
        <v>874002.2146581891</v>
      </c>
      <c r="F86" s="524">
        <f>avgpoinc!AC79</f>
        <v>468183.97611353878</v>
      </c>
      <c r="G86" s="62">
        <f>avgpoinc!AD79</f>
        <v>968446.21977529919</v>
      </c>
      <c r="H86" s="533">
        <f>B86*0.01/'TC5'!B86</f>
        <v>0.12508696317672727</v>
      </c>
      <c r="I86" s="544">
        <f>C86*0.01/'TC5'!B86</f>
        <v>0.13510143756866452</v>
      </c>
      <c r="J86" s="551">
        <f>D86*0.01/'TC5'!C86</f>
        <v>0.12932927906513211</v>
      </c>
      <c r="K86" s="544">
        <f>E86*0.01/'TC5'!D86</f>
        <v>0.139964684844017</v>
      </c>
      <c r="L86" s="551">
        <f>F86*0.01/'TC5'!E86</f>
        <v>0.11796867847442626</v>
      </c>
      <c r="M86" s="552">
        <f>G86*0.01/'TC5'!F86</f>
        <v>0.13629867136478421</v>
      </c>
    </row>
    <row r="87" spans="1:13" x14ac:dyDescent="0.2">
      <c r="A87" s="67">
        <v>1991</v>
      </c>
      <c r="B87" s="428">
        <f>avgpoinc!Y80</f>
        <v>563755.31679603027</v>
      </c>
      <c r="C87" s="319">
        <f>avgpoinc!Z80</f>
        <v>611073.41255421995</v>
      </c>
      <c r="D87" s="524">
        <f>avgpoinc!AA80</f>
        <v>551274.52764365904</v>
      </c>
      <c r="E87" s="524">
        <f>avgpoinc!AB80</f>
        <v>755709.98242526676</v>
      </c>
      <c r="F87" s="524">
        <f>avgpoinc!AC80</f>
        <v>441005.47134198394</v>
      </c>
      <c r="G87" s="62">
        <f>avgpoinc!AD80</f>
        <v>867650.44090249937</v>
      </c>
      <c r="H87" s="533">
        <f>B87*0.01/'TC5'!B87</f>
        <v>0.11375311762094499</v>
      </c>
      <c r="I87" s="544">
        <f>C87*0.01/'TC5'!B87</f>
        <v>0.12330084294080736</v>
      </c>
      <c r="J87" s="551">
        <f>D87*0.01/'TC5'!C87</f>
        <v>0.1158619150519371</v>
      </c>
      <c r="K87" s="544">
        <f>E87*0.01/'TC5'!D87</f>
        <v>0.12576961517333984</v>
      </c>
      <c r="L87" s="551">
        <f>F87*0.01/'TC5'!E87</f>
        <v>0.11063918471336366</v>
      </c>
      <c r="M87" s="552">
        <f>G87*0.01/'TC5'!F87</f>
        <v>0.12505219876766205</v>
      </c>
    </row>
    <row r="88" spans="1:13" x14ac:dyDescent="0.2">
      <c r="A88" s="67">
        <v>1992</v>
      </c>
      <c r="B88" s="428">
        <f>avgpoinc!Y81</f>
        <v>611611.17531082931</v>
      </c>
      <c r="C88" s="319">
        <f>avgpoinc!Z81</f>
        <v>661872.11661970953</v>
      </c>
      <c r="D88" s="524">
        <f>avgpoinc!AA81</f>
        <v>608130.52192567184</v>
      </c>
      <c r="E88" s="524">
        <f>avgpoinc!AB81</f>
        <v>849621.1504507846</v>
      </c>
      <c r="F88" s="524">
        <f>avgpoinc!AC81</f>
        <v>449014.89234550897</v>
      </c>
      <c r="G88" s="62">
        <f>avgpoinc!AD81</f>
        <v>937224.99187680555</v>
      </c>
      <c r="H88" s="533">
        <f>B88*0.01/'TC5'!B88</f>
        <v>0.12106691300868987</v>
      </c>
      <c r="I88" s="544">
        <f>C88*0.01/'TC5'!B88</f>
        <v>0.13101594150066376</v>
      </c>
      <c r="J88" s="551">
        <f>D88*0.01/'TC5'!C88</f>
        <v>0.12491169571876523</v>
      </c>
      <c r="K88" s="544">
        <f>E88*0.01/'TC5'!D88</f>
        <v>0.13874079287052157</v>
      </c>
      <c r="L88" s="551">
        <f>F88*0.01/'TC5'!E88</f>
        <v>0.11024098098278046</v>
      </c>
      <c r="M88" s="552">
        <f>G88*0.01/'TC5'!F88</f>
        <v>0.13318938016891477</v>
      </c>
    </row>
    <row r="89" spans="1:13" x14ac:dyDescent="0.2">
      <c r="A89" s="67">
        <v>1993</v>
      </c>
      <c r="B89" s="428">
        <f>avgpoinc!Y82</f>
        <v>574351.5170172205</v>
      </c>
      <c r="C89" s="319">
        <f>avgpoinc!Z82</f>
        <v>626795.46490810113</v>
      </c>
      <c r="D89" s="524">
        <f>avgpoinc!AA82</f>
        <v>567583.16512210248</v>
      </c>
      <c r="E89" s="524">
        <f>avgpoinc!AB82</f>
        <v>780819.53427728685</v>
      </c>
      <c r="F89" s="524">
        <f>avgpoinc!AC82</f>
        <v>446969.01478716102</v>
      </c>
      <c r="G89" s="62">
        <f>avgpoinc!AD82</f>
        <v>887887.163420317</v>
      </c>
      <c r="H89" s="533">
        <f>B89*0.01/'TC5'!B89</f>
        <v>0.11273324489593506</v>
      </c>
      <c r="I89" s="544">
        <f>C89*0.01/'TC5'!B89</f>
        <v>0.12302689999341963</v>
      </c>
      <c r="J89" s="551">
        <f>D89*0.01/'TC5'!C89</f>
        <v>0.11543827503919601</v>
      </c>
      <c r="K89" s="544">
        <f>E89*0.01/'TC5'!D89</f>
        <v>0.12620453536510468</v>
      </c>
      <c r="L89" s="551">
        <f>F89*0.01/'TC5'!E89</f>
        <v>0.10885118693113323</v>
      </c>
      <c r="M89" s="552">
        <f>G89*0.01/'TC5'!F89</f>
        <v>0.12526518106460571</v>
      </c>
    </row>
    <row r="90" spans="1:13" x14ac:dyDescent="0.2">
      <c r="A90" s="67">
        <v>1994</v>
      </c>
      <c r="B90" s="428">
        <f>avgpoinc!Y83</f>
        <v>583792.35719026055</v>
      </c>
      <c r="C90" s="319">
        <f>avgpoinc!Z83</f>
        <v>636445.69915907655</v>
      </c>
      <c r="D90" s="524">
        <f>avgpoinc!AA83</f>
        <v>573437.81397362903</v>
      </c>
      <c r="E90" s="524">
        <f>avgpoinc!AB83</f>
        <v>790130.27986795327</v>
      </c>
      <c r="F90" s="524">
        <f>avgpoinc!AC83</f>
        <v>454329.79527596169</v>
      </c>
      <c r="G90" s="62">
        <f>avgpoinc!AD83</f>
        <v>901671.23711195565</v>
      </c>
      <c r="H90" s="533">
        <f>B90*0.01/'TC5'!B90</f>
        <v>0.11096116900444031</v>
      </c>
      <c r="I90" s="544">
        <f>C90*0.01/'TC5'!B90</f>
        <v>0.12096896767616272</v>
      </c>
      <c r="J90" s="551">
        <f>D90*0.01/'TC5'!C90</f>
        <v>0.11316026747226715</v>
      </c>
      <c r="K90" s="544">
        <f>E90*0.01/'TC5'!D90</f>
        <v>0.12393089383840564</v>
      </c>
      <c r="L90" s="551">
        <f>F90*0.01/'TC5'!E90</f>
        <v>0.10710788518190385</v>
      </c>
      <c r="M90" s="552">
        <f>G90*0.01/'TC5'!F90</f>
        <v>0.12350694835186005</v>
      </c>
    </row>
    <row r="91" spans="1:13" x14ac:dyDescent="0.2">
      <c r="A91" s="67">
        <v>1995</v>
      </c>
      <c r="B91" s="428">
        <f>avgpoinc!Y84</f>
        <v>613591.31002518605</v>
      </c>
      <c r="C91" s="319">
        <f>avgpoinc!Z84</f>
        <v>668134.29989694082</v>
      </c>
      <c r="D91" s="524">
        <f>avgpoinc!AA84</f>
        <v>607299.6926221936</v>
      </c>
      <c r="E91" s="524">
        <f>avgpoinc!AB84</f>
        <v>834847.86238269496</v>
      </c>
      <c r="F91" s="524">
        <f>avgpoinc!AC84</f>
        <v>474732.89729537896</v>
      </c>
      <c r="G91" s="62">
        <f>avgpoinc!AD84</f>
        <v>947174.40905190643</v>
      </c>
      <c r="H91" s="533">
        <f>B91*0.01/'TC5'!B91</f>
        <v>0.11411856859922409</v>
      </c>
      <c r="I91" s="544">
        <f>C91*0.01/'TC5'!B91</f>
        <v>0.1242627277970314</v>
      </c>
      <c r="J91" s="551">
        <f>D91*0.01/'TC5'!C91</f>
        <v>0.11766090244054797</v>
      </c>
      <c r="K91" s="544">
        <f>E91*0.01/'TC5'!D91</f>
        <v>0.12885299324989316</v>
      </c>
      <c r="L91" s="551">
        <f>F91*0.01/'TC5'!E91</f>
        <v>0.10838186740875247</v>
      </c>
      <c r="M91" s="552">
        <f>G91*0.01/'TC5'!F91</f>
        <v>0.12710966169834137</v>
      </c>
    </row>
    <row r="92" spans="1:13" x14ac:dyDescent="0.2">
      <c r="A92" s="67">
        <v>1996</v>
      </c>
      <c r="B92" s="428">
        <f>avgpoinc!Y85</f>
        <v>662617.33108987217</v>
      </c>
      <c r="C92" s="319">
        <f>avgpoinc!Z85</f>
        <v>720709.19047216338</v>
      </c>
      <c r="D92" s="524">
        <f>avgpoinc!AA85</f>
        <v>646872.11863558763</v>
      </c>
      <c r="E92" s="524">
        <f>avgpoinc!AB85</f>
        <v>902134.25252916501</v>
      </c>
      <c r="F92" s="524">
        <f>avgpoinc!AC85</f>
        <v>510903.34345610201</v>
      </c>
      <c r="G92" s="62">
        <f>avgpoinc!AD85</f>
        <v>1015132.0483808032</v>
      </c>
      <c r="H92" s="533">
        <f>B92*0.01/'TC5'!B92</f>
        <v>0.11946664005517957</v>
      </c>
      <c r="I92" s="544">
        <f>C92*0.01/'TC5'!B92</f>
        <v>0.12994031608104706</v>
      </c>
      <c r="J92" s="551">
        <f>D92*0.01/'TC5'!C92</f>
        <v>0.12262545526027682</v>
      </c>
      <c r="K92" s="544">
        <f>E92*0.01/'TC5'!D92</f>
        <v>0.13628631830215451</v>
      </c>
      <c r="L92" s="551">
        <f>F92*0.01/'TC5'!E92</f>
        <v>0.11213411390781404</v>
      </c>
      <c r="M92" s="552">
        <f>G92*0.01/'TC5'!F92</f>
        <v>0.13295157253742218</v>
      </c>
    </row>
    <row r="93" spans="1:13" x14ac:dyDescent="0.2">
      <c r="A93" s="67">
        <v>1997</v>
      </c>
      <c r="B93" s="428">
        <f>avgpoinc!Y86</f>
        <v>720291.05656541465</v>
      </c>
      <c r="C93" s="319">
        <f>avgpoinc!Z86</f>
        <v>780940.13746040547</v>
      </c>
      <c r="D93" s="524">
        <f>avgpoinc!AA86</f>
        <v>709855.68857273855</v>
      </c>
      <c r="E93" s="524">
        <f>avgpoinc!AB86</f>
        <v>987401.29878423363</v>
      </c>
      <c r="F93" s="524">
        <f>avgpoinc!AC86</f>
        <v>546588.3967606253</v>
      </c>
      <c r="G93" s="62">
        <f>avgpoinc!AD86</f>
        <v>1098933.0299180851</v>
      </c>
      <c r="H93" s="533">
        <f>B93*0.01/'TC5'!B93</f>
        <v>0.12531244754791263</v>
      </c>
      <c r="I93" s="544">
        <f>C93*0.01/'TC5'!B93</f>
        <v>0.13586385548114779</v>
      </c>
      <c r="J93" s="551">
        <f>D93*0.01/'TC5'!C93</f>
        <v>0.12968440353870395</v>
      </c>
      <c r="K93" s="544">
        <f>E93*0.01/'TC5'!D93</f>
        <v>0.14274014532566068</v>
      </c>
      <c r="L93" s="551">
        <f>F93*0.01/'TC5'!E93</f>
        <v>0.1166590079665184</v>
      </c>
      <c r="M93" s="552">
        <f>G93*0.01/'TC5'!F93</f>
        <v>0.13900792598724365</v>
      </c>
    </row>
    <row r="94" spans="1:13" x14ac:dyDescent="0.2">
      <c r="A94" s="67">
        <v>1998</v>
      </c>
      <c r="B94" s="428">
        <f>avgpoinc!Y87</f>
        <v>756696.1035773831</v>
      </c>
      <c r="C94" s="319">
        <f>avgpoinc!Z87</f>
        <v>820478.86341135437</v>
      </c>
      <c r="D94" s="524">
        <f>avgpoinc!AA87</f>
        <v>748129.14481283713</v>
      </c>
      <c r="E94" s="524">
        <f>avgpoinc!AB87</f>
        <v>1044593.5518493775</v>
      </c>
      <c r="F94" s="524">
        <f>avgpoinc!AC87</f>
        <v>569655.21409395325</v>
      </c>
      <c r="G94" s="62">
        <f>avgpoinc!AD87</f>
        <v>1151542.8846838134</v>
      </c>
      <c r="H94" s="533">
        <f>B94*0.01/'TC5'!B94</f>
        <v>0.12679219245910645</v>
      </c>
      <c r="I94" s="544">
        <f>C94*0.01/'TC5'!B94</f>
        <v>0.13747964799404144</v>
      </c>
      <c r="J94" s="551">
        <f>D94*0.01/'TC5'!C94</f>
        <v>0.13083289563655853</v>
      </c>
      <c r="K94" s="544">
        <f>E94*0.01/'TC5'!D94</f>
        <v>0.14572454988956454</v>
      </c>
      <c r="L94" s="551">
        <f>F94*0.01/'TC5'!E94</f>
        <v>0.11689490824937816</v>
      </c>
      <c r="M94" s="552">
        <f>G94*0.01/'TC5'!F94</f>
        <v>0.14072148501873014</v>
      </c>
    </row>
    <row r="95" spans="1:13" x14ac:dyDescent="0.2">
      <c r="A95" s="72">
        <v>1999</v>
      </c>
      <c r="B95" s="429">
        <f>avgpoinc!Y88</f>
        <v>797863.80503643071</v>
      </c>
      <c r="C95" s="320">
        <f>avgpoinc!Z88</f>
        <v>865443.45653432759</v>
      </c>
      <c r="D95" s="526">
        <f>avgpoinc!AA88</f>
        <v>798357.67320036807</v>
      </c>
      <c r="E95" s="526">
        <f>avgpoinc!AB88</f>
        <v>1122433.7305480323</v>
      </c>
      <c r="F95" s="526">
        <f>avgpoinc!AC88</f>
        <v>583548.50233810022</v>
      </c>
      <c r="G95" s="68">
        <f>avgpoinc!AD88</f>
        <v>1210768.5906225492</v>
      </c>
      <c r="H95" s="536">
        <f>B95*0.01/'TC5'!B95</f>
        <v>0.12975104153156278</v>
      </c>
      <c r="I95" s="547">
        <f>C95*0.01/'TC5'!B95</f>
        <v>0.14074105024337769</v>
      </c>
      <c r="J95" s="553">
        <f>D95*0.01/'TC5'!C95</f>
        <v>0.13510340452194217</v>
      </c>
      <c r="K95" s="547">
        <f>E95*0.01/'TC5'!D95</f>
        <v>0.15162983536720276</v>
      </c>
      <c r="L95" s="553">
        <f>F95*0.01/'TC5'!E95</f>
        <v>0.11651377379894257</v>
      </c>
      <c r="M95" s="554">
        <f>G95*0.01/'TC5'!F95</f>
        <v>0.14421015977859494</v>
      </c>
    </row>
    <row r="96" spans="1:13" x14ac:dyDescent="0.2">
      <c r="A96" s="77">
        <v>2000</v>
      </c>
      <c r="B96" s="430">
        <f>avgpoinc!Y89</f>
        <v>852974.46262855444</v>
      </c>
      <c r="C96" s="321">
        <f>avgpoinc!Z89</f>
        <v>924494.51208598865</v>
      </c>
      <c r="D96" s="528">
        <f>avgpoinc!AA89</f>
        <v>841123.44049632607</v>
      </c>
      <c r="E96" s="528">
        <f>avgpoinc!AB89</f>
        <v>1203488.580870172</v>
      </c>
      <c r="F96" s="528">
        <f>avgpoinc!AC89</f>
        <v>619685.5742479628</v>
      </c>
      <c r="G96" s="74">
        <f>avgpoinc!AD89</f>
        <v>1287832.3482535619</v>
      </c>
      <c r="H96" s="537">
        <f>B96*0.01/'TC5'!B96</f>
        <v>0.13430693745613095</v>
      </c>
      <c r="I96" s="548">
        <f>C96*0.01/'TC5'!B96</f>
        <v>0.14556828141212463</v>
      </c>
      <c r="J96" s="555">
        <f>D96*0.01/'TC5'!C96</f>
        <v>0.13846156001091003</v>
      </c>
      <c r="K96" s="548">
        <f>E96*0.01/'TC5'!D96</f>
        <v>0.1575281172990799</v>
      </c>
      <c r="L96" s="555">
        <f>F96*0.01/'TC5'!E96</f>
        <v>0.11989574879407881</v>
      </c>
      <c r="M96" s="556">
        <f>G96*0.01/'TC5'!F96</f>
        <v>0.14876171946525574</v>
      </c>
    </row>
    <row r="97" spans="1:13" x14ac:dyDescent="0.2">
      <c r="A97" s="67">
        <v>2001</v>
      </c>
      <c r="B97" s="428">
        <f>avgpoinc!Y90</f>
        <v>836002.45284339518</v>
      </c>
      <c r="C97" s="319">
        <f>avgpoinc!Z90</f>
        <v>902390.1727571286</v>
      </c>
      <c r="D97" s="524">
        <f>avgpoinc!AA90</f>
        <v>813748.85869021178</v>
      </c>
      <c r="E97" s="524">
        <f>avgpoinc!AB90</f>
        <v>1155113.9956254701</v>
      </c>
      <c r="F97" s="524">
        <f>avgpoinc!AC90</f>
        <v>624017.4925176223</v>
      </c>
      <c r="G97" s="62">
        <f>avgpoinc!AD90</f>
        <v>1262804.3189007051</v>
      </c>
      <c r="H97" s="533">
        <f>B97*0.01/'TC5'!B97</f>
        <v>0.13233564794063568</v>
      </c>
      <c r="I97" s="544">
        <f>C97*0.01/'TC5'!B97</f>
        <v>0.1428445428609848</v>
      </c>
      <c r="J97" s="551">
        <f>D97*0.01/'TC5'!C97</f>
        <v>0.13512006402015686</v>
      </c>
      <c r="K97" s="544">
        <f>E97*0.01/'TC5'!D97</f>
        <v>0.15252770483493802</v>
      </c>
      <c r="L97" s="551">
        <f>F97*0.01/'TC5'!E97</f>
        <v>0.120804101228714</v>
      </c>
      <c r="M97" s="552">
        <f>G97*0.01/'TC5'!F97</f>
        <v>0.14631132781505585</v>
      </c>
    </row>
    <row r="98" spans="1:13" x14ac:dyDescent="0.2">
      <c r="A98" s="67">
        <v>2002</v>
      </c>
      <c r="B98" s="428">
        <f>avgpoinc!Y91</f>
        <v>831997.55841765366</v>
      </c>
      <c r="C98" s="319">
        <f>avgpoinc!Z91</f>
        <v>898177.55294122931</v>
      </c>
      <c r="D98" s="524">
        <f>avgpoinc!AA91</f>
        <v>806317.61703529523</v>
      </c>
      <c r="E98" s="524">
        <f>avgpoinc!AB91</f>
        <v>1135542.6297521465</v>
      </c>
      <c r="F98" s="524">
        <f>avgpoinc!AC91</f>
        <v>637615.24639011652</v>
      </c>
      <c r="G98" s="62">
        <f>avgpoinc!AD91</f>
        <v>1252378.9746683463</v>
      </c>
      <c r="H98" s="533">
        <f>B98*0.01/'TC5'!B98</f>
        <v>0.13202609121799472</v>
      </c>
      <c r="I98" s="544">
        <f>C98*0.01/'TC5'!B98</f>
        <v>0.14252790808677676</v>
      </c>
      <c r="J98" s="551">
        <f>D98*0.01/'TC5'!C98</f>
        <v>0.13400059938430789</v>
      </c>
      <c r="K98" s="544">
        <f>E98*0.01/'TC5'!D98</f>
        <v>0.151419922709465</v>
      </c>
      <c r="L98" s="551">
        <f>F98*0.01/'TC5'!E98</f>
        <v>0.12256212532520293</v>
      </c>
      <c r="M98" s="552">
        <f>G98*0.01/'TC5'!F98</f>
        <v>0.14577706158161163</v>
      </c>
    </row>
    <row r="99" spans="1:13" x14ac:dyDescent="0.2">
      <c r="A99" s="67">
        <v>2003</v>
      </c>
      <c r="B99" s="428">
        <f>avgpoinc!Y92</f>
        <v>856889.95731058309</v>
      </c>
      <c r="C99" s="319">
        <f>avgpoinc!Z92</f>
        <v>923431.26663367415</v>
      </c>
      <c r="D99" s="524">
        <f>avgpoinc!AA92</f>
        <v>832807.43459148239</v>
      </c>
      <c r="E99" s="524">
        <f>avgpoinc!AB92</f>
        <v>1165212.6263378814</v>
      </c>
      <c r="F99" s="524">
        <f>avgpoinc!AC92</f>
        <v>656544.54143099266</v>
      </c>
      <c r="G99" s="62">
        <f>avgpoinc!AD92</f>
        <v>1290098.2927754642</v>
      </c>
      <c r="H99" s="533">
        <f>B99*0.01/'TC5'!B99</f>
        <v>0.13464736938476565</v>
      </c>
      <c r="I99" s="544">
        <f>C99*0.01/'TC5'!B99</f>
        <v>0.14510333538055423</v>
      </c>
      <c r="J99" s="551">
        <f>D99*0.01/'TC5'!C99</f>
        <v>0.13651093840599055</v>
      </c>
      <c r="K99" s="544">
        <f>E99*0.01/'TC5'!D99</f>
        <v>0.15453679859638217</v>
      </c>
      <c r="L99" s="551">
        <f>F99*0.01/'TC5'!E99</f>
        <v>0.12426800280809402</v>
      </c>
      <c r="M99" s="552">
        <f>G99*0.01/'TC5'!F99</f>
        <v>0.14863319694995877</v>
      </c>
    </row>
    <row r="100" spans="1:13" x14ac:dyDescent="0.2">
      <c r="A100" s="67">
        <v>2004</v>
      </c>
      <c r="B100" s="428">
        <f>avgpoinc!Y93</f>
        <v>907151.93812470383</v>
      </c>
      <c r="C100" s="319">
        <f>avgpoinc!Z93</f>
        <v>977777.41927594808</v>
      </c>
      <c r="D100" s="524">
        <f>avgpoinc!AA93</f>
        <v>892742.74734605302</v>
      </c>
      <c r="E100" s="524">
        <f>avgpoinc!AB93</f>
        <v>1253551.8669532978</v>
      </c>
      <c r="F100" s="524">
        <f>avgpoinc!AC93</f>
        <v>675523.46803364099</v>
      </c>
      <c r="G100" s="62">
        <f>avgpoinc!AD93</f>
        <v>1364455.0344296212</v>
      </c>
      <c r="H100" s="533">
        <f>B100*0.01/'TC5'!B100</f>
        <v>0.13849525153636935</v>
      </c>
      <c r="I100" s="544">
        <f>C100*0.01/'TC5'!B100</f>
        <v>0.14927767217159274</v>
      </c>
      <c r="J100" s="551">
        <f>D100*0.01/'TC5'!C100</f>
        <v>0.14175970852375031</v>
      </c>
      <c r="K100" s="544">
        <f>E100*0.01/'TC5'!D100</f>
        <v>0.16075995564460752</v>
      </c>
      <c r="L100" s="551">
        <f>F100*0.01/'TC5'!E100</f>
        <v>0.12491988390684129</v>
      </c>
      <c r="M100" s="552">
        <f>G100*0.01/'TC5'!F100</f>
        <v>0.15285541117191315</v>
      </c>
    </row>
    <row r="101" spans="1:13" x14ac:dyDescent="0.2">
      <c r="A101" s="67">
        <v>2005</v>
      </c>
      <c r="B101" s="428">
        <f>avgpoinc!Y94</f>
        <v>965772.3045230218</v>
      </c>
      <c r="C101" s="319">
        <f>avgpoinc!Z94</f>
        <v>1036116.5339228774</v>
      </c>
      <c r="D101" s="524">
        <f>avgpoinc!AA94</f>
        <v>954049.12240936956</v>
      </c>
      <c r="E101" s="524">
        <f>avgpoinc!AB94</f>
        <v>1328250.2904435834</v>
      </c>
      <c r="F101" s="524">
        <f>avgpoinc!AC94</f>
        <v>722003.63550221431</v>
      </c>
      <c r="G101" s="62">
        <f>avgpoinc!AD94</f>
        <v>1443445.744936181</v>
      </c>
      <c r="H101" s="533">
        <f>B101*0.01/'TC5'!B101</f>
        <v>0.14394825696945188</v>
      </c>
      <c r="I101" s="544">
        <f>C101*0.01/'TC5'!B101</f>
        <v>0.15443305671215057</v>
      </c>
      <c r="J101" s="551">
        <f>D101*0.01/'TC5'!C101</f>
        <v>0.14863559603691101</v>
      </c>
      <c r="K101" s="544">
        <f>E101*0.01/'TC5'!D101</f>
        <v>0.16627097129821775</v>
      </c>
      <c r="L101" s="551">
        <f>F101*0.01/'TC5'!E101</f>
        <v>0.1304997801780701</v>
      </c>
      <c r="M101" s="552">
        <f>G101*0.01/'TC5'!F101</f>
        <v>0.15857602655887609</v>
      </c>
    </row>
    <row r="102" spans="1:13" x14ac:dyDescent="0.2">
      <c r="A102" s="67">
        <v>2006</v>
      </c>
      <c r="B102" s="428">
        <f>avgpoinc!Y95</f>
        <v>999191.01990265108</v>
      </c>
      <c r="C102" s="319">
        <f>avgpoinc!Z95</f>
        <v>1071612.5510229489</v>
      </c>
      <c r="D102" s="524">
        <f>avgpoinc!AA95</f>
        <v>986566.93002527929</v>
      </c>
      <c r="E102" s="524">
        <f>avgpoinc!AB95</f>
        <v>1369061.3935888449</v>
      </c>
      <c r="F102" s="524">
        <f>avgpoinc!AC95</f>
        <v>747459.36564823694</v>
      </c>
      <c r="G102" s="62">
        <f>avgpoinc!AD95</f>
        <v>1493864.2288849975</v>
      </c>
      <c r="H102" s="533">
        <f>B102*0.01/'TC5'!B102</f>
        <v>0.14559231698513031</v>
      </c>
      <c r="I102" s="544">
        <f>C102*0.01/'TC5'!B102</f>
        <v>0.15614487230777738</v>
      </c>
      <c r="J102" s="551">
        <f>D102*0.01/'TC5'!C102</f>
        <v>0.15151043236255646</v>
      </c>
      <c r="K102" s="544">
        <f>E102*0.01/'TC5'!D102</f>
        <v>0.16849161684513098</v>
      </c>
      <c r="L102" s="551">
        <f>F102*0.01/'TC5'!E102</f>
        <v>0.13097818195819855</v>
      </c>
      <c r="M102" s="552">
        <f>G102*0.01/'TC5'!F102</f>
        <v>0.16044372320175171</v>
      </c>
    </row>
    <row r="103" spans="1:13" x14ac:dyDescent="0.2">
      <c r="A103" s="67">
        <v>2007</v>
      </c>
      <c r="B103" s="428">
        <f>avgpoinc!Y96</f>
        <v>958807.54921880772</v>
      </c>
      <c r="C103" s="319">
        <f>avgpoinc!Z96</f>
        <v>1027110.9663413385</v>
      </c>
      <c r="D103" s="524">
        <f>avgpoinc!AA96</f>
        <v>956835.71945174492</v>
      </c>
      <c r="E103" s="524">
        <f>avgpoinc!AB96</f>
        <v>1316897.8148602131</v>
      </c>
      <c r="F103" s="524">
        <f>avgpoinc!AC96</f>
        <v>717739.77492529131</v>
      </c>
      <c r="G103" s="62">
        <f>avgpoinc!AD96</f>
        <v>1433859.5224470207</v>
      </c>
      <c r="H103" s="533">
        <f>B103*0.01/'TC5'!B103</f>
        <v>0.14117053151130679</v>
      </c>
      <c r="I103" s="544">
        <f>C103*0.01/'TC5'!B103</f>
        <v>0.15122722089290619</v>
      </c>
      <c r="J103" s="551">
        <f>D103*0.01/'TC5'!C103</f>
        <v>0.14928847551345828</v>
      </c>
      <c r="K103" s="544">
        <f>E103*0.01/'TC5'!D103</f>
        <v>0.16404417157173157</v>
      </c>
      <c r="L103" s="551">
        <f>F103*0.01/'TC5'!E103</f>
        <v>0.12674739956855771</v>
      </c>
      <c r="M103" s="552">
        <f>G103*0.01/'TC5'!F103</f>
        <v>0.1559385359287262</v>
      </c>
    </row>
    <row r="104" spans="1:13" x14ac:dyDescent="0.2">
      <c r="A104" s="67">
        <v>2008</v>
      </c>
      <c r="B104" s="428">
        <f>avgpoinc!Y97</f>
        <v>918422.25418154721</v>
      </c>
      <c r="C104" s="319">
        <f>avgpoinc!Z97</f>
        <v>979914.63107168733</v>
      </c>
      <c r="D104" s="524">
        <f>avgpoinc!AA97</f>
        <v>900337.80969425314</v>
      </c>
      <c r="E104" s="524">
        <f>avgpoinc!AB97</f>
        <v>1235001.4741144197</v>
      </c>
      <c r="F104" s="524">
        <f>avgpoinc!AC97</f>
        <v>704854.44900162134</v>
      </c>
      <c r="G104" s="62">
        <f>avgpoinc!AD97</f>
        <v>1365784.4656180879</v>
      </c>
      <c r="H104" s="533">
        <f>B104*0.01/'TC5'!B104</f>
        <v>0.13871331512928009</v>
      </c>
      <c r="I104" s="544">
        <f>C104*0.01/'TC5'!B104</f>
        <v>0.14800077676773071</v>
      </c>
      <c r="J104" s="551">
        <f>D104*0.01/'TC5'!C104</f>
        <v>0.14478713274002075</v>
      </c>
      <c r="K104" s="544">
        <f>E104*0.01/'TC5'!D104</f>
        <v>0.16050647199153903</v>
      </c>
      <c r="L104" s="551">
        <f>F104*0.01/'TC5'!E104</f>
        <v>0.12516804039478305</v>
      </c>
      <c r="M104" s="552">
        <f>G104*0.01/'TC5'!F104</f>
        <v>0.15286520123481748</v>
      </c>
    </row>
    <row r="105" spans="1:13" x14ac:dyDescent="0.2">
      <c r="A105" s="72">
        <v>2009</v>
      </c>
      <c r="B105" s="431">
        <f>avgpoinc!Y98</f>
        <v>845171.58351086173</v>
      </c>
      <c r="C105" s="322">
        <f>avgpoinc!Z98</f>
        <v>899066.81993144634</v>
      </c>
      <c r="D105" s="526">
        <f>avgpoinc!AA98</f>
        <v>837485.74333977769</v>
      </c>
      <c r="E105" s="526">
        <f>avgpoinc!AB98</f>
        <v>1125960.4285718848</v>
      </c>
      <c r="F105" s="526">
        <f>avgpoinc!AC98</f>
        <v>655353.14741269744</v>
      </c>
      <c r="G105" s="68">
        <f>avgpoinc!AD98</f>
        <v>1260808.9170629929</v>
      </c>
      <c r="H105" s="536">
        <f>B105*0.01/'TC5'!B105</f>
        <v>0.13360230624675754</v>
      </c>
      <c r="I105" s="547">
        <f>C105*0.01/'TC5'!B105</f>
        <v>0.14212191104888916</v>
      </c>
      <c r="J105" s="557">
        <f>D105*0.01/'TC5'!C105</f>
        <v>0.14041000604629517</v>
      </c>
      <c r="K105" s="558">
        <f>E105*0.01/'TC5'!D105</f>
        <v>0.15464682877063748</v>
      </c>
      <c r="L105" s="553">
        <f>F105*0.01/'TC5'!E105</f>
        <v>0.12029929459095004</v>
      </c>
      <c r="M105" s="554">
        <f>G105*0.01/'TC5'!F105</f>
        <v>0.14752282202243808</v>
      </c>
    </row>
    <row r="106" spans="1:13" x14ac:dyDescent="0.2">
      <c r="A106" s="67">
        <v>2010</v>
      </c>
      <c r="B106" s="432">
        <f>avgpoinc!Y99</f>
        <v>945178.53375177225</v>
      </c>
      <c r="C106" s="323">
        <f>avgpoinc!Z99</f>
        <v>1001075.6076366467</v>
      </c>
      <c r="D106" s="524">
        <f>avgpoinc!AA99</f>
        <v>930362.41390348424</v>
      </c>
      <c r="E106" s="524">
        <f>avgpoinc!AB99</f>
        <v>1247193.8090219132</v>
      </c>
      <c r="F106" s="524">
        <f>avgpoinc!AC99</f>
        <v>736842.26903982833</v>
      </c>
      <c r="G106" s="62">
        <f>avgpoinc!AD99</f>
        <v>1401751.2908971829</v>
      </c>
      <c r="H106" s="533">
        <f>B106*0.01/'TC5'!B106</f>
        <v>0.14458259940147397</v>
      </c>
      <c r="I106" s="544">
        <f>C106*0.01/'TC5'!B106</f>
        <v>0.1531330943107605</v>
      </c>
      <c r="J106" s="559">
        <f>D106*0.01/'TC5'!C106</f>
        <v>0.15270951390266418</v>
      </c>
      <c r="K106" s="560">
        <f>E106*0.01/'TC5'!D106</f>
        <v>0.16696301102638247</v>
      </c>
      <c r="L106" s="551">
        <f>F106*0.01/'TC5'!E106</f>
        <v>0.13004995882511142</v>
      </c>
      <c r="M106" s="552">
        <f>G106*0.01/'TC5'!F106</f>
        <v>0.15952803194522858</v>
      </c>
    </row>
    <row r="107" spans="1:13" x14ac:dyDescent="0.2">
      <c r="A107" s="67">
        <v>2011</v>
      </c>
      <c r="B107" s="432">
        <f>avgpoinc!Y100</f>
        <v>978240.26383406587</v>
      </c>
      <c r="C107" s="323">
        <f>avgpoinc!Z100</f>
        <v>1036974.3207720639</v>
      </c>
      <c r="D107" s="524">
        <f>avgpoinc!AA100</f>
        <v>970809.42511368555</v>
      </c>
      <c r="E107" s="524">
        <f>avgpoinc!AB100</f>
        <v>1298611.9440479614</v>
      </c>
      <c r="F107" s="524">
        <f>avgpoinc!AC100</f>
        <v>752661.83117713965</v>
      </c>
      <c r="G107" s="62">
        <f>avgpoinc!AD100</f>
        <v>1450836.6258130057</v>
      </c>
      <c r="H107" s="533">
        <f>B107*0.01/'TC5'!B107</f>
        <v>0.14725068211555478</v>
      </c>
      <c r="I107" s="544">
        <f>C107*0.01/'TC5'!B107</f>
        <v>0.15609169006347656</v>
      </c>
      <c r="J107" s="559">
        <f>D107*0.01/'TC5'!C107</f>
        <v>0.15631571412086487</v>
      </c>
      <c r="K107" s="560">
        <f>E107*0.01/'TC5'!D107</f>
        <v>0.16816805303096766</v>
      </c>
      <c r="L107" s="551">
        <f>F107*0.01/'TC5'!E107</f>
        <v>0.13332419097423551</v>
      </c>
      <c r="M107" s="552">
        <f>G107*0.01/'TC5'!F107</f>
        <v>0.16302576661109927</v>
      </c>
    </row>
    <row r="108" spans="1:13" x14ac:dyDescent="0.2">
      <c r="A108" s="67">
        <v>2012</v>
      </c>
      <c r="B108" s="432">
        <f>avgpoinc!Y101</f>
        <v>1067243.0190859879</v>
      </c>
      <c r="C108" s="323">
        <f>avgpoinc!Z101</f>
        <v>1130190.0189064562</v>
      </c>
      <c r="D108" s="524">
        <f>avgpoinc!AA101</f>
        <v>1066664.2927533286</v>
      </c>
      <c r="E108" s="524">
        <f>avgpoinc!AB101</f>
        <v>1417946.1027545335</v>
      </c>
      <c r="F108" s="524">
        <f>avgpoinc!AC101</f>
        <v>819270.65130836493</v>
      </c>
      <c r="G108" s="62">
        <f>avgpoinc!AD101</f>
        <v>1573003.160299341</v>
      </c>
      <c r="H108" s="533">
        <f>B108*0.01/'TC5'!B108</f>
        <v>0.15753494203090668</v>
      </c>
      <c r="I108" s="544">
        <f>C108*0.01/'TC5'!B108</f>
        <v>0.16682650148868561</v>
      </c>
      <c r="J108" s="559">
        <f>D108*0.01/'TC5'!C108</f>
        <v>0.16966226696968081</v>
      </c>
      <c r="K108" s="560">
        <f>E108*0.01/'TC5'!D108</f>
        <v>0.18047571182250977</v>
      </c>
      <c r="L108" s="551">
        <f>F108*0.01/'TC5'!E108</f>
        <v>0.14195933938026428</v>
      </c>
      <c r="M108" s="552">
        <f>G108*0.01/'TC5'!F108</f>
        <v>0.17380827665328977</v>
      </c>
    </row>
    <row r="109" spans="1:13" x14ac:dyDescent="0.2">
      <c r="A109" s="67">
        <v>2013</v>
      </c>
      <c r="B109" s="432">
        <f>avgpoinc!Y102</f>
        <v>992740.23304689524</v>
      </c>
      <c r="C109" s="323">
        <f>avgpoinc!Z102</f>
        <v>1058349.3395328287</v>
      </c>
      <c r="D109" s="524">
        <f>avgpoinc!AA102</f>
        <v>946731.35416514077</v>
      </c>
      <c r="E109" s="524">
        <f>avgpoinc!AB102</f>
        <v>1325559.1575404408</v>
      </c>
      <c r="F109" s="524">
        <f>avgpoinc!AC102</f>
        <v>767880.08614457282</v>
      </c>
      <c r="G109" s="62">
        <f>avgpoinc!AD102</f>
        <v>1473762.5673384508</v>
      </c>
      <c r="H109" s="533">
        <f>B109*0.01/'TC5'!B109</f>
        <v>0.14627687633037567</v>
      </c>
      <c r="I109" s="544">
        <f>C109*0.01/'TC5'!B109</f>
        <v>0.15594415366649625</v>
      </c>
      <c r="J109" s="559">
        <f>D109*0.01/'TC5'!C109</f>
        <v>0.14846430718898776</v>
      </c>
      <c r="K109" s="560">
        <f>E109*0.01/'TC5'!D109</f>
        <v>0.16805021464824677</v>
      </c>
      <c r="L109" s="551">
        <f>F109*0.01/'TC5'!E109</f>
        <v>0.13293360173702243</v>
      </c>
      <c r="M109" s="552">
        <f>G109*0.01/'TC5'!F109</f>
        <v>0.16237938404083252</v>
      </c>
    </row>
    <row r="110" spans="1:13" x14ac:dyDescent="0.2">
      <c r="A110" s="67">
        <v>2014</v>
      </c>
      <c r="B110" s="432">
        <f>avgpoinc!Y103</f>
        <v>1030879.6070508327</v>
      </c>
      <c r="C110" s="323">
        <f>avgpoinc!Z103</f>
        <v>1098066.2825811952</v>
      </c>
      <c r="D110" s="524">
        <f>avgpoinc!AA103</f>
        <v>982794.41377106577</v>
      </c>
      <c r="E110" s="524">
        <f>avgpoinc!AB103</f>
        <v>1370203.2675832694</v>
      </c>
      <c r="F110" s="524">
        <f>avgpoinc!AC103</f>
        <v>801758.60770217713</v>
      </c>
      <c r="G110" s="62">
        <f>avgpoinc!AD103</f>
        <v>1525806.8132060263</v>
      </c>
      <c r="H110" s="533">
        <f>B110*0.01/'TC5'!B110</f>
        <v>0.1491997241973877</v>
      </c>
      <c r="I110" s="544">
        <f>C110*0.01/'TC5'!B110</f>
        <v>0.1589236855506897</v>
      </c>
      <c r="J110" s="559">
        <f>D110*0.01/'TC5'!C110</f>
        <v>0.15134349465370178</v>
      </c>
      <c r="K110" s="560">
        <f>E110*0.01/'TC5'!D110</f>
        <v>0.17045055329799652</v>
      </c>
      <c r="L110" s="551">
        <f>F110*0.01/'TC5'!E110</f>
        <v>0.13645943999290464</v>
      </c>
      <c r="M110" s="552">
        <f>G110*0.01/'TC5'!F110</f>
        <v>0.1658075749874115</v>
      </c>
    </row>
    <row r="111" spans="1:13" x14ac:dyDescent="0.2">
      <c r="A111" s="67">
        <v>2015</v>
      </c>
      <c r="B111" s="432">
        <f>avgpoinc!Y104</f>
        <v>1028886.9875356416</v>
      </c>
      <c r="C111" s="323">
        <f>avgpoinc!Z104</f>
        <v>1096936.0412353938</v>
      </c>
      <c r="D111" s="524">
        <f>avgpoinc!AA104</f>
        <v>973959.35602161416</v>
      </c>
      <c r="E111" s="524">
        <f>avgpoinc!AB104</f>
        <v>1373932.1040862845</v>
      </c>
      <c r="F111" s="524">
        <f>avgpoinc!AC104</f>
        <v>795998.55468620162</v>
      </c>
      <c r="G111" s="62">
        <f>avgpoinc!AD104</f>
        <v>1522898.5593436831</v>
      </c>
      <c r="H111" s="533">
        <f>B111*0.01/'TC5'!B111</f>
        <v>0.14668060839176178</v>
      </c>
      <c r="I111" s="544">
        <f>C111*0.01/'TC5'!B111</f>
        <v>0.15638184547424316</v>
      </c>
      <c r="J111" s="559">
        <f>D111*0.01/'TC5'!C111</f>
        <v>0.14865925908088687</v>
      </c>
      <c r="K111" s="560">
        <f>E111*0.01/'TC5'!D111</f>
        <v>0.16913153231143951</v>
      </c>
      <c r="L111" s="551">
        <f>F111*0.01/'TC5'!E111</f>
        <v>0.13270069658756253</v>
      </c>
      <c r="M111" s="552">
        <f>G111*0.01/'TC5'!F111</f>
        <v>0.16324102878570559</v>
      </c>
    </row>
    <row r="112" spans="1:13" x14ac:dyDescent="0.2">
      <c r="A112" s="67">
        <v>2016</v>
      </c>
      <c r="B112" s="432">
        <f>avgpoinc!Y105</f>
        <v>1017914.4715740664</v>
      </c>
      <c r="C112" s="323">
        <f>avgpoinc!Z105</f>
        <v>1084057.604273974</v>
      </c>
      <c r="D112" s="524">
        <f>avgpoinc!AA105</f>
        <v>954076.93847987114</v>
      </c>
      <c r="E112" s="524">
        <f>avgpoinc!AB105</f>
        <v>1354929.4194976273</v>
      </c>
      <c r="F112" s="524">
        <f>avgpoinc!AC105</f>
        <v>792474.23743850458</v>
      </c>
      <c r="G112" s="62">
        <f>avgpoinc!AD105</f>
        <v>1501188.0471449494</v>
      </c>
      <c r="H112" s="533">
        <f>B112*0.01/'TC5'!B112</f>
        <v>0.1460577845573425</v>
      </c>
      <c r="I112" s="544">
        <f>C112*0.01/'TC5'!B112</f>
        <v>0.15554848313331604</v>
      </c>
      <c r="J112" s="559">
        <f>D112*0.01/'TC5'!C112</f>
        <v>0.14749170839786532</v>
      </c>
      <c r="K112" s="560">
        <f>E112*0.01/'TC5'!D112</f>
        <v>0.1680578887462616</v>
      </c>
      <c r="L112" s="551">
        <f>F112*0.01/'TC5'!E112</f>
        <v>0.13267338275909424</v>
      </c>
      <c r="M112" s="552">
        <f>G112*0.01/'TC5'!F112</f>
        <v>0.16269175708293915</v>
      </c>
    </row>
    <row r="113" spans="1:13" x14ac:dyDescent="0.2">
      <c r="A113" s="67">
        <v>2017</v>
      </c>
      <c r="B113" s="432">
        <f>avgpoinc!Y106</f>
        <v>1055443.5808978616</v>
      </c>
      <c r="C113" s="323">
        <f>avgpoinc!Z106</f>
        <v>1121284.8810678399</v>
      </c>
      <c r="D113" s="524">
        <f>avgpoinc!AA106</f>
        <v>1061805.2159993562</v>
      </c>
      <c r="E113" s="524">
        <f>avgpoinc!AB106</f>
        <v>1405767.8680916771</v>
      </c>
      <c r="F113" s="524">
        <f>avgpoinc!AC106</f>
        <v>810951.27242878778</v>
      </c>
      <c r="G113" s="62">
        <f>avgpoinc!AD106</f>
        <v>1567121.8986867347</v>
      </c>
      <c r="H113" s="533">
        <f>B113*0.01/'TC5'!B113</f>
        <v>0.14854991436004636</v>
      </c>
      <c r="I113" s="544">
        <f>C113*0.01/'TC5'!B113</f>
        <v>0.15781684219837189</v>
      </c>
      <c r="J113" s="559">
        <f>D113*0.01/'TC5'!C113</f>
        <v>0.16187781095504758</v>
      </c>
      <c r="K113" s="560">
        <f>E113*0.01/'TC5'!D113</f>
        <v>0.17110228538513181</v>
      </c>
      <c r="L113" s="551">
        <f>F113*0.01/'TC5'!E113</f>
        <v>0.13351385295391083</v>
      </c>
      <c r="M113" s="552">
        <f>G113*0.01/'TC5'!F113</f>
        <v>0.16466477513313293</v>
      </c>
    </row>
    <row r="114" spans="1:13" x14ac:dyDescent="0.2">
      <c r="A114" s="67">
        <v>2018</v>
      </c>
      <c r="B114" s="432">
        <f>avgpoinc!Y107</f>
        <v>1106915.6478469234</v>
      </c>
      <c r="C114" s="323">
        <f>avgpoinc!Z107</f>
        <v>1173228.2865846877</v>
      </c>
      <c r="D114" s="524">
        <f>avgpoinc!AA107</f>
        <v>1111497.1591852959</v>
      </c>
      <c r="E114" s="524">
        <f>avgpoinc!AB107</f>
        <v>1462700.3683823722</v>
      </c>
      <c r="F114" s="524">
        <f>avgpoinc!AC107</f>
        <v>856287.37303799926</v>
      </c>
      <c r="G114" s="62">
        <f>avgpoinc!AD107</f>
        <v>1644796.4540103616</v>
      </c>
      <c r="H114" s="533">
        <f>B114*0.01/'TC5'!B114</f>
        <v>0.15296655893325806</v>
      </c>
      <c r="I114" s="544">
        <f>C114*0.01/'TC5'!B114</f>
        <v>0.16213041543960571</v>
      </c>
      <c r="J114" s="559">
        <f>D114*0.01/'TC5'!C114</f>
        <v>0.16662111878395081</v>
      </c>
      <c r="K114" s="560">
        <f>E114*0.01/'TC5'!D114</f>
        <v>0.17477256059646609</v>
      </c>
      <c r="L114" s="551">
        <f>F114*0.01/'TC5'!E114</f>
        <v>0.13844007253646851</v>
      </c>
      <c r="M114" s="552">
        <f>G114*0.01/'TC5'!F114</f>
        <v>0.16985587775707248</v>
      </c>
    </row>
    <row r="115" spans="1:13" x14ac:dyDescent="0.2">
      <c r="A115" s="67">
        <v>2019</v>
      </c>
      <c r="B115" s="432">
        <f>avgpoinc!Y108</f>
        <v>1103055.6216455942</v>
      </c>
      <c r="C115" s="323">
        <f>avgpoinc!Z108</f>
        <v>1169146.5450732927</v>
      </c>
      <c r="D115" s="524">
        <f>avgpoinc!AA108</f>
        <v>1107132.9840357662</v>
      </c>
      <c r="E115" s="524">
        <f>avgpoinc!AB108</f>
        <v>1454837.6577827369</v>
      </c>
      <c r="F115" s="524">
        <f>avgpoinc!AC108</f>
        <v>857393.65842337022</v>
      </c>
      <c r="G115" s="62">
        <f>avgpoinc!AD108</f>
        <v>1645145.5345928974</v>
      </c>
      <c r="H115" s="533">
        <f>B115*0.01/'TC5'!B115</f>
        <v>0.15138092637062076</v>
      </c>
      <c r="I115" s="544">
        <f>C115*0.01/'TC5'!B115</f>
        <v>0.16045109927654269</v>
      </c>
      <c r="J115" s="559">
        <f>D115*0.01/'TC5'!C115</f>
        <v>0.16535335779190069</v>
      </c>
      <c r="K115" s="560">
        <f>E115*0.01/'TC5'!D115</f>
        <v>0.17288683354854584</v>
      </c>
      <c r="L115" s="551">
        <f>F115*0.01/'TC5'!E115</f>
        <v>0.13744214177131656</v>
      </c>
      <c r="M115" s="552">
        <f>G115*0.01/'TC5'!F115</f>
        <v>0.16785998642444613</v>
      </c>
    </row>
    <row r="116" spans="1:13" ht="17" thickBot="1" x14ac:dyDescent="0.25">
      <c r="A116" s="1105"/>
      <c r="B116" s="1106"/>
      <c r="C116" s="1101"/>
      <c r="D116" s="1107"/>
      <c r="E116" s="1107"/>
      <c r="F116" s="1107"/>
      <c r="G116" s="1098"/>
      <c r="H116" s="1115"/>
      <c r="I116" s="1116"/>
      <c r="J116" s="1117"/>
      <c r="K116" s="1118"/>
      <c r="L116" s="1119"/>
      <c r="M116" s="1120"/>
    </row>
    <row r="117" spans="1:13" ht="17" thickTop="1" x14ac:dyDescent="0.2">
      <c r="A117" s="61"/>
      <c r="B117" s="60"/>
      <c r="C117" s="60"/>
      <c r="D117" s="60"/>
      <c r="E117" s="60"/>
      <c r="F117" s="60"/>
      <c r="G117" s="59"/>
      <c r="H117" s="60"/>
      <c r="I117" s="60"/>
      <c r="J117" s="60"/>
      <c r="K117" s="60"/>
      <c r="L117" s="60"/>
      <c r="M117" s="59"/>
    </row>
    <row r="118" spans="1:13" x14ac:dyDescent="0.2">
      <c r="D118" s="57"/>
      <c r="E118" s="57"/>
      <c r="F118" s="57"/>
      <c r="H118" s="57"/>
      <c r="I118" s="57"/>
      <c r="J118" s="57"/>
      <c r="K118" s="57"/>
      <c r="L118" s="57"/>
    </row>
    <row r="120" spans="1:13" x14ac:dyDescent="0.2">
      <c r="B120" s="212"/>
      <c r="C120" s="212"/>
      <c r="D120" s="212"/>
      <c r="E120" s="212"/>
      <c r="F120" s="212"/>
      <c r="G120" s="212"/>
      <c r="H120" s="212"/>
      <c r="I120" s="212"/>
      <c r="J120" s="212"/>
      <c r="K120" s="212"/>
      <c r="L120" s="212"/>
      <c r="M120" s="212"/>
    </row>
  </sheetData>
  <mergeCells count="3">
    <mergeCell ref="A4:M4"/>
    <mergeCell ref="B7:G7"/>
    <mergeCell ref="H7:M7"/>
  </mergeCells>
  <hyperlinks>
    <hyperlink ref="A1" location="Index!A1" display="Back to index" xr:uid="{00000000-0004-0000-3C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8" tint="0.39997558519241921"/>
  </sheetPr>
  <dimension ref="A1:M120"/>
  <sheetViews>
    <sheetView workbookViewId="0">
      <pane xSplit="1" ySplit="8" topLeftCell="B103" activePane="bottomRight" state="frozen"/>
      <selection activeCell="B120" sqref="B120:K120"/>
      <selection pane="topRight" activeCell="B120" sqref="B120:K120"/>
      <selection pane="bottomLeft" activeCell="B120" sqref="B120:K120"/>
      <selection pane="bottomRight" activeCell="A116" sqref="A113:M116"/>
    </sheetView>
  </sheetViews>
  <sheetFormatPr baseColWidth="10" defaultColWidth="10.83203125" defaultRowHeight="16" x14ac:dyDescent="0.2"/>
  <cols>
    <col min="1" max="1" width="10.83203125" style="56"/>
    <col min="2" max="13" width="12" style="56" customWidth="1"/>
    <col min="14" max="16384" width="10.83203125" style="56"/>
  </cols>
  <sheetData>
    <row r="1" spans="1:13" x14ac:dyDescent="0.2">
      <c r="A1" s="52" t="s">
        <v>36</v>
      </c>
      <c r="B1" s="52"/>
      <c r="C1" s="52"/>
      <c r="G1" s="100"/>
      <c r="H1" s="100"/>
      <c r="I1" s="100"/>
      <c r="J1" s="100"/>
      <c r="K1" s="100"/>
      <c r="L1" s="100"/>
      <c r="M1" s="100"/>
    </row>
    <row r="2" spans="1:13" x14ac:dyDescent="0.2">
      <c r="H2" s="98"/>
      <c r="I2" s="98"/>
    </row>
    <row r="3" spans="1:13" ht="17" thickBot="1" x14ac:dyDescent="0.25"/>
    <row r="4" spans="1:13" ht="25" customHeight="1" thickTop="1" x14ac:dyDescent="0.2">
      <c r="A4" s="1391" t="s">
        <v>163</v>
      </c>
      <c r="B4" s="1392"/>
      <c r="C4" s="1392"/>
      <c r="D4" s="1392"/>
      <c r="E4" s="1392"/>
      <c r="F4" s="1392"/>
      <c r="G4" s="1392"/>
      <c r="H4" s="1392"/>
      <c r="I4" s="1392"/>
      <c r="J4" s="1392"/>
      <c r="K4" s="1392"/>
      <c r="L4" s="1392"/>
      <c r="M4" s="1393"/>
    </row>
    <row r="5" spans="1:13" x14ac:dyDescent="0.2">
      <c r="A5" s="96"/>
      <c r="B5" s="97"/>
      <c r="C5" s="97"/>
      <c r="D5" s="59"/>
      <c r="E5" s="59"/>
      <c r="F5" s="59"/>
      <c r="G5" s="59"/>
      <c r="H5" s="59"/>
      <c r="I5" s="59"/>
      <c r="J5" s="59"/>
      <c r="K5" s="59"/>
      <c r="L5" s="59"/>
      <c r="M5" s="208"/>
    </row>
    <row r="6" spans="1:13" x14ac:dyDescent="0.2">
      <c r="A6" s="96"/>
      <c r="B6" s="45" t="s">
        <v>35</v>
      </c>
      <c r="C6" s="45" t="s">
        <v>34</v>
      </c>
      <c r="D6" s="45" t="s">
        <v>33</v>
      </c>
      <c r="E6" s="45" t="s">
        <v>32</v>
      </c>
      <c r="F6" s="45" t="s">
        <v>31</v>
      </c>
      <c r="G6" s="45" t="s">
        <v>30</v>
      </c>
      <c r="H6" s="48" t="s">
        <v>29</v>
      </c>
      <c r="I6" s="468" t="s">
        <v>28</v>
      </c>
      <c r="J6" s="468" t="s">
        <v>27</v>
      </c>
      <c r="K6" s="468" t="s">
        <v>26</v>
      </c>
      <c r="L6" s="468" t="s">
        <v>25</v>
      </c>
      <c r="M6" s="433" t="s">
        <v>24</v>
      </c>
    </row>
    <row r="7" spans="1:13" ht="20" customHeight="1" x14ac:dyDescent="0.2">
      <c r="A7" s="96"/>
      <c r="B7" s="1378" t="s">
        <v>374</v>
      </c>
      <c r="C7" s="1379"/>
      <c r="D7" s="1387"/>
      <c r="E7" s="1387"/>
      <c r="F7" s="1387"/>
      <c r="G7" s="1387"/>
      <c r="H7" s="1379" t="s">
        <v>90</v>
      </c>
      <c r="I7" s="1379"/>
      <c r="J7" s="1387"/>
      <c r="K7" s="1387"/>
      <c r="L7" s="1387"/>
      <c r="M7" s="1390"/>
    </row>
    <row r="8" spans="1:13" s="87" customFormat="1" ht="52" customHeight="1" x14ac:dyDescent="0.2">
      <c r="A8" s="95"/>
      <c r="B8" s="424" t="s">
        <v>306</v>
      </c>
      <c r="C8" s="352" t="s">
        <v>309</v>
      </c>
      <c r="D8" s="352" t="s">
        <v>87</v>
      </c>
      <c r="E8" s="352" t="s">
        <v>88</v>
      </c>
      <c r="F8" s="352" t="s">
        <v>89</v>
      </c>
      <c r="G8" s="352" t="s">
        <v>56</v>
      </c>
      <c r="H8" s="424" t="s">
        <v>306</v>
      </c>
      <c r="I8" s="352" t="s">
        <v>309</v>
      </c>
      <c r="J8" s="352" t="s">
        <v>87</v>
      </c>
      <c r="K8" s="352" t="s">
        <v>88</v>
      </c>
      <c r="L8" s="352" t="s">
        <v>89</v>
      </c>
      <c r="M8" s="359" t="s">
        <v>56</v>
      </c>
    </row>
    <row r="9" spans="1:13" s="87" customFormat="1" ht="15" customHeight="1" x14ac:dyDescent="0.2">
      <c r="A9" s="93">
        <v>1913</v>
      </c>
      <c r="B9" s="425">
        <f>avgpoinc!AK2</f>
        <v>1025960.8276192209</v>
      </c>
      <c r="C9" s="317">
        <f>avgpoinc!AL2</f>
        <v>1065728.7203595382</v>
      </c>
      <c r="D9" s="317"/>
      <c r="E9" s="85"/>
      <c r="F9" s="85"/>
      <c r="G9" s="84">
        <f>avgpoinc!AP2</f>
        <v>1591075.2847483254</v>
      </c>
      <c r="H9" s="530">
        <f>B9*0.001/'TC5'!B9</f>
        <v>8.2211032647397195E-2</v>
      </c>
      <c r="I9" s="541">
        <f>C9*0.001/'TC5'!B9</f>
        <v>8.5397664573665849E-2</v>
      </c>
      <c r="J9" s="575"/>
      <c r="K9" s="541"/>
      <c r="L9" s="575"/>
      <c r="M9" s="561">
        <f>G9*0.001/'TC5'!F9</f>
        <v>8.4791948552278715E-2</v>
      </c>
    </row>
    <row r="10" spans="1:13" s="87" customFormat="1" ht="15" customHeight="1" x14ac:dyDescent="0.2">
      <c r="A10" s="92">
        <v>1914</v>
      </c>
      <c r="B10" s="425">
        <f>avgpoinc!AK3</f>
        <v>924103.98615734384</v>
      </c>
      <c r="C10" s="317">
        <f>avgpoinc!AL3</f>
        <v>961102.05093462567</v>
      </c>
      <c r="D10" s="317"/>
      <c r="E10" s="85"/>
      <c r="F10" s="85"/>
      <c r="G10" s="84">
        <f>avgpoinc!AP3</f>
        <v>1436312.1060054407</v>
      </c>
      <c r="H10" s="530">
        <f>B10*0.001/'TC5'!B10</f>
        <v>8.1959467595695681E-2</v>
      </c>
      <c r="I10" s="541">
        <f>C10*0.001/'TC5'!B10</f>
        <v>8.524085338846378E-2</v>
      </c>
      <c r="J10" s="575"/>
      <c r="K10" s="541"/>
      <c r="L10" s="575"/>
      <c r="M10" s="561">
        <f>G10*0.001/'TC5'!F10</f>
        <v>8.4608626585374602E-2</v>
      </c>
    </row>
    <row r="11" spans="1:13" s="87" customFormat="1" ht="15" customHeight="1" x14ac:dyDescent="0.2">
      <c r="A11" s="92">
        <v>1915</v>
      </c>
      <c r="B11" s="425">
        <f>avgpoinc!AK4</f>
        <v>967020.26518834569</v>
      </c>
      <c r="C11" s="317">
        <f>avgpoinc!AL4</f>
        <v>1003460.275797308</v>
      </c>
      <c r="D11" s="317"/>
      <c r="E11" s="85"/>
      <c r="F11" s="85"/>
      <c r="G11" s="84">
        <f>avgpoinc!AP4</f>
        <v>1502655.6500739942</v>
      </c>
      <c r="H11" s="530">
        <f>B11*0.001/'TC5'!B11</f>
        <v>8.4095559368409747E-2</v>
      </c>
      <c r="I11" s="541">
        <f>C11*0.001/'TC5'!B11</f>
        <v>8.7264513718042336E-2</v>
      </c>
      <c r="J11" s="575"/>
      <c r="K11" s="541"/>
      <c r="L11" s="575"/>
      <c r="M11" s="561">
        <f>G11*0.001/'TC5'!F11</f>
        <v>8.6679909641702163E-2</v>
      </c>
    </row>
    <row r="12" spans="1:13" s="87" customFormat="1" ht="15" customHeight="1" x14ac:dyDescent="0.2">
      <c r="A12" s="92">
        <v>1916</v>
      </c>
      <c r="B12" s="425">
        <f>avgpoinc!AK5</f>
        <v>1332958.1301503982</v>
      </c>
      <c r="C12" s="317">
        <f>avgpoinc!AL5</f>
        <v>1369002.1133964655</v>
      </c>
      <c r="D12" s="317"/>
      <c r="E12" s="85"/>
      <c r="F12" s="85"/>
      <c r="G12" s="84">
        <f>avgpoinc!AP5</f>
        <v>2059428.7676294213</v>
      </c>
      <c r="H12" s="530">
        <f>B12*0.001/'TC5'!B12</f>
        <v>0.10165522910682093</v>
      </c>
      <c r="I12" s="541">
        <f>C12*0.001/'TC5'!B12</f>
        <v>0.10440404716188463</v>
      </c>
      <c r="J12" s="575"/>
      <c r="K12" s="541"/>
      <c r="L12" s="575"/>
      <c r="M12" s="561">
        <f>G12*0.001/'TC5'!F12</f>
        <v>0.10404625101356509</v>
      </c>
    </row>
    <row r="13" spans="1:13" s="87" customFormat="1" ht="15" customHeight="1" x14ac:dyDescent="0.2">
      <c r="A13" s="92">
        <v>1917</v>
      </c>
      <c r="B13" s="425">
        <f>avgpoinc!AK6</f>
        <v>1135771.4440189709</v>
      </c>
      <c r="C13" s="317">
        <f>avgpoinc!AL6</f>
        <v>1175848.4323742038</v>
      </c>
      <c r="D13" s="317"/>
      <c r="E13" s="85"/>
      <c r="F13" s="85"/>
      <c r="G13" s="84">
        <f>avgpoinc!AP6</f>
        <v>1764010.9916818438</v>
      </c>
      <c r="H13" s="530">
        <f>B13*0.001/'TC5'!B13</f>
        <v>8.799380693522961E-2</v>
      </c>
      <c r="I13" s="541">
        <f>C13*0.001/'TC5'!B13</f>
        <v>9.1098768584377141E-2</v>
      </c>
      <c r="J13" s="575"/>
      <c r="K13" s="541"/>
      <c r="L13" s="575"/>
      <c r="M13" s="561">
        <f>G13*0.001/'TC5'!F13</f>
        <v>9.0612820759108606E-2</v>
      </c>
    </row>
    <row r="14" spans="1:13" s="87" customFormat="1" ht="15" customHeight="1" x14ac:dyDescent="0.2">
      <c r="A14" s="92">
        <v>1918</v>
      </c>
      <c r="B14" s="425">
        <f>avgpoinc!AK7</f>
        <v>868135.70478555048</v>
      </c>
      <c r="C14" s="317">
        <f>avgpoinc!AL7</f>
        <v>905741.74191922287</v>
      </c>
      <c r="D14" s="353"/>
      <c r="E14" s="314"/>
      <c r="F14" s="314"/>
      <c r="G14" s="84">
        <f>avgpoinc!AP7</f>
        <v>1349083.113101908</v>
      </c>
      <c r="H14" s="530">
        <f>B14*0.001/'TC5'!B14</f>
        <v>6.3568915846152499E-2</v>
      </c>
      <c r="I14" s="541">
        <f>C14*0.001/'TC5'!B14</f>
        <v>6.6322604004213262E-2</v>
      </c>
      <c r="J14" s="575"/>
      <c r="K14" s="541"/>
      <c r="L14" s="575"/>
      <c r="M14" s="561">
        <f>G14*0.001/'TC5'!F14</f>
        <v>6.6074655250708061E-2</v>
      </c>
    </row>
    <row r="15" spans="1:13" s="87" customFormat="1" ht="15" customHeight="1" x14ac:dyDescent="0.2">
      <c r="A15" s="91">
        <v>1919</v>
      </c>
      <c r="B15" s="426">
        <f>avgpoinc!AK8</f>
        <v>904579.1705277327</v>
      </c>
      <c r="C15" s="316">
        <f>avgpoinc!AL8</f>
        <v>937478.52690981561</v>
      </c>
      <c r="D15" s="354"/>
      <c r="E15" s="315"/>
      <c r="F15" s="315"/>
      <c r="G15" s="88">
        <f>avgpoinc!AP8</f>
        <v>1409280.2135725373</v>
      </c>
      <c r="H15" s="531">
        <f>B15*0.001/'TC5'!B15</f>
        <v>6.9903044278002952E-2</v>
      </c>
      <c r="I15" s="542">
        <f>C15*0.001/'TC5'!B15</f>
        <v>7.244540346647825E-2</v>
      </c>
      <c r="J15" s="576"/>
      <c r="K15" s="542"/>
      <c r="L15" s="576"/>
      <c r="M15" s="562">
        <f>G15*0.001/'TC5'!F15</f>
        <v>7.2392775897701961E-2</v>
      </c>
    </row>
    <row r="16" spans="1:13" s="87" customFormat="1" ht="15" customHeight="1" x14ac:dyDescent="0.2">
      <c r="A16" s="92">
        <v>1920</v>
      </c>
      <c r="B16" s="425">
        <f>avgpoinc!AK9</f>
        <v>638880.26735367149</v>
      </c>
      <c r="C16" s="317">
        <f>avgpoinc!AL9</f>
        <v>671234.4147425663</v>
      </c>
      <c r="D16" s="353"/>
      <c r="E16" s="314"/>
      <c r="F16" s="314"/>
      <c r="G16" s="84">
        <f>avgpoinc!AP9</f>
        <v>1010221.8582562099</v>
      </c>
      <c r="H16" s="530">
        <f>B16*0.001/'TC5'!B16</f>
        <v>5.0466131420485678E-2</v>
      </c>
      <c r="I16" s="541">
        <f>C16*0.001/'TC5'!B16</f>
        <v>5.3021835106387513E-2</v>
      </c>
      <c r="J16" s="575"/>
      <c r="K16" s="541"/>
      <c r="L16" s="575"/>
      <c r="M16" s="561">
        <f>G16*0.001/'TC5'!F16</f>
        <v>5.2985564136028458E-2</v>
      </c>
    </row>
    <row r="17" spans="1:13" s="87" customFormat="1" ht="15" customHeight="1" x14ac:dyDescent="0.2">
      <c r="A17" s="92">
        <v>1921</v>
      </c>
      <c r="B17" s="425">
        <f>avgpoinc!AK10</f>
        <v>588902.3083298502</v>
      </c>
      <c r="C17" s="317">
        <f>avgpoinc!AL10</f>
        <v>620314.41764671053</v>
      </c>
      <c r="D17" s="353"/>
      <c r="E17" s="314"/>
      <c r="F17" s="314"/>
      <c r="G17" s="84">
        <f>avgpoinc!AP10</f>
        <v>928231.77305869129</v>
      </c>
      <c r="H17" s="530">
        <f>B17*0.001/'TC5'!B17</f>
        <v>5.1595879736654325E-2</v>
      </c>
      <c r="I17" s="541">
        <f>C17*0.001/'TC5'!B17</f>
        <v>5.4348009235320807E-2</v>
      </c>
      <c r="J17" s="575"/>
      <c r="K17" s="541"/>
      <c r="L17" s="575"/>
      <c r="M17" s="561">
        <f>G17*0.001/'TC5'!F17</f>
        <v>5.4126869181536433E-2</v>
      </c>
    </row>
    <row r="18" spans="1:13" s="87" customFormat="1" ht="15" customHeight="1" x14ac:dyDescent="0.2">
      <c r="A18" s="92">
        <v>1922</v>
      </c>
      <c r="B18" s="425">
        <f>avgpoinc!AK11</f>
        <v>639483.46326804871</v>
      </c>
      <c r="C18" s="317">
        <f>avgpoinc!AL11</f>
        <v>677405.20725509932</v>
      </c>
      <c r="D18" s="353"/>
      <c r="E18" s="314"/>
      <c r="F18" s="314"/>
      <c r="G18" s="84">
        <f>avgpoinc!AP11</f>
        <v>1005654.9561672888</v>
      </c>
      <c r="H18" s="530">
        <f>B18*0.001/'TC5'!B18</f>
        <v>5.1619797496781382E-2</v>
      </c>
      <c r="I18" s="541">
        <f>C18*0.001/'TC5'!B18</f>
        <v>5.4680881727689506E-2</v>
      </c>
      <c r="J18" s="575"/>
      <c r="K18" s="541"/>
      <c r="L18" s="575"/>
      <c r="M18" s="561">
        <f>G18*0.001/'TC5'!F18</f>
        <v>5.4182383096268667E-2</v>
      </c>
    </row>
    <row r="19" spans="1:13" s="87" customFormat="1" ht="15" customHeight="1" x14ac:dyDescent="0.2">
      <c r="A19" s="92">
        <v>1923</v>
      </c>
      <c r="B19" s="425">
        <f>avgpoinc!AK12</f>
        <v>667861.52097273781</v>
      </c>
      <c r="C19" s="317">
        <f>avgpoinc!AL12</f>
        <v>703441.67714594805</v>
      </c>
      <c r="D19" s="353"/>
      <c r="E19" s="314"/>
      <c r="F19" s="314"/>
      <c r="G19" s="84">
        <f>avgpoinc!AP12</f>
        <v>1051319.1627127156</v>
      </c>
      <c r="H19" s="530">
        <f>B19*0.001/'TC5'!B19</f>
        <v>4.7905550961143475E-2</v>
      </c>
      <c r="I19" s="541">
        <f>C19*0.001/'TC5'!B19</f>
        <v>5.0457707255877435E-2</v>
      </c>
      <c r="J19" s="575"/>
      <c r="K19" s="541"/>
      <c r="L19" s="575"/>
      <c r="M19" s="561">
        <f>G19*0.001/'TC5'!F19</f>
        <v>5.0360878864631045E-2</v>
      </c>
    </row>
    <row r="20" spans="1:13" s="87" customFormat="1" ht="15" customHeight="1" x14ac:dyDescent="0.2">
      <c r="A20" s="92">
        <v>1924</v>
      </c>
      <c r="B20" s="425">
        <f>avgpoinc!AK13</f>
        <v>726472.65088450443</v>
      </c>
      <c r="C20" s="317">
        <f>avgpoinc!AL13</f>
        <v>763878.72300018929</v>
      </c>
      <c r="D20" s="353"/>
      <c r="E20" s="314"/>
      <c r="F20" s="314"/>
      <c r="G20" s="84">
        <f>avgpoinc!AP13</f>
        <v>1139415.1554083847</v>
      </c>
      <c r="H20" s="530">
        <f>B20*0.001/'TC5'!B20</f>
        <v>5.2785978681504017E-2</v>
      </c>
      <c r="I20" s="541">
        <f>C20*0.001/'TC5'!B20</f>
        <v>5.5503928383882087E-2</v>
      </c>
      <c r="J20" s="575"/>
      <c r="K20" s="541"/>
      <c r="L20" s="575"/>
      <c r="M20" s="561">
        <f>G20*0.001/'TC5'!F20</f>
        <v>5.5300437773408033E-2</v>
      </c>
    </row>
    <row r="21" spans="1:13" s="87" customFormat="1" ht="15" customHeight="1" x14ac:dyDescent="0.2">
      <c r="A21" s="92">
        <v>1925</v>
      </c>
      <c r="B21" s="425">
        <f>avgpoinc!AK14</f>
        <v>865172.62701487611</v>
      </c>
      <c r="C21" s="317">
        <f>avgpoinc!AL14</f>
        <v>900330.33023475541</v>
      </c>
      <c r="D21" s="353"/>
      <c r="E21" s="314"/>
      <c r="F21" s="314"/>
      <c r="G21" s="84">
        <f>avgpoinc!AP14</f>
        <v>1346443.6209396338</v>
      </c>
      <c r="H21" s="530">
        <f>B21*0.001/'TC5'!B21</f>
        <v>6.1750279263083394E-2</v>
      </c>
      <c r="I21" s="541">
        <f>C21*0.001/'TC5'!B21</f>
        <v>6.4259602748694342E-2</v>
      </c>
      <c r="J21" s="575"/>
      <c r="K21" s="541"/>
      <c r="L21" s="575"/>
      <c r="M21" s="561">
        <f>G21*0.001/'TC5'!F21</f>
        <v>6.4203971508455623E-2</v>
      </c>
    </row>
    <row r="22" spans="1:13" s="87" customFormat="1" ht="15" customHeight="1" x14ac:dyDescent="0.2">
      <c r="A22" s="92">
        <v>1926</v>
      </c>
      <c r="B22" s="425">
        <f>avgpoinc!AK15</f>
        <v>1019533.2878184647</v>
      </c>
      <c r="C22" s="317">
        <f>avgpoinc!AL15</f>
        <v>1051904.7608880743</v>
      </c>
      <c r="D22" s="353"/>
      <c r="E22" s="314"/>
      <c r="F22" s="314"/>
      <c r="G22" s="84">
        <f>avgpoinc!AP15</f>
        <v>1579608.2843600139</v>
      </c>
      <c r="H22" s="530">
        <f>B22*0.001/'TC5'!B22</f>
        <v>6.9517481184285343E-2</v>
      </c>
      <c r="I22" s="541">
        <f>C22*0.001/'TC5'!B22</f>
        <v>7.1724749251853223E-2</v>
      </c>
      <c r="J22" s="575"/>
      <c r="K22" s="541"/>
      <c r="L22" s="575"/>
      <c r="M22" s="561">
        <f>G22*0.001/'TC5'!F22</f>
        <v>7.1867966289608745E-2</v>
      </c>
    </row>
    <row r="23" spans="1:13" s="87" customFormat="1" ht="15" customHeight="1" x14ac:dyDescent="0.2">
      <c r="A23" s="92">
        <v>1927</v>
      </c>
      <c r="B23" s="425">
        <f>avgpoinc!AK16</f>
        <v>940988.78975292901</v>
      </c>
      <c r="C23" s="317">
        <f>avgpoinc!AL16</f>
        <v>975422.22535364656</v>
      </c>
      <c r="D23" s="353"/>
      <c r="E23" s="314"/>
      <c r="F23" s="314"/>
      <c r="G23" s="84">
        <f>avgpoinc!AP16</f>
        <v>1463079.224462518</v>
      </c>
      <c r="H23" s="530">
        <f>B23*0.001/'TC5'!B23</f>
        <v>6.5364058839866332E-2</v>
      </c>
      <c r="I23" s="541">
        <f>C23*0.001/'TC5'!B23</f>
        <v>6.7755914231953429E-2</v>
      </c>
      <c r="J23" s="575"/>
      <c r="K23" s="541"/>
      <c r="L23" s="575"/>
      <c r="M23" s="561">
        <f>G23*0.001/'TC5'!F23</f>
        <v>6.7724395962197606E-2</v>
      </c>
    </row>
    <row r="24" spans="1:13" s="87" customFormat="1" ht="15" customHeight="1" x14ac:dyDescent="0.2">
      <c r="A24" s="92">
        <v>1928</v>
      </c>
      <c r="B24" s="425">
        <f>avgpoinc!AK17</f>
        <v>1074896.72042167</v>
      </c>
      <c r="C24" s="317">
        <f>avgpoinc!AL17</f>
        <v>1107740.2114214788</v>
      </c>
      <c r="D24" s="353"/>
      <c r="E24" s="314"/>
      <c r="F24" s="314"/>
      <c r="G24" s="84">
        <f>avgpoinc!AP17</f>
        <v>1667376.9305305788</v>
      </c>
      <c r="H24" s="530">
        <f>B24*0.001/'TC5'!B24</f>
        <v>7.3867077966479441E-2</v>
      </c>
      <c r="I24" s="541">
        <f>C24*0.001/'TC5'!B24</f>
        <v>7.61240880254761E-2</v>
      </c>
      <c r="J24" s="575"/>
      <c r="K24" s="541"/>
      <c r="L24" s="575"/>
      <c r="M24" s="561">
        <f>G24*0.001/'TC5'!F24</f>
        <v>7.6163273176249602E-2</v>
      </c>
    </row>
    <row r="25" spans="1:13" s="87" customFormat="1" ht="15" customHeight="1" x14ac:dyDescent="0.2">
      <c r="A25" s="91">
        <v>1929</v>
      </c>
      <c r="B25" s="426">
        <f>avgpoinc!AK18</f>
        <v>1121505.3329699559</v>
      </c>
      <c r="C25" s="316">
        <f>avgpoinc!AL18</f>
        <v>1154581.5545736696</v>
      </c>
      <c r="D25" s="354"/>
      <c r="E25" s="315"/>
      <c r="F25" s="315"/>
      <c r="G25" s="88">
        <f>avgpoinc!AP18</f>
        <v>1746049.6926532229</v>
      </c>
      <c r="H25" s="531">
        <f>B25*0.001/'TC5'!B25</f>
        <v>7.3446023210512482E-2</v>
      </c>
      <c r="I25" s="542">
        <f>C25*0.001/'TC5'!B25</f>
        <v>7.5612144822425939E-2</v>
      </c>
      <c r="J25" s="576"/>
      <c r="K25" s="542"/>
      <c r="L25" s="576"/>
      <c r="M25" s="562">
        <f>G25*0.001/'TC5'!F25</f>
        <v>7.5732334682664867E-2</v>
      </c>
    </row>
    <row r="26" spans="1:13" s="87" customFormat="1" ht="15" customHeight="1" x14ac:dyDescent="0.2">
      <c r="A26" s="92">
        <v>1930</v>
      </c>
      <c r="B26" s="425">
        <f>avgpoinc!AK19</f>
        <v>676257.39456584095</v>
      </c>
      <c r="C26" s="317">
        <f>avgpoinc!AL19</f>
        <v>704986.99321321701</v>
      </c>
      <c r="D26" s="353"/>
      <c r="E26" s="314"/>
      <c r="F26" s="314"/>
      <c r="G26" s="84">
        <f>avgpoinc!AP19</f>
        <v>1073394.0591940454</v>
      </c>
      <c r="H26" s="530">
        <f>B26*0.001/'TC5'!B26</f>
        <v>4.9164400075836959E-2</v>
      </c>
      <c r="I26" s="541">
        <f>C26*0.001/'TC5'!B26</f>
        <v>5.1253062607689394E-2</v>
      </c>
      <c r="J26" s="575"/>
      <c r="K26" s="541"/>
      <c r="L26" s="575"/>
      <c r="M26" s="561">
        <f>G26*0.001/'TC5'!F26</f>
        <v>5.1418215864182333E-2</v>
      </c>
    </row>
    <row r="27" spans="1:13" s="87" customFormat="1" ht="15" customHeight="1" x14ac:dyDescent="0.2">
      <c r="A27" s="92">
        <v>1931</v>
      </c>
      <c r="B27" s="425">
        <f>avgpoinc!AK20</f>
        <v>442511.20555556187</v>
      </c>
      <c r="C27" s="317">
        <f>avgpoinc!AL20</f>
        <v>470252.32314292894</v>
      </c>
      <c r="D27" s="353"/>
      <c r="E27" s="314"/>
      <c r="F27" s="314"/>
      <c r="G27" s="84">
        <f>avgpoinc!AP20</f>
        <v>713040.46774440981</v>
      </c>
      <c r="H27" s="530">
        <f>B27*0.001/'TC5'!B27</f>
        <v>3.6058873305959332E-2</v>
      </c>
      <c r="I27" s="541">
        <f>C27*0.001/'TC5'!B27</f>
        <v>3.8319411416384626E-2</v>
      </c>
      <c r="J27" s="575"/>
      <c r="K27" s="541"/>
      <c r="L27" s="575"/>
      <c r="M27" s="561">
        <f>G27*0.001/'TC5'!F27</f>
        <v>3.8266892252595067E-2</v>
      </c>
    </row>
    <row r="28" spans="1:13" s="87" customFormat="1" ht="15" customHeight="1" x14ac:dyDescent="0.2">
      <c r="A28" s="92">
        <v>1932</v>
      </c>
      <c r="B28" s="425">
        <f>avgpoinc!AK21</f>
        <v>350738.18785313173</v>
      </c>
      <c r="C28" s="317">
        <f>avgpoinc!AL21</f>
        <v>376177.59058641701</v>
      </c>
      <c r="D28" s="353"/>
      <c r="E28" s="314"/>
      <c r="F28" s="314"/>
      <c r="G28" s="84">
        <f>avgpoinc!AP21</f>
        <v>566531.64925116941</v>
      </c>
      <c r="H28" s="530">
        <f>B28*0.001/'TC5'!B28</f>
        <v>3.3786514500560506E-2</v>
      </c>
      <c r="I28" s="541">
        <f>C28*0.001/'TC5'!B28</f>
        <v>3.6237085265594084E-2</v>
      </c>
      <c r="J28" s="575"/>
      <c r="K28" s="541"/>
      <c r="L28" s="575"/>
      <c r="M28" s="561">
        <f>G28*0.001/'TC5'!F28</f>
        <v>3.5911132096560945E-2</v>
      </c>
    </row>
    <row r="29" spans="1:13" s="87" customFormat="1" ht="15" customHeight="1" x14ac:dyDescent="0.2">
      <c r="A29" s="92">
        <v>1933</v>
      </c>
      <c r="B29" s="425">
        <f>avgpoinc!AK22</f>
        <v>382465.29201052932</v>
      </c>
      <c r="C29" s="317">
        <f>avgpoinc!AL22</f>
        <v>409079.68315682345</v>
      </c>
      <c r="D29" s="353"/>
      <c r="E29" s="314"/>
      <c r="F29" s="314"/>
      <c r="G29" s="84">
        <f>avgpoinc!AP22</f>
        <v>614949.91560494422</v>
      </c>
      <c r="H29" s="530">
        <f>B29*0.001/'TC5'!B29</f>
        <v>3.8133712450002855E-2</v>
      </c>
      <c r="I29" s="541">
        <f>C29*0.001/'TC5'!B29</f>
        <v>4.078730105060388E-2</v>
      </c>
      <c r="J29" s="575"/>
      <c r="K29" s="541"/>
      <c r="L29" s="575"/>
      <c r="M29" s="561">
        <f>G29*0.001/'TC5'!F29</f>
        <v>4.0290110486230789E-2</v>
      </c>
    </row>
    <row r="30" spans="1:13" s="87" customFormat="1" ht="15" customHeight="1" x14ac:dyDescent="0.2">
      <c r="A30" s="92">
        <v>1934</v>
      </c>
      <c r="B30" s="425">
        <f>avgpoinc!AK23</f>
        <v>527445.01578863885</v>
      </c>
      <c r="C30" s="317">
        <f>avgpoinc!AL23</f>
        <v>556094.54667585494</v>
      </c>
      <c r="D30" s="353"/>
      <c r="E30" s="314"/>
      <c r="F30" s="314"/>
      <c r="G30" s="84">
        <f>avgpoinc!AP23</f>
        <v>841830.48624536407</v>
      </c>
      <c r="H30" s="530">
        <f>B30*0.001/'TC5'!B30</f>
        <v>4.7066714136713726E-2</v>
      </c>
      <c r="I30" s="541">
        <f>C30*0.001/'TC5'!B30</f>
        <v>4.9623263615910823E-2</v>
      </c>
      <c r="J30" s="575"/>
      <c r="K30" s="541"/>
      <c r="L30" s="575"/>
      <c r="M30" s="561">
        <f>G30*0.001/'TC5'!F30</f>
        <v>4.9284544599565341E-2</v>
      </c>
    </row>
    <row r="31" spans="1:13" s="87" customFormat="1" ht="15" customHeight="1" x14ac:dyDescent="0.2">
      <c r="A31" s="92">
        <v>1935</v>
      </c>
      <c r="B31" s="425">
        <f>avgpoinc!AK24</f>
        <v>592650.00339376752</v>
      </c>
      <c r="C31" s="317">
        <f>avgpoinc!AL24</f>
        <v>628420.36265283427</v>
      </c>
      <c r="D31" s="353"/>
      <c r="E31" s="314"/>
      <c r="F31" s="314"/>
      <c r="G31" s="84">
        <f>avgpoinc!AP24</f>
        <v>949733.15576918586</v>
      </c>
      <c r="H31" s="530">
        <f>B31*0.001/'TC5'!B31</f>
        <v>4.8247216247522019E-2</v>
      </c>
      <c r="I31" s="541">
        <f>C31*0.001/'TC5'!B31</f>
        <v>5.1159255813101968E-2</v>
      </c>
      <c r="J31" s="575"/>
      <c r="K31" s="541"/>
      <c r="L31" s="575"/>
      <c r="M31" s="561">
        <f>G31*0.001/'TC5'!F31</f>
        <v>5.0690560605523419E-2</v>
      </c>
    </row>
    <row r="32" spans="1:13" s="87" customFormat="1" ht="15" customHeight="1" x14ac:dyDescent="0.2">
      <c r="A32" s="92">
        <v>1936</v>
      </c>
      <c r="B32" s="425">
        <f>avgpoinc!AK25</f>
        <v>668505.68277645868</v>
      </c>
      <c r="C32" s="317">
        <f>avgpoinc!AL25</f>
        <v>703279.4141728289</v>
      </c>
      <c r="D32" s="353"/>
      <c r="E32" s="314"/>
      <c r="F32" s="314"/>
      <c r="G32" s="84">
        <f>avgpoinc!AP25</f>
        <v>1066751.9232562319</v>
      </c>
      <c r="H32" s="530">
        <f>B32*0.001/'TC5'!B32</f>
        <v>4.899694241610119E-2</v>
      </c>
      <c r="I32" s="541">
        <f>C32*0.001/'TC5'!B32</f>
        <v>5.1545621595228908E-2</v>
      </c>
      <c r="J32" s="575"/>
      <c r="K32" s="541"/>
      <c r="L32" s="575"/>
      <c r="M32" s="561">
        <f>G32*0.001/'TC5'!F32</f>
        <v>5.1242273878152583E-2</v>
      </c>
    </row>
    <row r="33" spans="1:13" s="87" customFormat="1" ht="15" customHeight="1" x14ac:dyDescent="0.2">
      <c r="A33" s="92">
        <v>1937</v>
      </c>
      <c r="B33" s="425">
        <f>avgpoinc!AK26</f>
        <v>661760.86627299525</v>
      </c>
      <c r="C33" s="317">
        <f>avgpoinc!AL26</f>
        <v>702858.01922814373</v>
      </c>
      <c r="D33" s="353"/>
      <c r="E33" s="314"/>
      <c r="F33" s="314"/>
      <c r="G33" s="84">
        <f>avgpoinc!AP26</f>
        <v>1062694.3288712597</v>
      </c>
      <c r="H33" s="530">
        <f>B33*0.001/'TC5'!B33</f>
        <v>4.553433682549466E-2</v>
      </c>
      <c r="I33" s="541">
        <f>C33*0.001/'TC5'!B33</f>
        <v>4.8362143213877606E-2</v>
      </c>
      <c r="J33" s="575"/>
      <c r="K33" s="541"/>
      <c r="L33" s="575"/>
      <c r="M33" s="561">
        <f>G33*0.001/'TC5'!F33</f>
        <v>4.792355534705392E-2</v>
      </c>
    </row>
    <row r="34" spans="1:13" s="87" customFormat="1" ht="15" customHeight="1" x14ac:dyDescent="0.2">
      <c r="A34" s="92">
        <v>1938</v>
      </c>
      <c r="B34" s="425">
        <f>avgpoinc!AK27</f>
        <v>496613.49795512541</v>
      </c>
      <c r="C34" s="317">
        <f>avgpoinc!AL27</f>
        <v>533461.35278578033</v>
      </c>
      <c r="D34" s="353"/>
      <c r="E34" s="314"/>
      <c r="F34" s="314"/>
      <c r="G34" s="84">
        <f>avgpoinc!AP27</f>
        <v>804590.03113345732</v>
      </c>
      <c r="H34" s="530">
        <f>B34*0.001/'TC5'!B34</f>
        <v>3.686524839148269E-2</v>
      </c>
      <c r="I34" s="541">
        <f>C34*0.001/'TC5'!B34</f>
        <v>3.9600585482840074E-2</v>
      </c>
      <c r="J34" s="575"/>
      <c r="K34" s="541"/>
      <c r="L34" s="575"/>
      <c r="M34" s="561">
        <f>G34*0.001/'TC5'!F34</f>
        <v>3.9190263907476992E-2</v>
      </c>
    </row>
    <row r="35" spans="1:13" s="87" customFormat="1" ht="15" customHeight="1" x14ac:dyDescent="0.2">
      <c r="A35" s="91">
        <v>1939</v>
      </c>
      <c r="B35" s="426">
        <f>avgpoinc!AK28</f>
        <v>651219.70588242146</v>
      </c>
      <c r="C35" s="316">
        <f>avgpoinc!AL28</f>
        <v>689019.12597037444</v>
      </c>
      <c r="D35" s="354"/>
      <c r="E35" s="315"/>
      <c r="F35" s="315"/>
      <c r="G35" s="88">
        <f>avgpoinc!AP28</f>
        <v>1041010.5122077144</v>
      </c>
      <c r="H35" s="531">
        <f>B35*0.001/'TC5'!B35</f>
        <v>4.5331269147678294E-2</v>
      </c>
      <c r="I35" s="542">
        <f>C35*0.001/'TC5'!B35</f>
        <v>4.7962478968504148E-2</v>
      </c>
      <c r="J35" s="576"/>
      <c r="K35" s="542"/>
      <c r="L35" s="576"/>
      <c r="M35" s="562">
        <f>G35*0.001/'TC5'!F35</f>
        <v>4.762371085230642E-2</v>
      </c>
    </row>
    <row r="36" spans="1:13" s="87" customFormat="1" ht="15" customHeight="1" x14ac:dyDescent="0.2">
      <c r="A36" s="92">
        <v>1940</v>
      </c>
      <c r="B36" s="425">
        <f>avgpoinc!AK29</f>
        <v>806145.71165262593</v>
      </c>
      <c r="C36" s="317">
        <f>avgpoinc!AL29</f>
        <v>846463.61893196392</v>
      </c>
      <c r="D36" s="353"/>
      <c r="E36" s="314"/>
      <c r="F36" s="314"/>
      <c r="G36" s="84">
        <f>avgpoinc!AP29</f>
        <v>1280043.9968311414</v>
      </c>
      <c r="H36" s="530">
        <f>B36*0.001/'TC5'!B36</f>
        <v>5.1624143890088493E-2</v>
      </c>
      <c r="I36" s="541">
        <f>C36*0.001/'TC5'!B36</f>
        <v>5.4206031279241625E-2</v>
      </c>
      <c r="J36" s="575"/>
      <c r="K36" s="541"/>
      <c r="L36" s="575"/>
      <c r="M36" s="561">
        <f>G36*0.001/'TC5'!F36</f>
        <v>5.3917914803595306E-2</v>
      </c>
    </row>
    <row r="37" spans="1:13" s="87" customFormat="1" ht="15" customHeight="1" x14ac:dyDescent="0.2">
      <c r="A37" s="92">
        <v>1941</v>
      </c>
      <c r="B37" s="425">
        <f>avgpoinc!AK30</f>
        <v>900133.1823457696</v>
      </c>
      <c r="C37" s="317">
        <f>avgpoinc!AL30</f>
        <v>958737.78055582056</v>
      </c>
      <c r="D37" s="353"/>
      <c r="E37" s="314"/>
      <c r="F37" s="314"/>
      <c r="G37" s="84">
        <f>avgpoinc!AP30</f>
        <v>1452223.3989842634</v>
      </c>
      <c r="H37" s="530">
        <f>B37*0.001/'TC5'!B37</f>
        <v>4.8390352541379057E-2</v>
      </c>
      <c r="I37" s="541">
        <f>C37*0.001/'TC5'!B37</f>
        <v>5.1540883177900891E-2</v>
      </c>
      <c r="J37" s="575"/>
      <c r="K37" s="541"/>
      <c r="L37" s="575"/>
      <c r="M37" s="561">
        <f>G37*0.001/'TC5'!F37</f>
        <v>5.0816281433574223E-2</v>
      </c>
    </row>
    <row r="38" spans="1:13" s="87" customFormat="1" ht="15" customHeight="1" x14ac:dyDescent="0.2">
      <c r="A38" s="92">
        <v>1942</v>
      </c>
      <c r="B38" s="425">
        <f>avgpoinc!AK31</f>
        <v>1012403.6330805622</v>
      </c>
      <c r="C38" s="317">
        <f>avgpoinc!AL31</f>
        <v>1086075.1605199149</v>
      </c>
      <c r="D38" s="353"/>
      <c r="E38" s="314"/>
      <c r="F38" s="314"/>
      <c r="G38" s="84">
        <f>avgpoinc!AP31</f>
        <v>1653487.412431644</v>
      </c>
      <c r="H38" s="530">
        <f>B38*0.001/'TC5'!B38</f>
        <v>4.5997281270760852E-2</v>
      </c>
      <c r="I38" s="541">
        <f>C38*0.001/'TC5'!B38</f>
        <v>4.934445413595822E-2</v>
      </c>
      <c r="J38" s="575"/>
      <c r="K38" s="541"/>
      <c r="L38" s="575"/>
      <c r="M38" s="561">
        <f>G38*0.001/'TC5'!F38</f>
        <v>4.8429747077750773E-2</v>
      </c>
    </row>
    <row r="39" spans="1:13" s="87" customFormat="1" ht="15" customHeight="1" x14ac:dyDescent="0.2">
      <c r="A39" s="92">
        <v>1943</v>
      </c>
      <c r="B39" s="425">
        <f>avgpoinc!AK32</f>
        <v>959512.80135034025</v>
      </c>
      <c r="C39" s="317">
        <f>avgpoinc!AL32</f>
        <v>1035389.3143603925</v>
      </c>
      <c r="D39" s="353"/>
      <c r="E39" s="314"/>
      <c r="F39" s="314"/>
      <c r="G39" s="84">
        <f>avgpoinc!AP32</f>
        <v>1588417.5189488241</v>
      </c>
      <c r="H39" s="530">
        <f>B39*0.001/'TC5'!B39</f>
        <v>3.7780603453187414E-2</v>
      </c>
      <c r="I39" s="541">
        <f>C39*0.001/'TC5'!B39</f>
        <v>4.076822430140236E-2</v>
      </c>
      <c r="J39" s="575"/>
      <c r="K39" s="541"/>
      <c r="L39" s="575"/>
      <c r="M39" s="561">
        <f>G39*0.001/'TC5'!F39</f>
        <v>4.0035095945745079E-2</v>
      </c>
    </row>
    <row r="40" spans="1:13" s="87" customFormat="1" ht="15" customHeight="1" x14ac:dyDescent="0.2">
      <c r="A40" s="92">
        <v>1944</v>
      </c>
      <c r="B40" s="425">
        <f>avgpoinc!AK33</f>
        <v>803226.31572813576</v>
      </c>
      <c r="C40" s="317">
        <f>avgpoinc!AL33</f>
        <v>877118.91348862171</v>
      </c>
      <c r="D40" s="353"/>
      <c r="E40" s="314"/>
      <c r="F40" s="314"/>
      <c r="G40" s="84">
        <f>avgpoinc!AP33</f>
        <v>1355876.4981359323</v>
      </c>
      <c r="H40" s="530">
        <f>B40*0.001/'TC5'!B40</f>
        <v>3.0711169016760253E-2</v>
      </c>
      <c r="I40" s="541">
        <f>C40*0.001/'TC5'!B40</f>
        <v>3.3536435089937387E-2</v>
      </c>
      <c r="J40" s="575"/>
      <c r="K40" s="541"/>
      <c r="L40" s="575"/>
      <c r="M40" s="561">
        <f>G40*0.001/'TC5'!F40</f>
        <v>3.2918028833443261E-2</v>
      </c>
    </row>
    <row r="41" spans="1:13" s="87" customFormat="1" ht="15" customHeight="1" x14ac:dyDescent="0.2">
      <c r="A41" s="92">
        <v>1945</v>
      </c>
      <c r="B41" s="425">
        <f>avgpoinc!AK34</f>
        <v>617015.95285161911</v>
      </c>
      <c r="C41" s="317">
        <f>avgpoinc!AL34</f>
        <v>689890.86833562434</v>
      </c>
      <c r="D41" s="353"/>
      <c r="E41" s="314"/>
      <c r="F41" s="314"/>
      <c r="G41" s="84">
        <f>avgpoinc!AP34</f>
        <v>1067817.9930949332</v>
      </c>
      <c r="H41" s="530">
        <f>B41*0.001/'TC5'!B41</f>
        <v>2.4566832054903343E-2</v>
      </c>
      <c r="I41" s="541">
        <f>C41*0.001/'TC5'!B41</f>
        <v>2.7468387195312114E-2</v>
      </c>
      <c r="J41" s="575"/>
      <c r="K41" s="541"/>
      <c r="L41" s="575"/>
      <c r="M41" s="561">
        <f>G41*0.001/'TC5'!F41</f>
        <v>2.6770666181442263E-2</v>
      </c>
    </row>
    <row r="42" spans="1:13" s="87" customFormat="1" ht="15" customHeight="1" x14ac:dyDescent="0.2">
      <c r="A42" s="92">
        <v>1946</v>
      </c>
      <c r="B42" s="425">
        <f>avgpoinc!AK35</f>
        <v>510749.25120134227</v>
      </c>
      <c r="C42" s="317">
        <f>avgpoinc!AL35</f>
        <v>582682.76796566963</v>
      </c>
      <c r="D42" s="353"/>
      <c r="E42" s="314"/>
      <c r="F42" s="314"/>
      <c r="G42" s="84">
        <f>avgpoinc!AP35</f>
        <v>902656.4371686927</v>
      </c>
      <c r="H42" s="530">
        <f>B42*0.001/'TC5'!B42</f>
        <v>2.3292072361848094E-2</v>
      </c>
      <c r="I42" s="541">
        <f>C42*0.001/'TC5'!B42</f>
        <v>2.6572509237234594E-2</v>
      </c>
      <c r="J42" s="575"/>
      <c r="K42" s="541"/>
      <c r="L42" s="575"/>
      <c r="M42" s="561">
        <f>G42*0.001/'TC5'!F42</f>
        <v>2.5712245369216916E-2</v>
      </c>
    </row>
    <row r="43" spans="1:13" s="87" customFormat="1" ht="15" customHeight="1" x14ac:dyDescent="0.2">
      <c r="A43" s="92">
        <v>1947</v>
      </c>
      <c r="B43" s="425">
        <f>avgpoinc!AK36</f>
        <v>567277.55012430635</v>
      </c>
      <c r="C43" s="317">
        <f>avgpoinc!AL36</f>
        <v>629210.38109793491</v>
      </c>
      <c r="D43" s="353"/>
      <c r="E43" s="314"/>
      <c r="F43" s="314"/>
      <c r="G43" s="84">
        <f>avgpoinc!AP36</f>
        <v>984871.03750330186</v>
      </c>
      <c r="H43" s="530">
        <f>B43*0.001/'TC5'!B43</f>
        <v>2.6552377221580162E-2</v>
      </c>
      <c r="I43" s="541">
        <f>C43*0.001/'TC5'!B43</f>
        <v>2.945124725451519E-2</v>
      </c>
      <c r="J43" s="575"/>
      <c r="K43" s="541"/>
      <c r="L43" s="575"/>
      <c r="M43" s="561">
        <f>G43*0.001/'TC5'!F43</f>
        <v>2.8813484807387827E-2</v>
      </c>
    </row>
    <row r="44" spans="1:13" s="87" customFormat="1" ht="15" customHeight="1" x14ac:dyDescent="0.2">
      <c r="A44" s="92">
        <v>1948</v>
      </c>
      <c r="B44" s="425">
        <f>avgpoinc!AK37</f>
        <v>734102.50636295753</v>
      </c>
      <c r="C44" s="317">
        <f>avgpoinc!AL37</f>
        <v>796368.99374682433</v>
      </c>
      <c r="D44" s="353"/>
      <c r="E44" s="314"/>
      <c r="F44" s="314"/>
      <c r="G44" s="84">
        <f>avgpoinc!AP37</f>
        <v>1259934.9256294044</v>
      </c>
      <c r="H44" s="530">
        <f>B44*0.001/'TC5'!B44</f>
        <v>3.2786734793351521E-2</v>
      </c>
      <c r="I44" s="541">
        <f>C44*0.001/'TC5'!B44</f>
        <v>3.556770174370686E-2</v>
      </c>
      <c r="J44" s="575"/>
      <c r="K44" s="541"/>
      <c r="L44" s="575"/>
      <c r="M44" s="561">
        <f>G44*0.001/'TC5'!F44</f>
        <v>3.5086546291853378E-2</v>
      </c>
    </row>
    <row r="45" spans="1:13" s="87" customFormat="1" ht="15" customHeight="1" x14ac:dyDescent="0.2">
      <c r="A45" s="91">
        <v>1949</v>
      </c>
      <c r="B45" s="426">
        <f>avgpoinc!AK38</f>
        <v>741466.4524724097</v>
      </c>
      <c r="C45" s="316">
        <f>avgpoinc!AL38</f>
        <v>794921.03979455365</v>
      </c>
      <c r="D45" s="354"/>
      <c r="E45" s="315"/>
      <c r="F45" s="315"/>
      <c r="G45" s="88">
        <f>avgpoinc!AP38</f>
        <v>1267348.9469906604</v>
      </c>
      <c r="H45" s="531">
        <f>B45*0.001/'TC5'!B45</f>
        <v>3.4257904321026288E-2</v>
      </c>
      <c r="I45" s="542">
        <f>C45*0.001/'TC5'!B45</f>
        <v>3.6727661559395872E-2</v>
      </c>
      <c r="J45" s="576"/>
      <c r="K45" s="542"/>
      <c r="L45" s="576"/>
      <c r="M45" s="562">
        <f>G45*0.001/'TC5'!F45</f>
        <v>3.6418590374746589E-2</v>
      </c>
    </row>
    <row r="46" spans="1:13" s="87" customFormat="1" ht="15" customHeight="1" x14ac:dyDescent="0.2">
      <c r="A46" s="92">
        <v>1950</v>
      </c>
      <c r="B46" s="425">
        <f>avgpoinc!AK39</f>
        <v>754883.46722236159</v>
      </c>
      <c r="C46" s="317">
        <f>avgpoinc!AL39</f>
        <v>820896.23416292085</v>
      </c>
      <c r="D46" s="353"/>
      <c r="E46" s="314"/>
      <c r="F46" s="314"/>
      <c r="G46" s="84">
        <f>avgpoinc!AP39</f>
        <v>1294526.771953135</v>
      </c>
      <c r="H46" s="530">
        <f>B46*0.001/'TC5'!B46</f>
        <v>3.2040531786706634E-2</v>
      </c>
      <c r="I46" s="541">
        <f>C46*0.001/'TC5'!B46</f>
        <v>3.4842400219817278E-2</v>
      </c>
      <c r="J46" s="575"/>
      <c r="K46" s="541"/>
      <c r="L46" s="575"/>
      <c r="M46" s="561">
        <f>G46*0.001/'TC5'!F46</f>
        <v>3.4234479646584222E-2</v>
      </c>
    </row>
    <row r="47" spans="1:13" s="87" customFormat="1" ht="15" customHeight="1" x14ac:dyDescent="0.2">
      <c r="A47" s="92">
        <v>1951</v>
      </c>
      <c r="B47" s="425">
        <f>avgpoinc!AK40</f>
        <v>727074.24782319728</v>
      </c>
      <c r="C47" s="317">
        <f>avgpoinc!AL40</f>
        <v>799463.1682622208</v>
      </c>
      <c r="D47" s="353"/>
      <c r="E47" s="314"/>
      <c r="F47" s="314"/>
      <c r="G47" s="84">
        <f>avgpoinc!AP40</f>
        <v>1258154.7290285968</v>
      </c>
      <c r="H47" s="530">
        <f>B47*0.001/'TC5'!B47</f>
        <v>2.8892383613596168E-2</v>
      </c>
      <c r="I47" s="541">
        <f>C47*0.001/'TC5'!B47</f>
        <v>3.1768965290034458E-2</v>
      </c>
      <c r="J47" s="575"/>
      <c r="K47" s="541"/>
      <c r="L47" s="575"/>
      <c r="M47" s="561">
        <f>G47*0.001/'TC5'!F47</f>
        <v>3.1076501234051118E-2</v>
      </c>
    </row>
    <row r="48" spans="1:13" s="87" customFormat="1" ht="15" customHeight="1" x14ac:dyDescent="0.2">
      <c r="A48" s="92">
        <v>1952</v>
      </c>
      <c r="B48" s="425">
        <f>avgpoinc!AK41</f>
        <v>772821.51703343587</v>
      </c>
      <c r="C48" s="317">
        <f>avgpoinc!AL41</f>
        <v>837250.49020273308</v>
      </c>
      <c r="D48" s="353"/>
      <c r="E48" s="314"/>
      <c r="F48" s="314"/>
      <c r="G48" s="84">
        <f>avgpoinc!AP41</f>
        <v>1329975.8548873398</v>
      </c>
      <c r="H48" s="530">
        <f>B48*0.001/'TC5'!B48</f>
        <v>2.9906351525035801E-2</v>
      </c>
      <c r="I48" s="541">
        <f>C48*0.001/'TC5'!B48</f>
        <v>3.2399599289920096E-2</v>
      </c>
      <c r="J48" s="575"/>
      <c r="K48" s="541"/>
      <c r="L48" s="575"/>
      <c r="M48" s="561">
        <f>G48*0.001/'TC5'!F48</f>
        <v>3.193768970860085E-2</v>
      </c>
    </row>
    <row r="49" spans="1:13" s="87" customFormat="1" ht="15" customHeight="1" x14ac:dyDescent="0.2">
      <c r="A49" s="92">
        <v>1953</v>
      </c>
      <c r="B49" s="425">
        <f>avgpoinc!AK42</f>
        <v>706333.23724608379</v>
      </c>
      <c r="C49" s="317">
        <f>avgpoinc!AL42</f>
        <v>770155.02785533643</v>
      </c>
      <c r="D49" s="353"/>
      <c r="E49" s="314"/>
      <c r="F49" s="314"/>
      <c r="G49" s="84">
        <f>avgpoinc!AP42</f>
        <v>1222525.8509093055</v>
      </c>
      <c r="H49" s="530">
        <f>B49*0.001/'TC5'!B49</f>
        <v>2.6497899246985843E-2</v>
      </c>
      <c r="I49" s="541">
        <f>C49*0.001/'TC5'!B49</f>
        <v>2.8892156359846322E-2</v>
      </c>
      <c r="J49" s="575"/>
      <c r="K49" s="541"/>
      <c r="L49" s="575"/>
      <c r="M49" s="561">
        <f>G49*0.001/'TC5'!F49</f>
        <v>2.845014049994667E-2</v>
      </c>
    </row>
    <row r="50" spans="1:13" s="87" customFormat="1" ht="15" customHeight="1" x14ac:dyDescent="0.2">
      <c r="A50" s="92">
        <v>1954</v>
      </c>
      <c r="B50" s="425">
        <f>avgpoinc!AK43</f>
        <v>696089.31524324801</v>
      </c>
      <c r="C50" s="317">
        <f>avgpoinc!AL43</f>
        <v>755578.37048835179</v>
      </c>
      <c r="D50" s="353"/>
      <c r="E50" s="314"/>
      <c r="F50" s="314"/>
      <c r="G50" s="84">
        <f>avgpoinc!AP43</f>
        <v>1203963.8098598793</v>
      </c>
      <c r="H50" s="530">
        <f>B50*0.001/'TC5'!B50</f>
        <v>2.6667457810850288E-2</v>
      </c>
      <c r="I50" s="541">
        <f>C50*0.001/'TC5'!B50</f>
        <v>2.8946507117047111E-2</v>
      </c>
      <c r="J50" s="575"/>
      <c r="K50" s="541"/>
      <c r="L50" s="575"/>
      <c r="M50" s="561">
        <f>G50*0.001/'TC5'!F50</f>
        <v>2.862437798674191E-2</v>
      </c>
    </row>
    <row r="51" spans="1:13" s="87" customFormat="1" ht="15" customHeight="1" x14ac:dyDescent="0.2">
      <c r="A51" s="92">
        <v>1955</v>
      </c>
      <c r="B51" s="425">
        <f>avgpoinc!AK44</f>
        <v>816744.13003980869</v>
      </c>
      <c r="C51" s="317">
        <f>avgpoinc!AL44</f>
        <v>876889.41786529636</v>
      </c>
      <c r="D51" s="353"/>
      <c r="E51" s="314"/>
      <c r="F51" s="314"/>
      <c r="G51" s="84">
        <f>avgpoinc!AP44</f>
        <v>1402219.7589443706</v>
      </c>
      <c r="H51" s="530">
        <f>B51*0.001/'TC5'!B51</f>
        <v>2.9188916791847194E-2</v>
      </c>
      <c r="I51" s="541">
        <f>C51*0.001/'TC5'!B51</f>
        <v>3.1338397562127467E-2</v>
      </c>
      <c r="J51" s="575"/>
      <c r="K51" s="541"/>
      <c r="L51" s="575"/>
      <c r="M51" s="561">
        <f>G51*0.001/'TC5'!F51</f>
        <v>3.1124831300640029E-2</v>
      </c>
    </row>
    <row r="52" spans="1:13" s="87" customFormat="1" ht="15" customHeight="1" x14ac:dyDescent="0.2">
      <c r="A52" s="92">
        <v>1956</v>
      </c>
      <c r="B52" s="425">
        <f>avgpoinc!AK45</f>
        <v>758603.8237435628</v>
      </c>
      <c r="C52" s="317">
        <f>avgpoinc!AL45</f>
        <v>819036.5116859565</v>
      </c>
      <c r="D52" s="353"/>
      <c r="E52" s="314"/>
      <c r="F52" s="314"/>
      <c r="G52" s="84">
        <f>avgpoinc!AP45</f>
        <v>1308303.115726867</v>
      </c>
      <c r="H52" s="530">
        <f>B52*0.001/'TC5'!B52</f>
        <v>2.664140125716551E-2</v>
      </c>
      <c r="I52" s="541">
        <f>C52*0.001/'TC5'!B52</f>
        <v>2.8763736312869929E-2</v>
      </c>
      <c r="J52" s="575"/>
      <c r="K52" s="541"/>
      <c r="L52" s="575"/>
      <c r="M52" s="561">
        <f>G52*0.001/'TC5'!F52</f>
        <v>2.8534645092610427E-2</v>
      </c>
    </row>
    <row r="53" spans="1:13" s="87" customFormat="1" ht="15" customHeight="1" x14ac:dyDescent="0.2">
      <c r="A53" s="92">
        <v>1957</v>
      </c>
      <c r="B53" s="425">
        <f>avgpoinc!AK46</f>
        <v>750303.7080781624</v>
      </c>
      <c r="C53" s="317">
        <f>avgpoinc!AL46</f>
        <v>808917.96750576713</v>
      </c>
      <c r="D53" s="353"/>
      <c r="E53" s="314"/>
      <c r="F53" s="314"/>
      <c r="G53" s="84">
        <f>avgpoinc!AP46</f>
        <v>1293083.5641044935</v>
      </c>
      <c r="H53" s="530">
        <f>B53*0.001/'TC5'!B53</f>
        <v>2.6319547519497118E-2</v>
      </c>
      <c r="I53" s="541">
        <f>C53*0.001/'TC5'!B53</f>
        <v>2.8375649294972102E-2</v>
      </c>
      <c r="J53" s="575"/>
      <c r="K53" s="541"/>
      <c r="L53" s="575"/>
      <c r="M53" s="561">
        <f>G53*0.001/'TC5'!F53</f>
        <v>2.8183329881614469E-2</v>
      </c>
    </row>
    <row r="54" spans="1:13" s="87" customFormat="1" ht="15" customHeight="1" x14ac:dyDescent="0.2">
      <c r="A54" s="92">
        <v>1958</v>
      </c>
      <c r="B54" s="425">
        <f>avgpoinc!AK47</f>
        <v>649422.03081625479</v>
      </c>
      <c r="C54" s="317">
        <f>avgpoinc!AL47</f>
        <v>707948.15827150515</v>
      </c>
      <c r="D54" s="353"/>
      <c r="E54" s="314"/>
      <c r="F54" s="314"/>
      <c r="G54" s="84">
        <f>avgpoinc!AP47</f>
        <v>1129577.3767738431</v>
      </c>
      <c r="H54" s="530">
        <f>B54*0.001/'TC5'!B54</f>
        <v>2.3454233930134592E-2</v>
      </c>
      <c r="I54" s="541">
        <f>C54*0.001/'TC5'!B54</f>
        <v>2.5567937222021674E-2</v>
      </c>
      <c r="J54" s="575"/>
      <c r="K54" s="541"/>
      <c r="L54" s="575"/>
      <c r="M54" s="561">
        <f>G54*0.001/'TC5'!F54</f>
        <v>2.534776395416044E-2</v>
      </c>
    </row>
    <row r="55" spans="1:13" s="87" customFormat="1" ht="15" customHeight="1" x14ac:dyDescent="0.2">
      <c r="A55" s="91">
        <v>1959</v>
      </c>
      <c r="B55" s="426">
        <f>avgpoinc!AK48</f>
        <v>753552.31047923816</v>
      </c>
      <c r="C55" s="316">
        <f>avgpoinc!AL48</f>
        <v>808906.12764756335</v>
      </c>
      <c r="D55" s="354"/>
      <c r="E55" s="315"/>
      <c r="F55" s="315"/>
      <c r="G55" s="88">
        <f>avgpoinc!AP48</f>
        <v>1305335.636130017</v>
      </c>
      <c r="H55" s="531">
        <f>B55*0.001/'TC5'!B55</f>
        <v>2.5586216519271898E-2</v>
      </c>
      <c r="I55" s="542">
        <f>C55*0.001/'TC5'!B55</f>
        <v>2.7465707473703763E-2</v>
      </c>
      <c r="J55" s="576"/>
      <c r="K55" s="542"/>
      <c r="L55" s="576"/>
      <c r="M55" s="562">
        <f>G55*0.001/'TC5'!F55</f>
        <v>2.7401230801040666E-2</v>
      </c>
    </row>
    <row r="56" spans="1:13" x14ac:dyDescent="0.2">
      <c r="A56" s="67">
        <v>1960</v>
      </c>
      <c r="B56" s="425">
        <f>avgpoinc!AK49</f>
        <v>740399.57803022873</v>
      </c>
      <c r="C56" s="317">
        <f>avgpoinc!AL49</f>
        <v>793486.32944969868</v>
      </c>
      <c r="D56" s="353"/>
      <c r="E56" s="314"/>
      <c r="F56" s="314"/>
      <c r="G56" s="84">
        <f>avgpoinc!AP49</f>
        <v>1285926.743833469</v>
      </c>
      <c r="H56" s="530">
        <f>B56*0.001/'TC5'!B56</f>
        <v>2.4683739840760926E-2</v>
      </c>
      <c r="I56" s="541">
        <f>C56*0.001/'TC5'!B56</f>
        <v>2.6453567377015735E-2</v>
      </c>
      <c r="J56" s="575"/>
      <c r="K56" s="541"/>
      <c r="L56" s="575"/>
      <c r="M56" s="561">
        <f>G56*0.001/'TC5'!F56</f>
        <v>2.6451445364285994E-2</v>
      </c>
    </row>
    <row r="57" spans="1:13" x14ac:dyDescent="0.2">
      <c r="A57" s="67">
        <v>1961</v>
      </c>
      <c r="B57" s="425">
        <f>avgpoinc!AK50</f>
        <v>727617.46914461581</v>
      </c>
      <c r="C57" s="317">
        <f>avgpoinc!AL50</f>
        <v>781875.57135745045</v>
      </c>
      <c r="D57" s="353"/>
      <c r="E57" s="314"/>
      <c r="F57" s="314"/>
      <c r="G57" s="84">
        <f>avgpoinc!AP50</f>
        <v>1255867.3083245428</v>
      </c>
      <c r="H57" s="530">
        <f>B57*0.001/'TC5'!B57</f>
        <v>2.3984940535832007E-2</v>
      </c>
      <c r="I57" s="541">
        <f>C57*0.001/'TC5'!B57</f>
        <v>2.577348659244583E-2</v>
      </c>
      <c r="J57" s="575"/>
      <c r="K57" s="541"/>
      <c r="L57" s="575"/>
      <c r="M57" s="561">
        <f>G57*0.001/'TC5'!F57</f>
        <v>2.5769156372891969E-2</v>
      </c>
    </row>
    <row r="58" spans="1:13" x14ac:dyDescent="0.2">
      <c r="A58" s="67">
        <v>1962</v>
      </c>
      <c r="B58" s="427">
        <f>avgpoinc!AK51</f>
        <v>864621.61549250758</v>
      </c>
      <c r="C58" s="318">
        <f>avgpoinc!AL51</f>
        <v>913104.35956845654</v>
      </c>
      <c r="D58" s="523">
        <f>avgpoinc!AM51</f>
        <v>728389.70363532519</v>
      </c>
      <c r="E58" s="523">
        <f>avgpoinc!AN51</f>
        <v>971857.6406094199</v>
      </c>
      <c r="F58" s="523">
        <f>avgpoinc!AO51</f>
        <v>824951.20143363357</v>
      </c>
      <c r="G58" s="81">
        <f>avgpoinc!AP51</f>
        <v>1420810.170304022</v>
      </c>
      <c r="H58" s="532">
        <f>B58*0.001/'TC5'!B58</f>
        <v>2.7033029124140736E-2</v>
      </c>
      <c r="I58" s="543">
        <f>C58*0.001/'TC5'!B58</f>
        <v>2.8548877686262124E-2</v>
      </c>
      <c r="J58" s="543">
        <f>D58*0.001/'TC5'!C58</f>
        <v>2.2201422601938248E-2</v>
      </c>
      <c r="K58" s="543">
        <f>E58*0.001/'TC5'!D58</f>
        <v>2.1273234859108925E-2</v>
      </c>
      <c r="L58" s="543">
        <f>F58*0.001/'TC5'!E58</f>
        <v>4.3279740959405899E-2</v>
      </c>
      <c r="M58" s="550">
        <f>G58*0.001/'TC5'!F58</f>
        <v>2.8774697333574295E-2</v>
      </c>
    </row>
    <row r="59" spans="1:13" x14ac:dyDescent="0.2">
      <c r="A59" s="67">
        <v>1963</v>
      </c>
      <c r="B59" s="428">
        <f>avgpoinc!AK52</f>
        <v>924892.79155501979</v>
      </c>
      <c r="C59" s="319">
        <f>avgpoinc!AL52</f>
        <v>974167.78956605971</v>
      </c>
      <c r="D59" s="524">
        <f>avgpoinc!AM52</f>
        <v>771879.58678719797</v>
      </c>
      <c r="E59" s="524">
        <f>avgpoinc!AN52</f>
        <v>1044148.7856883993</v>
      </c>
      <c r="F59" s="524">
        <f>avgpoinc!AO52</f>
        <v>882701.87460026774</v>
      </c>
      <c r="G59" s="62">
        <f>avgpoinc!AP52</f>
        <v>1516651.616166441</v>
      </c>
      <c r="H59" s="533">
        <f>B59*0.001/'TC5'!B59</f>
        <v>2.7975595556199551E-2</v>
      </c>
      <c r="I59" s="544">
        <f>C59*0.001/'TC5'!B59</f>
        <v>2.9466035775840276E-2</v>
      </c>
      <c r="J59" s="551">
        <f>D59*0.001/'TC5'!C59</f>
        <v>2.2703638049769929E-2</v>
      </c>
      <c r="K59" s="544">
        <f>E59*0.001/'TC5'!D59</f>
        <v>2.2013529598888953E-2</v>
      </c>
      <c r="L59" s="551">
        <f>F59*0.001/'TC5'!E59</f>
        <v>4.4736701297691674E-2</v>
      </c>
      <c r="M59" s="552">
        <f>G59*0.001/'TC5'!F59</f>
        <v>2.9722297564148906E-2</v>
      </c>
    </row>
    <row r="60" spans="1:13" x14ac:dyDescent="0.2">
      <c r="A60" s="67">
        <v>1964</v>
      </c>
      <c r="B60" s="428">
        <f>avgpoinc!AK53</f>
        <v>995313.52397004014</v>
      </c>
      <c r="C60" s="319">
        <f>avgpoinc!AL53</f>
        <v>1045737.4077900663</v>
      </c>
      <c r="D60" s="524">
        <f>avgpoinc!AM53</f>
        <v>815369.46993907075</v>
      </c>
      <c r="E60" s="524">
        <f>avgpoinc!AN53</f>
        <v>1116439.9307673788</v>
      </c>
      <c r="F60" s="524">
        <f>avgpoinc!AO53</f>
        <v>940452.54776690179</v>
      </c>
      <c r="G60" s="62">
        <f>avgpoinc!AP53</f>
        <v>1635143.420943747</v>
      </c>
      <c r="H60" s="533">
        <f>B60*0.001/'TC5'!B60</f>
        <v>2.8918161988258362E-2</v>
      </c>
      <c r="I60" s="544">
        <f>C60*0.001/'TC5'!B60</f>
        <v>3.0383193865418438E-2</v>
      </c>
      <c r="J60" s="551">
        <f>D60*0.001/'TC5'!C60</f>
        <v>2.3171890527009964E-2</v>
      </c>
      <c r="K60" s="544">
        <f>E60*0.001/'TC5'!D60</f>
        <v>2.2701211273670197E-2</v>
      </c>
      <c r="L60" s="551">
        <f>F60*0.001/'TC5'!E60</f>
        <v>4.6097945421934128E-2</v>
      </c>
      <c r="M60" s="552">
        <f>G60*0.001/'TC5'!F60</f>
        <v>3.0669897794723511E-2</v>
      </c>
    </row>
    <row r="61" spans="1:13" x14ac:dyDescent="0.2">
      <c r="A61" s="67">
        <v>1965</v>
      </c>
      <c r="B61" s="428">
        <f>avgpoinc!AK54</f>
        <v>1052030.1353228106</v>
      </c>
      <c r="C61" s="319">
        <f>avgpoinc!AL54</f>
        <v>1103313.7801481965</v>
      </c>
      <c r="D61" s="524">
        <f>avgpoinc!AM54</f>
        <v>873042.10779876763</v>
      </c>
      <c r="E61" s="524">
        <f>avgpoinc!AN54</f>
        <v>1174030.9628886809</v>
      </c>
      <c r="F61" s="524">
        <f>avgpoinc!AO54</f>
        <v>993538.6566116024</v>
      </c>
      <c r="G61" s="62">
        <f>avgpoinc!AP54</f>
        <v>1721585.6906166612</v>
      </c>
      <c r="H61" s="533">
        <f>B61*0.001/'TC5'!B61</f>
        <v>2.9064022935926911E-2</v>
      </c>
      <c r="I61" s="544">
        <f>C61*0.001/'TC5'!B61</f>
        <v>3.0480816029012203E-2</v>
      </c>
      <c r="J61" s="551">
        <f>D61*0.001/'TC5'!C61</f>
        <v>2.3645046333152973E-2</v>
      </c>
      <c r="K61" s="544">
        <f>E61*0.001/'TC5'!D61</f>
        <v>2.2736046811717613E-2</v>
      </c>
      <c r="L61" s="551">
        <f>F61*0.001/'TC5'!E61</f>
        <v>4.6332030506944281E-2</v>
      </c>
      <c r="M61" s="552">
        <f>G61*0.001/'TC5'!F61</f>
        <v>3.0795411206781864E-2</v>
      </c>
    </row>
    <row r="62" spans="1:13" x14ac:dyDescent="0.2">
      <c r="A62" s="67">
        <v>1966</v>
      </c>
      <c r="B62" s="428">
        <f>avgpoinc!AK55</f>
        <v>1106490.7958782339</v>
      </c>
      <c r="C62" s="319">
        <f>avgpoinc!AL55</f>
        <v>1158332.5886294218</v>
      </c>
      <c r="D62" s="524">
        <f>avgpoinc!AM55</f>
        <v>930714.7456584645</v>
      </c>
      <c r="E62" s="524">
        <f>avgpoinc!AN55</f>
        <v>1231621.9950099832</v>
      </c>
      <c r="F62" s="524">
        <f>avgpoinc!AO55</f>
        <v>1046624.765456303</v>
      </c>
      <c r="G62" s="62">
        <f>avgpoinc!AP55</f>
        <v>1805012.4812603979</v>
      </c>
      <c r="H62" s="533">
        <f>B62*0.001/'TC5'!B62</f>
        <v>2.9209883883595467E-2</v>
      </c>
      <c r="I62" s="544">
        <f>C62*0.001/'TC5'!B62</f>
        <v>3.0578438192605969E-2</v>
      </c>
      <c r="J62" s="551">
        <f>D62*0.001/'TC5'!C62</f>
        <v>2.4075731635093685E-2</v>
      </c>
      <c r="K62" s="544">
        <f>E62*0.001/'TC5'!D62</f>
        <v>2.2767717018723488E-2</v>
      </c>
      <c r="L62" s="551">
        <f>F62*0.001/'TC5'!E62</f>
        <v>4.6544406563043594E-2</v>
      </c>
      <c r="M62" s="552">
        <f>G62*0.001/'TC5'!F62</f>
        <v>3.0920924618840218E-2</v>
      </c>
    </row>
    <row r="63" spans="1:13" x14ac:dyDescent="0.2">
      <c r="A63" s="67">
        <v>1967</v>
      </c>
      <c r="B63" s="428">
        <f>avgpoinc!AK56</f>
        <v>1038503.1998829313</v>
      </c>
      <c r="C63" s="319">
        <f>avgpoinc!AL56</f>
        <v>1094987.6618265542</v>
      </c>
      <c r="D63" s="524">
        <f>avgpoinc!AM56</f>
        <v>873880.0513211221</v>
      </c>
      <c r="E63" s="524">
        <f>avgpoinc!AN56</f>
        <v>1159453.5000513003</v>
      </c>
      <c r="F63" s="524">
        <f>avgpoinc!AO56</f>
        <v>1000333.0671520854</v>
      </c>
      <c r="G63" s="62">
        <f>avgpoinc!AP56</f>
        <v>1713671.2659410143</v>
      </c>
      <c r="H63" s="534">
        <f>B63*0.001/'TC5'!B63</f>
        <v>2.703826641663909E-2</v>
      </c>
      <c r="I63" s="545">
        <f>C63*0.001/'TC5'!B63</f>
        <v>2.8508884832262986E-2</v>
      </c>
      <c r="J63" s="551">
        <f>D63*0.001/'TC5'!C63</f>
        <v>2.2310039028525356E-2</v>
      </c>
      <c r="K63" s="544">
        <f>E63*0.001/'TC5'!D63</f>
        <v>2.1515360102057457E-2</v>
      </c>
      <c r="L63" s="551">
        <f>F63*0.001/'TC5'!E63</f>
        <v>4.2313698679208755E-2</v>
      </c>
      <c r="M63" s="552">
        <f>G63*0.001/'TC5'!F63</f>
        <v>2.8460952918976549E-2</v>
      </c>
    </row>
    <row r="64" spans="1:13" x14ac:dyDescent="0.2">
      <c r="A64" s="67">
        <v>1968</v>
      </c>
      <c r="B64" s="428">
        <f>avgpoinc!AK57</f>
        <v>1022320.9844019462</v>
      </c>
      <c r="C64" s="319">
        <f>avgpoinc!AL57</f>
        <v>1081377.8123180361</v>
      </c>
      <c r="D64" s="524">
        <f>avgpoinc!AM57</f>
        <v>866109.99951277603</v>
      </c>
      <c r="E64" s="524">
        <f>avgpoinc!AN57</f>
        <v>1150015.6165739233</v>
      </c>
      <c r="F64" s="524">
        <f>avgpoinc!AO57</f>
        <v>980739.73335902614</v>
      </c>
      <c r="G64" s="62">
        <f>avgpoinc!AP57</f>
        <v>1674089.3303978075</v>
      </c>
      <c r="H64" s="534">
        <f>B64*0.001/'TC5'!B64</f>
        <v>2.5861108559183783E-2</v>
      </c>
      <c r="I64" s="545">
        <f>C64*0.001/'TC5'!B64</f>
        <v>2.7355037629604347E-2</v>
      </c>
      <c r="J64" s="551">
        <f>D64*0.001/'TC5'!C64</f>
        <v>2.161003090441227E-2</v>
      </c>
      <c r="K64" s="544">
        <f>E64*0.001/'TC5'!D64</f>
        <v>2.0895110908895731E-2</v>
      </c>
      <c r="L64" s="551">
        <f>F64*0.001/'TC5'!E64</f>
        <v>3.9965707808732986E-2</v>
      </c>
      <c r="M64" s="552">
        <f>G64*0.001/'TC5'!F64</f>
        <v>2.7197460527531799E-2</v>
      </c>
    </row>
    <row r="65" spans="1:13" x14ac:dyDescent="0.2">
      <c r="A65" s="72">
        <v>1969</v>
      </c>
      <c r="B65" s="429">
        <f>avgpoinc!AK58</f>
        <v>931681.05952050094</v>
      </c>
      <c r="C65" s="320">
        <f>avgpoinc!AL58</f>
        <v>1005107.7497795573</v>
      </c>
      <c r="D65" s="526">
        <f>avgpoinc!AM58</f>
        <v>804887.58027500799</v>
      </c>
      <c r="E65" s="526">
        <f>avgpoinc!AN58</f>
        <v>1096350.6376151836</v>
      </c>
      <c r="F65" s="526">
        <f>avgpoinc!AO58</f>
        <v>862392.95105428272</v>
      </c>
      <c r="G65" s="68">
        <f>avgpoinc!AP58</f>
        <v>1541740.3520196157</v>
      </c>
      <c r="H65" s="535">
        <f>B65*0.001/'TC5'!B65</f>
        <v>2.3259344015968964E-2</v>
      </c>
      <c r="I65" s="546">
        <f>C65*0.001/'TC5'!B65</f>
        <v>2.5092435535043481E-2</v>
      </c>
      <c r="J65" s="553">
        <f>D65*0.001/'TC5'!C65</f>
        <v>1.9756425637751818E-2</v>
      </c>
      <c r="K65" s="547">
        <f>E65*0.001/'TC5'!D65</f>
        <v>1.9526203279383484E-2</v>
      </c>
      <c r="L65" s="553">
        <f>F65*0.001/'TC5'!E65</f>
        <v>3.4988608676940203E-2</v>
      </c>
      <c r="M65" s="554">
        <f>G65*0.001/'TC5'!F65</f>
        <v>2.4617028160719201E-2</v>
      </c>
    </row>
    <row r="66" spans="1:13" x14ac:dyDescent="0.2">
      <c r="A66" s="67">
        <v>1970</v>
      </c>
      <c r="B66" s="428">
        <f>avgpoinc!AK59</f>
        <v>843148.66582738026</v>
      </c>
      <c r="C66" s="319">
        <f>avgpoinc!AL59</f>
        <v>925688.04500908544</v>
      </c>
      <c r="D66" s="524">
        <f>avgpoinc!AM59</f>
        <v>734228.37539556064</v>
      </c>
      <c r="E66" s="524">
        <f>avgpoinc!AN59</f>
        <v>1017493.7173281172</v>
      </c>
      <c r="F66" s="524">
        <f>avgpoinc!AO59</f>
        <v>768044.0371304343</v>
      </c>
      <c r="G66" s="62">
        <f>avgpoinc!AP59</f>
        <v>1396577.2451328654</v>
      </c>
      <c r="H66" s="534">
        <f>B66*0.001/'TC5'!B66</f>
        <v>2.1574821897957005E-2</v>
      </c>
      <c r="I66" s="545">
        <f>C66*0.001/'TC5'!B66</f>
        <v>2.3686872213147581E-2</v>
      </c>
      <c r="J66" s="551">
        <f>D66*0.001/'TC5'!C66</f>
        <v>1.8544067279435691E-2</v>
      </c>
      <c r="K66" s="544">
        <f>E66*0.001/'TC5'!D66</f>
        <v>1.8676745967241004E-2</v>
      </c>
      <c r="L66" s="551">
        <f>F66*0.001/'TC5'!E66</f>
        <v>3.1825233367271714E-2</v>
      </c>
      <c r="M66" s="552">
        <f>G66*0.001/'TC5'!F66</f>
        <v>2.302175125078065E-2</v>
      </c>
    </row>
    <row r="67" spans="1:13" x14ac:dyDescent="0.2">
      <c r="A67" s="67">
        <v>1971</v>
      </c>
      <c r="B67" s="428">
        <f>avgpoinc!AK60</f>
        <v>869498.33985806338</v>
      </c>
      <c r="C67" s="319">
        <f>avgpoinc!AL60</f>
        <v>954564.91311760468</v>
      </c>
      <c r="D67" s="524">
        <f>avgpoinc!AM60</f>
        <v>760225.97422571783</v>
      </c>
      <c r="E67" s="524">
        <f>avgpoinc!AN60</f>
        <v>1052898.1501661565</v>
      </c>
      <c r="F67" s="524">
        <f>avgpoinc!AO60</f>
        <v>787482.9680178375</v>
      </c>
      <c r="G67" s="62">
        <f>avgpoinc!AP60</f>
        <v>1437020.6526751888</v>
      </c>
      <c r="H67" s="534">
        <f>B67*0.001/'TC5'!B67</f>
        <v>2.213714751815132E-2</v>
      </c>
      <c r="I67" s="545">
        <f>C67*0.001/'TC5'!B67</f>
        <v>2.4302915058797218E-2</v>
      </c>
      <c r="J67" s="551">
        <f>D67*0.001/'TC5'!C67</f>
        <v>1.9023186672711748E-2</v>
      </c>
      <c r="K67" s="544">
        <f>E67*0.001/'TC5'!D67</f>
        <v>1.9339672588102989E-2</v>
      </c>
      <c r="L67" s="551">
        <f>F67*0.001/'TC5'!E67</f>
        <v>3.2050316251115873E-2</v>
      </c>
      <c r="M67" s="552">
        <f>G67*0.001/'TC5'!F67</f>
        <v>2.3585164728501688E-2</v>
      </c>
    </row>
    <row r="68" spans="1:13" x14ac:dyDescent="0.2">
      <c r="A68" s="67">
        <v>1972</v>
      </c>
      <c r="B68" s="428">
        <f>avgpoinc!AK61</f>
        <v>917528.77613524231</v>
      </c>
      <c r="C68" s="319">
        <f>avgpoinc!AL61</f>
        <v>1005823.7245135941</v>
      </c>
      <c r="D68" s="524">
        <f>avgpoinc!AM61</f>
        <v>807458.11516710394</v>
      </c>
      <c r="E68" s="524">
        <f>avgpoinc!AN61</f>
        <v>1119953.9292628574</v>
      </c>
      <c r="F68" s="524">
        <f>avgpoinc!AO61</f>
        <v>825553.06975636398</v>
      </c>
      <c r="G68" s="62">
        <f>avgpoinc!AP61</f>
        <v>1496045.7024257118</v>
      </c>
      <c r="H68" s="534">
        <f>B68*0.001/'TC5'!B68</f>
        <v>2.25368386959417E-2</v>
      </c>
      <c r="I68" s="545">
        <f>C68*0.001/'TC5'!B68</f>
        <v>2.4705587034986827E-2</v>
      </c>
      <c r="J68" s="551">
        <f>D68*0.001/'TC5'!C68</f>
        <v>1.9682132442540027E-2</v>
      </c>
      <c r="K68" s="544">
        <f>E68*0.001/'TC5'!D68</f>
        <v>1.996667387902562E-2</v>
      </c>
      <c r="L68" s="551">
        <f>F68*0.001/'TC5'!E68</f>
        <v>3.1793603913683917E-2</v>
      </c>
      <c r="M68" s="552">
        <f>G68*0.001/'TC5'!F68</f>
        <v>2.4098025121475075E-2</v>
      </c>
    </row>
    <row r="69" spans="1:13" x14ac:dyDescent="0.2">
      <c r="A69" s="67">
        <v>1973</v>
      </c>
      <c r="B69" s="428">
        <f>avgpoinc!AK62</f>
        <v>943371.19663974748</v>
      </c>
      <c r="C69" s="319">
        <f>avgpoinc!AL62</f>
        <v>1042026.5128169729</v>
      </c>
      <c r="D69" s="524">
        <f>avgpoinc!AM62</f>
        <v>851255.24981023103</v>
      </c>
      <c r="E69" s="524">
        <f>avgpoinc!AN62</f>
        <v>1186302.4972809302</v>
      </c>
      <c r="F69" s="524">
        <f>avgpoinc!AO62</f>
        <v>818377.18692785106</v>
      </c>
      <c r="G69" s="62">
        <f>avgpoinc!AP62</f>
        <v>1550953.273713633</v>
      </c>
      <c r="H69" s="534">
        <f>B69*0.001/'TC5'!B69</f>
        <v>2.2240623433276596E-2</v>
      </c>
      <c r="I69" s="545">
        <f>C69*0.001/'TC5'!B69</f>
        <v>2.4566490223151046E-2</v>
      </c>
      <c r="J69" s="551">
        <f>D69*0.001/'TC5'!C69</f>
        <v>1.9899777320461002E-2</v>
      </c>
      <c r="K69" s="544">
        <f>E69*0.001/'TC5'!D69</f>
        <v>2.0261729795038267E-2</v>
      </c>
      <c r="L69" s="551">
        <f>F69*0.001/'TC5'!E69</f>
        <v>3.0210383762096175E-2</v>
      </c>
      <c r="M69" s="552">
        <f>G69*0.001/'TC5'!F69</f>
        <v>2.3978841362691131E-2</v>
      </c>
    </row>
    <row r="70" spans="1:13" x14ac:dyDescent="0.2">
      <c r="A70" s="67">
        <v>1974</v>
      </c>
      <c r="B70" s="428">
        <f>avgpoinc!AK63</f>
        <v>892521.61466101767</v>
      </c>
      <c r="C70" s="319">
        <f>avgpoinc!AL63</f>
        <v>994302.52414225612</v>
      </c>
      <c r="D70" s="524">
        <f>avgpoinc!AM63</f>
        <v>816085.0993858882</v>
      </c>
      <c r="E70" s="524">
        <f>avgpoinc!AN63</f>
        <v>1152324.5856874252</v>
      </c>
      <c r="F70" s="524">
        <f>avgpoinc!AO63</f>
        <v>744596.1801678862</v>
      </c>
      <c r="G70" s="62">
        <f>avgpoinc!AP63</f>
        <v>1475922.903666062</v>
      </c>
      <c r="H70" s="534">
        <f>B70*0.001/'TC5'!B70</f>
        <v>2.1658957370590315E-2</v>
      </c>
      <c r="I70" s="545">
        <f>C70*0.001/'TC5'!B70</f>
        <v>2.4128890135671103E-2</v>
      </c>
      <c r="J70" s="551">
        <f>D70*0.001/'TC5'!C70</f>
        <v>1.9634967017282179E-2</v>
      </c>
      <c r="K70" s="544">
        <f>E70*0.001/'TC5'!D70</f>
        <v>2.0419701167270429E-2</v>
      </c>
      <c r="L70" s="551">
        <f>F70*0.001/'TC5'!E70</f>
        <v>2.7819167488360108E-2</v>
      </c>
      <c r="M70" s="552">
        <f>G70*0.001/'TC5'!F70</f>
        <v>2.3558144658380797E-2</v>
      </c>
    </row>
    <row r="71" spans="1:13" x14ac:dyDescent="0.2">
      <c r="A71" s="67">
        <v>1975</v>
      </c>
      <c r="B71" s="428">
        <f>avgpoinc!AK64</f>
        <v>890066.03471881791</v>
      </c>
      <c r="C71" s="319">
        <f>avgpoinc!AL64</f>
        <v>986746.70708528825</v>
      </c>
      <c r="D71" s="524">
        <f>avgpoinc!AM64</f>
        <v>801450.50032237999</v>
      </c>
      <c r="E71" s="524">
        <f>avgpoinc!AN64</f>
        <v>1130201.5169618945</v>
      </c>
      <c r="F71" s="524">
        <f>avgpoinc!AO64</f>
        <v>759291.08425123116</v>
      </c>
      <c r="G71" s="62">
        <f>avgpoinc!AP64</f>
        <v>1460683.8978568641</v>
      </c>
      <c r="H71" s="534">
        <f>B71*0.001/'TC5'!B71</f>
        <v>2.2316710183638119E-2</v>
      </c>
      <c r="I71" s="545">
        <f>C71*0.001/'TC5'!B71</f>
        <v>2.4740793859905349E-2</v>
      </c>
      <c r="J71" s="551">
        <f>D71*0.001/'TC5'!C71</f>
        <v>2.0235150423673076E-2</v>
      </c>
      <c r="K71" s="544">
        <f>E71*0.001/'TC5'!D71</f>
        <v>2.1259088343214209E-2</v>
      </c>
      <c r="L71" s="551">
        <f>F71*0.001/'TC5'!E71</f>
        <v>2.8002789626157206E-2</v>
      </c>
      <c r="M71" s="552">
        <f>G71*0.001/'TC5'!F71</f>
        <v>2.4222879022254059E-2</v>
      </c>
    </row>
    <row r="72" spans="1:13" x14ac:dyDescent="0.2">
      <c r="A72" s="67">
        <v>1976</v>
      </c>
      <c r="B72" s="428">
        <f>avgpoinc!AK65</f>
        <v>921630.21397844586</v>
      </c>
      <c r="C72" s="319">
        <f>avgpoinc!AL65</f>
        <v>1016733.9746200691</v>
      </c>
      <c r="D72" s="524">
        <f>avgpoinc!AM65</f>
        <v>828575.83027919475</v>
      </c>
      <c r="E72" s="524">
        <f>avgpoinc!AN65</f>
        <v>1165358.9752260253</v>
      </c>
      <c r="F72" s="524">
        <f>avgpoinc!AO65</f>
        <v>789883.86590915965</v>
      </c>
      <c r="G72" s="62">
        <f>avgpoinc!AP65</f>
        <v>1505346.5250566874</v>
      </c>
      <c r="H72" s="534">
        <f>B72*0.001/'TC5'!B72</f>
        <v>2.2292881528441555E-2</v>
      </c>
      <c r="I72" s="545">
        <f>C72*0.001/'TC5'!B72</f>
        <v>2.45933018453286E-2</v>
      </c>
      <c r="J72" s="551">
        <f>D72*0.001/'TC5'!C72</f>
        <v>2.0190790138400416E-2</v>
      </c>
      <c r="K72" s="544">
        <f>E72*0.001/'TC5'!D72</f>
        <v>2.1236595300543119E-2</v>
      </c>
      <c r="L72" s="551">
        <f>F72*0.001/'TC5'!E72</f>
        <v>2.7765923740872722E-2</v>
      </c>
      <c r="M72" s="552">
        <f>G72*0.001/'TC5'!F72</f>
        <v>2.4192950293395299E-2</v>
      </c>
    </row>
    <row r="73" spans="1:13" x14ac:dyDescent="0.2">
      <c r="A73" s="67">
        <v>1977</v>
      </c>
      <c r="B73" s="428">
        <f>avgpoinc!AK66</f>
        <v>976585.33203297004</v>
      </c>
      <c r="C73" s="319">
        <f>avgpoinc!AL66</f>
        <v>1070872.7002344031</v>
      </c>
      <c r="D73" s="524">
        <f>avgpoinc!AM66</f>
        <v>875238.23174674471</v>
      </c>
      <c r="E73" s="524">
        <f>avgpoinc!AN66</f>
        <v>1226719.0100624305</v>
      </c>
      <c r="F73" s="524">
        <f>avgpoinc!AO66</f>
        <v>838742.2641859462</v>
      </c>
      <c r="G73" s="62">
        <f>avgpoinc!AP66</f>
        <v>1579499.2390732237</v>
      </c>
      <c r="H73" s="534">
        <f>B73*0.001/'TC5'!B73</f>
        <v>2.2910466714427983E-2</v>
      </c>
      <c r="I73" s="545">
        <f>C73*0.001/'TC5'!B73</f>
        <v>2.5122426632229633E-2</v>
      </c>
      <c r="J73" s="551">
        <f>D73*0.001/'TC5'!C73</f>
        <v>2.0852633712628684E-2</v>
      </c>
      <c r="K73" s="544">
        <f>E73*0.001/'TC5'!D73</f>
        <v>2.181462956908042E-2</v>
      </c>
      <c r="L73" s="551">
        <f>F73*0.001/'TC5'!E73</f>
        <v>2.8263197653593863E-2</v>
      </c>
      <c r="M73" s="552">
        <f>G73*0.001/'TC5'!F73</f>
        <v>2.4899023253464055E-2</v>
      </c>
    </row>
    <row r="74" spans="1:13" x14ac:dyDescent="0.2">
      <c r="A74" s="67">
        <v>1978</v>
      </c>
      <c r="B74" s="428">
        <f>avgpoinc!AK67</f>
        <v>1068023.8133580198</v>
      </c>
      <c r="C74" s="319">
        <f>avgpoinc!AL67</f>
        <v>1164315.1884916003</v>
      </c>
      <c r="D74" s="524">
        <f>avgpoinc!AM67</f>
        <v>962818.95095848583</v>
      </c>
      <c r="E74" s="524">
        <f>avgpoinc!AN67</f>
        <v>1342634.6526722088</v>
      </c>
      <c r="F74" s="524">
        <f>avgpoinc!AO67</f>
        <v>906212.79919771291</v>
      </c>
      <c r="G74" s="62">
        <f>avgpoinc!AP67</f>
        <v>1715627.8524919823</v>
      </c>
      <c r="H74" s="534">
        <f>B74*0.001/'TC5'!B74</f>
        <v>2.4195727966409449E-2</v>
      </c>
      <c r="I74" s="545">
        <f>C74*0.001/'TC5'!B74</f>
        <v>2.6377177377090891E-2</v>
      </c>
      <c r="J74" s="551">
        <f>D74*0.001/'TC5'!C74</f>
        <v>2.2065907939756716E-2</v>
      </c>
      <c r="K74" s="544">
        <f>E74*0.001/'TC5'!D74</f>
        <v>2.3172428399182095E-2</v>
      </c>
      <c r="L74" s="551">
        <f>F74*0.001/'TC5'!E74</f>
        <v>2.924545700676795E-2</v>
      </c>
      <c r="M74" s="552">
        <f>G74*0.001/'TC5'!F74</f>
        <v>2.6281400733625726E-2</v>
      </c>
    </row>
    <row r="75" spans="1:13" x14ac:dyDescent="0.2">
      <c r="A75" s="72">
        <v>1979</v>
      </c>
      <c r="B75" s="429">
        <f>avgpoinc!AK68</f>
        <v>1194218.0384483195</v>
      </c>
      <c r="C75" s="320">
        <f>avgpoinc!AL68</f>
        <v>1286048.6327707442</v>
      </c>
      <c r="D75" s="526">
        <f>avgpoinc!AM68</f>
        <v>1075732.9055671236</v>
      </c>
      <c r="E75" s="526">
        <f>avgpoinc!AN68</f>
        <v>1493754.1148790549</v>
      </c>
      <c r="F75" s="526">
        <f>avgpoinc!AO68</f>
        <v>1000081.3062203811</v>
      </c>
      <c r="G75" s="68">
        <f>avgpoinc!AP68</f>
        <v>1904530.3230813192</v>
      </c>
      <c r="H75" s="536">
        <f>B75*0.001/'TC5'!B75</f>
        <v>2.6953512802720066E-2</v>
      </c>
      <c r="I75" s="547">
        <f>C75*0.001/'TC5'!B75</f>
        <v>2.9026130214333534E-2</v>
      </c>
      <c r="J75" s="553">
        <f>D75*0.001/'TC5'!C75</f>
        <v>2.4623557925224304E-2</v>
      </c>
      <c r="K75" s="547">
        <f>E75*0.001/'TC5'!D75</f>
        <v>2.5762652978301045E-2</v>
      </c>
      <c r="L75" s="553">
        <f>F75*0.001/'TC5'!E75</f>
        <v>3.1867861747741692E-2</v>
      </c>
      <c r="M75" s="554">
        <f>G75*0.001/'TC5'!F75</f>
        <v>2.9192166402935982E-2</v>
      </c>
    </row>
    <row r="76" spans="1:13" x14ac:dyDescent="0.2">
      <c r="A76" s="67">
        <v>1980</v>
      </c>
      <c r="B76" s="428">
        <f>avgpoinc!AK69</f>
        <v>1065210.9527128185</v>
      </c>
      <c r="C76" s="319">
        <f>avgpoinc!AL69</f>
        <v>1163439.9653733301</v>
      </c>
      <c r="D76" s="524">
        <f>avgpoinc!AM69</f>
        <v>973442.47692643257</v>
      </c>
      <c r="E76" s="524">
        <f>avgpoinc!AN69</f>
        <v>1387231.1559641911</v>
      </c>
      <c r="F76" s="524">
        <f>avgpoinc!AO69</f>
        <v>859965.24944633455</v>
      </c>
      <c r="G76" s="62">
        <f>avgpoinc!AP69</f>
        <v>1704263.6719180113</v>
      </c>
      <c r="H76" s="533">
        <f>B76*0.001/'TC5'!B76</f>
        <v>2.4763226509094235E-2</v>
      </c>
      <c r="I76" s="544">
        <f>C76*0.001/'TC5'!B76</f>
        <v>2.7046781033277512E-2</v>
      </c>
      <c r="J76" s="551">
        <f>D76*0.001/'TC5'!C76</f>
        <v>2.3094024509191513E-2</v>
      </c>
      <c r="K76" s="544">
        <f>E76*0.001/'TC5'!D76</f>
        <v>2.4973709136247642E-2</v>
      </c>
      <c r="L76" s="551">
        <f>F76*0.001/'TC5'!E76</f>
        <v>2.7526272460818294E-2</v>
      </c>
      <c r="M76" s="552">
        <f>G76*0.001/'TC5'!F76</f>
        <v>2.7054356411099437E-2</v>
      </c>
    </row>
    <row r="77" spans="1:13" x14ac:dyDescent="0.2">
      <c r="A77" s="67">
        <v>1981</v>
      </c>
      <c r="B77" s="428">
        <f>avgpoinc!AK70</f>
        <v>1213212.9314027929</v>
      </c>
      <c r="C77" s="319">
        <f>avgpoinc!AL70</f>
        <v>1300419.8041903703</v>
      </c>
      <c r="D77" s="524">
        <f>avgpoinc!AM70</f>
        <v>1101852.3282222564</v>
      </c>
      <c r="E77" s="524">
        <f>avgpoinc!AN70</f>
        <v>1522952.0244321302</v>
      </c>
      <c r="F77" s="524">
        <f>avgpoinc!AO70</f>
        <v>1007210.328074398</v>
      </c>
      <c r="G77" s="62">
        <f>avgpoinc!AP70</f>
        <v>1917620.3729966441</v>
      </c>
      <c r="H77" s="533">
        <f>B77*0.001/'TC5'!B77</f>
        <v>2.7988757938146591E-2</v>
      </c>
      <c r="I77" s="544">
        <f>C77*0.001/'TC5'!B77</f>
        <v>3.0000615864992152E-2</v>
      </c>
      <c r="J77" s="551">
        <f>D77*0.001/'TC5'!C77</f>
        <v>2.6279976591467854E-2</v>
      </c>
      <c r="K77" s="544">
        <f>E77*0.001/'TC5'!D77</f>
        <v>2.7574272826313972E-2</v>
      </c>
      <c r="L77" s="551">
        <f>F77*0.001/'TC5'!E77</f>
        <v>3.1273871660232551E-2</v>
      </c>
      <c r="M77" s="552">
        <f>G77*0.001/'TC5'!F77</f>
        <v>3.0333505943417556E-2</v>
      </c>
    </row>
    <row r="78" spans="1:13" x14ac:dyDescent="0.2">
      <c r="A78" s="67">
        <v>1982</v>
      </c>
      <c r="B78" s="428">
        <f>avgpoinc!AK71</f>
        <v>1332478.0611623595</v>
      </c>
      <c r="C78" s="319">
        <f>avgpoinc!AL71</f>
        <v>1412358.8638439181</v>
      </c>
      <c r="D78" s="524">
        <f>avgpoinc!AM71</f>
        <v>1211926.9504170236</v>
      </c>
      <c r="E78" s="524">
        <f>avgpoinc!AN71</f>
        <v>1648388.7247601892</v>
      </c>
      <c r="F78" s="524">
        <f>avgpoinc!AO71</f>
        <v>1137214.3769402395</v>
      </c>
      <c r="G78" s="62">
        <f>avgpoinc!AP71</f>
        <v>2109310.7685191175</v>
      </c>
      <c r="H78" s="533">
        <f>B78*0.001/'TC5'!B78</f>
        <v>3.1784962862730033E-2</v>
      </c>
      <c r="I78" s="544">
        <f>C78*0.001/'TC5'!B78</f>
        <v>3.3690441399812698E-2</v>
      </c>
      <c r="J78" s="551">
        <f>D78*0.001/'TC5'!C78</f>
        <v>3.0168073251843446E-2</v>
      </c>
      <c r="K78" s="544">
        <f>E78*0.001/'TC5'!D78</f>
        <v>3.1030284240841866E-2</v>
      </c>
      <c r="L78" s="551">
        <f>F78*0.001/'TC5'!E78</f>
        <v>3.5882938653230667E-2</v>
      </c>
      <c r="M78" s="552">
        <f>G78*0.001/'TC5'!F78</f>
        <v>3.4579068422317512E-2</v>
      </c>
    </row>
    <row r="79" spans="1:13" x14ac:dyDescent="0.2">
      <c r="A79" s="67">
        <v>1983</v>
      </c>
      <c r="B79" s="428">
        <f>avgpoinc!AK72</f>
        <v>1461701.3061974887</v>
      </c>
      <c r="C79" s="319">
        <f>avgpoinc!AL72</f>
        <v>1542127.0032058242</v>
      </c>
      <c r="D79" s="524">
        <f>avgpoinc!AM72</f>
        <v>1308048.613725574</v>
      </c>
      <c r="E79" s="524">
        <f>avgpoinc!AN72</f>
        <v>1785829.9205386406</v>
      </c>
      <c r="F79" s="524">
        <f>avgpoinc!AO72</f>
        <v>1247827.6265111452</v>
      </c>
      <c r="G79" s="62">
        <f>avgpoinc!AP72</f>
        <v>2282349.343179388</v>
      </c>
      <c r="H79" s="533">
        <f>B79*0.001/'TC5'!B79</f>
        <v>3.4329123795032501E-2</v>
      </c>
      <c r="I79" s="544">
        <f>C79*0.001/'TC5'!B79</f>
        <v>3.6217980086803436E-2</v>
      </c>
      <c r="J79" s="551">
        <f>D79*0.001/'TC5'!C79</f>
        <v>3.2311048358678818E-2</v>
      </c>
      <c r="K79" s="544">
        <f>E79*0.001/'TC5'!D79</f>
        <v>3.3585879951715462E-2</v>
      </c>
      <c r="L79" s="551">
        <f>F79*0.001/'TC5'!E79</f>
        <v>3.792221471667289E-2</v>
      </c>
      <c r="M79" s="552">
        <f>G79*0.001/'TC5'!F79</f>
        <v>3.7013888359069824E-2</v>
      </c>
    </row>
    <row r="80" spans="1:13" x14ac:dyDescent="0.2">
      <c r="A80" s="67">
        <v>1984</v>
      </c>
      <c r="B80" s="428">
        <f>avgpoinc!AK73</f>
        <v>1740334.614339012</v>
      </c>
      <c r="C80" s="319">
        <f>avgpoinc!AL73</f>
        <v>1832779.3831005944</v>
      </c>
      <c r="D80" s="524">
        <f>avgpoinc!AM73</f>
        <v>1673186.8425584696</v>
      </c>
      <c r="E80" s="524">
        <f>avgpoinc!AN73</f>
        <v>2160170.123617019</v>
      </c>
      <c r="F80" s="524">
        <f>avgpoinc!AO73</f>
        <v>1455533.9839354162</v>
      </c>
      <c r="G80" s="62">
        <f>avgpoinc!AP73</f>
        <v>2705244.6871077335</v>
      </c>
      <c r="H80" s="533">
        <f>B80*0.001/'TC5'!B80</f>
        <v>3.831983357667923E-2</v>
      </c>
      <c r="I80" s="544">
        <f>C80*0.001/'TC5'!B80</f>
        <v>4.0355343371629715E-2</v>
      </c>
      <c r="J80" s="551">
        <f>D80*0.001/'TC5'!C80</f>
        <v>3.889609873294831E-2</v>
      </c>
      <c r="K80" s="544">
        <f>E80*0.001/'TC5'!D80</f>
        <v>3.8170889019966125E-2</v>
      </c>
      <c r="L80" s="551">
        <f>F80*0.001/'TC5'!E80</f>
        <v>4.1427355259656906E-2</v>
      </c>
      <c r="M80" s="552">
        <f>G80*0.001/'TC5'!F80</f>
        <v>4.1158542037010186E-2</v>
      </c>
    </row>
    <row r="81" spans="1:13" x14ac:dyDescent="0.2">
      <c r="A81" s="67">
        <v>1985</v>
      </c>
      <c r="B81" s="428">
        <f>avgpoinc!AK74</f>
        <v>1812044.9432864264</v>
      </c>
      <c r="C81" s="319">
        <f>avgpoinc!AL74</f>
        <v>1909410.3842011637</v>
      </c>
      <c r="D81" s="524">
        <f>avgpoinc!AM74</f>
        <v>1658188.3670543274</v>
      </c>
      <c r="E81" s="524">
        <f>avgpoinc!AN74</f>
        <v>2131294.7447585375</v>
      </c>
      <c r="F81" s="524">
        <f>avgpoinc!AO74</f>
        <v>1643044.8859780773</v>
      </c>
      <c r="G81" s="62">
        <f>avgpoinc!AP74</f>
        <v>2808611.2310239086</v>
      </c>
      <c r="H81" s="533">
        <f>B81*0.001/'TC5'!B81</f>
        <v>3.922247514128685E-2</v>
      </c>
      <c r="I81" s="544">
        <f>C81*0.001/'TC5'!B81</f>
        <v>4.1329991072416306E-2</v>
      </c>
      <c r="J81" s="551">
        <f>D81*0.001/'TC5'!C81</f>
        <v>3.7978895008563995E-2</v>
      </c>
      <c r="K81" s="544">
        <f>E81*0.001/'TC5'!D81</f>
        <v>3.7079405039548874E-2</v>
      </c>
      <c r="L81" s="551">
        <f>F81*0.001/'TC5'!E81</f>
        <v>4.5771390199661262E-2</v>
      </c>
      <c r="M81" s="552">
        <f>G81*0.001/'TC5'!F81</f>
        <v>4.2192678898572929E-2</v>
      </c>
    </row>
    <row r="82" spans="1:13" x14ac:dyDescent="0.2">
      <c r="A82" s="67">
        <v>1986</v>
      </c>
      <c r="B82" s="428">
        <f>avgpoinc!AK75</f>
        <v>1616449.3401473369</v>
      </c>
      <c r="C82" s="319">
        <f>avgpoinc!AL75</f>
        <v>1715466.7869299438</v>
      </c>
      <c r="D82" s="524">
        <f>avgpoinc!AM75</f>
        <v>1540635.0062170303</v>
      </c>
      <c r="E82" s="524">
        <f>avgpoinc!AN75</f>
        <v>2012686.6732538659</v>
      </c>
      <c r="F82" s="524">
        <f>avgpoinc!AO75</f>
        <v>1383718.5953261056</v>
      </c>
      <c r="G82" s="62">
        <f>avgpoinc!AP75</f>
        <v>2475668.7413698426</v>
      </c>
      <c r="H82" s="533">
        <f>B82*0.001/'TC5'!B82</f>
        <v>3.4681439399719231E-2</v>
      </c>
      <c r="I82" s="544">
        <f>C82*0.001/'TC5'!B82</f>
        <v>3.6805890500545509E-2</v>
      </c>
      <c r="J82" s="551">
        <f>D82*0.001/'TC5'!C82</f>
        <v>3.478003665804863E-2</v>
      </c>
      <c r="K82" s="544">
        <f>E82*0.001/'TC5'!D82</f>
        <v>3.4561201930046088E-2</v>
      </c>
      <c r="L82" s="551">
        <f>F82*0.001/'TC5'!E82</f>
        <v>3.8348458707332611E-2</v>
      </c>
      <c r="M82" s="552">
        <f>G82*0.001/'TC5'!F82</f>
        <v>3.7147790193557746E-2</v>
      </c>
    </row>
    <row r="83" spans="1:13" x14ac:dyDescent="0.2">
      <c r="A83" s="67">
        <v>1987</v>
      </c>
      <c r="B83" s="428">
        <f>avgpoinc!AK76</f>
        <v>2014336.8574808678</v>
      </c>
      <c r="C83" s="319">
        <f>avgpoinc!AL76</f>
        <v>2148132.66607197</v>
      </c>
      <c r="D83" s="524">
        <f>avgpoinc!AM76</f>
        <v>1954043.2081519307</v>
      </c>
      <c r="E83" s="524">
        <f>avgpoinc!AN76</f>
        <v>2622472.8173563555</v>
      </c>
      <c r="F83" s="524">
        <f>avgpoinc!AO76</f>
        <v>1598497.5565727693</v>
      </c>
      <c r="G83" s="62">
        <f>avgpoinc!AP76</f>
        <v>3116255.2069439697</v>
      </c>
      <c r="H83" s="533">
        <f>B83*0.001/'TC5'!B83</f>
        <v>4.1948840022087097E-2</v>
      </c>
      <c r="I83" s="544">
        <f>C83*0.001/'TC5'!B83</f>
        <v>4.4735155999660499E-2</v>
      </c>
      <c r="J83" s="551">
        <f>D83*0.001/'TC5'!C83</f>
        <v>4.2358860373497009E-2</v>
      </c>
      <c r="K83" s="544">
        <f>E83*0.001/'TC5'!D83</f>
        <v>4.3948899954557412E-2</v>
      </c>
      <c r="L83" s="551">
        <f>F83*0.001/'TC5'!E83</f>
        <v>4.2835071682929986E-2</v>
      </c>
      <c r="M83" s="552">
        <f>G83*0.001/'TC5'!F83</f>
        <v>4.57412637770176E-2</v>
      </c>
    </row>
    <row r="84" spans="1:13" x14ac:dyDescent="0.2">
      <c r="A84" s="67">
        <v>1988</v>
      </c>
      <c r="B84" s="428">
        <f>avgpoinc!AK77</f>
        <v>2708507.6731423778</v>
      </c>
      <c r="C84" s="319">
        <f>avgpoinc!AL77</f>
        <v>2885933.3772444203</v>
      </c>
      <c r="D84" s="524">
        <f>avgpoinc!AM77</f>
        <v>2722786.7080840417</v>
      </c>
      <c r="E84" s="524">
        <f>avgpoinc!AN77</f>
        <v>3640498.1268326063</v>
      </c>
      <c r="F84" s="524">
        <f>avgpoinc!AO77</f>
        <v>1997834.4318142799</v>
      </c>
      <c r="G84" s="62">
        <f>avgpoinc!AP77</f>
        <v>4165462.1184221846</v>
      </c>
      <c r="H84" s="533">
        <f>B84*0.001/'TC5'!B84</f>
        <v>5.4130345582962036E-2</v>
      </c>
      <c r="I84" s="544">
        <f>C84*0.001/'TC5'!B84</f>
        <v>5.7676251977682114E-2</v>
      </c>
      <c r="J84" s="551">
        <f>D84*0.001/'TC5'!C84</f>
        <v>5.6047778576612479E-2</v>
      </c>
      <c r="K84" s="544">
        <f>E84*0.001/'TC5'!D84</f>
        <v>5.8160025626420975E-2</v>
      </c>
      <c r="L84" s="551">
        <f>F84*0.001/'TC5'!E84</f>
        <v>5.1993768662214279E-2</v>
      </c>
      <c r="M84" s="552">
        <f>G84*0.001/'TC5'!F84</f>
        <v>5.8829430490732207E-2</v>
      </c>
    </row>
    <row r="85" spans="1:13" x14ac:dyDescent="0.2">
      <c r="A85" s="72">
        <v>1989</v>
      </c>
      <c r="B85" s="429">
        <f>avgpoinc!AK78</f>
        <v>2531632.6204802985</v>
      </c>
      <c r="C85" s="320">
        <f>avgpoinc!AL78</f>
        <v>2692886.3861601758</v>
      </c>
      <c r="D85" s="526">
        <f>avgpoinc!AM78</f>
        <v>2514697.9308595643</v>
      </c>
      <c r="E85" s="526">
        <f>avgpoinc!AN78</f>
        <v>3347270.5370545103</v>
      </c>
      <c r="F85" s="526">
        <f>avgpoinc!AO78</f>
        <v>1928263.1621443226</v>
      </c>
      <c r="G85" s="68">
        <f>avgpoinc!AP78</f>
        <v>3905715.2864646581</v>
      </c>
      <c r="H85" s="536">
        <f>B85*0.001/'TC5'!B85</f>
        <v>4.9993135035037994E-2</v>
      </c>
      <c r="I85" s="547">
        <f>C85*0.001/'TC5'!B85</f>
        <v>5.3177475929260254E-2</v>
      </c>
      <c r="J85" s="553">
        <f>D85*0.001/'TC5'!C85</f>
        <v>5.1324348896741853E-2</v>
      </c>
      <c r="K85" s="547">
        <f>E85*0.001/'TC5'!D85</f>
        <v>5.3396336734294891E-2</v>
      </c>
      <c r="L85" s="553">
        <f>F85*0.001/'TC5'!E85</f>
        <v>4.8731837421655655E-2</v>
      </c>
      <c r="M85" s="554">
        <f>G85*0.001/'TC5'!F85</f>
        <v>5.4758958518505096E-2</v>
      </c>
    </row>
    <row r="86" spans="1:13" x14ac:dyDescent="0.2">
      <c r="A86" s="67">
        <v>1990</v>
      </c>
      <c r="B86" s="428">
        <f>avgpoinc!AK79</f>
        <v>2489655.5872386289</v>
      </c>
      <c r="C86" s="319">
        <f>avgpoinc!AL79</f>
        <v>2659447.1461258894</v>
      </c>
      <c r="D86" s="524">
        <f>avgpoinc!AM79</f>
        <v>2510543.1375721497</v>
      </c>
      <c r="E86" s="524">
        <f>avgpoinc!AN79</f>
        <v>3331165.6643198868</v>
      </c>
      <c r="F86" s="524">
        <f>avgpoinc!AO79</f>
        <v>1860293.7066366554</v>
      </c>
      <c r="G86" s="62">
        <f>avgpoinc!AP79</f>
        <v>3815919.5004401938</v>
      </c>
      <c r="H86" s="533">
        <f>B86*0.001/'TC5'!B86</f>
        <v>4.9207188189029687E-2</v>
      </c>
      <c r="I86" s="544">
        <f>C86*0.001/'TC5'!B86</f>
        <v>5.2563060075044632E-2</v>
      </c>
      <c r="J86" s="551">
        <f>D86*0.001/'TC5'!C86</f>
        <v>5.1269032061099999E-2</v>
      </c>
      <c r="K86" s="544">
        <f>E86*0.001/'TC5'!D86</f>
        <v>5.3346037864685052E-2</v>
      </c>
      <c r="L86" s="551">
        <f>F86*0.001/'TC5'!E86</f>
        <v>4.6873964369297021E-2</v>
      </c>
      <c r="M86" s="552">
        <f>G86*0.001/'TC5'!F86</f>
        <v>5.3705073893070214E-2</v>
      </c>
    </row>
    <row r="87" spans="1:13" x14ac:dyDescent="0.2">
      <c r="A87" s="67">
        <v>1991</v>
      </c>
      <c r="B87" s="428">
        <f>avgpoinc!AK80</f>
        <v>2072084.4681649948</v>
      </c>
      <c r="C87" s="319">
        <f>avgpoinc!AL80</f>
        <v>2202308.245193447</v>
      </c>
      <c r="D87" s="524">
        <f>avgpoinc!AM80</f>
        <v>2028456.0911971226</v>
      </c>
      <c r="E87" s="524">
        <f>avgpoinc!AN80</f>
        <v>2683280.2309058872</v>
      </c>
      <c r="F87" s="524">
        <f>avgpoinc!AO80</f>
        <v>1637012.1646958969</v>
      </c>
      <c r="G87" s="62">
        <f>avgpoinc!AP80</f>
        <v>3173385.1195251038</v>
      </c>
      <c r="H87" s="533">
        <f>B87*0.001/'TC5'!B87</f>
        <v>4.180999472737313E-2</v>
      </c>
      <c r="I87" s="544">
        <f>C87*0.001/'TC5'!B87</f>
        <v>4.4437617063522332E-2</v>
      </c>
      <c r="J87" s="551">
        <f>D87*0.001/'TC5'!C87</f>
        <v>4.2632263153791428E-2</v>
      </c>
      <c r="K87" s="544">
        <f>E87*0.001/'TC5'!D87</f>
        <v>4.4656697660684572E-2</v>
      </c>
      <c r="L87" s="551">
        <f>F87*0.001/'TC5'!E87</f>
        <v>4.1069261729717255E-2</v>
      </c>
      <c r="M87" s="552">
        <f>G87*0.001/'TC5'!F87</f>
        <v>4.5737173408269882E-2</v>
      </c>
    </row>
    <row r="88" spans="1:13" x14ac:dyDescent="0.2">
      <c r="A88" s="67">
        <v>1992</v>
      </c>
      <c r="B88" s="428">
        <f>avgpoinc!AK81</f>
        <v>2336792.7976042773</v>
      </c>
      <c r="C88" s="319">
        <f>avgpoinc!AL81</f>
        <v>2497262.514101129</v>
      </c>
      <c r="D88" s="524">
        <f>avgpoinc!AM81</f>
        <v>2322546.7639164622</v>
      </c>
      <c r="E88" s="524">
        <f>avgpoinc!AN81</f>
        <v>3184281.7685571108</v>
      </c>
      <c r="F88" s="524">
        <f>avgpoinc!AO81</f>
        <v>1694586.3443020186</v>
      </c>
      <c r="G88" s="62">
        <f>avgpoinc!AP81</f>
        <v>3574158.6304515102</v>
      </c>
      <c r="H88" s="533">
        <f>B88*0.001/'TC5'!B88</f>
        <v>4.6256233006715775E-2</v>
      </c>
      <c r="I88" s="544">
        <f>C88*0.001/'TC5'!B88</f>
        <v>4.9432691186666475E-2</v>
      </c>
      <c r="J88" s="551">
        <f>D88*0.001/'TC5'!C88</f>
        <v>4.7705754637718187E-2</v>
      </c>
      <c r="K88" s="544">
        <f>E88*0.001/'TC5'!D88</f>
        <v>5.1998443901538849E-2</v>
      </c>
      <c r="L88" s="551">
        <f>F88*0.001/'TC5'!E88</f>
        <v>4.1605047881603248E-2</v>
      </c>
      <c r="M88" s="552">
        <f>G88*0.001/'TC5'!F88</f>
        <v>5.0792496651411057E-2</v>
      </c>
    </row>
    <row r="89" spans="1:13" x14ac:dyDescent="0.2">
      <c r="A89" s="67">
        <v>1993</v>
      </c>
      <c r="B89" s="428">
        <f>avgpoinc!AK82</f>
        <v>2102889.0366805689</v>
      </c>
      <c r="C89" s="319">
        <f>avgpoinc!AL82</f>
        <v>2243272.5986939473</v>
      </c>
      <c r="D89" s="524">
        <f>avgpoinc!AM82</f>
        <v>2077801.3561952058</v>
      </c>
      <c r="E89" s="524">
        <f>avgpoinc!AN82</f>
        <v>2738909.7015753593</v>
      </c>
      <c r="F89" s="524">
        <f>avgpoinc!AO82</f>
        <v>1662732.5829468449</v>
      </c>
      <c r="G89" s="62">
        <f>avgpoinc!AP82</f>
        <v>3205958.300655853</v>
      </c>
      <c r="H89" s="533">
        <f>B89*0.001/'TC5'!B89</f>
        <v>4.1275333613157279E-2</v>
      </c>
      <c r="I89" s="544">
        <f>C89*0.001/'TC5'!B89</f>
        <v>4.4030770659446709E-2</v>
      </c>
      <c r="J89" s="551">
        <f>D89*0.001/'TC5'!C89</f>
        <v>4.2259499430656433E-2</v>
      </c>
      <c r="K89" s="544">
        <f>E89*0.001/'TC5'!D89</f>
        <v>4.426923394203186E-2</v>
      </c>
      <c r="L89" s="551">
        <f>F89*0.001/'TC5'!E89</f>
        <v>4.0492832660675042E-2</v>
      </c>
      <c r="M89" s="552">
        <f>G89*0.001/'TC5'!F89</f>
        <v>4.5230403542518616E-2</v>
      </c>
    </row>
    <row r="90" spans="1:13" x14ac:dyDescent="0.2">
      <c r="A90" s="67">
        <v>1994</v>
      </c>
      <c r="B90" s="428">
        <f>avgpoinc!AK83</f>
        <v>2122084.2360539781</v>
      </c>
      <c r="C90" s="319">
        <f>avgpoinc!AL83</f>
        <v>2254678.56001645</v>
      </c>
      <c r="D90" s="524">
        <f>avgpoinc!AM83</f>
        <v>2053236.1083393933</v>
      </c>
      <c r="E90" s="524">
        <f>avgpoinc!AN83</f>
        <v>2734075.8513940223</v>
      </c>
      <c r="F90" s="524">
        <f>avgpoinc!AO83</f>
        <v>1682000.122824955</v>
      </c>
      <c r="G90" s="62">
        <f>avgpoinc!AP83</f>
        <v>3222705.0781927183</v>
      </c>
      <c r="H90" s="533">
        <f>B90*0.001/'TC5'!B90</f>
        <v>4.0334366261959076E-2</v>
      </c>
      <c r="I90" s="544">
        <f>C90*0.001/'TC5'!B90</f>
        <v>4.2854581028223024E-2</v>
      </c>
      <c r="J90" s="551">
        <f>D90*0.001/'TC5'!C90</f>
        <v>4.0517862886190414E-2</v>
      </c>
      <c r="K90" s="544">
        <f>E90*0.001/'TC5'!D90</f>
        <v>4.2883619666099555E-2</v>
      </c>
      <c r="L90" s="551">
        <f>F90*0.001/'TC5'!E90</f>
        <v>3.9653018116950996E-2</v>
      </c>
      <c r="M90" s="552">
        <f>G90*0.001/'TC5'!F90</f>
        <v>4.41431924700737E-2</v>
      </c>
    </row>
    <row r="91" spans="1:13" x14ac:dyDescent="0.2">
      <c r="A91" s="67">
        <v>1995</v>
      </c>
      <c r="B91" s="428">
        <f>avgpoinc!AK84</f>
        <v>2260574.2726203846</v>
      </c>
      <c r="C91" s="319">
        <f>avgpoinc!AL84</f>
        <v>2409212.1984591228</v>
      </c>
      <c r="D91" s="524">
        <f>avgpoinc!AM84</f>
        <v>2230123.634525191</v>
      </c>
      <c r="E91" s="524">
        <f>avgpoinc!AN84</f>
        <v>2966608.2713324414</v>
      </c>
      <c r="F91" s="524">
        <f>avgpoinc!AO84</f>
        <v>1767226.3711970309</v>
      </c>
      <c r="G91" s="62">
        <f>avgpoinc!AP84</f>
        <v>3429268.5665810048</v>
      </c>
      <c r="H91" s="533">
        <f>B91*0.001/'TC5'!B91</f>
        <v>4.204321280121804E-2</v>
      </c>
      <c r="I91" s="544">
        <f>C91*0.001/'TC5'!B91</f>
        <v>4.4807650148868568E-2</v>
      </c>
      <c r="J91" s="551">
        <f>D91*0.001/'TC5'!C91</f>
        <v>4.320739209651947E-2</v>
      </c>
      <c r="K91" s="544">
        <f>E91*0.001/'TC5'!D91</f>
        <v>4.5787546783685677E-2</v>
      </c>
      <c r="L91" s="551">
        <f>F91*0.001/'TC5'!E91</f>
        <v>4.0345907211303711E-2</v>
      </c>
      <c r="M91" s="552">
        <f>G91*0.001/'TC5'!F91</f>
        <v>4.602036997675895E-2</v>
      </c>
    </row>
    <row r="92" spans="1:13" x14ac:dyDescent="0.2">
      <c r="A92" s="67">
        <v>1996</v>
      </c>
      <c r="B92" s="428">
        <f>avgpoinc!AK85</f>
        <v>2509955.1379631162</v>
      </c>
      <c r="C92" s="319">
        <f>avgpoinc!AL85</f>
        <v>2675819.594834195</v>
      </c>
      <c r="D92" s="524">
        <f>avgpoinc!AM85</f>
        <v>2464733.5744516281</v>
      </c>
      <c r="E92" s="524">
        <f>avgpoinc!AN85</f>
        <v>3328078.5247582709</v>
      </c>
      <c r="F92" s="524">
        <f>avgpoinc!AO85</f>
        <v>1918793.4171490094</v>
      </c>
      <c r="G92" s="62">
        <f>avgpoinc!AP85</f>
        <v>3786443.2037722031</v>
      </c>
      <c r="H92" s="533">
        <f>B92*0.001/'TC5'!B92</f>
        <v>4.5253254473209374E-2</v>
      </c>
      <c r="I92" s="544">
        <f>C92*0.001/'TC5'!B92</f>
        <v>4.8243708908557892E-2</v>
      </c>
      <c r="J92" s="551">
        <f>D92*0.001/'TC5'!C92</f>
        <v>4.6723157167434699E-2</v>
      </c>
      <c r="K92" s="544">
        <f>E92*0.001/'TC5'!D92</f>
        <v>5.0277613103389747E-2</v>
      </c>
      <c r="L92" s="551">
        <f>F92*0.001/'TC5'!E92</f>
        <v>4.2114071547985084E-2</v>
      </c>
      <c r="M92" s="552">
        <f>G92*0.001/'TC5'!F92</f>
        <v>4.9590945243835449E-2</v>
      </c>
    </row>
    <row r="93" spans="1:13" x14ac:dyDescent="0.2">
      <c r="A93" s="67">
        <v>1997</v>
      </c>
      <c r="B93" s="428">
        <f>avgpoinc!AK86</f>
        <v>2837156.8917843178</v>
      </c>
      <c r="C93" s="319">
        <f>avgpoinc!AL86</f>
        <v>3025742.409443263</v>
      </c>
      <c r="D93" s="524">
        <f>avgpoinc!AM86</f>
        <v>2824568.0215790123</v>
      </c>
      <c r="E93" s="524">
        <f>avgpoinc!AN86</f>
        <v>3770799.628645048</v>
      </c>
      <c r="F93" s="524">
        <f>avgpoinc!AO86</f>
        <v>2161865.1098923814</v>
      </c>
      <c r="G93" s="62">
        <f>avgpoinc!AP86</f>
        <v>4276877.9784854725</v>
      </c>
      <c r="H93" s="533">
        <f>B93*0.001/'TC5'!B93</f>
        <v>4.9359362572431564E-2</v>
      </c>
      <c r="I93" s="544">
        <f>C93*0.001/'TC5'!B93</f>
        <v>5.2640274167060859E-2</v>
      </c>
      <c r="J93" s="551">
        <f>D93*0.001/'TC5'!C93</f>
        <v>5.1602378487586975E-2</v>
      </c>
      <c r="K93" s="544">
        <f>E93*0.001/'TC5'!D93</f>
        <v>5.4511219263076782E-2</v>
      </c>
      <c r="L93" s="551">
        <f>F93*0.001/'TC5'!E93</f>
        <v>4.6140942722558968E-2</v>
      </c>
      <c r="M93" s="552">
        <f>G93*0.001/'TC5'!F93</f>
        <v>5.4099742323160178E-2</v>
      </c>
    </row>
    <row r="94" spans="1:13" x14ac:dyDescent="0.2">
      <c r="A94" s="67">
        <v>1998</v>
      </c>
      <c r="B94" s="428">
        <f>avgpoinc!AK87</f>
        <v>2992897.1302311718</v>
      </c>
      <c r="C94" s="319">
        <f>avgpoinc!AL87</f>
        <v>3200593.9755722149</v>
      </c>
      <c r="D94" s="524">
        <f>avgpoinc!AM87</f>
        <v>2978784.0095181419</v>
      </c>
      <c r="E94" s="524">
        <f>avgpoinc!AN87</f>
        <v>4057990.5031386199</v>
      </c>
      <c r="F94" s="524">
        <f>avgpoinc!AO87</f>
        <v>2223299.9546838896</v>
      </c>
      <c r="G94" s="62">
        <f>avgpoinc!AP87</f>
        <v>4487825.2005520221</v>
      </c>
      <c r="H94" s="533">
        <f>B94*0.001/'TC5'!B94</f>
        <v>5.0149060785770416E-2</v>
      </c>
      <c r="I94" s="544">
        <f>C94*0.001/'TC5'!B94</f>
        <v>5.3629234433174133E-2</v>
      </c>
      <c r="J94" s="551">
        <f>D94*0.001/'TC5'!C94</f>
        <v>5.2093002945184708E-2</v>
      </c>
      <c r="K94" s="544">
        <f>E94*0.001/'TC5'!D94</f>
        <v>5.6610424071550376E-2</v>
      </c>
      <c r="L94" s="551">
        <f>F94*0.001/'TC5'!E94</f>
        <v>4.5622762292623527E-2</v>
      </c>
      <c r="M94" s="552">
        <f>G94*0.001/'TC5'!F94</f>
        <v>5.4842371493577957E-2</v>
      </c>
    </row>
    <row r="95" spans="1:13" x14ac:dyDescent="0.2">
      <c r="A95" s="72">
        <v>1999</v>
      </c>
      <c r="B95" s="429">
        <f>avgpoinc!AK88</f>
        <v>3229658.5457175574</v>
      </c>
      <c r="C95" s="320">
        <f>avgpoinc!AL88</f>
        <v>3467534.5628965711</v>
      </c>
      <c r="D95" s="526">
        <f>avgpoinc!AM88</f>
        <v>3277203.3659080677</v>
      </c>
      <c r="E95" s="526">
        <f>avgpoinc!AN88</f>
        <v>4528001.0246029245</v>
      </c>
      <c r="F95" s="526">
        <f>avgpoinc!AO88</f>
        <v>2267009.0096890349</v>
      </c>
      <c r="G95" s="68">
        <f>avgpoinc!AP88</f>
        <v>4828381.6681653913</v>
      </c>
      <c r="H95" s="536">
        <f>B95*0.001/'TC5'!B95</f>
        <v>5.2521690726280212E-2</v>
      </c>
      <c r="I95" s="547">
        <f>C95*0.001/'TC5'!B95</f>
        <v>5.6390102952718735E-2</v>
      </c>
      <c r="J95" s="553">
        <f>D95*0.001/'TC5'!C95</f>
        <v>5.5459018796682358E-2</v>
      </c>
      <c r="K95" s="547">
        <f>E95*0.001/'TC5'!D95</f>
        <v>6.1168871819972978E-2</v>
      </c>
      <c r="L95" s="553">
        <f>F95*0.001/'TC5'!E95</f>
        <v>4.5264065265655518E-2</v>
      </c>
      <c r="M95" s="554">
        <f>G95*0.001/'TC5'!F95</f>
        <v>5.7509064674377434E-2</v>
      </c>
    </row>
    <row r="96" spans="1:13" x14ac:dyDescent="0.2">
      <c r="A96" s="77">
        <v>2000</v>
      </c>
      <c r="B96" s="430">
        <f>avgpoinc!AK89</f>
        <v>3548160.003873772</v>
      </c>
      <c r="C96" s="321">
        <f>avgpoinc!AL89</f>
        <v>3815171.5575666986</v>
      </c>
      <c r="D96" s="528">
        <f>avgpoinc!AM89</f>
        <v>3510337.6006661328</v>
      </c>
      <c r="E96" s="528">
        <f>avgpoinc!AN89</f>
        <v>5013333.6728577865</v>
      </c>
      <c r="F96" s="528">
        <f>avgpoinc!AO89</f>
        <v>2458286.5291872364</v>
      </c>
      <c r="G96" s="74">
        <f>avgpoinc!AP89</f>
        <v>5288088.9290724928</v>
      </c>
      <c r="H96" s="537">
        <f>B96*0.001/'TC5'!B96</f>
        <v>5.586832016706466E-2</v>
      </c>
      <c r="I96" s="548">
        <f>C96*0.001/'TC5'!B96</f>
        <v>6.00726082921028E-2</v>
      </c>
      <c r="J96" s="555">
        <f>D96*0.001/'TC5'!C96</f>
        <v>5.7785432785749435E-2</v>
      </c>
      <c r="K96" s="548">
        <f>E96*0.001/'TC5'!D96</f>
        <v>6.5620981156826033E-2</v>
      </c>
      <c r="L96" s="555">
        <f>F96*0.001/'TC5'!E96</f>
        <v>4.756252467632293E-2</v>
      </c>
      <c r="M96" s="556">
        <f>G96*0.001/'TC5'!F96</f>
        <v>6.1084441840648644E-2</v>
      </c>
    </row>
    <row r="97" spans="1:13" x14ac:dyDescent="0.2">
      <c r="A97" s="67">
        <v>2001</v>
      </c>
      <c r="B97" s="428">
        <f>avgpoinc!AK90</f>
        <v>3456522.7069445802</v>
      </c>
      <c r="C97" s="319">
        <f>avgpoinc!AL90</f>
        <v>3689196.9613657333</v>
      </c>
      <c r="D97" s="524">
        <f>avgpoinc!AM90</f>
        <v>3363427.9888391383</v>
      </c>
      <c r="E97" s="524">
        <f>avgpoinc!AN90</f>
        <v>4678951.1735979049</v>
      </c>
      <c r="F97" s="524">
        <f>avgpoinc!AO90</f>
        <v>2550480.1260370072</v>
      </c>
      <c r="G97" s="62">
        <f>avgpoinc!AP90</f>
        <v>5159777.1394801335</v>
      </c>
      <c r="H97" s="533">
        <f>B97*0.001/'TC5'!B97</f>
        <v>5.4715290665626533E-2</v>
      </c>
      <c r="I97" s="544">
        <f>C97*0.001/'TC5'!B97</f>
        <v>5.8398425579071045E-2</v>
      </c>
      <c r="J97" s="551">
        <f>D97*0.001/'TC5'!C97</f>
        <v>5.5848509073257439E-2</v>
      </c>
      <c r="K97" s="544">
        <f>E97*0.001/'TC5'!D97</f>
        <v>6.1783485114574418E-2</v>
      </c>
      <c r="L97" s="551">
        <f>F97*0.001/'TC5'!E97</f>
        <v>4.937497153878212E-2</v>
      </c>
      <c r="M97" s="552">
        <f>G97*0.001/'TC5'!F97</f>
        <v>5.978232994675637E-2</v>
      </c>
    </row>
    <row r="98" spans="1:13" x14ac:dyDescent="0.2">
      <c r="A98" s="67">
        <v>2002</v>
      </c>
      <c r="B98" s="428">
        <f>avgpoinc!AK91</f>
        <v>3428481.066599906</v>
      </c>
      <c r="C98" s="319">
        <f>avgpoinc!AL91</f>
        <v>3654472.6037367657</v>
      </c>
      <c r="D98" s="524">
        <f>avgpoinc!AM91</f>
        <v>3304639.1020731106</v>
      </c>
      <c r="E98" s="524">
        <f>avgpoinc!AN91</f>
        <v>4532777.9710717574</v>
      </c>
      <c r="F98" s="524">
        <f>avgpoinc!AO91</f>
        <v>2632694.8909720806</v>
      </c>
      <c r="G98" s="62">
        <f>avgpoinc!AP91</f>
        <v>5110094.2173966439</v>
      </c>
      <c r="H98" s="533">
        <f>B98*0.001/'TC5'!B98</f>
        <v>5.4405082017183304E-2</v>
      </c>
      <c r="I98" s="544">
        <f>C98*0.001/'TC5'!B98</f>
        <v>5.7991243898868554E-2</v>
      </c>
      <c r="J98" s="551">
        <f>D98*0.001/'TC5'!C98</f>
        <v>5.4919254034757614E-2</v>
      </c>
      <c r="K98" s="544">
        <f>E98*0.001/'TC5'!D98</f>
        <v>6.0442723333835602E-2</v>
      </c>
      <c r="L98" s="551">
        <f>F98*0.001/'TC5'!E98</f>
        <v>5.0605546683073044E-2</v>
      </c>
      <c r="M98" s="552">
        <f>G98*0.001/'TC5'!F98</f>
        <v>5.9481557458639131E-2</v>
      </c>
    </row>
    <row r="99" spans="1:13" x14ac:dyDescent="0.2">
      <c r="A99" s="67">
        <v>2003</v>
      </c>
      <c r="B99" s="428">
        <f>avgpoinc!AK92</f>
        <v>3587883.2681735796</v>
      </c>
      <c r="C99" s="319">
        <f>avgpoinc!AL92</f>
        <v>3817172.8281382388</v>
      </c>
      <c r="D99" s="524">
        <f>avgpoinc!AM92</f>
        <v>3480075.5175016061</v>
      </c>
      <c r="E99" s="524">
        <f>avgpoinc!AN92</f>
        <v>4753621.0021988042</v>
      </c>
      <c r="F99" s="524">
        <f>avgpoinc!AO92</f>
        <v>2756669.1059294064</v>
      </c>
      <c r="G99" s="62">
        <f>avgpoinc!AP92</f>
        <v>5345345.300277926</v>
      </c>
      <c r="H99" s="533">
        <f>B99*0.001/'TC5'!B99</f>
        <v>5.6378189474344254E-2</v>
      </c>
      <c r="I99" s="544">
        <f>C99*0.001/'TC5'!B99</f>
        <v>5.9981130063533783E-2</v>
      </c>
      <c r="J99" s="551">
        <f>D99*0.001/'TC5'!C99</f>
        <v>5.7044204324483858E-2</v>
      </c>
      <c r="K99" s="544">
        <f>E99*0.001/'TC5'!D99</f>
        <v>6.3045091927051544E-2</v>
      </c>
      <c r="L99" s="551">
        <f>F99*0.001/'TC5'!E99</f>
        <v>5.2177079021930688E-2</v>
      </c>
      <c r="M99" s="552">
        <f>G99*0.001/'TC5'!F99</f>
        <v>6.1584126204252243E-2</v>
      </c>
    </row>
    <row r="100" spans="1:13" x14ac:dyDescent="0.2">
      <c r="A100" s="67">
        <v>2004</v>
      </c>
      <c r="B100" s="428">
        <f>avgpoinc!AK93</f>
        <v>3831191.9551061043</v>
      </c>
      <c r="C100" s="319">
        <f>avgpoinc!AL93</f>
        <v>4094818.9300887063</v>
      </c>
      <c r="D100" s="524">
        <f>avgpoinc!AM93</f>
        <v>3763463.0674731252</v>
      </c>
      <c r="E100" s="524">
        <f>avgpoinc!AN93</f>
        <v>5193328.7666389747</v>
      </c>
      <c r="F100" s="524">
        <f>avgpoinc!AO93</f>
        <v>2838710.4700915026</v>
      </c>
      <c r="G100" s="62">
        <f>avgpoinc!AP93</f>
        <v>5711980.3819214161</v>
      </c>
      <c r="H100" s="533">
        <f>B100*0.001/'TC5'!B100</f>
        <v>5.8490961790084832E-2</v>
      </c>
      <c r="I100" s="544">
        <f>C100*0.001/'TC5'!B100</f>
        <v>6.2515765428543091E-2</v>
      </c>
      <c r="J100" s="551">
        <f>D100*0.001/'TC5'!C100</f>
        <v>5.9760488569736488E-2</v>
      </c>
      <c r="K100" s="544">
        <f>E100*0.001/'TC5'!D100</f>
        <v>6.6601097583770752E-2</v>
      </c>
      <c r="L100" s="551">
        <f>F100*0.001/'TC5'!E100</f>
        <v>5.2494309842586524E-2</v>
      </c>
      <c r="M100" s="552">
        <f>G100*0.001/'TC5'!F100</f>
        <v>6.3989438116550446E-2</v>
      </c>
    </row>
    <row r="101" spans="1:13" x14ac:dyDescent="0.2">
      <c r="A101" s="67">
        <v>2005</v>
      </c>
      <c r="B101" s="428">
        <f>avgpoinc!AK94</f>
        <v>4185803.4666203423</v>
      </c>
      <c r="C101" s="319">
        <f>avgpoinc!AL94</f>
        <v>4457506.4193468671</v>
      </c>
      <c r="D101" s="524">
        <f>avgpoinc!AM94</f>
        <v>4168651.1626739386</v>
      </c>
      <c r="E101" s="524">
        <f>avgpoinc!AN94</f>
        <v>5680650.8119787313</v>
      </c>
      <c r="F101" s="524">
        <f>avgpoinc!AO94</f>
        <v>3067408.1693279878</v>
      </c>
      <c r="G101" s="62">
        <f>avgpoinc!AP94</f>
        <v>6206395.5320537975</v>
      </c>
      <c r="H101" s="533">
        <f>B101*0.001/'TC5'!B101</f>
        <v>6.238935515284539E-2</v>
      </c>
      <c r="I101" s="544">
        <f>C101*0.001/'TC5'!B101</f>
        <v>6.6439084708690643E-2</v>
      </c>
      <c r="J101" s="551">
        <f>D101*0.001/'TC5'!C101</f>
        <v>6.4945288002490983E-2</v>
      </c>
      <c r="K101" s="544">
        <f>E101*0.001/'TC5'!D101</f>
        <v>7.1110643446445479E-2</v>
      </c>
      <c r="L101" s="551">
        <f>F101*0.001/'TC5'!E101</f>
        <v>5.5442392826080322E-2</v>
      </c>
      <c r="M101" s="552">
        <f>G101*0.001/'TC5'!F101</f>
        <v>6.8183064460754395E-2</v>
      </c>
    </row>
    <row r="102" spans="1:13" x14ac:dyDescent="0.2">
      <c r="A102" s="67">
        <v>2006</v>
      </c>
      <c r="B102" s="428">
        <f>avgpoinc!AK95</f>
        <v>4340304.3669386553</v>
      </c>
      <c r="C102" s="319">
        <f>avgpoinc!AL95</f>
        <v>4617646.5049280785</v>
      </c>
      <c r="D102" s="524">
        <f>avgpoinc!AM95</f>
        <v>4308359.0978100952</v>
      </c>
      <c r="E102" s="524">
        <f>avgpoinc!AN95</f>
        <v>5781383.6983620375</v>
      </c>
      <c r="F102" s="524">
        <f>avgpoinc!AO95</f>
        <v>3272736.2771479925</v>
      </c>
      <c r="G102" s="62">
        <f>avgpoinc!AP95</f>
        <v>6417182.3209124617</v>
      </c>
      <c r="H102" s="533">
        <f>B102*0.001/'TC5'!B102</f>
        <v>6.3242658972740173E-2</v>
      </c>
      <c r="I102" s="544">
        <f>C102*0.001/'TC5'!B102</f>
        <v>6.7283816635608673E-2</v>
      </c>
      <c r="J102" s="551">
        <f>D102*0.001/'TC5'!C102</f>
        <v>6.6164933145046234E-2</v>
      </c>
      <c r="K102" s="544">
        <f>E102*0.001/'TC5'!D102</f>
        <v>7.11520090699196E-2</v>
      </c>
      <c r="L102" s="551">
        <f>F102*0.001/'TC5'!E102</f>
        <v>5.7348541915416718E-2</v>
      </c>
      <c r="M102" s="552">
        <f>G102*0.001/'TC5'!F102</f>
        <v>6.8921700119972229E-2</v>
      </c>
    </row>
    <row r="103" spans="1:13" x14ac:dyDescent="0.2">
      <c r="A103" s="67">
        <v>2007</v>
      </c>
      <c r="B103" s="428">
        <f>avgpoinc!AK96</f>
        <v>4119872.0291035585</v>
      </c>
      <c r="C103" s="319">
        <f>avgpoinc!AL96</f>
        <v>4396760.0425792448</v>
      </c>
      <c r="D103" s="524">
        <f>avgpoinc!AM96</f>
        <v>4188698.4067923082</v>
      </c>
      <c r="E103" s="524">
        <f>avgpoinc!AN96</f>
        <v>5625337.6266928054</v>
      </c>
      <c r="F103" s="524">
        <f>avgpoinc!AO96</f>
        <v>3025205.7379574501</v>
      </c>
      <c r="G103" s="62">
        <f>avgpoinc!AP96</f>
        <v>6106019.8300914187</v>
      </c>
      <c r="H103" s="533">
        <f>B103*0.001/'TC5'!B103</f>
        <v>6.0659151524305364E-2</v>
      </c>
      <c r="I103" s="544">
        <f>C103*0.001/'TC5'!B103</f>
        <v>6.4735926687717452E-2</v>
      </c>
      <c r="J103" s="551">
        <f>D103*0.001/'TC5'!C103</f>
        <v>6.5353371202945723E-2</v>
      </c>
      <c r="K103" s="544">
        <f>E103*0.001/'TC5'!D103</f>
        <v>7.007406651973723E-2</v>
      </c>
      <c r="L103" s="551">
        <f>F103*0.001/'TC5'!E103</f>
        <v>5.3422838449478156E-2</v>
      </c>
      <c r="M103" s="552">
        <f>G103*0.001/'TC5'!F103</f>
        <v>6.6405653953552246E-2</v>
      </c>
    </row>
    <row r="104" spans="1:13" x14ac:dyDescent="0.2">
      <c r="A104" s="67">
        <v>2008</v>
      </c>
      <c r="B104" s="428">
        <f>avgpoinc!AK97</f>
        <v>4074150.782097572</v>
      </c>
      <c r="C104" s="319">
        <f>avgpoinc!AL97</f>
        <v>4307539.1709976234</v>
      </c>
      <c r="D104" s="524">
        <f>avgpoinc!AM97</f>
        <v>4024490.5505837579</v>
      </c>
      <c r="E104" s="524">
        <f>avgpoinc!AN97</f>
        <v>5352172.1500565754</v>
      </c>
      <c r="F104" s="524">
        <f>avgpoinc!AO97</f>
        <v>3122904.3761337753</v>
      </c>
      <c r="G104" s="62">
        <f>avgpoinc!AP97</f>
        <v>5976333.0119956359</v>
      </c>
      <c r="H104" s="533">
        <f>B104*0.001/'TC5'!B104</f>
        <v>6.153367459774018E-2</v>
      </c>
      <c r="I104" s="544">
        <f>C104*0.001/'TC5'!B104</f>
        <v>6.5058641135692596E-2</v>
      </c>
      <c r="J104" s="551">
        <f>D104*0.001/'TC5'!C104</f>
        <v>6.4719535410404205E-2</v>
      </c>
      <c r="K104" s="544">
        <f>E104*0.001/'TC5'!D104</f>
        <v>6.9559291005134569E-2</v>
      </c>
      <c r="L104" s="551">
        <f>F104*0.001/'TC5'!E104</f>
        <v>5.5456530302762971E-2</v>
      </c>
      <c r="M104" s="552">
        <f>G104*0.001/'TC5'!F104</f>
        <v>6.6890008747577653E-2</v>
      </c>
    </row>
    <row r="105" spans="1:13" x14ac:dyDescent="0.2">
      <c r="A105" s="72">
        <v>2009</v>
      </c>
      <c r="B105" s="431">
        <f>avgpoinc!AK98</f>
        <v>3687024.0917422427</v>
      </c>
      <c r="C105" s="322">
        <f>avgpoinc!AL98</f>
        <v>3882113.0719854343</v>
      </c>
      <c r="D105" s="526">
        <f>avgpoinc!AM98</f>
        <v>3729109.1527964356</v>
      </c>
      <c r="E105" s="526">
        <f>avgpoinc!AN98</f>
        <v>4784328.7753594685</v>
      </c>
      <c r="F105" s="526">
        <f>avgpoinc!AO98</f>
        <v>2859286.3738219342</v>
      </c>
      <c r="G105" s="68">
        <f>avgpoinc!AP98</f>
        <v>5416093.5023661572</v>
      </c>
      <c r="H105" s="536">
        <f>B105*0.001/'TC5'!B105</f>
        <v>5.8283422142267227E-2</v>
      </c>
      <c r="I105" s="547">
        <f>C105*0.001/'TC5'!B105</f>
        <v>6.1367332935333252E-2</v>
      </c>
      <c r="J105" s="557">
        <f>D105*0.001/'TC5'!C105</f>
        <v>6.2520973384380341E-2</v>
      </c>
      <c r="K105" s="558">
        <f>E105*0.001/'TC5'!D105</f>
        <v>6.5711125731468201E-2</v>
      </c>
      <c r="L105" s="553">
        <f>F105*0.001/'TC5'!E105</f>
        <v>5.2486225962638862E-2</v>
      </c>
      <c r="M105" s="554">
        <f>G105*0.001/'TC5'!F105</f>
        <v>6.3371807336807265E-2</v>
      </c>
    </row>
    <row r="106" spans="1:13" x14ac:dyDescent="0.2">
      <c r="A106" s="67">
        <v>2010</v>
      </c>
      <c r="B106" s="432">
        <f>avgpoinc!AK99</f>
        <v>4186104.5427243896</v>
      </c>
      <c r="C106" s="323">
        <f>avgpoinc!AL99</f>
        <v>4397927.1711994922</v>
      </c>
      <c r="D106" s="524">
        <f>avgpoinc!AM99</f>
        <v>4206932.8325173296</v>
      </c>
      <c r="E106" s="524">
        <f>avgpoinc!AN99</f>
        <v>5394316.4925928628</v>
      </c>
      <c r="F106" s="524">
        <f>avgpoinc!AO99</f>
        <v>3269760.2851643735</v>
      </c>
      <c r="G106" s="62">
        <f>avgpoinc!AP99</f>
        <v>6139675.4856124427</v>
      </c>
      <c r="H106" s="533">
        <f>B106*0.001/'TC5'!B106</f>
        <v>6.4034238457679749E-2</v>
      </c>
      <c r="I106" s="544">
        <f>C106*0.001/'TC5'!B106</f>
        <v>6.7274458706378937E-2</v>
      </c>
      <c r="J106" s="559">
        <f>D106*0.001/'TC5'!C106</f>
        <v>6.9052517414093018E-2</v>
      </c>
      <c r="K106" s="560">
        <f>E106*0.001/'TC5'!D106</f>
        <v>7.2214223444461823E-2</v>
      </c>
      <c r="L106" s="551">
        <f>F106*0.001/'TC5'!E106</f>
        <v>5.7710070163011558E-2</v>
      </c>
      <c r="M106" s="552">
        <f>G106*0.001/'TC5'!F106</f>
        <v>6.9873332977294922E-2</v>
      </c>
    </row>
    <row r="107" spans="1:13" x14ac:dyDescent="0.2">
      <c r="A107" s="67">
        <v>2011</v>
      </c>
      <c r="B107" s="432">
        <f>avgpoinc!AK100</f>
        <v>4325110.2803764269</v>
      </c>
      <c r="C107" s="323">
        <f>avgpoinc!AL100</f>
        <v>4547252.5395139223</v>
      </c>
      <c r="D107" s="524">
        <f>avgpoinc!AM100</f>
        <v>4392313.9539687578</v>
      </c>
      <c r="E107" s="524">
        <f>avgpoinc!AN100</f>
        <v>5573514.3278451897</v>
      </c>
      <c r="F107" s="524">
        <f>avgpoinc!AO100</f>
        <v>3381856.2448151954</v>
      </c>
      <c r="G107" s="62">
        <f>avgpoinc!AP100</f>
        <v>6327948.2868630039</v>
      </c>
      <c r="H107" s="533">
        <f>B107*0.001/'TC5'!B107</f>
        <v>6.5104193985462189E-2</v>
      </c>
      <c r="I107" s="544">
        <f>C107*0.001/'TC5'!B107</f>
        <v>6.8448014557361603E-2</v>
      </c>
      <c r="J107" s="559">
        <f>D107*0.001/'TC5'!C107</f>
        <v>7.0723220705986037E-2</v>
      </c>
      <c r="K107" s="560">
        <f>E107*0.001/'TC5'!D107</f>
        <v>7.2176069021224976E-2</v>
      </c>
      <c r="L107" s="551">
        <f>F107*0.001/'TC5'!E107</f>
        <v>5.9905156493186951E-2</v>
      </c>
      <c r="M107" s="552">
        <f>G107*0.001/'TC5'!F107</f>
        <v>7.1105085313320174E-2</v>
      </c>
    </row>
    <row r="108" spans="1:13" x14ac:dyDescent="0.2">
      <c r="A108" s="67">
        <v>2012</v>
      </c>
      <c r="B108" s="432">
        <f>avgpoinc!AK101</f>
        <v>4834062.7954200581</v>
      </c>
      <c r="C108" s="323">
        <f>avgpoinc!AL101</f>
        <v>5086405.6161762308</v>
      </c>
      <c r="D108" s="524">
        <f>avgpoinc!AM101</f>
        <v>4918998.7021152442</v>
      </c>
      <c r="E108" s="524">
        <f>avgpoinc!AN101</f>
        <v>6254043.9949590396</v>
      </c>
      <c r="F108" s="524">
        <f>avgpoinc!AO101</f>
        <v>3767202.567542559</v>
      </c>
      <c r="G108" s="62">
        <f>avgpoinc!AP101</f>
        <v>7058356.6084871516</v>
      </c>
      <c r="H108" s="533">
        <f>B108*0.001/'TC5'!B108</f>
        <v>7.1355238556861877E-2</v>
      </c>
      <c r="I108" s="544">
        <f>C108*0.001/'TC5'!B108</f>
        <v>7.5080052018165602E-2</v>
      </c>
      <c r="J108" s="559">
        <f>D108*0.001/'TC5'!C108</f>
        <v>7.8240968286991119E-2</v>
      </c>
      <c r="K108" s="560">
        <f>E108*0.001/'TC5'!D108</f>
        <v>7.960126549005507E-2</v>
      </c>
      <c r="L108" s="551">
        <f>F108*0.001/'TC5'!E108</f>
        <v>6.5276302397251129E-2</v>
      </c>
      <c r="M108" s="552">
        <f>G108*0.001/'TC5'!F108</f>
        <v>7.7990993857383728E-2</v>
      </c>
    </row>
    <row r="109" spans="1:13" x14ac:dyDescent="0.2">
      <c r="A109" s="67">
        <v>2013</v>
      </c>
      <c r="B109" s="432">
        <f>avgpoinc!AK102</f>
        <v>4385216.7658165572</v>
      </c>
      <c r="C109" s="323">
        <f>avgpoinc!AL102</f>
        <v>4639784.2655384671</v>
      </c>
      <c r="D109" s="524">
        <f>avgpoinc!AM102</f>
        <v>4079864.0477850786</v>
      </c>
      <c r="E109" s="524">
        <f>avgpoinc!AN102</f>
        <v>5705759.1230642805</v>
      </c>
      <c r="F109" s="524">
        <f>avgpoinc!AO102</f>
        <v>3427659.2579479082</v>
      </c>
      <c r="G109" s="62">
        <f>avgpoinc!AP102</f>
        <v>6394550.3513392713</v>
      </c>
      <c r="H109" s="533">
        <f>B109*0.001/'TC5'!B109</f>
        <v>6.4614668488502489E-2</v>
      </c>
      <c r="I109" s="544">
        <f>C109*0.001/'TC5'!B109</f>
        <v>6.8365633487701416E-2</v>
      </c>
      <c r="J109" s="559">
        <f>D109*0.001/'TC5'!C109</f>
        <v>6.397952139377594E-2</v>
      </c>
      <c r="K109" s="560">
        <f>E109*0.001/'TC5'!D109</f>
        <v>7.2335816919803619E-2</v>
      </c>
      <c r="L109" s="551">
        <f>F109*0.001/'TC5'!E109</f>
        <v>5.9338834136724465E-2</v>
      </c>
      <c r="M109" s="552">
        <f>G109*0.001/'TC5'!F109</f>
        <v>7.0455253124237047E-2</v>
      </c>
    </row>
    <row r="110" spans="1:13" x14ac:dyDescent="0.2">
      <c r="A110" s="67">
        <v>2014</v>
      </c>
      <c r="B110" s="432">
        <f>avgpoinc!AK103</f>
        <v>4551675.2897630678</v>
      </c>
      <c r="C110" s="323">
        <f>avgpoinc!AL103</f>
        <v>4811749.7377200257</v>
      </c>
      <c r="D110" s="524">
        <f>avgpoinc!AM103</f>
        <v>4237161.6810241202</v>
      </c>
      <c r="E110" s="524">
        <f>avgpoinc!AN103</f>
        <v>5879546.8673461676</v>
      </c>
      <c r="F110" s="524">
        <f>avgpoinc!AO103</f>
        <v>3598916.2694317945</v>
      </c>
      <c r="G110" s="62">
        <f>avgpoinc!AP103</f>
        <v>6620557.5488082906</v>
      </c>
      <c r="H110" s="533">
        <f>B110*0.001/'TC5'!B110</f>
        <v>6.5876625478267656E-2</v>
      </c>
      <c r="I110" s="544">
        <f>C110*0.001/'TC5'!B110</f>
        <v>6.9640696048736586E-2</v>
      </c>
      <c r="J110" s="559">
        <f>D110*0.001/'TC5'!C110</f>
        <v>6.5249338746070862E-2</v>
      </c>
      <c r="K110" s="560">
        <f>E110*0.001/'TC5'!D110</f>
        <v>7.314039021730423E-2</v>
      </c>
      <c r="L110" s="551">
        <f>F110*0.001/'TC5'!E110</f>
        <v>6.1253610998392105E-2</v>
      </c>
      <c r="M110" s="552">
        <f>G110*0.001/'TC5'!F110</f>
        <v>7.1944795548915835E-2</v>
      </c>
    </row>
    <row r="111" spans="1:13" x14ac:dyDescent="0.2">
      <c r="A111" s="67">
        <v>2015</v>
      </c>
      <c r="B111" s="432">
        <f>avgpoinc!AK104</f>
        <v>4523045.8011785354</v>
      </c>
      <c r="C111" s="323">
        <f>avgpoinc!AL104</f>
        <v>4790532.5927886171</v>
      </c>
      <c r="D111" s="524">
        <f>avgpoinc!AM104</f>
        <v>4159962.1970832949</v>
      </c>
      <c r="E111" s="524">
        <f>avgpoinc!AN104</f>
        <v>5903377.4903507316</v>
      </c>
      <c r="F111" s="524">
        <f>avgpoinc!AO104</f>
        <v>3529616.6892383061</v>
      </c>
      <c r="G111" s="62">
        <f>avgpoinc!AP104</f>
        <v>6585990.0790989129</v>
      </c>
      <c r="H111" s="533">
        <f>B111*0.001/'TC5'!B111</f>
        <v>6.4481630921363831E-2</v>
      </c>
      <c r="I111" s="544">
        <f>C111*0.001/'TC5'!B111</f>
        <v>6.8294987082481384E-2</v>
      </c>
      <c r="J111" s="559">
        <f>D111*0.001/'TC5'!C111</f>
        <v>6.3495144248008728E-2</v>
      </c>
      <c r="K111" s="560">
        <f>E111*0.001/'TC5'!D111</f>
        <v>7.2670787572860718E-2</v>
      </c>
      <c r="L111" s="551">
        <f>F111*0.001/'TC5'!E111</f>
        <v>5.8842141181230559E-2</v>
      </c>
      <c r="M111" s="552">
        <f>G111*0.001/'TC5'!F111</f>
        <v>7.0595890283584595E-2</v>
      </c>
    </row>
    <row r="112" spans="1:13" x14ac:dyDescent="0.2">
      <c r="A112" s="67">
        <v>2016</v>
      </c>
      <c r="B112" s="432">
        <f>avgpoinc!AK105</f>
        <v>4486469.4476212366</v>
      </c>
      <c r="C112" s="323">
        <f>avgpoinc!AL105</f>
        <v>4743122.8931748634</v>
      </c>
      <c r="D112" s="524">
        <f>avgpoinc!AM105</f>
        <v>4082653.1775000384</v>
      </c>
      <c r="E112" s="524">
        <f>avgpoinc!AN105</f>
        <v>5837067.3440481685</v>
      </c>
      <c r="F112" s="524">
        <f>avgpoinc!AO105</f>
        <v>3516388.5880004284</v>
      </c>
      <c r="G112" s="62">
        <f>avgpoinc!AP105</f>
        <v>6500962.2799553638</v>
      </c>
      <c r="H112" s="533">
        <f>B112*0.001/'TC5'!B112</f>
        <v>6.4375132322311387E-2</v>
      </c>
      <c r="I112" s="544">
        <f>C112*0.001/'TC5'!B112</f>
        <v>6.8057782948017106E-2</v>
      </c>
      <c r="J112" s="559">
        <f>D112*0.001/'TC5'!C112</f>
        <v>6.3114143908023834E-2</v>
      </c>
      <c r="K112" s="560">
        <f>E112*0.001/'TC5'!D112</f>
        <v>7.2399728000164046E-2</v>
      </c>
      <c r="L112" s="551">
        <f>F112*0.001/'TC5'!E112</f>
        <v>5.8870200067758574E-2</v>
      </c>
      <c r="M112" s="552">
        <f>G112*0.001/'TC5'!F112</f>
        <v>7.04543963074684E-2</v>
      </c>
    </row>
    <row r="113" spans="1:13" x14ac:dyDescent="0.2">
      <c r="A113" s="67">
        <v>2017</v>
      </c>
      <c r="B113" s="432">
        <f>avgpoinc!AK106</f>
        <v>4606587.2286243336</v>
      </c>
      <c r="C113" s="323">
        <f>avgpoinc!AL106</f>
        <v>4880218.1341576232</v>
      </c>
      <c r="D113" s="524">
        <f>avgpoinc!AM106</f>
        <v>4722595.0375406472</v>
      </c>
      <c r="E113" s="524">
        <f>avgpoinc!AN106</f>
        <v>6028300.6051558563</v>
      </c>
      <c r="F113" s="524">
        <f>avgpoinc!AO106</f>
        <v>3564668.2459320417</v>
      </c>
      <c r="G113" s="62">
        <f>avgpoinc!AP106</f>
        <v>6764823.9477574918</v>
      </c>
      <c r="H113" s="533">
        <f>B113*0.001/'TC5'!B113</f>
        <v>6.4836069941520691E-2</v>
      </c>
      <c r="I113" s="544">
        <f>C113*0.001/'TC5'!B113</f>
        <v>6.8687327206134782E-2</v>
      </c>
      <c r="J113" s="559">
        <f>D113*0.001/'TC5'!C113</f>
        <v>7.1998454630374908E-2</v>
      </c>
      <c r="K113" s="560">
        <f>E113*0.001/'TC5'!D113</f>
        <v>7.3373138904571533E-2</v>
      </c>
      <c r="L113" s="551">
        <f>F113*0.001/'TC5'!E113</f>
        <v>5.868818610906601E-2</v>
      </c>
      <c r="M113" s="552">
        <f>G113*0.001/'TC5'!F113</f>
        <v>7.108114659786223E-2</v>
      </c>
    </row>
    <row r="114" spans="1:13" x14ac:dyDescent="0.2">
      <c r="A114" s="67">
        <v>2018</v>
      </c>
      <c r="B114" s="432">
        <f>avgpoinc!AK107</f>
        <v>4781011.900560461</v>
      </c>
      <c r="C114" s="323">
        <f>avgpoinc!AL107</f>
        <v>5053208.4093974121</v>
      </c>
      <c r="D114" s="524">
        <f>avgpoinc!AM107</f>
        <v>4903542.403095508</v>
      </c>
      <c r="E114" s="524">
        <f>avgpoinc!AN107</f>
        <v>6216270.2948314324</v>
      </c>
      <c r="F114" s="524">
        <f>avgpoinc!AO107</f>
        <v>3727811.5437077796</v>
      </c>
      <c r="G114" s="62">
        <f>avgpoinc!AP107</f>
        <v>7030197.5810668953</v>
      </c>
      <c r="H114" s="533">
        <f>B114*0.001/'TC5'!B114</f>
        <v>6.6069617867469788E-2</v>
      </c>
      <c r="I114" s="544">
        <f>C114*0.001/'TC5'!B114</f>
        <v>6.9831147789955125E-2</v>
      </c>
      <c r="J114" s="559">
        <f>D114*0.001/'TC5'!C114</f>
        <v>7.3507495224475861E-2</v>
      </c>
      <c r="K114" s="560">
        <f>E114*0.001/'TC5'!D114</f>
        <v>7.4275873601436615E-2</v>
      </c>
      <c r="L114" s="551">
        <f>F114*0.001/'TC5'!E114</f>
        <v>6.02693110704422E-2</v>
      </c>
      <c r="M114" s="552">
        <f>G114*0.001/'TC5'!F114</f>
        <v>7.2599887847900391E-2</v>
      </c>
    </row>
    <row r="115" spans="1:13" x14ac:dyDescent="0.2">
      <c r="A115" s="67">
        <v>2019</v>
      </c>
      <c r="B115" s="432">
        <f>avgpoinc!AK108</f>
        <v>4695220.639548365</v>
      </c>
      <c r="C115" s="323">
        <f>avgpoinc!AL108</f>
        <v>4965729.8035651511</v>
      </c>
      <c r="D115" s="524">
        <f>avgpoinc!AM108</f>
        <v>4805245.1074811257</v>
      </c>
      <c r="E115" s="524">
        <f>avgpoinc!AN108</f>
        <v>6069615.1714718016</v>
      </c>
      <c r="F115" s="524">
        <f>avgpoinc!AO108</f>
        <v>3700224.5209986335</v>
      </c>
      <c r="G115" s="62">
        <f>avgpoinc!AP108</f>
        <v>6944294.6307358313</v>
      </c>
      <c r="H115" s="533">
        <f>B115*0.001/'TC5'!B115</f>
        <v>6.4436174929142012E-2</v>
      </c>
      <c r="I115" s="544">
        <f>C115*0.001/'TC5'!B115</f>
        <v>6.8148583173751845E-2</v>
      </c>
      <c r="J115" s="559">
        <f>D115*0.001/'TC5'!C115</f>
        <v>7.1767657995224013E-2</v>
      </c>
      <c r="K115" s="560">
        <f>E115*0.001/'TC5'!D115</f>
        <v>7.2128772735595703E-2</v>
      </c>
      <c r="L115" s="551">
        <f>F115*0.001/'TC5'!E115</f>
        <v>5.9315435588359826E-2</v>
      </c>
      <c r="M115" s="552">
        <f>G115*0.001/'TC5'!F115</f>
        <v>7.0855081081390395E-2</v>
      </c>
    </row>
    <row r="116" spans="1:13" ht="17" thickBot="1" x14ac:dyDescent="0.25">
      <c r="A116" s="1105"/>
      <c r="B116" s="1106"/>
      <c r="C116" s="1101"/>
      <c r="D116" s="1107"/>
      <c r="E116" s="1107"/>
      <c r="F116" s="1107"/>
      <c r="G116" s="1098"/>
      <c r="H116" s="1115"/>
      <c r="I116" s="1116"/>
      <c r="J116" s="1117"/>
      <c r="K116" s="1118"/>
      <c r="L116" s="1119"/>
      <c r="M116" s="1120"/>
    </row>
    <row r="117" spans="1:13" ht="17" thickTop="1" x14ac:dyDescent="0.2">
      <c r="A117" s="61"/>
      <c r="B117" s="60"/>
      <c r="C117" s="60"/>
      <c r="D117" s="60"/>
      <c r="E117" s="60"/>
      <c r="F117" s="60"/>
      <c r="G117" s="59"/>
      <c r="H117" s="60"/>
      <c r="I117" s="60"/>
      <c r="J117" s="60"/>
      <c r="K117" s="60"/>
      <c r="L117" s="60"/>
      <c r="M117" s="59"/>
    </row>
    <row r="118" spans="1:13" x14ac:dyDescent="0.2">
      <c r="D118" s="57"/>
      <c r="E118" s="57"/>
      <c r="F118" s="57"/>
      <c r="H118" s="57"/>
      <c r="I118" s="57"/>
      <c r="J118" s="57"/>
      <c r="K118" s="57"/>
      <c r="L118" s="57"/>
    </row>
    <row r="120" spans="1:13" x14ac:dyDescent="0.2">
      <c r="B120" s="212"/>
      <c r="C120" s="212"/>
      <c r="D120" s="212"/>
      <c r="E120" s="212"/>
      <c r="F120" s="212"/>
      <c r="G120" s="212"/>
      <c r="H120" s="212"/>
      <c r="I120" s="212"/>
      <c r="J120" s="212"/>
      <c r="K120" s="212"/>
      <c r="L120" s="212"/>
      <c r="M120" s="212"/>
    </row>
  </sheetData>
  <mergeCells count="3">
    <mergeCell ref="A4:M4"/>
    <mergeCell ref="B7:G7"/>
    <mergeCell ref="H7:M7"/>
  </mergeCells>
  <hyperlinks>
    <hyperlink ref="A1" location="Index!A1" display="Back to index" xr:uid="{00000000-0004-0000-3D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8" tint="0.39997558519241921"/>
  </sheetPr>
  <dimension ref="A1:P120"/>
  <sheetViews>
    <sheetView workbookViewId="0">
      <pane xSplit="1" ySplit="8" topLeftCell="B105" activePane="bottomRight" state="frozen"/>
      <selection activeCell="B120" sqref="B120:K120"/>
      <selection pane="topRight" activeCell="B120" sqref="B120:K120"/>
      <selection pane="bottomLeft" activeCell="B120" sqref="B120:K120"/>
      <selection pane="bottomRight" activeCell="A116" sqref="A109:M116"/>
    </sheetView>
  </sheetViews>
  <sheetFormatPr baseColWidth="10" defaultColWidth="10.83203125" defaultRowHeight="16" x14ac:dyDescent="0.2"/>
  <cols>
    <col min="1" max="1" width="10.83203125" style="56"/>
    <col min="2" max="13" width="12" style="56" customWidth="1"/>
    <col min="14" max="16384" width="10.83203125" style="56"/>
  </cols>
  <sheetData>
    <row r="1" spans="1:16" x14ac:dyDescent="0.2">
      <c r="A1" s="52" t="s">
        <v>36</v>
      </c>
      <c r="B1" s="52"/>
      <c r="C1" s="52"/>
      <c r="G1" s="100"/>
      <c r="H1" s="100"/>
      <c r="I1" s="100"/>
      <c r="J1" s="100"/>
      <c r="K1" s="100"/>
      <c r="L1" s="100"/>
      <c r="M1" s="100"/>
    </row>
    <row r="2" spans="1:16" x14ac:dyDescent="0.2">
      <c r="H2" s="98"/>
      <c r="I2" s="98"/>
    </row>
    <row r="3" spans="1:16" ht="17" thickBot="1" x14ac:dyDescent="0.25"/>
    <row r="4" spans="1:16" ht="25" customHeight="1" thickTop="1" x14ac:dyDescent="0.2">
      <c r="A4" s="1391" t="s">
        <v>164</v>
      </c>
      <c r="B4" s="1392"/>
      <c r="C4" s="1392"/>
      <c r="D4" s="1392"/>
      <c r="E4" s="1392"/>
      <c r="F4" s="1392"/>
      <c r="G4" s="1392"/>
      <c r="H4" s="1392"/>
      <c r="I4" s="1392"/>
      <c r="J4" s="1392"/>
      <c r="K4" s="1392"/>
      <c r="L4" s="1392"/>
      <c r="M4" s="1393"/>
    </row>
    <row r="5" spans="1:16" x14ac:dyDescent="0.2">
      <c r="A5" s="96"/>
      <c r="B5" s="97"/>
      <c r="C5" s="97"/>
      <c r="D5" s="59"/>
      <c r="E5" s="59"/>
      <c r="F5" s="59"/>
      <c r="G5" s="59"/>
      <c r="H5" s="59"/>
      <c r="I5" s="59"/>
      <c r="J5" s="59"/>
      <c r="K5" s="59"/>
      <c r="L5" s="59"/>
      <c r="M5" s="208"/>
    </row>
    <row r="6" spans="1:16" x14ac:dyDescent="0.2">
      <c r="A6" s="96"/>
      <c r="B6" s="45" t="s">
        <v>35</v>
      </c>
      <c r="C6" s="45" t="s">
        <v>34</v>
      </c>
      <c r="D6" s="45" t="s">
        <v>33</v>
      </c>
      <c r="E6" s="45" t="s">
        <v>32</v>
      </c>
      <c r="F6" s="45" t="s">
        <v>31</v>
      </c>
      <c r="G6" s="45" t="s">
        <v>30</v>
      </c>
      <c r="H6" s="48" t="s">
        <v>29</v>
      </c>
      <c r="I6" s="468" t="s">
        <v>28</v>
      </c>
      <c r="J6" s="468" t="s">
        <v>27</v>
      </c>
      <c r="K6" s="468" t="s">
        <v>26</v>
      </c>
      <c r="L6" s="468" t="s">
        <v>25</v>
      </c>
      <c r="M6" s="433" t="s">
        <v>24</v>
      </c>
    </row>
    <row r="7" spans="1:16" ht="20" customHeight="1" x14ac:dyDescent="0.2">
      <c r="A7" s="96"/>
      <c r="B7" s="1378" t="s">
        <v>374</v>
      </c>
      <c r="C7" s="1379"/>
      <c r="D7" s="1387"/>
      <c r="E7" s="1387"/>
      <c r="F7" s="1387"/>
      <c r="G7" s="1387"/>
      <c r="H7" s="1379" t="s">
        <v>90</v>
      </c>
      <c r="I7" s="1379"/>
      <c r="J7" s="1387"/>
      <c r="K7" s="1387"/>
      <c r="L7" s="1387"/>
      <c r="M7" s="1390"/>
    </row>
    <row r="8" spans="1:16" s="87" customFormat="1" ht="52" customHeight="1" x14ac:dyDescent="0.2">
      <c r="A8" s="95"/>
      <c r="B8" s="424" t="s">
        <v>306</v>
      </c>
      <c r="C8" s="352" t="s">
        <v>309</v>
      </c>
      <c r="D8" s="352" t="s">
        <v>87</v>
      </c>
      <c r="E8" s="352" t="s">
        <v>88</v>
      </c>
      <c r="F8" s="352" t="s">
        <v>89</v>
      </c>
      <c r="G8" s="352" t="s">
        <v>56</v>
      </c>
      <c r="H8" s="424" t="s">
        <v>306</v>
      </c>
      <c r="I8" s="352" t="s">
        <v>309</v>
      </c>
      <c r="J8" s="352" t="s">
        <v>87</v>
      </c>
      <c r="K8" s="352" t="s">
        <v>88</v>
      </c>
      <c r="L8" s="352" t="s">
        <v>89</v>
      </c>
      <c r="M8" s="359" t="s">
        <v>56</v>
      </c>
      <c r="P8" s="538" t="s">
        <v>38</v>
      </c>
    </row>
    <row r="9" spans="1:16" s="87" customFormat="1" ht="15" customHeight="1" x14ac:dyDescent="0.2">
      <c r="A9" s="93">
        <v>1913</v>
      </c>
      <c r="B9" s="425">
        <f>avgpoinc!AQ2</f>
        <v>3202424.9219742413</v>
      </c>
      <c r="C9" s="317">
        <f>avgpoinc!AR2</f>
        <v>3221497.0760341212</v>
      </c>
      <c r="D9" s="317"/>
      <c r="E9" s="85"/>
      <c r="F9" s="85"/>
      <c r="G9" s="84">
        <f>avgpoinc!AV2</f>
        <v>4888064.3448457019</v>
      </c>
      <c r="H9" s="530">
        <f>B9*0.0001/'TC5'!B9</f>
        <v>2.5661277967327575E-2</v>
      </c>
      <c r="I9" s="541">
        <f>C9*0.0001/'TC5'!B9</f>
        <v>2.5814104609228849E-2</v>
      </c>
      <c r="J9" s="575"/>
      <c r="K9" s="541"/>
      <c r="L9" s="575"/>
      <c r="M9" s="561">
        <f>G9*0.0001/'TC5'!F9</f>
        <v>2.6049584480469439E-2</v>
      </c>
      <c r="P9" s="540">
        <f>H9-'TC1'!J10</f>
        <v>-4.5885940731099639E-7</v>
      </c>
    </row>
    <row r="10" spans="1:16" s="87" customFormat="1" ht="15" customHeight="1" x14ac:dyDescent="0.2">
      <c r="A10" s="92">
        <v>1914</v>
      </c>
      <c r="B10" s="425">
        <f>avgpoinc!AQ3</f>
        <v>3071000.6979920715</v>
      </c>
      <c r="C10" s="317">
        <f>avgpoinc!AR3</f>
        <v>3089124.2310991576</v>
      </c>
      <c r="D10" s="317"/>
      <c r="E10" s="85"/>
      <c r="F10" s="85"/>
      <c r="G10" s="84">
        <f>avgpoinc!AV3</f>
        <v>4691740.6668931842</v>
      </c>
      <c r="H10" s="530">
        <f>B10*0.0001/'TC5'!B10</f>
        <v>2.7236932852119995E-2</v>
      </c>
      <c r="I10" s="541">
        <f>C10*0.0001/'TC5'!B10</f>
        <v>2.7397671810793507E-2</v>
      </c>
      <c r="J10" s="575"/>
      <c r="K10" s="541"/>
      <c r="L10" s="575"/>
      <c r="M10" s="561">
        <f>G10*0.0001/'TC5'!F10</f>
        <v>2.7637567939504525E-2</v>
      </c>
      <c r="P10" s="540">
        <f>H10-'TC1'!J11</f>
        <v>-4.8703431222707483E-7</v>
      </c>
    </row>
    <row r="11" spans="1:16" s="87" customFormat="1" ht="15" customHeight="1" x14ac:dyDescent="0.2">
      <c r="A11" s="92">
        <v>1915</v>
      </c>
      <c r="B11" s="425">
        <f>avgpoinc!AQ4</f>
        <v>4008416.7240633983</v>
      </c>
      <c r="C11" s="317">
        <f>avgpoinc!AR4</f>
        <v>4026302.1960721184</v>
      </c>
      <c r="D11" s="317"/>
      <c r="E11" s="85"/>
      <c r="F11" s="85"/>
      <c r="G11" s="84">
        <f>avgpoinc!AV4</f>
        <v>6110418.9856707416</v>
      </c>
      <c r="H11" s="530">
        <f>B11*0.0001/'TC5'!B11</f>
        <v>3.4858633135898688E-2</v>
      </c>
      <c r="I11" s="541">
        <f>C11*0.0001/'TC5'!B11</f>
        <v>3.5014171631552488E-2</v>
      </c>
      <c r="J11" s="575"/>
      <c r="K11" s="541"/>
      <c r="L11" s="575"/>
      <c r="M11" s="561">
        <f>G11*0.0001/'TC5'!F11</f>
        <v>3.5247634115294489E-2</v>
      </c>
      <c r="P11" s="540">
        <f>H11-'TC1'!J12</f>
        <v>-6.2747640652838221E-7</v>
      </c>
    </row>
    <row r="12" spans="1:16" s="87" customFormat="1" ht="15" customHeight="1" x14ac:dyDescent="0.2">
      <c r="A12" s="92">
        <v>1916</v>
      </c>
      <c r="B12" s="425">
        <f>avgpoinc!AQ5</f>
        <v>5467187.3611417115</v>
      </c>
      <c r="C12" s="317">
        <f>avgpoinc!AR5</f>
        <v>5483729.3007632736</v>
      </c>
      <c r="D12" s="317"/>
      <c r="E12" s="85"/>
      <c r="F12" s="85"/>
      <c r="G12" s="84">
        <f>avgpoinc!AV5</f>
        <v>8327112.6615697611</v>
      </c>
      <c r="H12" s="530">
        <f>B12*0.0001/'TC5'!B12</f>
        <v>4.1694346671194302E-2</v>
      </c>
      <c r="I12" s="541">
        <f>C12*0.0001/'TC5'!B12</f>
        <v>4.1820500270775961E-2</v>
      </c>
      <c r="J12" s="575"/>
      <c r="K12" s="541"/>
      <c r="L12" s="575"/>
      <c r="M12" s="561">
        <f>G12*0.0001/'TC5'!F12</f>
        <v>4.2070154006891416E-2</v>
      </c>
      <c r="P12" s="540">
        <f>H12-'TC1'!J13</f>
        <v>-7.4555301673301377E-7</v>
      </c>
    </row>
    <row r="13" spans="1:16" s="87" customFormat="1" ht="15" customHeight="1" x14ac:dyDescent="0.2">
      <c r="A13" s="92">
        <v>1917</v>
      </c>
      <c r="B13" s="425">
        <f>avgpoinc!AQ6</f>
        <v>3924673.8275780631</v>
      </c>
      <c r="C13" s="317">
        <f>avgpoinc!AR6</f>
        <v>3941156.0355807259</v>
      </c>
      <c r="D13" s="317"/>
      <c r="E13" s="85"/>
      <c r="F13" s="85"/>
      <c r="G13" s="84">
        <f>avgpoinc!AV6</f>
        <v>5997127.7653660402</v>
      </c>
      <c r="H13" s="530">
        <f>B13*0.0001/'TC5'!B13</f>
        <v>3.0406380868815395E-2</v>
      </c>
      <c r="I13" s="541">
        <f>C13*0.0001/'TC5'!B13</f>
        <v>3.0534076650963304E-2</v>
      </c>
      <c r="J13" s="575"/>
      <c r="K13" s="541"/>
      <c r="L13" s="575"/>
      <c r="M13" s="561">
        <f>G13*0.0001/'TC5'!F13</f>
        <v>3.0805741338067408E-2</v>
      </c>
      <c r="P13" s="540">
        <f>H13-'TC1'!J14</f>
        <v>-5.4008373611899585E-7</v>
      </c>
    </row>
    <row r="14" spans="1:16" s="87" customFormat="1" ht="15" customHeight="1" x14ac:dyDescent="0.2">
      <c r="A14" s="92">
        <v>1918</v>
      </c>
      <c r="B14" s="425">
        <f>avgpoinc!AQ7</f>
        <v>2342652.5430347603</v>
      </c>
      <c r="C14" s="317">
        <f>avgpoinc!AR7</f>
        <v>2358868.7344831773</v>
      </c>
      <c r="D14" s="353"/>
      <c r="E14" s="314"/>
      <c r="F14" s="314"/>
      <c r="G14" s="84">
        <f>avgpoinc!AV7</f>
        <v>3581321.7157054986</v>
      </c>
      <c r="H14" s="530">
        <f>B14*0.0001/'TC5'!B14</f>
        <v>1.7153986588045983E-2</v>
      </c>
      <c r="I14" s="541">
        <f>C14*0.0001/'TC5'!B14</f>
        <v>1.7272729050065119E-2</v>
      </c>
      <c r="J14" s="575"/>
      <c r="K14" s="541"/>
      <c r="L14" s="575"/>
      <c r="M14" s="561">
        <f>G14*0.0001/'TC5'!F14</f>
        <v>1.7540401729810997E-2</v>
      </c>
      <c r="P14" s="540">
        <f>H14-'TC1'!J15</f>
        <v>-3.0673718311863274E-7</v>
      </c>
    </row>
    <row r="15" spans="1:16" s="87" customFormat="1" ht="15" customHeight="1" x14ac:dyDescent="0.2">
      <c r="A15" s="91">
        <v>1919</v>
      </c>
      <c r="B15" s="426">
        <f>avgpoinc!AQ8</f>
        <v>2295701.4153968017</v>
      </c>
      <c r="C15" s="316">
        <f>avgpoinc!AR8</f>
        <v>2309276.5324423583</v>
      </c>
      <c r="D15" s="354"/>
      <c r="E15" s="315"/>
      <c r="F15" s="315"/>
      <c r="G15" s="88">
        <f>avgpoinc!AV8</f>
        <v>3530016.0985639142</v>
      </c>
      <c r="H15" s="531">
        <f>B15*0.0001/'TC5'!B15</f>
        <v>1.774046130157236E-2</v>
      </c>
      <c r="I15" s="542">
        <f>C15*0.0001/'TC5'!B15</f>
        <v>1.7845365553055513E-2</v>
      </c>
      <c r="J15" s="576"/>
      <c r="K15" s="542"/>
      <c r="L15" s="576"/>
      <c r="M15" s="562">
        <f>G15*0.0001/'TC5'!F15</f>
        <v>1.8133204587525011E-2</v>
      </c>
      <c r="P15" s="540">
        <f>H15-'TC1'!J16</f>
        <v>-3.1510934042286443E-7</v>
      </c>
    </row>
    <row r="16" spans="1:16" s="87" customFormat="1" ht="15" customHeight="1" x14ac:dyDescent="0.2">
      <c r="A16" s="92">
        <v>1920</v>
      </c>
      <c r="B16" s="425">
        <f>avgpoinc!AQ9</f>
        <v>1106430.1948704731</v>
      </c>
      <c r="C16" s="317">
        <f>avgpoinc!AR9</f>
        <v>1119978.8343652564</v>
      </c>
      <c r="D16" s="353"/>
      <c r="E16" s="314"/>
      <c r="F16" s="314"/>
      <c r="G16" s="84">
        <f>avgpoinc!AV9</f>
        <v>1740650.9219878693</v>
      </c>
      <c r="H16" s="530">
        <f>B16*0.0001/'TC5'!B16</f>
        <v>8.7398616728627931E-3</v>
      </c>
      <c r="I16" s="541">
        <f>C16*0.0001/'TC5'!B16</f>
        <v>8.8468844525997053E-3</v>
      </c>
      <c r="J16" s="575"/>
      <c r="K16" s="541"/>
      <c r="L16" s="575"/>
      <c r="M16" s="561">
        <f>G16*0.0001/'TC5'!F16</f>
        <v>9.1296154712615946E-3</v>
      </c>
      <c r="P16" s="540">
        <f>H16-'TC1'!J17</f>
        <v>-1.5628090511976556E-7</v>
      </c>
    </row>
    <row r="17" spans="1:16" s="87" customFormat="1" ht="15" customHeight="1" x14ac:dyDescent="0.2">
      <c r="A17" s="92">
        <v>1921</v>
      </c>
      <c r="B17" s="425">
        <f>avgpoinc!AQ10</f>
        <v>1114057.5969833953</v>
      </c>
      <c r="C17" s="317">
        <f>avgpoinc!AR10</f>
        <v>1128770.1536018874</v>
      </c>
      <c r="D17" s="353"/>
      <c r="E17" s="314"/>
      <c r="F17" s="314"/>
      <c r="G17" s="84">
        <f>avgpoinc!AV10</f>
        <v>1739418.051493413</v>
      </c>
      <c r="H17" s="530">
        <f>B17*0.0001/'TC5'!B17</f>
        <v>9.7606650509961656E-3</v>
      </c>
      <c r="I17" s="541">
        <f>C17*0.0001/'TC5'!B17</f>
        <v>9.8895671271417487E-3</v>
      </c>
      <c r="J17" s="575"/>
      <c r="K17" s="541"/>
      <c r="L17" s="575"/>
      <c r="M17" s="561">
        <f>G17*0.0001/'TC5'!F17</f>
        <v>1.0142860442597025E-2</v>
      </c>
      <c r="P17" s="540">
        <f>H17-'TC1'!J18</f>
        <v>-1.7453429194090597E-7</v>
      </c>
    </row>
    <row r="18" spans="1:16" s="87" customFormat="1" ht="15" customHeight="1" x14ac:dyDescent="0.2">
      <c r="A18" s="92">
        <v>1922</v>
      </c>
      <c r="B18" s="425">
        <f>avgpoinc!AQ11</f>
        <v>1506194.3834592616</v>
      </c>
      <c r="C18" s="317">
        <f>avgpoinc!AR11</f>
        <v>1525045.5661540076</v>
      </c>
      <c r="D18" s="353"/>
      <c r="E18" s="314"/>
      <c r="F18" s="314"/>
      <c r="G18" s="84">
        <f>avgpoinc!AV11</f>
        <v>2326148.4236236578</v>
      </c>
      <c r="H18" s="530">
        <f>B18*0.0001/'TC5'!B18</f>
        <v>1.2158164132598808E-2</v>
      </c>
      <c r="I18" s="541">
        <f>C18*0.0001/'TC5'!B18</f>
        <v>1.2310332920248869E-2</v>
      </c>
      <c r="J18" s="575"/>
      <c r="K18" s="541"/>
      <c r="L18" s="575"/>
      <c r="M18" s="561">
        <f>G18*0.0001/'TC5'!F18</f>
        <v>1.2532754326384742E-2</v>
      </c>
      <c r="P18" s="540">
        <f>H18-'TC1'!J19</f>
        <v>-2.1740491627265934E-7</v>
      </c>
    </row>
    <row r="19" spans="1:16" s="87" customFormat="1" ht="15" customHeight="1" x14ac:dyDescent="0.2">
      <c r="A19" s="92">
        <v>1923</v>
      </c>
      <c r="B19" s="425">
        <f>avgpoinc!AQ12</f>
        <v>1459528.6361526549</v>
      </c>
      <c r="C19" s="317">
        <f>avgpoinc!AR12</f>
        <v>1475789.2269705189</v>
      </c>
      <c r="D19" s="353"/>
      <c r="E19" s="314"/>
      <c r="F19" s="314"/>
      <c r="G19" s="84">
        <f>avgpoinc!AV12</f>
        <v>2263488.7692091404</v>
      </c>
      <c r="H19" s="530">
        <f>B19*0.0001/'TC5'!B19</f>
        <v>1.0469164828753978E-2</v>
      </c>
      <c r="I19" s="541">
        <f>C19*0.0001/'TC5'!B19</f>
        <v>1.0585801667023822E-2</v>
      </c>
      <c r="J19" s="575"/>
      <c r="K19" s="541"/>
      <c r="L19" s="575"/>
      <c r="M19" s="561">
        <f>G19*0.0001/'TC5'!F19</f>
        <v>1.0842690570146462E-2</v>
      </c>
      <c r="P19" s="540">
        <f>H19-'TC1'!J20</f>
        <v>-1.8845127691853591E-7</v>
      </c>
    </row>
    <row r="20" spans="1:16" s="87" customFormat="1" ht="15" customHeight="1" x14ac:dyDescent="0.2">
      <c r="A20" s="92">
        <v>1924</v>
      </c>
      <c r="B20" s="425">
        <f>avgpoinc!AQ13</f>
        <v>1769995.5629907667</v>
      </c>
      <c r="C20" s="317">
        <f>avgpoinc!AR13</f>
        <v>1787380.0950939551</v>
      </c>
      <c r="D20" s="353"/>
      <c r="E20" s="314"/>
      <c r="F20" s="314"/>
      <c r="G20" s="84">
        <f>avgpoinc!AV13</f>
        <v>2727779.3533573635</v>
      </c>
      <c r="H20" s="530">
        <f>B20*0.0001/'TC5'!B20</f>
        <v>1.2860903702380544E-2</v>
      </c>
      <c r="I20" s="541">
        <f>C20*0.0001/'TC5'!B20</f>
        <v>1.2987220851397722E-2</v>
      </c>
      <c r="J20" s="575"/>
      <c r="K20" s="541"/>
      <c r="L20" s="575"/>
      <c r="M20" s="561">
        <f>G20*0.0001/'TC5'!F20</f>
        <v>1.3239019305115346E-2</v>
      </c>
      <c r="P20" s="540">
        <f>H20-'TC1'!J21</f>
        <v>-2.2997087900308855E-7</v>
      </c>
    </row>
    <row r="21" spans="1:16" s="87" customFormat="1" ht="15" customHeight="1" x14ac:dyDescent="0.2">
      <c r="A21" s="92">
        <v>1925</v>
      </c>
      <c r="B21" s="425">
        <f>avgpoinc!AQ14</f>
        <v>2499088.8434542799</v>
      </c>
      <c r="C21" s="317">
        <f>avgpoinc!AR14</f>
        <v>2515018.998899648</v>
      </c>
      <c r="D21" s="353"/>
      <c r="E21" s="314"/>
      <c r="F21" s="314"/>
      <c r="G21" s="84">
        <f>avgpoinc!AV14</f>
        <v>3820261.130259044</v>
      </c>
      <c r="H21" s="530">
        <f>B21*0.0001/'TC5'!B21</f>
        <v>1.7836837316387317E-2</v>
      </c>
      <c r="I21" s="541">
        <f>C21*0.0001/'TC5'!B21</f>
        <v>1.7950536191818668E-2</v>
      </c>
      <c r="J21" s="575"/>
      <c r="K21" s="541"/>
      <c r="L21" s="575"/>
      <c r="M21" s="561">
        <f>G21*0.0001/'TC5'!F21</f>
        <v>1.8216576836009149E-2</v>
      </c>
      <c r="P21" s="540">
        <f>H21-'TC1'!J22</f>
        <v>-3.189475056494806E-7</v>
      </c>
    </row>
    <row r="22" spans="1:16" s="87" customFormat="1" ht="15" customHeight="1" x14ac:dyDescent="0.2">
      <c r="A22" s="92">
        <v>1926</v>
      </c>
      <c r="B22" s="425">
        <f>avgpoinc!AQ15</f>
        <v>3268051.329390917</v>
      </c>
      <c r="C22" s="317">
        <f>avgpoinc!AR15</f>
        <v>3281536.6027035988</v>
      </c>
      <c r="D22" s="353"/>
      <c r="E22" s="314"/>
      <c r="F22" s="314"/>
      <c r="G22" s="84">
        <f>avgpoinc!AV15</f>
        <v>4979833.0963141434</v>
      </c>
      <c r="H22" s="530">
        <f>B22*0.0001/'TC5'!B22</f>
        <v>2.2283401583319762E-2</v>
      </c>
      <c r="I22" s="541">
        <f>C22*0.0001/'TC5'!B22</f>
        <v>2.2375351718247206E-2</v>
      </c>
      <c r="J22" s="575"/>
      <c r="K22" s="541"/>
      <c r="L22" s="575"/>
      <c r="M22" s="561">
        <f>G22*0.0001/'TC5'!F22</f>
        <v>2.2656913149754966E-2</v>
      </c>
      <c r="P22" s="540">
        <f>H22-'TC1'!J23</f>
        <v>-3.9845827072559903E-7</v>
      </c>
    </row>
    <row r="23" spans="1:16" s="87" customFormat="1" ht="15" customHeight="1" x14ac:dyDescent="0.2">
      <c r="A23" s="92">
        <v>1927</v>
      </c>
      <c r="B23" s="425">
        <f>avgpoinc!AQ16</f>
        <v>2967343.1107887533</v>
      </c>
      <c r="C23" s="317">
        <f>avgpoinc!AR16</f>
        <v>2982924.908873755</v>
      </c>
      <c r="D23" s="353"/>
      <c r="E23" s="314"/>
      <c r="F23" s="314"/>
      <c r="G23" s="84">
        <f>avgpoinc!AV16</f>
        <v>4531810.6625594022</v>
      </c>
      <c r="H23" s="530">
        <f>B23*0.0001/'TC5'!B23</f>
        <v>2.0612104182728321E-2</v>
      </c>
      <c r="I23" s="541">
        <f>C23*0.0001/'TC5'!B23</f>
        <v>2.0720340282663834E-2</v>
      </c>
      <c r="J23" s="575"/>
      <c r="K23" s="541"/>
      <c r="L23" s="575"/>
      <c r="M23" s="561">
        <f>G23*0.0001/'TC5'!F23</f>
        <v>2.0977274135625234E-2</v>
      </c>
      <c r="P23" s="540">
        <f>H23-'TC1'!J24</f>
        <v>-3.7103029866189519E-7</v>
      </c>
    </row>
    <row r="24" spans="1:16" s="87" customFormat="1" ht="15" customHeight="1" x14ac:dyDescent="0.2">
      <c r="A24" s="92">
        <v>1928</v>
      </c>
      <c r="B24" s="425">
        <f>avgpoinc!AQ17</f>
        <v>3847134.5760693876</v>
      </c>
      <c r="C24" s="317">
        <f>avgpoinc!AR17</f>
        <v>3861900.8222265597</v>
      </c>
      <c r="D24" s="353"/>
      <c r="E24" s="314"/>
      <c r="F24" s="314"/>
      <c r="G24" s="84">
        <f>avgpoinc!AV17</f>
        <v>5866909.045242724</v>
      </c>
      <c r="H24" s="530">
        <f>B24*0.0001/'TC5'!B24</f>
        <v>2.6437571561905682E-2</v>
      </c>
      <c r="I24" s="541">
        <f>C24*0.0001/'TC5'!B24</f>
        <v>2.6539045446367451E-2</v>
      </c>
      <c r="J24" s="575"/>
      <c r="K24" s="541"/>
      <c r="L24" s="575"/>
      <c r="M24" s="561">
        <f>G24*0.0001/'TC5'!F24</f>
        <v>2.6799159094209171E-2</v>
      </c>
      <c r="P24" s="540">
        <f>H24-'TC1'!J25</f>
        <v>-4.7274061850191562E-7</v>
      </c>
    </row>
    <row r="25" spans="1:16" s="87" customFormat="1" ht="15" customHeight="1" x14ac:dyDescent="0.2">
      <c r="A25" s="91">
        <v>1929</v>
      </c>
      <c r="B25" s="426">
        <f>avgpoinc!AQ18</f>
        <v>4235946.3617711309</v>
      </c>
      <c r="C25" s="316">
        <f>avgpoinc!AR18</f>
        <v>4249847.2011985118</v>
      </c>
      <c r="D25" s="354"/>
      <c r="E25" s="315"/>
      <c r="F25" s="315"/>
      <c r="G25" s="88">
        <f>avgpoinc!AV18</f>
        <v>6479150.321079189</v>
      </c>
      <c r="H25" s="531">
        <f>B25*0.0001/'TC5'!B25</f>
        <v>2.7740698653767604E-2</v>
      </c>
      <c r="I25" s="542">
        <f>C25*0.0001/'TC5'!B25</f>
        <v>2.7831733564187989E-2</v>
      </c>
      <c r="J25" s="576"/>
      <c r="K25" s="542"/>
      <c r="L25" s="576"/>
      <c r="M25" s="562">
        <f>G25*0.0001/'TC5'!F25</f>
        <v>2.8102360582283683E-2</v>
      </c>
      <c r="P25" s="540">
        <f>H25-'TC1'!J26</f>
        <v>1.2961586519890517E-5</v>
      </c>
    </row>
    <row r="26" spans="1:16" s="87" customFormat="1" ht="15" customHeight="1" x14ac:dyDescent="0.2">
      <c r="A26" s="92">
        <v>1930</v>
      </c>
      <c r="B26" s="425">
        <f>avgpoinc!AQ19</f>
        <v>1771010.6657571825</v>
      </c>
      <c r="C26" s="317">
        <f>avgpoinc!AR19</f>
        <v>1784487.0667956013</v>
      </c>
      <c r="D26" s="353"/>
      <c r="E26" s="314"/>
      <c r="F26" s="314"/>
      <c r="G26" s="84">
        <f>avgpoinc!AV19</f>
        <v>2762280.6567872381</v>
      </c>
      <c r="H26" s="530">
        <f>B26*0.0001/'TC5'!B26</f>
        <v>1.2875375206175762E-2</v>
      </c>
      <c r="I26" s="541">
        <f>C26*0.0001/'TC5'!B26</f>
        <v>1.2973349613192874E-2</v>
      </c>
      <c r="J26" s="575"/>
      <c r="K26" s="541"/>
      <c r="L26" s="575"/>
      <c r="M26" s="561">
        <f>G26*0.0001/'TC5'!F26</f>
        <v>1.323200383601764E-2</v>
      </c>
      <c r="P26" s="540">
        <f>H26-'TC1'!J27</f>
        <v>1.0843816498698478E-6</v>
      </c>
    </row>
    <row r="27" spans="1:16" s="87" customFormat="1" ht="15" customHeight="1" x14ac:dyDescent="0.2">
      <c r="A27" s="92">
        <v>1931</v>
      </c>
      <c r="B27" s="425">
        <f>avgpoinc!AQ20</f>
        <v>1075747.958282335</v>
      </c>
      <c r="C27" s="317">
        <f>avgpoinc!AR20</f>
        <v>1145979.1734065858</v>
      </c>
      <c r="D27" s="353"/>
      <c r="E27" s="314"/>
      <c r="F27" s="314"/>
      <c r="G27" s="84">
        <f>avgpoinc!AV20</f>
        <v>1729294.2878170782</v>
      </c>
      <c r="H27" s="530">
        <f>B27*0.0001/'TC5'!B27</f>
        <v>8.7659383197193682E-3</v>
      </c>
      <c r="I27" s="541">
        <f>C27*0.0001/'TC5'!B27</f>
        <v>9.3382308303936439E-3</v>
      </c>
      <c r="J27" s="575"/>
      <c r="K27" s="541"/>
      <c r="L27" s="575"/>
      <c r="M27" s="561">
        <f>G27*0.0001/'TC5'!F27</f>
        <v>9.2806399045284836E-3</v>
      </c>
      <c r="P27" s="540">
        <f>H27-'TC1'!J28</f>
        <v>1.9176451457164276E-5</v>
      </c>
    </row>
    <row r="28" spans="1:16" s="87" customFormat="1" ht="15" customHeight="1" x14ac:dyDescent="0.2">
      <c r="A28" s="92">
        <v>1932</v>
      </c>
      <c r="B28" s="425">
        <f>avgpoinc!AQ21</f>
        <v>644023.7473690121</v>
      </c>
      <c r="C28" s="317">
        <f>avgpoinc!AR21</f>
        <v>702429.06549412233</v>
      </c>
      <c r="D28" s="353"/>
      <c r="E28" s="314"/>
      <c r="F28" s="314"/>
      <c r="G28" s="84">
        <f>avgpoinc!AV21</f>
        <v>1048215.0283415081</v>
      </c>
      <c r="H28" s="530">
        <f>B28*0.0001/'TC5'!B28</f>
        <v>6.2038632897025592E-3</v>
      </c>
      <c r="I28" s="541">
        <f>C28*0.0001/'TC5'!B28</f>
        <v>6.7664801349974872E-3</v>
      </c>
      <c r="J28" s="575"/>
      <c r="K28" s="541"/>
      <c r="L28" s="575"/>
      <c r="M28" s="561">
        <f>G28*0.0001/'TC5'!F28</f>
        <v>6.6443928416227982E-3</v>
      </c>
      <c r="P28" s="540">
        <f>H28-'TC1'!J29</f>
        <v>7.0176671452494219E-6</v>
      </c>
    </row>
    <row r="29" spans="1:16" s="87" customFormat="1" ht="15" customHeight="1" x14ac:dyDescent="0.2">
      <c r="A29" s="92">
        <v>1933</v>
      </c>
      <c r="B29" s="425">
        <f>avgpoinc!AQ22</f>
        <v>789809.65488586051</v>
      </c>
      <c r="C29" s="317">
        <f>avgpoinc!AR22</f>
        <v>856008.03621821536</v>
      </c>
      <c r="D29" s="353"/>
      <c r="E29" s="314"/>
      <c r="F29" s="314"/>
      <c r="G29" s="84">
        <f>avgpoinc!AV22</f>
        <v>1275531.0156016157</v>
      </c>
      <c r="H29" s="530">
        <f>B29*0.0001/'TC5'!B29</f>
        <v>7.8747993344254179E-3</v>
      </c>
      <c r="I29" s="541">
        <f>C29*0.0001/'TC5'!B29</f>
        <v>8.5348304774118949E-3</v>
      </c>
      <c r="J29" s="575"/>
      <c r="K29" s="541"/>
      <c r="L29" s="575"/>
      <c r="M29" s="561">
        <f>G29*0.0001/'TC5'!F29</f>
        <v>8.3569871697027811E-3</v>
      </c>
      <c r="P29" s="540">
        <f>H29-'TC1'!J30</f>
        <v>3.1065089651919828E-5</v>
      </c>
    </row>
    <row r="30" spans="1:16" s="87" customFormat="1" ht="15" customHeight="1" x14ac:dyDescent="0.2">
      <c r="A30" s="92">
        <v>1934</v>
      </c>
      <c r="B30" s="425">
        <f>avgpoinc!AQ23</f>
        <v>1233702.9090283809</v>
      </c>
      <c r="C30" s="317">
        <f>avgpoinc!AR23</f>
        <v>1301792.2957462992</v>
      </c>
      <c r="D30" s="353"/>
      <c r="E30" s="314"/>
      <c r="F30" s="314"/>
      <c r="G30" s="84">
        <f>avgpoinc!AV23</f>
        <v>1964689.0350696167</v>
      </c>
      <c r="H30" s="530">
        <f>B30*0.0001/'TC5'!B30</f>
        <v>1.1008984900928451E-2</v>
      </c>
      <c r="I30" s="541">
        <f>C30*0.0001/'TC5'!B30</f>
        <v>1.1616582584945743E-2</v>
      </c>
      <c r="J30" s="575"/>
      <c r="K30" s="541"/>
      <c r="L30" s="575"/>
      <c r="M30" s="561">
        <f>G30*0.0001/'TC5'!F30</f>
        <v>1.1502173650782151E-2</v>
      </c>
      <c r="P30" s="540">
        <f>H30-'TC1'!J31</f>
        <v>9.4830780024073719E-5</v>
      </c>
    </row>
    <row r="31" spans="1:16" s="87" customFormat="1" ht="15" customHeight="1" x14ac:dyDescent="0.2">
      <c r="A31" s="92">
        <v>1935</v>
      </c>
      <c r="B31" s="425">
        <f>avgpoinc!AQ24</f>
        <v>1416895.2405120293</v>
      </c>
      <c r="C31" s="317">
        <f>avgpoinc!AR24</f>
        <v>1501066.1976084046</v>
      </c>
      <c r="D31" s="353"/>
      <c r="E31" s="314"/>
      <c r="F31" s="314"/>
      <c r="G31" s="84">
        <f>avgpoinc!AV24</f>
        <v>2265511.7035852349</v>
      </c>
      <c r="H31" s="530">
        <f>B31*0.0001/'TC5'!B31</f>
        <v>1.1534843613870383E-2</v>
      </c>
      <c r="I31" s="541">
        <f>C31*0.0001/'TC5'!B31</f>
        <v>1.2220073403043522E-2</v>
      </c>
      <c r="J31" s="575"/>
      <c r="K31" s="541"/>
      <c r="L31" s="575"/>
      <c r="M31" s="561">
        <f>G31*0.0001/'TC5'!F31</f>
        <v>1.2091823647043403E-2</v>
      </c>
      <c r="P31" s="540">
        <f>H31-'TC1'!J32</f>
        <v>1.1077212474896493E-4</v>
      </c>
    </row>
    <row r="32" spans="1:16" s="87" customFormat="1" ht="15" customHeight="1" x14ac:dyDescent="0.2">
      <c r="A32" s="92">
        <v>1936</v>
      </c>
      <c r="B32" s="425">
        <f>avgpoinc!AQ25</f>
        <v>1483548.5538855763</v>
      </c>
      <c r="C32" s="317">
        <f>avgpoinc!AR25</f>
        <v>1565499.1714043375</v>
      </c>
      <c r="D32" s="353"/>
      <c r="E32" s="314"/>
      <c r="F32" s="314"/>
      <c r="G32" s="84">
        <f>avgpoinc!AV25</f>
        <v>2369274.1611209465</v>
      </c>
      <c r="H32" s="530">
        <f>B32*0.0001/'TC5'!B32</f>
        <v>1.0873406904235447E-2</v>
      </c>
      <c r="I32" s="541">
        <f>C32*0.0001/'TC5'!B32</f>
        <v>1.1474049470332131E-2</v>
      </c>
      <c r="J32" s="575"/>
      <c r="K32" s="541"/>
      <c r="L32" s="575"/>
      <c r="M32" s="561">
        <f>G32*0.0001/'TC5'!F32</f>
        <v>1.138099616319398E-2</v>
      </c>
      <c r="P32" s="540">
        <f>H32-'TC1'!J33</f>
        <v>4.7340222234307228E-5</v>
      </c>
    </row>
    <row r="33" spans="1:16" s="87" customFormat="1" ht="15" customHeight="1" x14ac:dyDescent="0.2">
      <c r="A33" s="92">
        <v>1937</v>
      </c>
      <c r="B33" s="425">
        <f>avgpoinc!AQ26</f>
        <v>1415707.0979429509</v>
      </c>
      <c r="C33" s="317">
        <f>avgpoinc!AR26</f>
        <v>1516447.8823637445</v>
      </c>
      <c r="D33" s="353"/>
      <c r="E33" s="314"/>
      <c r="F33" s="314"/>
      <c r="G33" s="84">
        <f>avgpoinc!AV26</f>
        <v>2286919.7859788095</v>
      </c>
      <c r="H33" s="530">
        <f>B33*0.0001/'TC5'!B33</f>
        <v>9.7411749665754551E-3</v>
      </c>
      <c r="I33" s="541">
        <f>C33*0.0001/'TC5'!B33</f>
        <v>1.0434350559704082E-2</v>
      </c>
      <c r="J33" s="575"/>
      <c r="K33" s="541"/>
      <c r="L33" s="575"/>
      <c r="M33" s="561">
        <f>G33*0.0001/'TC5'!F33</f>
        <v>1.0313156282111425E-2</v>
      </c>
      <c r="P33" s="540">
        <f>H33-'TC1'!J34</f>
        <v>4.553216343395998E-5</v>
      </c>
    </row>
    <row r="34" spans="1:16" s="87" customFormat="1" ht="15" customHeight="1" x14ac:dyDescent="0.2">
      <c r="A34" s="92">
        <v>1938</v>
      </c>
      <c r="B34" s="425">
        <f>avgpoinc!AQ27</f>
        <v>1097934.9925221519</v>
      </c>
      <c r="C34" s="317">
        <f>avgpoinc!AR27</f>
        <v>1204528.387693235</v>
      </c>
      <c r="D34" s="353"/>
      <c r="E34" s="314"/>
      <c r="F34" s="314"/>
      <c r="G34" s="84">
        <f>avgpoinc!AV27</f>
        <v>1801971.8115712681</v>
      </c>
      <c r="H34" s="530">
        <f>B34*0.0001/'TC5'!B34</f>
        <v>8.1503314717972578E-3</v>
      </c>
      <c r="I34" s="541">
        <f>C34*0.0001/'TC5'!B34</f>
        <v>8.9416091970411522E-3</v>
      </c>
      <c r="J34" s="575"/>
      <c r="K34" s="541"/>
      <c r="L34" s="575"/>
      <c r="M34" s="561">
        <f>G34*0.0001/'TC5'!F34</f>
        <v>8.7771098468405837E-3</v>
      </c>
      <c r="P34" s="540">
        <f>H34-'TC1'!J35</f>
        <v>5.5036497281274813E-5</v>
      </c>
    </row>
    <row r="35" spans="1:16" s="87" customFormat="1" ht="15" customHeight="1" x14ac:dyDescent="0.2">
      <c r="A35" s="91">
        <v>1939</v>
      </c>
      <c r="B35" s="426">
        <f>avgpoinc!AQ28</f>
        <v>1488415.6355910511</v>
      </c>
      <c r="C35" s="316">
        <f>avgpoinc!AR28</f>
        <v>1580297.7827616911</v>
      </c>
      <c r="D35" s="354"/>
      <c r="E35" s="315"/>
      <c r="F35" s="315"/>
      <c r="G35" s="88">
        <f>avgpoinc!AV28</f>
        <v>2381133.5203183684</v>
      </c>
      <c r="H35" s="531">
        <f>B35*0.0001/'TC5'!B35</f>
        <v>1.0360830480270002E-2</v>
      </c>
      <c r="I35" s="542">
        <f>C35*0.0001/'TC5'!B35</f>
        <v>1.1000420207920364E-2</v>
      </c>
      <c r="J35" s="576"/>
      <c r="K35" s="542"/>
      <c r="L35" s="576"/>
      <c r="M35" s="562">
        <f>G35*0.0001/'TC5'!F35</f>
        <v>1.0893109429979505E-2</v>
      </c>
      <c r="P35" s="540">
        <f>H35-'TC1'!J36</f>
        <v>1.0547507058845246E-4</v>
      </c>
    </row>
    <row r="36" spans="1:16" s="87" customFormat="1" ht="15" customHeight="1" x14ac:dyDescent="0.2">
      <c r="A36" s="92">
        <v>1940</v>
      </c>
      <c r="B36" s="425">
        <f>avgpoinc!AQ29</f>
        <v>2004274.8330909666</v>
      </c>
      <c r="C36" s="317">
        <f>avgpoinc!AR29</f>
        <v>2115349.2624221705</v>
      </c>
      <c r="D36" s="353"/>
      <c r="E36" s="314"/>
      <c r="F36" s="314"/>
      <c r="G36" s="84">
        <f>avgpoinc!AV29</f>
        <v>3181432.613784316</v>
      </c>
      <c r="H36" s="530">
        <f>B36*0.0001/'TC5'!B36</f>
        <v>1.2835021123744026E-2</v>
      </c>
      <c r="I36" s="541">
        <f>C36*0.0001/'TC5'!B36</f>
        <v>1.354632210065407E-2</v>
      </c>
      <c r="J36" s="575"/>
      <c r="K36" s="541"/>
      <c r="L36" s="575"/>
      <c r="M36" s="561">
        <f>G36*0.0001/'TC5'!F36</f>
        <v>1.3400805991673323E-2</v>
      </c>
      <c r="P36" s="540">
        <f>H36-'TC1'!J37</f>
        <v>1.1133130097710879E-4</v>
      </c>
    </row>
    <row r="37" spans="1:16" s="87" customFormat="1" ht="15" customHeight="1" x14ac:dyDescent="0.2">
      <c r="A37" s="92">
        <v>1941</v>
      </c>
      <c r="B37" s="425">
        <f>avgpoinc!AQ30</f>
        <v>2034625.5238945449</v>
      </c>
      <c r="C37" s="317">
        <f>avgpoinc!AR30</f>
        <v>2066999.0248884363</v>
      </c>
      <c r="D37" s="353"/>
      <c r="E37" s="314"/>
      <c r="F37" s="314"/>
      <c r="G37" s="84">
        <f>avgpoinc!AV30</f>
        <v>3229087.2553862687</v>
      </c>
      <c r="H37" s="530">
        <f>B37*0.0001/'TC5'!B37</f>
        <v>1.0937964328163713E-2</v>
      </c>
      <c r="I37" s="541">
        <f>C37*0.0001/'TC5'!B37</f>
        <v>1.1112001365884127E-2</v>
      </c>
      <c r="J37" s="575"/>
      <c r="K37" s="541"/>
      <c r="L37" s="575"/>
      <c r="M37" s="561">
        <f>G37*0.0001/'TC5'!F37</f>
        <v>1.1299239969418404E-2</v>
      </c>
      <c r="P37" s="540">
        <f>H37-'TC1'!J38</f>
        <v>4.7164922437469003E-5</v>
      </c>
    </row>
    <row r="38" spans="1:16" s="87" customFormat="1" ht="15" customHeight="1" x14ac:dyDescent="0.2">
      <c r="A38" s="92">
        <v>1942</v>
      </c>
      <c r="B38" s="425">
        <f>avgpoinc!AQ31</f>
        <v>2580868.0068373973</v>
      </c>
      <c r="C38" s="317">
        <f>avgpoinc!AR31</f>
        <v>2621237.7592862756</v>
      </c>
      <c r="D38" s="353"/>
      <c r="E38" s="314"/>
      <c r="F38" s="314"/>
      <c r="G38" s="84">
        <f>avgpoinc!AV31</f>
        <v>4123787.1650434593</v>
      </c>
      <c r="H38" s="530">
        <f>B38*0.0001/'TC5'!B38</f>
        <v>1.1725848046592411E-2</v>
      </c>
      <c r="I38" s="541">
        <f>C38*0.0001/'TC5'!B38</f>
        <v>1.1909262921603462E-2</v>
      </c>
      <c r="J38" s="575"/>
      <c r="K38" s="541"/>
      <c r="L38" s="575"/>
      <c r="M38" s="561">
        <f>G38*0.0001/'TC5'!F38</f>
        <v>1.2078348338426548E-2</v>
      </c>
      <c r="P38" s="540">
        <f>H38-'TC1'!J39</f>
        <v>4.4022559577862677E-5</v>
      </c>
    </row>
    <row r="39" spans="1:16" s="87" customFormat="1" ht="15" customHeight="1" x14ac:dyDescent="0.2">
      <c r="A39" s="92">
        <v>1943</v>
      </c>
      <c r="B39" s="425">
        <f>avgpoinc!AQ32</f>
        <v>2000784.8854292997</v>
      </c>
      <c r="C39" s="317">
        <f>avgpoinc!AR32</f>
        <v>2039654.1583987367</v>
      </c>
      <c r="D39" s="353"/>
      <c r="E39" s="314"/>
      <c r="F39" s="314"/>
      <c r="G39" s="84">
        <f>avgpoinc!AV32</f>
        <v>3252985.2450369913</v>
      </c>
      <c r="H39" s="530">
        <f>B39*0.0001/'TC5'!B39</f>
        <v>7.8780460505743083E-3</v>
      </c>
      <c r="I39" s="541">
        <f>C39*0.0001/'TC5'!B39</f>
        <v>8.0310929496365552E-3</v>
      </c>
      <c r="J39" s="575"/>
      <c r="K39" s="541"/>
      <c r="L39" s="575"/>
      <c r="M39" s="561">
        <f>G39*0.0001/'TC5'!F39</f>
        <v>8.1989511473868921E-3</v>
      </c>
      <c r="P39" s="540">
        <f>H39-'TC1'!J40</f>
        <v>2.6848027765015436E-5</v>
      </c>
    </row>
    <row r="40" spans="1:16" s="87" customFormat="1" ht="15" customHeight="1" x14ac:dyDescent="0.2">
      <c r="A40" s="92">
        <v>1944</v>
      </c>
      <c r="B40" s="425">
        <f>avgpoinc!AQ33</f>
        <v>2015198.1202600263</v>
      </c>
      <c r="C40" s="317">
        <f>avgpoinc!AR33</f>
        <v>2052034.0317648239</v>
      </c>
      <c r="D40" s="353"/>
      <c r="E40" s="314"/>
      <c r="F40" s="314"/>
      <c r="G40" s="84">
        <f>avgpoinc!AV33</f>
        <v>3302654.3885281747</v>
      </c>
      <c r="H40" s="530">
        <f>B40*0.0001/'TC5'!B40</f>
        <v>7.7050625535668507E-3</v>
      </c>
      <c r="I40" s="541">
        <f>C40*0.0001/'TC5'!B40</f>
        <v>7.8459037936953867E-3</v>
      </c>
      <c r="J40" s="575"/>
      <c r="K40" s="541"/>
      <c r="L40" s="575"/>
      <c r="M40" s="561">
        <f>G40*0.0001/'TC5'!F40</f>
        <v>8.0181987472998494E-3</v>
      </c>
      <c r="P40" s="540">
        <f>H40-'TC1'!J41</f>
        <v>4.2188773236174169E-5</v>
      </c>
    </row>
    <row r="41" spans="1:16" s="87" customFormat="1" ht="15" customHeight="1" x14ac:dyDescent="0.2">
      <c r="A41" s="92">
        <v>1945</v>
      </c>
      <c r="B41" s="425">
        <f>avgpoinc!AQ34</f>
        <v>1140613.8810175476</v>
      </c>
      <c r="C41" s="317">
        <f>avgpoinc!AR34</f>
        <v>1176605.3404434845</v>
      </c>
      <c r="D41" s="353"/>
      <c r="E41" s="314"/>
      <c r="F41" s="314"/>
      <c r="G41" s="84">
        <f>avgpoinc!AV34</f>
        <v>1933690.7177826974</v>
      </c>
      <c r="H41" s="530">
        <f>B41*0.0001/'TC5'!B41</f>
        <v>4.541417369347692E-3</v>
      </c>
      <c r="I41" s="541">
        <f>C41*0.0001/'TC5'!B41</f>
        <v>4.68471935935969E-3</v>
      </c>
      <c r="J41" s="575"/>
      <c r="K41" s="541"/>
      <c r="L41" s="575"/>
      <c r="M41" s="561">
        <f>G41*0.0001/'TC5'!F41</f>
        <v>4.8478475768961738E-3</v>
      </c>
      <c r="P41" s="540">
        <f>H41-'TC1'!J42</f>
        <v>2.6707315643388976E-5</v>
      </c>
    </row>
    <row r="42" spans="1:16" s="87" customFormat="1" ht="15" customHeight="1" x14ac:dyDescent="0.2">
      <c r="A42" s="92">
        <v>1946</v>
      </c>
      <c r="B42" s="425">
        <f>avgpoinc!AQ35</f>
        <v>986724.02082213282</v>
      </c>
      <c r="C42" s="317">
        <f>avgpoinc!AR35</f>
        <v>1021060.4238545534</v>
      </c>
      <c r="D42" s="353"/>
      <c r="E42" s="314"/>
      <c r="F42" s="314"/>
      <c r="G42" s="84">
        <f>avgpoinc!AV35</f>
        <v>1694841.6541485828</v>
      </c>
      <c r="H42" s="530">
        <f>B42*0.0001/'TC5'!B42</f>
        <v>4.4998298558645879E-3</v>
      </c>
      <c r="I42" s="541">
        <f>C42*0.0001/'TC5'!B42</f>
        <v>4.6564166706657018E-3</v>
      </c>
      <c r="J42" s="575"/>
      <c r="K42" s="541"/>
      <c r="L42" s="575"/>
      <c r="M42" s="561">
        <f>G42*0.0001/'TC5'!F42</f>
        <v>4.8277708637548596E-3</v>
      </c>
      <c r="P42" s="540">
        <f>H42-'TC1'!J43</f>
        <v>2.8931090060623291E-5</v>
      </c>
    </row>
    <row r="43" spans="1:16" s="87" customFormat="1" ht="15" customHeight="1" x14ac:dyDescent="0.2">
      <c r="A43" s="92">
        <v>1947</v>
      </c>
      <c r="B43" s="425">
        <f>avgpoinc!AQ36</f>
        <v>1388074.9767431603</v>
      </c>
      <c r="C43" s="317">
        <f>avgpoinc!AR36</f>
        <v>1417634.6121449012</v>
      </c>
      <c r="D43" s="353"/>
      <c r="E43" s="314"/>
      <c r="F43" s="314"/>
      <c r="G43" s="84">
        <f>avgpoinc!AV36</f>
        <v>2328669.6158384364</v>
      </c>
      <c r="H43" s="530">
        <f>B43*0.0001/'TC5'!B43</f>
        <v>6.4971177488416694E-3</v>
      </c>
      <c r="I43" s="541">
        <f>C43*0.0001/'TC5'!B43</f>
        <v>6.6354765803426528E-3</v>
      </c>
      <c r="J43" s="575"/>
      <c r="K43" s="541"/>
      <c r="L43" s="575"/>
      <c r="M43" s="561">
        <f>G43*0.0001/'TC5'!F43</f>
        <v>6.8127789367713526E-3</v>
      </c>
      <c r="P43" s="540">
        <f>H43-'TC1'!J44</f>
        <v>2.8517708243417511E-6</v>
      </c>
    </row>
    <row r="44" spans="1:16" s="87" customFormat="1" ht="15" customHeight="1" x14ac:dyDescent="0.2">
      <c r="A44" s="92">
        <v>1948</v>
      </c>
      <c r="B44" s="425">
        <f>avgpoinc!AQ37</f>
        <v>1837072.8414043991</v>
      </c>
      <c r="C44" s="317">
        <f>avgpoinc!AR37</f>
        <v>1865648.0635985043</v>
      </c>
      <c r="D44" s="353"/>
      <c r="E44" s="314"/>
      <c r="F44" s="314"/>
      <c r="G44" s="84">
        <f>avgpoinc!AV37</f>
        <v>3065675.3941893573</v>
      </c>
      <c r="H44" s="530">
        <f>B44*0.0001/'TC5'!B44</f>
        <v>8.2047969493533948E-3</v>
      </c>
      <c r="I44" s="541">
        <f>C44*0.0001/'TC5'!B44</f>
        <v>8.332420574612618E-3</v>
      </c>
      <c r="J44" s="575"/>
      <c r="K44" s="541"/>
      <c r="L44" s="575"/>
      <c r="M44" s="561">
        <f>G44*0.0001/'TC5'!F44</f>
        <v>8.5372632701872925E-3</v>
      </c>
      <c r="P44" s="540">
        <f>H44-'TC1'!J45</f>
        <v>-4.3886809243855879E-6</v>
      </c>
    </row>
    <row r="45" spans="1:16" s="87" customFormat="1" ht="15" customHeight="1" x14ac:dyDescent="0.2">
      <c r="A45" s="91">
        <v>1949</v>
      </c>
      <c r="B45" s="426">
        <f>avgpoinc!AQ38</f>
        <v>1992478.1618326046</v>
      </c>
      <c r="C45" s="316">
        <f>avgpoinc!AR38</f>
        <v>2017701.4014669398</v>
      </c>
      <c r="D45" s="354"/>
      <c r="E45" s="315"/>
      <c r="F45" s="315"/>
      <c r="G45" s="88">
        <f>avgpoinc!AV38</f>
        <v>3314703.0768260253</v>
      </c>
      <c r="H45" s="531">
        <f>B45*0.0001/'TC5'!B45</f>
        <v>9.2058279915685891E-3</v>
      </c>
      <c r="I45" s="542">
        <f>C45*0.0001/'TC5'!B45</f>
        <v>9.3223666869037668E-3</v>
      </c>
      <c r="J45" s="576"/>
      <c r="K45" s="542"/>
      <c r="L45" s="576"/>
      <c r="M45" s="562">
        <f>G45*0.0001/'TC5'!F45</f>
        <v>9.5251441093223074E-3</v>
      </c>
      <c r="P45" s="540">
        <f>H45-'TC1'!J46</f>
        <v>1.2863959755559859E-5</v>
      </c>
    </row>
    <row r="46" spans="1:16" s="87" customFormat="1" ht="15" customHeight="1" x14ac:dyDescent="0.2">
      <c r="A46" s="92">
        <v>1950</v>
      </c>
      <c r="B46" s="425">
        <f>avgpoinc!AQ39</f>
        <v>1224197.7115111018</v>
      </c>
      <c r="C46" s="317">
        <f>avgpoinc!AR39</f>
        <v>1257595.2207962486</v>
      </c>
      <c r="D46" s="353"/>
      <c r="E46" s="314"/>
      <c r="F46" s="314"/>
      <c r="G46" s="84">
        <f>avgpoinc!AV39</f>
        <v>2082833.9717012683</v>
      </c>
      <c r="H46" s="530">
        <f>B46*0.0001/'TC5'!B46</f>
        <v>5.1960265911256218E-3</v>
      </c>
      <c r="I46" s="541">
        <f>C46*0.0001/'TC5'!B46</f>
        <v>5.3377801205524858E-3</v>
      </c>
      <c r="J46" s="575"/>
      <c r="K46" s="541"/>
      <c r="L46" s="575"/>
      <c r="M46" s="561">
        <f>G46*0.0001/'TC5'!F46</f>
        <v>5.5081701480641648E-3</v>
      </c>
      <c r="P46" s="540">
        <f>H46-'TC1'!J47</f>
        <v>7.0353114631173039E-6</v>
      </c>
    </row>
    <row r="47" spans="1:16" s="87" customFormat="1" ht="15" customHeight="1" x14ac:dyDescent="0.2">
      <c r="A47" s="92">
        <v>1951</v>
      </c>
      <c r="B47" s="425">
        <f>avgpoinc!AQ40</f>
        <v>1825205.8392297749</v>
      </c>
      <c r="C47" s="317">
        <f>avgpoinc!AR40</f>
        <v>1862246.2506894965</v>
      </c>
      <c r="D47" s="353"/>
      <c r="E47" s="314"/>
      <c r="F47" s="314"/>
      <c r="G47" s="84">
        <f>avgpoinc!AV40</f>
        <v>3058439.6194153177</v>
      </c>
      <c r="H47" s="530">
        <f>B47*0.0001/'TC5'!B47</f>
        <v>7.2529796562985759E-3</v>
      </c>
      <c r="I47" s="541">
        <f>C47*0.0001/'TC5'!B47</f>
        <v>7.4001703703561522E-3</v>
      </c>
      <c r="J47" s="575"/>
      <c r="K47" s="541"/>
      <c r="L47" s="575"/>
      <c r="M47" s="561">
        <f>G47*0.0001/'TC5'!F47</f>
        <v>7.5543651678211558E-3</v>
      </c>
      <c r="P47" s="540">
        <f>H47-'TC1'!J48</f>
        <v>2.5014395050570667E-5</v>
      </c>
    </row>
    <row r="48" spans="1:16" s="87" customFormat="1" ht="15" customHeight="1" x14ac:dyDescent="0.2">
      <c r="A48" s="92">
        <v>1952</v>
      </c>
      <c r="B48" s="425">
        <f>avgpoinc!AQ41</f>
        <v>1918738.3946558125</v>
      </c>
      <c r="C48" s="317">
        <f>avgpoinc!AR41</f>
        <v>1951436.5331568706</v>
      </c>
      <c r="D48" s="353"/>
      <c r="E48" s="314"/>
      <c r="F48" s="314"/>
      <c r="G48" s="84">
        <f>avgpoinc!AV41</f>
        <v>3211381.6241289945</v>
      </c>
      <c r="H48" s="530">
        <f>B48*0.0001/'TC5'!B48</f>
        <v>7.4250604635632805E-3</v>
      </c>
      <c r="I48" s="541">
        <f>C48*0.0001/'TC5'!B48</f>
        <v>7.5515944694978798E-3</v>
      </c>
      <c r="J48" s="575"/>
      <c r="K48" s="541"/>
      <c r="L48" s="575"/>
      <c r="M48" s="561">
        <f>G48*0.0001/'TC5'!F48</f>
        <v>7.7117272069591458E-3</v>
      </c>
      <c r="P48" s="540">
        <f>H48-'TC1'!J49</f>
        <v>1.7417709803819494E-5</v>
      </c>
    </row>
    <row r="49" spans="1:16" s="87" customFormat="1" ht="15" customHeight="1" x14ac:dyDescent="0.2">
      <c r="A49" s="92">
        <v>1953</v>
      </c>
      <c r="B49" s="425">
        <f>avgpoinc!AQ42</f>
        <v>1888386.2746374565</v>
      </c>
      <c r="C49" s="317">
        <f>avgpoinc!AR42</f>
        <v>1922181.1430621191</v>
      </c>
      <c r="D49" s="353"/>
      <c r="E49" s="314"/>
      <c r="F49" s="314"/>
      <c r="G49" s="84">
        <f>avgpoinc!AV42</f>
        <v>3161719.1632506461</v>
      </c>
      <c r="H49" s="530">
        <f>B49*0.0001/'TC5'!B49</f>
        <v>7.0842297383354085E-3</v>
      </c>
      <c r="I49" s="541">
        <f>C49*0.0001/'TC5'!B49</f>
        <v>7.2110102678873359E-3</v>
      </c>
      <c r="J49" s="575"/>
      <c r="K49" s="541"/>
      <c r="L49" s="575"/>
      <c r="M49" s="561">
        <f>G49*0.0001/'TC5'!F49</f>
        <v>7.3578284131128654E-3</v>
      </c>
      <c r="P49" s="540">
        <f>H49-'TC1'!J50</f>
        <v>1.2217890469951379E-5</v>
      </c>
    </row>
    <row r="50" spans="1:16" s="87" customFormat="1" ht="15" customHeight="1" x14ac:dyDescent="0.2">
      <c r="A50" s="92">
        <v>1954</v>
      </c>
      <c r="B50" s="425">
        <f>avgpoinc!AQ43</f>
        <v>1802768.8737024972</v>
      </c>
      <c r="C50" s="317">
        <f>avgpoinc!AR43</f>
        <v>1833781.2416944457</v>
      </c>
      <c r="D50" s="353"/>
      <c r="E50" s="314"/>
      <c r="F50" s="314"/>
      <c r="G50" s="84">
        <f>avgpoinc!AV43</f>
        <v>3022124.4880031301</v>
      </c>
      <c r="H50" s="530">
        <f>B50*0.0001/'TC5'!B50</f>
        <v>6.9064790723551853E-3</v>
      </c>
      <c r="I50" s="541">
        <f>C50*0.0001/'TC5'!B50</f>
        <v>7.0252886844163693E-3</v>
      </c>
      <c r="J50" s="575"/>
      <c r="K50" s="541"/>
      <c r="L50" s="575"/>
      <c r="M50" s="561">
        <f>G50*0.0001/'TC5'!F50</f>
        <v>7.1851357124811197E-3</v>
      </c>
      <c r="P50" s="540">
        <f>H50-'TC1'!J51</f>
        <v>1.2255888875852342E-5</v>
      </c>
    </row>
    <row r="51" spans="1:16" s="87" customFormat="1" ht="15" customHeight="1" x14ac:dyDescent="0.2">
      <c r="A51" s="92">
        <v>1955</v>
      </c>
      <c r="B51" s="425">
        <f>avgpoinc!AQ44</f>
        <v>2390013.1245787898</v>
      </c>
      <c r="C51" s="317">
        <f>avgpoinc!AR44</f>
        <v>2420579.7756111426</v>
      </c>
      <c r="D51" s="353"/>
      <c r="E51" s="314"/>
      <c r="F51" s="314"/>
      <c r="G51" s="84">
        <f>avgpoinc!AV44</f>
        <v>3973644.075874378</v>
      </c>
      <c r="H51" s="530">
        <f>B51*0.0001/'TC5'!B51</f>
        <v>8.5414625779254485E-3</v>
      </c>
      <c r="I51" s="541">
        <f>C51*0.0001/'TC5'!B51</f>
        <v>8.6507021060436718E-3</v>
      </c>
      <c r="J51" s="575"/>
      <c r="K51" s="541"/>
      <c r="L51" s="575"/>
      <c r="M51" s="561">
        <f>G51*0.0001/'TC5'!F51</f>
        <v>8.8202295482903911E-3</v>
      </c>
      <c r="P51" s="540">
        <f>H51-'TC1'!J52</f>
        <v>1.0129778439579504E-5</v>
      </c>
    </row>
    <row r="52" spans="1:16" s="87" customFormat="1" ht="15" customHeight="1" x14ac:dyDescent="0.2">
      <c r="A52" s="92">
        <v>1956</v>
      </c>
      <c r="B52" s="425">
        <f>avgpoinc!AQ45</f>
        <v>2083942.6260402875</v>
      </c>
      <c r="C52" s="317">
        <f>avgpoinc!AR45</f>
        <v>2115504.9307797295</v>
      </c>
      <c r="D52" s="353"/>
      <c r="E52" s="314"/>
      <c r="F52" s="314"/>
      <c r="G52" s="84">
        <f>avgpoinc!AV45</f>
        <v>3480405.5681131328</v>
      </c>
      <c r="H52" s="530">
        <f>B52*0.0001/'TC5'!B52</f>
        <v>7.3185963423271806E-3</v>
      </c>
      <c r="I52" s="541">
        <f>C52*0.0001/'TC5'!B52</f>
        <v>7.4294399735937494E-3</v>
      </c>
      <c r="J52" s="575"/>
      <c r="K52" s="541"/>
      <c r="L52" s="575"/>
      <c r="M52" s="561">
        <f>G52*0.0001/'TC5'!F52</f>
        <v>7.59091195844761E-3</v>
      </c>
      <c r="P52" s="540">
        <f>H52-'TC1'!J53</f>
        <v>1.917153541141324E-5</v>
      </c>
    </row>
    <row r="53" spans="1:16" s="87" customFormat="1" ht="15" customHeight="1" x14ac:dyDescent="0.2">
      <c r="A53" s="92">
        <v>1957</v>
      </c>
      <c r="B53" s="425">
        <f>avgpoinc!AQ46</f>
        <v>1974932.2772567538</v>
      </c>
      <c r="C53" s="317">
        <f>avgpoinc!AR46</f>
        <v>2006162.6242447898</v>
      </c>
      <c r="D53" s="353"/>
      <c r="E53" s="314"/>
      <c r="F53" s="314"/>
      <c r="G53" s="84">
        <f>avgpoinc!AV46</f>
        <v>3302282.0365318852</v>
      </c>
      <c r="H53" s="530">
        <f>B53*0.0001/'TC5'!B53</f>
        <v>6.9277711624521083E-3</v>
      </c>
      <c r="I53" s="541">
        <f>C53*0.0001/'TC5'!B53</f>
        <v>7.037322613784717E-3</v>
      </c>
      <c r="J53" s="575"/>
      <c r="K53" s="541"/>
      <c r="L53" s="575"/>
      <c r="M53" s="561">
        <f>G53*0.0001/'TC5'!F53</f>
        <v>7.1974701853210537E-3</v>
      </c>
      <c r="P53" s="540">
        <f>H53-'TC1'!J54</f>
        <v>2.3570718377535944E-5</v>
      </c>
    </row>
    <row r="54" spans="1:16" s="87" customFormat="1" ht="15" customHeight="1" x14ac:dyDescent="0.2">
      <c r="A54" s="92">
        <v>1958</v>
      </c>
      <c r="B54" s="425">
        <f>avgpoinc!AQ47</f>
        <v>1663473.0088058964</v>
      </c>
      <c r="C54" s="317">
        <f>avgpoinc!AR47</f>
        <v>1694557.1466197558</v>
      </c>
      <c r="D54" s="353"/>
      <c r="E54" s="314"/>
      <c r="F54" s="314"/>
      <c r="G54" s="84">
        <f>avgpoinc!AV47</f>
        <v>2796961.8973538717</v>
      </c>
      <c r="H54" s="530">
        <f>B54*0.0001/'TC5'!B54</f>
        <v>6.0077242892360759E-3</v>
      </c>
      <c r="I54" s="541">
        <f>C54*0.0001/'TC5'!B54</f>
        <v>6.1199863630814078E-3</v>
      </c>
      <c r="J54" s="575"/>
      <c r="K54" s="541"/>
      <c r="L54" s="575"/>
      <c r="M54" s="561">
        <f>G54*0.0001/'TC5'!F54</f>
        <v>6.2763942887554096E-3</v>
      </c>
      <c r="P54" s="540">
        <f>H54-'TC1'!J55</f>
        <v>2.5229109215626003E-5</v>
      </c>
    </row>
    <row r="55" spans="1:16" s="87" customFormat="1" ht="15" customHeight="1" x14ac:dyDescent="0.2">
      <c r="A55" s="91">
        <v>1959</v>
      </c>
      <c r="B55" s="426">
        <f>avgpoinc!AQ48</f>
        <v>1997411.2862155957</v>
      </c>
      <c r="C55" s="316">
        <f>avgpoinc!AR48</f>
        <v>2027223.6060768228</v>
      </c>
      <c r="D55" s="354"/>
      <c r="E55" s="315"/>
      <c r="F55" s="315"/>
      <c r="G55" s="88">
        <f>avgpoinc!AV48</f>
        <v>3355962.1796086435</v>
      </c>
      <c r="H55" s="531">
        <f>B55*0.0001/'TC5'!B55</f>
        <v>6.7820371507649538E-3</v>
      </c>
      <c r="I55" s="542">
        <f>C55*0.0001/'TC5'!B55</f>
        <v>6.8832623026626434E-3</v>
      </c>
      <c r="J55" s="576"/>
      <c r="K55" s="542"/>
      <c r="L55" s="576"/>
      <c r="M55" s="562">
        <f>G55*0.0001/'TC5'!F55</f>
        <v>7.0447394292896303E-3</v>
      </c>
      <c r="P55" s="540">
        <f>H55-'TC1'!J56</f>
        <v>1.4709518423201839E-5</v>
      </c>
    </row>
    <row r="56" spans="1:16" x14ac:dyDescent="0.2">
      <c r="A56" s="67">
        <v>1960</v>
      </c>
      <c r="B56" s="425">
        <f>avgpoinc!AQ49</f>
        <v>2184075.3559951144</v>
      </c>
      <c r="C56" s="317">
        <f>avgpoinc!AR49</f>
        <v>2213970.4500462655</v>
      </c>
      <c r="D56" s="353"/>
      <c r="E56" s="314"/>
      <c r="F56" s="314"/>
      <c r="G56" s="84">
        <f>avgpoinc!AV49</f>
        <v>3667686.6902778791</v>
      </c>
      <c r="H56" s="530">
        <f>B56*0.0001/'TC5'!B56</f>
        <v>7.2813585366197555E-3</v>
      </c>
      <c r="I56" s="541">
        <f>C56*0.0001/'TC5'!B56</f>
        <v>7.3810240072615507E-3</v>
      </c>
      <c r="J56" s="575"/>
      <c r="K56" s="541"/>
      <c r="L56" s="575"/>
      <c r="M56" s="561">
        <f>G56*0.0001/'TC5'!F56</f>
        <v>7.5444121966070591E-3</v>
      </c>
      <c r="P56" s="540">
        <f>H56-'TC1'!J57</f>
        <v>1.6162263864499815E-5</v>
      </c>
    </row>
    <row r="57" spans="1:16" x14ac:dyDescent="0.2">
      <c r="A57" s="67">
        <v>1961</v>
      </c>
      <c r="B57" s="425">
        <f>avgpoinc!AQ50</f>
        <v>2190690.5889311712</v>
      </c>
      <c r="C57" s="317">
        <f>avgpoinc!AR50</f>
        <v>2221200.4375632945</v>
      </c>
      <c r="D57" s="353"/>
      <c r="E57" s="314"/>
      <c r="F57" s="314"/>
      <c r="G57" s="84">
        <f>avgpoinc!AV50</f>
        <v>3648423.0103407679</v>
      </c>
      <c r="H57" s="530">
        <f>B57*0.0001/'TC5'!B57</f>
        <v>7.2213196818502676E-3</v>
      </c>
      <c r="I57" s="541">
        <f>C57*0.0001/'TC5'!B57</f>
        <v>7.3218913333334282E-3</v>
      </c>
      <c r="J57" s="575"/>
      <c r="K57" s="541"/>
      <c r="L57" s="575"/>
      <c r="M57" s="561">
        <f>G57*0.0001/'TC5'!F57</f>
        <v>7.4862035538895135E-3</v>
      </c>
      <c r="P57" s="540">
        <f>H57-'TC1'!J58</f>
        <v>2.7557909049420043E-5</v>
      </c>
    </row>
    <row r="58" spans="1:16" x14ac:dyDescent="0.2">
      <c r="A58" s="67">
        <v>1962</v>
      </c>
      <c r="B58" s="427">
        <f>avgpoinc!AQ51</f>
        <v>2649094.3601311487</v>
      </c>
      <c r="C58" s="318">
        <f>avgpoinc!AR51</f>
        <v>2679537.6022073585</v>
      </c>
      <c r="D58" s="523">
        <f>avgpoinc!AS51</f>
        <v>2088381.7454065986</v>
      </c>
      <c r="E58" s="523">
        <f>avgpoinc!AT51</f>
        <v>2692972.1371267946</v>
      </c>
      <c r="F58" s="523">
        <f>avgpoinc!AU51</f>
        <v>2663749.0674076607</v>
      </c>
      <c r="G58" s="81">
        <f>avgpoinc!AV51</f>
        <v>4215046.1917475006</v>
      </c>
      <c r="H58" s="532">
        <f>B58*0.0001/'TC5'!B58</f>
        <v>8.2825878635048866E-3</v>
      </c>
      <c r="I58" s="543">
        <f>C58*0.0001/'TC5'!B58</f>
        <v>8.3777708932757378E-3</v>
      </c>
      <c r="J58" s="543">
        <f>D58*0.0001/'TC5'!C58</f>
        <v>6.3654175028204927E-3</v>
      </c>
      <c r="K58" s="543">
        <f>E58*0.0001/'TC5'!D58</f>
        <v>5.8947140350937843E-3</v>
      </c>
      <c r="L58" s="543">
        <f>F58*0.0001/'TC5'!E58</f>
        <v>1.3974932022392752E-2</v>
      </c>
      <c r="M58" s="550">
        <f>G58*0.0001/'TC5'!F58</f>
        <v>8.5364449769258499E-3</v>
      </c>
      <c r="P58" s="540">
        <f>H58-'TC1'!J59</f>
        <v>0</v>
      </c>
    </row>
    <row r="59" spans="1:16" x14ac:dyDescent="0.2">
      <c r="A59" s="67">
        <v>1963</v>
      </c>
      <c r="B59" s="428">
        <f>avgpoinc!AQ52</f>
        <v>2907282.0908000297</v>
      </c>
      <c r="C59" s="319">
        <f>avgpoinc!AR52</f>
        <v>2931110.6086978517</v>
      </c>
      <c r="D59" s="524">
        <f>avgpoinc!AS52</f>
        <v>2292939.6443190435</v>
      </c>
      <c r="E59" s="524">
        <f>avgpoinc!AT52</f>
        <v>2942214.7822977561</v>
      </c>
      <c r="F59" s="524">
        <f>avgpoinc!AU52</f>
        <v>2951103.4103224934</v>
      </c>
      <c r="G59" s="62">
        <f>avgpoinc!AV52</f>
        <v>4631550.9819757417</v>
      </c>
      <c r="H59" s="533">
        <f>B59*0.0001/'TC5'!B59</f>
        <v>8.7937703356146795E-3</v>
      </c>
      <c r="I59" s="544">
        <f>C59*0.0001/'TC5'!B59</f>
        <v>8.8658453896641714E-3</v>
      </c>
      <c r="J59" s="551">
        <f>D59*0.0001/'TC5'!C59</f>
        <v>6.7443254939892356E-3</v>
      </c>
      <c r="K59" s="544">
        <f>E59*0.0001/'TC5'!D59</f>
        <v>6.2029983738092339E-3</v>
      </c>
      <c r="L59" s="551">
        <f>F59*0.0001/'TC5'!E59</f>
        <v>1.4956650208314465E-2</v>
      </c>
      <c r="M59" s="552">
        <f>G59*0.0001/'TC5'!F59</f>
        <v>9.0765957720577734E-3</v>
      </c>
      <c r="P59" s="540">
        <f>H59-'TC1'!J60</f>
        <v>0</v>
      </c>
    </row>
    <row r="60" spans="1:16" x14ac:dyDescent="0.2">
      <c r="A60" s="67">
        <v>1964</v>
      </c>
      <c r="B60" s="428">
        <f>avgpoinc!AQ53</f>
        <v>3202605.1217195443</v>
      </c>
      <c r="C60" s="319">
        <f>avgpoinc!AR53</f>
        <v>3219458.7500065286</v>
      </c>
      <c r="D60" s="524">
        <f>avgpoinc!AS53</f>
        <v>2497497.5432314882</v>
      </c>
      <c r="E60" s="524">
        <f>avgpoinc!AT53</f>
        <v>3191457.4274687176</v>
      </c>
      <c r="F60" s="524">
        <f>avgpoinc!AU53</f>
        <v>3238457.7532373262</v>
      </c>
      <c r="G60" s="62">
        <f>avgpoinc!AV53</f>
        <v>5127098.8855166305</v>
      </c>
      <c r="H60" s="533">
        <f>B60*0.0001/'TC5'!B60</f>
        <v>9.3049528077244759E-3</v>
      </c>
      <c r="I60" s="544">
        <f>C60*0.0001/'TC5'!B60</f>
        <v>9.3539198860526085E-3</v>
      </c>
      <c r="J60" s="551">
        <f>D60*0.0001/'TC5'!C60</f>
        <v>7.0976093411445618E-3</v>
      </c>
      <c r="K60" s="544">
        <f>E60*0.0001/'TC5'!D60</f>
        <v>6.4893728122115135E-3</v>
      </c>
      <c r="L60" s="551">
        <f>F60*0.0001/'TC5'!E60</f>
        <v>1.5873873606324196E-2</v>
      </c>
      <c r="M60" s="552">
        <f>G60*0.0001/'TC5'!F60</f>
        <v>9.6167465671896917E-3</v>
      </c>
      <c r="P60" s="540">
        <f>H60-'TC1'!J61</f>
        <v>0</v>
      </c>
    </row>
    <row r="61" spans="1:16" x14ac:dyDescent="0.2">
      <c r="A61" s="67">
        <v>1965</v>
      </c>
      <c r="B61" s="428">
        <f>avgpoinc!AQ54</f>
        <v>3432529.265841614</v>
      </c>
      <c r="C61" s="319">
        <f>avgpoinc!AR54</f>
        <v>3458902.6185498568</v>
      </c>
      <c r="D61" s="524">
        <f>avgpoinc!AS54</f>
        <v>2712543.2055950798</v>
      </c>
      <c r="E61" s="524">
        <f>avgpoinc!AT54</f>
        <v>3417570.9381696456</v>
      </c>
      <c r="F61" s="524">
        <f>avgpoinc!AU54</f>
        <v>3490425.2319637919</v>
      </c>
      <c r="G61" s="62">
        <f>avgpoinc!AV54</f>
        <v>5467589.0001197038</v>
      </c>
      <c r="H61" s="533">
        <f>B61*0.0001/'TC5'!B61</f>
        <v>9.4829136505722982E-3</v>
      </c>
      <c r="I61" s="544">
        <f>C61*0.0001/'TC5'!B61</f>
        <v>9.55577427521348E-3</v>
      </c>
      <c r="J61" s="551">
        <f>D61*0.0001/'TC5'!C61</f>
        <v>7.3465196242010512E-3</v>
      </c>
      <c r="K61" s="544">
        <f>E61*0.0001/'TC5'!D61</f>
        <v>6.6183989425122412E-3</v>
      </c>
      <c r="L61" s="551">
        <f>F61*0.0001/'TC5'!E61</f>
        <v>1.627702025013145E-2</v>
      </c>
      <c r="M61" s="552">
        <f>G61*0.0001/'TC5'!F61</f>
        <v>9.7803235985338671E-3</v>
      </c>
      <c r="P61" s="540">
        <f>H61-'TC1'!J62</f>
        <v>0</v>
      </c>
    </row>
    <row r="62" spans="1:16" x14ac:dyDescent="0.2">
      <c r="A62" s="67">
        <v>1966</v>
      </c>
      <c r="B62" s="428">
        <f>avgpoinc!AQ55</f>
        <v>3659606.7104215962</v>
      </c>
      <c r="C62" s="319">
        <f>avgpoinc!AR55</f>
        <v>3696257.8659175639</v>
      </c>
      <c r="D62" s="524">
        <f>avgpoinc!AS55</f>
        <v>2927588.8679586714</v>
      </c>
      <c r="E62" s="524">
        <f>avgpoinc!AT55</f>
        <v>3643684.4488705737</v>
      </c>
      <c r="F62" s="524">
        <f>avgpoinc!AU55</f>
        <v>3742392.7106902581</v>
      </c>
      <c r="G62" s="62">
        <f>avgpoinc!AV55</f>
        <v>5804763.2697266424</v>
      </c>
      <c r="H62" s="533">
        <f>B62*0.0001/'TC5'!B62</f>
        <v>9.6608744934201223E-3</v>
      </c>
      <c r="I62" s="544">
        <f>C62*0.0001/'TC5'!B62</f>
        <v>9.7576286643743498E-3</v>
      </c>
      <c r="J62" s="551">
        <f>D62*0.0001/'TC5'!C62</f>
        <v>7.5730876997113237E-3</v>
      </c>
      <c r="K62" s="544">
        <f>E62*0.0001/'TC5'!D62</f>
        <v>6.7357011139392835E-3</v>
      </c>
      <c r="L62" s="551">
        <f>F62*0.0001/'TC5'!E62</f>
        <v>1.6642779111862183E-2</v>
      </c>
      <c r="M62" s="552">
        <f>G62*0.0001/'TC5'!F62</f>
        <v>9.9439006298780441E-3</v>
      </c>
      <c r="P62" s="540">
        <f>H62-'TC1'!J63</f>
        <v>0</v>
      </c>
    </row>
    <row r="63" spans="1:16" x14ac:dyDescent="0.2">
      <c r="A63" s="67">
        <v>1967</v>
      </c>
      <c r="B63" s="428">
        <f>avgpoinc!AQ56</f>
        <v>3333424.9246291649</v>
      </c>
      <c r="C63" s="319">
        <f>avgpoinc!AR56</f>
        <v>3372515.2080221721</v>
      </c>
      <c r="D63" s="524">
        <f>avgpoinc!AS56</f>
        <v>2689765.0116775101</v>
      </c>
      <c r="E63" s="524">
        <f>avgpoinc!AT56</f>
        <v>3321985.278500583</v>
      </c>
      <c r="F63" s="524">
        <f>avgpoinc!AU56</f>
        <v>3436261.4096148862</v>
      </c>
      <c r="G63" s="62">
        <f>avgpoinc!AV56</f>
        <v>5335021.0793751255</v>
      </c>
      <c r="H63" s="534">
        <f>B63*0.0001/'TC5'!B63</f>
        <v>8.6788400076329691E-3</v>
      </c>
      <c r="I63" s="545">
        <f>C63*0.0001/'TC5'!B63</f>
        <v>8.7806147057563066E-3</v>
      </c>
      <c r="J63" s="551">
        <f>D63*0.0001/'TC5'!C63</f>
        <v>6.8669335450977087E-3</v>
      </c>
      <c r="K63" s="544">
        <f>E63*0.0001/'TC5'!D63</f>
        <v>6.1644308734685174E-3</v>
      </c>
      <c r="L63" s="551">
        <f>F63*0.0001/'TC5'!E63</f>
        <v>1.4535251772031191E-2</v>
      </c>
      <c r="M63" s="552">
        <f>G63*0.0001/'TC5'!F63</f>
        <v>8.8604965712875145E-3</v>
      </c>
      <c r="P63" s="540">
        <f>H63-'TC1'!J64</f>
        <v>0</v>
      </c>
    </row>
    <row r="64" spans="1:16" x14ac:dyDescent="0.2">
      <c r="A64" s="67">
        <v>1968</v>
      </c>
      <c r="B64" s="428">
        <f>avgpoinc!AQ57</f>
        <v>3305267.6942396974</v>
      </c>
      <c r="C64" s="319">
        <f>avgpoinc!AR57</f>
        <v>3350757.8588779899</v>
      </c>
      <c r="D64" s="524">
        <f>avgpoinc!AS57</f>
        <v>2697184.9628822524</v>
      </c>
      <c r="E64" s="524">
        <f>avgpoinc!AT57</f>
        <v>3321647.6801948356</v>
      </c>
      <c r="F64" s="524">
        <f>avgpoinc!AU57</f>
        <v>3373853.0344948075</v>
      </c>
      <c r="G64" s="62">
        <f>avgpoinc!AV57</f>
        <v>5246883.9052901352</v>
      </c>
      <c r="H64" s="534">
        <f>B64*0.0001/'TC5'!B64</f>
        <v>8.3611593581736088E-3</v>
      </c>
      <c r="I64" s="545">
        <f>C64*0.0001/'TC5'!B64</f>
        <v>8.4762334008701128E-3</v>
      </c>
      <c r="J64" s="551">
        <f>D64*0.0001/'TC5'!C64</f>
        <v>6.7296591005288064E-3</v>
      </c>
      <c r="K64" s="544">
        <f>E64*0.0001/'TC5'!D64</f>
        <v>6.0352394939400256E-3</v>
      </c>
      <c r="L64" s="551">
        <f>F64*0.0001/'TC5'!E64</f>
        <v>1.3748645025771113E-2</v>
      </c>
      <c r="M64" s="552">
        <f>G64*0.0001/'TC5'!F64</f>
        <v>8.5241519263945503E-3</v>
      </c>
      <c r="P64" s="540">
        <f>H64-'TC1'!J65</f>
        <v>0</v>
      </c>
    </row>
    <row r="65" spans="1:16" x14ac:dyDescent="0.2">
      <c r="A65" s="72">
        <v>1969</v>
      </c>
      <c r="B65" s="429">
        <f>avgpoinc!AQ58</f>
        <v>2966564.823536423</v>
      </c>
      <c r="C65" s="320">
        <f>avgpoinc!AR58</f>
        <v>3028605.9986555595</v>
      </c>
      <c r="D65" s="526">
        <f>avgpoinc!AS58</f>
        <v>2454019.7685620612</v>
      </c>
      <c r="E65" s="526">
        <f>avgpoinc!AT58</f>
        <v>3087996.3562207432</v>
      </c>
      <c r="F65" s="526">
        <f>avgpoinc!AU58</f>
        <v>2946510.0397116346</v>
      </c>
      <c r="G65" s="68">
        <f>avgpoinc!AV58</f>
        <v>4776457.2452702168</v>
      </c>
      <c r="H65" s="535">
        <f>B65*0.0001/'TC5'!B65</f>
        <v>7.4060056358575821E-3</v>
      </c>
      <c r="I65" s="546">
        <f>C65*0.0001/'TC5'!B65</f>
        <v>7.5608909392030892E-3</v>
      </c>
      <c r="J65" s="553">
        <f>D65*0.0001/'TC5'!C65</f>
        <v>6.0235317650949591E-3</v>
      </c>
      <c r="K65" s="547">
        <f>E65*0.0001/'TC5'!D65</f>
        <v>5.4997773986542589E-3</v>
      </c>
      <c r="L65" s="553">
        <f>F65*0.0001/'TC5'!E65</f>
        <v>1.1954444504226558E-2</v>
      </c>
      <c r="M65" s="554">
        <f>G65*0.0001/'TC5'!F65</f>
        <v>7.6265878597041592E-3</v>
      </c>
      <c r="P65" s="540">
        <f>H65-'TC1'!J66</f>
        <v>0</v>
      </c>
    </row>
    <row r="66" spans="1:16" x14ac:dyDescent="0.2">
      <c r="A66" s="67">
        <v>1970</v>
      </c>
      <c r="B66" s="428">
        <f>avgpoinc!AQ59</f>
        <v>2594021.2578467103</v>
      </c>
      <c r="C66" s="319">
        <f>avgpoinc!AR59</f>
        <v>2665210.6486228444</v>
      </c>
      <c r="D66" s="524">
        <f>avgpoinc!AS59</f>
        <v>2157270.7273197998</v>
      </c>
      <c r="E66" s="524">
        <f>avgpoinc!AT59</f>
        <v>2733021.0903179348</v>
      </c>
      <c r="F66" s="524">
        <f>avgpoinc!AU59</f>
        <v>2563926.6095229397</v>
      </c>
      <c r="G66" s="62">
        <f>avgpoinc!AV59</f>
        <v>4169705.7810780667</v>
      </c>
      <c r="H66" s="534">
        <f>B66*0.0001/'TC5'!B66</f>
        <v>6.6376843024045238E-3</v>
      </c>
      <c r="I66" s="545">
        <f>C66*0.0001/'TC5'!B66</f>
        <v>6.8198465341993133E-3</v>
      </c>
      <c r="J66" s="551">
        <f>D66*0.0001/'TC5'!C66</f>
        <v>5.448519132187358E-3</v>
      </c>
      <c r="K66" s="544">
        <f>E66*0.0001/'TC5'!D66</f>
        <v>5.0166344772151206E-3</v>
      </c>
      <c r="L66" s="551">
        <f>F66*0.0001/'TC5'!E66</f>
        <v>1.0624073456710903E-2</v>
      </c>
      <c r="M66" s="552">
        <f>G66*0.0001/'TC5'!F66</f>
        <v>6.8735137720068442E-3</v>
      </c>
      <c r="P66" s="540">
        <f>H66-'TC1'!J67</f>
        <v>0</v>
      </c>
    </row>
    <row r="67" spans="1:16" x14ac:dyDescent="0.2">
      <c r="A67" s="67">
        <v>1971</v>
      </c>
      <c r="B67" s="428">
        <f>avgpoinc!AQ60</f>
        <v>2651710.4214683124</v>
      </c>
      <c r="C67" s="319">
        <f>avgpoinc!AR60</f>
        <v>2729521.5334337489</v>
      </c>
      <c r="D67" s="524">
        <f>avgpoinc!AS60</f>
        <v>2230648.1282064575</v>
      </c>
      <c r="E67" s="524">
        <f>avgpoinc!AT60</f>
        <v>2826606.2708039884</v>
      </c>
      <c r="F67" s="524">
        <f>avgpoinc!AU60</f>
        <v>2600802.8537841644</v>
      </c>
      <c r="G67" s="62">
        <f>avgpoinc!AV60</f>
        <v>4272500.3929179562</v>
      </c>
      <c r="H67" s="534">
        <f>B67*0.0001/'TC5'!B67</f>
        <v>6.7511692759580919E-3</v>
      </c>
      <c r="I67" s="545">
        <f>C67*0.0001/'TC5'!B67</f>
        <v>6.9492738593908143E-3</v>
      </c>
      <c r="J67" s="551">
        <f>D67*0.0001/'TC5'!C67</f>
        <v>5.5817661041146494E-3</v>
      </c>
      <c r="K67" s="544">
        <f>E67*0.0001/'TC5'!D67</f>
        <v>5.1919209663537913E-3</v>
      </c>
      <c r="L67" s="551">
        <f>F67*0.0001/'TC5'!E67</f>
        <v>1.0585188169898174E-2</v>
      </c>
      <c r="M67" s="552">
        <f>G67*0.0001/'TC5'!F67</f>
        <v>7.0122600800459622E-3</v>
      </c>
      <c r="P67" s="540">
        <f>H67-'TC1'!J68</f>
        <v>0</v>
      </c>
    </row>
    <row r="68" spans="1:16" x14ac:dyDescent="0.2">
      <c r="A68" s="67">
        <v>1972</v>
      </c>
      <c r="B68" s="428">
        <f>avgpoinc!AQ61</f>
        <v>2800273.0694856187</v>
      </c>
      <c r="C68" s="319">
        <f>avgpoinc!AR61</f>
        <v>2896060.9439272811</v>
      </c>
      <c r="D68" s="524">
        <f>avgpoinc!AS61</f>
        <v>2372454.6170627899</v>
      </c>
      <c r="E68" s="524">
        <f>avgpoinc!AT61</f>
        <v>3058907.2067376585</v>
      </c>
      <c r="F68" s="524">
        <f>avgpoinc!AU61</f>
        <v>2701823.8156269607</v>
      </c>
      <c r="G68" s="62">
        <f>avgpoinc!AV61</f>
        <v>4472138.0528273275</v>
      </c>
      <c r="H68" s="534">
        <f>B68*0.0001/'TC5'!B68</f>
        <v>6.878182364744136E-3</v>
      </c>
      <c r="I68" s="545">
        <f>C68*0.0001/'TC5'!B68</f>
        <v>7.1134617294319477E-3</v>
      </c>
      <c r="J68" s="551">
        <f>D68*0.0001/'TC5'!C68</f>
        <v>5.7829582872273031E-3</v>
      </c>
      <c r="K68" s="544">
        <f>E68*0.0001/'TC5'!D68</f>
        <v>5.453456702753102E-3</v>
      </c>
      <c r="L68" s="551">
        <f>F68*0.0001/'TC5'!E68</f>
        <v>1.0405232490256822E-2</v>
      </c>
      <c r="M68" s="552">
        <f>G68*0.0001/'TC5'!F68</f>
        <v>7.2036365579606354E-3</v>
      </c>
      <c r="P68" s="540">
        <f>H68-'TC1'!J69</f>
        <v>0</v>
      </c>
    </row>
    <row r="69" spans="1:16" x14ac:dyDescent="0.2">
      <c r="A69" s="67">
        <v>1973</v>
      </c>
      <c r="B69" s="428">
        <f>avgpoinc!AQ62</f>
        <v>2815535.3585497946</v>
      </c>
      <c r="C69" s="319">
        <f>avgpoinc!AR62</f>
        <v>2940791.31879699</v>
      </c>
      <c r="D69" s="524">
        <f>avgpoinc!AS62</f>
        <v>2444927.6002814686</v>
      </c>
      <c r="E69" s="524">
        <f>avgpoinc!AT62</f>
        <v>3187860.9760256279</v>
      </c>
      <c r="F69" s="524">
        <f>avgpoinc!AU62</f>
        <v>2631144.2216347368</v>
      </c>
      <c r="G69" s="62">
        <f>avgpoinc!AV62</f>
        <v>4528869.5848736158</v>
      </c>
      <c r="H69" s="534">
        <f>B69*0.0001/'TC5'!B69</f>
        <v>6.6378178489685533E-3</v>
      </c>
      <c r="I69" s="545">
        <f>C69*0.0001/'TC5'!B69</f>
        <v>6.9331173720570405E-3</v>
      </c>
      <c r="J69" s="551">
        <f>D69*0.0001/'TC5'!C69</f>
        <v>5.7155024678081645E-3</v>
      </c>
      <c r="K69" s="544">
        <f>E69*0.0001/'TC5'!D69</f>
        <v>5.4447814000582184E-3</v>
      </c>
      <c r="L69" s="551">
        <f>F69*0.0001/'TC5'!E69</f>
        <v>9.7128656490781395E-3</v>
      </c>
      <c r="M69" s="552">
        <f>G69*0.0001/'TC5'!F69</f>
        <v>7.0019546796515906E-3</v>
      </c>
      <c r="P69" s="540">
        <f>H69-'TC1'!J70</f>
        <v>0</v>
      </c>
    </row>
    <row r="70" spans="1:16" x14ac:dyDescent="0.2">
      <c r="A70" s="67">
        <v>1974</v>
      </c>
      <c r="B70" s="428">
        <f>avgpoinc!AQ63</f>
        <v>2674370.9932898888</v>
      </c>
      <c r="C70" s="319">
        <f>avgpoinc!AR63</f>
        <v>2812751.2277588747</v>
      </c>
      <c r="D70" s="524">
        <f>avgpoinc!AS63</f>
        <v>2349371.4734356049</v>
      </c>
      <c r="E70" s="524">
        <f>avgpoinc!AT63</f>
        <v>3108478.7204073351</v>
      </c>
      <c r="F70" s="524">
        <f>avgpoinc!AU63</f>
        <v>2433385.3106427668</v>
      </c>
      <c r="G70" s="62">
        <f>avgpoinc!AV63</f>
        <v>4311744.8499381039</v>
      </c>
      <c r="H70" s="534">
        <f>B70*0.0001/'TC5'!B70</f>
        <v>6.4899366452664253E-3</v>
      </c>
      <c r="I70" s="545">
        <f>C70*0.0001/'TC5'!B70</f>
        <v>6.8257460587375371E-3</v>
      </c>
      <c r="J70" s="551">
        <f>D70*0.0001/'TC5'!C70</f>
        <v>5.6525761133201513E-3</v>
      </c>
      <c r="K70" s="544">
        <f>E70*0.0001/'TC5'!D70</f>
        <v>5.5083617362612367E-3</v>
      </c>
      <c r="L70" s="551">
        <f>F70*0.0001/'TC5'!E70</f>
        <v>9.0914720386052732E-3</v>
      </c>
      <c r="M70" s="552">
        <f>G70*0.0001/'TC5'!F70</f>
        <v>6.8822503297809598E-3</v>
      </c>
      <c r="P70" s="540">
        <f>H70-'TC1'!J71</f>
        <v>0</v>
      </c>
    </row>
    <row r="71" spans="1:16" x14ac:dyDescent="0.2">
      <c r="A71" s="67">
        <v>1975</v>
      </c>
      <c r="B71" s="428">
        <f>avgpoinc!AQ64</f>
        <v>2780334.74346731</v>
      </c>
      <c r="C71" s="319">
        <f>avgpoinc!AR64</f>
        <v>2905893.9117154186</v>
      </c>
      <c r="D71" s="524">
        <f>avgpoinc!AS64</f>
        <v>2413209.5863214275</v>
      </c>
      <c r="E71" s="524">
        <f>avgpoinc!AT64</f>
        <v>3171236.9823729475</v>
      </c>
      <c r="F71" s="524">
        <f>avgpoinc!AU64</f>
        <v>2564108.2453719852</v>
      </c>
      <c r="G71" s="62">
        <f>avgpoinc!AV64</f>
        <v>4472355.0444333171</v>
      </c>
      <c r="H71" s="534">
        <f>B71*0.0001/'TC5'!B71</f>
        <v>6.9711596963770717E-3</v>
      </c>
      <c r="I71" s="545">
        <f>C71*0.0001/'TC5'!B71</f>
        <v>7.2859753908751665E-3</v>
      </c>
      <c r="J71" s="551">
        <f>D71*0.0001/'TC5'!C71</f>
        <v>6.0929101626889795E-3</v>
      </c>
      <c r="K71" s="544">
        <f>E71*0.0001/'TC5'!D71</f>
        <v>5.9650961491151122E-3</v>
      </c>
      <c r="L71" s="551">
        <f>F71*0.0001/'TC5'!E71</f>
        <v>9.4564766086584484E-3</v>
      </c>
      <c r="M71" s="552">
        <f>G71*0.0001/'TC5'!F71</f>
        <v>7.4166159663171527E-3</v>
      </c>
      <c r="P71" s="540">
        <f>H71-'TC1'!J72</f>
        <v>0</v>
      </c>
    </row>
    <row r="72" spans="1:16" x14ac:dyDescent="0.2">
      <c r="A72" s="67">
        <v>1976</v>
      </c>
      <c r="B72" s="428">
        <f>avgpoinc!AQ65</f>
        <v>2890814.532072064</v>
      </c>
      <c r="C72" s="319">
        <f>avgpoinc!AR65</f>
        <v>3021707.6396968085</v>
      </c>
      <c r="D72" s="524">
        <f>avgpoinc!AS65</f>
        <v>2493402.2892228491</v>
      </c>
      <c r="E72" s="524">
        <f>avgpoinc!AT65</f>
        <v>3279638.7408102425</v>
      </c>
      <c r="F72" s="524">
        <f>avgpoinc!AU65</f>
        <v>2689622.4466429325</v>
      </c>
      <c r="G72" s="62">
        <f>avgpoinc!AV65</f>
        <v>4610155.9093066081</v>
      </c>
      <c r="H72" s="534">
        <f>B72*0.0001/'TC5'!B72</f>
        <v>6.9924558577554299E-3</v>
      </c>
      <c r="I72" s="545">
        <f>C72*0.0001/'TC5'!B72</f>
        <v>7.309067064388052E-3</v>
      </c>
      <c r="J72" s="551">
        <f>D72*0.0001/'TC5'!C72</f>
        <v>6.0759390405271682E-3</v>
      </c>
      <c r="K72" s="544">
        <f>E72*0.0001/'TC5'!D72</f>
        <v>5.9765584812234707E-3</v>
      </c>
      <c r="L72" s="551">
        <f>F72*0.0001/'TC5'!E72</f>
        <v>9.4545356562347749E-3</v>
      </c>
      <c r="M72" s="552">
        <f>G72*0.0001/'TC5'!F72</f>
        <v>7.4091427390419176E-3</v>
      </c>
      <c r="P72" s="540">
        <f>H72-'TC1'!J73</f>
        <v>0</v>
      </c>
    </row>
    <row r="73" spans="1:16" x14ac:dyDescent="0.2">
      <c r="A73" s="67">
        <v>1977</v>
      </c>
      <c r="B73" s="428">
        <f>avgpoinc!AQ66</f>
        <v>3087168.9944791575</v>
      </c>
      <c r="C73" s="319">
        <f>avgpoinc!AR66</f>
        <v>3218745.9703962696</v>
      </c>
      <c r="D73" s="524">
        <f>avgpoinc!AS66</f>
        <v>2651355.9090342754</v>
      </c>
      <c r="E73" s="524">
        <f>avgpoinc!AT66</f>
        <v>3507214.2164425789</v>
      </c>
      <c r="F73" s="524">
        <f>avgpoinc!AU66</f>
        <v>2863366.0942499647</v>
      </c>
      <c r="G73" s="62">
        <f>avgpoinc!AV66</f>
        <v>4861074.8426609607</v>
      </c>
      <c r="H73" s="534">
        <f>B73*0.0001/'TC5'!B73</f>
        <v>7.2424272789959341E-3</v>
      </c>
      <c r="I73" s="545">
        <f>C73*0.0001/'TC5'!B73</f>
        <v>7.5511038306761424E-3</v>
      </c>
      <c r="J73" s="551">
        <f>D73*0.0001/'TC5'!C73</f>
        <v>6.3168805483468917E-3</v>
      </c>
      <c r="K73" s="544">
        <f>E73*0.0001/'TC5'!D73</f>
        <v>6.2368462804871525E-3</v>
      </c>
      <c r="L73" s="551">
        <f>F73*0.0001/'TC5'!E73</f>
        <v>9.6487187223039967E-3</v>
      </c>
      <c r="M73" s="552">
        <f>G73*0.0001/'TC5'!F73</f>
        <v>7.6629359831323924E-3</v>
      </c>
      <c r="P73" s="540">
        <f>H73-'TC1'!J74</f>
        <v>0</v>
      </c>
    </row>
    <row r="74" spans="1:16" x14ac:dyDescent="0.2">
      <c r="A74" s="67">
        <v>1978</v>
      </c>
      <c r="B74" s="428">
        <f>avgpoinc!AQ67</f>
        <v>3517673.8461581566</v>
      </c>
      <c r="C74" s="319">
        <f>avgpoinc!AR67</f>
        <v>3665700.4728733948</v>
      </c>
      <c r="D74" s="524">
        <f>avgpoinc!AS67</f>
        <v>3058637.6032763501</v>
      </c>
      <c r="E74" s="524">
        <f>avgpoinc!AT67</f>
        <v>4044268.0168151623</v>
      </c>
      <c r="F74" s="524">
        <f>avgpoinc!AU67</f>
        <v>3197054.5573675414</v>
      </c>
      <c r="G74" s="62">
        <f>avgpoinc!AV67</f>
        <v>5519248.751748167</v>
      </c>
      <c r="H74" s="534">
        <f>B74*0.0001/'TC5'!B74</f>
        <v>7.9691743191183679E-3</v>
      </c>
      <c r="I74" s="545">
        <f>C74*0.0001/'TC5'!B74</f>
        <v>8.3045237698507485E-3</v>
      </c>
      <c r="J74" s="551">
        <f>D74*0.0001/'TC5'!C74</f>
        <v>7.0097930361451852E-3</v>
      </c>
      <c r="K74" s="544">
        <f>E74*0.0001/'TC5'!D74</f>
        <v>6.9799711232115241E-3</v>
      </c>
      <c r="L74" s="551">
        <f>F74*0.0001/'TC5'!E74</f>
        <v>1.0317590050434144E-2</v>
      </c>
      <c r="M74" s="552">
        <f>G74*0.0001/'TC5'!F74</f>
        <v>8.4548398991403668E-3</v>
      </c>
      <c r="P74" s="540">
        <f>H74-'TC1'!J75</f>
        <v>0</v>
      </c>
    </row>
    <row r="75" spans="1:16" x14ac:dyDescent="0.2">
      <c r="A75" s="72">
        <v>1979</v>
      </c>
      <c r="B75" s="429">
        <f>avgpoinc!AQ68</f>
        <v>4185194.3067222908</v>
      </c>
      <c r="C75" s="320">
        <f>avgpoinc!AR68</f>
        <v>4357576.8001211602</v>
      </c>
      <c r="D75" s="526">
        <f>avgpoinc!AS68</f>
        <v>3656076.4006360387</v>
      </c>
      <c r="E75" s="526">
        <f>avgpoinc!AT68</f>
        <v>4811249.0144947739</v>
      </c>
      <c r="F75" s="526">
        <f>avgpoinc!AU68</f>
        <v>3772297.8362275586</v>
      </c>
      <c r="G75" s="68">
        <f>avgpoinc!AV68</f>
        <v>6593973.0584019776</v>
      </c>
      <c r="H75" s="536">
        <f>B75*0.0001/'TC5'!B75</f>
        <v>9.4459876418113691E-3</v>
      </c>
      <c r="I75" s="547">
        <f>C75*0.0001/'TC5'!B75</f>
        <v>9.8350550979375822E-3</v>
      </c>
      <c r="J75" s="553">
        <f>D75*0.0001/'TC5'!C75</f>
        <v>8.3687696605920792E-3</v>
      </c>
      <c r="K75" s="547">
        <f>E75*0.0001/'TC5'!D75</f>
        <v>8.2979211583733576E-3</v>
      </c>
      <c r="L75" s="553">
        <f>F75*0.0001/'TC5'!E75</f>
        <v>1.2020529247820377E-2</v>
      </c>
      <c r="M75" s="554">
        <f>G75*0.0001/'TC5'!F75</f>
        <v>1.0107077658176422E-2</v>
      </c>
      <c r="P75" s="540">
        <f>H75-'TC1'!J76</f>
        <v>0</v>
      </c>
    </row>
    <row r="76" spans="1:16" x14ac:dyDescent="0.2">
      <c r="A76" s="67">
        <v>1980</v>
      </c>
      <c r="B76" s="428">
        <f>avgpoinc!AQ69</f>
        <v>3572046.0045519671</v>
      </c>
      <c r="C76" s="319">
        <f>avgpoinc!AR69</f>
        <v>3747497.8788973219</v>
      </c>
      <c r="D76" s="524">
        <f>avgpoinc!AS69</f>
        <v>3189346.8377107447</v>
      </c>
      <c r="E76" s="524">
        <f>avgpoinc!AT69</f>
        <v>4338399.854475785</v>
      </c>
      <c r="F76" s="524">
        <f>avgpoinc!AU69</f>
        <v>3018553.2067698603</v>
      </c>
      <c r="G76" s="62">
        <f>avgpoinc!AV69</f>
        <v>5634471.9043057263</v>
      </c>
      <c r="H76" s="533">
        <f>B76*0.0001/'TC5'!B76</f>
        <v>8.3040250465273857E-3</v>
      </c>
      <c r="I76" s="544">
        <f>C76*0.0001/'TC5'!B76</f>
        <v>8.7119024246931076E-3</v>
      </c>
      <c r="J76" s="551">
        <f>D76*0.0001/'TC5'!C76</f>
        <v>7.5664310716092595E-3</v>
      </c>
      <c r="K76" s="544">
        <f>E76*0.0001/'TC5'!D76</f>
        <v>7.8102294355630875E-3</v>
      </c>
      <c r="L76" s="551">
        <f>F76*0.0001/'TC5'!E76</f>
        <v>9.6619622781872749E-3</v>
      </c>
      <c r="M76" s="552">
        <f>G76*0.0001/'TC5'!F76</f>
        <v>8.9444499462842924E-3</v>
      </c>
      <c r="P76" s="540">
        <f>H76-'TC1'!J77</f>
        <v>0</v>
      </c>
    </row>
    <row r="77" spans="1:16" x14ac:dyDescent="0.2">
      <c r="A77" s="67">
        <v>1981</v>
      </c>
      <c r="B77" s="428">
        <f>avgpoinc!AQ70</f>
        <v>4175414.1195113617</v>
      </c>
      <c r="C77" s="319">
        <f>avgpoinc!AR70</f>
        <v>4340923.076670344</v>
      </c>
      <c r="D77" s="524">
        <f>avgpoinc!AS70</f>
        <v>3725774.5330191026</v>
      </c>
      <c r="E77" s="524">
        <f>avgpoinc!AT70</f>
        <v>4894695.9427912263</v>
      </c>
      <c r="F77" s="524">
        <f>avgpoinc!AU70</f>
        <v>3670743.4498070292</v>
      </c>
      <c r="G77" s="62">
        <f>avgpoinc!AV70</f>
        <v>6531176.7933604289</v>
      </c>
      <c r="H77" s="533">
        <f>B77*0.0001/'TC5'!B77</f>
        <v>9.6326582133769989E-3</v>
      </c>
      <c r="I77" s="544">
        <f>C77*0.0001/'TC5'!B77</f>
        <v>1.0014486499130728E-2</v>
      </c>
      <c r="J77" s="551">
        <f>D77*0.0001/'TC5'!C77</f>
        <v>8.8862422853708267E-3</v>
      </c>
      <c r="K77" s="544">
        <f>E77*0.0001/'TC5'!D77</f>
        <v>8.862241171300413E-3</v>
      </c>
      <c r="L77" s="551">
        <f>F77*0.0001/'TC5'!E77</f>
        <v>1.1397655121982098E-2</v>
      </c>
      <c r="M77" s="552">
        <f>G77*0.0001/'TC5'!F77</f>
        <v>1.0331215336918831E-2</v>
      </c>
      <c r="P77" s="540">
        <f>H77-'TC1'!J78</f>
        <v>0</v>
      </c>
    </row>
    <row r="78" spans="1:16" x14ac:dyDescent="0.2">
      <c r="A78" s="67">
        <v>1982</v>
      </c>
      <c r="B78" s="428">
        <f>avgpoinc!AQ71</f>
        <v>5263656.3647420639</v>
      </c>
      <c r="C78" s="319">
        <f>avgpoinc!AR71</f>
        <v>5395413.7438605959</v>
      </c>
      <c r="D78" s="524">
        <f>avgpoinc!AS71</f>
        <v>4637456.0327183874</v>
      </c>
      <c r="E78" s="524">
        <f>avgpoinc!AT71</f>
        <v>6103459.6532630716</v>
      </c>
      <c r="F78" s="524">
        <f>avgpoinc!AU71</f>
        <v>4727630.5981672984</v>
      </c>
      <c r="G78" s="62">
        <f>avgpoinc!AV71</f>
        <v>8203205.0265097441</v>
      </c>
      <c r="H78" s="533">
        <f>B78*0.0001/'TC5'!B78</f>
        <v>1.2555938214063646E-2</v>
      </c>
      <c r="I78" s="544">
        <f>C78*0.0001/'TC5'!B78</f>
        <v>1.2870232574641706E-2</v>
      </c>
      <c r="J78" s="551">
        <f>D78*0.0001/'TC5'!C78</f>
        <v>1.1543856933712961E-2</v>
      </c>
      <c r="K78" s="544">
        <f>E78*0.0001/'TC5'!D78</f>
        <v>1.1489528231322767E-2</v>
      </c>
      <c r="L78" s="551">
        <f>F78*0.0001/'TC5'!E78</f>
        <v>1.4917264692485331E-2</v>
      </c>
      <c r="M78" s="552">
        <f>G78*0.0001/'TC5'!F78</f>
        <v>1.3447956182062628E-2</v>
      </c>
      <c r="P78" s="540">
        <f>H78-'TC1'!J79</f>
        <v>0</v>
      </c>
    </row>
    <row r="79" spans="1:16" x14ac:dyDescent="0.2">
      <c r="A79" s="67">
        <v>1983</v>
      </c>
      <c r="B79" s="428">
        <f>avgpoinc!AQ72</f>
        <v>6078060.1137626916</v>
      </c>
      <c r="C79" s="319">
        <f>avgpoinc!AR72</f>
        <v>6242816.0012368467</v>
      </c>
      <c r="D79" s="524">
        <f>avgpoinc!AS72</f>
        <v>5322958.6848515766</v>
      </c>
      <c r="E79" s="524">
        <f>avgpoinc!AT72</f>
        <v>6879929.1902517108</v>
      </c>
      <c r="F79" s="524">
        <f>avgpoinc!AU72</f>
        <v>5506600.1291536428</v>
      </c>
      <c r="G79" s="62">
        <f>avgpoinc!AV72</f>
        <v>9278320.4238687363</v>
      </c>
      <c r="H79" s="533">
        <f>B79*0.0001/'TC5'!B79</f>
        <v>1.4274768531322481E-2</v>
      </c>
      <c r="I79" s="544">
        <f>C79*0.0001/'TC5'!B79</f>
        <v>1.4661709778010847E-2</v>
      </c>
      <c r="J79" s="551">
        <f>D79*0.0001/'TC5'!C79</f>
        <v>1.3148622587323191E-2</v>
      </c>
      <c r="K79" s="544">
        <f>E79*0.0001/'TC5'!D79</f>
        <v>1.2938996776938437E-2</v>
      </c>
      <c r="L79" s="551">
        <f>F79*0.0001/'TC5'!E79</f>
        <v>1.6734881326556202E-2</v>
      </c>
      <c r="M79" s="552">
        <f>G79*0.0001/'TC5'!F79</f>
        <v>1.5047070570290087E-2</v>
      </c>
      <c r="P79" s="540">
        <f>H79-'TC1'!J80</f>
        <v>0</v>
      </c>
    </row>
    <row r="80" spans="1:16" x14ac:dyDescent="0.2">
      <c r="A80" s="67">
        <v>1984</v>
      </c>
      <c r="B80" s="428">
        <f>avgpoinc!AQ73</f>
        <v>7111427.9076875225</v>
      </c>
      <c r="C80" s="319">
        <f>avgpoinc!AR73</f>
        <v>7321058.466608962</v>
      </c>
      <c r="D80" s="524">
        <f>avgpoinc!AS73</f>
        <v>6710527.848513606</v>
      </c>
      <c r="E80" s="524">
        <f>avgpoinc!AT73</f>
        <v>8303475.0208174782</v>
      </c>
      <c r="F80" s="524">
        <f>avgpoinc!AU73</f>
        <v>6198315.3464709325</v>
      </c>
      <c r="G80" s="62">
        <f>avgpoinc!AV73</f>
        <v>10959211.401105005</v>
      </c>
      <c r="H80" s="533">
        <f>B80*0.0001/'TC5'!B80</f>
        <v>1.5658410266041756E-2</v>
      </c>
      <c r="I80" s="544">
        <f>C80*0.0001/'TC5'!B80</f>
        <v>1.6119988635182381E-2</v>
      </c>
      <c r="J80" s="551">
        <f>D80*0.0001/'TC5'!C80</f>
        <v>1.5599773265421392E-2</v>
      </c>
      <c r="K80" s="544">
        <f>E80*0.0001/'TC5'!D80</f>
        <v>1.4672502875328062E-2</v>
      </c>
      <c r="L80" s="551">
        <f>F80*0.0001/'TC5'!E80</f>
        <v>1.7641622573137276E-2</v>
      </c>
      <c r="M80" s="552">
        <f>G80*0.0001/'TC5'!F80</f>
        <v>1.6673728823661801E-2</v>
      </c>
      <c r="P80" s="540">
        <f>H80-'TC1'!J81</f>
        <v>0</v>
      </c>
    </row>
    <row r="81" spans="1:16" x14ac:dyDescent="0.2">
      <c r="A81" s="67">
        <v>1985</v>
      </c>
      <c r="B81" s="428">
        <f>avgpoinc!AQ74</f>
        <v>7531031.807202246</v>
      </c>
      <c r="C81" s="319">
        <f>avgpoinc!AR74</f>
        <v>7703914.9616069319</v>
      </c>
      <c r="D81" s="524">
        <f>avgpoinc!AS74</f>
        <v>6859516.7269679625</v>
      </c>
      <c r="E81" s="524">
        <f>avgpoinc!AT74</f>
        <v>8279236.6606930383</v>
      </c>
      <c r="F81" s="524">
        <f>avgpoinc!AU74</f>
        <v>7176998.8063747101</v>
      </c>
      <c r="G81" s="62">
        <f>avgpoinc!AV74</f>
        <v>11555016.116225759</v>
      </c>
      <c r="H81" s="533">
        <f>B81*0.0001/'TC5'!B81</f>
        <v>1.6301235184073448E-2</v>
      </c>
      <c r="I81" s="544">
        <f>C81*0.0001/'TC5'!B81</f>
        <v>1.6675448045134544E-2</v>
      </c>
      <c r="J81" s="551">
        <f>D81*0.0001/'TC5'!C81</f>
        <v>1.5710933133959774E-2</v>
      </c>
      <c r="K81" s="544">
        <f>E81*0.0001/'TC5'!D81</f>
        <v>1.440388150513172E-2</v>
      </c>
      <c r="L81" s="551">
        <f>F81*0.0001/'TC5'!E81</f>
        <v>1.9993441179394719E-2</v>
      </c>
      <c r="M81" s="552">
        <f>G81*0.0001/'TC5'!F81</f>
        <v>1.7358653247356411E-2</v>
      </c>
      <c r="P81" s="540">
        <f>H81-'TC1'!J82</f>
        <v>0</v>
      </c>
    </row>
    <row r="82" spans="1:16" x14ac:dyDescent="0.2">
      <c r="A82" s="67">
        <v>1986</v>
      </c>
      <c r="B82" s="428">
        <f>avgpoinc!AQ75</f>
        <v>6384989.5479654735</v>
      </c>
      <c r="C82" s="319">
        <f>avgpoinc!AR75</f>
        <v>6622825.9380852561</v>
      </c>
      <c r="D82" s="524">
        <f>avgpoinc!AS75</f>
        <v>6019618.4193441831</v>
      </c>
      <c r="E82" s="524">
        <f>avgpoinc!AT75</f>
        <v>7438699.5561100617</v>
      </c>
      <c r="F82" s="524">
        <f>avgpoinc!AU75</f>
        <v>5645765.3137011202</v>
      </c>
      <c r="G82" s="62">
        <f>avgpoinc!AV75</f>
        <v>9745393.6045556199</v>
      </c>
      <c r="H82" s="533">
        <f>B82*0.0001/'TC5'!B82</f>
        <v>1.3699200004339222E-2</v>
      </c>
      <c r="I82" s="544">
        <f>C82*0.0001/'TC5'!B82</f>
        <v>1.420948561280966E-2</v>
      </c>
      <c r="J82" s="551">
        <f>D82*0.0001/'TC5'!C82</f>
        <v>1.3589367270469666E-2</v>
      </c>
      <c r="K82" s="544">
        <f>E82*0.0001/'TC5'!D82</f>
        <v>1.2773493304848671E-2</v>
      </c>
      <c r="L82" s="551">
        <f>F82*0.0001/'TC5'!E82</f>
        <v>1.5646707266569138E-2</v>
      </c>
      <c r="M82" s="552">
        <f>G82*0.0001/'TC5'!F82</f>
        <v>1.4623112976551056E-2</v>
      </c>
      <c r="P82" s="540">
        <f>H82-'TC1'!J83</f>
        <v>0</v>
      </c>
    </row>
    <row r="83" spans="1:16" x14ac:dyDescent="0.2">
      <c r="A83" s="67">
        <v>1987</v>
      </c>
      <c r="B83" s="428">
        <f>avgpoinc!AQ76</f>
        <v>8339801.471613571</v>
      </c>
      <c r="C83" s="319">
        <f>avgpoinc!AR76</f>
        <v>8637198.4357537534</v>
      </c>
      <c r="D83" s="524">
        <f>avgpoinc!AS76</f>
        <v>7938595.4710059175</v>
      </c>
      <c r="E83" s="524">
        <f>avgpoinc!AT76</f>
        <v>10225507.164951893</v>
      </c>
      <c r="F83" s="524">
        <f>avgpoinc!AU76</f>
        <v>6837407.3893908169</v>
      </c>
      <c r="G83" s="62">
        <f>avgpoinc!AV76</f>
        <v>12700243.386720141</v>
      </c>
      <c r="H83" s="533">
        <f>B83*0.0001/'TC5'!B83</f>
        <v>1.7367750406265259E-2</v>
      </c>
      <c r="I83" s="544">
        <f>C83*0.0001/'TC5'!B83</f>
        <v>1.798708364367485E-2</v>
      </c>
      <c r="J83" s="551">
        <f>D83*0.0001/'TC5'!C83</f>
        <v>1.7208926379680637E-2</v>
      </c>
      <c r="K83" s="544">
        <f>E83*0.0001/'TC5'!D83</f>
        <v>1.7136489972472187E-2</v>
      </c>
      <c r="L83" s="551">
        <f>F83*0.0001/'TC5'!E83</f>
        <v>1.8322257325053212E-2</v>
      </c>
      <c r="M83" s="552">
        <f>G83*0.0001/'TC5'!F83</f>
        <v>1.8641771748661995E-2</v>
      </c>
      <c r="P83" s="540">
        <f>H83-'TC1'!J84</f>
        <v>0</v>
      </c>
    </row>
    <row r="84" spans="1:16" x14ac:dyDescent="0.2">
      <c r="A84" s="67">
        <v>1988</v>
      </c>
      <c r="B84" s="428">
        <f>avgpoinc!AQ77</f>
        <v>10787726.51071918</v>
      </c>
      <c r="C84" s="319">
        <f>avgpoinc!AR77</f>
        <v>11318803.943001524</v>
      </c>
      <c r="D84" s="524">
        <f>avgpoinc!AS77</f>
        <v>10746870.297393214</v>
      </c>
      <c r="E84" s="524">
        <f>avgpoinc!AT77</f>
        <v>13707900.906252278</v>
      </c>
      <c r="F84" s="524">
        <f>avgpoinc!AU77</f>
        <v>8503069.8304515742</v>
      </c>
      <c r="G84" s="62">
        <f>avgpoinc!AV77</f>
        <v>16592617.559817884</v>
      </c>
      <c r="H84" s="533">
        <f>B84*0.0001/'TC5'!B84</f>
        <v>2.1559597924351696E-2</v>
      </c>
      <c r="I84" s="544">
        <f>C84*0.0001/'TC5'!B84</f>
        <v>2.2620972245931629E-2</v>
      </c>
      <c r="J84" s="551">
        <f>D84*0.0001/'TC5'!C84</f>
        <v>2.2122122347354889E-2</v>
      </c>
      <c r="K84" s="544">
        <f>E84*0.0001/'TC5'!D84</f>
        <v>2.189952693879604E-2</v>
      </c>
      <c r="L84" s="551">
        <f>F84*0.0001/'TC5'!E84</f>
        <v>2.2129293531179432E-2</v>
      </c>
      <c r="M84" s="552">
        <f>G84*0.0001/'TC5'!F84</f>
        <v>2.3433996364474297E-2</v>
      </c>
      <c r="P84" s="540">
        <f>H84-'TC1'!J85</f>
        <v>0</v>
      </c>
    </row>
    <row r="85" spans="1:16" x14ac:dyDescent="0.2">
      <c r="A85" s="72">
        <v>1989</v>
      </c>
      <c r="B85" s="429">
        <f>avgpoinc!AQ78</f>
        <v>10078419.778869757</v>
      </c>
      <c r="C85" s="320">
        <f>avgpoinc!AR78</f>
        <v>10491892.061270129</v>
      </c>
      <c r="D85" s="526">
        <f>avgpoinc!AS78</f>
        <v>9953014.8013044037</v>
      </c>
      <c r="E85" s="526">
        <f>avgpoinc!AT78</f>
        <v>12549747.662960682</v>
      </c>
      <c r="F85" s="526">
        <f>avgpoinc!AU78</f>
        <v>8075607.9325621044</v>
      </c>
      <c r="G85" s="68">
        <f>avgpoinc!AV78</f>
        <v>15356250.78474576</v>
      </c>
      <c r="H85" s="536">
        <f>B85*0.0001/'TC5'!B85</f>
        <v>1.9902247935533527E-2</v>
      </c>
      <c r="I85" s="547">
        <f>C85*0.0001/'TC5'!B85</f>
        <v>2.0718747749924667E-2</v>
      </c>
      <c r="J85" s="553">
        <f>D85*0.0001/'TC5'!C85</f>
        <v>2.0313851535320285E-2</v>
      </c>
      <c r="K85" s="547">
        <f>E85*0.0001/'TC5'!D85</f>
        <v>2.0019611343741417E-2</v>
      </c>
      <c r="L85" s="553">
        <f>F85*0.0001/'TC5'!E85</f>
        <v>2.0408999174833294E-2</v>
      </c>
      <c r="M85" s="554">
        <f>G85*0.0001/'TC5'!F85</f>
        <v>2.1529790014028549E-2</v>
      </c>
      <c r="P85" s="540">
        <f>H85-'TC1'!J86</f>
        <v>0</v>
      </c>
    </row>
    <row r="86" spans="1:16" x14ac:dyDescent="0.2">
      <c r="A86" s="67">
        <v>1990</v>
      </c>
      <c r="B86" s="428">
        <f>avgpoinc!AQ79</f>
        <v>9935167.4083943814</v>
      </c>
      <c r="C86" s="319">
        <f>avgpoinc!AR79</f>
        <v>10394362.410950964</v>
      </c>
      <c r="D86" s="524">
        <f>avgpoinc!AS79</f>
        <v>9956618.6175544634</v>
      </c>
      <c r="E86" s="524">
        <f>avgpoinc!AT79</f>
        <v>12595562.146028569</v>
      </c>
      <c r="F86" s="524">
        <f>avgpoinc!AU79</f>
        <v>7823393.1397646768</v>
      </c>
      <c r="G86" s="62">
        <f>avgpoinc!AV79</f>
        <v>15034409.635270458</v>
      </c>
      <c r="H86" s="533">
        <f>B86*0.0001/'TC5'!B86</f>
        <v>1.9636517390608788E-2</v>
      </c>
      <c r="I86" s="544">
        <f>C86*0.0001/'TC5'!B86</f>
        <v>2.0544100552797314E-2</v>
      </c>
      <c r="J86" s="551">
        <f>D86*0.0001/'TC5'!C86</f>
        <v>2.0332898944616318E-2</v>
      </c>
      <c r="K86" s="544">
        <f>E86*0.0001/'TC5'!D86</f>
        <v>2.0170817151665684E-2</v>
      </c>
      <c r="L86" s="551">
        <f>F86*0.0001/'TC5'!E86</f>
        <v>1.9712664186954491E-2</v>
      </c>
      <c r="M86" s="552">
        <f>G86*0.0001/'TC5'!F86</f>
        <v>2.1159358322620395E-2</v>
      </c>
      <c r="P86" s="540">
        <f>H86-'TC1'!J87</f>
        <v>0</v>
      </c>
    </row>
    <row r="87" spans="1:16" x14ac:dyDescent="0.2">
      <c r="A87" s="67">
        <v>1991</v>
      </c>
      <c r="B87" s="428">
        <f>avgpoinc!AQ80</f>
        <v>8298857.7314175563</v>
      </c>
      <c r="C87" s="319">
        <f>avgpoinc!AR80</f>
        <v>8601924.9294679984</v>
      </c>
      <c r="D87" s="524">
        <f>avgpoinc!AS80</f>
        <v>8084361.9723613337</v>
      </c>
      <c r="E87" s="524">
        <f>avgpoinc!AT80</f>
        <v>10310080.770657437</v>
      </c>
      <c r="F87" s="524">
        <f>avgpoinc!AU80</f>
        <v>6677081.5460386882</v>
      </c>
      <c r="G87" s="62">
        <f>avgpoinc!AV80</f>
        <v>12421976.564269718</v>
      </c>
      <c r="H87" s="533">
        <f>B87*0.0001/'TC5'!B87</f>
        <v>1.6745224595069882E-2</v>
      </c>
      <c r="I87" s="544">
        <f>C87*0.0001/'TC5'!B87</f>
        <v>1.7356745898723599E-2</v>
      </c>
      <c r="J87" s="551">
        <f>D87*0.0001/'TC5'!C87</f>
        <v>1.6990983858704567E-2</v>
      </c>
      <c r="K87" s="544">
        <f>E87*0.0001/'TC5'!D87</f>
        <v>1.7158631235361099E-2</v>
      </c>
      <c r="L87" s="551">
        <f>F87*0.0001/'TC5'!E87</f>
        <v>1.6751421615481377E-2</v>
      </c>
      <c r="M87" s="552">
        <f>G87*0.0001/'TC5'!F87</f>
        <v>1.7903471365571019E-2</v>
      </c>
      <c r="P87" s="540">
        <f>H87-'TC1'!J88</f>
        <v>0</v>
      </c>
    </row>
    <row r="88" spans="1:16" x14ac:dyDescent="0.2">
      <c r="A88" s="67">
        <v>1992</v>
      </c>
      <c r="B88" s="428">
        <f>avgpoinc!AQ81</f>
        <v>9550411.0507789571</v>
      </c>
      <c r="C88" s="319">
        <f>avgpoinc!AR81</f>
        <v>10018871.948728576</v>
      </c>
      <c r="D88" s="524">
        <f>avgpoinc!AS81</f>
        <v>9411710.949911993</v>
      </c>
      <c r="E88" s="524">
        <f>avgpoinc!AT81</f>
        <v>12706486.101553122</v>
      </c>
      <c r="F88" s="524">
        <f>avgpoinc!AU81</f>
        <v>7029462.1929566041</v>
      </c>
      <c r="G88" s="62">
        <f>avgpoinc!AV81</f>
        <v>14297442.439312631</v>
      </c>
      <c r="H88" s="533">
        <f>B88*0.0001/'TC5'!B88</f>
        <v>1.8904801458120346E-2</v>
      </c>
      <c r="I88" s="544">
        <f>C88*0.0001/'TC5'!B88</f>
        <v>1.9832108169794083E-2</v>
      </c>
      <c r="J88" s="551">
        <f>D88*0.0001/'TC5'!C88</f>
        <v>1.9331915304064747E-2</v>
      </c>
      <c r="K88" s="544">
        <f>E88*0.0001/'TC5'!D88</f>
        <v>2.0749341696500782E-2</v>
      </c>
      <c r="L88" s="551">
        <f>F88*0.0001/'TC5'!E88</f>
        <v>1.7258554697036743E-2</v>
      </c>
      <c r="M88" s="552">
        <f>G88*0.0001/'TC5'!F88</f>
        <v>2.0318146795034405E-2</v>
      </c>
      <c r="P88" s="540">
        <f>H88-'TC1'!J89</f>
        <v>0</v>
      </c>
    </row>
    <row r="89" spans="1:16" x14ac:dyDescent="0.2">
      <c r="A89" s="67">
        <v>1993</v>
      </c>
      <c r="B89" s="428">
        <f>avgpoinc!AQ82</f>
        <v>8563063.8121419158</v>
      </c>
      <c r="C89" s="319">
        <f>avgpoinc!AR82</f>
        <v>8891705.1401116047</v>
      </c>
      <c r="D89" s="524">
        <f>avgpoinc!AS82</f>
        <v>8404141.4875628427</v>
      </c>
      <c r="E89" s="524">
        <f>avgpoinc!AT82</f>
        <v>10524324.496103071</v>
      </c>
      <c r="F89" s="524">
        <f>avgpoinc!AU82</f>
        <v>7036771.3024345599</v>
      </c>
      <c r="G89" s="62">
        <f>avgpoinc!AV82</f>
        <v>12811953.291971533</v>
      </c>
      <c r="H89" s="533">
        <f>B89*0.0001/'TC5'!B89</f>
        <v>1.6807511448860168E-2</v>
      </c>
      <c r="I89" s="544">
        <f>C89*0.0001/'TC5'!B89</f>
        <v>1.745256595313549E-2</v>
      </c>
      <c r="J89" s="551">
        <f>D89*0.0001/'TC5'!C89</f>
        <v>1.7092818394303325E-2</v>
      </c>
      <c r="K89" s="544">
        <f>E89*0.0001/'TC5'!D89</f>
        <v>1.7010556533932682E-2</v>
      </c>
      <c r="L89" s="551">
        <f>F89*0.0001/'TC5'!E89</f>
        <v>1.7136778682470322E-2</v>
      </c>
      <c r="M89" s="552">
        <f>G89*0.0001/'TC5'!F89</f>
        <v>1.8075400963425636E-2</v>
      </c>
      <c r="P89" s="540">
        <f>H89-'TC1'!J90</f>
        <v>0</v>
      </c>
    </row>
    <row r="90" spans="1:16" x14ac:dyDescent="0.2">
      <c r="A90" s="67">
        <v>1994</v>
      </c>
      <c r="B90" s="428">
        <f>avgpoinc!AQ83</f>
        <v>8495335.7701316364</v>
      </c>
      <c r="C90" s="319">
        <f>avgpoinc!AR83</f>
        <v>8788757.6610250212</v>
      </c>
      <c r="D90" s="524">
        <f>avgpoinc!AS83</f>
        <v>7986659.634133623</v>
      </c>
      <c r="E90" s="524">
        <f>avgpoinc!AT83</f>
        <v>10233484.498108428</v>
      </c>
      <c r="F90" s="524">
        <f>avgpoinc!AU83</f>
        <v>7101844.8751340266</v>
      </c>
      <c r="G90" s="62">
        <f>avgpoinc!AV83</f>
        <v>12655970.427185632</v>
      </c>
      <c r="H90" s="533">
        <f>B90*0.0001/'TC5'!B90</f>
        <v>1.6147049143910408E-2</v>
      </c>
      <c r="I90" s="544">
        <f>C90*0.0001/'TC5'!B90</f>
        <v>1.6704754903912544E-2</v>
      </c>
      <c r="J90" s="551">
        <f>D90*0.0001/'TC5'!C90</f>
        <v>1.5760602429509163E-2</v>
      </c>
      <c r="K90" s="544">
        <f>E90*0.0001/'TC5'!D90</f>
        <v>1.6051085665822029E-2</v>
      </c>
      <c r="L90" s="551">
        <f>F90*0.0001/'TC5'!E90</f>
        <v>1.6742542386054993E-2</v>
      </c>
      <c r="M90" s="552">
        <f>G90*0.0001/'TC5'!F90</f>
        <v>1.7335589975118641E-2</v>
      </c>
      <c r="P90" s="540">
        <f>H90-'TC1'!J91</f>
        <v>0</v>
      </c>
    </row>
    <row r="91" spans="1:16" x14ac:dyDescent="0.2">
      <c r="A91" s="67">
        <v>1995</v>
      </c>
      <c r="B91" s="428">
        <f>avgpoinc!AQ84</f>
        <v>9068613.4303138703</v>
      </c>
      <c r="C91" s="319">
        <f>avgpoinc!AR84</f>
        <v>9410786.5393215902</v>
      </c>
      <c r="D91" s="524">
        <f>avgpoinc!AS84</f>
        <v>8918846.9025635533</v>
      </c>
      <c r="E91" s="524">
        <f>avgpoinc!AT84</f>
        <v>11244098.530704258</v>
      </c>
      <c r="F91" s="524">
        <f>avgpoinc!AU84</f>
        <v>7344122.7850709334</v>
      </c>
      <c r="G91" s="62">
        <f>avgpoinc!AV84</f>
        <v>13461779.656630585</v>
      </c>
      <c r="H91" s="533">
        <f>B91*0.0001/'TC5'!B91</f>
        <v>1.6866229474544529E-2</v>
      </c>
      <c r="I91" s="544">
        <f>C91*0.0001/'TC5'!B91</f>
        <v>1.7502618953585628E-2</v>
      </c>
      <c r="J91" s="551">
        <f>D91*0.0001/'TC5'!C91</f>
        <v>1.727976463735104E-2</v>
      </c>
      <c r="K91" s="544">
        <f>E91*0.0001/'TC5'!D91</f>
        <v>1.7354488372802734E-2</v>
      </c>
      <c r="L91" s="551">
        <f>F91*0.0001/'TC5'!E91</f>
        <v>1.6766685992479324E-2</v>
      </c>
      <c r="M91" s="552">
        <f>G91*0.0001/'TC5'!F91</f>
        <v>1.8065545707941059E-2</v>
      </c>
      <c r="P91" s="540">
        <f>H91-'TC1'!J92</f>
        <v>0</v>
      </c>
    </row>
    <row r="92" spans="1:16" x14ac:dyDescent="0.2">
      <c r="A92" s="67">
        <v>1996</v>
      </c>
      <c r="B92" s="428">
        <f>avgpoinc!AQ85</f>
        <v>10433108.315782977</v>
      </c>
      <c r="C92" s="319">
        <f>avgpoinc!AR85</f>
        <v>10842017.105430737</v>
      </c>
      <c r="D92" s="524">
        <f>avgpoinc!AS85</f>
        <v>10385638.846040988</v>
      </c>
      <c r="E92" s="524">
        <f>avgpoinc!AT85</f>
        <v>13345512.537338419</v>
      </c>
      <c r="F92" s="524">
        <f>avgpoinc!AU85</f>
        <v>8053409.8152330853</v>
      </c>
      <c r="G92" s="62">
        <f>avgpoinc!AV85</f>
        <v>15451558.420442497</v>
      </c>
      <c r="H92" s="533">
        <f>B92*0.0001/'TC5'!B92</f>
        <v>1.8810380250215527E-2</v>
      </c>
      <c r="I92" s="544">
        <f>C92*0.0001/'TC5'!B92</f>
        <v>1.9547622650861737E-2</v>
      </c>
      <c r="J92" s="551">
        <f>D92*0.0001/'TC5'!C92</f>
        <v>1.9687719643115997E-2</v>
      </c>
      <c r="K92" s="544">
        <f>E92*0.0001/'TC5'!D92</f>
        <v>2.0161198452115059E-2</v>
      </c>
      <c r="L92" s="551">
        <f>F92*0.0001/'TC5'!E92</f>
        <v>1.767578907310963E-2</v>
      </c>
      <c r="M92" s="552">
        <f>G92*0.0001/'TC5'!F92</f>
        <v>2.0236864686012268E-2</v>
      </c>
      <c r="P92" s="540">
        <f>H92-'TC1'!J93</f>
        <v>0</v>
      </c>
    </row>
    <row r="93" spans="1:16" x14ac:dyDescent="0.2">
      <c r="A93" s="67">
        <v>1997</v>
      </c>
      <c r="B93" s="428">
        <f>avgpoinc!AQ86</f>
        <v>11955675.32361882</v>
      </c>
      <c r="C93" s="319">
        <f>avgpoinc!AR86</f>
        <v>12493367.37398646</v>
      </c>
      <c r="D93" s="524">
        <f>avgpoinc!AS86</f>
        <v>12101465.115410818</v>
      </c>
      <c r="E93" s="524">
        <f>avgpoinc!AT86</f>
        <v>15029417.101244602</v>
      </c>
      <c r="F93" s="524">
        <f>avgpoinc!AU86</f>
        <v>9582628.2703534476</v>
      </c>
      <c r="G93" s="62">
        <f>avgpoinc!AV86</f>
        <v>17777998.002024885</v>
      </c>
      <c r="H93" s="533">
        <f>B93*0.0001/'TC5'!B93</f>
        <v>2.0799854770302779E-2</v>
      </c>
      <c r="I93" s="544">
        <f>C93*0.0001/'TC5'!B93</f>
        <v>2.1735303103923805E-2</v>
      </c>
      <c r="J93" s="551">
        <f>D93*0.0001/'TC5'!C93</f>
        <v>2.210831455886364E-2</v>
      </c>
      <c r="K93" s="544">
        <f>E93*0.0001/'TC5'!D93</f>
        <v>2.1726740524172783E-2</v>
      </c>
      <c r="L93" s="551">
        <f>F93*0.0001/'TC5'!E93</f>
        <v>2.0452316850423809E-2</v>
      </c>
      <c r="M93" s="552">
        <f>G93*0.0001/'TC5'!F93</f>
        <v>2.2488018497824669E-2</v>
      </c>
      <c r="P93" s="540">
        <f>H93-'TC1'!J94</f>
        <v>0</v>
      </c>
    </row>
    <row r="94" spans="1:16" x14ac:dyDescent="0.2">
      <c r="A94" s="67">
        <v>1998</v>
      </c>
      <c r="B94" s="428">
        <f>avgpoinc!AQ87</f>
        <v>12547121.427883759</v>
      </c>
      <c r="C94" s="319">
        <f>avgpoinc!AR87</f>
        <v>13220073.77354979</v>
      </c>
      <c r="D94" s="524">
        <f>avgpoinc!AS87</f>
        <v>12571430.308312854</v>
      </c>
      <c r="E94" s="524">
        <f>avgpoinc!AT87</f>
        <v>16311164.453241529</v>
      </c>
      <c r="F94" s="524">
        <f>avgpoinc!AU87</f>
        <v>9627975.1298594475</v>
      </c>
      <c r="G94" s="62">
        <f>avgpoinc!AV87</f>
        <v>18605588.319645394</v>
      </c>
      <c r="H94" s="533">
        <f>B94*0.0001/'TC5'!B94</f>
        <v>2.1023988723754886E-2</v>
      </c>
      <c r="I94" s="544">
        <f>C94*0.0001/'TC5'!B94</f>
        <v>2.2151589393615726E-2</v>
      </c>
      <c r="J94" s="551">
        <f>D94*0.0001/'TC5'!C94</f>
        <v>2.1984929218888279E-2</v>
      </c>
      <c r="K94" s="544">
        <f>E94*0.0001/'TC5'!D94</f>
        <v>2.2754659876227375E-2</v>
      </c>
      <c r="L94" s="551">
        <f>F94*0.0001/'TC5'!E94</f>
        <v>1.975688524544239E-2</v>
      </c>
      <c r="M94" s="552">
        <f>G94*0.0001/'TC5'!F94</f>
        <v>2.2736504673957821E-2</v>
      </c>
      <c r="P94" s="540">
        <f>H94-'TC1'!J95</f>
        <v>0</v>
      </c>
    </row>
    <row r="95" spans="1:16" x14ac:dyDescent="0.2">
      <c r="A95" s="72">
        <v>1999</v>
      </c>
      <c r="B95" s="429">
        <f>avgpoinc!AQ88</f>
        <v>13728674.7080641</v>
      </c>
      <c r="C95" s="320">
        <f>avgpoinc!AR88</f>
        <v>14609241.982734824</v>
      </c>
      <c r="D95" s="526">
        <f>avgpoinc!AS88</f>
        <v>14168593.272548322</v>
      </c>
      <c r="E95" s="526">
        <f>avgpoinc!AT88</f>
        <v>18691357.296708684</v>
      </c>
      <c r="F95" s="526">
        <f>avgpoinc!AU88</f>
        <v>9862848.7840855308</v>
      </c>
      <c r="G95" s="68">
        <f>avgpoinc!AV88</f>
        <v>20365035.789866894</v>
      </c>
      <c r="H95" s="536">
        <f>B95*0.0001/'TC5'!B95</f>
        <v>2.2325988858938217E-2</v>
      </c>
      <c r="I95" s="547">
        <f>C95*0.0001/'TC5'!B95</f>
        <v>2.3757994174957275E-2</v>
      </c>
      <c r="J95" s="553">
        <f>D95*0.0001/'TC5'!C95</f>
        <v>2.3977037519216537E-2</v>
      </c>
      <c r="K95" s="547">
        <f>E95*0.0001/'TC5'!D95</f>
        <v>2.5250198319554329E-2</v>
      </c>
      <c r="L95" s="553">
        <f>F95*0.0001/'TC5'!E95</f>
        <v>1.9692583009600643E-2</v>
      </c>
      <c r="M95" s="554">
        <f>G95*0.0001/'TC5'!F95</f>
        <v>2.4256039410829544E-2</v>
      </c>
      <c r="P95" s="540">
        <f>H95-'TC1'!J96</f>
        <v>0</v>
      </c>
    </row>
    <row r="96" spans="1:16" x14ac:dyDescent="0.2">
      <c r="A96" s="77">
        <v>2000</v>
      </c>
      <c r="B96" s="430">
        <f>avgpoinc!AQ89</f>
        <v>15556037.33005836</v>
      </c>
      <c r="C96" s="321">
        <f>avgpoinc!AR89</f>
        <v>16643365.688431738</v>
      </c>
      <c r="D96" s="528">
        <f>avgpoinc!AS89</f>
        <v>15427735.444328435</v>
      </c>
      <c r="E96" s="528">
        <f>avgpoinc!AT89</f>
        <v>21268632.940294947</v>
      </c>
      <c r="F96" s="528">
        <f>avgpoinc!AU89</f>
        <v>11126715.037691355</v>
      </c>
      <c r="G96" s="74">
        <f>avgpoinc!AV89</f>
        <v>23065390.271471206</v>
      </c>
      <c r="H96" s="537">
        <f>B96*0.0001/'TC5'!B96</f>
        <v>2.4494094774127007E-2</v>
      </c>
      <c r="I96" s="548">
        <f>C96*0.0001/'TC5'!B96</f>
        <v>2.620617114007473E-2</v>
      </c>
      <c r="J96" s="555">
        <f>D96*0.0001/'TC5'!C96</f>
        <v>2.5396371260285374E-2</v>
      </c>
      <c r="K96" s="548">
        <f>E96*0.0001/'TC5'!D96</f>
        <v>2.7839131653308865E-2</v>
      </c>
      <c r="L96" s="555">
        <f>F96*0.0001/'TC5'!E96</f>
        <v>2.152778580784798E-2</v>
      </c>
      <c r="M96" s="556">
        <f>G96*0.0001/'TC5'!F96</f>
        <v>2.6643585413694378E-2</v>
      </c>
      <c r="P96" s="540">
        <f>H96-'TC1'!J97</f>
        <v>0</v>
      </c>
    </row>
    <row r="97" spans="1:16" x14ac:dyDescent="0.2">
      <c r="A97" s="67">
        <v>2001</v>
      </c>
      <c r="B97" s="428">
        <f>avgpoinc!AQ90</f>
        <v>14797486.612926636</v>
      </c>
      <c r="C97" s="319">
        <f>avgpoinc!AR90</f>
        <v>15521973.765147965</v>
      </c>
      <c r="D97" s="524">
        <f>avgpoinc!AS90</f>
        <v>14442651.615989439</v>
      </c>
      <c r="E97" s="524">
        <f>avgpoinc!AT90</f>
        <v>19175847.015359007</v>
      </c>
      <c r="F97" s="524">
        <f>avgpoinc!AU90</f>
        <v>11372060.775374169</v>
      </c>
      <c r="G97" s="62">
        <f>avgpoinc!AV90</f>
        <v>21833228.863094777</v>
      </c>
      <c r="H97" s="533">
        <f>B97*0.0001/'TC5'!B97</f>
        <v>2.3423794656991955E-2</v>
      </c>
      <c r="I97" s="544">
        <f>C97*0.0001/'TC5'!B97</f>
        <v>2.4570627138018605E-2</v>
      </c>
      <c r="J97" s="551">
        <f>D97*0.0001/'TC5'!C97</f>
        <v>2.3981502279639244E-2</v>
      </c>
      <c r="K97" s="544">
        <f>E97*0.0001/'TC5'!D97</f>
        <v>2.5320859625935555E-2</v>
      </c>
      <c r="L97" s="551">
        <f>F97*0.0001/'TC5'!E97</f>
        <v>2.2015273571014404E-2</v>
      </c>
      <c r="M97" s="552">
        <f>G97*0.0001/'TC5'!F97</f>
        <v>2.5296466425061222E-2</v>
      </c>
      <c r="P97" s="540">
        <f>H97-'TC1'!J98</f>
        <v>0</v>
      </c>
    </row>
    <row r="98" spans="1:16" x14ac:dyDescent="0.2">
      <c r="A98" s="67">
        <v>2002</v>
      </c>
      <c r="B98" s="428">
        <f>avgpoinc!AQ91</f>
        <v>14926098.809199622</v>
      </c>
      <c r="C98" s="319">
        <f>avgpoinc!AR91</f>
        <v>15545395.622155493</v>
      </c>
      <c r="D98" s="524">
        <f>avgpoinc!AS91</f>
        <v>14429805.541717611</v>
      </c>
      <c r="E98" s="524">
        <f>avgpoinc!AT91</f>
        <v>18455279.443224464</v>
      </c>
      <c r="F98" s="524">
        <f>avgpoinc!AU91</f>
        <v>12178812.030167971</v>
      </c>
      <c r="G98" s="62">
        <f>avgpoinc!AV91</f>
        <v>21919646.530362193</v>
      </c>
      <c r="H98" s="533">
        <f>B98*0.0001/'TC5'!B98</f>
        <v>2.3685580119490623E-2</v>
      </c>
      <c r="I98" s="544">
        <f>C98*0.0001/'TC5'!B98</f>
        <v>2.4668315425515178E-2</v>
      </c>
      <c r="J98" s="551">
        <f>D98*0.0001/'TC5'!C98</f>
        <v>2.3980656638741493E-2</v>
      </c>
      <c r="K98" s="544">
        <f>E98*0.0001/'TC5'!D98</f>
        <v>2.4609353393316269E-2</v>
      </c>
      <c r="L98" s="551">
        <f>F98*0.0001/'TC5'!E98</f>
        <v>2.3410059511661533E-2</v>
      </c>
      <c r="M98" s="552">
        <f>G98*0.0001/'TC5'!F98</f>
        <v>2.5514494627714161E-2</v>
      </c>
      <c r="P98" s="540">
        <f>H98-'TC1'!J99</f>
        <v>0</v>
      </c>
    </row>
    <row r="99" spans="1:16" x14ac:dyDescent="0.2">
      <c r="A99" s="67">
        <v>2003</v>
      </c>
      <c r="B99" s="428">
        <f>avgpoinc!AQ92</f>
        <v>15860351.296767224</v>
      </c>
      <c r="C99" s="319">
        <f>avgpoinc!AR92</f>
        <v>16513684.901704796</v>
      </c>
      <c r="D99" s="524">
        <f>avgpoinc!AS92</f>
        <v>15399126.22089817</v>
      </c>
      <c r="E99" s="524">
        <f>avgpoinc!AT92</f>
        <v>19721664.265379496</v>
      </c>
      <c r="F99" s="524">
        <f>avgpoinc!AU92</f>
        <v>12840304.477507837</v>
      </c>
      <c r="G99" s="62">
        <f>avgpoinc!AV92</f>
        <v>23394336.935110137</v>
      </c>
      <c r="H99" s="533">
        <f>B99*0.0001/'TC5'!B99</f>
        <v>2.4922156706452366E-2</v>
      </c>
      <c r="I99" s="544">
        <f>C99*0.0001/'TC5'!B99</f>
        <v>2.59487722069025E-2</v>
      </c>
      <c r="J99" s="551">
        <f>D99*0.0001/'TC5'!C99</f>
        <v>2.5241719558835026E-2</v>
      </c>
      <c r="K99" s="544">
        <f>E99*0.0001/'TC5'!D99</f>
        <v>2.615593746304512E-2</v>
      </c>
      <c r="L99" s="551">
        <f>F99*0.0001/'TC5'!E99</f>
        <v>2.4303590878844265E-2</v>
      </c>
      <c r="M99" s="552">
        <f>G99*0.0001/'TC5'!F99</f>
        <v>2.6952791959047311E-2</v>
      </c>
      <c r="P99" s="540">
        <f>H99-'TC1'!J100</f>
        <v>0</v>
      </c>
    </row>
    <row r="100" spans="1:16" x14ac:dyDescent="0.2">
      <c r="A100" s="67">
        <v>2004</v>
      </c>
      <c r="B100" s="428">
        <f>avgpoinc!AQ93</f>
        <v>16648707.173753649</v>
      </c>
      <c r="C100" s="319">
        <f>avgpoinc!AR93</f>
        <v>17477510.707288016</v>
      </c>
      <c r="D100" s="524">
        <f>avgpoinc!AS93</f>
        <v>16503044.296911515</v>
      </c>
      <c r="E100" s="524">
        <f>avgpoinc!AT93</f>
        <v>21345611.130017634</v>
      </c>
      <c r="F100" s="524">
        <f>avgpoinc!AU93</f>
        <v>13012265.019849243</v>
      </c>
      <c r="G100" s="62">
        <f>avgpoinc!AV93</f>
        <v>24687380.079637062</v>
      </c>
      <c r="H100" s="533">
        <f>B100*0.0001/'TC5'!B100</f>
        <v>2.5417648255825043E-2</v>
      </c>
      <c r="I100" s="544">
        <f>C100*0.0001/'TC5'!B100</f>
        <v>2.6682985946536061E-2</v>
      </c>
      <c r="J100" s="551">
        <f>D100*0.0001/'TC5'!C100</f>
        <v>2.6205385103821754E-2</v>
      </c>
      <c r="K100" s="544">
        <f>E100*0.0001/'TC5'!D100</f>
        <v>2.7374371886253353E-2</v>
      </c>
      <c r="L100" s="551">
        <f>F100*0.0001/'TC5'!E100</f>
        <v>2.406268194317818E-2</v>
      </c>
      <c r="M100" s="552">
        <f>G100*0.0001/'TC5'!F100</f>
        <v>2.7656460180878639E-2</v>
      </c>
      <c r="P100" s="540">
        <f>H100-'TC1'!J101</f>
        <v>0</v>
      </c>
    </row>
    <row r="101" spans="1:16" x14ac:dyDescent="0.2">
      <c r="A101" s="67">
        <v>2005</v>
      </c>
      <c r="B101" s="428">
        <f>avgpoinc!AQ94</f>
        <v>17990427.222128667</v>
      </c>
      <c r="C101" s="319">
        <f>avgpoinc!AR94</f>
        <v>18918458.821792182</v>
      </c>
      <c r="D101" s="524">
        <f>avgpoinc!AS94</f>
        <v>18255878.456739459</v>
      </c>
      <c r="E101" s="524">
        <f>avgpoinc!AT94</f>
        <v>23155303.767109942</v>
      </c>
      <c r="F101" s="524">
        <f>avgpoinc!AU94</f>
        <v>13929894.237493197</v>
      </c>
      <c r="G101" s="62">
        <f>avgpoinc!AV94</f>
        <v>26646685.93609418</v>
      </c>
      <c r="H101" s="533">
        <f>B101*0.0001/'TC5'!B101</f>
        <v>2.6814712211489677E-2</v>
      </c>
      <c r="I101" s="544">
        <f>C101*0.0001/'TC5'!B101</f>
        <v>2.8197942301630977E-2</v>
      </c>
      <c r="J101" s="551">
        <f>D101*0.0001/'TC5'!C101</f>
        <v>2.8441652655601501E-2</v>
      </c>
      <c r="K101" s="544">
        <f>E101*0.0001/'TC5'!D101</f>
        <v>2.8985913842916489E-2</v>
      </c>
      <c r="L101" s="551">
        <f>F101*0.0001/'TC5'!E101</f>
        <v>2.5177825242280964E-2</v>
      </c>
      <c r="M101" s="552">
        <f>G101*0.0001/'TC5'!F101</f>
        <v>2.9273878782987602E-2</v>
      </c>
      <c r="P101" s="540">
        <f>H101-'TC1'!J102</f>
        <v>0</v>
      </c>
    </row>
    <row r="102" spans="1:16" x14ac:dyDescent="0.2">
      <c r="A102" s="67">
        <v>2006</v>
      </c>
      <c r="B102" s="428">
        <f>avgpoinc!AQ95</f>
        <v>18574243.088002685</v>
      </c>
      <c r="C102" s="319">
        <f>avgpoinc!AR95</f>
        <v>19435627.440102138</v>
      </c>
      <c r="D102" s="524">
        <f>avgpoinc!AS95</f>
        <v>18686774.231159456</v>
      </c>
      <c r="E102" s="524">
        <f>avgpoinc!AT95</f>
        <v>23420417.50157734</v>
      </c>
      <c r="F102" s="524">
        <f>avgpoinc!AU95</f>
        <v>15288818.07293066</v>
      </c>
      <c r="G102" s="62">
        <f>avgpoinc!AV95</f>
        <v>27223029.46672738</v>
      </c>
      <c r="H102" s="533">
        <f>B102*0.0001/'TC5'!B102</f>
        <v>2.7064565569162372E-2</v>
      </c>
      <c r="I102" s="544">
        <f>C102*0.0001/'TC5'!B102</f>
        <v>2.831969037652016E-2</v>
      </c>
      <c r="J102" s="551">
        <f>D102*0.0001/'TC5'!C102</f>
        <v>2.8697913512587544E-2</v>
      </c>
      <c r="K102" s="544">
        <f>E102*0.0001/'TC5'!D102</f>
        <v>2.8823718428611755E-2</v>
      </c>
      <c r="L102" s="551">
        <f>F102*0.0001/'TC5'!E102</f>
        <v>2.6790775358676914E-2</v>
      </c>
      <c r="M102" s="552">
        <f>G102*0.0001/'TC5'!F102</f>
        <v>2.9238026589155194E-2</v>
      </c>
      <c r="P102" s="540">
        <f>H102-'TC1'!J103</f>
        <v>0</v>
      </c>
    </row>
    <row r="103" spans="1:16" x14ac:dyDescent="0.2">
      <c r="A103" s="67">
        <v>2007</v>
      </c>
      <c r="B103" s="428">
        <f>avgpoinc!AQ96</f>
        <v>17713390.657860242</v>
      </c>
      <c r="C103" s="319">
        <f>avgpoinc!AR96</f>
        <v>18672745.328286361</v>
      </c>
      <c r="D103" s="524">
        <f>avgpoinc!AS96</f>
        <v>18660801.416112535</v>
      </c>
      <c r="E103" s="524">
        <f>avgpoinc!AT96</f>
        <v>22984998.764620963</v>
      </c>
      <c r="F103" s="524">
        <f>avgpoinc!AU96</f>
        <v>13621841.203843037</v>
      </c>
      <c r="G103" s="62">
        <f>avgpoinc!AV96</f>
        <v>26124976.982718136</v>
      </c>
      <c r="H103" s="533">
        <f>B103*0.0001/'TC5'!B103</f>
        <v>2.6080403476953506E-2</v>
      </c>
      <c r="I103" s="544">
        <f>C103*0.0001/'TC5'!B103</f>
        <v>2.7492914348840717E-2</v>
      </c>
      <c r="J103" s="551">
        <f>D103*0.0001/'TC5'!C103</f>
        <v>2.9115160927176476E-2</v>
      </c>
      <c r="K103" s="544">
        <f>E103*0.0001/'TC5'!D103</f>
        <v>2.863210067152977E-2</v>
      </c>
      <c r="L103" s="551">
        <f>F103*0.0001/'TC5'!E103</f>
        <v>2.4055138230323792E-2</v>
      </c>
      <c r="M103" s="552">
        <f>G103*0.0001/'TC5'!F103</f>
        <v>2.8412062674760815E-2</v>
      </c>
      <c r="P103" s="540">
        <f>H103-'TC1'!J104</f>
        <v>0</v>
      </c>
    </row>
    <row r="104" spans="1:16" x14ac:dyDescent="0.2">
      <c r="A104" s="67">
        <v>2008</v>
      </c>
      <c r="B104" s="428">
        <f>avgpoinc!AQ97</f>
        <v>19054599.932218622</v>
      </c>
      <c r="C104" s="319">
        <f>avgpoinc!AR97</f>
        <v>19776981.523921899</v>
      </c>
      <c r="D104" s="524">
        <f>avgpoinc!AS97</f>
        <v>19043591.340402041</v>
      </c>
      <c r="E104" s="524">
        <f>avgpoinc!AT97</f>
        <v>23208188.651471816</v>
      </c>
      <c r="F104" s="524">
        <f>avgpoinc!AU97</f>
        <v>15802607.313352145</v>
      </c>
      <c r="G104" s="62">
        <f>avgpoinc!AV97</f>
        <v>27676461.367955815</v>
      </c>
      <c r="H104" s="533">
        <f>B104*0.0001/'TC5'!B104</f>
        <v>2.8778992593288425E-2</v>
      </c>
      <c r="I104" s="544">
        <f>C104*0.0001/'TC5'!B104</f>
        <v>2.9870036989450455E-2</v>
      </c>
      <c r="J104" s="551">
        <f>D104*0.0001/'TC5'!C104</f>
        <v>3.0624805018305785E-2</v>
      </c>
      <c r="K104" s="544">
        <f>E104*0.0001/'TC5'!D104</f>
        <v>3.0162429437041286E-2</v>
      </c>
      <c r="L104" s="551">
        <f>F104*0.0001/'TC5'!E104</f>
        <v>2.8062267228960991E-2</v>
      </c>
      <c r="M104" s="552">
        <f>G104*0.0001/'TC5'!F104</f>
        <v>3.0976833775639534E-2</v>
      </c>
      <c r="P104" s="540">
        <f>H104-'TC1'!J105</f>
        <v>0</v>
      </c>
    </row>
    <row r="105" spans="1:16" x14ac:dyDescent="0.2">
      <c r="A105" s="72">
        <v>2009</v>
      </c>
      <c r="B105" s="431">
        <f>avgpoinc!AQ98</f>
        <v>17022678.937733062</v>
      </c>
      <c r="C105" s="322">
        <f>avgpoinc!AR98</f>
        <v>17521684.334560249</v>
      </c>
      <c r="D105" s="526">
        <f>avgpoinc!AS98</f>
        <v>17916548.562676024</v>
      </c>
      <c r="E105" s="526">
        <f>avgpoinc!AT98</f>
        <v>20425619.706977658</v>
      </c>
      <c r="F105" s="526">
        <f>avgpoinc!AU98</f>
        <v>14174597.530204942</v>
      </c>
      <c r="G105" s="68">
        <f>avgpoinc!AV98</f>
        <v>24796273.208583746</v>
      </c>
      <c r="H105" s="536">
        <f>B105*0.0001/'TC5'!B105</f>
        <v>2.6908963918685913E-2</v>
      </c>
      <c r="I105" s="547">
        <f>C105*0.0001/'TC5'!B105</f>
        <v>2.769777737557888E-2</v>
      </c>
      <c r="J105" s="557">
        <f>D105*0.0001/'TC5'!C105</f>
        <v>3.003827482461929E-2</v>
      </c>
      <c r="K105" s="558">
        <f>E105*0.0001/'TC5'!D105</f>
        <v>2.8053892776370052E-2</v>
      </c>
      <c r="L105" s="553">
        <f>F105*0.0001/'TC5'!E105</f>
        <v>2.6019468903541565E-2</v>
      </c>
      <c r="M105" s="554">
        <f>G105*0.0001/'TC5'!F105</f>
        <v>2.9013248160481456E-2</v>
      </c>
      <c r="P105" s="540">
        <f>H105-'TC1'!J106</f>
        <v>0</v>
      </c>
    </row>
    <row r="106" spans="1:16" x14ac:dyDescent="0.2">
      <c r="A106" s="67">
        <v>2010</v>
      </c>
      <c r="B106" s="432">
        <f>avgpoinc!AQ99</f>
        <v>18811131.123133611</v>
      </c>
      <c r="C106" s="323">
        <f>avgpoinc!AR99</f>
        <v>19346814.986348677</v>
      </c>
      <c r="D106" s="524">
        <f>avgpoinc!AS99</f>
        <v>19622513.363088053</v>
      </c>
      <c r="E106" s="524">
        <f>avgpoinc!AT99</f>
        <v>22806750.040443074</v>
      </c>
      <c r="F106" s="524">
        <f>avgpoinc!AU99</f>
        <v>15479499.012360239</v>
      </c>
      <c r="G106" s="62">
        <f>avgpoinc!AV99</f>
        <v>27646300.949195143</v>
      </c>
      <c r="H106" s="533">
        <f>B106*0.0001/'TC5'!B106</f>
        <v>2.8775116428732869E-2</v>
      </c>
      <c r="I106" s="544">
        <f>C106*0.0001/'TC5'!B106</f>
        <v>2.9594544321298596E-2</v>
      </c>
      <c r="J106" s="559">
        <f>D106*0.0001/'TC5'!C106</f>
        <v>3.2208357006311417E-2</v>
      </c>
      <c r="K106" s="560">
        <f>E106*0.0001/'TC5'!D106</f>
        <v>3.0531611293554306E-2</v>
      </c>
      <c r="L106" s="551">
        <f>F106*0.0001/'TC5'!E106</f>
        <v>2.7320748195052147E-2</v>
      </c>
      <c r="M106" s="552">
        <f>G106*0.0001/'TC5'!F106</f>
        <v>3.1463213264942169E-2</v>
      </c>
      <c r="P106" s="540">
        <f>H106-'TC1'!J107</f>
        <v>0</v>
      </c>
    </row>
    <row r="107" spans="1:16" x14ac:dyDescent="0.2">
      <c r="A107" s="67">
        <v>2011</v>
      </c>
      <c r="B107" s="432">
        <f>avgpoinc!AQ100</f>
        <v>19757279.565964885</v>
      </c>
      <c r="C107" s="323">
        <f>avgpoinc!AR100</f>
        <v>20338060.553595267</v>
      </c>
      <c r="D107" s="524">
        <f>avgpoinc!AS100</f>
        <v>21040525.783641748</v>
      </c>
      <c r="E107" s="524">
        <f>avgpoinc!AT100</f>
        <v>23912120.43135925</v>
      </c>
      <c r="F107" s="524">
        <f>avgpoinc!AU100</f>
        <v>16309075.046881394</v>
      </c>
      <c r="G107" s="62">
        <f>avgpoinc!AV100</f>
        <v>28693470.548351213</v>
      </c>
      <c r="H107" s="533">
        <f>B107*0.0001/'TC5'!B107</f>
        <v>2.9739860445260998E-2</v>
      </c>
      <c r="I107" s="544">
        <f>C107*0.0001/'TC5'!B107</f>
        <v>3.06140873581171E-2</v>
      </c>
      <c r="J107" s="559">
        <f>D107*0.0001/'TC5'!C107</f>
        <v>3.3878583461046226E-2</v>
      </c>
      <c r="K107" s="560">
        <f>E107*0.0001/'TC5'!D107</f>
        <v>3.0965792015194896E-2</v>
      </c>
      <c r="L107" s="551">
        <f>F107*0.0001/'TC5'!E107</f>
        <v>2.888939157128334E-2</v>
      </c>
      <c r="M107" s="552">
        <f>G107*0.0001/'TC5'!F107</f>
        <v>3.2241914421319968E-2</v>
      </c>
      <c r="P107" s="540">
        <f>H107-'TC1'!J108</f>
        <v>0</v>
      </c>
    </row>
    <row r="108" spans="1:16" x14ac:dyDescent="0.2">
      <c r="A108" s="67">
        <v>2012</v>
      </c>
      <c r="B108" s="432">
        <f>avgpoinc!AQ101</f>
        <v>22373819.507678509</v>
      </c>
      <c r="C108" s="323">
        <f>avgpoinc!AR101</f>
        <v>23045084.340796206</v>
      </c>
      <c r="D108" s="524">
        <f>avgpoinc!AS101</f>
        <v>23724735.698471665</v>
      </c>
      <c r="E108" s="524">
        <f>avgpoinc!AT101</f>
        <v>27029638.559716385</v>
      </c>
      <c r="F108" s="524">
        <f>avgpoinc!AU101</f>
        <v>18561198.523138195</v>
      </c>
      <c r="G108" s="62">
        <f>avgpoinc!AV101</f>
        <v>32518455.882570811</v>
      </c>
      <c r="H108" s="533">
        <f>B108*0.0001/'TC5'!B108</f>
        <v>3.3025827258825302E-2</v>
      </c>
      <c r="I108" s="544">
        <f>C108*0.0001/'TC5'!B108</f>
        <v>3.4016676247119904E-2</v>
      </c>
      <c r="J108" s="559">
        <f>D108*0.0001/'TC5'!C108</f>
        <v>3.7736263126134872E-2</v>
      </c>
      <c r="K108" s="560">
        <f>E108*0.0001/'TC5'!D108</f>
        <v>3.4403234720230096E-2</v>
      </c>
      <c r="L108" s="551">
        <f>F108*0.0001/'TC5'!E108</f>
        <v>3.216196596622467E-2</v>
      </c>
      <c r="M108" s="552">
        <f>G108*0.0001/'TC5'!F108</f>
        <v>3.5931121557950974E-2</v>
      </c>
      <c r="P108" s="540">
        <f>H108-'TC1'!J109</f>
        <v>0</v>
      </c>
    </row>
    <row r="109" spans="1:16" x14ac:dyDescent="0.2">
      <c r="A109" s="67">
        <v>2013</v>
      </c>
      <c r="B109" s="432">
        <f>avgpoinc!AQ102</f>
        <v>20506343.611138973</v>
      </c>
      <c r="C109" s="323">
        <f>avgpoinc!AR102</f>
        <v>21212571.143496662</v>
      </c>
      <c r="D109" s="524">
        <f>avgpoinc!AS102</f>
        <v>18897466.77413594</v>
      </c>
      <c r="E109" s="524">
        <f>avgpoinc!AT102</f>
        <v>24569597.822422083</v>
      </c>
      <c r="F109" s="524">
        <f>avgpoinc!AU102</f>
        <v>17312953.913623948</v>
      </c>
      <c r="G109" s="62">
        <f>avgpoinc!AV102</f>
        <v>29668569.234632574</v>
      </c>
      <c r="H109" s="533">
        <f>B109*0.0001/'TC5'!B109</f>
        <v>3.0215395614504814E-2</v>
      </c>
      <c r="I109" s="544">
        <f>C109*0.0001/'TC5'!B109</f>
        <v>3.1255997717380524E-2</v>
      </c>
      <c r="J109" s="559">
        <f>D109*0.0001/'TC5'!C109</f>
        <v>2.9634587466716773E-2</v>
      </c>
      <c r="K109" s="560">
        <f>E109*0.0001/'TC5'!D109</f>
        <v>3.1148562207818021E-2</v>
      </c>
      <c r="L109" s="551">
        <f>F109*0.0001/'TC5'!E109</f>
        <v>2.9971780255436901E-2</v>
      </c>
      <c r="M109" s="552">
        <f>G109*0.0001/'TC5'!F109</f>
        <v>3.2688874751329422E-2</v>
      </c>
      <c r="P109" s="540">
        <f>H109-'TC1'!J110</f>
        <v>0</v>
      </c>
    </row>
    <row r="110" spans="1:16" x14ac:dyDescent="0.2">
      <c r="A110" s="67">
        <v>2014</v>
      </c>
      <c r="B110" s="432">
        <f>avgpoinc!AQ103</f>
        <v>21050885.164693065</v>
      </c>
      <c r="C110" s="323">
        <f>avgpoinc!AR103</f>
        <v>21841880.487905983</v>
      </c>
      <c r="D110" s="524">
        <f>avgpoinc!AS103</f>
        <v>19355951.346451238</v>
      </c>
      <c r="E110" s="524">
        <f>avgpoinc!AT103</f>
        <v>24897935.239476595</v>
      </c>
      <c r="F110" s="524">
        <f>avgpoinc!AU103</f>
        <v>18193707.999614596</v>
      </c>
      <c r="G110" s="62">
        <f>avgpoinc!AV103</f>
        <v>30425454.41133824</v>
      </c>
      <c r="H110" s="533">
        <f>B110*0.0001/'TC5'!B110</f>
        <v>3.0467052012681958E-2</v>
      </c>
      <c r="I110" s="544">
        <f>C110*0.0001/'TC5'!B110</f>
        <v>3.1611863523721688E-2</v>
      </c>
      <c r="J110" s="559">
        <f>D110*0.0001/'TC5'!C110</f>
        <v>2.980681695044041E-2</v>
      </c>
      <c r="K110" s="560">
        <f>E110*0.0001/'TC5'!D110</f>
        <v>3.0972534790635105E-2</v>
      </c>
      <c r="L110" s="551">
        <f>F110*0.0001/'TC5'!E110</f>
        <v>3.0965719372034066E-2</v>
      </c>
      <c r="M110" s="552">
        <f>G110*0.0001/'TC5'!F110</f>
        <v>3.3062972128391273E-2</v>
      </c>
      <c r="P110" s="540">
        <f>H110-'TC1'!J111</f>
        <v>0</v>
      </c>
    </row>
    <row r="111" spans="1:16" x14ac:dyDescent="0.2">
      <c r="A111" s="67">
        <v>2015</v>
      </c>
      <c r="B111" s="432">
        <f>avgpoinc!AQ104</f>
        <v>20549583.136307795</v>
      </c>
      <c r="C111" s="323">
        <f>avgpoinc!AR104</f>
        <v>21348391.711762529</v>
      </c>
      <c r="D111" s="524">
        <f>avgpoinc!AS104</f>
        <v>18489097.281414773</v>
      </c>
      <c r="E111" s="524">
        <f>avgpoinc!AT104</f>
        <v>24772341.522034917</v>
      </c>
      <c r="F111" s="524">
        <f>avgpoinc!AU104</f>
        <v>17366529.819377769</v>
      </c>
      <c r="G111" s="62">
        <f>avgpoinc!AV104</f>
        <v>29771570.562623065</v>
      </c>
      <c r="H111" s="533">
        <f>B111*0.0001/'TC5'!B111</f>
        <v>2.9295980930328366E-2</v>
      </c>
      <c r="I111" s="544">
        <f>C111*0.0001/'TC5'!B111</f>
        <v>3.0434781685471531E-2</v>
      </c>
      <c r="J111" s="559">
        <f>D111*0.0001/'TC5'!C111</f>
        <v>2.8220638632774353E-2</v>
      </c>
      <c r="K111" s="560">
        <f>E111*0.0001/'TC5'!D111</f>
        <v>3.0494840815663334E-2</v>
      </c>
      <c r="L111" s="551">
        <f>F111*0.0001/'TC5'!E111</f>
        <v>2.8951693326234821E-2</v>
      </c>
      <c r="M111" s="552">
        <f>G111*0.0001/'TC5'!F111</f>
        <v>3.1912446022033698E-2</v>
      </c>
      <c r="P111" s="540">
        <f>H111-'TC1'!J112</f>
        <v>0</v>
      </c>
    </row>
    <row r="112" spans="1:16" x14ac:dyDescent="0.2">
      <c r="A112" s="67">
        <v>2016</v>
      </c>
      <c r="B112" s="432">
        <f>avgpoinc!AQ105</f>
        <v>20341290.217476759</v>
      </c>
      <c r="C112" s="323">
        <f>avgpoinc!AR105</f>
        <v>21052787.651578292</v>
      </c>
      <c r="D112" s="524">
        <f>avgpoinc!AS105</f>
        <v>18150602.242954794</v>
      </c>
      <c r="E112" s="524">
        <f>avgpoinc!AT105</f>
        <v>24478215.984385468</v>
      </c>
      <c r="F112" s="524">
        <f>avgpoinc!AU105</f>
        <v>17152604.768835083</v>
      </c>
      <c r="G112" s="62">
        <f>avgpoinc!AV105</f>
        <v>29386525.322580662</v>
      </c>
      <c r="H112" s="533">
        <f>B112*0.0001/'TC5'!B112</f>
        <v>2.918716520071029E-2</v>
      </c>
      <c r="I112" s="544">
        <f>C112*0.0001/'TC5'!B112</f>
        <v>3.020807355642318E-2</v>
      </c>
      <c r="J112" s="559">
        <f>D112*0.0001/'TC5'!C112</f>
        <v>2.8059197589755058E-2</v>
      </c>
      <c r="K112" s="560">
        <f>E112*0.0001/'TC5'!D112</f>
        <v>3.036141395568848E-2</v>
      </c>
      <c r="L112" s="551">
        <f>F112*0.0001/'TC5'!E112</f>
        <v>2.8716316446661956E-2</v>
      </c>
      <c r="M112" s="552">
        <f>G112*0.0001/'TC5'!F112</f>
        <v>3.1847745180130005E-2</v>
      </c>
      <c r="P112" s="540">
        <f>H112-'TC1'!J113</f>
        <v>0</v>
      </c>
    </row>
    <row r="113" spans="1:16" x14ac:dyDescent="0.2">
      <c r="A113" s="67">
        <v>2017</v>
      </c>
      <c r="B113" s="432">
        <f>avgpoinc!AQ106</f>
        <v>21037811.920466933</v>
      </c>
      <c r="C113" s="323">
        <f>avgpoinc!AR106</f>
        <v>21751745.199157912</v>
      </c>
      <c r="D113" s="524">
        <f>avgpoinc!AS106</f>
        <v>22337633.414700482</v>
      </c>
      <c r="E113" s="524">
        <f>avgpoinc!AT106</f>
        <v>25627453.030066799</v>
      </c>
      <c r="F113" s="524">
        <f>avgpoinc!AU106</f>
        <v>17398197.590664286</v>
      </c>
      <c r="G113" s="62">
        <f>avgpoinc!AV106</f>
        <v>30618831.161642592</v>
      </c>
      <c r="H113" s="533">
        <f>B113*0.0001/'TC5'!B113</f>
        <v>2.9609968885779377E-2</v>
      </c>
      <c r="I113" s="544">
        <f>C113*0.0001/'TC5'!B113</f>
        <v>3.0614804476499554E-2</v>
      </c>
      <c r="J113" s="559">
        <f>D113*0.0001/'TC5'!C113</f>
        <v>3.4054901450872428E-2</v>
      </c>
      <c r="K113" s="560">
        <f>E113*0.0001/'TC5'!D113</f>
        <v>3.1192317605018612E-2</v>
      </c>
      <c r="L113" s="551">
        <f>F113*0.0001/'TC5'!E113</f>
        <v>2.8644142672419555E-2</v>
      </c>
      <c r="M113" s="552">
        <f>G113*0.0001/'TC5'!F113</f>
        <v>3.2172627747058861E-2</v>
      </c>
      <c r="P113" s="540">
        <f>H113-'TC1'!J114</f>
        <v>0</v>
      </c>
    </row>
    <row r="114" spans="1:16" x14ac:dyDescent="0.2">
      <c r="A114" s="67">
        <v>2018</v>
      </c>
      <c r="B114" s="432">
        <f>avgpoinc!AQ107</f>
        <v>21222771.677174013</v>
      </c>
      <c r="C114" s="323">
        <f>avgpoinc!AR107</f>
        <v>22016218.53745481</v>
      </c>
      <c r="D114" s="524">
        <f>avgpoinc!AS107</f>
        <v>22592936.699174874</v>
      </c>
      <c r="E114" s="524">
        <f>avgpoinc!AT107</f>
        <v>25678403.551507529</v>
      </c>
      <c r="F114" s="524">
        <f>avgpoinc!AU107</f>
        <v>17795040.697701555</v>
      </c>
      <c r="G114" s="62">
        <f>avgpoinc!AV107</f>
        <v>30966107.8857175</v>
      </c>
      <c r="H114" s="533">
        <f>B114*0.0001/'TC5'!B114</f>
        <v>2.9328109696507454E-2</v>
      </c>
      <c r="I114" s="544">
        <f>C114*0.0001/'TC5'!B114</f>
        <v>3.0424587428569794E-2</v>
      </c>
      <c r="J114" s="559">
        <f>D114*0.0001/'TC5'!C114</f>
        <v>3.3868376165628426E-2</v>
      </c>
      <c r="K114" s="560">
        <f>E114*0.0001/'TC5'!D114</f>
        <v>3.0682157725095745E-2</v>
      </c>
      <c r="L114" s="551">
        <f>F114*0.0001/'TC5'!E114</f>
        <v>2.87700928747654E-2</v>
      </c>
      <c r="M114" s="552">
        <f>G114*0.0001/'TC5'!F114</f>
        <v>3.1978275626897812E-2</v>
      </c>
      <c r="P114" s="540">
        <f>H114-'TC1'!J115</f>
        <v>0</v>
      </c>
    </row>
    <row r="115" spans="1:16" x14ac:dyDescent="0.2">
      <c r="A115" s="67">
        <v>2019</v>
      </c>
      <c r="B115" s="432">
        <f>avgpoinc!AQ108</f>
        <v>20360506.432291429</v>
      </c>
      <c r="C115" s="323">
        <f>avgpoinc!AR108</f>
        <v>21107255.342595983</v>
      </c>
      <c r="D115" s="524">
        <f>avgpoinc!AS108</f>
        <v>21643440.56847116</v>
      </c>
      <c r="E115" s="524">
        <f>avgpoinc!AT108</f>
        <v>24412057.348698858</v>
      </c>
      <c r="F115" s="524">
        <f>avgpoinc!AU108</f>
        <v>17268401.226045012</v>
      </c>
      <c r="G115" s="62">
        <f>avgpoinc!AV108</f>
        <v>29825714.872456376</v>
      </c>
      <c r="H115" s="533">
        <f>B115*0.0001/'TC5'!B115</f>
        <v>2.7942311018705375E-2</v>
      </c>
      <c r="I115" s="544">
        <f>C115*0.0001/'TC5'!B115</f>
        <v>2.8967132791876803E-2</v>
      </c>
      <c r="J115" s="559">
        <f>D115*0.0001/'TC5'!C115</f>
        <v>3.232507407665252E-2</v>
      </c>
      <c r="K115" s="560">
        <f>E115*0.0001/'TC5'!D115</f>
        <v>2.9010269790887836E-2</v>
      </c>
      <c r="L115" s="551">
        <f>F115*0.0001/'TC5'!E115</f>
        <v>2.7681637555360798E-2</v>
      </c>
      <c r="M115" s="552">
        <f>G115*0.0001/'TC5'!F115</f>
        <v>3.0432226136326793E-2</v>
      </c>
      <c r="P115" s="540">
        <f>H115-'TC1'!J116</f>
        <v>0</v>
      </c>
    </row>
    <row r="116" spans="1:16" ht="17" thickBot="1" x14ac:dyDescent="0.25">
      <c r="A116" s="1105"/>
      <c r="B116" s="1106"/>
      <c r="C116" s="1101"/>
      <c r="D116" s="1107"/>
      <c r="E116" s="1107"/>
      <c r="F116" s="1107"/>
      <c r="G116" s="1098"/>
      <c r="H116" s="1115"/>
      <c r="I116" s="1116"/>
      <c r="J116" s="1117"/>
      <c r="K116" s="1118"/>
      <c r="L116" s="1119"/>
      <c r="M116" s="1120"/>
      <c r="P116" s="540"/>
    </row>
    <row r="117" spans="1:16" ht="17" thickTop="1" x14ac:dyDescent="0.2">
      <c r="A117" s="61"/>
      <c r="B117" s="60"/>
      <c r="C117" s="60"/>
      <c r="D117" s="60"/>
      <c r="E117" s="60"/>
      <c r="F117" s="60"/>
      <c r="G117" s="59"/>
      <c r="H117" s="60"/>
      <c r="I117" s="60"/>
      <c r="J117" s="60"/>
      <c r="K117" s="60"/>
      <c r="L117" s="60"/>
      <c r="M117" s="59"/>
    </row>
    <row r="118" spans="1:16" x14ac:dyDescent="0.2">
      <c r="D118" s="57"/>
      <c r="E118" s="57"/>
      <c r="F118" s="57"/>
      <c r="H118" s="57"/>
      <c r="I118" s="57"/>
      <c r="J118" s="57"/>
      <c r="K118" s="57"/>
      <c r="L118" s="57"/>
    </row>
    <row r="120" spans="1:16" x14ac:dyDescent="0.2">
      <c r="B120" s="212"/>
      <c r="C120" s="212"/>
      <c r="D120" s="212"/>
      <c r="E120" s="212"/>
      <c r="F120" s="212"/>
      <c r="G120" s="212"/>
    </row>
  </sheetData>
  <mergeCells count="3">
    <mergeCell ref="A4:M4"/>
    <mergeCell ref="B7:G7"/>
    <mergeCell ref="H7:M7"/>
  </mergeCells>
  <hyperlinks>
    <hyperlink ref="A1" location="Index!A1" display="Back to index" xr:uid="{00000000-0004-0000-3E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8" tint="0.39997558519241921"/>
  </sheetPr>
  <dimension ref="A1:G74"/>
  <sheetViews>
    <sheetView workbookViewId="0">
      <pane xSplit="1" ySplit="8" topLeftCell="B41" activePane="bottomRight" state="frozen"/>
      <selection activeCell="D32" sqref="D32"/>
      <selection pane="topRight" activeCell="D32" sqref="D32"/>
      <selection pane="bottomLeft" activeCell="D32" sqref="D32"/>
      <selection pane="bottomRight"/>
    </sheetView>
  </sheetViews>
  <sheetFormatPr baseColWidth="10" defaultColWidth="10.83203125" defaultRowHeight="16" x14ac:dyDescent="0.2"/>
  <cols>
    <col min="1" max="1" width="10.83203125" style="56"/>
    <col min="2" max="7" width="12" style="56" customWidth="1"/>
    <col min="8" max="16384" width="10.83203125" style="56"/>
  </cols>
  <sheetData>
    <row r="1" spans="1:7" x14ac:dyDescent="0.2">
      <c r="A1" s="52" t="s">
        <v>36</v>
      </c>
      <c r="D1" s="100"/>
      <c r="E1" s="99"/>
      <c r="F1" s="100"/>
      <c r="G1" s="100"/>
    </row>
    <row r="2" spans="1:7" x14ac:dyDescent="0.2">
      <c r="F2" s="98"/>
    </row>
    <row r="3" spans="1:7" ht="17" thickBot="1" x14ac:dyDescent="0.25"/>
    <row r="4" spans="1:7" ht="25" customHeight="1" thickTop="1" x14ac:dyDescent="0.2">
      <c r="A4" s="1391" t="s">
        <v>165</v>
      </c>
      <c r="B4" s="1392"/>
      <c r="C4" s="1392"/>
      <c r="D4" s="1392"/>
      <c r="E4" s="1392"/>
      <c r="F4" s="1392"/>
      <c r="G4" s="1393"/>
    </row>
    <row r="5" spans="1:7" x14ac:dyDescent="0.2">
      <c r="A5" s="96"/>
      <c r="B5" s="97"/>
      <c r="C5" s="59"/>
      <c r="D5" s="59"/>
      <c r="E5" s="59"/>
      <c r="F5" s="59"/>
      <c r="G5" s="208"/>
    </row>
    <row r="6" spans="1:7" x14ac:dyDescent="0.2">
      <c r="A6" s="96"/>
      <c r="B6" s="45" t="s">
        <v>35</v>
      </c>
      <c r="C6" s="45" t="s">
        <v>34</v>
      </c>
      <c r="D6" s="45" t="s">
        <v>33</v>
      </c>
      <c r="E6" s="45" t="s">
        <v>32</v>
      </c>
      <c r="F6" s="45" t="s">
        <v>31</v>
      </c>
      <c r="G6" s="226" t="s">
        <v>30</v>
      </c>
    </row>
    <row r="7" spans="1:7" ht="20" customHeight="1" x14ac:dyDescent="0.2">
      <c r="A7" s="96"/>
      <c r="B7" s="1400" t="s">
        <v>469</v>
      </c>
      <c r="C7" s="1387"/>
      <c r="D7" s="1387"/>
      <c r="E7" s="1387"/>
      <c r="F7" s="1387"/>
      <c r="G7" s="1390"/>
    </row>
    <row r="8" spans="1:7" s="87" customFormat="1" ht="44" customHeight="1" x14ac:dyDescent="0.2">
      <c r="A8" s="95"/>
      <c r="B8" s="352" t="s">
        <v>306</v>
      </c>
      <c r="C8" s="352" t="s">
        <v>309</v>
      </c>
      <c r="D8" s="352" t="s">
        <v>87</v>
      </c>
      <c r="E8" s="352" t="s">
        <v>88</v>
      </c>
      <c r="F8" s="352" t="s">
        <v>89</v>
      </c>
      <c r="G8" s="359" t="s">
        <v>56</v>
      </c>
    </row>
    <row r="9" spans="1:7" x14ac:dyDescent="0.2">
      <c r="A9" s="67">
        <v>1960</v>
      </c>
      <c r="B9" s="65"/>
      <c r="C9" s="314"/>
      <c r="D9" s="84"/>
      <c r="E9" s="65"/>
      <c r="F9" s="85"/>
      <c r="G9" s="210"/>
    </row>
    <row r="10" spans="1:7" x14ac:dyDescent="0.2">
      <c r="A10" s="67">
        <v>1961</v>
      </c>
      <c r="B10" s="65"/>
      <c r="C10" s="314"/>
      <c r="D10" s="84"/>
      <c r="E10" s="65"/>
      <c r="F10" s="85"/>
      <c r="G10" s="210"/>
    </row>
    <row r="11" spans="1:7" x14ac:dyDescent="0.2">
      <c r="A11" s="67">
        <v>1962</v>
      </c>
      <c r="B11" s="522">
        <f>medpoinc!B51</f>
        <v>25892.947180716961</v>
      </c>
      <c r="C11" s="522">
        <f>medpoinc!C51</f>
        <v>20101.103732398693</v>
      </c>
      <c r="D11" s="523">
        <f>medpoinc!D51</f>
        <v>27596.430547869393</v>
      </c>
      <c r="E11" s="522">
        <f>medpoinc!E51</f>
        <v>38158.027424214466</v>
      </c>
      <c r="F11" s="523">
        <f>medpoinc!F51</f>
        <v>11242.990223206049</v>
      </c>
      <c r="G11" s="578">
        <f>medpoinc!G51</f>
        <v>35773.150710201066</v>
      </c>
    </row>
    <row r="12" spans="1:7" x14ac:dyDescent="0.2">
      <c r="A12" s="67">
        <v>1963</v>
      </c>
      <c r="B12" s="524">
        <f>medpoinc!B52</f>
        <v>26852.981299214698</v>
      </c>
      <c r="C12" s="524">
        <f>medpoinc!C52</f>
        <v>20977.093637443519</v>
      </c>
      <c r="D12" s="525">
        <f>medpoinc!D52</f>
        <v>28532.491298794259</v>
      </c>
      <c r="E12" s="524">
        <f>medpoinc!E52</f>
        <v>39773.221612190886</v>
      </c>
      <c r="F12" s="525">
        <f>medpoinc!F52</f>
        <v>10753.658670823772</v>
      </c>
      <c r="G12" s="579">
        <f>medpoinc!G52</f>
        <v>37753.014939180845</v>
      </c>
    </row>
    <row r="13" spans="1:7" x14ac:dyDescent="0.2">
      <c r="A13" s="67">
        <v>1964</v>
      </c>
      <c r="B13" s="524">
        <f>medpoinc!B53</f>
        <v>27813.015417712435</v>
      </c>
      <c r="C13" s="524">
        <f>medpoinc!C53</f>
        <v>21853.083542488344</v>
      </c>
      <c r="D13" s="525">
        <f>medpoinc!D53</f>
        <v>29468.552049719128</v>
      </c>
      <c r="E13" s="524">
        <f>medpoinc!E53</f>
        <v>41388.415800167313</v>
      </c>
      <c r="F13" s="525">
        <f>medpoinc!F53</f>
        <v>10264.327118441495</v>
      </c>
      <c r="G13" s="579">
        <f>medpoinc!G53</f>
        <v>39732.879168160624</v>
      </c>
    </row>
    <row r="14" spans="1:7" x14ac:dyDescent="0.2">
      <c r="A14" s="67">
        <v>1965</v>
      </c>
      <c r="B14" s="524">
        <f>medpoinc!B54</f>
        <v>29379.934700763206</v>
      </c>
      <c r="C14" s="524">
        <f>medpoinc!C54</f>
        <v>23400.018632067153</v>
      </c>
      <c r="D14" s="525">
        <f>medpoinc!D54</f>
        <v>30997.163577578132</v>
      </c>
      <c r="E14" s="524">
        <f>medpoinc!E54</f>
        <v>43746.45627578182</v>
      </c>
      <c r="F14" s="525">
        <f>medpoinc!F54</f>
        <v>11132.063821388763</v>
      </c>
      <c r="G14" s="579">
        <f>medpoinc!G54</f>
        <v>41971.335286804577</v>
      </c>
    </row>
    <row r="15" spans="1:7" x14ac:dyDescent="0.2">
      <c r="A15" s="67">
        <v>1966</v>
      </c>
      <c r="B15" s="524">
        <f>medpoinc!B55</f>
        <v>30946.853983813977</v>
      </c>
      <c r="C15" s="524">
        <f>medpoinc!C55</f>
        <v>24946.953721645961</v>
      </c>
      <c r="D15" s="525">
        <f>medpoinc!D55</f>
        <v>32525.775105437137</v>
      </c>
      <c r="E15" s="524">
        <f>medpoinc!E55</f>
        <v>46104.496751396327</v>
      </c>
      <c r="F15" s="525">
        <f>medpoinc!F55</f>
        <v>11999.800524336031</v>
      </c>
      <c r="G15" s="579">
        <f>medpoinc!G55</f>
        <v>44209.791405448537</v>
      </c>
    </row>
    <row r="16" spans="1:7" x14ac:dyDescent="0.2">
      <c r="A16" s="67">
        <v>1967</v>
      </c>
      <c r="B16" s="524">
        <f>medpoinc!B56</f>
        <v>31288.075070586281</v>
      </c>
      <c r="C16" s="524">
        <f>medpoinc!C56</f>
        <v>26993.633394231303</v>
      </c>
      <c r="D16" s="525">
        <f>medpoinc!D56</f>
        <v>32821.804240713063</v>
      </c>
      <c r="E16" s="524">
        <f>medpoinc!E56</f>
        <v>45091.637601727292</v>
      </c>
      <c r="F16" s="580">
        <f>medpoinc!F56</f>
        <v>14723.800033217074</v>
      </c>
      <c r="G16" s="579">
        <f>medpoinc!G56</f>
        <v>46318.620937828709</v>
      </c>
    </row>
    <row r="17" spans="1:7" x14ac:dyDescent="0.2">
      <c r="A17" s="67">
        <v>1968</v>
      </c>
      <c r="B17" s="524">
        <f>medpoinc!B57</f>
        <v>32049.55158140522</v>
      </c>
      <c r="C17" s="524">
        <f>medpoinc!C57</f>
        <v>27933.095414986201</v>
      </c>
      <c r="D17" s="525">
        <f>medpoinc!D57</f>
        <v>33519.714497983441</v>
      </c>
      <c r="E17" s="524">
        <f>medpoinc!E57</f>
        <v>46163.115580556143</v>
      </c>
      <c r="F17" s="580">
        <f>medpoinc!F57</f>
        <v>15583.726915729143</v>
      </c>
      <c r="G17" s="579">
        <f>medpoinc!G57</f>
        <v>47339.245913818719</v>
      </c>
    </row>
    <row r="18" spans="1:7" x14ac:dyDescent="0.2">
      <c r="A18" s="72">
        <v>1969</v>
      </c>
      <c r="B18" s="526">
        <f>medpoinc!B58</f>
        <v>33347.625429900872</v>
      </c>
      <c r="C18" s="526">
        <f>medpoinc!C58</f>
        <v>29144.143232854542</v>
      </c>
      <c r="D18" s="527">
        <f>medpoinc!D58</f>
        <v>34468.55401577989</v>
      </c>
      <c r="E18" s="526">
        <f>medpoinc!E58</f>
        <v>47359.232753388627</v>
      </c>
      <c r="F18" s="581">
        <f>medpoinc!F58</f>
        <v>16533.696641715556</v>
      </c>
      <c r="G18" s="582">
        <f>medpoinc!G58</f>
        <v>49040.625632207164</v>
      </c>
    </row>
    <row r="19" spans="1:7" x14ac:dyDescent="0.2">
      <c r="A19" s="67">
        <v>1970</v>
      </c>
      <c r="B19" s="524">
        <f>medpoinc!B59</f>
        <v>32464.292575160889</v>
      </c>
      <c r="C19" s="524">
        <f>medpoinc!C59</f>
        <v>28472.781192968974</v>
      </c>
      <c r="D19" s="525">
        <f>medpoinc!D59</f>
        <v>33528.695610412062</v>
      </c>
      <c r="E19" s="524">
        <f>medpoinc!E59</f>
        <v>45503.229756987799</v>
      </c>
      <c r="F19" s="580">
        <f>medpoinc!F59</f>
        <v>16764.347805206031</v>
      </c>
      <c r="G19" s="579">
        <f>medpoinc!G59</f>
        <v>47365.935068677361</v>
      </c>
    </row>
    <row r="20" spans="1:7" x14ac:dyDescent="0.2">
      <c r="A20" s="67">
        <v>1971</v>
      </c>
      <c r="B20" s="524">
        <f>medpoinc!B60</f>
        <v>32419.820808191624</v>
      </c>
      <c r="C20" s="524">
        <f>medpoinc!C60</f>
        <v>28367.343207167669</v>
      </c>
      <c r="D20" s="525">
        <f>medpoinc!D60</f>
        <v>33939.499908575606</v>
      </c>
      <c r="E20" s="524">
        <f>medpoinc!E60</f>
        <v>45083.813311391474</v>
      </c>
      <c r="F20" s="580">
        <f>medpoinc!F60</f>
        <v>16716.470104223805</v>
      </c>
      <c r="G20" s="579">
        <f>medpoinc!G60</f>
        <v>47363.331961967451</v>
      </c>
    </row>
    <row r="21" spans="1:7" x14ac:dyDescent="0.2">
      <c r="A21" s="67">
        <v>1972</v>
      </c>
      <c r="B21" s="524">
        <f>medpoinc!B61</f>
        <v>33499.386637458927</v>
      </c>
      <c r="C21" s="524">
        <f>medpoinc!C61</f>
        <v>29372.650602409642</v>
      </c>
      <c r="D21" s="525">
        <f>medpoinc!D61</f>
        <v>34713.132530120485</v>
      </c>
      <c r="E21" s="524">
        <f>medpoinc!E61</f>
        <v>46365.093099671416</v>
      </c>
      <c r="F21" s="580">
        <f>medpoinc!F61</f>
        <v>18448.937568455643</v>
      </c>
      <c r="G21" s="579">
        <f>medpoinc!G61</f>
        <v>47578.838992332974</v>
      </c>
    </row>
    <row r="22" spans="1:7" x14ac:dyDescent="0.2">
      <c r="A22" s="67">
        <v>1973</v>
      </c>
      <c r="B22" s="524">
        <f>medpoinc!B62</f>
        <v>34295.93511133267</v>
      </c>
      <c r="C22" s="524">
        <f>medpoinc!C62</f>
        <v>30152.802010634765</v>
      </c>
      <c r="D22" s="525">
        <f>medpoinc!D62</f>
        <v>35446.805417082091</v>
      </c>
      <c r="E22" s="524">
        <f>medpoinc!E62</f>
        <v>47415.856596876045</v>
      </c>
      <c r="F22" s="580">
        <f>medpoinc!F62</f>
        <v>19564.795197740114</v>
      </c>
      <c r="G22" s="579">
        <f>medpoinc!G62</f>
        <v>48796.900963775348</v>
      </c>
    </row>
    <row r="23" spans="1:7" x14ac:dyDescent="0.2">
      <c r="A23" s="67">
        <v>1974</v>
      </c>
      <c r="B23" s="524">
        <f>medpoinc!B63</f>
        <v>33685.590563224105</v>
      </c>
      <c r="C23" s="524">
        <f>medpoinc!C63</f>
        <v>30507.704661033153</v>
      </c>
      <c r="D23" s="525">
        <f>medpoinc!D63</f>
        <v>34744.885863954427</v>
      </c>
      <c r="E23" s="524">
        <f>medpoinc!E63</f>
        <v>46185.27511184186</v>
      </c>
      <c r="F23" s="580">
        <f>medpoinc!F63</f>
        <v>20126.610713876038</v>
      </c>
      <c r="G23" s="579">
        <f>medpoinc!G63</f>
        <v>47880.14759301037</v>
      </c>
    </row>
    <row r="24" spans="1:7" x14ac:dyDescent="0.2">
      <c r="A24" s="67">
        <v>1975</v>
      </c>
      <c r="B24" s="524">
        <f>medpoinc!B64</f>
        <v>32290.566633899733</v>
      </c>
      <c r="C24" s="524">
        <f>medpoinc!C64</f>
        <v>29372.744347703974</v>
      </c>
      <c r="D24" s="525">
        <f>medpoinc!D64</f>
        <v>32874.131091138886</v>
      </c>
      <c r="E24" s="524">
        <f>medpoinc!E64</f>
        <v>42794.726864204466</v>
      </c>
      <c r="F24" s="580">
        <f>medpoinc!F64</f>
        <v>20619.277489116696</v>
      </c>
      <c r="G24" s="579">
        <f>medpoinc!G64</f>
        <v>45518.02766465384</v>
      </c>
    </row>
    <row r="25" spans="1:7" x14ac:dyDescent="0.2">
      <c r="A25" s="67">
        <v>1976</v>
      </c>
      <c r="B25" s="524">
        <f>medpoinc!B65</f>
        <v>33754.693897932688</v>
      </c>
      <c r="C25" s="524">
        <f>medpoinc!C65</f>
        <v>30987.915709577548</v>
      </c>
      <c r="D25" s="525">
        <f>medpoinc!D65</f>
        <v>34308.049535603714</v>
      </c>
      <c r="E25" s="524">
        <f>medpoinc!E65</f>
        <v>44637.354772129562</v>
      </c>
      <c r="F25" s="580">
        <f>medpoinc!F65</f>
        <v>21949.773627617429</v>
      </c>
      <c r="G25" s="579">
        <f>medpoinc!G65</f>
        <v>47588.584839708376</v>
      </c>
    </row>
    <row r="26" spans="1:7" x14ac:dyDescent="0.2">
      <c r="A26" s="67">
        <v>1977</v>
      </c>
      <c r="B26" s="524">
        <f>medpoinc!B66</f>
        <v>34611.207897793262</v>
      </c>
      <c r="C26" s="524">
        <f>medpoinc!C66</f>
        <v>31828.397212543554</v>
      </c>
      <c r="D26" s="525">
        <f>medpoinc!D66</f>
        <v>35132.984901277581</v>
      </c>
      <c r="E26" s="524">
        <f>medpoinc!E66</f>
        <v>45568.524970963997</v>
      </c>
      <c r="F26" s="580">
        <f>medpoinc!F66</f>
        <v>22958.188153310104</v>
      </c>
      <c r="G26" s="579">
        <f>medpoinc!G66</f>
        <v>48003.484320557494</v>
      </c>
    </row>
    <row r="27" spans="1:7" x14ac:dyDescent="0.2">
      <c r="A27" s="67">
        <v>1978</v>
      </c>
      <c r="B27" s="524">
        <f>medpoinc!B67</f>
        <v>35476.943636737451</v>
      </c>
      <c r="C27" s="524">
        <f>medpoinc!C67</f>
        <v>32873.131259729198</v>
      </c>
      <c r="D27" s="525">
        <f>medpoinc!D67</f>
        <v>36127.896730989516</v>
      </c>
      <c r="E27" s="524">
        <f>medpoinc!E67</f>
        <v>46868.62278614856</v>
      </c>
      <c r="F27" s="580">
        <f>medpoinc!F67</f>
        <v>23759.787940200313</v>
      </c>
      <c r="G27" s="579">
        <f>medpoinc!G67</f>
        <v>48496.005521778723</v>
      </c>
    </row>
    <row r="28" spans="1:7" x14ac:dyDescent="0.2">
      <c r="A28" s="72">
        <v>1979</v>
      </c>
      <c r="B28" s="526">
        <f>medpoinc!B68</f>
        <v>35496.416743579997</v>
      </c>
      <c r="C28" s="526">
        <f>medpoinc!C68</f>
        <v>33089.880015201692</v>
      </c>
      <c r="D28" s="527">
        <f>medpoinc!D68</f>
        <v>36098.050925674579</v>
      </c>
      <c r="E28" s="526">
        <f>medpoinc!E68</f>
        <v>46325.832021282375</v>
      </c>
      <c r="F28" s="527">
        <f>medpoinc!F68</f>
        <v>24516.592920353982</v>
      </c>
      <c r="G28" s="582">
        <f>medpoinc!G68</f>
        <v>48130.734567566098</v>
      </c>
    </row>
    <row r="29" spans="1:7" x14ac:dyDescent="0.2">
      <c r="A29" s="67">
        <v>1980</v>
      </c>
      <c r="B29" s="524">
        <f>medpoinc!B69</f>
        <v>34794.512696553618</v>
      </c>
      <c r="C29" s="524">
        <f>medpoinc!C69</f>
        <v>32585.337287248625</v>
      </c>
      <c r="D29" s="525">
        <f>medpoinc!D69</f>
        <v>35070.659622716739</v>
      </c>
      <c r="E29" s="524">
        <f>medpoinc!E69</f>
        <v>44735.802038426074</v>
      </c>
      <c r="F29" s="525">
        <f>medpoinc!F69</f>
        <v>24715.149891599591</v>
      </c>
      <c r="G29" s="579">
        <f>medpoinc!G69</f>
        <v>46392.683595404822</v>
      </c>
    </row>
    <row r="30" spans="1:7" x14ac:dyDescent="0.2">
      <c r="A30" s="67">
        <v>1981</v>
      </c>
      <c r="B30" s="524">
        <f>medpoinc!B70</f>
        <v>34570.54537174086</v>
      </c>
      <c r="C30" s="524">
        <f>medpoinc!C70</f>
        <v>32047.147899351017</v>
      </c>
      <c r="D30" s="525">
        <f>medpoinc!D70</f>
        <v>34318.205624501876</v>
      </c>
      <c r="E30" s="524">
        <f>medpoinc!E70</f>
        <v>43654.776272344301</v>
      </c>
      <c r="F30" s="525">
        <f>medpoinc!F70</f>
        <v>25107.804850278946</v>
      </c>
      <c r="G30" s="579">
        <f>medpoinc!G70</f>
        <v>45673.494250256175</v>
      </c>
    </row>
    <row r="31" spans="1:7" x14ac:dyDescent="0.2">
      <c r="A31" s="67">
        <v>1982</v>
      </c>
      <c r="B31" s="524">
        <f>medpoinc!B71</f>
        <v>33029.452128229874</v>
      </c>
      <c r="C31" s="524">
        <f>medpoinc!C71</f>
        <v>30653.232550659377</v>
      </c>
      <c r="D31" s="525">
        <f>medpoinc!D71</f>
        <v>32554.208212715774</v>
      </c>
      <c r="E31" s="524">
        <f>medpoinc!E71</f>
        <v>41346.220649726602</v>
      </c>
      <c r="F31" s="525">
        <f>medpoinc!F71</f>
        <v>24237.439691219042</v>
      </c>
      <c r="G31" s="579">
        <f>medpoinc!G71</f>
        <v>43247.196311782995</v>
      </c>
    </row>
    <row r="32" spans="1:7" x14ac:dyDescent="0.2">
      <c r="A32" s="67">
        <v>1983</v>
      </c>
      <c r="B32" s="524">
        <f>medpoinc!B72</f>
        <v>33005.720682784544</v>
      </c>
      <c r="C32" s="524">
        <f>medpoinc!C72</f>
        <v>30729.464083971816</v>
      </c>
      <c r="D32" s="525">
        <f>medpoinc!D72</f>
        <v>32322.843703140723</v>
      </c>
      <c r="E32" s="524">
        <f>medpoinc!E72</f>
        <v>40289.741798985269</v>
      </c>
      <c r="F32" s="525">
        <f>medpoinc!F72</f>
        <v>24811.196927058725</v>
      </c>
      <c r="G32" s="579">
        <f>medpoinc!G72</f>
        <v>42793.62405767927</v>
      </c>
    </row>
    <row r="33" spans="1:7" x14ac:dyDescent="0.2">
      <c r="A33" s="67">
        <v>1984</v>
      </c>
      <c r="B33" s="524">
        <f>medpoinc!B73</f>
        <v>34177.141614440203</v>
      </c>
      <c r="C33" s="524">
        <f>medpoinc!C73</f>
        <v>31986.299203258139</v>
      </c>
      <c r="D33" s="525">
        <f>medpoinc!D73</f>
        <v>33081.720408849171</v>
      </c>
      <c r="E33" s="524">
        <f>medpoinc!E73</f>
        <v>42283.258535813839</v>
      </c>
      <c r="F33" s="525">
        <f>medpoinc!F73</f>
        <v>25413.771969711946</v>
      </c>
      <c r="G33" s="579">
        <f>medpoinc!G73</f>
        <v>43816.848223641289</v>
      </c>
    </row>
    <row r="34" spans="1:7" x14ac:dyDescent="0.2">
      <c r="A34" s="67">
        <v>1985</v>
      </c>
      <c r="B34" s="524">
        <f>medpoinc!B74</f>
        <v>34726.296480299607</v>
      </c>
      <c r="C34" s="524">
        <f>medpoinc!C74</f>
        <v>32397.093667596586</v>
      </c>
      <c r="D34" s="525">
        <f>medpoinc!D74</f>
        <v>33667.56792907096</v>
      </c>
      <c r="E34" s="524">
        <f>medpoinc!E74</f>
        <v>42772.633469637323</v>
      </c>
      <c r="F34" s="525">
        <f>medpoinc!F74</f>
        <v>25832.976649978977</v>
      </c>
      <c r="G34" s="579">
        <f>medpoinc!G74</f>
        <v>44254.853441357431</v>
      </c>
    </row>
    <row r="35" spans="1:7" x14ac:dyDescent="0.2">
      <c r="A35" s="67">
        <v>1986</v>
      </c>
      <c r="B35" s="524">
        <f>medpoinc!B75</f>
        <v>35272.899191132412</v>
      </c>
      <c r="C35" s="524">
        <f>medpoinc!C75</f>
        <v>32990.535125823844</v>
      </c>
      <c r="D35" s="525">
        <f>medpoinc!D75</f>
        <v>34442.948621929296</v>
      </c>
      <c r="E35" s="524">
        <f>medpoinc!E75</f>
        <v>43572.404883163566</v>
      </c>
      <c r="F35" s="525">
        <f>medpoinc!F75</f>
        <v>26558.418214499699</v>
      </c>
      <c r="G35" s="579">
        <f>medpoinc!G75</f>
        <v>44402.355452366683</v>
      </c>
    </row>
    <row r="36" spans="1:7" x14ac:dyDescent="0.2">
      <c r="A36" s="67">
        <v>1987</v>
      </c>
      <c r="B36" s="524">
        <f>medpoinc!B76</f>
        <v>36389.790929324627</v>
      </c>
      <c r="C36" s="524">
        <f>medpoinc!C76</f>
        <v>33963.804867369647</v>
      </c>
      <c r="D36" s="525">
        <f>medpoinc!D76</f>
        <v>35378.963403510053</v>
      </c>
      <c r="E36" s="524">
        <f>medpoinc!E76</f>
        <v>43667.749115189552</v>
      </c>
      <c r="F36" s="525">
        <f>medpoinc!F76</f>
        <v>27696.674207319298</v>
      </c>
      <c r="G36" s="579">
        <f>medpoinc!G76</f>
        <v>44880.742146167038</v>
      </c>
    </row>
    <row r="37" spans="1:7" x14ac:dyDescent="0.2">
      <c r="A37" s="67">
        <v>1988</v>
      </c>
      <c r="B37" s="524">
        <f>medpoinc!B77</f>
        <v>36872.002746382168</v>
      </c>
      <c r="C37" s="524">
        <f>medpoinc!C77</f>
        <v>34335.833245308262</v>
      </c>
      <c r="D37" s="525">
        <f>medpoinc!D77</f>
        <v>35896.552938276822</v>
      </c>
      <c r="E37" s="524">
        <f>medpoinc!E77</f>
        <v>44090.331326361746</v>
      </c>
      <c r="F37" s="525">
        <f>medpoinc!F77</f>
        <v>28092.954473434034</v>
      </c>
      <c r="G37" s="579">
        <f>medpoinc!G77</f>
        <v>45455.961057709239</v>
      </c>
    </row>
    <row r="38" spans="1:7" x14ac:dyDescent="0.2">
      <c r="A38" s="72">
        <v>1989</v>
      </c>
      <c r="B38" s="526">
        <f>medpoinc!B78</f>
        <v>37459.646750612694</v>
      </c>
      <c r="C38" s="526">
        <f>medpoinc!C78</f>
        <v>35212.067945575931</v>
      </c>
      <c r="D38" s="527">
        <f>medpoinc!D78</f>
        <v>36335.857348094316</v>
      </c>
      <c r="E38" s="526">
        <f>medpoinc!E78</f>
        <v>44576.979633229108</v>
      </c>
      <c r="F38" s="527">
        <f>medpoinc!F78</f>
        <v>29218.524465477902</v>
      </c>
      <c r="G38" s="582">
        <f>medpoinc!G78</f>
        <v>46075.365503253612</v>
      </c>
    </row>
    <row r="39" spans="1:7" x14ac:dyDescent="0.2">
      <c r="A39" s="67">
        <v>1990</v>
      </c>
      <c r="B39" s="524">
        <f>medpoinc!B79</f>
        <v>37618.710002273983</v>
      </c>
      <c r="C39" s="524">
        <f>medpoinc!C79</f>
        <v>35458.784069129062</v>
      </c>
      <c r="D39" s="525">
        <f>medpoinc!D79</f>
        <v>36718.740863463601</v>
      </c>
      <c r="E39" s="524">
        <f>medpoinc!E79</f>
        <v>44098.487801708732</v>
      </c>
      <c r="F39" s="525">
        <f>medpoinc!F79</f>
        <v>29518.987752980542</v>
      </c>
      <c r="G39" s="579">
        <f>medpoinc!G79</f>
        <v>46078.419907091578</v>
      </c>
    </row>
    <row r="40" spans="1:7" x14ac:dyDescent="0.2">
      <c r="A40" s="67">
        <v>1991</v>
      </c>
      <c r="B40" s="524">
        <f>medpoinc!B80</f>
        <v>37166.426354888252</v>
      </c>
      <c r="C40" s="524">
        <f>medpoinc!C80</f>
        <v>35256.002570291195</v>
      </c>
      <c r="D40" s="525">
        <f>medpoinc!D80</f>
        <v>35950.702128326491</v>
      </c>
      <c r="E40" s="524">
        <f>medpoinc!E80</f>
        <v>42897.697708679436</v>
      </c>
      <c r="F40" s="525">
        <f>medpoinc!F80</f>
        <v>29872.080995517663</v>
      </c>
      <c r="G40" s="579">
        <f>medpoinc!G80</f>
        <v>45329.146161802964</v>
      </c>
    </row>
    <row r="41" spans="1:7" x14ac:dyDescent="0.2">
      <c r="A41" s="67">
        <v>1992</v>
      </c>
      <c r="B41" s="524">
        <f>medpoinc!B81</f>
        <v>37575.308151700752</v>
      </c>
      <c r="C41" s="524">
        <f>medpoinc!C81</f>
        <v>35374.952268943496</v>
      </c>
      <c r="D41" s="525">
        <f>medpoinc!D81</f>
        <v>36559.75928273586</v>
      </c>
      <c r="E41" s="524">
        <f>medpoinc!E81</f>
        <v>42653.052496525175</v>
      </c>
      <c r="F41" s="525">
        <f>medpoinc!F81</f>
        <v>30297.207924119073</v>
      </c>
      <c r="G41" s="579">
        <f>medpoinc!G81</f>
        <v>45191.92466893739</v>
      </c>
    </row>
    <row r="42" spans="1:7" x14ac:dyDescent="0.2">
      <c r="A42" s="67">
        <v>1993</v>
      </c>
      <c r="B42" s="524">
        <f>medpoinc!B82</f>
        <v>38136.354155803521</v>
      </c>
      <c r="C42" s="524">
        <f>medpoinc!C82</f>
        <v>36155.244849008537</v>
      </c>
      <c r="D42" s="525">
        <f>medpoinc!D82</f>
        <v>37310.891944638941</v>
      </c>
      <c r="E42" s="524">
        <f>medpoinc!E82</f>
        <v>43749.497191722658</v>
      </c>
      <c r="F42" s="525">
        <f>medpoinc!F82</f>
        <v>30872.286697555232</v>
      </c>
      <c r="G42" s="579">
        <f>medpoinc!G82</f>
        <v>45895.698940750561</v>
      </c>
    </row>
    <row r="43" spans="1:7" x14ac:dyDescent="0.2">
      <c r="A43" s="67">
        <v>1994</v>
      </c>
      <c r="B43" s="524">
        <f>medpoinc!B83</f>
        <v>39580.247543516933</v>
      </c>
      <c r="C43" s="524">
        <f>medpoinc!C83</f>
        <v>37318.519112458816</v>
      </c>
      <c r="D43" s="525">
        <f>medpoinc!D83</f>
        <v>38610.935358777737</v>
      </c>
      <c r="E43" s="524">
        <f>medpoinc!E83</f>
        <v>44911.464559582477</v>
      </c>
      <c r="F43" s="525">
        <f>medpoinc!F83</f>
        <v>31825.75006560341</v>
      </c>
      <c r="G43" s="579">
        <f>medpoinc!G83</f>
        <v>47173.192990640586</v>
      </c>
    </row>
    <row r="44" spans="1:7" x14ac:dyDescent="0.2">
      <c r="A44" s="67">
        <v>1995</v>
      </c>
      <c r="B44" s="524">
        <f>medpoinc!B84</f>
        <v>39563.786184539371</v>
      </c>
      <c r="C44" s="524">
        <f>medpoinc!C84</f>
        <v>37822.979592419637</v>
      </c>
      <c r="D44" s="525">
        <f>medpoinc!D84</f>
        <v>38456.000171372267</v>
      </c>
      <c r="E44" s="524">
        <f>medpoinc!E84</f>
        <v>45419.226539851195</v>
      </c>
      <c r="F44" s="525">
        <f>medpoinc!F84</f>
        <v>32442.304671322283</v>
      </c>
      <c r="G44" s="579">
        <f>medpoinc!G84</f>
        <v>47476.543421447241</v>
      </c>
    </row>
    <row r="45" spans="1:7" x14ac:dyDescent="0.2">
      <c r="A45" s="67">
        <v>1996</v>
      </c>
      <c r="B45" s="524">
        <f>medpoinc!B85</f>
        <v>40463.23395682648</v>
      </c>
      <c r="C45" s="524">
        <f>medpoinc!C85</f>
        <v>38602.855384098824</v>
      </c>
      <c r="D45" s="525">
        <f>medpoinc!D85</f>
        <v>38912.918479553431</v>
      </c>
      <c r="E45" s="524">
        <f>medpoinc!E85</f>
        <v>45579.275031827528</v>
      </c>
      <c r="F45" s="525">
        <f>medpoinc!F85</f>
        <v>33796.877404552382</v>
      </c>
      <c r="G45" s="579">
        <f>medpoinc!G85</f>
        <v>47594.685152282487</v>
      </c>
    </row>
    <row r="46" spans="1:7" x14ac:dyDescent="0.2">
      <c r="A46" s="67">
        <v>1997</v>
      </c>
      <c r="B46" s="524">
        <f>medpoinc!B86</f>
        <v>41509.440046102551</v>
      </c>
      <c r="C46" s="524">
        <f>medpoinc!C86</f>
        <v>39684.849274845299</v>
      </c>
      <c r="D46" s="525">
        <f>medpoinc!D86</f>
        <v>39836.8985057834</v>
      </c>
      <c r="E46" s="524">
        <f>medpoinc!E86</f>
        <v>47439.360052688629</v>
      </c>
      <c r="F46" s="525">
        <f>medpoinc!F86</f>
        <v>34363.126192011638</v>
      </c>
      <c r="G46" s="579">
        <f>medpoinc!G86</f>
        <v>48959.85236206968</v>
      </c>
    </row>
    <row r="47" spans="1:7" x14ac:dyDescent="0.2">
      <c r="A47" s="67">
        <v>1998</v>
      </c>
      <c r="B47" s="524">
        <f>medpoinc!B87</f>
        <v>43372.70104824075</v>
      </c>
      <c r="C47" s="524">
        <f>medpoinc!C87</f>
        <v>41271.601343481678</v>
      </c>
      <c r="D47" s="525">
        <f>medpoinc!D87</f>
        <v>41871.915544841417</v>
      </c>
      <c r="E47" s="524">
        <f>medpoinc!E87</f>
        <v>49225.76451149815</v>
      </c>
      <c r="F47" s="525">
        <f>medpoinc!F87</f>
        <v>36018.852081584009</v>
      </c>
      <c r="G47" s="579">
        <f>medpoinc!G87</f>
        <v>50426.392914217613</v>
      </c>
    </row>
    <row r="48" spans="1:7" x14ac:dyDescent="0.2">
      <c r="A48" s="72">
        <v>1999</v>
      </c>
      <c r="B48" s="526">
        <f>medpoinc!B88</f>
        <v>44627.456994265907</v>
      </c>
      <c r="C48" s="526">
        <f>medpoinc!C88</f>
        <v>42410.8614481931</v>
      </c>
      <c r="D48" s="527">
        <f>medpoinc!D88</f>
        <v>42854.180557407657</v>
      </c>
      <c r="E48" s="526">
        <f>medpoinc!E88</f>
        <v>50538.37845046007</v>
      </c>
      <c r="F48" s="527">
        <f>medpoinc!F88</f>
        <v>36795.486064808647</v>
      </c>
      <c r="G48" s="582">
        <f>medpoinc!G88</f>
        <v>51572.789705294046</v>
      </c>
    </row>
    <row r="49" spans="1:7" x14ac:dyDescent="0.2">
      <c r="A49" s="77">
        <v>2000</v>
      </c>
      <c r="B49" s="528">
        <f>medpoinc!B89</f>
        <v>46188.553416521216</v>
      </c>
      <c r="C49" s="528">
        <f>medpoinc!C89</f>
        <v>43734.786516268527</v>
      </c>
      <c r="D49" s="529">
        <f>medpoinc!D89</f>
        <v>44312.143433975041</v>
      </c>
      <c r="E49" s="528">
        <f>medpoinc!E89</f>
        <v>51673.444134733109</v>
      </c>
      <c r="F49" s="529">
        <f>medpoinc!F89</f>
        <v>38105.556568630003</v>
      </c>
      <c r="G49" s="583">
        <f>medpoinc!G89</f>
        <v>52972.497199572768</v>
      </c>
    </row>
    <row r="50" spans="1:7" x14ac:dyDescent="0.2">
      <c r="A50" s="67">
        <v>2001</v>
      </c>
      <c r="B50" s="524">
        <f>medpoinc!B90</f>
        <v>46022.791353383458</v>
      </c>
      <c r="C50" s="524">
        <f>medpoinc!C90</f>
        <v>43489.426691729321</v>
      </c>
      <c r="D50" s="525">
        <f>medpoinc!D90</f>
        <v>43911.654135338344</v>
      </c>
      <c r="E50" s="524">
        <f>medpoinc!E90</f>
        <v>51652.490601503756</v>
      </c>
      <c r="F50" s="525">
        <f>medpoinc!F90</f>
        <v>38000.469924812031</v>
      </c>
      <c r="G50" s="579">
        <f>medpoinc!G90</f>
        <v>53200.65789473684</v>
      </c>
    </row>
    <row r="51" spans="1:7" x14ac:dyDescent="0.2">
      <c r="A51" s="67">
        <v>2002</v>
      </c>
      <c r="B51" s="524">
        <f>medpoinc!B91</f>
        <v>45646.141748009082</v>
      </c>
      <c r="C51" s="524">
        <f>medpoinc!C91</f>
        <v>43294.673839778312</v>
      </c>
      <c r="D51" s="525">
        <f>medpoinc!D91</f>
        <v>43847.960406420847</v>
      </c>
      <c r="E51" s="524">
        <f>medpoinc!E91</f>
        <v>50625.72084779189</v>
      </c>
      <c r="F51" s="525">
        <f>medpoinc!F91</f>
        <v>37900.129815013606</v>
      </c>
      <c r="G51" s="579">
        <f>medpoinc!G91</f>
        <v>53253.832039343928</v>
      </c>
    </row>
    <row r="52" spans="1:7" x14ac:dyDescent="0.2">
      <c r="A52" s="67">
        <v>2003</v>
      </c>
      <c r="B52" s="524">
        <f>medpoinc!B92</f>
        <v>45848.886312320734</v>
      </c>
      <c r="C52" s="524">
        <f>medpoinc!C92</f>
        <v>43549.679624092263</v>
      </c>
      <c r="D52" s="525">
        <f>medpoinc!D92</f>
        <v>44361.164337584662</v>
      </c>
      <c r="E52" s="524">
        <f>medpoinc!E92</f>
        <v>50717.794593275154</v>
      </c>
      <c r="F52" s="525">
        <f>medpoinc!F92</f>
        <v>38275.028986391648</v>
      </c>
      <c r="G52" s="579">
        <f>medpoinc!G92</f>
        <v>53557.991090498559</v>
      </c>
    </row>
    <row r="53" spans="1:7" x14ac:dyDescent="0.2">
      <c r="A53" s="67">
        <v>2004</v>
      </c>
      <c r="B53" s="524">
        <f>medpoinc!B93</f>
        <v>46866.256415130199</v>
      </c>
      <c r="C53" s="524">
        <f>medpoinc!C93</f>
        <v>44364.967449154152</v>
      </c>
      <c r="D53" s="525">
        <f>medpoinc!D93</f>
        <v>45154.848175251849</v>
      </c>
      <c r="E53" s="524">
        <f>medpoinc!E93</f>
        <v>52000.48113476525</v>
      </c>
      <c r="F53" s="525">
        <f>medpoinc!F93</f>
        <v>38967.449154153197</v>
      </c>
      <c r="G53" s="579">
        <f>medpoinc!G93</f>
        <v>54370.12331305835</v>
      </c>
    </row>
    <row r="54" spans="1:7" x14ac:dyDescent="0.2">
      <c r="A54" s="67">
        <v>2005</v>
      </c>
      <c r="B54" s="524">
        <f>medpoinc!B94</f>
        <v>47178.16967221626</v>
      </c>
      <c r="C54" s="524">
        <f>medpoinc!C94</f>
        <v>45004.649660217139</v>
      </c>
      <c r="D54" s="525">
        <f>medpoinc!D94</f>
        <v>45260.35789692292</v>
      </c>
      <c r="E54" s="524">
        <f>medpoinc!E94</f>
        <v>52420.188524684738</v>
      </c>
      <c r="F54" s="525">
        <f>medpoinc!F94</f>
        <v>39890.484926101555</v>
      </c>
      <c r="G54" s="579">
        <f>medpoinc!G94</f>
        <v>54465.854418330971</v>
      </c>
    </row>
    <row r="55" spans="1:7" x14ac:dyDescent="0.2">
      <c r="A55" s="67">
        <v>2006</v>
      </c>
      <c r="B55" s="524">
        <f>medpoinc!B95</f>
        <v>47891.29607237225</v>
      </c>
      <c r="C55" s="524">
        <f>medpoinc!C95</f>
        <v>45782.093913744458</v>
      </c>
      <c r="D55" s="525">
        <f>medpoinc!D95</f>
        <v>45161.74033767746</v>
      </c>
      <c r="E55" s="524">
        <f>medpoinc!E95</f>
        <v>52605.983250481433</v>
      </c>
      <c r="F55" s="525">
        <f>medpoinc!F95</f>
        <v>40819.265305208472</v>
      </c>
      <c r="G55" s="579">
        <f>medpoinc!G95</f>
        <v>55583.680415603027</v>
      </c>
    </row>
    <row r="56" spans="1:7" x14ac:dyDescent="0.2">
      <c r="A56" s="67">
        <v>2007</v>
      </c>
      <c r="B56" s="524">
        <f>medpoinc!B96</f>
        <v>47658.473515161415</v>
      </c>
      <c r="C56" s="524">
        <f>medpoinc!C96</f>
        <v>45969.312428548103</v>
      </c>
      <c r="D56" s="525">
        <f>medpoinc!D96</f>
        <v>44762.768795252872</v>
      </c>
      <c r="E56" s="524">
        <f>medpoinc!E96</f>
        <v>52967.265501660411</v>
      </c>
      <c r="F56" s="525">
        <f>medpoinc!F96</f>
        <v>40901.829168708151</v>
      </c>
      <c r="G56" s="579">
        <f>medpoinc!G96</f>
        <v>55380.352768250865</v>
      </c>
    </row>
    <row r="57" spans="1:7" x14ac:dyDescent="0.2">
      <c r="A57" s="67">
        <v>2008</v>
      </c>
      <c r="B57" s="524">
        <f>medpoinc!B97</f>
        <v>47568.719366998048</v>
      </c>
      <c r="C57" s="524">
        <f>medpoinc!C97</f>
        <v>46030.42744716975</v>
      </c>
      <c r="D57" s="525">
        <f>medpoinc!D97</f>
        <v>44492.135527341459</v>
      </c>
      <c r="E57" s="524">
        <f>medpoinc!E97</f>
        <v>51710.274535766534</v>
      </c>
      <c r="F57" s="525">
        <f>medpoinc!F97</f>
        <v>41770.542130722162</v>
      </c>
      <c r="G57" s="579">
        <f>medpoinc!G97</f>
        <v>55378.509113818618</v>
      </c>
    </row>
    <row r="58" spans="1:7" x14ac:dyDescent="0.2">
      <c r="A58" s="72">
        <v>2009</v>
      </c>
      <c r="B58" s="526">
        <f>medpoinc!B98</f>
        <v>45224.39550447755</v>
      </c>
      <c r="C58" s="526">
        <f>medpoinc!C98</f>
        <v>43701.294101477011</v>
      </c>
      <c r="D58" s="527">
        <f>medpoinc!D98</f>
        <v>42412.515991245789</v>
      </c>
      <c r="E58" s="526">
        <f>medpoinc!E98</f>
        <v>48739.244896017255</v>
      </c>
      <c r="F58" s="527">
        <f>medpoinc!F98</f>
        <v>39834.959770783338</v>
      </c>
      <c r="G58" s="584">
        <f>medpoinc!G98</f>
        <v>52605.579226710935</v>
      </c>
    </row>
    <row r="59" spans="1:7" x14ac:dyDescent="0.2">
      <c r="A59" s="67">
        <v>2010</v>
      </c>
      <c r="B59" s="524">
        <f>medpoinc!B99</f>
        <v>46056.524864065337</v>
      </c>
      <c r="C59" s="524">
        <f>medpoinc!C99</f>
        <v>44555.936334659702</v>
      </c>
      <c r="D59" s="525">
        <f>medpoinc!D99</f>
        <v>42709.058144621995</v>
      </c>
      <c r="E59" s="524">
        <f>medpoinc!E99</f>
        <v>49057.701922876615</v>
      </c>
      <c r="F59" s="525">
        <f>medpoinc!F99</f>
        <v>41208.469615216352</v>
      </c>
      <c r="G59" s="585">
        <f>medpoinc!G99</f>
        <v>53213.177850461456</v>
      </c>
    </row>
    <row r="60" spans="1:7" x14ac:dyDescent="0.2">
      <c r="A60" s="67">
        <v>2011</v>
      </c>
      <c r="B60" s="524">
        <f>medpoinc!B100</f>
        <v>46544.785401162189</v>
      </c>
      <c r="C60" s="524">
        <f>medpoinc!C100</f>
        <v>44850.19369966357</v>
      </c>
      <c r="D60" s="525">
        <f>medpoinc!D100</f>
        <v>43155.601998164944</v>
      </c>
      <c r="E60" s="524">
        <f>medpoinc!E100</f>
        <v>50385.859924559074</v>
      </c>
      <c r="F60" s="525">
        <f>medpoinc!F100</f>
        <v>40783.173616066873</v>
      </c>
      <c r="G60" s="585">
        <f>medpoinc!G100</f>
        <v>53323.152207156687</v>
      </c>
    </row>
    <row r="61" spans="1:7" x14ac:dyDescent="0.2">
      <c r="A61" s="67">
        <v>2012</v>
      </c>
      <c r="B61" s="524">
        <f>medpoinc!B101</f>
        <v>46542.299999999996</v>
      </c>
      <c r="C61" s="524">
        <f>medpoinc!C101</f>
        <v>44658.445</v>
      </c>
      <c r="D61" s="525">
        <f>medpoinc!D101</f>
        <v>42220.514999999999</v>
      </c>
      <c r="E61" s="524">
        <f>medpoinc!E101</f>
        <v>49866.75</v>
      </c>
      <c r="F61" s="525">
        <f>medpoinc!F101</f>
        <v>40779.919999999998</v>
      </c>
      <c r="G61" s="585">
        <f>medpoinc!G101</f>
        <v>52637.125</v>
      </c>
    </row>
    <row r="62" spans="1:7" x14ac:dyDescent="0.2">
      <c r="A62" s="67">
        <v>2013</v>
      </c>
      <c r="B62" s="524">
        <f>medpoinc!B102</f>
        <v>46666.046607507458</v>
      </c>
      <c r="C62" s="524">
        <f>medpoinc!C102</f>
        <v>45143.145319616771</v>
      </c>
      <c r="D62" s="525">
        <f>medpoinc!D102</f>
        <v>44381.694675671424</v>
      </c>
      <c r="E62" s="524">
        <f>medpoinc!E102</f>
        <v>50799.635817496463</v>
      </c>
      <c r="F62" s="525">
        <f>medpoinc!F102</f>
        <v>40791.998782786235</v>
      </c>
      <c r="G62" s="585">
        <f>medpoinc!G102</f>
        <v>54062.995720119361</v>
      </c>
    </row>
    <row r="63" spans="1:7" x14ac:dyDescent="0.2">
      <c r="A63" s="67">
        <v>2014</v>
      </c>
      <c r="B63" s="524">
        <f>medpoinc!B103</f>
        <v>47222.604654750197</v>
      </c>
      <c r="C63" s="524">
        <f>medpoinc!C103</f>
        <v>45513.189101637065</v>
      </c>
      <c r="D63" s="525">
        <f>medpoinc!D103</f>
        <v>44872.158269219646</v>
      </c>
      <c r="E63" s="524">
        <f>medpoinc!E103</f>
        <v>51175.628121324306</v>
      </c>
      <c r="F63" s="525">
        <f>medpoinc!F103</f>
        <v>41132.811746784675</v>
      </c>
      <c r="G63" s="585">
        <f>medpoinc!G103</f>
        <v>53953.428395133145</v>
      </c>
    </row>
    <row r="64" spans="1:7" x14ac:dyDescent="0.2">
      <c r="A64" s="67">
        <v>2015</v>
      </c>
      <c r="B64" s="524">
        <f>medpoinc!B104</f>
        <v>48230.099644943301</v>
      </c>
      <c r="C64" s="524">
        <f>medpoinc!C104</f>
        <v>46643.583209254371</v>
      </c>
      <c r="D64" s="525">
        <f>medpoinc!D104</f>
        <v>45480.137823082499</v>
      </c>
      <c r="E64" s="524">
        <f>medpoinc!E104</f>
        <v>52143.506852975981</v>
      </c>
      <c r="F64" s="525">
        <f>medpoinc!F104</f>
        <v>42518.640476463173</v>
      </c>
      <c r="G64" s="585">
        <f>medpoinc!G104</f>
        <v>55316.539724353825</v>
      </c>
    </row>
    <row r="65" spans="1:7" x14ac:dyDescent="0.2">
      <c r="A65" s="67">
        <v>2016</v>
      </c>
      <c r="B65" s="524">
        <f>medpoinc!B105</f>
        <v>48182.252466376172</v>
      </c>
      <c r="C65" s="524">
        <f>medpoinc!C105</f>
        <v>46405.46658366816</v>
      </c>
      <c r="D65" s="525">
        <f>medpoinc!D105</f>
        <v>45151.26478410956</v>
      </c>
      <c r="E65" s="524">
        <f>medpoinc!E105</f>
        <v>51840.341048422088</v>
      </c>
      <c r="F65" s="525">
        <f>medpoinc!F105</f>
        <v>42329.310735102714</v>
      </c>
      <c r="G65" s="585">
        <f>medpoinc!G105</f>
        <v>54557.778280799052</v>
      </c>
    </row>
    <row r="66" spans="1:7" x14ac:dyDescent="0.2">
      <c r="A66" s="67">
        <v>2017</v>
      </c>
      <c r="B66" s="524">
        <f>medpoinc!B106</f>
        <v>49499.34800702858</v>
      </c>
      <c r="C66" s="524">
        <f>medpoinc!C106</f>
        <v>47962.101174512165</v>
      </c>
      <c r="D66" s="525">
        <f>medpoinc!D106</f>
        <v>44785.124387311567</v>
      </c>
      <c r="E66" s="524">
        <f>medpoinc!E106</f>
        <v>53188.740405067976</v>
      </c>
      <c r="F66" s="525">
        <f>medpoinc!F106</f>
        <v>43862.776287801724</v>
      </c>
      <c r="G66" s="585">
        <f>medpoinc!G106</f>
        <v>56570.683436604093</v>
      </c>
    </row>
    <row r="67" spans="1:7" x14ac:dyDescent="0.2">
      <c r="A67" s="67">
        <v>2018</v>
      </c>
      <c r="B67" s="524">
        <f>medpoinc!B107</f>
        <v>49800</v>
      </c>
      <c r="C67" s="524">
        <f>medpoinc!C107</f>
        <v>48100</v>
      </c>
      <c r="D67" s="525">
        <f>medpoinc!D107</f>
        <v>45100</v>
      </c>
      <c r="E67" s="524">
        <f>medpoinc!E107</f>
        <v>53500</v>
      </c>
      <c r="F67" s="525">
        <f>medpoinc!F107</f>
        <v>44100</v>
      </c>
      <c r="G67" s="585">
        <f>medpoinc!G107</f>
        <v>56900</v>
      </c>
    </row>
    <row r="68" spans="1:7" x14ac:dyDescent="0.2">
      <c r="A68" s="67">
        <v>2019</v>
      </c>
      <c r="B68" s="524">
        <f>medpoinc!B108</f>
        <v>50403.949993350179</v>
      </c>
      <c r="C68" s="524">
        <f>medpoinc!C108</f>
        <v>49028.403599769474</v>
      </c>
      <c r="D68" s="525">
        <f>medpoinc!D108</f>
        <v>45491.284301990512</v>
      </c>
      <c r="E68" s="524">
        <f>medpoinc!E108</f>
        <v>54235.829232610718</v>
      </c>
      <c r="F68" s="525">
        <f>medpoinc!F108</f>
        <v>44901.764419027357</v>
      </c>
      <c r="G68" s="585">
        <f>medpoinc!G108</f>
        <v>58165.961785698455</v>
      </c>
    </row>
    <row r="69" spans="1:7" ht="17" thickBot="1" x14ac:dyDescent="0.25">
      <c r="A69" s="1105"/>
      <c r="B69" s="1107"/>
      <c r="C69" s="1107"/>
      <c r="D69" s="1108"/>
      <c r="E69" s="1107"/>
      <c r="F69" s="1108"/>
      <c r="G69" s="1127"/>
    </row>
    <row r="70" spans="1:7" ht="17" thickTop="1" x14ac:dyDescent="0.2">
      <c r="A70" s="61"/>
      <c r="B70" s="60"/>
      <c r="C70" s="60"/>
      <c r="D70" s="59"/>
      <c r="E70" s="58"/>
      <c r="F70" s="60"/>
      <c r="G70" s="60"/>
    </row>
    <row r="71" spans="1:7" x14ac:dyDescent="0.2">
      <c r="B71" s="57"/>
      <c r="C71" s="57"/>
      <c r="F71" s="57"/>
      <c r="G71" s="57"/>
    </row>
    <row r="73" spans="1:7" x14ac:dyDescent="0.2">
      <c r="A73" s="211"/>
      <c r="B73" s="212"/>
      <c r="C73" s="212"/>
      <c r="D73" s="212"/>
      <c r="E73" s="212"/>
      <c r="F73" s="212"/>
      <c r="G73" s="212"/>
    </row>
    <row r="74" spans="1:7" x14ac:dyDescent="0.2">
      <c r="A74" s="211"/>
      <c r="B74" s="212"/>
      <c r="C74" s="212"/>
      <c r="D74" s="212"/>
      <c r="E74" s="212"/>
      <c r="F74" s="212"/>
      <c r="G74" s="212"/>
    </row>
  </sheetData>
  <mergeCells count="2">
    <mergeCell ref="A4:G4"/>
    <mergeCell ref="B7:G7"/>
  </mergeCells>
  <hyperlinks>
    <hyperlink ref="A1" location="Index!A1" display="Back to index" xr:uid="{00000000-0004-0000-3F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7" tint="-0.24994659260841701"/>
  </sheetPr>
  <dimension ref="A1"/>
  <sheetViews>
    <sheetView workbookViewId="0">
      <selection activeCell="D32" sqref="D32"/>
    </sheetView>
  </sheetViews>
  <sheetFormatPr baseColWidth="10" defaultRowHeight="16" x14ac:dyDescent="0.2"/>
  <sheetData/>
  <pageMargins left="0.75" right="0.75" top="1" bottom="1" header="0.5" footer="0.5"/>
  <extLst>
    <ext xmlns:mx="http://schemas.microsoft.com/office/mac/excel/2008/main" uri="{64002731-A6B0-56B0-2670-7721B7C09600}">
      <mx:PLV Mode="0" OnePage="0" WScale="0"/>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theme="7" tint="0.39997558519241921"/>
  </sheetPr>
  <dimension ref="A1:AE120"/>
  <sheetViews>
    <sheetView workbookViewId="0">
      <pane xSplit="1" ySplit="9" topLeftCell="B102" activePane="bottomRight" state="frozen"/>
      <selection activeCell="D32" sqref="D32"/>
      <selection pane="topRight" activeCell="D32" sqref="D32"/>
      <selection pane="bottomLeft" activeCell="D32" sqref="D32"/>
      <selection pane="bottomRight" activeCell="A4" sqref="A4:S4"/>
    </sheetView>
  </sheetViews>
  <sheetFormatPr baseColWidth="10" defaultColWidth="10.83203125" defaultRowHeight="16" x14ac:dyDescent="0.2"/>
  <cols>
    <col min="1" max="10" width="10.83203125" style="4"/>
    <col min="11" max="11" width="10.83203125" style="4" customWidth="1"/>
    <col min="12" max="20" width="10.83203125" style="4"/>
    <col min="21" max="21" width="11" style="4" customWidth="1"/>
    <col min="22" max="22" width="13" style="4" bestFit="1" customWidth="1"/>
    <col min="23" max="24" width="10.83203125" style="4"/>
    <col min="25" max="25" width="11.83203125" style="4" bestFit="1" customWidth="1"/>
    <col min="26" max="26" width="10.83203125" style="4"/>
    <col min="27" max="28" width="11" style="4" customWidth="1"/>
    <col min="29" max="16384" width="10.83203125" style="4"/>
  </cols>
  <sheetData>
    <row r="1" spans="1:31" x14ac:dyDescent="0.2">
      <c r="A1" s="52" t="s">
        <v>36</v>
      </c>
      <c r="D1" s="198"/>
    </row>
    <row r="2" spans="1:31" x14ac:dyDescent="0.2">
      <c r="B2" s="51"/>
      <c r="C2" s="51"/>
      <c r="D2" s="199"/>
    </row>
    <row r="3" spans="1:31" ht="17" thickBot="1" x14ac:dyDescent="0.25">
      <c r="D3" s="198"/>
    </row>
    <row r="4" spans="1:31" ht="25" customHeight="1" thickTop="1" x14ac:dyDescent="0.2">
      <c r="A4" s="1371" t="s">
        <v>217</v>
      </c>
      <c r="B4" s="1372"/>
      <c r="C4" s="1372"/>
      <c r="D4" s="1372"/>
      <c r="E4" s="1372"/>
      <c r="F4" s="1372"/>
      <c r="G4" s="1372"/>
      <c r="H4" s="1372"/>
      <c r="I4" s="1372"/>
      <c r="J4" s="1372"/>
      <c r="K4" s="1372"/>
      <c r="L4" s="1372"/>
      <c r="M4" s="1372"/>
      <c r="N4" s="1372"/>
      <c r="O4" s="1372"/>
      <c r="P4" s="1372"/>
      <c r="Q4" s="1372"/>
      <c r="R4" s="1372"/>
      <c r="S4" s="1373"/>
      <c r="T4" s="496"/>
    </row>
    <row r="5" spans="1:31" x14ac:dyDescent="0.2">
      <c r="A5" s="49"/>
      <c r="B5" s="50"/>
      <c r="C5" s="50"/>
      <c r="D5" s="50"/>
      <c r="E5" s="50"/>
      <c r="F5" s="50"/>
      <c r="G5" s="50"/>
      <c r="H5" s="50"/>
      <c r="I5" s="50"/>
      <c r="J5" s="50"/>
      <c r="K5" s="50"/>
      <c r="L5" s="50"/>
      <c r="M5" s="50"/>
      <c r="N5" s="50"/>
      <c r="O5" s="50"/>
      <c r="P5" s="50"/>
      <c r="Q5" s="50"/>
      <c r="R5" s="50"/>
      <c r="S5" s="499"/>
      <c r="T5" s="495"/>
    </row>
    <row r="6" spans="1:31" x14ac:dyDescent="0.2">
      <c r="A6" s="49"/>
      <c r="B6" s="45" t="s">
        <v>35</v>
      </c>
      <c r="C6" s="45" t="s">
        <v>34</v>
      </c>
      <c r="D6" s="45" t="s">
        <v>33</v>
      </c>
      <c r="E6" s="45" t="s">
        <v>32</v>
      </c>
      <c r="F6" s="45" t="s">
        <v>31</v>
      </c>
      <c r="G6" s="45" t="s">
        <v>30</v>
      </c>
      <c r="H6" s="45" t="s">
        <v>29</v>
      </c>
      <c r="I6" s="48" t="s">
        <v>28</v>
      </c>
      <c r="J6" s="47" t="s">
        <v>27</v>
      </c>
      <c r="K6" s="47" t="s">
        <v>26</v>
      </c>
      <c r="L6" s="45" t="s">
        <v>25</v>
      </c>
      <c r="M6" s="46" t="s">
        <v>24</v>
      </c>
      <c r="N6" s="45" t="s">
        <v>23</v>
      </c>
      <c r="O6" s="45" t="s">
        <v>22</v>
      </c>
      <c r="P6" s="45" t="s">
        <v>21</v>
      </c>
      <c r="Q6" s="46" t="s">
        <v>20</v>
      </c>
      <c r="R6" s="46" t="s">
        <v>53</v>
      </c>
      <c r="S6" s="44" t="s">
        <v>52</v>
      </c>
      <c r="T6" s="46"/>
      <c r="V6" s="480" t="s">
        <v>105</v>
      </c>
    </row>
    <row r="7" spans="1:31" ht="35" customHeight="1" x14ac:dyDescent="0.2">
      <c r="A7" s="43"/>
      <c r="B7" s="1374" t="s">
        <v>187</v>
      </c>
      <c r="C7" s="1375"/>
      <c r="D7" s="1375"/>
      <c r="E7" s="1375"/>
      <c r="F7" s="1375"/>
      <c r="G7" s="1375"/>
      <c r="H7" s="1375"/>
      <c r="I7" s="1375"/>
      <c r="J7" s="1375"/>
      <c r="K7" s="1375"/>
      <c r="L7" s="1375"/>
      <c r="M7" s="1375"/>
      <c r="N7" s="1375"/>
      <c r="O7" s="1375"/>
      <c r="P7" s="1375"/>
      <c r="Q7" s="1375"/>
      <c r="R7" s="1375"/>
      <c r="S7" s="634"/>
      <c r="T7" s="50"/>
      <c r="V7" s="1409" t="s">
        <v>212</v>
      </c>
      <c r="W7" s="1409" t="s">
        <v>213</v>
      </c>
      <c r="X7" s="1409" t="s">
        <v>214</v>
      </c>
      <c r="Y7" s="1409" t="s">
        <v>215</v>
      </c>
      <c r="Z7" s="1409" t="s">
        <v>216</v>
      </c>
      <c r="AA7" s="1409" t="s">
        <v>19</v>
      </c>
      <c r="AB7" s="1409" t="s">
        <v>18</v>
      </c>
      <c r="AC7" s="1409" t="s">
        <v>0</v>
      </c>
      <c r="AD7" s="1409" t="s">
        <v>17</v>
      </c>
      <c r="AE7" s="1409" t="s">
        <v>16</v>
      </c>
    </row>
    <row r="8" spans="1:31" ht="21" customHeight="1" x14ac:dyDescent="0.2">
      <c r="A8" s="405"/>
      <c r="B8" s="1410" t="s">
        <v>218</v>
      </c>
      <c r="C8" s="1453"/>
      <c r="D8" s="1453"/>
      <c r="E8" s="1453"/>
      <c r="F8" s="1453"/>
      <c r="G8" s="1453"/>
      <c r="H8" s="1453"/>
      <c r="I8" s="1453"/>
      <c r="J8" s="1453"/>
      <c r="K8" s="1453"/>
      <c r="L8" s="1453"/>
      <c r="M8" s="1453"/>
      <c r="N8" s="1453"/>
      <c r="O8" s="1453"/>
      <c r="P8" s="1453"/>
      <c r="Q8" s="1453"/>
      <c r="R8" s="1453"/>
      <c r="S8" s="1454"/>
      <c r="T8" s="497"/>
      <c r="V8" s="1409"/>
      <c r="W8" s="1409"/>
      <c r="X8" s="1409"/>
      <c r="Y8" s="1409"/>
      <c r="Z8" s="1409"/>
      <c r="AA8" s="1409"/>
      <c r="AB8" s="1409"/>
      <c r="AC8" s="1409"/>
      <c r="AD8" s="1409"/>
      <c r="AE8" s="1409"/>
    </row>
    <row r="9" spans="1:31" s="27" customFormat="1" ht="31" customHeight="1" x14ac:dyDescent="0.2">
      <c r="A9" s="42"/>
      <c r="B9" s="292" t="s">
        <v>15</v>
      </c>
      <c r="C9" s="481" t="s">
        <v>14</v>
      </c>
      <c r="D9" s="482" t="s">
        <v>58</v>
      </c>
      <c r="E9" s="293" t="s">
        <v>13</v>
      </c>
      <c r="F9" s="41" t="s">
        <v>12</v>
      </c>
      <c r="G9" s="293" t="s">
        <v>11</v>
      </c>
      <c r="H9" s="41" t="s">
        <v>10</v>
      </c>
      <c r="I9" s="41" t="s">
        <v>9</v>
      </c>
      <c r="J9" s="41" t="s">
        <v>8</v>
      </c>
      <c r="K9" s="491" t="s">
        <v>106</v>
      </c>
      <c r="L9" s="406" t="s">
        <v>7</v>
      </c>
      <c r="M9" s="40" t="s">
        <v>6</v>
      </c>
      <c r="N9" s="40" t="s">
        <v>5</v>
      </c>
      <c r="O9" s="40" t="s">
        <v>4</v>
      </c>
      <c r="P9" s="40" t="s">
        <v>3</v>
      </c>
      <c r="Q9" s="40" t="s">
        <v>2</v>
      </c>
      <c r="R9" s="40" t="s">
        <v>1</v>
      </c>
      <c r="S9" s="39" t="s">
        <v>107</v>
      </c>
      <c r="T9" s="498"/>
      <c r="V9" s="1409"/>
      <c r="W9" s="1409"/>
      <c r="X9" s="1409"/>
      <c r="Y9" s="1409"/>
      <c r="Z9" s="1409"/>
      <c r="AA9" s="1409"/>
      <c r="AB9" s="1409"/>
      <c r="AC9" s="1409"/>
      <c r="AD9" s="1409"/>
      <c r="AE9" s="1409"/>
    </row>
    <row r="10" spans="1:31" s="27" customFormat="1" ht="15" customHeight="1" x14ac:dyDescent="0.2">
      <c r="A10" s="38">
        <v>1913</v>
      </c>
      <c r="B10" s="304">
        <f>'TD2'!B10</f>
        <v>0.59269448788320744</v>
      </c>
      <c r="C10" s="415"/>
      <c r="D10" s="415"/>
      <c r="E10" s="305">
        <f>TD2b!B10</f>
        <v>0.40730551211679261</v>
      </c>
      <c r="F10" s="37">
        <f>TD2b!I10</f>
        <v>0.30864433049737572</v>
      </c>
      <c r="G10" s="630">
        <f>TD2b!P10</f>
        <v>0.17960041861867679</v>
      </c>
      <c r="H10" s="37">
        <f>TD2c!B10</f>
        <v>0.14726456931487061</v>
      </c>
      <c r="I10" s="37">
        <f>TD2c!I10</f>
        <v>8.6166081714558071E-2</v>
      </c>
      <c r="J10" s="37">
        <f>TD2c!P10</f>
        <v>2.7550162054507693E-2</v>
      </c>
      <c r="K10" s="37"/>
      <c r="L10" s="308">
        <f>E10-G10</f>
        <v>0.22770509349811582</v>
      </c>
      <c r="M10" s="309">
        <f>E10-F10</f>
        <v>9.8661181619416893E-2</v>
      </c>
      <c r="N10" s="36"/>
      <c r="O10" s="35">
        <f t="shared" ref="O10:O73" si="0">G10-I10</f>
        <v>9.3434336904118717E-2</v>
      </c>
      <c r="P10" s="35">
        <f t="shared" ref="P10:R41" si="1">G10-H10</f>
        <v>3.2335849303806175E-2</v>
      </c>
      <c r="Q10" s="35">
        <f t="shared" si="1"/>
        <v>6.1098487600312543E-2</v>
      </c>
      <c r="R10" s="35">
        <f t="shared" si="1"/>
        <v>5.8615919660050378E-2</v>
      </c>
      <c r="S10" s="34"/>
      <c r="T10" s="13"/>
      <c r="V10" s="2"/>
      <c r="W10" s="2"/>
      <c r="X10" s="2">
        <v>0.17960041861867684</v>
      </c>
      <c r="Y10" s="2">
        <v>8.6166081714558071E-2</v>
      </c>
      <c r="Z10" s="2">
        <v>2.7550162054507686E-2</v>
      </c>
      <c r="AA10" s="2"/>
      <c r="AB10" s="2"/>
      <c r="AC10" s="2">
        <v>0.17960041861867684</v>
      </c>
      <c r="AD10" s="2">
        <v>8.6166081714558071E-2</v>
      </c>
      <c r="AE10" s="2">
        <v>2.7550162054507686E-2</v>
      </c>
    </row>
    <row r="11" spans="1:31" s="27" customFormat="1" ht="15" customHeight="1" x14ac:dyDescent="0.2">
      <c r="A11" s="30">
        <v>1914</v>
      </c>
      <c r="B11" s="306">
        <f>'TD2'!B11</f>
        <v>0.59071549590972094</v>
      </c>
      <c r="C11" s="415"/>
      <c r="D11" s="415"/>
      <c r="E11" s="307">
        <f>TD2b!B11</f>
        <v>0.40928450409027906</v>
      </c>
      <c r="F11" s="33">
        <f>TD2b!I11</f>
        <v>0.31062332247086216</v>
      </c>
      <c r="G11" s="631">
        <f>TD2b!P11</f>
        <v>0.1815794105921632</v>
      </c>
      <c r="H11" s="33">
        <f>TD2c!B11</f>
        <v>0.15080262243019749</v>
      </c>
      <c r="I11" s="33">
        <f>TD2c!I11</f>
        <v>8.6033408914061305E-2</v>
      </c>
      <c r="J11" s="33">
        <f>TD2c!P11</f>
        <v>2.7292084736544601E-2</v>
      </c>
      <c r="K11" s="33"/>
      <c r="L11" s="310">
        <f t="shared" ref="L11:L74" si="2">E11-G11</f>
        <v>0.22770509349811585</v>
      </c>
      <c r="M11" s="311">
        <f t="shared" ref="M11:N74" si="3">E11-F11</f>
        <v>9.8661181619416893E-2</v>
      </c>
      <c r="N11" s="32"/>
      <c r="O11" s="13">
        <f t="shared" si="0"/>
        <v>9.5546001678101899E-2</v>
      </c>
      <c r="P11" s="13">
        <f t="shared" si="1"/>
        <v>3.0776788161965718E-2</v>
      </c>
      <c r="Q11" s="13">
        <f t="shared" si="1"/>
        <v>6.4769213516136181E-2</v>
      </c>
      <c r="R11" s="13">
        <f t="shared" si="1"/>
        <v>5.8741324177516707E-2</v>
      </c>
      <c r="S11" s="12"/>
      <c r="T11" s="13"/>
      <c r="V11" s="2"/>
      <c r="W11" s="2"/>
      <c r="X11" s="2">
        <v>0.1815794105921632</v>
      </c>
      <c r="Y11" s="2">
        <v>8.6033408914061305E-2</v>
      </c>
      <c r="Z11" s="2">
        <v>2.7292084736544594E-2</v>
      </c>
      <c r="AA11" s="2"/>
      <c r="AB11" s="2"/>
      <c r="AC11" s="2">
        <v>0.1815794105921632</v>
      </c>
      <c r="AD11" s="2">
        <v>8.6033408914061305E-2</v>
      </c>
      <c r="AE11" s="2">
        <v>2.7292084736544594E-2</v>
      </c>
    </row>
    <row r="12" spans="1:31" s="27" customFormat="1" ht="15" customHeight="1" x14ac:dyDescent="0.2">
      <c r="A12" s="30">
        <v>1915</v>
      </c>
      <c r="B12" s="306">
        <f>'TD2'!B12</f>
        <v>0.59651768534913385</v>
      </c>
      <c r="C12" s="415"/>
      <c r="D12" s="415"/>
      <c r="E12" s="307">
        <f>TD2b!B12</f>
        <v>0.40348231465086615</v>
      </c>
      <c r="F12" s="33">
        <f>TD2b!I12</f>
        <v>0.30482113303144925</v>
      </c>
      <c r="G12" s="631">
        <f>TD2b!P12</f>
        <v>0.1757772211527503</v>
      </c>
      <c r="H12" s="33">
        <f>TD2c!B12</f>
        <v>0.1457815951769314</v>
      </c>
      <c r="I12" s="33">
        <f>TD2c!I12</f>
        <v>9.2193842850742128E-2</v>
      </c>
      <c r="J12" s="33">
        <f>TD2c!P12</f>
        <v>4.360051390265416E-2</v>
      </c>
      <c r="K12" s="33"/>
      <c r="L12" s="310">
        <f t="shared" si="2"/>
        <v>0.22770509349811585</v>
      </c>
      <c r="M12" s="311">
        <f t="shared" si="3"/>
        <v>9.8661181619416893E-2</v>
      </c>
      <c r="N12" s="32"/>
      <c r="O12" s="13">
        <f t="shared" si="0"/>
        <v>8.3583378302008168E-2</v>
      </c>
      <c r="P12" s="13">
        <f t="shared" si="1"/>
        <v>2.9995625975818896E-2</v>
      </c>
      <c r="Q12" s="13">
        <f t="shared" si="1"/>
        <v>5.3587752326189272E-2</v>
      </c>
      <c r="R12" s="13">
        <f t="shared" si="1"/>
        <v>4.8593328948087967E-2</v>
      </c>
      <c r="S12" s="12"/>
      <c r="T12" s="13"/>
      <c r="V12" s="2"/>
      <c r="W12" s="2"/>
      <c r="X12" s="2">
        <v>0.1757772211527503</v>
      </c>
      <c r="Y12" s="2">
        <v>9.2193842850742128E-2</v>
      </c>
      <c r="Z12" s="2">
        <v>4.360051390265416E-2</v>
      </c>
      <c r="AA12" s="2"/>
      <c r="AB12" s="2"/>
      <c r="AC12" s="2">
        <v>0.1757772211527503</v>
      </c>
      <c r="AD12" s="2">
        <v>9.2193842850742128E-2</v>
      </c>
      <c r="AE12" s="2">
        <v>4.360051390265416E-2</v>
      </c>
    </row>
    <row r="13" spans="1:31" s="27" customFormat="1" ht="15" customHeight="1" x14ac:dyDescent="0.2">
      <c r="A13" s="30">
        <v>1916</v>
      </c>
      <c r="B13" s="306">
        <f>'TD2'!B13</f>
        <v>0.57918734861582455</v>
      </c>
      <c r="C13" s="415"/>
      <c r="D13" s="415"/>
      <c r="E13" s="307">
        <f>TD2b!B13</f>
        <v>0.42081265138417545</v>
      </c>
      <c r="F13" s="33">
        <f>TD2b!I13</f>
        <v>0.32215146976475856</v>
      </c>
      <c r="G13" s="631">
        <f>TD2b!P13</f>
        <v>0.1931075578860596</v>
      </c>
      <c r="H13" s="33">
        <f>TD2c!B13</f>
        <v>0.1637189464690523</v>
      </c>
      <c r="I13" s="33">
        <f>TD2c!I13</f>
        <v>0.1051466259314488</v>
      </c>
      <c r="J13" s="33">
        <f>TD2c!P13</f>
        <v>4.7812342033102112E-2</v>
      </c>
      <c r="K13" s="33"/>
      <c r="L13" s="310">
        <f t="shared" si="2"/>
        <v>0.22770509349811585</v>
      </c>
      <c r="M13" s="311">
        <f t="shared" si="3"/>
        <v>9.8661181619416893E-2</v>
      </c>
      <c r="N13" s="32"/>
      <c r="O13" s="13">
        <f t="shared" si="0"/>
        <v>8.7960931954610799E-2</v>
      </c>
      <c r="P13" s="13">
        <f t="shared" si="1"/>
        <v>2.9388611417007299E-2</v>
      </c>
      <c r="Q13" s="13">
        <f t="shared" si="1"/>
        <v>5.8572320537603501E-2</v>
      </c>
      <c r="R13" s="13">
        <f t="shared" si="1"/>
        <v>5.7334283898346688E-2</v>
      </c>
      <c r="S13" s="12"/>
      <c r="T13" s="13"/>
      <c r="V13" s="2"/>
      <c r="W13" s="2"/>
      <c r="X13" s="2">
        <v>0.19310755788605957</v>
      </c>
      <c r="Y13" s="2">
        <v>0.10514662593144881</v>
      </c>
      <c r="Z13" s="2">
        <v>4.7812342033102112E-2</v>
      </c>
      <c r="AA13" s="2"/>
      <c r="AB13" s="2"/>
      <c r="AC13" s="2">
        <v>0.18889374566570749</v>
      </c>
      <c r="AD13" s="2">
        <v>0.1012663844622242</v>
      </c>
      <c r="AE13" s="2">
        <v>4.5148184602104673E-2</v>
      </c>
    </row>
    <row r="14" spans="1:31" s="27" customFormat="1" ht="15" customHeight="1" x14ac:dyDescent="0.2">
      <c r="A14" s="30">
        <v>1917</v>
      </c>
      <c r="B14" s="301">
        <f>'TD2'!B14</f>
        <v>0.59492342549909938</v>
      </c>
      <c r="C14" s="415"/>
      <c r="D14" s="415"/>
      <c r="E14" s="298">
        <f>TD2b!B14</f>
        <v>0.40507657450090057</v>
      </c>
      <c r="F14" s="25">
        <f>TD2b!I14</f>
        <v>0.30641539288148367</v>
      </c>
      <c r="G14" s="294">
        <f>TD2b!P14</f>
        <v>0.17737148100278471</v>
      </c>
      <c r="H14" s="25">
        <f>TD2c!B14</f>
        <v>0.14342590026123608</v>
      </c>
      <c r="I14" s="25">
        <f>TD2c!I14</f>
        <v>8.4015369708452386E-2</v>
      </c>
      <c r="J14" s="25">
        <f>TD2c!P14</f>
        <v>3.3652030168037188E-2</v>
      </c>
      <c r="K14" s="25"/>
      <c r="L14" s="53">
        <f t="shared" si="2"/>
        <v>0.22770509349811585</v>
      </c>
      <c r="M14" s="13">
        <f t="shared" si="3"/>
        <v>9.8661181619416893E-2</v>
      </c>
      <c r="N14" s="13">
        <f t="shared" si="3"/>
        <v>0.12904391187869896</v>
      </c>
      <c r="O14" s="13">
        <f t="shared" si="0"/>
        <v>9.3356111294332328E-2</v>
      </c>
      <c r="P14" s="13">
        <f t="shared" si="1"/>
        <v>3.3945580741548631E-2</v>
      </c>
      <c r="Q14" s="13">
        <f t="shared" si="1"/>
        <v>5.9410530552783697E-2</v>
      </c>
      <c r="R14" s="13">
        <f t="shared" si="1"/>
        <v>5.0363339540415199E-2</v>
      </c>
      <c r="S14" s="12"/>
      <c r="T14" s="13"/>
      <c r="U14" s="11"/>
      <c r="V14" s="2">
        <v>0.40507657450090062</v>
      </c>
      <c r="W14" s="2">
        <v>0.30641539288148373</v>
      </c>
      <c r="X14" s="2">
        <v>0.17737148100278474</v>
      </c>
      <c r="Y14" s="2">
        <v>8.4015369708452386E-2</v>
      </c>
      <c r="Z14" s="2">
        <v>3.3652030168037188E-2</v>
      </c>
      <c r="AA14" s="2">
        <v>0.40434034322940432</v>
      </c>
      <c r="AB14" s="2">
        <v>0.30567916160998743</v>
      </c>
      <c r="AC14" s="2">
        <v>0.17719495951948278</v>
      </c>
      <c r="AD14" s="2">
        <v>8.3883137990618778E-2</v>
      </c>
      <c r="AE14" s="2">
        <v>3.3280421889743644E-2</v>
      </c>
    </row>
    <row r="15" spans="1:31" s="27" customFormat="1" ht="15" customHeight="1" x14ac:dyDescent="0.2">
      <c r="A15" s="30">
        <v>1918</v>
      </c>
      <c r="B15" s="301">
        <f>'TD2'!B15</f>
        <v>0.59892954553272815</v>
      </c>
      <c r="C15" s="415"/>
      <c r="D15" s="415"/>
      <c r="E15" s="298">
        <f>TD2b!B15</f>
        <v>0.40107045446727191</v>
      </c>
      <c r="F15" s="25">
        <f>TD2b!I15</f>
        <v>0.29493392703869437</v>
      </c>
      <c r="G15" s="294">
        <f>TD2b!P15</f>
        <v>0.15961472661607248</v>
      </c>
      <c r="H15" s="25">
        <f>TD2c!B15</f>
        <v>0.12429518013472091</v>
      </c>
      <c r="I15" s="25">
        <f>TD2c!I15</f>
        <v>6.7164822458815596E-2</v>
      </c>
      <c r="J15" s="25">
        <f>TD2c!P15</f>
        <v>2.4542270776995521E-2</v>
      </c>
      <c r="K15" s="25"/>
      <c r="L15" s="53">
        <f t="shared" si="2"/>
        <v>0.24145572785119943</v>
      </c>
      <c r="M15" s="13">
        <f t="shared" si="3"/>
        <v>0.10613652742857754</v>
      </c>
      <c r="N15" s="13">
        <f t="shared" si="3"/>
        <v>0.13531920042262188</v>
      </c>
      <c r="O15" s="13">
        <f t="shared" si="0"/>
        <v>9.2449904157256887E-2</v>
      </c>
      <c r="P15" s="13">
        <f t="shared" si="1"/>
        <v>3.5319546481351577E-2</v>
      </c>
      <c r="Q15" s="13">
        <f t="shared" si="1"/>
        <v>5.7130357675905311E-2</v>
      </c>
      <c r="R15" s="13">
        <f t="shared" si="1"/>
        <v>4.2622551681820074E-2</v>
      </c>
      <c r="S15" s="12"/>
      <c r="T15" s="13"/>
      <c r="U15" s="11"/>
      <c r="V15" s="2">
        <v>0.40107045446727191</v>
      </c>
      <c r="W15" s="2">
        <v>0.29493392703869437</v>
      </c>
      <c r="X15" s="2">
        <v>0.15961472661607251</v>
      </c>
      <c r="Y15" s="2">
        <v>6.7164822458815596E-2</v>
      </c>
      <c r="Z15" s="2">
        <v>2.4542270776995521E-2</v>
      </c>
      <c r="AA15" s="2">
        <v>0.40080617368760074</v>
      </c>
      <c r="AB15" s="2">
        <v>0.29475524675350778</v>
      </c>
      <c r="AC15" s="2">
        <v>0.15986705670687723</v>
      </c>
      <c r="AD15" s="2">
        <v>6.7447006238796112E-2</v>
      </c>
      <c r="AE15" s="2">
        <v>2.4401809615872228E-2</v>
      </c>
    </row>
    <row r="16" spans="1:31" s="27" customFormat="1" ht="15" customHeight="1" x14ac:dyDescent="0.2">
      <c r="A16" s="29">
        <v>1919</v>
      </c>
      <c r="B16" s="302">
        <f>'TD2'!B16</f>
        <v>0.59684362117977385</v>
      </c>
      <c r="C16" s="413"/>
      <c r="D16" s="414"/>
      <c r="E16" s="299">
        <f>TD2b!B16</f>
        <v>0.4031563788202262</v>
      </c>
      <c r="F16" s="28">
        <f>TD2b!I16</f>
        <v>0.3016769916652759</v>
      </c>
      <c r="G16" s="632">
        <f>TD2b!P16</f>
        <v>0.16410778328022629</v>
      </c>
      <c r="H16" s="28">
        <f>TD2c!B16</f>
        <v>0.12638293063331799</v>
      </c>
      <c r="I16" s="28">
        <f>TD2c!I16</f>
        <v>6.6297173757209713E-2</v>
      </c>
      <c r="J16" s="28">
        <f>TD2c!P16</f>
        <v>2.28652971042442E-2</v>
      </c>
      <c r="K16" s="28"/>
      <c r="L16" s="54">
        <f t="shared" si="2"/>
        <v>0.23904859553999991</v>
      </c>
      <c r="M16" s="18">
        <f t="shared" si="3"/>
        <v>0.10147938715495031</v>
      </c>
      <c r="N16" s="18">
        <f t="shared" si="3"/>
        <v>0.1375692083850496</v>
      </c>
      <c r="O16" s="18">
        <f t="shared" si="0"/>
        <v>9.7810609523016581E-2</v>
      </c>
      <c r="P16" s="18">
        <f t="shared" si="1"/>
        <v>3.7724852646908308E-2</v>
      </c>
      <c r="Q16" s="18">
        <f t="shared" si="1"/>
        <v>6.0085756876108273E-2</v>
      </c>
      <c r="R16" s="18">
        <f t="shared" si="1"/>
        <v>4.3431876652965509E-2</v>
      </c>
      <c r="S16" s="17"/>
      <c r="T16" s="13"/>
      <c r="U16" s="11"/>
      <c r="V16" s="2">
        <v>0.4031563788202262</v>
      </c>
      <c r="W16" s="2">
        <v>0.3016769916652759</v>
      </c>
      <c r="X16" s="2">
        <v>0.16410778328022629</v>
      </c>
      <c r="Y16" s="2">
        <v>6.6297173757209713E-2</v>
      </c>
      <c r="Z16" s="2">
        <v>2.2865297104244196E-2</v>
      </c>
      <c r="AA16" s="2">
        <v>0.39924993985750662</v>
      </c>
      <c r="AB16" s="2">
        <v>0.29794630533672622</v>
      </c>
      <c r="AC16" s="2">
        <v>0.16154283363586541</v>
      </c>
      <c r="AD16" s="2">
        <v>6.5112867558762957E-2</v>
      </c>
      <c r="AE16" s="2">
        <v>2.2212995893613186E-2</v>
      </c>
    </row>
    <row r="17" spans="1:31" s="27" customFormat="1" ht="15" customHeight="1" x14ac:dyDescent="0.2">
      <c r="A17" s="31">
        <v>1920</v>
      </c>
      <c r="B17" s="303">
        <f>'TD2'!B17</f>
        <v>0.6098588635962654</v>
      </c>
      <c r="C17" s="415"/>
      <c r="D17" s="415"/>
      <c r="E17" s="300">
        <f>TD2b!B17</f>
        <v>0.3901411364037346</v>
      </c>
      <c r="F17" s="26">
        <f>TD2b!I17</f>
        <v>0.28324019636724629</v>
      </c>
      <c r="G17" s="633">
        <f>TD2b!P17</f>
        <v>0.1482981936632003</v>
      </c>
      <c r="H17" s="26">
        <f>TD2c!B17</f>
        <v>0.11142994791572891</v>
      </c>
      <c r="I17" s="26">
        <f>TD2c!I17</f>
        <v>5.3572248881608969E-2</v>
      </c>
      <c r="J17" s="26">
        <f>TD2c!P17</f>
        <v>1.6628981564311762E-2</v>
      </c>
      <c r="K17" s="26"/>
      <c r="L17" s="55">
        <f t="shared" si="2"/>
        <v>0.24184294274053431</v>
      </c>
      <c r="M17" s="22">
        <f t="shared" si="3"/>
        <v>0.10690094003648831</v>
      </c>
      <c r="N17" s="22">
        <f t="shared" si="3"/>
        <v>0.13494200270404599</v>
      </c>
      <c r="O17" s="22">
        <f t="shared" si="0"/>
        <v>9.4725944781591326E-2</v>
      </c>
      <c r="P17" s="22">
        <f t="shared" si="1"/>
        <v>3.6868245747471384E-2</v>
      </c>
      <c r="Q17" s="22">
        <f t="shared" si="1"/>
        <v>5.7857699034119942E-2</v>
      </c>
      <c r="R17" s="22">
        <f t="shared" si="1"/>
        <v>3.6943267317297204E-2</v>
      </c>
      <c r="S17" s="21"/>
      <c r="T17" s="13"/>
      <c r="U17" s="11"/>
      <c r="V17" s="2">
        <v>0.3901411364037346</v>
      </c>
      <c r="W17" s="2">
        <v>0.28324019636724629</v>
      </c>
      <c r="X17" s="2">
        <v>0.14829819366320032</v>
      </c>
      <c r="Y17" s="2">
        <v>5.3572248881608969E-2</v>
      </c>
      <c r="Z17" s="2">
        <v>1.6628981564311755E-2</v>
      </c>
      <c r="AA17" s="2">
        <v>0.38686359380954138</v>
      </c>
      <c r="AB17" s="2">
        <v>0.2802332663664166</v>
      </c>
      <c r="AC17" s="2">
        <v>0.14677641724981247</v>
      </c>
      <c r="AD17" s="2">
        <v>5.3457444777239627E-2</v>
      </c>
      <c r="AE17" s="2">
        <v>1.6485362020141347E-2</v>
      </c>
    </row>
    <row r="18" spans="1:31" s="27" customFormat="1" ht="15" customHeight="1" x14ac:dyDescent="0.2">
      <c r="A18" s="30">
        <v>1921</v>
      </c>
      <c r="B18" s="301">
        <f>'TD2'!B18</f>
        <v>0.56818943336199235</v>
      </c>
      <c r="C18" s="415"/>
      <c r="D18" s="415"/>
      <c r="E18" s="298">
        <f>TD2b!B18</f>
        <v>0.43181056663800765</v>
      </c>
      <c r="F18" s="25">
        <f>TD2b!I18</f>
        <v>0.30804124226184881</v>
      </c>
      <c r="G18" s="294">
        <f>TD2b!P18</f>
        <v>0.15637915884632861</v>
      </c>
      <c r="H18" s="25">
        <f>TD2c!B18</f>
        <v>0.11698099708938439</v>
      </c>
      <c r="I18" s="25">
        <f>TD2c!I18</f>
        <v>5.6019527041906061E-2</v>
      </c>
      <c r="J18" s="25">
        <f>TD2c!P18</f>
        <v>1.6883974290585059E-2</v>
      </c>
      <c r="K18" s="25"/>
      <c r="L18" s="53">
        <f t="shared" si="2"/>
        <v>0.27543140779167907</v>
      </c>
      <c r="M18" s="13">
        <f t="shared" si="3"/>
        <v>0.12376932437615884</v>
      </c>
      <c r="N18" s="13">
        <f t="shared" si="3"/>
        <v>0.1516620834155202</v>
      </c>
      <c r="O18" s="13">
        <f t="shared" si="0"/>
        <v>0.10035963180442255</v>
      </c>
      <c r="P18" s="13">
        <f t="shared" si="1"/>
        <v>3.9398161756944217E-2</v>
      </c>
      <c r="Q18" s="13">
        <f t="shared" si="1"/>
        <v>6.0961470047478331E-2</v>
      </c>
      <c r="R18" s="13">
        <f t="shared" si="1"/>
        <v>3.9135552751321002E-2</v>
      </c>
      <c r="S18" s="12"/>
      <c r="T18" s="13"/>
      <c r="U18" s="11"/>
      <c r="V18" s="2">
        <v>0.43181056663800776</v>
      </c>
      <c r="W18" s="2">
        <v>0.30804124226184881</v>
      </c>
      <c r="X18" s="2">
        <v>0.15637915884632855</v>
      </c>
      <c r="Y18" s="2">
        <v>5.6019527041906061E-2</v>
      </c>
      <c r="Z18" s="2">
        <v>1.6883974290585059E-2</v>
      </c>
      <c r="AA18" s="2">
        <v>0.4308431564835305</v>
      </c>
      <c r="AB18" s="2">
        <v>0.3071714679605333</v>
      </c>
      <c r="AC18" s="2">
        <v>0.15617163349565791</v>
      </c>
      <c r="AD18" s="2">
        <v>5.6119721348351186E-2</v>
      </c>
      <c r="AE18" s="2">
        <v>1.6790426954191518E-2</v>
      </c>
    </row>
    <row r="19" spans="1:31" s="27" customFormat="1" ht="15" customHeight="1" x14ac:dyDescent="0.2">
      <c r="A19" s="30">
        <v>1922</v>
      </c>
      <c r="B19" s="301">
        <f>'TD2'!B19</f>
        <v>0.56278522338482295</v>
      </c>
      <c r="C19" s="415"/>
      <c r="D19" s="415"/>
      <c r="E19" s="298">
        <f>TD2b!B19</f>
        <v>0.43721477661517705</v>
      </c>
      <c r="F19" s="25">
        <f>TD2b!I19</f>
        <v>0.3194498478651871</v>
      </c>
      <c r="G19" s="294">
        <f>TD2b!P19</f>
        <v>0.17057628417064818</v>
      </c>
      <c r="H19" s="25">
        <f>TD2c!B19</f>
        <v>0.13057803488397471</v>
      </c>
      <c r="I19" s="25">
        <f>TD2c!I19</f>
        <v>6.6354491835071847E-2</v>
      </c>
      <c r="J19" s="25">
        <f>TD2c!P19</f>
        <v>2.2741607402143219E-2</v>
      </c>
      <c r="K19" s="25"/>
      <c r="L19" s="53">
        <f t="shared" si="2"/>
        <v>0.26663849244452886</v>
      </c>
      <c r="M19" s="13">
        <f t="shared" si="3"/>
        <v>0.11776492874998995</v>
      </c>
      <c r="N19" s="13">
        <f t="shared" si="3"/>
        <v>0.14887356369453891</v>
      </c>
      <c r="O19" s="13">
        <f t="shared" si="0"/>
        <v>0.10422179233557634</v>
      </c>
      <c r="P19" s="13">
        <f t="shared" si="1"/>
        <v>3.9998249286673476E-2</v>
      </c>
      <c r="Q19" s="13">
        <f t="shared" si="1"/>
        <v>6.4223543048902862E-2</v>
      </c>
      <c r="R19" s="13">
        <f t="shared" si="1"/>
        <v>4.3612884432928628E-2</v>
      </c>
      <c r="S19" s="12"/>
      <c r="T19" s="13"/>
      <c r="U19" s="11"/>
      <c r="V19" s="2">
        <v>0.43721477661517705</v>
      </c>
      <c r="W19" s="2">
        <v>0.31944984786518704</v>
      </c>
      <c r="X19" s="2">
        <v>0.17057628417064824</v>
      </c>
      <c r="Y19" s="2">
        <v>6.6354491835071847E-2</v>
      </c>
      <c r="Z19" s="2">
        <v>2.2741607402143219E-2</v>
      </c>
      <c r="AA19" s="2">
        <v>0.43211012670664167</v>
      </c>
      <c r="AB19" s="2">
        <v>0.31447849847305798</v>
      </c>
      <c r="AC19" s="2">
        <v>0.16648551726860947</v>
      </c>
      <c r="AD19" s="2">
        <v>6.3484879133767574E-2</v>
      </c>
      <c r="AE19" s="2">
        <v>2.0887819198388446E-2</v>
      </c>
    </row>
    <row r="20" spans="1:31" s="27" customFormat="1" ht="15" customHeight="1" x14ac:dyDescent="0.2">
      <c r="A20" s="30">
        <v>1923</v>
      </c>
      <c r="B20" s="301">
        <f>'TD2'!B20</f>
        <v>0.58538749420162106</v>
      </c>
      <c r="C20" s="415"/>
      <c r="D20" s="415"/>
      <c r="E20" s="298">
        <f>TD2b!B20</f>
        <v>0.41461250579837888</v>
      </c>
      <c r="F20" s="25">
        <f>TD2b!I20</f>
        <v>0.2977685499256853</v>
      </c>
      <c r="G20" s="294">
        <f>TD2b!P20</f>
        <v>0.156424930907688</v>
      </c>
      <c r="H20" s="25">
        <f>TD2c!B20</f>
        <v>0.11907863136898129</v>
      </c>
      <c r="I20" s="25">
        <f>TD2c!I20</f>
        <v>5.9064105684361649E-2</v>
      </c>
      <c r="J20" s="25">
        <f>TD2c!P20</f>
        <v>1.997966722614291E-2</v>
      </c>
      <c r="K20" s="25"/>
      <c r="L20" s="53">
        <f t="shared" si="2"/>
        <v>0.25818757489069089</v>
      </c>
      <c r="M20" s="13">
        <f t="shared" si="3"/>
        <v>0.11684395587269358</v>
      </c>
      <c r="N20" s="13">
        <f t="shared" si="3"/>
        <v>0.1413436190179973</v>
      </c>
      <c r="O20" s="13">
        <f t="shared" si="0"/>
        <v>9.7360825223326342E-2</v>
      </c>
      <c r="P20" s="13">
        <f t="shared" si="1"/>
        <v>3.7346299538706704E-2</v>
      </c>
      <c r="Q20" s="13">
        <f t="shared" si="1"/>
        <v>6.0014525684619645E-2</v>
      </c>
      <c r="R20" s="13">
        <f t="shared" si="1"/>
        <v>3.908443845821874E-2</v>
      </c>
      <c r="S20" s="12"/>
      <c r="T20" s="13"/>
      <c r="U20" s="11"/>
      <c r="V20" s="2">
        <v>0.41461250579837894</v>
      </c>
      <c r="W20" s="2">
        <v>0.29776854992568524</v>
      </c>
      <c r="X20" s="2">
        <v>0.15642493090768797</v>
      </c>
      <c r="Y20" s="2">
        <v>5.9064105684361649E-2</v>
      </c>
      <c r="Z20" s="2">
        <v>1.997966722614291E-2</v>
      </c>
      <c r="AA20" s="2">
        <v>0.40977370533150109</v>
      </c>
      <c r="AB20" s="2">
        <v>0.29322791771457973</v>
      </c>
      <c r="AC20" s="2">
        <v>0.15284841614401537</v>
      </c>
      <c r="AD20" s="2">
        <v>5.6545040638163784E-2</v>
      </c>
      <c r="AE20" s="2">
        <v>1.8261077453431793E-2</v>
      </c>
    </row>
    <row r="21" spans="1:31" s="27" customFormat="1" ht="15" customHeight="1" x14ac:dyDescent="0.2">
      <c r="A21" s="30">
        <v>1924</v>
      </c>
      <c r="B21" s="301">
        <f>'TD2'!B21</f>
        <v>0.55592957252152542</v>
      </c>
      <c r="C21" s="415"/>
      <c r="D21" s="415"/>
      <c r="E21" s="298">
        <f>TD2b!B21</f>
        <v>0.44407042747847464</v>
      </c>
      <c r="F21" s="25">
        <f>TD2b!I21</f>
        <v>0.32112075775425097</v>
      </c>
      <c r="G21" s="294">
        <f>TD2b!P21</f>
        <v>0.17423080267847399</v>
      </c>
      <c r="H21" s="25">
        <f>TD2c!B21</f>
        <v>0.13400652753557948</v>
      </c>
      <c r="I21" s="25">
        <f>TD2c!I21</f>
        <v>6.7870222283341899E-2</v>
      </c>
      <c r="J21" s="25">
        <f>TD2c!P21</f>
        <v>2.3249502043152428E-2</v>
      </c>
      <c r="K21" s="25"/>
      <c r="L21" s="53">
        <f t="shared" si="2"/>
        <v>0.26983962480000068</v>
      </c>
      <c r="M21" s="13">
        <f t="shared" si="3"/>
        <v>0.12294966972422366</v>
      </c>
      <c r="N21" s="13">
        <f t="shared" si="3"/>
        <v>0.14688995507577698</v>
      </c>
      <c r="O21" s="13">
        <f t="shared" si="0"/>
        <v>0.10636058039513209</v>
      </c>
      <c r="P21" s="13">
        <f t="shared" si="1"/>
        <v>4.0224275142894506E-2</v>
      </c>
      <c r="Q21" s="13">
        <f t="shared" si="1"/>
        <v>6.6136305252237584E-2</v>
      </c>
      <c r="R21" s="13">
        <f t="shared" si="1"/>
        <v>4.4620720240189468E-2</v>
      </c>
      <c r="S21" s="12"/>
      <c r="T21" s="13"/>
      <c r="U21" s="11"/>
      <c r="V21" s="2">
        <v>0.44407042747847464</v>
      </c>
      <c r="W21" s="2">
        <v>0.32112075775425097</v>
      </c>
      <c r="X21" s="2">
        <v>0.17423080267847396</v>
      </c>
      <c r="Y21" s="2">
        <v>6.7870222283341899E-2</v>
      </c>
      <c r="Z21" s="2">
        <v>2.3249502043152431E-2</v>
      </c>
      <c r="AA21" s="2">
        <v>0.43656594612566585</v>
      </c>
      <c r="AB21" s="2">
        <v>0.31393347565839141</v>
      </c>
      <c r="AC21" s="2">
        <v>0.16804630840540569</v>
      </c>
      <c r="AD21" s="2">
        <v>6.3794415947871941E-2</v>
      </c>
      <c r="AE21" s="2">
        <v>2.0980707836779154E-2</v>
      </c>
    </row>
    <row r="22" spans="1:31" s="27" customFormat="1" ht="15" customHeight="1" x14ac:dyDescent="0.2">
      <c r="A22" s="30">
        <v>1925</v>
      </c>
      <c r="B22" s="301">
        <f>'TD2'!B22</f>
        <v>0.53645923081175928</v>
      </c>
      <c r="C22" s="415"/>
      <c r="D22" s="415"/>
      <c r="E22" s="298">
        <f>TD2b!B22</f>
        <v>0.46354076918824078</v>
      </c>
      <c r="F22" s="25">
        <f>TD2b!I22</f>
        <v>0.35009523176185775</v>
      </c>
      <c r="G22" s="294">
        <f>TD2b!P22</f>
        <v>0.20244504854676582</v>
      </c>
      <c r="H22" s="25">
        <f>TD2c!B22</f>
        <v>0.15860651133997281</v>
      </c>
      <c r="I22" s="25">
        <f>TD2c!I22</f>
        <v>8.523904172767606E-2</v>
      </c>
      <c r="J22" s="25">
        <f>TD2c!P22</f>
        <v>3.3108484827819591E-2</v>
      </c>
      <c r="K22" s="25"/>
      <c r="L22" s="53">
        <f t="shared" si="2"/>
        <v>0.26109572064147496</v>
      </c>
      <c r="M22" s="13">
        <f t="shared" si="3"/>
        <v>0.11344553742638303</v>
      </c>
      <c r="N22" s="13">
        <f t="shared" si="3"/>
        <v>0.14765018321509193</v>
      </c>
      <c r="O22" s="13">
        <f t="shared" si="0"/>
        <v>0.11720600681908976</v>
      </c>
      <c r="P22" s="13">
        <f t="shared" si="1"/>
        <v>4.383853720679301E-2</v>
      </c>
      <c r="Q22" s="13">
        <f t="shared" si="1"/>
        <v>7.3367469612296746E-2</v>
      </c>
      <c r="R22" s="13">
        <f t="shared" si="1"/>
        <v>5.2130556899856469E-2</v>
      </c>
      <c r="S22" s="12"/>
      <c r="T22" s="13"/>
      <c r="U22" s="11"/>
      <c r="V22" s="2">
        <v>0.46354076918824083</v>
      </c>
      <c r="W22" s="2">
        <v>0.35009523176185764</v>
      </c>
      <c r="X22" s="2">
        <v>0.20244504854676584</v>
      </c>
      <c r="Y22" s="2">
        <v>8.523904172767606E-2</v>
      </c>
      <c r="Z22" s="2">
        <v>3.3108484827819591E-2</v>
      </c>
      <c r="AA22" s="2">
        <v>0.44553790806461568</v>
      </c>
      <c r="AB22" s="2">
        <v>0.33238608743090653</v>
      </c>
      <c r="AC22" s="2">
        <v>0.18619295545598177</v>
      </c>
      <c r="AD22" s="2">
        <v>7.3704494173476853E-2</v>
      </c>
      <c r="AE22" s="2">
        <v>2.6308051760179443E-2</v>
      </c>
    </row>
    <row r="23" spans="1:31" s="27" customFormat="1" ht="15" customHeight="1" x14ac:dyDescent="0.2">
      <c r="A23" s="30">
        <v>1926</v>
      </c>
      <c r="B23" s="301">
        <f>'TD2'!B23</f>
        <v>0.5428956423176261</v>
      </c>
      <c r="C23" s="415"/>
      <c r="D23" s="415"/>
      <c r="E23" s="298">
        <f>TD2b!B23</f>
        <v>0.4571043576823739</v>
      </c>
      <c r="F23" s="25">
        <f>TD2b!I23</f>
        <v>0.34613785989788881</v>
      </c>
      <c r="G23" s="294">
        <f>TD2b!P23</f>
        <v>0.19909051389797588</v>
      </c>
      <c r="H23" s="25">
        <f>TD2c!B23</f>
        <v>0.15547752625080261</v>
      </c>
      <c r="I23" s="25">
        <f>TD2c!I23</f>
        <v>8.4590047554456899E-2</v>
      </c>
      <c r="J23" s="25">
        <f>TD2c!P23</f>
        <v>3.3640176310679927E-2</v>
      </c>
      <c r="K23" s="25"/>
      <c r="L23" s="53">
        <f t="shared" si="2"/>
        <v>0.25801384378439801</v>
      </c>
      <c r="M23" s="13">
        <f t="shared" si="3"/>
        <v>0.11096649778448509</v>
      </c>
      <c r="N23" s="13">
        <f t="shared" si="3"/>
        <v>0.14704734599991293</v>
      </c>
      <c r="O23" s="13">
        <f t="shared" si="0"/>
        <v>0.11450046634351899</v>
      </c>
      <c r="P23" s="13">
        <f t="shared" si="1"/>
        <v>4.3612987647173279E-2</v>
      </c>
      <c r="Q23" s="13">
        <f t="shared" si="1"/>
        <v>7.0887478696345707E-2</v>
      </c>
      <c r="R23" s="13">
        <f t="shared" si="1"/>
        <v>5.0949871243776972E-2</v>
      </c>
      <c r="S23" s="12"/>
      <c r="T23" s="13"/>
      <c r="U23" s="11"/>
      <c r="V23" s="2">
        <v>0.4571043576823739</v>
      </c>
      <c r="W23" s="2">
        <v>0.34613785989788881</v>
      </c>
      <c r="X23" s="2">
        <v>0.19909051389797588</v>
      </c>
      <c r="Y23" s="2">
        <v>8.4590047554456899E-2</v>
      </c>
      <c r="Z23" s="2">
        <v>3.3640176310679934E-2</v>
      </c>
      <c r="AA23" s="2">
        <v>0.44348775886909975</v>
      </c>
      <c r="AB23" s="2">
        <v>0.33280735870198241</v>
      </c>
      <c r="AC23" s="2">
        <v>0.18700619184333572</v>
      </c>
      <c r="AD23" s="2">
        <v>7.5471338463855148E-2</v>
      </c>
      <c r="AE23" s="2">
        <v>2.7852702967074806E-2</v>
      </c>
    </row>
    <row r="24" spans="1:31" s="27" customFormat="1" ht="15" customHeight="1" x14ac:dyDescent="0.2">
      <c r="A24" s="30">
        <v>1927</v>
      </c>
      <c r="B24" s="301">
        <f>'TD2'!B24</f>
        <v>0.53331543891166033</v>
      </c>
      <c r="C24" s="415"/>
      <c r="D24" s="416"/>
      <c r="E24" s="298">
        <f>TD2b!B24</f>
        <v>0.46668456108833972</v>
      </c>
      <c r="F24" s="25">
        <f>TD2b!I24</f>
        <v>0.35691028338606851</v>
      </c>
      <c r="G24" s="294">
        <f>TD2b!P24</f>
        <v>0.21025033880744509</v>
      </c>
      <c r="H24" s="25">
        <f>TD2c!B24</f>
        <v>0.1659692252610481</v>
      </c>
      <c r="I24" s="25">
        <f>TD2c!I24</f>
        <v>9.2539418014410207E-2</v>
      </c>
      <c r="J24" s="25">
        <f>TD2c!P24</f>
        <v>3.7542140165501309E-2</v>
      </c>
      <c r="K24" s="25"/>
      <c r="L24" s="53">
        <f t="shared" si="2"/>
        <v>0.25643422228089463</v>
      </c>
      <c r="M24" s="13">
        <f t="shared" si="3"/>
        <v>0.10977427770227122</v>
      </c>
      <c r="N24" s="13">
        <f t="shared" si="3"/>
        <v>0.14665994457862341</v>
      </c>
      <c r="O24" s="13">
        <f t="shared" si="0"/>
        <v>0.11771092079303488</v>
      </c>
      <c r="P24" s="13">
        <f t="shared" si="1"/>
        <v>4.4281113546396994E-2</v>
      </c>
      <c r="Q24" s="13">
        <f t="shared" si="1"/>
        <v>7.342980724663789E-2</v>
      </c>
      <c r="R24" s="13">
        <f t="shared" si="1"/>
        <v>5.4997277848908899E-2</v>
      </c>
      <c r="S24" s="12"/>
      <c r="T24" s="13"/>
      <c r="U24" s="11"/>
      <c r="V24" s="2">
        <v>0.46668456108833972</v>
      </c>
      <c r="W24" s="2">
        <v>0.35691028338606851</v>
      </c>
      <c r="X24" s="2">
        <v>0.21025033880744509</v>
      </c>
      <c r="Y24" s="2">
        <v>9.2539418014410207E-2</v>
      </c>
      <c r="Z24" s="2">
        <v>3.7542140165501309E-2</v>
      </c>
      <c r="AA24" s="2">
        <v>0.44963173431428638</v>
      </c>
      <c r="AB24" s="2">
        <v>0.34020190484278984</v>
      </c>
      <c r="AC24" s="2">
        <v>0.1949471810002813</v>
      </c>
      <c r="AD24" s="2">
        <v>8.0828641126156509E-2</v>
      </c>
      <c r="AE24" s="2">
        <v>3.0468965534128589E-2</v>
      </c>
    </row>
    <row r="25" spans="1:31" s="27" customFormat="1" ht="15" customHeight="1" x14ac:dyDescent="0.2">
      <c r="A25" s="30">
        <v>1928</v>
      </c>
      <c r="B25" s="301">
        <f>'TD2'!B25</f>
        <v>0.50711288401260446</v>
      </c>
      <c r="C25" s="415"/>
      <c r="D25" s="416"/>
      <c r="E25" s="298">
        <f>TD2b!B25</f>
        <v>0.49288711598739554</v>
      </c>
      <c r="F25" s="25">
        <f>TD2b!I25</f>
        <v>0.38563682916406899</v>
      </c>
      <c r="G25" s="294">
        <f>TD2b!P25</f>
        <v>0.23940249505397071</v>
      </c>
      <c r="H25" s="25">
        <f>TD2c!B25</f>
        <v>0.1939901173622455</v>
      </c>
      <c r="I25" s="25">
        <f>TD2c!I25</f>
        <v>0.11540899580778979</v>
      </c>
      <c r="J25" s="25">
        <f>TD2c!P25</f>
        <v>5.0245153107773423E-2</v>
      </c>
      <c r="K25" s="25"/>
      <c r="L25" s="53">
        <f t="shared" si="2"/>
        <v>0.25348462093342483</v>
      </c>
      <c r="M25" s="13">
        <f t="shared" si="3"/>
        <v>0.10725028682332655</v>
      </c>
      <c r="N25" s="13">
        <f t="shared" si="3"/>
        <v>0.14623433411009829</v>
      </c>
      <c r="O25" s="13">
        <f t="shared" si="0"/>
        <v>0.12399349924618092</v>
      </c>
      <c r="P25" s="13">
        <f t="shared" si="1"/>
        <v>4.5412377691725209E-2</v>
      </c>
      <c r="Q25" s="13">
        <f t="shared" si="1"/>
        <v>7.8581121554455707E-2</v>
      </c>
      <c r="R25" s="13">
        <f t="shared" si="1"/>
        <v>6.5163842700016378E-2</v>
      </c>
      <c r="S25" s="12"/>
      <c r="T25" s="13"/>
      <c r="U25" s="11"/>
      <c r="V25" s="2">
        <v>0.49288711598739554</v>
      </c>
      <c r="W25" s="2">
        <v>0.38563682916406899</v>
      </c>
      <c r="X25" s="2">
        <v>0.23940249505397071</v>
      </c>
      <c r="Y25" s="2">
        <v>0.11540899580778978</v>
      </c>
      <c r="Z25" s="2">
        <v>5.0245153107773437E-2</v>
      </c>
      <c r="AA25" s="2">
        <v>0.46267313467666499</v>
      </c>
      <c r="AB25" s="2">
        <v>0.3557549611230002</v>
      </c>
      <c r="AC25" s="2">
        <v>0.21091164267741028</v>
      </c>
      <c r="AD25" s="2">
        <v>9.3360951503904263E-2</v>
      </c>
      <c r="AE25" s="2">
        <v>3.7333662969452022E-2</v>
      </c>
    </row>
    <row r="26" spans="1:31" s="27" customFormat="1" ht="15" customHeight="1" x14ac:dyDescent="0.2">
      <c r="A26" s="29">
        <v>1929</v>
      </c>
      <c r="B26" s="302">
        <f>'TD2'!B26</f>
        <v>0.53290412103992757</v>
      </c>
      <c r="C26" s="413"/>
      <c r="D26" s="414"/>
      <c r="E26" s="299">
        <f>TD2b!B26</f>
        <v>0.46709587896007243</v>
      </c>
      <c r="F26" s="28">
        <f>TD2b!I26</f>
        <v>0.36483031304114105</v>
      </c>
      <c r="G26" s="632">
        <f>TD2b!P26</f>
        <v>0.22352883584556568</v>
      </c>
      <c r="H26" s="28">
        <f>TD2c!B26</f>
        <v>0.18066498819641161</v>
      </c>
      <c r="I26" s="28">
        <f>TD2c!I26</f>
        <v>0.109136849756772</v>
      </c>
      <c r="J26" s="28">
        <f>TD2c!P26</f>
        <v>4.9902636063775881E-2</v>
      </c>
      <c r="K26" s="28"/>
      <c r="L26" s="54">
        <f t="shared" si="2"/>
        <v>0.24356704311450675</v>
      </c>
      <c r="M26" s="18">
        <f t="shared" si="3"/>
        <v>0.10226556591893138</v>
      </c>
      <c r="N26" s="18">
        <f t="shared" si="3"/>
        <v>0.14130147719557537</v>
      </c>
      <c r="O26" s="18">
        <f t="shared" si="0"/>
        <v>0.11439198608879368</v>
      </c>
      <c r="P26" s="18">
        <f t="shared" si="1"/>
        <v>4.2863847649154074E-2</v>
      </c>
      <c r="Q26" s="18">
        <f t="shared" si="1"/>
        <v>7.1528138439639607E-2</v>
      </c>
      <c r="R26" s="18">
        <f t="shared" si="1"/>
        <v>5.923421369299612E-2</v>
      </c>
      <c r="S26" s="17"/>
      <c r="T26" s="13"/>
      <c r="U26" s="11"/>
      <c r="V26" s="2">
        <v>0.46709587896007237</v>
      </c>
      <c r="W26" s="2">
        <v>0.36483031304114116</v>
      </c>
      <c r="X26" s="2">
        <v>0.22352883584556571</v>
      </c>
      <c r="Y26" s="2">
        <v>0.10913684975677204</v>
      </c>
      <c r="Z26" s="2">
        <v>4.9902636063775881E-2</v>
      </c>
      <c r="AA26" s="2">
        <v>0.43973459543652443</v>
      </c>
      <c r="AB26" s="2">
        <v>0.33775517108278003</v>
      </c>
      <c r="AC26" s="2">
        <v>0.19755574736048817</v>
      </c>
      <c r="AD26" s="2">
        <v>8.772661212580575E-2</v>
      </c>
      <c r="AE26" s="2">
        <v>3.6095318092467736E-2</v>
      </c>
    </row>
    <row r="27" spans="1:31" s="27" customFormat="1" ht="15" customHeight="1" x14ac:dyDescent="0.2">
      <c r="A27" s="31">
        <v>1930</v>
      </c>
      <c r="B27" s="303">
        <f>'TD2'!B27</f>
        <v>0.56134545015565329</v>
      </c>
      <c r="C27" s="415"/>
      <c r="D27" s="415"/>
      <c r="E27" s="300">
        <f>TD2b!B27</f>
        <v>0.43865454984434671</v>
      </c>
      <c r="F27" s="26">
        <f>TD2b!I27</f>
        <v>0.32063078624787289</v>
      </c>
      <c r="G27" s="633">
        <f>TD2b!P27</f>
        <v>0.17223273140378861</v>
      </c>
      <c r="H27" s="26">
        <f>TD2c!B27</f>
        <v>0.13204208063817591</v>
      </c>
      <c r="I27" s="26">
        <f>TD2c!I27</f>
        <v>7.0742560079510963E-2</v>
      </c>
      <c r="J27" s="26">
        <f>TD2c!P27</f>
        <v>2.844552268674104E-2</v>
      </c>
      <c r="K27" s="26"/>
      <c r="L27" s="55">
        <f t="shared" si="2"/>
        <v>0.26642181844055812</v>
      </c>
      <c r="M27" s="22">
        <f t="shared" si="3"/>
        <v>0.11802376359647382</v>
      </c>
      <c r="N27" s="22">
        <f t="shared" si="3"/>
        <v>0.14839805484408428</v>
      </c>
      <c r="O27" s="22">
        <f t="shared" si="0"/>
        <v>0.10149017132427765</v>
      </c>
      <c r="P27" s="22">
        <f t="shared" si="1"/>
        <v>4.0190650765612707E-2</v>
      </c>
      <c r="Q27" s="22">
        <f t="shared" si="1"/>
        <v>6.1299520558664944E-2</v>
      </c>
      <c r="R27" s="22">
        <f t="shared" si="1"/>
        <v>4.2297037392769923E-2</v>
      </c>
      <c r="S27" s="21"/>
      <c r="T27" s="13"/>
      <c r="U27" s="11"/>
      <c r="V27" s="2">
        <v>0.43865454984434671</v>
      </c>
      <c r="W27" s="2">
        <v>0.32063078624787295</v>
      </c>
      <c r="X27" s="2">
        <v>0.17223273140378864</v>
      </c>
      <c r="Y27" s="2">
        <v>7.0742560079510963E-2</v>
      </c>
      <c r="Z27" s="2">
        <v>2.8445522686741043E-2</v>
      </c>
      <c r="AA27" s="2">
        <v>0.43244736927172944</v>
      </c>
      <c r="AB27" s="2">
        <v>0.31463600620038035</v>
      </c>
      <c r="AC27" s="2">
        <v>0.16715336087223565</v>
      </c>
      <c r="AD27" s="2">
        <v>6.6430881114153489E-2</v>
      </c>
      <c r="AE27" s="2">
        <v>2.5305437662697106E-2</v>
      </c>
    </row>
    <row r="28" spans="1:31" s="27" customFormat="1" ht="15" customHeight="1" x14ac:dyDescent="0.2">
      <c r="A28" s="30">
        <v>1931</v>
      </c>
      <c r="B28" s="301">
        <f>'TD2'!B28</f>
        <v>0.55456799987568017</v>
      </c>
      <c r="C28" s="415"/>
      <c r="D28" s="415"/>
      <c r="E28" s="298">
        <f>TD2b!B28</f>
        <v>0.44543200012431983</v>
      </c>
      <c r="F28" s="25">
        <f>TD2b!I28</f>
        <v>0.31230867017434899</v>
      </c>
      <c r="G28" s="294">
        <f>TD2b!P28</f>
        <v>0.15498458756689248</v>
      </c>
      <c r="H28" s="25">
        <f>TD2c!B28</f>
        <v>0.1156577860672362</v>
      </c>
      <c r="I28" s="25">
        <f>TD2c!I28</f>
        <v>5.893396822508664E-2</v>
      </c>
      <c r="J28" s="25">
        <f>TD2c!P28</f>
        <v>2.249901388284517E-2</v>
      </c>
      <c r="K28" s="25"/>
      <c r="L28" s="53">
        <f t="shared" si="2"/>
        <v>0.29044741255742734</v>
      </c>
      <c r="M28" s="13">
        <f t="shared" si="3"/>
        <v>0.13312332994997084</v>
      </c>
      <c r="N28" s="13">
        <f t="shared" si="3"/>
        <v>0.15732408260745651</v>
      </c>
      <c r="O28" s="13">
        <f t="shared" si="0"/>
        <v>9.6050619341805837E-2</v>
      </c>
      <c r="P28" s="13">
        <f t="shared" si="1"/>
        <v>3.9326801499656283E-2</v>
      </c>
      <c r="Q28" s="13">
        <f t="shared" si="1"/>
        <v>5.6723817842149561E-2</v>
      </c>
      <c r="R28" s="13">
        <f t="shared" si="1"/>
        <v>3.643495434224147E-2</v>
      </c>
      <c r="S28" s="12"/>
      <c r="T28" s="13"/>
      <c r="U28" s="11"/>
      <c r="V28" s="2">
        <v>0.44543200012431983</v>
      </c>
      <c r="W28" s="2">
        <v>0.31230867017434905</v>
      </c>
      <c r="X28" s="2">
        <v>0.15498458756689251</v>
      </c>
      <c r="Y28" s="2">
        <v>5.893396822508664E-2</v>
      </c>
      <c r="Z28" s="2">
        <v>2.2499013882845174E-2</v>
      </c>
      <c r="AA28" s="2">
        <v>0.44400930269610428</v>
      </c>
      <c r="AB28" s="2">
        <v>0.3109504964521424</v>
      </c>
      <c r="AC28" s="2">
        <v>0.15394874651702928</v>
      </c>
      <c r="AD28" s="2">
        <v>5.7707810529042336E-2</v>
      </c>
      <c r="AE28" s="2">
        <v>2.1317198079347174E-2</v>
      </c>
    </row>
    <row r="29" spans="1:31" s="27" customFormat="1" ht="15" customHeight="1" x14ac:dyDescent="0.2">
      <c r="A29" s="30">
        <v>1932</v>
      </c>
      <c r="B29" s="301">
        <f>'TD2'!B29</f>
        <v>0.53629788222738495</v>
      </c>
      <c r="C29" s="415"/>
      <c r="D29" s="415"/>
      <c r="E29" s="298">
        <f>TD2b!B29</f>
        <v>0.46370211777261511</v>
      </c>
      <c r="F29" s="25">
        <f>TD2b!I29</f>
        <v>0.32668123311510788</v>
      </c>
      <c r="G29" s="294">
        <f>TD2b!P29</f>
        <v>0.15555930046295791</v>
      </c>
      <c r="H29" s="25">
        <f>TD2c!B29</f>
        <v>0.1162300661333614</v>
      </c>
      <c r="I29" s="25">
        <f>TD2c!I29</f>
        <v>5.9695090930959031E-2</v>
      </c>
      <c r="J29" s="25">
        <f>TD2c!P29</f>
        <v>1.989468475619947E-2</v>
      </c>
      <c r="K29" s="25"/>
      <c r="L29" s="53">
        <f t="shared" si="2"/>
        <v>0.3081428173096572</v>
      </c>
      <c r="M29" s="13">
        <f t="shared" si="3"/>
        <v>0.13702088465750722</v>
      </c>
      <c r="N29" s="13">
        <f t="shared" si="3"/>
        <v>0.17112193265214998</v>
      </c>
      <c r="O29" s="13">
        <f t="shared" si="0"/>
        <v>9.5864209531998867E-2</v>
      </c>
      <c r="P29" s="13">
        <f t="shared" si="1"/>
        <v>3.9329234329596507E-2</v>
      </c>
      <c r="Q29" s="13">
        <f t="shared" si="1"/>
        <v>5.6534975202402367E-2</v>
      </c>
      <c r="R29" s="13">
        <f t="shared" si="1"/>
        <v>3.9800406174759564E-2</v>
      </c>
      <c r="S29" s="12"/>
      <c r="T29" s="13"/>
      <c r="U29" s="11"/>
      <c r="V29" s="2">
        <v>0.46370211777261511</v>
      </c>
      <c r="W29" s="2">
        <v>0.32668123311510788</v>
      </c>
      <c r="X29" s="2">
        <v>0.15555930046295793</v>
      </c>
      <c r="Y29" s="2">
        <v>5.9695090930959031E-2</v>
      </c>
      <c r="Z29" s="2">
        <v>1.9894684756199467E-2</v>
      </c>
      <c r="AA29" s="2">
        <v>0.46360832971445498</v>
      </c>
      <c r="AB29" s="2">
        <v>0.32662846579628169</v>
      </c>
      <c r="AC29" s="2">
        <v>0.15562770096061632</v>
      </c>
      <c r="AD29" s="2">
        <v>5.9559651708921878E-2</v>
      </c>
      <c r="AE29" s="2">
        <v>1.9483188767247483E-2</v>
      </c>
    </row>
    <row r="30" spans="1:31" s="27" customFormat="1" ht="15" customHeight="1" x14ac:dyDescent="0.2">
      <c r="A30" s="30">
        <v>1933</v>
      </c>
      <c r="B30" s="301">
        <f>'TD2'!B30</f>
        <v>0.5439818556943824</v>
      </c>
      <c r="C30" s="415"/>
      <c r="D30" s="415"/>
      <c r="E30" s="298">
        <f>TD2b!B30</f>
        <v>0.4560181443056176</v>
      </c>
      <c r="F30" s="25">
        <f>TD2b!I30</f>
        <v>0.33186730415772486</v>
      </c>
      <c r="G30" s="294">
        <f>TD2b!P30</f>
        <v>0.16460087350020169</v>
      </c>
      <c r="H30" s="25">
        <f>TD2c!B30</f>
        <v>0.1246465948030035</v>
      </c>
      <c r="I30" s="25">
        <f>TD2c!I30</f>
        <v>6.6088668867149897E-2</v>
      </c>
      <c r="J30" s="25">
        <f>TD2c!P30</f>
        <v>2.3442619303236292E-2</v>
      </c>
      <c r="K30" s="25"/>
      <c r="L30" s="53">
        <f t="shared" si="2"/>
        <v>0.29141727080541591</v>
      </c>
      <c r="M30" s="13">
        <f t="shared" si="3"/>
        <v>0.12415084014789274</v>
      </c>
      <c r="N30" s="13">
        <f t="shared" si="3"/>
        <v>0.16726643065752317</v>
      </c>
      <c r="O30" s="13">
        <f t="shared" si="0"/>
        <v>9.8512204633051798E-2</v>
      </c>
      <c r="P30" s="13">
        <f t="shared" si="1"/>
        <v>3.9954278697198198E-2</v>
      </c>
      <c r="Q30" s="13">
        <f t="shared" si="1"/>
        <v>5.85579259358536E-2</v>
      </c>
      <c r="R30" s="13">
        <f t="shared" si="1"/>
        <v>4.2646049563913602E-2</v>
      </c>
      <c r="S30" s="12"/>
      <c r="T30" s="13"/>
      <c r="U30" s="11"/>
      <c r="V30" s="2">
        <v>0.4560181443056176</v>
      </c>
      <c r="W30" s="2">
        <v>0.33186730415772486</v>
      </c>
      <c r="X30" s="2">
        <v>0.16460087350020167</v>
      </c>
      <c r="Y30" s="2">
        <v>6.6088668867149897E-2</v>
      </c>
      <c r="Z30" s="2">
        <v>2.3442619303236288E-2</v>
      </c>
      <c r="AA30" s="2">
        <v>0.45168236739527096</v>
      </c>
      <c r="AB30" s="2">
        <v>0.32761451006499942</v>
      </c>
      <c r="AC30" s="2">
        <v>0.160924641754773</v>
      </c>
      <c r="AD30" s="2">
        <v>6.2895552629160717E-2</v>
      </c>
      <c r="AE30" s="2">
        <v>2.1429163380583247E-2</v>
      </c>
    </row>
    <row r="31" spans="1:31" s="27" customFormat="1" ht="15" customHeight="1" x14ac:dyDescent="0.2">
      <c r="A31" s="30">
        <v>1934</v>
      </c>
      <c r="B31" s="301">
        <f>'TD2'!B31</f>
        <v>0.54216458027856362</v>
      </c>
      <c r="C31" s="415"/>
      <c r="D31" s="415"/>
      <c r="E31" s="298">
        <f>TD2b!B31</f>
        <v>0.45783541972143638</v>
      </c>
      <c r="F31" s="25">
        <f>TD2b!I31</f>
        <v>0.33713476801859793</v>
      </c>
      <c r="G31" s="294">
        <f>TD2b!P31</f>
        <v>0.16396989069448939</v>
      </c>
      <c r="H31" s="25">
        <f>TD2c!B31</f>
        <v>0.1229505717806367</v>
      </c>
      <c r="I31" s="25">
        <f>TD2c!I31</f>
        <v>6.1291146492561711E-2</v>
      </c>
      <c r="J31" s="25">
        <f>TD2c!P31</f>
        <v>2.0732433519932793E-2</v>
      </c>
      <c r="K31" s="25"/>
      <c r="L31" s="53">
        <f t="shared" si="2"/>
        <v>0.29386552902694696</v>
      </c>
      <c r="M31" s="13">
        <f t="shared" si="3"/>
        <v>0.12070065170283845</v>
      </c>
      <c r="N31" s="13">
        <f t="shared" si="3"/>
        <v>0.17316487732410854</v>
      </c>
      <c r="O31" s="13">
        <f t="shared" si="0"/>
        <v>0.10267874420192769</v>
      </c>
      <c r="P31" s="13">
        <f t="shared" si="1"/>
        <v>4.1019318913852687E-2</v>
      </c>
      <c r="Q31" s="13">
        <f t="shared" si="1"/>
        <v>6.1659425288074991E-2</v>
      </c>
      <c r="R31" s="13">
        <f t="shared" si="1"/>
        <v>4.0558712972628919E-2</v>
      </c>
      <c r="S31" s="12"/>
      <c r="T31" s="13"/>
      <c r="U31" s="11"/>
      <c r="V31" s="2">
        <v>0.45783541972143638</v>
      </c>
      <c r="W31" s="2">
        <v>0.33713476801859793</v>
      </c>
      <c r="X31" s="2">
        <v>0.16396989069448942</v>
      </c>
      <c r="Y31" s="2">
        <v>6.1291146492561711E-2</v>
      </c>
      <c r="Z31" s="2">
        <v>2.0732433519932786E-2</v>
      </c>
      <c r="AA31" s="2">
        <v>0.4517399719890271</v>
      </c>
      <c r="AB31" s="2">
        <v>0.33107340603396196</v>
      </c>
      <c r="AC31" s="2">
        <v>0.16001074812598323</v>
      </c>
      <c r="AD31" s="2">
        <v>5.8927968438780606E-2</v>
      </c>
      <c r="AE31" s="2">
        <v>1.9339340189978575E-2</v>
      </c>
    </row>
    <row r="32" spans="1:31" s="27" customFormat="1" ht="15" customHeight="1" x14ac:dyDescent="0.2">
      <c r="A32" s="30">
        <v>1935</v>
      </c>
      <c r="B32" s="301">
        <f>'TD2'!B32</f>
        <v>0.55506017287570231</v>
      </c>
      <c r="C32" s="415"/>
      <c r="D32" s="415"/>
      <c r="E32" s="298">
        <f>TD2b!B32</f>
        <v>0.44493982712429764</v>
      </c>
      <c r="F32" s="25">
        <f>TD2b!I32</f>
        <v>0.32284768837368438</v>
      </c>
      <c r="G32" s="294">
        <f>TD2b!P32</f>
        <v>0.16676285163429341</v>
      </c>
      <c r="H32" s="25">
        <f>TD2c!B32</f>
        <v>0.12634133834442149</v>
      </c>
      <c r="I32" s="25">
        <f>TD2c!I32</f>
        <v>6.3922876063773254E-2</v>
      </c>
      <c r="J32" s="25">
        <f>TD2c!P32</f>
        <v>2.187947926957198E-2</v>
      </c>
      <c r="K32" s="25"/>
      <c r="L32" s="53">
        <f t="shared" si="2"/>
        <v>0.2781769754900042</v>
      </c>
      <c r="M32" s="13">
        <f t="shared" si="3"/>
        <v>0.12209213875061325</v>
      </c>
      <c r="N32" s="13">
        <f t="shared" si="3"/>
        <v>0.15608483673939097</v>
      </c>
      <c r="O32" s="13">
        <f t="shared" si="0"/>
        <v>0.10283997557052016</v>
      </c>
      <c r="P32" s="13">
        <f t="shared" si="1"/>
        <v>4.0421513289871924E-2</v>
      </c>
      <c r="Q32" s="13">
        <f t="shared" si="1"/>
        <v>6.2418462280648235E-2</v>
      </c>
      <c r="R32" s="13">
        <f t="shared" si="1"/>
        <v>4.2043396794201271E-2</v>
      </c>
      <c r="S32" s="12"/>
      <c r="T32" s="13"/>
      <c r="U32" s="11"/>
      <c r="V32" s="2">
        <v>0.44493982712429753</v>
      </c>
      <c r="W32" s="2">
        <v>0.32284768837368438</v>
      </c>
      <c r="X32" s="2">
        <v>0.16676285163429341</v>
      </c>
      <c r="Y32" s="2">
        <v>6.3922876063773254E-2</v>
      </c>
      <c r="Z32" s="2">
        <v>2.1879479269571976E-2</v>
      </c>
      <c r="AA32" s="2">
        <v>0.43544972431210993</v>
      </c>
      <c r="AB32" s="2">
        <v>0.31341366460781556</v>
      </c>
      <c r="AC32" s="2">
        <v>0.1596768275504705</v>
      </c>
      <c r="AD32" s="2">
        <v>5.9641835390475385E-2</v>
      </c>
      <c r="AE32" s="2">
        <v>1.9755016645628291E-2</v>
      </c>
    </row>
    <row r="33" spans="1:31" s="27" customFormat="1" ht="15" customHeight="1" x14ac:dyDescent="0.2">
      <c r="A33" s="30">
        <v>1936</v>
      </c>
      <c r="B33" s="301">
        <f>'TD2'!B33</f>
        <v>0.53406224905523736</v>
      </c>
      <c r="C33" s="415"/>
      <c r="D33" s="415"/>
      <c r="E33" s="298">
        <f>TD2b!B33</f>
        <v>0.46593775094476259</v>
      </c>
      <c r="F33" s="25">
        <f>TD2b!I33</f>
        <v>0.34638718695803566</v>
      </c>
      <c r="G33" s="294">
        <f>TD2b!P33</f>
        <v>0.1928824418021155</v>
      </c>
      <c r="H33" s="25">
        <f>TD2c!B33</f>
        <v>0.148582650333416</v>
      </c>
      <c r="I33" s="25">
        <f>TD2c!I33</f>
        <v>7.5652325543874785E-2</v>
      </c>
      <c r="J33" s="25">
        <f>TD2c!P33</f>
        <v>2.5369178210276941E-2</v>
      </c>
      <c r="K33" s="25"/>
      <c r="L33" s="53">
        <f t="shared" si="2"/>
        <v>0.27305530914264708</v>
      </c>
      <c r="M33" s="13">
        <f t="shared" si="3"/>
        <v>0.11955056398672692</v>
      </c>
      <c r="N33" s="13">
        <f t="shared" si="3"/>
        <v>0.15350474515592016</v>
      </c>
      <c r="O33" s="13">
        <f t="shared" si="0"/>
        <v>0.11723011625824072</v>
      </c>
      <c r="P33" s="13">
        <f t="shared" si="1"/>
        <v>4.4299791468699501E-2</v>
      </c>
      <c r="Q33" s="13">
        <f t="shared" si="1"/>
        <v>7.2930324789541215E-2</v>
      </c>
      <c r="R33" s="13">
        <f t="shared" si="1"/>
        <v>5.0283147333597844E-2</v>
      </c>
      <c r="S33" s="12"/>
      <c r="T33" s="13"/>
      <c r="U33" s="11"/>
      <c r="V33" s="2">
        <v>0.46593775094476259</v>
      </c>
      <c r="W33" s="2">
        <v>0.34638718695803566</v>
      </c>
      <c r="X33" s="2">
        <v>0.1928824418021155</v>
      </c>
      <c r="Y33" s="2">
        <v>7.5652325543874785E-2</v>
      </c>
      <c r="Z33" s="2">
        <v>2.5369178210276937E-2</v>
      </c>
      <c r="AA33" s="2">
        <v>0.45148456484514654</v>
      </c>
      <c r="AB33" s="2">
        <v>0.33219928237784557</v>
      </c>
      <c r="AC33" s="2">
        <v>0.18163690434639354</v>
      </c>
      <c r="AD33" s="2">
        <v>6.916217674902092E-2</v>
      </c>
      <c r="AE33" s="2">
        <v>2.2540123001462402E-2</v>
      </c>
    </row>
    <row r="34" spans="1:31" s="27" customFormat="1" ht="15" customHeight="1" x14ac:dyDescent="0.2">
      <c r="A34" s="30">
        <v>1937</v>
      </c>
      <c r="B34" s="301">
        <f>'TD2'!B34</f>
        <v>0.55768588239419825</v>
      </c>
      <c r="C34" s="415"/>
      <c r="D34" s="416"/>
      <c r="E34" s="298">
        <f>TD2b!B34</f>
        <v>0.44231411760580175</v>
      </c>
      <c r="F34" s="25">
        <f>TD2b!I34</f>
        <v>0.32268704748036348</v>
      </c>
      <c r="G34" s="294">
        <f>TD2b!P34</f>
        <v>0.17149341603070709</v>
      </c>
      <c r="H34" s="25">
        <f>TD2c!B34</f>
        <v>0.1302364848807577</v>
      </c>
      <c r="I34" s="25">
        <f>TD2c!I34</f>
        <v>6.4944611660107621E-2</v>
      </c>
      <c r="J34" s="25">
        <f>TD2c!P34</f>
        <v>2.174382143155763E-2</v>
      </c>
      <c r="K34" s="25"/>
      <c r="L34" s="53">
        <f t="shared" si="2"/>
        <v>0.27082070157509464</v>
      </c>
      <c r="M34" s="13">
        <f t="shared" si="3"/>
        <v>0.11962707012543827</v>
      </c>
      <c r="N34" s="13">
        <f t="shared" si="3"/>
        <v>0.15119363144965639</v>
      </c>
      <c r="O34" s="13">
        <f t="shared" si="0"/>
        <v>0.10654880437059946</v>
      </c>
      <c r="P34" s="13">
        <f t="shared" si="1"/>
        <v>4.1256931149949383E-2</v>
      </c>
      <c r="Q34" s="13">
        <f t="shared" si="1"/>
        <v>6.5291873220650082E-2</v>
      </c>
      <c r="R34" s="13">
        <f t="shared" si="1"/>
        <v>4.3200790228549987E-2</v>
      </c>
      <c r="S34" s="12"/>
      <c r="T34" s="13"/>
      <c r="U34" s="11"/>
      <c r="V34" s="2">
        <v>0.44231411760580175</v>
      </c>
      <c r="W34" s="2">
        <v>0.32268704748036348</v>
      </c>
      <c r="X34" s="2">
        <v>0.17149341603070714</v>
      </c>
      <c r="Y34" s="2">
        <v>6.4944611660107621E-2</v>
      </c>
      <c r="Z34" s="2">
        <v>2.174382143155763E-2</v>
      </c>
      <c r="AA34" s="2">
        <v>0.43542824607292985</v>
      </c>
      <c r="AB34" s="2">
        <v>0.31593929704805068</v>
      </c>
      <c r="AC34" s="2">
        <v>0.16668356532238626</v>
      </c>
      <c r="AD34" s="2">
        <v>6.2337584623255032E-2</v>
      </c>
      <c r="AE34" s="2">
        <v>2.0258395638993152E-2</v>
      </c>
    </row>
    <row r="35" spans="1:31" s="27" customFormat="1" ht="15" customHeight="1" x14ac:dyDescent="0.2">
      <c r="A35" s="30">
        <v>1938</v>
      </c>
      <c r="B35" s="301">
        <f>'TD2'!B35</f>
        <v>0.55925162429228137</v>
      </c>
      <c r="C35" s="415"/>
      <c r="D35" s="416"/>
      <c r="E35" s="298">
        <f>TD2b!B35</f>
        <v>0.44074837570771869</v>
      </c>
      <c r="F35" s="25">
        <f>TD2b!I35</f>
        <v>0.31344715447994287</v>
      </c>
      <c r="G35" s="294">
        <f>TD2b!P35</f>
        <v>0.15754923180145181</v>
      </c>
      <c r="H35" s="25">
        <f>TD2c!B35</f>
        <v>0.11775878298539791</v>
      </c>
      <c r="I35" s="25">
        <f>TD2c!I35</f>
        <v>5.883863074939498E-2</v>
      </c>
      <c r="J35" s="25">
        <f>TD2c!P35</f>
        <v>2.1945121575450068E-2</v>
      </c>
      <c r="K35" s="25"/>
      <c r="L35" s="53">
        <f t="shared" si="2"/>
        <v>0.28319914390626688</v>
      </c>
      <c r="M35" s="13">
        <f t="shared" si="3"/>
        <v>0.12730122122777582</v>
      </c>
      <c r="N35" s="13">
        <f t="shared" si="3"/>
        <v>0.15589792267849106</v>
      </c>
      <c r="O35" s="13">
        <f t="shared" si="0"/>
        <v>9.8710601052056826E-2</v>
      </c>
      <c r="P35" s="13">
        <f t="shared" si="1"/>
        <v>3.9790448816053897E-2</v>
      </c>
      <c r="Q35" s="13">
        <f t="shared" si="1"/>
        <v>5.8920152236002929E-2</v>
      </c>
      <c r="R35" s="13">
        <f t="shared" si="1"/>
        <v>3.6893509173944912E-2</v>
      </c>
      <c r="S35" s="12"/>
      <c r="T35" s="13"/>
      <c r="U35" s="11"/>
      <c r="V35" s="2">
        <v>0.44074837570771869</v>
      </c>
      <c r="W35" s="2">
        <v>0.31344715447994287</v>
      </c>
      <c r="X35" s="2">
        <v>0.15754923180145183</v>
      </c>
      <c r="Y35" s="2">
        <v>5.883863074939498E-2</v>
      </c>
      <c r="Z35" s="2">
        <v>2.1945121575450074E-2</v>
      </c>
      <c r="AA35" s="2">
        <v>0.43125500055513116</v>
      </c>
      <c r="AB35" s="2">
        <v>0.30408192427626424</v>
      </c>
      <c r="AC35" s="2">
        <v>0.15021531373925681</v>
      </c>
      <c r="AD35" s="2">
        <v>5.3556141157958898E-2</v>
      </c>
      <c r="AE35" s="2">
        <v>1.79580584983998E-2</v>
      </c>
    </row>
    <row r="36" spans="1:31" s="27" customFormat="1" ht="15" customHeight="1" x14ac:dyDescent="0.2">
      <c r="A36" s="29">
        <v>1939</v>
      </c>
      <c r="B36" s="302">
        <f>'TD2'!B36</f>
        <v>0.54482114358244416</v>
      </c>
      <c r="C36" s="413"/>
      <c r="D36" s="414"/>
      <c r="E36" s="299">
        <f>TD2b!B36</f>
        <v>0.4551788564175559</v>
      </c>
      <c r="F36" s="28">
        <f>TD2b!I36</f>
        <v>0.32278713247011737</v>
      </c>
      <c r="G36" s="632">
        <f>TD2b!P36</f>
        <v>0.16175457419534939</v>
      </c>
      <c r="H36" s="28">
        <f>TD2c!B36</f>
        <v>0.120577644293693</v>
      </c>
      <c r="I36" s="28">
        <f>TD2c!I36</f>
        <v>5.8716316119173086E-2</v>
      </c>
      <c r="J36" s="28">
        <f>TD2c!P36</f>
        <v>1.9634411446568061E-2</v>
      </c>
      <c r="K36" s="28"/>
      <c r="L36" s="54">
        <f t="shared" si="2"/>
        <v>0.29342428222220651</v>
      </c>
      <c r="M36" s="18">
        <f t="shared" si="3"/>
        <v>0.13239172394743853</v>
      </c>
      <c r="N36" s="18">
        <f t="shared" si="3"/>
        <v>0.16103255827476798</v>
      </c>
      <c r="O36" s="18">
        <f t="shared" si="0"/>
        <v>0.10303825807617631</v>
      </c>
      <c r="P36" s="18">
        <f t="shared" si="1"/>
        <v>4.1176929901656389E-2</v>
      </c>
      <c r="Q36" s="18">
        <f t="shared" si="1"/>
        <v>6.1861328174519913E-2</v>
      </c>
      <c r="R36" s="18">
        <f t="shared" si="1"/>
        <v>3.9081904672605028E-2</v>
      </c>
      <c r="S36" s="17"/>
      <c r="T36" s="13"/>
      <c r="U36" s="11"/>
      <c r="V36" s="2">
        <v>0.4551788564175559</v>
      </c>
      <c r="W36" s="2">
        <v>0.32278713247011737</v>
      </c>
      <c r="X36" s="2">
        <v>0.16175457419534936</v>
      </c>
      <c r="Y36" s="2">
        <v>5.8716316119173086E-2</v>
      </c>
      <c r="Z36" s="2">
        <v>1.9634411446568058E-2</v>
      </c>
      <c r="AA36" s="2">
        <v>0.44754055297410589</v>
      </c>
      <c r="AB36" s="2">
        <v>0.31528958464470469</v>
      </c>
      <c r="AC36" s="2">
        <v>0.15639193731154669</v>
      </c>
      <c r="AD36" s="2">
        <v>5.5569379512862206E-2</v>
      </c>
      <c r="AE36" s="2">
        <v>1.7736677858619529E-2</v>
      </c>
    </row>
    <row r="37" spans="1:31" s="27" customFormat="1" ht="15" customHeight="1" x14ac:dyDescent="0.2">
      <c r="A37" s="31">
        <v>1940</v>
      </c>
      <c r="B37" s="303">
        <f>'TD2'!B37</f>
        <v>0.5470686757097889</v>
      </c>
      <c r="C37" s="415"/>
      <c r="D37" s="415"/>
      <c r="E37" s="300">
        <f>TD2b!B37</f>
        <v>0.45293132429021105</v>
      </c>
      <c r="F37" s="26">
        <f>TD2b!I37</f>
        <v>0.32222241244305272</v>
      </c>
      <c r="G37" s="633">
        <f>TD2b!P37</f>
        <v>0.16478073729414303</v>
      </c>
      <c r="H37" s="26">
        <f>TD2c!B37</f>
        <v>0.12333319044421859</v>
      </c>
      <c r="I37" s="26">
        <f>TD2c!I37</f>
        <v>6.0051766194718165E-2</v>
      </c>
      <c r="J37" s="26">
        <f>TD2c!P37</f>
        <v>2.0436137401820011E-2</v>
      </c>
      <c r="K37" s="26"/>
      <c r="L37" s="55">
        <f t="shared" si="2"/>
        <v>0.28815058699606799</v>
      </c>
      <c r="M37" s="22">
        <f t="shared" si="3"/>
        <v>0.13070891184715833</v>
      </c>
      <c r="N37" s="22">
        <f t="shared" si="3"/>
        <v>0.15744167514890969</v>
      </c>
      <c r="O37" s="22">
        <f t="shared" si="0"/>
        <v>0.10472897109942486</v>
      </c>
      <c r="P37" s="22">
        <f t="shared" si="1"/>
        <v>4.1447546849924438E-2</v>
      </c>
      <c r="Q37" s="22">
        <f t="shared" si="1"/>
        <v>6.3281424249500423E-2</v>
      </c>
      <c r="R37" s="22">
        <f t="shared" si="1"/>
        <v>3.961562879289815E-2</v>
      </c>
      <c r="S37" s="21"/>
      <c r="T37" s="13"/>
      <c r="U37" s="11"/>
      <c r="V37" s="2">
        <v>0.45293132429021105</v>
      </c>
      <c r="W37" s="2">
        <v>0.32222241244305266</v>
      </c>
      <c r="X37" s="2">
        <v>0.16478073729414297</v>
      </c>
      <c r="Y37" s="2">
        <v>6.0051766194718165E-2</v>
      </c>
      <c r="Z37" s="2">
        <v>2.0436137401820011E-2</v>
      </c>
      <c r="AA37" s="2">
        <v>0.44557152056538007</v>
      </c>
      <c r="AB37" s="2">
        <v>0.31495697802987982</v>
      </c>
      <c r="AC37" s="2">
        <v>0.15952586818017742</v>
      </c>
      <c r="AD37" s="2">
        <v>5.6796317008398239E-2</v>
      </c>
      <c r="AE37" s="2">
        <v>1.8226883191697699E-2</v>
      </c>
    </row>
    <row r="38" spans="1:31" s="27" customFormat="1" ht="15" customHeight="1" x14ac:dyDescent="0.2">
      <c r="A38" s="30">
        <v>1941</v>
      </c>
      <c r="B38" s="301">
        <f>'TD2'!B38</f>
        <v>0.58069660442723181</v>
      </c>
      <c r="C38" s="415"/>
      <c r="D38" s="415"/>
      <c r="E38" s="298">
        <f>TD2b!B38</f>
        <v>0.41930339557276819</v>
      </c>
      <c r="F38" s="25">
        <f>TD2b!I38</f>
        <v>0.29991932935441878</v>
      </c>
      <c r="G38" s="294">
        <f>TD2b!P38</f>
        <v>0.15785567024243188</v>
      </c>
      <c r="H38" s="25">
        <f>TD2c!B38</f>
        <v>0.11861890585392031</v>
      </c>
      <c r="I38" s="25">
        <f>TD2c!I38</f>
        <v>5.8065009852960155E-2</v>
      </c>
      <c r="J38" s="25">
        <f>TD2c!P38</f>
        <v>1.9771783137308981E-2</v>
      </c>
      <c r="K38" s="25"/>
      <c r="L38" s="53">
        <f t="shared" si="2"/>
        <v>0.26144772533033633</v>
      </c>
      <c r="M38" s="13">
        <f t="shared" si="3"/>
        <v>0.11938406621834941</v>
      </c>
      <c r="N38" s="13">
        <f t="shared" si="3"/>
        <v>0.1420636591119869</v>
      </c>
      <c r="O38" s="13">
        <f t="shared" si="0"/>
        <v>9.9790660389471736E-2</v>
      </c>
      <c r="P38" s="13">
        <f t="shared" si="1"/>
        <v>3.9236764388511577E-2</v>
      </c>
      <c r="Q38" s="13">
        <f t="shared" si="1"/>
        <v>6.0553896000960152E-2</v>
      </c>
      <c r="R38" s="13">
        <f t="shared" si="1"/>
        <v>3.8293226715651177E-2</v>
      </c>
      <c r="S38" s="12"/>
      <c r="T38" s="13"/>
      <c r="U38" s="11"/>
      <c r="V38" s="2">
        <v>0.41930339557276819</v>
      </c>
      <c r="W38" s="2">
        <v>0.29991932935441878</v>
      </c>
      <c r="X38" s="2">
        <v>0.15785567024243194</v>
      </c>
      <c r="Y38" s="2">
        <v>5.8065009852960155E-2</v>
      </c>
      <c r="Z38" s="2">
        <v>1.9771783137308981E-2</v>
      </c>
      <c r="AA38" s="2">
        <v>0.41172218919881959</v>
      </c>
      <c r="AB38" s="2">
        <v>0.29248413255124839</v>
      </c>
      <c r="AC38" s="2">
        <v>0.15229235442857444</v>
      </c>
      <c r="AD38" s="2">
        <v>5.4276060882364641E-2</v>
      </c>
      <c r="AE38" s="2">
        <v>1.7057896107671059E-2</v>
      </c>
    </row>
    <row r="39" spans="1:31" s="27" customFormat="1" ht="15" customHeight="1" x14ac:dyDescent="0.2">
      <c r="A39" s="30">
        <v>1942</v>
      </c>
      <c r="B39" s="301">
        <f>'TD2'!B39</f>
        <v>0.63872137332976275</v>
      </c>
      <c r="C39" s="415"/>
      <c r="D39" s="415"/>
      <c r="E39" s="298">
        <f>TD2b!B39</f>
        <v>0.36127862667023725</v>
      </c>
      <c r="F39" s="25">
        <f>TD2b!I39</f>
        <v>0.25802954757783569</v>
      </c>
      <c r="G39" s="294">
        <f>TD2b!P39</f>
        <v>0.13428668320893031</v>
      </c>
      <c r="H39" s="25">
        <f>TD2c!B39</f>
        <v>0.1006676677260311</v>
      </c>
      <c r="I39" s="25">
        <f>TD2c!I39</f>
        <v>4.8115929755329689E-2</v>
      </c>
      <c r="J39" s="25">
        <f>TD2c!P39</f>
        <v>1.545771434556425E-2</v>
      </c>
      <c r="K39" s="25"/>
      <c r="L39" s="53">
        <f t="shared" si="2"/>
        <v>0.22699194346130694</v>
      </c>
      <c r="M39" s="13">
        <f t="shared" si="3"/>
        <v>0.10324907909240155</v>
      </c>
      <c r="N39" s="13">
        <f t="shared" si="3"/>
        <v>0.12374286436890539</v>
      </c>
      <c r="O39" s="13">
        <f t="shared" si="0"/>
        <v>8.6170753453600618E-2</v>
      </c>
      <c r="P39" s="13">
        <f t="shared" si="1"/>
        <v>3.3619015482899209E-2</v>
      </c>
      <c r="Q39" s="13">
        <f t="shared" si="1"/>
        <v>5.2551737970701409E-2</v>
      </c>
      <c r="R39" s="13">
        <f t="shared" si="1"/>
        <v>3.2658215409765441E-2</v>
      </c>
      <c r="S39" s="12"/>
      <c r="T39" s="13"/>
      <c r="U39" s="11"/>
      <c r="V39" s="2">
        <v>0.36127862667023725</v>
      </c>
      <c r="W39" s="2">
        <v>0.25802954757783569</v>
      </c>
      <c r="X39" s="2">
        <v>0.13428668320893028</v>
      </c>
      <c r="Y39" s="2">
        <v>4.8115929755329689E-2</v>
      </c>
      <c r="Z39" s="2">
        <v>1.5457714345564253E-2</v>
      </c>
      <c r="AA39" s="2">
        <v>0.35604828773283975</v>
      </c>
      <c r="AB39" s="2">
        <v>0.25282318729363801</v>
      </c>
      <c r="AC39" s="2">
        <v>0.13058792446021689</v>
      </c>
      <c r="AD39" s="2">
        <v>4.5657389606007064E-2</v>
      </c>
      <c r="AE39" s="2">
        <v>1.3669587236697948E-2</v>
      </c>
    </row>
    <row r="40" spans="1:31" s="27" customFormat="1" ht="15" customHeight="1" x14ac:dyDescent="0.2">
      <c r="A40" s="30">
        <v>1943</v>
      </c>
      <c r="B40" s="301">
        <f>'TD2'!B40</f>
        <v>0.66310097885061769</v>
      </c>
      <c r="C40" s="415"/>
      <c r="D40" s="415"/>
      <c r="E40" s="298">
        <f>TD2b!B40</f>
        <v>0.33689902114938231</v>
      </c>
      <c r="F40" s="25">
        <f>TD2b!I40</f>
        <v>0.24082598448911308</v>
      </c>
      <c r="G40" s="294">
        <f>TD2b!P40</f>
        <v>0.12309474270890661</v>
      </c>
      <c r="H40" s="25">
        <f>TD2c!B40</f>
        <v>9.1478280557804131E-2</v>
      </c>
      <c r="I40" s="25">
        <f>TD2c!I40</f>
        <v>4.2628729222402739E-2</v>
      </c>
      <c r="J40" s="25">
        <f>TD2c!P40</f>
        <v>1.235124813437332E-2</v>
      </c>
      <c r="K40" s="25"/>
      <c r="L40" s="53">
        <f t="shared" si="2"/>
        <v>0.2138042784404757</v>
      </c>
      <c r="M40" s="13">
        <f t="shared" si="3"/>
        <v>9.6073036660269229E-2</v>
      </c>
      <c r="N40" s="13">
        <f t="shared" si="3"/>
        <v>0.11773124178020647</v>
      </c>
      <c r="O40" s="13">
        <f t="shared" si="0"/>
        <v>8.0466013486503868E-2</v>
      </c>
      <c r="P40" s="13">
        <f t="shared" si="1"/>
        <v>3.1616462151102476E-2</v>
      </c>
      <c r="Q40" s="13">
        <f t="shared" si="1"/>
        <v>4.8849551335401392E-2</v>
      </c>
      <c r="R40" s="13">
        <f t="shared" si="1"/>
        <v>3.0277481088029419E-2</v>
      </c>
      <c r="S40" s="12"/>
      <c r="T40" s="13"/>
      <c r="U40" s="11"/>
      <c r="V40" s="2">
        <v>0.33689902114938236</v>
      </c>
      <c r="W40" s="2">
        <v>0.24082598448911308</v>
      </c>
      <c r="X40" s="2">
        <v>0.12309474270890665</v>
      </c>
      <c r="Y40" s="2">
        <v>4.2628729222402739E-2</v>
      </c>
      <c r="Z40" s="2">
        <v>1.2351248134373318E-2</v>
      </c>
      <c r="AA40" s="2">
        <v>0.3297968558204481</v>
      </c>
      <c r="AB40" s="2">
        <v>0.23381862604396964</v>
      </c>
      <c r="AC40" s="2">
        <v>0.11782071941477495</v>
      </c>
      <c r="AD40" s="2">
        <v>3.9310095641289448E-2</v>
      </c>
      <c r="AE40" s="2">
        <v>1.0317402983818912E-2</v>
      </c>
    </row>
    <row r="41" spans="1:31" s="27" customFormat="1" ht="15" customHeight="1" x14ac:dyDescent="0.2">
      <c r="A41" s="30">
        <v>1944</v>
      </c>
      <c r="B41" s="301">
        <f>'TD2'!B41</f>
        <v>0.67487469014545243</v>
      </c>
      <c r="C41" s="415"/>
      <c r="D41" s="415"/>
      <c r="E41" s="298">
        <f>TD2b!B41</f>
        <v>0.32512530985454757</v>
      </c>
      <c r="F41" s="25">
        <f>TD2b!I41</f>
        <v>0.22765102190252962</v>
      </c>
      <c r="G41" s="294">
        <f>TD2b!P41</f>
        <v>0.1128093433718807</v>
      </c>
      <c r="H41" s="25">
        <f>TD2c!B41</f>
        <v>8.2574939328391106E-2</v>
      </c>
      <c r="I41" s="25">
        <f>TD2c!I41</f>
        <v>3.7556085801448078E-2</v>
      </c>
      <c r="J41" s="25">
        <f>TD2c!P41</f>
        <v>1.1642370843730741E-2</v>
      </c>
      <c r="K41" s="25"/>
      <c r="L41" s="53">
        <f t="shared" si="2"/>
        <v>0.21231596648266687</v>
      </c>
      <c r="M41" s="13">
        <f t="shared" si="3"/>
        <v>9.7474287952017957E-2</v>
      </c>
      <c r="N41" s="13">
        <f t="shared" si="3"/>
        <v>0.11484167853064892</v>
      </c>
      <c r="O41" s="13">
        <f t="shared" si="0"/>
        <v>7.5253257570432622E-2</v>
      </c>
      <c r="P41" s="13">
        <f t="shared" si="1"/>
        <v>3.0234404043489593E-2</v>
      </c>
      <c r="Q41" s="13">
        <f t="shared" si="1"/>
        <v>4.5018853526943028E-2</v>
      </c>
      <c r="R41" s="13">
        <f t="shared" si="1"/>
        <v>2.5913714957717337E-2</v>
      </c>
      <c r="S41" s="12"/>
      <c r="T41" s="13"/>
      <c r="U41" s="11"/>
      <c r="V41" s="2">
        <v>0.32512530985454757</v>
      </c>
      <c r="W41" s="2">
        <v>0.22765102190252956</v>
      </c>
      <c r="X41" s="2">
        <v>0.11280934337188071</v>
      </c>
      <c r="Y41" s="2">
        <v>3.7556085801448078E-2</v>
      </c>
      <c r="Z41" s="2">
        <v>1.1642370843730744E-2</v>
      </c>
      <c r="AA41" s="2">
        <v>0.31854891267316854</v>
      </c>
      <c r="AB41" s="2">
        <v>0.22116313052566239</v>
      </c>
      <c r="AC41" s="2">
        <v>0.10806195806441325</v>
      </c>
      <c r="AD41" s="2">
        <v>3.4589877878167113E-2</v>
      </c>
      <c r="AE41" s="2">
        <v>9.7779607487633261E-3</v>
      </c>
    </row>
    <row r="42" spans="1:31" s="27" customFormat="1" ht="15" customHeight="1" x14ac:dyDescent="0.2">
      <c r="A42" s="30">
        <v>1945</v>
      </c>
      <c r="B42" s="301">
        <f>'TD2'!B42</f>
        <v>0.65576689557732859</v>
      </c>
      <c r="C42" s="415"/>
      <c r="D42" s="415"/>
      <c r="E42" s="298">
        <f>TD2b!B42</f>
        <v>0.34423310442267135</v>
      </c>
      <c r="F42" s="25">
        <f>TD2b!I42</f>
        <v>0.247945827268267</v>
      </c>
      <c r="G42" s="294">
        <f>TD2b!P42</f>
        <v>0.1251579109368974</v>
      </c>
      <c r="H42" s="25">
        <f>TD2c!B42</f>
        <v>9.138062880728734E-2</v>
      </c>
      <c r="I42" s="25">
        <f>TD2c!I42</f>
        <v>4.1591811045259677E-2</v>
      </c>
      <c r="J42" s="25">
        <f>TD2c!P42</f>
        <v>1.2633914667333801E-2</v>
      </c>
      <c r="K42" s="25"/>
      <c r="L42" s="53">
        <f t="shared" si="2"/>
        <v>0.21907519348577395</v>
      </c>
      <c r="M42" s="13">
        <f t="shared" si="3"/>
        <v>9.6287277154404355E-2</v>
      </c>
      <c r="N42" s="13">
        <f t="shared" si="3"/>
        <v>0.1227879163313696</v>
      </c>
      <c r="O42" s="13">
        <f t="shared" si="0"/>
        <v>8.3566099891637727E-2</v>
      </c>
      <c r="P42" s="13">
        <f t="shared" ref="P42:R73" si="4">G42-H42</f>
        <v>3.3777282129610064E-2</v>
      </c>
      <c r="Q42" s="13">
        <f t="shared" si="4"/>
        <v>4.9788817762027662E-2</v>
      </c>
      <c r="R42" s="13">
        <f t="shared" si="4"/>
        <v>2.8957896377925875E-2</v>
      </c>
      <c r="S42" s="12"/>
      <c r="T42" s="13"/>
      <c r="U42" s="11"/>
      <c r="V42" s="2">
        <v>0.34423310442267147</v>
      </c>
      <c r="W42" s="2">
        <v>0.24794582726826703</v>
      </c>
      <c r="X42" s="2">
        <v>0.12515791093689743</v>
      </c>
      <c r="Y42" s="2">
        <v>4.1591811045259677E-2</v>
      </c>
      <c r="Z42" s="2">
        <v>1.2633914667333801E-2</v>
      </c>
      <c r="AA42" s="2">
        <v>0.33239659257443921</v>
      </c>
      <c r="AB42" s="2">
        <v>0.23629777354147652</v>
      </c>
      <c r="AC42" s="2">
        <v>0.11610649729298242</v>
      </c>
      <c r="AD42" s="2">
        <v>3.5933960869653558E-2</v>
      </c>
      <c r="AE42" s="2">
        <v>9.4673159672194248E-3</v>
      </c>
    </row>
    <row r="43" spans="1:31" s="27" customFormat="1" ht="15" customHeight="1" x14ac:dyDescent="0.2">
      <c r="A43" s="30">
        <v>1946</v>
      </c>
      <c r="B43" s="301">
        <f>'TD2'!B43</f>
        <v>0.63300448772671181</v>
      </c>
      <c r="C43" s="415"/>
      <c r="D43" s="416"/>
      <c r="E43" s="298">
        <f>TD2b!B43</f>
        <v>0.36699551227328814</v>
      </c>
      <c r="F43" s="25">
        <f>TD2b!I43</f>
        <v>0.26765386402673913</v>
      </c>
      <c r="G43" s="294">
        <f>TD2b!P43</f>
        <v>0.1327705253334413</v>
      </c>
      <c r="H43" s="25">
        <f>TD2c!B43</f>
        <v>9.612431985405244E-2</v>
      </c>
      <c r="I43" s="25">
        <f>TD2c!I43</f>
        <v>4.391740338619992E-2</v>
      </c>
      <c r="J43" s="25">
        <f>TD2c!P43</f>
        <v>1.47283742297185E-2</v>
      </c>
      <c r="K43" s="25"/>
      <c r="L43" s="53">
        <f t="shared" si="2"/>
        <v>0.23422498693984684</v>
      </c>
      <c r="M43" s="13">
        <f t="shared" si="3"/>
        <v>9.9341648246549008E-2</v>
      </c>
      <c r="N43" s="13">
        <f t="shared" si="3"/>
        <v>0.13488333869329783</v>
      </c>
      <c r="O43" s="13">
        <f t="shared" si="0"/>
        <v>8.8853121947241376E-2</v>
      </c>
      <c r="P43" s="13">
        <f t="shared" si="4"/>
        <v>3.6646205479388863E-2</v>
      </c>
      <c r="Q43" s="13">
        <f t="shared" si="4"/>
        <v>5.220691646785252E-2</v>
      </c>
      <c r="R43" s="13">
        <f t="shared" si="4"/>
        <v>2.918902915648142E-2</v>
      </c>
      <c r="S43" s="12"/>
      <c r="T43" s="13"/>
      <c r="U43" s="11"/>
      <c r="V43" s="2">
        <v>0.36699551227328814</v>
      </c>
      <c r="W43" s="2">
        <v>0.26765386402673913</v>
      </c>
      <c r="X43" s="2">
        <v>0.1327705253334413</v>
      </c>
      <c r="Y43" s="2">
        <v>4.391740338619992E-2</v>
      </c>
      <c r="Z43" s="2">
        <v>1.47283742297185E-2</v>
      </c>
      <c r="AA43" s="2">
        <v>0.35278104631685503</v>
      </c>
      <c r="AB43" s="2">
        <v>0.25384988525241292</v>
      </c>
      <c r="AC43" s="2">
        <v>0.1223474568676558</v>
      </c>
      <c r="AD43" s="2">
        <v>3.7141841712114945E-2</v>
      </c>
      <c r="AE43" s="2">
        <v>1.0518070035309315E-2</v>
      </c>
    </row>
    <row r="44" spans="1:31" s="27" customFormat="1" ht="15" customHeight="1" x14ac:dyDescent="0.2">
      <c r="A44" s="30">
        <v>1947</v>
      </c>
      <c r="B44" s="301">
        <f>'TD2'!B44</f>
        <v>0.65652119356119698</v>
      </c>
      <c r="C44" s="415"/>
      <c r="D44" s="416"/>
      <c r="E44" s="298">
        <f>TD2b!B44</f>
        <v>0.34347880643880307</v>
      </c>
      <c r="F44" s="25">
        <f>TD2b!I44</f>
        <v>0.246782759044961</v>
      </c>
      <c r="G44" s="294">
        <f>TD2b!P44</f>
        <v>0.11955055203166751</v>
      </c>
      <c r="H44" s="25">
        <f>TD2c!B44</f>
        <v>8.6136609273865794E-2</v>
      </c>
      <c r="I44" s="25">
        <f>TD2c!I44</f>
        <v>3.9182105759787582E-2</v>
      </c>
      <c r="J44" s="25">
        <f>TD2c!P44</f>
        <v>1.3035162087810491E-2</v>
      </c>
      <c r="K44" s="25"/>
      <c r="L44" s="53">
        <f t="shared" si="2"/>
        <v>0.22392825440713557</v>
      </c>
      <c r="M44" s="13">
        <f t="shared" si="3"/>
        <v>9.6696047393842077E-2</v>
      </c>
      <c r="N44" s="13">
        <f t="shared" si="3"/>
        <v>0.12723220701329349</v>
      </c>
      <c r="O44" s="13">
        <f t="shared" si="0"/>
        <v>8.0368446271879918E-2</v>
      </c>
      <c r="P44" s="13">
        <f t="shared" si="4"/>
        <v>3.3413942757801712E-2</v>
      </c>
      <c r="Q44" s="13">
        <f t="shared" si="4"/>
        <v>4.6954503514078212E-2</v>
      </c>
      <c r="R44" s="13">
        <f t="shared" si="4"/>
        <v>2.6146943671977091E-2</v>
      </c>
      <c r="S44" s="12"/>
      <c r="T44" s="13"/>
      <c r="U44" s="11"/>
      <c r="V44" s="2">
        <v>0.34347880643880307</v>
      </c>
      <c r="W44" s="2">
        <v>0.24678275904496105</v>
      </c>
      <c r="X44" s="2">
        <v>0.11955055203166751</v>
      </c>
      <c r="Y44" s="2">
        <v>3.9182105759787575E-2</v>
      </c>
      <c r="Z44" s="2">
        <v>1.3035162087810493E-2</v>
      </c>
      <c r="AA44" s="2">
        <v>0.33379159498676453</v>
      </c>
      <c r="AB44" s="2">
        <v>0.23731889010861829</v>
      </c>
      <c r="AC44" s="2">
        <v>0.11253937148418819</v>
      </c>
      <c r="AD44" s="2">
        <v>3.4398597441028744E-2</v>
      </c>
      <c r="AE44" s="2">
        <v>9.9869333385350801E-3</v>
      </c>
    </row>
    <row r="45" spans="1:31" s="27" customFormat="1" ht="15" customHeight="1" x14ac:dyDescent="0.2">
      <c r="A45" s="30">
        <v>1948</v>
      </c>
      <c r="B45" s="301">
        <f>'TD2'!B45</f>
        <v>0.64986491666970214</v>
      </c>
      <c r="C45" s="415"/>
      <c r="D45" s="416"/>
      <c r="E45" s="298">
        <f>TD2b!B45</f>
        <v>0.35013508333029786</v>
      </c>
      <c r="F45" s="25">
        <f>TD2b!I45</f>
        <v>0.25055218389699002</v>
      </c>
      <c r="G45" s="294">
        <f>TD2b!P45</f>
        <v>0.12242600017043</v>
      </c>
      <c r="H45" s="25">
        <f>TD2c!B45</f>
        <v>8.9003058703630997E-2</v>
      </c>
      <c r="I45" s="25">
        <f>TD2c!I45</f>
        <v>4.0551428153601458E-2</v>
      </c>
      <c r="J45" s="25">
        <f>TD2c!P45</f>
        <v>1.305499232691632E-2</v>
      </c>
      <c r="K45" s="25"/>
      <c r="L45" s="53">
        <f t="shared" si="2"/>
        <v>0.22770908315986788</v>
      </c>
      <c r="M45" s="13">
        <f t="shared" si="3"/>
        <v>9.9582899433307837E-2</v>
      </c>
      <c r="N45" s="13">
        <f t="shared" si="3"/>
        <v>0.12812618372656004</v>
      </c>
      <c r="O45" s="13">
        <f t="shared" si="0"/>
        <v>8.1874572016828545E-2</v>
      </c>
      <c r="P45" s="13">
        <f t="shared" si="4"/>
        <v>3.3422941466799E-2</v>
      </c>
      <c r="Q45" s="13">
        <f t="shared" si="4"/>
        <v>4.8451630550029538E-2</v>
      </c>
      <c r="R45" s="13">
        <f t="shared" si="4"/>
        <v>2.7496435826685137E-2</v>
      </c>
      <c r="S45" s="12"/>
      <c r="T45" s="13"/>
      <c r="U45" s="11"/>
      <c r="V45" s="2">
        <v>0.35013508333029786</v>
      </c>
      <c r="W45" s="2">
        <v>0.25055218389699002</v>
      </c>
      <c r="X45" s="2">
        <v>0.12242600017043001</v>
      </c>
      <c r="Y45" s="2">
        <v>4.0551428153601458E-2</v>
      </c>
      <c r="Z45" s="2">
        <v>1.3054992326916324E-2</v>
      </c>
      <c r="AA45" s="2">
        <v>0.34083977605292093</v>
      </c>
      <c r="AB45" s="2">
        <v>0.24144607153693065</v>
      </c>
      <c r="AC45" s="2">
        <v>0.11574134122992027</v>
      </c>
      <c r="AD45" s="2">
        <v>3.6188260890355997E-2</v>
      </c>
      <c r="AE45" s="2">
        <v>1.0340117838447793E-2</v>
      </c>
    </row>
    <row r="46" spans="1:31" s="27" customFormat="1" ht="15" customHeight="1" x14ac:dyDescent="0.2">
      <c r="A46" s="29">
        <v>1949</v>
      </c>
      <c r="B46" s="302">
        <f>'TD2'!B46</f>
        <v>0.65249003757145352</v>
      </c>
      <c r="C46" s="413"/>
      <c r="D46" s="414"/>
      <c r="E46" s="299">
        <f>TD2b!B46</f>
        <v>0.34750996242854648</v>
      </c>
      <c r="F46" s="28">
        <f>TD2b!I46</f>
        <v>0.2450541024555678</v>
      </c>
      <c r="G46" s="632">
        <f>TD2b!P46</f>
        <v>0.11726960080682741</v>
      </c>
      <c r="H46" s="28">
        <f>TD2c!B46</f>
        <v>8.476161781939956E-2</v>
      </c>
      <c r="I46" s="28">
        <f>TD2c!I46</f>
        <v>3.831369556381136E-2</v>
      </c>
      <c r="J46" s="28">
        <f>TD2c!P46</f>
        <v>1.242500139691882E-2</v>
      </c>
      <c r="K46" s="28"/>
      <c r="L46" s="54">
        <f t="shared" si="2"/>
        <v>0.23024036162171907</v>
      </c>
      <c r="M46" s="18">
        <f t="shared" si="3"/>
        <v>0.10245585997297868</v>
      </c>
      <c r="N46" s="18">
        <f t="shared" si="3"/>
        <v>0.12778450164874039</v>
      </c>
      <c r="O46" s="18">
        <f t="shared" si="0"/>
        <v>7.8955905243016045E-2</v>
      </c>
      <c r="P46" s="18">
        <f t="shared" si="4"/>
        <v>3.2507982987427853E-2</v>
      </c>
      <c r="Q46" s="18">
        <f t="shared" si="4"/>
        <v>4.6447922255588199E-2</v>
      </c>
      <c r="R46" s="18">
        <f t="shared" si="4"/>
        <v>2.5888694166892538E-2</v>
      </c>
      <c r="S46" s="17"/>
      <c r="T46" s="13"/>
      <c r="U46" s="11"/>
      <c r="V46" s="2">
        <v>0.34750996242854654</v>
      </c>
      <c r="W46" s="2">
        <v>0.24505410245556777</v>
      </c>
      <c r="X46" s="2">
        <v>0.11726960080682737</v>
      </c>
      <c r="Y46" s="2">
        <v>3.831369556381136E-2</v>
      </c>
      <c r="Z46" s="2">
        <v>1.2425001396918815E-2</v>
      </c>
      <c r="AA46" s="2">
        <v>0.34002517098322643</v>
      </c>
      <c r="AB46" s="2">
        <v>0.23770614153806874</v>
      </c>
      <c r="AC46" s="2">
        <v>0.11192658949013407</v>
      </c>
      <c r="AD46" s="2">
        <v>3.4823507410375813E-2</v>
      </c>
      <c r="AE46" s="2">
        <v>1.0190062763423666E-2</v>
      </c>
    </row>
    <row r="47" spans="1:31" s="27" customFormat="1" ht="15" customHeight="1" x14ac:dyDescent="0.2">
      <c r="A47" s="31">
        <v>1950</v>
      </c>
      <c r="B47" s="303">
        <f>'TD2'!B47</f>
        <v>0.64436633039048574</v>
      </c>
      <c r="C47" s="415"/>
      <c r="D47" s="415"/>
      <c r="E47" s="300">
        <f>TD2b!B47</f>
        <v>0.35563366960951426</v>
      </c>
      <c r="F47" s="26">
        <f>TD2b!I47</f>
        <v>0.25533443184458782</v>
      </c>
      <c r="G47" s="633">
        <f>TD2b!P47</f>
        <v>0.1281953503997858</v>
      </c>
      <c r="H47" s="26">
        <f>TD2c!B47</f>
        <v>9.3699311987821096E-2</v>
      </c>
      <c r="I47" s="26">
        <f>TD2c!I47</f>
        <v>4.3904470024816018E-2</v>
      </c>
      <c r="J47" s="26">
        <f>TD2c!P47</f>
        <v>1.219786156644893E-2</v>
      </c>
      <c r="K47" s="26"/>
      <c r="L47" s="55">
        <f t="shared" si="2"/>
        <v>0.22743831920972846</v>
      </c>
      <c r="M47" s="22">
        <f t="shared" si="3"/>
        <v>0.10029923776492644</v>
      </c>
      <c r="N47" s="22">
        <f t="shared" si="3"/>
        <v>0.12713908144480202</v>
      </c>
      <c r="O47" s="22">
        <f t="shared" si="0"/>
        <v>8.429088037496979E-2</v>
      </c>
      <c r="P47" s="22">
        <f t="shared" si="4"/>
        <v>3.4496038411964705E-2</v>
      </c>
      <c r="Q47" s="22">
        <f t="shared" si="4"/>
        <v>4.9794841963005078E-2</v>
      </c>
      <c r="R47" s="22">
        <f t="shared" si="4"/>
        <v>3.1706608458367092E-2</v>
      </c>
      <c r="S47" s="21"/>
      <c r="T47" s="13"/>
      <c r="U47" s="11"/>
      <c r="V47" s="2">
        <v>0.35563366960951437</v>
      </c>
      <c r="W47" s="2">
        <v>0.25533443184458782</v>
      </c>
      <c r="X47" s="2">
        <v>0.12819535039978583</v>
      </c>
      <c r="Y47" s="2">
        <v>4.3904470024816025E-2</v>
      </c>
      <c r="Z47" s="2">
        <v>1.2197861566448934E-2</v>
      </c>
      <c r="AA47" s="2">
        <v>0.34405713572783936</v>
      </c>
      <c r="AB47" s="2">
        <v>0.24409462152187839</v>
      </c>
      <c r="AC47" s="2">
        <v>0.11913518019239615</v>
      </c>
      <c r="AD47" s="2">
        <v>3.8176867059995456E-2</v>
      </c>
      <c r="AE47" s="2">
        <v>9.2137555546295616E-3</v>
      </c>
    </row>
    <row r="48" spans="1:31" s="27" customFormat="1" ht="15" customHeight="1" x14ac:dyDescent="0.2">
      <c r="A48" s="30">
        <v>1951</v>
      </c>
      <c r="B48" s="301">
        <f>'TD2'!B48</f>
        <v>0.65782448512746106</v>
      </c>
      <c r="C48" s="415"/>
      <c r="D48" s="415"/>
      <c r="E48" s="298">
        <f>TD2b!B48</f>
        <v>0.34217551487253894</v>
      </c>
      <c r="F48" s="25">
        <f>TD2b!I48</f>
        <v>0.24200970415465331</v>
      </c>
      <c r="G48" s="294">
        <f>TD2b!P48</f>
        <v>0.117871051449221</v>
      </c>
      <c r="H48" s="25">
        <f>TD2c!B48</f>
        <v>8.5290641587032048E-2</v>
      </c>
      <c r="I48" s="25">
        <f>TD2c!I48</f>
        <v>3.8904059496939557E-2</v>
      </c>
      <c r="J48" s="25">
        <f>TD2c!P48</f>
        <v>1.281069761121097E-2</v>
      </c>
      <c r="K48" s="25"/>
      <c r="L48" s="53">
        <f t="shared" si="2"/>
        <v>0.22430446342331795</v>
      </c>
      <c r="M48" s="13">
        <f t="shared" si="3"/>
        <v>0.10016581071788563</v>
      </c>
      <c r="N48" s="13">
        <f t="shared" si="3"/>
        <v>0.12413865270543231</v>
      </c>
      <c r="O48" s="13">
        <f t="shared" si="0"/>
        <v>7.8966991952281435E-2</v>
      </c>
      <c r="P48" s="13">
        <f t="shared" si="4"/>
        <v>3.258040986218895E-2</v>
      </c>
      <c r="Q48" s="13">
        <f t="shared" si="4"/>
        <v>4.6386582090092492E-2</v>
      </c>
      <c r="R48" s="13">
        <f t="shared" si="4"/>
        <v>2.6093361885728587E-2</v>
      </c>
      <c r="S48" s="12"/>
      <c r="T48" s="13"/>
      <c r="U48" s="11"/>
      <c r="V48" s="2">
        <v>0.34217551487253883</v>
      </c>
      <c r="W48" s="2">
        <v>0.24200970415465328</v>
      </c>
      <c r="X48" s="2">
        <v>0.11787105144922103</v>
      </c>
      <c r="Y48" s="2">
        <v>3.8904059496939564E-2</v>
      </c>
      <c r="Z48" s="2">
        <v>1.2810697611210967E-2</v>
      </c>
      <c r="AA48" s="2">
        <v>0.33175634176407681</v>
      </c>
      <c r="AB48" s="2">
        <v>0.23174045922150024</v>
      </c>
      <c r="AC48" s="2">
        <v>0.10978715248937217</v>
      </c>
      <c r="AD48" s="2">
        <v>3.3663611377226267E-2</v>
      </c>
      <c r="AE48" s="2">
        <v>9.6714295647257181E-3</v>
      </c>
    </row>
    <row r="49" spans="1:31" s="27" customFormat="1" ht="15" customHeight="1" x14ac:dyDescent="0.2">
      <c r="A49" s="30">
        <v>1952</v>
      </c>
      <c r="B49" s="301">
        <f>'TD2'!B49</f>
        <v>0.66788490970749681</v>
      </c>
      <c r="C49" s="415"/>
      <c r="D49" s="415"/>
      <c r="E49" s="298">
        <f>TD2b!B49</f>
        <v>0.33211509029250325</v>
      </c>
      <c r="F49" s="25">
        <f>TD2b!I49</f>
        <v>0.23069043123149091</v>
      </c>
      <c r="G49" s="294">
        <f>TD2b!P49</f>
        <v>0.1079087598547829</v>
      </c>
      <c r="H49" s="25">
        <f>TD2c!B49</f>
        <v>7.7363700620921849E-2</v>
      </c>
      <c r="I49" s="25">
        <f>TD2c!I49</f>
        <v>3.4281686412848157E-2</v>
      </c>
      <c r="J49" s="25">
        <f>TD2c!P49</f>
        <v>1.0884692794265911E-2</v>
      </c>
      <c r="K49" s="25"/>
      <c r="L49" s="53">
        <f t="shared" si="2"/>
        <v>0.22420633043772034</v>
      </c>
      <c r="M49" s="13">
        <f t="shared" si="3"/>
        <v>0.10142465906101233</v>
      </c>
      <c r="N49" s="13">
        <f t="shared" si="3"/>
        <v>0.12278167137670801</v>
      </c>
      <c r="O49" s="13">
        <f t="shared" si="0"/>
        <v>7.3627073441934754E-2</v>
      </c>
      <c r="P49" s="13">
        <f t="shared" si="4"/>
        <v>3.0545059233861055E-2</v>
      </c>
      <c r="Q49" s="13">
        <f t="shared" si="4"/>
        <v>4.3082014208073692E-2</v>
      </c>
      <c r="R49" s="13">
        <f t="shared" si="4"/>
        <v>2.3396993618582246E-2</v>
      </c>
      <c r="S49" s="12"/>
      <c r="T49" s="13"/>
      <c r="U49" s="11"/>
      <c r="V49" s="2">
        <v>0.33211509029250325</v>
      </c>
      <c r="W49" s="2">
        <v>0.23069043123149091</v>
      </c>
      <c r="X49" s="2">
        <v>0.1079087598547829</v>
      </c>
      <c r="Y49" s="2">
        <v>3.4281686412848157E-2</v>
      </c>
      <c r="Z49" s="2">
        <v>1.0884692794265906E-2</v>
      </c>
      <c r="AA49" s="2">
        <v>0.32350877249795978</v>
      </c>
      <c r="AB49" s="2">
        <v>0.22222485710948178</v>
      </c>
      <c r="AC49" s="2">
        <v>0.1013276417274024</v>
      </c>
      <c r="AD49" s="2">
        <v>2.9843367461157608E-2</v>
      </c>
      <c r="AE49" s="2">
        <v>8.3153620290664781E-3</v>
      </c>
    </row>
    <row r="50" spans="1:31" s="27" customFormat="1" ht="15" customHeight="1" x14ac:dyDescent="0.2">
      <c r="A50" s="30">
        <v>1953</v>
      </c>
      <c r="B50" s="301">
        <f>'TD2'!B50</f>
        <v>0.67693048937916389</v>
      </c>
      <c r="C50" s="415"/>
      <c r="D50" s="415"/>
      <c r="E50" s="298">
        <f>TD2b!B50</f>
        <v>0.32306951062083611</v>
      </c>
      <c r="F50" s="25">
        <f>TD2b!I50</f>
        <v>0.22013048869299831</v>
      </c>
      <c r="G50" s="294">
        <f>TD2b!P50</f>
        <v>9.9018850353359417E-2</v>
      </c>
      <c r="H50" s="25">
        <f>TD2c!B50</f>
        <v>7.0222416727219669E-2</v>
      </c>
      <c r="I50" s="25">
        <f>TD2c!I50</f>
        <v>3.0551549232254841E-2</v>
      </c>
      <c r="J50" s="25">
        <f>TD2c!P50</f>
        <v>9.6675602974227413E-3</v>
      </c>
      <c r="K50" s="25"/>
      <c r="L50" s="53">
        <f t="shared" si="2"/>
        <v>0.22405066026747669</v>
      </c>
      <c r="M50" s="13">
        <f t="shared" si="3"/>
        <v>0.1029390219278378</v>
      </c>
      <c r="N50" s="13">
        <f t="shared" si="3"/>
        <v>0.12111163833963889</v>
      </c>
      <c r="O50" s="13">
        <f t="shared" si="0"/>
        <v>6.8467301121104579E-2</v>
      </c>
      <c r="P50" s="13">
        <f t="shared" si="4"/>
        <v>2.8796433626139747E-2</v>
      </c>
      <c r="Q50" s="13">
        <f t="shared" si="4"/>
        <v>3.9670867494964832E-2</v>
      </c>
      <c r="R50" s="13">
        <f t="shared" si="4"/>
        <v>2.08839889348321E-2</v>
      </c>
      <c r="S50" s="12"/>
      <c r="T50" s="13"/>
      <c r="U50" s="11"/>
      <c r="V50" s="2">
        <v>0.32306951062083611</v>
      </c>
      <c r="W50" s="2">
        <v>0.22013048869299831</v>
      </c>
      <c r="X50" s="2">
        <v>9.9018850353359417E-2</v>
      </c>
      <c r="Y50" s="2">
        <v>3.0551549232254845E-2</v>
      </c>
      <c r="Z50" s="2">
        <v>9.6675602974227413E-3</v>
      </c>
      <c r="AA50" s="2">
        <v>0.31595099776826346</v>
      </c>
      <c r="AB50" s="2">
        <v>0.21311005094506466</v>
      </c>
      <c r="AC50" s="2">
        <v>9.3735142511489331E-2</v>
      </c>
      <c r="AD50" s="2">
        <v>2.6928803634542139E-2</v>
      </c>
      <c r="AE50" s="2">
        <v>7.4751014430452642E-3</v>
      </c>
    </row>
    <row r="51" spans="1:31" s="27" customFormat="1" ht="15" customHeight="1" x14ac:dyDescent="0.2">
      <c r="A51" s="30">
        <v>1954</v>
      </c>
      <c r="B51" s="301">
        <f>'TD2'!B51</f>
        <v>0.6636388940966691</v>
      </c>
      <c r="C51" s="415"/>
      <c r="D51" s="415"/>
      <c r="E51" s="298">
        <f>TD2b!B51</f>
        <v>0.33636110590333096</v>
      </c>
      <c r="F51" s="25">
        <f>TD2b!I51</f>
        <v>0.23297681803897291</v>
      </c>
      <c r="G51" s="294">
        <f>TD2b!P51</f>
        <v>0.1077356180416074</v>
      </c>
      <c r="H51" s="25">
        <f>TD2c!B51</f>
        <v>7.7128419457529698E-2</v>
      </c>
      <c r="I51" s="25">
        <f>TD2c!I51</f>
        <v>3.4909311013215469E-2</v>
      </c>
      <c r="J51" s="25">
        <f>TD2c!P51</f>
        <v>1.1687484341437251E-2</v>
      </c>
      <c r="K51" s="25"/>
      <c r="L51" s="53">
        <f t="shared" si="2"/>
        <v>0.22862548786172354</v>
      </c>
      <c r="M51" s="13">
        <f t="shared" si="3"/>
        <v>0.10338428786435805</v>
      </c>
      <c r="N51" s="13">
        <f t="shared" si="3"/>
        <v>0.12524119999736549</v>
      </c>
      <c r="O51" s="13">
        <f t="shared" si="0"/>
        <v>7.2826307028391934E-2</v>
      </c>
      <c r="P51" s="13">
        <f t="shared" si="4"/>
        <v>3.0607198584077705E-2</v>
      </c>
      <c r="Q51" s="13">
        <f t="shared" si="4"/>
        <v>4.2219108444314229E-2</v>
      </c>
      <c r="R51" s="13">
        <f t="shared" si="4"/>
        <v>2.3221826671778217E-2</v>
      </c>
      <c r="S51" s="12"/>
      <c r="T51" s="13"/>
      <c r="U51" s="11"/>
      <c r="V51" s="2">
        <v>0.33636110590333101</v>
      </c>
      <c r="W51" s="2">
        <v>0.23297681803897294</v>
      </c>
      <c r="X51" s="2">
        <v>0.10773561804160744</v>
      </c>
      <c r="Y51" s="2">
        <v>3.4909311013215476E-2</v>
      </c>
      <c r="Z51" s="2">
        <v>1.1687484341437246E-2</v>
      </c>
      <c r="AA51" s="2">
        <v>0.32533228762438393</v>
      </c>
      <c r="AB51" s="2">
        <v>0.22201984404309427</v>
      </c>
      <c r="AC51" s="2">
        <v>9.9151678274066304E-2</v>
      </c>
      <c r="AD51" s="2">
        <v>2.8942464129096644E-2</v>
      </c>
      <c r="AE51" s="2">
        <v>8.2865765418522926E-3</v>
      </c>
    </row>
    <row r="52" spans="1:31" s="27" customFormat="1" ht="15" customHeight="1" x14ac:dyDescent="0.2">
      <c r="A52" s="30">
        <v>1955</v>
      </c>
      <c r="B52" s="301">
        <f>'TD2'!B52</f>
        <v>0.66062201574229518</v>
      </c>
      <c r="C52" s="415"/>
      <c r="D52" s="415"/>
      <c r="E52" s="298">
        <f>TD2b!B52</f>
        <v>0.33937798425770482</v>
      </c>
      <c r="F52" s="25">
        <f>TD2b!I52</f>
        <v>0.23596091814308898</v>
      </c>
      <c r="G52" s="294">
        <f>TD2b!P52</f>
        <v>0.1105754552013183</v>
      </c>
      <c r="H52" s="25">
        <f>TD2c!B52</f>
        <v>7.962412220578384E-2</v>
      </c>
      <c r="I52" s="25">
        <f>TD2c!I52</f>
        <v>3.71496874737735E-2</v>
      </c>
      <c r="J52" s="25">
        <f>TD2c!P52</f>
        <v>1.3165387245087342E-2</v>
      </c>
      <c r="K52" s="25"/>
      <c r="L52" s="53">
        <f t="shared" si="2"/>
        <v>0.22880252905638654</v>
      </c>
      <c r="M52" s="13">
        <f t="shared" si="3"/>
        <v>0.10341706611461585</v>
      </c>
      <c r="N52" s="13">
        <f t="shared" si="3"/>
        <v>0.12538546294177066</v>
      </c>
      <c r="O52" s="13">
        <f t="shared" si="0"/>
        <v>7.3425767727544805E-2</v>
      </c>
      <c r="P52" s="13">
        <f t="shared" si="4"/>
        <v>3.0951332995534458E-2</v>
      </c>
      <c r="Q52" s="13">
        <f t="shared" si="4"/>
        <v>4.247443473201034E-2</v>
      </c>
      <c r="R52" s="13">
        <f t="shared" si="4"/>
        <v>2.398430022868616E-2</v>
      </c>
      <c r="S52" s="12"/>
      <c r="T52" s="13"/>
      <c r="U52" s="11"/>
      <c r="V52" s="2">
        <v>0.33937798425770482</v>
      </c>
      <c r="W52" s="2">
        <v>0.23596091814308898</v>
      </c>
      <c r="X52" s="2">
        <v>0.11057545520131828</v>
      </c>
      <c r="Y52" s="2">
        <v>3.7149687473773493E-2</v>
      </c>
      <c r="Z52" s="2">
        <v>1.3165387245087342E-2</v>
      </c>
      <c r="AA52" s="2">
        <v>0.32515991432809166</v>
      </c>
      <c r="AB52" s="2">
        <v>0.22206609773775626</v>
      </c>
      <c r="AC52" s="2">
        <v>9.9238198902372815E-2</v>
      </c>
      <c r="AD52" s="2">
        <v>2.9322599891399289E-2</v>
      </c>
      <c r="AE52" s="2">
        <v>8.8172834284829076E-3</v>
      </c>
    </row>
    <row r="53" spans="1:31" s="27" customFormat="1" ht="15" customHeight="1" x14ac:dyDescent="0.2">
      <c r="A53" s="30">
        <v>1956</v>
      </c>
      <c r="B53" s="301">
        <f>'TD2'!B53</f>
        <v>0.66537860230848167</v>
      </c>
      <c r="C53" s="415"/>
      <c r="D53" s="416"/>
      <c r="E53" s="298">
        <f>TD2b!B53</f>
        <v>0.33462139769151833</v>
      </c>
      <c r="F53" s="25">
        <f>TD2b!I53</f>
        <v>0.23126903627089038</v>
      </c>
      <c r="G53" s="294">
        <f>TD2b!P53</f>
        <v>0.1067208171329697</v>
      </c>
      <c r="H53" s="25">
        <f>TD2c!B53</f>
        <v>7.7040729907897509E-2</v>
      </c>
      <c r="I53" s="25">
        <f>TD2c!I53</f>
        <v>3.4863094765295199E-2</v>
      </c>
      <c r="J53" s="25">
        <f>TD2c!P53</f>
        <v>1.197606098772626E-2</v>
      </c>
      <c r="K53" s="25"/>
      <c r="L53" s="53">
        <f t="shared" si="2"/>
        <v>0.22790058055854862</v>
      </c>
      <c r="M53" s="13">
        <f t="shared" si="3"/>
        <v>0.10335236142062795</v>
      </c>
      <c r="N53" s="13">
        <f t="shared" si="3"/>
        <v>0.12454821913792068</v>
      </c>
      <c r="O53" s="13">
        <f t="shared" si="0"/>
        <v>7.1857722367674501E-2</v>
      </c>
      <c r="P53" s="13">
        <f t="shared" si="4"/>
        <v>2.9680087225072191E-2</v>
      </c>
      <c r="Q53" s="13">
        <f t="shared" si="4"/>
        <v>4.217763514260231E-2</v>
      </c>
      <c r="R53" s="13">
        <f t="shared" si="4"/>
        <v>2.2887033777568941E-2</v>
      </c>
      <c r="S53" s="12"/>
      <c r="T53" s="13"/>
      <c r="U53" s="11"/>
      <c r="V53" s="2">
        <v>0.33462139769151833</v>
      </c>
      <c r="W53" s="2">
        <v>0.23126903627089035</v>
      </c>
      <c r="X53" s="2">
        <v>0.10672081713296967</v>
      </c>
      <c r="Y53" s="2">
        <v>3.4863094765295199E-2</v>
      </c>
      <c r="Z53" s="2">
        <v>1.1976060987726266E-2</v>
      </c>
      <c r="AA53" s="2">
        <v>0.32236701637565085</v>
      </c>
      <c r="AB53" s="2">
        <v>0.21922432584812435</v>
      </c>
      <c r="AC53" s="2">
        <v>9.6831669721870656E-2</v>
      </c>
      <c r="AD53" s="2">
        <v>2.7883791752470639E-2</v>
      </c>
      <c r="AE53" s="2">
        <v>8.2023123562254083E-3</v>
      </c>
    </row>
    <row r="54" spans="1:31" s="27" customFormat="1" ht="15" customHeight="1" x14ac:dyDescent="0.2">
      <c r="A54" s="30">
        <v>1957</v>
      </c>
      <c r="B54" s="301">
        <f>'TD2'!B54</f>
        <v>0.67011410301114116</v>
      </c>
      <c r="C54" s="415"/>
      <c r="D54" s="416"/>
      <c r="E54" s="298">
        <f>TD2b!B54</f>
        <v>0.32988589698885884</v>
      </c>
      <c r="F54" s="25">
        <f>TD2b!I54</f>
        <v>0.22604483211460688</v>
      </c>
      <c r="G54" s="294">
        <f>TD2b!P54</f>
        <v>0.10160969512973959</v>
      </c>
      <c r="H54" s="25">
        <f>TD2c!B54</f>
        <v>7.2289503534595831E-2</v>
      </c>
      <c r="I54" s="25">
        <f>TD2c!I54</f>
        <v>3.1833122336257118E-2</v>
      </c>
      <c r="J54" s="25">
        <f>TD2c!P54</f>
        <v>1.0528673149594429E-2</v>
      </c>
      <c r="K54" s="25"/>
      <c r="L54" s="53">
        <f t="shared" si="2"/>
        <v>0.22827620185911923</v>
      </c>
      <c r="M54" s="13">
        <f t="shared" si="3"/>
        <v>0.10384106487425196</v>
      </c>
      <c r="N54" s="13">
        <f t="shared" si="3"/>
        <v>0.12443513698486729</v>
      </c>
      <c r="O54" s="13">
        <f t="shared" si="0"/>
        <v>6.9776572793482483E-2</v>
      </c>
      <c r="P54" s="13">
        <f t="shared" si="4"/>
        <v>2.9320191595143763E-2</v>
      </c>
      <c r="Q54" s="13">
        <f t="shared" si="4"/>
        <v>4.0456381198338713E-2</v>
      </c>
      <c r="R54" s="13">
        <f t="shared" si="4"/>
        <v>2.1304449186662688E-2</v>
      </c>
      <c r="S54" s="12"/>
      <c r="T54" s="13"/>
      <c r="U54" s="11"/>
      <c r="V54" s="2">
        <v>0.32988589698885884</v>
      </c>
      <c r="W54" s="2">
        <v>0.22604483211460688</v>
      </c>
      <c r="X54" s="2">
        <v>0.10160969512973962</v>
      </c>
      <c r="Y54" s="2">
        <v>3.1833122336257118E-2</v>
      </c>
      <c r="Z54" s="2">
        <v>1.0528673149594428E-2</v>
      </c>
      <c r="AA54" s="2">
        <v>0.32025824698974054</v>
      </c>
      <c r="AB54" s="2">
        <v>0.21653139746804176</v>
      </c>
      <c r="AC54" s="2">
        <v>9.417666913272188E-2</v>
      </c>
      <c r="AD54" s="2">
        <v>2.6588038057969304E-2</v>
      </c>
      <c r="AE54" s="2">
        <v>7.6569892599078725E-3</v>
      </c>
    </row>
    <row r="55" spans="1:31" s="27" customFormat="1" ht="15" customHeight="1" x14ac:dyDescent="0.2">
      <c r="A55" s="30">
        <v>1958</v>
      </c>
      <c r="B55" s="301">
        <f>'TD2'!B55</f>
        <v>0.66438464492236249</v>
      </c>
      <c r="C55" s="415"/>
      <c r="D55" s="416"/>
      <c r="E55" s="298">
        <f>TD2b!B55</f>
        <v>0.33561535507763746</v>
      </c>
      <c r="F55" s="25">
        <f>TD2b!I55</f>
        <v>0.22926678126202021</v>
      </c>
      <c r="G55" s="294">
        <f>TD2b!P55</f>
        <v>0.1020574545358145</v>
      </c>
      <c r="H55" s="25">
        <f>TD2c!B55</f>
        <v>7.2682646554252342E-2</v>
      </c>
      <c r="I55" s="25">
        <f>TD2c!I55</f>
        <v>3.2184493567886691E-2</v>
      </c>
      <c r="J55" s="25">
        <f>TD2c!P55</f>
        <v>1.0814637545017169E-2</v>
      </c>
      <c r="K55" s="25"/>
      <c r="L55" s="53">
        <f t="shared" si="2"/>
        <v>0.23355790054182296</v>
      </c>
      <c r="M55" s="13">
        <f t="shared" si="3"/>
        <v>0.10634857381561724</v>
      </c>
      <c r="N55" s="13">
        <f t="shared" si="3"/>
        <v>0.12720932672620572</v>
      </c>
      <c r="O55" s="13">
        <f t="shared" si="0"/>
        <v>6.9872960967927805E-2</v>
      </c>
      <c r="P55" s="13">
        <f t="shared" si="4"/>
        <v>2.9374807981562154E-2</v>
      </c>
      <c r="Q55" s="13">
        <f t="shared" si="4"/>
        <v>4.0498152986365651E-2</v>
      </c>
      <c r="R55" s="13">
        <f t="shared" si="4"/>
        <v>2.1369856022869522E-2</v>
      </c>
      <c r="S55" s="12"/>
      <c r="T55" s="13"/>
      <c r="U55" s="11"/>
      <c r="V55" s="2">
        <v>0.33561535507763735</v>
      </c>
      <c r="W55" s="2">
        <v>0.22926678126202024</v>
      </c>
      <c r="X55" s="2">
        <v>0.10205745453581454</v>
      </c>
      <c r="Y55" s="2">
        <v>3.2184493567886684E-2</v>
      </c>
      <c r="Z55" s="2">
        <v>1.0814637545017167E-2</v>
      </c>
      <c r="AA55" s="2">
        <v>0.32463720258444823</v>
      </c>
      <c r="AB55" s="2">
        <v>0.21838846438027648</v>
      </c>
      <c r="AC55" s="2">
        <v>9.3502204205012929E-2</v>
      </c>
      <c r="AD55" s="2">
        <v>2.6287400747211496E-2</v>
      </c>
      <c r="AE55" s="2">
        <v>7.5921937481321557E-3</v>
      </c>
    </row>
    <row r="56" spans="1:31" s="27" customFormat="1" ht="15" customHeight="1" x14ac:dyDescent="0.2">
      <c r="A56" s="29">
        <v>1959</v>
      </c>
      <c r="B56" s="302">
        <f>'TD2'!B56</f>
        <v>0.65996373965789057</v>
      </c>
      <c r="C56" s="413"/>
      <c r="D56" s="414"/>
      <c r="E56" s="299">
        <f>TD2b!B56</f>
        <v>0.34003626034210938</v>
      </c>
      <c r="F56" s="28">
        <f>TD2b!I56</f>
        <v>0.23389805866566568</v>
      </c>
      <c r="G56" s="632">
        <f>TD2b!P56</f>
        <v>0.1064744460659322</v>
      </c>
      <c r="H56" s="28">
        <f>TD2c!B56</f>
        <v>7.715741785460288E-2</v>
      </c>
      <c r="I56" s="28">
        <f>TD2c!I56</f>
        <v>3.449809739962232E-2</v>
      </c>
      <c r="J56" s="28">
        <f>TD2c!P56</f>
        <v>1.1941249375109259E-2</v>
      </c>
      <c r="K56" s="28"/>
      <c r="L56" s="54">
        <f t="shared" si="2"/>
        <v>0.23356181427617717</v>
      </c>
      <c r="M56" s="18">
        <f t="shared" si="3"/>
        <v>0.10613820167644369</v>
      </c>
      <c r="N56" s="18">
        <f t="shared" si="3"/>
        <v>0.12742361259973348</v>
      </c>
      <c r="O56" s="18">
        <f t="shared" si="0"/>
        <v>7.1976348666309892E-2</v>
      </c>
      <c r="P56" s="18">
        <f t="shared" si="4"/>
        <v>2.9317028211329324E-2</v>
      </c>
      <c r="Q56" s="18">
        <f t="shared" si="4"/>
        <v>4.2659320454980561E-2</v>
      </c>
      <c r="R56" s="18">
        <f t="shared" si="4"/>
        <v>2.2556848024513063E-2</v>
      </c>
      <c r="S56" s="17"/>
      <c r="T56" s="13"/>
      <c r="U56" s="11"/>
      <c r="V56" s="2">
        <v>0.34003626034210938</v>
      </c>
      <c r="W56" s="2">
        <v>0.23389805866566565</v>
      </c>
      <c r="X56" s="2">
        <v>0.1064744460659322</v>
      </c>
      <c r="Y56" s="2">
        <v>3.4498097399622313E-2</v>
      </c>
      <c r="Z56" s="2">
        <v>1.1941249375109259E-2</v>
      </c>
      <c r="AA56" s="2">
        <v>0.32556309397658334</v>
      </c>
      <c r="AB56" s="2">
        <v>0.21945906270180313</v>
      </c>
      <c r="AC56" s="2">
        <v>9.4931982856731878E-2</v>
      </c>
      <c r="AD56" s="2">
        <v>2.6597274609292527E-2</v>
      </c>
      <c r="AE56" s="2">
        <v>7.7501496768143992E-3</v>
      </c>
    </row>
    <row r="57" spans="1:31" x14ac:dyDescent="0.2">
      <c r="A57" s="24">
        <v>1960</v>
      </c>
      <c r="B57" s="303">
        <f>'TD2'!B57</f>
        <v>0.66524903984327888</v>
      </c>
      <c r="C57" s="415"/>
      <c r="D57" s="415"/>
      <c r="E57" s="300">
        <f>TD2b!B57</f>
        <v>0.33475096015672107</v>
      </c>
      <c r="F57" s="26">
        <f>TD2b!I57</f>
        <v>0.2257431227027937</v>
      </c>
      <c r="G57" s="633">
        <f>TD2b!P57</f>
        <v>0.10034579956956319</v>
      </c>
      <c r="H57" s="26">
        <f>TD2c!B57</f>
        <v>7.1292552733358508E-2</v>
      </c>
      <c r="I57" s="26">
        <f>TD2c!I57</f>
        <v>3.2490455876287273E-2</v>
      </c>
      <c r="J57" s="26">
        <f>TD2c!P57</f>
        <v>1.17492396990333E-2</v>
      </c>
      <c r="K57" s="26"/>
      <c r="L57" s="55">
        <f t="shared" si="2"/>
        <v>0.23440516058715788</v>
      </c>
      <c r="M57" s="22">
        <f t="shared" si="3"/>
        <v>0.10900783745392736</v>
      </c>
      <c r="N57" s="22">
        <f t="shared" si="3"/>
        <v>0.12539732313323051</v>
      </c>
      <c r="O57" s="22">
        <f t="shared" si="0"/>
        <v>6.7855343693275921E-2</v>
      </c>
      <c r="P57" s="22">
        <f t="shared" si="4"/>
        <v>2.905324683620468E-2</v>
      </c>
      <c r="Q57" s="22">
        <f t="shared" si="4"/>
        <v>3.8802096857071235E-2</v>
      </c>
      <c r="R57" s="22">
        <f t="shared" si="4"/>
        <v>2.0741216177253975E-2</v>
      </c>
      <c r="S57" s="21"/>
      <c r="T57" s="13"/>
      <c r="U57" s="11"/>
      <c r="V57" s="2">
        <v>0.33475096015672112</v>
      </c>
      <c r="W57" s="2">
        <v>0.22574312270279376</v>
      </c>
      <c r="X57" s="2">
        <v>0.10034579956956322</v>
      </c>
      <c r="Y57" s="2">
        <v>3.2490455876287273E-2</v>
      </c>
      <c r="Z57" s="2">
        <v>1.1749239699033298E-2</v>
      </c>
      <c r="AA57" s="2">
        <v>0.32185832553689214</v>
      </c>
      <c r="AB57" s="2">
        <v>0.21296215338243282</v>
      </c>
      <c r="AC57" s="2">
        <v>9.0105832408147998E-2</v>
      </c>
      <c r="AD57" s="2">
        <v>2.5221412402363488E-2</v>
      </c>
      <c r="AE57" s="2">
        <v>7.5904892555809199E-3</v>
      </c>
    </row>
    <row r="58" spans="1:31" x14ac:dyDescent="0.2">
      <c r="A58" s="16">
        <v>1961</v>
      </c>
      <c r="B58" s="301">
        <f>'TD2'!B58</f>
        <v>0.6574522719448026</v>
      </c>
      <c r="C58" s="415"/>
      <c r="D58" s="415"/>
      <c r="E58" s="298">
        <f>TD2b!B58</f>
        <v>0.3425477280551974</v>
      </c>
      <c r="F58" s="25">
        <f>TD2b!I58</f>
        <v>0.23501366800040352</v>
      </c>
      <c r="G58" s="294">
        <f>TD2b!P58</f>
        <v>0.10640656153200091</v>
      </c>
      <c r="H58" s="25">
        <f>TD2c!B58</f>
        <v>7.6563411899957592E-2</v>
      </c>
      <c r="I58" s="25">
        <f>TD2c!I58</f>
        <v>3.651281807907316E-2</v>
      </c>
      <c r="J58" s="25">
        <f>TD2c!P58</f>
        <v>1.3822929216111451E-2</v>
      </c>
      <c r="K58" s="25"/>
      <c r="L58" s="53">
        <f t="shared" si="2"/>
        <v>0.2361411665231965</v>
      </c>
      <c r="M58" s="13">
        <f t="shared" si="3"/>
        <v>0.10753406005479388</v>
      </c>
      <c r="N58" s="13">
        <f t="shared" si="3"/>
        <v>0.12860710646840262</v>
      </c>
      <c r="O58" s="13">
        <f t="shared" si="0"/>
        <v>6.9893743452927759E-2</v>
      </c>
      <c r="P58" s="13">
        <f t="shared" si="4"/>
        <v>2.984314963204332E-2</v>
      </c>
      <c r="Q58" s="13">
        <f t="shared" si="4"/>
        <v>4.0050593820884432E-2</v>
      </c>
      <c r="R58" s="13">
        <f t="shared" si="4"/>
        <v>2.2689888862961707E-2</v>
      </c>
      <c r="S58" s="12"/>
      <c r="T58" s="13"/>
      <c r="U58" s="11"/>
      <c r="V58" s="2">
        <v>0.34254772805519734</v>
      </c>
      <c r="W58" s="2">
        <v>0.23501366800040352</v>
      </c>
      <c r="X58" s="2">
        <v>0.10640656153200087</v>
      </c>
      <c r="Y58" s="2">
        <v>3.651281807907316E-2</v>
      </c>
      <c r="Z58" s="2">
        <v>1.3822929216111448E-2</v>
      </c>
      <c r="AA58" s="2">
        <v>0.32563952632825982</v>
      </c>
      <c r="AB58" s="2">
        <v>0.21835019316644863</v>
      </c>
      <c r="AC58" s="2">
        <v>9.2444206572269622E-2</v>
      </c>
      <c r="AD58" s="2">
        <v>2.652211161842382E-2</v>
      </c>
      <c r="AE58" s="2">
        <v>8.166046938405969E-3</v>
      </c>
    </row>
    <row r="59" spans="1:31" x14ac:dyDescent="0.2">
      <c r="A59" s="16">
        <v>1962</v>
      </c>
      <c r="B59" s="301">
        <f>'TD2'!B59</f>
        <v>0.65115496516227722</v>
      </c>
      <c r="C59" s="483">
        <f>'TD2'!I59</f>
        <v>0.13515490293502808</v>
      </c>
      <c r="D59" s="484">
        <f>'TD2'!P59</f>
        <v>0.51600006222724915</v>
      </c>
      <c r="E59" s="295">
        <f>TD2b!B59</f>
        <v>0.34884503483772278</v>
      </c>
      <c r="F59" s="14">
        <f>TD2b!I59</f>
        <v>0.23550158739089966</v>
      </c>
      <c r="G59" s="295">
        <f>TD2b!P59</f>
        <v>0.10222311317920685</v>
      </c>
      <c r="H59" s="14">
        <f>TD2c!B59</f>
        <v>7.1885727345943451E-2</v>
      </c>
      <c r="I59" s="14">
        <f>TD2c!I59</f>
        <v>3.2559700310230255E-2</v>
      </c>
      <c r="J59" s="14">
        <f>TD2c!P59</f>
        <v>1.1951685883104801E-2</v>
      </c>
      <c r="K59" s="934">
        <f t="array" ref="K59:K116">TRANSPOSE('TD4'!B135:BG135)*0.00001/'TD3'!B59:B116</f>
        <v>4.433923048672031E-3</v>
      </c>
      <c r="L59" s="53">
        <f t="shared" si="2"/>
        <v>0.24662192165851593</v>
      </c>
      <c r="M59" s="13">
        <f t="shared" si="3"/>
        <v>0.11334344744682312</v>
      </c>
      <c r="N59" s="13">
        <f t="shared" si="3"/>
        <v>0.13327847421169281</v>
      </c>
      <c r="O59" s="13">
        <f t="shared" si="0"/>
        <v>6.9663412868976593E-2</v>
      </c>
      <c r="P59" s="13">
        <f t="shared" si="4"/>
        <v>3.0337385833263397E-2</v>
      </c>
      <c r="Q59" s="13">
        <f t="shared" si="4"/>
        <v>3.9326027035713196E-2</v>
      </c>
      <c r="R59" s="13">
        <f t="shared" si="4"/>
        <v>2.0608014427125454E-2</v>
      </c>
      <c r="S59" s="12">
        <f t="shared" ref="S59:S115" si="5">J59-K59</f>
        <v>7.5177628344327702E-3</v>
      </c>
      <c r="T59" s="13"/>
      <c r="U59" s="11"/>
      <c r="V59" s="2">
        <v>0.3370090507522045</v>
      </c>
      <c r="W59" s="2">
        <v>0.22805886101804901</v>
      </c>
      <c r="X59" s="2">
        <v>9.9499062481040373E-2</v>
      </c>
      <c r="Y59" s="2">
        <v>3.1942778236263951E-2</v>
      </c>
      <c r="Z59" s="2">
        <v>1.1607401802667006E-2</v>
      </c>
      <c r="AA59" s="2">
        <v>0.32436758339982819</v>
      </c>
      <c r="AB59" s="2">
        <v>0.21555698186154743</v>
      </c>
      <c r="AC59" s="2">
        <v>8.9177964232870735E-2</v>
      </c>
      <c r="AD59" s="2">
        <v>2.4387097658957732E-2</v>
      </c>
      <c r="AE59" s="2">
        <v>7.3283424297339661E-3</v>
      </c>
    </row>
    <row r="60" spans="1:31" x14ac:dyDescent="0.2">
      <c r="A60" s="16">
        <v>1963</v>
      </c>
      <c r="B60" s="294">
        <f>'TD2'!B60</f>
        <v>0.6621518712328035</v>
      </c>
      <c r="C60" s="485">
        <f>'TD2'!I60</f>
        <v>0.13568761944770813</v>
      </c>
      <c r="D60" s="486">
        <f>'TD2'!P60</f>
        <v>0.51563774049282074</v>
      </c>
      <c r="E60" s="294">
        <f>TD2b!B60</f>
        <v>0.3378481287671965</v>
      </c>
      <c r="F60" s="25">
        <f>TD2b!I60</f>
        <v>0.22843879271659912</v>
      </c>
      <c r="G60" s="294">
        <f>TD2b!P60</f>
        <v>9.91651029594353E-2</v>
      </c>
      <c r="H60" s="25">
        <f>TD2c!B60</f>
        <v>6.9977792188907886E-2</v>
      </c>
      <c r="I60" s="25">
        <f>TD2c!I60</f>
        <v>3.1459022812065321E-2</v>
      </c>
      <c r="J60" s="25">
        <f>TD2c!P60</f>
        <v>1.1462998441377138E-2</v>
      </c>
      <c r="K60" s="1179">
        <v>4.5854965544153328E-3</v>
      </c>
      <c r="L60" s="53">
        <f t="shared" si="2"/>
        <v>0.23868302580776118</v>
      </c>
      <c r="M60" s="13">
        <f t="shared" si="3"/>
        <v>0.10940933605059738</v>
      </c>
      <c r="N60" s="13">
        <f t="shared" si="3"/>
        <v>0.1292736897571638</v>
      </c>
      <c r="O60" s="13">
        <f t="shared" si="0"/>
        <v>6.7706080147369979E-2</v>
      </c>
      <c r="P60" s="13">
        <f t="shared" si="4"/>
        <v>2.9187310770527414E-2</v>
      </c>
      <c r="Q60" s="13">
        <f t="shared" si="4"/>
        <v>3.8518769376842565E-2</v>
      </c>
      <c r="R60" s="13">
        <f t="shared" si="4"/>
        <v>1.9996024370688183E-2</v>
      </c>
      <c r="S60" s="12">
        <f t="shared" si="5"/>
        <v>6.8775018869618055E-3</v>
      </c>
      <c r="T60" s="13"/>
      <c r="U60" s="11"/>
      <c r="V60" s="2">
        <v>0.3378481287671965</v>
      </c>
      <c r="W60" s="2">
        <v>0.22843879271659909</v>
      </c>
      <c r="X60" s="2">
        <v>9.91651029594353E-2</v>
      </c>
      <c r="Y60" s="2">
        <v>3.1459022812065321E-2</v>
      </c>
      <c r="Z60" s="2">
        <v>1.1462998441377137E-2</v>
      </c>
      <c r="AA60" s="2">
        <v>0.32482890170911571</v>
      </c>
      <c r="AB60" s="2">
        <v>0.21561633416571307</v>
      </c>
      <c r="AC60" s="2">
        <v>8.8607620182328192E-2</v>
      </c>
      <c r="AD60" s="2">
        <v>2.4056610413729321E-2</v>
      </c>
      <c r="AE60" s="2">
        <v>7.3133675793346431E-3</v>
      </c>
    </row>
    <row r="61" spans="1:31" x14ac:dyDescent="0.2">
      <c r="A61" s="16">
        <v>1964</v>
      </c>
      <c r="B61" s="301">
        <f>'TD2'!B61</f>
        <v>0.65149575471878052</v>
      </c>
      <c r="C61" s="483">
        <f>'TD2'!I61</f>
        <v>0.13622033596038818</v>
      </c>
      <c r="D61" s="484">
        <f>'TD2'!P61</f>
        <v>0.51527541875839233</v>
      </c>
      <c r="E61" s="295">
        <f>TD2b!B61</f>
        <v>0.34850424528121948</v>
      </c>
      <c r="F61" s="14">
        <f>TD2b!I61</f>
        <v>0.23604407906532288</v>
      </c>
      <c r="G61" s="295">
        <f>TD2b!P61</f>
        <v>0.10308639705181122</v>
      </c>
      <c r="H61" s="14">
        <f>TD2c!B61</f>
        <v>7.2566337883472443E-2</v>
      </c>
      <c r="I61" s="14">
        <f>TD2c!I61</f>
        <v>3.3384926617145538E-2</v>
      </c>
      <c r="J61" s="14">
        <f>TD2c!P61</f>
        <v>1.2609802186489105E-2</v>
      </c>
      <c r="K61" s="934">
        <v>4.7366114462994609E-3</v>
      </c>
      <c r="L61" s="53">
        <f t="shared" si="2"/>
        <v>0.24541784822940826</v>
      </c>
      <c r="M61" s="13">
        <f t="shared" si="3"/>
        <v>0.11246016621589661</v>
      </c>
      <c r="N61" s="13">
        <f t="shared" si="3"/>
        <v>0.13295768201351166</v>
      </c>
      <c r="O61" s="13">
        <f t="shared" si="0"/>
        <v>6.970147043466568E-2</v>
      </c>
      <c r="P61" s="13">
        <f t="shared" si="4"/>
        <v>3.0520059168338776E-2</v>
      </c>
      <c r="Q61" s="13">
        <f t="shared" si="4"/>
        <v>3.9181411266326904E-2</v>
      </c>
      <c r="R61" s="13">
        <f t="shared" si="4"/>
        <v>2.0775124430656433E-2</v>
      </c>
      <c r="S61" s="12">
        <f t="shared" si="5"/>
        <v>7.8731907401896443E-3</v>
      </c>
      <c r="T61" s="13"/>
      <c r="U61" s="11"/>
      <c r="V61" s="2">
        <v>0.34423159200285275</v>
      </c>
      <c r="W61" s="2">
        <v>0.23501240806964441</v>
      </c>
      <c r="X61" s="2">
        <v>0.10479103530661327</v>
      </c>
      <c r="Y61" s="2">
        <v>3.3724713759870781E-2</v>
      </c>
      <c r="Z61" s="2">
        <v>1.3021661045439319E-2</v>
      </c>
      <c r="AA61" s="2">
        <v>0.32731582757280719</v>
      </c>
      <c r="AB61" s="2">
        <v>0.21842355794473658</v>
      </c>
      <c r="AC61" s="2">
        <v>9.1037087301424735E-2</v>
      </c>
      <c r="AD61" s="2">
        <v>2.4842850186318599E-2</v>
      </c>
      <c r="AE61" s="2">
        <v>7.5777188685290549E-3</v>
      </c>
    </row>
    <row r="62" spans="1:31" x14ac:dyDescent="0.2">
      <c r="A62" s="16">
        <v>1965</v>
      </c>
      <c r="B62" s="294">
        <f>'TD2'!B62</f>
        <v>0.65218975871043439</v>
      </c>
      <c r="C62" s="485">
        <f>'TD2'!I62</f>
        <v>0.13850536942481995</v>
      </c>
      <c r="D62" s="486">
        <f>'TD2'!P62</f>
        <v>0.51387873291969299</v>
      </c>
      <c r="E62" s="294">
        <f>TD2b!B62</f>
        <v>0.34781024128956567</v>
      </c>
      <c r="F62" s="25">
        <f>TD2b!I62</f>
        <v>0.23876387756560402</v>
      </c>
      <c r="G62" s="294">
        <f>TD2b!P62</f>
        <v>0.10891912753229199</v>
      </c>
      <c r="H62" s="25">
        <f>TD2c!B62</f>
        <v>7.7250397293441159E-2</v>
      </c>
      <c r="I62" s="25">
        <f>TD2c!I62</f>
        <v>3.6551436659768351E-2</v>
      </c>
      <c r="J62" s="25">
        <f>TD2c!P62</f>
        <v>1.4893514616821979E-2</v>
      </c>
      <c r="K62" s="1179">
        <v>4.7901905125855735E-3</v>
      </c>
      <c r="L62" s="53">
        <f t="shared" si="2"/>
        <v>0.23889111375727368</v>
      </c>
      <c r="M62" s="13">
        <f t="shared" si="3"/>
        <v>0.10904636372396165</v>
      </c>
      <c r="N62" s="13">
        <f t="shared" si="3"/>
        <v>0.12984475003331203</v>
      </c>
      <c r="O62" s="13">
        <f t="shared" si="0"/>
        <v>7.2367690872523649E-2</v>
      </c>
      <c r="P62" s="13">
        <f t="shared" si="4"/>
        <v>3.1668730238850834E-2</v>
      </c>
      <c r="Q62" s="13">
        <f t="shared" si="4"/>
        <v>4.0698960633672808E-2</v>
      </c>
      <c r="R62" s="13">
        <f t="shared" si="4"/>
        <v>2.1657922042946372E-2</v>
      </c>
      <c r="S62" s="12">
        <f t="shared" si="5"/>
        <v>1.0103324104236405E-2</v>
      </c>
      <c r="T62" s="13"/>
      <c r="U62" s="11"/>
      <c r="V62" s="2">
        <v>0.34781024128956567</v>
      </c>
      <c r="W62" s="2">
        <v>0.23876387756560397</v>
      </c>
      <c r="X62" s="2">
        <v>0.10891912753229198</v>
      </c>
      <c r="Y62" s="2">
        <v>3.6551436659768351E-2</v>
      </c>
      <c r="Z62" s="2">
        <v>1.4893514616821979E-2</v>
      </c>
      <c r="AA62" s="2">
        <v>0.32847576917648147</v>
      </c>
      <c r="AB62" s="2">
        <v>0.22000715032386456</v>
      </c>
      <c r="AC62" s="2">
        <v>9.3038000414193717E-2</v>
      </c>
      <c r="AD62" s="2">
        <v>2.6196736711012362E-2</v>
      </c>
      <c r="AE62" s="2">
        <v>8.2116836682279998E-3</v>
      </c>
    </row>
    <row r="63" spans="1:31" x14ac:dyDescent="0.2">
      <c r="A63" s="16">
        <v>1966</v>
      </c>
      <c r="B63" s="301">
        <f>'TD2'!B63</f>
        <v>0.65327244997024536</v>
      </c>
      <c r="C63" s="483">
        <f>'TD2'!I63</f>
        <v>0.14079040288925171</v>
      </c>
      <c r="D63" s="484">
        <f>'TD2'!P63</f>
        <v>0.51248204708099365</v>
      </c>
      <c r="E63" s="295">
        <f>TD2b!B63</f>
        <v>0.34672755002975464</v>
      </c>
      <c r="F63" s="14">
        <f>TD2b!I63</f>
        <v>0.23590350151062012</v>
      </c>
      <c r="G63" s="295">
        <f>TD2b!P63</f>
        <v>0.10438810288906097</v>
      </c>
      <c r="H63" s="14">
        <f>TD2c!B63</f>
        <v>7.3957629501819611E-2</v>
      </c>
      <c r="I63" s="14">
        <f>TD2c!I63</f>
        <v>3.4526314586400986E-2</v>
      </c>
      <c r="J63" s="14">
        <f>TD2c!P63</f>
        <v>1.3115931302309036E-2</v>
      </c>
      <c r="K63" s="934">
        <v>4.9719974461383014E-3</v>
      </c>
      <c r="L63" s="53">
        <f t="shared" si="2"/>
        <v>0.24233944714069366</v>
      </c>
      <c r="M63" s="13">
        <f t="shared" si="3"/>
        <v>0.11082404851913452</v>
      </c>
      <c r="N63" s="13">
        <f t="shared" si="3"/>
        <v>0.13151539862155914</v>
      </c>
      <c r="O63" s="13">
        <f t="shared" si="0"/>
        <v>6.9861788302659988E-2</v>
      </c>
      <c r="P63" s="13">
        <f t="shared" si="4"/>
        <v>3.0430473387241364E-2</v>
      </c>
      <c r="Q63" s="13">
        <f t="shared" si="4"/>
        <v>3.9431314915418625E-2</v>
      </c>
      <c r="R63" s="13">
        <f t="shared" si="4"/>
        <v>2.1410383284091949E-2</v>
      </c>
      <c r="S63" s="12">
        <f t="shared" si="5"/>
        <v>8.143933856170734E-3</v>
      </c>
      <c r="T63" s="13"/>
      <c r="U63" s="11"/>
      <c r="V63" s="2">
        <v>0.33672018701939666</v>
      </c>
      <c r="W63" s="2">
        <v>0.22920035530072794</v>
      </c>
      <c r="X63" s="2">
        <v>0.10175256812339699</v>
      </c>
      <c r="Y63" s="2">
        <v>3.3852869852018672E-2</v>
      </c>
      <c r="Z63" s="2">
        <v>1.2898790870561372E-2</v>
      </c>
      <c r="AA63" s="2">
        <v>0.32818476173093986</v>
      </c>
      <c r="AB63" s="2">
        <v>0.22082097069396134</v>
      </c>
      <c r="AC63" s="2">
        <v>9.4211121977307091E-2</v>
      </c>
      <c r="AD63" s="2">
        <v>2.7506071164949328E-2</v>
      </c>
      <c r="AE63" s="2">
        <v>8.3468033124296532E-3</v>
      </c>
    </row>
    <row r="64" spans="1:31" x14ac:dyDescent="0.2">
      <c r="A64" s="16">
        <v>1967</v>
      </c>
      <c r="B64" s="301">
        <f>'TD2'!B64</f>
        <v>0.64964307099580765</v>
      </c>
      <c r="C64" s="483">
        <f>'TD2'!I64</f>
        <v>0.14690530300140381</v>
      </c>
      <c r="D64" s="484">
        <f>'TD2'!P64</f>
        <v>0.50273776799440384</v>
      </c>
      <c r="E64" s="295">
        <f>TD2b!B64</f>
        <v>0.35035692900419235</v>
      </c>
      <c r="F64" s="14">
        <f>TD2b!I64</f>
        <v>0.24091452732682228</v>
      </c>
      <c r="G64" s="295">
        <f>TD2b!P64</f>
        <v>0.10904778353869915</v>
      </c>
      <c r="H64" s="14">
        <f>TD2c!B64</f>
        <v>7.799479179084301E-2</v>
      </c>
      <c r="I64" s="14">
        <f>TD2c!I64</f>
        <v>3.7285354919731617E-2</v>
      </c>
      <c r="J64" s="14">
        <f>TD2c!P64</f>
        <v>1.4438684098422527E-2</v>
      </c>
      <c r="K64" s="934">
        <v>4.9913075819594636E-3</v>
      </c>
      <c r="L64" s="53">
        <f t="shared" si="2"/>
        <v>0.2413091454654932</v>
      </c>
      <c r="M64" s="13">
        <f t="shared" si="3"/>
        <v>0.10944240167737007</v>
      </c>
      <c r="N64" s="13">
        <f t="shared" si="3"/>
        <v>0.13186674378812313</v>
      </c>
      <c r="O64" s="13">
        <f t="shared" si="0"/>
        <v>7.1762428618967533E-2</v>
      </c>
      <c r="P64" s="13">
        <f t="shared" si="4"/>
        <v>3.105299174785614E-2</v>
      </c>
      <c r="Q64" s="13">
        <f t="shared" si="4"/>
        <v>4.0709436871111393E-2</v>
      </c>
      <c r="R64" s="13">
        <f t="shared" si="4"/>
        <v>2.284667082130909E-2</v>
      </c>
      <c r="S64" s="12">
        <f t="shared" si="5"/>
        <v>9.4473765164630637E-3</v>
      </c>
      <c r="T64" s="13"/>
      <c r="U64" s="11"/>
      <c r="V64" s="2">
        <v>0.34444564532108468</v>
      </c>
      <c r="W64" s="2">
        <v>0.23702198857924753</v>
      </c>
      <c r="X64" s="2">
        <v>0.10737541914934186</v>
      </c>
      <c r="Y64" s="2">
        <v>3.6770055013950739E-2</v>
      </c>
      <c r="Z64" s="2">
        <v>1.416347805611729E-2</v>
      </c>
      <c r="AA64" s="2">
        <v>0.33389184478120076</v>
      </c>
      <c r="AB64" s="2">
        <v>0.22661436256207668</v>
      </c>
      <c r="AC64" s="2">
        <v>9.83155222315856E-2</v>
      </c>
      <c r="AD64" s="2">
        <v>2.8737618816344686E-2</v>
      </c>
      <c r="AE64" s="2">
        <v>8.3844975355604982E-3</v>
      </c>
    </row>
    <row r="65" spans="1:31" x14ac:dyDescent="0.2">
      <c r="A65" s="16">
        <v>1968</v>
      </c>
      <c r="B65" s="301">
        <f>'TD2'!B65</f>
        <v>0.64925518073141575</v>
      </c>
      <c r="C65" s="483">
        <f>'TD2'!I65</f>
        <v>0.14813868701457977</v>
      </c>
      <c r="D65" s="484">
        <f>'TD2'!P65</f>
        <v>0.50111649371683598</v>
      </c>
      <c r="E65" s="295">
        <f>TD2b!B65</f>
        <v>0.35074481926858425</v>
      </c>
      <c r="F65" s="14">
        <f>TD2b!I65</f>
        <v>0.24164148885756731</v>
      </c>
      <c r="G65" s="295">
        <f>TD2b!P65</f>
        <v>0.11038224725052714</v>
      </c>
      <c r="H65" s="14">
        <f>TD2c!B65</f>
        <v>7.9524581786245108E-2</v>
      </c>
      <c r="I65" s="14">
        <f>TD2c!I65</f>
        <v>3.8777728797867894E-2</v>
      </c>
      <c r="J65" s="14">
        <f>TD2c!P65</f>
        <v>1.5567771159112453E-2</v>
      </c>
      <c r="K65" s="934">
        <v>5.9538194098089437E-3</v>
      </c>
      <c r="L65" s="53">
        <f t="shared" si="2"/>
        <v>0.24036257201805711</v>
      </c>
      <c r="M65" s="13">
        <f t="shared" si="3"/>
        <v>0.10910333041101694</v>
      </c>
      <c r="N65" s="13">
        <f t="shared" si="3"/>
        <v>0.13125924160704017</v>
      </c>
      <c r="O65" s="13">
        <f t="shared" si="0"/>
        <v>7.1604518452659249E-2</v>
      </c>
      <c r="P65" s="13">
        <f t="shared" si="4"/>
        <v>3.0857665464282036E-2</v>
      </c>
      <c r="Q65" s="13">
        <f t="shared" si="4"/>
        <v>4.0746852988377213E-2</v>
      </c>
      <c r="R65" s="13">
        <f t="shared" si="4"/>
        <v>2.3209957638755441E-2</v>
      </c>
      <c r="S65" s="12">
        <f t="shared" si="5"/>
        <v>9.6139517493035107E-3</v>
      </c>
      <c r="T65" s="13"/>
      <c r="U65" s="11"/>
      <c r="V65" s="2">
        <v>0.34847169728380806</v>
      </c>
      <c r="W65" s="2">
        <v>0.24150884451591764</v>
      </c>
      <c r="X65" s="2">
        <v>0.11212838574441929</v>
      </c>
      <c r="Y65" s="2">
        <v>4.0228605841038094E-2</v>
      </c>
      <c r="Z65" s="2">
        <v>1.6149285544225331E-2</v>
      </c>
      <c r="AA65" s="2">
        <v>0.33586725874472562</v>
      </c>
      <c r="AB65" s="2">
        <v>0.2286353678009744</v>
      </c>
      <c r="AC65" s="2">
        <v>0.10071040556088344</v>
      </c>
      <c r="AD65" s="2">
        <v>3.0000312471159071E-2</v>
      </c>
      <c r="AE65" s="2">
        <v>8.7123036046293355E-3</v>
      </c>
    </row>
    <row r="66" spans="1:31" x14ac:dyDescent="0.2">
      <c r="A66" s="20">
        <v>1969</v>
      </c>
      <c r="B66" s="302">
        <f>'TD2'!B66</f>
        <v>0.65729260304942727</v>
      </c>
      <c r="C66" s="487">
        <f>'TD2'!I66</f>
        <v>0.15036436542868614</v>
      </c>
      <c r="D66" s="488">
        <f>'TD2'!P66</f>
        <v>0.50692823762074113</v>
      </c>
      <c r="E66" s="296">
        <f>TD2b!B66</f>
        <v>0.34270739695057273</v>
      </c>
      <c r="F66" s="19">
        <f>TD2b!I66</f>
        <v>0.23265071143396199</v>
      </c>
      <c r="G66" s="296">
        <f>TD2b!P66</f>
        <v>0.10278749919962138</v>
      </c>
      <c r="H66" s="19">
        <f>TD2c!B66</f>
        <v>7.3216888471506536E-2</v>
      </c>
      <c r="I66" s="19">
        <f>TD2c!I66</f>
        <v>3.5141098604071885E-2</v>
      </c>
      <c r="J66" s="19">
        <f>TD2c!P66</f>
        <v>1.4122540596872568E-2</v>
      </c>
      <c r="K66" s="1180">
        <v>5.9031353979762434E-3</v>
      </c>
      <c r="L66" s="54">
        <f t="shared" si="2"/>
        <v>0.23991989775095135</v>
      </c>
      <c r="M66" s="18">
        <f t="shared" si="3"/>
        <v>0.11005668551661074</v>
      </c>
      <c r="N66" s="18">
        <f t="shared" si="3"/>
        <v>0.12986321223434061</v>
      </c>
      <c r="O66" s="18">
        <f t="shared" si="0"/>
        <v>6.7646400595549494E-2</v>
      </c>
      <c r="P66" s="18">
        <f t="shared" si="4"/>
        <v>2.9570610728114843E-2</v>
      </c>
      <c r="Q66" s="18">
        <f t="shared" si="4"/>
        <v>3.8075789867434651E-2</v>
      </c>
      <c r="R66" s="18">
        <f t="shared" si="4"/>
        <v>2.1018558007199317E-2</v>
      </c>
      <c r="S66" s="17">
        <f t="shared" si="5"/>
        <v>8.2194051988963256E-3</v>
      </c>
      <c r="T66" s="13"/>
      <c r="U66" s="11"/>
      <c r="V66" s="2">
        <v>0.33929318315651619</v>
      </c>
      <c r="W66" s="2">
        <v>0.23084003848392623</v>
      </c>
      <c r="X66" s="2">
        <v>0.10351497284479398</v>
      </c>
      <c r="Y66" s="2">
        <v>3.6936962808646327E-2</v>
      </c>
      <c r="Z66" s="2">
        <v>1.5581702597665021E-2</v>
      </c>
      <c r="AA66" s="2">
        <v>0.32918162758885733</v>
      </c>
      <c r="AB66" s="2">
        <v>0.22082435733694666</v>
      </c>
      <c r="AC66" s="2">
        <v>9.4004230313392861E-2</v>
      </c>
      <c r="AD66" s="2">
        <v>2.7860595319203554E-2</v>
      </c>
      <c r="AE66" s="2">
        <v>8.6781690622207888E-3</v>
      </c>
    </row>
    <row r="67" spans="1:31" x14ac:dyDescent="0.2">
      <c r="A67" s="24">
        <v>1970</v>
      </c>
      <c r="B67" s="303">
        <f>'TD2'!B67</f>
        <v>0.66034505481366068</v>
      </c>
      <c r="C67" s="489">
        <f>'TD2'!I67</f>
        <v>0.14686731155961752</v>
      </c>
      <c r="D67" s="490">
        <f>'TD2'!P67</f>
        <v>0.51347774325404316</v>
      </c>
      <c r="E67" s="297">
        <f>TD2b!B67</f>
        <v>0.33965494518633932</v>
      </c>
      <c r="F67" s="23">
        <f>TD2b!I67</f>
        <v>0.22709409502567723</v>
      </c>
      <c r="G67" s="297">
        <f>TD2b!P67</f>
        <v>9.6127181517658755E-2</v>
      </c>
      <c r="H67" s="23">
        <f>TD2c!B67</f>
        <v>6.7124443914508447E-2</v>
      </c>
      <c r="I67" s="23">
        <f>TD2c!I67</f>
        <v>3.0506450057146139E-2</v>
      </c>
      <c r="J67" s="23">
        <f>TD2c!P67</f>
        <v>1.1381346848793328E-2</v>
      </c>
      <c r="K67" s="1181">
        <v>3.6708295078513144E-3</v>
      </c>
      <c r="L67" s="55">
        <f t="shared" si="2"/>
        <v>0.24352776366868056</v>
      </c>
      <c r="M67" s="22">
        <f t="shared" si="3"/>
        <v>0.11256085016066208</v>
      </c>
      <c r="N67" s="22">
        <f t="shared" si="3"/>
        <v>0.13096691350801848</v>
      </c>
      <c r="O67" s="22">
        <f t="shared" si="0"/>
        <v>6.5620731460512616E-2</v>
      </c>
      <c r="P67" s="22">
        <f t="shared" si="4"/>
        <v>2.9002737603150308E-2</v>
      </c>
      <c r="Q67" s="22">
        <f t="shared" si="4"/>
        <v>3.6617993857362308E-2</v>
      </c>
      <c r="R67" s="22">
        <f t="shared" si="4"/>
        <v>1.9125103208352812E-2</v>
      </c>
      <c r="S67" s="21">
        <f t="shared" si="5"/>
        <v>7.7105173409420134E-3</v>
      </c>
      <c r="T67" s="13"/>
      <c r="U67" s="11"/>
      <c r="V67" s="2">
        <v>0.32627187921783379</v>
      </c>
      <c r="W67" s="2">
        <v>0.21662776629097152</v>
      </c>
      <c r="X67" s="2">
        <v>9.0252864935986624E-2</v>
      </c>
      <c r="Y67" s="2">
        <v>2.7753447195762334E-2</v>
      </c>
      <c r="Z67" s="2">
        <v>9.9627513394338514E-3</v>
      </c>
      <c r="AA67" s="2">
        <v>0.31908310857482858</v>
      </c>
      <c r="AB67" s="2">
        <v>0.20971548682654337</v>
      </c>
      <c r="AC67" s="2">
        <v>8.4378963453325906E-2</v>
      </c>
      <c r="AD67" s="2">
        <v>2.2868032397756907E-2</v>
      </c>
      <c r="AE67" s="2">
        <v>6.6486297650338189E-3</v>
      </c>
    </row>
    <row r="68" spans="1:31" x14ac:dyDescent="0.2">
      <c r="A68" s="16">
        <v>1971</v>
      </c>
      <c r="B68" s="301">
        <f>'TD2'!B68</f>
        <v>0.65605417071492411</v>
      </c>
      <c r="C68" s="483">
        <f>'TD2'!I68</f>
        <v>0.1409921885933727</v>
      </c>
      <c r="D68" s="484">
        <f>'TD2'!P68</f>
        <v>0.51506198212155141</v>
      </c>
      <c r="E68" s="295">
        <f>TD2b!B68</f>
        <v>0.34394582928507589</v>
      </c>
      <c r="F68" s="14">
        <f>TD2b!I68</f>
        <v>0.2298019257868873</v>
      </c>
      <c r="G68" s="295">
        <f>TD2b!P68</f>
        <v>9.7079891529574525E-2</v>
      </c>
      <c r="H68" s="14">
        <f>TD2c!B68</f>
        <v>6.7756202734017279E-2</v>
      </c>
      <c r="I68" s="14">
        <f>TD2c!I68</f>
        <v>3.0768493033974664E-2</v>
      </c>
      <c r="J68" s="14">
        <f>TD2c!P68</f>
        <v>1.1449121899204329E-2</v>
      </c>
      <c r="K68" s="934">
        <v>4.0758147123099503E-3</v>
      </c>
      <c r="L68" s="53">
        <f t="shared" si="2"/>
        <v>0.24686593775550136</v>
      </c>
      <c r="M68" s="13">
        <f t="shared" si="3"/>
        <v>0.11414390349818859</v>
      </c>
      <c r="N68" s="13">
        <f t="shared" si="3"/>
        <v>0.13272203425731277</v>
      </c>
      <c r="O68" s="13">
        <f t="shared" si="0"/>
        <v>6.631139849559986E-2</v>
      </c>
      <c r="P68" s="13">
        <f t="shared" si="4"/>
        <v>2.9323688795557246E-2</v>
      </c>
      <c r="Q68" s="13">
        <f t="shared" si="4"/>
        <v>3.6987709700042615E-2</v>
      </c>
      <c r="R68" s="13">
        <f t="shared" si="4"/>
        <v>1.9319371134770336E-2</v>
      </c>
      <c r="S68" s="12">
        <f t="shared" si="5"/>
        <v>7.3733071868943784E-3</v>
      </c>
      <c r="T68" s="13"/>
      <c r="U68" s="11"/>
      <c r="V68" s="2">
        <v>0.33336957207631884</v>
      </c>
      <c r="W68" s="2">
        <v>0.22257596754123191</v>
      </c>
      <c r="X68" s="2">
        <v>9.3990561168937545E-2</v>
      </c>
      <c r="Y68" s="2">
        <v>2.9877355674459382E-2</v>
      </c>
      <c r="Z68" s="2">
        <v>1.1137117989758905E-2</v>
      </c>
      <c r="AA68" s="2">
        <v>0.32419576567028741</v>
      </c>
      <c r="AB68" s="2">
        <v>0.21385266055692534</v>
      </c>
      <c r="AC68" s="2">
        <v>8.6532162950564581E-2</v>
      </c>
      <c r="AD68" s="2">
        <v>2.3787539595435191E-2</v>
      </c>
      <c r="AE68" s="2">
        <v>6.9296874165233144E-3</v>
      </c>
    </row>
    <row r="69" spans="1:31" x14ac:dyDescent="0.2">
      <c r="A69" s="16">
        <v>1972</v>
      </c>
      <c r="B69" s="301">
        <f>'TD2'!B69</f>
        <v>0.65423305377044016</v>
      </c>
      <c r="C69" s="483">
        <f>'TD2'!I69</f>
        <v>0.13906977180158719</v>
      </c>
      <c r="D69" s="484">
        <f>'TD2'!P69</f>
        <v>0.51516328196885297</v>
      </c>
      <c r="E69" s="295">
        <f>TD2b!B69</f>
        <v>0.34576694622955984</v>
      </c>
      <c r="F69" s="14">
        <f>TD2b!I69</f>
        <v>0.23107824543330935</v>
      </c>
      <c r="G69" s="295">
        <f>TD2b!P69</f>
        <v>9.7247500858429703E-2</v>
      </c>
      <c r="H69" s="14">
        <f>TD2c!B69</f>
        <v>6.7738407456999994E-2</v>
      </c>
      <c r="I69" s="14">
        <f>TD2c!I69</f>
        <v>3.0541124714545731E-2</v>
      </c>
      <c r="J69" s="14">
        <f>TD2c!P69</f>
        <v>1.1166463380504865E-2</v>
      </c>
      <c r="K69" s="934">
        <v>4.4477922835450398E-3</v>
      </c>
      <c r="L69" s="53">
        <f t="shared" si="2"/>
        <v>0.24851944537113013</v>
      </c>
      <c r="M69" s="13">
        <f t="shared" si="3"/>
        <v>0.11468870079625049</v>
      </c>
      <c r="N69" s="13">
        <f t="shared" si="3"/>
        <v>0.13383074457487965</v>
      </c>
      <c r="O69" s="13">
        <f t="shared" si="0"/>
        <v>6.6706376143883972E-2</v>
      </c>
      <c r="P69" s="13">
        <f t="shared" si="4"/>
        <v>2.9509093401429709E-2</v>
      </c>
      <c r="Q69" s="13">
        <f t="shared" si="4"/>
        <v>3.7197282742454263E-2</v>
      </c>
      <c r="R69" s="13">
        <f t="shared" si="4"/>
        <v>1.9374661334040866E-2</v>
      </c>
      <c r="S69" s="12">
        <f t="shared" si="5"/>
        <v>6.7186710969598254E-3</v>
      </c>
      <c r="T69" s="13"/>
      <c r="U69" s="11"/>
      <c r="V69" s="2">
        <v>0.33585936951500112</v>
      </c>
      <c r="W69" s="2">
        <v>0.22518494904678449</v>
      </c>
      <c r="X69" s="2">
        <v>9.6377083451862647E-2</v>
      </c>
      <c r="Y69" s="2">
        <v>3.1258337833275765E-2</v>
      </c>
      <c r="Z69" s="2">
        <v>1.1781574093832308E-2</v>
      </c>
      <c r="AA69" s="2">
        <v>0.32449152238235479</v>
      </c>
      <c r="AB69" s="2">
        <v>0.21400620583507099</v>
      </c>
      <c r="AC69" s="2">
        <v>8.7008334911934548E-2</v>
      </c>
      <c r="AD69" s="2">
        <v>2.3938827439958899E-2</v>
      </c>
      <c r="AE69" s="2">
        <v>7.1715446796406894E-3</v>
      </c>
    </row>
    <row r="70" spans="1:31" x14ac:dyDescent="0.2">
      <c r="A70" s="16">
        <v>1973</v>
      </c>
      <c r="B70" s="301">
        <f>'TD2'!B70</f>
        <v>0.65543628867635562</v>
      </c>
      <c r="C70" s="483">
        <f>'TD2'!I70</f>
        <v>0.13986692727485206</v>
      </c>
      <c r="D70" s="484">
        <f>'TD2'!P70</f>
        <v>0.51556936140150356</v>
      </c>
      <c r="E70" s="295">
        <f>TD2b!B70</f>
        <v>0.34456371132364438</v>
      </c>
      <c r="F70" s="14">
        <f>TD2b!I70</f>
        <v>0.22953751514160103</v>
      </c>
      <c r="G70" s="295">
        <f>TD2b!P70</f>
        <v>9.4813768973381229E-2</v>
      </c>
      <c r="H70" s="14">
        <f>TD2c!B70</f>
        <v>6.541041498485356E-2</v>
      </c>
      <c r="I70" s="14">
        <f>TD2c!I70</f>
        <v>2.8626100848896385E-2</v>
      </c>
      <c r="J70" s="14">
        <f>TD2c!P70</f>
        <v>9.774651787665789E-3</v>
      </c>
      <c r="K70" s="934">
        <v>3.2279112635014394E-3</v>
      </c>
      <c r="L70" s="53">
        <f t="shared" si="2"/>
        <v>0.24974994235026315</v>
      </c>
      <c r="M70" s="13">
        <f t="shared" si="3"/>
        <v>0.11502619618204335</v>
      </c>
      <c r="N70" s="13">
        <f t="shared" si="3"/>
        <v>0.1347237461682198</v>
      </c>
      <c r="O70" s="13">
        <f t="shared" si="0"/>
        <v>6.6187668124484844E-2</v>
      </c>
      <c r="P70" s="13">
        <f t="shared" si="4"/>
        <v>2.940335398852767E-2</v>
      </c>
      <c r="Q70" s="13">
        <f t="shared" si="4"/>
        <v>3.6784314135957175E-2</v>
      </c>
      <c r="R70" s="13">
        <f t="shared" si="4"/>
        <v>1.8851449061230596E-2</v>
      </c>
      <c r="S70" s="12">
        <f t="shared" si="5"/>
        <v>6.5467405241643496E-3</v>
      </c>
      <c r="T70" s="13"/>
      <c r="U70" s="11"/>
      <c r="V70" s="2">
        <v>0.33332703112875101</v>
      </c>
      <c r="W70" s="2">
        <v>0.22213623212905273</v>
      </c>
      <c r="X70" s="2">
        <v>9.1624623453135767E-2</v>
      </c>
      <c r="Y70" s="2">
        <v>2.7600856232307912E-2</v>
      </c>
      <c r="Z70" s="2">
        <v>9.4139573549492806E-3</v>
      </c>
      <c r="AA70" s="2">
        <v>0.32273123150329008</v>
      </c>
      <c r="AB70" s="2">
        <v>0.21220141811349766</v>
      </c>
      <c r="AC70" s="2">
        <v>8.3408372023335953E-2</v>
      </c>
      <c r="AD70" s="2">
        <v>2.1882629661278165E-2</v>
      </c>
      <c r="AE70" s="2">
        <v>5.9829613227305335E-3</v>
      </c>
    </row>
    <row r="71" spans="1:31" x14ac:dyDescent="0.2">
      <c r="A71" s="16">
        <v>1974</v>
      </c>
      <c r="B71" s="301">
        <f>'TD2'!B71</f>
        <v>0.65542451574447114</v>
      </c>
      <c r="C71" s="483">
        <f>'TD2'!I71</f>
        <v>0.13938910737851984</v>
      </c>
      <c r="D71" s="484">
        <f>'TD2'!P71</f>
        <v>0.5160354083659513</v>
      </c>
      <c r="E71" s="295">
        <f>TD2b!B71</f>
        <v>0.34457548425552886</v>
      </c>
      <c r="F71" s="14">
        <f>TD2b!I71</f>
        <v>0.22845612051537501</v>
      </c>
      <c r="G71" s="295">
        <f>TD2b!P71</f>
        <v>9.354586834967904E-2</v>
      </c>
      <c r="H71" s="14">
        <f>TD2c!B71</f>
        <v>6.4319840235270931E-2</v>
      </c>
      <c r="I71" s="14">
        <f>TD2c!I71</f>
        <v>2.7597888312186569E-2</v>
      </c>
      <c r="J71" s="14">
        <f>TD2c!P71</f>
        <v>9.0200073177584272E-3</v>
      </c>
      <c r="K71" s="934">
        <v>2.9987487324772528E-3</v>
      </c>
      <c r="L71" s="53">
        <f t="shared" si="2"/>
        <v>0.25102961590584982</v>
      </c>
      <c r="M71" s="13">
        <f t="shared" si="3"/>
        <v>0.11611936374015386</v>
      </c>
      <c r="N71" s="13">
        <f t="shared" si="3"/>
        <v>0.13491025216569597</v>
      </c>
      <c r="O71" s="13">
        <f t="shared" si="0"/>
        <v>6.5947980037492471E-2</v>
      </c>
      <c r="P71" s="13">
        <f t="shared" si="4"/>
        <v>2.9226028114408109E-2</v>
      </c>
      <c r="Q71" s="13">
        <f t="shared" si="4"/>
        <v>3.6721951923084362E-2</v>
      </c>
      <c r="R71" s="13">
        <f t="shared" si="4"/>
        <v>1.8577880994428142E-2</v>
      </c>
      <c r="S71" s="12">
        <f t="shared" si="5"/>
        <v>6.021258585281174E-3</v>
      </c>
      <c r="T71" s="13"/>
      <c r="U71" s="11"/>
      <c r="V71" s="2">
        <v>0.33308721284801523</v>
      </c>
      <c r="W71" s="2">
        <v>0.22117845220002733</v>
      </c>
      <c r="X71" s="2">
        <v>9.1224292172255333E-2</v>
      </c>
      <c r="Y71" s="2">
        <v>2.7282329384523601E-2</v>
      </c>
      <c r="Z71" s="2">
        <v>8.7885422864696534E-3</v>
      </c>
      <c r="AA71" s="2">
        <v>0.32549459694630223</v>
      </c>
      <c r="AB71" s="2">
        <v>0.21400451214419558</v>
      </c>
      <c r="AC71" s="2">
        <v>8.5290385295910306E-2</v>
      </c>
      <c r="AD71" s="2">
        <v>2.3066216574268755E-2</v>
      </c>
      <c r="AE71" s="2">
        <v>6.3670152783518001E-3</v>
      </c>
    </row>
    <row r="72" spans="1:31" x14ac:dyDescent="0.2">
      <c r="A72" s="16">
        <v>1975</v>
      </c>
      <c r="B72" s="301">
        <f>'TD2'!B72</f>
        <v>0.65398901957780708</v>
      </c>
      <c r="C72" s="483">
        <f>'TD2'!I72</f>
        <v>0.13726744297946425</v>
      </c>
      <c r="D72" s="484">
        <f>'TD2'!P72</f>
        <v>0.51672157659834284</v>
      </c>
      <c r="E72" s="295">
        <f>TD2b!B72</f>
        <v>0.34601098042219292</v>
      </c>
      <c r="F72" s="14">
        <f>TD2b!I72</f>
        <v>0.22824275389922377</v>
      </c>
      <c r="G72" s="295">
        <f>TD2b!P72</f>
        <v>9.2312225911172163E-2</v>
      </c>
      <c r="H72" s="14">
        <f>TD2c!B72</f>
        <v>6.308355149198519E-2</v>
      </c>
      <c r="I72" s="14">
        <f>TD2c!I72</f>
        <v>2.6696101048699461E-2</v>
      </c>
      <c r="J72" s="14">
        <f>TD2c!P72</f>
        <v>8.7593572935702468E-3</v>
      </c>
      <c r="K72" s="934">
        <v>3.0406719891880631E-3</v>
      </c>
      <c r="L72" s="53">
        <f t="shared" si="2"/>
        <v>0.25369875451102075</v>
      </c>
      <c r="M72" s="13">
        <f t="shared" si="3"/>
        <v>0.11776822652296914</v>
      </c>
      <c r="N72" s="13">
        <f t="shared" si="3"/>
        <v>0.13593052798805161</v>
      </c>
      <c r="O72" s="13">
        <f t="shared" si="0"/>
        <v>6.5616124862472702E-2</v>
      </c>
      <c r="P72" s="13">
        <f t="shared" si="4"/>
        <v>2.9228674419186973E-2</v>
      </c>
      <c r="Q72" s="13">
        <f t="shared" si="4"/>
        <v>3.6387450443285729E-2</v>
      </c>
      <c r="R72" s="13">
        <f t="shared" si="4"/>
        <v>1.7936743755129214E-2</v>
      </c>
      <c r="S72" s="12">
        <f t="shared" si="5"/>
        <v>5.7186853043821838E-3</v>
      </c>
      <c r="T72" s="13"/>
      <c r="U72" s="11"/>
      <c r="V72" s="2">
        <v>0.33432915443624905</v>
      </c>
      <c r="W72" s="2">
        <v>0.2198127553021525</v>
      </c>
      <c r="X72" s="2">
        <v>8.8726726034525638E-2</v>
      </c>
      <c r="Y72" s="2">
        <v>2.5645125442783797E-2</v>
      </c>
      <c r="Z72" s="2">
        <v>8.4658142682953255E-3</v>
      </c>
      <c r="AA72" s="2">
        <v>0.32749847967703588</v>
      </c>
      <c r="AB72" s="2">
        <v>0.21325567232234716</v>
      </c>
      <c r="AC72" s="2">
        <v>8.3664366142884583E-2</v>
      </c>
      <c r="AD72" s="2">
        <v>2.2298094810769404E-2</v>
      </c>
      <c r="AE72" s="2">
        <v>6.4307291763488492E-3</v>
      </c>
    </row>
    <row r="73" spans="1:31" x14ac:dyDescent="0.2">
      <c r="A73" s="16">
        <v>1976</v>
      </c>
      <c r="B73" s="301">
        <f>'TD2'!B73</f>
        <v>0.65351462428398577</v>
      </c>
      <c r="C73" s="483">
        <f>'TD2'!I73</f>
        <v>0.13762454004040592</v>
      </c>
      <c r="D73" s="484">
        <f>'TD2'!P73</f>
        <v>0.51589008424357985</v>
      </c>
      <c r="E73" s="295">
        <f>TD2b!B73</f>
        <v>0.34648537571601423</v>
      </c>
      <c r="F73" s="14">
        <f>TD2b!I73</f>
        <v>0.22836399797502338</v>
      </c>
      <c r="G73" s="295">
        <f>TD2b!P73</f>
        <v>9.2197627254613224E-2</v>
      </c>
      <c r="H73" s="14">
        <f>TD2c!B73</f>
        <v>6.3026737338724104E-2</v>
      </c>
      <c r="I73" s="14">
        <f>TD2c!I73</f>
        <v>2.6855078114596864E-2</v>
      </c>
      <c r="J73" s="14">
        <f>TD2c!P73</f>
        <v>8.8896896404833115E-3</v>
      </c>
      <c r="K73" s="934">
        <v>3.071825689298811E-3</v>
      </c>
      <c r="L73" s="53">
        <f t="shared" si="2"/>
        <v>0.25428774846140101</v>
      </c>
      <c r="M73" s="13">
        <f t="shared" si="3"/>
        <v>0.11812137774099085</v>
      </c>
      <c r="N73" s="13">
        <f t="shared" si="3"/>
        <v>0.13616637072041016</v>
      </c>
      <c r="O73" s="13">
        <f t="shared" si="0"/>
        <v>6.5342549140016359E-2</v>
      </c>
      <c r="P73" s="13">
        <f t="shared" si="4"/>
        <v>2.917088991588912E-2</v>
      </c>
      <c r="Q73" s="13">
        <f t="shared" si="4"/>
        <v>3.6171659224127239E-2</v>
      </c>
      <c r="R73" s="13">
        <f t="shared" si="4"/>
        <v>1.7965388474113553E-2</v>
      </c>
      <c r="S73" s="12">
        <f t="shared" si="5"/>
        <v>5.8178639511845005E-3</v>
      </c>
      <c r="T73" s="13"/>
      <c r="U73" s="11"/>
      <c r="V73" s="2">
        <v>0.33413613324879499</v>
      </c>
      <c r="W73" s="2">
        <v>0.21974556548715524</v>
      </c>
      <c r="X73" s="2">
        <v>8.8608851388069065E-2</v>
      </c>
      <c r="Y73" s="2">
        <v>2.5947445217216036E-2</v>
      </c>
      <c r="Z73" s="2">
        <v>8.5993934820226998E-3</v>
      </c>
      <c r="AA73" s="2">
        <v>0.32634352954001167</v>
      </c>
      <c r="AB73" s="2">
        <v>0.21240494953376865</v>
      </c>
      <c r="AC73" s="2">
        <v>8.3258655587151509E-2</v>
      </c>
      <c r="AD73" s="2">
        <v>2.2432738210389852E-2</v>
      </c>
      <c r="AE73" s="2">
        <v>6.5130180031116877E-3</v>
      </c>
    </row>
    <row r="74" spans="1:31" x14ac:dyDescent="0.2">
      <c r="A74" s="16">
        <v>1977</v>
      </c>
      <c r="B74" s="301">
        <f>'TD2'!B74</f>
        <v>0.6521727444346439</v>
      </c>
      <c r="C74" s="483">
        <f>'TD2'!I74</f>
        <v>0.13724199883876054</v>
      </c>
      <c r="D74" s="484">
        <f>'TD2'!P74</f>
        <v>0.51493074559588337</v>
      </c>
      <c r="E74" s="295">
        <f>TD2b!B74</f>
        <v>0.3478272555653561</v>
      </c>
      <c r="F74" s="14">
        <f>TD2b!I74</f>
        <v>0.22934946597591832</v>
      </c>
      <c r="G74" s="295">
        <f>TD2b!P74</f>
        <v>9.290168817547162E-2</v>
      </c>
      <c r="H74" s="14">
        <f>TD2c!B74</f>
        <v>6.3668203519389621E-2</v>
      </c>
      <c r="I74" s="14">
        <f>TD2c!I74</f>
        <v>2.7285322211317187E-2</v>
      </c>
      <c r="J74" s="14">
        <f>TD2c!P74</f>
        <v>9.0409690908543894E-3</v>
      </c>
      <c r="K74" s="934">
        <v>3.1815578567952313E-3</v>
      </c>
      <c r="L74" s="53">
        <f t="shared" si="2"/>
        <v>0.25492556738988448</v>
      </c>
      <c r="M74" s="13">
        <f t="shared" si="3"/>
        <v>0.11847778958943778</v>
      </c>
      <c r="N74" s="13">
        <f t="shared" si="3"/>
        <v>0.1364477778004467</v>
      </c>
      <c r="O74" s="13">
        <f t="shared" ref="O74:O110" si="6">G74-I74</f>
        <v>6.5616365964154433E-2</v>
      </c>
      <c r="P74" s="13">
        <f t="shared" ref="P74:R109" si="7">G74-H74</f>
        <v>2.9233484656081998E-2</v>
      </c>
      <c r="Q74" s="13">
        <f t="shared" si="7"/>
        <v>3.6382881308072434E-2</v>
      </c>
      <c r="R74" s="13">
        <f t="shared" si="7"/>
        <v>1.8244353120462797E-2</v>
      </c>
      <c r="S74" s="12">
        <f t="shared" si="5"/>
        <v>5.8594112340591576E-3</v>
      </c>
      <c r="T74" s="13"/>
      <c r="U74" s="11"/>
      <c r="V74" s="2">
        <v>0.33583354446726782</v>
      </c>
      <c r="W74" s="2">
        <v>0.22124400709776404</v>
      </c>
      <c r="X74" s="2">
        <v>9.0251178846532942E-2</v>
      </c>
      <c r="Y74" s="2">
        <v>2.7079323133603866E-2</v>
      </c>
      <c r="Z74" s="2">
        <v>9.2362942017128555E-3</v>
      </c>
      <c r="AA74" s="2">
        <v>0.32688275703477132</v>
      </c>
      <c r="AB74" s="2">
        <v>0.21270184256979452</v>
      </c>
      <c r="AC74" s="2">
        <v>8.3637714427930984E-2</v>
      </c>
      <c r="AD74" s="2">
        <v>2.2667596757527643E-2</v>
      </c>
      <c r="AE74" s="2">
        <v>6.4731939045946131E-3</v>
      </c>
    </row>
    <row r="75" spans="1:31" x14ac:dyDescent="0.2">
      <c r="A75" s="16">
        <v>1978</v>
      </c>
      <c r="B75" s="301">
        <f>'TD2'!B75</f>
        <v>0.64974819127757577</v>
      </c>
      <c r="C75" s="483">
        <f>'TD2'!I75</f>
        <v>0.13744067637308888</v>
      </c>
      <c r="D75" s="484">
        <f>'TD2'!P75</f>
        <v>0.51230751490448689</v>
      </c>
      <c r="E75" s="295">
        <f>TD2b!B75</f>
        <v>0.35025180872242423</v>
      </c>
      <c r="F75" s="14">
        <f>TD2b!I75</f>
        <v>0.2319174860442077</v>
      </c>
      <c r="G75" s="295">
        <f>TD2b!P75</f>
        <v>9.549243843979438E-2</v>
      </c>
      <c r="H75" s="14">
        <f>TD2c!B75</f>
        <v>6.6142504331123231E-2</v>
      </c>
      <c r="I75" s="14">
        <f>TD2c!I75</f>
        <v>2.9246075926257165E-2</v>
      </c>
      <c r="J75" s="14">
        <f>TD2c!P75</f>
        <v>1.0135404682332094E-2</v>
      </c>
      <c r="K75" s="934">
        <v>2.8935569285367729E-3</v>
      </c>
      <c r="L75" s="53">
        <f t="shared" ref="L75:L110" si="8">E75-G75</f>
        <v>0.25475937028262985</v>
      </c>
      <c r="M75" s="13">
        <f t="shared" ref="M75:N110" si="9">E75-F75</f>
        <v>0.11833432267821653</v>
      </c>
      <c r="N75" s="13">
        <f t="shared" si="9"/>
        <v>0.13642504760441332</v>
      </c>
      <c r="O75" s="13">
        <f t="shared" si="6"/>
        <v>6.6246362513537216E-2</v>
      </c>
      <c r="P75" s="13">
        <f t="shared" si="7"/>
        <v>2.934993410867115E-2</v>
      </c>
      <c r="Q75" s="13">
        <f t="shared" si="7"/>
        <v>3.6896428404866066E-2</v>
      </c>
      <c r="R75" s="13">
        <f t="shared" si="7"/>
        <v>1.911067124392507E-2</v>
      </c>
      <c r="S75" s="12">
        <f t="shared" si="5"/>
        <v>7.2418477537953213E-3</v>
      </c>
      <c r="T75" s="13"/>
      <c r="U75" s="11"/>
      <c r="V75" s="2">
        <v>0.33486074567630086</v>
      </c>
      <c r="W75" s="2">
        <v>0.22035974550061055</v>
      </c>
      <c r="X75" s="2">
        <v>8.950521311798669E-2</v>
      </c>
      <c r="Y75" s="2">
        <v>2.6479670026986136E-2</v>
      </c>
      <c r="Z75" s="2">
        <v>8.5637644293520936E-3</v>
      </c>
      <c r="AA75" s="2">
        <v>0.32630370615684501</v>
      </c>
      <c r="AB75" s="2">
        <v>0.21227849158099157</v>
      </c>
      <c r="AC75" s="2">
        <v>8.3597660274637844E-2</v>
      </c>
      <c r="AD75" s="2">
        <v>2.2758458534052294E-2</v>
      </c>
      <c r="AE75" s="2">
        <v>6.4733187317758713E-3</v>
      </c>
    </row>
    <row r="76" spans="1:31" x14ac:dyDescent="0.2">
      <c r="A76" s="20">
        <v>1979</v>
      </c>
      <c r="B76" s="302">
        <f>'TD2'!B76</f>
        <v>0.6447303295135498</v>
      </c>
      <c r="C76" s="487">
        <f>'TD2'!I76</f>
        <v>0.13866358995437622</v>
      </c>
      <c r="D76" s="488">
        <f>'TD2'!P76</f>
        <v>0.50606673955917358</v>
      </c>
      <c r="E76" s="296">
        <f>TD2b!B76</f>
        <v>0.3552696704864502</v>
      </c>
      <c r="F76" s="19">
        <f>TD2b!I76</f>
        <v>0.23823222517967224</v>
      </c>
      <c r="G76" s="296">
        <f>TD2b!P76</f>
        <v>0.10279615968465805</v>
      </c>
      <c r="H76" s="19">
        <f>TD2c!B76</f>
        <v>7.3112867772579193E-2</v>
      </c>
      <c r="I76" s="19">
        <f>TD2c!I76</f>
        <v>3.5134702920913696E-2</v>
      </c>
      <c r="J76" s="19">
        <f>TD2c!P76</f>
        <v>1.3896464370191097E-2</v>
      </c>
      <c r="K76" s="1180">
        <v>5.6718993416184213E-3</v>
      </c>
      <c r="L76" s="54">
        <f t="shared" si="8"/>
        <v>0.25247351080179214</v>
      </c>
      <c r="M76" s="18">
        <f t="shared" si="9"/>
        <v>0.11703744530677795</v>
      </c>
      <c r="N76" s="18">
        <f t="shared" si="9"/>
        <v>0.13543606549501419</v>
      </c>
      <c r="O76" s="18">
        <f t="shared" si="6"/>
        <v>6.7661456763744354E-2</v>
      </c>
      <c r="P76" s="18">
        <f t="shared" si="7"/>
        <v>2.9683291912078857E-2</v>
      </c>
      <c r="Q76" s="18">
        <f t="shared" si="7"/>
        <v>3.7978164851665497E-2</v>
      </c>
      <c r="R76" s="18">
        <f t="shared" si="7"/>
        <v>2.1238238550722599E-2</v>
      </c>
      <c r="S76" s="17">
        <f t="shared" si="5"/>
        <v>8.2245650285726751E-3</v>
      </c>
      <c r="T76" s="13"/>
      <c r="U76" s="11"/>
      <c r="V76" s="2">
        <v>0.34212281147923007</v>
      </c>
      <c r="W76" s="2">
        <v>0.22931333033515408</v>
      </c>
      <c r="X76" s="2">
        <v>9.957698470951884E-2</v>
      </c>
      <c r="Y76" s="2">
        <v>3.4392645702314782E-2</v>
      </c>
      <c r="Z76" s="2">
        <v>1.3728566187669135E-2</v>
      </c>
      <c r="AA76" s="2">
        <v>0.33011451464707631</v>
      </c>
      <c r="AB76" s="2">
        <v>0.2176795924817693</v>
      </c>
      <c r="AC76" s="2">
        <v>8.9960423031537951E-2</v>
      </c>
      <c r="AD76" s="2">
        <v>2.7447906059297141E-2</v>
      </c>
      <c r="AE76" s="2">
        <v>8.9882181822639566E-3</v>
      </c>
    </row>
    <row r="77" spans="1:31" x14ac:dyDescent="0.2">
      <c r="A77" s="24">
        <v>1980</v>
      </c>
      <c r="B77" s="303">
        <f>'TD2'!B77</f>
        <v>0.63949468731880188</v>
      </c>
      <c r="C77" s="489">
        <f>'TD2'!I77</f>
        <v>0.13140285015106201</v>
      </c>
      <c r="D77" s="490">
        <f>'TD2'!P77</f>
        <v>0.50809183716773987</v>
      </c>
      <c r="E77" s="297">
        <f>TD2b!B77</f>
        <v>0.36050531268119812</v>
      </c>
      <c r="F77" s="23">
        <f>TD2b!I77</f>
        <v>0.24143333733081818</v>
      </c>
      <c r="G77" s="297">
        <f>TD2b!P77</f>
        <v>0.1038234755396843</v>
      </c>
      <c r="H77" s="23">
        <f>TD2c!B77</f>
        <v>7.3757253587245941E-2</v>
      </c>
      <c r="I77" s="23">
        <f>TD2c!I77</f>
        <v>3.4898620098829269E-2</v>
      </c>
      <c r="J77" s="23">
        <f>TD2c!P77</f>
        <v>1.2986763380467892E-2</v>
      </c>
      <c r="K77" s="1181">
        <v>4.6000286103716533E-3</v>
      </c>
      <c r="L77" s="55">
        <f t="shared" si="8"/>
        <v>0.25668183714151382</v>
      </c>
      <c r="M77" s="22">
        <f t="shared" si="9"/>
        <v>0.11907197535037994</v>
      </c>
      <c r="N77" s="22">
        <f t="shared" si="9"/>
        <v>0.13760986179113388</v>
      </c>
      <c r="O77" s="22">
        <f t="shared" si="6"/>
        <v>6.8924855440855026E-2</v>
      </c>
      <c r="P77" s="22">
        <f t="shared" si="7"/>
        <v>3.0066221952438354E-2</v>
      </c>
      <c r="Q77" s="22">
        <f t="shared" si="7"/>
        <v>3.8858633488416672E-2</v>
      </c>
      <c r="R77" s="22">
        <f t="shared" si="7"/>
        <v>2.1911856718361378E-2</v>
      </c>
      <c r="S77" s="21">
        <f t="shared" si="5"/>
        <v>8.3867347700962384E-3</v>
      </c>
      <c r="T77" s="13"/>
      <c r="U77" s="11"/>
      <c r="V77" s="2">
        <v>0.34633109852762872</v>
      </c>
      <c r="W77" s="2">
        <v>0.23167762094506486</v>
      </c>
      <c r="X77" s="2">
        <v>0.10021024087968501</v>
      </c>
      <c r="Y77" s="2">
        <v>3.4095164790819289E-2</v>
      </c>
      <c r="Z77" s="2">
        <v>1.2764781564610594E-2</v>
      </c>
      <c r="AA77" s="2">
        <v>0.33543732482458516</v>
      </c>
      <c r="AB77" s="2">
        <v>0.22101705183315545</v>
      </c>
      <c r="AC77" s="2">
        <v>9.1534435937670189E-2</v>
      </c>
      <c r="AD77" s="2">
        <v>2.7687207655503799E-2</v>
      </c>
      <c r="AE77" s="2">
        <v>8.7416637010065707E-3</v>
      </c>
    </row>
    <row r="78" spans="1:31" x14ac:dyDescent="0.2">
      <c r="A78" s="16">
        <v>1981</v>
      </c>
      <c r="B78" s="301">
        <f>'TD2'!B78</f>
        <v>0.63939714431762695</v>
      </c>
      <c r="C78" s="483">
        <f>'TD2'!I78</f>
        <v>0.12908488512039185</v>
      </c>
      <c r="D78" s="484">
        <f>'TD2'!P78</f>
        <v>0.51031225919723511</v>
      </c>
      <c r="E78" s="295">
        <f>TD2b!B78</f>
        <v>0.36060285568237305</v>
      </c>
      <c r="F78" s="14">
        <f>TD2b!I78</f>
        <v>0.24009868502616882</v>
      </c>
      <c r="G78" s="295">
        <f>TD2b!P78</f>
        <v>0.10267269611358643</v>
      </c>
      <c r="H78" s="14">
        <f>TD2c!B78</f>
        <v>7.3374666273593903E-2</v>
      </c>
      <c r="I78" s="14">
        <f>TD2c!I78</f>
        <v>3.5570017993450165E-2</v>
      </c>
      <c r="J78" s="14">
        <f>TD2c!P78</f>
        <v>1.3559009879827499E-2</v>
      </c>
      <c r="K78" s="934">
        <v>4.9297644126178562E-3</v>
      </c>
      <c r="L78" s="53">
        <f t="shared" si="8"/>
        <v>0.25793015956878662</v>
      </c>
      <c r="M78" s="13">
        <f t="shared" si="9"/>
        <v>0.12050417065620422</v>
      </c>
      <c r="N78" s="13">
        <f t="shared" si="9"/>
        <v>0.1374259889125824</v>
      </c>
      <c r="O78" s="13">
        <f t="shared" si="6"/>
        <v>6.7102678120136261E-2</v>
      </c>
      <c r="P78" s="13">
        <f t="shared" si="7"/>
        <v>2.9298029839992523E-2</v>
      </c>
      <c r="Q78" s="13">
        <f t="shared" si="7"/>
        <v>3.7804648280143738E-2</v>
      </c>
      <c r="R78" s="13">
        <f t="shared" si="7"/>
        <v>2.2011008113622665E-2</v>
      </c>
      <c r="S78" s="12">
        <f t="shared" si="5"/>
        <v>8.6292454672096432E-3</v>
      </c>
      <c r="T78" s="13"/>
      <c r="U78" s="11"/>
      <c r="V78" s="2">
        <v>0.34543460724054287</v>
      </c>
      <c r="W78" s="2">
        <v>0.23036323684005883</v>
      </c>
      <c r="X78" s="2">
        <v>0.10017024807873129</v>
      </c>
      <c r="Y78" s="2">
        <v>3.5661926882342106E-2</v>
      </c>
      <c r="Z78" s="2">
        <v>1.3658654703481264E-2</v>
      </c>
      <c r="AA78" s="2">
        <v>0.33322739527638134</v>
      </c>
      <c r="AB78" s="2">
        <v>0.21822906418884611</v>
      </c>
      <c r="AC78" s="2">
        <v>8.9310266913414246E-2</v>
      </c>
      <c r="AD78" s="2">
        <v>2.7223019788246351E-2</v>
      </c>
      <c r="AE78" s="2">
        <v>8.5882793795773009E-3</v>
      </c>
    </row>
    <row r="79" spans="1:31" x14ac:dyDescent="0.2">
      <c r="A79" s="16">
        <v>1982</v>
      </c>
      <c r="B79" s="301">
        <f>'TD2'!B79</f>
        <v>0.62726622819900513</v>
      </c>
      <c r="C79" s="483">
        <f>'TD2'!I79</f>
        <v>0.12015444040298462</v>
      </c>
      <c r="D79" s="484">
        <f>'TD2'!P79</f>
        <v>0.50711178779602051</v>
      </c>
      <c r="E79" s="295">
        <f>TD2b!B79</f>
        <v>0.37273377180099487</v>
      </c>
      <c r="F79" s="14">
        <f>TD2b!I79</f>
        <v>0.25083163380622864</v>
      </c>
      <c r="G79" s="295">
        <f>TD2b!P79</f>
        <v>0.11185411363840103</v>
      </c>
      <c r="H79" s="14">
        <f>TD2c!B79</f>
        <v>8.2058750092983246E-2</v>
      </c>
      <c r="I79" s="14">
        <f>TD2c!I79</f>
        <v>4.2518444359302521E-2</v>
      </c>
      <c r="J79" s="14">
        <f>TD2c!P79</f>
        <v>1.7552318051457405E-2</v>
      </c>
      <c r="K79" s="934">
        <v>6.3408745823120873E-3</v>
      </c>
      <c r="L79" s="53">
        <f t="shared" si="8"/>
        <v>0.26087965816259384</v>
      </c>
      <c r="M79" s="13">
        <f t="shared" si="9"/>
        <v>0.12190213799476624</v>
      </c>
      <c r="N79" s="13">
        <f t="shared" si="9"/>
        <v>0.13897752016782761</v>
      </c>
      <c r="O79" s="13">
        <f t="shared" si="6"/>
        <v>6.9335669279098511E-2</v>
      </c>
      <c r="P79" s="13">
        <f t="shared" si="7"/>
        <v>2.9795363545417786E-2</v>
      </c>
      <c r="Q79" s="13">
        <f t="shared" si="7"/>
        <v>3.9540305733680725E-2</v>
      </c>
      <c r="R79" s="13">
        <f t="shared" si="7"/>
        <v>2.4966126307845116E-2</v>
      </c>
      <c r="S79" s="12">
        <f t="shared" si="5"/>
        <v>1.1211443469145318E-2</v>
      </c>
      <c r="T79" s="13"/>
      <c r="U79" s="11"/>
      <c r="V79" s="2">
        <v>0.35332165870772253</v>
      </c>
      <c r="W79" s="2">
        <v>0.23830859846228314</v>
      </c>
      <c r="X79" s="2">
        <v>0.10795796977766425</v>
      </c>
      <c r="Y79" s="2">
        <v>4.1757694436480149E-2</v>
      </c>
      <c r="Z79" s="2">
        <v>1.7337928747513977E-2</v>
      </c>
      <c r="AA79" s="2">
        <v>0.34272148200520136</v>
      </c>
      <c r="AB79" s="2">
        <v>0.22752139127569435</v>
      </c>
      <c r="AC79" s="2">
        <v>9.7572076572603694E-2</v>
      </c>
      <c r="AD79" s="2">
        <v>3.2823450408407451E-2</v>
      </c>
      <c r="AE79" s="2">
        <v>1.1331624395765355E-2</v>
      </c>
    </row>
    <row r="80" spans="1:31" x14ac:dyDescent="0.2">
      <c r="A80" s="16">
        <v>1983</v>
      </c>
      <c r="B80" s="301">
        <f>'TD2'!B80</f>
        <v>0.6160794198513031</v>
      </c>
      <c r="C80" s="483">
        <f>'TD2'!I80</f>
        <v>0.11355072259902954</v>
      </c>
      <c r="D80" s="484">
        <f>'TD2'!P80</f>
        <v>0.50252869725227356</v>
      </c>
      <c r="E80" s="295">
        <f>TD2b!B80</f>
        <v>0.3839205801486969</v>
      </c>
      <c r="F80" s="14">
        <f>TD2b!I80</f>
        <v>0.2611163854598999</v>
      </c>
      <c r="G80" s="295">
        <f>TD2b!P80</f>
        <v>0.1190706193447113</v>
      </c>
      <c r="H80" s="14">
        <f>TD2c!B80</f>
        <v>8.8422819972038269E-2</v>
      </c>
      <c r="I80" s="14">
        <f>TD2c!I80</f>
        <v>4.6823762357234955E-2</v>
      </c>
      <c r="J80" s="14">
        <f>TD2c!P80</f>
        <v>1.9060876220464706E-2</v>
      </c>
      <c r="K80" s="934">
        <v>6.6802703234027138E-3</v>
      </c>
      <c r="L80" s="53">
        <f t="shared" si="8"/>
        <v>0.2648499608039856</v>
      </c>
      <c r="M80" s="13">
        <f t="shared" si="9"/>
        <v>0.122804194688797</v>
      </c>
      <c r="N80" s="13">
        <f t="shared" si="9"/>
        <v>0.1420457661151886</v>
      </c>
      <c r="O80" s="13">
        <f t="shared" si="6"/>
        <v>7.2246856987476349E-2</v>
      </c>
      <c r="P80" s="13">
        <f t="shared" si="7"/>
        <v>3.0647799372673035E-2</v>
      </c>
      <c r="Q80" s="13">
        <f t="shared" si="7"/>
        <v>4.1599057614803314E-2</v>
      </c>
      <c r="R80" s="13">
        <f t="shared" si="7"/>
        <v>2.7762886136770248E-2</v>
      </c>
      <c r="S80" s="12">
        <f t="shared" si="5"/>
        <v>1.2380605897061994E-2</v>
      </c>
      <c r="T80" s="13"/>
      <c r="U80" s="11"/>
      <c r="V80" s="2">
        <v>0.36381882126221532</v>
      </c>
      <c r="W80" s="2">
        <v>0.24851601609232149</v>
      </c>
      <c r="X80" s="2">
        <v>0.11555228099865923</v>
      </c>
      <c r="Y80" s="2">
        <v>4.6208721299842909E-2</v>
      </c>
      <c r="Z80" s="2">
        <v>1.884166708678876E-2</v>
      </c>
      <c r="AA80" s="2">
        <v>0.34981760082848062</v>
      </c>
      <c r="AB80" s="2">
        <v>0.23455071793360235</v>
      </c>
      <c r="AC80" s="2">
        <v>0.10282245251280001</v>
      </c>
      <c r="AD80" s="2">
        <v>3.5414063667141962E-2</v>
      </c>
      <c r="AE80" s="2">
        <v>1.2441848253439532E-2</v>
      </c>
    </row>
    <row r="81" spans="1:31" x14ac:dyDescent="0.2">
      <c r="A81" s="16">
        <v>1984</v>
      </c>
      <c r="B81" s="301">
        <f>'TD2'!B81</f>
        <v>0.61417308449745178</v>
      </c>
      <c r="C81" s="483">
        <f>'TD2'!I81</f>
        <v>0.1150130033493042</v>
      </c>
      <c r="D81" s="484">
        <f>'TD2'!P81</f>
        <v>0.49916008114814758</v>
      </c>
      <c r="E81" s="295">
        <f>TD2b!B81</f>
        <v>0.38582691550254822</v>
      </c>
      <c r="F81" s="14">
        <f>TD2b!I81</f>
        <v>0.26434195041656494</v>
      </c>
      <c r="G81" s="295">
        <f>TD2b!P81</f>
        <v>0.12305636703968048</v>
      </c>
      <c r="H81" s="14">
        <f>TD2c!B81</f>
        <v>9.2436365783214569E-2</v>
      </c>
      <c r="I81" s="14">
        <f>TD2c!I81</f>
        <v>5.0588097423315048E-2</v>
      </c>
      <c r="J81" s="14">
        <f>TD2c!P81</f>
        <v>2.185974083840847E-2</v>
      </c>
      <c r="K81" s="934">
        <v>7.91769137850502E-3</v>
      </c>
      <c r="L81" s="53">
        <f t="shared" si="8"/>
        <v>0.26277054846286774</v>
      </c>
      <c r="M81" s="13">
        <f t="shared" si="9"/>
        <v>0.12148496508598328</v>
      </c>
      <c r="N81" s="13">
        <f t="shared" si="9"/>
        <v>0.14128558337688446</v>
      </c>
      <c r="O81" s="13">
        <f t="shared" si="6"/>
        <v>7.2468269616365433E-2</v>
      </c>
      <c r="P81" s="13">
        <f t="shared" si="7"/>
        <v>3.0620001256465912E-2</v>
      </c>
      <c r="Q81" s="13">
        <f t="shared" si="7"/>
        <v>4.1848268359899521E-2</v>
      </c>
      <c r="R81" s="13">
        <f t="shared" si="7"/>
        <v>2.8728356584906578E-2</v>
      </c>
      <c r="S81" s="12">
        <f t="shared" si="5"/>
        <v>1.394204945990345E-2</v>
      </c>
      <c r="T81" s="13"/>
      <c r="U81" s="11"/>
      <c r="V81" s="2">
        <v>0.36735537173275118</v>
      </c>
      <c r="W81" s="2">
        <v>0.25286507220891252</v>
      </c>
      <c r="X81" s="2">
        <v>0.11989346962037795</v>
      </c>
      <c r="Y81" s="2">
        <v>4.9811033091065014E-2</v>
      </c>
      <c r="Z81" s="2">
        <v>2.1535381567179747E-2</v>
      </c>
      <c r="AA81" s="2">
        <v>0.35333576515705317</v>
      </c>
      <c r="AB81" s="2">
        <v>0.23835970314327437</v>
      </c>
      <c r="AC81" s="2">
        <v>0.10629430295039832</v>
      </c>
      <c r="AD81" s="2">
        <v>3.8673054887381736E-2</v>
      </c>
      <c r="AE81" s="2">
        <v>1.384809898709174E-2</v>
      </c>
    </row>
    <row r="82" spans="1:31" x14ac:dyDescent="0.2">
      <c r="A82" s="16">
        <v>1985</v>
      </c>
      <c r="B82" s="301">
        <f>'TD2'!B82</f>
        <v>0.60645943880081177</v>
      </c>
      <c r="C82" s="483">
        <f>'TD2'!I82</f>
        <v>0.11351931095123291</v>
      </c>
      <c r="D82" s="484">
        <f>'TD2'!P82</f>
        <v>0.49294012784957886</v>
      </c>
      <c r="E82" s="295">
        <f>TD2b!B82</f>
        <v>0.39354056119918823</v>
      </c>
      <c r="F82" s="14">
        <f>TD2b!I82</f>
        <v>0.27239924669265747</v>
      </c>
      <c r="G82" s="295">
        <f>TD2b!P82</f>
        <v>0.1298525333404541</v>
      </c>
      <c r="H82" s="14">
        <f>TD2c!B82</f>
        <v>9.8190322518348694E-2</v>
      </c>
      <c r="I82" s="14">
        <f>TD2c!I82</f>
        <v>5.4031021893024445E-2</v>
      </c>
      <c r="J82" s="14">
        <f>TD2c!P82</f>
        <v>2.2835895419120789E-2</v>
      </c>
      <c r="K82" s="934">
        <v>2.2882625636547428E-3</v>
      </c>
      <c r="L82" s="53">
        <f t="shared" si="8"/>
        <v>0.26368802785873413</v>
      </c>
      <c r="M82" s="13">
        <f t="shared" si="9"/>
        <v>0.12114131450653076</v>
      </c>
      <c r="N82" s="13">
        <f t="shared" si="9"/>
        <v>0.14254671335220337</v>
      </c>
      <c r="O82" s="13">
        <f t="shared" si="6"/>
        <v>7.5821511447429657E-2</v>
      </c>
      <c r="P82" s="13">
        <f t="shared" si="7"/>
        <v>3.1662210822105408E-2</v>
      </c>
      <c r="Q82" s="13">
        <f t="shared" si="7"/>
        <v>4.4159300625324249E-2</v>
      </c>
      <c r="R82" s="13">
        <f t="shared" si="7"/>
        <v>3.1195126473903656E-2</v>
      </c>
      <c r="S82" s="12">
        <f t="shared" si="5"/>
        <v>2.0547632855466045E-2</v>
      </c>
      <c r="T82" s="13"/>
      <c r="U82" s="11"/>
      <c r="V82" s="2">
        <v>0.37560861009448188</v>
      </c>
      <c r="W82" s="2">
        <v>0.26117028321317698</v>
      </c>
      <c r="X82" s="2">
        <v>0.12668962279555532</v>
      </c>
      <c r="Y82" s="2">
        <v>5.3180289093396171E-2</v>
      </c>
      <c r="Z82" s="2">
        <v>2.2361820161560339E-2</v>
      </c>
      <c r="AA82" s="2">
        <v>0.35970763059564687</v>
      </c>
      <c r="AB82" s="2">
        <v>0.24456723493695093</v>
      </c>
      <c r="AC82" s="2">
        <v>0.11093374495182488</v>
      </c>
      <c r="AD82" s="2">
        <v>4.0709515097490545E-2</v>
      </c>
      <c r="AE82" s="2">
        <v>1.4210807878367386E-2</v>
      </c>
    </row>
    <row r="83" spans="1:31" x14ac:dyDescent="0.2">
      <c r="A83" s="16">
        <v>1986</v>
      </c>
      <c r="B83" s="301">
        <f>'TD2'!B83</f>
        <v>0.57993155717849731</v>
      </c>
      <c r="C83" s="483">
        <f>'TD2'!I83</f>
        <v>0.10418647527694702</v>
      </c>
      <c r="D83" s="484">
        <f>'TD2'!P83</f>
        <v>0.47574508190155029</v>
      </c>
      <c r="E83" s="295">
        <f>TD2b!B83</f>
        <v>0.42006844282150269</v>
      </c>
      <c r="F83" s="14">
        <f>TD2b!I83</f>
        <v>0.300994873046875</v>
      </c>
      <c r="G83" s="295">
        <f>TD2b!P83</f>
        <v>0.15651321411132812</v>
      </c>
      <c r="H83" s="14">
        <f>TD2c!B83</f>
        <v>0.12229336053133011</v>
      </c>
      <c r="I83" s="14">
        <f>TD2c!I83</f>
        <v>7.2494424879550934E-2</v>
      </c>
      <c r="J83" s="14">
        <f>TD2c!P83</f>
        <v>3.4185897558927536E-2</v>
      </c>
      <c r="K83" s="934">
        <v>1.2914527548735108E-2</v>
      </c>
      <c r="L83" s="53">
        <f t="shared" si="8"/>
        <v>0.26355522871017456</v>
      </c>
      <c r="M83" s="13">
        <f t="shared" si="9"/>
        <v>0.11907356977462769</v>
      </c>
      <c r="N83" s="13">
        <f t="shared" si="9"/>
        <v>0.14448165893554688</v>
      </c>
      <c r="O83" s="13">
        <f t="shared" si="6"/>
        <v>8.4018789231777191E-2</v>
      </c>
      <c r="P83" s="13">
        <f t="shared" si="7"/>
        <v>3.4219853579998016E-2</v>
      </c>
      <c r="Q83" s="13">
        <f t="shared" si="7"/>
        <v>4.9798935651779175E-2</v>
      </c>
      <c r="R83" s="13">
        <f t="shared" si="7"/>
        <v>3.8308527320623398E-2</v>
      </c>
      <c r="S83" s="12">
        <f t="shared" si="5"/>
        <v>2.1271370010192428E-2</v>
      </c>
      <c r="T83" s="13"/>
      <c r="U83" s="11"/>
      <c r="V83" s="2">
        <v>0.40628910352746883</v>
      </c>
      <c r="W83" s="2">
        <v>0.294875388971931</v>
      </c>
      <c r="X83" s="2">
        <v>0.15917057878495416</v>
      </c>
      <c r="Y83" s="2">
        <v>7.3978961510816968E-2</v>
      </c>
      <c r="Z83" s="2">
        <v>3.34446839608743E-2</v>
      </c>
      <c r="AA83" s="2">
        <v>0.37863731617617075</v>
      </c>
      <c r="AB83" s="2">
        <v>0.2662907434431489</v>
      </c>
      <c r="AC83" s="2">
        <v>0.1314262208412354</v>
      </c>
      <c r="AD83" s="2">
        <v>4.8919275208926756E-2</v>
      </c>
      <c r="AE83" s="2">
        <v>1.9359340757611313E-2</v>
      </c>
    </row>
    <row r="84" spans="1:31" x14ac:dyDescent="0.2">
      <c r="A84" s="16">
        <v>1987</v>
      </c>
      <c r="B84" s="301">
        <f>'TD2'!B84</f>
        <v>0.59960383176803589</v>
      </c>
      <c r="C84" s="483">
        <f>'TD2'!I84</f>
        <v>0.10763669013977051</v>
      </c>
      <c r="D84" s="484">
        <f>'TD2'!P84</f>
        <v>0.49196714162826538</v>
      </c>
      <c r="E84" s="295">
        <f>TD2b!B84</f>
        <v>0.40039616823196411</v>
      </c>
      <c r="F84" s="14">
        <f>TD2b!I84</f>
        <v>0.27786484360694885</v>
      </c>
      <c r="G84" s="295">
        <f>TD2b!P84</f>
        <v>0.1319766491651535</v>
      </c>
      <c r="H84" s="14">
        <f>TD2c!B84</f>
        <v>9.8150841891765594E-2</v>
      </c>
      <c r="I84" s="14">
        <f>TD2c!I84</f>
        <v>5.0690632313489914E-2</v>
      </c>
      <c r="J84" s="14">
        <f>TD2c!P84</f>
        <v>1.9661219790577888E-2</v>
      </c>
      <c r="K84" s="934">
        <v>6.9413010888371013E-3</v>
      </c>
      <c r="L84" s="53">
        <f t="shared" si="8"/>
        <v>0.26841951906681061</v>
      </c>
      <c r="M84" s="13">
        <f t="shared" si="9"/>
        <v>0.12253132462501526</v>
      </c>
      <c r="N84" s="13">
        <f t="shared" si="9"/>
        <v>0.14588819444179535</v>
      </c>
      <c r="O84" s="13">
        <f t="shared" si="6"/>
        <v>8.1286016851663589E-2</v>
      </c>
      <c r="P84" s="13">
        <f t="shared" si="7"/>
        <v>3.3825807273387909E-2</v>
      </c>
      <c r="Q84" s="13">
        <f t="shared" si="7"/>
        <v>4.7460209578275681E-2</v>
      </c>
      <c r="R84" s="13">
        <f t="shared" si="7"/>
        <v>3.1029412522912025E-2</v>
      </c>
      <c r="S84" s="12">
        <f t="shared" si="5"/>
        <v>1.2719918701740787E-2</v>
      </c>
      <c r="T84" s="13"/>
      <c r="U84" s="11"/>
      <c r="V84" s="2">
        <v>0.38245778280666731</v>
      </c>
      <c r="W84" s="2">
        <v>0.2653889619696333</v>
      </c>
      <c r="X84" s="2">
        <v>0.12662152082703312</v>
      </c>
      <c r="Y84" s="2">
        <v>4.8990274086337278E-2</v>
      </c>
      <c r="Z84" s="2">
        <v>1.9077992254479696E-2</v>
      </c>
      <c r="AA84" s="2">
        <v>0.37304580019867584</v>
      </c>
      <c r="AB84" s="2">
        <v>0.25566338062459637</v>
      </c>
      <c r="AC84" s="2">
        <v>0.11750102422462874</v>
      </c>
      <c r="AD84" s="2">
        <v>4.2452021853704197E-2</v>
      </c>
      <c r="AE84" s="2">
        <v>1.5039419472849178E-2</v>
      </c>
    </row>
    <row r="85" spans="1:31" x14ac:dyDescent="0.2">
      <c r="A85" s="16">
        <v>1988</v>
      </c>
      <c r="B85" s="301">
        <f>'TD2'!B85</f>
        <v>0.57680699229240417</v>
      </c>
      <c r="C85" s="483">
        <f>'TD2'!I85</f>
        <v>0.10483026504516602</v>
      </c>
      <c r="D85" s="484">
        <f>'TD2'!P85</f>
        <v>0.47197672724723816</v>
      </c>
      <c r="E85" s="295">
        <f>TD2b!B85</f>
        <v>0.42319300770759583</v>
      </c>
      <c r="F85" s="14">
        <f>TD2b!I85</f>
        <v>0.30463588237762451</v>
      </c>
      <c r="G85" s="295">
        <f>TD2b!P85</f>
        <v>0.16016566753387451</v>
      </c>
      <c r="H85" s="14">
        <f>TD2c!B85</f>
        <v>0.12469048798084259</v>
      </c>
      <c r="I85" s="14">
        <f>TD2c!I85</f>
        <v>6.9951117038726807E-2</v>
      </c>
      <c r="J85" s="14">
        <f>TD2c!P85</f>
        <v>2.9475374147295952E-2</v>
      </c>
      <c r="K85" s="934">
        <v>1.1300276840793799E-2</v>
      </c>
      <c r="L85" s="53">
        <f t="shared" si="8"/>
        <v>0.26302734017372131</v>
      </c>
      <c r="M85" s="13">
        <f t="shared" si="9"/>
        <v>0.11855712532997131</v>
      </c>
      <c r="N85" s="13">
        <f t="shared" si="9"/>
        <v>0.14447021484375</v>
      </c>
      <c r="O85" s="13">
        <f t="shared" si="6"/>
        <v>9.0214550495147705E-2</v>
      </c>
      <c r="P85" s="13">
        <f t="shared" si="7"/>
        <v>3.5475179553031921E-2</v>
      </c>
      <c r="Q85" s="13">
        <f t="shared" si="7"/>
        <v>5.4739370942115784E-2</v>
      </c>
      <c r="R85" s="13">
        <f t="shared" si="7"/>
        <v>4.0475742891430855E-2</v>
      </c>
      <c r="S85" s="12">
        <f t="shared" si="5"/>
        <v>1.8175097306502151E-2</v>
      </c>
      <c r="T85" s="13"/>
      <c r="U85" s="11"/>
      <c r="V85" s="2">
        <v>0.4062873935163393</v>
      </c>
      <c r="W85" s="2">
        <v>0.29289388878412348</v>
      </c>
      <c r="X85" s="2">
        <v>0.15493338921325045</v>
      </c>
      <c r="Y85" s="2">
        <v>6.7990305904861006E-2</v>
      </c>
      <c r="Z85" s="2">
        <v>2.8625698376648027E-2</v>
      </c>
      <c r="AA85" s="2">
        <v>0.39779173031059578</v>
      </c>
      <c r="AB85" s="2">
        <v>0.28406267638058369</v>
      </c>
      <c r="AC85" s="2">
        <v>0.14653249100073071</v>
      </c>
      <c r="AD85" s="2">
        <v>6.0999488667388316E-2</v>
      </c>
      <c r="AE85" s="2">
        <v>2.388458732889278E-2</v>
      </c>
    </row>
    <row r="86" spans="1:31" x14ac:dyDescent="0.2">
      <c r="A86" s="20">
        <v>1989</v>
      </c>
      <c r="B86" s="302">
        <f>'TD2'!B86</f>
        <v>0.58248147368431091</v>
      </c>
      <c r="C86" s="487">
        <f>'TD2'!I86</f>
        <v>0.1076471209526062</v>
      </c>
      <c r="D86" s="488">
        <f>'TD2'!P86</f>
        <v>0.47483435273170471</v>
      </c>
      <c r="E86" s="296">
        <f>TD2b!B86</f>
        <v>0.41751852631568909</v>
      </c>
      <c r="F86" s="19">
        <f>TD2b!I86</f>
        <v>0.29728251695632935</v>
      </c>
      <c r="G86" s="296">
        <f>TD2b!P86</f>
        <v>0.15028588473796844</v>
      </c>
      <c r="H86" s="19">
        <f>TD2c!B86</f>
        <v>0.11474272608757019</v>
      </c>
      <c r="I86" s="19">
        <f>TD2c!I86</f>
        <v>6.1998002231121063E-2</v>
      </c>
      <c r="J86" s="19">
        <f>TD2c!P86</f>
        <v>2.5386311113834381E-2</v>
      </c>
      <c r="K86" s="1180">
        <v>9.446138695752785E-3</v>
      </c>
      <c r="L86" s="54">
        <f t="shared" si="8"/>
        <v>0.26723264157772064</v>
      </c>
      <c r="M86" s="18">
        <f t="shared" si="9"/>
        <v>0.12023600935935974</v>
      </c>
      <c r="N86" s="18">
        <f t="shared" si="9"/>
        <v>0.1469966322183609</v>
      </c>
      <c r="O86" s="18">
        <f t="shared" si="6"/>
        <v>8.8287882506847382E-2</v>
      </c>
      <c r="P86" s="18">
        <f t="shared" si="7"/>
        <v>3.5543158650398254E-2</v>
      </c>
      <c r="Q86" s="18">
        <f t="shared" si="7"/>
        <v>5.2744723856449127E-2</v>
      </c>
      <c r="R86" s="18">
        <f t="shared" si="7"/>
        <v>3.6611691117286682E-2</v>
      </c>
      <c r="S86" s="17">
        <f t="shared" si="5"/>
        <v>1.5940172418081596E-2</v>
      </c>
      <c r="T86" s="13"/>
      <c r="U86" s="11"/>
      <c r="V86" s="2">
        <v>0.40084419699446749</v>
      </c>
      <c r="W86" s="2">
        <v>0.28547795418569977</v>
      </c>
      <c r="X86" s="2">
        <v>0.14486443962630338</v>
      </c>
      <c r="Y86" s="2">
        <v>5.999407496887639E-2</v>
      </c>
      <c r="Z86" s="2">
        <v>2.4546952390748413E-2</v>
      </c>
      <c r="AA86" s="2">
        <v>0.3934302478443843</v>
      </c>
      <c r="AB86" s="2">
        <v>0.27795194198464357</v>
      </c>
      <c r="AC86" s="2">
        <v>0.1381328299421444</v>
      </c>
      <c r="AD86" s="2">
        <v>5.4703204788940356E-2</v>
      </c>
      <c r="AE86" s="2">
        <v>2.0985826987158833E-2</v>
      </c>
    </row>
    <row r="87" spans="1:31" x14ac:dyDescent="0.2">
      <c r="A87" s="24">
        <v>1990</v>
      </c>
      <c r="B87" s="303">
        <f>'TD2'!B87</f>
        <v>0.58342385292053223</v>
      </c>
      <c r="C87" s="489">
        <f>'TD2'!I87</f>
        <v>0.10695779323577881</v>
      </c>
      <c r="D87" s="490">
        <f>'TD2'!P87</f>
        <v>0.47646605968475342</v>
      </c>
      <c r="E87" s="297">
        <f>TD2b!B87</f>
        <v>0.41657614707946777</v>
      </c>
      <c r="F87" s="23">
        <f>TD2b!I87</f>
        <v>0.29599171876907349</v>
      </c>
      <c r="G87" s="297">
        <f>TD2b!P87</f>
        <v>0.14875888824462891</v>
      </c>
      <c r="H87" s="23">
        <f>TD2c!B87</f>
        <v>0.11341400444507599</v>
      </c>
      <c r="I87" s="23">
        <f>TD2c!I87</f>
        <v>6.0173187404870987E-2</v>
      </c>
      <c r="J87" s="23">
        <f>TD2c!P87</f>
        <v>2.4093993008136749E-2</v>
      </c>
      <c r="K87" s="1181">
        <v>8.8816644052838838E-3</v>
      </c>
      <c r="L87" s="55">
        <f t="shared" si="8"/>
        <v>0.26781725883483887</v>
      </c>
      <c r="M87" s="22">
        <f t="shared" si="9"/>
        <v>0.12058442831039429</v>
      </c>
      <c r="N87" s="22">
        <f t="shared" si="9"/>
        <v>0.14723283052444458</v>
      </c>
      <c r="O87" s="22">
        <f t="shared" si="6"/>
        <v>8.8585700839757919E-2</v>
      </c>
      <c r="P87" s="22">
        <f t="shared" si="7"/>
        <v>3.5344883799552917E-2</v>
      </c>
      <c r="Q87" s="22">
        <f t="shared" si="7"/>
        <v>5.3240817040205002E-2</v>
      </c>
      <c r="R87" s="22">
        <f t="shared" si="7"/>
        <v>3.6079194396734238E-2</v>
      </c>
      <c r="S87" s="21">
        <f t="shared" si="5"/>
        <v>1.5212328602852866E-2</v>
      </c>
      <c r="T87" s="13"/>
      <c r="U87" s="11"/>
      <c r="V87" s="2">
        <v>0.39975652816242446</v>
      </c>
      <c r="W87" s="2">
        <v>0.2840612383607039</v>
      </c>
      <c r="X87" s="2">
        <v>0.14329641264701634</v>
      </c>
      <c r="Y87" s="2">
        <v>5.8245139041904224E-2</v>
      </c>
      <c r="Z87" s="2">
        <v>2.3335255081525817E-2</v>
      </c>
      <c r="AA87" s="2">
        <v>0.3937974074215928</v>
      </c>
      <c r="AB87" s="2">
        <v>0.27811424373765886</v>
      </c>
      <c r="AC87" s="2">
        <v>0.13809777272165719</v>
      </c>
      <c r="AD87" s="2">
        <v>5.3985926784496485E-2</v>
      </c>
      <c r="AE87" s="2">
        <v>2.0801831907503569E-2</v>
      </c>
    </row>
    <row r="88" spans="1:31" x14ac:dyDescent="0.2">
      <c r="A88" s="16">
        <v>1991</v>
      </c>
      <c r="B88" s="301">
        <f>'TD2'!B88</f>
        <v>0.58555775880813599</v>
      </c>
      <c r="C88" s="483">
        <f>'TD2'!I88</f>
        <v>0.10443389415740967</v>
      </c>
      <c r="D88" s="484">
        <f>'TD2'!P88</f>
        <v>0.48112386465072632</v>
      </c>
      <c r="E88" s="295">
        <f>TD2b!B88</f>
        <v>0.41444224119186401</v>
      </c>
      <c r="F88" s="14">
        <f>TD2b!I88</f>
        <v>0.29084020853042603</v>
      </c>
      <c r="G88" s="295">
        <f>TD2b!P88</f>
        <v>0.13974259793758392</v>
      </c>
      <c r="H88" s="14">
        <f>TD2c!B88</f>
        <v>0.10404602438211441</v>
      </c>
      <c r="I88" s="14">
        <f>TD2c!I88</f>
        <v>5.3093381226062775E-2</v>
      </c>
      <c r="J88" s="14">
        <f>TD2c!P88</f>
        <v>2.0349521189928055E-2</v>
      </c>
      <c r="K88" s="934">
        <v>7.0286645709012573E-3</v>
      </c>
      <c r="L88" s="53">
        <f t="shared" si="8"/>
        <v>0.27469964325428009</v>
      </c>
      <c r="M88" s="13">
        <f t="shared" si="9"/>
        <v>0.12360203266143799</v>
      </c>
      <c r="N88" s="13">
        <f t="shared" si="9"/>
        <v>0.1510976105928421</v>
      </c>
      <c r="O88" s="13">
        <f t="shared" si="6"/>
        <v>8.6649216711521149E-2</v>
      </c>
      <c r="P88" s="13">
        <f t="shared" si="7"/>
        <v>3.5696573555469513E-2</v>
      </c>
      <c r="Q88" s="13">
        <f t="shared" si="7"/>
        <v>5.0952643156051636E-2</v>
      </c>
      <c r="R88" s="13">
        <f t="shared" si="7"/>
        <v>3.274386003613472E-2</v>
      </c>
      <c r="S88" s="12">
        <f t="shared" si="5"/>
        <v>1.3320856619026798E-2</v>
      </c>
      <c r="T88" s="13"/>
      <c r="U88" s="11"/>
      <c r="V88" s="2">
        <v>0.39545500390896421</v>
      </c>
      <c r="W88" s="2">
        <v>0.27722910978669185</v>
      </c>
      <c r="X88" s="2">
        <v>0.1336069026115955</v>
      </c>
      <c r="Y88" s="2">
        <v>5.1228214941781251E-2</v>
      </c>
      <c r="Z88" s="2">
        <v>1.9570288229202717E-2</v>
      </c>
      <c r="AA88" s="2">
        <v>0.38779603176544697</v>
      </c>
      <c r="AB88" s="2">
        <v>0.26978166293476497</v>
      </c>
      <c r="AC88" s="2">
        <v>0.1271712014755865</v>
      </c>
      <c r="AD88" s="2">
        <v>4.6662719309980977E-2</v>
      </c>
      <c r="AE88" s="2">
        <v>1.7162571837456377E-2</v>
      </c>
    </row>
    <row r="89" spans="1:31" x14ac:dyDescent="0.2">
      <c r="A89" s="16">
        <v>1992</v>
      </c>
      <c r="B89" s="301">
        <f>'TD2'!B89</f>
        <v>0.57035988569259644</v>
      </c>
      <c r="C89" s="483">
        <f>'TD2'!I89</f>
        <v>9.8068833351135254E-2</v>
      </c>
      <c r="D89" s="484">
        <f>'TD2'!P89</f>
        <v>0.47229105234146118</v>
      </c>
      <c r="E89" s="295">
        <f>TD2b!B89</f>
        <v>0.42964011430740356</v>
      </c>
      <c r="F89" s="14">
        <f>TD2b!I89</f>
        <v>0.30621364712715149</v>
      </c>
      <c r="G89" s="295">
        <f>TD2b!P89</f>
        <v>0.15378382802009583</v>
      </c>
      <c r="H89" s="14">
        <f>TD2c!B89</f>
        <v>0.11708077043294907</v>
      </c>
      <c r="I89" s="14">
        <f>TD2c!I89</f>
        <v>6.2769167125225067E-2</v>
      </c>
      <c r="J89" s="14">
        <f>TD2c!P89</f>
        <v>2.5641880929470062E-2</v>
      </c>
      <c r="K89" s="934">
        <v>9.1861542125451345E-3</v>
      </c>
      <c r="L89" s="53">
        <f t="shared" si="8"/>
        <v>0.27585628628730774</v>
      </c>
      <c r="M89" s="13">
        <f t="shared" si="9"/>
        <v>0.12342646718025208</v>
      </c>
      <c r="N89" s="13">
        <f t="shared" si="9"/>
        <v>0.15242981910705566</v>
      </c>
      <c r="O89" s="13">
        <f t="shared" si="6"/>
        <v>9.1014660894870758E-2</v>
      </c>
      <c r="P89" s="13">
        <f t="shared" si="7"/>
        <v>3.6703057587146759E-2</v>
      </c>
      <c r="Q89" s="13">
        <f t="shared" si="7"/>
        <v>5.4311603307723999E-2</v>
      </c>
      <c r="R89" s="13">
        <f t="shared" si="7"/>
        <v>3.7127286195755005E-2</v>
      </c>
      <c r="S89" s="12">
        <f t="shared" si="5"/>
        <v>1.6455726716924926E-2</v>
      </c>
      <c r="T89" s="13"/>
      <c r="U89" s="11"/>
      <c r="V89" s="2">
        <v>0.40822634961702242</v>
      </c>
      <c r="W89" s="2">
        <v>0.2906465061858019</v>
      </c>
      <c r="X89" s="2">
        <v>0.14670843575107489</v>
      </c>
      <c r="Y89" s="2">
        <v>6.031504724745379E-2</v>
      </c>
      <c r="Z89" s="2">
        <v>2.4630823721854767E-2</v>
      </c>
      <c r="AA89" s="2">
        <v>0.40314083088873487</v>
      </c>
      <c r="AB89" s="2">
        <v>0.28561730916329997</v>
      </c>
      <c r="AC89" s="2">
        <v>0.14224378100303567</v>
      </c>
      <c r="AD89" s="2">
        <v>5.6669144449461258E-2</v>
      </c>
      <c r="AE89" s="2">
        <v>2.199168135390428E-2</v>
      </c>
    </row>
    <row r="90" spans="1:31" x14ac:dyDescent="0.2">
      <c r="A90" s="16">
        <v>1993</v>
      </c>
      <c r="B90" s="301">
        <f>'TD2'!B90</f>
        <v>0.57103347778320312</v>
      </c>
      <c r="C90" s="483">
        <f>'TD2'!I90</f>
        <v>9.7382068634033203E-2</v>
      </c>
      <c r="D90" s="484">
        <f>'TD2'!P90</f>
        <v>0.47365140914916992</v>
      </c>
      <c r="E90" s="295">
        <f>TD2b!B90</f>
        <v>0.42896652221679688</v>
      </c>
      <c r="F90" s="14">
        <f>TD2b!I90</f>
        <v>0.30439499020576477</v>
      </c>
      <c r="G90" s="295">
        <f>TD2b!P90</f>
        <v>0.14978280663490295</v>
      </c>
      <c r="H90" s="14">
        <f>TD2c!B90</f>
        <v>0.11302651464939117</v>
      </c>
      <c r="I90" s="14">
        <f>TD2c!I90</f>
        <v>5.9858471155166626E-2</v>
      </c>
      <c r="J90" s="14">
        <f>TD2c!P90</f>
        <v>2.4275628849864006E-2</v>
      </c>
      <c r="K90" s="934">
        <v>8.8115759586253721E-3</v>
      </c>
      <c r="L90" s="53">
        <f t="shared" si="8"/>
        <v>0.27918371558189392</v>
      </c>
      <c r="M90" s="13">
        <f t="shared" si="9"/>
        <v>0.1245715320110321</v>
      </c>
      <c r="N90" s="13">
        <f t="shared" si="9"/>
        <v>0.15461218357086182</v>
      </c>
      <c r="O90" s="13">
        <f t="shared" si="6"/>
        <v>8.9924335479736328E-2</v>
      </c>
      <c r="P90" s="13">
        <f t="shared" si="7"/>
        <v>3.675629198551178E-2</v>
      </c>
      <c r="Q90" s="13">
        <f t="shared" si="7"/>
        <v>5.3168043494224548E-2</v>
      </c>
      <c r="R90" s="13">
        <f t="shared" si="7"/>
        <v>3.558284230530262E-2</v>
      </c>
      <c r="S90" s="12">
        <f t="shared" si="5"/>
        <v>1.5464052891238634E-2</v>
      </c>
      <c r="T90" s="13"/>
      <c r="U90" s="11"/>
      <c r="V90" s="2">
        <v>0.40684889309387606</v>
      </c>
      <c r="W90" s="2">
        <v>0.2883291310712765</v>
      </c>
      <c r="X90" s="2">
        <v>0.14236902926573161</v>
      </c>
      <c r="Y90" s="2">
        <v>5.730691489039344E-2</v>
      </c>
      <c r="Z90" s="2">
        <v>2.3180260584675972E-2</v>
      </c>
      <c r="AA90" s="2">
        <v>0.40052688123875319</v>
      </c>
      <c r="AB90" s="2">
        <v>0.28221284584160444</v>
      </c>
      <c r="AC90" s="2">
        <v>0.13684379989648174</v>
      </c>
      <c r="AD90" s="2">
        <v>5.2709349326827103E-2</v>
      </c>
      <c r="AE90" s="2">
        <v>1.9683332467271372E-2</v>
      </c>
    </row>
    <row r="91" spans="1:31" x14ac:dyDescent="0.2">
      <c r="A91" s="16">
        <v>1994</v>
      </c>
      <c r="B91" s="301">
        <f>'TD2'!B91</f>
        <v>0.57092940807342529</v>
      </c>
      <c r="C91" s="483">
        <f>'TD2'!I91</f>
        <v>9.8194122314453125E-2</v>
      </c>
      <c r="D91" s="484">
        <f>'TD2'!P91</f>
        <v>0.47273528575897217</v>
      </c>
      <c r="E91" s="295">
        <f>TD2b!B91</f>
        <v>0.42907059192657471</v>
      </c>
      <c r="F91" s="14">
        <f>TD2b!I91</f>
        <v>0.30457514524459839</v>
      </c>
      <c r="G91" s="295">
        <f>TD2b!P91</f>
        <v>0.14981767535209656</v>
      </c>
      <c r="H91" s="14">
        <f>TD2c!B91</f>
        <v>0.11279823631048203</v>
      </c>
      <c r="I91" s="14">
        <f>TD2c!I91</f>
        <v>5.9721522033214569E-2</v>
      </c>
      <c r="J91" s="14">
        <f>TD2c!P91</f>
        <v>2.4097368121147156E-2</v>
      </c>
      <c r="K91" s="934">
        <v>8.4586872328224934E-3</v>
      </c>
      <c r="L91" s="53">
        <f t="shared" si="8"/>
        <v>0.27925291657447815</v>
      </c>
      <c r="M91" s="13">
        <f t="shared" si="9"/>
        <v>0.12449544668197632</v>
      </c>
      <c r="N91" s="13">
        <f t="shared" si="9"/>
        <v>0.15475746989250183</v>
      </c>
      <c r="O91" s="13">
        <f t="shared" si="6"/>
        <v>9.0096153318881989E-2</v>
      </c>
      <c r="P91" s="13">
        <f t="shared" si="7"/>
        <v>3.7019439041614532E-2</v>
      </c>
      <c r="Q91" s="13">
        <f t="shared" si="7"/>
        <v>5.3076714277267456E-2</v>
      </c>
      <c r="R91" s="13">
        <f t="shared" si="7"/>
        <v>3.5624153912067413E-2</v>
      </c>
      <c r="S91" s="12">
        <f t="shared" si="5"/>
        <v>1.5638680888324662E-2</v>
      </c>
      <c r="T91" s="13"/>
      <c r="U91" s="11"/>
      <c r="V91" s="2">
        <v>0.40781969686955155</v>
      </c>
      <c r="W91" s="2">
        <v>0.28892563215865996</v>
      </c>
      <c r="X91" s="2">
        <v>0.14231929403424462</v>
      </c>
      <c r="Y91" s="2">
        <v>5.7039958392342764E-2</v>
      </c>
      <c r="Z91" s="2">
        <v>2.2947425865202212E-2</v>
      </c>
      <c r="AA91" s="2">
        <v>0.40132684465197571</v>
      </c>
      <c r="AB91" s="2">
        <v>0.28227077321181804</v>
      </c>
      <c r="AC91" s="2">
        <v>0.1364511900969064</v>
      </c>
      <c r="AD91" s="2">
        <v>5.1760269187222381E-2</v>
      </c>
      <c r="AE91" s="2">
        <v>1.9325345473267939E-2</v>
      </c>
    </row>
    <row r="92" spans="1:31" x14ac:dyDescent="0.2">
      <c r="A92" s="16">
        <v>1995</v>
      </c>
      <c r="B92" s="301">
        <f>'TD2'!B92</f>
        <v>0.56249478459358215</v>
      </c>
      <c r="C92" s="483">
        <f>'TD2'!I92</f>
        <v>9.7183525562286377E-2</v>
      </c>
      <c r="D92" s="484">
        <f>'TD2'!P92</f>
        <v>0.46531125903129578</v>
      </c>
      <c r="E92" s="295">
        <f>TD2b!B92</f>
        <v>0.43750521540641785</v>
      </c>
      <c r="F92" s="14">
        <f>TD2b!I92</f>
        <v>0.31341183185577393</v>
      </c>
      <c r="G92" s="295">
        <f>TD2b!P92</f>
        <v>0.15751026570796967</v>
      </c>
      <c r="H92" s="14">
        <f>TD2c!B92</f>
        <v>0.11960913985967636</v>
      </c>
      <c r="I92" s="14">
        <f>TD2c!I92</f>
        <v>6.4191073179244995E-2</v>
      </c>
      <c r="J92" s="14">
        <f>TD2c!P92</f>
        <v>2.56207175552845E-2</v>
      </c>
      <c r="K92" s="934">
        <v>8.6697880593893557E-3</v>
      </c>
      <c r="L92" s="53">
        <f t="shared" si="8"/>
        <v>0.27999494969844818</v>
      </c>
      <c r="M92" s="13">
        <f t="shared" si="9"/>
        <v>0.12409338355064392</v>
      </c>
      <c r="N92" s="13">
        <f t="shared" si="9"/>
        <v>0.15590156614780426</v>
      </c>
      <c r="O92" s="13">
        <f t="shared" si="6"/>
        <v>9.331919252872467E-2</v>
      </c>
      <c r="P92" s="13">
        <f t="shared" si="7"/>
        <v>3.7901125848293304E-2</v>
      </c>
      <c r="Q92" s="13">
        <f t="shared" si="7"/>
        <v>5.5418066680431366E-2</v>
      </c>
      <c r="R92" s="13">
        <f t="shared" si="7"/>
        <v>3.8570355623960495E-2</v>
      </c>
      <c r="S92" s="12">
        <f t="shared" si="5"/>
        <v>1.6950929495895144E-2</v>
      </c>
      <c r="T92" s="13"/>
      <c r="U92" s="11"/>
      <c r="V92" s="2">
        <v>0.42113999999999996</v>
      </c>
      <c r="W92" s="2">
        <v>0.30224000000000001</v>
      </c>
      <c r="X92" s="2">
        <v>0.15234</v>
      </c>
      <c r="Y92" s="2">
        <v>6.2060000000000004E-2</v>
      </c>
      <c r="Z92" s="2">
        <v>2.4629999999999999E-2</v>
      </c>
      <c r="AA92" s="2">
        <v>0.41497999999999996</v>
      </c>
      <c r="AB92" s="2">
        <v>0.29577999999999999</v>
      </c>
      <c r="AC92" s="2">
        <v>0.14617000000000002</v>
      </c>
      <c r="AD92" s="2">
        <v>5.5820000000000002E-2</v>
      </c>
      <c r="AE92" s="2">
        <v>2.0289999999999999E-2</v>
      </c>
    </row>
    <row r="93" spans="1:31" x14ac:dyDescent="0.2">
      <c r="A93" s="16">
        <v>1996</v>
      </c>
      <c r="B93" s="301">
        <f>'TD2'!B93</f>
        <v>0.54926371574401855</v>
      </c>
      <c r="C93" s="483">
        <f>'TD2'!I93</f>
        <v>9.5862686634063721E-2</v>
      </c>
      <c r="D93" s="484">
        <f>'TD2'!P93</f>
        <v>0.45340102910995483</v>
      </c>
      <c r="E93" s="295">
        <f>TD2b!B93</f>
        <v>0.45073628425598145</v>
      </c>
      <c r="F93" s="14">
        <f>TD2b!I93</f>
        <v>0.32879364490509033</v>
      </c>
      <c r="G93" s="295">
        <f>TD2b!P93</f>
        <v>0.17243222892284393</v>
      </c>
      <c r="H93" s="14">
        <f>TD2c!B93</f>
        <v>0.133517786860466</v>
      </c>
      <c r="I93" s="14">
        <f>TD2c!I93</f>
        <v>7.5186103582382202E-2</v>
      </c>
      <c r="J93" s="14">
        <f>TD2c!P93</f>
        <v>3.2241776585578918E-2</v>
      </c>
      <c r="K93" s="934">
        <v>1.1475935261414643E-2</v>
      </c>
      <c r="L93" s="53">
        <f t="shared" si="8"/>
        <v>0.27830405533313751</v>
      </c>
      <c r="M93" s="13">
        <f t="shared" si="9"/>
        <v>0.12194263935089111</v>
      </c>
      <c r="N93" s="13">
        <f t="shared" si="9"/>
        <v>0.1563614159822464</v>
      </c>
      <c r="O93" s="13">
        <f t="shared" si="6"/>
        <v>9.7246125340461731E-2</v>
      </c>
      <c r="P93" s="13">
        <f t="shared" si="7"/>
        <v>3.891444206237793E-2</v>
      </c>
      <c r="Q93" s="13">
        <f t="shared" si="7"/>
        <v>5.8331683278083801E-2</v>
      </c>
      <c r="R93" s="13">
        <f t="shared" si="7"/>
        <v>4.2944326996803284E-2</v>
      </c>
      <c r="S93" s="12">
        <f t="shared" si="5"/>
        <v>2.0765841324164275E-2</v>
      </c>
      <c r="T93" s="13"/>
      <c r="U93" s="11"/>
      <c r="V93" s="2">
        <v>0.43484</v>
      </c>
      <c r="W93" s="2">
        <v>0.31757000000000002</v>
      </c>
      <c r="X93" s="2">
        <v>0.16687000000000002</v>
      </c>
      <c r="Y93" s="2">
        <v>7.2400000000000006E-2</v>
      </c>
      <c r="Z93" s="2">
        <v>3.058E-2</v>
      </c>
      <c r="AA93" s="2">
        <v>0.42692000000000002</v>
      </c>
      <c r="AB93" s="2">
        <v>0.30935000000000001</v>
      </c>
      <c r="AC93" s="2">
        <v>0.15836</v>
      </c>
      <c r="AD93" s="2">
        <v>6.3469999999999999E-2</v>
      </c>
      <c r="AE93" s="2">
        <v>2.4140000000000002E-2</v>
      </c>
    </row>
    <row r="94" spans="1:31" x14ac:dyDescent="0.2">
      <c r="A94" s="16">
        <v>1997</v>
      </c>
      <c r="B94" s="301">
        <f>'TD2'!B94</f>
        <v>0.53811150789260864</v>
      </c>
      <c r="C94" s="483">
        <f>'TD2'!I94</f>
        <v>9.5265984535217285E-2</v>
      </c>
      <c r="D94" s="484">
        <f>'TD2'!P94</f>
        <v>0.44284552335739136</v>
      </c>
      <c r="E94" s="295">
        <f>TD2b!B94</f>
        <v>0.46188849210739136</v>
      </c>
      <c r="F94" s="14">
        <f>TD2b!I94</f>
        <v>0.34216788411140442</v>
      </c>
      <c r="G94" s="295">
        <f>TD2b!P94</f>
        <v>0.18556787073612213</v>
      </c>
      <c r="H94" s="14">
        <f>TD2c!B94</f>
        <v>0.14593666791915894</v>
      </c>
      <c r="I94" s="14">
        <f>TD2c!I94</f>
        <v>8.4616906940937042E-2</v>
      </c>
      <c r="J94" s="14">
        <f>TD2c!P94</f>
        <v>3.6872155964374542E-2</v>
      </c>
      <c r="K94" s="934">
        <v>1.330828770337366E-2</v>
      </c>
      <c r="L94" s="53">
        <f t="shared" si="8"/>
        <v>0.27632062137126923</v>
      </c>
      <c r="M94" s="13">
        <f t="shared" si="9"/>
        <v>0.11972060799598694</v>
      </c>
      <c r="N94" s="13">
        <f t="shared" si="9"/>
        <v>0.15660001337528229</v>
      </c>
      <c r="O94" s="13">
        <f t="shared" si="6"/>
        <v>0.10095096379518509</v>
      </c>
      <c r="P94" s="13">
        <f t="shared" si="7"/>
        <v>3.9631202816963196E-2</v>
      </c>
      <c r="Q94" s="13">
        <f t="shared" si="7"/>
        <v>6.1319760978221893E-2</v>
      </c>
      <c r="R94" s="13">
        <f t="shared" si="7"/>
        <v>4.77447509765625E-2</v>
      </c>
      <c r="S94" s="12">
        <f t="shared" si="5"/>
        <v>2.3563868261000882E-2</v>
      </c>
      <c r="T94" s="13"/>
      <c r="U94" s="11"/>
      <c r="V94" s="2">
        <v>0.44644</v>
      </c>
      <c r="W94" s="2">
        <v>0.33140999999999998</v>
      </c>
      <c r="X94" s="2">
        <v>0.18015</v>
      </c>
      <c r="Y94" s="2">
        <v>8.1850000000000006E-2</v>
      </c>
      <c r="Z94" s="2">
        <v>3.526E-2</v>
      </c>
      <c r="AA94" s="2">
        <v>0.43767</v>
      </c>
      <c r="AB94" s="2">
        <v>0.32207999999999998</v>
      </c>
      <c r="AC94" s="2">
        <v>0.16985</v>
      </c>
      <c r="AD94" s="2">
        <v>7.1459999999999996E-2</v>
      </c>
      <c r="AE94" s="2">
        <v>2.6840000000000003E-2</v>
      </c>
    </row>
    <row r="95" spans="1:31" x14ac:dyDescent="0.2">
      <c r="A95" s="16">
        <v>1998</v>
      </c>
      <c r="B95" s="301">
        <f>'TD2'!B95</f>
        <v>0.52998217940330505</v>
      </c>
      <c r="C95" s="483">
        <f>'TD2'!I95</f>
        <v>9.5299243927001953E-2</v>
      </c>
      <c r="D95" s="484">
        <f>'TD2'!P95</f>
        <v>0.4346829354763031</v>
      </c>
      <c r="E95" s="295">
        <f>TD2b!B95</f>
        <v>0.47001782059669495</v>
      </c>
      <c r="F95" s="14">
        <f>TD2b!I95</f>
        <v>0.35237410664558411</v>
      </c>
      <c r="G95" s="295">
        <f>TD2b!P95</f>
        <v>0.19660677015781403</v>
      </c>
      <c r="H95" s="14">
        <f>TD2c!B95</f>
        <v>0.15645615756511688</v>
      </c>
      <c r="I95" s="14">
        <f>TD2c!I95</f>
        <v>9.3034431338310242E-2</v>
      </c>
      <c r="J95" s="14">
        <f>TD2c!P95</f>
        <v>4.115208238363266E-2</v>
      </c>
      <c r="K95" s="934">
        <v>1.4870756383720202E-2</v>
      </c>
      <c r="L95" s="53">
        <f t="shared" si="8"/>
        <v>0.27341105043888092</v>
      </c>
      <c r="M95" s="13">
        <f t="shared" si="9"/>
        <v>0.11764371395111084</v>
      </c>
      <c r="N95" s="13">
        <f t="shared" si="9"/>
        <v>0.15576733648777008</v>
      </c>
      <c r="O95" s="13">
        <f t="shared" si="6"/>
        <v>0.10357233881950378</v>
      </c>
      <c r="P95" s="13">
        <f t="shared" si="7"/>
        <v>4.0150612592697144E-2</v>
      </c>
      <c r="Q95" s="13">
        <f t="shared" si="7"/>
        <v>6.3421726226806641E-2</v>
      </c>
      <c r="R95" s="13">
        <f t="shared" si="7"/>
        <v>5.1882348954677582E-2</v>
      </c>
      <c r="S95" s="12">
        <f t="shared" si="5"/>
        <v>2.628132599991246E-2</v>
      </c>
      <c r="T95" s="13"/>
      <c r="U95" s="11"/>
      <c r="V95" s="2">
        <v>0.45390999999999998</v>
      </c>
      <c r="W95" s="2">
        <v>0.34094999999999998</v>
      </c>
      <c r="X95" s="2">
        <v>0.19088000000000002</v>
      </c>
      <c r="Y95" s="2">
        <v>8.9959999999999998E-2</v>
      </c>
      <c r="Z95" s="2">
        <v>3.9230000000000001E-2</v>
      </c>
      <c r="AA95" s="2">
        <v>0.44353000000000004</v>
      </c>
      <c r="AB95" s="2">
        <v>0.32915999999999995</v>
      </c>
      <c r="AC95" s="2">
        <v>0.17693999999999999</v>
      </c>
      <c r="AD95" s="2">
        <v>7.5830000000000009E-2</v>
      </c>
      <c r="AE95" s="2">
        <v>2.9169999999999998E-2</v>
      </c>
    </row>
    <row r="96" spans="1:31" x14ac:dyDescent="0.2">
      <c r="A96" s="20">
        <v>1999</v>
      </c>
      <c r="B96" s="302">
        <f>'TD2'!B96</f>
        <v>0.51873517036437988</v>
      </c>
      <c r="C96" s="487">
        <f>'TD2'!I96</f>
        <v>9.2985391616821289E-2</v>
      </c>
      <c r="D96" s="488">
        <f>'TD2'!P96</f>
        <v>0.42574977874755859</v>
      </c>
      <c r="E96" s="296">
        <f>TD2b!B96</f>
        <v>0.48126482963562012</v>
      </c>
      <c r="F96" s="19">
        <f>TD2b!I96</f>
        <v>0.36413699388504028</v>
      </c>
      <c r="G96" s="296">
        <f>TD2b!P96</f>
        <v>0.20724162459373474</v>
      </c>
      <c r="H96" s="19">
        <f>TD2c!B96</f>
        <v>0.16612866520881653</v>
      </c>
      <c r="I96" s="19">
        <f>TD2c!I96</f>
        <v>0.10045318305492401</v>
      </c>
      <c r="J96" s="19">
        <f>TD2c!P96</f>
        <v>4.5050371438264847E-2</v>
      </c>
      <c r="K96" s="1180">
        <v>1.6590699067456041E-2</v>
      </c>
      <c r="L96" s="54">
        <f t="shared" si="8"/>
        <v>0.27402320504188538</v>
      </c>
      <c r="M96" s="18">
        <f t="shared" si="9"/>
        <v>0.11712783575057983</v>
      </c>
      <c r="N96" s="18">
        <f t="shared" si="9"/>
        <v>0.15689536929130554</v>
      </c>
      <c r="O96" s="18">
        <f t="shared" si="6"/>
        <v>0.10678844153881073</v>
      </c>
      <c r="P96" s="18">
        <f t="shared" si="7"/>
        <v>4.1112959384918213E-2</v>
      </c>
      <c r="Q96" s="18">
        <f t="shared" si="7"/>
        <v>6.5675482153892517E-2</v>
      </c>
      <c r="R96" s="18">
        <f t="shared" si="7"/>
        <v>5.5402811616659164E-2</v>
      </c>
      <c r="S96" s="17">
        <f t="shared" si="5"/>
        <v>2.8459672370808806E-2</v>
      </c>
      <c r="T96" s="13"/>
      <c r="U96" s="11"/>
      <c r="V96" s="2">
        <v>0.46468999999999999</v>
      </c>
      <c r="W96" s="2">
        <v>0.35216999999999998</v>
      </c>
      <c r="X96" s="2">
        <v>0.20044000000000001</v>
      </c>
      <c r="Y96" s="2">
        <v>9.622E-2</v>
      </c>
      <c r="Z96" s="2">
        <v>4.2140000000000004E-2</v>
      </c>
      <c r="AA96" s="2">
        <v>0.45008999999999999</v>
      </c>
      <c r="AB96" s="2">
        <v>0.33674999999999999</v>
      </c>
      <c r="AC96" s="2">
        <v>0.18365999999999999</v>
      </c>
      <c r="AD96" s="2">
        <v>7.9960000000000003E-2</v>
      </c>
      <c r="AE96" s="2">
        <v>3.0990000000000004E-2</v>
      </c>
    </row>
    <row r="97" spans="1:31" x14ac:dyDescent="0.2">
      <c r="A97" s="24">
        <v>2000</v>
      </c>
      <c r="B97" s="303">
        <f>'TD2'!B97</f>
        <v>0.50845411419868469</v>
      </c>
      <c r="C97" s="489">
        <f>'TD2'!I97</f>
        <v>9.2199444770812988E-2</v>
      </c>
      <c r="D97" s="490">
        <f>'TD2'!P97</f>
        <v>0.4162546694278717</v>
      </c>
      <c r="E97" s="297">
        <f>TD2b!B97</f>
        <v>0.49154588580131531</v>
      </c>
      <c r="F97" s="23">
        <f>TD2b!I97</f>
        <v>0.37626108527183533</v>
      </c>
      <c r="G97" s="297">
        <f>TD2b!P97</f>
        <v>0.22054269909858704</v>
      </c>
      <c r="H97" s="23">
        <f>TD2c!B97</f>
        <v>0.17941091954708099</v>
      </c>
      <c r="I97" s="23">
        <f>TD2c!I97</f>
        <v>0.11187896132469177</v>
      </c>
      <c r="J97" s="23">
        <f>TD2c!P97</f>
        <v>5.241696909070015E-2</v>
      </c>
      <c r="K97" s="1181">
        <v>1.9812742341666047E-2</v>
      </c>
      <c r="L97" s="55">
        <f t="shared" si="8"/>
        <v>0.27100318670272827</v>
      </c>
      <c r="M97" s="22">
        <f t="shared" si="9"/>
        <v>0.11528480052947998</v>
      </c>
      <c r="N97" s="22">
        <f t="shared" si="9"/>
        <v>0.15571838617324829</v>
      </c>
      <c r="O97" s="22">
        <f t="shared" si="6"/>
        <v>0.10866373777389526</v>
      </c>
      <c r="P97" s="22">
        <f t="shared" si="7"/>
        <v>4.1131779551506042E-2</v>
      </c>
      <c r="Q97" s="22">
        <f t="shared" si="7"/>
        <v>6.7531958222389221E-2</v>
      </c>
      <c r="R97" s="22">
        <f t="shared" si="7"/>
        <v>5.9461992233991623E-2</v>
      </c>
      <c r="S97" s="21">
        <f t="shared" si="5"/>
        <v>3.2604226749034099E-2</v>
      </c>
      <c r="T97" s="13"/>
      <c r="U97" s="11"/>
      <c r="V97" s="2">
        <v>0.47606999999999999</v>
      </c>
      <c r="W97" s="2">
        <v>0.36606</v>
      </c>
      <c r="X97" s="2">
        <v>0.21521000000000001</v>
      </c>
      <c r="Y97" s="2">
        <v>0.10877000000000001</v>
      </c>
      <c r="Z97" s="2">
        <v>5.0730000000000004E-2</v>
      </c>
      <c r="AA97" s="2">
        <v>0.45293999999999995</v>
      </c>
      <c r="AB97" s="2">
        <v>0.34256999999999999</v>
      </c>
      <c r="AC97" s="2">
        <v>0.19295000000000001</v>
      </c>
      <c r="AD97" s="2">
        <v>8.7809999999999999E-2</v>
      </c>
      <c r="AE97" s="2">
        <v>3.4349999999999999E-2</v>
      </c>
    </row>
    <row r="98" spans="1:31" x14ac:dyDescent="0.2">
      <c r="A98" s="16">
        <v>2001</v>
      </c>
      <c r="B98" s="301">
        <f>'TD2'!B98</f>
        <v>0.53432941436767578</v>
      </c>
      <c r="C98" s="483">
        <f>'TD2'!I98</f>
        <v>9.5196723937988281E-2</v>
      </c>
      <c r="D98" s="484">
        <f>'TD2'!P98</f>
        <v>0.4391326904296875</v>
      </c>
      <c r="E98" s="295">
        <f>TD2b!B98</f>
        <v>0.46567058563232422</v>
      </c>
      <c r="F98" s="14">
        <f>TD2b!I98</f>
        <v>0.34513017535209656</v>
      </c>
      <c r="G98" s="295">
        <f>TD2b!P98</f>
        <v>0.18792465329170227</v>
      </c>
      <c r="H98" s="14">
        <f>TD2c!B98</f>
        <v>0.14822310209274292</v>
      </c>
      <c r="I98" s="14">
        <f>TD2c!I98</f>
        <v>8.6548283696174622E-2</v>
      </c>
      <c r="J98" s="14">
        <f>TD2c!P98</f>
        <v>3.829609602689743E-2</v>
      </c>
      <c r="K98" s="934">
        <v>1.4762067332334761E-2</v>
      </c>
      <c r="L98" s="53">
        <f t="shared" si="8"/>
        <v>0.27774593234062195</v>
      </c>
      <c r="M98" s="13">
        <f t="shared" si="9"/>
        <v>0.12054041028022766</v>
      </c>
      <c r="N98" s="13">
        <f t="shared" si="9"/>
        <v>0.15720552206039429</v>
      </c>
      <c r="O98" s="13">
        <f t="shared" si="6"/>
        <v>0.10137636959552765</v>
      </c>
      <c r="P98" s="13">
        <f t="shared" si="7"/>
        <v>3.9701551198959351E-2</v>
      </c>
      <c r="Q98" s="13">
        <f t="shared" si="7"/>
        <v>6.1674818396568298E-2</v>
      </c>
      <c r="R98" s="13">
        <f t="shared" si="7"/>
        <v>4.8252187669277191E-2</v>
      </c>
      <c r="S98" s="12">
        <f t="shared" si="5"/>
        <v>2.353402869456267E-2</v>
      </c>
      <c r="T98" s="13"/>
      <c r="U98" s="11"/>
      <c r="V98" s="2">
        <v>0.44823000000000002</v>
      </c>
      <c r="W98" s="2">
        <v>0.33354</v>
      </c>
      <c r="X98" s="2">
        <v>0.1822</v>
      </c>
      <c r="Y98" s="2">
        <v>8.3690000000000001E-2</v>
      </c>
      <c r="Z98" s="2">
        <v>3.7000000000000005E-2</v>
      </c>
      <c r="AA98" s="2">
        <v>0.43148000000000003</v>
      </c>
      <c r="AB98" s="2">
        <v>0.31653999999999999</v>
      </c>
      <c r="AC98" s="2">
        <v>0.16760000000000003</v>
      </c>
      <c r="AD98" s="2">
        <v>7.0910000000000001E-2</v>
      </c>
      <c r="AE98" s="2">
        <v>2.7440000000000003E-2</v>
      </c>
    </row>
    <row r="99" spans="1:31" x14ac:dyDescent="0.2">
      <c r="A99" s="16">
        <v>2002</v>
      </c>
      <c r="B99" s="301">
        <f>'TD2'!B99</f>
        <v>0.54317638278007507</v>
      </c>
      <c r="C99" s="483">
        <f>'TD2'!I99</f>
        <v>9.3514621257781982E-2</v>
      </c>
      <c r="D99" s="484">
        <f>'TD2'!P99</f>
        <v>0.44966176152229309</v>
      </c>
      <c r="E99" s="295">
        <f>TD2b!B99</f>
        <v>0.45682361721992493</v>
      </c>
      <c r="F99" s="14">
        <f>TD2b!I99</f>
        <v>0.33394196629524231</v>
      </c>
      <c r="G99" s="295">
        <f>TD2b!P99</f>
        <v>0.17503757774829865</v>
      </c>
      <c r="H99" s="14">
        <f>TD2c!B99</f>
        <v>0.13568723201751709</v>
      </c>
      <c r="I99" s="14">
        <f>TD2c!I99</f>
        <v>7.6319940388202667E-2</v>
      </c>
      <c r="J99" s="14">
        <f>TD2c!P99</f>
        <v>3.2792501151561737E-2</v>
      </c>
      <c r="K99" s="934">
        <v>1.2456153913005604E-2</v>
      </c>
      <c r="L99" s="53">
        <f t="shared" si="8"/>
        <v>0.28178603947162628</v>
      </c>
      <c r="M99" s="13">
        <f t="shared" si="9"/>
        <v>0.12288165092468262</v>
      </c>
      <c r="N99" s="13">
        <f t="shared" si="9"/>
        <v>0.15890438854694366</v>
      </c>
      <c r="O99" s="13">
        <f t="shared" si="6"/>
        <v>9.8717637360095978E-2</v>
      </c>
      <c r="P99" s="13">
        <f t="shared" si="7"/>
        <v>3.9350345730781555E-2</v>
      </c>
      <c r="Q99" s="13">
        <f t="shared" si="7"/>
        <v>5.9367291629314423E-2</v>
      </c>
      <c r="R99" s="13">
        <f t="shared" si="7"/>
        <v>4.352743923664093E-2</v>
      </c>
      <c r="S99" s="12">
        <f t="shared" si="5"/>
        <v>2.0336347238556131E-2</v>
      </c>
      <c r="T99" s="13"/>
      <c r="U99" s="11"/>
      <c r="V99" s="2">
        <v>0.43819999999999998</v>
      </c>
      <c r="W99" s="2">
        <v>0.32069000000000003</v>
      </c>
      <c r="X99" s="2">
        <v>0.16864999999999999</v>
      </c>
      <c r="Y99" s="2">
        <v>7.3410000000000003E-2</v>
      </c>
      <c r="Z99" s="2">
        <v>3.1419999999999997E-2</v>
      </c>
      <c r="AA99" s="2">
        <v>0.42948999999999998</v>
      </c>
      <c r="AB99" s="2">
        <v>0.31175000000000003</v>
      </c>
      <c r="AC99" s="2">
        <v>0.15912999999999999</v>
      </c>
      <c r="AD99" s="2">
        <v>6.5610000000000002E-2</v>
      </c>
      <c r="AE99" s="2">
        <v>2.579E-2</v>
      </c>
    </row>
    <row r="100" spans="1:31" x14ac:dyDescent="0.2">
      <c r="A100" s="16">
        <v>2003</v>
      </c>
      <c r="B100" s="301">
        <f>'TD2'!B100</f>
        <v>0.53620201349258423</v>
      </c>
      <c r="C100" s="483">
        <f>'TD2'!I100</f>
        <v>9.1144680976867676E-2</v>
      </c>
      <c r="D100" s="484">
        <f>'TD2'!P100</f>
        <v>0.44505733251571655</v>
      </c>
      <c r="E100" s="295">
        <f>TD2b!B100</f>
        <v>0.46379798650741577</v>
      </c>
      <c r="F100" s="14">
        <f>TD2b!I100</f>
        <v>0.34059125185012817</v>
      </c>
      <c r="G100" s="295">
        <f>TD2b!P100</f>
        <v>0.18170766532421112</v>
      </c>
      <c r="H100" s="14">
        <f>TD2c!B100</f>
        <v>0.14187824726104736</v>
      </c>
      <c r="I100" s="14">
        <f>TD2c!I100</f>
        <v>8.1551261246204376E-2</v>
      </c>
      <c r="J100" s="14">
        <f>TD2c!P100</f>
        <v>3.6295089870691299E-2</v>
      </c>
      <c r="K100" s="934">
        <v>1.4484030377054374E-2</v>
      </c>
      <c r="L100" s="53">
        <f t="shared" si="8"/>
        <v>0.28209032118320465</v>
      </c>
      <c r="M100" s="13">
        <f t="shared" si="9"/>
        <v>0.1232067346572876</v>
      </c>
      <c r="N100" s="13">
        <f t="shared" si="9"/>
        <v>0.15888358652591705</v>
      </c>
      <c r="O100" s="13">
        <f t="shared" si="6"/>
        <v>0.10015640407800674</v>
      </c>
      <c r="P100" s="13">
        <f t="shared" si="7"/>
        <v>3.9829418063163757E-2</v>
      </c>
      <c r="Q100" s="13">
        <f t="shared" si="7"/>
        <v>6.0326986014842987E-2</v>
      </c>
      <c r="R100" s="13">
        <f t="shared" si="7"/>
        <v>4.5256171375513077E-2</v>
      </c>
      <c r="S100" s="12">
        <f t="shared" si="5"/>
        <v>2.1811059493636924E-2</v>
      </c>
      <c r="T100" s="13"/>
      <c r="U100" s="11"/>
      <c r="V100" s="2">
        <v>0.44527</v>
      </c>
      <c r="W100" s="2">
        <v>0.32765</v>
      </c>
      <c r="X100" s="2">
        <v>0.17527999999999999</v>
      </c>
      <c r="Y100" s="2">
        <v>7.8670000000000004E-2</v>
      </c>
      <c r="Z100" s="2">
        <v>3.492E-2</v>
      </c>
      <c r="AA100" s="2">
        <v>0.43518999999999997</v>
      </c>
      <c r="AB100" s="2">
        <v>0.31690999999999997</v>
      </c>
      <c r="AC100" s="2">
        <v>0.16390999999999997</v>
      </c>
      <c r="AD100" s="2">
        <v>6.9150000000000003E-2</v>
      </c>
      <c r="AE100" s="2">
        <v>2.81E-2</v>
      </c>
    </row>
    <row r="101" spans="1:31" x14ac:dyDescent="0.2">
      <c r="A101" s="16">
        <v>2004</v>
      </c>
      <c r="B101" s="301">
        <f>'TD2'!B101</f>
        <v>0.51822018623352051</v>
      </c>
      <c r="C101" s="483">
        <f>'TD2'!I101</f>
        <v>8.8362038135528564E-2</v>
      </c>
      <c r="D101" s="484">
        <f>'TD2'!P101</f>
        <v>0.42985814809799194</v>
      </c>
      <c r="E101" s="295">
        <f>TD2b!B101</f>
        <v>0.48177981376647949</v>
      </c>
      <c r="F101" s="14">
        <f>TD2b!I101</f>
        <v>0.36215081810951233</v>
      </c>
      <c r="G101" s="295">
        <f>TD2b!P101</f>
        <v>0.2038642019033432</v>
      </c>
      <c r="H101" s="14">
        <f>TD2c!B101</f>
        <v>0.1627439558506012</v>
      </c>
      <c r="I101" s="14">
        <f>TD2c!I101</f>
        <v>9.767623245716095E-2</v>
      </c>
      <c r="J101" s="14">
        <f>TD2c!P101</f>
        <v>4.491109773516655E-2</v>
      </c>
      <c r="K101" s="934">
        <v>1.7785677299290568E-2</v>
      </c>
      <c r="L101" s="53">
        <f t="shared" si="8"/>
        <v>0.27791561186313629</v>
      </c>
      <c r="M101" s="13">
        <f t="shared" si="9"/>
        <v>0.11962899565696716</v>
      </c>
      <c r="N101" s="13">
        <f t="shared" si="9"/>
        <v>0.15828661620616913</v>
      </c>
      <c r="O101" s="13">
        <f t="shared" si="6"/>
        <v>0.10618796944618225</v>
      </c>
      <c r="P101" s="13">
        <f t="shared" si="7"/>
        <v>4.1120246052742004E-2</v>
      </c>
      <c r="Q101" s="13">
        <f t="shared" si="7"/>
        <v>6.5067723393440247E-2</v>
      </c>
      <c r="R101" s="13">
        <f t="shared" si="7"/>
        <v>5.27651347219944E-2</v>
      </c>
      <c r="S101" s="12">
        <f t="shared" si="5"/>
        <v>2.7125420435875982E-2</v>
      </c>
      <c r="T101" s="13"/>
      <c r="U101" s="11"/>
      <c r="V101" s="2">
        <v>0.46399000000000001</v>
      </c>
      <c r="W101" s="2">
        <v>0.34950000000000003</v>
      </c>
      <c r="X101" s="2">
        <v>0.19753000000000001</v>
      </c>
      <c r="Y101" s="2">
        <v>9.4649999999999998E-2</v>
      </c>
      <c r="Z101" s="2">
        <v>4.3419999999999993E-2</v>
      </c>
      <c r="AA101" s="2">
        <v>0.44871</v>
      </c>
      <c r="AB101" s="2">
        <v>0.33317000000000002</v>
      </c>
      <c r="AC101" s="2">
        <v>0.18118999999999999</v>
      </c>
      <c r="AD101" s="2">
        <v>8.1430000000000002E-2</v>
      </c>
      <c r="AE101" s="2">
        <v>3.4700000000000002E-2</v>
      </c>
    </row>
    <row r="102" spans="1:31" x14ac:dyDescent="0.2">
      <c r="A102" s="16">
        <v>2005</v>
      </c>
      <c r="B102" s="301">
        <f>'TD2'!B102</f>
        <v>0.49456876516342163</v>
      </c>
      <c r="C102" s="483">
        <f>'TD2'!I102</f>
        <v>7.8897297382354736E-2</v>
      </c>
      <c r="D102" s="484">
        <f>'TD2'!P102</f>
        <v>0.41567146778106689</v>
      </c>
      <c r="E102" s="295">
        <f>TD2b!B102</f>
        <v>0.50543123483657837</v>
      </c>
      <c r="F102" s="14">
        <f>TD2b!I102</f>
        <v>0.38768139481544495</v>
      </c>
      <c r="G102" s="295">
        <f>TD2b!P102</f>
        <v>0.22820383310317993</v>
      </c>
      <c r="H102" s="14">
        <f>TD2c!B102</f>
        <v>0.18499863147735596</v>
      </c>
      <c r="I102" s="14">
        <f>TD2c!I102</f>
        <v>0.11448153108358383</v>
      </c>
      <c r="J102" s="14">
        <f>TD2c!P102</f>
        <v>5.3380269557237625E-2</v>
      </c>
      <c r="K102" s="934">
        <v>2.1689428826728099E-2</v>
      </c>
      <c r="L102" s="53">
        <f t="shared" si="8"/>
        <v>0.27722740173339844</v>
      </c>
      <c r="M102" s="13">
        <f t="shared" si="9"/>
        <v>0.11774984002113342</v>
      </c>
      <c r="N102" s="13">
        <f t="shared" si="9"/>
        <v>0.15947756171226501</v>
      </c>
      <c r="O102" s="13">
        <f t="shared" si="6"/>
        <v>0.1137223020195961</v>
      </c>
      <c r="P102" s="13">
        <f t="shared" si="7"/>
        <v>4.3205201625823975E-2</v>
      </c>
      <c r="Q102" s="13">
        <f t="shared" si="7"/>
        <v>7.0517100393772125E-2</v>
      </c>
      <c r="R102" s="13">
        <f t="shared" si="7"/>
        <v>6.1101261526346207E-2</v>
      </c>
      <c r="S102" s="12">
        <f t="shared" si="5"/>
        <v>3.1690840730509526E-2</v>
      </c>
      <c r="T102" s="13"/>
      <c r="U102" s="11"/>
      <c r="V102" s="2">
        <v>0.48334000000000005</v>
      </c>
      <c r="W102" s="2">
        <v>0.37158999999999998</v>
      </c>
      <c r="X102" s="2">
        <v>0.21915999999999999</v>
      </c>
      <c r="Y102" s="2">
        <v>0.10983999999999999</v>
      </c>
      <c r="Z102" s="2">
        <v>5.1279999999999999E-2</v>
      </c>
      <c r="AA102" s="2">
        <v>0.46582000000000001</v>
      </c>
      <c r="AB102" s="2">
        <v>0.35243000000000002</v>
      </c>
      <c r="AC102" s="2">
        <v>0.20036999999999999</v>
      </c>
      <c r="AD102" s="2">
        <v>9.4320000000000001E-2</v>
      </c>
      <c r="AE102" s="2">
        <v>4.1029999999999997E-2</v>
      </c>
    </row>
    <row r="103" spans="1:31" x14ac:dyDescent="0.2">
      <c r="A103" s="16">
        <v>2006</v>
      </c>
      <c r="B103" s="301">
        <f>'TD2'!B103</f>
        <v>0.49114817380905151</v>
      </c>
      <c r="C103" s="483">
        <f>'TD2'!I103</f>
        <v>8.5094630718231201E-2</v>
      </c>
      <c r="D103" s="484">
        <f>'TD2'!P103</f>
        <v>0.40605354309082031</v>
      </c>
      <c r="E103" s="295">
        <f>TD2b!B103</f>
        <v>0.50885182619094849</v>
      </c>
      <c r="F103" s="14">
        <f>TD2b!I103</f>
        <v>0.39331269264221191</v>
      </c>
      <c r="G103" s="295">
        <f>TD2b!P103</f>
        <v>0.2349134236574173</v>
      </c>
      <c r="H103" s="14">
        <f>TD2c!B103</f>
        <v>0.19150185585021973</v>
      </c>
      <c r="I103" s="14">
        <f>TD2c!I103</f>
        <v>0.11918225139379501</v>
      </c>
      <c r="J103" s="14">
        <f>TD2c!P103</f>
        <v>5.6408710777759552E-2</v>
      </c>
      <c r="K103" s="934">
        <v>2.4151267751299672E-2</v>
      </c>
      <c r="L103" s="53">
        <f t="shared" si="8"/>
        <v>0.27393840253353119</v>
      </c>
      <c r="M103" s="13">
        <f t="shared" si="9"/>
        <v>0.11553913354873657</v>
      </c>
      <c r="N103" s="13">
        <f t="shared" si="9"/>
        <v>0.15839926898479462</v>
      </c>
      <c r="O103" s="13">
        <f t="shared" si="6"/>
        <v>0.11573117226362228</v>
      </c>
      <c r="P103" s="13">
        <f t="shared" si="7"/>
        <v>4.3411567807197571E-2</v>
      </c>
      <c r="Q103" s="13">
        <f t="shared" si="7"/>
        <v>7.2319604456424713E-2</v>
      </c>
      <c r="R103" s="13">
        <f t="shared" si="7"/>
        <v>6.2773540616035461E-2</v>
      </c>
      <c r="S103" s="12">
        <f t="shared" si="5"/>
        <v>3.225744302645988E-2</v>
      </c>
      <c r="T103" s="13"/>
      <c r="U103" s="11"/>
      <c r="V103" s="2">
        <v>0.49320000000000003</v>
      </c>
      <c r="W103" s="2">
        <v>0.38083</v>
      </c>
      <c r="X103" s="2">
        <v>0.22823000000000002</v>
      </c>
      <c r="Y103" s="2">
        <v>0.11588</v>
      </c>
      <c r="Z103" s="2">
        <v>5.4600000000000003E-2</v>
      </c>
      <c r="AA103" s="2">
        <v>0.47554999999999997</v>
      </c>
      <c r="AB103" s="2">
        <v>0.36162</v>
      </c>
      <c r="AC103" s="2">
        <v>0.20864000000000002</v>
      </c>
      <c r="AD103" s="2">
        <v>9.9250000000000005E-2</v>
      </c>
      <c r="AE103" s="2">
        <v>4.3570000000000005E-2</v>
      </c>
    </row>
    <row r="104" spans="1:31" x14ac:dyDescent="0.2">
      <c r="A104" s="16">
        <v>2007</v>
      </c>
      <c r="B104" s="301">
        <f>'TD2'!B104</f>
        <v>0.48576772212982178</v>
      </c>
      <c r="C104" s="483">
        <f>'TD2'!I104</f>
        <v>8.5287690162658691E-2</v>
      </c>
      <c r="D104" s="484">
        <f>'TD2'!P104</f>
        <v>0.40048003196716309</v>
      </c>
      <c r="E104" s="295">
        <f>TD2b!B104</f>
        <v>0.51423227787017822</v>
      </c>
      <c r="F104" s="14">
        <f>TD2b!I104</f>
        <v>0.39964139461517334</v>
      </c>
      <c r="G104" s="295">
        <f>TD2b!P104</f>
        <v>0.24243783950805664</v>
      </c>
      <c r="H104" s="14">
        <f>TD2c!B104</f>
        <v>0.19885076582431793</v>
      </c>
      <c r="I104" s="14">
        <f>TD2c!I104</f>
        <v>0.12629571557044983</v>
      </c>
      <c r="J104" s="14">
        <f>TD2c!P104</f>
        <v>6.1911758035421371E-2</v>
      </c>
      <c r="K104" s="934">
        <v>2.9014339943523423E-2</v>
      </c>
      <c r="L104" s="53">
        <f t="shared" si="8"/>
        <v>0.27179443836212158</v>
      </c>
      <c r="M104" s="13">
        <f t="shared" si="9"/>
        <v>0.11459088325500488</v>
      </c>
      <c r="N104" s="13">
        <f t="shared" si="9"/>
        <v>0.1572035551071167</v>
      </c>
      <c r="O104" s="13">
        <f t="shared" si="6"/>
        <v>0.11614212393760681</v>
      </c>
      <c r="P104" s="13">
        <f t="shared" si="7"/>
        <v>4.3587073683738708E-2</v>
      </c>
      <c r="Q104" s="13">
        <f t="shared" si="7"/>
        <v>7.2555050253868103E-2</v>
      </c>
      <c r="R104" s="13">
        <f t="shared" si="7"/>
        <v>6.4383957535028458E-2</v>
      </c>
      <c r="S104" s="12">
        <f t="shared" si="5"/>
        <v>3.2897418091897945E-2</v>
      </c>
      <c r="T104" s="13"/>
      <c r="U104" s="11"/>
      <c r="V104" s="2">
        <v>0.49740000000000001</v>
      </c>
      <c r="W104" s="2">
        <v>0.38667999999999997</v>
      </c>
      <c r="X104" s="2">
        <v>0.23502999999999999</v>
      </c>
      <c r="Y104" s="2">
        <v>0.12275</v>
      </c>
      <c r="Z104" s="2">
        <v>6.0359999999999997E-2</v>
      </c>
      <c r="AA104" s="2">
        <v>0.48027000000000003</v>
      </c>
      <c r="AB104" s="2">
        <v>0.36792999999999998</v>
      </c>
      <c r="AC104" s="2">
        <v>0.21513000000000002</v>
      </c>
      <c r="AD104" s="2">
        <v>0.10490000000000001</v>
      </c>
      <c r="AE104" s="2">
        <v>4.7710000000000002E-2</v>
      </c>
    </row>
    <row r="105" spans="1:31" x14ac:dyDescent="0.2">
      <c r="A105" s="16">
        <v>2008</v>
      </c>
      <c r="B105" s="301">
        <f>'TD2'!B105</f>
        <v>0.50123167037963867</v>
      </c>
      <c r="C105" s="483">
        <f>'TD2'!I105</f>
        <v>8.106541633605957E-2</v>
      </c>
      <c r="D105" s="484">
        <f>'TD2'!P105</f>
        <v>0.4201662540435791</v>
      </c>
      <c r="E105" s="295">
        <f>TD2b!B105</f>
        <v>0.49876832962036133</v>
      </c>
      <c r="F105" s="14">
        <f>TD2b!I105</f>
        <v>0.37800502777099609</v>
      </c>
      <c r="G105" s="295">
        <f>TD2b!P105</f>
        <v>0.21634434163570404</v>
      </c>
      <c r="H105" s="14">
        <f>TD2c!B105</f>
        <v>0.17427489161491394</v>
      </c>
      <c r="I105" s="14">
        <f>TD2c!I105</f>
        <v>0.10730525106191635</v>
      </c>
      <c r="J105" s="14">
        <f>TD2c!P105</f>
        <v>5.1762189716100693E-2</v>
      </c>
      <c r="K105" s="934">
        <v>2.2441097919203169E-2</v>
      </c>
      <c r="L105" s="53">
        <f t="shared" si="8"/>
        <v>0.28242398798465729</v>
      </c>
      <c r="M105" s="13">
        <f t="shared" si="9"/>
        <v>0.12076330184936523</v>
      </c>
      <c r="N105" s="13">
        <f t="shared" si="9"/>
        <v>0.16166068613529205</v>
      </c>
      <c r="O105" s="13">
        <f t="shared" si="6"/>
        <v>0.10903909057378769</v>
      </c>
      <c r="P105" s="13">
        <f t="shared" si="7"/>
        <v>4.20694500207901E-2</v>
      </c>
      <c r="Q105" s="13">
        <f t="shared" si="7"/>
        <v>6.6969640552997589E-2</v>
      </c>
      <c r="R105" s="13">
        <f t="shared" si="7"/>
        <v>5.5543061345815659E-2</v>
      </c>
      <c r="S105" s="12">
        <f t="shared" si="5"/>
        <v>2.9321091796897524E-2</v>
      </c>
      <c r="T105" s="13"/>
      <c r="U105" s="11"/>
      <c r="V105" s="2">
        <v>0.48228000000000004</v>
      </c>
      <c r="W105" s="2">
        <v>0.36520000000000002</v>
      </c>
      <c r="X105" s="2">
        <v>0.20946000000000001</v>
      </c>
      <c r="Y105" s="2">
        <v>0.10400000000000001</v>
      </c>
      <c r="Z105" s="2">
        <v>5.0339999999999996E-2</v>
      </c>
      <c r="AA105" s="2">
        <v>0.46973999999999999</v>
      </c>
      <c r="AB105" s="2">
        <v>0.35202</v>
      </c>
      <c r="AC105" s="2">
        <v>0.19574000000000003</v>
      </c>
      <c r="AD105" s="2">
        <v>9.1249999999999998E-2</v>
      </c>
      <c r="AE105" s="2">
        <v>4.0970000000000006E-2</v>
      </c>
    </row>
    <row r="106" spans="1:31" x14ac:dyDescent="0.2">
      <c r="A106" s="20">
        <v>2009</v>
      </c>
      <c r="B106" s="302">
        <f>'TD2'!B106</f>
        <v>0.51572543382644653</v>
      </c>
      <c r="C106" s="487">
        <f>'TD2'!I106</f>
        <v>7.5505614280700684E-2</v>
      </c>
      <c r="D106" s="488">
        <f>'TD2'!P106</f>
        <v>0.44021981954574585</v>
      </c>
      <c r="E106" s="296">
        <f>TD2b!B106</f>
        <v>0.48427456617355347</v>
      </c>
      <c r="F106" s="19">
        <f>TD2b!I106</f>
        <v>0.35643655061721802</v>
      </c>
      <c r="G106" s="296">
        <f>TD2b!P106</f>
        <v>0.18904803693294525</v>
      </c>
      <c r="H106" s="19">
        <f>TD2c!B106</f>
        <v>0.1477472335100174</v>
      </c>
      <c r="I106" s="19">
        <f>TD2c!I106</f>
        <v>8.6246736347675323E-2</v>
      </c>
      <c r="J106" s="19">
        <f>TD2c!P106</f>
        <v>4.0406953543424606E-2</v>
      </c>
      <c r="K106" s="1180">
        <v>1.7826899252670132E-2</v>
      </c>
      <c r="L106" s="54">
        <f t="shared" si="8"/>
        <v>0.29522652924060822</v>
      </c>
      <c r="M106" s="18">
        <f t="shared" si="9"/>
        <v>0.12783801555633545</v>
      </c>
      <c r="N106" s="18">
        <f t="shared" si="9"/>
        <v>0.16738851368427277</v>
      </c>
      <c r="O106" s="18">
        <f t="shared" si="6"/>
        <v>0.10280130058526993</v>
      </c>
      <c r="P106" s="18">
        <f t="shared" si="7"/>
        <v>4.1300803422927856E-2</v>
      </c>
      <c r="Q106" s="18">
        <f t="shared" si="7"/>
        <v>6.1500497162342072E-2</v>
      </c>
      <c r="R106" s="18">
        <f t="shared" si="7"/>
        <v>4.5839782804250717E-2</v>
      </c>
      <c r="S106" s="17">
        <f t="shared" si="5"/>
        <v>2.2580054290754475E-2</v>
      </c>
      <c r="T106" s="13"/>
      <c r="U106" s="11"/>
      <c r="V106" s="2">
        <v>0.46502000000000004</v>
      </c>
      <c r="W106" s="2">
        <v>0.34112999999999999</v>
      </c>
      <c r="X106" s="2">
        <v>0.18118999999999999</v>
      </c>
      <c r="Y106" s="2">
        <v>8.2949999999999996E-2</v>
      </c>
      <c r="Z106" s="2">
        <v>3.8940000000000002E-2</v>
      </c>
      <c r="AA106" s="2">
        <v>0.45851999999999998</v>
      </c>
      <c r="AB106" s="2">
        <v>0.33438000000000001</v>
      </c>
      <c r="AC106" s="2">
        <v>0.17478000000000002</v>
      </c>
      <c r="AD106" s="2">
        <v>7.6730000000000007E-2</v>
      </c>
      <c r="AE106" s="2">
        <v>3.4360000000000002E-2</v>
      </c>
    </row>
    <row r="107" spans="1:31" x14ac:dyDescent="0.2">
      <c r="A107" s="16">
        <v>2010</v>
      </c>
      <c r="B107" s="301">
        <f>'TD2'!B107</f>
        <v>0.5009990930557251</v>
      </c>
      <c r="C107" s="483">
        <f>'TD2'!I107</f>
        <v>7.2029054164886475E-2</v>
      </c>
      <c r="D107" s="484">
        <f>'TD2'!P107</f>
        <v>0.42897003889083862</v>
      </c>
      <c r="E107" s="295">
        <f>TD2b!B107</f>
        <v>0.4990009069442749</v>
      </c>
      <c r="F107" s="14">
        <f>TD2b!I107</f>
        <v>0.37304750084877014</v>
      </c>
      <c r="G107" s="295">
        <f>TD2b!P107</f>
        <v>0.20620144903659821</v>
      </c>
      <c r="H107" s="14">
        <f>TD2c!B107</f>
        <v>0.1642225980758667</v>
      </c>
      <c r="I107" s="14">
        <f>TD2c!I107</f>
        <v>9.9640920758247375E-2</v>
      </c>
      <c r="J107" s="14">
        <f>TD2c!P107</f>
        <v>4.8774581402540207E-2</v>
      </c>
      <c r="K107" s="934">
        <v>1.8164593060065487E-2</v>
      </c>
      <c r="L107" s="53">
        <f t="shared" si="8"/>
        <v>0.2927994579076767</v>
      </c>
      <c r="M107" s="13">
        <f t="shared" si="9"/>
        <v>0.12595340609550476</v>
      </c>
      <c r="N107" s="13">
        <f t="shared" si="9"/>
        <v>0.16684605181217194</v>
      </c>
      <c r="O107" s="13">
        <f t="shared" si="6"/>
        <v>0.10656052827835083</v>
      </c>
      <c r="P107" s="13">
        <f t="shared" si="7"/>
        <v>4.1978850960731506E-2</v>
      </c>
      <c r="Q107" s="13">
        <f t="shared" si="7"/>
        <v>6.4581677317619324E-2</v>
      </c>
      <c r="R107" s="13">
        <f t="shared" si="7"/>
        <v>5.0866339355707169E-2</v>
      </c>
      <c r="S107" s="12">
        <f t="shared" si="5"/>
        <v>3.060998834247472E-2</v>
      </c>
      <c r="T107" s="13"/>
      <c r="U107" s="11"/>
      <c r="V107" s="2">
        <v>0.48042999999999997</v>
      </c>
      <c r="W107" s="2">
        <v>0.35851999999999995</v>
      </c>
      <c r="X107" s="2">
        <v>0.19863</v>
      </c>
      <c r="Y107" s="2">
        <v>9.6579999999999999E-2</v>
      </c>
      <c r="Z107" s="2">
        <v>4.7789999999999999E-2</v>
      </c>
      <c r="AA107" s="2">
        <v>0.47076999999999997</v>
      </c>
      <c r="AB107" s="2">
        <v>0.34836</v>
      </c>
      <c r="AC107" s="2">
        <v>0.18827000000000002</v>
      </c>
      <c r="AD107" s="2">
        <v>8.6389999999999995E-2</v>
      </c>
      <c r="AE107" s="2">
        <v>3.9300000000000002E-2</v>
      </c>
    </row>
    <row r="108" spans="1:31" x14ac:dyDescent="0.2">
      <c r="A108" s="16">
        <v>2011</v>
      </c>
      <c r="B108" s="301">
        <f>'TD2'!B108</f>
        <v>0.49844992160797119</v>
      </c>
      <c r="C108" s="483">
        <f>'TD2'!I108</f>
        <v>7.1386575698852539E-2</v>
      </c>
      <c r="D108" s="484">
        <f>'TD2'!P108</f>
        <v>0.42706334590911865</v>
      </c>
      <c r="E108" s="295">
        <f>TD2b!B108</f>
        <v>0.50155007839202881</v>
      </c>
      <c r="F108" s="14">
        <f>TD2b!I108</f>
        <v>0.37478873133659363</v>
      </c>
      <c r="G108" s="295">
        <f>TD2b!P108</f>
        <v>0.20485116541385651</v>
      </c>
      <c r="H108" s="14">
        <f>TD2c!B108</f>
        <v>0.16189239919185638</v>
      </c>
      <c r="I108" s="14">
        <f>TD2c!I108</f>
        <v>9.6435196697711945E-2</v>
      </c>
      <c r="J108" s="14">
        <f>TD2c!P108</f>
        <v>4.5019034296274185E-2</v>
      </c>
      <c r="K108" s="934">
        <v>1.8332534422646554E-2</v>
      </c>
      <c r="L108" s="53">
        <f t="shared" si="8"/>
        <v>0.2966989129781723</v>
      </c>
      <c r="M108" s="13">
        <f t="shared" si="9"/>
        <v>0.12676134705543518</v>
      </c>
      <c r="N108" s="13">
        <f t="shared" si="9"/>
        <v>0.16993756592273712</v>
      </c>
      <c r="O108" s="13">
        <f t="shared" si="6"/>
        <v>0.10841596871614456</v>
      </c>
      <c r="P108" s="13">
        <f t="shared" si="7"/>
        <v>4.2958766222000122E-2</v>
      </c>
      <c r="Q108" s="13">
        <f t="shared" si="7"/>
        <v>6.545720249414444E-2</v>
      </c>
      <c r="R108" s="13">
        <f t="shared" si="7"/>
        <v>5.1416162401437759E-2</v>
      </c>
      <c r="S108" s="12">
        <f t="shared" si="5"/>
        <v>2.6686499873627631E-2</v>
      </c>
      <c r="T108" s="13"/>
      <c r="U108" s="11"/>
      <c r="V108" s="2">
        <v>0.48127999999999999</v>
      </c>
      <c r="W108" s="2">
        <v>0.35885</v>
      </c>
      <c r="X108" s="2">
        <v>0.19646999999999998</v>
      </c>
      <c r="Y108" s="2">
        <v>9.2660000000000006E-2</v>
      </c>
      <c r="Z108" s="2">
        <v>4.3220000000000001E-2</v>
      </c>
      <c r="AA108" s="2">
        <v>0.47409999999999997</v>
      </c>
      <c r="AB108" s="2">
        <v>0.35119999999999996</v>
      </c>
      <c r="AC108" s="2">
        <v>0.18845999999999999</v>
      </c>
      <c r="AD108" s="2">
        <v>8.4540000000000004E-2</v>
      </c>
      <c r="AE108" s="2">
        <v>3.7450000000000004E-2</v>
      </c>
    </row>
    <row r="109" spans="1:31" x14ac:dyDescent="0.2">
      <c r="A109" s="16">
        <v>2012</v>
      </c>
      <c r="B109" s="301">
        <f>'TD2'!B109</f>
        <v>0.47430557012557983</v>
      </c>
      <c r="C109" s="483">
        <f>'TD2'!I109</f>
        <v>6.8244457244873047E-2</v>
      </c>
      <c r="D109" s="484">
        <f>'TD2'!P109</f>
        <v>0.40606111288070679</v>
      </c>
      <c r="E109" s="295">
        <f>TD2b!B109</f>
        <v>0.52569442987442017</v>
      </c>
      <c r="F109" s="14">
        <f>TD2b!I109</f>
        <v>0.4035150408744812</v>
      </c>
      <c r="G109" s="295">
        <f>TD2b!P109</f>
        <v>0.23734736442565918</v>
      </c>
      <c r="H109" s="14">
        <f>TD2c!B109</f>
        <v>0.1929214745759964</v>
      </c>
      <c r="I109" s="14">
        <f>TD2c!I109</f>
        <v>0.12130666524171829</v>
      </c>
      <c r="J109" s="14">
        <f>TD2c!P109</f>
        <v>6.0170568525791168E-2</v>
      </c>
      <c r="K109" s="934">
        <v>2.6134260111461558E-2</v>
      </c>
      <c r="L109" s="53">
        <f t="shared" si="8"/>
        <v>0.28834706544876099</v>
      </c>
      <c r="M109" s="13">
        <f t="shared" si="9"/>
        <v>0.12217938899993896</v>
      </c>
      <c r="N109" s="13">
        <f t="shared" si="9"/>
        <v>0.16616767644882202</v>
      </c>
      <c r="O109" s="13">
        <f t="shared" si="6"/>
        <v>0.11604069918394089</v>
      </c>
      <c r="P109" s="13">
        <f t="shared" si="7"/>
        <v>4.4425889849662781E-2</v>
      </c>
      <c r="Q109" s="13">
        <f t="shared" si="7"/>
        <v>7.1614809334278107E-2</v>
      </c>
      <c r="R109" s="13">
        <f t="shared" si="7"/>
        <v>6.1136096715927124E-2</v>
      </c>
      <c r="S109" s="12">
        <f t="shared" si="5"/>
        <v>3.4036308414329614E-2</v>
      </c>
      <c r="T109" s="13"/>
      <c r="U109" s="11"/>
      <c r="V109" s="2">
        <v>0.50601999999999991</v>
      </c>
      <c r="W109" s="2">
        <v>0.38819000000000004</v>
      </c>
      <c r="X109" s="2">
        <v>0.22827999999999998</v>
      </c>
      <c r="Y109" s="2">
        <v>0.11712</v>
      </c>
      <c r="Z109" s="2">
        <v>5.8110000000000002E-2</v>
      </c>
      <c r="AA109" s="2">
        <v>0.49182000000000003</v>
      </c>
      <c r="AB109" s="2">
        <v>0.37319999999999998</v>
      </c>
      <c r="AC109" s="2">
        <v>0.2122</v>
      </c>
      <c r="AD109" s="2">
        <v>0.1011</v>
      </c>
      <c r="AE109" s="2">
        <v>4.5250000000000005E-2</v>
      </c>
    </row>
    <row r="110" spans="1:31" x14ac:dyDescent="0.2">
      <c r="A110" s="16">
        <v>2013</v>
      </c>
      <c r="B110" s="301">
        <f>'TD2'!B110</f>
        <v>0.49142318964004517</v>
      </c>
      <c r="C110" s="483">
        <f>'TD2'!I110</f>
        <v>6.7664623260498047E-2</v>
      </c>
      <c r="D110" s="484">
        <f>'TD2'!P110</f>
        <v>0.42375856637954712</v>
      </c>
      <c r="E110" s="295">
        <f>TD2b!B110</f>
        <v>0.50857681035995483</v>
      </c>
      <c r="F110" s="14">
        <f>TD2b!I110</f>
        <v>0.38166725635528564</v>
      </c>
      <c r="G110" s="295">
        <f>TD2b!P110</f>
        <v>0.20900289714336395</v>
      </c>
      <c r="H110" s="14">
        <f>TD2c!B110</f>
        <v>0.1652650386095047</v>
      </c>
      <c r="I110" s="14">
        <f>TD2c!I110</f>
        <v>9.8091579973697662E-2</v>
      </c>
      <c r="J110" s="14">
        <f>TD2c!P110</f>
        <v>4.5904915779829025E-2</v>
      </c>
      <c r="K110" s="934">
        <v>1.8444950181517945E-2</v>
      </c>
      <c r="L110" s="53">
        <f t="shared" si="8"/>
        <v>0.29957391321659088</v>
      </c>
      <c r="M110" s="13">
        <f t="shared" si="9"/>
        <v>0.12690955400466919</v>
      </c>
      <c r="N110" s="13">
        <f t="shared" si="9"/>
        <v>0.17266435921192169</v>
      </c>
      <c r="O110" s="13">
        <f t="shared" si="6"/>
        <v>0.11091131716966629</v>
      </c>
      <c r="P110" s="13">
        <f t="shared" ref="P110:R110" si="10">G110-H110</f>
        <v>4.3737858533859253E-2</v>
      </c>
      <c r="Q110" s="13">
        <f t="shared" si="10"/>
        <v>6.7173458635807037E-2</v>
      </c>
      <c r="R110" s="13">
        <f t="shared" si="10"/>
        <v>5.2186664193868637E-2</v>
      </c>
      <c r="S110" s="12">
        <f t="shared" si="5"/>
        <v>2.7459965598311081E-2</v>
      </c>
      <c r="T110" s="13"/>
      <c r="U110" s="11"/>
      <c r="V110" s="2">
        <v>0.48633000000000004</v>
      </c>
      <c r="W110" s="2">
        <v>0.3644</v>
      </c>
      <c r="X110" s="2">
        <v>0.20006000000000002</v>
      </c>
      <c r="Y110" s="2">
        <v>9.4309999999999991E-2</v>
      </c>
      <c r="Z110" s="2">
        <v>4.4660000000000005E-2</v>
      </c>
      <c r="AA110" s="2">
        <v>0.47609000000000001</v>
      </c>
      <c r="AB110" s="2">
        <v>0.35369</v>
      </c>
      <c r="AC110" s="2">
        <v>0.18914999999999998</v>
      </c>
      <c r="AD110" s="2">
        <v>8.4499999999999992E-2</v>
      </c>
      <c r="AE110" s="2">
        <v>3.6909999999999998E-2</v>
      </c>
    </row>
    <row r="111" spans="1:31" x14ac:dyDescent="0.2">
      <c r="A111" s="16">
        <v>2014</v>
      </c>
      <c r="B111" s="301">
        <f>'TD2'!B111</f>
        <v>0.47817021608352661</v>
      </c>
      <c r="C111" s="483">
        <f>'TD2'!I111</f>
        <v>6.6585004329681396E-2</v>
      </c>
      <c r="D111" s="484">
        <f>'TD2'!P111</f>
        <v>0.41158521175384521</v>
      </c>
      <c r="E111" s="295">
        <f>TD2b!B111</f>
        <v>0.52182978391647339</v>
      </c>
      <c r="F111" s="14">
        <f>TD2b!I111</f>
        <v>0.39719220995903015</v>
      </c>
      <c r="G111" s="295">
        <f>TD2b!P111</f>
        <v>0.22491112351417542</v>
      </c>
      <c r="H111" s="14">
        <f>TD2c!B111</f>
        <v>0.17999741435050964</v>
      </c>
      <c r="I111" s="14">
        <f>TD2c!I111</f>
        <v>0.10961150377988815</v>
      </c>
      <c r="J111" s="14">
        <f>TD2c!P111</f>
        <v>5.260828509926796E-2</v>
      </c>
      <c r="K111" s="934">
        <v>2.1298064795649732E-2</v>
      </c>
      <c r="L111" s="53">
        <f t="shared" ref="L111:L113" si="11">E111-G111</f>
        <v>0.29691866040229797</v>
      </c>
      <c r="M111" s="13">
        <f t="shared" ref="M111:M113" si="12">E111-F111</f>
        <v>0.12463757395744324</v>
      </c>
      <c r="N111" s="13">
        <f t="shared" ref="N111:N113" si="13">F111-G111</f>
        <v>0.17228108644485474</v>
      </c>
      <c r="O111" s="13">
        <f t="shared" ref="O111:O113" si="14">G111-I111</f>
        <v>0.11529961973428726</v>
      </c>
      <c r="P111" s="13">
        <f t="shared" ref="P111:P113" si="15">G111-H111</f>
        <v>4.4913709163665771E-2</v>
      </c>
      <c r="Q111" s="13">
        <f t="shared" ref="Q111:Q113" si="16">H111-I111</f>
        <v>7.038591057062149E-2</v>
      </c>
      <c r="R111" s="13">
        <f t="shared" ref="R111:R113" si="17">I111-J111</f>
        <v>5.7003218680620193E-2</v>
      </c>
      <c r="S111" s="12">
        <f t="shared" si="5"/>
        <v>3.1310220303618227E-2</v>
      </c>
      <c r="T111" s="13"/>
      <c r="U111" s="11"/>
      <c r="V111" s="2">
        <v>0.49862000000000001</v>
      </c>
      <c r="W111" s="2">
        <v>0.37909999999999999</v>
      </c>
      <c r="X111" s="2">
        <v>0.2152</v>
      </c>
      <c r="Y111" s="2">
        <v>0.10571</v>
      </c>
      <c r="Z111" s="2">
        <v>5.126E-2</v>
      </c>
      <c r="AA111" s="2">
        <v>0.48208000000000001</v>
      </c>
      <c r="AB111" s="2">
        <v>0.36234</v>
      </c>
      <c r="AC111" s="2">
        <v>0.19872000000000001</v>
      </c>
      <c r="AD111" s="2">
        <v>9.0990000000000001E-2</v>
      </c>
      <c r="AE111" s="2">
        <v>3.993E-2</v>
      </c>
    </row>
    <row r="112" spans="1:31" x14ac:dyDescent="0.2">
      <c r="A112" s="16">
        <v>2015</v>
      </c>
      <c r="B112" s="301">
        <f>'TD2'!B112</f>
        <v>0.47770434617996216</v>
      </c>
      <c r="C112" s="483">
        <f>'TD2'!I112</f>
        <v>6.7421138286590576E-2</v>
      </c>
      <c r="D112" s="484">
        <f>'TD2'!P112</f>
        <v>0.41028320789337158</v>
      </c>
      <c r="E112" s="295">
        <f>TD2b!B112</f>
        <v>0.52229565382003784</v>
      </c>
      <c r="F112" s="14">
        <f>TD2b!I112</f>
        <v>0.39788872003555298</v>
      </c>
      <c r="G112" s="295">
        <f>TD2b!P112</f>
        <v>0.2253681868314743</v>
      </c>
      <c r="H112" s="14">
        <f>TD2c!B112</f>
        <v>0.1803872138261795</v>
      </c>
      <c r="I112" s="14">
        <f>TD2c!I112</f>
        <v>0.10975205153226852</v>
      </c>
      <c r="J112" s="14">
        <f>TD2c!P112</f>
        <v>5.2261073142290115E-2</v>
      </c>
      <c r="K112" s="934">
        <v>2.115468005314658E-2</v>
      </c>
      <c r="L112" s="53">
        <f t="shared" si="11"/>
        <v>0.29692746698856354</v>
      </c>
      <c r="M112" s="13">
        <f t="shared" si="12"/>
        <v>0.12440693378448486</v>
      </c>
      <c r="N112" s="13">
        <f t="shared" si="13"/>
        <v>0.17252053320407867</v>
      </c>
      <c r="O112" s="13">
        <f t="shared" si="14"/>
        <v>0.11561613529920578</v>
      </c>
      <c r="P112" s="13">
        <f t="shared" si="15"/>
        <v>4.49809730052948E-2</v>
      </c>
      <c r="Q112" s="13">
        <f t="shared" si="16"/>
        <v>7.063516229391098E-2</v>
      </c>
      <c r="R112" s="13">
        <f t="shared" si="17"/>
        <v>5.7490978389978409E-2</v>
      </c>
      <c r="S112" s="12">
        <f t="shared" si="5"/>
        <v>3.1106393089143536E-2</v>
      </c>
      <c r="T112" s="13"/>
      <c r="U112" s="11"/>
      <c r="V112" s="2">
        <v>0.49991999999999998</v>
      </c>
      <c r="W112" s="2">
        <v>0.38034999999999997</v>
      </c>
      <c r="X112" s="2">
        <v>0.21592</v>
      </c>
      <c r="Y112" s="2">
        <v>0.10608000000000001</v>
      </c>
      <c r="Z112" s="2">
        <v>5.1159999999999997E-2</v>
      </c>
      <c r="AA112" s="2">
        <v>0.48200999999999999</v>
      </c>
      <c r="AB112" s="2">
        <v>0.36263000000000001</v>
      </c>
      <c r="AC112" s="2">
        <v>0.19821000000000003</v>
      </c>
      <c r="AD112" s="2">
        <v>8.9730000000000004E-2</v>
      </c>
      <c r="AE112" s="2">
        <v>3.8730000000000001E-2</v>
      </c>
    </row>
    <row r="113" spans="1:31" x14ac:dyDescent="0.2">
      <c r="A113" s="16">
        <v>2016</v>
      </c>
      <c r="B113" s="301">
        <f>'TD2'!B113</f>
        <v>0.48260957002639771</v>
      </c>
      <c r="C113" s="483">
        <f>'TD2'!I113</f>
        <v>6.7624330520629883E-2</v>
      </c>
      <c r="D113" s="484">
        <f>'TD2'!P113</f>
        <v>0.41498523950576782</v>
      </c>
      <c r="E113" s="295">
        <f>TD2b!B113</f>
        <v>0.51739042997360229</v>
      </c>
      <c r="F113" s="14">
        <f>TD2b!I113</f>
        <v>0.39116960763931274</v>
      </c>
      <c r="G113" s="295">
        <f>TD2b!P113</f>
        <v>0.21708548069000244</v>
      </c>
      <c r="H113" s="14">
        <f>TD2c!B113</f>
        <v>0.17256692051887512</v>
      </c>
      <c r="I113" s="14">
        <f>TD2c!I113</f>
        <v>0.10357745736837387</v>
      </c>
      <c r="J113" s="14">
        <f>TD2c!P113</f>
        <v>4.9144256860017776E-2</v>
      </c>
      <c r="K113" s="934">
        <v>1.989134882062182E-2</v>
      </c>
      <c r="L113" s="53">
        <f t="shared" si="11"/>
        <v>0.30030494928359985</v>
      </c>
      <c r="M113" s="13">
        <f t="shared" si="12"/>
        <v>0.12622082233428955</v>
      </c>
      <c r="N113" s="13">
        <f t="shared" si="13"/>
        <v>0.1740841269493103</v>
      </c>
      <c r="O113" s="13">
        <f t="shared" si="14"/>
        <v>0.11350802332162857</v>
      </c>
      <c r="P113" s="13">
        <f t="shared" si="15"/>
        <v>4.4518560171127319E-2</v>
      </c>
      <c r="Q113" s="13">
        <f t="shared" si="16"/>
        <v>6.8989463150501251E-2</v>
      </c>
      <c r="R113" s="13">
        <f t="shared" si="17"/>
        <v>5.4433200508356094E-2</v>
      </c>
      <c r="S113" s="12">
        <f t="shared" si="5"/>
        <v>2.9252908039395956E-2</v>
      </c>
      <c r="T113" s="13"/>
      <c r="U113" s="11"/>
      <c r="V113" s="2">
        <v>0.49530999999999997</v>
      </c>
      <c r="W113" s="2">
        <v>0.37380000000000002</v>
      </c>
      <c r="X113" s="2">
        <v>0.20699000000000001</v>
      </c>
      <c r="Y113" s="2">
        <v>9.8760000000000001E-2</v>
      </c>
      <c r="Z113" s="2">
        <v>4.6689999999999995E-2</v>
      </c>
      <c r="AA113" s="2">
        <v>0.48137999999999997</v>
      </c>
      <c r="AB113" s="2">
        <v>0.35976999999999998</v>
      </c>
      <c r="AC113" s="2">
        <v>0.19268000000000002</v>
      </c>
      <c r="AD113" s="2">
        <v>8.5290000000000005E-2</v>
      </c>
      <c r="AE113" s="2">
        <v>3.6600000000000001E-2</v>
      </c>
    </row>
    <row r="114" spans="1:31" x14ac:dyDescent="0.2">
      <c r="A114" s="16">
        <v>2017</v>
      </c>
      <c r="B114" s="301">
        <f>'TD2'!B114</f>
        <v>0.4594377875328064</v>
      </c>
      <c r="C114" s="483">
        <f>'TD2'!I114</f>
        <v>4.8740625381469727E-2</v>
      </c>
      <c r="D114" s="484">
        <f>'TD2'!P114</f>
        <v>0.41069716215133667</v>
      </c>
      <c r="E114" s="295">
        <f>TD2b!B114</f>
        <v>0.5405622124671936</v>
      </c>
      <c r="F114" s="14">
        <f>TD2b!I114</f>
        <v>0.41424146294593811</v>
      </c>
      <c r="G114" s="295">
        <f>TD2b!P114</f>
        <v>0.23754039406776428</v>
      </c>
      <c r="H114" s="14">
        <f>TD2c!B114</f>
        <v>0.19034548103809357</v>
      </c>
      <c r="I114" s="14">
        <f>TD2c!I114</f>
        <v>0.11699154227972031</v>
      </c>
      <c r="J114" s="14">
        <f>TD2c!P114</f>
        <v>5.7628355920314789E-2</v>
      </c>
      <c r="K114" s="934">
        <v>2.4823494862287892E-2</v>
      </c>
      <c r="L114" s="53">
        <f t="shared" ref="L114:L116" si="18">E114-G114</f>
        <v>0.30302181839942932</v>
      </c>
      <c r="M114" s="13">
        <f t="shared" ref="M114:M116" si="19">E114-F114</f>
        <v>0.12632074952125549</v>
      </c>
      <c r="N114" s="13">
        <f t="shared" ref="N114:N116" si="20">F114-G114</f>
        <v>0.17670106887817383</v>
      </c>
      <c r="O114" s="13">
        <f t="shared" ref="O114:O116" si="21">G114-I114</f>
        <v>0.12054885178804398</v>
      </c>
      <c r="P114" s="13">
        <f t="shared" ref="P114:P116" si="22">G114-H114</f>
        <v>4.7194913029670715E-2</v>
      </c>
      <c r="Q114" s="13">
        <f t="shared" ref="Q114:Q116" si="23">H114-I114</f>
        <v>7.335393875837326E-2</v>
      </c>
      <c r="R114" s="13">
        <f t="shared" ref="R114:R116" si="24">I114-J114</f>
        <v>5.9363186359405518E-2</v>
      </c>
      <c r="S114" s="12">
        <f t="shared" si="5"/>
        <v>3.2804861058026893E-2</v>
      </c>
      <c r="T114" s="13"/>
      <c r="U114" s="11"/>
      <c r="V114" s="2">
        <v>0.50566</v>
      </c>
      <c r="W114" s="2">
        <v>0.38600999999999996</v>
      </c>
      <c r="X114" s="2">
        <v>0.21955</v>
      </c>
      <c r="Y114" s="2">
        <v>0.1085</v>
      </c>
      <c r="Z114" s="2">
        <v>5.2750000000000005E-2</v>
      </c>
      <c r="AA114" s="2">
        <v>0.48946000000000001</v>
      </c>
      <c r="AB114" s="2">
        <v>0.36981999999999998</v>
      </c>
      <c r="AC114" s="2">
        <v>0.20309000000000002</v>
      </c>
      <c r="AD114" s="2">
        <v>9.3039999999999998E-2</v>
      </c>
      <c r="AE114" s="2">
        <v>4.1319999999999996E-2</v>
      </c>
    </row>
    <row r="115" spans="1:31" x14ac:dyDescent="0.2">
      <c r="A115" s="16">
        <v>2018</v>
      </c>
      <c r="B115" s="301">
        <f>'TD2'!B115</f>
        <v>0.45959705114364624</v>
      </c>
      <c r="C115" s="483">
        <f>'TD2'!I115</f>
        <v>5.1908254623413086E-2</v>
      </c>
      <c r="D115" s="484">
        <f>'TD2'!P115</f>
        <v>0.40768879652023315</v>
      </c>
      <c r="E115" s="295">
        <f>TD2b!B115</f>
        <v>0.54040294885635376</v>
      </c>
      <c r="F115" s="14">
        <f>TD2b!I115</f>
        <v>0.41494283080101013</v>
      </c>
      <c r="G115" s="295">
        <f>TD2b!P115</f>
        <v>0.23762133717536926</v>
      </c>
      <c r="H115" s="14">
        <f>TD2c!B115</f>
        <v>0.1900966614484787</v>
      </c>
      <c r="I115" s="14">
        <f>TD2c!I115</f>
        <v>0.11615889519453049</v>
      </c>
      <c r="J115" s="14">
        <f>TD2c!P115</f>
        <v>5.5937577039003372E-2</v>
      </c>
      <c r="K115" s="934">
        <v>2.4364493336410116E-2</v>
      </c>
      <c r="L115" s="53">
        <f t="shared" si="18"/>
        <v>0.3027816116809845</v>
      </c>
      <c r="M115" s="13">
        <f t="shared" si="19"/>
        <v>0.12546011805534363</v>
      </c>
      <c r="N115" s="13">
        <f t="shared" si="20"/>
        <v>0.17732149362564087</v>
      </c>
      <c r="O115" s="13">
        <f t="shared" si="21"/>
        <v>0.12146244198083878</v>
      </c>
      <c r="P115" s="13">
        <f t="shared" si="22"/>
        <v>4.7524675726890564E-2</v>
      </c>
      <c r="Q115" s="13">
        <f t="shared" si="23"/>
        <v>7.3937766253948212E-2</v>
      </c>
      <c r="R115" s="13">
        <f t="shared" si="24"/>
        <v>6.0221318155527115E-2</v>
      </c>
      <c r="S115" s="12">
        <f t="shared" si="5"/>
        <v>3.1573083702593256E-2</v>
      </c>
      <c r="T115" s="13"/>
      <c r="U115" s="11"/>
      <c r="V115" s="2">
        <v>0.50472000000000006</v>
      </c>
      <c r="W115" s="2">
        <v>0.38604999999999995</v>
      </c>
      <c r="X115" s="2">
        <v>0.21959000000000001</v>
      </c>
      <c r="Y115" s="2">
        <v>0.10836999999999999</v>
      </c>
      <c r="Z115" s="2">
        <v>5.2039999999999996E-2</v>
      </c>
      <c r="AA115" s="2">
        <v>0.48947000000000002</v>
      </c>
      <c r="AB115" s="2">
        <v>0.37101000000000001</v>
      </c>
      <c r="AC115" s="2">
        <v>0.20412</v>
      </c>
      <c r="AD115" s="2">
        <v>9.3590000000000007E-2</v>
      </c>
      <c r="AE115" s="2">
        <v>4.1050000000000003E-2</v>
      </c>
    </row>
    <row r="116" spans="1:31" x14ac:dyDescent="0.2">
      <c r="A116" s="16">
        <v>2019</v>
      </c>
      <c r="B116" s="301">
        <f>'TD2'!B116</f>
        <v>0.46834462881088257</v>
      </c>
      <c r="C116" s="483">
        <f>'TD2'!I116</f>
        <v>5.5847346782684326E-2</v>
      </c>
      <c r="D116" s="484">
        <f>'TD2'!P116</f>
        <v>0.41249728202819824</v>
      </c>
      <c r="E116" s="295">
        <f>TD2b!B116</f>
        <v>0.53165537118911743</v>
      </c>
      <c r="F116" s="14">
        <f>TD2b!I116</f>
        <v>0.40585055947303772</v>
      </c>
      <c r="G116" s="295">
        <f>TD2b!P116</f>
        <v>0.2275015264749527</v>
      </c>
      <c r="H116" s="14">
        <f>TD2c!B116</f>
        <v>0.18026162683963776</v>
      </c>
      <c r="I116" s="14">
        <f>TD2c!I116</f>
        <v>0.10752261430025101</v>
      </c>
      <c r="J116" s="14">
        <f>TD2c!P116</f>
        <v>4.9868851900100708E-2</v>
      </c>
      <c r="K116" s="934">
        <v>2.1757536875360847E-2</v>
      </c>
      <c r="L116" s="53">
        <f t="shared" si="18"/>
        <v>0.30415384471416473</v>
      </c>
      <c r="M116" s="13">
        <f t="shared" si="19"/>
        <v>0.12580481171607971</v>
      </c>
      <c r="N116" s="13">
        <f t="shared" si="20"/>
        <v>0.17834903299808502</v>
      </c>
      <c r="O116" s="13">
        <f t="shared" si="21"/>
        <v>0.11997891217470169</v>
      </c>
      <c r="P116" s="13">
        <f t="shared" si="22"/>
        <v>4.7239899635314941E-2</v>
      </c>
      <c r="Q116" s="13">
        <f t="shared" si="23"/>
        <v>7.2739012539386749E-2</v>
      </c>
      <c r="R116" s="13">
        <f t="shared" si="24"/>
        <v>5.7653762400150299E-2</v>
      </c>
      <c r="S116" s="12">
        <f>J116-K116</f>
        <v>2.8111315024739861E-2</v>
      </c>
      <c r="T116" s="13"/>
      <c r="U116" s="11"/>
      <c r="V116" s="2"/>
      <c r="W116" s="2"/>
      <c r="X116" s="2"/>
      <c r="Y116" s="2"/>
      <c r="Z116" s="2"/>
      <c r="AA116" s="2"/>
      <c r="AB116" s="2"/>
      <c r="AC116" s="2"/>
      <c r="AD116" s="2"/>
      <c r="AE116" s="2"/>
    </row>
    <row r="117" spans="1:31" ht="17" thickBot="1" x14ac:dyDescent="0.25">
      <c r="A117" s="10">
        <v>2020</v>
      </c>
      <c r="B117" s="1084"/>
      <c r="C117" s="1085"/>
      <c r="D117" s="1086"/>
      <c r="E117" s="1087"/>
      <c r="F117" s="1088"/>
      <c r="G117" s="1088"/>
      <c r="H117" s="1088"/>
      <c r="I117" s="1088"/>
      <c r="J117" s="1088"/>
      <c r="K117" s="1088"/>
      <c r="L117" s="1089"/>
      <c r="M117" s="1090"/>
      <c r="N117" s="1090"/>
      <c r="O117" s="1090"/>
      <c r="P117" s="1090"/>
      <c r="Q117" s="1090"/>
      <c r="R117" s="1090"/>
      <c r="S117" s="6"/>
      <c r="T117" s="13"/>
      <c r="V117" s="2"/>
      <c r="W117" s="2"/>
      <c r="X117" s="2"/>
      <c r="Y117" s="2"/>
      <c r="Z117" s="2"/>
      <c r="AA117" s="2"/>
      <c r="AB117" s="2"/>
      <c r="AC117" s="2"/>
      <c r="AD117" s="2"/>
      <c r="AE117" s="2"/>
    </row>
    <row r="118" spans="1:31" ht="17" thickTop="1" x14ac:dyDescent="0.2">
      <c r="B118" s="5"/>
      <c r="C118" s="5"/>
      <c r="D118" s="5"/>
      <c r="E118" s="5"/>
      <c r="F118" s="5"/>
      <c r="G118" s="5"/>
      <c r="H118" s="5"/>
      <c r="V118" s="2"/>
      <c r="W118" s="2"/>
      <c r="X118" s="2"/>
      <c r="Y118" s="2"/>
      <c r="Z118" s="2"/>
      <c r="AA118" s="2"/>
      <c r="AB118" s="2"/>
      <c r="AC118" s="2"/>
      <c r="AD118" s="2"/>
      <c r="AE118" s="2"/>
    </row>
    <row r="119" spans="1:31" x14ac:dyDescent="0.2">
      <c r="B119" s="5"/>
      <c r="C119" s="5"/>
      <c r="D119" s="5"/>
      <c r="E119" s="5"/>
      <c r="F119" s="5"/>
      <c r="G119" s="5"/>
      <c r="H119" s="5"/>
      <c r="V119" s="2"/>
      <c r="W119" s="2"/>
      <c r="X119" s="2"/>
      <c r="Y119" s="2"/>
      <c r="Z119" s="2"/>
      <c r="AA119" s="2"/>
      <c r="AB119" s="2"/>
      <c r="AC119" s="2"/>
      <c r="AD119" s="2"/>
      <c r="AE119" s="2"/>
    </row>
    <row r="120" spans="1:31" x14ac:dyDescent="0.2">
      <c r="V120" s="2"/>
      <c r="W120" s="2"/>
      <c r="X120" s="2"/>
      <c r="Y120" s="2"/>
      <c r="Z120" s="2"/>
      <c r="AA120" s="2"/>
      <c r="AB120" s="2"/>
      <c r="AC120" s="2"/>
      <c r="AD120" s="2"/>
      <c r="AE120" s="2"/>
    </row>
  </sheetData>
  <mergeCells count="13">
    <mergeCell ref="A4:S4"/>
    <mergeCell ref="B7:R7"/>
    <mergeCell ref="AA7:AA9"/>
    <mergeCell ref="AB7:AB9"/>
    <mergeCell ref="AC7:AC9"/>
    <mergeCell ref="Z7:Z9"/>
    <mergeCell ref="B8:S8"/>
    <mergeCell ref="AE7:AE9"/>
    <mergeCell ref="V7:V9"/>
    <mergeCell ref="W7:W9"/>
    <mergeCell ref="X7:X9"/>
    <mergeCell ref="Y7:Y9"/>
    <mergeCell ref="AD7:AD9"/>
  </mergeCells>
  <hyperlinks>
    <hyperlink ref="A1" location="Index!A1" display="Back to index" xr:uid="{00000000-0004-0000-41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7" tint="0.39997558519241921"/>
    <pageSetUpPr fitToPage="1"/>
  </sheetPr>
  <dimension ref="A1:AA119"/>
  <sheetViews>
    <sheetView workbookViewId="0">
      <pane xSplit="1" ySplit="9" topLeftCell="B61" activePane="bottomRight" state="frozen"/>
      <selection activeCell="D32" sqref="D32"/>
      <selection pane="topRight" activeCell="D32" sqref="D32"/>
      <selection pane="bottomLeft" activeCell="D32" sqref="D32"/>
      <selection pane="bottomRight" activeCell="I70" sqref="I70"/>
    </sheetView>
  </sheetViews>
  <sheetFormatPr baseColWidth="10" defaultColWidth="10.83203125" defaultRowHeight="16" x14ac:dyDescent="0.2"/>
  <cols>
    <col min="1" max="1" width="10.83203125" style="131"/>
    <col min="2" max="2" width="10.83203125" style="102"/>
    <col min="3" max="7" width="10.83203125" style="131" customWidth="1"/>
    <col min="8" max="8" width="10.83203125" style="131"/>
    <col min="9" max="15" width="10.83203125" style="102"/>
    <col min="16" max="22" width="11.5" style="1" customWidth="1"/>
    <col min="23" max="16384" width="10.83203125" style="102"/>
  </cols>
  <sheetData>
    <row r="1" spans="1:27" x14ac:dyDescent="0.2">
      <c r="A1" s="169" t="s">
        <v>36</v>
      </c>
      <c r="C1" s="197"/>
    </row>
    <row r="2" spans="1:27" x14ac:dyDescent="0.2">
      <c r="C2" s="197"/>
    </row>
    <row r="3" spans="1:27" ht="17" thickBot="1" x14ac:dyDescent="0.25"/>
    <row r="4" spans="1:27" s="130" customFormat="1" ht="25" customHeight="1" thickTop="1" x14ac:dyDescent="0.2">
      <c r="A4" s="1383" t="s">
        <v>186</v>
      </c>
      <c r="B4" s="1384"/>
      <c r="C4" s="1384"/>
      <c r="D4" s="1384"/>
      <c r="E4" s="1384"/>
      <c r="F4" s="1384"/>
      <c r="G4" s="1384"/>
      <c r="H4" s="1384"/>
      <c r="I4" s="1384"/>
      <c r="J4" s="1384"/>
      <c r="K4" s="1384"/>
      <c r="L4" s="1384"/>
      <c r="M4" s="1384"/>
      <c r="N4" s="1384"/>
      <c r="O4" s="1384"/>
      <c r="P4" s="1384"/>
      <c r="Q4" s="1384"/>
      <c r="R4" s="1384"/>
      <c r="S4" s="1384"/>
      <c r="T4" s="1384"/>
      <c r="U4" s="1384"/>
      <c r="V4" s="1385"/>
    </row>
    <row r="5" spans="1:27" x14ac:dyDescent="0.2">
      <c r="A5" s="129"/>
      <c r="B5" s="128"/>
      <c r="C5" s="128"/>
      <c r="D5" s="128"/>
      <c r="E5" s="128"/>
      <c r="F5" s="128"/>
      <c r="G5" s="128"/>
      <c r="H5" s="128"/>
      <c r="I5" s="128"/>
      <c r="J5" s="128"/>
      <c r="K5" s="128"/>
      <c r="L5" s="128"/>
      <c r="M5" s="128"/>
      <c r="N5" s="128"/>
      <c r="O5" s="128"/>
      <c r="P5" s="101"/>
      <c r="Q5" s="101"/>
      <c r="R5" s="101"/>
      <c r="S5" s="101"/>
      <c r="T5" s="101"/>
      <c r="U5" s="101"/>
      <c r="V5" s="466"/>
    </row>
    <row r="6" spans="1:27" x14ac:dyDescent="0.2">
      <c r="A6" s="129"/>
      <c r="B6" s="127" t="s">
        <v>35</v>
      </c>
      <c r="C6" s="127" t="s">
        <v>34</v>
      </c>
      <c r="D6" s="127" t="s">
        <v>33</v>
      </c>
      <c r="E6" s="127" t="s">
        <v>32</v>
      </c>
      <c r="F6" s="127" t="s">
        <v>31</v>
      </c>
      <c r="G6" s="127" t="s">
        <v>30</v>
      </c>
      <c r="H6" s="127" t="s">
        <v>29</v>
      </c>
      <c r="I6" s="181" t="s">
        <v>28</v>
      </c>
      <c r="J6" s="181" t="s">
        <v>27</v>
      </c>
      <c r="K6" s="127" t="s">
        <v>26</v>
      </c>
      <c r="L6" s="127" t="s">
        <v>25</v>
      </c>
      <c r="M6" s="166" t="s">
        <v>24</v>
      </c>
      <c r="N6" s="127" t="s">
        <v>23</v>
      </c>
      <c r="O6" s="127" t="s">
        <v>22</v>
      </c>
      <c r="P6" s="127" t="s">
        <v>21</v>
      </c>
      <c r="Q6" s="181" t="s">
        <v>20</v>
      </c>
      <c r="R6" s="195" t="s">
        <v>53</v>
      </c>
      <c r="S6" s="195" t="s">
        <v>52</v>
      </c>
      <c r="T6" s="195" t="s">
        <v>51</v>
      </c>
      <c r="U6" s="127" t="s">
        <v>50</v>
      </c>
      <c r="V6" s="690" t="s">
        <v>49</v>
      </c>
      <c r="W6" s="195"/>
      <c r="X6" s="195"/>
    </row>
    <row r="7" spans="1:27" ht="35" customHeight="1" x14ac:dyDescent="0.2">
      <c r="A7" s="129"/>
      <c r="B7" s="1381" t="s">
        <v>187</v>
      </c>
      <c r="C7" s="1381"/>
      <c r="D7" s="1381"/>
      <c r="E7" s="1381"/>
      <c r="F7" s="1381"/>
      <c r="G7" s="1381"/>
      <c r="H7" s="1381"/>
      <c r="I7" s="1381"/>
      <c r="J7" s="1381"/>
      <c r="K7" s="1381"/>
      <c r="L7" s="1381"/>
      <c r="M7" s="1381"/>
      <c r="N7" s="1381"/>
      <c r="O7" s="1381"/>
      <c r="P7" s="1381"/>
      <c r="Q7" s="1381"/>
      <c r="R7" s="1381"/>
      <c r="S7" s="1381"/>
      <c r="T7" s="1381"/>
      <c r="U7" s="1381"/>
      <c r="V7" s="1382"/>
    </row>
    <row r="8" spans="1:27" s="125" customFormat="1" ht="21" customHeight="1" x14ac:dyDescent="0.2">
      <c r="A8" s="165"/>
      <c r="B8" s="1378" t="s">
        <v>188</v>
      </c>
      <c r="C8" s="1379"/>
      <c r="D8" s="1379"/>
      <c r="E8" s="1379"/>
      <c r="F8" s="1379"/>
      <c r="G8" s="1379"/>
      <c r="H8" s="1379"/>
      <c r="I8" s="1379"/>
      <c r="J8" s="1379"/>
      <c r="K8" s="1379"/>
      <c r="L8" s="1379"/>
      <c r="M8" s="1379"/>
      <c r="N8" s="1379"/>
      <c r="O8" s="1379"/>
      <c r="P8" s="1379"/>
      <c r="Q8" s="1379"/>
      <c r="R8" s="1379"/>
      <c r="S8" s="1379"/>
      <c r="T8" s="1379"/>
      <c r="U8" s="1379"/>
      <c r="V8" s="1380"/>
      <c r="Y8" s="600"/>
    </row>
    <row r="9" spans="1:27" ht="52" thickBot="1" x14ac:dyDescent="0.25">
      <c r="A9" s="129"/>
      <c r="B9" s="646" t="s">
        <v>189</v>
      </c>
      <c r="C9" s="666" t="s">
        <v>190</v>
      </c>
      <c r="D9" s="588" t="s">
        <v>193</v>
      </c>
      <c r="E9" s="588" t="s">
        <v>194</v>
      </c>
      <c r="F9" s="588" t="s">
        <v>195</v>
      </c>
      <c r="G9" s="588" t="s">
        <v>196</v>
      </c>
      <c r="H9" s="588" t="s">
        <v>197</v>
      </c>
      <c r="I9" s="646" t="s">
        <v>191</v>
      </c>
      <c r="J9" s="666" t="s">
        <v>192</v>
      </c>
      <c r="K9" s="588" t="s">
        <v>193</v>
      </c>
      <c r="L9" s="588" t="s">
        <v>194</v>
      </c>
      <c r="M9" s="588" t="s">
        <v>195</v>
      </c>
      <c r="N9" s="588" t="s">
        <v>196</v>
      </c>
      <c r="O9" s="588" t="s">
        <v>197</v>
      </c>
      <c r="P9" s="683" t="s">
        <v>198</v>
      </c>
      <c r="Q9" s="666" t="s">
        <v>199</v>
      </c>
      <c r="R9" s="588" t="s">
        <v>193</v>
      </c>
      <c r="S9" s="588" t="s">
        <v>194</v>
      </c>
      <c r="T9" s="588" t="s">
        <v>195</v>
      </c>
      <c r="U9" s="588" t="s">
        <v>196</v>
      </c>
      <c r="V9" s="691" t="s">
        <v>197</v>
      </c>
      <c r="Y9" s="596"/>
      <c r="Z9" s="596"/>
      <c r="AA9" s="596"/>
    </row>
    <row r="10" spans="1:27" x14ac:dyDescent="0.2">
      <c r="A10" s="155">
        <v>1913</v>
      </c>
      <c r="B10" s="647">
        <f>1-TD2b!B10</f>
        <v>0.59269448788320744</v>
      </c>
      <c r="C10" s="655">
        <f>1-TD2b!C10</f>
        <v>0.59352403721104963</v>
      </c>
      <c r="D10" s="501">
        <f>compofiinc!BO2</f>
        <v>0.49750289266697767</v>
      </c>
      <c r="E10" s="501">
        <f>compofiinc!BP2</f>
        <v>7.8877941969072857E-2</v>
      </c>
      <c r="F10" s="501">
        <f>compofiinc!BQ2</f>
        <v>-7.9955015509877714E-4</v>
      </c>
      <c r="G10" s="501">
        <f>compofiinc!BR2</f>
        <v>1.0748973331147951E-2</v>
      </c>
      <c r="H10" s="501">
        <f>compofiinc!BS2</f>
        <v>7.1805812803168168E-3</v>
      </c>
      <c r="I10" s="667"/>
      <c r="J10" s="673"/>
      <c r="K10" s="114"/>
      <c r="L10" s="114"/>
      <c r="M10" s="114"/>
      <c r="N10" s="114"/>
      <c r="O10" s="114"/>
      <c r="P10" s="684"/>
      <c r="Q10" s="688"/>
      <c r="R10" s="121"/>
      <c r="S10" s="121"/>
      <c r="T10" s="121"/>
      <c r="U10" s="121"/>
      <c r="V10" s="177"/>
      <c r="Y10" s="597">
        <f>C10-D10-E10-F10-G10-H10</f>
        <v>1.3198118633109268E-5</v>
      </c>
      <c r="Z10" s="597">
        <f>J10-K10-L10-M10-N10-O10</f>
        <v>0</v>
      </c>
      <c r="AA10" s="597">
        <f>Q10-R10-S10-T10-U10-V10</f>
        <v>0</v>
      </c>
    </row>
    <row r="11" spans="1:27" x14ac:dyDescent="0.2">
      <c r="A11" s="155">
        <v>1914</v>
      </c>
      <c r="B11" s="648">
        <f>1-TD2b!B11</f>
        <v>0.59071549590972094</v>
      </c>
      <c r="C11" s="656">
        <f>1-TD2b!C11</f>
        <v>0.59154504523756324</v>
      </c>
      <c r="D11" s="503">
        <f>compofiinc!BO3</f>
        <v>0.50558093734138887</v>
      </c>
      <c r="E11" s="503">
        <f>compofiinc!BP3</f>
        <v>7.8367114351090381E-2</v>
      </c>
      <c r="F11" s="503">
        <f>compofiinc!BQ3</f>
        <v>-8.4072143600494656E-3</v>
      </c>
      <c r="G11" s="503">
        <f>compofiinc!BR3</f>
        <v>8.3190210673718609E-3</v>
      </c>
      <c r="H11" s="503">
        <f>compofiinc!BS3</f>
        <v>7.6719244620178789E-3</v>
      </c>
      <c r="I11" s="667"/>
      <c r="J11" s="673"/>
      <c r="K11" s="114"/>
      <c r="L11" s="114"/>
      <c r="M11" s="114"/>
      <c r="N11" s="114"/>
      <c r="O11" s="114"/>
      <c r="P11" s="685"/>
      <c r="Q11" s="673"/>
      <c r="R11" s="114"/>
      <c r="S11" s="114"/>
      <c r="T11" s="114"/>
      <c r="U11" s="114"/>
      <c r="V11" s="154"/>
      <c r="Y11" s="597">
        <f t="shared" ref="Y11:Y74" si="0">C11-D11-E11-F11-G11-H11</f>
        <v>1.3262375743713917E-5</v>
      </c>
      <c r="Z11" s="597">
        <f t="shared" ref="Z11:Z74" si="1">J11-K11-L11-M11-N11-O11</f>
        <v>0</v>
      </c>
      <c r="AA11" s="597">
        <f t="shared" ref="AA11:AA74" si="2">Q11-R11-S11-T11-U11-V11</f>
        <v>0</v>
      </c>
    </row>
    <row r="12" spans="1:27" x14ac:dyDescent="0.2">
      <c r="A12" s="155">
        <v>1915</v>
      </c>
      <c r="B12" s="648">
        <f>1-TD2b!B12</f>
        <v>0.59651768534913385</v>
      </c>
      <c r="C12" s="656">
        <f>1-TD2b!C12</f>
        <v>0.59734720582972645</v>
      </c>
      <c r="D12" s="503">
        <f>compofiinc!BO4</f>
        <v>0.50516605050940999</v>
      </c>
      <c r="E12" s="503">
        <f>compofiinc!BP4</f>
        <v>7.9864797976974516E-2</v>
      </c>
      <c r="F12" s="503">
        <f>compofiinc!BQ4</f>
        <v>-7.1189580164130808E-3</v>
      </c>
      <c r="G12" s="503">
        <f>compofiinc!BR4</f>
        <v>1.1502871306841037E-2</v>
      </c>
      <c r="H12" s="503">
        <f>compofiinc!BS4</f>
        <v>7.9193700710996941E-3</v>
      </c>
      <c r="I12" s="667"/>
      <c r="J12" s="673"/>
      <c r="K12" s="114"/>
      <c r="L12" s="114"/>
      <c r="M12" s="114"/>
      <c r="N12" s="114"/>
      <c r="O12" s="114"/>
      <c r="P12" s="685"/>
      <c r="Q12" s="673"/>
      <c r="R12" s="114"/>
      <c r="S12" s="114"/>
      <c r="T12" s="114"/>
      <c r="U12" s="114"/>
      <c r="V12" s="154"/>
      <c r="Y12" s="597">
        <f t="shared" si="0"/>
        <v>1.3073981814288455E-5</v>
      </c>
      <c r="Z12" s="597">
        <f t="shared" si="1"/>
        <v>0</v>
      </c>
      <c r="AA12" s="597">
        <f t="shared" si="2"/>
        <v>0</v>
      </c>
    </row>
    <row r="13" spans="1:27" x14ac:dyDescent="0.2">
      <c r="A13" s="155">
        <v>1916</v>
      </c>
      <c r="B13" s="649">
        <f>1-TD2b!B13</f>
        <v>0.57918734861582455</v>
      </c>
      <c r="C13" s="657">
        <f>1-TD2b!C13</f>
        <v>0.58739378807566411</v>
      </c>
      <c r="D13" s="411">
        <f>compofiinc!BO5</f>
        <v>0.48036085256998684</v>
      </c>
      <c r="E13" s="411">
        <f>compofiinc!BP5</f>
        <v>7.7295570435775812E-2</v>
      </c>
      <c r="F13" s="411">
        <f>compofiinc!BQ5</f>
        <v>1.7174849600488623E-2</v>
      </c>
      <c r="G13" s="411">
        <f>compofiinc!BR5</f>
        <v>8.5228631771290531E-3</v>
      </c>
      <c r="H13" s="411">
        <f>compofiinc!BS5</f>
        <v>4.026255126811925E-3</v>
      </c>
      <c r="I13" s="667"/>
      <c r="J13" s="673"/>
      <c r="K13" s="114"/>
      <c r="L13" s="114"/>
      <c r="M13" s="114"/>
      <c r="N13" s="114"/>
      <c r="O13" s="114"/>
      <c r="P13" s="685"/>
      <c r="Q13" s="664"/>
      <c r="R13" s="105"/>
      <c r="S13" s="105"/>
      <c r="T13" s="105"/>
      <c r="U13" s="105"/>
      <c r="V13" s="134"/>
      <c r="Y13" s="597">
        <f t="shared" si="0"/>
        <v>1.3397165471860234E-5</v>
      </c>
      <c r="Z13" s="597">
        <f t="shared" si="1"/>
        <v>0</v>
      </c>
      <c r="AA13" s="597">
        <f t="shared" si="2"/>
        <v>0</v>
      </c>
    </row>
    <row r="14" spans="1:27" x14ac:dyDescent="0.2">
      <c r="A14" s="155">
        <v>1917</v>
      </c>
      <c r="B14" s="650">
        <f>1-TD2b!B14</f>
        <v>0.59492342549909938</v>
      </c>
      <c r="C14" s="656">
        <f>1-TD2b!C14</f>
        <v>0.59712958124777415</v>
      </c>
      <c r="D14" s="503">
        <f>compofiinc!BO6</f>
        <v>0.4958455927235989</v>
      </c>
      <c r="E14" s="503">
        <f>compofiinc!BP6</f>
        <v>7.9808623597137474E-2</v>
      </c>
      <c r="F14" s="503">
        <f>compofiinc!BQ6</f>
        <v>1.4839948451190889E-2</v>
      </c>
      <c r="G14" s="503">
        <f>compofiinc!BR6</f>
        <v>5.429512014603774E-3</v>
      </c>
      <c r="H14" s="503">
        <f>compofiinc!BS6</f>
        <v>1.1928234132422416E-3</v>
      </c>
      <c r="I14" s="667"/>
      <c r="J14" s="673"/>
      <c r="K14" s="114"/>
      <c r="L14" s="114"/>
      <c r="M14" s="114"/>
      <c r="N14" s="114"/>
      <c r="O14" s="114"/>
      <c r="P14" s="685"/>
      <c r="Q14" s="673"/>
      <c r="R14" s="114"/>
      <c r="S14" s="114"/>
      <c r="T14" s="114"/>
      <c r="U14" s="114"/>
      <c r="V14" s="154"/>
      <c r="Y14" s="597">
        <f t="shared" si="0"/>
        <v>1.3081048000872231E-5</v>
      </c>
      <c r="Z14" s="597">
        <f t="shared" si="1"/>
        <v>0</v>
      </c>
      <c r="AA14" s="597">
        <f t="shared" si="2"/>
        <v>0</v>
      </c>
    </row>
    <row r="15" spans="1:27" x14ac:dyDescent="0.2">
      <c r="A15" s="155">
        <v>1918</v>
      </c>
      <c r="B15" s="648">
        <f>1-TD2b!B15</f>
        <v>0.59892954553272815</v>
      </c>
      <c r="C15" s="656">
        <f>1-TD2b!C15</f>
        <v>0.6009627248797742</v>
      </c>
      <c r="D15" s="503">
        <f>compofiinc!BO7</f>
        <v>0.5085433227953261</v>
      </c>
      <c r="E15" s="503">
        <f>compofiinc!BP7</f>
        <v>8.0798054406939976E-2</v>
      </c>
      <c r="F15" s="503">
        <f>compofiinc!BQ7</f>
        <v>8.7369434315423683E-3</v>
      </c>
      <c r="G15" s="503">
        <f>compofiinc!BR7</f>
        <v>1.6899734615953982E-3</v>
      </c>
      <c r="H15" s="503">
        <f>compofiinc!BS7</f>
        <v>1.1814741970730888E-3</v>
      </c>
      <c r="I15" s="667"/>
      <c r="J15" s="673"/>
      <c r="K15" s="114"/>
      <c r="L15" s="114"/>
      <c r="M15" s="114"/>
      <c r="N15" s="114"/>
      <c r="O15" s="114"/>
      <c r="P15" s="685"/>
      <c r="Q15" s="673"/>
      <c r="R15" s="114"/>
      <c r="S15" s="114"/>
      <c r="T15" s="114"/>
      <c r="U15" s="114"/>
      <c r="V15" s="154"/>
      <c r="Y15" s="597">
        <f t="shared" si="0"/>
        <v>1.2956587297267841E-5</v>
      </c>
      <c r="Z15" s="597">
        <f t="shared" si="1"/>
        <v>0</v>
      </c>
      <c r="AA15" s="597">
        <f t="shared" si="2"/>
        <v>0</v>
      </c>
    </row>
    <row r="16" spans="1:27" x14ac:dyDescent="0.2">
      <c r="A16" s="160">
        <v>1919</v>
      </c>
      <c r="B16" s="651">
        <f>1-TD2b!B16</f>
        <v>0.59684362117977385</v>
      </c>
      <c r="C16" s="658">
        <f>1-TD2b!C16</f>
        <v>0.60518675984660675</v>
      </c>
      <c r="D16" s="505">
        <f>compofiinc!BO8</f>
        <v>0.52825461552789721</v>
      </c>
      <c r="E16" s="505">
        <f>compofiinc!BP8</f>
        <v>7.1943911375071432E-2</v>
      </c>
      <c r="F16" s="505">
        <f>compofiinc!BQ8</f>
        <v>2.5148159396828976E-3</v>
      </c>
      <c r="G16" s="505">
        <f>compofiinc!BR8</f>
        <v>1.4661271819028723E-3</v>
      </c>
      <c r="H16" s="505">
        <f>compofiinc!BS8</f>
        <v>1.0071771663603124E-3</v>
      </c>
      <c r="I16" s="668"/>
      <c r="J16" s="674"/>
      <c r="K16" s="116"/>
      <c r="L16" s="116"/>
      <c r="M16" s="116"/>
      <c r="N16" s="116"/>
      <c r="O16" s="116"/>
      <c r="P16" s="686"/>
      <c r="Q16" s="674"/>
      <c r="R16" s="116"/>
      <c r="S16" s="116"/>
      <c r="T16" s="116"/>
      <c r="U16" s="116"/>
      <c r="V16" s="156"/>
      <c r="Y16" s="597">
        <f t="shared" si="0"/>
        <v>1.1265569202500991E-7</v>
      </c>
      <c r="Z16" s="597">
        <f t="shared" si="1"/>
        <v>0</v>
      </c>
      <c r="AA16" s="597">
        <f t="shared" si="2"/>
        <v>0</v>
      </c>
    </row>
    <row r="17" spans="1:27" x14ac:dyDescent="0.2">
      <c r="A17" s="155">
        <v>1920</v>
      </c>
      <c r="B17" s="648">
        <f>1-TD2b!B17</f>
        <v>0.6098588635962654</v>
      </c>
      <c r="C17" s="656">
        <f>1-TD2b!C17</f>
        <v>0.61899612562230755</v>
      </c>
      <c r="D17" s="503">
        <f>compofiinc!BO9</f>
        <v>0.53444188332764853</v>
      </c>
      <c r="E17" s="503">
        <f>compofiinc!BP9</f>
        <v>7.7291841714426449E-2</v>
      </c>
      <c r="F17" s="503">
        <f>compofiinc!BQ9</f>
        <v>2.7642604685876107E-3</v>
      </c>
      <c r="G17" s="503">
        <f>compofiinc!BR9</f>
        <v>2.409508518199599E-3</v>
      </c>
      <c r="H17" s="503">
        <f>compofiinc!BS9</f>
        <v>2.0885813968157113E-3</v>
      </c>
      <c r="I17" s="667"/>
      <c r="J17" s="673"/>
      <c r="K17" s="114"/>
      <c r="L17" s="114"/>
      <c r="M17" s="114"/>
      <c r="N17" s="114"/>
      <c r="O17" s="114"/>
      <c r="P17" s="685"/>
      <c r="Q17" s="673"/>
      <c r="R17" s="114"/>
      <c r="S17" s="114"/>
      <c r="T17" s="114"/>
      <c r="U17" s="114"/>
      <c r="V17" s="154"/>
      <c r="Y17" s="597">
        <f t="shared" si="0"/>
        <v>5.0196629651499958E-8</v>
      </c>
      <c r="Z17" s="597">
        <f t="shared" si="1"/>
        <v>0</v>
      </c>
      <c r="AA17" s="597">
        <f t="shared" si="2"/>
        <v>0</v>
      </c>
    </row>
    <row r="18" spans="1:27" x14ac:dyDescent="0.2">
      <c r="A18" s="155">
        <v>1921</v>
      </c>
      <c r="B18" s="648">
        <f>1-TD2b!B18</f>
        <v>0.56818943336199235</v>
      </c>
      <c r="C18" s="656">
        <f>1-TD2b!C18</f>
        <v>0.57140273360026328</v>
      </c>
      <c r="D18" s="503">
        <f>compofiinc!BO10</f>
        <v>0.48618876953646761</v>
      </c>
      <c r="E18" s="503">
        <f>compofiinc!BP10</f>
        <v>7.1409231036637086E-2</v>
      </c>
      <c r="F18" s="503">
        <f>compofiinc!BQ10</f>
        <v>3.6885053792245701E-3</v>
      </c>
      <c r="G18" s="503">
        <f>compofiinc!BR10</f>
        <v>5.5104229341666686E-3</v>
      </c>
      <c r="H18" s="503">
        <f>compofiinc!BS10</f>
        <v>4.6058834875408843E-3</v>
      </c>
      <c r="I18" s="667"/>
      <c r="J18" s="673"/>
      <c r="K18" s="114"/>
      <c r="L18" s="114"/>
      <c r="M18" s="114"/>
      <c r="N18" s="114"/>
      <c r="O18" s="114"/>
      <c r="P18" s="685"/>
      <c r="Q18" s="673"/>
      <c r="R18" s="114"/>
      <c r="S18" s="114"/>
      <c r="T18" s="114"/>
      <c r="U18" s="114"/>
      <c r="V18" s="154"/>
      <c r="Y18" s="597">
        <f t="shared" si="0"/>
        <v>-7.8773773542345493E-8</v>
      </c>
      <c r="Z18" s="597">
        <f t="shared" si="1"/>
        <v>0</v>
      </c>
      <c r="AA18" s="597">
        <f t="shared" si="2"/>
        <v>0</v>
      </c>
    </row>
    <row r="19" spans="1:27" x14ac:dyDescent="0.2">
      <c r="A19" s="155">
        <v>1922</v>
      </c>
      <c r="B19" s="648">
        <f>1-TD2b!B19</f>
        <v>0.56278522338482295</v>
      </c>
      <c r="C19" s="656">
        <f>1-TD2b!C19</f>
        <v>0.5705144657234873</v>
      </c>
      <c r="D19" s="503">
        <f>compofiinc!BO11</f>
        <v>0.48978355501460308</v>
      </c>
      <c r="E19" s="503">
        <f>compofiinc!BP11</f>
        <v>7.1064350016079803E-2</v>
      </c>
      <c r="F19" s="503">
        <f>compofiinc!BQ11</f>
        <v>2.837172386578532E-3</v>
      </c>
      <c r="G19" s="503">
        <f>compofiinc!BR11</f>
        <v>3.4902151754070132E-3</v>
      </c>
      <c r="H19" s="503">
        <f>compofiinc!BS11</f>
        <v>3.3393159259118045E-3</v>
      </c>
      <c r="I19" s="667"/>
      <c r="J19" s="673"/>
      <c r="K19" s="114"/>
      <c r="L19" s="114"/>
      <c r="M19" s="114"/>
      <c r="N19" s="114"/>
      <c r="O19" s="114"/>
      <c r="P19" s="685"/>
      <c r="Q19" s="673"/>
      <c r="R19" s="114"/>
      <c r="S19" s="114"/>
      <c r="T19" s="114"/>
      <c r="U19" s="114"/>
      <c r="V19" s="154"/>
      <c r="Y19" s="597">
        <f t="shared" si="0"/>
        <v>-1.4279509293405046E-7</v>
      </c>
      <c r="Z19" s="597">
        <f t="shared" si="1"/>
        <v>0</v>
      </c>
      <c r="AA19" s="597">
        <f t="shared" si="2"/>
        <v>0</v>
      </c>
    </row>
    <row r="20" spans="1:27" x14ac:dyDescent="0.2">
      <c r="A20" s="155">
        <v>1923</v>
      </c>
      <c r="B20" s="648">
        <f>1-TD2b!B20</f>
        <v>0.58538749420162106</v>
      </c>
      <c r="C20" s="656">
        <f>1-TD2b!C20</f>
        <v>0.59410447930213972</v>
      </c>
      <c r="D20" s="503">
        <f>compofiinc!BO12</f>
        <v>0.50435251885368082</v>
      </c>
      <c r="E20" s="503">
        <f>compofiinc!BP12</f>
        <v>7.3853132072717959E-2</v>
      </c>
      <c r="F20" s="503">
        <f>compofiinc!BQ12</f>
        <v>2.9826446956129071E-3</v>
      </c>
      <c r="G20" s="503">
        <f>compofiinc!BR12</f>
        <v>5.917748237652079E-3</v>
      </c>
      <c r="H20" s="503">
        <f>compofiinc!BS12</f>
        <v>6.998475868799231E-3</v>
      </c>
      <c r="I20" s="667"/>
      <c r="J20" s="673"/>
      <c r="K20" s="114"/>
      <c r="L20" s="114"/>
      <c r="M20" s="114"/>
      <c r="N20" s="114"/>
      <c r="O20" s="114"/>
      <c r="P20" s="685"/>
      <c r="Q20" s="673"/>
      <c r="R20" s="114"/>
      <c r="S20" s="114"/>
      <c r="T20" s="114"/>
      <c r="U20" s="114"/>
      <c r="V20" s="154"/>
      <c r="Y20" s="597">
        <f t="shared" si="0"/>
        <v>-4.0426323275055687E-8</v>
      </c>
      <c r="Z20" s="597">
        <f t="shared" si="1"/>
        <v>0</v>
      </c>
      <c r="AA20" s="597">
        <f t="shared" si="2"/>
        <v>0</v>
      </c>
    </row>
    <row r="21" spans="1:27" x14ac:dyDescent="0.2">
      <c r="A21" s="155">
        <v>1924</v>
      </c>
      <c r="B21" s="648">
        <f>1-TD2b!B21</f>
        <v>0.55592957252152542</v>
      </c>
      <c r="C21" s="656">
        <f>1-TD2b!C21</f>
        <v>0.56736085344603171</v>
      </c>
      <c r="D21" s="503">
        <f>compofiinc!BO13</f>
        <v>0.48674934348572463</v>
      </c>
      <c r="E21" s="503">
        <f>compofiinc!BP13</f>
        <v>6.8738503701169101E-2</v>
      </c>
      <c r="F21" s="503">
        <f>compofiinc!BQ13</f>
        <v>3.132172737350454E-3</v>
      </c>
      <c r="G21" s="503">
        <f>compofiinc!BR13</f>
        <v>3.6712104797051379E-3</v>
      </c>
      <c r="H21" s="503">
        <f>compofiinc!BS13</f>
        <v>5.0696230420824995E-3</v>
      </c>
      <c r="I21" s="667"/>
      <c r="J21" s="673"/>
      <c r="K21" s="114"/>
      <c r="L21" s="114"/>
      <c r="M21" s="114"/>
      <c r="N21" s="114"/>
      <c r="O21" s="114"/>
      <c r="P21" s="685"/>
      <c r="Q21" s="673"/>
      <c r="R21" s="114"/>
      <c r="S21" s="114"/>
      <c r="T21" s="114"/>
      <c r="U21" s="114"/>
      <c r="V21" s="154"/>
      <c r="Y21" s="597">
        <f t="shared" si="0"/>
        <v>-1.1102230246251565E-16</v>
      </c>
      <c r="Z21" s="597">
        <f t="shared" si="1"/>
        <v>0</v>
      </c>
      <c r="AA21" s="597">
        <f t="shared" si="2"/>
        <v>0</v>
      </c>
    </row>
    <row r="22" spans="1:27" x14ac:dyDescent="0.2">
      <c r="A22" s="155">
        <v>1925</v>
      </c>
      <c r="B22" s="648">
        <f>1-TD2b!B22</f>
        <v>0.53645923081175928</v>
      </c>
      <c r="C22" s="656">
        <f>1-TD2b!C22</f>
        <v>0.55833190652698006</v>
      </c>
      <c r="D22" s="503">
        <f>compofiinc!BO14</f>
        <v>0.49659822840717949</v>
      </c>
      <c r="E22" s="503">
        <f>compofiinc!BP14</f>
        <v>5.4498010997986221E-2</v>
      </c>
      <c r="F22" s="503">
        <f>compofiinc!BQ14</f>
        <v>3.4302351048844798E-3</v>
      </c>
      <c r="G22" s="503">
        <f>compofiinc!BR14</f>
        <v>1.9180953239959983E-3</v>
      </c>
      <c r="H22" s="503">
        <f>compofiinc!BS14</f>
        <v>1.8873420853147832E-3</v>
      </c>
      <c r="I22" s="667"/>
      <c r="J22" s="673"/>
      <c r="K22" s="114"/>
      <c r="L22" s="114"/>
      <c r="M22" s="114"/>
      <c r="N22" s="114"/>
      <c r="O22" s="114"/>
      <c r="P22" s="685"/>
      <c r="Q22" s="673"/>
      <c r="R22" s="114"/>
      <c r="S22" s="114"/>
      <c r="T22" s="114"/>
      <c r="U22" s="114"/>
      <c r="V22" s="154"/>
      <c r="Y22" s="597">
        <f t="shared" si="0"/>
        <v>-5.392380909852168E-9</v>
      </c>
      <c r="Z22" s="597">
        <f t="shared" si="1"/>
        <v>0</v>
      </c>
      <c r="AA22" s="597">
        <f t="shared" si="2"/>
        <v>0</v>
      </c>
    </row>
    <row r="23" spans="1:27" x14ac:dyDescent="0.2">
      <c r="A23" s="155">
        <v>1926</v>
      </c>
      <c r="B23" s="648">
        <f>1-TD2b!B23</f>
        <v>0.5428956423176261</v>
      </c>
      <c r="C23" s="656">
        <f>1-TD2b!C23</f>
        <v>0.55931014720146122</v>
      </c>
      <c r="D23" s="503">
        <f>compofiinc!BO15</f>
        <v>0.49767006034725159</v>
      </c>
      <c r="E23" s="503">
        <f>compofiinc!BP15</f>
        <v>5.3967565155783465E-2</v>
      </c>
      <c r="F23" s="503">
        <f>compofiinc!BQ15</f>
        <v>3.8654795253095647E-3</v>
      </c>
      <c r="G23" s="503">
        <f>compofiinc!BR15</f>
        <v>1.9900067279161465E-3</v>
      </c>
      <c r="H23" s="503">
        <f>compofiinc!BS15</f>
        <v>1.817071386549983E-3</v>
      </c>
      <c r="I23" s="667"/>
      <c r="J23" s="673"/>
      <c r="K23" s="114"/>
      <c r="L23" s="114"/>
      <c r="M23" s="114"/>
      <c r="N23" s="114"/>
      <c r="O23" s="114"/>
      <c r="P23" s="685"/>
      <c r="Q23" s="673"/>
      <c r="R23" s="114"/>
      <c r="S23" s="114"/>
      <c r="T23" s="114"/>
      <c r="U23" s="114"/>
      <c r="V23" s="154"/>
      <c r="Y23" s="597">
        <f t="shared" si="0"/>
        <v>-3.5941349528501032E-8</v>
      </c>
      <c r="Z23" s="597">
        <f t="shared" si="1"/>
        <v>0</v>
      </c>
      <c r="AA23" s="597">
        <f t="shared" si="2"/>
        <v>0</v>
      </c>
    </row>
    <row r="24" spans="1:27" x14ac:dyDescent="0.2">
      <c r="A24" s="155">
        <v>1927</v>
      </c>
      <c r="B24" s="648">
        <f>1-TD2b!B24</f>
        <v>0.53331543891166033</v>
      </c>
      <c r="C24" s="656">
        <f>1-TD2b!C24</f>
        <v>0.5533426668042063</v>
      </c>
      <c r="D24" s="503">
        <f>compofiinc!BO16</f>
        <v>0.49175026587410831</v>
      </c>
      <c r="E24" s="503">
        <f>compofiinc!BP16</f>
        <v>5.375368779863679E-2</v>
      </c>
      <c r="F24" s="503">
        <f>compofiinc!BQ16</f>
        <v>4.046250689254724E-3</v>
      </c>
      <c r="G24" s="503">
        <f>compofiinc!BR16</f>
        <v>2.1118272233611804E-3</v>
      </c>
      <c r="H24" s="503">
        <f>compofiinc!BS16</f>
        <v>1.6806358999252938E-3</v>
      </c>
      <c r="I24" s="667"/>
      <c r="J24" s="673"/>
      <c r="K24" s="114"/>
      <c r="L24" s="114"/>
      <c r="M24" s="114"/>
      <c r="N24" s="114"/>
      <c r="O24" s="114"/>
      <c r="P24" s="685"/>
      <c r="Q24" s="673"/>
      <c r="R24" s="114"/>
      <c r="S24" s="114"/>
      <c r="T24" s="114"/>
      <c r="U24" s="114"/>
      <c r="V24" s="154"/>
      <c r="Y24" s="597">
        <f t="shared" si="0"/>
        <v>-6.8107999795508078E-10</v>
      </c>
      <c r="Z24" s="597">
        <f t="shared" si="1"/>
        <v>0</v>
      </c>
      <c r="AA24" s="597">
        <f t="shared" si="2"/>
        <v>0</v>
      </c>
    </row>
    <row r="25" spans="1:27" x14ac:dyDescent="0.2">
      <c r="A25" s="155">
        <v>1928</v>
      </c>
      <c r="B25" s="648">
        <f>1-TD2b!B25</f>
        <v>0.50711288401260446</v>
      </c>
      <c r="C25" s="656">
        <f>1-TD2b!C25</f>
        <v>0.53906817849333399</v>
      </c>
      <c r="D25" s="503">
        <f>compofiinc!BO17</f>
        <v>0.47365173380700148</v>
      </c>
      <c r="E25" s="503">
        <f>compofiinc!BP17</f>
        <v>5.7269723685251378E-2</v>
      </c>
      <c r="F25" s="503">
        <f>compofiinc!BQ17</f>
        <v>4.4236128636318123E-3</v>
      </c>
      <c r="G25" s="503">
        <f>compofiinc!BR17</f>
        <v>2.1609319086465031E-3</v>
      </c>
      <c r="H25" s="503">
        <f>compofiinc!BS17</f>
        <v>1.5621762288027495E-3</v>
      </c>
      <c r="I25" s="667"/>
      <c r="J25" s="673"/>
      <c r="K25" s="114"/>
      <c r="L25" s="114"/>
      <c r="M25" s="114"/>
      <c r="N25" s="114"/>
      <c r="O25" s="114"/>
      <c r="P25" s="685"/>
      <c r="Q25" s="673"/>
      <c r="R25" s="114"/>
      <c r="S25" s="114"/>
      <c r="T25" s="114"/>
      <c r="U25" s="114"/>
      <c r="V25" s="154"/>
      <c r="Y25" s="597">
        <f t="shared" si="0"/>
        <v>6.591949208711867E-17</v>
      </c>
      <c r="Z25" s="597">
        <f t="shared" si="1"/>
        <v>0</v>
      </c>
      <c r="AA25" s="597">
        <f t="shared" si="2"/>
        <v>0</v>
      </c>
    </row>
    <row r="26" spans="1:27" x14ac:dyDescent="0.2">
      <c r="A26" s="155">
        <v>1929</v>
      </c>
      <c r="B26" s="648">
        <f>1-TD2b!B26</f>
        <v>0.53290412103992757</v>
      </c>
      <c r="C26" s="656">
        <f>1-TD2b!C26</f>
        <v>0.5624159639653088</v>
      </c>
      <c r="D26" s="503">
        <f>compofiinc!BO18</f>
        <v>0.49335804220488405</v>
      </c>
      <c r="E26" s="503">
        <f>compofiinc!BP18</f>
        <v>6.109531747939613E-2</v>
      </c>
      <c r="F26" s="503">
        <f>compofiinc!BQ18</f>
        <v>4.3699310930350038E-3</v>
      </c>
      <c r="G26" s="503">
        <f>compofiinc!BR18</f>
        <v>2.0192696822744494E-3</v>
      </c>
      <c r="H26" s="503">
        <f>compofiinc!BS18</f>
        <v>1.5734069426624753E-3</v>
      </c>
      <c r="I26" s="667"/>
      <c r="J26" s="673"/>
      <c r="K26" s="114"/>
      <c r="L26" s="114"/>
      <c r="M26" s="114"/>
      <c r="N26" s="114"/>
      <c r="O26" s="114"/>
      <c r="P26" s="685"/>
      <c r="Q26" s="673"/>
      <c r="R26" s="114"/>
      <c r="S26" s="114"/>
      <c r="T26" s="114"/>
      <c r="U26" s="114"/>
      <c r="V26" s="154"/>
      <c r="Y26" s="597">
        <f t="shared" si="0"/>
        <v>-3.4369433132841465E-9</v>
      </c>
      <c r="Z26" s="597">
        <f t="shared" si="1"/>
        <v>0</v>
      </c>
      <c r="AA26" s="597">
        <f t="shared" si="2"/>
        <v>0</v>
      </c>
    </row>
    <row r="27" spans="1:27" x14ac:dyDescent="0.2">
      <c r="A27" s="159">
        <v>1930</v>
      </c>
      <c r="B27" s="652">
        <f>1-TD2b!B27</f>
        <v>0.56134545015565329</v>
      </c>
      <c r="C27" s="659">
        <f>1-TD2b!C27</f>
        <v>0.56926525446609344</v>
      </c>
      <c r="D27" s="507">
        <f>compofiinc!BO19</f>
        <v>0.50326900988501455</v>
      </c>
      <c r="E27" s="507">
        <f>compofiinc!BP19</f>
        <v>5.8041235396642604E-2</v>
      </c>
      <c r="F27" s="507">
        <f>compofiinc!BQ19</f>
        <v>4.3351120124806158E-3</v>
      </c>
      <c r="G27" s="507">
        <f>compofiinc!BR19</f>
        <v>2.1239499720877575E-3</v>
      </c>
      <c r="H27" s="507">
        <f>compofiinc!BS19</f>
        <v>1.4959471998679669E-3</v>
      </c>
      <c r="I27" s="669"/>
      <c r="J27" s="675"/>
      <c r="K27" s="118"/>
      <c r="L27" s="118"/>
      <c r="M27" s="118"/>
      <c r="N27" s="118"/>
      <c r="O27" s="118"/>
      <c r="P27" s="687"/>
      <c r="Q27" s="675"/>
      <c r="R27" s="118"/>
      <c r="S27" s="118"/>
      <c r="T27" s="118"/>
      <c r="U27" s="118"/>
      <c r="V27" s="158"/>
      <c r="Y27" s="597">
        <f t="shared" si="0"/>
        <v>-5.5511151231257827E-17</v>
      </c>
      <c r="Z27" s="597">
        <f t="shared" si="1"/>
        <v>0</v>
      </c>
      <c r="AA27" s="597">
        <f t="shared" si="2"/>
        <v>0</v>
      </c>
    </row>
    <row r="28" spans="1:27" x14ac:dyDescent="0.2">
      <c r="A28" s="155">
        <v>1931</v>
      </c>
      <c r="B28" s="648">
        <f>1-TD2b!B28</f>
        <v>0.55456799987568017</v>
      </c>
      <c r="C28" s="656">
        <f>1-TD2b!C28</f>
        <v>0.55595006160314719</v>
      </c>
      <c r="D28" s="503">
        <f>compofiinc!BO20</f>
        <v>0.49762639881495957</v>
      </c>
      <c r="E28" s="503">
        <f>compofiinc!BP20</f>
        <v>5.0276163443570457E-2</v>
      </c>
      <c r="F28" s="503">
        <f>compofiinc!BQ20</f>
        <v>4.2336366379760876E-3</v>
      </c>
      <c r="G28" s="503">
        <f>compofiinc!BR20</f>
        <v>2.2388060936538445E-3</v>
      </c>
      <c r="H28" s="503">
        <f>compofiinc!BS20</f>
        <v>1.5748237354633217E-3</v>
      </c>
      <c r="I28" s="667"/>
      <c r="J28" s="673"/>
      <c r="K28" s="114"/>
      <c r="L28" s="114"/>
      <c r="M28" s="114"/>
      <c r="N28" s="114"/>
      <c r="O28" s="114"/>
      <c r="P28" s="685"/>
      <c r="Q28" s="673"/>
      <c r="R28" s="114"/>
      <c r="S28" s="114"/>
      <c r="T28" s="114"/>
      <c r="U28" s="114"/>
      <c r="V28" s="154"/>
      <c r="Y28" s="597">
        <f t="shared" si="0"/>
        <v>2.3287752391396022E-7</v>
      </c>
      <c r="Z28" s="597">
        <f t="shared" si="1"/>
        <v>0</v>
      </c>
      <c r="AA28" s="597">
        <f t="shared" si="2"/>
        <v>0</v>
      </c>
    </row>
    <row r="29" spans="1:27" x14ac:dyDescent="0.2">
      <c r="A29" s="155">
        <v>1932</v>
      </c>
      <c r="B29" s="648">
        <f>1-TD2b!B29</f>
        <v>0.53629788222738495</v>
      </c>
      <c r="C29" s="656">
        <f>1-TD2b!C29</f>
        <v>0.53699474128949487</v>
      </c>
      <c r="D29" s="503">
        <f>compofiinc!BO21</f>
        <v>0.49056516982898829</v>
      </c>
      <c r="E29" s="503">
        <f>compofiinc!BP21</f>
        <v>3.8977314311278738E-2</v>
      </c>
      <c r="F29" s="503">
        <f>compofiinc!BQ21</f>
        <v>3.7544381987458242E-3</v>
      </c>
      <c r="G29" s="503">
        <f>compofiinc!BR21</f>
        <v>2.1689140590581621E-3</v>
      </c>
      <c r="H29" s="503">
        <f>compofiinc!BS21</f>
        <v>1.5289499814176745E-3</v>
      </c>
      <c r="I29" s="667"/>
      <c r="J29" s="673"/>
      <c r="K29" s="114"/>
      <c r="L29" s="114"/>
      <c r="M29" s="114"/>
      <c r="N29" s="114"/>
      <c r="O29" s="114"/>
      <c r="P29" s="685"/>
      <c r="Q29" s="673"/>
      <c r="R29" s="114"/>
      <c r="S29" s="114"/>
      <c r="T29" s="114"/>
      <c r="U29" s="114"/>
      <c r="V29" s="154"/>
      <c r="Y29" s="597">
        <f t="shared" si="0"/>
        <v>-4.5089993818553387E-8</v>
      </c>
      <c r="Z29" s="597">
        <f t="shared" si="1"/>
        <v>0</v>
      </c>
      <c r="AA29" s="597">
        <f t="shared" si="2"/>
        <v>0</v>
      </c>
    </row>
    <row r="30" spans="1:27" x14ac:dyDescent="0.2">
      <c r="A30" s="155">
        <v>1933</v>
      </c>
      <c r="B30" s="648">
        <f>1-TD2b!B30</f>
        <v>0.5439818556943824</v>
      </c>
      <c r="C30" s="656">
        <f>1-TD2b!C30</f>
        <v>0.54973570494296486</v>
      </c>
      <c r="D30" s="503">
        <f>compofiinc!BO22</f>
        <v>0.50690710409028306</v>
      </c>
      <c r="E30" s="503">
        <f>compofiinc!BP22</f>
        <v>3.6814810200669623E-2</v>
      </c>
      <c r="F30" s="503">
        <f>compofiinc!BQ22</f>
        <v>2.7667275500498634E-3</v>
      </c>
      <c r="G30" s="503">
        <f>compofiinc!BR22</f>
        <v>1.8877102528898904E-3</v>
      </c>
      <c r="H30" s="503">
        <f>compofiinc!BS22</f>
        <v>1.3609619320833002E-3</v>
      </c>
      <c r="I30" s="667"/>
      <c r="J30" s="673"/>
      <c r="K30" s="114"/>
      <c r="L30" s="114"/>
      <c r="M30" s="114"/>
      <c r="N30" s="114"/>
      <c r="O30" s="114"/>
      <c r="P30" s="685"/>
      <c r="Q30" s="673"/>
      <c r="R30" s="114"/>
      <c r="S30" s="114"/>
      <c r="T30" s="114"/>
      <c r="U30" s="114"/>
      <c r="V30" s="154"/>
      <c r="Y30" s="597">
        <f t="shared" si="0"/>
        <v>-1.6090830108686505E-6</v>
      </c>
      <c r="Z30" s="597">
        <f t="shared" si="1"/>
        <v>0</v>
      </c>
      <c r="AA30" s="597">
        <f t="shared" si="2"/>
        <v>0</v>
      </c>
    </row>
    <row r="31" spans="1:27" x14ac:dyDescent="0.2">
      <c r="A31" s="155">
        <v>1934</v>
      </c>
      <c r="B31" s="648">
        <f>1-TD2b!B31</f>
        <v>0.54216458027856362</v>
      </c>
      <c r="C31" s="656">
        <f>1-TD2b!C31</f>
        <v>0.54844923356141062</v>
      </c>
      <c r="D31" s="503">
        <f>compofiinc!BO23</f>
        <v>0.49589460991613082</v>
      </c>
      <c r="E31" s="503">
        <f>compofiinc!BP23</f>
        <v>4.6755657017876179E-2</v>
      </c>
      <c r="F31" s="503">
        <f>compofiinc!BQ23</f>
        <v>2.9434183264382477E-3</v>
      </c>
      <c r="G31" s="503">
        <f>compofiinc!BR23</f>
        <v>1.5530732265772347E-3</v>
      </c>
      <c r="H31" s="503">
        <f>compofiinc!BS23</f>
        <v>1.3027377276008563E-3</v>
      </c>
      <c r="I31" s="667"/>
      <c r="J31" s="673"/>
      <c r="K31" s="114"/>
      <c r="L31" s="114"/>
      <c r="M31" s="114"/>
      <c r="N31" s="114"/>
      <c r="O31" s="114"/>
      <c r="P31" s="685"/>
      <c r="Q31" s="673"/>
      <c r="R31" s="114"/>
      <c r="S31" s="114"/>
      <c r="T31" s="114"/>
      <c r="U31" s="114"/>
      <c r="V31" s="154"/>
      <c r="Y31" s="597">
        <f t="shared" si="0"/>
        <v>-2.6265321272089803E-7</v>
      </c>
      <c r="Z31" s="597">
        <f t="shared" si="1"/>
        <v>0</v>
      </c>
      <c r="AA31" s="597">
        <f t="shared" si="2"/>
        <v>0</v>
      </c>
    </row>
    <row r="32" spans="1:27" x14ac:dyDescent="0.2">
      <c r="A32" s="155">
        <v>1935</v>
      </c>
      <c r="B32" s="648">
        <f>1-TD2b!B32</f>
        <v>0.55506017287570231</v>
      </c>
      <c r="C32" s="656">
        <f>1-TD2b!C32</f>
        <v>0.56607012727231476</v>
      </c>
      <c r="D32" s="503">
        <f>compofiinc!BO24</f>
        <v>0.49738423733705983</v>
      </c>
      <c r="E32" s="503">
        <f>compofiinc!BP24</f>
        <v>6.3180289091654601E-2</v>
      </c>
      <c r="F32" s="503">
        <f>compofiinc!BQ24</f>
        <v>2.8623095567301485E-3</v>
      </c>
      <c r="G32" s="503">
        <f>compofiinc!BR24</f>
        <v>1.3649679446367767E-3</v>
      </c>
      <c r="H32" s="503">
        <f>compofiinc!BS24</f>
        <v>1.2780246313509394E-3</v>
      </c>
      <c r="I32" s="667"/>
      <c r="J32" s="673"/>
      <c r="K32" s="114"/>
      <c r="L32" s="114"/>
      <c r="M32" s="114"/>
      <c r="N32" s="114"/>
      <c r="O32" s="114"/>
      <c r="P32" s="685"/>
      <c r="Q32" s="673"/>
      <c r="R32" s="114"/>
      <c r="S32" s="114"/>
      <c r="T32" s="114"/>
      <c r="U32" s="114"/>
      <c r="V32" s="154"/>
      <c r="Y32" s="597">
        <f t="shared" si="0"/>
        <v>2.9871088246327671E-7</v>
      </c>
      <c r="Z32" s="597">
        <f t="shared" si="1"/>
        <v>0</v>
      </c>
      <c r="AA32" s="597">
        <f t="shared" si="2"/>
        <v>0</v>
      </c>
    </row>
    <row r="33" spans="1:27" x14ac:dyDescent="0.2">
      <c r="A33" s="155">
        <v>1936</v>
      </c>
      <c r="B33" s="648">
        <f>1-TD2b!B33</f>
        <v>0.53406224905523736</v>
      </c>
      <c r="C33" s="656">
        <f>1-TD2b!C33</f>
        <v>0.55227633017435984</v>
      </c>
      <c r="D33" s="503">
        <f>compofiinc!BO25</f>
        <v>0.49202468542932426</v>
      </c>
      <c r="E33" s="503">
        <f>compofiinc!BP25</f>
        <v>5.4005179464082273E-2</v>
      </c>
      <c r="F33" s="503">
        <f>compofiinc!BQ25</f>
        <v>3.69757907379345E-3</v>
      </c>
      <c r="G33" s="503">
        <f>compofiinc!BR25</f>
        <v>1.1068631217484338E-3</v>
      </c>
      <c r="H33" s="503">
        <f>compofiinc!BS25</f>
        <v>1.4418906540068395E-3</v>
      </c>
      <c r="I33" s="667"/>
      <c r="J33" s="673"/>
      <c r="K33" s="114"/>
      <c r="L33" s="114"/>
      <c r="M33" s="114"/>
      <c r="N33" s="114"/>
      <c r="O33" s="114"/>
      <c r="P33" s="685"/>
      <c r="Q33" s="673"/>
      <c r="R33" s="114"/>
      <c r="S33" s="114"/>
      <c r="T33" s="114"/>
      <c r="U33" s="114"/>
      <c r="V33" s="154"/>
      <c r="Y33" s="597">
        <f t="shared" si="0"/>
        <v>1.3243140458557567E-7</v>
      </c>
      <c r="Z33" s="597">
        <f t="shared" si="1"/>
        <v>0</v>
      </c>
      <c r="AA33" s="597">
        <f t="shared" si="2"/>
        <v>0</v>
      </c>
    </row>
    <row r="34" spans="1:27" x14ac:dyDescent="0.2">
      <c r="A34" s="155">
        <v>1937</v>
      </c>
      <c r="B34" s="648">
        <f>1-TD2b!B34</f>
        <v>0.55768588239419825</v>
      </c>
      <c r="C34" s="656">
        <f>1-TD2b!C34</f>
        <v>0.56652120146654705</v>
      </c>
      <c r="D34" s="503">
        <f>compofiinc!BO26</f>
        <v>0.49238342359917076</v>
      </c>
      <c r="E34" s="503">
        <f>compofiinc!BP26</f>
        <v>6.3987207270292709E-2</v>
      </c>
      <c r="F34" s="503">
        <f>compofiinc!BQ26</f>
        <v>3.5927800928893527E-3</v>
      </c>
      <c r="G34" s="503">
        <f>compofiinc!BR26</f>
        <v>8.6469044393113967E-4</v>
      </c>
      <c r="H34" s="503">
        <f>compofiinc!BS26</f>
        <v>5.6934784206790143E-3</v>
      </c>
      <c r="I34" s="667"/>
      <c r="J34" s="673"/>
      <c r="K34" s="114"/>
      <c r="L34" s="114"/>
      <c r="M34" s="114"/>
      <c r="N34" s="114"/>
      <c r="O34" s="114"/>
      <c r="P34" s="685"/>
      <c r="Q34" s="673"/>
      <c r="R34" s="114"/>
      <c r="S34" s="114"/>
      <c r="T34" s="114"/>
      <c r="U34" s="114"/>
      <c r="V34" s="154"/>
      <c r="Y34" s="597">
        <f t="shared" si="0"/>
        <v>-3.7836041591812752E-7</v>
      </c>
      <c r="Z34" s="597">
        <f t="shared" si="1"/>
        <v>0</v>
      </c>
      <c r="AA34" s="597">
        <f t="shared" si="2"/>
        <v>0</v>
      </c>
    </row>
    <row r="35" spans="1:27" x14ac:dyDescent="0.2">
      <c r="A35" s="155">
        <v>1938</v>
      </c>
      <c r="B35" s="648">
        <f>1-TD2b!B35</f>
        <v>0.55925162429228137</v>
      </c>
      <c r="C35" s="656">
        <f>1-TD2b!C35</f>
        <v>0.56999109507485879</v>
      </c>
      <c r="D35" s="503">
        <f>compofiinc!BO27</f>
        <v>0.50263420124536307</v>
      </c>
      <c r="E35" s="503">
        <f>compofiinc!BP27</f>
        <v>5.82863379000952E-2</v>
      </c>
      <c r="F35" s="503">
        <f>compofiinc!BQ27</f>
        <v>2.6030386998858179E-3</v>
      </c>
      <c r="G35" s="503">
        <f>compofiinc!BR27</f>
        <v>8.8296801386487239E-4</v>
      </c>
      <c r="H35" s="503">
        <f>compofiinc!BS27</f>
        <v>5.5845492156498221E-3</v>
      </c>
      <c r="I35" s="667"/>
      <c r="J35" s="673"/>
      <c r="K35" s="114"/>
      <c r="L35" s="114"/>
      <c r="M35" s="114"/>
      <c r="N35" s="114"/>
      <c r="O35" s="114"/>
      <c r="P35" s="685"/>
      <c r="Q35" s="673"/>
      <c r="R35" s="114"/>
      <c r="S35" s="114"/>
      <c r="T35" s="114"/>
      <c r="U35" s="114"/>
      <c r="V35" s="154"/>
      <c r="Y35" s="597">
        <f t="shared" si="0"/>
        <v>1.0408340855860843E-17</v>
      </c>
      <c r="Z35" s="597">
        <f t="shared" si="1"/>
        <v>0</v>
      </c>
      <c r="AA35" s="597">
        <f t="shared" si="2"/>
        <v>0</v>
      </c>
    </row>
    <row r="36" spans="1:27" x14ac:dyDescent="0.2">
      <c r="A36" s="157">
        <v>1939</v>
      </c>
      <c r="B36" s="651">
        <f>1-TD2b!B36</f>
        <v>0.54482114358244416</v>
      </c>
      <c r="C36" s="658">
        <f>1-TD2b!C36</f>
        <v>0.55431101827036455</v>
      </c>
      <c r="D36" s="505">
        <f>compofiinc!BO28</f>
        <v>0.48978586758832354</v>
      </c>
      <c r="E36" s="505">
        <f>compofiinc!BP28</f>
        <v>5.3928725718154019E-2</v>
      </c>
      <c r="F36" s="505">
        <f>compofiinc!BQ28</f>
        <v>3.014187088745568E-3</v>
      </c>
      <c r="G36" s="505">
        <f>compofiinc!BR28</f>
        <v>1.0934145639796694E-3</v>
      </c>
      <c r="H36" s="505">
        <f>compofiinc!BS28</f>
        <v>6.4888233111617052E-3</v>
      </c>
      <c r="I36" s="668"/>
      <c r="J36" s="674"/>
      <c r="K36" s="116"/>
      <c r="L36" s="116"/>
      <c r="M36" s="116"/>
      <c r="N36" s="116"/>
      <c r="O36" s="116"/>
      <c r="P36" s="686"/>
      <c r="Q36" s="674"/>
      <c r="R36" s="116"/>
      <c r="S36" s="116"/>
      <c r="T36" s="116"/>
      <c r="U36" s="116"/>
      <c r="V36" s="156"/>
      <c r="Y36" s="597">
        <f t="shared" si="0"/>
        <v>4.8572257327350599E-17</v>
      </c>
      <c r="Z36" s="597">
        <f t="shared" si="1"/>
        <v>0</v>
      </c>
      <c r="AA36" s="597">
        <f t="shared" si="2"/>
        <v>0</v>
      </c>
    </row>
    <row r="37" spans="1:27" x14ac:dyDescent="0.2">
      <c r="A37" s="155">
        <v>1940</v>
      </c>
      <c r="B37" s="648">
        <f>1-TD2b!B37</f>
        <v>0.5470686757097889</v>
      </c>
      <c r="C37" s="656">
        <f>1-TD2b!C37</f>
        <v>0.55573362495256862</v>
      </c>
      <c r="D37" s="503">
        <f>compofiinc!BO29</f>
        <v>0.47544081988781933</v>
      </c>
      <c r="E37" s="503">
        <f>compofiinc!BP29</f>
        <v>5.6860561412012636E-2</v>
      </c>
      <c r="F37" s="503">
        <f>compofiinc!BQ29</f>
        <v>5.184019418960531E-3</v>
      </c>
      <c r="G37" s="503">
        <f>compofiinc!BR29</f>
        <v>5.0901516433979645E-3</v>
      </c>
      <c r="H37" s="503">
        <f>compofiinc!BS29</f>
        <v>1.3158072590377989E-2</v>
      </c>
      <c r="I37" s="667"/>
      <c r="J37" s="673"/>
      <c r="K37" s="114"/>
      <c r="L37" s="114"/>
      <c r="M37" s="114"/>
      <c r="N37" s="114"/>
      <c r="O37" s="114"/>
      <c r="P37" s="685"/>
      <c r="Q37" s="673"/>
      <c r="R37" s="114"/>
      <c r="S37" s="114"/>
      <c r="T37" s="114"/>
      <c r="U37" s="114"/>
      <c r="V37" s="154"/>
      <c r="Y37" s="597">
        <f t="shared" si="0"/>
        <v>1.6306400674181987E-16</v>
      </c>
      <c r="Z37" s="597">
        <f t="shared" si="1"/>
        <v>0</v>
      </c>
      <c r="AA37" s="597">
        <f t="shared" si="2"/>
        <v>0</v>
      </c>
    </row>
    <row r="38" spans="1:27" x14ac:dyDescent="0.2">
      <c r="A38" s="155">
        <v>1941</v>
      </c>
      <c r="B38" s="648">
        <f>1-TD2b!B38</f>
        <v>0.58069660442723181</v>
      </c>
      <c r="C38" s="656">
        <f>1-TD2b!C38</f>
        <v>0.58980685423646895</v>
      </c>
      <c r="D38" s="503">
        <f>compofiinc!BO30</f>
        <v>0.51049475546886669</v>
      </c>
      <c r="E38" s="503">
        <f>compofiinc!BP30</f>
        <v>4.8423478907348314E-2</v>
      </c>
      <c r="F38" s="503">
        <f>compofiinc!BQ30</f>
        <v>7.8939299377248917E-3</v>
      </c>
      <c r="G38" s="503">
        <f>compofiinc!BR30</f>
        <v>5.4512888600498129E-3</v>
      </c>
      <c r="H38" s="503">
        <f>compofiinc!BS30</f>
        <v>1.7543401062479279E-2</v>
      </c>
      <c r="I38" s="667"/>
      <c r="J38" s="673"/>
      <c r="K38" s="114"/>
      <c r="L38" s="114"/>
      <c r="M38" s="114"/>
      <c r="N38" s="114"/>
      <c r="O38" s="114"/>
      <c r="P38" s="685"/>
      <c r="Q38" s="673"/>
      <c r="R38" s="114"/>
      <c r="S38" s="114"/>
      <c r="T38" s="114"/>
      <c r="U38" s="114"/>
      <c r="V38" s="154"/>
      <c r="Y38" s="597">
        <f t="shared" si="0"/>
        <v>-4.163336342344337E-17</v>
      </c>
      <c r="Z38" s="597">
        <f t="shared" si="1"/>
        <v>0</v>
      </c>
      <c r="AA38" s="597">
        <f t="shared" si="2"/>
        <v>0</v>
      </c>
    </row>
    <row r="39" spans="1:27" x14ac:dyDescent="0.2">
      <c r="A39" s="155">
        <v>1942</v>
      </c>
      <c r="B39" s="648">
        <f>1-TD2b!B39</f>
        <v>0.63872137332976275</v>
      </c>
      <c r="C39" s="656">
        <f>1-TD2b!C39</f>
        <v>0.64505816880633515</v>
      </c>
      <c r="D39" s="503">
        <f>compofiinc!BO31</f>
        <v>0.5637890881255464</v>
      </c>
      <c r="E39" s="503">
        <f>compofiinc!BP31</f>
        <v>5.7035588598848164E-2</v>
      </c>
      <c r="F39" s="503">
        <f>compofiinc!BQ31</f>
        <v>4.8975339754424099E-3</v>
      </c>
      <c r="G39" s="503">
        <f>compofiinc!BR31</f>
        <v>4.3889006018649332E-3</v>
      </c>
      <c r="H39" s="503">
        <f>compofiinc!BS31</f>
        <v>1.4947057504633175E-2</v>
      </c>
      <c r="I39" s="667"/>
      <c r="J39" s="673"/>
      <c r="K39" s="114"/>
      <c r="L39" s="114"/>
      <c r="M39" s="114"/>
      <c r="N39" s="114"/>
      <c r="O39" s="114"/>
      <c r="P39" s="685"/>
      <c r="Q39" s="673"/>
      <c r="R39" s="114"/>
      <c r="S39" s="114"/>
      <c r="T39" s="114"/>
      <c r="U39" s="114"/>
      <c r="V39" s="154"/>
      <c r="Y39" s="597">
        <f t="shared" si="0"/>
        <v>6.9388939039072284E-17</v>
      </c>
      <c r="Z39" s="597">
        <f t="shared" si="1"/>
        <v>0</v>
      </c>
      <c r="AA39" s="597">
        <f t="shared" si="2"/>
        <v>0</v>
      </c>
    </row>
    <row r="40" spans="1:27" x14ac:dyDescent="0.2">
      <c r="A40" s="155">
        <v>1943</v>
      </c>
      <c r="B40" s="648">
        <f>1-TD2b!B40</f>
        <v>0.66310097885061769</v>
      </c>
      <c r="C40" s="656">
        <f>1-TD2b!C40</f>
        <v>0.67330076801123395</v>
      </c>
      <c r="D40" s="503">
        <f>compofiinc!BO32</f>
        <v>0.60425501721593</v>
      </c>
      <c r="E40" s="503">
        <f>compofiinc!BP32</f>
        <v>5.1768694337375895E-2</v>
      </c>
      <c r="F40" s="503">
        <f>compofiinc!BQ32</f>
        <v>3.449398660639709E-3</v>
      </c>
      <c r="G40" s="503">
        <f>compofiinc!BR32</f>
        <v>2.8499469358100778E-3</v>
      </c>
      <c r="H40" s="503">
        <f>compofiinc!BS32</f>
        <v>1.0977710861478163E-2</v>
      </c>
      <c r="I40" s="667"/>
      <c r="J40" s="673"/>
      <c r="K40" s="114"/>
      <c r="L40" s="114"/>
      <c r="M40" s="114"/>
      <c r="N40" s="114"/>
      <c r="O40" s="114"/>
      <c r="P40" s="685"/>
      <c r="Q40" s="673"/>
      <c r="R40" s="114"/>
      <c r="S40" s="114"/>
      <c r="T40" s="114"/>
      <c r="U40" s="114"/>
      <c r="V40" s="154"/>
      <c r="Y40" s="597">
        <f t="shared" si="0"/>
        <v>1.0581813203458523E-16</v>
      </c>
      <c r="Z40" s="597">
        <f t="shared" si="1"/>
        <v>0</v>
      </c>
      <c r="AA40" s="597">
        <f t="shared" si="2"/>
        <v>0</v>
      </c>
    </row>
    <row r="41" spans="1:27" x14ac:dyDescent="0.2">
      <c r="A41" s="155">
        <v>1944</v>
      </c>
      <c r="B41" s="648">
        <f>1-TD2b!B41</f>
        <v>0.67487469014545243</v>
      </c>
      <c r="C41" s="656">
        <f>1-TD2b!C41</f>
        <v>0.68451130050771791</v>
      </c>
      <c r="D41" s="503">
        <f>compofiinc!BO33</f>
        <v>0.56836243231028782</v>
      </c>
      <c r="E41" s="503">
        <f>compofiinc!BP33</f>
        <v>9.3128323433351978E-2</v>
      </c>
      <c r="F41" s="503">
        <f>compofiinc!BQ33</f>
        <v>7.7742739972712083E-3</v>
      </c>
      <c r="G41" s="503">
        <f>compofiinc!BR33</f>
        <v>1.6971470666575072E-3</v>
      </c>
      <c r="H41" s="503">
        <f>compofiinc!BS33</f>
        <v>1.3552965128029715E-2</v>
      </c>
      <c r="I41" s="667"/>
      <c r="J41" s="673"/>
      <c r="K41" s="114"/>
      <c r="L41" s="114"/>
      <c r="M41" s="114"/>
      <c r="N41" s="114"/>
      <c r="O41" s="114"/>
      <c r="P41" s="685"/>
      <c r="Q41" s="673"/>
      <c r="R41" s="114"/>
      <c r="S41" s="114"/>
      <c r="T41" s="114"/>
      <c r="U41" s="114"/>
      <c r="V41" s="154"/>
      <c r="Y41" s="597">
        <f t="shared" si="0"/>
        <v>-3.841427880320672E-6</v>
      </c>
      <c r="Z41" s="597">
        <f t="shared" si="1"/>
        <v>0</v>
      </c>
      <c r="AA41" s="597">
        <f t="shared" si="2"/>
        <v>0</v>
      </c>
    </row>
    <row r="42" spans="1:27" x14ac:dyDescent="0.2">
      <c r="A42" s="155">
        <v>1945</v>
      </c>
      <c r="B42" s="648">
        <f>1-TD2b!B42</f>
        <v>0.65576689557732859</v>
      </c>
      <c r="C42" s="656">
        <f>1-TD2b!C42</f>
        <v>0.673554112937925</v>
      </c>
      <c r="D42" s="503">
        <f>compofiinc!BO34</f>
        <v>0.56945378553050363</v>
      </c>
      <c r="E42" s="503">
        <f>compofiinc!BP34</f>
        <v>8.2656417619172987E-2</v>
      </c>
      <c r="F42" s="503">
        <f>compofiinc!BQ34</f>
        <v>7.0322417010906073E-3</v>
      </c>
      <c r="G42" s="503">
        <f>compofiinc!BR34</f>
        <v>1.48945336952105E-3</v>
      </c>
      <c r="H42" s="503">
        <f>compofiinc!BS34</f>
        <v>1.2922230757598087E-2</v>
      </c>
      <c r="I42" s="667"/>
      <c r="J42" s="673"/>
      <c r="K42" s="114"/>
      <c r="L42" s="114"/>
      <c r="M42" s="114"/>
      <c r="N42" s="114"/>
      <c r="O42" s="114"/>
      <c r="P42" s="685"/>
      <c r="Q42" s="673"/>
      <c r="R42" s="114"/>
      <c r="S42" s="114"/>
      <c r="T42" s="114"/>
      <c r="U42" s="114"/>
      <c r="V42" s="154"/>
      <c r="Y42" s="597">
        <f t="shared" si="0"/>
        <v>-1.6039961364330835E-8</v>
      </c>
      <c r="Z42" s="597">
        <f t="shared" si="1"/>
        <v>0</v>
      </c>
      <c r="AA42" s="597">
        <f t="shared" si="2"/>
        <v>0</v>
      </c>
    </row>
    <row r="43" spans="1:27" x14ac:dyDescent="0.2">
      <c r="A43" s="155">
        <v>1946</v>
      </c>
      <c r="B43" s="648">
        <f>1-TD2b!B43</f>
        <v>0.63300448772671181</v>
      </c>
      <c r="C43" s="656">
        <f>1-TD2b!C43</f>
        <v>0.65383605931069622</v>
      </c>
      <c r="D43" s="503">
        <f>compofiinc!BO35</f>
        <v>0.5563519451688177</v>
      </c>
      <c r="E43" s="503">
        <f>compofiinc!BP35</f>
        <v>7.8484577538831965E-2</v>
      </c>
      <c r="F43" s="503">
        <f>compofiinc!BQ35</f>
        <v>4.1384962784712827E-3</v>
      </c>
      <c r="G43" s="503">
        <f>compofiinc!BR35</f>
        <v>2.6984582876911009E-3</v>
      </c>
      <c r="H43" s="503">
        <f>compofiinc!BS35</f>
        <v>1.2161853717891583E-2</v>
      </c>
      <c r="I43" s="667"/>
      <c r="J43" s="673"/>
      <c r="K43" s="114"/>
      <c r="L43" s="114"/>
      <c r="M43" s="114"/>
      <c r="N43" s="114"/>
      <c r="O43" s="114"/>
      <c r="P43" s="685"/>
      <c r="Q43" s="673"/>
      <c r="R43" s="114"/>
      <c r="S43" s="114"/>
      <c r="T43" s="114"/>
      <c r="U43" s="114"/>
      <c r="V43" s="154"/>
      <c r="Y43" s="597">
        <f t="shared" si="0"/>
        <v>7.283189925877398E-7</v>
      </c>
      <c r="Z43" s="597">
        <f t="shared" si="1"/>
        <v>0</v>
      </c>
      <c r="AA43" s="597">
        <f t="shared" si="2"/>
        <v>0</v>
      </c>
    </row>
    <row r="44" spans="1:27" x14ac:dyDescent="0.2">
      <c r="A44" s="155">
        <v>1947</v>
      </c>
      <c r="B44" s="648">
        <f>1-TD2b!B44</f>
        <v>0.65652119356119698</v>
      </c>
      <c r="C44" s="656">
        <f>1-TD2b!C44</f>
        <v>0.66982822406564424</v>
      </c>
      <c r="D44" s="503">
        <f>compofiinc!BO36</f>
        <v>0.57914028232092896</v>
      </c>
      <c r="E44" s="503">
        <f>compofiinc!BP36</f>
        <v>7.1027986829361262E-2</v>
      </c>
      <c r="F44" s="503">
        <f>compofiinc!BQ36</f>
        <v>4.4730317725174551E-3</v>
      </c>
      <c r="G44" s="503">
        <f>compofiinc!BR36</f>
        <v>2.8420632511340117E-3</v>
      </c>
      <c r="H44" s="503">
        <f>compofiinc!BS36</f>
        <v>1.2344955713015608E-2</v>
      </c>
      <c r="I44" s="667"/>
      <c r="J44" s="673"/>
      <c r="K44" s="114"/>
      <c r="L44" s="114"/>
      <c r="M44" s="114"/>
      <c r="N44" s="114"/>
      <c r="O44" s="114"/>
      <c r="P44" s="685"/>
      <c r="Q44" s="673"/>
      <c r="R44" s="114"/>
      <c r="S44" s="114"/>
      <c r="T44" s="114"/>
      <c r="U44" s="114"/>
      <c r="V44" s="154"/>
      <c r="Y44" s="597">
        <f t="shared" si="0"/>
        <v>-9.5821313052593671E-8</v>
      </c>
      <c r="Z44" s="597">
        <f t="shared" si="1"/>
        <v>0</v>
      </c>
      <c r="AA44" s="597">
        <f t="shared" si="2"/>
        <v>0</v>
      </c>
    </row>
    <row r="45" spans="1:27" x14ac:dyDescent="0.2">
      <c r="A45" s="155">
        <v>1948</v>
      </c>
      <c r="B45" s="648">
        <f>1-TD2b!B45</f>
        <v>0.64986491666970214</v>
      </c>
      <c r="C45" s="656">
        <f>1-TD2b!C45</f>
        <v>0.66279362354797189</v>
      </c>
      <c r="D45" s="503">
        <f>compofiinc!BO37</f>
        <v>0.55884876752901924</v>
      </c>
      <c r="E45" s="503">
        <f>compofiinc!BP37</f>
        <v>8.2466009152841163E-2</v>
      </c>
      <c r="F45" s="503">
        <f>compofiinc!BQ37</f>
        <v>5.0040541432075404E-3</v>
      </c>
      <c r="G45" s="503">
        <f>compofiinc!BR37</f>
        <v>3.0715544969043499E-3</v>
      </c>
      <c r="H45" s="503">
        <f>compofiinc!BS37</f>
        <v>1.3394387232463559E-2</v>
      </c>
      <c r="I45" s="667"/>
      <c r="J45" s="673"/>
      <c r="K45" s="114"/>
      <c r="L45" s="114"/>
      <c r="M45" s="114"/>
      <c r="N45" s="114"/>
      <c r="O45" s="114"/>
      <c r="P45" s="685"/>
      <c r="Q45" s="673"/>
      <c r="R45" s="114"/>
      <c r="S45" s="114"/>
      <c r="T45" s="114"/>
      <c r="U45" s="114"/>
      <c r="V45" s="154"/>
      <c r="Y45" s="597">
        <f t="shared" si="0"/>
        <v>8.8509935360341768E-6</v>
      </c>
      <c r="Z45" s="597">
        <f t="shared" si="1"/>
        <v>0</v>
      </c>
      <c r="AA45" s="597">
        <f t="shared" si="2"/>
        <v>0</v>
      </c>
    </row>
    <row r="46" spans="1:27" x14ac:dyDescent="0.2">
      <c r="A46" s="155">
        <v>1949</v>
      </c>
      <c r="B46" s="648">
        <f>1-TD2b!B46</f>
        <v>0.65249003757145352</v>
      </c>
      <c r="C46" s="656">
        <f>1-TD2b!C46</f>
        <v>0.66236901904804546</v>
      </c>
      <c r="D46" s="503">
        <f>compofiinc!BO38</f>
        <v>0.55223729375805963</v>
      </c>
      <c r="E46" s="503">
        <f>compofiinc!BP38</f>
        <v>8.4110375891321795E-2</v>
      </c>
      <c r="F46" s="503">
        <f>compofiinc!BQ38</f>
        <v>6.3690028474966826E-3</v>
      </c>
      <c r="G46" s="503">
        <f>compofiinc!BR38</f>
        <v>4.0004824785286816E-3</v>
      </c>
      <c r="H46" s="503">
        <f>compofiinc!BS38</f>
        <v>1.5645685462041294E-2</v>
      </c>
      <c r="I46" s="667"/>
      <c r="J46" s="673"/>
      <c r="K46" s="114"/>
      <c r="L46" s="114"/>
      <c r="M46" s="114"/>
      <c r="N46" s="114"/>
      <c r="O46" s="114"/>
      <c r="P46" s="685"/>
      <c r="Q46" s="673"/>
      <c r="R46" s="114"/>
      <c r="S46" s="114"/>
      <c r="T46" s="114"/>
      <c r="U46" s="114"/>
      <c r="V46" s="154"/>
      <c r="Y46" s="597">
        <f t="shared" si="0"/>
        <v>6.1786105973737904E-6</v>
      </c>
      <c r="Z46" s="597">
        <f t="shared" si="1"/>
        <v>0</v>
      </c>
      <c r="AA46" s="597">
        <f t="shared" si="2"/>
        <v>0</v>
      </c>
    </row>
    <row r="47" spans="1:27" x14ac:dyDescent="0.2">
      <c r="A47" s="159">
        <v>1950</v>
      </c>
      <c r="B47" s="652">
        <f>1-TD2b!B47</f>
        <v>0.64436633039048574</v>
      </c>
      <c r="C47" s="659">
        <f>1-TD2b!C47</f>
        <v>0.66128899389600881</v>
      </c>
      <c r="D47" s="507">
        <f>compofiinc!BO39</f>
        <v>0.55467770100901326</v>
      </c>
      <c r="E47" s="507">
        <f>compofiinc!BP39</f>
        <v>7.8932106098283439E-2</v>
      </c>
      <c r="F47" s="507">
        <f>compofiinc!BQ39</f>
        <v>8.5697280033800102E-3</v>
      </c>
      <c r="G47" s="507">
        <f>compofiinc!BR39</f>
        <v>3.568097340107268E-3</v>
      </c>
      <c r="H47" s="507">
        <f>compofiinc!BS39</f>
        <v>1.5538211746640539E-2</v>
      </c>
      <c r="I47" s="669"/>
      <c r="J47" s="675"/>
      <c r="K47" s="118"/>
      <c r="L47" s="118"/>
      <c r="M47" s="118"/>
      <c r="N47" s="118"/>
      <c r="O47" s="118"/>
      <c r="P47" s="687"/>
      <c r="Q47" s="675"/>
      <c r="R47" s="118"/>
      <c r="S47" s="118"/>
      <c r="T47" s="118"/>
      <c r="U47" s="118"/>
      <c r="V47" s="158"/>
      <c r="Y47" s="597">
        <f t="shared" si="0"/>
        <v>3.1496985843006836E-6</v>
      </c>
      <c r="Z47" s="597">
        <f t="shared" si="1"/>
        <v>0</v>
      </c>
      <c r="AA47" s="597">
        <f t="shared" si="2"/>
        <v>0</v>
      </c>
    </row>
    <row r="48" spans="1:27" x14ac:dyDescent="0.2">
      <c r="A48" s="155">
        <v>1951</v>
      </c>
      <c r="B48" s="648">
        <f>1-TD2b!B48</f>
        <v>0.65782448512746106</v>
      </c>
      <c r="C48" s="656">
        <f>1-TD2b!C48</f>
        <v>0.67180034898320606</v>
      </c>
      <c r="D48" s="503">
        <f>compofiinc!BO40</f>
        <v>0.57773314133423792</v>
      </c>
      <c r="E48" s="503">
        <f>compofiinc!BP40</f>
        <v>7.0845794869310752E-2</v>
      </c>
      <c r="F48" s="503">
        <f>compofiinc!BQ40</f>
        <v>5.3948720134197221E-3</v>
      </c>
      <c r="G48" s="503">
        <f>compofiinc!BR40</f>
        <v>3.4937363874924382E-3</v>
      </c>
      <c r="H48" s="503">
        <f>compofiinc!BS40</f>
        <v>1.4332804378745376E-2</v>
      </c>
      <c r="I48" s="667"/>
      <c r="J48" s="673"/>
      <c r="K48" s="114"/>
      <c r="L48" s="114"/>
      <c r="M48" s="114"/>
      <c r="N48" s="114"/>
      <c r="O48" s="114"/>
      <c r="P48" s="685"/>
      <c r="Q48" s="673"/>
      <c r="R48" s="114"/>
      <c r="S48" s="114"/>
      <c r="T48" s="114"/>
      <c r="U48" s="114"/>
      <c r="V48" s="154"/>
      <c r="Y48" s="597">
        <f t="shared" si="0"/>
        <v>-1.457167719820518E-16</v>
      </c>
      <c r="Z48" s="597">
        <f t="shared" si="1"/>
        <v>0</v>
      </c>
      <c r="AA48" s="597">
        <f t="shared" si="2"/>
        <v>0</v>
      </c>
    </row>
    <row r="49" spans="1:27" x14ac:dyDescent="0.2">
      <c r="A49" s="155">
        <v>1952</v>
      </c>
      <c r="B49" s="648">
        <f>1-TD2b!B49</f>
        <v>0.66788490970749681</v>
      </c>
      <c r="C49" s="656">
        <f>1-TD2b!C49</f>
        <v>0.67926037902424463</v>
      </c>
      <c r="D49" s="503">
        <f>compofiinc!BO41</f>
        <v>0.59222918120773227</v>
      </c>
      <c r="E49" s="503">
        <f>compofiinc!BP41</f>
        <v>6.4280897627904718E-2</v>
      </c>
      <c r="F49" s="503">
        <f>compofiinc!BQ41</f>
        <v>5.0051463344363382E-3</v>
      </c>
      <c r="G49" s="503">
        <f>compofiinc!BR41</f>
        <v>3.7533757093591502E-3</v>
      </c>
      <c r="H49" s="503">
        <f>compofiinc!BS41</f>
        <v>1.3991778144812289E-2</v>
      </c>
      <c r="I49" s="667"/>
      <c r="J49" s="673"/>
      <c r="K49" s="114"/>
      <c r="L49" s="114"/>
      <c r="M49" s="114"/>
      <c r="N49" s="114"/>
      <c r="O49" s="114"/>
      <c r="P49" s="685"/>
      <c r="Q49" s="673"/>
      <c r="R49" s="114"/>
      <c r="S49" s="114"/>
      <c r="T49" s="114"/>
      <c r="U49" s="114"/>
      <c r="V49" s="154"/>
      <c r="Y49" s="597">
        <f t="shared" si="0"/>
        <v>-1.3357370765021415E-16</v>
      </c>
      <c r="Z49" s="597">
        <f t="shared" si="1"/>
        <v>0</v>
      </c>
      <c r="AA49" s="597">
        <f t="shared" si="2"/>
        <v>0</v>
      </c>
    </row>
    <row r="50" spans="1:27" x14ac:dyDescent="0.2">
      <c r="A50" s="155">
        <v>1953</v>
      </c>
      <c r="B50" s="648">
        <f>1-TD2b!B50</f>
        <v>0.67693048937916389</v>
      </c>
      <c r="C50" s="656">
        <f>1-TD2b!C50</f>
        <v>0.68619568131643771</v>
      </c>
      <c r="D50" s="503">
        <f>compofiinc!BO42</f>
        <v>0.59960750431588106</v>
      </c>
      <c r="E50" s="503">
        <f>compofiinc!BP42</f>
        <v>6.3246320879117301E-2</v>
      </c>
      <c r="F50" s="503">
        <f>compofiinc!BQ42</f>
        <v>5.4657404293510549E-3</v>
      </c>
      <c r="G50" s="503">
        <f>compofiinc!BR42</f>
        <v>4.1733873337755321E-3</v>
      </c>
      <c r="H50" s="503">
        <f>compofiinc!BS42</f>
        <v>1.3702728358312832E-2</v>
      </c>
      <c r="I50" s="667"/>
      <c r="J50" s="673"/>
      <c r="K50" s="114"/>
      <c r="L50" s="114"/>
      <c r="M50" s="114"/>
      <c r="N50" s="114"/>
      <c r="O50" s="114"/>
      <c r="P50" s="685"/>
      <c r="Q50" s="673"/>
      <c r="R50" s="114"/>
      <c r="S50" s="114"/>
      <c r="T50" s="114"/>
      <c r="U50" s="114"/>
      <c r="V50" s="154"/>
      <c r="Y50" s="597">
        <f t="shared" si="0"/>
        <v>-6.591949208711867E-17</v>
      </c>
      <c r="Z50" s="597">
        <f t="shared" si="1"/>
        <v>0</v>
      </c>
      <c r="AA50" s="597">
        <f t="shared" si="2"/>
        <v>0</v>
      </c>
    </row>
    <row r="51" spans="1:27" x14ac:dyDescent="0.2">
      <c r="A51" s="155">
        <v>1954</v>
      </c>
      <c r="B51" s="648">
        <f>1-TD2b!B51</f>
        <v>0.6636388940966691</v>
      </c>
      <c r="C51" s="656">
        <f>1-TD2b!C51</f>
        <v>0.67880689268454708</v>
      </c>
      <c r="D51" s="503">
        <f>compofiinc!BO43</f>
        <v>0.59360908958149594</v>
      </c>
      <c r="E51" s="503">
        <f>compofiinc!BP43</f>
        <v>6.4372254235789322E-2</v>
      </c>
      <c r="F51" s="503">
        <f>compofiinc!BQ43</f>
        <v>7.2357684237941665E-3</v>
      </c>
      <c r="G51" s="503">
        <f>compofiinc!BR43</f>
        <v>5.4434455440250072E-3</v>
      </c>
      <c r="H51" s="503">
        <f>compofiinc!BS43</f>
        <v>8.1463348994427528E-3</v>
      </c>
      <c r="I51" s="667"/>
      <c r="J51" s="673"/>
      <c r="K51" s="114"/>
      <c r="L51" s="114"/>
      <c r="M51" s="114"/>
      <c r="N51" s="114"/>
      <c r="O51" s="114"/>
      <c r="P51" s="685"/>
      <c r="Q51" s="673"/>
      <c r="R51" s="114"/>
      <c r="S51" s="114"/>
      <c r="T51" s="114"/>
      <c r="U51" s="114"/>
      <c r="V51" s="154"/>
      <c r="Y51" s="597">
        <f t="shared" si="0"/>
        <v>-1.0928757898653885E-16</v>
      </c>
      <c r="Z51" s="597">
        <f t="shared" si="1"/>
        <v>0</v>
      </c>
      <c r="AA51" s="597">
        <f t="shared" si="2"/>
        <v>0</v>
      </c>
    </row>
    <row r="52" spans="1:27" x14ac:dyDescent="0.2">
      <c r="A52" s="155">
        <v>1955</v>
      </c>
      <c r="B52" s="648">
        <f>1-TD2b!B52</f>
        <v>0.66062201574229518</v>
      </c>
      <c r="C52" s="656">
        <f>1-TD2b!C52</f>
        <v>0.68227925422538682</v>
      </c>
      <c r="D52" s="503">
        <f>compofiinc!BO44</f>
        <v>0.59608363820547872</v>
      </c>
      <c r="E52" s="503">
        <f>compofiinc!BP44</f>
        <v>6.3968703296906307E-2</v>
      </c>
      <c r="F52" s="503">
        <f>compofiinc!BQ44</f>
        <v>7.629302264108101E-3</v>
      </c>
      <c r="G52" s="503">
        <f>compofiinc!BR44</f>
        <v>5.6836018694739216E-3</v>
      </c>
      <c r="H52" s="503">
        <f>compofiinc!BS44</f>
        <v>8.9140085894197744E-3</v>
      </c>
      <c r="I52" s="667"/>
      <c r="J52" s="673"/>
      <c r="K52" s="114"/>
      <c r="L52" s="114"/>
      <c r="M52" s="114"/>
      <c r="N52" s="114"/>
      <c r="O52" s="114"/>
      <c r="P52" s="685"/>
      <c r="Q52" s="673"/>
      <c r="R52" s="114"/>
      <c r="S52" s="114"/>
      <c r="T52" s="114"/>
      <c r="U52" s="114"/>
      <c r="V52" s="154"/>
      <c r="Y52" s="597">
        <f t="shared" si="0"/>
        <v>0</v>
      </c>
      <c r="Z52" s="597">
        <f t="shared" si="1"/>
        <v>0</v>
      </c>
      <c r="AA52" s="597">
        <f t="shared" si="2"/>
        <v>0</v>
      </c>
    </row>
    <row r="53" spans="1:27" x14ac:dyDescent="0.2">
      <c r="A53" s="155">
        <v>1956</v>
      </c>
      <c r="B53" s="648">
        <f>1-TD2b!B53</f>
        <v>0.66537860230848167</v>
      </c>
      <c r="C53" s="656">
        <f>1-TD2b!C53</f>
        <v>0.68193976009815549</v>
      </c>
      <c r="D53" s="503">
        <f>compofiinc!BO45</f>
        <v>0.59476407039805768</v>
      </c>
      <c r="E53" s="503">
        <f>compofiinc!BP45</f>
        <v>6.4809791122867097E-2</v>
      </c>
      <c r="F53" s="503">
        <f>compofiinc!BQ45</f>
        <v>8.4290931723574568E-3</v>
      </c>
      <c r="G53" s="503">
        <f>compofiinc!BR45</f>
        <v>5.9271332977904653E-3</v>
      </c>
      <c r="H53" s="503">
        <f>compofiinc!BS45</f>
        <v>8.009672107082878E-3</v>
      </c>
      <c r="I53" s="667"/>
      <c r="J53" s="673"/>
      <c r="K53" s="114"/>
      <c r="L53" s="114"/>
      <c r="M53" s="114"/>
      <c r="N53" s="114"/>
      <c r="O53" s="114"/>
      <c r="P53" s="685"/>
      <c r="Q53" s="673"/>
      <c r="R53" s="114"/>
      <c r="S53" s="114"/>
      <c r="T53" s="114"/>
      <c r="U53" s="114"/>
      <c r="V53" s="154"/>
      <c r="Y53" s="597">
        <f t="shared" si="0"/>
        <v>-8.3266726846886741E-17</v>
      </c>
      <c r="Z53" s="597">
        <f t="shared" si="1"/>
        <v>0</v>
      </c>
      <c r="AA53" s="597">
        <f t="shared" si="2"/>
        <v>0</v>
      </c>
    </row>
    <row r="54" spans="1:27" x14ac:dyDescent="0.2">
      <c r="A54" s="155">
        <v>1957</v>
      </c>
      <c r="B54" s="648">
        <f>1-TD2b!B54</f>
        <v>0.67011410301114116</v>
      </c>
      <c r="C54" s="656">
        <f>1-TD2b!C54</f>
        <v>0.68312690623445493</v>
      </c>
      <c r="D54" s="503">
        <f>compofiinc!BO46</f>
        <v>0.59845906255072912</v>
      </c>
      <c r="E54" s="503">
        <f>compofiinc!BP46</f>
        <v>6.250795437729878E-2</v>
      </c>
      <c r="F54" s="503">
        <f>compofiinc!BQ46</f>
        <v>7.552158237673582E-3</v>
      </c>
      <c r="G54" s="503">
        <f>compofiinc!BR46</f>
        <v>5.7200426110876655E-3</v>
      </c>
      <c r="H54" s="503">
        <f>compofiinc!BS46</f>
        <v>8.8876884576659706E-3</v>
      </c>
      <c r="I54" s="667"/>
      <c r="J54" s="673"/>
      <c r="K54" s="114"/>
      <c r="L54" s="114"/>
      <c r="M54" s="114"/>
      <c r="N54" s="114"/>
      <c r="O54" s="114"/>
      <c r="P54" s="685"/>
      <c r="Q54" s="673"/>
      <c r="R54" s="114"/>
      <c r="S54" s="114"/>
      <c r="T54" s="114"/>
      <c r="U54" s="114"/>
      <c r="V54" s="154"/>
      <c r="Y54" s="597">
        <f t="shared" si="0"/>
        <v>-1.7867651802561113E-16</v>
      </c>
      <c r="Z54" s="597">
        <f t="shared" si="1"/>
        <v>0</v>
      </c>
      <c r="AA54" s="597">
        <f t="shared" si="2"/>
        <v>0</v>
      </c>
    </row>
    <row r="55" spans="1:27" x14ac:dyDescent="0.2">
      <c r="A55" s="155">
        <v>1958</v>
      </c>
      <c r="B55" s="648">
        <f>1-TD2b!B55</f>
        <v>0.66438464492236249</v>
      </c>
      <c r="C55" s="656">
        <f>1-TD2b!C55</f>
        <v>0.67887730903072452</v>
      </c>
      <c r="D55" s="503">
        <f>compofiinc!BO47</f>
        <v>0.58895280662478455</v>
      </c>
      <c r="E55" s="503">
        <f>compofiinc!BP47</f>
        <v>6.7569946038080447E-2</v>
      </c>
      <c r="F55" s="503">
        <f>compofiinc!BQ47</f>
        <v>7.2168231378872648E-3</v>
      </c>
      <c r="G55" s="503">
        <f>compofiinc!BR47</f>
        <v>6.393242529175054E-3</v>
      </c>
      <c r="H55" s="503">
        <f>compofiinc!BS47</f>
        <v>8.744490700797157E-3</v>
      </c>
      <c r="I55" s="667"/>
      <c r="J55" s="673"/>
      <c r="K55" s="114"/>
      <c r="L55" s="114"/>
      <c r="M55" s="114"/>
      <c r="N55" s="114"/>
      <c r="O55" s="114"/>
      <c r="P55" s="685"/>
      <c r="Q55" s="673"/>
      <c r="R55" s="114"/>
      <c r="S55" s="114"/>
      <c r="T55" s="114"/>
      <c r="U55" s="114"/>
      <c r="V55" s="154"/>
      <c r="Y55" s="597">
        <f t="shared" si="0"/>
        <v>4.163336342344337E-17</v>
      </c>
      <c r="Z55" s="597">
        <f t="shared" si="1"/>
        <v>0</v>
      </c>
      <c r="AA55" s="597">
        <f t="shared" si="2"/>
        <v>0</v>
      </c>
    </row>
    <row r="56" spans="1:27" x14ac:dyDescent="0.2">
      <c r="A56" s="157">
        <v>1959</v>
      </c>
      <c r="B56" s="651">
        <f>1-TD2b!B56</f>
        <v>0.65996373965789057</v>
      </c>
      <c r="C56" s="658">
        <f>1-TD2b!C56</f>
        <v>0.67966712051975087</v>
      </c>
      <c r="D56" s="505">
        <f>compofiinc!BO48</f>
        <v>0.59734522701903714</v>
      </c>
      <c r="E56" s="505">
        <f>compofiinc!BP48</f>
        <v>6.0478696241704273E-2</v>
      </c>
      <c r="F56" s="505">
        <f>compofiinc!BQ48</f>
        <v>6.2135059321971713E-3</v>
      </c>
      <c r="G56" s="505">
        <f>compofiinc!BR48</f>
        <v>7.4010385956981744E-3</v>
      </c>
      <c r="H56" s="505">
        <f>compofiinc!BS48</f>
        <v>8.228652731114082E-3</v>
      </c>
      <c r="I56" s="668"/>
      <c r="J56" s="674"/>
      <c r="K56" s="116"/>
      <c r="L56" s="116"/>
      <c r="M56" s="116"/>
      <c r="N56" s="116"/>
      <c r="O56" s="116"/>
      <c r="P56" s="686"/>
      <c r="Q56" s="674"/>
      <c r="R56" s="116"/>
      <c r="S56" s="116"/>
      <c r="T56" s="116"/>
      <c r="U56" s="116"/>
      <c r="V56" s="156"/>
      <c r="Y56" s="597">
        <f t="shared" si="0"/>
        <v>2.7755575615628914E-17</v>
      </c>
      <c r="Z56" s="597">
        <f t="shared" si="1"/>
        <v>0</v>
      </c>
      <c r="AA56" s="597">
        <f t="shared" si="2"/>
        <v>0</v>
      </c>
    </row>
    <row r="57" spans="1:27" x14ac:dyDescent="0.2">
      <c r="A57" s="155">
        <v>1960</v>
      </c>
      <c r="B57" s="648">
        <f>1-TD2b!B57</f>
        <v>0.66524903984327888</v>
      </c>
      <c r="C57" s="656">
        <f>1-TD2b!C57</f>
        <v>0.68342562413866026</v>
      </c>
      <c r="D57" s="503">
        <f>compofiinc!BO49</f>
        <v>0.60097193315849218</v>
      </c>
      <c r="E57" s="503">
        <f>compofiinc!BP49</f>
        <v>6.0972416705270212E-2</v>
      </c>
      <c r="F57" s="503">
        <f>compofiinc!BQ49</f>
        <v>6.7537796258946466E-3</v>
      </c>
      <c r="G57" s="503">
        <f>compofiinc!BR49</f>
        <v>8.5683144017207509E-3</v>
      </c>
      <c r="H57" s="503">
        <f>compofiinc!BS49</f>
        <v>6.1591802472824976E-3</v>
      </c>
      <c r="I57" s="667"/>
      <c r="J57" s="673"/>
      <c r="K57" s="114"/>
      <c r="L57" s="114"/>
      <c r="M57" s="114"/>
      <c r="N57" s="114"/>
      <c r="O57" s="114"/>
      <c r="P57" s="685"/>
      <c r="Q57" s="673"/>
      <c r="R57" s="114"/>
      <c r="S57" s="114"/>
      <c r="T57" s="114"/>
      <c r="U57" s="114"/>
      <c r="V57" s="154"/>
      <c r="Y57" s="597">
        <f t="shared" si="0"/>
        <v>-2.5153490401663703E-17</v>
      </c>
      <c r="Z57" s="597">
        <f t="shared" si="1"/>
        <v>0</v>
      </c>
      <c r="AA57" s="597">
        <f t="shared" si="2"/>
        <v>0</v>
      </c>
    </row>
    <row r="58" spans="1:27" x14ac:dyDescent="0.2">
      <c r="A58" s="155">
        <v>1961</v>
      </c>
      <c r="B58" s="648">
        <f>1-TD2b!B58</f>
        <v>0.6574522719448026</v>
      </c>
      <c r="C58" s="656">
        <f>1-TD2b!C58</f>
        <v>0.68103788526047382</v>
      </c>
      <c r="D58" s="503">
        <f>compofiinc!BO50</f>
        <v>0.59431614231670005</v>
      </c>
      <c r="E58" s="503">
        <f>compofiinc!BP50</f>
        <v>6.3917910882461126E-2</v>
      </c>
      <c r="F58" s="503">
        <f>compofiinc!BQ50</f>
        <v>7.5944809164921086E-3</v>
      </c>
      <c r="G58" s="503">
        <f>compofiinc!BR50</f>
        <v>9.2742092109815242E-3</v>
      </c>
      <c r="H58" s="503">
        <f>compofiinc!BS50</f>
        <v>5.9351419338390162E-3</v>
      </c>
      <c r="I58" s="667"/>
      <c r="J58" s="673"/>
      <c r="K58" s="114"/>
      <c r="L58" s="114"/>
      <c r="M58" s="114"/>
      <c r="N58" s="114"/>
      <c r="O58" s="114"/>
      <c r="P58" s="685"/>
      <c r="Q58" s="673"/>
      <c r="R58" s="114"/>
      <c r="S58" s="114"/>
      <c r="T58" s="114"/>
      <c r="U58" s="114"/>
      <c r="V58" s="154"/>
      <c r="Y58" s="597">
        <f t="shared" si="0"/>
        <v>0</v>
      </c>
      <c r="Z58" s="597">
        <f t="shared" si="1"/>
        <v>0</v>
      </c>
      <c r="AA58" s="597">
        <f t="shared" si="2"/>
        <v>0</v>
      </c>
    </row>
    <row r="59" spans="1:27" x14ac:dyDescent="0.2">
      <c r="A59" s="137">
        <v>1962</v>
      </c>
      <c r="B59" s="648">
        <f>1-TD2b!B59</f>
        <v>0.65115496516227722</v>
      </c>
      <c r="C59" s="657">
        <f>1-TD2b!C59</f>
        <v>0.66432040929794312</v>
      </c>
      <c r="D59" s="411">
        <f>compofiinc!BO51</f>
        <v>0.5944686084985733</v>
      </c>
      <c r="E59" s="411">
        <f>compofiinc!BP51</f>
        <v>4.023917019367218E-2</v>
      </c>
      <c r="F59" s="411">
        <f>compofiinc!BQ51</f>
        <v>8.7676886469125748E-3</v>
      </c>
      <c r="G59" s="411">
        <f>compofiinc!BR51</f>
        <v>1.2000234797596931E-2</v>
      </c>
      <c r="H59" s="411">
        <f>compofiinc!BS51</f>
        <v>8.8446792215108871E-3</v>
      </c>
      <c r="I59" s="670">
        <f>compofiinc!BF51</f>
        <v>0.13515490293502808</v>
      </c>
      <c r="J59" s="676">
        <f>compofiinc!BG51</f>
        <v>0.13578855991363525</v>
      </c>
      <c r="K59" s="136">
        <f>compofiinc!BH51</f>
        <v>0.11672616004943848</v>
      </c>
      <c r="L59" s="136">
        <f>compofiinc!BI51</f>
        <v>8.6160749197006226E-3</v>
      </c>
      <c r="M59" s="136">
        <f>compofiinc!BJ51</f>
        <v>2.947341650724411E-3</v>
      </c>
      <c r="N59" s="136">
        <f>compofiinc!BK51</f>
        <v>4.8984354361891747E-3</v>
      </c>
      <c r="O59" s="136">
        <f>compofiinc!BL51</f>
        <v>2.6079621165990829E-3</v>
      </c>
      <c r="P59" s="685">
        <f>compofiinc!BT51</f>
        <v>0.51600006222724915</v>
      </c>
      <c r="Q59" s="664">
        <f>compofiinc!BU51</f>
        <v>0.52853184938430786</v>
      </c>
      <c r="R59" s="105">
        <f>compofiinc!BV51</f>
        <v>0.47774244844913483</v>
      </c>
      <c r="S59" s="105">
        <f>compofiinc!BW51</f>
        <v>3.1623095273971558E-2</v>
      </c>
      <c r="T59" s="105">
        <f>compofiinc!BX51</f>
        <v>5.8203469961881638E-3</v>
      </c>
      <c r="U59" s="105">
        <f>compofiinc!BY51</f>
        <v>7.1017993614077568E-3</v>
      </c>
      <c r="V59" s="134">
        <f>compofiinc!BZ51</f>
        <v>6.2367171049118042E-3</v>
      </c>
      <c r="Y59" s="597">
        <f t="shared" si="0"/>
        <v>2.7939677238464355E-8</v>
      </c>
      <c r="Z59" s="597">
        <f t="shared" si="1"/>
        <v>-7.4142590165138245E-6</v>
      </c>
      <c r="AA59" s="597">
        <f t="shared" si="2"/>
        <v>7.4421986937522888E-6</v>
      </c>
    </row>
    <row r="60" spans="1:27" x14ac:dyDescent="0.2">
      <c r="A60" s="137">
        <v>1963</v>
      </c>
      <c r="B60" s="648">
        <f>1-TD2b!B60</f>
        <v>0.6621518712328035</v>
      </c>
      <c r="C60" s="657">
        <f>1-TD2b!C60</f>
        <v>0.67990377677998537</v>
      </c>
      <c r="D60" s="411">
        <f>compofiinc!BO52</f>
        <v>0.59239918863726604</v>
      </c>
      <c r="E60" s="411">
        <f>compofiinc!BP52</f>
        <v>5.8317786345588617E-2</v>
      </c>
      <c r="F60" s="411">
        <f>compofiinc!BQ52</f>
        <v>9.1289791301981081E-3</v>
      </c>
      <c r="G60" s="411">
        <f>compofiinc!BR52</f>
        <v>1.469818800807462E-2</v>
      </c>
      <c r="H60" s="411">
        <f>compofiinc!BS52</f>
        <v>5.3596346588579971E-3</v>
      </c>
      <c r="I60" s="670">
        <f>compofiinc!BF52</f>
        <v>0.13568761944770813</v>
      </c>
      <c r="J60" s="676">
        <f>compofiinc!BG52</f>
        <v>0.13658004999160767</v>
      </c>
      <c r="K60" s="136">
        <f>compofiinc!BH52</f>
        <v>0.11763894557952881</v>
      </c>
      <c r="L60" s="136">
        <f>compofiinc!BI52</f>
        <v>7.3194690048694611E-3</v>
      </c>
      <c r="M60" s="136">
        <f>compofiinc!BJ52</f>
        <v>2.9447963461279869E-3</v>
      </c>
      <c r="N60" s="136">
        <f>compofiinc!BK52</f>
        <v>5.62692666426301E-3</v>
      </c>
      <c r="O60" s="136">
        <f>compofiinc!BL52</f>
        <v>3.0536288395524025E-3</v>
      </c>
      <c r="P60" s="685">
        <f>compofiinc!BT52</f>
        <v>0.51563774049282074</v>
      </c>
      <c r="Q60" s="664">
        <f>compofiinc!BU52</f>
        <v>0.52969639003276825</v>
      </c>
      <c r="R60" s="105">
        <f>compofiinc!BV52</f>
        <v>0.4791807234287262</v>
      </c>
      <c r="S60" s="105">
        <f>compofiinc!BW52</f>
        <v>3.0102578923106194E-2</v>
      </c>
      <c r="T60" s="105">
        <f>compofiinc!BX52</f>
        <v>5.7662250474095345E-3</v>
      </c>
      <c r="U60" s="105">
        <f>compofiinc!BY52</f>
        <v>8.2741342484951019E-3</v>
      </c>
      <c r="V60" s="134">
        <f>compofiinc!BZ52</f>
        <v>6.3690114766359329E-3</v>
      </c>
      <c r="Y60" s="597">
        <f t="shared" si="0"/>
        <v>-1.1275702593849246E-17</v>
      </c>
      <c r="Z60" s="597">
        <f t="shared" si="1"/>
        <v>-3.716442734003067E-6</v>
      </c>
      <c r="AA60" s="597">
        <f t="shared" si="2"/>
        <v>3.7169083952903748E-6</v>
      </c>
    </row>
    <row r="61" spans="1:27" x14ac:dyDescent="0.2">
      <c r="A61" s="137">
        <v>1964</v>
      </c>
      <c r="B61" s="648">
        <f>1-TD2b!B61</f>
        <v>0.65149575471878052</v>
      </c>
      <c r="C61" s="657">
        <f>1-TD2b!C61</f>
        <v>0.66823247075080872</v>
      </c>
      <c r="D61" s="411">
        <f>compofiinc!BO53</f>
        <v>0.59917072951793671</v>
      </c>
      <c r="E61" s="411">
        <f>compofiinc!BP53</f>
        <v>3.4604925662279129E-2</v>
      </c>
      <c r="F61" s="411">
        <f>compofiinc!BQ53</f>
        <v>8.654354140162468E-3</v>
      </c>
      <c r="G61" s="411">
        <f>compofiinc!BR53</f>
        <v>1.5801887027919292E-2</v>
      </c>
      <c r="H61" s="411">
        <f>compofiinc!BS53</f>
        <v>1.0000601410865784E-2</v>
      </c>
      <c r="I61" s="670">
        <f>compofiinc!BF53</f>
        <v>0.13622033596038818</v>
      </c>
      <c r="J61" s="676">
        <f>compofiinc!BG53</f>
        <v>0.13737154006958008</v>
      </c>
      <c r="K61" s="136">
        <f>compofiinc!BH53</f>
        <v>0.11855173110961914</v>
      </c>
      <c r="L61" s="136">
        <f>compofiinc!BI53</f>
        <v>6.0228630900382996E-3</v>
      </c>
      <c r="M61" s="136">
        <f>compofiinc!BJ53</f>
        <v>2.9422510415315628E-3</v>
      </c>
      <c r="N61" s="136">
        <f>compofiinc!BK53</f>
        <v>6.3554178923368454E-3</v>
      </c>
      <c r="O61" s="136">
        <f>compofiinc!BL53</f>
        <v>3.499295562505722E-3</v>
      </c>
      <c r="P61" s="685">
        <f>compofiinc!BT53</f>
        <v>0.51527541875839233</v>
      </c>
      <c r="Q61" s="664">
        <f>compofiinc!BU53</f>
        <v>0.53086093068122864</v>
      </c>
      <c r="R61" s="105">
        <f>compofiinc!BV53</f>
        <v>0.48061899840831757</v>
      </c>
      <c r="S61" s="105">
        <f>compofiinc!BW53</f>
        <v>2.8582062572240829E-2</v>
      </c>
      <c r="T61" s="105">
        <f>compofiinc!BX53</f>
        <v>5.7121030986309052E-3</v>
      </c>
      <c r="U61" s="105">
        <f>compofiinc!BY53</f>
        <v>9.4464691355824471E-3</v>
      </c>
      <c r="V61" s="134">
        <f>compofiinc!BZ53</f>
        <v>6.5013058483600616E-3</v>
      </c>
      <c r="Y61" s="597">
        <f t="shared" si="0"/>
        <v>-2.7008354663848877E-8</v>
      </c>
      <c r="Z61" s="597">
        <f t="shared" si="1"/>
        <v>-1.862645149230957E-8</v>
      </c>
      <c r="AA61" s="597">
        <f t="shared" si="2"/>
        <v>-8.3819031715393066E-9</v>
      </c>
    </row>
    <row r="62" spans="1:27" x14ac:dyDescent="0.2">
      <c r="A62" s="137">
        <v>1965</v>
      </c>
      <c r="B62" s="648">
        <f>1-TD2b!B62</f>
        <v>0.65218975871043439</v>
      </c>
      <c r="C62" s="657">
        <f>1-TD2b!C62</f>
        <v>0.68481811707300722</v>
      </c>
      <c r="D62" s="411">
        <f>compofiinc!BO54</f>
        <v>0.60669635352962903</v>
      </c>
      <c r="E62" s="411">
        <f>compofiinc!BP54</f>
        <v>5.2047363015169192E-2</v>
      </c>
      <c r="F62" s="411">
        <f>compofiinc!BQ54</f>
        <v>7.3968822483306343E-3</v>
      </c>
      <c r="G62" s="411">
        <f>compofiinc!BR54</f>
        <v>1.5183426034976133E-2</v>
      </c>
      <c r="H62" s="411">
        <f>compofiinc!BS54</f>
        <v>3.4940922449023079E-3</v>
      </c>
      <c r="I62" s="670">
        <f>compofiinc!BF54</f>
        <v>0.13850536942481995</v>
      </c>
      <c r="J62" s="676">
        <f>compofiinc!BG54</f>
        <v>0.13964563608169556</v>
      </c>
      <c r="K62" s="136">
        <f>compofiinc!BH54</f>
        <v>0.12117356061935425</v>
      </c>
      <c r="L62" s="136">
        <f>compofiinc!BI54</f>
        <v>5.5211186408996582E-3</v>
      </c>
      <c r="M62" s="136">
        <f>compofiinc!BJ54</f>
        <v>3.019494004547596E-3</v>
      </c>
      <c r="N62" s="136">
        <f>compofiinc!BK54</f>
        <v>7.2063310071825981E-3</v>
      </c>
      <c r="O62" s="136">
        <f>compofiinc!BL54</f>
        <v>2.7322294190526009E-3</v>
      </c>
      <c r="P62" s="685">
        <f>compofiinc!BT54</f>
        <v>0.51387873291969299</v>
      </c>
      <c r="Q62" s="664">
        <f>compofiinc!BU54</f>
        <v>0.52935461699962616</v>
      </c>
      <c r="R62" s="105">
        <f>compofiinc!BV54</f>
        <v>0.47916961461305618</v>
      </c>
      <c r="S62" s="105">
        <f>compofiinc!BW54</f>
        <v>2.8292216360569E-2</v>
      </c>
      <c r="T62" s="105">
        <f>compofiinc!BX54</f>
        <v>5.9873322024941444E-3</v>
      </c>
      <c r="U62" s="105">
        <f>compofiinc!BY54</f>
        <v>9.7158872522413731E-3</v>
      </c>
      <c r="V62" s="134">
        <f>compofiinc!BZ54</f>
        <v>6.1824843287467957E-3</v>
      </c>
      <c r="Y62" s="597">
        <f t="shared" si="0"/>
        <v>-8.0230960763927328E-17</v>
      </c>
      <c r="Z62" s="597">
        <f t="shared" si="1"/>
        <v>-7.0976093411445618E-6</v>
      </c>
      <c r="AA62" s="597">
        <f t="shared" si="2"/>
        <v>7.0822425186634064E-6</v>
      </c>
    </row>
    <row r="63" spans="1:27" x14ac:dyDescent="0.2">
      <c r="A63" s="137">
        <v>1966</v>
      </c>
      <c r="B63" s="648">
        <f>1-TD2b!B63</f>
        <v>0.65327244997024536</v>
      </c>
      <c r="C63" s="657">
        <f>1-TD2b!C63</f>
        <v>0.66976803541183472</v>
      </c>
      <c r="D63" s="411">
        <f>compofiinc!BO55</f>
        <v>0.60151562094688416</v>
      </c>
      <c r="E63" s="411">
        <f>compofiinc!BP55</f>
        <v>3.3021744340658188E-2</v>
      </c>
      <c r="F63" s="411">
        <f>compofiinc!BQ55</f>
        <v>9.3592982739210129E-3</v>
      </c>
      <c r="G63" s="411">
        <f>compofiinc!BR55</f>
        <v>1.804254949092865E-2</v>
      </c>
      <c r="H63" s="411">
        <f>compofiinc!BS55</f>
        <v>7.8288260847330093E-3</v>
      </c>
      <c r="I63" s="670">
        <f>compofiinc!BF55</f>
        <v>0.14079040288925171</v>
      </c>
      <c r="J63" s="676">
        <f>compofiinc!BG55</f>
        <v>0.14191973209381104</v>
      </c>
      <c r="K63" s="136">
        <f>compofiinc!BH55</f>
        <v>0.12379539012908936</v>
      </c>
      <c r="L63" s="136">
        <f>compofiinc!BI55</f>
        <v>5.0193741917610168E-3</v>
      </c>
      <c r="M63" s="136">
        <f>compofiinc!BJ55</f>
        <v>3.0967369675636292E-3</v>
      </c>
      <c r="N63" s="136">
        <f>compofiinc!BK55</f>
        <v>8.0572441220283508E-3</v>
      </c>
      <c r="O63" s="136">
        <f>compofiinc!BL55</f>
        <v>1.9651632755994797E-3</v>
      </c>
      <c r="P63" s="685">
        <f>compofiinc!BT55</f>
        <v>0.51248204708099365</v>
      </c>
      <c r="Q63" s="664">
        <f>compofiinc!BU55</f>
        <v>0.52784830331802368</v>
      </c>
      <c r="R63" s="105">
        <f>compofiinc!BV55</f>
        <v>0.4777202308177948</v>
      </c>
      <c r="S63" s="105">
        <f>compofiinc!BW55</f>
        <v>2.8002370148897171E-2</v>
      </c>
      <c r="T63" s="105">
        <f>compofiinc!BX55</f>
        <v>6.2625613063573837E-3</v>
      </c>
      <c r="U63" s="105">
        <f>compofiinc!BY55</f>
        <v>9.9853053689002991E-3</v>
      </c>
      <c r="V63" s="134">
        <f>compofiinc!BZ55</f>
        <v>5.8636628091335297E-3</v>
      </c>
      <c r="Y63" s="597">
        <f t="shared" si="0"/>
        <v>-3.7252902984619141E-9</v>
      </c>
      <c r="Z63" s="597">
        <f t="shared" si="1"/>
        <v>-1.4176592230796814E-5</v>
      </c>
      <c r="AA63" s="597">
        <f t="shared" si="2"/>
        <v>1.4172866940498352E-5</v>
      </c>
    </row>
    <row r="64" spans="1:27" x14ac:dyDescent="0.2">
      <c r="A64" s="137">
        <v>1967</v>
      </c>
      <c r="B64" s="649">
        <f>1-TD2b!B64</f>
        <v>0.64964307099580765</v>
      </c>
      <c r="C64" s="657">
        <f>1-TD2b!C64</f>
        <v>0.67250456660985947</v>
      </c>
      <c r="D64" s="411">
        <f>compofiinc!BO56</f>
        <v>0.60733663663268089</v>
      </c>
      <c r="E64" s="411">
        <f>compofiinc!BP56</f>
        <v>3.0977401882410049E-2</v>
      </c>
      <c r="F64" s="411">
        <f>compofiinc!BQ56</f>
        <v>9.0140951797366142E-3</v>
      </c>
      <c r="G64" s="411">
        <f>compofiinc!BR56</f>
        <v>1.917081349529326E-2</v>
      </c>
      <c r="H64" s="411">
        <f>compofiinc!BS56</f>
        <v>6.0056117363274097E-3</v>
      </c>
      <c r="I64" s="670">
        <f>compofiinc!BF56</f>
        <v>0.14690530300140381</v>
      </c>
      <c r="J64" s="677">
        <f>compofiinc!BG56</f>
        <v>0.14973223209381104</v>
      </c>
      <c r="K64" s="148">
        <f>compofiinc!BH56</f>
        <v>0.1322878897190094</v>
      </c>
      <c r="L64" s="148">
        <f>compofiinc!BI56</f>
        <v>4.2366217821836472E-3</v>
      </c>
      <c r="M64" s="148">
        <f>compofiinc!BJ56</f>
        <v>3.0576069839298725E-3</v>
      </c>
      <c r="N64" s="148">
        <f>compofiinc!BK56</f>
        <v>8.5869007743895054E-3</v>
      </c>
      <c r="O64" s="148">
        <f>compofiinc!BL56</f>
        <v>1.5596081502735615E-3</v>
      </c>
      <c r="P64" s="685">
        <f>compofiinc!BT56</f>
        <v>0.50273776799440384</v>
      </c>
      <c r="Q64" s="664">
        <f>compofiinc!BU56</f>
        <v>0.52277233451604843</v>
      </c>
      <c r="R64" s="105">
        <f>compofiinc!BV56</f>
        <v>0.47504874691367149</v>
      </c>
      <c r="S64" s="105">
        <f>compofiinc!BW56</f>
        <v>2.6740780100226402E-2</v>
      </c>
      <c r="T64" s="105">
        <f>compofiinc!BX56</f>
        <v>5.9564881958067417E-3</v>
      </c>
      <c r="U64" s="105">
        <f>compofiinc!BY56</f>
        <v>1.0583912720903754E-2</v>
      </c>
      <c r="V64" s="134">
        <f>compofiinc!BZ56</f>
        <v>4.4460035860538483E-3</v>
      </c>
      <c r="Y64" s="597">
        <f t="shared" si="0"/>
        <v>7.6834112405776978E-9</v>
      </c>
      <c r="Z64" s="597">
        <f t="shared" si="1"/>
        <v>3.6046840250492096E-6</v>
      </c>
      <c r="AA64" s="597">
        <f t="shared" si="2"/>
        <v>-3.5970006138086319E-6</v>
      </c>
    </row>
    <row r="65" spans="1:27" x14ac:dyDescent="0.2">
      <c r="A65" s="137">
        <v>1968</v>
      </c>
      <c r="B65" s="649">
        <f>1-TD2b!B65</f>
        <v>0.64925518073141575</v>
      </c>
      <c r="C65" s="657">
        <f>1-TD2b!C65</f>
        <v>0.67435668967664242</v>
      </c>
      <c r="D65" s="411">
        <f>compofiinc!BO57</f>
        <v>0.61012221034616232</v>
      </c>
      <c r="E65" s="411">
        <f>compofiinc!BP57</f>
        <v>2.8880840167403221E-2</v>
      </c>
      <c r="F65" s="411">
        <f>compofiinc!BQ57</f>
        <v>9.2657420318573713E-3</v>
      </c>
      <c r="G65" s="411">
        <f>compofiinc!BR57</f>
        <v>2.0077249559108168E-2</v>
      </c>
      <c r="H65" s="411">
        <f>compofiinc!BS57</f>
        <v>6.0106568271294236E-3</v>
      </c>
      <c r="I65" s="670">
        <f>compofiinc!BF57</f>
        <v>0.14813868701457977</v>
      </c>
      <c r="J65" s="677">
        <f>compofiinc!BG57</f>
        <v>0.15171852707862854</v>
      </c>
      <c r="K65" s="148">
        <f>compofiinc!BH57</f>
        <v>0.13448985666036606</v>
      </c>
      <c r="L65" s="148">
        <f>compofiinc!BI57</f>
        <v>3.6479695700109005E-3</v>
      </c>
      <c r="M65" s="148">
        <f>compofiinc!BJ57</f>
        <v>3.0619424069300294E-3</v>
      </c>
      <c r="N65" s="148">
        <f>compofiinc!BK57</f>
        <v>8.9803972514346242E-3</v>
      </c>
      <c r="O65" s="148">
        <f>compofiinc!BL57</f>
        <v>1.5374504728242755E-3</v>
      </c>
      <c r="P65" s="685">
        <f>compofiinc!BT57</f>
        <v>0.50111649371683598</v>
      </c>
      <c r="Q65" s="664">
        <f>compofiinc!BU57</f>
        <v>0.52263816259801388</v>
      </c>
      <c r="R65" s="105">
        <f>compofiinc!BV57</f>
        <v>0.47563235368579626</v>
      </c>
      <c r="S65" s="105">
        <f>compofiinc!BW57</f>
        <v>2.5232870597392321E-2</v>
      </c>
      <c r="T65" s="105">
        <f>compofiinc!BX57</f>
        <v>6.2037996249273419E-3</v>
      </c>
      <c r="U65" s="105">
        <f>compofiinc!BY57</f>
        <v>1.1096852307673544E-2</v>
      </c>
      <c r="V65" s="134">
        <f>compofiinc!BZ57</f>
        <v>4.4732063543051481E-3</v>
      </c>
      <c r="Y65" s="597">
        <f t="shared" si="0"/>
        <v>-9.2550180852413177E-9</v>
      </c>
      <c r="Z65" s="597">
        <f t="shared" si="1"/>
        <v>9.1071706265211105E-7</v>
      </c>
      <c r="AA65" s="597">
        <f t="shared" si="2"/>
        <v>-9.1997208073735237E-7</v>
      </c>
    </row>
    <row r="66" spans="1:27" x14ac:dyDescent="0.2">
      <c r="A66" s="137">
        <v>1969</v>
      </c>
      <c r="B66" s="649">
        <f>1-TD2b!B66</f>
        <v>0.65729260304942727</v>
      </c>
      <c r="C66" s="657">
        <f>1-TD2b!C66</f>
        <v>0.67648609494790435</v>
      </c>
      <c r="D66" s="411">
        <f>compofiinc!BO58</f>
        <v>0.61275159358046949</v>
      </c>
      <c r="E66" s="411">
        <f>compofiinc!BP58</f>
        <v>2.7282906230539083E-2</v>
      </c>
      <c r="F66" s="411">
        <f>compofiinc!BQ58</f>
        <v>9.1826586867682636E-3</v>
      </c>
      <c r="G66" s="411">
        <f>compofiinc!BR58</f>
        <v>2.1505810917005874E-2</v>
      </c>
      <c r="H66" s="411">
        <f>compofiinc!BS58</f>
        <v>5.7631315721664578E-3</v>
      </c>
      <c r="I66" s="670">
        <f>compofiinc!BF58</f>
        <v>0.15036436542868614</v>
      </c>
      <c r="J66" s="677">
        <f>compofiinc!BG58</f>
        <v>0.15254031866788864</v>
      </c>
      <c r="K66" s="148">
        <f>compofiinc!BH58</f>
        <v>0.13522409461438656</v>
      </c>
      <c r="L66" s="148">
        <f>compofiinc!BI58</f>
        <v>3.3607579534873366E-3</v>
      </c>
      <c r="M66" s="148">
        <f>compofiinc!BJ58</f>
        <v>3.1254476925823838E-3</v>
      </c>
      <c r="N66" s="148">
        <f>compofiinc!BK58</f>
        <v>9.5255831547547132E-3</v>
      </c>
      <c r="O66" s="148">
        <f>compofiinc!BL58</f>
        <v>1.3041973288636655E-3</v>
      </c>
      <c r="P66" s="685">
        <f>compofiinc!BT58</f>
        <v>0.50692823762074113</v>
      </c>
      <c r="Q66" s="664">
        <f>compofiinc!BU58</f>
        <v>0.52394577628001571</v>
      </c>
      <c r="R66" s="105">
        <f>compofiinc!BV58</f>
        <v>0.47752749896608293</v>
      </c>
      <c r="S66" s="105">
        <f>compofiinc!BW58</f>
        <v>2.3922148277051747E-2</v>
      </c>
      <c r="T66" s="105">
        <f>compofiinc!BX58</f>
        <v>6.0572109941858798E-3</v>
      </c>
      <c r="U66" s="105">
        <f>compofiinc!BY58</f>
        <v>1.1980227762251161E-2</v>
      </c>
      <c r="V66" s="134">
        <f>compofiinc!BZ58</f>
        <v>4.4589342433027923E-3</v>
      </c>
      <c r="Y66" s="597">
        <f t="shared" si="0"/>
        <v>-6.0390448197722435E-9</v>
      </c>
      <c r="Z66" s="597">
        <f t="shared" si="1"/>
        <v>2.3792381398379803E-7</v>
      </c>
      <c r="AA66" s="597">
        <f t="shared" si="2"/>
        <v>-2.4396285880357027E-7</v>
      </c>
    </row>
    <row r="67" spans="1:27" x14ac:dyDescent="0.2">
      <c r="A67" s="147">
        <v>1970</v>
      </c>
      <c r="B67" s="653">
        <f>1-TD2b!B67</f>
        <v>0.66034505481366068</v>
      </c>
      <c r="C67" s="660">
        <f>1-TD2b!C67</f>
        <v>0.67404350393917412</v>
      </c>
      <c r="D67" s="509">
        <f>compofiinc!BO59</f>
        <v>0.61359582230215892</v>
      </c>
      <c r="E67" s="509">
        <f>compofiinc!BP59</f>
        <v>2.4461798719130456E-2</v>
      </c>
      <c r="F67" s="509">
        <f>compofiinc!BQ59</f>
        <v>8.6303662246791646E-3</v>
      </c>
      <c r="G67" s="509">
        <f>compofiinc!BR59</f>
        <v>2.23822215666587E-2</v>
      </c>
      <c r="H67" s="509">
        <f>compofiinc!BS59</f>
        <v>4.9732986153685488E-3</v>
      </c>
      <c r="I67" s="671">
        <f>compofiinc!BF59</f>
        <v>0.14686731155961752</v>
      </c>
      <c r="J67" s="678">
        <f>compofiinc!BG59</f>
        <v>0.14771772734820843</v>
      </c>
      <c r="K67" s="152">
        <f>compofiinc!BH59</f>
        <v>0.13206372922286391</v>
      </c>
      <c r="L67" s="152">
        <f>compofiinc!BI59</f>
        <v>2.3024478869047016E-3</v>
      </c>
      <c r="M67" s="152">
        <f>compofiinc!BJ59</f>
        <v>3.0293958043330349E-3</v>
      </c>
      <c r="N67" s="152">
        <f>compofiinc!BK59</f>
        <v>9.5464603582513519E-3</v>
      </c>
      <c r="O67" s="152">
        <f>compofiinc!BL59</f>
        <v>7.7561340731335804E-4</v>
      </c>
      <c r="P67" s="687">
        <f>compofiinc!BT59</f>
        <v>0.51347774325404316</v>
      </c>
      <c r="Q67" s="689">
        <f>compofiinc!BU59</f>
        <v>0.52632577659096569</v>
      </c>
      <c r="R67" s="111">
        <f>compofiinc!BV59</f>
        <v>0.48153209307929501</v>
      </c>
      <c r="S67" s="111">
        <f>compofiinc!BW59</f>
        <v>2.2159350832225755E-2</v>
      </c>
      <c r="T67" s="111">
        <f>compofiinc!BX59</f>
        <v>5.6009704203461297E-3</v>
      </c>
      <c r="U67" s="111">
        <f>compofiinc!BY59</f>
        <v>1.2835761208407348E-2</v>
      </c>
      <c r="V67" s="172">
        <f>compofiinc!BZ59</f>
        <v>4.1976852080551907E-3</v>
      </c>
      <c r="Y67" s="597">
        <f t="shared" si="0"/>
        <v>-3.4888216760009527E-9</v>
      </c>
      <c r="Z67" s="597">
        <f t="shared" si="1"/>
        <v>8.0668542068451643E-8</v>
      </c>
      <c r="AA67" s="597">
        <f t="shared" si="2"/>
        <v>-8.4157363744452596E-8</v>
      </c>
    </row>
    <row r="68" spans="1:27" x14ac:dyDescent="0.2">
      <c r="A68" s="137">
        <v>1971</v>
      </c>
      <c r="B68" s="649">
        <f>1-TD2b!B68</f>
        <v>0.65605417071492411</v>
      </c>
      <c r="C68" s="657">
        <f>1-TD2b!C68</f>
        <v>0.67102353213704191</v>
      </c>
      <c r="D68" s="411">
        <f>compofiinc!BO60</f>
        <v>0.61144891228468623</v>
      </c>
      <c r="E68" s="411">
        <f>compofiinc!BP60</f>
        <v>2.3343985056271777E-2</v>
      </c>
      <c r="F68" s="411">
        <f>compofiinc!BQ60</f>
        <v>8.3548359507403802E-3</v>
      </c>
      <c r="G68" s="411">
        <f>compofiinc!BR60</f>
        <v>2.2930743268261722E-2</v>
      </c>
      <c r="H68" s="411">
        <f>compofiinc!BS60</f>
        <v>4.9450682072347263E-3</v>
      </c>
      <c r="I68" s="670">
        <f>compofiinc!BF60</f>
        <v>0.1409921885933727</v>
      </c>
      <c r="J68" s="677">
        <f>compofiinc!BG60</f>
        <v>0.14187608985230327</v>
      </c>
      <c r="K68" s="148">
        <f>compofiinc!BH60</f>
        <v>0.12779968546237797</v>
      </c>
      <c r="L68" s="148">
        <f>compofiinc!BI60</f>
        <v>1.4163857777020894E-3</v>
      </c>
      <c r="M68" s="148">
        <f>compofiinc!BJ60</f>
        <v>2.8040620909450809E-3</v>
      </c>
      <c r="N68" s="148">
        <f>compofiinc!BK60</f>
        <v>9.350777081635897E-3</v>
      </c>
      <c r="O68" s="148">
        <f>compofiinc!BL60</f>
        <v>5.0515671136963647E-4</v>
      </c>
      <c r="P68" s="685">
        <f>compofiinc!BT60</f>
        <v>0.51506198212155141</v>
      </c>
      <c r="Q68" s="664">
        <f>compofiinc!BU60</f>
        <v>0.52914744228473864</v>
      </c>
      <c r="R68" s="105">
        <f>compofiinc!BV60</f>
        <v>0.48364922682230826</v>
      </c>
      <c r="S68" s="105">
        <f>compofiinc!BW60</f>
        <v>2.1927599278569687E-2</v>
      </c>
      <c r="T68" s="105">
        <f>compofiinc!BX60</f>
        <v>5.5507738597952994E-3</v>
      </c>
      <c r="U68" s="105">
        <f>compofiinc!BY60</f>
        <v>1.3579966186625825E-2</v>
      </c>
      <c r="V68" s="134">
        <f>compofiinc!BZ60</f>
        <v>4.4399114958650898E-3</v>
      </c>
      <c r="Y68" s="597">
        <f t="shared" si="0"/>
        <v>-1.2630152923520654E-8</v>
      </c>
      <c r="Z68" s="597">
        <f t="shared" si="1"/>
        <v>2.2728272597305477E-8</v>
      </c>
      <c r="AA68" s="597">
        <f t="shared" si="2"/>
        <v>-3.5358425520826131E-8</v>
      </c>
    </row>
    <row r="69" spans="1:27" x14ac:dyDescent="0.2">
      <c r="A69" s="137">
        <v>1972</v>
      </c>
      <c r="B69" s="649">
        <f>1-TD2b!B69</f>
        <v>0.65423305377044016</v>
      </c>
      <c r="C69" s="657">
        <f>1-TD2b!C69</f>
        <v>0.66956014543393394</v>
      </c>
      <c r="D69" s="411">
        <f>compofiinc!BO61</f>
        <v>0.60928208342738799</v>
      </c>
      <c r="E69" s="411">
        <f>compofiinc!BP61</f>
        <v>2.2828453475085553E-2</v>
      </c>
      <c r="F69" s="411">
        <f>compofiinc!BQ61</f>
        <v>8.3247192187627661E-3</v>
      </c>
      <c r="G69" s="411">
        <f>compofiinc!BR61</f>
        <v>2.391122307221849E-2</v>
      </c>
      <c r="H69" s="411">
        <f>compofiinc!BS61</f>
        <v>5.213709212057438E-3</v>
      </c>
      <c r="I69" s="670">
        <f>compofiinc!BF61</f>
        <v>0.13906977180158719</v>
      </c>
      <c r="J69" s="677">
        <f>compofiinc!BG61</f>
        <v>0.13989871449302882</v>
      </c>
      <c r="K69" s="148">
        <f>compofiinc!BH61</f>
        <v>0.12651519369683228</v>
      </c>
      <c r="L69" s="148">
        <f>compofiinc!BI61</f>
        <v>6.5530479150766041E-4</v>
      </c>
      <c r="M69" s="148">
        <f>compofiinc!BJ61</f>
        <v>2.7491330970406125E-3</v>
      </c>
      <c r="N69" s="148">
        <f>compofiinc!BK61</f>
        <v>9.3704584146507841E-3</v>
      </c>
      <c r="O69" s="148">
        <f>compofiinc!BL61</f>
        <v>6.0878854446855257E-4</v>
      </c>
      <c r="P69" s="685">
        <f>compofiinc!BT61</f>
        <v>0.51516328196885297</v>
      </c>
      <c r="Q69" s="664">
        <f>compofiinc!BU61</f>
        <v>0.52966143094090512</v>
      </c>
      <c r="R69" s="105">
        <f>compofiinc!BV61</f>
        <v>0.4827668897305557</v>
      </c>
      <c r="S69" s="105">
        <f>compofiinc!BW61</f>
        <v>2.2173148683577892E-2</v>
      </c>
      <c r="T69" s="105">
        <f>compofiinc!BX61</f>
        <v>5.5755861217221536E-3</v>
      </c>
      <c r="U69" s="105">
        <f>compofiinc!BY61</f>
        <v>1.4540764657567706E-2</v>
      </c>
      <c r="V69" s="134">
        <f>compofiinc!BZ61</f>
        <v>4.6049206675888854E-3</v>
      </c>
      <c r="Y69" s="597">
        <f t="shared" si="0"/>
        <v>-4.297157829569187E-8</v>
      </c>
      <c r="Z69" s="597">
        <f t="shared" si="1"/>
        <v>-1.6405147107434459E-7</v>
      </c>
      <c r="AA69" s="597">
        <f t="shared" si="2"/>
        <v>1.2107989277865272E-7</v>
      </c>
    </row>
    <row r="70" spans="1:27" x14ac:dyDescent="0.2">
      <c r="A70" s="137">
        <v>1973</v>
      </c>
      <c r="B70" s="649">
        <f>1-TD2b!B70</f>
        <v>0.65543628867635562</v>
      </c>
      <c r="C70" s="657">
        <f>1-TD2b!C70</f>
        <v>0.66783788330758398</v>
      </c>
      <c r="D70" s="411">
        <f>compofiinc!BO62</f>
        <v>0.60916086463021202</v>
      </c>
      <c r="E70" s="411">
        <f>compofiinc!BP62</f>
        <v>2.0493436901233508E-2</v>
      </c>
      <c r="F70" s="411">
        <f>compofiinc!BQ62</f>
        <v>7.9583598296721902E-3</v>
      </c>
      <c r="G70" s="411">
        <f>compofiinc!BR62</f>
        <v>2.4986437586051125E-2</v>
      </c>
      <c r="H70" s="411">
        <f>compofiinc!BS62</f>
        <v>5.2389040680509424E-3</v>
      </c>
      <c r="I70" s="670">
        <f>compofiinc!BF62</f>
        <v>0.13986692727485206</v>
      </c>
      <c r="J70" s="677">
        <f>compofiinc!BG62</f>
        <v>0.13977725731092505</v>
      </c>
      <c r="K70" s="148">
        <f>compofiinc!BH62</f>
        <v>0.12784234779974213</v>
      </c>
      <c r="L70" s="148">
        <f>compofiinc!BI62</f>
        <v>-7.0283092509271228E-4</v>
      </c>
      <c r="M70" s="148">
        <f>compofiinc!BJ62</f>
        <v>2.6161091369658607E-3</v>
      </c>
      <c r="N70" s="148">
        <f>compofiinc!BK62</f>
        <v>9.7678380808474685E-3</v>
      </c>
      <c r="O70" s="148">
        <f>compofiinc!BL62</f>
        <v>2.6071810214034485E-4</v>
      </c>
      <c r="P70" s="685">
        <f>compofiinc!BT62</f>
        <v>0.51556936140150356</v>
      </c>
      <c r="Q70" s="664">
        <f>compofiinc!BU62</f>
        <v>0.52806062599665893</v>
      </c>
      <c r="R70" s="105">
        <f>compofiinc!BV62</f>
        <v>0.48131851683046989</v>
      </c>
      <c r="S70" s="105">
        <f>compofiinc!BW62</f>
        <v>2.1196267826326221E-2</v>
      </c>
      <c r="T70" s="105">
        <f>compofiinc!BX62</f>
        <v>5.3422506927063296E-3</v>
      </c>
      <c r="U70" s="105">
        <f>compofiinc!BY62</f>
        <v>1.5218599505203656E-2</v>
      </c>
      <c r="V70" s="134">
        <f>compofiinc!BZ62</f>
        <v>4.9781859659105976E-3</v>
      </c>
      <c r="Y70" s="597">
        <f t="shared" si="0"/>
        <v>-1.1970763580393395E-7</v>
      </c>
      <c r="Z70" s="597">
        <f t="shared" si="1"/>
        <v>-6.9248836780388956E-6</v>
      </c>
      <c r="AA70" s="597">
        <f t="shared" si="2"/>
        <v>6.8051760422349616E-6</v>
      </c>
    </row>
    <row r="71" spans="1:27" x14ac:dyDescent="0.2">
      <c r="A71" s="137">
        <v>1974</v>
      </c>
      <c r="B71" s="649">
        <f>1-TD2b!B71</f>
        <v>0.65542451574447114</v>
      </c>
      <c r="C71" s="657">
        <f>1-TD2b!C71</f>
        <v>0.66461225481680231</v>
      </c>
      <c r="D71" s="411">
        <f>compofiinc!BO63</f>
        <v>0.60796831406128149</v>
      </c>
      <c r="E71" s="411">
        <f>compofiinc!BP63</f>
        <v>1.7219035960351903E-2</v>
      </c>
      <c r="F71" s="411">
        <f>compofiinc!BQ63</f>
        <v>7.7581624033769003E-3</v>
      </c>
      <c r="G71" s="411">
        <f>compofiinc!BR63</f>
        <v>2.6943160469855343E-2</v>
      </c>
      <c r="H71" s="411">
        <f>compofiinc!BS63</f>
        <v>4.7236192994262183E-3</v>
      </c>
      <c r="I71" s="670">
        <f>compofiinc!BF63</f>
        <v>0.13938910737851984</v>
      </c>
      <c r="J71" s="677">
        <f>compofiinc!BG63</f>
        <v>0.13857935723353876</v>
      </c>
      <c r="K71" s="148">
        <f>compofiinc!BH63</f>
        <v>0.12891841952477989</v>
      </c>
      <c r="L71" s="148">
        <f>compofiinc!BI63</f>
        <v>-2.6653499713802375E-3</v>
      </c>
      <c r="M71" s="148">
        <f>compofiinc!BJ63</f>
        <v>2.4683996561236654E-3</v>
      </c>
      <c r="N71" s="148">
        <f>compofiinc!BK63</f>
        <v>1.0301238921812228E-2</v>
      </c>
      <c r="O71" s="148">
        <f>compofiinc!BL63</f>
        <v>-4.3342985898675579E-4</v>
      </c>
      <c r="P71" s="685">
        <f>compofiinc!BT63</f>
        <v>0.5160354083659513</v>
      </c>
      <c r="Q71" s="664">
        <f>compofiinc!BU63</f>
        <v>0.52603289758326355</v>
      </c>
      <c r="R71" s="105">
        <f>compofiinc!BV63</f>
        <v>0.4790498945365016</v>
      </c>
      <c r="S71" s="105">
        <f>compofiinc!BW63</f>
        <v>1.988438593173214E-2</v>
      </c>
      <c r="T71" s="105">
        <f>compofiinc!BX63</f>
        <v>5.2897627472532349E-3</v>
      </c>
      <c r="U71" s="105">
        <f>compofiinc!BY63</f>
        <v>1.6641921548043115E-2</v>
      </c>
      <c r="V71" s="134">
        <f>compofiinc!BZ63</f>
        <v>5.1570491584129741E-3</v>
      </c>
      <c r="Y71" s="597">
        <f t="shared" si="0"/>
        <v>-3.7377489547907317E-8</v>
      </c>
      <c r="Z71" s="597">
        <f t="shared" si="1"/>
        <v>-9.9210388100345881E-6</v>
      </c>
      <c r="AA71" s="597">
        <f t="shared" si="2"/>
        <v>9.8836613204866808E-6</v>
      </c>
    </row>
    <row r="72" spans="1:27" x14ac:dyDescent="0.2">
      <c r="A72" s="137">
        <v>1975</v>
      </c>
      <c r="B72" s="649">
        <f>1-TD2b!B72</f>
        <v>0.65398901957780708</v>
      </c>
      <c r="C72" s="657">
        <f>1-TD2b!C72</f>
        <v>0.66256240539712508</v>
      </c>
      <c r="D72" s="411">
        <f>compofiinc!BO64</f>
        <v>0.60594209620597894</v>
      </c>
      <c r="E72" s="411">
        <f>compofiinc!BP64</f>
        <v>1.5940967732944955E-2</v>
      </c>
      <c r="F72" s="411">
        <f>compofiinc!BQ64</f>
        <v>7.9776010126551E-3</v>
      </c>
      <c r="G72" s="411">
        <f>compofiinc!BR64</f>
        <v>2.8621586101881036E-2</v>
      </c>
      <c r="H72" s="411">
        <f>compofiinc!BS64</f>
        <v>4.0806994313484779E-3</v>
      </c>
      <c r="I72" s="670">
        <f>compofiinc!BF64</f>
        <v>0.13726744297946425</v>
      </c>
      <c r="J72" s="677">
        <f>compofiinc!BG64</f>
        <v>0.13664148463976744</v>
      </c>
      <c r="K72" s="148">
        <f>compofiinc!BH64</f>
        <v>0.12800641612329855</v>
      </c>
      <c r="L72" s="148">
        <f>compofiinc!BI64</f>
        <v>-3.2001206976985941E-3</v>
      </c>
      <c r="M72" s="148">
        <f>compofiinc!BJ64</f>
        <v>2.3941025019453832E-3</v>
      </c>
      <c r="N72" s="148">
        <f>compofiinc!BK64</f>
        <v>1.0456310368461175E-2</v>
      </c>
      <c r="O72" s="148">
        <f>compofiinc!BL64</f>
        <v>-1.0216920094947568E-3</v>
      </c>
      <c r="P72" s="685">
        <f>compofiinc!BT64</f>
        <v>0.51672157659834284</v>
      </c>
      <c r="Q72" s="664">
        <f>compofiinc!BU64</f>
        <v>0.52592092075735764</v>
      </c>
      <c r="R72" s="105">
        <f>compofiinc!BV64</f>
        <v>0.47793568008268039</v>
      </c>
      <c r="S72" s="105">
        <f>compofiinc!BW64</f>
        <v>1.9141088430643549E-2</v>
      </c>
      <c r="T72" s="105">
        <f>compofiinc!BX64</f>
        <v>5.5834985107097168E-3</v>
      </c>
      <c r="U72" s="105">
        <f>compofiinc!BY64</f>
        <v>1.8165275733419861E-2</v>
      </c>
      <c r="V72" s="134">
        <f>compofiinc!BZ64</f>
        <v>5.1023914408432347E-3</v>
      </c>
      <c r="Y72" s="597">
        <f t="shared" si="0"/>
        <v>-5.4508768343453085E-7</v>
      </c>
      <c r="Z72" s="597">
        <f t="shared" si="1"/>
        <v>6.4683532556841783E-6</v>
      </c>
      <c r="AA72" s="597">
        <f t="shared" si="2"/>
        <v>-7.0134409391187091E-6</v>
      </c>
    </row>
    <row r="73" spans="1:27" x14ac:dyDescent="0.2">
      <c r="A73" s="137">
        <v>1976</v>
      </c>
      <c r="B73" s="649">
        <f>1-TD2b!B73</f>
        <v>0.65351462428398577</v>
      </c>
      <c r="C73" s="657">
        <f>1-TD2b!C73</f>
        <v>0.66292081160585781</v>
      </c>
      <c r="D73" s="411">
        <f>compofiinc!BO65</f>
        <v>0.60522563653499617</v>
      </c>
      <c r="E73" s="411">
        <f>compofiinc!BP65</f>
        <v>1.628302311755192E-2</v>
      </c>
      <c r="F73" s="411">
        <f>compofiinc!BQ65</f>
        <v>8.1298811972310148E-3</v>
      </c>
      <c r="G73" s="411">
        <f>compofiinc!BR65</f>
        <v>2.9718593709824326E-2</v>
      </c>
      <c r="H73" s="411">
        <f>compofiinc!BS65</f>
        <v>3.5648678081603435E-3</v>
      </c>
      <c r="I73" s="670">
        <f>compofiinc!BF65</f>
        <v>0.13762454004040592</v>
      </c>
      <c r="J73" s="677">
        <f>compofiinc!BG65</f>
        <v>0.13726256344261856</v>
      </c>
      <c r="K73" s="148">
        <f>compofiinc!BH65</f>
        <v>0.1284050240022907</v>
      </c>
      <c r="L73" s="148">
        <f>compofiinc!BI65</f>
        <v>-2.932667600681782E-3</v>
      </c>
      <c r="M73" s="148">
        <f>compofiinc!BJ65</f>
        <v>2.4063163407337385E-3</v>
      </c>
      <c r="N73" s="148">
        <f>compofiinc!BK65</f>
        <v>1.0769184158961664E-2</v>
      </c>
      <c r="O73" s="148">
        <f>compofiinc!BL65</f>
        <v>-1.3808420491034923E-3</v>
      </c>
      <c r="P73" s="685">
        <f>compofiinc!BT65</f>
        <v>0.51589008424357985</v>
      </c>
      <c r="Q73" s="664">
        <f>compofiinc!BU65</f>
        <v>0.52565824816323925</v>
      </c>
      <c r="R73" s="105">
        <f>compofiinc!BV65</f>
        <v>0.47682061253270547</v>
      </c>
      <c r="S73" s="105">
        <f>compofiinc!BW65</f>
        <v>1.9215690718233702E-2</v>
      </c>
      <c r="T73" s="105">
        <f>compofiinc!BX65</f>
        <v>5.7235648564972763E-3</v>
      </c>
      <c r="U73" s="105">
        <f>compofiinc!BY65</f>
        <v>1.8949409550862661E-2</v>
      </c>
      <c r="V73" s="134">
        <f>compofiinc!BZ65</f>
        <v>4.9457098572638358E-3</v>
      </c>
      <c r="Y73" s="597">
        <f t="shared" si="0"/>
        <v>-1.1907619059670083E-6</v>
      </c>
      <c r="Z73" s="597">
        <f t="shared" si="1"/>
        <v>-4.4514095822734134E-6</v>
      </c>
      <c r="AA73" s="597">
        <f t="shared" si="2"/>
        <v>3.2606476763064052E-6</v>
      </c>
    </row>
    <row r="74" spans="1:27" x14ac:dyDescent="0.2">
      <c r="A74" s="137">
        <v>1977</v>
      </c>
      <c r="B74" s="649">
        <f>1-TD2b!B74</f>
        <v>0.6521727444346439</v>
      </c>
      <c r="C74" s="657">
        <f>1-TD2b!C74</f>
        <v>0.66232022117386435</v>
      </c>
      <c r="D74" s="411">
        <f>compofiinc!BO66</f>
        <v>0.6041563709510136</v>
      </c>
      <c r="E74" s="411">
        <f>compofiinc!BP66</f>
        <v>1.6452600001933604E-2</v>
      </c>
      <c r="F74" s="411">
        <f>compofiinc!BQ66</f>
        <v>8.1701947994572421E-3</v>
      </c>
      <c r="G74" s="411">
        <f>compofiinc!BR66</f>
        <v>3.0630475379689992E-2</v>
      </c>
      <c r="H74" s="411">
        <f>compofiinc!BS66</f>
        <v>2.9108907707624532E-3</v>
      </c>
      <c r="I74" s="670">
        <f>compofiinc!BF66</f>
        <v>0.13724199883876054</v>
      </c>
      <c r="J74" s="677">
        <f>compofiinc!BG66</f>
        <v>0.13721540086851292</v>
      </c>
      <c r="K74" s="148">
        <f>compofiinc!BH66</f>
        <v>0.12842443321900987</v>
      </c>
      <c r="L74" s="148">
        <f>compofiinc!BI66</f>
        <v>-2.6897983296638728E-3</v>
      </c>
      <c r="M74" s="148">
        <f>compofiinc!BJ66</f>
        <v>2.3304406778934528E-3</v>
      </c>
      <c r="N74" s="148">
        <f>compofiinc!BK66</f>
        <v>1.0821679477075907E-2</v>
      </c>
      <c r="O74" s="148">
        <f>compofiinc!BL66</f>
        <v>-1.6614484741492852E-3</v>
      </c>
      <c r="P74" s="685">
        <f>compofiinc!BT66</f>
        <v>0.51493074559588337</v>
      </c>
      <c r="Q74" s="664">
        <f>compofiinc!BU66</f>
        <v>0.52510482030535144</v>
      </c>
      <c r="R74" s="105">
        <f>compofiinc!BV66</f>
        <v>0.47573193773200373</v>
      </c>
      <c r="S74" s="105">
        <f>compofiinc!BW66</f>
        <v>1.9142398331597477E-2</v>
      </c>
      <c r="T74" s="105">
        <f>compofiinc!BX66</f>
        <v>5.8397541215637894E-3</v>
      </c>
      <c r="U74" s="105">
        <f>compofiinc!BY66</f>
        <v>1.9808795902614085E-2</v>
      </c>
      <c r="V74" s="134">
        <f>compofiinc!BZ66</f>
        <v>4.5723392449117384E-3</v>
      </c>
      <c r="Y74" s="597">
        <f t="shared" si="0"/>
        <v>-3.1072899253636876E-7</v>
      </c>
      <c r="Z74" s="597">
        <f t="shared" si="1"/>
        <v>-9.9057016531567399E-6</v>
      </c>
      <c r="AA74" s="597">
        <f t="shared" si="2"/>
        <v>9.5949726606203711E-6</v>
      </c>
    </row>
    <row r="75" spans="1:27" x14ac:dyDescent="0.2">
      <c r="A75" s="137">
        <v>1978</v>
      </c>
      <c r="B75" s="649">
        <f>1-TD2b!B75</f>
        <v>0.64974819127757577</v>
      </c>
      <c r="C75" s="657">
        <f>1-TD2b!C75</f>
        <v>0.66179863977136755</v>
      </c>
      <c r="D75" s="411">
        <f>compofiinc!BO67</f>
        <v>0.60346566786201716</v>
      </c>
      <c r="E75" s="411">
        <f>compofiinc!BP67</f>
        <v>1.6492653809399016E-2</v>
      </c>
      <c r="F75" s="411">
        <f>compofiinc!BQ67</f>
        <v>8.1442398639406388E-3</v>
      </c>
      <c r="G75" s="411">
        <f>compofiinc!BR67</f>
        <v>3.1307736994739488E-2</v>
      </c>
      <c r="H75" s="411">
        <f>compofiinc!BS67</f>
        <v>2.3890067044792795E-3</v>
      </c>
      <c r="I75" s="670">
        <f>compofiinc!BF67</f>
        <v>0.13744067637308888</v>
      </c>
      <c r="J75" s="677">
        <f>compofiinc!BG67</f>
        <v>0.13799429564025445</v>
      </c>
      <c r="K75" s="148">
        <f>compofiinc!BH67</f>
        <v>0.12923144483257687</v>
      </c>
      <c r="L75" s="148">
        <f>compofiinc!BI67</f>
        <v>-2.5613533716382086E-3</v>
      </c>
      <c r="M75" s="148">
        <f>compofiinc!BJ67</f>
        <v>2.2919940818578732E-3</v>
      </c>
      <c r="N75" s="148">
        <f>compofiinc!BK67</f>
        <v>1.0941002951110446E-2</v>
      </c>
      <c r="O75" s="148">
        <f>compofiinc!BL67</f>
        <v>-1.9079969998251345E-3</v>
      </c>
      <c r="P75" s="685">
        <f>compofiinc!BT67</f>
        <v>0.51230751490448689</v>
      </c>
      <c r="Q75" s="664">
        <f>compofiinc!BU67</f>
        <v>0.5238043441311131</v>
      </c>
      <c r="R75" s="105">
        <f>compofiinc!BV67</f>
        <v>0.47423422302944029</v>
      </c>
      <c r="S75" s="105">
        <f>compofiinc!BW67</f>
        <v>1.9054007181037225E-2</v>
      </c>
      <c r="T75" s="105">
        <f>compofiinc!BX67</f>
        <v>5.8522457820827656E-3</v>
      </c>
      <c r="U75" s="105">
        <f>compofiinc!BY67</f>
        <v>2.0366734043629042E-2</v>
      </c>
      <c r="V75" s="134">
        <f>compofiinc!BZ67</f>
        <v>4.297003704304414E-3</v>
      </c>
      <c r="Y75" s="597">
        <f t="shared" ref="Y75:Y116" si="3">C75-D75-E75-F75-G75-H75</f>
        <v>-6.6546320803828607E-7</v>
      </c>
      <c r="Z75" s="597">
        <f t="shared" ref="Z75:Z116" si="4">J75-K75-L75-M75-N75-O75</f>
        <v>-7.9585382739555399E-7</v>
      </c>
      <c r="AA75" s="597">
        <f t="shared" ref="AA75:AA116" si="5">Q75-R75-S75-T75-U75-V75</f>
        <v>1.3039061935726792E-7</v>
      </c>
    </row>
    <row r="76" spans="1:27" x14ac:dyDescent="0.2">
      <c r="A76" s="141">
        <v>1979</v>
      </c>
      <c r="B76" s="654">
        <f>1-TD2b!B76</f>
        <v>0.6447303295135498</v>
      </c>
      <c r="C76" s="661">
        <f>1-TD2b!C76</f>
        <v>0.66238841414451599</v>
      </c>
      <c r="D76" s="511">
        <f>compofiinc!BO68</f>
        <v>0.60578075051307678</v>
      </c>
      <c r="E76" s="511">
        <f>compofiinc!BP68</f>
        <v>1.4801975339651108E-2</v>
      </c>
      <c r="F76" s="511">
        <f>compofiinc!BQ68</f>
        <v>7.8969746828079224E-3</v>
      </c>
      <c r="G76" s="511">
        <f>compofiinc!BR68</f>
        <v>3.2378235831856728E-2</v>
      </c>
      <c r="H76" s="511">
        <f>compofiinc!BS68</f>
        <v>1.5328102745115757E-3</v>
      </c>
      <c r="I76" s="672">
        <f>compofiinc!BF68</f>
        <v>0.13866358995437622</v>
      </c>
      <c r="J76" s="679">
        <f>compofiinc!BG68</f>
        <v>0.14033293724060059</v>
      </c>
      <c r="K76" s="150">
        <f>compofiinc!BH68</f>
        <v>0.13223868608474731</v>
      </c>
      <c r="L76" s="150">
        <f>compofiinc!BI68</f>
        <v>-3.0837990343570709E-3</v>
      </c>
      <c r="M76" s="150">
        <f>compofiinc!BJ68</f>
        <v>2.1560527384281158E-3</v>
      </c>
      <c r="N76" s="150">
        <f>compofiinc!BK68</f>
        <v>1.1344194412231445E-2</v>
      </c>
      <c r="O76" s="150">
        <f>compofiinc!BL68</f>
        <v>-2.3258887231349945E-3</v>
      </c>
      <c r="P76" s="686">
        <f>compofiinc!BT68</f>
        <v>0.50606673955917358</v>
      </c>
      <c r="Q76" s="682">
        <f>compofiinc!BU68</f>
        <v>0.52205547690391541</v>
      </c>
      <c r="R76" s="108">
        <f>compofiinc!BV68</f>
        <v>0.47354206442832947</v>
      </c>
      <c r="S76" s="108">
        <f>compofiinc!BW68</f>
        <v>1.7885774374008179E-2</v>
      </c>
      <c r="T76" s="108">
        <f>compofiinc!BX68</f>
        <v>5.7409219443798065E-3</v>
      </c>
      <c r="U76" s="108">
        <f>compofiinc!BY68</f>
        <v>2.1034041419625282E-2</v>
      </c>
      <c r="V76" s="138">
        <f>compofiinc!BZ68</f>
        <v>3.8586989976465702E-3</v>
      </c>
      <c r="Y76" s="597">
        <f t="shared" si="3"/>
        <v>-2.3324973881244659E-6</v>
      </c>
      <c r="Z76" s="597">
        <f t="shared" si="4"/>
        <v>3.6917626857757568E-6</v>
      </c>
      <c r="AA76" s="597">
        <f t="shared" si="5"/>
        <v>-6.0242600739002228E-6</v>
      </c>
    </row>
    <row r="77" spans="1:27" x14ac:dyDescent="0.2">
      <c r="A77" s="137">
        <v>1980</v>
      </c>
      <c r="B77" s="649">
        <f>1-TD2b!B77</f>
        <v>0.63949468731880188</v>
      </c>
      <c r="C77" s="657">
        <f>1-TD2b!C77</f>
        <v>0.65559884905815125</v>
      </c>
      <c r="D77" s="411">
        <f>compofiinc!BO69</f>
        <v>0.59625610709190369</v>
      </c>
      <c r="E77" s="411">
        <f>compofiinc!BP69</f>
        <v>1.0754363611340523E-2</v>
      </c>
      <c r="F77" s="411">
        <f>compofiinc!BQ69</f>
        <v>8.2255732268095016E-3</v>
      </c>
      <c r="G77" s="411">
        <f>compofiinc!BR69</f>
        <v>3.9680998772382736E-2</v>
      </c>
      <c r="H77" s="411">
        <f>compofiinc!BS69</f>
        <v>6.8180635571479797E-4</v>
      </c>
      <c r="I77" s="670">
        <f>compofiinc!BF69</f>
        <v>0.13140285015106201</v>
      </c>
      <c r="J77" s="677">
        <f>compofiinc!BG69</f>
        <v>0.13248270750045776</v>
      </c>
      <c r="K77" s="148">
        <f>compofiinc!BH69</f>
        <v>0.12654680013656616</v>
      </c>
      <c r="L77" s="148">
        <f>compofiinc!BI69</f>
        <v>-5.4678060114383698E-3</v>
      </c>
      <c r="M77" s="148">
        <f>compofiinc!BJ69</f>
        <v>2.2449549287557602E-3</v>
      </c>
      <c r="N77" s="148">
        <f>compofiinc!BK69</f>
        <v>1.2247417122125626E-2</v>
      </c>
      <c r="O77" s="148">
        <f>compofiinc!BL69</f>
        <v>-3.0902354046702385E-3</v>
      </c>
      <c r="P77" s="685">
        <f>compofiinc!BT69</f>
        <v>0.50809183716773987</v>
      </c>
      <c r="Q77" s="664">
        <f>compofiinc!BU69</f>
        <v>0.52311614155769348</v>
      </c>
      <c r="R77" s="105">
        <f>compofiinc!BV69</f>
        <v>0.46970930695533752</v>
      </c>
      <c r="S77" s="105">
        <f>compofiinc!BW69</f>
        <v>1.6222169622778893E-2</v>
      </c>
      <c r="T77" s="105">
        <f>compofiinc!BX69</f>
        <v>5.9806182980537415E-3</v>
      </c>
      <c r="U77" s="105">
        <f>compofiinc!BY69</f>
        <v>2.7433581650257111E-2</v>
      </c>
      <c r="V77" s="134">
        <f>compofiinc!BZ69</f>
        <v>3.7720417603850365E-3</v>
      </c>
      <c r="Y77" s="597">
        <f t="shared" si="3"/>
        <v>0</v>
      </c>
      <c r="Z77" s="597">
        <f t="shared" si="4"/>
        <v>1.5767291188240051E-6</v>
      </c>
      <c r="AA77" s="597">
        <f t="shared" si="5"/>
        <v>-1.5767291188240051E-6</v>
      </c>
    </row>
    <row r="78" spans="1:27" x14ac:dyDescent="0.2">
      <c r="A78" s="137">
        <v>1981</v>
      </c>
      <c r="B78" s="649">
        <f>1-TD2b!B78</f>
        <v>0.63939714431762695</v>
      </c>
      <c r="C78" s="657">
        <f>1-TD2b!C78</f>
        <v>0.65554177761077881</v>
      </c>
      <c r="D78" s="411">
        <f>compofiinc!BO70</f>
        <v>0.59461382031440735</v>
      </c>
      <c r="E78" s="411">
        <f>compofiinc!BP70</f>
        <v>4.0702894330024719E-3</v>
      </c>
      <c r="F78" s="411">
        <f>compofiinc!BQ70</f>
        <v>9.78805311024189E-3</v>
      </c>
      <c r="G78" s="411">
        <f>compofiinc!BR70</f>
        <v>4.8509294167160988E-2</v>
      </c>
      <c r="H78" s="411">
        <f>compofiinc!BS70</f>
        <v>-1.4396705664694309E-3</v>
      </c>
      <c r="I78" s="670">
        <f>compofiinc!BF70</f>
        <v>0.12908488512039185</v>
      </c>
      <c r="J78" s="677">
        <f>compofiinc!BG70</f>
        <v>0.12942302227020264</v>
      </c>
      <c r="K78" s="148">
        <f>compofiinc!BH70</f>
        <v>0.12553107738494873</v>
      </c>
      <c r="L78" s="148">
        <f>compofiinc!BI70</f>
        <v>-9.2802960425615311E-3</v>
      </c>
      <c r="M78" s="148">
        <f>compofiinc!BJ70</f>
        <v>2.6152003556489944E-3</v>
      </c>
      <c r="N78" s="148">
        <f>compofiinc!BK70</f>
        <v>1.4611825346946716E-2</v>
      </c>
      <c r="O78" s="148">
        <f>compofiinc!BL70</f>
        <v>-4.0548020042479038E-3</v>
      </c>
      <c r="P78" s="685">
        <f>compofiinc!BT70</f>
        <v>0.51031225919723511</v>
      </c>
      <c r="Q78" s="664">
        <f>compofiinc!BU70</f>
        <v>0.52611875534057617</v>
      </c>
      <c r="R78" s="105">
        <f>compofiinc!BV70</f>
        <v>0.46908274292945862</v>
      </c>
      <c r="S78" s="105">
        <f>compofiinc!BW70</f>
        <v>1.3350585475564003E-2</v>
      </c>
      <c r="T78" s="105">
        <f>compofiinc!BX70</f>
        <v>7.1728527545928955E-3</v>
      </c>
      <c r="U78" s="105">
        <f>compofiinc!BY70</f>
        <v>3.3897468820214272E-2</v>
      </c>
      <c r="V78" s="134">
        <f>compofiinc!BZ70</f>
        <v>2.6151314377784729E-3</v>
      </c>
      <c r="Y78" s="597">
        <f t="shared" si="3"/>
        <v>-8.8475644588470459E-9</v>
      </c>
      <c r="Z78" s="597">
        <f t="shared" si="4"/>
        <v>1.7229467630386353E-8</v>
      </c>
      <c r="AA78" s="597">
        <f t="shared" si="5"/>
        <v>-2.6077032089233398E-8</v>
      </c>
    </row>
    <row r="79" spans="1:27" x14ac:dyDescent="0.2">
      <c r="A79" s="137">
        <v>1982</v>
      </c>
      <c r="B79" s="648">
        <f>1-TD2b!B79</f>
        <v>0.62726622819900513</v>
      </c>
      <c r="C79" s="657">
        <f>1-TD2b!C79</f>
        <v>0.64586830139160156</v>
      </c>
      <c r="D79" s="411">
        <f>compofiinc!BO71</f>
        <v>0.58647635579109192</v>
      </c>
      <c r="E79" s="411">
        <f>compofiinc!BP71</f>
        <v>1.7981715500354767E-3</v>
      </c>
      <c r="F79" s="411">
        <f>compofiinc!BQ71</f>
        <v>1.049206405878067E-2</v>
      </c>
      <c r="G79" s="411">
        <f>compofiinc!BR71</f>
        <v>5.2677277475595474E-2</v>
      </c>
      <c r="H79" s="411">
        <f>compofiinc!BS71</f>
        <v>-5.575582617893815E-3</v>
      </c>
      <c r="I79" s="670">
        <f>compofiinc!BF71</f>
        <v>0.12015444040298462</v>
      </c>
      <c r="J79" s="676">
        <f>compofiinc!BG71</f>
        <v>0.12065929174423218</v>
      </c>
      <c r="K79" s="136">
        <f>compofiinc!BH71</f>
        <v>0.11998939514160156</v>
      </c>
      <c r="L79" s="136">
        <f>compofiinc!BI71</f>
        <v>-1.0232288390398026E-2</v>
      </c>
      <c r="M79" s="136">
        <f>compofiinc!BJ71</f>
        <v>2.6891026645898819E-3</v>
      </c>
      <c r="N79" s="136">
        <f>compofiinc!BK71</f>
        <v>1.5609115362167358E-2</v>
      </c>
      <c r="O79" s="136">
        <f>compofiinc!BL71</f>
        <v>-7.3960579466074705E-3</v>
      </c>
      <c r="P79" s="685">
        <f>compofiinc!BT71</f>
        <v>0.50711178779602051</v>
      </c>
      <c r="Q79" s="664">
        <f>compofiinc!BU71</f>
        <v>0.52520900964736938</v>
      </c>
      <c r="R79" s="105">
        <f>compofiinc!BV71</f>
        <v>0.46648696064949036</v>
      </c>
      <c r="S79" s="105">
        <f>compofiinc!BW71</f>
        <v>1.2030459940433502E-2</v>
      </c>
      <c r="T79" s="105">
        <f>compofiinc!BX71</f>
        <v>7.8029613941907883E-3</v>
      </c>
      <c r="U79" s="105">
        <f>compofiinc!BY71</f>
        <v>3.7068162113428116E-2</v>
      </c>
      <c r="V79" s="134">
        <f>compofiinc!BZ71</f>
        <v>1.8204753287136555E-3</v>
      </c>
      <c r="Y79" s="597">
        <f t="shared" si="3"/>
        <v>1.5133991837501526E-8</v>
      </c>
      <c r="Z79" s="597">
        <f t="shared" si="4"/>
        <v>2.491287887096405E-8</v>
      </c>
      <c r="AA79" s="597">
        <f t="shared" si="5"/>
        <v>-9.7788870334625244E-9</v>
      </c>
    </row>
    <row r="80" spans="1:27" x14ac:dyDescent="0.2">
      <c r="A80" s="137">
        <v>1983</v>
      </c>
      <c r="B80" s="648">
        <f>1-TD2b!B80</f>
        <v>0.6160794198513031</v>
      </c>
      <c r="C80" s="657">
        <f>1-TD2b!C80</f>
        <v>0.63932710886001587</v>
      </c>
      <c r="D80" s="411">
        <f>compofiinc!BO72</f>
        <v>0.58123436570167542</v>
      </c>
      <c r="E80" s="411">
        <f>compofiinc!BP72</f>
        <v>3.6223586648702621E-3</v>
      </c>
      <c r="F80" s="411">
        <f>compofiinc!BQ72</f>
        <v>9.6975918859243393E-3</v>
      </c>
      <c r="G80" s="411">
        <f>compofiinc!BR72</f>
        <v>5.1450571045279503E-2</v>
      </c>
      <c r="H80" s="411">
        <f>compofiinc!BS72</f>
        <v>-6.6777570100384764E-3</v>
      </c>
      <c r="I80" s="670">
        <f>compofiinc!BF72</f>
        <v>0.11355072259902954</v>
      </c>
      <c r="J80" s="676">
        <f>compofiinc!BG72</f>
        <v>0.11445879936218262</v>
      </c>
      <c r="K80" s="136">
        <f>compofiinc!BH72</f>
        <v>0.11489105224609375</v>
      </c>
      <c r="L80" s="136">
        <f>compofiinc!BI72</f>
        <v>-9.7855906933546066E-3</v>
      </c>
      <c r="M80" s="136">
        <f>compofiinc!BJ72</f>
        <v>2.3672059178352356E-3</v>
      </c>
      <c r="N80" s="136">
        <f>compofiinc!BK72</f>
        <v>1.6031388193368912E-2</v>
      </c>
      <c r="O80" s="136">
        <f>compofiinc!BL72</f>
        <v>-9.0452209042268805E-3</v>
      </c>
      <c r="P80" s="685">
        <f>compofiinc!BT72</f>
        <v>0.50252869725227356</v>
      </c>
      <c r="Q80" s="664">
        <f>compofiinc!BU72</f>
        <v>0.52486830949783325</v>
      </c>
      <c r="R80" s="105">
        <f>compofiinc!BV72</f>
        <v>0.46634331345558167</v>
      </c>
      <c r="S80" s="105">
        <f>compofiinc!BW72</f>
        <v>1.3407949358224869E-2</v>
      </c>
      <c r="T80" s="105">
        <f>compofiinc!BX72</f>
        <v>7.3303859680891037E-3</v>
      </c>
      <c r="U80" s="105">
        <f>compofiinc!BY72</f>
        <v>3.5419182851910591E-2</v>
      </c>
      <c r="V80" s="134">
        <f>compofiinc!BZ72</f>
        <v>2.3674638941884041E-3</v>
      </c>
      <c r="Y80" s="597">
        <f t="shared" si="3"/>
        <v>-2.1427695173770189E-8</v>
      </c>
      <c r="Z80" s="597">
        <f t="shared" si="4"/>
        <v>-3.5397533793002367E-8</v>
      </c>
      <c r="AA80" s="597">
        <f t="shared" si="5"/>
        <v>1.3969838619232178E-8</v>
      </c>
    </row>
    <row r="81" spans="1:27" x14ac:dyDescent="0.2">
      <c r="A81" s="137">
        <v>1984</v>
      </c>
      <c r="B81" s="648">
        <f>1-TD2b!B81</f>
        <v>0.61417308449745178</v>
      </c>
      <c r="C81" s="657">
        <f>1-TD2b!C81</f>
        <v>0.63811993598937988</v>
      </c>
      <c r="D81" s="411">
        <f>compofiinc!BO73</f>
        <v>0.58192053437232971</v>
      </c>
      <c r="E81" s="411">
        <f>compofiinc!BP73</f>
        <v>3.0470509082078934E-3</v>
      </c>
      <c r="F81" s="411">
        <f>compofiinc!BQ73</f>
        <v>9.5858089625835419E-3</v>
      </c>
      <c r="G81" s="411">
        <f>compofiinc!BR73</f>
        <v>5.3212160244584084E-2</v>
      </c>
      <c r="H81" s="411">
        <f>compofiinc!BS73</f>
        <v>-9.6456159371882677E-3</v>
      </c>
      <c r="I81" s="670">
        <f>compofiinc!BF73</f>
        <v>0.1150130033493042</v>
      </c>
      <c r="J81" s="676">
        <f>compofiinc!BG73</f>
        <v>0.11531037092208862</v>
      </c>
      <c r="K81" s="136">
        <f>compofiinc!BH73</f>
        <v>0.11797565221786499</v>
      </c>
      <c r="L81" s="136">
        <f>compofiinc!BI73</f>
        <v>-1.0310519486665726E-2</v>
      </c>
      <c r="M81" s="136">
        <f>compofiinc!BJ73</f>
        <v>2.3202765733003616E-3</v>
      </c>
      <c r="N81" s="136">
        <f>compofiinc!BK73</f>
        <v>1.6591005027294159E-2</v>
      </c>
      <c r="O81" s="136">
        <f>compofiinc!BL73</f>
        <v>-1.1266007320955396E-2</v>
      </c>
      <c r="P81" s="685">
        <f>compofiinc!BT73</f>
        <v>0.49916008114814758</v>
      </c>
      <c r="Q81" s="664">
        <f>compofiinc!BU73</f>
        <v>0.52280956506729126</v>
      </c>
      <c r="R81" s="105">
        <f>compofiinc!BV73</f>
        <v>0.46394488215446472</v>
      </c>
      <c r="S81" s="105">
        <f>compofiinc!BW73</f>
        <v>1.3357570394873619E-2</v>
      </c>
      <c r="T81" s="105">
        <f>compofiinc!BX73</f>
        <v>7.2655323892831802E-3</v>
      </c>
      <c r="U81" s="105">
        <f>compofiinc!BY73</f>
        <v>3.6621155217289925E-2</v>
      </c>
      <c r="V81" s="134">
        <f>compofiinc!BZ73</f>
        <v>1.620391383767128E-3</v>
      </c>
      <c r="Y81" s="597">
        <f t="shared" si="3"/>
        <v>-2.5611370801925659E-9</v>
      </c>
      <c r="Z81" s="597">
        <f t="shared" si="4"/>
        <v>-3.6088749766349792E-8</v>
      </c>
      <c r="AA81" s="597">
        <f t="shared" si="5"/>
        <v>3.3527612686157227E-8</v>
      </c>
    </row>
    <row r="82" spans="1:27" x14ac:dyDescent="0.2">
      <c r="A82" s="137">
        <v>1985</v>
      </c>
      <c r="B82" s="648">
        <f>1-TD2b!B82</f>
        <v>0.60645943880081177</v>
      </c>
      <c r="C82" s="657">
        <f>1-TD2b!C82</f>
        <v>0.63474798202514648</v>
      </c>
      <c r="D82" s="411">
        <f>compofiinc!BO74</f>
        <v>0.58010756969451904</v>
      </c>
      <c r="E82" s="411">
        <f>compofiinc!BP74</f>
        <v>2.2925082594156265E-3</v>
      </c>
      <c r="F82" s="411">
        <f>compofiinc!BQ74</f>
        <v>1.0472853668034077E-2</v>
      </c>
      <c r="G82" s="411">
        <f>compofiinc!BR74</f>
        <v>5.1487131044268608E-2</v>
      </c>
      <c r="H82" s="411">
        <f>compofiinc!BS74</f>
        <v>-9.6121067181229591E-3</v>
      </c>
      <c r="I82" s="670">
        <f>compofiinc!BF74</f>
        <v>0.11351931095123291</v>
      </c>
      <c r="J82" s="676">
        <f>compofiinc!BG74</f>
        <v>0.11465024948120117</v>
      </c>
      <c r="K82" s="136">
        <f>compofiinc!BH74</f>
        <v>0.11801111698150635</v>
      </c>
      <c r="L82" s="136">
        <f>compofiinc!BI74</f>
        <v>-1.1063380166888237E-2</v>
      </c>
      <c r="M82" s="136">
        <f>compofiinc!BJ74</f>
        <v>2.4904049932956696E-3</v>
      </c>
      <c r="N82" s="136">
        <f>compofiinc!BK74</f>
        <v>1.6624610871076584E-2</v>
      </c>
      <c r="O82" s="136">
        <f>compofiinc!BL74</f>
        <v>-1.1412480846047401E-2</v>
      </c>
      <c r="P82" s="685">
        <f>compofiinc!BT74</f>
        <v>0.49294012784957886</v>
      </c>
      <c r="Q82" s="664">
        <f>compofiinc!BU74</f>
        <v>0.52009773254394531</v>
      </c>
      <c r="R82" s="105">
        <f>compofiinc!BV74</f>
        <v>0.4620964527130127</v>
      </c>
      <c r="S82" s="105">
        <f>compofiinc!BW74</f>
        <v>1.3355888426303864E-2</v>
      </c>
      <c r="T82" s="105">
        <f>compofiinc!BX74</f>
        <v>7.9824486747384071E-3</v>
      </c>
      <c r="U82" s="105">
        <f>compofiinc!BY74</f>
        <v>3.4862520173192024E-2</v>
      </c>
      <c r="V82" s="134">
        <f>compofiinc!BZ74</f>
        <v>1.8003741279244423E-3</v>
      </c>
      <c r="Y82" s="597">
        <f t="shared" si="3"/>
        <v>2.6077032089233398E-8</v>
      </c>
      <c r="Z82" s="597">
        <f t="shared" si="4"/>
        <v>-2.2351741790771484E-8</v>
      </c>
      <c r="AA82" s="597">
        <f t="shared" si="5"/>
        <v>4.8428773880004883E-8</v>
      </c>
    </row>
    <row r="83" spans="1:27" x14ac:dyDescent="0.2">
      <c r="A83" s="137">
        <v>1986</v>
      </c>
      <c r="B83" s="648">
        <f>1-TD2b!B83</f>
        <v>0.57993155717849731</v>
      </c>
      <c r="C83" s="657">
        <f>1-TD2b!C83</f>
        <v>0.62954005599021912</v>
      </c>
      <c r="D83" s="411">
        <f>compofiinc!BO75</f>
        <v>0.57826563715934753</v>
      </c>
      <c r="E83" s="411">
        <f>compofiinc!BP75</f>
        <v>4.2159669101238251E-3</v>
      </c>
      <c r="F83" s="411">
        <f>compofiinc!BQ75</f>
        <v>1.1337186209857464E-2</v>
      </c>
      <c r="G83" s="411">
        <f>compofiinc!BR75</f>
        <v>4.6582523733377457E-2</v>
      </c>
      <c r="H83" s="411">
        <f>compofiinc!BS75</f>
        <v>-1.0861269198358059E-2</v>
      </c>
      <c r="I83" s="670">
        <f>compofiinc!BF75</f>
        <v>0.10418647527694702</v>
      </c>
      <c r="J83" s="676">
        <f>compofiinc!BG75</f>
        <v>0.1076015830039978</v>
      </c>
      <c r="K83" s="136">
        <f>compofiinc!BH75</f>
        <v>0.11452627182006836</v>
      </c>
      <c r="L83" s="136">
        <f>compofiinc!BI75</f>
        <v>-1.1621210724115372E-2</v>
      </c>
      <c r="M83" s="136">
        <f>compofiinc!BJ75</f>
        <v>2.7672462165355682E-3</v>
      </c>
      <c r="N83" s="136">
        <f>compofiinc!BK75</f>
        <v>1.5108339488506317E-2</v>
      </c>
      <c r="O83" s="136">
        <f>compofiinc!BL75</f>
        <v>-1.317908801138401E-2</v>
      </c>
      <c r="P83" s="685">
        <f>compofiinc!BT75</f>
        <v>0.47574508190155029</v>
      </c>
      <c r="Q83" s="664">
        <f>compofiinc!BU75</f>
        <v>0.52193847298622131</v>
      </c>
      <c r="R83" s="105">
        <f>compofiinc!BV75</f>
        <v>0.46373936533927917</v>
      </c>
      <c r="S83" s="105">
        <f>compofiinc!BW75</f>
        <v>1.5837177634239197E-2</v>
      </c>
      <c r="T83" s="105">
        <f>compofiinc!BX75</f>
        <v>8.5699399933218956E-3</v>
      </c>
      <c r="U83" s="105">
        <f>compofiinc!BY75</f>
        <v>3.147418424487114E-2</v>
      </c>
      <c r="V83" s="134">
        <f>compofiinc!BZ75</f>
        <v>2.3178188130259514E-3</v>
      </c>
      <c r="Y83" s="597">
        <f t="shared" si="3"/>
        <v>1.1175870895385742E-8</v>
      </c>
      <c r="Z83" s="597">
        <f t="shared" si="4"/>
        <v>2.4214386940002441E-8</v>
      </c>
      <c r="AA83" s="597">
        <f t="shared" si="5"/>
        <v>-1.3038516044616699E-8</v>
      </c>
    </row>
    <row r="84" spans="1:27" x14ac:dyDescent="0.2">
      <c r="A84" s="137">
        <v>1987</v>
      </c>
      <c r="B84" s="648">
        <f>1-TD2b!B84</f>
        <v>0.59960383176803589</v>
      </c>
      <c r="C84" s="657">
        <f>1-TD2b!C84</f>
        <v>0.61592167615890503</v>
      </c>
      <c r="D84" s="411">
        <f>compofiinc!BO76</f>
        <v>0.56280964612960815</v>
      </c>
      <c r="E84" s="411">
        <f>compofiinc!BP76</f>
        <v>1.0303337126970291E-2</v>
      </c>
      <c r="F84" s="411">
        <f>compofiinc!BQ76</f>
        <v>1.2172442860901356E-2</v>
      </c>
      <c r="G84" s="411">
        <f>compofiinc!BR76</f>
        <v>4.1710443794727325E-2</v>
      </c>
      <c r="H84" s="411">
        <f>compofiinc!BS76</f>
        <v>-1.1066372040659189E-2</v>
      </c>
      <c r="I84" s="670">
        <f>compofiinc!BF76</f>
        <v>0.10763669013977051</v>
      </c>
      <c r="J84" s="676">
        <f>compofiinc!BG76</f>
        <v>0.10691267251968384</v>
      </c>
      <c r="K84" s="136">
        <f>compofiinc!BH76</f>
        <v>0.10907387733459473</v>
      </c>
      <c r="L84" s="136">
        <f>compofiinc!BI76</f>
        <v>-6.3492171466350555E-3</v>
      </c>
      <c r="M84" s="136">
        <f>compofiinc!BJ76</f>
        <v>3.0482020229101181E-3</v>
      </c>
      <c r="N84" s="136">
        <f>compofiinc!BK76</f>
        <v>1.4625526964664459E-2</v>
      </c>
      <c r="O84" s="136">
        <f>compofiinc!BL76</f>
        <v>-1.3485722243785858E-2</v>
      </c>
      <c r="P84" s="685">
        <f>compofiinc!BT76</f>
        <v>0.49196714162826538</v>
      </c>
      <c r="Q84" s="664">
        <f>compofiinc!BU76</f>
        <v>0.50900900363922119</v>
      </c>
      <c r="R84" s="105">
        <f>compofiinc!BV76</f>
        <v>0.45373576879501343</v>
      </c>
      <c r="S84" s="105">
        <f>compofiinc!BW76</f>
        <v>1.6652554273605347E-2</v>
      </c>
      <c r="T84" s="105">
        <f>compofiinc!BX76</f>
        <v>9.1242408379912376E-3</v>
      </c>
      <c r="U84" s="105">
        <f>compofiinc!BY76</f>
        <v>2.7084916830062866E-2</v>
      </c>
      <c r="V84" s="134">
        <f>compofiinc!BZ76</f>
        <v>2.4193502031266689E-3</v>
      </c>
      <c r="Y84" s="597">
        <f t="shared" si="3"/>
        <v>-7.8217126429080963E-6</v>
      </c>
      <c r="Z84" s="597">
        <f t="shared" si="4"/>
        <v>5.5879354476928711E-9</v>
      </c>
      <c r="AA84" s="597">
        <f t="shared" si="5"/>
        <v>-7.8273005783557892E-6</v>
      </c>
    </row>
    <row r="85" spans="1:27" x14ac:dyDescent="0.2">
      <c r="A85" s="137">
        <v>1988</v>
      </c>
      <c r="B85" s="648">
        <f>1-TD2b!B85</f>
        <v>0.57680699229240417</v>
      </c>
      <c r="C85" s="657">
        <f>1-TD2b!C85</f>
        <v>0.59546294808387756</v>
      </c>
      <c r="D85" s="411">
        <f>compofiinc!BO77</f>
        <v>0.54324734210968018</v>
      </c>
      <c r="E85" s="411">
        <f>compofiinc!BP77</f>
        <v>1.1786356568336487E-2</v>
      </c>
      <c r="F85" s="411">
        <f>compofiinc!BQ77</f>
        <v>1.0957960039377213E-2</v>
      </c>
      <c r="G85" s="411">
        <f>compofiinc!BR77</f>
        <v>3.9300167933106422E-2</v>
      </c>
      <c r="H85" s="411">
        <f>compofiinc!BS77</f>
        <v>-9.8288647131994367E-3</v>
      </c>
      <c r="I85" s="670">
        <f>compofiinc!BF77</f>
        <v>0.10483026504516602</v>
      </c>
      <c r="J85" s="676">
        <f>compofiinc!BG77</f>
        <v>0.10515451431274414</v>
      </c>
      <c r="K85" s="136">
        <f>compofiinc!BH77</f>
        <v>0.10648262500762939</v>
      </c>
      <c r="L85" s="136">
        <f>compofiinc!BI77</f>
        <v>-5.3150206804275513E-3</v>
      </c>
      <c r="M85" s="136">
        <f>compofiinc!BJ77</f>
        <v>2.8324238955974579E-3</v>
      </c>
      <c r="N85" s="136">
        <f>compofiinc!BK77</f>
        <v>1.3570800423622131E-2</v>
      </c>
      <c r="O85" s="136">
        <f>compofiinc!BL77</f>
        <v>-1.2412551906891167E-2</v>
      </c>
      <c r="P85" s="685">
        <f>compofiinc!BT77</f>
        <v>0.47197672724723816</v>
      </c>
      <c r="Q85" s="664">
        <f>compofiinc!BU77</f>
        <v>0.49030843377113342</v>
      </c>
      <c r="R85" s="105">
        <f>compofiinc!BV77</f>
        <v>0.43676471710205078</v>
      </c>
      <c r="S85" s="105">
        <f>compofiinc!BW77</f>
        <v>1.7101377248764038E-2</v>
      </c>
      <c r="T85" s="105">
        <f>compofiinc!BX77</f>
        <v>8.1255361437797546E-3</v>
      </c>
      <c r="U85" s="105">
        <f>compofiinc!BY77</f>
        <v>2.5729367509484291E-2</v>
      </c>
      <c r="V85" s="134">
        <f>compofiinc!BZ77</f>
        <v>2.5836871936917305E-3</v>
      </c>
      <c r="Y85" s="597">
        <f t="shared" si="3"/>
        <v>-1.3853423297405243E-8</v>
      </c>
      <c r="Z85" s="597">
        <f t="shared" si="4"/>
        <v>-3.7624267861247063E-6</v>
      </c>
      <c r="AA85" s="597">
        <f t="shared" si="5"/>
        <v>3.748573362827301E-6</v>
      </c>
    </row>
    <row r="86" spans="1:27" x14ac:dyDescent="0.2">
      <c r="A86" s="137">
        <v>1989</v>
      </c>
      <c r="B86" s="648">
        <f>1-TD2b!B86</f>
        <v>0.58248147368431091</v>
      </c>
      <c r="C86" s="657">
        <f>1-TD2b!C86</f>
        <v>0.5976029634475708</v>
      </c>
      <c r="D86" s="411">
        <f>compofiinc!BO78</f>
        <v>0.54100793600082397</v>
      </c>
      <c r="E86" s="411">
        <f>compofiinc!BP78</f>
        <v>1.2528400868177414E-2</v>
      </c>
      <c r="F86" s="411">
        <f>compofiinc!BQ78</f>
        <v>1.1089948005974293E-2</v>
      </c>
      <c r="G86" s="411">
        <f>compofiinc!BR78</f>
        <v>4.2116474360227585E-2</v>
      </c>
      <c r="H86" s="411">
        <f>compofiinc!BS78</f>
        <v>-9.1397783253341913E-3</v>
      </c>
      <c r="I86" s="670">
        <f>compofiinc!BF78</f>
        <v>0.1076471209526062</v>
      </c>
      <c r="J86" s="676">
        <f>compofiinc!BG78</f>
        <v>0.10733342170715332</v>
      </c>
      <c r="K86" s="136">
        <f>compofiinc!BH78</f>
        <v>0.10764628648757935</v>
      </c>
      <c r="L86" s="136">
        <f>compofiinc!BI78</f>
        <v>-5.4617598652839661E-3</v>
      </c>
      <c r="M86" s="136">
        <f>compofiinc!BJ78</f>
        <v>2.7879010885953903E-3</v>
      </c>
      <c r="N86" s="136">
        <f>compofiinc!BK78</f>
        <v>1.3703301548957825E-2</v>
      </c>
      <c r="O86" s="136">
        <f>compofiinc!BL78</f>
        <v>-1.1349213542416692E-2</v>
      </c>
      <c r="P86" s="685">
        <f>compofiinc!BT78</f>
        <v>0.47483435273170471</v>
      </c>
      <c r="Q86" s="664">
        <f>compofiinc!BU78</f>
        <v>0.49026954174041748</v>
      </c>
      <c r="R86" s="105">
        <f>compofiinc!BV78</f>
        <v>0.43336164951324463</v>
      </c>
      <c r="S86" s="105">
        <f>compofiinc!BW78</f>
        <v>1.799016073346138E-2</v>
      </c>
      <c r="T86" s="105">
        <f>compofiinc!BX78</f>
        <v>8.3020469173789024E-3</v>
      </c>
      <c r="U86" s="105">
        <f>compofiinc!BY78</f>
        <v>2.841317281126976E-2</v>
      </c>
      <c r="V86" s="134">
        <f>compofiinc!BZ78</f>
        <v>2.2094352170825005E-3</v>
      </c>
      <c r="Y86" s="597">
        <f t="shared" si="3"/>
        <v>-1.7462298274040222E-8</v>
      </c>
      <c r="Z86" s="597">
        <f t="shared" si="4"/>
        <v>6.9059897214174271E-6</v>
      </c>
      <c r="AA86" s="597">
        <f t="shared" si="5"/>
        <v>-6.9234520196914673E-6</v>
      </c>
    </row>
    <row r="87" spans="1:27" x14ac:dyDescent="0.2">
      <c r="A87" s="147">
        <v>1990</v>
      </c>
      <c r="B87" s="652">
        <f>1-TD2b!B87</f>
        <v>0.58342385292053223</v>
      </c>
      <c r="C87" s="660">
        <f>1-TD2b!C87</f>
        <v>0.59410464763641357</v>
      </c>
      <c r="D87" s="509">
        <f>compofiinc!BO79</f>
        <v>0.5406530499458313</v>
      </c>
      <c r="E87" s="509">
        <f>compofiinc!BP79</f>
        <v>1.1934977024793625E-2</v>
      </c>
      <c r="F87" s="509">
        <f>compofiinc!BQ79</f>
        <v>1.0161573067307472E-2</v>
      </c>
      <c r="G87" s="509">
        <f>compofiinc!BR79</f>
        <v>4.0921676903963089E-2</v>
      </c>
      <c r="H87" s="509">
        <f>compofiinc!BS79</f>
        <v>-9.5666343695484102E-3</v>
      </c>
      <c r="I87" s="671">
        <f>compofiinc!BF79</f>
        <v>0.10695779323577881</v>
      </c>
      <c r="J87" s="680">
        <f>compofiinc!BG79</f>
        <v>0.10627067089080811</v>
      </c>
      <c r="K87" s="145">
        <f>compofiinc!BH79</f>
        <v>0.10751217603683472</v>
      </c>
      <c r="L87" s="145">
        <f>compofiinc!BI79</f>
        <v>-5.2302256226539612E-3</v>
      </c>
      <c r="M87" s="145">
        <f>compofiinc!BJ79</f>
        <v>2.6320051401853561E-3</v>
      </c>
      <c r="N87" s="145">
        <f>compofiinc!BK79</f>
        <v>1.3012051582336426E-2</v>
      </c>
      <c r="O87" s="145">
        <f>compofiinc!BL79</f>
        <v>-1.1667072249110788E-2</v>
      </c>
      <c r="P87" s="687">
        <f>compofiinc!BT79</f>
        <v>0.47646605968475342</v>
      </c>
      <c r="Q87" s="689">
        <f>compofiinc!BU79</f>
        <v>0.48783397674560547</v>
      </c>
      <c r="R87" s="111">
        <f>compofiinc!BV79</f>
        <v>0.43314087390899658</v>
      </c>
      <c r="S87" s="111">
        <f>compofiinc!BW79</f>
        <v>1.7165202647447586E-2</v>
      </c>
      <c r="T87" s="111">
        <f>compofiinc!BX79</f>
        <v>7.5295679271221161E-3</v>
      </c>
      <c r="U87" s="111">
        <f>compofiinc!BY79</f>
        <v>2.7909625321626663E-2</v>
      </c>
      <c r="V87" s="172">
        <f>compofiinc!BZ79</f>
        <v>2.1004378795623779E-3</v>
      </c>
      <c r="Y87" s="597">
        <f t="shared" si="3"/>
        <v>5.0640664994716644E-9</v>
      </c>
      <c r="Z87" s="597">
        <f t="shared" si="4"/>
        <v>1.1736003216356039E-5</v>
      </c>
      <c r="AA87" s="597">
        <f t="shared" si="5"/>
        <v>-1.1730939149856567E-5</v>
      </c>
    </row>
    <row r="88" spans="1:27" x14ac:dyDescent="0.2">
      <c r="A88" s="137">
        <v>1991</v>
      </c>
      <c r="B88" s="648">
        <f>1-TD2b!B88</f>
        <v>0.58555775880813599</v>
      </c>
      <c r="C88" s="657">
        <f>1-TD2b!C88</f>
        <v>0.59395143389701843</v>
      </c>
      <c r="D88" s="411">
        <f>compofiinc!BO80</f>
        <v>0.54631578922271729</v>
      </c>
      <c r="E88" s="411">
        <f>compofiinc!BP80</f>
        <v>1.0360009968280792E-2</v>
      </c>
      <c r="F88" s="411">
        <f>compofiinc!BQ80</f>
        <v>1.0064016096293926E-2</v>
      </c>
      <c r="G88" s="411">
        <f>compofiinc!BR80</f>
        <v>3.7661001086235046E-2</v>
      </c>
      <c r="H88" s="411">
        <f>compofiinc!BS80</f>
        <v>-1.0449373628944159E-2</v>
      </c>
      <c r="I88" s="670">
        <f>compofiinc!BF80</f>
        <v>0.10443389415740967</v>
      </c>
      <c r="J88" s="676">
        <f>compofiinc!BG80</f>
        <v>0.10316282510757446</v>
      </c>
      <c r="K88" s="136">
        <f>compofiinc!BH80</f>
        <v>0.10685044527053833</v>
      </c>
      <c r="L88" s="136">
        <f>compofiinc!BI80</f>
        <v>-5.9911757707595825E-3</v>
      </c>
      <c r="M88" s="136">
        <f>compofiinc!BJ80</f>
        <v>2.5796908885240555E-3</v>
      </c>
      <c r="N88" s="136">
        <f>compofiinc!BK80</f>
        <v>1.2481167912483215E-2</v>
      </c>
      <c r="O88" s="136">
        <f>compofiinc!BL80</f>
        <v>-1.2757162097841501E-2</v>
      </c>
      <c r="P88" s="685">
        <f>compofiinc!BT80</f>
        <v>0.48112386465072632</v>
      </c>
      <c r="Q88" s="664">
        <f>compofiinc!BU80</f>
        <v>0.49078860878944397</v>
      </c>
      <c r="R88" s="105">
        <f>compofiinc!BV80</f>
        <v>0.43946534395217896</v>
      </c>
      <c r="S88" s="105">
        <f>compofiinc!BW80</f>
        <v>1.6351185739040375E-2</v>
      </c>
      <c r="T88" s="105">
        <f>compofiinc!BX80</f>
        <v>7.4843252077698708E-3</v>
      </c>
      <c r="U88" s="105">
        <f>compofiinc!BY80</f>
        <v>2.5179833173751831E-2</v>
      </c>
      <c r="V88" s="134">
        <f>compofiinc!BZ80</f>
        <v>2.3077884688973427E-3</v>
      </c>
      <c r="Y88" s="597">
        <f t="shared" si="3"/>
        <v>-8.8475644588470459E-9</v>
      </c>
      <c r="Z88" s="597">
        <f t="shared" si="4"/>
        <v>-1.41095370054245E-7</v>
      </c>
      <c r="AA88" s="597">
        <f t="shared" si="5"/>
        <v>1.3224780559539795E-7</v>
      </c>
    </row>
    <row r="89" spans="1:27" x14ac:dyDescent="0.2">
      <c r="A89" s="137">
        <v>1992</v>
      </c>
      <c r="B89" s="648">
        <f>1-TD2b!B89</f>
        <v>0.57035988569259644</v>
      </c>
      <c r="C89" s="657">
        <f>1-TD2b!C89</f>
        <v>0.57968899607658386</v>
      </c>
      <c r="D89" s="411">
        <f>compofiinc!BO81</f>
        <v>0.53855961561203003</v>
      </c>
      <c r="E89" s="411">
        <f>compofiinc!BP81</f>
        <v>1.2796465307474136E-2</v>
      </c>
      <c r="F89" s="411">
        <f>compofiinc!BQ81</f>
        <v>9.8417997360229492E-3</v>
      </c>
      <c r="G89" s="411">
        <f>compofiinc!BR81</f>
        <v>2.8366249054670334E-2</v>
      </c>
      <c r="H89" s="411">
        <f>compofiinc!BS81</f>
        <v>-9.8751477780751884E-3</v>
      </c>
      <c r="I89" s="670">
        <f>compofiinc!BF81</f>
        <v>9.8068833351135254E-2</v>
      </c>
      <c r="J89" s="676">
        <f>compofiinc!BG81</f>
        <v>9.7114264965057373E-2</v>
      </c>
      <c r="K89" s="136">
        <f>compofiinc!BH81</f>
        <v>0.10162955522537231</v>
      </c>
      <c r="L89" s="136">
        <f>compofiinc!BI81</f>
        <v>-3.8915425539016724E-3</v>
      </c>
      <c r="M89" s="136">
        <f>compofiinc!BJ81</f>
        <v>2.4879965931177139E-3</v>
      </c>
      <c r="N89" s="136">
        <f>compofiinc!BK81</f>
        <v>9.6885263919830322E-3</v>
      </c>
      <c r="O89" s="136">
        <f>compofiinc!BL81</f>
        <v>-1.2800285767298192E-2</v>
      </c>
      <c r="P89" s="685">
        <f>compofiinc!BT81</f>
        <v>0.47229105234146118</v>
      </c>
      <c r="Q89" s="664">
        <f>compofiinc!BU81</f>
        <v>0.48257473111152649</v>
      </c>
      <c r="R89" s="105">
        <f>compofiinc!BV81</f>
        <v>0.43693006038665771</v>
      </c>
      <c r="S89" s="105">
        <f>compofiinc!BW81</f>
        <v>1.6688007861375809E-2</v>
      </c>
      <c r="T89" s="105">
        <f>compofiinc!BX81</f>
        <v>7.3538031429052353E-3</v>
      </c>
      <c r="U89" s="105">
        <f>compofiinc!BY81</f>
        <v>1.8677722662687302E-2</v>
      </c>
      <c r="V89" s="134">
        <f>compofiinc!BZ81</f>
        <v>2.9251379892230034E-3</v>
      </c>
      <c r="Y89" s="597">
        <f t="shared" si="3"/>
        <v>1.414446160197258E-8</v>
      </c>
      <c r="Z89" s="597">
        <f t="shared" si="4"/>
        <v>1.5075784176588058E-8</v>
      </c>
      <c r="AA89" s="597">
        <f t="shared" si="5"/>
        <v>-9.3132257461547852E-10</v>
      </c>
    </row>
    <row r="90" spans="1:27" x14ac:dyDescent="0.2">
      <c r="A90" s="137">
        <v>1993</v>
      </c>
      <c r="B90" s="648">
        <f>1-TD2b!B90</f>
        <v>0.57103347778320312</v>
      </c>
      <c r="C90" s="657">
        <f>1-TD2b!C90</f>
        <v>0.58226796984672546</v>
      </c>
      <c r="D90" s="411">
        <f>compofiinc!BO82</f>
        <v>0.54584550857543945</v>
      </c>
      <c r="E90" s="411">
        <f>compofiinc!BP82</f>
        <v>1.2396346777677536E-2</v>
      </c>
      <c r="F90" s="411">
        <f>compofiinc!BQ82</f>
        <v>1.0425891727209091E-2</v>
      </c>
      <c r="G90" s="411">
        <f>compofiinc!BR82</f>
        <v>2.1941747516393661E-2</v>
      </c>
      <c r="H90" s="411">
        <f>compofiinc!BS82</f>
        <v>-8.341530803591013E-3</v>
      </c>
      <c r="I90" s="670">
        <f>compofiinc!BF82</f>
        <v>9.7382068634033203E-2</v>
      </c>
      <c r="J90" s="676">
        <f>compofiinc!BG82</f>
        <v>9.6567630767822266E-2</v>
      </c>
      <c r="K90" s="136">
        <f>compofiinc!BH82</f>
        <v>0.10172772407531738</v>
      </c>
      <c r="L90" s="136">
        <f>compofiinc!BI82</f>
        <v>-3.7108808755874634E-3</v>
      </c>
      <c r="M90" s="136">
        <f>compofiinc!BJ82</f>
        <v>2.7829073369503021E-3</v>
      </c>
      <c r="N90" s="136">
        <f>compofiinc!BK82</f>
        <v>7.8439190983772278E-3</v>
      </c>
      <c r="O90" s="136">
        <f>compofiinc!BL82</f>
        <v>-1.2076054234057665E-2</v>
      </c>
      <c r="P90" s="685">
        <f>compofiinc!BT82</f>
        <v>0.47365140914916992</v>
      </c>
      <c r="Q90" s="664">
        <f>compofiinc!BU82</f>
        <v>0.4857003390789032</v>
      </c>
      <c r="R90" s="105">
        <f>compofiinc!BV82</f>
        <v>0.44411778450012207</v>
      </c>
      <c r="S90" s="105">
        <f>compofiinc!BW82</f>
        <v>1.6107227653264999E-2</v>
      </c>
      <c r="T90" s="105">
        <f>compofiinc!BX82</f>
        <v>7.6429843902587891E-3</v>
      </c>
      <c r="U90" s="105">
        <f>compofiinc!BY82</f>
        <v>1.4097828418016434E-2</v>
      </c>
      <c r="V90" s="134">
        <f>compofiinc!BZ82</f>
        <v>3.7345234304666519E-3</v>
      </c>
      <c r="Y90" s="597">
        <f t="shared" si="3"/>
        <v>6.0535967350006104E-9</v>
      </c>
      <c r="Z90" s="597">
        <f t="shared" si="4"/>
        <v>1.5366822481155396E-8</v>
      </c>
      <c r="AA90" s="597">
        <f t="shared" si="5"/>
        <v>-9.3132257461547852E-9</v>
      </c>
    </row>
    <row r="91" spans="1:27" x14ac:dyDescent="0.2">
      <c r="A91" s="137">
        <v>1994</v>
      </c>
      <c r="B91" s="648">
        <f>1-TD2b!B91</f>
        <v>0.57092940807342529</v>
      </c>
      <c r="C91" s="657">
        <f>1-TD2b!C91</f>
        <v>0.58204331994056702</v>
      </c>
      <c r="D91" s="411">
        <f>compofiinc!BO83</f>
        <v>0.54737061262130737</v>
      </c>
      <c r="E91" s="411">
        <f>compofiinc!BP83</f>
        <v>1.3266038149595261E-2</v>
      </c>
      <c r="F91" s="411">
        <f>compofiinc!BQ83</f>
        <v>1.0084311477839947E-2</v>
      </c>
      <c r="G91" s="411">
        <f>compofiinc!BR83</f>
        <v>2.0031950436532497E-2</v>
      </c>
      <c r="H91" s="411">
        <f>compofiinc!BS83</f>
        <v>-8.7151122279465199E-3</v>
      </c>
      <c r="I91" s="670">
        <f>compofiinc!BF83</f>
        <v>9.8194122314453125E-2</v>
      </c>
      <c r="J91" s="676">
        <f>compofiinc!BG83</f>
        <v>9.7631931304931641E-2</v>
      </c>
      <c r="K91" s="136">
        <f>compofiinc!BH83</f>
        <v>0.10286784172058105</v>
      </c>
      <c r="L91" s="136">
        <f>compofiinc!BI83</f>
        <v>-2.9707252979278564E-3</v>
      </c>
      <c r="M91" s="136">
        <f>compofiinc!BJ83</f>
        <v>2.930857241153717E-3</v>
      </c>
      <c r="N91" s="136">
        <f>compofiinc!BK83</f>
        <v>7.0438385009765625E-3</v>
      </c>
      <c r="O91" s="136">
        <f>compofiinc!BL83</f>
        <v>-1.2221009936183691E-2</v>
      </c>
      <c r="P91" s="685">
        <f>compofiinc!BT83</f>
        <v>0.47273528575897217</v>
      </c>
      <c r="Q91" s="664">
        <f>compofiinc!BU83</f>
        <v>0.48441138863563538</v>
      </c>
      <c r="R91" s="105">
        <f>compofiinc!BV83</f>
        <v>0.44450277090072632</v>
      </c>
      <c r="S91" s="105">
        <f>compofiinc!BW83</f>
        <v>1.6236763447523117E-2</v>
      </c>
      <c r="T91" s="105">
        <f>compofiinc!BX83</f>
        <v>7.1534542366862297E-3</v>
      </c>
      <c r="U91" s="105">
        <f>compofiinc!BY83</f>
        <v>1.2988111935555935E-2</v>
      </c>
      <c r="V91" s="134">
        <f>compofiinc!BZ83</f>
        <v>3.5058977082371712E-3</v>
      </c>
      <c r="Y91" s="597">
        <f t="shared" si="3"/>
        <v>5.5194832384586334E-6</v>
      </c>
      <c r="Z91" s="597">
        <f t="shared" si="4"/>
        <v>-1.8870923668146133E-5</v>
      </c>
      <c r="AA91" s="597">
        <f t="shared" si="5"/>
        <v>2.4390406906604767E-5</v>
      </c>
    </row>
    <row r="92" spans="1:27" x14ac:dyDescent="0.2">
      <c r="A92" s="137">
        <v>1995</v>
      </c>
      <c r="B92" s="648">
        <f>1-TD2b!B92</f>
        <v>0.56249478459358215</v>
      </c>
      <c r="C92" s="657">
        <f>1-TD2b!C92</f>
        <v>0.57541930675506592</v>
      </c>
      <c r="D92" s="411">
        <f>compofiinc!BO84</f>
        <v>0.53836295008659363</v>
      </c>
      <c r="E92" s="411">
        <f>compofiinc!BP84</f>
        <v>1.2872952967882156E-2</v>
      </c>
      <c r="F92" s="411">
        <f>compofiinc!BQ84</f>
        <v>1.0498520918190479E-2</v>
      </c>
      <c r="G92" s="411">
        <f>compofiinc!BR84</f>
        <v>2.2369671612977982E-2</v>
      </c>
      <c r="H92" s="411">
        <f>compofiinc!BS84</f>
        <v>-8.684803731739521E-3</v>
      </c>
      <c r="I92" s="670">
        <f>compofiinc!BF84</f>
        <v>9.7183525562286377E-2</v>
      </c>
      <c r="J92" s="676">
        <f>compofiinc!BG84</f>
        <v>9.7048342227935791E-2</v>
      </c>
      <c r="K92" s="136">
        <f>compofiinc!BH84</f>
        <v>0.10159778594970703</v>
      </c>
      <c r="L92" s="136">
        <f>compofiinc!BI84</f>
        <v>-2.4940073490142822E-3</v>
      </c>
      <c r="M92" s="136">
        <f>compofiinc!BJ84</f>
        <v>2.8794892132282257E-3</v>
      </c>
      <c r="N92" s="136">
        <f>compofiinc!BK84</f>
        <v>7.3247887194156647E-3</v>
      </c>
      <c r="O92" s="136">
        <f>compofiinc!BL84</f>
        <v>-1.2259748764336109E-2</v>
      </c>
      <c r="P92" s="685">
        <f>compofiinc!BT84</f>
        <v>0.46531125903129578</v>
      </c>
      <c r="Q92" s="664">
        <f>compofiinc!BU84</f>
        <v>0.47837096452713013</v>
      </c>
      <c r="R92" s="105">
        <f>compofiinc!BV84</f>
        <v>0.4367651641368866</v>
      </c>
      <c r="S92" s="105">
        <f>compofiinc!BW84</f>
        <v>1.5366960316896439E-2</v>
      </c>
      <c r="T92" s="105">
        <f>compofiinc!BX84</f>
        <v>7.6190317049622536E-3</v>
      </c>
      <c r="U92" s="105">
        <f>compofiinc!BY84</f>
        <v>1.5044882893562317E-2</v>
      </c>
      <c r="V92" s="134">
        <f>compofiinc!BZ84</f>
        <v>3.5749450325965881E-3</v>
      </c>
      <c r="Y92" s="597">
        <f t="shared" si="3"/>
        <v>1.4901161193847656E-8</v>
      </c>
      <c r="Z92" s="597">
        <f t="shared" si="4"/>
        <v>3.4458935260772705E-8</v>
      </c>
      <c r="AA92" s="597">
        <f t="shared" si="5"/>
        <v>-1.9557774066925049E-8</v>
      </c>
    </row>
    <row r="93" spans="1:27" x14ac:dyDescent="0.2">
      <c r="A93" s="137">
        <v>1996</v>
      </c>
      <c r="B93" s="648">
        <f>1-TD2b!B93</f>
        <v>0.54926371574401855</v>
      </c>
      <c r="C93" s="657">
        <f>1-TD2b!C93</f>
        <v>0.56888580322265625</v>
      </c>
      <c r="D93" s="411">
        <f>compofiinc!BO85</f>
        <v>0.53054612874984741</v>
      </c>
      <c r="E93" s="411">
        <f>compofiinc!BP85</f>
        <v>1.3081785291433334E-2</v>
      </c>
      <c r="F93" s="411">
        <f>compofiinc!BQ85</f>
        <v>1.0639420710504055E-2</v>
      </c>
      <c r="G93" s="411">
        <f>compofiinc!BR85</f>
        <v>2.2216802462935448E-2</v>
      </c>
      <c r="H93" s="411">
        <f>compofiinc!BS85</f>
        <v>-7.5983530841767788E-3</v>
      </c>
      <c r="I93" s="670">
        <f>compofiinc!BF85</f>
        <v>9.5862686634063721E-2</v>
      </c>
      <c r="J93" s="676">
        <f>compofiinc!BG85</f>
        <v>9.7047150135040283E-2</v>
      </c>
      <c r="K93" s="136">
        <f>compofiinc!BH85</f>
        <v>0.10064935684204102</v>
      </c>
      <c r="L93" s="136">
        <f>compofiinc!BI85</f>
        <v>-2.3210123181343079E-3</v>
      </c>
      <c r="M93" s="136">
        <f>compofiinc!BJ85</f>
        <v>2.8697289526462555E-3</v>
      </c>
      <c r="N93" s="136">
        <f>compofiinc!BK85</f>
        <v>6.9997571408748627E-3</v>
      </c>
      <c r="O93" s="136">
        <f>compofiinc!BL85</f>
        <v>-1.1150731239467859E-2</v>
      </c>
      <c r="P93" s="685">
        <f>compofiinc!BT85</f>
        <v>0.45340102910995483</v>
      </c>
      <c r="Q93" s="664">
        <f>compofiinc!BU85</f>
        <v>0.47183865308761597</v>
      </c>
      <c r="R93" s="105">
        <f>compofiinc!BV85</f>
        <v>0.4298967719078064</v>
      </c>
      <c r="S93" s="105">
        <f>compofiinc!BW85</f>
        <v>1.5402797609567642E-2</v>
      </c>
      <c r="T93" s="105">
        <f>compofiinc!BX85</f>
        <v>7.7696917578577995E-3</v>
      </c>
      <c r="U93" s="105">
        <f>compofiinc!BY85</f>
        <v>1.5217045322060585E-2</v>
      </c>
      <c r="V93" s="134">
        <f>compofiinc!BZ85</f>
        <v>3.5523781552910805E-3</v>
      </c>
      <c r="Y93" s="597">
        <f t="shared" si="3"/>
        <v>1.909211277961731E-8</v>
      </c>
      <c r="Z93" s="597">
        <f t="shared" si="4"/>
        <v>5.0757080316543579E-8</v>
      </c>
      <c r="AA93" s="597">
        <f t="shared" si="5"/>
        <v>-3.166496753692627E-8</v>
      </c>
    </row>
    <row r="94" spans="1:27" x14ac:dyDescent="0.2">
      <c r="A94" s="137">
        <v>1997</v>
      </c>
      <c r="B94" s="648">
        <f>1-TD2b!B94</f>
        <v>0.53811150789260864</v>
      </c>
      <c r="C94" s="657">
        <f>1-TD2b!C94</f>
        <v>0.5634053647518158</v>
      </c>
      <c r="D94" s="411">
        <f>compofiinc!BO86</f>
        <v>0.5245937705039978</v>
      </c>
      <c r="E94" s="411">
        <f>compofiinc!BP86</f>
        <v>1.3631321489810944E-2</v>
      </c>
      <c r="F94" s="411">
        <f>compofiinc!BQ86</f>
        <v>1.1193552054464817E-2</v>
      </c>
      <c r="G94" s="411">
        <f>compofiinc!BR86</f>
        <v>2.1297309547662735E-2</v>
      </c>
      <c r="H94" s="411">
        <f>compofiinc!BS86</f>
        <v>-7.310560904443264E-3</v>
      </c>
      <c r="I94" s="670">
        <f>compofiinc!BF86</f>
        <v>9.5265984535217285E-2</v>
      </c>
      <c r="J94" s="676">
        <f>compofiinc!BG86</f>
        <v>9.7205042839050293E-2</v>
      </c>
      <c r="K94" s="136">
        <f>compofiinc!BH86</f>
        <v>0.10014426708221436</v>
      </c>
      <c r="L94" s="136">
        <f>compofiinc!BI86</f>
        <v>-1.715436577796936E-3</v>
      </c>
      <c r="M94" s="136">
        <f>compofiinc!BJ86</f>
        <v>2.9609948396682739E-3</v>
      </c>
      <c r="N94" s="136">
        <f>compofiinc!BK86</f>
        <v>6.7686140537261963E-3</v>
      </c>
      <c r="O94" s="136">
        <f>compofiinc!BL86</f>
        <v>-1.0953378863632679E-2</v>
      </c>
      <c r="P94" s="685">
        <f>compofiinc!BT86</f>
        <v>0.44284552335739136</v>
      </c>
      <c r="Q94" s="664">
        <f>compofiinc!BU86</f>
        <v>0.4662003219127655</v>
      </c>
      <c r="R94" s="105">
        <f>compofiinc!BV86</f>
        <v>0.42444950342178345</v>
      </c>
      <c r="S94" s="105">
        <f>compofiinc!BW86</f>
        <v>1.534675806760788E-2</v>
      </c>
      <c r="T94" s="105">
        <f>compofiinc!BX86</f>
        <v>8.2325572147965431E-3</v>
      </c>
      <c r="U94" s="105">
        <f>compofiinc!BY86</f>
        <v>1.4528695493936539E-2</v>
      </c>
      <c r="V94" s="134">
        <f>compofiinc!BZ86</f>
        <v>3.642817959189415E-3</v>
      </c>
      <c r="Y94" s="597">
        <f t="shared" si="3"/>
        <v>-2.7939677238464355E-8</v>
      </c>
      <c r="Z94" s="597">
        <f t="shared" si="4"/>
        <v>-1.7695128917694092E-8</v>
      </c>
      <c r="AA94" s="597">
        <f t="shared" si="5"/>
        <v>-1.0244548320770264E-8</v>
      </c>
    </row>
    <row r="95" spans="1:27" x14ac:dyDescent="0.2">
      <c r="A95" s="137">
        <v>1998</v>
      </c>
      <c r="B95" s="648">
        <f>1-TD2b!B95</f>
        <v>0.52998217940330505</v>
      </c>
      <c r="C95" s="657">
        <f>1-TD2b!C95</f>
        <v>0.55937540531158447</v>
      </c>
      <c r="D95" s="411">
        <f>compofiinc!BO87</f>
        <v>0.52257665991783142</v>
      </c>
      <c r="E95" s="411">
        <f>compofiinc!BP87</f>
        <v>1.2513965368270874E-2</v>
      </c>
      <c r="F95" s="411">
        <f>compofiinc!BQ87</f>
        <v>1.0178309865295887E-2</v>
      </c>
      <c r="G95" s="411">
        <f>compofiinc!BR87</f>
        <v>2.0437009632587433E-2</v>
      </c>
      <c r="H95" s="411">
        <f>compofiinc!BS87</f>
        <v>-6.3305022194981575E-3</v>
      </c>
      <c r="I95" s="670">
        <f>compofiinc!BF87</f>
        <v>9.5299243927001953E-2</v>
      </c>
      <c r="J95" s="676">
        <f>compofiinc!BG87</f>
        <v>9.7710907459259033E-2</v>
      </c>
      <c r="K95" s="136">
        <f>compofiinc!BH87</f>
        <v>0.10085117816925049</v>
      </c>
      <c r="L95" s="136">
        <f>compofiinc!BI87</f>
        <v>-2.8391405940055847E-3</v>
      </c>
      <c r="M95" s="136">
        <f>compofiinc!BJ87</f>
        <v>2.7343705296516418E-3</v>
      </c>
      <c r="N95" s="136">
        <f>compofiinc!BK87</f>
        <v>6.6173877567052841E-3</v>
      </c>
      <c r="O95" s="136">
        <f>compofiinc!BL87</f>
        <v>-9.6528846770524979E-3</v>
      </c>
      <c r="P95" s="685">
        <f>compofiinc!BT87</f>
        <v>0.4346829354763031</v>
      </c>
      <c r="Q95" s="664">
        <f>compofiinc!BU87</f>
        <v>0.46166449785232544</v>
      </c>
      <c r="R95" s="105">
        <f>compofiinc!BV87</f>
        <v>0.42172548174858093</v>
      </c>
      <c r="S95" s="105">
        <f>compofiinc!BW87</f>
        <v>1.5353105962276459E-2</v>
      </c>
      <c r="T95" s="105">
        <f>compofiinc!BX87</f>
        <v>7.4439393356442451E-3</v>
      </c>
      <c r="U95" s="105">
        <f>compofiinc!BY87</f>
        <v>1.3819621875882149E-2</v>
      </c>
      <c r="V95" s="134">
        <f>compofiinc!BZ87</f>
        <v>3.3223824575543404E-3</v>
      </c>
      <c r="Y95" s="597">
        <f t="shared" si="3"/>
        <v>-3.7252902984619141E-8</v>
      </c>
      <c r="Z95" s="597">
        <f t="shared" si="4"/>
        <v>-3.7252902984619141E-9</v>
      </c>
      <c r="AA95" s="597">
        <f t="shared" si="5"/>
        <v>-3.3527612686157227E-8</v>
      </c>
    </row>
    <row r="96" spans="1:27" x14ac:dyDescent="0.2">
      <c r="A96" s="141">
        <v>1999</v>
      </c>
      <c r="B96" s="651">
        <f>1-TD2b!B96</f>
        <v>0.51873517036437988</v>
      </c>
      <c r="C96" s="661">
        <f>1-TD2b!C96</f>
        <v>0.5524771511554718</v>
      </c>
      <c r="D96" s="511">
        <f>compofiinc!BO88</f>
        <v>0.51703375577926636</v>
      </c>
      <c r="E96" s="511">
        <f>compofiinc!BP88</f>
        <v>1.2338906526565552E-2</v>
      </c>
      <c r="F96" s="511">
        <f>compofiinc!BQ88</f>
        <v>1.0666519403457642E-2</v>
      </c>
      <c r="G96" s="511">
        <f>compofiinc!BR88</f>
        <v>1.8258094787597656E-2</v>
      </c>
      <c r="H96" s="511">
        <f>compofiinc!BS88</f>
        <v>-5.8201528154313564E-3</v>
      </c>
      <c r="I96" s="672">
        <f>compofiinc!BF88</f>
        <v>9.2985391616821289E-2</v>
      </c>
      <c r="J96" s="681">
        <f>compofiinc!BG88</f>
        <v>9.6376121044158936E-2</v>
      </c>
      <c r="K96" s="140">
        <f>compofiinc!BH88</f>
        <v>9.9855899810791016E-2</v>
      </c>
      <c r="L96" s="140">
        <f>compofiinc!BI88</f>
        <v>-2.6835799217224121E-3</v>
      </c>
      <c r="M96" s="140">
        <f>compofiinc!BJ88</f>
        <v>2.8005242347717285E-3</v>
      </c>
      <c r="N96" s="140">
        <f>compofiinc!BK88</f>
        <v>5.8529376983642578E-3</v>
      </c>
      <c r="O96" s="140">
        <f>compofiinc!BL88</f>
        <v>-9.4499071128666401E-3</v>
      </c>
      <c r="P96" s="686">
        <f>compofiinc!BT88</f>
        <v>0.42574977874755859</v>
      </c>
      <c r="Q96" s="682">
        <f>compofiinc!BU88</f>
        <v>0.45610103011131287</v>
      </c>
      <c r="R96" s="108">
        <f>compofiinc!BV88</f>
        <v>0.41717785596847534</v>
      </c>
      <c r="S96" s="108">
        <f>compofiinc!BW88</f>
        <v>1.5022486448287964E-2</v>
      </c>
      <c r="T96" s="108">
        <f>compofiinc!BX88</f>
        <v>7.8659951686859131E-3</v>
      </c>
      <c r="U96" s="108">
        <f>compofiinc!BY88</f>
        <v>1.2405157089233398E-2</v>
      </c>
      <c r="V96" s="138">
        <f>compofiinc!BZ88</f>
        <v>3.6297542974352837E-3</v>
      </c>
      <c r="Y96" s="597">
        <f t="shared" si="3"/>
        <v>2.7474015951156616E-8</v>
      </c>
      <c r="Z96" s="597">
        <f t="shared" si="4"/>
        <v>2.4633482098579407E-7</v>
      </c>
      <c r="AA96" s="597">
        <f t="shared" si="5"/>
        <v>-2.1886080503463745E-7</v>
      </c>
    </row>
    <row r="97" spans="1:27" x14ac:dyDescent="0.2">
      <c r="A97" s="137">
        <v>2000</v>
      </c>
      <c r="B97" s="648">
        <f>1-TD2b!B97</f>
        <v>0.50845411419868469</v>
      </c>
      <c r="C97" s="657">
        <f>1-TD2b!C97</f>
        <v>0.54567164182662964</v>
      </c>
      <c r="D97" s="411">
        <f>compofiinc!BO89</f>
        <v>0.51136317849159241</v>
      </c>
      <c r="E97" s="411">
        <f>compofiinc!BP89</f>
        <v>1.0286316275596619E-2</v>
      </c>
      <c r="F97" s="411">
        <f>compofiinc!BQ89</f>
        <v>1.0390299372375011E-2</v>
      </c>
      <c r="G97" s="411">
        <f>compofiinc!BR89</f>
        <v>1.8430083990097046E-2</v>
      </c>
      <c r="H97" s="411">
        <f>compofiinc!BS89</f>
        <v>-4.7982716932892799E-3</v>
      </c>
      <c r="I97" s="670">
        <f>compofiinc!BF89</f>
        <v>9.2199444770812988E-2</v>
      </c>
      <c r="J97" s="676">
        <f>compofiinc!BG89</f>
        <v>9.6194684505462646E-2</v>
      </c>
      <c r="K97" s="136">
        <f>compofiinc!BH89</f>
        <v>9.9684298038482666E-2</v>
      </c>
      <c r="L97" s="136">
        <f>compofiinc!BI89</f>
        <v>-3.9298087358474731E-3</v>
      </c>
      <c r="M97" s="136">
        <f>compofiinc!BJ89</f>
        <v>2.8370190411806107E-3</v>
      </c>
      <c r="N97" s="136">
        <f>compofiinc!BK89</f>
        <v>5.9400796890258789E-3</v>
      </c>
      <c r="O97" s="136">
        <f>compofiinc!BL89</f>
        <v>-8.341359905898571E-3</v>
      </c>
      <c r="P97" s="685">
        <f>compofiinc!BT89</f>
        <v>0.4162546694278717</v>
      </c>
      <c r="Q97" s="664">
        <f>compofiinc!BU89</f>
        <v>0.44947695732116699</v>
      </c>
      <c r="R97" s="105">
        <f>compofiinc!BV89</f>
        <v>0.41167888045310974</v>
      </c>
      <c r="S97" s="105">
        <f>compofiinc!BW89</f>
        <v>1.4216125011444092E-2</v>
      </c>
      <c r="T97" s="105">
        <f>compofiinc!BX89</f>
        <v>7.5532803311944008E-3</v>
      </c>
      <c r="U97" s="105">
        <f>compofiinc!BY89</f>
        <v>1.2490004301071167E-2</v>
      </c>
      <c r="V97" s="134">
        <f>compofiinc!BZ89</f>
        <v>3.5430882126092911E-3</v>
      </c>
      <c r="Y97" s="597">
        <f t="shared" si="3"/>
        <v>3.5390257835388184E-8</v>
      </c>
      <c r="Z97" s="597">
        <f t="shared" si="4"/>
        <v>4.4563785195350647E-6</v>
      </c>
      <c r="AA97" s="597">
        <f t="shared" si="5"/>
        <v>-4.4209882616996765E-6</v>
      </c>
    </row>
    <row r="98" spans="1:27" x14ac:dyDescent="0.2">
      <c r="A98" s="137">
        <v>2001</v>
      </c>
      <c r="B98" s="648">
        <f>1-TD2b!B98</f>
        <v>0.53432941436767578</v>
      </c>
      <c r="C98" s="657">
        <f>1-TD2b!C98</f>
        <v>0.55447056889533997</v>
      </c>
      <c r="D98" s="411">
        <f>compofiinc!BO90</f>
        <v>0.52328461408615112</v>
      </c>
      <c r="E98" s="411">
        <f>compofiinc!BP90</f>
        <v>1.1521734297275543E-2</v>
      </c>
      <c r="F98" s="411">
        <f>compofiinc!BQ90</f>
        <v>8.485475555062294E-3</v>
      </c>
      <c r="G98" s="411">
        <f>compofiinc!BR90</f>
        <v>1.8363212235271931E-2</v>
      </c>
      <c r="H98" s="411">
        <f>compofiinc!BS90</f>
        <v>-7.1844449266791344E-3</v>
      </c>
      <c r="I98" s="670">
        <f>compofiinc!BF90</f>
        <v>9.5196723937988281E-2</v>
      </c>
      <c r="J98" s="676">
        <f>compofiinc!BG90</f>
        <v>9.62638258934021E-2</v>
      </c>
      <c r="K98" s="136">
        <f>compofiinc!BH90</f>
        <v>0.1022447943687439</v>
      </c>
      <c r="L98" s="136">
        <f>compofiinc!BI90</f>
        <v>-3.9976462721824646E-3</v>
      </c>
      <c r="M98" s="136">
        <f>compofiinc!BJ90</f>
        <v>2.4956315755844116E-3</v>
      </c>
      <c r="N98" s="136">
        <f>compofiinc!BK90</f>
        <v>6.2553342431783676E-3</v>
      </c>
      <c r="O98" s="136">
        <f>compofiinc!BL90</f>
        <v>-1.0734125040471554E-2</v>
      </c>
      <c r="P98" s="685">
        <f>compofiinc!BT90</f>
        <v>0.4391326904296875</v>
      </c>
      <c r="Q98" s="664">
        <f>compofiinc!BU90</f>
        <v>0.45820674300193787</v>
      </c>
      <c r="R98" s="105">
        <f>compofiinc!BV90</f>
        <v>0.42103981971740723</v>
      </c>
      <c r="S98" s="105">
        <f>compofiinc!BW90</f>
        <v>1.5519380569458008E-2</v>
      </c>
      <c r="T98" s="105">
        <f>compofiinc!BX90</f>
        <v>5.9898439794778824E-3</v>
      </c>
      <c r="U98" s="105">
        <f>compofiinc!BY90</f>
        <v>1.2107877992093563E-2</v>
      </c>
      <c r="V98" s="134">
        <f>compofiinc!BZ90</f>
        <v>3.5496801137924194E-3</v>
      </c>
      <c r="Y98" s="597">
        <f t="shared" si="3"/>
        <v>-2.2351741790771484E-8</v>
      </c>
      <c r="Z98" s="597">
        <f t="shared" si="4"/>
        <v>-1.6298145055770874E-7</v>
      </c>
      <c r="AA98" s="597">
        <f t="shared" si="5"/>
        <v>1.4062970876693726E-7</v>
      </c>
    </row>
    <row r="99" spans="1:27" x14ac:dyDescent="0.2">
      <c r="A99" s="137">
        <v>2002</v>
      </c>
      <c r="B99" s="648">
        <f>1-TD2b!B99</f>
        <v>0.54317638278007507</v>
      </c>
      <c r="C99" s="657">
        <f>1-TD2b!C99</f>
        <v>0.55815380811691284</v>
      </c>
      <c r="D99" s="411">
        <f>compofiinc!BO91</f>
        <v>0.53462222218513489</v>
      </c>
      <c r="E99" s="411">
        <f>compofiinc!BP91</f>
        <v>1.0516464710235596E-2</v>
      </c>
      <c r="F99" s="411">
        <f>compofiinc!BQ91</f>
        <v>7.5343940407037735E-3</v>
      </c>
      <c r="G99" s="411">
        <f>compofiinc!BR91</f>
        <v>1.4003218151628971E-2</v>
      </c>
      <c r="H99" s="411">
        <f>compofiinc!BS91</f>
        <v>-8.5224667564034462E-3</v>
      </c>
      <c r="I99" s="670">
        <f>compofiinc!BF91</f>
        <v>9.3514621257781982E-2</v>
      </c>
      <c r="J99" s="676">
        <f>compofiinc!BG91</f>
        <v>9.4257235527038574E-2</v>
      </c>
      <c r="K99" s="136">
        <f>compofiinc!BH91</f>
        <v>0.10295271873474121</v>
      </c>
      <c r="L99" s="136">
        <f>compofiinc!BI91</f>
        <v>-4.0758401155471802E-3</v>
      </c>
      <c r="M99" s="136">
        <f>compofiinc!BJ91</f>
        <v>2.1995315328240395E-3</v>
      </c>
      <c r="N99" s="136">
        <f>compofiinc!BK91</f>
        <v>4.9381367862224579E-3</v>
      </c>
      <c r="O99" s="136">
        <f>compofiinc!BL91</f>
        <v>-1.1765390634536743E-2</v>
      </c>
      <c r="P99" s="685">
        <f>compofiinc!BT91</f>
        <v>0.44966176152229309</v>
      </c>
      <c r="Q99" s="664">
        <f>compofiinc!BU91</f>
        <v>0.46389657258987427</v>
      </c>
      <c r="R99" s="105">
        <f>compofiinc!BV91</f>
        <v>0.43166950345039368</v>
      </c>
      <c r="S99" s="105">
        <f>compofiinc!BW91</f>
        <v>1.4592304825782776E-2</v>
      </c>
      <c r="T99" s="105">
        <f>compofiinc!BX91</f>
        <v>5.334862507879734E-3</v>
      </c>
      <c r="U99" s="105">
        <f>compofiinc!BY91</f>
        <v>9.0650813654065132E-3</v>
      </c>
      <c r="V99" s="134">
        <f>compofiinc!BZ91</f>
        <v>3.242923878133297E-3</v>
      </c>
      <c r="Y99" s="597">
        <f t="shared" si="3"/>
        <v>-2.4214386940002441E-8</v>
      </c>
      <c r="Z99" s="597">
        <f t="shared" si="4"/>
        <v>8.0792233347892761E-6</v>
      </c>
      <c r="AA99" s="597">
        <f t="shared" si="5"/>
        <v>-8.1034377217292786E-6</v>
      </c>
    </row>
    <row r="100" spans="1:27" x14ac:dyDescent="0.2">
      <c r="A100" s="137">
        <v>2003</v>
      </c>
      <c r="B100" s="648">
        <f>1-TD2b!B100</f>
        <v>0.53620201349258423</v>
      </c>
      <c r="C100" s="657">
        <f>1-TD2b!C100</f>
        <v>0.55464273691177368</v>
      </c>
      <c r="D100" s="411">
        <f>compofiinc!BO92</f>
        <v>0.53183636069297791</v>
      </c>
      <c r="E100" s="411">
        <f>compofiinc!BP92</f>
        <v>1.1341281235218048E-2</v>
      </c>
      <c r="F100" s="411">
        <f>compofiinc!BQ92</f>
        <v>7.5476430356502533E-3</v>
      </c>
      <c r="G100" s="411">
        <f>compofiinc!BR92</f>
        <v>1.1331101879477501E-2</v>
      </c>
      <c r="H100" s="411">
        <f>compofiinc!BS92</f>
        <v>-7.4136238545179367E-3</v>
      </c>
      <c r="I100" s="670">
        <f>compofiinc!BF92</f>
        <v>9.1144680976867676E-2</v>
      </c>
      <c r="J100" s="676">
        <f>compofiinc!BG92</f>
        <v>9.2294275760650635E-2</v>
      </c>
      <c r="K100" s="136">
        <f>compofiinc!BH92</f>
        <v>0.10043036937713623</v>
      </c>
      <c r="L100" s="136">
        <f>compofiinc!BI92</f>
        <v>-3.2315105199813843E-3</v>
      </c>
      <c r="M100" s="136">
        <f>compofiinc!BJ92</f>
        <v>2.3275446146726608E-3</v>
      </c>
      <c r="N100" s="136">
        <f>compofiinc!BK92</f>
        <v>4.2484011501073837E-3</v>
      </c>
      <c r="O100" s="136">
        <f>compofiinc!BL92</f>
        <v>-1.1480472981929779E-2</v>
      </c>
      <c r="P100" s="685">
        <f>compofiinc!BT92</f>
        <v>0.44505733251571655</v>
      </c>
      <c r="Q100" s="664">
        <f>compofiinc!BU92</f>
        <v>0.46234846115112305</v>
      </c>
      <c r="R100" s="105">
        <f>compofiinc!BV92</f>
        <v>0.43140599131584167</v>
      </c>
      <c r="S100" s="105">
        <f>compofiinc!BW92</f>
        <v>1.4572791755199432E-2</v>
      </c>
      <c r="T100" s="105">
        <f>compofiinc!BX92</f>
        <v>5.2200984209775925E-3</v>
      </c>
      <c r="U100" s="105">
        <f>compofiinc!BY92</f>
        <v>7.0827007293701172E-3</v>
      </c>
      <c r="V100" s="134">
        <f>compofiinc!BZ92</f>
        <v>4.0668491274118423E-3</v>
      </c>
      <c r="Y100" s="597">
        <f t="shared" si="3"/>
        <v>-2.6077032089233398E-8</v>
      </c>
      <c r="Z100" s="597">
        <f t="shared" si="4"/>
        <v>-5.5879354476928711E-8</v>
      </c>
      <c r="AA100" s="597">
        <f t="shared" si="5"/>
        <v>2.9802322387695312E-8</v>
      </c>
    </row>
    <row r="101" spans="1:27" x14ac:dyDescent="0.2">
      <c r="A101" s="137">
        <v>2004</v>
      </c>
      <c r="B101" s="648">
        <f>1-TD2b!B101</f>
        <v>0.51822018623352051</v>
      </c>
      <c r="C101" s="657">
        <f>1-TD2b!C101</f>
        <v>0.54478108882904053</v>
      </c>
      <c r="D101" s="411">
        <f>compofiinc!BO93</f>
        <v>0.52399232983589172</v>
      </c>
      <c r="E101" s="411">
        <f>compofiinc!BP93</f>
        <v>1.1056028306484222E-2</v>
      </c>
      <c r="F101" s="411">
        <f>compofiinc!BQ93</f>
        <v>8.2399528473615646E-3</v>
      </c>
      <c r="G101" s="411">
        <f>compofiinc!BR93</f>
        <v>9.8966639488935471E-3</v>
      </c>
      <c r="H101" s="411">
        <f>compofiinc!BS93</f>
        <v>-8.4039024077355862E-3</v>
      </c>
      <c r="I101" s="670">
        <f>compofiinc!BF93</f>
        <v>8.8362038135528564E-2</v>
      </c>
      <c r="J101" s="676">
        <f>compofiinc!BG93</f>
        <v>9.021306037902832E-2</v>
      </c>
      <c r="K101" s="136">
        <f>compofiinc!BH93</f>
        <v>0.10026055574417114</v>
      </c>
      <c r="L101" s="136">
        <f>compofiinc!BI93</f>
        <v>-4.0114372968673706E-3</v>
      </c>
      <c r="M101" s="136">
        <f>compofiinc!BJ93</f>
        <v>2.3313127458095551E-3</v>
      </c>
      <c r="N101" s="136">
        <f>compofiinc!BK93</f>
        <v>3.6998223513364792E-3</v>
      </c>
      <c r="O101" s="136">
        <f>compofiinc!BL93</f>
        <v>-1.2067214120179415E-2</v>
      </c>
      <c r="P101" s="685">
        <f>compofiinc!BT93</f>
        <v>0.42985814809799194</v>
      </c>
      <c r="Q101" s="664">
        <f>compofiinc!BU93</f>
        <v>0.45456802845001221</v>
      </c>
      <c r="R101" s="105">
        <f>compofiinc!BV93</f>
        <v>0.42373177409172058</v>
      </c>
      <c r="S101" s="105">
        <f>compofiinc!BW93</f>
        <v>1.5067465603351593E-2</v>
      </c>
      <c r="T101" s="105">
        <f>compofiinc!BX93</f>
        <v>5.9086401015520096E-3</v>
      </c>
      <c r="U101" s="105">
        <f>compofiinc!BY93</f>
        <v>6.1968415975570679E-3</v>
      </c>
      <c r="V101" s="134">
        <f>compofiinc!BZ93</f>
        <v>3.6633117124438286E-3</v>
      </c>
      <c r="Y101" s="597">
        <f t="shared" si="3"/>
        <v>1.6298145055770874E-8</v>
      </c>
      <c r="Z101" s="597">
        <f t="shared" si="4"/>
        <v>2.0954757928848267E-8</v>
      </c>
      <c r="AA101" s="597">
        <f t="shared" si="5"/>
        <v>-4.6566128730773926E-9</v>
      </c>
    </row>
    <row r="102" spans="1:27" x14ac:dyDescent="0.2">
      <c r="A102" s="137">
        <v>2005</v>
      </c>
      <c r="B102" s="648">
        <f>1-TD2b!B102</f>
        <v>0.49456876516342163</v>
      </c>
      <c r="C102" s="657">
        <f>1-TD2b!C102</f>
        <v>0.52785944938659668</v>
      </c>
      <c r="D102" s="411">
        <f>compofiinc!BO94</f>
        <v>0.51490318775177002</v>
      </c>
      <c r="E102" s="411">
        <f>compofiinc!BP94</f>
        <v>9.2079117894172668E-3</v>
      </c>
      <c r="F102" s="411">
        <f>compofiinc!BQ94</f>
        <v>8.6971074342727661E-3</v>
      </c>
      <c r="G102" s="411">
        <f>compofiinc!BR94</f>
        <v>1.1102907359600067E-2</v>
      </c>
      <c r="H102" s="411">
        <f>compofiinc!BS94</f>
        <v>-1.6052093589678407E-2</v>
      </c>
      <c r="I102" s="670">
        <f>compofiinc!BF94</f>
        <v>7.8897297382354736E-2</v>
      </c>
      <c r="J102" s="676">
        <f>compofiinc!BG94</f>
        <v>8.0373048782348633E-2</v>
      </c>
      <c r="K102" s="136">
        <f>compofiinc!BH94</f>
        <v>9.9118351936340332E-2</v>
      </c>
      <c r="L102" s="136">
        <f>compofiinc!BI94</f>
        <v>-6.2296390533447266E-3</v>
      </c>
      <c r="M102" s="136">
        <f>compofiinc!BJ94</f>
        <v>2.5662649422883987E-3</v>
      </c>
      <c r="N102" s="136">
        <f>compofiinc!BK94</f>
        <v>4.1084103286266327E-3</v>
      </c>
      <c r="O102" s="136">
        <f>compofiinc!BL94</f>
        <v>-1.9190215738490224E-2</v>
      </c>
      <c r="P102" s="685">
        <f>compofiinc!BT94</f>
        <v>0.41567146778106689</v>
      </c>
      <c r="Q102" s="664">
        <f>compofiinc!BU94</f>
        <v>0.44748640060424805</v>
      </c>
      <c r="R102" s="105">
        <f>compofiinc!BV94</f>
        <v>0.41578483581542969</v>
      </c>
      <c r="S102" s="105">
        <f>compofiinc!BW94</f>
        <v>1.5437550842761993E-2</v>
      </c>
      <c r="T102" s="105">
        <f>compofiinc!BX94</f>
        <v>6.1308424919843674E-3</v>
      </c>
      <c r="U102" s="105">
        <f>compofiinc!BY94</f>
        <v>6.9944970309734344E-3</v>
      </c>
      <c r="V102" s="134">
        <f>compofiinc!BZ94</f>
        <v>3.1381221488118172E-3</v>
      </c>
      <c r="Y102" s="597">
        <f t="shared" si="3"/>
        <v>4.2864121496677399E-7</v>
      </c>
      <c r="Z102" s="597">
        <f t="shared" si="4"/>
        <v>-1.2363307178020477E-7</v>
      </c>
      <c r="AA102" s="597">
        <f t="shared" si="5"/>
        <v>5.5227428674697876E-7</v>
      </c>
    </row>
    <row r="103" spans="1:27" x14ac:dyDescent="0.2">
      <c r="A103" s="137">
        <v>2006</v>
      </c>
      <c r="B103" s="648">
        <f>1-TD2b!B103</f>
        <v>0.49114817380905151</v>
      </c>
      <c r="C103" s="657">
        <f>1-TD2b!C103</f>
        <v>0.52768006920814514</v>
      </c>
      <c r="D103" s="411">
        <f>compofiinc!BO95</f>
        <v>0.50304308533668518</v>
      </c>
      <c r="E103" s="411">
        <f>compofiinc!BP95</f>
        <v>1.0968521237373352E-2</v>
      </c>
      <c r="F103" s="411">
        <f>compofiinc!BQ95</f>
        <v>9.0640000998973846E-3</v>
      </c>
      <c r="G103" s="411">
        <f>compofiinc!BR95</f>
        <v>1.3457149267196655E-2</v>
      </c>
      <c r="H103" s="411">
        <f>compofiinc!BS95</f>
        <v>-8.8527137413620949E-3</v>
      </c>
      <c r="I103" s="670">
        <f>compofiinc!BF95</f>
        <v>8.5094630718231201E-2</v>
      </c>
      <c r="J103" s="676">
        <f>compofiinc!BG95</f>
        <v>8.8345050811767578E-2</v>
      </c>
      <c r="K103" s="136">
        <f>compofiinc!BH95</f>
        <v>9.7375988960266113E-2</v>
      </c>
      <c r="L103" s="136">
        <f>compofiinc!BI95</f>
        <v>-3.9940997958183289E-3</v>
      </c>
      <c r="M103" s="136">
        <f>compofiinc!BJ95</f>
        <v>2.3451130837202072E-3</v>
      </c>
      <c r="N103" s="136">
        <f>compofiinc!BK95</f>
        <v>4.3590795248746872E-3</v>
      </c>
      <c r="O103" s="136">
        <f>compofiinc!BL95</f>
        <v>-1.1741024442017078E-2</v>
      </c>
      <c r="P103" s="685">
        <f>compofiinc!BT95</f>
        <v>0.40605354309082031</v>
      </c>
      <c r="Q103" s="664">
        <f>compofiinc!BU95</f>
        <v>0.43933501839637756</v>
      </c>
      <c r="R103" s="105">
        <f>compofiinc!BV95</f>
        <v>0.40566709637641907</v>
      </c>
      <c r="S103" s="105">
        <f>compofiinc!BW95</f>
        <v>1.4962621033191681E-2</v>
      </c>
      <c r="T103" s="105">
        <f>compofiinc!BX95</f>
        <v>6.7188870161771774E-3</v>
      </c>
      <c r="U103" s="105">
        <f>compofiinc!BY95</f>
        <v>9.0980697423219681E-3</v>
      </c>
      <c r="V103" s="134">
        <f>compofiinc!BZ95</f>
        <v>2.8883107006549835E-3</v>
      </c>
      <c r="Y103" s="597">
        <f t="shared" si="3"/>
        <v>2.7008354663848877E-8</v>
      </c>
      <c r="Z103" s="597">
        <f t="shared" si="4"/>
        <v>-6.5192580223083496E-9</v>
      </c>
      <c r="AA103" s="597">
        <f t="shared" si="5"/>
        <v>3.3527612686157227E-8</v>
      </c>
    </row>
    <row r="104" spans="1:27" x14ac:dyDescent="0.2">
      <c r="A104" s="137">
        <v>2007</v>
      </c>
      <c r="B104" s="648">
        <f>1-TD2b!B104</f>
        <v>0.48576772212982178</v>
      </c>
      <c r="C104" s="657">
        <f>1-TD2b!C104</f>
        <v>0.52541294693946838</v>
      </c>
      <c r="D104" s="411">
        <f>compofiinc!BO96</f>
        <v>0.50269079208374023</v>
      </c>
      <c r="E104" s="411">
        <f>compofiinc!BP96</f>
        <v>7.880672812461853E-3</v>
      </c>
      <c r="F104" s="411">
        <f>compofiinc!BQ96</f>
        <v>9.350234642624855E-3</v>
      </c>
      <c r="G104" s="411">
        <f>compofiinc!BR96</f>
        <v>1.4702025800943375E-2</v>
      </c>
      <c r="H104" s="411">
        <f>compofiinc!BS96</f>
        <v>-9.2157605104148388E-3</v>
      </c>
      <c r="I104" s="670">
        <f>compofiinc!BF96</f>
        <v>8.5287690162658691E-2</v>
      </c>
      <c r="J104" s="676">
        <f>compofiinc!BG96</f>
        <v>8.8957726955413818E-2</v>
      </c>
      <c r="K104" s="136">
        <f>compofiinc!BH96</f>
        <v>0.10027521848678589</v>
      </c>
      <c r="L104" s="136">
        <f>compofiinc!BI96</f>
        <v>-6.0447230935096741E-3</v>
      </c>
      <c r="M104" s="136">
        <f>compofiinc!BJ96</f>
        <v>2.4501252919435501E-3</v>
      </c>
      <c r="N104" s="136">
        <f>compofiinc!BK96</f>
        <v>4.5703109353780746E-3</v>
      </c>
      <c r="O104" s="136">
        <f>compofiinc!BL96</f>
        <v>-1.2289242353290319E-2</v>
      </c>
      <c r="P104" s="685">
        <f>compofiinc!BT96</f>
        <v>0.40048003196716309</v>
      </c>
      <c r="Q104" s="664">
        <f>compofiinc!BU96</f>
        <v>0.43645521998405457</v>
      </c>
      <c r="R104" s="105">
        <f>compofiinc!BV96</f>
        <v>0.40241557359695435</v>
      </c>
      <c r="S104" s="105">
        <f>compofiinc!BW96</f>
        <v>1.3925395905971527E-2</v>
      </c>
      <c r="T104" s="105">
        <f>compofiinc!BX96</f>
        <v>6.9001093506813049E-3</v>
      </c>
      <c r="U104" s="105">
        <f>compofiinc!BY96</f>
        <v>1.01317148655653E-2</v>
      </c>
      <c r="V104" s="134">
        <f>compofiinc!BZ96</f>
        <v>3.0734818428754807E-3</v>
      </c>
      <c r="Y104" s="597">
        <f t="shared" si="3"/>
        <v>4.9821101129055023E-6</v>
      </c>
      <c r="Z104" s="597">
        <f t="shared" si="4"/>
        <v>-3.9623118937015533E-6</v>
      </c>
      <c r="AA104" s="597">
        <f t="shared" si="5"/>
        <v>8.9444220066070557E-6</v>
      </c>
    </row>
    <row r="105" spans="1:27" x14ac:dyDescent="0.2">
      <c r="A105" s="137">
        <v>2008</v>
      </c>
      <c r="B105" s="648">
        <f>1-TD2b!B105</f>
        <v>0.50123167037963867</v>
      </c>
      <c r="C105" s="657">
        <f>1-TD2b!C105</f>
        <v>0.52281764149665833</v>
      </c>
      <c r="D105" s="411">
        <f>compofiinc!BO97</f>
        <v>0.50994670391082764</v>
      </c>
      <c r="E105" s="411">
        <f>compofiinc!BP97</f>
        <v>2.0533204078674316E-3</v>
      </c>
      <c r="F105" s="411">
        <f>compofiinc!BQ97</f>
        <v>8.597327396273613E-3</v>
      </c>
      <c r="G105" s="411">
        <f>compofiinc!BR97</f>
        <v>1.306301262229681E-2</v>
      </c>
      <c r="H105" s="411">
        <f>compofiinc!BS97</f>
        <v>-1.0842710267752409E-2</v>
      </c>
      <c r="I105" s="670">
        <f>compofiinc!BF97</f>
        <v>8.106541633605957E-2</v>
      </c>
      <c r="J105" s="676">
        <f>compofiinc!BG97</f>
        <v>8.13865065574646E-2</v>
      </c>
      <c r="K105" s="136">
        <f>compofiinc!BH97</f>
        <v>9.8586380481719971E-2</v>
      </c>
      <c r="L105" s="136">
        <f>compofiinc!BI97</f>
        <v>-1.047893613576889E-2</v>
      </c>
      <c r="M105" s="136">
        <f>compofiinc!BJ97</f>
        <v>2.4743527173995972E-3</v>
      </c>
      <c r="N105" s="136">
        <f>compofiinc!BK97</f>
        <v>4.6869870275259018E-3</v>
      </c>
      <c r="O105" s="136">
        <f>compofiinc!BL97</f>
        <v>-1.3882210943847895E-2</v>
      </c>
      <c r="P105" s="685">
        <f>compofiinc!BT97</f>
        <v>0.4201662540435791</v>
      </c>
      <c r="Q105" s="664">
        <f>compofiinc!BU97</f>
        <v>0.44143113493919373</v>
      </c>
      <c r="R105" s="105">
        <f>compofiinc!BV97</f>
        <v>0.41136032342910767</v>
      </c>
      <c r="S105" s="105">
        <f>compofiinc!BW97</f>
        <v>1.2532256543636322E-2</v>
      </c>
      <c r="T105" s="105">
        <f>compofiinc!BX97</f>
        <v>6.1229746788740158E-3</v>
      </c>
      <c r="U105" s="105">
        <f>compofiinc!BY97</f>
        <v>8.3760255947709084E-3</v>
      </c>
      <c r="V105" s="134">
        <f>compofiinc!BZ97</f>
        <v>3.0395006760954857E-3</v>
      </c>
      <c r="Y105" s="597">
        <f t="shared" si="3"/>
        <v>-1.257285475730896E-8</v>
      </c>
      <c r="Z105" s="597">
        <f t="shared" si="4"/>
        <v>-6.6589564085006714E-8</v>
      </c>
      <c r="AA105" s="597">
        <f t="shared" si="5"/>
        <v>5.4016709327697754E-8</v>
      </c>
    </row>
    <row r="106" spans="1:27" x14ac:dyDescent="0.2">
      <c r="A106" s="141">
        <v>2009</v>
      </c>
      <c r="B106" s="651">
        <f>1-TD2b!B106</f>
        <v>0.51572543382644653</v>
      </c>
      <c r="C106" s="662">
        <f>1-TD2b!C106</f>
        <v>0.52700662612915039</v>
      </c>
      <c r="D106" s="513">
        <f>compofiinc!BO98</f>
        <v>0.51732313632965088</v>
      </c>
      <c r="E106" s="513">
        <f>compofiinc!BP98</f>
        <v>4.0196329355239868E-3</v>
      </c>
      <c r="F106" s="513">
        <f>compofiinc!BQ98</f>
        <v>7.7408524230122566E-3</v>
      </c>
      <c r="G106" s="513">
        <f>compofiinc!BR98</f>
        <v>1.1154673993587494E-2</v>
      </c>
      <c r="H106" s="513">
        <f>compofiinc!BS98</f>
        <v>-1.3231660472229123E-2</v>
      </c>
      <c r="I106" s="672">
        <f>compofiinc!BF98</f>
        <v>7.5505614280700684E-2</v>
      </c>
      <c r="J106" s="682">
        <f>compofiinc!BG98</f>
        <v>7.5300693511962891E-2</v>
      </c>
      <c r="K106" s="108">
        <f>compofiinc!BH98</f>
        <v>9.4025015830993652E-2</v>
      </c>
      <c r="L106" s="108">
        <f>compofiinc!BI98</f>
        <v>-8.3008110523223877E-3</v>
      </c>
      <c r="M106" s="108">
        <f>compofiinc!BJ98</f>
        <v>2.2596586495637894E-3</v>
      </c>
      <c r="N106" s="108">
        <f>compofiinc!BK98</f>
        <v>3.7025455385446548E-3</v>
      </c>
      <c r="O106" s="108">
        <f>compofiinc!BL98</f>
        <v>-1.6385903814807534E-2</v>
      </c>
      <c r="P106" s="686">
        <f>compofiinc!BT98</f>
        <v>0.44021981954574585</v>
      </c>
      <c r="Q106" s="682">
        <f>compofiinc!BU98</f>
        <v>0.4517059326171875</v>
      </c>
      <c r="R106" s="108">
        <f>compofiinc!BV98</f>
        <v>0.42329812049865723</v>
      </c>
      <c r="S106" s="108">
        <f>compofiinc!BW98</f>
        <v>1.2320443987846375E-2</v>
      </c>
      <c r="T106" s="108">
        <f>compofiinc!BX98</f>
        <v>5.4811937734484673E-3</v>
      </c>
      <c r="U106" s="108">
        <f>compofiinc!BY98</f>
        <v>7.4521284550428391E-3</v>
      </c>
      <c r="V106" s="138">
        <f>compofiinc!BZ98</f>
        <v>3.1542433425784111E-3</v>
      </c>
      <c r="Y106" s="597">
        <f t="shared" si="3"/>
        <v>-9.0803951025009155E-9</v>
      </c>
      <c r="Z106" s="597">
        <f t="shared" si="4"/>
        <v>1.8835999071598053E-7</v>
      </c>
      <c r="AA106" s="597">
        <f t="shared" si="5"/>
        <v>-1.9744038581848145E-7</v>
      </c>
    </row>
    <row r="107" spans="1:27" x14ac:dyDescent="0.2">
      <c r="A107" s="137">
        <v>2010</v>
      </c>
      <c r="B107" s="648">
        <f>1-TD2b!B107</f>
        <v>0.5009990930557251</v>
      </c>
      <c r="C107" s="663">
        <f>1-TD2b!C107</f>
        <v>0.51815357804298401</v>
      </c>
      <c r="D107" s="515">
        <f>compofiinc!BO99</f>
        <v>0.51086923480033875</v>
      </c>
      <c r="E107" s="515">
        <f>compofiinc!BP99</f>
        <v>7.2095021605491638E-3</v>
      </c>
      <c r="F107" s="515">
        <f>compofiinc!BQ99</f>
        <v>7.836613804101944E-3</v>
      </c>
      <c r="G107" s="515">
        <f>compofiinc!BR99</f>
        <v>8.4250671789050102E-3</v>
      </c>
      <c r="H107" s="515">
        <f>compofiinc!BS99</f>
        <v>-1.6186458058655262E-2</v>
      </c>
      <c r="I107" s="670">
        <f>compofiinc!BF99</f>
        <v>7.2029054164886475E-2</v>
      </c>
      <c r="J107" s="664">
        <f>compofiinc!BG99</f>
        <v>7.1864068508148193E-2</v>
      </c>
      <c r="K107" s="105">
        <f>compofiinc!BH99</f>
        <v>9.3170642852783203E-2</v>
      </c>
      <c r="L107" s="105">
        <f>compofiinc!BI99</f>
        <v>-6.574779748916626E-3</v>
      </c>
      <c r="M107" s="105">
        <f>compofiinc!BJ99</f>
        <v>2.0946301519870758E-3</v>
      </c>
      <c r="N107" s="105">
        <f>compofiinc!BK99</f>
        <v>3.0041579157114029E-3</v>
      </c>
      <c r="O107" s="105">
        <f>compofiinc!BL99</f>
        <v>-1.9830605946481228E-2</v>
      </c>
      <c r="P107" s="685">
        <f>compofiinc!BT99</f>
        <v>0.42897003889083862</v>
      </c>
      <c r="Q107" s="664">
        <f>compofiinc!BU99</f>
        <v>0.44628950953483582</v>
      </c>
      <c r="R107" s="105">
        <f>compofiinc!BV99</f>
        <v>0.41769859194755554</v>
      </c>
      <c r="S107" s="105">
        <f>compofiinc!BW99</f>
        <v>1.378428190946579E-2</v>
      </c>
      <c r="T107" s="105">
        <f>compofiinc!BX99</f>
        <v>5.7419836521148682E-3</v>
      </c>
      <c r="U107" s="105">
        <f>compofiinc!BY99</f>
        <v>5.4209092631936073E-3</v>
      </c>
      <c r="V107" s="134">
        <f>compofiinc!BZ99</f>
        <v>3.6441478878259659E-3</v>
      </c>
      <c r="Y107" s="597">
        <f t="shared" si="3"/>
        <v>-3.8184225559234619E-7</v>
      </c>
      <c r="Z107" s="597">
        <f t="shared" si="4"/>
        <v>2.3283064365386963E-8</v>
      </c>
      <c r="AA107" s="597">
        <f t="shared" si="5"/>
        <v>-4.0512531995773315E-7</v>
      </c>
    </row>
    <row r="108" spans="1:27" x14ac:dyDescent="0.2">
      <c r="A108" s="137">
        <v>2011</v>
      </c>
      <c r="B108" s="648">
        <f>1-TD2b!B108</f>
        <v>0.49844992160797119</v>
      </c>
      <c r="C108" s="663">
        <f>1-TD2b!C108</f>
        <v>0.51537987589836121</v>
      </c>
      <c r="D108" s="515">
        <f>compofiinc!BO100</f>
        <v>0.5072314441204071</v>
      </c>
      <c r="E108" s="515">
        <f>compofiinc!BP100</f>
        <v>9.6685886383056641E-3</v>
      </c>
      <c r="F108" s="515">
        <f>compofiinc!BQ100</f>
        <v>8.7726004421710968E-3</v>
      </c>
      <c r="G108" s="515">
        <f>compofiinc!BR100</f>
        <v>6.8979449570178986E-3</v>
      </c>
      <c r="H108" s="515">
        <f>compofiinc!BS100</f>
        <v>-1.7188106663525105E-2</v>
      </c>
      <c r="I108" s="670">
        <f>compofiinc!BF100</f>
        <v>7.1386575698852539E-2</v>
      </c>
      <c r="J108" s="664">
        <f>compofiinc!BG100</f>
        <v>7.0731759071350098E-2</v>
      </c>
      <c r="K108" s="105">
        <f>compofiinc!BH100</f>
        <v>9.1158211231231689E-2</v>
      </c>
      <c r="L108" s="105">
        <f>compofiinc!BI100</f>
        <v>-4.398643970489502E-3</v>
      </c>
      <c r="M108" s="105">
        <f>compofiinc!BJ100</f>
        <v>2.5642700493335724E-3</v>
      </c>
      <c r="N108" s="105">
        <f>compofiinc!BK100</f>
        <v>2.4888720363378525E-3</v>
      </c>
      <c r="O108" s="105">
        <f>compofiinc!BL100</f>
        <v>-2.1081007085740566E-2</v>
      </c>
      <c r="P108" s="685">
        <f>compofiinc!BT100</f>
        <v>0.42706334590911865</v>
      </c>
      <c r="Q108" s="664">
        <f>compofiinc!BU100</f>
        <v>0.44464811682701111</v>
      </c>
      <c r="R108" s="105">
        <f>compofiinc!BV100</f>
        <v>0.41607323288917542</v>
      </c>
      <c r="S108" s="105">
        <f>compofiinc!BW100</f>
        <v>1.4067232608795166E-2</v>
      </c>
      <c r="T108" s="105">
        <f>compofiinc!BX100</f>
        <v>6.2083303928375244E-3</v>
      </c>
      <c r="U108" s="105">
        <f>compofiinc!BY100</f>
        <v>4.4090729206800461E-3</v>
      </c>
      <c r="V108" s="134">
        <f>compofiinc!BZ100</f>
        <v>3.8929004222154617E-3</v>
      </c>
      <c r="Y108" s="597">
        <f t="shared" si="3"/>
        <v>-2.5955960154533386E-6</v>
      </c>
      <c r="Z108" s="597">
        <f t="shared" si="4"/>
        <v>5.6810677051544189E-8</v>
      </c>
      <c r="AA108" s="597">
        <f t="shared" si="5"/>
        <v>-2.6524066925048828E-6</v>
      </c>
    </row>
    <row r="109" spans="1:27" x14ac:dyDescent="0.2">
      <c r="A109" s="137">
        <v>2012</v>
      </c>
      <c r="B109" s="648">
        <f>1-TD2b!B109</f>
        <v>0.47430557012557983</v>
      </c>
      <c r="C109" s="663">
        <f>1-TD2b!C109</f>
        <v>0.50128042697906494</v>
      </c>
      <c r="D109" s="515">
        <f>compofiinc!BO101</f>
        <v>0.49386796355247498</v>
      </c>
      <c r="E109" s="515">
        <f>compofiinc!BP101</f>
        <v>1.2121103703975677E-2</v>
      </c>
      <c r="F109" s="515">
        <f>compofiinc!BQ101</f>
        <v>8.5530877113342285E-3</v>
      </c>
      <c r="G109" s="515">
        <f>compofiinc!BR101</f>
        <v>5.2376696839928627E-3</v>
      </c>
      <c r="H109" s="515">
        <f>compofiinc!BS101</f>
        <v>-1.8497258191928267E-2</v>
      </c>
      <c r="I109" s="670">
        <f>compofiinc!BF101</f>
        <v>6.8244457244873047E-2</v>
      </c>
      <c r="J109" s="664">
        <f>compofiinc!BG101</f>
        <v>6.9063961505889893E-2</v>
      </c>
      <c r="K109" s="105">
        <f>compofiinc!BH101</f>
        <v>8.9046239852905273E-2</v>
      </c>
      <c r="L109" s="105">
        <f>compofiinc!BI101</f>
        <v>-2.2461637854576111E-3</v>
      </c>
      <c r="M109" s="105">
        <f>compofiinc!BJ101</f>
        <v>2.4291723966598511E-3</v>
      </c>
      <c r="N109" s="105">
        <f>compofiinc!BK101</f>
        <v>1.8773181363940239E-3</v>
      </c>
      <c r="O109" s="105">
        <f>compofiinc!BL101</f>
        <v>-2.204576856456697E-2</v>
      </c>
      <c r="P109" s="685">
        <f>compofiinc!BT101</f>
        <v>0.40606111288070679</v>
      </c>
      <c r="Q109" s="664">
        <f>compofiinc!BU101</f>
        <v>0.43221646547317505</v>
      </c>
      <c r="R109" s="105">
        <f>compofiinc!BV101</f>
        <v>0.4048217236995697</v>
      </c>
      <c r="S109" s="105">
        <f>compofiinc!BW101</f>
        <v>1.4367267489433289E-2</v>
      </c>
      <c r="T109" s="105">
        <f>compofiinc!BX101</f>
        <v>6.1239153146743774E-3</v>
      </c>
      <c r="U109" s="105">
        <f>compofiinc!BY101</f>
        <v>3.3603515475988388E-3</v>
      </c>
      <c r="V109" s="134">
        <f>compofiinc!BZ101</f>
        <v>3.5485103726387024E-3</v>
      </c>
      <c r="Y109" s="597">
        <f t="shared" si="3"/>
        <v>-2.139480784535408E-6</v>
      </c>
      <c r="Z109" s="597">
        <f t="shared" si="4"/>
        <v>3.1634699553251266E-6</v>
      </c>
      <c r="AA109" s="597">
        <f t="shared" si="5"/>
        <v>-5.3029507398605347E-6</v>
      </c>
    </row>
    <row r="110" spans="1:27" x14ac:dyDescent="0.2">
      <c r="A110" s="137">
        <v>2013</v>
      </c>
      <c r="B110" s="648">
        <f>1-TD2b!B110</f>
        <v>0.49142318964004517</v>
      </c>
      <c r="C110" s="663">
        <f>1-TD2b!C110</f>
        <v>0.50870326161384583</v>
      </c>
      <c r="D110" s="515">
        <f>compofiinc!BO102</f>
        <v>0.50428786873817444</v>
      </c>
      <c r="E110" s="515">
        <f>compofiinc!BP102</f>
        <v>9.8957344889640808E-3</v>
      </c>
      <c r="F110" s="515">
        <f>compofiinc!BQ102</f>
        <v>8.1390999257564545E-3</v>
      </c>
      <c r="G110" s="515">
        <f>compofiinc!BR102</f>
        <v>4.68436349183321E-3</v>
      </c>
      <c r="H110" s="515">
        <f>compofiinc!BS102</f>
        <v>-1.8303796881809831E-2</v>
      </c>
      <c r="I110" s="670">
        <f>compofiinc!BF102</f>
        <v>6.7664623260498047E-2</v>
      </c>
      <c r="J110" s="664">
        <f>compofiinc!BG102</f>
        <v>6.6803812980651855E-2</v>
      </c>
      <c r="K110" s="105">
        <f>compofiinc!BH102</f>
        <v>8.877110481262207E-2</v>
      </c>
      <c r="L110" s="105">
        <f>compofiinc!BI102</f>
        <v>-3.4398287534713745E-3</v>
      </c>
      <c r="M110" s="105">
        <f>compofiinc!BJ102</f>
        <v>2.2245254367589951E-3</v>
      </c>
      <c r="N110" s="105">
        <f>compofiinc!BK102</f>
        <v>1.8934747204184532E-3</v>
      </c>
      <c r="O110" s="105">
        <f>compofiinc!BL102</f>
        <v>-2.2645443910732865E-2</v>
      </c>
      <c r="P110" s="685">
        <f>compofiinc!BT102</f>
        <v>0.42375856637954712</v>
      </c>
      <c r="Q110" s="664">
        <f>compofiinc!BU102</f>
        <v>0.44189944863319397</v>
      </c>
      <c r="R110" s="105">
        <f>compofiinc!BV102</f>
        <v>0.41551676392555237</v>
      </c>
      <c r="S110" s="105">
        <f>compofiinc!BW102</f>
        <v>1.3335563242435455E-2</v>
      </c>
      <c r="T110" s="105">
        <f>compofiinc!BX102</f>
        <v>5.9145744889974594E-3</v>
      </c>
      <c r="U110" s="105">
        <f>compofiinc!BY102</f>
        <v>2.7908887714147568E-3</v>
      </c>
      <c r="V110" s="134">
        <f>compofiinc!BZ102</f>
        <v>4.3416470289230347E-3</v>
      </c>
      <c r="Y110" s="597">
        <f t="shared" si="3"/>
        <v>-8.149072527885437E-9</v>
      </c>
      <c r="Z110" s="597">
        <f t="shared" si="4"/>
        <v>-1.9324943423271179E-8</v>
      </c>
      <c r="AA110" s="597">
        <f t="shared" si="5"/>
        <v>1.1175870895385742E-8</v>
      </c>
    </row>
    <row r="111" spans="1:27" x14ac:dyDescent="0.2">
      <c r="A111" s="137">
        <v>2014</v>
      </c>
      <c r="B111" s="648">
        <f>1-TD2b!B111</f>
        <v>0.47817021608352661</v>
      </c>
      <c r="C111" s="663">
        <f>1-TD2b!C111</f>
        <v>0.50292998552322388</v>
      </c>
      <c r="D111" s="515">
        <f>compofiinc!BO103</f>
        <v>0.49841830134391785</v>
      </c>
      <c r="E111" s="515">
        <f>compofiinc!BP103</f>
        <v>1.0634861886501312E-2</v>
      </c>
      <c r="F111" s="515">
        <f>compofiinc!BQ103</f>
        <v>8.1007126718759537E-3</v>
      </c>
      <c r="G111" s="515">
        <f>compofiinc!BR103</f>
        <v>3.9847102016210556E-3</v>
      </c>
      <c r="H111" s="515">
        <f>compofiinc!BS103</f>
        <v>-1.8208601977676153E-2</v>
      </c>
      <c r="I111" s="670">
        <f>compofiinc!BF103</f>
        <v>6.6585004329681396E-2</v>
      </c>
      <c r="J111" s="664">
        <f>compofiinc!BG103</f>
        <v>6.6566765308380127E-2</v>
      </c>
      <c r="K111" s="105">
        <f>compofiinc!BH103</f>
        <v>8.7595582008361816E-2</v>
      </c>
      <c r="L111" s="105">
        <f>compofiinc!BI103</f>
        <v>-2.3697912693023682E-3</v>
      </c>
      <c r="M111" s="105">
        <f>compofiinc!BJ103</f>
        <v>2.1407175809144974E-3</v>
      </c>
      <c r="N111" s="105">
        <f>compofiinc!BK103</f>
        <v>1.646961085498333E-3</v>
      </c>
      <c r="O111" s="105">
        <f>compofiinc!BL103</f>
        <v>-2.2446706425398588E-2</v>
      </c>
      <c r="P111" s="685">
        <f>compofiinc!BT103</f>
        <v>0.41158521175384521</v>
      </c>
      <c r="Q111" s="664">
        <f>compofiinc!BU103</f>
        <v>0.43636322021484375</v>
      </c>
      <c r="R111" s="105">
        <f>compofiinc!BV103</f>
        <v>0.41082271933555603</v>
      </c>
      <c r="S111" s="105">
        <f>compofiinc!BW103</f>
        <v>1.300465315580368E-2</v>
      </c>
      <c r="T111" s="105">
        <f>compofiinc!BX103</f>
        <v>5.9599950909614563E-3</v>
      </c>
      <c r="U111" s="105">
        <f>compofiinc!BY103</f>
        <v>2.3377491161227226E-3</v>
      </c>
      <c r="V111" s="134">
        <f>compofiinc!BZ103</f>
        <v>4.238104447722435E-3</v>
      </c>
      <c r="Y111" s="597">
        <f t="shared" si="3"/>
        <v>1.3969838619232178E-9</v>
      </c>
      <c r="Z111" s="597">
        <f t="shared" si="4"/>
        <v>2.3283064365386963E-9</v>
      </c>
      <c r="AA111" s="597">
        <f t="shared" si="5"/>
        <v>-9.3132257461547852E-10</v>
      </c>
    </row>
    <row r="112" spans="1:27" x14ac:dyDescent="0.2">
      <c r="A112" s="137">
        <v>2015</v>
      </c>
      <c r="B112" s="648">
        <f>1-TD2b!B112</f>
        <v>0.47770434617996216</v>
      </c>
      <c r="C112" s="663">
        <f>1-TD2b!C112</f>
        <v>0.50130292773246765</v>
      </c>
      <c r="D112" s="515">
        <f>compofiinc!BO104</f>
        <v>0.49683842062950134</v>
      </c>
      <c r="E112" s="515">
        <f>compofiinc!BP104</f>
        <v>1.0163873434066772E-2</v>
      </c>
      <c r="F112" s="515">
        <f>compofiinc!BQ104</f>
        <v>7.9359933733940125E-3</v>
      </c>
      <c r="G112" s="515">
        <f>compofiinc!BR104</f>
        <v>3.9349696598947048E-3</v>
      </c>
      <c r="H112" s="515">
        <f>compofiinc!BS104</f>
        <v>-1.7570334108313546E-2</v>
      </c>
      <c r="I112" s="670">
        <f>compofiinc!BF104</f>
        <v>6.7421138286590576E-2</v>
      </c>
      <c r="J112" s="664">
        <f>compofiinc!BG104</f>
        <v>6.7198216915130615E-2</v>
      </c>
      <c r="K112" s="105">
        <f>compofiinc!BH104</f>
        <v>8.8232696056365967E-2</v>
      </c>
      <c r="L112" s="105">
        <f>compofiinc!BI104</f>
        <v>-3.2991841435432434E-3</v>
      </c>
      <c r="M112" s="105">
        <f>compofiinc!BJ104</f>
        <v>2.2236239165067673E-3</v>
      </c>
      <c r="N112" s="105">
        <f>compofiinc!BK104</f>
        <v>1.6107484698295593E-3</v>
      </c>
      <c r="O112" s="105">
        <f>compofiinc!BL104</f>
        <v>-2.1569694014033303E-2</v>
      </c>
      <c r="P112" s="685">
        <f>compofiinc!BT104</f>
        <v>0.41028320789337158</v>
      </c>
      <c r="Q112" s="664">
        <f>compofiinc!BU104</f>
        <v>0.43410471081733704</v>
      </c>
      <c r="R112" s="105">
        <f>compofiinc!BV104</f>
        <v>0.40860572457313538</v>
      </c>
      <c r="S112" s="105">
        <f>compofiinc!BW104</f>
        <v>1.3463057577610016E-2</v>
      </c>
      <c r="T112" s="105">
        <f>compofiinc!BX104</f>
        <v>5.7123694568872452E-3</v>
      </c>
      <c r="U112" s="105">
        <f>compofiinc!BY104</f>
        <v>2.3242211900651455E-3</v>
      </c>
      <c r="V112" s="134">
        <f>compofiinc!BZ104</f>
        <v>3.9993599057197571E-3</v>
      </c>
      <c r="Y112" s="597">
        <f t="shared" si="3"/>
        <v>4.7439243644475937E-9</v>
      </c>
      <c r="Z112" s="597">
        <f t="shared" si="4"/>
        <v>2.6630004867911339E-8</v>
      </c>
      <c r="AA112" s="597">
        <f t="shared" si="5"/>
        <v>-2.1886080503463745E-8</v>
      </c>
    </row>
    <row r="113" spans="1:27" x14ac:dyDescent="0.2">
      <c r="A113" s="137">
        <v>2016</v>
      </c>
      <c r="B113" s="648">
        <f>1-TD2b!B113</f>
        <v>0.48260957002639771</v>
      </c>
      <c r="C113" s="663">
        <f>1-TD2b!C113</f>
        <v>0.50333669781684875</v>
      </c>
      <c r="D113" s="515">
        <f>compofiinc!BO105</f>
        <v>0.49838301539421082</v>
      </c>
      <c r="E113" s="515">
        <f>compofiinc!BP105</f>
        <v>9.5134377479553223E-3</v>
      </c>
      <c r="F113" s="515">
        <f>compofiinc!BQ105</f>
        <v>7.9452339559793472E-3</v>
      </c>
      <c r="G113" s="515">
        <f>compofiinc!BR105</f>
        <v>3.9102677255868912E-3</v>
      </c>
      <c r="H113" s="515">
        <f>compofiinc!BS105</f>
        <v>-1.6415243910159916E-2</v>
      </c>
      <c r="I113" s="670">
        <f>compofiinc!BF105</f>
        <v>6.7624330520629883E-2</v>
      </c>
      <c r="J113" s="664">
        <f>compofiinc!BG105</f>
        <v>6.7319989204406738E-2</v>
      </c>
      <c r="K113" s="105">
        <f>compofiinc!BH105</f>
        <v>8.7600827217102051E-2</v>
      </c>
      <c r="L113" s="105">
        <f>compofiinc!BI105</f>
        <v>-3.5726353526115417E-3</v>
      </c>
      <c r="M113" s="105">
        <f>compofiinc!BJ105</f>
        <v>2.1881628781557083E-3</v>
      </c>
      <c r="N113" s="105">
        <f>compofiinc!BK105</f>
        <v>1.6301888972520828E-3</v>
      </c>
      <c r="O113" s="105">
        <f>compofiinc!BL105</f>
        <v>-2.0526569278445095E-2</v>
      </c>
      <c r="P113" s="685">
        <f>compofiinc!BT105</f>
        <v>0.41498523950576782</v>
      </c>
      <c r="Q113" s="664">
        <f>compofiinc!BU105</f>
        <v>0.43601670861244202</v>
      </c>
      <c r="R113" s="105">
        <f>compofiinc!BV105</f>
        <v>0.41078218817710876</v>
      </c>
      <c r="S113" s="105">
        <f>compofiinc!BW105</f>
        <v>1.3086073100566864E-2</v>
      </c>
      <c r="T113" s="105">
        <f>compofiinc!BX105</f>
        <v>5.7570710778236389E-3</v>
      </c>
      <c r="U113" s="105">
        <f>compofiinc!BY105</f>
        <v>2.2800788283348083E-3</v>
      </c>
      <c r="V113" s="134">
        <f>compofiinc!BZ105</f>
        <v>4.1113253682851791E-3</v>
      </c>
      <c r="Y113" s="597">
        <f t="shared" si="3"/>
        <v>-1.3096723705530167E-8</v>
      </c>
      <c r="Z113" s="597">
        <f t="shared" si="4"/>
        <v>1.4842953532934189E-8</v>
      </c>
      <c r="AA113" s="597">
        <f t="shared" si="5"/>
        <v>-2.7939677238464355E-8</v>
      </c>
    </row>
    <row r="114" spans="1:27" x14ac:dyDescent="0.2">
      <c r="A114" s="137">
        <v>2017</v>
      </c>
      <c r="B114" s="648">
        <f>1-TD2b!B114</f>
        <v>0.4594377875328064</v>
      </c>
      <c r="C114" s="663">
        <f>1-TD2b!C114</f>
        <v>0.48755943775177002</v>
      </c>
      <c r="D114" s="515">
        <f>compofiinc!BO106</f>
        <v>0.52130419015884399</v>
      </c>
      <c r="E114" s="515">
        <f>compofiinc!BP106</f>
        <v>1.2871973216533661E-2</v>
      </c>
      <c r="F114" s="515">
        <f>compofiinc!BQ106</f>
        <v>8.5135754197835922E-3</v>
      </c>
      <c r="G114" s="515">
        <f>compofiinc!BR106</f>
        <v>3.7061958573758602E-3</v>
      </c>
      <c r="H114" s="515">
        <f>compofiinc!BS106</f>
        <v>-5.8836482465267181E-2</v>
      </c>
      <c r="I114" s="670">
        <f>compofiinc!BF106</f>
        <v>4.8740625381469727E-2</v>
      </c>
      <c r="J114" s="664">
        <f>compofiinc!BG106</f>
        <v>4.7859668731689453E-2</v>
      </c>
      <c r="K114" s="105">
        <f>compofiinc!BH106</f>
        <v>9.8381221294403076E-2</v>
      </c>
      <c r="L114" s="105">
        <f>compofiinc!BI106</f>
        <v>-2.9096901416778564E-3</v>
      </c>
      <c r="M114" s="105">
        <f>compofiinc!BJ106</f>
        <v>2.0537655800580978E-3</v>
      </c>
      <c r="N114" s="105">
        <f>compofiinc!BK106</f>
        <v>1.4296146109700203E-3</v>
      </c>
      <c r="O114" s="105">
        <f>compofiinc!BL106</f>
        <v>-5.1095215603709221E-2</v>
      </c>
      <c r="P114" s="685">
        <f>compofiinc!BT106</f>
        <v>0.41069716215133667</v>
      </c>
      <c r="Q114" s="664">
        <f>compofiinc!BU106</f>
        <v>0.43969976902008057</v>
      </c>
      <c r="R114" s="105">
        <f>compofiinc!BV106</f>
        <v>0.42292296886444092</v>
      </c>
      <c r="S114" s="105">
        <f>compofiinc!BW106</f>
        <v>1.5781663358211517E-2</v>
      </c>
      <c r="T114" s="105">
        <f>compofiinc!BX106</f>
        <v>6.4598098397254944E-3</v>
      </c>
      <c r="U114" s="105">
        <f>compofiinc!BY106</f>
        <v>2.2765812464058399E-3</v>
      </c>
      <c r="V114" s="134">
        <f>compofiinc!BZ106</f>
        <v>-7.7412668615579605E-3</v>
      </c>
      <c r="Y114" s="597">
        <f t="shared" si="3"/>
        <v>-1.4435499906539917E-8</v>
      </c>
      <c r="Z114" s="597">
        <f t="shared" si="4"/>
        <v>-2.7008354663848877E-8</v>
      </c>
      <c r="AA114" s="597">
        <f t="shared" si="5"/>
        <v>1.257285475730896E-8</v>
      </c>
    </row>
    <row r="115" spans="1:27" x14ac:dyDescent="0.2">
      <c r="A115" s="137">
        <v>2018</v>
      </c>
      <c r="B115" s="648">
        <f>1-TD2b!B115</f>
        <v>0.45959705114364624</v>
      </c>
      <c r="C115" s="663">
        <f>1-TD2b!C115</f>
        <v>0.48987865447998047</v>
      </c>
      <c r="D115" s="515">
        <f>compofiinc!BO107</f>
        <v>0.52115750312805176</v>
      </c>
      <c r="E115" s="515">
        <f>compofiinc!BP107</f>
        <v>1.1524371802806854E-2</v>
      </c>
      <c r="F115" s="515">
        <f>compofiinc!BQ107</f>
        <v>8.6506456136703491E-3</v>
      </c>
      <c r="G115" s="515">
        <f>compofiinc!BR107</f>
        <v>4.178239032626152E-3</v>
      </c>
      <c r="H115" s="515">
        <f>compofiinc!BS107</f>
        <v>-5.5632088333368301E-2</v>
      </c>
      <c r="I115" s="670">
        <f>compofiinc!BF107</f>
        <v>5.1908254623413086E-2</v>
      </c>
      <c r="J115" s="664">
        <f>compofiinc!BG107</f>
        <v>5.169987678527832E-2</v>
      </c>
      <c r="K115" s="105">
        <f>compofiinc!BH107</f>
        <v>9.8993778228759766E-2</v>
      </c>
      <c r="L115" s="105">
        <f>compofiinc!BI107</f>
        <v>-3.1776651740074158E-3</v>
      </c>
      <c r="M115" s="105">
        <f>compofiinc!BJ107</f>
        <v>2.004547044634819E-3</v>
      </c>
      <c r="N115" s="105">
        <f>compofiinc!BK107</f>
        <v>1.5138145536184311E-3</v>
      </c>
      <c r="O115" s="105">
        <f>compofiinc!BL107</f>
        <v>-4.7634708695113659E-2</v>
      </c>
      <c r="P115" s="685">
        <f>compofiinc!BT107</f>
        <v>0.40768879652023315</v>
      </c>
      <c r="Q115" s="664">
        <f>compofiinc!BU107</f>
        <v>0.43817877769470215</v>
      </c>
      <c r="R115" s="105">
        <f>compofiinc!BV107</f>
        <v>0.42216372489929199</v>
      </c>
      <c r="S115" s="105">
        <f>compofiinc!BW107</f>
        <v>1.470203697681427E-2</v>
      </c>
      <c r="T115" s="105">
        <f>compofiinc!BX107</f>
        <v>6.6460985690355301E-3</v>
      </c>
      <c r="U115" s="105">
        <f>compofiinc!BY107</f>
        <v>2.6644244790077209E-3</v>
      </c>
      <c r="V115" s="134">
        <f>compofiinc!BZ107</f>
        <v>-7.9973796382546425E-3</v>
      </c>
      <c r="Y115" s="597">
        <f t="shared" si="3"/>
        <v>-1.6763806343078613E-8</v>
      </c>
      <c r="Z115" s="597">
        <f t="shared" si="4"/>
        <v>1.1082738637924194E-7</v>
      </c>
      <c r="AA115" s="597">
        <f t="shared" si="5"/>
        <v>-1.2759119272232056E-7</v>
      </c>
    </row>
    <row r="116" spans="1:27" x14ac:dyDescent="0.2">
      <c r="A116" s="137">
        <v>2019</v>
      </c>
      <c r="B116" s="648">
        <f>1-TD2b!B116</f>
        <v>0.46834462881088257</v>
      </c>
      <c r="C116" s="663">
        <f>1-TD2b!C116</f>
        <v>0.49513846635818481</v>
      </c>
      <c r="D116" s="515">
        <f>compofiinc!BO108</f>
        <v>0.52601468563079834</v>
      </c>
      <c r="E116" s="515">
        <f>compofiinc!BP108</f>
        <v>1.0148048400878906E-2</v>
      </c>
      <c r="F116" s="515">
        <f>compofiinc!BQ108</f>
        <v>8.9559778571128845E-3</v>
      </c>
      <c r="G116" s="515">
        <f>compofiinc!BR108</f>
        <v>5.1294406875967979E-3</v>
      </c>
      <c r="H116" s="515">
        <f>compofiinc!BS108</f>
        <v>-5.5109685286879539E-2</v>
      </c>
      <c r="I116" s="670">
        <f>compofiinc!BF108</f>
        <v>5.5847346782684326E-2</v>
      </c>
      <c r="J116" s="664">
        <f>compofiinc!BG108</f>
        <v>5.5091142654418945E-2</v>
      </c>
      <c r="K116" s="105">
        <f>compofiinc!BH108</f>
        <v>0.10285282135009766</v>
      </c>
      <c r="L116" s="105">
        <f>compofiinc!BI108</f>
        <v>-4.4084042310714722E-3</v>
      </c>
      <c r="M116" s="105">
        <f>compofiinc!BJ108</f>
        <v>2.155618742108345E-3</v>
      </c>
      <c r="N116" s="105">
        <f>compofiinc!BK108</f>
        <v>1.8450180068612099E-3</v>
      </c>
      <c r="O116" s="105">
        <f>compofiinc!BL108</f>
        <v>-4.7353918664157391E-2</v>
      </c>
      <c r="P116" s="685">
        <f>compofiinc!BT108</f>
        <v>0.41249728202819824</v>
      </c>
      <c r="Q116" s="664">
        <f>compofiinc!BU108</f>
        <v>0.44004732370376587</v>
      </c>
      <c r="R116" s="105">
        <f>compofiinc!BV108</f>
        <v>0.42316186428070068</v>
      </c>
      <c r="S116" s="105">
        <f>compofiinc!BW108</f>
        <v>1.4556452631950378E-2</v>
      </c>
      <c r="T116" s="105">
        <f>compofiinc!BX108</f>
        <v>6.8003591150045395E-3</v>
      </c>
      <c r="U116" s="105">
        <f>compofiinc!BY108</f>
        <v>3.2844226807355881E-3</v>
      </c>
      <c r="V116" s="134">
        <f>compofiinc!BZ108</f>
        <v>-7.7557666227221489E-3</v>
      </c>
      <c r="Y116" s="597">
        <f t="shared" si="3"/>
        <v>-9.3132257461547852E-10</v>
      </c>
      <c r="Z116" s="597">
        <f t="shared" si="4"/>
        <v>7.4505805969238281E-9</v>
      </c>
      <c r="AA116" s="597">
        <f t="shared" si="5"/>
        <v>-8.3819031715393066E-9</v>
      </c>
    </row>
    <row r="117" spans="1:27" x14ac:dyDescent="0.2">
      <c r="A117" s="137"/>
      <c r="B117" s="648"/>
      <c r="C117" s="663"/>
      <c r="D117" s="515"/>
      <c r="E117" s="515"/>
      <c r="F117" s="515"/>
      <c r="G117" s="515"/>
      <c r="H117" s="515"/>
      <c r="I117" s="670"/>
      <c r="J117" s="664"/>
      <c r="K117" s="105"/>
      <c r="L117" s="105"/>
      <c r="M117" s="105"/>
      <c r="N117" s="105"/>
      <c r="O117" s="105"/>
      <c r="P117" s="685"/>
      <c r="Q117" s="664"/>
      <c r="R117" s="105"/>
      <c r="S117" s="105"/>
      <c r="T117" s="105"/>
      <c r="U117" s="105"/>
      <c r="V117" s="134"/>
    </row>
    <row r="118" spans="1:27" ht="17" thickBot="1" x14ac:dyDescent="0.25">
      <c r="A118" s="1182"/>
      <c r="B118" s="1183"/>
      <c r="C118" s="1184"/>
      <c r="D118" s="1185"/>
      <c r="E118" s="1185"/>
      <c r="F118" s="1185"/>
      <c r="G118" s="1185"/>
      <c r="H118" s="1185"/>
      <c r="I118" s="1186"/>
      <c r="J118" s="1187"/>
      <c r="K118" s="1188"/>
      <c r="L118" s="1188"/>
      <c r="M118" s="1188"/>
      <c r="N118" s="1188"/>
      <c r="O118" s="1188"/>
      <c r="P118" s="1189"/>
      <c r="Q118" s="1187"/>
      <c r="R118" s="1188"/>
      <c r="S118" s="1188"/>
      <c r="T118" s="1188"/>
      <c r="U118" s="1188"/>
      <c r="V118" s="1190"/>
    </row>
    <row r="119" spans="1:27" ht="17" thickTop="1" x14ac:dyDescent="0.2"/>
  </sheetData>
  <mergeCells count="3">
    <mergeCell ref="A4:V4"/>
    <mergeCell ref="B7:V7"/>
    <mergeCell ref="B8:V8"/>
  </mergeCells>
  <hyperlinks>
    <hyperlink ref="A1" location="Index!A1" display="Back to index" xr:uid="{00000000-0004-0000-4200-000000000000}"/>
  </hyperlinks>
  <pageMargins left="0.75" right="0.75" top="1" bottom="1" header="0.5" footer="0.5"/>
  <pageSetup paperSize="9" scale="49" fitToHeight="3" orientation="landscape" horizontalDpi="4294967292" verticalDpi="4294967292"/>
  <extLst>
    <ext xmlns:mx="http://schemas.microsoft.com/office/mac/excel/2008/main" uri="{64002731-A6B0-56B0-2670-7721B7C09600}">
      <mx:PLV Mode="0" OnePage="0" WScale="0"/>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theme="7" tint="0.39997558519241921"/>
  </sheetPr>
  <dimension ref="A1:AD119"/>
  <sheetViews>
    <sheetView workbookViewId="0">
      <pane xSplit="1" ySplit="9" topLeftCell="B106" activePane="bottomRight" state="frozen"/>
      <selection activeCell="D32" sqref="D32"/>
      <selection pane="topRight" activeCell="D32" sqref="D32"/>
      <selection pane="bottomLeft" activeCell="D32" sqref="D32"/>
      <selection pane="bottomRight"/>
    </sheetView>
  </sheetViews>
  <sheetFormatPr baseColWidth="10" defaultColWidth="10.83203125" defaultRowHeight="16" x14ac:dyDescent="0.2"/>
  <cols>
    <col min="1" max="1" width="12.6640625" style="102" bestFit="1" customWidth="1"/>
    <col min="2" max="9" width="10.83203125" style="102" customWidth="1"/>
    <col min="10" max="17" width="10.83203125" style="102"/>
    <col min="18" max="22" width="10.83203125" style="102" customWidth="1"/>
    <col min="23" max="16384" width="10.83203125" style="102"/>
  </cols>
  <sheetData>
    <row r="1" spans="1:30" x14ac:dyDescent="0.2">
      <c r="A1" s="52" t="s">
        <v>36</v>
      </c>
      <c r="B1" s="52"/>
      <c r="C1" s="52"/>
      <c r="D1" s="52"/>
      <c r="E1" s="52"/>
      <c r="F1" s="52"/>
      <c r="G1" s="52"/>
      <c r="H1" s="52"/>
      <c r="I1" s="52"/>
      <c r="L1" s="351"/>
    </row>
    <row r="3" spans="1:30" ht="17" thickBot="1" x14ac:dyDescent="0.25"/>
    <row r="4" spans="1:30" s="130" customFormat="1" ht="25" customHeight="1" thickTop="1" x14ac:dyDescent="0.2">
      <c r="A4" s="1383" t="s">
        <v>185</v>
      </c>
      <c r="B4" s="1384"/>
      <c r="C4" s="1384"/>
      <c r="D4" s="1384"/>
      <c r="E4" s="1384"/>
      <c r="F4" s="1384"/>
      <c r="G4" s="1384"/>
      <c r="H4" s="1384"/>
      <c r="I4" s="1384"/>
      <c r="J4" s="1384"/>
      <c r="K4" s="1384"/>
      <c r="L4" s="1384"/>
      <c r="M4" s="1384"/>
      <c r="N4" s="1384"/>
      <c r="O4" s="1384"/>
      <c r="P4" s="1384"/>
      <c r="Q4" s="1384"/>
      <c r="R4" s="1384"/>
      <c r="S4" s="1384"/>
      <c r="T4" s="1384"/>
      <c r="U4" s="1384"/>
      <c r="V4" s="1385"/>
    </row>
    <row r="5" spans="1:30" s="131" customFormat="1" x14ac:dyDescent="0.2">
      <c r="A5" s="129"/>
      <c r="B5" s="128"/>
      <c r="C5" s="128"/>
      <c r="D5" s="128"/>
      <c r="E5" s="128"/>
      <c r="F5" s="128"/>
      <c r="G5" s="128"/>
      <c r="H5" s="128"/>
      <c r="I5" s="128"/>
      <c r="J5" s="128"/>
      <c r="K5" s="128"/>
      <c r="L5" s="128"/>
      <c r="M5" s="128"/>
      <c r="N5" s="128"/>
      <c r="O5" s="128"/>
      <c r="P5" s="182"/>
      <c r="Q5" s="182"/>
      <c r="R5" s="128"/>
      <c r="S5" s="128"/>
      <c r="T5" s="128"/>
      <c r="U5" s="128"/>
      <c r="V5" s="168"/>
    </row>
    <row r="6" spans="1:30" s="131" customFormat="1" x14ac:dyDescent="0.2">
      <c r="A6" s="124"/>
      <c r="B6" s="127" t="s">
        <v>35</v>
      </c>
      <c r="C6" s="127" t="s">
        <v>34</v>
      </c>
      <c r="D6" s="127" t="s">
        <v>33</v>
      </c>
      <c r="E6" s="127" t="s">
        <v>32</v>
      </c>
      <c r="F6" s="127" t="s">
        <v>31</v>
      </c>
      <c r="G6" s="127" t="s">
        <v>30</v>
      </c>
      <c r="H6" s="127" t="s">
        <v>29</v>
      </c>
      <c r="I6" s="167" t="s">
        <v>28</v>
      </c>
      <c r="J6" s="181" t="s">
        <v>27</v>
      </c>
      <c r="K6" s="127" t="s">
        <v>26</v>
      </c>
      <c r="L6" s="127" t="s">
        <v>25</v>
      </c>
      <c r="M6" s="166" t="s">
        <v>24</v>
      </c>
      <c r="N6" s="127" t="s">
        <v>23</v>
      </c>
      <c r="O6" s="127" t="s">
        <v>22</v>
      </c>
      <c r="P6" s="127" t="s">
        <v>21</v>
      </c>
      <c r="Q6" s="127" t="s">
        <v>54</v>
      </c>
      <c r="R6" s="195" t="s">
        <v>53</v>
      </c>
      <c r="S6" s="195" t="s">
        <v>52</v>
      </c>
      <c r="T6" s="195" t="s">
        <v>51</v>
      </c>
      <c r="U6" s="127" t="s">
        <v>50</v>
      </c>
      <c r="V6" s="690" t="s">
        <v>49</v>
      </c>
    </row>
    <row r="7" spans="1:30" ht="35" customHeight="1" x14ac:dyDescent="0.2">
      <c r="A7" s="129"/>
      <c r="B7" s="1388" t="s">
        <v>187</v>
      </c>
      <c r="C7" s="1388"/>
      <c r="D7" s="1388"/>
      <c r="E7" s="1388"/>
      <c r="F7" s="1388"/>
      <c r="G7" s="1388"/>
      <c r="H7" s="1388"/>
      <c r="I7" s="1388"/>
      <c r="J7" s="1388"/>
      <c r="K7" s="1388"/>
      <c r="L7" s="1388"/>
      <c r="M7" s="1388"/>
      <c r="N7" s="1388"/>
      <c r="O7" s="1388"/>
      <c r="P7" s="1388"/>
      <c r="Q7" s="1388"/>
      <c r="R7" s="1388"/>
      <c r="S7" s="1388"/>
      <c r="T7" s="1388"/>
      <c r="U7" s="1388"/>
      <c r="V7" s="1389"/>
      <c r="W7" s="1"/>
      <c r="X7" s="1"/>
      <c r="Y7" s="1"/>
      <c r="Z7" s="1"/>
      <c r="AA7" s="1"/>
      <c r="AB7" s="1"/>
      <c r="AC7" s="1"/>
      <c r="AD7" s="1"/>
    </row>
    <row r="8" spans="1:30" s="179" customFormat="1" ht="20" customHeight="1" x14ac:dyDescent="0.2">
      <c r="A8" s="126"/>
      <c r="B8" s="1386" t="s">
        <v>188</v>
      </c>
      <c r="C8" s="1387"/>
      <c r="D8" s="1387"/>
      <c r="E8" s="1387"/>
      <c r="F8" s="1387"/>
      <c r="G8" s="1387"/>
      <c r="H8" s="1387"/>
      <c r="I8" s="1387"/>
      <c r="J8" s="1387"/>
      <c r="K8" s="1387"/>
      <c r="L8" s="1387"/>
      <c r="M8" s="1387"/>
      <c r="N8" s="1387"/>
      <c r="O8" s="1387"/>
      <c r="P8" s="1387"/>
      <c r="Q8" s="1387"/>
      <c r="R8" s="1387"/>
      <c r="S8" s="1387"/>
      <c r="T8" s="1387"/>
      <c r="U8" s="1387"/>
      <c r="V8" s="1390"/>
    </row>
    <row r="9" spans="1:30" ht="35" thickBot="1" x14ac:dyDescent="0.25">
      <c r="A9" s="124"/>
      <c r="B9" s="646" t="s">
        <v>200</v>
      </c>
      <c r="C9" s="666" t="s">
        <v>209</v>
      </c>
      <c r="D9" s="588" t="s">
        <v>193</v>
      </c>
      <c r="E9" s="588" t="s">
        <v>194</v>
      </c>
      <c r="F9" s="588" t="s">
        <v>195</v>
      </c>
      <c r="G9" s="588" t="s">
        <v>196</v>
      </c>
      <c r="H9" s="588" t="s">
        <v>197</v>
      </c>
      <c r="I9" s="646" t="s">
        <v>201</v>
      </c>
      <c r="J9" s="666" t="s">
        <v>210</v>
      </c>
      <c r="K9" s="588" t="s">
        <v>193</v>
      </c>
      <c r="L9" s="588" t="s">
        <v>194</v>
      </c>
      <c r="M9" s="588" t="s">
        <v>195</v>
      </c>
      <c r="N9" s="588" t="s">
        <v>196</v>
      </c>
      <c r="O9" s="588" t="s">
        <v>197</v>
      </c>
      <c r="P9" s="683" t="s">
        <v>202</v>
      </c>
      <c r="Q9" s="666" t="s">
        <v>211</v>
      </c>
      <c r="R9" s="588" t="s">
        <v>193</v>
      </c>
      <c r="S9" s="588" t="s">
        <v>194</v>
      </c>
      <c r="T9" s="588" t="s">
        <v>195</v>
      </c>
      <c r="U9" s="588" t="s">
        <v>196</v>
      </c>
      <c r="V9" s="691" t="s">
        <v>197</v>
      </c>
    </row>
    <row r="10" spans="1:30" x14ac:dyDescent="0.2">
      <c r="A10" s="115">
        <v>1913</v>
      </c>
      <c r="B10" s="647">
        <f>compofiinc!P2</f>
        <v>0.40730551211679261</v>
      </c>
      <c r="C10" s="655">
        <f>compofiinc!Q2</f>
        <v>0.40647596278895037</v>
      </c>
      <c r="D10" s="501">
        <f>compofiinc!R2</f>
        <v>0.18739078087365346</v>
      </c>
      <c r="E10" s="501">
        <f>compofiinc!S2</f>
        <v>0.10492167255879431</v>
      </c>
      <c r="F10" s="501">
        <f>compofiinc!T2</f>
        <v>5.8602163531164118E-2</v>
      </c>
      <c r="G10" s="501">
        <f>compofiinc!U2</f>
        <v>3.2708067696114784E-2</v>
      </c>
      <c r="H10" s="501">
        <f>compofiinc!V2</f>
        <v>2.2866476247856881E-2</v>
      </c>
      <c r="I10" s="667">
        <f>compofiinc!W2</f>
        <v>0.30864433049737572</v>
      </c>
      <c r="J10" s="673">
        <f>compofiinc!X2</f>
        <v>0.30695102760992948</v>
      </c>
      <c r="K10" s="114">
        <f>compofiinc!Y2</f>
        <v>9.6434687811917469E-2</v>
      </c>
      <c r="L10" s="114">
        <f>compofiinc!Z2</f>
        <v>9.643831368180282E-2</v>
      </c>
      <c r="M10" s="114">
        <f>compofiinc!AA2</f>
        <v>7.2246241043368589E-2</v>
      </c>
      <c r="N10" s="114">
        <f>compofiinc!AB2</f>
        <v>2.3774146314020677E-2</v>
      </c>
      <c r="O10" s="114">
        <f>compofiinc!AC2</f>
        <v>1.8057752292661183E-2</v>
      </c>
      <c r="P10" s="684">
        <f>compofiinc!AD2</f>
        <v>0.17960041861867679</v>
      </c>
      <c r="Q10" s="688">
        <f>compofiinc!AE2</f>
        <v>0.1796004186186769</v>
      </c>
      <c r="R10" s="121">
        <f>compofiinc!AF2</f>
        <v>3.4995889322342218E-2</v>
      </c>
      <c r="S10" s="121">
        <f>compofiinc!AG2</f>
        <v>5.8877872959745836E-2</v>
      </c>
      <c r="T10" s="121">
        <f>compofiinc!AH2</f>
        <v>5.8182218966421249E-2</v>
      </c>
      <c r="U10" s="121">
        <f>compofiinc!AI2</f>
        <v>1.6717072494741737E-2</v>
      </c>
      <c r="V10" s="177">
        <f>compofiinc!AJ2</f>
        <v>1.0827262542552542E-2</v>
      </c>
      <c r="X10" s="1044">
        <f>C10-D10-E10-F10-G10-H10</f>
        <v>-1.3198118633182127E-5</v>
      </c>
      <c r="Y10" s="1044">
        <f>J10-K10-L10-M10-N10-O10</f>
        <v>-1.1353384125542543E-7</v>
      </c>
      <c r="Z10" s="1044">
        <f>Q10-R10-S10-T10-U10-V10</f>
        <v>1.0233287332447882E-7</v>
      </c>
    </row>
    <row r="11" spans="1:30" x14ac:dyDescent="0.2">
      <c r="A11" s="115">
        <v>1914</v>
      </c>
      <c r="B11" s="648">
        <f>compofiinc!P3</f>
        <v>0.40928450409027906</v>
      </c>
      <c r="C11" s="656">
        <f>compofiinc!Q3</f>
        <v>0.40845495476243671</v>
      </c>
      <c r="D11" s="503">
        <f>compofiinc!R3</f>
        <v>0.18830312227930465</v>
      </c>
      <c r="E11" s="503">
        <f>compofiinc!S3</f>
        <v>0.10543250017677679</v>
      </c>
      <c r="F11" s="503">
        <f>compofiinc!T3</f>
        <v>5.88874773550404E-2</v>
      </c>
      <c r="G11" s="503">
        <f>compofiinc!U3</f>
        <v>3.2867312053381906E-2</v>
      </c>
      <c r="H11" s="503">
        <f>compofiinc!V3</f>
        <v>2.2977805273676599E-2</v>
      </c>
      <c r="I11" s="667">
        <f>compofiinc!W3</f>
        <v>0.31062332247086216</v>
      </c>
      <c r="J11" s="673">
        <f>compofiinc!X3</f>
        <v>0.30893001958341582</v>
      </c>
      <c r="K11" s="114">
        <f>compofiinc!Y3</f>
        <v>9.7056426968914089E-2</v>
      </c>
      <c r="L11" s="114">
        <f>compofiinc!Z3</f>
        <v>9.7060076215712221E-2</v>
      </c>
      <c r="M11" s="114">
        <f>compofiinc!AA3</f>
        <v>7.2712031082426798E-2</v>
      </c>
      <c r="N11" s="114">
        <f>compofiinc!AB3</f>
        <v>2.3927424330707187E-2</v>
      </c>
      <c r="O11" s="114">
        <f>compofiinc!AC3</f>
        <v>1.8174175251478554E-2</v>
      </c>
      <c r="P11" s="685">
        <f>compofiinc!AD3</f>
        <v>0.1815794105921632</v>
      </c>
      <c r="Q11" s="673">
        <f>compofiinc!AE3</f>
        <v>0.1815794105921632</v>
      </c>
      <c r="R11" s="114">
        <f>compofiinc!AF3</f>
        <v>3.5381504147778534E-2</v>
      </c>
      <c r="S11" s="114">
        <f>compofiinc!AG3</f>
        <v>5.952664003333865E-2</v>
      </c>
      <c r="T11" s="114">
        <f>compofiinc!AH3</f>
        <v>5.8823320725647311E-2</v>
      </c>
      <c r="U11" s="114">
        <f>compofiinc!AI3</f>
        <v>1.6901275585924521E-2</v>
      </c>
      <c r="V11" s="154">
        <f>compofiinc!AJ3</f>
        <v>1.0946566639009208E-2</v>
      </c>
      <c r="X11" s="1044">
        <f t="shared" ref="X11:X74" si="0">C11-D11-E11-F11-G11-H11</f>
        <v>-1.3262375743637589E-5</v>
      </c>
      <c r="Y11" s="1044">
        <f t="shared" ref="Y11:Y74" si="1">J11-K11-L11-M11-N11-O11</f>
        <v>-1.1426582303269983E-7</v>
      </c>
      <c r="Z11" s="1044">
        <f t="shared" ref="Z11:Z74" si="2">Q11-R11-S11-T11-U11-V11</f>
        <v>1.0346046498688199E-7</v>
      </c>
    </row>
    <row r="12" spans="1:30" x14ac:dyDescent="0.2">
      <c r="A12" s="115">
        <v>1915</v>
      </c>
      <c r="B12" s="648">
        <f>compofiinc!P4</f>
        <v>0.40348231465086615</v>
      </c>
      <c r="C12" s="656">
        <f>compofiinc!Q4</f>
        <v>0.4026527941702735</v>
      </c>
      <c r="D12" s="503">
        <f>compofiinc!R4</f>
        <v>0.18562824970711192</v>
      </c>
      <c r="E12" s="503">
        <f>compofiinc!S4</f>
        <v>0.10393481655089268</v>
      </c>
      <c r="F12" s="503">
        <f>compofiinc!T4</f>
        <v>5.8050972383078332E-2</v>
      </c>
      <c r="G12" s="503">
        <f>compofiinc!U4</f>
        <v>3.240042722179165E-2</v>
      </c>
      <c r="H12" s="503">
        <f>compofiinc!V4</f>
        <v>2.2651402289213189E-2</v>
      </c>
      <c r="I12" s="667">
        <f>compofiinc!W4</f>
        <v>0.30482113303144925</v>
      </c>
      <c r="J12" s="673">
        <f>compofiinc!X4</f>
        <v>0.30312785899125261</v>
      </c>
      <c r="K12" s="114">
        <f>compofiinc!Y4</f>
        <v>9.5233564378433E-2</v>
      </c>
      <c r="L12" s="114">
        <f>compofiinc!Z4</f>
        <v>9.5237145087003636E-2</v>
      </c>
      <c r="M12" s="114">
        <f>compofiinc!AA4</f>
        <v>7.1346392087901417E-2</v>
      </c>
      <c r="N12" s="114">
        <f>compofiinc!AB4</f>
        <v>2.3478032074458324E-2</v>
      </c>
      <c r="O12" s="114">
        <f>compofiinc!AC4</f>
        <v>1.7832837483198888E-2</v>
      </c>
      <c r="P12" s="685">
        <f>compofiinc!AD4</f>
        <v>0.1757772211527503</v>
      </c>
      <c r="Q12" s="673">
        <f>compofiinc!AE4</f>
        <v>0.17577725</v>
      </c>
      <c r="R12" s="114">
        <f>compofiinc!AF4</f>
        <v>3.4250928999482733E-2</v>
      </c>
      <c r="S12" s="114">
        <f>compofiinc!AG4</f>
        <v>5.7624534922087516E-2</v>
      </c>
      <c r="T12" s="114">
        <f>compofiinc!AH4</f>
        <v>5.6943689371511508E-2</v>
      </c>
      <c r="U12" s="114">
        <f>compofiinc!AI4</f>
        <v>1.6361214822195103E-2</v>
      </c>
      <c r="V12" s="154">
        <f>compofiinc!AJ4</f>
        <v>1.0596781730217964E-2</v>
      </c>
      <c r="X12" s="1044">
        <f t="shared" si="0"/>
        <v>-1.3073981814271107E-5</v>
      </c>
      <c r="Y12" s="1044">
        <f t="shared" si="1"/>
        <v>-1.1211974265679103E-7</v>
      </c>
      <c r="Z12" s="1044">
        <f t="shared" si="2"/>
        <v>1.0015450516674684E-7</v>
      </c>
    </row>
    <row r="13" spans="1:30" x14ac:dyDescent="0.2">
      <c r="A13" s="115">
        <v>1916</v>
      </c>
      <c r="B13" s="649">
        <f>compofiinc!P5</f>
        <v>0.42081265138417545</v>
      </c>
      <c r="C13" s="657">
        <f>compofiinc!Q5</f>
        <v>0.41260621192433594</v>
      </c>
      <c r="D13" s="411">
        <f>compofiinc!R5</f>
        <v>0.19021690659225196</v>
      </c>
      <c r="E13" s="411">
        <f>compofiinc!S5</f>
        <v>0.10650404409209138</v>
      </c>
      <c r="F13" s="411">
        <f>compofiinc!T5</f>
        <v>5.9485969451331583E-2</v>
      </c>
      <c r="G13" s="411">
        <f>compofiinc!U5</f>
        <v>3.3201352962821562E-2</v>
      </c>
      <c r="H13" s="411">
        <f>compofiinc!V5</f>
        <v>2.3211335991311189E-2</v>
      </c>
      <c r="I13" s="667">
        <f>compofiinc!W5</f>
        <v>0.32215146976475856</v>
      </c>
      <c r="J13" s="673">
        <f>compofiinc!X5</f>
        <v>0.31308127674531505</v>
      </c>
      <c r="K13" s="114">
        <f>compofiinc!Y5</f>
        <v>9.8360625855465691E-2</v>
      </c>
      <c r="L13" s="114">
        <f>compofiinc!Z5</f>
        <v>9.8364324139136081E-2</v>
      </c>
      <c r="M13" s="114">
        <f>compofiinc!AA5</f>
        <v>7.368910135935941E-2</v>
      </c>
      <c r="N13" s="114">
        <f>compofiinc!AB5</f>
        <v>2.4248949871516049E-2</v>
      </c>
      <c r="O13" s="114">
        <f>compofiinc!AC5</f>
        <v>1.8418391321111571E-2</v>
      </c>
      <c r="P13" s="685">
        <f>compofiinc!AD5</f>
        <v>0.1931075578860596</v>
      </c>
      <c r="Q13" s="664">
        <f>compofiinc!AE5</f>
        <v>0.1857306677540625</v>
      </c>
      <c r="R13" s="105">
        <f>compofiinc!AF5</f>
        <v>3.619039388925991E-2</v>
      </c>
      <c r="S13" s="105">
        <f>compofiinc!AG5</f>
        <v>6.0887534365776048E-2</v>
      </c>
      <c r="T13" s="105">
        <f>compofiinc!AH5</f>
        <v>6.0168135815930356E-2</v>
      </c>
      <c r="U13" s="105">
        <f>compofiinc!AI5</f>
        <v>1.7287671494428097E-2</v>
      </c>
      <c r="V13" s="134">
        <f>compofiinc!AJ5</f>
        <v>1.1196826362896406E-2</v>
      </c>
      <c r="X13" s="1044">
        <f t="shared" si="0"/>
        <v>-1.3397165471735334E-5</v>
      </c>
      <c r="Y13" s="1044">
        <f t="shared" si="1"/>
        <v>-1.1580127373678195E-7</v>
      </c>
      <c r="Z13" s="1044">
        <f t="shared" si="2"/>
        <v>1.0582577169258867E-7</v>
      </c>
    </row>
    <row r="14" spans="1:30" x14ac:dyDescent="0.2">
      <c r="A14" s="115">
        <v>1917</v>
      </c>
      <c r="B14" s="650">
        <f>compofiinc!P6</f>
        <v>0.40507657450090057</v>
      </c>
      <c r="C14" s="656">
        <f>compofiinc!Q6</f>
        <v>0.40287041875222579</v>
      </c>
      <c r="D14" s="503">
        <f>compofiinc!R6</f>
        <v>0.18572857751018673</v>
      </c>
      <c r="E14" s="503">
        <f>compofiinc!S6</f>
        <v>0.10399099093072975</v>
      </c>
      <c r="F14" s="503">
        <f>compofiinc!T6</f>
        <v>5.8082347599591667E-2</v>
      </c>
      <c r="G14" s="503">
        <f>compofiinc!U6</f>
        <v>3.2417938908116214E-2</v>
      </c>
      <c r="H14" s="503">
        <f>compofiinc!V6</f>
        <v>2.2663644851602407E-2</v>
      </c>
      <c r="I14" s="667">
        <f>compofiinc!W6</f>
        <v>0.30641539288148367</v>
      </c>
      <c r="J14" s="673">
        <f>compofiinc!X6</f>
        <v>0.3033454835732049</v>
      </c>
      <c r="K14" s="114">
        <f>compofiinc!Y6</f>
        <v>9.5301935410724958E-2</v>
      </c>
      <c r="L14" s="114">
        <f>compofiinc!Z6</f>
        <v>9.5305518689993679E-2</v>
      </c>
      <c r="M14" s="114">
        <f>compofiinc!AA6</f>
        <v>7.1397613802736876E-2</v>
      </c>
      <c r="N14" s="114">
        <f>compofiinc!AB6</f>
        <v>2.3494887657881998E-2</v>
      </c>
      <c r="O14" s="114">
        <f>compofiinc!AC6</f>
        <v>1.7845640212104174E-2</v>
      </c>
      <c r="P14" s="685">
        <f>compofiinc!AD6</f>
        <v>0.17737148100278471</v>
      </c>
      <c r="Q14" s="673">
        <f>compofiinc!AE6</f>
        <v>0.17599487458195232</v>
      </c>
      <c r="R14" s="114">
        <f>compofiinc!AF6</f>
        <v>4.2896686596739883E-2</v>
      </c>
      <c r="S14" s="114">
        <f>compofiinc!AG6</f>
        <v>3.9114759341099939E-2</v>
      </c>
      <c r="T14" s="114">
        <f>compofiinc!AH6</f>
        <v>6.5724092695268813E-2</v>
      </c>
      <c r="U14" s="114">
        <f>compofiinc!AI6</f>
        <v>2.0115555369321025E-2</v>
      </c>
      <c r="V14" s="154">
        <f>compofiinc!AJ6</f>
        <v>8.1438891646139194E-3</v>
      </c>
      <c r="X14" s="1044">
        <f t="shared" si="0"/>
        <v>-1.3081048000979784E-5</v>
      </c>
      <c r="Y14" s="1044">
        <f t="shared" si="1"/>
        <v>-1.1220023678551461E-7</v>
      </c>
      <c r="Z14" s="1044">
        <f t="shared" si="2"/>
        <v>-1.0858509125015459E-7</v>
      </c>
    </row>
    <row r="15" spans="1:30" x14ac:dyDescent="0.2">
      <c r="A15" s="115">
        <v>1918</v>
      </c>
      <c r="B15" s="648">
        <f>compofiinc!P7</f>
        <v>0.40107045446727191</v>
      </c>
      <c r="C15" s="656">
        <f>compofiinc!Q7</f>
        <v>0.3990372751202258</v>
      </c>
      <c r="D15" s="503">
        <f>compofiinc!R7</f>
        <v>0.18396144773091785</v>
      </c>
      <c r="E15" s="503">
        <f>compofiinc!S7</f>
        <v>0.10300156012092722</v>
      </c>
      <c r="F15" s="503">
        <f>compofiinc!T7</f>
        <v>5.7529718340976602E-2</v>
      </c>
      <c r="G15" s="503">
        <f>compofiinc!U7</f>
        <v>3.2109495770312559E-2</v>
      </c>
      <c r="H15" s="503">
        <f>compofiinc!V7</f>
        <v>2.2448009744388795E-2</v>
      </c>
      <c r="I15" s="667">
        <f>compofiinc!W7</f>
        <v>0.29493392703869437</v>
      </c>
      <c r="J15" s="673">
        <f>compofiinc!X7</f>
        <v>0.29297948299387599</v>
      </c>
      <c r="K15" s="114">
        <f>compofiinc!Y7</f>
        <v>0.11178459477640412</v>
      </c>
      <c r="L15" s="114">
        <f>compofiinc!Z7</f>
        <v>8.2665795002697134E-2</v>
      </c>
      <c r="M15" s="114">
        <f>compofiinc!AA7</f>
        <v>5.561302389924682E-2</v>
      </c>
      <c r="N15" s="114">
        <f>compofiinc!AB7</f>
        <v>2.6332034464985582E-2</v>
      </c>
      <c r="O15" s="114">
        <f>compofiinc!AC7</f>
        <v>1.6597566762410046E-2</v>
      </c>
      <c r="P15" s="685">
        <f>compofiinc!AD7</f>
        <v>0.15961472661607248</v>
      </c>
      <c r="Q15" s="673">
        <f>compofiinc!AE7</f>
        <v>0.15883220435548379</v>
      </c>
      <c r="R15" s="114">
        <f>compofiinc!AF7</f>
        <v>4.3849019434228469E-2</v>
      </c>
      <c r="S15" s="114">
        <f>compofiinc!AG7</f>
        <v>4.2477783049141328E-2</v>
      </c>
      <c r="T15" s="114">
        <f>compofiinc!AH7</f>
        <v>4.7295877722325845E-2</v>
      </c>
      <c r="U15" s="114">
        <f>compofiinc!AI7</f>
        <v>1.7305656362973963E-2</v>
      </c>
      <c r="V15" s="154">
        <f>compofiinc!AJ7</f>
        <v>7.9169535761620911E-3</v>
      </c>
      <c r="X15" s="1044">
        <f t="shared" si="0"/>
        <v>-1.2956587297229677E-5</v>
      </c>
      <c r="Y15" s="1044">
        <f t="shared" si="1"/>
        <v>-1.3531911867710467E-5</v>
      </c>
      <c r="Z15" s="1044">
        <f t="shared" si="2"/>
        <v>-1.3085789347909438E-5</v>
      </c>
    </row>
    <row r="16" spans="1:30" x14ac:dyDescent="0.2">
      <c r="A16" s="117">
        <v>1919</v>
      </c>
      <c r="B16" s="651">
        <f>compofiinc!P8</f>
        <v>0.4031563788202262</v>
      </c>
      <c r="C16" s="658">
        <f>compofiinc!Q8</f>
        <v>0.3948132401533932</v>
      </c>
      <c r="D16" s="505">
        <f>compofiinc!R8</f>
        <v>0.18818336418531401</v>
      </c>
      <c r="E16" s="505">
        <f>compofiinc!S8</f>
        <v>0.11185570315279576</v>
      </c>
      <c r="F16" s="505">
        <f>compofiinc!T8</f>
        <v>4.7781502853975033E-2</v>
      </c>
      <c r="G16" s="505">
        <f>compofiinc!U8</f>
        <v>2.7856416456154578E-2</v>
      </c>
      <c r="H16" s="505">
        <f>compofiinc!V8</f>
        <v>1.9136366160846015E-2</v>
      </c>
      <c r="I16" s="668">
        <f>compofiinc!W8</f>
        <v>0.3016769916652759</v>
      </c>
      <c r="J16" s="674">
        <f>compofiinc!X8</f>
        <v>0.29307649555520987</v>
      </c>
      <c r="K16" s="116">
        <f>compofiinc!Y8</f>
        <v>0.11550275300440117</v>
      </c>
      <c r="L16" s="116">
        <f>compofiinc!Z8</f>
        <v>9.2795300176892082E-2</v>
      </c>
      <c r="M16" s="116">
        <f>compofiinc!AA8</f>
        <v>4.6162142174563103E-2</v>
      </c>
      <c r="N16" s="116">
        <f>compofiinc!AB8</f>
        <v>2.394691606414126E-2</v>
      </c>
      <c r="O16" s="116">
        <f>compofiinc!AC8</f>
        <v>1.4669529997778751E-2</v>
      </c>
      <c r="P16" s="686">
        <f>compofiinc!AD8</f>
        <v>0.16410778328022629</v>
      </c>
      <c r="Q16" s="674">
        <f>compofiinc!AE8</f>
        <v>0.1586741485452268</v>
      </c>
      <c r="R16" s="116">
        <f>compofiinc!AF8</f>
        <v>4.5517166865909155E-2</v>
      </c>
      <c r="S16" s="116">
        <f>compofiinc!AG8</f>
        <v>5.0494125460382795E-2</v>
      </c>
      <c r="T16" s="116">
        <f>compofiinc!AH8</f>
        <v>3.9450130406250283E-2</v>
      </c>
      <c r="U16" s="116">
        <f>compofiinc!AI8</f>
        <v>1.6243578176392964E-2</v>
      </c>
      <c r="V16" s="156">
        <f>compofiinc!AJ8</f>
        <v>6.9692996840041268E-3</v>
      </c>
      <c r="X16" s="1044">
        <f t="shared" si="0"/>
        <v>-1.1265569219848226E-7</v>
      </c>
      <c r="Y16" s="1044">
        <f t="shared" si="1"/>
        <v>-1.4586256648525808E-7</v>
      </c>
      <c r="Z16" s="1044">
        <f t="shared" si="2"/>
        <v>-1.5204771251515342E-7</v>
      </c>
    </row>
    <row r="17" spans="1:26" x14ac:dyDescent="0.2">
      <c r="A17" s="115">
        <v>1920</v>
      </c>
      <c r="B17" s="648">
        <f>compofiinc!P9</f>
        <v>0.3901411364037346</v>
      </c>
      <c r="C17" s="656">
        <f>compofiinc!Q9</f>
        <v>0.38100387437769251</v>
      </c>
      <c r="D17" s="503">
        <f>compofiinc!R9</f>
        <v>0.19829480766834978</v>
      </c>
      <c r="E17" s="503">
        <f>compofiinc!S9</f>
        <v>8.5513554808448813E-2</v>
      </c>
      <c r="F17" s="503">
        <f>compofiinc!T9</f>
        <v>5.252094890316459E-2</v>
      </c>
      <c r="G17" s="503">
        <f>compofiinc!U9</f>
        <v>2.8079938920498169E-2</v>
      </c>
      <c r="H17" s="503">
        <f>compofiinc!V9</f>
        <v>1.6594674273860827E-2</v>
      </c>
      <c r="I17" s="667">
        <f>compofiinc!W9</f>
        <v>0.28324019636724629</v>
      </c>
      <c r="J17" s="673">
        <f>compofiinc!X9</f>
        <v>0.27469450331966727</v>
      </c>
      <c r="K17" s="114">
        <f>compofiinc!Y9</f>
        <v>0.12269243971402431</v>
      </c>
      <c r="L17" s="114">
        <f>compofiinc!Z9</f>
        <v>6.969884538881764E-2</v>
      </c>
      <c r="M17" s="114">
        <f>compofiinc!AA9</f>
        <v>4.6999864686281652E-2</v>
      </c>
      <c r="N17" s="114">
        <f>compofiinc!AB9</f>
        <v>2.2527736922225972E-2</v>
      </c>
      <c r="O17" s="114">
        <f>compofiinc!AC9</f>
        <v>1.2775672839210474E-2</v>
      </c>
      <c r="P17" s="685">
        <f>compofiinc!AD9</f>
        <v>0.1482981936632003</v>
      </c>
      <c r="Q17" s="673">
        <f>compofiinc!AE9</f>
        <v>0.14459042055439381</v>
      </c>
      <c r="R17" s="114">
        <f>compofiinc!AF9</f>
        <v>4.6350039304654492E-2</v>
      </c>
      <c r="S17" s="114">
        <f>compofiinc!AG9</f>
        <v>3.842783829805637E-2</v>
      </c>
      <c r="T17" s="114">
        <f>compofiinc!AH9</f>
        <v>3.9518391612570765E-2</v>
      </c>
      <c r="U17" s="114">
        <f>compofiinc!AI9</f>
        <v>1.3877974746413049E-2</v>
      </c>
      <c r="V17" s="154">
        <f>compofiinc!AJ9</f>
        <v>6.4162038017690458E-3</v>
      </c>
      <c r="X17" s="1044">
        <f t="shared" si="0"/>
        <v>-5.0196629672316639E-8</v>
      </c>
      <c r="Y17" s="1044">
        <f t="shared" si="1"/>
        <v>-5.6230892792746845E-8</v>
      </c>
      <c r="Z17" s="1044">
        <f t="shared" si="2"/>
        <v>-2.7209069915559714E-8</v>
      </c>
    </row>
    <row r="18" spans="1:26" x14ac:dyDescent="0.2">
      <c r="A18" s="115">
        <v>1921</v>
      </c>
      <c r="B18" s="648">
        <f>compofiinc!P10</f>
        <v>0.43181056663800765</v>
      </c>
      <c r="C18" s="656">
        <f>compofiinc!Q10</f>
        <v>0.42859726639973672</v>
      </c>
      <c r="D18" s="503">
        <f>compofiinc!R10</f>
        <v>0.24850766073066421</v>
      </c>
      <c r="E18" s="503">
        <f>compofiinc!S10</f>
        <v>7.553684068028764E-2</v>
      </c>
      <c r="F18" s="503">
        <f>compofiinc!T10</f>
        <v>5.1157563769594745E-2</v>
      </c>
      <c r="G18" s="503">
        <f>compofiinc!U10</f>
        <v>3.1917995070250435E-2</v>
      </c>
      <c r="H18" s="503">
        <f>compofiinc!V10</f>
        <v>2.1477127375166556E-2</v>
      </c>
      <c r="I18" s="667">
        <f>compofiinc!W10</f>
        <v>0.30804124226184881</v>
      </c>
      <c r="J18" s="673">
        <f>compofiinc!X10</f>
        <v>0.30457060858318019</v>
      </c>
      <c r="K18" s="114">
        <f>compofiinc!Y10</f>
        <v>0.14912951753363288</v>
      </c>
      <c r="L18" s="114">
        <f>compofiinc!Z10</f>
        <v>6.256965057124772E-2</v>
      </c>
      <c r="M18" s="114">
        <f>compofiinc!AA10</f>
        <v>5.0059854469023141E-2</v>
      </c>
      <c r="N18" s="114">
        <f>compofiinc!AB10</f>
        <v>2.6384121458328951E-2</v>
      </c>
      <c r="O18" s="114">
        <f>compofiinc!AC10</f>
        <v>1.6427388584019664E-2</v>
      </c>
      <c r="P18" s="685">
        <f>compofiinc!AD10</f>
        <v>0.15637915884632861</v>
      </c>
      <c r="Q18" s="673">
        <f>compofiinc!AE10</f>
        <v>0.15472929986471551</v>
      </c>
      <c r="R18" s="114">
        <f>compofiinc!AF10</f>
        <v>5.4940442801671763E-2</v>
      </c>
      <c r="S18" s="114">
        <f>compofiinc!AG10</f>
        <v>3.4755599235169632E-2</v>
      </c>
      <c r="T18" s="114">
        <f>compofiinc!AH10</f>
        <v>4.0786546419775693E-2</v>
      </c>
      <c r="U18" s="114">
        <f>compofiinc!AI10</f>
        <v>1.5854239751432752E-2</v>
      </c>
      <c r="V18" s="154">
        <f>compofiinc!AJ10</f>
        <v>8.392438485815187E-3</v>
      </c>
      <c r="X18" s="1044">
        <f t="shared" si="0"/>
        <v>7.8773773129481306E-8</v>
      </c>
      <c r="Y18" s="1044">
        <f t="shared" si="1"/>
        <v>7.5966927838566622E-8</v>
      </c>
      <c r="Z18" s="1044">
        <f t="shared" si="2"/>
        <v>3.3170850481309411E-8</v>
      </c>
    </row>
    <row r="19" spans="1:26" x14ac:dyDescent="0.2">
      <c r="A19" s="115">
        <v>1922</v>
      </c>
      <c r="B19" s="648">
        <f>compofiinc!P11</f>
        <v>0.43721477661517705</v>
      </c>
      <c r="C19" s="656">
        <f>compofiinc!Q11</f>
        <v>0.42948553427651265</v>
      </c>
      <c r="D19" s="503">
        <f>compofiinc!R11</f>
        <v>0.23333379939637849</v>
      </c>
      <c r="E19" s="503">
        <f>compofiinc!S11</f>
        <v>8.2017551837015729E-2</v>
      </c>
      <c r="F19" s="503">
        <f>compofiinc!T11</f>
        <v>5.3906275344991601E-2</v>
      </c>
      <c r="G19" s="503">
        <f>compofiinc!U11</f>
        <v>3.3022236340566474E-2</v>
      </c>
      <c r="H19" s="503">
        <f>compofiinc!V11</f>
        <v>2.7205528562467406E-2</v>
      </c>
      <c r="I19" s="667">
        <f>compofiinc!W11</f>
        <v>0.3194498478651871</v>
      </c>
      <c r="J19" s="673">
        <f>compofiinc!X11</f>
        <v>0.31052785074698919</v>
      </c>
      <c r="K19" s="114">
        <f>compofiinc!Y11</f>
        <v>0.14182934341229791</v>
      </c>
      <c r="L19" s="114">
        <f>compofiinc!Z11</f>
        <v>6.7093842206633142E-2</v>
      </c>
      <c r="M19" s="114">
        <f>compofiinc!AA11</f>
        <v>5.2464157775596154E-2</v>
      </c>
      <c r="N19" s="114">
        <f>compofiinc!AB11</f>
        <v>2.7399607006257973E-2</v>
      </c>
      <c r="O19" s="114">
        <f>compofiinc!AC11</f>
        <v>2.1740918188563812E-2</v>
      </c>
      <c r="P19" s="685">
        <f>compofiinc!AD11</f>
        <v>0.17057628417064818</v>
      </c>
      <c r="Q19" s="673">
        <f>compofiinc!AE11</f>
        <v>0.16292319490434098</v>
      </c>
      <c r="R19" s="114">
        <f>compofiinc!AF11</f>
        <v>5.2136249737427656E-2</v>
      </c>
      <c r="S19" s="114">
        <f>compofiinc!AG11</f>
        <v>3.6086412613271453E-2</v>
      </c>
      <c r="T19" s="114">
        <f>compofiinc!AH11</f>
        <v>4.4565082004629608E-2</v>
      </c>
      <c r="U19" s="114">
        <f>compofiinc!AI11</f>
        <v>1.713858681986842E-2</v>
      </c>
      <c r="V19" s="154">
        <f>compofiinc!AJ11</f>
        <v>1.2996817816445428E-2</v>
      </c>
      <c r="X19" s="1044">
        <f t="shared" si="0"/>
        <v>1.427950929444588E-7</v>
      </c>
      <c r="Y19" s="1044">
        <f t="shared" si="1"/>
        <v>-1.784235980836768E-8</v>
      </c>
      <c r="Z19" s="1044">
        <f t="shared" si="2"/>
        <v>4.5912698412239883E-8</v>
      </c>
    </row>
    <row r="20" spans="1:26" x14ac:dyDescent="0.2">
      <c r="A20" s="115">
        <v>1923</v>
      </c>
      <c r="B20" s="648">
        <f>compofiinc!P12</f>
        <v>0.41461250579837888</v>
      </c>
      <c r="C20" s="656">
        <f>compofiinc!Q12</f>
        <v>0.40589552069786022</v>
      </c>
      <c r="D20" s="503">
        <f>compofiinc!R12</f>
        <v>0.18526829948938064</v>
      </c>
      <c r="E20" s="503">
        <f>compofiinc!S12</f>
        <v>9.8832782093729393E-2</v>
      </c>
      <c r="F20" s="503">
        <f>compofiinc!T12</f>
        <v>5.667024921664577E-2</v>
      </c>
      <c r="G20" s="503">
        <f>compofiinc!U12</f>
        <v>3.3808081986539416E-2</v>
      </c>
      <c r="H20" s="503">
        <f>compofiinc!V12</f>
        <v>3.131606748524185E-2</v>
      </c>
      <c r="I20" s="667">
        <f>compofiinc!W12</f>
        <v>0.2977685499256853</v>
      </c>
      <c r="J20" s="673">
        <f>compofiinc!X12</f>
        <v>0.28948658056395288</v>
      </c>
      <c r="K20" s="114">
        <f>compofiinc!Y12</f>
        <v>0.1147624200595911</v>
      </c>
      <c r="L20" s="114">
        <f>compofiinc!Z12</f>
        <v>7.3662536840713833E-2</v>
      </c>
      <c r="M20" s="114">
        <f>compofiinc!AA12</f>
        <v>5.162682102584075E-2</v>
      </c>
      <c r="N20" s="114">
        <f>compofiinc!AB12</f>
        <v>2.6378945366753042E-2</v>
      </c>
      <c r="O20" s="114">
        <f>compofiinc!AC12</f>
        <v>2.3055813518105119E-2</v>
      </c>
      <c r="P20" s="685">
        <f>compofiinc!AD12</f>
        <v>0.156424930907688</v>
      </c>
      <c r="Q20" s="673">
        <f>compofiinc!AE12</f>
        <v>0.1499100468203127</v>
      </c>
      <c r="R20" s="114">
        <f>compofiinc!AF12</f>
        <v>4.8243167942427348E-2</v>
      </c>
      <c r="S20" s="114">
        <f>compofiinc!AG12</f>
        <v>3.1382881441395609E-2</v>
      </c>
      <c r="T20" s="114">
        <f>compofiinc!AH12</f>
        <v>4.347824512814992E-2</v>
      </c>
      <c r="U20" s="114">
        <f>compofiinc!AI12</f>
        <v>1.4842610621488221E-2</v>
      </c>
      <c r="V20" s="154">
        <f>compofiinc!AJ12</f>
        <v>1.1963077983080241E-2</v>
      </c>
      <c r="X20" s="1044">
        <f t="shared" si="0"/>
        <v>4.042632315709449E-8</v>
      </c>
      <c r="Y20" s="1044">
        <f t="shared" si="1"/>
        <v>4.3752949048514456E-8</v>
      </c>
      <c r="Z20" s="1044">
        <f t="shared" si="2"/>
        <v>6.3703771365636319E-8</v>
      </c>
    </row>
    <row r="21" spans="1:26" x14ac:dyDescent="0.2">
      <c r="A21" s="115">
        <v>1924</v>
      </c>
      <c r="B21" s="648">
        <f>compofiinc!P13</f>
        <v>0.44407042747847464</v>
      </c>
      <c r="C21" s="656">
        <f>compofiinc!Q13</f>
        <v>0.43263914655396829</v>
      </c>
      <c r="D21" s="503">
        <f>compofiinc!R13</f>
        <v>0.19168374290017878</v>
      </c>
      <c r="E21" s="503">
        <f>compofiinc!S13</f>
        <v>0.10853054192891376</v>
      </c>
      <c r="F21" s="503">
        <f>compofiinc!T13</f>
        <v>5.9511282009658585E-2</v>
      </c>
      <c r="G21" s="503">
        <f>compofiinc!U13</f>
        <v>3.7080960078401712E-2</v>
      </c>
      <c r="H21" s="503">
        <f>compofiinc!V13</f>
        <v>3.5832619636815347E-2</v>
      </c>
      <c r="I21" s="667">
        <f>compofiinc!W13</f>
        <v>0.32112075775425097</v>
      </c>
      <c r="J21" s="673">
        <f>compofiinc!X13</f>
        <v>0.30927877131348902</v>
      </c>
      <c r="K21" s="114">
        <f>compofiinc!Y13</f>
        <v>0.12170826400591182</v>
      </c>
      <c r="L21" s="114">
        <f>compofiinc!Z13</f>
        <v>7.9626168564712121E-2</v>
      </c>
      <c r="M21" s="114">
        <f>compofiinc!AA13</f>
        <v>5.3935356724254195E-2</v>
      </c>
      <c r="N21" s="114">
        <f>compofiinc!AB13</f>
        <v>2.8321251349171642E-2</v>
      </c>
      <c r="O21" s="114">
        <f>compofiinc!AC13</f>
        <v>2.5687730669439281E-2</v>
      </c>
      <c r="P21" s="685">
        <f>compofiinc!AD13</f>
        <v>0.17423080267847399</v>
      </c>
      <c r="Q21" s="673">
        <f>compofiinc!AE13</f>
        <v>0.16315906869089511</v>
      </c>
      <c r="R21" s="114">
        <f>compofiinc!AF13</f>
        <v>5.1292893162355059E-2</v>
      </c>
      <c r="S21" s="114">
        <f>compofiinc!AG13</f>
        <v>3.6447367323304468E-2</v>
      </c>
      <c r="T21" s="114">
        <f>compofiinc!AH13</f>
        <v>4.7260763232334017E-2</v>
      </c>
      <c r="U21" s="114">
        <f>compofiinc!AI13</f>
        <v>1.5952616662462539E-2</v>
      </c>
      <c r="V21" s="154">
        <f>compofiinc!AJ13</f>
        <v>1.2205428310439092E-2</v>
      </c>
      <c r="X21" s="1044">
        <f t="shared" si="0"/>
        <v>1.1102230246251565E-16</v>
      </c>
      <c r="Y21" s="1044">
        <f t="shared" si="1"/>
        <v>-5.5511151231257827E-17</v>
      </c>
      <c r="Z21" s="1044">
        <f t="shared" si="2"/>
        <v>-6.591949208711867E-17</v>
      </c>
    </row>
    <row r="22" spans="1:26" x14ac:dyDescent="0.2">
      <c r="A22" s="115">
        <v>1925</v>
      </c>
      <c r="B22" s="648">
        <f>compofiinc!P14</f>
        <v>0.46354076918824078</v>
      </c>
      <c r="C22" s="656">
        <f>compofiinc!Q14</f>
        <v>0.44166809347302</v>
      </c>
      <c r="D22" s="503">
        <f>compofiinc!R14</f>
        <v>0.19073459903089918</v>
      </c>
      <c r="E22" s="503">
        <f>compofiinc!S14</f>
        <v>0.11345571128002983</v>
      </c>
      <c r="F22" s="503">
        <f>compofiinc!T14</f>
        <v>6.5174466992804977E-2</v>
      </c>
      <c r="G22" s="503">
        <f>compofiinc!U14</f>
        <v>3.6443811155924072E-2</v>
      </c>
      <c r="H22" s="503">
        <f>compofiinc!V14</f>
        <v>3.5859499620980805E-2</v>
      </c>
      <c r="I22" s="667">
        <f>compofiinc!W14</f>
        <v>0.35009523176185775</v>
      </c>
      <c r="J22" s="673">
        <f>compofiinc!X14</f>
        <v>0.3246550564934127</v>
      </c>
      <c r="K22" s="114">
        <f>compofiinc!Y14</f>
        <v>0.12744662971677054</v>
      </c>
      <c r="L22" s="114">
        <f>compofiinc!Z14</f>
        <v>8.4372558943164838E-2</v>
      </c>
      <c r="M22" s="114">
        <f>compofiinc!AA14</f>
        <v>5.9365289746894465E-2</v>
      </c>
      <c r="N22" s="114">
        <f>compofiinc!AB14</f>
        <v>2.7773614314753992E-2</v>
      </c>
      <c r="O22" s="114">
        <f>compofiinc!AC14</f>
        <v>2.5696958625175223E-2</v>
      </c>
      <c r="P22" s="685">
        <f>compofiinc!AD14</f>
        <v>0.20244504854676582</v>
      </c>
      <c r="Q22" s="673">
        <f>compofiinc!AE14</f>
        <v>0.17602806588875769</v>
      </c>
      <c r="R22" s="114">
        <f>compofiinc!AF14</f>
        <v>5.2349223855198093E-2</v>
      </c>
      <c r="S22" s="114">
        <f>compofiinc!AG14</f>
        <v>4.1669626539775351E-2</v>
      </c>
      <c r="T22" s="114">
        <f>compofiinc!AH14</f>
        <v>5.1988071171981641E-2</v>
      </c>
      <c r="U22" s="114">
        <f>compofiinc!AI14</f>
        <v>1.6781659283609453E-2</v>
      </c>
      <c r="V22" s="154">
        <f>compofiinc!AJ14</f>
        <v>1.3239478750755481E-2</v>
      </c>
      <c r="X22" s="1044">
        <f t="shared" si="0"/>
        <v>5.3923811180189851E-9</v>
      </c>
      <c r="Y22" s="1044">
        <f t="shared" si="1"/>
        <v>5.1466536414579434E-9</v>
      </c>
      <c r="Z22" s="1044">
        <f t="shared" si="2"/>
        <v>6.287437671198548E-9</v>
      </c>
    </row>
    <row r="23" spans="1:26" x14ac:dyDescent="0.2">
      <c r="A23" s="115">
        <v>1926</v>
      </c>
      <c r="B23" s="648">
        <f>compofiinc!P15</f>
        <v>0.4571043576823739</v>
      </c>
      <c r="C23" s="656">
        <f>compofiinc!Q15</f>
        <v>0.44068985279853878</v>
      </c>
      <c r="D23" s="503">
        <f>compofiinc!R15</f>
        <v>0.19044323124752385</v>
      </c>
      <c r="E23" s="503">
        <f>compofiinc!S15</f>
        <v>0.10446799045392777</v>
      </c>
      <c r="F23" s="503">
        <f>compofiinc!T15</f>
        <v>7.3444110980881716E-2</v>
      </c>
      <c r="G23" s="503">
        <f>compofiinc!U15</f>
        <v>3.781012783040659E-2</v>
      </c>
      <c r="H23" s="503">
        <f>compofiinc!V15</f>
        <v>3.4524356344449392E-2</v>
      </c>
      <c r="I23" s="667">
        <f>compofiinc!W15</f>
        <v>0.34613785989788881</v>
      </c>
      <c r="J23" s="673">
        <f>compofiinc!X15</f>
        <v>0.32752353247483312</v>
      </c>
      <c r="K23" s="114">
        <f>compofiinc!Y15</f>
        <v>0.12822246166087145</v>
      </c>
      <c r="L23" s="114">
        <f>compofiinc!Z15</f>
        <v>7.9149418802086355E-2</v>
      </c>
      <c r="M23" s="114">
        <f>compofiinc!AA15</f>
        <v>6.6412755364576539E-2</v>
      </c>
      <c r="N23" s="114">
        <f>compofiinc!AB15</f>
        <v>2.8970056625076061E-2</v>
      </c>
      <c r="O23" s="114">
        <f>compofiinc!AC15</f>
        <v>2.4768805769444957E-2</v>
      </c>
      <c r="P23" s="685">
        <f>compofiinc!AD15</f>
        <v>0.19909051389797588</v>
      </c>
      <c r="Q23" s="673">
        <f>compofiinc!AE15</f>
        <v>0.18011497014310471</v>
      </c>
      <c r="R23" s="114">
        <f>compofiinc!AF15</f>
        <v>5.2928367531585335E-2</v>
      </c>
      <c r="S23" s="114">
        <f>compofiinc!AG15</f>
        <v>3.8444679486092315E-2</v>
      </c>
      <c r="T23" s="114">
        <f>compofiinc!AH15</f>
        <v>5.8023691684062295E-2</v>
      </c>
      <c r="U23" s="114">
        <f>compofiinc!AI15</f>
        <v>1.7798289529577793E-2</v>
      </c>
      <c r="V23" s="154">
        <f>compofiinc!AJ15</f>
        <v>1.2919906886198809E-2</v>
      </c>
      <c r="X23" s="1044">
        <f t="shared" si="0"/>
        <v>3.5941349493806563E-8</v>
      </c>
      <c r="Y23" s="1044">
        <f t="shared" si="1"/>
        <v>3.4252777759979924E-8</v>
      </c>
      <c r="Z23" s="1044">
        <f t="shared" si="2"/>
        <v>3.5025588160722543E-8</v>
      </c>
    </row>
    <row r="24" spans="1:26" x14ac:dyDescent="0.2">
      <c r="A24" s="115">
        <v>1927</v>
      </c>
      <c r="B24" s="648">
        <f>compofiinc!P16</f>
        <v>0.46668456108833972</v>
      </c>
      <c r="C24" s="656">
        <f>compofiinc!Q16</f>
        <v>0.44665733319579365</v>
      </c>
      <c r="D24" s="503">
        <f>compofiinc!R16</f>
        <v>0.19729542591990745</v>
      </c>
      <c r="E24" s="503">
        <f>compofiinc!S16</f>
        <v>0.10042634415652449</v>
      </c>
      <c r="F24" s="503">
        <f>compofiinc!T16</f>
        <v>7.6878763095839422E-2</v>
      </c>
      <c r="G24" s="503">
        <f>compofiinc!U16</f>
        <v>4.0124717243862261E-2</v>
      </c>
      <c r="H24" s="503">
        <f>compofiinc!V16</f>
        <v>3.1932082098580353E-2</v>
      </c>
      <c r="I24" s="667">
        <f>compofiinc!W16</f>
        <v>0.35691028338606851</v>
      </c>
      <c r="J24" s="673">
        <f>compofiinc!X16</f>
        <v>0.3343164918158808</v>
      </c>
      <c r="K24" s="114">
        <f>compofiinc!Y16</f>
        <v>0.1330298248956843</v>
      </c>
      <c r="L24" s="114">
        <f>compofiinc!Z16</f>
        <v>7.6262480062952845E-2</v>
      </c>
      <c r="M24" s="114">
        <f>compofiinc!AA16</f>
        <v>7.0146222873480935E-2</v>
      </c>
      <c r="N24" s="114">
        <f>compofiinc!AB16</f>
        <v>3.1365401120585876E-2</v>
      </c>
      <c r="O24" s="114">
        <f>compofiinc!AC16</f>
        <v>2.3512562227268555E-2</v>
      </c>
      <c r="P24" s="685">
        <f>compofiinc!AD16</f>
        <v>0.21025033880744509</v>
      </c>
      <c r="Q24" s="673">
        <f>compofiinc!AE16</f>
        <v>0.1867888575023515</v>
      </c>
      <c r="R24" s="114">
        <f>compofiinc!AF16</f>
        <v>5.4516010602334172E-2</v>
      </c>
      <c r="S24" s="114">
        <f>compofiinc!AG16</f>
        <v>3.8617883069842117E-2</v>
      </c>
      <c r="T24" s="114">
        <f>compofiinc!AH16</f>
        <v>6.1250972762126085E-2</v>
      </c>
      <c r="U24" s="114">
        <f>compofiinc!AI16</f>
        <v>1.930984926417471E-2</v>
      </c>
      <c r="V24" s="154">
        <f>compofiinc!AJ16</f>
        <v>1.3094141278766859E-2</v>
      </c>
      <c r="X24" s="1044">
        <f t="shared" si="0"/>
        <v>6.810796718270673E-10</v>
      </c>
      <c r="Y24" s="1044">
        <f t="shared" si="1"/>
        <v>6.3590828089377105E-10</v>
      </c>
      <c r="Z24" s="1044">
        <f t="shared" si="2"/>
        <v>5.2510755986501234E-10</v>
      </c>
    </row>
    <row r="25" spans="1:26" x14ac:dyDescent="0.2">
      <c r="A25" s="115">
        <v>1928</v>
      </c>
      <c r="B25" s="648">
        <f>compofiinc!P17</f>
        <v>0.49288711598739554</v>
      </c>
      <c r="C25" s="656">
        <f>compofiinc!Q17</f>
        <v>0.46093182150666606</v>
      </c>
      <c r="D25" s="503">
        <f>compofiinc!R17</f>
        <v>0.20974419316007947</v>
      </c>
      <c r="E25" s="503">
        <f>compofiinc!S17</f>
        <v>9.639992932604724E-2</v>
      </c>
      <c r="F25" s="503">
        <f>compofiinc!T17</f>
        <v>8.4048644409003684E-2</v>
      </c>
      <c r="G25" s="503">
        <f>compofiinc!U17</f>
        <v>4.1057706264283483E-2</v>
      </c>
      <c r="H25" s="503">
        <f>compofiinc!V17</f>
        <v>2.9681348347252261E-2</v>
      </c>
      <c r="I25" s="667">
        <f>compofiinc!W17</f>
        <v>0.38563682916406899</v>
      </c>
      <c r="J25" s="673">
        <f>compofiinc!X17</f>
        <v>0.3477142212975996</v>
      </c>
      <c r="K25" s="114">
        <f>compofiinc!Y17</f>
        <v>0.14106414603595369</v>
      </c>
      <c r="L25" s="114">
        <f>compofiinc!Z17</f>
        <v>7.4521545127352914E-2</v>
      </c>
      <c r="M25" s="114">
        <f>compofiinc!AA17</f>
        <v>7.735011700793247E-2</v>
      </c>
      <c r="N25" s="114">
        <f>compofiinc!AB17</f>
        <v>3.2263279916364788E-2</v>
      </c>
      <c r="O25" s="114">
        <f>compofiinc!AC17</f>
        <v>2.2515133209995764E-2</v>
      </c>
      <c r="P25" s="685">
        <f>compofiinc!AD17</f>
        <v>0.23940249505397071</v>
      </c>
      <c r="Q25" s="673">
        <f>compofiinc!AE17</f>
        <v>0.1959871796250888</v>
      </c>
      <c r="R25" s="114">
        <f>compofiinc!AF17</f>
        <v>5.60258375331565E-2</v>
      </c>
      <c r="S25" s="114">
        <f>compofiinc!AG17</f>
        <v>4.183196923700476E-2</v>
      </c>
      <c r="T25" s="114">
        <f>compofiinc!AH17</f>
        <v>6.4512941294838061E-2</v>
      </c>
      <c r="U25" s="114">
        <f>compofiinc!AI17</f>
        <v>2.0525932708562296E-2</v>
      </c>
      <c r="V25" s="154">
        <f>compofiinc!AJ17</f>
        <v>1.3090498851527192E-2</v>
      </c>
      <c r="X25" s="1044">
        <f t="shared" si="0"/>
        <v>-7.9797279894933126E-17</v>
      </c>
      <c r="Y25" s="1044">
        <f t="shared" si="1"/>
        <v>-3.4694469519536142E-17</v>
      </c>
      <c r="Z25" s="1044">
        <f t="shared" si="2"/>
        <v>-2.4286128663675299E-17</v>
      </c>
    </row>
    <row r="26" spans="1:26" x14ac:dyDescent="0.2">
      <c r="A26" s="115">
        <v>1929</v>
      </c>
      <c r="B26" s="648">
        <f>compofiinc!P18</f>
        <v>0.46709587896007243</v>
      </c>
      <c r="C26" s="656">
        <f>compofiinc!Q18</f>
        <v>0.43758403603469115</v>
      </c>
      <c r="D26" s="503">
        <f>compofiinc!R18</f>
        <v>0.19785904399750803</v>
      </c>
      <c r="E26" s="503">
        <f>compofiinc!S18</f>
        <v>8.8435441958772718E-2</v>
      </c>
      <c r="F26" s="503">
        <f>compofiinc!T18</f>
        <v>8.3028690767665517E-2</v>
      </c>
      <c r="G26" s="503">
        <f>compofiinc!U18</f>
        <v>3.8366123963214538E-2</v>
      </c>
      <c r="H26" s="503">
        <f>compofiinc!V18</f>
        <v>2.9894731910587065E-2</v>
      </c>
      <c r="I26" s="667">
        <f>compofiinc!W18</f>
        <v>0.36483031304114105</v>
      </c>
      <c r="J26" s="673">
        <f>compofiinc!X18</f>
        <v>0.33048367482715785</v>
      </c>
      <c r="K26" s="114">
        <f>compofiinc!Y18</f>
        <v>0.13366372247610916</v>
      </c>
      <c r="L26" s="114">
        <f>compofiinc!Z18</f>
        <v>6.8316332826309195E-2</v>
      </c>
      <c r="M26" s="114">
        <f>compofiinc!AA18</f>
        <v>7.5958895708340413E-2</v>
      </c>
      <c r="N26" s="114">
        <f>compofiinc!AB18</f>
        <v>3.0169697908944859E-2</v>
      </c>
      <c r="O26" s="114">
        <f>compofiinc!AC18</f>
        <v>2.2375022604360625E-2</v>
      </c>
      <c r="P26" s="685">
        <f>compofiinc!AD18</f>
        <v>0.22352883584556568</v>
      </c>
      <c r="Q26" s="673">
        <f>compofiinc!AE18</f>
        <v>0.1841790428531592</v>
      </c>
      <c r="R26" s="114">
        <f>compofiinc!AF18</f>
        <v>5.2255834183092355E-2</v>
      </c>
      <c r="S26" s="114">
        <f>compofiinc!AG18</f>
        <v>3.7453745129992097E-2</v>
      </c>
      <c r="T26" s="114">
        <f>compofiinc!AH18</f>
        <v>6.2280244898802184E-2</v>
      </c>
      <c r="U26" s="114">
        <f>compofiinc!AI18</f>
        <v>1.9205652453464513E-2</v>
      </c>
      <c r="V26" s="154">
        <f>compofiinc!AJ18</f>
        <v>1.2983563312697914E-2</v>
      </c>
      <c r="X26" s="1044">
        <f t="shared" si="0"/>
        <v>3.4369432647118892E-9</v>
      </c>
      <c r="Y26" s="1044">
        <f t="shared" si="1"/>
        <v>3.3030935903122227E-9</v>
      </c>
      <c r="Z26" s="1044">
        <f t="shared" si="2"/>
        <v>2.8751101412843871E-9</v>
      </c>
    </row>
    <row r="27" spans="1:26" x14ac:dyDescent="0.2">
      <c r="A27" s="119">
        <v>1930</v>
      </c>
      <c r="B27" s="652">
        <f>compofiinc!P19</f>
        <v>0.43865454984434671</v>
      </c>
      <c r="C27" s="659">
        <f>compofiinc!Q19</f>
        <v>0.43073474553390656</v>
      </c>
      <c r="D27" s="507">
        <f>compofiinc!R19</f>
        <v>0.21165964598801121</v>
      </c>
      <c r="E27" s="507">
        <f>compofiinc!S19</f>
        <v>6.7929925041604444E-2</v>
      </c>
      <c r="F27" s="507">
        <f>compofiinc!T19</f>
        <v>8.2367128237131854E-2</v>
      </c>
      <c r="G27" s="507">
        <f>compofiinc!U19</f>
        <v>4.0355049469667462E-2</v>
      </c>
      <c r="H27" s="507">
        <f>compofiinc!V19</f>
        <v>2.842299679749153E-2</v>
      </c>
      <c r="I27" s="669">
        <f>compofiinc!W19</f>
        <v>0.32063078624787289</v>
      </c>
      <c r="J27" s="675">
        <f>compofiinc!X19</f>
        <v>0.3118068423774833</v>
      </c>
      <c r="K27" s="118">
        <f>compofiinc!Y19</f>
        <v>0.13865788348006092</v>
      </c>
      <c r="L27" s="118">
        <f>compofiinc!Z19</f>
        <v>4.857397163629755E-2</v>
      </c>
      <c r="M27" s="118">
        <f>compofiinc!AA19</f>
        <v>7.4138594547725534E-2</v>
      </c>
      <c r="N27" s="118">
        <f>compofiinc!AB19</f>
        <v>2.97500729668209E-2</v>
      </c>
      <c r="O27" s="118">
        <f>compofiinc!AC19</f>
        <v>2.0686319746578384E-2</v>
      </c>
      <c r="P27" s="687">
        <f>compofiinc!AD19</f>
        <v>0.17223273140378861</v>
      </c>
      <c r="Q27" s="675">
        <f>compofiinc!AE19</f>
        <v>0.16422818416449542</v>
      </c>
      <c r="R27" s="118">
        <f>compofiinc!AF19</f>
        <v>5.3280456832972237E-2</v>
      </c>
      <c r="S27" s="118">
        <f>compofiinc!AG19</f>
        <v>2.5456905028900093E-2</v>
      </c>
      <c r="T27" s="118">
        <f>compofiinc!AH19</f>
        <v>5.7366261140501446E-2</v>
      </c>
      <c r="U27" s="118">
        <f>compofiinc!AI19</f>
        <v>1.6846496107974954E-2</v>
      </c>
      <c r="V27" s="158">
        <f>compofiinc!AJ19</f>
        <v>1.1278065054146693E-2</v>
      </c>
      <c r="X27" s="1044">
        <f t="shared" si="0"/>
        <v>6.2450045135165055E-17</v>
      </c>
      <c r="Y27" s="1044">
        <f t="shared" si="1"/>
        <v>0</v>
      </c>
      <c r="Z27" s="1044">
        <f t="shared" si="2"/>
        <v>0</v>
      </c>
    </row>
    <row r="28" spans="1:26" x14ac:dyDescent="0.2">
      <c r="A28" s="115">
        <v>1931</v>
      </c>
      <c r="B28" s="648">
        <f>compofiinc!P20</f>
        <v>0.44543200012431983</v>
      </c>
      <c r="C28" s="656">
        <f>compofiinc!Q20</f>
        <v>0.44404993839685281</v>
      </c>
      <c r="D28" s="503">
        <f>compofiinc!R20</f>
        <v>0.22901697113115044</v>
      </c>
      <c r="E28" s="503">
        <f>compofiinc!S20</f>
        <v>6.2135137268454835E-2</v>
      </c>
      <c r="F28" s="503">
        <f>compofiinc!T20</f>
        <v>8.0439096121545858E-2</v>
      </c>
      <c r="G28" s="503">
        <f>compofiinc!U20</f>
        <v>4.2537315779422796E-2</v>
      </c>
      <c r="H28" s="503">
        <f>compofiinc!V20</f>
        <v>2.9921650973802814E-2</v>
      </c>
      <c r="I28" s="667">
        <f>compofiinc!W20</f>
        <v>0.31230867017434899</v>
      </c>
      <c r="J28" s="673">
        <f>compofiinc!X20</f>
        <v>0.31012222183907062</v>
      </c>
      <c r="K28" s="114">
        <f>compofiinc!Y20</f>
        <v>0.14641773128968921</v>
      </c>
      <c r="L28" s="114">
        <f>compofiinc!Z20</f>
        <v>4.2680215368004822E-2</v>
      </c>
      <c r="M28" s="114">
        <f>compofiinc!AA20</f>
        <v>6.9344864858419411E-2</v>
      </c>
      <c r="N28" s="114">
        <f>compofiinc!AB20</f>
        <v>3.0843187511837976E-2</v>
      </c>
      <c r="O28" s="114">
        <f>compofiinc!AC20</f>
        <v>2.0836433623012952E-2</v>
      </c>
      <c r="P28" s="685">
        <f>compofiinc!AD20</f>
        <v>0.15498458756689248</v>
      </c>
      <c r="Q28" s="673">
        <f>compofiinc!AE20</f>
        <v>0.15270594044223251</v>
      </c>
      <c r="R28" s="114">
        <f>compofiinc!AF20</f>
        <v>5.6455961668471916E-2</v>
      </c>
      <c r="S28" s="114">
        <f>compofiinc!AG20</f>
        <v>2.1830348329223866E-2</v>
      </c>
      <c r="T28" s="114">
        <f>compofiinc!AH20</f>
        <v>4.7888043511459699E-2</v>
      </c>
      <c r="U28" s="114">
        <f>compofiinc!AI20</f>
        <v>1.6051444330387615E-2</v>
      </c>
      <c r="V28" s="154">
        <f>compofiinc!AJ20</f>
        <v>1.0480275507170478E-2</v>
      </c>
      <c r="X28" s="1044">
        <f t="shared" si="0"/>
        <v>-2.3287752392089911E-7</v>
      </c>
      <c r="Y28" s="1044">
        <f t="shared" si="1"/>
        <v>-2.1081189374369536E-7</v>
      </c>
      <c r="Z28" s="1044">
        <f t="shared" si="2"/>
        <v>-1.3290448106460795E-7</v>
      </c>
    </row>
    <row r="29" spans="1:26" x14ac:dyDescent="0.2">
      <c r="A29" s="115">
        <v>1932</v>
      </c>
      <c r="B29" s="648">
        <f>compofiinc!P21</f>
        <v>0.46370211777261511</v>
      </c>
      <c r="C29" s="656">
        <f>compofiinc!Q21</f>
        <v>0.46300525871050513</v>
      </c>
      <c r="D29" s="503">
        <f>compofiinc!R21</f>
        <v>0.2691172950242588</v>
      </c>
      <c r="E29" s="503">
        <f>compofiinc!S21</f>
        <v>5.2294176051040087E-2</v>
      </c>
      <c r="F29" s="503">
        <f>compofiinc!T21</f>
        <v>7.1334325776171367E-2</v>
      </c>
      <c r="G29" s="503">
        <f>compofiinc!U21</f>
        <v>4.1209367122105253E-2</v>
      </c>
      <c r="H29" s="503">
        <f>compofiinc!V21</f>
        <v>2.9050049646935947E-2</v>
      </c>
      <c r="I29" s="667">
        <f>compofiinc!W21</f>
        <v>0.32668123311510788</v>
      </c>
      <c r="J29" s="673">
        <f>compofiinc!X21</f>
        <v>0.32590805160950009</v>
      </c>
      <c r="K29" s="114">
        <f>compofiinc!Y21</f>
        <v>0.17327745593136501</v>
      </c>
      <c r="L29" s="114">
        <f>compofiinc!Z21</f>
        <v>3.7047136705606019E-2</v>
      </c>
      <c r="M29" s="114">
        <f>compofiinc!AA21</f>
        <v>6.1217464948169278E-2</v>
      </c>
      <c r="N29" s="114">
        <f>compofiinc!AB21</f>
        <v>3.2296889251925906E-2</v>
      </c>
      <c r="O29" s="114">
        <f>compofiinc!AC21</f>
        <v>2.2069056735155336E-2</v>
      </c>
      <c r="P29" s="685">
        <f>compofiinc!AD21</f>
        <v>0.15555930046295791</v>
      </c>
      <c r="Q29" s="673">
        <f>compofiinc!AE21</f>
        <v>0.15478467631887072</v>
      </c>
      <c r="R29" s="114">
        <f>compofiinc!AF21</f>
        <v>6.7066085805574369E-2</v>
      </c>
      <c r="S29" s="114">
        <f>compofiinc!AG21</f>
        <v>1.8923010500370947E-2</v>
      </c>
      <c r="T29" s="114">
        <f>compofiinc!AH21</f>
        <v>4.2020856647394897E-2</v>
      </c>
      <c r="U29" s="114">
        <f>compofiinc!AI21</f>
        <v>1.6028979506577643E-2</v>
      </c>
      <c r="V29" s="154">
        <f>compofiinc!AJ21</f>
        <v>1.0745720869763812E-2</v>
      </c>
      <c r="X29" s="1044">
        <f t="shared" si="0"/>
        <v>4.5089993679775509E-8</v>
      </c>
      <c r="Y29" s="1044">
        <f t="shared" si="1"/>
        <v>4.8037278536916528E-8</v>
      </c>
      <c r="Z29" s="1044">
        <f t="shared" si="2"/>
        <v>2.2989189054148373E-8</v>
      </c>
    </row>
    <row r="30" spans="1:26" x14ac:dyDescent="0.2">
      <c r="A30" s="115">
        <v>1933</v>
      </c>
      <c r="B30" s="648">
        <f>compofiinc!P22</f>
        <v>0.4560181443056176</v>
      </c>
      <c r="C30" s="656">
        <f>compofiinc!Q22</f>
        <v>0.45026429505703514</v>
      </c>
      <c r="D30" s="503">
        <f>compofiinc!R22</f>
        <v>0.26585904065615812</v>
      </c>
      <c r="E30" s="503">
        <f>compofiinc!S22</f>
        <v>7.011105035242772E-2</v>
      </c>
      <c r="F30" s="503">
        <f>compofiinc!T22</f>
        <v>5.2567823450947584E-2</v>
      </c>
      <c r="G30" s="503">
        <f>compofiinc!U22</f>
        <v>3.5866494804907972E-2</v>
      </c>
      <c r="H30" s="503">
        <f>compofiinc!V22</f>
        <v>2.5858276709582805E-2</v>
      </c>
      <c r="I30" s="667">
        <f>compofiinc!W22</f>
        <v>0.33186730415772486</v>
      </c>
      <c r="J30" s="673">
        <f>compofiinc!X22</f>
        <v>0.32486416270191881</v>
      </c>
      <c r="K30" s="114">
        <f>compofiinc!Y22</f>
        <v>0.17467123856315889</v>
      </c>
      <c r="L30" s="114">
        <f>compofiinc!Z22</f>
        <v>5.1113190047149343E-2</v>
      </c>
      <c r="M30" s="114">
        <f>compofiinc!AA22</f>
        <v>4.8973108781885884E-2</v>
      </c>
      <c r="N30" s="114">
        <f>compofiinc!AB22</f>
        <v>2.85614127814557E-2</v>
      </c>
      <c r="O30" s="114">
        <f>compofiinc!AC22</f>
        <v>2.1543296415681888E-2</v>
      </c>
      <c r="P30" s="685">
        <f>compofiinc!AD22</f>
        <v>0.16460087350020169</v>
      </c>
      <c r="Q30" s="673">
        <f>compofiinc!AE22</f>
        <v>0.15770913177787022</v>
      </c>
      <c r="R30" s="114">
        <f>compofiinc!AF22</f>
        <v>6.9921647151113653E-2</v>
      </c>
      <c r="S30" s="114">
        <f>compofiinc!AG22</f>
        <v>2.6101399788892282E-2</v>
      </c>
      <c r="T30" s="114">
        <f>compofiinc!AH22</f>
        <v>3.651822457357231E-2</v>
      </c>
      <c r="U30" s="114">
        <f>compofiinc!AI22</f>
        <v>1.4928532916964795E-2</v>
      </c>
      <c r="V30" s="154">
        <f>compofiinc!AJ22</f>
        <v>1.0238400057251105E-2</v>
      </c>
      <c r="X30" s="1044">
        <f t="shared" si="0"/>
        <v>1.60908301093457E-6</v>
      </c>
      <c r="Y30" s="1044">
        <f t="shared" si="1"/>
        <v>1.9161125871108853E-6</v>
      </c>
      <c r="Z30" s="1044">
        <f t="shared" si="2"/>
        <v>9.2729007607032787E-7</v>
      </c>
    </row>
    <row r="31" spans="1:26" x14ac:dyDescent="0.2">
      <c r="A31" s="115">
        <v>1934</v>
      </c>
      <c r="B31" s="648">
        <f>compofiinc!P23</f>
        <v>0.45783541972143638</v>
      </c>
      <c r="C31" s="656">
        <f>compofiinc!Q23</f>
        <v>0.45155076643858932</v>
      </c>
      <c r="D31" s="503">
        <f>compofiinc!R23</f>
        <v>0.27199552837779223</v>
      </c>
      <c r="E31" s="503">
        <f>compofiinc!S23</f>
        <v>6.9369619075873828E-2</v>
      </c>
      <c r="F31" s="503">
        <f>compofiinc!T23</f>
        <v>5.592494820232706E-2</v>
      </c>
      <c r="G31" s="503">
        <f>compofiinc!U23</f>
        <v>2.9508391304967532E-2</v>
      </c>
      <c r="H31" s="503">
        <f>compofiinc!V23</f>
        <v>2.4752016824416152E-2</v>
      </c>
      <c r="I31" s="667">
        <f>compofiinc!W23</f>
        <v>0.33713476801859793</v>
      </c>
      <c r="J31" s="673">
        <f>compofiinc!X23</f>
        <v>0.32994642950790198</v>
      </c>
      <c r="K31" s="114">
        <f>compofiinc!Y23</f>
        <v>0.17440255855726244</v>
      </c>
      <c r="L31" s="114">
        <f>compofiinc!Z23</f>
        <v>5.3890232050734697E-2</v>
      </c>
      <c r="M31" s="114">
        <f>compofiinc!AA23</f>
        <v>5.5053347359650839E-2</v>
      </c>
      <c r="N31" s="114">
        <f>compofiinc!AB23</f>
        <v>2.5145006435758448E-2</v>
      </c>
      <c r="O31" s="114">
        <f>compofiinc!AC23</f>
        <v>2.1454917877255363E-2</v>
      </c>
      <c r="P31" s="685">
        <f>compofiinc!AD23</f>
        <v>0.16396989069448939</v>
      </c>
      <c r="Q31" s="673">
        <f>compofiinc!AE23</f>
        <v>0.15868185076417599</v>
      </c>
      <c r="R31" s="114">
        <f>compofiinc!AF23</f>
        <v>6.7663543454887454E-2</v>
      </c>
      <c r="S31" s="114">
        <f>compofiinc!AG23</f>
        <v>2.7095015101141658E-2</v>
      </c>
      <c r="T31" s="114">
        <f>compofiinc!AH23</f>
        <v>4.1434289221653674E-2</v>
      </c>
      <c r="U31" s="114">
        <f>compofiinc!AI23</f>
        <v>1.2439637842515124E-2</v>
      </c>
      <c r="V31" s="154">
        <f>compofiinc!AJ23</f>
        <v>1.0049148605330139E-2</v>
      </c>
      <c r="X31" s="1044">
        <f t="shared" si="0"/>
        <v>2.6265321252313956E-7</v>
      </c>
      <c r="Y31" s="1044">
        <f t="shared" si="1"/>
        <v>3.6722724018611874E-7</v>
      </c>
      <c r="Z31" s="1044">
        <f t="shared" si="2"/>
        <v>2.1653864794475564E-7</v>
      </c>
    </row>
    <row r="32" spans="1:26" x14ac:dyDescent="0.2">
      <c r="A32" s="115">
        <v>1935</v>
      </c>
      <c r="B32" s="648">
        <f>compofiinc!P24</f>
        <v>0.44493982712429764</v>
      </c>
      <c r="C32" s="656">
        <f>compofiinc!Q24</f>
        <v>0.43392987272768524</v>
      </c>
      <c r="D32" s="503">
        <f>compofiinc!R24</f>
        <v>0.26054286082909595</v>
      </c>
      <c r="E32" s="503">
        <f>compofiinc!S24</f>
        <v>6.8786570087832594E-2</v>
      </c>
      <c r="F32" s="503">
        <f>compofiinc!T24</f>
        <v>5.4383881577872668E-2</v>
      </c>
      <c r="G32" s="503">
        <f>compofiinc!U24</f>
        <v>2.5934390948098868E-2</v>
      </c>
      <c r="H32" s="503">
        <f>compofiinc!V24</f>
        <v>2.4282467995667866E-2</v>
      </c>
      <c r="I32" s="667">
        <f>compofiinc!W24</f>
        <v>0.32284768837368438</v>
      </c>
      <c r="J32" s="673">
        <f>compofiinc!X24</f>
        <v>0.30990185866278103</v>
      </c>
      <c r="K32" s="114">
        <f>compofiinc!Y24</f>
        <v>0.16247660831746891</v>
      </c>
      <c r="L32" s="114">
        <f>compofiinc!Z24</f>
        <v>5.3663866940116031E-2</v>
      </c>
      <c r="M32" s="114">
        <f>compofiinc!AA24</f>
        <v>5.2349120218272788E-2</v>
      </c>
      <c r="N32" s="114">
        <f>compofiinc!AB24</f>
        <v>2.0941132493403188E-2</v>
      </c>
      <c r="O32" s="114">
        <f>compofiinc!AC24</f>
        <v>2.0471456611548079E-2</v>
      </c>
      <c r="P32" s="685">
        <f>compofiinc!AD24</f>
        <v>0.16676285163429341</v>
      </c>
      <c r="Q32" s="673">
        <f>compofiinc!AE24</f>
        <v>0.15628311990462229</v>
      </c>
      <c r="R32" s="114">
        <f>compofiinc!AF24</f>
        <v>6.5247412659214063E-2</v>
      </c>
      <c r="S32" s="114">
        <f>compofiinc!AG24</f>
        <v>2.8724921348118024E-2</v>
      </c>
      <c r="T32" s="114">
        <f>compofiinc!AH24</f>
        <v>4.1631219574258846E-2</v>
      </c>
      <c r="U32" s="114">
        <f>compofiinc!AI24</f>
        <v>1.0631701874054598E-2</v>
      </c>
      <c r="V32" s="154">
        <f>compofiinc!AJ24</f>
        <v>1.0048074886350469E-2</v>
      </c>
      <c r="X32" s="1044">
        <f t="shared" si="0"/>
        <v>-2.9871088270266855E-7</v>
      </c>
      <c r="Y32" s="1044">
        <f t="shared" si="1"/>
        <v>-3.2591802796508307E-7</v>
      </c>
      <c r="Z32" s="1044">
        <f t="shared" si="2"/>
        <v>-2.1043737370544935E-7</v>
      </c>
    </row>
    <row r="33" spans="1:26" x14ac:dyDescent="0.2">
      <c r="A33" s="115">
        <v>1936</v>
      </c>
      <c r="B33" s="648">
        <f>compofiinc!P25</f>
        <v>0.46593775094476259</v>
      </c>
      <c r="C33" s="656">
        <f>compofiinc!Q25</f>
        <v>0.44772366982564021</v>
      </c>
      <c r="D33" s="503">
        <f>compofiinc!R25</f>
        <v>0.25287156714400955</v>
      </c>
      <c r="E33" s="503">
        <f>compofiinc!S25</f>
        <v>7.617191097161026E-2</v>
      </c>
      <c r="F33" s="503">
        <f>compofiinc!T25</f>
        <v>7.0254002402074911E-2</v>
      </c>
      <c r="G33" s="503">
        <f>compofiinc!U25</f>
        <v>2.1030399313220156E-2</v>
      </c>
      <c r="H33" s="503">
        <f>compofiinc!V25</f>
        <v>2.7395922426129919E-2</v>
      </c>
      <c r="I33" s="667">
        <f>compofiinc!W25</f>
        <v>0.34638718695803566</v>
      </c>
      <c r="J33" s="673">
        <f>compofiinc!X25</f>
        <v>0.32654772694179679</v>
      </c>
      <c r="K33" s="114">
        <f>compofiinc!Y25</f>
        <v>0.15684098867058618</v>
      </c>
      <c r="L33" s="114">
        <f>compofiinc!Z25</f>
        <v>6.0399167216692536E-2</v>
      </c>
      <c r="M33" s="114">
        <f>compofiinc!AA25</f>
        <v>7.0247723438118942E-2</v>
      </c>
      <c r="N33" s="114">
        <f>compofiinc!AB25</f>
        <v>1.6366012882739801E-2</v>
      </c>
      <c r="O33" s="114">
        <f>compofiinc!AC25</f>
        <v>2.2693955998540488E-2</v>
      </c>
      <c r="P33" s="685">
        <f>compofiinc!AD25</f>
        <v>0.1928824418021155</v>
      </c>
      <c r="Q33" s="673">
        <f>compofiinc!AE25</f>
        <v>0.1763734217590178</v>
      </c>
      <c r="R33" s="114">
        <f>compofiinc!AF25</f>
        <v>6.3717689113961473E-2</v>
      </c>
      <c r="S33" s="114">
        <f>compofiinc!AG25</f>
        <v>3.3542535846657319E-2</v>
      </c>
      <c r="T33" s="114">
        <f>compofiinc!AH25</f>
        <v>5.9386301254438979E-2</v>
      </c>
      <c r="U33" s="114">
        <f>compofiinc!AI25</f>
        <v>8.4178426578207788E-3</v>
      </c>
      <c r="V33" s="154">
        <f>compofiinc!AJ25</f>
        <v>1.1309135853149065E-2</v>
      </c>
      <c r="X33" s="1044">
        <f t="shared" si="0"/>
        <v>-1.3243140457863678E-7</v>
      </c>
      <c r="Y33" s="1044">
        <f t="shared" si="1"/>
        <v>-1.2126488115396516E-7</v>
      </c>
      <c r="Z33" s="1044">
        <f t="shared" si="2"/>
        <v>-8.2967009812709436E-8</v>
      </c>
    </row>
    <row r="34" spans="1:26" x14ac:dyDescent="0.2">
      <c r="A34" s="115">
        <v>1937</v>
      </c>
      <c r="B34" s="648">
        <f>compofiinc!P26</f>
        <v>0.44231411760580175</v>
      </c>
      <c r="C34" s="656">
        <f>compofiinc!Q26</f>
        <v>0.43347879853345289</v>
      </c>
      <c r="D34" s="503">
        <f>compofiinc!R26</f>
        <v>0.25833493037569244</v>
      </c>
      <c r="E34" s="503">
        <f>compofiinc!S26</f>
        <v>6.8668956095889896E-2</v>
      </c>
      <c r="F34" s="503">
        <f>compofiinc!T26</f>
        <v>6.8262821764897286E-2</v>
      </c>
      <c r="G34" s="503">
        <f>compofiinc!U26</f>
        <v>1.6429118434691584E-2</v>
      </c>
      <c r="H34" s="503">
        <f>compofiinc!V26</f>
        <v>2.1782593501865937E-2</v>
      </c>
      <c r="I34" s="667">
        <f>compofiinc!W26</f>
        <v>0.32268704748036348</v>
      </c>
      <c r="J34" s="673">
        <f>compofiinc!X26</f>
        <v>0.31379274489392162</v>
      </c>
      <c r="K34" s="114">
        <f>compofiinc!Y26</f>
        <v>0.16878869052188925</v>
      </c>
      <c r="L34" s="114">
        <f>compofiinc!Z26</f>
        <v>5.2583760347551793E-2</v>
      </c>
      <c r="M34" s="114">
        <f>compofiinc!AA26</f>
        <v>6.3815649962706861E-2</v>
      </c>
      <c r="N34" s="114">
        <f>compofiinc!AB26</f>
        <v>1.2267394043667933E-2</v>
      </c>
      <c r="O34" s="114">
        <f>compofiinc!AC26</f>
        <v>1.6337089155307984E-2</v>
      </c>
      <c r="P34" s="685">
        <f>compofiinc!AD26</f>
        <v>0.17149341603070709</v>
      </c>
      <c r="Q34" s="673">
        <f>compofiinc!AE26</f>
        <v>0.16450434286791299</v>
      </c>
      <c r="R34" s="114">
        <f>compofiinc!AF26</f>
        <v>5.9665437019117439E-2</v>
      </c>
      <c r="S34" s="114">
        <f>compofiinc!AG26</f>
        <v>3.0302252648208593E-2</v>
      </c>
      <c r="T34" s="114">
        <f>compofiinc!AH26</f>
        <v>5.593931288866974E-2</v>
      </c>
      <c r="U34" s="114">
        <f>compofiinc!AI26</f>
        <v>8.0184790651559902E-3</v>
      </c>
      <c r="V34" s="154">
        <f>compofiinc!AJ26</f>
        <v>1.0578696748244206E-2</v>
      </c>
      <c r="X34" s="1044">
        <f t="shared" si="0"/>
        <v>3.7836041574812462E-7</v>
      </c>
      <c r="Y34" s="1044">
        <f t="shared" si="1"/>
        <v>1.6086279779406465E-7</v>
      </c>
      <c r="Z34" s="1044">
        <f t="shared" si="2"/>
        <v>1.6449851700760243E-7</v>
      </c>
    </row>
    <row r="35" spans="1:26" x14ac:dyDescent="0.2">
      <c r="A35" s="115">
        <v>1938</v>
      </c>
      <c r="B35" s="648">
        <f>compofiinc!P27</f>
        <v>0.44074837570771869</v>
      </c>
      <c r="C35" s="656">
        <f>compofiinc!Q27</f>
        <v>0.43000890492514116</v>
      </c>
      <c r="D35" s="503">
        <f>compofiinc!R27</f>
        <v>0.27128223508385324</v>
      </c>
      <c r="E35" s="503">
        <f>compofiinc!S27</f>
        <v>7.1340969894466713E-2</v>
      </c>
      <c r="F35" s="503">
        <f>compofiinc!T27</f>
        <v>4.9457735297830152E-2</v>
      </c>
      <c r="G35" s="503">
        <f>compofiinc!U27</f>
        <v>1.6776392263432451E-2</v>
      </c>
      <c r="H35" s="503">
        <f>compofiinc!V27</f>
        <v>2.1151572385558638E-2</v>
      </c>
      <c r="I35" s="667">
        <f>compofiinc!W27</f>
        <v>0.31344715447994287</v>
      </c>
      <c r="J35" s="673">
        <f>compofiinc!X27</f>
        <v>0.3018219202539249</v>
      </c>
      <c r="K35" s="114">
        <f>compofiinc!Y27</f>
        <v>0.17570986119978607</v>
      </c>
      <c r="L35" s="114">
        <f>compofiinc!Z27</f>
        <v>5.2399897272022156E-2</v>
      </c>
      <c r="M35" s="114">
        <f>compofiinc!AA27</f>
        <v>4.6197824329937395E-2</v>
      </c>
      <c r="N35" s="114">
        <f>compofiinc!AB27</f>
        <v>1.2198635971721794E-2</v>
      </c>
      <c r="O35" s="114">
        <f>compofiinc!AC27</f>
        <v>1.5315701480457499E-2</v>
      </c>
      <c r="P35" s="685">
        <f>compofiinc!AD27</f>
        <v>0.15754923180145181</v>
      </c>
      <c r="Q35" s="673">
        <f>compofiinc!AE27</f>
        <v>0.1472938302542493</v>
      </c>
      <c r="R35" s="114">
        <f>compofiinc!AF27</f>
        <v>6.2299926744579924E-2</v>
      </c>
      <c r="S35" s="114">
        <f>compofiinc!AG27</f>
        <v>2.9580096332296472E-2</v>
      </c>
      <c r="T35" s="114">
        <f>compofiinc!AH27</f>
        <v>3.8540714825893142E-2</v>
      </c>
      <c r="U35" s="114">
        <f>compofiinc!AI27</f>
        <v>7.5880174434207722E-3</v>
      </c>
      <c r="V35" s="154">
        <f>compofiinc!AJ27</f>
        <v>9.2850749080590003E-3</v>
      </c>
      <c r="X35" s="1044">
        <f t="shared" si="0"/>
        <v>-3.8163916471489756E-17</v>
      </c>
      <c r="Y35" s="1044">
        <f t="shared" si="1"/>
        <v>-1.3877787807814457E-17</v>
      </c>
      <c r="Z35" s="1044">
        <f t="shared" si="2"/>
        <v>0</v>
      </c>
    </row>
    <row r="36" spans="1:26" x14ac:dyDescent="0.2">
      <c r="A36" s="117">
        <v>1939</v>
      </c>
      <c r="B36" s="651">
        <f>compofiinc!P28</f>
        <v>0.4551788564175559</v>
      </c>
      <c r="C36" s="658">
        <f>compofiinc!Q28</f>
        <v>0.4456889817296355</v>
      </c>
      <c r="D36" s="505">
        <f>compofiinc!R28</f>
        <v>0.27816802944696373</v>
      </c>
      <c r="E36" s="505">
        <f>compofiinc!S28</f>
        <v>7.4654740287511706E-2</v>
      </c>
      <c r="F36" s="505">
        <f>compofiinc!T28</f>
        <v>5.7269554686165514E-2</v>
      </c>
      <c r="G36" s="505">
        <f>compofiinc!U28</f>
        <v>1.5121794359533078E-2</v>
      </c>
      <c r="H36" s="505">
        <f>compofiinc!V28</f>
        <v>2.0474862949461527E-2</v>
      </c>
      <c r="I36" s="668">
        <f>compofiinc!W28</f>
        <v>0.32278713247011737</v>
      </c>
      <c r="J36" s="674">
        <f>compofiinc!X28</f>
        <v>0.31286609705834512</v>
      </c>
      <c r="K36" s="116">
        <f>compofiinc!Y28</f>
        <v>0.1763139324181961</v>
      </c>
      <c r="L36" s="116">
        <f>compofiinc!Z28</f>
        <v>5.7430324364015427E-2</v>
      </c>
      <c r="M36" s="116">
        <f>compofiinc!AA28</f>
        <v>5.1854732676856197E-2</v>
      </c>
      <c r="N36" s="116">
        <f>compofiinc!AB28</f>
        <v>1.1589912693263203E-2</v>
      </c>
      <c r="O36" s="116">
        <f>compofiinc!AC28</f>
        <v>1.5677194906014207E-2</v>
      </c>
      <c r="P36" s="686">
        <f>compofiinc!AD28</f>
        <v>0.16175457419534939</v>
      </c>
      <c r="Q36" s="674">
        <f>compofiinc!AE28</f>
        <v>0.1539303595316602</v>
      </c>
      <c r="R36" s="116">
        <f>compofiinc!AF28</f>
        <v>6.0874022457861436E-2</v>
      </c>
      <c r="S36" s="116">
        <f>compofiinc!AG28</f>
        <v>3.2618974406081774E-2</v>
      </c>
      <c r="T36" s="116">
        <f>compofiinc!AH28</f>
        <v>4.3404119979817038E-2</v>
      </c>
      <c r="U36" s="116">
        <f>compofiinc!AI28</f>
        <v>7.305641032768046E-3</v>
      </c>
      <c r="V36" s="156">
        <f>compofiinc!AJ28</f>
        <v>9.7276016551319008E-3</v>
      </c>
      <c r="X36" s="1044">
        <f t="shared" si="0"/>
        <v>-4.8572257327350599E-17</v>
      </c>
      <c r="Y36" s="1044">
        <f t="shared" si="1"/>
        <v>0</v>
      </c>
      <c r="Z36" s="1044">
        <f t="shared" si="2"/>
        <v>0</v>
      </c>
    </row>
    <row r="37" spans="1:26" x14ac:dyDescent="0.2">
      <c r="A37" s="115">
        <v>1940</v>
      </c>
      <c r="B37" s="648">
        <f>compofiinc!P29</f>
        <v>0.45293132429021105</v>
      </c>
      <c r="C37" s="656">
        <f>compofiinc!Q29</f>
        <v>0.44426637504743138</v>
      </c>
      <c r="D37" s="503">
        <f>compofiinc!R29</f>
        <v>0.28158091861961515</v>
      </c>
      <c r="E37" s="503">
        <f>compofiinc!S29</f>
        <v>7.4614561552414235E-2</v>
      </c>
      <c r="F37" s="503">
        <f>compofiinc!T29</f>
        <v>5.6333578924724764E-2</v>
      </c>
      <c r="G37" s="503">
        <f>compofiinc!U29</f>
        <v>1.258031937109479E-2</v>
      </c>
      <c r="H37" s="503">
        <f>compofiinc!V29</f>
        <v>1.9156996579582489E-2</v>
      </c>
      <c r="I37" s="667">
        <f>compofiinc!W29</f>
        <v>0.32222241244305272</v>
      </c>
      <c r="J37" s="673">
        <f>compofiinc!X29</f>
        <v>0.3128814970105353</v>
      </c>
      <c r="K37" s="114">
        <f>compofiinc!Y29</f>
        <v>0.17261479483033265</v>
      </c>
      <c r="L37" s="114">
        <f>compofiinc!Z29</f>
        <v>6.1420964304316927E-2</v>
      </c>
      <c r="M37" s="114">
        <f>compofiinc!AA29</f>
        <v>5.2739686552070432E-2</v>
      </c>
      <c r="N37" s="114">
        <f>compofiinc!AB29</f>
        <v>1.051778320391992E-2</v>
      </c>
      <c r="O37" s="114">
        <f>compofiinc!AC29</f>
        <v>1.5588268119895334E-2</v>
      </c>
      <c r="P37" s="685">
        <f>compofiinc!AD29</f>
        <v>0.16478073729414303</v>
      </c>
      <c r="Q37" s="673">
        <f>compofiinc!AE29</f>
        <v>0.15733988074633878</v>
      </c>
      <c r="R37" s="114">
        <f>compofiinc!AF29</f>
        <v>6.1947719487332409E-2</v>
      </c>
      <c r="S37" s="114">
        <f>compofiinc!AG29</f>
        <v>3.526192092742847E-2</v>
      </c>
      <c r="T37" s="114">
        <f>compofiinc!AH29</f>
        <v>4.3959454584805463E-2</v>
      </c>
      <c r="U37" s="114">
        <f>compofiinc!AI29</f>
        <v>6.4440941488098074E-3</v>
      </c>
      <c r="V37" s="154">
        <f>compofiinc!AJ29</f>
        <v>9.7266915979626264E-3</v>
      </c>
      <c r="X37" s="1044">
        <f t="shared" si="0"/>
        <v>-4.5102810375396984E-17</v>
      </c>
      <c r="Y37" s="1044">
        <f t="shared" si="1"/>
        <v>3.8163916471489756E-17</v>
      </c>
      <c r="Z37" s="1044">
        <f t="shared" si="2"/>
        <v>0</v>
      </c>
    </row>
    <row r="38" spans="1:26" x14ac:dyDescent="0.2">
      <c r="A38" s="115">
        <v>1941</v>
      </c>
      <c r="B38" s="648">
        <f>compofiinc!P30</f>
        <v>0.41930339557276819</v>
      </c>
      <c r="C38" s="656">
        <f>compofiinc!Q30</f>
        <v>0.41019314576353105</v>
      </c>
      <c r="D38" s="503">
        <f>compofiinc!R30</f>
        <v>0.25179913481272664</v>
      </c>
      <c r="E38" s="503">
        <f>compofiinc!S30</f>
        <v>8.593441652534399E-2</v>
      </c>
      <c r="F38" s="503">
        <f>compofiinc!T30</f>
        <v>4.7096912553117591E-2</v>
      </c>
      <c r="G38" s="503">
        <f>compofiinc!U30</f>
        <v>9.3991384903775368E-3</v>
      </c>
      <c r="H38" s="503">
        <f>compofiinc!V30</f>
        <v>1.5963543381965171E-2</v>
      </c>
      <c r="I38" s="667">
        <f>compofiinc!W30</f>
        <v>0.29991932935441878</v>
      </c>
      <c r="J38" s="673">
        <f>compofiinc!X30</f>
        <v>0.29017206118853361</v>
      </c>
      <c r="K38" s="114">
        <f>compofiinc!Y30</f>
        <v>0.15133854630217711</v>
      </c>
      <c r="L38" s="114">
        <f>compofiinc!Z30</f>
        <v>7.1653188914283725E-2</v>
      </c>
      <c r="M38" s="114">
        <f>compofiinc!AA30</f>
        <v>4.5407290203931611E-2</v>
      </c>
      <c r="N38" s="114">
        <f>compofiinc!AB30</f>
        <v>8.1726895917626254E-3</v>
      </c>
      <c r="O38" s="114">
        <f>compofiinc!AC30</f>
        <v>1.3600346176378557E-2</v>
      </c>
      <c r="P38" s="685">
        <f>compofiinc!AD30</f>
        <v>0.15785567024243188</v>
      </c>
      <c r="Q38" s="673">
        <f>compofiinc!AE30</f>
        <v>0.1500797837799672</v>
      </c>
      <c r="R38" s="114">
        <f>compofiinc!AF30</f>
        <v>5.7560034354647988E-2</v>
      </c>
      <c r="S38" s="114">
        <f>compofiinc!AG30</f>
        <v>4.3364444152882951E-2</v>
      </c>
      <c r="T38" s="114">
        <f>compofiinc!AH30</f>
        <v>3.6457840776780819E-2</v>
      </c>
      <c r="U38" s="114">
        <f>compofiinc!AI30</f>
        <v>4.7302200683803381E-3</v>
      </c>
      <c r="V38" s="154">
        <f>compofiinc!AJ30</f>
        <v>7.9672444272751008E-3</v>
      </c>
      <c r="X38" s="1044">
        <f t="shared" si="0"/>
        <v>1.1796119636642288E-16</v>
      </c>
      <c r="Y38" s="1044">
        <f t="shared" si="1"/>
        <v>0</v>
      </c>
      <c r="Z38" s="1044">
        <f t="shared" si="2"/>
        <v>0</v>
      </c>
    </row>
    <row r="39" spans="1:26" x14ac:dyDescent="0.2">
      <c r="A39" s="115">
        <v>1942</v>
      </c>
      <c r="B39" s="648">
        <f>compofiinc!P31</f>
        <v>0.36127862667023725</v>
      </c>
      <c r="C39" s="656">
        <f>compofiinc!Q31</f>
        <v>0.35494183119366485</v>
      </c>
      <c r="D39" s="503">
        <f>compofiinc!R31</f>
        <v>0.21345734649961565</v>
      </c>
      <c r="E39" s="503">
        <f>compofiinc!S31</f>
        <v>9.0111925106767021E-2</v>
      </c>
      <c r="F39" s="503">
        <f>compofiinc!T31</f>
        <v>3.1660210509634856E-2</v>
      </c>
      <c r="G39" s="503">
        <f>compofiinc!U31</f>
        <v>6.428605591363803E-3</v>
      </c>
      <c r="H39" s="503">
        <f>compofiinc!V31</f>
        <v>1.3283743486283427E-2</v>
      </c>
      <c r="I39" s="667">
        <f>compofiinc!W31</f>
        <v>0.25802954757783569</v>
      </c>
      <c r="J39" s="673">
        <f>compofiinc!X31</f>
        <v>0.25107398225662392</v>
      </c>
      <c r="K39" s="114">
        <f>compofiinc!Y31</f>
        <v>0.1305216893348079</v>
      </c>
      <c r="L39" s="114">
        <f>compofiinc!Z31</f>
        <v>7.5031204884430339E-2</v>
      </c>
      <c r="M39" s="114">
        <f>compofiinc!AA31</f>
        <v>2.9661876537640613E-2</v>
      </c>
      <c r="N39" s="114">
        <f>compofiinc!AB31</f>
        <v>5.7251480566014477E-3</v>
      </c>
      <c r="O39" s="114">
        <f>compofiinc!AC31</f>
        <v>1.0134063443143613E-2</v>
      </c>
      <c r="P39" s="685">
        <f>compofiinc!AD31</f>
        <v>0.13428668320893031</v>
      </c>
      <c r="Q39" s="673">
        <f>compofiinc!AE31</f>
        <v>0.12905441063638759</v>
      </c>
      <c r="R39" s="114">
        <f>compofiinc!AF31</f>
        <v>4.6086087145639137E-2</v>
      </c>
      <c r="S39" s="114">
        <f>compofiinc!AG31</f>
        <v>4.8732582689366755E-2</v>
      </c>
      <c r="T39" s="114">
        <f>compofiinc!AH31</f>
        <v>2.4529896340524795E-2</v>
      </c>
      <c r="U39" s="114">
        <f>compofiinc!AI31</f>
        <v>3.6138853147487195E-3</v>
      </c>
      <c r="V39" s="154">
        <f>compofiinc!AJ31</f>
        <v>6.0919591461081881E-3</v>
      </c>
      <c r="X39" s="1044">
        <f t="shared" si="0"/>
        <v>9.3675067702747583E-17</v>
      </c>
      <c r="Y39" s="1044">
        <f t="shared" si="1"/>
        <v>0</v>
      </c>
      <c r="Z39" s="1044">
        <f t="shared" si="2"/>
        <v>0</v>
      </c>
    </row>
    <row r="40" spans="1:26" x14ac:dyDescent="0.2">
      <c r="A40" s="115">
        <v>1943</v>
      </c>
      <c r="B40" s="648">
        <f>compofiinc!P32</f>
        <v>0.33689902114938231</v>
      </c>
      <c r="C40" s="656">
        <f>compofiinc!Q32</f>
        <v>0.32669923198876605</v>
      </c>
      <c r="D40" s="503">
        <f>compofiinc!R32</f>
        <v>0.18624420227563573</v>
      </c>
      <c r="E40" s="503">
        <f>compofiinc!S32</f>
        <v>9.8137594605252551E-2</v>
      </c>
      <c r="F40" s="503">
        <f>compofiinc!T32</f>
        <v>2.5808201644325502E-2</v>
      </c>
      <c r="G40" s="503">
        <f>compofiinc!U32</f>
        <v>5.1387121702606356E-3</v>
      </c>
      <c r="H40" s="503">
        <f>compofiinc!V32</f>
        <v>1.1370521293291682E-2</v>
      </c>
      <c r="I40" s="667">
        <f>compofiinc!W32</f>
        <v>0.24082598448911308</v>
      </c>
      <c r="J40" s="673">
        <f>compofiinc!X32</f>
        <v>0.23020762263415889</v>
      </c>
      <c r="K40" s="114">
        <f>compofiinc!Y32</f>
        <v>0.10977193084410479</v>
      </c>
      <c r="L40" s="114">
        <f>compofiinc!Z32</f>
        <v>8.3274343191294217E-2</v>
      </c>
      <c r="M40" s="114">
        <f>compofiinc!AA32</f>
        <v>2.4287837020616963E-2</v>
      </c>
      <c r="N40" s="114">
        <f>compofiinc!AB32</f>
        <v>4.5630197782423323E-3</v>
      </c>
      <c r="O40" s="114">
        <f>compofiinc!AC32</f>
        <v>8.3104917999005622E-3</v>
      </c>
      <c r="P40" s="685">
        <f>compofiinc!AD32</f>
        <v>0.12309474270890661</v>
      </c>
      <c r="Q40" s="673">
        <f>compofiinc!AE32</f>
        <v>0.114846537213808</v>
      </c>
      <c r="R40" s="114">
        <f>compofiinc!AF32</f>
        <v>3.4456458628589079E-2</v>
      </c>
      <c r="S40" s="114">
        <f>compofiinc!AG32</f>
        <v>5.3473957327251471E-2</v>
      </c>
      <c r="T40" s="114">
        <f>compofiinc!AH32</f>
        <v>1.9345787546405504E-2</v>
      </c>
      <c r="U40" s="114">
        <f>compofiinc!AI32</f>
        <v>2.896467707328162E-3</v>
      </c>
      <c r="V40" s="154">
        <f>compofiinc!AJ32</f>
        <v>4.6738660042337857E-3</v>
      </c>
      <c r="X40" s="1044">
        <f t="shared" si="0"/>
        <v>-5.7245874707234634E-17</v>
      </c>
      <c r="Y40" s="1044">
        <f t="shared" si="1"/>
        <v>2.7755575615628914E-17</v>
      </c>
      <c r="Z40" s="1044">
        <f t="shared" si="2"/>
        <v>0</v>
      </c>
    </row>
    <row r="41" spans="1:26" x14ac:dyDescent="0.2">
      <c r="A41" s="115">
        <v>1944</v>
      </c>
      <c r="B41" s="648">
        <f>compofiinc!P33</f>
        <v>0.32512530985454757</v>
      </c>
      <c r="C41" s="656">
        <f>compofiinc!Q33</f>
        <v>0.31548869949228209</v>
      </c>
      <c r="D41" s="503">
        <f>compofiinc!R33</f>
        <v>0.19261649589755697</v>
      </c>
      <c r="E41" s="503">
        <f>compofiinc!S33</f>
        <v>8.7057328547984536E-2</v>
      </c>
      <c r="F41" s="503">
        <f>compofiinc!T33</f>
        <v>2.1682645919632502E-2</v>
      </c>
      <c r="G41" s="503">
        <f>compofiinc!U33</f>
        <v>4.8526630177850149E-3</v>
      </c>
      <c r="H41" s="503">
        <f>compofiinc!V33</f>
        <v>9.2757246814427624E-3</v>
      </c>
      <c r="I41" s="667">
        <f>compofiinc!W33</f>
        <v>0.22765102190252962</v>
      </c>
      <c r="J41" s="673">
        <f>compofiinc!X33</f>
        <v>0.21758283883058169</v>
      </c>
      <c r="K41" s="114">
        <f>compofiinc!Y33</f>
        <v>0.10634935056087587</v>
      </c>
      <c r="L41" s="114">
        <f>compofiinc!Z33</f>
        <v>7.8326746235120301E-2</v>
      </c>
      <c r="M41" s="114">
        <f>compofiinc!AA33</f>
        <v>2.0938422024241399E-2</v>
      </c>
      <c r="N41" s="114">
        <f>compofiinc!AB33</f>
        <v>4.1974583176257142E-3</v>
      </c>
      <c r="O41" s="114">
        <f>compofiinc!AC33</f>
        <v>7.7671614629154558E-3</v>
      </c>
      <c r="P41" s="685">
        <f>compofiinc!AD33</f>
        <v>0.1128093433718807</v>
      </c>
      <c r="Q41" s="673">
        <f>compofiinc!AE33</f>
        <v>0.1053867000025793</v>
      </c>
      <c r="R41" s="114">
        <f>compofiinc!AF33</f>
        <v>3.2455906753674928E-2</v>
      </c>
      <c r="S41" s="114">
        <f>compofiinc!AG33</f>
        <v>4.9324841908998364E-2</v>
      </c>
      <c r="T41" s="114">
        <f>compofiinc!AH33</f>
        <v>1.6567956655528602E-2</v>
      </c>
      <c r="U41" s="114">
        <f>compofiinc!AI33</f>
        <v>2.5670910349280315E-3</v>
      </c>
      <c r="V41" s="154">
        <f>compofiinc!AJ33</f>
        <v>4.4672013944348802E-3</v>
      </c>
      <c r="X41" s="1044">
        <f t="shared" si="0"/>
        <v>3.8414278802998553E-6</v>
      </c>
      <c r="Y41" s="1044">
        <f t="shared" si="1"/>
        <v>3.7002298029489497E-6</v>
      </c>
      <c r="Z41" s="1044">
        <f t="shared" si="2"/>
        <v>3.7022550144856156E-6</v>
      </c>
    </row>
    <row r="42" spans="1:26" x14ac:dyDescent="0.2">
      <c r="A42" s="115">
        <v>1945</v>
      </c>
      <c r="B42" s="648">
        <f>compofiinc!P34</f>
        <v>0.34423310442267135</v>
      </c>
      <c r="C42" s="656">
        <f>compofiinc!Q34</f>
        <v>0.32644588706207495</v>
      </c>
      <c r="D42" s="503">
        <f>compofiinc!R34</f>
        <v>0.18733748545265536</v>
      </c>
      <c r="E42" s="503">
        <f>compofiinc!S34</f>
        <v>0.10203799256734787</v>
      </c>
      <c r="F42" s="503">
        <f>compofiinc!T34</f>
        <v>2.2229011181202133E-2</v>
      </c>
      <c r="G42" s="503">
        <f>compofiinc!U34</f>
        <v>5.0168497250493759E-3</v>
      </c>
      <c r="H42" s="503">
        <f>compofiinc!V34</f>
        <v>9.8245320958588057E-3</v>
      </c>
      <c r="I42" s="667">
        <f>compofiinc!W34</f>
        <v>0.247945827268267</v>
      </c>
      <c r="J42" s="673">
        <f>compofiinc!X34</f>
        <v>0.22903431644415392</v>
      </c>
      <c r="K42" s="114">
        <f>compofiinc!Y34</f>
        <v>0.10356018527181964</v>
      </c>
      <c r="L42" s="114">
        <f>compofiinc!Z34</f>
        <v>9.115028485227325E-2</v>
      </c>
      <c r="M42" s="114">
        <f>compofiinc!AA34</f>
        <v>2.1635852683269511E-2</v>
      </c>
      <c r="N42" s="114">
        <f>compofiinc!AB34</f>
        <v>4.4189095337848917E-3</v>
      </c>
      <c r="O42" s="114">
        <f>compofiinc!AC34</f>
        <v>8.2690806397558297E-3</v>
      </c>
      <c r="P42" s="685">
        <f>compofiinc!AD34</f>
        <v>0.1251579109368974</v>
      </c>
      <c r="Q42" s="673">
        <f>compofiinc!AE34</f>
        <v>0.1107119394880994</v>
      </c>
      <c r="R42" s="114">
        <f>compofiinc!AF34</f>
        <v>3.2855682861737324E-2</v>
      </c>
      <c r="S42" s="114">
        <f>compofiinc!AG34</f>
        <v>5.3913551768160831E-2</v>
      </c>
      <c r="T42" s="114">
        <f>compofiinc!AH34</f>
        <v>1.6580649781938482E-2</v>
      </c>
      <c r="U42" s="114">
        <f>compofiinc!AI34</f>
        <v>2.7099553490683931E-3</v>
      </c>
      <c r="V42" s="154">
        <f>compofiinc!AJ34</f>
        <v>4.6520321716793716E-3</v>
      </c>
      <c r="X42" s="1044">
        <f t="shared" si="0"/>
        <v>1.6039961405964198E-8</v>
      </c>
      <c r="Y42" s="1044">
        <f t="shared" si="1"/>
        <v>3.4632508198045864E-9</v>
      </c>
      <c r="Z42" s="1044">
        <f t="shared" si="2"/>
        <v>6.7555515008421718E-8</v>
      </c>
    </row>
    <row r="43" spans="1:26" x14ac:dyDescent="0.2">
      <c r="A43" s="115">
        <v>1946</v>
      </c>
      <c r="B43" s="648">
        <f>compofiinc!P35</f>
        <v>0.36699551227328814</v>
      </c>
      <c r="C43" s="656">
        <f>compofiinc!Q35</f>
        <v>0.34616394068930384</v>
      </c>
      <c r="D43" s="503">
        <f>compofiinc!R35</f>
        <v>0.18682959715164618</v>
      </c>
      <c r="E43" s="503">
        <f>compofiinc!S35</f>
        <v>0.11615342898979557</v>
      </c>
      <c r="F43" s="503">
        <f>compofiinc!T35</f>
        <v>2.7149741164094559E-2</v>
      </c>
      <c r="G43" s="503">
        <f>compofiinc!U35</f>
        <v>5.2524074396675096E-3</v>
      </c>
      <c r="H43" s="503">
        <f>compofiinc!V35</f>
        <v>1.0779494263092673E-2</v>
      </c>
      <c r="I43" s="667">
        <f>compofiinc!W35</f>
        <v>0.26765386402673913</v>
      </c>
      <c r="J43" s="673">
        <f>compofiinc!X35</f>
        <v>0.24657740220126542</v>
      </c>
      <c r="K43" s="114">
        <f>compofiinc!Y35</f>
        <v>0.10691718858716882</v>
      </c>
      <c r="L43" s="114">
        <f>compofiinc!Z35</f>
        <v>0.10009617627193228</v>
      </c>
      <c r="M43" s="114">
        <f>compofiinc!AA35</f>
        <v>2.5913237558626543E-2</v>
      </c>
      <c r="N43" s="114">
        <f>compofiinc!AB35</f>
        <v>4.6653599795378597E-3</v>
      </c>
      <c r="O43" s="114">
        <f>compofiinc!AC35</f>
        <v>8.9861693908423711E-3</v>
      </c>
      <c r="P43" s="685">
        <f>compofiinc!AD35</f>
        <v>0.1327705253334413</v>
      </c>
      <c r="Q43" s="673">
        <f>compofiinc!AE35</f>
        <v>0.1176242577054763</v>
      </c>
      <c r="R43" s="114">
        <f>compofiinc!AF35</f>
        <v>3.7065372905357413E-2</v>
      </c>
      <c r="S43" s="114">
        <f>compofiinc!AG35</f>
        <v>5.3213963663075063E-2</v>
      </c>
      <c r="T43" s="114">
        <f>compofiinc!AH35</f>
        <v>1.9571304602638787E-2</v>
      </c>
      <c r="U43" s="114">
        <f>compofiinc!AI35</f>
        <v>2.7966227667866094E-3</v>
      </c>
      <c r="V43" s="154">
        <f>compofiinc!AJ35</f>
        <v>4.9788991552134126E-3</v>
      </c>
      <c r="X43" s="1044">
        <f t="shared" si="0"/>
        <v>-7.2831899265192457E-7</v>
      </c>
      <c r="Y43" s="1044">
        <f t="shared" si="1"/>
        <v>-7.295868424666424E-7</v>
      </c>
      <c r="Z43" s="1044">
        <f t="shared" si="2"/>
        <v>-1.9053875949873178E-6</v>
      </c>
    </row>
    <row r="44" spans="1:26" x14ac:dyDescent="0.2">
      <c r="A44" s="115">
        <v>1947</v>
      </c>
      <c r="B44" s="648">
        <f>compofiinc!P36</f>
        <v>0.34347880643880307</v>
      </c>
      <c r="C44" s="656">
        <f>compofiinc!Q36</f>
        <v>0.33017177593435576</v>
      </c>
      <c r="D44" s="503">
        <f>compofiinc!R36</f>
        <v>0.18633000308829792</v>
      </c>
      <c r="E44" s="503">
        <f>compofiinc!S36</f>
        <v>0.10001306270671673</v>
      </c>
      <c r="F44" s="503">
        <f>compofiinc!T36</f>
        <v>2.8193774778383487E-2</v>
      </c>
      <c r="G44" s="503">
        <f>compofiinc!U36</f>
        <v>4.6448721850809163E-3</v>
      </c>
      <c r="H44" s="503">
        <f>compofiinc!V36</f>
        <v>1.0989967354563727E-2</v>
      </c>
      <c r="I44" s="667">
        <f>compofiinc!W36</f>
        <v>0.246782759044961</v>
      </c>
      <c r="J44" s="673">
        <f>compofiinc!X36</f>
        <v>0.2329946264784413</v>
      </c>
      <c r="K44" s="114">
        <f>compofiinc!Y36</f>
        <v>0.10700554431116834</v>
      </c>
      <c r="L44" s="114">
        <f>compofiinc!Z36</f>
        <v>8.5337283695686036E-2</v>
      </c>
      <c r="M44" s="114">
        <f>compofiinc!AA36</f>
        <v>2.7239511052554864E-2</v>
      </c>
      <c r="N44" s="114">
        <f>compofiinc!AB36</f>
        <v>4.1201043369470895E-3</v>
      </c>
      <c r="O44" s="114">
        <f>compofiinc!AC36</f>
        <v>9.2921058123427661E-3</v>
      </c>
      <c r="P44" s="685">
        <f>compofiinc!AD36</f>
        <v>0.11955055203166751</v>
      </c>
      <c r="Q44" s="673">
        <f>compofiinc!AE36</f>
        <v>0.10953835923874261</v>
      </c>
      <c r="R44" s="114">
        <f>compofiinc!AF36</f>
        <v>3.7683124110437297E-2</v>
      </c>
      <c r="S44" s="114">
        <f>compofiinc!AG36</f>
        <v>4.3140726470419076E-2</v>
      </c>
      <c r="T44" s="114">
        <f>compofiinc!AH36</f>
        <v>2.1042369369740781E-2</v>
      </c>
      <c r="U44" s="114">
        <f>compofiinc!AI36</f>
        <v>2.4429359188728478E-3</v>
      </c>
      <c r="V44" s="154">
        <f>compofiinc!AJ36</f>
        <v>5.2291686185848138E-3</v>
      </c>
      <c r="X44" s="1044">
        <f t="shared" si="0"/>
        <v>9.5821312983204732E-8</v>
      </c>
      <c r="Y44" s="1044">
        <f t="shared" si="1"/>
        <v>7.7269742191493629E-8</v>
      </c>
      <c r="Z44" s="1044">
        <f t="shared" si="2"/>
        <v>3.475068779523055E-8</v>
      </c>
    </row>
    <row r="45" spans="1:26" x14ac:dyDescent="0.2">
      <c r="A45" s="115">
        <v>1948</v>
      </c>
      <c r="B45" s="648">
        <f>compofiinc!P37</f>
        <v>0.35013508333029786</v>
      </c>
      <c r="C45" s="656">
        <f>compofiinc!Q37</f>
        <v>0.33720637645202806</v>
      </c>
      <c r="D45" s="503">
        <f>compofiinc!R37</f>
        <v>0.20118663253068153</v>
      </c>
      <c r="E45" s="503">
        <f>compofiinc!S37</f>
        <v>9.1195758783392283E-2</v>
      </c>
      <c r="F45" s="503">
        <f>compofiinc!T37</f>
        <v>2.9059880260112744E-2</v>
      </c>
      <c r="G45" s="503">
        <f>compofiinc!U37</f>
        <v>4.6812284010148784E-3</v>
      </c>
      <c r="H45" s="503">
        <f>compofiinc!V37</f>
        <v>1.1091727470362547E-2</v>
      </c>
      <c r="I45" s="667">
        <f>compofiinc!W37</f>
        <v>0.25055218389699002</v>
      </c>
      <c r="J45" s="673">
        <f>compofiinc!X37</f>
        <v>0.23695979226593739</v>
      </c>
      <c r="K45" s="114">
        <f>compofiinc!Y37</f>
        <v>0.11625884970555389</v>
      </c>
      <c r="L45" s="114">
        <f>compofiinc!Z37</f>
        <v>7.9034056797939664E-2</v>
      </c>
      <c r="M45" s="114">
        <f>compofiinc!AA37</f>
        <v>2.8201602561898402E-2</v>
      </c>
      <c r="N45" s="114">
        <f>compofiinc!AB37</f>
        <v>4.0910444751264558E-3</v>
      </c>
      <c r="O45" s="114">
        <f>compofiinc!AC37</f>
        <v>9.3831682176458917E-3</v>
      </c>
      <c r="P45" s="685">
        <f>compofiinc!AD37</f>
        <v>0.12242600017043</v>
      </c>
      <c r="Q45" s="673">
        <f>compofiinc!AE37</f>
        <v>0.1126987247414394</v>
      </c>
      <c r="R45" s="114">
        <f>compofiinc!AF37</f>
        <v>3.9596960086702451E-2</v>
      </c>
      <c r="S45" s="114">
        <f>compofiinc!AG37</f>
        <v>4.2428308670555082E-2</v>
      </c>
      <c r="T45" s="114">
        <f>compofiinc!AH37</f>
        <v>2.2632024294413383E-2</v>
      </c>
      <c r="U45" s="114">
        <f>compofiinc!AI37</f>
        <v>2.4949779952046932E-3</v>
      </c>
      <c r="V45" s="154">
        <f>compofiinc!AJ37</f>
        <v>5.549144364509373E-3</v>
      </c>
      <c r="X45" s="1044">
        <f t="shared" si="0"/>
        <v>-8.850993535926624E-6</v>
      </c>
      <c r="Y45" s="1044">
        <f t="shared" si="1"/>
        <v>-8.9294922269184812E-6</v>
      </c>
      <c r="Z45" s="1044">
        <f t="shared" si="2"/>
        <v>-2.6906699455864908E-6</v>
      </c>
    </row>
    <row r="46" spans="1:26" x14ac:dyDescent="0.2">
      <c r="A46" s="115">
        <v>1949</v>
      </c>
      <c r="B46" s="648">
        <f>compofiinc!P38</f>
        <v>0.34750996242854648</v>
      </c>
      <c r="C46" s="656">
        <f>compofiinc!Q38</f>
        <v>0.33763098095195454</v>
      </c>
      <c r="D46" s="503">
        <f>compofiinc!R38</f>
        <v>0.21242853501658043</v>
      </c>
      <c r="E46" s="503">
        <f>compofiinc!S38</f>
        <v>7.788776326560394E-2</v>
      </c>
      <c r="F46" s="503">
        <f>compofiinc!T38</f>
        <v>2.9965713612800149E-2</v>
      </c>
      <c r="G46" s="503">
        <f>compofiinc!U38</f>
        <v>5.259814110761608E-3</v>
      </c>
      <c r="H46" s="503">
        <f>compofiinc!V38</f>
        <v>1.2095333556806E-2</v>
      </c>
      <c r="I46" s="667">
        <f>compofiinc!W38</f>
        <v>0.2450541024555678</v>
      </c>
      <c r="J46" s="673">
        <f>compofiinc!X38</f>
        <v>0.23461915111456019</v>
      </c>
      <c r="K46" s="114">
        <f>compofiinc!Y38</f>
        <v>0.12440953929340831</v>
      </c>
      <c r="L46" s="114">
        <f>compofiinc!Z38</f>
        <v>6.6840336105550291E-2</v>
      </c>
      <c r="M46" s="114">
        <f>compofiinc!AA38</f>
        <v>2.881535667851004E-2</v>
      </c>
      <c r="N46" s="114">
        <f>compofiinc!AB38</f>
        <v>4.4167500699963383E-3</v>
      </c>
      <c r="O46" s="114">
        <f>compofiinc!AC38</f>
        <v>1.0143393647127789E-2</v>
      </c>
      <c r="P46" s="685">
        <f>compofiinc!AD38</f>
        <v>0.11726960080682741</v>
      </c>
      <c r="Q46" s="673">
        <f>compofiinc!AE38</f>
        <v>0.10946064706587989</v>
      </c>
      <c r="R46" s="114">
        <f>compofiinc!AF38</f>
        <v>4.1141112626846381E-2</v>
      </c>
      <c r="S46" s="114">
        <f>compofiinc!AG38</f>
        <v>3.6476474382519844E-2</v>
      </c>
      <c r="T46" s="114">
        <f>compofiinc!AH38</f>
        <v>2.3143000311455851E-2</v>
      </c>
      <c r="U46" s="114">
        <f>compofiinc!AI38</f>
        <v>2.7163152857674747E-3</v>
      </c>
      <c r="V46" s="154">
        <f>compofiinc!AJ38</f>
        <v>5.9837340952877127E-3</v>
      </c>
      <c r="X46" s="1044">
        <f t="shared" si="0"/>
        <v>-6.1786105975906308E-6</v>
      </c>
      <c r="Y46" s="1044">
        <f t="shared" si="1"/>
        <v>-6.2246800325779783E-6</v>
      </c>
      <c r="Z46" s="1044">
        <f t="shared" si="2"/>
        <v>1.0364002637000547E-8</v>
      </c>
    </row>
    <row r="47" spans="1:26" x14ac:dyDescent="0.2">
      <c r="A47" s="119">
        <v>1950</v>
      </c>
      <c r="B47" s="652">
        <f>compofiinc!P39</f>
        <v>0.35563366960951426</v>
      </c>
      <c r="C47" s="659">
        <f>compofiinc!Q39</f>
        <v>0.33871100610399119</v>
      </c>
      <c r="D47" s="507">
        <f>compofiinc!R39</f>
        <v>0.21370042007863166</v>
      </c>
      <c r="E47" s="507">
        <f>compofiinc!S39</f>
        <v>7.792286718741534E-2</v>
      </c>
      <c r="F47" s="507">
        <f>compofiinc!T39</f>
        <v>2.9984775728144689E-2</v>
      </c>
      <c r="G47" s="507">
        <f>compofiinc!U39</f>
        <v>5.1752226438281403E-3</v>
      </c>
      <c r="H47" s="507">
        <f>compofiinc!V39</f>
        <v>1.193087016455544E-2</v>
      </c>
      <c r="I47" s="669">
        <f>compofiinc!W39</f>
        <v>0.25533443184458782</v>
      </c>
      <c r="J47" s="675">
        <f>compofiinc!X39</f>
        <v>0.23871289592585629</v>
      </c>
      <c r="K47" s="118">
        <f>compofiinc!Y39</f>
        <v>0.12582130162802188</v>
      </c>
      <c r="L47" s="118">
        <f>compofiinc!Z39</f>
        <v>6.8735807184422903E-2</v>
      </c>
      <c r="M47" s="118">
        <f>compofiinc!AA39</f>
        <v>2.9445599859687668E-2</v>
      </c>
      <c r="N47" s="118">
        <f>compofiinc!AB39</f>
        <v>4.5012019593214901E-3</v>
      </c>
      <c r="O47" s="118">
        <f>compofiinc!AC39</f>
        <v>1.0212211697785767E-2</v>
      </c>
      <c r="P47" s="687">
        <f>compofiinc!AD39</f>
        <v>0.1281953503997858</v>
      </c>
      <c r="Q47" s="675">
        <f>compofiinc!AE39</f>
        <v>0.11360065498282969</v>
      </c>
      <c r="R47" s="118">
        <f>compofiinc!AF39</f>
        <v>4.0867635412768902E-2</v>
      </c>
      <c r="S47" s="118">
        <f>compofiinc!AG39</f>
        <v>3.9291546337347411E-2</v>
      </c>
      <c r="T47" s="118">
        <f>compofiinc!AH39</f>
        <v>2.4373768823431771E-2</v>
      </c>
      <c r="U47" s="118">
        <f>compofiinc!AI39</f>
        <v>2.8079889215176061E-3</v>
      </c>
      <c r="V47" s="158">
        <f>compofiinc!AJ39</f>
        <v>6.2597099114225663E-3</v>
      </c>
      <c r="X47" s="1044">
        <f t="shared" si="0"/>
        <v>-3.1496985840821085E-6</v>
      </c>
      <c r="Y47" s="1044">
        <f t="shared" si="1"/>
        <v>-3.2264033834206868E-6</v>
      </c>
      <c r="Z47" s="1044">
        <f t="shared" si="2"/>
        <v>5.5763414320147975E-9</v>
      </c>
    </row>
    <row r="48" spans="1:26" x14ac:dyDescent="0.2">
      <c r="A48" s="115">
        <v>1951</v>
      </c>
      <c r="B48" s="648">
        <f>compofiinc!P40</f>
        <v>0.34217551487253894</v>
      </c>
      <c r="C48" s="656">
        <f>compofiinc!Q40</f>
        <v>0.32819965101679388</v>
      </c>
      <c r="D48" s="503">
        <f>compofiinc!R40</f>
        <v>0.21015410141948709</v>
      </c>
      <c r="E48" s="503">
        <f>compofiinc!S40</f>
        <v>7.3733495063701082E-2</v>
      </c>
      <c r="F48" s="503">
        <f>compofiinc!T40</f>
        <v>2.8378164815186634E-2</v>
      </c>
      <c r="G48" s="503">
        <f>compofiinc!U40</f>
        <v>4.8114972811010258E-3</v>
      </c>
      <c r="H48" s="503">
        <f>compofiinc!V40</f>
        <v>1.1122392437318031E-2</v>
      </c>
      <c r="I48" s="667">
        <f>compofiinc!W40</f>
        <v>0.24200970415465331</v>
      </c>
      <c r="J48" s="673">
        <f>compofiinc!X40</f>
        <v>0.22670164315122829</v>
      </c>
      <c r="K48" s="114">
        <f>compofiinc!Y40</f>
        <v>0.12099995041266538</v>
      </c>
      <c r="L48" s="114">
        <f>compofiinc!Z40</f>
        <v>6.4616017110408958E-2</v>
      </c>
      <c r="M48" s="114">
        <f>compofiinc!AA40</f>
        <v>2.7502169265761808E-2</v>
      </c>
      <c r="N48" s="114">
        <f>compofiinc!AB40</f>
        <v>4.1924380191054504E-3</v>
      </c>
      <c r="O48" s="114">
        <f>compofiinc!AC40</f>
        <v>9.3910683432866984E-3</v>
      </c>
      <c r="P48" s="685">
        <f>compofiinc!AD40</f>
        <v>0.117871051449221</v>
      </c>
      <c r="Q48" s="673">
        <f>compofiinc!AE40</f>
        <v>0.1051833555571898</v>
      </c>
      <c r="R48" s="114">
        <f>compofiinc!AF40</f>
        <v>3.8992496239069682E-2</v>
      </c>
      <c r="S48" s="114">
        <f>compofiinc!AG40</f>
        <v>3.618389302471884E-2</v>
      </c>
      <c r="T48" s="114">
        <f>compofiinc!AH40</f>
        <v>2.1935643024017223E-2</v>
      </c>
      <c r="U48" s="114">
        <f>compofiinc!AI40</f>
        <v>2.477487560610532E-3</v>
      </c>
      <c r="V48" s="154">
        <f>compofiinc!AJ40</f>
        <v>5.593835708773533E-3</v>
      </c>
      <c r="X48" s="1044">
        <f t="shared" si="0"/>
        <v>1.3877787807814457E-17</v>
      </c>
      <c r="Y48" s="1044">
        <f t="shared" si="1"/>
        <v>0</v>
      </c>
      <c r="Z48" s="1044">
        <f t="shared" si="2"/>
        <v>-1.0408340855860843E-17</v>
      </c>
    </row>
    <row r="49" spans="1:26" x14ac:dyDescent="0.2">
      <c r="A49" s="115">
        <v>1952</v>
      </c>
      <c r="B49" s="648">
        <f>compofiinc!P41</f>
        <v>0.33211509029250325</v>
      </c>
      <c r="C49" s="656">
        <f>compofiinc!Q41</f>
        <v>0.32073962097575531</v>
      </c>
      <c r="D49" s="503">
        <f>compofiinc!R41</f>
        <v>0.21084007518216</v>
      </c>
      <c r="E49" s="503">
        <f>compofiinc!S41</f>
        <v>6.9259577505700068E-2</v>
      </c>
      <c r="F49" s="503">
        <f>compofiinc!T41</f>
        <v>2.5677803925452991E-2</v>
      </c>
      <c r="G49" s="503">
        <f>compofiinc!U41</f>
        <v>4.7100963829370844E-3</v>
      </c>
      <c r="H49" s="503">
        <f>compofiinc!V41</f>
        <v>1.0252067979505159E-2</v>
      </c>
      <c r="I49" s="667">
        <f>compofiinc!W41</f>
        <v>0.23069043123149091</v>
      </c>
      <c r="J49" s="673">
        <f>compofiinc!X41</f>
        <v>0.2184689032781888</v>
      </c>
      <c r="K49" s="114">
        <f>compofiinc!Y41</f>
        <v>0.12175299563809171</v>
      </c>
      <c r="L49" s="114">
        <f>compofiinc!Z41</f>
        <v>5.9641672533639792E-2</v>
      </c>
      <c r="M49" s="114">
        <f>compofiinc!AA41</f>
        <v>2.4412978087445608E-2</v>
      </c>
      <c r="N49" s="114">
        <f>compofiinc!AB41</f>
        <v>4.1016101682767878E-3</v>
      </c>
      <c r="O49" s="114">
        <f>compofiinc!AC41</f>
        <v>8.5596468507349033E-3</v>
      </c>
      <c r="P49" s="685">
        <f>compofiinc!AD41</f>
        <v>0.1079087598547829</v>
      </c>
      <c r="Q49" s="673">
        <f>compofiinc!AE41</f>
        <v>9.7583202165547417E-2</v>
      </c>
      <c r="R49" s="114">
        <f>compofiinc!AF41</f>
        <v>3.6754955931373297E-2</v>
      </c>
      <c r="S49" s="114">
        <f>compofiinc!AG41</f>
        <v>3.3566988418980065E-2</v>
      </c>
      <c r="T49" s="114">
        <f>compofiinc!AH41</f>
        <v>1.9542739222658805E-2</v>
      </c>
      <c r="U49" s="114">
        <f>compofiinc!AI41</f>
        <v>2.4554893191477576E-3</v>
      </c>
      <c r="V49" s="154">
        <f>compofiinc!AJ41</f>
        <v>5.2630292733875034E-3</v>
      </c>
      <c r="X49" s="1044">
        <f t="shared" si="0"/>
        <v>0</v>
      </c>
      <c r="Y49" s="1044">
        <f t="shared" si="1"/>
        <v>0</v>
      </c>
      <c r="Z49" s="1044">
        <f t="shared" si="2"/>
        <v>-1.0408340855860843E-17</v>
      </c>
    </row>
    <row r="50" spans="1:26" x14ac:dyDescent="0.2">
      <c r="A50" s="115">
        <v>1953</v>
      </c>
      <c r="B50" s="648">
        <f>compofiinc!P42</f>
        <v>0.32306951062083611</v>
      </c>
      <c r="C50" s="656">
        <f>compofiinc!Q42</f>
        <v>0.31380431868356229</v>
      </c>
      <c r="D50" s="503">
        <f>compofiinc!R42</f>
        <v>0.21401882800575117</v>
      </c>
      <c r="E50" s="503">
        <f>compofiinc!S42</f>
        <v>6.2415827362473787E-2</v>
      </c>
      <c r="F50" s="503">
        <f>compofiinc!T42</f>
        <v>2.3268540951883861E-2</v>
      </c>
      <c r="G50" s="503">
        <f>compofiinc!U42</f>
        <v>4.6402914160752016E-3</v>
      </c>
      <c r="H50" s="503">
        <f>compofiinc!V42</f>
        <v>9.4608309473782695E-3</v>
      </c>
      <c r="I50" s="667">
        <f>compofiinc!W42</f>
        <v>0.22013048869299831</v>
      </c>
      <c r="J50" s="673">
        <f>compofiinc!X42</f>
        <v>0.210073424892119</v>
      </c>
      <c r="K50" s="114">
        <f>compofiinc!Y42</f>
        <v>0.12214694591327996</v>
      </c>
      <c r="L50" s="114">
        <f>compofiinc!Z42</f>
        <v>5.3903750230236996E-2</v>
      </c>
      <c r="M50" s="114">
        <f>compofiinc!AA42</f>
        <v>2.2109835337462965E-2</v>
      </c>
      <c r="N50" s="114">
        <f>compofiinc!AB42</f>
        <v>3.9452284121904374E-3</v>
      </c>
      <c r="O50" s="114">
        <f>compofiinc!AC42</f>
        <v>7.9676649989486245E-3</v>
      </c>
      <c r="P50" s="685">
        <f>compofiinc!AD42</f>
        <v>9.9018850353359417E-2</v>
      </c>
      <c r="Q50" s="673">
        <f>compofiinc!AE42</f>
        <v>9.081089770218638E-2</v>
      </c>
      <c r="R50" s="114">
        <f>compofiinc!AF42</f>
        <v>3.6721930608423235E-2</v>
      </c>
      <c r="S50" s="114">
        <f>compofiinc!AG42</f>
        <v>2.9701944395395131E-2</v>
      </c>
      <c r="T50" s="114">
        <f>compofiinc!AH42</f>
        <v>1.7365782071979703E-2</v>
      </c>
      <c r="U50" s="114">
        <f>compofiinc!AI42</f>
        <v>2.3253528313188759E-3</v>
      </c>
      <c r="V50" s="154">
        <f>compofiinc!AJ42</f>
        <v>4.6958877950694358E-3</v>
      </c>
      <c r="X50" s="1044">
        <f t="shared" si="0"/>
        <v>0</v>
      </c>
      <c r="Y50" s="1044">
        <f t="shared" si="1"/>
        <v>1.7347234759768071E-17</v>
      </c>
      <c r="Z50" s="1044">
        <f t="shared" si="2"/>
        <v>0</v>
      </c>
    </row>
    <row r="51" spans="1:26" x14ac:dyDescent="0.2">
      <c r="A51" s="115">
        <v>1954</v>
      </c>
      <c r="B51" s="648">
        <f>compofiinc!P43</f>
        <v>0.33636110590333096</v>
      </c>
      <c r="C51" s="656">
        <f>compofiinc!Q43</f>
        <v>0.32119310731545292</v>
      </c>
      <c r="D51" s="503">
        <f>compofiinc!R43</f>
        <v>0.21520908556447518</v>
      </c>
      <c r="E51" s="503">
        <f>compofiinc!S43</f>
        <v>6.600338446283871E-2</v>
      </c>
      <c r="F51" s="503">
        <f>compofiinc!T43</f>
        <v>2.4597285051595193E-2</v>
      </c>
      <c r="G51" s="503">
        <f>compofiinc!U43</f>
        <v>4.7511840350075822E-3</v>
      </c>
      <c r="H51" s="503">
        <f>compofiinc!V43</f>
        <v>1.0632168201536172E-2</v>
      </c>
      <c r="I51" s="667">
        <f>compofiinc!W43</f>
        <v>0.23297681803897291</v>
      </c>
      <c r="J51" s="673">
        <f>compofiinc!X43</f>
        <v>0.2156068268206269</v>
      </c>
      <c r="K51" s="114">
        <f>compofiinc!Y43</f>
        <v>0.12580015849675588</v>
      </c>
      <c r="L51" s="114">
        <f>compofiinc!Z43</f>
        <v>5.4087424231798568E-2</v>
      </c>
      <c r="M51" s="114">
        <f>compofiinc!AA43</f>
        <v>2.3477057764598543E-2</v>
      </c>
      <c r="N51" s="114">
        <f>compofiinc!AB43</f>
        <v>3.8803338417930122E-3</v>
      </c>
      <c r="O51" s="114">
        <f>compofiinc!AC43</f>
        <v>8.3618524856808821E-3</v>
      </c>
      <c r="P51" s="685">
        <f>compofiinc!AD43</f>
        <v>0.1077356180416074</v>
      </c>
      <c r="Q51" s="673">
        <f>compofiinc!AE43</f>
        <v>9.3904559145803035E-2</v>
      </c>
      <c r="R51" s="114">
        <f>compofiinc!AF43</f>
        <v>3.6997608461188485E-2</v>
      </c>
      <c r="S51" s="114">
        <f>compofiinc!AG43</f>
        <v>3.0901624354578845E-2</v>
      </c>
      <c r="T51" s="114">
        <f>compofiinc!AH43</f>
        <v>1.8585590838842585E-2</v>
      </c>
      <c r="U51" s="114">
        <f>compofiinc!AI43</f>
        <v>2.6947612135841742E-3</v>
      </c>
      <c r="V51" s="154">
        <f>compofiinc!AJ43</f>
        <v>4.7249742776089461E-3</v>
      </c>
      <c r="X51" s="1044">
        <f t="shared" si="0"/>
        <v>7.8062556418956319E-17</v>
      </c>
      <c r="Y51" s="1044">
        <f t="shared" si="1"/>
        <v>1.3877787807814457E-17</v>
      </c>
      <c r="Z51" s="1044">
        <f t="shared" si="2"/>
        <v>0</v>
      </c>
    </row>
    <row r="52" spans="1:26" x14ac:dyDescent="0.2">
      <c r="A52" s="115">
        <v>1955</v>
      </c>
      <c r="B52" s="648">
        <f>compofiinc!P44</f>
        <v>0.33937798425770482</v>
      </c>
      <c r="C52" s="656">
        <f>compofiinc!Q44</f>
        <v>0.31772074577461312</v>
      </c>
      <c r="D52" s="503">
        <f>compofiinc!R44</f>
        <v>0.21478797063065755</v>
      </c>
      <c r="E52" s="503">
        <f>compofiinc!S44</f>
        <v>6.4894766397497403E-2</v>
      </c>
      <c r="F52" s="503">
        <f>compofiinc!T44</f>
        <v>2.5338665031589117E-2</v>
      </c>
      <c r="G52" s="503">
        <f>compofiinc!U44</f>
        <v>4.6504444445633081E-3</v>
      </c>
      <c r="H52" s="503">
        <f>compofiinc!V44</f>
        <v>8.0488992703057309E-3</v>
      </c>
      <c r="I52" s="667">
        <f>compofiinc!W44</f>
        <v>0.23596091814308898</v>
      </c>
      <c r="J52" s="673">
        <f>compofiinc!X44</f>
        <v>0.21377836096924738</v>
      </c>
      <c r="K52" s="114">
        <f>compofiinc!Y44</f>
        <v>0.12829672037744083</v>
      </c>
      <c r="L52" s="114">
        <f>compofiinc!Z44</f>
        <v>5.2235717626034975E-2</v>
      </c>
      <c r="M52" s="114">
        <f>compofiinc!AA44</f>
        <v>2.339721905501951E-2</v>
      </c>
      <c r="N52" s="114">
        <f>compofiinc!AB44</f>
        <v>3.6982063550439117E-3</v>
      </c>
      <c r="O52" s="114">
        <f>compofiinc!AC44</f>
        <v>6.1504975557081449E-3</v>
      </c>
      <c r="P52" s="685">
        <f>compofiinc!AD44</f>
        <v>0.1105754552013183</v>
      </c>
      <c r="Q52" s="673">
        <f>compofiinc!AE44</f>
        <v>9.1805282675712654E-2</v>
      </c>
      <c r="R52" s="114">
        <f>compofiinc!AF44</f>
        <v>3.5947639414041027E-2</v>
      </c>
      <c r="S52" s="114">
        <f>compofiinc!AG44</f>
        <v>3.0475986734992133E-2</v>
      </c>
      <c r="T52" s="114">
        <f>compofiinc!AH44</f>
        <v>1.964326279395304E-2</v>
      </c>
      <c r="U52" s="114">
        <f>compofiinc!AI44</f>
        <v>2.637529032507596E-3</v>
      </c>
      <c r="V52" s="154">
        <f>compofiinc!AJ44</f>
        <v>3.1008647002188591E-3</v>
      </c>
      <c r="X52" s="1044">
        <f t="shared" si="0"/>
        <v>1.5612511283791264E-17</v>
      </c>
      <c r="Y52" s="1044">
        <f t="shared" si="1"/>
        <v>0</v>
      </c>
      <c r="Z52" s="1044">
        <f t="shared" si="2"/>
        <v>0</v>
      </c>
    </row>
    <row r="53" spans="1:26" x14ac:dyDescent="0.2">
      <c r="A53" s="115">
        <v>1956</v>
      </c>
      <c r="B53" s="648">
        <f>compofiinc!P45</f>
        <v>0.33462139769151833</v>
      </c>
      <c r="C53" s="656">
        <f>compofiinc!Q45</f>
        <v>0.31806023990184451</v>
      </c>
      <c r="D53" s="503">
        <f>compofiinc!R45</f>
        <v>0.21305704285390448</v>
      </c>
      <c r="E53" s="503">
        <f>compofiinc!S45</f>
        <v>6.6260901436923772E-2</v>
      </c>
      <c r="F53" s="503">
        <f>compofiinc!T45</f>
        <v>2.5076758200538455E-2</v>
      </c>
      <c r="G53" s="503">
        <f>compofiinc!U45</f>
        <v>4.7220046395242601E-3</v>
      </c>
      <c r="H53" s="503">
        <f>compofiinc!V45</f>
        <v>8.9435327709535151E-3</v>
      </c>
      <c r="I53" s="667">
        <f>compofiinc!W45</f>
        <v>0.23126903627089038</v>
      </c>
      <c r="J53" s="673">
        <f>compofiinc!X45</f>
        <v>0.21347549384221612</v>
      </c>
      <c r="K53" s="114">
        <f>compofiinc!Y45</f>
        <v>0.12504383655741777</v>
      </c>
      <c r="L53" s="114">
        <f>compofiinc!Z45</f>
        <v>5.3939745901107505E-2</v>
      </c>
      <c r="M53" s="114">
        <f>compofiinc!AA45</f>
        <v>2.3635104858803328E-2</v>
      </c>
      <c r="N53" s="114">
        <f>compofiinc!AB45</f>
        <v>4.1050403812264028E-3</v>
      </c>
      <c r="O53" s="114">
        <f>compofiinc!AC45</f>
        <v>6.7517661436611223E-3</v>
      </c>
      <c r="P53" s="685">
        <f>compofiinc!AD45</f>
        <v>0.1067208171329697</v>
      </c>
      <c r="Q53" s="673">
        <f>compofiinc!AE45</f>
        <v>9.0869757576587148E-2</v>
      </c>
      <c r="R53" s="114">
        <f>compofiinc!AF45</f>
        <v>3.5744234503013977E-2</v>
      </c>
      <c r="S53" s="114">
        <f>compofiinc!AG45</f>
        <v>2.9045243330795428E-2</v>
      </c>
      <c r="T53" s="114">
        <f>compofiinc!AH45</f>
        <v>1.9601686134651929E-2</v>
      </c>
      <c r="U53" s="114">
        <f>compofiinc!AI45</f>
        <v>2.6491988992612954E-3</v>
      </c>
      <c r="V53" s="154">
        <f>compofiinc!AJ45</f>
        <v>3.8293947088645268E-3</v>
      </c>
      <c r="X53" s="1044">
        <f t="shared" si="0"/>
        <v>3.1225022567582528E-17</v>
      </c>
      <c r="Y53" s="1044">
        <f t="shared" si="1"/>
        <v>-9.540979117872439E-18</v>
      </c>
      <c r="Z53" s="1044">
        <f t="shared" si="2"/>
        <v>-7.3725747729014302E-18</v>
      </c>
    </row>
    <row r="54" spans="1:26" x14ac:dyDescent="0.2">
      <c r="A54" s="115">
        <v>1957</v>
      </c>
      <c r="B54" s="648">
        <f>compofiinc!P46</f>
        <v>0.32988589698885884</v>
      </c>
      <c r="C54" s="656">
        <f>compofiinc!Q46</f>
        <v>0.31687309376554507</v>
      </c>
      <c r="D54" s="503">
        <f>compofiinc!R46</f>
        <v>0.21525176235020743</v>
      </c>
      <c r="E54" s="503">
        <f>compofiinc!S46</f>
        <v>6.2279564152762555E-2</v>
      </c>
      <c r="F54" s="503">
        <f>compofiinc!T46</f>
        <v>2.6240385040085686E-2</v>
      </c>
      <c r="G54" s="503">
        <f>compofiinc!U46</f>
        <v>5.9871713446630502E-3</v>
      </c>
      <c r="H54" s="503">
        <f>compofiinc!V46</f>
        <v>7.1142108778262953E-3</v>
      </c>
      <c r="I54" s="667">
        <f>compofiinc!W46</f>
        <v>0.22604483211460688</v>
      </c>
      <c r="J54" s="673">
        <f>compofiinc!X46</f>
        <v>0.21167499809433837</v>
      </c>
      <c r="K54" s="114">
        <f>compofiinc!Y46</f>
        <v>0.12168887654606288</v>
      </c>
      <c r="L54" s="114">
        <f>compofiinc!Z46</f>
        <v>5.3710419478966126E-2</v>
      </c>
      <c r="M54" s="114">
        <f>compofiinc!AA46</f>
        <v>2.4982796797901628E-2</v>
      </c>
      <c r="N54" s="114">
        <f>compofiinc!AB46</f>
        <v>5.0994972833527984E-3</v>
      </c>
      <c r="O54" s="114">
        <f>compofiinc!AC46</f>
        <v>6.1934079880549137E-3</v>
      </c>
      <c r="P54" s="685">
        <f>compofiinc!AD46</f>
        <v>0.10160969512973959</v>
      </c>
      <c r="Q54" s="673">
        <f>compofiinc!AE46</f>
        <v>8.9818851566021513E-2</v>
      </c>
      <c r="R54" s="114">
        <f>compofiinc!AF46</f>
        <v>3.6081257271559579E-2</v>
      </c>
      <c r="S54" s="114">
        <f>compofiinc!AG46</f>
        <v>2.8522029878907826E-2</v>
      </c>
      <c r="T54" s="114">
        <f>compofiinc!AH46</f>
        <v>1.8951982912932153E-2</v>
      </c>
      <c r="U54" s="114">
        <f>compofiinc!AI46</f>
        <v>2.7631331499601759E-3</v>
      </c>
      <c r="V54" s="154">
        <f>compofiinc!AJ46</f>
        <v>3.5004483526617715E-3</v>
      </c>
      <c r="X54" s="1044">
        <f t="shared" si="0"/>
        <v>4.7704895589362195E-17</v>
      </c>
      <c r="Y54" s="1044">
        <f t="shared" si="1"/>
        <v>3.0357660829594124E-17</v>
      </c>
      <c r="Z54" s="1044">
        <f t="shared" si="2"/>
        <v>7.8062556418956319E-18</v>
      </c>
    </row>
    <row r="55" spans="1:26" x14ac:dyDescent="0.2">
      <c r="A55" s="115">
        <v>1958</v>
      </c>
      <c r="B55" s="648">
        <f>compofiinc!P47</f>
        <v>0.33561535507763746</v>
      </c>
      <c r="C55" s="656">
        <f>compofiinc!Q47</f>
        <v>0.32112269096927543</v>
      </c>
      <c r="D55" s="503">
        <f>compofiinc!R47</f>
        <v>0.22138595229010202</v>
      </c>
      <c r="E55" s="503">
        <f>compofiinc!S47</f>
        <v>6.1241642769293718E-2</v>
      </c>
      <c r="F55" s="503">
        <f>compofiinc!T47</f>
        <v>2.5005215626504731E-2</v>
      </c>
      <c r="G55" s="503">
        <f>compofiinc!U47</f>
        <v>6.4526713456578679E-3</v>
      </c>
      <c r="H55" s="503">
        <f>compofiinc!V47</f>
        <v>7.0372089377170842E-3</v>
      </c>
      <c r="I55" s="667">
        <f>compofiinc!W47</f>
        <v>0.22926678126202021</v>
      </c>
      <c r="J55" s="673">
        <f>compofiinc!X47</f>
        <v>0.2126001791647209</v>
      </c>
      <c r="K55" s="114">
        <f>compofiinc!Y47</f>
        <v>0.12436775061904125</v>
      </c>
      <c r="L55" s="114">
        <f>compofiinc!Z47</f>
        <v>5.2487308666527524E-2</v>
      </c>
      <c r="M55" s="114">
        <f>compofiinc!AA47</f>
        <v>2.4120445914419475E-2</v>
      </c>
      <c r="N55" s="114">
        <f>compofiinc!AB47</f>
        <v>5.4453121744700555E-3</v>
      </c>
      <c r="O55" s="114">
        <f>compofiinc!AC47</f>
        <v>6.1793617902626205E-3</v>
      </c>
      <c r="P55" s="685">
        <f>compofiinc!AD47</f>
        <v>0.1020574545358145</v>
      </c>
      <c r="Q55" s="673">
        <f>compofiinc!AE47</f>
        <v>8.8335735001955892E-2</v>
      </c>
      <c r="R55" s="114">
        <f>compofiinc!AF47</f>
        <v>3.6061309207323054E-2</v>
      </c>
      <c r="S55" s="114">
        <f>compofiinc!AG47</f>
        <v>2.7957158288407533E-2</v>
      </c>
      <c r="T55" s="114">
        <f>compofiinc!AH47</f>
        <v>1.7852701347797411E-2</v>
      </c>
      <c r="U55" s="114">
        <f>compofiinc!AI47</f>
        <v>2.9416974142657849E-3</v>
      </c>
      <c r="V55" s="154">
        <f>compofiinc!AJ47</f>
        <v>3.5228687441621054E-3</v>
      </c>
      <c r="X55" s="1044">
        <f t="shared" si="0"/>
        <v>0</v>
      </c>
      <c r="Y55" s="1044">
        <f t="shared" si="1"/>
        <v>-1.9081958235744878E-17</v>
      </c>
      <c r="Z55" s="1044">
        <f t="shared" si="2"/>
        <v>3.4694469519536142E-18</v>
      </c>
    </row>
    <row r="56" spans="1:26" x14ac:dyDescent="0.2">
      <c r="A56" s="117">
        <v>1959</v>
      </c>
      <c r="B56" s="651">
        <f>compofiinc!P48</f>
        <v>0.34003626034210938</v>
      </c>
      <c r="C56" s="658">
        <f>compofiinc!Q48</f>
        <v>0.32033287948024919</v>
      </c>
      <c r="D56" s="505">
        <f>compofiinc!R48</f>
        <v>0.21968422323549375</v>
      </c>
      <c r="E56" s="505">
        <f>compofiinc!S48</f>
        <v>6.1422883364079896E-2</v>
      </c>
      <c r="F56" s="505">
        <f>compofiinc!T48</f>
        <v>2.5812493035413723E-2</v>
      </c>
      <c r="G56" s="505">
        <f>compofiinc!U48</f>
        <v>6.926845264177829E-3</v>
      </c>
      <c r="H56" s="505">
        <f>compofiinc!V48</f>
        <v>6.4864345810839875E-3</v>
      </c>
      <c r="I56" s="668">
        <f>compofiinc!W48</f>
        <v>0.23389805866566568</v>
      </c>
      <c r="J56" s="674">
        <f>compofiinc!X48</f>
        <v>0.21024822758488959</v>
      </c>
      <c r="K56" s="116">
        <f>compofiinc!Y48</f>
        <v>0.12096464362877513</v>
      </c>
      <c r="L56" s="116">
        <f>compofiinc!Z48</f>
        <v>5.3344679937066035E-2</v>
      </c>
      <c r="M56" s="116">
        <f>compofiinc!AA48</f>
        <v>2.4415237692689329E-2</v>
      </c>
      <c r="N56" s="116">
        <f>compofiinc!AB48</f>
        <v>5.812180496363486E-3</v>
      </c>
      <c r="O56" s="116">
        <f>compofiinc!AC48</f>
        <v>5.7114858299956153E-3</v>
      </c>
      <c r="P56" s="686">
        <f>compofiinc!AD48</f>
        <v>0.1064744460659322</v>
      </c>
      <c r="Q56" s="674">
        <f>compofiinc!AE48</f>
        <v>8.7478520785266911E-2</v>
      </c>
      <c r="R56" s="116">
        <f>compofiinc!AF48</f>
        <v>3.5543750374197408E-2</v>
      </c>
      <c r="S56" s="116">
        <f>compofiinc!AG48</f>
        <v>2.8141480588543159E-2</v>
      </c>
      <c r="T56" s="116">
        <f>compofiinc!AH48</f>
        <v>1.7490426283222164E-2</v>
      </c>
      <c r="U56" s="116">
        <f>compofiinc!AI48</f>
        <v>3.0964387975252645E-3</v>
      </c>
      <c r="V56" s="156">
        <f>compofiinc!AJ48</f>
        <v>3.2064247417789076E-3</v>
      </c>
      <c r="X56" s="1044">
        <f t="shared" si="0"/>
        <v>0</v>
      </c>
      <c r="Y56" s="1044">
        <f t="shared" si="1"/>
        <v>0</v>
      </c>
      <c r="Z56" s="1044">
        <f t="shared" si="2"/>
        <v>7.8062556418956319E-18</v>
      </c>
    </row>
    <row r="57" spans="1:26" x14ac:dyDescent="0.2">
      <c r="A57" s="115">
        <v>1960</v>
      </c>
      <c r="B57" s="648">
        <f>compofiinc!P49</f>
        <v>0.33475096015672107</v>
      </c>
      <c r="C57" s="656">
        <f>compofiinc!Q49</f>
        <v>0.3165743758613398</v>
      </c>
      <c r="D57" s="503">
        <f>compofiinc!R49</f>
        <v>0.22185760905417889</v>
      </c>
      <c r="E57" s="503">
        <f>compofiinc!S49</f>
        <v>5.6176999404394377E-2</v>
      </c>
      <c r="F57" s="503">
        <f>compofiinc!T49</f>
        <v>2.4710219826526891E-2</v>
      </c>
      <c r="G57" s="503">
        <f>compofiinc!U49</f>
        <v>7.3326944656050587E-3</v>
      </c>
      <c r="H57" s="503">
        <f>compofiinc!V49</f>
        <v>6.4968531106345271E-3</v>
      </c>
      <c r="I57" s="667">
        <f>compofiinc!W49</f>
        <v>0.2257431227027937</v>
      </c>
      <c r="J57" s="673">
        <f>compofiinc!X49</f>
        <v>0.20511531697340049</v>
      </c>
      <c r="K57" s="114">
        <f>compofiinc!Y49</f>
        <v>0.12110550368134122</v>
      </c>
      <c r="L57" s="114">
        <f>compofiinc!Z49</f>
        <v>4.8695510513458287E-2</v>
      </c>
      <c r="M57" s="114">
        <f>compofiinc!AA49</f>
        <v>2.3365936414953634E-2</v>
      </c>
      <c r="N57" s="114">
        <f>compofiinc!AB49</f>
        <v>6.1152395358021984E-3</v>
      </c>
      <c r="O57" s="114">
        <f>compofiinc!AC49</f>
        <v>5.8331268278451502E-3</v>
      </c>
      <c r="P57" s="685">
        <f>compofiinc!AD49</f>
        <v>0.10034579956956319</v>
      </c>
      <c r="Q57" s="673">
        <f>compofiinc!AE49</f>
        <v>8.3565900921357628E-2</v>
      </c>
      <c r="R57" s="114">
        <f>compofiinc!AF49</f>
        <v>3.5492649277734857E-2</v>
      </c>
      <c r="S57" s="114">
        <f>compofiinc!AG49</f>
        <v>2.5140986228410239E-2</v>
      </c>
      <c r="T57" s="114">
        <f>compofiinc!AH49</f>
        <v>1.6430441125589609E-2</v>
      </c>
      <c r="U57" s="114">
        <f>compofiinc!AI49</f>
        <v>3.1592790660135294E-3</v>
      </c>
      <c r="V57" s="154">
        <f>compofiinc!AJ49</f>
        <v>3.342545223609389E-3</v>
      </c>
      <c r="X57" s="1044">
        <f t="shared" si="0"/>
        <v>4.7704895589362195E-17</v>
      </c>
      <c r="Y57" s="1044">
        <f t="shared" si="1"/>
        <v>0</v>
      </c>
      <c r="Z57" s="1044">
        <f t="shared" si="2"/>
        <v>4.3368086899420177E-18</v>
      </c>
    </row>
    <row r="58" spans="1:26" x14ac:dyDescent="0.2">
      <c r="A58" s="115">
        <v>1961</v>
      </c>
      <c r="B58" s="648">
        <f>compofiinc!P50</f>
        <v>0.3425477280551974</v>
      </c>
      <c r="C58" s="656">
        <f>compofiinc!Q50</f>
        <v>0.31896211473952618</v>
      </c>
      <c r="D58" s="503">
        <f>compofiinc!R50</f>
        <v>0.22513867178576419</v>
      </c>
      <c r="E58" s="503">
        <f>compofiinc!S50</f>
        <v>5.6128717373790195E-2</v>
      </c>
      <c r="F58" s="503">
        <f>compofiinc!T50</f>
        <v>2.3755965543046247E-2</v>
      </c>
      <c r="G58" s="503">
        <f>compofiinc!U50</f>
        <v>7.8825713012777524E-3</v>
      </c>
      <c r="H58" s="503">
        <f>compofiinc!V50</f>
        <v>6.056188735647847E-3</v>
      </c>
      <c r="I58" s="667">
        <f>compofiinc!W50</f>
        <v>0.23501366800040352</v>
      </c>
      <c r="J58" s="673">
        <f>compofiinc!X50</f>
        <v>0.20906861751680228</v>
      </c>
      <c r="K58" s="114">
        <f>compofiinc!Y50</f>
        <v>0.12772668147091676</v>
      </c>
      <c r="L58" s="114">
        <f>compofiinc!Z50</f>
        <v>4.7842838083350131E-2</v>
      </c>
      <c r="M58" s="114">
        <f>compofiinc!AA50</f>
        <v>2.1953500537244999E-2</v>
      </c>
      <c r="N58" s="114">
        <f>compofiinc!AB50</f>
        <v>6.3815480536574491E-3</v>
      </c>
      <c r="O58" s="114">
        <f>compofiinc!AC50</f>
        <v>5.1640493716328967E-3</v>
      </c>
      <c r="P58" s="685">
        <f>compofiinc!AD50</f>
        <v>0.10640656153200091</v>
      </c>
      <c r="Q58" s="673">
        <f>compofiinc!AE50</f>
        <v>8.3376005383909935E-2</v>
      </c>
      <c r="R58" s="114">
        <f>compofiinc!AF50</f>
        <v>3.5005567806855105E-2</v>
      </c>
      <c r="S58" s="114">
        <f>compofiinc!AG50</f>
        <v>2.5726074768300296E-2</v>
      </c>
      <c r="T58" s="114">
        <f>compofiinc!AH50</f>
        <v>1.6453837807072106E-2</v>
      </c>
      <c r="U58" s="114">
        <f>compofiinc!AI50</f>
        <v>3.2651612458015258E-3</v>
      </c>
      <c r="V58" s="154">
        <f>compofiinc!AJ50</f>
        <v>2.9253637558808989E-3</v>
      </c>
      <c r="X58" s="1044">
        <f t="shared" si="0"/>
        <v>-4.8572257327350599E-17</v>
      </c>
      <c r="Y58" s="1044">
        <f t="shared" si="1"/>
        <v>4.5102810375396984E-17</v>
      </c>
      <c r="Z58" s="1044">
        <f t="shared" si="2"/>
        <v>0</v>
      </c>
    </row>
    <row r="59" spans="1:26" x14ac:dyDescent="0.2">
      <c r="A59" s="107">
        <v>1962</v>
      </c>
      <c r="B59" s="648">
        <f>compofiinc!P51</f>
        <v>0.34884503483772278</v>
      </c>
      <c r="C59" s="657">
        <f>compofiinc!Q51</f>
        <v>0.33567959070205688</v>
      </c>
      <c r="D59" s="411">
        <f>compofiinc!R51</f>
        <v>0.2328367680311203</v>
      </c>
      <c r="E59" s="411">
        <f>compofiinc!S51</f>
        <v>5.7871274650096893E-2</v>
      </c>
      <c r="F59" s="411">
        <f>compofiinc!T51</f>
        <v>2.386934868991375E-2</v>
      </c>
      <c r="G59" s="411">
        <f>compofiinc!U51</f>
        <v>8.4095504134893417E-3</v>
      </c>
      <c r="H59" s="836">
        <f>compofiinc!V51</f>
        <v>1.2692660093307495E-2</v>
      </c>
      <c r="I59" s="670">
        <f>compofiinc!W51</f>
        <v>0.23550158739089966</v>
      </c>
      <c r="J59" s="676">
        <f>compofiinc!X51</f>
        <v>0.22008799016475677</v>
      </c>
      <c r="K59" s="136">
        <f>compofiinc!Y51</f>
        <v>0.13124674558639526</v>
      </c>
      <c r="L59" s="136">
        <f>compofiinc!Z51</f>
        <v>4.9574654549360275E-2</v>
      </c>
      <c r="M59" s="136">
        <f>compofiinc!AA51</f>
        <v>2.1573340520262718E-2</v>
      </c>
      <c r="N59" s="136">
        <f>compofiinc!AB51</f>
        <v>6.6132880747318268E-3</v>
      </c>
      <c r="O59" s="836">
        <f>compofiinc!AC51</f>
        <v>1.1079938150942326E-2</v>
      </c>
      <c r="P59" s="685">
        <f>compofiinc!AD51</f>
        <v>0.10222311317920685</v>
      </c>
      <c r="Q59" s="664">
        <f>compofiinc!AE51</f>
        <v>8.7448716163635254E-2</v>
      </c>
      <c r="R59" s="105">
        <f>compofiinc!AF51</f>
        <v>3.530077263712883E-2</v>
      </c>
      <c r="S59" s="105">
        <f>compofiinc!AG51</f>
        <v>2.6844657957553864E-2</v>
      </c>
      <c r="T59" s="105">
        <f>compofiinc!AH51</f>
        <v>1.555299386382103E-2</v>
      </c>
      <c r="U59" s="105">
        <f>compofiinc!AI51</f>
        <v>3.2585833687335253E-3</v>
      </c>
      <c r="V59" s="134">
        <f>compofiinc!AJ51</f>
        <v>6.4917081035673618E-3</v>
      </c>
      <c r="X59" s="1044">
        <f t="shared" si="0"/>
        <v>-1.1175870895385742E-8</v>
      </c>
      <c r="Y59" s="1044">
        <f t="shared" si="1"/>
        <v>2.3283064365386963E-8</v>
      </c>
      <c r="Z59" s="1044">
        <f t="shared" si="2"/>
        <v>2.3283064365386963E-10</v>
      </c>
    </row>
    <row r="60" spans="1:26" x14ac:dyDescent="0.2">
      <c r="A60" s="107">
        <v>1963</v>
      </c>
      <c r="B60" s="648">
        <f>compofiinc!P52</f>
        <v>0.3378481287671965</v>
      </c>
      <c r="C60" s="657">
        <f>compofiinc!Q52</f>
        <v>0.32009622322001463</v>
      </c>
      <c r="D60" s="411">
        <f>compofiinc!R52</f>
        <v>0.22657355751802358</v>
      </c>
      <c r="E60" s="411">
        <f>compofiinc!S52</f>
        <v>5.4347359717920603E-2</v>
      </c>
      <c r="F60" s="411">
        <f>compofiinc!T52</f>
        <v>2.3644154817068063E-2</v>
      </c>
      <c r="G60" s="411">
        <f>compofiinc!U52</f>
        <v>1.0048613543722546E-2</v>
      </c>
      <c r="H60" s="411">
        <f>compofiinc!V52</f>
        <v>5.482537623279801E-3</v>
      </c>
      <c r="I60" s="670">
        <f>compofiinc!W52</f>
        <v>0.22843879271659912</v>
      </c>
      <c r="J60" s="676">
        <f>compofiinc!X52</f>
        <v>0.2089506121533202</v>
      </c>
      <c r="K60" s="136">
        <f>compofiinc!Y52</f>
        <v>0.12853001071454292</v>
      </c>
      <c r="L60" s="136">
        <f>compofiinc!Z52</f>
        <v>4.6185772997338143E-2</v>
      </c>
      <c r="M60" s="136">
        <f>compofiinc!AA52</f>
        <v>2.1704882879933149E-2</v>
      </c>
      <c r="N60" s="136">
        <f>compofiinc!AB52</f>
        <v>7.8293708141522651E-3</v>
      </c>
      <c r="O60" s="136">
        <f>compofiinc!AC52</f>
        <v>4.7005747473537257E-3</v>
      </c>
      <c r="P60" s="685">
        <f>compofiinc!AD52</f>
        <v>9.91651029594353E-2</v>
      </c>
      <c r="Q60" s="664">
        <f>compofiinc!AE52</f>
        <v>8.1639366576136144E-2</v>
      </c>
      <c r="R60" s="105">
        <f>compofiinc!AF52</f>
        <v>3.4601989696862685E-2</v>
      </c>
      <c r="S60" s="105">
        <f>compofiinc!AG52</f>
        <v>2.4443148734226455E-2</v>
      </c>
      <c r="T60" s="105">
        <f>compofiinc!AH52</f>
        <v>1.6210857439494523E-2</v>
      </c>
      <c r="U60" s="105">
        <f>compofiinc!AI52</f>
        <v>3.7675525626435324E-3</v>
      </c>
      <c r="V60" s="134">
        <f>compofiinc!AJ52</f>
        <v>2.6158181429089358E-3</v>
      </c>
      <c r="X60" s="1044">
        <f t="shared" si="0"/>
        <v>4.0766001685454967E-17</v>
      </c>
      <c r="Y60" s="1044">
        <f t="shared" si="1"/>
        <v>-9.540979117872439E-18</v>
      </c>
      <c r="Z60" s="1044">
        <f t="shared" si="2"/>
        <v>1.214306433183765E-17</v>
      </c>
    </row>
    <row r="61" spans="1:26" x14ac:dyDescent="0.2">
      <c r="A61" s="107">
        <v>1964</v>
      </c>
      <c r="B61" s="648">
        <f>compofiinc!P53</f>
        <v>0.34850424528121948</v>
      </c>
      <c r="C61" s="657">
        <f>compofiinc!Q53</f>
        <v>0.33176752924919128</v>
      </c>
      <c r="D61" s="411">
        <f>compofiinc!R53</f>
        <v>0.23341019451618195</v>
      </c>
      <c r="E61" s="411">
        <f>compofiinc!S53</f>
        <v>5.5029075592756271E-2</v>
      </c>
      <c r="F61" s="411">
        <f>compofiinc!T53</f>
        <v>2.3353299126029015E-2</v>
      </c>
      <c r="G61" s="411">
        <f>compofiinc!U53</f>
        <v>9.8970802500844002E-3</v>
      </c>
      <c r="H61" s="836">
        <f>compofiinc!V53</f>
        <v>1.0077878832817078E-2</v>
      </c>
      <c r="I61" s="670">
        <f>compofiinc!W53</f>
        <v>0.23604407906532288</v>
      </c>
      <c r="J61" s="676">
        <f>compofiinc!X53</f>
        <v>0.21672645211219788</v>
      </c>
      <c r="K61" s="136">
        <f>compofiinc!Y53</f>
        <v>0.13227871060371399</v>
      </c>
      <c r="L61" s="136">
        <f>compofiinc!Z53</f>
        <v>4.7251012176275253E-2</v>
      </c>
      <c r="M61" s="136">
        <f>compofiinc!AA53</f>
        <v>2.1204022690653801E-2</v>
      </c>
      <c r="N61" s="136">
        <f>compofiinc!AB53</f>
        <v>7.5925751589238644E-3</v>
      </c>
      <c r="O61" s="836">
        <f>compofiinc!AC53</f>
        <v>8.4001729264855385E-3</v>
      </c>
      <c r="P61" s="685">
        <f>compofiinc!AD53</f>
        <v>0.10308639705181122</v>
      </c>
      <c r="Q61" s="664">
        <f>compofiinc!AE53</f>
        <v>8.5021734237670898E-2</v>
      </c>
      <c r="R61" s="105">
        <f>compofiinc!AF53</f>
        <v>3.5325009375810623E-2</v>
      </c>
      <c r="S61" s="105">
        <f>compofiinc!AG53</f>
        <v>2.6332676410675049E-2</v>
      </c>
      <c r="T61" s="105">
        <f>compofiinc!AH53</f>
        <v>1.5245403163135052E-2</v>
      </c>
      <c r="U61" s="105">
        <f>compofiinc!AI53</f>
        <v>3.4277983941137791E-3</v>
      </c>
      <c r="V61" s="134">
        <f>compofiinc!AJ53</f>
        <v>4.6908482909202576E-3</v>
      </c>
      <c r="X61" s="1044">
        <f t="shared" si="0"/>
        <v>9.3132257461547852E-10</v>
      </c>
      <c r="Y61" s="1044">
        <f t="shared" si="1"/>
        <v>-4.1443854570388794E-8</v>
      </c>
      <c r="Z61" s="1044">
        <f t="shared" si="2"/>
        <v>-1.3969838619232178E-9</v>
      </c>
    </row>
    <row r="62" spans="1:26" x14ac:dyDescent="0.2">
      <c r="A62" s="107">
        <v>1965</v>
      </c>
      <c r="B62" s="648">
        <f>compofiinc!P54</f>
        <v>0.34781024128956567</v>
      </c>
      <c r="C62" s="657">
        <f>compofiinc!Q54</f>
        <v>0.31518188292699273</v>
      </c>
      <c r="D62" s="411">
        <f>compofiinc!R54</f>
        <v>0.21465011048957885</v>
      </c>
      <c r="E62" s="411">
        <f>compofiinc!S54</f>
        <v>6.116648030180976E-2</v>
      </c>
      <c r="F62" s="411">
        <f>compofiinc!T54</f>
        <v>2.4574686040832142E-2</v>
      </c>
      <c r="G62" s="411">
        <f>compofiinc!U54</f>
        <v>1.1003173184809947E-2</v>
      </c>
      <c r="H62" s="411">
        <f>compofiinc!V54</f>
        <v>3.7874329099620769E-3</v>
      </c>
      <c r="I62" s="670">
        <f>compofiinc!W54</f>
        <v>0.23876387756560402</v>
      </c>
      <c r="J62" s="676">
        <f>compofiinc!X54</f>
        <v>0.20699893083727042</v>
      </c>
      <c r="K62" s="136">
        <f>compofiinc!Y54</f>
        <v>0.1238985809566107</v>
      </c>
      <c r="L62" s="136">
        <f>compofiinc!Z54</f>
        <v>4.9573579035051482E-2</v>
      </c>
      <c r="M62" s="136">
        <f>compofiinc!AA54</f>
        <v>2.2099516280519524E-2</v>
      </c>
      <c r="N62" s="136">
        <f>compofiinc!AB54</f>
        <v>8.3418744227734369E-3</v>
      </c>
      <c r="O62" s="136">
        <f>compofiinc!AC54</f>
        <v>3.0853801423152867E-3</v>
      </c>
      <c r="P62" s="685">
        <f>compofiinc!AD54</f>
        <v>0.10891912753229199</v>
      </c>
      <c r="Q62" s="664">
        <f>compofiinc!AE54</f>
        <v>8.0650646944014873E-2</v>
      </c>
      <c r="R62" s="105">
        <f>compofiinc!AF54</f>
        <v>3.4125376864947939E-2</v>
      </c>
      <c r="S62" s="105">
        <f>compofiinc!AG54</f>
        <v>2.325779694070762E-2</v>
      </c>
      <c r="T62" s="105">
        <f>compofiinc!AH54</f>
        <v>1.76361838291684E-2</v>
      </c>
      <c r="U62" s="105">
        <f>compofiinc!AI54</f>
        <v>3.9557120264450832E-3</v>
      </c>
      <c r="V62" s="134">
        <f>compofiinc!AJ54</f>
        <v>1.6755772827458208E-3</v>
      </c>
      <c r="X62" s="1044">
        <f t="shared" si="0"/>
        <v>-5.0740661672321608E-17</v>
      </c>
      <c r="Y62" s="1044">
        <f t="shared" si="1"/>
        <v>-1.3877787807814457E-17</v>
      </c>
      <c r="Z62" s="1044">
        <f t="shared" si="2"/>
        <v>9.540979117872439E-18</v>
      </c>
    </row>
    <row r="63" spans="1:26" x14ac:dyDescent="0.2">
      <c r="A63" s="107">
        <v>1966</v>
      </c>
      <c r="B63" s="648">
        <f>compofiinc!P55</f>
        <v>0.34672755002975464</v>
      </c>
      <c r="C63" s="657">
        <f>compofiinc!Q55</f>
        <v>0.33023196458816528</v>
      </c>
      <c r="D63" s="411">
        <f>compofiinc!R55</f>
        <v>0.22859624028205872</v>
      </c>
      <c r="E63" s="411">
        <f>compofiinc!S55</f>
        <v>5.8902930468320847E-2</v>
      </c>
      <c r="F63" s="411">
        <f>compofiinc!T55</f>
        <v>2.2481640800833702E-2</v>
      </c>
      <c r="G63" s="411">
        <f>compofiinc!U55</f>
        <v>1.0511035099625587E-2</v>
      </c>
      <c r="H63" s="836">
        <f>compofiinc!V55</f>
        <v>9.7400974482297897E-3</v>
      </c>
      <c r="I63" s="670">
        <f>compofiinc!W55</f>
        <v>0.23590350151062012</v>
      </c>
      <c r="J63" s="676">
        <f>compofiinc!X55</f>
        <v>0.21684496104717255</v>
      </c>
      <c r="K63" s="136">
        <f>compofiinc!Y55</f>
        <v>0.12925434112548828</v>
      </c>
      <c r="L63" s="136">
        <f>compofiinc!Z55</f>
        <v>5.0835270434617996E-2</v>
      </c>
      <c r="M63" s="136">
        <f>compofiinc!AA55</f>
        <v>2.0598165690898895E-2</v>
      </c>
      <c r="N63" s="136">
        <f>compofiinc!AB55</f>
        <v>8.0070840194821358E-3</v>
      </c>
      <c r="O63" s="836">
        <f>compofiinc!AC55</f>
        <v>8.1384852528572083E-3</v>
      </c>
      <c r="P63" s="685">
        <f>compofiinc!AD55</f>
        <v>0.10438810288906097</v>
      </c>
      <c r="Q63" s="664">
        <f>compofiinc!AE55</f>
        <v>8.6373060941696167E-2</v>
      </c>
      <c r="R63" s="105">
        <f>compofiinc!AF55</f>
        <v>3.4857850521802902E-2</v>
      </c>
      <c r="S63" s="105">
        <f>compofiinc!AG55</f>
        <v>2.8503499925136566E-2</v>
      </c>
      <c r="T63" s="105">
        <f>compofiinc!AH55</f>
        <v>1.4789819717407227E-2</v>
      </c>
      <c r="U63" s="105">
        <f>compofiinc!AI55</f>
        <v>3.6677280440926552E-3</v>
      </c>
      <c r="V63" s="134">
        <f>compofiinc!AJ55</f>
        <v>4.5541613362729549E-3</v>
      </c>
      <c r="X63" s="1044">
        <f t="shared" si="0"/>
        <v>2.0489096641540527E-8</v>
      </c>
      <c r="Y63" s="1044">
        <f t="shared" si="1"/>
        <v>1.1614523828029633E-5</v>
      </c>
      <c r="Z63" s="1044">
        <f t="shared" si="2"/>
        <v>1.3969838619232178E-9</v>
      </c>
    </row>
    <row r="64" spans="1:26" x14ac:dyDescent="0.2">
      <c r="A64" s="107">
        <v>1967</v>
      </c>
      <c r="B64" s="649">
        <f>compofiinc!P56</f>
        <v>0.35035692900419235</v>
      </c>
      <c r="C64" s="657">
        <f>compofiinc!Q56</f>
        <v>0.32749543339014053</v>
      </c>
      <c r="D64" s="411">
        <f>compofiinc!R56</f>
        <v>0.22956648841500282</v>
      </c>
      <c r="E64" s="411">
        <f>compofiinc!S56</f>
        <v>5.7143636047840118E-2</v>
      </c>
      <c r="F64" s="411">
        <f>compofiinc!T56</f>
        <v>2.2087583318352699E-2</v>
      </c>
      <c r="G64" s="411">
        <f>compofiinc!U56</f>
        <v>1.0831340914592147E-2</v>
      </c>
      <c r="H64" s="411">
        <f>compofiinc!V56</f>
        <v>7.8663863241672516E-3</v>
      </c>
      <c r="I64" s="670">
        <f>compofiinc!W56</f>
        <v>0.24091452732682228</v>
      </c>
      <c r="J64" s="677">
        <f>compofiinc!X56</f>
        <v>0.21527399122714996</v>
      </c>
      <c r="K64" s="148">
        <f>compofiinc!Y56</f>
        <v>0.13095556944608688</v>
      </c>
      <c r="L64" s="148">
        <f>compofiinc!Z56</f>
        <v>4.9440306611359119E-2</v>
      </c>
      <c r="M64" s="148">
        <f>compofiinc!AA56</f>
        <v>1.9998159259557724E-2</v>
      </c>
      <c r="N64" s="148">
        <f>compofiinc!AB56</f>
        <v>8.3532980643212795E-3</v>
      </c>
      <c r="O64" s="148">
        <f>compofiinc!AC56</f>
        <v>6.5237546805292368E-3</v>
      </c>
      <c r="P64" s="685">
        <f>compofiinc!AD56</f>
        <v>0.10904778353869915</v>
      </c>
      <c r="Q64" s="664">
        <f>compofiinc!AE56</f>
        <v>8.591667003929615E-2</v>
      </c>
      <c r="R64" s="105">
        <f>compofiinc!AF56</f>
        <v>3.5636917687952518E-2</v>
      </c>
      <c r="S64" s="105">
        <f>compofiinc!AG56</f>
        <v>2.8237201739102602E-2</v>
      </c>
      <c r="T64" s="105">
        <f>compofiinc!AH56</f>
        <v>1.441183197312057E-2</v>
      </c>
      <c r="U64" s="105">
        <f>compofiinc!AI56</f>
        <v>3.8394711446017027E-3</v>
      </c>
      <c r="V64" s="134">
        <f>compofiinc!AJ56</f>
        <v>3.7912458647042513E-3</v>
      </c>
      <c r="X64" s="1044">
        <f t="shared" si="0"/>
        <v>-1.6298145055770874E-9</v>
      </c>
      <c r="Y64" s="1044">
        <f t="shared" si="1"/>
        <v>2.9031652957201004E-6</v>
      </c>
      <c r="Z64" s="1044">
        <f t="shared" si="2"/>
        <v>1.6298145055770874E-9</v>
      </c>
    </row>
    <row r="65" spans="1:26" x14ac:dyDescent="0.2">
      <c r="A65" s="107">
        <v>1968</v>
      </c>
      <c r="B65" s="649">
        <f>compofiinc!P57</f>
        <v>0.35074481926858425</v>
      </c>
      <c r="C65" s="657">
        <f>compofiinc!Q57</f>
        <v>0.32564331032335758</v>
      </c>
      <c r="D65" s="411">
        <f>compofiinc!R57</f>
        <v>0.23066748771816492</v>
      </c>
      <c r="E65" s="411">
        <f>compofiinc!S57</f>
        <v>5.5016328580677509E-2</v>
      </c>
      <c r="F65" s="411">
        <f>compofiinc!T57</f>
        <v>2.135501429438591E-2</v>
      </c>
      <c r="G65" s="411">
        <f>compofiinc!U57</f>
        <v>1.1140468006487936E-2</v>
      </c>
      <c r="H65" s="411">
        <f>compofiinc!V57</f>
        <v>7.4640093371272087E-3</v>
      </c>
      <c r="I65" s="670">
        <f>compofiinc!W57</f>
        <v>0.24164148885756731</v>
      </c>
      <c r="J65" s="677">
        <f>compofiinc!X57</f>
        <v>0.21340340748429298</v>
      </c>
      <c r="K65" s="148">
        <f>compofiinc!Y57</f>
        <v>0.1317583192139864</v>
      </c>
      <c r="L65" s="148">
        <f>compofiinc!Z57</f>
        <v>4.7467346535995603E-2</v>
      </c>
      <c r="M65" s="148">
        <f>compofiinc!AA57</f>
        <v>1.9434563815593719E-2</v>
      </c>
      <c r="N65" s="148">
        <f>compofiinc!AB57</f>
        <v>8.5939612472429872E-3</v>
      </c>
      <c r="O65" s="148">
        <f>compofiinc!AC57</f>
        <v>6.1484914622269571E-3</v>
      </c>
      <c r="P65" s="685">
        <f>compofiinc!AD57</f>
        <v>0.11038224725052714</v>
      </c>
      <c r="Q65" s="664">
        <f>compofiinc!AE57</f>
        <v>8.4528200794011354E-2</v>
      </c>
      <c r="R65" s="105">
        <f>compofiinc!AF57</f>
        <v>3.554991097189486E-2</v>
      </c>
      <c r="S65" s="105">
        <f>compofiinc!AG57</f>
        <v>2.7282843017019331E-2</v>
      </c>
      <c r="T65" s="105">
        <f>compofiinc!AH57</f>
        <v>1.4049126941245049E-2</v>
      </c>
      <c r="U65" s="105">
        <f>compofiinc!AI57</f>
        <v>4.0063155465759337E-3</v>
      </c>
      <c r="V65" s="134">
        <f>compofiinc!AJ57</f>
        <v>3.6400033859536052E-3</v>
      </c>
      <c r="X65" s="1044">
        <f t="shared" si="0"/>
        <v>2.3865140974521637E-9</v>
      </c>
      <c r="Y65" s="1044">
        <f t="shared" si="1"/>
        <v>7.2520924732089043E-7</v>
      </c>
      <c r="Z65" s="1044">
        <f t="shared" si="2"/>
        <v>9.3132257461547852E-10</v>
      </c>
    </row>
    <row r="66" spans="1:26" x14ac:dyDescent="0.2">
      <c r="A66" s="107">
        <v>1969</v>
      </c>
      <c r="B66" s="649">
        <f>compofiinc!P58</f>
        <v>0.34270739695057273</v>
      </c>
      <c r="C66" s="657">
        <f>compofiinc!Q58</f>
        <v>0.32351390505209565</v>
      </c>
      <c r="D66" s="411">
        <f>compofiinc!R58</f>
        <v>0.23330177390016615</v>
      </c>
      <c r="E66" s="411">
        <f>compofiinc!S58</f>
        <v>5.1915054442360997E-2</v>
      </c>
      <c r="F66" s="411">
        <f>compofiinc!T58</f>
        <v>1.9522132351994514E-2</v>
      </c>
      <c r="G66" s="411">
        <f>compofiinc!U58</f>
        <v>1.1640065917163156E-2</v>
      </c>
      <c r="H66" s="411">
        <f>compofiinc!V58</f>
        <v>7.1348757483065128E-3</v>
      </c>
      <c r="I66" s="670">
        <f>compofiinc!W58</f>
        <v>0.23265071143396199</v>
      </c>
      <c r="J66" s="677">
        <f>compofiinc!X58</f>
        <v>0.21068606991320848</v>
      </c>
      <c r="K66" s="148">
        <f>compofiinc!Y58</f>
        <v>0.13349990220740438</v>
      </c>
      <c r="L66" s="148">
        <f>compofiinc!Z58</f>
        <v>4.4646251772064716E-2</v>
      </c>
      <c r="M66" s="148">
        <f>compofiinc!AA58</f>
        <v>1.7653342336416245E-2</v>
      </c>
      <c r="N66" s="148">
        <f>compofiinc!AB58</f>
        <v>8.9089345710817724E-3</v>
      </c>
      <c r="O66" s="148">
        <f>compofiinc!AC58</f>
        <v>5.9774637775262818E-3</v>
      </c>
      <c r="P66" s="685">
        <f>compofiinc!AD58</f>
        <v>0.10278749919962138</v>
      </c>
      <c r="Q66" s="664">
        <f>compofiinc!AE58</f>
        <v>8.1934621674008667E-2</v>
      </c>
      <c r="R66" s="105">
        <f>compofiinc!AF58</f>
        <v>3.5759481193963438E-2</v>
      </c>
      <c r="S66" s="105">
        <f>compofiinc!AG58</f>
        <v>2.5614294136175886E-2</v>
      </c>
      <c r="T66" s="105">
        <f>compofiinc!AH58</f>
        <v>1.2702088148216717E-2</v>
      </c>
      <c r="U66" s="105">
        <f>compofiinc!AI58</f>
        <v>4.2716695606941357E-3</v>
      </c>
      <c r="V66" s="134">
        <f>compofiinc!AJ58</f>
        <v>3.587089799111709E-3</v>
      </c>
      <c r="X66" s="1044">
        <f t="shared" si="0"/>
        <v>2.6921043172478676E-9</v>
      </c>
      <c r="Y66" s="1044">
        <f t="shared" si="1"/>
        <v>1.75248715095222E-7</v>
      </c>
      <c r="Z66" s="1044">
        <f t="shared" si="2"/>
        <v>-1.1641532182693481E-9</v>
      </c>
    </row>
    <row r="67" spans="1:26" x14ac:dyDescent="0.2">
      <c r="A67" s="113">
        <v>1970</v>
      </c>
      <c r="B67" s="653">
        <f>compofiinc!P59</f>
        <v>0.33965494518633932</v>
      </c>
      <c r="C67" s="660">
        <f>compofiinc!Q59</f>
        <v>0.32595649606082588</v>
      </c>
      <c r="D67" s="509">
        <f>compofiinc!R59</f>
        <v>0.23953741049626842</v>
      </c>
      <c r="E67" s="509">
        <f>compofiinc!S59</f>
        <v>4.8592601262498647E-2</v>
      </c>
      <c r="F67" s="509">
        <f>compofiinc!T59</f>
        <v>1.8112495541572571E-2</v>
      </c>
      <c r="G67" s="509">
        <f>compofiinc!U59</f>
        <v>1.2636547118745511E-2</v>
      </c>
      <c r="H67" s="509">
        <f>compofiinc!V59</f>
        <v>7.0774341002106667E-3</v>
      </c>
      <c r="I67" s="671">
        <f>compofiinc!W59</f>
        <v>0.22709409502567723</v>
      </c>
      <c r="J67" s="678">
        <f>compofiinc!X59</f>
        <v>0.21126761590130627</v>
      </c>
      <c r="K67" s="152">
        <f>compofiinc!Y59</f>
        <v>0.13754675455857068</v>
      </c>
      <c r="L67" s="152">
        <f>compofiinc!Z59</f>
        <v>4.1840714358841069E-2</v>
      </c>
      <c r="M67" s="152">
        <f>compofiinc!AA59</f>
        <v>1.6244047554209828E-2</v>
      </c>
      <c r="N67" s="152">
        <f>compofiinc!AB59</f>
        <v>9.6380083487019874E-3</v>
      </c>
      <c r="O67" s="152">
        <f>compofiinc!AC59</f>
        <v>5.9980518090014812E-3</v>
      </c>
      <c r="P67" s="687">
        <f>compofiinc!AD59</f>
        <v>9.6127181517658755E-2</v>
      </c>
      <c r="Q67" s="689">
        <f>compofiinc!AE59</f>
        <v>8.1071765656815842E-2</v>
      </c>
      <c r="R67" s="111">
        <f>compofiinc!AF59</f>
        <v>3.688447609602008E-2</v>
      </c>
      <c r="S67" s="111">
        <f>compofiinc!AG59</f>
        <v>2.4394202722760383E-2</v>
      </c>
      <c r="T67" s="111">
        <f>compofiinc!AH59</f>
        <v>1.1509163141454337E-2</v>
      </c>
      <c r="U67" s="111">
        <f>compofiinc!AI59</f>
        <v>4.605471567629138E-3</v>
      </c>
      <c r="V67" s="172">
        <f>compofiinc!AJ59</f>
        <v>3.6784535841434263E-3</v>
      </c>
      <c r="X67" s="1044">
        <f t="shared" si="0"/>
        <v>7.5415300671011209E-9</v>
      </c>
      <c r="Y67" s="1044">
        <f t="shared" si="1"/>
        <v>3.9271981222555041E-8</v>
      </c>
      <c r="Z67" s="1044">
        <f t="shared" si="2"/>
        <v>-1.4551915228366852E-9</v>
      </c>
    </row>
    <row r="68" spans="1:26" x14ac:dyDescent="0.2">
      <c r="A68" s="107">
        <v>1971</v>
      </c>
      <c r="B68" s="649">
        <f>compofiinc!P60</f>
        <v>0.34394582928507589</v>
      </c>
      <c r="C68" s="657">
        <f>compofiinc!Q60</f>
        <v>0.32897646786295809</v>
      </c>
      <c r="D68" s="411">
        <f>compofiinc!R60</f>
        <v>0.2448065970238531</v>
      </c>
      <c r="E68" s="411">
        <f>compofiinc!S60</f>
        <v>4.6907870171708055E-2</v>
      </c>
      <c r="F68" s="411">
        <f>compofiinc!T60</f>
        <v>1.6889592632651329E-2</v>
      </c>
      <c r="G68" s="411">
        <f>compofiinc!U60</f>
        <v>1.3124122319823073E-2</v>
      </c>
      <c r="H68" s="411">
        <f>compofiinc!V60</f>
        <v>7.248279289342463E-3</v>
      </c>
      <c r="I68" s="670">
        <f>compofiinc!W60</f>
        <v>0.2298019257868873</v>
      </c>
      <c r="J68" s="677">
        <f>compofiinc!X60</f>
        <v>0.21259082743199542</v>
      </c>
      <c r="K68" s="148">
        <f>compofiinc!Y60</f>
        <v>0.14067403392982669</v>
      </c>
      <c r="L68" s="148">
        <f>compofiinc!Z60</f>
        <v>4.0545064246543916E-2</v>
      </c>
      <c r="M68" s="148">
        <f>compofiinc!AA60</f>
        <v>1.5220511762890965E-2</v>
      </c>
      <c r="N68" s="148">
        <f>compofiinc!AB60</f>
        <v>9.9872026275988901E-3</v>
      </c>
      <c r="O68" s="148">
        <f>compofiinc!AC60</f>
        <v>6.1640081903533428E-3</v>
      </c>
      <c r="P68" s="685">
        <f>compofiinc!AD60</f>
        <v>9.7079891529574525E-2</v>
      </c>
      <c r="Q68" s="664">
        <f>compofiinc!AE60</f>
        <v>8.1031591056671459E-2</v>
      </c>
      <c r="R68" s="105">
        <f>compofiinc!AF60</f>
        <v>3.840036705150851E-2</v>
      </c>
      <c r="S68" s="105">
        <f>compofiinc!AG60</f>
        <v>2.3552897322588251E-2</v>
      </c>
      <c r="T68" s="105">
        <f>compofiinc!AH60</f>
        <v>1.0694791056266695E-2</v>
      </c>
      <c r="U68" s="105">
        <f>compofiinc!AI60</f>
        <v>4.6381995643969276E-3</v>
      </c>
      <c r="V68" s="134">
        <f>compofiinc!AJ60</f>
        <v>3.745335843632347E-3</v>
      </c>
      <c r="X68" s="1044">
        <f t="shared" si="0"/>
        <v>6.425580068025738E-9</v>
      </c>
      <c r="Y68" s="1044">
        <f t="shared" si="1"/>
        <v>6.6747816163115203E-9</v>
      </c>
      <c r="Z68" s="1044">
        <f t="shared" si="2"/>
        <v>2.1827872842550278E-10</v>
      </c>
    </row>
    <row r="69" spans="1:26" x14ac:dyDescent="0.2">
      <c r="A69" s="107">
        <v>1972</v>
      </c>
      <c r="B69" s="649">
        <f>compofiinc!P61</f>
        <v>0.34576694622955984</v>
      </c>
      <c r="C69" s="657">
        <f>compofiinc!Q61</f>
        <v>0.33043985456606606</v>
      </c>
      <c r="D69" s="411">
        <f>compofiinc!R61</f>
        <v>0.24518667394659133</v>
      </c>
      <c r="E69" s="411">
        <f>compofiinc!S61</f>
        <v>4.7462505772273289E-2</v>
      </c>
      <c r="F69" s="411">
        <f>compofiinc!T61</f>
        <v>1.6389702912420034E-2</v>
      </c>
      <c r="G69" s="411">
        <f>compofiinc!U61</f>
        <v>1.3517752298639607E-2</v>
      </c>
      <c r="H69" s="411">
        <f>compofiinc!V61</f>
        <v>7.8831661085132509E-3</v>
      </c>
      <c r="I69" s="670">
        <f>compofiinc!W61</f>
        <v>0.23107824543330935</v>
      </c>
      <c r="J69" s="677">
        <f>compofiinc!X61</f>
        <v>0.21338930325873662</v>
      </c>
      <c r="K69" s="148">
        <f>compofiinc!Y61</f>
        <v>0.14087753598141717</v>
      </c>
      <c r="L69" s="148">
        <f>compofiinc!Z61</f>
        <v>4.0901907542320259E-2</v>
      </c>
      <c r="M69" s="148">
        <f>compofiinc!AA61</f>
        <v>1.4658906977274455E-2</v>
      </c>
      <c r="N69" s="148">
        <f>compofiinc!AB61</f>
        <v>1.0265801140576514E-2</v>
      </c>
      <c r="O69" s="148">
        <f>compofiinc!AC61</f>
        <v>6.6851558856342308E-3</v>
      </c>
      <c r="P69" s="685">
        <f>compofiinc!AD61</f>
        <v>9.7247500858429703E-2</v>
      </c>
      <c r="Q69" s="664">
        <f>compofiinc!AE61</f>
        <v>8.1039765938839992E-2</v>
      </c>
      <c r="R69" s="105">
        <f>compofiinc!AF61</f>
        <v>3.937352079901757E-2</v>
      </c>
      <c r="S69" s="105">
        <f>compofiinc!AG61</f>
        <v>2.2769359622998309E-2</v>
      </c>
      <c r="T69" s="105">
        <f>compofiinc!AH61</f>
        <v>1.0221266759572245E-2</v>
      </c>
      <c r="U69" s="105">
        <f>compofiinc!AI61</f>
        <v>4.6655643639041955E-3</v>
      </c>
      <c r="V69" s="134">
        <f>compofiinc!AJ61</f>
        <v>4.0100538731167035E-3</v>
      </c>
      <c r="X69" s="1044">
        <f t="shared" si="0"/>
        <v>5.3527628551819362E-8</v>
      </c>
      <c r="Y69" s="1044">
        <f t="shared" si="1"/>
        <v>-4.2684860090957955E-9</v>
      </c>
      <c r="Z69" s="1044">
        <f t="shared" si="2"/>
        <v>5.2023096941411495E-10</v>
      </c>
    </row>
    <row r="70" spans="1:26" x14ac:dyDescent="0.2">
      <c r="A70" s="107">
        <v>1973</v>
      </c>
      <c r="B70" s="649">
        <f>compofiinc!P62</f>
        <v>0.34456371132364438</v>
      </c>
      <c r="C70" s="657">
        <f>compofiinc!Q62</f>
        <v>0.33216211669241602</v>
      </c>
      <c r="D70" s="411">
        <f>compofiinc!R62</f>
        <v>0.24349134101157688</v>
      </c>
      <c r="E70" s="411">
        <f>compofiinc!S62</f>
        <v>4.8681565914193925E-2</v>
      </c>
      <c r="F70" s="411">
        <f>compofiinc!T62</f>
        <v>1.6543196397833526E-2</v>
      </c>
      <c r="G70" s="411">
        <f>compofiinc!U62</f>
        <v>1.4666067438554364E-2</v>
      </c>
      <c r="H70" s="411">
        <f>compofiinc!V62</f>
        <v>8.7798240492702462E-3</v>
      </c>
      <c r="I70" s="670">
        <f>compofiinc!W62</f>
        <v>0.22953751514160103</v>
      </c>
      <c r="J70" s="677">
        <f>compofiinc!X62</f>
        <v>0.21511839975210023</v>
      </c>
      <c r="K70" s="148">
        <f>compofiinc!Y62</f>
        <v>0.14036473781925451</v>
      </c>
      <c r="L70" s="148">
        <f>compofiinc!Z62</f>
        <v>4.1529893132292273E-2</v>
      </c>
      <c r="M70" s="148">
        <f>compofiinc!AA62</f>
        <v>1.4665231461549411E-2</v>
      </c>
      <c r="N70" s="148">
        <f>compofiinc!AB62</f>
        <v>1.1151893306873717E-2</v>
      </c>
      <c r="O70" s="148">
        <f>compofiinc!AC62</f>
        <v>7.406648126050186E-3</v>
      </c>
      <c r="P70" s="685">
        <f>compofiinc!AD62</f>
        <v>9.4813768973381229E-2</v>
      </c>
      <c r="Q70" s="664">
        <f>compofiinc!AE62</f>
        <v>8.172740091004016E-2</v>
      </c>
      <c r="R70" s="105">
        <f>compofiinc!AF62</f>
        <v>3.9808827461683904E-2</v>
      </c>
      <c r="S70" s="105">
        <f>compofiinc!AG62</f>
        <v>2.2490186554591673E-2</v>
      </c>
      <c r="T70" s="105">
        <f>compofiinc!AH62</f>
        <v>1.0027867186352069E-2</v>
      </c>
      <c r="U70" s="105">
        <f>compofiinc!AI62</f>
        <v>5.117717103587438E-3</v>
      </c>
      <c r="V70" s="134">
        <f>compofiinc!AJ62</f>
        <v>4.2828039871665169E-3</v>
      </c>
      <c r="X70" s="1044">
        <f t="shared" si="0"/>
        <v>1.2188098708065809E-7</v>
      </c>
      <c r="Y70" s="1044">
        <f t="shared" si="1"/>
        <v>-4.093919869774254E-9</v>
      </c>
      <c r="Z70" s="1044">
        <f t="shared" si="2"/>
        <v>-1.3833414413966238E-9</v>
      </c>
    </row>
    <row r="71" spans="1:26" x14ac:dyDescent="0.2">
      <c r="A71" s="107">
        <v>1974</v>
      </c>
      <c r="B71" s="649">
        <f>compofiinc!P63</f>
        <v>0.34457548425552886</v>
      </c>
      <c r="C71" s="657">
        <f>compofiinc!Q63</f>
        <v>0.33538774518319769</v>
      </c>
      <c r="D71" s="411">
        <f>compofiinc!R63</f>
        <v>0.24667972806514626</v>
      </c>
      <c r="E71" s="411">
        <f>compofiinc!S63</f>
        <v>4.7177367233643963E-2</v>
      </c>
      <c r="F71" s="411">
        <f>compofiinc!T63</f>
        <v>1.6661680740071461E-2</v>
      </c>
      <c r="G71" s="411">
        <f>compofiinc!U63</f>
        <v>1.5841931105214258E-2</v>
      </c>
      <c r="H71" s="411">
        <f>compofiinc!V63</f>
        <v>9.0270015152782435E-3</v>
      </c>
      <c r="I71" s="670">
        <f>compofiinc!W63</f>
        <v>0.22845612051537501</v>
      </c>
      <c r="J71" s="677">
        <f>compofiinc!X63</f>
        <v>0.21761153054558235</v>
      </c>
      <c r="K71" s="148">
        <f>compofiinc!Y63</f>
        <v>0.1434310715671927</v>
      </c>
      <c r="L71" s="148">
        <f>compofiinc!Z63</f>
        <v>4.0006048791667581E-2</v>
      </c>
      <c r="M71" s="148">
        <f>compofiinc!AA63</f>
        <v>1.4668678720227035E-2</v>
      </c>
      <c r="N71" s="148">
        <f>compofiinc!AB63</f>
        <v>1.1891499455174426E-2</v>
      </c>
      <c r="O71" s="148">
        <f>compofiinc!AC63</f>
        <v>7.6142328019699335E-3</v>
      </c>
      <c r="P71" s="685">
        <f>compofiinc!AD63</f>
        <v>9.354586834967904E-2</v>
      </c>
      <c r="Q71" s="664">
        <f>compofiinc!AE63</f>
        <v>8.3513423922454422E-2</v>
      </c>
      <c r="R71" s="105">
        <f>compofiinc!AF63</f>
        <v>4.1337677047124544E-2</v>
      </c>
      <c r="S71" s="105">
        <f>compofiinc!AG63</f>
        <v>2.1833537596563701E-2</v>
      </c>
      <c r="T71" s="105">
        <f>compofiinc!AH63</f>
        <v>1.0033228761400892E-2</v>
      </c>
      <c r="U71" s="105">
        <f>compofiinc!AI63</f>
        <v>5.6156550761130575E-3</v>
      </c>
      <c r="V71" s="134">
        <f>compofiinc!AJ63</f>
        <v>4.6933257870875877E-3</v>
      </c>
      <c r="X71" s="1044">
        <f t="shared" si="0"/>
        <v>3.6523843505165132E-8</v>
      </c>
      <c r="Y71" s="1044">
        <f t="shared" si="1"/>
        <v>-7.9064932378969388E-10</v>
      </c>
      <c r="Z71" s="1044">
        <f t="shared" si="2"/>
        <v>-3.4583536034915596E-10</v>
      </c>
    </row>
    <row r="72" spans="1:26" x14ac:dyDescent="0.2">
      <c r="A72" s="107">
        <v>1975</v>
      </c>
      <c r="B72" s="649">
        <f>compofiinc!P64</f>
        <v>0.34601098042219292</v>
      </c>
      <c r="C72" s="657">
        <f>compofiinc!Q64</f>
        <v>0.33743759460287492</v>
      </c>
      <c r="D72" s="411">
        <f>compofiinc!R64</f>
        <v>0.25307957948103876</v>
      </c>
      <c r="E72" s="411">
        <f>compofiinc!S64</f>
        <v>4.3680268420132506E-2</v>
      </c>
      <c r="F72" s="411">
        <f>compofiinc!T64</f>
        <v>1.614708161650924E-2</v>
      </c>
      <c r="G72" s="411">
        <f>compofiinc!U64</f>
        <v>1.5763157513131176E-2</v>
      </c>
      <c r="H72" s="411">
        <f>compofiinc!V64</f>
        <v>8.7669729423396348E-3</v>
      </c>
      <c r="I72" s="670">
        <f>compofiinc!W64</f>
        <v>0.22824275389922377</v>
      </c>
      <c r="J72" s="677">
        <f>compofiinc!X64</f>
        <v>0.21808135736068834</v>
      </c>
      <c r="K72" s="148">
        <f>compofiinc!Y64</f>
        <v>0.14776002718201653</v>
      </c>
      <c r="L72" s="148">
        <f>compofiinc!Z64</f>
        <v>3.7010461976890952E-2</v>
      </c>
      <c r="M72" s="148">
        <f>compofiinc!AA64</f>
        <v>1.4256316200999208E-2</v>
      </c>
      <c r="N72" s="148">
        <f>compofiinc!AB64</f>
        <v>1.1611389535268302E-2</v>
      </c>
      <c r="O72" s="148">
        <f>compofiinc!AC64</f>
        <v>7.444041948101443E-3</v>
      </c>
      <c r="P72" s="685">
        <f>compofiinc!AD64</f>
        <v>9.2312225911172163E-2</v>
      </c>
      <c r="Q72" s="664">
        <f>compofiinc!AE64</f>
        <v>8.3170151368477718E-2</v>
      </c>
      <c r="R72" s="105">
        <f>compofiinc!AF64</f>
        <v>4.3099804956582943E-2</v>
      </c>
      <c r="S72" s="105">
        <f>compofiinc!AG64</f>
        <v>2.013518346550569E-2</v>
      </c>
      <c r="T72" s="105">
        <f>compofiinc!AH64</f>
        <v>9.8289899413650517E-3</v>
      </c>
      <c r="U72" s="105">
        <f>compofiinc!AI64</f>
        <v>5.3413665677375377E-3</v>
      </c>
      <c r="V72" s="134">
        <f>compofiinc!AJ64</f>
        <v>4.7648058252534042E-3</v>
      </c>
      <c r="X72" s="1044">
        <f t="shared" si="0"/>
        <v>5.3462972360307504E-7</v>
      </c>
      <c r="Y72" s="1044">
        <f t="shared" si="1"/>
        <v>-8.7948258808978608E-7</v>
      </c>
      <c r="Z72" s="1044">
        <f t="shared" si="2"/>
        <v>6.120330908743199E-10</v>
      </c>
    </row>
    <row r="73" spans="1:26" x14ac:dyDescent="0.2">
      <c r="A73" s="107">
        <v>1976</v>
      </c>
      <c r="B73" s="649">
        <f>compofiinc!P65</f>
        <v>0.34648537571601423</v>
      </c>
      <c r="C73" s="657">
        <f>compofiinc!Q65</f>
        <v>0.33707918839414219</v>
      </c>
      <c r="D73" s="411">
        <f>compofiinc!R65</f>
        <v>0.25578688487622969</v>
      </c>
      <c r="E73" s="411">
        <f>compofiinc!S65</f>
        <v>4.144038611237022E-2</v>
      </c>
      <c r="F73" s="411">
        <f>compofiinc!T65</f>
        <v>1.606454627290077E-2</v>
      </c>
      <c r="G73" s="411">
        <f>compofiinc!U65</f>
        <v>1.5699190902558335E-2</v>
      </c>
      <c r="H73" s="411">
        <f>compofiinc!V65</f>
        <v>8.0870025600461304E-3</v>
      </c>
      <c r="I73" s="670">
        <f>compofiinc!W65</f>
        <v>0.22836399797502338</v>
      </c>
      <c r="J73" s="677">
        <f>compofiinc!X65</f>
        <v>0.21738157477994946</v>
      </c>
      <c r="K73" s="148">
        <f>compofiinc!Y65</f>
        <v>0.14984314728079084</v>
      </c>
      <c r="L73" s="148">
        <f>compofiinc!Z65</f>
        <v>3.5056579147966005E-2</v>
      </c>
      <c r="M73" s="148">
        <f>compofiinc!AA65</f>
        <v>1.419372692731713E-2</v>
      </c>
      <c r="N73" s="148">
        <f>compofiinc!AB65</f>
        <v>1.1413225573202013E-2</v>
      </c>
      <c r="O73" s="148">
        <f>compofiinc!AC65</f>
        <v>6.8768840700590417E-3</v>
      </c>
      <c r="P73" s="685">
        <f>compofiinc!AD65</f>
        <v>9.2197627254613224E-2</v>
      </c>
      <c r="Q73" s="664">
        <f>compofiinc!AE65</f>
        <v>8.2508127678359244E-2</v>
      </c>
      <c r="R73" s="105">
        <f>compofiinc!AF65</f>
        <v>4.4401709732628802E-2</v>
      </c>
      <c r="S73" s="105">
        <f>compofiinc!AG65</f>
        <v>1.8985417350387834E-2</v>
      </c>
      <c r="T73" s="105">
        <f>compofiinc!AH65</f>
        <v>9.749419658379388E-3</v>
      </c>
      <c r="U73" s="105">
        <f>compofiinc!AI65</f>
        <v>5.0172944742010728E-3</v>
      </c>
      <c r="V73" s="134">
        <f>compofiinc!AJ65</f>
        <v>4.3542860769232306E-3</v>
      </c>
      <c r="X73" s="1044">
        <f t="shared" si="0"/>
        <v>1.1776700370447202E-6</v>
      </c>
      <c r="Y73" s="1044">
        <f t="shared" si="1"/>
        <v>-1.9882193855735864E-6</v>
      </c>
      <c r="Z73" s="1044">
        <f t="shared" si="2"/>
        <v>3.858389163724496E-10</v>
      </c>
    </row>
    <row r="74" spans="1:26" x14ac:dyDescent="0.2">
      <c r="A74" s="107">
        <v>1977</v>
      </c>
      <c r="B74" s="649">
        <f>compofiinc!P66</f>
        <v>0.3478272555653561</v>
      </c>
      <c r="C74" s="657">
        <f>compofiinc!Q66</f>
        <v>0.33767977882613565</v>
      </c>
      <c r="D74" s="411">
        <f>compofiinc!R66</f>
        <v>0.25853085991048275</v>
      </c>
      <c r="E74" s="411">
        <f>compofiinc!S66</f>
        <v>3.992116632209175E-2</v>
      </c>
      <c r="F74" s="411">
        <f>compofiinc!T66</f>
        <v>1.5953805115259456E-2</v>
      </c>
      <c r="G74" s="411">
        <f>compofiinc!U66</f>
        <v>1.5470741520411613E-2</v>
      </c>
      <c r="H74" s="411">
        <f>compofiinc!V66</f>
        <v>7.8029012958324984E-3</v>
      </c>
      <c r="I74" s="670">
        <f>compofiinc!W66</f>
        <v>0.22934946597591832</v>
      </c>
      <c r="J74" s="677">
        <f>compofiinc!X66</f>
        <v>0.21765355593716151</v>
      </c>
      <c r="K74" s="148">
        <f>compofiinc!Y66</f>
        <v>0.15219597292020381</v>
      </c>
      <c r="L74" s="148">
        <f>compofiinc!Z66</f>
        <v>3.3650837661125088E-2</v>
      </c>
      <c r="M74" s="148">
        <f>compofiinc!AA66</f>
        <v>1.4017085600713131E-2</v>
      </c>
      <c r="N74" s="148">
        <f>compofiinc!AB66</f>
        <v>1.1212822199960559E-2</v>
      </c>
      <c r="O74" s="148">
        <f>compofiinc!AC66</f>
        <v>6.5773399651101183E-3</v>
      </c>
      <c r="P74" s="685">
        <f>compofiinc!AD66</f>
        <v>9.290168817547162E-2</v>
      </c>
      <c r="Q74" s="664">
        <f>compofiinc!AE66</f>
        <v>8.2693966922393614E-2</v>
      </c>
      <c r="R74" s="105">
        <f>compofiinc!AF66</f>
        <v>4.6001042424941296E-2</v>
      </c>
      <c r="S74" s="105">
        <f>compofiinc!AG66</f>
        <v>1.817400535922653E-2</v>
      </c>
      <c r="T74" s="105">
        <f>compofiinc!AH66</f>
        <v>9.6385608536493361E-3</v>
      </c>
      <c r="U74" s="105">
        <f>compofiinc!AI66</f>
        <v>4.8108914448585782E-3</v>
      </c>
      <c r="V74" s="134">
        <f>compofiinc!AJ66</f>
        <v>4.0694675581653961E-3</v>
      </c>
      <c r="X74" s="1044">
        <f t="shared" si="0"/>
        <v>3.0466205758195031E-7</v>
      </c>
      <c r="Y74" s="1044">
        <f t="shared" si="1"/>
        <v>-5.0240995119743559E-7</v>
      </c>
      <c r="Z74" s="1044">
        <f t="shared" si="2"/>
        <v>-7.184475236954313E-10</v>
      </c>
    </row>
    <row r="75" spans="1:26" x14ac:dyDescent="0.2">
      <c r="A75" s="107">
        <v>1978</v>
      </c>
      <c r="B75" s="649">
        <f>compofiinc!P67</f>
        <v>0.35025180872242423</v>
      </c>
      <c r="C75" s="657">
        <f>compofiinc!Q67</f>
        <v>0.33820136022863245</v>
      </c>
      <c r="D75" s="411">
        <f>compofiinc!R67</f>
        <v>0.26032845049178466</v>
      </c>
      <c r="E75" s="411">
        <f>compofiinc!S67</f>
        <v>3.8350563017393036E-2</v>
      </c>
      <c r="F75" s="411">
        <f>compofiinc!T67</f>
        <v>1.5790021001407695E-2</v>
      </c>
      <c r="G75" s="411">
        <f>compofiinc!U67</f>
        <v>1.5864713634075434E-2</v>
      </c>
      <c r="H75" s="411">
        <f>compofiinc!V67</f>
        <v>7.8669504658037681E-3</v>
      </c>
      <c r="I75" s="670">
        <f>compofiinc!W67</f>
        <v>0.2319174860442077</v>
      </c>
      <c r="J75" s="677">
        <f>compofiinc!X67</f>
        <v>0.21816309870967032</v>
      </c>
      <c r="K75" s="148">
        <f>compofiinc!Y67</f>
        <v>0.15399562510866538</v>
      </c>
      <c r="L75" s="148">
        <f>compofiinc!Z67</f>
        <v>3.2073068853790021E-2</v>
      </c>
      <c r="M75" s="148">
        <f>compofiinc!AA67</f>
        <v>1.3873173869232147E-2</v>
      </c>
      <c r="N75" s="148">
        <f>compofiinc!AB67</f>
        <v>1.1615612581645451E-2</v>
      </c>
      <c r="O75" s="148">
        <f>compofiinc!AC67</f>
        <v>6.6057519314823288E-3</v>
      </c>
      <c r="P75" s="685">
        <f>compofiinc!AD67</f>
        <v>9.549243843979438E-2</v>
      </c>
      <c r="Q75" s="664">
        <f>compofiinc!AE67</f>
        <v>8.3352670743373825E-2</v>
      </c>
      <c r="R75" s="105">
        <f>compofiinc!AF67</f>
        <v>4.7772522829300224E-2</v>
      </c>
      <c r="S75" s="105">
        <f>compofiinc!AG67</f>
        <v>1.6935680448962764E-2</v>
      </c>
      <c r="T75" s="105">
        <f>compofiinc!AH67</f>
        <v>9.5447702127817169E-3</v>
      </c>
      <c r="U75" s="105">
        <f>compofiinc!AI67</f>
        <v>5.0059127051076957E-3</v>
      </c>
      <c r="V75" s="134">
        <f>compofiinc!AJ67</f>
        <v>4.0937850760792704E-3</v>
      </c>
      <c r="X75" s="1044">
        <f t="shared" ref="X75:X116" si="3">C75-D75-E75-F75-G75-H75</f>
        <v>6.6161816786314276E-7</v>
      </c>
      <c r="Y75" s="1044">
        <f t="shared" ref="Y75:Y116" si="4">J75-K75-L75-M75-N75-O75</f>
        <v>-1.336351450054174E-7</v>
      </c>
      <c r="Z75" s="1044">
        <f t="shared" ref="Z75:Z116" si="5">Q75-R75-S75-T75-U75-V75</f>
        <v>-5.2885784640466227E-10</v>
      </c>
    </row>
    <row r="76" spans="1:26" x14ac:dyDescent="0.2">
      <c r="A76" s="110">
        <v>1979</v>
      </c>
      <c r="B76" s="654">
        <f>compofiinc!P68</f>
        <v>0.3552696704864502</v>
      </c>
      <c r="C76" s="661">
        <f>compofiinc!Q68</f>
        <v>0.33761158585548401</v>
      </c>
      <c r="D76" s="511">
        <f>compofiinc!R68</f>
        <v>0.26163002848625183</v>
      </c>
      <c r="E76" s="511">
        <f>compofiinc!S68</f>
        <v>3.5077828913927078E-2</v>
      </c>
      <c r="F76" s="511">
        <f>compofiinc!T68</f>
        <v>1.5753578394651413E-2</v>
      </c>
      <c r="G76" s="511">
        <f>compofiinc!U68</f>
        <v>1.7497433349490166E-2</v>
      </c>
      <c r="H76" s="511">
        <f>compofiinc!V68</f>
        <v>7.6503599993884563E-3</v>
      </c>
      <c r="I76" s="672">
        <f>compofiinc!W68</f>
        <v>0.23823222517967224</v>
      </c>
      <c r="J76" s="679">
        <f>compofiinc!X68</f>
        <v>0.2180962860584259</v>
      </c>
      <c r="K76" s="150">
        <f>compofiinc!Y68</f>
        <v>0.15538959205150604</v>
      </c>
      <c r="L76" s="150">
        <f>compofiinc!Z68</f>
        <v>2.9326064512133598E-2</v>
      </c>
      <c r="M76" s="150">
        <f>compofiinc!AA68</f>
        <v>1.3801914639770985E-2</v>
      </c>
      <c r="N76" s="150">
        <f>compofiinc!AB68</f>
        <v>1.307324506342411E-2</v>
      </c>
      <c r="O76" s="150">
        <f>compofiinc!AC68</f>
        <v>6.5054814331233501E-3</v>
      </c>
      <c r="P76" s="686">
        <f>compofiinc!AD68</f>
        <v>0.10279615968465805</v>
      </c>
      <c r="Q76" s="682">
        <f>compofiinc!AE68</f>
        <v>8.412247896194458E-2</v>
      </c>
      <c r="R76" s="108">
        <f>compofiinc!AF68</f>
        <v>4.9190808087587357E-2</v>
      </c>
      <c r="S76" s="108">
        <f>compofiinc!AG68</f>
        <v>1.5414811670780182E-2</v>
      </c>
      <c r="T76" s="108">
        <f>compofiinc!AH68</f>
        <v>9.5563624054193497E-3</v>
      </c>
      <c r="U76" s="108">
        <f>compofiinc!AI68</f>
        <v>5.8874255046248436E-3</v>
      </c>
      <c r="V76" s="138">
        <f>compofiinc!AJ68</f>
        <v>4.0730698965489864E-3</v>
      </c>
      <c r="X76" s="1044">
        <f t="shared" si="3"/>
        <v>2.3567117750644684E-6</v>
      </c>
      <c r="Y76" s="1044">
        <f t="shared" si="4"/>
        <v>-1.1641532182693481E-8</v>
      </c>
      <c r="Z76" s="1044">
        <f t="shared" si="5"/>
        <v>1.3969838619232178E-9</v>
      </c>
    </row>
    <row r="77" spans="1:26" x14ac:dyDescent="0.2">
      <c r="A77" s="107">
        <v>1980</v>
      </c>
      <c r="B77" s="649">
        <f>compofiinc!P69</f>
        <v>0.36050531268119812</v>
      </c>
      <c r="C77" s="657">
        <f>compofiinc!Q69</f>
        <v>0.34440115094184875</v>
      </c>
      <c r="D77" s="411">
        <f>compofiinc!R69</f>
        <v>0.2687210738658905</v>
      </c>
      <c r="E77" s="411">
        <f>compofiinc!S69</f>
        <v>2.8333673253655434E-2</v>
      </c>
      <c r="F77" s="411">
        <f>compofiinc!T69</f>
        <v>1.6471689566969872E-2</v>
      </c>
      <c r="G77" s="411">
        <f>compofiinc!U69</f>
        <v>2.2754792124032974E-2</v>
      </c>
      <c r="H77" s="411">
        <f>compofiinc!V69</f>
        <v>8.1199100241065025E-3</v>
      </c>
      <c r="I77" s="670">
        <f>compofiinc!W69</f>
        <v>0.24143333733081818</v>
      </c>
      <c r="J77" s="677">
        <f>compofiinc!X69</f>
        <v>0.22260276973247528</v>
      </c>
      <c r="K77" s="148">
        <f>compofiinc!Y69</f>
        <v>0.16084000468254089</v>
      </c>
      <c r="L77" s="148">
        <f>compofiinc!Z69</f>
        <v>2.3435540497303009E-2</v>
      </c>
      <c r="M77" s="148">
        <f>compofiinc!AA69</f>
        <v>1.4428308233618736E-2</v>
      </c>
      <c r="N77" s="148">
        <f>compofiinc!AB69</f>
        <v>1.699758879840374E-2</v>
      </c>
      <c r="O77" s="148">
        <f>compofiinc!AC69</f>
        <v>6.9013219326734543E-3</v>
      </c>
      <c r="P77" s="685">
        <f>compofiinc!AD69</f>
        <v>0.1038234755396843</v>
      </c>
      <c r="Q77" s="664">
        <f>compofiinc!AE69</f>
        <v>8.599555492401123E-2</v>
      </c>
      <c r="R77" s="105">
        <f>compofiinc!AF69</f>
        <v>5.1779650151729584E-2</v>
      </c>
      <c r="S77" s="105">
        <f>compofiinc!AG69</f>
        <v>1.2490522116422653E-2</v>
      </c>
      <c r="T77" s="105">
        <f>compofiinc!AH69</f>
        <v>9.7476951777935028E-3</v>
      </c>
      <c r="U77" s="105">
        <f>compofiinc!AI69</f>
        <v>7.5201499275863171E-3</v>
      </c>
      <c r="V77" s="134">
        <f>compofiinc!AJ69</f>
        <v>4.4575342908501625E-3</v>
      </c>
      <c r="X77" s="1044">
        <f t="shared" si="3"/>
        <v>1.2107193470001221E-8</v>
      </c>
      <c r="Y77" s="1044">
        <f t="shared" si="4"/>
        <v>5.5879354476928711E-9</v>
      </c>
      <c r="Z77" s="1044">
        <f t="shared" si="5"/>
        <v>3.2596290111541748E-9</v>
      </c>
    </row>
    <row r="78" spans="1:26" x14ac:dyDescent="0.2">
      <c r="A78" s="107">
        <v>1981</v>
      </c>
      <c r="B78" s="649">
        <f>compofiinc!P70</f>
        <v>0.36060285568237305</v>
      </c>
      <c r="C78" s="657">
        <f>compofiinc!Q70</f>
        <v>0.34445822238922119</v>
      </c>
      <c r="D78" s="411">
        <f>compofiinc!R70</f>
        <v>0.26994052529335022</v>
      </c>
      <c r="E78" s="411">
        <f>compofiinc!S70</f>
        <v>2.0578237250447273E-2</v>
      </c>
      <c r="F78" s="411">
        <f>compofiinc!T70</f>
        <v>1.688053272664547E-2</v>
      </c>
      <c r="G78" s="411">
        <f>compofiinc!U70</f>
        <v>2.9320916160941124E-2</v>
      </c>
      <c r="H78" s="411">
        <f>compofiinc!V70</f>
        <v>7.7380165457725525E-3</v>
      </c>
      <c r="I78" s="670">
        <f>compofiinc!W70</f>
        <v>0.24009868502616882</v>
      </c>
      <c r="J78" s="677">
        <f>compofiinc!X70</f>
        <v>0.22116808593273163</v>
      </c>
      <c r="K78" s="148">
        <f>compofiinc!Y70</f>
        <v>0.16250188648700714</v>
      </c>
      <c r="L78" s="148">
        <f>compofiinc!Z70</f>
        <v>1.6269773244857788E-2</v>
      </c>
      <c r="M78" s="148">
        <f>compofiinc!AA70</f>
        <v>1.4381829649209976E-2</v>
      </c>
      <c r="N78" s="148">
        <f>compofiinc!AB70</f>
        <v>2.1301832050085068E-2</v>
      </c>
      <c r="O78" s="148">
        <f>compofiinc!AC70</f>
        <v>6.7284740507602692E-3</v>
      </c>
      <c r="P78" s="685">
        <f>compofiinc!AD70</f>
        <v>0.10267269611358643</v>
      </c>
      <c r="Q78" s="664">
        <f>compofiinc!AE70</f>
        <v>8.3970345556735992E-2</v>
      </c>
      <c r="R78" s="105">
        <f>compofiinc!AF70</f>
        <v>5.2188556641340256E-2</v>
      </c>
      <c r="S78" s="105">
        <f>compofiinc!AG70</f>
        <v>8.1313969567418098E-3</v>
      </c>
      <c r="T78" s="105">
        <f>compofiinc!AH70</f>
        <v>9.366912767291069E-3</v>
      </c>
      <c r="U78" s="105">
        <f>compofiinc!AI70</f>
        <v>9.7492467612028122E-3</v>
      </c>
      <c r="V78" s="134">
        <f>compofiinc!AJ70</f>
        <v>4.5340857468545437E-3</v>
      </c>
      <c r="X78" s="1044">
        <f t="shared" si="3"/>
        <v>-5.5879354476928711E-9</v>
      </c>
      <c r="Y78" s="1044">
        <f t="shared" si="4"/>
        <v>-1.5709549188613892E-5</v>
      </c>
      <c r="Z78" s="1044">
        <f t="shared" si="5"/>
        <v>1.4668330550193787E-7</v>
      </c>
    </row>
    <row r="79" spans="1:26" x14ac:dyDescent="0.2">
      <c r="A79" s="107">
        <v>1982</v>
      </c>
      <c r="B79" s="648">
        <f>compofiinc!P71</f>
        <v>0.37273377180099487</v>
      </c>
      <c r="C79" s="657">
        <f>compofiinc!Q71</f>
        <v>0.35413169860839844</v>
      </c>
      <c r="D79" s="411">
        <f>compofiinc!R71</f>
        <v>0.28022852540016174</v>
      </c>
      <c r="E79" s="411">
        <f>compofiinc!S71</f>
        <v>1.8818527460098267E-2</v>
      </c>
      <c r="F79" s="411">
        <f>compofiinc!T71</f>
        <v>1.7837133258581161E-2</v>
      </c>
      <c r="G79" s="411">
        <f>compofiinc!U71</f>
        <v>2.9639642685651779E-2</v>
      </c>
      <c r="H79" s="411">
        <f>compofiinc!V71</f>
        <v>7.6078535057604313E-3</v>
      </c>
      <c r="I79" s="670">
        <f>compofiinc!W71</f>
        <v>0.25083163380622864</v>
      </c>
      <c r="J79" s="676">
        <f>compofiinc!X71</f>
        <v>0.22855383157730103</v>
      </c>
      <c r="K79" s="136">
        <f>compofiinc!Y71</f>
        <v>0.16892525553703308</v>
      </c>
      <c r="L79" s="136">
        <f>compofiinc!Z71</f>
        <v>1.5633795410394669E-2</v>
      </c>
      <c r="M79" s="136">
        <f>compofiinc!AA71</f>
        <v>1.5331372618675232E-2</v>
      </c>
      <c r="N79" s="136">
        <f>compofiinc!AB71</f>
        <v>2.1956188604235649E-2</v>
      </c>
      <c r="O79" s="136">
        <f>compofiinc!AC71</f>
        <v>6.7072170786559582E-3</v>
      </c>
      <c r="P79" s="685">
        <f>compofiinc!AD71</f>
        <v>0.11185411363840103</v>
      </c>
      <c r="Q79" s="664">
        <f>compofiinc!AE71</f>
        <v>8.907211571931839E-2</v>
      </c>
      <c r="R79" s="105">
        <f>compofiinc!AF71</f>
        <v>5.5604986846446991E-2</v>
      </c>
      <c r="S79" s="105">
        <f>compofiinc!AG71</f>
        <v>8.6453789845108986E-3</v>
      </c>
      <c r="T79" s="105">
        <f>compofiinc!AH71</f>
        <v>9.9898641929030418E-3</v>
      </c>
      <c r="U79" s="105">
        <f>compofiinc!AI71</f>
        <v>9.8929507657885551E-3</v>
      </c>
      <c r="V79" s="134">
        <f>compofiinc!AJ71</f>
        <v>4.9389339983463287E-3</v>
      </c>
      <c r="X79" s="1044">
        <f t="shared" si="3"/>
        <v>1.6298145055770874E-8</v>
      </c>
      <c r="Y79" s="1044">
        <f t="shared" si="4"/>
        <v>2.3283064365386963E-9</v>
      </c>
      <c r="Z79" s="1044">
        <f t="shared" si="5"/>
        <v>9.3132257461547852E-10</v>
      </c>
    </row>
    <row r="80" spans="1:26" x14ac:dyDescent="0.2">
      <c r="A80" s="107">
        <v>1983</v>
      </c>
      <c r="B80" s="648">
        <f>compofiinc!P72</f>
        <v>0.3839205801486969</v>
      </c>
      <c r="C80" s="657">
        <f>compofiinc!Q72</f>
        <v>0.36067289113998413</v>
      </c>
      <c r="D80" s="411">
        <f>compofiinc!R72</f>
        <v>0.29115155339241028</v>
      </c>
      <c r="E80" s="411">
        <f>compofiinc!S72</f>
        <v>2.1889541298151016E-2</v>
      </c>
      <c r="F80" s="411">
        <f>compofiinc!T72</f>
        <v>1.5478935092687607E-2</v>
      </c>
      <c r="G80" s="411">
        <f>compofiinc!U72</f>
        <v>2.5364207103848457E-2</v>
      </c>
      <c r="H80" s="411">
        <f>compofiinc!V72</f>
        <v>6.7886412143707275E-3</v>
      </c>
      <c r="I80" s="670">
        <f>compofiinc!W72</f>
        <v>0.2611163854598999</v>
      </c>
      <c r="J80" s="676">
        <f>compofiinc!X72</f>
        <v>0.23356752097606659</v>
      </c>
      <c r="K80" s="136">
        <f>compofiinc!Y72</f>
        <v>0.17833855748176575</v>
      </c>
      <c r="L80" s="136">
        <f>compofiinc!Z72</f>
        <v>1.8233945593237877E-2</v>
      </c>
      <c r="M80" s="136">
        <f>compofiinc!AA72</f>
        <v>1.3107484206557274E-2</v>
      </c>
      <c r="N80" s="136">
        <f>compofiinc!AB72</f>
        <v>1.7994919791817665E-2</v>
      </c>
      <c r="O80" s="136">
        <f>compofiinc!AC72</f>
        <v>5.8926213532686234E-3</v>
      </c>
      <c r="P80" s="685">
        <f>compofiinc!AD72</f>
        <v>0.1190706193447113</v>
      </c>
      <c r="Q80" s="664">
        <f>compofiinc!AE72</f>
        <v>9.1292396187782288E-2</v>
      </c>
      <c r="R80" s="105">
        <f>compofiinc!AF72</f>
        <v>5.9369400143623352E-2</v>
      </c>
      <c r="S80" s="105">
        <f>compofiinc!AG72</f>
        <v>1.0438994504511356E-2</v>
      </c>
      <c r="T80" s="105">
        <f>compofiinc!AH72</f>
        <v>8.8033713400363922E-3</v>
      </c>
      <c r="U80" s="105">
        <f>compofiinc!AI72</f>
        <v>8.1958780065178871E-3</v>
      </c>
      <c r="V80" s="134">
        <f>compofiinc!AJ72</f>
        <v>4.4847517274320126E-3</v>
      </c>
      <c r="X80" s="1044">
        <f t="shared" si="3"/>
        <v>1.3038516044616699E-8</v>
      </c>
      <c r="Y80" s="1044">
        <f t="shared" si="4"/>
        <v>-7.4505805969238281E-9</v>
      </c>
      <c r="Z80" s="1044">
        <f t="shared" si="5"/>
        <v>4.6566128730773926E-10</v>
      </c>
    </row>
    <row r="81" spans="1:26" x14ac:dyDescent="0.2">
      <c r="A81" s="107">
        <v>1984</v>
      </c>
      <c r="B81" s="648">
        <f>compofiinc!P73</f>
        <v>0.38582691550254822</v>
      </c>
      <c r="C81" s="657">
        <f>compofiinc!Q73</f>
        <v>0.36188006401062012</v>
      </c>
      <c r="D81" s="411">
        <f>compofiinc!R73</f>
        <v>0.29172471165657043</v>
      </c>
      <c r="E81" s="411">
        <f>compofiinc!S73</f>
        <v>2.3019848391413689E-2</v>
      </c>
      <c r="F81" s="411">
        <f>compofiinc!T73</f>
        <v>1.3422019779682159E-2</v>
      </c>
      <c r="G81" s="411">
        <f>compofiinc!U73</f>
        <v>2.7259847149252892E-2</v>
      </c>
      <c r="H81" s="411">
        <f>compofiinc!V73</f>
        <v>6.4536547288298607E-3</v>
      </c>
      <c r="I81" s="670">
        <f>compofiinc!W73</f>
        <v>0.26434195041656494</v>
      </c>
      <c r="J81" s="676">
        <f>compofiinc!X73</f>
        <v>0.23582299053668976</v>
      </c>
      <c r="K81" s="136">
        <f>compofiinc!Y73</f>
        <v>0.17931047081947327</v>
      </c>
      <c r="L81" s="136">
        <f>compofiinc!Z73</f>
        <v>1.9171284511685371E-2</v>
      </c>
      <c r="M81" s="136">
        <f>compofiinc!AA73</f>
        <v>1.14265326410532E-2</v>
      </c>
      <c r="N81" s="136">
        <f>compofiinc!AB73</f>
        <v>1.9837750121951103E-2</v>
      </c>
      <c r="O81" s="136">
        <f>compofiinc!AC73</f>
        <v>6.0769566334784031E-3</v>
      </c>
      <c r="P81" s="685">
        <f>compofiinc!AD73</f>
        <v>0.12305636703968048</v>
      </c>
      <c r="Q81" s="664">
        <f>compofiinc!AE73</f>
        <v>9.3958750367164612E-2</v>
      </c>
      <c r="R81" s="105">
        <f>compofiinc!AF73</f>
        <v>6.1700817197561264E-2</v>
      </c>
      <c r="S81" s="105">
        <f>compofiinc!AG73</f>
        <v>1.108895055949688E-2</v>
      </c>
      <c r="T81" s="105">
        <f>compofiinc!AH73</f>
        <v>7.2267875075340271E-3</v>
      </c>
      <c r="U81" s="105">
        <f>compofiinc!AI73</f>
        <v>9.4454791396856308E-3</v>
      </c>
      <c r="V81" s="134">
        <f>compofiinc!AJ73</f>
        <v>4.4967173598706722E-3</v>
      </c>
      <c r="X81" s="1044">
        <f t="shared" si="3"/>
        <v>-1.7695128917694092E-8</v>
      </c>
      <c r="Y81" s="1044">
        <f t="shared" si="4"/>
        <v>-4.1909515857696533E-9</v>
      </c>
      <c r="Z81" s="1044">
        <f t="shared" si="5"/>
        <v>-1.3969838619232178E-9</v>
      </c>
    </row>
    <row r="82" spans="1:26" x14ac:dyDescent="0.2">
      <c r="A82" s="107">
        <v>1985</v>
      </c>
      <c r="B82" s="648">
        <f>compofiinc!P74</f>
        <v>0.39354056119918823</v>
      </c>
      <c r="C82" s="657">
        <f>compofiinc!Q74</f>
        <v>0.36525201797485352</v>
      </c>
      <c r="D82" s="411">
        <f>compofiinc!R74</f>
        <v>0.29381477832794189</v>
      </c>
      <c r="E82" s="411">
        <f>compofiinc!S74</f>
        <v>2.5241713970899582E-2</v>
      </c>
      <c r="F82" s="411">
        <f>compofiinc!T74</f>
        <v>1.3723908923566341E-2</v>
      </c>
      <c r="G82" s="411">
        <f>compofiinc!U74</f>
        <v>2.6063250377774239E-2</v>
      </c>
      <c r="H82" s="411">
        <f>compofiinc!V74</f>
        <v>6.4083756878972054E-3</v>
      </c>
      <c r="I82" s="670">
        <f>compofiinc!W74</f>
        <v>0.27239924669265747</v>
      </c>
      <c r="J82" s="676">
        <f>compofiinc!X74</f>
        <v>0.23900784552097321</v>
      </c>
      <c r="K82" s="136">
        <f>compofiinc!Y74</f>
        <v>0.18112388253211975</v>
      </c>
      <c r="L82" s="136">
        <f>compofiinc!Z74</f>
        <v>2.1202979609370232E-2</v>
      </c>
      <c r="M82" s="136">
        <f>compofiinc!AA74</f>
        <v>1.1688356287777424E-2</v>
      </c>
      <c r="N82" s="136">
        <f>compofiinc!AB74</f>
        <v>1.9236182793974876E-2</v>
      </c>
      <c r="O82" s="136">
        <f>compofiinc!AC74</f>
        <v>5.7564559392631054E-3</v>
      </c>
      <c r="P82" s="685">
        <f>compofiinc!AD74</f>
        <v>0.1298525333404541</v>
      </c>
      <c r="Q82" s="664">
        <f>compofiinc!AE74</f>
        <v>9.619508683681488E-2</v>
      </c>
      <c r="R82" s="105">
        <f>compofiinc!AF74</f>
        <v>6.1211418360471725E-2</v>
      </c>
      <c r="S82" s="105">
        <f>compofiinc!AG74</f>
        <v>1.2552446685731411E-2</v>
      </c>
      <c r="T82" s="105">
        <f>compofiinc!AH74</f>
        <v>7.7021322213113308E-3</v>
      </c>
      <c r="U82" s="105">
        <f>compofiinc!AI74</f>
        <v>9.7525091841816902E-3</v>
      </c>
      <c r="V82" s="134">
        <f>compofiinc!AJ74</f>
        <v>4.9765775911509991E-3</v>
      </c>
      <c r="X82" s="1044">
        <f t="shared" si="3"/>
        <v>-9.3132257461547852E-9</v>
      </c>
      <c r="Y82" s="1044">
        <f t="shared" si="4"/>
        <v>-1.1641532182693481E-8</v>
      </c>
      <c r="Z82" s="1044">
        <f t="shared" si="5"/>
        <v>2.7939677238464355E-9</v>
      </c>
    </row>
    <row r="83" spans="1:26" x14ac:dyDescent="0.2">
      <c r="A83" s="107">
        <v>1986</v>
      </c>
      <c r="B83" s="648">
        <f>compofiinc!P75</f>
        <v>0.42006844282150269</v>
      </c>
      <c r="C83" s="657">
        <f>compofiinc!Q75</f>
        <v>0.37045994400978088</v>
      </c>
      <c r="D83" s="411">
        <f>compofiinc!R75</f>
        <v>0.30273488163948059</v>
      </c>
      <c r="E83" s="411">
        <f>compofiinc!S75</f>
        <v>2.7818344533443451E-2</v>
      </c>
      <c r="F83" s="411">
        <f>compofiinc!T75</f>
        <v>1.3147064484655857E-2</v>
      </c>
      <c r="G83" s="411">
        <f>compofiinc!U75</f>
        <v>2.1347295492887497E-2</v>
      </c>
      <c r="H83" s="411">
        <f>compofiinc!V75</f>
        <v>5.412345752120018E-3</v>
      </c>
      <c r="I83" s="670">
        <f>compofiinc!W75</f>
        <v>0.300994873046875</v>
      </c>
      <c r="J83" s="676">
        <f>compofiinc!X75</f>
        <v>0.24223655462265015</v>
      </c>
      <c r="K83" s="136">
        <f>compofiinc!Y75</f>
        <v>0.18729621171951294</v>
      </c>
      <c r="L83" s="136">
        <f>compofiinc!Z75</f>
        <v>2.3220110684633255E-2</v>
      </c>
      <c r="M83" s="136">
        <f>compofiinc!AA75</f>
        <v>1.0993716306984425E-2</v>
      </c>
      <c r="N83" s="136">
        <f>compofiinc!AB75</f>
        <v>1.5784656628966331E-2</v>
      </c>
      <c r="O83" s="136">
        <f>compofiinc!AC75</f>
        <v>4.9432357773184776E-3</v>
      </c>
      <c r="P83" s="685">
        <f>compofiinc!AD75</f>
        <v>0.15651321411132812</v>
      </c>
      <c r="Q83" s="664">
        <f>compofiinc!AE75</f>
        <v>9.674178808927536E-2</v>
      </c>
      <c r="R83" s="105">
        <f>compofiinc!AF75</f>
        <v>6.3850626349449158E-2</v>
      </c>
      <c r="S83" s="105">
        <f>compofiinc!AG75</f>
        <v>1.4312698505818844E-2</v>
      </c>
      <c r="T83" s="105">
        <f>compofiinc!AH75</f>
        <v>6.9097019731998444E-3</v>
      </c>
      <c r="U83" s="105">
        <f>compofiinc!AI75</f>
        <v>7.8503591939806938E-3</v>
      </c>
      <c r="V83" s="134">
        <f>compofiinc!AJ75</f>
        <v>3.8184081204235554E-3</v>
      </c>
      <c r="X83" s="1044">
        <f t="shared" si="3"/>
        <v>1.2107193470001221E-8</v>
      </c>
      <c r="Y83" s="1044">
        <f t="shared" si="4"/>
        <v>-1.3764947652816772E-6</v>
      </c>
      <c r="Z83" s="1044">
        <f t="shared" si="5"/>
        <v>-6.0535967350006104E-9</v>
      </c>
    </row>
    <row r="84" spans="1:26" x14ac:dyDescent="0.2">
      <c r="A84" s="107">
        <v>1987</v>
      </c>
      <c r="B84" s="648">
        <f>compofiinc!P76</f>
        <v>0.40039616823196411</v>
      </c>
      <c r="C84" s="657">
        <f>compofiinc!Q76</f>
        <v>0.38407832384109497</v>
      </c>
      <c r="D84" s="411">
        <f>compofiinc!R76</f>
        <v>0.30475705862045288</v>
      </c>
      <c r="E84" s="411">
        <f>compofiinc!S76</f>
        <v>3.8571227341890335E-2</v>
      </c>
      <c r="F84" s="411">
        <f>compofiinc!T76</f>
        <v>1.2899582274258137E-2</v>
      </c>
      <c r="G84" s="411">
        <f>compofiinc!U76</f>
        <v>2.159765362739563E-2</v>
      </c>
      <c r="H84" s="411">
        <f>compofiinc!V76</f>
        <v>6.2449653632938862E-3</v>
      </c>
      <c r="I84" s="670">
        <f>compofiinc!W76</f>
        <v>0.27786484360694885</v>
      </c>
      <c r="J84" s="676">
        <f>compofiinc!X76</f>
        <v>0.25832882523536682</v>
      </c>
      <c r="K84" s="136">
        <f>compofiinc!Y76</f>
        <v>0.19208993017673492</v>
      </c>
      <c r="L84" s="136">
        <f>compofiinc!Z76</f>
        <v>3.3242274075746536E-2</v>
      </c>
      <c r="M84" s="136">
        <f>compofiinc!AA76</f>
        <v>1.0602166876196861E-2</v>
      </c>
      <c r="N84" s="136">
        <f>compofiinc!AB76</f>
        <v>1.6763459891080856E-2</v>
      </c>
      <c r="O84" s="136">
        <f>compofiinc!AC76</f>
        <v>5.6310161016881466E-3</v>
      </c>
      <c r="P84" s="685">
        <f>compofiinc!AD76</f>
        <v>0.1319766491651535</v>
      </c>
      <c r="Q84" s="664">
        <f>compofiinc!AE76</f>
        <v>0.11311624944210052</v>
      </c>
      <c r="R84" s="105">
        <f>compofiinc!AF76</f>
        <v>7.0996299386024475E-2</v>
      </c>
      <c r="S84" s="105">
        <f>compofiinc!AG76</f>
        <v>2.2073496133089066E-2</v>
      </c>
      <c r="T84" s="105">
        <f>compofiinc!AH76</f>
        <v>6.643972359597683E-3</v>
      </c>
      <c r="U84" s="105">
        <f>compofiinc!AI76</f>
        <v>9.3256328254938126E-3</v>
      </c>
      <c r="V84" s="134">
        <f>compofiinc!AJ76</f>
        <v>4.0657832287251949E-3</v>
      </c>
      <c r="X84" s="1044">
        <f t="shared" si="3"/>
        <v>7.836613804101944E-6</v>
      </c>
      <c r="Y84" s="1044">
        <f t="shared" si="4"/>
        <v>-2.1886080503463745E-8</v>
      </c>
      <c r="Z84" s="1044">
        <f t="shared" si="5"/>
        <v>1.1065509170293808E-5</v>
      </c>
    </row>
    <row r="85" spans="1:26" x14ac:dyDescent="0.2">
      <c r="A85" s="107">
        <v>1988</v>
      </c>
      <c r="B85" s="648">
        <f>compofiinc!P77</f>
        <v>0.42319300770759583</v>
      </c>
      <c r="C85" s="657">
        <f>compofiinc!Q77</f>
        <v>0.40453705191612244</v>
      </c>
      <c r="D85" s="411">
        <f>compofiinc!R77</f>
        <v>0.30705028772354126</v>
      </c>
      <c r="E85" s="411">
        <f>compofiinc!S77</f>
        <v>5.0020083785057068E-2</v>
      </c>
      <c r="F85" s="411">
        <f>compofiinc!T77</f>
        <v>1.5311071649193764E-2</v>
      </c>
      <c r="G85" s="411">
        <f>compofiinc!U77</f>
        <v>2.4024149402976036E-2</v>
      </c>
      <c r="H85" s="411">
        <f>compofiinc!V77</f>
        <v>8.1314584240317345E-3</v>
      </c>
      <c r="I85" s="670">
        <f>compofiinc!W77</f>
        <v>0.30463588237762451</v>
      </c>
      <c r="J85" s="676">
        <f>compofiinc!X77</f>
        <v>0.28227326273918152</v>
      </c>
      <c r="K85" s="136">
        <f>compofiinc!Y77</f>
        <v>0.19820863008499146</v>
      </c>
      <c r="L85" s="136">
        <f>compofiinc!Z77</f>
        <v>4.4134113937616348E-2</v>
      </c>
      <c r="M85" s="136">
        <f>compofiinc!AA77</f>
        <v>1.3082303106784821E-2</v>
      </c>
      <c r="N85" s="136">
        <f>compofiinc!AB77</f>
        <v>1.9274706020951271E-2</v>
      </c>
      <c r="O85" s="136">
        <f>compofiinc!AC77</f>
        <v>7.561294361948967E-3</v>
      </c>
      <c r="P85" s="685">
        <f>compofiinc!AD77</f>
        <v>0.16016566753387451</v>
      </c>
      <c r="Q85" s="664">
        <f>compofiinc!AE77</f>
        <v>0.13729281723499298</v>
      </c>
      <c r="R85" s="105">
        <f>compofiinc!AF77</f>
        <v>8.0089211463928223E-2</v>
      </c>
      <c r="S85" s="105">
        <f>compofiinc!AG77</f>
        <v>3.0674546957015991E-2</v>
      </c>
      <c r="T85" s="105">
        <f>compofiinc!AH77</f>
        <v>8.9395344257354736E-3</v>
      </c>
      <c r="U85" s="105">
        <f>compofiinc!AI77</f>
        <v>1.1363845318555832E-2</v>
      </c>
      <c r="V85" s="134">
        <f>compofiinc!AJ77</f>
        <v>6.2256851233541965E-3</v>
      </c>
      <c r="X85" s="1044">
        <f t="shared" si="3"/>
        <v>9.3132257461547852E-10</v>
      </c>
      <c r="Y85" s="1044">
        <f t="shared" si="4"/>
        <v>1.2215226888656616E-5</v>
      </c>
      <c r="Z85" s="1044">
        <f t="shared" si="5"/>
        <v>-6.0535967350006104E-9</v>
      </c>
    </row>
    <row r="86" spans="1:26" x14ac:dyDescent="0.2">
      <c r="A86" s="107">
        <v>1989</v>
      </c>
      <c r="B86" s="648">
        <f>compofiinc!P78</f>
        <v>0.41751852631568909</v>
      </c>
      <c r="C86" s="657">
        <f>compofiinc!Q78</f>
        <v>0.4023970365524292</v>
      </c>
      <c r="D86" s="411">
        <f>compofiinc!R78</f>
        <v>0.30116385221481323</v>
      </c>
      <c r="E86" s="411">
        <f>compofiinc!S78</f>
        <v>5.067882314324379E-2</v>
      </c>
      <c r="F86" s="411">
        <f>compofiinc!T78</f>
        <v>1.4833197928965092E-2</v>
      </c>
      <c r="G86" s="411">
        <f>compofiinc!U78</f>
        <v>2.7809765189886093E-2</v>
      </c>
      <c r="H86" s="411">
        <f>compofiinc!V78</f>
        <v>7.9113710671663284E-3</v>
      </c>
      <c r="I86" s="670">
        <f>compofiinc!W78</f>
        <v>0.29728251695632935</v>
      </c>
      <c r="J86" s="676">
        <f>compofiinc!X78</f>
        <v>0.27911385893821716</v>
      </c>
      <c r="K86" s="136">
        <f>compofiinc!Y78</f>
        <v>0.19207115471363068</v>
      </c>
      <c r="L86" s="136">
        <f>compofiinc!Z78</f>
        <v>4.4539652764797211E-2</v>
      </c>
      <c r="M86" s="136">
        <f>compofiinc!AA78</f>
        <v>1.2543505989015102E-2</v>
      </c>
      <c r="N86" s="136">
        <f>compofiinc!AB78</f>
        <v>2.216881699860096E-2</v>
      </c>
      <c r="O86" s="136">
        <f>compofiinc!AC78</f>
        <v>7.7907158993184566E-3</v>
      </c>
      <c r="P86" s="685">
        <f>compofiinc!AD78</f>
        <v>0.15028588473796844</v>
      </c>
      <c r="Q86" s="664">
        <f>compofiinc!AE78</f>
        <v>0.13170713186264038</v>
      </c>
      <c r="R86" s="105">
        <f>compofiinc!AF78</f>
        <v>7.3348797857761383E-2</v>
      </c>
      <c r="S86" s="105">
        <f>compofiinc!AG78</f>
        <v>3.0759265646338463E-2</v>
      </c>
      <c r="T86" s="105">
        <f>compofiinc!AH78</f>
        <v>8.3740204572677612E-3</v>
      </c>
      <c r="U86" s="105">
        <f>compofiinc!AI78</f>
        <v>1.3067322783172131E-2</v>
      </c>
      <c r="V86" s="134">
        <f>compofiinc!AJ78</f>
        <v>6.1577288433909416E-3</v>
      </c>
      <c r="X86" s="1044">
        <f t="shared" si="3"/>
        <v>2.7008354663848877E-8</v>
      </c>
      <c r="Y86" s="1044">
        <f t="shared" si="4"/>
        <v>1.257285475730896E-8</v>
      </c>
      <c r="Z86" s="1044">
        <f t="shared" si="5"/>
        <v>-3.7252902984619141E-9</v>
      </c>
    </row>
    <row r="87" spans="1:26" x14ac:dyDescent="0.2">
      <c r="A87" s="113">
        <v>1990</v>
      </c>
      <c r="B87" s="652">
        <f>compofiinc!P79</f>
        <v>0.41657614707946777</v>
      </c>
      <c r="C87" s="660">
        <f>compofiinc!Q79</f>
        <v>0.40589535236358643</v>
      </c>
      <c r="D87" s="509">
        <f>compofiinc!R79</f>
        <v>0.30434542894363403</v>
      </c>
      <c r="E87" s="509">
        <f>compofiinc!S79</f>
        <v>5.1296386867761612E-2</v>
      </c>
      <c r="F87" s="509">
        <f>compofiinc!T79</f>
        <v>1.4155600219964981E-2</v>
      </c>
      <c r="G87" s="509">
        <f>compofiinc!U79</f>
        <v>2.7468200773000717E-2</v>
      </c>
      <c r="H87" s="509">
        <f>compofiinc!V79</f>
        <v>8.629736490547657E-3</v>
      </c>
      <c r="I87" s="671">
        <f>compofiinc!W79</f>
        <v>0.29599171876907349</v>
      </c>
      <c r="J87" s="680">
        <f>compofiinc!X79</f>
        <v>0.2829398512840271</v>
      </c>
      <c r="K87" s="145">
        <f>compofiinc!Y79</f>
        <v>0.19508872926235199</v>
      </c>
      <c r="L87" s="145">
        <f>compofiinc!Z79</f>
        <v>4.5558951795101166E-2</v>
      </c>
      <c r="M87" s="145">
        <f>compofiinc!AA79</f>
        <v>1.2053939513862133E-2</v>
      </c>
      <c r="N87" s="145">
        <f>compofiinc!AB79</f>
        <v>2.207290381193161E-2</v>
      </c>
      <c r="O87" s="145">
        <f>compofiinc!AC79</f>
        <v>8.1618893891572952E-3</v>
      </c>
      <c r="P87" s="687">
        <f>compofiinc!AD79</f>
        <v>0.14875888824462891</v>
      </c>
      <c r="Q87" s="689">
        <f>compofiinc!AE79</f>
        <v>0.13533309102058411</v>
      </c>
      <c r="R87" s="111">
        <f>compofiinc!AF79</f>
        <v>7.59243443608284E-2</v>
      </c>
      <c r="S87" s="111">
        <f>compofiinc!AG79</f>
        <v>3.1858343631029129E-2</v>
      </c>
      <c r="T87" s="111">
        <f>compofiinc!AH79</f>
        <v>8.2094026729464531E-3</v>
      </c>
      <c r="U87" s="111">
        <f>compofiinc!AI79</f>
        <v>1.3197728432714939E-2</v>
      </c>
      <c r="V87" s="172">
        <f>compofiinc!AJ79</f>
        <v>6.1432779766619205E-3</v>
      </c>
      <c r="X87" s="1044">
        <f t="shared" si="3"/>
        <v>-9.3132257461547852E-10</v>
      </c>
      <c r="Y87" s="1044">
        <f t="shared" si="4"/>
        <v>3.4375116229057312E-6</v>
      </c>
      <c r="Z87" s="1044">
        <f t="shared" si="5"/>
        <v>-6.0535967350006104E-9</v>
      </c>
    </row>
    <row r="88" spans="1:26" x14ac:dyDescent="0.2">
      <c r="A88" s="107">
        <v>1991</v>
      </c>
      <c r="B88" s="648">
        <f>compofiinc!P80</f>
        <v>0.41444224119186401</v>
      </c>
      <c r="C88" s="657">
        <f>compofiinc!Q80</f>
        <v>0.40604856610298157</v>
      </c>
      <c r="D88" s="411">
        <f>compofiinc!R80</f>
        <v>0.31085699796676636</v>
      </c>
      <c r="E88" s="411">
        <f>compofiinc!S80</f>
        <v>5.0035163760185242E-2</v>
      </c>
      <c r="F88" s="411">
        <f>compofiinc!T80</f>
        <v>1.2689915485680103E-2</v>
      </c>
      <c r="G88" s="411">
        <f>compofiinc!U80</f>
        <v>2.4259932339191437E-2</v>
      </c>
      <c r="H88" s="411">
        <f>compofiinc!V80</f>
        <v>8.2065453752875328E-3</v>
      </c>
      <c r="I88" s="670">
        <f>compofiinc!W80</f>
        <v>0.29084020853042603</v>
      </c>
      <c r="J88" s="676">
        <f>compofiinc!X80</f>
        <v>0.28054752945899963</v>
      </c>
      <c r="K88" s="136">
        <f>compofiinc!Y80</f>
        <v>0.19769617915153503</v>
      </c>
      <c r="L88" s="136">
        <f>compofiinc!Z80</f>
        <v>4.4769380241632462E-2</v>
      </c>
      <c r="M88" s="136">
        <f>compofiinc!AA80</f>
        <v>1.0735645890235901E-2</v>
      </c>
      <c r="N88" s="136">
        <f>compofiinc!AB80</f>
        <v>1.9540766254067421E-2</v>
      </c>
      <c r="O88" s="136">
        <f>compofiinc!AC80</f>
        <v>7.8054214827716351E-3</v>
      </c>
      <c r="P88" s="685">
        <f>compofiinc!AD80</f>
        <v>0.13974259793758392</v>
      </c>
      <c r="Q88" s="664">
        <f>compofiinc!AE80</f>
        <v>0.1293518990278244</v>
      </c>
      <c r="R88" s="105">
        <f>compofiinc!AF80</f>
        <v>7.4579544365406036E-2</v>
      </c>
      <c r="S88" s="105">
        <f>compofiinc!AG80</f>
        <v>3.0370216816663742E-2</v>
      </c>
      <c r="T88" s="105">
        <f>compofiinc!AH80</f>
        <v>6.9084912538528442E-3</v>
      </c>
      <c r="U88" s="105">
        <f>compofiinc!AI80</f>
        <v>1.1608456261456013E-2</v>
      </c>
      <c r="V88" s="134">
        <f>compofiinc!AJ80</f>
        <v>5.8851935900747776E-3</v>
      </c>
      <c r="X88" s="1044">
        <f t="shared" si="3"/>
        <v>1.1175870895385742E-8</v>
      </c>
      <c r="Y88" s="1044">
        <f t="shared" si="4"/>
        <v>1.364387571811676E-7</v>
      </c>
      <c r="Z88" s="1044">
        <f t="shared" si="5"/>
        <v>-3.2596290111541748E-9</v>
      </c>
    </row>
    <row r="89" spans="1:26" x14ac:dyDescent="0.2">
      <c r="A89" s="107">
        <v>1992</v>
      </c>
      <c r="B89" s="648">
        <f>compofiinc!P81</f>
        <v>0.42964011430740356</v>
      </c>
      <c r="C89" s="657">
        <f>compofiinc!Q81</f>
        <v>0.42031100392341614</v>
      </c>
      <c r="D89" s="411">
        <f>compofiinc!R81</f>
        <v>0.32560008764266968</v>
      </c>
      <c r="E89" s="411">
        <f>compofiinc!S81</f>
        <v>5.5154118686914444E-2</v>
      </c>
      <c r="F89" s="411">
        <f>compofiinc!T81</f>
        <v>1.2033401057124138E-2</v>
      </c>
      <c r="G89" s="411">
        <f>compofiinc!U81</f>
        <v>1.7419744282960892E-2</v>
      </c>
      <c r="H89" s="411">
        <f>compofiinc!V81</f>
        <v>1.0103640146553516E-2</v>
      </c>
      <c r="I89" s="670">
        <f>compofiinc!W81</f>
        <v>0.30621364712715149</v>
      </c>
      <c r="J89" s="676">
        <f>compofiinc!X81</f>
        <v>0.29473176598548889</v>
      </c>
      <c r="K89" s="136">
        <f>compofiinc!Y81</f>
        <v>0.21193535625934601</v>
      </c>
      <c r="L89" s="136">
        <f>compofiinc!Z81</f>
        <v>4.9641620367765427E-2</v>
      </c>
      <c r="M89" s="136">
        <f>compofiinc!AA81</f>
        <v>1.003591250628233E-2</v>
      </c>
      <c r="N89" s="136">
        <f>compofiinc!AB81</f>
        <v>1.4028873294591904E-2</v>
      </c>
      <c r="O89" s="136">
        <f>compofiinc!AC81</f>
        <v>9.0900063514709473E-3</v>
      </c>
      <c r="P89" s="685">
        <f>compofiinc!AD81</f>
        <v>0.15378382802009583</v>
      </c>
      <c r="Q89" s="664">
        <f>compofiinc!AE81</f>
        <v>0.14186635613441467</v>
      </c>
      <c r="R89" s="105">
        <f>compofiinc!AF81</f>
        <v>8.4959834814071655E-2</v>
      </c>
      <c r="S89" s="105">
        <f>compofiinc!AG81</f>
        <v>3.4917287528514862E-2</v>
      </c>
      <c r="T89" s="105">
        <f>compofiinc!AH81</f>
        <v>6.7073069512844086E-3</v>
      </c>
      <c r="U89" s="105">
        <f>compofiinc!AI81</f>
        <v>8.8066263124346733E-3</v>
      </c>
      <c r="V89" s="134">
        <f>compofiinc!AJ81</f>
        <v>6.4752963371574879E-3</v>
      </c>
      <c r="X89" s="1044">
        <f t="shared" si="3"/>
        <v>1.2107193470001221E-8</v>
      </c>
      <c r="Y89" s="1044">
        <f t="shared" si="4"/>
        <v>-2.7939677238464355E-9</v>
      </c>
      <c r="Z89" s="1044">
        <f t="shared" si="5"/>
        <v>4.1909515857696533E-9</v>
      </c>
    </row>
    <row r="90" spans="1:26" x14ac:dyDescent="0.2">
      <c r="A90" s="107">
        <v>1993</v>
      </c>
      <c r="B90" s="648">
        <f>compofiinc!P82</f>
        <v>0.42896652221679688</v>
      </c>
      <c r="C90" s="657">
        <f>compofiinc!Q82</f>
        <v>0.41773203015327454</v>
      </c>
      <c r="D90" s="411">
        <f>compofiinc!R82</f>
        <v>0.32678556442260742</v>
      </c>
      <c r="E90" s="411">
        <f>compofiinc!S82</f>
        <v>5.4986435920000076E-2</v>
      </c>
      <c r="F90" s="411">
        <f>compofiinc!T82</f>
        <v>1.1546257883310318E-2</v>
      </c>
      <c r="G90" s="411">
        <f>compofiinc!U82</f>
        <v>1.4187417924404144E-2</v>
      </c>
      <c r="H90" s="411">
        <f>compofiinc!V82</f>
        <v>1.0226346552371979E-2</v>
      </c>
      <c r="I90" s="670">
        <f>compofiinc!W82</f>
        <v>0.30439499020576477</v>
      </c>
      <c r="J90" s="676">
        <f>compofiinc!X82</f>
        <v>0.29048144817352295</v>
      </c>
      <c r="K90" s="136">
        <f>compofiinc!Y82</f>
        <v>0.2115459144115448</v>
      </c>
      <c r="L90" s="136">
        <f>compofiinc!Z82</f>
        <v>4.9010559916496277E-2</v>
      </c>
      <c r="M90" s="136">
        <f>compofiinc!AA82</f>
        <v>9.5584439113736153E-3</v>
      </c>
      <c r="N90" s="136">
        <f>compofiinc!AB82</f>
        <v>1.1406749486923218E-2</v>
      </c>
      <c r="O90" s="136">
        <f>compofiinc!AC82</f>
        <v>8.9597795158624649E-3</v>
      </c>
      <c r="P90" s="685">
        <f>compofiinc!AD82</f>
        <v>0.14978280663490295</v>
      </c>
      <c r="Q90" s="664">
        <f>compofiinc!AE82</f>
        <v>0.13552764058113098</v>
      </c>
      <c r="R90" s="105">
        <f>compofiinc!AF82</f>
        <v>8.176557719707489E-2</v>
      </c>
      <c r="S90" s="105">
        <f>compofiinc!AG82</f>
        <v>3.3948779106140137E-2</v>
      </c>
      <c r="T90" s="105">
        <f>compofiinc!AH82</f>
        <v>6.1502582393586636E-3</v>
      </c>
      <c r="U90" s="105">
        <f>compofiinc!AI82</f>
        <v>7.2250235825777054E-3</v>
      </c>
      <c r="V90" s="134">
        <f>compofiinc!AJ82</f>
        <v>6.4380033873021603E-3</v>
      </c>
      <c r="X90" s="1044">
        <f t="shared" si="3"/>
        <v>7.4505805969238281E-9</v>
      </c>
      <c r="Y90" s="1044">
        <f t="shared" si="4"/>
        <v>9.3132257461547852E-10</v>
      </c>
      <c r="Z90" s="1044">
        <f t="shared" si="5"/>
        <v>-9.3132257461547852E-10</v>
      </c>
    </row>
    <row r="91" spans="1:26" x14ac:dyDescent="0.2">
      <c r="A91" s="107">
        <v>1994</v>
      </c>
      <c r="B91" s="648">
        <f>compofiinc!P83</f>
        <v>0.42907059192657471</v>
      </c>
      <c r="C91" s="657">
        <f>compofiinc!Q83</f>
        <v>0.41795668005943298</v>
      </c>
      <c r="D91" s="411">
        <f>compofiinc!R83</f>
        <v>0.32422733306884766</v>
      </c>
      <c r="E91" s="411">
        <f>compofiinc!S83</f>
        <v>5.9104297310113907E-2</v>
      </c>
      <c r="F91" s="411">
        <f>compofiinc!T83</f>
        <v>1.1398204602301121E-2</v>
      </c>
      <c r="G91" s="411">
        <f>compofiinc!U83</f>
        <v>1.3133731670677662E-2</v>
      </c>
      <c r="H91" s="411">
        <f>compofiinc!V83</f>
        <v>1.0098636150360107E-2</v>
      </c>
      <c r="I91" s="670">
        <f>compofiinc!W83</f>
        <v>0.30457514524459839</v>
      </c>
      <c r="J91" s="676">
        <f>compofiinc!X83</f>
        <v>0.29103118181228638</v>
      </c>
      <c r="K91" s="136">
        <f>compofiinc!Y83</f>
        <v>0.20839214324951172</v>
      </c>
      <c r="L91" s="136">
        <f>compofiinc!Z83</f>
        <v>5.3245730698108673E-2</v>
      </c>
      <c r="M91" s="136">
        <f>compofiinc!AA83</f>
        <v>9.6236821264028549E-3</v>
      </c>
      <c r="N91" s="136">
        <f>compofiinc!AB83</f>
        <v>1.0721880942583084E-2</v>
      </c>
      <c r="O91" s="136">
        <f>compofiinc!AC83</f>
        <v>9.0468283742666245E-3</v>
      </c>
      <c r="P91" s="685">
        <f>compofiinc!AD83</f>
        <v>0.14981767535209656</v>
      </c>
      <c r="Q91" s="664">
        <f>compofiinc!AE83</f>
        <v>0.1358812004327774</v>
      </c>
      <c r="R91" s="105">
        <f>compofiinc!AF83</f>
        <v>7.8542187809944153E-2</v>
      </c>
      <c r="S91" s="105">
        <f>compofiinc!AG83</f>
        <v>3.7630505859851837E-2</v>
      </c>
      <c r="T91" s="105">
        <f>compofiinc!AH83</f>
        <v>6.1927582137286663E-3</v>
      </c>
      <c r="U91" s="105">
        <f>compofiinc!AI83</f>
        <v>7.0752273313701153E-3</v>
      </c>
      <c r="V91" s="134">
        <f>compofiinc!AJ83</f>
        <v>6.4405268058180809E-3</v>
      </c>
      <c r="X91" s="1044">
        <f t="shared" si="3"/>
        <v>-5.5227428674697876E-6</v>
      </c>
      <c r="Y91" s="1044">
        <f t="shared" si="4"/>
        <v>9.1642141342163086E-7</v>
      </c>
      <c r="Z91" s="1044">
        <f t="shared" si="5"/>
        <v>-5.5879354476928711E-9</v>
      </c>
    </row>
    <row r="92" spans="1:26" x14ac:dyDescent="0.2">
      <c r="A92" s="107">
        <v>1995</v>
      </c>
      <c r="B92" s="648">
        <f>compofiinc!P84</f>
        <v>0.43750521540641785</v>
      </c>
      <c r="C92" s="657">
        <f>compofiinc!Q84</f>
        <v>0.42458069324493408</v>
      </c>
      <c r="D92" s="411">
        <f>compofiinc!R84</f>
        <v>0.32793262600898743</v>
      </c>
      <c r="E92" s="411">
        <f>compofiinc!S84</f>
        <v>5.8522474020719528E-2</v>
      </c>
      <c r="F92" s="411">
        <f>compofiinc!T84</f>
        <v>1.2730806134641171E-2</v>
      </c>
      <c r="G92" s="411">
        <f>compofiinc!U84</f>
        <v>1.5626754611730576E-2</v>
      </c>
      <c r="H92" s="411">
        <f>compofiinc!V84</f>
        <v>9.7680278122425079E-3</v>
      </c>
      <c r="I92" s="670">
        <f>compofiinc!W84</f>
        <v>0.31341183185577393</v>
      </c>
      <c r="J92" s="676">
        <f>compofiinc!X84</f>
        <v>0.29766067862510681</v>
      </c>
      <c r="K92" s="136">
        <f>compofiinc!Y84</f>
        <v>0.21250681579113007</v>
      </c>
      <c r="L92" s="136">
        <f>compofiinc!Z84</f>
        <v>5.2944358438253403E-2</v>
      </c>
      <c r="M92" s="136">
        <f>compofiinc!AA84</f>
        <v>1.0701307095587254E-2</v>
      </c>
      <c r="N92" s="136">
        <f>compofiinc!AB84</f>
        <v>1.267648208886385E-2</v>
      </c>
      <c r="O92" s="136">
        <f>compofiinc!AC84</f>
        <v>8.8317301124334335E-3</v>
      </c>
      <c r="P92" s="685">
        <f>compofiinc!AD84</f>
        <v>0.15751026570796967</v>
      </c>
      <c r="Q92" s="664">
        <f>compofiinc!AE84</f>
        <v>0.14100311696529388</v>
      </c>
      <c r="R92" s="105">
        <f>compofiinc!AF84</f>
        <v>8.2523152232170105E-2</v>
      </c>
      <c r="S92" s="105">
        <f>compofiinc!AG84</f>
        <v>3.7160757929086685E-2</v>
      </c>
      <c r="T92" s="105">
        <f>compofiinc!AH84</f>
        <v>6.9902073591947556E-3</v>
      </c>
      <c r="U92" s="105">
        <f>compofiinc!AI84</f>
        <v>8.0664120614528656E-3</v>
      </c>
      <c r="V92" s="134">
        <f>compofiinc!AJ84</f>
        <v>6.2625948339700699E-3</v>
      </c>
      <c r="X92" s="1044">
        <f t="shared" si="3"/>
        <v>4.6566128730773926E-9</v>
      </c>
      <c r="Y92" s="1044">
        <f t="shared" si="4"/>
        <v>-1.4901161193847656E-8</v>
      </c>
      <c r="Z92" s="1044">
        <f t="shared" si="5"/>
        <v>-7.4505805969238281E-9</v>
      </c>
    </row>
    <row r="93" spans="1:26" x14ac:dyDescent="0.2">
      <c r="A93" s="107">
        <v>1996</v>
      </c>
      <c r="B93" s="648">
        <f>compofiinc!P85</f>
        <v>0.45073628425598145</v>
      </c>
      <c r="C93" s="657">
        <f>compofiinc!Q85</f>
        <v>0.43111419677734375</v>
      </c>
      <c r="D93" s="411">
        <f>compofiinc!R85</f>
        <v>0.33065783977508545</v>
      </c>
      <c r="E93" s="411">
        <f>compofiinc!S85</f>
        <v>6.0456026345491409E-2</v>
      </c>
      <c r="F93" s="411">
        <f>compofiinc!T85</f>
        <v>1.3491534627974033E-2</v>
      </c>
      <c r="G93" s="411">
        <f>compofiinc!U85</f>
        <v>1.6080630943179131E-2</v>
      </c>
      <c r="H93" s="411">
        <f>compofiinc!V85</f>
        <v>1.0428158566355705E-2</v>
      </c>
      <c r="I93" s="670">
        <f>compofiinc!W85</f>
        <v>0.32879364490509033</v>
      </c>
      <c r="J93" s="676">
        <f>compofiinc!X85</f>
        <v>0.30536487698554993</v>
      </c>
      <c r="K93" s="136">
        <f>compofiinc!Y85</f>
        <v>0.21698498725891113</v>
      </c>
      <c r="L93" s="136">
        <f>compofiinc!Z85</f>
        <v>5.4856866598129272E-2</v>
      </c>
      <c r="M93" s="136">
        <f>compofiinc!AA85</f>
        <v>1.1394880712032318E-2</v>
      </c>
      <c r="N93" s="136">
        <f>compofiinc!AB85</f>
        <v>1.2865366414189339E-2</v>
      </c>
      <c r="O93" s="136">
        <f>compofiinc!AC85</f>
        <v>9.2627555131912231E-3</v>
      </c>
      <c r="P93" s="685">
        <f>compofiinc!AD85</f>
        <v>0.17243222892284393</v>
      </c>
      <c r="Q93" s="664">
        <f>compofiinc!AE85</f>
        <v>0.14762893319129944</v>
      </c>
      <c r="R93" s="105">
        <f>compofiinc!AF85</f>
        <v>8.6510501801967621E-2</v>
      </c>
      <c r="S93" s="105">
        <f>compofiinc!AG85</f>
        <v>3.8628295063972473E-2</v>
      </c>
      <c r="T93" s="105">
        <f>compofiinc!AH85</f>
        <v>7.5204023160040379E-3</v>
      </c>
      <c r="U93" s="105">
        <f>compofiinc!AI85</f>
        <v>8.2135982811450958E-3</v>
      </c>
      <c r="V93" s="134">
        <f>compofiinc!AJ85</f>
        <v>6.7561352625489235E-3</v>
      </c>
      <c r="X93" s="1044">
        <f t="shared" si="3"/>
        <v>6.5192580223083496E-9</v>
      </c>
      <c r="Y93" s="1044">
        <f t="shared" si="4"/>
        <v>2.0489096641540527E-8</v>
      </c>
      <c r="Z93" s="1044">
        <f t="shared" si="5"/>
        <v>4.6566128730773926E-10</v>
      </c>
    </row>
    <row r="94" spans="1:26" x14ac:dyDescent="0.2">
      <c r="A94" s="107">
        <v>1997</v>
      </c>
      <c r="B94" s="648">
        <f>compofiinc!P86</f>
        <v>0.46188849210739136</v>
      </c>
      <c r="C94" s="657">
        <f>compofiinc!Q86</f>
        <v>0.4365946352481842</v>
      </c>
      <c r="D94" s="411">
        <f>compofiinc!R86</f>
        <v>0.33359146118164062</v>
      </c>
      <c r="E94" s="411">
        <f>compofiinc!S86</f>
        <v>6.1489120125770569E-2</v>
      </c>
      <c r="F94" s="411">
        <f>compofiinc!T86</f>
        <v>1.4771093614399433E-2</v>
      </c>
      <c r="G94" s="411">
        <f>compofiinc!U86</f>
        <v>1.567385345697403E-2</v>
      </c>
      <c r="H94" s="411">
        <f>compofiinc!V86</f>
        <v>1.1069108732044697E-2</v>
      </c>
      <c r="I94" s="670">
        <f>compofiinc!W86</f>
        <v>0.34216788411140442</v>
      </c>
      <c r="J94" s="676">
        <f>compofiinc!X86</f>
        <v>0.31192266941070557</v>
      </c>
      <c r="K94" s="136">
        <f>compofiinc!Y86</f>
        <v>0.22087210416793823</v>
      </c>
      <c r="L94" s="136">
        <f>compofiinc!Z86</f>
        <v>5.5672656744718552E-2</v>
      </c>
      <c r="M94" s="136">
        <f>compofiinc!AA86</f>
        <v>1.2468374334275723E-2</v>
      </c>
      <c r="N94" s="136">
        <f>compofiinc!AB86</f>
        <v>1.3059953227639198E-2</v>
      </c>
      <c r="O94" s="136">
        <f>compofiinc!AC86</f>
        <v>9.8495837301015854E-3</v>
      </c>
      <c r="P94" s="685">
        <f>compofiinc!AD86</f>
        <v>0.18556787073612213</v>
      </c>
      <c r="Q94" s="664">
        <f>compofiinc!AE86</f>
        <v>0.15404638648033142</v>
      </c>
      <c r="R94" s="105">
        <f>compofiinc!AF86</f>
        <v>9.136509895324707E-2</v>
      </c>
      <c r="S94" s="105">
        <f>compofiinc!AG86</f>
        <v>3.9571691304445267E-2</v>
      </c>
      <c r="T94" s="105">
        <f>compofiinc!AH86</f>
        <v>7.8439516946673393E-3</v>
      </c>
      <c r="U94" s="105">
        <f>compofiinc!AI86</f>
        <v>8.2084024325013161E-3</v>
      </c>
      <c r="V94" s="134">
        <f>compofiinc!AJ86</f>
        <v>7.0572379045188427E-3</v>
      </c>
      <c r="X94" s="1044">
        <f t="shared" si="3"/>
        <v>-1.862645149230957E-9</v>
      </c>
      <c r="Y94" s="1044">
        <f t="shared" si="4"/>
        <v>-2.7939677238464355E-9</v>
      </c>
      <c r="Z94" s="1044">
        <f t="shared" si="5"/>
        <v>4.1909515857696533E-9</v>
      </c>
    </row>
    <row r="95" spans="1:26" x14ac:dyDescent="0.2">
      <c r="A95" s="107">
        <v>1998</v>
      </c>
      <c r="B95" s="648">
        <f>compofiinc!P87</f>
        <v>0.47001782059669495</v>
      </c>
      <c r="C95" s="657">
        <f>compofiinc!Q87</f>
        <v>0.44062459468841553</v>
      </c>
      <c r="D95" s="411">
        <f>compofiinc!R87</f>
        <v>0.33767411112785339</v>
      </c>
      <c r="E95" s="411">
        <f>compofiinc!S87</f>
        <v>6.3433609902858734E-2</v>
      </c>
      <c r="F95" s="411">
        <f>compofiinc!T87</f>
        <v>1.3322171755135059E-2</v>
      </c>
      <c r="G95" s="411">
        <f>compofiinc!U87</f>
        <v>1.4990121126174927E-2</v>
      </c>
      <c r="H95" s="411">
        <f>compofiinc!V87</f>
        <v>1.1204556562006474E-2</v>
      </c>
      <c r="I95" s="670">
        <f>compofiinc!W87</f>
        <v>0.35237410664558411</v>
      </c>
      <c r="J95" s="676">
        <f>compofiinc!X87</f>
        <v>0.31703311204910278</v>
      </c>
      <c r="K95" s="136">
        <f>compofiinc!Y87</f>
        <v>0.22546537220478058</v>
      </c>
      <c r="L95" s="136">
        <f>compofiinc!Z87</f>
        <v>5.771879106760025E-2</v>
      </c>
      <c r="M95" s="136">
        <f>compofiinc!AA87</f>
        <v>1.1285321786999702E-2</v>
      </c>
      <c r="N95" s="136">
        <f>compofiinc!AB87</f>
        <v>1.2441650032997131E-2</v>
      </c>
      <c r="O95" s="136">
        <f>compofiinc!AC87</f>
        <v>1.0147013701498508E-2</v>
      </c>
      <c r="P95" s="685">
        <f>compofiinc!AD87</f>
        <v>0.19660677015781403</v>
      </c>
      <c r="Q95" s="664">
        <f>compofiinc!AE87</f>
        <v>0.15925945341587067</v>
      </c>
      <c r="R95" s="105">
        <f>compofiinc!AF87</f>
        <v>9.5469392836093903E-2</v>
      </c>
      <c r="S95" s="105">
        <f>compofiinc!AG87</f>
        <v>4.1115462779998779E-2</v>
      </c>
      <c r="T95" s="105">
        <f>compofiinc!AH87</f>
        <v>7.3284744285047054E-3</v>
      </c>
      <c r="U95" s="105">
        <f>compofiinc!AI87</f>
        <v>7.9479999840259552E-3</v>
      </c>
      <c r="V95" s="134">
        <f>compofiinc!AJ87</f>
        <v>7.3981191962957382E-3</v>
      </c>
      <c r="X95" s="1044">
        <f t="shared" si="3"/>
        <v>2.4214386940002441E-8</v>
      </c>
      <c r="Y95" s="1044">
        <f t="shared" si="4"/>
        <v>-2.5036744773387909E-5</v>
      </c>
      <c r="Z95" s="1044">
        <f t="shared" si="5"/>
        <v>4.1909515857696533E-9</v>
      </c>
    </row>
    <row r="96" spans="1:26" x14ac:dyDescent="0.2">
      <c r="A96" s="110">
        <v>1999</v>
      </c>
      <c r="B96" s="651">
        <f>compofiinc!P88</f>
        <v>0.48126482963562012</v>
      </c>
      <c r="C96" s="661">
        <f>compofiinc!Q88</f>
        <v>0.4475228488445282</v>
      </c>
      <c r="D96" s="511">
        <f>compofiinc!R88</f>
        <v>0.34253543615341187</v>
      </c>
      <c r="E96" s="511">
        <f>compofiinc!S88</f>
        <v>6.484752893447876E-2</v>
      </c>
      <c r="F96" s="511">
        <f>compofiinc!T88</f>
        <v>1.3999264687299728E-2</v>
      </c>
      <c r="G96" s="511">
        <f>compofiinc!U88</f>
        <v>1.4304973185062408E-2</v>
      </c>
      <c r="H96" s="511">
        <f>compofiinc!V88</f>
        <v>1.1835652403533459E-2</v>
      </c>
      <c r="I96" s="672">
        <f>compofiinc!W88</f>
        <v>0.36413699388504028</v>
      </c>
      <c r="J96" s="681">
        <f>compofiinc!X88</f>
        <v>0.32427898049354553</v>
      </c>
      <c r="K96" s="140">
        <f>compofiinc!Y88</f>
        <v>0.23150300979614258</v>
      </c>
      <c r="L96" s="140">
        <f>compofiinc!Z88</f>
        <v>5.8290474116802216E-2</v>
      </c>
      <c r="M96" s="140">
        <f>compofiinc!AA88</f>
        <v>1.1966677382588387E-2</v>
      </c>
      <c r="N96" s="140">
        <f>compofiinc!AB88</f>
        <v>1.1972415260970592E-2</v>
      </c>
      <c r="O96" s="140">
        <f>compofiinc!AC88</f>
        <v>1.050349697470665E-2</v>
      </c>
      <c r="P96" s="686">
        <f>compofiinc!AD88</f>
        <v>0.20724162459373474</v>
      </c>
      <c r="Q96" s="682">
        <f>compofiinc!AE88</f>
        <v>0.16566981375217438</v>
      </c>
      <c r="R96" s="108">
        <f>compofiinc!AF88</f>
        <v>0.10095948725938797</v>
      </c>
      <c r="S96" s="108">
        <f>compofiinc!AG88</f>
        <v>4.16693314909935E-2</v>
      </c>
      <c r="T96" s="108">
        <f>compofiinc!AH88</f>
        <v>7.7873808331787586E-3</v>
      </c>
      <c r="U96" s="108">
        <f>compofiinc!AI88</f>
        <v>7.8562125563621521E-3</v>
      </c>
      <c r="V96" s="138">
        <f>compofiinc!AJ88</f>
        <v>7.3974034748971462E-3</v>
      </c>
      <c r="X96" s="1044">
        <f t="shared" si="3"/>
        <v>-6.5192580223083496E-9</v>
      </c>
      <c r="Y96" s="1044">
        <f t="shared" si="4"/>
        <v>4.2906962335109711E-5</v>
      </c>
      <c r="Z96" s="1044">
        <f t="shared" si="5"/>
        <v>-1.862645149230957E-9</v>
      </c>
    </row>
    <row r="97" spans="1:26" x14ac:dyDescent="0.2">
      <c r="A97" s="107">
        <v>2000</v>
      </c>
      <c r="B97" s="648">
        <f>compofiinc!P89</f>
        <v>0.49154588580131531</v>
      </c>
      <c r="C97" s="657">
        <f>compofiinc!Q89</f>
        <v>0.45432835817337036</v>
      </c>
      <c r="D97" s="411">
        <f>compofiinc!R89</f>
        <v>0.34796860814094543</v>
      </c>
      <c r="E97" s="411">
        <f>compofiinc!S89</f>
        <v>6.2847353518009186E-2</v>
      </c>
      <c r="F97" s="411">
        <f>compofiinc!T89</f>
        <v>1.5153386630117893E-2</v>
      </c>
      <c r="G97" s="411">
        <f>compofiinc!U89</f>
        <v>1.6053587198257446E-2</v>
      </c>
      <c r="H97" s="411">
        <f>compofiinc!V89</f>
        <v>1.2305425480008125E-2</v>
      </c>
      <c r="I97" s="670">
        <f>compofiinc!W89</f>
        <v>0.37626108527183533</v>
      </c>
      <c r="J97" s="676">
        <f>compofiinc!X89</f>
        <v>0.33205714821815491</v>
      </c>
      <c r="K97" s="136">
        <f>compofiinc!Y89</f>
        <v>0.2380623072385788</v>
      </c>
      <c r="L97" s="136">
        <f>compofiinc!Z89</f>
        <v>5.6883852928876877E-2</v>
      </c>
      <c r="M97" s="136">
        <f>compofiinc!AA89</f>
        <v>1.2732093222439289E-2</v>
      </c>
      <c r="N97" s="136">
        <f>compofiinc!AB89</f>
        <v>1.3371172361075878E-2</v>
      </c>
      <c r="O97" s="136">
        <f>compofiinc!AC89</f>
        <v>1.1006876826286316E-2</v>
      </c>
      <c r="P97" s="685">
        <f>compofiinc!AD89</f>
        <v>0.22054269909858704</v>
      </c>
      <c r="Q97" s="664">
        <f>compofiinc!AE89</f>
        <v>0.17329901456832886</v>
      </c>
      <c r="R97" s="105">
        <f>compofiinc!AF89</f>
        <v>0.10750827193260193</v>
      </c>
      <c r="S97" s="105">
        <f>compofiinc!AG89</f>
        <v>4.0623672306537628E-2</v>
      </c>
      <c r="T97" s="105">
        <f>compofiinc!AH89</f>
        <v>8.4734540432691574E-3</v>
      </c>
      <c r="U97" s="105">
        <f>compofiinc!AI89</f>
        <v>8.7493108585476875E-3</v>
      </c>
      <c r="V97" s="134">
        <f>compofiinc!AJ89</f>
        <v>7.9443054273724556E-3</v>
      </c>
      <c r="X97" s="1044">
        <f t="shared" si="3"/>
        <v>-2.7939677238464355E-9</v>
      </c>
      <c r="Y97" s="1044">
        <f t="shared" si="4"/>
        <v>8.4564089775085449E-7</v>
      </c>
      <c r="Z97" s="1044">
        <f t="shared" si="5"/>
        <v>0</v>
      </c>
    </row>
    <row r="98" spans="1:26" x14ac:dyDescent="0.2">
      <c r="A98" s="107">
        <v>2001</v>
      </c>
      <c r="B98" s="648">
        <f>compofiinc!P90</f>
        <v>0.46567058563232422</v>
      </c>
      <c r="C98" s="657">
        <f>compofiinc!Q90</f>
        <v>0.44552943110466003</v>
      </c>
      <c r="D98" s="411">
        <f>compofiinc!R90</f>
        <v>0.34305351972579956</v>
      </c>
      <c r="E98" s="411">
        <f>compofiinc!S90</f>
        <v>6.2744297087192535E-2</v>
      </c>
      <c r="F98" s="411">
        <f>compofiinc!T90</f>
        <v>1.1838005855679512E-2</v>
      </c>
      <c r="G98" s="411">
        <f>compofiinc!U90</f>
        <v>1.503834780305624E-2</v>
      </c>
      <c r="H98" s="411">
        <f>compofiinc!V90</f>
        <v>1.2855250388383865E-2</v>
      </c>
      <c r="I98" s="670">
        <f>compofiinc!W90</f>
        <v>0.34513017535209656</v>
      </c>
      <c r="J98" s="676">
        <f>compofiinc!X90</f>
        <v>0.32074326276779175</v>
      </c>
      <c r="K98" s="136">
        <f>compofiinc!Y90</f>
        <v>0.22978071868419647</v>
      </c>
      <c r="L98" s="136">
        <f>compofiinc!Z90</f>
        <v>5.7104051113128662E-2</v>
      </c>
      <c r="M98" s="136">
        <f>compofiinc!AA90</f>
        <v>1.0092792101204395E-2</v>
      </c>
      <c r="N98" s="136">
        <f>compofiinc!AB90</f>
        <v>1.241142675280571E-2</v>
      </c>
      <c r="O98" s="136">
        <f>compofiinc!AC90</f>
        <v>1.1354279704391956E-2</v>
      </c>
      <c r="P98" s="685">
        <f>compofiinc!AD90</f>
        <v>0.18792465329170227</v>
      </c>
      <c r="Q98" s="664">
        <f>compofiinc!AE90</f>
        <v>0.16165885329246521</v>
      </c>
      <c r="R98" s="105">
        <f>compofiinc!AF90</f>
        <v>9.7639702260494232E-2</v>
      </c>
      <c r="S98" s="105">
        <f>compofiinc!AG90</f>
        <v>4.1085410863161087E-2</v>
      </c>
      <c r="T98" s="105">
        <f>compofiinc!AH90</f>
        <v>6.7900707945227623E-3</v>
      </c>
      <c r="U98" s="105">
        <f>compofiinc!AI90</f>
        <v>8.1108985468745232E-3</v>
      </c>
      <c r="V98" s="134">
        <f>compofiinc!AJ90</f>
        <v>8.0327661707997322E-3</v>
      </c>
      <c r="X98" s="1044">
        <f t="shared" si="3"/>
        <v>1.0244548320770264E-8</v>
      </c>
      <c r="Y98" s="1044">
        <f t="shared" si="4"/>
        <v>-5.5879354476928711E-9</v>
      </c>
      <c r="Z98" s="1044">
        <f t="shared" si="5"/>
        <v>4.6566128730773926E-9</v>
      </c>
    </row>
    <row r="99" spans="1:26" x14ac:dyDescent="0.2">
      <c r="A99" s="107">
        <v>2002</v>
      </c>
      <c r="B99" s="648">
        <f>compofiinc!P91</f>
        <v>0.45682361721992493</v>
      </c>
      <c r="C99" s="657">
        <f>compofiinc!Q91</f>
        <v>0.44184619188308716</v>
      </c>
      <c r="D99" s="411">
        <f>compofiinc!R91</f>
        <v>0.34165409207344055</v>
      </c>
      <c r="E99" s="411">
        <f>compofiinc!S91</f>
        <v>6.5646976232528687E-2</v>
      </c>
      <c r="F99" s="411">
        <f>compofiinc!T91</f>
        <v>1.0020768269896507E-2</v>
      </c>
      <c r="G99" s="411">
        <f>compofiinc!U91</f>
        <v>1.1400069110095501E-2</v>
      </c>
      <c r="H99" s="411">
        <f>compofiinc!V91</f>
        <v>1.3124263845384121E-2</v>
      </c>
      <c r="I99" s="670">
        <f>compofiinc!W91</f>
        <v>0.33394196629524231</v>
      </c>
      <c r="J99" s="676">
        <f>compofiinc!X91</f>
        <v>0.31577011942863464</v>
      </c>
      <c r="K99" s="136">
        <f>compofiinc!Y91</f>
        <v>0.22594012320041656</v>
      </c>
      <c r="L99" s="136">
        <f>compofiinc!Z91</f>
        <v>5.9954926371574402E-2</v>
      </c>
      <c r="M99" s="136">
        <f>compofiinc!AA91</f>
        <v>8.53754673153162E-3</v>
      </c>
      <c r="N99" s="136">
        <f>compofiinc!AB91</f>
        <v>9.2165069654583931E-3</v>
      </c>
      <c r="O99" s="136">
        <f>compofiinc!AC91</f>
        <v>1.2121029198169708E-2</v>
      </c>
      <c r="P99" s="685">
        <f>compofiinc!AD91</f>
        <v>0.17503757774829865</v>
      </c>
      <c r="Q99" s="664">
        <f>compofiinc!AE91</f>
        <v>0.15561634302139282</v>
      </c>
      <c r="R99" s="105">
        <f>compofiinc!AF91</f>
        <v>9.1368988156318665E-2</v>
      </c>
      <c r="S99" s="105">
        <f>compofiinc!AG91</f>
        <v>4.3595414608716965E-2</v>
      </c>
      <c r="T99" s="105">
        <f>compofiinc!AH91</f>
        <v>5.7373633608222008E-3</v>
      </c>
      <c r="U99" s="105">
        <f>compofiinc!AI91</f>
        <v>6.2237014062702656E-3</v>
      </c>
      <c r="V99" s="134">
        <f>compofiinc!AJ91</f>
        <v>8.690880611538887E-3</v>
      </c>
      <c r="X99" s="1044">
        <f t="shared" si="3"/>
        <v>2.2351741790771484E-8</v>
      </c>
      <c r="Y99" s="1044">
        <f t="shared" si="4"/>
        <v>-1.3038516044616699E-8</v>
      </c>
      <c r="Z99" s="1044">
        <f t="shared" si="5"/>
        <v>-5.1222741603851318E-9</v>
      </c>
    </row>
    <row r="100" spans="1:26" x14ac:dyDescent="0.2">
      <c r="A100" s="107">
        <v>2003</v>
      </c>
      <c r="B100" s="648">
        <f>compofiinc!P92</f>
        <v>0.46379798650741577</v>
      </c>
      <c r="C100" s="657">
        <f>compofiinc!Q92</f>
        <v>0.44535726308822632</v>
      </c>
      <c r="D100" s="411">
        <f>compofiinc!R92</f>
        <v>0.34287276864051819</v>
      </c>
      <c r="E100" s="411">
        <f>compofiinc!S92</f>
        <v>6.7033581435680389E-2</v>
      </c>
      <c r="F100" s="411">
        <f>compofiinc!T92</f>
        <v>1.1494431644678116E-2</v>
      </c>
      <c r="G100" s="411">
        <f>compofiinc!U92</f>
        <v>9.6429046243429184E-3</v>
      </c>
      <c r="H100" s="411">
        <f>compofiinc!V92</f>
        <v>1.4313574880361557E-2</v>
      </c>
      <c r="I100" s="670">
        <f>compofiinc!W92</f>
        <v>0.34059125185012817</v>
      </c>
      <c r="J100" s="676">
        <f>compofiinc!X92</f>
        <v>0.318309485912323</v>
      </c>
      <c r="K100" s="136">
        <f>compofiinc!Y92</f>
        <v>0.22647956013679504</v>
      </c>
      <c r="L100" s="136">
        <f>compofiinc!Z92</f>
        <v>6.0949418693780899E-2</v>
      </c>
      <c r="M100" s="136">
        <f>compofiinc!AA92</f>
        <v>9.9974516779184341E-3</v>
      </c>
      <c r="N100" s="136">
        <f>compofiinc!AB92</f>
        <v>8.2169733941555023E-3</v>
      </c>
      <c r="O100" s="136">
        <f>compofiinc!AC92</f>
        <v>1.2666236609220505E-2</v>
      </c>
      <c r="P100" s="685">
        <f>compofiinc!AD92</f>
        <v>0.18170766532421112</v>
      </c>
      <c r="Q100" s="664">
        <f>compofiinc!AE92</f>
        <v>0.15796266496181488</v>
      </c>
      <c r="R100" s="105">
        <f>compofiinc!AF92</f>
        <v>9.0920068323612213E-2</v>
      </c>
      <c r="S100" s="105">
        <f>compofiinc!AG92</f>
        <v>4.4951099902391434E-2</v>
      </c>
      <c r="T100" s="105">
        <f>compofiinc!AH92</f>
        <v>7.140659261494875E-3</v>
      </c>
      <c r="U100" s="105">
        <f>compofiinc!AI92</f>
        <v>5.5920206941664219E-3</v>
      </c>
      <c r="V100" s="134">
        <f>compofiinc!AJ92</f>
        <v>9.3584721907973289E-3</v>
      </c>
      <c r="X100" s="1044">
        <f t="shared" si="3"/>
        <v>1.862645149230957E-9</v>
      </c>
      <c r="Y100" s="1044">
        <f t="shared" si="4"/>
        <v>-1.5459954738616943E-7</v>
      </c>
      <c r="Z100" s="1044">
        <f t="shared" si="5"/>
        <v>3.4458935260772705E-7</v>
      </c>
    </row>
    <row r="101" spans="1:26" x14ac:dyDescent="0.2">
      <c r="A101" s="107">
        <v>2004</v>
      </c>
      <c r="B101" s="648">
        <f>compofiinc!P93</f>
        <v>0.48177981376647949</v>
      </c>
      <c r="C101" s="657">
        <f>compofiinc!Q93</f>
        <v>0.45521891117095947</v>
      </c>
      <c r="D101" s="411">
        <f>compofiinc!R93</f>
        <v>0.3430837094783783</v>
      </c>
      <c r="E101" s="411">
        <f>compofiinc!S93</f>
        <v>7.5066469609737396E-2</v>
      </c>
      <c r="F101" s="411">
        <f>compofiinc!T93</f>
        <v>1.4784684404730797E-2</v>
      </c>
      <c r="G101" s="411">
        <f>compofiinc!U93</f>
        <v>9.4913169741630554E-3</v>
      </c>
      <c r="H101" s="411">
        <f>compofiinc!V93</f>
        <v>1.2792742811143398E-2</v>
      </c>
      <c r="I101" s="670">
        <f>compofiinc!W93</f>
        <v>0.36215081810951233</v>
      </c>
      <c r="J101" s="676">
        <f>compofiinc!X93</f>
        <v>0.33003696799278259</v>
      </c>
      <c r="K101" s="136">
        <f>compofiinc!Y93</f>
        <v>0.2287975400686264</v>
      </c>
      <c r="L101" s="136">
        <f>compofiinc!Z93</f>
        <v>6.8623632192611694E-2</v>
      </c>
      <c r="M101" s="136">
        <f>compofiinc!AA93</f>
        <v>1.3017386198043823E-2</v>
      </c>
      <c r="N101" s="136">
        <f>compofiinc!AB93</f>
        <v>8.1343511119484901E-3</v>
      </c>
      <c r="O101" s="136">
        <f>compofiinc!AC93</f>
        <v>1.1464064009487629E-2</v>
      </c>
      <c r="P101" s="685">
        <f>compofiinc!AD93</f>
        <v>0.2038642019033432</v>
      </c>
      <c r="Q101" s="664">
        <f>compofiinc!AE93</f>
        <v>0.16958081722259521</v>
      </c>
      <c r="R101" s="105">
        <f>compofiinc!AF93</f>
        <v>9.5245204865932465E-2</v>
      </c>
      <c r="S101" s="105">
        <f>compofiinc!AG93</f>
        <v>5.1026444882154465E-2</v>
      </c>
      <c r="T101" s="105">
        <f>compofiinc!AH93</f>
        <v>9.5858871936798096E-3</v>
      </c>
      <c r="U101" s="105">
        <f>compofiinc!AI93</f>
        <v>5.6639164686203003E-3</v>
      </c>
      <c r="V101" s="134">
        <f>compofiinc!AJ93</f>
        <v>8.059362880885601E-3</v>
      </c>
      <c r="X101" s="1044">
        <f t="shared" si="3"/>
        <v>-1.2107193470001221E-8</v>
      </c>
      <c r="Y101" s="1044">
        <f t="shared" si="4"/>
        <v>-5.5879354476928711E-9</v>
      </c>
      <c r="Z101" s="1044">
        <f t="shared" si="5"/>
        <v>9.3132257461547852E-10</v>
      </c>
    </row>
    <row r="102" spans="1:26" x14ac:dyDescent="0.2">
      <c r="A102" s="107">
        <v>2005</v>
      </c>
      <c r="B102" s="648">
        <f>compofiinc!P94</f>
        <v>0.50543123483657837</v>
      </c>
      <c r="C102" s="657">
        <f>compofiinc!Q94</f>
        <v>0.47214055061340332</v>
      </c>
      <c r="D102" s="411">
        <f>compofiinc!R94</f>
        <v>0.343048095703125</v>
      </c>
      <c r="E102" s="411">
        <f>compofiinc!S94</f>
        <v>8.6397498846054077E-2</v>
      </c>
      <c r="F102" s="411">
        <f>compofiinc!T94</f>
        <v>1.6139255836606026E-2</v>
      </c>
      <c r="G102" s="411">
        <f>compofiinc!U94</f>
        <v>1.2979177758097649E-2</v>
      </c>
      <c r="H102" s="411">
        <f>compofiinc!V94</f>
        <v>1.3576929457485676E-2</v>
      </c>
      <c r="I102" s="670">
        <f>compofiinc!W94</f>
        <v>0.38768139481544495</v>
      </c>
      <c r="J102" s="676">
        <f>compofiinc!X94</f>
        <v>0.34731215238571167</v>
      </c>
      <c r="K102" s="136">
        <f>compofiinc!Y94</f>
        <v>0.23031540215015411</v>
      </c>
      <c r="L102" s="136">
        <f>compofiinc!Z94</f>
        <v>7.9589307308197021E-2</v>
      </c>
      <c r="M102" s="136">
        <f>compofiinc!AA94</f>
        <v>1.4168540015816689E-2</v>
      </c>
      <c r="N102" s="136">
        <f>compofiinc!AB94</f>
        <v>1.1082329787313938E-2</v>
      </c>
      <c r="O102" s="136">
        <f>compofiinc!AC94</f>
        <v>1.2156577780842781E-2</v>
      </c>
      <c r="P102" s="685">
        <f>compofiinc!AD94</f>
        <v>0.22820383310317993</v>
      </c>
      <c r="Q102" s="664">
        <f>compofiinc!AE94</f>
        <v>0.18522919714450836</v>
      </c>
      <c r="R102" s="105">
        <f>compofiinc!AF94</f>
        <v>9.7887806594371796E-2</v>
      </c>
      <c r="S102" s="105">
        <f>compofiinc!AG94</f>
        <v>5.9774365276098251E-2</v>
      </c>
      <c r="T102" s="105">
        <f>compofiinc!AH94</f>
        <v>1.0454585775732994E-2</v>
      </c>
      <c r="U102" s="105">
        <f>compofiinc!AI94</f>
        <v>8.0994395539164543E-3</v>
      </c>
      <c r="V102" s="134">
        <f>compofiinc!AJ94</f>
        <v>9.013000875711441E-3</v>
      </c>
      <c r="X102" s="1044">
        <f t="shared" si="3"/>
        <v>-4.0698796510696411E-7</v>
      </c>
      <c r="Y102" s="1044">
        <f t="shared" si="4"/>
        <v>-4.6566128730773926E-9</v>
      </c>
      <c r="Z102" s="1044">
        <f t="shared" si="5"/>
        <v>-9.3132257461547852E-10</v>
      </c>
    </row>
    <row r="103" spans="1:26" x14ac:dyDescent="0.2">
      <c r="A103" s="107">
        <v>2006</v>
      </c>
      <c r="B103" s="648">
        <f>compofiinc!P95</f>
        <v>0.50885182619094849</v>
      </c>
      <c r="C103" s="657">
        <f>compofiinc!Q95</f>
        <v>0.47231993079185486</v>
      </c>
      <c r="D103" s="411">
        <f>compofiinc!R95</f>
        <v>0.33951231837272644</v>
      </c>
      <c r="E103" s="411">
        <f>compofiinc!S95</f>
        <v>8.4291756153106689E-2</v>
      </c>
      <c r="F103" s="411">
        <f>compofiinc!T95</f>
        <v>1.835138164460659E-2</v>
      </c>
      <c r="G103" s="411">
        <f>compofiinc!U95</f>
        <v>1.672973670065403E-2</v>
      </c>
      <c r="H103" s="411">
        <f>compofiinc!V95</f>
        <v>1.3434739783406258E-2</v>
      </c>
      <c r="I103" s="670">
        <f>compofiinc!W95</f>
        <v>0.39331269264221191</v>
      </c>
      <c r="J103" s="676">
        <f>compofiinc!X95</f>
        <v>0.34913709759712219</v>
      </c>
      <c r="K103" s="136">
        <f>compofiinc!Y95</f>
        <v>0.22869135439395905</v>
      </c>
      <c r="L103" s="136">
        <f>compofiinc!Z95</f>
        <v>7.7957265079021454E-2</v>
      </c>
      <c r="M103" s="136">
        <f>compofiinc!AA95</f>
        <v>1.610964722931385E-2</v>
      </c>
      <c r="N103" s="136">
        <f>compofiinc!AB95</f>
        <v>1.4431069605052471E-2</v>
      </c>
      <c r="O103" s="136">
        <f>compofiinc!AC95</f>
        <v>1.200422178953886E-2</v>
      </c>
      <c r="P103" s="685">
        <f>compofiinc!AD95</f>
        <v>0.2349134236574173</v>
      </c>
      <c r="Q103" s="664">
        <f>compofiinc!AE95</f>
        <v>0.18706008791923523</v>
      </c>
      <c r="R103" s="105">
        <f>compofiinc!AF95</f>
        <v>9.7105823457241058E-2</v>
      </c>
      <c r="S103" s="105">
        <f>compofiinc!AG95</f>
        <v>5.9257786720991135E-2</v>
      </c>
      <c r="T103" s="105">
        <f>compofiinc!AH95</f>
        <v>1.1738034896552563E-2</v>
      </c>
      <c r="U103" s="105">
        <f>compofiinc!AI95</f>
        <v>1.0400308296084404E-2</v>
      </c>
      <c r="V103" s="134">
        <f>compofiinc!AJ95</f>
        <v>8.5581429302692413E-3</v>
      </c>
      <c r="X103" s="1044">
        <f t="shared" si="3"/>
        <v>-1.862645149230957E-9</v>
      </c>
      <c r="Y103" s="1044">
        <f t="shared" si="4"/>
        <v>-5.646049976348877E-5</v>
      </c>
      <c r="Z103" s="1044">
        <f t="shared" si="5"/>
        <v>-8.3819031715393066E-9</v>
      </c>
    </row>
    <row r="104" spans="1:26" x14ac:dyDescent="0.2">
      <c r="A104" s="107">
        <v>2007</v>
      </c>
      <c r="B104" s="648">
        <f>compofiinc!P96</f>
        <v>0.51423227787017822</v>
      </c>
      <c r="C104" s="657">
        <f>compofiinc!Q96</f>
        <v>0.47458705306053162</v>
      </c>
      <c r="D104" s="411">
        <f>compofiinc!R96</f>
        <v>0.34039908647537231</v>
      </c>
      <c r="E104" s="411">
        <f>compofiinc!S96</f>
        <v>7.9753927886486053E-2</v>
      </c>
      <c r="F104" s="411">
        <f>compofiinc!T96</f>
        <v>2.1121358498930931E-2</v>
      </c>
      <c r="G104" s="411">
        <f>compofiinc!U96</f>
        <v>1.9419174641370773E-2</v>
      </c>
      <c r="H104" s="411">
        <f>compofiinc!V96</f>
        <v>1.3898460194468498E-2</v>
      </c>
      <c r="I104" s="670">
        <f>compofiinc!W96</f>
        <v>0.39964139461517334</v>
      </c>
      <c r="J104" s="676">
        <f>compofiinc!X96</f>
        <v>0.35186246037483215</v>
      </c>
      <c r="K104" s="136">
        <f>compofiinc!Y96</f>
        <v>0.23028501868247986</v>
      </c>
      <c r="L104" s="136">
        <f>compofiinc!Z96</f>
        <v>7.3955856263637543E-2</v>
      </c>
      <c r="M104" s="136">
        <f>compofiinc!AA96</f>
        <v>1.8475286662578583E-2</v>
      </c>
      <c r="N104" s="136">
        <f>compofiinc!AB96</f>
        <v>1.670902781188488E-2</v>
      </c>
      <c r="O104" s="136">
        <f>compofiinc!AC96</f>
        <v>1.2437275610864162E-2</v>
      </c>
      <c r="P104" s="685">
        <f>compofiinc!AD96</f>
        <v>0.24243783950805664</v>
      </c>
      <c r="Q104" s="664">
        <f>compofiinc!AE96</f>
        <v>0.19003809988498688</v>
      </c>
      <c r="R104" s="105">
        <f>compofiinc!AF96</f>
        <v>0.10019233077764511</v>
      </c>
      <c r="S104" s="105">
        <f>compofiinc!AG96</f>
        <v>5.5574219673871994E-2</v>
      </c>
      <c r="T104" s="105">
        <f>compofiinc!AH96</f>
        <v>1.3380205258727074E-2</v>
      </c>
      <c r="U104" s="105">
        <f>compofiinc!AI96</f>
        <v>1.2070102617144585E-2</v>
      </c>
      <c r="V104" s="134">
        <f>compofiinc!AJ96</f>
        <v>8.8212359696626663E-3</v>
      </c>
      <c r="X104" s="1044">
        <f t="shared" si="3"/>
        <v>-4.9546360969543457E-6</v>
      </c>
      <c r="Y104" s="1044">
        <f t="shared" si="4"/>
        <v>-4.6566128730773926E-9</v>
      </c>
      <c r="Z104" s="1044">
        <f t="shared" si="5"/>
        <v>5.5879354476928711E-9</v>
      </c>
    </row>
    <row r="105" spans="1:26" x14ac:dyDescent="0.2">
      <c r="A105" s="107">
        <v>2008</v>
      </c>
      <c r="B105" s="648">
        <f>compofiinc!P97</f>
        <v>0.49876832962036133</v>
      </c>
      <c r="C105" s="657">
        <f>compofiinc!Q97</f>
        <v>0.47718235850334167</v>
      </c>
      <c r="D105" s="411">
        <f>compofiinc!R97</f>
        <v>0.34946846961975098</v>
      </c>
      <c r="E105" s="411">
        <f>compofiinc!S97</f>
        <v>7.8658148646354675E-2</v>
      </c>
      <c r="F105" s="411">
        <f>compofiinc!T97</f>
        <v>1.9155729562044144E-2</v>
      </c>
      <c r="G105" s="411">
        <f>compofiinc!U97</f>
        <v>1.4901445247232914E-2</v>
      </c>
      <c r="H105" s="411">
        <f>compofiinc!V97</f>
        <v>1.4998571015894413E-2</v>
      </c>
      <c r="I105" s="670">
        <f>compofiinc!W97</f>
        <v>0.37800502777099609</v>
      </c>
      <c r="J105" s="676">
        <f>compofiinc!X97</f>
        <v>0.35101318359375</v>
      </c>
      <c r="K105" s="136">
        <f>compofiinc!Y97</f>
        <v>0.23493817448616028</v>
      </c>
      <c r="L105" s="136">
        <f>compofiinc!Z97</f>
        <v>7.2994343936443329E-2</v>
      </c>
      <c r="M105" s="136">
        <f>compofiinc!AA97</f>
        <v>1.6835056245326996E-2</v>
      </c>
      <c r="N105" s="136">
        <f>compofiinc!AB97</f>
        <v>1.2797561474144459E-2</v>
      </c>
      <c r="O105" s="136">
        <f>compofiinc!AC97</f>
        <v>1.3448044657707214E-2</v>
      </c>
      <c r="P105" s="685">
        <f>compofiinc!AD97</f>
        <v>0.21634434163570404</v>
      </c>
      <c r="Q105" s="664">
        <f>compofiinc!AE97</f>
        <v>0.18537783622741699</v>
      </c>
      <c r="R105" s="105">
        <f>compofiinc!AF97</f>
        <v>9.8682805895805359E-2</v>
      </c>
      <c r="S105" s="105">
        <f>compofiinc!AG97</f>
        <v>5.5722422897815704E-2</v>
      </c>
      <c r="T105" s="105">
        <f>compofiinc!AH97</f>
        <v>1.2483153492212296E-2</v>
      </c>
      <c r="U105" s="105">
        <f>compofiinc!AI97</f>
        <v>8.9715169742703438E-3</v>
      </c>
      <c r="V105" s="134">
        <f>compofiinc!AJ97</f>
        <v>9.5179425552487373E-3</v>
      </c>
      <c r="X105" s="1044">
        <f t="shared" si="3"/>
        <v>-5.5879354476928711E-9</v>
      </c>
      <c r="Y105" s="1044">
        <f t="shared" si="4"/>
        <v>2.7939677238464355E-9</v>
      </c>
      <c r="Z105" s="1044">
        <f t="shared" si="5"/>
        <v>-5.5879354476928711E-9</v>
      </c>
    </row>
    <row r="106" spans="1:26" x14ac:dyDescent="0.2">
      <c r="A106" s="110">
        <v>2009</v>
      </c>
      <c r="B106" s="651">
        <f>compofiinc!P98</f>
        <v>0.48427456617355347</v>
      </c>
      <c r="C106" s="662">
        <f>compofiinc!Q98</f>
        <v>0.47299337387084961</v>
      </c>
      <c r="D106" s="513">
        <f>compofiinc!R98</f>
        <v>0.3562309741973877</v>
      </c>
      <c r="E106" s="513">
        <f>compofiinc!S98</f>
        <v>7.6043568551540375E-2</v>
      </c>
      <c r="F106" s="513">
        <f>compofiinc!T98</f>
        <v>1.4122358523309231E-2</v>
      </c>
      <c r="G106" s="513">
        <f>compofiinc!U98</f>
        <v>1.1550696566700935E-2</v>
      </c>
      <c r="H106" s="513">
        <f>compofiinc!V98</f>
        <v>1.5045768581330776E-2</v>
      </c>
      <c r="I106" s="672">
        <f>compofiinc!W98</f>
        <v>0.35643655061721802</v>
      </c>
      <c r="J106" s="682">
        <f>compofiinc!X98</f>
        <v>0.34221407771110535</v>
      </c>
      <c r="K106" s="108">
        <f>compofiinc!Y98</f>
        <v>0.2362675666809082</v>
      </c>
      <c r="L106" s="108">
        <f>compofiinc!Z98</f>
        <v>7.0472672581672668E-2</v>
      </c>
      <c r="M106" s="108">
        <f>compofiinc!AA98</f>
        <v>1.2474251911044121E-2</v>
      </c>
      <c r="N106" s="108">
        <f>compofiinc!AB98</f>
        <v>9.7492467612028122E-3</v>
      </c>
      <c r="O106" s="108">
        <f>compofiinc!AC98</f>
        <v>1.3250346295535564E-2</v>
      </c>
      <c r="P106" s="686">
        <f>compofiinc!AD98</f>
        <v>0.18904803693294525</v>
      </c>
      <c r="Q106" s="682">
        <f>compofiinc!AE98</f>
        <v>0.17268796265125275</v>
      </c>
      <c r="R106" s="108">
        <f>compofiinc!AF98</f>
        <v>9.335838258266449E-2</v>
      </c>
      <c r="S106" s="108">
        <f>compofiinc!AG98</f>
        <v>5.3765460848808289E-2</v>
      </c>
      <c r="T106" s="108">
        <f>compofiinc!AH98</f>
        <v>9.4882240518927574E-3</v>
      </c>
      <c r="U106" s="108">
        <f>compofiinc!AI98</f>
        <v>6.8471897393465042E-3</v>
      </c>
      <c r="V106" s="138">
        <f>compofiinc!AJ98</f>
        <v>9.2287147417664528E-3</v>
      </c>
      <c r="X106" s="1044">
        <f t="shared" si="3"/>
        <v>7.4505805969238281E-9</v>
      </c>
      <c r="Y106" s="1044">
        <f t="shared" si="4"/>
        <v>-6.5192580223083496E-9</v>
      </c>
      <c r="Z106" s="1044">
        <f t="shared" si="5"/>
        <v>-9.3132257461547852E-9</v>
      </c>
    </row>
    <row r="107" spans="1:26" x14ac:dyDescent="0.2">
      <c r="A107" s="107">
        <v>2010</v>
      </c>
      <c r="B107" s="648">
        <f>compofiinc!P99</f>
        <v>0.4990009069442749</v>
      </c>
      <c r="C107" s="663">
        <f>compofiinc!Q99</f>
        <v>0.48184642195701599</v>
      </c>
      <c r="D107" s="515">
        <f>compofiinc!R99</f>
        <v>0.36366084218025208</v>
      </c>
      <c r="E107" s="515">
        <f>compofiinc!S99</f>
        <v>7.6381854712963104E-2</v>
      </c>
      <c r="F107" s="515">
        <f>compofiinc!T99</f>
        <v>1.63164883852005E-2</v>
      </c>
      <c r="G107" s="515">
        <f>compofiinc!U99</f>
        <v>9.8258247599005699E-3</v>
      </c>
      <c r="H107" s="515">
        <f>compofiinc!V99</f>
        <v>1.5661014243960381E-2</v>
      </c>
      <c r="I107" s="670">
        <f>compofiinc!W99</f>
        <v>0.37304750084877014</v>
      </c>
      <c r="J107" s="664">
        <f>compofiinc!X99</f>
        <v>0.35130691528320312</v>
      </c>
      <c r="K107" s="105">
        <f>compofiinc!Y99</f>
        <v>0.24397079646587372</v>
      </c>
      <c r="L107" s="105">
        <f>compofiinc!Z99</f>
        <v>7.0120766758918762E-2</v>
      </c>
      <c r="M107" s="105">
        <f>compofiinc!AA99</f>
        <v>1.4742253348231316E-2</v>
      </c>
      <c r="N107" s="105">
        <f>compofiinc!AB99</f>
        <v>8.5825026035308838E-3</v>
      </c>
      <c r="O107" s="105">
        <f>compofiinc!AC99</f>
        <v>1.3889731839299202E-2</v>
      </c>
      <c r="P107" s="685">
        <f>compofiinc!AD99</f>
        <v>0.20620144903659821</v>
      </c>
      <c r="Q107" s="664">
        <f>compofiinc!AE99</f>
        <v>0.18054954707622528</v>
      </c>
      <c r="R107" s="105">
        <f>compofiinc!AF99</f>
        <v>9.8885662853717804E-2</v>
      </c>
      <c r="S107" s="105">
        <f>compofiinc!AG99</f>
        <v>5.4088965058326721E-2</v>
      </c>
      <c r="T107" s="105">
        <f>compofiinc!AH99</f>
        <v>1.133295614272356E-2</v>
      </c>
      <c r="U107" s="105">
        <f>compofiinc!AI99</f>
        <v>6.3342219218611717E-3</v>
      </c>
      <c r="V107" s="134">
        <f>compofiinc!AJ99</f>
        <v>9.9077401682734489E-3</v>
      </c>
      <c r="X107" s="1044">
        <f t="shared" si="3"/>
        <v>3.9767473936080933E-7</v>
      </c>
      <c r="Y107" s="1044">
        <f t="shared" si="4"/>
        <v>8.6426734924316406E-7</v>
      </c>
      <c r="Z107" s="1044">
        <f t="shared" si="5"/>
        <v>9.3132257461547852E-10</v>
      </c>
    </row>
    <row r="108" spans="1:26" x14ac:dyDescent="0.2">
      <c r="A108" s="107">
        <v>2011</v>
      </c>
      <c r="B108" s="648">
        <f>compofiinc!P100</f>
        <v>0.50155007839202881</v>
      </c>
      <c r="C108" s="663">
        <f>compofiinc!Q100</f>
        <v>0.48462012410163879</v>
      </c>
      <c r="D108" s="515">
        <f>compofiinc!R100</f>
        <v>0.36765506863594055</v>
      </c>
      <c r="E108" s="515">
        <f>compofiinc!S100</f>
        <v>7.7177129685878754E-2</v>
      </c>
      <c r="F108" s="515">
        <f>compofiinc!T100</f>
        <v>1.5651613473892212E-2</v>
      </c>
      <c r="G108" s="515">
        <f>compofiinc!U100</f>
        <v>8.3035752177238464E-3</v>
      </c>
      <c r="H108" s="515">
        <f>compofiinc!V100</f>
        <v>1.5830164775252342E-2</v>
      </c>
      <c r="I108" s="670">
        <f>compofiinc!W100</f>
        <v>0.37478873133659363</v>
      </c>
      <c r="J108" s="664">
        <f>compofiinc!X100</f>
        <v>0.35332015156745911</v>
      </c>
      <c r="K108" s="105">
        <f>compofiinc!Y100</f>
        <v>0.24730762839317322</v>
      </c>
      <c r="L108" s="105">
        <f>compofiinc!Z100</f>
        <v>7.1051038801670074E-2</v>
      </c>
      <c r="M108" s="105">
        <f>compofiinc!AA100</f>
        <v>1.3928919099271297E-2</v>
      </c>
      <c r="N108" s="105">
        <f>compofiinc!AB100</f>
        <v>7.2356951422989368E-3</v>
      </c>
      <c r="O108" s="105">
        <f>compofiinc!AC100</f>
        <v>1.379687711596489E-2</v>
      </c>
      <c r="P108" s="685">
        <f>compofiinc!AD100</f>
        <v>0.20485116541385651</v>
      </c>
      <c r="Q108" s="664">
        <f>compofiinc!AE100</f>
        <v>0.1795852929353714</v>
      </c>
      <c r="R108" s="105">
        <f>compofiinc!AF100</f>
        <v>0.10068769007921219</v>
      </c>
      <c r="S108" s="105">
        <f>compofiinc!AG100</f>
        <v>5.3985893726348877E-2</v>
      </c>
      <c r="T108" s="105">
        <f>compofiinc!AH100</f>
        <v>1.0319836437702179E-2</v>
      </c>
      <c r="U108" s="105">
        <f>compofiinc!AI100</f>
        <v>5.4502254351973534E-3</v>
      </c>
      <c r="V108" s="134">
        <f>compofiinc!AJ100</f>
        <v>9.1416453942656517E-3</v>
      </c>
      <c r="X108" s="1044">
        <f t="shared" si="3"/>
        <v>2.5723129510879517E-6</v>
      </c>
      <c r="Y108" s="1044">
        <f t="shared" si="4"/>
        <v>-6.9849193096160889E-9</v>
      </c>
      <c r="Z108" s="1044">
        <f t="shared" si="5"/>
        <v>1.862645149230957E-9</v>
      </c>
    </row>
    <row r="109" spans="1:26" x14ac:dyDescent="0.2">
      <c r="A109" s="107">
        <v>2012</v>
      </c>
      <c r="B109" s="648">
        <f>compofiinc!P101</f>
        <v>0.52569442987442017</v>
      </c>
      <c r="C109" s="663">
        <f>compofiinc!Q101</f>
        <v>0.49871957302093506</v>
      </c>
      <c r="D109" s="515">
        <f>compofiinc!R101</f>
        <v>0.36524799466133118</v>
      </c>
      <c r="E109" s="515">
        <f>compofiinc!S101</f>
        <v>8.5986427962779999E-2</v>
      </c>
      <c r="F109" s="515">
        <f>compofiinc!T101</f>
        <v>2.2326184436678886E-2</v>
      </c>
      <c r="G109" s="515">
        <f>compofiinc!U101</f>
        <v>8.2497727125883102E-3</v>
      </c>
      <c r="H109" s="515">
        <f>compofiinc!V101</f>
        <v>1.6907023265957832E-2</v>
      </c>
      <c r="I109" s="670">
        <f>compofiinc!W101</f>
        <v>0.4035150408744812</v>
      </c>
      <c r="J109" s="664">
        <f>compofiinc!X101</f>
        <v>0.36959445476531982</v>
      </c>
      <c r="K109" s="105">
        <f>compofiinc!Y101</f>
        <v>0.24780517816543579</v>
      </c>
      <c r="L109" s="105">
        <f>compofiinc!Z101</f>
        <v>7.9415686428546906E-2</v>
      </c>
      <c r="M109" s="105">
        <f>compofiinc!AA101</f>
        <v>2.0303517580032349E-2</v>
      </c>
      <c r="N109" s="105">
        <f>compofiinc!AB101</f>
        <v>7.2381189092993736E-3</v>
      </c>
      <c r="O109" s="105">
        <f>compofiinc!AC101</f>
        <v>1.4831952750682831E-2</v>
      </c>
      <c r="P109" s="685">
        <f>compofiinc!AD101</f>
        <v>0.23734736442565918</v>
      </c>
      <c r="Q109" s="664">
        <f>compofiinc!AE101</f>
        <v>0.19749210774898529</v>
      </c>
      <c r="R109" s="105">
        <f>compofiinc!AF101</f>
        <v>0.10449526458978653</v>
      </c>
      <c r="S109" s="105">
        <f>compofiinc!AG101</f>
        <v>6.1314553022384644E-2</v>
      </c>
      <c r="T109" s="105">
        <f>compofiinc!AH101</f>
        <v>1.61485206335783E-2</v>
      </c>
      <c r="U109" s="105">
        <f>compofiinc!AI101</f>
        <v>5.513275507837534E-3</v>
      </c>
      <c r="V109" s="134">
        <f>compofiinc!AJ101</f>
        <v>1.0024751536548138E-2</v>
      </c>
      <c r="X109" s="1044">
        <f t="shared" si="3"/>
        <v>2.1699815988540649E-6</v>
      </c>
      <c r="Y109" s="1044">
        <f t="shared" si="4"/>
        <v>9.3132257461547852E-10</v>
      </c>
      <c r="Z109" s="1044">
        <f t="shared" si="5"/>
        <v>-4.25754114985466E-6</v>
      </c>
    </row>
    <row r="110" spans="1:26" x14ac:dyDescent="0.2">
      <c r="A110" s="107">
        <v>2013</v>
      </c>
      <c r="B110" s="648">
        <f>compofiinc!P102</f>
        <v>0.50857681035995483</v>
      </c>
      <c r="C110" s="663">
        <f>compofiinc!Q102</f>
        <v>0.49129673838615417</v>
      </c>
      <c r="D110" s="515">
        <f>compofiinc!R102</f>
        <v>0.36322835087776184</v>
      </c>
      <c r="E110" s="515">
        <f>compofiinc!S102</f>
        <v>8.6576089262962341E-2</v>
      </c>
      <c r="F110" s="515">
        <f>compofiinc!T102</f>
        <v>1.6973018646240234E-2</v>
      </c>
      <c r="G110" s="515">
        <f>compofiinc!U102</f>
        <v>7.0743001997470856E-3</v>
      </c>
      <c r="H110" s="515">
        <f>compofiinc!V102</f>
        <v>1.744498685002327E-2</v>
      </c>
      <c r="I110" s="670">
        <f>compofiinc!W102</f>
        <v>0.38166725635528564</v>
      </c>
      <c r="J110" s="664">
        <f>compofiinc!X102</f>
        <v>0.36028945446014404</v>
      </c>
      <c r="K110" s="105">
        <f>compofiinc!Y102</f>
        <v>0.24375015497207642</v>
      </c>
      <c r="L110" s="105">
        <f>compofiinc!Z102</f>
        <v>7.952505350112915E-2</v>
      </c>
      <c r="M110" s="105">
        <f>compofiinc!AA102</f>
        <v>1.4913573861122131E-2</v>
      </c>
      <c r="N110" s="105">
        <f>compofiinc!AB102</f>
        <v>6.2134205363690853E-3</v>
      </c>
      <c r="O110" s="105">
        <f>compofiinc!AC102</f>
        <v>1.5887247398495674E-2</v>
      </c>
      <c r="P110" s="685">
        <f>compofiinc!AD102</f>
        <v>0.20900289714336395</v>
      </c>
      <c r="Q110" s="664">
        <f>compofiinc!AE102</f>
        <v>0.18557199835777283</v>
      </c>
      <c r="R110" s="105">
        <f>compofiinc!AF102</f>
        <v>9.9570073187351227E-2</v>
      </c>
      <c r="S110" s="105">
        <f>compofiinc!AG102</f>
        <v>5.9672687202692032E-2</v>
      </c>
      <c r="T110" s="105">
        <f>compofiinc!AH102</f>
        <v>1.0687137953937054E-2</v>
      </c>
      <c r="U110" s="105">
        <f>compofiinc!AI102</f>
        <v>4.7559784725308418E-3</v>
      </c>
      <c r="V110" s="134">
        <f>compofiinc!AJ102</f>
        <v>1.0886122472584248E-2</v>
      </c>
      <c r="X110" s="1044">
        <f t="shared" si="3"/>
        <v>-7.4505805969238281E-9</v>
      </c>
      <c r="Y110" s="1044">
        <f t="shared" si="4"/>
        <v>4.1909515857696533E-9</v>
      </c>
      <c r="Z110" s="1044">
        <f t="shared" si="5"/>
        <v>-9.3132257461547852E-10</v>
      </c>
    </row>
    <row r="111" spans="1:26" x14ac:dyDescent="0.2">
      <c r="A111" s="107">
        <v>2014</v>
      </c>
      <c r="B111" s="648">
        <f>compofiinc!P103</f>
        <v>0.52182978391647339</v>
      </c>
      <c r="C111" s="663">
        <f>compofiinc!Q103</f>
        <v>0.49707001447677612</v>
      </c>
      <c r="D111" s="515">
        <f>compofiinc!R103</f>
        <v>0.36363020539283752</v>
      </c>
      <c r="E111" s="515">
        <f>compofiinc!S103</f>
        <v>8.8018149137496948E-2</v>
      </c>
      <c r="F111" s="515">
        <f>compofiinc!T103</f>
        <v>2.0040033385157585E-2</v>
      </c>
      <c r="G111" s="515">
        <f>compofiinc!U103</f>
        <v>6.3905483111739159E-3</v>
      </c>
      <c r="H111" s="515">
        <f>compofiinc!V103</f>
        <v>1.8991084769368172E-2</v>
      </c>
      <c r="I111" s="670">
        <f>compofiinc!W103</f>
        <v>0.39719220995903015</v>
      </c>
      <c r="J111" s="664">
        <f>compofiinc!X103</f>
        <v>0.36668401956558228</v>
      </c>
      <c r="K111" s="105">
        <f>compofiinc!Y103</f>
        <v>0.24570825695991516</v>
      </c>
      <c r="L111" s="105">
        <f>compofiinc!Z103</f>
        <v>8.0881386995315552E-2</v>
      </c>
      <c r="M111" s="105">
        <f>compofiinc!AA103</f>
        <v>1.7610305920243263E-2</v>
      </c>
      <c r="N111" s="105">
        <f>compofiinc!AB103</f>
        <v>5.5709592998027802E-3</v>
      </c>
      <c r="O111" s="105">
        <f>compofiinc!AC103</f>
        <v>1.6913130879402161E-2</v>
      </c>
      <c r="P111" s="685">
        <f>compofiinc!AD103</f>
        <v>0.22491112351417542</v>
      </c>
      <c r="Q111" s="664">
        <f>compofiinc!AE103</f>
        <v>0.19139213860034943</v>
      </c>
      <c r="R111" s="105">
        <f>compofiinc!AF103</f>
        <v>0.10148134082555771</v>
      </c>
      <c r="S111" s="105">
        <f>compofiinc!AG103</f>
        <v>6.0616981238126755E-2</v>
      </c>
      <c r="T111" s="105">
        <f>compofiinc!AH103</f>
        <v>1.281505823135376E-2</v>
      </c>
      <c r="U111" s="105">
        <f>compofiinc!AI103</f>
        <v>4.3233023025095463E-3</v>
      </c>
      <c r="V111" s="134">
        <f>compofiinc!AJ103</f>
        <v>1.2155454605817795E-2</v>
      </c>
      <c r="X111" s="1044">
        <f t="shared" si="3"/>
        <v>-6.5192580223083496E-9</v>
      </c>
      <c r="Y111" s="1044">
        <f t="shared" si="4"/>
        <v>-2.0489096641540527E-8</v>
      </c>
      <c r="Z111" s="1044">
        <f t="shared" si="5"/>
        <v>1.3969838619232178E-9</v>
      </c>
    </row>
    <row r="112" spans="1:26" x14ac:dyDescent="0.2">
      <c r="A112" s="107">
        <v>2015</v>
      </c>
      <c r="B112" s="648">
        <f>compofiinc!P104</f>
        <v>0.52229565382003784</v>
      </c>
      <c r="C112" s="663">
        <f>compofiinc!Q104</f>
        <v>0.49869707226753235</v>
      </c>
      <c r="D112" s="515">
        <f>compofiinc!R104</f>
        <v>0.36609908938407898</v>
      </c>
      <c r="E112" s="515">
        <f>compofiinc!S104</f>
        <v>8.9787162840366364E-2</v>
      </c>
      <c r="F112" s="515">
        <f>compofiinc!T104</f>
        <v>1.9518414512276649E-2</v>
      </c>
      <c r="G112" s="515">
        <f>compofiinc!U104</f>
        <v>6.1809723265469074E-3</v>
      </c>
      <c r="H112" s="515">
        <f>compofiinc!V104</f>
        <v>1.7111420631408691E-2</v>
      </c>
      <c r="I112" s="670">
        <f>compofiinc!W104</f>
        <v>0.39788872003555298</v>
      </c>
      <c r="J112" s="664">
        <f>compofiinc!X104</f>
        <v>0.36870110034942627</v>
      </c>
      <c r="K112" s="105">
        <f>compofiinc!Y104</f>
        <v>0.24740827083587646</v>
      </c>
      <c r="L112" s="105">
        <f>compofiinc!Z104</f>
        <v>8.3352029323577881E-2</v>
      </c>
      <c r="M112" s="105">
        <f>compofiinc!AA104</f>
        <v>1.7240369692444801E-2</v>
      </c>
      <c r="N112" s="105">
        <f>compofiinc!AB104</f>
        <v>5.3797289729118347E-3</v>
      </c>
      <c r="O112" s="105">
        <f>compofiinc!AC104</f>
        <v>1.5320700593292713E-2</v>
      </c>
      <c r="P112" s="685">
        <f>compofiinc!AD104</f>
        <v>0.2253681868314743</v>
      </c>
      <c r="Q112" s="664">
        <f>compofiinc!AE104</f>
        <v>0.19285471737384796</v>
      </c>
      <c r="R112" s="105">
        <f>compofiinc!AF104</f>
        <v>0.10223550349473953</v>
      </c>
      <c r="S112" s="105">
        <f>compofiinc!AG104</f>
        <v>6.3239224255084991E-2</v>
      </c>
      <c r="T112" s="105">
        <f>compofiinc!AH104</f>
        <v>1.2411558069288731E-2</v>
      </c>
      <c r="U112" s="105">
        <f>compofiinc!AI104</f>
        <v>4.1425353847444057E-3</v>
      </c>
      <c r="V112" s="134">
        <f>compofiinc!AJ104</f>
        <v>1.0825897566974163E-2</v>
      </c>
      <c r="X112" s="1044">
        <f t="shared" si="3"/>
        <v>1.257285475730896E-8</v>
      </c>
      <c r="Y112" s="1044">
        <f t="shared" si="4"/>
        <v>9.3132257461547852E-10</v>
      </c>
      <c r="Z112" s="1044">
        <f t="shared" si="5"/>
        <v>-1.3969838619232178E-9</v>
      </c>
    </row>
    <row r="113" spans="1:26" x14ac:dyDescent="0.2">
      <c r="A113" s="107">
        <v>2016</v>
      </c>
      <c r="B113" s="648">
        <f>compofiinc!P105</f>
        <v>0.51739042997360229</v>
      </c>
      <c r="C113" s="663">
        <f>compofiinc!Q105</f>
        <v>0.49666330218315125</v>
      </c>
      <c r="D113" s="515">
        <f>compofiinc!R105</f>
        <v>0.36756584048271179</v>
      </c>
      <c r="E113" s="515">
        <f>compofiinc!S105</f>
        <v>8.8200852274894714E-2</v>
      </c>
      <c r="F113" s="515">
        <f>compofiinc!T105</f>
        <v>1.8489379435777664E-2</v>
      </c>
      <c r="G113" s="515">
        <f>compofiinc!U105</f>
        <v>6.146114319562912E-3</v>
      </c>
      <c r="H113" s="515">
        <f>compofiinc!V105</f>
        <v>1.6261108219623566E-2</v>
      </c>
      <c r="I113" s="670">
        <f>compofiinc!W105</f>
        <v>0.39116960763931274</v>
      </c>
      <c r="J113" s="664">
        <f>compofiinc!X105</f>
        <v>0.36560690402984619</v>
      </c>
      <c r="K113" s="105">
        <f>compofiinc!Y105</f>
        <v>0.24826858937740326</v>
      </c>
      <c r="L113" s="105">
        <f>compofiinc!Z105</f>
        <v>8.1324204802513123E-2</v>
      </c>
      <c r="M113" s="105">
        <f>compofiinc!AA105</f>
        <v>1.6268694773316383E-2</v>
      </c>
      <c r="N113" s="105">
        <f>compofiinc!AB105</f>
        <v>5.372573621571064E-3</v>
      </c>
      <c r="O113" s="105">
        <f>compofiinc!AC105</f>
        <v>1.4372833073139191E-2</v>
      </c>
      <c r="P113" s="685">
        <f>compofiinc!AD105</f>
        <v>0.21708548069000244</v>
      </c>
      <c r="Q113" s="664">
        <f>compofiinc!AE105</f>
        <v>0.18885090947151184</v>
      </c>
      <c r="R113" s="105">
        <f>compofiinc!AF105</f>
        <v>0.10153110325336456</v>
      </c>
      <c r="S113" s="105">
        <f>compofiinc!AG105</f>
        <v>6.1388939619064331E-2</v>
      </c>
      <c r="T113" s="105">
        <f>compofiinc!AH105</f>
        <v>1.1652467772364616E-2</v>
      </c>
      <c r="U113" s="105">
        <f>compofiinc!AI105</f>
        <v>4.1368966922163963E-3</v>
      </c>
      <c r="V113" s="134">
        <f>compofiinc!AJ105</f>
        <v>1.0141509585082531E-2</v>
      </c>
      <c r="X113" s="1044">
        <f t="shared" si="3"/>
        <v>7.4505805969238281E-9</v>
      </c>
      <c r="Y113" s="1044">
        <f t="shared" si="4"/>
        <v>8.3819031715393066E-9</v>
      </c>
      <c r="Z113" s="1044">
        <f t="shared" si="5"/>
        <v>-7.4505805969238281E-9</v>
      </c>
    </row>
    <row r="114" spans="1:26" x14ac:dyDescent="0.2">
      <c r="A114" s="107">
        <v>2017</v>
      </c>
      <c r="B114" s="648">
        <f>compofiinc!P106</f>
        <v>0.5405622124671936</v>
      </c>
      <c r="C114" s="663">
        <f>compofiinc!Q106</f>
        <v>0.51244056224822998</v>
      </c>
      <c r="D114" s="515">
        <f>compofiinc!R106</f>
        <v>0.37615519762039185</v>
      </c>
      <c r="E114" s="515">
        <f>compofiinc!S106</f>
        <v>9.0003065764904022E-2</v>
      </c>
      <c r="F114" s="515">
        <f>compofiinc!T106</f>
        <v>2.0463442429900169E-2</v>
      </c>
      <c r="G114" s="515">
        <f>compofiinc!U106</f>
        <v>7.2004045359790325E-3</v>
      </c>
      <c r="H114" s="515">
        <f>compofiinc!V106</f>
        <v>1.8618427217006683E-2</v>
      </c>
      <c r="I114" s="670">
        <f>compofiinc!W106</f>
        <v>0.41424146294593811</v>
      </c>
      <c r="J114" s="664">
        <f>compofiinc!X106</f>
        <v>0.37907099723815918</v>
      </c>
      <c r="K114" s="105">
        <f>compofiinc!Y106</f>
        <v>0.25456932187080383</v>
      </c>
      <c r="L114" s="105">
        <f>compofiinc!Z106</f>
        <v>8.3001390099525452E-2</v>
      </c>
      <c r="M114" s="105">
        <f>compofiinc!AA106</f>
        <v>1.8098348751664162E-2</v>
      </c>
      <c r="N114" s="105">
        <f>compofiinc!AB106</f>
        <v>6.4213545992970467E-3</v>
      </c>
      <c r="O114" s="105">
        <f>compofiinc!AC106</f>
        <v>1.6980564221739769E-2</v>
      </c>
      <c r="P114" s="685">
        <f>compofiinc!AD106</f>
        <v>0.23754039406776428</v>
      </c>
      <c r="Q114" s="664">
        <f>compofiinc!AE106</f>
        <v>0.19868174195289612</v>
      </c>
      <c r="R114" s="105">
        <f>compofiinc!AF106</f>
        <v>0.10459883511066437</v>
      </c>
      <c r="S114" s="105">
        <f>compofiinc!AG106</f>
        <v>6.3071481883525848E-2</v>
      </c>
      <c r="T114" s="105">
        <f>compofiinc!AH106</f>
        <v>1.2997360900044441E-2</v>
      </c>
      <c r="U114" s="105">
        <f>compofiinc!AI106</f>
        <v>5.0132614560425282E-3</v>
      </c>
      <c r="V114" s="134">
        <f>compofiinc!AJ106</f>
        <v>1.3000807724893093E-2</v>
      </c>
      <c r="X114" s="1044">
        <f t="shared" si="3"/>
        <v>2.4680048227310181E-8</v>
      </c>
      <c r="Y114" s="1044">
        <f t="shared" si="4"/>
        <v>1.7695128917694092E-8</v>
      </c>
      <c r="Z114" s="1044">
        <f t="shared" si="5"/>
        <v>-5.1222741603851318E-9</v>
      </c>
    </row>
    <row r="115" spans="1:26" x14ac:dyDescent="0.2">
      <c r="A115" s="107">
        <v>2018</v>
      </c>
      <c r="B115" s="648">
        <f>compofiinc!P107</f>
        <v>0.54040294885635376</v>
      </c>
      <c r="C115" s="663">
        <f>compofiinc!Q107</f>
        <v>0.51012134552001953</v>
      </c>
      <c r="D115" s="515">
        <f>compofiinc!R107</f>
        <v>0.37310367822647095</v>
      </c>
      <c r="E115" s="515">
        <f>compofiinc!S107</f>
        <v>8.6172014474868774E-2</v>
      </c>
      <c r="F115" s="515">
        <f>compofiinc!T107</f>
        <v>2.2712353616952896E-2</v>
      </c>
      <c r="G115" s="515">
        <f>compofiinc!U107</f>
        <v>8.4179695695638657E-3</v>
      </c>
      <c r="H115" s="515">
        <f>compofiinc!V107</f>
        <v>1.9715312868356705E-2</v>
      </c>
      <c r="I115" s="670">
        <f>compofiinc!W107</f>
        <v>0.41494283080101013</v>
      </c>
      <c r="J115" s="664">
        <f>compofiinc!X107</f>
        <v>0.3772340714931488</v>
      </c>
      <c r="K115" s="105">
        <f>compofiinc!Y107</f>
        <v>0.25211718678474426</v>
      </c>
      <c r="L115" s="105">
        <f>compofiinc!Z107</f>
        <v>7.9262122511863708E-2</v>
      </c>
      <c r="M115" s="105">
        <f>compofiinc!AA107</f>
        <v>2.0254066213965416E-2</v>
      </c>
      <c r="N115" s="105">
        <f>compofiinc!AB107</f>
        <v>7.4844486080110073E-3</v>
      </c>
      <c r="O115" s="105">
        <f>compofiinc!AC107</f>
        <v>1.8116222694516182E-2</v>
      </c>
      <c r="P115" s="685">
        <f>compofiinc!AD107</f>
        <v>0.23762133717536926</v>
      </c>
      <c r="Q115" s="664">
        <f>compofiinc!AE107</f>
        <v>0.19627884030342102</v>
      </c>
      <c r="R115" s="105">
        <f>compofiinc!AF107</f>
        <v>0.10300730168819427</v>
      </c>
      <c r="S115" s="105">
        <f>compofiinc!AG107</f>
        <v>5.9257414191961288E-2</v>
      </c>
      <c r="T115" s="105">
        <f>compofiinc!AH107</f>
        <v>1.4685609377920628E-2</v>
      </c>
      <c r="U115" s="105">
        <f>compofiinc!AI107</f>
        <v>5.835970863699913E-3</v>
      </c>
      <c r="V115" s="134">
        <f>compofiinc!AJ107</f>
        <v>1.349254697561264E-2</v>
      </c>
      <c r="X115" s="1044">
        <f t="shared" si="3"/>
        <v>1.6763806343078613E-8</v>
      </c>
      <c r="Y115" s="1044">
        <f t="shared" si="4"/>
        <v>2.4680048227310181E-8</v>
      </c>
      <c r="Z115" s="1044">
        <f t="shared" si="5"/>
        <v>-2.7939677238464355E-9</v>
      </c>
    </row>
    <row r="116" spans="1:26" x14ac:dyDescent="0.2">
      <c r="A116" s="107">
        <v>2019</v>
      </c>
      <c r="B116" s="648">
        <f>compofiinc!P108</f>
        <v>0.53165537118911743</v>
      </c>
      <c r="C116" s="663">
        <f>compofiinc!Q108</f>
        <v>0.50486153364181519</v>
      </c>
      <c r="D116" s="515">
        <f>compofiinc!R108</f>
        <v>0.37254887819290161</v>
      </c>
      <c r="E116" s="515">
        <f>compofiinc!S108</f>
        <v>8.4550164639949799E-2</v>
      </c>
      <c r="F116" s="515">
        <f>compofiinc!T108</f>
        <v>2.2302299737930298E-2</v>
      </c>
      <c r="G116" s="515">
        <f>compofiinc!U108</f>
        <v>9.320930577814579E-3</v>
      </c>
      <c r="H116" s="515">
        <f>compofiinc!V108</f>
        <v>1.6139248386025429E-2</v>
      </c>
      <c r="I116" s="670">
        <f>compofiinc!W108</f>
        <v>0.40585055947303772</v>
      </c>
      <c r="J116" s="664">
        <f>compofiinc!X108</f>
        <v>0.3723854124546051</v>
      </c>
      <c r="K116" s="105">
        <f>compofiinc!Y108</f>
        <v>0.25224441289901733</v>
      </c>
      <c r="L116" s="105">
        <f>compofiinc!Z108</f>
        <v>7.7574342489242554E-2</v>
      </c>
      <c r="M116" s="105">
        <f>compofiinc!AA108</f>
        <v>1.9741643220186234E-2</v>
      </c>
      <c r="N116" s="105">
        <f>compofiinc!AB108</f>
        <v>8.1758461892604828E-3</v>
      </c>
      <c r="O116" s="105">
        <f>compofiinc!AC108</f>
        <v>1.4649147167801857E-2</v>
      </c>
      <c r="P116" s="685">
        <f>compofiinc!AD108</f>
        <v>0.2275015264749527</v>
      </c>
      <c r="Q116" s="664">
        <f>compofiinc!AE108</f>
        <v>0.19084645807743073</v>
      </c>
      <c r="R116" s="105">
        <f>compofiinc!AF108</f>
        <v>0.10210520029067993</v>
      </c>
      <c r="S116" s="105">
        <f>compofiinc!AG108</f>
        <v>5.7865224778652191E-2</v>
      </c>
      <c r="T116" s="105">
        <f>compofiinc!AH108</f>
        <v>1.4012856408953667E-2</v>
      </c>
      <c r="U116" s="105">
        <f>compofiinc!AI108</f>
        <v>6.1697280034422874E-3</v>
      </c>
      <c r="V116" s="134">
        <f>compofiinc!AJ108</f>
        <v>1.069345511496067E-2</v>
      </c>
      <c r="X116" s="1044">
        <f t="shared" si="3"/>
        <v>1.2107193470001221E-8</v>
      </c>
      <c r="Y116" s="1044">
        <f t="shared" si="4"/>
        <v>2.0489096641540527E-8</v>
      </c>
      <c r="Z116" s="1044">
        <f t="shared" si="5"/>
        <v>-6.5192580223083496E-9</v>
      </c>
    </row>
    <row r="117" spans="1:26" x14ac:dyDescent="0.2">
      <c r="A117" s="107"/>
      <c r="B117" s="648"/>
      <c r="C117" s="663"/>
      <c r="D117" s="515"/>
      <c r="E117" s="515"/>
      <c r="F117" s="515"/>
      <c r="G117" s="515"/>
      <c r="H117" s="515"/>
      <c r="I117" s="670"/>
      <c r="J117" s="664"/>
      <c r="K117" s="105"/>
      <c r="L117" s="105"/>
      <c r="M117" s="105"/>
      <c r="N117" s="105"/>
      <c r="O117" s="105"/>
      <c r="P117" s="685"/>
      <c r="Q117" s="664"/>
      <c r="R117" s="105"/>
      <c r="S117" s="105"/>
      <c r="T117" s="105"/>
      <c r="U117" s="105"/>
      <c r="V117" s="134"/>
    </row>
    <row r="118" spans="1:26" ht="17" thickBot="1" x14ac:dyDescent="0.25">
      <c r="A118" s="692"/>
      <c r="B118" s="465"/>
      <c r="C118" s="665"/>
      <c r="D118" s="103"/>
      <c r="E118" s="103"/>
      <c r="F118" s="103"/>
      <c r="G118" s="103"/>
      <c r="H118" s="103"/>
      <c r="I118" s="103"/>
      <c r="J118" s="665"/>
      <c r="K118" s="103"/>
      <c r="L118" s="103"/>
      <c r="M118" s="103"/>
      <c r="N118" s="103"/>
      <c r="O118" s="103"/>
      <c r="P118" s="103"/>
      <c r="Q118" s="665"/>
      <c r="R118" s="103"/>
      <c r="S118" s="103"/>
      <c r="T118" s="103"/>
      <c r="U118" s="103"/>
      <c r="V118" s="227"/>
    </row>
    <row r="119" spans="1:26" ht="17" thickTop="1" x14ac:dyDescent="0.2"/>
  </sheetData>
  <mergeCells count="3">
    <mergeCell ref="A4:V4"/>
    <mergeCell ref="B7:V7"/>
    <mergeCell ref="B8:V8"/>
  </mergeCells>
  <hyperlinks>
    <hyperlink ref="A1" location="Index!A1" display="Back to index" xr:uid="{00000000-0004-0000-43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theme="7" tint="0.39997558519241921"/>
  </sheetPr>
  <dimension ref="A1:Z119"/>
  <sheetViews>
    <sheetView workbookViewId="0">
      <pane xSplit="1" ySplit="9" topLeftCell="B103" activePane="bottomRight" state="frozen"/>
      <selection activeCell="D32" sqref="D32"/>
      <selection pane="topRight" activeCell="D32" sqref="D32"/>
      <selection pane="bottomLeft" activeCell="D32" sqref="D32"/>
      <selection pane="bottomRight" activeCell="X10" sqref="X10:Z116"/>
    </sheetView>
  </sheetViews>
  <sheetFormatPr baseColWidth="10" defaultColWidth="10.83203125" defaultRowHeight="16" x14ac:dyDescent="0.2"/>
  <cols>
    <col min="1" max="1" width="12.6640625" style="102" bestFit="1" customWidth="1"/>
    <col min="2" max="22" width="10.83203125" style="102" customWidth="1"/>
    <col min="23" max="16384" width="10.83203125" style="102"/>
  </cols>
  <sheetData>
    <row r="1" spans="1:26" x14ac:dyDescent="0.2">
      <c r="A1" s="52" t="s">
        <v>36</v>
      </c>
    </row>
    <row r="3" spans="1:26" ht="17" thickBot="1" x14ac:dyDescent="0.25"/>
    <row r="4" spans="1:26" s="130" customFormat="1" ht="25" customHeight="1" thickTop="1" x14ac:dyDescent="0.2">
      <c r="A4" s="1383" t="s">
        <v>184</v>
      </c>
      <c r="B4" s="1384"/>
      <c r="C4" s="1384"/>
      <c r="D4" s="1384"/>
      <c r="E4" s="1384"/>
      <c r="F4" s="1384"/>
      <c r="G4" s="1384"/>
      <c r="H4" s="1384"/>
      <c r="I4" s="1384"/>
      <c r="J4" s="1384"/>
      <c r="K4" s="1384"/>
      <c r="L4" s="1384"/>
      <c r="M4" s="1384"/>
      <c r="N4" s="1384"/>
      <c r="O4" s="1384"/>
      <c r="P4" s="1384"/>
      <c r="Q4" s="1384"/>
      <c r="R4" s="1384"/>
      <c r="S4" s="1384"/>
      <c r="T4" s="1384"/>
      <c r="U4" s="1384"/>
      <c r="V4" s="1385"/>
    </row>
    <row r="5" spans="1:26" s="131" customFormat="1" x14ac:dyDescent="0.2">
      <c r="A5" s="129"/>
      <c r="B5" s="128"/>
      <c r="C5" s="128"/>
      <c r="D5" s="128"/>
      <c r="E5" s="128"/>
      <c r="F5" s="128"/>
      <c r="G5" s="128"/>
      <c r="H5" s="128"/>
      <c r="I5" s="128"/>
      <c r="J5" s="128"/>
      <c r="K5" s="128"/>
      <c r="L5" s="128"/>
      <c r="M5" s="128"/>
      <c r="N5" s="128"/>
      <c r="O5" s="128"/>
      <c r="P5" s="182"/>
      <c r="Q5" s="182"/>
      <c r="R5" s="128"/>
      <c r="S5" s="128"/>
      <c r="T5" s="128"/>
      <c r="U5" s="128"/>
      <c r="V5" s="168"/>
    </row>
    <row r="6" spans="1:26" s="131" customFormat="1" x14ac:dyDescent="0.2">
      <c r="A6" s="124"/>
      <c r="B6" s="127" t="s">
        <v>35</v>
      </c>
      <c r="C6" s="127" t="s">
        <v>34</v>
      </c>
      <c r="D6" s="127" t="s">
        <v>33</v>
      </c>
      <c r="E6" s="127" t="s">
        <v>32</v>
      </c>
      <c r="F6" s="127" t="s">
        <v>31</v>
      </c>
      <c r="G6" s="127" t="s">
        <v>30</v>
      </c>
      <c r="H6" s="127" t="s">
        <v>29</v>
      </c>
      <c r="I6" s="167" t="s">
        <v>28</v>
      </c>
      <c r="J6" s="181" t="s">
        <v>27</v>
      </c>
      <c r="K6" s="127" t="s">
        <v>26</v>
      </c>
      <c r="L6" s="127" t="s">
        <v>25</v>
      </c>
      <c r="M6" s="166" t="s">
        <v>24</v>
      </c>
      <c r="N6" s="127" t="s">
        <v>23</v>
      </c>
      <c r="O6" s="127" t="s">
        <v>22</v>
      </c>
      <c r="P6" s="127" t="s">
        <v>21</v>
      </c>
      <c r="Q6" s="127" t="s">
        <v>54</v>
      </c>
      <c r="R6" s="195" t="s">
        <v>53</v>
      </c>
      <c r="S6" s="195" t="s">
        <v>52</v>
      </c>
      <c r="T6" s="195" t="s">
        <v>51</v>
      </c>
      <c r="U6" s="127" t="s">
        <v>50</v>
      </c>
      <c r="V6" s="690" t="s">
        <v>49</v>
      </c>
    </row>
    <row r="7" spans="1:26" s="131" customFormat="1" ht="31" customHeight="1" x14ac:dyDescent="0.2">
      <c r="A7" s="129"/>
      <c r="B7" s="1388" t="s">
        <v>187</v>
      </c>
      <c r="C7" s="1388"/>
      <c r="D7" s="1388"/>
      <c r="E7" s="1388"/>
      <c r="F7" s="1388"/>
      <c r="G7" s="1388"/>
      <c r="H7" s="1388"/>
      <c r="I7" s="1388"/>
      <c r="J7" s="1388"/>
      <c r="K7" s="1388"/>
      <c r="L7" s="1388"/>
      <c r="M7" s="1388"/>
      <c r="N7" s="1388"/>
      <c r="O7" s="1388"/>
      <c r="P7" s="1388"/>
      <c r="Q7" s="1388"/>
      <c r="R7" s="1388"/>
      <c r="S7" s="1388"/>
      <c r="T7" s="1388"/>
      <c r="U7" s="1388"/>
      <c r="V7" s="1389"/>
    </row>
    <row r="8" spans="1:26" s="179" customFormat="1" ht="20" customHeight="1" x14ac:dyDescent="0.2">
      <c r="A8" s="126"/>
      <c r="B8" s="1386" t="s">
        <v>188</v>
      </c>
      <c r="C8" s="1387"/>
      <c r="D8" s="1387"/>
      <c r="E8" s="1387"/>
      <c r="F8" s="1387"/>
      <c r="G8" s="1387"/>
      <c r="H8" s="1387"/>
      <c r="I8" s="1387"/>
      <c r="J8" s="1387"/>
      <c r="K8" s="1387"/>
      <c r="L8" s="1387"/>
      <c r="M8" s="1387"/>
      <c r="N8" s="1387"/>
      <c r="O8" s="1387"/>
      <c r="P8" s="1387"/>
      <c r="Q8" s="1387"/>
      <c r="R8" s="1387"/>
      <c r="S8" s="1387"/>
      <c r="T8" s="1387"/>
      <c r="U8" s="1387"/>
      <c r="V8" s="1390"/>
    </row>
    <row r="9" spans="1:26" ht="52" thickBot="1" x14ac:dyDescent="0.25">
      <c r="A9" s="124"/>
      <c r="B9" s="646" t="s">
        <v>203</v>
      </c>
      <c r="C9" s="666" t="s">
        <v>206</v>
      </c>
      <c r="D9" s="588" t="s">
        <v>193</v>
      </c>
      <c r="E9" s="588" t="s">
        <v>194</v>
      </c>
      <c r="F9" s="588" t="s">
        <v>195</v>
      </c>
      <c r="G9" s="588" t="s">
        <v>196</v>
      </c>
      <c r="H9" s="588" t="s">
        <v>197</v>
      </c>
      <c r="I9" s="646" t="s">
        <v>204</v>
      </c>
      <c r="J9" s="666" t="s">
        <v>207</v>
      </c>
      <c r="K9" s="588" t="s">
        <v>193</v>
      </c>
      <c r="L9" s="588" t="s">
        <v>194</v>
      </c>
      <c r="M9" s="588" t="s">
        <v>195</v>
      </c>
      <c r="N9" s="588" t="s">
        <v>196</v>
      </c>
      <c r="O9" s="588" t="s">
        <v>197</v>
      </c>
      <c r="P9" s="683" t="s">
        <v>205</v>
      </c>
      <c r="Q9" s="666" t="s">
        <v>208</v>
      </c>
      <c r="R9" s="588" t="s">
        <v>193</v>
      </c>
      <c r="S9" s="588" t="s">
        <v>194</v>
      </c>
      <c r="T9" s="588" t="s">
        <v>195</v>
      </c>
      <c r="U9" s="588" t="s">
        <v>196</v>
      </c>
      <c r="V9" s="691" t="s">
        <v>197</v>
      </c>
    </row>
    <row r="10" spans="1:26" x14ac:dyDescent="0.2">
      <c r="A10" s="115">
        <v>1913</v>
      </c>
      <c r="B10" s="647">
        <f>compofiinc!AK2</f>
        <v>0.14726456931487061</v>
      </c>
      <c r="C10" s="655">
        <f>compofiinc!AL2</f>
        <v>0.14726456931487061</v>
      </c>
      <c r="D10" s="501">
        <f>compofiinc!AM2</f>
        <v>2.4272373097852726E-2</v>
      </c>
      <c r="E10" s="501">
        <f>compofiinc!AN2</f>
        <v>4.6683842008589653E-2</v>
      </c>
      <c r="F10" s="501">
        <f>compofiinc!AO2</f>
        <v>5.4088232007876914E-2</v>
      </c>
      <c r="G10" s="501">
        <f>compofiinc!AP2</f>
        <v>1.3995211895963795E-2</v>
      </c>
      <c r="H10" s="501">
        <f>compofiinc!AQ2</f>
        <v>8.2247783840018931E-3</v>
      </c>
      <c r="I10" s="667">
        <f>compofiinc!AR2</f>
        <v>8.6166081714558071E-2</v>
      </c>
      <c r="J10" s="673">
        <f>compofiinc!AS2</f>
        <v>8.6166081714558085E-2</v>
      </c>
      <c r="K10" s="114">
        <f>compofiinc!AT2</f>
        <v>8.8282717754135775E-3</v>
      </c>
      <c r="L10" s="114">
        <f>compofiinc!AU2</f>
        <v>2.4379546873737942E-2</v>
      </c>
      <c r="M10" s="114">
        <f>compofiinc!AV2</f>
        <v>4.0735135131564404E-2</v>
      </c>
      <c r="N10" s="114">
        <f>compofiinc!AW2</f>
        <v>8.2321928905803917E-3</v>
      </c>
      <c r="O10" s="114">
        <f>compofiinc!AX2</f>
        <v>3.9908035753613317E-3</v>
      </c>
      <c r="P10" s="684">
        <f>compofiinc!AY2</f>
        <v>2.7550162054507693E-2</v>
      </c>
      <c r="Q10" s="688">
        <f>compofiinc!AZ2</f>
        <v>2.7550162054507693E-2</v>
      </c>
      <c r="R10" s="121">
        <f>compofiinc!BA2</f>
        <v>1.5511727848347917E-3</v>
      </c>
      <c r="S10" s="121">
        <f>compofiinc!BB2</f>
        <v>6.6887076186432932E-3</v>
      </c>
      <c r="T10" s="121">
        <f>compofiinc!BC2</f>
        <v>1.5650557825426667E-2</v>
      </c>
      <c r="U10" s="121">
        <f>compofiinc!BD2</f>
        <v>2.5701008237461001E-3</v>
      </c>
      <c r="V10" s="177">
        <f>compofiinc!BE2</f>
        <v>1.0895843754174265E-3</v>
      </c>
      <c r="X10" s="597">
        <f>C10-D10-E10-F10-G10-H10</f>
        <v>1.3192058563940567E-7</v>
      </c>
      <c r="Y10" s="597">
        <f>J10-K10-L10-M10-N10-O10</f>
        <v>1.3146790043324502E-7</v>
      </c>
      <c r="Z10" s="597">
        <f>Q10-R10-S10-T10-U10-V10</f>
        <v>3.8626439417214359E-8</v>
      </c>
    </row>
    <row r="11" spans="1:26" x14ac:dyDescent="0.2">
      <c r="A11" s="115">
        <v>1914</v>
      </c>
      <c r="B11" s="648">
        <f>compofiinc!AK3</f>
        <v>0.15080262243019749</v>
      </c>
      <c r="C11" s="656">
        <f>compofiinc!AL3</f>
        <v>0.15080262243019749</v>
      </c>
      <c r="D11" s="503">
        <f>compofiinc!AM3</f>
        <v>2.4855520460825134E-2</v>
      </c>
      <c r="E11" s="503">
        <f>compofiinc!AN3</f>
        <v>4.7805428235489646E-2</v>
      </c>
      <c r="F11" s="503">
        <f>compofiinc!AO3</f>
        <v>5.5387709802490394E-2</v>
      </c>
      <c r="G11" s="503">
        <f>compofiinc!AP3</f>
        <v>1.4331448937083328E-2</v>
      </c>
      <c r="H11" s="503">
        <f>compofiinc!AQ3</f>
        <v>8.4223799043117251E-3</v>
      </c>
      <c r="I11" s="667">
        <f>compofiinc!AR3</f>
        <v>8.6033408914061305E-2</v>
      </c>
      <c r="J11" s="673">
        <f>compofiinc!AS3</f>
        <v>8.6033408914061318E-2</v>
      </c>
      <c r="K11" s="114">
        <f>compofiinc!AT3</f>
        <v>8.8146785898272715E-3</v>
      </c>
      <c r="L11" s="114">
        <f>compofiinc!AU3</f>
        <v>2.434200886929095E-2</v>
      </c>
      <c r="M11" s="114">
        <f>compofiinc!AV3</f>
        <v>4.0672413880359991E-2</v>
      </c>
      <c r="N11" s="114">
        <f>compofiinc!AW3</f>
        <v>8.219517507607299E-3</v>
      </c>
      <c r="O11" s="114">
        <f>compofiinc!AX3</f>
        <v>3.9846588015008972E-3</v>
      </c>
      <c r="P11" s="685">
        <f>compofiinc!AY3</f>
        <v>2.7292084736544601E-2</v>
      </c>
      <c r="Q11" s="673">
        <f>compofiinc!AZ3</f>
        <v>2.7292084736544601E-2</v>
      </c>
      <c r="R11" s="114">
        <f>compofiinc!BA3</f>
        <v>1.5366421076207896E-3</v>
      </c>
      <c r="S11" s="114">
        <f>compofiinc!BB3</f>
        <v>6.6260508647758027E-3</v>
      </c>
      <c r="T11" s="114">
        <f>compofiinc!BC3</f>
        <v>1.5503950557555749E-2</v>
      </c>
      <c r="U11" s="114">
        <f>compofiinc!BD3</f>
        <v>2.5460252946738998E-3</v>
      </c>
      <c r="V11" s="154">
        <f>compofiinc!BE3</f>
        <v>1.0793776473137632E-3</v>
      </c>
      <c r="X11" s="597">
        <f t="shared" ref="X11:X74" si="0">C11-D11-E11-F11-G11-H11</f>
        <v>1.3508999728052695E-7</v>
      </c>
      <c r="Y11" s="597">
        <f t="shared" ref="Y11:Y74" si="1">J11-K11-L11-M11-N11-O11</f>
        <v>1.3126547490464879E-7</v>
      </c>
      <c r="Z11" s="597">
        <f t="shared" ref="Z11:Z74" si="2">Q11-R11-S11-T11-U11-V11</f>
        <v>3.8264604599463903E-8</v>
      </c>
    </row>
    <row r="12" spans="1:26" x14ac:dyDescent="0.2">
      <c r="A12" s="115">
        <v>1915</v>
      </c>
      <c r="B12" s="648">
        <f>compofiinc!AK4</f>
        <v>0.1457815951769314</v>
      </c>
      <c r="C12" s="656">
        <f>compofiinc!AL4</f>
        <v>0.1457755</v>
      </c>
      <c r="D12" s="503">
        <f>compofiinc!AM4</f>
        <v>2.4026942400250068E-2</v>
      </c>
      <c r="E12" s="503">
        <f>compofiinc!AN4</f>
        <v>4.6211797191844727E-2</v>
      </c>
      <c r="F12" s="503">
        <f>compofiinc!AO4</f>
        <v>5.3541317519529591E-2</v>
      </c>
      <c r="G12" s="503">
        <f>compofiinc!AP4</f>
        <v>1.3853698966639745E-2</v>
      </c>
      <c r="H12" s="503">
        <f>compofiinc!AQ4</f>
        <v>8.1416133350684858E-3</v>
      </c>
      <c r="I12" s="667">
        <f>compofiinc!AR4</f>
        <v>9.2193842850742128E-2</v>
      </c>
      <c r="J12" s="673">
        <f>compofiinc!AS4</f>
        <v>9.2188499999999993E-2</v>
      </c>
      <c r="K12" s="114">
        <f>compofiinc!AT4</f>
        <v>9.4453074385324968E-3</v>
      </c>
      <c r="L12" s="114">
        <f>compofiinc!AU4</f>
        <v>2.6083510033738301E-2</v>
      </c>
      <c r="M12" s="114">
        <f>compofiinc!AV4</f>
        <v>4.3582241763254634E-2</v>
      </c>
      <c r="N12" s="114">
        <f>compofiinc!AW4</f>
        <v>8.8075667268626544E-3</v>
      </c>
      <c r="O12" s="114">
        <f>compofiinc!AX4</f>
        <v>4.2697333810066814E-3</v>
      </c>
      <c r="P12" s="685">
        <f>compofiinc!AY4</f>
        <v>4.360051390265416E-2</v>
      </c>
      <c r="Q12" s="673">
        <f>compofiinc!AZ4</f>
        <v>4.3603500000000003E-2</v>
      </c>
      <c r="R12" s="114">
        <f>compofiinc!BA4</f>
        <v>2.4550332005207685E-3</v>
      </c>
      <c r="S12" s="114">
        <f>compofiinc!BB4</f>
        <v>1.0586183198214387E-2</v>
      </c>
      <c r="T12" s="114">
        <f>compofiinc!BC4</f>
        <v>2.4770057496969818E-2</v>
      </c>
      <c r="U12" s="114">
        <f>compofiinc!BD4</f>
        <v>4.0676853750077017E-3</v>
      </c>
      <c r="V12" s="154">
        <f>compofiinc!BE4</f>
        <v>1.7244795954200326E-3</v>
      </c>
      <c r="X12" s="597">
        <f t="shared" si="0"/>
        <v>1.3058666739618197E-7</v>
      </c>
      <c r="Y12" s="597">
        <f t="shared" si="1"/>
        <v>1.4065660521988405E-7</v>
      </c>
      <c r="Z12" s="597">
        <f t="shared" si="2"/>
        <v>6.113386729418753E-8</v>
      </c>
    </row>
    <row r="13" spans="1:26" x14ac:dyDescent="0.2">
      <c r="A13" s="115">
        <v>1916</v>
      </c>
      <c r="B13" s="649">
        <f>compofiinc!AK5</f>
        <v>0.1637189464690523</v>
      </c>
      <c r="C13" s="657">
        <f>compofiinc!AL5</f>
        <v>0.15603644946132411</v>
      </c>
      <c r="D13" s="411">
        <f>compofiinc!AM5</f>
        <v>2.5718167892044723E-2</v>
      </c>
      <c r="E13" s="411">
        <f>compofiinc!AN5</f>
        <v>4.9464586004110703E-2</v>
      </c>
      <c r="F13" s="411">
        <f>compofiinc!AO5</f>
        <v>5.7310021815934677E-2</v>
      </c>
      <c r="G13" s="411">
        <f>compofiinc!AP5</f>
        <v>1.4828842971970466E-2</v>
      </c>
      <c r="H13" s="411">
        <f>compofiinc!AQ5</f>
        <v>8.7146909987690403E-3</v>
      </c>
      <c r="I13" s="667">
        <f>compofiinc!AR5</f>
        <v>0.1051466259314488</v>
      </c>
      <c r="J13" s="673">
        <f>compofiinc!AS5</f>
        <v>9.8665304300158144E-2</v>
      </c>
      <c r="K13" s="114">
        <f>compofiinc!AT5</f>
        <v>1.0108897884566471E-2</v>
      </c>
      <c r="L13" s="114">
        <f>compofiinc!AU5</f>
        <v>2.7916035673592889E-2</v>
      </c>
      <c r="M13" s="114">
        <f>compofiinc!AV5</f>
        <v>4.6644160016212209E-2</v>
      </c>
      <c r="N13" s="114">
        <f>compofiinc!AW5</f>
        <v>9.4263519988919634E-3</v>
      </c>
      <c r="O13" s="114">
        <f>compofiinc!AX5</f>
        <v>4.5697081883051289E-3</v>
      </c>
      <c r="P13" s="685">
        <f>compofiinc!AY5</f>
        <v>4.7812342033102112E-2</v>
      </c>
      <c r="Q13" s="664">
        <f>compofiinc!AZ5</f>
        <v>4.4049341044346761E-2</v>
      </c>
      <c r="R13" s="105">
        <f>compofiinc!BA5</f>
        <v>2.4801356479395797E-3</v>
      </c>
      <c r="S13" s="105">
        <f>compofiinc!BB5</f>
        <v>1.0694425769859735E-2</v>
      </c>
      <c r="T13" s="105">
        <f>compofiinc!BC5</f>
        <v>2.5023328640409639E-2</v>
      </c>
      <c r="U13" s="105">
        <f>compofiinc!BD5</f>
        <v>4.1092770154876517E-3</v>
      </c>
      <c r="V13" s="134">
        <f>compofiinc!BE5</f>
        <v>1.7421122116957157E-3</v>
      </c>
      <c r="X13" s="597">
        <f t="shared" si="0"/>
        <v>1.3977849449599289E-7</v>
      </c>
      <c r="Y13" s="597">
        <f t="shared" si="1"/>
        <v>1.5053858948635424E-7</v>
      </c>
      <c r="Z13" s="597">
        <f t="shared" si="2"/>
        <v>6.1758954440511299E-8</v>
      </c>
    </row>
    <row r="14" spans="1:26" x14ac:dyDescent="0.2">
      <c r="A14" s="115">
        <v>1917</v>
      </c>
      <c r="B14" s="650">
        <f>compofiinc!AK6</f>
        <v>0.14342590026123608</v>
      </c>
      <c r="C14" s="656">
        <f>compofiinc!AL6</f>
        <v>0.14234191776849658</v>
      </c>
      <c r="D14" s="503">
        <f>compofiinc!AM6</f>
        <v>3.0905461519457191E-2</v>
      </c>
      <c r="E14" s="503">
        <f>compofiinc!AN6</f>
        <v>2.7088569399381902E-2</v>
      </c>
      <c r="F14" s="503">
        <f>compofiinc!AO6</f>
        <v>6.1367233748316347E-2</v>
      </c>
      <c r="G14" s="503">
        <f>compofiinc!AP6</f>
        <v>1.7131055906511778E-2</v>
      </c>
      <c r="H14" s="503">
        <f>compofiinc!AQ6</f>
        <v>5.8497227075920118E-3</v>
      </c>
      <c r="I14" s="667">
        <f>compofiinc!AR6</f>
        <v>8.4015369708452386E-2</v>
      </c>
      <c r="J14" s="673">
        <f>compofiinc!AS6</f>
        <v>8.3578808480598288E-2</v>
      </c>
      <c r="K14" s="114">
        <f>compofiinc!AT6</f>
        <v>1.2875348555456075E-2</v>
      </c>
      <c r="L14" s="114">
        <f>compofiinc!AU6</f>
        <v>1.3345114459056982E-2</v>
      </c>
      <c r="M14" s="114">
        <f>compofiinc!AV6</f>
        <v>4.4006452312556794E-2</v>
      </c>
      <c r="N14" s="114">
        <f>compofiinc!AW6</f>
        <v>1.0754383585756866E-2</v>
      </c>
      <c r="O14" s="114">
        <f>compofiinc!AX6</f>
        <v>2.5976347150402624E-3</v>
      </c>
      <c r="P14" s="685">
        <f>compofiinc!AY6</f>
        <v>3.3652030168037188E-2</v>
      </c>
      <c r="Q14" s="673">
        <f>compofiinc!AZ6</f>
        <v>3.3307691380518312E-2</v>
      </c>
      <c r="R14" s="114">
        <f>compofiinc!BA6</f>
        <v>2.7884922520977529E-3</v>
      </c>
      <c r="S14" s="114">
        <f>compofiinc!BB6</f>
        <v>4.6023887460160647E-3</v>
      </c>
      <c r="T14" s="114">
        <f>compofiinc!BC6</f>
        <v>2.0368486643867992E-2</v>
      </c>
      <c r="U14" s="114">
        <f>compofiinc!BD6</f>
        <v>4.7481866619880119E-3</v>
      </c>
      <c r="V14" s="154">
        <f>compofiinc!BE6</f>
        <v>8.0025691758971878E-4</v>
      </c>
      <c r="X14" s="597">
        <f t="shared" si="0"/>
        <v>-1.2551276264236716E-7</v>
      </c>
      <c r="Y14" s="597">
        <f t="shared" si="1"/>
        <v>-1.2514726869172418E-7</v>
      </c>
      <c r="Z14" s="597">
        <f t="shared" si="2"/>
        <v>-1.1984104122703555E-7</v>
      </c>
    </row>
    <row r="15" spans="1:26" x14ac:dyDescent="0.2">
      <c r="A15" s="115">
        <v>1918</v>
      </c>
      <c r="B15" s="648">
        <f>compofiinc!AK7</f>
        <v>0.12429518013472091</v>
      </c>
      <c r="C15" s="656">
        <f>compofiinc!AL7</f>
        <v>0.12385495073527529</v>
      </c>
      <c r="D15" s="503">
        <f>compofiinc!AM7</f>
        <v>3.1860958500113341E-2</v>
      </c>
      <c r="E15" s="503">
        <f>compofiinc!AN7</f>
        <v>2.9920670707767872E-2</v>
      </c>
      <c r="F15" s="503">
        <f>compofiinc!AO7</f>
        <v>4.2741000072771339E-2</v>
      </c>
      <c r="G15" s="503">
        <f>compofiinc!AP7</f>
        <v>1.4016574054844041E-2</v>
      </c>
      <c r="H15" s="503">
        <f>compofiinc!AQ7</f>
        <v>5.3288067190948437E-3</v>
      </c>
      <c r="I15" s="667">
        <f>compofiinc!AR7</f>
        <v>6.7164822458815596E-2</v>
      </c>
      <c r="J15" s="673">
        <f>compofiinc!AS7</f>
        <v>6.7411642602400776E-2</v>
      </c>
      <c r="K15" s="114">
        <f>compofiinc!AT7</f>
        <v>1.2931717476459378E-2</v>
      </c>
      <c r="L15" s="114">
        <f>compofiinc!AU7</f>
        <v>1.5171426153287466E-2</v>
      </c>
      <c r="M15" s="114">
        <f>compofiinc!AV7</f>
        <v>2.8790885260950298E-2</v>
      </c>
      <c r="N15" s="114">
        <f>compofiinc!AW7</f>
        <v>8.3833981606160572E-3</v>
      </c>
      <c r="O15" s="114">
        <f>compofiinc!AX7</f>
        <v>2.1410958483867059E-3</v>
      </c>
      <c r="P15" s="685">
        <f>compofiinc!AY7</f>
        <v>2.4542270776995521E-2</v>
      </c>
      <c r="Q15" s="673">
        <f>compofiinc!AZ7</f>
        <v>2.4481629304319619E-2</v>
      </c>
      <c r="R15" s="114">
        <f>compofiinc!BA7</f>
        <v>2.4815293002832194E-3</v>
      </c>
      <c r="S15" s="114">
        <f>compofiinc!BB7</f>
        <v>5.7640437968224083E-3</v>
      </c>
      <c r="T15" s="114">
        <f>compofiinc!BC7</f>
        <v>1.2118488137925387E-2</v>
      </c>
      <c r="U15" s="114">
        <f>compofiinc!BD7</f>
        <v>3.4969781689432387E-3</v>
      </c>
      <c r="V15" s="154">
        <f>compofiinc!BE7</f>
        <v>6.2741123607349682E-4</v>
      </c>
      <c r="X15" s="597">
        <f t="shared" si="0"/>
        <v>-1.3059319316150071E-5</v>
      </c>
      <c r="Y15" s="597">
        <f t="shared" si="1"/>
        <v>-6.8802972991344365E-6</v>
      </c>
      <c r="Z15" s="597">
        <f t="shared" si="2"/>
        <v>-6.8213357281274355E-6</v>
      </c>
    </row>
    <row r="16" spans="1:26" x14ac:dyDescent="0.2">
      <c r="A16" s="117">
        <v>1919</v>
      </c>
      <c r="B16" s="651">
        <f>compofiinc!AK8</f>
        <v>0.12638293063331799</v>
      </c>
      <c r="C16" s="658">
        <f>compofiinc!AL8</f>
        <v>0.1223396518774819</v>
      </c>
      <c r="D16" s="505">
        <f>compofiinc!AM8</f>
        <v>3.1812744661017696E-2</v>
      </c>
      <c r="E16" s="505">
        <f>compofiinc!AN8</f>
        <v>3.7247413893046193E-2</v>
      </c>
      <c r="F16" s="505">
        <f>compofiinc!AO8</f>
        <v>3.5131266454889544E-2</v>
      </c>
      <c r="G16" s="505">
        <f>compofiinc!AP8</f>
        <v>1.3202055364956052E-2</v>
      </c>
      <c r="H16" s="505">
        <f>compofiinc!AQ8</f>
        <v>4.9462845778135336E-3</v>
      </c>
      <c r="I16" s="668">
        <f>compofiinc!AR8</f>
        <v>6.6297173757209713E-2</v>
      </c>
      <c r="J16" s="674">
        <f>compofiinc!AS8</f>
        <v>6.4539788483073582E-2</v>
      </c>
      <c r="K16" s="116">
        <f>compofiinc!AT8</f>
        <v>1.2262037775055244E-2</v>
      </c>
      <c r="L16" s="116">
        <f>compofiinc!AU8</f>
        <v>1.9810566389631055E-2</v>
      </c>
      <c r="M16" s="116">
        <f>compofiinc!AV8</f>
        <v>2.2848690547035356E-2</v>
      </c>
      <c r="N16" s="116">
        <f>compofiinc!AW8</f>
        <v>7.515459975977439E-3</v>
      </c>
      <c r="O16" s="116">
        <f>compofiinc!AX8</f>
        <v>2.103048331171893E-3</v>
      </c>
      <c r="P16" s="686">
        <f>compofiinc!AY8</f>
        <v>2.28652971042442E-2</v>
      </c>
      <c r="Q16" s="674">
        <f>compofiinc!AZ8</f>
        <v>2.220206592112621E-2</v>
      </c>
      <c r="R16" s="116">
        <f>compofiinc!BA8</f>
        <v>2.2201495093968396E-3</v>
      </c>
      <c r="S16" s="116">
        <f>compofiinc!BB8</f>
        <v>7.0600169913067551E-3</v>
      </c>
      <c r="T16" s="116">
        <f>compofiinc!BC8</f>
        <v>9.4573319685177081E-3</v>
      </c>
      <c r="U16" s="116">
        <f>compofiinc!BD8</f>
        <v>2.8715954720236691E-3</v>
      </c>
      <c r="V16" s="156">
        <f>compofiinc!BE8</f>
        <v>5.9295573705215102E-4</v>
      </c>
      <c r="X16" s="597">
        <f t="shared" si="0"/>
        <v>-1.130742411249025E-7</v>
      </c>
      <c r="Y16" s="597">
        <f t="shared" si="1"/>
        <v>-1.453579740297653E-8</v>
      </c>
      <c r="Z16" s="597">
        <f t="shared" si="2"/>
        <v>1.624282908922834E-8</v>
      </c>
    </row>
    <row r="17" spans="1:26" x14ac:dyDescent="0.2">
      <c r="A17" s="115">
        <v>1920</v>
      </c>
      <c r="B17" s="648">
        <f>compofiinc!AK9</f>
        <v>0.11142994791572891</v>
      </c>
      <c r="C17" s="656">
        <f>compofiinc!AL9</f>
        <v>0.1095326295181807</v>
      </c>
      <c r="D17" s="503">
        <f>compofiinc!AM9</f>
        <v>3.153143758503521E-2</v>
      </c>
      <c r="E17" s="503">
        <f>compofiinc!AN9</f>
        <v>2.8262031364407435E-2</v>
      </c>
      <c r="F17" s="503">
        <f>compofiinc!AO9</f>
        <v>3.4226939475787199E-2</v>
      </c>
      <c r="G17" s="503">
        <f>compofiinc!AP9</f>
        <v>1.0959023583697059E-2</v>
      </c>
      <c r="H17" s="503">
        <f>compofiinc!AQ9</f>
        <v>4.5531814911405457E-3</v>
      </c>
      <c r="I17" s="667">
        <f>compofiinc!AR9</f>
        <v>5.3572248881608969E-2</v>
      </c>
      <c r="J17" s="673">
        <f>compofiinc!AS9</f>
        <v>5.3714330344460742E-2</v>
      </c>
      <c r="K17" s="114">
        <f>compofiinc!AT9</f>
        <v>1.1353027373286842E-2</v>
      </c>
      <c r="L17" s="114">
        <f>compofiinc!AU9</f>
        <v>1.3682657984297233E-2</v>
      </c>
      <c r="M17" s="114">
        <f>compofiinc!AV9</f>
        <v>2.1032288208674175E-2</v>
      </c>
      <c r="N17" s="114">
        <f>compofiinc!AW9</f>
        <v>5.6421150782004865E-3</v>
      </c>
      <c r="O17" s="114">
        <f>compofiinc!AX9</f>
        <v>2.0042334406795126E-3</v>
      </c>
      <c r="P17" s="685">
        <f>compofiinc!AY9</f>
        <v>1.6628981564311762E-2</v>
      </c>
      <c r="Q17" s="673">
        <f>compofiinc!AZ9</f>
        <v>1.671638626422637E-2</v>
      </c>
      <c r="R17" s="114">
        <f>compofiinc!BA9</f>
        <v>1.937261422507859E-3</v>
      </c>
      <c r="S17" s="114">
        <f>compofiinc!BB9</f>
        <v>4.2418914026299409E-3</v>
      </c>
      <c r="T17" s="114">
        <f>compofiinc!BC9</f>
        <v>8.1364673722382243E-3</v>
      </c>
      <c r="U17" s="114">
        <f>compofiinc!BD9</f>
        <v>1.8322950396920514E-3</v>
      </c>
      <c r="V17" s="154">
        <f>compofiinc!BE9</f>
        <v>5.6848852910176297E-4</v>
      </c>
      <c r="X17" s="597">
        <f t="shared" si="0"/>
        <v>1.6018113249867405E-8</v>
      </c>
      <c r="Y17" s="597">
        <f t="shared" si="1"/>
        <v>8.2593224928588505E-9</v>
      </c>
      <c r="Z17" s="597">
        <f t="shared" si="2"/>
        <v>-1.7501943469261545E-8</v>
      </c>
    </row>
    <row r="18" spans="1:26" x14ac:dyDescent="0.2">
      <c r="A18" s="115">
        <v>1921</v>
      </c>
      <c r="B18" s="648">
        <f>compofiinc!AK10</f>
        <v>0.11698099708938439</v>
      </c>
      <c r="C18" s="656">
        <f>compofiinc!AL10</f>
        <v>0.1159883302236815</v>
      </c>
      <c r="D18" s="503">
        <f>compofiinc!AM10</f>
        <v>3.6558597651142173E-2</v>
      </c>
      <c r="E18" s="503">
        <f>compofiinc!AN10</f>
        <v>2.5483109430915227E-2</v>
      </c>
      <c r="F18" s="503">
        <f>compofiinc!AO10</f>
        <v>3.5581258546726086E-2</v>
      </c>
      <c r="G18" s="503">
        <f>compofiinc!AP10</f>
        <v>1.2353200774395503E-2</v>
      </c>
      <c r="H18" s="503">
        <f>compofiinc!AQ10</f>
        <v>6.0121586205638521E-3</v>
      </c>
      <c r="I18" s="667">
        <f>compofiinc!AR10</f>
        <v>5.6019527041906061E-2</v>
      </c>
      <c r="J18" s="673">
        <f>compofiinc!AS10</f>
        <v>5.602165008390645E-2</v>
      </c>
      <c r="K18" s="114">
        <f>compofiinc!AT10</f>
        <v>1.2930115619053361E-2</v>
      </c>
      <c r="L18" s="114">
        <f>compofiinc!AU10</f>
        <v>1.2128893492187516E-2</v>
      </c>
      <c r="M18" s="114">
        <f>compofiinc!AV10</f>
        <v>2.2331200712369905E-2</v>
      </c>
      <c r="N18" s="114">
        <f>compofiinc!AW10</f>
        <v>6.0951644123137467E-3</v>
      </c>
      <c r="O18" s="114">
        <f>compofiinc!AX10</f>
        <v>2.5362626113186039E-3</v>
      </c>
      <c r="P18" s="685">
        <f>compofiinc!AY10</f>
        <v>1.6883974290585059E-2</v>
      </c>
      <c r="Q18" s="673">
        <f>compofiinc!AZ10</f>
        <v>1.6892103882340821E-2</v>
      </c>
      <c r="R18" s="114">
        <f>compofiinc!BA10</f>
        <v>2.2815936479098015E-3</v>
      </c>
      <c r="S18" s="114">
        <f>compofiinc!BB10</f>
        <v>3.6027716784592431E-3</v>
      </c>
      <c r="T18" s="114">
        <f>compofiinc!BC10</f>
        <v>8.6095219134451669E-3</v>
      </c>
      <c r="U18" s="114">
        <f>compofiinc!BD10</f>
        <v>1.7273811514907454E-3</v>
      </c>
      <c r="V18" s="154">
        <f>compofiinc!BE10</f>
        <v>6.7080296217407866E-4</v>
      </c>
      <c r="X18" s="597">
        <f t="shared" si="0"/>
        <v>5.1999386602163966E-9</v>
      </c>
      <c r="Y18" s="597">
        <f t="shared" si="1"/>
        <v>1.3236663317078151E-8</v>
      </c>
      <c r="Z18" s="597">
        <f t="shared" si="2"/>
        <v>3.2528861785923423E-8</v>
      </c>
    </row>
    <row r="19" spans="1:26" x14ac:dyDescent="0.2">
      <c r="A19" s="115">
        <v>1922</v>
      </c>
      <c r="B19" s="648">
        <f>compofiinc!AK11</f>
        <v>0.13057803488397471</v>
      </c>
      <c r="C19" s="656">
        <f>compofiinc!AL11</f>
        <v>0.1237622549019692</v>
      </c>
      <c r="D19" s="503">
        <f>compofiinc!AM11</f>
        <v>3.4694748626002268E-2</v>
      </c>
      <c r="E19" s="503">
        <f>compofiinc!AN11</f>
        <v>2.6247046885795097E-2</v>
      </c>
      <c r="F19" s="503">
        <f>compofiinc!AO11</f>
        <v>3.9533676761434461E-2</v>
      </c>
      <c r="G19" s="503">
        <f>compofiinc!AP11</f>
        <v>1.3429339977824421E-2</v>
      </c>
      <c r="H19" s="503">
        <f>compofiinc!AQ11</f>
        <v>9.8574192896727069E-3</v>
      </c>
      <c r="I19" s="667">
        <f>compofiinc!AR11</f>
        <v>6.6354491835071847E-2</v>
      </c>
      <c r="J19" s="673">
        <f>compofiinc!AS11</f>
        <v>6.1685282053958776E-2</v>
      </c>
      <c r="K19" s="114">
        <f>compofiinc!AT11</f>
        <v>1.2366542854947808E-2</v>
      </c>
      <c r="L19" s="114">
        <f>compofiinc!AU11</f>
        <v>1.2333327218477493E-2</v>
      </c>
      <c r="M19" s="114">
        <f>compofiinc!AV11</f>
        <v>2.5528154106985588E-2</v>
      </c>
      <c r="N19" s="114">
        <f>compofiinc!AW11</f>
        <v>6.749345252921389E-3</v>
      </c>
      <c r="O19" s="114">
        <f>compofiinc!AX11</f>
        <v>4.7079105815191428E-3</v>
      </c>
      <c r="P19" s="685">
        <f>compofiinc!AY11</f>
        <v>2.2741607402143219E-2</v>
      </c>
      <c r="Q19" s="673">
        <f>compofiinc!AZ11</f>
        <v>2.0093203672445031E-2</v>
      </c>
      <c r="R19" s="114">
        <f>compofiinc!BA11</f>
        <v>2.2404373584234173E-3</v>
      </c>
      <c r="S19" s="114">
        <f>compofiinc!BB11</f>
        <v>3.6430568791349805E-3</v>
      </c>
      <c r="T19" s="114">
        <f>compofiinc!BC11</f>
        <v>1.0577720620941453E-2</v>
      </c>
      <c r="U19" s="114">
        <f>compofiinc!BD11</f>
        <v>2.0629728467769369E-3</v>
      </c>
      <c r="V19" s="154">
        <f>compofiinc!BE11</f>
        <v>1.5690075029462958E-3</v>
      </c>
      <c r="X19" s="597">
        <f t="shared" si="0"/>
        <v>2.3361240246086434E-8</v>
      </c>
      <c r="Y19" s="597">
        <f t="shared" si="1"/>
        <v>2.0391073569242524E-9</v>
      </c>
      <c r="Z19" s="597">
        <f t="shared" si="2"/>
        <v>8.464221946816522E-9</v>
      </c>
    </row>
    <row r="20" spans="1:26" x14ac:dyDescent="0.2">
      <c r="A20" s="115">
        <v>1923</v>
      </c>
      <c r="B20" s="648">
        <f>compofiinc!AK12</f>
        <v>0.11907863136898129</v>
      </c>
      <c r="C20" s="656">
        <f>compofiinc!AL12</f>
        <v>0.1132314136890028</v>
      </c>
      <c r="D20" s="503">
        <f>compofiinc!AM12</f>
        <v>3.1849264794140159E-2</v>
      </c>
      <c r="E20" s="503">
        <f>compofiinc!AN12</f>
        <v>2.2651460146042635E-2</v>
      </c>
      <c r="F20" s="503">
        <f>compofiinc!AO12</f>
        <v>3.8457659386764924E-2</v>
      </c>
      <c r="G20" s="503">
        <f>compofiinc!AP12</f>
        <v>1.1444432943480711E-2</v>
      </c>
      <c r="H20" s="503">
        <f>compofiinc!AQ12</f>
        <v>8.8285227770598818E-3</v>
      </c>
      <c r="I20" s="667">
        <f>compofiinc!AR12</f>
        <v>5.9064105684361649E-2</v>
      </c>
      <c r="J20" s="673">
        <f>compofiinc!AS12</f>
        <v>5.5038652248768215E-2</v>
      </c>
      <c r="K20" s="114">
        <f>compofiinc!AT12</f>
        <v>1.112203138394403E-2</v>
      </c>
      <c r="L20" s="114">
        <f>compofiinc!AU12</f>
        <v>9.7310262264274604E-3</v>
      </c>
      <c r="M20" s="114">
        <f>compofiinc!AV12</f>
        <v>2.4599835734717943E-2</v>
      </c>
      <c r="N20" s="114">
        <f>compofiinc!AW12</f>
        <v>5.5735204984785867E-3</v>
      </c>
      <c r="O20" s="114">
        <f>compofiinc!AX12</f>
        <v>4.01217365540714E-3</v>
      </c>
      <c r="P20" s="685">
        <f>compofiinc!AY12</f>
        <v>1.997966722614291E-2</v>
      </c>
      <c r="Q20" s="673">
        <f>compofiinc!AZ12</f>
        <v>1.751597318439841E-2</v>
      </c>
      <c r="R20" s="114">
        <f>compofiinc!BA12</f>
        <v>2.1323176187214793E-3</v>
      </c>
      <c r="S20" s="114">
        <f>compofiinc!BB12</f>
        <v>2.3610951909963881E-3</v>
      </c>
      <c r="T20" s="114">
        <f>compofiinc!BC12</f>
        <v>1.0082495735794162E-2</v>
      </c>
      <c r="U20" s="114">
        <f>compofiinc!BD12</f>
        <v>1.6933521809300927E-3</v>
      </c>
      <c r="V20" s="154">
        <f>compofiinc!BE12</f>
        <v>1.2466596069446059E-3</v>
      </c>
      <c r="X20" s="597">
        <f t="shared" si="0"/>
        <v>7.3641514492309157E-8</v>
      </c>
      <c r="Y20" s="597">
        <f t="shared" si="1"/>
        <v>6.4749793054173777E-8</v>
      </c>
      <c r="Z20" s="597">
        <f t="shared" si="2"/>
        <v>5.2851011683599861E-8</v>
      </c>
    </row>
    <row r="21" spans="1:26" x14ac:dyDescent="0.2">
      <c r="A21" s="115">
        <v>1924</v>
      </c>
      <c r="B21" s="648">
        <f>compofiinc!AK13</f>
        <v>0.13400652753557948</v>
      </c>
      <c r="C21" s="656">
        <f>compofiinc!AL13</f>
        <v>0.12416392151156649</v>
      </c>
      <c r="D21" s="503">
        <f>compofiinc!AM13</f>
        <v>3.4215350743124331E-2</v>
      </c>
      <c r="E21" s="503">
        <f>compofiinc!AN13</f>
        <v>2.5513760853157517E-2</v>
      </c>
      <c r="F21" s="503">
        <f>compofiinc!AO13</f>
        <v>4.2799045033795433E-2</v>
      </c>
      <c r="G21" s="503">
        <f>compofiinc!AP13</f>
        <v>1.2602264924296419E-2</v>
      </c>
      <c r="H21" s="503">
        <f>compofiinc!AQ13</f>
        <v>9.0334999571928063E-3</v>
      </c>
      <c r="I21" s="667">
        <f>compofiinc!AR13</f>
        <v>6.7870222283341899E-2</v>
      </c>
      <c r="J21" s="673">
        <f>compofiinc!AS13</f>
        <v>6.1401284958182256E-2</v>
      </c>
      <c r="K21" s="114">
        <f>compofiinc!AT13</f>
        <v>1.2349814942267234E-2</v>
      </c>
      <c r="L21" s="114">
        <f>compofiinc!AU13</f>
        <v>1.0590311660268963E-2</v>
      </c>
      <c r="M21" s="114">
        <f>compofiinc!AV13</f>
        <v>2.8135008282914792E-2</v>
      </c>
      <c r="N21" s="114">
        <f>compofiinc!AW13</f>
        <v>6.2435586802071594E-3</v>
      </c>
      <c r="O21" s="114">
        <f>compofiinc!AX13</f>
        <v>4.0825913925241052E-3</v>
      </c>
      <c r="P21" s="685">
        <f>compofiinc!AY13</f>
        <v>2.3249502043152428E-2</v>
      </c>
      <c r="Q21" s="673">
        <f>compofiinc!AZ13</f>
        <v>2.0087135732595823E-2</v>
      </c>
      <c r="R21" s="114">
        <f>compofiinc!BA13</f>
        <v>2.4931539410687352E-3</v>
      </c>
      <c r="S21" s="114">
        <f>compofiinc!BB13</f>
        <v>2.7168325811191569E-3</v>
      </c>
      <c r="T21" s="114">
        <f>compofiinc!BC13</f>
        <v>1.1668650349995145E-2</v>
      </c>
      <c r="U21" s="114">
        <f>compofiinc!BD13</f>
        <v>1.908206371265576E-3</v>
      </c>
      <c r="V21" s="154">
        <f>compofiinc!BE13</f>
        <v>1.3002924891472049E-3</v>
      </c>
      <c r="X21" s="597">
        <f t="shared" si="0"/>
        <v>0</v>
      </c>
      <c r="Y21" s="597">
        <f t="shared" si="1"/>
        <v>0</v>
      </c>
      <c r="Z21" s="597">
        <f t="shared" si="2"/>
        <v>5.8546917314217239E-18</v>
      </c>
    </row>
    <row r="22" spans="1:26" x14ac:dyDescent="0.2">
      <c r="A22" s="115">
        <v>1925</v>
      </c>
      <c r="B22" s="648">
        <f>compofiinc!AK14</f>
        <v>0.15860651133997281</v>
      </c>
      <c r="C22" s="656">
        <f>compofiinc!AL14</f>
        <v>0.13413491441835071</v>
      </c>
      <c r="D22" s="503">
        <f>compofiinc!AM14</f>
        <v>3.4737584519407665E-2</v>
      </c>
      <c r="E22" s="503">
        <f>compofiinc!AN14</f>
        <v>2.9738659421786457E-2</v>
      </c>
      <c r="F22" s="503">
        <f>compofiinc!AO14</f>
        <v>4.6729590294626651E-2</v>
      </c>
      <c r="G22" s="503">
        <f>compofiinc!AP14</f>
        <v>1.3156518392923469E-2</v>
      </c>
      <c r="H22" s="503">
        <f>compofiinc!AQ14</f>
        <v>9.7725631289461729E-3</v>
      </c>
      <c r="I22" s="667">
        <f>compofiinc!AR14</f>
        <v>8.523904172767606E-2</v>
      </c>
      <c r="J22" s="673">
        <f>compofiinc!AS14</f>
        <v>6.7520291796493839E-2</v>
      </c>
      <c r="K22" s="114">
        <f>compofiinc!AT14</f>
        <v>1.2596276745800642E-2</v>
      </c>
      <c r="L22" s="114">
        <f>compofiinc!AU14</f>
        <v>1.3617276490648136E-2</v>
      </c>
      <c r="M22" s="114">
        <f>compofiinc!AV14</f>
        <v>3.0563456713443789E-2</v>
      </c>
      <c r="N22" s="114">
        <f>compofiinc!AW14</f>
        <v>6.4086487418768493E-3</v>
      </c>
      <c r="O22" s="114">
        <f>compofiinc!AX14</f>
        <v>4.3346345097625407E-3</v>
      </c>
      <c r="P22" s="685">
        <f>compofiinc!AY14</f>
        <v>3.3108484827819591E-2</v>
      </c>
      <c r="Q22" s="673">
        <f>compofiinc!AZ14</f>
        <v>2.3450783923630879E-2</v>
      </c>
      <c r="R22" s="114">
        <f>compofiinc!BA14</f>
        <v>2.5141938438502571E-3</v>
      </c>
      <c r="S22" s="114">
        <f>compofiinc!BB14</f>
        <v>4.4809967907428602E-3</v>
      </c>
      <c r="T22" s="114">
        <f>compofiinc!BC14</f>
        <v>1.3243381911183622E-2</v>
      </c>
      <c r="U22" s="114">
        <f>compofiinc!BD14</f>
        <v>2.0129605562594151E-3</v>
      </c>
      <c r="V22" s="154">
        <f>compofiinc!BE14</f>
        <v>1.1992523204375145E-3</v>
      </c>
      <c r="X22" s="597">
        <f t="shared" si="0"/>
        <v>-1.3393397085836867E-9</v>
      </c>
      <c r="Y22" s="597">
        <f t="shared" si="1"/>
        <v>-1.4050381179700477E-9</v>
      </c>
      <c r="Z22" s="597">
        <f t="shared" si="2"/>
        <v>-1.4988427914173347E-9</v>
      </c>
    </row>
    <row r="23" spans="1:26" x14ac:dyDescent="0.2">
      <c r="A23" s="115">
        <v>1926</v>
      </c>
      <c r="B23" s="648">
        <f>compofiinc!AK15</f>
        <v>0.15547752625080261</v>
      </c>
      <c r="C23" s="656">
        <f>compofiinc!AL15</f>
        <v>0.13747729345105</v>
      </c>
      <c r="D23" s="503">
        <f>compofiinc!AM15</f>
        <v>3.5304749094641749E-2</v>
      </c>
      <c r="E23" s="503">
        <f>compofiinc!AN15</f>
        <v>2.6726349965614724E-2</v>
      </c>
      <c r="F23" s="503">
        <f>compofiinc!AO15</f>
        <v>5.1959804144275895E-2</v>
      </c>
      <c r="G23" s="503">
        <f>compofiinc!AP15</f>
        <v>1.3880978443094175E-2</v>
      </c>
      <c r="H23" s="503">
        <f>compofiinc!AQ15</f>
        <v>9.6053764613706332E-3</v>
      </c>
      <c r="I23" s="667">
        <f>compofiinc!AR15</f>
        <v>8.4590047554456899E-2</v>
      </c>
      <c r="J23" s="673">
        <f>compofiinc!AS15</f>
        <v>7.0681737726868116E-2</v>
      </c>
      <c r="K23" s="114">
        <f>compofiinc!AT15</f>
        <v>1.2812494129989352E-2</v>
      </c>
      <c r="L23" s="114">
        <f>compofiinc!AU15</f>
        <v>1.1536394882479669E-2</v>
      </c>
      <c r="M23" s="114">
        <f>compofiinc!AV15</f>
        <v>3.5199442896390376E-2</v>
      </c>
      <c r="N23" s="114">
        <f>compofiinc!AW15</f>
        <v>6.8561034720269328E-3</v>
      </c>
      <c r="O23" s="114">
        <f>compofiinc!AX15</f>
        <v>4.277265556971231E-3</v>
      </c>
      <c r="P23" s="685">
        <f>compofiinc!AY15</f>
        <v>3.3640176310679927E-2</v>
      </c>
      <c r="Q23" s="673">
        <f>compofiinc!AZ15</f>
        <v>2.5387789698721928E-2</v>
      </c>
      <c r="R23" s="114">
        <f>compofiinc!BA15</f>
        <v>2.8914000486728133E-3</v>
      </c>
      <c r="S23" s="114">
        <f>compofiinc!BB15</f>
        <v>3.3702512450179255E-3</v>
      </c>
      <c r="T23" s="114">
        <f>compofiinc!BC15</f>
        <v>1.5910332773403257E-2</v>
      </c>
      <c r="U23" s="114">
        <f>compofiinc!BD15</f>
        <v>2.0656083708457465E-3</v>
      </c>
      <c r="V23" s="154">
        <f>compofiinc!BE15</f>
        <v>1.1501971611404529E-3</v>
      </c>
      <c r="X23" s="597">
        <f t="shared" si="0"/>
        <v>3.5342052827694315E-8</v>
      </c>
      <c r="Y23" s="597">
        <f t="shared" si="1"/>
        <v>3.6789010551471768E-8</v>
      </c>
      <c r="Z23" s="597">
        <f t="shared" si="2"/>
        <v>9.9641733232458396E-11</v>
      </c>
    </row>
    <row r="24" spans="1:26" x14ac:dyDescent="0.2">
      <c r="A24" s="115">
        <v>1927</v>
      </c>
      <c r="B24" s="648">
        <f>compofiinc!AK16</f>
        <v>0.1659692252610481</v>
      </c>
      <c r="C24" s="656">
        <f>compofiinc!AL16</f>
        <v>0.1433302845723689</v>
      </c>
      <c r="D24" s="503">
        <f>compofiinc!AM16</f>
        <v>3.622767100637142E-2</v>
      </c>
      <c r="E24" s="503">
        <f>compofiinc!AN16</f>
        <v>2.7350032776858789E-2</v>
      </c>
      <c r="F24" s="503">
        <f>compofiinc!AO16</f>
        <v>5.4952199988514423E-2</v>
      </c>
      <c r="G24" s="503">
        <f>compofiinc!AP16</f>
        <v>1.5050095255006952E-2</v>
      </c>
      <c r="H24" s="503">
        <f>compofiinc!AQ16</f>
        <v>9.7502850162225277E-3</v>
      </c>
      <c r="I24" s="667">
        <f>compofiinc!AR16</f>
        <v>9.2539418014410207E-2</v>
      </c>
      <c r="J24" s="673">
        <f>compofiinc!AS16</f>
        <v>7.4726058910537047E-2</v>
      </c>
      <c r="K24" s="114">
        <f>compofiinc!AT16</f>
        <v>1.3121722367240714E-2</v>
      </c>
      <c r="L24" s="114">
        <f>compofiinc!AU16</f>
        <v>1.2663117102158197E-2</v>
      </c>
      <c r="M24" s="114">
        <f>compofiinc!AV16</f>
        <v>3.7236934279760991E-2</v>
      </c>
      <c r="N24" s="114">
        <f>compofiinc!AW16</f>
        <v>7.357035720940157E-3</v>
      </c>
      <c r="O24" s="114">
        <f>compofiinc!AX16</f>
        <v>4.3472488928334848E-3</v>
      </c>
      <c r="P24" s="685">
        <f>compofiinc!AY16</f>
        <v>3.7542140165501309E-2</v>
      </c>
      <c r="Q24" s="673">
        <f>compofiinc!AZ16</f>
        <v>2.7581348811531087E-2</v>
      </c>
      <c r="R24" s="114">
        <f>compofiinc!BA16</f>
        <v>2.8215649364380971E-3</v>
      </c>
      <c r="S24" s="114">
        <f>compofiinc!BB16</f>
        <v>4.4847388280689305E-3</v>
      </c>
      <c r="T24" s="114">
        <f>compofiinc!BC16</f>
        <v>1.6831625202815819E-2</v>
      </c>
      <c r="U24" s="114">
        <f>compofiinc!BD16</f>
        <v>2.319747981895097E-3</v>
      </c>
      <c r="V24" s="154">
        <f>compofiinc!BE16</f>
        <v>1.1236716831250543E-3</v>
      </c>
      <c r="X24" s="597">
        <f t="shared" si="0"/>
        <v>5.2939478495384051E-10</v>
      </c>
      <c r="Y24" s="597">
        <f t="shared" si="1"/>
        <v>5.4760350073901343E-10</v>
      </c>
      <c r="Z24" s="597">
        <f t="shared" si="2"/>
        <v>1.791880899302406E-10</v>
      </c>
    </row>
    <row r="25" spans="1:26" x14ac:dyDescent="0.2">
      <c r="A25" s="115">
        <v>1928</v>
      </c>
      <c r="B25" s="648">
        <f>compofiinc!AK17</f>
        <v>0.1939901173622455</v>
      </c>
      <c r="C25" s="656">
        <f>compofiinc!AL17</f>
        <v>0.15174913117686581</v>
      </c>
      <c r="D25" s="503">
        <f>compofiinc!AM17</f>
        <v>3.7154370771994703E-2</v>
      </c>
      <c r="E25" s="503">
        <f>compofiinc!AN17</f>
        <v>3.0603703260453991E-2</v>
      </c>
      <c r="F25" s="503">
        <f>compofiinc!AO17</f>
        <v>5.7989126322646835E-2</v>
      </c>
      <c r="G25" s="503">
        <f>compofiinc!AP17</f>
        <v>1.6252990104536146E-2</v>
      </c>
      <c r="H25" s="503">
        <f>compofiinc!AQ17</f>
        <v>9.7489407172341291E-3</v>
      </c>
      <c r="I25" s="667">
        <f>compofiinc!AR17</f>
        <v>0.11540899580778979</v>
      </c>
      <c r="J25" s="673">
        <f>compofiinc!AS17</f>
        <v>8.1916622713454373E-2</v>
      </c>
      <c r="K25" s="114">
        <f>compofiinc!AT17</f>
        <v>1.3558141049519442E-2</v>
      </c>
      <c r="L25" s="114">
        <f>compofiinc!AU17</f>
        <v>1.6664385359727512E-2</v>
      </c>
      <c r="M25" s="114">
        <f>compofiinc!AV17</f>
        <v>3.9202139380521139E-2</v>
      </c>
      <c r="N25" s="114">
        <f>compofiinc!AW17</f>
        <v>8.2778696564776173E-3</v>
      </c>
      <c r="O25" s="114">
        <f>compofiinc!AX17</f>
        <v>4.2140872672086754E-3</v>
      </c>
      <c r="P25" s="685">
        <f>compofiinc!AY17</f>
        <v>5.0245153107773423E-2</v>
      </c>
      <c r="Q25" s="673">
        <f>compofiinc!AZ17</f>
        <v>3.2254883590899681E-2</v>
      </c>
      <c r="R25" s="114">
        <f>compofiinc!BA17</f>
        <v>3.0100381634367841E-3</v>
      </c>
      <c r="S25" s="114">
        <f>compofiinc!BB17</f>
        <v>7.7660218985806913E-3</v>
      </c>
      <c r="T25" s="114">
        <f>compofiinc!BC17</f>
        <v>1.7506563954117021E-2</v>
      </c>
      <c r="U25" s="114">
        <f>compofiinc!BD17</f>
        <v>2.97810090213037E-3</v>
      </c>
      <c r="V25" s="154">
        <f>compofiinc!BE17</f>
        <v>9.9415867263481913E-4</v>
      </c>
      <c r="X25" s="597">
        <f t="shared" si="0"/>
        <v>0</v>
      </c>
      <c r="Y25" s="597">
        <f t="shared" si="1"/>
        <v>-1.3877787807814457E-17</v>
      </c>
      <c r="Z25" s="597">
        <f t="shared" si="2"/>
        <v>-3.4694469519536142E-18</v>
      </c>
    </row>
    <row r="26" spans="1:26" x14ac:dyDescent="0.2">
      <c r="A26" s="115">
        <v>1929</v>
      </c>
      <c r="B26" s="648">
        <f>compofiinc!AK18</f>
        <v>0.18066498819641161</v>
      </c>
      <c r="C26" s="656">
        <f>compofiinc!AL18</f>
        <v>0.1421312522673317</v>
      </c>
      <c r="D26" s="503">
        <f>compofiinc!AM18</f>
        <v>3.4355996718632056E-2</v>
      </c>
      <c r="E26" s="503">
        <f>compofiinc!AN18</f>
        <v>2.680076579763932E-2</v>
      </c>
      <c r="F26" s="503">
        <f>compofiinc!AO18</f>
        <v>5.57889579747071E-2</v>
      </c>
      <c r="G26" s="503">
        <f>compofiinc!AP18</f>
        <v>1.5315724901360928E-2</v>
      </c>
      <c r="H26" s="503">
        <f>compofiinc!AQ18</f>
        <v>9.8698039751734957E-3</v>
      </c>
      <c r="I26" s="667">
        <f>compofiinc!AR18</f>
        <v>0.109136849756772</v>
      </c>
      <c r="J26" s="673">
        <f>compofiinc!AS18</f>
        <v>7.6218608438736207E-2</v>
      </c>
      <c r="K26" s="114">
        <f>compofiinc!AT18</f>
        <v>1.214138157429983E-2</v>
      </c>
      <c r="L26" s="114">
        <f>compofiinc!AU18</f>
        <v>1.3741182066168331E-2</v>
      </c>
      <c r="M26" s="114">
        <f>compofiinc!AV18</f>
        <v>3.7810875876053737E-2</v>
      </c>
      <c r="N26" s="114">
        <f>compofiinc!AW18</f>
        <v>8.0918681857126418E-3</v>
      </c>
      <c r="O26" s="114">
        <f>compofiinc!AX18</f>
        <v>4.4332992141382158E-3</v>
      </c>
      <c r="P26" s="685">
        <f>compofiinc!AY18</f>
        <v>4.9902636063775881E-2</v>
      </c>
      <c r="Q26" s="673">
        <f>compofiinc!AZ18</f>
        <v>3.0057812608517059E-2</v>
      </c>
      <c r="R26" s="114">
        <f>compofiinc!BA18</f>
        <v>2.6456228820640674E-3</v>
      </c>
      <c r="S26" s="114">
        <f>compofiinc!BB18</f>
        <v>6.1870786336435798E-3</v>
      </c>
      <c r="T26" s="114">
        <f>compofiinc!BC18</f>
        <v>1.7060690018768893E-2</v>
      </c>
      <c r="U26" s="114">
        <f>compofiinc!BD18</f>
        <v>3.061009534398812E-3</v>
      </c>
      <c r="V26" s="154">
        <f>compofiinc!BE18</f>
        <v>1.1034106550808205E-3</v>
      </c>
      <c r="X26" s="597">
        <f t="shared" si="0"/>
        <v>2.8998187982798296E-9</v>
      </c>
      <c r="Y26" s="597">
        <f t="shared" si="1"/>
        <v>1.5223634436400957E-9</v>
      </c>
      <c r="Z26" s="597">
        <f t="shared" si="2"/>
        <v>8.8456088569340008E-10</v>
      </c>
    </row>
    <row r="27" spans="1:26" x14ac:dyDescent="0.2">
      <c r="A27" s="119">
        <v>1930</v>
      </c>
      <c r="B27" s="652">
        <f>compofiinc!AK19</f>
        <v>0.13204208063817591</v>
      </c>
      <c r="C27" s="659">
        <f>compofiinc!AL19</f>
        <v>0.12417256771537881</v>
      </c>
      <c r="D27" s="507">
        <f>compofiinc!AM19</f>
        <v>3.4523705769919671E-2</v>
      </c>
      <c r="E27" s="507">
        <f>compofiinc!AN19</f>
        <v>1.7233258698595804E-2</v>
      </c>
      <c r="F27" s="507">
        <f>compofiinc!AO19</f>
        <v>5.0743494113571541E-2</v>
      </c>
      <c r="G27" s="507">
        <f>compofiinc!AP19</f>
        <v>1.3123185981363425E-2</v>
      </c>
      <c r="H27" s="507">
        <f>compofiinc!AQ19</f>
        <v>8.548923151928357E-3</v>
      </c>
      <c r="I27" s="669">
        <f>compofiinc!AR19</f>
        <v>7.0742560079510963E-2</v>
      </c>
      <c r="J27" s="675">
        <f>compofiinc!AS19</f>
        <v>6.4017230324275379E-2</v>
      </c>
      <c r="K27" s="118">
        <f>compofiinc!AT19</f>
        <v>1.2244166207007334E-2</v>
      </c>
      <c r="L27" s="118">
        <f>compofiinc!AU19</f>
        <v>6.8791567166646321E-3</v>
      </c>
      <c r="M27" s="118">
        <f>compofiinc!AV19</f>
        <v>3.4447492661595698E-2</v>
      </c>
      <c r="N27" s="118">
        <f>compofiinc!AW19</f>
        <v>6.4749555198043152E-3</v>
      </c>
      <c r="O27" s="118">
        <f>compofiinc!AX19</f>
        <v>3.9714592192034055E-3</v>
      </c>
      <c r="P27" s="687">
        <f>compofiinc!AY19</f>
        <v>2.844552268674104E-2</v>
      </c>
      <c r="Q27" s="675">
        <f>compofiinc!AZ19</f>
        <v>2.3887538491116418E-2</v>
      </c>
      <c r="R27" s="118">
        <f>compofiinc!BA19</f>
        <v>2.9100780110079992E-3</v>
      </c>
      <c r="S27" s="118">
        <f>compofiinc!BB19</f>
        <v>1.6058103531729579E-3</v>
      </c>
      <c r="T27" s="118">
        <f>compofiinc!BC19</f>
        <v>1.6496740677929594E-2</v>
      </c>
      <c r="U27" s="118">
        <f>compofiinc!BD19</f>
        <v>1.9413632504761565E-3</v>
      </c>
      <c r="V27" s="158">
        <f>compofiinc!BE19</f>
        <v>9.3354619852970922E-4</v>
      </c>
      <c r="X27" s="597">
        <f t="shared" si="0"/>
        <v>0</v>
      </c>
      <c r="Y27" s="597">
        <f t="shared" si="1"/>
        <v>-1.0408340855860843E-17</v>
      </c>
      <c r="Z27" s="597">
        <f t="shared" si="2"/>
        <v>0</v>
      </c>
    </row>
    <row r="28" spans="1:26" x14ac:dyDescent="0.2">
      <c r="A28" s="115">
        <v>1931</v>
      </c>
      <c r="B28" s="648">
        <f>compofiinc!AK20</f>
        <v>0.1156577860672362</v>
      </c>
      <c r="C28" s="656">
        <f>compofiinc!AL20</f>
        <v>0.1132377133774588</v>
      </c>
      <c r="D28" s="503">
        <f>compofiinc!AM20</f>
        <v>3.5831931800728918E-2</v>
      </c>
      <c r="E28" s="503">
        <f>compofiinc!AN20</f>
        <v>1.4870384350355707E-2</v>
      </c>
      <c r="F28" s="503">
        <f>compofiinc!AO20</f>
        <v>4.2143489559375795E-2</v>
      </c>
      <c r="G28" s="503">
        <f>compofiinc!AP20</f>
        <v>1.2379916925381686E-2</v>
      </c>
      <c r="H28" s="503">
        <f>compofiinc!AQ20</f>
        <v>8.0120838768237349E-3</v>
      </c>
      <c r="I28" s="667">
        <f>compofiinc!AR20</f>
        <v>5.893396822508664E-2</v>
      </c>
      <c r="J28" s="673">
        <f>compofiinc!AS20</f>
        <v>5.675144534188379E-2</v>
      </c>
      <c r="K28" s="114">
        <f>compofiinc!AT20</f>
        <v>1.2398599247646769E-2</v>
      </c>
      <c r="L28" s="114">
        <f>compofiinc!AU20</f>
        <v>5.8765324765034932E-3</v>
      </c>
      <c r="M28" s="114">
        <f>compofiinc!AV20</f>
        <v>2.8624809900131352E-2</v>
      </c>
      <c r="N28" s="114">
        <f>compofiinc!AW20</f>
        <v>5.9947118019562937E-3</v>
      </c>
      <c r="O28" s="114">
        <f>compofiinc!AX20</f>
        <v>3.8568667343014105E-3</v>
      </c>
      <c r="P28" s="685">
        <f>compofiinc!AY20</f>
        <v>2.249901388284517E-2</v>
      </c>
      <c r="Q28" s="673">
        <f>compofiinc!AZ20</f>
        <v>2.0744133398493177E-2</v>
      </c>
      <c r="R28" s="114">
        <f>compofiinc!BA20</f>
        <v>2.6678653935290038E-3</v>
      </c>
      <c r="S28" s="114">
        <f>compofiinc!BB20</f>
        <v>1.3500916498953275E-3</v>
      </c>
      <c r="T28" s="114">
        <f>compofiinc!BC20</f>
        <v>1.4072373591514848E-2</v>
      </c>
      <c r="U28" s="114">
        <f>compofiinc!BD20</f>
        <v>1.7511408010849811E-3</v>
      </c>
      <c r="V28" s="154">
        <f>compofiinc!BE20</f>
        <v>9.0271452110477933E-4</v>
      </c>
      <c r="X28" s="597">
        <f t="shared" si="0"/>
        <v>-9.3135207025751843E-8</v>
      </c>
      <c r="Y28" s="597">
        <f t="shared" si="1"/>
        <v>-7.4818655527563588E-8</v>
      </c>
      <c r="Z28" s="597">
        <f t="shared" si="2"/>
        <v>-5.2558635760648412E-8</v>
      </c>
    </row>
    <row r="29" spans="1:26" x14ac:dyDescent="0.2">
      <c r="A29" s="115">
        <v>1932</v>
      </c>
      <c r="B29" s="648">
        <f>compofiinc!AK21</f>
        <v>0.1162300661333614</v>
      </c>
      <c r="C29" s="656">
        <f>compofiinc!AL21</f>
        <v>0.11548961982268009</v>
      </c>
      <c r="D29" s="503">
        <f>compofiinc!AM21</f>
        <v>4.2352027917183899E-2</v>
      </c>
      <c r="E29" s="503">
        <f>compofiinc!AN21</f>
        <v>1.3945843736318761E-2</v>
      </c>
      <c r="F29" s="503">
        <f>compofiinc!AO21</f>
        <v>3.7463477965088088E-2</v>
      </c>
      <c r="G29" s="503">
        <f>compofiinc!AP21</f>
        <v>1.3038920278869458E-2</v>
      </c>
      <c r="H29" s="503">
        <f>compofiinc!AQ21</f>
        <v>8.6893242643104624E-3</v>
      </c>
      <c r="I29" s="667">
        <f>compofiinc!AR21</f>
        <v>5.9695090930959031E-2</v>
      </c>
      <c r="J29" s="673">
        <f>compofiinc!AS21</f>
        <v>5.8962244962743895E-2</v>
      </c>
      <c r="K29" s="114">
        <f>compofiinc!AT21</f>
        <v>1.5130475492338868E-2</v>
      </c>
      <c r="L29" s="114">
        <f>compofiinc!AU21</f>
        <v>6.1036954836588674E-3</v>
      </c>
      <c r="M29" s="114">
        <f>compofiinc!AV21</f>
        <v>2.6486468807204705E-2</v>
      </c>
      <c r="N29" s="114">
        <f>compofiinc!AW21</f>
        <v>6.7504183407800641E-3</v>
      </c>
      <c r="O29" s="114">
        <f>compofiinc!AX21</f>
        <v>4.4911604103188823E-3</v>
      </c>
      <c r="P29" s="685">
        <f>compofiinc!AY21</f>
        <v>1.989468475619947E-2</v>
      </c>
      <c r="Q29" s="673">
        <f>compofiinc!AZ21</f>
        <v>1.9264855493777391E-2</v>
      </c>
      <c r="R29" s="114">
        <f>compofiinc!BA21</f>
        <v>3.0104245659921011E-3</v>
      </c>
      <c r="S29" s="114">
        <f>compofiinc!BB21</f>
        <v>1.3230016377332383E-3</v>
      </c>
      <c r="T29" s="114">
        <f>compofiinc!BC21</f>
        <v>1.2324425581706013E-2</v>
      </c>
      <c r="U29" s="114">
        <f>compofiinc!BD21</f>
        <v>1.6458362102772792E-3</v>
      </c>
      <c r="V29" s="154">
        <f>compofiinc!BE21</f>
        <v>9.6114196359540615E-4</v>
      </c>
      <c r="X29" s="597">
        <f t="shared" si="0"/>
        <v>2.5660909423394496E-8</v>
      </c>
      <c r="Y29" s="597">
        <f t="shared" si="1"/>
        <v>2.6428442506491734E-8</v>
      </c>
      <c r="Z29" s="597">
        <f t="shared" si="2"/>
        <v>2.5534473352796863E-8</v>
      </c>
    </row>
    <row r="30" spans="1:26" x14ac:dyDescent="0.2">
      <c r="A30" s="115">
        <v>1933</v>
      </c>
      <c r="B30" s="648">
        <f>compofiinc!AK22</f>
        <v>0.1246465948030035</v>
      </c>
      <c r="C30" s="656">
        <f>compofiinc!AL22</f>
        <v>0.11778683388669769</v>
      </c>
      <c r="D30" s="503">
        <f>compofiinc!AM22</f>
        <v>4.467335589818764E-2</v>
      </c>
      <c r="E30" s="503">
        <f>compofiinc!AN22</f>
        <v>2.0288826560415984E-2</v>
      </c>
      <c r="F30" s="503">
        <f>compofiinc!AO22</f>
        <v>3.2981743727967701E-2</v>
      </c>
      <c r="G30" s="503">
        <f>compofiinc!AP22</f>
        <v>1.1871658636210784E-2</v>
      </c>
      <c r="H30" s="503">
        <f>compofiinc!AQ22</f>
        <v>7.9701602190380607E-3</v>
      </c>
      <c r="I30" s="667">
        <f>compofiinc!AR22</f>
        <v>6.6088668867149897E-2</v>
      </c>
      <c r="J30" s="673">
        <f>compofiinc!AS22</f>
        <v>6.0544782496875317E-2</v>
      </c>
      <c r="K30" s="114">
        <f>compofiinc!AT22</f>
        <v>1.6376808598502147E-2</v>
      </c>
      <c r="L30" s="114">
        <f>compofiinc!AU22</f>
        <v>1.0068916337814916E-2</v>
      </c>
      <c r="M30" s="114">
        <f>compofiinc!AV22</f>
        <v>2.3937688756526847E-2</v>
      </c>
      <c r="N30" s="114">
        <f>compofiinc!AW22</f>
        <v>6.1608959416625253E-3</v>
      </c>
      <c r="O30" s="114">
        <f>compofiinc!AX22</f>
        <v>3.9994944378292556E-3</v>
      </c>
      <c r="P30" s="685">
        <f>compofiinc!AY22</f>
        <v>2.3442619303236292E-2</v>
      </c>
      <c r="Q30" s="673">
        <f>compofiinc!AZ22</f>
        <v>2.0446143537247261E-2</v>
      </c>
      <c r="R30" s="114">
        <f>compofiinc!BA22</f>
        <v>3.1988447306731871E-3</v>
      </c>
      <c r="S30" s="114">
        <f>compofiinc!BB22</f>
        <v>2.9815319780314166E-3</v>
      </c>
      <c r="T30" s="114">
        <f>compofiinc!BC22</f>
        <v>1.1743304243494783E-2</v>
      </c>
      <c r="U30" s="114">
        <f>compofiinc!BD22</f>
        <v>1.6715264537593263E-3</v>
      </c>
      <c r="V30" s="154">
        <f>compofiinc!BE22</f>
        <v>8.4989832929988898E-4</v>
      </c>
      <c r="X30" s="597">
        <f t="shared" si="0"/>
        <v>1.0888448775288329E-6</v>
      </c>
      <c r="Y30" s="597">
        <f t="shared" si="1"/>
        <v>9.7842453962698056E-7</v>
      </c>
      <c r="Z30" s="597">
        <f t="shared" si="2"/>
        <v>1.037801988657298E-6</v>
      </c>
    </row>
    <row r="31" spans="1:26" x14ac:dyDescent="0.2">
      <c r="A31" s="115">
        <v>1934</v>
      </c>
      <c r="B31" s="648">
        <f>compofiinc!AK23</f>
        <v>0.1229505717806367</v>
      </c>
      <c r="C31" s="656">
        <f>compofiinc!AL23</f>
        <v>0.11795991103794061</v>
      </c>
      <c r="D31" s="503">
        <f>compofiinc!AM23</f>
        <v>4.2828053317735086E-2</v>
      </c>
      <c r="E31" s="503">
        <f>compofiinc!AN23</f>
        <v>1.9766748632717875E-2</v>
      </c>
      <c r="F31" s="503">
        <f>compofiinc!AO23</f>
        <v>3.7168080080005175E-2</v>
      </c>
      <c r="G31" s="503">
        <f>compofiinc!AP23</f>
        <v>1.0437537737602321E-2</v>
      </c>
      <c r="H31" s="503">
        <f>compofiinc!AQ23</f>
        <v>7.7592638005208872E-3</v>
      </c>
      <c r="I31" s="667">
        <f>compofiinc!AR23</f>
        <v>6.1291146492561711E-2</v>
      </c>
      <c r="J31" s="673">
        <f>compofiinc!AS23</f>
        <v>5.8236806287307798E-2</v>
      </c>
      <c r="K31" s="114">
        <f>compofiinc!AT23</f>
        <v>1.5160859343087134E-2</v>
      </c>
      <c r="L31" s="114">
        <f>compofiinc!AU23</f>
        <v>7.9215418040888032E-3</v>
      </c>
      <c r="M31" s="114">
        <f>compofiinc!AV23</f>
        <v>2.6455442828841345E-2</v>
      </c>
      <c r="N31" s="114">
        <f>compofiinc!AW23</f>
        <v>5.006723234455575E-3</v>
      </c>
      <c r="O31" s="114">
        <f>compofiinc!AX23</f>
        <v>3.6920926763962768E-3</v>
      </c>
      <c r="P31" s="685">
        <f>compofiinc!AY23</f>
        <v>2.0732433519932793E-2</v>
      </c>
      <c r="Q31" s="673">
        <f>compofiinc!AZ23</f>
        <v>1.921893982435639E-2</v>
      </c>
      <c r="R31" s="114">
        <f>compofiinc!BA23</f>
        <v>3.0066426852924351E-3</v>
      </c>
      <c r="S31" s="114">
        <f>compofiinc!BB23</f>
        <v>1.7709540324233675E-3</v>
      </c>
      <c r="T31" s="114">
        <f>compofiinc!BC23</f>
        <v>1.2423918545737935E-2</v>
      </c>
      <c r="U31" s="114">
        <f>compofiinc!BD23</f>
        <v>1.2105186461023399E-3</v>
      </c>
      <c r="V31" s="154">
        <f>compofiinc!BE23</f>
        <v>8.0685508358040354E-4</v>
      </c>
      <c r="X31" s="597">
        <f t="shared" si="0"/>
        <v>2.2746935926781092E-7</v>
      </c>
      <c r="Y31" s="597">
        <f t="shared" si="1"/>
        <v>1.4640043866694791E-7</v>
      </c>
      <c r="Z31" s="597">
        <f t="shared" si="2"/>
        <v>5.0831219909337581E-8</v>
      </c>
    </row>
    <row r="32" spans="1:26" x14ac:dyDescent="0.2">
      <c r="A32" s="115">
        <v>1935</v>
      </c>
      <c r="B32" s="648">
        <f>compofiinc!AK24</f>
        <v>0.12634133834442149</v>
      </c>
      <c r="C32" s="656">
        <f>compofiinc!AL24</f>
        <v>0.11670526531390771</v>
      </c>
      <c r="D32" s="503">
        <f>compofiinc!AM24</f>
        <v>4.1714132344142313E-2</v>
      </c>
      <c r="E32" s="503">
        <f>compofiinc!AN24</f>
        <v>2.0335963724141801E-2</v>
      </c>
      <c r="F32" s="503">
        <f>compofiinc!AO24</f>
        <v>3.7822638564306572E-2</v>
      </c>
      <c r="G32" s="503">
        <f>compofiinc!AP24</f>
        <v>9.0329011396623384E-3</v>
      </c>
      <c r="H32" s="503">
        <f>compofiinc!AQ24</f>
        <v>7.7997520423871355E-3</v>
      </c>
      <c r="I32" s="667">
        <f>compofiinc!AR24</f>
        <v>6.3922876063773254E-2</v>
      </c>
      <c r="J32" s="673">
        <f>compofiinc!AS24</f>
        <v>5.7968718562550571E-2</v>
      </c>
      <c r="K32" s="114">
        <f>compofiinc!AT24</f>
        <v>1.4675471418037439E-2</v>
      </c>
      <c r="L32" s="114">
        <f>compofiinc!AU24</f>
        <v>8.6208403833000647E-3</v>
      </c>
      <c r="M32" s="114">
        <f>compofiinc!AV24</f>
        <v>2.6681599397975382E-2</v>
      </c>
      <c r="N32" s="114">
        <f>compofiinc!AW24</f>
        <v>4.2837476673209416E-3</v>
      </c>
      <c r="O32" s="114">
        <f>compofiinc!AX24</f>
        <v>3.7071060704624635E-3</v>
      </c>
      <c r="P32" s="685">
        <f>compofiinc!AY24</f>
        <v>2.187947926957198E-2</v>
      </c>
      <c r="Q32" s="673">
        <f>compofiinc!AZ24</f>
        <v>1.9463370851066041E-2</v>
      </c>
      <c r="R32" s="114">
        <f>compofiinc!BA24</f>
        <v>2.772267398326052E-3</v>
      </c>
      <c r="S32" s="114">
        <f>compofiinc!BB24</f>
        <v>2.2225512767325797E-3</v>
      </c>
      <c r="T32" s="114">
        <f>compofiinc!BC24</f>
        <v>1.260618146398108E-2</v>
      </c>
      <c r="U32" s="114">
        <f>compofiinc!BD24</f>
        <v>1.0075201685081118E-3</v>
      </c>
      <c r="V32" s="154">
        <f>compofiinc!BE24</f>
        <v>8.5494036070239167E-4</v>
      </c>
      <c r="X32" s="597">
        <f t="shared" si="0"/>
        <v>-1.2250073245199944E-7</v>
      </c>
      <c r="Y32" s="597">
        <f t="shared" si="1"/>
        <v>-4.6374545719599786E-8</v>
      </c>
      <c r="Z32" s="597">
        <f t="shared" si="2"/>
        <v>-8.9817184172860838E-8</v>
      </c>
    </row>
    <row r="33" spans="1:26" x14ac:dyDescent="0.2">
      <c r="A33" s="115">
        <v>1936</v>
      </c>
      <c r="B33" s="648">
        <f>compofiinc!AK25</f>
        <v>0.148582650333416</v>
      </c>
      <c r="C33" s="656">
        <f>compofiinc!AL25</f>
        <v>0.13369131687862881</v>
      </c>
      <c r="D33" s="503">
        <f>compofiinc!AM25</f>
        <v>4.1055822428193195E-2</v>
      </c>
      <c r="E33" s="503">
        <f>compofiinc!AN25</f>
        <v>2.3558913313238217E-2</v>
      </c>
      <c r="F33" s="503">
        <f>compofiinc!AO25</f>
        <v>5.3179528475899393E-2</v>
      </c>
      <c r="G33" s="503">
        <f>compofiinc!AP25</f>
        <v>7.2472272936788791E-3</v>
      </c>
      <c r="H33" s="503">
        <f>compofiinc!AQ25</f>
        <v>8.649908158025809E-3</v>
      </c>
      <c r="I33" s="667">
        <f>compofiinc!AR25</f>
        <v>7.5652325543874785E-2</v>
      </c>
      <c r="J33" s="673">
        <f>compofiinc!AS25</f>
        <v>6.6874494164752774E-2</v>
      </c>
      <c r="K33" s="114">
        <f>compofiinc!AT25</f>
        <v>1.4111310617000746E-2</v>
      </c>
      <c r="L33" s="114">
        <f>compofiinc!AU25</f>
        <v>9.7127957530086084E-3</v>
      </c>
      <c r="M33" s="114">
        <f>compofiinc!AV25</f>
        <v>3.5762371015411985E-2</v>
      </c>
      <c r="N33" s="114">
        <f>compofiinc!AW25</f>
        <v>3.2694883907007722E-3</v>
      </c>
      <c r="O33" s="114">
        <f>compofiinc!AX25</f>
        <v>4.0186033423250354E-3</v>
      </c>
      <c r="P33" s="685">
        <f>compofiinc!AY25</f>
        <v>2.5369178210276941E-2</v>
      </c>
      <c r="Q33" s="673">
        <f>compofiinc!AZ25</f>
        <v>2.234125970521314E-2</v>
      </c>
      <c r="R33" s="114">
        <f>compofiinc!BA25</f>
        <v>2.4104010917728605E-3</v>
      </c>
      <c r="S33" s="114">
        <f>compofiinc!BB25</f>
        <v>2.526243519119219E-3</v>
      </c>
      <c r="T33" s="114">
        <f>compofiinc!BC25</f>
        <v>1.5702100200984302E-2</v>
      </c>
      <c r="U33" s="114">
        <f>compofiinc!BD25</f>
        <v>7.6127757244463128E-4</v>
      </c>
      <c r="V33" s="154">
        <f>compofiinc!BE25</f>
        <v>9.4126710829489039E-4</v>
      </c>
      <c r="X33" s="597">
        <f t="shared" si="0"/>
        <v>-8.2790406676080952E-8</v>
      </c>
      <c r="Y33" s="597">
        <f t="shared" si="1"/>
        <v>-7.4953694373554314E-8</v>
      </c>
      <c r="Z33" s="597">
        <f t="shared" si="2"/>
        <v>-2.9787402760746498E-8</v>
      </c>
    </row>
    <row r="34" spans="1:26" x14ac:dyDescent="0.2">
      <c r="A34" s="115">
        <v>1937</v>
      </c>
      <c r="B34" s="648">
        <f>compofiinc!AK26</f>
        <v>0.1302364848807577</v>
      </c>
      <c r="C34" s="656">
        <f>compofiinc!AL26</f>
        <v>0.12415189081359169</v>
      </c>
      <c r="D34" s="503">
        <f>compofiinc!AM26</f>
        <v>3.9309162070343566E-2</v>
      </c>
      <c r="E34" s="503">
        <f>compofiinc!AN26</f>
        <v>2.0804647372049088E-2</v>
      </c>
      <c r="F34" s="503">
        <f>compofiinc!AO26</f>
        <v>4.9785274686900069E-2</v>
      </c>
      <c r="G34" s="503">
        <f>compofiinc!AP26</f>
        <v>6.1648498099140595E-3</v>
      </c>
      <c r="H34" s="503">
        <f>compofiinc!AQ26</f>
        <v>8.0877576764661809E-3</v>
      </c>
      <c r="I34" s="667">
        <f>compofiinc!AR26</f>
        <v>6.4944611660107621E-2</v>
      </c>
      <c r="J34" s="673">
        <f>compofiinc!AS26</f>
        <v>6.1611817866289852E-2</v>
      </c>
      <c r="K34" s="114">
        <f>compofiinc!AT26</f>
        <v>1.3923611927394081E-2</v>
      </c>
      <c r="L34" s="114">
        <f>compofiinc!AU26</f>
        <v>7.6989549608679373E-3</v>
      </c>
      <c r="M34" s="114">
        <f>compofiinc!AV26</f>
        <v>3.3455491381966268E-2</v>
      </c>
      <c r="N34" s="114">
        <f>compofiinc!AW26</f>
        <v>2.7322940484478791E-3</v>
      </c>
      <c r="O34" s="114">
        <f>compofiinc!AX26</f>
        <v>3.8013037757887815E-3</v>
      </c>
      <c r="P34" s="685">
        <f>compofiinc!AY26</f>
        <v>2.174382143155763E-2</v>
      </c>
      <c r="Q34" s="673">
        <f>compofiinc!AZ26</f>
        <v>2.0155380578081701E-2</v>
      </c>
      <c r="R34" s="114">
        <f>compofiinc!BA26</f>
        <v>2.5123087429093525E-3</v>
      </c>
      <c r="S34" s="114">
        <f>compofiinc!BB26</f>
        <v>1.450546891793879E-3</v>
      </c>
      <c r="T34" s="114">
        <f>compofiinc!BC26</f>
        <v>1.4620702497437511E-2</v>
      </c>
      <c r="U34" s="114">
        <f>compofiinc!BD26</f>
        <v>6.3494186376399856E-4</v>
      </c>
      <c r="V34" s="154">
        <f>compofiinc!BE26</f>
        <v>9.3680957545399927E-4</v>
      </c>
      <c r="X34" s="597">
        <f t="shared" si="0"/>
        <v>1.9919791873108939E-7</v>
      </c>
      <c r="Y34" s="597">
        <f t="shared" si="1"/>
        <v>1.6177182490762984E-7</v>
      </c>
      <c r="Z34" s="597">
        <f t="shared" si="2"/>
        <v>7.1006722960438237E-8</v>
      </c>
    </row>
    <row r="35" spans="1:26" x14ac:dyDescent="0.2">
      <c r="A35" s="115">
        <v>1938</v>
      </c>
      <c r="B35" s="648">
        <f>compofiinc!AK27</f>
        <v>0.11775878298539791</v>
      </c>
      <c r="C35" s="656">
        <f>compofiinc!AL27</f>
        <v>0.10816366723209651</v>
      </c>
      <c r="D35" s="503">
        <f>compofiinc!AM27</f>
        <v>4.1024810047019536E-2</v>
      </c>
      <c r="E35" s="503">
        <f>compofiinc!AN27</f>
        <v>2.0561436879500117E-2</v>
      </c>
      <c r="F35" s="503">
        <f>compofiinc!AO27</f>
        <v>3.3913798512673107E-2</v>
      </c>
      <c r="G35" s="503">
        <f>compofiinc!AP27</f>
        <v>5.7535592900658673E-3</v>
      </c>
      <c r="H35" s="503">
        <f>compofiinc!AQ27</f>
        <v>6.9100625028378848E-3</v>
      </c>
      <c r="I35" s="667">
        <f>compofiinc!AR27</f>
        <v>5.883863074939498E-2</v>
      </c>
      <c r="J35" s="673">
        <f>compofiinc!AS27</f>
        <v>5.1557203044317462E-2</v>
      </c>
      <c r="K35" s="114">
        <f>compofiinc!AT27</f>
        <v>1.5140019179512699E-2</v>
      </c>
      <c r="L35" s="114">
        <f>compofiinc!AU27</f>
        <v>8.0419279266755652E-3</v>
      </c>
      <c r="M35" s="114">
        <f>compofiinc!AV27</f>
        <v>2.281232047382695E-2</v>
      </c>
      <c r="N35" s="114">
        <f>compofiinc!AW27</f>
        <v>2.4931330255315936E-3</v>
      </c>
      <c r="O35" s="114">
        <f>compofiinc!AX27</f>
        <v>3.0698024387706582E-3</v>
      </c>
      <c r="P35" s="685">
        <f>compofiinc!AY27</f>
        <v>2.1945121575450068E-2</v>
      </c>
      <c r="Q35" s="673">
        <f>compofiinc!AZ27</f>
        <v>1.666463026152246E-2</v>
      </c>
      <c r="R35" s="114">
        <f>compofiinc!BA27</f>
        <v>3.1567412004765765E-3</v>
      </c>
      <c r="S35" s="114">
        <f>compofiinc!BB27</f>
        <v>1.5767717816468241E-3</v>
      </c>
      <c r="T35" s="114">
        <f>compofiinc!BC27</f>
        <v>1.0606386406932967E-2</v>
      </c>
      <c r="U35" s="114">
        <f>compofiinc!BD27</f>
        <v>5.6538063295258009E-4</v>
      </c>
      <c r="V35" s="154">
        <f>compofiinc!BE27</f>
        <v>7.5935023951351102E-4</v>
      </c>
      <c r="X35" s="597">
        <f t="shared" si="0"/>
        <v>0</v>
      </c>
      <c r="Y35" s="597">
        <f t="shared" si="1"/>
        <v>-7.8062556418956319E-18</v>
      </c>
      <c r="Z35" s="597">
        <f t="shared" si="2"/>
        <v>0</v>
      </c>
    </row>
    <row r="36" spans="1:26" x14ac:dyDescent="0.2">
      <c r="A36" s="117">
        <v>1939</v>
      </c>
      <c r="B36" s="651">
        <f>compofiinc!AK28</f>
        <v>0.120577644293693</v>
      </c>
      <c r="C36" s="658">
        <f>compofiinc!AL28</f>
        <v>0.11365322329433999</v>
      </c>
      <c r="D36" s="505">
        <f>compofiinc!AM28</f>
        <v>3.9869084129815886E-2</v>
      </c>
      <c r="E36" s="505">
        <f>compofiinc!AN28</f>
        <v>2.2542156608548074E-2</v>
      </c>
      <c r="F36" s="505">
        <f>compofiinc!AO28</f>
        <v>3.8392682419876721E-2</v>
      </c>
      <c r="G36" s="505">
        <f>compofiinc!AP28</f>
        <v>5.5551723689925558E-3</v>
      </c>
      <c r="H36" s="505">
        <f>compofiinc!AQ28</f>
        <v>7.294127767106761E-3</v>
      </c>
      <c r="I36" s="668">
        <f>compofiinc!AR28</f>
        <v>5.8716316119173086E-2</v>
      </c>
      <c r="J36" s="674">
        <f>compofiinc!AS28</f>
        <v>5.450964992549627E-2</v>
      </c>
      <c r="K36" s="116">
        <f>compofiinc!AT28</f>
        <v>1.4467107527289297E-2</v>
      </c>
      <c r="L36" s="116">
        <f>compofiinc!AU28</f>
        <v>8.3025466217032939E-3</v>
      </c>
      <c r="M36" s="116">
        <f>compofiinc!AV28</f>
        <v>2.599419592617434E-2</v>
      </c>
      <c r="N36" s="116">
        <f>compofiinc!AW28</f>
        <v>2.4044345030002183E-3</v>
      </c>
      <c r="O36" s="116">
        <f>compofiinc!AX28</f>
        <v>3.341365347329114E-3</v>
      </c>
      <c r="P36" s="686">
        <f>compofiinc!AY28</f>
        <v>1.9634411446568061E-2</v>
      </c>
      <c r="Q36" s="674">
        <f>compofiinc!AZ28</f>
        <v>1.7412602984471628E-2</v>
      </c>
      <c r="R36" s="116">
        <f>compofiinc!BA28</f>
        <v>2.8406123963573265E-3</v>
      </c>
      <c r="S36" s="116">
        <f>compofiinc!BB28</f>
        <v>1.4083617425315175E-3</v>
      </c>
      <c r="T36" s="116">
        <f>compofiinc!BC28</f>
        <v>1.1811046523877083E-2</v>
      </c>
      <c r="U36" s="116">
        <f>compofiinc!BD28</f>
        <v>5.323891709496986E-4</v>
      </c>
      <c r="V36" s="156">
        <f>compofiinc!BE28</f>
        <v>8.2019315075600489E-4</v>
      </c>
      <c r="X36" s="597">
        <f t="shared" si="0"/>
        <v>0</v>
      </c>
      <c r="Y36" s="597">
        <f t="shared" si="1"/>
        <v>8.6736173798840355E-18</v>
      </c>
      <c r="Z36" s="597">
        <f t="shared" si="2"/>
        <v>-1.7347234759768071E-18</v>
      </c>
    </row>
    <row r="37" spans="1:26" x14ac:dyDescent="0.2">
      <c r="A37" s="115">
        <v>1940</v>
      </c>
      <c r="B37" s="648">
        <f>compofiinc!AK29</f>
        <v>0.12333319044421859</v>
      </c>
      <c r="C37" s="656">
        <f>compofiinc!AL29</f>
        <v>0.11661304145489529</v>
      </c>
      <c r="D37" s="503">
        <f>compofiinc!AM29</f>
        <v>4.1241627237432923E-2</v>
      </c>
      <c r="E37" s="503">
        <f>compofiinc!AN29</f>
        <v>2.4524154995382894E-2</v>
      </c>
      <c r="F37" s="503">
        <f>compofiinc!AO29</f>
        <v>3.8690006331244212E-2</v>
      </c>
      <c r="G37" s="503">
        <f>compofiinc!AP29</f>
        <v>4.8684953772519662E-3</v>
      </c>
      <c r="H37" s="503">
        <f>compofiinc!AQ29</f>
        <v>7.2887575135832999E-3</v>
      </c>
      <c r="I37" s="667">
        <f>compofiinc!AR29</f>
        <v>6.0051766194718165E-2</v>
      </c>
      <c r="J37" s="673">
        <f>compofiinc!AS29</f>
        <v>5.573196208091187E-2</v>
      </c>
      <c r="K37" s="114">
        <f>compofiinc!AT29</f>
        <v>1.5148561239237813E-2</v>
      </c>
      <c r="L37" s="114">
        <f>compofiinc!AU29</f>
        <v>9.1810645915827074E-3</v>
      </c>
      <c r="M37" s="114">
        <f>compofiinc!AV29</f>
        <v>2.598730452261935E-2</v>
      </c>
      <c r="N37" s="114">
        <f>compofiinc!AW29</f>
        <v>2.0865959654742181E-3</v>
      </c>
      <c r="O37" s="114">
        <f>compofiinc!AX29</f>
        <v>3.3284357619977746E-3</v>
      </c>
      <c r="P37" s="685">
        <f>compofiinc!AY29</f>
        <v>2.0436137401820011E-2</v>
      </c>
      <c r="Q37" s="673">
        <f>compofiinc!AZ29</f>
        <v>1.7740378459074349E-2</v>
      </c>
      <c r="R37" s="114">
        <f>compofiinc!BA29</f>
        <v>2.8933118767665287E-3</v>
      </c>
      <c r="S37" s="114">
        <f>compofiinc!BB29</f>
        <v>1.6760179006246553E-3</v>
      </c>
      <c r="T37" s="114">
        <f>compofiinc!BC29</f>
        <v>1.1864596981750023E-2</v>
      </c>
      <c r="U37" s="114">
        <f>compofiinc!BD29</f>
        <v>4.8638180383007908E-4</v>
      </c>
      <c r="V37" s="154">
        <f>compofiinc!BE29</f>
        <v>8.2006989610306218E-4</v>
      </c>
      <c r="X37" s="597">
        <f t="shared" si="0"/>
        <v>0</v>
      </c>
      <c r="Y37" s="597">
        <f t="shared" si="1"/>
        <v>3.903127820947816E-18</v>
      </c>
      <c r="Z37" s="597">
        <f t="shared" si="2"/>
        <v>1.6263032587282567E-18</v>
      </c>
    </row>
    <row r="38" spans="1:26" x14ac:dyDescent="0.2">
      <c r="A38" s="115">
        <v>1941</v>
      </c>
      <c r="B38" s="648">
        <f>compofiinc!AK30</f>
        <v>0.11861890585392031</v>
      </c>
      <c r="C38" s="656">
        <f>compofiinc!AL30</f>
        <v>0.11148372327385819</v>
      </c>
      <c r="D38" s="503">
        <f>compofiinc!AM30</f>
        <v>3.9260844412010346E-2</v>
      </c>
      <c r="E38" s="503">
        <f>compofiinc!AN30</f>
        <v>3.1320648366004379E-2</v>
      </c>
      <c r="F38" s="503">
        <f>compofiinc!AO30</f>
        <v>3.1520523315542011E-2</v>
      </c>
      <c r="G38" s="503">
        <f>compofiinc!AP30</f>
        <v>3.4807514259319384E-3</v>
      </c>
      <c r="H38" s="503">
        <f>compofiinc!AQ30</f>
        <v>5.9009557543695211E-3</v>
      </c>
      <c r="I38" s="667">
        <f>compofiinc!AR30</f>
        <v>5.8065009852960155E-2</v>
      </c>
      <c r="J38" s="673">
        <f>compofiinc!AS30</f>
        <v>5.2893892210692288E-2</v>
      </c>
      <c r="K38" s="114">
        <f>compofiinc!AT30</f>
        <v>1.4797069993849752E-2</v>
      </c>
      <c r="L38" s="114">
        <f>compofiinc!AU30</f>
        <v>1.3282878042748933E-2</v>
      </c>
      <c r="M38" s="114">
        <f>compofiinc!AV30</f>
        <v>2.067873641794421E-2</v>
      </c>
      <c r="N38" s="114">
        <f>compofiinc!AW30</f>
        <v>1.454931113572186E-3</v>
      </c>
      <c r="O38" s="114">
        <f>compofiinc!AX30</f>
        <v>2.6802766425772094E-3</v>
      </c>
      <c r="P38" s="685">
        <f>compofiinc!AY30</f>
        <v>1.9771783137308981E-2</v>
      </c>
      <c r="Q38" s="673">
        <f>compofiinc!AZ30</f>
        <v>1.6290480751623121E-2</v>
      </c>
      <c r="R38" s="114">
        <f>compofiinc!BA30</f>
        <v>2.7296358269029569E-3</v>
      </c>
      <c r="S38" s="114">
        <f>compofiinc!BB30</f>
        <v>3.1655654461696168E-3</v>
      </c>
      <c r="T38" s="114">
        <f>compofiinc!BC30</f>
        <v>9.3475844242860862E-3</v>
      </c>
      <c r="U38" s="114">
        <f>compofiinc!BD30</f>
        <v>3.5723000250436048E-4</v>
      </c>
      <c r="V38" s="154">
        <f>compofiinc!BE30</f>
        <v>6.9046505176009992E-4</v>
      </c>
      <c r="X38" s="597">
        <f t="shared" si="0"/>
        <v>0</v>
      </c>
      <c r="Y38" s="597">
        <f t="shared" si="1"/>
        <v>-7.3725747729014302E-18</v>
      </c>
      <c r="Z38" s="597">
        <f t="shared" si="2"/>
        <v>0</v>
      </c>
    </row>
    <row r="39" spans="1:26" x14ac:dyDescent="0.2">
      <c r="A39" s="115">
        <v>1942</v>
      </c>
      <c r="B39" s="648">
        <f>compofiinc!AK31</f>
        <v>0.1006676677260311</v>
      </c>
      <c r="C39" s="656">
        <f>compofiinc!AL31</f>
        <v>9.5950203764281386E-2</v>
      </c>
      <c r="D39" s="503">
        <f>compofiinc!AM31</f>
        <v>3.1379338310709722E-2</v>
      </c>
      <c r="E39" s="503">
        <f>compofiinc!AN31</f>
        <v>3.6498684997629455E-2</v>
      </c>
      <c r="F39" s="503">
        <f>compofiinc!AO31</f>
        <v>2.0981412684266541E-2</v>
      </c>
      <c r="G39" s="503">
        <f>compofiinc!AP31</f>
        <v>2.6679609431264381E-3</v>
      </c>
      <c r="H39" s="503">
        <f>compofiinc!AQ31</f>
        <v>4.4228068285492418E-3</v>
      </c>
      <c r="I39" s="667">
        <f>compofiinc!AR31</f>
        <v>4.8115929755329689E-2</v>
      </c>
      <c r="J39" s="673">
        <f>compofiinc!AS31</f>
        <v>4.4770738727901757E-2</v>
      </c>
      <c r="K39" s="114">
        <f>compofiinc!AT31</f>
        <v>1.1316080214467722E-2</v>
      </c>
      <c r="L39" s="114">
        <f>compofiinc!AU31</f>
        <v>1.7627939815717079E-2</v>
      </c>
      <c r="M39" s="114">
        <f>compofiinc!AV31</f>
        <v>1.2875481888861737E-2</v>
      </c>
      <c r="N39" s="114">
        <f>compofiinc!AW31</f>
        <v>1.0895661287311155E-3</v>
      </c>
      <c r="O39" s="114">
        <f>compofiinc!AX31</f>
        <v>1.8616706801241056E-3</v>
      </c>
      <c r="P39" s="685">
        <f>compofiinc!AY31</f>
        <v>1.545771434556425E-2</v>
      </c>
      <c r="Q39" s="673">
        <f>compofiinc!AZ31</f>
        <v>1.321699092374343E-2</v>
      </c>
      <c r="R39" s="114">
        <f>compofiinc!BA31</f>
        <v>1.7541987910805277E-3</v>
      </c>
      <c r="S39" s="114">
        <f>compofiinc!BB31</f>
        <v>5.5961101707885062E-3</v>
      </c>
      <c r="T39" s="114">
        <f>compofiinc!BC31</f>
        <v>5.1929977996823954E-3</v>
      </c>
      <c r="U39" s="114">
        <f>compofiinc!BD31</f>
        <v>2.4510448526290077E-4</v>
      </c>
      <c r="V39" s="154">
        <f>compofiinc!BE31</f>
        <v>4.2857967692909948E-4</v>
      </c>
      <c r="X39" s="597">
        <f t="shared" si="0"/>
        <v>-1.8214596497756474E-17</v>
      </c>
      <c r="Y39" s="597">
        <f t="shared" si="1"/>
        <v>0</v>
      </c>
      <c r="Z39" s="597">
        <f t="shared" si="2"/>
        <v>8.1315162936412833E-19</v>
      </c>
    </row>
    <row r="40" spans="1:26" x14ac:dyDescent="0.2">
      <c r="A40" s="115">
        <v>1943</v>
      </c>
      <c r="B40" s="648">
        <f>compofiinc!AK32</f>
        <v>9.1478280557804131E-2</v>
      </c>
      <c r="C40" s="656">
        <f>compofiinc!AL32</f>
        <v>8.4288619326815792E-2</v>
      </c>
      <c r="D40" s="503">
        <f>compofiinc!AM32</f>
        <v>2.3045750160042712E-2</v>
      </c>
      <c r="E40" s="503">
        <f>compofiinc!AN32</f>
        <v>3.9606095256763493E-2</v>
      </c>
      <c r="F40" s="503">
        <f>compofiinc!AO32</f>
        <v>1.6215238610639754E-2</v>
      </c>
      <c r="G40" s="503">
        <f>compofiinc!AP32</f>
        <v>2.1422038142379428E-3</v>
      </c>
      <c r="H40" s="503">
        <f>compofiinc!AQ32</f>
        <v>3.2793314851318951E-3</v>
      </c>
      <c r="I40" s="667">
        <f>compofiinc!AR32</f>
        <v>4.2628729222402739E-2</v>
      </c>
      <c r="J40" s="673">
        <f>compofiinc!AS32</f>
        <v>3.7832686913105353E-2</v>
      </c>
      <c r="K40" s="114">
        <f>compofiinc!AT32</f>
        <v>8.0224611319737044E-3</v>
      </c>
      <c r="L40" s="114">
        <f>compofiinc!AU32</f>
        <v>1.7692887375161555E-2</v>
      </c>
      <c r="M40" s="114">
        <f>compofiinc!AV32</f>
        <v>9.8121252747570744E-3</v>
      </c>
      <c r="N40" s="114">
        <f>compofiinc!AW32</f>
        <v>9.1205204506016014E-4</v>
      </c>
      <c r="O40" s="114">
        <f>compofiinc!AX32</f>
        <v>1.3931610861528583E-3</v>
      </c>
      <c r="P40" s="685">
        <f>compofiinc!AY32</f>
        <v>1.235124813437332E-2</v>
      </c>
      <c r="Q40" s="673">
        <f>compofiinc!AZ32</f>
        <v>9.7267087256462537E-3</v>
      </c>
      <c r="R40" s="114">
        <f>compofiinc!BA32</f>
        <v>1.1180990558387455E-3</v>
      </c>
      <c r="S40" s="114">
        <f>compofiinc!BB32</f>
        <v>4.35400495269653E-3</v>
      </c>
      <c r="T40" s="114">
        <f>compofiinc!BC32</f>
        <v>3.7299546187054733E-3</v>
      </c>
      <c r="U40" s="114">
        <f>compofiinc!BD32</f>
        <v>2.22108306213417E-4</v>
      </c>
      <c r="V40" s="154">
        <f>compofiinc!BE32</f>
        <v>3.0254179219208832E-4</v>
      </c>
      <c r="X40" s="597">
        <f t="shared" si="0"/>
        <v>-5.2041704279304213E-18</v>
      </c>
      <c r="Y40" s="597">
        <f t="shared" si="1"/>
        <v>0</v>
      </c>
      <c r="Z40" s="597">
        <f t="shared" si="2"/>
        <v>-8.6736173798840355E-19</v>
      </c>
    </row>
    <row r="41" spans="1:26" x14ac:dyDescent="0.2">
      <c r="A41" s="115">
        <v>1944</v>
      </c>
      <c r="B41" s="648">
        <f>compofiinc!AK33</f>
        <v>8.2574939328391106E-2</v>
      </c>
      <c r="C41" s="656">
        <f>compofiinc!AL33</f>
        <v>7.6036185090145494E-2</v>
      </c>
      <c r="D41" s="503">
        <f>compofiinc!AM33</f>
        <v>2.1382396830490952E-2</v>
      </c>
      <c r="E41" s="503">
        <f>compofiinc!AN33</f>
        <v>3.5633852791854215E-2</v>
      </c>
      <c r="F41" s="503">
        <f>compofiinc!AO33</f>
        <v>1.3927384896776258E-2</v>
      </c>
      <c r="G41" s="503">
        <f>compofiinc!AP33</f>
        <v>1.8930569871013986E-3</v>
      </c>
      <c r="H41" s="503">
        <f>compofiinc!AQ33</f>
        <v>3.1956901031167258E-3</v>
      </c>
      <c r="I41" s="667">
        <f>compofiinc!AR33</f>
        <v>3.7556085801448078E-2</v>
      </c>
      <c r="J41" s="673">
        <f>compofiinc!AS33</f>
        <v>3.3274228934788347E-2</v>
      </c>
      <c r="K41" s="114">
        <f>compofiinc!AT33</f>
        <v>7.3479458028667408E-3</v>
      </c>
      <c r="L41" s="114">
        <f>compofiinc!AU33</f>
        <v>1.5196877911033503E-2</v>
      </c>
      <c r="M41" s="114">
        <f>compofiinc!AV33</f>
        <v>8.5509587339990135E-3</v>
      </c>
      <c r="N41" s="114">
        <f>compofiinc!AW33</f>
        <v>8.2578598867070021E-4</v>
      </c>
      <c r="O41" s="114">
        <f>compofiinc!AX33</f>
        <v>1.348876216850704E-3</v>
      </c>
      <c r="P41" s="685">
        <f>compofiinc!AY33</f>
        <v>1.1642370843730741E-2</v>
      </c>
      <c r="Q41" s="673">
        <f>compofiinc!AZ33</f>
        <v>9.240911360951223E-3</v>
      </c>
      <c r="R41" s="114">
        <f>compofiinc!BA33</f>
        <v>1.1562751788536587E-3</v>
      </c>
      <c r="S41" s="114">
        <f>compofiinc!BB33</f>
        <v>3.6571605824864094E-3</v>
      </c>
      <c r="T41" s="114">
        <f>compofiinc!BC33</f>
        <v>3.8625483598469595E-3</v>
      </c>
      <c r="U41" s="114">
        <f>compofiinc!BD33</f>
        <v>2.3010773567420402E-4</v>
      </c>
      <c r="V41" s="154">
        <f>compofiinc!BE33</f>
        <v>3.3278209010446447E-4</v>
      </c>
      <c r="X41" s="597">
        <f t="shared" si="0"/>
        <v>3.8034808059451107E-6</v>
      </c>
      <c r="Y41" s="597">
        <f t="shared" si="1"/>
        <v>3.7842813676860435E-6</v>
      </c>
      <c r="Z41" s="597">
        <f t="shared" si="2"/>
        <v>2.0374139855263416E-6</v>
      </c>
    </row>
    <row r="42" spans="1:26" x14ac:dyDescent="0.2">
      <c r="A42" s="115">
        <v>1945</v>
      </c>
      <c r="B42" s="648">
        <f>compofiinc!AK34</f>
        <v>9.138062880728734E-2</v>
      </c>
      <c r="C42" s="656">
        <f>compofiinc!AL34</f>
        <v>7.8688286470742441E-2</v>
      </c>
      <c r="D42" s="503">
        <f>compofiinc!AM34</f>
        <v>2.1527361845585583E-2</v>
      </c>
      <c r="E42" s="503">
        <f>compofiinc!AN34</f>
        <v>3.792639749039519E-2</v>
      </c>
      <c r="F42" s="503">
        <f>compofiinc!AO34</f>
        <v>1.3889149997354418E-2</v>
      </c>
      <c r="G42" s="503">
        <f>compofiinc!AP34</f>
        <v>2.0115989210173291E-3</v>
      </c>
      <c r="H42" s="503">
        <f>compofiinc!AQ34</f>
        <v>3.3336982206141363E-3</v>
      </c>
      <c r="I42" s="667">
        <f>compofiinc!AR34</f>
        <v>4.1591811045259677E-2</v>
      </c>
      <c r="J42" s="673">
        <f>compofiinc!AS34</f>
        <v>3.3188697173565498E-2</v>
      </c>
      <c r="K42" s="114">
        <f>compofiinc!AT34</f>
        <v>7.2294280809243302E-3</v>
      </c>
      <c r="L42" s="114">
        <f>compofiinc!AU34</f>
        <v>1.5119972062916714E-2</v>
      </c>
      <c r="M42" s="114">
        <f>compofiinc!AV34</f>
        <v>8.5321251775116718E-3</v>
      </c>
      <c r="N42" s="114">
        <f>compofiinc!AW34</f>
        <v>9.1081869041834758E-4</v>
      </c>
      <c r="O42" s="114">
        <f>compofiinc!AX34</f>
        <v>1.3964946095004445E-3</v>
      </c>
      <c r="P42" s="685">
        <f>compofiinc!AY34</f>
        <v>1.2633914667333801E-2</v>
      </c>
      <c r="Q42" s="673">
        <f>compofiinc!AZ34</f>
        <v>8.4491417334779453E-3</v>
      </c>
      <c r="R42" s="114">
        <f>compofiinc!BA34</f>
        <v>1.1303306689142687E-3</v>
      </c>
      <c r="S42" s="114">
        <f>compofiinc!BB34</f>
        <v>2.9613110746918468E-3</v>
      </c>
      <c r="T42" s="114">
        <f>compofiinc!BC34</f>
        <v>3.7619910582080921E-3</v>
      </c>
      <c r="U42" s="114">
        <f>compofiinc!BD34</f>
        <v>2.624662364991396E-4</v>
      </c>
      <c r="V42" s="154">
        <f>compofiinc!BE34</f>
        <v>3.330552889860049E-4</v>
      </c>
      <c r="X42" s="597">
        <f t="shared" si="0"/>
        <v>7.9995775785230566E-8</v>
      </c>
      <c r="Y42" s="597">
        <f t="shared" si="1"/>
        <v>-1.4144770600892781E-7</v>
      </c>
      <c r="Z42" s="597">
        <f t="shared" si="2"/>
        <v>-1.2593821406353071E-8</v>
      </c>
    </row>
    <row r="43" spans="1:26" x14ac:dyDescent="0.2">
      <c r="A43" s="115">
        <v>1946</v>
      </c>
      <c r="B43" s="648">
        <f>compofiinc!AK35</f>
        <v>9.612431985405244E-2</v>
      </c>
      <c r="C43" s="656">
        <f>compofiinc!AL35</f>
        <v>8.2807493281650546E-2</v>
      </c>
      <c r="D43" s="503">
        <f>compofiinc!AM35</f>
        <v>2.422549003327169E-2</v>
      </c>
      <c r="E43" s="503">
        <f>compofiinc!AN35</f>
        <v>3.6530883444546421E-2</v>
      </c>
      <c r="F43" s="503">
        <f>compofiinc!AO35</f>
        <v>1.6391786657240871E-2</v>
      </c>
      <c r="G43" s="503">
        <f>compofiinc!AP35</f>
        <v>2.0888131526550658E-3</v>
      </c>
      <c r="H43" s="503">
        <f>compofiinc!AQ35</f>
        <v>3.5724505941068978E-3</v>
      </c>
      <c r="I43" s="667">
        <f>compofiinc!AR35</f>
        <v>4.391740338619992E-2</v>
      </c>
      <c r="J43" s="673">
        <f>compofiinc!AS35</f>
        <v>3.4321167613422653E-2</v>
      </c>
      <c r="K43" s="114">
        <f>compofiinc!AT35</f>
        <v>8.2012306373454302E-3</v>
      </c>
      <c r="L43" s="114">
        <f>compofiinc!AU35</f>
        <v>1.3289087335125018E-2</v>
      </c>
      <c r="M43" s="114">
        <f>compofiinc!AV35</f>
        <v>1.0279484502372311E-2</v>
      </c>
      <c r="N43" s="114">
        <f>compofiinc!AW35</f>
        <v>9.8945680708589626E-4</v>
      </c>
      <c r="O43" s="114">
        <f>compofiinc!AX35</f>
        <v>1.5588535265488117E-3</v>
      </c>
      <c r="P43" s="685">
        <f>compofiinc!AY35</f>
        <v>1.47283742297185E-2</v>
      </c>
      <c r="Q43" s="673">
        <f>compofiinc!AZ35</f>
        <v>9.1638256707099307E-3</v>
      </c>
      <c r="R43" s="114">
        <f>compofiinc!BA35</f>
        <v>1.3834859038225999E-3</v>
      </c>
      <c r="S43" s="114">
        <f>compofiinc!BB35</f>
        <v>2.2367354274018384E-3</v>
      </c>
      <c r="T43" s="114">
        <f>compofiinc!BC35</f>
        <v>4.8090028805082615E-3</v>
      </c>
      <c r="U43" s="114">
        <f>compofiinc!BD35</f>
        <v>3.2842611273327583E-4</v>
      </c>
      <c r="V43" s="154">
        <f>compofiinc!BE35</f>
        <v>4.0676236578855447E-4</v>
      </c>
      <c r="X43" s="597">
        <f t="shared" si="0"/>
        <v>-1.9306001704027728E-6</v>
      </c>
      <c r="Y43" s="597">
        <f t="shared" si="1"/>
        <v>3.0548049451859741E-6</v>
      </c>
      <c r="Z43" s="597">
        <f t="shared" si="2"/>
        <v>-5.8701954459941834E-7</v>
      </c>
    </row>
    <row r="44" spans="1:26" x14ac:dyDescent="0.2">
      <c r="A44" s="115">
        <v>1947</v>
      </c>
      <c r="B44" s="648">
        <f>compofiinc!AK36</f>
        <v>8.6136609273865794E-2</v>
      </c>
      <c r="C44" s="656">
        <f>compofiinc!AL36</f>
        <v>7.7074987317122604E-2</v>
      </c>
      <c r="D44" s="503">
        <f>compofiinc!AM36</f>
        <v>2.4597057403910726E-2</v>
      </c>
      <c r="E44" s="503">
        <f>compofiinc!AN36</f>
        <v>2.9031765306197176E-2</v>
      </c>
      <c r="F44" s="503">
        <f>compofiinc!AO36</f>
        <v>1.7816374303463452E-2</v>
      </c>
      <c r="G44" s="503">
        <f>compofiinc!AP36</f>
        <v>1.8056196388294336E-3</v>
      </c>
      <c r="H44" s="503">
        <f>compofiinc!AQ36</f>
        <v>3.824156582118756E-3</v>
      </c>
      <c r="I44" s="667">
        <f>compofiinc!AR36</f>
        <v>3.9182105759787582E-2</v>
      </c>
      <c r="J44" s="673">
        <f>compofiinc!AS36</f>
        <v>3.2356965444957558E-2</v>
      </c>
      <c r="K44" s="114">
        <f>compofiinc!AT36</f>
        <v>8.324865416107113E-3</v>
      </c>
      <c r="L44" s="114">
        <f>compofiinc!AU36</f>
        <v>1.0002243350897682E-2</v>
      </c>
      <c r="M44" s="114">
        <f>compofiinc!AV36</f>
        <v>1.1441140576852128E-2</v>
      </c>
      <c r="N44" s="114">
        <f>compofiinc!AW36</f>
        <v>8.4553728054481345E-4</v>
      </c>
      <c r="O44" s="114">
        <f>compofiinc!AX36</f>
        <v>1.7432150899730462E-3</v>
      </c>
      <c r="P44" s="685">
        <f>compofiinc!AY36</f>
        <v>1.3035162087810491E-2</v>
      </c>
      <c r="Q44" s="673">
        <f>compofiinc!AZ36</f>
        <v>9.0289404896681663E-3</v>
      </c>
      <c r="R44" s="114">
        <f>compofiinc!BA36</f>
        <v>1.3565359601452076E-3</v>
      </c>
      <c r="S44" s="114">
        <f>compofiinc!BB36</f>
        <v>1.5428466016526171E-3</v>
      </c>
      <c r="T44" s="114">
        <f>compofiinc!BC36</f>
        <v>5.3830045140208999E-3</v>
      </c>
      <c r="U44" s="114">
        <f>compofiinc!BD36</f>
        <v>2.6964760646649543E-4</v>
      </c>
      <c r="V44" s="154">
        <f>compofiinc!BE36</f>
        <v>4.7689664783767628E-4</v>
      </c>
      <c r="X44" s="597">
        <f t="shared" si="0"/>
        <v>1.408260305634304E-8</v>
      </c>
      <c r="Y44" s="597">
        <f t="shared" si="1"/>
        <v>-3.626941722520774E-8</v>
      </c>
      <c r="Z44" s="597">
        <f t="shared" si="2"/>
        <v>9.1595452704745089E-9</v>
      </c>
    </row>
    <row r="45" spans="1:26" x14ac:dyDescent="0.2">
      <c r="A45" s="115">
        <v>1948</v>
      </c>
      <c r="B45" s="648">
        <f>compofiinc!AK37</f>
        <v>8.9003058703630997E-2</v>
      </c>
      <c r="C45" s="656">
        <f>compofiinc!AL37</f>
        <v>8.0260486391497243E-2</v>
      </c>
      <c r="D45" s="503">
        <f>compofiinc!AM37</f>
        <v>2.5989429256508635E-2</v>
      </c>
      <c r="E45" s="503">
        <f>compofiinc!AN37</f>
        <v>2.8651932486269148E-2</v>
      </c>
      <c r="F45" s="503">
        <f>compofiinc!AO37</f>
        <v>1.9631123632086099E-2</v>
      </c>
      <c r="G45" s="503">
        <f>compofiinc!AP37</f>
        <v>1.8628248622595388E-3</v>
      </c>
      <c r="H45" s="503">
        <f>compofiinc!AQ37</f>
        <v>4.1279314517303021E-3</v>
      </c>
      <c r="I45" s="667">
        <f>compofiinc!AR37</f>
        <v>4.0551428153601458E-2</v>
      </c>
      <c r="J45" s="673">
        <f>compofiinc!AS37</f>
        <v>3.4371439795543267E-2</v>
      </c>
      <c r="K45" s="114">
        <f>compofiinc!AT37</f>
        <v>8.9717123928855121E-3</v>
      </c>
      <c r="L45" s="114">
        <f>compofiinc!AU37</f>
        <v>1.0025249787066589E-2</v>
      </c>
      <c r="M45" s="114">
        <f>compofiinc!AV37</f>
        <v>1.2655240940874356E-2</v>
      </c>
      <c r="N45" s="114">
        <f>compofiinc!AW37</f>
        <v>8.4370159310870828E-4</v>
      </c>
      <c r="O45" s="114">
        <f>compofiinc!AX37</f>
        <v>1.8783515061815866E-3</v>
      </c>
      <c r="P45" s="685">
        <f>compofiinc!AY37</f>
        <v>1.305499232691632E-2</v>
      </c>
      <c r="Q45" s="673">
        <f>compofiinc!AZ37</f>
        <v>9.538511856595348E-3</v>
      </c>
      <c r="R45" s="114">
        <f>compofiinc!BA37</f>
        <v>1.4903405314573061E-3</v>
      </c>
      <c r="S45" s="114">
        <f>compofiinc!BB37</f>
        <v>1.6344769022763898E-3</v>
      </c>
      <c r="T45" s="114">
        <f>compofiinc!BC37</f>
        <v>5.6671949248423073E-3</v>
      </c>
      <c r="U45" s="114">
        <f>compofiinc!BD37</f>
        <v>2.5328361490688901E-4</v>
      </c>
      <c r="V45" s="154">
        <f>compofiinc!BE37</f>
        <v>4.9618190997618343E-4</v>
      </c>
      <c r="X45" s="597">
        <f t="shared" si="0"/>
        <v>-2.7552973564798355E-6</v>
      </c>
      <c r="Y45" s="597">
        <f t="shared" si="1"/>
        <v>-2.8164245734847628E-6</v>
      </c>
      <c r="Z45" s="597">
        <f t="shared" si="2"/>
        <v>-2.9660268637285523E-6</v>
      </c>
    </row>
    <row r="46" spans="1:26" x14ac:dyDescent="0.2">
      <c r="A46" s="115">
        <v>1949</v>
      </c>
      <c r="B46" s="648">
        <f>compofiinc!AK38</f>
        <v>8.476161781939956E-2</v>
      </c>
      <c r="C46" s="656">
        <f>compofiinc!AL38</f>
        <v>7.7700219704230369E-2</v>
      </c>
      <c r="D46" s="503">
        <f>compofiinc!AM38</f>
        <v>2.675370071189798E-2</v>
      </c>
      <c r="E46" s="503">
        <f>compofiinc!AN38</f>
        <v>2.4563264787287153E-2</v>
      </c>
      <c r="F46" s="503">
        <f>compofiinc!AO38</f>
        <v>1.9945761121999164E-2</v>
      </c>
      <c r="G46" s="503">
        <f>compofiinc!AP38</f>
        <v>2.0113727772876479E-3</v>
      </c>
      <c r="H46" s="503">
        <f>compofiinc!AQ38</f>
        <v>4.4260863478665551E-3</v>
      </c>
      <c r="I46" s="667">
        <f>compofiinc!AR38</f>
        <v>3.831369556381136E-2</v>
      </c>
      <c r="J46" s="673">
        <f>compofiinc!AS38</f>
        <v>3.3367523230614718E-2</v>
      </c>
      <c r="K46" s="114">
        <f>compofiinc!AT38</f>
        <v>9.3319898551345679E-3</v>
      </c>
      <c r="L46" s="114">
        <f>compofiinc!AU38</f>
        <v>8.2602483510944569E-3</v>
      </c>
      <c r="M46" s="114">
        <f>compofiinc!AV38</f>
        <v>1.2882950152940815E-2</v>
      </c>
      <c r="N46" s="114">
        <f>compofiinc!AW38</f>
        <v>9.0474558655145876E-4</v>
      </c>
      <c r="O46" s="114">
        <f>compofiinc!AX38</f>
        <v>1.9875287837443759E-3</v>
      </c>
      <c r="P46" s="685">
        <f>compofiinc!AY38</f>
        <v>1.242500139691882E-2</v>
      </c>
      <c r="Q46" s="673">
        <f>compofiinc!AZ38</f>
        <v>9.5443071522288512E-3</v>
      </c>
      <c r="R46" s="114">
        <f>compofiinc!BA38</f>
        <v>1.6197200345488779E-3</v>
      </c>
      <c r="S46" s="114">
        <f>compofiinc!BB38</f>
        <v>1.2934785494824832E-3</v>
      </c>
      <c r="T46" s="114">
        <f>compofiinc!BC38</f>
        <v>5.859999056339959E-3</v>
      </c>
      <c r="U46" s="114">
        <f>compofiinc!BD38</f>
        <v>2.5426689509041418E-4</v>
      </c>
      <c r="V46" s="154">
        <f>compofiinc!BE38</f>
        <v>5.167921545228204E-4</v>
      </c>
      <c r="X46" s="597">
        <f t="shared" si="0"/>
        <v>3.3957891872569979E-8</v>
      </c>
      <c r="Y46" s="597">
        <f t="shared" si="1"/>
        <v>6.050114904508283E-8</v>
      </c>
      <c r="Z46" s="597">
        <f t="shared" si="2"/>
        <v>5.0462244297337817E-8</v>
      </c>
    </row>
    <row r="47" spans="1:26" x14ac:dyDescent="0.2">
      <c r="A47" s="119">
        <v>1950</v>
      </c>
      <c r="B47" s="652">
        <f>compofiinc!AK39</f>
        <v>9.3699311987821096E-2</v>
      </c>
      <c r="C47" s="659">
        <f>compofiinc!AL39</f>
        <v>8.135335817859099E-2</v>
      </c>
      <c r="D47" s="507">
        <f>compofiinc!AM39</f>
        <v>2.6579677938156222E-2</v>
      </c>
      <c r="E47" s="507">
        <f>compofiinc!AN39</f>
        <v>2.6958719585793604E-2</v>
      </c>
      <c r="F47" s="507">
        <f>compofiinc!AO39</f>
        <v>2.1056987782540008E-2</v>
      </c>
      <c r="G47" s="507">
        <f>compofiinc!AP39</f>
        <v>2.0895295615976197E-3</v>
      </c>
      <c r="H47" s="507">
        <f>compofiinc!AQ39</f>
        <v>4.6684248240019197E-3</v>
      </c>
      <c r="I47" s="669">
        <f>compofiinc!AR39</f>
        <v>4.3904470024816018E-2</v>
      </c>
      <c r="J47" s="675">
        <f>compofiinc!AS39</f>
        <v>3.5318014264095463E-2</v>
      </c>
      <c r="K47" s="118">
        <f>compofiinc!AT39</f>
        <v>8.883929889697004E-3</v>
      </c>
      <c r="L47" s="118">
        <f>compofiinc!AU39</f>
        <v>9.4159921889165766E-3</v>
      </c>
      <c r="M47" s="118">
        <f>compofiinc!AV39</f>
        <v>1.3917826133811392E-2</v>
      </c>
      <c r="N47" s="118">
        <f>compofiinc!AW39</f>
        <v>9.4517080610728374E-4</v>
      </c>
      <c r="O47" s="118">
        <f>compofiinc!AX39</f>
        <v>2.1550611960568225E-3</v>
      </c>
      <c r="P47" s="687">
        <f>compofiinc!AY39</f>
        <v>1.219786156644893E-2</v>
      </c>
      <c r="Q47" s="675">
        <f>compofiinc!AZ39</f>
        <v>8.2690330608120536E-3</v>
      </c>
      <c r="R47" s="118">
        <f>compofiinc!BA39</f>
        <v>9.8267367407266866E-4</v>
      </c>
      <c r="S47" s="118">
        <f>compofiinc!BB39</f>
        <v>1.2405165631167389E-3</v>
      </c>
      <c r="T47" s="118">
        <f>compofiinc!BC39</f>
        <v>5.3508601421308529E-3</v>
      </c>
      <c r="U47" s="118">
        <f>compofiinc!BD39</f>
        <v>2.1745667605253799E-4</v>
      </c>
      <c r="V47" s="158">
        <f>compofiinc!BE39</f>
        <v>4.7750185875702081E-4</v>
      </c>
      <c r="X47" s="597">
        <f t="shared" si="0"/>
        <v>1.8486501616836459E-8</v>
      </c>
      <c r="Y47" s="597">
        <f t="shared" si="1"/>
        <v>3.4049506387155704E-8</v>
      </c>
      <c r="Z47" s="597">
        <f t="shared" si="2"/>
        <v>2.4146682234119955E-8</v>
      </c>
    </row>
    <row r="48" spans="1:26" x14ac:dyDescent="0.2">
      <c r="A48" s="115">
        <v>1951</v>
      </c>
      <c r="B48" s="648">
        <f>compofiinc!AK40</f>
        <v>8.5290641587032048E-2</v>
      </c>
      <c r="C48" s="656">
        <f>compofiinc!AL40</f>
        <v>7.4107190431467421E-2</v>
      </c>
      <c r="D48" s="503">
        <f>compofiinc!AM40</f>
        <v>2.5039441501144153E-2</v>
      </c>
      <c r="E48" s="503">
        <f>compofiinc!AN40</f>
        <v>2.4655961781764282E-2</v>
      </c>
      <c r="F48" s="503">
        <f>compofiinc!AO40</f>
        <v>1.8507695188293236E-2</v>
      </c>
      <c r="G48" s="503">
        <f>compofiinc!AP40</f>
        <v>1.8048329389797259E-3</v>
      </c>
      <c r="H48" s="503">
        <f>compofiinc!AQ40</f>
        <v>4.0992590212860147E-3</v>
      </c>
      <c r="I48" s="667">
        <f>compofiinc!AR40</f>
        <v>3.8904059496939557E-2</v>
      </c>
      <c r="J48" s="673">
        <f>compofiinc!AS40</f>
        <v>3.1170911251546349E-2</v>
      </c>
      <c r="K48" s="114">
        <f>compofiinc!AT40</f>
        <v>8.5233343828870298E-3</v>
      </c>
      <c r="L48" s="114">
        <f>compofiinc!AU40</f>
        <v>8.3648131895468786E-3</v>
      </c>
      <c r="M48" s="114">
        <f>compofiinc!AV40</f>
        <v>1.1699051339723454E-2</v>
      </c>
      <c r="N48" s="114">
        <f>compofiinc!AW40</f>
        <v>7.6501093835737389E-4</v>
      </c>
      <c r="O48" s="114">
        <f>compofiinc!AX40</f>
        <v>1.8187014010316073E-3</v>
      </c>
      <c r="P48" s="685">
        <f>compofiinc!AY40</f>
        <v>1.281069761121097E-2</v>
      </c>
      <c r="Q48" s="673">
        <f>compofiinc!AZ40</f>
        <v>8.6516933361116526E-3</v>
      </c>
      <c r="R48" s="114">
        <f>compofiinc!BA40</f>
        <v>1.3344619558495288E-3</v>
      </c>
      <c r="S48" s="114">
        <f>compofiinc!BB40</f>
        <v>1.3015816742762921E-3</v>
      </c>
      <c r="T48" s="114">
        <f>compofiinc!BC40</f>
        <v>5.3330047886916846E-3</v>
      </c>
      <c r="U48" s="114">
        <f>compofiinc!BD40</f>
        <v>2.0057971561405664E-4</v>
      </c>
      <c r="V48" s="154">
        <f>compofiinc!BE40</f>
        <v>4.8206520168009016E-4</v>
      </c>
      <c r="X48" s="597">
        <f t="shared" si="0"/>
        <v>1.214306433183765E-17</v>
      </c>
      <c r="Y48" s="597">
        <f t="shared" si="1"/>
        <v>6.2883726004159257E-18</v>
      </c>
      <c r="Z48" s="597">
        <f t="shared" si="2"/>
        <v>5.9631119486702744E-19</v>
      </c>
    </row>
    <row r="49" spans="1:26" x14ac:dyDescent="0.2">
      <c r="A49" s="115">
        <v>1952</v>
      </c>
      <c r="B49" s="648">
        <f>compofiinc!AK41</f>
        <v>7.7363700620921849E-2</v>
      </c>
      <c r="C49" s="656">
        <f>compofiinc!AL41</f>
        <v>6.8078052646259352E-2</v>
      </c>
      <c r="D49" s="503">
        <f>compofiinc!AM41</f>
        <v>2.3630311973181009E-2</v>
      </c>
      <c r="E49" s="503">
        <f>compofiinc!AN41</f>
        <v>2.2278590325610338E-2</v>
      </c>
      <c r="F49" s="503">
        <f>compofiinc!AO41</f>
        <v>1.6597110174367019E-2</v>
      </c>
      <c r="G49" s="503">
        <f>compofiinc!AP41</f>
        <v>1.7522743785780808E-3</v>
      </c>
      <c r="H49" s="503">
        <f>compofiinc!AQ41</f>
        <v>3.8197657945229038E-3</v>
      </c>
      <c r="I49" s="667">
        <f>compofiinc!AR41</f>
        <v>3.4281686412848157E-2</v>
      </c>
      <c r="J49" s="673">
        <f>compofiinc!AS41</f>
        <v>2.7559125464356859E-2</v>
      </c>
      <c r="K49" s="114">
        <f>compofiinc!AT41</f>
        <v>7.7464318489758113E-3</v>
      </c>
      <c r="L49" s="114">
        <f>compofiinc!AU41</f>
        <v>6.7554243483668053E-3</v>
      </c>
      <c r="M49" s="114">
        <f>compofiinc!AV41</f>
        <v>1.0602581768046689E-2</v>
      </c>
      <c r="N49" s="114">
        <f>compofiinc!AW41</f>
        <v>7.3509391004999156E-4</v>
      </c>
      <c r="O49" s="114">
        <f>compofiinc!AX41</f>
        <v>1.7195935889175659E-3</v>
      </c>
      <c r="P49" s="685">
        <f>compofiinc!AY41</f>
        <v>1.0884692794265911E-2</v>
      </c>
      <c r="Q49" s="673">
        <f>compofiinc!AZ41</f>
        <v>7.4571694613321526E-3</v>
      </c>
      <c r="R49" s="114">
        <f>compofiinc!BA41</f>
        <v>1.2171876637062636E-3</v>
      </c>
      <c r="S49" s="114">
        <f>compofiinc!BB41</f>
        <v>8.5716264340612381E-4</v>
      </c>
      <c r="T49" s="114">
        <f>compofiinc!BC41</f>
        <v>4.7368837642824211E-3</v>
      </c>
      <c r="U49" s="114">
        <f>compofiinc!BD41</f>
        <v>1.9993125279466374E-4</v>
      </c>
      <c r="V49" s="154">
        <f>compofiinc!BE41</f>
        <v>4.4600413714267862E-4</v>
      </c>
      <c r="X49" s="597">
        <f t="shared" si="0"/>
        <v>0</v>
      </c>
      <c r="Y49" s="597">
        <f t="shared" si="1"/>
        <v>-3.903127820947816E-18</v>
      </c>
      <c r="Z49" s="597">
        <f t="shared" si="2"/>
        <v>2.439454888092385E-18</v>
      </c>
    </row>
    <row r="50" spans="1:26" x14ac:dyDescent="0.2">
      <c r="A50" s="115">
        <v>1953</v>
      </c>
      <c r="B50" s="648">
        <f>compofiinc!AK42</f>
        <v>7.0222416727219669E-2</v>
      </c>
      <c r="C50" s="656">
        <f>compofiinc!AL42</f>
        <v>6.2629466664904682E-2</v>
      </c>
      <c r="D50" s="503">
        <f>compofiinc!AM42</f>
        <v>2.3470620710039886E-2</v>
      </c>
      <c r="E50" s="503">
        <f>compofiinc!AN42</f>
        <v>1.9390111471918371E-2</v>
      </c>
      <c r="F50" s="503">
        <f>compofiinc!AO42</f>
        <v>1.4680249373491785E-2</v>
      </c>
      <c r="G50" s="503">
        <f>compofiinc!AP42</f>
        <v>1.6718846703480104E-3</v>
      </c>
      <c r="H50" s="503">
        <f>compofiinc!AQ42</f>
        <v>3.4166004391066171E-3</v>
      </c>
      <c r="I50" s="667">
        <f>compofiinc!AR42</f>
        <v>3.0551549232254841E-2</v>
      </c>
      <c r="J50" s="673">
        <f>compofiinc!AS42</f>
        <v>2.5063213094915052E-2</v>
      </c>
      <c r="K50" s="114">
        <f>compofiinc!AT42</f>
        <v>7.6062436214820242E-3</v>
      </c>
      <c r="L50" s="114">
        <f>compofiinc!AU42</f>
        <v>6.0666034599583408E-3</v>
      </c>
      <c r="M50" s="114">
        <f>compofiinc!AV42</f>
        <v>9.1690633734946361E-3</v>
      </c>
      <c r="N50" s="114">
        <f>compofiinc!AW42</f>
        <v>7.0289115235659737E-4</v>
      </c>
      <c r="O50" s="114">
        <f>compofiinc!AX42</f>
        <v>1.5184114876234543E-3</v>
      </c>
      <c r="P50" s="685">
        <f>compofiinc!AY42</f>
        <v>9.6675602974227413E-3</v>
      </c>
      <c r="Q50" s="673">
        <f>compofiinc!AZ42</f>
        <v>6.7264467154010636E-3</v>
      </c>
      <c r="R50" s="114">
        <f>compofiinc!BA42</f>
        <v>1.1553489756563808E-3</v>
      </c>
      <c r="S50" s="114">
        <f>compofiinc!BB42</f>
        <v>7.589991944298958E-4</v>
      </c>
      <c r="T50" s="114">
        <f>compofiinc!BC42</f>
        <v>4.2071294282862376E-3</v>
      </c>
      <c r="U50" s="114">
        <f>compofiinc!BD42</f>
        <v>1.9104871690377037E-4</v>
      </c>
      <c r="V50" s="154">
        <f>compofiinc!BE42</f>
        <v>4.1392040012477876E-4</v>
      </c>
      <c r="X50" s="597">
        <f t="shared" si="0"/>
        <v>1.2576745200831851E-17</v>
      </c>
      <c r="Y50" s="597">
        <f t="shared" si="1"/>
        <v>0</v>
      </c>
      <c r="Z50" s="597">
        <f t="shared" si="2"/>
        <v>0</v>
      </c>
    </row>
    <row r="51" spans="1:26" x14ac:dyDescent="0.2">
      <c r="A51" s="115">
        <v>1954</v>
      </c>
      <c r="B51" s="648">
        <f>compofiinc!AK43</f>
        <v>7.7128419457529698E-2</v>
      </c>
      <c r="C51" s="656">
        <f>compofiinc!AL43</f>
        <v>6.4692351907861212E-2</v>
      </c>
      <c r="D51" s="503">
        <f>compofiinc!AM43</f>
        <v>2.3525584026133105E-2</v>
      </c>
      <c r="E51" s="503">
        <f>compofiinc!AN43</f>
        <v>2.0146222578424855E-2</v>
      </c>
      <c r="F51" s="503">
        <f>compofiinc!AO43</f>
        <v>1.5621663774396085E-2</v>
      </c>
      <c r="G51" s="503">
        <f>compofiinc!AP43</f>
        <v>1.9434356942475918E-3</v>
      </c>
      <c r="H51" s="503">
        <f>compofiinc!AQ43</f>
        <v>3.455445834659569E-3</v>
      </c>
      <c r="I51" s="667">
        <f>compofiinc!AR43</f>
        <v>3.4909311013215469E-2</v>
      </c>
      <c r="J51" s="673">
        <f>compofiinc!AS43</f>
        <v>2.5663360562398659E-2</v>
      </c>
      <c r="K51" s="114">
        <f>compofiinc!AT43</f>
        <v>7.5963831512942089E-3</v>
      </c>
      <c r="L51" s="114">
        <f>compofiinc!AU43</f>
        <v>5.8185853534484426E-3</v>
      </c>
      <c r="M51" s="114">
        <f>compofiinc!AV43</f>
        <v>9.923682451704597E-3</v>
      </c>
      <c r="N51" s="114">
        <f>compofiinc!AW43</f>
        <v>7.8625703116036634E-4</v>
      </c>
      <c r="O51" s="114">
        <f>compofiinc!AX43</f>
        <v>1.5384525747910497E-3</v>
      </c>
      <c r="P51" s="685">
        <f>compofiinc!AY43</f>
        <v>1.1687484341437251E-2</v>
      </c>
      <c r="Q51" s="673">
        <f>compofiinc!AZ43</f>
        <v>7.0588248853421989E-3</v>
      </c>
      <c r="R51" s="114">
        <f>compofiinc!BA43</f>
        <v>1.285648510361642E-3</v>
      </c>
      <c r="S51" s="114">
        <f>compofiinc!BB43</f>
        <v>8.1024669120473313E-4</v>
      </c>
      <c r="T51" s="114">
        <f>compofiinc!BC43</f>
        <v>4.3042448739519148E-3</v>
      </c>
      <c r="U51" s="114">
        <f>compofiinc!BD43</f>
        <v>2.1133373663974577E-4</v>
      </c>
      <c r="V51" s="154">
        <f>compofiinc!BE43</f>
        <v>4.4735107318416502E-4</v>
      </c>
      <c r="X51" s="597">
        <f t="shared" si="0"/>
        <v>6.5052130349130266E-18</v>
      </c>
      <c r="Y51" s="597">
        <f t="shared" si="1"/>
        <v>-4.1199682554449168E-18</v>
      </c>
      <c r="Z51" s="597">
        <f t="shared" si="2"/>
        <v>-1.8431436932253575E-18</v>
      </c>
    </row>
    <row r="52" spans="1:26" x14ac:dyDescent="0.2">
      <c r="A52" s="115">
        <v>1955</v>
      </c>
      <c r="B52" s="648">
        <f>compofiinc!AK44</f>
        <v>7.962412220578384E-2</v>
      </c>
      <c r="C52" s="656">
        <f>compofiinc!AL44</f>
        <v>6.2849672565750372E-2</v>
      </c>
      <c r="D52" s="503">
        <f>compofiinc!AM44</f>
        <v>2.3111479668281754E-2</v>
      </c>
      <c r="E52" s="503">
        <f>compofiinc!AN44</f>
        <v>1.9261303739947215E-2</v>
      </c>
      <c r="F52" s="503">
        <f>compofiinc!AO44</f>
        <v>1.6651807199387976E-2</v>
      </c>
      <c r="G52" s="503">
        <f>compofiinc!AP44</f>
        <v>1.8732442087159595E-3</v>
      </c>
      <c r="H52" s="503">
        <f>compofiinc!AQ44</f>
        <v>1.9518377494174633E-3</v>
      </c>
      <c r="I52" s="667">
        <f>compofiinc!AR44</f>
        <v>3.71496874737735E-2</v>
      </c>
      <c r="J52" s="673">
        <f>compofiinc!AS44</f>
        <v>2.4871088205796837E-2</v>
      </c>
      <c r="K52" s="114">
        <f>compofiinc!AT44</f>
        <v>7.2045345251371493E-3</v>
      </c>
      <c r="L52" s="114">
        <f>compofiinc!AU44</f>
        <v>4.9409127979911753E-3</v>
      </c>
      <c r="M52" s="114">
        <f>compofiinc!AV44</f>
        <v>1.0849983076850742E-2</v>
      </c>
      <c r="N52" s="114">
        <f>compofiinc!AW44</f>
        <v>7.1562773504157951E-4</v>
      </c>
      <c r="O52" s="114">
        <f>compofiinc!AX44</f>
        <v>1.1600300707761896E-3</v>
      </c>
      <c r="P52" s="685">
        <f>compofiinc!AY44</f>
        <v>1.3165387245087342E-2</v>
      </c>
      <c r="Q52" s="673">
        <f>compofiinc!AZ44</f>
        <v>7.2061163480499103E-3</v>
      </c>
      <c r="R52" s="114">
        <f>compofiinc!BA44</f>
        <v>1.2294467171621501E-3</v>
      </c>
      <c r="S52" s="114">
        <f>compofiinc!BB44</f>
        <v>6.6664796144140655E-4</v>
      </c>
      <c r="T52" s="114">
        <f>compofiinc!BC44</f>
        <v>4.8319550881459035E-3</v>
      </c>
      <c r="U52" s="114">
        <f>compofiinc!BD44</f>
        <v>1.9332209143088866E-4</v>
      </c>
      <c r="V52" s="154">
        <f>compofiinc!BE44</f>
        <v>2.8474448986956231E-4</v>
      </c>
      <c r="X52" s="597">
        <f t="shared" si="0"/>
        <v>4.9873299934333204E-18</v>
      </c>
      <c r="Y52" s="597">
        <f t="shared" si="1"/>
        <v>3.6862873864507151E-18</v>
      </c>
      <c r="Z52" s="597">
        <f t="shared" si="2"/>
        <v>-1.3010426069826053E-18</v>
      </c>
    </row>
    <row r="53" spans="1:26" x14ac:dyDescent="0.2">
      <c r="A53" s="115">
        <v>1956</v>
      </c>
      <c r="B53" s="648">
        <f>compofiinc!AK45</f>
        <v>7.7040729907897509E-2</v>
      </c>
      <c r="C53" s="656">
        <f>compofiinc!AL45</f>
        <v>6.143996313361489E-2</v>
      </c>
      <c r="D53" s="503">
        <f>compofiinc!AM45</f>
        <v>2.2342996566000823E-2</v>
      </c>
      <c r="E53" s="503">
        <f>compofiinc!AN45</f>
        <v>1.7258029746565977E-2</v>
      </c>
      <c r="F53" s="503">
        <f>compofiinc!AO45</f>
        <v>1.7294879609967322E-2</v>
      </c>
      <c r="G53" s="503">
        <f>compofiinc!AP45</f>
        <v>1.8383897783806945E-3</v>
      </c>
      <c r="H53" s="503">
        <f>compofiinc!AQ45</f>
        <v>2.7056674327000647E-3</v>
      </c>
      <c r="I53" s="667">
        <f>compofiinc!AR45</f>
        <v>3.4863094765295199E-2</v>
      </c>
      <c r="J53" s="673">
        <f>compofiinc!AS45</f>
        <v>2.3829153277974448E-2</v>
      </c>
      <c r="K53" s="114">
        <f>compofiinc!AT45</f>
        <v>7.0532997161501616E-3</v>
      </c>
      <c r="L53" s="114">
        <f>compofiinc!AU45</f>
        <v>4.2765931193497805E-3</v>
      </c>
      <c r="M53" s="114">
        <f>compofiinc!AV45</f>
        <v>1.0685695261901634E-2</v>
      </c>
      <c r="N53" s="114">
        <f>compofiinc!AW45</f>
        <v>7.1743280493262711E-4</v>
      </c>
      <c r="O53" s="114">
        <f>compofiinc!AX45</f>
        <v>1.0961323756402421E-3</v>
      </c>
      <c r="P53" s="685">
        <f>compofiinc!AY45</f>
        <v>1.197606098772626E-2</v>
      </c>
      <c r="Q53" s="673">
        <f>compofiinc!AZ45</f>
        <v>6.8115311362396793E-3</v>
      </c>
      <c r="R53" s="114">
        <f>compofiinc!BA45</f>
        <v>1.2062240455313026E-3</v>
      </c>
      <c r="S53" s="114">
        <f>compofiinc!BB45</f>
        <v>4.5765437570302695E-4</v>
      </c>
      <c r="T53" s="114">
        <f>compofiinc!BC45</f>
        <v>4.6795291901736763E-3</v>
      </c>
      <c r="U53" s="114">
        <f>compofiinc!BD45</f>
        <v>1.9644693569861871E-4</v>
      </c>
      <c r="V53" s="154">
        <f>compofiinc!BE45</f>
        <v>2.7167658913305565E-4</v>
      </c>
      <c r="X53" s="597">
        <f t="shared" si="0"/>
        <v>5.6378512969246231E-18</v>
      </c>
      <c r="Y53" s="597">
        <f t="shared" si="1"/>
        <v>0</v>
      </c>
      <c r="Z53" s="597">
        <f t="shared" si="2"/>
        <v>-5.9631119486702744E-19</v>
      </c>
    </row>
    <row r="54" spans="1:26" x14ac:dyDescent="0.2">
      <c r="A54" s="115">
        <v>1957</v>
      </c>
      <c r="B54" s="648">
        <f>compofiinc!AK46</f>
        <v>7.2289503534595831E-2</v>
      </c>
      <c r="C54" s="656">
        <f>compofiinc!AL46</f>
        <v>6.0799490321537225E-2</v>
      </c>
      <c r="D54" s="503">
        <f>compofiinc!AM46</f>
        <v>2.2208407462189501E-2</v>
      </c>
      <c r="E54" s="503">
        <f>compofiinc!AN46</f>
        <v>1.7421828842926819E-2</v>
      </c>
      <c r="F54" s="503">
        <f>compofiinc!AO46</f>
        <v>1.6798991896776819E-2</v>
      </c>
      <c r="G54" s="503">
        <f>compofiinc!AP46</f>
        <v>1.957137156259686E-3</v>
      </c>
      <c r="H54" s="503">
        <f>compofiinc!AQ46</f>
        <v>2.4131249633843996E-3</v>
      </c>
      <c r="I54" s="667">
        <f>compofiinc!AR46</f>
        <v>3.1833122336257118E-2</v>
      </c>
      <c r="J54" s="673">
        <f>compofiinc!AS46</f>
        <v>2.359138502575385E-2</v>
      </c>
      <c r="K54" s="114">
        <f>compofiinc!AT46</f>
        <v>6.8267201984752602E-3</v>
      </c>
      <c r="L54" s="114">
        <f>compofiinc!AU46</f>
        <v>4.6124964394442134E-3</v>
      </c>
      <c r="M54" s="114">
        <f>compofiinc!AV46</f>
        <v>1.0360002232988212E-2</v>
      </c>
      <c r="N54" s="114">
        <f>compofiinc!AW46</f>
        <v>7.8557260631825548E-4</v>
      </c>
      <c r="O54" s="114">
        <f>compofiinc!AX46</f>
        <v>1.0065935485279072E-3</v>
      </c>
      <c r="P54" s="685">
        <f>compofiinc!AY46</f>
        <v>1.0528673149594429E-2</v>
      </c>
      <c r="Q54" s="673">
        <f>compofiinc!AZ46</f>
        <v>6.6308052241425431E-3</v>
      </c>
      <c r="R54" s="114">
        <f>compofiinc!BA46</f>
        <v>1.1683117755829746E-3</v>
      </c>
      <c r="S54" s="114">
        <f>compofiinc!BB46</f>
        <v>4.8664242817029302E-4</v>
      </c>
      <c r="T54" s="114">
        <f>compofiinc!BC46</f>
        <v>4.4646047204212258E-3</v>
      </c>
      <c r="U54" s="114">
        <f>compofiinc!BD46</f>
        <v>2.1720809817945001E-4</v>
      </c>
      <c r="V54" s="154">
        <f>compofiinc!BE46</f>
        <v>2.9403820178859911E-4</v>
      </c>
      <c r="X54" s="597">
        <f t="shared" si="0"/>
        <v>0</v>
      </c>
      <c r="Y54" s="597">
        <f t="shared" si="1"/>
        <v>2.1684043449710089E-18</v>
      </c>
      <c r="Z54" s="597">
        <f t="shared" si="2"/>
        <v>0</v>
      </c>
    </row>
    <row r="55" spans="1:26" x14ac:dyDescent="0.2">
      <c r="A55" s="115">
        <v>1958</v>
      </c>
      <c r="B55" s="648">
        <f>compofiinc!AK47</f>
        <v>7.2682646554252342E-2</v>
      </c>
      <c r="C55" s="656">
        <f>compofiinc!AL47</f>
        <v>5.9422686998001586E-2</v>
      </c>
      <c r="D55" s="503">
        <f>compofiinc!AM47</f>
        <v>2.2075133540884341E-2</v>
      </c>
      <c r="E55" s="503">
        <f>compofiinc!AN47</f>
        <v>1.6845885267881867E-2</v>
      </c>
      <c r="F55" s="503">
        <f>compofiinc!AO47</f>
        <v>1.5995406837501398E-2</v>
      </c>
      <c r="G55" s="503">
        <f>compofiinc!AP47</f>
        <v>2.0599522935529618E-3</v>
      </c>
      <c r="H55" s="503">
        <f>compofiinc!AQ47</f>
        <v>2.4463090581810171E-3</v>
      </c>
      <c r="I55" s="667">
        <f>compofiinc!AR47</f>
        <v>3.2184493567886691E-2</v>
      </c>
      <c r="J55" s="673">
        <f>compofiinc!AS47</f>
        <v>2.2927344493339673E-2</v>
      </c>
      <c r="K55" s="114">
        <f>compofiinc!AT47</f>
        <v>6.8778614844626036E-3</v>
      </c>
      <c r="L55" s="114">
        <f>compofiinc!AU47</f>
        <v>4.3434263503193517E-3</v>
      </c>
      <c r="M55" s="114">
        <f>compofiinc!AV47</f>
        <v>9.8340967004571893E-3</v>
      </c>
      <c r="N55" s="114">
        <f>compofiinc!AW47</f>
        <v>8.4253272351419084E-4</v>
      </c>
      <c r="O55" s="114">
        <f>compofiinc!AX47</f>
        <v>1.0294272345863346E-3</v>
      </c>
      <c r="P55" s="685">
        <f>compofiinc!AY47</f>
        <v>1.0814637545017169E-2</v>
      </c>
      <c r="Q55" s="673">
        <f>compofiinc!AZ47</f>
        <v>6.4243772482167972E-3</v>
      </c>
      <c r="R55" s="114">
        <f>compofiinc!BA47</f>
        <v>1.1632377263118003E-3</v>
      </c>
      <c r="S55" s="114">
        <f>compofiinc!BB47</f>
        <v>4.8102591408281253E-4</v>
      </c>
      <c r="T55" s="114">
        <f>compofiinc!BC47</f>
        <v>4.2493544049382178E-3</v>
      </c>
      <c r="U55" s="114">
        <f>compofiinc!BD47</f>
        <v>2.3632394442129278E-4</v>
      </c>
      <c r="V55" s="154">
        <f>compofiinc!BE47</f>
        <v>2.9443525846267293E-4</v>
      </c>
      <c r="X55" s="597">
        <f t="shared" si="0"/>
        <v>0</v>
      </c>
      <c r="Y55" s="597">
        <f t="shared" si="1"/>
        <v>3.4694469519536142E-18</v>
      </c>
      <c r="Z55" s="597">
        <f t="shared" si="2"/>
        <v>4.3368086899420177E-19</v>
      </c>
    </row>
    <row r="56" spans="1:26" x14ac:dyDescent="0.2">
      <c r="A56" s="117">
        <v>1959</v>
      </c>
      <c r="B56" s="651">
        <f>compofiinc!AK48</f>
        <v>7.715741785460288E-2</v>
      </c>
      <c r="C56" s="658">
        <f>compofiinc!AL48</f>
        <v>5.900345522780117E-2</v>
      </c>
      <c r="D56" s="505">
        <f>compofiinc!AM48</f>
        <v>2.1610810691017054E-2</v>
      </c>
      <c r="E56" s="505">
        <f>compofiinc!AN48</f>
        <v>1.7335514609103451E-2</v>
      </c>
      <c r="F56" s="505">
        <f>compofiinc!AO48</f>
        <v>1.5599013053137545E-2</v>
      </c>
      <c r="G56" s="505">
        <f>compofiinc!AP48</f>
        <v>2.1807895515161698E-3</v>
      </c>
      <c r="H56" s="505">
        <f>compofiinc!AQ48</f>
        <v>2.2773273230269377E-3</v>
      </c>
      <c r="I56" s="668">
        <f>compofiinc!AR48</f>
        <v>3.449809739962232E-2</v>
      </c>
      <c r="J56" s="674">
        <f>compofiinc!AS48</f>
        <v>2.191271929993064E-2</v>
      </c>
      <c r="K56" s="116">
        <f>compofiinc!AT48</f>
        <v>6.3906593290481021E-3</v>
      </c>
      <c r="L56" s="116">
        <f>compofiinc!AU48</f>
        <v>4.398956140936423E-3</v>
      </c>
      <c r="M56" s="116">
        <f>compofiinc!AV48</f>
        <v>9.3961754688329114E-3</v>
      </c>
      <c r="N56" s="116">
        <f>compofiinc!AW48</f>
        <v>8.5869462643340527E-4</v>
      </c>
      <c r="O56" s="116">
        <f>compofiinc!AX48</f>
        <v>8.6823373467980055E-4</v>
      </c>
      <c r="P56" s="686">
        <f>compofiinc!AY48</f>
        <v>1.1941249375109259E-2</v>
      </c>
      <c r="Q56" s="674">
        <f>compofiinc!AZ48</f>
        <v>6.1617667725255261E-3</v>
      </c>
      <c r="R56" s="116">
        <f>compofiinc!BA48</f>
        <v>1.0989037465080178E-3</v>
      </c>
      <c r="S56" s="116">
        <f>compofiinc!BB48</f>
        <v>5.317402071428626E-4</v>
      </c>
      <c r="T56" s="116">
        <f>compofiinc!BC48</f>
        <v>4.0626593641846674E-3</v>
      </c>
      <c r="U56" s="116">
        <f>compofiinc!BD48</f>
        <v>2.3289484600299572E-4</v>
      </c>
      <c r="V56" s="156">
        <f>compofiinc!BE48</f>
        <v>2.3556860868698189E-4</v>
      </c>
      <c r="X56" s="597">
        <f t="shared" si="0"/>
        <v>1.6046192152785466E-17</v>
      </c>
      <c r="Y56" s="597">
        <f t="shared" si="1"/>
        <v>-1.4094628242311558E-18</v>
      </c>
      <c r="Z56" s="597">
        <f t="shared" si="2"/>
        <v>4.6078592330633938E-19</v>
      </c>
    </row>
    <row r="57" spans="1:26" x14ac:dyDescent="0.2">
      <c r="A57" s="115">
        <v>1960</v>
      </c>
      <c r="B57" s="648">
        <f>compofiinc!AK49</f>
        <v>7.1292552733358508E-2</v>
      </c>
      <c r="C57" s="656">
        <f>compofiinc!AL49</f>
        <v>5.5209793504172079E-2</v>
      </c>
      <c r="D57" s="503">
        <f>compofiinc!AM49</f>
        <v>2.1081979608578577E-2</v>
      </c>
      <c r="E57" s="503">
        <f>compofiinc!AN49</f>
        <v>1.4764059513269789E-2</v>
      </c>
      <c r="F57" s="503">
        <f>compofiinc!AO49</f>
        <v>1.4788646718466933E-2</v>
      </c>
      <c r="G57" s="503">
        <f>compofiinc!AP49</f>
        <v>2.2050552352489376E-3</v>
      </c>
      <c r="H57" s="503">
        <f>compofiinc!AQ49</f>
        <v>2.3700524286078464E-3</v>
      </c>
      <c r="I57" s="667">
        <f>compofiinc!AR49</f>
        <v>3.2490455876287273E-2</v>
      </c>
      <c r="J57" s="673">
        <f>compofiinc!AS49</f>
        <v>2.0964547826658068E-2</v>
      </c>
      <c r="K57" s="114">
        <f>compofiinc!AT49</f>
        <v>6.4086145975824392E-3</v>
      </c>
      <c r="L57" s="114">
        <f>compofiinc!AU49</f>
        <v>3.5898770731694436E-3</v>
      </c>
      <c r="M57" s="114">
        <f>compofiinc!AV49</f>
        <v>9.0691085013115021E-3</v>
      </c>
      <c r="N57" s="114">
        <f>compofiinc!AW49</f>
        <v>8.8882723380488151E-4</v>
      </c>
      <c r="O57" s="114">
        <f>compofiinc!AX49</f>
        <v>1.0081204207898033E-3</v>
      </c>
      <c r="P57" s="685">
        <f>compofiinc!AY49</f>
        <v>1.17492396990333E-2</v>
      </c>
      <c r="Q57" s="673">
        <f>compofiinc!AZ49</f>
        <v>5.9637321869406117E-3</v>
      </c>
      <c r="R57" s="114">
        <f>compofiinc!BA49</f>
        <v>1.0821221902961619E-3</v>
      </c>
      <c r="S57" s="114">
        <f>compofiinc!BB49</f>
        <v>3.2365037466742239E-4</v>
      </c>
      <c r="T57" s="114">
        <f>compofiinc!BC49</f>
        <v>4.0783530637342373E-3</v>
      </c>
      <c r="U57" s="114">
        <f>compofiinc!BD49</f>
        <v>2.513866422312649E-4</v>
      </c>
      <c r="V57" s="154">
        <f>compofiinc!BE49</f>
        <v>2.2821991601152422E-4</v>
      </c>
      <c r="X57" s="597">
        <f t="shared" si="0"/>
        <v>-5.2041704279304213E-18</v>
      </c>
      <c r="Y57" s="597">
        <f t="shared" si="1"/>
        <v>0</v>
      </c>
      <c r="Z57" s="597">
        <f t="shared" si="2"/>
        <v>1.0299920638612292E-18</v>
      </c>
    </row>
    <row r="58" spans="1:26" x14ac:dyDescent="0.2">
      <c r="A58" s="115">
        <v>1961</v>
      </c>
      <c r="B58" s="648">
        <f>compofiinc!AK50</f>
        <v>7.6563411899957592E-2</v>
      </c>
      <c r="C58" s="656">
        <f>compofiinc!AL50</f>
        <v>5.4093168016461392E-2</v>
      </c>
      <c r="D58" s="503">
        <f>compofiinc!AM50</f>
        <v>2.0437221878215499E-2</v>
      </c>
      <c r="E58" s="503">
        <f>compofiinc!AN50</f>
        <v>1.4914608964645816E-2</v>
      </c>
      <c r="F58" s="503">
        <f>compofiinc!AO50</f>
        <v>1.4546415189856889E-2</v>
      </c>
      <c r="G58" s="503">
        <f>compofiinc!AP50</f>
        <v>2.206876213712313E-3</v>
      </c>
      <c r="H58" s="503">
        <f>compofiinc!AQ50</f>
        <v>1.9880457700308749E-3</v>
      </c>
      <c r="I58" s="667">
        <f>compofiinc!AR50</f>
        <v>3.651281807907316E-2</v>
      </c>
      <c r="J58" s="673">
        <f>compofiinc!AS50</f>
        <v>2.053399828069076E-2</v>
      </c>
      <c r="K58" s="114">
        <f>compofiinc!AT50</f>
        <v>6.1691107103558117E-3</v>
      </c>
      <c r="L58" s="114">
        <f>compofiinc!AU50</f>
        <v>3.8736773529188802E-3</v>
      </c>
      <c r="M58" s="114">
        <f>compofiinc!AV50</f>
        <v>8.8200241620520915E-3</v>
      </c>
      <c r="N58" s="114">
        <f>compofiinc!AW50</f>
        <v>8.8391959022913764E-4</v>
      </c>
      <c r="O58" s="114">
        <f>compofiinc!AX50</f>
        <v>7.8726646513483961E-4</v>
      </c>
      <c r="P58" s="685">
        <f>compofiinc!AY50</f>
        <v>1.3822929216111451E-2</v>
      </c>
      <c r="Q58" s="673">
        <f>compofiinc!AZ50</f>
        <v>5.870375663371551E-3</v>
      </c>
      <c r="R58" s="114">
        <f>compofiinc!BA50</f>
        <v>9.9848711462568302E-4</v>
      </c>
      <c r="S58" s="114">
        <f>compofiinc!BB50</f>
        <v>4.5665538816758877E-4</v>
      </c>
      <c r="T58" s="114">
        <f>compofiinc!BC50</f>
        <v>3.9638379363549289E-3</v>
      </c>
      <c r="U58" s="114">
        <f>compofiinc!BD50</f>
        <v>2.5353440374431638E-4</v>
      </c>
      <c r="V58" s="154">
        <f>compofiinc!BE50</f>
        <v>1.978608204790356E-4</v>
      </c>
      <c r="X58" s="597">
        <f t="shared" si="0"/>
        <v>0</v>
      </c>
      <c r="Y58" s="597">
        <f t="shared" si="1"/>
        <v>0</v>
      </c>
      <c r="Z58" s="597">
        <f t="shared" si="2"/>
        <v>-1.7618285302889447E-18</v>
      </c>
    </row>
    <row r="59" spans="1:26" x14ac:dyDescent="0.2">
      <c r="A59" s="107">
        <v>1962</v>
      </c>
      <c r="B59" s="648">
        <f>compofiinc!AK51</f>
        <v>7.1885727345943451E-2</v>
      </c>
      <c r="C59" s="657">
        <f>compofiinc!AL51</f>
        <v>5.8258172124624252E-2</v>
      </c>
      <c r="D59" s="411">
        <f>compofiinc!AM51</f>
        <v>2.1096719428896904E-2</v>
      </c>
      <c r="E59" s="411">
        <f>compofiinc!AN51</f>
        <v>1.742585189640522E-2</v>
      </c>
      <c r="F59" s="411">
        <f>compofiinc!AO51</f>
        <v>1.2826196849346161E-2</v>
      </c>
      <c r="G59" s="411">
        <f>compofiinc!AP51</f>
        <v>2.1556471474468708E-3</v>
      </c>
      <c r="H59" s="411">
        <f>compofiinc!AQ51</f>
        <v>4.7537563368678093E-3</v>
      </c>
      <c r="I59" s="670">
        <f>compofiinc!AR51</f>
        <v>3.2559700310230255E-2</v>
      </c>
      <c r="J59" s="676">
        <f>compofiinc!AS51</f>
        <v>2.208293043076992E-2</v>
      </c>
      <c r="K59" s="136">
        <f>compofiinc!AT51</f>
        <v>6.5530003048479557E-3</v>
      </c>
      <c r="L59" s="136">
        <f>compofiinc!AU51</f>
        <v>4.6542808413505554E-3</v>
      </c>
      <c r="M59" s="136">
        <f>compofiinc!AV51</f>
        <v>7.8203771263360977E-3</v>
      </c>
      <c r="N59" s="136">
        <f>compofiinc!AW51</f>
        <v>7.94477469753474E-4</v>
      </c>
      <c r="O59" s="136">
        <f>compofiinc!AX51</f>
        <v>2.2607955615967512E-3</v>
      </c>
      <c r="P59" s="685">
        <f>compofiinc!AY51</f>
        <v>1.1951685883104801E-2</v>
      </c>
      <c r="Q59" s="664">
        <f>compofiinc!AZ51</f>
        <v>5.9902905486524105E-3</v>
      </c>
      <c r="R59" s="105">
        <f>compofiinc!BA51</f>
        <v>9.9034665618091822E-4</v>
      </c>
      <c r="S59" s="105">
        <f>compofiinc!BB51</f>
        <v>4.811108810827136E-4</v>
      </c>
      <c r="T59" s="105">
        <f>compofiinc!BC51</f>
        <v>3.6656439770013094E-3</v>
      </c>
      <c r="U59" s="105">
        <f>compofiinc!BD51</f>
        <v>1.8690836441237479E-4</v>
      </c>
      <c r="V59" s="134">
        <f>compofiinc!BE51</f>
        <v>6.6628062631934881E-4</v>
      </c>
      <c r="X59" s="597">
        <f t="shared" si="0"/>
        <v>4.6566128730773926E-10</v>
      </c>
      <c r="Y59" s="597">
        <f t="shared" si="1"/>
        <v>-8.7311491370201111E-10</v>
      </c>
      <c r="Z59" s="597">
        <f t="shared" si="2"/>
        <v>4.3655745685100555E-11</v>
      </c>
    </row>
    <row r="60" spans="1:26" x14ac:dyDescent="0.2">
      <c r="A60" s="107">
        <v>1963</v>
      </c>
      <c r="B60" s="648">
        <f>compofiinc!AK52</f>
        <v>6.9977792188907886E-2</v>
      </c>
      <c r="C60" s="657">
        <f>compofiinc!AL52</f>
        <v>5.3296943913043314E-2</v>
      </c>
      <c r="D60" s="411">
        <f>compofiinc!AM52</f>
        <v>2.0176994403237114E-2</v>
      </c>
      <c r="E60" s="411">
        <f>compofiinc!AN52</f>
        <v>1.4173504277439353E-2</v>
      </c>
      <c r="F60" s="411">
        <f>compofiinc!AO52</f>
        <v>1.4569228520083313E-2</v>
      </c>
      <c r="G60" s="411">
        <f>compofiinc!AP52</f>
        <v>2.5526437795410219E-3</v>
      </c>
      <c r="H60" s="411">
        <f>compofiinc!AQ52</f>
        <v>1.8245729327425056E-3</v>
      </c>
      <c r="I60" s="670">
        <f>compofiinc!AR52</f>
        <v>3.1459022812065321E-2</v>
      </c>
      <c r="J60" s="676">
        <f>compofiinc!AS52</f>
        <v>1.9635566991754509E-2</v>
      </c>
      <c r="K60" s="136">
        <f>compofiinc!AT52</f>
        <v>5.7054773491439104E-3</v>
      </c>
      <c r="L60" s="136">
        <f>compofiinc!AU52</f>
        <v>3.4252867757882653E-3</v>
      </c>
      <c r="M60" s="136">
        <f>compofiinc!AV52</f>
        <v>8.791522990200501E-3</v>
      </c>
      <c r="N60" s="136">
        <f>compofiinc!AW52</f>
        <v>9.8014076569108476E-4</v>
      </c>
      <c r="O60" s="136">
        <f>compofiinc!AX52</f>
        <v>7.3313911093074696E-4</v>
      </c>
      <c r="P60" s="685">
        <f>compofiinc!AY52</f>
        <v>1.1462998441377138E-2</v>
      </c>
      <c r="Q60" s="664">
        <f>compofiinc!AZ52</f>
        <v>5.6800334450204052E-3</v>
      </c>
      <c r="R60" s="105">
        <f>compofiinc!BA52</f>
        <v>9.4460159685141442E-4</v>
      </c>
      <c r="S60" s="105">
        <f>compofiinc!BB52</f>
        <v>2.8002317594563942E-4</v>
      </c>
      <c r="T60" s="105">
        <f>compofiinc!BC52</f>
        <v>3.9679657304091771E-3</v>
      </c>
      <c r="U60" s="105">
        <f>compofiinc!BD52</f>
        <v>2.8032621303351749E-4</v>
      </c>
      <c r="V60" s="134">
        <f>compofiinc!BE52</f>
        <v>2.071167287806577E-4</v>
      </c>
      <c r="X60" s="597">
        <f t="shared" si="0"/>
        <v>6.5052130349130266E-18</v>
      </c>
      <c r="Y60" s="597">
        <f t="shared" si="1"/>
        <v>0</v>
      </c>
      <c r="Z60" s="597">
        <f t="shared" si="2"/>
        <v>-5.4210108624275222E-19</v>
      </c>
    </row>
    <row r="61" spans="1:26" x14ac:dyDescent="0.2">
      <c r="A61" s="107">
        <v>1964</v>
      </c>
      <c r="B61" s="648">
        <f>compofiinc!AK53</f>
        <v>7.2566337883472443E-2</v>
      </c>
      <c r="C61" s="657">
        <f>compofiinc!AL53</f>
        <v>5.6235142052173615E-2</v>
      </c>
      <c r="D61" s="411">
        <f>compofiinc!AM53</f>
        <v>2.076323889195919E-2</v>
      </c>
      <c r="E61" s="411">
        <f>compofiinc!AN53</f>
        <v>1.7371350899338722E-2</v>
      </c>
      <c r="F61" s="411">
        <f>compofiinc!AO53</f>
        <v>1.2543477118015289E-2</v>
      </c>
      <c r="G61" s="411">
        <f>compofiinc!AP53</f>
        <v>2.3540484253317118E-3</v>
      </c>
      <c r="H61" s="411">
        <f>compofiinc!AQ53</f>
        <v>3.2030267175287008E-3</v>
      </c>
      <c r="I61" s="670">
        <f>compofiinc!AR53</f>
        <v>3.3384926617145538E-2</v>
      </c>
      <c r="J61" s="676">
        <f>compofiinc!AS53</f>
        <v>2.1130422130227089E-2</v>
      </c>
      <c r="K61" s="136">
        <f>compofiinc!AT53</f>
        <v>6.2182219699025154E-3</v>
      </c>
      <c r="L61" s="136">
        <f>compofiinc!AU53</f>
        <v>4.8561017028987408E-3</v>
      </c>
      <c r="M61" s="136">
        <f>compofiinc!AV53</f>
        <v>7.8376280143857002E-3</v>
      </c>
      <c r="N61" s="136">
        <f>compofiinc!AW53</f>
        <v>9.1235502623021603E-4</v>
      </c>
      <c r="O61" s="136">
        <f>compofiinc!AX53</f>
        <v>1.3061155332252383E-3</v>
      </c>
      <c r="P61" s="685">
        <f>compofiinc!AY53</f>
        <v>1.2609802186489105E-2</v>
      </c>
      <c r="Q61" s="664">
        <f>compofiinc!AZ53</f>
        <v>5.788672249764204E-3</v>
      </c>
      <c r="R61" s="105">
        <f>compofiinc!BA53</f>
        <v>9.5301598776131868E-4</v>
      </c>
      <c r="S61" s="105">
        <f>compofiinc!BB53</f>
        <v>5.7896174257621169E-4</v>
      </c>
      <c r="T61" s="105">
        <f>compofiinc!BC53</f>
        <v>3.7494809366762638E-3</v>
      </c>
      <c r="U61" s="105">
        <f>compofiinc!BD53</f>
        <v>2.0264906925149262E-4</v>
      </c>
      <c r="V61" s="134">
        <f>compofiinc!BE53</f>
        <v>3.0456454260274768E-4</v>
      </c>
      <c r="X61" s="597">
        <f t="shared" si="0"/>
        <v>0</v>
      </c>
      <c r="Y61" s="597">
        <f t="shared" si="1"/>
        <v>-1.1641532182693481E-10</v>
      </c>
      <c r="Z61" s="597">
        <f t="shared" si="2"/>
        <v>-2.9103830456733704E-11</v>
      </c>
    </row>
    <row r="62" spans="1:26" x14ac:dyDescent="0.2">
      <c r="A62" s="107">
        <v>1965</v>
      </c>
      <c r="B62" s="648">
        <f>compofiinc!AK54</f>
        <v>7.7250397293441159E-2</v>
      </c>
      <c r="C62" s="657">
        <f>compofiinc!AL54</f>
        <v>5.4219099611670193E-2</v>
      </c>
      <c r="D62" s="411">
        <f>compofiinc!AM54</f>
        <v>2.0325384008766011E-2</v>
      </c>
      <c r="E62" s="411">
        <f>compofiinc!AN54</f>
        <v>1.5005071148465237E-2</v>
      </c>
      <c r="F62" s="411">
        <f>compofiinc!AO54</f>
        <v>1.4975164792963326E-2</v>
      </c>
      <c r="G62" s="411">
        <f>compofiinc!AP54</f>
        <v>2.7374797013159859E-3</v>
      </c>
      <c r="H62" s="411">
        <f>compofiinc!AQ54</f>
        <v>1.175999960159627E-3</v>
      </c>
      <c r="I62" s="670">
        <f>compofiinc!AR54</f>
        <v>3.6551436659768351E-2</v>
      </c>
      <c r="J62" s="676">
        <f>compofiinc!AS54</f>
        <v>2.0371892519257279E-2</v>
      </c>
      <c r="K62" s="136">
        <f>compofiinc!AT54</f>
        <v>5.9342085156659213E-3</v>
      </c>
      <c r="L62" s="136">
        <f>compofiinc!AU54</f>
        <v>3.9036047545905838E-3</v>
      </c>
      <c r="M62" s="136">
        <f>compofiinc!AV54</f>
        <v>8.9877317379565367E-3</v>
      </c>
      <c r="N62" s="136">
        <f>compofiinc!AW54</f>
        <v>1.092862349941677E-3</v>
      </c>
      <c r="O62" s="136">
        <f>compofiinc!AX54</f>
        <v>4.5348516110256017E-4</v>
      </c>
      <c r="P62" s="685">
        <f>compofiinc!AY54</f>
        <v>1.4893514616821979E-2</v>
      </c>
      <c r="Q62" s="664">
        <f>compofiinc!AZ54</f>
        <v>5.378665172725592E-3</v>
      </c>
      <c r="R62" s="105">
        <f>compofiinc!BA54</f>
        <v>7.0324457378306924E-4</v>
      </c>
      <c r="S62" s="105">
        <f>compofiinc!BB54</f>
        <v>3.0792125339326254E-4</v>
      </c>
      <c r="T62" s="105">
        <f>compofiinc!BC54</f>
        <v>3.9790826900103979E-3</v>
      </c>
      <c r="U62" s="105">
        <f>compofiinc!BD54</f>
        <v>2.843003695439192E-4</v>
      </c>
      <c r="V62" s="134">
        <f>compofiinc!BE54</f>
        <v>1.0411628599494469E-4</v>
      </c>
      <c r="X62" s="597">
        <f t="shared" si="0"/>
        <v>8.8904578143811364E-18</v>
      </c>
      <c r="Y62" s="597">
        <f t="shared" si="1"/>
        <v>-7.0473141211557788E-19</v>
      </c>
      <c r="Z62" s="597">
        <f t="shared" si="2"/>
        <v>-1.1790698625779861E-18</v>
      </c>
    </row>
    <row r="63" spans="1:26" x14ac:dyDescent="0.2">
      <c r="A63" s="107">
        <v>1966</v>
      </c>
      <c r="B63" s="648">
        <f>compofiinc!AK55</f>
        <v>7.3957629501819611E-2</v>
      </c>
      <c r="C63" s="657">
        <f>compofiinc!AL55</f>
        <v>5.7683948427438736E-2</v>
      </c>
      <c r="D63" s="411">
        <f>compofiinc!AM55</f>
        <v>2.1164664998650551E-2</v>
      </c>
      <c r="E63" s="411">
        <f>compofiinc!AN55</f>
        <v>1.8501473590731621E-2</v>
      </c>
      <c r="F63" s="411">
        <f>compofiinc!AO55</f>
        <v>1.2356380932033062E-2</v>
      </c>
      <c r="G63" s="411">
        <f>compofiinc!AP55</f>
        <v>2.3776479065418243E-3</v>
      </c>
      <c r="H63" s="411">
        <f>compofiinc!AQ55</f>
        <v>3.283780300989747E-3</v>
      </c>
      <c r="I63" s="670">
        <f>compofiinc!AR55</f>
        <v>3.4526314586400986E-2</v>
      </c>
      <c r="J63" s="676">
        <f>compofiinc!AS55</f>
        <v>2.2261457517743111E-2</v>
      </c>
      <c r="K63" s="136">
        <f>compofiinc!AT55</f>
        <v>6.3686682842671871E-3</v>
      </c>
      <c r="L63" s="136">
        <f>compofiinc!AU55</f>
        <v>5.729110911488533E-3</v>
      </c>
      <c r="M63" s="136">
        <f>compofiinc!AV55</f>
        <v>7.6447958126664162E-3</v>
      </c>
      <c r="N63" s="136">
        <f>compofiinc!AW55</f>
        <v>9.5106626395136118E-4</v>
      </c>
      <c r="O63" s="136">
        <f>compofiinc!AX55</f>
        <v>1.5678169438615441E-3</v>
      </c>
      <c r="P63" s="685">
        <f>compofiinc!AY55</f>
        <v>1.3115931302309036E-2</v>
      </c>
      <c r="Q63" s="664">
        <f>compofiinc!AZ55</f>
        <v>6.2344996258616447E-3</v>
      </c>
      <c r="R63" s="105">
        <f>compofiinc!BA55</f>
        <v>9.808945469558239E-4</v>
      </c>
      <c r="S63" s="105">
        <f>compofiinc!BB55</f>
        <v>9.7665179055184126E-4</v>
      </c>
      <c r="T63" s="105">
        <f>compofiinc!BC55</f>
        <v>3.5675403196364641E-3</v>
      </c>
      <c r="U63" s="105">
        <f>compofiinc!BD55</f>
        <v>2.4111653328873217E-4</v>
      </c>
      <c r="V63" s="134">
        <f>compofiinc!BE55</f>
        <v>4.6829631901346147E-4</v>
      </c>
      <c r="X63" s="597">
        <f t="shared" si="0"/>
        <v>6.9849193096160889E-10</v>
      </c>
      <c r="Y63" s="597">
        <f t="shared" si="1"/>
        <v>-6.9849193096160889E-10</v>
      </c>
      <c r="Z63" s="597">
        <f t="shared" si="2"/>
        <v>1.1641532182693481E-10</v>
      </c>
    </row>
    <row r="64" spans="1:26" x14ac:dyDescent="0.2">
      <c r="A64" s="107">
        <v>1967</v>
      </c>
      <c r="B64" s="649">
        <f>compofiinc!AK56</f>
        <v>7.799479179084301E-2</v>
      </c>
      <c r="C64" s="657">
        <f>compofiinc!AL56</f>
        <v>5.7372366078197956E-2</v>
      </c>
      <c r="D64" s="411">
        <f>compofiinc!AM56</f>
        <v>2.1149029955267906E-2</v>
      </c>
      <c r="E64" s="411">
        <f>compofiinc!AN56</f>
        <v>1.8887525424361229E-2</v>
      </c>
      <c r="F64" s="411">
        <f>compofiinc!AO56</f>
        <v>1.1962045216932893E-2</v>
      </c>
      <c r="G64" s="411">
        <f>compofiinc!AP56</f>
        <v>2.5403414620086551E-3</v>
      </c>
      <c r="H64" s="411">
        <f>compofiinc!AQ56</f>
        <v>2.8334449743852019E-3</v>
      </c>
      <c r="I64" s="670">
        <f>compofiinc!AR56</f>
        <v>3.7285354919731617E-2</v>
      </c>
      <c r="J64" s="677">
        <f>compofiinc!AS56</f>
        <v>2.2055436857044697E-2</v>
      </c>
      <c r="K64" s="148">
        <f>compofiinc!AT56</f>
        <v>6.419273791834712E-3</v>
      </c>
      <c r="L64" s="148">
        <f>compofiinc!AU56</f>
        <v>5.8962218463420868E-3</v>
      </c>
      <c r="M64" s="148">
        <f>compofiinc!AV56</f>
        <v>7.3951715603470802E-3</v>
      </c>
      <c r="N64" s="148">
        <f>compofiinc!AW56</f>
        <v>1.0264065349474549E-3</v>
      </c>
      <c r="O64" s="148">
        <f>compofiinc!AX56</f>
        <v>1.3183631817810237E-3</v>
      </c>
      <c r="P64" s="685">
        <f>compofiinc!AY56</f>
        <v>1.4438684098422527E-2</v>
      </c>
      <c r="Q64" s="664">
        <f>compofiinc!AZ56</f>
        <v>6.0970428166911006E-3</v>
      </c>
      <c r="R64" s="105">
        <f>compofiinc!BA56</f>
        <v>9.9742069141939282E-4</v>
      </c>
      <c r="S64" s="105">
        <f>compofiinc!BB56</f>
        <v>1.0928548581432551E-3</v>
      </c>
      <c r="T64" s="105">
        <f>compofiinc!BC56</f>
        <v>3.2881878432817757E-3</v>
      </c>
      <c r="U64" s="105">
        <f>compofiinc!BD56</f>
        <v>2.6096290821442381E-4</v>
      </c>
      <c r="V64" s="134">
        <f>compofiinc!BE56</f>
        <v>4.5761660294374451E-4</v>
      </c>
      <c r="X64" s="597">
        <f t="shared" si="0"/>
        <v>-2.0954757928848267E-8</v>
      </c>
      <c r="Y64" s="597">
        <f t="shared" si="1"/>
        <v>-5.8207660913467407E-11</v>
      </c>
      <c r="Z64" s="597">
        <f t="shared" si="2"/>
        <v>-8.7311491370201111E-11</v>
      </c>
    </row>
    <row r="65" spans="1:26" x14ac:dyDescent="0.2">
      <c r="A65" s="107">
        <v>1968</v>
      </c>
      <c r="B65" s="649">
        <f>compofiinc!AK57</f>
        <v>7.9524581786245108E-2</v>
      </c>
      <c r="C65" s="657">
        <f>compofiinc!AL57</f>
        <v>5.6316958973184228E-2</v>
      </c>
      <c r="D65" s="411">
        <f>compofiinc!AM57</f>
        <v>2.0959416870027781E-2</v>
      </c>
      <c r="E65" s="411">
        <f>compofiinc!AN57</f>
        <v>1.8310852348804474E-2</v>
      </c>
      <c r="F65" s="411">
        <f>compofiinc!AO57</f>
        <v>1.1654809408355504E-2</v>
      </c>
      <c r="G65" s="411">
        <f>compofiinc!AP57</f>
        <v>2.7033712540287524E-3</v>
      </c>
      <c r="H65" s="411">
        <f>compofiinc!AQ57</f>
        <v>2.6885568804573268E-3</v>
      </c>
      <c r="I65" s="670">
        <f>compofiinc!AR57</f>
        <v>3.8777728797867894E-2</v>
      </c>
      <c r="J65" s="677">
        <f>compofiinc!AS57</f>
        <v>2.1543472306802869E-2</v>
      </c>
      <c r="K65" s="148">
        <f>compofiinc!AT57</f>
        <v>6.2607511063106358E-3</v>
      </c>
      <c r="L65" s="148">
        <f>compofiinc!AU57</f>
        <v>5.66348887514323E-3</v>
      </c>
      <c r="M65" s="148">
        <f>compofiinc!AV57</f>
        <v>7.2558110114187002E-3</v>
      </c>
      <c r="N65" s="148">
        <f>compofiinc!AW57</f>
        <v>1.1188072385266423E-3</v>
      </c>
      <c r="O65" s="148">
        <f>compofiinc!AX57</f>
        <v>1.2446138280211017E-3</v>
      </c>
      <c r="P65" s="685">
        <f>compofiinc!AY57</f>
        <v>1.5567771159112453E-2</v>
      </c>
      <c r="Q65" s="664">
        <f>compofiinc!AZ57</f>
        <v>5.8852124202530831E-3</v>
      </c>
      <c r="R65" s="105">
        <f>compofiinc!BA57</f>
        <v>9.8507985239848495E-4</v>
      </c>
      <c r="S65" s="105">
        <f>compofiinc!BB57</f>
        <v>1.0451844791532494E-3</v>
      </c>
      <c r="T65" s="105">
        <f>compofiinc!BC57</f>
        <v>3.0950504733482376E-3</v>
      </c>
      <c r="U65" s="105">
        <f>compofiinc!BD57</f>
        <v>3.1308313373301644E-4</v>
      </c>
      <c r="V65" s="134">
        <f>compofiinc!BE57</f>
        <v>4.4681462713924702E-4</v>
      </c>
      <c r="X65" s="597">
        <f t="shared" si="0"/>
        <v>-4.7788489609956741E-8</v>
      </c>
      <c r="Y65" s="597">
        <f t="shared" si="1"/>
        <v>2.4738255888223648E-10</v>
      </c>
      <c r="Z65" s="597">
        <f t="shared" si="2"/>
        <v>-1.4551915228366852E-10</v>
      </c>
    </row>
    <row r="66" spans="1:26" x14ac:dyDescent="0.2">
      <c r="A66" s="107">
        <v>1969</v>
      </c>
      <c r="B66" s="649">
        <f>compofiinc!AK58</f>
        <v>7.3216888471506536E-2</v>
      </c>
      <c r="C66" s="657">
        <f>compofiinc!AL58</f>
        <v>5.425964534515515E-2</v>
      </c>
      <c r="D66" s="411">
        <f>compofiinc!AM58</f>
        <v>2.1088809822686017E-2</v>
      </c>
      <c r="E66" s="411">
        <f>compofiinc!AN58</f>
        <v>1.7112050205469131E-2</v>
      </c>
      <c r="F66" s="411">
        <f>compofiinc!AO58</f>
        <v>1.0434651820105501E-2</v>
      </c>
      <c r="G66" s="411">
        <f>compofiinc!AP58</f>
        <v>2.9645917311427183E-3</v>
      </c>
      <c r="H66" s="411">
        <f>compofiinc!AQ58</f>
        <v>2.659553887497168E-3</v>
      </c>
      <c r="I66" s="670">
        <f>compofiinc!AR58</f>
        <v>3.5141098604071885E-2</v>
      </c>
      <c r="J66" s="677">
        <f>compofiinc!AS58</f>
        <v>2.0506115921307355E-2</v>
      </c>
      <c r="K66" s="148">
        <f>compofiinc!AT58</f>
        <v>6.2159882654668763E-3</v>
      </c>
      <c r="L66" s="148">
        <f>compofiinc!AU58</f>
        <v>5.3227640164550394E-3</v>
      </c>
      <c r="M66" s="148">
        <f>compofiinc!AV58</f>
        <v>6.3920552493073046E-3</v>
      </c>
      <c r="N66" s="148">
        <f>compofiinc!AW58</f>
        <v>1.2744453852064908E-3</v>
      </c>
      <c r="O66" s="148">
        <f>compofiinc!AX58</f>
        <v>1.3008627975068521E-3</v>
      </c>
      <c r="P66" s="685">
        <f>compofiinc!AY58</f>
        <v>1.4122540596872568E-2</v>
      </c>
      <c r="Q66" s="664">
        <f>compofiinc!AZ58</f>
        <v>5.5952048205654137E-3</v>
      </c>
      <c r="R66" s="105">
        <f>compofiinc!BA58</f>
        <v>9.5456506824120879E-4</v>
      </c>
      <c r="S66" s="105">
        <f>compofiinc!BB58</f>
        <v>8.986491975520039E-4</v>
      </c>
      <c r="T66" s="105">
        <f>compofiinc!BC58</f>
        <v>2.8673137749137823E-3</v>
      </c>
      <c r="U66" s="105">
        <f>compofiinc!BD58</f>
        <v>3.8751413785576005E-4</v>
      </c>
      <c r="V66" s="134">
        <f>compofiinc!BE58</f>
        <v>4.8716272931415006E-4</v>
      </c>
      <c r="X66" s="597">
        <f t="shared" si="0"/>
        <v>-1.2121745385229588E-8</v>
      </c>
      <c r="Y66" s="597">
        <f t="shared" si="1"/>
        <v>2.0736479200422764E-10</v>
      </c>
      <c r="Z66" s="597">
        <f t="shared" si="2"/>
        <v>-8.7311491370201111E-11</v>
      </c>
    </row>
    <row r="67" spans="1:26" x14ac:dyDescent="0.2">
      <c r="A67" s="113">
        <v>1970</v>
      </c>
      <c r="B67" s="653">
        <f>compofiinc!AK59</f>
        <v>6.7124443914508447E-2</v>
      </c>
      <c r="C67" s="660">
        <f>compofiinc!AL59</f>
        <v>5.3515953608439304E-2</v>
      </c>
      <c r="D67" s="509">
        <f>compofiinc!AM59</f>
        <v>2.1501988900126889E-2</v>
      </c>
      <c r="E67" s="509">
        <f>compofiinc!AN59</f>
        <v>1.6604667995125055E-2</v>
      </c>
      <c r="F67" s="509">
        <f>compofiinc!AO59</f>
        <v>9.43526999981259E-3</v>
      </c>
      <c r="G67" s="509">
        <f>compofiinc!AP59</f>
        <v>3.1986083795345621E-3</v>
      </c>
      <c r="H67" s="509">
        <f>compofiinc!AQ59</f>
        <v>2.7754208404076053E-3</v>
      </c>
      <c r="I67" s="671">
        <f>compofiinc!AR59</f>
        <v>3.0506450057146139E-2</v>
      </c>
      <c r="J67" s="678">
        <f>compofiinc!AS59</f>
        <v>2.0093973798793741E-2</v>
      </c>
      <c r="K67" s="152">
        <f>compofiinc!AT59</f>
        <v>6.274289120483445E-3</v>
      </c>
      <c r="L67" s="152">
        <f>compofiinc!AU59</f>
        <v>5.243903688096907E-3</v>
      </c>
      <c r="M67" s="152">
        <f>compofiinc!AV59</f>
        <v>5.8361228002468124E-3</v>
      </c>
      <c r="N67" s="152">
        <f>compofiinc!AW59</f>
        <v>1.3759655266767368E-3</v>
      </c>
      <c r="O67" s="152">
        <f>compofiinc!AX59</f>
        <v>1.3636930771099287E-3</v>
      </c>
      <c r="P67" s="687">
        <f>compofiinc!AY59</f>
        <v>1.1381346848793328E-2</v>
      </c>
      <c r="Q67" s="689">
        <f>compofiinc!AZ59</f>
        <v>5.4586729802394984E-3</v>
      </c>
      <c r="R67" s="111">
        <f>compofiinc!BA59</f>
        <v>9.4139142311178148E-4</v>
      </c>
      <c r="S67" s="111">
        <f>compofiinc!BB59</f>
        <v>9.0442422742853523E-4</v>
      </c>
      <c r="T67" s="111">
        <f>compofiinc!BC59</f>
        <v>2.6680767123252735E-3</v>
      </c>
      <c r="U67" s="111">
        <f>compofiinc!BD59</f>
        <v>4.2080048581283336E-4</v>
      </c>
      <c r="V67" s="172">
        <f>compofiinc!BE59</f>
        <v>5.239801242851172E-4</v>
      </c>
      <c r="X67" s="597">
        <f t="shared" si="0"/>
        <v>-2.5065673980861902E-9</v>
      </c>
      <c r="Y67" s="597">
        <f t="shared" si="1"/>
        <v>-4.1382008930668235E-10</v>
      </c>
      <c r="Z67" s="597">
        <f t="shared" si="2"/>
        <v>7.2759576141834259E-12</v>
      </c>
    </row>
    <row r="68" spans="1:26" x14ac:dyDescent="0.2">
      <c r="A68" s="107">
        <v>1971</v>
      </c>
      <c r="B68" s="649">
        <f>compofiinc!AK60</f>
        <v>6.7756202734017279E-2</v>
      </c>
      <c r="C68" s="657">
        <f>compofiinc!AL60</f>
        <v>5.3332104729634011E-2</v>
      </c>
      <c r="D68" s="411">
        <f>compofiinc!AM60</f>
        <v>2.2613194487348665E-2</v>
      </c>
      <c r="E68" s="411">
        <f>compofiinc!AN60</f>
        <v>1.6037304536439478E-2</v>
      </c>
      <c r="F68" s="411">
        <f>compofiinc!AO60</f>
        <v>8.6794085846122471E-3</v>
      </c>
      <c r="G68" s="411">
        <f>compofiinc!AP60</f>
        <v>3.1818721549825568E-3</v>
      </c>
      <c r="H68" s="411">
        <f>compofiinc!AQ60</f>
        <v>2.8203264078001666E-3</v>
      </c>
      <c r="I68" s="670">
        <f>compofiinc!AR60</f>
        <v>3.0768493033974664E-2</v>
      </c>
      <c r="J68" s="677">
        <f>compofiinc!AS60</f>
        <v>1.9973360951553332E-2</v>
      </c>
      <c r="K68" s="148">
        <f>compofiinc!AT60</f>
        <v>6.6599017345652101E-3</v>
      </c>
      <c r="L68" s="148">
        <f>compofiinc!AU60</f>
        <v>5.2676282848551637E-3</v>
      </c>
      <c r="M68" s="148">
        <f>compofiinc!AV60</f>
        <v>5.3595314129779581E-3</v>
      </c>
      <c r="N68" s="148">
        <f>compofiinc!AW60</f>
        <v>1.3130079278198536E-3</v>
      </c>
      <c r="O68" s="148">
        <f>compofiinc!AX60</f>
        <v>1.3732919858284731E-3</v>
      </c>
      <c r="P68" s="685">
        <f>compofiinc!AY60</f>
        <v>1.1449121899204329E-2</v>
      </c>
      <c r="Q68" s="664">
        <f>compofiinc!AZ60</f>
        <v>5.4236152168414264E-3</v>
      </c>
      <c r="R68" s="105">
        <f>compofiinc!BA60</f>
        <v>1.0296795153408311E-3</v>
      </c>
      <c r="S68" s="105">
        <f>compofiinc!BB60</f>
        <v>1.0530183486707756E-3</v>
      </c>
      <c r="T68" s="105">
        <f>compofiinc!BC60</f>
        <v>2.4371886522658315E-3</v>
      </c>
      <c r="U68" s="105">
        <f>compofiinc!BD60</f>
        <v>3.9179449666448818E-4</v>
      </c>
      <c r="V68" s="134">
        <f>compofiinc!BE60</f>
        <v>5.1193429666795964E-4</v>
      </c>
      <c r="X68" s="597">
        <f t="shared" si="0"/>
        <v>-1.4415491023100913E-9</v>
      </c>
      <c r="Y68" s="597">
        <f t="shared" si="1"/>
        <v>-3.9449332689400762E-10</v>
      </c>
      <c r="Z68" s="597">
        <f t="shared" si="2"/>
        <v>-9.276845958083868E-11</v>
      </c>
    </row>
    <row r="69" spans="1:26" x14ac:dyDescent="0.2">
      <c r="A69" s="107">
        <v>1972</v>
      </c>
      <c r="B69" s="649">
        <f>compofiinc!AK61</f>
        <v>6.7738407456999994E-2</v>
      </c>
      <c r="C69" s="657">
        <f>compofiinc!AL61</f>
        <v>5.3227570701892546E-2</v>
      </c>
      <c r="D69" s="411">
        <f>compofiinc!AM61</f>
        <v>2.3733432100925711E-2</v>
      </c>
      <c r="E69" s="411">
        <f>compofiinc!AN61</f>
        <v>1.5232753852615133E-2</v>
      </c>
      <c r="F69" s="411">
        <f>compofiinc!AO61</f>
        <v>8.1465174455388478E-3</v>
      </c>
      <c r="G69" s="411">
        <f>compofiinc!AP61</f>
        <v>3.149238638911811E-3</v>
      </c>
      <c r="H69" s="411">
        <f>compofiinc!AQ61</f>
        <v>2.9656291407036406E-3</v>
      </c>
      <c r="I69" s="670">
        <f>compofiinc!AR61</f>
        <v>3.0541124714545731E-2</v>
      </c>
      <c r="J69" s="677">
        <f>compofiinc!AS61</f>
        <v>1.9913008208277461E-2</v>
      </c>
      <c r="K69" s="148">
        <f>compofiinc!AT61</f>
        <v>7.0751394462149619E-3</v>
      </c>
      <c r="L69" s="148">
        <f>compofiinc!AU61</f>
        <v>5.1632632507789822E-3</v>
      </c>
      <c r="M69" s="148">
        <f>compofiinc!AV61</f>
        <v>4.9713106209310354E-3</v>
      </c>
      <c r="N69" s="148">
        <f>compofiinc!AW61</f>
        <v>1.2688611232078983E-3</v>
      </c>
      <c r="O69" s="148">
        <f>compofiinc!AX61</f>
        <v>1.4344338657679145E-3</v>
      </c>
      <c r="P69" s="685">
        <f>compofiinc!AY61</f>
        <v>1.1166463380504865E-2</v>
      </c>
      <c r="Q69" s="664">
        <f>compofiinc!AZ61</f>
        <v>5.3844212078502096E-3</v>
      </c>
      <c r="R69" s="105">
        <f>compofiinc!BA61</f>
        <v>1.1670208095893031E-3</v>
      </c>
      <c r="S69" s="105">
        <f>compofiinc!BB61</f>
        <v>1.0782453533977332E-3</v>
      </c>
      <c r="T69" s="105">
        <f>compofiinc!BC61</f>
        <v>2.2266504561798683E-3</v>
      </c>
      <c r="U69" s="105">
        <f>compofiinc!BD61</f>
        <v>3.7089571123516407E-4</v>
      </c>
      <c r="V69" s="134">
        <f>compofiinc!BE61</f>
        <v>5.4160903160749285E-4</v>
      </c>
      <c r="X69" s="597">
        <f t="shared" si="0"/>
        <v>-4.7680259740445763E-10</v>
      </c>
      <c r="Y69" s="597">
        <f t="shared" si="1"/>
        <v>-9.8623331723501906E-11</v>
      </c>
      <c r="Z69" s="597">
        <f t="shared" si="2"/>
        <v>-1.5415935195051134E-10</v>
      </c>
    </row>
    <row r="70" spans="1:26" x14ac:dyDescent="0.2">
      <c r="A70" s="107">
        <v>1973</v>
      </c>
      <c r="B70" s="649">
        <f>compofiinc!AK62</f>
        <v>6.541041498485356E-2</v>
      </c>
      <c r="C70" s="657">
        <f>compofiinc!AL62</f>
        <v>5.3758762975348873E-2</v>
      </c>
      <c r="D70" s="411">
        <f>compofiinc!AM62</f>
        <v>2.4151856236585445E-2</v>
      </c>
      <c r="E70" s="411">
        <f>compofiinc!AN62</f>
        <v>1.4861760872008745E-2</v>
      </c>
      <c r="F70" s="411">
        <f>compofiinc!AO62</f>
        <v>8.1013113961603267E-3</v>
      </c>
      <c r="G70" s="411">
        <f>compofiinc!AP62</f>
        <v>3.4663751116852382E-3</v>
      </c>
      <c r="H70" s="411">
        <f>compofiinc!AQ62</f>
        <v>3.1774586049948539E-3</v>
      </c>
      <c r="I70" s="670">
        <f>compofiinc!AR62</f>
        <v>2.8626100848896385E-2</v>
      </c>
      <c r="J70" s="677">
        <f>compofiinc!AS62</f>
        <v>2.0268348919898926E-2</v>
      </c>
      <c r="K70" s="148">
        <f>compofiinc!AT62</f>
        <v>7.2135080429802656E-3</v>
      </c>
      <c r="L70" s="148">
        <f>compofiinc!AU62</f>
        <v>5.114550748999136E-3</v>
      </c>
      <c r="M70" s="148">
        <f>compofiinc!AV62</f>
        <v>4.8627135422520951E-3</v>
      </c>
      <c r="N70" s="148">
        <f>compofiinc!AW62</f>
        <v>1.4268992251800228E-3</v>
      </c>
      <c r="O70" s="148">
        <f>compofiinc!AX62</f>
        <v>1.6506777925968663E-3</v>
      </c>
      <c r="P70" s="685">
        <f>compofiinc!AY62</f>
        <v>9.774651787665789E-3</v>
      </c>
      <c r="Q70" s="664">
        <f>compofiinc!AZ62</f>
        <v>5.4121596619722823E-3</v>
      </c>
      <c r="R70" s="105">
        <f>compofiinc!BA62</f>
        <v>1.1859206547342183E-3</v>
      </c>
      <c r="S70" s="105">
        <f>compofiinc!BB62</f>
        <v>1.0630560881637052E-3</v>
      </c>
      <c r="T70" s="105">
        <f>compofiinc!BC62</f>
        <v>2.1187887113143233E-3</v>
      </c>
      <c r="U70" s="105">
        <f>compofiinc!BD62</f>
        <v>4.1224804299311302E-4</v>
      </c>
      <c r="V70" s="134">
        <f>compofiinc!BE62</f>
        <v>6.3214626151442133E-4</v>
      </c>
      <c r="X70" s="597">
        <f t="shared" si="0"/>
        <v>7.539142643508967E-10</v>
      </c>
      <c r="Y70" s="597">
        <f t="shared" si="1"/>
        <v>-4.3210945932514733E-10</v>
      </c>
      <c r="Z70" s="597">
        <f t="shared" si="2"/>
        <v>-9.6747498901095241E-11</v>
      </c>
    </row>
    <row r="71" spans="1:26" x14ac:dyDescent="0.2">
      <c r="A71" s="107">
        <v>1974</v>
      </c>
      <c r="B71" s="649">
        <f>compofiinc!AK63</f>
        <v>6.4319840235270931E-2</v>
      </c>
      <c r="C71" s="657">
        <f>compofiinc!AL63</f>
        <v>5.5312732284221511E-2</v>
      </c>
      <c r="D71" s="411">
        <f>compofiinc!AM63</f>
        <v>2.5291716253491359E-2</v>
      </c>
      <c r="E71" s="411">
        <f>compofiinc!AN63</f>
        <v>1.4506019238979206E-2</v>
      </c>
      <c r="F71" s="411">
        <f>compofiinc!AO63</f>
        <v>8.1786352385080363E-3</v>
      </c>
      <c r="G71" s="411">
        <f>compofiinc!AP63</f>
        <v>3.8398052996697629E-3</v>
      </c>
      <c r="H71" s="411">
        <f>compofiinc!AQ63</f>
        <v>3.4965558904715976E-3</v>
      </c>
      <c r="I71" s="670">
        <f>compofiinc!AR63</f>
        <v>2.7597888312186569E-2</v>
      </c>
      <c r="J71" s="677">
        <f>compofiinc!AS63</f>
        <v>2.1260327645279631E-2</v>
      </c>
      <c r="K71" s="148">
        <f>compofiinc!AT63</f>
        <v>7.7115128011229217E-3</v>
      </c>
      <c r="L71" s="148">
        <f>compofiinc!AU63</f>
        <v>5.1759258029449029E-3</v>
      </c>
      <c r="M71" s="148">
        <f>compofiinc!AV63</f>
        <v>4.9398563356248815E-3</v>
      </c>
      <c r="N71" s="148">
        <f>compofiinc!AW63</f>
        <v>1.5773316849276853E-3</v>
      </c>
      <c r="O71" s="148">
        <f>compofiinc!AX63</f>
        <v>1.8557015070364002E-3</v>
      </c>
      <c r="P71" s="685">
        <f>compofiinc!AY63</f>
        <v>9.0200073177584272E-3</v>
      </c>
      <c r="Q71" s="664">
        <f>compofiinc!AZ63</f>
        <v>5.7256441067963237E-3</v>
      </c>
      <c r="R71" s="105">
        <f>compofiinc!BA63</f>
        <v>1.2914373613739372E-3</v>
      </c>
      <c r="S71" s="105">
        <f>compofiinc!BB63</f>
        <v>1.1927459058629353E-3</v>
      </c>
      <c r="T71" s="105">
        <f>compofiinc!BC63</f>
        <v>2.0866118850086934E-3</v>
      </c>
      <c r="U71" s="105">
        <f>compofiinc!BD63</f>
        <v>4.4859918780248975E-4</v>
      </c>
      <c r="V71" s="134">
        <f>compofiinc!BE63</f>
        <v>7.0624995100621035E-4</v>
      </c>
      <c r="X71" s="597">
        <f t="shared" si="0"/>
        <v>3.631015488281264E-10</v>
      </c>
      <c r="Y71" s="597">
        <f t="shared" si="1"/>
        <v>-4.8637716076882498E-10</v>
      </c>
      <c r="Z71" s="597">
        <f t="shared" si="2"/>
        <v>-1.8425794223730918E-10</v>
      </c>
    </row>
    <row r="72" spans="1:26" x14ac:dyDescent="0.2">
      <c r="A72" s="107">
        <v>1975</v>
      </c>
      <c r="B72" s="649">
        <f>compofiinc!AK64</f>
        <v>6.308355149198519E-2</v>
      </c>
      <c r="C72" s="657">
        <f>compofiinc!AL64</f>
        <v>5.5061086559035743E-2</v>
      </c>
      <c r="D72" s="411">
        <f>compofiinc!AM64</f>
        <v>2.655967221178912E-2</v>
      </c>
      <c r="E72" s="411">
        <f>compofiinc!AN64</f>
        <v>1.3369095175676193E-2</v>
      </c>
      <c r="F72" s="411">
        <f>compofiinc!AO64</f>
        <v>7.9775030535707003E-3</v>
      </c>
      <c r="G72" s="411">
        <f>compofiinc!AP64</f>
        <v>3.5701795821712068E-3</v>
      </c>
      <c r="H72" s="411">
        <f>compofiinc!AQ64</f>
        <v>3.5843649063149741E-3</v>
      </c>
      <c r="I72" s="670">
        <f>compofiinc!AR64</f>
        <v>2.6696101048699461E-2</v>
      </c>
      <c r="J72" s="677">
        <f>compofiinc!AS64</f>
        <v>2.1109946767026599E-2</v>
      </c>
      <c r="K72" s="148">
        <f>compofiinc!AT64</f>
        <v>8.3135689657360956E-3</v>
      </c>
      <c r="L72" s="148">
        <f>compofiinc!AU64</f>
        <v>4.7719300520938646E-3</v>
      </c>
      <c r="M72" s="148">
        <f>compofiinc!AV64</f>
        <v>4.7672491874806155E-3</v>
      </c>
      <c r="N72" s="148">
        <f>compofiinc!AW64</f>
        <v>1.4234667179238158E-3</v>
      </c>
      <c r="O72" s="148">
        <f>compofiinc!AX64</f>
        <v>1.8337320818018199E-3</v>
      </c>
      <c r="P72" s="685">
        <f>compofiinc!AY64</f>
        <v>8.7593572935702468E-3</v>
      </c>
      <c r="Q72" s="664">
        <f>compofiinc!AZ64</f>
        <v>5.7891627184130101E-3</v>
      </c>
      <c r="R72" s="105">
        <f>compofiinc!BA64</f>
        <v>1.4239691507498264E-3</v>
      </c>
      <c r="S72" s="105">
        <f>compofiinc!BB64</f>
        <v>1.1858063609175851E-3</v>
      </c>
      <c r="T72" s="105">
        <f>compofiinc!BC64</f>
        <v>2.0442368582331838E-3</v>
      </c>
      <c r="U72" s="105">
        <f>compofiinc!BD64</f>
        <v>4.0808795693003663E-4</v>
      </c>
      <c r="V72" s="134">
        <f>compofiinc!BE64</f>
        <v>7.2706251768239749E-4</v>
      </c>
      <c r="X72" s="597">
        <f t="shared" si="0"/>
        <v>2.7162951354853249E-7</v>
      </c>
      <c r="Y72" s="597">
        <f t="shared" si="1"/>
        <v>-2.3800961201914106E-10</v>
      </c>
      <c r="Z72" s="597">
        <f t="shared" si="2"/>
        <v>-1.2610001931534498E-10</v>
      </c>
    </row>
    <row r="73" spans="1:26" x14ac:dyDescent="0.2">
      <c r="A73" s="107">
        <v>1976</v>
      </c>
      <c r="B73" s="649">
        <f>compofiinc!AK65</f>
        <v>6.3026737338724104E-2</v>
      </c>
      <c r="C73" s="657">
        <f>compofiinc!AL65</f>
        <v>5.4645004568929068E-2</v>
      </c>
      <c r="D73" s="411">
        <f>compofiinc!AM65</f>
        <v>2.764741864184117E-2</v>
      </c>
      <c r="E73" s="411">
        <f>compofiinc!AN65</f>
        <v>1.2464012633813581E-2</v>
      </c>
      <c r="F73" s="411">
        <f>compofiinc!AO65</f>
        <v>7.8980838134201647E-3</v>
      </c>
      <c r="G73" s="411">
        <f>compofiinc!AP65</f>
        <v>3.311660114342363E-3</v>
      </c>
      <c r="H73" s="411">
        <f>compofiinc!AQ65</f>
        <v>3.323217740372808E-3</v>
      </c>
      <c r="I73" s="670">
        <f>compofiinc!AR65</f>
        <v>2.6855078114596864E-2</v>
      </c>
      <c r="J73" s="677">
        <f>compofiinc!AS65</f>
        <v>2.1042498933656617E-2</v>
      </c>
      <c r="K73" s="148">
        <f>compofiinc!AT65</f>
        <v>8.9028474654115897E-3</v>
      </c>
      <c r="L73" s="148">
        <f>compofiinc!AU65</f>
        <v>4.4226299221943322E-3</v>
      </c>
      <c r="M73" s="148">
        <f>compofiinc!AV65</f>
        <v>4.6860136413080511E-3</v>
      </c>
      <c r="N73" s="148">
        <f>compofiinc!AW65</f>
        <v>1.2967269576869001E-3</v>
      </c>
      <c r="O73" s="148">
        <f>compofiinc!AX65</f>
        <v>1.7336658097899527E-3</v>
      </c>
      <c r="P73" s="685">
        <f>compofiinc!AY65</f>
        <v>8.8896896404833115E-3</v>
      </c>
      <c r="Q73" s="664">
        <f>compofiinc!AZ65</f>
        <v>5.8397596321770884E-3</v>
      </c>
      <c r="R73" s="105">
        <f>compofiinc!BA65</f>
        <v>1.565442067395395E-3</v>
      </c>
      <c r="S73" s="105">
        <f>compofiinc!BB65</f>
        <v>1.155655658776511E-3</v>
      </c>
      <c r="T73" s="105">
        <f>compofiinc!BC65</f>
        <v>2.0358745504280851E-3</v>
      </c>
      <c r="U73" s="105">
        <f>compofiinc!BD65</f>
        <v>3.6405658779584127E-4</v>
      </c>
      <c r="V73" s="134">
        <f>compofiinc!BE65</f>
        <v>7.1873086478987935E-4</v>
      </c>
      <c r="X73" s="597">
        <f t="shared" si="0"/>
        <v>6.1162513897983217E-7</v>
      </c>
      <c r="Y73" s="597">
        <f t="shared" si="1"/>
        <v>6.1513726579143224E-7</v>
      </c>
      <c r="Z73" s="597">
        <f t="shared" si="2"/>
        <v>-9.7008623356487078E-11</v>
      </c>
    </row>
    <row r="74" spans="1:26" x14ac:dyDescent="0.2">
      <c r="A74" s="107">
        <v>1977</v>
      </c>
      <c r="B74" s="649">
        <f>compofiinc!AK66</f>
        <v>6.3668203519389621E-2</v>
      </c>
      <c r="C74" s="657">
        <f>compofiinc!AL66</f>
        <v>5.4880181066303102E-2</v>
      </c>
      <c r="D74" s="411">
        <f>compofiinc!AM66</f>
        <v>2.8862141939201891E-2</v>
      </c>
      <c r="E74" s="411">
        <f>compofiinc!AN66</f>
        <v>1.1855125813696077E-2</v>
      </c>
      <c r="F74" s="411">
        <f>compofiinc!AO66</f>
        <v>7.8078625770114929E-3</v>
      </c>
      <c r="G74" s="411">
        <f>compofiinc!AP66</f>
        <v>3.2003994499431032E-3</v>
      </c>
      <c r="H74" s="411">
        <f>compofiinc!AQ66</f>
        <v>3.1544983219581324E-3</v>
      </c>
      <c r="I74" s="670">
        <f>compofiinc!AR66</f>
        <v>2.7285322211317187E-2</v>
      </c>
      <c r="J74" s="677">
        <f>compofiinc!AS66</f>
        <v>2.1264986411329012E-2</v>
      </c>
      <c r="K74" s="148">
        <f>compofiinc!AT66</f>
        <v>9.4266165225544984E-3</v>
      </c>
      <c r="L74" s="148">
        <f>compofiinc!AU66</f>
        <v>4.2369249787959085E-3</v>
      </c>
      <c r="M74" s="148">
        <f>compofiinc!AV66</f>
        <v>4.6750281086440637E-3</v>
      </c>
      <c r="N74" s="148">
        <f>compofiinc!AW66</f>
        <v>1.2562809497529415E-3</v>
      </c>
      <c r="O74" s="148">
        <f>compofiinc!AX66</f>
        <v>1.6687512953789674E-3</v>
      </c>
      <c r="P74" s="685">
        <f>compofiinc!AY66</f>
        <v>9.0409690908543894E-3</v>
      </c>
      <c r="Q74" s="664">
        <f>compofiinc!AZ66</f>
        <v>5.9145753409656221E-3</v>
      </c>
      <c r="R74" s="105">
        <f>compofiinc!BA66</f>
        <v>1.7068402657312021E-3</v>
      </c>
      <c r="S74" s="105">
        <f>compofiinc!BB66</f>
        <v>1.1059400718590739E-3</v>
      </c>
      <c r="T74" s="105">
        <f>compofiinc!BC66</f>
        <v>2.0445044858408701E-3</v>
      </c>
      <c r="U74" s="105">
        <f>compofiinc!BD66</f>
        <v>3.5317918888039951E-4</v>
      </c>
      <c r="V74" s="134">
        <f>compofiinc!BE66</f>
        <v>7.0411150570134223E-4</v>
      </c>
      <c r="X74" s="597">
        <f t="shared" si="0"/>
        <v>1.5296449240587151E-7</v>
      </c>
      <c r="Y74" s="597">
        <f t="shared" si="1"/>
        <v>1.3845562026326697E-6</v>
      </c>
      <c r="Z74" s="597">
        <f t="shared" si="2"/>
        <v>-1.7704726573697371E-10</v>
      </c>
    </row>
    <row r="75" spans="1:26" x14ac:dyDescent="0.2">
      <c r="A75" s="107">
        <v>1978</v>
      </c>
      <c r="B75" s="649">
        <f>compofiinc!AK67</f>
        <v>6.6142504331123231E-2</v>
      </c>
      <c r="C75" s="657">
        <f>compofiinc!AL67</f>
        <v>5.5499130329019986E-2</v>
      </c>
      <c r="D75" s="411">
        <f>compofiinc!AM67</f>
        <v>3.0146818824658528E-2</v>
      </c>
      <c r="E75" s="411">
        <f>compofiinc!AN67</f>
        <v>1.1041098603733701E-2</v>
      </c>
      <c r="F75" s="411">
        <f>compofiinc!AO67</f>
        <v>7.7804188721304901E-3</v>
      </c>
      <c r="G75" s="411">
        <f>compofiinc!AP67</f>
        <v>3.3615236736160015E-3</v>
      </c>
      <c r="H75" s="411">
        <f>compofiinc!AQ67</f>
        <v>3.1692324630041291E-3</v>
      </c>
      <c r="I75" s="670">
        <f>compofiinc!AR67</f>
        <v>2.9246075926257165E-2</v>
      </c>
      <c r="J75" s="677">
        <f>compofiinc!AS67</f>
        <v>2.1767310168742116E-2</v>
      </c>
      <c r="K75" s="148">
        <f>compofiinc!AT67</f>
        <v>9.8906826272318615E-3</v>
      </c>
      <c r="L75" s="148">
        <f>compofiinc!AU67</f>
        <v>4.0642080839917716E-3</v>
      </c>
      <c r="M75" s="148">
        <f>compofiinc!AV67</f>
        <v>4.7028905732153792E-3</v>
      </c>
      <c r="N75" s="148">
        <f>compofiinc!AW67</f>
        <v>1.3739425685359574E-3</v>
      </c>
      <c r="O75" s="148">
        <f>compofiinc!AX67</f>
        <v>1.7352397110552004E-3</v>
      </c>
      <c r="P75" s="685">
        <f>compofiinc!AY67</f>
        <v>1.0135404682332094E-2</v>
      </c>
      <c r="Q75" s="664">
        <f>compofiinc!AZ67</f>
        <v>6.1146318714120074E-3</v>
      </c>
      <c r="R75" s="105">
        <f>compofiinc!BA67</f>
        <v>1.8430922716397014E-3</v>
      </c>
      <c r="S75" s="105">
        <f>compofiinc!BB67</f>
        <v>1.1504390824103386E-3</v>
      </c>
      <c r="T75" s="105">
        <f>compofiinc!BC67</f>
        <v>2.0357344126801374E-3</v>
      </c>
      <c r="U75" s="105">
        <f>compofiinc!BD67</f>
        <v>3.9371620024723948E-4</v>
      </c>
      <c r="V75" s="134">
        <f>compofiinc!BE67</f>
        <v>6.9164994869640693E-4</v>
      </c>
      <c r="X75" s="597">
        <f t="shared" ref="X75:X116" si="3">C75-D75-E75-F75-G75-H75</f>
        <v>3.7891877135987073E-8</v>
      </c>
      <c r="Y75" s="597">
        <f t="shared" ref="Y75:Y116" si="4">J75-K75-L75-M75-N75-O75</f>
        <v>3.4660471194547515E-7</v>
      </c>
      <c r="Z75" s="597">
        <f t="shared" ref="Z75:Z116" si="5">Q75-R75-S75-T75-U75-V75</f>
        <v>-4.4261816434243428E-11</v>
      </c>
    </row>
    <row r="76" spans="1:26" x14ac:dyDescent="0.2">
      <c r="A76" s="110">
        <v>1979</v>
      </c>
      <c r="B76" s="654">
        <f>compofiinc!AK68</f>
        <v>7.3112867772579193E-2</v>
      </c>
      <c r="C76" s="661">
        <f>compofiinc!AL68</f>
        <v>5.6283537298440933E-2</v>
      </c>
      <c r="D76" s="511">
        <f>compofiinc!AM68</f>
        <v>3.1388755887746811E-2</v>
      </c>
      <c r="E76" s="511">
        <f>compofiinc!AN68</f>
        <v>9.878166951239109E-3</v>
      </c>
      <c r="F76" s="511">
        <f>compofiinc!AO68</f>
        <v>7.8303860500454903E-3</v>
      </c>
      <c r="G76" s="511">
        <f>compofiinc!AP68</f>
        <v>3.9786105044186115E-3</v>
      </c>
      <c r="H76" s="511">
        <f>compofiinc!AQ68</f>
        <v>3.2076206989586353E-3</v>
      </c>
      <c r="I76" s="672">
        <f>compofiinc!AR68</f>
        <v>3.5134702920913696E-2</v>
      </c>
      <c r="J76" s="679">
        <f>compofiinc!AS68</f>
        <v>2.2465728223323822E-2</v>
      </c>
      <c r="K76" s="150">
        <f>compofiinc!AT68</f>
        <v>1.0476240888237953E-2</v>
      </c>
      <c r="L76" s="150">
        <f>compofiinc!AU68</f>
        <v>3.8418418262153864E-3</v>
      </c>
      <c r="M76" s="150">
        <f>compofiinc!AV68</f>
        <v>4.7363247722387314E-3</v>
      </c>
      <c r="N76" s="150">
        <f>compofiinc!AW68</f>
        <v>1.7025249544531107E-3</v>
      </c>
      <c r="O76" s="150">
        <f>compofiinc!AX68</f>
        <v>1.7087950836867094E-3</v>
      </c>
      <c r="P76" s="686">
        <f>compofiinc!AY68</f>
        <v>1.3896464370191097E-2</v>
      </c>
      <c r="Q76" s="682">
        <f>compofiinc!AZ68</f>
        <v>6.4115151762962341E-3</v>
      </c>
      <c r="R76" s="108">
        <f>compofiinc!BA68</f>
        <v>2.019848907366395E-3</v>
      </c>
      <c r="S76" s="108">
        <f>compofiinc!BB68</f>
        <v>1.2798079987987876E-3</v>
      </c>
      <c r="T76" s="108">
        <f>compofiinc!BC68</f>
        <v>2.0087829325348139E-3</v>
      </c>
      <c r="U76" s="108">
        <f>compofiinc!BD68</f>
        <v>5.1303836517035961E-4</v>
      </c>
      <c r="V76" s="138">
        <f>compofiinc!BE68</f>
        <v>5.9003703063353896E-4</v>
      </c>
      <c r="X76" s="597">
        <f t="shared" si="3"/>
        <v>-2.7939677238464355E-9</v>
      </c>
      <c r="Y76" s="597">
        <f t="shared" si="4"/>
        <v>6.9849193096160889E-10</v>
      </c>
      <c r="Z76" s="597">
        <f t="shared" si="5"/>
        <v>-5.8207660913467407E-11</v>
      </c>
    </row>
    <row r="77" spans="1:26" x14ac:dyDescent="0.2">
      <c r="A77" s="107">
        <v>1980</v>
      </c>
      <c r="B77" s="649">
        <f>compofiinc!AK69</f>
        <v>7.3757253587245941E-2</v>
      </c>
      <c r="C77" s="657">
        <f>compofiinc!AL69</f>
        <v>5.7763475924730301E-2</v>
      </c>
      <c r="D77" s="411">
        <f>compofiinc!AM69</f>
        <v>3.3035747706890106E-2</v>
      </c>
      <c r="E77" s="411">
        <f>compofiinc!AN69</f>
        <v>8.2320505753159523E-3</v>
      </c>
      <c r="F77" s="411">
        <f>compofiinc!AO69</f>
        <v>7.8596938401460648E-3</v>
      </c>
      <c r="G77" s="411">
        <f>compofiinc!AP69</f>
        <v>5.0622932612895966E-3</v>
      </c>
      <c r="H77" s="411">
        <f>compofiinc!AQ69</f>
        <v>3.5736903082579374E-3</v>
      </c>
      <c r="I77" s="670">
        <f>compofiinc!AR69</f>
        <v>3.4898620098829269E-2</v>
      </c>
      <c r="J77" s="677">
        <f>compofiinc!AS69</f>
        <v>2.3319700732827187E-2</v>
      </c>
      <c r="K77" s="148">
        <f>compofiinc!AT69</f>
        <v>1.1366667225956917E-2</v>
      </c>
      <c r="L77" s="148">
        <f>compofiinc!AU69</f>
        <v>3.1088734976947308E-3</v>
      </c>
      <c r="M77" s="148">
        <f>compofiinc!AV69</f>
        <v>4.6691051684319973E-3</v>
      </c>
      <c r="N77" s="148">
        <f>compofiinc!AW69</f>
        <v>2.1744738332927227E-3</v>
      </c>
      <c r="O77" s="148">
        <f>compofiinc!AX69</f>
        <v>2.0005803089588881E-3</v>
      </c>
      <c r="P77" s="685">
        <f>compofiinc!AY69</f>
        <v>1.2986763380467892E-2</v>
      </c>
      <c r="Q77" s="664">
        <f>compofiinc!AZ69</f>
        <v>6.8397088907659054E-3</v>
      </c>
      <c r="R77" s="105">
        <f>compofiinc!BA69</f>
        <v>2.3219275753945112E-3</v>
      </c>
      <c r="S77" s="105">
        <f>compofiinc!BB69</f>
        <v>9.9668465554714203E-4</v>
      </c>
      <c r="T77" s="105">
        <f>compofiinc!BC69</f>
        <v>2.0203515887260437E-3</v>
      </c>
      <c r="U77" s="105">
        <f>compofiinc!BD69</f>
        <v>6.7303125979378819E-4</v>
      </c>
      <c r="V77" s="134">
        <f>compofiinc!BE69</f>
        <v>8.2771392771974206E-4</v>
      </c>
      <c r="X77" s="597">
        <f t="shared" si="3"/>
        <v>2.3283064365386963E-10</v>
      </c>
      <c r="Y77" s="597">
        <f t="shared" si="4"/>
        <v>6.9849193096160889E-10</v>
      </c>
      <c r="Z77" s="597">
        <f t="shared" si="5"/>
        <v>-1.1641532182693481E-10</v>
      </c>
    </row>
    <row r="78" spans="1:26" x14ac:dyDescent="0.2">
      <c r="A78" s="107">
        <v>1981</v>
      </c>
      <c r="B78" s="649">
        <f>compofiinc!AK70</f>
        <v>7.3374666273593903E-2</v>
      </c>
      <c r="C78" s="657">
        <f>compofiinc!AL70</f>
        <v>5.6265469640493393E-2</v>
      </c>
      <c r="D78" s="411">
        <f>compofiinc!AM70</f>
        <v>3.3188249915838242E-2</v>
      </c>
      <c r="E78" s="411">
        <f>compofiinc!AN70</f>
        <v>5.295023787766695E-3</v>
      </c>
      <c r="F78" s="411">
        <f>compofiinc!AO70</f>
        <v>7.4265100993216038E-3</v>
      </c>
      <c r="G78" s="411">
        <f>compofiinc!AP70</f>
        <v>6.6882958635687828E-3</v>
      </c>
      <c r="H78" s="411">
        <f>compofiinc!AQ70</f>
        <v>3.6673885770142078E-3</v>
      </c>
      <c r="I78" s="670">
        <f>compofiinc!AR70</f>
        <v>3.5570017993450165E-2</v>
      </c>
      <c r="J78" s="677">
        <f>compofiinc!AS70</f>
        <v>2.2762196138501167E-2</v>
      </c>
      <c r="K78" s="148">
        <f>compofiinc!AT70</f>
        <v>1.1552303098142147E-2</v>
      </c>
      <c r="L78" s="148">
        <f>compofiinc!AU70</f>
        <v>2.045660512521863E-3</v>
      </c>
      <c r="M78" s="148">
        <f>compofiinc!AV70</f>
        <v>4.298641812056303E-3</v>
      </c>
      <c r="N78" s="148">
        <f>compofiinc!AW70</f>
        <v>2.9022055678069592E-3</v>
      </c>
      <c r="O78" s="148">
        <f>compofiinc!AX70</f>
        <v>1.9633849151432514E-3</v>
      </c>
      <c r="P78" s="685">
        <f>compofiinc!AY70</f>
        <v>1.3559009879827499E-2</v>
      </c>
      <c r="Q78" s="664">
        <f>compofiinc!AZ70</f>
        <v>6.7139500752091408E-3</v>
      </c>
      <c r="R78" s="105">
        <f>compofiinc!BA70</f>
        <v>2.3580566048622131E-3</v>
      </c>
      <c r="S78" s="105">
        <f>compofiinc!BB70</f>
        <v>7.0552085526287556E-4</v>
      </c>
      <c r="T78" s="105">
        <f>compofiinc!BC70</f>
        <v>1.8425583839416504E-3</v>
      </c>
      <c r="U78" s="105">
        <f>compofiinc!BD70</f>
        <v>9.4286823878064752E-4</v>
      </c>
      <c r="V78" s="134">
        <f>compofiinc!BE70</f>
        <v>8.6494616698473692E-4</v>
      </c>
      <c r="X78" s="597">
        <f t="shared" si="3"/>
        <v>1.3969838619232178E-9</v>
      </c>
      <c r="Y78" s="597">
        <f t="shared" si="4"/>
        <v>2.3283064365386963E-10</v>
      </c>
      <c r="Z78" s="597">
        <f t="shared" si="5"/>
        <v>-1.7462298274040222E-10</v>
      </c>
    </row>
    <row r="79" spans="1:26" x14ac:dyDescent="0.2">
      <c r="A79" s="107">
        <v>1982</v>
      </c>
      <c r="B79" s="648">
        <f>compofiinc!AK71</f>
        <v>8.2058750092983246E-2</v>
      </c>
      <c r="C79" s="657">
        <f>compofiinc!AL71</f>
        <v>6.0691509395837784E-2</v>
      </c>
      <c r="D79" s="411">
        <f>compofiinc!AM71</f>
        <v>3.5425737500190735E-2</v>
      </c>
      <c r="E79" s="411">
        <f>compofiinc!AN71</f>
        <v>6.0559352859854698E-3</v>
      </c>
      <c r="F79" s="411">
        <f>compofiinc!AO71</f>
        <v>8.161487989127636E-3</v>
      </c>
      <c r="G79" s="411">
        <f>compofiinc!AP71</f>
        <v>6.8419738672673702E-3</v>
      </c>
      <c r="H79" s="411">
        <f>compofiinc!AQ71</f>
        <v>4.206374753266573E-3</v>
      </c>
      <c r="I79" s="670">
        <f>compofiinc!AR71</f>
        <v>4.2518444359302521E-2</v>
      </c>
      <c r="J79" s="676">
        <f>compofiinc!AS71</f>
        <v>2.5727801024913788E-2</v>
      </c>
      <c r="K79" s="136">
        <f>compofiinc!AT71</f>
        <v>1.2217244133353233E-2</v>
      </c>
      <c r="L79" s="136">
        <f>compofiinc!AU71</f>
        <v>2.8272191993892193E-3</v>
      </c>
      <c r="M79" s="136">
        <f>compofiinc!AV71</f>
        <v>4.9794265069067478E-3</v>
      </c>
      <c r="N79" s="136">
        <f>compofiinc!AW71</f>
        <v>3.2115927897393703E-3</v>
      </c>
      <c r="O79" s="136">
        <f>compofiinc!AX71</f>
        <v>2.4923181626945734E-3</v>
      </c>
      <c r="P79" s="685">
        <f>compofiinc!AY71</f>
        <v>1.7552318051457405E-2</v>
      </c>
      <c r="Q79" s="664">
        <f>compofiinc!AZ71</f>
        <v>8.1274677067995071E-3</v>
      </c>
      <c r="R79" s="105">
        <f>compofiinc!BA71</f>
        <v>2.4558824952691793E-3</v>
      </c>
      <c r="S79" s="105">
        <f>compofiinc!BB71</f>
        <v>1.3591991737484932E-3</v>
      </c>
      <c r="T79" s="105">
        <f>compofiinc!BC71</f>
        <v>2.1688300184905529E-3</v>
      </c>
      <c r="U79" s="105">
        <f>compofiinc!BD71</f>
        <v>1.1020866222679615E-3</v>
      </c>
      <c r="V79" s="134">
        <f>compofiinc!BE71</f>
        <v>1.0414697462692857E-3</v>
      </c>
      <c r="X79" s="597">
        <f t="shared" si="3"/>
        <v>0</v>
      </c>
      <c r="Y79" s="597">
        <f t="shared" si="4"/>
        <v>2.3283064365386963E-10</v>
      </c>
      <c r="Z79" s="597">
        <f t="shared" si="5"/>
        <v>-3.4924596548080444E-10</v>
      </c>
    </row>
    <row r="80" spans="1:26" x14ac:dyDescent="0.2">
      <c r="A80" s="107">
        <v>1983</v>
      </c>
      <c r="B80" s="648">
        <f>compofiinc!AK72</f>
        <v>8.8422819972038269E-2</v>
      </c>
      <c r="C80" s="657">
        <f>compofiinc!AL72</f>
        <v>6.2818020582199097E-2</v>
      </c>
      <c r="D80" s="411">
        <f>compofiinc!AM72</f>
        <v>3.8417257368564606E-2</v>
      </c>
      <c r="E80" s="411">
        <f>compofiinc!AN72</f>
        <v>7.5641530565917492E-3</v>
      </c>
      <c r="F80" s="411">
        <f>compofiinc!AO72</f>
        <v>7.1344678290188313E-3</v>
      </c>
      <c r="G80" s="411">
        <f>compofiinc!AP72</f>
        <v>5.8078453876078129E-3</v>
      </c>
      <c r="H80" s="411">
        <f>compofiinc!AQ72</f>
        <v>3.8942953106015921E-3</v>
      </c>
      <c r="I80" s="670">
        <f>compofiinc!AR72</f>
        <v>4.6823762357234955E-2</v>
      </c>
      <c r="J80" s="676">
        <f>compofiinc!AS72</f>
        <v>2.7298660948872566E-2</v>
      </c>
      <c r="K80" s="136">
        <f>compofiinc!AT72</f>
        <v>1.3817875646054745E-2</v>
      </c>
      <c r="L80" s="136">
        <f>compofiinc!AU72</f>
        <v>3.9423960261046886E-3</v>
      </c>
      <c r="M80" s="136">
        <f>compofiinc!AV72</f>
        <v>4.3786908499896526E-3</v>
      </c>
      <c r="N80" s="136">
        <f>compofiinc!AW72</f>
        <v>2.7258242480456829E-3</v>
      </c>
      <c r="O80" s="136">
        <f>compofiinc!AX72</f>
        <v>2.433873014524579E-3</v>
      </c>
      <c r="P80" s="685">
        <f>compofiinc!AY72</f>
        <v>1.9060876220464706E-2</v>
      </c>
      <c r="Q80" s="664">
        <f>compofiinc!AZ72</f>
        <v>9.093286469578743E-3</v>
      </c>
      <c r="R80" s="105">
        <f>compofiinc!BA72</f>
        <v>3.1137857586145401E-3</v>
      </c>
      <c r="S80" s="105">
        <f>compofiinc!BB72</f>
        <v>2.2152566816657782E-3</v>
      </c>
      <c r="T80" s="105">
        <f>compofiinc!BC72</f>
        <v>1.8404307775199413E-3</v>
      </c>
      <c r="U80" s="105">
        <f>compofiinc!BD72</f>
        <v>9.8787108436226845E-4</v>
      </c>
      <c r="V80" s="134">
        <f>compofiinc!BE72</f>
        <v>9.3594187637791038E-4</v>
      </c>
      <c r="X80" s="597">
        <f t="shared" si="3"/>
        <v>1.6298145055770874E-9</v>
      </c>
      <c r="Y80" s="597">
        <f t="shared" si="4"/>
        <v>1.1641532182693481E-9</v>
      </c>
      <c r="Z80" s="597">
        <f t="shared" si="5"/>
        <v>2.9103830456733704E-10</v>
      </c>
    </row>
    <row r="81" spans="1:26" x14ac:dyDescent="0.2">
      <c r="A81" s="107">
        <v>1984</v>
      </c>
      <c r="B81" s="648">
        <f>compofiinc!AK73</f>
        <v>9.2436365783214569E-2</v>
      </c>
      <c r="C81" s="657">
        <f>compofiinc!AL73</f>
        <v>6.5470844507217407E-2</v>
      </c>
      <c r="D81" s="411">
        <f>compofiinc!AM73</f>
        <v>4.0911734104156494E-2</v>
      </c>
      <c r="E81" s="411">
        <f>compofiinc!AN73</f>
        <v>8.1980107352137566E-3</v>
      </c>
      <c r="F81" s="411">
        <f>compofiinc!AO73</f>
        <v>5.8298157528042793E-3</v>
      </c>
      <c r="G81" s="411">
        <f>compofiinc!AP73</f>
        <v>6.9624008610844612E-3</v>
      </c>
      <c r="H81" s="411">
        <f>compofiinc!AQ73</f>
        <v>3.5688821226358414E-3</v>
      </c>
      <c r="I81" s="670">
        <f>compofiinc!AR73</f>
        <v>5.0588097423315048E-2</v>
      </c>
      <c r="J81" s="676">
        <f>compofiinc!AS73</f>
        <v>2.9515562579035759E-2</v>
      </c>
      <c r="K81" s="136">
        <f>compofiinc!AT73</f>
        <v>1.563996821641922E-2</v>
      </c>
      <c r="L81" s="136">
        <f>compofiinc!AU73</f>
        <v>4.382595419883728E-3</v>
      </c>
      <c r="M81" s="136">
        <f>compofiinc!AV73</f>
        <v>3.3104151953011751E-3</v>
      </c>
      <c r="N81" s="136">
        <f>compofiinc!AW73</f>
        <v>3.6488687619566917E-3</v>
      </c>
      <c r="O81" s="136">
        <f>compofiinc!AX73</f>
        <v>2.5337154511362314E-3</v>
      </c>
      <c r="P81" s="685">
        <f>compofiinc!AY73</f>
        <v>2.185974083840847E-2</v>
      </c>
      <c r="Q81" s="664">
        <f>compofiinc!AZ73</f>
        <v>1.0220394469797611E-2</v>
      </c>
      <c r="R81" s="105">
        <f>compofiinc!BA73</f>
        <v>3.403467359021306E-3</v>
      </c>
      <c r="S81" s="105">
        <f>compofiinc!BB73</f>
        <v>3.1617069616913795E-3</v>
      </c>
      <c r="T81" s="105">
        <f>compofiinc!BC73</f>
        <v>1.4885673299431801E-3</v>
      </c>
      <c r="U81" s="105">
        <f>compofiinc!BD73</f>
        <v>1.1843106476590037E-3</v>
      </c>
      <c r="V81" s="134">
        <f>compofiinc!BE73</f>
        <v>9.8234193865209818E-4</v>
      </c>
      <c r="X81" s="597">
        <f t="shared" si="3"/>
        <v>9.3132257461547852E-10</v>
      </c>
      <c r="Y81" s="597">
        <f t="shared" si="4"/>
        <v>-4.6566128730773926E-10</v>
      </c>
      <c r="Z81" s="597">
        <f t="shared" si="5"/>
        <v>2.3283064365386963E-10</v>
      </c>
    </row>
    <row r="82" spans="1:26" x14ac:dyDescent="0.2">
      <c r="A82" s="107">
        <v>1985</v>
      </c>
      <c r="B82" s="648">
        <f>compofiinc!AK74</f>
        <v>9.8190322518348694E-2</v>
      </c>
      <c r="C82" s="657">
        <f>compofiinc!AL74</f>
        <v>6.7348197102546692E-2</v>
      </c>
      <c r="D82" s="411">
        <f>compofiinc!AM74</f>
        <v>3.9526063948869705E-2</v>
      </c>
      <c r="E82" s="411">
        <f>compofiinc!AN74</f>
        <v>9.9027128890156746E-3</v>
      </c>
      <c r="F82" s="411">
        <f>compofiinc!AO74</f>
        <v>6.3372715376317501E-3</v>
      </c>
      <c r="G82" s="411">
        <f>compofiinc!AP74</f>
        <v>7.1566523984074593E-3</v>
      </c>
      <c r="H82" s="411">
        <f>compofiinc!AQ74</f>
        <v>4.4254977256059647E-3</v>
      </c>
      <c r="I82" s="670">
        <f>compofiinc!AR74</f>
        <v>5.4031021893024445E-2</v>
      </c>
      <c r="J82" s="676">
        <f>compofiinc!AS74</f>
        <v>3.0452795326709747E-2</v>
      </c>
      <c r="K82" s="136">
        <f>compofiinc!AT74</f>
        <v>1.4132454060018063E-2</v>
      </c>
      <c r="L82" s="136">
        <f>compofiinc!AU74</f>
        <v>5.5723488330841064E-3</v>
      </c>
      <c r="M82" s="136">
        <f>compofiinc!AV74</f>
        <v>4.0020067244768143E-3</v>
      </c>
      <c r="N82" s="136">
        <f>compofiinc!AW74</f>
        <v>3.6794680636376143E-3</v>
      </c>
      <c r="O82" s="136">
        <f>compofiinc!AX74</f>
        <v>3.0665169470012188E-3</v>
      </c>
      <c r="P82" s="685">
        <f>compofiinc!AY74</f>
        <v>2.2835895419120789E-2</v>
      </c>
      <c r="Q82" s="664">
        <f>compofiinc!AZ74</f>
        <v>1.022142730653286E-2</v>
      </c>
      <c r="R82" s="105">
        <f>compofiinc!BA74</f>
        <v>3.5827539395540953E-3</v>
      </c>
      <c r="S82" s="105">
        <f>compofiinc!BB74</f>
        <v>3.1006915960460901E-3</v>
      </c>
      <c r="T82" s="105">
        <f>compofiinc!BC74</f>
        <v>1.3130836887285113E-3</v>
      </c>
      <c r="U82" s="105">
        <f>compofiinc!BD74</f>
        <v>1.2328876182436943E-3</v>
      </c>
      <c r="V82" s="134">
        <f>compofiinc!BE74</f>
        <v>9.9201081320643425E-4</v>
      </c>
      <c r="X82" s="597">
        <f t="shared" si="3"/>
        <v>-1.3969838619232178E-9</v>
      </c>
      <c r="Y82" s="597">
        <f t="shared" si="4"/>
        <v>6.9849193096160889E-10</v>
      </c>
      <c r="Z82" s="597">
        <f t="shared" si="5"/>
        <v>-3.4924596548080444E-10</v>
      </c>
    </row>
    <row r="83" spans="1:26" x14ac:dyDescent="0.2">
      <c r="A83" s="107">
        <v>1986</v>
      </c>
      <c r="B83" s="648">
        <f>compofiinc!AK75</f>
        <v>0.12229336053133011</v>
      </c>
      <c r="C83" s="657">
        <f>compofiinc!AL75</f>
        <v>6.7203789949417114E-2</v>
      </c>
      <c r="D83" s="411">
        <f>compofiinc!AM75</f>
        <v>4.143732413649559E-2</v>
      </c>
      <c r="E83" s="411">
        <f>compofiinc!AN75</f>
        <v>1.0906576178967953E-2</v>
      </c>
      <c r="F83" s="411">
        <f>compofiinc!AO75</f>
        <v>5.699248518794775E-3</v>
      </c>
      <c r="G83" s="411">
        <f>compofiinc!AP75</f>
        <v>5.9497905895113945E-3</v>
      </c>
      <c r="H83" s="411">
        <f>compofiinc!AQ75</f>
        <v>3.2108479645103216E-3</v>
      </c>
      <c r="I83" s="670">
        <f>compofiinc!AR75</f>
        <v>7.2494424879550934E-2</v>
      </c>
      <c r="J83" s="676">
        <f>compofiinc!AS75</f>
        <v>2.997312881052494E-2</v>
      </c>
      <c r="K83" s="136">
        <f>compofiinc!AT75</f>
        <v>1.4828280545771122E-2</v>
      </c>
      <c r="L83" s="136">
        <f>compofiinc!AU75</f>
        <v>5.8785290457308292E-3</v>
      </c>
      <c r="M83" s="136">
        <f>compofiinc!AV75</f>
        <v>3.7753486540168524E-3</v>
      </c>
      <c r="N83" s="136">
        <f>compofiinc!AW75</f>
        <v>3.0511633958667517E-3</v>
      </c>
      <c r="O83" s="136">
        <f>compofiinc!AX75</f>
        <v>2.4398078676313162E-3</v>
      </c>
      <c r="P83" s="685">
        <f>compofiinc!AY75</f>
        <v>3.4185897558927536E-2</v>
      </c>
      <c r="Q83" s="664">
        <f>compofiinc!AZ75</f>
        <v>1.0395853780210018E-2</v>
      </c>
      <c r="R83" s="105">
        <f>compofiinc!BA75</f>
        <v>4.1784760542213917E-3</v>
      </c>
      <c r="S83" s="105">
        <f>compofiinc!BB75</f>
        <v>3.1356390099972486E-3</v>
      </c>
      <c r="T83" s="105">
        <f>compofiinc!BC75</f>
        <v>1.3306868495419621E-3</v>
      </c>
      <c r="U83" s="105">
        <f>compofiinc!BD75</f>
        <v>1.0738467099145055E-3</v>
      </c>
      <c r="V83" s="134">
        <f>compofiinc!BE75</f>
        <v>6.7720533115789294E-4</v>
      </c>
      <c r="X83" s="597">
        <f t="shared" si="3"/>
        <v>2.5611370801925659E-9</v>
      </c>
      <c r="Y83" s="597">
        <f t="shared" si="4"/>
        <v>-6.9849193096160889E-10</v>
      </c>
      <c r="Z83" s="597">
        <f t="shared" si="5"/>
        <v>-1.7462298274040222E-10</v>
      </c>
    </row>
    <row r="84" spans="1:26" x14ac:dyDescent="0.2">
      <c r="A84" s="107">
        <v>1987</v>
      </c>
      <c r="B84" s="648">
        <f>compofiinc!AK76</f>
        <v>9.8150841891765594E-2</v>
      </c>
      <c r="C84" s="657">
        <f>compofiinc!AL76</f>
        <v>8.1481918692588806E-2</v>
      </c>
      <c r="D84" s="411">
        <f>compofiinc!AM76</f>
        <v>4.8645082861185074E-2</v>
      </c>
      <c r="E84" s="411">
        <f>compofiinc!AN76</f>
        <v>1.715349406003952E-2</v>
      </c>
      <c r="F84" s="411">
        <f>compofiinc!AO76</f>
        <v>5.1738587208092213E-3</v>
      </c>
      <c r="G84" s="411">
        <f>compofiinc!AP76</f>
        <v>7.2245295159518719E-3</v>
      </c>
      <c r="H84" s="411">
        <f>compofiinc!AQ76</f>
        <v>3.2849507406353951E-3</v>
      </c>
      <c r="I84" s="670">
        <f>compofiinc!AR76</f>
        <v>5.0690632313489914E-2</v>
      </c>
      <c r="J84" s="676">
        <f>compofiinc!AS76</f>
        <v>3.8895726203918457E-2</v>
      </c>
      <c r="K84" s="136">
        <f>compofiinc!AT76</f>
        <v>2.0330196246504784E-2</v>
      </c>
      <c r="L84" s="136">
        <f>compofiinc!AU76</f>
        <v>9.7281737253069878E-3</v>
      </c>
      <c r="M84" s="136">
        <f>compofiinc!AV76</f>
        <v>2.8661093674600124E-3</v>
      </c>
      <c r="N84" s="136">
        <f>compofiinc!AW76</f>
        <v>4.0319510735571384E-3</v>
      </c>
      <c r="O84" s="136">
        <f>compofiinc!AX76</f>
        <v>1.9392962567508221E-3</v>
      </c>
      <c r="P84" s="685">
        <f>compofiinc!AY76</f>
        <v>1.9661219790577888E-2</v>
      </c>
      <c r="Q84" s="664">
        <f>compofiinc!AZ76</f>
        <v>1.359416451305151E-2</v>
      </c>
      <c r="R84" s="105">
        <f>compofiinc!BA76</f>
        <v>4.9049616791307926E-3</v>
      </c>
      <c r="S84" s="105">
        <f>compofiinc!BB76</f>
        <v>4.9352417699992657E-3</v>
      </c>
      <c r="T84" s="105">
        <f>compofiinc!BC76</f>
        <v>1.2591935228556395E-3</v>
      </c>
      <c r="U84" s="105">
        <f>compofiinc!BD76</f>
        <v>1.7070783069357276E-3</v>
      </c>
      <c r="V84" s="134">
        <f>compofiinc!BE76</f>
        <v>7.8768888488411903E-4</v>
      </c>
      <c r="X84" s="597">
        <f t="shared" si="3"/>
        <v>2.7939677238464355E-9</v>
      </c>
      <c r="Y84" s="597">
        <f t="shared" si="4"/>
        <v>-4.6566128730773926E-10</v>
      </c>
      <c r="Z84" s="597">
        <f t="shared" si="5"/>
        <v>3.4924596548080444E-10</v>
      </c>
    </row>
    <row r="85" spans="1:26" x14ac:dyDescent="0.2">
      <c r="A85" s="107">
        <v>1988</v>
      </c>
      <c r="B85" s="648">
        <f>compofiinc!AK77</f>
        <v>0.12469048798084259</v>
      </c>
      <c r="C85" s="657">
        <f>compofiinc!AL77</f>
        <v>0.10363253206014633</v>
      </c>
      <c r="D85" s="411">
        <f>compofiinc!AM77</f>
        <v>5.7248450815677643E-2</v>
      </c>
      <c r="E85" s="411">
        <f>compofiinc!AN77</f>
        <v>2.4588817730545998E-2</v>
      </c>
      <c r="F85" s="411">
        <f>compofiinc!AO77</f>
        <v>7.5245345942676067E-3</v>
      </c>
      <c r="G85" s="411">
        <f>compofiinc!AP77</f>
        <v>9.1137290000915527E-3</v>
      </c>
      <c r="H85" s="411">
        <f>compofiinc!AQ77</f>
        <v>5.156997125595808E-3</v>
      </c>
      <c r="I85" s="670">
        <f>compofiinc!AR77</f>
        <v>6.9951117038726807E-2</v>
      </c>
      <c r="J85" s="676">
        <f>compofiinc!AS77</f>
        <v>5.4066535085439682E-2</v>
      </c>
      <c r="K85" s="136">
        <f>compofiinc!AT77</f>
        <v>2.5793405249714851E-2</v>
      </c>
      <c r="L85" s="136">
        <f>compofiinc!AU77</f>
        <v>1.4848665334284306E-2</v>
      </c>
      <c r="M85" s="136">
        <f>compofiinc!AV77</f>
        <v>4.8207417130470276E-3</v>
      </c>
      <c r="N85" s="136">
        <f>compofiinc!AW77</f>
        <v>5.3150891326367855E-3</v>
      </c>
      <c r="O85" s="136">
        <f>compofiinc!AX77</f>
        <v>3.2886327244341373E-3</v>
      </c>
      <c r="P85" s="685">
        <f>compofiinc!AY77</f>
        <v>2.9475374147295952E-2</v>
      </c>
      <c r="Q85" s="664">
        <f>compofiinc!AZ77</f>
        <v>2.0687602460384369E-2</v>
      </c>
      <c r="R85" s="105">
        <f>compofiinc!BA77</f>
        <v>7.8406734392046928E-3</v>
      </c>
      <c r="S85" s="105">
        <f>compofiinc!BB77</f>
        <v>6.5788384526968002E-3</v>
      </c>
      <c r="T85" s="105">
        <f>compofiinc!BC77</f>
        <v>2.52301967702806E-3</v>
      </c>
      <c r="U85" s="105">
        <f>compofiinc!BD77</f>
        <v>2.3018100764602423E-3</v>
      </c>
      <c r="V85" s="134">
        <f>compofiinc!BE77</f>
        <v>1.4432610478252172E-3</v>
      </c>
      <c r="X85" s="597">
        <f t="shared" si="3"/>
        <v>2.7939677238464355E-9</v>
      </c>
      <c r="Y85" s="597">
        <f t="shared" si="4"/>
        <v>9.3132257461547852E-10</v>
      </c>
      <c r="Z85" s="597">
        <f t="shared" si="5"/>
        <v>-2.3283064365386963E-10</v>
      </c>
    </row>
    <row r="86" spans="1:26" x14ac:dyDescent="0.2">
      <c r="A86" s="107">
        <v>1989</v>
      </c>
      <c r="B86" s="648">
        <f>compofiinc!AK78</f>
        <v>0.11474272608757019</v>
      </c>
      <c r="C86" s="657">
        <f>compofiinc!AL78</f>
        <v>9.7754828631877899E-2</v>
      </c>
      <c r="D86" s="411">
        <f>compofiinc!AM78</f>
        <v>5.0375942140817642E-2</v>
      </c>
      <c r="E86" s="411">
        <f>compofiinc!AN78</f>
        <v>2.477666549384594E-2</v>
      </c>
      <c r="F86" s="411">
        <f>compofiinc!AO78</f>
        <v>6.9428691640496254E-3</v>
      </c>
      <c r="G86" s="411">
        <f>compofiinc!AP78</f>
        <v>1.061599887907505E-2</v>
      </c>
      <c r="H86" s="411">
        <f>compofiinc!AQ78</f>
        <v>5.0433529540896416E-3</v>
      </c>
      <c r="I86" s="670">
        <f>compofiinc!AR78</f>
        <v>6.1998002231121063E-2</v>
      </c>
      <c r="J86" s="676">
        <f>compofiinc!AS78</f>
        <v>4.9307674169540405E-2</v>
      </c>
      <c r="K86" s="136">
        <f>compofiinc!AT78</f>
        <v>2.1143844351172447E-2</v>
      </c>
      <c r="L86" s="136">
        <f>compofiinc!AU78</f>
        <v>1.4719715341925621E-2</v>
      </c>
      <c r="M86" s="136">
        <f>compofiinc!AV78</f>
        <v>4.2413277551531792E-3</v>
      </c>
      <c r="N86" s="136">
        <f>compofiinc!AW78</f>
        <v>6.2208762392401695E-3</v>
      </c>
      <c r="O86" s="136">
        <f>compofiinc!AX78</f>
        <v>2.9819095507264137E-3</v>
      </c>
      <c r="P86" s="685">
        <f>compofiinc!AY78</f>
        <v>2.5386311113834381E-2</v>
      </c>
      <c r="Q86" s="664">
        <f>compofiinc!AZ78</f>
        <v>1.8147684633731842E-2</v>
      </c>
      <c r="R86" s="105">
        <f>compofiinc!BA78</f>
        <v>5.5858832783997059E-3</v>
      </c>
      <c r="S86" s="105">
        <f>compofiinc!BB78</f>
        <v>6.7255441099405289E-3</v>
      </c>
      <c r="T86" s="105">
        <f>compofiinc!BC78</f>
        <v>1.9990443252027035E-3</v>
      </c>
      <c r="U86" s="105">
        <f>compofiinc!BD78</f>
        <v>2.5287524331361055E-3</v>
      </c>
      <c r="V86" s="134">
        <f>compofiinc!BE78</f>
        <v>1.3084596721455455E-3</v>
      </c>
      <c r="X86" s="597">
        <f t="shared" si="3"/>
        <v>0</v>
      </c>
      <c r="Y86" s="597">
        <f t="shared" si="4"/>
        <v>9.3132257461547852E-10</v>
      </c>
      <c r="Z86" s="597">
        <f t="shared" si="5"/>
        <v>8.149072527885437E-10</v>
      </c>
    </row>
    <row r="87" spans="1:26" x14ac:dyDescent="0.2">
      <c r="A87" s="113">
        <v>1990</v>
      </c>
      <c r="B87" s="652">
        <f>compofiinc!AK79</f>
        <v>0.11341400444507599</v>
      </c>
      <c r="C87" s="660">
        <f>compofiinc!AL79</f>
        <v>0.10107988864183426</v>
      </c>
      <c r="D87" s="509">
        <f>compofiinc!AM79</f>
        <v>5.3154878318309784E-2</v>
      </c>
      <c r="E87" s="509">
        <f>compofiinc!AN79</f>
        <v>2.5385506451129913E-2</v>
      </c>
      <c r="F87" s="509">
        <f>compofiinc!AO79</f>
        <v>6.7524611949920654E-3</v>
      </c>
      <c r="G87" s="509">
        <f>compofiinc!AP79</f>
        <v>1.0697036981582642E-2</v>
      </c>
      <c r="H87" s="509">
        <f>compofiinc!AQ79</f>
        <v>5.0900117494165897E-3</v>
      </c>
      <c r="I87" s="671">
        <f>compofiinc!AR79</f>
        <v>6.0173187404870987E-2</v>
      </c>
      <c r="J87" s="680">
        <f>compofiinc!AS79</f>
        <v>5.08265420794487E-2</v>
      </c>
      <c r="K87" s="145">
        <f>compofiinc!AT79</f>
        <v>2.2821713238954544E-2</v>
      </c>
      <c r="L87" s="145">
        <f>compofiinc!AU79</f>
        <v>1.4383821748197079E-2</v>
      </c>
      <c r="M87" s="145">
        <f>compofiinc!AV79</f>
        <v>4.2650420218706131E-3</v>
      </c>
      <c r="N87" s="145">
        <f>compofiinc!AW79</f>
        <v>6.2189637683331966E-3</v>
      </c>
      <c r="O87" s="145">
        <f>compofiinc!AX79</f>
        <v>3.1370003707706928E-3</v>
      </c>
      <c r="P87" s="687">
        <f>compofiinc!AY79</f>
        <v>2.4093993008136749E-2</v>
      </c>
      <c r="Q87" s="689">
        <f>compofiinc!AZ79</f>
        <v>1.89510527998209E-2</v>
      </c>
      <c r="R87" s="111">
        <f>compofiinc!BA79</f>
        <v>6.394573487341404E-3</v>
      </c>
      <c r="S87" s="111">
        <f>compofiinc!BB79</f>
        <v>6.4435731619596481E-3</v>
      </c>
      <c r="T87" s="111">
        <f>compofiinc!BC79</f>
        <v>2.157953567802906E-3</v>
      </c>
      <c r="U87" s="111">
        <f>compofiinc!BD79</f>
        <v>2.6264397893100977E-3</v>
      </c>
      <c r="V87" s="172">
        <f>compofiinc!BE79</f>
        <v>1.3285126769915223E-3</v>
      </c>
      <c r="X87" s="597">
        <f t="shared" si="3"/>
        <v>-6.0535967350006104E-9</v>
      </c>
      <c r="Y87" s="597">
        <f t="shared" si="4"/>
        <v>9.3132257461547852E-10</v>
      </c>
      <c r="Z87" s="597">
        <f t="shared" si="5"/>
        <v>1.1641532182693481E-10</v>
      </c>
    </row>
    <row r="88" spans="1:26" x14ac:dyDescent="0.2">
      <c r="A88" s="107">
        <v>1991</v>
      </c>
      <c r="B88" s="648">
        <f>compofiinc!AK80</f>
        <v>0.10404602438211441</v>
      </c>
      <c r="C88" s="657">
        <f>compofiinc!AL80</f>
        <v>9.4518020749092102E-2</v>
      </c>
      <c r="D88" s="411">
        <f>compofiinc!AM80</f>
        <v>5.0412431359291077E-2</v>
      </c>
      <c r="E88" s="411">
        <f>compofiinc!AN80</f>
        <v>2.417176216840744E-2</v>
      </c>
      <c r="F88" s="411">
        <f>compofiinc!AO80</f>
        <v>5.6248614564538002E-3</v>
      </c>
      <c r="G88" s="411">
        <f>compofiinc!AP80</f>
        <v>9.5285139977931976E-3</v>
      </c>
      <c r="H88" s="411">
        <f>compofiinc!AQ80</f>
        <v>4.7804499045014381E-3</v>
      </c>
      <c r="I88" s="670">
        <f>compofiinc!AR80</f>
        <v>5.3093381226062775E-2</v>
      </c>
      <c r="J88" s="676">
        <f>compofiinc!AS80</f>
        <v>4.6111930161714554E-2</v>
      </c>
      <c r="K88" s="136">
        <f>compofiinc!AT80</f>
        <v>2.082846499979496E-2</v>
      </c>
      <c r="L88" s="136">
        <f>compofiinc!AU80</f>
        <v>1.352899894118309E-2</v>
      </c>
      <c r="M88" s="136">
        <f>compofiinc!AV80</f>
        <v>3.3619096502661705E-3</v>
      </c>
      <c r="N88" s="136">
        <f>compofiinc!AW80</f>
        <v>5.5649601854383945E-3</v>
      </c>
      <c r="O88" s="136">
        <f>compofiinc!AX80</f>
        <v>2.8275975491851568E-3</v>
      </c>
      <c r="P88" s="685">
        <f>compofiinc!AY80</f>
        <v>2.0349521189928055E-2</v>
      </c>
      <c r="Q88" s="664">
        <f>compofiinc!AZ80</f>
        <v>1.673702709376812E-2</v>
      </c>
      <c r="R88" s="105">
        <f>compofiinc!BA80</f>
        <v>5.5349823087453842E-3</v>
      </c>
      <c r="S88" s="105">
        <f>compofiinc!BB80</f>
        <v>6.1396458186209202E-3</v>
      </c>
      <c r="T88" s="105">
        <f>compofiinc!BC80</f>
        <v>1.5070566441863775E-3</v>
      </c>
      <c r="U88" s="105">
        <f>compofiinc!BD80</f>
        <v>2.4375538341701031E-3</v>
      </c>
      <c r="V88" s="134">
        <f>compofiinc!BE80</f>
        <v>1.1177884880453348E-3</v>
      </c>
      <c r="X88" s="597">
        <f t="shared" si="3"/>
        <v>1.862645149230957E-9</v>
      </c>
      <c r="Y88" s="597">
        <f t="shared" si="4"/>
        <v>-1.1641532182693481E-9</v>
      </c>
      <c r="Z88" s="597">
        <f t="shared" si="5"/>
        <v>0</v>
      </c>
    </row>
    <row r="89" spans="1:26" x14ac:dyDescent="0.2">
      <c r="A89" s="107">
        <v>1992</v>
      </c>
      <c r="B89" s="648">
        <f>compofiinc!AK81</f>
        <v>0.11708077043294907</v>
      </c>
      <c r="C89" s="657">
        <f>compofiinc!AL81</f>
        <v>0.1060599759221077</v>
      </c>
      <c r="D89" s="411">
        <f>compofiinc!AM81</f>
        <v>6.0102950781583786E-2</v>
      </c>
      <c r="E89" s="411">
        <f>compofiinc!AN81</f>
        <v>2.7962250635027885E-2</v>
      </c>
      <c r="F89" s="411">
        <f>compofiinc!AO81</f>
        <v>5.5078379809856415E-3</v>
      </c>
      <c r="G89" s="411">
        <f>compofiinc!AP81</f>
        <v>7.2024008259177208E-3</v>
      </c>
      <c r="H89" s="411">
        <f>compofiinc!AQ81</f>
        <v>5.2845347672700882E-3</v>
      </c>
      <c r="I89" s="670">
        <f>compofiinc!AR81</f>
        <v>6.2769167125225067E-2</v>
      </c>
      <c r="J89" s="676">
        <f>compofiinc!AS81</f>
        <v>5.4431084543466568E-2</v>
      </c>
      <c r="K89" s="136">
        <f>compofiinc!AT81</f>
        <v>2.8123239055275917E-2</v>
      </c>
      <c r="L89" s="136">
        <f>compofiinc!AU81</f>
        <v>1.5427025035023689E-2</v>
      </c>
      <c r="M89" s="136">
        <f>compofiinc!AV81</f>
        <v>3.4292570780962706E-3</v>
      </c>
      <c r="N89" s="136">
        <f>compofiinc!AW81</f>
        <v>4.2781587690114975E-3</v>
      </c>
      <c r="O89" s="136">
        <f>compofiinc!AX81</f>
        <v>3.1734039075672626E-3</v>
      </c>
      <c r="P89" s="685">
        <f>compofiinc!AY81</f>
        <v>2.5641880929470062E-2</v>
      </c>
      <c r="Q89" s="664">
        <f>compofiinc!AZ81</f>
        <v>2.1052151918411255E-2</v>
      </c>
      <c r="R89" s="105">
        <f>compofiinc!BA81</f>
        <v>9.4636194407939911E-3</v>
      </c>
      <c r="S89" s="105">
        <f>compofiinc!BB81</f>
        <v>6.8881590850651264E-3</v>
      </c>
      <c r="T89" s="105">
        <f>compofiinc!BC81</f>
        <v>1.5063834143802524E-3</v>
      </c>
      <c r="U89" s="105">
        <f>compofiinc!BD81</f>
        <v>1.8783577252179384E-3</v>
      </c>
      <c r="V89" s="134">
        <f>compofiinc!BE81</f>
        <v>1.3156321365386248E-3</v>
      </c>
      <c r="X89" s="597">
        <f t="shared" si="3"/>
        <v>9.3132257461547852E-10</v>
      </c>
      <c r="Y89" s="597">
        <f t="shared" si="4"/>
        <v>6.9849193096160889E-10</v>
      </c>
      <c r="Z89" s="597">
        <f t="shared" si="5"/>
        <v>1.1641532182693481E-10</v>
      </c>
    </row>
    <row r="90" spans="1:26" x14ac:dyDescent="0.2">
      <c r="A90" s="107">
        <v>1993</v>
      </c>
      <c r="B90" s="648">
        <f>compofiinc!AK82</f>
        <v>0.11302651464939117</v>
      </c>
      <c r="C90" s="657">
        <f>compofiinc!AL82</f>
        <v>9.960559755563736E-2</v>
      </c>
      <c r="D90" s="411">
        <f>compofiinc!AM82</f>
        <v>5.6580774486064911E-2</v>
      </c>
      <c r="E90" s="411">
        <f>compofiinc!AN82</f>
        <v>2.6873622089624405E-2</v>
      </c>
      <c r="F90" s="411">
        <f>compofiinc!AO82</f>
        <v>5.0197131931781769E-3</v>
      </c>
      <c r="G90" s="411">
        <f>compofiinc!AP82</f>
        <v>5.8631696738302708E-3</v>
      </c>
      <c r="H90" s="411">
        <f>compofiinc!AQ82</f>
        <v>5.2683139219880104E-3</v>
      </c>
      <c r="I90" s="670">
        <f>compofiinc!AR82</f>
        <v>5.9858471155166626E-2</v>
      </c>
      <c r="J90" s="676">
        <f>compofiinc!AS82</f>
        <v>4.9478217959403992E-2</v>
      </c>
      <c r="K90" s="136">
        <f>compofiinc!AT82</f>
        <v>2.4511080235242844E-2</v>
      </c>
      <c r="L90" s="136">
        <f>compofiinc!AU82</f>
        <v>1.5255264937877655E-2</v>
      </c>
      <c r="M90" s="136">
        <f>compofiinc!AV82</f>
        <v>2.9949238523840904E-3</v>
      </c>
      <c r="N90" s="136">
        <f>compofiinc!AW82</f>
        <v>3.5170959308743477E-3</v>
      </c>
      <c r="O90" s="136">
        <f>compofiinc!AX82</f>
        <v>3.1998504418879747E-3</v>
      </c>
      <c r="P90" s="685">
        <f>compofiinc!AY82</f>
        <v>2.4275628849864006E-2</v>
      </c>
      <c r="Q90" s="664">
        <f>compofiinc!AZ82</f>
        <v>1.8288359045982361E-2</v>
      </c>
      <c r="R90" s="105">
        <f>compofiinc!BA82</f>
        <v>7.3069483041763306E-3</v>
      </c>
      <c r="S90" s="105">
        <f>compofiinc!BB82</f>
        <v>6.7799147218465805E-3</v>
      </c>
      <c r="T90" s="105">
        <f>compofiinc!BC82</f>
        <v>1.2843456352129579E-3</v>
      </c>
      <c r="U90" s="105">
        <f>compofiinc!BD82</f>
        <v>1.509892987087369E-3</v>
      </c>
      <c r="V90" s="134">
        <f>compofiinc!BE82</f>
        <v>1.4072573976591229E-3</v>
      </c>
      <c r="X90" s="597">
        <f t="shared" si="3"/>
        <v>4.1909515857696533E-9</v>
      </c>
      <c r="Y90" s="597">
        <f t="shared" si="4"/>
        <v>2.5611370801925659E-9</v>
      </c>
      <c r="Z90" s="597">
        <f t="shared" si="5"/>
        <v>0</v>
      </c>
    </row>
    <row r="91" spans="1:26" x14ac:dyDescent="0.2">
      <c r="A91" s="107">
        <v>1994</v>
      </c>
      <c r="B91" s="648">
        <f>compofiinc!AK83</f>
        <v>0.11279823631048203</v>
      </c>
      <c r="C91" s="657">
        <f>compofiinc!AL83</f>
        <v>9.9717356264591217E-2</v>
      </c>
      <c r="D91" s="411">
        <f>compofiinc!AM83</f>
        <v>5.3301393985748291E-2</v>
      </c>
      <c r="E91" s="411">
        <f>compofiinc!AN83</f>
        <v>3.0189469456672668E-2</v>
      </c>
      <c r="F91" s="411">
        <f>compofiinc!AO83</f>
        <v>5.0811516121029854E-3</v>
      </c>
      <c r="G91" s="411">
        <f>compofiinc!AP83</f>
        <v>5.8700274676084518E-3</v>
      </c>
      <c r="H91" s="411">
        <f>compofiinc!AQ83</f>
        <v>5.2753095515072346E-3</v>
      </c>
      <c r="I91" s="670">
        <f>compofiinc!AR83</f>
        <v>5.9721522033214569E-2</v>
      </c>
      <c r="J91" s="676">
        <f>compofiinc!AS83</f>
        <v>4.9477659165859222E-2</v>
      </c>
      <c r="K91" s="136">
        <f>compofiinc!AT83</f>
        <v>2.1710855886340141E-2</v>
      </c>
      <c r="L91" s="136">
        <f>compofiinc!AU83</f>
        <v>1.7925271764397621E-2</v>
      </c>
      <c r="M91" s="136">
        <f>compofiinc!AV83</f>
        <v>3.0158748850226402E-3</v>
      </c>
      <c r="N91" s="136">
        <f>compofiinc!AW83</f>
        <v>3.7017825525254011E-3</v>
      </c>
      <c r="O91" s="136">
        <f>compofiinc!AX83</f>
        <v>3.1238766387104988E-3</v>
      </c>
      <c r="P91" s="685">
        <f>compofiinc!AY83</f>
        <v>2.4097368121147156E-2</v>
      </c>
      <c r="Q91" s="664">
        <f>compofiinc!AZ83</f>
        <v>1.8290255218744278E-2</v>
      </c>
      <c r="R91" s="105">
        <f>compofiinc!BA83</f>
        <v>5.9140454977750778E-3</v>
      </c>
      <c r="S91" s="105">
        <f>compofiinc!BB83</f>
        <v>8.0515816807746887E-3</v>
      </c>
      <c r="T91" s="105">
        <f>compofiinc!BC83</f>
        <v>1.2771108886227012E-3</v>
      </c>
      <c r="U91" s="105">
        <f>compofiinc!BD83</f>
        <v>1.699775573797524E-3</v>
      </c>
      <c r="V91" s="134">
        <f>compofiinc!BE83</f>
        <v>1.3477421598508954E-3</v>
      </c>
      <c r="X91" s="597">
        <f t="shared" si="3"/>
        <v>4.1909515857696533E-9</v>
      </c>
      <c r="Y91" s="597">
        <f t="shared" si="4"/>
        <v>-2.5611370801925659E-9</v>
      </c>
      <c r="Z91" s="597">
        <f t="shared" si="5"/>
        <v>-5.8207660913467407E-10</v>
      </c>
    </row>
    <row r="92" spans="1:26" x14ac:dyDescent="0.2">
      <c r="A92" s="107">
        <v>1995</v>
      </c>
      <c r="B92" s="648">
        <f>compofiinc!AK84</f>
        <v>0.11960913985967636</v>
      </c>
      <c r="C92" s="657">
        <f>compofiinc!AL84</f>
        <v>0.1041540652513504</v>
      </c>
      <c r="D92" s="411">
        <f>compofiinc!AM84</f>
        <v>5.6953374296426773E-2</v>
      </c>
      <c r="E92" s="411">
        <f>compofiinc!AN84</f>
        <v>2.9826954007148743E-2</v>
      </c>
      <c r="F92" s="411">
        <f>compofiinc!AO84</f>
        <v>5.6869811378419399E-3</v>
      </c>
      <c r="G92" s="411">
        <f>compofiinc!AP84</f>
        <v>6.5494701266288757E-3</v>
      </c>
      <c r="H92" s="411">
        <f>compofiinc!AQ84</f>
        <v>5.1378565840423107E-3</v>
      </c>
      <c r="I92" s="670">
        <f>compofiinc!AR84</f>
        <v>6.4191073179244995E-2</v>
      </c>
      <c r="J92" s="676">
        <f>compofiinc!AS84</f>
        <v>5.2045714110136032E-2</v>
      </c>
      <c r="K92" s="136">
        <f>compofiinc!AT84</f>
        <v>2.3792635649442673E-2</v>
      </c>
      <c r="L92" s="136">
        <f>compofiinc!AU84</f>
        <v>1.755806989967823E-2</v>
      </c>
      <c r="M92" s="136">
        <f>compofiinc!AV84</f>
        <v>3.514634445309639E-3</v>
      </c>
      <c r="N92" s="136">
        <f>compofiinc!AW84</f>
        <v>4.0076384320855141E-3</v>
      </c>
      <c r="O92" s="136">
        <f>compofiinc!AX84</f>
        <v>3.1727368477731943E-3</v>
      </c>
      <c r="P92" s="685">
        <f>compofiinc!AY84</f>
        <v>2.56207175552845E-2</v>
      </c>
      <c r="Q92" s="664">
        <f>compofiinc!AZ84</f>
        <v>1.9081389531493187E-2</v>
      </c>
      <c r="R92" s="105">
        <f>compofiinc!BA84</f>
        <v>6.7933476530015469E-3</v>
      </c>
      <c r="S92" s="105">
        <f>compofiinc!BB84</f>
        <v>7.7045019716024399E-3</v>
      </c>
      <c r="T92" s="105">
        <f>compofiinc!BC84</f>
        <v>1.5632965369150043E-3</v>
      </c>
      <c r="U92" s="105">
        <f>compofiinc!BD84</f>
        <v>1.7567279282957315E-3</v>
      </c>
      <c r="V92" s="134">
        <f>compofiinc!BE84</f>
        <v>1.2635152088478208E-3</v>
      </c>
      <c r="X92" s="597">
        <f t="shared" si="3"/>
        <v>-5.7090073823928833E-7</v>
      </c>
      <c r="Y92" s="597">
        <f t="shared" si="4"/>
        <v>-1.1641532182693481E-9</v>
      </c>
      <c r="Z92" s="597">
        <f t="shared" si="5"/>
        <v>2.3283064365386963E-10</v>
      </c>
    </row>
    <row r="93" spans="1:26" x14ac:dyDescent="0.2">
      <c r="A93" s="107">
        <v>1996</v>
      </c>
      <c r="B93" s="648">
        <f>compofiinc!AK85</f>
        <v>0.133517786860466</v>
      </c>
      <c r="C93" s="657">
        <f>compofiinc!AL85</f>
        <v>0.10996294766664505</v>
      </c>
      <c r="D93" s="411">
        <f>compofiinc!AM85</f>
        <v>6.0474954545497894E-2</v>
      </c>
      <c r="E93" s="411">
        <f>compofiinc!AN85</f>
        <v>3.1221183016896248E-2</v>
      </c>
      <c r="F93" s="411">
        <f>compofiinc!AO85</f>
        <v>6.0803634114563465E-3</v>
      </c>
      <c r="G93" s="411">
        <f>compofiinc!AP85</f>
        <v>6.7606954835355282E-3</v>
      </c>
      <c r="H93" s="411">
        <f>compofiinc!AQ85</f>
        <v>5.4257563315331936E-3</v>
      </c>
      <c r="I93" s="670">
        <f>compofiinc!AR85</f>
        <v>7.5186103582382202E-2</v>
      </c>
      <c r="J93" s="676">
        <f>compofiinc!AS85</f>
        <v>5.6277662515640259E-2</v>
      </c>
      <c r="K93" s="136">
        <f>compofiinc!AT85</f>
        <v>2.6180827990174294E-2</v>
      </c>
      <c r="L93" s="136">
        <f>compofiinc!AU85</f>
        <v>1.8773525953292847E-2</v>
      </c>
      <c r="M93" s="136">
        <f>compofiinc!AV85</f>
        <v>3.7959464825689793E-3</v>
      </c>
      <c r="N93" s="136">
        <f>compofiinc!AW85</f>
        <v>4.2459471151232719E-3</v>
      </c>
      <c r="O93" s="136">
        <f>compofiinc!AX85</f>
        <v>3.2814140431582928E-3</v>
      </c>
      <c r="P93" s="685">
        <f>compofiinc!AY85</f>
        <v>3.2241776585578918E-2</v>
      </c>
      <c r="Q93" s="664">
        <f>compofiinc!AZ85</f>
        <v>2.1394914016127586E-2</v>
      </c>
      <c r="R93" s="105">
        <f>compofiinc!BA85</f>
        <v>8.246181532740593E-3</v>
      </c>
      <c r="S93" s="105">
        <f>compofiinc!BB85</f>
        <v>8.1814378499984741E-3</v>
      </c>
      <c r="T93" s="105">
        <f>compofiinc!BC85</f>
        <v>1.7638233257457614E-3</v>
      </c>
      <c r="U93" s="105">
        <f>compofiinc!BD85</f>
        <v>1.9228752935305238E-3</v>
      </c>
      <c r="V93" s="134">
        <f>compofiinc!BE85</f>
        <v>1.2805957812815905E-3</v>
      </c>
      <c r="X93" s="597">
        <f t="shared" si="3"/>
        <v>-5.1222741603851318E-9</v>
      </c>
      <c r="Y93" s="597">
        <f t="shared" si="4"/>
        <v>9.3132257461547852E-10</v>
      </c>
      <c r="Z93" s="597">
        <f t="shared" si="5"/>
        <v>2.3283064365386963E-10</v>
      </c>
    </row>
    <row r="94" spans="1:26" x14ac:dyDescent="0.2">
      <c r="A94" s="107">
        <v>1997</v>
      </c>
      <c r="B94" s="648">
        <f>compofiinc!AK86</f>
        <v>0.14593666791915894</v>
      </c>
      <c r="C94" s="657">
        <f>compofiinc!AL86</f>
        <v>0.11608543992042542</v>
      </c>
      <c r="D94" s="411">
        <f>compofiinc!AM86</f>
        <v>6.4638599753379822E-2</v>
      </c>
      <c r="E94" s="411">
        <f>compofiinc!AN86</f>
        <v>3.2345820218324661E-2</v>
      </c>
      <c r="F94" s="411">
        <f>compofiinc!AO86</f>
        <v>6.413137074559927E-3</v>
      </c>
      <c r="G94" s="411">
        <f>compofiinc!AP86</f>
        <v>6.7919762805104256E-3</v>
      </c>
      <c r="H94" s="411">
        <f>compofiinc!AQ86</f>
        <v>5.8959037996828556E-3</v>
      </c>
      <c r="I94" s="670">
        <f>compofiinc!AR86</f>
        <v>8.4616906940937042E-2</v>
      </c>
      <c r="J94" s="676">
        <f>compofiinc!AS86</f>
        <v>6.091795489192009E-2</v>
      </c>
      <c r="K94" s="136">
        <f>compofiinc!AT86</f>
        <v>2.9625756666064262E-2</v>
      </c>
      <c r="L94" s="136">
        <f>compofiinc!AU86</f>
        <v>1.9414184615015984E-2</v>
      </c>
      <c r="M94" s="136">
        <f>compofiinc!AV86</f>
        <v>3.8807943928986788E-3</v>
      </c>
      <c r="N94" s="136">
        <f>compofiinc!AW86</f>
        <v>4.2982194572687149E-3</v>
      </c>
      <c r="O94" s="136">
        <f>compofiinc!AX86</f>
        <v>3.6989990621805191E-3</v>
      </c>
      <c r="P94" s="685">
        <f>compofiinc!AY86</f>
        <v>3.6872155964374542E-2</v>
      </c>
      <c r="Q94" s="664">
        <f>compofiinc!AZ86</f>
        <v>2.3362413048744202E-2</v>
      </c>
      <c r="R94" s="105">
        <f>compofiinc!BA86</f>
        <v>1.0123454034328461E-2</v>
      </c>
      <c r="S94" s="105">
        <f>compofiinc!BB86</f>
        <v>8.0737946555018425E-3</v>
      </c>
      <c r="T94" s="105">
        <f>compofiinc!BC86</f>
        <v>1.6824523918330669E-3</v>
      </c>
      <c r="U94" s="105">
        <f>compofiinc!BD86</f>
        <v>1.9445884972810745E-3</v>
      </c>
      <c r="V94" s="134">
        <f>compofiinc!BE86</f>
        <v>1.538123469799757E-3</v>
      </c>
      <c r="X94" s="597">
        <f t="shared" si="3"/>
        <v>2.7939677238464355E-9</v>
      </c>
      <c r="Y94" s="597">
        <f t="shared" si="4"/>
        <v>6.9849193096160889E-10</v>
      </c>
      <c r="Z94" s="597">
        <f t="shared" si="5"/>
        <v>0</v>
      </c>
    </row>
    <row r="95" spans="1:26" x14ac:dyDescent="0.2">
      <c r="A95" s="107">
        <v>1998</v>
      </c>
      <c r="B95" s="648">
        <f>compofiinc!AK87</f>
        <v>0.15645615756511688</v>
      </c>
      <c r="C95" s="657">
        <f>compofiinc!AL87</f>
        <v>0.12091733515262604</v>
      </c>
      <c r="D95" s="411">
        <f>compofiinc!AM87</f>
        <v>6.8572178483009338E-2</v>
      </c>
      <c r="E95" s="411">
        <f>compofiinc!AN87</f>
        <v>3.3569194376468658E-2</v>
      </c>
      <c r="F95" s="411">
        <f>compofiinc!AO87</f>
        <v>5.9567354619503021E-3</v>
      </c>
      <c r="G95" s="411">
        <f>compofiinc!AP87</f>
        <v>6.6226599738001823E-3</v>
      </c>
      <c r="H95" s="411">
        <f>compofiinc!AQ87</f>
        <v>6.1965645290911198E-3</v>
      </c>
      <c r="I95" s="670">
        <f>compofiinc!AR87</f>
        <v>9.3034431338310242E-2</v>
      </c>
      <c r="J95" s="676">
        <f>compofiinc!AS87</f>
        <v>6.4655788242816925E-2</v>
      </c>
      <c r="K95" s="136">
        <f>compofiinc!AT87</f>
        <v>3.3244773745536804E-2</v>
      </c>
      <c r="L95" s="136">
        <f>compofiinc!AU87</f>
        <v>1.982523500919342E-2</v>
      </c>
      <c r="M95" s="136">
        <f>compofiinc!AV87</f>
        <v>3.5883001983165741E-3</v>
      </c>
      <c r="N95" s="136">
        <f>compofiinc!AW87</f>
        <v>4.1583972051739693E-3</v>
      </c>
      <c r="O95" s="136">
        <f>compofiinc!AX87</f>
        <v>3.839082783088088E-3</v>
      </c>
      <c r="P95" s="685">
        <f>compofiinc!AY87</f>
        <v>4.115208238363266E-2</v>
      </c>
      <c r="Q95" s="664">
        <f>compofiinc!AZ87</f>
        <v>2.5295291095972061E-2</v>
      </c>
      <c r="R95" s="105">
        <f>compofiinc!BA87</f>
        <v>1.2536337599158287E-2</v>
      </c>
      <c r="S95" s="105">
        <f>compofiinc!BB87</f>
        <v>7.8937103971838951E-3</v>
      </c>
      <c r="T95" s="105">
        <f>compofiinc!BC87</f>
        <v>1.4916259096935391E-3</v>
      </c>
      <c r="U95" s="105">
        <f>compofiinc!BD87</f>
        <v>1.771778566762805E-3</v>
      </c>
      <c r="V95" s="134">
        <f>compofiinc!BE87</f>
        <v>1.6018394380807877E-3</v>
      </c>
      <c r="X95" s="597">
        <f t="shared" si="3"/>
        <v>2.3283064365386963E-9</v>
      </c>
      <c r="Y95" s="597">
        <f t="shared" si="4"/>
        <v>-6.9849193096160889E-10</v>
      </c>
      <c r="Z95" s="597">
        <f t="shared" si="5"/>
        <v>-8.149072527885437E-10</v>
      </c>
    </row>
    <row r="96" spans="1:26" x14ac:dyDescent="0.2">
      <c r="A96" s="110">
        <v>1999</v>
      </c>
      <c r="B96" s="651">
        <f>compofiinc!AK88</f>
        <v>0.16612866520881653</v>
      </c>
      <c r="C96" s="661">
        <f>compofiinc!AL88</f>
        <v>0.12685687839984894</v>
      </c>
      <c r="D96" s="511">
        <f>compofiinc!AM88</f>
        <v>7.3701873421669006E-2</v>
      </c>
      <c r="E96" s="511">
        <f>compofiinc!AN88</f>
        <v>3.4071542322635651E-2</v>
      </c>
      <c r="F96" s="511">
        <f>compofiinc!AO88</f>
        <v>6.3386321999132633E-3</v>
      </c>
      <c r="G96" s="511">
        <f>compofiinc!AP88</f>
        <v>6.5760505385696888E-3</v>
      </c>
      <c r="H96" s="511">
        <f>compofiinc!AQ88</f>
        <v>6.1687817797064781E-3</v>
      </c>
      <c r="I96" s="672">
        <f>compofiinc!AR88</f>
        <v>0.10045318305492401</v>
      </c>
      <c r="J96" s="681">
        <f>compofiinc!AS88</f>
        <v>6.9361716508865356E-2</v>
      </c>
      <c r="K96" s="140">
        <f>compofiinc!AT88</f>
        <v>3.7699442356824875E-2</v>
      </c>
      <c r="L96" s="140">
        <f>compofiinc!AU88</f>
        <v>1.9904231652617455E-2</v>
      </c>
      <c r="M96" s="140">
        <f>compofiinc!AV88</f>
        <v>3.8251499645411968E-3</v>
      </c>
      <c r="N96" s="140">
        <f>compofiinc!AW88</f>
        <v>4.1495067998766899E-3</v>
      </c>
      <c r="O96" s="140">
        <f>compofiinc!AX88</f>
        <v>3.7833831738680601E-3</v>
      </c>
      <c r="P96" s="686">
        <f>compofiinc!AY88</f>
        <v>4.5050371438264847E-2</v>
      </c>
      <c r="Q96" s="682">
        <f>compofiinc!AZ88</f>
        <v>2.7710717171430588E-2</v>
      </c>
      <c r="R96" s="108">
        <f>compofiinc!BA88</f>
        <v>1.5259994193911552E-2</v>
      </c>
      <c r="S96" s="108">
        <f>compofiinc!BB88</f>
        <v>7.5010703876614571E-3</v>
      </c>
      <c r="T96" s="108">
        <f>compofiinc!BC88</f>
        <v>1.6564840916544199E-3</v>
      </c>
      <c r="U96" s="108">
        <f>compofiinc!BD88</f>
        <v>1.761220395565033E-3</v>
      </c>
      <c r="V96" s="138">
        <f>compofiinc!BE88</f>
        <v>1.5319492667913437E-3</v>
      </c>
      <c r="X96" s="597">
        <f t="shared" si="3"/>
        <v>-1.862645149230957E-9</v>
      </c>
      <c r="Y96" s="597">
        <f t="shared" si="4"/>
        <v>2.5611370801925659E-9</v>
      </c>
      <c r="Z96" s="597">
        <f t="shared" si="5"/>
        <v>-1.1641532182693481E-9</v>
      </c>
    </row>
    <row r="97" spans="1:26" x14ac:dyDescent="0.2">
      <c r="A97" s="107">
        <v>2000</v>
      </c>
      <c r="B97" s="648">
        <f>compofiinc!AK89</f>
        <v>0.17941091954708099</v>
      </c>
      <c r="C97" s="657">
        <f>compofiinc!AL89</f>
        <v>0.13424490392208099</v>
      </c>
      <c r="D97" s="411">
        <f>compofiinc!AM89</f>
        <v>8.0316849052906036E-2</v>
      </c>
      <c r="E97" s="411">
        <f>compofiinc!AN89</f>
        <v>3.307848796248436E-2</v>
      </c>
      <c r="F97" s="411">
        <f>compofiinc!AO89</f>
        <v>6.8494388833642006E-3</v>
      </c>
      <c r="G97" s="411">
        <f>compofiinc!AP89</f>
        <v>7.3405350558459759E-3</v>
      </c>
      <c r="H97" s="411">
        <f>compofiinc!AQ89</f>
        <v>6.6593890078365803E-3</v>
      </c>
      <c r="I97" s="670">
        <f>compofiinc!AR89</f>
        <v>0.11187896132469177</v>
      </c>
      <c r="J97" s="676">
        <f>compofiinc!AS89</f>
        <v>7.5294904410839081E-2</v>
      </c>
      <c r="K97" s="136">
        <f>compofiinc!AT89</f>
        <v>4.3442104011774063E-2</v>
      </c>
      <c r="L97" s="136">
        <f>compofiinc!AU89</f>
        <v>1.8865732476115227E-2</v>
      </c>
      <c r="M97" s="136">
        <f>compofiinc!AV89</f>
        <v>4.0733404457569122E-3</v>
      </c>
      <c r="N97" s="136">
        <f>compofiinc!AW89</f>
        <v>4.6952264383435249E-3</v>
      </c>
      <c r="O97" s="136">
        <f>compofiinc!AX89</f>
        <v>4.2185024358332157E-3</v>
      </c>
      <c r="P97" s="685">
        <f>compofiinc!AY89</f>
        <v>5.241696909070015E-2</v>
      </c>
      <c r="Q97" s="664">
        <f>compofiinc!AZ89</f>
        <v>3.0942687764763832E-2</v>
      </c>
      <c r="R97" s="105">
        <f>compofiinc!BA89</f>
        <v>1.828540675342083E-2</v>
      </c>
      <c r="S97" s="105">
        <f>compofiinc!BB89</f>
        <v>6.9308886304497719E-3</v>
      </c>
      <c r="T97" s="105">
        <f>compofiinc!BC89</f>
        <v>1.6476517776027322E-3</v>
      </c>
      <c r="U97" s="105">
        <f>compofiinc!BD89</f>
        <v>2.0421282388269901E-3</v>
      </c>
      <c r="V97" s="134">
        <f>compofiinc!BE89</f>
        <v>2.0366127137094736E-3</v>
      </c>
      <c r="X97" s="597">
        <f t="shared" si="3"/>
        <v>2.0395964384078979E-7</v>
      </c>
      <c r="Y97" s="597">
        <f t="shared" si="4"/>
        <v>-1.3969838619232178E-9</v>
      </c>
      <c r="Z97" s="597">
        <f t="shared" si="5"/>
        <v>-3.4924596548080444E-10</v>
      </c>
    </row>
    <row r="98" spans="1:26" x14ac:dyDescent="0.2">
      <c r="A98" s="107">
        <v>2001</v>
      </c>
      <c r="B98" s="648">
        <f>compofiinc!AK90</f>
        <v>0.14822310209274292</v>
      </c>
      <c r="C98" s="657">
        <f>compofiinc!AL90</f>
        <v>0.12298332154750824</v>
      </c>
      <c r="D98" s="411">
        <f>compofiinc!AM90</f>
        <v>7.0029407739639282E-2</v>
      </c>
      <c r="E98" s="411">
        <f>compofiinc!AN90</f>
        <v>3.3793497830629349E-2</v>
      </c>
      <c r="F98" s="411">
        <f>compofiinc!AO90</f>
        <v>5.6423116475343704E-3</v>
      </c>
      <c r="G98" s="411">
        <f>compofiinc!AP90</f>
        <v>6.8299821577966213E-3</v>
      </c>
      <c r="H98" s="411">
        <f>compofiinc!AQ90</f>
        <v>6.6879247315227985E-3</v>
      </c>
      <c r="I98" s="670">
        <f>compofiinc!AR90</f>
        <v>8.6548283696174622E-2</v>
      </c>
      <c r="J98" s="676">
        <f>compofiinc!AS90</f>
        <v>6.5903499722480774E-2</v>
      </c>
      <c r="K98" s="136">
        <f>compofiinc!AT90</f>
        <v>3.4458402544260025E-2</v>
      </c>
      <c r="L98" s="136">
        <f>compofiinc!AU90</f>
        <v>1.9576698541641235E-2</v>
      </c>
      <c r="M98" s="136">
        <f>compofiinc!AV90</f>
        <v>3.4805354662239552E-3</v>
      </c>
      <c r="N98" s="136">
        <f>compofiinc!AW90</f>
        <v>4.4309310615062714E-3</v>
      </c>
      <c r="O98" s="136">
        <f>compofiinc!AX90</f>
        <v>3.9569344371557236E-3</v>
      </c>
      <c r="P98" s="685">
        <f>compofiinc!AY90</f>
        <v>3.829609602689743E-2</v>
      </c>
      <c r="Q98" s="664">
        <f>compofiinc!AZ90</f>
        <v>2.570653147995472E-2</v>
      </c>
      <c r="R98" s="105">
        <f>compofiinc!BA90</f>
        <v>1.3203270733356476E-2</v>
      </c>
      <c r="S98" s="105">
        <f>compofiinc!BB90</f>
        <v>7.3711210861802101E-3</v>
      </c>
      <c r="T98" s="105">
        <f>compofiinc!BC90</f>
        <v>1.5315712662413716E-3</v>
      </c>
      <c r="U98" s="105">
        <f>compofiinc!BD90</f>
        <v>1.9962436053901911E-3</v>
      </c>
      <c r="V98" s="134">
        <f>compofiinc!BE90</f>
        <v>1.6043243231251836E-3</v>
      </c>
      <c r="X98" s="597">
        <f t="shared" si="3"/>
        <v>1.9744038581848145E-7</v>
      </c>
      <c r="Y98" s="597">
        <f t="shared" si="4"/>
        <v>-2.3283064365386963E-9</v>
      </c>
      <c r="Z98" s="597">
        <f t="shared" si="5"/>
        <v>4.6566128730773926E-10</v>
      </c>
    </row>
    <row r="99" spans="1:26" x14ac:dyDescent="0.2">
      <c r="A99" s="107">
        <v>2002</v>
      </c>
      <c r="B99" s="648">
        <f>compofiinc!AK91</f>
        <v>0.13568723201751709</v>
      </c>
      <c r="C99" s="657">
        <f>compofiinc!AL91</f>
        <v>0.11723024398088455</v>
      </c>
      <c r="D99" s="411">
        <f>compofiinc!AM91</f>
        <v>6.4156912267208099E-2</v>
      </c>
      <c r="E99" s="411">
        <f>compofiinc!AN91</f>
        <v>3.5998139530420303E-2</v>
      </c>
      <c r="F99" s="411">
        <f>compofiinc!AO91</f>
        <v>4.7334637492895126E-3</v>
      </c>
      <c r="G99" s="411">
        <f>compofiinc!AP91</f>
        <v>5.1956544630229473E-3</v>
      </c>
      <c r="H99" s="411">
        <f>compofiinc!AQ91</f>
        <v>7.1460693143308163E-3</v>
      </c>
      <c r="I99" s="670">
        <f>compofiinc!AR91</f>
        <v>7.6319940388202667E-2</v>
      </c>
      <c r="J99" s="676">
        <f>compofiinc!AS91</f>
        <v>6.1452612280845642E-2</v>
      </c>
      <c r="K99" s="136">
        <f>compofiinc!AT91</f>
        <v>2.9077135026454926E-2</v>
      </c>
      <c r="L99" s="136">
        <f>compofiinc!AU91</f>
        <v>2.1477675065398216E-2</v>
      </c>
      <c r="M99" s="136">
        <f>compofiinc!AV91</f>
        <v>3.009905805811286E-3</v>
      </c>
      <c r="N99" s="136">
        <f>compofiinc!AW91</f>
        <v>3.3897405955940485E-3</v>
      </c>
      <c r="O99" s="136">
        <f>compofiinc!AX91</f>
        <v>4.4981543906033039E-3</v>
      </c>
      <c r="P99" s="685">
        <f>compofiinc!AY91</f>
        <v>3.2792501151561737E-2</v>
      </c>
      <c r="Q99" s="664">
        <f>compofiinc!AZ91</f>
        <v>2.3763580247759819E-2</v>
      </c>
      <c r="R99" s="105">
        <f>compofiinc!BA91</f>
        <v>1.0211436077952385E-2</v>
      </c>
      <c r="S99" s="105">
        <f>compofiinc!BB91</f>
        <v>8.5175130516290665E-3</v>
      </c>
      <c r="T99" s="105">
        <f>compofiinc!BC91</f>
        <v>1.4635830884799361E-3</v>
      </c>
      <c r="U99" s="105">
        <f>compofiinc!BD91</f>
        <v>1.5997067093849182E-3</v>
      </c>
      <c r="V99" s="134">
        <f>compofiinc!BE91</f>
        <v>1.9713414367288351E-3</v>
      </c>
      <c r="X99" s="597">
        <f t="shared" si="3"/>
        <v>4.6566128730773926E-9</v>
      </c>
      <c r="Y99" s="597">
        <f t="shared" si="4"/>
        <v>1.3969838619232178E-9</v>
      </c>
      <c r="Z99" s="597">
        <f t="shared" si="5"/>
        <v>-1.1641532182693481E-10</v>
      </c>
    </row>
    <row r="100" spans="1:26" x14ac:dyDescent="0.2">
      <c r="A100" s="107">
        <v>2003</v>
      </c>
      <c r="B100" s="648">
        <f>compofiinc!AK92</f>
        <v>0.14187824726104736</v>
      </c>
      <c r="C100" s="657">
        <f>compofiinc!AL92</f>
        <v>0.11939836293458939</v>
      </c>
      <c r="D100" s="411">
        <f>compofiinc!AM92</f>
        <v>6.3673965632915497E-2</v>
      </c>
      <c r="E100" s="411">
        <f>compofiinc!AN92</f>
        <v>3.7103611975908279E-2</v>
      </c>
      <c r="F100" s="411">
        <f>compofiinc!AO92</f>
        <v>6.0810018330812454E-3</v>
      </c>
      <c r="G100" s="411">
        <f>compofiinc!AP92</f>
        <v>4.7624502331018448E-3</v>
      </c>
      <c r="H100" s="411">
        <f>compofiinc!AQ92</f>
        <v>7.7773360535502434E-3</v>
      </c>
      <c r="I100" s="670">
        <f>compofiinc!AR92</f>
        <v>8.1551261246204376E-2</v>
      </c>
      <c r="J100" s="676">
        <f>compofiinc!AS92</f>
        <v>6.3446708023548126E-2</v>
      </c>
      <c r="K100" s="136">
        <f>compofiinc!AT92</f>
        <v>2.908652275800705E-2</v>
      </c>
      <c r="L100" s="136">
        <f>compofiinc!AU92</f>
        <v>2.2300271317362785E-2</v>
      </c>
      <c r="M100" s="136">
        <f>compofiinc!AV92</f>
        <v>4.0366002358496189E-3</v>
      </c>
      <c r="N100" s="136">
        <f>compofiinc!AW92</f>
        <v>3.1173950992524624E-3</v>
      </c>
      <c r="O100" s="136">
        <f>compofiinc!AX92</f>
        <v>4.9059144221246243E-3</v>
      </c>
      <c r="P100" s="685">
        <f>compofiinc!AY92</f>
        <v>3.6295089870691299E-2</v>
      </c>
      <c r="Q100" s="664">
        <f>compofiinc!AZ92</f>
        <v>2.5278741493821144E-2</v>
      </c>
      <c r="R100" s="105">
        <f>compofiinc!BA92</f>
        <v>1.02583859115839E-2</v>
      </c>
      <c r="S100" s="105">
        <f>compofiinc!BB92</f>
        <v>9.1407857835292816E-3</v>
      </c>
      <c r="T100" s="105">
        <f>compofiinc!BC92</f>
        <v>2.0690802484750748E-3</v>
      </c>
      <c r="U100" s="105">
        <f>compofiinc!BD92</f>
        <v>1.5422189608216286E-3</v>
      </c>
      <c r="V100" s="134">
        <f>compofiinc!BE92</f>
        <v>2.2682712879031897E-3</v>
      </c>
      <c r="X100" s="597">
        <f t="shared" si="3"/>
        <v>-2.7939677238464355E-9</v>
      </c>
      <c r="Y100" s="597">
        <f t="shared" si="4"/>
        <v>4.1909515857696533E-9</v>
      </c>
      <c r="Z100" s="597">
        <f t="shared" si="5"/>
        <v>-6.9849193096160889E-10</v>
      </c>
    </row>
    <row r="101" spans="1:26" x14ac:dyDescent="0.2">
      <c r="A101" s="107">
        <v>2004</v>
      </c>
      <c r="B101" s="648">
        <f>compofiinc!AK93</f>
        <v>0.1627439558506012</v>
      </c>
      <c r="C101" s="657">
        <f>compofiinc!AL93</f>
        <v>0.13030502200126648</v>
      </c>
      <c r="D101" s="411">
        <f>compofiinc!AM93</f>
        <v>6.7974023520946503E-2</v>
      </c>
      <c r="E101" s="411">
        <f>compofiinc!AN93</f>
        <v>4.2419526726007462E-2</v>
      </c>
      <c r="F101" s="411">
        <f>compofiinc!AO93</f>
        <v>8.2594370469450951E-3</v>
      </c>
      <c r="G101" s="411">
        <f>compofiinc!AP93</f>
        <v>4.8265364021062851E-3</v>
      </c>
      <c r="H101" s="411">
        <f>compofiinc!AQ93</f>
        <v>6.8255048245191574E-3</v>
      </c>
      <c r="I101" s="670">
        <f>compofiinc!AR93</f>
        <v>9.767623245716095E-2</v>
      </c>
      <c r="J101" s="676">
        <f>compofiinc!AS93</f>
        <v>7.1777567267417908E-2</v>
      </c>
      <c r="K101" s="136">
        <f>compofiinc!AT93</f>
        <v>3.2726846635341644E-2</v>
      </c>
      <c r="L101" s="136">
        <f>compofiinc!AU93</f>
        <v>2.5540661066770554E-2</v>
      </c>
      <c r="M101" s="136">
        <f>compofiinc!AV93</f>
        <v>5.772419273853302E-3</v>
      </c>
      <c r="N101" s="136">
        <f>compofiinc!AW93</f>
        <v>3.2712444663047791E-3</v>
      </c>
      <c r="O101" s="136">
        <f>compofiinc!AX93</f>
        <v>4.4663934968411922E-3</v>
      </c>
      <c r="P101" s="685">
        <f>compofiinc!AY93</f>
        <v>4.491109773516655E-2</v>
      </c>
      <c r="Q101" s="664">
        <f>compofiinc!AZ93</f>
        <v>2.9899092391133308E-2</v>
      </c>
      <c r="R101" s="105">
        <f>compofiinc!BA93</f>
        <v>1.2377144768834114E-2</v>
      </c>
      <c r="S101" s="105">
        <f>compofiinc!BB93</f>
        <v>1.0518859140574932E-2</v>
      </c>
      <c r="T101" s="105">
        <f>compofiinc!BC93</f>
        <v>3.2028760761022568E-3</v>
      </c>
      <c r="U101" s="105">
        <f>compofiinc!BD93</f>
        <v>1.6138427890837193E-3</v>
      </c>
      <c r="V101" s="134">
        <f>compofiinc!BE93</f>
        <v>2.1863689180463552E-3</v>
      </c>
      <c r="X101" s="597">
        <f t="shared" si="3"/>
        <v>-6.5192580223083496E-9</v>
      </c>
      <c r="Y101" s="597">
        <f t="shared" si="4"/>
        <v>2.3283064365386963E-9</v>
      </c>
      <c r="Z101" s="597">
        <f t="shared" si="5"/>
        <v>6.9849193096160889E-10</v>
      </c>
    </row>
    <row r="102" spans="1:26" x14ac:dyDescent="0.2">
      <c r="A102" s="107">
        <v>2005</v>
      </c>
      <c r="B102" s="648">
        <f>compofiinc!AK94</f>
        <v>0.18499863147735596</v>
      </c>
      <c r="C102" s="657">
        <f>compofiinc!AL94</f>
        <v>0.14429381489753723</v>
      </c>
      <c r="D102" s="411">
        <f>compofiinc!AM94</f>
        <v>7.0402726531028748E-2</v>
      </c>
      <c r="E102" s="411">
        <f>compofiinc!AN94</f>
        <v>5.0452627241611481E-2</v>
      </c>
      <c r="F102" s="411">
        <f>compofiinc!AO94</f>
        <v>8.9007019996643066E-3</v>
      </c>
      <c r="G102" s="411">
        <f>compofiinc!AP94</f>
        <v>7.030717097222805E-3</v>
      </c>
      <c r="H102" s="411">
        <f>compofiinc!AQ94</f>
        <v>7.5070392340421677E-3</v>
      </c>
      <c r="I102" s="670">
        <f>compofiinc!AR94</f>
        <v>0.11448153108358383</v>
      </c>
      <c r="J102" s="676">
        <f>compofiinc!AS94</f>
        <v>8.1666819751262665E-2</v>
      </c>
      <c r="K102" s="136">
        <f>compofiinc!AT94</f>
        <v>3.4632027149200439E-2</v>
      </c>
      <c r="L102" s="136">
        <f>compofiinc!AU94</f>
        <v>3.1218037009239197E-2</v>
      </c>
      <c r="M102" s="136">
        <f>compofiinc!AV94</f>
        <v>6.0916622169315815E-3</v>
      </c>
      <c r="N102" s="136">
        <f>compofiinc!AW94</f>
        <v>4.8828041180968285E-3</v>
      </c>
      <c r="O102" s="136">
        <f>compofiinc!AX94</f>
        <v>4.8422934487462044E-3</v>
      </c>
      <c r="P102" s="685">
        <f>compofiinc!AY94</f>
        <v>5.3380269557237625E-2</v>
      </c>
      <c r="Q102" s="664">
        <f>compofiinc!AZ94</f>
        <v>3.4610338509082794E-2</v>
      </c>
      <c r="R102" s="105">
        <f>compofiinc!BA94</f>
        <v>1.2975519523024559E-2</v>
      </c>
      <c r="S102" s="105">
        <f>compofiinc!BB94</f>
        <v>1.3394486159086227E-2</v>
      </c>
      <c r="T102" s="105">
        <f>compofiinc!BC94</f>
        <v>3.2188538461923599E-3</v>
      </c>
      <c r="U102" s="105">
        <f>compofiinc!BD94</f>
        <v>2.5584911927580833E-3</v>
      </c>
      <c r="V102" s="134">
        <f>compofiinc!BE94</f>
        <v>2.4629887193441391E-3</v>
      </c>
      <c r="X102" s="597">
        <f t="shared" si="3"/>
        <v>2.7939677238464355E-9</v>
      </c>
      <c r="Y102" s="597">
        <f t="shared" si="4"/>
        <v>-4.1909515857696533E-9</v>
      </c>
      <c r="Z102" s="597">
        <f t="shared" si="5"/>
        <v>-9.3132257461547852E-10</v>
      </c>
    </row>
    <row r="103" spans="1:26" x14ac:dyDescent="0.2">
      <c r="A103" s="107">
        <v>2006</v>
      </c>
      <c r="B103" s="648">
        <f>compofiinc!AK95</f>
        <v>0.19150185585021973</v>
      </c>
      <c r="C103" s="657">
        <f>compofiinc!AL95</f>
        <v>0.14584116637706757</v>
      </c>
      <c r="D103" s="411">
        <f>compofiinc!AM95</f>
        <v>6.9397158920764923E-2</v>
      </c>
      <c r="E103" s="411">
        <f>compofiinc!AN95</f>
        <v>5.0193488597869873E-2</v>
      </c>
      <c r="F103" s="411">
        <f>compofiinc!AO95</f>
        <v>1.0024935007095337E-2</v>
      </c>
      <c r="G103" s="411">
        <f>compofiinc!AP95</f>
        <v>9.0793846175074577E-3</v>
      </c>
      <c r="H103" s="411">
        <f>compofiinc!AQ95</f>
        <v>7.146195974200964E-3</v>
      </c>
      <c r="I103" s="670">
        <f>compofiinc!AR95</f>
        <v>0.11918225139379501</v>
      </c>
      <c r="J103" s="676">
        <f>compofiinc!AS95</f>
        <v>8.2212910056114197E-2</v>
      </c>
      <c r="K103" s="136">
        <f>compofiinc!AT95</f>
        <v>3.3638916909694672E-2</v>
      </c>
      <c r="L103" s="136">
        <f>compofiinc!AU95</f>
        <v>3.0974265187978745E-2</v>
      </c>
      <c r="M103" s="136">
        <f>compofiinc!AV95</f>
        <v>6.7847659811377525E-3</v>
      </c>
      <c r="N103" s="136">
        <f>compofiinc!AW95</f>
        <v>6.2087727710604668E-3</v>
      </c>
      <c r="O103" s="136">
        <f>compofiinc!AX95</f>
        <v>4.6061845496296883E-3</v>
      </c>
      <c r="P103" s="685">
        <f>compofiinc!AY95</f>
        <v>5.6408710777759552E-2</v>
      </c>
      <c r="Q103" s="664">
        <f>compofiinc!AZ95</f>
        <v>3.436877578496933E-2</v>
      </c>
      <c r="R103" s="105">
        <f>compofiinc!BA95</f>
        <v>1.2475696392357349E-2</v>
      </c>
      <c r="S103" s="105">
        <f>compofiinc!BB95</f>
        <v>1.2605223804712296E-2</v>
      </c>
      <c r="T103" s="105">
        <f>compofiinc!BC95</f>
        <v>3.7159502971917391E-3</v>
      </c>
      <c r="U103" s="105">
        <f>compofiinc!BD95</f>
        <v>3.276182571426034E-3</v>
      </c>
      <c r="V103" s="134">
        <f>compofiinc!BE95</f>
        <v>2.2957231849431992E-3</v>
      </c>
      <c r="X103" s="597">
        <f t="shared" si="3"/>
        <v>3.2596290111541748E-9</v>
      </c>
      <c r="Y103" s="597">
        <f t="shared" si="4"/>
        <v>4.6566128730773926E-9</v>
      </c>
      <c r="Z103" s="597">
        <f t="shared" si="5"/>
        <v>-4.6566128730773926E-10</v>
      </c>
    </row>
    <row r="104" spans="1:26" x14ac:dyDescent="0.2">
      <c r="A104" s="107">
        <v>2007</v>
      </c>
      <c r="B104" s="648">
        <f>compofiinc!AK96</f>
        <v>0.19885076582431793</v>
      </c>
      <c r="C104" s="657">
        <f>compofiinc!AL96</f>
        <v>0.14837342500686646</v>
      </c>
      <c r="D104" s="411">
        <f>compofiinc!AM96</f>
        <v>7.2414353489875793E-2</v>
      </c>
      <c r="E104" s="411">
        <f>compofiinc!AN96</f>
        <v>4.6569913625717163E-2</v>
      </c>
      <c r="F104" s="411">
        <f>compofiinc!AO96</f>
        <v>1.1547114700078964E-2</v>
      </c>
      <c r="G104" s="411">
        <f>compofiinc!AP96</f>
        <v>1.0459455661475658E-2</v>
      </c>
      <c r="H104" s="411">
        <f>compofiinc!AQ96</f>
        <v>7.3825810104608536E-3</v>
      </c>
      <c r="I104" s="670">
        <f>compofiinc!AR96</f>
        <v>0.12629571557044983</v>
      </c>
      <c r="J104" s="676">
        <f>compofiinc!AS96</f>
        <v>8.4497474133968353E-2</v>
      </c>
      <c r="K104" s="136">
        <f>compofiinc!AT96</f>
        <v>3.6391019821166992E-2</v>
      </c>
      <c r="L104" s="136">
        <f>compofiinc!AU96</f>
        <v>2.8237352147698402E-2</v>
      </c>
      <c r="M104" s="136">
        <f>compofiinc!AV96</f>
        <v>7.9137738794088364E-3</v>
      </c>
      <c r="N104" s="136">
        <f>compofiinc!AW96</f>
        <v>7.1981232613325119E-3</v>
      </c>
      <c r="O104" s="136">
        <f>compofiinc!AX96</f>
        <v>4.7572036273777485E-3</v>
      </c>
      <c r="P104" s="685">
        <f>compofiinc!AY96</f>
        <v>6.1911758035421371E-2</v>
      </c>
      <c r="Q104" s="664">
        <f>compofiinc!AZ96</f>
        <v>3.620539978146553E-2</v>
      </c>
      <c r="R104" s="105">
        <f>compofiinc!BA96</f>
        <v>1.3854996301233768E-2</v>
      </c>
      <c r="S104" s="105">
        <f>compofiinc!BB96</f>
        <v>1.1514047160744667E-2</v>
      </c>
      <c r="T104" s="105">
        <f>compofiinc!BC96</f>
        <v>4.37523378059268E-3</v>
      </c>
      <c r="U104" s="105">
        <f>compofiinc!BD96</f>
        <v>4.0380554273724556E-3</v>
      </c>
      <c r="V104" s="134">
        <f>compofiinc!BE96</f>
        <v>2.4230680428445339E-3</v>
      </c>
      <c r="X104" s="597">
        <f t="shared" si="3"/>
        <v>6.5192580223083496E-9</v>
      </c>
      <c r="Y104" s="597">
        <f t="shared" si="4"/>
        <v>1.3969838619232178E-9</v>
      </c>
      <c r="Z104" s="597">
        <f t="shared" si="5"/>
        <v>-9.3132257461547852E-10</v>
      </c>
    </row>
    <row r="105" spans="1:26" x14ac:dyDescent="0.2">
      <c r="A105" s="107">
        <v>2008</v>
      </c>
      <c r="B105" s="648">
        <f>compofiinc!AK97</f>
        <v>0.17427489161491394</v>
      </c>
      <c r="C105" s="657">
        <f>compofiinc!AL97</f>
        <v>0.14390155673027039</v>
      </c>
      <c r="D105" s="411">
        <f>compofiinc!AM97</f>
        <v>6.9991514086723328E-2</v>
      </c>
      <c r="E105" s="411">
        <f>compofiinc!AN97</f>
        <v>4.7164790332317352E-2</v>
      </c>
      <c r="F105" s="411">
        <f>compofiinc!AO97</f>
        <v>1.0855488479137421E-2</v>
      </c>
      <c r="G105" s="411">
        <f>compofiinc!AP97</f>
        <v>7.6888203620910645E-3</v>
      </c>
      <c r="H105" s="411">
        <f>compofiinc!AQ97</f>
        <v>8.200937882065773E-3</v>
      </c>
      <c r="I105" s="670">
        <f>compofiinc!AR97</f>
        <v>0.10730525106191635</v>
      </c>
      <c r="J105" s="676">
        <f>compofiinc!AS97</f>
        <v>8.1368356943130493E-2</v>
      </c>
      <c r="K105" s="136">
        <f>compofiinc!AT97</f>
        <v>3.3802557736635208E-2</v>
      </c>
      <c r="L105" s="136">
        <f>compofiinc!AU97</f>
        <v>2.9209841042757034E-2</v>
      </c>
      <c r="M105" s="136">
        <f>compofiinc!AV97</f>
        <v>7.6696793548762798E-3</v>
      </c>
      <c r="N105" s="136">
        <f>compofiinc!AW97</f>
        <v>5.1994426175951958E-3</v>
      </c>
      <c r="O105" s="136">
        <f>compofiinc!AX97</f>
        <v>5.4868385195732117E-3</v>
      </c>
      <c r="P105" s="685">
        <f>compofiinc!AY97</f>
        <v>5.1762189716100693E-2</v>
      </c>
      <c r="Q105" s="664">
        <f>compofiinc!AZ97</f>
        <v>3.5298164933919907E-2</v>
      </c>
      <c r="R105" s="105">
        <f>compofiinc!BA97</f>
        <v>1.2396769598126411E-2</v>
      </c>
      <c r="S105" s="105">
        <f>compofiinc!BB97</f>
        <v>1.3046464882791042E-2</v>
      </c>
      <c r="T105" s="105">
        <f>compofiinc!BC97</f>
        <v>4.3426943011581898E-3</v>
      </c>
      <c r="U105" s="105">
        <f>compofiinc!BD97</f>
        <v>2.7984753251075745E-3</v>
      </c>
      <c r="V105" s="134">
        <f>compofiinc!BE97</f>
        <v>2.7137622237205505E-3</v>
      </c>
      <c r="X105" s="597">
        <f t="shared" si="3"/>
        <v>5.5879354476928711E-9</v>
      </c>
      <c r="Y105" s="597">
        <f t="shared" si="4"/>
        <v>-2.3283064365386963E-9</v>
      </c>
      <c r="Z105" s="597">
        <f t="shared" si="5"/>
        <v>-1.3969838619232178E-9</v>
      </c>
    </row>
    <row r="106" spans="1:26" x14ac:dyDescent="0.2">
      <c r="A106" s="110">
        <v>2009</v>
      </c>
      <c r="B106" s="651">
        <f>compofiinc!AK98</f>
        <v>0.1477472335100174</v>
      </c>
      <c r="C106" s="662">
        <f>compofiinc!AL98</f>
        <v>0.13172397017478943</v>
      </c>
      <c r="D106" s="513">
        <f>compofiinc!AM98</f>
        <v>6.4002498984336853E-2</v>
      </c>
      <c r="E106" s="513">
        <f>compofiinc!AN98</f>
        <v>4.5594815164804459E-2</v>
      </c>
      <c r="F106" s="513">
        <f>compofiinc!AO98</f>
        <v>8.2054408267140388E-3</v>
      </c>
      <c r="G106" s="513">
        <f>compofiinc!AP98</f>
        <v>5.9552271850407124E-3</v>
      </c>
      <c r="H106" s="513">
        <f>compofiinc!AQ98</f>
        <v>7.9653486609458923E-3</v>
      </c>
      <c r="I106" s="672">
        <f>compofiinc!AR98</f>
        <v>8.6246736347675323E-2</v>
      </c>
      <c r="J106" s="682">
        <f>compofiinc!AS98</f>
        <v>7.2456717491149902E-2</v>
      </c>
      <c r="K106" s="108">
        <f>compofiinc!AT98</f>
        <v>2.8544005006551743E-2</v>
      </c>
      <c r="L106" s="108">
        <f>compofiinc!AU98</f>
        <v>2.8298860415816307E-2</v>
      </c>
      <c r="M106" s="108">
        <f>compofiinc!AV98</f>
        <v>5.9792208485305309E-3</v>
      </c>
      <c r="N106" s="108">
        <f>compofiinc!AW98</f>
        <v>4.1532875038683414E-3</v>
      </c>
      <c r="O106" s="108">
        <f>compofiinc!AX98</f>
        <v>5.4813413880765438E-3</v>
      </c>
      <c r="P106" s="686">
        <f>compofiinc!AY98</f>
        <v>4.0406953543424606E-2</v>
      </c>
      <c r="Q106" s="682">
        <f>compofiinc!AZ98</f>
        <v>3.1072443351149559E-2</v>
      </c>
      <c r="R106" s="108">
        <f>compofiinc!BA98</f>
        <v>9.9534327164292336E-3</v>
      </c>
      <c r="S106" s="108">
        <f>compofiinc!BB98</f>
        <v>1.2236769311130047E-2</v>
      </c>
      <c r="T106" s="108">
        <f>compofiinc!BC98</f>
        <v>3.5839746706187725E-3</v>
      </c>
      <c r="U106" s="108">
        <f>compofiinc!BD98</f>
        <v>2.3131091147661209E-3</v>
      </c>
      <c r="V106" s="138">
        <f>compofiinc!BE98</f>
        <v>2.9851587023586035E-3</v>
      </c>
      <c r="X106" s="597">
        <f t="shared" si="3"/>
        <v>6.39352947473526E-7</v>
      </c>
      <c r="Y106" s="597">
        <f t="shared" si="4"/>
        <v>2.3283064365386963E-9</v>
      </c>
      <c r="Z106" s="597">
        <f t="shared" si="5"/>
        <v>-1.1641532182693481E-9</v>
      </c>
    </row>
    <row r="107" spans="1:26" x14ac:dyDescent="0.2">
      <c r="A107" s="107">
        <v>2010</v>
      </c>
      <c r="B107" s="648">
        <f>compofiinc!AK99</f>
        <v>0.1642225980758667</v>
      </c>
      <c r="C107" s="663">
        <f>compofiinc!AL99</f>
        <v>0.13887128233909607</v>
      </c>
      <c r="D107" s="515">
        <f>compofiinc!AM99</f>
        <v>6.8878166377544403E-2</v>
      </c>
      <c r="E107" s="515">
        <f>compofiinc!AN99</f>
        <v>4.5877065509557724E-2</v>
      </c>
      <c r="F107" s="515">
        <f>compofiinc!AO99</f>
        <v>1.0050201788544655E-2</v>
      </c>
      <c r="G107" s="515">
        <f>compofiinc!AP99</f>
        <v>5.5952616967260838E-3</v>
      </c>
      <c r="H107" s="515">
        <f>compofiinc!AQ99</f>
        <v>8.4702689200639725E-3</v>
      </c>
      <c r="I107" s="670">
        <f>compofiinc!AR99</f>
        <v>9.9640920758247375E-2</v>
      </c>
      <c r="J107" s="664">
        <f>compofiinc!AS99</f>
        <v>7.6983064413070679E-2</v>
      </c>
      <c r="K107" s="105">
        <f>compofiinc!AT99</f>
        <v>3.1259633600711823E-2</v>
      </c>
      <c r="L107" s="105">
        <f>compofiinc!AU99</f>
        <v>2.835560217499733E-2</v>
      </c>
      <c r="M107" s="105">
        <f>compofiinc!AV99</f>
        <v>7.5943060219287872E-3</v>
      </c>
      <c r="N107" s="105">
        <f>compofiinc!AW99</f>
        <v>3.9976751431822777E-3</v>
      </c>
      <c r="O107" s="105">
        <f>compofiinc!AX99</f>
        <v>5.7758442126214504E-3</v>
      </c>
      <c r="P107" s="685">
        <f>compofiinc!AY99</f>
        <v>4.8774581402540207E-2</v>
      </c>
      <c r="Q107" s="664">
        <f>compofiinc!AZ99</f>
        <v>3.2814696431159973E-2</v>
      </c>
      <c r="R107" s="105">
        <f>compofiinc!BA99</f>
        <v>1.0257316753268242E-2</v>
      </c>
      <c r="S107" s="105">
        <f>compofiinc!BB99</f>
        <v>1.2120119296014309E-2</v>
      </c>
      <c r="T107" s="105">
        <f>compofiinc!BC99</f>
        <v>4.7175544314086437E-3</v>
      </c>
      <c r="U107" s="105">
        <f>compofiinc!BD99</f>
        <v>2.4124761112034321E-3</v>
      </c>
      <c r="V107" s="134">
        <f>compofiinc!BE99</f>
        <v>3.3072291407734156E-3</v>
      </c>
      <c r="X107" s="597">
        <f t="shared" si="3"/>
        <v>3.1804665923118591E-7</v>
      </c>
      <c r="Y107" s="597">
        <f t="shared" si="4"/>
        <v>3.2596290111541748E-9</v>
      </c>
      <c r="Z107" s="597">
        <f t="shared" si="5"/>
        <v>6.9849193096160889E-10</v>
      </c>
    </row>
    <row r="108" spans="1:26" x14ac:dyDescent="0.2">
      <c r="A108" s="107">
        <v>2011</v>
      </c>
      <c r="B108" s="648">
        <f>compofiinc!AK100</f>
        <v>0.16189239919185638</v>
      </c>
      <c r="C108" s="663">
        <f>compofiinc!AL100</f>
        <v>0.13681855797767639</v>
      </c>
      <c r="D108" s="515">
        <f>compofiinc!AM100</f>
        <v>7.0307567715644836E-2</v>
      </c>
      <c r="E108" s="515">
        <f>compofiinc!AN100</f>
        <v>4.5009549707174301E-2</v>
      </c>
      <c r="F108" s="515">
        <f>compofiinc!AO100</f>
        <v>8.9108832180500031E-3</v>
      </c>
      <c r="G108" s="515">
        <f>compofiinc!AP100</f>
        <v>4.7458461485803127E-3</v>
      </c>
      <c r="H108" s="515">
        <f>compofiinc!AQ100</f>
        <v>7.8447163105010986E-3</v>
      </c>
      <c r="I108" s="670">
        <f>compofiinc!AR100</f>
        <v>9.6435196697711945E-2</v>
      </c>
      <c r="J108" s="664">
        <f>compofiinc!AS100</f>
        <v>7.4138827621936798E-2</v>
      </c>
      <c r="K108" s="105">
        <f>compofiinc!AT100</f>
        <v>3.1820636242628098E-2</v>
      </c>
      <c r="L108" s="105">
        <f>compofiinc!AU100</f>
        <v>2.7456142008304596E-2</v>
      </c>
      <c r="M108" s="105">
        <f>compofiinc!AV100</f>
        <v>6.2348539941012859E-3</v>
      </c>
      <c r="N108" s="105">
        <f>compofiinc!AW100</f>
        <v>3.3582253381609917E-3</v>
      </c>
      <c r="O108" s="105">
        <f>compofiinc!AX100</f>
        <v>5.2689691074192524E-3</v>
      </c>
      <c r="P108" s="685">
        <f>compofiinc!AY100</f>
        <v>4.5019034296274185E-2</v>
      </c>
      <c r="Q108" s="664">
        <f>compofiinc!AZ100</f>
        <v>2.9899260029196739E-2</v>
      </c>
      <c r="R108" s="105">
        <f>compofiinc!BA100</f>
        <v>1.0137766599655151E-2</v>
      </c>
      <c r="S108" s="105">
        <f>compofiinc!BB100</f>
        <v>1.1332251131534576E-2</v>
      </c>
      <c r="T108" s="105">
        <f>compofiinc!BC100</f>
        <v>3.5522975958883762E-3</v>
      </c>
      <c r="U108" s="105">
        <f>compofiinc!BD100</f>
        <v>1.9593366887420416E-3</v>
      </c>
      <c r="V108" s="134">
        <f>compofiinc!BE100</f>
        <v>2.917607082054019E-3</v>
      </c>
      <c r="X108" s="597">
        <f t="shared" si="3"/>
        <v>-5.1222741603851318E-9</v>
      </c>
      <c r="Y108" s="597">
        <f t="shared" si="4"/>
        <v>9.3132257461547852E-10</v>
      </c>
      <c r="Z108" s="597">
        <f t="shared" si="5"/>
        <v>9.3132257461547852E-10</v>
      </c>
    </row>
    <row r="109" spans="1:26" x14ac:dyDescent="0.2">
      <c r="A109" s="107">
        <v>2012</v>
      </c>
      <c r="B109" s="648">
        <f>compofiinc!AK101</f>
        <v>0.1929214745759964</v>
      </c>
      <c r="C109" s="663">
        <f>compofiinc!AL101</f>
        <v>0.1535494476556778</v>
      </c>
      <c r="D109" s="515">
        <f>compofiinc!AM101</f>
        <v>7.383236289024353E-2</v>
      </c>
      <c r="E109" s="515">
        <f>compofiinc!AN101</f>
        <v>5.1744922995567322E-2</v>
      </c>
      <c r="F109" s="515">
        <f>compofiinc!AO101</f>
        <v>1.4483418315649033E-2</v>
      </c>
      <c r="G109" s="515">
        <f>compofiinc!AP101</f>
        <v>4.857273306697607E-3</v>
      </c>
      <c r="H109" s="515">
        <f>compofiinc!AQ101</f>
        <v>8.6314762011170387E-3</v>
      </c>
      <c r="I109" s="670">
        <f>compofiinc!AR101</f>
        <v>0.12130666524171829</v>
      </c>
      <c r="J109" s="664">
        <f>compofiinc!AS101</f>
        <v>8.6805142462253571E-2</v>
      </c>
      <c r="K109" s="105">
        <f>compofiinc!AT101</f>
        <v>3.4485422074794769E-2</v>
      </c>
      <c r="L109" s="105">
        <f>compofiinc!AU101</f>
        <v>3.1969565898180008E-2</v>
      </c>
      <c r="M109" s="105">
        <f>compofiinc!AV101</f>
        <v>1.0984554886817932E-2</v>
      </c>
      <c r="N109" s="105">
        <f>compofiinc!AW101</f>
        <v>3.5575807560235262E-3</v>
      </c>
      <c r="O109" s="105">
        <f>compofiinc!AX101</f>
        <v>5.8080232702195644E-3</v>
      </c>
      <c r="P109" s="685">
        <f>compofiinc!AY101</f>
        <v>6.0170568525791168E-2</v>
      </c>
      <c r="Q109" s="664">
        <f>compofiinc!AZ101</f>
        <v>3.7349380552768707E-2</v>
      </c>
      <c r="R109" s="105">
        <f>compofiinc!BA101</f>
        <v>1.1948472820222378E-2</v>
      </c>
      <c r="S109" s="105">
        <f>compofiinc!BB101</f>
        <v>1.3696382753551006E-2</v>
      </c>
      <c r="T109" s="105">
        <f>compofiinc!BC101</f>
        <v>6.7003397271037102E-3</v>
      </c>
      <c r="U109" s="105">
        <f>compofiinc!BD101</f>
        <v>2.0921600516885519E-3</v>
      </c>
      <c r="V109" s="134">
        <f>compofiinc!BE101</f>
        <v>2.912027295678854E-3</v>
      </c>
      <c r="X109" s="597">
        <f t="shared" si="3"/>
        <v>-6.0535967350006104E-9</v>
      </c>
      <c r="Y109" s="597">
        <f t="shared" si="4"/>
        <v>-4.4237822294235229E-9</v>
      </c>
      <c r="Z109" s="597">
        <f t="shared" si="5"/>
        <v>-2.0954757928848267E-9</v>
      </c>
    </row>
    <row r="110" spans="1:26" x14ac:dyDescent="0.2">
      <c r="A110" s="107">
        <v>2013</v>
      </c>
      <c r="B110" s="648">
        <f>compofiinc!AK102</f>
        <v>0.1652650386095047</v>
      </c>
      <c r="C110" s="663">
        <f>compofiinc!AL102</f>
        <v>0.14266271889209747</v>
      </c>
      <c r="D110" s="515">
        <f>compofiinc!AM102</f>
        <v>6.9846995174884796E-2</v>
      </c>
      <c r="E110" s="515">
        <f>compofiinc!AN102</f>
        <v>4.9942176789045334E-2</v>
      </c>
      <c r="F110" s="515">
        <f>compofiinc!AO102</f>
        <v>9.2623103410005569E-3</v>
      </c>
      <c r="G110" s="515">
        <f>compofiinc!AP102</f>
        <v>4.1968375444412231E-3</v>
      </c>
      <c r="H110" s="515">
        <f>compofiinc!AQ102</f>
        <v>9.4143953174352646E-3</v>
      </c>
      <c r="I110" s="670">
        <f>compofiinc!AR102</f>
        <v>9.8091579973697662E-2</v>
      </c>
      <c r="J110" s="664">
        <f>compofiinc!AS102</f>
        <v>7.9241566359996796E-2</v>
      </c>
      <c r="K110" s="105">
        <f>compofiinc!AT102</f>
        <v>3.1990952789783478E-2</v>
      </c>
      <c r="L110" s="105">
        <f>compofiinc!AU102</f>
        <v>3.146054595708847E-2</v>
      </c>
      <c r="M110" s="105">
        <f>compofiinc!AV102</f>
        <v>6.3714496791362762E-3</v>
      </c>
      <c r="N110" s="105">
        <f>compofiinc!AW102</f>
        <v>3.083524527028203E-3</v>
      </c>
      <c r="O110" s="105">
        <f>compofiinc!AX102</f>
        <v>6.335096899420023E-3</v>
      </c>
      <c r="P110" s="685">
        <f>compofiinc!AY102</f>
        <v>4.5904915779829025E-2</v>
      </c>
      <c r="Q110" s="664">
        <f>compofiinc!AZ102</f>
        <v>3.3586412668228149E-2</v>
      </c>
      <c r="R110" s="105">
        <f>compofiinc!BA102</f>
        <v>1.1081157252192497E-2</v>
      </c>
      <c r="S110" s="105">
        <f>compofiinc!BB102</f>
        <v>1.4085051603615284E-2</v>
      </c>
      <c r="T110" s="105">
        <f>compofiinc!BC102</f>
        <v>3.6174957640469074E-3</v>
      </c>
      <c r="U110" s="105">
        <f>compofiinc!BD102</f>
        <v>1.8625612137839198E-3</v>
      </c>
      <c r="V110" s="134">
        <f>compofiinc!BE102</f>
        <v>2.9401467181742191E-3</v>
      </c>
      <c r="X110" s="597">
        <f t="shared" si="3"/>
        <v>3.7252902984619141E-9</v>
      </c>
      <c r="Y110" s="597">
        <f t="shared" si="4"/>
        <v>-3.4924596548080444E-9</v>
      </c>
      <c r="Z110" s="597">
        <f t="shared" si="5"/>
        <v>1.1641532182693481E-10</v>
      </c>
    </row>
    <row r="111" spans="1:26" x14ac:dyDescent="0.2">
      <c r="A111" s="107">
        <v>2014</v>
      </c>
      <c r="B111" s="648">
        <f>compofiinc!AK103</f>
        <v>0.17999741435050964</v>
      </c>
      <c r="C111" s="663">
        <f>compofiinc!AL103</f>
        <v>0.14763544499874115</v>
      </c>
      <c r="D111" s="515">
        <f>compofiinc!AM103</f>
        <v>7.1556098759174347E-2</v>
      </c>
      <c r="E111" s="515">
        <f>compofiinc!AN103</f>
        <v>5.074257031083107E-2</v>
      </c>
      <c r="F111" s="515">
        <f>compofiinc!AO103</f>
        <v>1.0960329324007034E-2</v>
      </c>
      <c r="G111" s="515">
        <f>compofiinc!AP103</f>
        <v>3.8136779330670834E-3</v>
      </c>
      <c r="H111" s="515">
        <f>compofiinc!AQ103</f>
        <v>1.0562772862613201E-2</v>
      </c>
      <c r="I111" s="670">
        <f>compofiinc!AR103</f>
        <v>0.10961150377988815</v>
      </c>
      <c r="J111" s="664">
        <f>compofiinc!AS103</f>
        <v>8.2522444427013397E-2</v>
      </c>
      <c r="K111" s="105">
        <f>compofiinc!AT103</f>
        <v>3.3174905925989151E-2</v>
      </c>
      <c r="L111" s="105">
        <f>compofiinc!AU103</f>
        <v>3.1651090830564499E-2</v>
      </c>
      <c r="M111" s="105">
        <f>compofiinc!AV103</f>
        <v>7.5320457108318806E-3</v>
      </c>
      <c r="N111" s="105">
        <f>compofiinc!AW103</f>
        <v>2.7732772286981344E-3</v>
      </c>
      <c r="O111" s="105">
        <f>compofiinc!AX103</f>
        <v>7.3911263607442379E-3</v>
      </c>
      <c r="P111" s="685">
        <f>compofiinc!AY103</f>
        <v>5.260828509926796E-2</v>
      </c>
      <c r="Q111" s="664">
        <f>compofiinc!AZ103</f>
        <v>3.4800592809915543E-2</v>
      </c>
      <c r="R111" s="105">
        <f>compofiinc!BA103</f>
        <v>1.1637856252491474E-2</v>
      </c>
      <c r="S111" s="105">
        <f>compofiinc!BB103</f>
        <v>1.3793233782052994E-2</v>
      </c>
      <c r="T111" s="105">
        <f>compofiinc!BC103</f>
        <v>4.2410511523485184E-3</v>
      </c>
      <c r="U111" s="105">
        <f>compofiinc!BD103</f>
        <v>1.6246098093688488E-3</v>
      </c>
      <c r="V111" s="134">
        <f>compofiinc!BE103</f>
        <v>3.5038415808230639E-3</v>
      </c>
      <c r="X111" s="597">
        <f t="shared" si="3"/>
        <v>-4.1909515857696533E-9</v>
      </c>
      <c r="Y111" s="597">
        <f t="shared" si="4"/>
        <v>-1.6298145055770874E-9</v>
      </c>
      <c r="Z111" s="597">
        <f t="shared" si="5"/>
        <v>2.3283064365386963E-10</v>
      </c>
    </row>
    <row r="112" spans="1:26" x14ac:dyDescent="0.2">
      <c r="A112" s="107">
        <v>2015</v>
      </c>
      <c r="B112" s="648">
        <f>compofiinc!AK104</f>
        <v>0.1803872138261795</v>
      </c>
      <c r="C112" s="663">
        <f>compofiinc!AL104</f>
        <v>0.14882132411003113</v>
      </c>
      <c r="D112" s="515">
        <f>compofiinc!AM104</f>
        <v>7.2136454284191132E-2</v>
      </c>
      <c r="E112" s="515">
        <f>compofiinc!AN104</f>
        <v>5.3005203604698181E-2</v>
      </c>
      <c r="F112" s="515">
        <f>compofiinc!AO104</f>
        <v>1.0753574781119823E-2</v>
      </c>
      <c r="G112" s="515">
        <f>compofiinc!AP104</f>
        <v>3.6599363666027784E-3</v>
      </c>
      <c r="H112" s="515">
        <f>compofiinc!AQ104</f>
        <v>9.2661604285240173E-3</v>
      </c>
      <c r="I112" s="670">
        <f>compofiinc!AR104</f>
        <v>0.10975205153226852</v>
      </c>
      <c r="J112" s="664">
        <f>compofiinc!AS104</f>
        <v>8.3071418106555939E-2</v>
      </c>
      <c r="K112" s="105">
        <f>compofiinc!AT104</f>
        <v>3.3519919961690903E-2</v>
      </c>
      <c r="L112" s="105">
        <f>compofiinc!AU104</f>
        <v>3.3104613423347473E-2</v>
      </c>
      <c r="M112" s="105">
        <f>compofiinc!AV104</f>
        <v>7.4895806610584259E-3</v>
      </c>
      <c r="N112" s="105">
        <f>compofiinc!AW104</f>
        <v>2.6750147808343172E-3</v>
      </c>
      <c r="O112" s="105">
        <f>compofiinc!AX104</f>
        <v>6.2822923064231873E-3</v>
      </c>
      <c r="P112" s="685">
        <f>compofiinc!AY104</f>
        <v>5.2261073142290115E-2</v>
      </c>
      <c r="Q112" s="664">
        <f>compofiinc!AZ104</f>
        <v>3.4965850412845612E-2</v>
      </c>
      <c r="R112" s="105">
        <f>compofiinc!BA104</f>
        <v>1.2251025065779686E-2</v>
      </c>
      <c r="S112" s="105">
        <f>compofiinc!BB104</f>
        <v>1.3949372805655003E-2</v>
      </c>
      <c r="T112" s="105">
        <f>compofiinc!BC104</f>
        <v>4.2809480801224709E-3</v>
      </c>
      <c r="U112" s="105">
        <f>compofiinc!BD104</f>
        <v>1.5853767981752753E-3</v>
      </c>
      <c r="V112" s="134">
        <f>compofiinc!BE104</f>
        <v>2.899126848205924E-3</v>
      </c>
      <c r="X112" s="597">
        <f t="shared" si="3"/>
        <v>-5.3551048040390015E-9</v>
      </c>
      <c r="Y112" s="597">
        <f t="shared" si="4"/>
        <v>-3.0267983675003052E-9</v>
      </c>
      <c r="Z112" s="597">
        <f t="shared" si="5"/>
        <v>8.149072527885437E-10</v>
      </c>
    </row>
    <row r="113" spans="1:26" x14ac:dyDescent="0.2">
      <c r="A113" s="107">
        <v>2016</v>
      </c>
      <c r="B113" s="648">
        <f>compofiinc!AK105</f>
        <v>0.17256692051887512</v>
      </c>
      <c r="C113" s="663">
        <f>compofiinc!AL105</f>
        <v>0.14503927528858185</v>
      </c>
      <c r="D113" s="515">
        <f>compofiinc!AM105</f>
        <v>7.0430360734462738E-2</v>
      </c>
      <c r="E113" s="515">
        <f>compofiinc!AN105</f>
        <v>5.2009530365467072E-2</v>
      </c>
      <c r="F113" s="515">
        <f>compofiinc!AO105</f>
        <v>1.0049398057162762E-2</v>
      </c>
      <c r="G113" s="515">
        <f>compofiinc!AP105</f>
        <v>3.6695844028145075E-3</v>
      </c>
      <c r="H113" s="515">
        <f>compofiinc!AQ105</f>
        <v>8.88039730489254E-3</v>
      </c>
      <c r="I113" s="670">
        <f>compofiinc!AR105</f>
        <v>0.10357745736837387</v>
      </c>
      <c r="J113" s="664">
        <f>compofiinc!AS105</f>
        <v>8.0200664699077606E-2</v>
      </c>
      <c r="K113" s="105">
        <f>compofiinc!AT105</f>
        <v>3.1600546091794968E-2</v>
      </c>
      <c r="L113" s="105">
        <f>compofiinc!AU105</f>
        <v>3.2703440636396408E-2</v>
      </c>
      <c r="M113" s="105">
        <f>compofiinc!AV105</f>
        <v>7.0396680384874344E-3</v>
      </c>
      <c r="N113" s="105">
        <f>compofiinc!AW105</f>
        <v>2.7174553833901882E-3</v>
      </c>
      <c r="O113" s="105">
        <f>compofiinc!AX105</f>
        <v>6.1395540833473206E-3</v>
      </c>
      <c r="P113" s="685">
        <f>compofiinc!AY105</f>
        <v>4.9144256860017776E-2</v>
      </c>
      <c r="Q113" s="664">
        <f>compofiinc!AZ105</f>
        <v>3.3577855676412582E-2</v>
      </c>
      <c r="R113" s="105">
        <f>compofiinc!BA105</f>
        <v>1.0961852967739105E-2</v>
      </c>
      <c r="S113" s="105">
        <f>compofiinc!BB105</f>
        <v>1.41041474416852E-2</v>
      </c>
      <c r="T113" s="105">
        <f>compofiinc!BC105</f>
        <v>4.083982203155756E-3</v>
      </c>
      <c r="U113" s="105">
        <f>compofiinc!BD105</f>
        <v>1.5827511670067906E-3</v>
      </c>
      <c r="V113" s="134">
        <f>compofiinc!BE105</f>
        <v>2.8451231773942709E-3</v>
      </c>
      <c r="X113" s="597">
        <f t="shared" si="3"/>
        <v>4.4237822294235229E-9</v>
      </c>
      <c r="Y113" s="597">
        <f t="shared" si="4"/>
        <v>4.6566128730773926E-10</v>
      </c>
      <c r="Z113" s="597">
        <f t="shared" si="5"/>
        <v>-1.280568540096283E-9</v>
      </c>
    </row>
    <row r="114" spans="1:26" x14ac:dyDescent="0.2">
      <c r="A114" s="107">
        <v>2017</v>
      </c>
      <c r="B114" s="648">
        <f>compofiinc!AK106</f>
        <v>0.19034548103809357</v>
      </c>
      <c r="C114" s="663">
        <f>compofiinc!AL106</f>
        <v>0.15311694145202637</v>
      </c>
      <c r="D114" s="515">
        <f>compofiinc!AM106</f>
        <v>7.3030494153499603E-2</v>
      </c>
      <c r="E114" s="515">
        <f>compofiinc!AN106</f>
        <v>5.2953563630580902E-2</v>
      </c>
      <c r="F114" s="515">
        <f>compofiinc!AO106</f>
        <v>1.1209184303879738E-2</v>
      </c>
      <c r="G114" s="515">
        <f>compofiinc!AP106</f>
        <v>4.4640889391303062E-3</v>
      </c>
      <c r="H114" s="515">
        <f>compofiinc!AQ106</f>
        <v>1.1459609493613243E-2</v>
      </c>
      <c r="I114" s="670">
        <f>compofiinc!AR106</f>
        <v>0.11699154227972031</v>
      </c>
      <c r="J114" s="664">
        <f>compofiinc!AS106</f>
        <v>8.5519768297672272E-2</v>
      </c>
      <c r="K114" s="105">
        <f>compofiinc!AT106</f>
        <v>3.4103341400623322E-2</v>
      </c>
      <c r="L114" s="105">
        <f>compofiinc!AU106</f>
        <v>3.2258827239274979E-2</v>
      </c>
      <c r="M114" s="105">
        <f>compofiinc!AV106</f>
        <v>7.8272633254528046E-3</v>
      </c>
      <c r="N114" s="105">
        <f>compofiinc!AW106</f>
        <v>3.3249701373279095E-3</v>
      </c>
      <c r="O114" s="105">
        <f>compofiinc!AX106</f>
        <v>8.0053675919771194E-3</v>
      </c>
      <c r="P114" s="685">
        <f>compofiinc!AY106</f>
        <v>5.7628355920314789E-2</v>
      </c>
      <c r="Q114" s="664">
        <f>compofiinc!AZ106</f>
        <v>3.7038721144199371E-2</v>
      </c>
      <c r="R114" s="105">
        <f>compofiinc!BA106</f>
        <v>1.222340390086174E-2</v>
      </c>
      <c r="S114" s="105">
        <f>compofiinc!BB106</f>
        <v>1.3975608162581921E-2</v>
      </c>
      <c r="T114" s="105">
        <f>compofiinc!BC106</f>
        <v>4.4622761197388172E-3</v>
      </c>
      <c r="U114" s="105">
        <f>compofiinc!BD106</f>
        <v>1.9994021859019995E-3</v>
      </c>
      <c r="V114" s="134">
        <f>compofiinc!BE106</f>
        <v>4.3780319392681122E-3</v>
      </c>
      <c r="X114" s="597">
        <f t="shared" si="3"/>
        <v>9.3132257461547852E-10</v>
      </c>
      <c r="Y114" s="597">
        <f t="shared" si="4"/>
        <v>-1.3969838619232178E-9</v>
      </c>
      <c r="Z114" s="597">
        <f t="shared" si="5"/>
        <v>-1.1641532182693481E-9</v>
      </c>
    </row>
    <row r="115" spans="1:26" x14ac:dyDescent="0.2">
      <c r="A115" s="107">
        <v>2018</v>
      </c>
      <c r="B115" s="648">
        <f>compofiinc!AK107</f>
        <v>0.1900966614484787</v>
      </c>
      <c r="C115" s="663">
        <f>compofiinc!AL107</f>
        <v>0.15065310895442963</v>
      </c>
      <c r="D115" s="515">
        <f>compofiinc!AM107</f>
        <v>7.1593046188354492E-2</v>
      </c>
      <c r="E115" s="515">
        <f>compofiinc!AN107</f>
        <v>4.9230065196752548E-2</v>
      </c>
      <c r="F115" s="515">
        <f>compofiinc!AO107</f>
        <v>1.2728240340948105E-2</v>
      </c>
      <c r="G115" s="515">
        <f>compofiinc!AP107</f>
        <v>5.1941298879683018E-3</v>
      </c>
      <c r="H115" s="515">
        <f>compofiinc!AQ107</f>
        <v>1.1907624080777168E-2</v>
      </c>
      <c r="I115" s="670">
        <f>compofiinc!AR107</f>
        <v>0.11615889519453049</v>
      </c>
      <c r="J115" s="664">
        <f>compofiinc!AS107</f>
        <v>8.33263099193573E-2</v>
      </c>
      <c r="K115" s="105">
        <f>compofiinc!AT107</f>
        <v>3.299320861697197E-2</v>
      </c>
      <c r="L115" s="105">
        <f>compofiinc!AU107</f>
        <v>2.9252262786030769E-2</v>
      </c>
      <c r="M115" s="105">
        <f>compofiinc!AV107</f>
        <v>9.0309325605630875E-3</v>
      </c>
      <c r="N115" s="105">
        <f>compofiinc!AW107</f>
        <v>3.8679761346429586E-3</v>
      </c>
      <c r="O115" s="105">
        <f>compofiinc!AX107</f>
        <v>8.1819361075758934E-3</v>
      </c>
      <c r="P115" s="685">
        <f>compofiinc!AY107</f>
        <v>5.5937577039003372E-2</v>
      </c>
      <c r="Q115" s="664">
        <f>compofiinc!AZ107</f>
        <v>3.4627873450517654E-2</v>
      </c>
      <c r="R115" s="105">
        <f>compofiinc!BA107</f>
        <v>1.1961637996137142E-2</v>
      </c>
      <c r="S115" s="105">
        <f>compofiinc!BB107</f>
        <v>1.1114662513136864E-2</v>
      </c>
      <c r="T115" s="105">
        <f>compofiinc!BC107</f>
        <v>5.2421176806092262E-3</v>
      </c>
      <c r="U115" s="105">
        <f>compofiinc!BD107</f>
        <v>2.312888391315937E-3</v>
      </c>
      <c r="V115" s="134">
        <f>compofiinc!BE107</f>
        <v>3.9965678006410599E-3</v>
      </c>
      <c r="X115" s="597">
        <f t="shared" si="3"/>
        <v>3.2596290111541748E-9</v>
      </c>
      <c r="Y115" s="597">
        <f t="shared" si="4"/>
        <v>-6.28642737865448E-9</v>
      </c>
      <c r="Z115" s="597">
        <f t="shared" si="5"/>
        <v>-9.3132257461547852E-10</v>
      </c>
    </row>
    <row r="116" spans="1:26" x14ac:dyDescent="0.2">
      <c r="A116" s="107">
        <v>2019</v>
      </c>
      <c r="B116" s="648">
        <f>compofiinc!AK108</f>
        <v>0.18026162683963776</v>
      </c>
      <c r="C116" s="663">
        <f>compofiinc!AL108</f>
        <v>0.14511580765247345</v>
      </c>
      <c r="D116" s="515">
        <f>compofiinc!AM108</f>
        <v>7.0307984948158264E-2</v>
      </c>
      <c r="E116" s="515">
        <f>compofiinc!AN108</f>
        <v>4.8006094992160797E-2</v>
      </c>
      <c r="F116" s="515">
        <f>compofiinc!AO108</f>
        <v>1.2071430683135986E-2</v>
      </c>
      <c r="G116" s="515">
        <f>compofiinc!AP108</f>
        <v>5.4399617947638035E-3</v>
      </c>
      <c r="H116" s="515">
        <f>compofiinc!AQ108</f>
        <v>9.2903347685933113E-3</v>
      </c>
      <c r="I116" s="670">
        <f>compofiinc!AR108</f>
        <v>0.10752261430025101</v>
      </c>
      <c r="J116" s="664">
        <f>compofiinc!AS108</f>
        <v>7.8024066984653473E-2</v>
      </c>
      <c r="K116" s="105">
        <f>compofiinc!AT108</f>
        <v>3.1394559890031815E-2</v>
      </c>
      <c r="L116" s="105">
        <f>compofiinc!AU108</f>
        <v>2.807171642780304E-2</v>
      </c>
      <c r="M116" s="105">
        <f>compofiinc!AV108</f>
        <v>8.3510046824812889E-3</v>
      </c>
      <c r="N116" s="105">
        <f>compofiinc!AW108</f>
        <v>3.9705447852611542E-3</v>
      </c>
      <c r="O116" s="105">
        <f>compofiinc!AX108</f>
        <v>6.2362393364310265E-3</v>
      </c>
      <c r="P116" s="685">
        <f>compofiinc!AY108</f>
        <v>4.9868851900100708E-2</v>
      </c>
      <c r="Q116" s="664">
        <f>compofiinc!AZ108</f>
        <v>3.120802715420723E-2</v>
      </c>
      <c r="R116" s="105">
        <f>compofiinc!BA108</f>
        <v>1.0848240926861763E-2</v>
      </c>
      <c r="S116" s="105">
        <f>compofiinc!BB108</f>
        <v>1.0383803397417068E-2</v>
      </c>
      <c r="T116" s="105">
        <f>compofiinc!BC108</f>
        <v>4.6463613398373127E-3</v>
      </c>
      <c r="U116" s="105">
        <f>compofiinc!BD108</f>
        <v>2.300170948728919E-3</v>
      </c>
      <c r="V116" s="134">
        <f>compofiinc!BE108</f>
        <v>3.0294503085315228E-3</v>
      </c>
      <c r="X116" s="597">
        <f t="shared" si="3"/>
        <v>4.6566128730773926E-10</v>
      </c>
      <c r="Y116" s="597">
        <f t="shared" si="4"/>
        <v>1.862645149230957E-9</v>
      </c>
      <c r="Z116" s="597">
        <f t="shared" si="5"/>
        <v>2.3283064365386963E-10</v>
      </c>
    </row>
    <row r="117" spans="1:26" x14ac:dyDescent="0.2">
      <c r="A117" s="107"/>
      <c r="B117" s="648"/>
      <c r="C117" s="663"/>
      <c r="D117" s="515"/>
      <c r="E117" s="515"/>
      <c r="F117" s="515"/>
      <c r="G117" s="515"/>
      <c r="H117" s="515"/>
      <c r="I117" s="670"/>
      <c r="J117" s="664"/>
      <c r="K117" s="105"/>
      <c r="L117" s="105"/>
      <c r="M117" s="105"/>
      <c r="N117" s="105"/>
      <c r="O117" s="105"/>
      <c r="P117" s="685"/>
      <c r="Q117" s="664"/>
      <c r="R117" s="105"/>
      <c r="S117" s="105"/>
      <c r="T117" s="105"/>
      <c r="U117" s="105"/>
      <c r="V117" s="134"/>
    </row>
    <row r="118" spans="1:26" ht="17" thickBot="1" x14ac:dyDescent="0.25">
      <c r="A118" s="692"/>
      <c r="B118" s="465"/>
      <c r="C118" s="665"/>
      <c r="D118" s="103"/>
      <c r="E118" s="103"/>
      <c r="F118" s="103"/>
      <c r="G118" s="103"/>
      <c r="H118" s="103"/>
      <c r="I118" s="103"/>
      <c r="J118" s="665"/>
      <c r="K118" s="103"/>
      <c r="L118" s="103"/>
      <c r="M118" s="103"/>
      <c r="N118" s="103"/>
      <c r="O118" s="103"/>
      <c r="P118" s="103"/>
      <c r="Q118" s="665"/>
      <c r="R118" s="103"/>
      <c r="S118" s="103"/>
      <c r="T118" s="103"/>
      <c r="U118" s="103"/>
      <c r="V118" s="227"/>
    </row>
    <row r="119" spans="1:26" ht="17" thickTop="1" x14ac:dyDescent="0.2"/>
  </sheetData>
  <mergeCells count="3">
    <mergeCell ref="A4:V4"/>
    <mergeCell ref="B7:V7"/>
    <mergeCell ref="B8:V8"/>
  </mergeCells>
  <hyperlinks>
    <hyperlink ref="A1" location="Index!A1" display="Back to index" xr:uid="{00000000-0004-0000-44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39997558519241921"/>
  </sheetPr>
  <dimension ref="A1:O124"/>
  <sheetViews>
    <sheetView workbookViewId="0">
      <pane xSplit="1" ySplit="9" topLeftCell="B10" activePane="bottomRight" state="frozen"/>
      <selection activeCell="D32" sqref="D32"/>
      <selection pane="topRight" activeCell="D32" sqref="D32"/>
      <selection pane="bottomLeft" activeCell="D32" sqref="D32"/>
      <selection pane="bottomRight" activeCell="O10" sqref="O10"/>
    </sheetView>
  </sheetViews>
  <sheetFormatPr baseColWidth="10" defaultColWidth="10.83203125" defaultRowHeight="16" x14ac:dyDescent="0.2"/>
  <cols>
    <col min="1" max="1" width="10.83203125" style="56"/>
    <col min="2" max="11" width="12" style="56" customWidth="1"/>
    <col min="12" max="12" width="12.6640625" style="56" customWidth="1"/>
    <col min="13" max="16384" width="10.83203125" style="56"/>
  </cols>
  <sheetData>
    <row r="1" spans="1:15" x14ac:dyDescent="0.2">
      <c r="A1" s="52" t="s">
        <v>36</v>
      </c>
      <c r="B1" s="52"/>
      <c r="D1" s="100"/>
      <c r="E1" s="99"/>
      <c r="F1" s="100"/>
      <c r="G1" s="100"/>
      <c r="H1" s="100"/>
      <c r="I1" s="100"/>
      <c r="J1" s="100"/>
      <c r="K1" s="100"/>
    </row>
    <row r="2" spans="1:15" x14ac:dyDescent="0.2">
      <c r="F2" s="98"/>
    </row>
    <row r="3" spans="1:15" ht="17" thickBot="1" x14ac:dyDescent="0.25"/>
    <row r="4" spans="1:15" ht="25" customHeight="1" thickTop="1" x14ac:dyDescent="0.2">
      <c r="A4" s="1391" t="s">
        <v>93</v>
      </c>
      <c r="B4" s="1392"/>
      <c r="C4" s="1392"/>
      <c r="D4" s="1392"/>
      <c r="E4" s="1392"/>
      <c r="F4" s="1392"/>
      <c r="G4" s="1392"/>
      <c r="H4" s="1392"/>
      <c r="I4" s="1392"/>
      <c r="J4" s="1392"/>
      <c r="K4" s="1392"/>
      <c r="L4" s="1393"/>
    </row>
    <row r="5" spans="1:15" x14ac:dyDescent="0.2">
      <c r="A5" s="96"/>
      <c r="B5" s="97"/>
      <c r="C5" s="59"/>
      <c r="D5" s="59"/>
      <c r="E5" s="59"/>
      <c r="F5" s="59"/>
      <c r="G5" s="59"/>
      <c r="H5" s="59"/>
      <c r="I5" s="59"/>
      <c r="J5" s="59"/>
      <c r="K5" s="59"/>
      <c r="L5" s="208"/>
    </row>
    <row r="6" spans="1:15" x14ac:dyDescent="0.2">
      <c r="A6" s="96"/>
      <c r="B6" s="45" t="s">
        <v>35</v>
      </c>
      <c r="C6" s="45" t="s">
        <v>34</v>
      </c>
      <c r="D6" s="45" t="s">
        <v>33</v>
      </c>
      <c r="E6" s="45" t="s">
        <v>32</v>
      </c>
      <c r="F6" s="45" t="s">
        <v>31</v>
      </c>
      <c r="G6" s="45" t="s">
        <v>30</v>
      </c>
      <c r="H6" s="45" t="s">
        <v>29</v>
      </c>
      <c r="I6" s="48" t="s">
        <v>28</v>
      </c>
      <c r="J6" s="48" t="s">
        <v>27</v>
      </c>
      <c r="K6" s="45" t="s">
        <v>26</v>
      </c>
      <c r="L6" s="500" t="s">
        <v>25</v>
      </c>
    </row>
    <row r="7" spans="1:15" ht="31" customHeight="1" x14ac:dyDescent="0.2">
      <c r="A7" s="96"/>
      <c r="B7" s="1388" t="s">
        <v>305</v>
      </c>
      <c r="C7" s="1388"/>
      <c r="D7" s="1388"/>
      <c r="E7" s="1388"/>
      <c r="F7" s="1388"/>
      <c r="G7" s="1388"/>
      <c r="H7" s="1388"/>
      <c r="I7" s="1388"/>
      <c r="J7" s="1388"/>
      <c r="K7" s="1388"/>
      <c r="L7" s="1389"/>
    </row>
    <row r="8" spans="1:15" ht="20" customHeight="1" x14ac:dyDescent="0.2">
      <c r="A8" s="96"/>
      <c r="B8" s="1387" t="s">
        <v>373</v>
      </c>
      <c r="C8" s="1387"/>
      <c r="D8" s="1387"/>
      <c r="E8" s="1387"/>
      <c r="F8" s="1387"/>
      <c r="G8" s="1387"/>
      <c r="H8" s="1387"/>
      <c r="I8" s="1387"/>
      <c r="J8" s="1387"/>
      <c r="K8" s="1387"/>
      <c r="L8" s="1390"/>
    </row>
    <row r="9" spans="1:15" s="87" customFormat="1" ht="31" customHeight="1" x14ac:dyDescent="0.2">
      <c r="A9" s="95"/>
      <c r="B9" s="423" t="s">
        <v>37</v>
      </c>
      <c r="C9" s="313" t="s">
        <v>15</v>
      </c>
      <c r="D9" s="94" t="s">
        <v>57</v>
      </c>
      <c r="E9" s="200" t="s">
        <v>58</v>
      </c>
      <c r="F9" s="313" t="s">
        <v>13</v>
      </c>
      <c r="G9" s="94" t="s">
        <v>12</v>
      </c>
      <c r="H9" s="94" t="s">
        <v>11</v>
      </c>
      <c r="I9" s="94" t="s">
        <v>10</v>
      </c>
      <c r="J9" s="94" t="s">
        <v>9</v>
      </c>
      <c r="K9" s="94" t="s">
        <v>8</v>
      </c>
      <c r="L9" s="209" t="s">
        <v>106</v>
      </c>
      <c r="O9" s="1104" t="s">
        <v>380</v>
      </c>
    </row>
    <row r="10" spans="1:15" s="87" customFormat="1" ht="15" customHeight="1" x14ac:dyDescent="0.2">
      <c r="A10" s="615">
        <v>1913</v>
      </c>
      <c r="B10" s="616">
        <f>avgprinc!B2</f>
        <v>12404.911701280485</v>
      </c>
      <c r="C10" s="85">
        <f>avgprinc!BC2</f>
        <v>7816.278655741392</v>
      </c>
      <c r="D10" s="84"/>
      <c r="E10" s="201"/>
      <c r="F10" s="85">
        <f>avgprinc!M2</f>
        <v>53702.609111132297</v>
      </c>
      <c r="G10" s="84">
        <f>avgprinc!S2</f>
        <v>81853.731484066215</v>
      </c>
      <c r="H10" s="317">
        <f>avgprinc!Y2</f>
        <v>253225.94487799017</v>
      </c>
      <c r="I10" s="84">
        <f>avgprinc!AE2</f>
        <v>430254.21218514367</v>
      </c>
      <c r="J10" s="317">
        <f>avgprinc!AK2</f>
        <v>1140517.2774529071</v>
      </c>
      <c r="K10" s="84">
        <f>avgprinc!AQ2</f>
        <v>3921003.2948435228</v>
      </c>
      <c r="L10" s="210"/>
      <c r="O10" s="1103">
        <v>-74.465449208772043</v>
      </c>
    </row>
    <row r="11" spans="1:15" s="87" customFormat="1" ht="15" customHeight="1" x14ac:dyDescent="0.2">
      <c r="A11" s="617">
        <v>1914</v>
      </c>
      <c r="B11" s="616">
        <f>avgprinc!B3</f>
        <v>11231.958975216483</v>
      </c>
      <c r="C11" s="85">
        <f>avgprinc!BC3</f>
        <v>6991.0294547871626</v>
      </c>
      <c r="D11" s="84"/>
      <c r="E11" s="202"/>
      <c r="F11" s="85">
        <f>avgprinc!M3</f>
        <v>49400.324659080332</v>
      </c>
      <c r="G11" s="84">
        <f>avgprinc!S3</f>
        <v>75835.806335247893</v>
      </c>
      <c r="H11" s="317">
        <f>avgprinc!Y3</f>
        <v>235535.51997274809</v>
      </c>
      <c r="I11" s="84">
        <f>avgprinc!AE3</f>
        <v>402723.4242044526</v>
      </c>
      <c r="J11" s="317">
        <f>avgprinc!AK3</f>
        <v>1051272.9220955444</v>
      </c>
      <c r="K11" s="84">
        <f>avgprinc!AQ3</f>
        <v>3885575.3407802065</v>
      </c>
      <c r="L11" s="210"/>
      <c r="O11" s="1103">
        <v>-42.973491943628687</v>
      </c>
    </row>
    <row r="12" spans="1:15" s="87" customFormat="1" ht="15" customHeight="1" x14ac:dyDescent="0.2">
      <c r="A12" s="617">
        <v>1915</v>
      </c>
      <c r="B12" s="616">
        <f>avgprinc!B4</f>
        <v>11460.796056400037</v>
      </c>
      <c r="C12" s="85">
        <f>avgprinc!BC4</f>
        <v>7222.2495637306019</v>
      </c>
      <c r="D12" s="84"/>
      <c r="E12" s="202"/>
      <c r="F12" s="85">
        <f>avgprinc!M4</f>
        <v>49607.714490424936</v>
      </c>
      <c r="G12" s="84">
        <f>avgprinc!S4</f>
        <v>75713.945405326347</v>
      </c>
      <c r="H12" s="317">
        <f>avgprinc!Y4</f>
        <v>233184.62780420008</v>
      </c>
      <c r="I12" s="84">
        <f>avgprinc!AE4</f>
        <v>399325.0912121149</v>
      </c>
      <c r="J12" s="317">
        <f>avgprinc!AK4</f>
        <v>1109715.670903892</v>
      </c>
      <c r="K12" s="84">
        <f>avgprinc!AQ4</f>
        <v>4910243.6702332832</v>
      </c>
      <c r="L12" s="210"/>
      <c r="O12" s="1103">
        <v>-38.061502983880928</v>
      </c>
    </row>
    <row r="13" spans="1:15" s="87" customFormat="1" ht="15" customHeight="1" x14ac:dyDescent="0.2">
      <c r="A13" s="617">
        <v>1916</v>
      </c>
      <c r="B13" s="616">
        <f>avgprinc!B5</f>
        <v>13038.60136793948</v>
      </c>
      <c r="C13" s="85">
        <f>avgprinc!BC5</f>
        <v>8008.1501521793934</v>
      </c>
      <c r="D13" s="84"/>
      <c r="E13" s="202"/>
      <c r="F13" s="85">
        <f>avgprinc!M5</f>
        <v>58312.662309780251</v>
      </c>
      <c r="G13" s="84">
        <f>avgprinc!S5</f>
        <v>91219.014806618274</v>
      </c>
      <c r="H13" s="317">
        <f>avgprinc!Y5</f>
        <v>279229.9066381061</v>
      </c>
      <c r="I13" s="84">
        <f>avgprinc!AE5</f>
        <v>470295.70518745744</v>
      </c>
      <c r="J13" s="317">
        <f>avgprinc!AK5</f>
        <v>1481119.4730588521</v>
      </c>
      <c r="K13" s="84">
        <f>avgprinc!AQ5</f>
        <v>6432533.6926888674</v>
      </c>
      <c r="L13" s="210"/>
      <c r="O13" s="1103">
        <v>-73.702909366054882</v>
      </c>
    </row>
    <row r="14" spans="1:15" s="87" customFormat="1" ht="15" customHeight="1" x14ac:dyDescent="0.2">
      <c r="A14" s="617">
        <v>1917</v>
      </c>
      <c r="B14" s="616">
        <f>avgprinc!B6</f>
        <v>12816.369071541354</v>
      </c>
      <c r="C14" s="85">
        <f>avgprinc!BC6</f>
        <v>7805.5942385174858</v>
      </c>
      <c r="D14" s="84"/>
      <c r="E14" s="203"/>
      <c r="F14" s="85">
        <f>avgprinc!M6</f>
        <v>57913.342568756139</v>
      </c>
      <c r="G14" s="84">
        <f>avgprinc!S6</f>
        <v>91827.783762702762</v>
      </c>
      <c r="H14" s="317">
        <f>avgprinc!Y6</f>
        <v>272685.13955468469</v>
      </c>
      <c r="I14" s="84">
        <f>avgprinc!AE6</f>
        <v>445036.19783159503</v>
      </c>
      <c r="J14" s="317">
        <f>avgprinc!AK6</f>
        <v>1307262.2504019144</v>
      </c>
      <c r="K14" s="84">
        <f>avgprinc!AQ6</f>
        <v>5036358.7803500379</v>
      </c>
      <c r="L14" s="210"/>
      <c r="O14" s="1103">
        <v>-90.803718831999504</v>
      </c>
    </row>
    <row r="15" spans="1:15" s="87" customFormat="1" ht="15" customHeight="1" x14ac:dyDescent="0.2">
      <c r="A15" s="617">
        <v>1918</v>
      </c>
      <c r="B15" s="616">
        <f>avgprinc!B7</f>
        <v>13541.603517807991</v>
      </c>
      <c r="C15" s="85">
        <f>avgprinc!BC7</f>
        <v>8409.3518951906244</v>
      </c>
      <c r="D15" s="84"/>
      <c r="E15" s="204"/>
      <c r="F15" s="85">
        <f>avgprinc!M7</f>
        <v>59731.868121364285</v>
      </c>
      <c r="G15" s="84">
        <f>avgprinc!S7</f>
        <v>93530.908176240642</v>
      </c>
      <c r="H15" s="317">
        <f>avgprinc!Y7</f>
        <v>266792.6171829612</v>
      </c>
      <c r="I15" s="84">
        <f>avgprinc!AE7</f>
        <v>418771.56511655939</v>
      </c>
      <c r="J15" s="317">
        <f>avgprinc!AK7</f>
        <v>1135263.6383374454</v>
      </c>
      <c r="K15" s="84">
        <f>avgprinc!AQ7</f>
        <v>3904458.5607413291</v>
      </c>
      <c r="L15" s="210"/>
      <c r="O15" s="1103">
        <v>-114.75934494767353</v>
      </c>
    </row>
    <row r="16" spans="1:15" s="87" customFormat="1" ht="15" customHeight="1" x14ac:dyDescent="0.2">
      <c r="A16" s="618">
        <v>1919</v>
      </c>
      <c r="B16" s="619">
        <f>avgprinc!B8</f>
        <v>12821.454770122933</v>
      </c>
      <c r="C16" s="89">
        <f>avgprinc!BC8</f>
        <v>7691.5731605797064</v>
      </c>
      <c r="D16" s="88"/>
      <c r="E16" s="205"/>
      <c r="F16" s="89">
        <f>avgprinc!M8</f>
        <v>58990.389256012</v>
      </c>
      <c r="G16" s="88">
        <f>avgprinc!S8</f>
        <v>94894.775504887788</v>
      </c>
      <c r="H16" s="316">
        <f>avgprinc!Y8</f>
        <v>277464.042026137</v>
      </c>
      <c r="I16" s="88">
        <f>avgprinc!AE8</f>
        <v>432783.65191896836</v>
      </c>
      <c r="J16" s="316">
        <f>avgprinc!AK8</f>
        <v>1143744.7267994341</v>
      </c>
      <c r="K16" s="88">
        <f>avgprinc!AQ8</f>
        <v>3716028.061725169</v>
      </c>
      <c r="L16" s="330"/>
      <c r="O16" s="1103">
        <v>-118.79858871349279</v>
      </c>
    </row>
    <row r="17" spans="1:15" s="87" customFormat="1" ht="15" customHeight="1" x14ac:dyDescent="0.2">
      <c r="A17" s="617">
        <v>1920</v>
      </c>
      <c r="B17" s="616">
        <f>avgprinc!B9</f>
        <v>12537.819687089248</v>
      </c>
      <c r="C17" s="85">
        <f>avgprinc!BC9</f>
        <v>7771.1495795180226</v>
      </c>
      <c r="D17" s="84"/>
      <c r="E17" s="204"/>
      <c r="F17" s="85">
        <f>avgprinc!M9</f>
        <v>55437.850655230279</v>
      </c>
      <c r="G17" s="84">
        <f>avgprinc!S9</f>
        <v>86381.324967945329</v>
      </c>
      <c r="H17" s="317">
        <f>avgprinc!Y9</f>
        <v>240188.7584612052</v>
      </c>
      <c r="I17" s="84">
        <f>avgprinc!AE9</f>
        <v>363039.20481419523</v>
      </c>
      <c r="J17" s="317">
        <f>avgprinc!AK9</f>
        <v>867211.19519445533</v>
      </c>
      <c r="K17" s="84">
        <f>avgprinc!AQ9</f>
        <v>2405866.4713470601</v>
      </c>
      <c r="L17" s="210"/>
      <c r="O17" s="1103">
        <v>-121.5386886390279</v>
      </c>
    </row>
    <row r="18" spans="1:15" s="87" customFormat="1" ht="15" customHeight="1" x14ac:dyDescent="0.2">
      <c r="A18" s="617">
        <v>1921</v>
      </c>
      <c r="B18" s="616">
        <f>avgprinc!B10</f>
        <v>11340.432913817385</v>
      </c>
      <c r="C18" s="85">
        <f>avgprinc!BC10</f>
        <v>6604.8783813019991</v>
      </c>
      <c r="D18" s="84"/>
      <c r="E18" s="204"/>
      <c r="F18" s="85">
        <f>avgprinc!M10</f>
        <v>53960.423706455847</v>
      </c>
      <c r="G18" s="84">
        <f>avgprinc!S10</f>
        <v>81845.404832901331</v>
      </c>
      <c r="H18" s="317">
        <f>avgprinc!Y10</f>
        <v>218729.55231837835</v>
      </c>
      <c r="I18" s="84">
        <f>avgprinc!AE10</f>
        <v>331015.43992998404</v>
      </c>
      <c r="J18" s="317">
        <f>avgprinc!AK10</f>
        <v>792536.88290650188</v>
      </c>
      <c r="K18" s="84">
        <f>avgprinc!AQ10</f>
        <v>2191623.0974891381</v>
      </c>
      <c r="L18" s="210"/>
      <c r="O18" s="1103">
        <v>-73.109817307338744</v>
      </c>
    </row>
    <row r="19" spans="1:15" s="87" customFormat="1" ht="15" customHeight="1" x14ac:dyDescent="0.2">
      <c r="A19" s="617">
        <v>1922</v>
      </c>
      <c r="B19" s="616">
        <f>avgprinc!B11</f>
        <v>12318.645918316743</v>
      </c>
      <c r="C19" s="85">
        <f>avgprinc!BC11</f>
        <v>7344.7151065184698</v>
      </c>
      <c r="D19" s="84"/>
      <c r="E19" s="204"/>
      <c r="F19" s="85">
        <f>avgprinc!M11</f>
        <v>57084.023224501172</v>
      </c>
      <c r="G19" s="84">
        <f>avgprinc!S11</f>
        <v>86582.285031399588</v>
      </c>
      <c r="H19" s="317">
        <f>avgprinc!Y11</f>
        <v>230230.9140213223</v>
      </c>
      <c r="I19" s="84">
        <f>avgprinc!AE11</f>
        <v>349361.15874030977</v>
      </c>
      <c r="J19" s="317">
        <f>avgprinc!AK11</f>
        <v>850753.34683980851</v>
      </c>
      <c r="K19" s="84">
        <f>avgprinc!AQ11</f>
        <v>2608846.0653097709</v>
      </c>
      <c r="L19" s="210"/>
      <c r="O19" s="1103">
        <v>-69.469874988886659</v>
      </c>
    </row>
    <row r="20" spans="1:15" s="87" customFormat="1" ht="15" customHeight="1" x14ac:dyDescent="0.2">
      <c r="A20" s="617">
        <v>1923</v>
      </c>
      <c r="B20" s="616">
        <f>avgprinc!B12</f>
        <v>13843.782723492088</v>
      </c>
      <c r="C20" s="85">
        <f>avgprinc!BC12</f>
        <v>8627.5290770271404</v>
      </c>
      <c r="D20" s="84"/>
      <c r="E20" s="204"/>
      <c r="F20" s="85">
        <f>avgprinc!M12</f>
        <v>60790.065541676624</v>
      </c>
      <c r="G20" s="84">
        <f>avgprinc!S12</f>
        <v>92163.224501127537</v>
      </c>
      <c r="H20" s="317">
        <f>avgprinc!Y12</f>
        <v>246668.6648005592</v>
      </c>
      <c r="I20" s="84">
        <f>avgprinc!AE12</f>
        <v>376017.94591757399</v>
      </c>
      <c r="J20" s="317">
        <f>avgprinc!AK12</f>
        <v>914858.91738172295</v>
      </c>
      <c r="K20" s="84">
        <f>avgprinc!AQ12</f>
        <v>2753972.2850193586</v>
      </c>
      <c r="L20" s="210"/>
      <c r="O20" s="1103">
        <v>-97.179980828343105</v>
      </c>
    </row>
    <row r="21" spans="1:15" s="87" customFormat="1" ht="15" customHeight="1" x14ac:dyDescent="0.2">
      <c r="A21" s="617">
        <v>1924</v>
      </c>
      <c r="B21" s="616">
        <f>avgprinc!B13</f>
        <v>13680.509129307693</v>
      </c>
      <c r="C21" s="85">
        <f>avgprinc!BC13</f>
        <v>8215.6264918387933</v>
      </c>
      <c r="D21" s="84"/>
      <c r="E21" s="204"/>
      <c r="F21" s="85">
        <f>avgprinc!M13</f>
        <v>62864.452866527776</v>
      </c>
      <c r="G21" s="84">
        <f>avgprinc!S13</f>
        <v>94896.112076305042</v>
      </c>
      <c r="H21" s="317">
        <f>avgprinc!Y13</f>
        <v>254508.2423049832</v>
      </c>
      <c r="I21" s="84">
        <f>avgprinc!AE13</f>
        <v>388468.264461221</v>
      </c>
      <c r="J21" s="317">
        <f>avgprinc!AK13</f>
        <v>947928.72600074811</v>
      </c>
      <c r="K21" s="84">
        <f>avgprinc!AQ13</f>
        <v>2870688.8692607349</v>
      </c>
      <c r="L21" s="210"/>
      <c r="O21" s="1103">
        <v>-81.85123454486893</v>
      </c>
    </row>
    <row r="22" spans="1:15" s="87" customFormat="1" ht="15" customHeight="1" x14ac:dyDescent="0.2">
      <c r="A22" s="617">
        <v>1925</v>
      </c>
      <c r="B22" s="616">
        <f>avgprinc!B14</f>
        <v>13929.152023628254</v>
      </c>
      <c r="C22" s="85">
        <f>avgprinc!BC14</f>
        <v>8128.4034097141712</v>
      </c>
      <c r="D22" s="84"/>
      <c r="E22" s="204"/>
      <c r="F22" s="85">
        <f>avgprinc!M14</f>
        <v>66135.889548855019</v>
      </c>
      <c r="G22" s="84">
        <f>avgprinc!S14</f>
        <v>103175.90717606188</v>
      </c>
      <c r="H22" s="317">
        <f>avgprinc!Y14</f>
        <v>289963.63699851494</v>
      </c>
      <c r="I22" s="84">
        <f>avgprinc!AE14</f>
        <v>445028.77056756505</v>
      </c>
      <c r="J22" s="317">
        <f>avgprinc!AK14</f>
        <v>1127517.8372883154</v>
      </c>
      <c r="K22" s="84">
        <f>avgprinc!AQ14</f>
        <v>3842997.8042217325</v>
      </c>
      <c r="L22" s="210"/>
      <c r="O22" s="1103">
        <v>-81.426829196425388</v>
      </c>
    </row>
    <row r="23" spans="1:15" s="87" customFormat="1" ht="15" customHeight="1" x14ac:dyDescent="0.2">
      <c r="A23" s="617">
        <v>1926</v>
      </c>
      <c r="B23" s="616">
        <f>avgprinc!B15</f>
        <v>14554.494974278627</v>
      </c>
      <c r="C23" s="85">
        <f>avgprinc!BC15</f>
        <v>8443.7307513784745</v>
      </c>
      <c r="D23" s="84"/>
      <c r="E23" s="204"/>
      <c r="F23" s="85">
        <f>avgprinc!M15</f>
        <v>69551.372980379965</v>
      </c>
      <c r="G23" s="84">
        <f>avgprinc!S15</f>
        <v>110225.00015665848</v>
      </c>
      <c r="H23" s="317">
        <f>avgprinc!Y15</f>
        <v>320038.0571294789</v>
      </c>
      <c r="I23" s="84">
        <f>avgprinc!AE15</f>
        <v>495137.76749023754</v>
      </c>
      <c r="J23" s="317">
        <f>avgprinc!AK15</f>
        <v>1306276.7937388327</v>
      </c>
      <c r="K23" s="84">
        <f>avgprinc!AQ15</f>
        <v>4682921.8992299652</v>
      </c>
      <c r="L23" s="210"/>
      <c r="O23" s="1103">
        <v>-111.09762344449882</v>
      </c>
    </row>
    <row r="24" spans="1:15" s="87" customFormat="1" ht="15" customHeight="1" x14ac:dyDescent="0.2">
      <c r="A24" s="617">
        <v>1927</v>
      </c>
      <c r="B24" s="616">
        <f>avgprinc!B16</f>
        <v>14299.21343257704</v>
      </c>
      <c r="C24" s="85">
        <f>avgprinc!BC16</f>
        <v>8375.2778844060267</v>
      </c>
      <c r="D24" s="84"/>
      <c r="E24" s="204"/>
      <c r="F24" s="85">
        <f>avgprinc!M16</f>
        <v>67614.633366116163</v>
      </c>
      <c r="G24" s="84">
        <f>avgprinc!S16</f>
        <v>106573.3309477875</v>
      </c>
      <c r="H24" s="317">
        <f>avgprinc!Y16</f>
        <v>304869.34597557061</v>
      </c>
      <c r="I24" s="84">
        <f>avgprinc!AE16</f>
        <v>469689.62734855426</v>
      </c>
      <c r="J24" s="317">
        <f>avgprinc!AK16</f>
        <v>1230620.0189103617</v>
      </c>
      <c r="K24" s="84">
        <f>avgprinc!AQ16</f>
        <v>4417474.6858945517</v>
      </c>
      <c r="L24" s="210"/>
      <c r="O24" s="1103">
        <v>-96.646744920748461</v>
      </c>
    </row>
    <row r="25" spans="1:15" s="87" customFormat="1" ht="15" customHeight="1" x14ac:dyDescent="0.2">
      <c r="A25" s="617">
        <v>1928</v>
      </c>
      <c r="B25" s="616">
        <f>avgprinc!B17</f>
        <v>14469.261794041549</v>
      </c>
      <c r="C25" s="85">
        <f>avgprinc!BC17</f>
        <v>8281.7892750766478</v>
      </c>
      <c r="D25" s="84"/>
      <c r="E25" s="204"/>
      <c r="F25" s="85">
        <f>avgprinc!M17</f>
        <v>70156.514464725653</v>
      </c>
      <c r="G25" s="84">
        <f>avgprinc!S17</f>
        <v>110900.70539067467</v>
      </c>
      <c r="H25" s="317">
        <f>avgprinc!Y17</f>
        <v>324003.83822082682</v>
      </c>
      <c r="I25" s="84">
        <f>avgprinc!AE17</f>
        <v>505328.80228829302</v>
      </c>
      <c r="J25" s="317">
        <f>avgprinc!AK17</f>
        <v>1388214.9494419594</v>
      </c>
      <c r="K25" s="84">
        <f>avgprinc!AQ17</f>
        <v>5375276.2645691661</v>
      </c>
      <c r="L25" s="210"/>
      <c r="O25" s="1103">
        <v>-82.247886657796698</v>
      </c>
    </row>
    <row r="26" spans="1:15" s="87" customFormat="1" ht="15" customHeight="1" x14ac:dyDescent="0.2">
      <c r="A26" s="618">
        <v>1929</v>
      </c>
      <c r="B26" s="619">
        <f>avgprinc!B18</f>
        <v>15180.977652587037</v>
      </c>
      <c r="C26" s="89">
        <f>avgprinc!BC18</f>
        <v>8910.4161352385236</v>
      </c>
      <c r="D26" s="88"/>
      <c r="E26" s="205"/>
      <c r="F26" s="89">
        <f>avgprinc!M18</f>
        <v>71616.031308723614</v>
      </c>
      <c r="G26" s="88">
        <f>avgprinc!S18</f>
        <v>114357.31587637884</v>
      </c>
      <c r="H26" s="316">
        <f>avgprinc!Y18</f>
        <v>337885.36804782151</v>
      </c>
      <c r="I26" s="88">
        <f>avgprinc!AE18</f>
        <v>530114.16581896134</v>
      </c>
      <c r="J26" s="316">
        <f>avgprinc!AK18</f>
        <v>1500517.9410905037</v>
      </c>
      <c r="K26" s="88">
        <f>avgprinc!AQ18</f>
        <v>6160049.5778687121</v>
      </c>
      <c r="L26" s="330"/>
      <c r="O26" s="1103">
        <v>-95.950109306211743</v>
      </c>
    </row>
    <row r="27" spans="1:15" s="87" customFormat="1" ht="15" customHeight="1" x14ac:dyDescent="0.2">
      <c r="A27" s="617">
        <v>1930</v>
      </c>
      <c r="B27" s="616">
        <f>avgprinc!B19</f>
        <v>13670.783595827303</v>
      </c>
      <c r="C27" s="85">
        <f>avgprinc!BC19</f>
        <v>8133.52646951314</v>
      </c>
      <c r="D27" s="84"/>
      <c r="E27" s="204"/>
      <c r="F27" s="85">
        <f>avgprinc!M19</f>
        <v>63506.097732654736</v>
      </c>
      <c r="G27" s="84">
        <f>avgprinc!S19</f>
        <v>97279.418407857869</v>
      </c>
      <c r="H27" s="317">
        <f>avgprinc!Y19</f>
        <v>266177.57245932467</v>
      </c>
      <c r="I27" s="84">
        <f>avgprinc!AE19</f>
        <v>403171.268368777</v>
      </c>
      <c r="J27" s="317">
        <f>avgprinc!AK19</f>
        <v>1033913.413682639</v>
      </c>
      <c r="K27" s="84">
        <f>avgprinc!AQ19</f>
        <v>3666083.2053003274</v>
      </c>
      <c r="L27" s="210"/>
      <c r="O27" s="1103">
        <v>-85.396763119975731</v>
      </c>
    </row>
    <row r="28" spans="1:15" s="87" customFormat="1" ht="15" customHeight="1" x14ac:dyDescent="0.2">
      <c r="A28" s="617">
        <v>1931</v>
      </c>
      <c r="B28" s="616">
        <f>avgprinc!B20</f>
        <v>12233.286487446834</v>
      </c>
      <c r="C28" s="85">
        <f>avgprinc!BC20</f>
        <v>7273.6834303469705</v>
      </c>
      <c r="D28" s="84"/>
      <c r="E28" s="204"/>
      <c r="F28" s="85">
        <f>avgprinc!M20</f>
        <v>56869.714001345608</v>
      </c>
      <c r="G28" s="84">
        <f>avgprinc!S20</f>
        <v>83118.186621286557</v>
      </c>
      <c r="H28" s="317">
        <f>avgprinc!Y20</f>
        <v>206840.04557284183</v>
      </c>
      <c r="I28" s="84">
        <f>avgprinc!AE20</f>
        <v>303320.62666087452</v>
      </c>
      <c r="J28" s="317">
        <f>avgprinc!AK20</f>
        <v>720563.56988518883</v>
      </c>
      <c r="K28" s="84">
        <f>avgprinc!AQ20</f>
        <v>2299703.8941543223</v>
      </c>
      <c r="L28" s="210"/>
      <c r="O28" s="1103">
        <v>-65.527341996807081</v>
      </c>
    </row>
    <row r="29" spans="1:15" s="87" customFormat="1" ht="15" customHeight="1" x14ac:dyDescent="0.2">
      <c r="A29" s="617">
        <v>1932</v>
      </c>
      <c r="B29" s="616">
        <f>avgprinc!B21</f>
        <v>10322.192570919357</v>
      </c>
      <c r="C29" s="85">
        <f>avgprinc!BC21</f>
        <v>5919.3037388793227</v>
      </c>
      <c r="D29" s="84"/>
      <c r="E29" s="204"/>
      <c r="F29" s="85">
        <f>avgprinc!M21</f>
        <v>49948.19205927966</v>
      </c>
      <c r="G29" s="84">
        <f>avgprinc!S21</f>
        <v>73122.497857240625</v>
      </c>
      <c r="H29" s="317">
        <f>avgprinc!Y21</f>
        <v>171629.34144158807</v>
      </c>
      <c r="I29" s="84">
        <f>avgprinc!AE21</f>
        <v>255329.35617350446</v>
      </c>
      <c r="J29" s="317">
        <f>avgprinc!AK21</f>
        <v>608582.20140567853</v>
      </c>
      <c r="K29" s="84">
        <f>avgprinc!AQ21</f>
        <v>1578550.8335564923</v>
      </c>
      <c r="L29" s="210"/>
      <c r="O29" s="1103">
        <v>-70.574759360477401</v>
      </c>
    </row>
    <row r="30" spans="1:15" s="87" customFormat="1" ht="15" customHeight="1" x14ac:dyDescent="0.2">
      <c r="A30" s="617">
        <v>1933</v>
      </c>
      <c r="B30" s="616">
        <f>avgprinc!B22</f>
        <v>9981.164602519355</v>
      </c>
      <c r="C30" s="85">
        <f>avgprinc!BC22</f>
        <v>5767.0272636924965</v>
      </c>
      <c r="D30" s="84"/>
      <c r="E30" s="204"/>
      <c r="F30" s="85">
        <f>avgprinc!M22</f>
        <v>47908.400651961085</v>
      </c>
      <c r="G30" s="84">
        <f>avgprinc!S22</f>
        <v>72052.418659701056</v>
      </c>
      <c r="H30" s="317">
        <f>avgprinc!Y22</f>
        <v>175118.59045265449</v>
      </c>
      <c r="I30" s="84">
        <f>avgprinc!AE22</f>
        <v>262868.87695734424</v>
      </c>
      <c r="J30" s="317">
        <f>avgprinc!AK22</f>
        <v>649935.3798239606</v>
      </c>
      <c r="K30" s="84">
        <f>avgprinc!AQ22</f>
        <v>1895336.6041916553</v>
      </c>
      <c r="L30" s="210"/>
      <c r="O30" s="1103">
        <v>-88.142059828784113</v>
      </c>
    </row>
    <row r="31" spans="1:15" s="87" customFormat="1" ht="15" customHeight="1" x14ac:dyDescent="0.2">
      <c r="A31" s="617">
        <v>1934</v>
      </c>
      <c r="B31" s="616">
        <f>avgprinc!B23</f>
        <v>11233.107887987893</v>
      </c>
      <c r="C31" s="85">
        <f>avgprinc!BC23</f>
        <v>6347.8687724098409</v>
      </c>
      <c r="D31" s="84"/>
      <c r="E31" s="204"/>
      <c r="F31" s="85">
        <f>avgprinc!M23</f>
        <v>55200.259928190375</v>
      </c>
      <c r="G31" s="84">
        <f>avgprinc!S23</f>
        <v>85424.751352553125</v>
      </c>
      <c r="H31" s="317">
        <f>avgprinc!Y23</f>
        <v>215416.85178695639</v>
      </c>
      <c r="I31" s="84">
        <f>avgprinc!AE23</f>
        <v>328517.08963165927</v>
      </c>
      <c r="J31" s="317">
        <f>avgprinc!AK23</f>
        <v>809130.40553568024</v>
      </c>
      <c r="K31" s="84">
        <f>avgprinc!AQ23</f>
        <v>2450148.6989712147</v>
      </c>
      <c r="L31" s="210"/>
      <c r="O31" s="1103">
        <v>-70.589085334238916</v>
      </c>
    </row>
    <row r="32" spans="1:15" s="87" customFormat="1" ht="15" customHeight="1" x14ac:dyDescent="0.2">
      <c r="A32" s="617">
        <v>1935</v>
      </c>
      <c r="B32" s="616">
        <f>avgprinc!B24</f>
        <v>12342.318615459011</v>
      </c>
      <c r="C32" s="85">
        <f>avgprinc!BC24</f>
        <v>7098.6294670173547</v>
      </c>
      <c r="D32" s="84"/>
      <c r="E32" s="204"/>
      <c r="F32" s="85">
        <f>avgprinc!M24</f>
        <v>59535.520951433922</v>
      </c>
      <c r="G32" s="84">
        <f>avgprinc!S24</f>
        <v>90834.458505950373</v>
      </c>
      <c r="H32" s="317">
        <f>avgprinc!Y24</f>
        <v>240512.20839792825</v>
      </c>
      <c r="I32" s="84">
        <f>avgprinc!AE24</f>
        <v>368565.20366746513</v>
      </c>
      <c r="J32" s="317">
        <f>avgprinc!AK24</f>
        <v>920129.71514184831</v>
      </c>
      <c r="K32" s="84">
        <f>avgprinc!AQ24</f>
        <v>2853245.478324343</v>
      </c>
      <c r="L32" s="210"/>
      <c r="O32" s="1103">
        <v>-60.398243073159392</v>
      </c>
    </row>
    <row r="33" spans="1:15" s="87" customFormat="1" ht="15" customHeight="1" x14ac:dyDescent="0.2">
      <c r="A33" s="617">
        <v>1936</v>
      </c>
      <c r="B33" s="616">
        <f>avgprinc!B25</f>
        <v>13566.416347704622</v>
      </c>
      <c r="C33" s="85">
        <f>avgprinc!BC25</f>
        <v>7786.3306736318709</v>
      </c>
      <c r="D33" s="84"/>
      <c r="E33" s="204"/>
      <c r="F33" s="85">
        <f>avgprinc!M25</f>
        <v>65587.187414359374</v>
      </c>
      <c r="G33" s="84">
        <f>avgprinc!S25</f>
        <v>100662.25270133204</v>
      </c>
      <c r="H33" s="317">
        <f>avgprinc!Y25</f>
        <v>283125.26371346798</v>
      </c>
      <c r="I33" s="84">
        <f>avgprinc!AE25</f>
        <v>436193.22930355865</v>
      </c>
      <c r="J33" s="317">
        <f>avgprinc!AK25</f>
        <v>1072419.8453806248</v>
      </c>
      <c r="K33" s="84">
        <f>avgprinc!AQ25</f>
        <v>3139961.3101426954</v>
      </c>
      <c r="L33" s="210"/>
      <c r="O33" s="1103">
        <v>-137.06985335533864</v>
      </c>
    </row>
    <row r="34" spans="1:15" s="87" customFormat="1" ht="15" customHeight="1" x14ac:dyDescent="0.2">
      <c r="A34" s="617">
        <v>1937</v>
      </c>
      <c r="B34" s="616">
        <f>avgprinc!B26</f>
        <v>14468.485355399251</v>
      </c>
      <c r="C34" s="85">
        <f>avgprinc!BC26</f>
        <v>8449.3240733024068</v>
      </c>
      <c r="D34" s="84"/>
      <c r="E34" s="204"/>
      <c r="F34" s="85">
        <f>avgprinc!M26</f>
        <v>68640.936894270839</v>
      </c>
      <c r="G34" s="84">
        <f>avgprinc!S26</f>
        <v>105260.87188274151</v>
      </c>
      <c r="H34" s="317">
        <f>avgprinc!Y26</f>
        <v>297787.53077453736</v>
      </c>
      <c r="I34" s="84">
        <f>avgprinc!AE26</f>
        <v>457294.05726938997</v>
      </c>
      <c r="J34" s="317">
        <f>avgprinc!AK26</f>
        <v>1133551.5644809306</v>
      </c>
      <c r="K34" s="84">
        <f>avgprinc!AQ26</f>
        <v>3438224.1933006519</v>
      </c>
      <c r="L34" s="210"/>
      <c r="O34" s="1103">
        <v>-132.99209882633477</v>
      </c>
    </row>
    <row r="35" spans="1:15" s="87" customFormat="1" ht="15" customHeight="1" x14ac:dyDescent="0.2">
      <c r="A35" s="617">
        <v>1938</v>
      </c>
      <c r="B35" s="616">
        <f>avgprinc!B27</f>
        <v>13464.966360845103</v>
      </c>
      <c r="C35" s="85">
        <f>avgprinc!BC27</f>
        <v>7896.9782051093753</v>
      </c>
      <c r="D35" s="84"/>
      <c r="E35" s="204"/>
      <c r="F35" s="85">
        <f>avgprinc!M27</f>
        <v>63576.859762466644</v>
      </c>
      <c r="G35" s="84">
        <f>avgprinc!S27</f>
        <v>94449.869718813541</v>
      </c>
      <c r="H35" s="317">
        <f>avgprinc!Y27</f>
        <v>251544.88978783687</v>
      </c>
      <c r="I35" s="84">
        <f>avgprinc!AE27</f>
        <v>378804.40721299913</v>
      </c>
      <c r="J35" s="317">
        <f>avgprinc!AK27</f>
        <v>932335.86935012159</v>
      </c>
      <c r="K35" s="84">
        <f>avgprinc!AQ27</f>
        <v>3193550.5477074026</v>
      </c>
      <c r="L35" s="210"/>
      <c r="O35" s="1103">
        <v>-97.664722746727421</v>
      </c>
    </row>
    <row r="36" spans="1:15" s="87" customFormat="1" ht="15" customHeight="1" x14ac:dyDescent="0.2">
      <c r="A36" s="618">
        <v>1939</v>
      </c>
      <c r="B36" s="619">
        <f>avgprinc!B28</f>
        <v>14456.64051576895</v>
      </c>
      <c r="C36" s="89">
        <f>avgprinc!BC28</f>
        <v>8225.2653574377782</v>
      </c>
      <c r="D36" s="88"/>
      <c r="E36" s="205"/>
      <c r="F36" s="89">
        <f>avgprinc!M28</f>
        <v>70539.016940749469</v>
      </c>
      <c r="G36" s="88">
        <f>avgprinc!S28</f>
        <v>105376.19274556926</v>
      </c>
      <c r="H36" s="316">
        <f>avgprinc!Y28</f>
        <v>284848.65304863587</v>
      </c>
      <c r="I36" s="88">
        <f>avgprinc!AE28</f>
        <v>429820.82659601438</v>
      </c>
      <c r="J36" s="316">
        <f>avgprinc!AK28</f>
        <v>1044133.776354173</v>
      </c>
      <c r="K36" s="88">
        <f>avgprinc!AQ28</f>
        <v>3185614.3902511788</v>
      </c>
      <c r="L36" s="330"/>
      <c r="O36" s="1103">
        <v>-56.904613889988468</v>
      </c>
    </row>
    <row r="37" spans="1:15" s="87" customFormat="1" ht="15" customHeight="1" x14ac:dyDescent="0.2">
      <c r="A37" s="617">
        <v>1940</v>
      </c>
      <c r="B37" s="616">
        <f>avgprinc!B29</f>
        <v>15649.841098680357</v>
      </c>
      <c r="C37" s="85">
        <f>avgprinc!BC29</f>
        <v>8838.9054119571047</v>
      </c>
      <c r="D37" s="84"/>
      <c r="E37" s="204"/>
      <c r="F37" s="85">
        <f>avgprinc!M29</f>
        <v>76948.262279189643</v>
      </c>
      <c r="G37" s="84">
        <f>avgprinc!S29</f>
        <v>116448.17837615407</v>
      </c>
      <c r="H37" s="317">
        <f>avgprinc!Y29</f>
        <v>327772.32034156442</v>
      </c>
      <c r="I37" s="84">
        <f>avgprinc!AE29</f>
        <v>501037.19156673917</v>
      </c>
      <c r="J37" s="317">
        <f>avgprinc!AK29</f>
        <v>1255660.6573654518</v>
      </c>
      <c r="K37" s="84">
        <f>avgprinc!AQ29</f>
        <v>4118095.5742786597</v>
      </c>
      <c r="L37" s="210"/>
      <c r="O37" s="1103">
        <v>-102.46708400303214</v>
      </c>
    </row>
    <row r="38" spans="1:15" s="87" customFormat="1" ht="15" customHeight="1" x14ac:dyDescent="0.2">
      <c r="A38" s="617">
        <v>1941</v>
      </c>
      <c r="B38" s="616">
        <f>avgprinc!B30</f>
        <v>18480.752155181821</v>
      </c>
      <c r="C38" s="85">
        <f>avgprinc!BC30</f>
        <v>10853.599920460159</v>
      </c>
      <c r="D38" s="84"/>
      <c r="E38" s="204"/>
      <c r="F38" s="85">
        <f>avgprinc!M30</f>
        <v>87125.122267676736</v>
      </c>
      <c r="G38" s="84">
        <f>avgprinc!S30</f>
        <v>135146.20608708271</v>
      </c>
      <c r="H38" s="317">
        <f>avgprinc!Y30</f>
        <v>398526.49516195263</v>
      </c>
      <c r="I38" s="84">
        <f>avgprinc!AE30</f>
        <v>610784.27985800966</v>
      </c>
      <c r="J38" s="317">
        <f>avgprinc!AK30</f>
        <v>1555383.0501657028</v>
      </c>
      <c r="K38" s="84">
        <f>avgprinc!AQ30</f>
        <v>5258571.6616049316</v>
      </c>
      <c r="L38" s="210"/>
      <c r="O38" s="1103">
        <v>-201.30641643014678</v>
      </c>
    </row>
    <row r="39" spans="1:15" s="87" customFormat="1" ht="15" customHeight="1" x14ac:dyDescent="0.2">
      <c r="A39" s="617">
        <v>1942</v>
      </c>
      <c r="B39" s="616">
        <f>avgprinc!B31</f>
        <v>21909.852929094159</v>
      </c>
      <c r="C39" s="85">
        <f>avgprinc!BC31</f>
        <v>13982.232405749088</v>
      </c>
      <c r="D39" s="84"/>
      <c r="E39" s="204"/>
      <c r="F39" s="85">
        <f>avgprinc!M31</f>
        <v>93258.437639199794</v>
      </c>
      <c r="G39" s="84">
        <f>avgprinc!S31</f>
        <v>147622.95837977939</v>
      </c>
      <c r="H39" s="317">
        <f>avgprinc!Y31</f>
        <v>451825.32228086272</v>
      </c>
      <c r="I39" s="84">
        <f>avgprinc!AE31</f>
        <v>699331.54953601654</v>
      </c>
      <c r="J39" s="317">
        <f>avgprinc!AK31</f>
        <v>1769694.3559292243</v>
      </c>
      <c r="K39" s="84">
        <f>avgprinc!AQ31</f>
        <v>5580968.2261594525</v>
      </c>
      <c r="L39" s="210"/>
      <c r="O39" s="1103">
        <v>-183.16677665539464</v>
      </c>
    </row>
    <row r="40" spans="1:15" s="87" customFormat="1" ht="15" customHeight="1" x14ac:dyDescent="0.2">
      <c r="A40" s="617">
        <v>1943</v>
      </c>
      <c r="B40" s="616">
        <f>avgprinc!B32</f>
        <v>25308.170606222651</v>
      </c>
      <c r="C40" s="85">
        <f>avgprinc!BC32</f>
        <v>17100.755630154174</v>
      </c>
      <c r="D40" s="84"/>
      <c r="E40" s="204"/>
      <c r="F40" s="85">
        <f>avgprinc!M32</f>
        <v>99174.905390838932</v>
      </c>
      <c r="G40" s="84">
        <f>avgprinc!S32</f>
        <v>157523.31434161396</v>
      </c>
      <c r="H40" s="317">
        <f>avgprinc!Y32</f>
        <v>473051.39582183806</v>
      </c>
      <c r="I40" s="84">
        <f>avgprinc!AE32</f>
        <v>717274.99375111796</v>
      </c>
      <c r="J40" s="317">
        <f>avgprinc!AK32</f>
        <v>1742445.7907385889</v>
      </c>
      <c r="K40" s="84">
        <f>avgprinc!AQ32</f>
        <v>4775184.1647207933</v>
      </c>
      <c r="L40" s="210"/>
      <c r="O40" s="1103">
        <v>-175.64574405435269</v>
      </c>
    </row>
    <row r="41" spans="1:15" s="87" customFormat="1" ht="15" customHeight="1" x14ac:dyDescent="0.2">
      <c r="A41" s="617">
        <v>1944</v>
      </c>
      <c r="B41" s="616">
        <f>avgprinc!B33</f>
        <v>26166.068102028967</v>
      </c>
      <c r="C41" s="85">
        <f>avgprinc!BC33</f>
        <v>18455.306009322099</v>
      </c>
      <c r="D41" s="84"/>
      <c r="E41" s="204"/>
      <c r="F41" s="85">
        <f>avgprinc!M33</f>
        <v>95562.926936390752</v>
      </c>
      <c r="G41" s="84">
        <f>avgprinc!S33</f>
        <v>145085.35326579431</v>
      </c>
      <c r="H41" s="317">
        <f>avgprinc!Y33</f>
        <v>406381.10932957911</v>
      </c>
      <c r="I41" s="84">
        <f>avgprinc!AE33</f>
        <v>602812.65013575577</v>
      </c>
      <c r="J41" s="317">
        <f>avgprinc!AK33</f>
        <v>1419986.2935099141</v>
      </c>
      <c r="K41" s="84">
        <f>avgprinc!AQ33</f>
        <v>4359535.9859854504</v>
      </c>
      <c r="L41" s="210"/>
      <c r="O41" s="1103">
        <v>-132.1351312371844</v>
      </c>
    </row>
    <row r="42" spans="1:15" s="87" customFormat="1" ht="15" customHeight="1" x14ac:dyDescent="0.2">
      <c r="A42" s="617">
        <v>1945</v>
      </c>
      <c r="B42" s="616">
        <f>avgprinc!B34</f>
        <v>25139.227562079872</v>
      </c>
      <c r="C42" s="85">
        <f>avgprinc!BC34</f>
        <v>17937.814813041179</v>
      </c>
      <c r="D42" s="84"/>
      <c r="E42" s="204"/>
      <c r="F42" s="85">
        <f>avgprinc!M34</f>
        <v>89951.942303428063</v>
      </c>
      <c r="G42" s="84">
        <f>avgprinc!S34</f>
        <v>135925.34925206698</v>
      </c>
      <c r="H42" s="317">
        <f>avgprinc!Y34</f>
        <v>363569.8693870884</v>
      </c>
      <c r="I42" s="84">
        <f>avgprinc!AE34</f>
        <v>525222.27014711115</v>
      </c>
      <c r="J42" s="317">
        <f>avgprinc!AK34</f>
        <v>1167061.8433941775</v>
      </c>
      <c r="K42" s="84">
        <f>avgprinc!AQ34</f>
        <v>3144719.7030670596</v>
      </c>
      <c r="L42" s="210"/>
      <c r="O42" s="1103">
        <v>-125.16079175645064</v>
      </c>
    </row>
    <row r="43" spans="1:15" s="87" customFormat="1" ht="15" customHeight="1" x14ac:dyDescent="0.2">
      <c r="A43" s="617">
        <v>1946</v>
      </c>
      <c r="B43" s="616">
        <f>avgprinc!B35</f>
        <v>21952.20658156231</v>
      </c>
      <c r="C43" s="85">
        <f>avgprinc!BC35</f>
        <v>15263.143025943878</v>
      </c>
      <c r="D43" s="84"/>
      <c r="E43" s="204"/>
      <c r="F43" s="85">
        <f>avgprinc!M35</f>
        <v>82153.778582128172</v>
      </c>
      <c r="G43" s="84">
        <f>avgprinc!S35</f>
        <v>124838.10601424816</v>
      </c>
      <c r="H43" s="317">
        <f>avgprinc!Y35</f>
        <v>318075.03229879827</v>
      </c>
      <c r="I43" s="84">
        <f>avgprinc!AE35</f>
        <v>450277.05815960426</v>
      </c>
      <c r="J43" s="317">
        <f>avgprinc!AK35</f>
        <v>968758.48765662266</v>
      </c>
      <c r="K43" s="84">
        <f>avgprinc!AQ35</f>
        <v>2842878.0665785</v>
      </c>
      <c r="L43" s="210"/>
      <c r="O43" s="1103">
        <v>-117.71878488017319</v>
      </c>
    </row>
    <row r="44" spans="1:15" s="87" customFormat="1" ht="15" customHeight="1" x14ac:dyDescent="0.2">
      <c r="A44" s="617">
        <v>1947</v>
      </c>
      <c r="B44" s="616">
        <f>avgprinc!B36</f>
        <v>21141.365946422757</v>
      </c>
      <c r="C44" s="85">
        <f>avgprinc!BC36</f>
        <v>14772.455864828486</v>
      </c>
      <c r="D44" s="84"/>
      <c r="E44" s="204"/>
      <c r="F44" s="85">
        <f>avgprinc!M36</f>
        <v>78461.556680771217</v>
      </c>
      <c r="G44" s="84">
        <f>avgprinc!S36</f>
        <v>120697.87179565566</v>
      </c>
      <c r="H44" s="317">
        <f>avgprinc!Y36</f>
        <v>317619.55508997134</v>
      </c>
      <c r="I44" s="84">
        <f>avgprinc!AE36</f>
        <v>458173.62486909766</v>
      </c>
      <c r="J44" s="317">
        <f>avgprinc!AK36</f>
        <v>1057021.2216687179</v>
      </c>
      <c r="K44" s="84">
        <f>avgprinc!AQ36</f>
        <v>3437170.9679028532</v>
      </c>
      <c r="L44" s="210"/>
      <c r="O44" s="1103">
        <v>-232.4887962333778</v>
      </c>
    </row>
    <row r="45" spans="1:15" s="87" customFormat="1" ht="15" customHeight="1" x14ac:dyDescent="0.2">
      <c r="A45" s="617">
        <v>1948</v>
      </c>
      <c r="B45" s="616">
        <f>avgprinc!B37</f>
        <v>22133.327358867704</v>
      </c>
      <c r="C45" s="85">
        <f>avgprinc!BC37</f>
        <v>14983.094852059943</v>
      </c>
      <c r="D45" s="84"/>
      <c r="E45" s="204"/>
      <c r="F45" s="85">
        <f>avgprinc!M37</f>
        <v>86485.41992013756</v>
      </c>
      <c r="G45" s="84">
        <f>avgprinc!S37</f>
        <v>133384.91383083057</v>
      </c>
      <c r="H45" s="317">
        <f>avgprinc!Y37</f>
        <v>361440.84965351294</v>
      </c>
      <c r="I45" s="84">
        <f>avgprinc!AE37</f>
        <v>532915.66342646815</v>
      </c>
      <c r="J45" s="317">
        <f>avgprinc!AK37</f>
        <v>1262309.2893546512</v>
      </c>
      <c r="K45" s="84">
        <f>avgprinc!AQ37</f>
        <v>4014585.6208528276</v>
      </c>
      <c r="L45" s="210"/>
      <c r="O45" s="1103">
        <v>-244.93187587001739</v>
      </c>
    </row>
    <row r="46" spans="1:15" s="87" customFormat="1" ht="15" customHeight="1" x14ac:dyDescent="0.2">
      <c r="A46" s="618">
        <v>1949</v>
      </c>
      <c r="B46" s="619">
        <f>avgprinc!B38</f>
        <v>21424.114062296612</v>
      </c>
      <c r="C46" s="89">
        <f>avgprinc!BC38</f>
        <v>14633.465614111283</v>
      </c>
      <c r="D46" s="88"/>
      <c r="E46" s="205"/>
      <c r="F46" s="89">
        <f>avgprinc!M38</f>
        <v>82539.950095964567</v>
      </c>
      <c r="G46" s="88">
        <f>avgprinc!S38</f>
        <v>125119.13357776668</v>
      </c>
      <c r="H46" s="316">
        <f>avgprinc!Y38</f>
        <v>335903.58882573078</v>
      </c>
      <c r="I46" s="88">
        <f>avgprinc!AE38</f>
        <v>496095.25144141586</v>
      </c>
      <c r="J46" s="316">
        <f>avgprinc!AK38</f>
        <v>1183771.02298212</v>
      </c>
      <c r="K46" s="88">
        <f>avgprinc!AQ38</f>
        <v>3854090.0938872094</v>
      </c>
      <c r="L46" s="330"/>
      <c r="O46" s="1103">
        <v>-249.83304483298343</v>
      </c>
    </row>
    <row r="47" spans="1:15" s="87" customFormat="1" ht="15" customHeight="1" x14ac:dyDescent="0.2">
      <c r="A47" s="617">
        <v>1950</v>
      </c>
      <c r="B47" s="616">
        <f>avgprinc!B39</f>
        <v>23328.116054329184</v>
      </c>
      <c r="C47" s="85">
        <f>avgprinc!BC39</f>
        <v>15733.591541391628</v>
      </c>
      <c r="D47" s="84"/>
      <c r="E47" s="204"/>
      <c r="F47" s="85">
        <f>avgprinc!M39</f>
        <v>91678.836670767167</v>
      </c>
      <c r="G47" s="84">
        <f>avgprinc!S39</f>
        <v>140575.70741808249</v>
      </c>
      <c r="H47" s="317">
        <f>avgprinc!Y39</f>
        <v>390339.47551230073</v>
      </c>
      <c r="I47" s="84">
        <f>avgprinc!AE39</f>
        <v>574927.07754905615</v>
      </c>
      <c r="J47" s="317">
        <f>avgprinc!AK39</f>
        <v>1396342.4242727542</v>
      </c>
      <c r="K47" s="84">
        <f>avgprinc!AQ39</f>
        <v>3583927.9095256343</v>
      </c>
      <c r="L47" s="210"/>
      <c r="O47" s="1103">
        <v>-264.09379017694664</v>
      </c>
    </row>
    <row r="48" spans="1:15" s="87" customFormat="1" ht="15" customHeight="1" x14ac:dyDescent="0.2">
      <c r="A48" s="617">
        <v>1951</v>
      </c>
      <c r="B48" s="616">
        <f>avgprinc!B40</f>
        <v>25006.821496519431</v>
      </c>
      <c r="C48" s="85">
        <f>avgprinc!BC40</f>
        <v>17169.031901417246</v>
      </c>
      <c r="D48" s="84"/>
      <c r="E48" s="204"/>
      <c r="F48" s="85">
        <f>avgprinc!M40</f>
        <v>95546.927852439127</v>
      </c>
      <c r="G48" s="84">
        <f>avgprinc!S40</f>
        <v>146322.25193122384</v>
      </c>
      <c r="H48" s="317">
        <f>avgprinc!Y40</f>
        <v>401882.37227693596</v>
      </c>
      <c r="I48" s="84">
        <f>avgprinc!AE40</f>
        <v>587936.78405683441</v>
      </c>
      <c r="J48" s="317">
        <f>avgprinc!AK40</f>
        <v>1388397.5311431678</v>
      </c>
      <c r="K48" s="84">
        <f>avgprinc!AQ40</f>
        <v>4504714.6823439542</v>
      </c>
      <c r="L48" s="210"/>
      <c r="O48" s="1103">
        <v>-245.17921542959812</v>
      </c>
    </row>
    <row r="49" spans="1:15" s="87" customFormat="1" ht="15" customHeight="1" x14ac:dyDescent="0.2">
      <c r="A49" s="617">
        <v>1952</v>
      </c>
      <c r="B49" s="616">
        <f>avgprinc!B41</f>
        <v>25628.864813308763</v>
      </c>
      <c r="C49" s="85">
        <f>avgprinc!BC41</f>
        <v>17971.182460820582</v>
      </c>
      <c r="D49" s="84"/>
      <c r="E49" s="204"/>
      <c r="F49" s="85">
        <f>avgprinc!M41</f>
        <v>94548.005985702344</v>
      </c>
      <c r="G49" s="84">
        <f>avgprinc!S41</f>
        <v>142799.00461943954</v>
      </c>
      <c r="H49" s="317">
        <f>avgprinc!Y41</f>
        <v>383694.4507485159</v>
      </c>
      <c r="I49" s="84">
        <f>avgprinc!AE41</f>
        <v>560353.24072530377</v>
      </c>
      <c r="J49" s="317">
        <f>avgprinc!AK41</f>
        <v>1320649.7107624467</v>
      </c>
      <c r="K49" s="84">
        <f>avgprinc!AQ41</f>
        <v>4187702.5372357392</v>
      </c>
      <c r="L49" s="210"/>
      <c r="O49" s="1103">
        <v>-273.28055786254117</v>
      </c>
    </row>
    <row r="50" spans="1:15" s="87" customFormat="1" ht="15" customHeight="1" x14ac:dyDescent="0.2">
      <c r="A50" s="617">
        <v>1953</v>
      </c>
      <c r="B50" s="616">
        <f>avgprinc!B42</f>
        <v>26398.766165420624</v>
      </c>
      <c r="C50" s="85">
        <f>avgprinc!BC42</f>
        <v>18804.944800100817</v>
      </c>
      <c r="D50" s="84"/>
      <c r="E50" s="204"/>
      <c r="F50" s="85">
        <f>avgprinc!M42</f>
        <v>94743.158453298864</v>
      </c>
      <c r="G50" s="84">
        <f>avgprinc!S42</f>
        <v>141005.03150272646</v>
      </c>
      <c r="H50" s="317">
        <f>avgprinc!Y42</f>
        <v>370173.67007078294</v>
      </c>
      <c r="I50" s="84">
        <f>avgprinc!AE42</f>
        <v>538938.29023249436</v>
      </c>
      <c r="J50" s="317">
        <f>avgprinc!AK42</f>
        <v>1259712.3203082127</v>
      </c>
      <c r="K50" s="84">
        <f>avgprinc!AQ42</f>
        <v>4118581.1285845265</v>
      </c>
      <c r="L50" s="210"/>
      <c r="O50" s="1103">
        <v>-303.48370718709702</v>
      </c>
    </row>
    <row r="51" spans="1:15" s="87" customFormat="1" ht="15" customHeight="1" x14ac:dyDescent="0.2">
      <c r="A51" s="617">
        <v>1954</v>
      </c>
      <c r="B51" s="616">
        <f>avgprinc!B43</f>
        <v>25845.991860995018</v>
      </c>
      <c r="C51" s="85">
        <f>avgprinc!BC43</f>
        <v>18323.541287704327</v>
      </c>
      <c r="D51" s="84"/>
      <c r="E51" s="204"/>
      <c r="F51" s="85">
        <f>avgprinc!M43</f>
        <v>93548.047020611193</v>
      </c>
      <c r="G51" s="84">
        <f>avgprinc!S43</f>
        <v>138839.94684730179</v>
      </c>
      <c r="H51" s="317">
        <f>avgprinc!Y43</f>
        <v>359534.77163635503</v>
      </c>
      <c r="I51" s="84">
        <f>avgprinc!AE43</f>
        <v>517367.15770822519</v>
      </c>
      <c r="J51" s="317">
        <f>avgprinc!AK43</f>
        <v>1209656.7109153266</v>
      </c>
      <c r="K51" s="84">
        <f>avgprinc!AQ43</f>
        <v>3791265.16222475</v>
      </c>
      <c r="L51" s="210"/>
      <c r="O51" s="1103">
        <v>-302.98570652096532</v>
      </c>
    </row>
    <row r="52" spans="1:15" s="87" customFormat="1" ht="15" customHeight="1" x14ac:dyDescent="0.2">
      <c r="A52" s="617">
        <v>1955</v>
      </c>
      <c r="B52" s="616">
        <f>avgprinc!B44</f>
        <v>27653.704330782999</v>
      </c>
      <c r="C52" s="85">
        <f>avgprinc!BC44</f>
        <v>19390.310298514993</v>
      </c>
      <c r="D52" s="84"/>
      <c r="E52" s="204"/>
      <c r="F52" s="85">
        <f>avgprinc!M44</f>
        <v>102024.25062119505</v>
      </c>
      <c r="G52" s="84">
        <f>avgprinc!S44</f>
        <v>152123.74076312614</v>
      </c>
      <c r="H52" s="317">
        <f>avgprinc!Y44</f>
        <v>402966.9075475852</v>
      </c>
      <c r="I52" s="84">
        <f>avgprinc!AE44</f>
        <v>583885.36565482302</v>
      </c>
      <c r="J52" s="317">
        <f>avgprinc!AK44</f>
        <v>1427417.5145002722</v>
      </c>
      <c r="K52" s="84">
        <f>avgprinc!AQ44</f>
        <v>4778460.0067589851</v>
      </c>
      <c r="L52" s="210"/>
      <c r="O52" s="1103">
        <v>-360.82963186843335</v>
      </c>
    </row>
    <row r="53" spans="1:15" s="87" customFormat="1" ht="15" customHeight="1" x14ac:dyDescent="0.2">
      <c r="A53" s="617">
        <v>1956</v>
      </c>
      <c r="B53" s="616">
        <f>avgprinc!B45</f>
        <v>28227.854710203741</v>
      </c>
      <c r="C53" s="85">
        <f>avgprinc!BC45</f>
        <v>20087.323628000468</v>
      </c>
      <c r="D53" s="84"/>
      <c r="E53" s="204"/>
      <c r="F53" s="85">
        <f>avgprinc!M45</f>
        <v>101492.63445003319</v>
      </c>
      <c r="G53" s="84">
        <f>avgprinc!S45</f>
        <v>150105.85270810523</v>
      </c>
      <c r="H53" s="317">
        <f>avgprinc!Y45</f>
        <v>389008.52866211545</v>
      </c>
      <c r="I53" s="84">
        <f>avgprinc!AE45</f>
        <v>573869.67781701777</v>
      </c>
      <c r="J53" s="317">
        <f>avgprinc!AK45</f>
        <v>1361579.1748947778</v>
      </c>
      <c r="K53" s="84">
        <f>avgprinc!AQ45</f>
        <v>4388776.2345801899</v>
      </c>
      <c r="L53" s="210"/>
      <c r="O53" s="1103">
        <v>-321.55406055142157</v>
      </c>
    </row>
    <row r="54" spans="1:15" s="87" customFormat="1" ht="15" customHeight="1" x14ac:dyDescent="0.2">
      <c r="A54" s="617">
        <v>1957</v>
      </c>
      <c r="B54" s="616">
        <f>avgprinc!B46</f>
        <v>28310.96598342168</v>
      </c>
      <c r="C54" s="85">
        <f>avgprinc!BC46</f>
        <v>20163.499850936569</v>
      </c>
      <c r="D54" s="84"/>
      <c r="E54" s="204"/>
      <c r="F54" s="85">
        <f>avgprinc!M46</f>
        <v>101638.16117578767</v>
      </c>
      <c r="G54" s="84">
        <f>avgprinc!S46</f>
        <v>150242.64234649122</v>
      </c>
      <c r="H54" s="317">
        <f>avgprinc!Y46</f>
        <v>382566.29426280549</v>
      </c>
      <c r="I54" s="84">
        <f>avgprinc!AE46</f>
        <v>560142.88578563638</v>
      </c>
      <c r="J54" s="317">
        <f>avgprinc!AK46</f>
        <v>1305919.3456467367</v>
      </c>
      <c r="K54" s="84">
        <f>avgprinc!AQ46</f>
        <v>4054199.3498548013</v>
      </c>
      <c r="L54" s="210"/>
      <c r="O54" s="1103">
        <v>-293.8274789655552</v>
      </c>
    </row>
    <row r="55" spans="1:15" s="87" customFormat="1" ht="15" customHeight="1" x14ac:dyDescent="0.2">
      <c r="A55" s="617">
        <v>1958</v>
      </c>
      <c r="B55" s="616">
        <f>avgprinc!B47</f>
        <v>27550.409399544093</v>
      </c>
      <c r="C55" s="85">
        <f>avgprinc!BC47</f>
        <v>19659.467529541464</v>
      </c>
      <c r="D55" s="84"/>
      <c r="E55" s="204"/>
      <c r="F55" s="85">
        <f>avgprinc!M47</f>
        <v>98568.886229567725</v>
      </c>
      <c r="G55" s="84">
        <f>avgprinc!S47</f>
        <v>143170.41378417044</v>
      </c>
      <c r="H55" s="317">
        <f>avgprinc!Y47</f>
        <v>348964.93650312501</v>
      </c>
      <c r="I55" s="84">
        <f>avgprinc!AE47</f>
        <v>503048.44548820291</v>
      </c>
      <c r="J55" s="317">
        <f>avgprinc!AK47</f>
        <v>1134211.6965250517</v>
      </c>
      <c r="K55" s="84">
        <f>avgprinc!AQ47</f>
        <v>3454102.0659251176</v>
      </c>
      <c r="L55" s="210"/>
      <c r="O55" s="1103">
        <v>-255.26296207091582</v>
      </c>
    </row>
    <row r="56" spans="1:15" s="87" customFormat="1" ht="15" customHeight="1" x14ac:dyDescent="0.2">
      <c r="A56" s="618">
        <v>1959</v>
      </c>
      <c r="B56" s="619">
        <f>avgprinc!B48</f>
        <v>29182.197123530514</v>
      </c>
      <c r="C56" s="89">
        <f>avgprinc!BC48</f>
        <v>20703.385347650998</v>
      </c>
      <c r="D56" s="88"/>
      <c r="E56" s="205"/>
      <c r="F56" s="89">
        <f>avgprinc!M48</f>
        <v>105491.50310644609</v>
      </c>
      <c r="G56" s="88">
        <f>avgprinc!S48</f>
        <v>154271.27662336722</v>
      </c>
      <c r="H56" s="316">
        <f>avgprinc!Y48</f>
        <v>383969.94555374357</v>
      </c>
      <c r="I56" s="88">
        <f>avgprinc!AE48</f>
        <v>559942.79102910473</v>
      </c>
      <c r="J56" s="316">
        <f>avgprinc!AK48</f>
        <v>1272693.6363049045</v>
      </c>
      <c r="K56" s="88">
        <f>avgprinc!AQ48</f>
        <v>3911348.678818821</v>
      </c>
      <c r="L56" s="330"/>
      <c r="O56" s="1103">
        <v>-333.31320391044574</v>
      </c>
    </row>
    <row r="57" spans="1:15" x14ac:dyDescent="0.2">
      <c r="A57" s="620">
        <v>1960</v>
      </c>
      <c r="B57" s="616">
        <f>avgprinc!B49</f>
        <v>29718.181878932275</v>
      </c>
      <c r="C57" s="85">
        <f>avgprinc!BC49</f>
        <v>21242.865244902863</v>
      </c>
      <c r="D57" s="84"/>
      <c r="E57" s="204"/>
      <c r="F57" s="85">
        <f>avgprinc!M49</f>
        <v>105996.03158519696</v>
      </c>
      <c r="G57" s="84">
        <f>avgprinc!S49</f>
        <v>152824.33505349135</v>
      </c>
      <c r="H57" s="317">
        <f>avgprinc!Y49</f>
        <v>374998.66366351669</v>
      </c>
      <c r="I57" s="84">
        <f>avgprinc!AE49</f>
        <v>542539.19433709781</v>
      </c>
      <c r="J57" s="317">
        <f>avgprinc!AK49</f>
        <v>1277791.1128719156</v>
      </c>
      <c r="K57" s="84">
        <f>avgprinc!AQ49</f>
        <v>4359881.7783111753</v>
      </c>
      <c r="L57" s="210"/>
      <c r="O57" s="1103">
        <v>-343.85846797088016</v>
      </c>
    </row>
    <row r="58" spans="1:15" x14ac:dyDescent="0.2">
      <c r="A58" s="620">
        <v>1961</v>
      </c>
      <c r="B58" s="616">
        <f>avgprinc!B50</f>
        <v>30153.51318144122</v>
      </c>
      <c r="C58" s="85">
        <f>avgprinc!BC50</f>
        <v>21494.441308066915</v>
      </c>
      <c r="D58" s="84"/>
      <c r="E58" s="204"/>
      <c r="F58" s="85">
        <f>avgprinc!M50</f>
        <v>108085.16004180996</v>
      </c>
      <c r="G58" s="84">
        <f>avgprinc!S50</f>
        <v>155740.59996029286</v>
      </c>
      <c r="H58" s="317">
        <f>avgprinc!Y50</f>
        <v>376832.12260011659</v>
      </c>
      <c r="I58" s="84">
        <f>avgprinc!AE50</f>
        <v>542419.05138561886</v>
      </c>
      <c r="J58" s="317">
        <f>avgprinc!AK50</f>
        <v>1293034.796235661</v>
      </c>
      <c r="K58" s="84">
        <f>avgprinc!AQ50</f>
        <v>4498578.687301483</v>
      </c>
      <c r="L58" s="210"/>
      <c r="O58" s="1103">
        <v>-299.19118224358681</v>
      </c>
    </row>
    <row r="59" spans="1:15" x14ac:dyDescent="0.2">
      <c r="A59" s="620">
        <v>1962</v>
      </c>
      <c r="B59" s="621">
        <f>avgprinc!B51</f>
        <v>31983.896866385305</v>
      </c>
      <c r="C59" s="82">
        <f>avgprinc!BC51</f>
        <v>22609.603962894569</v>
      </c>
      <c r="D59" s="81">
        <f>avgprinc!AW51</f>
        <v>11043.367233606226</v>
      </c>
      <c r="E59" s="206">
        <f>avgprinc!BI51</f>
        <v>37067.399874504983</v>
      </c>
      <c r="F59" s="82">
        <f>avgprinc!M51</f>
        <v>116352.53299780193</v>
      </c>
      <c r="G59" s="81">
        <f>avgprinc!S51</f>
        <v>168082.79373281944</v>
      </c>
      <c r="H59" s="318">
        <f>avgprinc!Y51</f>
        <v>409299.00883181766</v>
      </c>
      <c r="I59" s="81">
        <f>avgprinc!AE51</f>
        <v>593062.40338995343</v>
      </c>
      <c r="J59" s="318">
        <f>avgprinc!AK51</f>
        <v>1399194.7829154024</v>
      </c>
      <c r="K59" s="81">
        <f>avgprinc!AQ51</f>
        <v>4743200.8095301418</v>
      </c>
      <c r="L59" s="331">
        <f t="array" ref="L59:L116">TRANSPOSE('TA4'!B135:BG135)</f>
        <v>16035345.468548236</v>
      </c>
      <c r="O59" s="1103">
        <v>3.8784087519161403E-4</v>
      </c>
    </row>
    <row r="60" spans="1:15" x14ac:dyDescent="0.2">
      <c r="A60" s="620">
        <v>1963</v>
      </c>
      <c r="B60" s="622">
        <f>avgprinc!B52</f>
        <v>33060.700698829569</v>
      </c>
      <c r="C60" s="63">
        <f>avgprinc!BC52</f>
        <v>23332.227868440394</v>
      </c>
      <c r="D60" s="62">
        <f>avgprinc!AW52</f>
        <v>11559.662730310141</v>
      </c>
      <c r="E60" s="204">
        <f>avgprinc!BI52</f>
        <v>38267.665803794822</v>
      </c>
      <c r="F60" s="63">
        <f>avgprinc!M52</f>
        <v>120616.95617233215</v>
      </c>
      <c r="G60" s="62">
        <f>avgprinc!S52</f>
        <v>174459.8124022902</v>
      </c>
      <c r="H60" s="319">
        <f>avgprinc!Y52</f>
        <v>424923.11229254294</v>
      </c>
      <c r="I60" s="62">
        <f>avgprinc!AE52</f>
        <v>617357.92452666024</v>
      </c>
      <c r="J60" s="319">
        <f>avgprinc!AK52</f>
        <v>1471052.5517413013</v>
      </c>
      <c r="K60" s="62">
        <f>avgprinc!AQ52</f>
        <v>5088169.717972815</v>
      </c>
      <c r="L60" s="332">
        <v>17730378.358004246</v>
      </c>
      <c r="O60" s="1103">
        <v>-0.1754271096069715</v>
      </c>
    </row>
    <row r="61" spans="1:15" x14ac:dyDescent="0.2">
      <c r="A61" s="620">
        <v>1964</v>
      </c>
      <c r="B61" s="622">
        <f>avgprinc!B53</f>
        <v>34418.284411511602</v>
      </c>
      <c r="C61" s="63">
        <f>avgprinc!BC53</f>
        <v>24250.16867415655</v>
      </c>
      <c r="D61" s="62">
        <f>avgprinc!AW53</f>
        <v>12075.958227014058</v>
      </c>
      <c r="E61" s="204">
        <f>avgprinc!BI53</f>
        <v>39467.931733084668</v>
      </c>
      <c r="F61" s="63">
        <f>avgprinc!M53</f>
        <v>125931.32604770703</v>
      </c>
      <c r="G61" s="62">
        <f>avgprinc!S53</f>
        <v>182371.37497927947</v>
      </c>
      <c r="H61" s="319">
        <f>avgprinc!Y53</f>
        <v>444291.82418588473</v>
      </c>
      <c r="I61" s="62">
        <f>avgprinc!AE53</f>
        <v>647215.32986296213</v>
      </c>
      <c r="J61" s="319">
        <f>avgprinc!AK53</f>
        <v>1557226.274402769</v>
      </c>
      <c r="K61" s="62">
        <f>avgprinc!AQ53</f>
        <v>5489994.5671686884</v>
      </c>
      <c r="L61" s="332">
        <v>19425411.247460257</v>
      </c>
      <c r="O61" s="1103">
        <v>5.7158899391652085E-2</v>
      </c>
    </row>
    <row r="62" spans="1:15" x14ac:dyDescent="0.2">
      <c r="A62" s="620">
        <v>1965</v>
      </c>
      <c r="B62" s="622">
        <f>avgprinc!B54</f>
        <v>36196.989578561217</v>
      </c>
      <c r="C62" s="63">
        <f>avgprinc!BC54</f>
        <v>25639.056756220652</v>
      </c>
      <c r="D62" s="62">
        <f>avgprinc!AW54</f>
        <v>13036.046014224261</v>
      </c>
      <c r="E62" s="204">
        <f>avgprinc!BI54</f>
        <v>41331.719998365181</v>
      </c>
      <c r="F62" s="63">
        <f>avgprinc!M54</f>
        <v>131218.38497962631</v>
      </c>
      <c r="G62" s="62">
        <f>avgprinc!S54</f>
        <v>190095.43832956837</v>
      </c>
      <c r="H62" s="319">
        <f>avgprinc!Y54</f>
        <v>463903.80021185934</v>
      </c>
      <c r="I62" s="62">
        <f>avgprinc!AE54</f>
        <v>678209.89508390718</v>
      </c>
      <c r="J62" s="319">
        <f>avgprinc!AK54</f>
        <v>1641428.9825528539</v>
      </c>
      <c r="K62" s="62">
        <f>avgprinc!AQ54</f>
        <v>5807062.4465450114</v>
      </c>
      <c r="L62" s="332">
        <v>20225339.290662766</v>
      </c>
      <c r="O62" s="1103">
        <v>0.21976761332189199</v>
      </c>
    </row>
    <row r="63" spans="1:15" x14ac:dyDescent="0.2">
      <c r="A63" s="620">
        <v>1966</v>
      </c>
      <c r="B63" s="622">
        <f>avgprinc!B55</f>
        <v>37880.698200914419</v>
      </c>
      <c r="C63" s="63">
        <f>avgprinc!BC55</f>
        <v>26973.633562417235</v>
      </c>
      <c r="D63" s="62">
        <f>avgprinc!AW55</f>
        <v>13996.133801434464</v>
      </c>
      <c r="E63" s="204">
        <f>avgprinc!BI55</f>
        <v>43195.508263645694</v>
      </c>
      <c r="F63" s="63">
        <f>avgprinc!M55</f>
        <v>136044.27994738906</v>
      </c>
      <c r="G63" s="62">
        <f>avgprinc!S55</f>
        <v>197157.92706286701</v>
      </c>
      <c r="H63" s="319">
        <f>avgprinc!Y55</f>
        <v>481977.98122740013</v>
      </c>
      <c r="I63" s="62">
        <f>avgprinc!AE55</f>
        <v>707189.91045328055</v>
      </c>
      <c r="J63" s="319">
        <f>avgprinc!AK55</f>
        <v>1721680.3473883055</v>
      </c>
      <c r="K63" s="62">
        <f>avgprinc!AQ55</f>
        <v>6112080.1726971539</v>
      </c>
      <c r="L63" s="332">
        <v>21025267.33386527</v>
      </c>
      <c r="O63" s="1103">
        <v>-0.26293319568503648</v>
      </c>
    </row>
    <row r="64" spans="1:15" x14ac:dyDescent="0.2">
      <c r="A64" s="620">
        <v>1967</v>
      </c>
      <c r="B64" s="622">
        <f>avgprinc!B56</f>
        <v>38408.645875456219</v>
      </c>
      <c r="C64" s="79">
        <f>avgprinc!BC56</f>
        <v>27530.514288364091</v>
      </c>
      <c r="D64" s="62">
        <f>avgprinc!AW56</f>
        <v>14516.429150446815</v>
      </c>
      <c r="E64" s="204">
        <f>avgprinc!BI56</f>
        <v>43798.120710760697</v>
      </c>
      <c r="F64" s="79">
        <f>avgprinc!M56</f>
        <v>136311.83015928531</v>
      </c>
      <c r="G64" s="62">
        <f>avgprinc!S56</f>
        <v>196837.94118537719</v>
      </c>
      <c r="H64" s="319">
        <f>avgprinc!Y56</f>
        <v>477738.71322856151</v>
      </c>
      <c r="I64" s="62">
        <f>avgprinc!AE56</f>
        <v>695907.42094673577</v>
      </c>
      <c r="J64" s="319">
        <f>avgprinc!AK56</f>
        <v>1658840.7851483738</v>
      </c>
      <c r="K64" s="62">
        <f>avgprinc!AQ56</f>
        <v>5677813.6954435371</v>
      </c>
      <c r="L64" s="332">
        <v>18079133.203786746</v>
      </c>
      <c r="O64" s="1103">
        <v>-0.20288966665248154</v>
      </c>
    </row>
    <row r="65" spans="1:15" x14ac:dyDescent="0.2">
      <c r="A65" s="620">
        <v>1968</v>
      </c>
      <c r="B65" s="622">
        <f>avgprinc!B57</f>
        <v>39531.212749922903</v>
      </c>
      <c r="C65" s="79">
        <f>avgprinc!BC57</f>
        <v>28482.399478356823</v>
      </c>
      <c r="D65" s="62">
        <f>avgprinc!AW57</f>
        <v>15070.325648055612</v>
      </c>
      <c r="E65" s="204">
        <f>avgprinc!BI57</f>
        <v>45247.491766233332</v>
      </c>
      <c r="F65" s="79">
        <f>avgprinc!M57</f>
        <v>138970.53219401769</v>
      </c>
      <c r="G65" s="62">
        <f>avgprinc!S57</f>
        <v>199884.51381024526</v>
      </c>
      <c r="H65" s="319">
        <f>avgprinc!Y57</f>
        <v>482890.19559026993</v>
      </c>
      <c r="I65" s="62">
        <f>avgprinc!AE57</f>
        <v>702324.49811956077</v>
      </c>
      <c r="J65" s="319">
        <f>avgprinc!AK57</f>
        <v>1668988.6372294843</v>
      </c>
      <c r="K65" s="62">
        <f>avgprinc!AQ57</f>
        <v>5686726.7108676657</v>
      </c>
      <c r="L65" s="332">
        <v>18707088.031999573</v>
      </c>
      <c r="O65" s="1103">
        <v>-9.6439040258701425E-2</v>
      </c>
    </row>
    <row r="66" spans="1:15" x14ac:dyDescent="0.2">
      <c r="A66" s="623">
        <v>1969</v>
      </c>
      <c r="B66" s="624">
        <f>avgprinc!B58</f>
        <v>40056.205320358342</v>
      </c>
      <c r="C66" s="80">
        <f>avgprinc!BC58</f>
        <v>29255.601112055239</v>
      </c>
      <c r="D66" s="68">
        <f>avgprinc!AW58</f>
        <v>15496.386893845391</v>
      </c>
      <c r="E66" s="205">
        <f>avgprinc!BI58</f>
        <v>46454.618884817544</v>
      </c>
      <c r="F66" s="80">
        <f>avgprinc!M58</f>
        <v>137261.64319508628</v>
      </c>
      <c r="G66" s="68">
        <f>avgprinc!S58</f>
        <v>194802.96801013939</v>
      </c>
      <c r="H66" s="320">
        <f>avgprinc!Y58</f>
        <v>459033.84552094393</v>
      </c>
      <c r="I66" s="68">
        <f>avgprinc!AE58</f>
        <v>660782.77414022153</v>
      </c>
      <c r="J66" s="320">
        <f>avgprinc!AK58</f>
        <v>1543820.3544215432</v>
      </c>
      <c r="K66" s="68">
        <f>avgprinc!AQ58</f>
        <v>5299763.7999728872</v>
      </c>
      <c r="L66" s="333">
        <v>18156621.885494638</v>
      </c>
      <c r="O66" s="1103">
        <v>-8.1012507871491835E-4</v>
      </c>
    </row>
    <row r="67" spans="1:15" x14ac:dyDescent="0.2">
      <c r="A67" s="620">
        <v>1970</v>
      </c>
      <c r="B67" s="622">
        <f>avgprinc!B59</f>
        <v>39080.214419161479</v>
      </c>
      <c r="C67" s="79">
        <f>avgprinc!BC59</f>
        <v>28677.594949515562</v>
      </c>
      <c r="D67" s="62">
        <f>avgprinc!AW59</f>
        <v>14852.351588876403</v>
      </c>
      <c r="E67" s="204">
        <f>avgprinc!BI59</f>
        <v>45959.149150314486</v>
      </c>
      <c r="F67" s="79">
        <f>avgprinc!M59</f>
        <v>132703.78964597476</v>
      </c>
      <c r="G67" s="62">
        <f>avgprinc!S59</f>
        <v>186301.18224797409</v>
      </c>
      <c r="H67" s="319">
        <f>avgprinc!Y59</f>
        <v>427076.63643603353</v>
      </c>
      <c r="I67" s="62">
        <f>avgprinc!AE59</f>
        <v>607807.25598041923</v>
      </c>
      <c r="J67" s="319">
        <f>avgprinc!AK59</f>
        <v>1387360.7127642913</v>
      </c>
      <c r="K67" s="62">
        <f>avgprinc!AQ59</f>
        <v>4685561.5001802705</v>
      </c>
      <c r="L67" s="332">
        <v>14512097.592690423</v>
      </c>
      <c r="O67" s="1103">
        <v>4.1916202615539078E-2</v>
      </c>
    </row>
    <row r="68" spans="1:15" x14ac:dyDescent="0.2">
      <c r="A68" s="620">
        <v>1971</v>
      </c>
      <c r="B68" s="622">
        <f>avgprinc!B60</f>
        <v>39277.794898602886</v>
      </c>
      <c r="C68" s="79">
        <f>avgprinc!BC60</f>
        <v>28684.728468328391</v>
      </c>
      <c r="D68" s="62">
        <f>avgprinc!AW60</f>
        <v>14470.563217229066</v>
      </c>
      <c r="E68" s="204">
        <f>avgprinc!BI60</f>
        <v>46452.435032202542</v>
      </c>
      <c r="F68" s="79">
        <f>avgprinc!M60</f>
        <v>134615.39277107333</v>
      </c>
      <c r="G68" s="62">
        <f>avgprinc!S60</f>
        <v>188923.85690714439</v>
      </c>
      <c r="H68" s="319">
        <f>avgprinc!Y60</f>
        <v>431701.52646786533</v>
      </c>
      <c r="I68" s="62">
        <f>avgprinc!AE60</f>
        <v>614527.5977068831</v>
      </c>
      <c r="J68" s="319">
        <f>avgprinc!AK60</f>
        <v>1402484.8832008913</v>
      </c>
      <c r="K68" s="62">
        <f>avgprinc!AQ60</f>
        <v>4696571.9846859314</v>
      </c>
      <c r="L68" s="332">
        <v>15068616.202916436</v>
      </c>
      <c r="O68" s="1103">
        <v>1.7230723024113104E-3</v>
      </c>
    </row>
    <row r="69" spans="1:15" x14ac:dyDescent="0.2">
      <c r="A69" s="620">
        <v>1972</v>
      </c>
      <c r="B69" s="622">
        <f>avgprinc!B61</f>
        <v>40712.399308269683</v>
      </c>
      <c r="C69" s="79">
        <f>avgprinc!BC61</f>
        <v>29636.032608070869</v>
      </c>
      <c r="D69" s="62">
        <f>avgprinc!AW61</f>
        <v>14838.659942420523</v>
      </c>
      <c r="E69" s="204">
        <f>avgprinc!BI61</f>
        <v>48132.748440133793</v>
      </c>
      <c r="F69" s="79">
        <f>avgprinc!M61</f>
        <v>140399.69961005903</v>
      </c>
      <c r="G69" s="62">
        <f>avgprinc!S61</f>
        <v>197034.85060857143</v>
      </c>
      <c r="H69" s="319">
        <f>avgprinc!Y61</f>
        <v>446183.2509210697</v>
      </c>
      <c r="I69" s="62">
        <f>avgprinc!AE61</f>
        <v>632401.64007578022</v>
      </c>
      <c r="J69" s="319">
        <f>avgprinc!AK61</f>
        <v>1437602.4752849329</v>
      </c>
      <c r="K69" s="62">
        <f>avgprinc!AQ61</f>
        <v>4775419.4265624955</v>
      </c>
      <c r="L69" s="332">
        <v>16346690.842497263</v>
      </c>
      <c r="O69" s="1103">
        <v>0.1834803099554847</v>
      </c>
    </row>
    <row r="70" spans="1:15" x14ac:dyDescent="0.2">
      <c r="A70" s="620">
        <v>1973</v>
      </c>
      <c r="B70" s="622">
        <f>avgprinc!B62</f>
        <v>42416.580608449498</v>
      </c>
      <c r="C70" s="79">
        <f>avgprinc!BC62</f>
        <v>30925.285877699233</v>
      </c>
      <c r="D70" s="62">
        <f>avgprinc!AW62</f>
        <v>15537.100121790441</v>
      </c>
      <c r="E70" s="204">
        <f>avgprinc!BI62</f>
        <v>50160.518072585219</v>
      </c>
      <c r="F70" s="79">
        <f>avgprinc!M62</f>
        <v>145838.23318520185</v>
      </c>
      <c r="G70" s="62">
        <f>avgprinc!S62</f>
        <v>204243.00082189415</v>
      </c>
      <c r="H70" s="319">
        <f>avgprinc!Y62</f>
        <v>455075.30528917757</v>
      </c>
      <c r="I70" s="62">
        <f>avgprinc!AE62</f>
        <v>639783.44010147965</v>
      </c>
      <c r="J70" s="319">
        <f>avgprinc!AK62</f>
        <v>1436600.5845831779</v>
      </c>
      <c r="K70" s="62">
        <f>avgprinc!AQ62</f>
        <v>4645090.3349913089</v>
      </c>
      <c r="L70" s="332">
        <v>14260521.424684282</v>
      </c>
      <c r="O70" s="1103">
        <v>3.159188663266832E-2</v>
      </c>
    </row>
    <row r="71" spans="1:15" x14ac:dyDescent="0.2">
      <c r="A71" s="620">
        <v>1974</v>
      </c>
      <c r="B71" s="622">
        <f>avgprinc!B63</f>
        <v>41207.967650046303</v>
      </c>
      <c r="C71" s="79">
        <f>avgprinc!BC63</f>
        <v>30206.376281982652</v>
      </c>
      <c r="D71" s="62">
        <f>avgprinc!AW63</f>
        <v>15082.652266570256</v>
      </c>
      <c r="E71" s="204">
        <f>avgprinc!BI63</f>
        <v>49111.031301248142</v>
      </c>
      <c r="F71" s="79">
        <f>avgprinc!M63</f>
        <v>140222.28996261919</v>
      </c>
      <c r="G71" s="62">
        <f>avgprinc!S63</f>
        <v>194856.24440187676</v>
      </c>
      <c r="H71" s="319">
        <f>avgprinc!Y63</f>
        <v>430469.42845921533</v>
      </c>
      <c r="I71" s="62">
        <f>avgprinc!AE63</f>
        <v>603866.62663774448</v>
      </c>
      <c r="J71" s="319">
        <f>avgprinc!AK63</f>
        <v>1345582.8419873163</v>
      </c>
      <c r="K71" s="62">
        <f>avgprinc!AQ63</f>
        <v>4345758.2734153662</v>
      </c>
      <c r="L71" s="332">
        <v>12965062.634497</v>
      </c>
      <c r="O71" s="1103">
        <v>5.9825550924870186E-2</v>
      </c>
    </row>
    <row r="72" spans="1:15" x14ac:dyDescent="0.2">
      <c r="A72" s="620">
        <v>1975</v>
      </c>
      <c r="B72" s="622">
        <f>avgprinc!B64</f>
        <v>39883.38905666236</v>
      </c>
      <c r="C72" s="79">
        <f>avgprinc!BC64</f>
        <v>29167.441758637578</v>
      </c>
      <c r="D72" s="62">
        <f>avgprinc!AW64</f>
        <v>14258.908537623067</v>
      </c>
      <c r="E72" s="204">
        <f>avgprinc!BI64</f>
        <v>47803.108284905713</v>
      </c>
      <c r="F72" s="79">
        <f>avgprinc!M64</f>
        <v>136326.91473888539</v>
      </c>
      <c r="G72" s="62">
        <f>avgprinc!S64</f>
        <v>188654.27114063033</v>
      </c>
      <c r="H72" s="319">
        <f>avgprinc!Y64</f>
        <v>415649.78324462695</v>
      </c>
      <c r="I72" s="62">
        <f>avgprinc!AE64</f>
        <v>581695.08733713196</v>
      </c>
      <c r="J72" s="319">
        <f>avgprinc!AK64</f>
        <v>1298209.80471568</v>
      </c>
      <c r="K72" s="62">
        <f>avgprinc!AQ64</f>
        <v>4301648.5493465979</v>
      </c>
      <c r="L72" s="332">
        <v>13997579.373683471</v>
      </c>
      <c r="O72" s="1103">
        <v>0.16424678511975799</v>
      </c>
    </row>
    <row r="73" spans="1:15" x14ac:dyDescent="0.2">
      <c r="A73" s="620">
        <v>1976</v>
      </c>
      <c r="B73" s="622">
        <f>avgprinc!B65</f>
        <v>41341.906061027497</v>
      </c>
      <c r="C73" s="79">
        <f>avgprinc!BC65</f>
        <v>30212.598595401923</v>
      </c>
      <c r="D73" s="62">
        <f>avgprinc!AW65</f>
        <v>14754.055355166753</v>
      </c>
      <c r="E73" s="204">
        <f>avgprinc!BI65</f>
        <v>49535.777645695889</v>
      </c>
      <c r="F73" s="79">
        <f>avgprinc!M65</f>
        <v>141505.67325165769</v>
      </c>
      <c r="G73" s="62">
        <f>avgprinc!S65</f>
        <v>195743.91922566295</v>
      </c>
      <c r="H73" s="319">
        <f>avgprinc!Y65</f>
        <v>430775.57083845802</v>
      </c>
      <c r="I73" s="62">
        <f>avgprinc!AE65</f>
        <v>603870.07240779756</v>
      </c>
      <c r="J73" s="319">
        <f>avgprinc!AK65</f>
        <v>1353532.2229869419</v>
      </c>
      <c r="K73" s="62">
        <f>avgprinc!AQ65</f>
        <v>4524550.2530608503</v>
      </c>
      <c r="L73" s="332">
        <v>14868116.317620426</v>
      </c>
      <c r="O73" s="1103">
        <v>0.1803649242647225</v>
      </c>
    </row>
    <row r="74" spans="1:15" x14ac:dyDescent="0.2">
      <c r="A74" s="620">
        <v>1977</v>
      </c>
      <c r="B74" s="622">
        <f>avgprinc!B66</f>
        <v>42626.164896848677</v>
      </c>
      <c r="C74" s="79">
        <f>avgprinc!BC66</f>
        <v>31118.888139743347</v>
      </c>
      <c r="D74" s="62">
        <f>avgprinc!AW66</f>
        <v>15173.77098265606</v>
      </c>
      <c r="E74" s="204">
        <f>avgprinc!BI66</f>
        <v>51050.28458610244</v>
      </c>
      <c r="F74" s="79">
        <f>avgprinc!M66</f>
        <v>146191.65571079668</v>
      </c>
      <c r="G74" s="62">
        <f>avgprinc!S66</f>
        <v>202517.509230984</v>
      </c>
      <c r="H74" s="319">
        <f>avgprinc!Y66</f>
        <v>446044.56298150623</v>
      </c>
      <c r="I74" s="62">
        <f>avgprinc!AE66</f>
        <v>626740.42132432049</v>
      </c>
      <c r="J74" s="319">
        <f>avgprinc!AK66</f>
        <v>1408440.0807421014</v>
      </c>
      <c r="K74" s="62">
        <f>avgprinc!AQ66</f>
        <v>4721718.9309400767</v>
      </c>
      <c r="L74" s="332">
        <v>15465313.850174217</v>
      </c>
      <c r="O74" s="1103">
        <v>9.5314069745654706E-2</v>
      </c>
    </row>
    <row r="75" spans="1:15" x14ac:dyDescent="0.2">
      <c r="A75" s="620">
        <v>1978</v>
      </c>
      <c r="B75" s="622">
        <f>avgprinc!B67</f>
        <v>44141.007653943729</v>
      </c>
      <c r="C75" s="79">
        <f>avgprinc!BC67</f>
        <v>32271.522318938692</v>
      </c>
      <c r="D75" s="62">
        <f>avgprinc!AW67</f>
        <v>15772.171138890786</v>
      </c>
      <c r="E75" s="204">
        <f>avgprinc!BI67</f>
        <v>52895.711293998596</v>
      </c>
      <c r="F75" s="79">
        <f>avgprinc!M67</f>
        <v>150966.375668989</v>
      </c>
      <c r="G75" s="62">
        <f>avgprinc!S67</f>
        <v>209029.68506110506</v>
      </c>
      <c r="H75" s="319">
        <f>avgprinc!Y67</f>
        <v>461675.30532165332</v>
      </c>
      <c r="I75" s="62">
        <f>avgprinc!AE67</f>
        <v>652587.943898389</v>
      </c>
      <c r="J75" s="319">
        <f>avgprinc!AK67</f>
        <v>1490369.8856941981</v>
      </c>
      <c r="K75" s="62">
        <f>avgprinc!AQ67</f>
        <v>5086430.490077245</v>
      </c>
      <c r="L75" s="332">
        <v>15735345.937674392</v>
      </c>
      <c r="O75" s="1103">
        <v>6.6849662369349971E-2</v>
      </c>
    </row>
    <row r="76" spans="1:15" x14ac:dyDescent="0.2">
      <c r="A76" s="623">
        <v>1979</v>
      </c>
      <c r="B76" s="624">
        <f>avgprinc!B68</f>
        <v>44306.582492201262</v>
      </c>
      <c r="C76" s="69">
        <f>avgprinc!BC68</f>
        <v>32321.887656362142</v>
      </c>
      <c r="D76" s="68">
        <f>avgprinc!AW68</f>
        <v>15872.749641574705</v>
      </c>
      <c r="E76" s="205">
        <f>avgprinc!BI68</f>
        <v>52883.310174846447</v>
      </c>
      <c r="F76" s="69">
        <f>avgprinc!M68</f>
        <v>152168.83601475324</v>
      </c>
      <c r="G76" s="68">
        <f>avgprinc!S68</f>
        <v>212020.02055713302</v>
      </c>
      <c r="H76" s="320">
        <f>avgprinc!Y68</f>
        <v>477347.43339941505</v>
      </c>
      <c r="I76" s="68">
        <f>avgprinc!AE68</f>
        <v>683495.83120043285</v>
      </c>
      <c r="J76" s="320">
        <f>avgprinc!AK68</f>
        <v>1618971.8395928466</v>
      </c>
      <c r="K76" s="68">
        <f>avgprinc!AQ68</f>
        <v>5771276.8153798692</v>
      </c>
      <c r="L76" s="333">
        <v>20285320.774879202</v>
      </c>
      <c r="O76" s="1103">
        <v>2.1707065985538065E-2</v>
      </c>
    </row>
    <row r="77" spans="1:15" x14ac:dyDescent="0.2">
      <c r="A77" s="620">
        <v>1980</v>
      </c>
      <c r="B77" s="622">
        <f>avgprinc!B69</f>
        <v>43015.838518523517</v>
      </c>
      <c r="C77" s="63">
        <f>avgprinc!BC69</f>
        <v>31510.870414396653</v>
      </c>
      <c r="D77" s="62">
        <f>avgprinc!AW69</f>
        <v>14960.688843175189</v>
      </c>
      <c r="E77" s="204">
        <f>avgprinc!BI69</f>
        <v>52198.597378423474</v>
      </c>
      <c r="F77" s="63">
        <f>avgprinc!M69</f>
        <v>146560.55145566532</v>
      </c>
      <c r="G77" s="62">
        <f>avgprinc!S69</f>
        <v>201852.70403971456</v>
      </c>
      <c r="H77" s="319">
        <f>avgprinc!Y69</f>
        <v>446119.4543808102</v>
      </c>
      <c r="I77" s="62">
        <f>avgprinc!AE69</f>
        <v>633879.5888901361</v>
      </c>
      <c r="J77" s="319">
        <f>avgprinc!AK69</f>
        <v>1471600.8483834232</v>
      </c>
      <c r="K77" s="62">
        <f>avgprinc!AQ69</f>
        <v>5045149.4842337994</v>
      </c>
      <c r="L77" s="332">
        <v>15642486.228911759</v>
      </c>
      <c r="O77" s="1103">
        <v>0.15857859477546299</v>
      </c>
    </row>
    <row r="78" spans="1:15" x14ac:dyDescent="0.2">
      <c r="A78" s="620">
        <v>1981</v>
      </c>
      <c r="B78" s="622">
        <f>avgprinc!B70</f>
        <v>43346.436954577184</v>
      </c>
      <c r="C78" s="63">
        <f>avgprinc!BC70</f>
        <v>31559.859315984882</v>
      </c>
      <c r="D78" s="62">
        <f>avgprinc!AW70</f>
        <v>14736.503354209148</v>
      </c>
      <c r="E78" s="204">
        <f>avgprinc!BI70</f>
        <v>52589.054268204542</v>
      </c>
      <c r="F78" s="63">
        <f>avgprinc!M70</f>
        <v>149425.63570190797</v>
      </c>
      <c r="G78" s="62">
        <f>avgprinc!S70</f>
        <v>206137.4541678153</v>
      </c>
      <c r="H78" s="319">
        <f>avgprinc!Y70</f>
        <v>459240.8605269689</v>
      </c>
      <c r="I78" s="62">
        <f>avgprinc!AE70</f>
        <v>656044.60502326407</v>
      </c>
      <c r="J78" s="319">
        <f>avgprinc!AK70</f>
        <v>1536265.9403589838</v>
      </c>
      <c r="K78" s="62">
        <f>avgprinc!AQ70</f>
        <v>5328723.9382979618</v>
      </c>
      <c r="L78" s="332">
        <v>17176577.339747239</v>
      </c>
      <c r="O78" s="1103">
        <v>0.11091545758245047</v>
      </c>
    </row>
    <row r="79" spans="1:15" x14ac:dyDescent="0.2">
      <c r="A79" s="620">
        <v>1982</v>
      </c>
      <c r="B79" s="622">
        <f>avgprinc!B71</f>
        <v>41921.649143242452</v>
      </c>
      <c r="C79" s="63">
        <f>avgprinc!BC71</f>
        <v>30308.906860091385</v>
      </c>
      <c r="D79" s="62">
        <f>avgprinc!AW71</f>
        <v>13551.095445169749</v>
      </c>
      <c r="E79" s="204">
        <f>avgprinc!BI71</f>
        <v>51256.17112874343</v>
      </c>
      <c r="F79" s="63">
        <f>avgprinc!M71</f>
        <v>146436.32969160203</v>
      </c>
      <c r="G79" s="62">
        <f>avgprinc!S71</f>
        <v>202012.75887412086</v>
      </c>
      <c r="H79" s="319">
        <f>avgprinc!Y71</f>
        <v>456322.6889483729</v>
      </c>
      <c r="I79" s="62">
        <f>avgprinc!AE71</f>
        <v>663178.48287512443</v>
      </c>
      <c r="J79" s="319">
        <f>avgprinc!AK71</f>
        <v>1663180.2552229401</v>
      </c>
      <c r="K79" s="62">
        <f>avgprinc!AQ71</f>
        <v>6565087.6115397597</v>
      </c>
      <c r="L79" s="332">
        <v>28881908.181194384</v>
      </c>
      <c r="O79" s="1103">
        <v>1.3413892353128176E-2</v>
      </c>
    </row>
    <row r="80" spans="1:15" x14ac:dyDescent="0.2">
      <c r="A80" s="620">
        <v>1983</v>
      </c>
      <c r="B80" s="622">
        <f>avgprinc!B72</f>
        <v>42579.044980140163</v>
      </c>
      <c r="C80" s="63">
        <f>avgprinc!BC72</f>
        <v>30453.322837866512</v>
      </c>
      <c r="D80" s="62">
        <f>avgprinc!AW72</f>
        <v>13220.439255471016</v>
      </c>
      <c r="E80" s="204">
        <f>avgprinc!BI72</f>
        <v>51994.427315860863</v>
      </c>
      <c r="F80" s="63">
        <f>avgprinc!M72</f>
        <v>151710.54426060306</v>
      </c>
      <c r="G80" s="62">
        <f>avgprinc!S72</f>
        <v>209673.69223215702</v>
      </c>
      <c r="H80" s="319">
        <f>avgprinc!Y72</f>
        <v>481893.75471928262</v>
      </c>
      <c r="I80" s="62">
        <f>avgprinc!AE72</f>
        <v>705911.60626046651</v>
      </c>
      <c r="J80" s="319">
        <f>avgprinc!AK72</f>
        <v>1803490.3738314102</v>
      </c>
      <c r="K80" s="62">
        <f>avgprinc!AQ72</f>
        <v>7642523.8872426478</v>
      </c>
      <c r="L80" s="332">
        <v>36838376.836061865</v>
      </c>
      <c r="O80" s="1103">
        <v>9.8252566836890765E-2</v>
      </c>
    </row>
    <row r="81" spans="1:15" x14ac:dyDescent="0.2">
      <c r="A81" s="620">
        <v>1984</v>
      </c>
      <c r="B81" s="622">
        <f>avgprinc!B73</f>
        <v>45416.027469340283</v>
      </c>
      <c r="C81" s="63">
        <f>avgprinc!BC73</f>
        <v>32226.084492519156</v>
      </c>
      <c r="D81" s="62">
        <f>avgprinc!AW73</f>
        <v>14313.814945305041</v>
      </c>
      <c r="E81" s="204">
        <f>avgprinc!BI73</f>
        <v>54616.421426536799</v>
      </c>
      <c r="F81" s="63">
        <f>avgprinc!M73</f>
        <v>164125.51426073039</v>
      </c>
      <c r="G81" s="62">
        <f>avgprinc!S73</f>
        <v>229386.29005533198</v>
      </c>
      <c r="H81" s="319">
        <f>avgprinc!Y73</f>
        <v>537062.81958484498</v>
      </c>
      <c r="I81" s="62">
        <f>avgprinc!AE73</f>
        <v>795376.34691476938</v>
      </c>
      <c r="J81" s="319">
        <f>avgprinc!AK73</f>
        <v>2078162.2186390935</v>
      </c>
      <c r="K81" s="62">
        <f>avgprinc!AQ73</f>
        <v>8730215.0681520309</v>
      </c>
      <c r="L81" s="332">
        <v>41041515.347264782</v>
      </c>
      <c r="O81" s="1103">
        <v>0.17315964079898549</v>
      </c>
    </row>
    <row r="82" spans="1:15" x14ac:dyDescent="0.2">
      <c r="A82" s="620">
        <v>1985</v>
      </c>
      <c r="B82" s="622">
        <f>avgprinc!B74</f>
        <v>46199.148237307672</v>
      </c>
      <c r="C82" s="63">
        <f>avgprinc!BC74</f>
        <v>32694.087176255351</v>
      </c>
      <c r="D82" s="62">
        <f>avgprinc!AW74</f>
        <v>14501.047692994296</v>
      </c>
      <c r="E82" s="204">
        <f>avgprinc!BI74</f>
        <v>55435.386530331671</v>
      </c>
      <c r="F82" s="63">
        <f>avgprinc!M74</f>
        <v>167744.69778677853</v>
      </c>
      <c r="G82" s="62">
        <f>avgprinc!S74</f>
        <v>234484.35568076451</v>
      </c>
      <c r="H82" s="319">
        <f>avgprinc!Y74</f>
        <v>555585.65691792383</v>
      </c>
      <c r="I82" s="62">
        <f>avgprinc!AE74</f>
        <v>827094.88868996466</v>
      </c>
      <c r="J82" s="319">
        <f>avgprinc!AK74</f>
        <v>2173737.87088747</v>
      </c>
      <c r="K82" s="62">
        <f>avgprinc!AQ74</f>
        <v>8925723.6118418463</v>
      </c>
      <c r="L82" s="332">
        <v>40613386.233805932</v>
      </c>
      <c r="O82" s="1103">
        <v>-2.5680017672129907E-2</v>
      </c>
    </row>
    <row r="83" spans="1:15" x14ac:dyDescent="0.2">
      <c r="A83" s="620">
        <v>1986</v>
      </c>
      <c r="B83" s="622">
        <f>avgprinc!B75</f>
        <v>46608.484772417578</v>
      </c>
      <c r="C83" s="63">
        <f>avgprinc!BC75</f>
        <v>33034.837292692355</v>
      </c>
      <c r="D83" s="62">
        <f>avgprinc!AW75</f>
        <v>14301.18923511962</v>
      </c>
      <c r="E83" s="204">
        <f>avgprinc!BI75</f>
        <v>56451.897364658274</v>
      </c>
      <c r="F83" s="63">
        <f>avgprinc!M75</f>
        <v>168771.31208994461</v>
      </c>
      <c r="G83" s="62">
        <f>avgprinc!S75</f>
        <v>234274.36440409016</v>
      </c>
      <c r="H83" s="319">
        <f>avgprinc!Y75</f>
        <v>543684.95470599167</v>
      </c>
      <c r="I83" s="62">
        <f>avgprinc!AE75</f>
        <v>801168.61914880341</v>
      </c>
      <c r="J83" s="319">
        <f>avgprinc!AK75</f>
        <v>2031291.14944748</v>
      </c>
      <c r="K83" s="62">
        <f>avgprinc!AQ75</f>
        <v>8414309.9953676648</v>
      </c>
      <c r="L83" s="332">
        <v>38042402.74303475</v>
      </c>
      <c r="O83" s="1103">
        <v>-1.254567046999E-2</v>
      </c>
    </row>
    <row r="84" spans="1:15" x14ac:dyDescent="0.2">
      <c r="A84" s="620">
        <v>1987</v>
      </c>
      <c r="B84" s="622">
        <f>avgprinc!B76</f>
        <v>48018.89292815415</v>
      </c>
      <c r="C84" s="63">
        <f>avgprinc!BC76</f>
        <v>33419.183809994887</v>
      </c>
      <c r="D84" s="62">
        <f>avgprinc!AW76</f>
        <v>14427.715585050495</v>
      </c>
      <c r="E84" s="204">
        <f>avgprinc!BI76</f>
        <v>57158.519091175389</v>
      </c>
      <c r="F84" s="63">
        <f>avgprinc!M76</f>
        <v>179416.27499158747</v>
      </c>
      <c r="G84" s="62">
        <f>avgprinc!S76</f>
        <v>254229.5312091955</v>
      </c>
      <c r="H84" s="319">
        <f>avgprinc!Y76</f>
        <v>618512.70061066479</v>
      </c>
      <c r="I84" s="62">
        <f>avgprinc!AE76</f>
        <v>926198.58972924971</v>
      </c>
      <c r="J84" s="319">
        <f>avgprinc!AK76</f>
        <v>2432912.382753972</v>
      </c>
      <c r="K84" s="62">
        <f>avgprinc!AQ76</f>
        <v>10476278.572310004</v>
      </c>
      <c r="L84" s="332">
        <v>51743597.943591051</v>
      </c>
      <c r="O84" s="1103">
        <v>-1.3170176396670286E-2</v>
      </c>
    </row>
    <row r="85" spans="1:15" x14ac:dyDescent="0.2">
      <c r="A85" s="620">
        <v>1988</v>
      </c>
      <c r="B85" s="622">
        <f>avgprinc!B77</f>
        <v>50036.770391410588</v>
      </c>
      <c r="C85" s="63">
        <f>avgprinc!BC77</f>
        <v>33889.720480675845</v>
      </c>
      <c r="D85" s="62">
        <f>avgprinc!AW77</f>
        <v>14661.118826920498</v>
      </c>
      <c r="E85" s="204">
        <f>avgprinc!BI77</f>
        <v>57925.472547870042</v>
      </c>
      <c r="F85" s="63">
        <f>avgprinc!M77</f>
        <v>195360.2195880232</v>
      </c>
      <c r="G85" s="62">
        <f>avgprinc!S77</f>
        <v>283601.37519911438</v>
      </c>
      <c r="H85" s="319">
        <f>avgprinc!Y77</f>
        <v>738889.56254310557</v>
      </c>
      <c r="I85" s="62">
        <f>avgprinc!AE77</f>
        <v>1138934.3115263998</v>
      </c>
      <c r="J85" s="319">
        <f>avgprinc!AK77</f>
        <v>3129899.9415346356</v>
      </c>
      <c r="K85" s="62">
        <f>avgprinc!AQ77</f>
        <v>13022688.827499272</v>
      </c>
      <c r="L85" s="332">
        <v>55879032.437238127</v>
      </c>
      <c r="O85" s="1103">
        <v>-2.4138550143106841E-2</v>
      </c>
    </row>
    <row r="86" spans="1:15" x14ac:dyDescent="0.2">
      <c r="A86" s="623">
        <v>1989</v>
      </c>
      <c r="B86" s="624">
        <f>avgprinc!B78</f>
        <v>50639.605191912618</v>
      </c>
      <c r="C86" s="69">
        <f>avgprinc!BC78</f>
        <v>34517.090528167901</v>
      </c>
      <c r="D86" s="68">
        <f>avgprinc!AW78</f>
        <v>14912.445810836005</v>
      </c>
      <c r="E86" s="205">
        <f>avgprinc!BI78</f>
        <v>59022.896424832761</v>
      </c>
      <c r="F86" s="69">
        <f>avgprinc!M78</f>
        <v>195742.23716561508</v>
      </c>
      <c r="G86" s="68">
        <f>avgprinc!S78</f>
        <v>282336.56764666911</v>
      </c>
      <c r="H86" s="320">
        <f>avgprinc!Y78</f>
        <v>720521.26742052718</v>
      </c>
      <c r="I86" s="68">
        <f>avgprinc!AE78</f>
        <v>1100206.1140792822</v>
      </c>
      <c r="J86" s="320">
        <f>avgprinc!AK78</f>
        <v>2958416.6060141111</v>
      </c>
      <c r="K86" s="68">
        <f>avgprinc!AQ78</f>
        <v>12460517.399594015</v>
      </c>
      <c r="L86" s="333">
        <v>55243269.416715965</v>
      </c>
      <c r="O86" s="1103">
        <v>-5.2018835034687072E-2</v>
      </c>
    </row>
    <row r="87" spans="1:15" x14ac:dyDescent="0.2">
      <c r="A87" s="620">
        <v>1990</v>
      </c>
      <c r="B87" s="622">
        <f>avgprinc!B79</f>
        <v>50595.363784547153</v>
      </c>
      <c r="C87" s="63">
        <f>avgprinc!BC79</f>
        <v>34433.166003996354</v>
      </c>
      <c r="D87" s="62">
        <f>avgprinc!AW79</f>
        <v>14728.438331706047</v>
      </c>
      <c r="E87" s="204">
        <f>avgprinc!BI79</f>
        <v>59064.075594359245</v>
      </c>
      <c r="F87" s="63">
        <f>avgprinc!M79</f>
        <v>196055.14380950428</v>
      </c>
      <c r="G87" s="62">
        <f>avgprinc!S79</f>
        <v>282282.39697968826</v>
      </c>
      <c r="H87" s="319">
        <f>avgprinc!Y79</f>
        <v>721021.16900840867</v>
      </c>
      <c r="I87" s="62">
        <f>avgprinc!AE79</f>
        <v>1098334.923367789</v>
      </c>
      <c r="J87" s="319">
        <f>avgprinc!AK79</f>
        <v>2923474.0709850583</v>
      </c>
      <c r="K87" s="62">
        <f>avgprinc!AQ79</f>
        <v>12249032.229867883</v>
      </c>
      <c r="L87" s="332">
        <v>53153876.479875252</v>
      </c>
      <c r="O87" s="1103">
        <v>-8.2288760982919484E-2</v>
      </c>
    </row>
    <row r="88" spans="1:15" x14ac:dyDescent="0.2">
      <c r="A88" s="620">
        <v>1991</v>
      </c>
      <c r="B88" s="622">
        <f>avgprinc!B80</f>
        <v>49559.548659985725</v>
      </c>
      <c r="C88" s="63">
        <f>avgprinc!BC80</f>
        <v>33915.817855880268</v>
      </c>
      <c r="D88" s="62">
        <f>avgprinc!AW80</f>
        <v>14153.471882567253</v>
      </c>
      <c r="E88" s="204">
        <f>avgprinc!BI80</f>
        <v>58618.750322521526</v>
      </c>
      <c r="F88" s="63">
        <f>avgprinc!M80</f>
        <v>190353.12589693483</v>
      </c>
      <c r="G88" s="62">
        <f>avgprinc!S80</f>
        <v>270517.80239617522</v>
      </c>
      <c r="H88" s="319">
        <f>avgprinc!Y80</f>
        <v>658223.68536382006</v>
      </c>
      <c r="I88" s="62">
        <f>avgprinc!AE80</f>
        <v>983398.98139025306</v>
      </c>
      <c r="J88" s="319">
        <f>avgprinc!AK80</f>
        <v>2537185.0000143028</v>
      </c>
      <c r="K88" s="62">
        <f>avgprinc!AQ80</f>
        <v>10506443.999112962</v>
      </c>
      <c r="L88" s="332">
        <v>47462471.246591225</v>
      </c>
      <c r="O88" s="1103">
        <v>-2.7920262116822414E-2</v>
      </c>
    </row>
    <row r="89" spans="1:15" x14ac:dyDescent="0.2">
      <c r="A89" s="620">
        <v>1992</v>
      </c>
      <c r="B89" s="622">
        <f>avgprinc!B81</f>
        <v>50518.441423126846</v>
      </c>
      <c r="C89" s="63">
        <f>avgprinc!BC81</f>
        <v>33882.948197604004</v>
      </c>
      <c r="D89" s="62">
        <f>avgprinc!AW81</f>
        <v>13493.534741610047</v>
      </c>
      <c r="E89" s="204">
        <f>avgprinc!BI81</f>
        <v>59369.715017596449</v>
      </c>
      <c r="F89" s="63">
        <f>avgprinc!M81</f>
        <v>200237.88045283238</v>
      </c>
      <c r="G89" s="62">
        <f>avgprinc!S81</f>
        <v>288041.53203724913</v>
      </c>
      <c r="H89" s="319">
        <f>avgprinc!Y81</f>
        <v>724554.81273235392</v>
      </c>
      <c r="I89" s="62">
        <f>avgprinc!AE81</f>
        <v>1094677.3517071102</v>
      </c>
      <c r="J89" s="319">
        <f>avgprinc!AK81</f>
        <v>2922370.8019998996</v>
      </c>
      <c r="K89" s="62">
        <f>avgprinc!AQ81</f>
        <v>12322977.383848591</v>
      </c>
      <c r="L89" s="332">
        <v>52192901.921155922</v>
      </c>
      <c r="O89" s="1103">
        <v>-4.4251164297747891E-2</v>
      </c>
    </row>
    <row r="90" spans="1:15" x14ac:dyDescent="0.2">
      <c r="A90" s="620">
        <v>1993</v>
      </c>
      <c r="B90" s="622">
        <f>avgprinc!B82</f>
        <v>50947.838638673878</v>
      </c>
      <c r="C90" s="63">
        <f>avgprinc!BC82</f>
        <v>34347.660801446822</v>
      </c>
      <c r="D90" s="62">
        <f>avgprinc!AW82</f>
        <v>13765.037791072735</v>
      </c>
      <c r="E90" s="204">
        <f>avgprinc!BI82</f>
        <v>60075.939564414439</v>
      </c>
      <c r="F90" s="63">
        <f>avgprinc!M82</f>
        <v>200349.43917371728</v>
      </c>
      <c r="G90" s="62">
        <f>avgprinc!S82</f>
        <v>286411.44448255445</v>
      </c>
      <c r="H90" s="319">
        <f>avgprinc!Y82</f>
        <v>702693.20055768813</v>
      </c>
      <c r="I90" s="62">
        <f>avgprinc!AE82</f>
        <v>1053322.2979698854</v>
      </c>
      <c r="J90" s="319">
        <f>avgprinc!AK82</f>
        <v>2775526.7170671811</v>
      </c>
      <c r="K90" s="62">
        <f>avgprinc!AQ82</f>
        <v>11600601.114034614</v>
      </c>
      <c r="L90" s="332">
        <v>48663031.287040204</v>
      </c>
      <c r="O90" s="1103">
        <v>4.5124843061785214E-2</v>
      </c>
    </row>
    <row r="91" spans="1:15" x14ac:dyDescent="0.2">
      <c r="A91" s="620">
        <v>1994</v>
      </c>
      <c r="B91" s="622">
        <f>avgprinc!B83</f>
        <v>52612.311354335056</v>
      </c>
      <c r="C91" s="63">
        <f>avgprinc!BC83</f>
        <v>35498.629722793674</v>
      </c>
      <c r="D91" s="62">
        <f>avgprinc!AW83</f>
        <v>14403.238389373226</v>
      </c>
      <c r="E91" s="204">
        <f>avgprinc!BI83</f>
        <v>61867.868889569232</v>
      </c>
      <c r="F91" s="63">
        <f>avgprinc!M83</f>
        <v>206635.44603820739</v>
      </c>
      <c r="G91" s="62">
        <f>avgprinc!S83</f>
        <v>295182.6260747232</v>
      </c>
      <c r="H91" s="319">
        <f>avgprinc!Y83</f>
        <v>722432.41707257379</v>
      </c>
      <c r="I91" s="62">
        <f>avgprinc!AE83</f>
        <v>1080204.0719686444</v>
      </c>
      <c r="J91" s="319">
        <f>avgprinc!AK83</f>
        <v>2832615.1015398125</v>
      </c>
      <c r="K91" s="62">
        <f>avgprinc!AQ83</f>
        <v>11747086.054287555</v>
      </c>
      <c r="L91" s="332">
        <v>50235618.520861886</v>
      </c>
      <c r="O91" s="1103">
        <v>-9.6646982419770211E-3</v>
      </c>
    </row>
    <row r="92" spans="1:15" x14ac:dyDescent="0.2">
      <c r="A92" s="620">
        <v>1995</v>
      </c>
      <c r="B92" s="622">
        <f>avgprinc!B84</f>
        <v>53767.876477672362</v>
      </c>
      <c r="C92" s="63">
        <f>avgprinc!BC84</f>
        <v>35873.481489834812</v>
      </c>
      <c r="D92" s="62">
        <f>avgprinc!AW84</f>
        <v>14516.889768566503</v>
      </c>
      <c r="E92" s="204">
        <f>avgprinc!BI84</f>
        <v>62569.221141420203</v>
      </c>
      <c r="F92" s="63">
        <f>avgprinc!M84</f>
        <v>214817.43136821038</v>
      </c>
      <c r="G92" s="62">
        <f>avgprinc!S84</f>
        <v>308511.62923332601</v>
      </c>
      <c r="H92" s="319">
        <f>avgprinc!Y84</f>
        <v>764871.92645952024</v>
      </c>
      <c r="I92" s="62">
        <f>avgprinc!AE84</f>
        <v>1149607.1042181982</v>
      </c>
      <c r="J92" s="319">
        <f>avgprinc!AK84</f>
        <v>3034302.9862450245</v>
      </c>
      <c r="K92" s="62">
        <f>avgprinc!AQ84</f>
        <v>12591325.242128659</v>
      </c>
      <c r="L92" s="332">
        <v>54511617.625637293</v>
      </c>
      <c r="O92" s="1103">
        <v>-7.0543748006457463E-3</v>
      </c>
    </row>
    <row r="93" spans="1:15" x14ac:dyDescent="0.2">
      <c r="A93" s="620">
        <v>1996</v>
      </c>
      <c r="B93" s="622">
        <f>avgprinc!B85</f>
        <v>55464.632702804796</v>
      </c>
      <c r="C93" s="63">
        <f>avgprinc!BC85</f>
        <v>36504.003054785549</v>
      </c>
      <c r="D93" s="62">
        <f>avgprinc!AW85</f>
        <v>14828.606096752983</v>
      </c>
      <c r="E93" s="204">
        <f>avgprinc!BI85</f>
        <v>63598.249252326241</v>
      </c>
      <c r="F93" s="63">
        <f>avgprinc!M85</f>
        <v>226110.29953497797</v>
      </c>
      <c r="G93" s="62">
        <f>avgprinc!S85</f>
        <v>328246.75689170812</v>
      </c>
      <c r="H93" s="319">
        <f>avgprinc!Y85</f>
        <v>828237.85019525967</v>
      </c>
      <c r="I93" s="62">
        <f>avgprinc!AE85</f>
        <v>1253958.0554092445</v>
      </c>
      <c r="J93" s="319">
        <f>avgprinc!AK85</f>
        <v>3385148.3013075851</v>
      </c>
      <c r="K93" s="62">
        <f>avgprinc!AQ85</f>
        <v>14485032.171750637</v>
      </c>
      <c r="L93" s="332">
        <v>61513820.589263976</v>
      </c>
      <c r="O93" s="1103">
        <v>-1.5933970214973669E-2</v>
      </c>
    </row>
    <row r="94" spans="1:15" x14ac:dyDescent="0.2">
      <c r="A94" s="620">
        <v>1997</v>
      </c>
      <c r="B94" s="622">
        <f>avgprinc!B86</f>
        <v>57479.609620585754</v>
      </c>
      <c r="C94" s="63">
        <f>avgprinc!BC86</f>
        <v>37385.624463401502</v>
      </c>
      <c r="D94" s="62">
        <f>avgprinc!AW86</f>
        <v>15271.51587821562</v>
      </c>
      <c r="E94" s="204">
        <f>avgprinc!BI86</f>
        <v>65028.260194883842</v>
      </c>
      <c r="F94" s="63">
        <f>avgprinc!M86</f>
        <v>238325.47603524404</v>
      </c>
      <c r="G94" s="62">
        <f>avgprinc!S86</f>
        <v>349042.82527708681</v>
      </c>
      <c r="H94" s="319">
        <f>avgprinc!Y86</f>
        <v>899346.36899922183</v>
      </c>
      <c r="I94" s="62">
        <f>avgprinc!AE86</f>
        <v>1375474.2828849046</v>
      </c>
      <c r="J94" s="319">
        <f>avgprinc!AK86</f>
        <v>3775515.4118629419</v>
      </c>
      <c r="K94" s="62">
        <f>avgprinc!AQ86</f>
        <v>16293173.492496438</v>
      </c>
      <c r="L94" s="332">
        <v>70278036.425131381</v>
      </c>
      <c r="O94" s="1103">
        <v>-6.3046971481526271E-3</v>
      </c>
    </row>
    <row r="95" spans="1:15" x14ac:dyDescent="0.2">
      <c r="A95" s="620">
        <v>1998</v>
      </c>
      <c r="B95" s="622">
        <f>avgprinc!B87</f>
        <v>59680.023580429523</v>
      </c>
      <c r="C95" s="63">
        <f>avgprinc!BC87</f>
        <v>38596.031582681484</v>
      </c>
      <c r="D95" s="62">
        <f>avgprinc!AW87</f>
        <v>15908.126746038293</v>
      </c>
      <c r="E95" s="204">
        <f>avgprinc!BI87</f>
        <v>66955.912628485457</v>
      </c>
      <c r="F95" s="63">
        <f>avgprinc!M87</f>
        <v>249435.95156016186</v>
      </c>
      <c r="G95" s="62">
        <f>avgprinc!S87</f>
        <v>366754.90202832397</v>
      </c>
      <c r="H95" s="319">
        <f>avgprinc!Y87</f>
        <v>954626.99390314182</v>
      </c>
      <c r="I95" s="62">
        <f>avgprinc!AE87</f>
        <v>1466657.8935595956</v>
      </c>
      <c r="J95" s="319">
        <f>avgprinc!AK87</f>
        <v>4060078.6765770344</v>
      </c>
      <c r="K95" s="62">
        <f>avgprinc!AQ87</f>
        <v>17319639.889029618</v>
      </c>
      <c r="L95" s="332">
        <v>71419764.736856371</v>
      </c>
      <c r="O95" s="1103">
        <v>-2.9949260024295654E-2</v>
      </c>
    </row>
    <row r="96" spans="1:15" x14ac:dyDescent="0.2">
      <c r="A96" s="623">
        <v>1999</v>
      </c>
      <c r="B96" s="624">
        <f>avgprinc!B88</f>
        <v>61491.899842849831</v>
      </c>
      <c r="C96" s="69">
        <f>avgprinc!BC88</f>
        <v>39448.295203890695</v>
      </c>
      <c r="D96" s="68">
        <f>avgprinc!AW88</f>
        <v>16165.611728339145</v>
      </c>
      <c r="E96" s="205">
        <f>avgprinc!BI88</f>
        <v>68551.649548330126</v>
      </c>
      <c r="F96" s="69">
        <f>avgprinc!M88</f>
        <v>259884.34159348207</v>
      </c>
      <c r="G96" s="68">
        <f>avgprinc!S88</f>
        <v>383497.72416776739</v>
      </c>
      <c r="H96" s="320">
        <f>avgprinc!Y88</f>
        <v>1009795.1798997081</v>
      </c>
      <c r="I96" s="68">
        <f>avgprinc!AE88</f>
        <v>1561169.5119922101</v>
      </c>
      <c r="J96" s="320">
        <f>avgprinc!AK88</f>
        <v>4388388.1437319424</v>
      </c>
      <c r="K96" s="68">
        <f>avgprinc!AQ88</f>
        <v>19083327.608676452</v>
      </c>
      <c r="L96" s="333">
        <v>82038441.3993866</v>
      </c>
      <c r="O96" s="1103">
        <v>0.19131633358483668</v>
      </c>
    </row>
    <row r="97" spans="1:15" x14ac:dyDescent="0.2">
      <c r="A97" s="625">
        <v>2000</v>
      </c>
      <c r="B97" s="626">
        <f>avgprinc!B89</f>
        <v>63509.33755057618</v>
      </c>
      <c r="C97" s="75">
        <f>avgprinc!BC89</f>
        <v>40395.02408423584</v>
      </c>
      <c r="D97" s="74">
        <f>avgprinc!AW89</f>
        <v>16725.858484211189</v>
      </c>
      <c r="E97" s="207">
        <f>avgprinc!BI89</f>
        <v>69981.481084266648</v>
      </c>
      <c r="F97" s="75">
        <f>avgprinc!M89</f>
        <v>271538.15874763922</v>
      </c>
      <c r="G97" s="74">
        <f>avgprinc!S89</f>
        <v>402826.81557510269</v>
      </c>
      <c r="H97" s="321">
        <f>avgprinc!Y89</f>
        <v>1081103.8458280391</v>
      </c>
      <c r="I97" s="74">
        <f>avgprinc!AE89</f>
        <v>1686481.4838042869</v>
      </c>
      <c r="J97" s="321">
        <f>avgprinc!AK89</f>
        <v>4848713.3818737715</v>
      </c>
      <c r="K97" s="74">
        <f>avgprinc!AQ89</f>
        <v>21675637.269899689</v>
      </c>
      <c r="L97" s="334">
        <v>95333295.496652514</v>
      </c>
      <c r="O97" s="1103">
        <v>0.10090052475425182</v>
      </c>
    </row>
    <row r="98" spans="1:15" x14ac:dyDescent="0.2">
      <c r="A98" s="620">
        <v>2001</v>
      </c>
      <c r="B98" s="622">
        <f>avgprinc!B90</f>
        <v>63172.883939663538</v>
      </c>
      <c r="C98" s="63">
        <f>avgprinc!BC90</f>
        <v>40597.827621350087</v>
      </c>
      <c r="D98" s="62">
        <f>avgprinc!AW90</f>
        <v>16677.539603974357</v>
      </c>
      <c r="E98" s="204">
        <f>avgprinc!BI90</f>
        <v>70498.18764306973</v>
      </c>
      <c r="F98" s="63">
        <f>avgprinc!M90</f>
        <v>266348.39080448454</v>
      </c>
      <c r="G98" s="62">
        <f>avgprinc!S90</f>
        <v>392048.46082287084</v>
      </c>
      <c r="H98" s="319">
        <f>avgprinc!Y90</f>
        <v>1032874.5565933579</v>
      </c>
      <c r="I98" s="62">
        <f>avgprinc!AE90</f>
        <v>1598806.7116644997</v>
      </c>
      <c r="J98" s="319">
        <f>avgprinc!AK90</f>
        <v>4488483.0250718808</v>
      </c>
      <c r="K98" s="62">
        <f>avgprinc!AQ90</f>
        <v>19469768.094029885</v>
      </c>
      <c r="L98" s="332">
        <v>80299947.086466163</v>
      </c>
      <c r="O98" s="1103">
        <v>1.2466900567233097E-2</v>
      </c>
    </row>
    <row r="99" spans="1:15" x14ac:dyDescent="0.2">
      <c r="A99" s="620">
        <v>2002</v>
      </c>
      <c r="B99" s="622">
        <f>avgprinc!B91</f>
        <v>63017.661944100269</v>
      </c>
      <c r="C99" s="63">
        <f>avgprinc!BC91</f>
        <v>40741.107799991049</v>
      </c>
      <c r="D99" s="62">
        <f>avgprinc!AW91</f>
        <v>16520.053130556651</v>
      </c>
      <c r="E99" s="204">
        <f>avgprinc!BI91</f>
        <v>71017.426136784052</v>
      </c>
      <c r="F99" s="63">
        <f>avgprinc!M91</f>
        <v>263506.64924108324</v>
      </c>
      <c r="G99" s="62">
        <f>avgprinc!S91</f>
        <v>385695.39106282365</v>
      </c>
      <c r="H99" s="319">
        <f>avgprinc!Y91</f>
        <v>1002533.3185851125</v>
      </c>
      <c r="I99" s="62">
        <f>avgprinc!AE91</f>
        <v>1538972.0065095965</v>
      </c>
      <c r="J99" s="319">
        <f>avgprinc!AK91</f>
        <v>4284852.8625981761</v>
      </c>
      <c r="K99" s="62">
        <f>avgprinc!AQ91</f>
        <v>18804837.705559991</v>
      </c>
      <c r="L99" s="332">
        <v>81567663.472052321</v>
      </c>
      <c r="O99" s="1103">
        <v>3.2574667966400739E-2</v>
      </c>
    </row>
    <row r="100" spans="1:15" x14ac:dyDescent="0.2">
      <c r="A100" s="620">
        <v>2003</v>
      </c>
      <c r="B100" s="622">
        <f>avgprinc!B92</f>
        <v>63639.561710407535</v>
      </c>
      <c r="C100" s="63">
        <f>avgprinc!BC92</f>
        <v>40958.155987940343</v>
      </c>
      <c r="D100" s="62">
        <f>avgprinc!AW92</f>
        <v>16302.852170178923</v>
      </c>
      <c r="E100" s="204">
        <f>avgprinc!BI92</f>
        <v>71777.285760142113</v>
      </c>
      <c r="F100" s="63">
        <f>avgprinc!M92</f>
        <v>267772.2132126122</v>
      </c>
      <c r="G100" s="62">
        <f>avgprinc!S92</f>
        <v>392572.48301080801</v>
      </c>
      <c r="H100" s="319">
        <f>avgprinc!Y92</f>
        <v>1028138.277770248</v>
      </c>
      <c r="I100" s="62">
        <f>avgprinc!AE92</f>
        <v>1586783.3173259799</v>
      </c>
      <c r="J100" s="319">
        <f>avgprinc!AK92</f>
        <v>4470080.6448638691</v>
      </c>
      <c r="K100" s="62">
        <f>avgprinc!AQ92</f>
        <v>20122589.684774164</v>
      </c>
      <c r="L100" s="332">
        <v>89020219.303594306</v>
      </c>
      <c r="O100" s="1103">
        <v>1.9833470360026695E-2</v>
      </c>
    </row>
    <row r="101" spans="1:15" x14ac:dyDescent="0.2">
      <c r="A101" s="620">
        <v>2004</v>
      </c>
      <c r="B101" s="622">
        <f>avgprinc!B93</f>
        <v>65500.580565860233</v>
      </c>
      <c r="C101" s="63">
        <f>avgprinc!BC93</f>
        <v>41681.390912447147</v>
      </c>
      <c r="D101" s="62">
        <f>avgprinc!AW93</f>
        <v>16594.237604731607</v>
      </c>
      <c r="E101" s="204">
        <f>avgprinc!BI93</f>
        <v>73040.332547091559</v>
      </c>
      <c r="F101" s="63">
        <f>avgprinc!M93</f>
        <v>279873.28744657809</v>
      </c>
      <c r="G101" s="62">
        <f>avgprinc!S93</f>
        <v>413823.17827168299</v>
      </c>
      <c r="H101" s="319">
        <f>avgprinc!Y93</f>
        <v>1105465.8912753242</v>
      </c>
      <c r="I101" s="62">
        <f>avgprinc!AE93</f>
        <v>1718302.6638979495</v>
      </c>
      <c r="J101" s="319">
        <f>avgprinc!AK93</f>
        <v>4887257.1184152048</v>
      </c>
      <c r="K101" s="62">
        <f>avgprinc!AQ93</f>
        <v>21705747.969938796</v>
      </c>
      <c r="L101" s="332">
        <v>92294171.623265535</v>
      </c>
      <c r="O101" s="1103">
        <v>8.1809742114273831E-3</v>
      </c>
    </row>
    <row r="102" spans="1:15" x14ac:dyDescent="0.2">
      <c r="A102" s="620">
        <v>2005</v>
      </c>
      <c r="B102" s="622">
        <f>avgprinc!B94</f>
        <v>67091.628954421729</v>
      </c>
      <c r="C102" s="63">
        <f>avgprinc!BC94</f>
        <v>41889.870099168511</v>
      </c>
      <c r="D102" s="62">
        <f>avgprinc!AW94</f>
        <v>16672.996904388048</v>
      </c>
      <c r="E102" s="204">
        <f>avgprinc!BI94</f>
        <v>73410.961592644089</v>
      </c>
      <c r="F102" s="63">
        <f>avgprinc!M94</f>
        <v>293907.4586517007</v>
      </c>
      <c r="G102" s="62">
        <f>avgprinc!S94</f>
        <v>439535.80845186784</v>
      </c>
      <c r="H102" s="319">
        <f>avgprinc!Y94</f>
        <v>1199649.7241814001</v>
      </c>
      <c r="I102" s="62">
        <f>avgprinc!AE94</f>
        <v>1881571.4465601502</v>
      </c>
      <c r="J102" s="319">
        <f>avgprinc!AK94</f>
        <v>5438881.3157486618</v>
      </c>
      <c r="K102" s="62">
        <f>avgprinc!AQ94</f>
        <v>23773262.930064015</v>
      </c>
      <c r="L102" s="332">
        <v>95599081.374822617</v>
      </c>
      <c r="O102" s="1103">
        <v>3.1031792546855286E-2</v>
      </c>
    </row>
    <row r="103" spans="1:15" x14ac:dyDescent="0.2">
      <c r="A103" s="620">
        <v>2006</v>
      </c>
      <c r="B103" s="622">
        <f>avgprinc!B95</f>
        <v>68629.378293684334</v>
      </c>
      <c r="C103" s="63">
        <f>avgprinc!BC95</f>
        <v>42360.665996717551</v>
      </c>
      <c r="D103" s="62">
        <f>avgprinc!AW95</f>
        <v>16867.089851409597</v>
      </c>
      <c r="E103" s="204">
        <f>avgprinc!BI95</f>
        <v>74227.636178352492</v>
      </c>
      <c r="F103" s="63">
        <f>avgprinc!M95</f>
        <v>305047.78896638547</v>
      </c>
      <c r="G103" s="62">
        <f>avgprinc!S95</f>
        <v>457688.61409996299</v>
      </c>
      <c r="H103" s="319">
        <f>avgprinc!Y95</f>
        <v>1259738.6685368354</v>
      </c>
      <c r="I103" s="62">
        <f>avgprinc!AE95</f>
        <v>1983074.2898197437</v>
      </c>
      <c r="J103" s="319">
        <f>avgprinc!AK95</f>
        <v>5750851.1562312953</v>
      </c>
      <c r="K103" s="62">
        <f>avgprinc!AQ95</f>
        <v>25178158.255494446</v>
      </c>
      <c r="L103" s="332">
        <v>106049533.15956827</v>
      </c>
      <c r="O103" s="1103">
        <v>1.1950631349463947E-2</v>
      </c>
    </row>
    <row r="104" spans="1:15" x14ac:dyDescent="0.2">
      <c r="A104" s="620">
        <v>2007</v>
      </c>
      <c r="B104" s="622">
        <f>avgprinc!B96</f>
        <v>67918.391958594701</v>
      </c>
      <c r="C104" s="63">
        <f>avgprinc!BC96</f>
        <v>42120.598553158801</v>
      </c>
      <c r="D104" s="62">
        <f>avgprinc!AW96</f>
        <v>17131.528873187759</v>
      </c>
      <c r="E104" s="204">
        <f>avgprinc!BI96</f>
        <v>73356.935653122622</v>
      </c>
      <c r="F104" s="63">
        <f>avgprinc!M96</f>
        <v>300098.53260751779</v>
      </c>
      <c r="G104" s="62">
        <f>avgprinc!S96</f>
        <v>450230.10998747055</v>
      </c>
      <c r="H104" s="319">
        <f>avgprinc!Y96</f>
        <v>1239090.9831429985</v>
      </c>
      <c r="I104" s="62">
        <f>avgprinc!AE96</f>
        <v>1950110.0094176282</v>
      </c>
      <c r="J104" s="319">
        <f>avgprinc!AK96</f>
        <v>5650232.8444502205</v>
      </c>
      <c r="K104" s="62">
        <f>avgprinc!AQ96</f>
        <v>25042211.303973768</v>
      </c>
      <c r="L104" s="332">
        <v>106534984.33404106</v>
      </c>
      <c r="O104" s="1103">
        <v>3.2595301308901981E-3</v>
      </c>
    </row>
    <row r="105" spans="1:15" x14ac:dyDescent="0.2">
      <c r="A105" s="620">
        <v>2008</v>
      </c>
      <c r="B105" s="622">
        <f>avgprinc!B97</f>
        <v>66210.10054626569</v>
      </c>
      <c r="C105" s="63">
        <f>avgprinc!BC97</f>
        <v>41164.38199542529</v>
      </c>
      <c r="D105" s="62">
        <f>avgprinc!AW97</f>
        <v>16184.749476402807</v>
      </c>
      <c r="E105" s="204">
        <f>avgprinc!BI97</f>
        <v>72388.922644203383</v>
      </c>
      <c r="F105" s="63">
        <f>avgprinc!M97</f>
        <v>291621.56750382925</v>
      </c>
      <c r="G105" s="62">
        <f>avgprinc!S97</f>
        <v>433984.47417385766</v>
      </c>
      <c r="H105" s="319">
        <f>avgprinc!Y97</f>
        <v>1177750.7216617183</v>
      </c>
      <c r="I105" s="62">
        <f>avgprinc!AE97</f>
        <v>1852630.2264575069</v>
      </c>
      <c r="J105" s="319">
        <f>avgprinc!AK97</f>
        <v>5454915.7045272402</v>
      </c>
      <c r="K105" s="62">
        <f>avgprinc!AQ97</f>
        <v>25740956.545468818</v>
      </c>
      <c r="L105" s="332">
        <v>117834893.41220942</v>
      </c>
      <c r="O105" s="1103">
        <v>-4.8337922198697925E-3</v>
      </c>
    </row>
    <row r="106" spans="1:15" x14ac:dyDescent="0.2">
      <c r="A106" s="623">
        <v>2009</v>
      </c>
      <c r="B106" s="627">
        <f>avgprinc!B98</f>
        <v>63260.254052042139</v>
      </c>
      <c r="C106" s="69">
        <f>avgprinc!BC98</f>
        <v>39658.246919065532</v>
      </c>
      <c r="D106" s="68">
        <f>avgprinc!AW98</f>
        <v>14787.332339647754</v>
      </c>
      <c r="E106" s="205">
        <f>avgprinc!BI98</f>
        <v>70746.890143337747</v>
      </c>
      <c r="F106" s="69">
        <f>avgprinc!M98</f>
        <v>275678.31824883167</v>
      </c>
      <c r="G106" s="70">
        <f>avgprinc!S98</f>
        <v>403997.54820715438</v>
      </c>
      <c r="H106" s="322">
        <f>avgprinc!Y98</f>
        <v>1062640.3768371425</v>
      </c>
      <c r="I106" s="68">
        <f>avgprinc!AE98</f>
        <v>1654974.1382711271</v>
      </c>
      <c r="J106" s="320">
        <f>avgprinc!AK98</f>
        <v>4795885.2513044551</v>
      </c>
      <c r="K106" s="68">
        <f>avgprinc!AQ98</f>
        <v>22554227.129286975</v>
      </c>
      <c r="L106" s="333">
        <v>98834443.703836843</v>
      </c>
      <c r="O106" s="1103">
        <v>2.6882544188993052E-2</v>
      </c>
    </row>
    <row r="107" spans="1:15" x14ac:dyDescent="0.2">
      <c r="A107" s="620">
        <v>2010</v>
      </c>
      <c r="B107" s="628">
        <f>avgprinc!B99</f>
        <v>65372.910548330918</v>
      </c>
      <c r="C107" s="63">
        <f>avgprinc!BC99</f>
        <v>40179.782952418878</v>
      </c>
      <c r="D107" s="62">
        <f>avgprinc!AW99</f>
        <v>14987.98363998608</v>
      </c>
      <c r="E107" s="204">
        <f>avgprinc!BI99</f>
        <v>71669.532092959897</v>
      </c>
      <c r="F107" s="63">
        <f>avgprinc!M99</f>
        <v>292111.05891153921</v>
      </c>
      <c r="G107" s="64">
        <f>avgprinc!S99</f>
        <v>433775.76505574514</v>
      </c>
      <c r="H107" s="323">
        <f>avgprinc!Y99</f>
        <v>1170449.8376276109</v>
      </c>
      <c r="I107" s="62">
        <f>avgprinc!AE99</f>
        <v>1835830.5977335228</v>
      </c>
      <c r="J107" s="319">
        <f>avgprinc!AK99</f>
        <v>5346494.8085589297</v>
      </c>
      <c r="K107" s="62">
        <f>avgprinc!AQ99</f>
        <v>24315741.968829226</v>
      </c>
      <c r="L107" s="332">
        <v>95990533.550551042</v>
      </c>
      <c r="O107" s="1103">
        <v>-8.8903645300888456E-3</v>
      </c>
    </row>
    <row r="108" spans="1:15" x14ac:dyDescent="0.2">
      <c r="A108" s="620">
        <v>2011</v>
      </c>
      <c r="B108" s="628">
        <f>avgprinc!B100</f>
        <v>66433.666029906264</v>
      </c>
      <c r="C108" s="63">
        <f>avgprinc!BC100</f>
        <v>40464.323433176942</v>
      </c>
      <c r="D108" s="62">
        <f>avgprinc!AW100</f>
        <v>14951.686666388237</v>
      </c>
      <c r="E108" s="204">
        <f>avgprinc!BI100</f>
        <v>72355.119391662825</v>
      </c>
      <c r="F108" s="63">
        <f>avgprinc!M100</f>
        <v>300157.74940047006</v>
      </c>
      <c r="G108" s="64">
        <f>avgprinc!S100</f>
        <v>447104.1410640119</v>
      </c>
      <c r="H108" s="323">
        <f>avgprinc!Y100</f>
        <v>1209594.2001727745</v>
      </c>
      <c r="I108" s="62">
        <f>avgprinc!AE100</f>
        <v>1896901.8549748033</v>
      </c>
      <c r="J108" s="319">
        <f>avgprinc!AK100</f>
        <v>5500014.1553587848</v>
      </c>
      <c r="K108" s="62">
        <f>avgprinc!AQ100</f>
        <v>25222325.619315457</v>
      </c>
      <c r="L108" s="332">
        <v>103845564.59047812</v>
      </c>
      <c r="O108" s="1103">
        <v>4.456254406250082E-3</v>
      </c>
    </row>
    <row r="109" spans="1:15" x14ac:dyDescent="0.2">
      <c r="A109" s="620">
        <v>2012</v>
      </c>
      <c r="B109" s="628">
        <f>avgprinc!B101</f>
        <v>67746.431701267022</v>
      </c>
      <c r="C109" s="63">
        <f>avgprinc!BC101</f>
        <v>40353.927740643056</v>
      </c>
      <c r="D109" s="62">
        <f>avgprinc!AW101</f>
        <v>14862.278223785568</v>
      </c>
      <c r="E109" s="204">
        <f>avgprinc!BI101</f>
        <v>72218.489636714919</v>
      </c>
      <c r="F109" s="63">
        <f>avgprinc!M101</f>
        <v>314278.96734688268</v>
      </c>
      <c r="G109" s="64">
        <f>avgprinc!S101</f>
        <v>474162.14214178192</v>
      </c>
      <c r="H109" s="323">
        <f>avgprinc!Y101</f>
        <v>1322133.21340156</v>
      </c>
      <c r="I109" s="62">
        <f>avgprinc!AE101</f>
        <v>2094325.0798167351</v>
      </c>
      <c r="J109" s="319">
        <f>avgprinc!AK101</f>
        <v>6197494.6742393319</v>
      </c>
      <c r="K109" s="62">
        <f>avgprinc!AQ101</f>
        <v>29047220.983202167</v>
      </c>
      <c r="L109" s="332">
        <v>126503132.7412</v>
      </c>
      <c r="O109" s="1103">
        <v>-4.5274566655280069E-3</v>
      </c>
    </row>
    <row r="110" spans="1:15" x14ac:dyDescent="0.2">
      <c r="A110" s="620">
        <v>2013</v>
      </c>
      <c r="B110" s="628">
        <f>avgprinc!B102</f>
        <v>67867.202113663414</v>
      </c>
      <c r="C110" s="63">
        <f>avgprinc!BC102</f>
        <v>40969.334190782574</v>
      </c>
      <c r="D110" s="62">
        <f>avgprinc!AW102</f>
        <v>15128.022291407839</v>
      </c>
      <c r="E110" s="204">
        <f>avgprinc!BI102</f>
        <v>73270.974065001006</v>
      </c>
      <c r="F110" s="63">
        <f>avgprinc!M102</f>
        <v>309948.01341959077</v>
      </c>
      <c r="G110" s="64">
        <f>avgprinc!S102</f>
        <v>463317.56215242815</v>
      </c>
      <c r="H110" s="323">
        <f>avgprinc!Y102</f>
        <v>1257782.27374587</v>
      </c>
      <c r="I110" s="62">
        <f>avgprinc!AE102</f>
        <v>1976834.2546009098</v>
      </c>
      <c r="J110" s="319">
        <f>avgprinc!AK102</f>
        <v>5843430.1269923998</v>
      </c>
      <c r="K110" s="62">
        <f>avgprinc!AQ102</f>
        <v>27816737.626407314</v>
      </c>
      <c r="L110" s="332">
        <v>129552525.07970786</v>
      </c>
      <c r="O110" s="1103">
        <v>7.9255373129853979E-3</v>
      </c>
    </row>
    <row r="111" spans="1:15" x14ac:dyDescent="0.2">
      <c r="A111" s="620">
        <v>2014</v>
      </c>
      <c r="B111" s="628">
        <f>avgprinc!B103</f>
        <v>69093.935166193973</v>
      </c>
      <c r="C111" s="63">
        <f>avgprinc!BC103</f>
        <v>41301.630621001765</v>
      </c>
      <c r="D111" s="62">
        <f>avgprinc!AW103</f>
        <v>15147.00601076987</v>
      </c>
      <c r="E111" s="204">
        <f>avgprinc!BI103</f>
        <v>73994.911383791637</v>
      </c>
      <c r="F111" s="63">
        <f>avgprinc!M103</f>
        <v>319224.67607292382</v>
      </c>
      <c r="G111" s="64">
        <f>avgprinc!S103</f>
        <v>479393.22404008615</v>
      </c>
      <c r="H111" s="323">
        <f>avgprinc!Y103</f>
        <v>1311790.3834503766</v>
      </c>
      <c r="I111" s="62">
        <f>avgprinc!AE103</f>
        <v>2069464.5898145339</v>
      </c>
      <c r="J111" s="319">
        <f>avgprinc!AK103</f>
        <v>6135309.6604440641</v>
      </c>
      <c r="K111" s="62">
        <f>avgprinc!AQ103</f>
        <v>29107947.341944378</v>
      </c>
      <c r="L111" s="332">
        <v>137832398.28773066</v>
      </c>
      <c r="O111" s="1103">
        <v>-8.6329713376471773E-3</v>
      </c>
    </row>
    <row r="112" spans="1:15" x14ac:dyDescent="0.2">
      <c r="A112" s="620">
        <v>2015</v>
      </c>
      <c r="B112" s="628">
        <f>avgprinc!B104</f>
        <v>70144.717752168013</v>
      </c>
      <c r="C112" s="63">
        <f>avgprinc!BC104</f>
        <v>41884.694957333937</v>
      </c>
      <c r="D112" s="62">
        <f>avgprinc!AW104</f>
        <v>15412.013842764994</v>
      </c>
      <c r="E112" s="204">
        <f>avgprinc!BI104</f>
        <v>74975.546350545133</v>
      </c>
      <c r="F112" s="63">
        <f>avgprinc!M104</f>
        <v>324484.92290567467</v>
      </c>
      <c r="G112" s="64">
        <f>avgprinc!S104</f>
        <v>486398.7093492439</v>
      </c>
      <c r="H112" s="323">
        <f>avgprinc!Y104</f>
        <v>1328775.2085615338</v>
      </c>
      <c r="I112" s="62">
        <f>avgprinc!AE104</f>
        <v>2095537.1605533757</v>
      </c>
      <c r="J112" s="319">
        <f>avgprinc!AK104</f>
        <v>6186948.7942338176</v>
      </c>
      <c r="K112" s="62">
        <f>avgprinc!AQ104</f>
        <v>28898184.454964418</v>
      </c>
      <c r="L112" s="332">
        <v>131060151.24117129</v>
      </c>
      <c r="O112" s="1103">
        <v>-1.2821563432225958E-3</v>
      </c>
    </row>
    <row r="113" spans="1:15" x14ac:dyDescent="0.2">
      <c r="A113" s="620">
        <v>2016</v>
      </c>
      <c r="B113" s="628">
        <f>avgprinc!B105</f>
        <v>69692.586030868595</v>
      </c>
      <c r="C113" s="63">
        <f>avgprinc!BC105</f>
        <v>41671.457879842084</v>
      </c>
      <c r="D113" s="62">
        <f>avgprinc!AW105</f>
        <v>15110.838002912842</v>
      </c>
      <c r="E113" s="204">
        <f>avgprinc!BI105</f>
        <v>74872.232726003611</v>
      </c>
      <c r="F113" s="63">
        <f>avgprinc!M105</f>
        <v>321882.73939010716</v>
      </c>
      <c r="G113" s="64">
        <f>avgprinc!S105</f>
        <v>481337.44375384937</v>
      </c>
      <c r="H113" s="323">
        <f>avgprinc!Y105</f>
        <v>1303544.2607697488</v>
      </c>
      <c r="I113" s="62">
        <f>avgprinc!AE105</f>
        <v>2048472.6862299086</v>
      </c>
      <c r="J113" s="319">
        <f>avgprinc!AK105</f>
        <v>6029605.3183624018</v>
      </c>
      <c r="K113" s="62">
        <f>avgprinc!AQ105</f>
        <v>28061035.300477467</v>
      </c>
      <c r="L113" s="332">
        <v>126531452.91834079</v>
      </c>
      <c r="O113" s="1103">
        <v>1.6179063095478341E-3</v>
      </c>
    </row>
    <row r="114" spans="1:15" x14ac:dyDescent="0.2">
      <c r="A114" s="620">
        <v>2017</v>
      </c>
      <c r="B114" s="628">
        <f>avgprinc!B106</f>
        <v>71049.760307484321</v>
      </c>
      <c r="C114" s="63">
        <f>avgprinc!BC106</f>
        <v>42569.863522351741</v>
      </c>
      <c r="D114" s="62">
        <f>avgprinc!AW106</f>
        <v>16096.76242071762</v>
      </c>
      <c r="E114" s="204">
        <f>avgprinc!BI106</f>
        <v>75661.239899394379</v>
      </c>
      <c r="F114" s="63">
        <f>avgprinc!M106</f>
        <v>327368.83137367753</v>
      </c>
      <c r="G114" s="64">
        <f>avgprinc!S106</f>
        <v>492495.71606771823</v>
      </c>
      <c r="H114" s="323">
        <f>avgprinc!Y106</f>
        <v>1349712.2978929849</v>
      </c>
      <c r="I114" s="62">
        <f>avgprinc!AE106</f>
        <v>2122995.5756512261</v>
      </c>
      <c r="J114" s="319">
        <f>avgprinc!AK106</f>
        <v>6222411.1629469655</v>
      </c>
      <c r="K114" s="62">
        <f>avgprinc!AQ106</f>
        <v>29215730.38592786</v>
      </c>
      <c r="L114" s="332">
        <v>127034347.85350966</v>
      </c>
      <c r="O114" s="1103">
        <v>-1.1986399767920375E-3</v>
      </c>
    </row>
    <row r="115" spans="1:15" x14ac:dyDescent="0.2">
      <c r="A115" s="620">
        <v>2018</v>
      </c>
      <c r="B115" s="628">
        <f>avgprinc!B107</f>
        <v>72363.244330408837</v>
      </c>
      <c r="C115" s="63">
        <f>avgprinc!BC107</f>
        <v>43203.3290068059</v>
      </c>
      <c r="D115" s="62">
        <f>avgprinc!AW107</f>
        <v>16249.848632598958</v>
      </c>
      <c r="E115" s="204">
        <f>avgprinc!BI107</f>
        <v>76895.179474564575</v>
      </c>
      <c r="F115" s="63">
        <f>avgprinc!M107</f>
        <v>334802.48224283522</v>
      </c>
      <c r="G115" s="64">
        <f>avgprinc!S107</f>
        <v>504505.92924237944</v>
      </c>
      <c r="H115" s="323">
        <f>avgprinc!Y107</f>
        <v>1386183.3007781261</v>
      </c>
      <c r="I115" s="62">
        <f>avgprinc!AE107</f>
        <v>2177573.1489919787</v>
      </c>
      <c r="J115" s="319">
        <f>avgprinc!AK107</f>
        <v>6349936.8904410824</v>
      </c>
      <c r="K115" s="62">
        <f>avgprinc!AQ107</f>
        <v>29061637.17610006</v>
      </c>
      <c r="L115" s="332">
        <v>130852512</v>
      </c>
      <c r="O115" s="1103">
        <v>1.026416129025165E-2</v>
      </c>
    </row>
    <row r="116" spans="1:15" x14ac:dyDescent="0.2">
      <c r="A116" s="620">
        <v>2019</v>
      </c>
      <c r="B116" s="628">
        <f>avgprinc!B108</f>
        <v>72866.222191362525</v>
      </c>
      <c r="C116" s="63">
        <f>avgprinc!BC108</f>
        <v>43616.379782533455</v>
      </c>
      <c r="D116" s="62">
        <f>avgprinc!AW108</f>
        <v>16662.518889152099</v>
      </c>
      <c r="E116" s="204">
        <f>avgprinc!BI108</f>
        <v>77308.705899260138</v>
      </c>
      <c r="F116" s="63">
        <f>avgprinc!M108</f>
        <v>336114.80387082428</v>
      </c>
      <c r="G116" s="64">
        <f>avgprinc!S108</f>
        <v>506061.31983861886</v>
      </c>
      <c r="H116" s="323">
        <f>avgprinc!Y108</f>
        <v>1384122.0432697933</v>
      </c>
      <c r="I116" s="62">
        <f>avgprinc!AE108</f>
        <v>2164884.1810939033</v>
      </c>
      <c r="J116" s="319">
        <f>avgprinc!AK108</f>
        <v>6205503.1653157193</v>
      </c>
      <c r="K116" s="62">
        <f>avgprinc!AQ108</f>
        <v>27779924.839013331</v>
      </c>
      <c r="L116" s="332">
        <v>123959862.82182914</v>
      </c>
      <c r="O116" s="1103">
        <v>-3.5183336731279269E-3</v>
      </c>
    </row>
    <row r="117" spans="1:15" ht="17" thickBot="1" x14ac:dyDescent="0.25">
      <c r="A117" s="1095">
        <v>2020</v>
      </c>
      <c r="B117" s="1096"/>
      <c r="C117" s="1097"/>
      <c r="D117" s="1098"/>
      <c r="E117" s="1099"/>
      <c r="F117" s="1097"/>
      <c r="G117" s="1100"/>
      <c r="H117" s="1101"/>
      <c r="I117" s="1098"/>
      <c r="J117" s="1102"/>
      <c r="K117" s="1098"/>
      <c r="L117" s="335"/>
    </row>
    <row r="118" spans="1:15" ht="17" thickTop="1" x14ac:dyDescent="0.2">
      <c r="A118" s="61"/>
      <c r="B118" s="60"/>
      <c r="C118" s="60"/>
      <c r="D118" s="59"/>
      <c r="E118" s="58"/>
      <c r="F118" s="60"/>
      <c r="G118" s="60"/>
      <c r="H118" s="60"/>
      <c r="I118" s="60"/>
      <c r="J118" s="59"/>
      <c r="K118" s="59"/>
    </row>
    <row r="119" spans="1:15" x14ac:dyDescent="0.2">
      <c r="C119" s="57"/>
      <c r="F119" s="57"/>
      <c r="G119" s="57"/>
      <c r="H119" s="57"/>
      <c r="I119" s="57"/>
    </row>
    <row r="121" spans="1:15" x14ac:dyDescent="0.2">
      <c r="A121" s="291"/>
      <c r="B121" s="212"/>
      <c r="C121" s="212"/>
      <c r="D121" s="212"/>
      <c r="E121" s="212"/>
      <c r="F121" s="212"/>
      <c r="G121" s="212"/>
      <c r="H121" s="212"/>
      <c r="I121" s="212"/>
      <c r="J121" s="212"/>
      <c r="K121" s="212"/>
      <c r="L121" s="212"/>
    </row>
    <row r="122" spans="1:15" x14ac:dyDescent="0.2">
      <c r="A122" s="291"/>
      <c r="B122" s="212"/>
      <c r="C122" s="212"/>
      <c r="D122" s="212"/>
      <c r="E122" s="212"/>
      <c r="F122" s="212"/>
      <c r="G122" s="212"/>
      <c r="H122" s="212"/>
      <c r="I122" s="212"/>
      <c r="J122" s="212"/>
      <c r="K122" s="212"/>
      <c r="L122" s="212"/>
    </row>
    <row r="123" spans="1:15" x14ac:dyDescent="0.2">
      <c r="A123" s="291"/>
      <c r="B123" s="212"/>
      <c r="C123" s="212"/>
      <c r="D123" s="212"/>
      <c r="E123" s="212"/>
      <c r="F123" s="212"/>
      <c r="G123" s="212"/>
      <c r="H123" s="212"/>
      <c r="I123" s="212"/>
      <c r="J123" s="212"/>
      <c r="K123" s="212"/>
      <c r="L123" s="212"/>
    </row>
    <row r="124" spans="1:15" x14ac:dyDescent="0.2">
      <c r="A124" s="211"/>
      <c r="B124" s="212"/>
      <c r="C124" s="212"/>
      <c r="D124" s="212"/>
      <c r="E124" s="212"/>
      <c r="F124" s="212"/>
      <c r="G124" s="212"/>
      <c r="H124" s="212"/>
      <c r="I124" s="212"/>
      <c r="J124" s="212"/>
      <c r="K124" s="212"/>
      <c r="L124" s="212"/>
    </row>
  </sheetData>
  <mergeCells count="3">
    <mergeCell ref="B8:L8"/>
    <mergeCell ref="A4:L4"/>
    <mergeCell ref="B7:L7"/>
  </mergeCells>
  <hyperlinks>
    <hyperlink ref="A1" location="Index!A1" display="Back to index" xr:uid="{00000000-0004-0000-06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theme="7" tint="0.39997558519241921"/>
  </sheetPr>
  <dimension ref="A1:P124"/>
  <sheetViews>
    <sheetView workbookViewId="0">
      <pane xSplit="1" ySplit="9" topLeftCell="B95" activePane="bottomRight" state="frozen"/>
      <selection activeCell="D32" sqref="D32"/>
      <selection pane="topRight" activeCell="D32" sqref="D32"/>
      <selection pane="bottomLeft" activeCell="D32" sqref="D32"/>
      <selection pane="bottomRight" activeCell="C115" sqref="C115"/>
    </sheetView>
  </sheetViews>
  <sheetFormatPr baseColWidth="10" defaultColWidth="10.83203125" defaultRowHeight="16" x14ac:dyDescent="0.2"/>
  <cols>
    <col min="1" max="1" width="10.83203125" style="56"/>
    <col min="2" max="11" width="12" style="56" customWidth="1"/>
    <col min="12" max="12" width="12.6640625" style="56" customWidth="1"/>
    <col min="13" max="16384" width="10.83203125" style="56"/>
  </cols>
  <sheetData>
    <row r="1" spans="1:16" x14ac:dyDescent="0.2">
      <c r="A1" s="52" t="s">
        <v>36</v>
      </c>
      <c r="B1" s="52"/>
      <c r="D1" s="100"/>
      <c r="E1" s="99"/>
      <c r="F1" s="1033"/>
      <c r="G1" s="100"/>
      <c r="H1" s="100"/>
      <c r="I1" s="100"/>
      <c r="J1" s="100"/>
      <c r="K1" s="100"/>
    </row>
    <row r="2" spans="1:16" x14ac:dyDescent="0.2">
      <c r="F2" s="98"/>
    </row>
    <row r="3" spans="1:16" ht="17" thickBot="1" x14ac:dyDescent="0.25"/>
    <row r="4" spans="1:16" ht="25" customHeight="1" thickTop="1" x14ac:dyDescent="0.2">
      <c r="A4" s="1391" t="s">
        <v>183</v>
      </c>
      <c r="B4" s="1392"/>
      <c r="C4" s="1392"/>
      <c r="D4" s="1392"/>
      <c r="E4" s="1392"/>
      <c r="F4" s="1392"/>
      <c r="G4" s="1392"/>
      <c r="H4" s="1392"/>
      <c r="I4" s="1392"/>
      <c r="J4" s="1392"/>
      <c r="K4" s="1392"/>
      <c r="L4" s="1393"/>
    </row>
    <row r="5" spans="1:16" x14ac:dyDescent="0.2">
      <c r="A5" s="96"/>
      <c r="B5" s="97"/>
      <c r="C5" s="59"/>
      <c r="D5" s="59"/>
      <c r="E5" s="59"/>
      <c r="F5" s="59"/>
      <c r="G5" s="59"/>
      <c r="H5" s="59"/>
      <c r="I5" s="59"/>
      <c r="J5" s="59"/>
      <c r="K5" s="59"/>
      <c r="L5" s="208"/>
    </row>
    <row r="6" spans="1:16" x14ac:dyDescent="0.2">
      <c r="A6" s="96"/>
      <c r="B6" s="45" t="s">
        <v>35</v>
      </c>
      <c r="C6" s="45" t="s">
        <v>34</v>
      </c>
      <c r="D6" s="45" t="s">
        <v>33</v>
      </c>
      <c r="E6" s="45" t="s">
        <v>32</v>
      </c>
      <c r="F6" s="45" t="s">
        <v>31</v>
      </c>
      <c r="G6" s="45" t="s">
        <v>30</v>
      </c>
      <c r="H6" s="45" t="s">
        <v>29</v>
      </c>
      <c r="I6" s="48" t="s">
        <v>28</v>
      </c>
      <c r="J6" s="48" t="s">
        <v>27</v>
      </c>
      <c r="K6" s="45" t="s">
        <v>26</v>
      </c>
      <c r="L6" s="500" t="s">
        <v>25</v>
      </c>
    </row>
    <row r="7" spans="1:16" ht="31" customHeight="1" x14ac:dyDescent="0.2">
      <c r="A7" s="96"/>
      <c r="B7" s="1388" t="s">
        <v>399</v>
      </c>
      <c r="C7" s="1388"/>
      <c r="D7" s="1388"/>
      <c r="E7" s="1388"/>
      <c r="F7" s="1388"/>
      <c r="G7" s="1388"/>
      <c r="H7" s="1388"/>
      <c r="I7" s="1388"/>
      <c r="J7" s="1388"/>
      <c r="K7" s="1388"/>
      <c r="L7" s="1389"/>
    </row>
    <row r="8" spans="1:16" ht="20" customHeight="1" x14ac:dyDescent="0.2">
      <c r="A8" s="96"/>
      <c r="B8" s="1387" t="s">
        <v>373</v>
      </c>
      <c r="C8" s="1387"/>
      <c r="D8" s="1387"/>
      <c r="E8" s="1387"/>
      <c r="F8" s="1387"/>
      <c r="G8" s="1387"/>
      <c r="H8" s="1387"/>
      <c r="I8" s="1387"/>
      <c r="J8" s="1387"/>
      <c r="K8" s="1387"/>
      <c r="L8" s="1390"/>
    </row>
    <row r="9" spans="1:16" s="87" customFormat="1" ht="31" customHeight="1" x14ac:dyDescent="0.2">
      <c r="A9" s="95"/>
      <c r="B9" s="423" t="s">
        <v>37</v>
      </c>
      <c r="C9" s="313" t="s">
        <v>15</v>
      </c>
      <c r="D9" s="94" t="s">
        <v>57</v>
      </c>
      <c r="E9" s="200" t="s">
        <v>58</v>
      </c>
      <c r="F9" s="313" t="s">
        <v>13</v>
      </c>
      <c r="G9" s="94" t="s">
        <v>12</v>
      </c>
      <c r="H9" s="94" t="s">
        <v>11</v>
      </c>
      <c r="I9" s="94" t="s">
        <v>10</v>
      </c>
      <c r="J9" s="94" t="s">
        <v>9</v>
      </c>
      <c r="K9" s="94" t="s">
        <v>8</v>
      </c>
      <c r="L9" s="209" t="s">
        <v>106</v>
      </c>
      <c r="O9" s="492"/>
    </row>
    <row r="10" spans="1:16" s="87" customFormat="1" ht="15" customHeight="1" x14ac:dyDescent="0.2">
      <c r="A10" s="615">
        <v>1913</v>
      </c>
      <c r="B10" s="616">
        <v>15355.669881097305</v>
      </c>
      <c r="C10" s="85">
        <f>avgfiinc!BH2</f>
        <v>10112.467662533954</v>
      </c>
      <c r="D10" s="84"/>
      <c r="E10" s="201"/>
      <c r="F10" s="85">
        <f>avgfiinc!R2</f>
        <v>62544.489848167446</v>
      </c>
      <c r="G10" s="84">
        <f>avgfiinc!X2</f>
        <v>94788.808995799889</v>
      </c>
      <c r="H10" s="317">
        <f>avgfiinc!AD2</f>
        <v>275788.47388152831</v>
      </c>
      <c r="I10" s="84">
        <f>avgfiinc!AJ2</f>
        <v>452269.22231622494</v>
      </c>
      <c r="J10" s="317">
        <f>avgfiinc!AP2</f>
        <v>1323137.9057564086</v>
      </c>
      <c r="K10" s="84">
        <f>avgfiinc!AV2</f>
        <v>4230511.936797536</v>
      </c>
      <c r="L10" s="210"/>
      <c r="O10" s="493"/>
    </row>
    <row r="11" spans="1:16" s="87" customFormat="1" ht="15" customHeight="1" x14ac:dyDescent="0.2">
      <c r="A11" s="617">
        <v>1914</v>
      </c>
      <c r="B11" s="616">
        <f>avgfiinc!F3</f>
        <v>15007.758161360576</v>
      </c>
      <c r="C11" s="85">
        <f>avgfiinc!BH3</f>
        <v>9850.3503386458597</v>
      </c>
      <c r="D11" s="84"/>
      <c r="E11" s="202"/>
      <c r="F11" s="85">
        <f>avgfiinc!R3</f>
        <v>61424.428565793009</v>
      </c>
      <c r="G11" s="84">
        <f>avgfiinc!X3</f>
        <v>93235.194058420369</v>
      </c>
      <c r="H11" s="317">
        <f>avgfiinc!AD3</f>
        <v>272509.98812495801</v>
      </c>
      <c r="I11" s="84">
        <f>avgfiinc!AJ3</f>
        <v>452641.85750627465</v>
      </c>
      <c r="J11" s="317">
        <f>avgfiinc!AP3</f>
        <v>1291168.5947796754</v>
      </c>
      <c r="K11" s="84">
        <f>avgfiinc!AV3</f>
        <v>4095930.0744542158</v>
      </c>
      <c r="L11" s="210"/>
      <c r="O11" s="493"/>
    </row>
    <row r="12" spans="1:16" s="87" customFormat="1" ht="15" customHeight="1" x14ac:dyDescent="0.2">
      <c r="A12" s="617">
        <v>1915</v>
      </c>
      <c r="B12" s="616">
        <f>avgfiinc!F4</f>
        <v>14952.390236690224</v>
      </c>
      <c r="C12" s="85">
        <f>avgfiinc!BH4</f>
        <v>9910.405793808266</v>
      </c>
      <c r="D12" s="84"/>
      <c r="E12" s="202"/>
      <c r="F12" s="85">
        <f>avgfiinc!R4</f>
        <v>60330.250222627838</v>
      </c>
      <c r="G12" s="84">
        <f>avgfiinc!X4</f>
        <v>91156.090669525875</v>
      </c>
      <c r="H12" s="317">
        <f>avgfiinc!AD4</f>
        <v>262828.96053969214</v>
      </c>
      <c r="I12" s="84">
        <f>avgfiinc!AJ4</f>
        <v>435956.66008253512</v>
      </c>
      <c r="J12" s="317">
        <f>avgfiinc!AP4</f>
        <v>1378518.3157243894</v>
      </c>
      <c r="K12" s="84">
        <f>avgfiinc!AV4</f>
        <v>6519318.9839272229</v>
      </c>
      <c r="L12" s="210"/>
      <c r="O12" s="493"/>
    </row>
    <row r="13" spans="1:16" s="87" customFormat="1" ht="15" customHeight="1" x14ac:dyDescent="0.2">
      <c r="A13" s="617">
        <v>1916</v>
      </c>
      <c r="B13" s="616">
        <f>avgfiinc!F5</f>
        <v>16316.391813051743</v>
      </c>
      <c r="C13" s="85">
        <f>avgfiinc!BH5</f>
        <v>10500.275236864874</v>
      </c>
      <c r="D13" s="84"/>
      <c r="E13" s="202"/>
      <c r="F13" s="85">
        <f>avgfiinc!R5</f>
        <v>68661.440998733568</v>
      </c>
      <c r="G13" s="84">
        <f>avgfiinc!X5</f>
        <v>105126.99207664584</v>
      </c>
      <c r="H13" s="317">
        <f>avgfiinc!AD5</f>
        <v>315081.85765305179</v>
      </c>
      <c r="I13" s="84">
        <f>avgfiinc!AJ5</f>
        <v>534260.49556182022</v>
      </c>
      <c r="J13" s="317">
        <f>avgfiinc!AP5</f>
        <v>1715613.5465179051</v>
      </c>
      <c r="K13" s="84">
        <f>avgfiinc!AV5</f>
        <v>7801249.0611173697</v>
      </c>
      <c r="L13" s="210"/>
      <c r="O13" s="493"/>
    </row>
    <row r="14" spans="1:16" s="87" customFormat="1" ht="15" customHeight="1" x14ac:dyDescent="0.2">
      <c r="A14" s="617">
        <v>1917</v>
      </c>
      <c r="B14" s="616">
        <f>avgfiinc!F6</f>
        <v>16185.505208931505</v>
      </c>
      <c r="C14" s="85">
        <f>avgfiinc!BH6</f>
        <v>10699.040224812274</v>
      </c>
      <c r="D14" s="84"/>
      <c r="E14" s="203"/>
      <c r="F14" s="85">
        <f>avgfiinc!R6</f>
        <v>65563.690066004565</v>
      </c>
      <c r="G14" s="84">
        <f>avgfiinc!X6</f>
        <v>99189.758751600937</v>
      </c>
      <c r="H14" s="317">
        <f>avgfiinc!AD6</f>
        <v>287084.70296864671</v>
      </c>
      <c r="I14" s="84">
        <f>avgfiinc!AJ6</f>
        <v>464284.1311547854</v>
      </c>
      <c r="J14" s="317">
        <f>avgfiinc!AP6</f>
        <v>1359831.2040464622</v>
      </c>
      <c r="K14" s="84">
        <f>avgfiinc!AV6</f>
        <v>5446751.09575886</v>
      </c>
      <c r="L14" s="210"/>
      <c r="O14" s="493"/>
      <c r="P14" s="538"/>
    </row>
    <row r="15" spans="1:16" s="87" customFormat="1" ht="15" customHeight="1" x14ac:dyDescent="0.2">
      <c r="A15" s="617">
        <v>1918</v>
      </c>
      <c r="B15" s="616">
        <f>avgfiinc!F7</f>
        <v>15288.965269262313</v>
      </c>
      <c r="C15" s="85">
        <f>avgfiinc!BH7</f>
        <v>10174.458911538823</v>
      </c>
      <c r="D15" s="84"/>
      <c r="E15" s="204"/>
      <c r="F15" s="85">
        <f>avgfiinc!R7</f>
        <v>61319.522488773713</v>
      </c>
      <c r="G15" s="84">
        <f>avgfiinc!X7</f>
        <v>90184.691344434847</v>
      </c>
      <c r="H15" s="317">
        <f>avgfiinc!AD7</f>
        <v>244034.40116959307</v>
      </c>
      <c r="I15" s="84">
        <f>avgfiinc!AJ7</f>
        <v>380068.93844329013</v>
      </c>
      <c r="J15" s="317">
        <f>avgfiinc!AP7</f>
        <v>1026880.6378890007</v>
      </c>
      <c r="K15" s="84">
        <f>avgfiinc!AV7</f>
        <v>3752259.255383159</v>
      </c>
      <c r="L15" s="210"/>
      <c r="O15" s="493"/>
    </row>
    <row r="16" spans="1:16" s="87" customFormat="1" ht="15" customHeight="1" x14ac:dyDescent="0.2">
      <c r="A16" s="618">
        <v>1919</v>
      </c>
      <c r="B16" s="619">
        <f>avgfiinc!F8</f>
        <v>15267.474529244824</v>
      </c>
      <c r="C16" s="89">
        <f>avgfiinc!BH8</f>
        <v>10124.771982560493</v>
      </c>
      <c r="D16" s="88"/>
      <c r="E16" s="205"/>
      <c r="F16" s="89">
        <f>avgfiinc!R8</f>
        <v>61551.797449403806</v>
      </c>
      <c r="G16" s="88">
        <f>avgfiinc!X8</f>
        <v>92116.91572617607</v>
      </c>
      <c r="H16" s="316">
        <f>avgfiinc!AD8</f>
        <v>250551.14012816845</v>
      </c>
      <c r="I16" s="88">
        <f>avgfiinc!AJ8</f>
        <v>385909.63487509952</v>
      </c>
      <c r="J16" s="316">
        <f>avgfiinc!AP8</f>
        <v>1012190.4116991174</v>
      </c>
      <c r="K16" s="88">
        <f>avgfiinc!AV8</f>
        <v>3490953.4114266373</v>
      </c>
      <c r="L16" s="330"/>
      <c r="O16" s="493"/>
    </row>
    <row r="17" spans="1:15" s="87" customFormat="1" ht="15" customHeight="1" x14ac:dyDescent="0.2">
      <c r="A17" s="617">
        <v>1920</v>
      </c>
      <c r="B17" s="616">
        <f>avgfiinc!F9</f>
        <v>13663.789658536207</v>
      </c>
      <c r="C17" s="85">
        <f>avgfiinc!BH9</f>
        <v>9258.8702595258837</v>
      </c>
      <c r="D17" s="84"/>
      <c r="E17" s="204"/>
      <c r="F17" s="85">
        <f>avgfiinc!R9</f>
        <v>53308.064249629118</v>
      </c>
      <c r="G17" s="84">
        <f>avgfiinc!X9</f>
        <v>77402.689320090882</v>
      </c>
      <c r="H17" s="317">
        <f>avgfiinc!AD9</f>
        <v>202631.53249548355</v>
      </c>
      <c r="I17" s="84">
        <f>avgfiinc!AJ9</f>
        <v>304511.07399643294</v>
      </c>
      <c r="J17" s="317">
        <f>avgfiinc!AP9</f>
        <v>731999.94025305647</v>
      </c>
      <c r="K17" s="84">
        <f>avgfiinc!AV9</f>
        <v>2272149.0633043228</v>
      </c>
      <c r="L17" s="210"/>
      <c r="O17" s="493"/>
    </row>
    <row r="18" spans="1:15" s="87" customFormat="1" ht="15" customHeight="1" x14ac:dyDescent="0.2">
      <c r="A18" s="617">
        <v>1921</v>
      </c>
      <c r="B18" s="616">
        <f>avgfiinc!F10</f>
        <v>12249.669767051866</v>
      </c>
      <c r="C18" s="85">
        <f>avgfiinc!BH10</f>
        <v>7733.4810264585858</v>
      </c>
      <c r="D18" s="84"/>
      <c r="E18" s="204"/>
      <c r="F18" s="85">
        <f>avgfiinc!R10</f>
        <v>52895.368432391362</v>
      </c>
      <c r="G18" s="84">
        <f>avgfiinc!X10</f>
        <v>75468.069846801372</v>
      </c>
      <c r="H18" s="317">
        <f>avgfiinc!AD10</f>
        <v>191559.30543168727</v>
      </c>
      <c r="I18" s="84">
        <f>avgfiinc!AJ10</f>
        <v>286595.71667308279</v>
      </c>
      <c r="J18" s="317">
        <f>avgfiinc!AP10</f>
        <v>686220.70676978107</v>
      </c>
      <c r="K18" s="84">
        <f>avgfiinc!AV10</f>
        <v>2068231.0941506075</v>
      </c>
      <c r="L18" s="210"/>
      <c r="O18" s="493"/>
    </row>
    <row r="19" spans="1:15" s="87" customFormat="1" ht="15" customHeight="1" x14ac:dyDescent="0.2">
      <c r="A19" s="617">
        <v>1922</v>
      </c>
      <c r="B19" s="616">
        <f>avgfiinc!F11</f>
        <v>14098.290408156017</v>
      </c>
      <c r="C19" s="85">
        <f>avgfiinc!BH11</f>
        <v>8815.8994629979898</v>
      </c>
      <c r="D19" s="84"/>
      <c r="E19" s="204"/>
      <c r="F19" s="85">
        <f>avgfiinc!R11</f>
        <v>61639.808914578272</v>
      </c>
      <c r="G19" s="84">
        <f>avgfiinc!X11</f>
        <v>90073.934520893323</v>
      </c>
      <c r="H19" s="317">
        <f>avgfiinc!AD11</f>
        <v>240483.39909819447</v>
      </c>
      <c r="I19" s="84">
        <f>avgfiinc!AJ11</f>
        <v>368185.41134412051</v>
      </c>
      <c r="J19" s="317">
        <f>avgfiinc!AP11</f>
        <v>935484.89577646018</v>
      </c>
      <c r="K19" s="84">
        <f>avgfiinc!AV11</f>
        <v>3206177.8550368566</v>
      </c>
      <c r="L19" s="210"/>
      <c r="O19" s="493"/>
    </row>
    <row r="20" spans="1:15" s="87" customFormat="1" ht="15" customHeight="1" x14ac:dyDescent="0.2">
      <c r="A20" s="617">
        <v>1923</v>
      </c>
      <c r="B20" s="616">
        <f>avgfiinc!F12</f>
        <v>15526.056347254378</v>
      </c>
      <c r="C20" s="85">
        <f>avgfiinc!BH12</f>
        <v>10098.621355502682</v>
      </c>
      <c r="D20" s="84"/>
      <c r="E20" s="204"/>
      <c r="F20" s="85">
        <f>avgfiinc!R12</f>
        <v>64372.971273019641</v>
      </c>
      <c r="G20" s="84">
        <f>avgfiinc!X12</f>
        <v>92463.425691728378</v>
      </c>
      <c r="H20" s="317">
        <f>avgfiinc!AD12</f>
        <v>242866.22913881371</v>
      </c>
      <c r="I20" s="84">
        <f>avgfiinc!AJ12</f>
        <v>369764.30807774729</v>
      </c>
      <c r="J20" s="317">
        <f>avgfiinc!AP12</f>
        <v>917032.63295558665</v>
      </c>
      <c r="K20" s="84">
        <f>avgfiinc!AV12</f>
        <v>3102054.3915248639</v>
      </c>
      <c r="L20" s="210"/>
      <c r="O20" s="493"/>
    </row>
    <row r="21" spans="1:15" s="87" customFormat="1" ht="15" customHeight="1" x14ac:dyDescent="0.2">
      <c r="A21" s="617">
        <v>1924</v>
      </c>
      <c r="B21" s="616">
        <f>avgfiinc!F13</f>
        <v>15472.802039919467</v>
      </c>
      <c r="C21" s="85">
        <f>avgfiinc!BH13</f>
        <v>9557.5424708473493</v>
      </c>
      <c r="D21" s="84"/>
      <c r="E21" s="204"/>
      <c r="F21" s="85">
        <f>avgfiinc!R13</f>
        <v>68710.13816156851</v>
      </c>
      <c r="G21" s="84">
        <f>avgfiinc!X13</f>
        <v>99372.758312809165</v>
      </c>
      <c r="H21" s="317">
        <f>avgfiinc!AD13</f>
        <v>269583.87191002979</v>
      </c>
      <c r="I21" s="84">
        <f>avgfiinc!AJ13</f>
        <v>414691.29452300759</v>
      </c>
      <c r="J21" s="317">
        <f>avgfiinc!AP13</f>
        <v>1050142.5137954801</v>
      </c>
      <c r="K21" s="84">
        <f>avgfiinc!AV13</f>
        <v>3597349.4264040058</v>
      </c>
      <c r="L21" s="210"/>
      <c r="O21" s="493"/>
    </row>
    <row r="22" spans="1:15" s="87" customFormat="1" ht="15" customHeight="1" x14ac:dyDescent="0.2">
      <c r="A22" s="617">
        <v>1925</v>
      </c>
      <c r="B22" s="616">
        <f>avgfiinc!F14</f>
        <v>16185.155322385739</v>
      </c>
      <c r="C22" s="85">
        <f>avgfiinc!BH14</f>
        <v>9647.4177497954515</v>
      </c>
      <c r="D22" s="84"/>
      <c r="E22" s="204"/>
      <c r="F22" s="85">
        <f>avgfiinc!R14</f>
        <v>75024.79347569836</v>
      </c>
      <c r="G22" s="84">
        <f>avgfiinc!X14</f>
        <v>113326.91407384601</v>
      </c>
      <c r="H22" s="317">
        <f>avgfiinc!AD14</f>
        <v>327660.45549773256</v>
      </c>
      <c r="I22" s="84">
        <f>avgfiinc!AJ14</f>
        <v>513414.2042358389</v>
      </c>
      <c r="J22" s="317">
        <f>avgfiinc!AP14</f>
        <v>1379607.1298937562</v>
      </c>
      <c r="K22" s="84">
        <f>avgfiinc!AV14</f>
        <v>5358659.6942711174</v>
      </c>
      <c r="L22" s="210"/>
      <c r="O22" s="493"/>
    </row>
    <row r="23" spans="1:15" s="87" customFormat="1" ht="15" customHeight="1" x14ac:dyDescent="0.2">
      <c r="A23" s="617">
        <v>1926</v>
      </c>
      <c r="B23" s="616">
        <f>avgfiinc!F15</f>
        <v>16242.62449381395</v>
      </c>
      <c r="C23" s="85">
        <f>avgfiinc!BH15</f>
        <v>9797.8333972145883</v>
      </c>
      <c r="D23" s="84"/>
      <c r="E23" s="204"/>
      <c r="F23" s="85">
        <f>avgfiinc!R15</f>
        <v>74245.744363208185</v>
      </c>
      <c r="G23" s="84">
        <f>avgfiinc!X15</f>
        <v>112443.74562827579</v>
      </c>
      <c r="H23" s="317">
        <f>avgfiinc!AD15</f>
        <v>323375.24575252691</v>
      </c>
      <c r="I23" s="84">
        <f>avgfiinc!AJ15</f>
        <v>505072.61522377754</v>
      </c>
      <c r="J23" s="317">
        <f>avgfiinc!AP15</f>
        <v>1373964.3783409086</v>
      </c>
      <c r="K23" s="84">
        <f>avgfiinc!AV15</f>
        <v>5464047.5172006954</v>
      </c>
      <c r="L23" s="210"/>
      <c r="O23" s="493"/>
    </row>
    <row r="24" spans="1:15" s="87" customFormat="1" ht="15" customHeight="1" x14ac:dyDescent="0.2">
      <c r="A24" s="617">
        <v>1927</v>
      </c>
      <c r="B24" s="616">
        <f>avgfiinc!F16</f>
        <v>16488.674404163612</v>
      </c>
      <c r="C24" s="85">
        <f>avgfiinc!BH16</f>
        <v>9770.7384743644161</v>
      </c>
      <c r="D24" s="84"/>
      <c r="E24" s="204"/>
      <c r="F24" s="85">
        <f>avgfiinc!R16</f>
        <v>76950.097772356356</v>
      </c>
      <c r="G24" s="84">
        <f>avgfiinc!X16</f>
        <v>117699.54908501296</v>
      </c>
      <c r="H24" s="317">
        <f>avgfiinc!AD16</f>
        <v>346674.93799610465</v>
      </c>
      <c r="I24" s="84">
        <f>avgfiinc!AJ16</f>
        <v>547322.50328814168</v>
      </c>
      <c r="J24" s="317">
        <f>avgfiinc!AP16</f>
        <v>1525852.3331904025</v>
      </c>
      <c r="K24" s="84">
        <f>avgfiinc!AV16</f>
        <v>6190201.2562442394</v>
      </c>
      <c r="L24" s="210"/>
      <c r="O24" s="493"/>
    </row>
    <row r="25" spans="1:15" s="87" customFormat="1" ht="15" customHeight="1" x14ac:dyDescent="0.2">
      <c r="A25" s="617">
        <v>1928</v>
      </c>
      <c r="B25" s="616">
        <f>avgfiinc!F17</f>
        <v>17264.702805240766</v>
      </c>
      <c r="C25" s="85">
        <f>avgfiinc!BH17</f>
        <v>9727.9480346512755</v>
      </c>
      <c r="D25" s="84"/>
      <c r="E25" s="204"/>
      <c r="F25" s="85">
        <f>avgfiinc!R17</f>
        <v>85095.495740546176</v>
      </c>
      <c r="G25" s="84">
        <f>avgfiinc!X17</f>
        <v>133158.10492546111</v>
      </c>
      <c r="H25" s="317">
        <f>avgfiinc!AD17</f>
        <v>413321.29279399267</v>
      </c>
      <c r="I25" s="84">
        <f>avgfiinc!AJ17</f>
        <v>669836.34468258906</v>
      </c>
      <c r="J25" s="317">
        <f>avgfiinc!AP17</f>
        <v>1992502.0136727681</v>
      </c>
      <c r="K25" s="84">
        <f>avgfiinc!AV17</f>
        <v>8674676.3580952771</v>
      </c>
      <c r="L25" s="210"/>
      <c r="O25" s="493"/>
    </row>
    <row r="26" spans="1:15" s="87" customFormat="1" ht="15" customHeight="1" x14ac:dyDescent="0.2">
      <c r="A26" s="618">
        <v>1929</v>
      </c>
      <c r="B26" s="619">
        <f>avgfiinc!F18</f>
        <v>17753.636571320978</v>
      </c>
      <c r="C26" s="89">
        <f>avgfiinc!BH18</f>
        <v>10512.206769224576</v>
      </c>
      <c r="D26" s="88"/>
      <c r="E26" s="205"/>
      <c r="F26" s="89">
        <f>avgfiinc!R18</f>
        <v>82926.50479018857</v>
      </c>
      <c r="G26" s="88">
        <f>avgfiinc!X18</f>
        <v>129541.29575867363</v>
      </c>
      <c r="H26" s="316">
        <f>avgfiinc!AD18</f>
        <v>396844.97148126375</v>
      </c>
      <c r="I26" s="88">
        <f>avgfiinc!AJ18</f>
        <v>641492.10832021711</v>
      </c>
      <c r="J26" s="316">
        <f>avgfiinc!AP18</f>
        <v>1937575.9671205902</v>
      </c>
      <c r="K26" s="88">
        <f>avgfiinc!AV18</f>
        <v>8859532.6462717243</v>
      </c>
      <c r="L26" s="330"/>
      <c r="O26" s="493"/>
    </row>
    <row r="27" spans="1:15" s="87" customFormat="1" ht="15" customHeight="1" x14ac:dyDescent="0.2">
      <c r="A27" s="617">
        <v>1930</v>
      </c>
      <c r="B27" s="616">
        <f>avgfiinc!F19</f>
        <v>15529.731006862165</v>
      </c>
      <c r="C27" s="85">
        <f>avgfiinc!BH19</f>
        <v>9686.15982538139</v>
      </c>
      <c r="D27" s="84"/>
      <c r="E27" s="204"/>
      <c r="F27" s="85">
        <f>avgfiinc!R19</f>
        <v>68121.871640189172</v>
      </c>
      <c r="G27" s="84">
        <f>avgfiinc!X19</f>
        <v>99586.19725896373</v>
      </c>
      <c r="H27" s="317">
        <f>avgfiinc!AD19</f>
        <v>267472.79892779794</v>
      </c>
      <c r="I27" s="84">
        <f>avgfiinc!AJ19</f>
        <v>410115.59877945494</v>
      </c>
      <c r="J27" s="317">
        <f>avgfiinc!AP19</f>
        <v>1098612.9287715908</v>
      </c>
      <c r="K27" s="84">
        <f>avgfiinc!AV19</f>
        <v>4417513.1567468345</v>
      </c>
      <c r="L27" s="210"/>
      <c r="O27" s="493"/>
    </row>
    <row r="28" spans="1:15" s="87" customFormat="1" ht="15" customHeight="1" x14ac:dyDescent="0.2">
      <c r="A28" s="617">
        <v>1931</v>
      </c>
      <c r="B28" s="616">
        <f>avgfiinc!F20</f>
        <v>14108.331512242279</v>
      </c>
      <c r="C28" s="85">
        <f>avgfiinc!BH20</f>
        <v>8693.3657648080334</v>
      </c>
      <c r="D28" s="84"/>
      <c r="E28" s="204"/>
      <c r="F28" s="85">
        <f>avgfiinc!R20</f>
        <v>62843.023239150476</v>
      </c>
      <c r="G28" s="84">
        <f>avgfiinc!X20</f>
        <v>88123.085059344958</v>
      </c>
      <c r="H28" s="317">
        <f>avgfiinc!AD20</f>
        <v>218657.39406818623</v>
      </c>
      <c r="I28" s="84">
        <f>avgfiinc!AJ20</f>
        <v>326347.67756171298</v>
      </c>
      <c r="J28" s="317">
        <f>avgfiinc!AP20</f>
        <v>831459.96105147502</v>
      </c>
      <c r="K28" s="84">
        <f>avgfiinc!AV20</f>
        <v>3174235.4655772103</v>
      </c>
      <c r="L28" s="210"/>
      <c r="O28" s="493"/>
    </row>
    <row r="29" spans="1:15" s="87" customFormat="1" ht="15" customHeight="1" x14ac:dyDescent="0.2">
      <c r="A29" s="617">
        <v>1932</v>
      </c>
      <c r="B29" s="616">
        <f>avgfiinc!F21</f>
        <v>11944.336613053532</v>
      </c>
      <c r="C29" s="85">
        <f>avgfiinc!BH21</f>
        <v>7117.4693668795826</v>
      </c>
      <c r="D29" s="84"/>
      <c r="E29" s="204"/>
      <c r="F29" s="85">
        <f>avgfiinc!R21</f>
        <v>55386.141828619067</v>
      </c>
      <c r="G29" s="84">
        <f>avgfiinc!X21</f>
        <v>78039.81226988518</v>
      </c>
      <c r="H29" s="317">
        <f>avgfiinc!AD21</f>
        <v>185805.26480207033</v>
      </c>
      <c r="I29" s="84">
        <f>avgfiinc!AJ21</f>
        <v>277658.20689086837</v>
      </c>
      <c r="J29" s="317">
        <f>avgfiinc!AP21</f>
        <v>713018.26022621384</v>
      </c>
      <c r="K29" s="84">
        <f>avgfiinc!AV21</f>
        <v>2376288.1153863128</v>
      </c>
      <c r="L29" s="210"/>
      <c r="O29" s="493"/>
    </row>
    <row r="30" spans="1:15" s="87" customFormat="1" ht="15" customHeight="1" x14ac:dyDescent="0.2">
      <c r="A30" s="617">
        <v>1933</v>
      </c>
      <c r="B30" s="616">
        <f>avgfiinc!F22</f>
        <v>11516.391371355292</v>
      </c>
      <c r="C30" s="85">
        <f>avgfiinc!BH22</f>
        <v>6960.7866101029158</v>
      </c>
      <c r="D30" s="84"/>
      <c r="E30" s="204"/>
      <c r="F30" s="85">
        <f>avgfiinc!R22</f>
        <v>52516.834222626669</v>
      </c>
      <c r="G30" s="84">
        <f>avgfiinc!X22</f>
        <v>76438.275160739286</v>
      </c>
      <c r="H30" s="317">
        <f>avgfiinc!AD22</f>
        <v>189560.80792952667</v>
      </c>
      <c r="I30" s="84">
        <f>avgfiinc!AJ22</f>
        <v>287095.79377162573</v>
      </c>
      <c r="J30" s="317">
        <f>avgfiinc!AP22</f>
        <v>761102.97588600207</v>
      </c>
      <c r="K30" s="84">
        <f>avgfiinc!AV22</f>
        <v>2699743.7866575741</v>
      </c>
      <c r="L30" s="210"/>
      <c r="O30" s="493"/>
    </row>
    <row r="31" spans="1:15" s="87" customFormat="1" ht="15" customHeight="1" x14ac:dyDescent="0.2">
      <c r="A31" s="617">
        <v>1934</v>
      </c>
      <c r="B31" s="616">
        <f>avgfiinc!F23</f>
        <v>12426.100631187492</v>
      </c>
      <c r="C31" s="85">
        <f>avgfiinc!BH23</f>
        <v>7485.546259118847</v>
      </c>
      <c r="D31" s="84"/>
      <c r="E31" s="204"/>
      <c r="F31" s="85">
        <f>avgfiinc!R23</f>
        <v>56891.089979805307</v>
      </c>
      <c r="G31" s="84">
        <f>avgfiinc!X23</f>
        <v>83785.411073422962</v>
      </c>
      <c r="H31" s="317">
        <f>avgfiinc!AD23</f>
        <v>203750.63622545387</v>
      </c>
      <c r="I31" s="84">
        <f>avgfiinc!AJ23</f>
        <v>305559.23552164662</v>
      </c>
      <c r="J31" s="317">
        <f>avgfiinc!AP23</f>
        <v>761609.95411742618</v>
      </c>
      <c r="K31" s="84">
        <f>avgfiinc!AV23</f>
        <v>2576233.052480896</v>
      </c>
      <c r="L31" s="210"/>
      <c r="O31" s="493"/>
    </row>
    <row r="32" spans="1:15" s="87" customFormat="1" ht="15" customHeight="1" x14ac:dyDescent="0.2">
      <c r="A32" s="617">
        <v>1935</v>
      </c>
      <c r="B32" s="616">
        <f>avgfiinc!F24</f>
        <v>13621.330764945791</v>
      </c>
      <c r="C32" s="85">
        <f>avgfiinc!BH24</f>
        <v>8400.7313435421493</v>
      </c>
      <c r="D32" s="84"/>
      <c r="E32" s="204"/>
      <c r="F32" s="85">
        <f>avgfiinc!R24</f>
        <v>60606.725557578575</v>
      </c>
      <c r="G32" s="84">
        <f>avgfiinc!X24</f>
        <v>87952.303000721964</v>
      </c>
      <c r="H32" s="317">
        <f>avgfiinc!AD24</f>
        <v>227153.19614162916</v>
      </c>
      <c r="I32" s="84">
        <f>avgfiinc!AJ24</f>
        <v>344187.43177505874</v>
      </c>
      <c r="J32" s="317">
        <f>avgfiinc!AP24</f>
        <v>870714.63831129146</v>
      </c>
      <c r="K32" s="84">
        <f>avgfiinc!AV24</f>
        <v>2980276.2409561449</v>
      </c>
      <c r="L32" s="210"/>
      <c r="O32" s="493"/>
    </row>
    <row r="33" spans="1:15" s="87" customFormat="1" ht="15" customHeight="1" x14ac:dyDescent="0.2">
      <c r="A33" s="617">
        <v>1936</v>
      </c>
      <c r="B33" s="616">
        <f>avgfiinc!F25</f>
        <v>15167.137387109158</v>
      </c>
      <c r="C33" s="85">
        <f>avgfiinc!BH25</f>
        <v>9000.2172274325476</v>
      </c>
      <c r="D33" s="84"/>
      <c r="E33" s="204"/>
      <c r="F33" s="85">
        <f>avgfiinc!R25</f>
        <v>70669.418824198641</v>
      </c>
      <c r="G33" s="84">
        <f>avgfiinc!X25</f>
        <v>105074.04107453585</v>
      </c>
      <c r="H33" s="317">
        <f>avgfiinc!AD25</f>
        <v>292547.44943737728</v>
      </c>
      <c r="I33" s="84">
        <f>avgfiinc!AJ25</f>
        <v>450714.6941895443</v>
      </c>
      <c r="J33" s="317">
        <f>avgfiinc!AP25</f>
        <v>1147429.2151782564</v>
      </c>
      <c r="K33" s="84">
        <f>avgfiinc!AV25</f>
        <v>3847778.1131332642</v>
      </c>
      <c r="L33" s="210"/>
      <c r="O33" s="493"/>
    </row>
    <row r="34" spans="1:15" s="87" customFormat="1" ht="15" customHeight="1" x14ac:dyDescent="0.2">
      <c r="A34" s="617">
        <v>1937</v>
      </c>
      <c r="B34" s="616">
        <f>avgfiinc!F26</f>
        <v>15592.251214847982</v>
      </c>
      <c r="C34" s="85">
        <f>avgfiinc!BH26</f>
        <v>9661.7537525161169</v>
      </c>
      <c r="D34" s="84"/>
      <c r="E34" s="204"/>
      <c r="F34" s="85">
        <f>avgfiinc!R26</f>
        <v>68966.728375834733</v>
      </c>
      <c r="G34" s="84">
        <f>avgfiinc!X26</f>
        <v>100628.35016182809</v>
      </c>
      <c r="H34" s="317">
        <f>avgfiinc!AD26</f>
        <v>267396.84244432225</v>
      </c>
      <c r="I34" s="84">
        <f>avgfiinc!AJ26</f>
        <v>406135.99791990488</v>
      </c>
      <c r="J34" s="317">
        <f>avgfiinc!AP26</f>
        <v>1012632.7000551433</v>
      </c>
      <c r="K34" s="84">
        <f>avgfiinc!AV26</f>
        <v>3390351.26131642</v>
      </c>
      <c r="L34" s="210"/>
      <c r="O34" s="493"/>
    </row>
    <row r="35" spans="1:15" s="87" customFormat="1" ht="15" customHeight="1" x14ac:dyDescent="0.2">
      <c r="A35" s="617">
        <v>1938</v>
      </c>
      <c r="B35" s="616">
        <f>avgfiinc!F27</f>
        <v>14459.604964638993</v>
      </c>
      <c r="C35" s="85">
        <f>avgfiinc!BH27</f>
        <v>8985.0639589989896</v>
      </c>
      <c r="D35" s="84"/>
      <c r="E35" s="204"/>
      <c r="F35" s="85">
        <f>avgfiinc!R27</f>
        <v>63730.474015399013</v>
      </c>
      <c r="G35" s="84">
        <f>avgfiinc!X27</f>
        <v>90646.440621402944</v>
      </c>
      <c r="H35" s="317">
        <f>avgfiinc!AD27</f>
        <v>227809.96543313318</v>
      </c>
      <c r="I35" s="84">
        <f>avgfiinc!AJ27</f>
        <v>340549.09661710105</v>
      </c>
      <c r="J35" s="317">
        <f>avgfiinc!AP27</f>
        <v>850783.35729651211</v>
      </c>
      <c r="K35" s="84">
        <f>avgfiinc!AV27</f>
        <v>3173177.8888198403</v>
      </c>
      <c r="L35" s="210"/>
      <c r="O35" s="493"/>
    </row>
    <row r="36" spans="1:15" s="87" customFormat="1" ht="15" customHeight="1" x14ac:dyDescent="0.2">
      <c r="A36" s="618">
        <v>1939</v>
      </c>
      <c r="B36" s="619">
        <f>avgfiinc!F28</f>
        <v>15346.815165479582</v>
      </c>
      <c r="C36" s="89">
        <f>avgfiinc!BH28</f>
        <v>9290.2993208944263</v>
      </c>
      <c r="D36" s="88"/>
      <c r="E36" s="205"/>
      <c r="F36" s="89">
        <f>avgfiinc!R28</f>
        <v>69855.457766746011</v>
      </c>
      <c r="G36" s="88">
        <f>avgfiinc!X28</f>
        <v>99075.089196281289</v>
      </c>
      <c r="H36" s="316">
        <f>avgfiinc!AD28</f>
        <v>248241.75523468803</v>
      </c>
      <c r="I36" s="88">
        <f>avgfiinc!AJ28</f>
        <v>370096.56401285005</v>
      </c>
      <c r="J36" s="316">
        <f>avgfiinc!AP28</f>
        <v>901108.45067881874</v>
      </c>
      <c r="K36" s="88">
        <f>avgfiinc!AV28</f>
        <v>3013256.8335345667</v>
      </c>
      <c r="L36" s="330"/>
      <c r="O36" s="493"/>
    </row>
    <row r="37" spans="1:15" s="87" customFormat="1" ht="15" customHeight="1" x14ac:dyDescent="0.2">
      <c r="A37" s="617">
        <v>1940</v>
      </c>
      <c r="B37" s="616">
        <f>avgfiinc!F29</f>
        <v>16084.126885896225</v>
      </c>
      <c r="C37" s="85">
        <f>avgfiinc!BH29</f>
        <v>9776.8022171282864</v>
      </c>
      <c r="D37" s="84"/>
      <c r="E37" s="204"/>
      <c r="F37" s="85">
        <f>avgfiinc!R29</f>
        <v>72850.048904807656</v>
      </c>
      <c r="G37" s="84">
        <f>avgfiinc!X29</f>
        <v>103653.32334427294</v>
      </c>
      <c r="H37" s="317">
        <f>avgfiinc!AD29</f>
        <v>265035.42869905283</v>
      </c>
      <c r="I37" s="84">
        <f>avgfiinc!AJ29</f>
        <v>396741.33686944313</v>
      </c>
      <c r="J37" s="317">
        <f>avgfiinc!AP29</f>
        <v>965880.22719802044</v>
      </c>
      <c r="K37" s="84">
        <f>avgfiinc!AV29</f>
        <v>3286974.2702848269</v>
      </c>
      <c r="L37" s="210"/>
      <c r="O37" s="493"/>
    </row>
    <row r="38" spans="1:15" s="87" customFormat="1" ht="15" customHeight="1" x14ac:dyDescent="0.2">
      <c r="A38" s="617">
        <v>1941</v>
      </c>
      <c r="B38" s="616">
        <f>avgfiinc!F30</f>
        <v>18548.481872801727</v>
      </c>
      <c r="C38" s="85">
        <f>avgfiinc!BH30</f>
        <v>11967.822712017803</v>
      </c>
      <c r="D38" s="84"/>
      <c r="E38" s="204"/>
      <c r="F38" s="85">
        <f>avgfiinc!R30</f>
        <v>77774.414319857009</v>
      </c>
      <c r="G38" s="84">
        <f>avgfiinc!X30</f>
        <v>111260.96487666573</v>
      </c>
      <c r="H38" s="317">
        <f>avgfiinc!AD30</f>
        <v>292798.30380107142</v>
      </c>
      <c r="I38" s="84">
        <f>avgfiinc!AJ30</f>
        <v>440040.12500060315</v>
      </c>
      <c r="J38" s="317">
        <f>avgfiinc!AP30</f>
        <v>1077017.7827016849</v>
      </c>
      <c r="K38" s="84">
        <f>avgfiinc!AV30</f>
        <v>3667365.6111534247</v>
      </c>
      <c r="L38" s="210"/>
      <c r="O38" s="493"/>
    </row>
    <row r="39" spans="1:15" s="87" customFormat="1" ht="15" customHeight="1" x14ac:dyDescent="0.2">
      <c r="A39" s="617">
        <v>1942</v>
      </c>
      <c r="B39" s="616">
        <f>avgfiinc!F31</f>
        <v>21955.733688654604</v>
      </c>
      <c r="C39" s="85">
        <f>avgfiinc!BH31</f>
        <v>15581.773748977786</v>
      </c>
      <c r="D39" s="84"/>
      <c r="E39" s="204"/>
      <c r="F39" s="85">
        <f>avgfiinc!R31</f>
        <v>79321.37314574598</v>
      </c>
      <c r="G39" s="84">
        <f>avgfiinc!X31</f>
        <v>113304.56060845987</v>
      </c>
      <c r="H39" s="317">
        <f>avgfiinc!AD31</f>
        <v>294836.26544679992</v>
      </c>
      <c r="I39" s="84">
        <f>avgfiinc!AJ31</f>
        <v>442046.50073014176</v>
      </c>
      <c r="J39" s="317">
        <f>avgfiinc!AP31</f>
        <v>1056420.5398900306</v>
      </c>
      <c r="K39" s="84">
        <f>avgfiinc!AV31</f>
        <v>3393854.5960650463</v>
      </c>
      <c r="L39" s="210"/>
      <c r="O39" s="493"/>
    </row>
    <row r="40" spans="1:15" s="87" customFormat="1" ht="15" customHeight="1" x14ac:dyDescent="0.2">
      <c r="A40" s="617">
        <v>1943</v>
      </c>
      <c r="B40" s="616">
        <f>avgfiinc!F32</f>
        <v>25868.06729972329</v>
      </c>
      <c r="C40" s="85">
        <f>avgfiinc!BH32</f>
        <v>19059.045274911299</v>
      </c>
      <c r="D40" s="84"/>
      <c r="E40" s="204"/>
      <c r="F40" s="85">
        <f>avgfiinc!R32</f>
        <v>87149.265523031194</v>
      </c>
      <c r="G40" s="84">
        <f>avgfiinc!X32</f>
        <v>124594.05548572986</v>
      </c>
      <c r="H40" s="317">
        <f>avgfiinc!AD32</f>
        <v>318422.30886361189</v>
      </c>
      <c r="I40" s="84">
        <f>avgfiinc!AJ32</f>
        <v>473273.26358644915</v>
      </c>
      <c r="J40" s="317">
        <f>avgfiinc!AP32</f>
        <v>1102722.8364267948</v>
      </c>
      <c r="K40" s="84">
        <f>avgfiinc!AV32</f>
        <v>3195029.1797555075</v>
      </c>
      <c r="L40" s="210"/>
      <c r="O40" s="493"/>
    </row>
    <row r="41" spans="1:15" s="87" customFormat="1" ht="15" customHeight="1" x14ac:dyDescent="0.2">
      <c r="A41" s="617">
        <v>1944</v>
      </c>
      <c r="B41" s="616">
        <f>avgfiinc!F33</f>
        <v>25391.731712273835</v>
      </c>
      <c r="C41" s="85">
        <f>avgfiinc!BH33</f>
        <v>19040.263412863627</v>
      </c>
      <c r="D41" s="84"/>
      <c r="E41" s="204"/>
      <c r="F41" s="85">
        <f>avgfiinc!R33</f>
        <v>82554.946406965726</v>
      </c>
      <c r="G41" s="84">
        <f>avgfiinc!X33</f>
        <v>115609.07344348011</v>
      </c>
      <c r="H41" s="317">
        <f>avgfiinc!AD33</f>
        <v>286442.45815365715</v>
      </c>
      <c r="I41" s="84">
        <f>avgfiinc!AJ33</f>
        <v>419344.14111675933</v>
      </c>
      <c r="J41" s="317">
        <f>avgfiinc!AP33</f>
        <v>953614.05483350635</v>
      </c>
      <c r="K41" s="84">
        <f>avgfiinc!AV33</f>
        <v>2956199.5695881015</v>
      </c>
      <c r="L41" s="210"/>
      <c r="O41" s="493"/>
    </row>
    <row r="42" spans="1:15" s="87" customFormat="1" ht="15" customHeight="1" x14ac:dyDescent="0.2">
      <c r="A42" s="617">
        <v>1945</v>
      </c>
      <c r="B42" s="616">
        <f>avgfiinc!F34</f>
        <v>25191.291372553402</v>
      </c>
      <c r="C42" s="85">
        <f>avgfiinc!BH34</f>
        <v>18355.127709959204</v>
      </c>
      <c r="D42" s="84"/>
      <c r="E42" s="204"/>
      <c r="F42" s="85">
        <f>avgfiinc!R34</f>
        <v>86716.764335901142</v>
      </c>
      <c r="G42" s="84">
        <f>avgfiinc!X34</f>
        <v>124921.51158647418</v>
      </c>
      <c r="H42" s="317">
        <f>avgfiinc!AD34</f>
        <v>315288.94019914704</v>
      </c>
      <c r="I42" s="84">
        <f>avgfiinc!AJ34</f>
        <v>460399.20921830437</v>
      </c>
      <c r="J42" s="317">
        <f>avgfiinc!AP34</f>
        <v>1047751.430753321</v>
      </c>
      <c r="K42" s="84">
        <f>avgfiinc!AV34</f>
        <v>3182646.2556078183</v>
      </c>
      <c r="L42" s="210"/>
      <c r="O42" s="493"/>
    </row>
    <row r="43" spans="1:15" s="87" customFormat="1" ht="15" customHeight="1" x14ac:dyDescent="0.2">
      <c r="A43" s="617">
        <v>1946</v>
      </c>
      <c r="B43" s="616">
        <f>avgfiinc!F35</f>
        <v>24642.068213576342</v>
      </c>
      <c r="C43" s="85">
        <f>avgfiinc!BH35</f>
        <v>17331.71085117953</v>
      </c>
      <c r="D43" s="84"/>
      <c r="E43" s="204"/>
      <c r="F43" s="85">
        <f>avgfiinc!R35</f>
        <v>90435.284475147579</v>
      </c>
      <c r="G43" s="84">
        <f>avgfiinc!X35</f>
        <v>131910.89549948383</v>
      </c>
      <c r="H43" s="317">
        <f>avgfiinc!AD35</f>
        <v>327174.03420190263</v>
      </c>
      <c r="I43" s="84">
        <f>avgfiinc!AJ35</f>
        <v>473740.40936543822</v>
      </c>
      <c r="J43" s="317">
        <f>avgfiinc!AP35</f>
        <v>1082215.650005887</v>
      </c>
      <c r="K43" s="84">
        <f>avgfiinc!AV35</f>
        <v>3629376.0244380319</v>
      </c>
      <c r="L43" s="210"/>
      <c r="O43" s="493"/>
    </row>
    <row r="44" spans="1:15" s="87" customFormat="1" ht="15" customHeight="1" x14ac:dyDescent="0.2">
      <c r="A44" s="617">
        <v>1947</v>
      </c>
      <c r="B44" s="616">
        <f>avgfiinc!F36</f>
        <v>24165.326895271533</v>
      </c>
      <c r="C44" s="85">
        <f>avgfiinc!BH36</f>
        <v>17627.832506755734</v>
      </c>
      <c r="D44" s="84"/>
      <c r="E44" s="204"/>
      <c r="F44" s="85">
        <f>avgfiinc!R36</f>
        <v>83002.776391913721</v>
      </c>
      <c r="G44" s="84">
        <f>avgfiinc!X36</f>
        <v>119271.72088877019</v>
      </c>
      <c r="H44" s="317">
        <f>avgfiinc!AD36</f>
        <v>288897.81703554135</v>
      </c>
      <c r="I44" s="84">
        <f>avgfiinc!AJ36</f>
        <v>416303.86415064882</v>
      </c>
      <c r="J44" s="317">
        <f>avgfiinc!AP36</f>
        <v>946848.39413036837</v>
      </c>
      <c r="K44" s="84">
        <f>avgfiinc!AV36</f>
        <v>3149989.5298479069</v>
      </c>
      <c r="L44" s="210"/>
      <c r="O44" s="493"/>
    </row>
    <row r="45" spans="1:15" s="87" customFormat="1" ht="15" customHeight="1" x14ac:dyDescent="0.2">
      <c r="A45" s="617">
        <v>1948</v>
      </c>
      <c r="B45" s="616">
        <f>avgfiinc!F37</f>
        <v>25086.095555785862</v>
      </c>
      <c r="C45" s="85">
        <f>avgfiinc!BH37</f>
        <v>18113.970442143291</v>
      </c>
      <c r="D45" s="84"/>
      <c r="E45" s="204"/>
      <c r="F45" s="85">
        <f>avgfiinc!R37</f>
        <v>87835.221578568962</v>
      </c>
      <c r="G45" s="84">
        <f>avgfiinc!X37</f>
        <v>125707.52053901445</v>
      </c>
      <c r="H45" s="317">
        <f>avgfiinc!AD37</f>
        <v>307119.03387880628</v>
      </c>
      <c r="I45" s="84">
        <f>avgfiinc!AJ37</f>
        <v>446547.84707930108</v>
      </c>
      <c r="J45" s="317">
        <f>avgfiinc!AP37</f>
        <v>1017277.0015848312</v>
      </c>
      <c r="K45" s="84">
        <f>avgfiinc!AV37</f>
        <v>3274987.84993074</v>
      </c>
      <c r="L45" s="210"/>
      <c r="O45" s="493"/>
    </row>
    <row r="46" spans="1:15" s="87" customFormat="1" ht="15" customHeight="1" x14ac:dyDescent="0.2">
      <c r="A46" s="618">
        <v>1949</v>
      </c>
      <c r="B46" s="619">
        <f>avgfiinc!F38</f>
        <v>24442.818859709088</v>
      </c>
      <c r="C46" s="89">
        <f>avgfiinc!BH38</f>
        <v>17720.773106804238</v>
      </c>
      <c r="D46" s="88"/>
      <c r="E46" s="205"/>
      <c r="F46" s="89">
        <f>avgfiinc!R38</f>
        <v>84941.230635852728</v>
      </c>
      <c r="G46" s="88">
        <f>avgfiinc!X38</f>
        <v>119796.2607430007</v>
      </c>
      <c r="H46" s="316">
        <f>avgfiinc!AD38</f>
        <v>286639.96102716768</v>
      </c>
      <c r="I46" s="88">
        <f>avgfiinc!AJ38</f>
        <v>414362.57412309462</v>
      </c>
      <c r="J46" s="316">
        <f>avgfiinc!AP38</f>
        <v>936494.72051228059</v>
      </c>
      <c r="K46" s="88">
        <f>avgfiinc!AV38</f>
        <v>3037020.5847651912</v>
      </c>
      <c r="L46" s="330"/>
      <c r="O46" s="493"/>
    </row>
    <row r="47" spans="1:15" s="87" customFormat="1" ht="15" customHeight="1" x14ac:dyDescent="0.2">
      <c r="A47" s="617">
        <v>1950</v>
      </c>
      <c r="B47" s="616">
        <f>avgfiinc!F39</f>
        <v>26744.765171438288</v>
      </c>
      <c r="C47" s="85">
        <f>avgfiinc!BH39</f>
        <v>19148.251322972174</v>
      </c>
      <c r="D47" s="84"/>
      <c r="E47" s="204"/>
      <c r="F47" s="85">
        <f>avgfiinc!R39</f>
        <v>95113.38980763327</v>
      </c>
      <c r="G47" s="84">
        <f>avgfiinc!X39</f>
        <v>136577.18839732229</v>
      </c>
      <c r="H47" s="317">
        <f>avgfiinc!AD39</f>
        <v>342855.45425125188</v>
      </c>
      <c r="I47" s="84">
        <f>avgfiinc!AJ39</f>
        <v>501193.21916792152</v>
      </c>
      <c r="J47" s="317">
        <f>avgfiinc!AP39</f>
        <v>1174214.7407901557</v>
      </c>
      <c r="K47" s="84">
        <f>avgfiinc!AV39</f>
        <v>3262289.4318838902</v>
      </c>
      <c r="L47" s="210"/>
      <c r="O47" s="493"/>
    </row>
    <row r="48" spans="1:15" s="87" customFormat="1" ht="15" customHeight="1" x14ac:dyDescent="0.2">
      <c r="A48" s="617">
        <v>1951</v>
      </c>
      <c r="B48" s="616">
        <f>avgfiinc!F40</f>
        <v>27839.443621737722</v>
      </c>
      <c r="C48" s="85">
        <f>avgfiinc!BH40</f>
        <v>20348.297407449551</v>
      </c>
      <c r="D48" s="84"/>
      <c r="E48" s="204"/>
      <c r="F48" s="85">
        <f>avgfiinc!R40</f>
        <v>95259.759550331248</v>
      </c>
      <c r="G48" s="84">
        <f>avgfiinc!X40</f>
        <v>134748.31029453792</v>
      </c>
      <c r="H48" s="317">
        <f>avgfiinc!AD40</f>
        <v>328146.4491455534</v>
      </c>
      <c r="I48" s="84">
        <f>avgfiinc!AJ40</f>
        <v>474888.80158480344</v>
      </c>
      <c r="J48" s="317">
        <f>avgfiinc!AP40</f>
        <v>1083067.371021779</v>
      </c>
      <c r="K48" s="84">
        <f>avgfiinc!AV40</f>
        <v>3566426.939024379</v>
      </c>
      <c r="L48" s="210"/>
      <c r="O48" s="493"/>
    </row>
    <row r="49" spans="1:15" s="87" customFormat="1" ht="15" customHeight="1" x14ac:dyDescent="0.2">
      <c r="A49" s="617">
        <v>1952</v>
      </c>
      <c r="B49" s="616">
        <f>avgfiinc!F41</f>
        <v>28561.62817062164</v>
      </c>
      <c r="C49" s="85">
        <f>avgfiinc!BH41</f>
        <v>21195.422724260814</v>
      </c>
      <c r="D49" s="84"/>
      <c r="E49" s="204"/>
      <c r="F49" s="85">
        <f>avgfiinc!R41</f>
        <v>94857.477187869095</v>
      </c>
      <c r="G49" s="84">
        <f>avgfiinc!X41</f>
        <v>131777.88638708412</v>
      </c>
      <c r="H49" s="317">
        <f>avgfiinc!AD41</f>
        <v>308204.98753252125</v>
      </c>
      <c r="I49" s="84">
        <f>avgfiinc!AJ41</f>
        <v>441926.65020761197</v>
      </c>
      <c r="J49" s="317">
        <f>avgfiinc!AP41</f>
        <v>979140.78038562101</v>
      </c>
      <c r="K49" s="84">
        <f>avgfiinc!AV41</f>
        <v>3108845.483412676</v>
      </c>
      <c r="L49" s="210"/>
      <c r="O49" s="493"/>
    </row>
    <row r="50" spans="1:15" s="87" customFormat="1" ht="15" customHeight="1" x14ac:dyDescent="0.2">
      <c r="A50" s="617">
        <v>1953</v>
      </c>
      <c r="B50" s="616">
        <f>avgfiinc!F42</f>
        <v>29523.562105213205</v>
      </c>
      <c r="C50" s="85">
        <f>avgfiinc!BH42</f>
        <v>22205.999271220124</v>
      </c>
      <c r="D50" s="84"/>
      <c r="E50" s="204"/>
      <c r="F50" s="85">
        <f>avgfiinc!R42</f>
        <v>95381.627611150921</v>
      </c>
      <c r="G50" s="84">
        <f>avgfiinc!X42</f>
        <v>129980.72308357338</v>
      </c>
      <c r="H50" s="317">
        <f>avgfiinc!AD42</f>
        <v>292338.91779942194</v>
      </c>
      <c r="I50" s="84">
        <f>avgfiinc!AJ42</f>
        <v>414643.17628484656</v>
      </c>
      <c r="J50" s="317">
        <f>avgfiinc!AP42</f>
        <v>901990.56116895471</v>
      </c>
      <c r="K50" s="84">
        <f>avgfiinc!AV42</f>
        <v>2854208.1684685368</v>
      </c>
      <c r="L50" s="210"/>
      <c r="O50" s="493"/>
    </row>
    <row r="51" spans="1:15" s="87" customFormat="1" ht="15" customHeight="1" x14ac:dyDescent="0.2">
      <c r="A51" s="617">
        <v>1954</v>
      </c>
      <c r="B51" s="616">
        <f>avgfiinc!F43</f>
        <v>29306.191043171479</v>
      </c>
      <c r="C51" s="85">
        <f>avgfiinc!BH43</f>
        <v>21609.698015640031</v>
      </c>
      <c r="D51" s="84"/>
      <c r="E51" s="204"/>
      <c r="F51" s="85">
        <f>avgfiinc!R43</f>
        <v>98574.628290954497</v>
      </c>
      <c r="G51" s="84">
        <f>avgfiinc!X43</f>
        <v>136553.26276160681</v>
      </c>
      <c r="H51" s="317">
        <f>avgfiinc!AD43</f>
        <v>315732.06044814986</v>
      </c>
      <c r="I51" s="84">
        <f>avgfiinc!AJ43</f>
        <v>452068.03909604595</v>
      </c>
      <c r="J51" s="317">
        <f>avgfiinc!AP43</f>
        <v>1023058.9377387828</v>
      </c>
      <c r="K51" s="84">
        <f>avgfiinc!AV43</f>
        <v>3425156.489242353</v>
      </c>
      <c r="L51" s="210"/>
      <c r="O51" s="493"/>
    </row>
    <row r="52" spans="1:15" s="87" customFormat="1" ht="15" customHeight="1" x14ac:dyDescent="0.2">
      <c r="A52" s="617">
        <v>1955</v>
      </c>
      <c r="B52" s="622">
        <f>avgfiinc!F44</f>
        <v>31045.976495215637</v>
      </c>
      <c r="C52" s="85">
        <f>avgfiinc!BH44</f>
        <v>22788.506192174744</v>
      </c>
      <c r="D52" s="84"/>
      <c r="E52" s="204"/>
      <c r="F52" s="85">
        <f>avgfiinc!R44</f>
        <v>105363.20922258367</v>
      </c>
      <c r="G52" s="84">
        <f>avgfiinc!X44</f>
        <v>146512.74236919681</v>
      </c>
      <c r="H52" s="317">
        <f>avgfiinc!AD44</f>
        <v>343292.29831278976</v>
      </c>
      <c r="I52" s="84">
        <f>avgfiinc!AJ44</f>
        <v>494401.72529058845</v>
      </c>
      <c r="J52" s="317">
        <f>avgfiinc!AP44</f>
        <v>1153348.3241153788</v>
      </c>
      <c r="K52" s="84">
        <f>avgfiinc!AV44</f>
        <v>4087323.0296139331</v>
      </c>
      <c r="L52" s="210"/>
      <c r="O52" s="493"/>
    </row>
    <row r="53" spans="1:15" s="87" customFormat="1" ht="15" customHeight="1" x14ac:dyDescent="0.2">
      <c r="A53" s="617">
        <v>1956</v>
      </c>
      <c r="B53" s="622">
        <f>avgfiinc!F45</f>
        <v>32009.009429640821</v>
      </c>
      <c r="C53" s="85">
        <f>avgfiinc!BH45</f>
        <v>23664.566617303801</v>
      </c>
      <c r="D53" s="84"/>
      <c r="E53" s="204"/>
      <c r="F53" s="85">
        <f>avgfiinc!R45</f>
        <v>107108.99474067401</v>
      </c>
      <c r="G53" s="84">
        <f>avgfiinc!X45</f>
        <v>148053.85525557751</v>
      </c>
      <c r="H53" s="317">
        <f>avgfiinc!AD45</f>
        <v>341602.76419482013</v>
      </c>
      <c r="I53" s="84">
        <f>avgfiinc!AJ45</f>
        <v>493199.49001766072</v>
      </c>
      <c r="J53" s="317">
        <f>avgfiinc!AP45</f>
        <v>1115933.1290887957</v>
      </c>
      <c r="K53" s="84">
        <f>avgfiinc!AV45</f>
        <v>3833418.4908608338</v>
      </c>
      <c r="L53" s="210"/>
      <c r="O53" s="493"/>
    </row>
    <row r="54" spans="1:15" s="87" customFormat="1" ht="15" customHeight="1" x14ac:dyDescent="0.2">
      <c r="A54" s="617">
        <v>1957</v>
      </c>
      <c r="B54" s="622">
        <f>avgfiinc!F46</f>
        <v>31943.426221133952</v>
      </c>
      <c r="C54" s="85">
        <f>avgfiinc!BH46</f>
        <v>23784.156010308609</v>
      </c>
      <c r="D54" s="84"/>
      <c r="E54" s="204"/>
      <c r="F54" s="85">
        <f>avgfiinc!R46</f>
        <v>105376.85811856207</v>
      </c>
      <c r="G54" s="84">
        <f>avgfiinc!X46</f>
        <v>144412.92834643109</v>
      </c>
      <c r="H54" s="317">
        <f>avgfiinc!AD46</f>
        <v>324576.17997287505</v>
      </c>
      <c r="I54" s="84">
        <f>avgfiinc!AJ46</f>
        <v>461834.88454395282</v>
      </c>
      <c r="J54" s="317">
        <f>avgfiinc!AP46</f>
        <v>1016858.9947365604</v>
      </c>
      <c r="K54" s="84">
        <f>avgfiinc!AV46</f>
        <v>3363218.9396050368</v>
      </c>
      <c r="L54" s="210"/>
      <c r="O54" s="493"/>
    </row>
    <row r="55" spans="1:15" s="87" customFormat="1" ht="15" customHeight="1" x14ac:dyDescent="0.2">
      <c r="A55" s="617">
        <v>1958</v>
      </c>
      <c r="B55" s="622">
        <f>avgfiinc!F47</f>
        <v>31207.24662951869</v>
      </c>
      <c r="C55" s="85">
        <f>avgfiinc!BH47</f>
        <v>23037.350523285961</v>
      </c>
      <c r="D55" s="84"/>
      <c r="E55" s="204"/>
      <c r="F55" s="85">
        <f>avgfiinc!R47</f>
        <v>104736.31158561319</v>
      </c>
      <c r="G55" s="84">
        <f>avgfiinc!X47</f>
        <v>143095.69973599559</v>
      </c>
      <c r="H55" s="317">
        <f>avgfiinc!AD47</f>
        <v>318493.2154080054</v>
      </c>
      <c r="I55" s="84">
        <f>avgfiinc!AJ47</f>
        <v>453645.05534093792</v>
      </c>
      <c r="J55" s="317">
        <f>avgfiinc!AP47</f>
        <v>1004389.4284191978</v>
      </c>
      <c r="K55" s="84">
        <f>avgfiinc!AV47</f>
        <v>3374950.6107620331</v>
      </c>
      <c r="L55" s="210"/>
      <c r="O55" s="493"/>
    </row>
    <row r="56" spans="1:15" s="87" customFormat="1" ht="15" customHeight="1" x14ac:dyDescent="0.2">
      <c r="A56" s="618">
        <v>1959</v>
      </c>
      <c r="B56" s="624">
        <f>avgfiinc!F48</f>
        <v>33214.567188927598</v>
      </c>
      <c r="C56" s="89">
        <f>avgfiinc!BH48</f>
        <v>24356.0110812477</v>
      </c>
      <c r="D56" s="88"/>
      <c r="E56" s="205"/>
      <c r="F56" s="89">
        <f>avgfiinc!R48</f>
        <v>112941.57215804668</v>
      </c>
      <c r="G56" s="88">
        <f>avgfiinc!X48</f>
        <v>155376.45569820964</v>
      </c>
      <c r="H56" s="316">
        <f>avgfiinc!AD48</f>
        <v>353650.26427607524</v>
      </c>
      <c r="I56" s="88">
        <f>avgfiinc!AJ48</f>
        <v>512550.04789117386</v>
      </c>
      <c r="J56" s="316">
        <f>avgfiinc!AP48</f>
        <v>1145839.3739699239</v>
      </c>
      <c r="K56" s="88">
        <f>avgfiinc!AV48</f>
        <v>3966234.2968930616</v>
      </c>
      <c r="L56" s="330"/>
      <c r="O56" s="493"/>
    </row>
    <row r="57" spans="1:15" x14ac:dyDescent="0.2">
      <c r="A57" s="620">
        <v>1960</v>
      </c>
      <c r="B57" s="622">
        <f>avgfiinc!F49</f>
        <v>33425.955176664902</v>
      </c>
      <c r="C57" s="85">
        <f>avgfiinc!BH49</f>
        <v>24707.316207912005</v>
      </c>
      <c r="D57" s="84"/>
      <c r="E57" s="204"/>
      <c r="F57" s="85">
        <f>avgfiinc!R49</f>
        <v>111893.70589544097</v>
      </c>
      <c r="G57" s="84">
        <f>avgfiinc!X49</f>
        <v>150913.59001807895</v>
      </c>
      <c r="H57" s="317">
        <f>avgfiinc!AD49</f>
        <v>335415.41985788191</v>
      </c>
      <c r="I57" s="84">
        <f>avgfiinc!AJ49</f>
        <v>476604.334419052</v>
      </c>
      <c r="J57" s="317">
        <f>avgfiinc!AP49</f>
        <v>1086024.5217901871</v>
      </c>
      <c r="K57" s="84">
        <f>avgfiinc!AV49</f>
        <v>3927295.595397789</v>
      </c>
      <c r="L57" s="210"/>
      <c r="O57" s="493"/>
    </row>
    <row r="58" spans="1:15" x14ac:dyDescent="0.2">
      <c r="A58" s="620">
        <v>1961</v>
      </c>
      <c r="B58" s="622">
        <f>avgfiinc!F50</f>
        <v>34162.840638430702</v>
      </c>
      <c r="C58" s="85">
        <f>avgfiinc!BH50</f>
        <v>24956.041326471663</v>
      </c>
      <c r="D58" s="84"/>
      <c r="E58" s="204"/>
      <c r="F58" s="85">
        <f>avgfiinc!R50</f>
        <v>117024.03444606205</v>
      </c>
      <c r="G58" s="84">
        <f>avgfiinc!X50</f>
        <v>160574.68975501691</v>
      </c>
      <c r="H58" s="317">
        <f>avgfiinc!AD50</f>
        <v>363515.04045011179</v>
      </c>
      <c r="I58" s="84">
        <f>avgfiinc!AJ50</f>
        <v>523124.72789455595</v>
      </c>
      <c r="J58" s="317">
        <f>avgfiinc!AP50</f>
        <v>1247381.585295388</v>
      </c>
      <c r="K58" s="84">
        <f>avgfiinc!AV50</f>
        <v>4722305.279663234</v>
      </c>
      <c r="L58" s="210"/>
      <c r="O58" s="493"/>
    </row>
    <row r="59" spans="1:15" x14ac:dyDescent="0.2">
      <c r="A59" s="620">
        <v>1962</v>
      </c>
      <c r="B59" s="622">
        <f>avgfiinc!F51</f>
        <v>33253.955515394373</v>
      </c>
      <c r="C59" s="82">
        <f>avgfiinc!BH51</f>
        <v>24059.420272371706</v>
      </c>
      <c r="D59" s="81">
        <f>avgfiinc!BB51</f>
        <v>8988.8702597777356</v>
      </c>
      <c r="E59" s="206">
        <f>avgfiinc!BN51</f>
        <v>42897.607788114168</v>
      </c>
      <c r="F59" s="82">
        <f>avgfiinc!R51</f>
        <v>116004.77270259832</v>
      </c>
      <c r="G59" s="81">
        <f>avgfiinc!X51</f>
        <v>156627.18621803474</v>
      </c>
      <c r="H59" s="318">
        <f>avgfiinc!AD51</f>
        <v>339932.28583064681</v>
      </c>
      <c r="I59" s="81">
        <f>avgfiinc!AJ51</f>
        <v>478096.95587075443</v>
      </c>
      <c r="J59" s="318">
        <f>avgfiinc!AP51</f>
        <v>1082738.8257109695</v>
      </c>
      <c r="K59" s="81">
        <f>avgfiinc!AV51</f>
        <v>3974408.306907339</v>
      </c>
      <c r="L59" s="331">
        <f t="array" ref="L59:L116">TRANSPOSE('TD4'!B135:BG135)</f>
        <v>14744547.981922152</v>
      </c>
      <c r="O59" s="493"/>
    </row>
    <row r="60" spans="1:15" x14ac:dyDescent="0.2">
      <c r="A60" s="620">
        <v>1963</v>
      </c>
      <c r="B60" s="622">
        <f>avgfiinc!F52</f>
        <v>34811.960529312448</v>
      </c>
      <c r="C60" s="63">
        <f>avgfiinc!BH52</f>
        <v>25612.005339740812</v>
      </c>
      <c r="D60" s="62">
        <f>avgfiinc!BB52</f>
        <v>9435.6607293638881</v>
      </c>
      <c r="E60" s="204">
        <f>avgfiinc!BN52</f>
        <v>44812.533619125104</v>
      </c>
      <c r="F60" s="63">
        <f>avgfiinc!R52</f>
        <v>117611.55723545713</v>
      </c>
      <c r="G60" s="62">
        <f>avgfiinc!X52</f>
        <v>159048.04470828074</v>
      </c>
      <c r="H60" s="319">
        <f>avgfiinc!AD52</f>
        <v>345213.1650109067</v>
      </c>
      <c r="I60" s="62">
        <f>avgfiinc!AJ52</f>
        <v>487212.82792173809</v>
      </c>
      <c r="J60" s="319">
        <f>avgfiinc!AP52</f>
        <v>1095150.2604243581</v>
      </c>
      <c r="K60" s="62">
        <f>avgfiinc!AV52</f>
        <v>3990494.49288791</v>
      </c>
      <c r="L60" s="332">
        <v>15963012.505960476</v>
      </c>
      <c r="O60" s="493"/>
    </row>
    <row r="61" spans="1:15" x14ac:dyDescent="0.2">
      <c r="A61" s="620">
        <v>1964</v>
      </c>
      <c r="B61" s="622">
        <f>avgfiinc!F53</f>
        <v>36273.773402760438</v>
      </c>
      <c r="C61" s="63">
        <f>avgfiinc!BH53</f>
        <v>26258.010421699371</v>
      </c>
      <c r="D61" s="62">
        <f>avgfiinc!BB53</f>
        <v>9882.4511989500406</v>
      </c>
      <c r="E61" s="204">
        <f>avgfiinc!BN53</f>
        <v>46727.459450136041</v>
      </c>
      <c r="F61" s="63">
        <f>avgfiinc!R53</f>
        <v>126415.64023230999</v>
      </c>
      <c r="G61" s="62">
        <f>avgfiinc!X53</f>
        <v>171244.18874157581</v>
      </c>
      <c r="H61" s="319">
        <f>avgfiinc!AD53</f>
        <v>373933.26075643918</v>
      </c>
      <c r="I61" s="62">
        <f>avgfiinc!AJ53</f>
        <v>526450.97941064602</v>
      </c>
      <c r="J61" s="319">
        <f>avgfiinc!AP53</f>
        <v>1210997.2631781229</v>
      </c>
      <c r="K61" s="62">
        <f>avgfiinc!AV53</f>
        <v>4574051.071663389</v>
      </c>
      <c r="L61" s="332">
        <v>17181477.029998802</v>
      </c>
      <c r="O61" s="493"/>
    </row>
    <row r="62" spans="1:15" x14ac:dyDescent="0.2">
      <c r="A62" s="620">
        <v>1965</v>
      </c>
      <c r="B62" s="622">
        <f>avgfiinc!F54</f>
        <v>38413.173150391485</v>
      </c>
      <c r="C62" s="63">
        <f>avgfiinc!BH54</f>
        <v>27836.309031395507</v>
      </c>
      <c r="D62" s="62">
        <f>avgfiinc!BB54</f>
        <v>10496.901139919959</v>
      </c>
      <c r="E62" s="204">
        <f>avgfiinc!BN54</f>
        <v>48642.299104231191</v>
      </c>
      <c r="F62" s="63">
        <f>avgfiinc!R54</f>
        <v>133604.95022135531</v>
      </c>
      <c r="G62" s="62">
        <f>avgfiinc!X54</f>
        <v>183433.56341972839</v>
      </c>
      <c r="H62" s="319">
        <f>avgfiinc!AD54</f>
        <v>418392.93052875047</v>
      </c>
      <c r="I62" s="62">
        <f>avgfiinc!AJ54</f>
        <v>593486.57743389776</v>
      </c>
      <c r="J62" s="319">
        <f>avgfiinc!AP54</f>
        <v>1404056.6653072487</v>
      </c>
      <c r="K62" s="62">
        <f>avgfiinc!AV54</f>
        <v>5721071.5579386912</v>
      </c>
      <c r="L62" s="332">
        <v>18400641.758331217</v>
      </c>
      <c r="O62" s="493"/>
    </row>
    <row r="63" spans="1:15" x14ac:dyDescent="0.2">
      <c r="A63" s="620">
        <v>1966</v>
      </c>
      <c r="B63" s="622">
        <f>avgfiinc!F55</f>
        <v>39460.612559047324</v>
      </c>
      <c r="C63" s="63">
        <f>avgfiinc!BH55</f>
        <v>28642.812270861643</v>
      </c>
      <c r="D63" s="62">
        <f>avgfiinc!BB55</f>
        <v>11111.351080889877</v>
      </c>
      <c r="E63" s="204">
        <f>avgfiinc!BN55</f>
        <v>50557.138758326342</v>
      </c>
      <c r="F63" s="63">
        <f>avgfiinc!R55</f>
        <v>136820.81515271842</v>
      </c>
      <c r="G63" s="62">
        <f>avgfiinc!X55</f>
        <v>186177.93348866428</v>
      </c>
      <c r="H63" s="319">
        <f>avgfiinc!AD55</f>
        <v>411921.8483879203</v>
      </c>
      <c r="I63" s="62">
        <f>avgfiinc!AJ55</f>
        <v>583682.67271137424</v>
      </c>
      <c r="J63" s="319">
        <f>avgfiinc!AP55</f>
        <v>1362429.5229857536</v>
      </c>
      <c r="K63" s="62">
        <f>avgfiinc!AV55</f>
        <v>5175626.834714978</v>
      </c>
      <c r="L63" s="332">
        <v>19619806.486663628</v>
      </c>
      <c r="O63" s="493"/>
    </row>
    <row r="64" spans="1:15" x14ac:dyDescent="0.2">
      <c r="A64" s="620">
        <v>1967</v>
      </c>
      <c r="B64" s="622">
        <f>avgfiinc!F56</f>
        <v>41913.795747086857</v>
      </c>
      <c r="C64" s="79">
        <f>avgfiinc!BH56</f>
        <v>30254.452206920589</v>
      </c>
      <c r="D64" s="62">
        <f>avgfiinc!BB56</f>
        <v>12314.717728329491</v>
      </c>
      <c r="E64" s="204">
        <f>avgfiinc!BN56</f>
        <v>52679.120305159457</v>
      </c>
      <c r="F64" s="79">
        <f>avgfiinc!R56</f>
        <v>146847.88760858329</v>
      </c>
      <c r="G64" s="62">
        <f>avgfiinc!X56</f>
        <v>201952.84581764808</v>
      </c>
      <c r="H64" s="319">
        <f>avgfiinc!AD56</f>
        <v>457060.65259135765</v>
      </c>
      <c r="I64" s="62">
        <f>avgfiinc!AJ56</f>
        <v>653811.55449159211</v>
      </c>
      <c r="J64" s="319">
        <f>avgfiinc!AP56</f>
        <v>1562770.750463271</v>
      </c>
      <c r="K64" s="62">
        <f>avgfiinc!AV56</f>
        <v>6051800.5615799278</v>
      </c>
      <c r="L64" s="332">
        <v>20920464.650113493</v>
      </c>
      <c r="O64" s="493"/>
    </row>
    <row r="65" spans="1:15" x14ac:dyDescent="0.2">
      <c r="A65" s="620">
        <v>1968</v>
      </c>
      <c r="B65" s="622">
        <f>avgfiinc!F57</f>
        <v>43280.617584709922</v>
      </c>
      <c r="C65" s="79">
        <f>avgfiinc!BH57</f>
        <v>31222.405769031258</v>
      </c>
      <c r="D65" s="62">
        <f>avgfiinc!BB57</f>
        <v>12823.067724358121</v>
      </c>
      <c r="E65" s="204">
        <f>avgfiinc!BN57</f>
        <v>54221.578324872673</v>
      </c>
      <c r="F65" s="79">
        <f>avgfiinc!R57</f>
        <v>151804.52392581792</v>
      </c>
      <c r="G65" s="62">
        <f>avgfiinc!X57</f>
        <v>209167.85743688629</v>
      </c>
      <c r="H65" s="319">
        <f>avgfiinc!AD57</f>
        <v>477741.18313909625</v>
      </c>
      <c r="I65" s="62">
        <f>avgfiinc!AJ57</f>
        <v>688374.60257489234</v>
      </c>
      <c r="J65" s="319">
        <f>avgfiinc!AP57</f>
        <v>1678324.0509041133</v>
      </c>
      <c r="K65" s="62">
        <f>avgfiinc!AV57</f>
        <v>6737827.5018382231</v>
      </c>
      <c r="L65" s="332">
        <v>25768498.104436424</v>
      </c>
      <c r="O65" s="493"/>
    </row>
    <row r="66" spans="1:15" x14ac:dyDescent="0.2">
      <c r="A66" s="623">
        <v>1969</v>
      </c>
      <c r="B66" s="624">
        <f>avgfiinc!F58</f>
        <v>43930.51550559287</v>
      </c>
      <c r="C66" s="80">
        <f>avgfiinc!BH58</f>
        <v>32083.558766638183</v>
      </c>
      <c r="D66" s="68">
        <f>avgfiinc!BB58</f>
        <v>13211.168173907059</v>
      </c>
      <c r="E66" s="205">
        <f>avgfiinc!BN58</f>
        <v>55674.047007552072</v>
      </c>
      <c r="F66" s="80">
        <f>avgfiinc!R58</f>
        <v>150553.12615618503</v>
      </c>
      <c r="G66" s="68">
        <f>avgfiinc!X58</f>
        <v>204409.31372073753</v>
      </c>
      <c r="H66" s="320">
        <f>avgfiinc!AD58</f>
        <v>451550.78273700806</v>
      </c>
      <c r="I66" s="68">
        <f>avgfiinc!AJ58</f>
        <v>643291.13085375621</v>
      </c>
      <c r="J66" s="320">
        <f>avgfiinc!AP58</f>
        <v>1543766.5771097478</v>
      </c>
      <c r="K66" s="68">
        <f>avgfiinc!AV58</f>
        <v>6204104.8866927512</v>
      </c>
      <c r="L66" s="333">
        <v>25932778.113240946</v>
      </c>
      <c r="O66" s="493"/>
    </row>
    <row r="67" spans="1:15" x14ac:dyDescent="0.2">
      <c r="A67" s="620">
        <v>1970</v>
      </c>
      <c r="B67" s="622">
        <f>avgfiinc!F59</f>
        <v>42412.776723282375</v>
      </c>
      <c r="C67" s="79">
        <f>avgfiinc!BH59</f>
        <v>31118.963744594945</v>
      </c>
      <c r="D67" s="62">
        <f>avgfiinc!BB59</f>
        <v>12458.100986253612</v>
      </c>
      <c r="E67" s="204">
        <f>avgfiinc!BN59</f>
        <v>54445.042192521614</v>
      </c>
      <c r="F67" s="79">
        <f>avgfiinc!R59</f>
        <v>144057.09353146923</v>
      </c>
      <c r="G67" s="62">
        <f>avgfiinc!X59</f>
        <v>192633.8229499984</v>
      </c>
      <c r="H67" s="319">
        <f>avgfiinc!AD59</f>
        <v>407702.06867468968</v>
      </c>
      <c r="I67" s="62">
        <f>avgfiinc!AJ59</f>
        <v>569386.81048410747</v>
      </c>
      <c r="J67" s="319">
        <f>avgfiinc!AP59</f>
        <v>1293863.2548937041</v>
      </c>
      <c r="K67" s="62">
        <f>avgfiinc!AV59</f>
        <v>4827145.2270810492</v>
      </c>
      <c r="L67" s="332">
        <v>15569007.230573433</v>
      </c>
      <c r="O67" s="493"/>
    </row>
    <row r="68" spans="1:15" x14ac:dyDescent="0.2">
      <c r="A68" s="620">
        <v>1971</v>
      </c>
      <c r="B68" s="622">
        <f>avgfiinc!F60</f>
        <v>42230.008916735409</v>
      </c>
      <c r="C68" s="79">
        <f>avgfiinc!BH60</f>
        <v>30783.526087947437</v>
      </c>
      <c r="D68" s="62">
        <f>avgfiinc!BB60</f>
        <v>11908.20276297634</v>
      </c>
      <c r="E68" s="204">
        <f>avgfiinc!BN60</f>
        <v>54377.680244161311</v>
      </c>
      <c r="F68" s="79">
        <f>avgfiinc!R60</f>
        <v>145248.35437582707</v>
      </c>
      <c r="G68" s="62">
        <f>avgfiinc!X60</f>
        <v>194090.74750126433</v>
      </c>
      <c r="H68" s="319">
        <f>avgfiinc!AD60</f>
        <v>409968.46849296382</v>
      </c>
      <c r="I68" s="62">
        <f>avgfiinc!AJ60</f>
        <v>572269.0091243363</v>
      </c>
      <c r="J68" s="319">
        <f>avgfiinc!AP60</f>
        <v>1299353.7351792613</v>
      </c>
      <c r="K68" s="62">
        <f>avgfiinc!AV60</f>
        <v>4834965.1989218937</v>
      </c>
      <c r="L68" s="332">
        <v>17212169.164381053</v>
      </c>
      <c r="O68" s="493"/>
    </row>
    <row r="69" spans="1:15" x14ac:dyDescent="0.2">
      <c r="A69" s="620">
        <v>1972</v>
      </c>
      <c r="B69" s="622">
        <f>avgfiinc!F61</f>
        <v>43311.794215093956</v>
      </c>
      <c r="C69" s="79">
        <f>avgfiinc!BH61</f>
        <v>31484.45265957533</v>
      </c>
      <c r="D69" s="62">
        <f>avgfiinc!BB61</f>
        <v>12046.72267562084</v>
      </c>
      <c r="E69" s="204">
        <f>avgfiinc!BN61</f>
        <v>55781.615139518442</v>
      </c>
      <c r="F69" s="79">
        <f>avgfiinc!R61</f>
        <v>149757.86821476149</v>
      </c>
      <c r="G69" s="62">
        <f>avgfiinc!X61</f>
        <v>200168.26827584935</v>
      </c>
      <c r="H69" s="319">
        <f>avgfiinc!AD61</f>
        <v>421196.37451124797</v>
      </c>
      <c r="I69" s="62">
        <f>avgfiinc!AJ61</f>
        <v>586774.39284715394</v>
      </c>
      <c r="J69" s="319">
        <f>avgfiinc!AP61</f>
        <v>1322790.9087339246</v>
      </c>
      <c r="K69" s="62">
        <f>avgfiinc!AV61</f>
        <v>4836395.6404680908</v>
      </c>
      <c r="L69" s="332">
        <v>19264186.409638558</v>
      </c>
      <c r="O69" s="493"/>
    </row>
    <row r="70" spans="1:15" x14ac:dyDescent="0.2">
      <c r="A70" s="620">
        <v>1973</v>
      </c>
      <c r="B70" s="622">
        <f>avgfiinc!F62</f>
        <v>44481.903752901831</v>
      </c>
      <c r="C70" s="79">
        <f>avgfiinc!BH62</f>
        <v>32394.504343400928</v>
      </c>
      <c r="D70" s="62">
        <f>avgfiinc!BB62</f>
        <v>12443.09439450818</v>
      </c>
      <c r="E70" s="204">
        <f>avgfiinc!BN62</f>
        <v>57333.766779516853</v>
      </c>
      <c r="F70" s="79">
        <f>avgfiinc!R62</f>
        <v>153268.49843841</v>
      </c>
      <c r="G70" s="62">
        <f>avgfiinc!X62</f>
        <v>204205.31312417888</v>
      </c>
      <c r="H70" s="319">
        <f>avgfiinc!AD62</f>
        <v>421749.69459238136</v>
      </c>
      <c r="I70" s="62">
        <f>avgfiinc!AJ62</f>
        <v>581915.95675872476</v>
      </c>
      <c r="J70" s="319">
        <f>avgfiinc!AP62</f>
        <v>1273343.4627814705</v>
      </c>
      <c r="K70" s="62">
        <f>avgfiinc!AV62</f>
        <v>4347951.2003707951</v>
      </c>
      <c r="L70" s="332">
        <v>14358363.814597875</v>
      </c>
      <c r="O70" s="493"/>
    </row>
    <row r="71" spans="1:15" x14ac:dyDescent="0.2">
      <c r="A71" s="620">
        <v>1974</v>
      </c>
      <c r="B71" s="622">
        <f>avgfiinc!F63</f>
        <v>43802.418782450513</v>
      </c>
      <c r="C71" s="79">
        <f>avgfiinc!BH63</f>
        <v>31899.087909915725</v>
      </c>
      <c r="D71" s="62">
        <f>avgfiinc!BB63</f>
        <v>12211.160110211778</v>
      </c>
      <c r="E71" s="204">
        <f>avgfiinc!BN63</f>
        <v>56508.997659545661</v>
      </c>
      <c r="F71" s="79">
        <f>avgfiinc!R63</f>
        <v>150932.39663526358</v>
      </c>
      <c r="G71" s="62">
        <f>avgfiinc!X63</f>
        <v>200138.6132845688</v>
      </c>
      <c r="H71" s="319">
        <f>avgfiinc!AD63</f>
        <v>409753.53008206235</v>
      </c>
      <c r="I71" s="62">
        <f>avgfiinc!AJ63</f>
        <v>563472.91560112953</v>
      </c>
      <c r="J71" s="319">
        <f>avgfiinc!AP63</f>
        <v>1208854.2613616921</v>
      </c>
      <c r="K71" s="62">
        <f>avgfiinc!AV63</f>
        <v>3950981.3795322278</v>
      </c>
      <c r="L71" s="332">
        <v>13135244.780331129</v>
      </c>
      <c r="O71" s="493"/>
    </row>
    <row r="72" spans="1:15" x14ac:dyDescent="0.2">
      <c r="A72" s="620">
        <v>1975</v>
      </c>
      <c r="B72" s="622">
        <f>avgfiinc!F64</f>
        <v>41437.865900174314</v>
      </c>
      <c r="C72" s="79">
        <f>avgfiinc!BH64</f>
        <v>30111.010326057381</v>
      </c>
      <c r="D72" s="62">
        <f>avgfiinc!BB64</f>
        <v>11376.139789285728</v>
      </c>
      <c r="E72" s="204">
        <f>avgfiinc!BN64</f>
        <v>53529.598497021943</v>
      </c>
      <c r="F72" s="79">
        <f>avgfiinc!R64</f>
        <v>143379.5660672267</v>
      </c>
      <c r="G72" s="62">
        <f>avgfiinc!X64</f>
        <v>189157.85257525044</v>
      </c>
      <c r="H72" s="319">
        <f>avgfiinc!AD64</f>
        <v>382522.16382537485</v>
      </c>
      <c r="I72" s="62">
        <f>avgfiinc!AJ64</f>
        <v>522809.54944632464</v>
      </c>
      <c r="J72" s="319">
        <f>avgfiinc!AP64</f>
        <v>1106229.455313511</v>
      </c>
      <c r="K72" s="62">
        <f>avgfiinc!AV64</f>
        <v>3629690.7290267772</v>
      </c>
      <c r="L72" s="332">
        <v>12599895.813439123</v>
      </c>
      <c r="O72" s="493"/>
    </row>
    <row r="73" spans="1:15" x14ac:dyDescent="0.2">
      <c r="A73" s="620">
        <v>1976</v>
      </c>
      <c r="B73" s="622">
        <f>avgfiinc!F65</f>
        <v>42787.926596379235</v>
      </c>
      <c r="C73" s="79">
        <f>avgfiinc!BH65</f>
        <v>31069.484192803935</v>
      </c>
      <c r="D73" s="62">
        <f>avgfiinc!BB65</f>
        <v>11777.337434218685</v>
      </c>
      <c r="E73" s="204">
        <f>avgfiinc!BN65</f>
        <v>55184.667641035492</v>
      </c>
      <c r="F73" s="79">
        <f>avgfiinc!R65</f>
        <v>148253.908228557</v>
      </c>
      <c r="G73" s="62">
        <f>avgfiinc!X65</f>
        <v>195424.43965221997</v>
      </c>
      <c r="H73" s="319">
        <f>avgfiinc!AD65</f>
        <v>394494.53073307243</v>
      </c>
      <c r="I73" s="62">
        <f>avgfiinc!AJ65</f>
        <v>539356.68217172031</v>
      </c>
      <c r="J73" s="319">
        <f>avgfiinc!AP65</f>
        <v>1149073.1111074011</v>
      </c>
      <c r="K73" s="62">
        <f>avgfiinc!AV65</f>
        <v>3803713.8780159284</v>
      </c>
      <c r="L73" s="332">
        <v>13143705.211058956</v>
      </c>
      <c r="O73" s="493"/>
    </row>
    <row r="74" spans="1:15" x14ac:dyDescent="0.2">
      <c r="A74" s="620">
        <v>1977</v>
      </c>
      <c r="B74" s="622">
        <f>avgfiinc!F66</f>
        <v>43252.457849380015</v>
      </c>
      <c r="C74" s="79">
        <f>avgfiinc!BH66</f>
        <v>31342.304599082134</v>
      </c>
      <c r="D74" s="62">
        <f>avgfiinc!BB66</f>
        <v>11872.107539876302</v>
      </c>
      <c r="E74" s="204">
        <f>avgfiinc!BN66</f>
        <v>55680.050923089417</v>
      </c>
      <c r="F74" s="79">
        <f>avgfiinc!R66</f>
        <v>150443.83710206093</v>
      </c>
      <c r="G74" s="62">
        <f>avgfiinc!X66</f>
        <v>198398.56219802442</v>
      </c>
      <c r="H74" s="319">
        <f>avgfiinc!AD66</f>
        <v>401822.63519458316</v>
      </c>
      <c r="I74" s="62">
        <f>avgfiinc!AJ66</f>
        <v>550761.25781362958</v>
      </c>
      <c r="J74" s="319">
        <f>avgfiinc!AP66</f>
        <v>1180157.2488517489</v>
      </c>
      <c r="K74" s="62">
        <f>avgfiinc!AV66</f>
        <v>3910441.3451972702</v>
      </c>
      <c r="L74" s="332">
        <v>13761019.709639953</v>
      </c>
      <c r="O74" s="493"/>
    </row>
    <row r="75" spans="1:15" x14ac:dyDescent="0.2">
      <c r="A75" s="620">
        <v>1978</v>
      </c>
      <c r="B75" s="622">
        <f>avgfiinc!F67</f>
        <v>44189.970579261208</v>
      </c>
      <c r="C75" s="79">
        <f>avgfiinc!BH67</f>
        <v>31902.614951649171</v>
      </c>
      <c r="D75" s="62">
        <f>avgfiinc!BB67</f>
        <v>12146.998890641116</v>
      </c>
      <c r="E75" s="204">
        <f>avgfiinc!BN67</f>
        <v>56597.135027909244</v>
      </c>
      <c r="F75" s="79">
        <f>avgfiinc!R67</f>
        <v>154776.17122776949</v>
      </c>
      <c r="G75" s="62">
        <f>avgfiinc!X67</f>
        <v>204968.53770219517</v>
      </c>
      <c r="H75" s="319">
        <f>avgfiinc!AD67</f>
        <v>421980.80451964255</v>
      </c>
      <c r="I75" s="62">
        <f>avgfiinc!AJ67</f>
        <v>584567.06408619846</v>
      </c>
      <c r="J75" s="319">
        <f>avgfiinc!AP67</f>
        <v>1292383.2347401434</v>
      </c>
      <c r="K75" s="62">
        <f>avgfiinc!AV67</f>
        <v>4478832.3472116161</v>
      </c>
      <c r="L75" s="332">
        <v>12786619.55414574</v>
      </c>
      <c r="O75" s="493"/>
    </row>
    <row r="76" spans="1:15" x14ac:dyDescent="0.2">
      <c r="A76" s="623">
        <v>1979</v>
      </c>
      <c r="B76" s="624">
        <f>avgfiinc!F68</f>
        <v>45279.360387881818</v>
      </c>
      <c r="C76" s="69">
        <f>avgfiinc!BH68</f>
        <v>32436.641047824247</v>
      </c>
      <c r="D76" s="68">
        <f>avgfiinc!BB68</f>
        <v>12557.197324443339</v>
      </c>
      <c r="E76" s="205">
        <f>avgfiinc!BN68</f>
        <v>57285.945702050361</v>
      </c>
      <c r="F76" s="69">
        <f>avgfiinc!R68</f>
        <v>160863.83444839998</v>
      </c>
      <c r="G76" s="68">
        <f>avgfiinc!X68</f>
        <v>215740.05559834783</v>
      </c>
      <c r="H76" s="320">
        <f>avgfiinc!AD68</f>
        <v>465454.436085188</v>
      </c>
      <c r="I76" s="68">
        <f>avgfiinc!AJ68</f>
        <v>662100.77777323266</v>
      </c>
      <c r="J76" s="320">
        <f>avgfiinc!AP68</f>
        <v>1590876.8756772152</v>
      </c>
      <c r="K76" s="68">
        <f>avgfiinc!AV68</f>
        <v>6292230.1833524173</v>
      </c>
      <c r="L76" s="333">
        <v>25681997.437293012</v>
      </c>
      <c r="O76" s="493"/>
    </row>
    <row r="77" spans="1:15" x14ac:dyDescent="0.2">
      <c r="A77" s="620">
        <v>1980</v>
      </c>
      <c r="B77" s="622">
        <f>avgfiinc!F69</f>
        <v>44578.523241879957</v>
      </c>
      <c r="C77" s="63">
        <f>avgfiinc!BH69</f>
        <v>31675.254201888853</v>
      </c>
      <c r="D77" s="62">
        <f>avgfiinc!BB69</f>
        <v>11715.490019016774</v>
      </c>
      <c r="E77" s="204">
        <f>avgfiinc!BN69</f>
        <v>56624.959430478943</v>
      </c>
      <c r="F77" s="63">
        <f>avgfiinc!R69</f>
        <v>160707.94460179991</v>
      </c>
      <c r="G77" s="62">
        <f>avgfiinc!X69</f>
        <v>215254.83279133044</v>
      </c>
      <c r="H77" s="319">
        <f>avgfiinc!AD69</f>
        <v>462829.72173985711</v>
      </c>
      <c r="I77" s="62">
        <f>avgfiinc!AJ69</f>
        <v>657597.88865925535</v>
      </c>
      <c r="J77" s="319">
        <f>avgfiinc!AP69</f>
        <v>1555728.9471851995</v>
      </c>
      <c r="K77" s="62">
        <f>avgfiinc!AV69</f>
        <v>5789307.3319298346</v>
      </c>
      <c r="L77" s="332">
        <v>20506248.232076552</v>
      </c>
      <c r="O77" s="493"/>
    </row>
    <row r="78" spans="1:15" x14ac:dyDescent="0.2">
      <c r="A78" s="620">
        <v>1981</v>
      </c>
      <c r="B78" s="622">
        <f>avgfiinc!F70</f>
        <v>43956.173221184763</v>
      </c>
      <c r="C78" s="63">
        <f>avgfiinc!BH70</f>
        <v>31228.279591951643</v>
      </c>
      <c r="D78" s="62">
        <f>avgfiinc!BB70</f>
        <v>11348.15514117736</v>
      </c>
      <c r="E78" s="204">
        <f>avgfiinc!BN70</f>
        <v>56078.435155419495</v>
      </c>
      <c r="F78" s="63">
        <f>avgfiinc!R70</f>
        <v>158507.21588428278</v>
      </c>
      <c r="G78" s="62">
        <f>avgfiinc!X70</f>
        <v>211076.38778377912</v>
      </c>
      <c r="H78" s="319">
        <f>avgfiinc!AD70</f>
        <v>451309.88154548686</v>
      </c>
      <c r="I78" s="62">
        <f>avgfiinc!AJ70</f>
        <v>645053.90815374337</v>
      </c>
      <c r="J78" s="319">
        <f>avgfiinc!AP70</f>
        <v>1563521.8724007541</v>
      </c>
      <c r="K78" s="62">
        <f>avgfiinc!AV70</f>
        <v>5960021.8698545313</v>
      </c>
      <c r="L78" s="332">
        <v>21669357.846066263</v>
      </c>
      <c r="O78" s="493"/>
    </row>
    <row r="79" spans="1:15" x14ac:dyDescent="0.2">
      <c r="A79" s="620">
        <v>1982</v>
      </c>
      <c r="B79" s="622">
        <f>avgfiinc!F71</f>
        <v>42983.758100819658</v>
      </c>
      <c r="C79" s="63">
        <f>avgfiinc!BH71</f>
        <v>29958.066464132866</v>
      </c>
      <c r="D79" s="62">
        <f>avgfiinc!BB71</f>
        <v>10329.378802042485</v>
      </c>
      <c r="E79" s="204">
        <f>avgfiinc!BN71</f>
        <v>54493.926041745835</v>
      </c>
      <c r="F79" s="63">
        <f>avgfiinc!R71</f>
        <v>160214.98283100079</v>
      </c>
      <c r="G79" s="62">
        <f>avgfiinc!X71</f>
        <v>215633.72543120617</v>
      </c>
      <c r="H79" s="319">
        <f>avgfiinc!AD71</f>
        <v>480791.01632146229</v>
      </c>
      <c r="I79" s="62">
        <f>avgfiinc!AJ71</f>
        <v>705438.69281048083</v>
      </c>
      <c r="J79" s="319">
        <f>avgfiinc!AP71</f>
        <v>1827602.5271634194</v>
      </c>
      <c r="K79" s="62">
        <f>avgfiinc!AV71</f>
        <v>7544645.9323249534</v>
      </c>
      <c r="L79" s="332">
        <v>27255461.919373862</v>
      </c>
      <c r="O79" s="493"/>
    </row>
    <row r="80" spans="1:15" x14ac:dyDescent="0.2">
      <c r="A80" s="620">
        <v>1983</v>
      </c>
      <c r="B80" s="622">
        <f>avgfiinc!F72</f>
        <v>43014.418119138689</v>
      </c>
      <c r="C80" s="63">
        <f>avgfiinc!BH72</f>
        <v>29444.775288978155</v>
      </c>
      <c r="D80" s="62">
        <f>avgfiinc!BB72</f>
        <v>9768.6365192099729</v>
      </c>
      <c r="E80" s="204">
        <f>avgfiinc!BN72</f>
        <v>54039.948751188393</v>
      </c>
      <c r="F80" s="63">
        <f>avgfiinc!R72</f>
        <v>165141.20359058346</v>
      </c>
      <c r="G80" s="62">
        <f>avgfiinc!X72</f>
        <v>224635.38763860639</v>
      </c>
      <c r="H80" s="319">
        <f>avgfiinc!AD72</f>
        <v>512175.34061982151</v>
      </c>
      <c r="I80" s="62">
        <f>avgfiinc!AJ72</f>
        <v>760691.22991011606</v>
      </c>
      <c r="J80" s="319">
        <f>avgfiinc!AP72</f>
        <v>2014096.8919452911</v>
      </c>
      <c r="K80" s="62">
        <f>avgfiinc!AV72</f>
        <v>8198924.9946421674</v>
      </c>
      <c r="L80" s="332">
        <v>28734794.083971813</v>
      </c>
      <c r="O80" s="493"/>
    </row>
    <row r="81" spans="1:15" x14ac:dyDescent="0.2">
      <c r="A81" s="620">
        <v>1984</v>
      </c>
      <c r="B81" s="622">
        <f>avgfiinc!F73</f>
        <v>44617.400856488632</v>
      </c>
      <c r="C81" s="63">
        <f>avgfiinc!BH73</f>
        <v>30447.563006987635</v>
      </c>
      <c r="D81" s="62">
        <f>avgfiinc!BB73</f>
        <v>10263.16254828915</v>
      </c>
      <c r="E81" s="204">
        <f>avgfiinc!BN73</f>
        <v>55678.063580360737</v>
      </c>
      <c r="F81" s="63">
        <f>avgfiinc!R73</f>
        <v>172145.94150199761</v>
      </c>
      <c r="G81" s="62">
        <f>avgfiinc!X73</f>
        <v>235885.0152984384</v>
      </c>
      <c r="H81" s="319">
        <f>avgfiinc!AD73</f>
        <v>549045.52561526198</v>
      </c>
      <c r="I81" s="62">
        <f>avgfiinc!AJ73</f>
        <v>824854.07717333885</v>
      </c>
      <c r="J81" s="319">
        <f>avgfiinc!AP73</f>
        <v>2257109.4213031475</v>
      </c>
      <c r="K81" s="62">
        <f>avgfiinc!AV73</f>
        <v>9753248.1960622575</v>
      </c>
      <c r="L81" s="332">
        <v>35326681.009272255</v>
      </c>
      <c r="O81" s="493"/>
    </row>
    <row r="82" spans="1:15" x14ac:dyDescent="0.2">
      <c r="A82" s="620">
        <v>1985</v>
      </c>
      <c r="B82" s="622">
        <f>avgfiinc!F74</f>
        <v>45778.130178916654</v>
      </c>
      <c r="C82" s="63">
        <f>avgfiinc!BH74</f>
        <v>30847.310152951435</v>
      </c>
      <c r="D82" s="62">
        <f>avgfiinc!BB74</f>
        <v>10393.403589092917</v>
      </c>
      <c r="E82" s="204">
        <f>avgfiinc!BN74</f>
        <v>56414.693357774595</v>
      </c>
      <c r="F82" s="63">
        <f>avgfiinc!R74</f>
        <v>180155.51041260353</v>
      </c>
      <c r="G82" s="62">
        <f>avgfiinc!X74</f>
        <v>249398.56351470607</v>
      </c>
      <c r="H82" s="319">
        <f>avgfiinc!AD74</f>
        <v>594440.61753214232</v>
      </c>
      <c r="I82" s="62">
        <f>avgfiinc!AJ74</f>
        <v>898993.87331095547</v>
      </c>
      <c r="J82" s="319">
        <f>avgfiinc!AP74</f>
        <v>2473439.1539187678</v>
      </c>
      <c r="K82" s="62">
        <f>avgfiinc!AV74</f>
        <v>10453845.932486376</v>
      </c>
      <c r="L82" s="332">
        <v>10475238.152252836</v>
      </c>
      <c r="O82" s="493"/>
    </row>
    <row r="83" spans="1:15" x14ac:dyDescent="0.2">
      <c r="A83" s="620">
        <v>1986</v>
      </c>
      <c r="B83" s="622">
        <f>avgfiinc!F75</f>
        <v>48351.899957483263</v>
      </c>
      <c r="C83" s="63">
        <f>avgfiinc!BH75</f>
        <v>31156.436260980208</v>
      </c>
      <c r="D83" s="62">
        <f>avgfiinc!BB75</f>
        <v>10075.228059027491</v>
      </c>
      <c r="E83" s="204">
        <f>avgfiinc!BN75</f>
        <v>57507.946513421099</v>
      </c>
      <c r="F83" s="63">
        <f>avgfiinc!R75</f>
        <v>203111.07322601075</v>
      </c>
      <c r="G83" s="62">
        <f>avgfiinc!X75</f>
        <v>291073.47978555749</v>
      </c>
      <c r="H83" s="319">
        <f>avgfiinc!AD75</f>
        <v>756771.1270735095</v>
      </c>
      <c r="I83" s="62">
        <f>avgfiinc!AJ75</f>
        <v>1182623.2667750609</v>
      </c>
      <c r="J83" s="319">
        <f>avgfiinc!AP75</f>
        <v>3505243.1792513328</v>
      </c>
      <c r="K83" s="62">
        <f>avgfiinc!AV75</f>
        <v>16529530.987260355</v>
      </c>
      <c r="L83" s="332">
        <v>62444194.403460152</v>
      </c>
      <c r="O83" s="493"/>
    </row>
    <row r="84" spans="1:15" x14ac:dyDescent="0.2">
      <c r="A84" s="620">
        <v>1987</v>
      </c>
      <c r="B84" s="622">
        <f>avgfiinc!F76</f>
        <v>46664.528747479213</v>
      </c>
      <c r="C84" s="63">
        <f>avgfiinc!BH76</f>
        <v>31089.144716264662</v>
      </c>
      <c r="D84" s="62">
        <f>avgfiinc!BB76</f>
        <v>10045.630842621666</v>
      </c>
      <c r="E84" s="204">
        <f>avgfiinc!BN76</f>
        <v>57393.537058318412</v>
      </c>
      <c r="F84" s="63">
        <f>avgfiinc!R76</f>
        <v>186842.9850284101</v>
      </c>
      <c r="G84" s="62">
        <f>avgfiinc!X76</f>
        <v>259328.63964820557</v>
      </c>
      <c r="H84" s="319">
        <f>avgfiinc!AD76</f>
        <v>615862.81389632833</v>
      </c>
      <c r="I84" s="62">
        <f>avgfiinc!AJ76</f>
        <v>916032.55660951638</v>
      </c>
      <c r="J84" s="319">
        <f>avgfiinc!AP76</f>
        <v>2365454.4688207489</v>
      </c>
      <c r="K84" s="62">
        <f>avgfiinc!AV76</f>
        <v>9174815.5612792894</v>
      </c>
      <c r="L84" s="332">
        <v>32391254.420494765</v>
      </c>
      <c r="O84" s="493"/>
    </row>
    <row r="85" spans="1:15" x14ac:dyDescent="0.2">
      <c r="A85" s="620">
        <v>1988</v>
      </c>
      <c r="B85" s="622">
        <f>avgfiinc!F77</f>
        <v>49189.447688160093</v>
      </c>
      <c r="C85" s="63">
        <f>avgfiinc!BH77</f>
        <v>31525.352637257976</v>
      </c>
      <c r="D85" s="62">
        <f>avgfiinc!BB77</f>
        <v>10313.085677150304</v>
      </c>
      <c r="E85" s="204">
        <f>avgfiinc!BN77</f>
        <v>58040.686337392559</v>
      </c>
      <c r="F85" s="63">
        <f>avgfiinc!R77</f>
        <v>208166.30314627916</v>
      </c>
      <c r="G85" s="62">
        <f>avgfiinc!X77</f>
        <v>299697.41600301303</v>
      </c>
      <c r="H85" s="319">
        <f>avgfiinc!AD77</f>
        <v>787846.07245967619</v>
      </c>
      <c r="I85" s="62">
        <f>avgfiinc!AJ77</f>
        <v>1226691.2471489622</v>
      </c>
      <c r="J85" s="319">
        <f>avgfiinc!AP77</f>
        <v>3440856.8123048167</v>
      </c>
      <c r="K85" s="62">
        <f>avgfiinc!AV77</f>
        <v>14498773.747073608</v>
      </c>
      <c r="L85" s="332">
        <v>55585437.652195349</v>
      </c>
      <c r="O85" s="493"/>
    </row>
    <row r="86" spans="1:15" x14ac:dyDescent="0.2">
      <c r="A86" s="623">
        <v>1989</v>
      </c>
      <c r="B86" s="624">
        <f>avgfiinc!F78</f>
        <v>49008.823631191866</v>
      </c>
      <c r="C86" s="69">
        <f>avgfiinc!BH78</f>
        <v>31718.590902479023</v>
      </c>
      <c r="D86" s="68">
        <f>avgfiinc!BB78</f>
        <v>10551.317530343711</v>
      </c>
      <c r="E86" s="205">
        <f>avgfiinc!BN78</f>
        <v>58177.682617648155</v>
      </c>
      <c r="F86" s="69">
        <f>avgfiinc!R78</f>
        <v>204620.91818960744</v>
      </c>
      <c r="G86" s="68">
        <f>avgfiinc!X78</f>
        <v>291389.32884299097</v>
      </c>
      <c r="H86" s="320">
        <f>avgfiinc!AD78</f>
        <v>736533.44193807244</v>
      </c>
      <c r="I86" s="68">
        <f>avgfiinc!AJ78</f>
        <v>1124681.2051575771</v>
      </c>
      <c r="J86" s="320">
        <f>avgfiinc!AP78</f>
        <v>3038449.1568312519</v>
      </c>
      <c r="K86" s="68">
        <f>avgfiinc!AV78</f>
        <v>12441532.440244751</v>
      </c>
      <c r="L86" s="333">
        <v>46294414.5335925</v>
      </c>
      <c r="O86" s="493"/>
    </row>
    <row r="87" spans="1:15" x14ac:dyDescent="0.2">
      <c r="A87" s="620">
        <v>1990</v>
      </c>
      <c r="B87" s="622">
        <f>avgfiinc!F79</f>
        <v>48574.947003700006</v>
      </c>
      <c r="C87" s="63">
        <f>avgfiinc!BH79</f>
        <v>31488.647484788133</v>
      </c>
      <c r="D87" s="62">
        <f>avgfiinc!BB79</f>
        <v>10390.938276121316</v>
      </c>
      <c r="E87" s="204">
        <f>avgfiinc!BN79</f>
        <v>57860.783995621649</v>
      </c>
      <c r="F87" s="63">
        <f>avgfiinc!R79</f>
        <v>202351.64267390684</v>
      </c>
      <c r="G87" s="62">
        <f>avgfiinc!X79</f>
        <v>287555.64105483639</v>
      </c>
      <c r="H87" s="319">
        <f>avgfiinc!AD79</f>
        <v>722595.51128121803</v>
      </c>
      <c r="I87" s="62">
        <f>avgfiinc!AJ79</f>
        <v>1101815.8510793925</v>
      </c>
      <c r="J87" s="319">
        <f>avgfiinc!AP79</f>
        <v>2922909.3892353163</v>
      </c>
      <c r="K87" s="62">
        <f>avgfiinc!AV79</f>
        <v>11703644.33477761</v>
      </c>
      <c r="L87" s="332">
        <v>43142637.779131338</v>
      </c>
      <c r="O87" s="493"/>
    </row>
    <row r="88" spans="1:15" x14ac:dyDescent="0.2">
      <c r="A88" s="620">
        <v>1991</v>
      </c>
      <c r="B88" s="622">
        <f>avgfiinc!F80</f>
        <v>46832.476659428736</v>
      </c>
      <c r="C88" s="63">
        <f>avgfiinc!BH80</f>
        <v>30470.133413477139</v>
      </c>
      <c r="D88" s="62">
        <f>avgfiinc!BB80</f>
        <v>9781.7958211602781</v>
      </c>
      <c r="E88" s="204">
        <f>avgfiinc!BN80</f>
        <v>56330.555403873223</v>
      </c>
      <c r="F88" s="63">
        <f>avgfiinc!R80</f>
        <v>194093.56587299306</v>
      </c>
      <c r="G88" s="62">
        <f>avgfiinc!X80</f>
        <v>272415.3455524912</v>
      </c>
      <c r="H88" s="319">
        <f>avgfiinc!AD80</f>
        <v>654449.19562398328</v>
      </c>
      <c r="I88" s="62">
        <f>avgfiinc!AJ80</f>
        <v>974546.60167634522</v>
      </c>
      <c r="J88" s="319">
        <f>avgfiinc!AP80</f>
        <v>2486494.5370397368</v>
      </c>
      <c r="K88" s="62">
        <f>avgfiinc!AV80</f>
        <v>9530184.7615785599</v>
      </c>
      <c r="L88" s="332">
        <v>32916976.946368679</v>
      </c>
      <c r="O88" s="493"/>
    </row>
    <row r="89" spans="1:15" x14ac:dyDescent="0.2">
      <c r="A89" s="620">
        <v>1992</v>
      </c>
      <c r="B89" s="622">
        <f>avgfiinc!F81</f>
        <v>47105.000177102702</v>
      </c>
      <c r="C89" s="63">
        <f>avgfiinc!BH81</f>
        <v>29852.002796180037</v>
      </c>
      <c r="D89" s="62">
        <f>avgfiinc!BB81</f>
        <v>9239.0648247469617</v>
      </c>
      <c r="E89" s="204">
        <f>avgfiinc!BN81</f>
        <v>55618.175260471369</v>
      </c>
      <c r="F89" s="63">
        <f>avgfiinc!R81</f>
        <v>202381.97660540667</v>
      </c>
      <c r="G89" s="62">
        <f>avgfiinc!X81</f>
        <v>288483.87804311467</v>
      </c>
      <c r="H89" s="319">
        <f>avgfiinc!AD81</f>
        <v>724398.72461221449</v>
      </c>
      <c r="I89" s="62">
        <f>avgfiinc!AJ81</f>
        <v>1103017.9423958773</v>
      </c>
      <c r="J89" s="319">
        <f>avgfiinc!AP81</f>
        <v>2956741.6285503157</v>
      </c>
      <c r="K89" s="62">
        <f>avgfiinc!AV81</f>
        <v>12078608.057239335</v>
      </c>
      <c r="L89" s="332">
        <v>43271379.58088313</v>
      </c>
      <c r="O89" s="493"/>
    </row>
    <row r="90" spans="1:15" x14ac:dyDescent="0.2">
      <c r="A90" s="620">
        <v>1993</v>
      </c>
      <c r="B90" s="622">
        <f>avgfiinc!F82</f>
        <v>46555.401332167785</v>
      </c>
      <c r="C90" s="63">
        <f>avgfiinc!BH82</f>
        <v>29538.547480333931</v>
      </c>
      <c r="D90" s="62">
        <f>avgfiinc!BB82</f>
        <v>9067.3225756282482</v>
      </c>
      <c r="E90" s="204">
        <f>avgfiinc!BN82</f>
        <v>55127.578611216035</v>
      </c>
      <c r="F90" s="63">
        <f>avgfiinc!R82</f>
        <v>199707.08599867247</v>
      </c>
      <c r="G90" s="62">
        <f>avgfiinc!X82</f>
        <v>283424.61865061324</v>
      </c>
      <c r="H90" s="319">
        <f>avgfiinc!AD82</f>
        <v>697319.867554639</v>
      </c>
      <c r="I90" s="62">
        <f>avgfiinc!AJ82</f>
        <v>1052398.9501357095</v>
      </c>
      <c r="J90" s="319">
        <f>avgfiinc!AP82</f>
        <v>2786735.1477587712</v>
      </c>
      <c r="K90" s="62">
        <f>avgfiinc!AV82</f>
        <v>11301616.436961694</v>
      </c>
      <c r="L90" s="332">
        <v>41022645.512268521</v>
      </c>
      <c r="O90" s="493"/>
    </row>
    <row r="91" spans="1:15" x14ac:dyDescent="0.2">
      <c r="A91" s="620">
        <v>1994</v>
      </c>
      <c r="B91" s="622">
        <f>avgfiinc!F83</f>
        <v>47054.270103859606</v>
      </c>
      <c r="C91" s="63">
        <f>avgfiinc!BH83</f>
        <v>29849.629530804043</v>
      </c>
      <c r="D91" s="62">
        <f>avgfiinc!BB83</f>
        <v>9240.9055079914106</v>
      </c>
      <c r="E91" s="204">
        <f>avgfiinc!BN83</f>
        <v>55610.534559319822</v>
      </c>
      <c r="F91" s="63">
        <f>avgfiinc!R83</f>
        <v>201896.03526135968</v>
      </c>
      <c r="G91" s="62">
        <f>avgfiinc!X83</f>
        <v>286631.22302523203</v>
      </c>
      <c r="H91" s="319">
        <f>avgfiinc!AD83</f>
        <v>704956.13623499009</v>
      </c>
      <c r="I91" s="62">
        <f>avgfiinc!AJ83</f>
        <v>1061527.7357184812</v>
      </c>
      <c r="J91" s="319">
        <f>avgfiinc!AP83</f>
        <v>2810152.6287644813</v>
      </c>
      <c r="K91" s="62">
        <f>avgfiinc!AV83</f>
        <v>11338840.683645941</v>
      </c>
      <c r="L91" s="332">
        <v>39801735.377729833</v>
      </c>
      <c r="O91" s="493"/>
    </row>
    <row r="92" spans="1:15" x14ac:dyDescent="0.2">
      <c r="A92" s="620">
        <v>1995</v>
      </c>
      <c r="B92" s="622">
        <f>avgfiinc!F84</f>
        <v>48663.766802886086</v>
      </c>
      <c r="C92" s="63">
        <f>avgfiinc!BH84</f>
        <v>30414.572250335248</v>
      </c>
      <c r="D92" s="62">
        <f>avgfiinc!BB84</f>
        <v>9458.6328500908476</v>
      </c>
      <c r="E92" s="204">
        <f>avgfiinc!BN84</f>
        <v>56609.496500640744</v>
      </c>
      <c r="F92" s="63">
        <f>avgfiinc!R84</f>
        <v>212906.51777584362</v>
      </c>
      <c r="G92" s="62">
        <f>avgfiinc!X84</f>
        <v>305036.0059738945</v>
      </c>
      <c r="H92" s="319">
        <f>avgfiinc!AD84</f>
        <v>766504.28394732601</v>
      </c>
      <c r="I92" s="62">
        <f>avgfiinc!AJ84</f>
        <v>1164126.2579250154</v>
      </c>
      <c r="J92" s="319">
        <f>avgfiinc!AP84</f>
        <v>3123779.4160217741</v>
      </c>
      <c r="K92" s="62">
        <f>avgfiinc!AV84</f>
        <v>12468006.244329747</v>
      </c>
      <c r="L92" s="332">
        <v>42190454.435256988</v>
      </c>
      <c r="O92" s="493"/>
    </row>
    <row r="93" spans="1:15" x14ac:dyDescent="0.2">
      <c r="A93" s="620">
        <v>1996</v>
      </c>
      <c r="B93" s="622">
        <f>avgfiinc!F85</f>
        <v>50714.850104463148</v>
      </c>
      <c r="C93" s="63">
        <f>avgfiinc!BH85</f>
        <v>30950.918901975947</v>
      </c>
      <c r="D93" s="62">
        <f>avgfiinc!BB85</f>
        <v>9723.3235665153297</v>
      </c>
      <c r="E93" s="204">
        <f>avgfiinc!BN85</f>
        <v>57485.413071301729</v>
      </c>
      <c r="F93" s="63">
        <f>avgfiinc!R85</f>
        <v>228590.2309268479</v>
      </c>
      <c r="G93" s="62">
        <f>avgfiinc!X85</f>
        <v>333494.40833323478</v>
      </c>
      <c r="H93" s="319">
        <f>avgfiinc!AD85</f>
        <v>874487.4643000504</v>
      </c>
      <c r="I93" s="62">
        <f>avgfiinc!AJ85</f>
        <v>1354266.9093816383</v>
      </c>
      <c r="J93" s="319">
        <f>avgfiinc!AP85</f>
        <v>3813051.9731191527</v>
      </c>
      <c r="K93" s="62">
        <f>avgfiinc!AV85</f>
        <v>16351368.666392244</v>
      </c>
      <c r="L93" s="332">
        <v>58200033.659116663</v>
      </c>
      <c r="O93" s="493"/>
    </row>
    <row r="94" spans="1:15" x14ac:dyDescent="0.2">
      <c r="A94" s="620">
        <v>1997</v>
      </c>
      <c r="B94" s="622">
        <f>avgfiinc!F86</f>
        <v>53739.804829190318</v>
      </c>
      <c r="C94" s="63">
        <f>avgfiinc!BH86</f>
        <v>32131.119344988991</v>
      </c>
      <c r="D94" s="62">
        <f>avgfiinc!BB86</f>
        <v>10239.15083156648</v>
      </c>
      <c r="E94" s="204">
        <f>avgfiinc!BN86</f>
        <v>59496.07998676713</v>
      </c>
      <c r="F94" s="63">
        <f>avgfiinc!R86</f>
        <v>248217.9741870022</v>
      </c>
      <c r="G94" s="62">
        <f>avgfiinc!X86</f>
        <v>367760.70621927764</v>
      </c>
      <c r="H94" s="319">
        <f>avgfiinc!AD86</f>
        <v>997238.11559276201</v>
      </c>
      <c r="I94" s="62">
        <f>avgfiinc!AJ86</f>
        <v>1568521.6102795922</v>
      </c>
      <c r="J94" s="319">
        <f>avgfiinc!AP86</f>
        <v>4547296.0642557163</v>
      </c>
      <c r="K94" s="62">
        <f>avgfiinc!AV86</f>
        <v>19815024.651569534</v>
      </c>
      <c r="L94" s="332">
        <v>71518478.379001394</v>
      </c>
      <c r="O94" s="493"/>
    </row>
    <row r="95" spans="1:15" x14ac:dyDescent="0.2">
      <c r="A95" s="620">
        <v>1998</v>
      </c>
      <c r="B95" s="622">
        <f>avgfiinc!F87</f>
        <v>56808.747075869855</v>
      </c>
      <c r="C95" s="63">
        <f>avgfiinc!BH87</f>
        <v>33452.915093822929</v>
      </c>
      <c r="D95" s="62">
        <f>avgfiinc!BB87</f>
        <v>10827.66128954136</v>
      </c>
      <c r="E95" s="204">
        <f>avgfiinc!BN87</f>
        <v>61734.482349174898</v>
      </c>
      <c r="F95" s="63">
        <f>avgfiinc!R87</f>
        <v>267011.23491429217</v>
      </c>
      <c r="G95" s="62">
        <f>avgfiinc!X87</f>
        <v>400358.63001029153</v>
      </c>
      <c r="H95" s="319">
        <f>avgfiinc!AD87</f>
        <v>1116898.4279298934</v>
      </c>
      <c r="I95" s="62">
        <f>avgfiinc!AJ87</f>
        <v>1777615.6567158333</v>
      </c>
      <c r="J95" s="319">
        <f>avgfiinc!AP87</f>
        <v>5285169.4792454466</v>
      </c>
      <c r="K95" s="62">
        <f>avgfiinc!AV87</f>
        <v>23377982.397771474</v>
      </c>
      <c r="L95" s="332">
        <v>84478903.822963789</v>
      </c>
      <c r="O95" s="493"/>
    </row>
    <row r="96" spans="1:15" x14ac:dyDescent="0.2">
      <c r="A96" s="623">
        <v>1999</v>
      </c>
      <c r="B96" s="624">
        <f>avgfiinc!F88</f>
        <v>59452.50004619133</v>
      </c>
      <c r="C96" s="69">
        <f>avgfiinc!BH88</f>
        <v>34266.780822277069</v>
      </c>
      <c r="D96" s="68">
        <f>avgfiinc!BB88</f>
        <v>11056.427998788373</v>
      </c>
      <c r="E96" s="205">
        <f>avgfiinc!BN88</f>
        <v>63279.721851637929</v>
      </c>
      <c r="F96" s="69">
        <f>avgfiinc!R88</f>
        <v>286123.97306141962</v>
      </c>
      <c r="G96" s="68">
        <f>avgfiinc!X88</f>
        <v>432977.09291540651</v>
      </c>
      <c r="H96" s="320">
        <f>avgfiinc!AD88</f>
        <v>1232103.2695731779</v>
      </c>
      <c r="I96" s="68">
        <f>avgfiinc!AJ88</f>
        <v>1975352.8952001734</v>
      </c>
      <c r="J96" s="320">
        <f>avgfiinc!AP88</f>
        <v>5972192.8702129349</v>
      </c>
      <c r="K96" s="68">
        <f>avgfiinc!AV88</f>
        <v>26783572.100143772</v>
      </c>
      <c r="L96" s="333">
        <v>98635853.707427666</v>
      </c>
      <c r="O96" s="493"/>
    </row>
    <row r="97" spans="1:16" x14ac:dyDescent="0.2">
      <c r="A97" s="625">
        <v>2000</v>
      </c>
      <c r="B97" s="626">
        <f>avgfiinc!F89</f>
        <v>62119.091153294532</v>
      </c>
      <c r="C97" s="75">
        <f>avgfiinc!BH89</f>
        <v>35094.119407973027</v>
      </c>
      <c r="D97" s="74">
        <f>avgfiinc!BB89</f>
        <v>11454.691428002554</v>
      </c>
      <c r="E97" s="207">
        <f>avgfiinc!BN89</f>
        <v>64643.404382936111</v>
      </c>
      <c r="F97" s="75">
        <f>avgfiinc!R89</f>
        <v>305343.83686118812</v>
      </c>
      <c r="G97" s="74">
        <f>avgfiinc!X89</f>
        <v>467459.93306877324</v>
      </c>
      <c r="H97" s="321">
        <f>avgfiinc!AD89</f>
        <v>1369991.2028498736</v>
      </c>
      <c r="I97" s="74">
        <f>avgfiinc!AJ89</f>
        <v>2228968.6530483034</v>
      </c>
      <c r="J97" s="321">
        <f>avgfiinc!AP89</f>
        <v>6949819.3966644416</v>
      </c>
      <c r="K97" s="74">
        <f>avgfiinc!AV89</f>
        <v>32560944.809246242</v>
      </c>
      <c r="L97" s="334">
        <v>123074954.75186911</v>
      </c>
      <c r="O97" s="493"/>
    </row>
    <row r="98" spans="1:16" x14ac:dyDescent="0.2">
      <c r="A98" s="620">
        <v>2001</v>
      </c>
      <c r="B98" s="622">
        <f>avgfiinc!F90</f>
        <v>58290.712536140149</v>
      </c>
      <c r="C98" s="63">
        <f>avgfiinc!BH90</f>
        <v>34607.158102789224</v>
      </c>
      <c r="D98" s="62">
        <f>avgfiinc!BB90</f>
        <v>11098.169738903132</v>
      </c>
      <c r="E98" s="204">
        <f>avgfiinc!BN90</f>
        <v>63993.393557646843</v>
      </c>
      <c r="F98" s="63">
        <f>avgfiinc!R90</f>
        <v>271442.70243629848</v>
      </c>
      <c r="G98" s="62">
        <f>avgfiinc!X90</f>
        <v>402357.67677993403</v>
      </c>
      <c r="H98" s="319">
        <f>avgfiinc!AD90</f>
        <v>1095426.1943480421</v>
      </c>
      <c r="I98" s="62">
        <f>avgfiinc!AJ90</f>
        <v>1728006.0470606061</v>
      </c>
      <c r="J98" s="319">
        <f>avgfiinc!AP90</f>
        <v>5044961.1254300205</v>
      </c>
      <c r="K98" s="62">
        <f>avgfiinc!AV90</f>
        <v>22323067.247602969</v>
      </c>
      <c r="L98" s="332">
        <v>86049142.330827072</v>
      </c>
      <c r="O98" s="493"/>
    </row>
    <row r="99" spans="1:16" x14ac:dyDescent="0.2">
      <c r="A99" s="620">
        <v>2002</v>
      </c>
      <c r="B99" s="622">
        <f>avgfiinc!F91</f>
        <v>55363.268126910523</v>
      </c>
      <c r="C99" s="63">
        <f>avgfiinc!BH91</f>
        <v>33413.355244509636</v>
      </c>
      <c r="D99" s="62">
        <f>avgfiinc!BB91</f>
        <v>10354.55010096214</v>
      </c>
      <c r="E99" s="204">
        <f>avgfiinc!BN91</f>
        <v>62236.861673944026</v>
      </c>
      <c r="F99" s="63">
        <f>avgfiinc!R91</f>
        <v>252912.48406851842</v>
      </c>
      <c r="G99" s="62">
        <f>avgfiinc!X91</f>
        <v>369762.37237662432</v>
      </c>
      <c r="H99" s="319">
        <f>avgfiinc!AD91</f>
        <v>969065.23491640051</v>
      </c>
      <c r="I99" s="62">
        <f>avgfiinc!AJ91</f>
        <v>1502417.7215168234</v>
      </c>
      <c r="J99" s="319">
        <f>avgfiinc!AP91</f>
        <v>4225321.3231418915</v>
      </c>
      <c r="K99" s="62">
        <f>avgfiinc!AV91</f>
        <v>18155000.338059347</v>
      </c>
      <c r="L99" s="332">
        <v>68961338.891579494</v>
      </c>
      <c r="O99" s="493"/>
    </row>
    <row r="100" spans="1:16" x14ac:dyDescent="0.2">
      <c r="A100" s="620">
        <v>2003</v>
      </c>
      <c r="B100" s="622">
        <f>avgfiinc!F92</f>
        <v>55277.97175176649</v>
      </c>
      <c r="C100" s="63">
        <f>avgfiinc!BH92</f>
        <v>32933.510838981536</v>
      </c>
      <c r="D100" s="62">
        <f>avgfiinc!BB92</f>
        <v>10076.586200726118</v>
      </c>
      <c r="E100" s="204">
        <f>avgfiinc!BN92</f>
        <v>61504.666636800808</v>
      </c>
      <c r="F100" s="63">
        <f>avgfiinc!R92</f>
        <v>256378.11996683103</v>
      </c>
      <c r="G100" s="62">
        <f>avgfiinc!X92</f>
        <v>376543.87197340344</v>
      </c>
      <c r="H100" s="319">
        <f>avgfiinc!AD92</f>
        <v>1004443.1190871182</v>
      </c>
      <c r="I100" s="62">
        <f>avgfiinc!AJ92</f>
        <v>1568548.3488572636</v>
      </c>
      <c r="J100" s="319">
        <f>avgfiinc!AP92</f>
        <v>4507988.3154886151</v>
      </c>
      <c r="K100" s="62">
        <f>avgfiinc!AV92</f>
        <v>20063189.525998995</v>
      </c>
      <c r="L100" s="332">
        <v>80064782.203453943</v>
      </c>
      <c r="O100" s="493"/>
    </row>
    <row r="101" spans="1:16" x14ac:dyDescent="0.2">
      <c r="A101" s="620">
        <v>2004</v>
      </c>
      <c r="B101" s="622">
        <f>avgfiinc!F93</f>
        <v>58222.59948930268</v>
      </c>
      <c r="C101" s="63">
        <f>avgfiinc!BH93</f>
        <v>33524.584833717898</v>
      </c>
      <c r="D101" s="62">
        <f>avgfiinc!BB93</f>
        <v>10289.33511284674</v>
      </c>
      <c r="E101" s="204">
        <f>avgfiinc!BN93</f>
        <v>62568.646984806852</v>
      </c>
      <c r="F101" s="63">
        <f>avgfiinc!R93</f>
        <v>280504.73138956568</v>
      </c>
      <c r="G101" s="62">
        <f>avgfiinc!X93</f>
        <v>421707.2407502688</v>
      </c>
      <c r="H101" s="319">
        <f>avgfiinc!AD93</f>
        <v>1186950.3777624688</v>
      </c>
      <c r="I101" s="62">
        <f>avgfiinc!AJ93</f>
        <v>1895075.2321588621</v>
      </c>
      <c r="J101" s="319">
        <f>avgfiinc!AP93</f>
        <v>5686964.1619773079</v>
      </c>
      <c r="K101" s="62">
        <f>avgfiinc!AV93</f>
        <v>26148408.560595307</v>
      </c>
      <c r="L101" s="332">
        <v>103552836.60425773</v>
      </c>
      <c r="O101" s="493"/>
    </row>
    <row r="102" spans="1:16" x14ac:dyDescent="0.2">
      <c r="A102" s="620">
        <v>2005</v>
      </c>
      <c r="B102" s="622">
        <f>avgfiinc!F94</f>
        <v>60425.398030104188</v>
      </c>
      <c r="C102" s="63">
        <f>avgfiinc!BH94</f>
        <v>33205.016098063206</v>
      </c>
      <c r="D102" s="62">
        <f>avgfiinc!BB94</f>
        <v>9534.8011956565661</v>
      </c>
      <c r="E102" s="204">
        <f>avgfiinc!BN94</f>
        <v>62792.784726071499</v>
      </c>
      <c r="F102" s="63">
        <f>avgfiinc!R94</f>
        <v>305408.83541847317</v>
      </c>
      <c r="G102" s="62">
        <f>avgfiinc!X94</f>
        <v>468516.05181178474</v>
      </c>
      <c r="H102" s="319">
        <f>avgfiinc!AD94</f>
        <v>1378930.7447255116</v>
      </c>
      <c r="I102" s="62">
        <f>avgfiinc!AJ94</f>
        <v>2235723.1884087594</v>
      </c>
      <c r="J102" s="319">
        <f>avgfiinc!AP94</f>
        <v>6917592.0828212984</v>
      </c>
      <c r="K102" s="62">
        <f>avgfiinc!AV94</f>
        <v>32255240.349503372</v>
      </c>
      <c r="L102" s="332">
        <v>131059236.99006611</v>
      </c>
      <c r="O102" s="493"/>
    </row>
    <row r="103" spans="1:16" x14ac:dyDescent="0.2">
      <c r="A103" s="620">
        <v>2006</v>
      </c>
      <c r="B103" s="622">
        <f>avgfiinc!F95</f>
        <v>62858.176695074908</v>
      </c>
      <c r="C103" s="63">
        <f>avgfiinc!BH95</f>
        <v>34302.976325280804</v>
      </c>
      <c r="D103" s="62">
        <f>avgfiinc!BB95</f>
        <v>10697.786666977452</v>
      </c>
      <c r="E103" s="204">
        <f>avgfiinc!BN95</f>
        <v>63809.463398159984</v>
      </c>
      <c r="F103" s="63">
        <f>avgfiinc!R95</f>
        <v>319854.98002322187</v>
      </c>
      <c r="G103" s="62">
        <f>avgfiinc!X95</f>
        <v>494458.37461039686</v>
      </c>
      <c r="H103" s="319">
        <f>avgfiinc!AD95</f>
        <v>1476622.9492302926</v>
      </c>
      <c r="I103" s="62">
        <f>avgfiinc!AJ95</f>
        <v>2407491.498493575</v>
      </c>
      <c r="J103" s="319">
        <f>avgfiinc!AP95</f>
        <v>7491579.0170280058</v>
      </c>
      <c r="K103" s="62">
        <f>avgfiinc!AV95</f>
        <v>35457487.092097864</v>
      </c>
      <c r="L103" s="332">
        <v>151810465.57212591</v>
      </c>
      <c r="O103" s="493"/>
    </row>
    <row r="104" spans="1:16" x14ac:dyDescent="0.2">
      <c r="A104" s="620">
        <v>2007</v>
      </c>
      <c r="B104" s="622">
        <f>avgfiinc!F96</f>
        <v>64946.307646011264</v>
      </c>
      <c r="C104" s="63">
        <f>avgfiinc!BH96</f>
        <v>35054.244362161684</v>
      </c>
      <c r="D104" s="62">
        <f>avgfiinc!BB96</f>
        <v>11078.24112744344</v>
      </c>
      <c r="E104" s="204">
        <f>avgfiinc!BN96</f>
        <v>65024.248405559505</v>
      </c>
      <c r="F104" s="63">
        <f>avgfiinc!R96</f>
        <v>333974.8772006575</v>
      </c>
      <c r="G104" s="62">
        <f>avgfiinc!X96</f>
        <v>519104.65925516072</v>
      </c>
      <c r="H104" s="319">
        <f>avgfiinc!AD96</f>
        <v>1574544.2509724549</v>
      </c>
      <c r="I104" s="62">
        <f>avgfiinc!AJ96</f>
        <v>2582924.602574219</v>
      </c>
      <c r="J104" s="319">
        <f>avgfiinc!AP96</f>
        <v>8202440.3978115693</v>
      </c>
      <c r="K104" s="62">
        <f>avgfiinc!AV96</f>
        <v>40209400.842738859</v>
      </c>
      <c r="L104" s="332">
        <v>188437424.81180251</v>
      </c>
      <c r="O104" s="493"/>
    </row>
    <row r="105" spans="1:16" x14ac:dyDescent="0.2">
      <c r="A105" s="620">
        <v>2008</v>
      </c>
      <c r="B105" s="622">
        <f>avgfiinc!F97</f>
        <v>60024.6435690625</v>
      </c>
      <c r="C105" s="63">
        <f>avgfiinc!BH97</f>
        <v>33429.169288959594</v>
      </c>
      <c r="D105" s="62">
        <f>avgfiinc!BB97</f>
        <v>9731.8454426992648</v>
      </c>
      <c r="E105" s="204">
        <f>avgfiinc!BN97</f>
        <v>63050.824096785</v>
      </c>
      <c r="F105" s="63">
        <f>avgfiinc!R97</f>
        <v>299383.91208998865</v>
      </c>
      <c r="G105" s="62">
        <f>avgfiinc!X97</f>
        <v>453792.34118535224</v>
      </c>
      <c r="H105" s="319">
        <f>avgfiinc!AD97</f>
        <v>1298599.1994866622</v>
      </c>
      <c r="I105" s="62">
        <f>avgfiinc!AJ97</f>
        <v>2092157.6504444417</v>
      </c>
      <c r="J105" s="319">
        <f>avgfiinc!AP97</f>
        <v>6440959.4480802948</v>
      </c>
      <c r="K105" s="62">
        <f>avgfiinc!AV97</f>
        <v>31070069.880631365</v>
      </c>
      <c r="L105" s="332">
        <v>134701890.38986</v>
      </c>
      <c r="O105" s="493"/>
    </row>
    <row r="106" spans="1:16" x14ac:dyDescent="0.2">
      <c r="A106" s="623">
        <v>2009</v>
      </c>
      <c r="B106" s="627">
        <f>avgfiinc!F98</f>
        <v>54022.38835236134</v>
      </c>
      <c r="C106" s="69">
        <f>avgfiinc!BH98</f>
        <v>30956.355188180361</v>
      </c>
      <c r="D106" s="68">
        <f>avgfiinc!BB98</f>
        <v>8157.9872349112247</v>
      </c>
      <c r="E106" s="205">
        <f>avgfiinc!BN98</f>
        <v>59454.315129766779</v>
      </c>
      <c r="F106" s="69">
        <f>avgfiinc!R98</f>
        <v>261616.68682999018</v>
      </c>
      <c r="G106" s="70">
        <f>avgfiinc!X98</f>
        <v>385111.07520838908</v>
      </c>
      <c r="H106" s="322">
        <f>avgfiinc!AD98</f>
        <v>1021282.6468443117</v>
      </c>
      <c r="I106" s="68">
        <f>avgfiinc!AJ98</f>
        <v>1596331.685333035</v>
      </c>
      <c r="J106" s="320">
        <f>avgfiinc!AP98</f>
        <v>4659254.685097835</v>
      </c>
      <c r="K106" s="68">
        <f>avgfiinc!AV98</f>
        <v>21828801.364587069</v>
      </c>
      <c r="L106" s="333">
        <v>96305167.454616591</v>
      </c>
      <c r="O106" s="493"/>
    </row>
    <row r="107" spans="1:16" x14ac:dyDescent="0.2">
      <c r="A107" s="620">
        <v>2010</v>
      </c>
      <c r="B107" s="628">
        <f>avgfiinc!F99</f>
        <v>55171.223964048178</v>
      </c>
      <c r="C107" s="63">
        <f>avgfiinc!BH99</f>
        <v>30711.925743069358</v>
      </c>
      <c r="D107" s="62">
        <f>avgfiinc!BB99</f>
        <v>7947.8621584990169</v>
      </c>
      <c r="E107" s="204">
        <f>avgfiinc!BN99</f>
        <v>59167.005223782282</v>
      </c>
      <c r="F107" s="63">
        <f>avgfiinc!R99</f>
        <v>275304.90795285755</v>
      </c>
      <c r="G107" s="64">
        <f>avgfiinc!X99</f>
        <v>411629.74437111896</v>
      </c>
      <c r="H107" s="323">
        <f>avgfiinc!AD99</f>
        <v>1137638.6326509423</v>
      </c>
      <c r="I107" s="62">
        <f>avgfiinc!AJ99</f>
        <v>1812072.3476803014</v>
      </c>
      <c r="J107" s="319">
        <f>avgfiinc!AP99</f>
        <v>5497311.5551372422</v>
      </c>
      <c r="K107" s="62">
        <f>avgfiinc!AV99</f>
        <v>26909533.543122448</v>
      </c>
      <c r="L107" s="332">
        <v>100216283.19326682</v>
      </c>
      <c r="O107" s="493"/>
      <c r="P107" s="212"/>
    </row>
    <row r="108" spans="1:16" x14ac:dyDescent="0.2">
      <c r="A108" s="620">
        <v>2011</v>
      </c>
      <c r="B108" s="628">
        <f>avgfiinc!F100</f>
        <v>55431.753390353108</v>
      </c>
      <c r="C108" s="63">
        <f>avgfiinc!BH100</f>
        <v>30699.947924459884</v>
      </c>
      <c r="D108" s="62">
        <f>avgfiinc!BB100</f>
        <v>7914.166119041136</v>
      </c>
      <c r="E108" s="204">
        <f>avgfiinc!BN100</f>
        <v>59182.175181233317</v>
      </c>
      <c r="F108" s="63">
        <f>avgfiinc!R100</f>
        <v>278018.00258339208</v>
      </c>
      <c r="G108" s="64">
        <f>avgfiinc!X100</f>
        <v>415503.93057866726</v>
      </c>
      <c r="H108" s="323">
        <f>avgfiinc!AD100</f>
        <v>1135525.9282947325</v>
      </c>
      <c r="I108" s="62">
        <f>avgfiinc!AJ100</f>
        <v>1794795.9095551167</v>
      </c>
      <c r="J108" s="319">
        <f>avgfiinc!AP100</f>
        <v>5345572.0414977632</v>
      </c>
      <c r="K108" s="62">
        <f>avgfiinc!AV100</f>
        <v>24954840.069829196</v>
      </c>
      <c r="L108" s="332">
        <v>101620452.71363032</v>
      </c>
      <c r="O108" s="493"/>
    </row>
    <row r="109" spans="1:16" x14ac:dyDescent="0.2">
      <c r="A109" s="620">
        <v>2012</v>
      </c>
      <c r="B109" s="628">
        <f>avgfiinc!F101</f>
        <v>58294.422697807902</v>
      </c>
      <c r="C109" s="63">
        <f>avgfiinc!BH101</f>
        <v>30721.521547583689</v>
      </c>
      <c r="D109" s="62">
        <f>avgfiinc!BB101</f>
        <v>7956.5424748302166</v>
      </c>
      <c r="E109" s="204">
        <f>avgfiinc!BN101</f>
        <v>59177.745388525531</v>
      </c>
      <c r="F109" s="63">
        <f>avgfiinc!R101</f>
        <v>306450.53304982587</v>
      </c>
      <c r="G109" s="64">
        <f>avgfiinc!X101</f>
        <v>470453.52715320489</v>
      </c>
      <c r="H109" s="323">
        <f>avgfiinc!AD101</f>
        <v>1383602.758804003</v>
      </c>
      <c r="I109" s="62">
        <f>avgfiinc!AJ101</f>
        <v>2249249.1972835069</v>
      </c>
      <c r="J109" s="319">
        <f>avgfiinc!AP101</f>
        <v>7071502.0196622079</v>
      </c>
      <c r="K109" s="62">
        <f>avgfiinc!AV101</f>
        <v>35076085.556098863</v>
      </c>
      <c r="L109" s="332">
        <v>152348160.58320001</v>
      </c>
      <c r="O109" s="493"/>
    </row>
    <row r="110" spans="1:16" x14ac:dyDescent="0.2">
      <c r="A110" s="620">
        <v>2013</v>
      </c>
      <c r="B110" s="628">
        <f>avgfiinc!F102</f>
        <v>56584.099529211657</v>
      </c>
      <c r="C110" s="63">
        <f>avgfiinc!BH102</f>
        <v>30896.376303949964</v>
      </c>
      <c r="D110" s="62">
        <f>avgfiinc!BB102</f>
        <v>7657.4835543572635</v>
      </c>
      <c r="E110" s="204">
        <f>avgfiinc!BN102</f>
        <v>59944.992240940846</v>
      </c>
      <c r="F110" s="63">
        <f>avgfiinc!R102</f>
        <v>287773.60855656682</v>
      </c>
      <c r="G110" s="64">
        <f>avgfiinc!X102</f>
        <v>431925.96041297249</v>
      </c>
      <c r="H110" s="323">
        <f>avgfiinc!AD102</f>
        <v>1182624.073385369</v>
      </c>
      <c r="I110" s="62">
        <f>avgfiinc!AJ102</f>
        <v>1870274.6786758441</v>
      </c>
      <c r="J110" s="319">
        <f>avgfiinc!AP102</f>
        <v>5550423.7242093328</v>
      </c>
      <c r="K110" s="62">
        <f>avgfiinc!AV102</f>
        <v>25974883.233659241</v>
      </c>
      <c r="L110" s="332">
        <v>104369089.68823621</v>
      </c>
      <c r="O110" s="493"/>
    </row>
    <row r="111" spans="1:16" x14ac:dyDescent="0.2">
      <c r="A111" s="620">
        <v>2014</v>
      </c>
      <c r="B111" s="628">
        <f>avgfiinc!F103</f>
        <v>58851.768712557758</v>
      </c>
      <c r="C111" s="63">
        <f>avgfiinc!BH103</f>
        <v>31267.9588468683</v>
      </c>
      <c r="D111" s="62">
        <f>avgfiinc!BB103</f>
        <v>7837.2905490701332</v>
      </c>
      <c r="E111" s="204">
        <f>avgfiinc!BN103</f>
        <v>60556.294219116011</v>
      </c>
      <c r="F111" s="63">
        <f>avgfiinc!R103</f>
        <v>307106.05750376283</v>
      </c>
      <c r="G111" s="64">
        <f>avgfiinc!X103</f>
        <v>467509.2814987704</v>
      </c>
      <c r="H111" s="323">
        <f>avgfiinc!AD103</f>
        <v>1323641.7421937762</v>
      </c>
      <c r="I111" s="62">
        <f>avgfiinc!AJ103</f>
        <v>2118633.2396429232</v>
      </c>
      <c r="J111" s="319">
        <f>avgfiinc!AP103</f>
        <v>6450830.8686896274</v>
      </c>
      <c r="K111" s="62">
        <f>avgfiinc!AV103</f>
        <v>30960906.270264164</v>
      </c>
      <c r="L111" s="332">
        <v>125342878.33786467</v>
      </c>
    </row>
    <row r="112" spans="1:16" x14ac:dyDescent="0.2">
      <c r="A112" s="620">
        <v>2015</v>
      </c>
      <c r="B112" s="628">
        <f>avgfiinc!F104</f>
        <v>60270.431321186348</v>
      </c>
      <c r="C112" s="63">
        <f>avgfiinc!BH104</f>
        <v>31990.496653635153</v>
      </c>
      <c r="D112" s="62">
        <f>avgfiinc!BB104</f>
        <v>8127.0021693963299</v>
      </c>
      <c r="E112" s="204">
        <f>avgfiinc!BN104</f>
        <v>61819.864758933683</v>
      </c>
      <c r="F112" s="63">
        <f>avgfiinc!R104</f>
        <v>314789.84332914709</v>
      </c>
      <c r="G112" s="64">
        <f>avgfiinc!X104</f>
        <v>479618.49548755074</v>
      </c>
      <c r="H112" s="323">
        <f>avgfiinc!AD104</f>
        <v>1358303.7826406665</v>
      </c>
      <c r="I112" s="62">
        <f>avgfiinc!AJ104</f>
        <v>2174403.0364261819</v>
      </c>
      <c r="J112" s="319">
        <f>avgfiinc!AP104</f>
        <v>6614803.4842348956</v>
      </c>
      <c r="K112" s="62">
        <f>avgfiinc!AV104</f>
        <v>31497974.19593893</v>
      </c>
      <c r="L112" s="332">
        <v>127500169.12648416</v>
      </c>
    </row>
    <row r="113" spans="1:12" x14ac:dyDescent="0.2">
      <c r="A113" s="620">
        <v>2016</v>
      </c>
      <c r="B113" s="628">
        <f>avgfiinc!F105</f>
        <v>58849.38764444783</v>
      </c>
      <c r="C113" s="63">
        <f>avgfiinc!BH105</f>
        <v>31556.975186004183</v>
      </c>
      <c r="D113" s="62">
        <f>avgfiinc!BB105</f>
        <v>7959.3008820096247</v>
      </c>
      <c r="E113" s="204">
        <f>avgfiinc!BN105</f>
        <v>61054.068065997388</v>
      </c>
      <c r="F113" s="63">
        <f>avgfiinc!R105</f>
        <v>304481.0997704406</v>
      </c>
      <c r="G113" s="64">
        <f>avgfiinc!X105</f>
        <v>460401.83749384957</v>
      </c>
      <c r="H113" s="323">
        <f>avgfiinc!AD105</f>
        <v>1277534.7605107247</v>
      </c>
      <c r="I113" s="62">
        <f>avgfiinc!AJ105</f>
        <v>2031091.5200447801</v>
      </c>
      <c r="J113" s="319">
        <f>avgfiinc!AP105</f>
        <v>6095469.9398977021</v>
      </c>
      <c r="K113" s="62">
        <f>avgfiinc!AV105</f>
        <v>28921094.224535003</v>
      </c>
      <c r="L113" s="332">
        <v>117059369.75157037</v>
      </c>
    </row>
    <row r="114" spans="1:12" x14ac:dyDescent="0.2">
      <c r="A114" s="620">
        <v>2017</v>
      </c>
      <c r="B114" s="628">
        <f>avgfiinc!F106</f>
        <v>60330.970881042369</v>
      </c>
      <c r="C114" s="63">
        <f>avgfiinc!BH106</f>
        <v>30798.141979213633</v>
      </c>
      <c r="D114" s="62">
        <f>avgfiinc!BB106</f>
        <v>5881.13850122649</v>
      </c>
      <c r="E114" s="204">
        <f>avgfiinc!BN106</f>
        <v>61944.39632669757</v>
      </c>
      <c r="F114" s="63">
        <f>avgfiinc!R106</f>
        <v>326126.43099750095</v>
      </c>
      <c r="G114" s="64">
        <f>avgfiinc!X106</f>
        <v>499831.79277423566</v>
      </c>
      <c r="H114" s="323">
        <f>avgfiinc!AD106</f>
        <v>1433104.2597573616</v>
      </c>
      <c r="I114" s="62">
        <f>avgfiinc!AJ106</f>
        <v>2296745.5347694452</v>
      </c>
      <c r="J114" s="319">
        <f>avgfiinc!AP106</f>
        <v>7058213.3306060415</v>
      </c>
      <c r="K114" s="62">
        <f>avgfiinc!AV106</f>
        <v>34767746.629508562</v>
      </c>
      <c r="L114" s="332">
        <v>149762554.57023954</v>
      </c>
    </row>
    <row r="115" spans="1:12" x14ac:dyDescent="0.2">
      <c r="A115" s="620">
        <v>2018</v>
      </c>
      <c r="B115" s="628">
        <f>avgfiinc!F107</f>
        <v>61475.097360702537</v>
      </c>
      <c r="C115" s="63">
        <f>avgfiinc!BH107</f>
        <v>31393.081628608263</v>
      </c>
      <c r="D115" s="62">
        <f>avgfiinc!BB107</f>
        <v>6382.1300135969141</v>
      </c>
      <c r="E115" s="204">
        <f>avgfiinc!BN107</f>
        <v>62656.771147372441</v>
      </c>
      <c r="F115" s="63">
        <f>avgfiinc!R107</f>
        <v>332213.23894955101</v>
      </c>
      <c r="G115" s="64">
        <f>avgfiinc!X107</f>
        <v>510173.01845235232</v>
      </c>
      <c r="H115" s="323">
        <f>avgfiinc!AD107</f>
        <v>1460779.4837836151</v>
      </c>
      <c r="I115" s="62">
        <f>avgfiinc!AJ107</f>
        <v>2337242.1540979473</v>
      </c>
      <c r="J115" s="319">
        <f>avgfiinc!AP107</f>
        <v>7140879.391395404</v>
      </c>
      <c r="K115" s="62">
        <f>avgfiinc!AV107</f>
        <v>34387679.945945308</v>
      </c>
      <c r="L115" s="332">
        <v>149780960</v>
      </c>
    </row>
    <row r="116" spans="1:12" x14ac:dyDescent="0.2">
      <c r="A116" s="620">
        <v>2019</v>
      </c>
      <c r="B116" s="628">
        <f>avgfiinc!F108</f>
        <v>61797.528932666653</v>
      </c>
      <c r="C116" s="63">
        <f>avgfiinc!BH108</f>
        <v>32158.378610443935</v>
      </c>
      <c r="D116" s="62">
        <f>avgfiinc!BB108</f>
        <v>6902.4560572312057</v>
      </c>
      <c r="E116" s="204">
        <f>avgfiinc!BN108</f>
        <v>63728.281801959842</v>
      </c>
      <c r="F116" s="63">
        <f>avgfiinc!R108</f>
        <v>328549.88183267118</v>
      </c>
      <c r="G116" s="64">
        <f>avgfiinc!X108</f>
        <v>501611.23382747994</v>
      </c>
      <c r="H116" s="323">
        <f>avgfiinc!AD108</f>
        <v>1405903.2164561718</v>
      </c>
      <c r="I116" s="62">
        <f>avgfiinc!AJ108</f>
        <v>2227944.6200144151</v>
      </c>
      <c r="J116" s="319">
        <f>avgfiinc!AP108</f>
        <v>6644631.8681357196</v>
      </c>
      <c r="K116" s="62">
        <f>avgfiinc!AV108</f>
        <v>30817718.18135342</v>
      </c>
      <c r="L116" s="332">
        <v>134456201.45586735</v>
      </c>
    </row>
    <row r="117" spans="1:12" ht="17" thickBot="1" x14ac:dyDescent="0.25">
      <c r="A117" s="1095"/>
      <c r="B117" s="1096"/>
      <c r="C117" s="1097"/>
      <c r="D117" s="1098"/>
      <c r="E117" s="1099"/>
      <c r="F117" s="1097"/>
      <c r="G117" s="1100"/>
      <c r="H117" s="1101"/>
      <c r="I117" s="1098"/>
      <c r="J117" s="1102"/>
      <c r="K117" s="1098"/>
      <c r="L117" s="335"/>
    </row>
    <row r="118" spans="1:12" ht="17" thickTop="1" x14ac:dyDescent="0.2">
      <c r="A118" s="61"/>
      <c r="B118" s="60"/>
      <c r="C118" s="60"/>
      <c r="D118" s="59"/>
      <c r="E118" s="58"/>
      <c r="F118" s="60"/>
      <c r="G118" s="60"/>
      <c r="H118" s="60"/>
      <c r="I118" s="60"/>
      <c r="J118" s="59"/>
      <c r="K118" s="59"/>
    </row>
    <row r="119" spans="1:12" x14ac:dyDescent="0.2">
      <c r="C119" s="57"/>
      <c r="F119" s="57"/>
      <c r="G119" s="57"/>
      <c r="H119" s="57"/>
      <c r="I119" s="57"/>
    </row>
    <row r="121" spans="1:12" x14ac:dyDescent="0.2">
      <c r="A121" s="693"/>
      <c r="B121" s="212"/>
      <c r="C121" s="212"/>
      <c r="D121" s="212"/>
      <c r="E121" s="212"/>
      <c r="F121" s="212"/>
      <c r="G121" s="212"/>
      <c r="H121" s="212"/>
      <c r="I121" s="212"/>
      <c r="J121" s="212"/>
      <c r="K121" s="212"/>
      <c r="L121" s="212"/>
    </row>
    <row r="122" spans="1:12" x14ac:dyDescent="0.2">
      <c r="A122" s="693"/>
      <c r="B122" s="212"/>
      <c r="C122" s="212"/>
      <c r="D122" s="212"/>
      <c r="E122" s="212"/>
      <c r="F122" s="212"/>
      <c r="G122" s="212"/>
      <c r="H122" s="212"/>
      <c r="I122" s="212"/>
      <c r="J122" s="212"/>
      <c r="K122" s="212"/>
      <c r="L122" s="212"/>
    </row>
    <row r="123" spans="1:12" x14ac:dyDescent="0.2">
      <c r="A123" s="291"/>
      <c r="B123" s="212"/>
      <c r="C123" s="212"/>
      <c r="D123" s="212"/>
      <c r="E123" s="212"/>
      <c r="F123" s="212"/>
      <c r="G123" s="212"/>
      <c r="H123" s="212"/>
      <c r="I123" s="212"/>
      <c r="J123" s="212"/>
      <c r="K123" s="212"/>
      <c r="L123" s="212"/>
    </row>
    <row r="124" spans="1:12" x14ac:dyDescent="0.2">
      <c r="A124" s="211"/>
      <c r="B124" s="212"/>
      <c r="C124" s="212"/>
      <c r="D124" s="212"/>
      <c r="E124" s="212"/>
      <c r="F124" s="212"/>
      <c r="G124" s="212"/>
      <c r="H124" s="212"/>
      <c r="I124" s="212"/>
      <c r="J124" s="212"/>
      <c r="K124" s="212"/>
      <c r="L124" s="212"/>
    </row>
  </sheetData>
  <mergeCells count="3">
    <mergeCell ref="A4:L4"/>
    <mergeCell ref="B7:L7"/>
    <mergeCell ref="B8:L8"/>
  </mergeCells>
  <hyperlinks>
    <hyperlink ref="A1" location="Index!A1" display="Back to index" xr:uid="{00000000-0004-0000-45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theme="7" tint="0.39997558519241921"/>
  </sheetPr>
  <dimension ref="A1:BH141"/>
  <sheetViews>
    <sheetView workbookViewId="0">
      <pane xSplit="1" ySplit="8" topLeftCell="B114" activePane="bottomRight" state="frozen"/>
      <selection activeCell="D32" sqref="D32"/>
      <selection pane="topRight" activeCell="D32" sqref="D32"/>
      <selection pane="bottomLeft" activeCell="D32" sqref="D32"/>
      <selection pane="bottomRight" activeCell="BD131" sqref="BD131"/>
    </sheetView>
  </sheetViews>
  <sheetFormatPr baseColWidth="10" defaultColWidth="10.83203125" defaultRowHeight="16" x14ac:dyDescent="0.2"/>
  <cols>
    <col min="1" max="1" width="10.83203125" style="56"/>
    <col min="2" max="2" width="11.1640625" style="56" customWidth="1"/>
    <col min="3" max="9" width="11.1640625" style="56" hidden="1" customWidth="1"/>
    <col min="10" max="10" width="11.1640625" style="56" customWidth="1"/>
    <col min="11" max="19" width="11.1640625" style="56" hidden="1" customWidth="1"/>
    <col min="20" max="20" width="11.1640625" style="56" customWidth="1"/>
    <col min="21" max="29" width="11.1640625" style="56" hidden="1" customWidth="1"/>
    <col min="30" max="30" width="11.1640625" style="56" customWidth="1"/>
    <col min="31" max="39" width="11.1640625" style="56" hidden="1" customWidth="1"/>
    <col min="40" max="40" width="12.1640625" style="56" customWidth="1"/>
    <col min="41" max="45" width="11.1640625" style="56" hidden="1" customWidth="1"/>
    <col min="46" max="48" width="12.83203125" style="56" hidden="1" customWidth="1"/>
    <col min="49" max="49" width="0.33203125" style="56" hidden="1" customWidth="1"/>
    <col min="50" max="60" width="12.83203125" style="56" customWidth="1"/>
    <col min="61" max="16384" width="10.83203125" style="56"/>
  </cols>
  <sheetData>
    <row r="1" spans="1:60" x14ac:dyDescent="0.2">
      <c r="A1" s="52" t="s">
        <v>36</v>
      </c>
      <c r="B1" s="52"/>
      <c r="C1" s="52"/>
      <c r="G1" s="100"/>
      <c r="H1" s="99"/>
      <c r="I1" s="100"/>
      <c r="J1" s="100"/>
      <c r="K1" s="100"/>
      <c r="L1" s="100"/>
      <c r="M1" s="100"/>
      <c r="N1" s="100"/>
    </row>
    <row r="2" spans="1:60" x14ac:dyDescent="0.2">
      <c r="I2" s="98"/>
    </row>
    <row r="3" spans="1:60" ht="17" thickBot="1" x14ac:dyDescent="0.25"/>
    <row r="4" spans="1:60" ht="25" customHeight="1" thickTop="1" x14ac:dyDescent="0.2">
      <c r="A4" s="1391" t="s">
        <v>182</v>
      </c>
      <c r="B4" s="1392"/>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c r="AC4" s="1392"/>
      <c r="AD4" s="1392"/>
      <c r="AE4" s="1392"/>
      <c r="AF4" s="1392"/>
      <c r="AG4" s="1392"/>
      <c r="AH4" s="1392"/>
      <c r="AI4" s="1392"/>
      <c r="AJ4" s="1392"/>
      <c r="AK4" s="1392"/>
      <c r="AL4" s="1392"/>
      <c r="AM4" s="1392"/>
      <c r="AN4" s="1392"/>
      <c r="AO4" s="1392"/>
      <c r="AP4" s="1392"/>
      <c r="AQ4" s="1392"/>
      <c r="AR4" s="1392"/>
      <c r="AS4" s="1392"/>
      <c r="AT4" s="1392"/>
      <c r="AU4" s="1392"/>
      <c r="AV4" s="1392"/>
      <c r="AW4" s="1392"/>
      <c r="AX4" s="1392"/>
      <c r="AY4" s="1392"/>
      <c r="AZ4" s="1392"/>
      <c r="BA4" s="1392"/>
      <c r="BB4" s="1392"/>
      <c r="BC4" s="1392"/>
      <c r="BD4" s="1392"/>
      <c r="BE4" s="1392"/>
      <c r="BF4" s="1392"/>
      <c r="BG4" s="1392"/>
      <c r="BH4" s="1393"/>
    </row>
    <row r="5" spans="1:60" x14ac:dyDescent="0.2">
      <c r="A5" s="96"/>
      <c r="B5" s="45"/>
      <c r="C5" s="45"/>
      <c r="D5" s="45"/>
      <c r="E5" s="45"/>
      <c r="F5" s="45"/>
      <c r="G5" s="45"/>
      <c r="H5" s="45"/>
      <c r="I5" s="45"/>
      <c r="J5" s="45"/>
      <c r="K5" s="48"/>
      <c r="L5" s="48"/>
      <c r="M5" s="45"/>
      <c r="N5" s="45"/>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208"/>
    </row>
    <row r="6" spans="1:60" ht="31" customHeight="1" thickBot="1" x14ac:dyDescent="0.25">
      <c r="A6" s="96"/>
      <c r="B6" s="1397" t="s">
        <v>187</v>
      </c>
      <c r="C6" s="1397"/>
      <c r="D6" s="1397"/>
      <c r="E6" s="1397"/>
      <c r="F6" s="1397"/>
      <c r="G6" s="1397"/>
      <c r="H6" s="1397"/>
      <c r="I6" s="1397"/>
      <c r="J6" s="1397"/>
      <c r="K6" s="1397"/>
      <c r="L6" s="1397"/>
      <c r="M6" s="1397"/>
      <c r="N6" s="1397"/>
      <c r="O6" s="1397"/>
      <c r="P6" s="1397"/>
      <c r="Q6" s="1397"/>
      <c r="R6" s="1397"/>
      <c r="S6" s="1397"/>
      <c r="T6" s="1397"/>
      <c r="U6" s="1397"/>
      <c r="V6" s="1397"/>
      <c r="W6" s="1397"/>
      <c r="X6" s="1397"/>
      <c r="Y6" s="1397"/>
      <c r="Z6" s="1397"/>
      <c r="AA6" s="1397"/>
      <c r="AB6" s="1397"/>
      <c r="AC6" s="1397"/>
      <c r="AD6" s="1397"/>
      <c r="AE6" s="1397"/>
      <c r="AF6" s="1397"/>
      <c r="AG6" s="1397"/>
      <c r="AH6" s="1397"/>
      <c r="AI6" s="1397"/>
      <c r="AJ6" s="1397"/>
      <c r="AK6" s="1397"/>
      <c r="AL6" s="1397"/>
      <c r="AM6" s="1397"/>
      <c r="AN6" s="1397"/>
      <c r="AO6" s="1397"/>
      <c r="AP6" s="1397"/>
      <c r="AQ6" s="1397"/>
      <c r="AR6" s="1397"/>
      <c r="AS6" s="1397"/>
      <c r="AT6" s="1397"/>
      <c r="AU6" s="1397"/>
      <c r="AV6" s="1397"/>
      <c r="AW6" s="1397"/>
      <c r="AX6" s="1397"/>
      <c r="AY6" s="1397"/>
      <c r="AZ6" s="1397"/>
      <c r="BA6" s="1397"/>
      <c r="BB6" s="1397"/>
      <c r="BC6" s="1397"/>
      <c r="BD6" s="1397"/>
      <c r="BE6" s="1397"/>
      <c r="BF6" s="1397"/>
      <c r="BG6" s="1397"/>
      <c r="BH6" s="1398"/>
    </row>
    <row r="7" spans="1:60" ht="20" customHeight="1" x14ac:dyDescent="0.2">
      <c r="A7" s="469"/>
      <c r="B7" s="1394" t="s">
        <v>373</v>
      </c>
      <c r="C7" s="1395"/>
      <c r="D7" s="1395"/>
      <c r="E7" s="1395"/>
      <c r="F7" s="1395"/>
      <c r="G7" s="1395"/>
      <c r="H7" s="1395"/>
      <c r="I7" s="1395"/>
      <c r="J7" s="1395"/>
      <c r="K7" s="1395"/>
      <c r="L7" s="1395"/>
      <c r="M7" s="1395"/>
      <c r="N7" s="1395"/>
      <c r="O7" s="1395"/>
      <c r="P7" s="1395"/>
      <c r="Q7" s="1395"/>
      <c r="R7" s="1395"/>
      <c r="S7" s="1395"/>
      <c r="T7" s="1395"/>
      <c r="U7" s="1395"/>
      <c r="V7" s="1395"/>
      <c r="W7" s="1395"/>
      <c r="X7" s="1395"/>
      <c r="Y7" s="1395"/>
      <c r="Z7" s="1395"/>
      <c r="AA7" s="1395"/>
      <c r="AB7" s="1395"/>
      <c r="AC7" s="1395"/>
      <c r="AD7" s="1395"/>
      <c r="AE7" s="1395"/>
      <c r="AF7" s="1395"/>
      <c r="AG7" s="1395"/>
      <c r="AH7" s="1395"/>
      <c r="AI7" s="1395"/>
      <c r="AJ7" s="1395"/>
      <c r="AK7" s="1395"/>
      <c r="AL7" s="1395"/>
      <c r="AM7" s="1395"/>
      <c r="AN7" s="1395"/>
      <c r="AO7" s="1395"/>
      <c r="AP7" s="1395"/>
      <c r="AQ7" s="1395"/>
      <c r="AR7" s="1395"/>
      <c r="AS7" s="1395"/>
      <c r="AT7" s="1395"/>
      <c r="AU7" s="1395"/>
      <c r="AV7" s="1395"/>
      <c r="AW7" s="1395"/>
      <c r="AX7" s="1395"/>
      <c r="AY7" s="1395"/>
      <c r="AZ7" s="1395"/>
      <c r="BA7" s="1395"/>
      <c r="BB7" s="1395"/>
      <c r="BC7" s="1395"/>
      <c r="BD7" s="1395"/>
      <c r="BE7" s="1395"/>
      <c r="BF7" s="1395"/>
      <c r="BG7" s="1395"/>
      <c r="BH7" s="1396"/>
    </row>
    <row r="8" spans="1:60" s="87" customFormat="1" ht="31" customHeight="1" x14ac:dyDescent="0.2">
      <c r="A8" s="470"/>
      <c r="B8" s="352">
        <v>1962</v>
      </c>
      <c r="C8" s="352">
        <v>1963</v>
      </c>
      <c r="D8" s="352">
        <v>1964</v>
      </c>
      <c r="E8" s="352">
        <v>1965</v>
      </c>
      <c r="F8" s="352">
        <v>1966</v>
      </c>
      <c r="G8" s="94">
        <v>1967</v>
      </c>
      <c r="H8" s="352">
        <v>1968</v>
      </c>
      <c r="I8" s="365">
        <v>1969</v>
      </c>
      <c r="J8" s="352">
        <v>1970</v>
      </c>
      <c r="K8" s="94">
        <v>1971</v>
      </c>
      <c r="L8" s="352">
        <v>1972</v>
      </c>
      <c r="M8" s="94">
        <v>1973</v>
      </c>
      <c r="N8" s="352">
        <v>1974</v>
      </c>
      <c r="O8" s="94">
        <v>1975</v>
      </c>
      <c r="P8" s="352">
        <v>1976</v>
      </c>
      <c r="Q8" s="94">
        <v>1977</v>
      </c>
      <c r="R8" s="352">
        <v>1978</v>
      </c>
      <c r="S8" s="365">
        <v>1979</v>
      </c>
      <c r="T8" s="352">
        <v>1980</v>
      </c>
      <c r="U8" s="94">
        <v>1981</v>
      </c>
      <c r="V8" s="352">
        <v>1982</v>
      </c>
      <c r="W8" s="94">
        <v>1983</v>
      </c>
      <c r="X8" s="352">
        <v>1984</v>
      </c>
      <c r="Y8" s="94">
        <v>1985</v>
      </c>
      <c r="Z8" s="352">
        <v>1986</v>
      </c>
      <c r="AA8" s="94">
        <v>1987</v>
      </c>
      <c r="AB8" s="352">
        <v>1988</v>
      </c>
      <c r="AC8" s="365">
        <v>1989</v>
      </c>
      <c r="AD8" s="352">
        <v>1990</v>
      </c>
      <c r="AE8" s="94">
        <v>1991</v>
      </c>
      <c r="AF8" s="352">
        <v>1992</v>
      </c>
      <c r="AG8" s="94">
        <v>1993</v>
      </c>
      <c r="AH8" s="352">
        <v>1994</v>
      </c>
      <c r="AI8" s="94">
        <v>1995</v>
      </c>
      <c r="AJ8" s="352">
        <v>1996</v>
      </c>
      <c r="AK8" s="94">
        <v>1997</v>
      </c>
      <c r="AL8" s="352">
        <v>1998</v>
      </c>
      <c r="AM8" s="365">
        <v>1999</v>
      </c>
      <c r="AN8" s="352">
        <v>2000</v>
      </c>
      <c r="AO8" s="94">
        <v>2001</v>
      </c>
      <c r="AP8" s="352">
        <v>2002</v>
      </c>
      <c r="AQ8" s="94">
        <v>2003</v>
      </c>
      <c r="AR8" s="352">
        <v>2004</v>
      </c>
      <c r="AS8" s="94">
        <v>2005</v>
      </c>
      <c r="AT8" s="352">
        <v>2006</v>
      </c>
      <c r="AU8" s="94">
        <v>2007</v>
      </c>
      <c r="AV8" s="352">
        <v>2008</v>
      </c>
      <c r="AW8" s="365">
        <v>2009</v>
      </c>
      <c r="AX8" s="352">
        <v>2010</v>
      </c>
      <c r="AY8" s="94">
        <v>2011</v>
      </c>
      <c r="AZ8" s="352">
        <v>2012</v>
      </c>
      <c r="BA8" s="94">
        <v>2013</v>
      </c>
      <c r="BB8" s="352">
        <v>2014</v>
      </c>
      <c r="BC8" s="94">
        <v>2015</v>
      </c>
      <c r="BD8" s="352">
        <v>2016</v>
      </c>
      <c r="BE8" s="94">
        <v>2017</v>
      </c>
      <c r="BF8" s="352">
        <v>2018</v>
      </c>
      <c r="BG8" s="94">
        <v>2019</v>
      </c>
      <c r="BH8" s="359">
        <v>2020</v>
      </c>
    </row>
    <row r="9" spans="1:60" s="87" customFormat="1" ht="15" customHeight="1" x14ac:dyDescent="0.2">
      <c r="A9" s="471">
        <v>0</v>
      </c>
      <c r="B9" s="358">
        <v>-7774.6980876836978</v>
      </c>
      <c r="C9" s="358">
        <f>(B9+D9)/2</f>
        <v>-9665.1718895452068</v>
      </c>
      <c r="D9" s="358">
        <v>-11555.645691406715</v>
      </c>
      <c r="E9" s="358">
        <f>(D9+F9)/2</f>
        <v>-11667.198629357752</v>
      </c>
      <c r="F9" s="358">
        <v>-11778.751567308789</v>
      </c>
      <c r="G9" s="358">
        <v>-13374.118363505509</v>
      </c>
      <c r="H9" s="376">
        <v>-12378.771757588622</v>
      </c>
      <c r="I9" s="366">
        <v>-12128.447299211006</v>
      </c>
      <c r="J9" s="358">
        <v>-14390.729036595909</v>
      </c>
      <c r="K9" s="358">
        <v>-15257.578167855183</v>
      </c>
      <c r="L9" s="358">
        <v>-14317.346549835707</v>
      </c>
      <c r="M9" s="358">
        <v>-16715.240320704554</v>
      </c>
      <c r="N9" s="358">
        <v>-22164.69487248117</v>
      </c>
      <c r="O9" s="378">
        <v>-24494.145485184665</v>
      </c>
      <c r="P9" s="378">
        <v>-24694.417590465728</v>
      </c>
      <c r="Q9" s="378">
        <v>-23566.927990708478</v>
      </c>
      <c r="R9" s="378">
        <v>-21751.597644432699</v>
      </c>
      <c r="S9" s="379">
        <v>-23523.896519897931</v>
      </c>
      <c r="T9" s="378">
        <v>-29293.665927384187</v>
      </c>
      <c r="U9" s="378">
        <v>-37792.923943982692</v>
      </c>
      <c r="V9" s="378">
        <v>-44668.175619170157</v>
      </c>
      <c r="W9" s="378">
        <v>-47999.422899163976</v>
      </c>
      <c r="X9" s="378">
        <v>-55686.832407425711</v>
      </c>
      <c r="Y9" s="378">
        <v>-59589.477777353146</v>
      </c>
      <c r="Z9" s="378">
        <v>-59698.344442780101</v>
      </c>
      <c r="AA9" s="378">
        <v>-65335.847958550738</v>
      </c>
      <c r="AB9" s="378">
        <v>-64001.21280940812</v>
      </c>
      <c r="AC9" s="379">
        <v>-62733.670413251079</v>
      </c>
      <c r="AD9" s="378">
        <v>-63887.009225871421</v>
      </c>
      <c r="AE9" s="378">
        <v>-68464.378193273355</v>
      </c>
      <c r="AF9" s="378">
        <v>-63162.061905271032</v>
      </c>
      <c r="AG9" s="378">
        <v>-59974.782414373607</v>
      </c>
      <c r="AH9" s="378">
        <v>-59622.392483307587</v>
      </c>
      <c r="AI9" s="378">
        <v>-59302.950387729747</v>
      </c>
      <c r="AJ9" s="378">
        <v>-57169.433539920814</v>
      </c>
      <c r="AK9" s="378">
        <v>-54689.067383817455</v>
      </c>
      <c r="AL9" s="378">
        <v>-53187.838240472389</v>
      </c>
      <c r="AM9" s="379">
        <v>-53430.296772903057</v>
      </c>
      <c r="AN9" s="378">
        <v>-53835.645791544011</v>
      </c>
      <c r="AO9" s="378">
        <v>-64150.422932330825</v>
      </c>
      <c r="AP9" s="378">
        <v>-71266.076216391637</v>
      </c>
      <c r="AQ9" s="378">
        <v>-66395.679257948359</v>
      </c>
      <c r="AR9" s="378">
        <v>-69767.531600456176</v>
      </c>
      <c r="AS9" s="378">
        <v>-109439.28968652291</v>
      </c>
      <c r="AT9" s="378">
        <v>-64927.445978324147</v>
      </c>
      <c r="AU9" s="378">
        <v>-80062.615874571289</v>
      </c>
      <c r="AV9" s="378">
        <v>-106297.15496161197</v>
      </c>
      <c r="AW9" s="379">
        <v>-114702.42342704292</v>
      </c>
      <c r="AX9" s="378">
        <v>-123840.10843524095</v>
      </c>
      <c r="AY9" s="378">
        <v>-122294.16418595167</v>
      </c>
      <c r="AZ9" s="378">
        <v>-118293.90435</v>
      </c>
      <c r="BA9" s="378">
        <v>-124513.49708457671</v>
      </c>
      <c r="BB9" s="378">
        <v>-120939.01361331251</v>
      </c>
      <c r="BC9" s="378">
        <v>-124194.62194097658</v>
      </c>
      <c r="BD9" s="378">
        <v>-117899.14983117349</v>
      </c>
      <c r="BE9" s="378">
        <v>-148499.06885230742</v>
      </c>
      <c r="BF9" s="378">
        <v>-132964</v>
      </c>
      <c r="BG9" s="378">
        <v>-142565.55836325753</v>
      </c>
      <c r="BH9" s="380"/>
    </row>
    <row r="10" spans="1:60" s="87" customFormat="1" ht="15" customHeight="1" x14ac:dyDescent="0.2">
      <c r="A10" s="472">
        <v>1</v>
      </c>
      <c r="B10" s="317">
        <v>0</v>
      </c>
      <c r="C10" s="317">
        <f t="shared" ref="C10:C73" si="0">(B10+D10)/2</f>
        <v>0</v>
      </c>
      <c r="D10" s="377">
        <v>0</v>
      </c>
      <c r="E10" s="377">
        <f t="shared" ref="E10:E73" si="1">(D10+F10)/2</f>
        <v>0</v>
      </c>
      <c r="F10" s="317">
        <v>0</v>
      </c>
      <c r="G10" s="317">
        <v>0</v>
      </c>
      <c r="H10" s="377">
        <v>0</v>
      </c>
      <c r="I10" s="367">
        <v>0</v>
      </c>
      <c r="J10" s="317">
        <v>0</v>
      </c>
      <c r="K10" s="317">
        <v>0</v>
      </c>
      <c r="L10" s="317">
        <v>0</v>
      </c>
      <c r="M10" s="317">
        <v>0</v>
      </c>
      <c r="N10" s="317">
        <v>0</v>
      </c>
      <c r="O10" s="353">
        <v>0</v>
      </c>
      <c r="P10" s="353">
        <v>0</v>
      </c>
      <c r="Q10" s="353">
        <v>0</v>
      </c>
      <c r="R10" s="353">
        <v>0</v>
      </c>
      <c r="S10" s="381">
        <v>0</v>
      </c>
      <c r="T10" s="353">
        <v>0</v>
      </c>
      <c r="U10" s="353">
        <v>0</v>
      </c>
      <c r="V10" s="353">
        <v>0</v>
      </c>
      <c r="W10" s="353">
        <v>0</v>
      </c>
      <c r="X10" s="353">
        <v>0</v>
      </c>
      <c r="Y10" s="353">
        <v>0</v>
      </c>
      <c r="Z10" s="353">
        <v>0</v>
      </c>
      <c r="AA10" s="353">
        <v>0</v>
      </c>
      <c r="AB10" s="353">
        <v>0</v>
      </c>
      <c r="AC10" s="381">
        <v>0</v>
      </c>
      <c r="AD10" s="353">
        <v>0</v>
      </c>
      <c r="AE10" s="353">
        <v>0</v>
      </c>
      <c r="AF10" s="353">
        <v>0</v>
      </c>
      <c r="AG10" s="353">
        <v>0</v>
      </c>
      <c r="AH10" s="353">
        <v>0</v>
      </c>
      <c r="AI10" s="353">
        <v>0</v>
      </c>
      <c r="AJ10" s="353">
        <v>0</v>
      </c>
      <c r="AK10" s="353">
        <v>0</v>
      </c>
      <c r="AL10" s="353">
        <v>0</v>
      </c>
      <c r="AM10" s="381">
        <v>0</v>
      </c>
      <c r="AN10" s="353">
        <v>0</v>
      </c>
      <c r="AO10" s="353">
        <v>0</v>
      </c>
      <c r="AP10" s="353">
        <v>0</v>
      </c>
      <c r="AQ10" s="353">
        <v>0</v>
      </c>
      <c r="AR10" s="353">
        <v>0</v>
      </c>
      <c r="AS10" s="353">
        <v>0</v>
      </c>
      <c r="AT10" s="353">
        <v>0</v>
      </c>
      <c r="AU10" s="353">
        <v>0</v>
      </c>
      <c r="AV10" s="353">
        <v>0</v>
      </c>
      <c r="AW10" s="381">
        <v>-93.729317107725493</v>
      </c>
      <c r="AX10" s="353">
        <v>-25.394575113018483</v>
      </c>
      <c r="AY10" s="353">
        <v>-5.6486390049954114</v>
      </c>
      <c r="AZ10" s="353">
        <v>0</v>
      </c>
      <c r="BA10" s="353">
        <v>0</v>
      </c>
      <c r="BB10" s="353">
        <v>0</v>
      </c>
      <c r="BC10" s="353">
        <v>0</v>
      </c>
      <c r="BD10" s="353">
        <v>0</v>
      </c>
      <c r="BE10" s="353">
        <v>0</v>
      </c>
      <c r="BF10" s="353">
        <v>0</v>
      </c>
      <c r="BG10" s="353">
        <v>0</v>
      </c>
      <c r="BH10" s="382"/>
    </row>
    <row r="11" spans="1:60" s="87" customFormat="1" ht="15" customHeight="1" x14ac:dyDescent="0.2">
      <c r="A11" s="472">
        <v>2</v>
      </c>
      <c r="B11" s="317">
        <v>0</v>
      </c>
      <c r="C11" s="317">
        <f t="shared" si="0"/>
        <v>0</v>
      </c>
      <c r="D11" s="377">
        <v>0</v>
      </c>
      <c r="E11" s="377">
        <f t="shared" si="1"/>
        <v>0</v>
      </c>
      <c r="F11" s="317">
        <v>0</v>
      </c>
      <c r="G11" s="317">
        <v>0</v>
      </c>
      <c r="H11" s="377">
        <v>0</v>
      </c>
      <c r="I11" s="367">
        <v>0</v>
      </c>
      <c r="J11" s="317">
        <v>0</v>
      </c>
      <c r="K11" s="317">
        <v>0</v>
      </c>
      <c r="L11" s="317">
        <v>0</v>
      </c>
      <c r="M11" s="317">
        <v>0</v>
      </c>
      <c r="N11" s="317">
        <v>0</v>
      </c>
      <c r="O11" s="353">
        <v>0</v>
      </c>
      <c r="P11" s="353">
        <v>0</v>
      </c>
      <c r="Q11" s="353">
        <v>0</v>
      </c>
      <c r="R11" s="353">
        <v>0</v>
      </c>
      <c r="S11" s="381">
        <v>0</v>
      </c>
      <c r="T11" s="353">
        <v>0</v>
      </c>
      <c r="U11" s="353">
        <v>0</v>
      </c>
      <c r="V11" s="353">
        <v>0</v>
      </c>
      <c r="W11" s="353">
        <v>0</v>
      </c>
      <c r="X11" s="353">
        <v>0</v>
      </c>
      <c r="Y11" s="353">
        <v>0</v>
      </c>
      <c r="Z11" s="353">
        <v>0</v>
      </c>
      <c r="AA11" s="353">
        <v>0</v>
      </c>
      <c r="AB11" s="353">
        <v>0</v>
      </c>
      <c r="AC11" s="381">
        <v>0</v>
      </c>
      <c r="AD11" s="353">
        <v>0</v>
      </c>
      <c r="AE11" s="353">
        <v>0</v>
      </c>
      <c r="AF11" s="353">
        <v>0</v>
      </c>
      <c r="AG11" s="353">
        <v>0</v>
      </c>
      <c r="AH11" s="353">
        <v>0</v>
      </c>
      <c r="AI11" s="353">
        <v>0</v>
      </c>
      <c r="AJ11" s="353">
        <v>0</v>
      </c>
      <c r="AK11" s="353">
        <v>0</v>
      </c>
      <c r="AL11" s="353">
        <v>0</v>
      </c>
      <c r="AM11" s="381">
        <v>0</v>
      </c>
      <c r="AN11" s="353">
        <v>0</v>
      </c>
      <c r="AO11" s="353">
        <v>0</v>
      </c>
      <c r="AP11" s="353">
        <v>0</v>
      </c>
      <c r="AQ11" s="353">
        <v>0</v>
      </c>
      <c r="AR11" s="353">
        <v>0</v>
      </c>
      <c r="AS11" s="353">
        <v>0</v>
      </c>
      <c r="AT11" s="353">
        <v>0</v>
      </c>
      <c r="AU11" s="353">
        <v>0</v>
      </c>
      <c r="AV11" s="353">
        <v>0</v>
      </c>
      <c r="AW11" s="381">
        <v>0</v>
      </c>
      <c r="AX11" s="353">
        <v>0</v>
      </c>
      <c r="AY11" s="353">
        <v>0</v>
      </c>
      <c r="AZ11" s="353">
        <v>0</v>
      </c>
      <c r="BA11" s="353">
        <v>0</v>
      </c>
      <c r="BB11" s="353">
        <v>0</v>
      </c>
      <c r="BC11" s="353">
        <v>0</v>
      </c>
      <c r="BD11" s="353">
        <v>0</v>
      </c>
      <c r="BE11" s="353">
        <v>0</v>
      </c>
      <c r="BF11" s="353">
        <v>0</v>
      </c>
      <c r="BG11" s="353">
        <v>0</v>
      </c>
      <c r="BH11" s="382"/>
    </row>
    <row r="12" spans="1:60" s="87" customFormat="1" ht="15" customHeight="1" x14ac:dyDescent="0.2">
      <c r="A12" s="472">
        <v>3</v>
      </c>
      <c r="B12" s="317">
        <v>0</v>
      </c>
      <c r="C12" s="317">
        <f t="shared" si="0"/>
        <v>0</v>
      </c>
      <c r="D12" s="377">
        <v>0</v>
      </c>
      <c r="E12" s="377">
        <f t="shared" si="1"/>
        <v>0</v>
      </c>
      <c r="F12" s="317">
        <v>0</v>
      </c>
      <c r="G12" s="317">
        <v>0</v>
      </c>
      <c r="H12" s="377">
        <v>0</v>
      </c>
      <c r="I12" s="367">
        <v>0</v>
      </c>
      <c r="J12" s="317">
        <v>0</v>
      </c>
      <c r="K12" s="317">
        <v>0</v>
      </c>
      <c r="L12" s="317">
        <v>0</v>
      </c>
      <c r="M12" s="317">
        <v>0</v>
      </c>
      <c r="N12" s="317">
        <v>0</v>
      </c>
      <c r="O12" s="353">
        <v>0</v>
      </c>
      <c r="P12" s="353">
        <v>0</v>
      </c>
      <c r="Q12" s="353">
        <v>0</v>
      </c>
      <c r="R12" s="353">
        <v>0</v>
      </c>
      <c r="S12" s="381">
        <v>0</v>
      </c>
      <c r="T12" s="353">
        <v>0</v>
      </c>
      <c r="U12" s="353">
        <v>0</v>
      </c>
      <c r="V12" s="353">
        <v>0</v>
      </c>
      <c r="W12" s="353">
        <v>0</v>
      </c>
      <c r="X12" s="353">
        <v>0</v>
      </c>
      <c r="Y12" s="353">
        <v>0</v>
      </c>
      <c r="Z12" s="353">
        <v>0</v>
      </c>
      <c r="AA12" s="353">
        <v>0</v>
      </c>
      <c r="AB12" s="353">
        <v>0</v>
      </c>
      <c r="AC12" s="381">
        <v>0</v>
      </c>
      <c r="AD12" s="353">
        <v>0</v>
      </c>
      <c r="AE12" s="353">
        <v>0</v>
      </c>
      <c r="AF12" s="353">
        <v>0</v>
      </c>
      <c r="AG12" s="353">
        <v>0</v>
      </c>
      <c r="AH12" s="353">
        <v>0</v>
      </c>
      <c r="AI12" s="353">
        <v>0</v>
      </c>
      <c r="AJ12" s="353">
        <v>0</v>
      </c>
      <c r="AK12" s="353">
        <v>0</v>
      </c>
      <c r="AL12" s="353">
        <v>0</v>
      </c>
      <c r="AM12" s="381">
        <v>0</v>
      </c>
      <c r="AN12" s="353">
        <v>0</v>
      </c>
      <c r="AO12" s="353">
        <v>0</v>
      </c>
      <c r="AP12" s="353">
        <v>0</v>
      </c>
      <c r="AQ12" s="353">
        <v>0</v>
      </c>
      <c r="AR12" s="353">
        <v>0</v>
      </c>
      <c r="AS12" s="353">
        <v>0</v>
      </c>
      <c r="AT12" s="353">
        <v>0</v>
      </c>
      <c r="AU12" s="353">
        <v>0</v>
      </c>
      <c r="AV12" s="353">
        <v>0</v>
      </c>
      <c r="AW12" s="381">
        <v>0</v>
      </c>
      <c r="AX12" s="353">
        <v>0</v>
      </c>
      <c r="AY12" s="353">
        <v>0</v>
      </c>
      <c r="AZ12" s="353">
        <v>0</v>
      </c>
      <c r="BA12" s="353">
        <v>0</v>
      </c>
      <c r="BB12" s="353">
        <v>0</v>
      </c>
      <c r="BC12" s="353">
        <v>0</v>
      </c>
      <c r="BD12" s="353">
        <v>0</v>
      </c>
      <c r="BE12" s="353">
        <v>0</v>
      </c>
      <c r="BF12" s="353">
        <v>0</v>
      </c>
      <c r="BG12" s="353">
        <v>0</v>
      </c>
      <c r="BH12" s="382"/>
    </row>
    <row r="13" spans="1:60" s="87" customFormat="1" ht="15" customHeight="1" x14ac:dyDescent="0.2">
      <c r="A13" s="472">
        <v>4</v>
      </c>
      <c r="B13" s="317">
        <v>0</v>
      </c>
      <c r="C13" s="317">
        <f t="shared" si="0"/>
        <v>0</v>
      </c>
      <c r="D13" s="317">
        <v>0</v>
      </c>
      <c r="E13" s="317">
        <f t="shared" si="1"/>
        <v>0</v>
      </c>
      <c r="F13" s="317">
        <v>0</v>
      </c>
      <c r="G13" s="317">
        <v>0</v>
      </c>
      <c r="H13" s="317">
        <v>0</v>
      </c>
      <c r="I13" s="367">
        <v>0</v>
      </c>
      <c r="J13" s="317">
        <v>0</v>
      </c>
      <c r="K13" s="317">
        <v>0</v>
      </c>
      <c r="L13" s="317">
        <v>0</v>
      </c>
      <c r="M13" s="317">
        <v>0</v>
      </c>
      <c r="N13" s="317">
        <v>0</v>
      </c>
      <c r="O13" s="353">
        <v>0</v>
      </c>
      <c r="P13" s="353">
        <v>0</v>
      </c>
      <c r="Q13" s="353">
        <v>0</v>
      </c>
      <c r="R13" s="353">
        <v>0</v>
      </c>
      <c r="S13" s="381">
        <v>0</v>
      </c>
      <c r="T13" s="353">
        <v>0</v>
      </c>
      <c r="U13" s="353">
        <v>0</v>
      </c>
      <c r="V13" s="353">
        <v>0</v>
      </c>
      <c r="W13" s="353">
        <v>0</v>
      </c>
      <c r="X13" s="353">
        <v>0</v>
      </c>
      <c r="Y13" s="353">
        <v>0</v>
      </c>
      <c r="Z13" s="353">
        <v>0</v>
      </c>
      <c r="AA13" s="353">
        <v>0</v>
      </c>
      <c r="AB13" s="353">
        <v>0</v>
      </c>
      <c r="AC13" s="381">
        <v>0</v>
      </c>
      <c r="AD13" s="353">
        <v>0</v>
      </c>
      <c r="AE13" s="353">
        <v>0</v>
      </c>
      <c r="AF13" s="353">
        <v>0</v>
      </c>
      <c r="AG13" s="353">
        <v>0</v>
      </c>
      <c r="AH13" s="353">
        <v>0</v>
      </c>
      <c r="AI13" s="353">
        <v>0</v>
      </c>
      <c r="AJ13" s="353">
        <v>0</v>
      </c>
      <c r="AK13" s="353">
        <v>0</v>
      </c>
      <c r="AL13" s="353">
        <v>0</v>
      </c>
      <c r="AM13" s="381">
        <v>0</v>
      </c>
      <c r="AN13" s="353">
        <v>0</v>
      </c>
      <c r="AO13" s="353">
        <v>0</v>
      </c>
      <c r="AP13" s="353">
        <v>0</v>
      </c>
      <c r="AQ13" s="353">
        <v>0</v>
      </c>
      <c r="AR13" s="353">
        <v>0</v>
      </c>
      <c r="AS13" s="353">
        <v>0</v>
      </c>
      <c r="AT13" s="353">
        <v>0</v>
      </c>
      <c r="AU13" s="353">
        <v>0</v>
      </c>
      <c r="AV13" s="353">
        <v>0</v>
      </c>
      <c r="AW13" s="381">
        <v>0</v>
      </c>
      <c r="AX13" s="353">
        <v>0</v>
      </c>
      <c r="AY13" s="353">
        <v>0</v>
      </c>
      <c r="AZ13" s="353">
        <v>0</v>
      </c>
      <c r="BA13" s="353">
        <v>0</v>
      </c>
      <c r="BB13" s="353">
        <v>0</v>
      </c>
      <c r="BC13" s="353">
        <v>0</v>
      </c>
      <c r="BD13" s="353">
        <v>0</v>
      </c>
      <c r="BE13" s="353">
        <v>0</v>
      </c>
      <c r="BF13" s="353">
        <v>0</v>
      </c>
      <c r="BG13" s="353">
        <v>0</v>
      </c>
      <c r="BH13" s="382"/>
    </row>
    <row r="14" spans="1:60" s="87" customFormat="1" ht="15" customHeight="1" x14ac:dyDescent="0.2">
      <c r="A14" s="472">
        <v>5</v>
      </c>
      <c r="B14" s="317">
        <v>0</v>
      </c>
      <c r="C14" s="317">
        <f t="shared" si="0"/>
        <v>0</v>
      </c>
      <c r="D14" s="353">
        <v>0</v>
      </c>
      <c r="E14" s="353">
        <f t="shared" si="1"/>
        <v>0</v>
      </c>
      <c r="F14" s="353">
        <v>0</v>
      </c>
      <c r="G14" s="317">
        <v>0</v>
      </c>
      <c r="H14" s="353">
        <v>0</v>
      </c>
      <c r="I14" s="367">
        <v>0</v>
      </c>
      <c r="J14" s="317">
        <v>0</v>
      </c>
      <c r="K14" s="317">
        <v>0</v>
      </c>
      <c r="L14" s="317">
        <v>0</v>
      </c>
      <c r="M14" s="317">
        <v>0</v>
      </c>
      <c r="N14" s="317">
        <v>0</v>
      </c>
      <c r="O14" s="353">
        <v>0</v>
      </c>
      <c r="P14" s="353">
        <v>0</v>
      </c>
      <c r="Q14" s="353">
        <v>0</v>
      </c>
      <c r="R14" s="353">
        <v>0</v>
      </c>
      <c r="S14" s="381">
        <v>0</v>
      </c>
      <c r="T14" s="353">
        <v>0</v>
      </c>
      <c r="U14" s="353">
        <v>0</v>
      </c>
      <c r="V14" s="353">
        <v>0</v>
      </c>
      <c r="W14" s="353">
        <v>0</v>
      </c>
      <c r="X14" s="353">
        <v>0</v>
      </c>
      <c r="Y14" s="353">
        <v>0</v>
      </c>
      <c r="Z14" s="353">
        <v>0</v>
      </c>
      <c r="AA14" s="353">
        <v>0</v>
      </c>
      <c r="AB14" s="353">
        <v>0</v>
      </c>
      <c r="AC14" s="381">
        <v>0</v>
      </c>
      <c r="AD14" s="353">
        <v>0</v>
      </c>
      <c r="AE14" s="353">
        <v>0</v>
      </c>
      <c r="AF14" s="353">
        <v>0</v>
      </c>
      <c r="AG14" s="353">
        <v>0</v>
      </c>
      <c r="AH14" s="353">
        <v>0</v>
      </c>
      <c r="AI14" s="353">
        <v>0</v>
      </c>
      <c r="AJ14" s="353">
        <v>0</v>
      </c>
      <c r="AK14" s="353">
        <v>0</v>
      </c>
      <c r="AL14" s="353">
        <v>0</v>
      </c>
      <c r="AM14" s="381">
        <v>0</v>
      </c>
      <c r="AN14" s="353">
        <v>0</v>
      </c>
      <c r="AO14" s="353">
        <v>0</v>
      </c>
      <c r="AP14" s="353">
        <v>0</v>
      </c>
      <c r="AQ14" s="353">
        <v>0</v>
      </c>
      <c r="AR14" s="353">
        <v>0</v>
      </c>
      <c r="AS14" s="353">
        <v>0</v>
      </c>
      <c r="AT14" s="353">
        <v>0</v>
      </c>
      <c r="AU14" s="353">
        <v>0</v>
      </c>
      <c r="AV14" s="353">
        <v>0</v>
      </c>
      <c r="AW14" s="381">
        <v>0</v>
      </c>
      <c r="AX14" s="353">
        <v>0</v>
      </c>
      <c r="AY14" s="353">
        <v>0</v>
      </c>
      <c r="AZ14" s="353">
        <v>0</v>
      </c>
      <c r="BA14" s="353">
        <v>0</v>
      </c>
      <c r="BB14" s="353">
        <v>0</v>
      </c>
      <c r="BC14" s="353">
        <v>0</v>
      </c>
      <c r="BD14" s="353">
        <v>0</v>
      </c>
      <c r="BE14" s="353">
        <v>0</v>
      </c>
      <c r="BF14" s="353">
        <v>0</v>
      </c>
      <c r="BG14" s="353">
        <v>0</v>
      </c>
      <c r="BH14" s="382"/>
    </row>
    <row r="15" spans="1:60" s="87" customFormat="1" ht="15" customHeight="1" x14ac:dyDescent="0.2">
      <c r="A15" s="472">
        <v>6</v>
      </c>
      <c r="B15" s="317">
        <v>0</v>
      </c>
      <c r="C15" s="317">
        <f t="shared" si="0"/>
        <v>0</v>
      </c>
      <c r="D15" s="353">
        <v>0</v>
      </c>
      <c r="E15" s="353">
        <f t="shared" si="1"/>
        <v>0</v>
      </c>
      <c r="F15" s="353">
        <v>0</v>
      </c>
      <c r="G15" s="317">
        <v>0</v>
      </c>
      <c r="H15" s="353">
        <v>0</v>
      </c>
      <c r="I15" s="367">
        <v>0</v>
      </c>
      <c r="J15" s="317">
        <v>0</v>
      </c>
      <c r="K15" s="317">
        <v>0</v>
      </c>
      <c r="L15" s="317">
        <v>0</v>
      </c>
      <c r="M15" s="317">
        <v>0</v>
      </c>
      <c r="N15" s="317">
        <v>0</v>
      </c>
      <c r="O15" s="353">
        <v>0</v>
      </c>
      <c r="P15" s="353">
        <v>0</v>
      </c>
      <c r="Q15" s="353">
        <v>0</v>
      </c>
      <c r="R15" s="353">
        <v>0</v>
      </c>
      <c r="S15" s="381">
        <v>0</v>
      </c>
      <c r="T15" s="353">
        <v>0</v>
      </c>
      <c r="U15" s="353">
        <v>0</v>
      </c>
      <c r="V15" s="353">
        <v>0</v>
      </c>
      <c r="W15" s="353">
        <v>0</v>
      </c>
      <c r="X15" s="353">
        <v>0</v>
      </c>
      <c r="Y15" s="353">
        <v>0</v>
      </c>
      <c r="Z15" s="353">
        <v>0</v>
      </c>
      <c r="AA15" s="353">
        <v>0</v>
      </c>
      <c r="AB15" s="353">
        <v>0</v>
      </c>
      <c r="AC15" s="381">
        <v>0</v>
      </c>
      <c r="AD15" s="353">
        <v>0</v>
      </c>
      <c r="AE15" s="353">
        <v>0</v>
      </c>
      <c r="AF15" s="353">
        <v>0</v>
      </c>
      <c r="AG15" s="353">
        <v>0</v>
      </c>
      <c r="AH15" s="353">
        <v>0</v>
      </c>
      <c r="AI15" s="353">
        <v>0</v>
      </c>
      <c r="AJ15" s="353">
        <v>0</v>
      </c>
      <c r="AK15" s="353">
        <v>0</v>
      </c>
      <c r="AL15" s="353">
        <v>0</v>
      </c>
      <c r="AM15" s="381">
        <v>0</v>
      </c>
      <c r="AN15" s="353">
        <v>0</v>
      </c>
      <c r="AO15" s="353">
        <v>0</v>
      </c>
      <c r="AP15" s="353">
        <v>0</v>
      </c>
      <c r="AQ15" s="353">
        <v>0</v>
      </c>
      <c r="AR15" s="353">
        <v>0</v>
      </c>
      <c r="AS15" s="353">
        <v>0</v>
      </c>
      <c r="AT15" s="353">
        <v>0</v>
      </c>
      <c r="AU15" s="353">
        <v>0</v>
      </c>
      <c r="AV15" s="353">
        <v>0</v>
      </c>
      <c r="AW15" s="381">
        <v>0</v>
      </c>
      <c r="AX15" s="353">
        <v>0</v>
      </c>
      <c r="AY15" s="353">
        <v>0</v>
      </c>
      <c r="AZ15" s="353">
        <v>0</v>
      </c>
      <c r="BA15" s="353">
        <v>0</v>
      </c>
      <c r="BB15" s="353">
        <v>0</v>
      </c>
      <c r="BC15" s="353">
        <v>0</v>
      </c>
      <c r="BD15" s="353">
        <v>0</v>
      </c>
      <c r="BE15" s="353">
        <v>0</v>
      </c>
      <c r="BF15" s="353">
        <v>0</v>
      </c>
      <c r="BG15" s="353">
        <v>0</v>
      </c>
      <c r="BH15" s="382"/>
    </row>
    <row r="16" spans="1:60" s="87" customFormat="1" ht="15" customHeight="1" x14ac:dyDescent="0.2">
      <c r="A16" s="472">
        <v>7</v>
      </c>
      <c r="B16" s="317">
        <v>0</v>
      </c>
      <c r="C16" s="317">
        <f t="shared" si="0"/>
        <v>0</v>
      </c>
      <c r="D16" s="353">
        <v>0</v>
      </c>
      <c r="E16" s="353">
        <f t="shared" si="1"/>
        <v>0</v>
      </c>
      <c r="F16" s="353">
        <v>0</v>
      </c>
      <c r="G16" s="317">
        <v>0</v>
      </c>
      <c r="H16" s="353">
        <v>5.8806516663128843</v>
      </c>
      <c r="I16" s="367">
        <v>22.418571717580416</v>
      </c>
      <c r="J16" s="317">
        <v>0</v>
      </c>
      <c r="K16" s="317">
        <v>0</v>
      </c>
      <c r="L16" s="317">
        <v>0</v>
      </c>
      <c r="M16" s="317">
        <v>0</v>
      </c>
      <c r="N16" s="317">
        <v>0</v>
      </c>
      <c r="O16" s="353">
        <v>0</v>
      </c>
      <c r="P16" s="353">
        <v>0</v>
      </c>
      <c r="Q16" s="353">
        <v>13.914053426248548</v>
      </c>
      <c r="R16" s="353">
        <v>22.783358298822218</v>
      </c>
      <c r="S16" s="381">
        <v>0</v>
      </c>
      <c r="T16" s="353">
        <v>0</v>
      </c>
      <c r="U16" s="353">
        <v>0</v>
      </c>
      <c r="V16" s="353">
        <v>0</v>
      </c>
      <c r="W16" s="353">
        <v>0</v>
      </c>
      <c r="X16" s="353">
        <v>0</v>
      </c>
      <c r="Y16" s="353">
        <v>0</v>
      </c>
      <c r="Z16" s="353">
        <v>0</v>
      </c>
      <c r="AA16" s="353">
        <v>0</v>
      </c>
      <c r="AB16" s="353">
        <v>0</v>
      </c>
      <c r="AC16" s="381">
        <v>7.4919293501225388</v>
      </c>
      <c r="AD16" s="353">
        <v>3.5998765552415293</v>
      </c>
      <c r="AE16" s="353">
        <v>0</v>
      </c>
      <c r="AF16" s="353">
        <v>0</v>
      </c>
      <c r="AG16" s="353">
        <v>0</v>
      </c>
      <c r="AH16" s="353">
        <v>0</v>
      </c>
      <c r="AI16" s="353">
        <v>0</v>
      </c>
      <c r="AJ16" s="353">
        <v>0</v>
      </c>
      <c r="AK16" s="353">
        <v>0</v>
      </c>
      <c r="AL16" s="353">
        <v>0</v>
      </c>
      <c r="AM16" s="381">
        <v>0</v>
      </c>
      <c r="AN16" s="353">
        <v>0</v>
      </c>
      <c r="AO16" s="353">
        <v>0</v>
      </c>
      <c r="AP16" s="353">
        <v>0</v>
      </c>
      <c r="AQ16" s="353">
        <v>0</v>
      </c>
      <c r="AR16" s="353">
        <v>0</v>
      </c>
      <c r="AS16" s="353">
        <v>0</v>
      </c>
      <c r="AT16" s="353">
        <v>0</v>
      </c>
      <c r="AU16" s="353">
        <v>0</v>
      </c>
      <c r="AV16" s="353">
        <v>0</v>
      </c>
      <c r="AW16" s="381">
        <v>0</v>
      </c>
      <c r="AX16" s="353">
        <v>0</v>
      </c>
      <c r="AY16" s="353">
        <v>0</v>
      </c>
      <c r="AZ16" s="353">
        <v>0</v>
      </c>
      <c r="BA16" s="353">
        <v>0</v>
      </c>
      <c r="BB16" s="353">
        <v>0</v>
      </c>
      <c r="BC16" s="353">
        <v>0</v>
      </c>
      <c r="BD16" s="353">
        <v>0</v>
      </c>
      <c r="BE16" s="353">
        <v>0</v>
      </c>
      <c r="BF16" s="353">
        <v>0</v>
      </c>
      <c r="BG16" s="353">
        <v>0</v>
      </c>
      <c r="BH16" s="382"/>
    </row>
    <row r="17" spans="1:60" s="87" customFormat="1" ht="15" customHeight="1" x14ac:dyDescent="0.2">
      <c r="A17" s="472">
        <v>8</v>
      </c>
      <c r="B17" s="317">
        <v>0</v>
      </c>
      <c r="C17" s="317">
        <f t="shared" si="0"/>
        <v>0</v>
      </c>
      <c r="D17" s="353">
        <v>0</v>
      </c>
      <c r="E17" s="353">
        <f t="shared" si="1"/>
        <v>0</v>
      </c>
      <c r="F17" s="353">
        <v>0</v>
      </c>
      <c r="G17" s="317">
        <v>533.73775120411892</v>
      </c>
      <c r="H17" s="353">
        <v>782.1266716196136</v>
      </c>
      <c r="I17" s="367">
        <v>986.41715557353837</v>
      </c>
      <c r="J17" s="317">
        <v>447.04927480549418</v>
      </c>
      <c r="K17" s="317">
        <v>45.590373011519468</v>
      </c>
      <c r="L17" s="317">
        <v>82.534720700985773</v>
      </c>
      <c r="M17" s="317">
        <v>55.241774675972088</v>
      </c>
      <c r="N17" s="317">
        <v>0</v>
      </c>
      <c r="O17" s="353">
        <v>427.94726864204466</v>
      </c>
      <c r="P17" s="353">
        <v>568.11178800892174</v>
      </c>
      <c r="Q17" s="353">
        <v>744.40185830429732</v>
      </c>
      <c r="R17" s="353">
        <v>820.20089875759982</v>
      </c>
      <c r="S17" s="381">
        <v>679.84662576687117</v>
      </c>
      <c r="T17" s="353">
        <v>254.05517207007401</v>
      </c>
      <c r="U17" s="353">
        <v>146.35705339861093</v>
      </c>
      <c r="V17" s="353">
        <v>0</v>
      </c>
      <c r="W17" s="353">
        <v>0</v>
      </c>
      <c r="X17" s="353">
        <v>0</v>
      </c>
      <c r="Y17" s="353">
        <v>29.644399434402104</v>
      </c>
      <c r="Z17" s="353">
        <v>0</v>
      </c>
      <c r="AA17" s="353">
        <v>105.12606268471558</v>
      </c>
      <c r="AB17" s="353">
        <v>277.02774550191896</v>
      </c>
      <c r="AC17" s="381">
        <v>616.21118904757884</v>
      </c>
      <c r="AD17" s="353">
        <v>550.78111295195401</v>
      </c>
      <c r="AE17" s="353">
        <v>246.61834310252954</v>
      </c>
      <c r="AF17" s="353">
        <v>0</v>
      </c>
      <c r="AG17" s="353">
        <v>0</v>
      </c>
      <c r="AH17" s="353">
        <v>0</v>
      </c>
      <c r="AI17" s="353">
        <v>0</v>
      </c>
      <c r="AJ17" s="353">
        <v>0</v>
      </c>
      <c r="AK17" s="353">
        <v>0</v>
      </c>
      <c r="AL17" s="353">
        <v>0</v>
      </c>
      <c r="AM17" s="381">
        <v>0</v>
      </c>
      <c r="AN17" s="353">
        <v>0</v>
      </c>
      <c r="AO17" s="353">
        <v>0</v>
      </c>
      <c r="AP17" s="353">
        <v>0</v>
      </c>
      <c r="AQ17" s="353">
        <v>0</v>
      </c>
      <c r="AR17" s="353">
        <v>0</v>
      </c>
      <c r="AS17" s="353">
        <v>0</v>
      </c>
      <c r="AT17" s="353">
        <v>0</v>
      </c>
      <c r="AU17" s="353">
        <v>22.92432903260929</v>
      </c>
      <c r="AV17" s="353">
        <v>0</v>
      </c>
      <c r="AW17" s="381">
        <v>0</v>
      </c>
      <c r="AX17" s="353">
        <v>0</v>
      </c>
      <c r="AY17" s="353">
        <v>0</v>
      </c>
      <c r="AZ17" s="353">
        <v>0</v>
      </c>
      <c r="BA17" s="353">
        <v>0</v>
      </c>
      <c r="BB17" s="353">
        <v>0</v>
      </c>
      <c r="BC17" s="353">
        <v>0</v>
      </c>
      <c r="BD17" s="353">
        <v>0</v>
      </c>
      <c r="BE17" s="353">
        <v>0</v>
      </c>
      <c r="BF17" s="353">
        <v>0</v>
      </c>
      <c r="BG17" s="353">
        <v>0.98253313827193334</v>
      </c>
      <c r="BH17" s="382"/>
    </row>
    <row r="18" spans="1:60" s="87" customFormat="1" ht="15" customHeight="1" x14ac:dyDescent="0.2">
      <c r="A18" s="473">
        <v>9</v>
      </c>
      <c r="B18" s="316">
        <v>47.697534280268087</v>
      </c>
      <c r="C18" s="316">
        <f t="shared" si="0"/>
        <v>80.137012628361589</v>
      </c>
      <c r="D18" s="354">
        <v>112.5764909764551</v>
      </c>
      <c r="E18" s="354">
        <f t="shared" si="1"/>
        <v>176.28625073158787</v>
      </c>
      <c r="F18" s="354">
        <v>239.99601048672062</v>
      </c>
      <c r="G18" s="316">
        <v>1650.2925870564138</v>
      </c>
      <c r="H18" s="354">
        <v>1793.5987582254297</v>
      </c>
      <c r="I18" s="368">
        <v>2286.6943151932023</v>
      </c>
      <c r="J18" s="316">
        <v>1357.1138699452501</v>
      </c>
      <c r="K18" s="316">
        <v>754.77395319071115</v>
      </c>
      <c r="L18" s="316">
        <v>733.10251916757943</v>
      </c>
      <c r="M18" s="316">
        <v>782.59180790960454</v>
      </c>
      <c r="N18" s="316">
        <v>203.38469774022104</v>
      </c>
      <c r="O18" s="354">
        <v>1171.0193441932313</v>
      </c>
      <c r="P18" s="354">
        <v>1342.8096807483603</v>
      </c>
      <c r="Q18" s="354">
        <v>1554.8954703832753</v>
      </c>
      <c r="R18" s="354">
        <v>1640.4017975151996</v>
      </c>
      <c r="S18" s="383">
        <v>1519.126309788805</v>
      </c>
      <c r="T18" s="354">
        <v>1115.6335816990206</v>
      </c>
      <c r="U18" s="354">
        <v>1032.0695662074461</v>
      </c>
      <c r="V18" s="354">
        <v>292.27500804117079</v>
      </c>
      <c r="W18" s="354">
        <v>111.53657334182363</v>
      </c>
      <c r="X18" s="354">
        <v>593.71829343033949</v>
      </c>
      <c r="Y18" s="354">
        <v>785.57658501165577</v>
      </c>
      <c r="Z18" s="354">
        <v>284.2580699520671</v>
      </c>
      <c r="AA18" s="354">
        <v>907.72311818148648</v>
      </c>
      <c r="AB18" s="354">
        <v>981.30250695398047</v>
      </c>
      <c r="AC18" s="383">
        <v>1256.7711484830559</v>
      </c>
      <c r="AD18" s="354">
        <v>1223.95802878212</v>
      </c>
      <c r="AE18" s="354">
        <v>943.05465003291226</v>
      </c>
      <c r="AF18" s="354">
        <v>88.014235310290047</v>
      </c>
      <c r="AG18" s="354">
        <v>0</v>
      </c>
      <c r="AH18" s="354">
        <v>0</v>
      </c>
      <c r="AI18" s="354">
        <v>1.5825514473815747</v>
      </c>
      <c r="AJ18" s="354">
        <v>133.32713104548188</v>
      </c>
      <c r="AK18" s="354">
        <v>38.012307734526146</v>
      </c>
      <c r="AL18" s="354">
        <v>33.017281074785345</v>
      </c>
      <c r="AM18" s="383">
        <v>223.13728497132954</v>
      </c>
      <c r="AN18" s="354">
        <v>142.89583713236252</v>
      </c>
      <c r="AO18" s="354">
        <v>18.296522556390979</v>
      </c>
      <c r="AP18" s="354">
        <v>0</v>
      </c>
      <c r="AQ18" s="354">
        <v>0</v>
      </c>
      <c r="AR18" s="354">
        <v>0</v>
      </c>
      <c r="AS18" s="354">
        <v>0</v>
      </c>
      <c r="AT18" s="354">
        <v>0</v>
      </c>
      <c r="AU18" s="354">
        <v>735.99161631008769</v>
      </c>
      <c r="AV18" s="354">
        <v>120.69675063268161</v>
      </c>
      <c r="AW18" s="383">
        <v>0</v>
      </c>
      <c r="AX18" s="354">
        <v>0</v>
      </c>
      <c r="AY18" s="354">
        <v>0</v>
      </c>
      <c r="AZ18" s="354">
        <v>0</v>
      </c>
      <c r="BA18" s="354">
        <v>0</v>
      </c>
      <c r="BB18" s="354">
        <v>0</v>
      </c>
      <c r="BC18" s="354">
        <v>0</v>
      </c>
      <c r="BD18" s="354">
        <v>0</v>
      </c>
      <c r="BE18" s="354">
        <v>7.1738185517432722</v>
      </c>
      <c r="BF18" s="354">
        <v>2</v>
      </c>
      <c r="BG18" s="354">
        <v>231.87782063217628</v>
      </c>
      <c r="BH18" s="384"/>
    </row>
    <row r="19" spans="1:60" s="87" customFormat="1" ht="15" customHeight="1" x14ac:dyDescent="0.2">
      <c r="A19" s="474">
        <v>10</v>
      </c>
      <c r="B19" s="360">
        <v>483.78927627129059</v>
      </c>
      <c r="C19" s="360">
        <f t="shared" si="0"/>
        <v>559.7576714809303</v>
      </c>
      <c r="D19" s="356">
        <v>635.72606669056995</v>
      </c>
      <c r="E19" s="356">
        <f t="shared" si="1"/>
        <v>797.85505431872616</v>
      </c>
      <c r="F19" s="356">
        <v>959.98404194688248</v>
      </c>
      <c r="G19" s="360">
        <v>2680.9585893816088</v>
      </c>
      <c r="H19" s="356">
        <v>2663.9352048397368</v>
      </c>
      <c r="I19" s="369">
        <v>3334.7625429900868</v>
      </c>
      <c r="J19" s="360">
        <v>2096.8739794448179</v>
      </c>
      <c r="K19" s="360">
        <v>1413.3015633571035</v>
      </c>
      <c r="L19" s="360">
        <v>1422.510186199343</v>
      </c>
      <c r="M19" s="360">
        <v>1551.3731721502161</v>
      </c>
      <c r="N19" s="360">
        <v>1233.0197300500899</v>
      </c>
      <c r="O19" s="356">
        <v>1777.9263797219492</v>
      </c>
      <c r="P19" s="356">
        <v>2058.4829721362225</v>
      </c>
      <c r="Q19" s="356">
        <v>2222.7700348432054</v>
      </c>
      <c r="R19" s="356">
        <v>2304.3739536523044</v>
      </c>
      <c r="S19" s="385">
        <v>2295.2344046908083</v>
      </c>
      <c r="T19" s="356">
        <v>1902.6523212639238</v>
      </c>
      <c r="U19" s="356">
        <v>1809.275987703518</v>
      </c>
      <c r="V19" s="356">
        <v>1145.3378363889783</v>
      </c>
      <c r="W19" s="356">
        <v>892.29258673458901</v>
      </c>
      <c r="X19" s="356">
        <v>1437.1926217354342</v>
      </c>
      <c r="Y19" s="356">
        <v>1592.3277410478845</v>
      </c>
      <c r="Z19" s="356">
        <v>1238.70122453565</v>
      </c>
      <c r="AA19" s="356">
        <v>1498.046393257197</v>
      </c>
      <c r="AB19" s="356">
        <v>1515.8490017957115</v>
      </c>
      <c r="AC19" s="385">
        <v>1758.730414941266</v>
      </c>
      <c r="AD19" s="356">
        <v>1754.9398206802455</v>
      </c>
      <c r="AE19" s="356">
        <v>1469.2895652446477</v>
      </c>
      <c r="AF19" s="356">
        <v>763.35423317193863</v>
      </c>
      <c r="AG19" s="356">
        <v>333.48673331048968</v>
      </c>
      <c r="AH19" s="356">
        <v>226.17284310581104</v>
      </c>
      <c r="AI19" s="356">
        <v>526.98963197806438</v>
      </c>
      <c r="AJ19" s="356">
        <v>829.41878034107913</v>
      </c>
      <c r="AK19" s="356">
        <v>783.05353933123865</v>
      </c>
      <c r="AL19" s="356">
        <v>781.90924727105289</v>
      </c>
      <c r="AM19" s="385">
        <v>1038.8444459261236</v>
      </c>
      <c r="AN19" s="356">
        <v>866.03537655977277</v>
      </c>
      <c r="AO19" s="356">
        <v>740.30545112781954</v>
      </c>
      <c r="AP19" s="356">
        <v>114.80696257832588</v>
      </c>
      <c r="AQ19" s="356">
        <v>0</v>
      </c>
      <c r="AR19" s="356">
        <v>26.329357536589999</v>
      </c>
      <c r="AS19" s="356">
        <v>125.29703598583181</v>
      </c>
      <c r="AT19" s="356">
        <v>390.82275292220874</v>
      </c>
      <c r="AU19" s="356">
        <v>1541.9627633512985</v>
      </c>
      <c r="AV19" s="356">
        <v>879.19299725571011</v>
      </c>
      <c r="AW19" s="385">
        <v>0</v>
      </c>
      <c r="AX19" s="356">
        <v>0</v>
      </c>
      <c r="AY19" s="356">
        <v>0</v>
      </c>
      <c r="AZ19" s="356">
        <v>19.9467</v>
      </c>
      <c r="BA19" s="356">
        <v>0</v>
      </c>
      <c r="BB19" s="356">
        <v>0</v>
      </c>
      <c r="BC19" s="356">
        <v>0</v>
      </c>
      <c r="BD19" s="356">
        <v>0</v>
      </c>
      <c r="BE19" s="356">
        <v>339.219134375289</v>
      </c>
      <c r="BF19" s="356">
        <v>236</v>
      </c>
      <c r="BG19" s="356">
        <v>945.19687901759983</v>
      </c>
      <c r="BH19" s="386"/>
    </row>
    <row r="20" spans="1:60" s="87" customFormat="1" ht="15" customHeight="1" x14ac:dyDescent="0.2">
      <c r="A20" s="472">
        <v>11</v>
      </c>
      <c r="B20" s="317">
        <v>994.83428641702005</v>
      </c>
      <c r="C20" s="317">
        <f t="shared" si="0"/>
        <v>1086.7881842028926</v>
      </c>
      <c r="D20" s="353">
        <v>1178.7420819887652</v>
      </c>
      <c r="E20" s="353">
        <f t="shared" si="1"/>
        <v>1394.6208130221953</v>
      </c>
      <c r="F20" s="353">
        <v>1610.4995440556252</v>
      </c>
      <c r="G20" s="317">
        <v>3484.6326745280408</v>
      </c>
      <c r="H20" s="353">
        <v>3404.8973147951601</v>
      </c>
      <c r="I20" s="367">
        <v>4197.8775541169334</v>
      </c>
      <c r="J20" s="317">
        <v>2847.2781192968973</v>
      </c>
      <c r="K20" s="317">
        <v>2011.0420095081365</v>
      </c>
      <c r="L20" s="317">
        <v>1975.9783132530122</v>
      </c>
      <c r="M20" s="317">
        <v>2361.5858673978069</v>
      </c>
      <c r="N20" s="317">
        <v>2135.539326272321</v>
      </c>
      <c r="O20" s="353">
        <v>2400.3951341103775</v>
      </c>
      <c r="P20" s="353">
        <v>2689.3083990811942</v>
      </c>
      <c r="Q20" s="353">
        <v>2834.9883855981416</v>
      </c>
      <c r="R20" s="353">
        <v>3007.4032954445329</v>
      </c>
      <c r="S20" s="381">
        <v>3032.2362777566645</v>
      </c>
      <c r="T20" s="353">
        <v>2609.5884522415213</v>
      </c>
      <c r="U20" s="353">
        <v>2561.2484344756913</v>
      </c>
      <c r="V20" s="353">
        <v>1898.599442478825</v>
      </c>
      <c r="W20" s="353">
        <v>1684.429883121418</v>
      </c>
      <c r="X20" s="353">
        <v>2168.9339870702438</v>
      </c>
      <c r="Y20" s="353">
        <v>2358.8472121374248</v>
      </c>
      <c r="Z20" s="353">
        <v>2023.0045124325943</v>
      </c>
      <c r="AA20" s="353">
        <v>2035.8066369905498</v>
      </c>
      <c r="AB20" s="353">
        <v>2019.1811027780711</v>
      </c>
      <c r="AC20" s="381">
        <v>2279.4195047747826</v>
      </c>
      <c r="AD20" s="353">
        <v>2282.3217360231297</v>
      </c>
      <c r="AE20" s="353">
        <v>1969.4732470300598</v>
      </c>
      <c r="AF20" s="353">
        <v>1330.3690183439994</v>
      </c>
      <c r="AG20" s="353">
        <v>997.15835108681074</v>
      </c>
      <c r="AH20" s="353">
        <v>993.54498935766992</v>
      </c>
      <c r="AI20" s="353">
        <v>1229.6424746154835</v>
      </c>
      <c r="AJ20" s="353">
        <v>1393.7336140684677</v>
      </c>
      <c r="AK20" s="353">
        <v>1442.9472016026125</v>
      </c>
      <c r="AL20" s="353">
        <v>1523.2972859503238</v>
      </c>
      <c r="AM20" s="381">
        <v>1725.9890652086947</v>
      </c>
      <c r="AN20" s="353">
        <v>1651.2407846406336</v>
      </c>
      <c r="AO20" s="353">
        <v>1535.500469924812</v>
      </c>
      <c r="AP20" s="353">
        <v>946.12002895873377</v>
      </c>
      <c r="AQ20" s="353">
        <v>516.64526759016292</v>
      </c>
      <c r="AR20" s="353">
        <v>764.86783643793945</v>
      </c>
      <c r="AS20" s="353">
        <v>961.46297001372977</v>
      </c>
      <c r="AT20" s="353">
        <v>1300.2610954364279</v>
      </c>
      <c r="AU20" s="353">
        <v>2269.5085742283195</v>
      </c>
      <c r="AV20" s="353">
        <v>1674.3715896592596</v>
      </c>
      <c r="AW20" s="381">
        <v>93.729317107725493</v>
      </c>
      <c r="AX20" s="353">
        <v>183.53352013499722</v>
      </c>
      <c r="AY20" s="353">
        <v>223.68610459781829</v>
      </c>
      <c r="AZ20" s="353">
        <v>613.91509999999994</v>
      </c>
      <c r="BA20" s="353">
        <v>0</v>
      </c>
      <c r="BB20" s="353">
        <v>0</v>
      </c>
      <c r="BC20" s="353">
        <v>0</v>
      </c>
      <c r="BD20" s="353">
        <v>0</v>
      </c>
      <c r="BE20" s="353">
        <v>1037.1291963377416</v>
      </c>
      <c r="BF20" s="353">
        <v>917</v>
      </c>
      <c r="BG20" s="353">
        <v>1635.917675222769</v>
      </c>
      <c r="BH20" s="382"/>
    </row>
    <row r="21" spans="1:60" s="87" customFormat="1" ht="15" customHeight="1" x14ac:dyDescent="0.2">
      <c r="A21" s="472">
        <v>12</v>
      </c>
      <c r="B21" s="317">
        <v>1451.3678288138717</v>
      </c>
      <c r="C21" s="317">
        <f t="shared" si="0"/>
        <v>1576.629743258376</v>
      </c>
      <c r="D21" s="353">
        <v>1701.8916577028801</v>
      </c>
      <c r="E21" s="353">
        <f t="shared" si="1"/>
        <v>2009.8739321228409</v>
      </c>
      <c r="F21" s="353">
        <v>2317.8562065428018</v>
      </c>
      <c r="G21" s="317">
        <v>4214.6877595083879</v>
      </c>
      <c r="H21" s="353">
        <v>4104.6948630863935</v>
      </c>
      <c r="I21" s="367">
        <v>4836.8068480679749</v>
      </c>
      <c r="J21" s="317">
        <v>3576.3941984439534</v>
      </c>
      <c r="K21" s="317">
        <v>2629.0448436642891</v>
      </c>
      <c r="L21" s="317">
        <v>2587.7062431544359</v>
      </c>
      <c r="M21" s="317">
        <v>3157.9881189764042</v>
      </c>
      <c r="N21" s="317">
        <v>2944.8409360302835</v>
      </c>
      <c r="O21" s="353">
        <v>3003.4117399241677</v>
      </c>
      <c r="P21" s="353">
        <v>3290.6215253503774</v>
      </c>
      <c r="Q21" s="353">
        <v>3443.7282229965158</v>
      </c>
      <c r="R21" s="353">
        <v>3642.0825623402948</v>
      </c>
      <c r="S21" s="381">
        <v>3736.1482708073186</v>
      </c>
      <c r="T21" s="353">
        <v>3222.6346283236562</v>
      </c>
      <c r="U21" s="353">
        <v>3214.8083798246612</v>
      </c>
      <c r="V21" s="353">
        <v>2654.2372681462421</v>
      </c>
      <c r="W21" s="353">
        <v>2335.439270381858</v>
      </c>
      <c r="X21" s="353">
        <v>2780.1790197900395</v>
      </c>
      <c r="Y21" s="353">
        <v>3000.4367141819844</v>
      </c>
      <c r="Z21" s="353">
        <v>2701.4891027561412</v>
      </c>
      <c r="AA21" s="353">
        <v>2624.1082570146314</v>
      </c>
      <c r="AB21" s="353">
        <v>2563.4820957008556</v>
      </c>
      <c r="AC21" s="381">
        <v>2831.9492943463197</v>
      </c>
      <c r="AD21" s="353">
        <v>2829.5029724198421</v>
      </c>
      <c r="AE21" s="353">
        <v>2460.9731843400305</v>
      </c>
      <c r="AF21" s="353">
        <v>1861.8395931022894</v>
      </c>
      <c r="AG21" s="353">
        <v>1538.6615616107742</v>
      </c>
      <c r="AH21" s="353">
        <v>1579.9788611248798</v>
      </c>
      <c r="AI21" s="353">
        <v>1756.6321065935479</v>
      </c>
      <c r="AJ21" s="353">
        <v>1937.8943465913064</v>
      </c>
      <c r="AK21" s="353">
        <v>2029.8572330236962</v>
      </c>
      <c r="AL21" s="353">
        <v>2149.1248408678462</v>
      </c>
      <c r="AM21" s="381">
        <v>2401.3118415788776</v>
      </c>
      <c r="AN21" s="353">
        <v>2427.7858389558965</v>
      </c>
      <c r="AO21" s="353">
        <v>2309.5841165413535</v>
      </c>
      <c r="AP21" s="353">
        <v>1763.6009311730782</v>
      </c>
      <c r="AQ21" s="353">
        <v>1409.2784524318056</v>
      </c>
      <c r="AR21" s="353">
        <v>1624.5213600076029</v>
      </c>
      <c r="AS21" s="353">
        <v>1751.6014214345876</v>
      </c>
      <c r="AT21" s="353">
        <v>2105.4800371713914</v>
      </c>
      <c r="AU21" s="353">
        <v>2999.4674723719313</v>
      </c>
      <c r="AV21" s="353">
        <v>2409.2018067464683</v>
      </c>
      <c r="AW21" s="381">
        <v>813.10182590951865</v>
      </c>
      <c r="AX21" s="353">
        <v>978.84544071998516</v>
      </c>
      <c r="AY21" s="353">
        <v>1019.0144765011722</v>
      </c>
      <c r="AZ21" s="353">
        <v>1420.6483000000001</v>
      </c>
      <c r="BA21" s="353">
        <v>355.70622938589599</v>
      </c>
      <c r="BB21" s="353">
        <v>86.539162376352166</v>
      </c>
      <c r="BC21" s="353">
        <v>347.97593822777071</v>
      </c>
      <c r="BD21" s="353">
        <v>44.942231150849793</v>
      </c>
      <c r="BE21" s="353">
        <v>1688.9218533247017</v>
      </c>
      <c r="BF21" s="353">
        <v>1578</v>
      </c>
      <c r="BG21" s="353">
        <v>2310.9179412155872</v>
      </c>
      <c r="BH21" s="382"/>
    </row>
    <row r="22" spans="1:60" s="87" customFormat="1" ht="15" customHeight="1" x14ac:dyDescent="0.2">
      <c r="A22" s="472">
        <v>13</v>
      </c>
      <c r="B22" s="317">
        <v>1921.5292381479428</v>
      </c>
      <c r="C22" s="317">
        <f t="shared" si="0"/>
        <v>2116.3291882146427</v>
      </c>
      <c r="D22" s="353">
        <v>2311.1291382813429</v>
      </c>
      <c r="E22" s="353">
        <f t="shared" si="1"/>
        <v>2642.9082657096901</v>
      </c>
      <c r="F22" s="353">
        <v>2974.6873931380374</v>
      </c>
      <c r="G22" s="317">
        <v>4852.7190942811276</v>
      </c>
      <c r="H22" s="353">
        <v>4722.1632880492461</v>
      </c>
      <c r="I22" s="367">
        <v>5498.1547137365969</v>
      </c>
      <c r="J22" s="317">
        <v>4193.7479588896358</v>
      </c>
      <c r="K22" s="317">
        <v>3287.5724538306818</v>
      </c>
      <c r="L22" s="317">
        <v>3165.4492880613366</v>
      </c>
      <c r="M22" s="317">
        <v>3807.0789714190764</v>
      </c>
      <c r="N22" s="317">
        <v>3724.4822773677975</v>
      </c>
      <c r="O22" s="353">
        <v>3575.3049080185365</v>
      </c>
      <c r="P22" s="353">
        <v>3858.7333133592992</v>
      </c>
      <c r="Q22" s="353">
        <v>4048.9895470383276</v>
      </c>
      <c r="R22" s="353">
        <v>4227.9403471671512</v>
      </c>
      <c r="S22" s="381">
        <v>4406.9703838427713</v>
      </c>
      <c r="T22" s="353">
        <v>3824.6349273592664</v>
      </c>
      <c r="U22" s="353">
        <v>3838.0875555049524</v>
      </c>
      <c r="V22" s="353">
        <v>3295.8165540902755</v>
      </c>
      <c r="W22" s="353">
        <v>2977.3436312470471</v>
      </c>
      <c r="X22" s="353">
        <v>3413.332476621656</v>
      </c>
      <c r="Y22" s="353">
        <v>3635.6738449191726</v>
      </c>
      <c r="Z22" s="353">
        <v>3379.973693079688</v>
      </c>
      <c r="AA22" s="353">
        <v>3228.5831174517457</v>
      </c>
      <c r="AB22" s="353">
        <v>3115.5866870884829</v>
      </c>
      <c r="AC22" s="381">
        <v>3362.0032958674892</v>
      </c>
      <c r="AD22" s="353">
        <v>3383.8839619270375</v>
      </c>
      <c r="AE22" s="353">
        <v>3030.6268219289723</v>
      </c>
      <c r="AF22" s="353">
        <v>2398.3879122054036</v>
      </c>
      <c r="AG22" s="353">
        <v>2030.6370394648629</v>
      </c>
      <c r="AH22" s="353">
        <v>2161.566171968394</v>
      </c>
      <c r="AI22" s="353">
        <v>2308.9425617297175</v>
      </c>
      <c r="AJ22" s="353">
        <v>2503.7594957959682</v>
      </c>
      <c r="AK22" s="353">
        <v>2638.0541567761147</v>
      </c>
      <c r="AL22" s="353">
        <v>2825.9791029009457</v>
      </c>
      <c r="AM22" s="381">
        <v>3024.9140552073613</v>
      </c>
      <c r="AN22" s="353">
        <v>3168.2460859145021</v>
      </c>
      <c r="AO22" s="353">
        <v>3024.5559210526317</v>
      </c>
      <c r="AP22" s="353">
        <v>2502.2384976408616</v>
      </c>
      <c r="AQ22" s="353">
        <v>2140.9671690974551</v>
      </c>
      <c r="AR22" s="353">
        <v>2431.5161685040862</v>
      </c>
      <c r="AS22" s="353">
        <v>2514.8905080013383</v>
      </c>
      <c r="AT22" s="353">
        <v>2882.1627144072727</v>
      </c>
      <c r="AU22" s="353">
        <v>3692.0235178833909</v>
      </c>
      <c r="AV22" s="353">
        <v>3175.9811637070338</v>
      </c>
      <c r="AW22" s="381">
        <v>1619.173953035958</v>
      </c>
      <c r="AX22" s="353">
        <v>1788.0089477302558</v>
      </c>
      <c r="AY22" s="353">
        <v>1773.6726475685593</v>
      </c>
      <c r="AZ22" s="353">
        <v>2157.5680499999999</v>
      </c>
      <c r="BA22" s="353">
        <v>1216.1454570441338</v>
      </c>
      <c r="BB22" s="353">
        <v>878.2122404118702</v>
      </c>
      <c r="BC22" s="353">
        <v>1270.2708261749322</v>
      </c>
      <c r="BD22" s="353">
        <v>768.19860222964178</v>
      </c>
      <c r="BE22" s="353">
        <v>2320.2178858781099</v>
      </c>
      <c r="BF22" s="353">
        <v>2232</v>
      </c>
      <c r="BG22" s="353">
        <v>2806.1146429046416</v>
      </c>
      <c r="BH22" s="382"/>
    </row>
    <row r="23" spans="1:60" s="87" customFormat="1" ht="15" customHeight="1" x14ac:dyDescent="0.2">
      <c r="A23" s="472">
        <v>14</v>
      </c>
      <c r="B23" s="317">
        <v>2405.3185144192335</v>
      </c>
      <c r="C23" s="317">
        <f t="shared" si="0"/>
        <v>2629.7318339993858</v>
      </c>
      <c r="D23" s="353">
        <v>2854.1451535795381</v>
      </c>
      <c r="E23" s="353">
        <f t="shared" si="1"/>
        <v>3249.147551142898</v>
      </c>
      <c r="F23" s="353">
        <v>3644.1499487062579</v>
      </c>
      <c r="G23" s="317">
        <v>5484.6155123733597</v>
      </c>
      <c r="H23" s="353">
        <v>5363.15431967735</v>
      </c>
      <c r="I23" s="367">
        <v>6081.0375783936879</v>
      </c>
      <c r="J23" s="317">
        <v>4843.0338103928534</v>
      </c>
      <c r="K23" s="317">
        <v>3915.7064819893944</v>
      </c>
      <c r="L23" s="317">
        <v>3718.917415115006</v>
      </c>
      <c r="M23" s="317">
        <v>4465.3767863077437</v>
      </c>
      <c r="N23" s="317">
        <v>4398.19408863228</v>
      </c>
      <c r="O23" s="353">
        <v>4170.5406544024718</v>
      </c>
      <c r="P23" s="353">
        <v>4401.0218382769062</v>
      </c>
      <c r="Q23" s="353">
        <v>4595.1161440185833</v>
      </c>
      <c r="R23" s="353">
        <v>4836.5814902928305</v>
      </c>
      <c r="S23" s="381">
        <v>5053.7271295944411</v>
      </c>
      <c r="T23" s="353">
        <v>4487.3875501507637</v>
      </c>
      <c r="U23" s="353">
        <v>4476.507116019583</v>
      </c>
      <c r="V23" s="353">
        <v>3923.1385225688864</v>
      </c>
      <c r="W23" s="353">
        <v>3607.8667091181724</v>
      </c>
      <c r="X23" s="353">
        <v>4101.2569937328244</v>
      </c>
      <c r="Y23" s="353">
        <v>4275.1458898612755</v>
      </c>
      <c r="Z23" s="353">
        <v>4006.5863728280406</v>
      </c>
      <c r="AA23" s="353">
        <v>3796.6681869595359</v>
      </c>
      <c r="AB23" s="353">
        <v>3679.3966761733741</v>
      </c>
      <c r="AC23" s="381">
        <v>3951.9927321896394</v>
      </c>
      <c r="AD23" s="353">
        <v>3943.6647662670953</v>
      </c>
      <c r="AE23" s="353">
        <v>3569.0189794063253</v>
      </c>
      <c r="AF23" s="353">
        <v>2999.2543263429607</v>
      </c>
      <c r="AG23" s="353">
        <v>2631.5735291926758</v>
      </c>
      <c r="AH23" s="353">
        <v>2707.6120360381378</v>
      </c>
      <c r="AI23" s="353">
        <v>2869.1657741027948</v>
      </c>
      <c r="AJ23" s="353">
        <v>3092.8793771597252</v>
      </c>
      <c r="AK23" s="353">
        <v>3240.1691112910089</v>
      </c>
      <c r="AL23" s="353">
        <v>3501.3325794306456</v>
      </c>
      <c r="AM23" s="381">
        <v>3667.7267635684761</v>
      </c>
      <c r="AN23" s="353">
        <v>3866.8479563393857</v>
      </c>
      <c r="AO23" s="353">
        <v>3755.0093984962405</v>
      </c>
      <c r="AP23" s="353">
        <v>3217.3613850263373</v>
      </c>
      <c r="AQ23" s="353">
        <v>2894.2954781229018</v>
      </c>
      <c r="AR23" s="353">
        <v>3164.7887758981178</v>
      </c>
      <c r="AS23" s="353">
        <v>3220.6452413092888</v>
      </c>
      <c r="AT23" s="353">
        <v>3598.0507411885887</v>
      </c>
      <c r="AU23" s="353">
        <v>4409.9169796940505</v>
      </c>
      <c r="AV23" s="353">
        <v>3859.9294172922296</v>
      </c>
      <c r="AW23" s="381">
        <v>2380.7246545362277</v>
      </c>
      <c r="AX23" s="353">
        <v>2511.7543384512824</v>
      </c>
      <c r="AY23" s="353">
        <v>2454.8985115710061</v>
      </c>
      <c r="AZ23" s="353">
        <v>2826.8906499999998</v>
      </c>
      <c r="BA23" s="353">
        <v>2002.6151935762523</v>
      </c>
      <c r="BB23" s="353">
        <v>1757.492865544436</v>
      </c>
      <c r="BC23" s="353">
        <v>2150.2586091703888</v>
      </c>
      <c r="BD23" s="353">
        <v>1691.0820930715108</v>
      </c>
      <c r="BE23" s="353">
        <v>2886.9495514658283</v>
      </c>
      <c r="BF23" s="353">
        <v>2810</v>
      </c>
      <c r="BG23" s="353">
        <v>3093.9968524183182</v>
      </c>
      <c r="BH23" s="382"/>
    </row>
    <row r="24" spans="1:60" s="87" customFormat="1" ht="15" customHeight="1" x14ac:dyDescent="0.2">
      <c r="A24" s="472">
        <v>15</v>
      </c>
      <c r="B24" s="317">
        <v>2855.0381233474754</v>
      </c>
      <c r="C24" s="317">
        <f t="shared" si="0"/>
        <v>3112.8553530565509</v>
      </c>
      <c r="D24" s="353">
        <v>3370.6725827656264</v>
      </c>
      <c r="E24" s="353">
        <f t="shared" si="1"/>
        <v>3807.406278844343</v>
      </c>
      <c r="F24" s="353">
        <v>4244.1399749230595</v>
      </c>
      <c r="G24" s="317">
        <v>6073.5675137020435</v>
      </c>
      <c r="H24" s="353">
        <v>5980.6227446402036</v>
      </c>
      <c r="I24" s="367">
        <v>6691.9436576977541</v>
      </c>
      <c r="J24" s="317">
        <v>5375.2353280184416</v>
      </c>
      <c r="K24" s="317">
        <v>4559.0373011519468</v>
      </c>
      <c r="L24" s="317">
        <v>4218.980722891567</v>
      </c>
      <c r="M24" s="317">
        <v>5063.8293452974413</v>
      </c>
      <c r="N24" s="317">
        <v>5084.6174435055254</v>
      </c>
      <c r="O24" s="353">
        <v>4707.4199550624908</v>
      </c>
      <c r="P24" s="353">
        <v>5013.40207729951</v>
      </c>
      <c r="Q24" s="353">
        <v>5242.1196283391409</v>
      </c>
      <c r="R24" s="353">
        <v>5448.4773988897705</v>
      </c>
      <c r="S24" s="381">
        <v>5751.6227808241492</v>
      </c>
      <c r="T24" s="353">
        <v>5139.0942958957366</v>
      </c>
      <c r="U24" s="353">
        <v>5119.9734714789929</v>
      </c>
      <c r="V24" s="353">
        <v>4493.431221185805</v>
      </c>
      <c r="W24" s="353">
        <v>4236.1135303904848</v>
      </c>
      <c r="X24" s="353">
        <v>4723.456238508531</v>
      </c>
      <c r="Y24" s="353">
        <v>4904.0306492910913</v>
      </c>
      <c r="Z24" s="353">
        <v>4656.0226932294781</v>
      </c>
      <c r="AA24" s="353">
        <v>4370.8182216222131</v>
      </c>
      <c r="AB24" s="353">
        <v>4223.6976690961583</v>
      </c>
      <c r="AC24" s="381">
        <v>4598.1716386377084</v>
      </c>
      <c r="AD24" s="353">
        <v>4490.8460026638077</v>
      </c>
      <c r="AE24" s="353">
        <v>4149.0931103657958</v>
      </c>
      <c r="AF24" s="353">
        <v>3564.5765300667467</v>
      </c>
      <c r="AG24" s="353">
        <v>3209.3970770078809</v>
      </c>
      <c r="AH24" s="353">
        <v>3287.583826573753</v>
      </c>
      <c r="AI24" s="353">
        <v>3453.127258186596</v>
      </c>
      <c r="AJ24" s="353">
        <v>3668.0464192280251</v>
      </c>
      <c r="AK24" s="353">
        <v>3831.6406196402354</v>
      </c>
      <c r="AL24" s="353">
        <v>4148.1711313957585</v>
      </c>
      <c r="AM24" s="381">
        <v>4323.8390452060275</v>
      </c>
      <c r="AN24" s="353">
        <v>4587.1007111782637</v>
      </c>
      <c r="AO24" s="353">
        <v>4457.3143796992481</v>
      </c>
      <c r="AP24" s="353">
        <v>3925.5681903287814</v>
      </c>
      <c r="AQ24" s="353">
        <v>3612.4594495636779</v>
      </c>
      <c r="AR24" s="353">
        <v>3857.2508791104347</v>
      </c>
      <c r="AS24" s="353">
        <v>3918.7287275160661</v>
      </c>
      <c r="AT24" s="353">
        <v>4280.4396748622867</v>
      </c>
      <c r="AU24" s="353">
        <v>5137.4627905710713</v>
      </c>
      <c r="AV24" s="353">
        <v>4546.2442738310074</v>
      </c>
      <c r="AW24" s="381">
        <v>3151.6482877472699</v>
      </c>
      <c r="AX24" s="353">
        <v>3265.5114997604219</v>
      </c>
      <c r="AY24" s="353">
        <v>3182.4432154144147</v>
      </c>
      <c r="AZ24" s="353">
        <v>3553.8370500000001</v>
      </c>
      <c r="BA24" s="353">
        <v>2744.4856781058579</v>
      </c>
      <c r="BB24" s="353">
        <v>2537.4137116523011</v>
      </c>
      <c r="BC24" s="353">
        <v>2994.2853529568965</v>
      </c>
      <c r="BD24" s="353">
        <v>2528.2617942768757</v>
      </c>
      <c r="BE24" s="353">
        <v>3218.9948672893738</v>
      </c>
      <c r="BF24" s="353">
        <v>3152</v>
      </c>
      <c r="BG24" s="353">
        <v>3374.0187968258192</v>
      </c>
      <c r="BH24" s="382"/>
    </row>
    <row r="25" spans="1:60" s="87" customFormat="1" ht="15" customHeight="1" x14ac:dyDescent="0.2">
      <c r="A25" s="472">
        <v>16</v>
      </c>
      <c r="B25" s="317">
        <v>3325.1995326815468</v>
      </c>
      <c r="C25" s="317">
        <f t="shared" si="0"/>
        <v>3626.0662119007111</v>
      </c>
      <c r="D25" s="353">
        <v>3926.932891119875</v>
      </c>
      <c r="E25" s="353">
        <f t="shared" si="1"/>
        <v>4391.847130616361</v>
      </c>
      <c r="F25" s="353">
        <v>4856.7613701128466</v>
      </c>
      <c r="G25" s="317">
        <v>6650.2496816697121</v>
      </c>
      <c r="H25" s="353">
        <v>6656.8976862661848</v>
      </c>
      <c r="I25" s="367">
        <v>7280.4311652842398</v>
      </c>
      <c r="J25" s="317">
        <v>6035.1652098741715</v>
      </c>
      <c r="K25" s="317">
        <v>5151.7121503016997</v>
      </c>
      <c r="L25" s="317">
        <v>4762.7388828039439</v>
      </c>
      <c r="M25" s="317">
        <v>5708.3167165171162</v>
      </c>
      <c r="N25" s="317">
        <v>5720.1946239437166</v>
      </c>
      <c r="O25" s="353">
        <v>5337.6695688807749</v>
      </c>
      <c r="P25" s="353">
        <v>5703.2521055960578</v>
      </c>
      <c r="Q25" s="353">
        <v>5840.4239256678284</v>
      </c>
      <c r="R25" s="353">
        <v>6070.1376039004908</v>
      </c>
      <c r="S25" s="381">
        <v>6386.3468429339273</v>
      </c>
      <c r="T25" s="353">
        <v>5754.9019412395028</v>
      </c>
      <c r="U25" s="353">
        <v>5771.0100193555727</v>
      </c>
      <c r="V25" s="353">
        <v>5016.1995282513135</v>
      </c>
      <c r="W25" s="353">
        <v>4839.3215290758581</v>
      </c>
      <c r="X25" s="353">
        <v>5354.418852928965</v>
      </c>
      <c r="Y25" s="353">
        <v>5492.6837237742184</v>
      </c>
      <c r="Z25" s="353">
        <v>5245.2875973636901</v>
      </c>
      <c r="AA25" s="353">
        <v>4961.1414966979237</v>
      </c>
      <c r="AB25" s="353">
        <v>4810.9184535755785</v>
      </c>
      <c r="AC25" s="381">
        <v>5206.8908983351648</v>
      </c>
      <c r="AD25" s="353">
        <v>5072.2260663353145</v>
      </c>
      <c r="AE25" s="353">
        <v>4734.377488010532</v>
      </c>
      <c r="AF25" s="353">
        <v>4080.8138717905631</v>
      </c>
      <c r="AG25" s="353">
        <v>3790.5224736677442</v>
      </c>
      <c r="AH25" s="353">
        <v>3853.0159343382807</v>
      </c>
      <c r="AI25" s="353">
        <v>4037.0887422703972</v>
      </c>
      <c r="AJ25" s="353">
        <v>4255.6159851145094</v>
      </c>
      <c r="AK25" s="353">
        <v>4497.6162511491339</v>
      </c>
      <c r="AL25" s="353">
        <v>4852.0395324900464</v>
      </c>
      <c r="AM25" s="381">
        <v>4962.2185624749973</v>
      </c>
      <c r="AN25" s="353">
        <v>5303.0232891343421</v>
      </c>
      <c r="AO25" s="353">
        <v>5172.2861842105267</v>
      </c>
      <c r="AP25" s="353">
        <v>4614.4099657987363</v>
      </c>
      <c r="AQ25" s="353">
        <v>4331.9758955269417</v>
      </c>
      <c r="AR25" s="353">
        <v>4605.0046331495905</v>
      </c>
      <c r="AS25" s="353">
        <v>4642.3830373934215</v>
      </c>
      <c r="AT25" s="353">
        <v>4986.4020444265307</v>
      </c>
      <c r="AU25" s="353">
        <v>5874.6609505144543</v>
      </c>
      <c r="AV25" s="353">
        <v>5288.1742997789615</v>
      </c>
      <c r="AW25" s="381">
        <v>3874.5356459406025</v>
      </c>
      <c r="AX25" s="353">
        <v>4030.8116497572973</v>
      </c>
      <c r="AY25" s="353">
        <v>3909.9879192578237</v>
      </c>
      <c r="AZ25" s="353">
        <v>4259.7285999999995</v>
      </c>
      <c r="BA25" s="353">
        <v>3443.9324839013661</v>
      </c>
      <c r="BB25" s="353">
        <v>3317.3345577601663</v>
      </c>
      <c r="BC25" s="353">
        <v>3654.276190203489</v>
      </c>
      <c r="BD25" s="353">
        <v>3391.5706996397112</v>
      </c>
      <c r="BE25" s="353">
        <v>3491.5999722556185</v>
      </c>
      <c r="BF25" s="353">
        <v>3442</v>
      </c>
      <c r="BG25" s="353">
        <v>3642.2503435740568</v>
      </c>
      <c r="BH25" s="382"/>
    </row>
    <row r="26" spans="1:60" s="87" customFormat="1" ht="15" customHeight="1" x14ac:dyDescent="0.2">
      <c r="A26" s="472">
        <v>17</v>
      </c>
      <c r="B26" s="317">
        <v>3699.9658734550817</v>
      </c>
      <c r="C26" s="317">
        <f t="shared" si="0"/>
        <v>4065.0909503524954</v>
      </c>
      <c r="D26" s="353">
        <v>4430.2160272499095</v>
      </c>
      <c r="E26" s="353">
        <f t="shared" si="1"/>
        <v>4949.7993962762712</v>
      </c>
      <c r="F26" s="353">
        <v>5469.3827653026328</v>
      </c>
      <c r="G26" s="317">
        <v>7233.0667663178874</v>
      </c>
      <c r="H26" s="353">
        <v>7268.4854595627248</v>
      </c>
      <c r="I26" s="367">
        <v>7863.3140299413308</v>
      </c>
      <c r="J26" s="317">
        <v>6721.7051676111805</v>
      </c>
      <c r="K26" s="317">
        <v>5779.8461784604124</v>
      </c>
      <c r="L26" s="317">
        <v>5384.1767798466599</v>
      </c>
      <c r="M26" s="317">
        <v>6398.8388999667668</v>
      </c>
      <c r="N26" s="317">
        <v>6415.0923412228049</v>
      </c>
      <c r="O26" s="353">
        <v>5925.1244558348544</v>
      </c>
      <c r="P26" s="353">
        <v>6378.3459835547119</v>
      </c>
      <c r="Q26" s="353">
        <v>6480.4703832752612</v>
      </c>
      <c r="R26" s="353">
        <v>6682.0335124974308</v>
      </c>
      <c r="S26" s="381">
        <v>7030.0954177751237</v>
      </c>
      <c r="T26" s="353">
        <v>6354.1407710134818</v>
      </c>
      <c r="U26" s="353">
        <v>6369.055220311966</v>
      </c>
      <c r="V26" s="353">
        <v>5634.0166184196423</v>
      </c>
      <c r="W26" s="353">
        <v>5444.8057843600427</v>
      </c>
      <c r="X26" s="353">
        <v>5932.80124948103</v>
      </c>
      <c r="Y26" s="353">
        <v>6096.1589979745477</v>
      </c>
      <c r="Z26" s="353">
        <v>5799.2796023067704</v>
      </c>
      <c r="AA26" s="353">
        <v>5517.0966358959386</v>
      </c>
      <c r="AB26" s="353">
        <v>5446.9117284602653</v>
      </c>
      <c r="AC26" s="381">
        <v>5809.9912110200285</v>
      </c>
      <c r="AD26" s="353">
        <v>5698.604586947341</v>
      </c>
      <c r="AE26" s="353">
        <v>5354.3968435570323</v>
      </c>
      <c r="AF26" s="353">
        <v>4612.2844465488533</v>
      </c>
      <c r="AG26" s="353">
        <v>4328.7238353470493</v>
      </c>
      <c r="AH26" s="353">
        <v>4429.7566842580991</v>
      </c>
      <c r="AI26" s="353">
        <v>4668.5267697756453</v>
      </c>
      <c r="AJ26" s="353">
        <v>4858.688705773724</v>
      </c>
      <c r="AK26" s="353">
        <v>5130.1410518516486</v>
      </c>
      <c r="AL26" s="353">
        <v>5548.4040060673369</v>
      </c>
      <c r="AM26" s="381">
        <v>5644.9299906654223</v>
      </c>
      <c r="AN26" s="353">
        <v>6020.3892593846876</v>
      </c>
      <c r="AO26" s="353">
        <v>5877.4060150375944</v>
      </c>
      <c r="AP26" s="353">
        <v>5344.7482337668816</v>
      </c>
      <c r="AQ26" s="353">
        <v>5069.0745102825404</v>
      </c>
      <c r="AR26" s="353">
        <v>5311.947883007032</v>
      </c>
      <c r="AS26" s="353">
        <v>5390.3296297578254</v>
      </c>
      <c r="AT26" s="353">
        <v>5725.8635070983919</v>
      </c>
      <c r="AU26" s="353">
        <v>6561.1842778594373</v>
      </c>
      <c r="AV26" s="353">
        <v>5979.2223622249039</v>
      </c>
      <c r="AW26" s="381">
        <v>4583.3636065677765</v>
      </c>
      <c r="AX26" s="353">
        <v>4740.7054540530407</v>
      </c>
      <c r="AY26" s="353">
        <v>4610.4191558772545</v>
      </c>
      <c r="AZ26" s="353">
        <v>4939.0245500000001</v>
      </c>
      <c r="BA26" s="353">
        <v>4146.6426495994974</v>
      </c>
      <c r="BB26" s="353">
        <v>3951.9550818534158</v>
      </c>
      <c r="BC26" s="353">
        <v>4231.7681727942572</v>
      </c>
      <c r="BD26" s="353">
        <v>4004.0392450908266</v>
      </c>
      <c r="BE26" s="353">
        <v>3766.254739665218</v>
      </c>
      <c r="BF26" s="353">
        <v>3700</v>
      </c>
      <c r="BG26" s="353">
        <v>3912.4469565988384</v>
      </c>
      <c r="BH26" s="382"/>
    </row>
    <row r="27" spans="1:60" s="87" customFormat="1" ht="15" customHeight="1" x14ac:dyDescent="0.2">
      <c r="A27" s="472">
        <v>18</v>
      </c>
      <c r="B27" s="317">
        <v>4231.4526840066401</v>
      </c>
      <c r="C27" s="317">
        <f t="shared" si="0"/>
        <v>4605.6534365413863</v>
      </c>
      <c r="D27" s="353">
        <v>4979.8541890761317</v>
      </c>
      <c r="E27" s="353">
        <f t="shared" si="1"/>
        <v>5508.8242790815511</v>
      </c>
      <c r="F27" s="353">
        <v>6037.7943690869715</v>
      </c>
      <c r="G27" s="317">
        <v>7797.4791009245419</v>
      </c>
      <c r="H27" s="353">
        <v>7827.1473678624488</v>
      </c>
      <c r="I27" s="367">
        <v>8384.5458223750757</v>
      </c>
      <c r="J27" s="317">
        <v>7429.5331860532133</v>
      </c>
      <c r="K27" s="317">
        <v>6357.3242366063259</v>
      </c>
      <c r="L27" s="317">
        <v>6044.454545454546</v>
      </c>
      <c r="M27" s="317">
        <v>7135.3958956463948</v>
      </c>
      <c r="N27" s="317">
        <v>7143.8875081252636</v>
      </c>
      <c r="O27" s="353">
        <v>6493.1271942142957</v>
      </c>
      <c r="P27" s="353">
        <v>7012.8604480841568</v>
      </c>
      <c r="Q27" s="353">
        <v>7113.55981416957</v>
      </c>
      <c r="R27" s="353">
        <v>7300.4389520368904</v>
      </c>
      <c r="S27" s="381">
        <v>7740.0237526467236</v>
      </c>
      <c r="T27" s="353">
        <v>6978.2328241421419</v>
      </c>
      <c r="U27" s="353">
        <v>7007.4747808265965</v>
      </c>
      <c r="V27" s="353">
        <v>6194.8044387262789</v>
      </c>
      <c r="W27" s="353">
        <v>5950.1347492964687</v>
      </c>
      <c r="X27" s="353">
        <v>6559.3821790791008</v>
      </c>
      <c r="Y27" s="353">
        <v>6712.3390147896198</v>
      </c>
      <c r="Z27" s="353">
        <v>6365.7208657878964</v>
      </c>
      <c r="AA27" s="353">
        <v>6107.4199109716492</v>
      </c>
      <c r="AB27" s="353">
        <v>6055.5924087180028</v>
      </c>
      <c r="AC27" s="381">
        <v>6439.3132764303218</v>
      </c>
      <c r="AD27" s="353">
        <v>6303.383848227918</v>
      </c>
      <c r="AE27" s="353">
        <v>5955.311961257562</v>
      </c>
      <c r="AF27" s="353">
        <v>5270.6986299277532</v>
      </c>
      <c r="AG27" s="353">
        <v>4965.9806623661034</v>
      </c>
      <c r="AH27" s="353">
        <v>5058.1940840306734</v>
      </c>
      <c r="AI27" s="353">
        <v>5260.4010110963545</v>
      </c>
      <c r="AJ27" s="353">
        <v>5508.2708907511296</v>
      </c>
      <c r="AK27" s="353">
        <v>5777.8707756479744</v>
      </c>
      <c r="AL27" s="353">
        <v>6201.2457000460472</v>
      </c>
      <c r="AM27" s="381">
        <v>6385.2729030537412</v>
      </c>
      <c r="AN27" s="353">
        <v>6785.3871753458197</v>
      </c>
      <c r="AO27" s="353">
        <v>6598.0075187969924</v>
      </c>
      <c r="AP27" s="353">
        <v>6108.2836957335794</v>
      </c>
      <c r="AQ27" s="353">
        <v>5773.7137364984428</v>
      </c>
      <c r="AR27" s="353">
        <v>6063.6510406766765</v>
      </c>
      <c r="AS27" s="353">
        <v>6128.0478926539981</v>
      </c>
      <c r="AT27" s="353">
        <v>6392.1232477943477</v>
      </c>
      <c r="AU27" s="353">
        <v>7295.9693505362302</v>
      </c>
      <c r="AV27" s="353">
        <v>6640.6878877510708</v>
      </c>
      <c r="AW27" s="381">
        <v>5271.1024708457126</v>
      </c>
      <c r="AX27" s="353">
        <v>5492.1540176246335</v>
      </c>
      <c r="AY27" s="353">
        <v>5333.4449485166679</v>
      </c>
      <c r="AZ27" s="353">
        <v>5659.3220499999998</v>
      </c>
      <c r="BA27" s="353">
        <v>4846.0894553950047</v>
      </c>
      <c r="BB27" s="353">
        <v>4632.5161489365801</v>
      </c>
      <c r="BC27" s="353">
        <v>4949.9312793494437</v>
      </c>
      <c r="BD27" s="353">
        <v>4662.4951898590907</v>
      </c>
      <c r="BE27" s="353">
        <v>4067.5551188384352</v>
      </c>
      <c r="BF27" s="353">
        <v>4008</v>
      </c>
      <c r="BG27" s="353">
        <v>4215.0671631865944</v>
      </c>
      <c r="BH27" s="382"/>
    </row>
    <row r="28" spans="1:60" s="87" customFormat="1" ht="15" customHeight="1" x14ac:dyDescent="0.2">
      <c r="A28" s="473">
        <v>19</v>
      </c>
      <c r="B28" s="316">
        <v>4762.9394945581989</v>
      </c>
      <c r="C28" s="316">
        <f t="shared" si="0"/>
        <v>5146.2159227302764</v>
      </c>
      <c r="D28" s="354">
        <v>5529.4923509023538</v>
      </c>
      <c r="E28" s="354">
        <f t="shared" si="1"/>
        <v>6052.0599506706003</v>
      </c>
      <c r="F28" s="354">
        <v>6574.6275504388468</v>
      </c>
      <c r="G28" s="316">
        <v>8318.947018767647</v>
      </c>
      <c r="H28" s="354">
        <v>8391.6899278284855</v>
      </c>
      <c r="I28" s="368">
        <v>8855.3358284442638</v>
      </c>
      <c r="J28" s="316">
        <v>8094.7850830851985</v>
      </c>
      <c r="K28" s="316">
        <v>6949.9990857560788</v>
      </c>
      <c r="L28" s="316">
        <v>6733.8622124863095</v>
      </c>
      <c r="M28" s="316">
        <v>7816.7111166500508</v>
      </c>
      <c r="N28" s="316">
        <v>7889.6313998394071</v>
      </c>
      <c r="O28" s="354">
        <v>7123.376808032579</v>
      </c>
      <c r="P28" s="354">
        <v>7676.8872132893903</v>
      </c>
      <c r="Q28" s="354">
        <v>7757.0847851335657</v>
      </c>
      <c r="R28" s="354">
        <v>8009.9778247716395</v>
      </c>
      <c r="S28" s="383">
        <v>8416.8622075031217</v>
      </c>
      <c r="T28" s="354">
        <v>7599.5634080091704</v>
      </c>
      <c r="U28" s="354">
        <v>7650.9411362860064</v>
      </c>
      <c r="V28" s="354">
        <v>6853.0172617133057</v>
      </c>
      <c r="W28" s="354">
        <v>6567.0002875747177</v>
      </c>
      <c r="X28" s="354">
        <v>7190.3447934995356</v>
      </c>
      <c r="Y28" s="354">
        <v>7356.045973936637</v>
      </c>
      <c r="Z28" s="354">
        <v>7023.4566918813653</v>
      </c>
      <c r="AA28" s="354">
        <v>6726.0463567701681</v>
      </c>
      <c r="AB28" s="354">
        <v>6683.7820851378474</v>
      </c>
      <c r="AC28" s="383">
        <v>7098.6030592411053</v>
      </c>
      <c r="AD28" s="354">
        <v>7005.3597765000159</v>
      </c>
      <c r="AE28" s="354">
        <v>6623.960285866533</v>
      </c>
      <c r="AF28" s="354">
        <v>5927.4202318583793</v>
      </c>
      <c r="AG28" s="354">
        <v>5611.4921114968038</v>
      </c>
      <c r="AH28" s="354">
        <v>5772.254060121877</v>
      </c>
      <c r="AI28" s="354">
        <v>5913.9947588649447</v>
      </c>
      <c r="AJ28" s="354">
        <v>6098.9410875921594</v>
      </c>
      <c r="AK28" s="354">
        <v>6459.0513302506824</v>
      </c>
      <c r="AL28" s="354">
        <v>6896.1093881199386</v>
      </c>
      <c r="AM28" s="383">
        <v>7076.8507134284582</v>
      </c>
      <c r="AN28" s="354">
        <v>7434.9137077656496</v>
      </c>
      <c r="AO28" s="354">
        <v>7273.5714285714284</v>
      </c>
      <c r="AP28" s="354">
        <v>6841.3883965349369</v>
      </c>
      <c r="AQ28" s="354">
        <v>6512.1648257765291</v>
      </c>
      <c r="AR28" s="354">
        <v>6723.2014469682563</v>
      </c>
      <c r="AS28" s="354">
        <v>6860.6519908160562</v>
      </c>
      <c r="AT28" s="354">
        <v>7151.436024900353</v>
      </c>
      <c r="AU28" s="354">
        <v>8040.4067722793843</v>
      </c>
      <c r="AV28" s="354">
        <v>7341.2023620113405</v>
      </c>
      <c r="AW28" s="383">
        <v>5991.6465961113527</v>
      </c>
      <c r="AX28" s="354">
        <v>6228.5966959021698</v>
      </c>
      <c r="AY28" s="354">
        <v>6073.416658171067</v>
      </c>
      <c r="AZ28" s="354">
        <v>6357.4565499999999</v>
      </c>
      <c r="BA28" s="354">
        <v>5547.711834458928</v>
      </c>
      <c r="BB28" s="354">
        <v>5354.7442201268777</v>
      </c>
      <c r="BC28" s="354">
        <v>5698.7670369946163</v>
      </c>
      <c r="BD28" s="354">
        <v>5416.0614377605489</v>
      </c>
      <c r="BE28" s="354">
        <v>4371.9299916766859</v>
      </c>
      <c r="BF28" s="354">
        <v>4308</v>
      </c>
      <c r="BG28" s="354">
        <v>4514.7397703595334</v>
      </c>
      <c r="BH28" s="384"/>
    </row>
    <row r="29" spans="1:60" s="87" customFormat="1" ht="15" customHeight="1" x14ac:dyDescent="0.2">
      <c r="A29" s="472">
        <v>20</v>
      </c>
      <c r="B29" s="317">
        <v>5212.6591034864405</v>
      </c>
      <c r="C29" s="317">
        <f t="shared" si="0"/>
        <v>5665.7612476915883</v>
      </c>
      <c r="D29" s="353">
        <v>6118.8633918967362</v>
      </c>
      <c r="E29" s="353">
        <f t="shared" si="1"/>
        <v>6662.5296954924233</v>
      </c>
      <c r="F29" s="353">
        <v>7206.1959990881114</v>
      </c>
      <c r="G29" s="317">
        <v>8852.6847699717655</v>
      </c>
      <c r="H29" s="353">
        <v>8903.306622797707</v>
      </c>
      <c r="I29" s="367">
        <v>9449.427978960146</v>
      </c>
      <c r="J29" s="317">
        <v>8728.1048890596485</v>
      </c>
      <c r="K29" s="317">
        <v>7603.4610989211915</v>
      </c>
      <c r="L29" s="317">
        <v>7432.9798466593656</v>
      </c>
      <c r="M29" s="317">
        <v>8484.2158939847141</v>
      </c>
      <c r="N29" s="317">
        <v>8584.5291171184963</v>
      </c>
      <c r="O29" s="353">
        <v>7784.7498595702846</v>
      </c>
      <c r="P29" s="353">
        <v>8333.5359033256755</v>
      </c>
      <c r="Q29" s="353">
        <v>8407.5667828106853</v>
      </c>
      <c r="R29" s="353">
        <v>8690.2238082650456</v>
      </c>
      <c r="S29" s="381">
        <v>9147.8477387480325</v>
      </c>
      <c r="T29" s="353">
        <v>8270.6004385855613</v>
      </c>
      <c r="U29" s="353">
        <v>8329.7350563588752</v>
      </c>
      <c r="V29" s="353">
        <v>7451.8245952610705</v>
      </c>
      <c r="W29" s="353">
        <v>7192.9708522482169</v>
      </c>
      <c r="X29" s="353">
        <v>7808.1623534528771</v>
      </c>
      <c r="Y29" s="353">
        <v>8016.6925899033122</v>
      </c>
      <c r="Z29" s="353">
        <v>7612.7215960155781</v>
      </c>
      <c r="AA29" s="353">
        <v>7368.9326631882368</v>
      </c>
      <c r="AB29" s="353">
        <v>7349.0388542656947</v>
      </c>
      <c r="AC29" s="381">
        <v>7769.1307360770725</v>
      </c>
      <c r="AD29" s="353">
        <v>7678.5366923301817</v>
      </c>
      <c r="AE29" s="353">
        <v>7306.5026016362099</v>
      </c>
      <c r="AF29" s="353">
        <v>6594.2973224786538</v>
      </c>
      <c r="AG29" s="353">
        <v>6237.1924675595546</v>
      </c>
      <c r="AH29" s="353">
        <v>6412.000102049743</v>
      </c>
      <c r="AI29" s="353">
        <v>6569.1710580809167</v>
      </c>
      <c r="AJ29" s="353">
        <v>6782.6302130695731</v>
      </c>
      <c r="AK29" s="353">
        <v>7166.0802541128687</v>
      </c>
      <c r="AL29" s="353">
        <v>7604.4801457244248</v>
      </c>
      <c r="AM29" s="381">
        <v>7752.1734897986407</v>
      </c>
      <c r="AN29" s="353">
        <v>8235.9964310834403</v>
      </c>
      <c r="AO29" s="353">
        <v>8084.2481203007519</v>
      </c>
      <c r="AP29" s="353">
        <v>7555.128067503807</v>
      </c>
      <c r="AQ29" s="353">
        <v>7165.4100201379133</v>
      </c>
      <c r="AR29" s="353">
        <v>7453.8411186086287</v>
      </c>
      <c r="AS29" s="353">
        <v>7625.2196185663361</v>
      </c>
      <c r="AT29" s="353">
        <v>7898.3417304850191</v>
      </c>
      <c r="AU29" s="353">
        <v>8827.0732211878712</v>
      </c>
      <c r="AV29" s="353">
        <v>8086.682292389668</v>
      </c>
      <c r="AW29" s="381">
        <v>6729.7649683346908</v>
      </c>
      <c r="AX29" s="353">
        <v>6925.7932126414044</v>
      </c>
      <c r="AY29" s="353">
        <v>6808.869456621469</v>
      </c>
      <c r="AZ29" s="353">
        <v>6939.2352999999994</v>
      </c>
      <c r="BA29" s="353">
        <v>6246.0708536202283</v>
      </c>
      <c r="BB29" s="353">
        <v>6095.1348315690011</v>
      </c>
      <c r="BC29" s="353">
        <v>6404.2380120642911</v>
      </c>
      <c r="BD29" s="353">
        <v>6163.3566766642143</v>
      </c>
      <c r="BE29" s="353">
        <v>4644.5350966429296</v>
      </c>
      <c r="BF29" s="353">
        <v>4629</v>
      </c>
      <c r="BG29" s="353">
        <v>4779.0411845546842</v>
      </c>
      <c r="BH29" s="382"/>
    </row>
    <row r="30" spans="1:60" s="87" customFormat="1" ht="15" customHeight="1" x14ac:dyDescent="0.2">
      <c r="A30" s="472">
        <v>21</v>
      </c>
      <c r="B30" s="317">
        <v>5744.1459140379993</v>
      </c>
      <c r="C30" s="317">
        <f t="shared" si="0"/>
        <v>6209.6348071444918</v>
      </c>
      <c r="D30" s="353">
        <v>6675.1237002509852</v>
      </c>
      <c r="E30" s="353">
        <f t="shared" si="1"/>
        <v>7218.5499670752251</v>
      </c>
      <c r="F30" s="353">
        <v>7761.9762338994642</v>
      </c>
      <c r="G30" s="317">
        <v>9410.9621878979124</v>
      </c>
      <c r="H30" s="353">
        <v>9473.7298344300561</v>
      </c>
      <c r="I30" s="367">
        <v>10099.566558769977</v>
      </c>
      <c r="J30" s="317">
        <v>9308.2045432715404</v>
      </c>
      <c r="K30" s="317">
        <v>8256.9231120863042</v>
      </c>
      <c r="L30" s="317">
        <v>8102.9675794085442</v>
      </c>
      <c r="M30" s="317">
        <v>9197.755483549352</v>
      </c>
      <c r="N30" s="317">
        <v>9245.5293847742141</v>
      </c>
      <c r="O30" s="353">
        <v>8442.2324813930627</v>
      </c>
      <c r="P30" s="353">
        <v>8968.0503678551213</v>
      </c>
      <c r="Q30" s="353">
        <v>9051.0917537746809</v>
      </c>
      <c r="R30" s="353">
        <v>9328.1578406320677</v>
      </c>
      <c r="S30" s="381">
        <v>9896.88229545578</v>
      </c>
      <c r="T30" s="353">
        <v>8949.9218769468462</v>
      </c>
      <c r="U30" s="353">
        <v>9048.9033359899804</v>
      </c>
      <c r="V30" s="353">
        <v>8136.1758336013727</v>
      </c>
      <c r="W30" s="353">
        <v>7818.9414169217171</v>
      </c>
      <c r="X30" s="353">
        <v>8410.6440165279455</v>
      </c>
      <c r="Y30" s="353">
        <v>8632.8726067183852</v>
      </c>
      <c r="Z30" s="353">
        <v>8249.7086578789695</v>
      </c>
      <c r="AA30" s="353">
        <v>8027.992210019338</v>
      </c>
      <c r="AB30" s="353">
        <v>8016.2465230097532</v>
      </c>
      <c r="AC30" s="381">
        <v>8430.2935012253874</v>
      </c>
      <c r="AD30" s="353">
        <v>8340.9139784946237</v>
      </c>
      <c r="AE30" s="353">
        <v>7995.9919129862392</v>
      </c>
      <c r="AF30" s="353">
        <v>7254.4040873058293</v>
      </c>
      <c r="AG30" s="353">
        <v>6927.2788760931417</v>
      </c>
      <c r="AH30" s="353">
        <v>7090.5186313671757</v>
      </c>
      <c r="AI30" s="353">
        <v>7248.0856290076126</v>
      </c>
      <c r="AJ30" s="353">
        <v>7455.4671302060742</v>
      </c>
      <c r="AK30" s="353">
        <v>7800.125547124765</v>
      </c>
      <c r="AL30" s="353">
        <v>8360.8760394376895</v>
      </c>
      <c r="AM30" s="381">
        <v>8529.4596612881724</v>
      </c>
      <c r="AN30" s="353">
        <v>9012.5414853987022</v>
      </c>
      <c r="AO30" s="353">
        <v>8883.665413533834</v>
      </c>
      <c r="AP30" s="353">
        <v>8336.6453428863861</v>
      </c>
      <c r="AQ30" s="353">
        <v>7906.5660584609741</v>
      </c>
      <c r="AR30" s="353">
        <v>8242.4053768294998</v>
      </c>
      <c r="AS30" s="353">
        <v>8384.6730815824994</v>
      </c>
      <c r="AT30" s="353">
        <v>8662.6173361995607</v>
      </c>
      <c r="AU30" s="353">
        <v>9578.7499047307974</v>
      </c>
      <c r="AV30" s="353">
        <v>8814.4127006161307</v>
      </c>
      <c r="AW30" s="381">
        <v>7404.6160515103138</v>
      </c>
      <c r="AX30" s="353">
        <v>7617.2182350367711</v>
      </c>
      <c r="AY30" s="353">
        <v>7498.003415230909</v>
      </c>
      <c r="AZ30" s="353">
        <v>7679.4794999999995</v>
      </c>
      <c r="BA30" s="353">
        <v>6920.498566828961</v>
      </c>
      <c r="BB30" s="353">
        <v>6900.6969109735637</v>
      </c>
      <c r="BC30" s="353">
        <v>7339.2250314969642</v>
      </c>
      <c r="BD30" s="353">
        <v>6892.8840567407997</v>
      </c>
      <c r="BE30" s="353">
        <v>4908.9415518357537</v>
      </c>
      <c r="BF30" s="353">
        <v>4841</v>
      </c>
      <c r="BG30" s="353">
        <v>5014.8491377399478</v>
      </c>
      <c r="BH30" s="382"/>
    </row>
    <row r="31" spans="1:60" s="87" customFormat="1" ht="15" customHeight="1" x14ac:dyDescent="0.2">
      <c r="A31" s="472">
        <v>22</v>
      </c>
      <c r="B31" s="317">
        <v>6316.5163254012168</v>
      </c>
      <c r="C31" s="317">
        <f t="shared" si="0"/>
        <v>6764.0169472111847</v>
      </c>
      <c r="D31" s="353">
        <v>7211.5175690211536</v>
      </c>
      <c r="E31" s="353">
        <f t="shared" si="1"/>
        <v>7717.2693852172906</v>
      </c>
      <c r="F31" s="353">
        <v>8223.0212014134286</v>
      </c>
      <c r="G31" s="317">
        <v>9999.9141892265961</v>
      </c>
      <c r="H31" s="353">
        <v>10073.556304393971</v>
      </c>
      <c r="I31" s="367">
        <v>10760.914424438601</v>
      </c>
      <c r="J31" s="317">
        <v>9989.4224858322923</v>
      </c>
      <c r="K31" s="317">
        <v>8900.253931248857</v>
      </c>
      <c r="L31" s="317">
        <v>8811.7951807228928</v>
      </c>
      <c r="M31" s="317">
        <v>9791.6045613160532</v>
      </c>
      <c r="N31" s="317">
        <v>9876.8693840094838</v>
      </c>
      <c r="O31" s="353">
        <v>9119.167251790479</v>
      </c>
      <c r="P31" s="353">
        <v>9665.2784713206165</v>
      </c>
      <c r="Q31" s="353">
        <v>9698.0952380952385</v>
      </c>
      <c r="R31" s="353">
        <v>9949.818045642789</v>
      </c>
      <c r="S31" s="381">
        <v>10591.769775775016</v>
      </c>
      <c r="T31" s="353">
        <v>9654.0965386628122</v>
      </c>
      <c r="U31" s="353">
        <v>9674.7059091426618</v>
      </c>
      <c r="V31" s="353">
        <v>8808.645974053823</v>
      </c>
      <c r="W31" s="353">
        <v>8392.5580798225237</v>
      </c>
      <c r="X31" s="353">
        <v>9004.3623099582837</v>
      </c>
      <c r="Y31" s="353">
        <v>9293.5192226850595</v>
      </c>
      <c r="Z31" s="353">
        <v>8890.8454725883748</v>
      </c>
      <c r="AA31" s="353">
        <v>8703.2249972634727</v>
      </c>
      <c r="AB31" s="353">
        <v>8734.1775817752896</v>
      </c>
      <c r="AC31" s="381">
        <v>9136.4078424744366</v>
      </c>
      <c r="AD31" s="353">
        <v>8974.4922522171328</v>
      </c>
      <c r="AE31" s="353">
        <v>8619.4847663229157</v>
      </c>
      <c r="AF31" s="353">
        <v>7914.5108521330048</v>
      </c>
      <c r="AG31" s="353">
        <v>7628.9217555830337</v>
      </c>
      <c r="AH31" s="353">
        <v>7772.268201300406</v>
      </c>
      <c r="AI31" s="353">
        <v>7947.5733687502679</v>
      </c>
      <c r="AJ31" s="353">
        <v>8049.2379580016504</v>
      </c>
      <c r="AK31" s="353">
        <v>8514.7569325338573</v>
      </c>
      <c r="AL31" s="353">
        <v>9090.2577940897645</v>
      </c>
      <c r="AM31" s="381">
        <v>9280.1466862248308</v>
      </c>
      <c r="AN31" s="353">
        <v>9789.086539713966</v>
      </c>
      <c r="AO31" s="353">
        <v>9680.2678571428569</v>
      </c>
      <c r="AP31" s="353">
        <v>9069.7500436877435</v>
      </c>
      <c r="AQ31" s="353">
        <v>8617.9676572893131</v>
      </c>
      <c r="AR31" s="353">
        <v>9050.7166532028114</v>
      </c>
      <c r="AS31" s="353">
        <v>9169.6973682692424</v>
      </c>
      <c r="AT31" s="353">
        <v>9414.4858703927621</v>
      </c>
      <c r="AU31" s="353">
        <v>10308.708802874409</v>
      </c>
      <c r="AV31" s="353">
        <v>9512.5605719228188</v>
      </c>
      <c r="AW31" s="381">
        <v>8179.0545341128964</v>
      </c>
      <c r="AX31" s="353">
        <v>8320.1862461198743</v>
      </c>
      <c r="AY31" s="353">
        <v>8213.1211132633289</v>
      </c>
      <c r="AZ31" s="353">
        <v>8438.562249999999</v>
      </c>
      <c r="BA31" s="353">
        <v>7684.1247840427195</v>
      </c>
      <c r="BB31" s="353">
        <v>7736.1737625576052</v>
      </c>
      <c r="BC31" s="353">
        <v>8155.7521570648632</v>
      </c>
      <c r="BD31" s="353">
        <v>7739.470271442854</v>
      </c>
      <c r="BE31" s="353">
        <v>5228.6888929991683</v>
      </c>
      <c r="BF31" s="353">
        <v>5134</v>
      </c>
      <c r="BG31" s="353">
        <v>5693.7795362858533</v>
      </c>
      <c r="BH31" s="382"/>
    </row>
    <row r="32" spans="1:60" s="87" customFormat="1" ht="15" customHeight="1" x14ac:dyDescent="0.2">
      <c r="A32" s="472">
        <v>23</v>
      </c>
      <c r="B32" s="317">
        <v>6820.7474020783366</v>
      </c>
      <c r="C32" s="317">
        <f t="shared" si="0"/>
        <v>7267.7740536147621</v>
      </c>
      <c r="D32" s="353">
        <v>7714.8007051511877</v>
      </c>
      <c r="E32" s="353">
        <f t="shared" si="1"/>
        <v>8281.5373353636933</v>
      </c>
      <c r="F32" s="353">
        <v>8848.2739655761998</v>
      </c>
      <c r="G32" s="317">
        <v>10631.810607318828</v>
      </c>
      <c r="H32" s="353">
        <v>10685.144077690511</v>
      </c>
      <c r="I32" s="367">
        <v>11439.076218895407</v>
      </c>
      <c r="J32" s="317">
        <v>10633.386322159255</v>
      </c>
      <c r="K32" s="317">
        <v>9634.7654964344474</v>
      </c>
      <c r="L32" s="317">
        <v>9486.6378970427177</v>
      </c>
      <c r="M32" s="317">
        <v>10459.109338650715</v>
      </c>
      <c r="N32" s="317">
        <v>10559.055557679809</v>
      </c>
      <c r="O32" s="353">
        <v>9741.6360061789073</v>
      </c>
      <c r="P32" s="353">
        <v>10336.683311694796</v>
      </c>
      <c r="Q32" s="353">
        <v>10324.227642276423</v>
      </c>
      <c r="R32" s="353">
        <v>10577.98778159603</v>
      </c>
      <c r="S32" s="381">
        <v>11328.771648840871</v>
      </c>
      <c r="T32" s="353">
        <v>10363.794138902042</v>
      </c>
      <c r="U32" s="353">
        <v>10343.40623932597</v>
      </c>
      <c r="V32" s="353">
        <v>9454.977699152998</v>
      </c>
      <c r="W32" s="353">
        <v>8957.0697163280802</v>
      </c>
      <c r="X32" s="353">
        <v>9641.8974516122653</v>
      </c>
      <c r="Y32" s="353">
        <v>9911.8166966025892</v>
      </c>
      <c r="Z32" s="353">
        <v>9509.158646644697</v>
      </c>
      <c r="AA32" s="353">
        <v>9368.3495092494613</v>
      </c>
      <c r="AB32" s="353">
        <v>9479.4212351677761</v>
      </c>
      <c r="AC32" s="381">
        <v>9717.0323671089336</v>
      </c>
      <c r="AD32" s="353">
        <v>9636.8695383815739</v>
      </c>
      <c r="AE32" s="353">
        <v>9260.345108610476</v>
      </c>
      <c r="AF32" s="353">
        <v>8566.154709718805</v>
      </c>
      <c r="AG32" s="353">
        <v>8277.7350535583919</v>
      </c>
      <c r="AH32" s="353">
        <v>8421.7073650756629</v>
      </c>
      <c r="AI32" s="353">
        <v>8601.1671165188582</v>
      </c>
      <c r="AJ32" s="353">
        <v>8790.2887561381667</v>
      </c>
      <c r="AK32" s="353">
        <v>9256.7571795118074</v>
      </c>
      <c r="AL32" s="353">
        <v>9818.1387632384412</v>
      </c>
      <c r="AM32" s="381">
        <v>10058.910588078412</v>
      </c>
      <c r="AN32" s="353">
        <v>10535.320355849637</v>
      </c>
      <c r="AO32" s="353">
        <v>10392.424812030074</v>
      </c>
      <c r="AP32" s="353">
        <v>9869.2491324862058</v>
      </c>
      <c r="AQ32" s="353">
        <v>9433.5097943491783</v>
      </c>
      <c r="AR32" s="353">
        <v>9816.9009575175805</v>
      </c>
      <c r="AS32" s="353">
        <v>9869.0593956595476</v>
      </c>
      <c r="AT32" s="353">
        <v>10157.669454521027</v>
      </c>
      <c r="AU32" s="353">
        <v>10960.24236485383</v>
      </c>
      <c r="AV32" s="353">
        <v>10207.158538799133</v>
      </c>
      <c r="AW32" s="381">
        <v>8892.5689605954558</v>
      </c>
      <c r="AX32" s="353">
        <v>9028.9257515468435</v>
      </c>
      <c r="AY32" s="353">
        <v>8909.0334386787636</v>
      </c>
      <c r="AZ32" s="353">
        <v>8997.0698499999999</v>
      </c>
      <c r="BA32" s="353">
        <v>8425.9952685723256</v>
      </c>
      <c r="BB32" s="353">
        <v>8476.5643739997304</v>
      </c>
      <c r="BC32" s="353">
        <v>8872.8575859962566</v>
      </c>
      <c r="BD32" s="353">
        <v>8498.262360175806</v>
      </c>
      <c r="BE32" s="353">
        <v>5638.621381670212</v>
      </c>
      <c r="BF32" s="353">
        <v>5722</v>
      </c>
      <c r="BG32" s="353">
        <v>6219.4347652613378</v>
      </c>
      <c r="BH32" s="382"/>
    </row>
    <row r="33" spans="1:60" s="87" customFormat="1" ht="15" customHeight="1" x14ac:dyDescent="0.2">
      <c r="A33" s="472">
        <v>24</v>
      </c>
      <c r="B33" s="317">
        <v>7311.3506118182368</v>
      </c>
      <c r="C33" s="317">
        <f t="shared" si="0"/>
        <v>7738.2286404376227</v>
      </c>
      <c r="D33" s="353">
        <v>8165.1066690570078</v>
      </c>
      <c r="E33" s="353">
        <f t="shared" si="1"/>
        <v>8797.211803695267</v>
      </c>
      <c r="F33" s="353">
        <v>9429.3169383335244</v>
      </c>
      <c r="G33" s="317">
        <v>11239.167358689034</v>
      </c>
      <c r="H33" s="353">
        <v>11390.822277648056</v>
      </c>
      <c r="I33" s="367">
        <v>12066.796226987659</v>
      </c>
      <c r="J33" s="317">
        <v>11303.960234367496</v>
      </c>
      <c r="K33" s="317">
        <v>10354.080270616199</v>
      </c>
      <c r="L33" s="317">
        <v>10205.175465498358</v>
      </c>
      <c r="M33" s="317">
        <v>11075.975822532404</v>
      </c>
      <c r="N33" s="317">
        <v>11258.190456161818</v>
      </c>
      <c r="O33" s="353">
        <v>10301.857885128493</v>
      </c>
      <c r="P33" s="353">
        <v>10982.264888977661</v>
      </c>
      <c r="Q33" s="353">
        <v>10922.531939605111</v>
      </c>
      <c r="R33" s="353">
        <v>11281.017123388259</v>
      </c>
      <c r="S33" s="381">
        <v>12062.765350996255</v>
      </c>
      <c r="T33" s="353">
        <v>11092.822023972689</v>
      </c>
      <c r="U33" s="353">
        <v>11042.387339177956</v>
      </c>
      <c r="V33" s="353">
        <v>10122.695400450306</v>
      </c>
      <c r="W33" s="353">
        <v>9555.7252018158288</v>
      </c>
      <c r="X33" s="353">
        <v>10268.478381210336</v>
      </c>
      <c r="Y33" s="353">
        <v>10506.822142393088</v>
      </c>
      <c r="Z33" s="353">
        <v>10102.573303624924</v>
      </c>
      <c r="AA33" s="353">
        <v>10031.452366183821</v>
      </c>
      <c r="AB33" s="353">
        <v>10144.678004295623</v>
      </c>
      <c r="AC33" s="381">
        <v>10428.765655370575</v>
      </c>
      <c r="AD33" s="353">
        <v>10329.845775265569</v>
      </c>
      <c r="AE33" s="353">
        <v>9994.989891232799</v>
      </c>
      <c r="AF33" s="353">
        <v>9244.8798704770034</v>
      </c>
      <c r="AG33" s="353">
        <v>8948.0103690240303</v>
      </c>
      <c r="AH33" s="353">
        <v>9121.2276583957791</v>
      </c>
      <c r="AI33" s="353">
        <v>9292.7420990246064</v>
      </c>
      <c r="AJ33" s="353">
        <v>9549.9433400019589</v>
      </c>
      <c r="AK33" s="353">
        <v>9995.7164418709963</v>
      </c>
      <c r="AL33" s="353">
        <v>10606.051152523092</v>
      </c>
      <c r="AM33" s="381">
        <v>10850.974063208429</v>
      </c>
      <c r="AN33" s="353">
        <v>11212.271341860525</v>
      </c>
      <c r="AO33" s="353">
        <v>11032.80310150376</v>
      </c>
      <c r="AP33" s="353">
        <v>10508.295116958334</v>
      </c>
      <c r="AQ33" s="353">
        <v>10143.55891865503</v>
      </c>
      <c r="AR33" s="353">
        <v>10502.780721345751</v>
      </c>
      <c r="AS33" s="353">
        <v>10617.005988023953</v>
      </c>
      <c r="AT33" s="353">
        <v>10888.445967127949</v>
      </c>
      <c r="AU33" s="353">
        <v>11691.407806630737</v>
      </c>
      <c r="AV33" s="353">
        <v>10848.507939219853</v>
      </c>
      <c r="AW33" s="381">
        <v>9514.6973028979846</v>
      </c>
      <c r="AX33" s="353">
        <v>9606.0751859336269</v>
      </c>
      <c r="AY33" s="353">
        <v>9456.9514221633181</v>
      </c>
      <c r="AZ33" s="353">
        <v>9691.8798999999999</v>
      </c>
      <c r="BA33" s="353">
        <v>9051.4725832417134</v>
      </c>
      <c r="BB33" s="353">
        <v>9162.4673646863721</v>
      </c>
      <c r="BC33" s="353">
        <v>9650.250639483831</v>
      </c>
      <c r="BD33" s="353">
        <v>9263.3254579065506</v>
      </c>
      <c r="BE33" s="353">
        <v>6058.8021825580317</v>
      </c>
      <c r="BF33" s="353">
        <v>6104</v>
      </c>
      <c r="BG33" s="353">
        <v>7407.317329432105</v>
      </c>
      <c r="BH33" s="382"/>
    </row>
    <row r="34" spans="1:60" s="87" customFormat="1" ht="15" customHeight="1" x14ac:dyDescent="0.2">
      <c r="A34" s="472">
        <v>25</v>
      </c>
      <c r="B34" s="317">
        <v>7842.8374223697956</v>
      </c>
      <c r="C34" s="317">
        <f t="shared" si="0"/>
        <v>8245.6803939863785</v>
      </c>
      <c r="D34" s="353">
        <v>8648.5233656029632</v>
      </c>
      <c r="E34" s="353">
        <f t="shared" si="1"/>
        <v>9357.8622185361219</v>
      </c>
      <c r="F34" s="353">
        <v>10067.201071469281</v>
      </c>
      <c r="G34" s="317">
        <v>11834.254276698224</v>
      </c>
      <c r="H34" s="353">
        <v>12067.097219274039</v>
      </c>
      <c r="I34" s="367">
        <v>12772.981236091442</v>
      </c>
      <c r="J34" s="317">
        <v>11990.500192104504</v>
      </c>
      <c r="K34" s="317">
        <v>11068.32944779667</v>
      </c>
      <c r="L34" s="317">
        <v>11054.797590361446</v>
      </c>
      <c r="M34" s="317">
        <v>11794.118893320041</v>
      </c>
      <c r="N34" s="317">
        <v>12046.306159905174</v>
      </c>
      <c r="O34" s="353">
        <v>11002.135233815476</v>
      </c>
      <c r="P34" s="353">
        <v>11720.072405872364</v>
      </c>
      <c r="Q34" s="353">
        <v>11666.933797909407</v>
      </c>
      <c r="R34" s="353">
        <v>12023.10365083561</v>
      </c>
      <c r="S34" s="381">
        <v>12799.76722406211</v>
      </c>
      <c r="T34" s="353">
        <v>11819.088439781704</v>
      </c>
      <c r="U34" s="353">
        <v>11721.181259250825</v>
      </c>
      <c r="V34" s="353">
        <v>10804.670419213038</v>
      </c>
      <c r="W34" s="353">
        <v>10209.01084567508</v>
      </c>
      <c r="X34" s="353">
        <v>10875.341729107768</v>
      </c>
      <c r="Y34" s="353">
        <v>11072.183188749186</v>
      </c>
      <c r="Z34" s="353">
        <v>10540.372228879567</v>
      </c>
      <c r="AA34" s="353">
        <v>10619.753986207903</v>
      </c>
      <c r="AB34" s="353">
        <v>10876.265360374635</v>
      </c>
      <c r="AC34" s="381">
        <v>11144.244908307277</v>
      </c>
      <c r="AD34" s="353">
        <v>11021.022073871942</v>
      </c>
      <c r="AE34" s="353">
        <v>10651.480973576152</v>
      </c>
      <c r="AF34" s="353">
        <v>9888.0608208214308</v>
      </c>
      <c r="AG34" s="353">
        <v>9639.7477019799462</v>
      </c>
      <c r="AH34" s="353">
        <v>9819.1324314079957</v>
      </c>
      <c r="AI34" s="353">
        <v>9928.9277808719999</v>
      </c>
      <c r="AJ34" s="353">
        <v>10232.082150002097</v>
      </c>
      <c r="AK34" s="353">
        <v>10728.593734992659</v>
      </c>
      <c r="AL34" s="353">
        <v>11291.910127576588</v>
      </c>
      <c r="AM34" s="381">
        <v>11505.608614481933</v>
      </c>
      <c r="AN34" s="353">
        <v>12035.004949592309</v>
      </c>
      <c r="AO34" s="353">
        <v>11777.33082706767</v>
      </c>
      <c r="AP34" s="353">
        <v>11242.783034176298</v>
      </c>
      <c r="AQ34" s="353">
        <v>10808.9763837188</v>
      </c>
      <c r="AR34" s="353">
        <v>11212.356906956851</v>
      </c>
      <c r="AS34" s="353">
        <v>11290.797191743681</v>
      </c>
      <c r="AT34" s="353">
        <v>11635.351672712615</v>
      </c>
      <c r="AU34" s="353">
        <v>12342.94136861016</v>
      </c>
      <c r="AV34" s="353">
        <v>11576.238347446315</v>
      </c>
      <c r="AW34" s="381">
        <v>10167.287673260524</v>
      </c>
      <c r="AX34" s="353">
        <v>10275.568529822296</v>
      </c>
      <c r="AY34" s="353">
        <v>10160.771842185746</v>
      </c>
      <c r="AZ34" s="353">
        <v>10354.553599999999</v>
      </c>
      <c r="BA34" s="353">
        <v>9787.9041346002814</v>
      </c>
      <c r="BB34" s="353">
        <v>9885.7638205973653</v>
      </c>
      <c r="BC34" s="353">
        <v>10373.70213415798</v>
      </c>
      <c r="BD34" s="353">
        <v>9992.8528379831369</v>
      </c>
      <c r="BE34" s="353">
        <v>7158.4460834181082</v>
      </c>
      <c r="BF34" s="353">
        <v>7124</v>
      </c>
      <c r="BG34" s="353">
        <v>8217.90716850645</v>
      </c>
      <c r="BH34" s="382"/>
    </row>
    <row r="35" spans="1:60" s="87" customFormat="1" ht="15" customHeight="1" x14ac:dyDescent="0.2">
      <c r="A35" s="472">
        <v>26</v>
      </c>
      <c r="B35" s="317">
        <v>8353.8824325155256</v>
      </c>
      <c r="C35" s="317">
        <f t="shared" si="0"/>
        <v>8792.5773462924226</v>
      </c>
      <c r="D35" s="353">
        <v>9231.2722600693178</v>
      </c>
      <c r="E35" s="353">
        <f t="shared" si="1"/>
        <v>10021.862050472366</v>
      </c>
      <c r="F35" s="353">
        <v>10812.451840875414</v>
      </c>
      <c r="G35" s="317">
        <v>12509.095111554007</v>
      </c>
      <c r="H35" s="353">
        <v>12796.298025896836</v>
      </c>
      <c r="I35" s="367">
        <v>13439.933744689459</v>
      </c>
      <c r="J35" s="317">
        <v>12698.328210546537</v>
      </c>
      <c r="K35" s="317">
        <v>11706.594669957944</v>
      </c>
      <c r="L35" s="317">
        <v>11923.839649507121</v>
      </c>
      <c r="M35" s="317">
        <v>12618.142032236625</v>
      </c>
      <c r="N35" s="317">
        <v>12842.896226054374</v>
      </c>
      <c r="O35" s="353">
        <v>11749.09773908159</v>
      </c>
      <c r="P35" s="353">
        <v>12454.190885182596</v>
      </c>
      <c r="Q35" s="353">
        <v>12446.120789779327</v>
      </c>
      <c r="R35" s="353">
        <v>12739.152054512881</v>
      </c>
      <c r="S35" s="381">
        <v>13548.801780769858</v>
      </c>
      <c r="T35" s="353">
        <v>12570.208078945401</v>
      </c>
      <c r="U35" s="353">
        <v>12392.404986906522</v>
      </c>
      <c r="V35" s="353">
        <v>11436.744826846789</v>
      </c>
      <c r="W35" s="353">
        <v>10869.125259330771</v>
      </c>
      <c r="X35" s="353">
        <v>11425.243174314466</v>
      </c>
      <c r="Y35" s="353">
        <v>11751.886918637978</v>
      </c>
      <c r="Z35" s="353">
        <v>11191.883425704014</v>
      </c>
      <c r="AA35" s="353">
        <v>11319.246634071587</v>
      </c>
      <c r="AB35" s="353">
        <v>11561.031125664589</v>
      </c>
      <c r="AC35" s="381">
        <v>11790.423814755346</v>
      </c>
      <c r="AD35" s="353">
        <v>11672.599730370659</v>
      </c>
      <c r="AE35" s="353">
        <v>11269.763580227564</v>
      </c>
      <c r="AF35" s="353">
        <v>10495.697560752087</v>
      </c>
      <c r="AG35" s="353">
        <v>10232.429569596114</v>
      </c>
      <c r="AH35" s="353">
        <v>10487.957838878037</v>
      </c>
      <c r="AI35" s="353">
        <v>10598.347043114405</v>
      </c>
      <c r="AJ35" s="353">
        <v>10952.978846934064</v>
      </c>
      <c r="AK35" s="353">
        <v>11428.02019730794</v>
      </c>
      <c r="AL35" s="353">
        <v>12015.288740215066</v>
      </c>
      <c r="AM35" s="381">
        <v>12303.583011068144</v>
      </c>
      <c r="AN35" s="353">
        <v>12834.644280615834</v>
      </c>
      <c r="AO35" s="353">
        <v>12526.08082706767</v>
      </c>
      <c r="AP35" s="353">
        <v>12017.384227475846</v>
      </c>
      <c r="AQ35" s="353">
        <v>11570.419539879171</v>
      </c>
      <c r="AR35" s="353">
        <v>11927.198964075269</v>
      </c>
      <c r="AS35" s="353">
        <v>12064.314607778662</v>
      </c>
      <c r="AT35" s="353">
        <v>12362.406063863136</v>
      </c>
      <c r="AU35" s="353">
        <v>13051.182481354457</v>
      </c>
      <c r="AV35" s="353">
        <v>12153.689468120321</v>
      </c>
      <c r="AW35" s="381">
        <v>10864.399469249232</v>
      </c>
      <c r="AX35" s="353">
        <v>10895.427022353702</v>
      </c>
      <c r="AY35" s="353">
        <v>10839.738250586195</v>
      </c>
      <c r="AZ35" s="353">
        <v>10941.873099999999</v>
      </c>
      <c r="BA35" s="353">
        <v>10437.31275522224</v>
      </c>
      <c r="BB35" s="353">
        <v>10513.97403636644</v>
      </c>
      <c r="BC35" s="353">
        <v>10875.041327835679</v>
      </c>
      <c r="BD35" s="353">
        <v>10507.075575802162</v>
      </c>
      <c r="BE35" s="353">
        <v>7949.6157865532232</v>
      </c>
      <c r="BF35" s="353">
        <v>8154</v>
      </c>
      <c r="BG35" s="353">
        <v>8602.0776255707769</v>
      </c>
      <c r="BH35" s="382"/>
    </row>
    <row r="36" spans="1:60" s="87" customFormat="1" ht="15" customHeight="1" x14ac:dyDescent="0.2">
      <c r="A36" s="472">
        <v>27</v>
      </c>
      <c r="B36" s="317">
        <v>8824.043841849596</v>
      </c>
      <c r="C36" s="317">
        <f t="shared" si="0"/>
        <v>9325.654644720662</v>
      </c>
      <c r="D36" s="353">
        <v>9827.2654475917279</v>
      </c>
      <c r="E36" s="353">
        <f t="shared" si="1"/>
        <v>10657.747764260926</v>
      </c>
      <c r="F36" s="353">
        <v>11488.230080930127</v>
      </c>
      <c r="G36" s="317">
        <v>13214.610529812324</v>
      </c>
      <c r="H36" s="353">
        <v>13466.692315856504</v>
      </c>
      <c r="I36" s="367">
        <v>14039.630538134736</v>
      </c>
      <c r="J36" s="317">
        <v>13416.800259341082</v>
      </c>
      <c r="K36" s="317">
        <v>12385.384668129456</v>
      </c>
      <c r="L36" s="317">
        <v>12720.056955093101</v>
      </c>
      <c r="M36" s="317">
        <v>13409.940802592224</v>
      </c>
      <c r="N36" s="317">
        <v>13758.127365885368</v>
      </c>
      <c r="O36" s="353">
        <v>12445.484658053643</v>
      </c>
      <c r="P36" s="353">
        <v>13217.821665168613</v>
      </c>
      <c r="Q36" s="353">
        <v>13187.044134727063</v>
      </c>
      <c r="R36" s="353">
        <v>13455.200458190149</v>
      </c>
      <c r="S36" s="381">
        <v>14303.85267929855</v>
      </c>
      <c r="T36" s="353">
        <v>13343.419472202148</v>
      </c>
      <c r="U36" s="353">
        <v>12985.403392918137</v>
      </c>
      <c r="V36" s="353">
        <v>11969.018012222581</v>
      </c>
      <c r="W36" s="353">
        <v>11404.045560051762</v>
      </c>
      <c r="X36" s="353">
        <v>12148.221170004546</v>
      </c>
      <c r="Y36" s="353">
        <v>12461.23504796117</v>
      </c>
      <c r="Z36" s="353">
        <v>11907.7157916417</v>
      </c>
      <c r="AA36" s="353">
        <v>12004.587696573868</v>
      </c>
      <c r="AB36" s="353">
        <v>12255.551389035598</v>
      </c>
      <c r="AC36" s="381">
        <v>12526.505873404885</v>
      </c>
      <c r="AD36" s="353">
        <v>12363.776028977032</v>
      </c>
      <c r="AE36" s="353">
        <v>11945.358900416888</v>
      </c>
      <c r="AF36" s="353">
        <v>11184.578210199934</v>
      </c>
      <c r="AG36" s="353">
        <v>10884.544716416131</v>
      </c>
      <c r="AH36" s="353">
        <v>11161.629807271775</v>
      </c>
      <c r="AI36" s="353">
        <v>11335.816017594219</v>
      </c>
      <c r="AJ36" s="353">
        <v>11559.152198547825</v>
      </c>
      <c r="AK36" s="353">
        <v>12106.159767291887</v>
      </c>
      <c r="AL36" s="353">
        <v>12764.180706411335</v>
      </c>
      <c r="AM36" s="381">
        <v>13063.136418189093</v>
      </c>
      <c r="AN36" s="353">
        <v>13606.859158048297</v>
      </c>
      <c r="AO36" s="353">
        <v>13340.979793233082</v>
      </c>
      <c r="AP36" s="353">
        <v>12747.722495443992</v>
      </c>
      <c r="AQ36" s="353">
        <v>12271.001342527612</v>
      </c>
      <c r="AR36" s="353">
        <v>12688.117396882721</v>
      </c>
      <c r="AS36" s="353">
        <v>12748.334140966623</v>
      </c>
      <c r="AT36" s="353">
        <v>13099.38611223073</v>
      </c>
      <c r="AU36" s="353">
        <v>13773.902117698297</v>
      </c>
      <c r="AV36" s="353">
        <v>12970.16748710611</v>
      </c>
      <c r="AW36" s="381">
        <v>11495.900743262531</v>
      </c>
      <c r="AX36" s="353">
        <v>11450.644778233787</v>
      </c>
      <c r="AY36" s="353">
        <v>11321.002293811804</v>
      </c>
      <c r="AZ36" s="353">
        <v>11270.99365</v>
      </c>
      <c r="BA36" s="353">
        <v>10936.606820323543</v>
      </c>
      <c r="BB36" s="353">
        <v>10995.815545400204</v>
      </c>
      <c r="BC36" s="353">
        <v>11505.417191616079</v>
      </c>
      <c r="BD36" s="353">
        <v>11114.318280421783</v>
      </c>
      <c r="BE36" s="353">
        <v>8316.5053639138077</v>
      </c>
      <c r="BF36" s="353">
        <v>8619</v>
      </c>
      <c r="BG36" s="353">
        <v>9066.8157999734012</v>
      </c>
      <c r="BH36" s="382"/>
    </row>
    <row r="37" spans="1:60" s="87" customFormat="1" ht="15" customHeight="1" x14ac:dyDescent="0.2">
      <c r="A37" s="473">
        <v>28</v>
      </c>
      <c r="B37" s="316">
        <v>9396.4142532128135</v>
      </c>
      <c r="C37" s="316">
        <f t="shared" si="0"/>
        <v>9933.013957011568</v>
      </c>
      <c r="D37" s="354">
        <v>10469.613660810324</v>
      </c>
      <c r="E37" s="354">
        <f t="shared" si="1"/>
        <v>11304.179621924597</v>
      </c>
      <c r="F37" s="354">
        <v>12138.74558303887</v>
      </c>
      <c r="G37" s="316">
        <v>13987.61003155622</v>
      </c>
      <c r="H37" s="354">
        <v>14260.580290808744</v>
      </c>
      <c r="I37" s="368">
        <v>14779.443404814889</v>
      </c>
      <c r="J37" s="316">
        <v>14108.662232254346</v>
      </c>
      <c r="K37" s="316">
        <v>13175.617800329126</v>
      </c>
      <c r="L37" s="316">
        <v>13550.259145673605</v>
      </c>
      <c r="M37" s="316">
        <v>14118.876910933866</v>
      </c>
      <c r="N37" s="316">
        <v>14554.717432034568</v>
      </c>
      <c r="O37" s="354">
        <v>13165.214155315263</v>
      </c>
      <c r="P37" s="354">
        <v>13940.873031725423</v>
      </c>
      <c r="Q37" s="354">
        <v>13924.488966318235</v>
      </c>
      <c r="R37" s="354">
        <v>14190.777454694982</v>
      </c>
      <c r="S37" s="383">
        <v>15052.887236006298</v>
      </c>
      <c r="T37" s="354">
        <v>14000.649156470383</v>
      </c>
      <c r="U37" s="354">
        <v>13684.384492770123</v>
      </c>
      <c r="V37" s="354">
        <v>12589.21132196848</v>
      </c>
      <c r="W37" s="354">
        <v>11977.662222952569</v>
      </c>
      <c r="X37" s="354">
        <v>12820.809790237441</v>
      </c>
      <c r="Y37" s="354">
        <v>13098.589635800816</v>
      </c>
      <c r="Z37" s="354">
        <v>12598.649640503294</v>
      </c>
      <c r="AA37" s="354">
        <v>12681.842138869632</v>
      </c>
      <c r="AB37" s="354">
        <v>12965.678849336291</v>
      </c>
      <c r="AC37" s="383">
        <v>13296.301614129976</v>
      </c>
      <c r="AD37" s="354">
        <v>13049.552512750544</v>
      </c>
      <c r="AE37" s="354">
        <v>12617.480722816035</v>
      </c>
      <c r="AF37" s="354">
        <v>11915.773395854652</v>
      </c>
      <c r="AG37" s="354">
        <v>11601.045915706985</v>
      </c>
      <c r="AH37" s="354">
        <v>11874.074263055079</v>
      </c>
      <c r="AI37" s="354">
        <v>11964.088942204706</v>
      </c>
      <c r="AJ37" s="354">
        <v>12143.621133479763</v>
      </c>
      <c r="AK37" s="354">
        <v>12835.996075794788</v>
      </c>
      <c r="AL37" s="354">
        <v>13543.088382675589</v>
      </c>
      <c r="AM37" s="383">
        <v>13804.95706094146</v>
      </c>
      <c r="AN37" s="354">
        <v>14337.21565894704</v>
      </c>
      <c r="AO37" s="354">
        <v>14084.100093984962</v>
      </c>
      <c r="AP37" s="354">
        <v>13536.155852909604</v>
      </c>
      <c r="AQ37" s="354">
        <v>13052.731616525292</v>
      </c>
      <c r="AR37" s="354">
        <v>13322.65491351454</v>
      </c>
      <c r="AS37" s="354">
        <v>13459.203039008687</v>
      </c>
      <c r="AT37" s="354">
        <v>13884.75373953155</v>
      </c>
      <c r="AU37" s="354">
        <v>14540.057324840765</v>
      </c>
      <c r="AV37" s="354">
        <v>13706.181005670109</v>
      </c>
      <c r="AW37" s="383">
        <v>11894.250340970366</v>
      </c>
      <c r="AX37" s="354">
        <v>11897.358440449159</v>
      </c>
      <c r="AY37" s="354">
        <v>11833.898715465388</v>
      </c>
      <c r="AZ37" s="354">
        <v>11884.908750000001</v>
      </c>
      <c r="BA37" s="354">
        <v>11521.836029527249</v>
      </c>
      <c r="BB37" s="354">
        <v>11625.094145889974</v>
      </c>
      <c r="BC37" s="354">
        <v>12151.658219753368</v>
      </c>
      <c r="BD37" s="354">
        <v>11817.716456340897</v>
      </c>
      <c r="BE37" s="354">
        <v>8766.4062702302781</v>
      </c>
      <c r="BF37" s="354">
        <v>9098</v>
      </c>
      <c r="BG37" s="354">
        <v>9546.291971450104</v>
      </c>
      <c r="BH37" s="384"/>
    </row>
    <row r="38" spans="1:60" s="87" customFormat="1" ht="15" customHeight="1" x14ac:dyDescent="0.2">
      <c r="A38" s="472">
        <v>29</v>
      </c>
      <c r="B38" s="317">
        <v>10043.737932730737</v>
      </c>
      <c r="C38" s="317">
        <f t="shared" si="0"/>
        <v>10620.893855812003</v>
      </c>
      <c r="D38" s="353">
        <v>11198.04977889327</v>
      </c>
      <c r="E38" s="353">
        <f t="shared" si="1"/>
        <v>12047.338750155628</v>
      </c>
      <c r="F38" s="353">
        <v>12896.627721417988</v>
      </c>
      <c r="G38" s="317">
        <v>14748.339699939103</v>
      </c>
      <c r="H38" s="353">
        <v>14883.92936743791</v>
      </c>
      <c r="I38" s="367">
        <v>15524.860914424438</v>
      </c>
      <c r="J38" s="317">
        <v>14928.252569397753</v>
      </c>
      <c r="K38" s="317">
        <v>13910.129365514718</v>
      </c>
      <c r="L38" s="317">
        <v>14390.1713033954</v>
      </c>
      <c r="M38" s="317">
        <v>14896.865237620474</v>
      </c>
      <c r="N38" s="317">
        <v>15342.833135777924</v>
      </c>
      <c r="O38" s="353">
        <v>13900.505371436595</v>
      </c>
      <c r="P38" s="353">
        <v>14627.034022437498</v>
      </c>
      <c r="Q38" s="353">
        <v>14703.675958188154</v>
      </c>
      <c r="R38" s="353">
        <v>14994.70452609628</v>
      </c>
      <c r="S38" s="381">
        <v>15771.840083609317</v>
      </c>
      <c r="T38" s="353">
        <v>14699.300879663087</v>
      </c>
      <c r="U38" s="353">
        <v>14365.70181031538</v>
      </c>
      <c r="V38" s="353">
        <v>13294.948536506916</v>
      </c>
      <c r="W38" s="353">
        <v>12626.395353614196</v>
      </c>
      <c r="X38" s="353">
        <v>13482.444198414423</v>
      </c>
      <c r="Y38" s="353">
        <v>13725.356938128174</v>
      </c>
      <c r="Z38" s="353">
        <v>13189.989421060514</v>
      </c>
      <c r="AA38" s="353">
        <v>13359.096581165395</v>
      </c>
      <c r="AB38" s="353">
        <v>13673.855410020775</v>
      </c>
      <c r="AC38" s="381">
        <v>13951.845432265698</v>
      </c>
      <c r="AD38" s="353">
        <v>13717.329613747846</v>
      </c>
      <c r="AE38" s="353">
        <v>13230.553082782182</v>
      </c>
      <c r="AF38" s="353">
        <v>12553.876601854254</v>
      </c>
      <c r="AG38" s="353">
        <v>12239.953667148369</v>
      </c>
      <c r="AH38" s="353">
        <v>12391.040761582646</v>
      </c>
      <c r="AI38" s="353">
        <v>12617.682689973295</v>
      </c>
      <c r="AJ38" s="353">
        <v>12858.316568502636</v>
      </c>
      <c r="AK38" s="353">
        <v>13570.393861225833</v>
      </c>
      <c r="AL38" s="353">
        <v>14300.985061892252</v>
      </c>
      <c r="AM38" s="381">
        <v>14558.599546606216</v>
      </c>
      <c r="AN38" s="353">
        <v>15001.176114309532</v>
      </c>
      <c r="AO38" s="353">
        <v>14793.44219924812</v>
      </c>
      <c r="AP38" s="353">
        <v>14143.387859799785</v>
      </c>
      <c r="AQ38" s="353">
        <v>13693.80454018429</v>
      </c>
      <c r="AR38" s="353">
        <v>14076.991006937844</v>
      </c>
      <c r="AS38" s="353">
        <v>14251.898572796605</v>
      </c>
      <c r="AT38" s="353">
        <v>14650.270052398226</v>
      </c>
      <c r="AU38" s="353">
        <v>15165.046926887693</v>
      </c>
      <c r="AV38" s="353">
        <v>14437.461318326945</v>
      </c>
      <c r="AW38" s="381">
        <v>12557.385259507524</v>
      </c>
      <c r="AX38" s="353">
        <v>12565.697485469054</v>
      </c>
      <c r="AY38" s="353">
        <v>12488.011112243856</v>
      </c>
      <c r="AZ38" s="353">
        <v>12539.8254</v>
      </c>
      <c r="BA38" s="353">
        <v>12181.034729857074</v>
      </c>
      <c r="BB38" s="353">
        <v>12322.74936850427</v>
      </c>
      <c r="BC38" s="353">
        <v>12785.207116405145</v>
      </c>
      <c r="BD38" s="353">
        <v>12476.172401109161</v>
      </c>
      <c r="BE38" s="353">
        <v>9220.4065014334592</v>
      </c>
      <c r="BF38" s="353">
        <v>9488</v>
      </c>
      <c r="BG38" s="353">
        <v>9934.3925610675178</v>
      </c>
      <c r="BH38" s="382"/>
    </row>
    <row r="39" spans="1:60" s="87" customFormat="1" ht="15" customHeight="1" x14ac:dyDescent="0.2">
      <c r="A39" s="472">
        <v>30</v>
      </c>
      <c r="B39" s="317">
        <v>10588.852610219516</v>
      </c>
      <c r="C39" s="317">
        <f t="shared" si="0"/>
        <v>11251.047107069837</v>
      </c>
      <c r="D39" s="353">
        <v>11913.24160392016</v>
      </c>
      <c r="E39" s="353">
        <f t="shared" si="1"/>
        <v>12818.611996534342</v>
      </c>
      <c r="F39" s="353">
        <v>13723.982389148525</v>
      </c>
      <c r="G39" s="317">
        <v>15527.474118363507</v>
      </c>
      <c r="H39" s="353">
        <v>15501.397792400763</v>
      </c>
      <c r="I39" s="367">
        <v>16359.952710904308</v>
      </c>
      <c r="J39" s="317">
        <v>15689.300739602344</v>
      </c>
      <c r="K39" s="317">
        <v>14751.018467727188</v>
      </c>
      <c r="L39" s="317">
        <v>15147.548740416212</v>
      </c>
      <c r="M39" s="317">
        <v>15734.698820206049</v>
      </c>
      <c r="N39" s="317">
        <v>16046.205215462855</v>
      </c>
      <c r="O39" s="353">
        <v>14639.687017272854</v>
      </c>
      <c r="P39" s="353">
        <v>15401.731915176935</v>
      </c>
      <c r="Q39" s="353">
        <v>15465.470383275262</v>
      </c>
      <c r="R39" s="353">
        <v>15801.886362968839</v>
      </c>
      <c r="S39" s="381">
        <v>16538.923665779901</v>
      </c>
      <c r="T39" s="353">
        <v>15392.429664332527</v>
      </c>
      <c r="U39" s="353">
        <v>15100.010474780825</v>
      </c>
      <c r="V39" s="353">
        <v>13960.290018226655</v>
      </c>
      <c r="W39" s="353">
        <v>13293.338537066325</v>
      </c>
      <c r="X39" s="353">
        <v>14144.078606591407</v>
      </c>
      <c r="Y39" s="353">
        <v>14417.76541063171</v>
      </c>
      <c r="Z39" s="353">
        <v>13868.474011384062</v>
      </c>
      <c r="AA39" s="353">
        <v>14072.740814390485</v>
      </c>
      <c r="AB39" s="353">
        <v>14372.277472624204</v>
      </c>
      <c r="AC39" s="381">
        <v>14642.975914814502</v>
      </c>
      <c r="AD39" s="353">
        <v>14415.705665464704</v>
      </c>
      <c r="AE39" s="353">
        <v>13887.044165125537</v>
      </c>
      <c r="AF39" s="353">
        <v>13100.580409647018</v>
      </c>
      <c r="AG39" s="353">
        <v>12819.428139385902</v>
      </c>
      <c r="AH39" s="353">
        <v>13059.866169052688</v>
      </c>
      <c r="AI39" s="353">
        <v>13285.51940076832</v>
      </c>
      <c r="AJ39" s="353">
        <v>13590.065473775514</v>
      </c>
      <c r="AK39" s="353">
        <v>14306.312138966261</v>
      </c>
      <c r="AL39" s="353">
        <v>15006.354248489939</v>
      </c>
      <c r="AM39" s="381">
        <v>15219.145019335912</v>
      </c>
      <c r="AN39" s="353">
        <v>15782.051345507592</v>
      </c>
      <c r="AO39" s="353">
        <v>15623.822838345865</v>
      </c>
      <c r="AP39" s="353">
        <v>14949.803030681278</v>
      </c>
      <c r="AQ39" s="353">
        <v>14394.386342832731</v>
      </c>
      <c r="AR39" s="353">
        <v>14872.137604542861</v>
      </c>
      <c r="AS39" s="353">
        <v>14990.895376876306</v>
      </c>
      <c r="AT39" s="353">
        <v>15352.510300506068</v>
      </c>
      <c r="AU39" s="353">
        <v>15858.809516032446</v>
      </c>
      <c r="AV39" s="353">
        <v>14908.415306089761</v>
      </c>
      <c r="AW39" s="381">
        <v>13281.444234164703</v>
      </c>
      <c r="AX39" s="353">
        <v>13258.276806733194</v>
      </c>
      <c r="AY39" s="353">
        <v>13186.182893261288</v>
      </c>
      <c r="AZ39" s="353">
        <v>13173.6872</v>
      </c>
      <c r="BA39" s="353">
        <v>12848.935723260562</v>
      </c>
      <c r="BB39" s="353">
        <v>12896.471963517864</v>
      </c>
      <c r="BC39" s="353">
        <v>13461.063118008626</v>
      </c>
      <c r="BD39" s="353">
        <v>13085.505442061381</v>
      </c>
      <c r="BE39" s="353">
        <v>9577.0477665772687</v>
      </c>
      <c r="BF39" s="353">
        <v>9918</v>
      </c>
      <c r="BG39" s="353">
        <v>10454.152591213371</v>
      </c>
      <c r="BH39" s="382"/>
    </row>
    <row r="40" spans="1:60" s="87" customFormat="1" ht="15" customHeight="1" x14ac:dyDescent="0.2">
      <c r="A40" s="472">
        <v>31</v>
      </c>
      <c r="B40" s="317">
        <v>11311.129557892145</v>
      </c>
      <c r="C40" s="317">
        <f t="shared" si="0"/>
        <v>11969.781493419599</v>
      </c>
      <c r="D40" s="353">
        <v>12628.433428947052</v>
      </c>
      <c r="E40" s="353">
        <f t="shared" si="1"/>
        <v>13570.938189453578</v>
      </c>
      <c r="F40" s="353">
        <v>14513.442949960105</v>
      </c>
      <c r="G40" s="317">
        <v>16312.743453468416</v>
      </c>
      <c r="H40" s="353">
        <v>16242.359902356186</v>
      </c>
      <c r="I40" s="367">
        <v>17133.393435160833</v>
      </c>
      <c r="J40" s="317">
        <v>16429.060849101912</v>
      </c>
      <c r="K40" s="317">
        <v>15480.464435911499</v>
      </c>
      <c r="L40" s="317">
        <v>15924.346111719608</v>
      </c>
      <c r="M40" s="317">
        <v>16549.514996676637</v>
      </c>
      <c r="N40" s="317">
        <v>16791.949107176999</v>
      </c>
      <c r="O40" s="353">
        <v>15351.635655104619</v>
      </c>
      <c r="P40" s="353">
        <v>16224.387296514529</v>
      </c>
      <c r="Q40" s="353">
        <v>16199.436701509872</v>
      </c>
      <c r="R40" s="353">
        <v>16537.46335947367</v>
      </c>
      <c r="S40" s="381">
        <v>17306.007247950485</v>
      </c>
      <c r="T40" s="353">
        <v>16129.741957188069</v>
      </c>
      <c r="U40" s="353">
        <v>15826.748946829101</v>
      </c>
      <c r="V40" s="353">
        <v>14637.512597834246</v>
      </c>
      <c r="W40" s="353">
        <v>13976.215516710145</v>
      </c>
      <c r="X40" s="353">
        <v>14834.193966113759</v>
      </c>
      <c r="Y40" s="353">
        <v>15144.053196774561</v>
      </c>
      <c r="Z40" s="353">
        <v>14513.760578939484</v>
      </c>
      <c r="AA40" s="353">
        <v>14796.493322873719</v>
      </c>
      <c r="AB40" s="353">
        <v>15002.418048660258</v>
      </c>
      <c r="AC40" s="381">
        <v>15409.025690864531</v>
      </c>
      <c r="AD40" s="353">
        <v>15171.679742065426</v>
      </c>
      <c r="AE40" s="353">
        <v>14597.374463216625</v>
      </c>
      <c r="AF40" s="353">
        <v>13806.386873577612</v>
      </c>
      <c r="AG40" s="353">
        <v>13463.288664094274</v>
      </c>
      <c r="AH40" s="353">
        <v>13799.77447007027</v>
      </c>
      <c r="AI40" s="353">
        <v>13975.511831826687</v>
      </c>
      <c r="AJ40" s="353">
        <v>14300.109962366569</v>
      </c>
      <c r="AK40" s="353">
        <v>15023.984508994114</v>
      </c>
      <c r="AL40" s="353">
        <v>15683.208510523038</v>
      </c>
      <c r="AM40" s="381">
        <v>16061.45132684358</v>
      </c>
      <c r="AN40" s="353">
        <v>16578.803891942585</v>
      </c>
      <c r="AO40" s="353">
        <v>16468.277725563908</v>
      </c>
      <c r="AP40" s="353">
        <v>15687.057380732454</v>
      </c>
      <c r="AQ40" s="353">
        <v>15128.780008543356</v>
      </c>
      <c r="AR40" s="353">
        <v>15634.372505227142</v>
      </c>
      <c r="AS40" s="353">
        <v>15709.435522019545</v>
      </c>
      <c r="AT40" s="353">
        <v>15820.256896860585</v>
      </c>
      <c r="AU40" s="353">
        <v>16647.889052207523</v>
      </c>
      <c r="AV40" s="353">
        <v>15575.797338999882</v>
      </c>
      <c r="AW40" s="381">
        <v>13944.579152701861</v>
      </c>
      <c r="AX40" s="353">
        <v>13866.592310576865</v>
      </c>
      <c r="AY40" s="353">
        <v>13703.598226118869</v>
      </c>
      <c r="AZ40" s="353">
        <v>13656.8406</v>
      </c>
      <c r="BA40" s="353">
        <v>13365.634374509187</v>
      </c>
      <c r="BB40" s="353">
        <v>13551.391797304332</v>
      </c>
      <c r="BC40" s="353">
        <v>14180.283902187606</v>
      </c>
      <c r="BD40" s="353">
        <v>13812.942485805368</v>
      </c>
      <c r="BE40" s="353">
        <v>10074.09090909091</v>
      </c>
      <c r="BF40" s="353">
        <v>10438</v>
      </c>
      <c r="BG40" s="353">
        <v>11001.423549230838</v>
      </c>
      <c r="BH40" s="382"/>
    </row>
    <row r="41" spans="1:60" s="87" customFormat="1" ht="15" customHeight="1" x14ac:dyDescent="0.2">
      <c r="A41" s="472">
        <v>32</v>
      </c>
      <c r="B41" s="317">
        <v>12040.220439033386</v>
      </c>
      <c r="C41" s="317">
        <f t="shared" si="0"/>
        <v>12741.588945463865</v>
      </c>
      <c r="D41" s="353">
        <v>13442.957451894345</v>
      </c>
      <c r="E41" s="353">
        <f t="shared" si="1"/>
        <v>14350.825585630291</v>
      </c>
      <c r="F41" s="353">
        <v>15258.693719366238</v>
      </c>
      <c r="G41" s="317">
        <v>17055.068371809779</v>
      </c>
      <c r="H41" s="353">
        <v>17071.531787306303</v>
      </c>
      <c r="I41" s="367">
        <v>17861.997015982197</v>
      </c>
      <c r="J41" s="317">
        <v>17211.397080011528</v>
      </c>
      <c r="K41" s="317">
        <v>16311.22234412141</v>
      </c>
      <c r="L41" s="317">
        <v>16705.99846659365</v>
      </c>
      <c r="M41" s="317">
        <v>17253.847623795282</v>
      </c>
      <c r="N41" s="317">
        <v>17685.994340993388</v>
      </c>
      <c r="O41" s="353">
        <v>16168.625895239433</v>
      </c>
      <c r="P41" s="353">
        <v>17028.597489929758</v>
      </c>
      <c r="Q41" s="353">
        <v>16968.188153310104</v>
      </c>
      <c r="R41" s="353">
        <v>17240.492701265899</v>
      </c>
      <c r="S41" s="381">
        <v>17985.853873717359</v>
      </c>
      <c r="T41" s="353">
        <v>16872.577188566873</v>
      </c>
      <c r="U41" s="353">
        <v>16578.721393601274</v>
      </c>
      <c r="V41" s="353">
        <v>15336.121153639971</v>
      </c>
      <c r="W41" s="353">
        <v>14640.88244356346</v>
      </c>
      <c r="X41" s="353">
        <v>15487.065004646012</v>
      </c>
      <c r="Y41" s="353">
        <v>15764.468127794547</v>
      </c>
      <c r="Z41" s="353">
        <v>15260.716091222288</v>
      </c>
      <c r="AA41" s="353">
        <v>15390.859908052687</v>
      </c>
      <c r="AB41" s="353">
        <v>15778.876095912115</v>
      </c>
      <c r="AC41" s="381">
        <v>16169.456519901969</v>
      </c>
      <c r="AD41" s="353">
        <v>15857.456225838936</v>
      </c>
      <c r="AE41" s="353">
        <v>15271.23303451086</v>
      </c>
      <c r="AF41" s="353">
        <v>14515.578500404758</v>
      </c>
      <c r="AG41" s="353">
        <v>14178.138938962798</v>
      </c>
      <c r="AH41" s="353">
        <v>14429.827390150744</v>
      </c>
      <c r="AI41" s="353">
        <v>14724.058666438172</v>
      </c>
      <c r="AJ41" s="353">
        <v>15039.610445025812</v>
      </c>
      <c r="AK41" s="353">
        <v>15668.673248171677</v>
      </c>
      <c r="AL41" s="353">
        <v>16465.117757794091</v>
      </c>
      <c r="AM41" s="381">
        <v>16868.292105614084</v>
      </c>
      <c r="AN41" s="353">
        <v>17397.207322791568</v>
      </c>
      <c r="AO41" s="353">
        <v>17274.732142857141</v>
      </c>
      <c r="AP41" s="353">
        <v>16431.227812866662</v>
      </c>
      <c r="AQ41" s="353">
        <v>15869.936046866416</v>
      </c>
      <c r="AR41" s="353">
        <v>16349.21456234556</v>
      </c>
      <c r="AS41" s="353">
        <v>16240.030113184037</v>
      </c>
      <c r="AT41" s="353">
        <v>16598.180281248598</v>
      </c>
      <c r="AU41" s="353">
        <v>17414.044259349994</v>
      </c>
      <c r="AV41" s="353">
        <v>16347.309901867613</v>
      </c>
      <c r="AW41" s="381">
        <v>14515.156370595139</v>
      </c>
      <c r="AX41" s="353">
        <v>14514.153975958836</v>
      </c>
      <c r="AY41" s="353">
        <v>14369.007900907329</v>
      </c>
      <c r="AZ41" s="353">
        <v>14346.109899999999</v>
      </c>
      <c r="BA41" s="353">
        <v>14063.993393670487</v>
      </c>
      <c r="BB41" s="353">
        <v>14361.227415591677</v>
      </c>
      <c r="BC41" s="353">
        <v>14896.331653495206</v>
      </c>
      <c r="BD41" s="353">
        <v>14552.921547544942</v>
      </c>
      <c r="BE41" s="353">
        <v>10506.56968463886</v>
      </c>
      <c r="BF41" s="353">
        <v>10835</v>
      </c>
      <c r="BG41" s="353">
        <v>11571.292769428559</v>
      </c>
      <c r="BH41" s="382"/>
    </row>
    <row r="42" spans="1:60" s="87" customFormat="1" ht="15" customHeight="1" x14ac:dyDescent="0.2">
      <c r="A42" s="472">
        <v>33</v>
      </c>
      <c r="B42" s="317">
        <v>12810.194920986287</v>
      </c>
      <c r="C42" s="317">
        <f t="shared" si="0"/>
        <v>13520.593904857909</v>
      </c>
      <c r="D42" s="353">
        <v>14230.99288872953</v>
      </c>
      <c r="E42" s="353">
        <f t="shared" si="1"/>
        <v>15130.100057723936</v>
      </c>
      <c r="F42" s="353">
        <v>16029.207226718341</v>
      </c>
      <c r="G42" s="317">
        <v>17871.012290317223</v>
      </c>
      <c r="H42" s="353">
        <v>17865.419762258542</v>
      </c>
      <c r="I42" s="367">
        <v>18713.902741250251</v>
      </c>
      <c r="J42" s="317">
        <v>18057.59749303621</v>
      </c>
      <c r="K42" s="317">
        <v>17106.521073322361</v>
      </c>
      <c r="L42" s="317">
        <v>17638.155312157724</v>
      </c>
      <c r="M42" s="317">
        <v>18133.112537387839</v>
      </c>
      <c r="N42" s="317">
        <v>18486.821588345509</v>
      </c>
      <c r="O42" s="353">
        <v>16966.163986799605</v>
      </c>
      <c r="P42" s="353">
        <v>17799.606345084721</v>
      </c>
      <c r="Q42" s="353">
        <v>17622.148664343786</v>
      </c>
      <c r="R42" s="353">
        <v>17953.28633947191</v>
      </c>
      <c r="S42" s="381">
        <v>18656.675986752809</v>
      </c>
      <c r="T42" s="353">
        <v>17612.650950684045</v>
      </c>
      <c r="U42" s="353">
        <v>17310.506660594328</v>
      </c>
      <c r="V42" s="353">
        <v>16144.035810013938</v>
      </c>
      <c r="W42" s="353">
        <v>15314.654396812028</v>
      </c>
      <c r="X42" s="353">
        <v>16181.562048990727</v>
      </c>
      <c r="Y42" s="353">
        <v>16321.359345740817</v>
      </c>
      <c r="Z42" s="353">
        <v>15827.157354703415</v>
      </c>
      <c r="AA42" s="353">
        <v>16100.460831174518</v>
      </c>
      <c r="AB42" s="353">
        <v>16567.039540861238</v>
      </c>
      <c r="AC42" s="381">
        <v>16869.951914138426</v>
      </c>
      <c r="AD42" s="353">
        <v>16545.032647890068</v>
      </c>
      <c r="AE42" s="353">
        <v>15953.775350280537</v>
      </c>
      <c r="AF42" s="353">
        <v>15145.218799162987</v>
      </c>
      <c r="AG42" s="353">
        <v>14864.923498651728</v>
      </c>
      <c r="AH42" s="353">
        <v>15087.344155465495</v>
      </c>
      <c r="AI42" s="353">
        <v>15459.945089470604</v>
      </c>
      <c r="AJ42" s="353">
        <v>15700.044838344129</v>
      </c>
      <c r="AK42" s="353">
        <v>16450.206295193537</v>
      </c>
      <c r="AL42" s="353">
        <v>17259.033289092338</v>
      </c>
      <c r="AM42" s="381">
        <v>17703.20976130151</v>
      </c>
      <c r="AN42" s="353">
        <v>18111.686508453382</v>
      </c>
      <c r="AO42" s="353">
        <v>17875.702537593985</v>
      </c>
      <c r="AP42" s="353">
        <v>17142.201051002321</v>
      </c>
      <c r="AQ42" s="353">
        <v>16643.551473729174</v>
      </c>
      <c r="AR42" s="353">
        <v>16974.536803839572</v>
      </c>
      <c r="AS42" s="353">
        <v>16979.026917263738</v>
      </c>
      <c r="AT42" s="353">
        <v>17366.178008419542</v>
      </c>
      <c r="AU42" s="353">
        <v>18072.817083129186</v>
      </c>
      <c r="AV42" s="353">
        <v>17130.655479503253</v>
      </c>
      <c r="AW42" s="381">
        <v>15236.872112324625</v>
      </c>
      <c r="AX42" s="353">
        <v>15177.875825503637</v>
      </c>
      <c r="AY42" s="353">
        <v>15043.455398103781</v>
      </c>
      <c r="AZ42" s="353">
        <v>15001.026549999999</v>
      </c>
      <c r="BA42" s="353">
        <v>14825.444037615831</v>
      </c>
      <c r="BB42" s="353">
        <v>15160.379186672066</v>
      </c>
      <c r="BC42" s="353">
        <v>15717.089489558277</v>
      </c>
      <c r="BD42" s="353">
        <v>15243.77770546847</v>
      </c>
      <c r="BE42" s="353">
        <v>10986.190696383983</v>
      </c>
      <c r="BF42" s="353">
        <v>11275</v>
      </c>
      <c r="BG42" s="353">
        <v>13266.162432947644</v>
      </c>
      <c r="BH42" s="382"/>
    </row>
    <row r="43" spans="1:60" s="87" customFormat="1" ht="15" customHeight="1" x14ac:dyDescent="0.2">
      <c r="A43" s="472">
        <v>34</v>
      </c>
      <c r="B43" s="317">
        <v>13573.355469470576</v>
      </c>
      <c r="C43" s="317">
        <f t="shared" si="0"/>
        <v>14306.125117309686</v>
      </c>
      <c r="D43" s="353">
        <v>15038.894765148796</v>
      </c>
      <c r="E43" s="353">
        <f t="shared" si="1"/>
        <v>15938.2548030691</v>
      </c>
      <c r="F43" s="353">
        <v>16837.614840989401</v>
      </c>
      <c r="G43" s="317">
        <v>18686.956208824671</v>
      </c>
      <c r="H43" s="353">
        <v>18694.591647208657</v>
      </c>
      <c r="I43" s="367">
        <v>19661.087396318024</v>
      </c>
      <c r="J43" s="317">
        <v>18930.407981942175</v>
      </c>
      <c r="K43" s="317">
        <v>17881.557414518193</v>
      </c>
      <c r="L43" s="317">
        <v>18521.762322015336</v>
      </c>
      <c r="M43" s="317">
        <v>18975.549601196413</v>
      </c>
      <c r="N43" s="317">
        <v>19262.225748480101</v>
      </c>
      <c r="O43" s="353">
        <v>17666.441335486586</v>
      </c>
      <c r="P43" s="353">
        <v>18467.322147874427</v>
      </c>
      <c r="Q43" s="353">
        <v>18324.808362369338</v>
      </c>
      <c r="R43" s="353">
        <v>18672.589508620436</v>
      </c>
      <c r="S43" s="381">
        <v>19330.506270698734</v>
      </c>
      <c r="T43" s="353">
        <v>18355.486182062847</v>
      </c>
      <c r="U43" s="353">
        <v>17991.823978139586</v>
      </c>
      <c r="V43" s="353">
        <v>16871.159000750511</v>
      </c>
      <c r="W43" s="353">
        <v>16033.951482036849</v>
      </c>
      <c r="X43" s="353">
        <v>16711.745912496786</v>
      </c>
      <c r="Y43" s="353">
        <v>17020.120189551722</v>
      </c>
      <c r="Z43" s="353">
        <v>16534.690214949071</v>
      </c>
      <c r="AA43" s="353">
        <v>16838.364925019156</v>
      </c>
      <c r="AB43" s="353">
        <v>17273.265201929509</v>
      </c>
      <c r="AC43" s="381">
        <v>17615.39888447562</v>
      </c>
      <c r="AD43" s="353">
        <v>17335.205551765583</v>
      </c>
      <c r="AE43" s="353">
        <v>16634.580917155126</v>
      </c>
      <c r="AF43" s="353">
        <v>15818.86621557636</v>
      </c>
      <c r="AG43" s="353">
        <v>15574.821000253265</v>
      </c>
      <c r="AH43" s="353">
        <v>15846.63870017786</v>
      </c>
      <c r="AI43" s="353">
        <v>16085.052911186325</v>
      </c>
      <c r="AJ43" s="353">
        <v>16399.237118594272</v>
      </c>
      <c r="AK43" s="353">
        <v>17173.960634458912</v>
      </c>
      <c r="AL43" s="353">
        <v>18070.958246431379</v>
      </c>
      <c r="AM43" s="381">
        <v>18393.309841312177</v>
      </c>
      <c r="AN43" s="353">
        <v>18824.72230182093</v>
      </c>
      <c r="AO43" s="353">
        <v>18656.823308270676</v>
      </c>
      <c r="AP43" s="353">
        <v>17761.882005641957</v>
      </c>
      <c r="AQ43" s="353">
        <v>17204.828400561419</v>
      </c>
      <c r="AR43" s="353">
        <v>17751.252851168978</v>
      </c>
      <c r="AS43" s="353">
        <v>17770.443909868125</v>
      </c>
      <c r="AT43" s="353">
        <v>18127.972199829816</v>
      </c>
      <c r="AU43" s="353">
        <v>18752.101148674399</v>
      </c>
      <c r="AV43" s="353">
        <v>17779.104688784719</v>
      </c>
      <c r="AW43" s="381">
        <v>15918.752894283329</v>
      </c>
      <c r="AX43" s="353">
        <v>15871.609445636552</v>
      </c>
      <c r="AY43" s="353">
        <v>15689.659700275255</v>
      </c>
      <c r="AZ43" s="353">
        <v>15567.2912</v>
      </c>
      <c r="BA43" s="353">
        <v>15484.642737945656</v>
      </c>
      <c r="BB43" s="353">
        <v>15963.804496635235</v>
      </c>
      <c r="BC43" s="353">
        <v>16488.136477303095</v>
      </c>
      <c r="BD43" s="353">
        <v>16094.54459283572</v>
      </c>
      <c r="BE43" s="353">
        <v>12437.351706279478</v>
      </c>
      <c r="BF43" s="353">
        <v>12403</v>
      </c>
      <c r="BG43" s="353">
        <v>14306.665026377621</v>
      </c>
      <c r="BH43" s="382"/>
    </row>
    <row r="44" spans="1:60" s="87" customFormat="1" ht="15" customHeight="1" x14ac:dyDescent="0.2">
      <c r="A44" s="472">
        <v>35</v>
      </c>
      <c r="B44" s="317">
        <v>14316.074217549036</v>
      </c>
      <c r="C44" s="317">
        <f t="shared" si="0"/>
        <v>15081.435429558549</v>
      </c>
      <c r="D44" s="353">
        <v>15846.796641568062</v>
      </c>
      <c r="E44" s="353">
        <f t="shared" si="1"/>
        <v>16717.988968225043</v>
      </c>
      <c r="F44" s="353">
        <v>17589.181294882026</v>
      </c>
      <c r="G44" s="317">
        <v>19478.360460610089</v>
      </c>
      <c r="H44" s="353">
        <v>19576.689397155591</v>
      </c>
      <c r="I44" s="367">
        <v>20585.853479668218</v>
      </c>
      <c r="J44" s="317">
        <v>19771.286379790607</v>
      </c>
      <c r="K44" s="317">
        <v>18732.577710733221</v>
      </c>
      <c r="L44" s="317">
        <v>19303.414676889377</v>
      </c>
      <c r="M44" s="317">
        <v>19679.882228315055</v>
      </c>
      <c r="N44" s="317">
        <v>19965.597828165031</v>
      </c>
      <c r="O44" s="353">
        <v>18374.499543603426</v>
      </c>
      <c r="P44" s="353">
        <v>19094.458537234925</v>
      </c>
      <c r="Q44" s="353">
        <v>19093.55981416957</v>
      </c>
      <c r="R44" s="353">
        <v>19365.854553998885</v>
      </c>
      <c r="S44" s="381">
        <v>20058.483631033174</v>
      </c>
      <c r="T44" s="353">
        <v>19112.128759749809</v>
      </c>
      <c r="U44" s="353">
        <v>18683.234885574402</v>
      </c>
      <c r="V44" s="353">
        <v>17567.391336978664</v>
      </c>
      <c r="W44" s="353">
        <v>16725.93348807592</v>
      </c>
      <c r="X44" s="353">
        <v>17349.281054150768</v>
      </c>
      <c r="Y44" s="353">
        <v>17720.998490465088</v>
      </c>
      <c r="Z44" s="353">
        <v>17227.698940233673</v>
      </c>
      <c r="AA44" s="353">
        <v>17578.290673915424</v>
      </c>
      <c r="AB44" s="353">
        <v>18006.803457624734</v>
      </c>
      <c r="AC44" s="381">
        <v>18385.194625200711</v>
      </c>
      <c r="AD44" s="353">
        <v>18037.181480037681</v>
      </c>
      <c r="AE44" s="353">
        <v>17299.755743973921</v>
      </c>
      <c r="AF44" s="353">
        <v>16526.36526095523</v>
      </c>
      <c r="AG44" s="353">
        <v>16269.860182053841</v>
      </c>
      <c r="AH44" s="353">
        <v>16483.15370148993</v>
      </c>
      <c r="AI44" s="353">
        <v>16819.356782771378</v>
      </c>
      <c r="AJ44" s="353">
        <v>17141.838232208062</v>
      </c>
      <c r="AK44" s="353">
        <v>17940.28875838696</v>
      </c>
      <c r="AL44" s="353">
        <v>18771.825076518868</v>
      </c>
      <c r="AM44" s="381">
        <v>19015.434324576614</v>
      </c>
      <c r="AN44" s="353">
        <v>19666.220009378176</v>
      </c>
      <c r="AO44" s="353">
        <v>19497.05592105263</v>
      </c>
      <c r="AP44" s="353">
        <v>18530.950333275083</v>
      </c>
      <c r="AQ44" s="353">
        <v>18070.412094953313</v>
      </c>
      <c r="AR44" s="353">
        <v>18512.17128397643</v>
      </c>
      <c r="AS44" s="353">
        <v>18572.089231940743</v>
      </c>
      <c r="AT44" s="353">
        <v>18775.621333243762</v>
      </c>
      <c r="AU44" s="353">
        <v>19568.931188415267</v>
      </c>
      <c r="AV44" s="353">
        <v>18435.83700840372</v>
      </c>
      <c r="AW44" s="381">
        <v>16485.815262785069</v>
      </c>
      <c r="AX44" s="353">
        <v>16369.112258077959</v>
      </c>
      <c r="AY44" s="353">
        <v>16250.0046895708</v>
      </c>
      <c r="AZ44" s="353">
        <v>16132.447699999999</v>
      </c>
      <c r="BA44" s="353">
        <v>16236.303302183131</v>
      </c>
      <c r="BB44" s="353">
        <v>16800.349732939972</v>
      </c>
      <c r="BC44" s="353">
        <v>17083.608979498338</v>
      </c>
      <c r="BD44" s="353">
        <v>16735.232678776905</v>
      </c>
      <c r="BE44" s="353">
        <v>13618.982104873763</v>
      </c>
      <c r="BF44" s="353">
        <v>13922</v>
      </c>
      <c r="BG44" s="353">
        <v>14988.543024338343</v>
      </c>
      <c r="BH44" s="382"/>
    </row>
    <row r="45" spans="1:60" s="87" customFormat="1" ht="15" customHeight="1" x14ac:dyDescent="0.2">
      <c r="A45" s="472">
        <v>36</v>
      </c>
      <c r="B45" s="317">
        <v>15045.165098690277</v>
      </c>
      <c r="C45" s="317">
        <f t="shared" si="0"/>
        <v>15836.687515282749</v>
      </c>
      <c r="D45" s="353">
        <v>16628.209931875223</v>
      </c>
      <c r="E45" s="353">
        <f t="shared" si="1"/>
        <v>17487.636682568183</v>
      </c>
      <c r="F45" s="353">
        <v>18347.063433261141</v>
      </c>
      <c r="G45" s="317">
        <v>20288.169462437028</v>
      </c>
      <c r="H45" s="353">
        <v>20358.816068775206</v>
      </c>
      <c r="I45" s="367">
        <v>21482.596348371433</v>
      </c>
      <c r="J45" s="317">
        <v>20590.876716934014</v>
      </c>
      <c r="K45" s="317">
        <v>19477.220469921373</v>
      </c>
      <c r="L45" s="317">
        <v>20114.196933187297</v>
      </c>
      <c r="M45" s="317">
        <v>20430.249667663677</v>
      </c>
      <c r="N45" s="317">
        <v>20643.546820632433</v>
      </c>
      <c r="O45" s="353">
        <v>19028.091735711274</v>
      </c>
      <c r="P45" s="353">
        <v>19773.241452778053</v>
      </c>
      <c r="Q45" s="353">
        <v>19858.832752613242</v>
      </c>
      <c r="R45" s="353">
        <v>20003.788586365907</v>
      </c>
      <c r="S45" s="381">
        <v>20792.477333188555</v>
      </c>
      <c r="T45" s="353">
        <v>19871.532806698397</v>
      </c>
      <c r="U45" s="353">
        <v>19268.663099168847</v>
      </c>
      <c r="V45" s="353">
        <v>18073.52610700118</v>
      </c>
      <c r="W45" s="353">
        <v>17235.814966209968</v>
      </c>
      <c r="X45" s="353">
        <v>17997.770407860658</v>
      </c>
      <c r="Y45" s="353">
        <v>18409.172048763707</v>
      </c>
      <c r="Z45" s="353">
        <v>17947.681059017374</v>
      </c>
      <c r="AA45" s="353">
        <v>18259.588426314443</v>
      </c>
      <c r="AB45" s="353">
        <v>18793.016002957644</v>
      </c>
      <c r="AC45" s="381">
        <v>19068.833178399393</v>
      </c>
      <c r="AD45" s="353">
        <v>18719.358087255951</v>
      </c>
      <c r="AE45" s="353">
        <v>17926.722095100773</v>
      </c>
      <c r="AF45" s="353">
        <v>17125.539093644511</v>
      </c>
      <c r="AG45" s="353">
        <v>16849.334654291375</v>
      </c>
      <c r="AH45" s="353">
        <v>17266.681050820775</v>
      </c>
      <c r="AI45" s="353">
        <v>17569.486168830241</v>
      </c>
      <c r="AJ45" s="353">
        <v>17923.197232753675</v>
      </c>
      <c r="AK45" s="353">
        <v>18665.563589961719</v>
      </c>
      <c r="AL45" s="353">
        <v>19468.189550096158</v>
      </c>
      <c r="AM45" s="381">
        <v>19822.275103347114</v>
      </c>
      <c r="AN45" s="353">
        <v>20480.29326334436</v>
      </c>
      <c r="AO45" s="353">
        <v>20278.176691729324</v>
      </c>
      <c r="AP45" s="353">
        <v>19385.778078737796</v>
      </c>
      <c r="AQ45" s="353">
        <v>18875.134435833279</v>
      </c>
      <c r="AR45" s="353">
        <v>19328.381367610717</v>
      </c>
      <c r="AS45" s="353">
        <v>19238.2091885593</v>
      </c>
      <c r="AT45" s="353">
        <v>19573.396032065921</v>
      </c>
      <c r="AU45" s="353">
        <v>20419.544449888399</v>
      </c>
      <c r="AV45" s="353">
        <v>19188.416747642794</v>
      </c>
      <c r="AW45" s="381">
        <v>17120.831386189908</v>
      </c>
      <c r="AX45" s="353">
        <v>17051.302889523136</v>
      </c>
      <c r="AY45" s="353">
        <v>16945.917014986237</v>
      </c>
      <c r="AZ45" s="353">
        <v>16825.041450000001</v>
      </c>
      <c r="BA45" s="353">
        <v>16937.925681247052</v>
      </c>
      <c r="BB45" s="353">
        <v>17325.995015522261</v>
      </c>
      <c r="BC45" s="353">
        <v>17788.022276944219</v>
      </c>
      <c r="BD45" s="353">
        <v>17378.011101050684</v>
      </c>
      <c r="BE45" s="353">
        <v>14290.246555072597</v>
      </c>
      <c r="BF45" s="353">
        <v>14653</v>
      </c>
      <c r="BG45" s="353">
        <v>15692.036751341047</v>
      </c>
      <c r="BH45" s="382"/>
    </row>
    <row r="46" spans="1:60" s="87" customFormat="1" ht="15" customHeight="1" x14ac:dyDescent="0.2">
      <c r="A46" s="472">
        <v>37</v>
      </c>
      <c r="B46" s="317">
        <v>15808.325647174566</v>
      </c>
      <c r="C46" s="317">
        <f t="shared" si="0"/>
        <v>16595.730141622422</v>
      </c>
      <c r="D46" s="353">
        <v>17383.134636070274</v>
      </c>
      <c r="E46" s="353">
        <f t="shared" si="1"/>
        <v>18250.35578834176</v>
      </c>
      <c r="F46" s="353">
        <v>19117.576940613246</v>
      </c>
      <c r="G46" s="317">
        <v>21208.406964513095</v>
      </c>
      <c r="H46" s="353">
        <v>21217.391212056886</v>
      </c>
      <c r="I46" s="367">
        <v>22239.223143839772</v>
      </c>
      <c r="J46" s="317">
        <v>21351.924887138604</v>
      </c>
      <c r="K46" s="317">
        <v>20368.765542146644</v>
      </c>
      <c r="L46" s="317">
        <v>20881.2843373494</v>
      </c>
      <c r="M46" s="317">
        <v>21350.945912263211</v>
      </c>
      <c r="N46" s="317">
        <v>21368.104806331972</v>
      </c>
      <c r="O46" s="353">
        <v>19681.683927819126</v>
      </c>
      <c r="P46" s="353">
        <v>20503.670894503812</v>
      </c>
      <c r="Q46" s="353">
        <v>20603.234610917538</v>
      </c>
      <c r="R46" s="353">
        <v>20710.072693629398</v>
      </c>
      <c r="S46" s="381">
        <v>21553.544573538195</v>
      </c>
      <c r="T46" s="353">
        <v>20581.230406937626</v>
      </c>
      <c r="U46" s="353">
        <v>19987.831378799954</v>
      </c>
      <c r="V46" s="353">
        <v>18807.777956470462</v>
      </c>
      <c r="W46" s="353">
        <v>17868.614300679907</v>
      </c>
      <c r="X46" s="353">
        <v>18714.175876317193</v>
      </c>
      <c r="Y46" s="353">
        <v>19040.17426529598</v>
      </c>
      <c r="Z46" s="353">
        <v>18634.465155032951</v>
      </c>
      <c r="AA46" s="353">
        <v>18983.340934797678</v>
      </c>
      <c r="AB46" s="353">
        <v>19495.339864793492</v>
      </c>
      <c r="AC46" s="381">
        <v>19816.153131074116</v>
      </c>
      <c r="AD46" s="353">
        <v>19486.1317935224</v>
      </c>
      <c r="AE46" s="353">
        <v>18671.787371093626</v>
      </c>
      <c r="AF46" s="353">
        <v>17904.126559850924</v>
      </c>
      <c r="AG46" s="353">
        <v>17608.759888562785</v>
      </c>
      <c r="AH46" s="353">
        <v>18040.515278304229</v>
      </c>
      <c r="AI46" s="353">
        <v>18302.207488967913</v>
      </c>
      <c r="AJ46" s="353">
        <v>18648.74487611746</v>
      </c>
      <c r="AK46" s="353">
        <v>19217.502298267038</v>
      </c>
      <c r="AL46" s="353">
        <v>20239.593298843414</v>
      </c>
      <c r="AM46" s="381">
        <v>20639.459994665958</v>
      </c>
      <c r="AN46" s="353">
        <v>21301.583478781879</v>
      </c>
      <c r="AO46" s="353">
        <v>21008.630169172931</v>
      </c>
      <c r="AP46" s="353">
        <v>20190.810033202684</v>
      </c>
      <c r="AQ46" s="353">
        <v>19656.864709830959</v>
      </c>
      <c r="AR46" s="353">
        <v>19908.943701292526</v>
      </c>
      <c r="AS46" s="353">
        <v>19983.598698556645</v>
      </c>
      <c r="AT46" s="353">
        <v>20350.078709301804</v>
      </c>
      <c r="AU46" s="353">
        <v>21192.938918830641</v>
      </c>
      <c r="AV46" s="353">
        <v>19978.862134139181</v>
      </c>
      <c r="AW46" s="381">
        <v>17822.629648034002</v>
      </c>
      <c r="AX46" s="353">
        <v>17711.561842461619</v>
      </c>
      <c r="AY46" s="353">
        <v>17653.126618411661</v>
      </c>
      <c r="AZ46" s="353">
        <v>17512.094450000001</v>
      </c>
      <c r="BA46" s="353">
        <v>17480.731211716662</v>
      </c>
      <c r="BB46" s="353">
        <v>18002.282543722642</v>
      </c>
      <c r="BC46" s="353">
        <v>18512.53144924216</v>
      </c>
      <c r="BD46" s="353">
        <v>18114.854658291362</v>
      </c>
      <c r="BE46" s="353">
        <v>14975.85864237492</v>
      </c>
      <c r="BF46" s="353">
        <v>15356</v>
      </c>
      <c r="BG46" s="353">
        <v>16468.237930575873</v>
      </c>
      <c r="BH46" s="382"/>
    </row>
    <row r="47" spans="1:60" s="87" customFormat="1" ht="15" customHeight="1" x14ac:dyDescent="0.2">
      <c r="A47" s="472">
        <v>38</v>
      </c>
      <c r="B47" s="317">
        <v>16585.114062596076</v>
      </c>
      <c r="C47" s="317">
        <f t="shared" si="0"/>
        <v>17364.897774694713</v>
      </c>
      <c r="D47" s="353">
        <v>18144.68148679335</v>
      </c>
      <c r="E47" s="353">
        <f t="shared" si="1"/>
        <v>19060.595758784795</v>
      </c>
      <c r="F47" s="353">
        <v>19976.510030776244</v>
      </c>
      <c r="G47" s="317">
        <v>21987.541382937496</v>
      </c>
      <c r="H47" s="353">
        <v>22087.727658671192</v>
      </c>
      <c r="I47" s="367">
        <v>23001.454582237508</v>
      </c>
      <c r="J47" s="317">
        <v>22235.379406397078</v>
      </c>
      <c r="K47" s="317">
        <v>21270.441808374471</v>
      </c>
      <c r="L47" s="317">
        <v>21721.196495071195</v>
      </c>
      <c r="M47" s="317">
        <v>22225.607344632772</v>
      </c>
      <c r="N47" s="317">
        <v>22151.983328872408</v>
      </c>
      <c r="O47" s="353">
        <v>20378.070846791179</v>
      </c>
      <c r="P47" s="353">
        <v>21322.637238256932</v>
      </c>
      <c r="Q47" s="353">
        <v>21319.808362369338</v>
      </c>
      <c r="R47" s="353">
        <v>21426.121097306666</v>
      </c>
      <c r="S47" s="381">
        <v>22299.57095933547</v>
      </c>
      <c r="T47" s="353">
        <v>21202.560990804654</v>
      </c>
      <c r="U47" s="353">
        <v>20749.897415461684</v>
      </c>
      <c r="V47" s="353">
        <v>19485.000536078052</v>
      </c>
      <c r="W47" s="353">
        <v>18537.83374073085</v>
      </c>
      <c r="X47" s="353">
        <v>19461.253138530279</v>
      </c>
      <c r="Y47" s="353">
        <v>19736.817652004429</v>
      </c>
      <c r="Z47" s="353">
        <v>19377.27091446974</v>
      </c>
      <c r="AA47" s="353">
        <v>19773.808059984676</v>
      </c>
      <c r="AB47" s="353">
        <v>20234.730819337346</v>
      </c>
      <c r="AC47" s="381">
        <v>20595.313783486858</v>
      </c>
      <c r="AD47" s="353">
        <v>20234.906117012637</v>
      </c>
      <c r="AE47" s="353">
        <v>19404.695404820861</v>
      </c>
      <c r="AF47" s="353">
        <v>18662.403048678039</v>
      </c>
      <c r="AG47" s="353">
        <v>18392.948989169137</v>
      </c>
      <c r="AH47" s="353">
        <v>18767.49941685862</v>
      </c>
      <c r="AI47" s="353">
        <v>19028.598603316055</v>
      </c>
      <c r="AJ47" s="353">
        <v>19351.037787322151</v>
      </c>
      <c r="AK47" s="353">
        <v>20000.555837598276</v>
      </c>
      <c r="AL47" s="353">
        <v>20992.987621549881</v>
      </c>
      <c r="AM47" s="381">
        <v>21481.766302173626</v>
      </c>
      <c r="AN47" s="353">
        <v>21925.128949904916</v>
      </c>
      <c r="AO47" s="353">
        <v>21685.601503759397</v>
      </c>
      <c r="AP47" s="353">
        <v>20838.155316174449</v>
      </c>
      <c r="AQ47" s="353">
        <v>20333.10197107463</v>
      </c>
      <c r="AR47" s="353">
        <v>20679.077409237787</v>
      </c>
      <c r="AS47" s="353">
        <v>20757.116114591627</v>
      </c>
      <c r="AT47" s="353">
        <v>21137.927750906892</v>
      </c>
      <c r="AU47" s="353">
        <v>21920.484729707659</v>
      </c>
      <c r="AV47" s="353">
        <v>20661.627086247583</v>
      </c>
      <c r="AW47" s="381">
        <v>18540.83054037195</v>
      </c>
      <c r="AX47" s="353">
        <v>18384.518082956609</v>
      </c>
      <c r="AY47" s="353">
        <v>18223.639157916197</v>
      </c>
      <c r="AZ47" s="353">
        <v>17928.758849999998</v>
      </c>
      <c r="BA47" s="353">
        <v>18113.823032825505</v>
      </c>
      <c r="BB47" s="353">
        <v>18720.237076030156</v>
      </c>
      <c r="BC47" s="353">
        <v>19170.40693124117</v>
      </c>
      <c r="BD47" s="353">
        <v>18807.801152547487</v>
      </c>
      <c r="BE47" s="353">
        <v>15652.247248682143</v>
      </c>
      <c r="BF47" s="353">
        <v>16071</v>
      </c>
      <c r="BG47" s="353">
        <v>17302.408564968748</v>
      </c>
      <c r="BH47" s="382"/>
    </row>
    <row r="48" spans="1:60" s="87" customFormat="1" ht="15" customHeight="1" x14ac:dyDescent="0.2">
      <c r="A48" s="473">
        <v>39</v>
      </c>
      <c r="B48" s="316">
        <v>17300.577076800095</v>
      </c>
      <c r="C48" s="316">
        <f t="shared" si="0"/>
        <v>18133.20236653438</v>
      </c>
      <c r="D48" s="354">
        <v>18965.82765626867</v>
      </c>
      <c r="E48" s="354">
        <f t="shared" si="1"/>
        <v>19881.688335144478</v>
      </c>
      <c r="F48" s="354">
        <v>20797.549014020289</v>
      </c>
      <c r="G48" s="316">
        <v>22803.485301444944</v>
      </c>
      <c r="H48" s="354">
        <v>22981.586711950753</v>
      </c>
      <c r="I48" s="368">
        <v>23892.59280801133</v>
      </c>
      <c r="J48" s="316">
        <v>23140.12198636058</v>
      </c>
      <c r="K48" s="316">
        <v>22080.937328579261</v>
      </c>
      <c r="L48" s="316">
        <v>22517.413800657177</v>
      </c>
      <c r="M48" s="316">
        <v>23091.061814556331</v>
      </c>
      <c r="N48" s="316">
        <v>23041.791381485873</v>
      </c>
      <c r="O48" s="354">
        <v>21086.129054908019</v>
      </c>
      <c r="P48" s="354">
        <v>22060.444755151635</v>
      </c>
      <c r="Q48" s="354">
        <v>21977.247386759584</v>
      </c>
      <c r="R48" s="354">
        <v>22148.679031926458</v>
      </c>
      <c r="S48" s="383">
        <v>22934.295021445247</v>
      </c>
      <c r="T48" s="354">
        <v>21950.919160706722</v>
      </c>
      <c r="U48" s="354">
        <v>21522.057042012977</v>
      </c>
      <c r="V48" s="354">
        <v>20185.985311461351</v>
      </c>
      <c r="W48" s="354">
        <v>19257.130825955672</v>
      </c>
      <c r="X48" s="354">
        <v>20228.047982444001</v>
      </c>
      <c r="Y48" s="354">
        <v>20486.397466274313</v>
      </c>
      <c r="Z48" s="354">
        <v>20099.327909676453</v>
      </c>
      <c r="AA48" s="354">
        <v>20436.910916919034</v>
      </c>
      <c r="AB48" s="354">
        <v>21036.550561599943</v>
      </c>
      <c r="AC48" s="383">
        <v>21350.125665511707</v>
      </c>
      <c r="AD48" s="354">
        <v>21066.477601273429</v>
      </c>
      <c r="AE48" s="354">
        <v>20128.919694072658</v>
      </c>
      <c r="AF48" s="354">
        <v>19344.513372332785</v>
      </c>
      <c r="AG48" s="354">
        <v>19163.930694396851</v>
      </c>
      <c r="AH48" s="354">
        <v>19515.485319415693</v>
      </c>
      <c r="AI48" s="354">
        <v>19688.52255687417</v>
      </c>
      <c r="AJ48" s="354">
        <v>20053.330698526839</v>
      </c>
      <c r="AK48" s="354">
        <v>20736.474115338704</v>
      </c>
      <c r="AL48" s="354">
        <v>21759.889013786942</v>
      </c>
      <c r="AM48" s="383">
        <v>22208.809641285508</v>
      </c>
      <c r="AN48" s="354">
        <v>22768.070049756428</v>
      </c>
      <c r="AO48" s="354">
        <v>22521.611842105263</v>
      </c>
      <c r="AP48" s="354">
        <v>21605.840427390965</v>
      </c>
      <c r="AQ48" s="354">
        <v>21043.151095380483</v>
      </c>
      <c r="AR48" s="354">
        <v>21478.173410473293</v>
      </c>
      <c r="AS48" s="354">
        <v>21575.382472050122</v>
      </c>
      <c r="AT48" s="354">
        <v>21822.798098884858</v>
      </c>
      <c r="AU48" s="354">
        <v>22691.46611138331</v>
      </c>
      <c r="AV48" s="354">
        <v>21370.42467084539</v>
      </c>
      <c r="AW48" s="383">
        <v>19071.572798494446</v>
      </c>
      <c r="AX48" s="354">
        <v>18899.33537842962</v>
      </c>
      <c r="AY48" s="354">
        <v>18893.567743908654</v>
      </c>
      <c r="AZ48" s="354">
        <v>18595.865149999998</v>
      </c>
      <c r="BA48" s="354">
        <v>18812.182051986805</v>
      </c>
      <c r="BB48" s="354">
        <v>19340.968598754363</v>
      </c>
      <c r="BC48" s="354">
        <v>19911.838945519794</v>
      </c>
      <c r="BD48" s="354">
        <v>19540.464037122969</v>
      </c>
      <c r="BE48" s="354">
        <v>16340.933829649497</v>
      </c>
      <c r="BF48" s="354">
        <v>16826</v>
      </c>
      <c r="BG48" s="354">
        <v>18515.836990734584</v>
      </c>
      <c r="BH48" s="384"/>
    </row>
    <row r="49" spans="1:60" s="87" customFormat="1" ht="15" customHeight="1" x14ac:dyDescent="0.2">
      <c r="A49" s="472">
        <v>40</v>
      </c>
      <c r="B49" s="317">
        <v>18056.923691815777</v>
      </c>
      <c r="C49" s="317">
        <f t="shared" si="0"/>
        <v>18928.570905307912</v>
      </c>
      <c r="D49" s="353">
        <v>19800.218118800043</v>
      </c>
      <c r="E49" s="353">
        <f t="shared" si="1"/>
        <v>20709.403058032189</v>
      </c>
      <c r="F49" s="353">
        <v>21618.587997264334</v>
      </c>
      <c r="G49" s="317">
        <v>23625.564136632896</v>
      </c>
      <c r="H49" s="353">
        <v>23846.042506898746</v>
      </c>
      <c r="I49" s="367">
        <v>24850.986748937892</v>
      </c>
      <c r="J49" s="317">
        <v>24034.22053597157</v>
      </c>
      <c r="K49" s="317">
        <v>22962.351206801974</v>
      </c>
      <c r="L49" s="317">
        <v>23371.890909090911</v>
      </c>
      <c r="M49" s="317">
        <v>23961.119765702893</v>
      </c>
      <c r="N49" s="317">
        <v>23982.445608534395</v>
      </c>
      <c r="O49" s="353">
        <v>21778.625544165145</v>
      </c>
      <c r="P49" s="353">
        <v>22816.697459968706</v>
      </c>
      <c r="Q49" s="353">
        <v>22777.305458768875</v>
      </c>
      <c r="R49" s="353">
        <v>22858.217904661207</v>
      </c>
      <c r="S49" s="381">
        <v>23674.305065421577</v>
      </c>
      <c r="T49" s="353">
        <v>22746.222308056516</v>
      </c>
      <c r="U49" s="353">
        <v>22327.020835705338</v>
      </c>
      <c r="V49" s="353">
        <v>20929.742039240915</v>
      </c>
      <c r="W49" s="353">
        <v>19994.637963970996</v>
      </c>
      <c r="X49" s="353">
        <v>21051.804729048457</v>
      </c>
      <c r="Y49" s="353">
        <v>21263.504222876138</v>
      </c>
      <c r="Z49" s="353">
        <v>20889.85582684242</v>
      </c>
      <c r="AA49" s="353">
        <v>21172.793355712045</v>
      </c>
      <c r="AB49" s="353">
        <v>21869.584697721912</v>
      </c>
      <c r="AC49" s="381">
        <v>22093.699653511369</v>
      </c>
      <c r="AD49" s="353">
        <v>21835.051245817496</v>
      </c>
      <c r="AE49" s="353">
        <v>20868.774723380247</v>
      </c>
      <c r="AF49" s="353">
        <v>20074.015976539227</v>
      </c>
      <c r="AG49" s="353">
        <v>19868.875422731402</v>
      </c>
      <c r="AH49" s="353">
        <v>20147.153759804067</v>
      </c>
      <c r="AI49" s="353">
        <v>20353.194164774432</v>
      </c>
      <c r="AJ49" s="353">
        <v>20830.038752640634</v>
      </c>
      <c r="AK49" s="353">
        <v>21534.732577763752</v>
      </c>
      <c r="AL49" s="353">
        <v>22459.255058371029</v>
      </c>
      <c r="AM49" s="381">
        <v>22907.776103480468</v>
      </c>
      <c r="AN49" s="353">
        <v>23585.030088311145</v>
      </c>
      <c r="AO49" s="353">
        <v>23380.140977443611</v>
      </c>
      <c r="AP49" s="353">
        <v>22453.752090770649</v>
      </c>
      <c r="AQ49" s="353">
        <v>21931.726856654663</v>
      </c>
      <c r="AR49" s="353">
        <v>22304.915237122219</v>
      </c>
      <c r="AS49" s="353">
        <v>22316.936358496881</v>
      </c>
      <c r="AT49" s="353">
        <v>22573.425925925923</v>
      </c>
      <c r="AU49" s="353">
        <v>23470.893298492025</v>
      </c>
      <c r="AV49" s="353">
        <v>22183.352785400806</v>
      </c>
      <c r="AW49" s="381">
        <v>19855.384212807799</v>
      </c>
      <c r="AX49" s="353">
        <v>19615.000677069231</v>
      </c>
      <c r="AY49" s="353">
        <v>19639.188092568049</v>
      </c>
      <c r="AZ49" s="353">
        <v>19288.458899999998</v>
      </c>
      <c r="BA49" s="353">
        <v>19484.434191927121</v>
      </c>
      <c r="BB49" s="353">
        <v>20000.161971423611</v>
      </c>
      <c r="BC49" s="353">
        <v>20591.925657618445</v>
      </c>
      <c r="BD49" s="353">
        <v>20304.481966687417</v>
      </c>
      <c r="BE49" s="353">
        <v>17469.273004716546</v>
      </c>
      <c r="BF49" s="353">
        <v>17799</v>
      </c>
      <c r="BG49" s="353">
        <v>19754.811278095491</v>
      </c>
      <c r="BH49" s="382"/>
    </row>
    <row r="50" spans="1:60" s="87" customFormat="1" ht="15" customHeight="1" x14ac:dyDescent="0.2">
      <c r="A50" s="472">
        <v>41</v>
      </c>
      <c r="B50" s="317">
        <v>18874.595708048942</v>
      </c>
      <c r="C50" s="317">
        <f t="shared" si="0"/>
        <v>19774.468584274262</v>
      </c>
      <c r="D50" s="353">
        <v>20674.341460499578</v>
      </c>
      <c r="E50" s="353">
        <f t="shared" si="1"/>
        <v>21598.036169666178</v>
      </c>
      <c r="F50" s="353">
        <v>22521.730878832783</v>
      </c>
      <c r="G50" s="317">
        <v>24490.587388584401</v>
      </c>
      <c r="H50" s="353">
        <v>24710.498301846739</v>
      </c>
      <c r="I50" s="367">
        <v>25742.124974711714</v>
      </c>
      <c r="J50" s="317">
        <v>24986.861252521372</v>
      </c>
      <c r="K50" s="317">
        <v>23929.880234046443</v>
      </c>
      <c r="L50" s="317">
        <v>24240.932968236586</v>
      </c>
      <c r="M50" s="317">
        <v>24849.591641741445</v>
      </c>
      <c r="N50" s="317">
        <v>24863.779298742022</v>
      </c>
      <c r="O50" s="353">
        <v>22568.382776295464</v>
      </c>
      <c r="P50" s="353">
        <v>23558.194014447883</v>
      </c>
      <c r="Q50" s="353">
        <v>23546.056910569107</v>
      </c>
      <c r="R50" s="353">
        <v>23694.692630775105</v>
      </c>
      <c r="S50" s="381">
        <v>24504.560236712092</v>
      </c>
      <c r="T50" s="353">
        <v>23571.90161728426</v>
      </c>
      <c r="U50" s="353">
        <v>23111.797449618578</v>
      </c>
      <c r="V50" s="353">
        <v>21637.855473356922</v>
      </c>
      <c r="W50" s="353">
        <v>20736.697615183944</v>
      </c>
      <c r="X50" s="353">
        <v>21833.935469840453</v>
      </c>
      <c r="Y50" s="353">
        <v>22004.614208736191</v>
      </c>
      <c r="Z50" s="353">
        <v>21692.833002546435</v>
      </c>
      <c r="AA50" s="353">
        <v>21983.477031415332</v>
      </c>
      <c r="AB50" s="353">
        <v>22706.520633076299</v>
      </c>
      <c r="AC50" s="381">
        <v>22874.733288261643</v>
      </c>
      <c r="AD50" s="353">
        <v>22600.02501380632</v>
      </c>
      <c r="AE50" s="353">
        <v>21582.578519261511</v>
      </c>
      <c r="AF50" s="353">
        <v>20815.366650883596</v>
      </c>
      <c r="AG50" s="353">
        <v>20539.15073819704</v>
      </c>
      <c r="AH50" s="353">
        <v>20807.901565734614</v>
      </c>
      <c r="AI50" s="353">
        <v>21123.896719649259</v>
      </c>
      <c r="AJ50" s="353">
        <v>21546.284503140781</v>
      </c>
      <c r="AK50" s="353">
        <v>22290.417255526132</v>
      </c>
      <c r="AL50" s="353">
        <v>23179.632100002709</v>
      </c>
      <c r="AM50" s="381">
        <v>23667.329510601416</v>
      </c>
      <c r="AN50" s="353">
        <v>24429.414580456923</v>
      </c>
      <c r="AO50" s="353">
        <v>24224.595864661653</v>
      </c>
      <c r="AP50" s="353">
        <v>23307.196619816761</v>
      </c>
      <c r="AQ50" s="353">
        <v>22762.146213461889</v>
      </c>
      <c r="AR50" s="353">
        <v>23067.150137806497</v>
      </c>
      <c r="AS50" s="353">
        <v>23017.576927070713</v>
      </c>
      <c r="AT50" s="353">
        <v>23355.071431770342</v>
      </c>
      <c r="AU50" s="353">
        <v>24175.514780336438</v>
      </c>
      <c r="AV50" s="353">
        <v>22951.315443838161</v>
      </c>
      <c r="AW50" s="381">
        <v>20647.396942368079</v>
      </c>
      <c r="AX50" s="353">
        <v>20428.781379554595</v>
      </c>
      <c r="AY50" s="353">
        <v>20341.878784789475</v>
      </c>
      <c r="AZ50" s="353">
        <v>19931.1859</v>
      </c>
      <c r="BA50" s="353">
        <v>20163.213051672687</v>
      </c>
      <c r="BB50" s="353">
        <v>20769.398970324521</v>
      </c>
      <c r="BC50" s="353">
        <v>21137.687311495436</v>
      </c>
      <c r="BD50" s="353">
        <v>20866.782440156188</v>
      </c>
      <c r="BE50" s="353">
        <v>18663.201377970963</v>
      </c>
      <c r="BF50" s="353">
        <v>19239</v>
      </c>
      <c r="BG50" s="353">
        <v>20615.510307221706</v>
      </c>
      <c r="BH50" s="382"/>
    </row>
    <row r="51" spans="1:60" s="87" customFormat="1" ht="15" customHeight="1" x14ac:dyDescent="0.2">
      <c r="A51" s="472">
        <v>42</v>
      </c>
      <c r="B51" s="317">
        <v>19624.128389596011</v>
      </c>
      <c r="C51" s="317">
        <f t="shared" si="0"/>
        <v>20553.185863257429</v>
      </c>
      <c r="D51" s="353">
        <v>21482.243336918844</v>
      </c>
      <c r="E51" s="353">
        <f t="shared" si="1"/>
        <v>22488.294813335749</v>
      </c>
      <c r="F51" s="353">
        <v>23494.346289752652</v>
      </c>
      <c r="G51" s="317">
        <v>25367.880473896916</v>
      </c>
      <c r="H51" s="353">
        <v>25545.550838463168</v>
      </c>
      <c r="I51" s="367">
        <v>26683.704986850091</v>
      </c>
      <c r="J51" s="317">
        <v>25918.21390836615</v>
      </c>
      <c r="K51" s="317">
        <v>24867.015679283231</v>
      </c>
      <c r="L51" s="317">
        <v>25095.41007667032</v>
      </c>
      <c r="M51" s="317">
        <v>25774.891367563978</v>
      </c>
      <c r="N51" s="317">
        <v>25723.927082935039</v>
      </c>
      <c r="O51" s="353">
        <v>23323.126140991433</v>
      </c>
      <c r="P51" s="353">
        <v>24296.001531342587</v>
      </c>
      <c r="Q51" s="353">
        <v>24286.980255516843</v>
      </c>
      <c r="R51" s="353">
        <v>24466.072047463804</v>
      </c>
      <c r="S51" s="381">
        <v>25262.619306151257</v>
      </c>
      <c r="T51" s="353">
        <v>24358.920356849161</v>
      </c>
      <c r="U51" s="353">
        <v>23916.761243310939</v>
      </c>
      <c r="V51" s="353">
        <v>22500.423180015012</v>
      </c>
      <c r="W51" s="353">
        <v>21512.901115379082</v>
      </c>
      <c r="X51" s="353">
        <v>22631.402107510723</v>
      </c>
      <c r="Y51" s="353">
        <v>22832.539935796995</v>
      </c>
      <c r="Z51" s="353">
        <v>22553.906718094666</v>
      </c>
      <c r="AA51" s="353">
        <v>22832.572153099572</v>
      </c>
      <c r="AB51" s="353">
        <v>23533.702070349635</v>
      </c>
      <c r="AC51" s="381">
        <v>23556.498859122792</v>
      </c>
      <c r="AD51" s="353">
        <v>23323.600201409867</v>
      </c>
      <c r="AE51" s="353">
        <v>22279.014826191895</v>
      </c>
      <c r="AF51" s="353">
        <v>21334.989155503961</v>
      </c>
      <c r="AG51" s="353">
        <v>21179.709414060751</v>
      </c>
      <c r="AH51" s="353">
        <v>21531.654663673209</v>
      </c>
      <c r="AI51" s="353">
        <v>21883.521414392417</v>
      </c>
      <c r="AJ51" s="353">
        <v>22319.891926300032</v>
      </c>
      <c r="AK51" s="353">
        <v>22962.474856272554</v>
      </c>
      <c r="AL51" s="353">
        <v>24020.071981906338</v>
      </c>
      <c r="AM51" s="381">
        <v>24407.672422989734</v>
      </c>
      <c r="AN51" s="353">
        <v>25224.72373459765</v>
      </c>
      <c r="AO51" s="353">
        <v>24859.344454887218</v>
      </c>
      <c r="AP51" s="353">
        <v>24117.761439948074</v>
      </c>
      <c r="AQ51" s="353">
        <v>23512.769573442361</v>
      </c>
      <c r="AR51" s="353">
        <v>23783.308662801745</v>
      </c>
      <c r="AS51" s="353">
        <v>23815.386625592746</v>
      </c>
      <c r="AT51" s="353">
        <v>24190.06734515652</v>
      </c>
      <c r="AU51" s="353">
        <v>24903.06059121346</v>
      </c>
      <c r="AV51" s="353">
        <v>23616.330873794701</v>
      </c>
      <c r="AW51" s="381">
        <v>21305.845395049852</v>
      </c>
      <c r="AX51" s="353">
        <v>20981.690537697134</v>
      </c>
      <c r="AY51" s="353">
        <v>21029.883015597916</v>
      </c>
      <c r="AZ51" s="353">
        <v>20573.912899999999</v>
      </c>
      <c r="BA51" s="353">
        <v>20960.56065454688</v>
      </c>
      <c r="BB51" s="353">
        <v>21350.600258382983</v>
      </c>
      <c r="BC51" s="353">
        <v>21619.988307944866</v>
      </c>
      <c r="BD51" s="353">
        <v>21122.848640899403</v>
      </c>
      <c r="BE51" s="353">
        <v>19494.339498751502</v>
      </c>
      <c r="BF51" s="353">
        <v>20119</v>
      </c>
      <c r="BG51" s="353">
        <v>21433.960411402226</v>
      </c>
      <c r="BH51" s="382"/>
    </row>
    <row r="52" spans="1:60" s="87" customFormat="1" ht="15" customHeight="1" x14ac:dyDescent="0.2">
      <c r="A52" s="472">
        <v>43</v>
      </c>
      <c r="B52" s="317">
        <v>20434.986472360571</v>
      </c>
      <c r="C52" s="317">
        <f t="shared" si="0"/>
        <v>21375.810135905394</v>
      </c>
      <c r="D52" s="353">
        <v>22316.633799450217</v>
      </c>
      <c r="E52" s="353">
        <f t="shared" si="1"/>
        <v>23347.587958655917</v>
      </c>
      <c r="F52" s="353">
        <v>24378.54211786162</v>
      </c>
      <c r="G52" s="317">
        <v>26263.578309250955</v>
      </c>
      <c r="H52" s="353">
        <v>26433.529240076416</v>
      </c>
      <c r="I52" s="367">
        <v>27580.447855553306</v>
      </c>
      <c r="J52" s="317">
        <v>26711.194169628277</v>
      </c>
      <c r="K52" s="317">
        <v>25778.823139513621</v>
      </c>
      <c r="L52" s="317">
        <v>25998.437020810517</v>
      </c>
      <c r="M52" s="317">
        <v>26649.552799933535</v>
      </c>
      <c r="N52" s="317">
        <v>26592.549229533899</v>
      </c>
      <c r="O52" s="353">
        <v>24062.307786827692</v>
      </c>
      <c r="P52" s="353">
        <v>25052.254236159657</v>
      </c>
      <c r="Q52" s="353">
        <v>25020.946573751451</v>
      </c>
      <c r="R52" s="353">
        <v>25279.763415278881</v>
      </c>
      <c r="S52" s="381">
        <v>26074.825451978937</v>
      </c>
      <c r="T52" s="353">
        <v>25121.085873059383</v>
      </c>
      <c r="U52" s="353">
        <v>24714.15484458613</v>
      </c>
      <c r="V52" s="353">
        <v>23329.723812587115</v>
      </c>
      <c r="W52" s="353">
        <v>22348.287287143354</v>
      </c>
      <c r="X52" s="353">
        <v>23448.586326881636</v>
      </c>
      <c r="Y52" s="353">
        <v>23704.932262009399</v>
      </c>
      <c r="Z52" s="353">
        <v>23406.680927950867</v>
      </c>
      <c r="AA52" s="353">
        <v>23720.078720764766</v>
      </c>
      <c r="AB52" s="353">
        <v>24364.785306855392</v>
      </c>
      <c r="AC52" s="381">
        <v>24330.040564522944</v>
      </c>
      <c r="AD52" s="353">
        <v>24086.774031121073</v>
      </c>
      <c r="AE52" s="353">
        <v>23100.49705356863</v>
      </c>
      <c r="AF52" s="353">
        <v>22032.332712193183</v>
      </c>
      <c r="AG52" s="353">
        <v>21957.294816977785</v>
      </c>
      <c r="AH52" s="353">
        <v>22279.640566230286</v>
      </c>
      <c r="AI52" s="353">
        <v>22658.971623609388</v>
      </c>
      <c r="AJ52" s="353">
        <v>23057.842093482002</v>
      </c>
      <c r="AK52" s="353">
        <v>23760.733318697603</v>
      </c>
      <c r="AL52" s="353">
        <v>24887.526002871153</v>
      </c>
      <c r="AM52" s="381">
        <v>25239.634617949061</v>
      </c>
      <c r="AN52" s="353">
        <v>26025.806457915438</v>
      </c>
      <c r="AO52" s="353">
        <v>25712.243890977443</v>
      </c>
      <c r="AP52" s="353">
        <v>24828.734678083729</v>
      </c>
      <c r="AQ52" s="353">
        <v>24155.194971623845</v>
      </c>
      <c r="AR52" s="353">
        <v>24556.075306500661</v>
      </c>
      <c r="AS52" s="353">
        <v>24613.196324114779</v>
      </c>
      <c r="AT52" s="353">
        <v>24862.530621613147</v>
      </c>
      <c r="AU52" s="353">
        <v>25719.890630954327</v>
      </c>
      <c r="AV52" s="353">
        <v>24295.545921472734</v>
      </c>
      <c r="AW52" s="381">
        <v>22092.0000422909</v>
      </c>
      <c r="AX52" s="353">
        <v>21750.453584300329</v>
      </c>
      <c r="AY52" s="353">
        <v>21822.951931899272</v>
      </c>
      <c r="AZ52" s="353">
        <v>21345.185300000001</v>
      </c>
      <c r="BA52" s="353">
        <v>21782.927350007853</v>
      </c>
      <c r="BB52" s="353">
        <v>21922.186083955188</v>
      </c>
      <c r="BC52" s="353">
        <v>22465.072729355168</v>
      </c>
      <c r="BD52" s="353">
        <v>21916.131279120214</v>
      </c>
      <c r="BE52" s="353">
        <v>20299.856838990105</v>
      </c>
      <c r="BF52" s="353">
        <v>20960</v>
      </c>
      <c r="BG52" s="353">
        <v>22139.419204681475</v>
      </c>
      <c r="BH52" s="382"/>
    </row>
    <row r="53" spans="1:60" s="87" customFormat="1" ht="15" customHeight="1" x14ac:dyDescent="0.2">
      <c r="A53" s="472">
        <v>44</v>
      </c>
      <c r="B53" s="317">
        <v>21184.51915390764</v>
      </c>
      <c r="C53" s="317">
        <f t="shared" si="0"/>
        <v>22144.594195096521</v>
      </c>
      <c r="D53" s="353">
        <v>23104.669236285401</v>
      </c>
      <c r="E53" s="353">
        <f t="shared" si="1"/>
        <v>24193.177117857733</v>
      </c>
      <c r="F53" s="353">
        <v>25281.684999430068</v>
      </c>
      <c r="G53" s="317">
        <v>27159.276144604995</v>
      </c>
      <c r="H53" s="353">
        <v>27392.075461685414</v>
      </c>
      <c r="I53" s="367">
        <v>28437.958223750757</v>
      </c>
      <c r="J53" s="317">
        <v>27621.258764768034</v>
      </c>
      <c r="K53" s="317">
        <v>26751.417763759368</v>
      </c>
      <c r="L53" s="317">
        <v>26848.059145673607</v>
      </c>
      <c r="M53" s="317">
        <v>27528.817713526092</v>
      </c>
      <c r="N53" s="317">
        <v>27465.408557335682</v>
      </c>
      <c r="O53" s="353">
        <v>24855.955448672939</v>
      </c>
      <c r="P53" s="353">
        <v>25790.06175305436</v>
      </c>
      <c r="Q53" s="353">
        <v>25845.354239256678</v>
      </c>
      <c r="R53" s="353">
        <v>26070.671424795139</v>
      </c>
      <c r="S53" s="381">
        <v>26878.007085075194</v>
      </c>
      <c r="T53" s="353">
        <v>25957.81105933365</v>
      </c>
      <c r="U53" s="353">
        <v>25445.940111579184</v>
      </c>
      <c r="V53" s="353">
        <v>23992.689074729282</v>
      </c>
      <c r="W53" s="353">
        <v>23056.20308937411</v>
      </c>
      <c r="X53" s="353">
        <v>24331.495818588006</v>
      </c>
      <c r="Y53" s="353">
        <v>24551.915102992316</v>
      </c>
      <c r="Z53" s="353">
        <v>24249.08075569203</v>
      </c>
      <c r="AA53" s="353">
        <v>24577.260462655526</v>
      </c>
      <c r="AB53" s="353">
        <v>25191.966744128727</v>
      </c>
      <c r="AC53" s="381">
        <v>25131.677004986057</v>
      </c>
      <c r="AD53" s="353">
        <v>24968.743787155247</v>
      </c>
      <c r="AE53" s="353">
        <v>23953.240761056953</v>
      </c>
      <c r="AF53" s="353">
        <v>22861.697621847838</v>
      </c>
      <c r="AG53" s="353">
        <v>22741.483917584133</v>
      </c>
      <c r="AH53" s="353">
        <v>23042.166151558449</v>
      </c>
      <c r="AI53" s="353">
        <v>23462.907758879228</v>
      </c>
      <c r="AJ53" s="353">
        <v>23695.021754641224</v>
      </c>
      <c r="AK53" s="353">
        <v>24606.127042713466</v>
      </c>
      <c r="AL53" s="353">
        <v>25738.471383298576</v>
      </c>
      <c r="AM53" s="381">
        <v>25975.544339245236</v>
      </c>
      <c r="AN53" s="353">
        <v>26927.926641831869</v>
      </c>
      <c r="AO53" s="353">
        <v>26642.551691729324</v>
      </c>
      <c r="AP53" s="353">
        <v>25633.766632548617</v>
      </c>
      <c r="AQ53" s="353">
        <v>25004.548971745891</v>
      </c>
      <c r="AR53" s="353">
        <v>25338.057225337387</v>
      </c>
      <c r="AS53" s="353">
        <v>25419.95581092151</v>
      </c>
      <c r="AT53" s="353">
        <v>25666.508856195978</v>
      </c>
      <c r="AU53" s="353">
        <v>26615.146006859384</v>
      </c>
      <c r="AV53" s="353">
        <v>25091.907815353075</v>
      </c>
      <c r="AW53" s="381">
        <v>22960.167842001207</v>
      </c>
      <c r="AX53" s="353">
        <v>22634.646517780882</v>
      </c>
      <c r="AY53" s="353">
        <v>22665.728871444589</v>
      </c>
      <c r="AZ53" s="353">
        <v>22114.241399999999</v>
      </c>
      <c r="BA53" s="353">
        <v>22594.416179126743</v>
      </c>
      <c r="BB53" s="353">
        <v>22806.808632691231</v>
      </c>
      <c r="BC53" s="353">
        <v>23372.560130569233</v>
      </c>
      <c r="BD53" s="353">
        <v>22826.472751966499</v>
      </c>
      <c r="BE53" s="353">
        <v>21119.721816332192</v>
      </c>
      <c r="BF53" s="353">
        <v>21788</v>
      </c>
      <c r="BG53" s="353">
        <v>22939.201179234828</v>
      </c>
      <c r="BH53" s="382"/>
    </row>
    <row r="54" spans="1:60" s="87" customFormat="1" ht="15" customHeight="1" x14ac:dyDescent="0.2">
      <c r="A54" s="472">
        <v>45</v>
      </c>
      <c r="B54" s="317">
        <v>21981.749369734978</v>
      </c>
      <c r="C54" s="317">
        <f t="shared" si="0"/>
        <v>22950.471314483839</v>
      </c>
      <c r="D54" s="353">
        <v>23919.193259232696</v>
      </c>
      <c r="E54" s="353">
        <f t="shared" si="1"/>
        <v>25083.58899254807</v>
      </c>
      <c r="F54" s="353">
        <v>26247.984725863444</v>
      </c>
      <c r="G54" s="317">
        <v>27987.489896473457</v>
      </c>
      <c r="H54" s="353">
        <v>28309.457121630225</v>
      </c>
      <c r="I54" s="367">
        <v>29407.561450536112</v>
      </c>
      <c r="J54" s="317">
        <v>28659.051724137931</v>
      </c>
      <c r="K54" s="317">
        <v>27724.012388005118</v>
      </c>
      <c r="L54" s="317">
        <v>27775.361007667034</v>
      </c>
      <c r="M54" s="317">
        <v>28449.513958125626</v>
      </c>
      <c r="N54" s="317">
        <v>28245.049898673195</v>
      </c>
      <c r="O54" s="353">
        <v>25719.630845386884</v>
      </c>
      <c r="P54" s="353">
        <v>26656.985585405637</v>
      </c>
      <c r="Q54" s="353">
        <v>26607.148664343786</v>
      </c>
      <c r="R54" s="353">
        <v>26890.87232355274</v>
      </c>
      <c r="S54" s="381">
        <v>27669.156034529562</v>
      </c>
      <c r="T54" s="353">
        <v>26794.536245607916</v>
      </c>
      <c r="U54" s="353">
        <v>26273.614482523055</v>
      </c>
      <c r="V54" s="353">
        <v>24762.584217862121</v>
      </c>
      <c r="W54" s="353">
        <v>23946.219419509889</v>
      </c>
      <c r="X54" s="353">
        <v>25137.725825903006</v>
      </c>
      <c r="Y54" s="353">
        <v>25422.189972102264</v>
      </c>
      <c r="Z54" s="353">
        <v>25124.678606201316</v>
      </c>
      <c r="AA54" s="353">
        <v>25400.074068668589</v>
      </c>
      <c r="AB54" s="353">
        <v>26023.049980634485</v>
      </c>
      <c r="AC54" s="381">
        <v>25978.265021549902</v>
      </c>
      <c r="AD54" s="353">
        <v>25875.912679076111</v>
      </c>
      <c r="AE54" s="353">
        <v>24793.82722627966</v>
      </c>
      <c r="AF54" s="353">
        <v>23687.677368605946</v>
      </c>
      <c r="AG54" s="353">
        <v>23528.974867035144</v>
      </c>
      <c r="AH54" s="353">
        <v>23858.003907047267</v>
      </c>
      <c r="AI54" s="353">
        <v>24127.57936677949</v>
      </c>
      <c r="AJ54" s="353">
        <v>24498.085171868661</v>
      </c>
      <c r="AK54" s="353">
        <v>25495.615043701378</v>
      </c>
      <c r="AL54" s="353">
        <v>26647.94739835857</v>
      </c>
      <c r="AM54" s="381">
        <v>26893.214895319379</v>
      </c>
      <c r="AN54" s="353">
        <v>27798.29219527444</v>
      </c>
      <c r="AO54" s="353">
        <v>27589.748590225565</v>
      </c>
      <c r="AP54" s="353">
        <v>26458.163616845992</v>
      </c>
      <c r="AQ54" s="353">
        <v>25872.837615182765</v>
      </c>
      <c r="AR54" s="353">
        <v>26208.242491921686</v>
      </c>
      <c r="AS54" s="353">
        <v>26088.632849907124</v>
      </c>
      <c r="AT54" s="353">
        <v>26621.853363339153</v>
      </c>
      <c r="AU54" s="353">
        <v>27570.728564429202</v>
      </c>
      <c r="AV54" s="353">
        <v>25921.402150583563</v>
      </c>
      <c r="AW54" s="381">
        <v>23838.880189886135</v>
      </c>
      <c r="AX54" s="353">
        <v>23504.987864836152</v>
      </c>
      <c r="AY54" s="353">
        <v>23511.8949943929</v>
      </c>
      <c r="AZ54" s="353">
        <v>22915.433849999998</v>
      </c>
      <c r="BA54" s="353">
        <v>23460.294339956021</v>
      </c>
      <c r="BB54" s="353">
        <v>23641.217099554578</v>
      </c>
      <c r="BC54" s="353">
        <v>24217.644551979534</v>
      </c>
      <c r="BD54" s="353">
        <v>23782.80162412993</v>
      </c>
      <c r="BE54" s="353">
        <v>21958.033755664477</v>
      </c>
      <c r="BF54" s="353">
        <v>22608</v>
      </c>
      <c r="BG54" s="353">
        <v>24307.86984084763</v>
      </c>
      <c r="BH54" s="382"/>
    </row>
    <row r="55" spans="1:60" s="87" customFormat="1" ht="15" customHeight="1" x14ac:dyDescent="0.2">
      <c r="A55" s="472">
        <v>46</v>
      </c>
      <c r="B55" s="317">
        <v>22738.095984750656</v>
      </c>
      <c r="C55" s="317">
        <f t="shared" si="0"/>
        <v>23732.595560201309</v>
      </c>
      <c r="D55" s="353">
        <v>24727.095135651962</v>
      </c>
      <c r="E55" s="353">
        <f t="shared" si="1"/>
        <v>25917.006475839204</v>
      </c>
      <c r="F55" s="353">
        <v>27106.917816026446</v>
      </c>
      <c r="G55" s="317">
        <v>28932.26706527155</v>
      </c>
      <c r="H55" s="353">
        <v>29197.435523243472</v>
      </c>
      <c r="I55" s="367">
        <v>30399.583249039046</v>
      </c>
      <c r="J55" s="317">
        <v>29638.302516569012</v>
      </c>
      <c r="K55" s="317">
        <v>28635.819848235507</v>
      </c>
      <c r="L55" s="317">
        <v>28692.95290251917</v>
      </c>
      <c r="M55" s="317">
        <v>29434.658939847126</v>
      </c>
      <c r="N55" s="317">
        <v>29147.569494895426</v>
      </c>
      <c r="O55" s="353">
        <v>26598.867960960539</v>
      </c>
      <c r="P55" s="353">
        <v>27479.640966743231</v>
      </c>
      <c r="Q55" s="353">
        <v>27539.390243902439</v>
      </c>
      <c r="R55" s="353">
        <v>27733.856580609161</v>
      </c>
      <c r="S55" s="381">
        <v>28499.411205820077</v>
      </c>
      <c r="T55" s="353">
        <v>27573.270577387924</v>
      </c>
      <c r="U55" s="353">
        <v>27129.046225663209</v>
      </c>
      <c r="V55" s="353">
        <v>25553.865337193096</v>
      </c>
      <c r="W55" s="353">
        <v>24795.263130867035</v>
      </c>
      <c r="X55" s="353">
        <v>26005.299420731102</v>
      </c>
      <c r="Y55" s="353">
        <v>26313.639412236782</v>
      </c>
      <c r="Z55" s="353">
        <v>26087.421266476929</v>
      </c>
      <c r="AA55" s="353">
        <v>26222.88767468165</v>
      </c>
      <c r="AB55" s="353">
        <v>26885.347610999612</v>
      </c>
      <c r="AC55" s="381">
        <v>26849.20180850165</v>
      </c>
      <c r="AD55" s="353">
        <v>26727.283484390733</v>
      </c>
      <c r="AE55" s="353">
        <v>25636.150440397454</v>
      </c>
      <c r="AF55" s="353">
        <v>24583.052954743318</v>
      </c>
      <c r="AG55" s="353">
        <v>24369.295398000682</v>
      </c>
      <c r="AH55" s="353">
        <v>24489.672347435637</v>
      </c>
      <c r="AI55" s="353">
        <v>24977.409494023395</v>
      </c>
      <c r="AJ55" s="353">
        <v>25290.296380755186</v>
      </c>
      <c r="AK55" s="353">
        <v>26438.320275517624</v>
      </c>
      <c r="AL55" s="353">
        <v>27552.92105690837</v>
      </c>
      <c r="AM55" s="381">
        <v>27861.128283771173</v>
      </c>
      <c r="AN55" s="353">
        <v>28716.2896944278</v>
      </c>
      <c r="AO55" s="353">
        <v>28562.279135338347</v>
      </c>
      <c r="AP55" s="353">
        <v>27398.7507801383</v>
      </c>
      <c r="AQ55" s="353">
        <v>26811.454933788977</v>
      </c>
      <c r="AR55" s="353">
        <v>27166.631106253561</v>
      </c>
      <c r="AS55" s="353">
        <v>27041.146031636152</v>
      </c>
      <c r="AT55" s="353">
        <v>27584.642113395133</v>
      </c>
      <c r="AU55" s="353">
        <v>28539.583101965269</v>
      </c>
      <c r="AV55" s="353">
        <v>26837.277493619793</v>
      </c>
      <c r="AW55" s="381">
        <v>24733.995168264912</v>
      </c>
      <c r="AX55" s="353">
        <v>24449.204339492931</v>
      </c>
      <c r="AY55" s="353">
        <v>24368.228667550207</v>
      </c>
      <c r="AZ55" s="353">
        <v>23789.764199999998</v>
      </c>
      <c r="BA55" s="353">
        <v>24388.176338935133</v>
      </c>
      <c r="BB55" s="353">
        <v>24546.13895798384</v>
      </c>
      <c r="BC55" s="353">
        <v>25148.400860917034</v>
      </c>
      <c r="BD55" s="353">
        <v>24738.085328127065</v>
      </c>
      <c r="BE55" s="353">
        <v>23376.40016646629</v>
      </c>
      <c r="BF55" s="353">
        <v>23869</v>
      </c>
      <c r="BG55" s="353">
        <v>25526.210932304828</v>
      </c>
      <c r="BH55" s="382"/>
    </row>
    <row r="56" spans="1:60" x14ac:dyDescent="0.2">
      <c r="A56" s="475">
        <v>47</v>
      </c>
      <c r="B56" s="317">
        <v>23501.256533234948</v>
      </c>
      <c r="C56" s="317">
        <f t="shared" si="0"/>
        <v>24534.682138973156</v>
      </c>
      <c r="D56" s="353">
        <v>25568.10774471136</v>
      </c>
      <c r="E56" s="353">
        <f t="shared" si="1"/>
        <v>26776.45285218014</v>
      </c>
      <c r="F56" s="353">
        <v>27984.797959648924</v>
      </c>
      <c r="G56" s="317">
        <v>29840.234733986603</v>
      </c>
      <c r="H56" s="353">
        <v>30173.62369985141</v>
      </c>
      <c r="I56" s="367">
        <v>31290.721474812864</v>
      </c>
      <c r="J56" s="317">
        <v>30505.790990298723</v>
      </c>
      <c r="K56" s="317">
        <v>29446.315368440297</v>
      </c>
      <c r="L56" s="317">
        <v>29629.96473165389</v>
      </c>
      <c r="M56" s="317">
        <v>30405.993477899636</v>
      </c>
      <c r="N56" s="317">
        <v>29978.057010667995</v>
      </c>
      <c r="O56" s="387">
        <v>27524.790233113326</v>
      </c>
      <c r="P56" s="387">
        <v>28309.674423249773</v>
      </c>
      <c r="Q56" s="387">
        <v>28367.276422764229</v>
      </c>
      <c r="R56" s="387">
        <v>28664.71950538961</v>
      </c>
      <c r="S56" s="388">
        <v>29371.780769857214</v>
      </c>
      <c r="T56" s="387">
        <v>28379.619601784245</v>
      </c>
      <c r="U56" s="387">
        <v>27981.954571330978</v>
      </c>
      <c r="V56" s="387">
        <v>26428.31414173904</v>
      </c>
      <c r="W56" s="387">
        <v>25562.361604666923</v>
      </c>
      <c r="X56" s="387">
        <v>26833.437852157924</v>
      </c>
      <c r="Y56" s="387">
        <v>27232.615794703248</v>
      </c>
      <c r="Z56" s="387">
        <v>27002.441769023364</v>
      </c>
      <c r="AA56" s="387">
        <v>27108.372587295216</v>
      </c>
      <c r="AB56" s="387">
        <v>27743.74344213232</v>
      </c>
      <c r="AC56" s="388">
        <v>27755.725259866475</v>
      </c>
      <c r="AD56" s="387">
        <v>27647.051944254945</v>
      </c>
      <c r="AE56" s="387">
        <v>26461.106165564364</v>
      </c>
      <c r="AF56" s="387">
        <v>25512.280169846188</v>
      </c>
      <c r="AG56" s="387">
        <v>25069.287353068245</v>
      </c>
      <c r="AH56" s="387">
        <v>25305.510102924458</v>
      </c>
      <c r="AI56" s="387">
        <v>25925.357811004957</v>
      </c>
      <c r="AJ56" s="387">
        <v>26153.822101596274</v>
      </c>
      <c r="AK56" s="387">
        <v>27408.394368902733</v>
      </c>
      <c r="AL56" s="387">
        <v>28526.930848614538</v>
      </c>
      <c r="AM56" s="388">
        <v>28839.385784771304</v>
      </c>
      <c r="AN56" s="387">
        <v>29683.362531586212</v>
      </c>
      <c r="AO56" s="387">
        <v>29567.180451127821</v>
      </c>
      <c r="AP56" s="387">
        <v>28335.188294180789</v>
      </c>
      <c r="AQ56" s="387">
        <v>27700.030695063157</v>
      </c>
      <c r="AR56" s="387">
        <v>28144.766738737879</v>
      </c>
      <c r="AS56" s="387">
        <v>28024.344201769873</v>
      </c>
      <c r="AT56" s="387">
        <v>28511.45035603923</v>
      </c>
      <c r="AU56" s="387">
        <v>29551.873210299964</v>
      </c>
      <c r="AV56" s="387">
        <v>27814.684513449156</v>
      </c>
      <c r="AW56" s="388">
        <v>25677.1464216614</v>
      </c>
      <c r="AX56" s="387">
        <v>25358.791848086501</v>
      </c>
      <c r="AY56" s="387">
        <v>25259.583902538481</v>
      </c>
      <c r="AZ56" s="387">
        <v>24679.608649999998</v>
      </c>
      <c r="BA56" s="387">
        <v>25342.165217135225</v>
      </c>
      <c r="BB56" s="387">
        <v>25425.419583116407</v>
      </c>
      <c r="BC56" s="387">
        <v>26070.695748864197</v>
      </c>
      <c r="BD56" s="387">
        <v>25659.923650802633</v>
      </c>
      <c r="BE56" s="387">
        <v>24543.682927957088</v>
      </c>
      <c r="BF56" s="387">
        <v>25217</v>
      </c>
      <c r="BG56" s="387">
        <v>26514.639269406394</v>
      </c>
      <c r="BH56" s="389"/>
    </row>
    <row r="57" spans="1:60" x14ac:dyDescent="0.2">
      <c r="A57" s="475">
        <v>48</v>
      </c>
      <c r="B57" s="317">
        <v>24271.231015187845</v>
      </c>
      <c r="C57" s="317">
        <f t="shared" si="0"/>
        <v>25313.687098367198</v>
      </c>
      <c r="D57" s="353">
        <v>26356.143181546548</v>
      </c>
      <c r="E57" s="353">
        <f t="shared" si="1"/>
        <v>27622.04201138196</v>
      </c>
      <c r="F57" s="353">
        <v>28887.940841217373</v>
      </c>
      <c r="G57" s="317">
        <v>30631.638985772021</v>
      </c>
      <c r="H57" s="353">
        <v>31079.244056463594</v>
      </c>
      <c r="I57" s="367">
        <v>32209.882915233662</v>
      </c>
      <c r="J57" s="317">
        <v>31304.093266737105</v>
      </c>
      <c r="K57" s="317">
        <v>30368.254022673245</v>
      </c>
      <c r="L57" s="317">
        <v>30664.076232201536</v>
      </c>
      <c r="M57" s="317">
        <v>31335.896684945168</v>
      </c>
      <c r="N57" s="317">
        <v>30990.74331816618</v>
      </c>
      <c r="O57" s="387">
        <v>28454.602934981041</v>
      </c>
      <c r="P57" s="387">
        <v>29220.866706614732</v>
      </c>
      <c r="Q57" s="387">
        <v>29205.598141695704</v>
      </c>
      <c r="R57" s="387">
        <v>29556.525244514938</v>
      </c>
      <c r="S57" s="388">
        <v>30238.133992073403</v>
      </c>
      <c r="T57" s="387">
        <v>29255.005357721348</v>
      </c>
      <c r="U57" s="387">
        <v>28860.096891722642</v>
      </c>
      <c r="V57" s="387">
        <v>27288.505628819559</v>
      </c>
      <c r="W57" s="387">
        <v>26497.903066778956</v>
      </c>
      <c r="X57" s="387">
        <v>27716.347343864298</v>
      </c>
      <c r="Y57" s="387">
        <v>28098.655749608282</v>
      </c>
      <c r="Z57" s="387">
        <v>27880.114495955659</v>
      </c>
      <c r="AA57" s="387">
        <v>28018.117360528333</v>
      </c>
      <c r="AB57" s="387">
        <v>28689.929755994508</v>
      </c>
      <c r="AC57" s="388">
        <v>28716.565199019693</v>
      </c>
      <c r="AD57" s="387">
        <v>28604.619107949191</v>
      </c>
      <c r="AE57" s="387">
        <v>27341.637855374101</v>
      </c>
      <c r="AF57" s="387">
        <v>26402.57801163874</v>
      </c>
      <c r="AG57" s="387">
        <v>25973.993936504623</v>
      </c>
      <c r="AH57" s="387">
        <v>26202.123873808207</v>
      </c>
      <c r="AI57" s="387">
        <v>26830.577238907219</v>
      </c>
      <c r="AJ57" s="387">
        <v>27091.762965346465</v>
      </c>
      <c r="AK57" s="387">
        <v>28352.620093028363</v>
      </c>
      <c r="AL57" s="387">
        <v>29487.433570790112</v>
      </c>
      <c r="AM57" s="388">
        <v>29898.918455794108</v>
      </c>
      <c r="AN57" s="387">
        <v>30696.623922161147</v>
      </c>
      <c r="AO57" s="387">
        <v>30587.563439849626</v>
      </c>
      <c r="AP57" s="387">
        <v>29250.877561974186</v>
      </c>
      <c r="AQ57" s="387">
        <v>28650.820284371755</v>
      </c>
      <c r="AR57" s="387">
        <v>29101.838885192927</v>
      </c>
      <c r="AS57" s="387">
        <v>29012.656536637707</v>
      </c>
      <c r="AT57" s="387">
        <v>29472.998398943077</v>
      </c>
      <c r="AU57" s="387">
        <v>30502.629593336602</v>
      </c>
      <c r="AV57" s="387">
        <v>28780.258518510607</v>
      </c>
      <c r="AW57" s="388">
        <v>26583.977564678644</v>
      </c>
      <c r="AX57" s="387">
        <v>26300.699725005732</v>
      </c>
      <c r="AY57" s="387">
        <v>26191.609338362723</v>
      </c>
      <c r="AZ57" s="387">
        <v>25593.832399999999</v>
      </c>
      <c r="BA57" s="387">
        <v>26249.379270064393</v>
      </c>
      <c r="BB57" s="387">
        <v>26362.392983166541</v>
      </c>
      <c r="BC57" s="387">
        <v>27067.028070476841</v>
      </c>
      <c r="BD57" s="387">
        <v>26606.846009469376</v>
      </c>
      <c r="BE57" s="387">
        <v>25540.843706649404</v>
      </c>
      <c r="BF57" s="387">
        <v>26224</v>
      </c>
      <c r="BG57" s="387">
        <v>27441.168018796827</v>
      </c>
      <c r="BH57" s="389"/>
    </row>
    <row r="58" spans="1:60" x14ac:dyDescent="0.2">
      <c r="A58" s="476">
        <v>49</v>
      </c>
      <c r="B58" s="361">
        <v>25075.275164483795</v>
      </c>
      <c r="C58" s="361">
        <f t="shared" si="0"/>
        <v>26129.593331016844</v>
      </c>
      <c r="D58" s="362">
        <v>27183.911497549892</v>
      </c>
      <c r="E58" s="362">
        <f t="shared" si="1"/>
        <v>28493.813294654348</v>
      </c>
      <c r="F58" s="362">
        <v>29803.715091758804</v>
      </c>
      <c r="G58" s="361">
        <v>31551.876487848087</v>
      </c>
      <c r="H58" s="362">
        <v>31996.625716408402</v>
      </c>
      <c r="I58" s="370">
        <v>33112.230426866277</v>
      </c>
      <c r="J58" s="361">
        <v>32262.055998463165</v>
      </c>
      <c r="K58" s="361">
        <v>31340.848646918996</v>
      </c>
      <c r="L58" s="361">
        <v>31683.622782037244</v>
      </c>
      <c r="M58" s="361">
        <v>32394.697366234632</v>
      </c>
      <c r="N58" s="361">
        <v>32028.85271288189</v>
      </c>
      <c r="O58" s="390">
        <v>29372.744347703974</v>
      </c>
      <c r="P58" s="390">
        <v>30139.437065148639</v>
      </c>
      <c r="Q58" s="390">
        <v>30155.232288037165</v>
      </c>
      <c r="R58" s="390">
        <v>30506.91676212295</v>
      </c>
      <c r="S58" s="391">
        <v>31158.634290678106</v>
      </c>
      <c r="T58" s="390">
        <v>30191.143437414339</v>
      </c>
      <c r="U58" s="390">
        <v>29776.090174200155</v>
      </c>
      <c r="V58" s="390">
        <v>28227.112361959902</v>
      </c>
      <c r="W58" s="390">
        <v>27387.919396914731</v>
      </c>
      <c r="X58" s="390">
        <v>28618.974417271307</v>
      </c>
      <c r="Y58" s="390">
        <v>29051.511445714063</v>
      </c>
      <c r="Z58" s="390">
        <v>28782.685739964047</v>
      </c>
      <c r="AA58" s="390">
        <v>28952.121994380996</v>
      </c>
      <c r="AB58" s="390">
        <v>29626.361571775644</v>
      </c>
      <c r="AC58" s="391">
        <v>29638.072509084763</v>
      </c>
      <c r="AD58" s="390">
        <v>29598.185037195854</v>
      </c>
      <c r="AE58" s="390">
        <v>28277.745509826662</v>
      </c>
      <c r="AF58" s="390">
        <v>27299.646179224386</v>
      </c>
      <c r="AG58" s="390">
        <v>26840.729258227431</v>
      </c>
      <c r="AH58" s="390">
        <v>27108.43076653935</v>
      </c>
      <c r="AI58" s="390">
        <v>27786.438313125687</v>
      </c>
      <c r="AJ58" s="390">
        <v>28028.153513619385</v>
      </c>
      <c r="AK58" s="390">
        <v>29337.899109507278</v>
      </c>
      <c r="AL58" s="390">
        <v>30473.449646523473</v>
      </c>
      <c r="AM58" s="391">
        <v>30912.641485531407</v>
      </c>
      <c r="AN58" s="390">
        <v>31681.017466850757</v>
      </c>
      <c r="AO58" s="390">
        <v>31623.42810150376</v>
      </c>
      <c r="AP58" s="390">
        <v>30241.260516264319</v>
      </c>
      <c r="AQ58" s="390">
        <v>29612.429669860252</v>
      </c>
      <c r="AR58" s="390">
        <v>30086.55685706139</v>
      </c>
      <c r="AS58" s="390">
        <v>29975.398047834966</v>
      </c>
      <c r="AT58" s="390">
        <v>30454.397756281069</v>
      </c>
      <c r="AU58" s="390">
        <v>31519.745876204477</v>
      </c>
      <c r="AV58" s="390">
        <v>29736.366111757732</v>
      </c>
      <c r="AW58" s="391">
        <v>27549.389530888217</v>
      </c>
      <c r="AX58" s="390">
        <v>27266.847878169207</v>
      </c>
      <c r="AY58" s="390">
        <v>27099.910490365986</v>
      </c>
      <c r="AZ58" s="390">
        <v>26516.921350000001</v>
      </c>
      <c r="BA58" s="390">
        <v>27195.753641825031</v>
      </c>
      <c r="BB58" s="390">
        <v>27354.922388692852</v>
      </c>
      <c r="BC58" s="390">
        <v>28150.089957240481</v>
      </c>
      <c r="BD58" s="390">
        <v>27606.026776451061</v>
      </c>
      <c r="BE58" s="390">
        <v>26529.805835568299</v>
      </c>
      <c r="BF58" s="390">
        <v>27216</v>
      </c>
      <c r="BG58" s="390">
        <v>28240.949993350179</v>
      </c>
      <c r="BH58" s="392"/>
    </row>
    <row r="59" spans="1:60" x14ac:dyDescent="0.2">
      <c r="A59" s="475">
        <v>50</v>
      </c>
      <c r="B59" s="319">
        <v>25804.366045625036</v>
      </c>
      <c r="C59" s="319">
        <f t="shared" si="0"/>
        <v>26908.02292958914</v>
      </c>
      <c r="D59" s="353">
        <v>28011.679813553241</v>
      </c>
      <c r="E59" s="353">
        <f t="shared" si="1"/>
        <v>29327.690471007787</v>
      </c>
      <c r="F59" s="353">
        <v>30643.70112846233</v>
      </c>
      <c r="G59" s="319">
        <v>32429.169573160605</v>
      </c>
      <c r="H59" s="353">
        <v>32972.81389301634</v>
      </c>
      <c r="I59" s="371">
        <v>34098.647582439815</v>
      </c>
      <c r="J59" s="319">
        <v>33193.408654307947</v>
      </c>
      <c r="K59" s="319">
        <v>32338.771256171141</v>
      </c>
      <c r="L59" s="319">
        <v>32620.634611171965</v>
      </c>
      <c r="M59" s="319">
        <v>33352.221460618151</v>
      </c>
      <c r="N59" s="319">
        <v>33092.385194815128</v>
      </c>
      <c r="O59" s="387">
        <v>30267.543182137339</v>
      </c>
      <c r="P59" s="387">
        <v>31058.007423682542</v>
      </c>
      <c r="Q59" s="387">
        <v>31104.866434378629</v>
      </c>
      <c r="R59" s="387">
        <v>31554.951243868771</v>
      </c>
      <c r="S59" s="388">
        <v>32079.134589282807</v>
      </c>
      <c r="T59" s="387">
        <v>31157.657678985273</v>
      </c>
      <c r="U59" s="387">
        <v>30694.606854150061</v>
      </c>
      <c r="V59" s="387">
        <v>29170.47153425539</v>
      </c>
      <c r="W59" s="387">
        <v>28282.488240248134</v>
      </c>
      <c r="X59" s="387">
        <v>29530.364860323047</v>
      </c>
      <c r="Y59" s="387">
        <v>29959.900542668242</v>
      </c>
      <c r="Z59" s="387">
        <v>29739.203770970638</v>
      </c>
      <c r="AA59" s="387">
        <v>29882.083318130404</v>
      </c>
      <c r="AB59" s="387">
        <v>30527.677194464984</v>
      </c>
      <c r="AC59" s="388">
        <v>30627.007183300939</v>
      </c>
      <c r="AD59" s="387">
        <v>30598.950719552999</v>
      </c>
      <c r="AE59" s="387">
        <v>29170.434441902016</v>
      </c>
      <c r="AF59" s="387">
        <v>28227.180812878982</v>
      </c>
      <c r="AG59" s="387">
        <v>27803.21819644533</v>
      </c>
      <c r="AH59" s="387">
        <v>28037.354943581075</v>
      </c>
      <c r="AI59" s="387">
        <v>28799.271239449896</v>
      </c>
      <c r="AJ59" s="387">
        <v>28962.993746415032</v>
      </c>
      <c r="AK59" s="387">
        <v>30335.342064461245</v>
      </c>
      <c r="AL59" s="387">
        <v>31441.456296216042</v>
      </c>
      <c r="AM59" s="388">
        <v>31994.340112014939</v>
      </c>
      <c r="AN59" s="387">
        <v>32746.240980019276</v>
      </c>
      <c r="AO59" s="387">
        <v>32650.848214285714</v>
      </c>
      <c r="AP59" s="387">
        <v>31235.793119804275</v>
      </c>
      <c r="AQ59" s="387">
        <v>30599.736071276009</v>
      </c>
      <c r="AR59" s="387">
        <v>31106.819461604253</v>
      </c>
      <c r="AS59" s="387">
        <v>31004.623700575728</v>
      </c>
      <c r="AT59" s="387">
        <v>31491.628935465087</v>
      </c>
      <c r="AU59" s="387">
        <v>32564.612662638141</v>
      </c>
      <c r="AV59" s="387">
        <v>30755.18868327478</v>
      </c>
      <c r="AW59" s="388">
        <v>28474.966537327007</v>
      </c>
      <c r="AX59" s="387">
        <v>28169.509593550138</v>
      </c>
      <c r="AY59" s="387">
        <v>28046.622387603216</v>
      </c>
      <c r="AZ59" s="387">
        <v>27463.281449999999</v>
      </c>
      <c r="BA59" s="387">
        <v>28117.108920998897</v>
      </c>
      <c r="BB59" s="387">
        <v>28355.998871984728</v>
      </c>
      <c r="BC59" s="387">
        <v>29255.363074103763</v>
      </c>
      <c r="BD59" s="387">
        <v>28629.246411257616</v>
      </c>
      <c r="BE59" s="387">
        <v>27545.413576250809</v>
      </c>
      <c r="BF59" s="387">
        <v>28042</v>
      </c>
      <c r="BG59" s="387">
        <v>29482.871880125902</v>
      </c>
      <c r="BH59" s="389"/>
    </row>
    <row r="60" spans="1:60" x14ac:dyDescent="0.2">
      <c r="A60" s="475">
        <v>51</v>
      </c>
      <c r="B60" s="319">
        <v>26622.038061858202</v>
      </c>
      <c r="C60" s="319">
        <f t="shared" si="0"/>
        <v>27714.187729387326</v>
      </c>
      <c r="D60" s="353">
        <v>28806.337396916453</v>
      </c>
      <c r="E60" s="353">
        <f t="shared" si="1"/>
        <v>30182.906387960109</v>
      </c>
      <c r="F60" s="353">
        <v>31559.475379003761</v>
      </c>
      <c r="G60" s="319">
        <v>33355.541991917184</v>
      </c>
      <c r="H60" s="353">
        <v>33913.718159626405</v>
      </c>
      <c r="I60" s="371">
        <v>35135.50652437791</v>
      </c>
      <c r="J60" s="319">
        <v>34146.049370857749</v>
      </c>
      <c r="K60" s="319">
        <v>33356.956253428412</v>
      </c>
      <c r="L60" s="319">
        <v>33596.486308871856</v>
      </c>
      <c r="M60" s="319">
        <v>34392.608217015622</v>
      </c>
      <c r="N60" s="319">
        <v>34033.03942186365</v>
      </c>
      <c r="O60" s="387">
        <v>31185.684594860271</v>
      </c>
      <c r="P60" s="387">
        <v>31995.022970138816</v>
      </c>
      <c r="Q60" s="387">
        <v>32110.156794425089</v>
      </c>
      <c r="R60" s="387">
        <v>32534.635650718126</v>
      </c>
      <c r="S60" s="388">
        <v>33047.765622455074</v>
      </c>
      <c r="T60" s="387">
        <v>32146.263674649257</v>
      </c>
      <c r="U60" s="387">
        <v>31597.983149265623</v>
      </c>
      <c r="V60" s="387">
        <v>30092.444730352741</v>
      </c>
      <c r="W60" s="387">
        <v>29195.267136372036</v>
      </c>
      <c r="X60" s="387">
        <v>30461.472885075422</v>
      </c>
      <c r="Y60" s="387">
        <v>30883.111839339621</v>
      </c>
      <c r="Z60" s="387">
        <v>30843.038028010782</v>
      </c>
      <c r="AA60" s="387">
        <v>30836.304502499363</v>
      </c>
      <c r="AB60" s="387">
        <v>31505.077902186542</v>
      </c>
      <c r="AC60" s="388">
        <v>31619.687822192176</v>
      </c>
      <c r="AD60" s="387">
        <v>31578.117142578696</v>
      </c>
      <c r="AE60" s="387">
        <v>30165.591558787575</v>
      </c>
      <c r="AF60" s="387">
        <v>29181.796749705973</v>
      </c>
      <c r="AG60" s="387">
        <v>28780.565454464191</v>
      </c>
      <c r="AH60" s="387">
        <v>29043.824095401935</v>
      </c>
      <c r="AI60" s="387">
        <v>29793.113548405527</v>
      </c>
      <c r="AJ60" s="387">
        <v>29933.491235187957</v>
      </c>
      <c r="AK60" s="387">
        <v>31259.801388564923</v>
      </c>
      <c r="AL60" s="387">
        <v>32409.462945908614</v>
      </c>
      <c r="AM60" s="388">
        <v>33024.318175756773</v>
      </c>
      <c r="AN60" s="387">
        <v>33867.756792664179</v>
      </c>
      <c r="AO60" s="387">
        <v>33702.194548872183</v>
      </c>
      <c r="AP60" s="387">
        <v>32285.654380008487</v>
      </c>
      <c r="AQ60" s="387">
        <v>31646.551351681206</v>
      </c>
      <c r="AR60" s="387">
        <v>32125.765598270289</v>
      </c>
      <c r="AS60" s="387">
        <v>32056.86309462001</v>
      </c>
      <c r="AT60" s="387">
        <v>32532.582236105511</v>
      </c>
      <c r="AU60" s="387">
        <v>33567.250421906472</v>
      </c>
      <c r="AV60" s="387">
        <v>31769.278048884666</v>
      </c>
      <c r="AW60" s="388">
        <v>29436.86365414504</v>
      </c>
      <c r="AX60" s="387">
        <v>29146.046436532575</v>
      </c>
      <c r="AY60" s="387">
        <v>28995.593740442448</v>
      </c>
      <c r="AZ60" s="387">
        <v>28463.940899999998</v>
      </c>
      <c r="BA60" s="387">
        <v>29068.922225930575</v>
      </c>
      <c r="BB60" s="387">
        <v>29368.827587204258</v>
      </c>
      <c r="BC60" s="387">
        <v>30280.25269155881</v>
      </c>
      <c r="BD60" s="387">
        <v>29685.911427385734</v>
      </c>
      <c r="BE60" s="387">
        <v>28878.71899565338</v>
      </c>
      <c r="BF60" s="387">
        <v>29278</v>
      </c>
      <c r="BG60" s="387">
        <v>30696.300305891742</v>
      </c>
      <c r="BH60" s="389"/>
    </row>
    <row r="61" spans="1:60" x14ac:dyDescent="0.2">
      <c r="A61" s="475">
        <v>52</v>
      </c>
      <c r="B61" s="319">
        <v>27392.012543811103</v>
      </c>
      <c r="C61" s="319">
        <f t="shared" si="0"/>
        <v>28546.169861005583</v>
      </c>
      <c r="D61" s="353">
        <v>29700.327178200067</v>
      </c>
      <c r="E61" s="353">
        <f t="shared" si="1"/>
        <v>31128.840353034833</v>
      </c>
      <c r="F61" s="353">
        <v>32557.3535278696</v>
      </c>
      <c r="G61" s="319">
        <v>34367.803244200855</v>
      </c>
      <c r="H61" s="353">
        <v>34878.145032901717</v>
      </c>
      <c r="I61" s="371">
        <v>36065.877250657497</v>
      </c>
      <c r="J61" s="319">
        <v>35114.656132936318</v>
      </c>
      <c r="K61" s="319">
        <v>34157.320579630643</v>
      </c>
      <c r="L61" s="319">
        <v>34543.208105147867</v>
      </c>
      <c r="M61" s="319">
        <v>35451.40889830509</v>
      </c>
      <c r="N61" s="319">
        <v>34935.559018085885</v>
      </c>
      <c r="O61" s="387">
        <v>32247.771907035527</v>
      </c>
      <c r="P61" s="387">
        <v>32991.063117946665</v>
      </c>
      <c r="Q61" s="387">
        <v>33105.011614401861</v>
      </c>
      <c r="R61" s="387">
        <v>33524.084353981263</v>
      </c>
      <c r="S61" s="388">
        <v>34010.380313806396</v>
      </c>
      <c r="T61" s="387">
        <v>33093.447631388772</v>
      </c>
      <c r="U61" s="387">
        <v>32566.967778663326</v>
      </c>
      <c r="V61" s="387">
        <v>30978.774632786535</v>
      </c>
      <c r="W61" s="387">
        <v>30105.769775897126</v>
      </c>
      <c r="X61" s="387">
        <v>31429.825230817896</v>
      </c>
      <c r="Y61" s="387">
        <v>31799.97076470363</v>
      </c>
      <c r="Z61" s="387">
        <v>31841.053587477531</v>
      </c>
      <c r="AA61" s="387">
        <v>31837.02375305579</v>
      </c>
      <c r="AB61" s="387">
        <v>32529.300200697158</v>
      </c>
      <c r="AC61" s="388">
        <v>32537.449167582185</v>
      </c>
      <c r="AD61" s="387">
        <v>32519.484861774356</v>
      </c>
      <c r="AE61" s="387">
        <v>31179.852913519102</v>
      </c>
      <c r="AF61" s="387">
        <v>30156.723663912264</v>
      </c>
      <c r="AG61" s="387">
        <v>29790.931200929634</v>
      </c>
      <c r="AH61" s="387">
        <v>30082.603653380764</v>
      </c>
      <c r="AI61" s="387">
        <v>30706.245733544692</v>
      </c>
      <c r="AJ61" s="387">
        <v>30970.652289483623</v>
      </c>
      <c r="AK61" s="387">
        <v>32219.23203578436</v>
      </c>
      <c r="AL61" s="387">
        <v>33448.006514260953</v>
      </c>
      <c r="AM61" s="388">
        <v>34080.895386051474</v>
      </c>
      <c r="AN61" s="387">
        <v>34930.093521244169</v>
      </c>
      <c r="AO61" s="387">
        <v>34794.356203007519</v>
      </c>
      <c r="AP61" s="387">
        <v>33472.454065456724</v>
      </c>
      <c r="AQ61" s="387">
        <v>32700.129004698843</v>
      </c>
      <c r="AR61" s="387">
        <v>33200.003385763157</v>
      </c>
      <c r="AS61" s="387">
        <v>33087.367288544301</v>
      </c>
      <c r="AT61" s="387">
        <v>33613.238165614224</v>
      </c>
      <c r="AU61" s="387">
        <v>34613.323751973439</v>
      </c>
      <c r="AV61" s="387">
        <v>32810.583348460743</v>
      </c>
      <c r="AW61" s="388">
        <v>30466.714525866173</v>
      </c>
      <c r="AX61" s="387">
        <v>30152.595050103126</v>
      </c>
      <c r="AY61" s="387">
        <v>29949.084004485674</v>
      </c>
      <c r="AZ61" s="387">
        <v>29447.9781</v>
      </c>
      <c r="BA61" s="387">
        <v>30055.544703156898</v>
      </c>
      <c r="BB61" s="387">
        <v>30428.665230134397</v>
      </c>
      <c r="BC61" s="387">
        <v>31362.256900698656</v>
      </c>
      <c r="BD61" s="387">
        <v>30785.428338332105</v>
      </c>
      <c r="BE61" s="387">
        <v>30056.250069360955</v>
      </c>
      <c r="BF61" s="387">
        <v>30531</v>
      </c>
      <c r="BG61" s="387">
        <v>31817.370616660017</v>
      </c>
      <c r="BH61" s="389"/>
    </row>
    <row r="62" spans="1:60" x14ac:dyDescent="0.2">
      <c r="A62" s="475">
        <v>53</v>
      </c>
      <c r="B62" s="319">
        <v>28114.289491483731</v>
      </c>
      <c r="C62" s="319">
        <f t="shared" si="0"/>
        <v>29350.992152219693</v>
      </c>
      <c r="D62" s="353">
        <v>30587.694812955655</v>
      </c>
      <c r="E62" s="353">
        <f t="shared" si="1"/>
        <v>32024.095611196852</v>
      </c>
      <c r="F62" s="353">
        <v>33460.496409438048</v>
      </c>
      <c r="G62" s="319">
        <v>35263.501079554895</v>
      </c>
      <c r="H62" s="353">
        <v>35889.617119507529</v>
      </c>
      <c r="I62" s="371">
        <v>37013.06190572527</v>
      </c>
      <c r="J62" s="319">
        <v>36051.330803957353</v>
      </c>
      <c r="K62" s="319">
        <v>35185.636770890473</v>
      </c>
      <c r="L62" s="319">
        <v>35621.014457831327</v>
      </c>
      <c r="M62" s="319">
        <v>36597.675722831511</v>
      </c>
      <c r="N62" s="319">
        <v>35888.92478874317</v>
      </c>
      <c r="O62" s="387">
        <v>33267.064492346581</v>
      </c>
      <c r="P62" s="387">
        <v>33994.481340923463</v>
      </c>
      <c r="Q62" s="387">
        <v>34051.167247386758</v>
      </c>
      <c r="R62" s="387">
        <v>34594.902194025912</v>
      </c>
      <c r="S62" s="388">
        <v>35000.068543351976</v>
      </c>
      <c r="T62" s="387">
        <v>34101.383911884172</v>
      </c>
      <c r="U62" s="387">
        <v>33533.429010588632</v>
      </c>
      <c r="V62" s="387">
        <v>31945.896000857727</v>
      </c>
      <c r="W62" s="387">
        <v>31075.455086991351</v>
      </c>
      <c r="X62" s="387">
        <v>32431.040212728098</v>
      </c>
      <c r="Y62" s="387">
        <v>32795.175602858559</v>
      </c>
      <c r="Z62" s="387">
        <v>32870.192293289394</v>
      </c>
      <c r="AA62" s="387">
        <v>32847.851278870359</v>
      </c>
      <c r="AB62" s="387">
        <v>33547.669800359145</v>
      </c>
      <c r="AC62" s="388">
        <v>33517.018930110709</v>
      </c>
      <c r="AD62" s="387">
        <v>33486.051716856702</v>
      </c>
      <c r="AE62" s="387">
        <v>32161.116039243956</v>
      </c>
      <c r="AF62" s="387">
        <v>31138.42090391165</v>
      </c>
      <c r="AG62" s="387">
        <v>30840.919133530977</v>
      </c>
      <c r="AH62" s="387">
        <v>31055.146878735752</v>
      </c>
      <c r="AI62" s="387">
        <v>31739.651828684862</v>
      </c>
      <c r="AJ62" s="387">
        <v>31967.505141370191</v>
      </c>
      <c r="AK62" s="387">
        <v>33221.236467666473</v>
      </c>
      <c r="AL62" s="387">
        <v>34521.068149191473</v>
      </c>
      <c r="AM62" s="388">
        <v>35131.561674889992</v>
      </c>
      <c r="AN62" s="387">
        <v>35950.571873290435</v>
      </c>
      <c r="AO62" s="387">
        <v>35855.554511278198</v>
      </c>
      <c r="AP62" s="387">
        <v>34591.476146491244</v>
      </c>
      <c r="AQ62" s="387">
        <v>33829.445230975769</v>
      </c>
      <c r="AR62" s="387">
        <v>34303.203466546278</v>
      </c>
      <c r="AS62" s="387">
        <v>34121.707106019174</v>
      </c>
      <c r="AT62" s="387">
        <v>34672.802073536652</v>
      </c>
      <c r="AU62" s="387">
        <v>35698.006478305841</v>
      </c>
      <c r="AV62" s="387">
        <v>33907.503817445999</v>
      </c>
      <c r="AW62" s="388">
        <v>31532.885507966552</v>
      </c>
      <c r="AX62" s="387">
        <v>31166.069456886318</v>
      </c>
      <c r="AY62" s="387">
        <v>30980.525486797833</v>
      </c>
      <c r="AZ62" s="387">
        <v>30525.099899999997</v>
      </c>
      <c r="BA62" s="387">
        <v>31004.094648185957</v>
      </c>
      <c r="BB62" s="387">
        <v>31408.374019012357</v>
      </c>
      <c r="BC62" s="387">
        <v>32312.051406864426</v>
      </c>
      <c r="BD62" s="387">
        <v>31853.590204289514</v>
      </c>
      <c r="BE62" s="387">
        <v>31184.589244428003</v>
      </c>
      <c r="BF62" s="387">
        <v>31679</v>
      </c>
      <c r="BG62" s="387">
        <v>32927.633062907305</v>
      </c>
      <c r="BH62" s="389"/>
    </row>
    <row r="63" spans="1:60" x14ac:dyDescent="0.2">
      <c r="A63" s="475">
        <v>54</v>
      </c>
      <c r="B63" s="319">
        <v>28931.9615077169</v>
      </c>
      <c r="C63" s="319">
        <f t="shared" si="0"/>
        <v>30226.689490562167</v>
      </c>
      <c r="D63" s="353">
        <v>31521.417473407429</v>
      </c>
      <c r="E63" s="353">
        <f t="shared" si="1"/>
        <v>32929.897013233982</v>
      </c>
      <c r="F63" s="353">
        <v>34338.376553060531</v>
      </c>
      <c r="G63" s="319">
        <v>36153.063998228426</v>
      </c>
      <c r="H63" s="353">
        <v>36895.208554447039</v>
      </c>
      <c r="I63" s="372">
        <v>38162.013706251266</v>
      </c>
      <c r="J63" s="319">
        <v>37089.123763327247</v>
      </c>
      <c r="K63" s="319">
        <v>36107.575425123418</v>
      </c>
      <c r="L63" s="319">
        <v>36839.615334063528</v>
      </c>
      <c r="M63" s="319">
        <v>37688.700772681957</v>
      </c>
      <c r="N63" s="319">
        <v>36905.848277444275</v>
      </c>
      <c r="O63" s="387">
        <v>34212.438913074002</v>
      </c>
      <c r="P63" s="387">
        <v>35001.588601484735</v>
      </c>
      <c r="Q63" s="387">
        <v>35063.414634146342</v>
      </c>
      <c r="R63" s="387">
        <v>35616.89855200165</v>
      </c>
      <c r="S63" s="388">
        <v>36064.961045659373</v>
      </c>
      <c r="T63" s="387">
        <v>35095.512846071419</v>
      </c>
      <c r="U63" s="387">
        <v>34507.460434931112</v>
      </c>
      <c r="V63" s="387">
        <v>32905.88871019621</v>
      </c>
      <c r="W63" s="387">
        <v>32097.494299858263</v>
      </c>
      <c r="X63" s="387">
        <v>33500.171309384947</v>
      </c>
      <c r="Y63" s="387">
        <v>33830.612125960171</v>
      </c>
      <c r="Z63" s="387">
        <v>33961.577291791487</v>
      </c>
      <c r="AA63" s="387">
        <v>33947.631626956616</v>
      </c>
      <c r="AB63" s="387">
        <v>34501.659712686174</v>
      </c>
      <c r="AC63" s="388">
        <v>34535.921321727372</v>
      </c>
      <c r="AD63" s="387">
        <v>34490.41727576909</v>
      </c>
      <c r="AE63" s="387">
        <v>33131.95867159828</v>
      </c>
      <c r="AF63" s="387">
        <v>32182.743657497209</v>
      </c>
      <c r="AG63" s="387">
        <v>31879.35059517602</v>
      </c>
      <c r="AH63" s="387">
        <v>32069.693632096107</v>
      </c>
      <c r="AI63" s="387">
        <v>32714.503520271912</v>
      </c>
      <c r="AJ63" s="387">
        <v>33013.968088529495</v>
      </c>
      <c r="AK63" s="387">
        <v>34352.482745845969</v>
      </c>
      <c r="AL63" s="387">
        <v>35550.607004523423</v>
      </c>
      <c r="AM63" s="388">
        <v>36213.260301373521</v>
      </c>
      <c r="AN63" s="387">
        <v>37015.795386458958</v>
      </c>
      <c r="AO63" s="387">
        <v>36991.346334586466</v>
      </c>
      <c r="AP63" s="387">
        <v>35637.187757445638</v>
      </c>
      <c r="AQ63" s="387">
        <v>34933.064441325434</v>
      </c>
      <c r="AR63" s="387">
        <v>35432.732904865989</v>
      </c>
      <c r="AS63" s="387">
        <v>35180.339205981101</v>
      </c>
      <c r="AT63" s="387">
        <v>35748.49517443683</v>
      </c>
      <c r="AU63" s="387">
        <v>36745.2863520061</v>
      </c>
      <c r="AV63" s="387">
        <v>35016.257301199155</v>
      </c>
      <c r="AW63" s="388">
        <v>32622.48881934386</v>
      </c>
      <c r="AX63" s="387">
        <v>32201.475542176209</v>
      </c>
      <c r="AY63" s="387">
        <v>32013.096696910994</v>
      </c>
      <c r="AZ63" s="387">
        <v>31568.977199999998</v>
      </c>
      <c r="BA63" s="387">
        <v>31942.854513507144</v>
      </c>
      <c r="BB63" s="387">
        <v>32366.715113476406</v>
      </c>
      <c r="BC63" s="387">
        <v>33232.230939564004</v>
      </c>
      <c r="BD63" s="387">
        <v>32853.816139437498</v>
      </c>
      <c r="BE63" s="387">
        <v>32297.555951169888</v>
      </c>
      <c r="BF63" s="387">
        <v>32809</v>
      </c>
      <c r="BG63" s="387">
        <v>34084.074566653369</v>
      </c>
      <c r="BH63" s="389"/>
    </row>
    <row r="64" spans="1:60" x14ac:dyDescent="0.2">
      <c r="A64" s="475">
        <v>55</v>
      </c>
      <c r="B64" s="319">
        <v>29783.703191293116</v>
      </c>
      <c r="C64" s="319">
        <f t="shared" si="0"/>
        <v>31092.933076464054</v>
      </c>
      <c r="D64" s="353">
        <v>32402.162961634989</v>
      </c>
      <c r="E64" s="353">
        <f t="shared" si="1"/>
        <v>33840.788251591461</v>
      </c>
      <c r="F64" s="353">
        <v>35279.413541547932</v>
      </c>
      <c r="G64" s="319">
        <v>37110.111000387536</v>
      </c>
      <c r="H64" s="353">
        <v>37824.35151772447</v>
      </c>
      <c r="I64" s="372">
        <v>39238.105148695126</v>
      </c>
      <c r="J64" s="319">
        <v>37993.866343290749</v>
      </c>
      <c r="K64" s="319">
        <v>37064.973258365331</v>
      </c>
      <c r="L64" s="319">
        <v>37825.17699890471</v>
      </c>
      <c r="M64" s="319">
        <v>38733.691010302427</v>
      </c>
      <c r="N64" s="319">
        <v>37965.143578174589</v>
      </c>
      <c r="O64" s="387">
        <v>35274.526225249261</v>
      </c>
      <c r="P64" s="387">
        <v>35979.183561370213</v>
      </c>
      <c r="Q64" s="387">
        <v>36110.447154471549</v>
      </c>
      <c r="R64" s="387">
        <v>36681.206861103768</v>
      </c>
      <c r="S64" s="388">
        <v>37105.78818068299</v>
      </c>
      <c r="T64" s="387">
        <v>36133.825288444765</v>
      </c>
      <c r="U64" s="387">
        <v>35501.679039052709</v>
      </c>
      <c r="V64" s="387">
        <v>33884.891176155252</v>
      </c>
      <c r="W64" s="387">
        <v>33133.191052318056</v>
      </c>
      <c r="X64" s="387">
        <v>34589.019987742431</v>
      </c>
      <c r="Y64" s="387">
        <v>34849.108992242131</v>
      </c>
      <c r="Z64" s="387">
        <v>35036.363278909521</v>
      </c>
      <c r="AA64" s="387">
        <v>35017.087149268438</v>
      </c>
      <c r="AB64" s="387">
        <v>35523.931111580576</v>
      </c>
      <c r="AC64" s="388">
        <v>35564.188625031689</v>
      </c>
      <c r="AD64" s="387">
        <v>35489.383019848618</v>
      </c>
      <c r="AE64" s="387">
        <v>34213.953233238251</v>
      </c>
      <c r="AF64" s="387">
        <v>33259.225458599984</v>
      </c>
      <c r="AG64" s="387">
        <v>32836.88676012693</v>
      </c>
      <c r="AH64" s="387">
        <v>33129.474954077617</v>
      </c>
      <c r="AI64" s="387">
        <v>33703.598174885396</v>
      </c>
      <c r="AJ64" s="387">
        <v>34086.786398802447</v>
      </c>
      <c r="AK64" s="387">
        <v>35424.429823959603</v>
      </c>
      <c r="AL64" s="387">
        <v>36649.181993011734</v>
      </c>
      <c r="AM64" s="388">
        <v>37303.825310041342</v>
      </c>
      <c r="AN64" s="387">
        <v>38088.235861098809</v>
      </c>
      <c r="AO64" s="387">
        <v>38138.397556390977</v>
      </c>
      <c r="AP64" s="387">
        <v>36689.81545048306</v>
      </c>
      <c r="AQ64" s="387">
        <v>36090.782632574599</v>
      </c>
      <c r="AR64" s="387">
        <v>36593.857572229608</v>
      </c>
      <c r="AS64" s="387">
        <v>36341.25460062534</v>
      </c>
      <c r="AT64" s="387">
        <v>36860.168782748886</v>
      </c>
      <c r="AU64" s="387">
        <v>37905.981327236106</v>
      </c>
      <c r="AV64" s="387">
        <v>36110.81116723083</v>
      </c>
      <c r="AW64" s="388">
        <v>33680.458486197313</v>
      </c>
      <c r="AX64" s="387">
        <v>33274.973490135628</v>
      </c>
      <c r="AY64" s="387">
        <v>33139.435314507078</v>
      </c>
      <c r="AZ64" s="387">
        <v>32666.045699999999</v>
      </c>
      <c r="BA64" s="387">
        <v>33008.885415030622</v>
      </c>
      <c r="BB64" s="387">
        <v>33499.202917413852</v>
      </c>
      <c r="BC64" s="387">
        <v>34240.197715038361</v>
      </c>
      <c r="BD64" s="387">
        <v>33739.073576292605</v>
      </c>
      <c r="BE64" s="387">
        <v>33453.565569222235</v>
      </c>
      <c r="BF64" s="387">
        <v>33979</v>
      </c>
      <c r="BG64" s="387">
        <v>35243.463669814249</v>
      </c>
      <c r="BH64" s="389"/>
    </row>
    <row r="65" spans="1:60" x14ac:dyDescent="0.2">
      <c r="A65" s="475">
        <v>56</v>
      </c>
      <c r="B65" s="319">
        <v>30621.81700793211</v>
      </c>
      <c r="C65" s="319">
        <f t="shared" si="0"/>
        <v>31972.229168481412</v>
      </c>
      <c r="D65" s="353">
        <v>33322.64132903071</v>
      </c>
      <c r="E65" s="353">
        <f t="shared" si="1"/>
        <v>34755.756718316792</v>
      </c>
      <c r="F65" s="353">
        <v>36188.872107602874</v>
      </c>
      <c r="G65" s="319">
        <v>38011.943752422078</v>
      </c>
      <c r="H65" s="353">
        <v>38747.613829335598</v>
      </c>
      <c r="I65" s="372">
        <v>40224.522304268663</v>
      </c>
      <c r="J65" s="319">
        <v>39100.845499951974</v>
      </c>
      <c r="K65" s="319">
        <v>37956.518330590596</v>
      </c>
      <c r="L65" s="319">
        <v>38912.693318729463</v>
      </c>
      <c r="M65" s="319">
        <v>39732.646435692928</v>
      </c>
      <c r="N65" s="319">
        <v>39045.624784919513</v>
      </c>
      <c r="O65" s="387">
        <v>36363.846545429013</v>
      </c>
      <c r="P65" s="387">
        <v>37037.937348114116</v>
      </c>
      <c r="Q65" s="387">
        <v>37150.522648083621</v>
      </c>
      <c r="R65" s="387">
        <v>37830.13907245866</v>
      </c>
      <c r="S65" s="388">
        <v>38161.656170258975</v>
      </c>
      <c r="T65" s="387">
        <v>37183.183607864637</v>
      </c>
      <c r="U65" s="387">
        <v>36632.161106683365</v>
      </c>
      <c r="V65" s="387">
        <v>34849.636324648869</v>
      </c>
      <c r="W65" s="387">
        <v>34139.296468993278</v>
      </c>
      <c r="X65" s="387">
        <v>35662.532769221645</v>
      </c>
      <c r="Y65" s="387">
        <v>35933.247028700265</v>
      </c>
      <c r="Z65" s="387">
        <v>36254.315739215097</v>
      </c>
      <c r="AA65" s="387">
        <v>36104.737567044918</v>
      </c>
      <c r="AB65" s="387">
        <v>36618.385796274779</v>
      </c>
      <c r="AC65" s="388">
        <v>36639.280486774274</v>
      </c>
      <c r="AD65" s="387">
        <v>36574.745801253935</v>
      </c>
      <c r="AE65" s="387">
        <v>35308.10503714384</v>
      </c>
      <c r="AF65" s="387">
        <v>34273.081746116601</v>
      </c>
      <c r="AG65" s="387">
        <v>33886.87469272827</v>
      </c>
      <c r="AH65" s="387">
        <v>34174.716593288045</v>
      </c>
      <c r="AI65" s="387">
        <v>34694.275380946259</v>
      </c>
      <c r="AJ65" s="387">
        <v>35119.296506666295</v>
      </c>
      <c r="AK65" s="387">
        <v>36526.786748260864</v>
      </c>
      <c r="AL65" s="387">
        <v>37833.301755193803</v>
      </c>
      <c r="AM65" s="388">
        <v>38401.778970529405</v>
      </c>
      <c r="AN65" s="387">
        <v>39255.940227160238</v>
      </c>
      <c r="AO65" s="387">
        <v>39291.078477443611</v>
      </c>
      <c r="AP65" s="387">
        <v>37916.728412012882</v>
      </c>
      <c r="AQ65" s="387">
        <v>37241.73845121132</v>
      </c>
      <c r="AR65" s="387">
        <v>37776.045725622498</v>
      </c>
      <c r="AS65" s="387">
        <v>37557.147266161322</v>
      </c>
      <c r="AT65" s="387">
        <v>37968.120269604551</v>
      </c>
      <c r="AU65" s="387">
        <v>39096.839893298493</v>
      </c>
      <c r="AV65" s="387">
        <v>37302.395754359364</v>
      </c>
      <c r="AW65" s="388">
        <v>34747.801084761537</v>
      </c>
      <c r="AX65" s="387">
        <v>34380.791806420704</v>
      </c>
      <c r="AY65" s="387">
        <v>34190.082169436224</v>
      </c>
      <c r="AZ65" s="387">
        <v>33748.708249999996</v>
      </c>
      <c r="BA65" s="387">
        <v>34145.622447777598</v>
      </c>
      <c r="BB65" s="387">
        <v>34621.006874144347</v>
      </c>
      <c r="BC65" s="387">
        <v>35438.546462795399</v>
      </c>
      <c r="BD65" s="387">
        <v>34866.81002772905</v>
      </c>
      <c r="BE65" s="387">
        <v>34622.897993156388</v>
      </c>
      <c r="BF65" s="387">
        <v>35167</v>
      </c>
      <c r="BG65" s="387">
        <v>36427.416101431925</v>
      </c>
      <c r="BH65" s="389"/>
    </row>
    <row r="66" spans="1:60" x14ac:dyDescent="0.2">
      <c r="A66" s="475">
        <v>57</v>
      </c>
      <c r="B66" s="319">
        <v>31425.861157228061</v>
      </c>
      <c r="C66" s="319">
        <f t="shared" si="0"/>
        <v>32798.068620923099</v>
      </c>
      <c r="D66" s="353">
        <v>34170.276084618134</v>
      </c>
      <c r="E66" s="353">
        <f t="shared" si="1"/>
        <v>35615.356325678498</v>
      </c>
      <c r="F66" s="353">
        <v>37060.436566738856</v>
      </c>
      <c r="G66" s="319">
        <v>38907.641587776117</v>
      </c>
      <c r="H66" s="353">
        <v>39806.131129271911</v>
      </c>
      <c r="I66" s="372">
        <v>41244.567317418572</v>
      </c>
      <c r="J66" s="319">
        <v>40064.130246854285</v>
      </c>
      <c r="K66" s="319">
        <v>39015.228103858106</v>
      </c>
      <c r="L66" s="319">
        <v>39878.835049288064</v>
      </c>
      <c r="M66" s="319">
        <v>40846.688891658363</v>
      </c>
      <c r="N66" s="319">
        <v>40134.580354070284</v>
      </c>
      <c r="O66" s="387">
        <v>37352.015693020643</v>
      </c>
      <c r="P66" s="387">
        <v>38115.136322780381</v>
      </c>
      <c r="Q66" s="387">
        <v>38214.947735191636</v>
      </c>
      <c r="R66" s="387">
        <v>38913.975974388348</v>
      </c>
      <c r="S66" s="388">
        <v>39271.671236223468</v>
      </c>
      <c r="T66" s="387">
        <v>38268.441027685716</v>
      </c>
      <c r="U66" s="387">
        <v>37689.46464761471</v>
      </c>
      <c r="V66" s="387">
        <v>35835.767449340623</v>
      </c>
      <c r="W66" s="387">
        <v>35111.258036686311</v>
      </c>
      <c r="X66" s="387">
        <v>36661.556908720668</v>
      </c>
      <c r="Y66" s="387">
        <v>37011.032693851026</v>
      </c>
      <c r="Z66" s="387">
        <v>37368.524378370283</v>
      </c>
      <c r="AA66" s="387">
        <v>37222.712810595833</v>
      </c>
      <c r="AB66" s="387">
        <v>37753.809372909403</v>
      </c>
      <c r="AC66" s="388">
        <v>37740.594101242292</v>
      </c>
      <c r="AD66" s="387">
        <v>37732.106113764086</v>
      </c>
      <c r="AE66" s="387">
        <v>36357.101369777134</v>
      </c>
      <c r="AF66" s="387">
        <v>35369.874524598672</v>
      </c>
      <c r="AG66" s="387">
        <v>34941.815398596606</v>
      </c>
      <c r="AH66" s="387">
        <v>35247.42207773275</v>
      </c>
      <c r="AI66" s="387">
        <v>35729.264027533813</v>
      </c>
      <c r="AJ66" s="387">
        <v>36216.919864575611</v>
      </c>
      <c r="AK66" s="387">
        <v>37632.184657180886</v>
      </c>
      <c r="AL66" s="387">
        <v>38996.410520328289</v>
      </c>
      <c r="AM66" s="388">
        <v>39564.752767035607</v>
      </c>
      <c r="AN66" s="387">
        <v>40562.210253471225</v>
      </c>
      <c r="AO66" s="387">
        <v>40498.648966165412</v>
      </c>
      <c r="AP66" s="387">
        <v>39113.210612377363</v>
      </c>
      <c r="AQ66" s="387">
        <v>38368.349728443274</v>
      </c>
      <c r="AR66" s="387">
        <v>39001.677318950766</v>
      </c>
      <c r="AS66" s="387">
        <v>38679.706425299693</v>
      </c>
      <c r="AT66" s="387">
        <v>39300.639750996459</v>
      </c>
      <c r="AU66" s="387">
        <v>40230.99090859601</v>
      </c>
      <c r="AV66" s="387">
        <v>38516.463069546924</v>
      </c>
      <c r="AW66" s="388">
        <v>35885.440671156553</v>
      </c>
      <c r="AX66" s="387">
        <v>35498.15311139352</v>
      </c>
      <c r="AY66" s="387">
        <v>35320.939698236311</v>
      </c>
      <c r="AZ66" s="387">
        <v>34873.480499999998</v>
      </c>
      <c r="BA66" s="387">
        <v>35308.466359745558</v>
      </c>
      <c r="BB66" s="387">
        <v>35812.255837720055</v>
      </c>
      <c r="BC66" s="387">
        <v>36633.722177681055</v>
      </c>
      <c r="BD66" s="387">
        <v>36061.437241808613</v>
      </c>
      <c r="BE66" s="387">
        <v>35847.57130306113</v>
      </c>
      <c r="BF66" s="387">
        <v>36392</v>
      </c>
      <c r="BG66" s="387">
        <v>37617.26373187924</v>
      </c>
      <c r="BH66" s="389"/>
    </row>
    <row r="67" spans="1:60" x14ac:dyDescent="0.2">
      <c r="A67" s="475">
        <v>58</v>
      </c>
      <c r="B67" s="319">
        <v>32175.39383877513</v>
      </c>
      <c r="C67" s="319">
        <f t="shared" si="0"/>
        <v>33616.518779074424</v>
      </c>
      <c r="D67" s="353">
        <v>35057.643719373722</v>
      </c>
      <c r="E67" s="353">
        <f t="shared" si="1"/>
        <v>36535.874321786483</v>
      </c>
      <c r="F67" s="353">
        <v>38014.104924199251</v>
      </c>
      <c r="G67" s="319">
        <v>39846.283839893709</v>
      </c>
      <c r="H67" s="353">
        <v>40694.109530885158</v>
      </c>
      <c r="I67" s="372">
        <v>42118.891614404209</v>
      </c>
      <c r="J67" s="319">
        <v>40899.686629526463</v>
      </c>
      <c r="K67" s="319">
        <v>40256.299369171691</v>
      </c>
      <c r="L67" s="319">
        <v>40946.931434830236</v>
      </c>
      <c r="M67" s="319">
        <v>42085.025340644737</v>
      </c>
      <c r="N67" s="319">
        <v>41198.112836003522</v>
      </c>
      <c r="O67" s="387">
        <v>38336.294410897346</v>
      </c>
      <c r="P67" s="387">
        <v>39207.091447784544</v>
      </c>
      <c r="Q67" s="387">
        <v>39348.943089430897</v>
      </c>
      <c r="R67" s="387">
        <v>40001.067641789297</v>
      </c>
      <c r="S67" s="388">
        <v>40405.751669471741</v>
      </c>
      <c r="T67" s="387">
        <v>39395.12048643126</v>
      </c>
      <c r="U67" s="387">
        <v>38777.048958214727</v>
      </c>
      <c r="V67" s="387">
        <v>36883.680283049216</v>
      </c>
      <c r="W67" s="387">
        <v>36203.861204116423</v>
      </c>
      <c r="X67" s="387">
        <v>37752.596429489335</v>
      </c>
      <c r="Y67" s="387">
        <v>38086.700901899334</v>
      </c>
      <c r="Z67" s="387">
        <v>38482.733017525461</v>
      </c>
      <c r="AA67" s="387">
        <v>38379.099500127704</v>
      </c>
      <c r="AB67" s="387">
        <v>38885.331150311613</v>
      </c>
      <c r="AC67" s="388">
        <v>38875.621397785857</v>
      </c>
      <c r="AD67" s="387">
        <v>38826.468586557516</v>
      </c>
      <c r="AE67" s="387">
        <v>37513.7761339059</v>
      </c>
      <c r="AF67" s="387">
        <v>36483.593117563498</v>
      </c>
      <c r="AG67" s="387">
        <v>36036.378290600835</v>
      </c>
      <c r="AH67" s="387">
        <v>36307.203399714264</v>
      </c>
      <c r="AI67" s="387">
        <v>36868.701069648545</v>
      </c>
      <c r="AJ67" s="387">
        <v>37337.797954644018</v>
      </c>
      <c r="AK67" s="387">
        <v>38769.512904597905</v>
      </c>
      <c r="AL67" s="387">
        <v>40204.542850564751</v>
      </c>
      <c r="AM67" s="388">
        <v>40752.847979730635</v>
      </c>
      <c r="AN67" s="387">
        <v>41911.782048610206</v>
      </c>
      <c r="AO67" s="387">
        <v>41689.330357142855</v>
      </c>
      <c r="AP67" s="387">
        <v>40333.207491824149</v>
      </c>
      <c r="AQ67" s="387">
        <v>39563.93720632208</v>
      </c>
      <c r="AR67" s="387">
        <v>40120.675014255838</v>
      </c>
      <c r="AS67" s="387">
        <v>39921.169914506252</v>
      </c>
      <c r="AT67" s="387">
        <v>40535.143367369783</v>
      </c>
      <c r="AU67" s="387">
        <v>41449.599978224185</v>
      </c>
      <c r="AV67" s="387">
        <v>39721.063972920158</v>
      </c>
      <c r="AW67" s="388">
        <v>37107.436642948524</v>
      </c>
      <c r="AX67" s="387">
        <v>36615.514416366328</v>
      </c>
      <c r="AY67" s="387">
        <v>36516.19171169334</v>
      </c>
      <c r="AZ67" s="387">
        <v>36059.201000000001</v>
      </c>
      <c r="BA67" s="387">
        <v>36533.314109863357</v>
      </c>
      <c r="BB67" s="387">
        <v>37051.582113727076</v>
      </c>
      <c r="BC67" s="387">
        <v>37889.185517122889</v>
      </c>
      <c r="BD67" s="387">
        <v>37322.9552185313</v>
      </c>
      <c r="BE67" s="387">
        <v>37073.26944418755</v>
      </c>
      <c r="BF67" s="387">
        <v>37588</v>
      </c>
      <c r="BG67" s="387">
        <v>38663.66152413885</v>
      </c>
      <c r="BH67" s="389"/>
    </row>
    <row r="68" spans="1:60" x14ac:dyDescent="0.2">
      <c r="A68" s="476">
        <v>59</v>
      </c>
      <c r="B68" s="320">
        <v>32958.996187665245</v>
      </c>
      <c r="C68" s="320">
        <f t="shared" si="0"/>
        <v>34428.826258049186</v>
      </c>
      <c r="D68" s="354">
        <v>35898.656328433121</v>
      </c>
      <c r="E68" s="354">
        <f t="shared" si="1"/>
        <v>37449.00401626261</v>
      </c>
      <c r="F68" s="354">
        <v>38999.3517040921</v>
      </c>
      <c r="G68" s="320">
        <v>40748.11659192825</v>
      </c>
      <c r="H68" s="354">
        <v>41635.013797495223</v>
      </c>
      <c r="I68" s="373">
        <v>43010.029840178031</v>
      </c>
      <c r="J68" s="320">
        <v>41926.835558543848</v>
      </c>
      <c r="K68" s="320">
        <v>41335.271530444319</v>
      </c>
      <c r="L68" s="320">
        <v>42058.722672508215</v>
      </c>
      <c r="M68" s="320">
        <v>43125.412097042208</v>
      </c>
      <c r="N68" s="320">
        <v>42299.779948763055</v>
      </c>
      <c r="O68" s="390">
        <v>39371.148715068106</v>
      </c>
      <c r="P68" s="390">
        <v>40332.247911048966</v>
      </c>
      <c r="Q68" s="390">
        <v>40545.55168408827</v>
      </c>
      <c r="R68" s="390">
        <v>41078.395012776462</v>
      </c>
      <c r="S68" s="391">
        <v>41518.774906346705</v>
      </c>
      <c r="T68" s="390">
        <v>40516.277006653545</v>
      </c>
      <c r="U68" s="390">
        <v>39930.241603096889</v>
      </c>
      <c r="V68" s="390">
        <v>37924.46445802509</v>
      </c>
      <c r="W68" s="390">
        <v>37405.724688289542</v>
      </c>
      <c r="X68" s="390">
        <v>38854.590162313914</v>
      </c>
      <c r="Y68" s="390">
        <v>39172.956395459922</v>
      </c>
      <c r="Z68" s="390">
        <v>39563.74363391252</v>
      </c>
      <c r="AA68" s="390">
        <v>39559.746050279129</v>
      </c>
      <c r="AB68" s="390">
        <v>40026.607425794864</v>
      </c>
      <c r="AC68" s="391">
        <v>40072.457111467927</v>
      </c>
      <c r="AD68" s="390">
        <v>39938.830442127146</v>
      </c>
      <c r="AE68" s="390">
        <v>38637.452669027989</v>
      </c>
      <c r="AF68" s="390">
        <v>37605.774617769697</v>
      </c>
      <c r="AG68" s="390">
        <v>37208.534630454538</v>
      </c>
      <c r="AH68" s="390">
        <v>37439.683135551219</v>
      </c>
      <c r="AI68" s="390">
        <v>38003.390457421134</v>
      </c>
      <c r="AJ68" s="390">
        <v>38543.943395962451</v>
      </c>
      <c r="AK68" s="390">
        <v>39946.373952058835</v>
      </c>
      <c r="AL68" s="390">
        <v>41459.199531406593</v>
      </c>
      <c r="AM68" s="391">
        <v>42051.772969729303</v>
      </c>
      <c r="AN68" s="390">
        <v>43218.052074921194</v>
      </c>
      <c r="AO68" s="390">
        <v>42905.34539473684</v>
      </c>
      <c r="AP68" s="390">
        <v>41521.390393688991</v>
      </c>
      <c r="AQ68" s="390">
        <v>40736.532617318604</v>
      </c>
      <c r="AR68" s="390">
        <v>41325.243121554835</v>
      </c>
      <c r="AS68" s="390">
        <v>41225.281921705726</v>
      </c>
      <c r="AT68" s="390">
        <v>41814.312441219932</v>
      </c>
      <c r="AU68" s="390">
        <v>42692.339920518265</v>
      </c>
      <c r="AV68" s="390">
        <v>40976.54683979541</v>
      </c>
      <c r="AW68" s="391">
        <v>38257.964010445852</v>
      </c>
      <c r="AX68" s="390">
        <v>37827.528228578572</v>
      </c>
      <c r="AY68" s="390">
        <v>37711.44372515037</v>
      </c>
      <c r="AZ68" s="390">
        <v>37236.056299999997</v>
      </c>
      <c r="BA68" s="390">
        <v>37807.112258520494</v>
      </c>
      <c r="BB68" s="390">
        <v>38319.75477719288</v>
      </c>
      <c r="BC68" s="390">
        <v>39174.263830030919</v>
      </c>
      <c r="BD68" s="390">
        <v>38563.56983192802</v>
      </c>
      <c r="BE68" s="390">
        <v>38370.70577083141</v>
      </c>
      <c r="BF68" s="390">
        <v>38712</v>
      </c>
      <c r="BG68" s="390">
        <v>40162.024560003549</v>
      </c>
      <c r="BH68" s="392"/>
    </row>
    <row r="69" spans="1:60" x14ac:dyDescent="0.2">
      <c r="A69" s="475">
        <v>60</v>
      </c>
      <c r="B69" s="319">
        <v>33763.040336961196</v>
      </c>
      <c r="C69" s="319">
        <f t="shared" si="0"/>
        <v>35254.665710490874</v>
      </c>
      <c r="D69" s="353">
        <v>36746.291084020551</v>
      </c>
      <c r="E69" s="353">
        <f t="shared" si="1"/>
        <v>38381.23399521898</v>
      </c>
      <c r="F69" s="353">
        <v>40016.176906417415</v>
      </c>
      <c r="G69" s="319">
        <v>41637.679510601782</v>
      </c>
      <c r="H69" s="353">
        <v>42617.082625769472</v>
      </c>
      <c r="I69" s="372">
        <v>43923.586637669432</v>
      </c>
      <c r="J69" s="319">
        <v>42996.560608971282</v>
      </c>
      <c r="K69" s="319">
        <v>42378.784512707985</v>
      </c>
      <c r="L69" s="319">
        <v>43117.109090909093</v>
      </c>
      <c r="M69" s="319">
        <v>44175.005815885677</v>
      </c>
      <c r="N69" s="319">
        <v>43401.44706152258</v>
      </c>
      <c r="O69" s="387">
        <v>40425.45516781351</v>
      </c>
      <c r="P69" s="387">
        <v>41494.294750158122</v>
      </c>
      <c r="Q69" s="387">
        <v>41728.246225319395</v>
      </c>
      <c r="R69" s="387">
        <v>42263.129644315217</v>
      </c>
      <c r="S69" s="388">
        <v>42640.822655953096</v>
      </c>
      <c r="T69" s="387">
        <v>41700.947319893341</v>
      </c>
      <c r="U69" s="387">
        <v>41098.574632813383</v>
      </c>
      <c r="V69" s="387">
        <v>38984.258389621529</v>
      </c>
      <c r="W69" s="387">
        <v>38562.063040486406</v>
      </c>
      <c r="X69" s="387">
        <v>40037.645064352226</v>
      </c>
      <c r="Y69" s="387">
        <v>40329.087973401605</v>
      </c>
      <c r="Z69" s="387">
        <v>40742.273442180944</v>
      </c>
      <c r="AA69" s="387">
        <v>40742.414255482174</v>
      </c>
      <c r="AB69" s="387">
        <v>41251.772384775184</v>
      </c>
      <c r="AC69" s="388">
        <v>41274.911772162595</v>
      </c>
      <c r="AD69" s="387">
        <v>41060.19198908488</v>
      </c>
      <c r="AE69" s="387">
        <v>39745.498464094286</v>
      </c>
      <c r="AF69" s="387">
        <v>38763.500328389666</v>
      </c>
      <c r="AG69" s="387">
        <v>38375.738197041253</v>
      </c>
      <c r="AH69" s="387">
        <v>38609.319838469841</v>
      </c>
      <c r="AI69" s="387">
        <v>39138.079845193723</v>
      </c>
      <c r="AJ69" s="387">
        <v>39711.330950349053</v>
      </c>
      <c r="AK69" s="387">
        <v>41232.710445795201</v>
      </c>
      <c r="AL69" s="387">
        <v>42767.884490370816</v>
      </c>
      <c r="AM69" s="388">
        <v>43403.896252833714</v>
      </c>
      <c r="AN69" s="387">
        <v>44544.529593351916</v>
      </c>
      <c r="AO69" s="387">
        <v>44167.805451127817</v>
      </c>
      <c r="AP69" s="387">
        <v>42788.416631300395</v>
      </c>
      <c r="AQ69" s="387">
        <v>41972.694330872029</v>
      </c>
      <c r="AR69" s="387">
        <v>42561.406457897734</v>
      </c>
      <c r="AS69" s="387">
        <v>42549.850587841662</v>
      </c>
      <c r="AT69" s="387">
        <v>43138.146972546907</v>
      </c>
      <c r="AU69" s="387">
        <v>44082.278186074371</v>
      </c>
      <c r="AV69" s="387">
        <v>42216.646787472368</v>
      </c>
      <c r="AW69" s="388">
        <v>39469.415434063209</v>
      </c>
      <c r="AX69" s="387">
        <v>39069.553811378937</v>
      </c>
      <c r="AY69" s="387">
        <v>38940.587572637371</v>
      </c>
      <c r="AZ69" s="387">
        <v>38480.508750000001</v>
      </c>
      <c r="BA69" s="387">
        <v>39085.261553714459</v>
      </c>
      <c r="BB69" s="387">
        <v>39530.234665741111</v>
      </c>
      <c r="BC69" s="387">
        <v>40432.900202344135</v>
      </c>
      <c r="BD69" s="387">
        <v>39811.50062248882</v>
      </c>
      <c r="BE69" s="387">
        <v>39929.474059003056</v>
      </c>
      <c r="BF69" s="387">
        <v>40298</v>
      </c>
      <c r="BG69" s="387">
        <v>41490.409362947204</v>
      </c>
      <c r="BH69" s="389"/>
    </row>
    <row r="70" spans="1:60" x14ac:dyDescent="0.2">
      <c r="A70" s="475">
        <v>61</v>
      </c>
      <c r="B70" s="319">
        <v>34573.898419725752</v>
      </c>
      <c r="C70" s="319">
        <f t="shared" si="0"/>
        <v>36113.71178904298</v>
      </c>
      <c r="D70" s="353">
        <v>37653.525158360215</v>
      </c>
      <c r="E70" s="353">
        <f t="shared" si="1"/>
        <v>39349.57931803797</v>
      </c>
      <c r="F70" s="353">
        <v>41045.633477715717</v>
      </c>
      <c r="G70" s="319">
        <v>42600.8614294414</v>
      </c>
      <c r="H70" s="353">
        <v>43657.957970706855</v>
      </c>
      <c r="I70" s="372">
        <v>44881.980578595991</v>
      </c>
      <c r="J70" s="319">
        <v>43927.913264816059</v>
      </c>
      <c r="K70" s="319">
        <v>43371.641524958854</v>
      </c>
      <c r="L70" s="319">
        <v>44199.770427163203</v>
      </c>
      <c r="M70" s="319">
        <v>45330.479602858097</v>
      </c>
      <c r="N70" s="319">
        <v>44511.588536687959</v>
      </c>
      <c r="O70" s="387">
        <v>41553.679785142536</v>
      </c>
      <c r="P70" s="387">
        <v>42682.164852358597</v>
      </c>
      <c r="Q70" s="387">
        <v>42851.806039488969</v>
      </c>
      <c r="R70" s="387">
        <v>43438.099979440187</v>
      </c>
      <c r="S70" s="388">
        <v>43868.156387426032</v>
      </c>
      <c r="T70" s="387">
        <v>42893.902040918038</v>
      </c>
      <c r="U70" s="387">
        <v>42277.001252419446</v>
      </c>
      <c r="V70" s="387">
        <v>40186.625495872198</v>
      </c>
      <c r="W70" s="387">
        <v>39709.296366288021</v>
      </c>
      <c r="X70" s="387">
        <v>41236.035863268815</v>
      </c>
      <c r="Y70" s="387">
        <v>41525.451236289977</v>
      </c>
      <c r="Z70" s="387">
        <v>42076.418982174953</v>
      </c>
      <c r="AA70" s="387">
        <v>41999.883697595506</v>
      </c>
      <c r="AB70" s="387">
        <v>42562.77692686877</v>
      </c>
      <c r="AC70" s="388">
        <v>42494.223273895041</v>
      </c>
      <c r="AD70" s="387">
        <v>42266.150635090795</v>
      </c>
      <c r="AE70" s="387">
        <v>40949.065448390429</v>
      </c>
      <c r="AF70" s="387">
        <v>40024.4735073544</v>
      </c>
      <c r="AG70" s="387">
        <v>39597.422269564828</v>
      </c>
      <c r="AH70" s="387">
        <v>39772.494460156871</v>
      </c>
      <c r="AI70" s="387">
        <v>40253.778615597737</v>
      </c>
      <c r="AJ70" s="387">
        <v>40948.482701212946</v>
      </c>
      <c r="AK70" s="387">
        <v>42537.292847244142</v>
      </c>
      <c r="AL70" s="387">
        <v>44073.567878328235</v>
      </c>
      <c r="AM70" s="388">
        <v>44708.73216428858</v>
      </c>
      <c r="AN70" s="387">
        <v>45985.035103029673</v>
      </c>
      <c r="AO70" s="387">
        <v>45411.968984962405</v>
      </c>
      <c r="AP70" s="387">
        <v>44070.658249494467</v>
      </c>
      <c r="AQ70" s="387">
        <v>43272.422346982356</v>
      </c>
      <c r="AR70" s="387">
        <v>43929.216581923582</v>
      </c>
      <c r="AS70" s="387">
        <v>43875.697795161126</v>
      </c>
      <c r="AT70" s="387">
        <v>44463.222211026019</v>
      </c>
      <c r="AU70" s="387">
        <v>45425.161249931953</v>
      </c>
      <c r="AV70" s="387">
        <v>43582.176691689179</v>
      </c>
      <c r="AW70" s="388">
        <v>40652.748062548242</v>
      </c>
      <c r="AX70" s="387">
        <v>40319.659486260709</v>
      </c>
      <c r="AY70" s="387">
        <v>40164.082781119374</v>
      </c>
      <c r="AZ70" s="387">
        <v>39702.798199999997</v>
      </c>
      <c r="BA70" s="387">
        <v>40373.200928616301</v>
      </c>
      <c r="BB70" s="387">
        <v>40775.971250072304</v>
      </c>
      <c r="BC70" s="387">
        <v>41678.844443171831</v>
      </c>
      <c r="BD70" s="387">
        <v>41016.579518231374</v>
      </c>
      <c r="BE70" s="387">
        <v>41235.109035420326</v>
      </c>
      <c r="BF70" s="387">
        <v>41626</v>
      </c>
      <c r="BG70" s="387">
        <v>42888.554018708164</v>
      </c>
      <c r="BH70" s="389"/>
    </row>
    <row r="71" spans="1:60" x14ac:dyDescent="0.2">
      <c r="A71" s="475">
        <v>62</v>
      </c>
      <c r="B71" s="319">
        <v>35343.872901678653</v>
      </c>
      <c r="C71" s="319">
        <f t="shared" si="0"/>
        <v>36915.894261285124</v>
      </c>
      <c r="D71" s="353">
        <v>38487.915620891588</v>
      </c>
      <c r="E71" s="353">
        <f t="shared" si="1"/>
        <v>40224.661674574367</v>
      </c>
      <c r="F71" s="353">
        <v>41961.407728257152</v>
      </c>
      <c r="G71" s="319">
        <v>43539.503681558992</v>
      </c>
      <c r="H71" s="353">
        <v>44692.952663977921</v>
      </c>
      <c r="I71" s="372">
        <v>45924.444163463486</v>
      </c>
      <c r="J71" s="319">
        <v>44928.452117952169</v>
      </c>
      <c r="K71" s="319">
        <v>44541.794432254523</v>
      </c>
      <c r="L71" s="319">
        <v>45243.591894852143</v>
      </c>
      <c r="M71" s="319">
        <v>46453.72902126953</v>
      </c>
      <c r="N71" s="319">
        <v>45706.473635911752</v>
      </c>
      <c r="O71" s="387">
        <v>42646.890535037215</v>
      </c>
      <c r="P71" s="387">
        <v>43940.126668664067</v>
      </c>
      <c r="Q71" s="387">
        <v>43992.758420441351</v>
      </c>
      <c r="R71" s="387">
        <v>44684.675154932891</v>
      </c>
      <c r="S71" s="388">
        <v>45059.392067973291</v>
      </c>
      <c r="T71" s="387">
        <v>44106.187046774154</v>
      </c>
      <c r="U71" s="387">
        <v>43579.074348172602</v>
      </c>
      <c r="V71" s="387">
        <v>41358.101747614455</v>
      </c>
      <c r="W71" s="387">
        <v>40867.910975083701</v>
      </c>
      <c r="X71" s="387">
        <v>42373.083074672308</v>
      </c>
      <c r="Y71" s="387">
        <v>42683.700271334113</v>
      </c>
      <c r="Z71" s="387">
        <v>43447.912297783099</v>
      </c>
      <c r="AA71" s="387">
        <v>43320.02444630934</v>
      </c>
      <c r="AB71" s="387">
        <v>43862.076071265095</v>
      </c>
      <c r="AC71" s="388">
        <v>43803.437927828956</v>
      </c>
      <c r="AD71" s="387">
        <v>43628.703911249715</v>
      </c>
      <c r="AE71" s="387">
        <v>42196.051155063782</v>
      </c>
      <c r="AF71" s="387">
        <v>41234.669242870885</v>
      </c>
      <c r="AG71" s="387">
        <v>40789.389702486478</v>
      </c>
      <c r="AH71" s="387">
        <v>40946.977723999189</v>
      </c>
      <c r="AI71" s="387">
        <v>41526.149979292517</v>
      </c>
      <c r="AJ71" s="387">
        <v>42224.392339008657</v>
      </c>
      <c r="AK71" s="387">
        <v>43873.80558719008</v>
      </c>
      <c r="AL71" s="387">
        <v>45380.752051789059</v>
      </c>
      <c r="AM71" s="388">
        <v>46054.944525936793</v>
      </c>
      <c r="AN71" s="387">
        <v>47382.238843879437</v>
      </c>
      <c r="AO71" s="387">
        <v>46760.281954887221</v>
      </c>
      <c r="AP71" s="387">
        <v>45359.815949771575</v>
      </c>
      <c r="AQ71" s="387">
        <v>44635.716665649597</v>
      </c>
      <c r="AR71" s="387">
        <v>45344.419549515296</v>
      </c>
      <c r="AS71" s="387">
        <v>45222.001661417053</v>
      </c>
      <c r="AT71" s="387">
        <v>45850.332807111823</v>
      </c>
      <c r="AU71" s="387">
        <v>46854.915455386799</v>
      </c>
      <c r="AV71" s="387">
        <v>44964.272816581062</v>
      </c>
      <c r="AW71" s="388">
        <v>41905.206062400226</v>
      </c>
      <c r="AX71" s="387">
        <v>41618.245713630968</v>
      </c>
      <c r="AY71" s="387">
        <v>41432.767101641344</v>
      </c>
      <c r="AZ71" s="387">
        <v>41009.307049999996</v>
      </c>
      <c r="BA71" s="387">
        <v>41735.109794644253</v>
      </c>
      <c r="BB71" s="387">
        <v>42091.152841248724</v>
      </c>
      <c r="BC71" s="387">
        <v>42950.172946970561</v>
      </c>
      <c r="BD71" s="387">
        <v>42198.664714315353</v>
      </c>
      <c r="BE71" s="387">
        <v>42672.947239434019</v>
      </c>
      <c r="BF71" s="387">
        <v>43070</v>
      </c>
      <c r="BG71" s="387">
        <v>44342.703063350622</v>
      </c>
      <c r="BH71" s="389"/>
    </row>
    <row r="72" spans="1:60" x14ac:dyDescent="0.2">
      <c r="A72" s="475">
        <v>63</v>
      </c>
      <c r="B72" s="319">
        <v>36134.289184037378</v>
      </c>
      <c r="C72" s="319">
        <f t="shared" si="0"/>
        <v>37744.853000050236</v>
      </c>
      <c r="D72" s="353">
        <v>39355.416816063094</v>
      </c>
      <c r="E72" s="353">
        <f t="shared" si="1"/>
        <v>41135.246450890321</v>
      </c>
      <c r="F72" s="353">
        <v>42915.076085717541</v>
      </c>
      <c r="G72" s="319">
        <v>44367.717433427453</v>
      </c>
      <c r="H72" s="353">
        <v>45704.424750583734</v>
      </c>
      <c r="I72" s="372">
        <v>47022.954177624924</v>
      </c>
      <c r="J72" s="319">
        <v>45992.855153203345</v>
      </c>
      <c r="K72" s="319">
        <v>45580.241817516908</v>
      </c>
      <c r="L72" s="319">
        <v>46335.96319824754</v>
      </c>
      <c r="M72" s="319">
        <v>47576.978439680963</v>
      </c>
      <c r="N72" s="319">
        <v>46947.967728367687</v>
      </c>
      <c r="O72" s="387">
        <v>43821.80030894537</v>
      </c>
      <c r="P72" s="387">
        <v>45190.710409800588</v>
      </c>
      <c r="Q72" s="387">
        <v>45231.109175377467</v>
      </c>
      <c r="R72" s="387">
        <v>45927.995564954334</v>
      </c>
      <c r="S72" s="388">
        <v>46316.807508550955</v>
      </c>
      <c r="T72" s="387">
        <v>45379.224376386155</v>
      </c>
      <c r="U72" s="387">
        <v>44780.211545030164</v>
      </c>
      <c r="V72" s="387">
        <v>42674.527393588512</v>
      </c>
      <c r="W72" s="387">
        <v>42101.642051640199</v>
      </c>
      <c r="X72" s="387">
        <v>43670.061782092089</v>
      </c>
      <c r="Y72" s="387">
        <v>43979.584018037982</v>
      </c>
      <c r="Z72" s="387">
        <v>44674.164263780702</v>
      </c>
      <c r="AA72" s="387">
        <v>44634.10022986828</v>
      </c>
      <c r="AB72" s="387">
        <v>45176.982412591104</v>
      </c>
      <c r="AC72" s="388">
        <v>45140.747316825829</v>
      </c>
      <c r="AD72" s="387">
        <v>45011.056508462461</v>
      </c>
      <c r="AE72" s="387">
        <v>43472.561592953636</v>
      </c>
      <c r="AF72" s="387">
        <v>42490.564677490795</v>
      </c>
      <c r="AG72" s="387">
        <v>41981.357135408129</v>
      </c>
      <c r="AH72" s="387">
        <v>42213.545645391729</v>
      </c>
      <c r="AI72" s="387">
        <v>42880.814018251149</v>
      </c>
      <c r="AJ72" s="387">
        <v>43508.053554190737</v>
      </c>
      <c r="AK72" s="387">
        <v>45220.961773301686</v>
      </c>
      <c r="AL72" s="387">
        <v>46749.468430889247</v>
      </c>
      <c r="AM72" s="388">
        <v>47498.687091612221</v>
      </c>
      <c r="AN72" s="387">
        <v>48785.216153906265</v>
      </c>
      <c r="AO72" s="387">
        <v>48242.300281954886</v>
      </c>
      <c r="AP72" s="387">
        <v>46671.10511271438</v>
      </c>
      <c r="AQ72" s="387">
        <v>46015.240678586677</v>
      </c>
      <c r="AR72" s="387">
        <v>46635.874536685034</v>
      </c>
      <c r="AS72" s="387">
        <v>46504.378468496536</v>
      </c>
      <c r="AT72" s="387">
        <v>47166.723095525995</v>
      </c>
      <c r="AU72" s="387">
        <v>48261.745331809027</v>
      </c>
      <c r="AV72" s="387">
        <v>46418.550331557199</v>
      </c>
      <c r="AW72" s="388">
        <v>43218.588118372223</v>
      </c>
      <c r="AX72" s="387">
        <v>42974.546884439915</v>
      </c>
      <c r="AY72" s="387">
        <v>42788.440462840241</v>
      </c>
      <c r="AZ72" s="387">
        <v>42418.873849999996</v>
      </c>
      <c r="BA72" s="387">
        <v>43145.969059211558</v>
      </c>
      <c r="BB72" s="387">
        <v>43407.402817145827</v>
      </c>
      <c r="BC72" s="387">
        <v>44399.191291566443</v>
      </c>
      <c r="BD72" s="387">
        <v>43565.744675834227</v>
      </c>
      <c r="BE72" s="387">
        <v>44156.902848423197</v>
      </c>
      <c r="BF72" s="387">
        <v>44579</v>
      </c>
      <c r="BG72" s="387">
        <v>45858.751695704217</v>
      </c>
      <c r="BH72" s="389"/>
    </row>
    <row r="73" spans="1:60" x14ac:dyDescent="0.2">
      <c r="A73" s="475">
        <v>64</v>
      </c>
      <c r="B73" s="319">
        <v>36924.70546639611</v>
      </c>
      <c r="C73" s="319">
        <f t="shared" si="0"/>
        <v>38596.98925166345</v>
      </c>
      <c r="D73" s="353">
        <v>40269.27303693079</v>
      </c>
      <c r="E73" s="353">
        <f t="shared" si="1"/>
        <v>42097.42932024358</v>
      </c>
      <c r="F73" s="353">
        <v>43925.58560355637</v>
      </c>
      <c r="G73" s="319">
        <v>45238.875602059459</v>
      </c>
      <c r="H73" s="353">
        <v>46668.851623859053</v>
      </c>
      <c r="I73" s="372">
        <v>48031.789904916041</v>
      </c>
      <c r="J73" s="319">
        <v>46993.394006339448</v>
      </c>
      <c r="K73" s="319">
        <v>46628.820396781855</v>
      </c>
      <c r="L73" s="319">
        <v>47506.014238773278</v>
      </c>
      <c r="M73" s="319">
        <v>48714.038301761386</v>
      </c>
      <c r="N73" s="319">
        <v>48130.141283982724</v>
      </c>
      <c r="O73" s="387">
        <v>44996.710082853533</v>
      </c>
      <c r="P73" s="387">
        <v>46371.202436832114</v>
      </c>
      <c r="Q73" s="387">
        <v>46399.889663182345</v>
      </c>
      <c r="R73" s="387">
        <v>47255.939877228542</v>
      </c>
      <c r="S73" s="388">
        <v>47607.312829143819</v>
      </c>
      <c r="T73" s="387">
        <v>46729.582845323828</v>
      </c>
      <c r="U73" s="387">
        <v>46069.667653421377</v>
      </c>
      <c r="V73" s="387">
        <v>44031.348772381258</v>
      </c>
      <c r="W73" s="387">
        <v>43408.213339358706</v>
      </c>
      <c r="X73" s="387">
        <v>45002.093968090783</v>
      </c>
      <c r="Y73" s="387">
        <v>45279.702678946756</v>
      </c>
      <c r="Z73" s="387">
        <v>45956.437893199516</v>
      </c>
      <c r="AA73" s="387">
        <v>46006.804009924468</v>
      </c>
      <c r="AB73" s="387">
        <v>46536.759445089963</v>
      </c>
      <c r="AC73" s="388">
        <v>46515.516352573315</v>
      </c>
      <c r="AD73" s="387">
        <v>46292.612562128445</v>
      </c>
      <c r="AE73" s="387">
        <v>44822.015484437201</v>
      </c>
      <c r="AF73" s="387">
        <v>43836.166928869265</v>
      </c>
      <c r="AG73" s="387">
        <v>43234.408771955961</v>
      </c>
      <c r="AH73" s="387">
        <v>43493.037729247459</v>
      </c>
      <c r="AI73" s="387">
        <v>44181.671307998804</v>
      </c>
      <c r="AJ73" s="387">
        <v>44884.733698009208</v>
      </c>
      <c r="AK73" s="387">
        <v>46592.445836363389</v>
      </c>
      <c r="AL73" s="387">
        <v>48232.244508247793</v>
      </c>
      <c r="AM73" s="388">
        <v>49038.482130950797</v>
      </c>
      <c r="AN73" s="387">
        <v>50234.382017349621</v>
      </c>
      <c r="AO73" s="387">
        <v>49672.243890977443</v>
      </c>
      <c r="AP73" s="387">
        <v>48151.146678483157</v>
      </c>
      <c r="AQ73" s="387">
        <v>47431.281503630918</v>
      </c>
      <c r="AR73" s="387">
        <v>48087.938604827978</v>
      </c>
      <c r="AS73" s="387">
        <v>47942.737299966546</v>
      </c>
      <c r="AT73" s="387">
        <v>48630.757535044111</v>
      </c>
      <c r="AU73" s="387">
        <v>49690.292993630574</v>
      </c>
      <c r="AV73" s="387">
        <v>47839.695405183185</v>
      </c>
      <c r="AW73" s="388">
        <v>44585.864531681174</v>
      </c>
      <c r="AX73" s="387">
        <v>44410.494677194227</v>
      </c>
      <c r="AY73" s="387">
        <v>44174.616474666116</v>
      </c>
      <c r="AZ73" s="387">
        <v>43877.199249999998</v>
      </c>
      <c r="BA73" s="387">
        <v>44610.129868855031</v>
      </c>
      <c r="BB73" s="387">
        <v>44906.346580281905</v>
      </c>
      <c r="BC73" s="387">
        <v>45887.343708242654</v>
      </c>
      <c r="BD73" s="387">
        <v>45100.051543960915</v>
      </c>
      <c r="BE73" s="387">
        <v>45681.851706279478</v>
      </c>
      <c r="BF73" s="387">
        <v>46134</v>
      </c>
      <c r="BG73" s="387">
        <v>47203.839561998495</v>
      </c>
      <c r="BH73" s="389"/>
    </row>
    <row r="74" spans="1:60" x14ac:dyDescent="0.2">
      <c r="A74" s="475">
        <v>65</v>
      </c>
      <c r="B74" s="319">
        <v>37769.633216503717</v>
      </c>
      <c r="C74" s="319">
        <f t="shared" ref="C74:C135" si="2">(B74+D74)/2</f>
        <v>39459.825870831031</v>
      </c>
      <c r="D74" s="353">
        <v>41150.018525158353</v>
      </c>
      <c r="E74" s="353">
        <f t="shared" ref="E74:E135" si="3">(D74+F74)/2</f>
        <v>43002.004874114573</v>
      </c>
      <c r="F74" s="353">
        <v>44853.991223070785</v>
      </c>
      <c r="G74" s="319">
        <v>46177.517854177051</v>
      </c>
      <c r="H74" s="353">
        <v>47580.352632137547</v>
      </c>
      <c r="I74" s="372">
        <v>49102.276704430507</v>
      </c>
      <c r="J74" s="319">
        <v>48079.085102295649</v>
      </c>
      <c r="K74" s="319">
        <v>47697.661364051921</v>
      </c>
      <c r="L74" s="319">
        <v>48622.660460021907</v>
      </c>
      <c r="M74" s="319">
        <v>49892.529494848794</v>
      </c>
      <c r="N74" s="319">
        <v>49299.603295988993</v>
      </c>
      <c r="O74" s="387">
        <v>46194.962435051253</v>
      </c>
      <c r="P74" s="387">
        <v>47592.27387729285</v>
      </c>
      <c r="Q74" s="387">
        <v>47617.369337979093</v>
      </c>
      <c r="R74" s="387">
        <v>48535.062707433848</v>
      </c>
      <c r="S74" s="388">
        <v>48897.818149736682</v>
      </c>
      <c r="T74" s="387">
        <v>48044.042213860303</v>
      </c>
      <c r="U74" s="387">
        <v>47422.208698622337</v>
      </c>
      <c r="V74" s="387">
        <v>45426.189664415142</v>
      </c>
      <c r="W74" s="387">
        <v>44742.099706262961</v>
      </c>
      <c r="X74" s="387">
        <v>46417.378165714399</v>
      </c>
      <c r="Y74" s="387">
        <v>46605.230825085026</v>
      </c>
      <c r="Z74" s="387">
        <v>47489.771569802273</v>
      </c>
      <c r="AA74" s="387">
        <v>47377.48613492903</v>
      </c>
      <c r="AB74" s="387">
        <v>47919.947272983343</v>
      </c>
      <c r="AC74" s="388">
        <v>47923.999070396349</v>
      </c>
      <c r="AD74" s="387">
        <v>47673.165221063573</v>
      </c>
      <c r="AE74" s="387">
        <v>46138.471146914082</v>
      </c>
      <c r="AF74" s="387">
        <v>45217.313390661511</v>
      </c>
      <c r="AG74" s="387">
        <v>44499.01687946009</v>
      </c>
      <c r="AH74" s="387">
        <v>44761.221170947902</v>
      </c>
      <c r="AI74" s="387">
        <v>45534.752795510052</v>
      </c>
      <c r="AJ74" s="387">
        <v>46249.011318009485</v>
      </c>
      <c r="AK74" s="387">
        <v>48032.35205334724</v>
      </c>
      <c r="AL74" s="387">
        <v>49769.048863728705</v>
      </c>
      <c r="AM74" s="388">
        <v>50606.354047206303</v>
      </c>
      <c r="AN74" s="387">
        <v>51806.236225805609</v>
      </c>
      <c r="AO74" s="387">
        <v>51241.522556390977</v>
      </c>
      <c r="AP74" s="387">
        <v>49671.301520333524</v>
      </c>
      <c r="AQ74" s="387">
        <v>48841.912430585216</v>
      </c>
      <c r="AR74" s="387">
        <v>49588.711984413603</v>
      </c>
      <c r="AS74" s="387">
        <v>49543.470861744718</v>
      </c>
      <c r="AT74" s="387">
        <v>50174.1972322988</v>
      </c>
      <c r="AU74" s="387">
        <v>51176.754749850297</v>
      </c>
      <c r="AV74" s="387">
        <v>49392.186942732973</v>
      </c>
      <c r="AW74" s="388">
        <v>46019.92308342937</v>
      </c>
      <c r="AX74" s="387">
        <v>45885.688631486846</v>
      </c>
      <c r="AY74" s="387">
        <v>45642.132888163927</v>
      </c>
      <c r="AZ74" s="387">
        <v>45380.9588</v>
      </c>
      <c r="BA74" s="387">
        <v>46147.172382990415</v>
      </c>
      <c r="BB74" s="387">
        <v>46427.726422552587</v>
      </c>
      <c r="BC74" s="387">
        <v>47399.822710266097</v>
      </c>
      <c r="BD74" s="387">
        <v>46652.126270914683</v>
      </c>
      <c r="BE74" s="387">
        <v>47237.545500786095</v>
      </c>
      <c r="BF74" s="387">
        <v>47755</v>
      </c>
      <c r="BG74" s="387">
        <v>48665.848871747134</v>
      </c>
      <c r="BH74" s="389"/>
    </row>
    <row r="75" spans="1:60" x14ac:dyDescent="0.2">
      <c r="A75" s="475">
        <v>66</v>
      </c>
      <c r="B75" s="319">
        <v>38587.305232736879</v>
      </c>
      <c r="C75" s="319">
        <f t="shared" si="2"/>
        <v>40368.633941813634</v>
      </c>
      <c r="D75" s="353">
        <v>42149.962650890397</v>
      </c>
      <c r="E75" s="353">
        <f t="shared" si="3"/>
        <v>43985.126800197278</v>
      </c>
      <c r="F75" s="353">
        <v>45820.29094950416</v>
      </c>
      <c r="G75" s="319">
        <v>47208.183856502241</v>
      </c>
      <c r="H75" s="353">
        <v>48574.182763744422</v>
      </c>
      <c r="I75" s="371">
        <v>50279.251719603482</v>
      </c>
      <c r="J75" s="319">
        <v>49100.912016136775</v>
      </c>
      <c r="K75" s="319">
        <v>48720.911958310469</v>
      </c>
      <c r="L75" s="319">
        <v>49802.421467688939</v>
      </c>
      <c r="M75" s="319">
        <v>51176.900756065144</v>
      </c>
      <c r="N75" s="319">
        <v>50456.353764386498</v>
      </c>
      <c r="O75" s="387">
        <v>47428.228654683327</v>
      </c>
      <c r="P75" s="387">
        <v>48831.790505675948</v>
      </c>
      <c r="Q75" s="387">
        <v>48907.897793263648</v>
      </c>
      <c r="R75" s="387">
        <v>49820.69506858167</v>
      </c>
      <c r="S75" s="388">
        <v>50266.535914001848</v>
      </c>
      <c r="T75" s="387">
        <v>49333.64835904209</v>
      </c>
      <c r="U75" s="387">
        <v>48736.898781737444</v>
      </c>
      <c r="V75" s="387">
        <v>46813.901897716307</v>
      </c>
      <c r="W75" s="387">
        <v>46141.997514532792</v>
      </c>
      <c r="X75" s="387">
        <v>47808.563096815007</v>
      </c>
      <c r="Y75" s="387">
        <v>47954.050999350322</v>
      </c>
      <c r="Z75" s="387">
        <v>48921.436301677648</v>
      </c>
      <c r="AA75" s="387">
        <v>48742.103294778703</v>
      </c>
      <c r="AB75" s="387">
        <v>49271.920707017358</v>
      </c>
      <c r="AC75" s="388">
        <v>49398.036170032959</v>
      </c>
      <c r="AD75" s="387">
        <v>49125.715411103527</v>
      </c>
      <c r="AE75" s="387">
        <v>47571.288985361876</v>
      </c>
      <c r="AF75" s="387">
        <v>46625.541155626146</v>
      </c>
      <c r="AG75" s="387">
        <v>45842.869359236029</v>
      </c>
      <c r="AH75" s="387">
        <v>46060.099498498414</v>
      </c>
      <c r="AI75" s="387">
        <v>46987.535024206336</v>
      </c>
      <c r="AJ75" s="387">
        <v>47709.408497600692</v>
      </c>
      <c r="AK75" s="387">
        <v>49435.766454905941</v>
      </c>
      <c r="AL75" s="387">
        <v>51284.842222162035</v>
      </c>
      <c r="AM75" s="388">
        <v>52265.845246032812</v>
      </c>
      <c r="AN75" s="387">
        <v>53415.61863391252</v>
      </c>
      <c r="AO75" s="387">
        <v>52874.135338345863</v>
      </c>
      <c r="AP75" s="387">
        <v>51183.157063684244</v>
      </c>
      <c r="AQ75" s="387">
        <v>50301.232440349049</v>
      </c>
      <c r="AR75" s="387">
        <v>51215.866280174865</v>
      </c>
      <c r="AS75" s="387">
        <v>51150.597129440539</v>
      </c>
      <c r="AT75" s="387">
        <v>51856.596130592501</v>
      </c>
      <c r="AU75" s="387">
        <v>52729.576405901251</v>
      </c>
      <c r="AV75" s="387">
        <v>51027.509583658131</v>
      </c>
      <c r="AW75" s="388">
        <v>47500.846293731433</v>
      </c>
      <c r="AX75" s="387">
        <v>47409.36313826796</v>
      </c>
      <c r="AY75" s="387">
        <v>47178.562697522677</v>
      </c>
      <c r="AZ75" s="387">
        <v>46912.422099999996</v>
      </c>
      <c r="BA75" s="387">
        <v>47674.42481741793</v>
      </c>
      <c r="BB75" s="387">
        <v>48001.457116137368</v>
      </c>
      <c r="BC75" s="387">
        <v>49030.761606154309</v>
      </c>
      <c r="BD75" s="387">
        <v>48286.769283006055</v>
      </c>
      <c r="BE75" s="387">
        <v>48821.934569499681</v>
      </c>
      <c r="BF75" s="387">
        <v>49398</v>
      </c>
      <c r="BG75" s="387">
        <v>50337.137739947691</v>
      </c>
      <c r="BH75" s="389"/>
    </row>
    <row r="76" spans="1:60" x14ac:dyDescent="0.2">
      <c r="A76" s="475">
        <v>67</v>
      </c>
      <c r="B76" s="319">
        <v>39425.41904937588</v>
      </c>
      <c r="C76" s="319">
        <f t="shared" si="2"/>
        <v>41264.485400151068</v>
      </c>
      <c r="D76" s="353">
        <v>43103.55175092625</v>
      </c>
      <c r="E76" s="353">
        <f t="shared" si="3"/>
        <v>44922.966317729166</v>
      </c>
      <c r="F76" s="353">
        <v>46742.380884532089</v>
      </c>
      <c r="G76" s="319">
        <v>48152.961025300341</v>
      </c>
      <c r="H76" s="353">
        <v>49626.819412014433</v>
      </c>
      <c r="I76" s="371">
        <v>51377.761733764921</v>
      </c>
      <c r="J76" s="319">
        <v>50064.196763039094</v>
      </c>
      <c r="K76" s="319">
        <v>49769.490537575417</v>
      </c>
      <c r="L76" s="319">
        <v>51069.572179627605</v>
      </c>
      <c r="M76" s="319">
        <v>52442.858092389506</v>
      </c>
      <c r="N76" s="319">
        <v>51693.610675639509</v>
      </c>
      <c r="O76" s="387">
        <v>48657.604444600474</v>
      </c>
      <c r="P76" s="387">
        <v>50111.886547488262</v>
      </c>
      <c r="Q76" s="387">
        <v>50285.389082462258</v>
      </c>
      <c r="R76" s="387">
        <v>51190.951331982265</v>
      </c>
      <c r="S76" s="388">
        <v>51629.237336446065</v>
      </c>
      <c r="T76" s="387">
        <v>50700.575643549557</v>
      </c>
      <c r="U76" s="387">
        <v>50059.159057269724</v>
      </c>
      <c r="V76" s="387">
        <v>48206.36657017262</v>
      </c>
      <c r="W76" s="387">
        <v>47510.027730419235</v>
      </c>
      <c r="X76" s="387">
        <v>49234.801506494536</v>
      </c>
      <c r="Y76" s="387">
        <v>49349.455229869673</v>
      </c>
      <c r="Z76" s="387">
        <v>50297.079370131811</v>
      </c>
      <c r="AA76" s="387">
        <v>50197.694931951693</v>
      </c>
      <c r="AB76" s="387">
        <v>50762.408013802335</v>
      </c>
      <c r="AC76" s="388">
        <v>50924.516775120428</v>
      </c>
      <c r="AD76" s="387">
        <v>50639.463502582592</v>
      </c>
      <c r="AE76" s="387">
        <v>48964.161599222643</v>
      </c>
      <c r="AF76" s="387">
        <v>48077.776038245938</v>
      </c>
      <c r="AG76" s="387">
        <v>47343.559659133229</v>
      </c>
      <c r="AH76" s="387">
        <v>47481.757369449231</v>
      </c>
      <c r="AI76" s="387">
        <v>48535.270339745512</v>
      </c>
      <c r="AJ76" s="387">
        <v>49171.355992669174</v>
      </c>
      <c r="AK76" s="387">
        <v>50906.082518077412</v>
      </c>
      <c r="AL76" s="387">
        <v>52791.630867574968</v>
      </c>
      <c r="AM76" s="388">
        <v>53987.401120149356</v>
      </c>
      <c r="AN76" s="387">
        <v>55020.670865136635</v>
      </c>
      <c r="AO76" s="387">
        <v>54527.859492481206</v>
      </c>
      <c r="AP76" s="387">
        <v>52800.13705469705</v>
      </c>
      <c r="AQ76" s="387">
        <v>51760.552450112889</v>
      </c>
      <c r="AR76" s="387">
        <v>52811.425346892218</v>
      </c>
      <c r="AS76" s="387">
        <v>52728.316949915199</v>
      </c>
      <c r="AT76" s="387">
        <v>53521.625128756321</v>
      </c>
      <c r="AU76" s="387">
        <v>54433.216016114107</v>
      </c>
      <c r="AV76" s="387">
        <v>52671.115334920825</v>
      </c>
      <c r="AW76" s="388">
        <v>49107.132465665083</v>
      </c>
      <c r="AX76" s="387">
        <v>48950.352128080674</v>
      </c>
      <c r="AY76" s="387">
        <v>48738.716790702412</v>
      </c>
      <c r="AZ76" s="387">
        <v>48483.7788</v>
      </c>
      <c r="BA76" s="387">
        <v>49237.574210774299</v>
      </c>
      <c r="BB76" s="387">
        <v>49621.128352712054</v>
      </c>
      <c r="BC76" s="387">
        <v>50657.469791547352</v>
      </c>
      <c r="BD76" s="387">
        <v>49925.592967762626</v>
      </c>
      <c r="BE76" s="387">
        <v>50564.147646351616</v>
      </c>
      <c r="BF76" s="387">
        <v>51165</v>
      </c>
      <c r="BG76" s="387">
        <v>52069.343662721105</v>
      </c>
      <c r="BH76" s="389"/>
    </row>
    <row r="77" spans="1:60" x14ac:dyDescent="0.2">
      <c r="A77" s="475">
        <v>68</v>
      </c>
      <c r="B77" s="319">
        <v>40263.532866014873</v>
      </c>
      <c r="C77" s="319">
        <f t="shared" si="2"/>
        <v>42153.714711960463</v>
      </c>
      <c r="D77" s="353">
        <v>44043.896557906053</v>
      </c>
      <c r="E77" s="353">
        <f t="shared" si="3"/>
        <v>45841.552319760049</v>
      </c>
      <c r="F77" s="353">
        <v>47639.208081614044</v>
      </c>
      <c r="G77" s="319">
        <v>49226.571444389083</v>
      </c>
      <c r="H77" s="353">
        <v>50638.291498620245</v>
      </c>
      <c r="I77" s="371">
        <v>52280.109245397529</v>
      </c>
      <c r="J77" s="319">
        <v>51133.921813466528</v>
      </c>
      <c r="K77" s="319">
        <v>50975.102623880048</v>
      </c>
      <c r="L77" s="319">
        <v>52215.348302300117</v>
      </c>
      <c r="M77" s="319">
        <v>53768.660684612834</v>
      </c>
      <c r="N77" s="319">
        <v>52947.816311704206</v>
      </c>
      <c r="O77" s="387">
        <v>49910.322812807186</v>
      </c>
      <c r="P77" s="387">
        <v>51406.738739638466</v>
      </c>
      <c r="Q77" s="387">
        <v>51652.444831591172</v>
      </c>
      <c r="R77" s="387">
        <v>52538.424237084037</v>
      </c>
      <c r="S77" s="388">
        <v>53016.004126174063</v>
      </c>
      <c r="T77" s="387">
        <v>52119.970844028008</v>
      </c>
      <c r="U77" s="387">
        <v>51421.793692360239</v>
      </c>
      <c r="V77" s="387">
        <v>49639.226975447629</v>
      </c>
      <c r="W77" s="387">
        <v>48973.660723455825</v>
      </c>
      <c r="X77" s="387">
        <v>50687.33002510824</v>
      </c>
      <c r="Y77" s="387">
        <v>50920.60839989299</v>
      </c>
      <c r="Z77" s="387">
        <v>51780.616012582381</v>
      </c>
      <c r="AA77" s="387">
        <v>51689.676360054</v>
      </c>
      <c r="AB77" s="387">
        <v>52305.569610224993</v>
      </c>
      <c r="AC77" s="388">
        <v>52436.013521507652</v>
      </c>
      <c r="AD77" s="387">
        <v>52110.013075398754</v>
      </c>
      <c r="AE77" s="387">
        <v>50424.767419991847</v>
      </c>
      <c r="AF77" s="387">
        <v>49543.551572451921</v>
      </c>
      <c r="AG77" s="387">
        <v>48925.145255724565</v>
      </c>
      <c r="AH77" s="387">
        <v>49005.193019797654</v>
      </c>
      <c r="AI77" s="387">
        <v>50070.34524370564</v>
      </c>
      <c r="AJ77" s="387">
        <v>50709.268946124037</v>
      </c>
      <c r="AK77" s="387">
        <v>52520.845350640084</v>
      </c>
      <c r="AL77" s="387">
        <v>54424.485495273439</v>
      </c>
      <c r="AM77" s="388">
        <v>55649.847779703967</v>
      </c>
      <c r="AN77" s="387">
        <v>56710.883241722455</v>
      </c>
      <c r="AO77" s="387">
        <v>56149.212875939847</v>
      </c>
      <c r="AP77" s="387">
        <v>54439.24850837556</v>
      </c>
      <c r="AQ77" s="387">
        <v>53420.038689204848</v>
      </c>
      <c r="AR77" s="387">
        <v>54492.554825603489</v>
      </c>
      <c r="AS77" s="387">
        <v>54511.881900938009</v>
      </c>
      <c r="AT77" s="387">
        <v>55331.816863719825</v>
      </c>
      <c r="AU77" s="387">
        <v>56151.334149926508</v>
      </c>
      <c r="AV77" s="387">
        <v>54412.93510875717</v>
      </c>
      <c r="AW77" s="388">
        <v>50755.596830297203</v>
      </c>
      <c r="AX77" s="387">
        <v>50607.925303639517</v>
      </c>
      <c r="AY77" s="387">
        <v>50403.935569375055</v>
      </c>
      <c r="AZ77" s="387">
        <v>50174.815699999999</v>
      </c>
      <c r="BA77" s="387">
        <v>50923.643493796131</v>
      </c>
      <c r="BB77" s="387">
        <v>51248.278282331616</v>
      </c>
      <c r="BC77" s="387">
        <v>52344.465601496573</v>
      </c>
      <c r="BD77" s="387">
        <v>51602.042706505948</v>
      </c>
      <c r="BE77" s="387">
        <v>52376.049246277631</v>
      </c>
      <c r="BF77" s="387">
        <v>52999</v>
      </c>
      <c r="BG77" s="387">
        <v>53925.348760916786</v>
      </c>
      <c r="BH77" s="389"/>
    </row>
    <row r="78" spans="1:60" x14ac:dyDescent="0.2">
      <c r="A78" s="476">
        <v>69</v>
      </c>
      <c r="B78" s="320">
        <v>41101.646682653874</v>
      </c>
      <c r="C78" s="320">
        <f t="shared" si="2"/>
        <v>43016.455437657758</v>
      </c>
      <c r="D78" s="354">
        <v>44931.264192661642</v>
      </c>
      <c r="E78" s="354">
        <f t="shared" si="3"/>
        <v>46784.175211570764</v>
      </c>
      <c r="F78" s="354">
        <v>48637.086230479879</v>
      </c>
      <c r="G78" s="320">
        <v>50373.800863643912</v>
      </c>
      <c r="H78" s="354">
        <v>51649.763585226065</v>
      </c>
      <c r="I78" s="374">
        <v>53457.084260570504</v>
      </c>
      <c r="J78" s="320">
        <v>52256.86701565652</v>
      </c>
      <c r="K78" s="320">
        <v>52094.599561162911</v>
      </c>
      <c r="L78" s="320">
        <v>53307.719605695514</v>
      </c>
      <c r="M78" s="320">
        <v>55112.877201728152</v>
      </c>
      <c r="N78" s="320">
        <v>54202.021947768902</v>
      </c>
      <c r="O78" s="390">
        <v>51170.822040443752</v>
      </c>
      <c r="P78" s="390">
        <v>52734.792270048929</v>
      </c>
      <c r="Q78" s="390">
        <v>53026.457607433222</v>
      </c>
      <c r="R78" s="390">
        <v>53911.935265955886</v>
      </c>
      <c r="S78" s="391">
        <v>54414.80359954395</v>
      </c>
      <c r="T78" s="390">
        <v>53495.182536320368</v>
      </c>
      <c r="U78" s="390">
        <v>52776.858135033581</v>
      </c>
      <c r="V78" s="390">
        <v>51160.007505092748</v>
      </c>
      <c r="W78" s="390">
        <v>50419.083663701902</v>
      </c>
      <c r="X78" s="390">
        <v>52122.331804432491</v>
      </c>
      <c r="Y78" s="390">
        <v>52508.701226735961</v>
      </c>
      <c r="Z78" s="390">
        <v>53506.91319652486</v>
      </c>
      <c r="AA78" s="390">
        <v>53203.895993724233</v>
      </c>
      <c r="AB78" s="390">
        <v>53801.909615858596</v>
      </c>
      <c r="AC78" s="391">
        <v>54005.572720358323</v>
      </c>
      <c r="AD78" s="390">
        <v>53562.563265438715</v>
      </c>
      <c r="AE78" s="390">
        <v>51861.058756229817</v>
      </c>
      <c r="AF78" s="390">
        <v>51095.648760519922</v>
      </c>
      <c r="AG78" s="390">
        <v>50544.702114029467</v>
      </c>
      <c r="AH78" s="390">
        <v>50565.785637227753</v>
      </c>
      <c r="AI78" s="390">
        <v>51614.915456350056</v>
      </c>
      <c r="AJ78" s="390">
        <v>52206.873697169794</v>
      </c>
      <c r="AK78" s="390">
        <v>54118.882767799565</v>
      </c>
      <c r="AL78" s="390">
        <v>56150.388824182672</v>
      </c>
      <c r="AM78" s="391">
        <v>57392.091878917192</v>
      </c>
      <c r="AN78" s="390">
        <v>58427.076679605074</v>
      </c>
      <c r="AO78" s="390">
        <v>57814.196428571428</v>
      </c>
      <c r="AP78" s="390">
        <v>56111.557156052622</v>
      </c>
      <c r="AQ78" s="390">
        <v>55175.550619393412</v>
      </c>
      <c r="AR78" s="390">
        <v>56182.899579452569</v>
      </c>
      <c r="AS78" s="390">
        <v>56286.497063676121</v>
      </c>
      <c r="AT78" s="390">
        <v>57215.210320659229</v>
      </c>
      <c r="AU78" s="390">
        <v>58089.043224998641</v>
      </c>
      <c r="AV78" s="390">
        <v>56205.636846095527</v>
      </c>
      <c r="AW78" s="391">
        <v>52467.328483977042</v>
      </c>
      <c r="AX78" s="390">
        <v>52343.990802274959</v>
      </c>
      <c r="AY78" s="390">
        <v>52109.824548883669</v>
      </c>
      <c r="AZ78" s="390">
        <v>51982.208350000001</v>
      </c>
      <c r="BA78" s="390">
        <v>52729.369306580804</v>
      </c>
      <c r="BB78" s="390">
        <v>52964.10414376892</v>
      </c>
      <c r="BC78" s="390">
        <v>54108.671877982662</v>
      </c>
      <c r="BD78" s="390">
        <v>53413.319138701831</v>
      </c>
      <c r="BE78" s="390">
        <v>54277.1111624896</v>
      </c>
      <c r="BF78" s="390">
        <v>54934</v>
      </c>
      <c r="BG78" s="390">
        <v>55851.113711929778</v>
      </c>
      <c r="BH78" s="392"/>
    </row>
    <row r="79" spans="1:60" x14ac:dyDescent="0.2">
      <c r="A79" s="475">
        <v>70</v>
      </c>
      <c r="B79" s="319">
        <v>42001.085900510356</v>
      </c>
      <c r="C79" s="319">
        <f t="shared" si="2"/>
        <v>43946.280669867934</v>
      </c>
      <c r="D79" s="353">
        <v>45891.47543922552</v>
      </c>
      <c r="E79" s="353">
        <f t="shared" si="3"/>
        <v>47775.851278258604</v>
      </c>
      <c r="F79" s="353">
        <v>49660.227117291688</v>
      </c>
      <c r="G79" s="319">
        <v>51416.736699330126</v>
      </c>
      <c r="H79" s="353">
        <v>52743.564795160259</v>
      </c>
      <c r="I79" s="371">
        <v>54533.175703014364</v>
      </c>
      <c r="J79" s="319">
        <v>53315.948035731439</v>
      </c>
      <c r="K79" s="319">
        <v>53183.702916438102</v>
      </c>
      <c r="L79" s="319">
        <v>54506.900547645128</v>
      </c>
      <c r="M79" s="319">
        <v>56337.403207045536</v>
      </c>
      <c r="N79" s="319">
        <v>55464.701946239446</v>
      </c>
      <c r="O79" s="387">
        <v>52407.978689790754</v>
      </c>
      <c r="P79" s="387">
        <v>53981.686973600983</v>
      </c>
      <c r="Q79" s="387">
        <v>54369.163763066201</v>
      </c>
      <c r="R79" s="387">
        <v>55402.617851793111</v>
      </c>
      <c r="S79" s="388">
        <v>55804.578560182425</v>
      </c>
      <c r="T79" s="387">
        <v>54898.00892122904</v>
      </c>
      <c r="U79" s="387">
        <v>54210.147899351017</v>
      </c>
      <c r="V79" s="387">
        <v>52673.659376005147</v>
      </c>
      <c r="W79" s="387">
        <v>51930.518045313554</v>
      </c>
      <c r="X79" s="387">
        <v>53570.478638223838</v>
      </c>
      <c r="Y79" s="387">
        <v>54141.260652730532</v>
      </c>
      <c r="Z79" s="387">
        <v>55098.343412971837</v>
      </c>
      <c r="AA79" s="387">
        <v>54819.198379975918</v>
      </c>
      <c r="AB79" s="387">
        <v>55471.879687334957</v>
      </c>
      <c r="AC79" s="388">
        <v>55588.242795571707</v>
      </c>
      <c r="AD79" s="387">
        <v>55020.513270311531</v>
      </c>
      <c r="AE79" s="387">
        <v>53455.394241920818</v>
      </c>
      <c r="AF79" s="387">
        <v>52666.364344518945</v>
      </c>
      <c r="AG79" s="387">
        <v>52094.920146596545</v>
      </c>
      <c r="AH79" s="387">
        <v>52205.538749744883</v>
      </c>
      <c r="AI79" s="387">
        <v>53284.507233337623</v>
      </c>
      <c r="AJ79" s="387">
        <v>53977.333972215616</v>
      </c>
      <c r="AK79" s="387">
        <v>55747.330031146666</v>
      </c>
      <c r="AL79" s="387">
        <v>57912.311005173491</v>
      </c>
      <c r="AM79" s="388">
        <v>59144.680090678761</v>
      </c>
      <c r="AN79" s="387">
        <v>60175.02474796155</v>
      </c>
      <c r="AO79" s="387">
        <v>59555.180921052633</v>
      </c>
      <c r="AP79" s="387">
        <v>57857.176273809819</v>
      </c>
      <c r="AQ79" s="387">
        <v>56914.832855312132</v>
      </c>
      <c r="AR79" s="387">
        <v>58065.448643318756</v>
      </c>
      <c r="AS79" s="387">
        <v>58183.852180032998</v>
      </c>
      <c r="AT79" s="387">
        <v>59231.359442876972</v>
      </c>
      <c r="AU79" s="387">
        <v>59970.044749305896</v>
      </c>
      <c r="AV79" s="387">
        <v>58069.336672041347</v>
      </c>
      <c r="AW79" s="388">
        <v>54316.139263926925</v>
      </c>
      <c r="AX79" s="387">
        <v>54119.302462448708</v>
      </c>
      <c r="AY79" s="387">
        <v>53939.983586502181</v>
      </c>
      <c r="AZ79" s="387">
        <v>53895.983399999997</v>
      </c>
      <c r="BA79" s="387">
        <v>54669.98066200722</v>
      </c>
      <c r="BB79" s="387">
        <v>54937.410722893888</v>
      </c>
      <c r="BC79" s="387">
        <v>56074.894580613131</v>
      </c>
      <c r="BD79" s="387">
        <v>55228.776243562897</v>
      </c>
      <c r="BE79" s="387">
        <v>56281.681032091001</v>
      </c>
      <c r="BF79" s="387">
        <v>56970</v>
      </c>
      <c r="BG79" s="387">
        <v>57842.708383206991</v>
      </c>
      <c r="BH79" s="389"/>
    </row>
    <row r="80" spans="1:60" x14ac:dyDescent="0.2">
      <c r="A80" s="475">
        <v>71</v>
      </c>
      <c r="B80" s="319">
        <v>42839.199717149349</v>
      </c>
      <c r="C80" s="319">
        <f t="shared" si="2"/>
        <v>44861.998567789444</v>
      </c>
      <c r="D80" s="353">
        <v>46884.797418429538</v>
      </c>
      <c r="E80" s="353">
        <f t="shared" si="3"/>
        <v>48784.082711266514</v>
      </c>
      <c r="F80" s="353">
        <v>50683.368004103497</v>
      </c>
      <c r="G80" s="319">
        <v>52392.188451530754</v>
      </c>
      <c r="H80" s="353">
        <v>53755.036881766078</v>
      </c>
      <c r="I80" s="371">
        <v>55553.220716164273</v>
      </c>
      <c r="J80" s="319">
        <v>54454.859283450198</v>
      </c>
      <c r="K80" s="319">
        <v>54288.003062717129</v>
      </c>
      <c r="L80" s="319">
        <v>55706.081489594748</v>
      </c>
      <c r="M80" s="319">
        <v>57575.73965603191</v>
      </c>
      <c r="N80" s="319">
        <v>56612.978052231105</v>
      </c>
      <c r="O80" s="387">
        <v>53750.176941440805</v>
      </c>
      <c r="P80" s="387">
        <v>55291.295316089083</v>
      </c>
      <c r="Q80" s="387">
        <v>55781.440185830434</v>
      </c>
      <c r="R80" s="387">
        <v>56792.402708021269</v>
      </c>
      <c r="S80" s="388">
        <v>57161.263640805693</v>
      </c>
      <c r="T80" s="387">
        <v>56400.24819955643</v>
      </c>
      <c r="U80" s="387">
        <v>55676.241830809515</v>
      </c>
      <c r="V80" s="387">
        <v>54251.469175511957</v>
      </c>
      <c r="W80" s="387">
        <v>53521.621407883649</v>
      </c>
      <c r="X80" s="387">
        <v>55130.358434985465</v>
      </c>
      <c r="Y80" s="387">
        <v>55790.759735544765</v>
      </c>
      <c r="Z80" s="387">
        <v>56752.019922109044</v>
      </c>
      <c r="AA80" s="387">
        <v>56460.782281898784</v>
      </c>
      <c r="AB80" s="387">
        <v>57091.126368789832</v>
      </c>
      <c r="AC80" s="388">
        <v>57268.307952336683</v>
      </c>
      <c r="AD80" s="387">
        <v>56640.45772017022</v>
      </c>
      <c r="AE80" s="387">
        <v>54994.153762968999</v>
      </c>
      <c r="AF80" s="387">
        <v>54386.02709596615</v>
      </c>
      <c r="AG80" s="387">
        <v>53651.741876852939</v>
      </c>
      <c r="AH80" s="387">
        <v>53927.683397964844</v>
      </c>
      <c r="AI80" s="387">
        <v>54995.245347957105</v>
      </c>
      <c r="AJ80" s="387">
        <v>55684.231312693235</v>
      </c>
      <c r="AK80" s="387">
        <v>57427.474033012724</v>
      </c>
      <c r="AL80" s="387">
        <v>59768.782672878471</v>
      </c>
      <c r="AM80" s="388">
        <v>61012.531270836116</v>
      </c>
      <c r="AN80" s="387">
        <v>62152.472191106361</v>
      </c>
      <c r="AO80" s="387">
        <v>61466.463815789473</v>
      </c>
      <c r="AP80" s="387">
        <v>59735.584167561225</v>
      </c>
      <c r="AQ80" s="387">
        <v>58742.02593519252</v>
      </c>
      <c r="AR80" s="387">
        <v>59929.567156909325</v>
      </c>
      <c r="AS80" s="387">
        <v>60142.577273199269</v>
      </c>
      <c r="AT80" s="387">
        <v>61205.324521922157</v>
      </c>
      <c r="AU80" s="387">
        <v>61935.504327943825</v>
      </c>
      <c r="AV80" s="387">
        <v>60015.867601362537</v>
      </c>
      <c r="AW80" s="388">
        <v>56266.880676231463</v>
      </c>
      <c r="AX80" s="387">
        <v>55958.100560405001</v>
      </c>
      <c r="AY80" s="387">
        <v>55888.764043225601</v>
      </c>
      <c r="AZ80" s="387">
        <v>55874.031149999995</v>
      </c>
      <c r="BA80" s="387">
        <v>56684.561508559753</v>
      </c>
      <c r="BB80" s="387">
        <v>56929.948226991379</v>
      </c>
      <c r="BC80" s="387">
        <v>58124.673815523223</v>
      </c>
      <c r="BD80" s="387">
        <v>57281.486522173807</v>
      </c>
      <c r="BE80" s="387">
        <v>58346.715943771385</v>
      </c>
      <c r="BF80" s="387">
        <v>59059</v>
      </c>
      <c r="BG80" s="387">
        <v>59968.910094427454</v>
      </c>
      <c r="BH80" s="389"/>
    </row>
    <row r="81" spans="1:60" x14ac:dyDescent="0.2">
      <c r="A81" s="475">
        <v>72</v>
      </c>
      <c r="B81" s="319">
        <v>43752.266801943057</v>
      </c>
      <c r="C81" s="319">
        <f t="shared" si="2"/>
        <v>45798.637733468233</v>
      </c>
      <c r="D81" s="353">
        <v>47845.008664993416</v>
      </c>
      <c r="E81" s="353">
        <f t="shared" si="3"/>
        <v>49819.968569359815</v>
      </c>
      <c r="F81" s="353">
        <v>51794.928473726206</v>
      </c>
      <c r="G81" s="319">
        <v>53428.989370536459</v>
      </c>
      <c r="H81" s="353">
        <v>54790.031575037145</v>
      </c>
      <c r="I81" s="371">
        <v>56674.14930204329</v>
      </c>
      <c r="J81" s="319">
        <v>55689.566804341564</v>
      </c>
      <c r="K81" s="319">
        <v>55534.139925031996</v>
      </c>
      <c r="L81" s="319">
        <v>56944.102300109531</v>
      </c>
      <c r="M81" s="319">
        <v>58814.076105018285</v>
      </c>
      <c r="N81" s="319">
        <v>57888.36959431041</v>
      </c>
      <c r="O81" s="387">
        <v>54948.429293638532</v>
      </c>
      <c r="P81" s="387">
        <v>56656.23922234428</v>
      </c>
      <c r="Q81" s="387">
        <v>57106.753774680605</v>
      </c>
      <c r="R81" s="387">
        <v>58227.754280847068</v>
      </c>
      <c r="S81" s="388">
        <v>58602.177506922199</v>
      </c>
      <c r="T81" s="387">
        <v>57919.056293453614</v>
      </c>
      <c r="U81" s="387">
        <v>57170.093134464303</v>
      </c>
      <c r="V81" s="387">
        <v>55743.735070226227</v>
      </c>
      <c r="W81" s="387">
        <v>55117.277283651369</v>
      </c>
      <c r="X81" s="387">
        <v>56683.665704513551</v>
      </c>
      <c r="Y81" s="387">
        <v>57459.315932281112</v>
      </c>
      <c r="Z81" s="387">
        <v>58470.01760035949</v>
      </c>
      <c r="AA81" s="387">
        <v>58102.36618382165</v>
      </c>
      <c r="AB81" s="387">
        <v>58768.90003873103</v>
      </c>
      <c r="AC81" s="388">
        <v>58903.421533000932</v>
      </c>
      <c r="AD81" s="387">
        <v>58276.601614527499</v>
      </c>
      <c r="AE81" s="387">
        <v>56649.275459988086</v>
      </c>
      <c r="AF81" s="387">
        <v>55944.894609827243</v>
      </c>
      <c r="AG81" s="387">
        <v>55317.524618983058</v>
      </c>
      <c r="AH81" s="387">
        <v>55743.528224042922</v>
      </c>
      <c r="AI81" s="387">
        <v>56611.030375733688</v>
      </c>
      <c r="AJ81" s="387">
        <v>57496.550105625429</v>
      </c>
      <c r="AK81" s="387">
        <v>59297.67957355141</v>
      </c>
      <c r="AL81" s="387">
        <v>61715.301470787403</v>
      </c>
      <c r="AM81" s="388">
        <v>62994.167689025213</v>
      </c>
      <c r="AN81" s="387">
        <v>64199.202464375958</v>
      </c>
      <c r="AO81" s="387">
        <v>63500.192669172931</v>
      </c>
      <c r="AP81" s="387">
        <v>61691.452180642576</v>
      </c>
      <c r="AQ81" s="387">
        <v>60803.197107463224</v>
      </c>
      <c r="AR81" s="387">
        <v>62014.852273807257</v>
      </c>
      <c r="AS81" s="387">
        <v>62142.215684238465</v>
      </c>
      <c r="AT81" s="387">
        <v>63225.195765596305</v>
      </c>
      <c r="AU81" s="387">
        <v>64062.640753443309</v>
      </c>
      <c r="AV81" s="387">
        <v>62066.529060641333</v>
      </c>
      <c r="AW81" s="388">
        <v>58323.06757028219</v>
      </c>
      <c r="AX81" s="387">
        <v>57913.482844107421</v>
      </c>
      <c r="AY81" s="387">
        <v>57864.657967173</v>
      </c>
      <c r="AZ81" s="387">
        <v>57937.406449999995</v>
      </c>
      <c r="BA81" s="387">
        <v>58803.569871996224</v>
      </c>
      <c r="BB81" s="387">
        <v>58950.263733826956</v>
      </c>
      <c r="BC81" s="387">
        <v>60222.048543503981</v>
      </c>
      <c r="BD81" s="387">
        <v>59367.642182106276</v>
      </c>
      <c r="BE81" s="387">
        <v>60471.191066309075</v>
      </c>
      <c r="BF81" s="387">
        <v>61243</v>
      </c>
      <c r="BG81" s="387">
        <v>62063.670745223215</v>
      </c>
      <c r="BH81" s="389"/>
    </row>
    <row r="82" spans="1:60" x14ac:dyDescent="0.2">
      <c r="A82" s="475">
        <v>73</v>
      </c>
      <c r="B82" s="319">
        <v>44672.147820205369</v>
      </c>
      <c r="C82" s="319">
        <f t="shared" si="2"/>
        <v>46748.617085673373</v>
      </c>
      <c r="D82" s="353">
        <v>48825.086351141377</v>
      </c>
      <c r="E82" s="353">
        <f t="shared" si="3"/>
        <v>50849.998436028909</v>
      </c>
      <c r="F82" s="353">
        <v>52874.910520916448</v>
      </c>
      <c r="G82" s="319">
        <v>54551.679123069262</v>
      </c>
      <c r="H82" s="353">
        <v>55977.923211632347</v>
      </c>
      <c r="I82" s="371">
        <v>57862.333603075058</v>
      </c>
      <c r="J82" s="319">
        <v>56902.986264527906</v>
      </c>
      <c r="K82" s="319">
        <v>56749.883205339182</v>
      </c>
      <c r="L82" s="319">
        <v>58216.107995618841</v>
      </c>
      <c r="M82" s="319">
        <v>60116.861291126625</v>
      </c>
      <c r="N82" s="319">
        <v>59125.626505563421</v>
      </c>
      <c r="O82" s="387">
        <v>56205.038091560171</v>
      </c>
      <c r="P82" s="387">
        <v>58028.561203768433</v>
      </c>
      <c r="Q82" s="387">
        <v>58477.288037166087</v>
      </c>
      <c r="R82" s="387">
        <v>59679.379681029168</v>
      </c>
      <c r="S82" s="388">
        <v>60118.295645800536</v>
      </c>
      <c r="T82" s="387">
        <v>59493.093772583423</v>
      </c>
      <c r="U82" s="387">
        <v>58646.280655812363</v>
      </c>
      <c r="V82" s="387">
        <v>57176.595475501235</v>
      </c>
      <c r="W82" s="387">
        <v>56767.563317790598</v>
      </c>
      <c r="X82" s="387">
        <v>58236.972974041637</v>
      </c>
      <c r="Y82" s="387">
        <v>59096.110272480597</v>
      </c>
      <c r="Z82" s="387">
        <v>60152.742379418807</v>
      </c>
      <c r="AA82" s="387">
        <v>59830.881252964573</v>
      </c>
      <c r="AB82" s="387">
        <v>60473.986303299178</v>
      </c>
      <c r="AC82" s="388">
        <v>60624.692301191586</v>
      </c>
      <c r="AD82" s="387">
        <v>59972.143472046257</v>
      </c>
      <c r="AE82" s="387">
        <v>58293.976663636648</v>
      </c>
      <c r="AF82" s="387">
        <v>57593.46894044691</v>
      </c>
      <c r="AG82" s="387">
        <v>57107.126692787861</v>
      </c>
      <c r="AH82" s="387">
        <v>57438.209027028606</v>
      </c>
      <c r="AI82" s="387">
        <v>58313.855733116266</v>
      </c>
      <c r="AJ82" s="387">
        <v>59277.862589012155</v>
      </c>
      <c r="AK82" s="387">
        <v>61329.057298884487</v>
      </c>
      <c r="AL82" s="387">
        <v>63642.31005715215</v>
      </c>
      <c r="AM82" s="388">
        <v>65042.301973596484</v>
      </c>
      <c r="AN82" s="387">
        <v>66277.687368119412</v>
      </c>
      <c r="AO82" s="387">
        <v>65545.180921052626</v>
      </c>
      <c r="AP82" s="387">
        <v>63780.108969718145</v>
      </c>
      <c r="AQ82" s="387">
        <v>62769.695063159816</v>
      </c>
      <c r="AR82" s="387">
        <v>64018.516382341753</v>
      </c>
      <c r="AS82" s="387">
        <v>64240.301766409379</v>
      </c>
      <c r="AT82" s="387">
        <v>65367.897017331714</v>
      </c>
      <c r="AU82" s="387">
        <v>66242.865098807772</v>
      </c>
      <c r="AV82" s="387">
        <v>64235.52066759923</v>
      </c>
      <c r="AW82" s="388">
        <v>60436.663671061397</v>
      </c>
      <c r="AX82" s="387">
        <v>59951.974646361545</v>
      </c>
      <c r="AY82" s="387">
        <v>59991.935416454267</v>
      </c>
      <c r="AZ82" s="387">
        <v>60036.242549999995</v>
      </c>
      <c r="BA82" s="387">
        <v>60877.978983430177</v>
      </c>
      <c r="BB82" s="387">
        <v>61132.973718208283</v>
      </c>
      <c r="BC82" s="387">
        <v>62464.325105944328</v>
      </c>
      <c r="BD82" s="387">
        <v>61591.760039990193</v>
      </c>
      <c r="BE82" s="387">
        <v>62671.503699250905</v>
      </c>
      <c r="BF82" s="387">
        <v>63466</v>
      </c>
      <c r="BG82" s="387">
        <v>64309.741499312855</v>
      </c>
      <c r="BH82" s="389"/>
    </row>
    <row r="83" spans="1:60" x14ac:dyDescent="0.2">
      <c r="A83" s="475">
        <v>74</v>
      </c>
      <c r="B83" s="319">
        <v>45585.214904999069</v>
      </c>
      <c r="C83" s="319">
        <f t="shared" si="2"/>
        <v>47724.989130520327</v>
      </c>
      <c r="D83" s="353">
        <v>49864.763356041585</v>
      </c>
      <c r="E83" s="353">
        <f t="shared" si="3"/>
        <v>51894.038750857908</v>
      </c>
      <c r="F83" s="353">
        <v>53923.314145674231</v>
      </c>
      <c r="G83" s="319">
        <v>55649.82920888003</v>
      </c>
      <c r="H83" s="353">
        <v>57165.81484822755</v>
      </c>
      <c r="I83" s="371">
        <v>59028.09933238924</v>
      </c>
      <c r="J83" s="319">
        <v>58164.303861300548</v>
      </c>
      <c r="K83" s="319">
        <v>58066.938425671964</v>
      </c>
      <c r="L83" s="319">
        <v>59531.808543263971</v>
      </c>
      <c r="M83" s="319">
        <v>61410.439514788974</v>
      </c>
      <c r="N83" s="319">
        <v>60464.575765686546</v>
      </c>
      <c r="O83" s="387">
        <v>57547.236343210221</v>
      </c>
      <c r="P83" s="387">
        <v>59360.303771763371</v>
      </c>
      <c r="Q83" s="387">
        <v>59934.785133565623</v>
      </c>
      <c r="R83" s="387">
        <v>61140.769377625053</v>
      </c>
      <c r="S83" s="388">
        <v>61670.511835604542</v>
      </c>
      <c r="T83" s="387">
        <v>61058.846843928332</v>
      </c>
      <c r="U83" s="387">
        <v>60152.748946829095</v>
      </c>
      <c r="V83" s="387">
        <v>58823.315642757589</v>
      </c>
      <c r="W83" s="387">
        <v>58401.915555738138</v>
      </c>
      <c r="X83" s="387">
        <v>59932.685000296551</v>
      </c>
      <c r="Y83" s="387">
        <v>60792.193411548891</v>
      </c>
      <c r="Z83" s="387">
        <v>61820.943023517073</v>
      </c>
      <c r="AA83" s="387">
        <v>61611.959353449849</v>
      </c>
      <c r="AB83" s="387">
        <v>62208.336062110488</v>
      </c>
      <c r="AC83" s="388">
        <v>62347.836051719765</v>
      </c>
      <c r="AD83" s="387">
        <v>61781.081441055125</v>
      </c>
      <c r="AE83" s="387">
        <v>60022.041814249438</v>
      </c>
      <c r="AF83" s="387">
        <v>59479.004673825046</v>
      </c>
      <c r="AG83" s="387">
        <v>58923.143557349933</v>
      </c>
      <c r="AH83" s="387">
        <v>59386.526518354382</v>
      </c>
      <c r="AI83" s="387">
        <v>60203.422161289862</v>
      </c>
      <c r="AJ83" s="387">
        <v>61252.964507058015</v>
      </c>
      <c r="AK83" s="387">
        <v>63255.521054870267</v>
      </c>
      <c r="AL83" s="387">
        <v>65618.844565129068</v>
      </c>
      <c r="AM83" s="388">
        <v>67217.521069475944</v>
      </c>
      <c r="AN83" s="387">
        <v>68395.143863808058</v>
      </c>
      <c r="AO83" s="387">
        <v>67749.208176691725</v>
      </c>
      <c r="AP83" s="387">
        <v>65836.95178121177</v>
      </c>
      <c r="AQ83" s="387">
        <v>64902.547385122343</v>
      </c>
      <c r="AR83" s="387">
        <v>66078.788609579919</v>
      </c>
      <c r="AS83" s="387">
        <v>66426.607190243798</v>
      </c>
      <c r="AT83" s="387">
        <v>67503.154026154327</v>
      </c>
      <c r="AU83" s="387">
        <v>68406.197833306112</v>
      </c>
      <c r="AV83" s="387">
        <v>66445.927826244806</v>
      </c>
      <c r="AW83" s="388">
        <v>62707.256377996047</v>
      </c>
      <c r="AX83" s="387">
        <v>62110.513530968114</v>
      </c>
      <c r="AY83" s="387">
        <v>62217.499184422464</v>
      </c>
      <c r="AZ83" s="387">
        <v>62252.542549999998</v>
      </c>
      <c r="BA83" s="387">
        <v>62981.758333987746</v>
      </c>
      <c r="BB83" s="387">
        <v>63283.632160968744</v>
      </c>
      <c r="BC83" s="387">
        <v>64593.430162638862</v>
      </c>
      <c r="BD83" s="387">
        <v>63856.639456359764</v>
      </c>
      <c r="BE83" s="387">
        <v>65013.24304078424</v>
      </c>
      <c r="BF83" s="387">
        <v>65850</v>
      </c>
      <c r="BG83" s="387">
        <v>66655.04810036796</v>
      </c>
      <c r="BH83" s="389"/>
    </row>
    <row r="84" spans="1:60" x14ac:dyDescent="0.2">
      <c r="A84" s="475">
        <v>75</v>
      </c>
      <c r="B84" s="319">
        <v>46477.840189386945</v>
      </c>
      <c r="C84" s="319">
        <f t="shared" si="2"/>
        <v>48740.806374124571</v>
      </c>
      <c r="D84" s="353">
        <v>51003.772558862191</v>
      </c>
      <c r="E84" s="353">
        <f t="shared" si="3"/>
        <v>52997.218691376838</v>
      </c>
      <c r="F84" s="353">
        <v>54990.664823891486</v>
      </c>
      <c r="G84" s="319">
        <v>56717.30471128827</v>
      </c>
      <c r="H84" s="353">
        <v>58388.990394820627</v>
      </c>
      <c r="I84" s="371">
        <v>60249.911490997372</v>
      </c>
      <c r="J84" s="319">
        <v>59452.231533954473</v>
      </c>
      <c r="K84" s="319">
        <v>59368.79685500091</v>
      </c>
      <c r="L84" s="319">
        <v>60910.623877327496</v>
      </c>
      <c r="M84" s="319">
        <v>62869.743062479232</v>
      </c>
      <c r="N84" s="319">
        <v>61879.794287462246</v>
      </c>
      <c r="O84" s="387">
        <v>58924.448462294618</v>
      </c>
      <c r="P84" s="387">
        <v>60769.51612903225</v>
      </c>
      <c r="Q84" s="387">
        <v>61458.373983739839</v>
      </c>
      <c r="R84" s="387">
        <v>62663.999618174879</v>
      </c>
      <c r="S84" s="388">
        <v>63144.515581736254</v>
      </c>
      <c r="T84" s="387">
        <v>62630.122853796507</v>
      </c>
      <c r="U84" s="387">
        <v>61820.71467607878</v>
      </c>
      <c r="V84" s="387">
        <v>60543.698616918628</v>
      </c>
      <c r="W84" s="387">
        <v>60047.649076679736</v>
      </c>
      <c r="X84" s="387">
        <v>61595.534390383742</v>
      </c>
      <c r="Y84" s="387">
        <v>62592.031948637588</v>
      </c>
      <c r="Z84" s="387">
        <v>63638.534770071892</v>
      </c>
      <c r="AA84" s="387">
        <v>63421.340624657932</v>
      </c>
      <c r="AB84" s="387">
        <v>64081.199693672759</v>
      </c>
      <c r="AC84" s="388">
        <v>64151.518042761767</v>
      </c>
      <c r="AD84" s="387">
        <v>63604.418916284958</v>
      </c>
      <c r="AE84" s="387">
        <v>61878.626383098766</v>
      </c>
      <c r="AF84" s="387">
        <v>61484.713690030694</v>
      </c>
      <c r="AG84" s="387">
        <v>60788.688154581883</v>
      </c>
      <c r="AH84" s="387">
        <v>61331.612969064357</v>
      </c>
      <c r="AI84" s="387">
        <v>62168.951058937782</v>
      </c>
      <c r="AJ84" s="387">
        <v>63259.072734649337</v>
      </c>
      <c r="AK84" s="387">
        <v>65265.611887872015</v>
      </c>
      <c r="AL84" s="387">
        <v>67656.911278745363</v>
      </c>
      <c r="AM84" s="388">
        <v>69444.460728097081</v>
      </c>
      <c r="AN84" s="387">
        <v>70687.250827102922</v>
      </c>
      <c r="AO84" s="387">
        <v>69949.013157894733</v>
      </c>
      <c r="AP84" s="387">
        <v>68029.349801532808</v>
      </c>
      <c r="AQ84" s="387">
        <v>67170.647159333603</v>
      </c>
      <c r="AR84" s="387">
        <v>68323.366339574219</v>
      </c>
      <c r="AS84" s="387">
        <v>68694.739249824052</v>
      </c>
      <c r="AT84" s="387">
        <v>69817.072864884234</v>
      </c>
      <c r="AU84" s="387">
        <v>70752.925200065336</v>
      </c>
      <c r="AV84" s="387">
        <v>68858.679537421645</v>
      </c>
      <c r="AW84" s="388">
        <v>65038.773141050719</v>
      </c>
      <c r="AX84" s="387">
        <v>64336.001749963551</v>
      </c>
      <c r="AY84" s="387">
        <v>64500.679070241604</v>
      </c>
      <c r="AZ84" s="387">
        <v>64580.765699999996</v>
      </c>
      <c r="BA84" s="387">
        <v>65294.392718313167</v>
      </c>
      <c r="BB84" s="387">
        <v>65556.08646188851</v>
      </c>
      <c r="BC84" s="387">
        <v>66823.014593593703</v>
      </c>
      <c r="BD84" s="387">
        <v>66096.434836738161</v>
      </c>
      <c r="BE84" s="387">
        <v>67444.142698603537</v>
      </c>
      <c r="BF84" s="387">
        <v>68315</v>
      </c>
      <c r="BG84" s="387">
        <v>69103.520680941612</v>
      </c>
      <c r="BH84" s="389"/>
    </row>
    <row r="85" spans="1:60" x14ac:dyDescent="0.2">
      <c r="A85" s="475">
        <v>76</v>
      </c>
      <c r="B85" s="319">
        <v>47527.185943552846</v>
      </c>
      <c r="C85" s="319">
        <f t="shared" si="2"/>
        <v>49798.562046713676</v>
      </c>
      <c r="D85" s="353">
        <v>52069.938149874499</v>
      </c>
      <c r="E85" s="353">
        <f t="shared" si="3"/>
        <v>54095.555248424083</v>
      </c>
      <c r="F85" s="353">
        <v>56121.172346973668</v>
      </c>
      <c r="G85" s="319">
        <v>57913.61346398716</v>
      </c>
      <c r="H85" s="353">
        <v>59635.688548078957</v>
      </c>
      <c r="I85" s="371">
        <v>61432.491149099733</v>
      </c>
      <c r="J85" s="319">
        <v>60761.447267313415</v>
      </c>
      <c r="K85" s="319">
        <v>60726.376851343935</v>
      </c>
      <c r="L85" s="319">
        <v>62337.989047097486</v>
      </c>
      <c r="M85" s="319">
        <v>64329.046610169498</v>
      </c>
      <c r="N85" s="319">
        <v>63231.455091194133</v>
      </c>
      <c r="O85" s="387">
        <v>60367.79788653279</v>
      </c>
      <c r="P85" s="387">
        <v>62274.64346349745</v>
      </c>
      <c r="Q85" s="387">
        <v>63058.490127758421</v>
      </c>
      <c r="R85" s="387">
        <v>64245.815637207394</v>
      </c>
      <c r="S85" s="388">
        <v>64681.690916987893</v>
      </c>
      <c r="T85" s="387">
        <v>64309.096164868301</v>
      </c>
      <c r="U85" s="387">
        <v>63501.297392690416</v>
      </c>
      <c r="V85" s="387">
        <v>62285.467567277796</v>
      </c>
      <c r="W85" s="387">
        <v>61736.631472998779</v>
      </c>
      <c r="X85" s="387">
        <v>63306.582313516934</v>
      </c>
      <c r="Y85" s="387">
        <v>64440.571999082807</v>
      </c>
      <c r="Z85" s="387">
        <v>65588.918607699219</v>
      </c>
      <c r="AA85" s="387">
        <v>65321.696373189334</v>
      </c>
      <c r="AB85" s="387">
        <v>66022.34481180241</v>
      </c>
      <c r="AC85" s="388">
        <v>65981.421786529201</v>
      </c>
      <c r="AD85" s="387">
        <v>65506.95367573011</v>
      </c>
      <c r="AE85" s="387">
        <v>63851.573127919</v>
      </c>
      <c r="AF85" s="387">
        <v>63326.242305753687</v>
      </c>
      <c r="AG85" s="387">
        <v>62678.996618148769</v>
      </c>
      <c r="AH85" s="387">
        <v>63283.161501005925</v>
      </c>
      <c r="AI85" s="387">
        <v>64134.479956585696</v>
      </c>
      <c r="AJ85" s="387">
        <v>65325.643265854305</v>
      </c>
      <c r="AK85" s="387">
        <v>67359.329797889717</v>
      </c>
      <c r="AL85" s="387">
        <v>69986.130380021132</v>
      </c>
      <c r="AM85" s="388">
        <v>71798.485198026407</v>
      </c>
      <c r="AN85" s="387">
        <v>73097.715958527624</v>
      </c>
      <c r="AO85" s="387">
        <v>72265.634398496244</v>
      </c>
      <c r="AP85" s="387">
        <v>70375.284844097157</v>
      </c>
      <c r="AQ85" s="387">
        <v>69450.919204247257</v>
      </c>
      <c r="AR85" s="387">
        <v>70778.578929861236</v>
      </c>
      <c r="AS85" s="387">
        <v>71066.433145270159</v>
      </c>
      <c r="AT85" s="387">
        <v>72233.970397241254</v>
      </c>
      <c r="AU85" s="387">
        <v>73396.462300615167</v>
      </c>
      <c r="AV85" s="387">
        <v>71382.661587416849</v>
      </c>
      <c r="AW85" s="388">
        <v>67439.415275472347</v>
      </c>
      <c r="AX85" s="387">
        <v>66788.886846107387</v>
      </c>
      <c r="AY85" s="387">
        <v>66909.258741971644</v>
      </c>
      <c r="AZ85" s="387">
        <v>67006.506049999996</v>
      </c>
      <c r="BA85" s="387">
        <v>67800.653123527562</v>
      </c>
      <c r="BB85" s="387">
        <v>68142.64587069281</v>
      </c>
      <c r="BC85" s="387">
        <v>69211.250668117427</v>
      </c>
      <c r="BD85" s="387">
        <v>68564.076877369705</v>
      </c>
      <c r="BE85" s="387">
        <v>69993.922778137436</v>
      </c>
      <c r="BF85" s="387">
        <v>70880</v>
      </c>
      <c r="BG85" s="387">
        <v>71670.879771246182</v>
      </c>
      <c r="BH85" s="389"/>
    </row>
    <row r="86" spans="1:60" x14ac:dyDescent="0.2">
      <c r="A86" s="475">
        <v>77</v>
      </c>
      <c r="B86" s="319">
        <v>48603.787431593177</v>
      </c>
      <c r="C86" s="319">
        <f t="shared" si="2"/>
        <v>50873.256659504004</v>
      </c>
      <c r="D86" s="353">
        <v>53142.725887414832</v>
      </c>
      <c r="E86" s="353">
        <f t="shared" si="3"/>
        <v>55288.780303789492</v>
      </c>
      <c r="F86" s="353">
        <v>57434.834720164145</v>
      </c>
      <c r="G86" s="319">
        <v>59177.406300171628</v>
      </c>
      <c r="H86" s="353">
        <v>60976.477127998296</v>
      </c>
      <c r="I86" s="371">
        <v>62749.582237507588</v>
      </c>
      <c r="J86" s="319">
        <v>62054.696955143598</v>
      </c>
      <c r="K86" s="319">
        <v>62139.678414701033</v>
      </c>
      <c r="L86" s="319">
        <v>63687.674479737136</v>
      </c>
      <c r="M86" s="319">
        <v>65889.626744765716</v>
      </c>
      <c r="N86" s="319">
        <v>64638.199250563994</v>
      </c>
      <c r="O86" s="387">
        <v>61842.27074849038</v>
      </c>
      <c r="P86" s="387">
        <v>63816.661173807377</v>
      </c>
      <c r="Q86" s="387">
        <v>64543.815331010454</v>
      </c>
      <c r="R86" s="387">
        <v>65866.68884189504</v>
      </c>
      <c r="S86" s="388">
        <v>66333.176746837504</v>
      </c>
      <c r="T86" s="387">
        <v>65921.794213660949</v>
      </c>
      <c r="U86" s="387">
        <v>65285.339405670042</v>
      </c>
      <c r="V86" s="387">
        <v>64134.166398627647</v>
      </c>
      <c r="W86" s="387">
        <v>63498.454080479831</v>
      </c>
      <c r="X86" s="387">
        <v>65111.836460330953</v>
      </c>
      <c r="Y86" s="387">
        <v>66208.648679634643</v>
      </c>
      <c r="Z86" s="387">
        <v>67557.976333133614</v>
      </c>
      <c r="AA86" s="387">
        <v>67248.333637391901</v>
      </c>
      <c r="AB86" s="387">
        <v>67973.244428013102</v>
      </c>
      <c r="AC86" s="388">
        <v>67987.385870024504</v>
      </c>
      <c r="AD86" s="387">
        <v>67467.086460059116</v>
      </c>
      <c r="AE86" s="387">
        <v>65885.306084067328</v>
      </c>
      <c r="AF86" s="387">
        <v>65299.792274442108</v>
      </c>
      <c r="AG86" s="387">
        <v>64582.512477094286</v>
      </c>
      <c r="AH86" s="387">
        <v>65288.02220310815</v>
      </c>
      <c r="AI86" s="387">
        <v>66201.292146866035</v>
      </c>
      <c r="AJ86" s="387">
        <v>67449.575469718373</v>
      </c>
      <c r="AK86" s="387">
        <v>69468.252631001218</v>
      </c>
      <c r="AL86" s="387">
        <v>72180.278785990959</v>
      </c>
      <c r="AM86" s="388">
        <v>74281.072209627964</v>
      </c>
      <c r="AN86" s="387">
        <v>75456.218967358742</v>
      </c>
      <c r="AO86" s="387">
        <v>74717.368421052626</v>
      </c>
      <c r="AP86" s="387">
        <v>72707.387722495434</v>
      </c>
      <c r="AQ86" s="387">
        <v>71835.331787392439</v>
      </c>
      <c r="AR86" s="387">
        <v>73324.627803649491</v>
      </c>
      <c r="AS86" s="387">
        <v>73426.620170064503</v>
      </c>
      <c r="AT86" s="387">
        <v>74729.032480182723</v>
      </c>
      <c r="AU86" s="387">
        <v>76019.488159398999</v>
      </c>
      <c r="AV86" s="387">
        <v>74153.95364606136</v>
      </c>
      <c r="AW86" s="388">
        <v>69879.89236966474</v>
      </c>
      <c r="AX86" s="387">
        <v>69316.801368721499</v>
      </c>
      <c r="AY86" s="387">
        <v>69522.31914568253</v>
      </c>
      <c r="AZ86" s="387">
        <v>69569.656999999992</v>
      </c>
      <c r="BA86" s="387">
        <v>70560.367814512327</v>
      </c>
      <c r="BB86" s="387">
        <v>70871.30044734964</v>
      </c>
      <c r="BC86" s="387">
        <v>71954.866424235472</v>
      </c>
      <c r="BD86" s="387">
        <v>71297.191632241142</v>
      </c>
      <c r="BE86" s="387">
        <v>72770.190557662077</v>
      </c>
      <c r="BF86" s="387">
        <v>73561</v>
      </c>
      <c r="BG86" s="387">
        <v>74473.064281597733</v>
      </c>
      <c r="BH86" s="389"/>
    </row>
    <row r="87" spans="1:60" x14ac:dyDescent="0.2">
      <c r="A87" s="475">
        <v>78</v>
      </c>
      <c r="B87" s="319">
        <v>49694.016786570734</v>
      </c>
      <c r="C87" s="319">
        <f t="shared" si="2"/>
        <v>51994.49808493111</v>
      </c>
      <c r="D87" s="353">
        <v>54294.979383291495</v>
      </c>
      <c r="E87" s="353">
        <f t="shared" si="3"/>
        <v>56496.475500377084</v>
      </c>
      <c r="F87" s="353">
        <v>58697.971617462674</v>
      </c>
      <c r="G87" s="319">
        <v>60416.659469634062</v>
      </c>
      <c r="H87" s="353">
        <v>62270.220494587134</v>
      </c>
      <c r="I87" s="371">
        <v>64044.254754197857</v>
      </c>
      <c r="J87" s="319">
        <v>63369.234703678798</v>
      </c>
      <c r="K87" s="319">
        <v>63537.783187054301</v>
      </c>
      <c r="L87" s="319">
        <v>65085.90974808325</v>
      </c>
      <c r="M87" s="319">
        <v>67298.291999002991</v>
      </c>
      <c r="N87" s="319">
        <v>66146.635758803968</v>
      </c>
      <c r="O87" s="387">
        <v>63359.538337312173</v>
      </c>
      <c r="P87" s="387">
        <v>65406.636372715468</v>
      </c>
      <c r="Q87" s="387">
        <v>66185.673635307787</v>
      </c>
      <c r="R87" s="387">
        <v>67565.676417892915</v>
      </c>
      <c r="S87" s="388">
        <v>68056.858678538469</v>
      </c>
      <c r="T87" s="387">
        <v>67628.382217349048</v>
      </c>
      <c r="U87" s="387">
        <v>67039.100648980981</v>
      </c>
      <c r="V87" s="387">
        <v>65961.479253779355</v>
      </c>
      <c r="W87" s="387">
        <v>65310.354333134761</v>
      </c>
      <c r="X87" s="387">
        <v>67087.97631521718</v>
      </c>
      <c r="Y87" s="387">
        <v>68010.604673825801</v>
      </c>
      <c r="Z87" s="387">
        <v>69605.879362642299</v>
      </c>
      <c r="AA87" s="387">
        <v>69356.919856241104</v>
      </c>
      <c r="AB87" s="387">
        <v>70019.738125418124</v>
      </c>
      <c r="AC87" s="388">
        <v>69997.095918194886</v>
      </c>
      <c r="AD87" s="387">
        <v>69529.815726212517</v>
      </c>
      <c r="AE87" s="387">
        <v>67861.726326677745</v>
      </c>
      <c r="AF87" s="387">
        <v>67369.819385682204</v>
      </c>
      <c r="AG87" s="387">
        <v>66647.81892942806</v>
      </c>
      <c r="AH87" s="387">
        <v>67380.121001836902</v>
      </c>
      <c r="AI87" s="387">
        <v>68431.107136226667</v>
      </c>
      <c r="AJ87" s="387">
        <v>69647.922816491555</v>
      </c>
      <c r="AK87" s="387">
        <v>71817.413248994941</v>
      </c>
      <c r="AL87" s="387">
        <v>74471.978249681735</v>
      </c>
      <c r="AM87" s="388">
        <v>76757.748299773317</v>
      </c>
      <c r="AN87" s="387">
        <v>78088.966512100451</v>
      </c>
      <c r="AO87" s="387">
        <v>77330.956296992488</v>
      </c>
      <c r="AP87" s="387">
        <v>75324.433182714623</v>
      </c>
      <c r="AQ87" s="387">
        <v>74419.910599865732</v>
      </c>
      <c r="AR87" s="387">
        <v>75912.803649496287</v>
      </c>
      <c r="AS87" s="387">
        <v>76098.771243639887</v>
      </c>
      <c r="AT87" s="387">
        <v>77436.255486139096</v>
      </c>
      <c r="AU87" s="387">
        <v>78818.669388643917</v>
      </c>
      <c r="AV87" s="387">
        <v>76987.960682975798</v>
      </c>
      <c r="AW87" s="388">
        <v>72459.791823054882</v>
      </c>
      <c r="AX87" s="387">
        <v>72027.095112601834</v>
      </c>
      <c r="AY87" s="387">
        <v>72284.503619125288</v>
      </c>
      <c r="AZ87" s="387">
        <v>72441.981799999994</v>
      </c>
      <c r="BA87" s="387">
        <v>73340.750451547035</v>
      </c>
      <c r="BB87" s="387">
        <v>73858.504126414831</v>
      </c>
      <c r="BC87" s="387">
        <v>75065.496315809563</v>
      </c>
      <c r="BD87" s="387">
        <v>74296.824269518795</v>
      </c>
      <c r="BE87" s="387">
        <v>75944.092851197638</v>
      </c>
      <c r="BF87" s="387">
        <v>76695</v>
      </c>
      <c r="BG87" s="387">
        <v>77641.733652524723</v>
      </c>
      <c r="BH87" s="389"/>
    </row>
    <row r="88" spans="1:60" x14ac:dyDescent="0.2">
      <c r="A88" s="476">
        <v>79</v>
      </c>
      <c r="B88" s="320">
        <v>50797.874008485509</v>
      </c>
      <c r="C88" s="320">
        <f t="shared" si="2"/>
        <v>53139.108810146892</v>
      </c>
      <c r="D88" s="354">
        <v>55480.343611808283</v>
      </c>
      <c r="E88" s="354">
        <f t="shared" si="3"/>
        <v>57676.516271879293</v>
      </c>
      <c r="F88" s="354">
        <v>59872.688931950303</v>
      </c>
      <c r="G88" s="320">
        <v>61717.261805901566</v>
      </c>
      <c r="H88" s="354">
        <v>63622.770377839093</v>
      </c>
      <c r="I88" s="374">
        <v>65501.461915840584</v>
      </c>
      <c r="J88" s="320">
        <v>64875.364998559213</v>
      </c>
      <c r="K88" s="320">
        <v>64935.887959407562</v>
      </c>
      <c r="L88" s="320">
        <v>66649.214457831331</v>
      </c>
      <c r="M88" s="320">
        <v>68826.647765038229</v>
      </c>
      <c r="N88" s="320">
        <v>67756.764615914057</v>
      </c>
      <c r="O88" s="390">
        <v>64876.805926133966</v>
      </c>
      <c r="P88" s="390">
        <v>66985.544458870136</v>
      </c>
      <c r="Q88" s="390">
        <v>67900.580720092912</v>
      </c>
      <c r="R88" s="390">
        <v>69261.40922841955</v>
      </c>
      <c r="S88" s="391">
        <v>69819.646832075581</v>
      </c>
      <c r="T88" s="390">
        <v>69392.961075531406</v>
      </c>
      <c r="U88" s="390">
        <v>68868.563816463618</v>
      </c>
      <c r="V88" s="390">
        <v>67746.020156534796</v>
      </c>
      <c r="W88" s="390">
        <v>67277.040034508958</v>
      </c>
      <c r="X88" s="390">
        <v>68923.902255787747</v>
      </c>
      <c r="Y88" s="390">
        <v>69952.312836779136</v>
      </c>
      <c r="Z88" s="390">
        <v>71579.086840922697</v>
      </c>
      <c r="AA88" s="390">
        <v>71532.220691794064</v>
      </c>
      <c r="AB88" s="390">
        <v>72154.022305552629</v>
      </c>
      <c r="AC88" s="391">
        <v>72167.882447392883</v>
      </c>
      <c r="AD88" s="390">
        <v>71720.340610076993</v>
      </c>
      <c r="AE88" s="390">
        <v>69947.561749678716</v>
      </c>
      <c r="AF88" s="390">
        <v>69565.097524094628</v>
      </c>
      <c r="AG88" s="390">
        <v>68789.067905188975</v>
      </c>
      <c r="AH88" s="390">
        <v>69658.004635973994</v>
      </c>
      <c r="AI88" s="390">
        <v>70825.507476114988</v>
      </c>
      <c r="AJ88" s="390">
        <v>71891.229312105657</v>
      </c>
      <c r="AK88" s="390">
        <v>74347.512451805</v>
      </c>
      <c r="AL88" s="390">
        <v>76997.800251902823</v>
      </c>
      <c r="AM88" s="391">
        <v>79385.152887051619</v>
      </c>
      <c r="AN88" s="390">
        <v>80746.25172584469</v>
      </c>
      <c r="AO88" s="390">
        <v>79972.692669172931</v>
      </c>
      <c r="AP88" s="390">
        <v>78092.249232343907</v>
      </c>
      <c r="AQ88" s="390">
        <v>77151.90913529016</v>
      </c>
      <c r="AR88" s="390">
        <v>78591.81577884432</v>
      </c>
      <c r="AS88" s="390">
        <v>78971.653283029314</v>
      </c>
      <c r="AT88" s="390">
        <v>80389.138508218006</v>
      </c>
      <c r="AU88" s="390">
        <v>81690.243235886548</v>
      </c>
      <c r="AV88" s="390">
        <v>79778.185565248961</v>
      </c>
      <c r="AW88" s="391">
        <v>75220.120211877409</v>
      </c>
      <c r="AX88" s="390">
        <v>74997.106101956218</v>
      </c>
      <c r="AY88" s="390">
        <v>75121.250127433974</v>
      </c>
      <c r="AZ88" s="390">
        <v>75310.982149999996</v>
      </c>
      <c r="BA88" s="390">
        <v>76271.24764410239</v>
      </c>
      <c r="BB88" s="390">
        <v>76996.350051098125</v>
      </c>
      <c r="BC88" s="390">
        <v>78234.298476692231</v>
      </c>
      <c r="BD88" s="390">
        <v>77358.121828608084</v>
      </c>
      <c r="BE88" s="390">
        <v>79095.448857856289</v>
      </c>
      <c r="BF88" s="390">
        <v>79898</v>
      </c>
      <c r="BG88" s="390">
        <v>80756.363700846749</v>
      </c>
      <c r="BH88" s="392"/>
    </row>
    <row r="89" spans="1:60" x14ac:dyDescent="0.2">
      <c r="A89" s="477">
        <v>80</v>
      </c>
      <c r="B89" s="321">
        <v>51976.684498554998</v>
      </c>
      <c r="C89" s="321">
        <f t="shared" si="2"/>
        <v>54321.196169440038</v>
      </c>
      <c r="D89" s="356">
        <v>56665.707840325078</v>
      </c>
      <c r="E89" s="356">
        <f t="shared" si="3"/>
        <v>58926.029572732921</v>
      </c>
      <c r="F89" s="356">
        <v>61186.351305140772</v>
      </c>
      <c r="G89" s="321">
        <v>63042.403808891104</v>
      </c>
      <c r="H89" s="356">
        <v>65010.604171088933</v>
      </c>
      <c r="I89" s="375">
        <v>67031.529435565448</v>
      </c>
      <c r="J89" s="321">
        <v>66333.597156853328</v>
      </c>
      <c r="K89" s="321">
        <v>66516.354223806906</v>
      </c>
      <c r="L89" s="321">
        <v>68299.908871851047</v>
      </c>
      <c r="M89" s="321">
        <v>70474.694042871386</v>
      </c>
      <c r="N89" s="321">
        <v>69299.098573777388</v>
      </c>
      <c r="O89" s="393">
        <v>66413.525663530396</v>
      </c>
      <c r="P89" s="393">
        <v>68634.544259129791</v>
      </c>
      <c r="Q89" s="393">
        <v>69618.966318234612</v>
      </c>
      <c r="R89" s="393">
        <v>71071.058830440277</v>
      </c>
      <c r="S89" s="394">
        <v>71666.66377110593</v>
      </c>
      <c r="T89" s="393">
        <v>71281.806050487183</v>
      </c>
      <c r="U89" s="393">
        <v>70730.831151087317</v>
      </c>
      <c r="V89" s="393">
        <v>69575.709231264074</v>
      </c>
      <c r="W89" s="393">
        <v>69246.001992481964</v>
      </c>
      <c r="X89" s="393">
        <v>70884.706213795696</v>
      </c>
      <c r="Y89" s="393">
        <v>71999.893854855341</v>
      </c>
      <c r="Z89" s="393">
        <v>73546.069689934084</v>
      </c>
      <c r="AA89" s="393">
        <v>73663.045116211186</v>
      </c>
      <c r="AB89" s="393">
        <v>74440.476655751554</v>
      </c>
      <c r="AC89" s="394">
        <v>74481.015634243216</v>
      </c>
      <c r="AD89" s="393">
        <v>73891.066172887629</v>
      </c>
      <c r="AE89" s="393">
        <v>72135.865357489893</v>
      </c>
      <c r="AF89" s="393">
        <v>71799.305035817379</v>
      </c>
      <c r="AG89" s="393">
        <v>71026.070497444991</v>
      </c>
      <c r="AH89" s="393">
        <v>72021.510846429723</v>
      </c>
      <c r="AI89" s="393">
        <v>73170.848721134491</v>
      </c>
      <c r="AJ89" s="393">
        <v>74311.271772128879</v>
      </c>
      <c r="AK89" s="393">
        <v>76804.628023764773</v>
      </c>
      <c r="AL89" s="393">
        <v>79657.192163926447</v>
      </c>
      <c r="AM89" s="394">
        <v>82065.755767435665</v>
      </c>
      <c r="AN89" s="393">
        <v>83526.225284601562</v>
      </c>
      <c r="AO89" s="393">
        <v>82552.502349624061</v>
      </c>
      <c r="AP89" s="393">
        <v>80824.101655141421</v>
      </c>
      <c r="AQ89" s="393">
        <v>79887.965094282044</v>
      </c>
      <c r="AR89" s="393">
        <v>81419.58877827409</v>
      </c>
      <c r="AS89" s="393">
        <v>81917.412169879899</v>
      </c>
      <c r="AT89" s="393">
        <v>83340.780823144785</v>
      </c>
      <c r="AU89" s="393">
        <v>84701.776144591437</v>
      </c>
      <c r="AV89" s="393">
        <v>82637.041933176006</v>
      </c>
      <c r="AW89" s="394">
        <v>78135.101973927667</v>
      </c>
      <c r="AX89" s="393">
        <v>77941.722516197595</v>
      </c>
      <c r="AY89" s="393">
        <v>78029.16948720561</v>
      </c>
      <c r="AZ89" s="393">
        <v>78381.665800000002</v>
      </c>
      <c r="BA89" s="393">
        <v>79361.649471886281</v>
      </c>
      <c r="BB89" s="393">
        <v>80226.077061761243</v>
      </c>
      <c r="BC89" s="393">
        <v>81652.712556789964</v>
      </c>
      <c r="BD89" s="393">
        <v>80708.930969762136</v>
      </c>
      <c r="BE89" s="393">
        <v>82338.014843244251</v>
      </c>
      <c r="BF89" s="393">
        <v>83185</v>
      </c>
      <c r="BG89" s="393">
        <v>83953.52653278361</v>
      </c>
      <c r="BH89" s="395"/>
    </row>
    <row r="90" spans="1:60" x14ac:dyDescent="0.2">
      <c r="A90" s="475">
        <v>81</v>
      </c>
      <c r="B90" s="319">
        <v>53196.378589436135</v>
      </c>
      <c r="C90" s="319">
        <f t="shared" si="2"/>
        <v>55606.502160739336</v>
      </c>
      <c r="D90" s="353">
        <v>58016.625732042536</v>
      </c>
      <c r="E90" s="353">
        <f t="shared" si="3"/>
        <v>60270.951074159879</v>
      </c>
      <c r="F90" s="353">
        <v>62525.276416277215</v>
      </c>
      <c r="G90" s="319">
        <v>64422.760062005204</v>
      </c>
      <c r="H90" s="353">
        <v>66527.812300997655</v>
      </c>
      <c r="I90" s="371">
        <v>68550.387669431511</v>
      </c>
      <c r="J90" s="319">
        <v>67829.083421381234</v>
      </c>
      <c r="K90" s="319">
        <v>68218.394816236963</v>
      </c>
      <c r="L90" s="319">
        <v>70013.718072289164</v>
      </c>
      <c r="M90" s="319">
        <v>72141.154245596554</v>
      </c>
      <c r="N90" s="319">
        <v>70917.701793293323</v>
      </c>
      <c r="O90" s="387">
        <v>68203.123332397139</v>
      </c>
      <c r="P90" s="387">
        <v>70372.080961416825</v>
      </c>
      <c r="Q90" s="387">
        <v>71417.357723577239</v>
      </c>
      <c r="R90" s="387">
        <v>72919.765618116144</v>
      </c>
      <c r="S90" s="388">
        <v>73576.852299256207</v>
      </c>
      <c r="T90" s="387">
        <v>73231.403349198838</v>
      </c>
      <c r="U90" s="387">
        <v>72590.575088238635</v>
      </c>
      <c r="V90" s="387">
        <v>71348.369036131669</v>
      </c>
      <c r="W90" s="387">
        <v>71340.158063389681</v>
      </c>
      <c r="X90" s="387">
        <v>72996.678298175204</v>
      </c>
      <c r="Y90" s="387">
        <v>74176.639756181437</v>
      </c>
      <c r="Z90" s="387">
        <v>75832.583508088675</v>
      </c>
      <c r="AA90" s="387">
        <v>76008.16497610099</v>
      </c>
      <c r="AB90" s="387">
        <v>76736.685504031557</v>
      </c>
      <c r="AC90" s="388">
        <v>76846.592326544414</v>
      </c>
      <c r="AD90" s="387">
        <v>76252.585193126069</v>
      </c>
      <c r="AE90" s="387">
        <v>74494.37035701971</v>
      </c>
      <c r="AF90" s="387">
        <v>74187.537459333136</v>
      </c>
      <c r="AG90" s="387">
        <v>73291.138804880582</v>
      </c>
      <c r="AH90" s="387">
        <v>74310.703122722116</v>
      </c>
      <c r="AI90" s="387">
        <v>75744.077374576926</v>
      </c>
      <c r="AJ90" s="387">
        <v>76934.405559674866</v>
      </c>
      <c r="AK90" s="387">
        <v>79381.862488165643</v>
      </c>
      <c r="AL90" s="387">
        <v>82372.113139575842</v>
      </c>
      <c r="AM90" s="388">
        <v>85098.058474463265</v>
      </c>
      <c r="AN90" s="387">
        <v>86511.160549144231</v>
      </c>
      <c r="AO90" s="387">
        <v>85430.686090225558</v>
      </c>
      <c r="AP90" s="387">
        <v>83727.472913598118</v>
      </c>
      <c r="AQ90" s="387">
        <v>82761.973454567633</v>
      </c>
      <c r="AR90" s="387">
        <v>84431.66728045998</v>
      </c>
      <c r="AS90" s="387">
        <v>85034.495575323352</v>
      </c>
      <c r="AT90" s="387">
        <v>86526.916789824885</v>
      </c>
      <c r="AU90" s="387">
        <v>87864.127007458228</v>
      </c>
      <c r="AV90" s="387">
        <v>85659.19390490021</v>
      </c>
      <c r="AW90" s="388">
        <v>81207.080342133369</v>
      </c>
      <c r="AX90" s="387">
        <v>81080.261140392919</v>
      </c>
      <c r="AY90" s="387">
        <v>81052.321082679162</v>
      </c>
      <c r="AZ90" s="387">
        <v>81569.813349999997</v>
      </c>
      <c r="BA90" s="387">
        <v>82625.009374509173</v>
      </c>
      <c r="BB90" s="387">
        <v>83613.925011087325</v>
      </c>
      <c r="BC90" s="387">
        <v>85193.817241247656</v>
      </c>
      <c r="BD90" s="387">
        <v>84174.708609209061</v>
      </c>
      <c r="BE90" s="387">
        <v>85653.343845371317</v>
      </c>
      <c r="BF90" s="387">
        <v>86562</v>
      </c>
      <c r="BG90" s="387">
        <v>87321.650130779803</v>
      </c>
      <c r="BH90" s="389"/>
    </row>
    <row r="91" spans="1:60" x14ac:dyDescent="0.2">
      <c r="A91" s="475">
        <v>82</v>
      </c>
      <c r="B91" s="319">
        <v>54477.398081534768</v>
      </c>
      <c r="C91" s="319">
        <f t="shared" si="2"/>
        <v>56958.892658551529</v>
      </c>
      <c r="D91" s="353">
        <v>59440.387235568291</v>
      </c>
      <c r="E91" s="353">
        <f t="shared" si="3"/>
        <v>61721.766910842394</v>
      </c>
      <c r="F91" s="353">
        <v>64003.146586116498</v>
      </c>
      <c r="G91" s="319">
        <v>65944.219398770976</v>
      </c>
      <c r="H91" s="353">
        <v>68121.468902568449</v>
      </c>
      <c r="I91" s="371">
        <v>70030.013402791825</v>
      </c>
      <c r="J91" s="319">
        <v>69478.908126020557</v>
      </c>
      <c r="K91" s="319">
        <v>69945.76339367342</v>
      </c>
      <c r="L91" s="319">
        <v>71897.4516976999</v>
      </c>
      <c r="M91" s="319">
        <v>73991.753697241613</v>
      </c>
      <c r="N91" s="319">
        <v>72845.619240622502</v>
      </c>
      <c r="O91" s="387">
        <v>70008.282720123578</v>
      </c>
      <c r="P91" s="387">
        <v>72172.331302639897</v>
      </c>
      <c r="Q91" s="387">
        <v>73313.147502903608</v>
      </c>
      <c r="R91" s="387">
        <v>74970.267865010144</v>
      </c>
      <c r="S91" s="388">
        <v>75580.294125631146</v>
      </c>
      <c r="T91" s="387">
        <v>75274.890602805957</v>
      </c>
      <c r="U91" s="387">
        <v>74715.27575999088</v>
      </c>
      <c r="V91" s="387">
        <v>73137.662378042252</v>
      </c>
      <c r="W91" s="387">
        <v>73445.695417291456</v>
      </c>
      <c r="X91" s="387">
        <v>75375.933156718922</v>
      </c>
      <c r="Y91" s="387">
        <v>76412.674456376335</v>
      </c>
      <c r="Z91" s="387">
        <v>78212.466765278601</v>
      </c>
      <c r="AA91" s="387">
        <v>78478.627449191816</v>
      </c>
      <c r="AB91" s="387">
        <v>79017.287155381855</v>
      </c>
      <c r="AC91" s="388">
        <v>79240.263753908555</v>
      </c>
      <c r="AD91" s="387">
        <v>78900.294399506223</v>
      </c>
      <c r="AE91" s="387">
        <v>76896.294078926745</v>
      </c>
      <c r="AF91" s="387">
        <v>76743.335446228099</v>
      </c>
      <c r="AG91" s="387">
        <v>75907.854014272307</v>
      </c>
      <c r="AH91" s="387">
        <v>76929.461541825818</v>
      </c>
      <c r="AI91" s="387">
        <v>78398.016151835836</v>
      </c>
      <c r="AJ91" s="387">
        <v>79793.18729976636</v>
      </c>
      <c r="AK91" s="387">
        <v>82333.138060674246</v>
      </c>
      <c r="AL91" s="387">
        <v>85249.118949592361</v>
      </c>
      <c r="AM91" s="388">
        <v>88143.660754767305</v>
      </c>
      <c r="AN91" s="387">
        <v>89539.39758251491</v>
      </c>
      <c r="AO91" s="387">
        <v>88507.316729323313</v>
      </c>
      <c r="AP91" s="387">
        <v>86677.873530219425</v>
      </c>
      <c r="AQ91" s="387">
        <v>85849.672789406221</v>
      </c>
      <c r="AR91" s="387">
        <v>87558.278487930045</v>
      </c>
      <c r="AS91" s="387">
        <v>88133.679404197392</v>
      </c>
      <c r="AT91" s="387">
        <v>89763.921749742483</v>
      </c>
      <c r="AU91" s="387">
        <v>91126.620991888514</v>
      </c>
      <c r="AV91" s="387">
        <v>88978.354547298964</v>
      </c>
      <c r="AW91" s="388">
        <v>84466.517344554522</v>
      </c>
      <c r="AX91" s="387">
        <v>84372.321514135139</v>
      </c>
      <c r="AY91" s="387">
        <v>84372.591089815469</v>
      </c>
      <c r="AZ91" s="387">
        <v>85009.510949999996</v>
      </c>
      <c r="BA91" s="387">
        <v>85718.674562195694</v>
      </c>
      <c r="BB91" s="387">
        <v>87204.766057345594</v>
      </c>
      <c r="BC91" s="387">
        <v>88585.789380750575</v>
      </c>
      <c r="BD91" s="387">
        <v>87790.990464603019</v>
      </c>
      <c r="BE91" s="387">
        <v>89219.756496809394</v>
      </c>
      <c r="BF91" s="387">
        <v>90192</v>
      </c>
      <c r="BG91" s="387">
        <v>90940.31967903534</v>
      </c>
      <c r="BH91" s="389"/>
    </row>
    <row r="92" spans="1:60" x14ac:dyDescent="0.2">
      <c r="A92" s="475">
        <v>83</v>
      </c>
      <c r="B92" s="319">
        <v>55874.254442599755</v>
      </c>
      <c r="C92" s="319">
        <f t="shared" si="2"/>
        <v>58372.512664110916</v>
      </c>
      <c r="D92" s="353">
        <v>60870.770885622078</v>
      </c>
      <c r="E92" s="353">
        <f t="shared" si="3"/>
        <v>63169.578136302429</v>
      </c>
      <c r="F92" s="353">
        <v>65468.385386982787</v>
      </c>
      <c r="G92" s="319">
        <v>67760.154736201075</v>
      </c>
      <c r="H92" s="353">
        <v>69909.187009127563</v>
      </c>
      <c r="I92" s="371">
        <v>71784.266639692491</v>
      </c>
      <c r="J92" s="319">
        <v>71288.393285947561</v>
      </c>
      <c r="K92" s="319">
        <v>71754.181523130363</v>
      </c>
      <c r="L92" s="319">
        <v>73756.910405257397</v>
      </c>
      <c r="M92" s="319">
        <v>75869.974036224667</v>
      </c>
      <c r="N92" s="319">
        <v>74667.60715787865</v>
      </c>
      <c r="O92" s="387">
        <v>71825.113396994799</v>
      </c>
      <c r="P92" s="387">
        <v>74160.722560671129</v>
      </c>
      <c r="Q92" s="387">
        <v>75240.243902439019</v>
      </c>
      <c r="R92" s="387">
        <v>77014.260580961622</v>
      </c>
      <c r="S92" s="388">
        <v>77619.834002931762</v>
      </c>
      <c r="T92" s="387">
        <v>77379.130180168955</v>
      </c>
      <c r="U92" s="387">
        <v>76976.239895252191</v>
      </c>
      <c r="V92" s="387">
        <v>75357.051463493088</v>
      </c>
      <c r="W92" s="387">
        <v>75630.901752151665</v>
      </c>
      <c r="X92" s="387">
        <v>77702.607797394274</v>
      </c>
      <c r="Y92" s="387">
        <v>78695.293212825301</v>
      </c>
      <c r="Z92" s="387">
        <v>80660.820944427789</v>
      </c>
      <c r="AA92" s="387">
        <v>80866.202065165839</v>
      </c>
      <c r="AB92" s="387">
        <v>81405.18828562375</v>
      </c>
      <c r="AC92" s="388">
        <v>81656.410969323086</v>
      </c>
      <c r="AD92" s="387">
        <v>81422.007926452905</v>
      </c>
      <c r="AE92" s="387">
        <v>79565.677130677359</v>
      </c>
      <c r="AF92" s="387">
        <v>79202.656290571394</v>
      </c>
      <c r="AG92" s="387">
        <v>78641.784857649385</v>
      </c>
      <c r="AH92" s="387">
        <v>79787.316966498533</v>
      </c>
      <c r="AI92" s="387">
        <v>81325.736329491745</v>
      </c>
      <c r="AJ92" s="387">
        <v>82696.928188698774</v>
      </c>
      <c r="AK92" s="387">
        <v>85282.893140873479</v>
      </c>
      <c r="AL92" s="387">
        <v>88358.746512635771</v>
      </c>
      <c r="AM92" s="388">
        <v>91341.469262568353</v>
      </c>
      <c r="AN92" s="387">
        <v>92795.690598379661</v>
      </c>
      <c r="AO92" s="387">
        <v>91799.283364661649</v>
      </c>
      <c r="AP92" s="387">
        <v>89810.858713832786</v>
      </c>
      <c r="AQ92" s="387">
        <v>89197.047232562385</v>
      </c>
      <c r="AR92" s="387">
        <v>90858.663455141592</v>
      </c>
      <c r="AS92" s="387">
        <v>91455.329399005466</v>
      </c>
      <c r="AT92" s="387">
        <v>93075.369138788112</v>
      </c>
      <c r="AU92" s="387">
        <v>94585.781588545928</v>
      </c>
      <c r="AV92" s="387">
        <v>92499.85974222896</v>
      </c>
      <c r="AW92" s="388">
        <v>87927.472378757288</v>
      </c>
      <c r="AX92" s="387">
        <v>87943.722214120557</v>
      </c>
      <c r="AY92" s="387">
        <v>88009.184881231515</v>
      </c>
      <c r="AZ92" s="387">
        <v>88506.832349999997</v>
      </c>
      <c r="BA92" s="387">
        <v>89190.889498586446</v>
      </c>
      <c r="BB92" s="387">
        <v>90671.674476003158</v>
      </c>
      <c r="BC92" s="387">
        <v>92255.930735310947</v>
      </c>
      <c r="BD92" s="387">
        <v>91499.247118631276</v>
      </c>
      <c r="BE92" s="387">
        <v>92938.869000277453</v>
      </c>
      <c r="BF92" s="387">
        <v>93900</v>
      </c>
      <c r="BG92" s="387">
        <v>94783.006782816869</v>
      </c>
      <c r="BH92" s="389"/>
    </row>
    <row r="93" spans="1:60" x14ac:dyDescent="0.2">
      <c r="A93" s="475">
        <v>84</v>
      </c>
      <c r="B93" s="319">
        <v>57325.622271413631</v>
      </c>
      <c r="C93" s="319">
        <f t="shared" si="2"/>
        <v>59899.476308409096</v>
      </c>
      <c r="D93" s="353">
        <v>62473.330345404553</v>
      </c>
      <c r="E93" s="353">
        <f t="shared" si="3"/>
        <v>64747.687058032265</v>
      </c>
      <c r="F93" s="353">
        <v>67022.043770659977</v>
      </c>
      <c r="G93" s="319">
        <v>69545.415490228654</v>
      </c>
      <c r="H93" s="353">
        <v>71679.26316068774</v>
      </c>
      <c r="I93" s="371">
        <v>73465.65951851102</v>
      </c>
      <c r="J93" s="319">
        <v>73161.742627989632</v>
      </c>
      <c r="K93" s="319">
        <v>73663.911592612902</v>
      </c>
      <c r="L93" s="319">
        <v>75674.628915662659</v>
      </c>
      <c r="M93" s="319">
        <v>77858.677924559655</v>
      </c>
      <c r="N93" s="319">
        <v>76629.422054831201</v>
      </c>
      <c r="O93" s="387">
        <v>73844.246419042262</v>
      </c>
      <c r="P93" s="387">
        <v>76174.937081793658</v>
      </c>
      <c r="Q93" s="387">
        <v>77247.346109175385</v>
      </c>
      <c r="R93" s="387">
        <v>79048.489000499321</v>
      </c>
      <c r="S93" s="388">
        <v>79740.594494815145</v>
      </c>
      <c r="T93" s="387">
        <v>79662.865259537997</v>
      </c>
      <c r="U93" s="387">
        <v>79355.803711715809</v>
      </c>
      <c r="V93" s="387">
        <v>77723.766162753294</v>
      </c>
      <c r="W93" s="387">
        <v>78055.115029887223</v>
      </c>
      <c r="X93" s="387">
        <v>80077.480971115641</v>
      </c>
      <c r="Y93" s="387">
        <v>81140.95616616348</v>
      </c>
      <c r="Z93" s="387">
        <v>83360.235170760934</v>
      </c>
      <c r="AA93" s="387">
        <v>83417.530740321818</v>
      </c>
      <c r="AB93" s="387">
        <v>84113.036952924202</v>
      </c>
      <c r="AC93" s="388">
        <v>84359.12448237979</v>
      </c>
      <c r="AD93" s="387">
        <v>83958.120959620574</v>
      </c>
      <c r="AE93" s="387">
        <v>82394.841080776096</v>
      </c>
      <c r="AF93" s="387">
        <v>81876.934978845587</v>
      </c>
      <c r="AG93" s="387">
        <v>81557.317387482675</v>
      </c>
      <c r="AH93" s="387">
        <v>82614.477505321178</v>
      </c>
      <c r="AI93" s="387">
        <v>84204.39741227882</v>
      </c>
      <c r="AJ93" s="387">
        <v>85702.989899131207</v>
      </c>
      <c r="AK93" s="387">
        <v>88407.504836651526</v>
      </c>
      <c r="AL93" s="387">
        <v>91800.047671930457</v>
      </c>
      <c r="AM93" s="388">
        <v>94543.710961461533</v>
      </c>
      <c r="AN93" s="387">
        <v>96447.473102873366</v>
      </c>
      <c r="AO93" s="387">
        <v>95350.216165413527</v>
      </c>
      <c r="AP93" s="387">
        <v>93339.443792595543</v>
      </c>
      <c r="AQ93" s="387">
        <v>92745.940379569161</v>
      </c>
      <c r="AR93" s="387">
        <v>94307.809292434889</v>
      </c>
      <c r="AS93" s="387">
        <v>95119.628430999277</v>
      </c>
      <c r="AT93" s="387">
        <v>96685.826951498049</v>
      </c>
      <c r="AU93" s="387">
        <v>98416.557624258261</v>
      </c>
      <c r="AV93" s="387">
        <v>96143.244989268438</v>
      </c>
      <c r="AW93" s="388">
        <v>91612.206157554741</v>
      </c>
      <c r="AX93" s="387">
        <v>91696.347836503424</v>
      </c>
      <c r="AY93" s="387">
        <v>91730.508257722482</v>
      </c>
      <c r="AZ93" s="387">
        <v>92356.545449999991</v>
      </c>
      <c r="BA93" s="387">
        <v>93100.394661928687</v>
      </c>
      <c r="BB93" s="387">
        <v>94627.903096739363</v>
      </c>
      <c r="BC93" s="387">
        <v>96369.239014240433</v>
      </c>
      <c r="BD93" s="387">
        <v>95434.305264746377</v>
      </c>
      <c r="BE93" s="387">
        <v>97106.857578840281</v>
      </c>
      <c r="BF93" s="387">
        <v>98075</v>
      </c>
      <c r="BG93" s="387">
        <v>99289.886288070222</v>
      </c>
      <c r="BH93" s="389"/>
    </row>
    <row r="94" spans="1:60" x14ac:dyDescent="0.2">
      <c r="A94" s="475">
        <v>85</v>
      </c>
      <c r="B94" s="319">
        <v>58974.594170817181</v>
      </c>
      <c r="C94" s="319">
        <f t="shared" si="2"/>
        <v>61475.575889041909</v>
      </c>
      <c r="D94" s="353">
        <v>63976.55760726663</v>
      </c>
      <c r="E94" s="353">
        <f t="shared" si="3"/>
        <v>66370.865148099285</v>
      </c>
      <c r="F94" s="353">
        <v>68765.172688931954</v>
      </c>
      <c r="G94" s="319">
        <v>71263.192160770646</v>
      </c>
      <c r="H94" s="353">
        <v>73643.400817236252</v>
      </c>
      <c r="I94" s="371">
        <v>75393.656686222937</v>
      </c>
      <c r="J94" s="319">
        <v>75035.091970031703</v>
      </c>
      <c r="K94" s="319">
        <v>75725.609572133835</v>
      </c>
      <c r="L94" s="319">
        <v>77699.157064622137</v>
      </c>
      <c r="M94" s="319">
        <v>79976.27928713859</v>
      </c>
      <c r="N94" s="319">
        <v>78667.506213436325</v>
      </c>
      <c r="O94" s="387">
        <v>75991.763621682345</v>
      </c>
      <c r="P94" s="387">
        <v>78344.091181464086</v>
      </c>
      <c r="Q94" s="387">
        <v>79470.116144018582</v>
      </c>
      <c r="R94" s="387">
        <v>81463.524980174465</v>
      </c>
      <c r="S94" s="388">
        <v>82047.861583147838</v>
      </c>
      <c r="T94" s="387">
        <v>81985.260908569864</v>
      </c>
      <c r="U94" s="387">
        <v>81909.481953774331</v>
      </c>
      <c r="V94" s="387">
        <v>80297.211965262148</v>
      </c>
      <c r="W94" s="387">
        <v>80502.090873610898</v>
      </c>
      <c r="X94" s="387">
        <v>82640.766592198648</v>
      </c>
      <c r="Y94" s="387">
        <v>84001.640711583284</v>
      </c>
      <c r="Z94" s="387">
        <v>86200.740993858592</v>
      </c>
      <c r="AA94" s="387">
        <v>86169.003265589083</v>
      </c>
      <c r="AB94" s="387">
        <v>86926.234199500017</v>
      </c>
      <c r="AC94" s="388">
        <v>87232.279388151786</v>
      </c>
      <c r="AD94" s="387">
        <v>86821.822759315197</v>
      </c>
      <c r="AE94" s="387">
        <v>85519.252343039843</v>
      </c>
      <c r="AF94" s="387">
        <v>84950.662888912644</v>
      </c>
      <c r="AG94" s="387">
        <v>84618.131266480937</v>
      </c>
      <c r="AH94" s="387">
        <v>85562.802067236204</v>
      </c>
      <c r="AI94" s="387">
        <v>87239.731088356682</v>
      </c>
      <c r="AJ94" s="387">
        <v>88926.095776381873</v>
      </c>
      <c r="AK94" s="387">
        <v>91719.137086483446</v>
      </c>
      <c r="AL94" s="387">
        <v>95179.81662558575</v>
      </c>
      <c r="AM94" s="388">
        <v>98025.243699159895</v>
      </c>
      <c r="AN94" s="387">
        <v>100442.78297340246</v>
      </c>
      <c r="AO94" s="387">
        <v>99195.300751879695</v>
      </c>
      <c r="AP94" s="387">
        <v>97042.3141398507</v>
      </c>
      <c r="AQ94" s="387">
        <v>96666.764020259943</v>
      </c>
      <c r="AR94" s="387">
        <v>97951.792375498946</v>
      </c>
      <c r="AS94" s="387">
        <v>98897.717628327169</v>
      </c>
      <c r="AT94" s="387">
        <v>100628.79428097988</v>
      </c>
      <c r="AU94" s="387">
        <v>102412.63013773205</v>
      </c>
      <c r="AV94" s="387">
        <v>100075.35579664492</v>
      </c>
      <c r="AW94" s="388">
        <v>95705.834082234651</v>
      </c>
      <c r="AX94" s="387">
        <v>95519.38568988147</v>
      </c>
      <c r="AY94" s="387">
        <v>95904.852482414091</v>
      </c>
      <c r="AZ94" s="387">
        <v>96483.296050000004</v>
      </c>
      <c r="BA94" s="387">
        <v>97514.632823543259</v>
      </c>
      <c r="BB94" s="387">
        <v>99029.648146005668</v>
      </c>
      <c r="BC94" s="387">
        <v>100915.13744130109</v>
      </c>
      <c r="BD94" s="387">
        <v>99898.218503008698</v>
      </c>
      <c r="BE94" s="387">
        <v>102344.76995283455</v>
      </c>
      <c r="BF94" s="387">
        <v>103350</v>
      </c>
      <c r="BG94" s="387">
        <v>104874.60464600789</v>
      </c>
      <c r="BH94" s="389"/>
    </row>
    <row r="95" spans="1:60" x14ac:dyDescent="0.2">
      <c r="A95" s="475">
        <v>86</v>
      </c>
      <c r="B95" s="319">
        <v>60718.961138781277</v>
      </c>
      <c r="C95" s="319">
        <f t="shared" si="2"/>
        <v>63208.638421667434</v>
      </c>
      <c r="D95" s="353">
        <v>65698.315704553592</v>
      </c>
      <c r="E95" s="353">
        <f t="shared" si="3"/>
        <v>68131.729236067971</v>
      </c>
      <c r="F95" s="353">
        <v>70565.142767582351</v>
      </c>
      <c r="G95" s="319">
        <v>73195.690915130384</v>
      </c>
      <c r="H95" s="353">
        <v>75613.419125451066</v>
      </c>
      <c r="I95" s="371">
        <v>77400.118854946384</v>
      </c>
      <c r="J95" s="319">
        <v>77137.287964652773</v>
      </c>
      <c r="K95" s="319">
        <v>77797.438745657331</v>
      </c>
      <c r="L95" s="319">
        <v>79840.204819277118</v>
      </c>
      <c r="M95" s="319">
        <v>82052.44931871054</v>
      </c>
      <c r="N95" s="319">
        <v>80811.519902114494</v>
      </c>
      <c r="O95" s="387">
        <v>78252.103286055324</v>
      </c>
      <c r="P95" s="387">
        <v>80686.630047604776</v>
      </c>
      <c r="Q95" s="387">
        <v>81838.983739837393</v>
      </c>
      <c r="R95" s="387">
        <v>83881.815725320892</v>
      </c>
      <c r="S95" s="388">
        <v>84583.749660676476</v>
      </c>
      <c r="T95" s="387">
        <v>84492.674998131028</v>
      </c>
      <c r="U95" s="387">
        <v>84435.40282363657</v>
      </c>
      <c r="V95" s="387">
        <v>83034.61691862336</v>
      </c>
      <c r="W95" s="387">
        <v>83115.233449047912</v>
      </c>
      <c r="X95" s="387">
        <v>85142.708625768573</v>
      </c>
      <c r="Y95" s="387">
        <v>86764.922230290045</v>
      </c>
      <c r="Z95" s="387">
        <v>89248.73445925703</v>
      </c>
      <c r="AA95" s="387">
        <v>89019.536888386181</v>
      </c>
      <c r="AB95" s="387">
        <v>89838.927326502584</v>
      </c>
      <c r="AC95" s="388">
        <v>90358.286909490416</v>
      </c>
      <c r="AD95" s="387">
        <v>89991.514066205375</v>
      </c>
      <c r="AE95" s="387">
        <v>88683.608829890596</v>
      </c>
      <c r="AF95" s="387">
        <v>88161.489896289946</v>
      </c>
      <c r="AG95" s="387">
        <v>88040.497593969281</v>
      </c>
      <c r="AH95" s="387">
        <v>88937.623990436492</v>
      </c>
      <c r="AI95" s="387">
        <v>90651.71200891136</v>
      </c>
      <c r="AJ95" s="387">
        <v>92344.541403768933</v>
      </c>
      <c r="AK95" s="387">
        <v>95229.953828844285</v>
      </c>
      <c r="AL95" s="387">
        <v>99191.416276172167</v>
      </c>
      <c r="AM95" s="388">
        <v>102100.82404320578</v>
      </c>
      <c r="AN95" s="387">
        <v>104788.83717143824</v>
      </c>
      <c r="AO95" s="387">
        <v>103276.83270676692</v>
      </c>
      <c r="AP95" s="387">
        <v>100991.3970092618</v>
      </c>
      <c r="AQ95" s="387">
        <v>100716.07274058704</v>
      </c>
      <c r="AR95" s="387">
        <v>102019.6781149021</v>
      </c>
      <c r="AS95" s="387">
        <v>103169.32372249721</v>
      </c>
      <c r="AT95" s="387">
        <v>104929.08527027632</v>
      </c>
      <c r="AU95" s="387">
        <v>106761.01339212805</v>
      </c>
      <c r="AV95" s="387">
        <v>104460.67106963236</v>
      </c>
      <c r="AW95" s="388">
        <v>99949.428914286924</v>
      </c>
      <c r="AX95" s="387">
        <v>99809.914585112827</v>
      </c>
      <c r="AY95" s="387">
        <v>100244.13696605158</v>
      </c>
      <c r="AZ95" s="387">
        <v>100995.68285</v>
      </c>
      <c r="BA95" s="387">
        <v>102340.05433288832</v>
      </c>
      <c r="BB95" s="387">
        <v>103513.65881876554</v>
      </c>
      <c r="BC95" s="387">
        <v>105944.39454243498</v>
      </c>
      <c r="BD95" s="387">
        <v>104722.7147586441</v>
      </c>
      <c r="BE95" s="387">
        <v>107582.68232682881</v>
      </c>
      <c r="BF95" s="387">
        <v>108712</v>
      </c>
      <c r="BG95" s="387">
        <v>109919.91231103428</v>
      </c>
      <c r="BH95" s="389"/>
    </row>
    <row r="96" spans="1:60" x14ac:dyDescent="0.2">
      <c r="A96" s="475">
        <v>87</v>
      </c>
      <c r="B96" s="319">
        <v>62579.164975711727</v>
      </c>
      <c r="C96" s="319">
        <f t="shared" si="2"/>
        <v>65072.46300058443</v>
      </c>
      <c r="D96" s="353">
        <v>67565.761025457134</v>
      </c>
      <c r="E96" s="353">
        <f t="shared" si="3"/>
        <v>70063.330045385577</v>
      </c>
      <c r="F96" s="353">
        <v>72560.899065314035</v>
      </c>
      <c r="G96" s="319">
        <v>75275.427669822297</v>
      </c>
      <c r="H96" s="353">
        <v>77906.87327531309</v>
      </c>
      <c r="I96" s="371">
        <v>79698.022455998376</v>
      </c>
      <c r="J96" s="319">
        <v>79431.076505619058</v>
      </c>
      <c r="K96" s="319">
        <v>80107.350978240982</v>
      </c>
      <c r="L96" s="319">
        <v>82267.69660460022</v>
      </c>
      <c r="M96" s="319">
        <v>84446.259554669334</v>
      </c>
      <c r="N96" s="319">
        <v>83332.64271785265</v>
      </c>
      <c r="O96" s="387">
        <v>80757.540022468747</v>
      </c>
      <c r="P96" s="387">
        <v>83243.133093644923</v>
      </c>
      <c r="Q96" s="387">
        <v>84360.905923344952</v>
      </c>
      <c r="R96" s="387">
        <v>86527.940053455532</v>
      </c>
      <c r="S96" s="388">
        <v>87324.193360117279</v>
      </c>
      <c r="T96" s="387">
        <v>87110.547858157443</v>
      </c>
      <c r="U96" s="387">
        <v>87163.195491289982</v>
      </c>
      <c r="V96" s="387">
        <v>85855.189557199526</v>
      </c>
      <c r="W96" s="387">
        <v>85976.487993755509</v>
      </c>
      <c r="X96" s="387">
        <v>87905.360906269154</v>
      </c>
      <c r="Y96" s="387">
        <v>89839.469943058037</v>
      </c>
      <c r="Z96" s="387">
        <v>92493.841184841222</v>
      </c>
      <c r="AA96" s="387">
        <v>92151.080563359719</v>
      </c>
      <c r="AB96" s="387">
        <v>93075.46978979613</v>
      </c>
      <c r="AC96" s="388">
        <v>93714.671258345305</v>
      </c>
      <c r="AD96" s="387">
        <v>93317.800003248543</v>
      </c>
      <c r="AE96" s="387">
        <v>91988.641977243518</v>
      </c>
      <c r="AF96" s="387">
        <v>91414.631439874138</v>
      </c>
      <c r="AG96" s="387">
        <v>91497.533334326523</v>
      </c>
      <c r="AH96" s="387">
        <v>92409.377132110691</v>
      </c>
      <c r="AI96" s="387">
        <v>94335.891778415666</v>
      </c>
      <c r="AJ96" s="387">
        <v>95767.637977587816</v>
      </c>
      <c r="AK96" s="387">
        <v>99102.647740837812</v>
      </c>
      <c r="AL96" s="387">
        <v>103194.01121373819</v>
      </c>
      <c r="AM96" s="388">
        <v>106235.51360181358</v>
      </c>
      <c r="AN96" s="387">
        <v>109107.46691588298</v>
      </c>
      <c r="AO96" s="387">
        <v>107901.63063909774</v>
      </c>
      <c r="AP96" s="387">
        <v>105242.02105749307</v>
      </c>
      <c r="AQ96" s="387">
        <v>105065.63080490631</v>
      </c>
      <c r="AR96" s="387">
        <v>106727.36724244439</v>
      </c>
      <c r="AS96" s="387">
        <v>107866.68403078237</v>
      </c>
      <c r="AT96" s="387">
        <v>109535.83092614984</v>
      </c>
      <c r="AU96" s="387">
        <v>111641.48238880724</v>
      </c>
      <c r="AV96" s="387">
        <v>109296.82420527715</v>
      </c>
      <c r="AW96" s="388">
        <v>104503.50210925854</v>
      </c>
      <c r="AX96" s="387">
        <v>104302.44578237955</v>
      </c>
      <c r="AY96" s="387">
        <v>105039.83148129267</v>
      </c>
      <c r="AZ96" s="387">
        <v>105907.00365</v>
      </c>
      <c r="BA96" s="387">
        <v>107190.49493482016</v>
      </c>
      <c r="BB96" s="387">
        <v>108491.26323248683</v>
      </c>
      <c r="BC96" s="387">
        <v>111041.34301149161</v>
      </c>
      <c r="BD96" s="387">
        <v>109950.64592647087</v>
      </c>
      <c r="BE96" s="387">
        <v>112758.07999630076</v>
      </c>
      <c r="BF96" s="387">
        <v>114002</v>
      </c>
      <c r="BG96" s="387">
        <v>115157.79647116194</v>
      </c>
      <c r="BH96" s="389"/>
    </row>
    <row r="97" spans="1:60" x14ac:dyDescent="0.2">
      <c r="A97" s="475">
        <v>88</v>
      </c>
      <c r="B97" s="319">
        <v>64562.019615077159</v>
      </c>
      <c r="C97" s="319">
        <f t="shared" si="2"/>
        <v>67123.433764751433</v>
      </c>
      <c r="D97" s="353">
        <v>69684.847914425714</v>
      </c>
      <c r="E97" s="353">
        <f t="shared" si="3"/>
        <v>72294.432962114253</v>
      </c>
      <c r="F97" s="353">
        <v>74904.018009802807</v>
      </c>
      <c r="G97" s="319">
        <v>77649.640425178543</v>
      </c>
      <c r="H97" s="353">
        <v>80200.327425175114</v>
      </c>
      <c r="I97" s="371">
        <v>82085.600343920698</v>
      </c>
      <c r="J97" s="319">
        <v>81889.847517049275</v>
      </c>
      <c r="K97" s="319">
        <v>82503.378359846392</v>
      </c>
      <c r="L97" s="319">
        <v>84923.372617743706</v>
      </c>
      <c r="M97" s="319">
        <v>87038.019483217024</v>
      </c>
      <c r="N97" s="319">
        <v>86112.233586969</v>
      </c>
      <c r="O97" s="387">
        <v>83438.04609605392</v>
      </c>
      <c r="P97" s="387">
        <v>86139.027597456632</v>
      </c>
      <c r="Q97" s="387">
        <v>87025.447154471549</v>
      </c>
      <c r="R97" s="387">
        <v>89480.012335888634</v>
      </c>
      <c r="S97" s="388">
        <v>90209.02926326076</v>
      </c>
      <c r="T97" s="387">
        <v>90098.457599242451</v>
      </c>
      <c r="U97" s="387">
        <v>90125.664123875657</v>
      </c>
      <c r="V97" s="387">
        <v>88939.522568886037</v>
      </c>
      <c r="W97" s="387">
        <v>89010.738039972872</v>
      </c>
      <c r="X97" s="387">
        <v>90952.822700223405</v>
      </c>
      <c r="Y97" s="387">
        <v>93036.830167768552</v>
      </c>
      <c r="Z97" s="387">
        <v>95880.039507189926</v>
      </c>
      <c r="AA97" s="387">
        <v>95496.919673805955</v>
      </c>
      <c r="AB97" s="387">
        <v>96462.231523537906</v>
      </c>
      <c r="AC97" s="388">
        <v>97247.115946928083</v>
      </c>
      <c r="AD97" s="387">
        <v>96924.876311600558</v>
      </c>
      <c r="AE97" s="387">
        <v>95462.139767419983</v>
      </c>
      <c r="AF97" s="387">
        <v>95148.466114768366</v>
      </c>
      <c r="AG97" s="387">
        <v>95279.801185882621</v>
      </c>
      <c r="AH97" s="387">
        <v>96225.236099367306</v>
      </c>
      <c r="AI97" s="387">
        <v>98145.093112263115</v>
      </c>
      <c r="AJ97" s="387">
        <v>99820.162635179557</v>
      </c>
      <c r="AK97" s="387">
        <v>103627.6328535558</v>
      </c>
      <c r="AL97" s="387">
        <v>107696.3677239362</v>
      </c>
      <c r="AM97" s="388">
        <v>110970.16168822511</v>
      </c>
      <c r="AN97" s="387">
        <v>113976.02912444317</v>
      </c>
      <c r="AO97" s="387">
        <v>112464.50187969925</v>
      </c>
      <c r="AP97" s="387">
        <v>109702.89400104849</v>
      </c>
      <c r="AQ97" s="387">
        <v>109824.98864953926</v>
      </c>
      <c r="AR97" s="387">
        <v>111639.10889089525</v>
      </c>
      <c r="AS97" s="387">
        <v>112919.47878808857</v>
      </c>
      <c r="AT97" s="387">
        <v>114523.47367772851</v>
      </c>
      <c r="AU97" s="387">
        <v>117041.97169143667</v>
      </c>
      <c r="AV97" s="387">
        <v>114466.66835737701</v>
      </c>
      <c r="AW97" s="388">
        <v>109581.28786356957</v>
      </c>
      <c r="AX97" s="387">
        <v>109364.04632195164</v>
      </c>
      <c r="AY97" s="387">
        <v>110264.82256091344</v>
      </c>
      <c r="AZ97" s="387">
        <v>111264.90889999999</v>
      </c>
      <c r="BA97" s="387">
        <v>112436.88987160358</v>
      </c>
      <c r="BB97" s="387">
        <v>113988.10262046623</v>
      </c>
      <c r="BC97" s="387">
        <v>116418.57605085327</v>
      </c>
      <c r="BD97" s="387">
        <v>115480.63069435798</v>
      </c>
      <c r="BE97" s="387">
        <v>118554.52538610932</v>
      </c>
      <c r="BF97" s="387">
        <v>119858</v>
      </c>
      <c r="BG97" s="387">
        <v>121063.80316531454</v>
      </c>
      <c r="BH97" s="389"/>
    </row>
    <row r="98" spans="1:60" x14ac:dyDescent="0.2">
      <c r="A98" s="476">
        <v>89</v>
      </c>
      <c r="B98" s="320">
        <v>66613.013589128692</v>
      </c>
      <c r="C98" s="320">
        <f t="shared" si="2"/>
        <v>69307.806394181884</v>
      </c>
      <c r="D98" s="354">
        <v>72002.599199235076</v>
      </c>
      <c r="E98" s="354">
        <f t="shared" si="3"/>
        <v>74735.392555276951</v>
      </c>
      <c r="F98" s="354">
        <v>77468.185911318826</v>
      </c>
      <c r="G98" s="320">
        <v>80244.71018103305</v>
      </c>
      <c r="H98" s="354">
        <v>82964.233708342173</v>
      </c>
      <c r="I98" s="374">
        <v>84798.247521747922</v>
      </c>
      <c r="J98" s="320">
        <v>84588.109211411007</v>
      </c>
      <c r="K98" s="320">
        <v>85223.603949533732</v>
      </c>
      <c r="L98" s="320">
        <v>87846.072727272738</v>
      </c>
      <c r="M98" s="320">
        <v>90080.920571618481</v>
      </c>
      <c r="N98" s="320">
        <v>89044.362979390513</v>
      </c>
      <c r="O98" s="390">
        <v>86363.649241679537</v>
      </c>
      <c r="P98" s="390">
        <v>89164.038416724914</v>
      </c>
      <c r="Q98" s="390">
        <v>90079.5818815331</v>
      </c>
      <c r="R98" s="390">
        <v>92620.861015654838</v>
      </c>
      <c r="S98" s="391">
        <v>93304.437130137361</v>
      </c>
      <c r="T98" s="390">
        <v>93265.862842333474</v>
      </c>
      <c r="U98" s="390">
        <v>93156.264488215864</v>
      </c>
      <c r="V98" s="390">
        <v>92202.072048890317</v>
      </c>
      <c r="W98" s="390">
        <v>92416.01791179672</v>
      </c>
      <c r="X98" s="390">
        <v>94374.918546489789</v>
      </c>
      <c r="Y98" s="390">
        <v>96522.164558413249</v>
      </c>
      <c r="Z98" s="390">
        <v>99579.544169412809</v>
      </c>
      <c r="AA98" s="390">
        <v>99208.678348597066</v>
      </c>
      <c r="AB98" s="390">
        <v>100442.06674060773</v>
      </c>
      <c r="AC98" s="391">
        <v>101247.80621989352</v>
      </c>
      <c r="AD98" s="390">
        <v>100744.34533671182</v>
      </c>
      <c r="AE98" s="390">
        <v>99322.932561201131</v>
      </c>
      <c r="AF98" s="390">
        <v>99261.439034076146</v>
      </c>
      <c r="AG98" s="390">
        <v>99550.742666448161</v>
      </c>
      <c r="AH98" s="390">
        <v>100414.2802577485</v>
      </c>
      <c r="AI98" s="390">
        <v>102422.72967453551</v>
      </c>
      <c r="AJ98" s="390">
        <v>104433.90149554414</v>
      </c>
      <c r="AK98" s="390">
        <v>108523.61808976276</v>
      </c>
      <c r="AL98" s="390">
        <v>112690.98187924917</v>
      </c>
      <c r="AM98" s="391">
        <v>116616.56940925457</v>
      </c>
      <c r="AN98" s="390">
        <v>119367.09934352775</v>
      </c>
      <c r="AO98" s="390">
        <v>117707.15930451128</v>
      </c>
      <c r="AP98" s="390">
        <v>114700.4549142472</v>
      </c>
      <c r="AQ98" s="390">
        <v>114950.86708976627</v>
      </c>
      <c r="AR98" s="390">
        <v>116845.73934375592</v>
      </c>
      <c r="AS98" s="390">
        <v>118222.86761736643</v>
      </c>
      <c r="AT98" s="390">
        <v>120336.18668547628</v>
      </c>
      <c r="AU98" s="390">
        <v>123591.09053296315</v>
      </c>
      <c r="AV98" s="390">
        <v>120302.71124091021</v>
      </c>
      <c r="AW98" s="391">
        <v>115135.92151866615</v>
      </c>
      <c r="AX98" s="390">
        <v>115158.62664319495</v>
      </c>
      <c r="AY98" s="390">
        <v>115942.83448873482</v>
      </c>
      <c r="AZ98" s="390">
        <v>117251.13519999999</v>
      </c>
      <c r="BA98" s="390">
        <v>118378.38046764566</v>
      </c>
      <c r="BB98" s="390">
        <v>120071.48522010758</v>
      </c>
      <c r="BC98" s="390">
        <v>122896.85149658304</v>
      </c>
      <c r="BD98" s="390">
        <v>121577.09660837907</v>
      </c>
      <c r="BE98" s="390">
        <v>124972.01849625452</v>
      </c>
      <c r="BF98" s="390">
        <v>126369</v>
      </c>
      <c r="BG98" s="390">
        <v>127577.99787205746</v>
      </c>
      <c r="BH98" s="392"/>
    </row>
    <row r="99" spans="1:60" x14ac:dyDescent="0.2">
      <c r="A99" s="475">
        <v>90</v>
      </c>
      <c r="B99" s="319">
        <v>68997.890303142092</v>
      </c>
      <c r="C99" s="319">
        <f t="shared" si="2"/>
        <v>71824.674056793941</v>
      </c>
      <c r="D99" s="353">
        <v>74651.457810445791</v>
      </c>
      <c r="E99" s="353">
        <f t="shared" si="3"/>
        <v>77379.799918559263</v>
      </c>
      <c r="F99" s="353">
        <v>80108.142026672751</v>
      </c>
      <c r="G99" s="319">
        <v>83079.041687427336</v>
      </c>
      <c r="H99" s="353">
        <v>85957.485406495427</v>
      </c>
      <c r="I99" s="371">
        <v>87807.9407748331</v>
      </c>
      <c r="J99" s="319">
        <v>87648.267937758137</v>
      </c>
      <c r="K99" s="319">
        <v>88217.371777290173</v>
      </c>
      <c r="L99" s="319">
        <v>91006.667031763427</v>
      </c>
      <c r="M99" s="319">
        <v>93307.960908939858</v>
      </c>
      <c r="N99" s="319">
        <v>92277.332237219453</v>
      </c>
      <c r="O99" s="387">
        <v>89577.1441862098</v>
      </c>
      <c r="P99" s="387">
        <v>92391.946303139252</v>
      </c>
      <c r="Q99" s="387">
        <v>93464.175377468069</v>
      </c>
      <c r="R99" s="387">
        <v>95976.524216524223</v>
      </c>
      <c r="S99" s="388">
        <v>96757.817335360232</v>
      </c>
      <c r="T99" s="387">
        <v>96886.149044332036</v>
      </c>
      <c r="U99" s="387">
        <v>96497.242741660011</v>
      </c>
      <c r="V99" s="387">
        <v>95706.995925806797</v>
      </c>
      <c r="W99" s="387">
        <v>96094.448575478091</v>
      </c>
      <c r="X99" s="387">
        <v>98294.335620094498</v>
      </c>
      <c r="Y99" s="387">
        <v>100350.52699965604</v>
      </c>
      <c r="Z99" s="387">
        <v>103673.27535200719</v>
      </c>
      <c r="AA99" s="387">
        <v>103310.61644835261</v>
      </c>
      <c r="AB99" s="387">
        <v>104882.31426710327</v>
      </c>
      <c r="AC99" s="388">
        <v>105737.34488295445</v>
      </c>
      <c r="AD99" s="387">
        <v>105128.99498099599</v>
      </c>
      <c r="AE99" s="387">
        <v>103779.43022599755</v>
      </c>
      <c r="AF99" s="387">
        <v>104015.90032228008</v>
      </c>
      <c r="AG99" s="387">
        <v>104113.89776976594</v>
      </c>
      <c r="AH99" s="387">
        <v>104911.88879493835</v>
      </c>
      <c r="AI99" s="387">
        <v>107377.69825628723</v>
      </c>
      <c r="AJ99" s="387">
        <v>109335.99903468152</v>
      </c>
      <c r="AK99" s="387">
        <v>113846.86166490581</v>
      </c>
      <c r="AL99" s="387">
        <v>118075.80026544599</v>
      </c>
      <c r="AM99" s="388">
        <v>122494.98079743967</v>
      </c>
      <c r="AN99" s="387">
        <v>125663.17653111731</v>
      </c>
      <c r="AO99" s="387">
        <v>123791.4567669173</v>
      </c>
      <c r="AP99" s="387">
        <v>120400.6897670819</v>
      </c>
      <c r="AQ99" s="387">
        <v>120567.69378165617</v>
      </c>
      <c r="AR99" s="387">
        <v>122656.62855208134</v>
      </c>
      <c r="AS99" s="387">
        <v>124474.93400482273</v>
      </c>
      <c r="AT99" s="387">
        <v>126888.36115589591</v>
      </c>
      <c r="AU99" s="387">
        <v>130318.77783221733</v>
      </c>
      <c r="AV99" s="387">
        <v>127093.67841621373</v>
      </c>
      <c r="AW99" s="388">
        <v>121292.76603617988</v>
      </c>
      <c r="AX99" s="387">
        <v>121705.80982687863</v>
      </c>
      <c r="AY99" s="387">
        <v>122304.33173616065</v>
      </c>
      <c r="AZ99" s="387">
        <v>124027.47245</v>
      </c>
      <c r="BA99" s="387">
        <v>124867.02774069419</v>
      </c>
      <c r="BB99" s="387">
        <v>126974.31890052254</v>
      </c>
      <c r="BC99" s="387">
        <v>129986.46460886495</v>
      </c>
      <c r="BD99" s="387">
        <v>128423.99326580272</v>
      </c>
      <c r="BE99" s="387">
        <v>132237.04702672709</v>
      </c>
      <c r="BF99" s="387">
        <v>133727</v>
      </c>
      <c r="BG99" s="387">
        <v>134973.52480383031</v>
      </c>
      <c r="BH99" s="389"/>
    </row>
    <row r="100" spans="1:60" x14ac:dyDescent="0.2">
      <c r="A100" s="475">
        <v>91</v>
      </c>
      <c r="B100" s="319">
        <v>71709.835823648769</v>
      </c>
      <c r="C100" s="319">
        <f t="shared" si="2"/>
        <v>74664.007639325282</v>
      </c>
      <c r="D100" s="353">
        <v>77618.17945500178</v>
      </c>
      <c r="E100" s="353">
        <f t="shared" si="3"/>
        <v>80404.187755541469</v>
      </c>
      <c r="F100" s="353">
        <v>83190.196056081157</v>
      </c>
      <c r="G100" s="319">
        <v>86625.023528760459</v>
      </c>
      <c r="H100" s="353">
        <v>89397.666631288463</v>
      </c>
      <c r="I100" s="371">
        <v>91176.331175399551</v>
      </c>
      <c r="J100" s="319">
        <v>90985.171453270581</v>
      </c>
      <c r="K100" s="319">
        <v>91758.224081184846</v>
      </c>
      <c r="L100" s="319">
        <v>94516.820153340639</v>
      </c>
      <c r="M100" s="319">
        <v>97073.608549351949</v>
      </c>
      <c r="N100" s="319">
        <v>96001.81451458724</v>
      </c>
      <c r="O100" s="387">
        <v>93187.462961662677</v>
      </c>
      <c r="P100" s="387">
        <v>96092.051000366177</v>
      </c>
      <c r="Q100" s="387">
        <v>97332.28222996516</v>
      </c>
      <c r="R100" s="387">
        <v>99856.204658266521</v>
      </c>
      <c r="S100" s="388">
        <v>100677.46403170639</v>
      </c>
      <c r="T100" s="387">
        <v>100752.20601061576</v>
      </c>
      <c r="U100" s="387">
        <v>100486.73414550837</v>
      </c>
      <c r="V100" s="387">
        <v>99463.799077945761</v>
      </c>
      <c r="W100" s="387">
        <v>100253.16938150894</v>
      </c>
      <c r="X100" s="387">
        <v>102437.21861963978</v>
      </c>
      <c r="Y100" s="387">
        <v>104759.07268697213</v>
      </c>
      <c r="Z100" s="387">
        <v>108513.96204688435</v>
      </c>
      <c r="AA100" s="387">
        <v>107919.98996606706</v>
      </c>
      <c r="AB100" s="387">
        <v>109827.84479419739</v>
      </c>
      <c r="AC100" s="388">
        <v>110680.14527169779</v>
      </c>
      <c r="AD100" s="387">
        <v>110222.82030666276</v>
      </c>
      <c r="AE100" s="387">
        <v>108817.73877064853</v>
      </c>
      <c r="AF100" s="387">
        <v>109186.73664675961</v>
      </c>
      <c r="AG100" s="387">
        <v>108962.66279814667</v>
      </c>
      <c r="AH100" s="387">
        <v>109931.31039157945</v>
      </c>
      <c r="AI100" s="387">
        <v>113210.98289133571</v>
      </c>
      <c r="AJ100" s="387">
        <v>115267.50605072819</v>
      </c>
      <c r="AK100" s="387">
        <v>119807.1915176795</v>
      </c>
      <c r="AL100" s="387">
        <v>124143.47605568949</v>
      </c>
      <c r="AM100" s="388">
        <v>129141.81197493001</v>
      </c>
      <c r="AN100" s="387">
        <v>132639.09148930627</v>
      </c>
      <c r="AO100" s="387">
        <v>130423.24248120301</v>
      </c>
      <c r="AP100" s="387">
        <v>126786.99996255335</v>
      </c>
      <c r="AQ100" s="387">
        <v>126867.52010740219</v>
      </c>
      <c r="AR100" s="387">
        <v>129493.04623645694</v>
      </c>
      <c r="AS100" s="387">
        <v>131730.65522134921</v>
      </c>
      <c r="AT100" s="387">
        <v>134408.28720498006</v>
      </c>
      <c r="AU100" s="387">
        <v>138012.90658174097</v>
      </c>
      <c r="AV100" s="387">
        <v>134291.70129953336</v>
      </c>
      <c r="AW100" s="388">
        <v>128422.05221868624</v>
      </c>
      <c r="AX100" s="387">
        <v>128831.29674381785</v>
      </c>
      <c r="AY100" s="387">
        <v>129893.84310327249</v>
      </c>
      <c r="AZ100" s="387">
        <v>131536.29684999998</v>
      </c>
      <c r="BA100" s="387">
        <v>132439.11050141352</v>
      </c>
      <c r="BB100" s="387">
        <v>134858.99813925684</v>
      </c>
      <c r="BC100" s="387">
        <v>137836.54793265375</v>
      </c>
      <c r="BD100" s="387">
        <v>136600.3438307585</v>
      </c>
      <c r="BE100" s="387">
        <v>140443.8954499214</v>
      </c>
      <c r="BF100" s="387">
        <v>142062</v>
      </c>
      <c r="BG100" s="387">
        <v>143290.66781930221</v>
      </c>
      <c r="BH100" s="389"/>
    </row>
    <row r="101" spans="1:60" x14ac:dyDescent="0.2">
      <c r="A101" s="475">
        <v>92</v>
      </c>
      <c r="B101" s="319">
        <v>74796.54768492897</v>
      </c>
      <c r="C101" s="319">
        <f t="shared" si="2"/>
        <v>77856.27805544404</v>
      </c>
      <c r="D101" s="353">
        <v>80916.008425959109</v>
      </c>
      <c r="E101" s="353">
        <f t="shared" si="3"/>
        <v>83808.86252826509</v>
      </c>
      <c r="F101" s="353">
        <v>86701.716630571071</v>
      </c>
      <c r="G101" s="319">
        <v>90655.663787853628</v>
      </c>
      <c r="H101" s="353">
        <v>93331.822596051788</v>
      </c>
      <c r="I101" s="371">
        <v>95172.441584058266</v>
      </c>
      <c r="J101" s="319">
        <v>94843.63245605609</v>
      </c>
      <c r="K101" s="319">
        <v>96053.850338270247</v>
      </c>
      <c r="L101" s="319">
        <v>98653.266155531222</v>
      </c>
      <c r="M101" s="319">
        <v>101239.75905616485</v>
      </c>
      <c r="N101" s="319">
        <v>100412.72014682829</v>
      </c>
      <c r="O101" s="387">
        <v>97556.415531526465</v>
      </c>
      <c r="P101" s="387">
        <v>100256.97443323678</v>
      </c>
      <c r="Q101" s="387">
        <v>101541.28339140535</v>
      </c>
      <c r="R101" s="387">
        <v>104298.95952653686</v>
      </c>
      <c r="S101" s="388">
        <v>105153.62234649004</v>
      </c>
      <c r="T101" s="387">
        <v>105314.15323083058</v>
      </c>
      <c r="U101" s="387">
        <v>105129.78549470568</v>
      </c>
      <c r="V101" s="387">
        <v>103776.6376112362</v>
      </c>
      <c r="W101" s="387">
        <v>104753.3286773617</v>
      </c>
      <c r="X101" s="387">
        <v>107476.15616535854</v>
      </c>
      <c r="Y101" s="387">
        <v>109868.49667520158</v>
      </c>
      <c r="Z101" s="387">
        <v>114060.10672558418</v>
      </c>
      <c r="AA101" s="387">
        <v>113230.87778669683</v>
      </c>
      <c r="AB101" s="387">
        <v>115532.27527199747</v>
      </c>
      <c r="AC101" s="388">
        <v>116595.02349361953</v>
      </c>
      <c r="AD101" s="387">
        <v>116006.02199265828</v>
      </c>
      <c r="AE101" s="387">
        <v>114712.264520578</v>
      </c>
      <c r="AF101" s="387">
        <v>115288.4927677903</v>
      </c>
      <c r="AG101" s="387">
        <v>114833.35004394916</v>
      </c>
      <c r="AH101" s="387">
        <v>116159.14117852875</v>
      </c>
      <c r="AI101" s="387">
        <v>119674.12300244207</v>
      </c>
      <c r="AJ101" s="387">
        <v>122600.49825822969</v>
      </c>
      <c r="AK101" s="387">
        <v>127056.89884880834</v>
      </c>
      <c r="AL101" s="387">
        <v>131956.56538638641</v>
      </c>
      <c r="AM101" s="388">
        <v>137519.06540872119</v>
      </c>
      <c r="AN101" s="387">
        <v>141243.15295542762</v>
      </c>
      <c r="AO101" s="387">
        <v>138392.08176691728</v>
      </c>
      <c r="AP101" s="387">
        <v>134472.15037321814</v>
      </c>
      <c r="AQ101" s="387">
        <v>134365.63886007198</v>
      </c>
      <c r="AR101" s="387">
        <v>137351.04299325222</v>
      </c>
      <c r="AS101" s="387">
        <v>140418.34256342807</v>
      </c>
      <c r="AT101" s="387">
        <v>143677.61033857314</v>
      </c>
      <c r="AU101" s="387">
        <v>146684.33567423376</v>
      </c>
      <c r="AV101" s="387">
        <v>143184.2118976177</v>
      </c>
      <c r="AW101" s="388">
        <v>136418.33458443909</v>
      </c>
      <c r="AX101" s="387">
        <v>137268.06717568386</v>
      </c>
      <c r="AY101" s="387">
        <v>138746.39015190129</v>
      </c>
      <c r="AZ101" s="387">
        <v>140627.55945</v>
      </c>
      <c r="BA101" s="387">
        <v>141638.52206690749</v>
      </c>
      <c r="BB101" s="387">
        <v>144771.47157787162</v>
      </c>
      <c r="BC101" s="387">
        <v>147794.58276066123</v>
      </c>
      <c r="BD101" s="387">
        <v>146729.06853036047</v>
      </c>
      <c r="BE101" s="387">
        <v>150383.73346897252</v>
      </c>
      <c r="BF101" s="387">
        <v>152152</v>
      </c>
      <c r="BG101" s="387">
        <v>153376.3704836636</v>
      </c>
      <c r="BH101" s="389"/>
    </row>
    <row r="102" spans="1:60" x14ac:dyDescent="0.2">
      <c r="A102" s="475">
        <v>93</v>
      </c>
      <c r="B102" s="319">
        <v>78428.37422369796</v>
      </c>
      <c r="C102" s="319">
        <f t="shared" si="2"/>
        <v>81662.146356500569</v>
      </c>
      <c r="D102" s="353">
        <v>84895.918489303192</v>
      </c>
      <c r="E102" s="353">
        <f t="shared" si="3"/>
        <v>87949.308127587879</v>
      </c>
      <c r="F102" s="353">
        <v>91002.697765872566</v>
      </c>
      <c r="G102" s="319">
        <v>95336.605215080563</v>
      </c>
      <c r="H102" s="353">
        <v>98165.718265760981</v>
      </c>
      <c r="I102" s="371">
        <v>99813.085929597408</v>
      </c>
      <c r="J102" s="319">
        <v>99532.327826337525</v>
      </c>
      <c r="K102" s="319">
        <v>100977.61062351434</v>
      </c>
      <c r="L102" s="319">
        <v>103542.23461117197</v>
      </c>
      <c r="M102" s="319">
        <v>106538.36594383518</v>
      </c>
      <c r="N102" s="319">
        <v>105611.74148281269</v>
      </c>
      <c r="O102" s="387">
        <v>102415.56224547114</v>
      </c>
      <c r="P102" s="387">
        <v>105277.75458570525</v>
      </c>
      <c r="Q102" s="387">
        <v>106772.9674796748</v>
      </c>
      <c r="R102" s="387">
        <v>109594.46294827739</v>
      </c>
      <c r="S102" s="388">
        <v>110441.98680710136</v>
      </c>
      <c r="T102" s="387">
        <v>110654.83478282539</v>
      </c>
      <c r="U102" s="387">
        <v>110512.1923033132</v>
      </c>
      <c r="V102" s="387">
        <v>109356.00117937173</v>
      </c>
      <c r="W102" s="387">
        <v>110214.06825791343</v>
      </c>
      <c r="X102" s="387">
        <v>113288.46108222454</v>
      </c>
      <c r="Y102" s="387">
        <v>115930.7763595368</v>
      </c>
      <c r="Z102" s="387">
        <v>120716.31029059316</v>
      </c>
      <c r="AA102" s="387">
        <v>119647.61092056773</v>
      </c>
      <c r="AB102" s="387">
        <v>122335.06223372417</v>
      </c>
      <c r="AC102" s="388">
        <v>123785.40268739965</v>
      </c>
      <c r="AD102" s="387">
        <v>122942.98411460871</v>
      </c>
      <c r="AE102" s="387">
        <v>121449.11348462527</v>
      </c>
      <c r="AF102" s="387">
        <v>122333.01675551006</v>
      </c>
      <c r="AG102" s="387">
        <v>121846.47699000342</v>
      </c>
      <c r="AH102" s="387">
        <v>123033.1800886375</v>
      </c>
      <c r="AI102" s="387">
        <v>127044.06509289806</v>
      </c>
      <c r="AJ102" s="387">
        <v>130660.58842457226</v>
      </c>
      <c r="AK102" s="387">
        <v>135971.5452587094</v>
      </c>
      <c r="AL102" s="387">
        <v>141572.09810666594</v>
      </c>
      <c r="AM102" s="388">
        <v>147442.02480330711</v>
      </c>
      <c r="AN102" s="387">
        <v>151880.95416417017</v>
      </c>
      <c r="AO102" s="387">
        <v>149020.95394736843</v>
      </c>
      <c r="AP102" s="387">
        <v>143579.24726015428</v>
      </c>
      <c r="AQ102" s="387">
        <v>143739.63977543171</v>
      </c>
      <c r="AR102" s="387">
        <v>147111.33583206614</v>
      </c>
      <c r="AS102" s="387">
        <v>151031.51292790144</v>
      </c>
      <c r="AT102" s="387">
        <v>154154.14153119261</v>
      </c>
      <c r="AU102" s="387">
        <v>157613.20790462193</v>
      </c>
      <c r="AV102" s="387">
        <v>153482.48465012974</v>
      </c>
      <c r="AW102" s="388">
        <v>146197.81720816638</v>
      </c>
      <c r="AX102" s="387">
        <v>147199.65464261163</v>
      </c>
      <c r="AY102" s="387">
        <v>149301.43699663572</v>
      </c>
      <c r="AZ102" s="387">
        <v>151211.5001</v>
      </c>
      <c r="BA102" s="387">
        <v>152496.80824956807</v>
      </c>
      <c r="BB102" s="387">
        <v>156089.93930892192</v>
      </c>
      <c r="BC102" s="387">
        <v>159527.40064139271</v>
      </c>
      <c r="BD102" s="387">
        <v>158318.93832644823</v>
      </c>
      <c r="BE102" s="387">
        <v>161878.24045130861</v>
      </c>
      <c r="BF102" s="387">
        <v>163832</v>
      </c>
      <c r="BG102" s="387">
        <v>165077.35762734406</v>
      </c>
      <c r="BH102" s="389"/>
    </row>
    <row r="103" spans="1:60" x14ac:dyDescent="0.2">
      <c r="A103" s="475">
        <v>94</v>
      </c>
      <c r="B103" s="319">
        <v>82830.175244419836</v>
      </c>
      <c r="C103" s="319">
        <f t="shared" si="2"/>
        <v>86336.418595079507</v>
      </c>
      <c r="D103" s="353">
        <v>89842.661945739193</v>
      </c>
      <c r="E103" s="353">
        <f t="shared" si="3"/>
        <v>93065.793813403056</v>
      </c>
      <c r="F103" s="353">
        <v>96288.925681066918</v>
      </c>
      <c r="G103" s="319">
        <v>101115.69672811826</v>
      </c>
      <c r="H103" s="353">
        <v>104510.94141371259</v>
      </c>
      <c r="I103" s="371">
        <v>105619.49600445073</v>
      </c>
      <c r="J103" s="319">
        <v>105370.57847469024</v>
      </c>
      <c r="K103" s="319">
        <v>106838.50635399524</v>
      </c>
      <c r="L103" s="319">
        <v>109606.1090909091</v>
      </c>
      <c r="M103" s="319">
        <v>113121.34409272185</v>
      </c>
      <c r="N103" s="319">
        <v>111488.7118112645</v>
      </c>
      <c r="O103" s="387">
        <v>108033.3427538267</v>
      </c>
      <c r="P103" s="387">
        <v>111512.22810346549</v>
      </c>
      <c r="Q103" s="387">
        <v>113051.68408826945</v>
      </c>
      <c r="R103" s="387">
        <v>115794.79117102829</v>
      </c>
      <c r="S103" s="388">
        <v>116885.48889733427</v>
      </c>
      <c r="T103" s="387">
        <v>117199.51693289142</v>
      </c>
      <c r="U103" s="387">
        <v>116987.23021746555</v>
      </c>
      <c r="V103" s="387">
        <v>115486.6476895036</v>
      </c>
      <c r="W103" s="387">
        <v>116913.09142821928</v>
      </c>
      <c r="X103" s="387">
        <v>120402.12639133271</v>
      </c>
      <c r="Y103" s="387">
        <v>123612.91072725186</v>
      </c>
      <c r="Z103" s="387">
        <v>128860.20025089874</v>
      </c>
      <c r="AA103" s="387">
        <v>127637.19168460612</v>
      </c>
      <c r="AB103" s="387">
        <v>130548.34961797119</v>
      </c>
      <c r="AC103" s="388">
        <v>132446.07301614131</v>
      </c>
      <c r="AD103" s="387">
        <v>131334.2963648767</v>
      </c>
      <c r="AE103" s="387">
        <v>129919.23784597059</v>
      </c>
      <c r="AF103" s="387">
        <v>130575.88840860837</v>
      </c>
      <c r="AG103" s="387">
        <v>130185.29624718799</v>
      </c>
      <c r="AH103" s="387">
        <v>131747.29662944283</v>
      </c>
      <c r="AI103" s="387">
        <v>136564.6946003456</v>
      </c>
      <c r="AJ103" s="387">
        <v>140444.62940164245</v>
      </c>
      <c r="AK103" s="387">
        <v>146494.87253193563</v>
      </c>
      <c r="AL103" s="387">
        <v>152658.40062027684</v>
      </c>
      <c r="AM103" s="388">
        <v>159518.03733831178</v>
      </c>
      <c r="AN103" s="387">
        <v>164693.94756037201</v>
      </c>
      <c r="AO103" s="387">
        <v>161045.99154135337</v>
      </c>
      <c r="AP103" s="387">
        <v>155039.19527173776</v>
      </c>
      <c r="AQ103" s="387">
        <v>155201.86135351192</v>
      </c>
      <c r="AR103" s="387">
        <v>159946.89763115376</v>
      </c>
      <c r="AS103" s="387">
        <v>163828.43163384215</v>
      </c>
      <c r="AT103" s="387">
        <v>167381.32048009316</v>
      </c>
      <c r="AU103" s="387">
        <v>171617.55985627961</v>
      </c>
      <c r="AV103" s="387">
        <v>166761.49382267831</v>
      </c>
      <c r="AW103" s="388">
        <v>158312.33144433991</v>
      </c>
      <c r="AX103" s="387">
        <v>159819.60417491305</v>
      </c>
      <c r="AY103" s="387">
        <v>162453.72805586705</v>
      </c>
      <c r="AZ103" s="387">
        <v>164811.82504999998</v>
      </c>
      <c r="BA103" s="387">
        <v>166690.24825270925</v>
      </c>
      <c r="BB103" s="387">
        <v>170763.13506295675</v>
      </c>
      <c r="BC103" s="387">
        <v>174620.46033291335</v>
      </c>
      <c r="BD103" s="387">
        <v>172760.02688019921</v>
      </c>
      <c r="BE103" s="387">
        <v>177206.64103394063</v>
      </c>
      <c r="BF103" s="387">
        <v>179431</v>
      </c>
      <c r="BG103" s="387">
        <v>180750.72624905795</v>
      </c>
      <c r="BH103" s="389"/>
    </row>
    <row r="104" spans="1:60" x14ac:dyDescent="0.2">
      <c r="A104" s="475">
        <v>95</v>
      </c>
      <c r="B104" s="319">
        <v>88894.576031482487</v>
      </c>
      <c r="C104" s="319">
        <f t="shared" si="2"/>
        <v>92643.270446720082</v>
      </c>
      <c r="D104" s="353">
        <v>96391.964861957676</v>
      </c>
      <c r="E104" s="353">
        <f t="shared" si="3"/>
        <v>99949.858955542848</v>
      </c>
      <c r="F104" s="353">
        <v>103507.753049128</v>
      </c>
      <c r="G104" s="319">
        <v>109121.76299618004</v>
      </c>
      <c r="H104" s="353">
        <v>112796.77961154743</v>
      </c>
      <c r="I104" s="371">
        <v>113566.87967833299</v>
      </c>
      <c r="J104" s="319">
        <v>112911.87397944482</v>
      </c>
      <c r="K104" s="319">
        <v>114401.44267690618</v>
      </c>
      <c r="L104" s="319">
        <v>117752.77152245346</v>
      </c>
      <c r="M104" s="319">
        <v>121670.00872382852</v>
      </c>
      <c r="N104" s="319">
        <v>119556.30482162659</v>
      </c>
      <c r="O104" s="387">
        <v>116055.40882600758</v>
      </c>
      <c r="P104" s="387">
        <v>119546.9519624488</v>
      </c>
      <c r="Q104" s="387">
        <v>120993.13008130081</v>
      </c>
      <c r="R104" s="387">
        <v>123993.54539313303</v>
      </c>
      <c r="S104" s="388">
        <v>125040.64023562626</v>
      </c>
      <c r="T104" s="387">
        <v>125337.56684691869</v>
      </c>
      <c r="U104" s="387">
        <v>124993.97039735853</v>
      </c>
      <c r="V104" s="387">
        <v>123347.1820521068</v>
      </c>
      <c r="W104" s="387">
        <v>125517.3413717314</v>
      </c>
      <c r="X104" s="387">
        <v>128992.41948557759</v>
      </c>
      <c r="Y104" s="387">
        <v>132997.4806053426</v>
      </c>
      <c r="Z104" s="387">
        <v>139458.66901962252</v>
      </c>
      <c r="AA104" s="387">
        <v>137175.36021819242</v>
      </c>
      <c r="AB104" s="387">
        <v>141126.12733706561</v>
      </c>
      <c r="AC104" s="388">
        <v>143539.74740133525</v>
      </c>
      <c r="AD104" s="387">
        <v>142126.72627749082</v>
      </c>
      <c r="AE104" s="387">
        <v>141149.05620161112</v>
      </c>
      <c r="AF104" s="387">
        <v>141684.30045363595</v>
      </c>
      <c r="AG104" s="387">
        <v>141799.5495582736</v>
      </c>
      <c r="AH104" s="387">
        <v>143519.59311310027</v>
      </c>
      <c r="AI104" s="387">
        <v>148664.88296702513</v>
      </c>
      <c r="AJ104" s="387">
        <v>152929.31994012228</v>
      </c>
      <c r="AK104" s="387">
        <v>160302.46319342489</v>
      </c>
      <c r="AL104" s="387">
        <v>167640.74230071239</v>
      </c>
      <c r="AM104" s="388">
        <v>174589.40932124286</v>
      </c>
      <c r="AN104" s="387">
        <v>180872.93178680283</v>
      </c>
      <c r="AO104" s="387">
        <v>175857.73026315789</v>
      </c>
      <c r="AP104" s="387">
        <v>169930.90321292158</v>
      </c>
      <c r="AQ104" s="387">
        <v>169838.34063586988</v>
      </c>
      <c r="AR104" s="387">
        <v>175515.44674253941</v>
      </c>
      <c r="AS104" s="387">
        <v>180045.44800572266</v>
      </c>
      <c r="AT104" s="387">
        <v>185008.04699046083</v>
      </c>
      <c r="AU104" s="387">
        <v>189943.7511024008</v>
      </c>
      <c r="AV104" s="387">
        <v>183893.33260365835</v>
      </c>
      <c r="AW104" s="388">
        <v>174429.08752101331</v>
      </c>
      <c r="AX104" s="387">
        <v>176451.89657507138</v>
      </c>
      <c r="AY104" s="387">
        <v>179614.29335304309</v>
      </c>
      <c r="AZ104" s="387">
        <v>182279.59349999999</v>
      </c>
      <c r="BA104" s="387">
        <v>184779.052192948</v>
      </c>
      <c r="BB104" s="387">
        <v>189326.31958504464</v>
      </c>
      <c r="BC104" s="387">
        <v>194384.22441110219</v>
      </c>
      <c r="BD104" s="387">
        <v>192587.91216305434</v>
      </c>
      <c r="BE104" s="387">
        <v>197169.32840099881</v>
      </c>
      <c r="BF104" s="387">
        <v>200822</v>
      </c>
      <c r="BG104" s="387">
        <v>203281.19364277166</v>
      </c>
      <c r="BH104" s="389"/>
    </row>
    <row r="105" spans="1:60" x14ac:dyDescent="0.2">
      <c r="A105" s="475">
        <v>96</v>
      </c>
      <c r="B105" s="323">
        <v>97548.271536616841</v>
      </c>
      <c r="C105" s="323">
        <f t="shared" si="2"/>
        <v>101711.57511335443</v>
      </c>
      <c r="D105" s="353">
        <v>105874.87869009201</v>
      </c>
      <c r="E105" s="353">
        <f t="shared" si="3"/>
        <v>110075.43689434498</v>
      </c>
      <c r="F105" s="353">
        <v>114275.99509859797</v>
      </c>
      <c r="G105" s="319">
        <v>120888.53318939269</v>
      </c>
      <c r="H105" s="353">
        <v>124658.05402250052</v>
      </c>
      <c r="I105" s="371">
        <v>124977.93268258142</v>
      </c>
      <c r="J105" s="357">
        <v>123476.07410431275</v>
      </c>
      <c r="K105" s="323">
        <v>125191.16428963246</v>
      </c>
      <c r="L105" s="319">
        <v>128856.11894852137</v>
      </c>
      <c r="M105" s="319">
        <v>133533.17983549353</v>
      </c>
      <c r="N105" s="319">
        <v>130873.81581462931</v>
      </c>
      <c r="O105" s="387">
        <v>126909.70773065581</v>
      </c>
      <c r="P105" s="387">
        <v>130887.0534971204</v>
      </c>
      <c r="Q105" s="387">
        <v>132357.4332171893</v>
      </c>
      <c r="R105" s="387">
        <v>135687.91773137136</v>
      </c>
      <c r="S105" s="388">
        <v>136691.28617188774</v>
      </c>
      <c r="T105" s="387">
        <v>136993.72860026415</v>
      </c>
      <c r="U105" s="387">
        <v>135965.70260730956</v>
      </c>
      <c r="V105" s="387">
        <v>134349.07869625819</v>
      </c>
      <c r="W105" s="387">
        <v>137438.09717971366</v>
      </c>
      <c r="X105" s="387">
        <v>141552.51902888436</v>
      </c>
      <c r="Y105" s="387">
        <v>146354.40000764318</v>
      </c>
      <c r="Z105" s="387">
        <v>153935.08182294786</v>
      </c>
      <c r="AA105" s="387">
        <v>150914.5279490641</v>
      </c>
      <c r="AB105" s="387">
        <v>155730.56186401888</v>
      </c>
      <c r="AC105" s="388">
        <v>158682.80960027044</v>
      </c>
      <c r="AD105" s="387">
        <v>157246.20780950523</v>
      </c>
      <c r="AE105" s="387">
        <v>156118.09492837664</v>
      </c>
      <c r="AF105" s="387">
        <v>157658.88416245359</v>
      </c>
      <c r="AG105" s="387">
        <v>157499.84081462389</v>
      </c>
      <c r="AH105" s="387">
        <v>159135.21240924863</v>
      </c>
      <c r="AI105" s="387">
        <v>165550.70691058654</v>
      </c>
      <c r="AJ105" s="387">
        <v>171229.24383385331</v>
      </c>
      <c r="AK105" s="387">
        <v>180806.30198542832</v>
      </c>
      <c r="AL105" s="387">
        <v>189070.45850375146</v>
      </c>
      <c r="AM105" s="388">
        <v>198475.44292572344</v>
      </c>
      <c r="AN105" s="387">
        <v>205446.68559668638</v>
      </c>
      <c r="AO105" s="387">
        <v>197299.84727443609</v>
      </c>
      <c r="AP105" s="387">
        <v>191117.62906608082</v>
      </c>
      <c r="AQ105" s="387">
        <v>190643.45621529259</v>
      </c>
      <c r="AR105" s="387">
        <v>197529.42257888231</v>
      </c>
      <c r="AS105" s="387">
        <v>204177.91284483057</v>
      </c>
      <c r="AT105" s="387">
        <v>210616.24261050651</v>
      </c>
      <c r="AU105" s="387">
        <v>215621.41270618979</v>
      </c>
      <c r="AV105" s="387">
        <v>207774.72300825422</v>
      </c>
      <c r="AW105" s="388">
        <v>196433.2163285157</v>
      </c>
      <c r="AX105" s="387">
        <v>198273.91668923566</v>
      </c>
      <c r="AY105" s="387">
        <v>202550.02716892646</v>
      </c>
      <c r="AZ105" s="387">
        <v>206450.5613</v>
      </c>
      <c r="BA105" s="387">
        <v>209098.69797392804</v>
      </c>
      <c r="BB105" s="387">
        <v>215348.96622702995</v>
      </c>
      <c r="BC105" s="387">
        <v>220908.6638605734</v>
      </c>
      <c r="BD105" s="387">
        <v>218329.35893082828</v>
      </c>
      <c r="BE105" s="387">
        <v>225781.59127901599</v>
      </c>
      <c r="BF105" s="387">
        <v>230509</v>
      </c>
      <c r="BG105" s="387">
        <v>233247.47182692733</v>
      </c>
      <c r="BH105" s="389"/>
    </row>
    <row r="106" spans="1:60" x14ac:dyDescent="0.2">
      <c r="A106" s="475">
        <v>97</v>
      </c>
      <c r="B106" s="323">
        <v>112068.76375822417</v>
      </c>
      <c r="C106" s="323">
        <f t="shared" si="2"/>
        <v>117176.66077238326</v>
      </c>
      <c r="D106" s="353">
        <v>122284.55778654234</v>
      </c>
      <c r="E106" s="353">
        <f t="shared" si="3"/>
        <v>127096.9719857139</v>
      </c>
      <c r="F106" s="353">
        <v>131909.38618488546</v>
      </c>
      <c r="G106" s="319">
        <v>140477.32215025192</v>
      </c>
      <c r="H106" s="353">
        <v>144899.25705794946</v>
      </c>
      <c r="I106" s="371">
        <v>143848.76542585474</v>
      </c>
      <c r="J106" s="357">
        <v>140618.28498703294</v>
      </c>
      <c r="K106" s="323">
        <v>142946.08177911866</v>
      </c>
      <c r="L106" s="319">
        <v>146979.77261774373</v>
      </c>
      <c r="M106" s="319">
        <v>153480.06397474246</v>
      </c>
      <c r="N106" s="319">
        <v>150220.78518716784</v>
      </c>
      <c r="O106" s="387">
        <v>143875.87171745542</v>
      </c>
      <c r="P106" s="387">
        <v>148328.82319651119</v>
      </c>
      <c r="Q106" s="387">
        <v>150059.58768873403</v>
      </c>
      <c r="R106" s="387">
        <v>154035.03069286575</v>
      </c>
      <c r="S106" s="388">
        <v>155696.90998425538</v>
      </c>
      <c r="T106" s="387">
        <v>155898.7471653916</v>
      </c>
      <c r="U106" s="387">
        <v>153404.90253899578</v>
      </c>
      <c r="V106" s="387">
        <v>151980.62796183125</v>
      </c>
      <c r="W106" s="387">
        <v>155664.08376640716</v>
      </c>
      <c r="X106" s="387">
        <v>160858.22235622071</v>
      </c>
      <c r="Y106" s="387">
        <v>166453.30282416783</v>
      </c>
      <c r="Z106" s="387">
        <v>177453.80607774114</v>
      </c>
      <c r="AA106" s="387">
        <v>172709.99106067792</v>
      </c>
      <c r="AB106" s="387">
        <v>179870.99371501003</v>
      </c>
      <c r="AC106" s="388">
        <v>182288.00600016903</v>
      </c>
      <c r="AD106" s="387">
        <v>181655.17079232042</v>
      </c>
      <c r="AE106" s="387">
        <v>180180.75086982414</v>
      </c>
      <c r="AF106" s="387">
        <v>182556.75726657602</v>
      </c>
      <c r="AG106" s="387">
        <v>183082.56566303651</v>
      </c>
      <c r="AH106" s="387">
        <v>184527.96060879962</v>
      </c>
      <c r="AI106" s="387">
        <v>192974.74094226185</v>
      </c>
      <c r="AJ106" s="387">
        <v>201393.73207515493</v>
      </c>
      <c r="AK106" s="387">
        <v>214670.70669996296</v>
      </c>
      <c r="AL106" s="387">
        <v>225102.81765486608</v>
      </c>
      <c r="AM106" s="388">
        <v>238480.55934124553</v>
      </c>
      <c r="AN106" s="387">
        <v>246853.28034230336</v>
      </c>
      <c r="AO106" s="387">
        <v>232961.17716165414</v>
      </c>
      <c r="AP106" s="387">
        <v>224317.58949746611</v>
      </c>
      <c r="AQ106" s="387">
        <v>223385.51193018854</v>
      </c>
      <c r="AR106" s="387">
        <v>234281.25629633147</v>
      </c>
      <c r="AS106" s="387">
        <v>244997.89721135763</v>
      </c>
      <c r="AT106" s="387">
        <v>253872.25676250615</v>
      </c>
      <c r="AU106" s="387">
        <v>259269.33518427788</v>
      </c>
      <c r="AV106" s="387">
        <v>247163.27926619613</v>
      </c>
      <c r="AW106" s="388">
        <v>230631.5292917332</v>
      </c>
      <c r="AX106" s="387">
        <v>235199.93750130208</v>
      </c>
      <c r="AY106" s="387">
        <v>241436.38780711588</v>
      </c>
      <c r="AZ106" s="387">
        <v>246433.72144999998</v>
      </c>
      <c r="BA106" s="387">
        <v>249810.20054578292</v>
      </c>
      <c r="BB106" s="387">
        <v>258392.04985441852</v>
      </c>
      <c r="BC106" s="387">
        <v>265003.24399648758</v>
      </c>
      <c r="BD106" s="387">
        <v>261540.79159828721</v>
      </c>
      <c r="BE106" s="387">
        <v>271934.86534726719</v>
      </c>
      <c r="BF106" s="387">
        <v>278194</v>
      </c>
      <c r="BG106" s="387">
        <v>281424.01919581502</v>
      </c>
      <c r="BH106" s="389"/>
    </row>
    <row r="107" spans="1:60" x14ac:dyDescent="0.2">
      <c r="A107" s="475">
        <v>98</v>
      </c>
      <c r="B107" s="323">
        <v>144687.06327245894</v>
      </c>
      <c r="C107" s="323">
        <f t="shared" si="2"/>
        <v>151216.60785829232</v>
      </c>
      <c r="D107" s="353">
        <v>157746.15244412571</v>
      </c>
      <c r="E107" s="353">
        <f t="shared" si="3"/>
        <v>163484.30128760485</v>
      </c>
      <c r="F107" s="353">
        <v>169222.45013108401</v>
      </c>
      <c r="G107" s="319">
        <v>182299.04916126889</v>
      </c>
      <c r="H107" s="353">
        <v>189521.64190193164</v>
      </c>
      <c r="I107" s="371">
        <v>183703.38129678334</v>
      </c>
      <c r="J107" s="357">
        <v>176121.44822783594</v>
      </c>
      <c r="K107" s="323">
        <v>179752.7095904187</v>
      </c>
      <c r="L107" s="319">
        <v>185193.34830230012</v>
      </c>
      <c r="M107" s="319">
        <v>193401.45314057829</v>
      </c>
      <c r="N107" s="319">
        <v>187546.11440370133</v>
      </c>
      <c r="O107" s="387">
        <v>177862.6657070636</v>
      </c>
      <c r="P107" s="387">
        <v>183802.60860880854</v>
      </c>
      <c r="Q107" s="387">
        <v>186333.524970964</v>
      </c>
      <c r="R107" s="387">
        <v>191191.43331277353</v>
      </c>
      <c r="S107" s="388">
        <v>195801.84456267985</v>
      </c>
      <c r="T107" s="387">
        <v>195097.80333424706</v>
      </c>
      <c r="U107" s="387">
        <v>189640.89024251394</v>
      </c>
      <c r="V107" s="387">
        <v>187661.9411386298</v>
      </c>
      <c r="W107" s="387">
        <v>192380.10270525643</v>
      </c>
      <c r="X107" s="387">
        <v>198967.92609873271</v>
      </c>
      <c r="Y107" s="387">
        <v>206706.16234188096</v>
      </c>
      <c r="Z107" s="387">
        <v>227620.16823322346</v>
      </c>
      <c r="AA107" s="387">
        <v>219990.43775312876</v>
      </c>
      <c r="AB107" s="387">
        <v>233897.25678673288</v>
      </c>
      <c r="AC107" s="388">
        <v>235911.49032367108</v>
      </c>
      <c r="AD107" s="387">
        <v>234134.17121463144</v>
      </c>
      <c r="AE107" s="387">
        <v>230159.17382377831</v>
      </c>
      <c r="AF107" s="387">
        <v>236062.64200943927</v>
      </c>
      <c r="AG107" s="387">
        <v>237252.69780850079</v>
      </c>
      <c r="AH107" s="387">
        <v>240891.84863107564</v>
      </c>
      <c r="AI107" s="387">
        <v>251462.67733459009</v>
      </c>
      <c r="AJ107" s="387">
        <v>267204.62408539571</v>
      </c>
      <c r="AK107" s="387">
        <v>285778.05004047696</v>
      </c>
      <c r="AL107" s="387">
        <v>302651.40618651645</v>
      </c>
      <c r="AM107" s="388">
        <v>321107.85264701967</v>
      </c>
      <c r="AN107" s="387">
        <v>334164.08022247115</v>
      </c>
      <c r="AO107" s="387">
        <v>310209.09539473685</v>
      </c>
      <c r="AP107" s="387">
        <v>294259.92760316544</v>
      </c>
      <c r="AQ107" s="387">
        <v>294385.01446268382</v>
      </c>
      <c r="AR107" s="387">
        <v>314190.8564198821</v>
      </c>
      <c r="AS107" s="387">
        <v>334376.87572831218</v>
      </c>
      <c r="AT107" s="387">
        <v>345797.49037126603</v>
      </c>
      <c r="AU107" s="387">
        <v>356063.09162175405</v>
      </c>
      <c r="AV107" s="387">
        <v>331357.54594282905</v>
      </c>
      <c r="AW107" s="388">
        <v>302641.42039267102</v>
      </c>
      <c r="AX107" s="387">
        <v>310544.48756275914</v>
      </c>
      <c r="AY107" s="387">
        <v>318437.50499541231</v>
      </c>
      <c r="AZ107" s="387">
        <v>333431.25349999999</v>
      </c>
      <c r="BA107" s="387">
        <v>333218.41629692161</v>
      </c>
      <c r="BB107" s="387">
        <v>350689.80587532057</v>
      </c>
      <c r="BC107" s="387">
        <v>359467.6056102775</v>
      </c>
      <c r="BD107" s="387">
        <v>351962.47033746442</v>
      </c>
      <c r="BE107" s="387">
        <v>371012.47336539353</v>
      </c>
      <c r="BF107" s="387">
        <v>380437</v>
      </c>
      <c r="BG107" s="387">
        <v>384088.90681384935</v>
      </c>
      <c r="BH107" s="389"/>
    </row>
    <row r="108" spans="1:60" x14ac:dyDescent="0.2">
      <c r="A108" s="477">
        <v>99</v>
      </c>
      <c r="B108" s="363">
        <v>177789.15206296497</v>
      </c>
      <c r="C108" s="363">
        <f t="shared" si="2"/>
        <v>186538.12658723723</v>
      </c>
      <c r="D108" s="356">
        <v>195287.10111150946</v>
      </c>
      <c r="E108" s="356">
        <f t="shared" si="3"/>
        <v>202790.22372912758</v>
      </c>
      <c r="F108" s="356">
        <v>210293.3463467457</v>
      </c>
      <c r="G108" s="321">
        <v>228341.59884847479</v>
      </c>
      <c r="H108" s="356">
        <v>237872.35990235617</v>
      </c>
      <c r="I108" s="375">
        <v>226819.89935261986</v>
      </c>
      <c r="J108" s="364">
        <v>213918.40000960522</v>
      </c>
      <c r="K108" s="363">
        <v>219132.66067836896</v>
      </c>
      <c r="L108" s="321">
        <v>225237.25279299016</v>
      </c>
      <c r="M108" s="321">
        <v>234220.52114489867</v>
      </c>
      <c r="N108" s="321">
        <v>225443.46308262917</v>
      </c>
      <c r="O108" s="393">
        <v>215455.88804240976</v>
      </c>
      <c r="P108" s="393">
        <v>221674.26845101366</v>
      </c>
      <c r="Q108" s="393">
        <v>225000.67944250873</v>
      </c>
      <c r="R108" s="393">
        <v>230245.36420242608</v>
      </c>
      <c r="S108" s="394">
        <v>237708.67351647755</v>
      </c>
      <c r="T108" s="393">
        <v>237367.61332203643</v>
      </c>
      <c r="U108" s="393">
        <v>229270.84754639643</v>
      </c>
      <c r="V108" s="393">
        <v>226824.41599656912</v>
      </c>
      <c r="W108" s="393">
        <v>232410.35125197706</v>
      </c>
      <c r="X108" s="393">
        <v>241178.88683497754</v>
      </c>
      <c r="Y108" s="393">
        <v>253470.2024496503</v>
      </c>
      <c r="Z108" s="393">
        <v>284359.73889679444</v>
      </c>
      <c r="AA108" s="393">
        <v>274526.60442587658</v>
      </c>
      <c r="AB108" s="393">
        <v>298280.84592091828</v>
      </c>
      <c r="AC108" s="394">
        <v>297894.0948195724</v>
      </c>
      <c r="AD108" s="393">
        <v>294264.70925510832</v>
      </c>
      <c r="AE108" s="393">
        <v>289566.4065291665</v>
      </c>
      <c r="AF108" s="393">
        <v>297137.75098898745</v>
      </c>
      <c r="AG108" s="393">
        <v>296497.77162820491</v>
      </c>
      <c r="AH108" s="393">
        <v>301472.24465696712</v>
      </c>
      <c r="AI108" s="393">
        <v>316608.40766605258</v>
      </c>
      <c r="AJ108" s="393">
        <v>337570.34296786471</v>
      </c>
      <c r="AK108" s="393">
        <v>363575.55954226753</v>
      </c>
      <c r="AL108" s="393">
        <v>385964.51183672366</v>
      </c>
      <c r="AM108" s="394">
        <v>413064.05774103216</v>
      </c>
      <c r="AN108" s="393">
        <v>430050.07372287492</v>
      </c>
      <c r="AO108" s="393">
        <v>395292.14755639096</v>
      </c>
      <c r="AP108" s="393">
        <v>374601.28672891128</v>
      </c>
      <c r="AQ108" s="393">
        <v>375588.93726734602</v>
      </c>
      <c r="AR108" s="393">
        <v>404838.88501473097</v>
      </c>
      <c r="AS108" s="393">
        <v>437238.07102557889</v>
      </c>
      <c r="AT108" s="393">
        <v>454379.21749742486</v>
      </c>
      <c r="AU108" s="393">
        <v>472634.51129620557</v>
      </c>
      <c r="AV108" s="393">
        <v>427222.7150850516</v>
      </c>
      <c r="AW108" s="394">
        <v>382395.69631963462</v>
      </c>
      <c r="AX108" s="393">
        <v>393925.26634861779</v>
      </c>
      <c r="AY108" s="393">
        <v>404138.65597920271</v>
      </c>
      <c r="AZ108" s="393">
        <v>435765.58155</v>
      </c>
      <c r="BA108" s="393">
        <v>427669.84195853618</v>
      </c>
      <c r="BB108" s="393">
        <v>455150.05355662247</v>
      </c>
      <c r="BC108" s="393">
        <v>465509.30649410142</v>
      </c>
      <c r="BD108" s="393">
        <v>452022.6899062494</v>
      </c>
      <c r="BE108" s="393">
        <v>486754.86187921948</v>
      </c>
      <c r="BF108" s="393">
        <v>498656</v>
      </c>
      <c r="BG108" s="393">
        <v>501111.55118145142</v>
      </c>
      <c r="BH108" s="395"/>
    </row>
    <row r="109" spans="1:60" x14ac:dyDescent="0.2">
      <c r="A109" s="475">
        <v>99.099998474121094</v>
      </c>
      <c r="B109" s="323">
        <v>187137.86878189753</v>
      </c>
      <c r="C109" s="323">
        <f t="shared" si="2"/>
        <v>196440.66963058064</v>
      </c>
      <c r="D109" s="353">
        <v>205743.47047926375</v>
      </c>
      <c r="E109" s="353">
        <f t="shared" si="3"/>
        <v>214245.67331668647</v>
      </c>
      <c r="F109" s="353">
        <v>222747.8761541092</v>
      </c>
      <c r="G109" s="319">
        <v>242188.10579637936</v>
      </c>
      <c r="H109" s="353">
        <v>251785.98174485244</v>
      </c>
      <c r="I109" s="371">
        <v>239794.64773416953</v>
      </c>
      <c r="J109" s="357">
        <v>226010.0184900586</v>
      </c>
      <c r="K109" s="323">
        <v>230697.41863229108</v>
      </c>
      <c r="L109" s="319">
        <v>237554.34611171961</v>
      </c>
      <c r="M109" s="319">
        <v>245812.0868644068</v>
      </c>
      <c r="N109" s="319">
        <v>237883.82709440604</v>
      </c>
      <c r="O109" s="387">
        <v>226932.65570144641</v>
      </c>
      <c r="P109" s="387">
        <v>232911.07693332</v>
      </c>
      <c r="Q109" s="387">
        <v>236806.7537746806</v>
      </c>
      <c r="R109" s="387">
        <v>241936.48177519313</v>
      </c>
      <c r="S109" s="388">
        <v>251137.1484608285</v>
      </c>
      <c r="T109" s="387">
        <v>250520.49141518603</v>
      </c>
      <c r="U109" s="387">
        <v>240956.70124103379</v>
      </c>
      <c r="V109" s="387">
        <v>239468.28036882172</v>
      </c>
      <c r="W109" s="387">
        <v>244526.86512745719</v>
      </c>
      <c r="X109" s="387">
        <v>254249.45266008974</v>
      </c>
      <c r="Y109" s="387">
        <v>268233.11336798256</v>
      </c>
      <c r="Z109" s="387">
        <v>303697.58715922706</v>
      </c>
      <c r="AA109" s="387">
        <v>290748.36456014885</v>
      </c>
      <c r="AB109" s="387">
        <v>317542.07783176651</v>
      </c>
      <c r="AC109" s="388">
        <v>317970.59249556327</v>
      </c>
      <c r="AD109" s="387">
        <v>314222.42487736739</v>
      </c>
      <c r="AE109" s="387">
        <v>307024.2064225935</v>
      </c>
      <c r="AF109" s="387">
        <v>315840.77599242411</v>
      </c>
      <c r="AG109" s="387">
        <v>313634.36713198159</v>
      </c>
      <c r="AH109" s="387">
        <v>320415.83578738669</v>
      </c>
      <c r="AI109" s="387">
        <v>336934.69845622155</v>
      </c>
      <c r="AJ109" s="387">
        <v>359253.05523300549</v>
      </c>
      <c r="AK109" s="387">
        <v>387993.14553861774</v>
      </c>
      <c r="AL109" s="387">
        <v>411681.97222297464</v>
      </c>
      <c r="AM109" s="388">
        <v>442086.68209094548</v>
      </c>
      <c r="AN109" s="387">
        <v>461370.24311615911</v>
      </c>
      <c r="AO109" s="387">
        <v>421100.09633458644</v>
      </c>
      <c r="AP109" s="387">
        <v>399183.80888483906</v>
      </c>
      <c r="AQ109" s="387">
        <v>401533.45603222062</v>
      </c>
      <c r="AR109" s="387">
        <v>434858.30201007408</v>
      </c>
      <c r="AS109" s="387">
        <v>469709.1814636623</v>
      </c>
      <c r="AT109" s="387">
        <v>489914.3110416946</v>
      </c>
      <c r="AU109" s="387">
        <v>510469.30654907727</v>
      </c>
      <c r="AV109" s="387">
        <v>458484.35680039297</v>
      </c>
      <c r="AW109" s="388">
        <v>406819.21312498022</v>
      </c>
      <c r="AX109" s="387">
        <v>419765.40082498285</v>
      </c>
      <c r="AY109" s="387">
        <v>432346.8294423488</v>
      </c>
      <c r="AZ109" s="387">
        <v>467449.80634999997</v>
      </c>
      <c r="BA109" s="387">
        <v>453100.11789304222</v>
      </c>
      <c r="BB109" s="387">
        <v>482637.45565068163</v>
      </c>
      <c r="BC109" s="387">
        <v>495644.65735120064</v>
      </c>
      <c r="BD109" s="387">
        <v>481839.24735442252</v>
      </c>
      <c r="BE109" s="387">
        <v>517675.04466845468</v>
      </c>
      <c r="BF109" s="387">
        <v>529528</v>
      </c>
      <c r="BG109" s="387">
        <v>532038.74677483714</v>
      </c>
      <c r="BH109" s="389"/>
    </row>
    <row r="110" spans="1:60" x14ac:dyDescent="0.2">
      <c r="A110" s="475">
        <v>99.199996948242188</v>
      </c>
      <c r="B110" s="323">
        <v>199266.67035602283</v>
      </c>
      <c r="C110" s="323">
        <f t="shared" si="2"/>
        <v>208567.64556405181</v>
      </c>
      <c r="D110" s="353">
        <v>217868.62077208076</v>
      </c>
      <c r="E110" s="353">
        <f t="shared" si="3"/>
        <v>227422.86703712895</v>
      </c>
      <c r="F110" s="353">
        <v>236977.11330217714</v>
      </c>
      <c r="G110" s="319">
        <v>258500.84924984776</v>
      </c>
      <c r="H110" s="353">
        <v>268698.7359371683</v>
      </c>
      <c r="I110" s="371">
        <v>254798.27685616023</v>
      </c>
      <c r="J110" s="357">
        <v>238734.95677648642</v>
      </c>
      <c r="K110" s="323">
        <v>244805.10628085572</v>
      </c>
      <c r="L110" s="319">
        <v>253163.11829134723</v>
      </c>
      <c r="M110" s="319">
        <v>259654.75490196081</v>
      </c>
      <c r="N110" s="319">
        <v>252836.83955951518</v>
      </c>
      <c r="O110" s="387">
        <v>240214.5827482095</v>
      </c>
      <c r="P110" s="387">
        <v>246143.65474882652</v>
      </c>
      <c r="Q110" s="387">
        <v>250515.57491289199</v>
      </c>
      <c r="R110" s="387">
        <v>255681.35636032544</v>
      </c>
      <c r="S110" s="388">
        <v>266120.84776589391</v>
      </c>
      <c r="T110" s="387">
        <v>264863.56276009866</v>
      </c>
      <c r="U110" s="387">
        <v>254232.29534327675</v>
      </c>
      <c r="V110" s="387">
        <v>252848.77281012115</v>
      </c>
      <c r="W110" s="387">
        <v>259752.74551691554</v>
      </c>
      <c r="X110" s="387">
        <v>269309.30339455529</v>
      </c>
      <c r="Y110" s="387">
        <v>285983.75625788205</v>
      </c>
      <c r="Z110" s="387">
        <v>328100.20877022168</v>
      </c>
      <c r="AA110" s="387">
        <v>309705.42397927539</v>
      </c>
      <c r="AB110" s="387">
        <v>342462.86952924193</v>
      </c>
      <c r="AC110" s="388">
        <v>343356.99509845348</v>
      </c>
      <c r="AD110" s="387">
        <v>337351.6317447942</v>
      </c>
      <c r="AE110" s="387">
        <v>329065.28665015829</v>
      </c>
      <c r="AF110" s="387">
        <v>339137.46704647853</v>
      </c>
      <c r="AG110" s="387">
        <v>336869.4774518421</v>
      </c>
      <c r="AH110" s="387">
        <v>343039.58217919938</v>
      </c>
      <c r="AI110" s="387">
        <v>362412.19420761749</v>
      </c>
      <c r="AJ110" s="387">
        <v>387845.52358035225</v>
      </c>
      <c r="AK110" s="387">
        <v>417315.83972503123</v>
      </c>
      <c r="AL110" s="387">
        <v>446058.9649638398</v>
      </c>
      <c r="AM110" s="388">
        <v>478969.35424723302</v>
      </c>
      <c r="AN110" s="387">
        <v>500008.41144137335</v>
      </c>
      <c r="AO110" s="387">
        <v>454333.61842105264</v>
      </c>
      <c r="AP110" s="387">
        <v>427857.88520108844</v>
      </c>
      <c r="AQ110" s="387">
        <v>432302.25141880754</v>
      </c>
      <c r="AR110" s="387">
        <v>469279.98758553504</v>
      </c>
      <c r="AS110" s="387">
        <v>509475.64789496153</v>
      </c>
      <c r="AT110" s="387">
        <v>532415.97524519684</v>
      </c>
      <c r="AU110" s="387">
        <v>553445.18422341999</v>
      </c>
      <c r="AV110" s="387">
        <v>496084.94452690368</v>
      </c>
      <c r="AW110" s="388">
        <v>437875.25073216122</v>
      </c>
      <c r="AX110" s="387">
        <v>455155.04984271165</v>
      </c>
      <c r="AY110" s="387">
        <v>467586.42873891321</v>
      </c>
      <c r="AZ110" s="387">
        <v>507962.66219999996</v>
      </c>
      <c r="BA110" s="387">
        <v>482976.17780155485</v>
      </c>
      <c r="BB110" s="387">
        <v>516572.55953413929</v>
      </c>
      <c r="BC110" s="387">
        <v>531087.4345244912</v>
      </c>
      <c r="BD110" s="387">
        <v>512469.99080414238</v>
      </c>
      <c r="BE110" s="387">
        <v>558707.23712198285</v>
      </c>
      <c r="BF110" s="387">
        <v>573737</v>
      </c>
      <c r="BG110" s="387">
        <v>572990.72797801124</v>
      </c>
      <c r="BH110" s="389"/>
    </row>
    <row r="111" spans="1:60" x14ac:dyDescent="0.2">
      <c r="A111" s="475">
        <v>99.300003051757812</v>
      </c>
      <c r="B111" s="323">
        <v>213814.41831150462</v>
      </c>
      <c r="C111" s="323">
        <f t="shared" si="2"/>
        <v>223940.40474556942</v>
      </c>
      <c r="D111" s="353">
        <v>234066.39117963423</v>
      </c>
      <c r="E111" s="353">
        <f t="shared" si="3"/>
        <v>244685.81043080654</v>
      </c>
      <c r="F111" s="353">
        <v>255305.22968197882</v>
      </c>
      <c r="G111" s="319">
        <v>277230.74987543601</v>
      </c>
      <c r="H111" s="353">
        <v>288804.68398429203</v>
      </c>
      <c r="I111" s="371">
        <v>274257.59710702003</v>
      </c>
      <c r="J111" s="357">
        <v>254913.88291230428</v>
      </c>
      <c r="K111" s="323">
        <v>261511.44519107696</v>
      </c>
      <c r="L111" s="319">
        <v>271073.15268346114</v>
      </c>
      <c r="M111" s="319">
        <v>275928.06102525757</v>
      </c>
      <c r="N111" s="319">
        <v>268806.77551332547</v>
      </c>
      <c r="O111" s="387">
        <v>255562.3279735992</v>
      </c>
      <c r="P111" s="387">
        <v>262652.09793934552</v>
      </c>
      <c r="Q111" s="387">
        <v>266513.25783972128</v>
      </c>
      <c r="R111" s="387">
        <v>272000.75043322466</v>
      </c>
      <c r="S111" s="388">
        <v>283532.14099571097</v>
      </c>
      <c r="T111" s="387">
        <v>282321.5714321314</v>
      </c>
      <c r="U111" s="387">
        <v>271525.13822156435</v>
      </c>
      <c r="V111" s="387">
        <v>269277.95496944356</v>
      </c>
      <c r="W111" s="387">
        <v>278427.15465357515</v>
      </c>
      <c r="X111" s="387">
        <v>287863.54777485615</v>
      </c>
      <c r="Y111" s="387">
        <v>307914.25946803222</v>
      </c>
      <c r="Z111" s="387">
        <v>352224.79694053321</v>
      </c>
      <c r="AA111" s="387">
        <v>334784.05489473493</v>
      </c>
      <c r="AB111" s="387">
        <v>373212.94927995495</v>
      </c>
      <c r="AC111" s="388">
        <v>372481.87044705485</v>
      </c>
      <c r="AD111" s="387">
        <v>366204.64233505505</v>
      </c>
      <c r="AE111" s="387">
        <v>355580.2320314704</v>
      </c>
      <c r="AF111" s="387">
        <v>368843.96404514974</v>
      </c>
      <c r="AG111" s="387">
        <v>362559.51238770614</v>
      </c>
      <c r="AH111" s="387">
        <v>370086.6231740386</v>
      </c>
      <c r="AI111" s="387">
        <v>394626.61147051683</v>
      </c>
      <c r="AJ111" s="387">
        <v>422411.35746163205</v>
      </c>
      <c r="AK111" s="387">
        <v>454777.72924356145</v>
      </c>
      <c r="AL111" s="387">
        <v>490503.22686150769</v>
      </c>
      <c r="AM111" s="388">
        <v>525210.49279903993</v>
      </c>
      <c r="AN111" s="387">
        <v>548487.62842889514</v>
      </c>
      <c r="AO111" s="387">
        <v>495793.53853383457</v>
      </c>
      <c r="AP111" s="387">
        <v>464042.82665951014</v>
      </c>
      <c r="AQ111" s="387">
        <v>470996.54750717024</v>
      </c>
      <c r="AR111" s="387">
        <v>513092.03852642077</v>
      </c>
      <c r="AS111" s="387">
        <v>563272.82527430693</v>
      </c>
      <c r="AT111" s="387">
        <v>588643.58267275733</v>
      </c>
      <c r="AU111" s="387">
        <v>610243.22576079273</v>
      </c>
      <c r="AV111" s="387">
        <v>541656.25100107852</v>
      </c>
      <c r="AW111" s="388">
        <v>477204.07219056285</v>
      </c>
      <c r="AX111" s="387">
        <v>496731.74079706677</v>
      </c>
      <c r="AY111" s="387">
        <v>510583.86884493823</v>
      </c>
      <c r="AZ111" s="387">
        <v>557024.89529999997</v>
      </c>
      <c r="BA111" s="387">
        <v>525935.04755968263</v>
      </c>
      <c r="BB111" s="387">
        <v>562028.05586085876</v>
      </c>
      <c r="BC111" s="387">
        <v>576167.77020578005</v>
      </c>
      <c r="BD111" s="387">
        <v>555890.45710486104</v>
      </c>
      <c r="BE111" s="387">
        <v>607995.46989734576</v>
      </c>
      <c r="BF111" s="387">
        <v>624718</v>
      </c>
      <c r="BG111" s="387">
        <v>622080.04863235354</v>
      </c>
      <c r="BH111" s="389"/>
    </row>
    <row r="112" spans="1:60" x14ac:dyDescent="0.2">
      <c r="A112" s="475">
        <v>99.400001525878906</v>
      </c>
      <c r="B112" s="323">
        <v>230999.15851933835</v>
      </c>
      <c r="C112" s="323">
        <f t="shared" si="2"/>
        <v>242307.06312485383</v>
      </c>
      <c r="D112" s="353">
        <v>253614.96773036927</v>
      </c>
      <c r="E112" s="353">
        <f t="shared" si="3"/>
        <v>264599.93014923797</v>
      </c>
      <c r="F112" s="353">
        <v>275584.8925681067</v>
      </c>
      <c r="G112" s="319">
        <v>299420.7435088302</v>
      </c>
      <c r="H112" s="353">
        <v>314461.96720441518</v>
      </c>
      <c r="I112" s="371">
        <v>297382.3538337042</v>
      </c>
      <c r="J112" s="357">
        <v>277181.1944097589</v>
      </c>
      <c r="K112" s="323">
        <v>282736.2966264399</v>
      </c>
      <c r="L112" s="319">
        <v>293546.8716319825</v>
      </c>
      <c r="M112" s="319">
        <v>296289.25847457629</v>
      </c>
      <c r="N112" s="319">
        <v>290124.03414522239</v>
      </c>
      <c r="O112" s="387">
        <v>275531.90370032296</v>
      </c>
      <c r="P112" s="387">
        <v>281587.92786044808</v>
      </c>
      <c r="Q112" s="387">
        <v>286883.43205574912</v>
      </c>
      <c r="R112" s="387">
        <v>292430.91329632571</v>
      </c>
      <c r="S112" s="388">
        <v>305410.56802758022</v>
      </c>
      <c r="T112" s="387">
        <v>305134.06900246703</v>
      </c>
      <c r="U112" s="387">
        <v>292375.97153592162</v>
      </c>
      <c r="V112" s="387">
        <v>292531.63975554844</v>
      </c>
      <c r="W112" s="387">
        <v>302434.83300125296</v>
      </c>
      <c r="X112" s="387">
        <v>313781.21349913999</v>
      </c>
      <c r="Y112" s="387">
        <v>333872.16608705616</v>
      </c>
      <c r="Z112" s="387">
        <v>386364.81360470341</v>
      </c>
      <c r="AA112" s="387">
        <v>368396.09178312111</v>
      </c>
      <c r="AB112" s="387">
        <v>413387.82507658179</v>
      </c>
      <c r="AC112" s="388">
        <v>409227.91092706838</v>
      </c>
      <c r="AD112" s="387">
        <v>404492.92937660398</v>
      </c>
      <c r="AE112" s="387">
        <v>390478.46432937338</v>
      </c>
      <c r="AF112" s="387">
        <v>407580.38307036698</v>
      </c>
      <c r="AG112" s="387">
        <v>400671.10267717473</v>
      </c>
      <c r="AH112" s="387">
        <v>406476.21810945566</v>
      </c>
      <c r="AI112" s="387">
        <v>433237.70168373251</v>
      </c>
      <c r="AJ112" s="387">
        <v>466607.75108773203</v>
      </c>
      <c r="AK112" s="387">
        <v>506000.07416199008</v>
      </c>
      <c r="AL112" s="387">
        <v>546261.91066930315</v>
      </c>
      <c r="AM112" s="388">
        <v>585181.22416322178</v>
      </c>
      <c r="AN112" s="387">
        <v>614084.03463412088</v>
      </c>
      <c r="AO112" s="387">
        <v>547147.65507518803</v>
      </c>
      <c r="AP112" s="387">
        <v>512207.8055021594</v>
      </c>
      <c r="AQ112" s="387">
        <v>521149.00775004568</v>
      </c>
      <c r="AR112" s="387">
        <v>571773.59413609572</v>
      </c>
      <c r="AS112" s="387">
        <v>630744.00061149383</v>
      </c>
      <c r="AT112" s="387">
        <v>663350.28242420172</v>
      </c>
      <c r="AU112" s="387">
        <v>683901.50802983297</v>
      </c>
      <c r="AV112" s="387">
        <v>601691.05142606969</v>
      </c>
      <c r="AW112" s="388">
        <v>525671.50206696766</v>
      </c>
      <c r="AX112" s="387">
        <v>550191.93860544579</v>
      </c>
      <c r="AY112" s="387">
        <v>563592.95672341716</v>
      </c>
      <c r="AZ112" s="387">
        <v>621407.30215</v>
      </c>
      <c r="BA112" s="387">
        <v>585096.49923433317</v>
      </c>
      <c r="BB112" s="387">
        <v>626589.47614777961</v>
      </c>
      <c r="BC112" s="387">
        <v>642445.02314549685</v>
      </c>
      <c r="BD112" s="387">
        <v>617524.02387150319</v>
      </c>
      <c r="BE112" s="387">
        <v>676406.02843799128</v>
      </c>
      <c r="BF112" s="387">
        <v>694833</v>
      </c>
      <c r="BG112" s="387">
        <v>691264.13703063352</v>
      </c>
      <c r="BH112" s="389"/>
    </row>
    <row r="113" spans="1:60" x14ac:dyDescent="0.2">
      <c r="A113" s="475">
        <v>99.5</v>
      </c>
      <c r="B113" s="323">
        <v>255563.38867367641</v>
      </c>
      <c r="C113" s="323">
        <f t="shared" si="2"/>
        <v>267661.29544834769</v>
      </c>
      <c r="D113" s="353">
        <v>279759.20222301898</v>
      </c>
      <c r="E113" s="353">
        <f t="shared" si="3"/>
        <v>290890.77502579195</v>
      </c>
      <c r="F113" s="353">
        <v>302022.34782856493</v>
      </c>
      <c r="G113" s="319">
        <v>330113.73166140734</v>
      </c>
      <c r="H113" s="353">
        <v>348528.58230736572</v>
      </c>
      <c r="I113" s="371">
        <v>326801.12457009911</v>
      </c>
      <c r="J113" s="357">
        <v>303392.11915281916</v>
      </c>
      <c r="K113" s="323">
        <v>309361.0744651673</v>
      </c>
      <c r="L113" s="319">
        <v>321331.94260679081</v>
      </c>
      <c r="M113" s="319">
        <v>323831.8866317714</v>
      </c>
      <c r="N113" s="319">
        <v>316517.43585821899</v>
      </c>
      <c r="O113" s="387">
        <v>301819.53728408931</v>
      </c>
      <c r="P113" s="387">
        <v>307001.70777988614</v>
      </c>
      <c r="Q113" s="387">
        <v>313094.03019744484</v>
      </c>
      <c r="R113" s="387">
        <v>319871.84098452143</v>
      </c>
      <c r="S113" s="388">
        <v>335173.41101579892</v>
      </c>
      <c r="T113" s="387">
        <v>335946.54302374844</v>
      </c>
      <c r="U113" s="387">
        <v>320375.58988955937</v>
      </c>
      <c r="V113" s="387">
        <v>322597.94607054791</v>
      </c>
      <c r="W113" s="387">
        <v>335554.36651397817</v>
      </c>
      <c r="X113" s="387">
        <v>348008.74448903737</v>
      </c>
      <c r="Y113" s="387">
        <v>370180.20302289136</v>
      </c>
      <c r="Z113" s="387">
        <v>428897.70539994008</v>
      </c>
      <c r="AA113" s="387">
        <v>409185.00410479074</v>
      </c>
      <c r="AB113" s="387">
        <v>471821.1703813246</v>
      </c>
      <c r="AC113" s="388">
        <v>464954.75441561732</v>
      </c>
      <c r="AD113" s="387">
        <v>460665.40314459277</v>
      </c>
      <c r="AE113" s="387">
        <v>436613.46197849733</v>
      </c>
      <c r="AF113" s="387">
        <v>462391.2481098501</v>
      </c>
      <c r="AG113" s="387">
        <v>450466.28510346677</v>
      </c>
      <c r="AH113" s="387">
        <v>456255.24535673676</v>
      </c>
      <c r="AI113" s="387">
        <v>486001.54949088162</v>
      </c>
      <c r="AJ113" s="387">
        <v>528900.97728004027</v>
      </c>
      <c r="AK113" s="387">
        <v>575652.30636242649</v>
      </c>
      <c r="AL113" s="387">
        <v>623840.51491102146</v>
      </c>
      <c r="AM113" s="388">
        <v>668367.0995466063</v>
      </c>
      <c r="AN113" s="387">
        <v>704669.8916299789</v>
      </c>
      <c r="AO113" s="387">
        <v>623700.30545112782</v>
      </c>
      <c r="AP113" s="387">
        <v>582002.13945128187</v>
      </c>
      <c r="AQ113" s="387">
        <v>588223.62921828276</v>
      </c>
      <c r="AR113" s="387">
        <v>652829.83778036491</v>
      </c>
      <c r="AS113" s="387">
        <v>721602.25127779122</v>
      </c>
      <c r="AT113" s="387">
        <v>761373.59168570011</v>
      </c>
      <c r="AU113" s="387">
        <v>786829.33229898207</v>
      </c>
      <c r="AV113" s="387">
        <v>688700.39231598843</v>
      </c>
      <c r="AW113" s="388">
        <v>594536.77457894129</v>
      </c>
      <c r="AX113" s="387">
        <v>623560.32900356245</v>
      </c>
      <c r="AY113" s="387">
        <v>636244.62187786715</v>
      </c>
      <c r="AZ113" s="387">
        <v>711645.06479999993</v>
      </c>
      <c r="BA113" s="387">
        <v>663709.75150188466</v>
      </c>
      <c r="BB113" s="387">
        <v>715101.94510325673</v>
      </c>
      <c r="BC113" s="387">
        <v>733874.90765662573</v>
      </c>
      <c r="BD113" s="387">
        <v>704871.86303359549</v>
      </c>
      <c r="BE113" s="387">
        <v>770688.45116988814</v>
      </c>
      <c r="BF113" s="387">
        <v>791148</v>
      </c>
      <c r="BG113" s="387">
        <v>787231.09624506801</v>
      </c>
      <c r="BH113" s="389"/>
    </row>
    <row r="114" spans="1:60" x14ac:dyDescent="0.2">
      <c r="A114" s="475">
        <v>99.599998474121094</v>
      </c>
      <c r="B114" s="323">
        <v>287779.66611326317</v>
      </c>
      <c r="C114" s="323">
        <f t="shared" si="2"/>
        <v>299963.89350243052</v>
      </c>
      <c r="D114" s="353">
        <v>312148.12089159788</v>
      </c>
      <c r="E114" s="353">
        <f t="shared" si="3"/>
        <v>326597.54158110043</v>
      </c>
      <c r="F114" s="353">
        <v>341046.96227060299</v>
      </c>
      <c r="G114" s="319">
        <v>373352.62442562147</v>
      </c>
      <c r="H114" s="353">
        <v>396338.28035448946</v>
      </c>
      <c r="I114" s="371">
        <v>367216.2047339672</v>
      </c>
      <c r="J114" s="357">
        <v>337186.915522044</v>
      </c>
      <c r="K114" s="323">
        <v>346086.65272444685</v>
      </c>
      <c r="L114" s="319">
        <v>359409.57875136915</v>
      </c>
      <c r="M114" s="319">
        <v>361511.38044200733</v>
      </c>
      <c r="N114" s="319">
        <v>355940.16977019847</v>
      </c>
      <c r="O114" s="387">
        <v>336864.52815615782</v>
      </c>
      <c r="P114" s="387">
        <v>342239.39478677715</v>
      </c>
      <c r="Q114" s="387">
        <v>349521.02206736355</v>
      </c>
      <c r="R114" s="387">
        <v>357884.24692337069</v>
      </c>
      <c r="S114" s="388">
        <v>376638.03884575708</v>
      </c>
      <c r="T114" s="387">
        <v>379058.60113633535</v>
      </c>
      <c r="U114" s="387">
        <v>361865.29113059316</v>
      </c>
      <c r="V114" s="387">
        <v>365493.46188485046</v>
      </c>
      <c r="W114" s="387">
        <v>381739.6129038884</v>
      </c>
      <c r="X114" s="387">
        <v>396800.99582847313</v>
      </c>
      <c r="Y114" s="387">
        <v>422803.24693316</v>
      </c>
      <c r="Z114" s="387">
        <v>500628.25821974233</v>
      </c>
      <c r="AA114" s="387">
        <v>468490.25504433172</v>
      </c>
      <c r="AB114" s="387">
        <v>555858.12224921654</v>
      </c>
      <c r="AC114" s="388">
        <v>541803.21972449927</v>
      </c>
      <c r="AD114" s="387">
        <v>539583.69692687516</v>
      </c>
      <c r="AE114" s="387">
        <v>505265.4090524402</v>
      </c>
      <c r="AF114" s="387">
        <v>538154.57889752707</v>
      </c>
      <c r="AG114" s="387">
        <v>522251.78083518316</v>
      </c>
      <c r="AH114" s="387">
        <v>526924.56570545537</v>
      </c>
      <c r="AI114" s="387">
        <v>565236.73535838223</v>
      </c>
      <c r="AJ114" s="387">
        <v>615247.34810223978</v>
      </c>
      <c r="AK114" s="387">
        <v>675173.08948834403</v>
      </c>
      <c r="AL114" s="387">
        <v>735497.45557842846</v>
      </c>
      <c r="AM114" s="388">
        <v>788041.09307907731</v>
      </c>
      <c r="AN114" s="387">
        <v>839699.24075859017</v>
      </c>
      <c r="AO114" s="387">
        <v>735907.24859022559</v>
      </c>
      <c r="AP114" s="387">
        <v>682698.91136380658</v>
      </c>
      <c r="AQ114" s="387">
        <v>689701.14511503011</v>
      </c>
      <c r="AR114" s="387">
        <v>772301.93053839565</v>
      </c>
      <c r="AS114" s="387">
        <v>857456.20181602112</v>
      </c>
      <c r="AT114" s="387">
        <v>907920.95766715927</v>
      </c>
      <c r="AU114" s="387">
        <v>939115.65006260551</v>
      </c>
      <c r="AV114" s="387">
        <v>818483.71498894808</v>
      </c>
      <c r="AW114" s="388">
        <v>689575.9588932473</v>
      </c>
      <c r="AX114" s="387">
        <v>732883.9748651071</v>
      </c>
      <c r="AY114" s="387">
        <v>748062.82016515429</v>
      </c>
      <c r="AZ114" s="387">
        <v>842121.97025000001</v>
      </c>
      <c r="BA114" s="387">
        <v>781926.05176103336</v>
      </c>
      <c r="BB114" s="387">
        <v>845013.25360097177</v>
      </c>
      <c r="BC114" s="387">
        <v>867481.80277173279</v>
      </c>
      <c r="BD114" s="387">
        <v>831342.43699658569</v>
      </c>
      <c r="BE114" s="387">
        <v>911840.50499398878</v>
      </c>
      <c r="BF114" s="387">
        <v>932081</v>
      </c>
      <c r="BG114" s="387">
        <v>929632.57157423417</v>
      </c>
      <c r="BH114" s="389"/>
    </row>
    <row r="115" spans="1:60" x14ac:dyDescent="0.2">
      <c r="A115" s="475">
        <v>99.699996948242188</v>
      </c>
      <c r="B115" s="323">
        <v>336553.80188157159</v>
      </c>
      <c r="C115" s="323">
        <f t="shared" si="2"/>
        <v>350554.79519798665</v>
      </c>
      <c r="D115" s="353">
        <v>364555.78851440176</v>
      </c>
      <c r="E115" s="353">
        <f t="shared" si="3"/>
        <v>383132.45013888332</v>
      </c>
      <c r="F115" s="353">
        <v>401709.11176336487</v>
      </c>
      <c r="G115" s="319">
        <v>438223.23340530368</v>
      </c>
      <c r="H115" s="353">
        <v>468893.76061345782</v>
      </c>
      <c r="I115" s="371">
        <v>428194.71980578598</v>
      </c>
      <c r="J115" s="357">
        <v>389161.71573335893</v>
      </c>
      <c r="K115" s="323">
        <v>399508.43869994511</v>
      </c>
      <c r="L115" s="319">
        <v>418523.85870755755</v>
      </c>
      <c r="M115" s="319">
        <v>418415.01183948159</v>
      </c>
      <c r="N115" s="319">
        <v>415879.33506672276</v>
      </c>
      <c r="O115" s="387">
        <v>388626.69551327056</v>
      </c>
      <c r="P115" s="387">
        <v>395387.35926628712</v>
      </c>
      <c r="Q115" s="387">
        <v>403890.18583042972</v>
      </c>
      <c r="R115" s="387">
        <v>414735.23540987464</v>
      </c>
      <c r="S115" s="388">
        <v>440528.58081329061</v>
      </c>
      <c r="T115" s="387">
        <v>444568.93643001321</v>
      </c>
      <c r="U115" s="387">
        <v>424813.96447683021</v>
      </c>
      <c r="V115" s="387">
        <v>434342.04792537796</v>
      </c>
      <c r="W115" s="387">
        <v>458422.14520469151</v>
      </c>
      <c r="X115" s="387">
        <v>477025.26324113796</v>
      </c>
      <c r="Y115" s="387">
        <v>513919.54350899981</v>
      </c>
      <c r="Z115" s="387">
        <v>616302.61880242662</v>
      </c>
      <c r="AA115" s="387">
        <v>566700.23579742399</v>
      </c>
      <c r="AB115" s="387">
        <v>691800.70930601039</v>
      </c>
      <c r="AC115" s="388">
        <v>662827.84644637874</v>
      </c>
      <c r="AD115" s="387">
        <v>666997.72772309394</v>
      </c>
      <c r="AE115" s="387">
        <v>613704.53656395944</v>
      </c>
      <c r="AF115" s="387">
        <v>657454.48969772866</v>
      </c>
      <c r="AG115" s="387">
        <v>636532.07119765203</v>
      </c>
      <c r="AH115" s="387">
        <v>642064.3135697</v>
      </c>
      <c r="AI115" s="387">
        <v>691673.10069548583</v>
      </c>
      <c r="AJ115" s="387">
        <v>755957.08145049599</v>
      </c>
      <c r="AK115" s="387">
        <v>841057.27994950674</v>
      </c>
      <c r="AL115" s="387">
        <v>917530.7308567405</v>
      </c>
      <c r="AM115" s="388">
        <v>994864.23483131093</v>
      </c>
      <c r="AN115" s="387">
        <v>1069081.7007710943</v>
      </c>
      <c r="AO115" s="387">
        <v>921660.5827067669</v>
      </c>
      <c r="AP115" s="387">
        <v>842511.58648925275</v>
      </c>
      <c r="AQ115" s="387">
        <v>852599.93897601741</v>
      </c>
      <c r="AR115" s="387">
        <v>966663.93140562624</v>
      </c>
      <c r="AS115" s="387">
        <v>1084241.2798680097</v>
      </c>
      <c r="AT115" s="387">
        <v>1158710.0571566124</v>
      </c>
      <c r="AU115" s="387">
        <v>1203236.4971963635</v>
      </c>
      <c r="AV115" s="387">
        <v>1028209.7021324306</v>
      </c>
      <c r="AW115" s="388">
        <v>851608.17261030001</v>
      </c>
      <c r="AX115" s="387">
        <v>913551.37090893951</v>
      </c>
      <c r="AY115" s="387">
        <v>926094.36486899771</v>
      </c>
      <c r="AZ115" s="387">
        <v>1065859.6715499999</v>
      </c>
      <c r="BA115" s="387">
        <v>980599.40263271541</v>
      </c>
      <c r="BB115" s="387">
        <v>1068601.6027940069</v>
      </c>
      <c r="BC115" s="387">
        <v>1095949.6886095521</v>
      </c>
      <c r="BD115" s="387">
        <v>1048899.4166525193</v>
      </c>
      <c r="BE115" s="387">
        <v>1126453.4856191622</v>
      </c>
      <c r="BF115" s="387">
        <v>1149827</v>
      </c>
      <c r="BG115" s="387">
        <v>1139549.7940328945</v>
      </c>
      <c r="BH115" s="389"/>
    </row>
    <row r="116" spans="1:60" x14ac:dyDescent="0.2">
      <c r="A116" s="475">
        <v>99.800003051757812</v>
      </c>
      <c r="B116" s="323">
        <v>426988.32687695988</v>
      </c>
      <c r="C116" s="323">
        <f t="shared" si="2"/>
        <v>445805.68578818708</v>
      </c>
      <c r="D116" s="353">
        <v>464623.04469941428</v>
      </c>
      <c r="E116" s="353">
        <f t="shared" si="3"/>
        <v>487793.59119730775</v>
      </c>
      <c r="F116" s="353">
        <v>510964.13769520121</v>
      </c>
      <c r="G116" s="319">
        <v>559909.30576316232</v>
      </c>
      <c r="H116" s="353">
        <v>612234.64497983432</v>
      </c>
      <c r="I116" s="371">
        <v>542344.48234877607</v>
      </c>
      <c r="J116" s="357">
        <v>487262.42147728364</v>
      </c>
      <c r="K116" s="323">
        <v>501311.74163466808</v>
      </c>
      <c r="L116" s="319">
        <v>530173.91588170873</v>
      </c>
      <c r="M116" s="319">
        <v>521970.32195081428</v>
      </c>
      <c r="N116" s="319">
        <v>524944.37922991626</v>
      </c>
      <c r="O116" s="387">
        <v>482203.20144642604</v>
      </c>
      <c r="P116" s="387">
        <v>493903.10795965244</v>
      </c>
      <c r="Q116" s="387">
        <v>506558.50754936121</v>
      </c>
      <c r="R116" s="387">
        <v>525156.40878785215</v>
      </c>
      <c r="S116" s="388">
        <v>567277.86212606553</v>
      </c>
      <c r="T116" s="387">
        <v>572662.44960003986</v>
      </c>
      <c r="U116" s="387">
        <v>554009.39166571782</v>
      </c>
      <c r="V116" s="387">
        <v>576188.09938887111</v>
      </c>
      <c r="W116" s="387">
        <v>614266.05324240495</v>
      </c>
      <c r="X116" s="387">
        <v>644767.11245329271</v>
      </c>
      <c r="Y116" s="387">
        <v>714485.08025375463</v>
      </c>
      <c r="Z116" s="387">
        <v>861880.84247678251</v>
      </c>
      <c r="AA116" s="387">
        <v>770477.00003648701</v>
      </c>
      <c r="AB116" s="387">
        <v>972794.63372768566</v>
      </c>
      <c r="AC116" s="388">
        <v>914978.09363644046</v>
      </c>
      <c r="AD116" s="387">
        <v>918717.2959100802</v>
      </c>
      <c r="AE116" s="387">
        <v>830410.85344638431</v>
      </c>
      <c r="AF116" s="387">
        <v>899678.12817888823</v>
      </c>
      <c r="AG116" s="387">
        <v>865911.51043606503</v>
      </c>
      <c r="AH116" s="387">
        <v>871876.92392920668</v>
      </c>
      <c r="AI116" s="387">
        <v>953591.69544292591</v>
      </c>
      <c r="AJ116" s="387">
        <v>1057794.2029826941</v>
      </c>
      <c r="AK116" s="387">
        <v>1203081.9373362057</v>
      </c>
      <c r="AL116" s="387">
        <v>1325783.4082044477</v>
      </c>
      <c r="AM116" s="388">
        <v>1452787.7532337646</v>
      </c>
      <c r="AN116" s="387">
        <v>1581464.3143512127</v>
      </c>
      <c r="AO116" s="387">
        <v>1313529.8731203007</v>
      </c>
      <c r="AP116" s="387">
        <v>1179338.6160970617</v>
      </c>
      <c r="AQ116" s="387">
        <v>1203933.5981570755</v>
      </c>
      <c r="AR116" s="387">
        <v>1396045.7270480895</v>
      </c>
      <c r="AS116" s="387">
        <v>1597447.7109365086</v>
      </c>
      <c r="AT116" s="387">
        <v>1717762.7742509739</v>
      </c>
      <c r="AU116" s="387">
        <v>1782648.9134955632</v>
      </c>
      <c r="AV116" s="387">
        <v>1484129.8446326177</v>
      </c>
      <c r="AW116" s="388">
        <v>1186558.0886100039</v>
      </c>
      <c r="AX116" s="387">
        <v>1292909.3855336348</v>
      </c>
      <c r="AY116" s="387">
        <v>1317898.6527168925</v>
      </c>
      <c r="AZ116" s="387">
        <v>1554977.13485</v>
      </c>
      <c r="BA116" s="387">
        <v>1374464.099359981</v>
      </c>
      <c r="BB116" s="387">
        <v>1513787.9004454215</v>
      </c>
      <c r="BC116" s="387">
        <v>1559635.5588802351</v>
      </c>
      <c r="BD116" s="387">
        <v>1474660.166044178</v>
      </c>
      <c r="BE116" s="387">
        <v>1616039.9561638769</v>
      </c>
      <c r="BF116" s="387">
        <v>1671998</v>
      </c>
      <c r="BG116" s="387">
        <v>1638038.9642682981</v>
      </c>
      <c r="BH116" s="389"/>
    </row>
    <row r="117" spans="1:60" x14ac:dyDescent="0.2">
      <c r="A117" s="477">
        <v>99.900001525878906</v>
      </c>
      <c r="B117" s="396">
        <v>516809.59786017332</v>
      </c>
      <c r="C117" s="396">
        <f t="shared" si="2"/>
        <v>539571.20729031134</v>
      </c>
      <c r="D117" s="396">
        <v>562332.81672044925</v>
      </c>
      <c r="E117" s="396">
        <f t="shared" si="3"/>
        <v>593584.37285355642</v>
      </c>
      <c r="F117" s="396">
        <v>624835.9289866637</v>
      </c>
      <c r="G117" s="393">
        <v>686754.84304932738</v>
      </c>
      <c r="H117" s="393">
        <v>763555.57365739753</v>
      </c>
      <c r="I117" s="397">
        <v>668583.45969047141</v>
      </c>
      <c r="J117" s="396">
        <v>588072.03294592258</v>
      </c>
      <c r="K117" s="396">
        <v>608712.52925580542</v>
      </c>
      <c r="L117" s="396">
        <v>642348.31128148967</v>
      </c>
      <c r="M117" s="393">
        <v>633853.32959454972</v>
      </c>
      <c r="N117" s="393">
        <v>633174.69869613438</v>
      </c>
      <c r="O117" s="393">
        <v>576028.69488133688</v>
      </c>
      <c r="P117" s="393">
        <v>594149.01528013579</v>
      </c>
      <c r="Q117" s="393">
        <v>613428.87340301974</v>
      </c>
      <c r="R117" s="393">
        <v>633178.82001351076</v>
      </c>
      <c r="S117" s="394">
        <v>702777.91261740599</v>
      </c>
      <c r="T117" s="393">
        <v>707670.68180119118</v>
      </c>
      <c r="U117" s="393">
        <v>689838.83080951835</v>
      </c>
      <c r="V117" s="393">
        <v>734273.23544548091</v>
      </c>
      <c r="W117" s="393">
        <v>784816.85516504722</v>
      </c>
      <c r="X117" s="393">
        <v>828782.53909570782</v>
      </c>
      <c r="Y117" s="393">
        <v>948531.84870256414</v>
      </c>
      <c r="Z117" s="393">
        <v>1145302.7372303775</v>
      </c>
      <c r="AA117" s="393">
        <v>991749.16709234868</v>
      </c>
      <c r="AB117" s="393">
        <v>1283791.4433470652</v>
      </c>
      <c r="AC117" s="394">
        <v>1196777.6512296121</v>
      </c>
      <c r="AD117" s="393">
        <v>1177782.4122080368</v>
      </c>
      <c r="AE117" s="393">
        <v>1061424.5077265461</v>
      </c>
      <c r="AF117" s="393">
        <v>1163786.8447862412</v>
      </c>
      <c r="AG117" s="393">
        <v>1113378.4776455164</v>
      </c>
      <c r="AH117" s="393">
        <v>1128240.6105490278</v>
      </c>
      <c r="AI117" s="393">
        <v>1233863.1393256502</v>
      </c>
      <c r="AJ117" s="393">
        <v>1392925.8997048084</v>
      </c>
      <c r="AK117" s="393">
        <v>1611387.3396358448</v>
      </c>
      <c r="AL117" s="393">
        <v>1787135.3774479267</v>
      </c>
      <c r="AM117" s="394">
        <v>1976700.79877317</v>
      </c>
      <c r="AN117" s="393">
        <v>2173031.4291947796</v>
      </c>
      <c r="AO117" s="393">
        <v>1756124.1611842106</v>
      </c>
      <c r="AP117" s="393">
        <v>1548014.2036972314</v>
      </c>
      <c r="AQ117" s="393">
        <v>1590317.9870629155</v>
      </c>
      <c r="AR117" s="393">
        <v>1887347.5892772283</v>
      </c>
      <c r="AS117" s="393">
        <v>2188232.18539799</v>
      </c>
      <c r="AT117" s="393">
        <v>2365102.9715840383</v>
      </c>
      <c r="AU117" s="393">
        <v>2463185.371332136</v>
      </c>
      <c r="AV117" s="393">
        <v>2008404.5802411132</v>
      </c>
      <c r="AW117" s="394">
        <v>1564877.7312519164</v>
      </c>
      <c r="AX117" s="393">
        <v>1718246.5869981877</v>
      </c>
      <c r="AY117" s="393">
        <v>1758134.3713936179</v>
      </c>
      <c r="AZ117" s="393">
        <v>2127275.6615999998</v>
      </c>
      <c r="BA117" s="393">
        <v>1826466.6405391076</v>
      </c>
      <c r="BB117" s="393">
        <v>2029438.4439656003</v>
      </c>
      <c r="BC117" s="393">
        <v>2103056.5721757719</v>
      </c>
      <c r="BD117" s="393">
        <v>1978532.603512346</v>
      </c>
      <c r="BE117" s="393">
        <v>2165957.2158975308</v>
      </c>
      <c r="BF117" s="393">
        <v>2246884</v>
      </c>
      <c r="BG117" s="393">
        <v>2173891.9046859071</v>
      </c>
      <c r="BH117" s="395"/>
    </row>
    <row r="118" spans="1:60" x14ac:dyDescent="0.2">
      <c r="A118" s="475">
        <v>99.910003662109375</v>
      </c>
      <c r="B118" s="387">
        <v>546232.16257763014</v>
      </c>
      <c r="C118" s="387">
        <f t="shared" si="2"/>
        <v>566444.06174776086</v>
      </c>
      <c r="D118" s="398">
        <v>586655.96091789159</v>
      </c>
      <c r="E118" s="398">
        <f t="shared" si="3"/>
        <v>621055.1641475358</v>
      </c>
      <c r="F118" s="398">
        <v>655454.36737718002</v>
      </c>
      <c r="G118" s="387">
        <v>724956.96921884513</v>
      </c>
      <c r="H118" s="387">
        <v>800756.57609849283</v>
      </c>
      <c r="I118" s="399">
        <v>706560.52018005261</v>
      </c>
      <c r="J118" s="398">
        <v>618567.17990586883</v>
      </c>
      <c r="K118" s="398">
        <v>640012.85312671412</v>
      </c>
      <c r="L118" s="398">
        <v>677964.47075575031</v>
      </c>
      <c r="M118" s="387">
        <v>665488.45255898975</v>
      </c>
      <c r="N118" s="387">
        <v>667368.75100370904</v>
      </c>
      <c r="O118" s="387">
        <v>603541.81382530543</v>
      </c>
      <c r="P118" s="387">
        <v>624934.03392256727</v>
      </c>
      <c r="Q118" s="387">
        <v>643354.52380952379</v>
      </c>
      <c r="R118" s="387">
        <v>666836.34975181369</v>
      </c>
      <c r="S118" s="388">
        <v>743583.75101797062</v>
      </c>
      <c r="T118" s="387">
        <v>747341.94921378559</v>
      </c>
      <c r="U118" s="387">
        <v>729963.37401798926</v>
      </c>
      <c r="V118" s="387">
        <v>779915.66109145491</v>
      </c>
      <c r="W118" s="387">
        <v>840123.06174640008</v>
      </c>
      <c r="X118" s="387">
        <v>897380.00583222951</v>
      </c>
      <c r="Y118" s="387">
        <v>1003899.1170176174</v>
      </c>
      <c r="Z118" s="387">
        <v>1202494.6309541641</v>
      </c>
      <c r="AA118" s="387">
        <v>1062080.524683475</v>
      </c>
      <c r="AB118" s="387">
        <v>1382854.224059012</v>
      </c>
      <c r="AC118" s="388">
        <v>1283285.0864531395</v>
      </c>
      <c r="AD118" s="387">
        <v>1258243.2530942403</v>
      </c>
      <c r="AE118" s="387">
        <v>1130693.0006582453</v>
      </c>
      <c r="AF118" s="387">
        <v>1250137.272532877</v>
      </c>
      <c r="AG118" s="387">
        <v>1192581.5768067576</v>
      </c>
      <c r="AH118" s="387">
        <v>1203541.6276204917</v>
      </c>
      <c r="AI118" s="387">
        <v>1319412.7054682034</v>
      </c>
      <c r="AJ118" s="387">
        <v>1497454.3704444661</v>
      </c>
      <c r="AK118" s="387">
        <v>1735079.3890039928</v>
      </c>
      <c r="AL118" s="387">
        <v>1939451.5989734286</v>
      </c>
      <c r="AM118" s="388">
        <v>2144279.8552473667</v>
      </c>
      <c r="AN118" s="387">
        <v>2362160.5649047852</v>
      </c>
      <c r="AO118" s="387">
        <v>1899557.6386278195</v>
      </c>
      <c r="AP118" s="387">
        <v>1662879.2613650546</v>
      </c>
      <c r="AQ118" s="387">
        <v>1714860.603466162</v>
      </c>
      <c r="AR118" s="387">
        <v>2045806.8782075648</v>
      </c>
      <c r="AS118" s="387">
        <v>2376153.4470942509</v>
      </c>
      <c r="AT118" s="387">
        <v>2569270.0184177523</v>
      </c>
      <c r="AU118" s="387">
        <v>2685603.2443246776</v>
      </c>
      <c r="AV118" s="387">
        <v>2176951.6759922691</v>
      </c>
      <c r="AW118" s="388">
        <v>1689630.2807058352</v>
      </c>
      <c r="AX118" s="387">
        <v>1855057.5518218372</v>
      </c>
      <c r="AY118" s="387">
        <v>1901072.0516872257</v>
      </c>
      <c r="AZ118" s="387">
        <v>2307815.4595999997</v>
      </c>
      <c r="BA118" s="387">
        <v>1976673.6579236686</v>
      </c>
      <c r="BB118" s="387">
        <v>2204759.3082470447</v>
      </c>
      <c r="BC118" s="387">
        <v>2279329.1249570493</v>
      </c>
      <c r="BD118" s="387">
        <v>2134450.7905608057</v>
      </c>
      <c r="BE118" s="387">
        <v>2338532.6446407102</v>
      </c>
      <c r="BF118" s="387">
        <v>2421652</v>
      </c>
      <c r="BG118" s="387">
        <v>2349658.2403245112</v>
      </c>
      <c r="BH118" s="389"/>
    </row>
    <row r="119" spans="1:60" x14ac:dyDescent="0.2">
      <c r="A119" s="475">
        <v>99.919998168945312</v>
      </c>
      <c r="B119" s="387">
        <v>577589.88440017204</v>
      </c>
      <c r="C119" s="387">
        <f t="shared" si="2"/>
        <v>601519.18983962224</v>
      </c>
      <c r="D119" s="387">
        <v>625448.49527907243</v>
      </c>
      <c r="E119" s="387">
        <f t="shared" si="3"/>
        <v>659692.16411622614</v>
      </c>
      <c r="F119" s="387">
        <v>693935.83295337972</v>
      </c>
      <c r="G119" s="387">
        <v>775539.35724962631</v>
      </c>
      <c r="H119" s="387">
        <v>838451.55327955843</v>
      </c>
      <c r="I119" s="388">
        <v>753448.96292737208</v>
      </c>
      <c r="J119" s="387">
        <v>654331.12189030834</v>
      </c>
      <c r="K119" s="387">
        <v>677614.77966721519</v>
      </c>
      <c r="L119" s="387">
        <v>719693.05454545456</v>
      </c>
      <c r="M119" s="387">
        <v>704084.03913260228</v>
      </c>
      <c r="N119" s="387">
        <v>709660.05659006617</v>
      </c>
      <c r="O119" s="387">
        <v>635517.25565229601</v>
      </c>
      <c r="P119" s="387">
        <v>661396.48140750348</v>
      </c>
      <c r="Q119" s="387">
        <v>681611.21370499418</v>
      </c>
      <c r="R119" s="387">
        <v>703185.57053484896</v>
      </c>
      <c r="S119" s="388">
        <v>792749.29637873941</v>
      </c>
      <c r="T119" s="387">
        <v>797553.7447980264</v>
      </c>
      <c r="U119" s="387">
        <v>781836.85585790721</v>
      </c>
      <c r="V119" s="387">
        <v>833625.3522032809</v>
      </c>
      <c r="W119" s="387">
        <v>903689.80352484435</v>
      </c>
      <c r="X119" s="387">
        <v>975012.50667246594</v>
      </c>
      <c r="Y119" s="387">
        <v>1092906.4263194099</v>
      </c>
      <c r="Z119" s="387">
        <v>1301640.5259511683</v>
      </c>
      <c r="AA119" s="387">
        <v>1145164.4823402781</v>
      </c>
      <c r="AB119" s="387">
        <v>1500399.8277349391</v>
      </c>
      <c r="AC119" s="388">
        <v>1385255.8638553198</v>
      </c>
      <c r="AD119" s="387">
        <v>1355090.7320599032</v>
      </c>
      <c r="AE119" s="387">
        <v>1212158.6810801493</v>
      </c>
      <c r="AF119" s="387">
        <v>1357792.2229689478</v>
      </c>
      <c r="AG119" s="387">
        <v>1287881.1890857082</v>
      </c>
      <c r="AH119" s="387">
        <v>1299317.7490742633</v>
      </c>
      <c r="AI119" s="387">
        <v>1429558.2862059609</v>
      </c>
      <c r="AJ119" s="387">
        <v>1626535.1873976972</v>
      </c>
      <c r="AK119" s="387">
        <v>1888702.3294823067</v>
      </c>
      <c r="AL119" s="387">
        <v>2121684.4787236927</v>
      </c>
      <c r="AM119" s="388">
        <v>2349917.8572476334</v>
      </c>
      <c r="AN119" s="387">
        <v>2596734.9069997654</v>
      </c>
      <c r="AO119" s="387">
        <v>2072182.5140977444</v>
      </c>
      <c r="AP119" s="387">
        <v>1809707.6839878173</v>
      </c>
      <c r="AQ119" s="387">
        <v>1869701.3541221698</v>
      </c>
      <c r="AR119" s="387">
        <v>2243237.5656956849</v>
      </c>
      <c r="AS119" s="387">
        <v>2604304.0071302485</v>
      </c>
      <c r="AT119" s="387">
        <v>2816345.6814008686</v>
      </c>
      <c r="AU119" s="387">
        <v>2952312.1275518537</v>
      </c>
      <c r="AV119" s="387">
        <v>2380562.3611036958</v>
      </c>
      <c r="AW119" s="388">
        <v>1842062.2691181293</v>
      </c>
      <c r="AX119" s="387">
        <v>2025494.3969917295</v>
      </c>
      <c r="AY119" s="387">
        <v>2081778.7918238349</v>
      </c>
      <c r="AZ119" s="387">
        <v>2527587.0920500001</v>
      </c>
      <c r="BA119" s="387">
        <v>2159067.1940277992</v>
      </c>
      <c r="BB119" s="387">
        <v>2415286.6542295753</v>
      </c>
      <c r="BC119" s="387">
        <v>2497819.9377696328</v>
      </c>
      <c r="BD119" s="387">
        <v>2335086.4976043613</v>
      </c>
      <c r="BE119" s="387">
        <v>2561355.5481827431</v>
      </c>
      <c r="BF119" s="387">
        <v>2649849</v>
      </c>
      <c r="BG119" s="387">
        <v>2574888.2417431395</v>
      </c>
      <c r="BH119" s="389"/>
    </row>
    <row r="120" spans="1:60" x14ac:dyDescent="0.2">
      <c r="A120" s="478">
        <v>99.930000305175781</v>
      </c>
      <c r="B120" s="400">
        <v>619236.64576031477</v>
      </c>
      <c r="C120" s="400">
        <f t="shared" si="2"/>
        <v>645308.1746788905</v>
      </c>
      <c r="D120" s="400">
        <v>671379.70359746611</v>
      </c>
      <c r="E120" s="400">
        <f t="shared" si="3"/>
        <v>708476.28645620483</v>
      </c>
      <c r="F120" s="400">
        <v>745572.86931494356</v>
      </c>
      <c r="G120" s="400">
        <v>836495.88938714506</v>
      </c>
      <c r="H120" s="400">
        <v>905285.15946720436</v>
      </c>
      <c r="I120" s="401">
        <v>811922.20260975114</v>
      </c>
      <c r="J120" s="400">
        <v>698243.06910959561</v>
      </c>
      <c r="K120" s="400">
        <v>724998.37401718774</v>
      </c>
      <c r="L120" s="400">
        <v>771932.67776560795</v>
      </c>
      <c r="M120" s="400">
        <v>751854.36378364917</v>
      </c>
      <c r="N120" s="400">
        <v>760277.42324016371</v>
      </c>
      <c r="O120" s="387">
        <v>677238.22391518042</v>
      </c>
      <c r="P120" s="387">
        <v>704181.93931222742</v>
      </c>
      <c r="Q120" s="387">
        <v>730046.03368176543</v>
      </c>
      <c r="R120" s="387">
        <v>749575.74279672222</v>
      </c>
      <c r="S120" s="388">
        <v>853857.28025408543</v>
      </c>
      <c r="T120" s="387">
        <v>862080.99703456357</v>
      </c>
      <c r="U120" s="387">
        <v>844381.78560856194</v>
      </c>
      <c r="V120" s="387">
        <v>909248.54025946185</v>
      </c>
      <c r="W120" s="387">
        <v>987574.41170429089</v>
      </c>
      <c r="X120" s="387">
        <v>1059370.8937150312</v>
      </c>
      <c r="Y120" s="387">
        <v>1216009.0298849693</v>
      </c>
      <c r="Z120" s="387">
        <v>1441344.0303887057</v>
      </c>
      <c r="AA120" s="387">
        <v>1241148.6208815265</v>
      </c>
      <c r="AB120" s="387">
        <v>1651118.5284849126</v>
      </c>
      <c r="AC120" s="388">
        <v>1516844.1109608721</v>
      </c>
      <c r="AD120" s="387">
        <v>1486095.6397199752</v>
      </c>
      <c r="AE120" s="387">
        <v>1319069.4695639908</v>
      </c>
      <c r="AF120" s="387">
        <v>1486377.6355943852</v>
      </c>
      <c r="AG120" s="387">
        <v>1414133.9833589082</v>
      </c>
      <c r="AH120" s="387">
        <v>1415496.2764964867</v>
      </c>
      <c r="AI120" s="387">
        <v>1571386.5469202977</v>
      </c>
      <c r="AJ120" s="387">
        <v>1786749.4397655255</v>
      </c>
      <c r="AK120" s="387">
        <v>2073545.5385491417</v>
      </c>
      <c r="AL120" s="387">
        <v>2355401.8051680708</v>
      </c>
      <c r="AM120" s="388">
        <v>2615687.663221763</v>
      </c>
      <c r="AN120" s="387">
        <v>2891758.5183786177</v>
      </c>
      <c r="AO120" s="387">
        <v>2284752.9205827066</v>
      </c>
      <c r="AP120" s="387">
        <v>1988886.7721621688</v>
      </c>
      <c r="AQ120" s="387">
        <v>2054358.7581009334</v>
      </c>
      <c r="AR120" s="387">
        <v>2478269.2086818093</v>
      </c>
      <c r="AS120" s="387">
        <v>2903540.1784292688</v>
      </c>
      <c r="AT120" s="387">
        <v>3124532.3751623449</v>
      </c>
      <c r="AU120" s="387">
        <v>3282712.0360934185</v>
      </c>
      <c r="AV120" s="387">
        <v>2645216.0194983394</v>
      </c>
      <c r="AW120" s="388">
        <v>2035265.3388558198</v>
      </c>
      <c r="AX120" s="387">
        <v>2247975.1152580157</v>
      </c>
      <c r="AY120" s="387">
        <v>2302012.4482618002</v>
      </c>
      <c r="AZ120" s="387">
        <v>2811015.2930999999</v>
      </c>
      <c r="BA120" s="387">
        <v>2384558.8365792367</v>
      </c>
      <c r="BB120" s="387">
        <v>2678077.2439790978</v>
      </c>
      <c r="BC120" s="387">
        <v>2769991.0630225628</v>
      </c>
      <c r="BD120" s="387">
        <v>2574135.2702638977</v>
      </c>
      <c r="BE120" s="387">
        <v>2848838.1279940815</v>
      </c>
      <c r="BF120" s="387">
        <v>2948498</v>
      </c>
      <c r="BG120" s="387">
        <v>2864288.4649554463</v>
      </c>
      <c r="BH120" s="389"/>
    </row>
    <row r="121" spans="1:60" x14ac:dyDescent="0.2">
      <c r="A121" s="478">
        <v>99.94000244140625</v>
      </c>
      <c r="B121" s="400">
        <v>671192.88845846395</v>
      </c>
      <c r="C121" s="400">
        <f t="shared" si="2"/>
        <v>700933.64603394084</v>
      </c>
      <c r="D121" s="400">
        <v>730674.40360941784</v>
      </c>
      <c r="E121" s="400">
        <f t="shared" si="3"/>
        <v>769095.75318394066</v>
      </c>
      <c r="F121" s="400">
        <v>807517.10275846347</v>
      </c>
      <c r="G121" s="400">
        <v>916654.71073465096</v>
      </c>
      <c r="H121" s="400">
        <v>989272.62656548491</v>
      </c>
      <c r="I121" s="401">
        <v>889221.43789196841</v>
      </c>
      <c r="J121" s="400">
        <v>753655.89112477191</v>
      </c>
      <c r="K121" s="400">
        <v>787102.5932528798</v>
      </c>
      <c r="L121" s="400">
        <v>835115.43395399791</v>
      </c>
      <c r="M121" s="400">
        <v>814194.7065054836</v>
      </c>
      <c r="N121" s="400">
        <v>824072.42343134643</v>
      </c>
      <c r="O121" s="387">
        <v>728148.38716472406</v>
      </c>
      <c r="P121" s="387">
        <v>760461.89670095535</v>
      </c>
      <c r="Q121" s="387">
        <v>786029.22764227644</v>
      </c>
      <c r="R121" s="387">
        <v>810475.65952947398</v>
      </c>
      <c r="S121" s="388">
        <v>931576.38389706286</v>
      </c>
      <c r="T121" s="387">
        <v>945121.13920107658</v>
      </c>
      <c r="U121" s="387">
        <v>927908.76534213813</v>
      </c>
      <c r="V121" s="387">
        <v>1002177.7354990888</v>
      </c>
      <c r="W121" s="387">
        <v>1111516.583509644</v>
      </c>
      <c r="X121" s="387">
        <v>1154004.3316660405</v>
      </c>
      <c r="Y121" s="387">
        <v>1394523.3683647341</v>
      </c>
      <c r="Z121" s="387">
        <v>1628224.0000561713</v>
      </c>
      <c r="AA121" s="387">
        <v>1367989.2804757908</v>
      </c>
      <c r="AB121" s="387">
        <v>1845160.857012077</v>
      </c>
      <c r="AC121" s="388">
        <v>1679546.3406574833</v>
      </c>
      <c r="AD121" s="387">
        <v>1660525.8582659259</v>
      </c>
      <c r="AE121" s="387">
        <v>1457568.2469516974</v>
      </c>
      <c r="AF121" s="387">
        <v>1633791.3242504313</v>
      </c>
      <c r="AG121" s="387">
        <v>1564148.5328426918</v>
      </c>
      <c r="AH121" s="387">
        <v>1568024.01084643</v>
      </c>
      <c r="AI121" s="387">
        <v>1751199.2074746869</v>
      </c>
      <c r="AJ121" s="387">
        <v>1996916.4071265685</v>
      </c>
      <c r="AK121" s="387">
        <v>2321160.7521164641</v>
      </c>
      <c r="AL121" s="387">
        <v>2660437.9595194887</v>
      </c>
      <c r="AM121" s="388">
        <v>2961958.3085078015</v>
      </c>
      <c r="AN121" s="387">
        <v>3283017.4241930861</v>
      </c>
      <c r="AO121" s="387">
        <v>2568333.5385338347</v>
      </c>
      <c r="AP121" s="387">
        <v>2228372.7128841397</v>
      </c>
      <c r="AQ121" s="387">
        <v>2303437.228534814</v>
      </c>
      <c r="AR121" s="387">
        <v>2789611.2286162325</v>
      </c>
      <c r="AS121" s="387">
        <v>3299547.8533684076</v>
      </c>
      <c r="AT121" s="387">
        <v>3546056.426564109</v>
      </c>
      <c r="AU121" s="387">
        <v>3729614.5913223368</v>
      </c>
      <c r="AV121" s="387">
        <v>2996694.4237525226</v>
      </c>
      <c r="AW121" s="388">
        <v>2282413.1454383982</v>
      </c>
      <c r="AX121" s="387">
        <v>2532747.5719776675</v>
      </c>
      <c r="AY121" s="387">
        <v>2590215.0481190737</v>
      </c>
      <c r="AZ121" s="387">
        <v>3191462.0266499999</v>
      </c>
      <c r="BA121" s="387">
        <v>2690659.8198719961</v>
      </c>
      <c r="BB121" s="387">
        <v>3024947.5744779315</v>
      </c>
      <c r="BC121" s="387">
        <v>3136078.6728801583</v>
      </c>
      <c r="BD121" s="387">
        <v>2911423.5795465265</v>
      </c>
      <c r="BE121" s="387">
        <v>3234142.8975769905</v>
      </c>
      <c r="BF121" s="387">
        <v>3345786</v>
      </c>
      <c r="BG121" s="387">
        <v>3251528.3555437336</v>
      </c>
      <c r="BH121" s="389"/>
    </row>
    <row r="122" spans="1:60" x14ac:dyDescent="0.2">
      <c r="A122" s="475">
        <v>99.949996948242188</v>
      </c>
      <c r="B122" s="387">
        <v>736702.04482567776</v>
      </c>
      <c r="C122" s="387">
        <f t="shared" si="2"/>
        <v>774778.64342395391</v>
      </c>
      <c r="D122" s="387">
        <v>812855.24202223006</v>
      </c>
      <c r="E122" s="387">
        <f t="shared" si="3"/>
        <v>859600.08781266527</v>
      </c>
      <c r="F122" s="387">
        <v>906344.93360310048</v>
      </c>
      <c r="G122" s="387">
        <v>1026113.894148259</v>
      </c>
      <c r="H122" s="387">
        <v>1110549.3058798555</v>
      </c>
      <c r="I122" s="388">
        <v>994588.72496459633</v>
      </c>
      <c r="J122" s="387">
        <v>830111.96114686388</v>
      </c>
      <c r="K122" s="387">
        <v>873106.29914061062</v>
      </c>
      <c r="L122" s="387">
        <v>921572.98138006579</v>
      </c>
      <c r="M122" s="387">
        <v>896827.19445829187</v>
      </c>
      <c r="N122" s="387">
        <v>908438.93836271181</v>
      </c>
      <c r="O122" s="387">
        <v>797005.10268922895</v>
      </c>
      <c r="P122" s="387">
        <v>834301.6729917773</v>
      </c>
      <c r="Q122" s="387">
        <v>859116.27177700354</v>
      </c>
      <c r="R122" s="387">
        <v>889169.37909360602</v>
      </c>
      <c r="S122" s="388">
        <v>1036480.3280579837</v>
      </c>
      <c r="T122" s="387">
        <v>1053089.0643923348</v>
      </c>
      <c r="U122" s="387">
        <v>1032904.8107708072</v>
      </c>
      <c r="V122" s="387">
        <v>1131320.5171008899</v>
      </c>
      <c r="W122" s="387">
        <v>1269782.428568494</v>
      </c>
      <c r="X122" s="387">
        <v>1327398.5542990451</v>
      </c>
      <c r="Y122" s="387">
        <v>1549809.2024305421</v>
      </c>
      <c r="Z122" s="387">
        <v>1900678.098037747</v>
      </c>
      <c r="AA122" s="387">
        <v>1551048.1237457583</v>
      </c>
      <c r="AB122" s="387">
        <v>2107213.4970599627</v>
      </c>
      <c r="AC122" s="388">
        <v>1905958.064565199</v>
      </c>
      <c r="AD122" s="387">
        <v>1879763.740294968</v>
      </c>
      <c r="AE122" s="387">
        <v>1644680.3626618185</v>
      </c>
      <c r="AF122" s="387">
        <v>1852136.0236593299</v>
      </c>
      <c r="AG122" s="387">
        <v>1769483.908794303</v>
      </c>
      <c r="AH122" s="387">
        <v>1777048.1058838968</v>
      </c>
      <c r="AI122" s="387">
        <v>1989026.6215386374</v>
      </c>
      <c r="AJ122" s="387">
        <v>2281403.948152604</v>
      </c>
      <c r="AK122" s="387">
        <v>2684378.995966027</v>
      </c>
      <c r="AL122" s="387">
        <v>3089171.8566320869</v>
      </c>
      <c r="AM122" s="388">
        <v>3443590.5328710498</v>
      </c>
      <c r="AN122" s="387">
        <v>3827348.0828144941</v>
      </c>
      <c r="AO122" s="387">
        <v>2972782.3919172934</v>
      </c>
      <c r="AP122" s="387">
        <v>2550276.2205731831</v>
      </c>
      <c r="AQ122" s="387">
        <v>2647971.9982913281</v>
      </c>
      <c r="AR122" s="387">
        <v>3214391.9690291765</v>
      </c>
      <c r="AS122" s="387">
        <v>3844855.89647295</v>
      </c>
      <c r="AT122" s="387">
        <v>4136917.1529177302</v>
      </c>
      <c r="AU122" s="387">
        <v>4352985.0118133817</v>
      </c>
      <c r="AV122" s="387">
        <v>3483024.2309047612</v>
      </c>
      <c r="AW122" s="388">
        <v>2617408.754480192</v>
      </c>
      <c r="AX122" s="387">
        <v>2936443.9782504532</v>
      </c>
      <c r="AY122" s="387">
        <v>2992722.3771536341</v>
      </c>
      <c r="AZ122" s="387">
        <v>3711804.9406499998</v>
      </c>
      <c r="BA122" s="387">
        <v>3118415.5969746346</v>
      </c>
      <c r="BB122" s="387">
        <v>3505689.7156340987</v>
      </c>
      <c r="BC122" s="387">
        <v>3634679.5391898593</v>
      </c>
      <c r="BD122" s="387">
        <v>3383423.6137834117</v>
      </c>
      <c r="BE122" s="387">
        <v>3762073.4282807731</v>
      </c>
      <c r="BF122" s="387">
        <v>3896103</v>
      </c>
      <c r="BG122" s="387">
        <v>3783948.3251762204</v>
      </c>
      <c r="BH122" s="389"/>
    </row>
    <row r="123" spans="1:60" x14ac:dyDescent="0.2">
      <c r="A123" s="475">
        <v>99.959999084472656</v>
      </c>
      <c r="B123" s="387">
        <v>835490.45225358161</v>
      </c>
      <c r="C123" s="387">
        <f t="shared" si="2"/>
        <v>882302.04936092487</v>
      </c>
      <c r="D123" s="387">
        <v>929113.64646826801</v>
      </c>
      <c r="E123" s="387">
        <f t="shared" si="3"/>
        <v>983680.82528588362</v>
      </c>
      <c r="F123" s="387">
        <v>1038248.0041034993</v>
      </c>
      <c r="G123" s="387">
        <v>1185554.2437579583</v>
      </c>
      <c r="H123" s="387">
        <v>1292367.2940989174</v>
      </c>
      <c r="I123" s="388">
        <v>1149456.218389642</v>
      </c>
      <c r="J123" s="387">
        <v>943779.56128133705</v>
      </c>
      <c r="K123" s="387">
        <v>993773.88530810014</v>
      </c>
      <c r="L123" s="387">
        <v>1050812.6440306683</v>
      </c>
      <c r="M123" s="387">
        <v>1012917.7839398473</v>
      </c>
      <c r="N123" s="387">
        <v>1022876.7282912096</v>
      </c>
      <c r="O123" s="387">
        <v>895915.38776155026</v>
      </c>
      <c r="P123" s="387">
        <v>934138.09714038414</v>
      </c>
      <c r="Q123" s="387">
        <v>967395.43554006971</v>
      </c>
      <c r="R123" s="387">
        <v>1002676.0701383383</v>
      </c>
      <c r="S123" s="388">
        <v>1184969.6605407461</v>
      </c>
      <c r="T123" s="387">
        <v>1210128.2983627801</v>
      </c>
      <c r="U123" s="387">
        <v>1192158.9486508025</v>
      </c>
      <c r="V123" s="387">
        <v>1332949.8769164791</v>
      </c>
      <c r="W123" s="387">
        <v>1507004.7862703612</v>
      </c>
      <c r="X123" s="387">
        <v>1578221.529428046</v>
      </c>
      <c r="Y123" s="387">
        <v>1704519.0881644818</v>
      </c>
      <c r="Z123" s="387">
        <v>2302569.2119158176</v>
      </c>
      <c r="AA123" s="387">
        <v>1808558.4576020725</v>
      </c>
      <c r="AB123" s="387">
        <v>2506808.4618499349</v>
      </c>
      <c r="AC123" s="388">
        <v>2242943.1737513733</v>
      </c>
      <c r="AD123" s="387">
        <v>2193618.9777637008</v>
      </c>
      <c r="AE123" s="387">
        <v>1904466.7358869072</v>
      </c>
      <c r="AF123" s="387">
        <v>2174598.178277405</v>
      </c>
      <c r="AG123" s="387">
        <v>2075987.9333462447</v>
      </c>
      <c r="AH123" s="387">
        <v>2093240.9715864363</v>
      </c>
      <c r="AI123" s="387">
        <v>2349993.9462747956</v>
      </c>
      <c r="AJ123" s="387">
        <v>2723015.962800263</v>
      </c>
      <c r="AK123" s="387">
        <v>3226264.209121719</v>
      </c>
      <c r="AL123" s="387">
        <v>3711832.7541374364</v>
      </c>
      <c r="AM123" s="388">
        <v>4158936.1584211234</v>
      </c>
      <c r="AN123" s="387">
        <v>4653926.8876182036</v>
      </c>
      <c r="AO123" s="387">
        <v>3551355.0281954887</v>
      </c>
      <c r="AP123" s="387">
        <v>3035960.8512869161</v>
      </c>
      <c r="AQ123" s="387">
        <v>3143206.2417159942</v>
      </c>
      <c r="AR123" s="387">
        <v>3854840.4264279599</v>
      </c>
      <c r="AS123" s="387">
        <v>4626617.346059327</v>
      </c>
      <c r="AT123" s="387">
        <v>5013801.8211742574</v>
      </c>
      <c r="AU123" s="387">
        <v>5284855.3673580494</v>
      </c>
      <c r="AV123" s="387">
        <v>4214457.1894521033</v>
      </c>
      <c r="AW123" s="388">
        <v>3111047.090809131</v>
      </c>
      <c r="AX123" s="387">
        <v>3513220.5741026234</v>
      </c>
      <c r="AY123" s="387">
        <v>3606740.7342746453</v>
      </c>
      <c r="AZ123" s="387">
        <v>4491801.8055999996</v>
      </c>
      <c r="BA123" s="387">
        <v>3719020.6702528661</v>
      </c>
      <c r="BB123" s="387">
        <v>4233803.5182507085</v>
      </c>
      <c r="BC123" s="387">
        <v>4381634.7460199287</v>
      </c>
      <c r="BD123" s="387">
        <v>4049753.8555165716</v>
      </c>
      <c r="BE123" s="387">
        <v>4559804.1008970682</v>
      </c>
      <c r="BF123" s="387">
        <v>4733713</v>
      </c>
      <c r="BG123" s="387">
        <v>4578919.8174845949</v>
      </c>
      <c r="BH123" s="389"/>
    </row>
    <row r="124" spans="1:60" x14ac:dyDescent="0.2">
      <c r="A124" s="475">
        <v>99.970001220703125</v>
      </c>
      <c r="B124" s="387">
        <v>999897.03898419708</v>
      </c>
      <c r="C124" s="387">
        <f t="shared" si="2"/>
        <v>1057751.7879873775</v>
      </c>
      <c r="D124" s="387">
        <v>1115606.536990558</v>
      </c>
      <c r="E124" s="387">
        <f t="shared" si="3"/>
        <v>1188471.7321052186</v>
      </c>
      <c r="F124" s="387">
        <v>1261336.9272198791</v>
      </c>
      <c r="G124" s="387">
        <v>1443251.4189226597</v>
      </c>
      <c r="H124" s="387">
        <v>1596244.0883039692</v>
      </c>
      <c r="I124" s="388">
        <v>1413199.5053611167</v>
      </c>
      <c r="J124" s="387">
        <v>1123796.7246181923</v>
      </c>
      <c r="K124" s="387">
        <v>1190653.3783598463</v>
      </c>
      <c r="L124" s="387">
        <v>1263276.4350492882</v>
      </c>
      <c r="M124" s="387">
        <v>1196969.5667165173</v>
      </c>
      <c r="N124" s="387">
        <v>1204668.7506213437</v>
      </c>
      <c r="O124" s="387">
        <v>1053084.8578149136</v>
      </c>
      <c r="P124" s="387">
        <v>1094264.4625320416</v>
      </c>
      <c r="Q124" s="387">
        <v>1140381.9047619049</v>
      </c>
      <c r="R124" s="387">
        <v>1176649.7941081447</v>
      </c>
      <c r="S124" s="388">
        <v>1427909.543270536</v>
      </c>
      <c r="T124" s="387">
        <v>1463885.231752598</v>
      </c>
      <c r="U124" s="387">
        <v>1466220.1013321187</v>
      </c>
      <c r="V124" s="387">
        <v>1667267.3379436047</v>
      </c>
      <c r="W124" s="387">
        <v>1871080.6479674629</v>
      </c>
      <c r="X124" s="387">
        <v>2025120.5186730195</v>
      </c>
      <c r="Y124" s="387">
        <v>2168553.4597966904</v>
      </c>
      <c r="Z124" s="387">
        <v>2994416.0064035347</v>
      </c>
      <c r="AA124" s="387">
        <v>2223749.7988652536</v>
      </c>
      <c r="AB124" s="387">
        <v>3150273.6822647089</v>
      </c>
      <c r="AC124" s="388">
        <v>2797493.9112651059</v>
      </c>
      <c r="AD124" s="387">
        <v>2715442.6837052917</v>
      </c>
      <c r="AE124" s="387">
        <v>2345034.7750995206</v>
      </c>
      <c r="AF124" s="387">
        <v>2724758.2373875454</v>
      </c>
      <c r="AG124" s="387">
        <v>2562356.8718621037</v>
      </c>
      <c r="AH124" s="387">
        <v>2611890.8422748349</v>
      </c>
      <c r="AI124" s="387">
        <v>2942762.3291632752</v>
      </c>
      <c r="AJ124" s="387">
        <v>3452347.9262440717</v>
      </c>
      <c r="AK124" s="387">
        <v>4107755.9410545961</v>
      </c>
      <c r="AL124" s="387">
        <v>4774499.9486714164</v>
      </c>
      <c r="AM124" s="388">
        <v>5362486.9529937329</v>
      </c>
      <c r="AN124" s="387">
        <v>6066403.1623336021</v>
      </c>
      <c r="AO124" s="387">
        <v>4490304.4172932329</v>
      </c>
      <c r="AP124" s="387">
        <v>3812477.7993234638</v>
      </c>
      <c r="AQ124" s="387">
        <v>3964887.2606334286</v>
      </c>
      <c r="AR124" s="387">
        <v>4938277.6914441166</v>
      </c>
      <c r="AS124" s="387">
        <v>6043471.1148223784</v>
      </c>
      <c r="AT124" s="387">
        <v>6368729.7144408617</v>
      </c>
      <c r="AU124" s="387">
        <v>6857318.3472154178</v>
      </c>
      <c r="AV124" s="387">
        <v>5415937.7268310394</v>
      </c>
      <c r="AW124" s="388">
        <v>3916106.9413108067</v>
      </c>
      <c r="AX124" s="387">
        <v>4518820.354003042</v>
      </c>
      <c r="AY124" s="387">
        <v>4618488.801559791</v>
      </c>
      <c r="AZ124" s="387">
        <v>5845613.1464999998</v>
      </c>
      <c r="BA124" s="387">
        <v>4714091.9862670796</v>
      </c>
      <c r="BB124" s="387">
        <v>5440874.1911552027</v>
      </c>
      <c r="BC124" s="387">
        <v>5625640.2637632182</v>
      </c>
      <c r="BD124" s="387">
        <v>5148178.5657291608</v>
      </c>
      <c r="BE124" s="387">
        <v>5806721.3724683253</v>
      </c>
      <c r="BF124" s="387">
        <v>6043007</v>
      </c>
      <c r="BG124" s="387">
        <v>5781561.0119253444</v>
      </c>
      <c r="BH124" s="389"/>
    </row>
    <row r="125" spans="1:60" x14ac:dyDescent="0.2">
      <c r="A125" s="475">
        <v>99.980003356933594</v>
      </c>
      <c r="B125" s="387">
        <v>1343959.7955481766</v>
      </c>
      <c r="C125" s="387">
        <f t="shared" si="2"/>
        <v>1421269.1552737895</v>
      </c>
      <c r="D125" s="387">
        <v>1498578.5149994022</v>
      </c>
      <c r="E125" s="387">
        <f t="shared" si="3"/>
        <v>1605992.9110389692</v>
      </c>
      <c r="F125" s="387">
        <v>1713407.3070785364</v>
      </c>
      <c r="G125" s="387">
        <v>1970762.2296960638</v>
      </c>
      <c r="H125" s="387">
        <v>2227467.3575143279</v>
      </c>
      <c r="I125" s="388">
        <v>1992826.0724762289</v>
      </c>
      <c r="J125" s="387">
        <v>1488317.5100854866</v>
      </c>
      <c r="K125" s="387">
        <v>1600429.7821813859</v>
      </c>
      <c r="L125" s="387">
        <v>1694127.0970427166</v>
      </c>
      <c r="M125" s="387">
        <v>1581346.4383931539</v>
      </c>
      <c r="N125" s="387">
        <v>1541545.8421595995</v>
      </c>
      <c r="O125" s="387">
        <v>1354869.3812315685</v>
      </c>
      <c r="P125" s="387">
        <v>1419700.291121542</v>
      </c>
      <c r="Q125" s="387">
        <v>1477954.2334494775</v>
      </c>
      <c r="R125" s="387">
        <v>1532551.8888595179</v>
      </c>
      <c r="S125" s="388">
        <v>1941575.7834301537</v>
      </c>
      <c r="T125" s="387">
        <v>1979680.7448478658</v>
      </c>
      <c r="U125" s="387">
        <v>2008596.6306501194</v>
      </c>
      <c r="V125" s="387">
        <v>2339017.4838640508</v>
      </c>
      <c r="W125" s="387">
        <v>2657012.8688659281</v>
      </c>
      <c r="X125" s="387">
        <v>2969231.1931357626</v>
      </c>
      <c r="Y125" s="387">
        <v>3181456.0044139558</v>
      </c>
      <c r="Z125" s="387">
        <v>4590485.6465323539</v>
      </c>
      <c r="AA125" s="387">
        <v>3080945.6923413728</v>
      </c>
      <c r="AB125" s="387">
        <v>4480028.3205696987</v>
      </c>
      <c r="AC125" s="388">
        <v>3931028.4408856588</v>
      </c>
      <c r="AD125" s="387">
        <v>3798064.1591137964</v>
      </c>
      <c r="AE125" s="387">
        <v>3255662.5865122401</v>
      </c>
      <c r="AF125" s="387">
        <v>3842606.7290861597</v>
      </c>
      <c r="AG125" s="387">
        <v>3581596.337097567</v>
      </c>
      <c r="AH125" s="387">
        <v>3666025.9207802434</v>
      </c>
      <c r="AI125" s="387">
        <v>4179249.338788684</v>
      </c>
      <c r="AJ125" s="387">
        <v>5019550.9900110522</v>
      </c>
      <c r="AK125" s="387">
        <v>6002991.8259903127</v>
      </c>
      <c r="AL125" s="387">
        <v>7032340.190620007</v>
      </c>
      <c r="AM125" s="388">
        <v>7923615.3334444603</v>
      </c>
      <c r="AN125" s="387">
        <v>9080034.5090785939</v>
      </c>
      <c r="AO125" s="387">
        <v>6530480.6837406019</v>
      </c>
      <c r="AP125" s="387">
        <v>5461192.9245824693</v>
      </c>
      <c r="AQ125" s="387">
        <v>5725834.7859278694</v>
      </c>
      <c r="AR125" s="387">
        <v>7269190.7012687698</v>
      </c>
      <c r="AS125" s="387">
        <v>9032764.3289721143</v>
      </c>
      <c r="AT125" s="387">
        <v>9480536.1563437674</v>
      </c>
      <c r="AU125" s="387">
        <v>10203366.684795035</v>
      </c>
      <c r="AV125" s="387">
        <v>8013134.1890997235</v>
      </c>
      <c r="AW125" s="388">
        <v>5698024.279257372</v>
      </c>
      <c r="AX125" s="387">
        <v>6716792.3965646559</v>
      </c>
      <c r="AY125" s="387">
        <v>6649652.3987154644</v>
      </c>
      <c r="AZ125" s="387">
        <v>8626457.9476999994</v>
      </c>
      <c r="BA125" s="387">
        <v>6938526.4547176845</v>
      </c>
      <c r="BB125" s="387">
        <v>8003202.6344941286</v>
      </c>
      <c r="BC125" s="387">
        <v>8220697.7938762251</v>
      </c>
      <c r="BD125" s="387">
        <v>7508820.4701676946</v>
      </c>
      <c r="BE125" s="387">
        <v>8539978.0104503836</v>
      </c>
      <c r="BF125" s="387">
        <v>8740130</v>
      </c>
      <c r="BG125" s="387">
        <v>8270345.9446291616</v>
      </c>
      <c r="BH125" s="389"/>
    </row>
    <row r="126" spans="1:60" x14ac:dyDescent="0.2">
      <c r="A126" s="477">
        <v>99.989997863769531</v>
      </c>
      <c r="B126" s="393">
        <v>1716593.3751460367</v>
      </c>
      <c r="C126" s="393">
        <f t="shared" si="2"/>
        <v>1822093.8264818266</v>
      </c>
      <c r="D126" s="393">
        <v>1927594.2778176165</v>
      </c>
      <c r="E126" s="393">
        <f t="shared" si="3"/>
        <v>2053353.7637805738</v>
      </c>
      <c r="F126" s="393">
        <v>2179113.2497435315</v>
      </c>
      <c r="G126" s="393">
        <v>2570229.4782151361</v>
      </c>
      <c r="H126" s="393">
        <v>2929934.7216620673</v>
      </c>
      <c r="I126" s="394">
        <v>2666733.9429496257</v>
      </c>
      <c r="J126" s="393">
        <v>1890582.0271827874</v>
      </c>
      <c r="K126" s="393">
        <v>2038244.2654050097</v>
      </c>
      <c r="L126" s="393">
        <v>2171313.7222343921</v>
      </c>
      <c r="M126" s="393">
        <v>1996994.758017614</v>
      </c>
      <c r="N126" s="393">
        <v>1891477.6889840555</v>
      </c>
      <c r="O126" s="393">
        <v>1671386.9619786546</v>
      </c>
      <c r="P126" s="393">
        <v>1753650.418456007</v>
      </c>
      <c r="Q126" s="393">
        <v>1850019.5005807201</v>
      </c>
      <c r="R126" s="393">
        <v>1912324.4335771143</v>
      </c>
      <c r="S126" s="394">
        <v>2495548.5056191976</v>
      </c>
      <c r="T126" s="393">
        <v>2529516.8895312618</v>
      </c>
      <c r="U126" s="393">
        <v>2600439.3206193782</v>
      </c>
      <c r="V126" s="393">
        <v>3057650.4420499625</v>
      </c>
      <c r="W126" s="393">
        <v>3476797.5779019366</v>
      </c>
      <c r="X126" s="393">
        <v>4002964.8489551414</v>
      </c>
      <c r="Y126" s="393">
        <v>4280985.836549852</v>
      </c>
      <c r="Z126" s="393">
        <v>6365243.644210605</v>
      </c>
      <c r="AA126" s="393">
        <v>4001484.0818951363</v>
      </c>
      <c r="AB126" s="393">
        <v>5938852.526583571</v>
      </c>
      <c r="AC126" s="394">
        <v>5156071.2685709456</v>
      </c>
      <c r="AD126" s="393">
        <v>4956482.8353311894</v>
      </c>
      <c r="AE126" s="393">
        <v>4227917.1957182707</v>
      </c>
      <c r="AF126" s="393">
        <v>5097913.145362068</v>
      </c>
      <c r="AG126" s="393">
        <v>4738579.030585641</v>
      </c>
      <c r="AH126" s="393">
        <v>4829286.1650435906</v>
      </c>
      <c r="AI126" s="393">
        <v>5514775.5830941265</v>
      </c>
      <c r="AJ126" s="393">
        <v>6756405.0764560215</v>
      </c>
      <c r="AK126" s="393">
        <v>8103818.0375543693</v>
      </c>
      <c r="AL126" s="393">
        <v>9507018.4244562425</v>
      </c>
      <c r="AM126" s="394">
        <v>10713044.188758502</v>
      </c>
      <c r="AN126" s="393">
        <v>12417391.322973924</v>
      </c>
      <c r="AO126" s="393">
        <v>8751494.1494360901</v>
      </c>
      <c r="AP126" s="393">
        <v>7328044.0451731281</v>
      </c>
      <c r="AQ126" s="393">
        <v>7719897.524867272</v>
      </c>
      <c r="AR126" s="393">
        <v>9879943.9712031931</v>
      </c>
      <c r="AS126" s="393">
        <v>12216691.146031637</v>
      </c>
      <c r="AT126" s="393">
        <v>12871813.124972008</v>
      </c>
      <c r="AU126" s="393">
        <v>13976210.527954707</v>
      </c>
      <c r="AV126" s="393">
        <v>10984569.859528666</v>
      </c>
      <c r="AW126" s="394">
        <v>7676991.1037924364</v>
      </c>
      <c r="AX126" s="393">
        <v>9223054.5809983145</v>
      </c>
      <c r="AY126" s="393">
        <v>9012229.5543888249</v>
      </c>
      <c r="AZ126" s="393">
        <v>11882584.959449999</v>
      </c>
      <c r="BA126" s="393">
        <v>9456810.1655999683</v>
      </c>
      <c r="BB126" s="393">
        <v>10961988.348373536</v>
      </c>
      <c r="BC126" s="393">
        <v>11212038.572328484</v>
      </c>
      <c r="BD126" s="393">
        <v>10164592.780733028</v>
      </c>
      <c r="BE126" s="393">
        <v>11834048.938546196</v>
      </c>
      <c r="BF126" s="393">
        <v>11571140</v>
      </c>
      <c r="BG126" s="393">
        <v>10424306.182072084</v>
      </c>
      <c r="BH126" s="395"/>
    </row>
    <row r="127" spans="1:60" x14ac:dyDescent="0.2">
      <c r="A127" s="475">
        <v>99.990997314453125</v>
      </c>
      <c r="B127" s="387">
        <v>1824076.3616798867</v>
      </c>
      <c r="C127" s="387">
        <f t="shared" si="2"/>
        <v>1939811.8773560182</v>
      </c>
      <c r="D127" s="387">
        <v>2055547.3930321496</v>
      </c>
      <c r="E127" s="387">
        <f t="shared" si="3"/>
        <v>2191997.5012293998</v>
      </c>
      <c r="F127" s="387">
        <v>2328447.6094266502</v>
      </c>
      <c r="G127" s="387">
        <v>2753227.9078779826</v>
      </c>
      <c r="H127" s="387">
        <v>3159033.1492782845</v>
      </c>
      <c r="I127" s="388">
        <v>2880141.9317722032</v>
      </c>
      <c r="J127" s="387">
        <v>2012104.9217174142</v>
      </c>
      <c r="K127" s="387">
        <v>2180121.5062168585</v>
      </c>
      <c r="L127" s="387">
        <v>2325721.619715225</v>
      </c>
      <c r="M127" s="387">
        <v>2119419.7376620141</v>
      </c>
      <c r="N127" s="387">
        <v>1998699.5593239784</v>
      </c>
      <c r="O127" s="387">
        <v>1774498.9111430978</v>
      </c>
      <c r="P127" s="387">
        <v>1854973.5247511568</v>
      </c>
      <c r="Q127" s="387">
        <v>1965965.3077816493</v>
      </c>
      <c r="R127" s="387">
        <v>2019656.8345228657</v>
      </c>
      <c r="S127" s="388">
        <v>2672561.3146750638</v>
      </c>
      <c r="T127" s="387">
        <v>2704188.1047372227</v>
      </c>
      <c r="U127" s="387">
        <v>2767844.0323351929</v>
      </c>
      <c r="V127" s="387">
        <v>3310922.1819448913</v>
      </c>
      <c r="W127" s="387">
        <v>3771124.3848982188</v>
      </c>
      <c r="X127" s="387">
        <v>4335177.6196595561</v>
      </c>
      <c r="Z127" s="387">
        <v>6982177.0254456261</v>
      </c>
      <c r="AA127" s="387">
        <v>4289768.0489473492</v>
      </c>
      <c r="AB127" s="387">
        <v>6388121.2974014999</v>
      </c>
      <c r="AC127" s="388">
        <v>5561171.126426097</v>
      </c>
      <c r="AD127" s="387">
        <v>5320667.9469187539</v>
      </c>
      <c r="AE127" s="387">
        <v>4549307.7890010346</v>
      </c>
      <c r="AF127" s="387">
        <v>5478033.0870156242</v>
      </c>
      <c r="AG127" s="387">
        <v>5095304.1760648359</v>
      </c>
      <c r="AH127" s="387">
        <v>5194104.5764935715</v>
      </c>
      <c r="AI127" s="387">
        <v>5897222.878625595</v>
      </c>
      <c r="AJ127" s="387">
        <v>7292518.1213363362</v>
      </c>
      <c r="AK127" s="387">
        <v>8770858.0136798341</v>
      </c>
      <c r="AL127" s="387">
        <v>10258006.98800076</v>
      </c>
      <c r="AM127" s="388">
        <v>11608304.963861849</v>
      </c>
      <c r="AN127" s="387">
        <v>13449551.048857685</v>
      </c>
      <c r="AO127" s="387">
        <v>9427174.8754699249</v>
      </c>
      <c r="AP127" s="387">
        <v>7898950.0225303937</v>
      </c>
      <c r="AQ127" s="387">
        <v>8360663.4368096655</v>
      </c>
      <c r="AR127" s="387">
        <v>10709320.050073653</v>
      </c>
      <c r="AS127" s="387">
        <v>13233052.11738373</v>
      </c>
      <c r="AT127" s="387">
        <v>13932063.143949572</v>
      </c>
      <c r="AU127" s="387">
        <v>15080427.195710165</v>
      </c>
      <c r="AV127" s="387">
        <v>11835291.439951308</v>
      </c>
      <c r="AW127" s="388">
        <v>8337943.300857449</v>
      </c>
      <c r="AX127" s="387">
        <v>10084708.674767194</v>
      </c>
      <c r="AY127" s="387">
        <v>9713075.4011112228</v>
      </c>
      <c r="AZ127" s="387">
        <v>12852001.22835</v>
      </c>
      <c r="BA127" s="387">
        <v>10186973.890372232</v>
      </c>
      <c r="BB127" s="387">
        <v>11799859.450116657</v>
      </c>
      <c r="BC127" s="387">
        <v>12099411.060493261</v>
      </c>
      <c r="BD127" s="387">
        <v>11018573.560211645</v>
      </c>
      <c r="BE127" s="387">
        <v>12808970.879728105</v>
      </c>
      <c r="BF127" s="387">
        <v>12516954</v>
      </c>
      <c r="BG127" s="387">
        <v>11262401.053819213</v>
      </c>
      <c r="BH127" s="389"/>
    </row>
    <row r="128" spans="1:60" x14ac:dyDescent="0.2">
      <c r="A128" s="475">
        <v>99.991996765136719</v>
      </c>
      <c r="B128" s="387">
        <v>1957097.9708540856</v>
      </c>
      <c r="C128" s="387">
        <f t="shared" si="2"/>
        <v>2087652.5745270783</v>
      </c>
      <c r="D128" s="387">
        <v>2218207.1782000712</v>
      </c>
      <c r="E128" s="387">
        <f t="shared" si="3"/>
        <v>2359501.7507893099</v>
      </c>
      <c r="F128" s="387">
        <v>2500796.323378548</v>
      </c>
      <c r="G128" s="387">
        <v>2973164.6708741626</v>
      </c>
      <c r="H128" s="387">
        <v>3423174.3801740604</v>
      </c>
      <c r="I128" s="388">
        <v>3143789.9398138784</v>
      </c>
      <c r="J128" s="387">
        <v>2161414.0574872731</v>
      </c>
      <c r="K128" s="387">
        <v>2363465.7240811847</v>
      </c>
      <c r="L128" s="387">
        <v>2515969.0059145675</v>
      </c>
      <c r="M128" s="387">
        <v>2273327.9253904955</v>
      </c>
      <c r="N128" s="387">
        <v>2121535.4423966659</v>
      </c>
      <c r="O128" s="387">
        <v>1893409.8953798623</v>
      </c>
      <c r="P128" s="387">
        <v>1982370.7486933651</v>
      </c>
      <c r="Q128" s="387">
        <v>2113315.1335656215</v>
      </c>
      <c r="R128" s="387">
        <v>2154963.9446940995</v>
      </c>
      <c r="S128" s="388">
        <v>2889176.6937673055</v>
      </c>
      <c r="T128" s="387">
        <v>2927041.4356201249</v>
      </c>
      <c r="U128" s="387">
        <v>2990248.7153592166</v>
      </c>
      <c r="V128" s="387">
        <v>3621890.9094028091</v>
      </c>
      <c r="W128" s="387">
        <v>4113038.6123492797</v>
      </c>
      <c r="X128" s="387">
        <v>4697985.5046361284</v>
      </c>
      <c r="Z128" s="387">
        <v>7669687.3282092568</v>
      </c>
      <c r="AA128" s="387">
        <v>4644495.7309264056</v>
      </c>
      <c r="AB128" s="387">
        <v>6914115.0483257631</v>
      </c>
      <c r="AC128" s="388">
        <v>6025470.3370235786</v>
      </c>
      <c r="AD128" s="387">
        <v>5756557.1996718962</v>
      </c>
      <c r="AE128" s="387">
        <v>4916727.438250321</v>
      </c>
      <c r="AF128" s="387">
        <v>5912159.9175207336</v>
      </c>
      <c r="AG128" s="387">
        <v>5528587.6397807011</v>
      </c>
      <c r="AH128" s="387">
        <v>5611857.1263521593</v>
      </c>
      <c r="AI128" s="387">
        <v>6385139.3153678076</v>
      </c>
      <c r="AJ128" s="387">
        <v>7939168.6597462194</v>
      </c>
      <c r="AK128" s="387">
        <v>9579478.6311933156</v>
      </c>
      <c r="AL128" s="387">
        <v>11197896.421287144</v>
      </c>
      <c r="AM128" s="388">
        <v>12756689.128483798</v>
      </c>
      <c r="AN128" s="387">
        <v>14739471.770651523</v>
      </c>
      <c r="AO128" s="387">
        <v>10252718.195488721</v>
      </c>
      <c r="AP128" s="387">
        <v>8573436.7780288085</v>
      </c>
      <c r="AQ128" s="387">
        <v>9107052.1990602296</v>
      </c>
      <c r="AR128" s="387">
        <v>11701561.6358582</v>
      </c>
      <c r="AS128" s="387">
        <v>14414963.71534388</v>
      </c>
      <c r="AT128" s="387">
        <v>15136769.937357247</v>
      </c>
      <c r="AU128" s="387">
        <v>16327532.412869509</v>
      </c>
      <c r="AV128" s="387">
        <v>12764437.509049749</v>
      </c>
      <c r="AW128" s="388">
        <v>9051885.3673493136</v>
      </c>
      <c r="AX128" s="387">
        <v>11165117.410053959</v>
      </c>
      <c r="AY128" s="387">
        <v>10472023.148639003</v>
      </c>
      <c r="AZ128" s="387">
        <v>14039469.2809</v>
      </c>
      <c r="BA128" s="387">
        <v>11115671.729326997</v>
      </c>
      <c r="BB128" s="387">
        <v>12833029.142033512</v>
      </c>
      <c r="BC128" s="387">
        <v>13131039.142089488</v>
      </c>
      <c r="BD128" s="387">
        <v>12036234.990709826</v>
      </c>
      <c r="BE128" s="387">
        <v>13973944.696476463</v>
      </c>
      <c r="BF128" s="387">
        <v>13722005</v>
      </c>
      <c r="BG128" s="387">
        <v>12345565.236112958</v>
      </c>
      <c r="BH128" s="389"/>
    </row>
    <row r="129" spans="1:60" x14ac:dyDescent="0.2">
      <c r="A129" s="475">
        <v>99.992996215820312</v>
      </c>
      <c r="B129" s="387">
        <v>2125034.175121441</v>
      </c>
      <c r="C129" s="387">
        <f t="shared" si="2"/>
        <v>2279813.3066356573</v>
      </c>
      <c r="D129" s="387">
        <v>2434592.4381498741</v>
      </c>
      <c r="E129" s="387">
        <f t="shared" si="3"/>
        <v>2586309.2511050291</v>
      </c>
      <c r="F129" s="387">
        <v>2738026.0640601846</v>
      </c>
      <c r="G129" s="387">
        <v>3264695.9115318609</v>
      </c>
      <c r="H129" s="387">
        <v>3768462.7234132877</v>
      </c>
      <c r="I129" s="388">
        <v>3465233.0257434756</v>
      </c>
      <c r="J129" s="387">
        <v>2353916.6684276247</v>
      </c>
      <c r="K129" s="387">
        <v>2583910.3743828852</v>
      </c>
      <c r="L129" s="387">
        <v>2739866.2832420594</v>
      </c>
      <c r="M129" s="387">
        <v>2453466.7491276176</v>
      </c>
      <c r="N129" s="387">
        <v>2286806.6952166101</v>
      </c>
      <c r="O129" s="387">
        <v>2052003.2627088891</v>
      </c>
      <c r="P129" s="387">
        <v>2143607.514397949</v>
      </c>
      <c r="Q129" s="387">
        <v>2284412.7700348431</v>
      </c>
      <c r="R129" s="387">
        <v>2319212.4294357803</v>
      </c>
      <c r="S129" s="388">
        <v>3171255.8882132582</v>
      </c>
      <c r="T129" s="387">
        <v>3194818.3484512446</v>
      </c>
      <c r="U129" s="387">
        <v>3257776.7919845153</v>
      </c>
      <c r="V129" s="387">
        <v>4001660.6985097034</v>
      </c>
      <c r="W129" s="387">
        <v>4482777.8004642269</v>
      </c>
      <c r="X129" s="387">
        <v>5143935.85911706</v>
      </c>
      <c r="Y129" s="387">
        <v>4619645.5731455646</v>
      </c>
      <c r="Z129" s="387">
        <v>8491531.3552276809</v>
      </c>
      <c r="AA129" s="387">
        <v>5092239.7618309194</v>
      </c>
      <c r="AB129" s="387">
        <v>7572371.989630647</v>
      </c>
      <c r="AC129" s="388">
        <v>6595694.1907377671</v>
      </c>
      <c r="AD129" s="387">
        <v>6286322.2332943501</v>
      </c>
      <c r="AE129" s="387">
        <v>5378721.7485816376</v>
      </c>
      <c r="AF129" s="387">
        <v>6513141.4271967737</v>
      </c>
      <c r="AG129" s="387">
        <v>6084831.9544716412</v>
      </c>
      <c r="AH129" s="387">
        <v>6185799.7950986978</v>
      </c>
      <c r="AI129" s="387">
        <v>6976842.6411322001</v>
      </c>
      <c r="AJ129" s="387">
        <v>8732215.4886749946</v>
      </c>
      <c r="AK129" s="387">
        <v>10575093.954391405</v>
      </c>
      <c r="AL129" s="387">
        <v>12338238.27033506</v>
      </c>
      <c r="AM129" s="388">
        <v>14138473.415455395</v>
      </c>
      <c r="AN129" s="387">
        <v>16408268.535767317</v>
      </c>
      <c r="AO129" s="387">
        <v>11292864.243421054</v>
      </c>
      <c r="AP129" s="387">
        <v>9436585.9534538276</v>
      </c>
      <c r="AQ129" s="387">
        <v>10041006.185512906</v>
      </c>
      <c r="AR129" s="387">
        <v>12966293.641596178</v>
      </c>
      <c r="AS129" s="387">
        <v>15993146.367726974</v>
      </c>
      <c r="AT129" s="387">
        <v>16873577.56639348</v>
      </c>
      <c r="AU129" s="387">
        <v>18016213.295116775</v>
      </c>
      <c r="AV129" s="387">
        <v>14193536.735202726</v>
      </c>
      <c r="AW129" s="388">
        <v>10051875.250256389</v>
      </c>
      <c r="AX129" s="387">
        <v>12346938.226755694</v>
      </c>
      <c r="AY129" s="387">
        <v>11553212.194668161</v>
      </c>
      <c r="AZ129" s="387">
        <v>15660934.307599999</v>
      </c>
      <c r="BA129" s="387">
        <v>12203009.107654702</v>
      </c>
      <c r="BB129" s="387">
        <v>14267920.036009718</v>
      </c>
      <c r="BC129" s="387">
        <v>14618369.743252011</v>
      </c>
      <c r="BD129" s="387">
        <v>13282071.26426537</v>
      </c>
      <c r="BE129" s="387">
        <v>15577395.625913253</v>
      </c>
      <c r="BF129" s="387">
        <v>15300754</v>
      </c>
      <c r="BG129" s="387">
        <v>13792472.028993217</v>
      </c>
      <c r="BH129" s="389"/>
    </row>
    <row r="130" spans="1:60" x14ac:dyDescent="0.2">
      <c r="A130" s="475">
        <v>99.994003295898438</v>
      </c>
      <c r="B130" s="387">
        <v>2349280.725573387</v>
      </c>
      <c r="C130" s="387">
        <f t="shared" si="2"/>
        <v>2525604.609529851</v>
      </c>
      <c r="D130" s="387">
        <v>2701928.493486315</v>
      </c>
      <c r="E130" s="387">
        <f t="shared" si="3"/>
        <v>2872264.2209538035</v>
      </c>
      <c r="F130" s="387">
        <v>3042599.9484212925</v>
      </c>
      <c r="G130" s="387">
        <v>3644103.698721143</v>
      </c>
      <c r="H130" s="387">
        <v>4207794.4481001906</v>
      </c>
      <c r="I130" s="388">
        <v>3890978.5165891158</v>
      </c>
      <c r="J130" s="387">
        <v>2601443.594275286</v>
      </c>
      <c r="K130" s="387">
        <v>2863723.8215395864</v>
      </c>
      <c r="L130" s="387">
        <v>3042734.7233296828</v>
      </c>
      <c r="M130" s="387">
        <v>2708748.1968677305</v>
      </c>
      <c r="N130" s="387">
        <v>2494992.1192597412</v>
      </c>
      <c r="O130" s="387">
        <v>2243424.0759724756</v>
      </c>
      <c r="P130" s="387">
        <v>2356099.768301208</v>
      </c>
      <c r="Q130" s="387">
        <v>2501082.4099883856</v>
      </c>
      <c r="R130" s="387">
        <v>2539569.8161365176</v>
      </c>
      <c r="S130" s="388">
        <v>3513600.7786796242</v>
      </c>
      <c r="T130" s="387">
        <v>3545345.449176406</v>
      </c>
      <c r="U130" s="387">
        <v>3591536.4820676302</v>
      </c>
      <c r="V130" s="387">
        <v>4502902.8324220013</v>
      </c>
      <c r="W130" s="387">
        <v>4985159.0131051904</v>
      </c>
      <c r="X130" s="387">
        <v>5780772.1220418736</v>
      </c>
      <c r="Y130" s="387">
        <v>5051507.3015630366</v>
      </c>
      <c r="Z130" s="387">
        <v>9583617.6619607545</v>
      </c>
      <c r="AA130" s="387">
        <v>5617657.8014740758</v>
      </c>
      <c r="AB130" s="387">
        <v>8394239.1763494238</v>
      </c>
      <c r="AC130" s="388">
        <v>7344291.5173666868</v>
      </c>
      <c r="AD130" s="387">
        <v>6967753.6660656855</v>
      </c>
      <c r="AE130" s="387">
        <v>5952326.4899069052</v>
      </c>
      <c r="AF130" s="387">
        <v>7297896.6602006983</v>
      </c>
      <c r="AG130" s="387">
        <v>6815027.5718457159</v>
      </c>
      <c r="AH130" s="387">
        <v>6896037.4501414122</v>
      </c>
      <c r="AI130" s="387">
        <v>7776206.785270554</v>
      </c>
      <c r="AJ130" s="387">
        <v>9777306.4066369142</v>
      </c>
      <c r="AK130" s="387">
        <v>11829442.330923012</v>
      </c>
      <c r="AL130" s="387">
        <v>13802140.46920285</v>
      </c>
      <c r="AM130" s="388">
        <v>15929463.406187493</v>
      </c>
      <c r="AN130" s="387">
        <v>18536551.917055253</v>
      </c>
      <c r="AO130" s="387">
        <v>12636743.82518797</v>
      </c>
      <c r="AP130" s="387">
        <v>10492081.054122875</v>
      </c>
      <c r="AQ130" s="387">
        <v>11185564.799658265</v>
      </c>
      <c r="AR130" s="387">
        <v>14527578.467140276</v>
      </c>
      <c r="AS130" s="387">
        <v>17979092.881231755</v>
      </c>
      <c r="AT130" s="387">
        <v>18935357.416252404</v>
      </c>
      <c r="AU130" s="387">
        <v>19958785.94757472</v>
      </c>
      <c r="AV130" s="387">
        <v>16084750.687086888</v>
      </c>
      <c r="AW130" s="388">
        <v>11174378.723554974</v>
      </c>
      <c r="AX130" s="387">
        <v>14192260.421918295</v>
      </c>
      <c r="AY130" s="387">
        <v>13074858.386023039</v>
      </c>
      <c r="AZ130" s="387">
        <v>17784135.301649999</v>
      </c>
      <c r="BA130" s="387">
        <v>13532422.523558974</v>
      </c>
      <c r="BB130" s="387">
        <v>16323111.893667689</v>
      </c>
      <c r="BC130" s="387">
        <v>16692390.949299429</v>
      </c>
      <c r="BD130" s="387">
        <v>15075804.54878992</v>
      </c>
      <c r="BE130" s="387">
        <v>17690726.733746417</v>
      </c>
      <c r="BF130" s="387">
        <v>17368892</v>
      </c>
      <c r="BG130" s="387">
        <v>15633371.662721107</v>
      </c>
      <c r="BH130" s="389"/>
    </row>
    <row r="131" spans="1:60" x14ac:dyDescent="0.2">
      <c r="A131" s="475">
        <v>99.995002746582031</v>
      </c>
      <c r="B131" s="387">
        <v>2649339.0997970849</v>
      </c>
      <c r="C131" s="387">
        <f t="shared" si="2"/>
        <v>2858103.7331482135</v>
      </c>
      <c r="D131" s="387">
        <v>3066868.366499342</v>
      </c>
      <c r="E131" s="387">
        <f t="shared" si="3"/>
        <v>3255879.2348283785</v>
      </c>
      <c r="F131" s="387">
        <v>3444890.1031574151</v>
      </c>
      <c r="G131" s="387">
        <v>4156602.3683773461</v>
      </c>
      <c r="H131" s="387">
        <v>4765150.8517299937</v>
      </c>
      <c r="I131" s="388">
        <v>4465488.0447096908</v>
      </c>
      <c r="J131" s="387">
        <v>2924857.1345211794</v>
      </c>
      <c r="K131" s="387">
        <v>3259696.473532638</v>
      </c>
      <c r="L131" s="387">
        <v>3455665.6409638557</v>
      </c>
      <c r="M131" s="387">
        <v>3046689.7534479895</v>
      </c>
      <c r="N131" s="387">
        <v>2769921.6216112878</v>
      </c>
      <c r="O131" s="387">
        <v>2496115.2668164582</v>
      </c>
      <c r="P131" s="387">
        <v>2627273.5430606874</v>
      </c>
      <c r="Q131" s="387">
        <v>2795082.8803716609</v>
      </c>
      <c r="R131" s="387">
        <v>2844082.4188621612</v>
      </c>
      <c r="S131" s="388">
        <v>3984725.4658233346</v>
      </c>
      <c r="T131" s="387">
        <v>4014615.7281517107</v>
      </c>
      <c r="U131" s="387">
        <v>4071163.6864397125</v>
      </c>
      <c r="V131" s="387">
        <v>5148143.8727350701</v>
      </c>
      <c r="W131" s="387">
        <v>5698617.5001540575</v>
      </c>
      <c r="X131" s="387">
        <v>6593543.9847966628</v>
      </c>
      <c r="Y131" s="387">
        <v>5557208.9940574002</v>
      </c>
      <c r="Z131" s="387">
        <v>10940034.925479328</v>
      </c>
      <c r="AA131" s="387">
        <v>6334864.1909001349</v>
      </c>
      <c r="AB131" s="387">
        <v>9449968.503661843</v>
      </c>
      <c r="AC131" s="388">
        <v>8312239.4244908309</v>
      </c>
      <c r="AD131" s="387">
        <v>7945368.5422960725</v>
      </c>
      <c r="AE131" s="387">
        <v>6725379.4743441055</v>
      </c>
      <c r="AF131" s="387">
        <v>8327277.3047608854</v>
      </c>
      <c r="AG131" s="387">
        <v>7741734.3741340516</v>
      </c>
      <c r="AH131" s="387">
        <v>7885953.9808875425</v>
      </c>
      <c r="AI131" s="387">
        <v>8806647.1789983287</v>
      </c>
      <c r="AJ131" s="387">
        <v>11235689.726423144</v>
      </c>
      <c r="AK131" s="387">
        <v>13567719.315253632</v>
      </c>
      <c r="AL131" s="387">
        <v>15904800.990885453</v>
      </c>
      <c r="AM131" s="388">
        <v>18113172.063008402</v>
      </c>
      <c r="AN131" s="387">
        <v>21470998.762536794</v>
      </c>
      <c r="AO131" s="387">
        <v>14511267.59868421</v>
      </c>
      <c r="AP131" s="387">
        <v>11966651.998963976</v>
      </c>
      <c r="AQ131" s="387">
        <v>12786004.706047475</v>
      </c>
      <c r="AR131" s="387">
        <v>16815259.988357726</v>
      </c>
      <c r="AS131" s="387">
        <v>20577046.374303415</v>
      </c>
      <c r="AT131" s="387">
        <v>21631999.671615388</v>
      </c>
      <c r="AU131" s="387">
        <v>22776360.934509229</v>
      </c>
      <c r="AV131" s="387">
        <v>18461024.763638694</v>
      </c>
      <c r="AW131" s="388">
        <v>12906797.60913695</v>
      </c>
      <c r="AX131" s="387">
        <v>16485198.941011647</v>
      </c>
      <c r="AY131" s="387">
        <v>15359341.977724537</v>
      </c>
      <c r="AZ131" s="387">
        <v>20744056.034699999</v>
      </c>
      <c r="BA131" s="387">
        <v>15871866.497271083</v>
      </c>
      <c r="BB131" s="387">
        <v>19007000.082142651</v>
      </c>
      <c r="BC131" s="387">
        <v>19407572.100179434</v>
      </c>
      <c r="BD131" s="387">
        <v>17753866.115669742</v>
      </c>
      <c r="BE131" s="387">
        <v>20609728.906501435</v>
      </c>
      <c r="BF131" s="387">
        <v>20233052</v>
      </c>
      <c r="BG131" s="387">
        <v>18184876.598306514</v>
      </c>
      <c r="BH131" s="389"/>
    </row>
    <row r="132" spans="1:60" x14ac:dyDescent="0.2">
      <c r="A132" s="475">
        <v>99.996002197265625</v>
      </c>
      <c r="B132" s="387">
        <v>3092653.6112648337</v>
      </c>
      <c r="C132" s="387">
        <f t="shared" si="2"/>
        <v>3325061.8516465193</v>
      </c>
      <c r="D132" s="387">
        <v>3557470.0920282053</v>
      </c>
      <c r="E132" s="387">
        <f t="shared" si="3"/>
        <v>3802280.3554863473</v>
      </c>
      <c r="F132" s="387">
        <v>4047090.6189444889</v>
      </c>
      <c r="G132" s="387">
        <v>4902835.2286441904</v>
      </c>
      <c r="H132" s="387">
        <v>5558909.4523455733</v>
      </c>
      <c r="I132" s="388">
        <v>5321608.4614606509</v>
      </c>
      <c r="J132" s="387">
        <v>3379660.5854384787</v>
      </c>
      <c r="K132" s="387">
        <v>3830872.9290089593</v>
      </c>
      <c r="L132" s="387">
        <v>4029879.1128148963</v>
      </c>
      <c r="M132" s="387">
        <v>3489277.645189432</v>
      </c>
      <c r="N132" s="387">
        <v>3183339.1543991133</v>
      </c>
      <c r="O132" s="387">
        <v>2864507.8373823902</v>
      </c>
      <c r="P132" s="387">
        <v>3034056.3394254134</v>
      </c>
      <c r="Q132" s="387">
        <v>3239661.2369337981</v>
      </c>
      <c r="R132" s="387">
        <v>3240633.2795841047</v>
      </c>
      <c r="S132" s="388">
        <v>4690812.3664422603</v>
      </c>
      <c r="T132" s="387">
        <v>4696171.1951456554</v>
      </c>
      <c r="U132" s="387">
        <v>4746932.052943185</v>
      </c>
      <c r="V132" s="387">
        <v>6102222.1715449775</v>
      </c>
      <c r="W132" s="387">
        <v>6673879.6399153704</v>
      </c>
      <c r="X132" s="387">
        <v>7847577.7992724534</v>
      </c>
      <c r="Y132" s="387">
        <v>6219204.4301983407</v>
      </c>
      <c r="Z132" s="387">
        <v>12995542.377078339</v>
      </c>
      <c r="AA132" s="387">
        <v>7408381.2182106758</v>
      </c>
      <c r="AB132" s="387">
        <v>11124201.29079962</v>
      </c>
      <c r="AC132" s="388">
        <v>9727732.7152032461</v>
      </c>
      <c r="AD132" s="387">
        <v>9305319.1077055521</v>
      </c>
      <c r="AE132" s="387">
        <v>7852305.4666489046</v>
      </c>
      <c r="AF132" s="387">
        <v>9777181.5027263965</v>
      </c>
      <c r="AG132" s="387">
        <v>9039233.8489042502</v>
      </c>
      <c r="AH132" s="387">
        <v>9292362.9556520991</v>
      </c>
      <c r="AI132" s="387">
        <v>10318388.944418263</v>
      </c>
      <c r="AJ132" s="387">
        <v>13316475.10023923</v>
      </c>
      <c r="AK132" s="387">
        <v>16079195.528258394</v>
      </c>
      <c r="AL132" s="387">
        <v>18871235.607478537</v>
      </c>
      <c r="AM132" s="388">
        <v>21535840.889385253</v>
      </c>
      <c r="AN132" s="387">
        <v>25648518.146117173</v>
      </c>
      <c r="AO132" s="387">
        <v>17256237.173402257</v>
      </c>
      <c r="AP132" s="387">
        <v>14189816.902039593</v>
      </c>
      <c r="AQ132" s="387">
        <v>15108158.829498991</v>
      </c>
      <c r="AR132" s="387">
        <v>19949103.870343089</v>
      </c>
      <c r="AS132" s="387">
        <v>24282184.568781514</v>
      </c>
      <c r="AT132" s="387">
        <v>25429628.083881944</v>
      </c>
      <c r="AU132" s="387">
        <v>26891043.926397737</v>
      </c>
      <c r="AV132" s="387">
        <v>21898271.79361232</v>
      </c>
      <c r="AW132" s="388">
        <v>15141060.832760645</v>
      </c>
      <c r="AX132" s="387">
        <v>20096786.556113418</v>
      </c>
      <c r="AY132" s="387">
        <v>18517991.995922111</v>
      </c>
      <c r="AZ132" s="387">
        <v>24977802.9498</v>
      </c>
      <c r="BA132" s="387">
        <v>19137608.652622897</v>
      </c>
      <c r="BB132" s="387">
        <v>23013062.439790979</v>
      </c>
      <c r="BC132" s="387">
        <v>23520797.880254265</v>
      </c>
      <c r="BD132" s="387">
        <v>21519042.628034633</v>
      </c>
      <c r="BE132" s="387">
        <v>24750264.306297977</v>
      </c>
      <c r="BF132" s="387">
        <v>24419022</v>
      </c>
      <c r="BG132" s="387">
        <v>21943254.498559207</v>
      </c>
      <c r="BH132" s="389"/>
    </row>
    <row r="133" spans="1:60" x14ac:dyDescent="0.2">
      <c r="A133" s="475">
        <v>99.997001647949219</v>
      </c>
      <c r="B133" s="387">
        <v>3812014.1954128998</v>
      </c>
      <c r="C133" s="387">
        <f t="shared" si="2"/>
        <v>4117049.1133631961</v>
      </c>
      <c r="D133" s="387">
        <v>4422084.0313134929</v>
      </c>
      <c r="E133" s="387">
        <f t="shared" si="3"/>
        <v>4696604.908053874</v>
      </c>
      <c r="F133" s="387">
        <v>4971125.7847942552</v>
      </c>
      <c r="G133" s="387">
        <v>6024641.5531749986</v>
      </c>
      <c r="H133" s="387">
        <v>6929324.7553597959</v>
      </c>
      <c r="I133" s="388">
        <v>6585410.6048958125</v>
      </c>
      <c r="J133" s="387">
        <v>4135998.7722120835</v>
      </c>
      <c r="K133" s="387">
        <v>4708629.4461967451</v>
      </c>
      <c r="L133" s="387">
        <v>4942251.9003285877</v>
      </c>
      <c r="M133" s="387">
        <v>4237191.429046195</v>
      </c>
      <c r="N133" s="387">
        <v>3822628.1055710628</v>
      </c>
      <c r="O133" s="387">
        <v>3442952.4891166971</v>
      </c>
      <c r="P133" s="387">
        <v>3669574.2221778352</v>
      </c>
      <c r="Q133" s="387">
        <v>3954607.0441347272</v>
      </c>
      <c r="R133" s="387">
        <v>3870615.9199048379</v>
      </c>
      <c r="S133" s="388">
        <v>5813058.6553287366</v>
      </c>
      <c r="T133" s="387">
        <v>5804945.2871987838</v>
      </c>
      <c r="U133" s="387">
        <v>5860636.0507799154</v>
      </c>
      <c r="V133" s="387">
        <v>7599734.7590865232</v>
      </c>
      <c r="W133" s="387">
        <v>8314439.2296078708</v>
      </c>
      <c r="X133" s="387">
        <v>9958406.263913326</v>
      </c>
      <c r="Y133" s="387">
        <v>7073304.0445026169</v>
      </c>
      <c r="Z133" s="387">
        <v>16173862.980358746</v>
      </c>
      <c r="AA133" s="387">
        <v>9145098.1418980546</v>
      </c>
      <c r="AB133" s="387">
        <v>14023386.388859548</v>
      </c>
      <c r="AC133" s="388">
        <v>12125837.491760332</v>
      </c>
      <c r="AD133" s="387">
        <v>11428866.488321476</v>
      </c>
      <c r="AE133" s="387">
        <v>9624529.1946682129</v>
      </c>
      <c r="AF133" s="387">
        <v>12118138.433810389</v>
      </c>
      <c r="AG133" s="387">
        <v>11271881.302534154</v>
      </c>
      <c r="AH133" s="387">
        <v>11445205.317957841</v>
      </c>
      <c r="AI133" s="387">
        <v>12797294.366493868</v>
      </c>
      <c r="AJ133" s="387">
        <v>16648794.501601869</v>
      </c>
      <c r="AK133" s="387">
        <v>20067509.195949562</v>
      </c>
      <c r="AL133" s="387">
        <v>23811339.732522551</v>
      </c>
      <c r="AM133" s="388">
        <v>26858760.134151224</v>
      </c>
      <c r="AN133" s="387">
        <v>32592906.52981478</v>
      </c>
      <c r="AO133" s="387">
        <v>21879721.978383459</v>
      </c>
      <c r="AP133" s="387">
        <v>17673318.808135904</v>
      </c>
      <c r="AQ133" s="387">
        <v>18886197.677427225</v>
      </c>
      <c r="AR133" s="387">
        <v>25047612.816479754</v>
      </c>
      <c r="AS133" s="387">
        <v>30178159.337048449</v>
      </c>
      <c r="AT133" s="387">
        <v>32162821.727797929</v>
      </c>
      <c r="AU133" s="387">
        <v>33996268.380859062</v>
      </c>
      <c r="AV133" s="387">
        <v>27741071.328577988</v>
      </c>
      <c r="AW133" s="388">
        <v>19347629.069705974</v>
      </c>
      <c r="AX133" s="387">
        <v>25774921.207474846</v>
      </c>
      <c r="AY133" s="387">
        <v>23769152.090325207</v>
      </c>
      <c r="AZ133" s="387">
        <v>32626695.293499999</v>
      </c>
      <c r="BA133" s="387">
        <v>24672462.84906549</v>
      </c>
      <c r="BB133" s="387">
        <v>29848613.524035402</v>
      </c>
      <c r="BC133" s="387">
        <v>30007670.129710224</v>
      </c>
      <c r="BD133" s="387">
        <v>28050436.461433988</v>
      </c>
      <c r="BE133" s="387">
        <v>32391336.206603166</v>
      </c>
      <c r="BF133" s="387">
        <v>31978016</v>
      </c>
      <c r="BG133" s="387">
        <v>28805509.604468681</v>
      </c>
      <c r="BH133" s="389"/>
    </row>
    <row r="134" spans="1:60" x14ac:dyDescent="0.2">
      <c r="A134" s="475">
        <v>99.998001098632812</v>
      </c>
      <c r="B134" s="387">
        <v>5400560.1328168223</v>
      </c>
      <c r="C134" s="387">
        <f t="shared" si="2"/>
        <v>5777435.9375390429</v>
      </c>
      <c r="D134" s="387">
        <v>6154311.7422612635</v>
      </c>
      <c r="E134" s="387">
        <f t="shared" si="3"/>
        <v>6506667.2825634368</v>
      </c>
      <c r="F134" s="387">
        <v>6859022.8228656109</v>
      </c>
      <c r="G134" s="387">
        <v>8274628.3806676632</v>
      </c>
      <c r="H134" s="387">
        <v>9502280.3982700054</v>
      </c>
      <c r="I134" s="388">
        <v>9350169.7526805587</v>
      </c>
      <c r="J134" s="387">
        <v>5554166.8002593415</v>
      </c>
      <c r="K134" s="387">
        <v>6576512.6188517092</v>
      </c>
      <c r="L134" s="387">
        <v>6762603.7152245352</v>
      </c>
      <c r="M134" s="387">
        <v>5695054.0871136598</v>
      </c>
      <c r="N134" s="387">
        <v>5025724.8619661229</v>
      </c>
      <c r="O134" s="387">
        <v>4632466.9361746944</v>
      </c>
      <c r="P134" s="387">
        <v>4957184.8335497184</v>
      </c>
      <c r="Q134" s="387">
        <v>5376480.6852497095</v>
      </c>
      <c r="R134" s="387">
        <v>5198456.0796839669</v>
      </c>
      <c r="S134" s="388">
        <v>8051679.2834844459</v>
      </c>
      <c r="T134" s="387">
        <v>7961583.7438012408</v>
      </c>
      <c r="U134" s="387">
        <v>8059537.225207787</v>
      </c>
      <c r="V134" s="387">
        <v>10660124.982309425</v>
      </c>
      <c r="W134" s="387">
        <v>11547868.556991145</v>
      </c>
      <c r="X134" s="387">
        <v>13844669.319309622</v>
      </c>
      <c r="Y134" s="387">
        <v>8395507.7829900235</v>
      </c>
      <c r="Z134" s="387">
        <v>23173278.079126719</v>
      </c>
      <c r="AA134" s="387">
        <v>12640064.637227716</v>
      </c>
      <c r="AB134" s="387">
        <v>19394279.362874549</v>
      </c>
      <c r="AC134" s="388">
        <v>17114396.711991888</v>
      </c>
      <c r="AD134" s="387">
        <v>15820274.900838124</v>
      </c>
      <c r="AE134" s="387">
        <v>13018310.210560136</v>
      </c>
      <c r="AF134" s="387">
        <v>16796680.673733406</v>
      </c>
      <c r="AG134" s="387">
        <v>15600276.603921158</v>
      </c>
      <c r="AH134" s="387">
        <v>16119519.466425637</v>
      </c>
      <c r="AI134" s="387">
        <v>17675078.749053884</v>
      </c>
      <c r="AJ134" s="387">
        <v>23308416.48344269</v>
      </c>
      <c r="AK134" s="387">
        <v>27744398.841398992</v>
      </c>
      <c r="AL134" s="387">
        <v>33151415.279937163</v>
      </c>
      <c r="AM134" s="388">
        <v>37082603.163621821</v>
      </c>
      <c r="AN134" s="387">
        <v>46914695.211920701</v>
      </c>
      <c r="AO134" s="387">
        <v>31202903.641917292</v>
      </c>
      <c r="AP134" s="387">
        <v>24906637.426666997</v>
      </c>
      <c r="AQ134" s="387">
        <v>26984257.898578137</v>
      </c>
      <c r="AR134" s="387">
        <v>35466666.180859149</v>
      </c>
      <c r="AS134" s="387">
        <v>41923953.536856927</v>
      </c>
      <c r="AT134" s="387">
        <v>44612911.047516681</v>
      </c>
      <c r="AU134" s="387">
        <v>45552890.785127118</v>
      </c>
      <c r="AV134" s="387">
        <v>40788657.498104624</v>
      </c>
      <c r="AW134" s="388">
        <v>27719358.274531364</v>
      </c>
      <c r="AX134" s="387">
        <v>38747873.802629113</v>
      </c>
      <c r="AY134" s="387">
        <v>35936939.597920269</v>
      </c>
      <c r="AZ134" s="387">
        <v>46929948.600400001</v>
      </c>
      <c r="BA134" s="387">
        <v>38449598.205002353</v>
      </c>
      <c r="BB134" s="387">
        <v>45239580.048205778</v>
      </c>
      <c r="BC134" s="387">
        <v>45869392.803611644</v>
      </c>
      <c r="BD134" s="387">
        <v>43248991.830683038</v>
      </c>
      <c r="BE134" s="387">
        <v>46647423.087394804</v>
      </c>
      <c r="BF134" s="387">
        <v>45771932</v>
      </c>
      <c r="BG134" s="387">
        <v>41163972.553087734</v>
      </c>
      <c r="BH134" s="389"/>
    </row>
    <row r="135" spans="1:60" x14ac:dyDescent="0.2">
      <c r="A135" s="475">
        <v>99.999000549316406</v>
      </c>
      <c r="B135" s="387">
        <v>14744547.981922152</v>
      </c>
      <c r="C135" s="387">
        <f t="shared" si="2"/>
        <v>15963012.505960476</v>
      </c>
      <c r="D135" s="387">
        <v>17181477.029998802</v>
      </c>
      <c r="E135" s="387">
        <f t="shared" si="3"/>
        <v>18400641.758331217</v>
      </c>
      <c r="F135" s="387">
        <v>19619806.486663628</v>
      </c>
      <c r="G135" s="387">
        <v>20920464.650113493</v>
      </c>
      <c r="H135" s="387">
        <v>25768498.104436424</v>
      </c>
      <c r="I135" s="388">
        <v>25932778.113240946</v>
      </c>
      <c r="J135" s="387">
        <v>15569007.230573433</v>
      </c>
      <c r="K135" s="387">
        <v>17212169.164381053</v>
      </c>
      <c r="L135" s="387">
        <v>19264186.409638558</v>
      </c>
      <c r="M135" s="387">
        <v>14358363.814597875</v>
      </c>
      <c r="N135" s="387">
        <v>13135244.780331129</v>
      </c>
      <c r="O135" s="387">
        <v>12599895.813439123</v>
      </c>
      <c r="P135" s="387">
        <v>13143705.211058956</v>
      </c>
      <c r="Q135" s="387">
        <v>13761019.709639953</v>
      </c>
      <c r="R135" s="387">
        <v>12786619.55414574</v>
      </c>
      <c r="S135" s="388">
        <v>25681997.437293012</v>
      </c>
      <c r="T135" s="387">
        <v>20506248.232076552</v>
      </c>
      <c r="U135" s="387">
        <v>21669357.846066263</v>
      </c>
      <c r="V135" s="387">
        <v>27255461.919373862</v>
      </c>
      <c r="W135" s="387">
        <v>28734794.083971813</v>
      </c>
      <c r="X135" s="387">
        <v>35326681.009272255</v>
      </c>
      <c r="Y135" s="387">
        <v>10475238.152252836</v>
      </c>
      <c r="Z135" s="387">
        <v>62444194.403460152</v>
      </c>
      <c r="AA135" s="387">
        <v>32391254.420494765</v>
      </c>
      <c r="AB135" s="387">
        <v>55585437.652195349</v>
      </c>
      <c r="AC135" s="388">
        <v>46294414.5335925</v>
      </c>
      <c r="AD135" s="387">
        <v>43142637.779131338</v>
      </c>
      <c r="AE135" s="387">
        <v>32916976.946368679</v>
      </c>
      <c r="AF135" s="387">
        <v>43271379.58088313</v>
      </c>
      <c r="AG135" s="387">
        <v>41022645.512268521</v>
      </c>
      <c r="AH135" s="387">
        <v>39801735.377729833</v>
      </c>
      <c r="AI135" s="387">
        <v>42190454.435256988</v>
      </c>
      <c r="AJ135" s="387">
        <v>58200033.659116663</v>
      </c>
      <c r="AK135" s="387">
        <v>71518478.379001394</v>
      </c>
      <c r="AL135" s="387">
        <v>84478903.822963789</v>
      </c>
      <c r="AM135" s="388">
        <v>98635853.707427666</v>
      </c>
      <c r="AN135" s="387">
        <v>123074954.75186911</v>
      </c>
      <c r="AO135" s="387">
        <v>86049142.330827072</v>
      </c>
      <c r="AP135" s="387">
        <v>68961338.891579494</v>
      </c>
      <c r="AQ135" s="387">
        <v>80064782.203453943</v>
      </c>
      <c r="AR135" s="387">
        <v>103552836.60425773</v>
      </c>
      <c r="AS135" s="387">
        <v>131059236.99006611</v>
      </c>
      <c r="AT135" s="387">
        <v>151810465.57212591</v>
      </c>
      <c r="AU135" s="387">
        <v>188437424.81180251</v>
      </c>
      <c r="AV135" s="387">
        <v>134701890.38986</v>
      </c>
      <c r="AW135" s="388">
        <v>96305167.454616591</v>
      </c>
      <c r="AX135" s="387">
        <v>100216283.19326682</v>
      </c>
      <c r="AY135" s="387">
        <v>101620452.71363032</v>
      </c>
      <c r="AZ135" s="387">
        <v>152348160.58320001</v>
      </c>
      <c r="BA135" s="387">
        <v>104369089.68823621</v>
      </c>
      <c r="BB135" s="387">
        <v>125342878.33786467</v>
      </c>
      <c r="BC135" s="387">
        <v>127500169.12648416</v>
      </c>
      <c r="BD135" s="387">
        <v>117059369.75157037</v>
      </c>
      <c r="BE135" s="387">
        <v>149762554.57023954</v>
      </c>
      <c r="BF135" s="387">
        <v>149780960</v>
      </c>
      <c r="BG135" s="387">
        <v>134456201.45586735</v>
      </c>
      <c r="BH135" s="389"/>
    </row>
    <row r="136" spans="1:60" ht="17" thickBot="1" x14ac:dyDescent="0.25">
      <c r="A136" s="479"/>
      <c r="B136" s="402"/>
      <c r="C136" s="402"/>
      <c r="D136" s="402"/>
      <c r="E136" s="402"/>
      <c r="F136" s="402"/>
      <c r="G136" s="402"/>
      <c r="H136" s="402"/>
      <c r="I136" s="403"/>
      <c r="J136" s="402"/>
      <c r="K136" s="402"/>
      <c r="L136" s="402"/>
      <c r="M136" s="402"/>
      <c r="N136" s="402"/>
      <c r="O136" s="402"/>
      <c r="P136" s="402"/>
      <c r="Q136" s="402"/>
      <c r="R136" s="402"/>
      <c r="S136" s="403"/>
      <c r="T136" s="402"/>
      <c r="U136" s="402"/>
      <c r="V136" s="402"/>
      <c r="W136" s="402"/>
      <c r="X136" s="402"/>
      <c r="Y136" s="402"/>
      <c r="Z136" s="402"/>
      <c r="AA136" s="402"/>
      <c r="AB136" s="402"/>
      <c r="AC136" s="403"/>
      <c r="AD136" s="402"/>
      <c r="AE136" s="402"/>
      <c r="AF136" s="402"/>
      <c r="AG136" s="402"/>
      <c r="AH136" s="402"/>
      <c r="AI136" s="402"/>
      <c r="AJ136" s="402"/>
      <c r="AK136" s="402"/>
      <c r="AL136" s="402"/>
      <c r="AM136" s="403"/>
      <c r="AN136" s="402"/>
      <c r="AO136" s="402"/>
      <c r="AP136" s="402"/>
      <c r="AQ136" s="402"/>
      <c r="AR136" s="402"/>
      <c r="AS136" s="402"/>
      <c r="AT136" s="402"/>
      <c r="AU136" s="402"/>
      <c r="AV136" s="402"/>
      <c r="AW136" s="403"/>
      <c r="AX136" s="402"/>
      <c r="AY136" s="402"/>
      <c r="AZ136" s="402"/>
      <c r="BA136" s="402"/>
      <c r="BB136" s="402"/>
      <c r="BC136" s="402"/>
      <c r="BD136" s="402"/>
      <c r="BE136" s="402"/>
      <c r="BF136" s="402"/>
      <c r="BG136" s="402"/>
      <c r="BH136" s="404"/>
    </row>
    <row r="137" spans="1:60" ht="17" thickTop="1" x14ac:dyDescent="0.2"/>
    <row r="140" spans="1:60" ht="17" thickBot="1" x14ac:dyDescent="0.25"/>
    <row r="141" spans="1:60" ht="17" thickBot="1" x14ac:dyDescent="0.25">
      <c r="A141" s="1165" t="s">
        <v>67</v>
      </c>
      <c r="B141" s="1137">
        <v>6.8139334686097266</v>
      </c>
      <c r="C141" s="1137">
        <v>6.7303370786516856</v>
      </c>
      <c r="D141" s="1137">
        <v>6.6221465280267706</v>
      </c>
      <c r="E141" s="1137">
        <v>6.4982700991027968</v>
      </c>
      <c r="F141" s="1137">
        <v>6.315684486492648</v>
      </c>
      <c r="G141" s="1137">
        <v>6.1349166805071143</v>
      </c>
      <c r="H141" s="1137">
        <v>5.8806516663128843</v>
      </c>
      <c r="I141" s="1137">
        <v>5.6046429293951041</v>
      </c>
      <c r="J141" s="1137">
        <v>5.3220151762558832</v>
      </c>
      <c r="K141" s="1137">
        <v>5.0655970012799409</v>
      </c>
      <c r="L141" s="1137">
        <v>4.8549835706462217</v>
      </c>
      <c r="M141" s="1137">
        <v>4.603481222997674</v>
      </c>
      <c r="N141" s="1137">
        <v>4.2371812029212714</v>
      </c>
      <c r="O141" s="1137">
        <v>3.8904297149276785</v>
      </c>
      <c r="P141" s="1137">
        <v>3.6890375844735175</v>
      </c>
      <c r="Q141" s="1137">
        <v>3.4785133565621371</v>
      </c>
      <c r="R141" s="1137">
        <v>3.2547654712603169</v>
      </c>
      <c r="S141" s="1137">
        <v>3.0081709104728813</v>
      </c>
      <c r="T141" s="1137">
        <v>2.7614692616312393</v>
      </c>
      <c r="U141" s="1137">
        <v>2.5233974723898438</v>
      </c>
      <c r="V141" s="1137">
        <v>2.3762195775704944</v>
      </c>
      <c r="W141" s="1137">
        <v>2.276256598812727</v>
      </c>
      <c r="X141" s="1137">
        <v>2.1908424111820644</v>
      </c>
      <c r="Y141" s="1137">
        <v>2.1174571024572932</v>
      </c>
      <c r="Z141" s="1137">
        <v>2.074876423007789</v>
      </c>
      <c r="AA141" s="1137">
        <v>2.0216550516291458</v>
      </c>
      <c r="AB141" s="1137">
        <v>1.9508996162106969</v>
      </c>
      <c r="AC141" s="1137">
        <v>1.8729823375306347</v>
      </c>
      <c r="AD141" s="1137">
        <v>1.7999382776207646</v>
      </c>
      <c r="AE141" s="1137">
        <v>1.7367488950882362</v>
      </c>
      <c r="AF141" s="1137">
        <v>1.6925814482748085</v>
      </c>
      <c r="AG141" s="1137">
        <v>1.6509244223291568</v>
      </c>
      <c r="AH141" s="1137">
        <v>1.6155203078986502</v>
      </c>
      <c r="AI141" s="1137">
        <v>1.5825514473815747</v>
      </c>
      <c r="AJ141" s="1137">
        <v>1.5503154772730452</v>
      </c>
      <c r="AK141" s="1137">
        <v>1.5204923093810458</v>
      </c>
      <c r="AL141" s="1137">
        <v>1.5007855033993338</v>
      </c>
      <c r="AM141" s="1137">
        <v>1.47773036404854</v>
      </c>
      <c r="AN141" s="1137">
        <v>1.443392294266288</v>
      </c>
      <c r="AO141" s="1137">
        <v>1.4074248120300752</v>
      </c>
      <c r="AP141" s="1137">
        <v>1.3832164166063359</v>
      </c>
      <c r="AQ141" s="1137">
        <v>1.3524745224873373</v>
      </c>
      <c r="AR141" s="1137">
        <v>1.3164678768295</v>
      </c>
      <c r="AS141" s="1137">
        <v>1.278541183528896</v>
      </c>
      <c r="AT141" s="1137">
        <v>1.2407071521339961</v>
      </c>
      <c r="AU141" s="1137">
        <v>1.2065436332952257</v>
      </c>
      <c r="AV141" s="1137">
        <v>1.1833014767909962</v>
      </c>
      <c r="AW141" s="1137">
        <v>1.1716164638465687</v>
      </c>
      <c r="AX141" s="1137">
        <v>1.1542988687735674</v>
      </c>
      <c r="AY141" s="1137">
        <v>1.1297278009990823</v>
      </c>
      <c r="AZ141" s="1137">
        <v>1.10815</v>
      </c>
      <c r="BA141" s="1137">
        <v>1.087786634207633</v>
      </c>
      <c r="BB141" s="1138">
        <v>1.0683847206957058</v>
      </c>
      <c r="BC141" s="1138">
        <v>1.0576776237926162</v>
      </c>
      <c r="BD141" s="1138">
        <v>1.0451681662988324</v>
      </c>
      <c r="BE141" s="1138">
        <v>1.0248312216776103</v>
      </c>
      <c r="BF141" s="1138">
        <v>1</v>
      </c>
      <c r="BG141" s="1138">
        <v>0.98253313827193334</v>
      </c>
      <c r="BH141" s="1139">
        <v>0.96990039736026745</v>
      </c>
    </row>
  </sheetData>
  <mergeCells count="3">
    <mergeCell ref="A4:BH4"/>
    <mergeCell ref="B6:BH6"/>
    <mergeCell ref="B7:BH7"/>
  </mergeCells>
  <hyperlinks>
    <hyperlink ref="A1" location="Index!A1" display="Back to index" xr:uid="{00000000-0004-0000-46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7" tint="0.39997558519241921"/>
  </sheetPr>
  <dimension ref="A1:K121"/>
  <sheetViews>
    <sheetView workbookViewId="0">
      <pane xSplit="1" ySplit="8" topLeftCell="B81" activePane="bottomRight" state="frozen"/>
      <selection activeCell="D32" sqref="D32"/>
      <selection pane="topRight" activeCell="D32" sqref="D32"/>
      <selection pane="bottomLeft" activeCell="D32" sqref="D32"/>
      <selection pane="bottomRight" activeCell="A116" sqref="A110:K116"/>
    </sheetView>
  </sheetViews>
  <sheetFormatPr baseColWidth="10" defaultColWidth="10.83203125" defaultRowHeight="16" x14ac:dyDescent="0.2"/>
  <cols>
    <col min="1" max="1" width="10.83203125" style="56"/>
    <col min="2" max="11" width="12" style="56" customWidth="1"/>
    <col min="12" max="16384" width="10.83203125" style="56"/>
  </cols>
  <sheetData>
    <row r="1" spans="1:11" x14ac:dyDescent="0.2">
      <c r="A1" s="52" t="s">
        <v>36</v>
      </c>
      <c r="B1" s="52"/>
      <c r="F1" s="100"/>
      <c r="G1" s="100"/>
      <c r="H1" s="100"/>
      <c r="I1" s="100"/>
      <c r="J1" s="100"/>
      <c r="K1" s="100"/>
    </row>
    <row r="2" spans="1:11" x14ac:dyDescent="0.2">
      <c r="G2" s="98"/>
    </row>
    <row r="3" spans="1:11" ht="17" thickBot="1" x14ac:dyDescent="0.25"/>
    <row r="4" spans="1:11" ht="25" customHeight="1" thickTop="1" x14ac:dyDescent="0.2">
      <c r="A4" s="1391" t="s">
        <v>181</v>
      </c>
      <c r="B4" s="1392"/>
      <c r="C4" s="1392"/>
      <c r="D4" s="1392"/>
      <c r="E4" s="1392"/>
      <c r="F4" s="1392"/>
      <c r="G4" s="1392"/>
      <c r="H4" s="1392"/>
      <c r="I4" s="1392"/>
      <c r="J4" s="1392"/>
      <c r="K4" s="1393"/>
    </row>
    <row r="5" spans="1:11" x14ac:dyDescent="0.2">
      <c r="A5" s="96"/>
      <c r="B5" s="97"/>
      <c r="C5" s="59"/>
      <c r="D5" s="59"/>
      <c r="E5" s="59"/>
      <c r="F5" s="59"/>
      <c r="G5" s="59"/>
      <c r="H5" s="59"/>
      <c r="I5" s="59"/>
      <c r="J5" s="59"/>
      <c r="K5" s="208"/>
    </row>
    <row r="6" spans="1:11" x14ac:dyDescent="0.2">
      <c r="A6" s="96"/>
      <c r="B6" s="45" t="s">
        <v>35</v>
      </c>
      <c r="C6" s="45" t="s">
        <v>34</v>
      </c>
      <c r="D6" s="45" t="s">
        <v>33</v>
      </c>
      <c r="E6" s="45" t="s">
        <v>32</v>
      </c>
      <c r="F6" s="45" t="s">
        <v>31</v>
      </c>
      <c r="G6" s="45" t="s">
        <v>30</v>
      </c>
      <c r="H6" s="45" t="s">
        <v>29</v>
      </c>
      <c r="I6" s="48" t="s">
        <v>28</v>
      </c>
      <c r="J6" s="45" t="s">
        <v>27</v>
      </c>
      <c r="K6" s="433" t="s">
        <v>26</v>
      </c>
    </row>
    <row r="7" spans="1:11" ht="20" customHeight="1" x14ac:dyDescent="0.2">
      <c r="A7" s="96"/>
      <c r="B7" s="1387" t="s">
        <v>373</v>
      </c>
      <c r="C7" s="1387"/>
      <c r="D7" s="1387"/>
      <c r="E7" s="1387"/>
      <c r="F7" s="1387"/>
      <c r="G7" s="1399" t="s">
        <v>108</v>
      </c>
      <c r="H7" s="1387"/>
      <c r="I7" s="1387"/>
      <c r="J7" s="1387"/>
      <c r="K7" s="1390"/>
    </row>
    <row r="8" spans="1:11" s="87" customFormat="1" ht="52" customHeight="1" x14ac:dyDescent="0.2">
      <c r="A8" s="95"/>
      <c r="B8" s="891" t="s">
        <v>307</v>
      </c>
      <c r="C8" s="352" t="s">
        <v>87</v>
      </c>
      <c r="D8" s="352" t="s">
        <v>88</v>
      </c>
      <c r="E8" s="352" t="s">
        <v>89</v>
      </c>
      <c r="F8" s="352" t="s">
        <v>56</v>
      </c>
      <c r="G8" s="891" t="s">
        <v>307</v>
      </c>
      <c r="H8" s="352" t="s">
        <v>87</v>
      </c>
      <c r="I8" s="352" t="s">
        <v>88</v>
      </c>
      <c r="J8" s="352" t="s">
        <v>89</v>
      </c>
      <c r="K8" s="359" t="s">
        <v>56</v>
      </c>
    </row>
    <row r="9" spans="1:11" s="87" customFormat="1" ht="15" customHeight="1" x14ac:dyDescent="0.2">
      <c r="A9" s="93">
        <v>1913</v>
      </c>
      <c r="B9" s="425"/>
      <c r="C9" s="317"/>
      <c r="D9" s="85"/>
      <c r="E9" s="85"/>
      <c r="F9" s="84">
        <f>avgfiinc!F2</f>
        <v>15355.669881097305</v>
      </c>
      <c r="G9" s="434"/>
      <c r="H9" s="442"/>
      <c r="I9" s="443"/>
      <c r="J9" s="442"/>
      <c r="K9" s="444"/>
    </row>
    <row r="10" spans="1:11" s="87" customFormat="1" ht="15" customHeight="1" x14ac:dyDescent="0.2">
      <c r="A10" s="92">
        <v>1914</v>
      </c>
      <c r="B10" s="425"/>
      <c r="C10" s="317"/>
      <c r="D10" s="85"/>
      <c r="E10" s="85"/>
      <c r="F10" s="84">
        <f>avgfiinc!F3</f>
        <v>15007.758161360576</v>
      </c>
      <c r="G10" s="434"/>
      <c r="H10" s="442"/>
      <c r="I10" s="443"/>
      <c r="J10" s="442"/>
      <c r="K10" s="444"/>
    </row>
    <row r="11" spans="1:11" s="87" customFormat="1" ht="15" customHeight="1" x14ac:dyDescent="0.2">
      <c r="A11" s="92">
        <v>1915</v>
      </c>
      <c r="B11" s="425"/>
      <c r="C11" s="317"/>
      <c r="D11" s="85"/>
      <c r="E11" s="85"/>
      <c r="F11" s="84">
        <f>avgfiinc!F4</f>
        <v>14952.390236690224</v>
      </c>
      <c r="G11" s="434"/>
      <c r="H11" s="442"/>
      <c r="I11" s="443"/>
      <c r="J11" s="442"/>
      <c r="K11" s="444"/>
    </row>
    <row r="12" spans="1:11" s="87" customFormat="1" ht="15" customHeight="1" x14ac:dyDescent="0.2">
      <c r="A12" s="92">
        <v>1916</v>
      </c>
      <c r="B12" s="425"/>
      <c r="C12" s="317"/>
      <c r="D12" s="85"/>
      <c r="E12" s="85"/>
      <c r="F12" s="84">
        <f>avgfiinc!F5</f>
        <v>16316.391813051743</v>
      </c>
      <c r="G12" s="434"/>
      <c r="H12" s="442"/>
      <c r="I12" s="443"/>
      <c r="J12" s="442"/>
      <c r="K12" s="444"/>
    </row>
    <row r="13" spans="1:11" s="87" customFormat="1" ht="15" customHeight="1" x14ac:dyDescent="0.2">
      <c r="A13" s="92">
        <v>1917</v>
      </c>
      <c r="B13" s="425"/>
      <c r="C13" s="317"/>
      <c r="D13" s="85"/>
      <c r="E13" s="85"/>
      <c r="F13" s="84">
        <f>avgfiinc!F6</f>
        <v>16185.505208931505</v>
      </c>
      <c r="G13" s="434"/>
      <c r="H13" s="442"/>
      <c r="I13" s="443"/>
      <c r="J13" s="442"/>
      <c r="K13" s="444"/>
    </row>
    <row r="14" spans="1:11" s="87" customFormat="1" ht="15" customHeight="1" x14ac:dyDescent="0.2">
      <c r="A14" s="92">
        <v>1918</v>
      </c>
      <c r="B14" s="425"/>
      <c r="C14" s="353"/>
      <c r="D14" s="314"/>
      <c r="E14" s="314"/>
      <c r="F14" s="84">
        <f>avgfiinc!F7</f>
        <v>15288.965269262313</v>
      </c>
      <c r="G14" s="434"/>
      <c r="H14" s="442"/>
      <c r="I14" s="443"/>
      <c r="J14" s="442"/>
      <c r="K14" s="444"/>
    </row>
    <row r="15" spans="1:11" s="87" customFormat="1" ht="15" customHeight="1" x14ac:dyDescent="0.2">
      <c r="A15" s="91">
        <v>1919</v>
      </c>
      <c r="B15" s="426"/>
      <c r="C15" s="354"/>
      <c r="D15" s="315"/>
      <c r="E15" s="315"/>
      <c r="F15" s="88">
        <f>avgfiinc!F8</f>
        <v>15267.474529244824</v>
      </c>
      <c r="G15" s="435"/>
      <c r="H15" s="445"/>
      <c r="I15" s="446"/>
      <c r="J15" s="445"/>
      <c r="K15" s="447"/>
    </row>
    <row r="16" spans="1:11" s="87" customFormat="1" ht="15" customHeight="1" x14ac:dyDescent="0.2">
      <c r="A16" s="92">
        <v>1920</v>
      </c>
      <c r="B16" s="425"/>
      <c r="C16" s="353"/>
      <c r="D16" s="314"/>
      <c r="E16" s="314"/>
      <c r="F16" s="84">
        <f>avgfiinc!F9</f>
        <v>13663.789658536207</v>
      </c>
      <c r="G16" s="434"/>
      <c r="H16" s="442"/>
      <c r="I16" s="443"/>
      <c r="J16" s="442"/>
      <c r="K16" s="444"/>
    </row>
    <row r="17" spans="1:11" s="87" customFormat="1" ht="15" customHeight="1" x14ac:dyDescent="0.2">
      <c r="A17" s="92">
        <v>1921</v>
      </c>
      <c r="B17" s="425"/>
      <c r="C17" s="353"/>
      <c r="D17" s="314"/>
      <c r="E17" s="314"/>
      <c r="F17" s="84">
        <f>avgfiinc!F10</f>
        <v>12249.669767051866</v>
      </c>
      <c r="G17" s="434"/>
      <c r="H17" s="442"/>
      <c r="I17" s="443"/>
      <c r="J17" s="442"/>
      <c r="K17" s="444"/>
    </row>
    <row r="18" spans="1:11" s="87" customFormat="1" ht="15" customHeight="1" x14ac:dyDescent="0.2">
      <c r="A18" s="92">
        <v>1922</v>
      </c>
      <c r="B18" s="425"/>
      <c r="C18" s="353"/>
      <c r="D18" s="314"/>
      <c r="E18" s="314"/>
      <c r="F18" s="84">
        <f>avgfiinc!F11</f>
        <v>14098.290408156017</v>
      </c>
      <c r="G18" s="434"/>
      <c r="H18" s="442"/>
      <c r="I18" s="443"/>
      <c r="J18" s="442"/>
      <c r="K18" s="444"/>
    </row>
    <row r="19" spans="1:11" s="87" customFormat="1" ht="15" customHeight="1" x14ac:dyDescent="0.2">
      <c r="A19" s="92">
        <v>1923</v>
      </c>
      <c r="B19" s="425"/>
      <c r="C19" s="353"/>
      <c r="D19" s="314"/>
      <c r="E19" s="314"/>
      <c r="F19" s="84">
        <f>avgfiinc!F12</f>
        <v>15526.056347254378</v>
      </c>
      <c r="G19" s="434"/>
      <c r="H19" s="442"/>
      <c r="I19" s="443"/>
      <c r="J19" s="442"/>
      <c r="K19" s="444"/>
    </row>
    <row r="20" spans="1:11" s="87" customFormat="1" ht="15" customHeight="1" x14ac:dyDescent="0.2">
      <c r="A20" s="92">
        <v>1924</v>
      </c>
      <c r="B20" s="425"/>
      <c r="C20" s="353"/>
      <c r="D20" s="314"/>
      <c r="E20" s="314"/>
      <c r="F20" s="84">
        <f>avgfiinc!F13</f>
        <v>15472.802039919467</v>
      </c>
      <c r="G20" s="434"/>
      <c r="H20" s="442"/>
      <c r="I20" s="443"/>
      <c r="J20" s="442"/>
      <c r="K20" s="444"/>
    </row>
    <row r="21" spans="1:11" s="87" customFormat="1" ht="15" customHeight="1" x14ac:dyDescent="0.2">
      <c r="A21" s="92">
        <v>1925</v>
      </c>
      <c r="B21" s="425"/>
      <c r="C21" s="353"/>
      <c r="D21" s="314"/>
      <c r="E21" s="314"/>
      <c r="F21" s="84">
        <f>avgfiinc!F14</f>
        <v>16185.155322385739</v>
      </c>
      <c r="G21" s="434"/>
      <c r="H21" s="442"/>
      <c r="I21" s="443"/>
      <c r="J21" s="442"/>
      <c r="K21" s="444"/>
    </row>
    <row r="22" spans="1:11" s="87" customFormat="1" ht="15" customHeight="1" x14ac:dyDescent="0.2">
      <c r="A22" s="92">
        <v>1926</v>
      </c>
      <c r="B22" s="425"/>
      <c r="C22" s="353"/>
      <c r="D22" s="314"/>
      <c r="E22" s="314"/>
      <c r="F22" s="84">
        <f>avgfiinc!F15</f>
        <v>16242.62449381395</v>
      </c>
      <c r="G22" s="434"/>
      <c r="H22" s="442"/>
      <c r="I22" s="443"/>
      <c r="J22" s="442"/>
      <c r="K22" s="444"/>
    </row>
    <row r="23" spans="1:11" s="87" customFormat="1" ht="15" customHeight="1" x14ac:dyDescent="0.2">
      <c r="A23" s="92">
        <v>1927</v>
      </c>
      <c r="B23" s="425"/>
      <c r="C23" s="353"/>
      <c r="D23" s="314"/>
      <c r="E23" s="314"/>
      <c r="F23" s="84">
        <f>avgfiinc!F16</f>
        <v>16488.674404163612</v>
      </c>
      <c r="G23" s="434"/>
      <c r="H23" s="442"/>
      <c r="I23" s="443"/>
      <c r="J23" s="442"/>
      <c r="K23" s="444"/>
    </row>
    <row r="24" spans="1:11" s="87" customFormat="1" ht="15" customHeight="1" x14ac:dyDescent="0.2">
      <c r="A24" s="92">
        <v>1928</v>
      </c>
      <c r="B24" s="425"/>
      <c r="C24" s="353"/>
      <c r="D24" s="314"/>
      <c r="E24" s="314"/>
      <c r="F24" s="84">
        <f>avgfiinc!F17</f>
        <v>17264.702805240766</v>
      </c>
      <c r="G24" s="434"/>
      <c r="H24" s="442"/>
      <c r="I24" s="443"/>
      <c r="J24" s="442"/>
      <c r="K24" s="444"/>
    </row>
    <row r="25" spans="1:11" s="87" customFormat="1" ht="15" customHeight="1" x14ac:dyDescent="0.2">
      <c r="A25" s="91">
        <v>1929</v>
      </c>
      <c r="B25" s="426"/>
      <c r="C25" s="354"/>
      <c r="D25" s="315"/>
      <c r="E25" s="315"/>
      <c r="F25" s="88">
        <f>avgfiinc!F18</f>
        <v>17753.636571320978</v>
      </c>
      <c r="G25" s="435"/>
      <c r="H25" s="445"/>
      <c r="I25" s="446"/>
      <c r="J25" s="445"/>
      <c r="K25" s="447"/>
    </row>
    <row r="26" spans="1:11" s="87" customFormat="1" ht="15" customHeight="1" x14ac:dyDescent="0.2">
      <c r="A26" s="92">
        <v>1930</v>
      </c>
      <c r="B26" s="425"/>
      <c r="C26" s="353"/>
      <c r="D26" s="314"/>
      <c r="E26" s="314"/>
      <c r="F26" s="84">
        <f>avgfiinc!F19</f>
        <v>15529.731006862165</v>
      </c>
      <c r="G26" s="434"/>
      <c r="H26" s="442"/>
      <c r="I26" s="443"/>
      <c r="J26" s="442"/>
      <c r="K26" s="444"/>
    </row>
    <row r="27" spans="1:11" s="87" customFormat="1" ht="15" customHeight="1" x14ac:dyDescent="0.2">
      <c r="A27" s="92">
        <v>1931</v>
      </c>
      <c r="B27" s="425"/>
      <c r="C27" s="353"/>
      <c r="D27" s="314"/>
      <c r="E27" s="314"/>
      <c r="F27" s="84">
        <f>avgfiinc!F20</f>
        <v>14108.331512242279</v>
      </c>
      <c r="G27" s="434"/>
      <c r="H27" s="442"/>
      <c r="I27" s="443"/>
      <c r="J27" s="442"/>
      <c r="K27" s="444"/>
    </row>
    <row r="28" spans="1:11" s="87" customFormat="1" ht="15" customHeight="1" x14ac:dyDescent="0.2">
      <c r="A28" s="92">
        <v>1932</v>
      </c>
      <c r="B28" s="425"/>
      <c r="C28" s="353"/>
      <c r="D28" s="314"/>
      <c r="E28" s="314"/>
      <c r="F28" s="84">
        <f>avgfiinc!F21</f>
        <v>11944.336613053532</v>
      </c>
      <c r="G28" s="434"/>
      <c r="H28" s="442"/>
      <c r="I28" s="443"/>
      <c r="J28" s="442"/>
      <c r="K28" s="444"/>
    </row>
    <row r="29" spans="1:11" s="87" customFormat="1" ht="15" customHeight="1" x14ac:dyDescent="0.2">
      <c r="A29" s="92">
        <v>1933</v>
      </c>
      <c r="B29" s="425"/>
      <c r="C29" s="353"/>
      <c r="D29" s="314"/>
      <c r="E29" s="314"/>
      <c r="F29" s="84">
        <f>avgfiinc!F22</f>
        <v>11516.391371355292</v>
      </c>
      <c r="G29" s="434"/>
      <c r="H29" s="442"/>
      <c r="I29" s="443"/>
      <c r="J29" s="442"/>
      <c r="K29" s="444"/>
    </row>
    <row r="30" spans="1:11" s="87" customFormat="1" ht="15" customHeight="1" x14ac:dyDescent="0.2">
      <c r="A30" s="92">
        <v>1934</v>
      </c>
      <c r="B30" s="425"/>
      <c r="C30" s="353"/>
      <c r="D30" s="314"/>
      <c r="E30" s="314"/>
      <c r="F30" s="84">
        <f>avgfiinc!F23</f>
        <v>12426.100631187492</v>
      </c>
      <c r="G30" s="434"/>
      <c r="H30" s="442"/>
      <c r="I30" s="443"/>
      <c r="J30" s="442"/>
      <c r="K30" s="444"/>
    </row>
    <row r="31" spans="1:11" s="87" customFormat="1" ht="15" customHeight="1" x14ac:dyDescent="0.2">
      <c r="A31" s="92">
        <v>1935</v>
      </c>
      <c r="B31" s="425"/>
      <c r="C31" s="353"/>
      <c r="D31" s="314"/>
      <c r="E31" s="314"/>
      <c r="F31" s="84">
        <f>avgfiinc!F24</f>
        <v>13621.330764945791</v>
      </c>
      <c r="G31" s="434"/>
      <c r="H31" s="442"/>
      <c r="I31" s="443"/>
      <c r="J31" s="442"/>
      <c r="K31" s="444"/>
    </row>
    <row r="32" spans="1:11" s="87" customFormat="1" ht="15" customHeight="1" x14ac:dyDescent="0.2">
      <c r="A32" s="92">
        <v>1936</v>
      </c>
      <c r="B32" s="425"/>
      <c r="C32" s="353"/>
      <c r="D32" s="314"/>
      <c r="E32" s="314"/>
      <c r="F32" s="84">
        <f>avgfiinc!F25</f>
        <v>15167.137387109158</v>
      </c>
      <c r="G32" s="434"/>
      <c r="H32" s="442"/>
      <c r="I32" s="443"/>
      <c r="J32" s="442"/>
      <c r="K32" s="444"/>
    </row>
    <row r="33" spans="1:11" s="87" customFormat="1" ht="15" customHeight="1" x14ac:dyDescent="0.2">
      <c r="A33" s="92">
        <v>1937</v>
      </c>
      <c r="B33" s="425"/>
      <c r="C33" s="353"/>
      <c r="D33" s="314"/>
      <c r="E33" s="314"/>
      <c r="F33" s="84">
        <f>avgfiinc!F26</f>
        <v>15592.251214847982</v>
      </c>
      <c r="G33" s="434"/>
      <c r="H33" s="442"/>
      <c r="I33" s="443"/>
      <c r="J33" s="442"/>
      <c r="K33" s="444"/>
    </row>
    <row r="34" spans="1:11" s="87" customFormat="1" ht="15" customHeight="1" x14ac:dyDescent="0.2">
      <c r="A34" s="92">
        <v>1938</v>
      </c>
      <c r="B34" s="425"/>
      <c r="C34" s="353"/>
      <c r="D34" s="314"/>
      <c r="E34" s="314"/>
      <c r="F34" s="84">
        <f>avgfiinc!F27</f>
        <v>14459.604964638993</v>
      </c>
      <c r="G34" s="434"/>
      <c r="H34" s="442"/>
      <c r="I34" s="443"/>
      <c r="J34" s="442"/>
      <c r="K34" s="444"/>
    </row>
    <row r="35" spans="1:11" s="87" customFormat="1" ht="15" customHeight="1" x14ac:dyDescent="0.2">
      <c r="A35" s="91">
        <v>1939</v>
      </c>
      <c r="B35" s="426"/>
      <c r="C35" s="354"/>
      <c r="D35" s="315"/>
      <c r="E35" s="315"/>
      <c r="F35" s="88">
        <f>avgfiinc!F28</f>
        <v>15346.815165479582</v>
      </c>
      <c r="G35" s="435"/>
      <c r="H35" s="445"/>
      <c r="I35" s="446"/>
      <c r="J35" s="445"/>
      <c r="K35" s="447"/>
    </row>
    <row r="36" spans="1:11" s="87" customFormat="1" ht="15" customHeight="1" x14ac:dyDescent="0.2">
      <c r="A36" s="92">
        <v>1940</v>
      </c>
      <c r="B36" s="425"/>
      <c r="C36" s="353"/>
      <c r="D36" s="314"/>
      <c r="E36" s="314"/>
      <c r="F36" s="84">
        <f>avgfiinc!F29</f>
        <v>16084.126885896225</v>
      </c>
      <c r="G36" s="434"/>
      <c r="H36" s="442"/>
      <c r="I36" s="443"/>
      <c r="J36" s="442"/>
      <c r="K36" s="444"/>
    </row>
    <row r="37" spans="1:11" s="87" customFormat="1" ht="15" customHeight="1" x14ac:dyDescent="0.2">
      <c r="A37" s="92">
        <v>1941</v>
      </c>
      <c r="B37" s="425"/>
      <c r="C37" s="353"/>
      <c r="D37" s="314"/>
      <c r="E37" s="314"/>
      <c r="F37" s="84">
        <f>avgfiinc!F30</f>
        <v>18548.481872801727</v>
      </c>
      <c r="G37" s="434"/>
      <c r="H37" s="442"/>
      <c r="I37" s="443"/>
      <c r="J37" s="442"/>
      <c r="K37" s="444"/>
    </row>
    <row r="38" spans="1:11" s="87" customFormat="1" ht="15" customHeight="1" x14ac:dyDescent="0.2">
      <c r="A38" s="92">
        <v>1942</v>
      </c>
      <c r="B38" s="425"/>
      <c r="C38" s="353"/>
      <c r="D38" s="314"/>
      <c r="E38" s="314"/>
      <c r="F38" s="84">
        <f>avgfiinc!F31</f>
        <v>21955.733688654604</v>
      </c>
      <c r="G38" s="434"/>
      <c r="H38" s="442"/>
      <c r="I38" s="443"/>
      <c r="J38" s="442"/>
      <c r="K38" s="444"/>
    </row>
    <row r="39" spans="1:11" s="87" customFormat="1" ht="15" customHeight="1" x14ac:dyDescent="0.2">
      <c r="A39" s="92">
        <v>1943</v>
      </c>
      <c r="B39" s="425"/>
      <c r="C39" s="353"/>
      <c r="D39" s="314"/>
      <c r="E39" s="314"/>
      <c r="F39" s="84">
        <f>avgfiinc!F32</f>
        <v>25868.06729972329</v>
      </c>
      <c r="G39" s="434"/>
      <c r="H39" s="442"/>
      <c r="I39" s="443"/>
      <c r="J39" s="442"/>
      <c r="K39" s="444"/>
    </row>
    <row r="40" spans="1:11" s="87" customFormat="1" ht="15" customHeight="1" x14ac:dyDescent="0.2">
      <c r="A40" s="92">
        <v>1944</v>
      </c>
      <c r="B40" s="425"/>
      <c r="C40" s="353"/>
      <c r="D40" s="314"/>
      <c r="E40" s="314"/>
      <c r="F40" s="84">
        <f>avgfiinc!F33</f>
        <v>25391.731712273835</v>
      </c>
      <c r="G40" s="434"/>
      <c r="H40" s="442"/>
      <c r="I40" s="443"/>
      <c r="J40" s="442"/>
      <c r="K40" s="444"/>
    </row>
    <row r="41" spans="1:11" s="87" customFormat="1" ht="15" customHeight="1" x14ac:dyDescent="0.2">
      <c r="A41" s="92">
        <v>1945</v>
      </c>
      <c r="B41" s="425"/>
      <c r="C41" s="353"/>
      <c r="D41" s="314"/>
      <c r="E41" s="314"/>
      <c r="F41" s="84">
        <f>avgfiinc!F34</f>
        <v>25191.291372553402</v>
      </c>
      <c r="G41" s="434"/>
      <c r="H41" s="442"/>
      <c r="I41" s="443"/>
      <c r="J41" s="442"/>
      <c r="K41" s="444"/>
    </row>
    <row r="42" spans="1:11" s="87" customFormat="1" ht="15" customHeight="1" x14ac:dyDescent="0.2">
      <c r="A42" s="92">
        <v>1946</v>
      </c>
      <c r="B42" s="425"/>
      <c r="C42" s="353"/>
      <c r="D42" s="314"/>
      <c r="E42" s="314"/>
      <c r="F42" s="84">
        <f>avgfiinc!F35</f>
        <v>24642.068213576342</v>
      </c>
      <c r="G42" s="434"/>
      <c r="H42" s="442"/>
      <c r="I42" s="443"/>
      <c r="J42" s="442"/>
      <c r="K42" s="444"/>
    </row>
    <row r="43" spans="1:11" s="87" customFormat="1" ht="15" customHeight="1" x14ac:dyDescent="0.2">
      <c r="A43" s="92">
        <v>1947</v>
      </c>
      <c r="B43" s="425"/>
      <c r="C43" s="353"/>
      <c r="D43" s="314"/>
      <c r="E43" s="314"/>
      <c r="F43" s="84">
        <f>avgfiinc!F36</f>
        <v>24165.326895271533</v>
      </c>
      <c r="G43" s="434"/>
      <c r="H43" s="442"/>
      <c r="I43" s="443"/>
      <c r="J43" s="442"/>
      <c r="K43" s="444"/>
    </row>
    <row r="44" spans="1:11" s="87" customFormat="1" ht="15" customHeight="1" x14ac:dyDescent="0.2">
      <c r="A44" s="92">
        <v>1948</v>
      </c>
      <c r="B44" s="425"/>
      <c r="C44" s="353"/>
      <c r="D44" s="314"/>
      <c r="E44" s="314"/>
      <c r="F44" s="84">
        <f>avgfiinc!F37</f>
        <v>25086.095555785862</v>
      </c>
      <c r="G44" s="434"/>
      <c r="H44" s="442"/>
      <c r="I44" s="443"/>
      <c r="J44" s="442"/>
      <c r="K44" s="444"/>
    </row>
    <row r="45" spans="1:11" s="87" customFormat="1" ht="15" customHeight="1" x14ac:dyDescent="0.2">
      <c r="A45" s="91">
        <v>1949</v>
      </c>
      <c r="B45" s="426"/>
      <c r="C45" s="354"/>
      <c r="D45" s="315"/>
      <c r="E45" s="315"/>
      <c r="F45" s="88">
        <f>avgfiinc!F38</f>
        <v>24442.818859709088</v>
      </c>
      <c r="G45" s="435"/>
      <c r="H45" s="445"/>
      <c r="I45" s="446"/>
      <c r="J45" s="445"/>
      <c r="K45" s="447"/>
    </row>
    <row r="46" spans="1:11" s="87" customFormat="1" ht="15" customHeight="1" x14ac:dyDescent="0.2">
      <c r="A46" s="92">
        <v>1950</v>
      </c>
      <c r="B46" s="425"/>
      <c r="C46" s="353"/>
      <c r="D46" s="314"/>
      <c r="E46" s="314"/>
      <c r="F46" s="84">
        <f>avgfiinc!F39</f>
        <v>26744.765171438288</v>
      </c>
      <c r="G46" s="434"/>
      <c r="H46" s="442"/>
      <c r="I46" s="443"/>
      <c r="J46" s="442"/>
      <c r="K46" s="444"/>
    </row>
    <row r="47" spans="1:11" s="87" customFormat="1" ht="15" customHeight="1" x14ac:dyDescent="0.2">
      <c r="A47" s="92">
        <v>1951</v>
      </c>
      <c r="B47" s="425"/>
      <c r="C47" s="353"/>
      <c r="D47" s="314"/>
      <c r="E47" s="314"/>
      <c r="F47" s="84">
        <f>avgfiinc!F40</f>
        <v>27839.443621737722</v>
      </c>
      <c r="G47" s="434"/>
      <c r="H47" s="442"/>
      <c r="I47" s="443"/>
      <c r="J47" s="442"/>
      <c r="K47" s="444"/>
    </row>
    <row r="48" spans="1:11" s="87" customFormat="1" ht="15" customHeight="1" x14ac:dyDescent="0.2">
      <c r="A48" s="92">
        <v>1952</v>
      </c>
      <c r="B48" s="425"/>
      <c r="C48" s="353"/>
      <c r="D48" s="314"/>
      <c r="E48" s="314"/>
      <c r="F48" s="84">
        <f>avgfiinc!F41</f>
        <v>28561.62817062164</v>
      </c>
      <c r="G48" s="434"/>
      <c r="H48" s="442"/>
      <c r="I48" s="443"/>
      <c r="J48" s="442"/>
      <c r="K48" s="444"/>
    </row>
    <row r="49" spans="1:11" s="87" customFormat="1" ht="15" customHeight="1" x14ac:dyDescent="0.2">
      <c r="A49" s="92">
        <v>1953</v>
      </c>
      <c r="B49" s="425"/>
      <c r="C49" s="353"/>
      <c r="D49" s="314"/>
      <c r="E49" s="314"/>
      <c r="F49" s="84">
        <f>avgfiinc!F42</f>
        <v>29523.562105213205</v>
      </c>
      <c r="G49" s="434"/>
      <c r="H49" s="442"/>
      <c r="I49" s="443"/>
      <c r="J49" s="442"/>
      <c r="K49" s="444"/>
    </row>
    <row r="50" spans="1:11" s="87" customFormat="1" ht="15" customHeight="1" x14ac:dyDescent="0.2">
      <c r="A50" s="92">
        <v>1954</v>
      </c>
      <c r="B50" s="425"/>
      <c r="C50" s="353"/>
      <c r="D50" s="314"/>
      <c r="E50" s="314"/>
      <c r="F50" s="84">
        <f>avgfiinc!F43</f>
        <v>29306.191043171479</v>
      </c>
      <c r="G50" s="434"/>
      <c r="H50" s="442"/>
      <c r="I50" s="443"/>
      <c r="J50" s="442"/>
      <c r="K50" s="444"/>
    </row>
    <row r="51" spans="1:11" s="87" customFormat="1" ht="15" customHeight="1" x14ac:dyDescent="0.2">
      <c r="A51" s="92">
        <v>1955</v>
      </c>
      <c r="B51" s="425"/>
      <c r="C51" s="353"/>
      <c r="D51" s="314"/>
      <c r="E51" s="314"/>
      <c r="F51" s="84">
        <f>avgfiinc!F44</f>
        <v>31045.976495215637</v>
      </c>
      <c r="G51" s="434"/>
      <c r="H51" s="442"/>
      <c r="I51" s="443"/>
      <c r="J51" s="442"/>
      <c r="K51" s="444"/>
    </row>
    <row r="52" spans="1:11" s="87" customFormat="1" ht="15" customHeight="1" x14ac:dyDescent="0.2">
      <c r="A52" s="92">
        <v>1956</v>
      </c>
      <c r="B52" s="425"/>
      <c r="C52" s="353"/>
      <c r="D52" s="314"/>
      <c r="E52" s="314"/>
      <c r="F52" s="84">
        <f>avgfiinc!F45</f>
        <v>32009.009429640821</v>
      </c>
      <c r="G52" s="434"/>
      <c r="H52" s="442"/>
      <c r="I52" s="443"/>
      <c r="J52" s="442"/>
      <c r="K52" s="444"/>
    </row>
    <row r="53" spans="1:11" s="87" customFormat="1" ht="15" customHeight="1" x14ac:dyDescent="0.2">
      <c r="A53" s="92">
        <v>1957</v>
      </c>
      <c r="B53" s="425"/>
      <c r="C53" s="353"/>
      <c r="D53" s="314"/>
      <c r="E53" s="314"/>
      <c r="F53" s="84">
        <f>avgfiinc!F46</f>
        <v>31943.426221133952</v>
      </c>
      <c r="G53" s="434"/>
      <c r="H53" s="442"/>
      <c r="I53" s="443"/>
      <c r="J53" s="442"/>
      <c r="K53" s="444"/>
    </row>
    <row r="54" spans="1:11" s="87" customFormat="1" ht="15" customHeight="1" x14ac:dyDescent="0.2">
      <c r="A54" s="92">
        <v>1958</v>
      </c>
      <c r="B54" s="425"/>
      <c r="C54" s="353"/>
      <c r="D54" s="314"/>
      <c r="E54" s="314"/>
      <c r="F54" s="84">
        <f>avgfiinc!F47</f>
        <v>31207.24662951869</v>
      </c>
      <c r="G54" s="434"/>
      <c r="H54" s="442"/>
      <c r="I54" s="443"/>
      <c r="J54" s="442"/>
      <c r="K54" s="444"/>
    </row>
    <row r="55" spans="1:11" s="87" customFormat="1" ht="15" customHeight="1" x14ac:dyDescent="0.2">
      <c r="A55" s="91">
        <v>1959</v>
      </c>
      <c r="B55" s="426"/>
      <c r="C55" s="354"/>
      <c r="D55" s="315"/>
      <c r="E55" s="315"/>
      <c r="F55" s="88">
        <f>avgfiinc!F48</f>
        <v>33214.567188927598</v>
      </c>
      <c r="G55" s="435"/>
      <c r="H55" s="445"/>
      <c r="I55" s="446"/>
      <c r="J55" s="445"/>
      <c r="K55" s="447"/>
    </row>
    <row r="56" spans="1:11" x14ac:dyDescent="0.2">
      <c r="A56" s="67">
        <v>1960</v>
      </c>
      <c r="B56" s="425"/>
      <c r="C56" s="353"/>
      <c r="D56" s="314"/>
      <c r="E56" s="314"/>
      <c r="F56" s="84">
        <f>avgfiinc!F49</f>
        <v>33425.955176664902</v>
      </c>
      <c r="G56" s="434"/>
      <c r="H56" s="442"/>
      <c r="I56" s="443"/>
      <c r="J56" s="442"/>
      <c r="K56" s="444"/>
    </row>
    <row r="57" spans="1:11" x14ac:dyDescent="0.2">
      <c r="A57" s="67">
        <v>1961</v>
      </c>
      <c r="B57" s="425"/>
      <c r="C57" s="353"/>
      <c r="D57" s="314"/>
      <c r="E57" s="314"/>
      <c r="F57" s="84">
        <f>avgfiinc!F50</f>
        <v>34162.840638430702</v>
      </c>
      <c r="G57" s="434"/>
      <c r="H57" s="442"/>
      <c r="I57" s="443"/>
      <c r="J57" s="442"/>
      <c r="K57" s="444"/>
    </row>
    <row r="58" spans="1:11" x14ac:dyDescent="0.2">
      <c r="A58" s="67">
        <v>1962</v>
      </c>
      <c r="B58" s="427">
        <f>avgfiinc!B51</f>
        <v>21540.183310228695</v>
      </c>
      <c r="C58" s="522">
        <f>avgfiinc!C51</f>
        <v>23566.225083011639</v>
      </c>
      <c r="D58" s="522">
        <f>avgfiinc!D51</f>
        <v>32859.928444784477</v>
      </c>
      <c r="E58" s="522">
        <f>avgfiinc!E51</f>
        <v>10862.938428509462</v>
      </c>
      <c r="F58" s="523">
        <f>avgfiinc!F51</f>
        <v>33253.955515394373</v>
      </c>
      <c r="G58" s="436">
        <f t="shared" ref="G58:K73" si="0">B58/$B58</f>
        <v>1</v>
      </c>
      <c r="H58" s="448">
        <f t="shared" si="0"/>
        <v>1.0940587061680598</v>
      </c>
      <c r="I58" s="449">
        <f t="shared" si="0"/>
        <v>1.5255175859706089</v>
      </c>
      <c r="J58" s="448">
        <f t="shared" si="0"/>
        <v>0.5043103984798043</v>
      </c>
      <c r="K58" s="450">
        <f t="shared" ref="K58:K72" si="1">F58/$B58</f>
        <v>1.5438102376595473</v>
      </c>
    </row>
    <row r="59" spans="1:11" x14ac:dyDescent="0.2">
      <c r="A59" s="67">
        <v>1963</v>
      </c>
      <c r="B59" s="428">
        <f>avgfiinc!B52</f>
        <v>22478.785125399008</v>
      </c>
      <c r="C59" s="524">
        <f>avgfiinc!C52</f>
        <v>24587.157573524593</v>
      </c>
      <c r="D59" s="524">
        <f>avgfiinc!D52</f>
        <v>34263.539547681416</v>
      </c>
      <c r="E59" s="524">
        <f>avgfiinc!E52</f>
        <v>11324.134144066091</v>
      </c>
      <c r="F59" s="525">
        <f>avgfiinc!F52</f>
        <v>34811.960529312448</v>
      </c>
      <c r="G59" s="437">
        <f t="shared" si="0"/>
        <v>1</v>
      </c>
      <c r="H59" s="451">
        <f t="shared" si="0"/>
        <v>1.0937938788223618</v>
      </c>
      <c r="I59" s="452">
        <f t="shared" si="0"/>
        <v>1.5242611803325035</v>
      </c>
      <c r="J59" s="451">
        <f t="shared" si="0"/>
        <v>0.50376984703104954</v>
      </c>
      <c r="K59" s="453">
        <f t="shared" si="1"/>
        <v>1.5486584499612508</v>
      </c>
    </row>
    <row r="60" spans="1:11" x14ac:dyDescent="0.2">
      <c r="A60" s="67">
        <v>1964</v>
      </c>
      <c r="B60" s="428">
        <f>avgfiinc!B53</f>
        <v>23417.386940569326</v>
      </c>
      <c r="C60" s="524">
        <f>avgfiinc!C53</f>
        <v>25608.090064037551</v>
      </c>
      <c r="D60" s="524">
        <f>avgfiinc!D53</f>
        <v>35667.150650578362</v>
      </c>
      <c r="E60" s="524">
        <f>avgfiinc!E53</f>
        <v>11785.32985962272</v>
      </c>
      <c r="F60" s="525">
        <f>avgfiinc!F53</f>
        <v>36273.773402760438</v>
      </c>
      <c r="G60" s="437">
        <f t="shared" si="0"/>
        <v>1</v>
      </c>
      <c r="H60" s="451">
        <f t="shared" si="0"/>
        <v>1.0935502807818815</v>
      </c>
      <c r="I60" s="452">
        <f t="shared" si="0"/>
        <v>1.523105491705695</v>
      </c>
      <c r="J60" s="451">
        <f t="shared" si="0"/>
        <v>0.50327262770746162</v>
      </c>
      <c r="K60" s="453">
        <f t="shared" si="1"/>
        <v>1.5490102928571476</v>
      </c>
    </row>
    <row r="61" spans="1:11" x14ac:dyDescent="0.2">
      <c r="A61" s="67">
        <v>1965</v>
      </c>
      <c r="B61" s="428">
        <f>avgfiinc!B54</f>
        <v>24512.056649743441</v>
      </c>
      <c r="C61" s="524">
        <f>avgfiinc!C54</f>
        <v>26811.936609346762</v>
      </c>
      <c r="D61" s="524">
        <f>avgfiinc!D54</f>
        <v>37295.415263034709</v>
      </c>
      <c r="E61" s="524">
        <f>avgfiinc!E54</f>
        <v>12374.405916180578</v>
      </c>
      <c r="F61" s="525">
        <f>avgfiinc!F54</f>
        <v>38413.173150391485</v>
      </c>
      <c r="G61" s="437">
        <f t="shared" si="0"/>
        <v>1</v>
      </c>
      <c r="H61" s="451">
        <f t="shared" si="0"/>
        <v>1.0938264786372951</v>
      </c>
      <c r="I61" s="452">
        <f t="shared" si="0"/>
        <v>1.521513098470465</v>
      </c>
      <c r="J61" s="451">
        <f t="shared" si="0"/>
        <v>0.50482936185242933</v>
      </c>
      <c r="K61" s="453">
        <f t="shared" si="1"/>
        <v>1.5671134290885194</v>
      </c>
    </row>
    <row r="62" spans="1:11" x14ac:dyDescent="0.2">
      <c r="A62" s="67">
        <v>1966</v>
      </c>
      <c r="B62" s="428">
        <f>avgfiinc!B55</f>
        <v>25606.726358917556</v>
      </c>
      <c r="C62" s="524">
        <f>avgfiinc!C55</f>
        <v>28015.783154655976</v>
      </c>
      <c r="D62" s="524">
        <f>avgfiinc!D55</f>
        <v>38923.679875491056</v>
      </c>
      <c r="E62" s="524">
        <f>avgfiinc!E55</f>
        <v>12963.481972738437</v>
      </c>
      <c r="F62" s="525">
        <f>avgfiinc!F55</f>
        <v>39460.612559047324</v>
      </c>
      <c r="G62" s="437">
        <f t="shared" si="0"/>
        <v>1</v>
      </c>
      <c r="H62" s="451">
        <f t="shared" si="0"/>
        <v>1.0940790619609781</v>
      </c>
      <c r="I62" s="452">
        <f t="shared" si="0"/>
        <v>1.5200568526377001</v>
      </c>
      <c r="J62" s="451">
        <f t="shared" si="0"/>
        <v>0.50625299739745522</v>
      </c>
      <c r="K62" s="453">
        <f t="shared" si="1"/>
        <v>1.5410252761694836</v>
      </c>
    </row>
    <row r="63" spans="1:11" x14ac:dyDescent="0.2">
      <c r="A63" s="67">
        <v>1967</v>
      </c>
      <c r="B63" s="428">
        <f>avgfiinc!B56</f>
        <v>26736.706637331154</v>
      </c>
      <c r="C63" s="524">
        <f>avgfiinc!C56</f>
        <v>29278.563128188649</v>
      </c>
      <c r="D63" s="524">
        <f>avgfiinc!D56</f>
        <v>39805.844152130288</v>
      </c>
      <c r="E63" s="524">
        <f>avgfiinc!E56</f>
        <v>14269.622010572975</v>
      </c>
      <c r="F63" s="525">
        <f>avgfiinc!F56</f>
        <v>41913.795747086857</v>
      </c>
      <c r="G63" s="438">
        <f t="shared" si="0"/>
        <v>1</v>
      </c>
      <c r="H63" s="451">
        <f t="shared" si="0"/>
        <v>1.0950699173737586</v>
      </c>
      <c r="I63" s="452">
        <f t="shared" si="0"/>
        <v>1.4888088010268004</v>
      </c>
      <c r="J63" s="451">
        <f t="shared" si="0"/>
        <v>0.53370903919217194</v>
      </c>
      <c r="K63" s="453">
        <f t="shared" si="1"/>
        <v>1.5676499097523358</v>
      </c>
    </row>
    <row r="64" spans="1:11" x14ac:dyDescent="0.2">
      <c r="A64" s="67">
        <v>1968</v>
      </c>
      <c r="B64" s="428">
        <f>avgfiinc!B57</f>
        <v>27796.064694944238</v>
      </c>
      <c r="C64" s="524">
        <f>avgfiinc!C57</f>
        <v>30305.613056412363</v>
      </c>
      <c r="D64" s="524">
        <f>avgfiinc!D57</f>
        <v>40966.708729867365</v>
      </c>
      <c r="E64" s="524">
        <f>avgfiinc!E57</f>
        <v>15062.554510733391</v>
      </c>
      <c r="F64" s="525">
        <f>avgfiinc!F57</f>
        <v>43280.617584709922</v>
      </c>
      <c r="G64" s="438">
        <f t="shared" si="0"/>
        <v>1</v>
      </c>
      <c r="H64" s="451">
        <f t="shared" si="0"/>
        <v>1.090284304235505</v>
      </c>
      <c r="I64" s="452">
        <f t="shared" si="0"/>
        <v>1.4738312483967813</v>
      </c>
      <c r="J64" s="451">
        <f t="shared" si="0"/>
        <v>0.54189521704031307</v>
      </c>
      <c r="K64" s="453">
        <f t="shared" si="1"/>
        <v>1.5570771639692627</v>
      </c>
    </row>
    <row r="65" spans="1:11" x14ac:dyDescent="0.2">
      <c r="A65" s="72">
        <v>1969</v>
      </c>
      <c r="B65" s="429">
        <f>avgfiinc!B58</f>
        <v>28097.034657344993</v>
      </c>
      <c r="C65" s="526">
        <f>avgfiinc!C58</f>
        <v>30700.822478413815</v>
      </c>
      <c r="D65" s="526">
        <f>avgfiinc!D58</f>
        <v>41684.865168413424</v>
      </c>
      <c r="E65" s="526">
        <f>avgfiinc!E58</f>
        <v>15085.998501225091</v>
      </c>
      <c r="F65" s="527">
        <f>avgfiinc!F58</f>
        <v>43930.51550559287</v>
      </c>
      <c r="G65" s="439">
        <f t="shared" si="0"/>
        <v>1</v>
      </c>
      <c r="H65" s="454">
        <f t="shared" si="0"/>
        <v>1.0926712677271142</v>
      </c>
      <c r="I65" s="455">
        <f t="shared" si="0"/>
        <v>1.4836037210608759</v>
      </c>
      <c r="J65" s="454">
        <f t="shared" si="0"/>
        <v>0.53692493479134396</v>
      </c>
      <c r="K65" s="456">
        <f t="shared" si="1"/>
        <v>1.5635285374895875</v>
      </c>
    </row>
    <row r="66" spans="1:11" x14ac:dyDescent="0.2">
      <c r="A66" s="67">
        <v>1970</v>
      </c>
      <c r="B66" s="428">
        <f>avgfiinc!B59</f>
        <v>27322.915531216997</v>
      </c>
      <c r="C66" s="524">
        <f>avgfiinc!C59</f>
        <v>29970.432456956994</v>
      </c>
      <c r="D66" s="524">
        <f>avgfiinc!D59</f>
        <v>40649.216215002387</v>
      </c>
      <c r="E66" s="524">
        <f>avgfiinc!E59</f>
        <v>14387.710572051834</v>
      </c>
      <c r="F66" s="525">
        <f>avgfiinc!F59</f>
        <v>42412.776723282375</v>
      </c>
      <c r="G66" s="438">
        <f t="shared" si="0"/>
        <v>1</v>
      </c>
      <c r="H66" s="451">
        <f t="shared" si="0"/>
        <v>1.0968973066843892</v>
      </c>
      <c r="I66" s="452">
        <f t="shared" si="0"/>
        <v>1.4877334802927533</v>
      </c>
      <c r="J66" s="451">
        <f t="shared" si="0"/>
        <v>0.52658035543877357</v>
      </c>
      <c r="K66" s="453">
        <f t="shared" si="1"/>
        <v>1.5522785873573741</v>
      </c>
    </row>
    <row r="67" spans="1:11" x14ac:dyDescent="0.2">
      <c r="A67" s="67">
        <v>1971</v>
      </c>
      <c r="B67" s="428">
        <f>avgfiinc!B60</f>
        <v>27223.513508869812</v>
      </c>
      <c r="C67" s="524">
        <f>avgfiinc!C60</f>
        <v>29859.479948725682</v>
      </c>
      <c r="D67" s="524">
        <f>avgfiinc!D60</f>
        <v>40379.444157638813</v>
      </c>
      <c r="E67" s="524">
        <f>avgfiinc!E60</f>
        <v>14464.067239539942</v>
      </c>
      <c r="F67" s="525">
        <f>avgfiinc!F60</f>
        <v>42230.008916735409</v>
      </c>
      <c r="G67" s="438">
        <f t="shared" si="0"/>
        <v>1</v>
      </c>
      <c r="H67" s="451">
        <f t="shared" si="0"/>
        <v>1.0968268272571442</v>
      </c>
      <c r="I67" s="452">
        <f t="shared" si="0"/>
        <v>1.4832561617912621</v>
      </c>
      <c r="J67" s="451">
        <f t="shared" si="0"/>
        <v>0.53130787966907145</v>
      </c>
      <c r="K67" s="453">
        <f t="shared" si="1"/>
        <v>1.551232867240897</v>
      </c>
    </row>
    <row r="68" spans="1:11" x14ac:dyDescent="0.2">
      <c r="A68" s="67">
        <v>1972</v>
      </c>
      <c r="B68" s="428">
        <f>avgfiinc!B61</f>
        <v>28403.343387612615</v>
      </c>
      <c r="C68" s="524">
        <f>avgfiinc!C61</f>
        <v>31077.175588044724</v>
      </c>
      <c r="D68" s="524">
        <f>avgfiinc!D61</f>
        <v>41864.116621908783</v>
      </c>
      <c r="E68" s="524">
        <f>avgfiinc!E61</f>
        <v>15496.07921712391</v>
      </c>
      <c r="F68" s="525">
        <f>avgfiinc!F61</f>
        <v>43311.794215093956</v>
      </c>
      <c r="G68" s="438">
        <f t="shared" si="0"/>
        <v>1</v>
      </c>
      <c r="H68" s="451">
        <f t="shared" si="0"/>
        <v>1.0941379387610486</v>
      </c>
      <c r="I68" s="452">
        <f t="shared" si="0"/>
        <v>1.4739150969166093</v>
      </c>
      <c r="J68" s="451">
        <f t="shared" si="0"/>
        <v>0.54557236469147941</v>
      </c>
      <c r="K68" s="453">
        <f t="shared" si="1"/>
        <v>1.5248836597871529</v>
      </c>
    </row>
    <row r="69" spans="1:11" x14ac:dyDescent="0.2">
      <c r="A69" s="67">
        <v>1973</v>
      </c>
      <c r="B69" s="428">
        <f>avgfiinc!B62</f>
        <v>29170.810898634809</v>
      </c>
      <c r="C69" s="524">
        <f>avgfiinc!C62</f>
        <v>32006.520439978718</v>
      </c>
      <c r="D69" s="524">
        <f>avgfiinc!D62</f>
        <v>43309.057098352001</v>
      </c>
      <c r="E69" s="524">
        <f>avgfiinc!E62</f>
        <v>15738.088837766474</v>
      </c>
      <c r="F69" s="525">
        <f>avgfiinc!F62</f>
        <v>44481.903752901831</v>
      </c>
      <c r="G69" s="438">
        <f t="shared" si="0"/>
        <v>1</v>
      </c>
      <c r="H69" s="451">
        <f t="shared" si="0"/>
        <v>1.0972105146887301</v>
      </c>
      <c r="I69" s="452">
        <f t="shared" si="0"/>
        <v>1.4846710037936881</v>
      </c>
      <c r="J69" s="451">
        <f t="shared" si="0"/>
        <v>0.53951495871864896</v>
      </c>
      <c r="K69" s="453">
        <f t="shared" si="1"/>
        <v>1.5248771762797853</v>
      </c>
    </row>
    <row r="70" spans="1:11" x14ac:dyDescent="0.2">
      <c r="A70" s="67">
        <v>1974</v>
      </c>
      <c r="B70" s="428">
        <f>avgfiinc!B63</f>
        <v>28810.89176563291</v>
      </c>
      <c r="C70" s="524">
        <f>avgfiinc!C63</f>
        <v>31691.748721587184</v>
      </c>
      <c r="D70" s="524">
        <f>avgfiinc!D63</f>
        <v>42715.076291151374</v>
      </c>
      <c r="E70" s="524">
        <f>avgfiinc!E63</f>
        <v>15620.59132426748</v>
      </c>
      <c r="F70" s="525">
        <f>avgfiinc!F63</f>
        <v>43802.418782450513</v>
      </c>
      <c r="G70" s="438">
        <f t="shared" si="0"/>
        <v>1</v>
      </c>
      <c r="H70" s="451">
        <f t="shared" si="0"/>
        <v>1.0999919398326541</v>
      </c>
      <c r="I70" s="452">
        <f t="shared" si="0"/>
        <v>1.4826016715700581</v>
      </c>
      <c r="J70" s="451">
        <f t="shared" si="0"/>
        <v>0.54217659943801222</v>
      </c>
      <c r="K70" s="453">
        <f t="shared" si="1"/>
        <v>1.520342346178269</v>
      </c>
    </row>
    <row r="71" spans="1:11" x14ac:dyDescent="0.2">
      <c r="A71" s="67">
        <v>1975</v>
      </c>
      <c r="B71" s="428">
        <f>avgfiinc!B64</f>
        <v>27406.839345269073</v>
      </c>
      <c r="C71" s="524">
        <f>avgfiinc!C64</f>
        <v>29908.881835863973</v>
      </c>
      <c r="D71" s="524">
        <f>avgfiinc!D64</f>
        <v>39874.591842711809</v>
      </c>
      <c r="E71" s="524">
        <f>avgfiinc!E64</f>
        <v>15419.099216615288</v>
      </c>
      <c r="F71" s="525">
        <f>avgfiinc!F64</f>
        <v>41437.865900174314</v>
      </c>
      <c r="G71" s="438">
        <f t="shared" si="0"/>
        <v>1</v>
      </c>
      <c r="H71" s="451">
        <f t="shared" si="0"/>
        <v>1.0912926317067932</v>
      </c>
      <c r="I71" s="452">
        <f t="shared" si="0"/>
        <v>1.4549139118296361</v>
      </c>
      <c r="J71" s="451">
        <f t="shared" si="0"/>
        <v>0.56260041598984711</v>
      </c>
      <c r="K71" s="453">
        <f t="shared" si="1"/>
        <v>1.5119534718375782</v>
      </c>
    </row>
    <row r="72" spans="1:11" x14ac:dyDescent="0.2">
      <c r="A72" s="67">
        <v>1976</v>
      </c>
      <c r="B72" s="428">
        <f>avgfiinc!B65</f>
        <v>28429.16385873111</v>
      </c>
      <c r="C72" s="524">
        <f>avgfiinc!C65</f>
        <v>31040.464484084252</v>
      </c>
      <c r="D72" s="524">
        <f>avgfiinc!D65</f>
        <v>41092.653159965754</v>
      </c>
      <c r="E72" s="524">
        <f>avgfiinc!E65</f>
        <v>16363.786550231651</v>
      </c>
      <c r="F72" s="525">
        <f>avgfiinc!F65</f>
        <v>42787.926596379235</v>
      </c>
      <c r="G72" s="438">
        <f t="shared" si="0"/>
        <v>1</v>
      </c>
      <c r="H72" s="451">
        <f t="shared" si="0"/>
        <v>1.0918528817213582</v>
      </c>
      <c r="I72" s="452">
        <f t="shared" si="0"/>
        <v>1.4454400897670248</v>
      </c>
      <c r="J72" s="451">
        <f t="shared" si="0"/>
        <v>0.57559858712503209</v>
      </c>
      <c r="K72" s="453">
        <f t="shared" si="1"/>
        <v>1.5050715810355531</v>
      </c>
    </row>
    <row r="73" spans="1:11" x14ac:dyDescent="0.2">
      <c r="A73" s="67">
        <v>1977</v>
      </c>
      <c r="B73" s="428">
        <f>avgfiinc!B66</f>
        <v>29063.635753711424</v>
      </c>
      <c r="C73" s="524">
        <f>avgfiinc!C66</f>
        <v>31684.269449887055</v>
      </c>
      <c r="D73" s="524">
        <f>avgfiinc!D66</f>
        <v>41752.367387639344</v>
      </c>
      <c r="E73" s="524">
        <f>avgfiinc!E66</f>
        <v>16988.077766837614</v>
      </c>
      <c r="F73" s="525">
        <f>avgfiinc!F66</f>
        <v>43252.457849380015</v>
      </c>
      <c r="G73" s="438">
        <f t="shared" si="0"/>
        <v>1</v>
      </c>
      <c r="H73" s="451">
        <f t="shared" si="0"/>
        <v>1.0901688184638418</v>
      </c>
      <c r="I73" s="452">
        <f t="shared" si="0"/>
        <v>1.436584456998212</v>
      </c>
      <c r="J73" s="451">
        <f t="shared" si="0"/>
        <v>0.58451316658371755</v>
      </c>
      <c r="K73" s="453">
        <f t="shared" si="0"/>
        <v>1.488198455826597</v>
      </c>
    </row>
    <row r="74" spans="1:11" x14ac:dyDescent="0.2">
      <c r="A74" s="67">
        <v>1978</v>
      </c>
      <c r="B74" s="428">
        <f>avgfiinc!B67</f>
        <v>29880.741853960531</v>
      </c>
      <c r="C74" s="524">
        <f>avgfiinc!C67</f>
        <v>32723.000394590232</v>
      </c>
      <c r="D74" s="524">
        <f>avgfiinc!D67</f>
        <v>42686.819785217267</v>
      </c>
      <c r="E74" s="524">
        <f>avgfiinc!E67</f>
        <v>17673.649467662777</v>
      </c>
      <c r="F74" s="525">
        <f>avgfiinc!F67</f>
        <v>44189.970579261208</v>
      </c>
      <c r="G74" s="438">
        <f t="shared" ref="G74:K109" si="2">B74/$B74</f>
        <v>1</v>
      </c>
      <c r="H74" s="451">
        <f t="shared" si="2"/>
        <v>1.0951200794987281</v>
      </c>
      <c r="I74" s="452">
        <f t="shared" si="2"/>
        <v>1.4285729582567026</v>
      </c>
      <c r="J74" s="451">
        <f t="shared" si="2"/>
        <v>0.59147291436207194</v>
      </c>
      <c r="K74" s="453">
        <f t="shared" si="2"/>
        <v>1.4788779607693732</v>
      </c>
    </row>
    <row r="75" spans="1:11" x14ac:dyDescent="0.2">
      <c r="A75" s="72">
        <v>1979</v>
      </c>
      <c r="B75" s="429">
        <f>avgfiinc!B68</f>
        <v>30750.131015154315</v>
      </c>
      <c r="C75" s="526">
        <f>avgfiinc!C68</f>
        <v>33557.635005894612</v>
      </c>
      <c r="D75" s="526">
        <f>avgfiinc!D68</f>
        <v>43544.060301970116</v>
      </c>
      <c r="E75" s="526">
        <f>avgfiinc!E68</f>
        <v>18658.21329154358</v>
      </c>
      <c r="F75" s="527">
        <f>avgfiinc!F68</f>
        <v>45279.360387881818</v>
      </c>
      <c r="G75" s="440">
        <f t="shared" si="2"/>
        <v>1</v>
      </c>
      <c r="H75" s="454">
        <f t="shared" si="2"/>
        <v>1.0913005537881026</v>
      </c>
      <c r="I75" s="455">
        <f t="shared" si="2"/>
        <v>1.4160609683422383</v>
      </c>
      <c r="J75" s="454">
        <f t="shared" si="2"/>
        <v>0.60676857872080014</v>
      </c>
      <c r="K75" s="456">
        <f t="shared" si="2"/>
        <v>1.4724932510228068</v>
      </c>
    </row>
    <row r="76" spans="1:11" x14ac:dyDescent="0.2">
      <c r="A76" s="67">
        <v>1980</v>
      </c>
      <c r="B76" s="428">
        <f>avgfiinc!B69</f>
        <v>30440.689902705424</v>
      </c>
      <c r="C76" s="524">
        <f>avgfiinc!C69</f>
        <v>33070.255868796899</v>
      </c>
      <c r="D76" s="524">
        <f>avgfiinc!D69</f>
        <v>42713.551703568628</v>
      </c>
      <c r="E76" s="524">
        <f>avgfiinc!E69</f>
        <v>18909.775367199822</v>
      </c>
      <c r="F76" s="525">
        <f>avgfiinc!F69</f>
        <v>44578.523241879957</v>
      </c>
      <c r="G76" s="437">
        <f t="shared" si="2"/>
        <v>1</v>
      </c>
      <c r="H76" s="451">
        <f t="shared" si="2"/>
        <v>1.0863832578859447</v>
      </c>
      <c r="I76" s="452">
        <f t="shared" si="2"/>
        <v>1.4031729188822508</v>
      </c>
      <c r="J76" s="451">
        <f t="shared" si="2"/>
        <v>0.62120061758256051</v>
      </c>
      <c r="K76" s="453">
        <f t="shared" si="2"/>
        <v>1.4644386636558466</v>
      </c>
    </row>
    <row r="77" spans="1:11" x14ac:dyDescent="0.2">
      <c r="A77" s="67">
        <v>1981</v>
      </c>
      <c r="B77" s="428">
        <f>avgfiinc!B70</f>
        <v>30139.306471373864</v>
      </c>
      <c r="C77" s="524">
        <f>avgfiinc!C70</f>
        <v>32542.493444769734</v>
      </c>
      <c r="D77" s="524">
        <f>avgfiinc!D70</f>
        <v>41975.387460638573</v>
      </c>
      <c r="E77" s="524">
        <f>avgfiinc!E70</f>
        <v>19044.35459458498</v>
      </c>
      <c r="F77" s="525">
        <f>avgfiinc!F70</f>
        <v>43956.173221184763</v>
      </c>
      <c r="G77" s="437">
        <f t="shared" si="2"/>
        <v>1</v>
      </c>
      <c r="H77" s="451">
        <f t="shared" si="2"/>
        <v>1.0797359745380473</v>
      </c>
      <c r="I77" s="452">
        <f t="shared" si="2"/>
        <v>1.3927124534370605</v>
      </c>
      <c r="J77" s="451">
        <f t="shared" si="2"/>
        <v>0.63187766489163233</v>
      </c>
      <c r="K77" s="453">
        <f t="shared" si="2"/>
        <v>1.4584334667068095</v>
      </c>
    </row>
    <row r="78" spans="1:11" x14ac:dyDescent="0.2">
      <c r="A78" s="67">
        <v>1982</v>
      </c>
      <c r="B78" s="428">
        <f>avgfiinc!B71</f>
        <v>29540.338091116384</v>
      </c>
      <c r="C78" s="524">
        <f>avgfiinc!C71</f>
        <v>31749.225507541822</v>
      </c>
      <c r="D78" s="524">
        <f>avgfiinc!D71</f>
        <v>41022.363503495049</v>
      </c>
      <c r="E78" s="524">
        <f>avgfiinc!E71</f>
        <v>19053.714667924687</v>
      </c>
      <c r="F78" s="525">
        <f>avgfiinc!F71</f>
        <v>42983.758100819658</v>
      </c>
      <c r="G78" s="437">
        <f t="shared" si="2"/>
        <v>1</v>
      </c>
      <c r="H78" s="451">
        <f t="shared" si="2"/>
        <v>1.0747752923345759</v>
      </c>
      <c r="I78" s="452">
        <f t="shared" si="2"/>
        <v>1.3886897088639496</v>
      </c>
      <c r="J78" s="451">
        <f t="shared" si="2"/>
        <v>0.64500665527774304</v>
      </c>
      <c r="K78" s="453">
        <f t="shared" si="2"/>
        <v>1.4550868703072186</v>
      </c>
    </row>
    <row r="79" spans="1:11" x14ac:dyDescent="0.2">
      <c r="A79" s="67">
        <v>1983</v>
      </c>
      <c r="B79" s="428">
        <f>avgfiinc!B72</f>
        <v>29702.469577898912</v>
      </c>
      <c r="C79" s="524">
        <f>avgfiinc!C72</f>
        <v>31908.906311716193</v>
      </c>
      <c r="D79" s="524">
        <f>avgfiinc!D72</f>
        <v>40718.537544700448</v>
      </c>
      <c r="E79" s="524">
        <f>avgfiinc!E72</f>
        <v>19641.976838908322</v>
      </c>
      <c r="F79" s="525">
        <f>avgfiinc!F72</f>
        <v>43014.418119138689</v>
      </c>
      <c r="G79" s="437">
        <f t="shared" si="2"/>
        <v>1</v>
      </c>
      <c r="H79" s="451">
        <f t="shared" si="2"/>
        <v>1.0742846222948093</v>
      </c>
      <c r="I79" s="452">
        <f t="shared" si="2"/>
        <v>1.3708805403507054</v>
      </c>
      <c r="J79" s="451">
        <f t="shared" si="2"/>
        <v>0.66129103465267325</v>
      </c>
      <c r="K79" s="453">
        <f t="shared" si="2"/>
        <v>1.44817648937666</v>
      </c>
    </row>
    <row r="80" spans="1:11" x14ac:dyDescent="0.2">
      <c r="A80" s="67">
        <v>1984</v>
      </c>
      <c r="B80" s="428">
        <f>avgfiinc!B73</f>
        <v>30829.525512803437</v>
      </c>
      <c r="C80" s="524">
        <f>avgfiinc!C73</f>
        <v>33179.091759956209</v>
      </c>
      <c r="D80" s="524">
        <f>avgfiinc!D73</f>
        <v>42145.62928391953</v>
      </c>
      <c r="E80" s="524">
        <f>avgfiinc!E73</f>
        <v>20419.272369180573</v>
      </c>
      <c r="F80" s="525">
        <f>avgfiinc!F73</f>
        <v>44617.400856488632</v>
      </c>
      <c r="G80" s="437">
        <f t="shared" si="2"/>
        <v>1</v>
      </c>
      <c r="H80" s="451">
        <f t="shared" si="2"/>
        <v>1.0762115604463975</v>
      </c>
      <c r="I80" s="452">
        <f t="shared" si="2"/>
        <v>1.3670541009921331</v>
      </c>
      <c r="J80" s="451">
        <f t="shared" si="2"/>
        <v>0.66232846693344316</v>
      </c>
      <c r="K80" s="453">
        <f t="shared" si="2"/>
        <v>1.4472295669279476</v>
      </c>
    </row>
    <row r="81" spans="1:11" x14ac:dyDescent="0.2">
      <c r="A81" s="67">
        <v>1985</v>
      </c>
      <c r="B81" s="428">
        <f>avgfiinc!B74</f>
        <v>31771.483284838239</v>
      </c>
      <c r="C81" s="524">
        <f>avgfiinc!C74</f>
        <v>34155.876054814558</v>
      </c>
      <c r="D81" s="524">
        <f>avgfiinc!D74</f>
        <v>43260.868551557076</v>
      </c>
      <c r="E81" s="524">
        <f>avgfiinc!E74</f>
        <v>21277.914721029876</v>
      </c>
      <c r="F81" s="525">
        <f>avgfiinc!F74</f>
        <v>45778.130178916654</v>
      </c>
      <c r="G81" s="437">
        <f t="shared" si="2"/>
        <v>1</v>
      </c>
      <c r="H81" s="451">
        <f t="shared" si="2"/>
        <v>1.0750482043472671</v>
      </c>
      <c r="I81" s="452">
        <f t="shared" si="2"/>
        <v>1.3616257120800437</v>
      </c>
      <c r="J81" s="451">
        <f t="shared" si="2"/>
        <v>0.66971738556455662</v>
      </c>
      <c r="K81" s="453">
        <f t="shared" si="2"/>
        <v>1.4408559326143444</v>
      </c>
    </row>
    <row r="82" spans="1:11" x14ac:dyDescent="0.2">
      <c r="A82" s="67">
        <v>1986</v>
      </c>
      <c r="B82" s="428">
        <f>avgfiinc!B75</f>
        <v>33815.746516295636</v>
      </c>
      <c r="C82" s="524">
        <f>avgfiinc!C75</f>
        <v>36334.651451827951</v>
      </c>
      <c r="D82" s="524">
        <f>avgfiinc!D75</f>
        <v>45461.123907961075</v>
      </c>
      <c r="E82" s="524">
        <f>avgfiinc!E75</f>
        <v>23273.351993809658</v>
      </c>
      <c r="F82" s="525">
        <f>avgfiinc!F75</f>
        <v>48351.899957483263</v>
      </c>
      <c r="G82" s="437">
        <f t="shared" si="2"/>
        <v>1</v>
      </c>
      <c r="H82" s="451">
        <f t="shared" si="2"/>
        <v>1.0744891121749587</v>
      </c>
      <c r="I82" s="452">
        <f t="shared" si="2"/>
        <v>1.3443773564500074</v>
      </c>
      <c r="J82" s="451">
        <f t="shared" si="2"/>
        <v>0.68824007722539404</v>
      </c>
      <c r="K82" s="453">
        <f t="shared" si="2"/>
        <v>1.4298634493898494</v>
      </c>
    </row>
    <row r="83" spans="1:11" x14ac:dyDescent="0.2">
      <c r="A83" s="67">
        <v>1987</v>
      </c>
      <c r="B83" s="428">
        <f>avgfiinc!B76</f>
        <v>32890.779776215466</v>
      </c>
      <c r="C83" s="524">
        <f>avgfiinc!C76</f>
        <v>35899.121196429485</v>
      </c>
      <c r="D83" s="524">
        <f>avgfiinc!D76</f>
        <v>44583.892993504844</v>
      </c>
      <c r="E83" s="524">
        <f>avgfiinc!E76</f>
        <v>22151.676469306407</v>
      </c>
      <c r="F83" s="525">
        <f>avgfiinc!F76</f>
        <v>46664.528747479213</v>
      </c>
      <c r="G83" s="437">
        <f t="shared" si="2"/>
        <v>1</v>
      </c>
      <c r="H83" s="451">
        <f t="shared" si="2"/>
        <v>1.0914645818883706</v>
      </c>
      <c r="I83" s="452">
        <f t="shared" si="2"/>
        <v>1.3555134082210205</v>
      </c>
      <c r="J83" s="451">
        <f t="shared" si="2"/>
        <v>0.67349198225227547</v>
      </c>
      <c r="K83" s="453">
        <f t="shared" si="2"/>
        <v>1.4187723448631659</v>
      </c>
    </row>
    <row r="84" spans="1:11" x14ac:dyDescent="0.2">
      <c r="A84" s="67">
        <v>1988</v>
      </c>
      <c r="B84" s="428">
        <f>avgfiinc!B77</f>
        <v>34761.03281069376</v>
      </c>
      <c r="C84" s="524">
        <f>avgfiinc!C77</f>
        <v>37976.695671723384</v>
      </c>
      <c r="D84" s="524">
        <f>avgfiinc!D77</f>
        <v>47006.20946214554</v>
      </c>
      <c r="E84" s="524">
        <f>avgfiinc!E77</f>
        <v>23437.786220261256</v>
      </c>
      <c r="F84" s="525">
        <f>avgfiinc!F77</f>
        <v>49189.447688160093</v>
      </c>
      <c r="G84" s="437">
        <f t="shared" si="2"/>
        <v>1</v>
      </c>
      <c r="H84" s="451">
        <f t="shared" si="2"/>
        <v>1.0925076903940658</v>
      </c>
      <c r="I84" s="452">
        <f t="shared" si="2"/>
        <v>1.3522673425193719</v>
      </c>
      <c r="J84" s="451">
        <f t="shared" si="2"/>
        <v>0.67425459847242919</v>
      </c>
      <c r="K84" s="453">
        <f t="shared" si="2"/>
        <v>1.4150744011561023</v>
      </c>
    </row>
    <row r="85" spans="1:11" x14ac:dyDescent="0.2">
      <c r="A85" s="72">
        <v>1989</v>
      </c>
      <c r="B85" s="429">
        <f>avgfiinc!B78</f>
        <v>34795.187994968663</v>
      </c>
      <c r="C85" s="526">
        <f>avgfiinc!C78</f>
        <v>37987.293849473979</v>
      </c>
      <c r="D85" s="526">
        <f>avgfiinc!D78</f>
        <v>46601.350419055707</v>
      </c>
      <c r="E85" s="526">
        <f>avgfiinc!E78</f>
        <v>23946.360998519944</v>
      </c>
      <c r="F85" s="527">
        <f>avgfiinc!F78</f>
        <v>49008.823631191866</v>
      </c>
      <c r="G85" s="440">
        <f t="shared" si="2"/>
        <v>1</v>
      </c>
      <c r="H85" s="454">
        <f t="shared" si="2"/>
        <v>1.0917398651493675</v>
      </c>
      <c r="I85" s="455">
        <f t="shared" si="2"/>
        <v>1.3393044585876128</v>
      </c>
      <c r="J85" s="454">
        <f t="shared" si="2"/>
        <v>0.68820898458667779</v>
      </c>
      <c r="K85" s="456">
        <f t="shared" si="2"/>
        <v>1.4084942905978399</v>
      </c>
    </row>
    <row r="86" spans="1:11" x14ac:dyDescent="0.2">
      <c r="A86" s="67">
        <v>1990</v>
      </c>
      <c r="B86" s="428">
        <f>avgfiinc!B79</f>
        <v>34589.092870488777</v>
      </c>
      <c r="C86" s="524">
        <f>avgfiinc!C79</f>
        <v>37856.143785300832</v>
      </c>
      <c r="D86" s="524">
        <f>avgfiinc!D79</f>
        <v>46296.365571053553</v>
      </c>
      <c r="E86" s="524">
        <f>avgfiinc!E79</f>
        <v>23811.450690013949</v>
      </c>
      <c r="F86" s="525">
        <f>avgfiinc!F79</f>
        <v>48574.947003700006</v>
      </c>
      <c r="G86" s="437">
        <f t="shared" si="2"/>
        <v>1</v>
      </c>
      <c r="H86" s="451">
        <f t="shared" si="2"/>
        <v>1.0944532117984362</v>
      </c>
      <c r="I86" s="452">
        <f t="shared" si="2"/>
        <v>1.3384671793620051</v>
      </c>
      <c r="J86" s="451">
        <f t="shared" si="2"/>
        <v>0.68840922712748409</v>
      </c>
      <c r="K86" s="453">
        <f t="shared" si="2"/>
        <v>1.4043429003928543</v>
      </c>
    </row>
    <row r="87" spans="1:11" x14ac:dyDescent="0.2">
      <c r="A87" s="67">
        <v>1991</v>
      </c>
      <c r="B87" s="428">
        <f>avgfiinc!B80</f>
        <v>33451.916832319788</v>
      </c>
      <c r="C87" s="524">
        <f>avgfiinc!C80</f>
        <v>36731.683457769192</v>
      </c>
      <c r="D87" s="524">
        <f>avgfiinc!D80</f>
        <v>44417.290290407393</v>
      </c>
      <c r="E87" s="524">
        <f>avgfiinc!E80</f>
        <v>23348.52162167586</v>
      </c>
      <c r="F87" s="525">
        <f>avgfiinc!F80</f>
        <v>46832.476659428736</v>
      </c>
      <c r="G87" s="437">
        <f t="shared" si="2"/>
        <v>1</v>
      </c>
      <c r="H87" s="451">
        <f t="shared" si="2"/>
        <v>1.0980442060133497</v>
      </c>
      <c r="I87" s="452">
        <f t="shared" si="2"/>
        <v>1.3277950711480109</v>
      </c>
      <c r="J87" s="451">
        <f t="shared" si="2"/>
        <v>0.69797260762999191</v>
      </c>
      <c r="K87" s="453">
        <f t="shared" si="2"/>
        <v>1.3999938148292068</v>
      </c>
    </row>
    <row r="88" spans="1:11" x14ac:dyDescent="0.2">
      <c r="A88" s="67">
        <v>1992</v>
      </c>
      <c r="B88" s="428">
        <f>avgfiinc!B81</f>
        <v>33817.592770123571</v>
      </c>
      <c r="C88" s="524">
        <f>avgfiinc!C81</f>
        <v>37306.894134716415</v>
      </c>
      <c r="D88" s="524">
        <f>avgfiinc!D81</f>
        <v>44941.575165283066</v>
      </c>
      <c r="E88" s="524">
        <f>avgfiinc!E81</f>
        <v>23660.192870612729</v>
      </c>
      <c r="F88" s="525">
        <f>avgfiinc!F81</f>
        <v>47105.000177102702</v>
      </c>
      <c r="G88" s="437">
        <f t="shared" si="2"/>
        <v>1</v>
      </c>
      <c r="H88" s="451">
        <f t="shared" si="2"/>
        <v>1.1031800633567121</v>
      </c>
      <c r="I88" s="452">
        <f t="shared" si="2"/>
        <v>1.3289406928155769</v>
      </c>
      <c r="J88" s="451">
        <f t="shared" si="2"/>
        <v>0.69964154549508684</v>
      </c>
      <c r="K88" s="453">
        <f t="shared" si="2"/>
        <v>1.3929140520823233</v>
      </c>
    </row>
    <row r="89" spans="1:11" x14ac:dyDescent="0.2">
      <c r="A89" s="67">
        <v>1993</v>
      </c>
      <c r="B89" s="428">
        <f>avgfiinc!B82</f>
        <v>33463.274252173767</v>
      </c>
      <c r="C89" s="524">
        <f>avgfiinc!C82</f>
        <v>37107.03171525128</v>
      </c>
      <c r="D89" s="524">
        <f>avgfiinc!D82</f>
        <v>44841.789828423236</v>
      </c>
      <c r="E89" s="524">
        <f>avgfiinc!E82</f>
        <v>23164.200139142809</v>
      </c>
      <c r="F89" s="525">
        <f>avgfiinc!F82</f>
        <v>46555.401332167785</v>
      </c>
      <c r="G89" s="437">
        <f t="shared" si="2"/>
        <v>1</v>
      </c>
      <c r="H89" s="451">
        <f t="shared" si="2"/>
        <v>1.1088882527041064</v>
      </c>
      <c r="I89" s="452">
        <f t="shared" si="2"/>
        <v>1.3400299531511124</v>
      </c>
      <c r="J89" s="451">
        <f t="shared" si="2"/>
        <v>0.69222754368210304</v>
      </c>
      <c r="K89" s="453">
        <f t="shared" si="2"/>
        <v>1.39123867501231</v>
      </c>
    </row>
    <row r="90" spans="1:11" x14ac:dyDescent="0.2">
      <c r="A90" s="67">
        <v>1994</v>
      </c>
      <c r="B90" s="428">
        <f>avgfiinc!B83</f>
        <v>33910.141167177557</v>
      </c>
      <c r="C90" s="524">
        <f>avgfiinc!C83</f>
        <v>37641.926007304806</v>
      </c>
      <c r="D90" s="524">
        <f>avgfiinc!D83</f>
        <v>45424.407576443416</v>
      </c>
      <c r="E90" s="524">
        <f>avgfiinc!E83</f>
        <v>23376.514484791191</v>
      </c>
      <c r="F90" s="525">
        <f>avgfiinc!F83</f>
        <v>47054.270103859606</v>
      </c>
      <c r="G90" s="437">
        <f t="shared" si="2"/>
        <v>1</v>
      </c>
      <c r="H90" s="451">
        <f t="shared" si="2"/>
        <v>1.110049227507768</v>
      </c>
      <c r="I90" s="452">
        <f t="shared" si="2"/>
        <v>1.339552299487647</v>
      </c>
      <c r="J90" s="451">
        <f t="shared" si="2"/>
        <v>0.68936647504782089</v>
      </c>
      <c r="K90" s="453">
        <f t="shared" si="2"/>
        <v>1.3876164617505211</v>
      </c>
    </row>
    <row r="91" spans="1:11" x14ac:dyDescent="0.2">
      <c r="A91" s="67">
        <v>1995</v>
      </c>
      <c r="B91" s="428">
        <f>avgfiinc!B84</f>
        <v>35113.750113785201</v>
      </c>
      <c r="C91" s="524">
        <f>avgfiinc!C84</f>
        <v>38865.162995380095</v>
      </c>
      <c r="D91" s="524">
        <f>avgfiinc!D84</f>
        <v>46706.794302900729</v>
      </c>
      <c r="E91" s="524">
        <f>avgfiinc!E84</f>
        <v>24632.225689849798</v>
      </c>
      <c r="F91" s="525">
        <f>avgfiinc!F84</f>
        <v>48663.766802886086</v>
      </c>
      <c r="G91" s="437">
        <f t="shared" si="2"/>
        <v>1</v>
      </c>
      <c r="H91" s="451">
        <f t="shared" si="2"/>
        <v>1.1068360078157</v>
      </c>
      <c r="I91" s="452">
        <f t="shared" si="2"/>
        <v>1.3301568232259033</v>
      </c>
      <c r="J91" s="451">
        <f t="shared" si="2"/>
        <v>0.70149800605260637</v>
      </c>
      <c r="K91" s="453">
        <f t="shared" si="2"/>
        <v>1.385889192843043</v>
      </c>
    </row>
    <row r="92" spans="1:11" x14ac:dyDescent="0.2">
      <c r="A92" s="67">
        <v>1996</v>
      </c>
      <c r="B92" s="428">
        <f>avgfiinc!B85</f>
        <v>36840.22102360415</v>
      </c>
      <c r="C92" s="524">
        <f>avgfiinc!C85</f>
        <v>40134.175746693807</v>
      </c>
      <c r="D92" s="524">
        <f>avgfiinc!D85</f>
        <v>48238.492217132363</v>
      </c>
      <c r="E92" s="524">
        <f>avgfiinc!E85</f>
        <v>26320.071118395121</v>
      </c>
      <c r="F92" s="525">
        <f>avgfiinc!F85</f>
        <v>50714.850104463148</v>
      </c>
      <c r="G92" s="437">
        <f t="shared" si="2"/>
        <v>1</v>
      </c>
      <c r="H92" s="451">
        <f t="shared" si="2"/>
        <v>1.0894119153351214</v>
      </c>
      <c r="I92" s="452">
        <f t="shared" si="2"/>
        <v>1.3093974703958793</v>
      </c>
      <c r="J92" s="451">
        <f t="shared" si="2"/>
        <v>0.71443846934391109</v>
      </c>
      <c r="K92" s="453">
        <f t="shared" si="2"/>
        <v>1.376616336584118</v>
      </c>
    </row>
    <row r="93" spans="1:11" x14ac:dyDescent="0.2">
      <c r="A93" s="67">
        <v>1997</v>
      </c>
      <c r="B93" s="428">
        <f>avgfiinc!B86</f>
        <v>39073.132629905565</v>
      </c>
      <c r="C93" s="524">
        <f>avgfiinc!C86</f>
        <v>42385.91426843813</v>
      </c>
      <c r="D93" s="524">
        <f>avgfiinc!D86</f>
        <v>51226.212426506419</v>
      </c>
      <c r="E93" s="524">
        <f>avgfiinc!E86</f>
        <v>28030.952565034142</v>
      </c>
      <c r="F93" s="525">
        <f>avgfiinc!F86</f>
        <v>53739.804829190318</v>
      </c>
      <c r="G93" s="437">
        <f t="shared" si="2"/>
        <v>1</v>
      </c>
      <c r="H93" s="451">
        <f t="shared" si="2"/>
        <v>1.084784132101992</v>
      </c>
      <c r="I93" s="452">
        <f t="shared" si="2"/>
        <v>1.3110341807428874</v>
      </c>
      <c r="J93" s="451">
        <f t="shared" si="2"/>
        <v>0.7173971135239865</v>
      </c>
      <c r="K93" s="453">
        <f t="shared" si="2"/>
        <v>1.3753646358024352</v>
      </c>
    </row>
    <row r="94" spans="1:11" x14ac:dyDescent="0.2">
      <c r="A94" s="67">
        <v>1998</v>
      </c>
      <c r="B94" s="428">
        <f>avgfiinc!B87</f>
        <v>41430.911717364535</v>
      </c>
      <c r="C94" s="524">
        <f>avgfiinc!C87</f>
        <v>44837.805804983451</v>
      </c>
      <c r="D94" s="524">
        <f>avgfiinc!D87</f>
        <v>53949.376871176966</v>
      </c>
      <c r="E94" s="524">
        <f>avgfiinc!E87</f>
        <v>30012.717608279461</v>
      </c>
      <c r="F94" s="525">
        <f>avgfiinc!F87</f>
        <v>56808.747075869855</v>
      </c>
      <c r="G94" s="437">
        <f t="shared" si="2"/>
        <v>1</v>
      </c>
      <c r="H94" s="451">
        <f t="shared" si="2"/>
        <v>1.0822307293370765</v>
      </c>
      <c r="I94" s="452">
        <f t="shared" si="2"/>
        <v>1.3021527800114929</v>
      </c>
      <c r="J94" s="451">
        <f t="shared" si="2"/>
        <v>0.7244039864008236</v>
      </c>
      <c r="K94" s="453">
        <f t="shared" si="2"/>
        <v>1.3711681621541569</v>
      </c>
    </row>
    <row r="95" spans="1:11" x14ac:dyDescent="0.2">
      <c r="A95" s="72">
        <v>1999</v>
      </c>
      <c r="B95" s="429">
        <f>avgfiinc!B88</f>
        <v>43543.440900635433</v>
      </c>
      <c r="C95" s="526">
        <f>avgfiinc!C88</f>
        <v>47046.080267618265</v>
      </c>
      <c r="D95" s="526">
        <f>avgfiinc!D88</f>
        <v>56746.136197350541</v>
      </c>
      <c r="E95" s="526">
        <f>avgfiinc!E88</f>
        <v>31525.75505825234</v>
      </c>
      <c r="F95" s="527">
        <f>avgfiinc!F88</f>
        <v>59452.50004619133</v>
      </c>
      <c r="G95" s="440">
        <f t="shared" si="2"/>
        <v>1</v>
      </c>
      <c r="H95" s="454">
        <f t="shared" si="2"/>
        <v>1.0804401143900348</v>
      </c>
      <c r="I95" s="455">
        <f t="shared" si="2"/>
        <v>1.3032074412043637</v>
      </c>
      <c r="J95" s="454">
        <f t="shared" si="2"/>
        <v>0.72400697800141656</v>
      </c>
      <c r="K95" s="456">
        <f t="shared" si="2"/>
        <v>1.365360633346818</v>
      </c>
    </row>
    <row r="96" spans="1:11" x14ac:dyDescent="0.2">
      <c r="A96" s="77">
        <v>2000</v>
      </c>
      <c r="B96" s="430">
        <f>avgfiinc!B89</f>
        <v>45571.627168884108</v>
      </c>
      <c r="C96" s="528">
        <f>avgfiinc!C89</f>
        <v>48702.918487649229</v>
      </c>
      <c r="D96" s="528">
        <f>avgfiinc!D89</f>
        <v>58938.97314931218</v>
      </c>
      <c r="E96" s="528">
        <f>avgfiinc!E89</f>
        <v>33308.835111007516</v>
      </c>
      <c r="F96" s="529">
        <f>avgfiinc!F89</f>
        <v>62119.091153294532</v>
      </c>
      <c r="G96" s="441">
        <f t="shared" si="2"/>
        <v>1</v>
      </c>
      <c r="H96" s="457">
        <f t="shared" si="2"/>
        <v>1.0687114222882772</v>
      </c>
      <c r="I96" s="458">
        <f t="shared" si="2"/>
        <v>1.2933260629665464</v>
      </c>
      <c r="J96" s="457">
        <f t="shared" si="2"/>
        <v>0.73091169177629201</v>
      </c>
      <c r="K96" s="459">
        <f t="shared" si="2"/>
        <v>1.3631089125496243</v>
      </c>
    </row>
    <row r="97" spans="1:11" x14ac:dyDescent="0.2">
      <c r="A97" s="67">
        <v>2001</v>
      </c>
      <c r="B97" s="428">
        <f>avgfiinc!B90</f>
        <v>42665.02070996126</v>
      </c>
      <c r="C97" s="524">
        <f>avgfiinc!C90</f>
        <v>45866.236220416162</v>
      </c>
      <c r="D97" s="524">
        <f>avgfiinc!D90</f>
        <v>55558.96405676772</v>
      </c>
      <c r="E97" s="524">
        <f>avgfiinc!E90</f>
        <v>30839.85164594627</v>
      </c>
      <c r="F97" s="525">
        <f>avgfiinc!F90</f>
        <v>58290.712536140149</v>
      </c>
      <c r="G97" s="437">
        <f t="shared" si="2"/>
        <v>1</v>
      </c>
      <c r="H97" s="451">
        <f t="shared" si="2"/>
        <v>1.0750313830202243</v>
      </c>
      <c r="I97" s="452">
        <f t="shared" si="2"/>
        <v>1.3022134557125864</v>
      </c>
      <c r="J97" s="451">
        <f t="shared" si="2"/>
        <v>0.72283690791097877</v>
      </c>
      <c r="K97" s="453">
        <f t="shared" si="2"/>
        <v>1.3662412807063438</v>
      </c>
    </row>
    <row r="98" spans="1:11" x14ac:dyDescent="0.2">
      <c r="A98" s="67">
        <v>2002</v>
      </c>
      <c r="B98" s="428">
        <f>avgfiinc!B91</f>
        <v>40610.415130745037</v>
      </c>
      <c r="C98" s="524">
        <f>avgfiinc!C91</f>
        <v>43738.878391078142</v>
      </c>
      <c r="D98" s="524">
        <f>avgfiinc!D91</f>
        <v>52682.33752258397</v>
      </c>
      <c r="E98" s="524">
        <f>avgfiinc!E91</f>
        <v>29527.878513836786</v>
      </c>
      <c r="F98" s="525">
        <f>avgfiinc!F91</f>
        <v>55363.268126910523</v>
      </c>
      <c r="G98" s="437">
        <f t="shared" si="2"/>
        <v>1</v>
      </c>
      <c r="H98" s="451">
        <f t="shared" si="2"/>
        <v>1.0770359832634322</v>
      </c>
      <c r="I98" s="452">
        <f t="shared" si="2"/>
        <v>1.2972617333010124</v>
      </c>
      <c r="J98" s="451">
        <f t="shared" si="2"/>
        <v>0.72710112464430421</v>
      </c>
      <c r="K98" s="453">
        <f t="shared" si="2"/>
        <v>1.3632775717428336</v>
      </c>
    </row>
    <row r="99" spans="1:11" x14ac:dyDescent="0.2">
      <c r="A99" s="67">
        <v>2003</v>
      </c>
      <c r="B99" s="428">
        <f>avgfiinc!B92</f>
        <v>40529.598192030164</v>
      </c>
      <c r="C99" s="524">
        <f>avgfiinc!C92</f>
        <v>43674.63405464383</v>
      </c>
      <c r="D99" s="524">
        <f>avgfiinc!D92</f>
        <v>52143.646169947227</v>
      </c>
      <c r="E99" s="524">
        <f>avgfiinc!E92</f>
        <v>29857.80589531099</v>
      </c>
      <c r="F99" s="525">
        <f>avgfiinc!F92</f>
        <v>55277.97175176649</v>
      </c>
      <c r="G99" s="437">
        <f t="shared" si="2"/>
        <v>1</v>
      </c>
      <c r="H99" s="451">
        <f t="shared" si="2"/>
        <v>1.077598495985882</v>
      </c>
      <c r="I99" s="452">
        <f t="shared" si="2"/>
        <v>1.2865571951364887</v>
      </c>
      <c r="J99" s="451">
        <f t="shared" si="2"/>
        <v>0.73669138672049062</v>
      </c>
      <c r="K99" s="453">
        <f t="shared" si="2"/>
        <v>1.3638914328698299</v>
      </c>
    </row>
    <row r="100" spans="1:11" x14ac:dyDescent="0.2">
      <c r="A100" s="67">
        <v>2004</v>
      </c>
      <c r="B100" s="428">
        <f>avgfiinc!B93</f>
        <v>42722.66449227235</v>
      </c>
      <c r="C100" s="524">
        <f>avgfiinc!C93</f>
        <v>45688.46508476798</v>
      </c>
      <c r="D100" s="524">
        <f>avgfiinc!D93</f>
        <v>54800.395875926821</v>
      </c>
      <c r="E100" s="524">
        <f>avgfiinc!E93</f>
        <v>31663.342083946885</v>
      </c>
      <c r="F100" s="525">
        <f>avgfiinc!F93</f>
        <v>58222.59948930268</v>
      </c>
      <c r="G100" s="437">
        <f t="shared" si="2"/>
        <v>1</v>
      </c>
      <c r="H100" s="451">
        <f t="shared" si="2"/>
        <v>1.069419841382601</v>
      </c>
      <c r="I100" s="452">
        <f t="shared" si="2"/>
        <v>1.2827007989129302</v>
      </c>
      <c r="J100" s="451">
        <f t="shared" si="2"/>
        <v>0.74113687571322084</v>
      </c>
      <c r="K100" s="453">
        <f t="shared" si="2"/>
        <v>1.3628035653027668</v>
      </c>
    </row>
    <row r="101" spans="1:11" x14ac:dyDescent="0.2">
      <c r="A101" s="67">
        <v>2005</v>
      </c>
      <c r="B101" s="428">
        <f>avgfiinc!B94</f>
        <v>44537.406460654027</v>
      </c>
      <c r="C101" s="524">
        <f>avgfiinc!C94</f>
        <v>47409.104787744545</v>
      </c>
      <c r="D101" s="524">
        <f>avgfiinc!D94</f>
        <v>57257.291059877585</v>
      </c>
      <c r="E101" s="524">
        <f>avgfiinc!E94</f>
        <v>32839.109070610124</v>
      </c>
      <c r="F101" s="525">
        <f>avgfiinc!F94</f>
        <v>60425.398030104188</v>
      </c>
      <c r="G101" s="437">
        <f t="shared" si="2"/>
        <v>1</v>
      </c>
      <c r="H101" s="451">
        <f t="shared" si="2"/>
        <v>1.0644783465249033</v>
      </c>
      <c r="I101" s="452">
        <f t="shared" si="2"/>
        <v>1.2856000295046539</v>
      </c>
      <c r="J101" s="451">
        <f t="shared" si="2"/>
        <v>0.73733770509563445</v>
      </c>
      <c r="K101" s="453">
        <f t="shared" si="2"/>
        <v>1.3567336500271114</v>
      </c>
    </row>
    <row r="102" spans="1:11" x14ac:dyDescent="0.2">
      <c r="A102" s="67">
        <v>2006</v>
      </c>
      <c r="B102" s="428">
        <f>avgfiinc!B95</f>
        <v>46332.256031173893</v>
      </c>
      <c r="C102" s="524">
        <f>avgfiinc!C95</f>
        <v>48986.04409990261</v>
      </c>
      <c r="D102" s="524">
        <f>avgfiinc!D95</f>
        <v>58872.470839263995</v>
      </c>
      <c r="E102" s="524">
        <f>avgfiinc!E95</f>
        <v>34847.629810432285</v>
      </c>
      <c r="F102" s="525">
        <f>avgfiinc!F95</f>
        <v>62858.176695074908</v>
      </c>
      <c r="G102" s="437">
        <f t="shared" si="2"/>
        <v>1</v>
      </c>
      <c r="H102" s="451">
        <f t="shared" si="2"/>
        <v>1.0572773332458312</v>
      </c>
      <c r="I102" s="452">
        <f t="shared" si="2"/>
        <v>1.270658411272972</v>
      </c>
      <c r="J102" s="451">
        <f t="shared" si="2"/>
        <v>0.75212460595455644</v>
      </c>
      <c r="K102" s="453">
        <f t="shared" si="2"/>
        <v>1.3566828399804625</v>
      </c>
    </row>
    <row r="103" spans="1:11" x14ac:dyDescent="0.2">
      <c r="A103" s="67">
        <v>2007</v>
      </c>
      <c r="B103" s="428">
        <f>avgfiinc!B96</f>
        <v>47972.097526552134</v>
      </c>
      <c r="C103" s="524">
        <f>avgfiinc!C96</f>
        <v>50653.678693017035</v>
      </c>
      <c r="D103" s="524">
        <f>avgfiinc!D96</f>
        <v>60946.62699318974</v>
      </c>
      <c r="E103" s="524">
        <f>avgfiinc!E96</f>
        <v>36118.591716251554</v>
      </c>
      <c r="F103" s="525">
        <f>avgfiinc!F96</f>
        <v>64946.307646011264</v>
      </c>
      <c r="G103" s="437">
        <f t="shared" si="2"/>
        <v>1</v>
      </c>
      <c r="H103" s="451">
        <f t="shared" si="2"/>
        <v>1.0558987683409229</v>
      </c>
      <c r="I103" s="452">
        <f t="shared" si="2"/>
        <v>1.2704599159846266</v>
      </c>
      <c r="J103" s="451">
        <f t="shared" si="2"/>
        <v>0.75290832751810011</v>
      </c>
      <c r="K103" s="453">
        <f t="shared" si="2"/>
        <v>1.3538350623519027</v>
      </c>
    </row>
    <row r="104" spans="1:11" x14ac:dyDescent="0.2">
      <c r="A104" s="67">
        <v>2008</v>
      </c>
      <c r="B104" s="428">
        <f>avgfiinc!B97</f>
        <v>44481.589805207492</v>
      </c>
      <c r="C104" s="524">
        <f>avgfiinc!C97</f>
        <v>47297.40311921895</v>
      </c>
      <c r="D104" s="524">
        <f>avgfiinc!D97</f>
        <v>56597.765531602323</v>
      </c>
      <c r="E104" s="524">
        <f>avgfiinc!E97</f>
        <v>33309.615536682453</v>
      </c>
      <c r="F104" s="525">
        <f>avgfiinc!F97</f>
        <v>60024.6435690625</v>
      </c>
      <c r="G104" s="437">
        <f t="shared" si="2"/>
        <v>1</v>
      </c>
      <c r="H104" s="451">
        <f t="shared" si="2"/>
        <v>1.0633028928674175</v>
      </c>
      <c r="I104" s="452">
        <f t="shared" si="2"/>
        <v>1.2723863013766739</v>
      </c>
      <c r="J104" s="451">
        <f t="shared" si="2"/>
        <v>0.74884049069628511</v>
      </c>
      <c r="K104" s="453">
        <f t="shared" si="2"/>
        <v>1.3494266691438122</v>
      </c>
    </row>
    <row r="105" spans="1:11" x14ac:dyDescent="0.2">
      <c r="A105" s="72">
        <v>2009</v>
      </c>
      <c r="B105" s="431">
        <f>avgfiinc!B98</f>
        <v>39986.616010996768</v>
      </c>
      <c r="C105" s="526">
        <f>avgfiinc!C98</f>
        <v>43167.214585575297</v>
      </c>
      <c r="D105" s="526">
        <f>avgfiinc!D98</f>
        <v>50433.625011460354</v>
      </c>
      <c r="E105" s="526">
        <f>avgfiinc!E98</f>
        <v>30376.488226988222</v>
      </c>
      <c r="F105" s="527">
        <f>avgfiinc!F98</f>
        <v>54022.38835236134</v>
      </c>
      <c r="G105" s="440">
        <f t="shared" si="2"/>
        <v>1</v>
      </c>
      <c r="H105" s="460">
        <f t="shared" si="2"/>
        <v>1.0795415789549141</v>
      </c>
      <c r="I105" s="461">
        <f t="shared" si="2"/>
        <v>1.2612626434202518</v>
      </c>
      <c r="J105" s="454">
        <f t="shared" si="2"/>
        <v>0.75966638983989909</v>
      </c>
      <c r="K105" s="456">
        <f t="shared" si="2"/>
        <v>1.351011756971497</v>
      </c>
    </row>
    <row r="106" spans="1:11" x14ac:dyDescent="0.2">
      <c r="A106" s="67">
        <v>2010</v>
      </c>
      <c r="B106" s="432">
        <f>avgfiinc!B99</f>
        <v>41046.533229790046</v>
      </c>
      <c r="C106" s="524">
        <f>avgfiinc!C99</f>
        <v>43677.447670357549</v>
      </c>
      <c r="D106" s="524">
        <f>avgfiinc!D99</f>
        <v>51375.701492874461</v>
      </c>
      <c r="E106" s="524">
        <f>avgfiinc!E99</f>
        <v>31394.528353949263</v>
      </c>
      <c r="F106" s="525">
        <f>avgfiinc!F99</f>
        <v>55171.223964048178</v>
      </c>
      <c r="G106" s="437">
        <f t="shared" si="2"/>
        <v>1</v>
      </c>
      <c r="H106" s="462">
        <f t="shared" si="2"/>
        <v>1.0640958988141314</v>
      </c>
      <c r="I106" s="463">
        <f t="shared" si="2"/>
        <v>1.2516453266651979</v>
      </c>
      <c r="J106" s="451">
        <f t="shared" si="2"/>
        <v>0.76485212961089444</v>
      </c>
      <c r="K106" s="453">
        <f t="shared" si="2"/>
        <v>1.3441140974119334</v>
      </c>
    </row>
    <row r="107" spans="1:11" x14ac:dyDescent="0.2">
      <c r="A107" s="67">
        <v>2011</v>
      </c>
      <c r="B107" s="432">
        <f>avgfiinc!B100</f>
        <v>41379.436821615556</v>
      </c>
      <c r="C107" s="524">
        <f>avgfiinc!C100</f>
        <v>44157.595352341792</v>
      </c>
      <c r="D107" s="524">
        <f>avgfiinc!D100</f>
        <v>52588.003273672126</v>
      </c>
      <c r="E107" s="524">
        <f>avgfiinc!E100</f>
        <v>31009.647068426159</v>
      </c>
      <c r="F107" s="525">
        <f>avgfiinc!F100</f>
        <v>55431.753390353108</v>
      </c>
      <c r="G107" s="437">
        <f t="shared" si="2"/>
        <v>1</v>
      </c>
      <c r="H107" s="462">
        <f t="shared" si="2"/>
        <v>1.0671386259485049</v>
      </c>
      <c r="I107" s="463">
        <f t="shared" si="2"/>
        <v>1.2708728613290721</v>
      </c>
      <c r="J107" s="451">
        <f t="shared" si="2"/>
        <v>0.74939751360336337</v>
      </c>
      <c r="K107" s="453">
        <f t="shared" si="2"/>
        <v>1.3395966124265128</v>
      </c>
    </row>
    <row r="108" spans="1:11" x14ac:dyDescent="0.2">
      <c r="A108" s="67">
        <v>2012</v>
      </c>
      <c r="B108" s="432">
        <f>avgfiinc!B101</f>
        <v>43636.940082635731</v>
      </c>
      <c r="C108" s="524">
        <f>avgfiinc!C101</f>
        <v>45838.125381430611</v>
      </c>
      <c r="D108" s="524">
        <f>avgfiinc!D101</f>
        <v>55068.474856529814</v>
      </c>
      <c r="E108" s="524">
        <f>avgfiinc!E101</f>
        <v>33035.693468670746</v>
      </c>
      <c r="F108" s="525">
        <f>avgfiinc!F101</f>
        <v>58294.422697807902</v>
      </c>
      <c r="G108" s="437">
        <f t="shared" si="2"/>
        <v>1</v>
      </c>
      <c r="H108" s="462">
        <f t="shared" si="2"/>
        <v>1.0504431633984068</v>
      </c>
      <c r="I108" s="463">
        <f t="shared" si="2"/>
        <v>1.261969211228974</v>
      </c>
      <c r="J108" s="451">
        <f t="shared" si="2"/>
        <v>0.75705797441595835</v>
      </c>
      <c r="K108" s="453">
        <f t="shared" si="2"/>
        <v>1.3358962059992094</v>
      </c>
    </row>
    <row r="109" spans="1:11" x14ac:dyDescent="0.2">
      <c r="A109" s="67">
        <v>2013</v>
      </c>
      <c r="B109" s="432">
        <f>avgfiinc!B102</f>
        <v>42311.431857003059</v>
      </c>
      <c r="C109" s="524">
        <f>avgfiinc!C102</f>
        <v>45282.201756964212</v>
      </c>
      <c r="D109" s="524">
        <f>avgfiinc!D102</f>
        <v>53630.432590986398</v>
      </c>
      <c r="E109" s="524">
        <f>avgfiinc!E102</f>
        <v>31926.326596641684</v>
      </c>
      <c r="F109" s="525">
        <f>avgfiinc!F102</f>
        <v>56584.099529211657</v>
      </c>
      <c r="G109" s="437">
        <f t="shared" si="2"/>
        <v>1</v>
      </c>
      <c r="H109" s="462">
        <f t="shared" si="2"/>
        <v>1.0702119916433284</v>
      </c>
      <c r="I109" s="463">
        <f t="shared" si="2"/>
        <v>1.2675163717511939</v>
      </c>
      <c r="J109" s="451">
        <f t="shared" si="2"/>
        <v>0.75455557033713305</v>
      </c>
      <c r="K109" s="453">
        <f t="shared" si="2"/>
        <v>1.3373241473000705</v>
      </c>
    </row>
    <row r="110" spans="1:11" x14ac:dyDescent="0.2">
      <c r="A110" s="67">
        <v>2014</v>
      </c>
      <c r="B110" s="432">
        <f>avgfiinc!B103</f>
        <v>44187.991869306985</v>
      </c>
      <c r="C110" s="524">
        <f>avgfiinc!C103</f>
        <v>47227.978280623938</v>
      </c>
      <c r="D110" s="524">
        <f>avgfiinc!D103</f>
        <v>56029.733481919444</v>
      </c>
      <c r="E110" s="524">
        <f>avgfiinc!E103</f>
        <v>33346.197709672633</v>
      </c>
      <c r="F110" s="525">
        <f>avgfiinc!F103</f>
        <v>58851.768712557758</v>
      </c>
      <c r="G110" s="437">
        <f t="shared" ref="G110:G112" si="3">B110/$B110</f>
        <v>1</v>
      </c>
      <c r="H110" s="462">
        <f t="shared" ref="H110:H112" si="4">C110/$B110</f>
        <v>1.0687966635892439</v>
      </c>
      <c r="I110" s="463">
        <f t="shared" ref="I110:I112" si="5">D110/$B110</f>
        <v>1.2679855117117858</v>
      </c>
      <c r="J110" s="451">
        <f t="shared" ref="J110:J112" si="6">E110/$B110</f>
        <v>0.75464388172015862</v>
      </c>
      <c r="K110" s="453">
        <f t="shared" ref="K110:K112" si="7">F110/$B110</f>
        <v>1.3318498131035514</v>
      </c>
    </row>
    <row r="111" spans="1:11" x14ac:dyDescent="0.2">
      <c r="A111" s="67">
        <v>2015</v>
      </c>
      <c r="B111" s="432">
        <f>avgfiinc!B104</f>
        <v>45316.631359473795</v>
      </c>
      <c r="C111" s="524">
        <f>avgfiinc!C104</f>
        <v>48240.410983956193</v>
      </c>
      <c r="D111" s="524">
        <f>avgfiinc!D104</f>
        <v>57237.239918126324</v>
      </c>
      <c r="E111" s="524">
        <f>avgfiinc!E104</f>
        <v>34395.257171203761</v>
      </c>
      <c r="F111" s="525">
        <f>avgfiinc!F104</f>
        <v>60270.431321186348</v>
      </c>
      <c r="G111" s="437">
        <f t="shared" si="3"/>
        <v>1</v>
      </c>
      <c r="H111" s="462">
        <f t="shared" si="4"/>
        <v>1.0645189092121508</v>
      </c>
      <c r="I111" s="463">
        <f t="shared" si="5"/>
        <v>1.2630515155482851</v>
      </c>
      <c r="J111" s="451">
        <f t="shared" si="6"/>
        <v>0.75899854290500268</v>
      </c>
      <c r="K111" s="453">
        <f t="shared" si="7"/>
        <v>1.3299848093979374</v>
      </c>
    </row>
    <row r="112" spans="1:11" x14ac:dyDescent="0.2">
      <c r="A112" s="67">
        <v>2016</v>
      </c>
      <c r="B112" s="432">
        <f>avgfiinc!B105</f>
        <v>44448.691427003119</v>
      </c>
      <c r="C112" s="524">
        <f>avgfiinc!C105</f>
        <v>47275.692214850467</v>
      </c>
      <c r="D112" s="524">
        <f>avgfiinc!D105</f>
        <v>56036.97122104856</v>
      </c>
      <c r="E112" s="524">
        <f>avgfiinc!E105</f>
        <v>33887.569890452818</v>
      </c>
      <c r="F112" s="525">
        <f>avgfiinc!F105</f>
        <v>58849.38764444783</v>
      </c>
      <c r="G112" s="437">
        <f t="shared" si="3"/>
        <v>1</v>
      </c>
      <c r="H112" s="462">
        <f t="shared" si="4"/>
        <v>1.0636014401569067</v>
      </c>
      <c r="I112" s="463">
        <f t="shared" si="5"/>
        <v>1.2607113825403962</v>
      </c>
      <c r="J112" s="451">
        <f t="shared" si="6"/>
        <v>0.76239747003813274</v>
      </c>
      <c r="K112" s="453">
        <f t="shared" si="7"/>
        <v>1.3239847058511178</v>
      </c>
    </row>
    <row r="113" spans="1:11" x14ac:dyDescent="0.2">
      <c r="A113" s="67">
        <v>2017</v>
      </c>
      <c r="B113" s="432">
        <f>avgfiinc!B106</f>
        <v>45040.256740288693</v>
      </c>
      <c r="C113" s="524">
        <f>avgfiinc!C106</f>
        <v>47049.204270232971</v>
      </c>
      <c r="D113" s="524">
        <f>avgfiinc!D106</f>
        <v>56944.168131963655</v>
      </c>
      <c r="E113" s="524">
        <f>avgfiinc!E106</f>
        <v>33992.559151838694</v>
      </c>
      <c r="F113" s="525">
        <f>avgfiinc!F106</f>
        <v>60330.970881042369</v>
      </c>
      <c r="G113" s="437">
        <f t="shared" ref="G113:G115" si="8">B113/$B113</f>
        <v>1</v>
      </c>
      <c r="H113" s="462">
        <f t="shared" ref="H113:H115" si="9">C113/$B113</f>
        <v>1.0446033765199936</v>
      </c>
      <c r="I113" s="463">
        <f t="shared" ref="I113:I115" si="10">D113/$B113</f>
        <v>1.2642949275426059</v>
      </c>
      <c r="J113" s="451">
        <f t="shared" ref="J113:J115" si="11">E113/$B113</f>
        <v>0.75471503965545139</v>
      </c>
      <c r="K113" s="453">
        <f t="shared" ref="K113:K115" si="12">F113/$B113</f>
        <v>1.3394899418296626</v>
      </c>
    </row>
    <row r="114" spans="1:11" x14ac:dyDescent="0.2">
      <c r="A114" s="67">
        <v>2018</v>
      </c>
      <c r="B114" s="432">
        <f>avgfiinc!B107</f>
        <v>45939.437572957402</v>
      </c>
      <c r="C114" s="524">
        <f>avgfiinc!C107</f>
        <v>47961.168479643711</v>
      </c>
      <c r="D114" s="524">
        <f>avgfiinc!D107</f>
        <v>57903.793510792813</v>
      </c>
      <c r="E114" s="524">
        <f>avgfiinc!E107</f>
        <v>34838.722671812677</v>
      </c>
      <c r="F114" s="525">
        <f>avgfiinc!F107</f>
        <v>61475.097360702537</v>
      </c>
      <c r="G114" s="437">
        <f t="shared" si="8"/>
        <v>1</v>
      </c>
      <c r="H114" s="462">
        <f t="shared" si="9"/>
        <v>1.0440086125015255</v>
      </c>
      <c r="I114" s="463">
        <f t="shared" si="10"/>
        <v>1.2604375797773877</v>
      </c>
      <c r="J114" s="451">
        <f t="shared" si="11"/>
        <v>0.75836197638433334</v>
      </c>
      <c r="K114" s="453">
        <f t="shared" si="12"/>
        <v>1.3381769696912946</v>
      </c>
    </row>
    <row r="115" spans="1:11" x14ac:dyDescent="0.2">
      <c r="A115" s="67">
        <v>2019</v>
      </c>
      <c r="B115" s="432">
        <f>avgfiinc!B108</f>
        <v>45945.208206570736</v>
      </c>
      <c r="C115" s="524">
        <f>avgfiinc!C108</f>
        <v>47986.563166844942</v>
      </c>
      <c r="D115" s="524">
        <f>avgfiinc!D108</f>
        <v>57964.069070685546</v>
      </c>
      <c r="E115" s="524">
        <f>avgfiinc!E108</f>
        <v>34777.875452621309</v>
      </c>
      <c r="F115" s="525">
        <f>avgfiinc!F108</f>
        <v>61797.528932666653</v>
      </c>
      <c r="G115" s="437">
        <f t="shared" si="8"/>
        <v>1</v>
      </c>
      <c r="H115" s="462">
        <f t="shared" si="9"/>
        <v>1.0444302037134368</v>
      </c>
      <c r="I115" s="463">
        <f t="shared" si="10"/>
        <v>1.2615911720342572</v>
      </c>
      <c r="J115" s="451">
        <f t="shared" si="11"/>
        <v>0.75694238442144313</v>
      </c>
      <c r="K115" s="453">
        <f t="shared" si="12"/>
        <v>1.3450266381387044</v>
      </c>
    </row>
    <row r="116" spans="1:11" ht="17" thickBot="1" x14ac:dyDescent="0.25">
      <c r="A116" s="1105">
        <v>2020</v>
      </c>
      <c r="B116" s="1106"/>
      <c r="C116" s="1107"/>
      <c r="D116" s="1107"/>
      <c r="E116" s="1107"/>
      <c r="F116" s="1108"/>
      <c r="G116" s="1109"/>
      <c r="H116" s="1110"/>
      <c r="I116" s="1111"/>
      <c r="J116" s="1112"/>
      <c r="K116" s="1113"/>
    </row>
    <row r="117" spans="1:11" ht="17" thickTop="1" x14ac:dyDescent="0.2">
      <c r="A117" s="61"/>
      <c r="B117" s="60"/>
      <c r="C117" s="60"/>
      <c r="D117" s="60"/>
      <c r="E117" s="60"/>
      <c r="F117" s="59"/>
      <c r="G117" s="60"/>
      <c r="H117" s="60"/>
      <c r="I117" s="60"/>
      <c r="J117" s="60"/>
      <c r="K117" s="59"/>
    </row>
    <row r="118" spans="1:11" x14ac:dyDescent="0.2">
      <c r="C118" s="57"/>
      <c r="D118" s="57"/>
      <c r="E118" s="57"/>
      <c r="G118" s="57"/>
      <c r="H118" s="57"/>
      <c r="I118" s="57"/>
      <c r="J118" s="57"/>
    </row>
    <row r="120" spans="1:11" x14ac:dyDescent="0.2">
      <c r="A120" s="211"/>
      <c r="B120" s="212"/>
      <c r="C120" s="212"/>
      <c r="D120" s="212"/>
      <c r="E120" s="212"/>
      <c r="F120" s="212"/>
      <c r="G120" s="212"/>
      <c r="H120" s="212"/>
      <c r="I120" s="212"/>
      <c r="J120" s="212"/>
      <c r="K120" s="212"/>
    </row>
    <row r="121" spans="1:11" x14ac:dyDescent="0.2">
      <c r="A121" s="211"/>
      <c r="B121" s="212"/>
      <c r="C121" s="212"/>
      <c r="D121" s="212"/>
      <c r="E121" s="212"/>
      <c r="F121" s="212"/>
      <c r="G121" s="212"/>
      <c r="H121" s="212"/>
      <c r="I121" s="212"/>
      <c r="J121" s="212"/>
      <c r="K121" s="212"/>
    </row>
  </sheetData>
  <mergeCells count="3">
    <mergeCell ref="A4:K4"/>
    <mergeCell ref="B7:F7"/>
    <mergeCell ref="G7:K7"/>
  </mergeCells>
  <hyperlinks>
    <hyperlink ref="A1" location="Index!A1" display="Back to index" xr:uid="{00000000-0004-0000-47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7" tint="0.39997558519241921"/>
  </sheetPr>
  <dimension ref="A1:P118"/>
  <sheetViews>
    <sheetView workbookViewId="0">
      <pane xSplit="1" ySplit="8" topLeftCell="B97" activePane="bottomRight" state="frozen"/>
      <selection activeCell="D32" sqref="D32"/>
      <selection pane="topRight" activeCell="D32" sqref="D32"/>
      <selection pane="bottomLeft" activeCell="D32" sqref="D32"/>
      <selection pane="bottomRight" activeCell="M112" sqref="M112"/>
    </sheetView>
  </sheetViews>
  <sheetFormatPr baseColWidth="10" defaultColWidth="10.83203125" defaultRowHeight="16" x14ac:dyDescent="0.2"/>
  <cols>
    <col min="1" max="1" width="10.83203125" style="56"/>
    <col min="2" max="13" width="12" style="56" customWidth="1"/>
    <col min="14" max="16384" width="10.83203125" style="56"/>
  </cols>
  <sheetData>
    <row r="1" spans="1:16" x14ac:dyDescent="0.2">
      <c r="A1" s="52" t="s">
        <v>36</v>
      </c>
      <c r="B1" s="52"/>
      <c r="C1" s="52"/>
      <c r="G1" s="100"/>
      <c r="H1" s="100"/>
      <c r="I1" s="100"/>
      <c r="J1" s="100"/>
      <c r="K1" s="100"/>
      <c r="L1" s="100"/>
      <c r="M1" s="100"/>
    </row>
    <row r="2" spans="1:16" x14ac:dyDescent="0.2">
      <c r="H2" s="98"/>
      <c r="I2" s="98"/>
    </row>
    <row r="3" spans="1:16" ht="17" thickBot="1" x14ac:dyDescent="0.25"/>
    <row r="4" spans="1:16" ht="25" customHeight="1" thickTop="1" x14ac:dyDescent="0.2">
      <c r="A4" s="1391" t="s">
        <v>180</v>
      </c>
      <c r="B4" s="1392"/>
      <c r="C4" s="1392"/>
      <c r="D4" s="1392"/>
      <c r="E4" s="1392"/>
      <c r="F4" s="1392"/>
      <c r="G4" s="1392"/>
      <c r="H4" s="1392"/>
      <c r="I4" s="1392"/>
      <c r="J4" s="1392"/>
      <c r="K4" s="1392"/>
      <c r="L4" s="1392"/>
      <c r="M4" s="1393"/>
    </row>
    <row r="5" spans="1:16" x14ac:dyDescent="0.2">
      <c r="A5" s="96"/>
      <c r="B5" s="97"/>
      <c r="C5" s="97"/>
      <c r="D5" s="59"/>
      <c r="E5" s="59"/>
      <c r="F5" s="59"/>
      <c r="G5" s="59"/>
      <c r="H5" s="59"/>
      <c r="I5" s="59"/>
      <c r="J5" s="59"/>
      <c r="K5" s="59"/>
      <c r="L5" s="59"/>
      <c r="M5" s="208"/>
    </row>
    <row r="6" spans="1:16" x14ac:dyDescent="0.2">
      <c r="A6" s="96"/>
      <c r="B6" s="45" t="s">
        <v>35</v>
      </c>
      <c r="C6" s="45" t="s">
        <v>34</v>
      </c>
      <c r="D6" s="45" t="s">
        <v>33</v>
      </c>
      <c r="E6" s="45" t="s">
        <v>32</v>
      </c>
      <c r="F6" s="45" t="s">
        <v>31</v>
      </c>
      <c r="G6" s="45" t="s">
        <v>30</v>
      </c>
      <c r="H6" s="48" t="s">
        <v>29</v>
      </c>
      <c r="I6" s="468" t="s">
        <v>28</v>
      </c>
      <c r="J6" s="468" t="s">
        <v>27</v>
      </c>
      <c r="K6" s="468" t="s">
        <v>26</v>
      </c>
      <c r="L6" s="468" t="s">
        <v>25</v>
      </c>
      <c r="M6" s="433" t="s">
        <v>24</v>
      </c>
    </row>
    <row r="7" spans="1:16" ht="20" customHeight="1" x14ac:dyDescent="0.2">
      <c r="A7" s="96"/>
      <c r="B7" s="1378" t="s">
        <v>374</v>
      </c>
      <c r="C7" s="1379"/>
      <c r="D7" s="1387"/>
      <c r="E7" s="1387"/>
      <c r="F7" s="1387"/>
      <c r="G7" s="1387"/>
      <c r="H7" s="1379" t="s">
        <v>90</v>
      </c>
      <c r="I7" s="1379"/>
      <c r="J7" s="1387"/>
      <c r="K7" s="1387"/>
      <c r="L7" s="1387"/>
      <c r="M7" s="1390"/>
    </row>
    <row r="8" spans="1:16" s="87" customFormat="1" ht="52" customHeight="1" x14ac:dyDescent="0.2">
      <c r="A8" s="95"/>
      <c r="B8" s="424" t="s">
        <v>306</v>
      </c>
      <c r="C8" s="352" t="s">
        <v>309</v>
      </c>
      <c r="D8" s="352" t="s">
        <v>87</v>
      </c>
      <c r="E8" s="352" t="s">
        <v>88</v>
      </c>
      <c r="F8" s="352" t="s">
        <v>89</v>
      </c>
      <c r="G8" s="352" t="s">
        <v>56</v>
      </c>
      <c r="H8" s="424" t="s">
        <v>306</v>
      </c>
      <c r="I8" s="352" t="s">
        <v>309</v>
      </c>
      <c r="J8" s="352" t="s">
        <v>87</v>
      </c>
      <c r="K8" s="352" t="s">
        <v>88</v>
      </c>
      <c r="L8" s="352" t="s">
        <v>89</v>
      </c>
      <c r="M8" s="359" t="s">
        <v>56</v>
      </c>
      <c r="P8" s="538"/>
    </row>
    <row r="9" spans="1:16" s="87" customFormat="1" ht="15" customHeight="1" x14ac:dyDescent="0.2">
      <c r="A9" s="93">
        <v>1913</v>
      </c>
      <c r="B9" s="425"/>
      <c r="C9" s="317"/>
      <c r="D9" s="317"/>
      <c r="E9" s="85"/>
      <c r="F9" s="85"/>
      <c r="G9" s="84">
        <f>avgfiinc!BH2</f>
        <v>10112.467662533954</v>
      </c>
      <c r="H9" s="530"/>
      <c r="I9" s="541"/>
      <c r="J9" s="442"/>
      <c r="K9" s="443"/>
      <c r="L9" s="442"/>
      <c r="M9" s="561">
        <f>G9*0.9/'TD5'!F9</f>
        <v>0.59269448788320744</v>
      </c>
      <c r="P9" s="539"/>
    </row>
    <row r="10" spans="1:16" s="87" customFormat="1" ht="15" customHeight="1" x14ac:dyDescent="0.2">
      <c r="A10" s="92">
        <v>1914</v>
      </c>
      <c r="B10" s="425"/>
      <c r="C10" s="317"/>
      <c r="D10" s="317"/>
      <c r="E10" s="85"/>
      <c r="F10" s="85"/>
      <c r="G10" s="84">
        <f>avgfiinc!BH3</f>
        <v>9850.3503386458597</v>
      </c>
      <c r="H10" s="530"/>
      <c r="I10" s="541"/>
      <c r="J10" s="442"/>
      <c r="K10" s="443"/>
      <c r="L10" s="442"/>
      <c r="M10" s="561">
        <f>G10*0.9/'TD5'!F10</f>
        <v>0.59071549590972094</v>
      </c>
      <c r="P10" s="539"/>
    </row>
    <row r="11" spans="1:16" s="87" customFormat="1" ht="15" customHeight="1" x14ac:dyDescent="0.2">
      <c r="A11" s="92">
        <v>1915</v>
      </c>
      <c r="B11" s="425"/>
      <c r="C11" s="317"/>
      <c r="D11" s="317"/>
      <c r="E11" s="85"/>
      <c r="F11" s="85"/>
      <c r="G11" s="84">
        <f>avgfiinc!BH4</f>
        <v>9910.405793808266</v>
      </c>
      <c r="H11" s="530"/>
      <c r="I11" s="541"/>
      <c r="J11" s="442"/>
      <c r="K11" s="443"/>
      <c r="L11" s="442"/>
      <c r="M11" s="561">
        <f>G11*0.9/'TD5'!F11</f>
        <v>0.59651768534913385</v>
      </c>
      <c r="P11" s="539"/>
    </row>
    <row r="12" spans="1:16" s="87" customFormat="1" ht="15" customHeight="1" x14ac:dyDescent="0.2">
      <c r="A12" s="92">
        <v>1916</v>
      </c>
      <c r="B12" s="425"/>
      <c r="C12" s="317"/>
      <c r="D12" s="317"/>
      <c r="E12" s="85"/>
      <c r="F12" s="85"/>
      <c r="G12" s="84">
        <f>avgfiinc!BH5</f>
        <v>10500.275236864874</v>
      </c>
      <c r="H12" s="530"/>
      <c r="I12" s="541"/>
      <c r="J12" s="442"/>
      <c r="K12" s="443"/>
      <c r="L12" s="442"/>
      <c r="M12" s="561">
        <f>G12*0.9/'TD5'!F12</f>
        <v>0.57918734861582466</v>
      </c>
      <c r="P12" s="539"/>
    </row>
    <row r="13" spans="1:16" s="87" customFormat="1" ht="15" customHeight="1" x14ac:dyDescent="0.2">
      <c r="A13" s="92">
        <v>1917</v>
      </c>
      <c r="B13" s="425"/>
      <c r="C13" s="317"/>
      <c r="D13" s="317"/>
      <c r="E13" s="85"/>
      <c r="F13" s="85"/>
      <c r="G13" s="84">
        <f>avgfiinc!BH6</f>
        <v>10699.040224812274</v>
      </c>
      <c r="H13" s="530"/>
      <c r="I13" s="541"/>
      <c r="J13" s="442"/>
      <c r="K13" s="443"/>
      <c r="L13" s="442"/>
      <c r="M13" s="561">
        <f>G13*0.9/'TD5'!F13</f>
        <v>0.59492342549909938</v>
      </c>
      <c r="P13" s="539"/>
    </row>
    <row r="14" spans="1:16" s="87" customFormat="1" ht="15" customHeight="1" x14ac:dyDescent="0.2">
      <c r="A14" s="92">
        <v>1918</v>
      </c>
      <c r="B14" s="425"/>
      <c r="C14" s="317"/>
      <c r="D14" s="353"/>
      <c r="E14" s="314"/>
      <c r="F14" s="314"/>
      <c r="G14" s="84">
        <f>avgfiinc!BH7</f>
        <v>10174.458911538823</v>
      </c>
      <c r="H14" s="530"/>
      <c r="I14" s="541"/>
      <c r="J14" s="442"/>
      <c r="K14" s="443"/>
      <c r="L14" s="442"/>
      <c r="M14" s="561">
        <f>G14*0.9/'TD5'!F14</f>
        <v>0.59892954553272804</v>
      </c>
      <c r="P14" s="539"/>
    </row>
    <row r="15" spans="1:16" s="87" customFormat="1" ht="15" customHeight="1" x14ac:dyDescent="0.2">
      <c r="A15" s="91">
        <v>1919</v>
      </c>
      <c r="B15" s="426"/>
      <c r="C15" s="316"/>
      <c r="D15" s="354"/>
      <c r="E15" s="315"/>
      <c r="F15" s="315"/>
      <c r="G15" s="88">
        <f>avgfiinc!BH8</f>
        <v>10124.771982560493</v>
      </c>
      <c r="H15" s="531"/>
      <c r="I15" s="542"/>
      <c r="J15" s="445"/>
      <c r="K15" s="446"/>
      <c r="L15" s="445"/>
      <c r="M15" s="562">
        <f>G15*0.9/'TD5'!F15</f>
        <v>0.59684362117977385</v>
      </c>
      <c r="P15" s="539"/>
    </row>
    <row r="16" spans="1:16" s="87" customFormat="1" ht="15" customHeight="1" x14ac:dyDescent="0.2">
      <c r="A16" s="92">
        <v>1920</v>
      </c>
      <c r="B16" s="425"/>
      <c r="C16" s="317"/>
      <c r="D16" s="353"/>
      <c r="E16" s="314"/>
      <c r="F16" s="314"/>
      <c r="G16" s="84">
        <f>avgfiinc!BH9</f>
        <v>9258.8702595258837</v>
      </c>
      <c r="H16" s="530"/>
      <c r="I16" s="541"/>
      <c r="J16" s="442"/>
      <c r="K16" s="443"/>
      <c r="L16" s="442"/>
      <c r="M16" s="561">
        <f>G16*0.9/'TD5'!F16</f>
        <v>0.60985886359626551</v>
      </c>
      <c r="P16" s="539"/>
    </row>
    <row r="17" spans="1:16" s="87" customFormat="1" ht="15" customHeight="1" x14ac:dyDescent="0.2">
      <c r="A17" s="92">
        <v>1921</v>
      </c>
      <c r="B17" s="425"/>
      <c r="C17" s="317"/>
      <c r="D17" s="353"/>
      <c r="E17" s="314"/>
      <c r="F17" s="314"/>
      <c r="G17" s="84">
        <f>avgfiinc!BH10</f>
        <v>7733.4810264585858</v>
      </c>
      <c r="H17" s="530"/>
      <c r="I17" s="541"/>
      <c r="J17" s="442"/>
      <c r="K17" s="443"/>
      <c r="L17" s="442"/>
      <c r="M17" s="561">
        <f>G17*0.9/'TD5'!F17</f>
        <v>0.56818943336199224</v>
      </c>
      <c r="P17" s="539"/>
    </row>
    <row r="18" spans="1:16" s="87" customFormat="1" ht="15" customHeight="1" x14ac:dyDescent="0.2">
      <c r="A18" s="92">
        <v>1922</v>
      </c>
      <c r="B18" s="425"/>
      <c r="C18" s="317"/>
      <c r="D18" s="353"/>
      <c r="E18" s="314"/>
      <c r="F18" s="314"/>
      <c r="G18" s="84">
        <f>avgfiinc!BH11</f>
        <v>8815.8994629979898</v>
      </c>
      <c r="H18" s="530"/>
      <c r="I18" s="541"/>
      <c r="J18" s="442"/>
      <c r="K18" s="443"/>
      <c r="L18" s="442"/>
      <c r="M18" s="561">
        <f>G18*0.9/'TD5'!F18</f>
        <v>0.56278522338482295</v>
      </c>
      <c r="P18" s="539"/>
    </row>
    <row r="19" spans="1:16" s="87" customFormat="1" ht="15" customHeight="1" x14ac:dyDescent="0.2">
      <c r="A19" s="92">
        <v>1923</v>
      </c>
      <c r="B19" s="425"/>
      <c r="C19" s="317"/>
      <c r="D19" s="353"/>
      <c r="E19" s="314"/>
      <c r="F19" s="314"/>
      <c r="G19" s="84">
        <f>avgfiinc!BH12</f>
        <v>10098.621355502682</v>
      </c>
      <c r="H19" s="530"/>
      <c r="I19" s="541"/>
      <c r="J19" s="442"/>
      <c r="K19" s="443"/>
      <c r="L19" s="442"/>
      <c r="M19" s="561">
        <f>G19*0.9/'TD5'!F19</f>
        <v>0.58538749420162117</v>
      </c>
      <c r="P19" s="539"/>
    </row>
    <row r="20" spans="1:16" s="87" customFormat="1" ht="15" customHeight="1" x14ac:dyDescent="0.2">
      <c r="A20" s="92">
        <v>1924</v>
      </c>
      <c r="B20" s="425"/>
      <c r="C20" s="317"/>
      <c r="D20" s="353"/>
      <c r="E20" s="314"/>
      <c r="F20" s="314"/>
      <c r="G20" s="84">
        <f>avgfiinc!BH13</f>
        <v>9557.5424708473493</v>
      </c>
      <c r="H20" s="530"/>
      <c r="I20" s="541"/>
      <c r="J20" s="442"/>
      <c r="K20" s="443"/>
      <c r="L20" s="442"/>
      <c r="M20" s="561">
        <f>G20*0.9/'TD5'!F20</f>
        <v>0.55592957252152531</v>
      </c>
      <c r="P20" s="539"/>
    </row>
    <row r="21" spans="1:16" s="87" customFormat="1" ht="15" customHeight="1" x14ac:dyDescent="0.2">
      <c r="A21" s="92">
        <v>1925</v>
      </c>
      <c r="B21" s="425"/>
      <c r="C21" s="317"/>
      <c r="D21" s="353"/>
      <c r="E21" s="314"/>
      <c r="F21" s="314"/>
      <c r="G21" s="84">
        <f>avgfiinc!BH14</f>
        <v>9647.4177497954515</v>
      </c>
      <c r="H21" s="530"/>
      <c r="I21" s="541"/>
      <c r="J21" s="442"/>
      <c r="K21" s="443"/>
      <c r="L21" s="442"/>
      <c r="M21" s="561">
        <f>G21*0.9/'TD5'!F21</f>
        <v>0.53645923081175939</v>
      </c>
      <c r="P21" s="539"/>
    </row>
    <row r="22" spans="1:16" s="87" customFormat="1" ht="15" customHeight="1" x14ac:dyDescent="0.2">
      <c r="A22" s="92">
        <v>1926</v>
      </c>
      <c r="B22" s="425"/>
      <c r="C22" s="317"/>
      <c r="D22" s="353"/>
      <c r="E22" s="314"/>
      <c r="F22" s="314"/>
      <c r="G22" s="84">
        <f>avgfiinc!BH15</f>
        <v>9797.8333972145883</v>
      </c>
      <c r="H22" s="530"/>
      <c r="I22" s="541"/>
      <c r="J22" s="442"/>
      <c r="K22" s="443"/>
      <c r="L22" s="442"/>
      <c r="M22" s="561">
        <f>G22*0.9/'TD5'!F22</f>
        <v>0.5428956423176261</v>
      </c>
      <c r="P22" s="539"/>
    </row>
    <row r="23" spans="1:16" s="87" customFormat="1" ht="15" customHeight="1" x14ac:dyDescent="0.2">
      <c r="A23" s="92">
        <v>1927</v>
      </c>
      <c r="B23" s="425"/>
      <c r="C23" s="317"/>
      <c r="D23" s="353"/>
      <c r="E23" s="314"/>
      <c r="F23" s="314"/>
      <c r="G23" s="84">
        <f>avgfiinc!BH16</f>
        <v>9770.7384743644161</v>
      </c>
      <c r="H23" s="530"/>
      <c r="I23" s="541"/>
      <c r="J23" s="442"/>
      <c r="K23" s="443"/>
      <c r="L23" s="442"/>
      <c r="M23" s="561">
        <f>G23*0.9/'TD5'!F23</f>
        <v>0.53331543891166033</v>
      </c>
      <c r="P23" s="539"/>
    </row>
    <row r="24" spans="1:16" s="87" customFormat="1" ht="15" customHeight="1" x14ac:dyDescent="0.2">
      <c r="A24" s="92">
        <v>1928</v>
      </c>
      <c r="B24" s="425"/>
      <c r="C24" s="317"/>
      <c r="D24" s="353"/>
      <c r="E24" s="314"/>
      <c r="F24" s="314"/>
      <c r="G24" s="84">
        <f>avgfiinc!BH17</f>
        <v>9727.9480346512755</v>
      </c>
      <c r="H24" s="530"/>
      <c r="I24" s="541"/>
      <c r="J24" s="442"/>
      <c r="K24" s="443"/>
      <c r="L24" s="442"/>
      <c r="M24" s="561">
        <f>G24*0.9/'TD5'!F24</f>
        <v>0.50711288401260457</v>
      </c>
      <c r="P24" s="539"/>
    </row>
    <row r="25" spans="1:16" s="87" customFormat="1" ht="15" customHeight="1" x14ac:dyDescent="0.2">
      <c r="A25" s="91">
        <v>1929</v>
      </c>
      <c r="B25" s="426"/>
      <c r="C25" s="316"/>
      <c r="D25" s="354"/>
      <c r="E25" s="315"/>
      <c r="F25" s="315"/>
      <c r="G25" s="88">
        <f>avgfiinc!BH18</f>
        <v>10512.206769224576</v>
      </c>
      <c r="H25" s="531"/>
      <c r="I25" s="542"/>
      <c r="J25" s="445"/>
      <c r="K25" s="446"/>
      <c r="L25" s="445"/>
      <c r="M25" s="562">
        <f>G25*0.9/'TD5'!F25</f>
        <v>0.53290412103992757</v>
      </c>
      <c r="P25" s="539"/>
    </row>
    <row r="26" spans="1:16" s="87" customFormat="1" ht="15" customHeight="1" x14ac:dyDescent="0.2">
      <c r="A26" s="92">
        <v>1930</v>
      </c>
      <c r="B26" s="425"/>
      <c r="C26" s="317"/>
      <c r="D26" s="353"/>
      <c r="E26" s="314"/>
      <c r="F26" s="314"/>
      <c r="G26" s="84">
        <f>avgfiinc!BH19</f>
        <v>9686.15982538139</v>
      </c>
      <c r="H26" s="530"/>
      <c r="I26" s="541"/>
      <c r="J26" s="442"/>
      <c r="K26" s="443"/>
      <c r="L26" s="442"/>
      <c r="M26" s="561">
        <f>G26*0.9/'TD5'!F26</f>
        <v>0.56134545015565351</v>
      </c>
      <c r="P26" s="539"/>
    </row>
    <row r="27" spans="1:16" s="87" customFormat="1" ht="15" customHeight="1" x14ac:dyDescent="0.2">
      <c r="A27" s="92">
        <v>1931</v>
      </c>
      <c r="B27" s="425"/>
      <c r="C27" s="317"/>
      <c r="D27" s="353"/>
      <c r="E27" s="314"/>
      <c r="F27" s="314"/>
      <c r="G27" s="84">
        <f>avgfiinc!BH20</f>
        <v>8693.3657648080334</v>
      </c>
      <c r="H27" s="530"/>
      <c r="I27" s="541"/>
      <c r="J27" s="442"/>
      <c r="K27" s="443"/>
      <c r="L27" s="442"/>
      <c r="M27" s="561">
        <f>G27*0.9/'TD5'!F27</f>
        <v>0.55456799987568017</v>
      </c>
      <c r="P27" s="539"/>
    </row>
    <row r="28" spans="1:16" s="87" customFormat="1" ht="15" customHeight="1" x14ac:dyDescent="0.2">
      <c r="A28" s="92">
        <v>1932</v>
      </c>
      <c r="B28" s="425"/>
      <c r="C28" s="317"/>
      <c r="D28" s="353"/>
      <c r="E28" s="314"/>
      <c r="F28" s="314"/>
      <c r="G28" s="84">
        <f>avgfiinc!BH21</f>
        <v>7117.4693668795826</v>
      </c>
      <c r="H28" s="530"/>
      <c r="I28" s="541"/>
      <c r="J28" s="442"/>
      <c r="K28" s="443"/>
      <c r="L28" s="442"/>
      <c r="M28" s="561">
        <f>G28*0.9/'TD5'!F28</f>
        <v>0.53629788222738495</v>
      </c>
      <c r="P28" s="539"/>
    </row>
    <row r="29" spans="1:16" s="87" customFormat="1" ht="15" customHeight="1" x14ac:dyDescent="0.2">
      <c r="A29" s="92">
        <v>1933</v>
      </c>
      <c r="B29" s="425"/>
      <c r="C29" s="317"/>
      <c r="D29" s="353"/>
      <c r="E29" s="314"/>
      <c r="F29" s="314"/>
      <c r="G29" s="84">
        <f>avgfiinc!BH22</f>
        <v>6960.7866101029158</v>
      </c>
      <c r="H29" s="530"/>
      <c r="I29" s="541"/>
      <c r="J29" s="442"/>
      <c r="K29" s="443"/>
      <c r="L29" s="442"/>
      <c r="M29" s="561">
        <f>G29*0.9/'TD5'!F29</f>
        <v>0.54398185569438229</v>
      </c>
      <c r="P29" s="539"/>
    </row>
    <row r="30" spans="1:16" s="87" customFormat="1" ht="15" customHeight="1" x14ac:dyDescent="0.2">
      <c r="A30" s="92">
        <v>1934</v>
      </c>
      <c r="B30" s="425"/>
      <c r="C30" s="317"/>
      <c r="D30" s="353"/>
      <c r="E30" s="314"/>
      <c r="F30" s="314"/>
      <c r="G30" s="84">
        <f>avgfiinc!BH23</f>
        <v>7485.546259118847</v>
      </c>
      <c r="H30" s="530"/>
      <c r="I30" s="541"/>
      <c r="J30" s="442"/>
      <c r="K30" s="443"/>
      <c r="L30" s="442"/>
      <c r="M30" s="561">
        <f>G30*0.9/'TD5'!F30</f>
        <v>0.54216458027856373</v>
      </c>
      <c r="P30" s="539"/>
    </row>
    <row r="31" spans="1:16" s="87" customFormat="1" ht="15" customHeight="1" x14ac:dyDescent="0.2">
      <c r="A31" s="92">
        <v>1935</v>
      </c>
      <c r="B31" s="425"/>
      <c r="C31" s="317"/>
      <c r="D31" s="353"/>
      <c r="E31" s="314"/>
      <c r="F31" s="314"/>
      <c r="G31" s="84">
        <f>avgfiinc!BH24</f>
        <v>8400.7313435421493</v>
      </c>
      <c r="H31" s="530"/>
      <c r="I31" s="541"/>
      <c r="J31" s="442"/>
      <c r="K31" s="443"/>
      <c r="L31" s="442"/>
      <c r="M31" s="561">
        <f>G31*0.9/'TD5'!F31</f>
        <v>0.55506017287570242</v>
      </c>
      <c r="P31" s="539"/>
    </row>
    <row r="32" spans="1:16" s="87" customFormat="1" ht="15" customHeight="1" x14ac:dyDescent="0.2">
      <c r="A32" s="92">
        <v>1936</v>
      </c>
      <c r="B32" s="425"/>
      <c r="C32" s="317"/>
      <c r="D32" s="353"/>
      <c r="E32" s="314"/>
      <c r="F32" s="314"/>
      <c r="G32" s="84">
        <f>avgfiinc!BH25</f>
        <v>9000.2172274325476</v>
      </c>
      <c r="H32" s="530"/>
      <c r="I32" s="541"/>
      <c r="J32" s="442"/>
      <c r="K32" s="443"/>
      <c r="L32" s="442"/>
      <c r="M32" s="561">
        <f>G32*0.9/'TD5'!F32</f>
        <v>0.53406224905523736</v>
      </c>
      <c r="P32" s="539"/>
    </row>
    <row r="33" spans="1:16" s="87" customFormat="1" ht="15" customHeight="1" x14ac:dyDescent="0.2">
      <c r="A33" s="92">
        <v>1937</v>
      </c>
      <c r="B33" s="425"/>
      <c r="C33" s="317"/>
      <c r="D33" s="353"/>
      <c r="E33" s="314"/>
      <c r="F33" s="314"/>
      <c r="G33" s="84">
        <f>avgfiinc!BH26</f>
        <v>9661.7537525161169</v>
      </c>
      <c r="H33" s="530"/>
      <c r="I33" s="541"/>
      <c r="J33" s="442"/>
      <c r="K33" s="443"/>
      <c r="L33" s="442"/>
      <c r="M33" s="561">
        <f>G33*0.9/'TD5'!F33</f>
        <v>0.55768588239419825</v>
      </c>
      <c r="P33" s="539"/>
    </row>
    <row r="34" spans="1:16" s="87" customFormat="1" ht="15" customHeight="1" x14ac:dyDescent="0.2">
      <c r="A34" s="92">
        <v>1938</v>
      </c>
      <c r="B34" s="425"/>
      <c r="C34" s="317"/>
      <c r="D34" s="353"/>
      <c r="E34" s="314"/>
      <c r="F34" s="314"/>
      <c r="G34" s="84">
        <f>avgfiinc!BH27</f>
        <v>8985.0639589989896</v>
      </c>
      <c r="H34" s="530"/>
      <c r="I34" s="541"/>
      <c r="J34" s="442"/>
      <c r="K34" s="443"/>
      <c r="L34" s="442"/>
      <c r="M34" s="561">
        <f>G34*0.9/'TD5'!F34</f>
        <v>0.55925162429228126</v>
      </c>
      <c r="P34" s="539"/>
    </row>
    <row r="35" spans="1:16" s="87" customFormat="1" ht="15" customHeight="1" x14ac:dyDescent="0.2">
      <c r="A35" s="91">
        <v>1939</v>
      </c>
      <c r="B35" s="426"/>
      <c r="C35" s="316"/>
      <c r="D35" s="354"/>
      <c r="E35" s="315"/>
      <c r="F35" s="315"/>
      <c r="G35" s="88">
        <f>avgfiinc!BH28</f>
        <v>9290.2993208944263</v>
      </c>
      <c r="H35" s="531"/>
      <c r="I35" s="542"/>
      <c r="J35" s="445"/>
      <c r="K35" s="446"/>
      <c r="L35" s="445"/>
      <c r="M35" s="562">
        <f>G35*0.9/'TD5'!F35</f>
        <v>0.54482114358244416</v>
      </c>
      <c r="P35" s="539"/>
    </row>
    <row r="36" spans="1:16" s="87" customFormat="1" ht="15" customHeight="1" x14ac:dyDescent="0.2">
      <c r="A36" s="92">
        <v>1940</v>
      </c>
      <c r="B36" s="425"/>
      <c r="C36" s="317"/>
      <c r="D36" s="353"/>
      <c r="E36" s="314"/>
      <c r="F36" s="314"/>
      <c r="G36" s="84">
        <f>avgfiinc!BH29</f>
        <v>9776.8022171282864</v>
      </c>
      <c r="H36" s="530"/>
      <c r="I36" s="541"/>
      <c r="J36" s="442"/>
      <c r="K36" s="443"/>
      <c r="L36" s="442"/>
      <c r="M36" s="561">
        <f>G36*0.9/'TD5'!F36</f>
        <v>0.5470686757097889</v>
      </c>
      <c r="P36" s="539"/>
    </row>
    <row r="37" spans="1:16" s="87" customFormat="1" ht="15" customHeight="1" x14ac:dyDescent="0.2">
      <c r="A37" s="92">
        <v>1941</v>
      </c>
      <c r="B37" s="425"/>
      <c r="C37" s="317"/>
      <c r="D37" s="353"/>
      <c r="E37" s="314"/>
      <c r="F37" s="314"/>
      <c r="G37" s="84">
        <f>avgfiinc!BH30</f>
        <v>11967.822712017803</v>
      </c>
      <c r="H37" s="530"/>
      <c r="I37" s="541"/>
      <c r="J37" s="442"/>
      <c r="K37" s="443"/>
      <c r="L37" s="442"/>
      <c r="M37" s="561">
        <f>G37*0.9/'TD5'!F37</f>
        <v>0.5806966044272317</v>
      </c>
      <c r="P37" s="539"/>
    </row>
    <row r="38" spans="1:16" s="87" customFormat="1" ht="15" customHeight="1" x14ac:dyDescent="0.2">
      <c r="A38" s="92">
        <v>1942</v>
      </c>
      <c r="B38" s="425"/>
      <c r="C38" s="317"/>
      <c r="D38" s="353"/>
      <c r="E38" s="314"/>
      <c r="F38" s="314"/>
      <c r="G38" s="84">
        <f>avgfiinc!BH31</f>
        <v>15581.773748977786</v>
      </c>
      <c r="H38" s="530"/>
      <c r="I38" s="541"/>
      <c r="J38" s="442"/>
      <c r="K38" s="443"/>
      <c r="L38" s="442"/>
      <c r="M38" s="561">
        <f>G38*0.9/'TD5'!F38</f>
        <v>0.63872137332976286</v>
      </c>
      <c r="P38" s="539"/>
    </row>
    <row r="39" spans="1:16" s="87" customFormat="1" ht="15" customHeight="1" x14ac:dyDescent="0.2">
      <c r="A39" s="92">
        <v>1943</v>
      </c>
      <c r="B39" s="425"/>
      <c r="C39" s="317"/>
      <c r="D39" s="353"/>
      <c r="E39" s="314"/>
      <c r="F39" s="314"/>
      <c r="G39" s="84">
        <f>avgfiinc!BH32</f>
        <v>19059.045274911299</v>
      </c>
      <c r="H39" s="530"/>
      <c r="I39" s="541"/>
      <c r="J39" s="442"/>
      <c r="K39" s="443"/>
      <c r="L39" s="442"/>
      <c r="M39" s="561">
        <f>G39*0.9/'TD5'!F39</f>
        <v>0.66310097885061769</v>
      </c>
      <c r="P39" s="539"/>
    </row>
    <row r="40" spans="1:16" s="87" customFormat="1" ht="15" customHeight="1" x14ac:dyDescent="0.2">
      <c r="A40" s="92">
        <v>1944</v>
      </c>
      <c r="B40" s="425"/>
      <c r="C40" s="317"/>
      <c r="D40" s="353"/>
      <c r="E40" s="314"/>
      <c r="F40" s="314"/>
      <c r="G40" s="84">
        <f>avgfiinc!BH33</f>
        <v>19040.263412863627</v>
      </c>
      <c r="H40" s="530"/>
      <c r="I40" s="541"/>
      <c r="J40" s="442"/>
      <c r="K40" s="443"/>
      <c r="L40" s="442"/>
      <c r="M40" s="561">
        <f>G40*0.9/'TD5'!F40</f>
        <v>0.67487469014545254</v>
      </c>
      <c r="P40" s="539"/>
    </row>
    <row r="41" spans="1:16" s="87" customFormat="1" ht="15" customHeight="1" x14ac:dyDescent="0.2">
      <c r="A41" s="92">
        <v>1945</v>
      </c>
      <c r="B41" s="425"/>
      <c r="C41" s="317"/>
      <c r="D41" s="353"/>
      <c r="E41" s="314"/>
      <c r="F41" s="314"/>
      <c r="G41" s="84">
        <f>avgfiinc!BH34</f>
        <v>18355.127709959204</v>
      </c>
      <c r="H41" s="530"/>
      <c r="I41" s="541"/>
      <c r="J41" s="442"/>
      <c r="K41" s="443"/>
      <c r="L41" s="442"/>
      <c r="M41" s="561">
        <f>G41*0.9/'TD5'!F41</f>
        <v>0.65576689557732859</v>
      </c>
      <c r="P41" s="539"/>
    </row>
    <row r="42" spans="1:16" s="87" customFormat="1" ht="15" customHeight="1" x14ac:dyDescent="0.2">
      <c r="A42" s="92">
        <v>1946</v>
      </c>
      <c r="B42" s="425"/>
      <c r="C42" s="317"/>
      <c r="D42" s="353"/>
      <c r="E42" s="314"/>
      <c r="F42" s="314"/>
      <c r="G42" s="84">
        <f>avgfiinc!BH35</f>
        <v>17331.71085117953</v>
      </c>
      <c r="H42" s="530"/>
      <c r="I42" s="541"/>
      <c r="J42" s="442"/>
      <c r="K42" s="443"/>
      <c r="L42" s="442"/>
      <c r="M42" s="561">
        <f>G42*0.9/'TD5'!F42</f>
        <v>0.6330044877267117</v>
      </c>
      <c r="P42" s="539"/>
    </row>
    <row r="43" spans="1:16" s="87" customFormat="1" ht="15" customHeight="1" x14ac:dyDescent="0.2">
      <c r="A43" s="92">
        <v>1947</v>
      </c>
      <c r="B43" s="425"/>
      <c r="C43" s="317"/>
      <c r="D43" s="353"/>
      <c r="E43" s="314"/>
      <c r="F43" s="314"/>
      <c r="G43" s="84">
        <f>avgfiinc!BH36</f>
        <v>17627.832506755734</v>
      </c>
      <c r="H43" s="530"/>
      <c r="I43" s="541"/>
      <c r="J43" s="442"/>
      <c r="K43" s="443"/>
      <c r="L43" s="442"/>
      <c r="M43" s="561">
        <f>G43*0.9/'TD5'!F43</f>
        <v>0.65652119356119698</v>
      </c>
      <c r="P43" s="539"/>
    </row>
    <row r="44" spans="1:16" s="87" customFormat="1" ht="15" customHeight="1" x14ac:dyDescent="0.2">
      <c r="A44" s="92">
        <v>1948</v>
      </c>
      <c r="B44" s="425"/>
      <c r="C44" s="317"/>
      <c r="D44" s="353"/>
      <c r="E44" s="314"/>
      <c r="F44" s="314"/>
      <c r="G44" s="84">
        <f>avgfiinc!BH37</f>
        <v>18113.970442143291</v>
      </c>
      <c r="H44" s="530"/>
      <c r="I44" s="541"/>
      <c r="J44" s="442"/>
      <c r="K44" s="443"/>
      <c r="L44" s="442"/>
      <c r="M44" s="561">
        <f>G44*0.9/'TD5'!F44</f>
        <v>0.64986491666970203</v>
      </c>
      <c r="P44" s="539"/>
    </row>
    <row r="45" spans="1:16" s="87" customFormat="1" ht="15" customHeight="1" x14ac:dyDescent="0.2">
      <c r="A45" s="91">
        <v>1949</v>
      </c>
      <c r="B45" s="426"/>
      <c r="C45" s="316"/>
      <c r="D45" s="354"/>
      <c r="E45" s="315"/>
      <c r="F45" s="315"/>
      <c r="G45" s="88">
        <f>avgfiinc!BH38</f>
        <v>17720.773106804238</v>
      </c>
      <c r="H45" s="531"/>
      <c r="I45" s="542"/>
      <c r="J45" s="445"/>
      <c r="K45" s="446"/>
      <c r="L45" s="445"/>
      <c r="M45" s="562">
        <f>G45*0.9/'TD5'!F45</f>
        <v>0.65249003757145352</v>
      </c>
      <c r="P45" s="539"/>
    </row>
    <row r="46" spans="1:16" s="87" customFormat="1" ht="15" customHeight="1" x14ac:dyDescent="0.2">
      <c r="A46" s="92">
        <v>1950</v>
      </c>
      <c r="B46" s="425"/>
      <c r="C46" s="317"/>
      <c r="D46" s="353"/>
      <c r="E46" s="314"/>
      <c r="F46" s="314"/>
      <c r="G46" s="84">
        <f>avgfiinc!BH39</f>
        <v>19148.251322972174</v>
      </c>
      <c r="H46" s="530"/>
      <c r="I46" s="541"/>
      <c r="J46" s="442"/>
      <c r="K46" s="443"/>
      <c r="L46" s="442"/>
      <c r="M46" s="561">
        <f>G46*0.9/'TD5'!F46</f>
        <v>0.64436633039048563</v>
      </c>
      <c r="P46" s="539"/>
    </row>
    <row r="47" spans="1:16" s="87" customFormat="1" ht="15" customHeight="1" x14ac:dyDescent="0.2">
      <c r="A47" s="92">
        <v>1951</v>
      </c>
      <c r="B47" s="425"/>
      <c r="C47" s="317"/>
      <c r="D47" s="353"/>
      <c r="E47" s="314"/>
      <c r="F47" s="314"/>
      <c r="G47" s="84">
        <f>avgfiinc!BH40</f>
        <v>20348.297407449551</v>
      </c>
      <c r="H47" s="530"/>
      <c r="I47" s="541"/>
      <c r="J47" s="442"/>
      <c r="K47" s="443"/>
      <c r="L47" s="442"/>
      <c r="M47" s="561">
        <f>G47*0.9/'TD5'!F47</f>
        <v>0.65782448512746106</v>
      </c>
      <c r="P47" s="539"/>
    </row>
    <row r="48" spans="1:16" s="87" customFormat="1" ht="15" customHeight="1" x14ac:dyDescent="0.2">
      <c r="A48" s="92">
        <v>1952</v>
      </c>
      <c r="B48" s="425"/>
      <c r="C48" s="317"/>
      <c r="D48" s="353"/>
      <c r="E48" s="314"/>
      <c r="F48" s="314"/>
      <c r="G48" s="84">
        <f>avgfiinc!BH41</f>
        <v>21195.422724260814</v>
      </c>
      <c r="H48" s="530"/>
      <c r="I48" s="541"/>
      <c r="J48" s="442"/>
      <c r="K48" s="443"/>
      <c r="L48" s="442"/>
      <c r="M48" s="561">
        <f>G48*0.9/'TD5'!F48</f>
        <v>0.66788490970749681</v>
      </c>
      <c r="P48" s="539"/>
    </row>
    <row r="49" spans="1:16" s="87" customFormat="1" ht="15" customHeight="1" x14ac:dyDescent="0.2">
      <c r="A49" s="92">
        <v>1953</v>
      </c>
      <c r="B49" s="425"/>
      <c r="C49" s="317"/>
      <c r="D49" s="353"/>
      <c r="E49" s="314"/>
      <c r="F49" s="314"/>
      <c r="G49" s="84">
        <f>avgfiinc!BH42</f>
        <v>22205.999271220124</v>
      </c>
      <c r="H49" s="530"/>
      <c r="I49" s="541"/>
      <c r="J49" s="442"/>
      <c r="K49" s="443"/>
      <c r="L49" s="442"/>
      <c r="M49" s="561">
        <f>G49*0.9/'TD5'!F49</f>
        <v>0.67693048937916378</v>
      </c>
      <c r="P49" s="539"/>
    </row>
    <row r="50" spans="1:16" s="87" customFormat="1" ht="15" customHeight="1" x14ac:dyDescent="0.2">
      <c r="A50" s="92">
        <v>1954</v>
      </c>
      <c r="B50" s="425"/>
      <c r="C50" s="317"/>
      <c r="D50" s="353"/>
      <c r="E50" s="314"/>
      <c r="F50" s="314"/>
      <c r="G50" s="84">
        <f>avgfiinc!BH43</f>
        <v>21609.698015640031</v>
      </c>
      <c r="H50" s="530"/>
      <c r="I50" s="541"/>
      <c r="J50" s="442"/>
      <c r="K50" s="443"/>
      <c r="L50" s="442"/>
      <c r="M50" s="561">
        <f>G50*0.9/'TD5'!F50</f>
        <v>0.6636388940966691</v>
      </c>
      <c r="P50" s="539"/>
    </row>
    <row r="51" spans="1:16" s="87" customFormat="1" ht="15" customHeight="1" x14ac:dyDescent="0.2">
      <c r="A51" s="92">
        <v>1955</v>
      </c>
      <c r="B51" s="425"/>
      <c r="C51" s="317"/>
      <c r="D51" s="353"/>
      <c r="E51" s="314"/>
      <c r="F51" s="314"/>
      <c r="G51" s="84">
        <f>avgfiinc!BH44</f>
        <v>22788.506192174744</v>
      </c>
      <c r="H51" s="530"/>
      <c r="I51" s="541"/>
      <c r="J51" s="442"/>
      <c r="K51" s="443"/>
      <c r="L51" s="442"/>
      <c r="M51" s="561">
        <f>G51*0.9/'TD5'!F51</f>
        <v>0.66062201574229507</v>
      </c>
      <c r="P51" s="539"/>
    </row>
    <row r="52" spans="1:16" s="87" customFormat="1" ht="15" customHeight="1" x14ac:dyDescent="0.2">
      <c r="A52" s="92">
        <v>1956</v>
      </c>
      <c r="B52" s="425"/>
      <c r="C52" s="317"/>
      <c r="D52" s="353"/>
      <c r="E52" s="314"/>
      <c r="F52" s="314"/>
      <c r="G52" s="84">
        <f>avgfiinc!BH45</f>
        <v>23664.566617303801</v>
      </c>
      <c r="H52" s="530"/>
      <c r="I52" s="541"/>
      <c r="J52" s="442"/>
      <c r="K52" s="443"/>
      <c r="L52" s="442"/>
      <c r="M52" s="561">
        <f>G52*0.9/'TD5'!F52</f>
        <v>0.66537860230848178</v>
      </c>
      <c r="P52" s="539"/>
    </row>
    <row r="53" spans="1:16" s="87" customFormat="1" ht="15" customHeight="1" x14ac:dyDescent="0.2">
      <c r="A53" s="92">
        <v>1957</v>
      </c>
      <c r="B53" s="425"/>
      <c r="C53" s="317"/>
      <c r="D53" s="353"/>
      <c r="E53" s="314"/>
      <c r="F53" s="314"/>
      <c r="G53" s="84">
        <f>avgfiinc!BH46</f>
        <v>23784.156010308609</v>
      </c>
      <c r="H53" s="530"/>
      <c r="I53" s="541"/>
      <c r="J53" s="442"/>
      <c r="K53" s="443"/>
      <c r="L53" s="442"/>
      <c r="M53" s="561">
        <f>G53*0.9/'TD5'!F53</f>
        <v>0.67011410301114127</v>
      </c>
      <c r="P53" s="539"/>
    </row>
    <row r="54" spans="1:16" s="87" customFormat="1" ht="15" customHeight="1" x14ac:dyDescent="0.2">
      <c r="A54" s="92">
        <v>1958</v>
      </c>
      <c r="B54" s="425"/>
      <c r="C54" s="317"/>
      <c r="D54" s="353"/>
      <c r="E54" s="314"/>
      <c r="F54" s="314"/>
      <c r="G54" s="84">
        <f>avgfiinc!BH47</f>
        <v>23037.350523285961</v>
      </c>
      <c r="H54" s="530"/>
      <c r="I54" s="541"/>
      <c r="J54" s="442"/>
      <c r="K54" s="443"/>
      <c r="L54" s="442"/>
      <c r="M54" s="561">
        <f>G54*0.9/'TD5'!F54</f>
        <v>0.66438464492236238</v>
      </c>
      <c r="P54" s="539"/>
    </row>
    <row r="55" spans="1:16" s="87" customFormat="1" ht="15" customHeight="1" x14ac:dyDescent="0.2">
      <c r="A55" s="91">
        <v>1959</v>
      </c>
      <c r="B55" s="426"/>
      <c r="C55" s="316"/>
      <c r="D55" s="354"/>
      <c r="E55" s="315"/>
      <c r="F55" s="315"/>
      <c r="G55" s="88">
        <f>avgfiinc!BH48</f>
        <v>24356.0110812477</v>
      </c>
      <c r="H55" s="531"/>
      <c r="I55" s="542"/>
      <c r="J55" s="445"/>
      <c r="K55" s="446"/>
      <c r="L55" s="445"/>
      <c r="M55" s="562">
        <f>G55*0.9/'TD5'!F55</f>
        <v>0.65996373965789057</v>
      </c>
      <c r="P55" s="539"/>
    </row>
    <row r="56" spans="1:16" x14ac:dyDescent="0.2">
      <c r="A56" s="67">
        <v>1960</v>
      </c>
      <c r="B56" s="425"/>
      <c r="C56" s="317"/>
      <c r="D56" s="353"/>
      <c r="E56" s="314"/>
      <c r="F56" s="314"/>
      <c r="G56" s="84">
        <f>avgfiinc!BH49</f>
        <v>24707.316207912005</v>
      </c>
      <c r="H56" s="530"/>
      <c r="I56" s="541"/>
      <c r="J56" s="442"/>
      <c r="K56" s="443"/>
      <c r="L56" s="442"/>
      <c r="M56" s="561">
        <f>G56*0.9/'TD5'!F56</f>
        <v>0.66524903984327888</v>
      </c>
      <c r="P56" s="539"/>
    </row>
    <row r="57" spans="1:16" x14ac:dyDescent="0.2">
      <c r="A57" s="67">
        <v>1961</v>
      </c>
      <c r="B57" s="425"/>
      <c r="C57" s="317"/>
      <c r="D57" s="353"/>
      <c r="E57" s="314"/>
      <c r="F57" s="314"/>
      <c r="G57" s="84">
        <f>avgfiinc!BH50</f>
        <v>24956.041326471663</v>
      </c>
      <c r="H57" s="530"/>
      <c r="I57" s="541"/>
      <c r="J57" s="442"/>
      <c r="K57" s="443"/>
      <c r="L57" s="442"/>
      <c r="M57" s="561">
        <f>G57*0.9/'TD5'!F57</f>
        <v>0.65745227194480271</v>
      </c>
      <c r="P57" s="539"/>
    </row>
    <row r="58" spans="1:16" x14ac:dyDescent="0.2">
      <c r="A58" s="67">
        <v>1962</v>
      </c>
      <c r="B58" s="427">
        <f>avgfiinc!BC51</f>
        <v>16316.246615594584</v>
      </c>
      <c r="C58" s="318">
        <f>avgfiinc!BD51</f>
        <v>14464.198870455366</v>
      </c>
      <c r="D58" s="355">
        <f>avgfiinc!BE51</f>
        <v>18607.504610758075</v>
      </c>
      <c r="E58" s="522">
        <f>avgfiinc!BF51</f>
        <v>24811.899292789425</v>
      </c>
      <c r="F58" s="522">
        <f>avgfiinc!BG51</f>
        <v>6390.6619612937957</v>
      </c>
      <c r="G58" s="81">
        <f>avgfiinc!BH51</f>
        <v>24059.420272371706</v>
      </c>
      <c r="H58" s="532">
        <f>B58*0.9/'TD5'!B58</f>
        <v>0.68173152208328247</v>
      </c>
      <c r="I58" s="543">
        <f>C58*0.9/'TD5'!B58</f>
        <v>0.6043485701084137</v>
      </c>
      <c r="J58" s="549">
        <f>D58*0.9/'TD5'!C58</f>
        <v>0.71062523126602173</v>
      </c>
      <c r="K58" s="543">
        <f>E58*0.9/'TD5'!D58</f>
        <v>0.6795726716518401</v>
      </c>
      <c r="L58" s="549">
        <f>F58*0.9/'TD5'!E58</f>
        <v>0.52946960926055908</v>
      </c>
      <c r="M58" s="550">
        <f>G58*0.9/'TD5'!F58</f>
        <v>0.65115496516227711</v>
      </c>
      <c r="P58" s="539"/>
    </row>
    <row r="59" spans="1:16" x14ac:dyDescent="0.2">
      <c r="A59" s="67">
        <v>1963</v>
      </c>
      <c r="B59" s="428">
        <f>avgfiinc!BC52</f>
        <v>17023.857092238555</v>
      </c>
      <c r="C59" s="319">
        <f>avgfiinc!BD52</f>
        <v>15097.494637610302</v>
      </c>
      <c r="D59" s="353">
        <f>avgfiinc!BE52</f>
        <v>19417.478693657555</v>
      </c>
      <c r="E59" s="524">
        <f>avgfiinc!BF52</f>
        <v>25863.52348180284</v>
      </c>
      <c r="F59" s="524">
        <f>avgfiinc!BG52</f>
        <v>6658.3052349485179</v>
      </c>
      <c r="G59" s="62">
        <f>avgfiinc!BH52</f>
        <v>25612.005339740812</v>
      </c>
      <c r="H59" s="533">
        <f>B59*0.9/'TD5'!B59</f>
        <v>0.68159695008173782</v>
      </c>
      <c r="I59" s="544">
        <f>C59*0.9/'TD5'!B59</f>
        <v>0.60446972992754577</v>
      </c>
      <c r="J59" s="551">
        <f>D59*0.9/'TD5'!C59</f>
        <v>0.71076661757394988</v>
      </c>
      <c r="K59" s="544">
        <f>E59*0.9/'TD5'!D59</f>
        <v>0.67935687441835535</v>
      </c>
      <c r="L59" s="551">
        <f>F59*0.9/'TD5'!E59</f>
        <v>0.52917729825672866</v>
      </c>
      <c r="M59" s="552">
        <f>G59*0.9/'TD5'!F59</f>
        <v>0.6621518712328035</v>
      </c>
      <c r="P59" s="539"/>
    </row>
    <row r="60" spans="1:16" x14ac:dyDescent="0.2">
      <c r="A60" s="67">
        <v>1964</v>
      </c>
      <c r="B60" s="428">
        <f>avgfiinc!BC53</f>
        <v>17731.467568882526</v>
      </c>
      <c r="C60" s="319">
        <f>avgfiinc!BD53</f>
        <v>15730.790404765237</v>
      </c>
      <c r="D60" s="353">
        <f>avgfiinc!BE53</f>
        <v>20227.452776557035</v>
      </c>
      <c r="E60" s="524">
        <f>avgfiinc!BF53</f>
        <v>26915.147670816252</v>
      </c>
      <c r="F60" s="524">
        <f>avgfiinc!BG53</f>
        <v>6925.94850860324</v>
      </c>
      <c r="G60" s="62">
        <f>avgfiinc!BH53</f>
        <v>26258.010421699371</v>
      </c>
      <c r="H60" s="533">
        <f>B60*0.9/'TD5'!B60</f>
        <v>0.68147316575050343</v>
      </c>
      <c r="I60" s="544">
        <f>C60*0.9/'TD5'!B60</f>
        <v>0.60458117723464966</v>
      </c>
      <c r="J60" s="551">
        <f>D60*0.9/'TD5'!C60</f>
        <v>0.71089673042297352</v>
      </c>
      <c r="K60" s="544">
        <f>E60*0.9/'TD5'!D60</f>
        <v>0.67915806174278259</v>
      </c>
      <c r="L60" s="551">
        <f>F60*0.9/'TD5'!E60</f>
        <v>0.52890786528587352</v>
      </c>
      <c r="M60" s="552">
        <f>G60*0.9/'TD5'!F60</f>
        <v>0.65149575471878041</v>
      </c>
      <c r="P60" s="539"/>
    </row>
    <row r="61" spans="1:16" x14ac:dyDescent="0.2">
      <c r="A61" s="67">
        <v>1965</v>
      </c>
      <c r="B61" s="428">
        <f>avgfiinc!BC54</f>
        <v>18590.950158334243</v>
      </c>
      <c r="C61" s="319">
        <f>avgfiinc!BD54</f>
        <v>16549.266038530404</v>
      </c>
      <c r="D61" s="353">
        <f>avgfiinc!BE54</f>
        <v>21216.470069705385</v>
      </c>
      <c r="E61" s="524">
        <f>avgfiinc!BF54</f>
        <v>28251.03819662756</v>
      </c>
      <c r="F61" s="524">
        <f>avgfiinc!BG54</f>
        <v>7320.0034938774388</v>
      </c>
      <c r="G61" s="62">
        <f>avgfiinc!BH54</f>
        <v>27836.309031395507</v>
      </c>
      <c r="H61" s="533">
        <f>B61*0.9/'TD5'!B61</f>
        <v>0.68259695143434429</v>
      </c>
      <c r="I61" s="544">
        <f>C61*0.9/'TD5'!B61</f>
        <v>0.6076332005716566</v>
      </c>
      <c r="J61" s="551">
        <f>D61*0.9/'TD5'!C61</f>
        <v>0.71217619752533301</v>
      </c>
      <c r="K61" s="544">
        <f>E61*0.9/'TD5'!D61</f>
        <v>0.68174423578990628</v>
      </c>
      <c r="L61" s="551">
        <f>F61*0.9/'TD5'!E61</f>
        <v>0.53238944876338068</v>
      </c>
      <c r="M61" s="552">
        <f>G61*0.9/'TD5'!F61</f>
        <v>0.65218975871043428</v>
      </c>
      <c r="P61" s="539"/>
    </row>
    <row r="62" spans="1:16" x14ac:dyDescent="0.2">
      <c r="A62" s="67">
        <v>1966</v>
      </c>
      <c r="B62" s="428">
        <f>avgfiinc!BC55</f>
        <v>19450.432747785962</v>
      </c>
      <c r="C62" s="319">
        <f>avgfiinc!BD55</f>
        <v>17367.741672295575</v>
      </c>
      <c r="D62" s="353">
        <f>avgfiinc!BE55</f>
        <v>22205.487362853735</v>
      </c>
      <c r="E62" s="524">
        <f>avgfiinc!BF55</f>
        <v>29586.928722438872</v>
      </c>
      <c r="F62" s="524">
        <f>avgfiinc!BG55</f>
        <v>7714.0584791516385</v>
      </c>
      <c r="G62" s="62">
        <f>avgfiinc!BH55</f>
        <v>28642.812270861643</v>
      </c>
      <c r="H62" s="533">
        <f>B62*0.9/'TD5'!B62</f>
        <v>0.68362465500831604</v>
      </c>
      <c r="I62" s="544">
        <f>C62*0.9/'TD5'!B62</f>
        <v>0.61042428016662598</v>
      </c>
      <c r="J62" s="551">
        <f>D62*0.9/'TD5'!C62</f>
        <v>0.71334570646286</v>
      </c>
      <c r="K62" s="544">
        <f>E62*0.9/'TD5'!D62</f>
        <v>0.68411403894424427</v>
      </c>
      <c r="L62" s="551">
        <f>F62*0.9/'TD5'!E62</f>
        <v>0.53555461764335621</v>
      </c>
      <c r="M62" s="552">
        <f>G62*0.9/'TD5'!F62</f>
        <v>0.65327244997024536</v>
      </c>
      <c r="P62" s="539"/>
    </row>
    <row r="63" spans="1:16" x14ac:dyDescent="0.2">
      <c r="A63" s="67">
        <v>1967</v>
      </c>
      <c r="B63" s="428">
        <f>avgfiinc!BC56</f>
        <v>20141.339232596431</v>
      </c>
      <c r="C63" s="319">
        <f>avgfiinc!BD56</f>
        <v>18071.305460991221</v>
      </c>
      <c r="D63" s="353">
        <f>avgfiinc!BE56</f>
        <v>22994.97526051983</v>
      </c>
      <c r="E63" s="524">
        <f>avgfiinc!BF56</f>
        <v>29880.690978796385</v>
      </c>
      <c r="F63" s="524">
        <f>avgfiinc!BG56</f>
        <v>8651.5688584719501</v>
      </c>
      <c r="G63" s="62">
        <f>avgfiinc!BH56</f>
        <v>30254.452206920589</v>
      </c>
      <c r="H63" s="534">
        <f>B63*0.9/'TD5'!B63</f>
        <v>0.67798946052789677</v>
      </c>
      <c r="I63" s="545">
        <f>C63*0.9/'TD5'!B63</f>
        <v>0.60830883681774139</v>
      </c>
      <c r="J63" s="551">
        <f>D63*0.9/'TD5'!C63</f>
        <v>0.70684745162725471</v>
      </c>
      <c r="K63" s="544">
        <f>E63*0.9/'TD5'!D63</f>
        <v>0.67559481412172329</v>
      </c>
      <c r="L63" s="551">
        <f>F63*0.9/'TD5'!E63</f>
        <v>0.54566350579261791</v>
      </c>
      <c r="M63" s="552">
        <f>G63*0.9/'TD5'!F63</f>
        <v>0.64964307099580776</v>
      </c>
      <c r="P63" s="539"/>
    </row>
    <row r="64" spans="1:16" x14ac:dyDescent="0.2">
      <c r="A64" s="67">
        <v>1968</v>
      </c>
      <c r="B64" s="428">
        <f>avgfiinc!BC57</f>
        <v>20928.641412379024</v>
      </c>
      <c r="C64" s="319">
        <f>avgfiinc!BD57</f>
        <v>18793.372465627832</v>
      </c>
      <c r="D64" s="353">
        <f>avgfiinc!BE57</f>
        <v>23770.932975101885</v>
      </c>
      <c r="E64" s="524">
        <f>avgfiinc!BF57</f>
        <v>30677.748294965648</v>
      </c>
      <c r="F64" s="524">
        <f>avgfiinc!BG57</f>
        <v>9201.8401137120636</v>
      </c>
      <c r="G64" s="62">
        <f>avgfiinc!BH57</f>
        <v>31222.405769031258</v>
      </c>
      <c r="H64" s="534">
        <f>B64*0.9/'TD5'!B64</f>
        <v>0.67764187045395385</v>
      </c>
      <c r="I64" s="545">
        <f>C64*0.9/'TD5'!B64</f>
        <v>0.60850467160344113</v>
      </c>
      <c r="J64" s="551">
        <f>D64*0.9/'TD5'!C64</f>
        <v>0.70593654178082943</v>
      </c>
      <c r="K64" s="544">
        <f>E64*0.9/'TD5'!D64</f>
        <v>0.67396123148500908</v>
      </c>
      <c r="L64" s="551">
        <f>F64*0.9/'TD5'!E64</f>
        <v>0.54981750249862671</v>
      </c>
      <c r="M64" s="552">
        <f>G64*0.9/'TD5'!F64</f>
        <v>0.64925518073141586</v>
      </c>
      <c r="P64" s="539"/>
    </row>
    <row r="65" spans="1:16" x14ac:dyDescent="0.2">
      <c r="A65" s="72">
        <v>1969</v>
      </c>
      <c r="B65" s="429">
        <f>avgfiinc!BC58</f>
        <v>21419.49958207961</v>
      </c>
      <c r="C65" s="320">
        <f>avgfiinc!BD58</f>
        <v>19168.533449207749</v>
      </c>
      <c r="D65" s="354">
        <f>avgfiinc!BE58</f>
        <v>24339.898341648477</v>
      </c>
      <c r="E65" s="526">
        <f>avgfiinc!BF58</f>
        <v>31446.00518766863</v>
      </c>
      <c r="F65" s="526">
        <f>avgfiinc!BG58</f>
        <v>9390.1398529743947</v>
      </c>
      <c r="G65" s="68">
        <f>avgfiinc!BH58</f>
        <v>32083.558766638183</v>
      </c>
      <c r="H65" s="535">
        <f>B65*0.9/'TD5'!B65</f>
        <v>0.68610619800165307</v>
      </c>
      <c r="I65" s="546">
        <f>C65*0.9/'TD5'!B65</f>
        <v>0.61400358844548464</v>
      </c>
      <c r="J65" s="553">
        <f>D65*0.9/'TD5'!C65</f>
        <v>0.71352839237079024</v>
      </c>
      <c r="K65" s="547">
        <f>E65*0.9/'TD5'!D65</f>
        <v>0.67893717670813214</v>
      </c>
      <c r="L65" s="553">
        <f>F65*0.9/'TD5'!E65</f>
        <v>0.560196653008461</v>
      </c>
      <c r="M65" s="554">
        <f>G65*0.9/'TD5'!F65</f>
        <v>0.65729260304942738</v>
      </c>
      <c r="P65" s="539"/>
    </row>
    <row r="66" spans="1:16" x14ac:dyDescent="0.2">
      <c r="A66" s="67">
        <v>1970</v>
      </c>
      <c r="B66" s="428">
        <f>avgfiinc!BC59</f>
        <v>20970.724716253655</v>
      </c>
      <c r="C66" s="319">
        <f>avgfiinc!BD59</f>
        <v>18715.609347252423</v>
      </c>
      <c r="D66" s="353">
        <f>avgfiinc!BE59</f>
        <v>23901.25976794993</v>
      </c>
      <c r="E66" s="524">
        <f>avgfiinc!BF59</f>
        <v>30747.152220105687</v>
      </c>
      <c r="F66" s="524">
        <f>avgfiinc!BG59</f>
        <v>9033.7593049563638</v>
      </c>
      <c r="G66" s="62">
        <f>avgfiinc!BH59</f>
        <v>31118.963744594945</v>
      </c>
      <c r="H66" s="534">
        <f>B66*0.9/'TD5'!B66</f>
        <v>0.69076274905819446</v>
      </c>
      <c r="I66" s="545">
        <f>C66*0.9/'TD5'!B66</f>
        <v>0.61648063850589097</v>
      </c>
      <c r="J66" s="551">
        <f>D66*0.9/'TD5'!C66</f>
        <v>0.71774519176688056</v>
      </c>
      <c r="K66" s="544">
        <f>E66*0.9/'TD5'!D66</f>
        <v>0.68076188361737877</v>
      </c>
      <c r="L66" s="551">
        <f>F66*0.9/'TD5'!E66</f>
        <v>0.56509222462773323</v>
      </c>
      <c r="M66" s="552">
        <f>G66*0.9/'TD5'!F66</f>
        <v>0.66034505481366068</v>
      </c>
      <c r="P66" s="539"/>
    </row>
    <row r="67" spans="1:16" x14ac:dyDescent="0.2">
      <c r="A67" s="67">
        <v>1971</v>
      </c>
      <c r="B67" s="428">
        <f>avgfiinc!BC60</f>
        <v>20799.153061814275</v>
      </c>
      <c r="C67" s="319">
        <f>avgfiinc!BD60</f>
        <v>18568.767691552122</v>
      </c>
      <c r="D67" s="353">
        <f>avgfiinc!BE60</f>
        <v>23725.288066573259</v>
      </c>
      <c r="E67" s="524">
        <f>avgfiinc!BF60</f>
        <v>30423.16744771041</v>
      </c>
      <c r="F67" s="524">
        <f>avgfiinc!BG60</f>
        <v>9066.7476370910845</v>
      </c>
      <c r="G67" s="62">
        <f>avgfiinc!BH60</f>
        <v>30783.526087947437</v>
      </c>
      <c r="H67" s="534">
        <f>B67*0.9/'TD5'!B67</f>
        <v>0.687612851645099</v>
      </c>
      <c r="I67" s="545">
        <f>C67*0.9/'TD5'!B67</f>
        <v>0.61387707787798718</v>
      </c>
      <c r="J67" s="551">
        <f>D67*0.9/'TD5'!C67</f>
        <v>0.71510821007541381</v>
      </c>
      <c r="K67" s="544">
        <f>E67*0.9/'TD5'!D67</f>
        <v>0.67808884629630484</v>
      </c>
      <c r="L67" s="551">
        <f>F67*0.9/'TD5'!E67</f>
        <v>0.56416170764714468</v>
      </c>
      <c r="M67" s="552">
        <f>G67*0.9/'TD5'!F67</f>
        <v>0.656054170714924</v>
      </c>
      <c r="P67" s="539"/>
    </row>
    <row r="68" spans="1:16" x14ac:dyDescent="0.2">
      <c r="A68" s="67">
        <v>1972</v>
      </c>
      <c r="B68" s="428">
        <f>avgfiinc!BC61</f>
        <v>21672.725839958348</v>
      </c>
      <c r="C68" s="319">
        <f>avgfiinc!BD61</f>
        <v>19398.152262177329</v>
      </c>
      <c r="D68" s="353">
        <f>avgfiinc!BE61</f>
        <v>24664.531860938816</v>
      </c>
      <c r="E68" s="524">
        <f>avgfiinc!BF61</f>
        <v>31526.172969403458</v>
      </c>
      <c r="F68" s="524">
        <f>avgfiinc!BG61</f>
        <v>9785.0217667926827</v>
      </c>
      <c r="G68" s="62">
        <f>avgfiinc!BH61</f>
        <v>31484.45265957533</v>
      </c>
      <c r="H68" s="534">
        <f>B68*0.9/'TD5'!B68</f>
        <v>0.68673088902869495</v>
      </c>
      <c r="I68" s="545">
        <f>C68*0.9/'TD5'!B68</f>
        <v>0.61465781678271014</v>
      </c>
      <c r="J68" s="551">
        <f>D68*0.9/'TD5'!C68</f>
        <v>0.71428880697203567</v>
      </c>
      <c r="K68" s="544">
        <f>E68*0.9/'TD5'!D68</f>
        <v>0.67775359811639635</v>
      </c>
      <c r="L68" s="551">
        <f>F68*0.9/'TD5'!E68</f>
        <v>0.56830630940385152</v>
      </c>
      <c r="M68" s="552">
        <f>G68*0.9/'TD5'!F68</f>
        <v>0.65423305377044005</v>
      </c>
      <c r="P68" s="539"/>
    </row>
    <row r="69" spans="1:16" x14ac:dyDescent="0.2">
      <c r="A69" s="67">
        <v>1973</v>
      </c>
      <c r="B69" s="428">
        <f>avgfiinc!BC62</f>
        <v>22315.116892186667</v>
      </c>
      <c r="C69" s="319">
        <f>avgfiinc!BD62</f>
        <v>19972.845477026272</v>
      </c>
      <c r="D69" s="353">
        <f>avgfiinc!BE62</f>
        <v>25473.923498713953</v>
      </c>
      <c r="E69" s="524">
        <f>avgfiinc!BF62</f>
        <v>32632.025651400138</v>
      </c>
      <c r="F69" s="524">
        <f>avgfiinc!BG62</f>
        <v>10053.928421509052</v>
      </c>
      <c r="G69" s="62">
        <f>avgfiinc!BH62</f>
        <v>32394.504343400928</v>
      </c>
      <c r="H69" s="534">
        <f>B69*0.9/'TD5'!B69</f>
        <v>0.68848292468646832</v>
      </c>
      <c r="I69" s="545">
        <f>C69*0.9/'TD5'!B69</f>
        <v>0.61621738908070256</v>
      </c>
      <c r="J69" s="551">
        <f>D69*0.9/'TD5'!C69</f>
        <v>0.71630814076888771</v>
      </c>
      <c r="K69" s="544">
        <f>E69*0.9/'TD5'!D69</f>
        <v>0.67812196925842716</v>
      </c>
      <c r="L69" s="551">
        <f>F69*0.9/'TD5'!E69</f>
        <v>0.57494500587927178</v>
      </c>
      <c r="M69" s="552">
        <f>G69*0.9/'TD5'!F69</f>
        <v>0.65543628867635573</v>
      </c>
      <c r="P69" s="539"/>
    </row>
    <row r="70" spans="1:16" x14ac:dyDescent="0.2">
      <c r="A70" s="67">
        <v>1974</v>
      </c>
      <c r="B70" s="428">
        <f>avgfiinc!BC63</f>
        <v>22069.415420890909</v>
      </c>
      <c r="C70" s="319">
        <f>avgfiinc!BD63</f>
        <v>19749.033955022318</v>
      </c>
      <c r="D70" s="353">
        <f>avgfiinc!BE63</f>
        <v>25224.46083109493</v>
      </c>
      <c r="E70" s="524">
        <f>avgfiinc!BF63</f>
        <v>32072.049090160221</v>
      </c>
      <c r="F70" s="524">
        <f>avgfiinc!BG63</f>
        <v>10135.907233461883</v>
      </c>
      <c r="G70" s="62">
        <f>avgfiinc!BH63</f>
        <v>31899.087909915725</v>
      </c>
      <c r="H70" s="534">
        <f>B70*0.9/'TD5'!B70</f>
        <v>0.68940850704575496</v>
      </c>
      <c r="I70" s="545">
        <f>C70*0.9/'TD5'!B70</f>
        <v>0.6169239988857953</v>
      </c>
      <c r="J70" s="551">
        <f>D70*0.9/'TD5'!C70</f>
        <v>0.71633834243175454</v>
      </c>
      <c r="K70" s="544">
        <f>E70*0.9/'TD5'!D70</f>
        <v>0.67575307566812626</v>
      </c>
      <c r="L70" s="551">
        <f>F70*0.9/'TD5'!E70</f>
        <v>0.58399303334590524</v>
      </c>
      <c r="M70" s="552">
        <f>G70*0.9/'TD5'!F70</f>
        <v>0.65542451574447103</v>
      </c>
      <c r="P70" s="539"/>
    </row>
    <row r="71" spans="1:16" x14ac:dyDescent="0.2">
      <c r="A71" s="67">
        <v>1975</v>
      </c>
      <c r="B71" s="428">
        <f>avgfiinc!BC64</f>
        <v>20990.119080643435</v>
      </c>
      <c r="C71" s="319">
        <f>avgfiinc!BD64</f>
        <v>18799.27060497443</v>
      </c>
      <c r="D71" s="353">
        <f>avgfiinc!BE64</f>
        <v>23743.732143631532</v>
      </c>
      <c r="E71" s="524">
        <f>avgfiinc!BF64</f>
        <v>29804.629723300692</v>
      </c>
      <c r="F71" s="524">
        <f>avgfiinc!BG64</f>
        <v>10138.154998729227</v>
      </c>
      <c r="G71" s="62">
        <f>avgfiinc!BH64</f>
        <v>30111.010326057381</v>
      </c>
      <c r="H71" s="534">
        <f>B71*0.9/'TD5'!B71</f>
        <v>0.6892844130835557</v>
      </c>
      <c r="I71" s="545">
        <f>C71*0.9/'TD5'!B71</f>
        <v>0.61734019495384029</v>
      </c>
      <c r="J71" s="551">
        <f>D71*0.9/'TD5'!C71</f>
        <v>0.71448204070418353</v>
      </c>
      <c r="K71" s="544">
        <f>E71*0.9/'TD5'!D71</f>
        <v>0.67271326203865545</v>
      </c>
      <c r="L71" s="551">
        <f>F71*0.9/'TD5'!E71</f>
        <v>0.59175567720740219</v>
      </c>
      <c r="M71" s="552">
        <f>G71*0.9/'TD5'!F71</f>
        <v>0.65398901957780708</v>
      </c>
      <c r="P71" s="539"/>
    </row>
    <row r="72" spans="1:16" x14ac:dyDescent="0.2">
      <c r="A72" s="67">
        <v>1976</v>
      </c>
      <c r="B72" s="428">
        <f>avgfiinc!BC65</f>
        <v>21786.149292043661</v>
      </c>
      <c r="C72" s="319">
        <f>avgfiinc!BD65</f>
        <v>19555.638345235704</v>
      </c>
      <c r="D72" s="353">
        <f>avgfiinc!BE65</f>
        <v>24635.122588364149</v>
      </c>
      <c r="E72" s="524">
        <f>avgfiinc!BF65</f>
        <v>30672.712069557776</v>
      </c>
      <c r="F72" s="524">
        <f>avgfiinc!BG65</f>
        <v>10901.439761859003</v>
      </c>
      <c r="G72" s="62">
        <f>avgfiinc!BH65</f>
        <v>31069.484192803935</v>
      </c>
      <c r="H72" s="534">
        <f>B72*0.9/'TD5'!B72</f>
        <v>0.68969789123141823</v>
      </c>
      <c r="I72" s="545">
        <f>C72*0.9/'TD5'!B72</f>
        <v>0.61908519709442078</v>
      </c>
      <c r="J72" s="551">
        <f>D72*0.9/'TD5'!C72</f>
        <v>0.71428088136039491</v>
      </c>
      <c r="K72" s="544">
        <f>E72*0.9/'TD5'!D72</f>
        <v>0.67178531293998844</v>
      </c>
      <c r="L72" s="551">
        <f>F72*0.9/'TD5'!E72</f>
        <v>0.59957368397317623</v>
      </c>
      <c r="M72" s="552">
        <f>G72*0.9/'TD5'!F72</f>
        <v>0.65351462428398588</v>
      </c>
      <c r="P72" s="539"/>
    </row>
    <row r="73" spans="1:16" x14ac:dyDescent="0.2">
      <c r="A73" s="67">
        <v>1977</v>
      </c>
      <c r="B73" s="428">
        <f>avgfiinc!BC66</f>
        <v>22273.329102561907</v>
      </c>
      <c r="C73" s="319">
        <f>avgfiinc!BD66</f>
        <v>20047.040005252784</v>
      </c>
      <c r="D73" s="353">
        <f>avgfiinc!BE66</f>
        <v>25134.185903511014</v>
      </c>
      <c r="E73" s="524">
        <f>avgfiinc!BF66</f>
        <v>31136.392126444887</v>
      </c>
      <c r="F73" s="524">
        <f>avgfiinc!BG66</f>
        <v>11425.975068055337</v>
      </c>
      <c r="G73" s="62">
        <f>avgfiinc!BH66</f>
        <v>31342.304599082134</v>
      </c>
      <c r="H73" s="534">
        <f>B73*0.9/'TD5'!B73</f>
        <v>0.68972775334021463</v>
      </c>
      <c r="I73" s="545">
        <f>C73*0.9/'TD5'!B73</f>
        <v>0.62078730127298343</v>
      </c>
      <c r="J73" s="551">
        <f>D73*0.9/'TD5'!C73</f>
        <v>0.71394315557559895</v>
      </c>
      <c r="K73" s="544">
        <f>E73*0.9/'TD5'!D73</f>
        <v>0.67116560490163835</v>
      </c>
      <c r="L73" s="551">
        <f>F73*0.9/'TD5'!E73</f>
        <v>0.60532908445497935</v>
      </c>
      <c r="M73" s="552">
        <f>G73*0.9/'TD5'!F73</f>
        <v>0.6521727444346439</v>
      </c>
      <c r="P73" s="539"/>
    </row>
    <row r="74" spans="1:16" x14ac:dyDescent="0.2">
      <c r="A74" s="67">
        <v>1978</v>
      </c>
      <c r="B74" s="428">
        <f>avgfiinc!BC67</f>
        <v>22840.671815330552</v>
      </c>
      <c r="C74" s="319">
        <f>avgfiinc!BD67</f>
        <v>20634.290853456856</v>
      </c>
      <c r="D74" s="353">
        <f>avgfiinc!BE67</f>
        <v>25914.017766600904</v>
      </c>
      <c r="E74" s="524">
        <f>avgfiinc!BF67</f>
        <v>31757.172948903713</v>
      </c>
      <c r="F74" s="524">
        <f>avgfiinc!BG67</f>
        <v>11957.381163242879</v>
      </c>
      <c r="G74" s="62">
        <f>avgfiinc!BH67</f>
        <v>31902.614951649171</v>
      </c>
      <c r="H74" s="534">
        <f>B74*0.9/'TD5'!B74</f>
        <v>0.68795496223842356</v>
      </c>
      <c r="I74" s="545">
        <f>C74*0.9/'TD5'!B74</f>
        <v>0.62149935429563985</v>
      </c>
      <c r="J74" s="551">
        <f>D74*0.9/'TD5'!C74</f>
        <v>0.71272853065749164</v>
      </c>
      <c r="K74" s="544">
        <f>E74*0.9/'TD5'!D74</f>
        <v>0.66956160702117451</v>
      </c>
      <c r="L74" s="551">
        <f>F74*0.9/'TD5'!E74</f>
        <v>0.60890893341576191</v>
      </c>
      <c r="M74" s="552">
        <f>G74*0.9/'TD5'!F74</f>
        <v>0.64974819127757577</v>
      </c>
      <c r="P74" s="539"/>
    </row>
    <row r="75" spans="1:16" x14ac:dyDescent="0.2">
      <c r="A75" s="72">
        <v>1979</v>
      </c>
      <c r="B75" s="429">
        <f>avgfiinc!BC68</f>
        <v>23311.081284133354</v>
      </c>
      <c r="C75" s="320">
        <f>avgfiinc!BD68</f>
        <v>21126.010723216536</v>
      </c>
      <c r="D75" s="354">
        <f>avgfiinc!BE68</f>
        <v>26426.879056858354</v>
      </c>
      <c r="E75" s="526">
        <f>avgfiinc!BF68</f>
        <v>32152.702946528563</v>
      </c>
      <c r="F75" s="526">
        <f>avgfiinc!BG68</f>
        <v>12579.247385930641</v>
      </c>
      <c r="G75" s="68">
        <f>avgfiinc!BH68</f>
        <v>32436.641047824247</v>
      </c>
      <c r="H75" s="536">
        <f>B75*0.9/'TD5'!B75</f>
        <v>0.68227264285087574</v>
      </c>
      <c r="I75" s="547">
        <f>C75*0.9/'TD5'!B75</f>
        <v>0.61831963062286377</v>
      </c>
      <c r="J75" s="553">
        <f>D75*0.9/'TD5'!C75</f>
        <v>0.70875647664070118</v>
      </c>
      <c r="K75" s="547">
        <f>E75*0.9/'TD5'!D75</f>
        <v>0.66455522179603577</v>
      </c>
      <c r="L75" s="553">
        <f>F75*0.9/'TD5'!E75</f>
        <v>0.60677421092987049</v>
      </c>
      <c r="M75" s="554">
        <f>G75*0.9/'TD5'!F75</f>
        <v>0.64473032951354992</v>
      </c>
      <c r="P75" s="539"/>
    </row>
    <row r="76" spans="1:16" x14ac:dyDescent="0.2">
      <c r="A76" s="67">
        <v>1980</v>
      </c>
      <c r="B76" s="428">
        <f>avgfiinc!BC69</f>
        <v>22917.861343536148</v>
      </c>
      <c r="C76" s="319">
        <f>avgfiinc!BD69</f>
        <v>20821.604928157594</v>
      </c>
      <c r="D76" s="353">
        <f>avgfiinc!BE69</f>
        <v>25856.500377594453</v>
      </c>
      <c r="E76" s="524">
        <f>avgfiinc!BF69</f>
        <v>31296.233344624026</v>
      </c>
      <c r="F76" s="524">
        <f>avgfiinc!BG69</f>
        <v>12731.91032776624</v>
      </c>
      <c r="G76" s="62">
        <f>avgfiinc!BH69</f>
        <v>31675.254201888853</v>
      </c>
      <c r="H76" s="533">
        <f>B76*0.9/'TD5'!B76</f>
        <v>0.67758238315582286</v>
      </c>
      <c r="I76" s="544">
        <f>C76*0.9/'TD5'!B76</f>
        <v>0.61560511589050293</v>
      </c>
      <c r="J76" s="551">
        <f>D76*0.9/'TD5'!C76</f>
        <v>0.70367917418479908</v>
      </c>
      <c r="K76" s="544">
        <f>E76*0.9/'TD5'!D76</f>
        <v>0.65943029522895802</v>
      </c>
      <c r="L76" s="551">
        <f>F76*0.9/'TD5'!E76</f>
        <v>0.60596802830696106</v>
      </c>
      <c r="M76" s="552">
        <f>G76*0.9/'TD5'!F76</f>
        <v>0.63949468731880188</v>
      </c>
      <c r="P76" s="539"/>
    </row>
    <row r="77" spans="1:16" x14ac:dyDescent="0.2">
      <c r="A77" s="67">
        <v>1981</v>
      </c>
      <c r="B77" s="428">
        <f>avgfiinc!BC70</f>
        <v>22684.218354097662</v>
      </c>
      <c r="C77" s="319">
        <f>avgfiinc!BD70</f>
        <v>20588.507314054968</v>
      </c>
      <c r="D77" s="353">
        <f>avgfiinc!BE70</f>
        <v>25422.736780819705</v>
      </c>
      <c r="E77" s="524">
        <f>avgfiinc!BF70</f>
        <v>30695.725857003159</v>
      </c>
      <c r="F77" s="524">
        <f>avgfiinc!BG70</f>
        <v>12766.434724448747</v>
      </c>
      <c r="G77" s="62">
        <f>avgfiinc!BH70</f>
        <v>31228.279591951643</v>
      </c>
      <c r="H77" s="533">
        <f>B77*0.9/'TD5'!B77</f>
        <v>0.67738109827041648</v>
      </c>
      <c r="I77" s="544">
        <f>C77*0.9/'TD5'!B77</f>
        <v>0.6148003637790681</v>
      </c>
      <c r="J77" s="551">
        <f>D77*0.9/'TD5'!C77</f>
        <v>0.70309495925903331</v>
      </c>
      <c r="K77" s="544">
        <f>E77*0.9/'TD5'!D77</f>
        <v>0.6581512391567228</v>
      </c>
      <c r="L77" s="551">
        <f>F77*0.9/'TD5'!E77</f>
        <v>0.60331743955612172</v>
      </c>
      <c r="M77" s="552">
        <f>G77*0.9/'TD5'!F77</f>
        <v>0.63939714431762684</v>
      </c>
      <c r="P77" s="539"/>
    </row>
    <row r="78" spans="1:16" x14ac:dyDescent="0.2">
      <c r="A78" s="67">
        <v>1982</v>
      </c>
      <c r="B78" s="428">
        <f>avgfiinc!BC71</f>
        <v>21853.161608361854</v>
      </c>
      <c r="C78" s="319">
        <f>avgfiinc!BD71</f>
        <v>19761.400874504328</v>
      </c>
      <c r="D78" s="353">
        <f>avgfiinc!BE71</f>
        <v>24416.630081243566</v>
      </c>
      <c r="E78" s="524">
        <f>avgfiinc!BF71</f>
        <v>29368.340534271385</v>
      </c>
      <c r="F78" s="524">
        <f>avgfiinc!BG71</f>
        <v>12512.541017395011</v>
      </c>
      <c r="G78" s="62">
        <f>avgfiinc!BH71</f>
        <v>29958.066464132866</v>
      </c>
      <c r="H78" s="533">
        <f>B78*0.9/'TD5'!B78</f>
        <v>0.66579622030258168</v>
      </c>
      <c r="I78" s="544">
        <f>C78*0.9/'TD5'!B78</f>
        <v>0.60206693410873413</v>
      </c>
      <c r="J78" s="551">
        <f>D78*0.9/'TD5'!C78</f>
        <v>0.6921418309211731</v>
      </c>
      <c r="K78" s="544">
        <f>E78*0.9/'TD5'!D78</f>
        <v>0.64431944489479065</v>
      </c>
      <c r="L78" s="551">
        <f>F78*0.9/'TD5'!E78</f>
        <v>0.59102842211723317</v>
      </c>
      <c r="M78" s="552">
        <f>G78*0.9/'TD5'!F78</f>
        <v>0.62726622819900513</v>
      </c>
      <c r="P78" s="539"/>
    </row>
    <row r="79" spans="1:16" x14ac:dyDescent="0.2">
      <c r="A79" s="67">
        <v>1983</v>
      </c>
      <c r="B79" s="428">
        <f>avgfiinc!BC72</f>
        <v>21626.313270928924</v>
      </c>
      <c r="C79" s="319">
        <f>avgfiinc!BD72</f>
        <v>19574.682215679222</v>
      </c>
      <c r="D79" s="353">
        <f>avgfiinc!BE72</f>
        <v>24141.983796100936</v>
      </c>
      <c r="E79" s="524">
        <f>avgfiinc!BF72</f>
        <v>28511.581178406745</v>
      </c>
      <c r="F79" s="524">
        <f>avgfiinc!BG72</f>
        <v>12880.540525582623</v>
      </c>
      <c r="G79" s="62">
        <f>avgfiinc!BH72</f>
        <v>29444.775288978155</v>
      </c>
      <c r="H79" s="533">
        <f>B79*0.9/'TD5'!B79</f>
        <v>0.65528833866119396</v>
      </c>
      <c r="I79" s="544">
        <f>C79*0.9/'TD5'!B79</f>
        <v>0.59312286972999584</v>
      </c>
      <c r="J79" s="551">
        <f>D79*0.9/'TD5'!C79</f>
        <v>0.6809316873550415</v>
      </c>
      <c r="K79" s="544">
        <f>E79*0.9/'TD5'!D79</f>
        <v>0.63019019365310669</v>
      </c>
      <c r="L79" s="551">
        <f>F79*0.9/'TD5'!E79</f>
        <v>0.59018939733505238</v>
      </c>
      <c r="M79" s="552">
        <f>G79*0.9/'TD5'!F79</f>
        <v>0.61607941985130299</v>
      </c>
      <c r="P79" s="539"/>
    </row>
    <row r="80" spans="1:16" x14ac:dyDescent="0.2">
      <c r="A80" s="67">
        <v>1984</v>
      </c>
      <c r="B80" s="428">
        <f>avgfiinc!BC73</f>
        <v>22376.410518388468</v>
      </c>
      <c r="C80" s="319">
        <f>avgfiinc!BD73</f>
        <v>20334.631304373292</v>
      </c>
      <c r="D80" s="353">
        <f>avgfiinc!BE73</f>
        <v>24915.919557169211</v>
      </c>
      <c r="E80" s="524">
        <f>avgfiinc!BF73</f>
        <v>29550.92016067353</v>
      </c>
      <c r="F80" s="524">
        <f>avgfiinc!BG73</f>
        <v>13297.068365272795</v>
      </c>
      <c r="G80" s="62">
        <f>avgfiinc!BH73</f>
        <v>30447.563006987635</v>
      </c>
      <c r="H80" s="533">
        <f>B80*0.9/'TD5'!B80</f>
        <v>0.65322995185852051</v>
      </c>
      <c r="I80" s="544">
        <f>C80*0.9/'TD5'!B80</f>
        <v>0.59362471103668224</v>
      </c>
      <c r="J80" s="551">
        <f>D80*0.9/'TD5'!C80</f>
        <v>0.67585718631744385</v>
      </c>
      <c r="K80" s="544">
        <f>E80*0.9/'TD5'!D80</f>
        <v>0.63104593753814686</v>
      </c>
      <c r="L80" s="551">
        <f>F80*0.9/'TD5'!E80</f>
        <v>0.58608168363571156</v>
      </c>
      <c r="M80" s="552">
        <f>G80*0.9/'TD5'!F80</f>
        <v>0.61417308449745189</v>
      </c>
      <c r="P80" s="539"/>
    </row>
    <row r="81" spans="1:16" x14ac:dyDescent="0.2">
      <c r="A81" s="67">
        <v>1985</v>
      </c>
      <c r="B81" s="428">
        <f>avgfiinc!BC74</f>
        <v>22812.222778400552</v>
      </c>
      <c r="C81" s="319">
        <f>avgfiinc!BD74</f>
        <v>20775.609871279881</v>
      </c>
      <c r="D81" s="353">
        <f>avgfiinc!BE74</f>
        <v>25404.893062293431</v>
      </c>
      <c r="E81" s="524">
        <f>avgfiinc!BF74</f>
        <v>30056.529201796067</v>
      </c>
      <c r="F81" s="524">
        <f>avgfiinc!BG74</f>
        <v>13719.139827280182</v>
      </c>
      <c r="G81" s="62">
        <f>avgfiinc!BH74</f>
        <v>30847.310152951435</v>
      </c>
      <c r="H81" s="533">
        <f>B81*0.9/'TD5'!B81</f>
        <v>0.64620843529701222</v>
      </c>
      <c r="I81" s="544">
        <f>C81*0.9/'TD5'!B81</f>
        <v>0.58851671218872059</v>
      </c>
      <c r="J81" s="551">
        <f>D81*0.9/'TD5'!C81</f>
        <v>0.66941347718238831</v>
      </c>
      <c r="K81" s="544">
        <f>E81*0.9/'TD5'!D81</f>
        <v>0.62529665231704701</v>
      </c>
      <c r="L81" s="551">
        <f>F81*0.9/'TD5'!E81</f>
        <v>0.58028364181518555</v>
      </c>
      <c r="M81" s="552">
        <f>G81*0.9/'TD5'!F81</f>
        <v>0.60645943880081166</v>
      </c>
      <c r="P81" s="539"/>
    </row>
    <row r="82" spans="1:16" x14ac:dyDescent="0.2">
      <c r="A82" s="67">
        <v>1986</v>
      </c>
      <c r="B82" s="428">
        <f>avgfiinc!BC75</f>
        <v>23271.846600914465</v>
      </c>
      <c r="C82" s="319">
        <f>avgfiinc!BD75</f>
        <v>21320.992292957082</v>
      </c>
      <c r="D82" s="353">
        <f>avgfiinc!BE75</f>
        <v>26001.01956617034</v>
      </c>
      <c r="E82" s="524">
        <f>avgfiinc!BF75</f>
        <v>30496.943688913845</v>
      </c>
      <c r="F82" s="524">
        <f>avgfiinc!BG75</f>
        <v>14368.958515646391</v>
      </c>
      <c r="G82" s="62">
        <f>avgfiinc!BH75</f>
        <v>31156.436260980208</v>
      </c>
      <c r="H82" s="533">
        <f>B82*0.9/'TD5'!B82</f>
        <v>0.61937600374221791</v>
      </c>
      <c r="I82" s="544">
        <f>C82*0.9/'TD5'!B82</f>
        <v>0.56745436787605275</v>
      </c>
      <c r="J82" s="551">
        <f>D82*0.9/'TD5'!C82</f>
        <v>0.64403858780860923</v>
      </c>
      <c r="K82" s="544">
        <f>E82*0.9/'TD5'!D82</f>
        <v>0.60375210642814625</v>
      </c>
      <c r="L82" s="551">
        <f>F82*0.9/'TD5'!E82</f>
        <v>0.55565965175628651</v>
      </c>
      <c r="M82" s="552">
        <f>G82*0.9/'TD5'!F82</f>
        <v>0.57993155717849731</v>
      </c>
      <c r="P82" s="539"/>
    </row>
    <row r="83" spans="1:16" x14ac:dyDescent="0.2">
      <c r="A83" s="67">
        <v>1987</v>
      </c>
      <c r="B83" s="428">
        <f>avgfiinc!BC76</f>
        <v>23459.750825900712</v>
      </c>
      <c r="C83" s="319">
        <f>avgfiinc!BD76</f>
        <v>21504.013733876796</v>
      </c>
      <c r="D83" s="353">
        <f>avgfiinc!BE76</f>
        <v>26439.700085050859</v>
      </c>
      <c r="E83" s="524">
        <f>avgfiinc!BF76</f>
        <v>30357.03474024461</v>
      </c>
      <c r="F83" s="524">
        <f>avgfiinc!BG76</f>
        <v>14736.073933081549</v>
      </c>
      <c r="G83" s="62">
        <f>avgfiinc!BH76</f>
        <v>31089.144716264662</v>
      </c>
      <c r="H83" s="533">
        <f>B83*0.9/'TD5'!B83</f>
        <v>0.64193600416183472</v>
      </c>
      <c r="I83" s="544">
        <f>C83*0.9/'TD5'!B83</f>
        <v>0.5884205996990205</v>
      </c>
      <c r="J83" s="551">
        <f>D83*0.9/'TD5'!C83</f>
        <v>0.66284993290901195</v>
      </c>
      <c r="K83" s="544">
        <f>E83*0.9/'TD5'!D83</f>
        <v>0.61280721426010121</v>
      </c>
      <c r="L83" s="551">
        <f>F83*0.9/'TD5'!E83</f>
        <v>0.59871163964271534</v>
      </c>
      <c r="M83" s="552">
        <f>G83*0.9/'TD5'!F83</f>
        <v>0.59960383176803578</v>
      </c>
      <c r="P83" s="539"/>
    </row>
    <row r="84" spans="1:16" x14ac:dyDescent="0.2">
      <c r="A84" s="67">
        <v>1988</v>
      </c>
      <c r="B84" s="428">
        <f>avgfiinc!BC77</f>
        <v>23871.024407986228</v>
      </c>
      <c r="C84" s="319">
        <f>avgfiinc!BD77</f>
        <v>21970.747770556256</v>
      </c>
      <c r="D84" s="353">
        <f>avgfiinc!BE77</f>
        <v>26940.794098585575</v>
      </c>
      <c r="E84" s="524">
        <f>avgfiinc!BF77</f>
        <v>30727.381679053178</v>
      </c>
      <c r="F84" s="524">
        <f>avgfiinc!BG77</f>
        <v>15174.989260609715</v>
      </c>
      <c r="G84" s="62">
        <f>avgfiinc!BH77</f>
        <v>31525.352637257976</v>
      </c>
      <c r="H84" s="533">
        <f>B84*0.9/'TD5'!B84</f>
        <v>0.61804613471031189</v>
      </c>
      <c r="I84" s="544">
        <f>C84*0.9/'TD5'!B84</f>
        <v>0.56884595751762379</v>
      </c>
      <c r="J84" s="551">
        <f>D84*0.9/'TD5'!C84</f>
        <v>0.63846299052238475</v>
      </c>
      <c r="K84" s="544">
        <f>E84*0.9/'TD5'!D84</f>
        <v>0.58831894397735596</v>
      </c>
      <c r="L84" s="551">
        <f>F84*0.9/'TD5'!E84</f>
        <v>0.58271247148513783</v>
      </c>
      <c r="M84" s="552">
        <f>G84*0.9/'TD5'!F84</f>
        <v>0.57680699229240417</v>
      </c>
      <c r="P84" s="539"/>
    </row>
    <row r="85" spans="1:16" x14ac:dyDescent="0.2">
      <c r="A85" s="72">
        <v>1989</v>
      </c>
      <c r="B85" s="429">
        <f>avgfiinc!BC78</f>
        <v>24152.881481788518</v>
      </c>
      <c r="C85" s="320">
        <f>avgfiinc!BD78</f>
        <v>22284.016597046841</v>
      </c>
      <c r="D85" s="354">
        <f>avgfiinc!BE78</f>
        <v>27209.163106849745</v>
      </c>
      <c r="E85" s="526">
        <f>avgfiinc!BF78</f>
        <v>30729.079819827821</v>
      </c>
      <c r="F85" s="526">
        <f>avgfiinc!BG78</f>
        <v>15717.450720962324</v>
      </c>
      <c r="G85" s="68">
        <f>avgfiinc!BH78</f>
        <v>31718.590902479023</v>
      </c>
      <c r="H85" s="536">
        <f>B85*0.9/'TD5'!B85</f>
        <v>0.62472987174987804</v>
      </c>
      <c r="I85" s="547">
        <f>C85*0.9/'TD5'!B85</f>
        <v>0.57639047503471375</v>
      </c>
      <c r="J85" s="553">
        <f>D85*0.9/'TD5'!C85</f>
        <v>0.6446430981159208</v>
      </c>
      <c r="K85" s="547">
        <f>E85*0.9/'TD5'!D85</f>
        <v>0.59346288442611705</v>
      </c>
      <c r="L85" s="553">
        <f>F85*0.9/'TD5'!E85</f>
        <v>0.5907246470451355</v>
      </c>
      <c r="M85" s="554">
        <f>G85*0.9/'TD5'!F85</f>
        <v>0.58248147368431102</v>
      </c>
      <c r="P85" s="539"/>
    </row>
    <row r="86" spans="1:16" x14ac:dyDescent="0.2">
      <c r="A86" s="67">
        <v>1990</v>
      </c>
      <c r="B86" s="428">
        <f>avgfiinc!BC79</f>
        <v>24057.001911635394</v>
      </c>
      <c r="C86" s="319">
        <f>avgfiinc!BD79</f>
        <v>22204.93105889019</v>
      </c>
      <c r="D86" s="353">
        <f>avgfiinc!BE79</f>
        <v>27115.21295407676</v>
      </c>
      <c r="E86" s="524">
        <f>avgfiinc!BF79</f>
        <v>30431.840803564188</v>
      </c>
      <c r="F86" s="524">
        <f>avgfiinc!BG79</f>
        <v>15817.040519193037</v>
      </c>
      <c r="G86" s="62">
        <f>avgfiinc!BH79</f>
        <v>31488.647484788133</v>
      </c>
      <c r="H86" s="533">
        <f>B86*0.9/'TD5'!B86</f>
        <v>0.62595748901367188</v>
      </c>
      <c r="I86" s="544">
        <f>C86*0.9/'TD5'!B86</f>
        <v>0.5777670443058015</v>
      </c>
      <c r="J86" s="551">
        <f>D86*0.9/'TD5'!C86</f>
        <v>0.64464282989501953</v>
      </c>
      <c r="K86" s="544">
        <f>E86*0.9/'TD5'!D86</f>
        <v>0.59159409999847412</v>
      </c>
      <c r="L86" s="551">
        <f>F86*0.9/'TD5'!E86</f>
        <v>0.59783574938774109</v>
      </c>
      <c r="M86" s="552">
        <f>G86*0.9/'TD5'!F86</f>
        <v>0.58342385292053223</v>
      </c>
      <c r="P86" s="539"/>
    </row>
    <row r="87" spans="1:16" x14ac:dyDescent="0.2">
      <c r="A87" s="67">
        <v>1991</v>
      </c>
      <c r="B87" s="428">
        <f>avgfiinc!BC80</f>
        <v>23399.035751205411</v>
      </c>
      <c r="C87" s="319">
        <f>avgfiinc!BD80</f>
        <v>21582.802804203842</v>
      </c>
      <c r="D87" s="353">
        <f>avgfiinc!BE80</f>
        <v>26452.463197758487</v>
      </c>
      <c r="E87" s="524">
        <f>avgfiinc!BF80</f>
        <v>29172.32340077142</v>
      </c>
      <c r="F87" s="524">
        <f>avgfiinc!BG80</f>
        <v>15691.627223855139</v>
      </c>
      <c r="G87" s="62">
        <f>avgfiinc!BH80</f>
        <v>30470.133413477139</v>
      </c>
      <c r="H87" s="533">
        <f>B87*0.9/'TD5'!B87</f>
        <v>0.62953439354896557</v>
      </c>
      <c r="I87" s="544">
        <f>C87*0.9/'TD5'!B87</f>
        <v>0.58066993951797496</v>
      </c>
      <c r="J87" s="551">
        <f>D87*0.9/'TD5'!C87</f>
        <v>0.64813846349716175</v>
      </c>
      <c r="K87" s="544">
        <f>E87*0.9/'TD5'!D87</f>
        <v>0.59110069274902333</v>
      </c>
      <c r="L87" s="551">
        <f>F87*0.9/'TD5'!E87</f>
        <v>0.6048547625541687</v>
      </c>
      <c r="M87" s="552">
        <f>G87*0.9/'TD5'!F87</f>
        <v>0.58555775880813588</v>
      </c>
      <c r="P87" s="539"/>
    </row>
    <row r="88" spans="1:16" x14ac:dyDescent="0.2">
      <c r="A88" s="67">
        <v>1992</v>
      </c>
      <c r="B88" s="428">
        <f>avgfiinc!BC81</f>
        <v>23103.944051314611</v>
      </c>
      <c r="C88" s="319">
        <f>avgfiinc!BD81</f>
        <v>21299.44182784692</v>
      </c>
      <c r="D88" s="353">
        <f>avgfiinc!BE81</f>
        <v>26249.599511404122</v>
      </c>
      <c r="E88" s="524">
        <f>avgfiinc!BF81</f>
        <v>28590.393021178981</v>
      </c>
      <c r="F88" s="524">
        <f>avgfiinc!BG81</f>
        <v>15643.519074053054</v>
      </c>
      <c r="G88" s="62">
        <f>avgfiinc!BH81</f>
        <v>29852.002796180037</v>
      </c>
      <c r="H88" s="533">
        <f>B88*0.9/'TD5'!B88</f>
        <v>0.6148737370967865</v>
      </c>
      <c r="I88" s="544">
        <f>C88*0.9/'TD5'!B88</f>
        <v>0.56684985756874084</v>
      </c>
      <c r="J88" s="551">
        <f>D88*0.9/'TD5'!C88</f>
        <v>0.63325130939483631</v>
      </c>
      <c r="K88" s="544">
        <f>E88*0.9/'TD5'!D88</f>
        <v>0.57255122065544128</v>
      </c>
      <c r="L88" s="551">
        <f>F88*0.9/'TD5'!E88</f>
        <v>0.5950571596622467</v>
      </c>
      <c r="M88" s="552">
        <f>G88*0.9/'TD5'!F88</f>
        <v>0.57035988569259655</v>
      </c>
      <c r="P88" s="539"/>
    </row>
    <row r="89" spans="1:16" x14ac:dyDescent="0.2">
      <c r="A89" s="67">
        <v>1993</v>
      </c>
      <c r="B89" s="428">
        <f>avgfiinc!BC82</f>
        <v>22928.178822701117</v>
      </c>
      <c r="C89" s="319">
        <f>avgfiinc!BD82</f>
        <v>20965.232776645007</v>
      </c>
      <c r="D89" s="353">
        <f>avgfiinc!BE82</f>
        <v>26252.903526820432</v>
      </c>
      <c r="E89" s="524">
        <f>avgfiinc!BF82</f>
        <v>28597.290020317781</v>
      </c>
      <c r="F89" s="524">
        <f>avgfiinc!BG82</f>
        <v>15154.455820931635</v>
      </c>
      <c r="G89" s="62">
        <f>avgfiinc!BH82</f>
        <v>29538.547480333931</v>
      </c>
      <c r="H89" s="533">
        <f>B89*0.9/'TD5'!B89</f>
        <v>0.61665695905685425</v>
      </c>
      <c r="I89" s="544">
        <f>C89*0.9/'TD5'!B89</f>
        <v>0.56386321783065807</v>
      </c>
      <c r="J89" s="551">
        <f>D89*0.9/'TD5'!C89</f>
        <v>0.63674220442771923</v>
      </c>
      <c r="K89" s="544">
        <f>E89*0.9/'TD5'!D89</f>
        <v>0.57396373152732849</v>
      </c>
      <c r="L89" s="551">
        <f>F89*0.9/'TD5'!E89</f>
        <v>0.5887969434261322</v>
      </c>
      <c r="M89" s="552">
        <f>G89*0.9/'TD5'!F89</f>
        <v>0.57103347778320312</v>
      </c>
      <c r="P89" s="539"/>
    </row>
    <row r="90" spans="1:16" x14ac:dyDescent="0.2">
      <c r="A90" s="67">
        <v>1994</v>
      </c>
      <c r="B90" s="428">
        <f>avgfiinc!BC83</f>
        <v>23251.39820188384</v>
      </c>
      <c r="C90" s="319">
        <f>avgfiinc!BD83</f>
        <v>21226.320067207071</v>
      </c>
      <c r="D90" s="353">
        <f>avgfiinc!BE83</f>
        <v>26681.387085724742</v>
      </c>
      <c r="E90" s="524">
        <f>avgfiinc!BF83</f>
        <v>29016.40754000637</v>
      </c>
      <c r="F90" s="524">
        <f>avgfiinc!BG83</f>
        <v>15269.932894774924</v>
      </c>
      <c r="G90" s="62">
        <f>avgfiinc!BH83</f>
        <v>29849.629530804043</v>
      </c>
      <c r="H90" s="533">
        <f>B90*0.9/'TD5'!B90</f>
        <v>0.61710914969444264</v>
      </c>
      <c r="I90" s="544">
        <f>C90*0.9/'TD5'!B90</f>
        <v>0.56336209177970886</v>
      </c>
      <c r="J90" s="551">
        <f>D90*0.9/'TD5'!C90</f>
        <v>0.63793888688087452</v>
      </c>
      <c r="K90" s="544">
        <f>E90*0.9/'TD5'!D90</f>
        <v>0.57490605115890503</v>
      </c>
      <c r="L90" s="551">
        <f>F90*0.9/'TD5'!E90</f>
        <v>0.58789515495300282</v>
      </c>
      <c r="M90" s="552">
        <f>G90*0.9/'TD5'!F90</f>
        <v>0.57092940807342529</v>
      </c>
      <c r="P90" s="539"/>
    </row>
    <row r="91" spans="1:16" x14ac:dyDescent="0.2">
      <c r="A91" s="67">
        <v>1995</v>
      </c>
      <c r="B91" s="428">
        <f>avgfiinc!BC84</f>
        <v>23769.82005370464</v>
      </c>
      <c r="C91" s="319">
        <f>avgfiinc!BD84</f>
        <v>21929.086336980574</v>
      </c>
      <c r="D91" s="353">
        <f>avgfiinc!BE84</f>
        <v>27141.835567168808</v>
      </c>
      <c r="E91" s="524">
        <f>avgfiinc!BF84</f>
        <v>29637.877765970316</v>
      </c>
      <c r="F91" s="524">
        <f>avgfiinc!BG84</f>
        <v>16013.262596667035</v>
      </c>
      <c r="G91" s="62">
        <f>avgfiinc!BH84</f>
        <v>30414.572250335248</v>
      </c>
      <c r="H91" s="533">
        <f>B91*0.9/'TD5'!B91</f>
        <v>0.60924389958381642</v>
      </c>
      <c r="I91" s="544">
        <f>C91*0.9/'TD5'!B91</f>
        <v>0.56206408143043507</v>
      </c>
      <c r="J91" s="551">
        <f>D91*0.9/'TD5'!C91</f>
        <v>0.6285230815410614</v>
      </c>
      <c r="K91" s="544">
        <f>E91*0.9/'TD5'!D91</f>
        <v>0.57109656929969799</v>
      </c>
      <c r="L91" s="551">
        <f>F91*0.9/'TD5'!E91</f>
        <v>0.58508461713790882</v>
      </c>
      <c r="M91" s="552">
        <f>G91*0.9/'TD5'!F91</f>
        <v>0.56249478459358215</v>
      </c>
      <c r="P91" s="539"/>
    </row>
    <row r="92" spans="1:16" x14ac:dyDescent="0.2">
      <c r="A92" s="67">
        <v>1996</v>
      </c>
      <c r="B92" s="428">
        <f>avgfiinc!BC85</f>
        <v>24368.692312809755</v>
      </c>
      <c r="C92" s="319">
        <f>avgfiinc!BD85</f>
        <v>22564.67729326152</v>
      </c>
      <c r="D92" s="353">
        <f>avgfiinc!BE85</f>
        <v>27374.83384244419</v>
      </c>
      <c r="E92" s="524">
        <f>avgfiinc!BF85</f>
        <v>29849.521710168501</v>
      </c>
      <c r="F92" s="524">
        <f>avgfiinc!BG85</f>
        <v>16805.524599610097</v>
      </c>
      <c r="G92" s="62">
        <f>avgfiinc!BH85</f>
        <v>30950.918901975947</v>
      </c>
      <c r="H92" s="533">
        <f>B92*0.9/'TD5'!B92</f>
        <v>0.59532278776168823</v>
      </c>
      <c r="I92" s="544">
        <f>C92*0.9/'TD5'!B92</f>
        <v>0.55125102400779724</v>
      </c>
      <c r="J92" s="551">
        <f>D92*0.9/'TD5'!C92</f>
        <v>0.61387458443641663</v>
      </c>
      <c r="K92" s="544">
        <f>E92*0.9/'TD5'!D92</f>
        <v>0.55691146850585938</v>
      </c>
      <c r="L92" s="551">
        <f>F92*0.9/'TD5'!E92</f>
        <v>0.5746554434299469</v>
      </c>
      <c r="M92" s="552">
        <f>G92*0.9/'TD5'!F92</f>
        <v>0.54926371574401855</v>
      </c>
      <c r="P92" s="539"/>
    </row>
    <row r="93" spans="1:16" x14ac:dyDescent="0.2">
      <c r="A93" s="67">
        <v>1997</v>
      </c>
      <c r="B93" s="428">
        <f>avgfiinc!BC86</f>
        <v>25300.679830755336</v>
      </c>
      <c r="C93" s="319">
        <f>avgfiinc!BD86</f>
        <v>23473.630132743867</v>
      </c>
      <c r="D93" s="353">
        <f>avgfiinc!BE86</f>
        <v>28294.032172777956</v>
      </c>
      <c r="E93" s="524">
        <f>avgfiinc!BF86</f>
        <v>31047.321699407476</v>
      </c>
      <c r="F93" s="524">
        <f>avgfiinc!BG86</f>
        <v>17579.158168876722</v>
      </c>
      <c r="G93" s="62">
        <f>avgfiinc!BH86</f>
        <v>32131.119344988991</v>
      </c>
      <c r="H93" s="533">
        <f>B93*0.9/'TD5'!B93</f>
        <v>0.58276903629302979</v>
      </c>
      <c r="I93" s="544">
        <f>C93*0.9/'TD5'!B93</f>
        <v>0.5406852662563324</v>
      </c>
      <c r="J93" s="551">
        <f>D93*0.9/'TD5'!C93</f>
        <v>0.60078045725822449</v>
      </c>
      <c r="K93" s="544">
        <f>E93*0.9/'TD5'!D93</f>
        <v>0.54547443985939026</v>
      </c>
      <c r="L93" s="551">
        <f>F93*0.9/'TD5'!E93</f>
        <v>0.56442043185234081</v>
      </c>
      <c r="M93" s="552">
        <f>G93*0.9/'TD5'!F93</f>
        <v>0.53811150789260864</v>
      </c>
      <c r="P93" s="539"/>
    </row>
    <row r="94" spans="1:16" x14ac:dyDescent="0.2">
      <c r="A94" s="67">
        <v>1998</v>
      </c>
      <c r="B94" s="428">
        <f>avgfiinc!BC87</f>
        <v>26417.734605561494</v>
      </c>
      <c r="C94" s="319">
        <f>avgfiinc!BD87</f>
        <v>24582.633601527035</v>
      </c>
      <c r="D94" s="353">
        <f>avgfiinc!BE87</f>
        <v>29488.303112384525</v>
      </c>
      <c r="E94" s="524">
        <f>avgfiinc!BF87</f>
        <v>32235.967818385856</v>
      </c>
      <c r="F94" s="524">
        <f>avgfiinc!BG87</f>
        <v>18545.754468092822</v>
      </c>
      <c r="G94" s="62">
        <f>avgfiinc!BH87</f>
        <v>33452.915093822929</v>
      </c>
      <c r="H94" s="533">
        <f>B94*0.9/'TD5'!B94</f>
        <v>0.57387009263038635</v>
      </c>
      <c r="I94" s="544">
        <f>C94*0.9/'TD5'!B94</f>
        <v>0.53400635719299316</v>
      </c>
      <c r="J94" s="551">
        <f>D94*0.9/'TD5'!C94</f>
        <v>0.59189945459365834</v>
      </c>
      <c r="K94" s="544">
        <f>E94*0.9/'TD5'!D94</f>
        <v>0.53777027130126953</v>
      </c>
      <c r="L94" s="551">
        <f>F94*0.9/'TD5'!E94</f>
        <v>0.5561368763446809</v>
      </c>
      <c r="M94" s="552">
        <f>G94*0.9/'TD5'!F94</f>
        <v>0.52998217940330505</v>
      </c>
      <c r="P94" s="539"/>
    </row>
    <row r="95" spans="1:16" x14ac:dyDescent="0.2">
      <c r="A95" s="72">
        <v>1999</v>
      </c>
      <c r="B95" s="429">
        <f>avgfiinc!BC88</f>
        <v>27232.104569572432</v>
      </c>
      <c r="C95" s="320">
        <f>avgfiinc!BD88</f>
        <v>25380.618723429048</v>
      </c>
      <c r="D95" s="354">
        <f>avgfiinc!BE88</f>
        <v>30272.03193582809</v>
      </c>
      <c r="E95" s="526">
        <f>avgfiinc!BF88</f>
        <v>33262.429300195668</v>
      </c>
      <c r="F95" s="526">
        <f>avgfiinc!BG88</f>
        <v>19183.380524629443</v>
      </c>
      <c r="G95" s="68">
        <f>avgfiinc!BH88</f>
        <v>34266.780822277069</v>
      </c>
      <c r="H95" s="536">
        <f>B95*0.9/'TD5'!B95</f>
        <v>0.56286075711250294</v>
      </c>
      <c r="I95" s="547">
        <f>C95*0.9/'TD5'!B95</f>
        <v>0.52459236979484558</v>
      </c>
      <c r="J95" s="553">
        <f>D95*0.9/'TD5'!C95</f>
        <v>0.57910943031311046</v>
      </c>
      <c r="K95" s="547">
        <f>E95*0.9/'TD5'!D95</f>
        <v>0.52754580974578869</v>
      </c>
      <c r="L95" s="553">
        <f>F95*0.9/'TD5'!E95</f>
        <v>0.54764881730079662</v>
      </c>
      <c r="M95" s="554">
        <f>G95*0.9/'TD5'!F95</f>
        <v>0.51873517036437988</v>
      </c>
      <c r="P95" s="539"/>
    </row>
    <row r="96" spans="1:16" x14ac:dyDescent="0.2">
      <c r="A96" s="77">
        <v>2000</v>
      </c>
      <c r="B96" s="430">
        <f>avgfiinc!BC89</f>
        <v>27927.416859467161</v>
      </c>
      <c r="C96" s="321">
        <f>avgfiinc!BD89</f>
        <v>26036.520338754759</v>
      </c>
      <c r="D96" s="356">
        <f>avgfiinc!BE89</f>
        <v>30747.114227985774</v>
      </c>
      <c r="E96" s="528">
        <f>avgfiinc!BF89</f>
        <v>33731.62470241556</v>
      </c>
      <c r="F96" s="528">
        <f>avgfiinc!BG89</f>
        <v>19935.67444650313</v>
      </c>
      <c r="G96" s="74">
        <f>avgfiinc!BH89</f>
        <v>35094.119407973027</v>
      </c>
      <c r="H96" s="537">
        <f>B96*0.9/'TD5'!B96</f>
        <v>0.55154219269752502</v>
      </c>
      <c r="I96" s="548">
        <f>C96*0.9/'TD5'!B96</f>
        <v>0.51419863104820263</v>
      </c>
      <c r="J96" s="555">
        <f>D96*0.9/'TD5'!C96</f>
        <v>0.56818777322769176</v>
      </c>
      <c r="K96" s="548">
        <f>E96*0.9/'TD5'!D96</f>
        <v>0.5150829851627351</v>
      </c>
      <c r="L96" s="555">
        <f>F96*0.9/'TD5'!E96</f>
        <v>0.53865909576416016</v>
      </c>
      <c r="M96" s="556">
        <f>G96*0.9/'TD5'!F96</f>
        <v>0.5084541141986848</v>
      </c>
      <c r="P96" s="539"/>
    </row>
    <row r="97" spans="1:16" x14ac:dyDescent="0.2">
      <c r="A97" s="67">
        <v>2001</v>
      </c>
      <c r="B97" s="428">
        <f>avgfiinc!BC90</f>
        <v>27456.58490812773</v>
      </c>
      <c r="C97" s="319">
        <f>avgfiinc!BD90</f>
        <v>25455.661237424287</v>
      </c>
      <c r="D97" s="353">
        <f>avgfiinc!BE90</f>
        <v>30383.365036930474</v>
      </c>
      <c r="E97" s="524">
        <f>avgfiinc!BF90</f>
        <v>33248.55585183308</v>
      </c>
      <c r="F97" s="524">
        <f>avgfiinc!BG90</f>
        <v>19352.522142588787</v>
      </c>
      <c r="G97" s="62">
        <f>avgfiinc!BH90</f>
        <v>34607.158102789224</v>
      </c>
      <c r="H97" s="533">
        <f>B97*0.9/'TD5'!B97</f>
        <v>0.57918468117713928</v>
      </c>
      <c r="I97" s="544">
        <f>C97*0.9/'TD5'!B97</f>
        <v>0.53697606921195984</v>
      </c>
      <c r="J97" s="551">
        <f>D97*0.9/'TD5'!C97</f>
        <v>0.59619081020355225</v>
      </c>
      <c r="K97" s="544">
        <f>E97*0.9/'TD5'!D97</f>
        <v>0.53859356045722961</v>
      </c>
      <c r="L97" s="551">
        <f>F97*0.9/'TD5'!E97</f>
        <v>0.56476503610610962</v>
      </c>
      <c r="M97" s="552">
        <f>G97*0.9/'TD5'!F97</f>
        <v>0.53432941436767578</v>
      </c>
      <c r="P97" s="539"/>
    </row>
    <row r="98" spans="1:16" x14ac:dyDescent="0.2">
      <c r="A98" s="67">
        <v>2002</v>
      </c>
      <c r="B98" s="428">
        <f>avgfiinc!BC91</f>
        <v>26571.921266228564</v>
      </c>
      <c r="C98" s="319">
        <f>avgfiinc!BD91</f>
        <v>24511.902429354086</v>
      </c>
      <c r="D98" s="353">
        <f>avgfiinc!BE91</f>
        <v>29505.267051042123</v>
      </c>
      <c r="E98" s="524">
        <f>avgfiinc!BF91</f>
        <v>31979.961410337186</v>
      </c>
      <c r="F98" s="524">
        <f>avgfiinc!BG91</f>
        <v>18650.391483411178</v>
      </c>
      <c r="G98" s="62">
        <f>avgfiinc!BH91</f>
        <v>33413.355244509636</v>
      </c>
      <c r="H98" s="533">
        <f>B98*0.9/'TD5'!B98</f>
        <v>0.58888167142868031</v>
      </c>
      <c r="I98" s="544">
        <f>C98*0.9/'TD5'!B98</f>
        <v>0.54322794079780568</v>
      </c>
      <c r="J98" s="551">
        <f>D98*0.9/'TD5'!C98</f>
        <v>0.60711982846260071</v>
      </c>
      <c r="K98" s="544">
        <f>E98*0.9/'TD5'!D98</f>
        <v>0.54633045196533203</v>
      </c>
      <c r="L98" s="551">
        <f>F98*0.9/'TD5'!E98</f>
        <v>0.56845778226852406</v>
      </c>
      <c r="M98" s="552">
        <f>G98*0.9/'TD5'!F98</f>
        <v>0.54317638278007496</v>
      </c>
      <c r="P98" s="539"/>
    </row>
    <row r="99" spans="1:16" x14ac:dyDescent="0.2">
      <c r="A99" s="67">
        <v>2003</v>
      </c>
      <c r="B99" s="428">
        <f>avgfiinc!BC92</f>
        <v>26255.958216854811</v>
      </c>
      <c r="C99" s="319">
        <f>avgfiinc!BD92</f>
        <v>24230.281464369014</v>
      </c>
      <c r="D99" s="353">
        <f>avgfiinc!BE92</f>
        <v>29204.195459264582</v>
      </c>
      <c r="E99" s="524">
        <f>avgfiinc!BF92</f>
        <v>31296.018869595733</v>
      </c>
      <c r="F99" s="524">
        <f>avgfiinc!BG92</f>
        <v>18626.072271566889</v>
      </c>
      <c r="G99" s="62">
        <f>avgfiinc!BH92</f>
        <v>32933.510838981536</v>
      </c>
      <c r="H99" s="533">
        <f>B99*0.9/'TD5'!B99</f>
        <v>0.58303964138031006</v>
      </c>
      <c r="I99" s="544">
        <f>C99*0.9/'TD5'!B99</f>
        <v>0.53805747628211975</v>
      </c>
      <c r="J99" s="551">
        <f>D99*0.9/'TD5'!C99</f>
        <v>0.60180872678756714</v>
      </c>
      <c r="K99" s="544">
        <f>E99*0.9/'TD5'!D99</f>
        <v>0.54016968607902527</v>
      </c>
      <c r="L99" s="551">
        <f>F99*0.9/'TD5'!E99</f>
        <v>0.56144329905509949</v>
      </c>
      <c r="M99" s="552">
        <f>G99*0.9/'TD5'!F99</f>
        <v>0.53620201349258423</v>
      </c>
      <c r="P99" s="539"/>
    </row>
    <row r="100" spans="1:16" x14ac:dyDescent="0.2">
      <c r="A100" s="67">
        <v>2004</v>
      </c>
      <c r="B100" s="428">
        <f>avgfiinc!BC93</f>
        <v>26762.445284335579</v>
      </c>
      <c r="C100" s="319">
        <f>avgfiinc!BD93</f>
        <v>24780.907415103349</v>
      </c>
      <c r="D100" s="353">
        <f>avgfiinc!BE93</f>
        <v>29590.582088893123</v>
      </c>
      <c r="E100" s="524">
        <f>avgfiinc!BF93</f>
        <v>31857.17009978108</v>
      </c>
      <c r="F100" s="524">
        <f>avgfiinc!BG93</f>
        <v>19124.23583057143</v>
      </c>
      <c r="G100" s="62">
        <f>avgfiinc!BH93</f>
        <v>33524.584833717898</v>
      </c>
      <c r="H100" s="533">
        <f>B100*0.9/'TD5'!B100</f>
        <v>0.56378039717674255</v>
      </c>
      <c r="I100" s="544">
        <f>C100*0.9/'TD5'!B100</f>
        <v>0.5220371186733247</v>
      </c>
      <c r="J100" s="551">
        <f>D100*0.9/'TD5'!C100</f>
        <v>0.58289381861686707</v>
      </c>
      <c r="K100" s="544">
        <f>E100*0.9/'TD5'!D100</f>
        <v>0.52319791913032532</v>
      </c>
      <c r="L100" s="551">
        <f>F100*0.9/'TD5'!E100</f>
        <v>0.54358798265457164</v>
      </c>
      <c r="M100" s="552">
        <f>G100*0.9/'TD5'!F100</f>
        <v>0.51822018623352051</v>
      </c>
      <c r="P100" s="539"/>
    </row>
    <row r="101" spans="1:16" x14ac:dyDescent="0.2">
      <c r="A101" s="67">
        <v>2005</v>
      </c>
      <c r="B101" s="428">
        <f>avgfiinc!BC94</f>
        <v>26724.72350106364</v>
      </c>
      <c r="C101" s="319">
        <f>avgfiinc!BD94</f>
        <v>24751.738817448571</v>
      </c>
      <c r="D101" s="353">
        <f>avgfiinc!BE94</f>
        <v>29369.184417040116</v>
      </c>
      <c r="E101" s="524">
        <f>avgfiinc!BF94</f>
        <v>31911.279159106187</v>
      </c>
      <c r="F101" s="524">
        <f>avgfiinc!BG94</f>
        <v>19104.172651705725</v>
      </c>
      <c r="G101" s="62">
        <f>avgfiinc!BH94</f>
        <v>33205.016098063206</v>
      </c>
      <c r="H101" s="533">
        <f>B101*0.9/'TD5'!B101</f>
        <v>0.54004606604576122</v>
      </c>
      <c r="I101" s="544">
        <f>C101*0.9/'TD5'!B101</f>
        <v>0.50017651915550243</v>
      </c>
      <c r="J101" s="551">
        <f>D101*0.9/'TD5'!C101</f>
        <v>0.55753564834594715</v>
      </c>
      <c r="K101" s="544">
        <f>E101*0.9/'TD5'!D101</f>
        <v>0.50159814953804016</v>
      </c>
      <c r="L101" s="551">
        <f>F101*0.9/'TD5'!E101</f>
        <v>0.5235755741596223</v>
      </c>
      <c r="M101" s="552">
        <f>G101*0.9/'TD5'!F101</f>
        <v>0.49456876516342174</v>
      </c>
      <c r="P101" s="539"/>
    </row>
    <row r="102" spans="1:16" x14ac:dyDescent="0.2">
      <c r="A102" s="67">
        <v>2006</v>
      </c>
      <c r="B102" s="428">
        <f>avgfiinc!BC95</f>
        <v>27525.791946180052</v>
      </c>
      <c r="C102" s="319">
        <f>avgfiinc!BD95</f>
        <v>25592.684130226207</v>
      </c>
      <c r="D102" s="353">
        <f>avgfiinc!BE95</f>
        <v>30066.57410360466</v>
      </c>
      <c r="E102" s="524">
        <f>avgfiinc!BF95</f>
        <v>32379.348508484778</v>
      </c>
      <c r="F102" s="524">
        <f>avgfiinc!BG95</f>
        <v>20209.142597155802</v>
      </c>
      <c r="G102" s="62">
        <f>avgfiinc!BH95</f>
        <v>34302.976325280804</v>
      </c>
      <c r="H102" s="533">
        <f>B102*0.9/'TD5'!B102</f>
        <v>0.53468608856201183</v>
      </c>
      <c r="I102" s="544">
        <f>C102*0.9/'TD5'!B102</f>
        <v>0.49713563919067388</v>
      </c>
      <c r="J102" s="551">
        <f>D102*0.9/'TD5'!C102</f>
        <v>0.55240052938461293</v>
      </c>
      <c r="K102" s="544">
        <f>E102*0.9/'TD5'!D102</f>
        <v>0.49499219655990606</v>
      </c>
      <c r="L102" s="551">
        <f>F102*0.9/'TD5'!E102</f>
        <v>0.52193588018417358</v>
      </c>
      <c r="M102" s="552">
        <f>G102*0.9/'TD5'!F102</f>
        <v>0.49114817380905157</v>
      </c>
      <c r="P102" s="539"/>
    </row>
    <row r="103" spans="1:16" x14ac:dyDescent="0.2">
      <c r="A103" s="67">
        <v>2007</v>
      </c>
      <c r="B103" s="428">
        <f>avgfiinc!BC96</f>
        <v>28240.478502461265</v>
      </c>
      <c r="C103" s="319">
        <f>avgfiinc!BD96</f>
        <v>26307.718051883916</v>
      </c>
      <c r="D103" s="353">
        <f>avgfiinc!BE96</f>
        <v>30634.580973308715</v>
      </c>
      <c r="E103" s="524">
        <f>avgfiinc!BF96</f>
        <v>33408.479438796501</v>
      </c>
      <c r="F103" s="524">
        <f>avgfiinc!BG96</f>
        <v>20646.840191490344</v>
      </c>
      <c r="G103" s="62">
        <f>avgfiinc!BH96</f>
        <v>35054.244362161684</v>
      </c>
      <c r="H103" s="533">
        <f>B103*0.9/'TD5'!B103</f>
        <v>0.52981695532798767</v>
      </c>
      <c r="I103" s="544">
        <f>C103*0.9/'TD5'!B103</f>
        <v>0.49355661869049078</v>
      </c>
      <c r="J103" s="551">
        <f>D103*0.9/'TD5'!C103</f>
        <v>0.54430642724037182</v>
      </c>
      <c r="K103" s="544">
        <f>E103*0.9/'TD5'!D103</f>
        <v>0.49334365129470825</v>
      </c>
      <c r="L103" s="551">
        <f>F103*0.9/'TD5'!E103</f>
        <v>0.51447620987892151</v>
      </c>
      <c r="M103" s="552">
        <f>G103*0.9/'TD5'!F103</f>
        <v>0.48576772212982178</v>
      </c>
      <c r="P103" s="539"/>
    </row>
    <row r="104" spans="1:16" x14ac:dyDescent="0.2">
      <c r="A104" s="67">
        <v>2008</v>
      </c>
      <c r="B104" s="428">
        <f>avgfiinc!BC97</f>
        <v>27095.818986140734</v>
      </c>
      <c r="C104" s="319">
        <f>avgfiinc!BD97</f>
        <v>25098.259177946115</v>
      </c>
      <c r="D104" s="353">
        <f>avgfiinc!BE97</f>
        <v>29622.293587605269</v>
      </c>
      <c r="E104" s="524">
        <f>avgfiinc!BF97</f>
        <v>31710.868865798082</v>
      </c>
      <c r="F104" s="524">
        <f>avgfiinc!BG97</f>
        <v>19820.052538984637</v>
      </c>
      <c r="G104" s="62">
        <f>avgfiinc!BH97</f>
        <v>33429.169288959594</v>
      </c>
      <c r="H104" s="533">
        <f>B104*0.9/'TD5'!B104</f>
        <v>0.54823213815689087</v>
      </c>
      <c r="I104" s="544">
        <f>C104*0.9/'TD5'!B104</f>
        <v>0.50781533122062694</v>
      </c>
      <c r="J104" s="551">
        <f>D104*0.9/'TD5'!C104</f>
        <v>0.56366866827011108</v>
      </c>
      <c r="K104" s="544">
        <f>E104*0.9/'TD5'!D104</f>
        <v>0.50425633788108826</v>
      </c>
      <c r="L104" s="551">
        <f>F104*0.9/'TD5'!E104</f>
        <v>0.5355224609375</v>
      </c>
      <c r="M104" s="552">
        <f>G104*0.9/'TD5'!F104</f>
        <v>0.50123167037963867</v>
      </c>
      <c r="P104" s="539"/>
    </row>
    <row r="105" spans="1:16" x14ac:dyDescent="0.2">
      <c r="A105" s="72">
        <v>2009</v>
      </c>
      <c r="B105" s="431">
        <f>avgfiinc!BC98</f>
        <v>25119.2098241936</v>
      </c>
      <c r="C105" s="322">
        <f>avgfiinc!BD98</f>
        <v>23188.262981519827</v>
      </c>
      <c r="D105" s="354">
        <f>avgfiinc!BE98</f>
        <v>27847.670892929524</v>
      </c>
      <c r="E105" s="526">
        <f>avgfiinc!BF98</f>
        <v>28919.929558020747</v>
      </c>
      <c r="F105" s="526">
        <f>avgfiinc!BG98</f>
        <v>18613.068042781204</v>
      </c>
      <c r="G105" s="68">
        <f>avgfiinc!BH98</f>
        <v>30956.355188180361</v>
      </c>
      <c r="H105" s="536">
        <f>B105*0.9/'TD5'!B105</f>
        <v>0.56537139415740967</v>
      </c>
      <c r="I105" s="547">
        <f>C105*0.9/'TD5'!B105</f>
        <v>0.52191054821014393</v>
      </c>
      <c r="J105" s="557">
        <f>D105*0.9/'TD5'!C105</f>
        <v>0.58060044050216664</v>
      </c>
      <c r="K105" s="558">
        <f>E105*0.9/'TD5'!D105</f>
        <v>0.5160830020904541</v>
      </c>
      <c r="L105" s="553">
        <f>F105*0.9/'TD5'!E105</f>
        <v>0.5514712929725647</v>
      </c>
      <c r="M105" s="554">
        <f>G105*0.9/'TD5'!F105</f>
        <v>0.51572543382644653</v>
      </c>
      <c r="P105" s="539"/>
    </row>
    <row r="106" spans="1:16" x14ac:dyDescent="0.2">
      <c r="A106" s="67">
        <v>2010</v>
      </c>
      <c r="B106" s="432">
        <f>avgfiinc!BC99</f>
        <v>25104.912554676492</v>
      </c>
      <c r="C106" s="323">
        <f>avgfiinc!BD99</f>
        <v>23182.318267459683</v>
      </c>
      <c r="D106" s="353">
        <f>avgfiinc!BE99</f>
        <v>27244.13736386536</v>
      </c>
      <c r="E106" s="524">
        <f>avgfiinc!BF99</f>
        <v>28638.053906669789</v>
      </c>
      <c r="F106" s="524">
        <f>avgfiinc!BG99</f>
        <v>18775.950680954746</v>
      </c>
      <c r="G106" s="62">
        <f>avgfiinc!BH99</f>
        <v>30711.925743069358</v>
      </c>
      <c r="H106" s="533">
        <f>B106*0.9/'TD5'!B106</f>
        <v>0.55045869946479797</v>
      </c>
      <c r="I106" s="544">
        <f>C106*0.9/'TD5'!B106</f>
        <v>0.50830325484275829</v>
      </c>
      <c r="J106" s="559">
        <f>D106*0.9/'TD5'!C106</f>
        <v>0.56138178706169128</v>
      </c>
      <c r="K106" s="560">
        <f>E106*0.9/'TD5'!D106</f>
        <v>0.50168168544769287</v>
      </c>
      <c r="L106" s="551">
        <f>F106*0.9/'TD5'!E106</f>
        <v>0.53825798630714417</v>
      </c>
      <c r="M106" s="552">
        <f>G106*0.9/'TD5'!F106</f>
        <v>0.5009990930557251</v>
      </c>
      <c r="P106" s="539"/>
    </row>
    <row r="107" spans="1:16" x14ac:dyDescent="0.2">
      <c r="A107" s="67">
        <v>2011</v>
      </c>
      <c r="B107" s="432">
        <f>avgfiinc!BC100</f>
        <v>25239.920207745694</v>
      </c>
      <c r="C107" s="323">
        <f>avgfiinc!BD100</f>
        <v>23195.058094399526</v>
      </c>
      <c r="D107" s="353">
        <f>avgfiinc!BE100</f>
        <v>27497.228055989457</v>
      </c>
      <c r="E107" s="524">
        <f>avgfiinc!BF100</f>
        <v>29271.260731081915</v>
      </c>
      <c r="F107" s="524">
        <f>avgfiinc!BG100</f>
        <v>18371.795902596379</v>
      </c>
      <c r="G107" s="62">
        <f>avgfiinc!BH100</f>
        <v>30699.947924459884</v>
      </c>
      <c r="H107" s="533">
        <f>B107*0.9/'TD5'!B107</f>
        <v>0.54896658658981334</v>
      </c>
      <c r="I107" s="544">
        <f>C107*0.9/'TD5'!B107</f>
        <v>0.50449097156524658</v>
      </c>
      <c r="J107" s="559">
        <f>D107*0.9/'TD5'!C107</f>
        <v>0.56043598055839539</v>
      </c>
      <c r="K107" s="560">
        <f>E107*0.9/'TD5'!D107</f>
        <v>0.5009533166885376</v>
      </c>
      <c r="L107" s="551">
        <f>F107*0.9/'TD5'!E107</f>
        <v>0.53320878744125377</v>
      </c>
      <c r="M107" s="552">
        <f>G107*0.9/'TD5'!F107</f>
        <v>0.49844992160797114</v>
      </c>
      <c r="P107" s="539"/>
    </row>
    <row r="108" spans="1:16" x14ac:dyDescent="0.2">
      <c r="A108" s="67">
        <v>2012</v>
      </c>
      <c r="B108" s="432">
        <f>avgfiinc!BC101</f>
        <v>25358.983004677062</v>
      </c>
      <c r="C108" s="323">
        <f>avgfiinc!BD101</f>
        <v>23415.999083954666</v>
      </c>
      <c r="D108" s="353">
        <f>avgfiinc!BE101</f>
        <v>27067.939910896781</v>
      </c>
      <c r="E108" s="524">
        <f>avgfiinc!BF101</f>
        <v>29307.103436764341</v>
      </c>
      <c r="F108" s="524">
        <f>avgfiinc!BG101</f>
        <v>18722.111890662713</v>
      </c>
      <c r="G108" s="62">
        <f>avgfiinc!BH101</f>
        <v>30721.521547583689</v>
      </c>
      <c r="H108" s="533">
        <f>B108*0.9/'TD5'!B108</f>
        <v>0.52302211523056019</v>
      </c>
      <c r="I108" s="544">
        <f>C108*0.9/'TD5'!B108</f>
        <v>0.48294860124587996</v>
      </c>
      <c r="J108" s="559">
        <f>D108*0.9/'TD5'!C108</f>
        <v>0.53146034479141235</v>
      </c>
      <c r="K108" s="560">
        <f>E108*0.9/'TD5'!D108</f>
        <v>0.4789744615554809</v>
      </c>
      <c r="L108" s="551">
        <f>F108*0.9/'TD5'!E108</f>
        <v>0.51005136966705333</v>
      </c>
      <c r="M108" s="552">
        <f>G108*0.9/'TD5'!F108</f>
        <v>0.47430557012557983</v>
      </c>
      <c r="P108" s="539"/>
    </row>
    <row r="109" spans="1:16" x14ac:dyDescent="0.2">
      <c r="A109" s="67">
        <v>2013</v>
      </c>
      <c r="B109" s="432">
        <f>avgfiinc!BC102</f>
        <v>25447.189558397422</v>
      </c>
      <c r="C109" s="323">
        <f>avgfiinc!BD102</f>
        <v>23616.253752195724</v>
      </c>
      <c r="D109" s="353">
        <f>avgfiinc!BE102</f>
        <v>28465.304656766162</v>
      </c>
      <c r="E109" s="524">
        <f>avgfiinc!BF102</f>
        <v>29825.420301797345</v>
      </c>
      <c r="F109" s="524">
        <f>avgfiinc!BG102</f>
        <v>18638.074969359957</v>
      </c>
      <c r="G109" s="62">
        <f>avgfiinc!BH102</f>
        <v>30896.376303949964</v>
      </c>
      <c r="H109" s="533">
        <f>B109*0.9/'TD5'!B109</f>
        <v>0.54128327965736389</v>
      </c>
      <c r="I109" s="544">
        <f>C109*0.9/'TD5'!B109</f>
        <v>0.50233772397041321</v>
      </c>
      <c r="J109" s="559">
        <f>D109*0.9/'TD5'!C109</f>
        <v>0.56575813889503479</v>
      </c>
      <c r="K109" s="560">
        <f>E109*0.9/'TD5'!D109</f>
        <v>0.50051578879356384</v>
      </c>
      <c r="L109" s="551">
        <f>F109*0.9/'TD5'!E109</f>
        <v>0.52540549635887146</v>
      </c>
      <c r="M109" s="552">
        <f>G109*0.9/'TD5'!F109</f>
        <v>0.49142318964004517</v>
      </c>
      <c r="P109" s="539"/>
    </row>
    <row r="110" spans="1:16" x14ac:dyDescent="0.2">
      <c r="A110" s="67">
        <v>2014</v>
      </c>
      <c r="B110" s="432">
        <f>avgfiinc!BC103</f>
        <v>25910.28297400293</v>
      </c>
      <c r="C110" s="323">
        <f>avgfiinc!BD103</f>
        <v>24026.008792422264</v>
      </c>
      <c r="D110" s="353">
        <f>avgfiinc!BE103</f>
        <v>29066.414416399319</v>
      </c>
      <c r="E110" s="524">
        <f>avgfiinc!BF103</f>
        <v>30426.306916357044</v>
      </c>
      <c r="F110" s="524">
        <f>avgfiinc!BG103</f>
        <v>18900.564293579268</v>
      </c>
      <c r="G110" s="62">
        <f>avgfiinc!BH103</f>
        <v>31267.9588468683</v>
      </c>
      <c r="H110" s="533">
        <f>B110*0.9/'TD5'!B110</f>
        <v>0.52772831916809082</v>
      </c>
      <c r="I110" s="544">
        <f>C110*0.9/'TD5'!B110</f>
        <v>0.48935031890869146</v>
      </c>
      <c r="J110" s="559">
        <f>D110*0.9/'TD5'!C110</f>
        <v>0.55390414595603954</v>
      </c>
      <c r="K110" s="560">
        <f>E110*0.9/'TD5'!D110</f>
        <v>0.48873472213745112</v>
      </c>
      <c r="L110" s="551">
        <f>F110*0.9/'TD5'!E110</f>
        <v>0.51011836528778076</v>
      </c>
      <c r="M110" s="552">
        <f>G110*0.9/'TD5'!F110</f>
        <v>0.47817021608352656</v>
      </c>
    </row>
    <row r="111" spans="1:16" x14ac:dyDescent="0.2">
      <c r="A111" s="67">
        <v>2015</v>
      </c>
      <c r="B111" s="432">
        <f>avgfiinc!BC104</f>
        <v>26558.863149895249</v>
      </c>
      <c r="C111" s="323">
        <f>avgfiinc!BD104</f>
        <v>24669.624557840096</v>
      </c>
      <c r="D111" s="353">
        <f>avgfiinc!BE104</f>
        <v>29635.420196757677</v>
      </c>
      <c r="E111" s="524">
        <f>avgfiinc!BF104</f>
        <v>30960.796205436283</v>
      </c>
      <c r="F111" s="524">
        <f>avgfiinc!BG104</f>
        <v>19621.029395668931</v>
      </c>
      <c r="G111" s="62">
        <f>avgfiinc!BH104</f>
        <v>31990.496653635153</v>
      </c>
      <c r="H111" s="533">
        <f>B111*0.9/'TD5'!B111</f>
        <v>0.52746587991714478</v>
      </c>
      <c r="I111" s="544">
        <f>C111*0.9/'TD5'!B111</f>
        <v>0.48994511365890497</v>
      </c>
      <c r="J111" s="559">
        <f>D111*0.9/'TD5'!C111</f>
        <v>0.5528949201107024</v>
      </c>
      <c r="K111" s="560">
        <f>E111*0.9/'TD5'!D111</f>
        <v>0.48682844638824463</v>
      </c>
      <c r="L111" s="551">
        <f>F111*0.9/'TD5'!E111</f>
        <v>0.51341167092323314</v>
      </c>
      <c r="M111" s="552">
        <f>G111*0.9/'TD5'!F111</f>
        <v>0.47770434617996216</v>
      </c>
    </row>
    <row r="112" spans="1:16" x14ac:dyDescent="0.2">
      <c r="A112" s="67">
        <v>2016</v>
      </c>
      <c r="B112" s="432">
        <f>avgfiinc!BC105</f>
        <v>26354.028816710928</v>
      </c>
      <c r="C112" s="323">
        <f>avgfiinc!BD105</f>
        <v>24443.483553372884</v>
      </c>
      <c r="D112" s="353">
        <f>avgfiinc!BE105</f>
        <v>29315.883806602869</v>
      </c>
      <c r="E112" s="524">
        <f>avgfiinc!BF105</f>
        <v>30546.371305008717</v>
      </c>
      <c r="F112" s="524">
        <f>avgfiinc!BG105</f>
        <v>19587.032760266477</v>
      </c>
      <c r="G112" s="62">
        <f>avgfiinc!BH105</f>
        <v>31556.975186004183</v>
      </c>
      <c r="H112" s="533">
        <f>B112*0.9/'TD5'!B112</f>
        <v>0.53361809253692638</v>
      </c>
      <c r="I112" s="544">
        <f>C112*0.9/'TD5'!B112</f>
        <v>0.4949332475662232</v>
      </c>
      <c r="J112" s="559">
        <f>D112*0.9/'TD5'!C112</f>
        <v>0.558094322681427</v>
      </c>
      <c r="K112" s="560">
        <f>E112*0.9/'TD5'!D112</f>
        <v>0.49059993028640747</v>
      </c>
      <c r="L112" s="551">
        <f>F112*0.9/'TD5'!E112</f>
        <v>0.52020046114921559</v>
      </c>
      <c r="M112" s="552">
        <f>G112*0.9/'TD5'!F112</f>
        <v>0.48260957002639765</v>
      </c>
    </row>
    <row r="113" spans="1:13" x14ac:dyDescent="0.2">
      <c r="A113" s="67">
        <v>2017</v>
      </c>
      <c r="B113" s="432">
        <f>avgfiinc!BC106</f>
        <v>25484.503803669359</v>
      </c>
      <c r="C113" s="323">
        <f>avgfiinc!BD106</f>
        <v>23492.018692731985</v>
      </c>
      <c r="D113" s="353">
        <f>avgfiinc!BE106</f>
        <v>27071.089864614722</v>
      </c>
      <c r="E113" s="524">
        <f>avgfiinc!BF106</f>
        <v>29657.768473524357</v>
      </c>
      <c r="F113" s="524">
        <f>avgfiinc!BG106</f>
        <v>18567.994608225279</v>
      </c>
      <c r="G113" s="62">
        <f>avgfiinc!BH106</f>
        <v>30798.141979213633</v>
      </c>
      <c r="H113" s="533">
        <f>B113*0.9/'TD5'!B113</f>
        <v>0.50923451781272888</v>
      </c>
      <c r="I113" s="544">
        <f>C113*0.9/'TD5'!B113</f>
        <v>0.46942043304443359</v>
      </c>
      <c r="J113" s="559">
        <f>D113*0.9/'TD5'!C113</f>
        <v>0.51784044504165649</v>
      </c>
      <c r="K113" s="560">
        <f>E113*0.9/'TD5'!D113</f>
        <v>0.46873968839645386</v>
      </c>
      <c r="L113" s="551">
        <f>F113*0.9/'TD5'!E113</f>
        <v>0.49161332845687866</v>
      </c>
      <c r="M113" s="552">
        <f>G113*0.9/'TD5'!F113</f>
        <v>0.45943778753280634</v>
      </c>
    </row>
    <row r="114" spans="1:13" x14ac:dyDescent="0.2">
      <c r="A114" s="67">
        <v>2018</v>
      </c>
      <c r="B114" s="432">
        <f>avgfiinc!BC107</f>
        <v>25993.70837233627</v>
      </c>
      <c r="C114" s="323">
        <f>avgfiinc!BD107</f>
        <v>24033.224386531452</v>
      </c>
      <c r="D114" s="353">
        <f>avgfiinc!BE107</f>
        <v>27612.443997887098</v>
      </c>
      <c r="E114" s="524">
        <f>avgfiinc!BF107</f>
        <v>30227.620630143047</v>
      </c>
      <c r="F114" s="524">
        <f>avgfiinc!BG107</f>
        <v>19080.967482988017</v>
      </c>
      <c r="G114" s="62">
        <f>avgfiinc!BH107</f>
        <v>31393.081628608263</v>
      </c>
      <c r="H114" s="533">
        <f>B114*0.9/'TD5'!B114</f>
        <v>0.50924301147460926</v>
      </c>
      <c r="I114" s="544">
        <f>C114*0.9/'TD5'!B114</f>
        <v>0.47083514928817749</v>
      </c>
      <c r="J114" s="559">
        <f>D114*0.9/'TD5'!C114</f>
        <v>0.51815250515937805</v>
      </c>
      <c r="K114" s="560">
        <f>E114*0.9/'TD5'!D114</f>
        <v>0.46982860565185547</v>
      </c>
      <c r="L114" s="551">
        <f>F114*0.9/'TD5'!E114</f>
        <v>0.49292480945587153</v>
      </c>
      <c r="M114" s="552">
        <f>G114*0.9/'TD5'!F114</f>
        <v>0.45959705114364624</v>
      </c>
    </row>
    <row r="115" spans="1:13" x14ac:dyDescent="0.2">
      <c r="A115" s="67">
        <v>2019</v>
      </c>
      <c r="B115" s="432">
        <f>avgfiinc!BC108</f>
        <v>26413.775957467689</v>
      </c>
      <c r="C115" s="323">
        <f>avgfiinc!BD108</f>
        <v>24410.389782512768</v>
      </c>
      <c r="D115" s="353">
        <f>avgfiinc!BE108</f>
        <v>28036.494017915466</v>
      </c>
      <c r="E115" s="524">
        <f>avgfiinc!BF108</f>
        <v>30701.190459101763</v>
      </c>
      <c r="F115" s="524">
        <f>avgfiinc!BG108</f>
        <v>19379.764369359615</v>
      </c>
      <c r="G115" s="62">
        <f>avgfiinc!BH108</f>
        <v>32158.378610443935</v>
      </c>
      <c r="H115" s="533">
        <f>B115*0.9/'TD5'!B115</f>
        <v>0.51740756630897522</v>
      </c>
      <c r="I115" s="544">
        <f>C115*0.9/'TD5'!B115</f>
        <v>0.47816413640975952</v>
      </c>
      <c r="J115" s="559">
        <f>D115*0.9/'TD5'!C115</f>
        <v>0.52583146095275879</v>
      </c>
      <c r="K115" s="560">
        <f>E115*0.9/'TD5'!D115</f>
        <v>0.47669309377670288</v>
      </c>
      <c r="L115" s="551">
        <f>F115*0.9/'TD5'!E115</f>
        <v>0.50151965022087097</v>
      </c>
      <c r="M115" s="552">
        <f>G115*0.9/'TD5'!F115</f>
        <v>0.46834462881088257</v>
      </c>
    </row>
    <row r="116" spans="1:13" ht="17" thickBot="1" x14ac:dyDescent="0.25">
      <c r="A116" s="1105"/>
      <c r="B116" s="1106"/>
      <c r="C116" s="1101"/>
      <c r="D116" s="1114"/>
      <c r="E116" s="1107"/>
      <c r="F116" s="1107"/>
      <c r="G116" s="1098"/>
      <c r="H116" s="1115"/>
      <c r="I116" s="1116"/>
      <c r="J116" s="1117"/>
      <c r="K116" s="1118"/>
      <c r="L116" s="1119"/>
      <c r="M116" s="1120"/>
    </row>
    <row r="117" spans="1:13" ht="17" thickTop="1" x14ac:dyDescent="0.2">
      <c r="A117" s="61"/>
      <c r="B117" s="60"/>
      <c r="C117" s="60"/>
      <c r="D117" s="60"/>
      <c r="E117" s="60"/>
      <c r="F117" s="60"/>
      <c r="G117" s="59"/>
      <c r="H117" s="60"/>
      <c r="I117" s="60"/>
      <c r="J117" s="60"/>
      <c r="K117" s="60"/>
      <c r="L117" s="60"/>
      <c r="M117" s="59"/>
    </row>
    <row r="118" spans="1:13" x14ac:dyDescent="0.2">
      <c r="D118" s="57"/>
      <c r="E118" s="57"/>
      <c r="F118" s="57"/>
      <c r="H118" s="57"/>
      <c r="I118" s="57"/>
      <c r="J118" s="57"/>
      <c r="K118" s="57"/>
      <c r="L118" s="57"/>
    </row>
  </sheetData>
  <mergeCells count="3">
    <mergeCell ref="A4:M4"/>
    <mergeCell ref="B7:G7"/>
    <mergeCell ref="H7:M7"/>
  </mergeCells>
  <hyperlinks>
    <hyperlink ref="A1" location="Index!A1" display="Back to index" xr:uid="{00000000-0004-0000-48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theme="7" tint="0.39997558519241921"/>
  </sheetPr>
  <dimension ref="A1:M118"/>
  <sheetViews>
    <sheetView workbookViewId="0">
      <pane xSplit="1" ySplit="8" topLeftCell="B90" activePane="bottomRight" state="frozen"/>
      <selection activeCell="D32" sqref="D32"/>
      <selection pane="topRight" activeCell="D32" sqref="D32"/>
      <selection pane="bottomLeft" activeCell="D32" sqref="D32"/>
      <selection pane="bottomRight" activeCell="A4" sqref="A4:M4"/>
    </sheetView>
  </sheetViews>
  <sheetFormatPr baseColWidth="10" defaultColWidth="10.83203125" defaultRowHeight="16" x14ac:dyDescent="0.2"/>
  <cols>
    <col min="1" max="1" width="10.83203125" style="56"/>
    <col min="2" max="13" width="12" style="56" customWidth="1"/>
    <col min="14" max="16384" width="10.83203125" style="56"/>
  </cols>
  <sheetData>
    <row r="1" spans="1:13" x14ac:dyDescent="0.2">
      <c r="A1" s="52" t="s">
        <v>36</v>
      </c>
      <c r="B1" s="52"/>
      <c r="C1" s="52"/>
      <c r="G1" s="100"/>
      <c r="H1" s="100"/>
      <c r="I1" s="100"/>
      <c r="J1" s="100"/>
      <c r="K1" s="100"/>
      <c r="L1" s="100"/>
      <c r="M1" s="100"/>
    </row>
    <row r="2" spans="1:13" x14ac:dyDescent="0.2">
      <c r="H2" s="98"/>
      <c r="I2" s="98"/>
    </row>
    <row r="3" spans="1:13" ht="17" thickBot="1" x14ac:dyDescent="0.25"/>
    <row r="4" spans="1:13" ht="25" customHeight="1" thickTop="1" x14ac:dyDescent="0.2">
      <c r="A4" s="1391" t="s">
        <v>179</v>
      </c>
      <c r="B4" s="1392"/>
      <c r="C4" s="1392"/>
      <c r="D4" s="1392"/>
      <c r="E4" s="1392"/>
      <c r="F4" s="1392"/>
      <c r="G4" s="1392"/>
      <c r="H4" s="1392"/>
      <c r="I4" s="1392"/>
      <c r="J4" s="1392"/>
      <c r="K4" s="1392"/>
      <c r="L4" s="1392"/>
      <c r="M4" s="1393"/>
    </row>
    <row r="5" spans="1:13" x14ac:dyDescent="0.2">
      <c r="A5" s="96"/>
      <c r="B5" s="97"/>
      <c r="C5" s="97"/>
      <c r="D5" s="59"/>
      <c r="E5" s="59"/>
      <c r="F5" s="59"/>
      <c r="G5" s="59"/>
      <c r="H5" s="59"/>
      <c r="I5" s="59"/>
      <c r="J5" s="59"/>
      <c r="K5" s="59"/>
      <c r="L5" s="59"/>
      <c r="M5" s="208"/>
    </row>
    <row r="6" spans="1:13" x14ac:dyDescent="0.2">
      <c r="A6" s="96"/>
      <c r="B6" s="45" t="s">
        <v>35</v>
      </c>
      <c r="C6" s="45" t="s">
        <v>34</v>
      </c>
      <c r="D6" s="45" t="s">
        <v>33</v>
      </c>
      <c r="E6" s="45" t="s">
        <v>32</v>
      </c>
      <c r="F6" s="45" t="s">
        <v>31</v>
      </c>
      <c r="G6" s="45" t="s">
        <v>30</v>
      </c>
      <c r="H6" s="48" t="s">
        <v>29</v>
      </c>
      <c r="I6" s="468" t="s">
        <v>28</v>
      </c>
      <c r="J6" s="468" t="s">
        <v>27</v>
      </c>
      <c r="K6" s="468" t="s">
        <v>26</v>
      </c>
      <c r="L6" s="468" t="s">
        <v>25</v>
      </c>
      <c r="M6" s="433" t="s">
        <v>24</v>
      </c>
    </row>
    <row r="7" spans="1:13" ht="20" customHeight="1" x14ac:dyDescent="0.2">
      <c r="A7" s="96"/>
      <c r="B7" s="1378" t="s">
        <v>374</v>
      </c>
      <c r="C7" s="1379"/>
      <c r="D7" s="1387"/>
      <c r="E7" s="1387"/>
      <c r="F7" s="1387"/>
      <c r="G7" s="1387"/>
      <c r="H7" s="1379" t="s">
        <v>90</v>
      </c>
      <c r="I7" s="1379"/>
      <c r="J7" s="1387"/>
      <c r="K7" s="1387"/>
      <c r="L7" s="1387"/>
      <c r="M7" s="1390"/>
    </row>
    <row r="8" spans="1:13" s="87" customFormat="1" ht="52" customHeight="1" x14ac:dyDescent="0.2">
      <c r="A8" s="95"/>
      <c r="B8" s="424" t="s">
        <v>306</v>
      </c>
      <c r="C8" s="352" t="s">
        <v>309</v>
      </c>
      <c r="D8" s="352" t="s">
        <v>87</v>
      </c>
      <c r="E8" s="352" t="s">
        <v>88</v>
      </c>
      <c r="F8" s="352" t="s">
        <v>89</v>
      </c>
      <c r="G8" s="352" t="s">
        <v>56</v>
      </c>
      <c r="H8" s="424" t="s">
        <v>306</v>
      </c>
      <c r="I8" s="352" t="s">
        <v>309</v>
      </c>
      <c r="J8" s="352" t="s">
        <v>87</v>
      </c>
      <c r="K8" s="352" t="s">
        <v>88</v>
      </c>
      <c r="L8" s="352" t="s">
        <v>89</v>
      </c>
      <c r="M8" s="359" t="s">
        <v>56</v>
      </c>
    </row>
    <row r="9" spans="1:13" s="87" customFormat="1" ht="15" hidden="1" customHeight="1" x14ac:dyDescent="0.2">
      <c r="A9" s="93">
        <v>1913</v>
      </c>
      <c r="B9" s="425"/>
      <c r="C9" s="317"/>
      <c r="D9" s="317"/>
      <c r="E9" s="85"/>
      <c r="F9" s="85"/>
      <c r="G9" s="84"/>
      <c r="H9" s="434"/>
      <c r="I9" s="443"/>
      <c r="J9" s="442"/>
      <c r="K9" s="443"/>
      <c r="L9" s="442"/>
      <c r="M9" s="444"/>
    </row>
    <row r="10" spans="1:13" s="87" customFormat="1" ht="15" hidden="1" customHeight="1" x14ac:dyDescent="0.2">
      <c r="A10" s="92">
        <v>1914</v>
      </c>
      <c r="B10" s="425"/>
      <c r="C10" s="317"/>
      <c r="D10" s="317"/>
      <c r="E10" s="85"/>
      <c r="F10" s="85"/>
      <c r="G10" s="84"/>
      <c r="H10" s="434"/>
      <c r="I10" s="443"/>
      <c r="J10" s="442"/>
      <c r="K10" s="443"/>
      <c r="L10" s="442"/>
      <c r="M10" s="444"/>
    </row>
    <row r="11" spans="1:13" s="87" customFormat="1" ht="15" hidden="1" customHeight="1" x14ac:dyDescent="0.2">
      <c r="A11" s="92">
        <v>1915</v>
      </c>
      <c r="B11" s="425"/>
      <c r="C11" s="317"/>
      <c r="D11" s="317"/>
      <c r="E11" s="85"/>
      <c r="F11" s="85"/>
      <c r="G11" s="84"/>
      <c r="H11" s="434"/>
      <c r="I11" s="443"/>
      <c r="J11" s="442"/>
      <c r="K11" s="443"/>
      <c r="L11" s="442"/>
      <c r="M11" s="444"/>
    </row>
    <row r="12" spans="1:13" s="87" customFormat="1" ht="15" hidden="1" customHeight="1" x14ac:dyDescent="0.2">
      <c r="A12" s="92">
        <v>1916</v>
      </c>
      <c r="B12" s="425"/>
      <c r="C12" s="317"/>
      <c r="D12" s="317"/>
      <c r="E12" s="85"/>
      <c r="F12" s="85"/>
      <c r="G12" s="84"/>
      <c r="H12" s="434"/>
      <c r="I12" s="443"/>
      <c r="J12" s="442"/>
      <c r="K12" s="443"/>
      <c r="L12" s="442"/>
      <c r="M12" s="444"/>
    </row>
    <row r="13" spans="1:13" s="87" customFormat="1" ht="15" hidden="1" customHeight="1" x14ac:dyDescent="0.2">
      <c r="A13" s="92">
        <v>1917</v>
      </c>
      <c r="B13" s="425"/>
      <c r="C13" s="317"/>
      <c r="D13" s="317"/>
      <c r="E13" s="85"/>
      <c r="F13" s="85"/>
      <c r="G13" s="84"/>
      <c r="H13" s="434"/>
      <c r="I13" s="443"/>
      <c r="J13" s="442"/>
      <c r="K13" s="443"/>
      <c r="L13" s="442"/>
      <c r="M13" s="444"/>
    </row>
    <row r="14" spans="1:13" s="87" customFormat="1" ht="15" hidden="1" customHeight="1" x14ac:dyDescent="0.2">
      <c r="A14" s="92">
        <v>1918</v>
      </c>
      <c r="B14" s="425"/>
      <c r="C14" s="317"/>
      <c r="D14" s="353"/>
      <c r="E14" s="314"/>
      <c r="F14" s="314"/>
      <c r="G14" s="84"/>
      <c r="H14" s="434"/>
      <c r="I14" s="443"/>
      <c r="J14" s="442"/>
      <c r="K14" s="443"/>
      <c r="L14" s="442"/>
      <c r="M14" s="444"/>
    </row>
    <row r="15" spans="1:13" s="87" customFormat="1" ht="15" hidden="1" customHeight="1" x14ac:dyDescent="0.2">
      <c r="A15" s="91">
        <v>1919</v>
      </c>
      <c r="B15" s="426"/>
      <c r="C15" s="316"/>
      <c r="D15" s="354"/>
      <c r="E15" s="315"/>
      <c r="F15" s="315"/>
      <c r="G15" s="88"/>
      <c r="H15" s="435"/>
      <c r="I15" s="446"/>
      <c r="J15" s="445"/>
      <c r="K15" s="446"/>
      <c r="L15" s="445"/>
      <c r="M15" s="447"/>
    </row>
    <row r="16" spans="1:13" s="87" customFormat="1" ht="15" hidden="1" customHeight="1" x14ac:dyDescent="0.2">
      <c r="A16" s="92">
        <v>1920</v>
      </c>
      <c r="B16" s="425"/>
      <c r="C16" s="317"/>
      <c r="D16" s="353"/>
      <c r="E16" s="314"/>
      <c r="F16" s="314"/>
      <c r="G16" s="84"/>
      <c r="H16" s="434"/>
      <c r="I16" s="443"/>
      <c r="J16" s="442"/>
      <c r="K16" s="443"/>
      <c r="L16" s="442"/>
      <c r="M16" s="444"/>
    </row>
    <row r="17" spans="1:13" s="87" customFormat="1" ht="15" hidden="1" customHeight="1" x14ac:dyDescent="0.2">
      <c r="A17" s="92">
        <v>1921</v>
      </c>
      <c r="B17" s="425"/>
      <c r="C17" s="317"/>
      <c r="D17" s="353"/>
      <c r="E17" s="314"/>
      <c r="F17" s="314"/>
      <c r="G17" s="84"/>
      <c r="H17" s="434"/>
      <c r="I17" s="443"/>
      <c r="J17" s="442"/>
      <c r="K17" s="443"/>
      <c r="L17" s="442"/>
      <c r="M17" s="444"/>
    </row>
    <row r="18" spans="1:13" s="87" customFormat="1" ht="15" hidden="1" customHeight="1" x14ac:dyDescent="0.2">
      <c r="A18" s="92">
        <v>1922</v>
      </c>
      <c r="B18" s="425"/>
      <c r="C18" s="317"/>
      <c r="D18" s="353"/>
      <c r="E18" s="314"/>
      <c r="F18" s="314"/>
      <c r="G18" s="84"/>
      <c r="H18" s="434"/>
      <c r="I18" s="443"/>
      <c r="J18" s="442"/>
      <c r="K18" s="443"/>
      <c r="L18" s="442"/>
      <c r="M18" s="444"/>
    </row>
    <row r="19" spans="1:13" s="87" customFormat="1" ht="15" hidden="1" customHeight="1" x14ac:dyDescent="0.2">
      <c r="A19" s="92">
        <v>1923</v>
      </c>
      <c r="B19" s="425"/>
      <c r="C19" s="317"/>
      <c r="D19" s="353"/>
      <c r="E19" s="314"/>
      <c r="F19" s="314"/>
      <c r="G19" s="84"/>
      <c r="H19" s="434"/>
      <c r="I19" s="443"/>
      <c r="J19" s="442"/>
      <c r="K19" s="443"/>
      <c r="L19" s="442"/>
      <c r="M19" s="444"/>
    </row>
    <row r="20" spans="1:13" s="87" customFormat="1" ht="15" hidden="1" customHeight="1" x14ac:dyDescent="0.2">
      <c r="A20" s="92">
        <v>1924</v>
      </c>
      <c r="B20" s="425"/>
      <c r="C20" s="317"/>
      <c r="D20" s="353"/>
      <c r="E20" s="314"/>
      <c r="F20" s="314"/>
      <c r="G20" s="84"/>
      <c r="H20" s="434"/>
      <c r="I20" s="443"/>
      <c r="J20" s="442"/>
      <c r="K20" s="443"/>
      <c r="L20" s="442"/>
      <c r="M20" s="444"/>
    </row>
    <row r="21" spans="1:13" s="87" customFormat="1" ht="15" hidden="1" customHeight="1" x14ac:dyDescent="0.2">
      <c r="A21" s="92">
        <v>1925</v>
      </c>
      <c r="B21" s="425"/>
      <c r="C21" s="317"/>
      <c r="D21" s="353"/>
      <c r="E21" s="314"/>
      <c r="F21" s="314"/>
      <c r="G21" s="84"/>
      <c r="H21" s="434"/>
      <c r="I21" s="443"/>
      <c r="J21" s="442"/>
      <c r="K21" s="443"/>
      <c r="L21" s="442"/>
      <c r="M21" s="444"/>
    </row>
    <row r="22" spans="1:13" s="87" customFormat="1" ht="15" hidden="1" customHeight="1" x14ac:dyDescent="0.2">
      <c r="A22" s="92">
        <v>1926</v>
      </c>
      <c r="B22" s="425"/>
      <c r="C22" s="317"/>
      <c r="D22" s="353"/>
      <c r="E22" s="314"/>
      <c r="F22" s="314"/>
      <c r="G22" s="84"/>
      <c r="H22" s="434"/>
      <c r="I22" s="443"/>
      <c r="J22" s="442"/>
      <c r="K22" s="443"/>
      <c r="L22" s="442"/>
      <c r="M22" s="444"/>
    </row>
    <row r="23" spans="1:13" s="87" customFormat="1" ht="15" hidden="1" customHeight="1" x14ac:dyDescent="0.2">
      <c r="A23" s="92">
        <v>1927</v>
      </c>
      <c r="B23" s="425"/>
      <c r="C23" s="317"/>
      <c r="D23" s="353"/>
      <c r="E23" s="314"/>
      <c r="F23" s="314"/>
      <c r="G23" s="84"/>
      <c r="H23" s="434"/>
      <c r="I23" s="443"/>
      <c r="J23" s="442"/>
      <c r="K23" s="443"/>
      <c r="L23" s="442"/>
      <c r="M23" s="444"/>
    </row>
    <row r="24" spans="1:13" s="87" customFormat="1" ht="15" hidden="1" customHeight="1" x14ac:dyDescent="0.2">
      <c r="A24" s="92">
        <v>1928</v>
      </c>
      <c r="B24" s="425"/>
      <c r="C24" s="317"/>
      <c r="D24" s="353"/>
      <c r="E24" s="314"/>
      <c r="F24" s="314"/>
      <c r="G24" s="84"/>
      <c r="H24" s="434"/>
      <c r="I24" s="443"/>
      <c r="J24" s="442"/>
      <c r="K24" s="443"/>
      <c r="L24" s="442"/>
      <c r="M24" s="444"/>
    </row>
    <row r="25" spans="1:13" s="87" customFormat="1" ht="15" hidden="1" customHeight="1" x14ac:dyDescent="0.2">
      <c r="A25" s="91">
        <v>1929</v>
      </c>
      <c r="B25" s="426"/>
      <c r="C25" s="316"/>
      <c r="D25" s="354"/>
      <c r="E25" s="315"/>
      <c r="F25" s="315"/>
      <c r="G25" s="88"/>
      <c r="H25" s="435"/>
      <c r="I25" s="446"/>
      <c r="J25" s="445"/>
      <c r="K25" s="446"/>
      <c r="L25" s="445"/>
      <c r="M25" s="447"/>
    </row>
    <row r="26" spans="1:13" s="87" customFormat="1" ht="15" hidden="1" customHeight="1" x14ac:dyDescent="0.2">
      <c r="A26" s="92">
        <v>1930</v>
      </c>
      <c r="B26" s="425"/>
      <c r="C26" s="317"/>
      <c r="D26" s="353"/>
      <c r="E26" s="314"/>
      <c r="F26" s="314"/>
      <c r="G26" s="84"/>
      <c r="H26" s="434"/>
      <c r="I26" s="443"/>
      <c r="J26" s="442"/>
      <c r="K26" s="443"/>
      <c r="L26" s="442"/>
      <c r="M26" s="444"/>
    </row>
    <row r="27" spans="1:13" s="87" customFormat="1" ht="15" hidden="1" customHeight="1" x14ac:dyDescent="0.2">
      <c r="A27" s="92">
        <v>1931</v>
      </c>
      <c r="B27" s="425"/>
      <c r="C27" s="317"/>
      <c r="D27" s="353"/>
      <c r="E27" s="314"/>
      <c r="F27" s="314"/>
      <c r="G27" s="84"/>
      <c r="H27" s="434"/>
      <c r="I27" s="443"/>
      <c r="J27" s="442"/>
      <c r="K27" s="443"/>
      <c r="L27" s="442"/>
      <c r="M27" s="444"/>
    </row>
    <row r="28" spans="1:13" s="87" customFormat="1" ht="15" hidden="1" customHeight="1" x14ac:dyDescent="0.2">
      <c r="A28" s="92">
        <v>1932</v>
      </c>
      <c r="B28" s="425"/>
      <c r="C28" s="317"/>
      <c r="D28" s="353"/>
      <c r="E28" s="314"/>
      <c r="F28" s="314"/>
      <c r="G28" s="84"/>
      <c r="H28" s="434"/>
      <c r="I28" s="443"/>
      <c r="J28" s="442"/>
      <c r="K28" s="443"/>
      <c r="L28" s="442"/>
      <c r="M28" s="444"/>
    </row>
    <row r="29" spans="1:13" s="87" customFormat="1" ht="15" hidden="1" customHeight="1" x14ac:dyDescent="0.2">
      <c r="A29" s="92">
        <v>1933</v>
      </c>
      <c r="B29" s="425"/>
      <c r="C29" s="317"/>
      <c r="D29" s="353"/>
      <c r="E29" s="314"/>
      <c r="F29" s="314"/>
      <c r="G29" s="84"/>
      <c r="H29" s="434"/>
      <c r="I29" s="443"/>
      <c r="J29" s="442"/>
      <c r="K29" s="443"/>
      <c r="L29" s="442"/>
      <c r="M29" s="444"/>
    </row>
    <row r="30" spans="1:13" s="87" customFormat="1" ht="15" hidden="1" customHeight="1" x14ac:dyDescent="0.2">
      <c r="A30" s="92">
        <v>1934</v>
      </c>
      <c r="B30" s="425"/>
      <c r="C30" s="317"/>
      <c r="D30" s="353"/>
      <c r="E30" s="314"/>
      <c r="F30" s="314"/>
      <c r="G30" s="84"/>
      <c r="H30" s="434"/>
      <c r="I30" s="443"/>
      <c r="J30" s="442"/>
      <c r="K30" s="443"/>
      <c r="L30" s="442"/>
      <c r="M30" s="444"/>
    </row>
    <row r="31" spans="1:13" s="87" customFormat="1" ht="15" hidden="1" customHeight="1" x14ac:dyDescent="0.2">
      <c r="A31" s="92">
        <v>1935</v>
      </c>
      <c r="B31" s="425"/>
      <c r="C31" s="317"/>
      <c r="D31" s="353"/>
      <c r="E31" s="314"/>
      <c r="F31" s="314"/>
      <c r="G31" s="84"/>
      <c r="H31" s="434"/>
      <c r="I31" s="443"/>
      <c r="J31" s="442"/>
      <c r="K31" s="443"/>
      <c r="L31" s="442"/>
      <c r="M31" s="444"/>
    </row>
    <row r="32" spans="1:13" s="87" customFormat="1" ht="15" hidden="1" customHeight="1" x14ac:dyDescent="0.2">
      <c r="A32" s="92">
        <v>1936</v>
      </c>
      <c r="B32" s="425"/>
      <c r="C32" s="317"/>
      <c r="D32" s="353"/>
      <c r="E32" s="314"/>
      <c r="F32" s="314"/>
      <c r="G32" s="84"/>
      <c r="H32" s="434"/>
      <c r="I32" s="443"/>
      <c r="J32" s="442"/>
      <c r="K32" s="443"/>
      <c r="L32" s="442"/>
      <c r="M32" s="444"/>
    </row>
    <row r="33" spans="1:13" s="87" customFormat="1" ht="15" hidden="1" customHeight="1" x14ac:dyDescent="0.2">
      <c r="A33" s="92">
        <v>1937</v>
      </c>
      <c r="B33" s="425"/>
      <c r="C33" s="317"/>
      <c r="D33" s="353"/>
      <c r="E33" s="314"/>
      <c r="F33" s="314"/>
      <c r="G33" s="84"/>
      <c r="H33" s="434"/>
      <c r="I33" s="443"/>
      <c r="J33" s="442"/>
      <c r="K33" s="443"/>
      <c r="L33" s="442"/>
      <c r="M33" s="444"/>
    </row>
    <row r="34" spans="1:13" s="87" customFormat="1" ht="15" hidden="1" customHeight="1" x14ac:dyDescent="0.2">
      <c r="A34" s="92">
        <v>1938</v>
      </c>
      <c r="B34" s="425"/>
      <c r="C34" s="317"/>
      <c r="D34" s="353"/>
      <c r="E34" s="314"/>
      <c r="F34" s="314"/>
      <c r="G34" s="84"/>
      <c r="H34" s="434"/>
      <c r="I34" s="443"/>
      <c r="J34" s="442"/>
      <c r="K34" s="443"/>
      <c r="L34" s="442"/>
      <c r="M34" s="444"/>
    </row>
    <row r="35" spans="1:13" s="87" customFormat="1" ht="15" hidden="1" customHeight="1" x14ac:dyDescent="0.2">
      <c r="A35" s="91">
        <v>1939</v>
      </c>
      <c r="B35" s="426"/>
      <c r="C35" s="316"/>
      <c r="D35" s="354"/>
      <c r="E35" s="315"/>
      <c r="F35" s="315"/>
      <c r="G35" s="88"/>
      <c r="H35" s="435"/>
      <c r="I35" s="446"/>
      <c r="J35" s="445"/>
      <c r="K35" s="446"/>
      <c r="L35" s="445"/>
      <c r="M35" s="447"/>
    </row>
    <row r="36" spans="1:13" s="87" customFormat="1" ht="15" hidden="1" customHeight="1" x14ac:dyDescent="0.2">
      <c r="A36" s="92">
        <v>1940</v>
      </c>
      <c r="B36" s="425"/>
      <c r="C36" s="317"/>
      <c r="D36" s="353"/>
      <c r="E36" s="314"/>
      <c r="F36" s="314"/>
      <c r="G36" s="84"/>
      <c r="H36" s="434"/>
      <c r="I36" s="443"/>
      <c r="J36" s="442"/>
      <c r="K36" s="443"/>
      <c r="L36" s="442"/>
      <c r="M36" s="444"/>
    </row>
    <row r="37" spans="1:13" s="87" customFormat="1" ht="15" hidden="1" customHeight="1" x14ac:dyDescent="0.2">
      <c r="A37" s="92">
        <v>1941</v>
      </c>
      <c r="B37" s="425"/>
      <c r="C37" s="317"/>
      <c r="D37" s="353"/>
      <c r="E37" s="314"/>
      <c r="F37" s="314"/>
      <c r="G37" s="84"/>
      <c r="H37" s="434"/>
      <c r="I37" s="443"/>
      <c r="J37" s="442"/>
      <c r="K37" s="443"/>
      <c r="L37" s="442"/>
      <c r="M37" s="444"/>
    </row>
    <row r="38" spans="1:13" s="87" customFormat="1" ht="15" hidden="1" customHeight="1" x14ac:dyDescent="0.2">
      <c r="A38" s="92">
        <v>1942</v>
      </c>
      <c r="B38" s="425"/>
      <c r="C38" s="317"/>
      <c r="D38" s="353"/>
      <c r="E38" s="314"/>
      <c r="F38" s="314"/>
      <c r="G38" s="84"/>
      <c r="H38" s="434"/>
      <c r="I38" s="443"/>
      <c r="J38" s="442"/>
      <c r="K38" s="443"/>
      <c r="L38" s="442"/>
      <c r="M38" s="444"/>
    </row>
    <row r="39" spans="1:13" s="87" customFormat="1" ht="15" hidden="1" customHeight="1" x14ac:dyDescent="0.2">
      <c r="A39" s="92">
        <v>1943</v>
      </c>
      <c r="B39" s="425"/>
      <c r="C39" s="317"/>
      <c r="D39" s="353"/>
      <c r="E39" s="314"/>
      <c r="F39" s="314"/>
      <c r="G39" s="84"/>
      <c r="H39" s="434"/>
      <c r="I39" s="443"/>
      <c r="J39" s="442"/>
      <c r="K39" s="443"/>
      <c r="L39" s="442"/>
      <c r="M39" s="444"/>
    </row>
    <row r="40" spans="1:13" s="87" customFormat="1" ht="15" hidden="1" customHeight="1" x14ac:dyDescent="0.2">
      <c r="A40" s="92">
        <v>1944</v>
      </c>
      <c r="B40" s="425"/>
      <c r="C40" s="317"/>
      <c r="D40" s="353"/>
      <c r="E40" s="314"/>
      <c r="F40" s="314"/>
      <c r="G40" s="84"/>
      <c r="H40" s="434"/>
      <c r="I40" s="443"/>
      <c r="J40" s="442"/>
      <c r="K40" s="443"/>
      <c r="L40" s="442"/>
      <c r="M40" s="444"/>
    </row>
    <row r="41" spans="1:13" s="87" customFormat="1" ht="15" hidden="1" customHeight="1" x14ac:dyDescent="0.2">
      <c r="A41" s="92">
        <v>1945</v>
      </c>
      <c r="B41" s="425"/>
      <c r="C41" s="317"/>
      <c r="D41" s="353"/>
      <c r="E41" s="314"/>
      <c r="F41" s="314"/>
      <c r="G41" s="84"/>
      <c r="H41" s="434"/>
      <c r="I41" s="443"/>
      <c r="J41" s="442"/>
      <c r="K41" s="443"/>
      <c r="L41" s="442"/>
      <c r="M41" s="444"/>
    </row>
    <row r="42" spans="1:13" s="87" customFormat="1" ht="15" hidden="1" customHeight="1" x14ac:dyDescent="0.2">
      <c r="A42" s="92">
        <v>1946</v>
      </c>
      <c r="B42" s="425"/>
      <c r="C42" s="317"/>
      <c r="D42" s="353"/>
      <c r="E42" s="314"/>
      <c r="F42" s="314"/>
      <c r="G42" s="84"/>
      <c r="H42" s="434"/>
      <c r="I42" s="443"/>
      <c r="J42" s="442"/>
      <c r="K42" s="443"/>
      <c r="L42" s="442"/>
      <c r="M42" s="444"/>
    </row>
    <row r="43" spans="1:13" s="87" customFormat="1" ht="15" hidden="1" customHeight="1" x14ac:dyDescent="0.2">
      <c r="A43" s="92">
        <v>1947</v>
      </c>
      <c r="B43" s="425"/>
      <c r="C43" s="317"/>
      <c r="D43" s="353"/>
      <c r="E43" s="314"/>
      <c r="F43" s="314"/>
      <c r="G43" s="84"/>
      <c r="H43" s="434"/>
      <c r="I43" s="443"/>
      <c r="J43" s="442"/>
      <c r="K43" s="443"/>
      <c r="L43" s="442"/>
      <c r="M43" s="444"/>
    </row>
    <row r="44" spans="1:13" s="87" customFormat="1" ht="15" hidden="1" customHeight="1" x14ac:dyDescent="0.2">
      <c r="A44" s="92">
        <v>1948</v>
      </c>
      <c r="B44" s="425"/>
      <c r="C44" s="317"/>
      <c r="D44" s="353"/>
      <c r="E44" s="314"/>
      <c r="F44" s="314"/>
      <c r="G44" s="84"/>
      <c r="H44" s="434"/>
      <c r="I44" s="443"/>
      <c r="J44" s="442"/>
      <c r="K44" s="443"/>
      <c r="L44" s="442"/>
      <c r="M44" s="444"/>
    </row>
    <row r="45" spans="1:13" s="87" customFormat="1" ht="15" hidden="1" customHeight="1" x14ac:dyDescent="0.2">
      <c r="A45" s="91">
        <v>1949</v>
      </c>
      <c r="B45" s="426"/>
      <c r="C45" s="316"/>
      <c r="D45" s="354"/>
      <c r="E45" s="315"/>
      <c r="F45" s="315"/>
      <c r="G45" s="88"/>
      <c r="H45" s="435"/>
      <c r="I45" s="446"/>
      <c r="J45" s="445"/>
      <c r="K45" s="446"/>
      <c r="L45" s="445"/>
      <c r="M45" s="447"/>
    </row>
    <row r="46" spans="1:13" s="87" customFormat="1" ht="15" hidden="1" customHeight="1" x14ac:dyDescent="0.2">
      <c r="A46" s="92">
        <v>1950</v>
      </c>
      <c r="B46" s="425"/>
      <c r="C46" s="317"/>
      <c r="D46" s="353"/>
      <c r="E46" s="314"/>
      <c r="F46" s="314"/>
      <c r="G46" s="84"/>
      <c r="H46" s="434"/>
      <c r="I46" s="443"/>
      <c r="J46" s="442"/>
      <c r="K46" s="443"/>
      <c r="L46" s="442"/>
      <c r="M46" s="444"/>
    </row>
    <row r="47" spans="1:13" s="87" customFormat="1" ht="15" hidden="1" customHeight="1" x14ac:dyDescent="0.2">
      <c r="A47" s="92">
        <v>1951</v>
      </c>
      <c r="B47" s="425"/>
      <c r="C47" s="317"/>
      <c r="D47" s="353"/>
      <c r="E47" s="314"/>
      <c r="F47" s="314"/>
      <c r="G47" s="84"/>
      <c r="H47" s="434"/>
      <c r="I47" s="443"/>
      <c r="J47" s="442"/>
      <c r="K47" s="443"/>
      <c r="L47" s="442"/>
      <c r="M47" s="444"/>
    </row>
    <row r="48" spans="1:13" s="87" customFormat="1" ht="15" hidden="1" customHeight="1" x14ac:dyDescent="0.2">
      <c r="A48" s="92">
        <v>1952</v>
      </c>
      <c r="B48" s="425"/>
      <c r="C48" s="317"/>
      <c r="D48" s="353"/>
      <c r="E48" s="314"/>
      <c r="F48" s="314"/>
      <c r="G48" s="84"/>
      <c r="H48" s="434"/>
      <c r="I48" s="443"/>
      <c r="J48" s="442"/>
      <c r="K48" s="443"/>
      <c r="L48" s="442"/>
      <c r="M48" s="444"/>
    </row>
    <row r="49" spans="1:13" s="87" customFormat="1" ht="15" hidden="1" customHeight="1" x14ac:dyDescent="0.2">
      <c r="A49" s="92">
        <v>1953</v>
      </c>
      <c r="B49" s="425"/>
      <c r="C49" s="317"/>
      <c r="D49" s="353"/>
      <c r="E49" s="314"/>
      <c r="F49" s="314"/>
      <c r="G49" s="84"/>
      <c r="H49" s="434"/>
      <c r="I49" s="443"/>
      <c r="J49" s="442"/>
      <c r="K49" s="443"/>
      <c r="L49" s="442"/>
      <c r="M49" s="444"/>
    </row>
    <row r="50" spans="1:13" s="87" customFormat="1" ht="15" hidden="1" customHeight="1" x14ac:dyDescent="0.2">
      <c r="A50" s="92">
        <v>1954</v>
      </c>
      <c r="B50" s="425"/>
      <c r="C50" s="317"/>
      <c r="D50" s="353"/>
      <c r="E50" s="314"/>
      <c r="F50" s="314"/>
      <c r="G50" s="84"/>
      <c r="H50" s="434"/>
      <c r="I50" s="443"/>
      <c r="J50" s="442"/>
      <c r="K50" s="443"/>
      <c r="L50" s="442"/>
      <c r="M50" s="444"/>
    </row>
    <row r="51" spans="1:13" s="87" customFormat="1" ht="15" hidden="1" customHeight="1" x14ac:dyDescent="0.2">
      <c r="A51" s="92">
        <v>1955</v>
      </c>
      <c r="B51" s="425"/>
      <c r="C51" s="317"/>
      <c r="D51" s="353"/>
      <c r="E51" s="314"/>
      <c r="F51" s="314"/>
      <c r="G51" s="84"/>
      <c r="H51" s="434"/>
      <c r="I51" s="443"/>
      <c r="J51" s="442"/>
      <c r="K51" s="443"/>
      <c r="L51" s="442"/>
      <c r="M51" s="444"/>
    </row>
    <row r="52" spans="1:13" s="87" customFormat="1" ht="15" hidden="1" customHeight="1" x14ac:dyDescent="0.2">
      <c r="A52" s="92">
        <v>1956</v>
      </c>
      <c r="B52" s="425"/>
      <c r="C52" s="317"/>
      <c r="D52" s="353"/>
      <c r="E52" s="314"/>
      <c r="F52" s="314"/>
      <c r="G52" s="84"/>
      <c r="H52" s="434"/>
      <c r="I52" s="443"/>
      <c r="J52" s="442"/>
      <c r="K52" s="443"/>
      <c r="L52" s="442"/>
      <c r="M52" s="444"/>
    </row>
    <row r="53" spans="1:13" s="87" customFormat="1" ht="15" hidden="1" customHeight="1" x14ac:dyDescent="0.2">
      <c r="A53" s="92">
        <v>1957</v>
      </c>
      <c r="B53" s="425"/>
      <c r="C53" s="317"/>
      <c r="D53" s="353"/>
      <c r="E53" s="314"/>
      <c r="F53" s="314"/>
      <c r="G53" s="84"/>
      <c r="H53" s="434"/>
      <c r="I53" s="443"/>
      <c r="J53" s="442"/>
      <c r="K53" s="443"/>
      <c r="L53" s="442"/>
      <c r="M53" s="444"/>
    </row>
    <row r="54" spans="1:13" s="87" customFormat="1" ht="15" hidden="1" customHeight="1" x14ac:dyDescent="0.2">
      <c r="A54" s="92">
        <v>1958</v>
      </c>
      <c r="B54" s="425"/>
      <c r="C54" s="317"/>
      <c r="D54" s="353"/>
      <c r="E54" s="314"/>
      <c r="F54" s="314"/>
      <c r="G54" s="84"/>
      <c r="H54" s="434"/>
      <c r="I54" s="443"/>
      <c r="J54" s="442"/>
      <c r="K54" s="443"/>
      <c r="L54" s="442"/>
      <c r="M54" s="444"/>
    </row>
    <row r="55" spans="1:13" s="87" customFormat="1" ht="15" hidden="1" customHeight="1" x14ac:dyDescent="0.2">
      <c r="A55" s="91">
        <v>1959</v>
      </c>
      <c r="B55" s="426"/>
      <c r="C55" s="316"/>
      <c r="D55" s="354"/>
      <c r="E55" s="315"/>
      <c r="F55" s="315"/>
      <c r="G55" s="88"/>
      <c r="H55" s="435"/>
      <c r="I55" s="446"/>
      <c r="J55" s="445"/>
      <c r="K55" s="446"/>
      <c r="L55" s="445"/>
      <c r="M55" s="447"/>
    </row>
    <row r="56" spans="1:13" x14ac:dyDescent="0.2">
      <c r="A56" s="67">
        <v>1960</v>
      </c>
      <c r="B56" s="425"/>
      <c r="C56" s="317"/>
      <c r="D56" s="353"/>
      <c r="E56" s="314"/>
      <c r="F56" s="314"/>
      <c r="G56" s="84"/>
      <c r="H56" s="434"/>
      <c r="I56" s="443"/>
      <c r="J56" s="442"/>
      <c r="K56" s="443"/>
      <c r="L56" s="442"/>
      <c r="M56" s="444"/>
    </row>
    <row r="57" spans="1:13" x14ac:dyDescent="0.2">
      <c r="A57" s="67">
        <v>1961</v>
      </c>
      <c r="B57" s="425"/>
      <c r="C57" s="317"/>
      <c r="D57" s="353"/>
      <c r="E57" s="314"/>
      <c r="F57" s="314"/>
      <c r="G57" s="84"/>
      <c r="H57" s="434"/>
      <c r="I57" s="443"/>
      <c r="J57" s="442"/>
      <c r="K57" s="443"/>
      <c r="L57" s="442"/>
      <c r="M57" s="444"/>
    </row>
    <row r="58" spans="1:13" x14ac:dyDescent="0.2">
      <c r="A58" s="67">
        <v>1962</v>
      </c>
      <c r="B58" s="563">
        <f>avgfiinc!AW51</f>
        <v>7907.3396744431011</v>
      </c>
      <c r="C58" s="523">
        <f>avgfiinc!AX51</f>
        <v>2710.1739018894286</v>
      </c>
      <c r="D58" s="522">
        <f>avgfiinc!AY51</f>
        <v>10812.674713468652</v>
      </c>
      <c r="E58" s="522">
        <f>avgfiinc!AZ51</f>
        <v>10503.513378321037</v>
      </c>
      <c r="F58" s="522">
        <f>avgfiinc!BA51</f>
        <v>333.52035500281676</v>
      </c>
      <c r="G58" s="523">
        <f>avgfiinc!BB51</f>
        <v>8988.8702597777356</v>
      </c>
      <c r="H58" s="532">
        <f>B58*0.5/'TD5'!B58</f>
        <v>0.18354856967926025</v>
      </c>
      <c r="I58" s="543">
        <f>C58*0.5/'TD5'!B58</f>
        <v>6.2909722328186035E-2</v>
      </c>
      <c r="J58" s="549">
        <f>D58*0.5/'TD5'!C58</f>
        <v>0.22941040992736816</v>
      </c>
      <c r="K58" s="543">
        <f>E58*0.5/'TD5'!D58</f>
        <v>0.15982252359390262</v>
      </c>
      <c r="L58" s="549">
        <f>F58*0.5/'TD5'!E58</f>
        <v>1.5351295471191405E-2</v>
      </c>
      <c r="M58" s="550">
        <f>G58*0.5/'TD5'!F58</f>
        <v>0.13515490293502808</v>
      </c>
    </row>
    <row r="59" spans="1:13" x14ac:dyDescent="0.2">
      <c r="A59" s="67">
        <v>1963</v>
      </c>
      <c r="B59" s="564">
        <f>avgfiinc!AW52</f>
        <v>8342.8121737283436</v>
      </c>
      <c r="C59" s="525">
        <f>avgfiinc!AX52</f>
        <v>2911.433320479674</v>
      </c>
      <c r="D59" s="524">
        <f>avgfiinc!AY52</f>
        <v>11401.080937323968</v>
      </c>
      <c r="E59" s="524">
        <f>avgfiinc!AZ52</f>
        <v>11119.462103565418</v>
      </c>
      <c r="F59" s="524">
        <f>avgfiinc!BA52</f>
        <v>361.06774870215111</v>
      </c>
      <c r="G59" s="525">
        <f>avgfiinc!BB52</f>
        <v>9435.6607293638881</v>
      </c>
      <c r="H59" s="533">
        <f>B59*0.5/'TD5'!B59</f>
        <v>0.18557079769185825</v>
      </c>
      <c r="I59" s="544">
        <f>C59*0.5/'TD5'!B59</f>
        <v>6.4759578959407732E-2</v>
      </c>
      <c r="J59" s="551">
        <f>D59*0.5/'TD5'!C59</f>
        <v>0.23185032477281212</v>
      </c>
      <c r="K59" s="544">
        <f>E59*0.5/'TD5'!D59</f>
        <v>0.16226376857667443</v>
      </c>
      <c r="L59" s="551">
        <f>F59*0.5/'TD5'!E59</f>
        <v>1.594239983863811E-2</v>
      </c>
      <c r="M59" s="552">
        <f>G59*0.5/'TD5'!F59</f>
        <v>0.13552325961961911</v>
      </c>
    </row>
    <row r="60" spans="1:13" x14ac:dyDescent="0.2">
      <c r="A60" s="67">
        <v>1964</v>
      </c>
      <c r="B60" s="564">
        <f>avgfiinc!AW53</f>
        <v>8778.2846730135861</v>
      </c>
      <c r="C60" s="525">
        <f>avgfiinc!AX53</f>
        <v>3112.6927390699193</v>
      </c>
      <c r="D60" s="524">
        <f>avgfiinc!AY53</f>
        <v>11989.487161179282</v>
      </c>
      <c r="E60" s="524">
        <f>avgfiinc!AZ53</f>
        <v>11735.4108288098</v>
      </c>
      <c r="F60" s="524">
        <f>avgfiinc!BA53</f>
        <v>388.61514240148551</v>
      </c>
      <c r="G60" s="525">
        <f>avgfiinc!BB53</f>
        <v>9882.4511989500406</v>
      </c>
      <c r="H60" s="533">
        <f>B60*0.5/'TD5'!B60</f>
        <v>0.18743091821670535</v>
      </c>
      <c r="I60" s="544">
        <f>C60*0.5/'TD5'!B60</f>
        <v>6.6461145877838135E-2</v>
      </c>
      <c r="J60" s="551">
        <f>D60*0.5/'TD5'!C60</f>
        <v>0.23409569263458252</v>
      </c>
      <c r="K60" s="544">
        <f>E60*0.5/'TD5'!D60</f>
        <v>0.16451287269592285</v>
      </c>
      <c r="L60" s="551">
        <f>F60*0.5/'TD5'!E60</f>
        <v>1.6487240791320801E-2</v>
      </c>
      <c r="M60" s="552">
        <f>G60*0.5/'TD5'!F60</f>
        <v>0.13622033596038818</v>
      </c>
    </row>
    <row r="61" spans="1:13" x14ac:dyDescent="0.2">
      <c r="A61" s="67">
        <v>1965</v>
      </c>
      <c r="B61" s="564">
        <f>avgfiinc!AW54</f>
        <v>9397.0465547822714</v>
      </c>
      <c r="C61" s="525">
        <f>avgfiinc!AX54</f>
        <v>3434.3131223779637</v>
      </c>
      <c r="D61" s="524">
        <f>avgfiinc!AY54</f>
        <v>12794.731349370617</v>
      </c>
      <c r="E61" s="524">
        <f>avgfiinc!AZ54</f>
        <v>12614.514239211092</v>
      </c>
      <c r="F61" s="524">
        <f>avgfiinc!BA54</f>
        <v>491.63318286252621</v>
      </c>
      <c r="G61" s="525">
        <f>avgfiinc!BB54</f>
        <v>10496.901139919959</v>
      </c>
      <c r="H61" s="533">
        <f>B61*0.5/'TD5'!B61</f>
        <v>0.19168213196179576</v>
      </c>
      <c r="I61" s="544">
        <f>C61*0.5/'TD5'!B61</f>
        <v>7.0053548983086036E-2</v>
      </c>
      <c r="J61" s="551">
        <f>D61*0.5/'TD5'!C61</f>
        <v>0.23860140234909991</v>
      </c>
      <c r="K61" s="544">
        <f>E61*0.5/'TD5'!D61</f>
        <v>0.16911615208255837</v>
      </c>
      <c r="L61" s="551">
        <f>F61*0.5/'TD5'!E61</f>
        <v>1.986492063508578E-2</v>
      </c>
      <c r="M61" s="552">
        <f>G61*0.5/'TD5'!F61</f>
        <v>0.13663152870531578</v>
      </c>
    </row>
    <row r="62" spans="1:13" x14ac:dyDescent="0.2">
      <c r="A62" s="67">
        <v>1966</v>
      </c>
      <c r="B62" s="564">
        <f>avgfiinc!AW55</f>
        <v>10015.808436550959</v>
      </c>
      <c r="C62" s="525">
        <f>avgfiinc!AX55</f>
        <v>3755.9335056860086</v>
      </c>
      <c r="D62" s="524">
        <f>avgfiinc!AY55</f>
        <v>13599.975537561953</v>
      </c>
      <c r="E62" s="524">
        <f>avgfiinc!AZ55</f>
        <v>13493.617649612384</v>
      </c>
      <c r="F62" s="524">
        <f>avgfiinc!BA55</f>
        <v>594.65122332356691</v>
      </c>
      <c r="G62" s="525">
        <f>avgfiinc!BB55</f>
        <v>11111.351080889877</v>
      </c>
      <c r="H62" s="533">
        <f>B62*0.5/'TD5'!B62</f>
        <v>0.19556987285614016</v>
      </c>
      <c r="I62" s="544">
        <f>C62*0.5/'TD5'!B62</f>
        <v>7.3338806629180908E-2</v>
      </c>
      <c r="J62" s="551">
        <f>D62*0.5/'TD5'!C62</f>
        <v>0.24271988868713382</v>
      </c>
      <c r="K62" s="544">
        <f>E62*0.5/'TD5'!D62</f>
        <v>0.17333430051803589</v>
      </c>
      <c r="L62" s="551">
        <f>F62*0.5/'TD5'!E62</f>
        <v>2.2935628890991214E-2</v>
      </c>
      <c r="M62" s="552">
        <f>G62*0.5/'TD5'!F62</f>
        <v>0.14079040288925171</v>
      </c>
    </row>
    <row r="63" spans="1:13" x14ac:dyDescent="0.2">
      <c r="A63" s="67">
        <v>1967</v>
      </c>
      <c r="B63" s="564">
        <f>avgfiinc!AW56</f>
        <v>10528.075770328815</v>
      </c>
      <c r="C63" s="525">
        <f>avgfiinc!AX56</f>
        <v>4322.037287243611</v>
      </c>
      <c r="D63" s="524">
        <f>avgfiinc!AY56</f>
        <v>14189.785405482007</v>
      </c>
      <c r="E63" s="524">
        <f>avgfiinc!AZ56</f>
        <v>13746.197237669019</v>
      </c>
      <c r="F63" s="524">
        <f>avgfiinc!BA56</f>
        <v>916.27876243008518</v>
      </c>
      <c r="G63" s="525">
        <f>avgfiinc!BB56</f>
        <v>12314.717728329491</v>
      </c>
      <c r="H63" s="534">
        <f>B63*0.5/'TD5'!B63</f>
        <v>0.19688430428504941</v>
      </c>
      <c r="I63" s="545">
        <f>C63*0.5/'TD5'!B63</f>
        <v>8.0825909972190857E-2</v>
      </c>
      <c r="J63" s="551">
        <f>D63*0.5/'TD5'!C63</f>
        <v>0.24232380092144012</v>
      </c>
      <c r="K63" s="544">
        <f>E63*0.5/'TD5'!D63</f>
        <v>0.17266556620597837</v>
      </c>
      <c r="L63" s="551">
        <f>F63*0.5/'TD5'!E63</f>
        <v>3.2105922698974609E-2</v>
      </c>
      <c r="M63" s="552">
        <f>G63*0.5/'TD5'!F63</f>
        <v>0.14690530300140384</v>
      </c>
    </row>
    <row r="64" spans="1:13" x14ac:dyDescent="0.2">
      <c r="A64" s="67">
        <v>1968</v>
      </c>
      <c r="B64" s="564">
        <f>avgfiinc!AW57</f>
        <v>10979.332777858519</v>
      </c>
      <c r="C64" s="525">
        <f>avgfiinc!AX57</f>
        <v>4680.9678024859795</v>
      </c>
      <c r="D64" s="524">
        <f>avgfiinc!AY57</f>
        <v>14666.4803615653</v>
      </c>
      <c r="E64" s="524">
        <f>avgfiinc!AZ57</f>
        <v>14133.626175598176</v>
      </c>
      <c r="F64" s="524">
        <f>avgfiinc!BA57</f>
        <v>1080.8556750568084</v>
      </c>
      <c r="G64" s="525">
        <f>avgfiinc!BB57</f>
        <v>12823.067724358121</v>
      </c>
      <c r="H64" s="534">
        <f>B64*0.5/'TD5'!B64</f>
        <v>0.19749797135591507</v>
      </c>
      <c r="I64" s="545">
        <f>C64*0.5/'TD5'!B64</f>
        <v>8.4201987832784653E-2</v>
      </c>
      <c r="J64" s="551">
        <f>D64*0.5/'TD5'!C64</f>
        <v>0.2419763021171093</v>
      </c>
      <c r="K64" s="544">
        <f>E64*0.5/'TD5'!D64</f>
        <v>0.17250136286020279</v>
      </c>
      <c r="L64" s="551">
        <f>F64*0.5/'TD5'!E64</f>
        <v>3.5878896713256836E-2</v>
      </c>
      <c r="M64" s="552">
        <f>G64*0.5/'TD5'!F64</f>
        <v>0.14813868701457977</v>
      </c>
    </row>
    <row r="65" spans="1:13" x14ac:dyDescent="0.2">
      <c r="A65" s="72">
        <v>1969</v>
      </c>
      <c r="B65" s="565">
        <f>avgfiinc!AW58</f>
        <v>11227.619510883467</v>
      </c>
      <c r="C65" s="527">
        <f>avgfiinc!AX58</f>
        <v>4836.1395645382263</v>
      </c>
      <c r="D65" s="526">
        <f>avgfiinc!AY58</f>
        <v>14982.899738498627</v>
      </c>
      <c r="E65" s="526">
        <f>avgfiinc!AZ58</f>
        <v>14487.958492687898</v>
      </c>
      <c r="F65" s="526">
        <f>avgfiinc!BA58</f>
        <v>1127.1439097095672</v>
      </c>
      <c r="G65" s="527">
        <f>avgfiinc!BB58</f>
        <v>13211.168173907059</v>
      </c>
      <c r="H65" s="535">
        <f>B65*0.5/'TD5'!B65</f>
        <v>0.19980079121887684</v>
      </c>
      <c r="I65" s="546">
        <f>C65*0.5/'TD5'!B65</f>
        <v>8.6061387322843089E-2</v>
      </c>
      <c r="J65" s="553">
        <f>D65*0.5/'TD5'!C65</f>
        <v>0.24401463102549317</v>
      </c>
      <c r="K65" s="547">
        <f>E65*0.5/'TD5'!D65</f>
        <v>0.17377960123121741</v>
      </c>
      <c r="L65" s="553">
        <f>F65*0.5/'TD5'!E65</f>
        <v>3.7357285618782043E-2</v>
      </c>
      <c r="M65" s="554">
        <f>G65*0.5/'TD5'!F65</f>
        <v>0.15036436542868614</v>
      </c>
    </row>
    <row r="66" spans="1:13" x14ac:dyDescent="0.2">
      <c r="A66" s="67">
        <v>1970</v>
      </c>
      <c r="B66" s="564">
        <f>avgfiinc!AW59</f>
        <v>10743.35277292462</v>
      </c>
      <c r="C66" s="525">
        <f>avgfiinc!AX59</f>
        <v>4576.4223383429144</v>
      </c>
      <c r="D66" s="524">
        <f>avgfiinc!AY59</f>
        <v>14435.792918784266</v>
      </c>
      <c r="E66" s="524">
        <f>avgfiinc!AZ59</f>
        <v>13888.012134856599</v>
      </c>
      <c r="F66" s="524">
        <f>avgfiinc!BA59</f>
        <v>962.72296579604085</v>
      </c>
      <c r="G66" s="525">
        <f>avgfiinc!BB59</f>
        <v>12458.100986253612</v>
      </c>
      <c r="H66" s="534">
        <f>B66*0.5/'TD5'!B66</f>
        <v>0.19659967767074704</v>
      </c>
      <c r="I66" s="545">
        <f>C66*0.5/'TD5'!B66</f>
        <v>8.3746962016448379E-2</v>
      </c>
      <c r="J66" s="551">
        <f>D66*0.5/'TD5'!C66</f>
        <v>0.24083391088061035</v>
      </c>
      <c r="K66" s="544">
        <f>E66*0.5/'TD5'!D66</f>
        <v>0.170827551279217</v>
      </c>
      <c r="L66" s="551">
        <f>F66*0.5/'TD5'!E66</f>
        <v>3.3456433564424515E-2</v>
      </c>
      <c r="M66" s="552">
        <f>G66*0.5/'TD5'!F66</f>
        <v>0.14686731155961752</v>
      </c>
    </row>
    <row r="67" spans="1:13" x14ac:dyDescent="0.2">
      <c r="A67" s="67">
        <v>1971</v>
      </c>
      <c r="B67" s="564">
        <f>avgfiinc!AW60</f>
        <v>10408.309347245011</v>
      </c>
      <c r="C67" s="525">
        <f>avgfiinc!AX60</f>
        <v>4452.5480359177891</v>
      </c>
      <c r="D67" s="524">
        <f>avgfiinc!AY60</f>
        <v>14057.250460612668</v>
      </c>
      <c r="E67" s="524">
        <f>avgfiinc!AZ60</f>
        <v>13399.16698037915</v>
      </c>
      <c r="F67" s="524">
        <f>avgfiinc!BA60</f>
        <v>905.87752055365138</v>
      </c>
      <c r="G67" s="525">
        <f>avgfiinc!BB60</f>
        <v>11908.20276297634</v>
      </c>
      <c r="H67" s="534">
        <f>B67*0.5/'TD5'!B67</f>
        <v>0.19116396096069369</v>
      </c>
      <c r="I67" s="545">
        <f>C67*0.5/'TD5'!B67</f>
        <v>8.1777615414466709E-2</v>
      </c>
      <c r="J67" s="551">
        <f>D67*0.5/'TD5'!C67</f>
        <v>0.23539007519138977</v>
      </c>
      <c r="K67" s="544">
        <f>E67*0.5/'TD5'!D67</f>
        <v>0.16591569373849779</v>
      </c>
      <c r="L67" s="551">
        <f>F67*0.5/'TD5'!E67</f>
        <v>3.1314757652580738E-2</v>
      </c>
      <c r="M67" s="552">
        <f>G67*0.5/'TD5'!F67</f>
        <v>0.1409921885933727</v>
      </c>
    </row>
    <row r="68" spans="1:13" x14ac:dyDescent="0.2">
      <c r="A68" s="67">
        <v>1972</v>
      </c>
      <c r="B68" s="564">
        <f>avgfiinc!AW61</f>
        <v>10788.557174612284</v>
      </c>
      <c r="C68" s="525">
        <f>avgfiinc!AX61</f>
        <v>4775.7775367980112</v>
      </c>
      <c r="D68" s="524">
        <f>avgfiinc!AY61</f>
        <v>14557.369806977884</v>
      </c>
      <c r="E68" s="524">
        <f>avgfiinc!AZ61</f>
        <v>13899.463141336346</v>
      </c>
      <c r="F68" s="524">
        <f>avgfiinc!BA61</f>
        <v>1131.9073969379415</v>
      </c>
      <c r="G68" s="525">
        <f>avgfiinc!BB61</f>
        <v>12046.72267562084</v>
      </c>
      <c r="H68" s="534">
        <f>B68*0.5/'TD5'!B68</f>
        <v>0.1899170289107133</v>
      </c>
      <c r="I68" s="545">
        <f>C68*0.5/'TD5'!B68</f>
        <v>8.4070693221292445E-2</v>
      </c>
      <c r="J68" s="551">
        <f>D68*0.5/'TD5'!C68</f>
        <v>0.23421320521447339</v>
      </c>
      <c r="K68" s="544">
        <f>E68*0.5/'TD5'!D68</f>
        <v>0.16600688445032574</v>
      </c>
      <c r="L68" s="551">
        <f>F68*0.5/'TD5'!E68</f>
        <v>3.6522380309179418E-2</v>
      </c>
      <c r="M68" s="552">
        <f>G68*0.5/'TD5'!F68</f>
        <v>0.13906977180158717</v>
      </c>
    </row>
    <row r="69" spans="1:13" x14ac:dyDescent="0.2">
      <c r="A69" s="67">
        <v>1973</v>
      </c>
      <c r="B69" s="564">
        <f>avgfiinc!AW62</f>
        <v>11123.498814048658</v>
      </c>
      <c r="C69" s="525">
        <f>avgfiinc!AX62</f>
        <v>5065.9651718368259</v>
      </c>
      <c r="D69" s="524">
        <f>avgfiinc!AY62</f>
        <v>15117.222641539145</v>
      </c>
      <c r="E69" s="524">
        <f>avgfiinc!AZ62</f>
        <v>14491.096161983591</v>
      </c>
      <c r="F69" s="524">
        <f>avgfiinc!BA62</f>
        <v>1264.0668254242112</v>
      </c>
      <c r="G69" s="525">
        <f>avgfiinc!BB62</f>
        <v>12443.09439450818</v>
      </c>
      <c r="H69" s="534">
        <f>B69*0.5/'TD5'!B69</f>
        <v>0.19066146040131571</v>
      </c>
      <c r="I69" s="545">
        <f>C69*0.5/'TD5'!B69</f>
        <v>8.6832779339601984E-2</v>
      </c>
      <c r="J69" s="551">
        <f>D69*0.5/'TD5'!C69</f>
        <v>0.2361584832360677</v>
      </c>
      <c r="K69" s="544">
        <f>E69*0.5/'TD5'!D69</f>
        <v>0.16729867991671199</v>
      </c>
      <c r="L69" s="551">
        <f>F69*0.5/'TD5'!E69</f>
        <v>4.0159476746339351E-2</v>
      </c>
      <c r="M69" s="552">
        <f>G69*0.5/'TD5'!F69</f>
        <v>0.13986692727485206</v>
      </c>
    </row>
    <row r="70" spans="1:13" x14ac:dyDescent="0.2">
      <c r="A70" s="67">
        <v>1974</v>
      </c>
      <c r="B70" s="564">
        <f>avgfiinc!AW63</f>
        <v>10908.945214953032</v>
      </c>
      <c r="C70" s="525">
        <f>avgfiinc!AX63</f>
        <v>5071.932140002803</v>
      </c>
      <c r="D70" s="524">
        <f>avgfiinc!AY63</f>
        <v>14781.365762257867</v>
      </c>
      <c r="E70" s="524">
        <f>avgfiinc!AZ63</f>
        <v>13996.990530162013</v>
      </c>
      <c r="F70" s="524">
        <f>avgfiinc!BA63</f>
        <v>1322.5016437759643</v>
      </c>
      <c r="G70" s="525">
        <f>avgfiinc!BB63</f>
        <v>12211.160110211778</v>
      </c>
      <c r="H70" s="534">
        <f>B70*0.5/'TD5'!B70</f>
        <v>0.18931981182140592</v>
      </c>
      <c r="I70" s="545">
        <f>C70*0.5/'TD5'!B70</f>
        <v>8.8021089060021054E-2</v>
      </c>
      <c r="J70" s="551">
        <f>D70*0.5/'TD5'!C70</f>
        <v>0.23320527201121874</v>
      </c>
      <c r="K70" s="544">
        <f>E70*0.5/'TD5'!D70</f>
        <v>0.16384133829888015</v>
      </c>
      <c r="L70" s="551">
        <f>F70*0.5/'TD5'!E70</f>
        <v>4.2331996795837767E-2</v>
      </c>
      <c r="M70" s="552">
        <f>G70*0.5/'TD5'!F70</f>
        <v>0.13938910737851984</v>
      </c>
    </row>
    <row r="71" spans="1:13" x14ac:dyDescent="0.2">
      <c r="A71" s="67">
        <v>1975</v>
      </c>
      <c r="B71" s="564">
        <f>avgfiinc!AW64</f>
        <v>10175.875022600234</v>
      </c>
      <c r="C71" s="525">
        <f>avgfiinc!AX64</f>
        <v>4866.2635469850675</v>
      </c>
      <c r="D71" s="524">
        <f>avgfiinc!AY64</f>
        <v>13455.880492402395</v>
      </c>
      <c r="E71" s="524">
        <f>avgfiinc!AZ64</f>
        <v>12502.931830220363</v>
      </c>
      <c r="F71" s="524">
        <f>avgfiinc!BA64</f>
        <v>1428.45819527343</v>
      </c>
      <c r="G71" s="525">
        <f>avgfiinc!BB64</f>
        <v>11376.139789285728</v>
      </c>
      <c r="H71" s="534">
        <f>B71*0.5/'TD5'!B71</f>
        <v>0.18564481103430808</v>
      </c>
      <c r="I71" s="545">
        <f>C71*0.5/'TD5'!B71</f>
        <v>8.8778269644308225E-2</v>
      </c>
      <c r="J71" s="551">
        <f>D71*0.5/'TD5'!C71</f>
        <v>0.22494790287123581</v>
      </c>
      <c r="K71" s="544">
        <f>E71*0.5/'TD5'!D71</f>
        <v>0.15677817944242634</v>
      </c>
      <c r="L71" s="551">
        <f>F71*0.5/'TD5'!E71</f>
        <v>4.6321065037773224E-2</v>
      </c>
      <c r="M71" s="552">
        <f>G71*0.5/'TD5'!F71</f>
        <v>0.13726744297946425</v>
      </c>
    </row>
    <row r="72" spans="1:13" x14ac:dyDescent="0.2">
      <c r="A72" s="67">
        <v>1976</v>
      </c>
      <c r="B72" s="564">
        <f>avgfiinc!AW65</f>
        <v>10565.817737622783</v>
      </c>
      <c r="C72" s="525">
        <f>avgfiinc!AX65</f>
        <v>5250.2528262653223</v>
      </c>
      <c r="D72" s="524">
        <f>avgfiinc!AY65</f>
        <v>13893.025302852537</v>
      </c>
      <c r="E72" s="524">
        <f>avgfiinc!AZ65</f>
        <v>12790.478251886612</v>
      </c>
      <c r="F72" s="524">
        <f>avgfiinc!BA65</f>
        <v>1736.3359018074809</v>
      </c>
      <c r="G72" s="525">
        <f>avgfiinc!BB65</f>
        <v>11777.337434218685</v>
      </c>
      <c r="H72" s="534">
        <f>B72*0.5/'TD5'!B72</f>
        <v>0.18582709273698583</v>
      </c>
      <c r="I72" s="545">
        <f>C72*0.5/'TD5'!B72</f>
        <v>9.2339205830228366E-2</v>
      </c>
      <c r="J72" s="551">
        <f>D72*0.5/'TD5'!C72</f>
        <v>0.223788940239217</v>
      </c>
      <c r="K72" s="544">
        <f>E72*0.5/'TD5'!D72</f>
        <v>0.15562974483657399</v>
      </c>
      <c r="L72" s="551">
        <f>F72*0.5/'TD5'!E72</f>
        <v>5.3054221175443672E-2</v>
      </c>
      <c r="M72" s="552">
        <f>G72*0.5/'TD5'!F72</f>
        <v>0.13762454004040589</v>
      </c>
    </row>
    <row r="73" spans="1:13" x14ac:dyDescent="0.2">
      <c r="A73" s="67">
        <v>1977</v>
      </c>
      <c r="B73" s="564">
        <f>avgfiinc!AW66</f>
        <v>10824.105043292609</v>
      </c>
      <c r="C73" s="525">
        <f>avgfiinc!AX66</f>
        <v>5582.062004089491</v>
      </c>
      <c r="D73" s="524">
        <f>avgfiinc!AY66</f>
        <v>14160.432509813389</v>
      </c>
      <c r="E73" s="524">
        <f>avgfiinc!AZ66</f>
        <v>12977.690193290435</v>
      </c>
      <c r="F73" s="524">
        <f>avgfiinc!BA66</f>
        <v>2029.7874727998201</v>
      </c>
      <c r="G73" s="525">
        <f>avgfiinc!BB66</f>
        <v>11872.107539876302</v>
      </c>
      <c r="H73" s="534">
        <f>B73*0.5/'TD5'!B73</f>
        <v>0.18621388485283319</v>
      </c>
      <c r="I73" s="545">
        <f>C73*0.5/'TD5'!B73</f>
        <v>9.6031722448501E-2</v>
      </c>
      <c r="J73" s="551">
        <f>D73*0.5/'TD5'!C73</f>
        <v>0.22346155924803668</v>
      </c>
      <c r="K73" s="544">
        <f>E73*0.5/'TD5'!D73</f>
        <v>0.15541262693923841</v>
      </c>
      <c r="L73" s="551">
        <f>F73*0.5/'TD5'!E73</f>
        <v>5.9741528755012041E-2</v>
      </c>
      <c r="M73" s="552">
        <f>G73*0.5/'TD5'!F73</f>
        <v>0.13724199883876054</v>
      </c>
    </row>
    <row r="74" spans="1:13" x14ac:dyDescent="0.2">
      <c r="A74" s="67">
        <v>1978</v>
      </c>
      <c r="B74" s="564">
        <f>avgfiinc!AW67</f>
        <v>11159.954133881067</v>
      </c>
      <c r="C74" s="525">
        <f>avgfiinc!AX67</f>
        <v>5984.0753393881605</v>
      </c>
      <c r="D74" s="524">
        <f>avgfiinc!AY67</f>
        <v>14705.802300577328</v>
      </c>
      <c r="E74" s="524">
        <f>avgfiinc!AZ67</f>
        <v>13361.983414704715</v>
      </c>
      <c r="F74" s="524">
        <f>avgfiinc!BA67</f>
        <v>2352.5927255891352</v>
      </c>
      <c r="G74" s="525">
        <f>avgfiinc!BB67</f>
        <v>12146.998890641116</v>
      </c>
      <c r="H74" s="534">
        <f>B74*0.5/'TD5'!B74</f>
        <v>0.18674158406816588</v>
      </c>
      <c r="I74" s="545">
        <f>C74*0.5/'TD5'!B74</f>
        <v>0.10013264343694672</v>
      </c>
      <c r="J74" s="551">
        <f>D74*0.5/'TD5'!C74</f>
        <v>0.22470131288768513</v>
      </c>
      <c r="K74" s="544">
        <f>E74*0.5/'TD5'!D74</f>
        <v>0.1565118165505979</v>
      </c>
      <c r="L74" s="551">
        <f>F74*0.5/'TD5'!E74</f>
        <v>6.6556506337121832E-2</v>
      </c>
      <c r="M74" s="552">
        <f>G74*0.5/'TD5'!F74</f>
        <v>0.13744067637308888</v>
      </c>
    </row>
    <row r="75" spans="1:13" x14ac:dyDescent="0.2">
      <c r="A75" s="72">
        <v>1979</v>
      </c>
      <c r="B75" s="565">
        <f>avgfiinc!AW68</f>
        <v>11481.148671581866</v>
      </c>
      <c r="C75" s="527">
        <f>avgfiinc!AX68</f>
        <v>6331.1536348577165</v>
      </c>
      <c r="D75" s="526">
        <f>avgfiinc!AY68</f>
        <v>15146.161669371491</v>
      </c>
      <c r="E75" s="526">
        <f>avgfiinc!AZ68</f>
        <v>13677.143802502975</v>
      </c>
      <c r="F75" s="526">
        <f>avgfiinc!BA68</f>
        <v>2647.0922841388451</v>
      </c>
      <c r="G75" s="527">
        <f>avgfiinc!BB68</f>
        <v>12557.197324443339</v>
      </c>
      <c r="H75" s="536">
        <f>B75*0.5/'TD5'!B75</f>
        <v>0.18668454885482785</v>
      </c>
      <c r="I75" s="547">
        <f>C75*0.5/'TD5'!B75</f>
        <v>0.10294514894485474</v>
      </c>
      <c r="J75" s="553">
        <f>D75*0.5/'TD5'!C75</f>
        <v>0.22567385435104367</v>
      </c>
      <c r="K75" s="547">
        <f>E75*0.5/'TD5'!D75</f>
        <v>0.15704947710037231</v>
      </c>
      <c r="L75" s="553">
        <f>F75*0.5/'TD5'!E75</f>
        <v>7.0936381816864014E-2</v>
      </c>
      <c r="M75" s="554">
        <f>G75*0.5/'TD5'!F75</f>
        <v>0.13866358995437622</v>
      </c>
    </row>
    <row r="76" spans="1:13" x14ac:dyDescent="0.2">
      <c r="A76" s="67">
        <v>1980</v>
      </c>
      <c r="B76" s="564">
        <f>avgfiinc!AW69</f>
        <v>10840.501906232586</v>
      </c>
      <c r="C76" s="525">
        <f>avgfiinc!AX69</f>
        <v>6066.5987979989395</v>
      </c>
      <c r="D76" s="524">
        <f>avgfiinc!AY69</f>
        <v>14249.507326627976</v>
      </c>
      <c r="E76" s="524">
        <f>avgfiinc!AZ69</f>
        <v>12813.808881722089</v>
      </c>
      <c r="F76" s="524">
        <f>avgfiinc!BA69</f>
        <v>2546.2213896977964</v>
      </c>
      <c r="G76" s="525">
        <f>avgfiinc!BB69</f>
        <v>11715.490019016774</v>
      </c>
      <c r="H76" s="533">
        <f>B76*0.5/'TD5'!B76</f>
        <v>0.17805939912796021</v>
      </c>
      <c r="I76" s="544">
        <f>C76*0.5/'TD5'!B76</f>
        <v>9.9646210670471191E-2</v>
      </c>
      <c r="J76" s="551">
        <f>D76*0.5/'TD5'!C76</f>
        <v>0.21544295549392697</v>
      </c>
      <c r="K76" s="544">
        <f>E76*0.5/'TD5'!D76</f>
        <v>0.14999699592590332</v>
      </c>
      <c r="L76" s="551">
        <f>F76*0.5/'TD5'!E76</f>
        <v>6.7325532436370863E-2</v>
      </c>
      <c r="M76" s="552">
        <f>G76*0.5/'TD5'!F76</f>
        <v>0.13140285015106201</v>
      </c>
    </row>
    <row r="77" spans="1:13" x14ac:dyDescent="0.2">
      <c r="A77" s="67">
        <v>1981</v>
      </c>
      <c r="B77" s="564">
        <f>avgfiinc!AW70</f>
        <v>10490.301739531584</v>
      </c>
      <c r="C77" s="525">
        <f>avgfiinc!AX70</f>
        <v>5849.799335365894</v>
      </c>
      <c r="D77" s="524">
        <f>avgfiinc!AY70</f>
        <v>13596.896097588897</v>
      </c>
      <c r="E77" s="524">
        <f>avgfiinc!AZ70</f>
        <v>12207.437408125237</v>
      </c>
      <c r="F77" s="524">
        <f>avgfiinc!BA70</f>
        <v>2477.691190341523</v>
      </c>
      <c r="G77" s="525">
        <f>avgfiinc!BB70</f>
        <v>11348.15514117736</v>
      </c>
      <c r="H77" s="533">
        <f>B77*0.5/'TD5'!B77</f>
        <v>0.17403024435043338</v>
      </c>
      <c r="I77" s="544">
        <f>C77*0.5/'TD5'!B77</f>
        <v>9.7046017646789565E-2</v>
      </c>
      <c r="J77" s="551">
        <f>D77*0.5/'TD5'!C77</f>
        <v>0.20890986919403076</v>
      </c>
      <c r="K77" s="544">
        <f>E77*0.5/'TD5'!D77</f>
        <v>0.14541184902191162</v>
      </c>
      <c r="L77" s="551">
        <f>F77*0.5/'TD5'!E77</f>
        <v>6.5050542354583726E-2</v>
      </c>
      <c r="M77" s="552">
        <f>G77*0.5/'TD5'!F77</f>
        <v>0.12908488512039185</v>
      </c>
    </row>
    <row r="78" spans="1:13" x14ac:dyDescent="0.2">
      <c r="A78" s="67">
        <v>1982</v>
      </c>
      <c r="B78" s="564">
        <f>avgfiinc!AW71</f>
        <v>9631.2657952568043</v>
      </c>
      <c r="C78" s="525">
        <f>avgfiinc!AX71</f>
        <v>5264.8772515341916</v>
      </c>
      <c r="D78" s="524">
        <f>avgfiinc!AY71</f>
        <v>12415.473478369629</v>
      </c>
      <c r="E78" s="524">
        <f>avgfiinc!AZ71</f>
        <v>10960.647099800297</v>
      </c>
      <c r="F78" s="524">
        <f>avgfiinc!BA71</f>
        <v>2199.1521829604326</v>
      </c>
      <c r="G78" s="525">
        <f>avgfiinc!BB71</f>
        <v>10329.378802042485</v>
      </c>
      <c r="H78" s="533">
        <f>B78*0.5/'TD5'!B78</f>
        <v>0.16301888227462769</v>
      </c>
      <c r="I78" s="544">
        <f>C78*0.5/'TD5'!B78</f>
        <v>8.9113354682922349E-2</v>
      </c>
      <c r="J78" s="551">
        <f>D78*0.5/'TD5'!C78</f>
        <v>0.19552403688430786</v>
      </c>
      <c r="K78" s="544">
        <f>E78*0.5/'TD5'!D78</f>
        <v>0.13359355926513675</v>
      </c>
      <c r="L78" s="551">
        <f>F78*0.5/'TD5'!E78</f>
        <v>5.7709276676177972E-2</v>
      </c>
      <c r="M78" s="552">
        <f>G78*0.5/'TD5'!F78</f>
        <v>0.12015444040298462</v>
      </c>
    </row>
    <row r="79" spans="1:13" x14ac:dyDescent="0.2">
      <c r="A79" s="67">
        <v>1983</v>
      </c>
      <c r="B79" s="564">
        <f>avgfiinc!AW72</f>
        <v>9248.8408098069231</v>
      </c>
      <c r="C79" s="525">
        <f>avgfiinc!AX72</f>
        <v>5179.4441892512868</v>
      </c>
      <c r="D79" s="524">
        <f>avgfiinc!AY72</f>
        <v>11883.418303987992</v>
      </c>
      <c r="E79" s="524">
        <f>avgfiinc!AZ72</f>
        <v>10172.926119572739</v>
      </c>
      <c r="F79" s="524">
        <f>avgfiinc!BA72</f>
        <v>2366.9208115956585</v>
      </c>
      <c r="G79" s="525">
        <f>avgfiinc!BB72</f>
        <v>9768.6365192099729</v>
      </c>
      <c r="H79" s="533">
        <f>B79*0.5/'TD5'!B79</f>
        <v>0.15569144487380981</v>
      </c>
      <c r="I79" s="544">
        <f>C79*0.5/'TD5'!B79</f>
        <v>8.7188780307769775E-2</v>
      </c>
      <c r="J79" s="551">
        <f>D79*0.5/'TD5'!C79</f>
        <v>0.18620848655700686</v>
      </c>
      <c r="K79" s="544">
        <f>E79*0.5/'TD5'!D79</f>
        <v>0.12491762638092038</v>
      </c>
      <c r="L79" s="551">
        <f>F79*0.5/'TD5'!E79</f>
        <v>6.0251593589782715E-2</v>
      </c>
      <c r="M79" s="552">
        <f>G79*0.5/'TD5'!F79</f>
        <v>0.11355072259902953</v>
      </c>
    </row>
    <row r="80" spans="1:13" x14ac:dyDescent="0.2">
      <c r="A80" s="67">
        <v>1984</v>
      </c>
      <c r="B80" s="564">
        <f>avgfiinc!AW73</f>
        <v>9683.8708628309232</v>
      </c>
      <c r="C80" s="525">
        <f>avgfiinc!AX73</f>
        <v>5550.3162955042162</v>
      </c>
      <c r="D80" s="524">
        <f>avgfiinc!AY73</f>
        <v>12341.569340494194</v>
      </c>
      <c r="E80" s="524">
        <f>avgfiinc!AZ73</f>
        <v>10895.65920424188</v>
      </c>
      <c r="F80" s="524">
        <f>avgfiinc!BA73</f>
        <v>2591.2267065354836</v>
      </c>
      <c r="G80" s="525">
        <f>avgfiinc!BB73</f>
        <v>10263.16254828915</v>
      </c>
      <c r="H80" s="533">
        <f>B80*0.5/'TD5'!B80</f>
        <v>0.15705513954162598</v>
      </c>
      <c r="I80" s="544">
        <f>C80*0.5/'TD5'!B80</f>
        <v>9.001624584197998E-2</v>
      </c>
      <c r="J80" s="551">
        <f>D80*0.5/'TD5'!C80</f>
        <v>0.18598413467407227</v>
      </c>
      <c r="K80" s="544">
        <f>E80*0.5/'TD5'!D80</f>
        <v>0.12926203012466428</v>
      </c>
      <c r="L80" s="551">
        <f>F80*0.5/'TD5'!E80</f>
        <v>6.3450515270233154E-2</v>
      </c>
      <c r="M80" s="552">
        <f>G80*0.5/'TD5'!F80</f>
        <v>0.1150130033493042</v>
      </c>
    </row>
    <row r="81" spans="1:13" x14ac:dyDescent="0.2">
      <c r="A81" s="67">
        <v>1985</v>
      </c>
      <c r="B81" s="564">
        <f>avgfiinc!AW74</f>
        <v>9880.8779439052632</v>
      </c>
      <c r="C81" s="525">
        <f>avgfiinc!AX74</f>
        <v>5713.1235415695191</v>
      </c>
      <c r="D81" s="524">
        <f>avgfiinc!AY74</f>
        <v>12552.889341557408</v>
      </c>
      <c r="E81" s="524">
        <f>avgfiinc!AZ74</f>
        <v>11080.946895896328</v>
      </c>
      <c r="F81" s="524">
        <f>avgfiinc!BA74</f>
        <v>2690.2892483971964</v>
      </c>
      <c r="G81" s="525">
        <f>avgfiinc!BB74</f>
        <v>10393.403589092917</v>
      </c>
      <c r="H81" s="533">
        <f>B81*0.5/'TD5'!B81</f>
        <v>0.1554991602897644</v>
      </c>
      <c r="I81" s="544">
        <f>C81*0.5/'TD5'!B81</f>
        <v>8.9909613132476807E-2</v>
      </c>
      <c r="J81" s="551">
        <f>D81*0.5/'TD5'!C81</f>
        <v>0.18375885486602783</v>
      </c>
      <c r="K81" s="544">
        <f>E81*0.5/'TD5'!D81</f>
        <v>0.12807124853134155</v>
      </c>
      <c r="L81" s="551">
        <f>F81*0.5/'TD5'!E81</f>
        <v>6.3217878341674805E-2</v>
      </c>
      <c r="M81" s="552">
        <f>G81*0.5/'TD5'!F81</f>
        <v>0.1135193109512329</v>
      </c>
    </row>
    <row r="82" spans="1:13" x14ac:dyDescent="0.2">
      <c r="A82" s="67">
        <v>1986</v>
      </c>
      <c r="B82" s="564">
        <f>avgfiinc!AW75</f>
        <v>9816.8567285612153</v>
      </c>
      <c r="C82" s="525">
        <f>avgfiinc!AX75</f>
        <v>5866.7317481928276</v>
      </c>
      <c r="D82" s="524">
        <f>avgfiinc!AY75</f>
        <v>12609.453906130166</v>
      </c>
      <c r="E82" s="524">
        <f>avgfiinc!AZ75</f>
        <v>11074.265245568129</v>
      </c>
      <c r="F82" s="524">
        <f>avgfiinc!BA75</f>
        <v>2950.6129827910045</v>
      </c>
      <c r="G82" s="525">
        <f>avgfiinc!BB75</f>
        <v>10075.228059027491</v>
      </c>
      <c r="H82" s="533">
        <f>B82*0.5/'TD5'!B82</f>
        <v>0.14515215158462524</v>
      </c>
      <c r="I82" s="544">
        <f>C82*0.5/'TD5'!B82</f>
        <v>8.6745560169219971E-2</v>
      </c>
      <c r="J82" s="551">
        <f>D82*0.5/'TD5'!C82</f>
        <v>0.17351830005645755</v>
      </c>
      <c r="K82" s="544">
        <f>E82*0.5/'TD5'!D82</f>
        <v>0.12179929018020628</v>
      </c>
      <c r="L82" s="551">
        <f>F82*0.5/'TD5'!E82</f>
        <v>6.3390374183654785E-2</v>
      </c>
      <c r="M82" s="552">
        <f>G82*0.5/'TD5'!F82</f>
        <v>0.10418647527694702</v>
      </c>
    </row>
    <row r="83" spans="1:13" x14ac:dyDescent="0.2">
      <c r="A83" s="67">
        <v>1987</v>
      </c>
      <c r="B83" s="564">
        <f>avgfiinc!AW76</f>
        <v>9869.5221622201425</v>
      </c>
      <c r="C83" s="525">
        <f>avgfiinc!AX76</f>
        <v>6088.2113895935345</v>
      </c>
      <c r="D83" s="524">
        <f>avgfiinc!AY76</f>
        <v>12889.169906321407</v>
      </c>
      <c r="E83" s="524">
        <f>avgfiinc!AZ76</f>
        <v>11065.629201976282</v>
      </c>
      <c r="F83" s="524">
        <f>avgfiinc!BA76</f>
        <v>3199.0189771168475</v>
      </c>
      <c r="G83" s="525">
        <f>avgfiinc!BB76</f>
        <v>10045.630842621666</v>
      </c>
      <c r="H83" s="533">
        <f>B83*0.5/'TD5'!B83</f>
        <v>0.15003478527069092</v>
      </c>
      <c r="I83" s="544">
        <f>C83*0.5/'TD5'!B83</f>
        <v>9.2551946640014662E-2</v>
      </c>
      <c r="J83" s="551">
        <f>D83*0.5/'TD5'!C83</f>
        <v>0.17951929569244385</v>
      </c>
      <c r="K83" s="544">
        <f>E83*0.5/'TD5'!D83</f>
        <v>0.12409895658493042</v>
      </c>
      <c r="L83" s="551">
        <f>F83*0.5/'TD5'!E83</f>
        <v>7.2207152843475328E-2</v>
      </c>
      <c r="M83" s="552">
        <f>G83*0.5/'TD5'!F83</f>
        <v>0.10763669013977049</v>
      </c>
    </row>
    <row r="84" spans="1:13" x14ac:dyDescent="0.2">
      <c r="A84" s="67">
        <v>1988</v>
      </c>
      <c r="B84" s="564">
        <f>avgfiinc!AW77</f>
        <v>10085.861411252688</v>
      </c>
      <c r="C84" s="525">
        <f>avgfiinc!AX77</f>
        <v>6412.6266388707027</v>
      </c>
      <c r="D84" s="524">
        <f>avgfiinc!AY77</f>
        <v>13195.38840189479</v>
      </c>
      <c r="E84" s="524">
        <f>avgfiinc!AZ77</f>
        <v>11421.709022329707</v>
      </c>
      <c r="F84" s="524">
        <f>avgfiinc!BA77</f>
        <v>3457.5186078623151</v>
      </c>
      <c r="G84" s="525">
        <f>avgfiinc!BB77</f>
        <v>10313.085677150304</v>
      </c>
      <c r="H84" s="533">
        <f>B84*0.5/'TD5'!B84</f>
        <v>0.14507424831390381</v>
      </c>
      <c r="I84" s="544">
        <f>C84*0.5/'TD5'!B84</f>
        <v>9.2238724231719971E-2</v>
      </c>
      <c r="J84" s="551">
        <f>D84*0.5/'TD5'!C84</f>
        <v>0.17373007535934448</v>
      </c>
      <c r="K84" s="544">
        <f>E84*0.5/'TD5'!D84</f>
        <v>0.12149149179458617</v>
      </c>
      <c r="L84" s="551">
        <f>F84*0.5/'TD5'!E84</f>
        <v>7.3759496212005615E-2</v>
      </c>
      <c r="M84" s="552">
        <f>G84*0.5/'TD5'!F84</f>
        <v>0.10483026504516603</v>
      </c>
    </row>
    <row r="85" spans="1:13" x14ac:dyDescent="0.2">
      <c r="A85" s="72">
        <v>1989</v>
      </c>
      <c r="B85" s="565">
        <f>avgfiinc!AW78</f>
        <v>10271.26954351868</v>
      </c>
      <c r="C85" s="527">
        <f>avgfiinc!AX78</f>
        <v>6727.1586655154324</v>
      </c>
      <c r="D85" s="526">
        <f>avgfiinc!AY78</f>
        <v>13378.926830761231</v>
      </c>
      <c r="E85" s="526">
        <f>avgfiinc!AZ78</f>
        <v>11546.980990109083</v>
      </c>
      <c r="F85" s="526">
        <f>avgfiinc!BA78</f>
        <v>3821.3030110469754</v>
      </c>
      <c r="G85" s="527">
        <f>avgfiinc!BB78</f>
        <v>10551.317530343711</v>
      </c>
      <c r="H85" s="536">
        <f>B85*0.5/'TD5'!B85</f>
        <v>0.14759612083435059</v>
      </c>
      <c r="I85" s="547">
        <f>C85*0.5/'TD5'!B85</f>
        <v>9.6667945384979248E-2</v>
      </c>
      <c r="J85" s="553">
        <f>D85*0.5/'TD5'!C85</f>
        <v>0.17609739303588867</v>
      </c>
      <c r="K85" s="547">
        <f>E85*0.5/'TD5'!D85</f>
        <v>0.12389105558395384</v>
      </c>
      <c r="L85" s="553">
        <f>F85*0.5/'TD5'!E85</f>
        <v>7.9788804054260254E-2</v>
      </c>
      <c r="M85" s="554">
        <f>G85*0.5/'TD5'!F85</f>
        <v>0.10764712095260619</v>
      </c>
    </row>
    <row r="86" spans="1:13" x14ac:dyDescent="0.2">
      <c r="A86" s="67">
        <v>1990</v>
      </c>
      <c r="B86" s="564">
        <f>avgfiinc!AW79</f>
        <v>10208.848498710551</v>
      </c>
      <c r="C86" s="525">
        <f>avgfiinc!AX79</f>
        <v>6711.9005645406205</v>
      </c>
      <c r="D86" s="524">
        <f>avgfiinc!AY79</f>
        <v>13275.279441364906</v>
      </c>
      <c r="E86" s="524">
        <f>avgfiinc!AZ79</f>
        <v>11377.180531365451</v>
      </c>
      <c r="F86" s="524">
        <f>avgfiinc!BA79</f>
        <v>3893.253347527942</v>
      </c>
      <c r="G86" s="525">
        <f>avgfiinc!BB79</f>
        <v>10390.938276121316</v>
      </c>
      <c r="H86" s="533">
        <f>B86*0.5/'TD5'!B86</f>
        <v>0.14757323265075686</v>
      </c>
      <c r="I86" s="544">
        <f>C86*0.5/'TD5'!B86</f>
        <v>9.7023367881774902E-2</v>
      </c>
      <c r="J86" s="551">
        <f>D86*0.5/'TD5'!C86</f>
        <v>0.1753385066986084</v>
      </c>
      <c r="K86" s="544">
        <f>E86*0.5/'TD5'!D86</f>
        <v>0.12287336587905882</v>
      </c>
      <c r="L86" s="551">
        <f>F86*0.5/'TD5'!E86</f>
        <v>8.1751704216003418E-2</v>
      </c>
      <c r="M86" s="552">
        <f>G86*0.5/'TD5'!F86</f>
        <v>0.10695779323577879</v>
      </c>
    </row>
    <row r="87" spans="1:13" x14ac:dyDescent="0.2">
      <c r="A87" s="67">
        <v>1991</v>
      </c>
      <c r="B87" s="564">
        <f>avgfiinc!AW80</f>
        <v>9669.3557481070657</v>
      </c>
      <c r="C87" s="525">
        <f>avgfiinc!AX80</f>
        <v>6377.3442912597793</v>
      </c>
      <c r="D87" s="524">
        <f>avgfiinc!AY80</f>
        <v>12634.327892682144</v>
      </c>
      <c r="E87" s="524">
        <f>avgfiinc!AZ80</f>
        <v>10463.013675094267</v>
      </c>
      <c r="F87" s="524">
        <f>avgfiinc!BA80</f>
        <v>3813.4407098333559</v>
      </c>
      <c r="G87" s="525">
        <f>avgfiinc!BB80</f>
        <v>9781.7958211602781</v>
      </c>
      <c r="H87" s="533">
        <f>B87*0.5/'TD5'!B87</f>
        <v>0.14452618360519409</v>
      </c>
      <c r="I87" s="544">
        <f>C87*0.5/'TD5'!B87</f>
        <v>9.5321059226989746E-2</v>
      </c>
      <c r="J87" s="551">
        <f>D87*0.5/'TD5'!C87</f>
        <v>0.1719813346862793</v>
      </c>
      <c r="K87" s="544">
        <f>E87*0.5/'TD5'!D87</f>
        <v>0.11778086423873901</v>
      </c>
      <c r="L87" s="551">
        <f>F87*0.5/'TD5'!E87</f>
        <v>8.1663429737091051E-2</v>
      </c>
      <c r="M87" s="552">
        <f>G87*0.5/'TD5'!F87</f>
        <v>0.10443389415740967</v>
      </c>
    </row>
    <row r="88" spans="1:13" x14ac:dyDescent="0.2">
      <c r="A88" s="67">
        <v>1992</v>
      </c>
      <c r="B88" s="564">
        <f>avgfiinc!AW81</f>
        <v>9216.6135782826223</v>
      </c>
      <c r="C88" s="525">
        <f>avgfiinc!AX81</f>
        <v>6079.3239078184879</v>
      </c>
      <c r="D88" s="524">
        <f>avgfiinc!AY81</f>
        <v>12243.174726545405</v>
      </c>
      <c r="E88" s="524">
        <f>avgfiinc!AZ81</f>
        <v>9970.3758583392591</v>
      </c>
      <c r="F88" s="524">
        <f>avgfiinc!BA81</f>
        <v>3608.7527670134768</v>
      </c>
      <c r="G88" s="525">
        <f>avgfiinc!BB81</f>
        <v>9239.0648247469617</v>
      </c>
      <c r="H88" s="533">
        <f>B88*0.5/'TD5'!B88</f>
        <v>0.13626950979232791</v>
      </c>
      <c r="I88" s="544">
        <f>C88*0.5/'TD5'!B88</f>
        <v>8.9884042739868178E-2</v>
      </c>
      <c r="J88" s="551">
        <f>D88*0.5/'TD5'!C88</f>
        <v>0.16408729553222656</v>
      </c>
      <c r="K88" s="544">
        <f>E88*0.5/'TD5'!D88</f>
        <v>0.11092597246170044</v>
      </c>
      <c r="L88" s="551">
        <f>F88*0.5/'TD5'!E88</f>
        <v>7.6262116432189941E-2</v>
      </c>
      <c r="M88" s="552">
        <f>G88*0.5/'TD5'!F88</f>
        <v>9.806883335113524E-2</v>
      </c>
    </row>
    <row r="89" spans="1:13" x14ac:dyDescent="0.2">
      <c r="A89" s="67">
        <v>1993</v>
      </c>
      <c r="B89" s="564">
        <f>avgfiinc!AW82</f>
        <v>9075.4055677022207</v>
      </c>
      <c r="C89" s="525">
        <f>avgfiinc!AX82</f>
        <v>5897.9892096136145</v>
      </c>
      <c r="D89" s="524">
        <f>avgfiinc!AY82</f>
        <v>12338.711051467813</v>
      </c>
      <c r="E89" s="524">
        <f>avgfiinc!AZ82</f>
        <v>10023.027987967746</v>
      </c>
      <c r="F89" s="524">
        <f>avgfiinc!BA82</f>
        <v>3387.7506843214555</v>
      </c>
      <c r="G89" s="525">
        <f>avgfiinc!BB82</f>
        <v>9067.3225756282482</v>
      </c>
      <c r="H89" s="533">
        <f>B89*0.5/'TD5'!B89</f>
        <v>0.13560247421264648</v>
      </c>
      <c r="I89" s="544">
        <f>C89*0.5/'TD5'!B89</f>
        <v>8.8126301765441895E-2</v>
      </c>
      <c r="J89" s="551">
        <f>D89*0.5/'TD5'!C89</f>
        <v>0.16625839471817017</v>
      </c>
      <c r="K89" s="544">
        <f>E89*0.5/'TD5'!D89</f>
        <v>0.11175990104675293</v>
      </c>
      <c r="L89" s="551">
        <f>F89*0.5/'TD5'!E89</f>
        <v>7.3124706745147719E-2</v>
      </c>
      <c r="M89" s="552">
        <f>G89*0.5/'TD5'!F89</f>
        <v>9.7382068634033203E-2</v>
      </c>
    </row>
    <row r="90" spans="1:13" x14ac:dyDescent="0.2">
      <c r="A90" s="67">
        <v>1994</v>
      </c>
      <c r="B90" s="564">
        <f>avgfiinc!AW83</f>
        <v>9280.0979799980541</v>
      </c>
      <c r="C90" s="525">
        <f>avgfiinc!AX83</f>
        <v>6078.2271303377174</v>
      </c>
      <c r="D90" s="524">
        <f>avgfiinc!AY83</f>
        <v>12673.110702397646</v>
      </c>
      <c r="E90" s="524">
        <f>avgfiinc!AZ83</f>
        <v>10300.667445830877</v>
      </c>
      <c r="F90" s="524">
        <f>avgfiinc!BA83</f>
        <v>3501.5720274554683</v>
      </c>
      <c r="G90" s="525">
        <f>avgfiinc!BB83</f>
        <v>9240.9055079914106</v>
      </c>
      <c r="H90" s="533">
        <f>B90*0.5/'TD5'!B90</f>
        <v>0.13683366775512695</v>
      </c>
      <c r="I90" s="544">
        <f>C90*0.5/'TD5'!B90</f>
        <v>8.9622557163238525E-2</v>
      </c>
      <c r="J90" s="551">
        <f>D90*0.5/'TD5'!C90</f>
        <v>0.16833770275115967</v>
      </c>
      <c r="K90" s="544">
        <f>E90*0.5/'TD5'!D90</f>
        <v>0.1133825182914734</v>
      </c>
      <c r="L90" s="551">
        <f>F90*0.5/'TD5'!E90</f>
        <v>7.4895083904266357E-2</v>
      </c>
      <c r="M90" s="552">
        <f>G90*0.5/'TD5'!F90</f>
        <v>9.8194122314453125E-2</v>
      </c>
    </row>
    <row r="91" spans="1:13" x14ac:dyDescent="0.2">
      <c r="A91" s="67">
        <v>1995</v>
      </c>
      <c r="B91" s="564">
        <f>avgfiinc!AW84</f>
        <v>9521.0344931555901</v>
      </c>
      <c r="C91" s="525">
        <f>avgfiinc!AX84</f>
        <v>6532.2287394185078</v>
      </c>
      <c r="D91" s="524">
        <f>avgfiinc!AY84</f>
        <v>12837.454191548715</v>
      </c>
      <c r="E91" s="524">
        <f>avgfiinc!AZ84</f>
        <v>10841.593961191416</v>
      </c>
      <c r="F91" s="524">
        <f>avgfiinc!BA84</f>
        <v>3883.2790388320195</v>
      </c>
      <c r="G91" s="525">
        <f>avgfiinc!BB84</f>
        <v>9458.6328500908476</v>
      </c>
      <c r="H91" s="533">
        <f>B91*0.5/'TD5'!B91</f>
        <v>0.13557416200637817</v>
      </c>
      <c r="I91" s="544">
        <f>C91*0.5/'TD5'!B91</f>
        <v>9.3015253543853746E-2</v>
      </c>
      <c r="J91" s="551">
        <f>D91*0.5/'TD5'!C91</f>
        <v>0.16515374183654788</v>
      </c>
      <c r="K91" s="544">
        <f>E91*0.5/'TD5'!D91</f>
        <v>0.11606013774871826</v>
      </c>
      <c r="L91" s="551">
        <f>F91*0.5/'TD5'!E91</f>
        <v>7.88251757621765E-2</v>
      </c>
      <c r="M91" s="552">
        <f>G91*0.5/'TD5'!F91</f>
        <v>9.7183525562286391E-2</v>
      </c>
    </row>
    <row r="92" spans="1:13" x14ac:dyDescent="0.2">
      <c r="A92" s="67">
        <v>1996</v>
      </c>
      <c r="B92" s="564">
        <f>avgfiinc!AW85</f>
        <v>9855.0461651022597</v>
      </c>
      <c r="C92" s="525">
        <f>avgfiinc!AX85</f>
        <v>6834.8456885178575</v>
      </c>
      <c r="D92" s="524">
        <f>avgfiinc!AY85</f>
        <v>12744.605257796578</v>
      </c>
      <c r="E92" s="524">
        <f>avgfiinc!AZ85</f>
        <v>10854.087434202638</v>
      </c>
      <c r="F92" s="524">
        <f>avgfiinc!BA85</f>
        <v>4237.7420204700657</v>
      </c>
      <c r="G92" s="525">
        <f>avgfiinc!BB85</f>
        <v>9723.3235665153297</v>
      </c>
      <c r="H92" s="533">
        <f>B92*0.5/'TD5'!B92</f>
        <v>0.13375389575958252</v>
      </c>
      <c r="I92" s="544">
        <f>C92*0.5/'TD5'!B92</f>
        <v>9.2763364315032973E-2</v>
      </c>
      <c r="J92" s="551">
        <f>D92*0.5/'TD5'!C92</f>
        <v>0.15877497196197507</v>
      </c>
      <c r="K92" s="544">
        <f>E92*0.5/'TD5'!D92</f>
        <v>0.11250442266464233</v>
      </c>
      <c r="L92" s="551">
        <f>F92*0.5/'TD5'!E92</f>
        <v>8.0504000186920166E-2</v>
      </c>
      <c r="M92" s="552">
        <f>G92*0.5/'TD5'!F92</f>
        <v>9.5862686634063721E-2</v>
      </c>
    </row>
    <row r="93" spans="1:13" x14ac:dyDescent="0.2">
      <c r="A93" s="67">
        <v>1997</v>
      </c>
      <c r="B93" s="564">
        <f>avgfiinc!AW86</f>
        <v>10320.828875592577</v>
      </c>
      <c r="C93" s="525">
        <f>avgfiinc!AX86</f>
        <v>7160.4616947375052</v>
      </c>
      <c r="D93" s="524">
        <f>avgfiinc!AY86</f>
        <v>13262.15621720697</v>
      </c>
      <c r="E93" s="524">
        <f>avgfiinc!AZ86</f>
        <v>11161.14938681278</v>
      </c>
      <c r="F93" s="524">
        <f>avgfiinc!BA86</f>
        <v>4615.0346724133542</v>
      </c>
      <c r="G93" s="525">
        <f>avgfiinc!BB86</f>
        <v>10239.15083156648</v>
      </c>
      <c r="H93" s="533">
        <f>B93*0.5/'TD5'!B93</f>
        <v>0.13207066059112549</v>
      </c>
      <c r="I93" s="544">
        <f>C93*0.5/'TD5'!B93</f>
        <v>9.1628968715667725E-2</v>
      </c>
      <c r="J93" s="551">
        <f>D93*0.5/'TD5'!C93</f>
        <v>0.15644532442092896</v>
      </c>
      <c r="K93" s="544">
        <f>E93*0.5/'TD5'!D93</f>
        <v>0.10893982648849489</v>
      </c>
      <c r="L93" s="551">
        <f>F93*0.5/'TD5'!E93</f>
        <v>8.2320332527160645E-2</v>
      </c>
      <c r="M93" s="552">
        <f>G93*0.5/'TD5'!F93</f>
        <v>9.5265984535217285E-2</v>
      </c>
    </row>
    <row r="94" spans="1:13" x14ac:dyDescent="0.2">
      <c r="A94" s="67">
        <v>1998</v>
      </c>
      <c r="B94" s="564">
        <f>avgfiinc!AW87</f>
        <v>10914.599430196171</v>
      </c>
      <c r="C94" s="525">
        <f>avgfiinc!AX87</f>
        <v>7723.0551691162345</v>
      </c>
      <c r="D94" s="524">
        <f>avgfiinc!AY87</f>
        <v>13946.032377883659</v>
      </c>
      <c r="E94" s="524">
        <f>avgfiinc!AZ87</f>
        <v>11935.254423253182</v>
      </c>
      <c r="F94" s="524">
        <f>avgfiinc!BA87</f>
        <v>5012.2793458534052</v>
      </c>
      <c r="G94" s="525">
        <f>avgfiinc!BB87</f>
        <v>10827.66128954136</v>
      </c>
      <c r="H94" s="533">
        <f>B94*0.5/'TD5'!B94</f>
        <v>0.13172048330307007</v>
      </c>
      <c r="I94" s="544">
        <f>C94*0.5/'TD5'!B94</f>
        <v>9.3204021453857422E-2</v>
      </c>
      <c r="J94" s="551">
        <f>D94*0.5/'TD5'!C94</f>
        <v>0.15551644563674927</v>
      </c>
      <c r="K94" s="544">
        <f>E94*0.5/'TD5'!D94</f>
        <v>0.1106153130531311</v>
      </c>
      <c r="L94" s="551">
        <f>F94*0.5/'TD5'!E94</f>
        <v>8.3502590656280531E-2</v>
      </c>
      <c r="M94" s="552">
        <f>G94*0.5/'TD5'!F94</f>
        <v>9.5299243927001953E-2</v>
      </c>
    </row>
    <row r="95" spans="1:13" x14ac:dyDescent="0.2">
      <c r="A95" s="72">
        <v>1999</v>
      </c>
      <c r="B95" s="565">
        <f>avgfiinc!AW88</f>
        <v>11210.49696314526</v>
      </c>
      <c r="C95" s="527">
        <f>avgfiinc!AX88</f>
        <v>8008.1474201902165</v>
      </c>
      <c r="D95" s="526">
        <f>avgfiinc!AY88</f>
        <v>14142.278502383377</v>
      </c>
      <c r="E95" s="526">
        <f>avgfiinc!AZ88</f>
        <v>12240.955058689391</v>
      </c>
      <c r="F95" s="526">
        <f>avgfiinc!BA88</f>
        <v>5305.4962259967733</v>
      </c>
      <c r="G95" s="527">
        <f>avgfiinc!BB88</f>
        <v>11056.427998788373</v>
      </c>
      <c r="H95" s="536">
        <f>B95*0.5/'TD5'!B95</f>
        <v>0.12872773408889771</v>
      </c>
      <c r="I95" s="547">
        <f>C95*0.5/'TD5'!B95</f>
        <v>9.1955840587615953E-2</v>
      </c>
      <c r="J95" s="553">
        <f>D95*0.5/'TD5'!C95</f>
        <v>0.15030241012573242</v>
      </c>
      <c r="K95" s="547">
        <f>E95*0.5/'TD5'!D95</f>
        <v>0.10785716772079468</v>
      </c>
      <c r="L95" s="553">
        <f>F95*0.5/'TD5'!E95</f>
        <v>8.4145426750183105E-2</v>
      </c>
      <c r="M95" s="554">
        <f>G95*0.5/'TD5'!F95</f>
        <v>9.2985391616821289E-2</v>
      </c>
    </row>
    <row r="96" spans="1:13" x14ac:dyDescent="0.2">
      <c r="A96" s="77">
        <v>2000</v>
      </c>
      <c r="B96" s="566">
        <f>avgfiinc!AW89</f>
        <v>11569.367248318116</v>
      </c>
      <c r="C96" s="529">
        <f>avgfiinc!AX89</f>
        <v>8354.7251558032658</v>
      </c>
      <c r="D96" s="528">
        <f>avgfiinc!AY89</f>
        <v>14287.621452909521</v>
      </c>
      <c r="E96" s="528">
        <f>avgfiinc!AZ89</f>
        <v>12448.466121460593</v>
      </c>
      <c r="F96" s="528">
        <f>avgfiinc!BA89</f>
        <v>5697.0378843193357</v>
      </c>
      <c r="G96" s="529">
        <f>avgfiinc!BB89</f>
        <v>11454.691428002554</v>
      </c>
      <c r="H96" s="537">
        <f>B96*0.5/'TD5'!B96</f>
        <v>0.12693607807159424</v>
      </c>
      <c r="I96" s="548">
        <f>C96*0.5/'TD5'!B96</f>
        <v>9.1665863990783678E-2</v>
      </c>
      <c r="J96" s="555">
        <f>D96*0.5/'TD5'!C96</f>
        <v>0.14668136835098267</v>
      </c>
      <c r="K96" s="548">
        <f>E96*0.5/'TD5'!D96</f>
        <v>0.10560470819473267</v>
      </c>
      <c r="L96" s="555">
        <f>F96*0.5/'TD5'!E96</f>
        <v>8.5518419742584229E-2</v>
      </c>
      <c r="M96" s="556">
        <f>G96*0.5/'TD5'!F96</f>
        <v>9.2199444770812988E-2</v>
      </c>
    </row>
    <row r="97" spans="1:13" x14ac:dyDescent="0.2">
      <c r="A97" s="67">
        <v>2001</v>
      </c>
      <c r="B97" s="564">
        <f>avgfiinc!AW90</f>
        <v>11170.294570247561</v>
      </c>
      <c r="C97" s="525">
        <f>avgfiinc!AX90</f>
        <v>7890.0154384807229</v>
      </c>
      <c r="D97" s="524">
        <f>avgfiinc!AY90</f>
        <v>13848.964548022632</v>
      </c>
      <c r="E97" s="524">
        <f>avgfiinc!AZ90</f>
        <v>12019.278868843865</v>
      </c>
      <c r="F97" s="524">
        <f>avgfiinc!BA90</f>
        <v>5163.6059275185189</v>
      </c>
      <c r="G97" s="525">
        <f>avgfiinc!BB90</f>
        <v>11098.169738903132</v>
      </c>
      <c r="H97" s="533">
        <f>B97*0.5/'TD5'!B97</f>
        <v>0.13090693950653076</v>
      </c>
      <c r="I97" s="544">
        <f>C97*0.5/'TD5'!B97</f>
        <v>9.2464685440063477E-2</v>
      </c>
      <c r="J97" s="551">
        <f>D97*0.5/'TD5'!C97</f>
        <v>0.15097123384475708</v>
      </c>
      <c r="K97" s="544">
        <f>E97*0.5/'TD5'!D97</f>
        <v>0.10816687345504761</v>
      </c>
      <c r="L97" s="551">
        <f>F97*0.5/'TD5'!E97</f>
        <v>8.3716452121734619E-2</v>
      </c>
      <c r="M97" s="552">
        <f>G97*0.5/'TD5'!F97</f>
        <v>9.5196723937988281E-2</v>
      </c>
    </row>
    <row r="98" spans="1:13" x14ac:dyDescent="0.2">
      <c r="A98" s="67">
        <v>2002</v>
      </c>
      <c r="B98" s="564">
        <f>avgfiinc!AW91</f>
        <v>10500.81236855761</v>
      </c>
      <c r="C98" s="525">
        <f>avgfiinc!AX91</f>
        <v>7226.6001660334341</v>
      </c>
      <c r="D98" s="524">
        <f>avgfiinc!AY91</f>
        <v>13167.67569315165</v>
      </c>
      <c r="E98" s="524">
        <f>avgfiinc!AZ91</f>
        <v>11213.911502276447</v>
      </c>
      <c r="F98" s="524">
        <f>avgfiinc!BA91</f>
        <v>4585.6625583632967</v>
      </c>
      <c r="G98" s="525">
        <f>avgfiinc!BB91</f>
        <v>10354.55010096214</v>
      </c>
      <c r="H98" s="533">
        <f>B98*0.5/'TD5'!B98</f>
        <v>0.12928718328475952</v>
      </c>
      <c r="I98" s="544">
        <f>C98*0.5/'TD5'!B98</f>
        <v>8.8974714279174805E-2</v>
      </c>
      <c r="J98" s="551">
        <f>D98*0.5/'TD5'!C98</f>
        <v>0.15052598714828491</v>
      </c>
      <c r="K98" s="544">
        <f>E98*0.5/'TD5'!D98</f>
        <v>0.10642951726913451</v>
      </c>
      <c r="L98" s="551">
        <f>F98*0.5/'TD5'!E98</f>
        <v>7.7649712562561035E-2</v>
      </c>
      <c r="M98" s="552">
        <f>G98*0.5/'TD5'!F98</f>
        <v>9.3514621257781982E-2</v>
      </c>
    </row>
    <row r="99" spans="1:13" x14ac:dyDescent="0.2">
      <c r="A99" s="67">
        <v>2003</v>
      </c>
      <c r="B99" s="564">
        <f>avgfiinc!AW92</f>
        <v>10198.354417387467</v>
      </c>
      <c r="C99" s="525">
        <f>avgfiinc!AX92</f>
        <v>7021.3019334552973</v>
      </c>
      <c r="D99" s="524">
        <f>avgfiinc!AY92</f>
        <v>12806.42386329572</v>
      </c>
      <c r="E99" s="524">
        <f>avgfiinc!AZ92</f>
        <v>10723.06586853616</v>
      </c>
      <c r="F99" s="524">
        <f>avgfiinc!BA92</f>
        <v>4540.470781514292</v>
      </c>
      <c r="G99" s="525">
        <f>avgfiinc!BB92</f>
        <v>10076.586200726118</v>
      </c>
      <c r="H99" s="533">
        <f>B99*0.5/'TD5'!B99</f>
        <v>0.12581366300582886</v>
      </c>
      <c r="I99" s="544">
        <f>C99*0.5/'TD5'!B99</f>
        <v>8.6619436740875244E-2</v>
      </c>
      <c r="J99" s="551">
        <f>D99*0.5/'TD5'!C99</f>
        <v>0.14661169052124023</v>
      </c>
      <c r="K99" s="544">
        <f>E99*0.5/'TD5'!D99</f>
        <v>0.10282236337661743</v>
      </c>
      <c r="L99" s="551">
        <f>F99*0.5/'TD5'!E99</f>
        <v>7.6034903526306138E-2</v>
      </c>
      <c r="M99" s="552">
        <f>G99*0.5/'TD5'!F99</f>
        <v>9.1144680976867662E-2</v>
      </c>
    </row>
    <row r="100" spans="1:13" x14ac:dyDescent="0.2">
      <c r="A100" s="67">
        <v>2004</v>
      </c>
      <c r="B100" s="564">
        <f>avgfiinc!AW93</f>
        <v>10405.784954387727</v>
      </c>
      <c r="C100" s="525">
        <f>avgfiinc!AX93</f>
        <v>7170.9796129545311</v>
      </c>
      <c r="D100" s="524">
        <f>avgfiinc!AY93</f>
        <v>12918.310498709416</v>
      </c>
      <c r="E100" s="524">
        <f>avgfiinc!AZ93</f>
        <v>10937.151954201127</v>
      </c>
      <c r="F100" s="524">
        <f>avgfiinc!BA93</f>
        <v>4662.0325741815932</v>
      </c>
      <c r="G100" s="525">
        <f>avgfiinc!BB93</f>
        <v>10289.33511284674</v>
      </c>
      <c r="H100" s="533">
        <f>B100*0.5/'TD5'!B100</f>
        <v>0.12178295850753784</v>
      </c>
      <c r="I100" s="544">
        <f>C100*0.5/'TD5'!B100</f>
        <v>8.3924770355224609E-2</v>
      </c>
      <c r="J100" s="551">
        <f>D100*0.5/'TD5'!C100</f>
        <v>0.14137387275695804</v>
      </c>
      <c r="K100" s="544">
        <f>E100*0.5/'TD5'!D100</f>
        <v>9.9790811538696303E-2</v>
      </c>
      <c r="L100" s="551">
        <f>F100*0.5/'TD5'!E100</f>
        <v>7.3618769645690918E-2</v>
      </c>
      <c r="M100" s="552">
        <f>G100*0.5/'TD5'!F100</f>
        <v>8.8362038135528578E-2</v>
      </c>
    </row>
    <row r="101" spans="1:13" x14ac:dyDescent="0.2">
      <c r="A101" s="67">
        <v>2005</v>
      </c>
      <c r="B101" s="564">
        <f>avgfiinc!AW94</f>
        <v>9963.3862377965233</v>
      </c>
      <c r="C101" s="525">
        <f>avgfiinc!AX94</f>
        <v>6780.8967570564882</v>
      </c>
      <c r="D101" s="524">
        <f>avgfiinc!AY94</f>
        <v>12286.364727540627</v>
      </c>
      <c r="E101" s="524">
        <f>avgfiinc!AZ94</f>
        <v>10369.582708680173</v>
      </c>
      <c r="F101" s="524">
        <f>avgfiinc!BA94</f>
        <v>4357.4315784070741</v>
      </c>
      <c r="G101" s="525">
        <f>avgfiinc!BB94</f>
        <v>9534.8011956565661</v>
      </c>
      <c r="H101" s="533">
        <f>B101*0.5/'TD5'!B101</f>
        <v>0.11185413599014284</v>
      </c>
      <c r="I101" s="544">
        <f>C101*0.5/'TD5'!B101</f>
        <v>7.6125860214233398E-2</v>
      </c>
      <c r="J101" s="551">
        <f>D101*0.5/'TD5'!C101</f>
        <v>0.1295781135559082</v>
      </c>
      <c r="K101" s="544">
        <f>E101*0.5/'TD5'!D101</f>
        <v>9.055250883102417E-2</v>
      </c>
      <c r="L101" s="551">
        <f>F101*0.5/'TD5'!E101</f>
        <v>6.6345155239105225E-2</v>
      </c>
      <c r="M101" s="552">
        <f>G101*0.5/'TD5'!F101</f>
        <v>7.889729738235475E-2</v>
      </c>
    </row>
    <row r="102" spans="1:13" x14ac:dyDescent="0.2">
      <c r="A102" s="67">
        <v>2006</v>
      </c>
      <c r="B102" s="564">
        <f>avgfiinc!AW95</f>
        <v>10810.799721450046</v>
      </c>
      <c r="C102" s="525">
        <f>avgfiinc!AX95</f>
        <v>7688.6031641277696</v>
      </c>
      <c r="D102" s="524">
        <f>avgfiinc!AY95</f>
        <v>13052.351295686854</v>
      </c>
      <c r="E102" s="524">
        <f>avgfiinc!AZ95</f>
        <v>11129.908390604094</v>
      </c>
      <c r="F102" s="524">
        <f>avgfiinc!BA95</f>
        <v>5277.1181998751345</v>
      </c>
      <c r="G102" s="525">
        <f>avgfiinc!BB95</f>
        <v>10697.786666977452</v>
      </c>
      <c r="H102" s="533">
        <f>B102*0.5/'TD5'!B102</f>
        <v>0.11666601896286011</v>
      </c>
      <c r="I102" s="544">
        <f>C102*0.5/'TD5'!B102</f>
        <v>8.2972466945648193E-2</v>
      </c>
      <c r="J102" s="551">
        <f>D102*0.5/'TD5'!C102</f>
        <v>0.1332252025604248</v>
      </c>
      <c r="K102" s="544">
        <f>E102*0.5/'TD5'!D102</f>
        <v>9.4525575637817383E-2</v>
      </c>
      <c r="L102" s="551">
        <f>F102*0.5/'TD5'!E102</f>
        <v>7.5717031955718994E-2</v>
      </c>
      <c r="M102" s="552">
        <f>G102*0.5/'TD5'!F102</f>
        <v>8.5094630718231201E-2</v>
      </c>
    </row>
    <row r="103" spans="1:13" x14ac:dyDescent="0.2">
      <c r="A103" s="67">
        <v>2007</v>
      </c>
      <c r="B103" s="564">
        <f>avgfiinc!AW96</f>
        <v>11244.295290856659</v>
      </c>
      <c r="C103" s="525">
        <f>avgfiinc!AX96</f>
        <v>8092.056949763487</v>
      </c>
      <c r="D103" s="524">
        <f>avgfiinc!AY96</f>
        <v>13411.654575622782</v>
      </c>
      <c r="E103" s="524">
        <f>avgfiinc!AZ96</f>
        <v>11866.010556750814</v>
      </c>
      <c r="F103" s="524">
        <f>avgfiinc!BA96</f>
        <v>5546.5447015662994</v>
      </c>
      <c r="G103" s="525">
        <f>avgfiinc!BB96</f>
        <v>11078.24112744344</v>
      </c>
      <c r="H103" s="533">
        <f>B103*0.5/'TD5'!B103</f>
        <v>0.11719620227813721</v>
      </c>
      <c r="I103" s="544">
        <f>C103*0.5/'TD5'!B103</f>
        <v>8.4341287612915039E-2</v>
      </c>
      <c r="J103" s="551">
        <f>D103*0.5/'TD5'!C103</f>
        <v>0.13238579034805298</v>
      </c>
      <c r="K103" s="544">
        <f>E103*0.5/'TD5'!D103</f>
        <v>9.7347557544708252E-2</v>
      </c>
      <c r="L103" s="551">
        <f>F103*0.5/'TD5'!E103</f>
        <v>7.6782405376434326E-2</v>
      </c>
      <c r="M103" s="552">
        <f>G103*0.5/'TD5'!F103</f>
        <v>8.5287690162658691E-2</v>
      </c>
    </row>
    <row r="104" spans="1:13" x14ac:dyDescent="0.2">
      <c r="A104" s="67">
        <v>2008</v>
      </c>
      <c r="B104" s="564">
        <f>avgfiinc!AW97</f>
        <v>10099.70167674493</v>
      </c>
      <c r="C104" s="525">
        <f>avgfiinc!AX97</f>
        <v>7026.9932077804006</v>
      </c>
      <c r="D104" s="524">
        <f>avgfiinc!AY97</f>
        <v>12168.444331149572</v>
      </c>
      <c r="E104" s="524">
        <f>avgfiinc!AZ97</f>
        <v>10231.456940221589</v>
      </c>
      <c r="F104" s="524">
        <f>avgfiinc!BA97</f>
        <v>4755.4408249258795</v>
      </c>
      <c r="G104" s="525">
        <f>avgfiinc!BB97</f>
        <v>9731.8454426992648</v>
      </c>
      <c r="H104" s="533">
        <f>B104*0.5/'TD5'!B104</f>
        <v>0.11352676153182985</v>
      </c>
      <c r="I104" s="544">
        <f>C104*0.5/'TD5'!B104</f>
        <v>7.8987658023834229E-2</v>
      </c>
      <c r="J104" s="551">
        <f>D104*0.5/'TD5'!C104</f>
        <v>0.12863755226135254</v>
      </c>
      <c r="K104" s="544">
        <f>E104*0.5/'TD5'!D104</f>
        <v>9.0387463569641113E-2</v>
      </c>
      <c r="L104" s="551">
        <f>F104*0.5/'TD5'!E104</f>
        <v>7.1382403373718262E-2</v>
      </c>
      <c r="M104" s="552">
        <f>G104*0.5/'TD5'!F104</f>
        <v>8.106541633605957E-2</v>
      </c>
    </row>
    <row r="105" spans="1:13" x14ac:dyDescent="0.2">
      <c r="A105" s="72">
        <v>2009</v>
      </c>
      <c r="B105" s="567">
        <f>avgfiinc!AW98</f>
        <v>8552.0729762708306</v>
      </c>
      <c r="C105" s="568">
        <f>avgfiinc!AX98</f>
        <v>5767.1650830956251</v>
      </c>
      <c r="D105" s="526">
        <f>avgfiinc!AY98</f>
        <v>10752.426967210718</v>
      </c>
      <c r="E105" s="526">
        <f>avgfiinc!AZ98</f>
        <v>8352.8815632369806</v>
      </c>
      <c r="F105" s="526">
        <f>avgfiinc!BA98</f>
        <v>3939.4015691672389</v>
      </c>
      <c r="G105" s="527">
        <f>avgfiinc!BB98</f>
        <v>8157.9872349112247</v>
      </c>
      <c r="H105" s="536">
        <f>B105*0.5/'TD5'!B105</f>
        <v>0.10693669319152832</v>
      </c>
      <c r="I105" s="547">
        <f>C105*0.5/'TD5'!B105</f>
        <v>7.2113692760467529E-2</v>
      </c>
      <c r="J105" s="557">
        <f>D105*0.5/'TD5'!C105</f>
        <v>0.1245439052581787</v>
      </c>
      <c r="K105" s="558">
        <f>E105*0.5/'TD5'!D105</f>
        <v>8.2810640335083008E-2</v>
      </c>
      <c r="L105" s="553">
        <f>F105*0.5/'TD5'!E105</f>
        <v>6.4842939376831055E-2</v>
      </c>
      <c r="M105" s="554">
        <f>G105*0.5/'TD5'!F105</f>
        <v>7.5505614280700684E-2</v>
      </c>
    </row>
    <row r="106" spans="1:13" x14ac:dyDescent="0.2">
      <c r="A106" s="67">
        <v>2010</v>
      </c>
      <c r="B106" s="569">
        <f>avgfiinc!AW99</f>
        <v>8446.5959555858681</v>
      </c>
      <c r="C106" s="570">
        <f>avgfiinc!AX99</f>
        <v>5695.8163651153709</v>
      </c>
      <c r="D106" s="524">
        <f>avgfiinc!AY99</f>
        <v>9973.5752436227685</v>
      </c>
      <c r="E106" s="524">
        <f>avgfiinc!AZ99</f>
        <v>8075.5242516705966</v>
      </c>
      <c r="F106" s="524">
        <f>avgfiinc!BA99</f>
        <v>3942.3624728910263</v>
      </c>
      <c r="G106" s="525">
        <f>avgfiinc!BB99</f>
        <v>7947.8621584990169</v>
      </c>
      <c r="H106" s="533">
        <f>B106*0.5/'TD5'!B106</f>
        <v>0.1028904914855957</v>
      </c>
      <c r="I106" s="544">
        <f>C106*0.5/'TD5'!B106</f>
        <v>6.9382429122924805E-2</v>
      </c>
      <c r="J106" s="559">
        <f>D106*0.5/'TD5'!C106</f>
        <v>0.11417305469512939</v>
      </c>
      <c r="K106" s="560">
        <f>E106*0.5/'TD5'!D106</f>
        <v>7.8592836856842041E-2</v>
      </c>
      <c r="L106" s="551">
        <f>F106*0.5/'TD5'!E106</f>
        <v>6.2787413597106934E-2</v>
      </c>
      <c r="M106" s="552">
        <f>G106*0.5/'TD5'!F106</f>
        <v>7.2029054164886461E-2</v>
      </c>
    </row>
    <row r="107" spans="1:13" x14ac:dyDescent="0.2">
      <c r="A107" s="67">
        <v>2011</v>
      </c>
      <c r="B107" s="569">
        <f>avgfiinc!AW100</f>
        <v>8463.0846680614941</v>
      </c>
      <c r="C107" s="570">
        <f>avgfiinc!AX100</f>
        <v>5599.201807994612</v>
      </c>
      <c r="D107" s="524">
        <f>avgfiinc!AY100</f>
        <v>10090.521524588092</v>
      </c>
      <c r="E107" s="524">
        <f>avgfiinc!AZ100</f>
        <v>8290.4231673806007</v>
      </c>
      <c r="F107" s="524">
        <f>avgfiinc!BA100</f>
        <v>3721.94517996986</v>
      </c>
      <c r="G107" s="525">
        <f>avgfiinc!BB100</f>
        <v>7914.166119041136</v>
      </c>
      <c r="H107" s="533">
        <f>B107*0.5/'TD5'!B107</f>
        <v>0.10226196050643922</v>
      </c>
      <c r="I107" s="544">
        <f>C107*0.5/'TD5'!B107</f>
        <v>6.7656815052032471E-2</v>
      </c>
      <c r="J107" s="559">
        <f>D107*0.5/'TD5'!C107</f>
        <v>0.11425578594207764</v>
      </c>
      <c r="K107" s="560">
        <f>E107*0.5/'TD5'!D107</f>
        <v>7.8824281692504883E-2</v>
      </c>
      <c r="L107" s="551">
        <f>F107*0.5/'TD5'!E107</f>
        <v>6.0012698173522956E-2</v>
      </c>
      <c r="M107" s="552">
        <f>G107*0.5/'TD5'!F107</f>
        <v>7.1386575698852539E-2</v>
      </c>
    </row>
    <row r="108" spans="1:13" x14ac:dyDescent="0.2">
      <c r="A108" s="67">
        <v>2012</v>
      </c>
      <c r="B108" s="569">
        <f>avgfiinc!AW101</f>
        <v>8559.4458316268792</v>
      </c>
      <c r="C108" s="570">
        <f>avgfiinc!AX101</f>
        <v>5821.6187767815436</v>
      </c>
      <c r="D108" s="524">
        <f>avgfiinc!AY101</f>
        <v>9650.8871748200509</v>
      </c>
      <c r="E108" s="524">
        <f>avgfiinc!AZ101</f>
        <v>8309.2226878050442</v>
      </c>
      <c r="F108" s="524">
        <f>avgfiinc!BA101</f>
        <v>4051.8247668222812</v>
      </c>
      <c r="G108" s="525">
        <f>avgfiinc!BB101</f>
        <v>7956.5424748302166</v>
      </c>
      <c r="H108" s="533">
        <f>B108*0.5/'TD5'!B108</f>
        <v>9.8075687885284424E-2</v>
      </c>
      <c r="I108" s="544">
        <f>C108*0.5/'TD5'!B108</f>
        <v>6.670516729354857E-2</v>
      </c>
      <c r="J108" s="559">
        <f>D108*0.5/'TD5'!C108</f>
        <v>0.1052713990211487</v>
      </c>
      <c r="K108" s="560">
        <f>E108*0.5/'TD5'!D108</f>
        <v>7.5444459915161133E-2</v>
      </c>
      <c r="L108" s="551">
        <f>F108*0.5/'TD5'!E108</f>
        <v>6.1324954032897949E-2</v>
      </c>
      <c r="M108" s="552">
        <f>G108*0.5/'TD5'!F108</f>
        <v>6.8244457244873047E-2</v>
      </c>
    </row>
    <row r="109" spans="1:13" x14ac:dyDescent="0.2">
      <c r="A109" s="67">
        <v>2013</v>
      </c>
      <c r="B109" s="569">
        <f>avgfiinc!AW102</f>
        <v>8269.9941456173055</v>
      </c>
      <c r="C109" s="570">
        <f>avgfiinc!AX102</f>
        <v>5608.1079696178422</v>
      </c>
      <c r="D109" s="524">
        <f>avgfiinc!AY102</f>
        <v>11115.985591559303</v>
      </c>
      <c r="E109" s="524">
        <f>avgfiinc!AZ102</f>
        <v>8563.2092796392481</v>
      </c>
      <c r="F109" s="524">
        <f>avgfiinc!BA102</f>
        <v>3584.9699448021465</v>
      </c>
      <c r="G109" s="525">
        <f>avgfiinc!BB102</f>
        <v>7657.4835543572635</v>
      </c>
      <c r="H109" s="533">
        <f>B109*0.5/'TD5'!B109</f>
        <v>9.7727656364440904E-2</v>
      </c>
      <c r="I109" s="544">
        <f>C109*0.5/'TD5'!B109</f>
        <v>6.6271781921386705E-2</v>
      </c>
      <c r="J109" s="559">
        <f>D109*0.5/'TD5'!C109</f>
        <v>0.12274122238159181</v>
      </c>
      <c r="K109" s="560">
        <f>E109*0.5/'TD5'!D109</f>
        <v>7.983535528182982E-2</v>
      </c>
      <c r="L109" s="551">
        <f>F109*0.5/'TD5'!E109</f>
        <v>5.6144416332244873E-2</v>
      </c>
      <c r="M109" s="552">
        <f>G109*0.5/'TD5'!F109</f>
        <v>6.7664623260498047E-2</v>
      </c>
    </row>
    <row r="110" spans="1:13" x14ac:dyDescent="0.2">
      <c r="A110" s="67">
        <v>2014</v>
      </c>
      <c r="B110" s="569">
        <f>avgfiinc!AW103</f>
        <v>8499.1928259489014</v>
      </c>
      <c r="C110" s="570">
        <f>avgfiinc!AX103</f>
        <v>5797.7365025351564</v>
      </c>
      <c r="D110" s="524">
        <f>avgfiinc!AY103</f>
        <v>11539.298676953311</v>
      </c>
      <c r="E110" s="524">
        <f>avgfiinc!AZ103</f>
        <v>8822.827790833102</v>
      </c>
      <c r="F110" s="524">
        <f>avgfiinc!BA103</f>
        <v>3752.2049109863506</v>
      </c>
      <c r="G110" s="525">
        <f>avgfiinc!BB103</f>
        <v>7837.2905490701332</v>
      </c>
      <c r="H110" s="533">
        <f>B110*0.5/'TD5'!B110</f>
        <v>9.617084264755249E-2</v>
      </c>
      <c r="I110" s="544">
        <f>C110*0.5/'TD5'!B110</f>
        <v>6.5603077411651611E-2</v>
      </c>
      <c r="J110" s="559">
        <f>D110*0.5/'TD5'!C110</f>
        <v>0.12216591835021974</v>
      </c>
      <c r="K110" s="560">
        <f>E110*0.5/'TD5'!D110</f>
        <v>7.8733444213867188E-2</v>
      </c>
      <c r="L110" s="551">
        <f>F110*0.5/'TD5'!E110</f>
        <v>5.6261360645294196E-2</v>
      </c>
      <c r="M110" s="552">
        <f>G110*0.5/'TD5'!F110</f>
        <v>6.6585004329681396E-2</v>
      </c>
    </row>
    <row r="111" spans="1:13" x14ac:dyDescent="0.2">
      <c r="A111" s="67">
        <v>2015</v>
      </c>
      <c r="B111" s="569">
        <f>avgfiinc!AW104</f>
        <v>8760.8883131765069</v>
      </c>
      <c r="C111" s="570">
        <f>avgfiinc!AX104</f>
        <v>6066.4890747396612</v>
      </c>
      <c r="D111" s="524">
        <f>avgfiinc!AY104</f>
        <v>11703.144977716156</v>
      </c>
      <c r="E111" s="524">
        <f>avgfiinc!AZ104</f>
        <v>9041.5661481699517</v>
      </c>
      <c r="F111" s="524">
        <f>avgfiinc!BA104</f>
        <v>4033.773475613084</v>
      </c>
      <c r="G111" s="525">
        <f>avgfiinc!BB104</f>
        <v>8127.0021693963299</v>
      </c>
      <c r="H111" s="533">
        <f>B111*0.5/'TD5'!B111</f>
        <v>9.6663057804107666E-2</v>
      </c>
      <c r="I111" s="544">
        <f>C111*0.5/'TD5'!B111</f>
        <v>6.6934466361999498E-2</v>
      </c>
      <c r="J111" s="559">
        <f>D111*0.5/'TD5'!C111</f>
        <v>0.12130022048950195</v>
      </c>
      <c r="K111" s="560">
        <f>E111*0.5/'TD5'!D111</f>
        <v>7.898324728012085E-2</v>
      </c>
      <c r="L111" s="551">
        <f>F111*0.5/'TD5'!E111</f>
        <v>5.8638513088226325E-2</v>
      </c>
      <c r="M111" s="552">
        <f>G111*0.5/'TD5'!F111</f>
        <v>6.7421138286590576E-2</v>
      </c>
    </row>
    <row r="112" spans="1:13" x14ac:dyDescent="0.2">
      <c r="A112" s="67">
        <v>2016</v>
      </c>
      <c r="B112" s="569">
        <f>avgfiinc!AW105</f>
        <v>8630.7136056286672</v>
      </c>
      <c r="C112" s="570">
        <f>avgfiinc!AX105</f>
        <v>6012.8552982252359</v>
      </c>
      <c r="D112" s="524">
        <f>avgfiinc!AY105</f>
        <v>11423.054460467141</v>
      </c>
      <c r="E112" s="524">
        <f>avgfiinc!AZ105</f>
        <v>8723.1777309529843</v>
      </c>
      <c r="F112" s="524">
        <f>avgfiinc!BA105</f>
        <v>4195.7268523719431</v>
      </c>
      <c r="G112" s="525">
        <f>avgfiinc!BB105</f>
        <v>7959.3008820096247</v>
      </c>
      <c r="H112" s="533">
        <f>B112*0.5/'TD5'!B112</f>
        <v>9.7086250782012939E-2</v>
      </c>
      <c r="I112" s="544">
        <f>C112*0.5/'TD5'!B112</f>
        <v>6.7638158798217773E-2</v>
      </c>
      <c r="J112" s="559">
        <f>D112*0.5/'TD5'!C112</f>
        <v>0.12081319093704224</v>
      </c>
      <c r="K112" s="560">
        <f>E112*0.5/'TD5'!D112</f>
        <v>7.7834129333496094E-2</v>
      </c>
      <c r="L112" s="551">
        <f>F112*0.5/'TD5'!E112</f>
        <v>6.1906576156616204E-2</v>
      </c>
      <c r="M112" s="552">
        <f>G112*0.5/'TD5'!F112</f>
        <v>6.7624330520629883E-2</v>
      </c>
    </row>
    <row r="113" spans="1:13" x14ac:dyDescent="0.2">
      <c r="A113" s="67">
        <v>2017</v>
      </c>
      <c r="B113" s="569">
        <f>avgfiinc!AW106</f>
        <v>7041.0945373288714</v>
      </c>
      <c r="C113" s="570">
        <f>avgfiinc!AX106</f>
        <v>4257.3595493447438</v>
      </c>
      <c r="D113" s="524">
        <f>avgfiinc!AY106</f>
        <v>7924.7148380218523</v>
      </c>
      <c r="E113" s="524">
        <f>avgfiinc!AZ106</f>
        <v>6754.352822757749</v>
      </c>
      <c r="F113" s="524">
        <f>avgfiinc!BA106</f>
        <v>2562.4795774142949</v>
      </c>
      <c r="G113" s="525">
        <f>avgfiinc!BB106</f>
        <v>5881.13850122649</v>
      </c>
      <c r="H113" s="533">
        <f>B113*0.5/'TD5'!B113</f>
        <v>7.8164458274841309E-2</v>
      </c>
      <c r="I113" s="544">
        <f>C113*0.5/'TD5'!B113</f>
        <v>4.7261714935302734E-2</v>
      </c>
      <c r="J113" s="559">
        <f>D113*0.5/'TD5'!C113</f>
        <v>8.4217309951782227E-2</v>
      </c>
      <c r="K113" s="560">
        <f>E113*0.5/'TD5'!D113</f>
        <v>5.9306800365447998E-2</v>
      </c>
      <c r="L113" s="551">
        <f>F113*0.5/'TD5'!E113</f>
        <v>3.7691771984100342E-2</v>
      </c>
      <c r="M113" s="552">
        <f>G113*0.5/'TD5'!F113</f>
        <v>4.8740625381469734E-2</v>
      </c>
    </row>
    <row r="114" spans="1:13" x14ac:dyDescent="0.2">
      <c r="A114" s="67">
        <v>2018</v>
      </c>
      <c r="B114" s="569">
        <f>avgfiinc!AW107</f>
        <v>7452.9637409048482</v>
      </c>
      <c r="C114" s="570">
        <f>avgfiinc!AX107</f>
        <v>4662.345184943063</v>
      </c>
      <c r="D114" s="524">
        <f>avgfiinc!AY107</f>
        <v>8374.1860686259934</v>
      </c>
      <c r="E114" s="524">
        <f>avgfiinc!AZ107</f>
        <v>7188.8133724915051</v>
      </c>
      <c r="F114" s="524">
        <f>avgfiinc!BA107</f>
        <v>2941.7233518240873</v>
      </c>
      <c r="G114" s="525">
        <f>avgfiinc!BB107</f>
        <v>6382.1300135969141</v>
      </c>
      <c r="H114" s="533">
        <f>B114*0.5/'TD5'!B114</f>
        <v>8.111727237701416E-2</v>
      </c>
      <c r="I114" s="544">
        <f>C114*0.5/'TD5'!B114</f>
        <v>5.0744473934173584E-2</v>
      </c>
      <c r="J114" s="559">
        <f>D114*0.5/'TD5'!C114</f>
        <v>8.7301731109619155E-2</v>
      </c>
      <c r="K114" s="560">
        <f>E114*0.5/'TD5'!D114</f>
        <v>6.2075495719909668E-2</v>
      </c>
      <c r="L114" s="551">
        <f>F114*0.5/'TD5'!E114</f>
        <v>4.2219161987304688E-2</v>
      </c>
      <c r="M114" s="552">
        <f>G114*0.5/'TD5'!F114</f>
        <v>5.1908254623413086E-2</v>
      </c>
    </row>
    <row r="115" spans="1:13" x14ac:dyDescent="0.2">
      <c r="A115" s="67">
        <v>2019</v>
      </c>
      <c r="B115" s="569">
        <f>avgfiinc!AW108</f>
        <v>7835.1496095354123</v>
      </c>
      <c r="C115" s="570">
        <f>avgfiinc!AX108</f>
        <v>4896.0634159070123</v>
      </c>
      <c r="D115" s="524">
        <f>avgfiinc!AY108</f>
        <v>8761.1404456637138</v>
      </c>
      <c r="E115" s="524">
        <f>avgfiinc!AZ108</f>
        <v>7553.0663018464302</v>
      </c>
      <c r="F115" s="524">
        <f>avgfiinc!BA108</f>
        <v>3071.8893389549821</v>
      </c>
      <c r="G115" s="525">
        <f>avgfiinc!BB108</f>
        <v>6902.4560572312057</v>
      </c>
      <c r="H115" s="533">
        <f>B115*0.5/'TD5'!B115</f>
        <v>8.5266232490539551E-2</v>
      </c>
      <c r="I115" s="544">
        <f>C115*0.5/'TD5'!B115</f>
        <v>5.3281545639038093E-2</v>
      </c>
      <c r="J115" s="559">
        <f>D115*0.5/'TD5'!C115</f>
        <v>9.1287434101104722E-2</v>
      </c>
      <c r="K115" s="560">
        <f>E115*0.5/'TD5'!D115</f>
        <v>6.5153002738952637E-2</v>
      </c>
      <c r="L115" s="551">
        <f>F115*0.5/'TD5'!E115</f>
        <v>4.4164419174194336E-2</v>
      </c>
      <c r="M115" s="552">
        <f>G115*0.5/'TD5'!F115</f>
        <v>5.5847346782684333E-2</v>
      </c>
    </row>
    <row r="116" spans="1:13" ht="17" thickBot="1" x14ac:dyDescent="0.25">
      <c r="A116" s="1105"/>
      <c r="B116" s="1124"/>
      <c r="C116" s="1125"/>
      <c r="D116" s="1107"/>
      <c r="E116" s="1107"/>
      <c r="F116" s="1107"/>
      <c r="G116" s="1108"/>
      <c r="H116" s="1115"/>
      <c r="I116" s="1116"/>
      <c r="J116" s="1117"/>
      <c r="K116" s="1118"/>
      <c r="L116" s="1119"/>
      <c r="M116" s="1120"/>
    </row>
    <row r="117" spans="1:13" ht="17" thickTop="1" x14ac:dyDescent="0.2">
      <c r="A117" s="61"/>
      <c r="B117" s="60"/>
      <c r="C117" s="60"/>
      <c r="D117" s="60"/>
      <c r="E117" s="60"/>
      <c r="F117" s="60"/>
      <c r="G117" s="59"/>
      <c r="H117" s="60"/>
      <c r="I117" s="60"/>
      <c r="J117" s="60"/>
      <c r="K117" s="60"/>
      <c r="L117" s="60"/>
      <c r="M117" s="59"/>
    </row>
    <row r="118" spans="1:13" x14ac:dyDescent="0.2">
      <c r="D118" s="57"/>
      <c r="E118" s="57"/>
      <c r="F118" s="57"/>
      <c r="H118" s="57"/>
      <c r="I118" s="57"/>
      <c r="J118" s="57"/>
      <c r="K118" s="57"/>
      <c r="L118" s="57"/>
    </row>
  </sheetData>
  <mergeCells count="3">
    <mergeCell ref="A4:M4"/>
    <mergeCell ref="B7:G7"/>
    <mergeCell ref="H7:M7"/>
  </mergeCells>
  <hyperlinks>
    <hyperlink ref="A1" location="Index!A1" display="Back to index" xr:uid="{00000000-0004-0000-49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theme="7" tint="0.39997558519241921"/>
  </sheetPr>
  <dimension ref="A1:M118"/>
  <sheetViews>
    <sheetView workbookViewId="0">
      <pane xSplit="1" ySplit="8" topLeftCell="B88" activePane="bottomRight" state="frozen"/>
      <selection activeCell="D32" sqref="D32"/>
      <selection pane="topRight" activeCell="D32" sqref="D32"/>
      <selection pane="bottomLeft" activeCell="D32" sqref="D32"/>
      <selection pane="bottomRight"/>
    </sheetView>
  </sheetViews>
  <sheetFormatPr baseColWidth="10" defaultColWidth="10.83203125" defaultRowHeight="16" x14ac:dyDescent="0.2"/>
  <cols>
    <col min="1" max="1" width="10.83203125" style="56"/>
    <col min="2" max="13" width="12" style="56" customWidth="1"/>
    <col min="14" max="16384" width="10.83203125" style="56"/>
  </cols>
  <sheetData>
    <row r="1" spans="1:13" x14ac:dyDescent="0.2">
      <c r="A1" s="52" t="s">
        <v>36</v>
      </c>
      <c r="B1" s="52"/>
      <c r="C1" s="52"/>
      <c r="G1" s="100"/>
      <c r="H1" s="100"/>
      <c r="I1" s="100"/>
      <c r="J1" s="100"/>
      <c r="K1" s="100"/>
      <c r="L1" s="100"/>
      <c r="M1" s="100"/>
    </row>
    <row r="2" spans="1:13" x14ac:dyDescent="0.2">
      <c r="H2" s="98"/>
      <c r="I2" s="98"/>
    </row>
    <row r="3" spans="1:13" ht="17" thickBot="1" x14ac:dyDescent="0.25"/>
    <row r="4" spans="1:13" ht="25" customHeight="1" thickTop="1" x14ac:dyDescent="0.2">
      <c r="A4" s="1391" t="s">
        <v>178</v>
      </c>
      <c r="B4" s="1392"/>
      <c r="C4" s="1392"/>
      <c r="D4" s="1392"/>
      <c r="E4" s="1392"/>
      <c r="F4" s="1392"/>
      <c r="G4" s="1392"/>
      <c r="H4" s="1392"/>
      <c r="I4" s="1392"/>
      <c r="J4" s="1392"/>
      <c r="K4" s="1392"/>
      <c r="L4" s="1392"/>
      <c r="M4" s="1393"/>
    </row>
    <row r="5" spans="1:13" x14ac:dyDescent="0.2">
      <c r="A5" s="96"/>
      <c r="B5" s="97"/>
      <c r="C5" s="97"/>
      <c r="D5" s="59"/>
      <c r="E5" s="59"/>
      <c r="F5" s="59"/>
      <c r="G5" s="59"/>
      <c r="H5" s="59"/>
      <c r="I5" s="59"/>
      <c r="J5" s="59"/>
      <c r="K5" s="59"/>
      <c r="L5" s="59"/>
      <c r="M5" s="208"/>
    </row>
    <row r="6" spans="1:13" x14ac:dyDescent="0.2">
      <c r="A6" s="96"/>
      <c r="B6" s="45" t="s">
        <v>35</v>
      </c>
      <c r="C6" s="45" t="s">
        <v>34</v>
      </c>
      <c r="D6" s="45" t="s">
        <v>33</v>
      </c>
      <c r="E6" s="45" t="s">
        <v>32</v>
      </c>
      <c r="F6" s="45" t="s">
        <v>31</v>
      </c>
      <c r="G6" s="45" t="s">
        <v>30</v>
      </c>
      <c r="H6" s="48" t="s">
        <v>29</v>
      </c>
      <c r="I6" s="468" t="s">
        <v>28</v>
      </c>
      <c r="J6" s="468" t="s">
        <v>27</v>
      </c>
      <c r="K6" s="468" t="s">
        <v>26</v>
      </c>
      <c r="L6" s="468" t="s">
        <v>25</v>
      </c>
      <c r="M6" s="433" t="s">
        <v>24</v>
      </c>
    </row>
    <row r="7" spans="1:13" ht="20" customHeight="1" x14ac:dyDescent="0.2">
      <c r="A7" s="96"/>
      <c r="B7" s="1378" t="s">
        <v>374</v>
      </c>
      <c r="C7" s="1379"/>
      <c r="D7" s="1387"/>
      <c r="E7" s="1387"/>
      <c r="F7" s="1387"/>
      <c r="G7" s="1387"/>
      <c r="H7" s="1379" t="s">
        <v>90</v>
      </c>
      <c r="I7" s="1379"/>
      <c r="J7" s="1387"/>
      <c r="K7" s="1387"/>
      <c r="L7" s="1387"/>
      <c r="M7" s="1390"/>
    </row>
    <row r="8" spans="1:13" s="87" customFormat="1" ht="52" customHeight="1" x14ac:dyDescent="0.2">
      <c r="A8" s="95"/>
      <c r="B8" s="424" t="s">
        <v>306</v>
      </c>
      <c r="C8" s="352" t="s">
        <v>309</v>
      </c>
      <c r="D8" s="352" t="s">
        <v>87</v>
      </c>
      <c r="E8" s="352" t="s">
        <v>88</v>
      </c>
      <c r="F8" s="352" t="s">
        <v>89</v>
      </c>
      <c r="G8" s="352" t="s">
        <v>56</v>
      </c>
      <c r="H8" s="424" t="s">
        <v>306</v>
      </c>
      <c r="I8" s="352" t="s">
        <v>309</v>
      </c>
      <c r="J8" s="352" t="s">
        <v>87</v>
      </c>
      <c r="K8" s="352" t="s">
        <v>88</v>
      </c>
      <c r="L8" s="352" t="s">
        <v>89</v>
      </c>
      <c r="M8" s="359" t="s">
        <v>56</v>
      </c>
    </row>
    <row r="9" spans="1:13" s="87" customFormat="1" ht="15" hidden="1" customHeight="1" x14ac:dyDescent="0.2">
      <c r="A9" s="93">
        <v>1913</v>
      </c>
      <c r="B9" s="425"/>
      <c r="C9" s="317"/>
      <c r="D9" s="317"/>
      <c r="E9" s="85"/>
      <c r="F9" s="85"/>
      <c r="G9" s="84"/>
      <c r="H9" s="434"/>
      <c r="I9" s="443"/>
      <c r="J9" s="442"/>
      <c r="K9" s="443"/>
      <c r="L9" s="442"/>
      <c r="M9" s="444"/>
    </row>
    <row r="10" spans="1:13" s="87" customFormat="1" ht="15" hidden="1" customHeight="1" x14ac:dyDescent="0.2">
      <c r="A10" s="92">
        <v>1914</v>
      </c>
      <c r="B10" s="425"/>
      <c r="C10" s="317"/>
      <c r="D10" s="317"/>
      <c r="E10" s="85"/>
      <c r="F10" s="85"/>
      <c r="G10" s="84"/>
      <c r="H10" s="434"/>
      <c r="I10" s="443"/>
      <c r="J10" s="442"/>
      <c r="K10" s="443"/>
      <c r="L10" s="442"/>
      <c r="M10" s="444"/>
    </row>
    <row r="11" spans="1:13" s="87" customFormat="1" ht="15" hidden="1" customHeight="1" x14ac:dyDescent="0.2">
      <c r="A11" s="92">
        <v>1915</v>
      </c>
      <c r="B11" s="425"/>
      <c r="C11" s="317"/>
      <c r="D11" s="317"/>
      <c r="E11" s="85"/>
      <c r="F11" s="85"/>
      <c r="G11" s="84"/>
      <c r="H11" s="434"/>
      <c r="I11" s="443"/>
      <c r="J11" s="442"/>
      <c r="K11" s="443"/>
      <c r="L11" s="442"/>
      <c r="M11" s="444"/>
    </row>
    <row r="12" spans="1:13" s="87" customFormat="1" ht="15" hidden="1" customHeight="1" x14ac:dyDescent="0.2">
      <c r="A12" s="92">
        <v>1916</v>
      </c>
      <c r="B12" s="425"/>
      <c r="C12" s="317"/>
      <c r="D12" s="317"/>
      <c r="E12" s="85"/>
      <c r="F12" s="85"/>
      <c r="G12" s="84"/>
      <c r="H12" s="434"/>
      <c r="I12" s="443"/>
      <c r="J12" s="442"/>
      <c r="K12" s="443"/>
      <c r="L12" s="442"/>
      <c r="M12" s="444"/>
    </row>
    <row r="13" spans="1:13" s="87" customFormat="1" ht="15" hidden="1" customHeight="1" x14ac:dyDescent="0.2">
      <c r="A13" s="92">
        <v>1917</v>
      </c>
      <c r="B13" s="425"/>
      <c r="C13" s="317"/>
      <c r="D13" s="317"/>
      <c r="E13" s="85"/>
      <c r="F13" s="85"/>
      <c r="G13" s="84"/>
      <c r="H13" s="434"/>
      <c r="I13" s="443"/>
      <c r="J13" s="442"/>
      <c r="K13" s="443"/>
      <c r="L13" s="442"/>
      <c r="M13" s="444"/>
    </row>
    <row r="14" spans="1:13" s="87" customFormat="1" ht="15" hidden="1" customHeight="1" x14ac:dyDescent="0.2">
      <c r="A14" s="92">
        <v>1918</v>
      </c>
      <c r="B14" s="425"/>
      <c r="C14" s="317"/>
      <c r="D14" s="353"/>
      <c r="E14" s="314"/>
      <c r="F14" s="314"/>
      <c r="G14" s="84"/>
      <c r="H14" s="434"/>
      <c r="I14" s="443"/>
      <c r="J14" s="442"/>
      <c r="K14" s="443"/>
      <c r="L14" s="442"/>
      <c r="M14" s="444"/>
    </row>
    <row r="15" spans="1:13" s="87" customFormat="1" ht="15" hidden="1" customHeight="1" x14ac:dyDescent="0.2">
      <c r="A15" s="91">
        <v>1919</v>
      </c>
      <c r="B15" s="426"/>
      <c r="C15" s="316"/>
      <c r="D15" s="354"/>
      <c r="E15" s="315"/>
      <c r="F15" s="315"/>
      <c r="G15" s="88"/>
      <c r="H15" s="435"/>
      <c r="I15" s="446"/>
      <c r="J15" s="445"/>
      <c r="K15" s="446"/>
      <c r="L15" s="445"/>
      <c r="M15" s="447"/>
    </row>
    <row r="16" spans="1:13" s="87" customFormat="1" ht="15" hidden="1" customHeight="1" x14ac:dyDescent="0.2">
      <c r="A16" s="92">
        <v>1920</v>
      </c>
      <c r="B16" s="425"/>
      <c r="C16" s="317"/>
      <c r="D16" s="353"/>
      <c r="E16" s="314"/>
      <c r="F16" s="314"/>
      <c r="G16" s="84"/>
      <c r="H16" s="434"/>
      <c r="I16" s="443"/>
      <c r="J16" s="442"/>
      <c r="K16" s="443"/>
      <c r="L16" s="442"/>
      <c r="M16" s="444"/>
    </row>
    <row r="17" spans="1:13" s="87" customFormat="1" ht="15" hidden="1" customHeight="1" x14ac:dyDescent="0.2">
      <c r="A17" s="92">
        <v>1921</v>
      </c>
      <c r="B17" s="425"/>
      <c r="C17" s="317"/>
      <c r="D17" s="353"/>
      <c r="E17" s="314"/>
      <c r="F17" s="314"/>
      <c r="G17" s="84"/>
      <c r="H17" s="434"/>
      <c r="I17" s="443"/>
      <c r="J17" s="442"/>
      <c r="K17" s="443"/>
      <c r="L17" s="442"/>
      <c r="M17" s="444"/>
    </row>
    <row r="18" spans="1:13" s="87" customFormat="1" ht="15" hidden="1" customHeight="1" x14ac:dyDescent="0.2">
      <c r="A18" s="92">
        <v>1922</v>
      </c>
      <c r="B18" s="425"/>
      <c r="C18" s="317"/>
      <c r="D18" s="353"/>
      <c r="E18" s="314"/>
      <c r="F18" s="314"/>
      <c r="G18" s="84"/>
      <c r="H18" s="434"/>
      <c r="I18" s="443"/>
      <c r="J18" s="442"/>
      <c r="K18" s="443"/>
      <c r="L18" s="442"/>
      <c r="M18" s="444"/>
    </row>
    <row r="19" spans="1:13" s="87" customFormat="1" ht="15" hidden="1" customHeight="1" x14ac:dyDescent="0.2">
      <c r="A19" s="92">
        <v>1923</v>
      </c>
      <c r="B19" s="425"/>
      <c r="C19" s="317"/>
      <c r="D19" s="353"/>
      <c r="E19" s="314"/>
      <c r="F19" s="314"/>
      <c r="G19" s="84"/>
      <c r="H19" s="434"/>
      <c r="I19" s="443"/>
      <c r="J19" s="442"/>
      <c r="K19" s="443"/>
      <c r="L19" s="442"/>
      <c r="M19" s="444"/>
    </row>
    <row r="20" spans="1:13" s="87" customFormat="1" ht="15" hidden="1" customHeight="1" x14ac:dyDescent="0.2">
      <c r="A20" s="92">
        <v>1924</v>
      </c>
      <c r="B20" s="425"/>
      <c r="C20" s="317"/>
      <c r="D20" s="353"/>
      <c r="E20" s="314"/>
      <c r="F20" s="314"/>
      <c r="G20" s="84"/>
      <c r="H20" s="434"/>
      <c r="I20" s="443"/>
      <c r="J20" s="442"/>
      <c r="K20" s="443"/>
      <c r="L20" s="442"/>
      <c r="M20" s="444"/>
    </row>
    <row r="21" spans="1:13" s="87" customFormat="1" ht="15" hidden="1" customHeight="1" x14ac:dyDescent="0.2">
      <c r="A21" s="92">
        <v>1925</v>
      </c>
      <c r="B21" s="425"/>
      <c r="C21" s="317"/>
      <c r="D21" s="353"/>
      <c r="E21" s="314"/>
      <c r="F21" s="314"/>
      <c r="G21" s="84"/>
      <c r="H21" s="434"/>
      <c r="I21" s="443"/>
      <c r="J21" s="442"/>
      <c r="K21" s="443"/>
      <c r="L21" s="442"/>
      <c r="M21" s="444"/>
    </row>
    <row r="22" spans="1:13" s="87" customFormat="1" ht="15" hidden="1" customHeight="1" x14ac:dyDescent="0.2">
      <c r="A22" s="92">
        <v>1926</v>
      </c>
      <c r="B22" s="425"/>
      <c r="C22" s="317"/>
      <c r="D22" s="353"/>
      <c r="E22" s="314"/>
      <c r="F22" s="314"/>
      <c r="G22" s="84"/>
      <c r="H22" s="434"/>
      <c r="I22" s="443"/>
      <c r="J22" s="442"/>
      <c r="K22" s="443"/>
      <c r="L22" s="442"/>
      <c r="M22" s="444"/>
    </row>
    <row r="23" spans="1:13" s="87" customFormat="1" ht="15" hidden="1" customHeight="1" x14ac:dyDescent="0.2">
      <c r="A23" s="92">
        <v>1927</v>
      </c>
      <c r="B23" s="425"/>
      <c r="C23" s="317"/>
      <c r="D23" s="353"/>
      <c r="E23" s="314"/>
      <c r="F23" s="314"/>
      <c r="G23" s="84"/>
      <c r="H23" s="434"/>
      <c r="I23" s="443"/>
      <c r="J23" s="442"/>
      <c r="K23" s="443"/>
      <c r="L23" s="442"/>
      <c r="M23" s="444"/>
    </row>
    <row r="24" spans="1:13" s="87" customFormat="1" ht="15" hidden="1" customHeight="1" x14ac:dyDescent="0.2">
      <c r="A24" s="92">
        <v>1928</v>
      </c>
      <c r="B24" s="425"/>
      <c r="C24" s="317"/>
      <c r="D24" s="353"/>
      <c r="E24" s="314"/>
      <c r="F24" s="314"/>
      <c r="G24" s="84"/>
      <c r="H24" s="434"/>
      <c r="I24" s="443"/>
      <c r="J24" s="442"/>
      <c r="K24" s="443"/>
      <c r="L24" s="442"/>
      <c r="M24" s="444"/>
    </row>
    <row r="25" spans="1:13" s="87" customFormat="1" ht="15" hidden="1" customHeight="1" x14ac:dyDescent="0.2">
      <c r="A25" s="91">
        <v>1929</v>
      </c>
      <c r="B25" s="426"/>
      <c r="C25" s="316"/>
      <c r="D25" s="354"/>
      <c r="E25" s="315"/>
      <c r="F25" s="315"/>
      <c r="G25" s="88"/>
      <c r="H25" s="435"/>
      <c r="I25" s="446"/>
      <c r="J25" s="445"/>
      <c r="K25" s="446"/>
      <c r="L25" s="445"/>
      <c r="M25" s="447"/>
    </row>
    <row r="26" spans="1:13" s="87" customFormat="1" ht="15" hidden="1" customHeight="1" x14ac:dyDescent="0.2">
      <c r="A26" s="92">
        <v>1930</v>
      </c>
      <c r="B26" s="425"/>
      <c r="C26" s="317"/>
      <c r="D26" s="353"/>
      <c r="E26" s="314"/>
      <c r="F26" s="314"/>
      <c r="G26" s="84"/>
      <c r="H26" s="434"/>
      <c r="I26" s="443"/>
      <c r="J26" s="442"/>
      <c r="K26" s="443"/>
      <c r="L26" s="442"/>
      <c r="M26" s="444"/>
    </row>
    <row r="27" spans="1:13" s="87" customFormat="1" ht="15" hidden="1" customHeight="1" x14ac:dyDescent="0.2">
      <c r="A27" s="92">
        <v>1931</v>
      </c>
      <c r="B27" s="425"/>
      <c r="C27" s="317"/>
      <c r="D27" s="353"/>
      <c r="E27" s="314"/>
      <c r="F27" s="314"/>
      <c r="G27" s="84"/>
      <c r="H27" s="434"/>
      <c r="I27" s="443"/>
      <c r="J27" s="442"/>
      <c r="K27" s="443"/>
      <c r="L27" s="442"/>
      <c r="M27" s="444"/>
    </row>
    <row r="28" spans="1:13" s="87" customFormat="1" ht="15" hidden="1" customHeight="1" x14ac:dyDescent="0.2">
      <c r="A28" s="92">
        <v>1932</v>
      </c>
      <c r="B28" s="425"/>
      <c r="C28" s="317"/>
      <c r="D28" s="353"/>
      <c r="E28" s="314"/>
      <c r="F28" s="314"/>
      <c r="G28" s="84"/>
      <c r="H28" s="434"/>
      <c r="I28" s="443"/>
      <c r="J28" s="442"/>
      <c r="K28" s="443"/>
      <c r="L28" s="442"/>
      <c r="M28" s="444"/>
    </row>
    <row r="29" spans="1:13" s="87" customFormat="1" ht="15" hidden="1" customHeight="1" x14ac:dyDescent="0.2">
      <c r="A29" s="92">
        <v>1933</v>
      </c>
      <c r="B29" s="425"/>
      <c r="C29" s="317"/>
      <c r="D29" s="353"/>
      <c r="E29" s="314"/>
      <c r="F29" s="314"/>
      <c r="G29" s="84"/>
      <c r="H29" s="434"/>
      <c r="I29" s="443"/>
      <c r="J29" s="442"/>
      <c r="K29" s="443"/>
      <c r="L29" s="442"/>
      <c r="M29" s="444"/>
    </row>
    <row r="30" spans="1:13" s="87" customFormat="1" ht="15" hidden="1" customHeight="1" x14ac:dyDescent="0.2">
      <c r="A30" s="92">
        <v>1934</v>
      </c>
      <c r="B30" s="425"/>
      <c r="C30" s="317"/>
      <c r="D30" s="353"/>
      <c r="E30" s="314"/>
      <c r="F30" s="314"/>
      <c r="G30" s="84"/>
      <c r="H30" s="434"/>
      <c r="I30" s="443"/>
      <c r="J30" s="442"/>
      <c r="K30" s="443"/>
      <c r="L30" s="442"/>
      <c r="M30" s="444"/>
    </row>
    <row r="31" spans="1:13" s="87" customFormat="1" ht="15" hidden="1" customHeight="1" x14ac:dyDescent="0.2">
      <c r="A31" s="92">
        <v>1935</v>
      </c>
      <c r="B31" s="425"/>
      <c r="C31" s="317"/>
      <c r="D31" s="353"/>
      <c r="E31" s="314"/>
      <c r="F31" s="314"/>
      <c r="G31" s="84"/>
      <c r="H31" s="434"/>
      <c r="I31" s="443"/>
      <c r="J31" s="442"/>
      <c r="K31" s="443"/>
      <c r="L31" s="442"/>
      <c r="M31" s="444"/>
    </row>
    <row r="32" spans="1:13" s="87" customFormat="1" ht="15" hidden="1" customHeight="1" x14ac:dyDescent="0.2">
      <c r="A32" s="92">
        <v>1936</v>
      </c>
      <c r="B32" s="425"/>
      <c r="C32" s="317"/>
      <c r="D32" s="353"/>
      <c r="E32" s="314"/>
      <c r="F32" s="314"/>
      <c r="G32" s="84"/>
      <c r="H32" s="434"/>
      <c r="I32" s="443"/>
      <c r="J32" s="442"/>
      <c r="K32" s="443"/>
      <c r="L32" s="442"/>
      <c r="M32" s="444"/>
    </row>
    <row r="33" spans="1:13" s="87" customFormat="1" ht="15" hidden="1" customHeight="1" x14ac:dyDescent="0.2">
      <c r="A33" s="92">
        <v>1937</v>
      </c>
      <c r="B33" s="425"/>
      <c r="C33" s="317"/>
      <c r="D33" s="353"/>
      <c r="E33" s="314"/>
      <c r="F33" s="314"/>
      <c r="G33" s="84"/>
      <c r="H33" s="434"/>
      <c r="I33" s="443"/>
      <c r="J33" s="442"/>
      <c r="K33" s="443"/>
      <c r="L33" s="442"/>
      <c r="M33" s="444"/>
    </row>
    <row r="34" spans="1:13" s="87" customFormat="1" ht="15" hidden="1" customHeight="1" x14ac:dyDescent="0.2">
      <c r="A34" s="92">
        <v>1938</v>
      </c>
      <c r="B34" s="425"/>
      <c r="C34" s="317"/>
      <c r="D34" s="353"/>
      <c r="E34" s="314"/>
      <c r="F34" s="314"/>
      <c r="G34" s="84"/>
      <c r="H34" s="434"/>
      <c r="I34" s="443"/>
      <c r="J34" s="442"/>
      <c r="K34" s="443"/>
      <c r="L34" s="442"/>
      <c r="M34" s="444"/>
    </row>
    <row r="35" spans="1:13" s="87" customFormat="1" ht="15" hidden="1" customHeight="1" x14ac:dyDescent="0.2">
      <c r="A35" s="91">
        <v>1939</v>
      </c>
      <c r="B35" s="426"/>
      <c r="C35" s="316"/>
      <c r="D35" s="354"/>
      <c r="E35" s="315"/>
      <c r="F35" s="315"/>
      <c r="G35" s="88"/>
      <c r="H35" s="435"/>
      <c r="I35" s="446"/>
      <c r="J35" s="445"/>
      <c r="K35" s="446"/>
      <c r="L35" s="445"/>
      <c r="M35" s="447"/>
    </row>
    <row r="36" spans="1:13" s="87" customFormat="1" ht="15" hidden="1" customHeight="1" x14ac:dyDescent="0.2">
      <c r="A36" s="92">
        <v>1940</v>
      </c>
      <c r="B36" s="425"/>
      <c r="C36" s="317"/>
      <c r="D36" s="353"/>
      <c r="E36" s="314"/>
      <c r="F36" s="314"/>
      <c r="G36" s="84"/>
      <c r="H36" s="434"/>
      <c r="I36" s="443"/>
      <c r="J36" s="442"/>
      <c r="K36" s="443"/>
      <c r="L36" s="442"/>
      <c r="M36" s="444"/>
    </row>
    <row r="37" spans="1:13" s="87" customFormat="1" ht="15" hidden="1" customHeight="1" x14ac:dyDescent="0.2">
      <c r="A37" s="92">
        <v>1941</v>
      </c>
      <c r="B37" s="425"/>
      <c r="C37" s="317"/>
      <c r="D37" s="353"/>
      <c r="E37" s="314"/>
      <c r="F37" s="314"/>
      <c r="G37" s="84"/>
      <c r="H37" s="434"/>
      <c r="I37" s="443"/>
      <c r="J37" s="442"/>
      <c r="K37" s="443"/>
      <c r="L37" s="442"/>
      <c r="M37" s="444"/>
    </row>
    <row r="38" spans="1:13" s="87" customFormat="1" ht="15" hidden="1" customHeight="1" x14ac:dyDescent="0.2">
      <c r="A38" s="92">
        <v>1942</v>
      </c>
      <c r="B38" s="425"/>
      <c r="C38" s="317"/>
      <c r="D38" s="353"/>
      <c r="E38" s="314"/>
      <c r="F38" s="314"/>
      <c r="G38" s="84"/>
      <c r="H38" s="434"/>
      <c r="I38" s="443"/>
      <c r="J38" s="442"/>
      <c r="K38" s="443"/>
      <c r="L38" s="442"/>
      <c r="M38" s="444"/>
    </row>
    <row r="39" spans="1:13" s="87" customFormat="1" ht="15" hidden="1" customHeight="1" x14ac:dyDescent="0.2">
      <c r="A39" s="92">
        <v>1943</v>
      </c>
      <c r="B39" s="425"/>
      <c r="C39" s="317"/>
      <c r="D39" s="353"/>
      <c r="E39" s="314"/>
      <c r="F39" s="314"/>
      <c r="G39" s="84"/>
      <c r="H39" s="434"/>
      <c r="I39" s="443"/>
      <c r="J39" s="442"/>
      <c r="K39" s="443"/>
      <c r="L39" s="442"/>
      <c r="M39" s="444"/>
    </row>
    <row r="40" spans="1:13" s="87" customFormat="1" ht="15" hidden="1" customHeight="1" x14ac:dyDescent="0.2">
      <c r="A40" s="92">
        <v>1944</v>
      </c>
      <c r="B40" s="425"/>
      <c r="C40" s="317"/>
      <c r="D40" s="353"/>
      <c r="E40" s="314"/>
      <c r="F40" s="314"/>
      <c r="G40" s="84"/>
      <c r="H40" s="434"/>
      <c r="I40" s="443"/>
      <c r="J40" s="442"/>
      <c r="K40" s="443"/>
      <c r="L40" s="442"/>
      <c r="M40" s="444"/>
    </row>
    <row r="41" spans="1:13" s="87" customFormat="1" ht="15" hidden="1" customHeight="1" x14ac:dyDescent="0.2">
      <c r="A41" s="92">
        <v>1945</v>
      </c>
      <c r="B41" s="425"/>
      <c r="C41" s="317"/>
      <c r="D41" s="353"/>
      <c r="E41" s="314"/>
      <c r="F41" s="314"/>
      <c r="G41" s="84"/>
      <c r="H41" s="434"/>
      <c r="I41" s="443"/>
      <c r="J41" s="442"/>
      <c r="K41" s="443"/>
      <c r="L41" s="442"/>
      <c r="M41" s="444"/>
    </row>
    <row r="42" spans="1:13" s="87" customFormat="1" ht="15" hidden="1" customHeight="1" x14ac:dyDescent="0.2">
      <c r="A42" s="92">
        <v>1946</v>
      </c>
      <c r="B42" s="425"/>
      <c r="C42" s="317"/>
      <c r="D42" s="353"/>
      <c r="E42" s="314"/>
      <c r="F42" s="314"/>
      <c r="G42" s="84"/>
      <c r="H42" s="434"/>
      <c r="I42" s="443"/>
      <c r="J42" s="442"/>
      <c r="K42" s="443"/>
      <c r="L42" s="442"/>
      <c r="M42" s="444"/>
    </row>
    <row r="43" spans="1:13" s="87" customFormat="1" ht="15" hidden="1" customHeight="1" x14ac:dyDescent="0.2">
      <c r="A43" s="92">
        <v>1947</v>
      </c>
      <c r="B43" s="425"/>
      <c r="C43" s="317"/>
      <c r="D43" s="353"/>
      <c r="E43" s="314"/>
      <c r="F43" s="314"/>
      <c r="G43" s="84"/>
      <c r="H43" s="434"/>
      <c r="I43" s="443"/>
      <c r="J43" s="442"/>
      <c r="K43" s="443"/>
      <c r="L43" s="442"/>
      <c r="M43" s="444"/>
    </row>
    <row r="44" spans="1:13" s="87" customFormat="1" ht="15" hidden="1" customHeight="1" x14ac:dyDescent="0.2">
      <c r="A44" s="92">
        <v>1948</v>
      </c>
      <c r="B44" s="425"/>
      <c r="C44" s="317"/>
      <c r="D44" s="353"/>
      <c r="E44" s="314"/>
      <c r="F44" s="314"/>
      <c r="G44" s="84"/>
      <c r="H44" s="434"/>
      <c r="I44" s="443"/>
      <c r="J44" s="442"/>
      <c r="K44" s="443"/>
      <c r="L44" s="442"/>
      <c r="M44" s="444"/>
    </row>
    <row r="45" spans="1:13" s="87" customFormat="1" ht="15" hidden="1" customHeight="1" x14ac:dyDescent="0.2">
      <c r="A45" s="91">
        <v>1949</v>
      </c>
      <c r="B45" s="426"/>
      <c r="C45" s="316"/>
      <c r="D45" s="354"/>
      <c r="E45" s="315"/>
      <c r="F45" s="315"/>
      <c r="G45" s="88"/>
      <c r="H45" s="435"/>
      <c r="I45" s="446"/>
      <c r="J45" s="445"/>
      <c r="K45" s="446"/>
      <c r="L45" s="445"/>
      <c r="M45" s="447"/>
    </row>
    <row r="46" spans="1:13" s="87" customFormat="1" ht="15" hidden="1" customHeight="1" x14ac:dyDescent="0.2">
      <c r="A46" s="92">
        <v>1950</v>
      </c>
      <c r="B46" s="425"/>
      <c r="C46" s="317"/>
      <c r="D46" s="353"/>
      <c r="E46" s="314"/>
      <c r="F46" s="314"/>
      <c r="G46" s="84"/>
      <c r="H46" s="434"/>
      <c r="I46" s="443"/>
      <c r="J46" s="442"/>
      <c r="K46" s="443"/>
      <c r="L46" s="442"/>
      <c r="M46" s="444"/>
    </row>
    <row r="47" spans="1:13" s="87" customFormat="1" ht="15" hidden="1" customHeight="1" x14ac:dyDescent="0.2">
      <c r="A47" s="92">
        <v>1951</v>
      </c>
      <c r="B47" s="425"/>
      <c r="C47" s="317"/>
      <c r="D47" s="353"/>
      <c r="E47" s="314"/>
      <c r="F47" s="314"/>
      <c r="G47" s="84"/>
      <c r="H47" s="434"/>
      <c r="I47" s="443"/>
      <c r="J47" s="442"/>
      <c r="K47" s="443"/>
      <c r="L47" s="442"/>
      <c r="M47" s="444"/>
    </row>
    <row r="48" spans="1:13" s="87" customFormat="1" ht="15" hidden="1" customHeight="1" x14ac:dyDescent="0.2">
      <c r="A48" s="92">
        <v>1952</v>
      </c>
      <c r="B48" s="425"/>
      <c r="C48" s="317"/>
      <c r="D48" s="353"/>
      <c r="E48" s="314"/>
      <c r="F48" s="314"/>
      <c r="G48" s="84"/>
      <c r="H48" s="434"/>
      <c r="I48" s="443"/>
      <c r="J48" s="442"/>
      <c r="K48" s="443"/>
      <c r="L48" s="442"/>
      <c r="M48" s="444"/>
    </row>
    <row r="49" spans="1:13" s="87" customFormat="1" ht="15" hidden="1" customHeight="1" x14ac:dyDescent="0.2">
      <c r="A49" s="92">
        <v>1953</v>
      </c>
      <c r="B49" s="425"/>
      <c r="C49" s="317"/>
      <c r="D49" s="353"/>
      <c r="E49" s="314"/>
      <c r="F49" s="314"/>
      <c r="G49" s="84"/>
      <c r="H49" s="434"/>
      <c r="I49" s="443"/>
      <c r="J49" s="442"/>
      <c r="K49" s="443"/>
      <c r="L49" s="442"/>
      <c r="M49" s="444"/>
    </row>
    <row r="50" spans="1:13" s="87" customFormat="1" ht="15" hidden="1" customHeight="1" x14ac:dyDescent="0.2">
      <c r="A50" s="92">
        <v>1954</v>
      </c>
      <c r="B50" s="425"/>
      <c r="C50" s="317"/>
      <c r="D50" s="353"/>
      <c r="E50" s="314"/>
      <c r="F50" s="314"/>
      <c r="G50" s="84"/>
      <c r="H50" s="434"/>
      <c r="I50" s="443"/>
      <c r="J50" s="442"/>
      <c r="K50" s="443"/>
      <c r="L50" s="442"/>
      <c r="M50" s="444"/>
    </row>
    <row r="51" spans="1:13" s="87" customFormat="1" ht="15" hidden="1" customHeight="1" x14ac:dyDescent="0.2">
      <c r="A51" s="92">
        <v>1955</v>
      </c>
      <c r="B51" s="425"/>
      <c r="C51" s="317"/>
      <c r="D51" s="353"/>
      <c r="E51" s="314"/>
      <c r="F51" s="314"/>
      <c r="G51" s="84"/>
      <c r="H51" s="434"/>
      <c r="I51" s="443"/>
      <c r="J51" s="442"/>
      <c r="K51" s="443"/>
      <c r="L51" s="442"/>
      <c r="M51" s="444"/>
    </row>
    <row r="52" spans="1:13" s="87" customFormat="1" ht="15" hidden="1" customHeight="1" x14ac:dyDescent="0.2">
      <c r="A52" s="92">
        <v>1956</v>
      </c>
      <c r="B52" s="425"/>
      <c r="C52" s="317"/>
      <c r="D52" s="353"/>
      <c r="E52" s="314"/>
      <c r="F52" s="314"/>
      <c r="G52" s="84"/>
      <c r="H52" s="434"/>
      <c r="I52" s="443"/>
      <c r="J52" s="442"/>
      <c r="K52" s="443"/>
      <c r="L52" s="442"/>
      <c r="M52" s="444"/>
    </row>
    <row r="53" spans="1:13" s="87" customFormat="1" ht="15" hidden="1" customHeight="1" x14ac:dyDescent="0.2">
      <c r="A53" s="92">
        <v>1957</v>
      </c>
      <c r="B53" s="425"/>
      <c r="C53" s="317"/>
      <c r="D53" s="353"/>
      <c r="E53" s="314"/>
      <c r="F53" s="314"/>
      <c r="G53" s="84"/>
      <c r="H53" s="434"/>
      <c r="I53" s="443"/>
      <c r="J53" s="442"/>
      <c r="K53" s="443"/>
      <c r="L53" s="442"/>
      <c r="M53" s="444"/>
    </row>
    <row r="54" spans="1:13" s="87" customFormat="1" ht="15" hidden="1" customHeight="1" x14ac:dyDescent="0.2">
      <c r="A54" s="92">
        <v>1958</v>
      </c>
      <c r="B54" s="425"/>
      <c r="C54" s="317"/>
      <c r="D54" s="353"/>
      <c r="E54" s="314"/>
      <c r="F54" s="314"/>
      <c r="G54" s="84"/>
      <c r="H54" s="434"/>
      <c r="I54" s="443"/>
      <c r="J54" s="442"/>
      <c r="K54" s="443"/>
      <c r="L54" s="442"/>
      <c r="M54" s="444"/>
    </row>
    <row r="55" spans="1:13" s="87" customFormat="1" ht="15" hidden="1" customHeight="1" x14ac:dyDescent="0.2">
      <c r="A55" s="91">
        <v>1959</v>
      </c>
      <c r="B55" s="426"/>
      <c r="C55" s="316"/>
      <c r="D55" s="354"/>
      <c r="E55" s="315"/>
      <c r="F55" s="315"/>
      <c r="G55" s="88"/>
      <c r="H55" s="435"/>
      <c r="I55" s="446"/>
      <c r="J55" s="445"/>
      <c r="K55" s="446"/>
      <c r="L55" s="445"/>
      <c r="M55" s="447"/>
    </row>
    <row r="56" spans="1:13" x14ac:dyDescent="0.2">
      <c r="A56" s="67">
        <v>1960</v>
      </c>
      <c r="B56" s="425"/>
      <c r="C56" s="317"/>
      <c r="D56" s="353"/>
      <c r="E56" s="314"/>
      <c r="F56" s="314"/>
      <c r="G56" s="84"/>
      <c r="H56" s="434"/>
      <c r="I56" s="443"/>
      <c r="J56" s="442"/>
      <c r="K56" s="443"/>
      <c r="L56" s="442"/>
      <c r="M56" s="444"/>
    </row>
    <row r="57" spans="1:13" x14ac:dyDescent="0.2">
      <c r="A57" s="67">
        <v>1961</v>
      </c>
      <c r="B57" s="425"/>
      <c r="C57" s="317"/>
      <c r="D57" s="353"/>
      <c r="E57" s="314"/>
      <c r="F57" s="314"/>
      <c r="G57" s="84"/>
      <c r="H57" s="434"/>
      <c r="I57" s="443"/>
      <c r="J57" s="442"/>
      <c r="K57" s="443"/>
      <c r="L57" s="442"/>
      <c r="M57" s="444"/>
    </row>
    <row r="58" spans="1:13" x14ac:dyDescent="0.2">
      <c r="A58" s="67">
        <v>1962</v>
      </c>
      <c r="B58" s="563">
        <f>avgfiinc!BI51</f>
        <v>26827.38029203394</v>
      </c>
      <c r="C58" s="523">
        <f>avgfiinc!BJ51</f>
        <v>29156.730081162787</v>
      </c>
      <c r="D58" s="522">
        <f>avgfiinc!BK51</f>
        <v>28351.041982369854</v>
      </c>
      <c r="E58" s="522">
        <f>avgfiinc!BL51</f>
        <v>42697.38168587492</v>
      </c>
      <c r="F58" s="522">
        <f>avgfiinc!BM51</f>
        <v>13962.088969157519</v>
      </c>
      <c r="G58" s="523">
        <f>avgfiinc!BN51</f>
        <v>42897.607788114168</v>
      </c>
      <c r="H58" s="532">
        <f>B58*0.4/'TD5'!B58</f>
        <v>0.49818295240402227</v>
      </c>
      <c r="I58" s="549">
        <f>C58*0.4/'TD5'!B58</f>
        <v>0.54143884778022766</v>
      </c>
      <c r="J58" s="549">
        <f>D58*0.4/'TD5'!C58</f>
        <v>0.48121482133865356</v>
      </c>
      <c r="K58" s="543">
        <f>E58*0.4/'TD5'!D58</f>
        <v>0.51975014805793773</v>
      </c>
      <c r="L58" s="549">
        <f>F58*0.4/'TD5'!E58</f>
        <v>0.51411831378936768</v>
      </c>
      <c r="M58" s="550">
        <f>G58*0.4/'TD5'!F58</f>
        <v>0.51600006222724903</v>
      </c>
    </row>
    <row r="59" spans="1:13" x14ac:dyDescent="0.2">
      <c r="A59" s="67">
        <v>1963</v>
      </c>
      <c r="B59" s="564">
        <f>avgfiinc!BI52</f>
        <v>27875.163240376321</v>
      </c>
      <c r="C59" s="525">
        <f>avgfiinc!BJ52</f>
        <v>30330.071284023586</v>
      </c>
      <c r="D59" s="524">
        <f>avgfiinc!BK52</f>
        <v>29437.975889074543</v>
      </c>
      <c r="E59" s="524">
        <f>avgfiinc!BL52</f>
        <v>44293.600204599614</v>
      </c>
      <c r="F59" s="524">
        <f>avgfiinc!BM52</f>
        <v>14529.852092756475</v>
      </c>
      <c r="G59" s="525">
        <f>avgfiinc!BN52</f>
        <v>44812.533619125104</v>
      </c>
      <c r="H59" s="533">
        <f>B59*0.4/'TD5'!B59</f>
        <v>0.49602615238987968</v>
      </c>
      <c r="I59" s="544">
        <f>C59*0.4/'TD5'!B59</f>
        <v>0.53971015096813812</v>
      </c>
      <c r="J59" s="551">
        <f>D59*0.4/'TD5'!C59</f>
        <v>0.47891629280113784</v>
      </c>
      <c r="K59" s="544">
        <f>E59*0.4/'TD5'!D59</f>
        <v>0.51709310584168089</v>
      </c>
      <c r="L59" s="551">
        <f>F59*0.4/'TD5'!E59</f>
        <v>0.51323489841809045</v>
      </c>
      <c r="M59" s="552">
        <f>G59*0.4/'TD5'!F59</f>
        <v>0.51490962229940429</v>
      </c>
    </row>
    <row r="60" spans="1:13" x14ac:dyDescent="0.2">
      <c r="A60" s="67">
        <v>1964</v>
      </c>
      <c r="B60" s="564">
        <f>avgfiinc!BI53</f>
        <v>28922.946188718706</v>
      </c>
      <c r="C60" s="525">
        <f>avgfiinc!BJ53</f>
        <v>31503.412486884383</v>
      </c>
      <c r="D60" s="524">
        <f>avgfiinc!BK53</f>
        <v>30524.909795779233</v>
      </c>
      <c r="E60" s="524">
        <f>avgfiinc!BL53</f>
        <v>45889.818723324315</v>
      </c>
      <c r="F60" s="524">
        <f>avgfiinc!BM53</f>
        <v>15097.615216355432</v>
      </c>
      <c r="G60" s="525">
        <f>avgfiinc!BN53</f>
        <v>46727.459450136041</v>
      </c>
      <c r="H60" s="533">
        <f>B60*0.4/'TD5'!B60</f>
        <v>0.49404224753379811</v>
      </c>
      <c r="I60" s="544">
        <f>C60*0.4/'TD5'!B60</f>
        <v>0.53812003135681152</v>
      </c>
      <c r="J60" s="551">
        <f>D60*0.4/'TD5'!C60</f>
        <v>0.47680103778839122</v>
      </c>
      <c r="K60" s="544">
        <f>E60*0.4/'TD5'!D60</f>
        <v>0.51464518904685974</v>
      </c>
      <c r="L60" s="551">
        <f>F60*0.4/'TD5'!E60</f>
        <v>0.51242062449455272</v>
      </c>
      <c r="M60" s="552">
        <f>G60*0.4/'TD5'!F60</f>
        <v>0.51527541875839222</v>
      </c>
    </row>
    <row r="61" spans="1:13" x14ac:dyDescent="0.2">
      <c r="A61" s="67">
        <v>1965</v>
      </c>
      <c r="B61" s="564">
        <f>avgfiinc!BI54</f>
        <v>30083.329662774217</v>
      </c>
      <c r="C61" s="525">
        <f>avgfiinc!BJ54</f>
        <v>32942.957183720959</v>
      </c>
      <c r="D61" s="524">
        <f>avgfiinc!BK54</f>
        <v>31743.64347012385</v>
      </c>
      <c r="E61" s="524">
        <f>avgfiinc!BL54</f>
        <v>47796.693143398152</v>
      </c>
      <c r="F61" s="524">
        <f>avgfiinc!BM54</f>
        <v>15855.46638264608</v>
      </c>
      <c r="G61" s="525">
        <f>avgfiinc!BN54</f>
        <v>48642.299104231191</v>
      </c>
      <c r="H61" s="533">
        <f>B61*0.4/'TD5'!B61</f>
        <v>0.49091481947254867</v>
      </c>
      <c r="I61" s="544">
        <f>C61*0.4/'TD5'!B61</f>
        <v>0.53757965158857057</v>
      </c>
      <c r="J61" s="551">
        <f>D61*0.4/'TD5'!C61</f>
        <v>0.47357479517623319</v>
      </c>
      <c r="K61" s="544">
        <f>E61*0.4/'TD5'!D61</f>
        <v>0.51262808370734803</v>
      </c>
      <c r="L61" s="551">
        <f>F61*0.4/'TD5'!E61</f>
        <v>0.51252452812829496</v>
      </c>
      <c r="M61" s="552">
        <f>G61*0.4/'TD5'!F61</f>
        <v>0.50651685466120322</v>
      </c>
    </row>
    <row r="62" spans="1:13" x14ac:dyDescent="0.2">
      <c r="A62" s="67">
        <v>1966</v>
      </c>
      <c r="B62" s="564">
        <f>avgfiinc!BI55</f>
        <v>31243.713136829723</v>
      </c>
      <c r="C62" s="525">
        <f>avgfiinc!BJ55</f>
        <v>34382.501880557531</v>
      </c>
      <c r="D62" s="524">
        <f>avgfiinc!BK55</f>
        <v>32962.377144468468</v>
      </c>
      <c r="E62" s="524">
        <f>avgfiinc!BL55</f>
        <v>49703.567563471981</v>
      </c>
      <c r="F62" s="524">
        <f>avgfiinc!BM55</f>
        <v>16613.317548936728</v>
      </c>
      <c r="G62" s="525">
        <f>avgfiinc!BN55</f>
        <v>50557.138758326342</v>
      </c>
      <c r="H62" s="533">
        <f>B62*0.4/'TD5'!B62</f>
        <v>0.48805478215217596</v>
      </c>
      <c r="I62" s="544">
        <f>C62*0.4/'TD5'!B62</f>
        <v>0.53708547353744507</v>
      </c>
      <c r="J62" s="551">
        <f>D62*0.4/'TD5'!C62</f>
        <v>0.47062581777572637</v>
      </c>
      <c r="K62" s="544">
        <f>E62*0.4/'TD5'!D62</f>
        <v>0.5107797384262085</v>
      </c>
      <c r="L62" s="551">
        <f>F62*0.4/'TD5'!E62</f>
        <v>0.51261898875236511</v>
      </c>
      <c r="M62" s="552">
        <f>G62*0.4/'TD5'!F62</f>
        <v>0.51248204708099365</v>
      </c>
    </row>
    <row r="63" spans="1:13" x14ac:dyDescent="0.2">
      <c r="A63" s="67">
        <v>1967</v>
      </c>
      <c r="B63" s="564">
        <f>avgfiinc!BI56</f>
        <v>32157.918560430946</v>
      </c>
      <c r="C63" s="525">
        <f>avgfiinc!BJ56</f>
        <v>35257.890678175732</v>
      </c>
      <c r="D63" s="524">
        <f>avgfiinc!BK56</f>
        <v>34001.4625793171</v>
      </c>
      <c r="E63" s="524">
        <f>avgfiinc!BL56</f>
        <v>50048.808155205581</v>
      </c>
      <c r="F63" s="524">
        <f>avgfiinc!BM56</f>
        <v>18320.681478524279</v>
      </c>
      <c r="G63" s="525">
        <f>avgfiinc!BN56</f>
        <v>52679.120305159457</v>
      </c>
      <c r="H63" s="534">
        <f>B63*0.4/'TD5'!B63</f>
        <v>0.48110515624284739</v>
      </c>
      <c r="I63" s="545">
        <f>C63*0.4/'TD5'!B63</f>
        <v>0.52748292684555054</v>
      </c>
      <c r="J63" s="551">
        <f>D63*0.4/'TD5'!C63</f>
        <v>0.46452365070581442</v>
      </c>
      <c r="K63" s="544">
        <f>E63*0.4/'TD5'!D63</f>
        <v>0.50292924791574478</v>
      </c>
      <c r="L63" s="551">
        <f>F63*0.4/'TD5'!E63</f>
        <v>0.5135575830936433</v>
      </c>
      <c r="M63" s="552">
        <f>G63*0.4/'TD5'!F63</f>
        <v>0.50273776799440384</v>
      </c>
    </row>
    <row r="64" spans="1:13" x14ac:dyDescent="0.2">
      <c r="A64" s="67">
        <v>1968</v>
      </c>
      <c r="B64" s="564">
        <f>avgfiinc!BI57</f>
        <v>33365.277205529652</v>
      </c>
      <c r="C64" s="525">
        <f>avgfiinc!BJ57</f>
        <v>36433.87829455515</v>
      </c>
      <c r="D64" s="524">
        <f>avgfiinc!BK57</f>
        <v>35151.498742022617</v>
      </c>
      <c r="E64" s="524">
        <f>avgfiinc!BL57</f>
        <v>51357.900944174988</v>
      </c>
      <c r="F64" s="524">
        <f>avgfiinc!BM57</f>
        <v>19353.070662031132</v>
      </c>
      <c r="G64" s="525">
        <f>avgfiinc!BN57</f>
        <v>54221.578324872673</v>
      </c>
      <c r="H64" s="534">
        <f>B64*0.4/'TD5'!B64</f>
        <v>0.48014389909803873</v>
      </c>
      <c r="I64" s="545">
        <f>C64*0.4/'TD5'!B64</f>
        <v>0.52430268377065659</v>
      </c>
      <c r="J64" s="551">
        <f>D64*0.4/'TD5'!C64</f>
        <v>0.46396023966372019</v>
      </c>
      <c r="K64" s="544">
        <f>E64*0.4/'TD5'!D64</f>
        <v>0.50145986862480629</v>
      </c>
      <c r="L64" s="551">
        <f>F64*0.4/'TD5'!E64</f>
        <v>0.51393860578536987</v>
      </c>
      <c r="M64" s="552">
        <f>G64*0.4/'TD5'!F64</f>
        <v>0.50111649371683598</v>
      </c>
    </row>
    <row r="65" spans="1:13" x14ac:dyDescent="0.2">
      <c r="A65" s="72">
        <v>1969</v>
      </c>
      <c r="B65" s="565">
        <f>avgfiinc!BI58</f>
        <v>34159.349671074793</v>
      </c>
      <c r="C65" s="527">
        <f>avgfiinc!BJ58</f>
        <v>37084.02580504465</v>
      </c>
      <c r="D65" s="526">
        <f>avgfiinc!BK58</f>
        <v>36036.146595585793</v>
      </c>
      <c r="E65" s="526">
        <f>avgfiinc!BL58</f>
        <v>52643.563556394532</v>
      </c>
      <c r="F65" s="526">
        <f>avgfiinc!BM58</f>
        <v>19718.884782055426</v>
      </c>
      <c r="G65" s="527">
        <f>avgfiinc!BN58</f>
        <v>55674.047007552072</v>
      </c>
      <c r="H65" s="535">
        <f>B65*0.4/'TD5'!B65</f>
        <v>0.48630540678277623</v>
      </c>
      <c r="I65" s="546">
        <f>C65*0.4/'TD5'!B65</f>
        <v>0.52794220112264156</v>
      </c>
      <c r="J65" s="553">
        <f>D65*0.4/'TD5'!C65</f>
        <v>0.46951376134529715</v>
      </c>
      <c r="K65" s="547">
        <f>E65*0.4/'TD5'!D65</f>
        <v>0.50515757547691464</v>
      </c>
      <c r="L65" s="553">
        <f>F65*0.4/'TD5'!E65</f>
        <v>0.52283936738967896</v>
      </c>
      <c r="M65" s="554">
        <f>G65*0.4/'TD5'!F65</f>
        <v>0.50692823762074102</v>
      </c>
    </row>
    <row r="66" spans="1:13" x14ac:dyDescent="0.2">
      <c r="A66" s="67">
        <v>1970</v>
      </c>
      <c r="B66" s="564">
        <f>avgfiinc!BI59</f>
        <v>33754.939645414946</v>
      </c>
      <c r="C66" s="525">
        <f>avgfiinc!BJ59</f>
        <v>36389.593108389301</v>
      </c>
      <c r="D66" s="524">
        <f>avgfiinc!BK59</f>
        <v>35733.093329407013</v>
      </c>
      <c r="E66" s="524">
        <f>avgfiinc!BL59</f>
        <v>51821.077326667051</v>
      </c>
      <c r="F66" s="524">
        <f>avgfiinc!BM59</f>
        <v>19122.554728906765</v>
      </c>
      <c r="G66" s="525">
        <f>avgfiinc!BN59</f>
        <v>54445.042192521614</v>
      </c>
      <c r="H66" s="534">
        <f>B66*0.4/'TD5'!B66</f>
        <v>0.49416307138744736</v>
      </c>
      <c r="I66" s="545">
        <f>C66*0.4/'TD5'!B66</f>
        <v>0.53273367648944259</v>
      </c>
      <c r="J66" s="551">
        <f>D66*0.4/'TD5'!C66</f>
        <v>0.47691128088627022</v>
      </c>
      <c r="K66" s="544">
        <f>E66*0.4/'TD5'!D66</f>
        <v>0.50993433233816177</v>
      </c>
      <c r="L66" s="551">
        <f>F66*0.4/'TD5'!E66</f>
        <v>0.53163579106330872</v>
      </c>
      <c r="M66" s="552">
        <f>G66*0.4/'TD5'!F66</f>
        <v>0.51347774325404316</v>
      </c>
    </row>
    <row r="67" spans="1:13" x14ac:dyDescent="0.2">
      <c r="A67" s="67">
        <v>1971</v>
      </c>
      <c r="B67" s="564">
        <f>avgfiinc!BI60</f>
        <v>33787.707705025852</v>
      </c>
      <c r="C67" s="525">
        <f>avgfiinc!BJ60</f>
        <v>36214.042261095034</v>
      </c>
      <c r="D67" s="524">
        <f>avgfiinc!BK60</f>
        <v>35810.335074023991</v>
      </c>
      <c r="E67" s="524">
        <f>avgfiinc!BL60</f>
        <v>51703.168031874491</v>
      </c>
      <c r="F67" s="524">
        <f>avgfiinc!BM60</f>
        <v>19267.835282762877</v>
      </c>
      <c r="G67" s="525">
        <f>avgfiinc!BN60</f>
        <v>54377.680244161311</v>
      </c>
      <c r="H67" s="534">
        <f>B67*0.4/'TD5'!B67</f>
        <v>0.4964488906844054</v>
      </c>
      <c r="I67" s="545">
        <f>C67*0.4/'TD5'!B67</f>
        <v>0.53209946246352047</v>
      </c>
      <c r="J67" s="551">
        <f>D67*0.4/'TD5'!C67</f>
        <v>0.47971813488402398</v>
      </c>
      <c r="K67" s="544">
        <f>E67*0.4/'TD5'!D67</f>
        <v>0.51217315255780715</v>
      </c>
      <c r="L67" s="551">
        <f>F67*0.4/'TD5'!E67</f>
        <v>0.53284694999456406</v>
      </c>
      <c r="M67" s="552">
        <f>G67*0.4/'TD5'!F67</f>
        <v>0.5150619821215513</v>
      </c>
    </row>
    <row r="68" spans="1:13" x14ac:dyDescent="0.2">
      <c r="A68" s="67">
        <v>1972</v>
      </c>
      <c r="B68" s="564">
        <f>avgfiinc!BI61</f>
        <v>35277.936671640935</v>
      </c>
      <c r="C68" s="525">
        <f>avgfiinc!BJ61</f>
        <v>37676.120668901473</v>
      </c>
      <c r="D68" s="524">
        <f>avgfiinc!BK61</f>
        <v>37298.48442838998</v>
      </c>
      <c r="E68" s="524">
        <f>avgfiinc!BL61</f>
        <v>53559.560254487355</v>
      </c>
      <c r="F68" s="524">
        <f>avgfiinc!BM61</f>
        <v>20601.414729111111</v>
      </c>
      <c r="G68" s="525">
        <f>avgfiinc!BN61</f>
        <v>55781.615139518442</v>
      </c>
      <c r="H68" s="534">
        <f>B68*0.4/'TD5'!B68</f>
        <v>0.49681386011798173</v>
      </c>
      <c r="I68" s="545">
        <f>C68*0.4/'TD5'!B68</f>
        <v>0.53058712356141768</v>
      </c>
      <c r="J68" s="551">
        <f>D68*0.4/'TD5'!C68</f>
        <v>0.48007560175756225</v>
      </c>
      <c r="K68" s="544">
        <f>E68*0.4/'TD5'!D68</f>
        <v>0.51174671366607072</v>
      </c>
      <c r="L68" s="551">
        <f>F68*0.4/'TD5'!E68</f>
        <v>0.5317839290946722</v>
      </c>
      <c r="M68" s="552">
        <f>G68*0.4/'TD5'!F68</f>
        <v>0.51516328196885286</v>
      </c>
    </row>
    <row r="69" spans="1:13" x14ac:dyDescent="0.2">
      <c r="A69" s="67">
        <v>1973</v>
      </c>
      <c r="B69" s="564">
        <f>avgfiinc!BI62</f>
        <v>36304.639489859175</v>
      </c>
      <c r="C69" s="525">
        <f>avgfiinc!BJ62</f>
        <v>38606.445858513078</v>
      </c>
      <c r="D69" s="524">
        <f>avgfiinc!BK62</f>
        <v>38419.799570182462</v>
      </c>
      <c r="E69" s="524">
        <f>avgfiinc!BL62</f>
        <v>55308.187513170829</v>
      </c>
      <c r="F69" s="524">
        <f>avgfiinc!BM62</f>
        <v>21041.255416615099</v>
      </c>
      <c r="G69" s="525">
        <f>avgfiinc!BN62</f>
        <v>57333.766779516853</v>
      </c>
      <c r="H69" s="534">
        <f>B69*0.4/'TD5'!B69</f>
        <v>0.49782146428515267</v>
      </c>
      <c r="I69" s="545">
        <f>C69*0.4/'TD5'!B69</f>
        <v>0.52938460974110058</v>
      </c>
      <c r="J69" s="551">
        <f>D69*0.4/'TD5'!C69</f>
        <v>0.48014965753282002</v>
      </c>
      <c r="K69" s="544">
        <f>E69*0.4/'TD5'!D69</f>
        <v>0.51082328934171528</v>
      </c>
      <c r="L69" s="551">
        <f>F69*0.4/'TD5'!E69</f>
        <v>0.53478552913293231</v>
      </c>
      <c r="M69" s="552">
        <f>G69*0.4/'TD5'!F69</f>
        <v>0.51556936140150356</v>
      </c>
    </row>
    <row r="70" spans="1:13" x14ac:dyDescent="0.2">
      <c r="A70" s="67">
        <v>1974</v>
      </c>
      <c r="B70" s="564">
        <f>avgfiinc!BI63</f>
        <v>36020.003178313258</v>
      </c>
      <c r="C70" s="525">
        <f>avgfiinc!BJ63</f>
        <v>38095.411223796706</v>
      </c>
      <c r="D70" s="524">
        <f>avgfiinc!BK63</f>
        <v>38278.329667141254</v>
      </c>
      <c r="E70" s="524">
        <f>avgfiinc!BL63</f>
        <v>54665.872290157982</v>
      </c>
      <c r="F70" s="524">
        <f>avgfiinc!BM63</f>
        <v>21152.664220569284</v>
      </c>
      <c r="G70" s="525">
        <f>avgfiinc!BN63</f>
        <v>56508.997659545661</v>
      </c>
      <c r="H70" s="534">
        <f>B70*0.4/'TD5'!B70</f>
        <v>0.50008869522434907</v>
      </c>
      <c r="I70" s="545">
        <f>C70*0.4/'TD5'!B70</f>
        <v>0.52890290982577415</v>
      </c>
      <c r="J70" s="551">
        <f>D70*0.4/'TD5'!C70</f>
        <v>0.48313307042053566</v>
      </c>
      <c r="K70" s="544">
        <f>E70*0.4/'TD5'!D70</f>
        <v>0.51191173736924611</v>
      </c>
      <c r="L70" s="551">
        <f>F70*0.4/'TD5'!E70</f>
        <v>0.54166103655006748</v>
      </c>
      <c r="M70" s="552">
        <f>G70*0.4/'TD5'!F70</f>
        <v>0.5160354083659513</v>
      </c>
    </row>
    <row r="71" spans="1:13" x14ac:dyDescent="0.2">
      <c r="A71" s="67">
        <v>1975</v>
      </c>
      <c r="B71" s="564">
        <f>avgfiinc!BI64</f>
        <v>34507.92415319744</v>
      </c>
      <c r="C71" s="525">
        <f>avgfiinc!BJ64</f>
        <v>36215.529427461137</v>
      </c>
      <c r="D71" s="524">
        <f>avgfiinc!BK64</f>
        <v>36603.546707667949</v>
      </c>
      <c r="E71" s="524">
        <f>avgfiinc!BL64</f>
        <v>51431.752089651098</v>
      </c>
      <c r="F71" s="524">
        <f>avgfiinc!BM64</f>
        <v>21025.276003048974</v>
      </c>
      <c r="G71" s="525">
        <f>avgfiinc!BN64</f>
        <v>53529.598497021943</v>
      </c>
      <c r="H71" s="534">
        <f>B71*0.4/'TD5'!B71</f>
        <v>0.50363960204924751</v>
      </c>
      <c r="I71" s="545">
        <f>C71*0.4/'TD5'!B71</f>
        <v>0.52856192530953205</v>
      </c>
      <c r="J71" s="551">
        <f>D71*0.4/'TD5'!C71</f>
        <v>0.48953413783294775</v>
      </c>
      <c r="K71" s="544">
        <f>E71*0.4/'TD5'!D71</f>
        <v>0.51593508259622911</v>
      </c>
      <c r="L71" s="551">
        <f>F71*0.4/'TD5'!E71</f>
        <v>0.54543461216962896</v>
      </c>
      <c r="M71" s="552">
        <f>G71*0.4/'TD5'!F71</f>
        <v>0.51672157659834272</v>
      </c>
    </row>
    <row r="72" spans="1:13" x14ac:dyDescent="0.2">
      <c r="A72" s="67">
        <v>1976</v>
      </c>
      <c r="B72" s="564">
        <f>avgfiinc!BI65</f>
        <v>35811.563735069758</v>
      </c>
      <c r="C72" s="525">
        <f>avgfiinc!BJ65</f>
        <v>37437.370243948688</v>
      </c>
      <c r="D72" s="524">
        <f>avgfiinc!BK65</f>
        <v>38062.744195253668</v>
      </c>
      <c r="E72" s="524">
        <f>avgfiinc!BL65</f>
        <v>53025.504341646731</v>
      </c>
      <c r="F72" s="524">
        <f>avgfiinc!BM65</f>
        <v>22357.819586923408</v>
      </c>
      <c r="G72" s="525">
        <f>avgfiinc!BN65</f>
        <v>55184.667641035492</v>
      </c>
      <c r="H72" s="534">
        <f>B72*0.4/'TD5'!B72</f>
        <v>0.50387079849443239</v>
      </c>
      <c r="I72" s="545">
        <f>C72*0.4/'TD5'!B72</f>
        <v>0.52674599126419253</v>
      </c>
      <c r="J72" s="551">
        <f>D72*0.4/'TD5'!C72</f>
        <v>0.49049194112117794</v>
      </c>
      <c r="K72" s="544">
        <f>E72*0.4/'TD5'!D72</f>
        <v>0.51615556810341456</v>
      </c>
      <c r="L72" s="551">
        <f>F72*0.4/'TD5'!E72</f>
        <v>0.54651946279773267</v>
      </c>
      <c r="M72" s="552">
        <f>G72*0.4/'TD5'!F72</f>
        <v>0.51589008424357996</v>
      </c>
    </row>
    <row r="73" spans="1:13" x14ac:dyDescent="0.2">
      <c r="A73" s="67">
        <v>1977</v>
      </c>
      <c r="B73" s="564">
        <f>avgfiinc!BI66</f>
        <v>36584.859176648526</v>
      </c>
      <c r="C73" s="525">
        <f>avgfiinc!BJ66</f>
        <v>38128.262506706895</v>
      </c>
      <c r="D73" s="524">
        <f>avgfiinc!BK66</f>
        <v>38851.377645633045</v>
      </c>
      <c r="E73" s="524">
        <f>avgfiinc!BL66</f>
        <v>53834.769542887952</v>
      </c>
      <c r="F73" s="524">
        <f>avgfiinc!BM66</f>
        <v>23171.209562124728</v>
      </c>
      <c r="G73" s="525">
        <f>avgfiinc!BN66</f>
        <v>55680.050923089417</v>
      </c>
      <c r="H73" s="534">
        <f>B73*0.4/'TD5'!B73</f>
        <v>0.50351386848738144</v>
      </c>
      <c r="I73" s="545">
        <f>C73*0.4/'TD5'!B73</f>
        <v>0.52475557882448232</v>
      </c>
      <c r="J73" s="551">
        <f>D73*0.4/'TD5'!C73</f>
        <v>0.49048159632756233</v>
      </c>
      <c r="K73" s="544">
        <f>E73*0.4/'TD5'!D73</f>
        <v>0.51575297796239994</v>
      </c>
      <c r="L73" s="551">
        <f>F73*0.4/'TD5'!E73</f>
        <v>0.5455875556999672</v>
      </c>
      <c r="M73" s="552">
        <f>G73*0.4/'TD5'!F73</f>
        <v>0.51493074559588337</v>
      </c>
    </row>
    <row r="74" spans="1:13" x14ac:dyDescent="0.2">
      <c r="A74" s="67">
        <v>1978</v>
      </c>
      <c r="B74" s="564">
        <f>avgfiinc!BI67</f>
        <v>37441.568917142409</v>
      </c>
      <c r="C74" s="525">
        <f>avgfiinc!BJ67</f>
        <v>38947.060246042725</v>
      </c>
      <c r="D74" s="524">
        <f>avgfiinc!BK67</f>
        <v>39924.287099130372</v>
      </c>
      <c r="E74" s="524">
        <f>avgfiinc!BL67</f>
        <v>54751.159866652466</v>
      </c>
      <c r="F74" s="524">
        <f>avgfiinc!BM67</f>
        <v>23963.366710310063</v>
      </c>
      <c r="G74" s="525">
        <f>avgfiinc!BN67</f>
        <v>56597.135027909244</v>
      </c>
      <c r="H74" s="534">
        <f>B74*0.4/'TD5'!B74</f>
        <v>0.50121337817025768</v>
      </c>
      <c r="I74" s="545">
        <f>C74*0.4/'TD5'!B74</f>
        <v>0.52136671085869313</v>
      </c>
      <c r="J74" s="551">
        <f>D74*0.4/'TD5'!C74</f>
        <v>0.48802721776980645</v>
      </c>
      <c r="K74" s="544">
        <f>E74*0.4/'TD5'!D74</f>
        <v>0.51304979047057675</v>
      </c>
      <c r="L74" s="551">
        <f>F74*0.4/'TD5'!E74</f>
        <v>0.54235242707864029</v>
      </c>
      <c r="M74" s="552">
        <f>G74*0.4/'TD5'!F74</f>
        <v>0.51230751490448689</v>
      </c>
    </row>
    <row r="75" spans="1:13" x14ac:dyDescent="0.2">
      <c r="A75" s="72">
        <v>1979</v>
      </c>
      <c r="B75" s="565">
        <f>avgfiinc!BI68</f>
        <v>38098.497049822712</v>
      </c>
      <c r="C75" s="527">
        <f>avgfiinc!BJ68</f>
        <v>39619.58208366506</v>
      </c>
      <c r="D75" s="526">
        <f>avgfiinc!BK68</f>
        <v>40527.77579121694</v>
      </c>
      <c r="E75" s="526">
        <f>avgfiinc!BL68</f>
        <v>55247.151876560558</v>
      </c>
      <c r="F75" s="526">
        <f>avgfiinc!BM68</f>
        <v>24994.441263170393</v>
      </c>
      <c r="G75" s="527">
        <f>avgfiinc!BN68</f>
        <v>57285.945702050361</v>
      </c>
      <c r="H75" s="536">
        <f>B75*0.4/'TD5'!B75</f>
        <v>0.49558809399604792</v>
      </c>
      <c r="I75" s="547">
        <f>C75*0.4/'TD5'!B75</f>
        <v>0.51537448167800903</v>
      </c>
      <c r="J75" s="553">
        <f>D75*0.4/'TD5'!C75</f>
        <v>0.48308262228965754</v>
      </c>
      <c r="K75" s="547">
        <f>E75*0.4/'TD5'!D75</f>
        <v>0.50750574469566356</v>
      </c>
      <c r="L75" s="553">
        <f>F75*0.4/'TD5'!E75</f>
        <v>0.53583782911300659</v>
      </c>
      <c r="M75" s="554">
        <f>G75*0.4/'TD5'!F75</f>
        <v>0.50606673955917358</v>
      </c>
    </row>
    <row r="76" spans="1:13" x14ac:dyDescent="0.2">
      <c r="A76" s="67">
        <v>1980</v>
      </c>
      <c r="B76" s="564">
        <f>avgfiinc!BI69</f>
        <v>38014.560640165597</v>
      </c>
      <c r="C76" s="525">
        <f>avgfiinc!BJ69</f>
        <v>39265.362590855912</v>
      </c>
      <c r="D76" s="524">
        <f>avgfiinc!BK69</f>
        <v>40365.241691302559</v>
      </c>
      <c r="E76" s="524">
        <f>avgfiinc!BL69</f>
        <v>54399.263923251456</v>
      </c>
      <c r="F76" s="524">
        <f>avgfiinc!BM69</f>
        <v>25464.021500351795</v>
      </c>
      <c r="G76" s="525">
        <f>avgfiinc!BN69</f>
        <v>56624.959430478943</v>
      </c>
      <c r="H76" s="533">
        <f>B76*0.4/'TD5'!B76</f>
        <v>0.4995229840278626</v>
      </c>
      <c r="I76" s="544">
        <f>C76*0.4/'TD5'!B76</f>
        <v>0.51595890522003174</v>
      </c>
      <c r="J76" s="551">
        <f>D76*0.4/'TD5'!C76</f>
        <v>0.48823621869087225</v>
      </c>
      <c r="K76" s="544">
        <f>E76*0.4/'TD5'!D76</f>
        <v>0.50943329930305481</v>
      </c>
      <c r="L76" s="551">
        <f>F76*0.4/'TD5'!E76</f>
        <v>0.53864249587059021</v>
      </c>
      <c r="M76" s="552">
        <f>G76*0.4/'TD5'!F76</f>
        <v>0.50809183716773987</v>
      </c>
    </row>
    <row r="77" spans="1:13" x14ac:dyDescent="0.2">
      <c r="A77" s="67">
        <v>1981</v>
      </c>
      <c r="B77" s="564">
        <f>avgfiinc!BI70</f>
        <v>37926.614122305255</v>
      </c>
      <c r="C77" s="525">
        <f>avgfiinc!BJ70</f>
        <v>39011.892287416311</v>
      </c>
      <c r="D77" s="524">
        <f>avgfiinc!BK70</f>
        <v>40205.037634858207</v>
      </c>
      <c r="E77" s="524">
        <f>avgfiinc!BL70</f>
        <v>53806.086418100575</v>
      </c>
      <c r="F77" s="524">
        <f>avgfiinc!BM70</f>
        <v>25627.364142082781</v>
      </c>
      <c r="G77" s="525">
        <f>avgfiinc!BN70</f>
        <v>56078.435155419495</v>
      </c>
      <c r="H77" s="533">
        <f>B77*0.4/'TD5'!B77</f>
        <v>0.50335085391998291</v>
      </c>
      <c r="I77" s="544">
        <f>C77*0.4/'TD5'!B77</f>
        <v>0.51775434613227855</v>
      </c>
      <c r="J77" s="551">
        <f>D77*0.4/'TD5'!C77</f>
        <v>0.49418509006500244</v>
      </c>
      <c r="K77" s="544">
        <f>E77*0.4/'TD5'!D77</f>
        <v>0.5127393901348114</v>
      </c>
      <c r="L77" s="551">
        <f>F77*0.4/'TD5'!E77</f>
        <v>0.53826689720153809</v>
      </c>
      <c r="M77" s="552">
        <f>G77*0.4/'TD5'!F77</f>
        <v>0.510312259197235</v>
      </c>
    </row>
    <row r="78" spans="1:13" x14ac:dyDescent="0.2">
      <c r="A78" s="67">
        <v>1982</v>
      </c>
      <c r="B78" s="564">
        <f>avgfiinc!BI71</f>
        <v>37130.531374743172</v>
      </c>
      <c r="C78" s="525">
        <f>avgfiinc!BJ71</f>
        <v>37882.055403216997</v>
      </c>
      <c r="D78" s="524">
        <f>avgfiinc!BK71</f>
        <v>39418.075834835974</v>
      </c>
      <c r="E78" s="524">
        <f>avgfiinc!BL71</f>
        <v>52377.957327360244</v>
      </c>
      <c r="F78" s="524">
        <f>avgfiinc!BM71</f>
        <v>25404.277060438235</v>
      </c>
      <c r="G78" s="525">
        <f>avgfiinc!BN71</f>
        <v>54493.926041745835</v>
      </c>
      <c r="H78" s="533">
        <f>B78*0.4/'TD5'!B78</f>
        <v>0.5027773380279541</v>
      </c>
      <c r="I78" s="544">
        <f>C78*0.4/'TD5'!B78</f>
        <v>0.51295357942581177</v>
      </c>
      <c r="J78" s="551">
        <f>D78*0.4/'TD5'!C78</f>
        <v>0.49661779403686518</v>
      </c>
      <c r="K78" s="544">
        <f>E78*0.4/'TD5'!D78</f>
        <v>0.51072588562965382</v>
      </c>
      <c r="L78" s="551">
        <f>F78*0.4/'TD5'!E78</f>
        <v>0.5333191454410553</v>
      </c>
      <c r="M78" s="552">
        <f>G78*0.4/'TD5'!F78</f>
        <v>0.50711178779602051</v>
      </c>
    </row>
    <row r="79" spans="1:13" x14ac:dyDescent="0.2">
      <c r="A79" s="67">
        <v>1983</v>
      </c>
      <c r="B79" s="564">
        <f>avgfiinc!BI72</f>
        <v>37098.153847331414</v>
      </c>
      <c r="C79" s="525">
        <f>avgfiinc!BJ72</f>
        <v>37568.729748714126</v>
      </c>
      <c r="D79" s="524">
        <f>avgfiinc!BK72</f>
        <v>39465.190661242123</v>
      </c>
      <c r="E79" s="524">
        <f>avgfiinc!BL72</f>
        <v>51434.900001949245</v>
      </c>
      <c r="F79" s="524">
        <f>avgfiinc!BM72</f>
        <v>26022.565168066329</v>
      </c>
      <c r="G79" s="525">
        <f>avgfiinc!BN72</f>
        <v>54039.948751188393</v>
      </c>
      <c r="H79" s="533">
        <f>B79*0.4/'TD5'!B79</f>
        <v>0.49959689378738398</v>
      </c>
      <c r="I79" s="544">
        <f>C79*0.4/'TD5'!B79</f>
        <v>0.50593408942222584</v>
      </c>
      <c r="J79" s="551">
        <f>D79*0.4/'TD5'!C79</f>
        <v>0.49472320079803478</v>
      </c>
      <c r="K79" s="544">
        <f>E79*0.4/'TD5'!D79</f>
        <v>0.50527256727218628</v>
      </c>
      <c r="L79" s="551">
        <f>F79*0.4/'TD5'!E79</f>
        <v>0.52993780374526978</v>
      </c>
      <c r="M79" s="552">
        <f>G79*0.4/'TD5'!F79</f>
        <v>0.50252869725227356</v>
      </c>
    </row>
    <row r="80" spans="1:13" x14ac:dyDescent="0.2">
      <c r="A80" s="67">
        <v>1984</v>
      </c>
      <c r="B80" s="564">
        <f>avgfiinc!BI73</f>
        <v>38242.085087835396</v>
      </c>
      <c r="C80" s="525">
        <f>avgfiinc!BJ73</f>
        <v>38815.025065459631</v>
      </c>
      <c r="D80" s="524">
        <f>avgfiinc!BK73</f>
        <v>40633.857328012979</v>
      </c>
      <c r="E80" s="524">
        <f>avgfiinc!BL73</f>
        <v>52869.996356213102</v>
      </c>
      <c r="F80" s="524">
        <f>avgfiinc!BM73</f>
        <v>26679.37043869443</v>
      </c>
      <c r="G80" s="525">
        <f>avgfiinc!BN73</f>
        <v>55678.063580360737</v>
      </c>
      <c r="H80" s="533">
        <f>B80*0.4/'TD5'!B80</f>
        <v>0.49617481231689459</v>
      </c>
      <c r="I80" s="544">
        <f>C80*0.4/'TD5'!B80</f>
        <v>0.50360846519470215</v>
      </c>
      <c r="J80" s="551">
        <f>D80*0.4/'TD5'!C80</f>
        <v>0.48987305164337158</v>
      </c>
      <c r="K80" s="544">
        <f>E80*0.4/'TD5'!D80</f>
        <v>0.50178390741348267</v>
      </c>
      <c r="L80" s="551">
        <f>F80*0.4/'TD5'!E80</f>
        <v>0.5226311683654784</v>
      </c>
      <c r="M80" s="552">
        <f>G80*0.4/'TD5'!F80</f>
        <v>0.49916008114814758</v>
      </c>
    </row>
    <row r="81" spans="1:13" x14ac:dyDescent="0.2">
      <c r="A81" s="67">
        <v>1985</v>
      </c>
      <c r="B81" s="564">
        <f>avgfiinc!BI74</f>
        <v>38976.403821519671</v>
      </c>
      <c r="C81" s="525">
        <f>avgfiinc!BJ74</f>
        <v>39603.717783417836</v>
      </c>
      <c r="D81" s="524">
        <f>avgfiinc!BK74</f>
        <v>41469.897713213475</v>
      </c>
      <c r="E81" s="524">
        <f>avgfiinc!BL74</f>
        <v>53776.007084170735</v>
      </c>
      <c r="F81" s="524">
        <f>avgfiinc!BM74</f>
        <v>27505.20305088392</v>
      </c>
      <c r="G81" s="525">
        <f>avgfiinc!BN74</f>
        <v>56414.693357774595</v>
      </c>
      <c r="H81" s="533">
        <f>B81*0.4/'TD5'!B81</f>
        <v>0.49070927500724792</v>
      </c>
      <c r="I81" s="544">
        <f>C81*0.4/'TD5'!B81</f>
        <v>0.49860709905624384</v>
      </c>
      <c r="J81" s="551">
        <f>D81*0.4/'TD5'!C81</f>
        <v>0.48565462231636064</v>
      </c>
      <c r="K81" s="544">
        <f>E81*0.4/'TD5'!D81</f>
        <v>0.49722540378570551</v>
      </c>
      <c r="L81" s="551">
        <f>F81*0.4/'TD5'!E81</f>
        <v>0.51706576347351085</v>
      </c>
      <c r="M81" s="552">
        <f>G81*0.4/'TD5'!F81</f>
        <v>0.4929401278495788</v>
      </c>
    </row>
    <row r="82" spans="1:13" x14ac:dyDescent="0.2">
      <c r="A82" s="67">
        <v>1986</v>
      </c>
      <c r="B82" s="564">
        <f>avgfiinc!BI75</f>
        <v>40090.583941356039</v>
      </c>
      <c r="C82" s="525">
        <f>avgfiinc!BJ75</f>
        <v>40638.817973912403</v>
      </c>
      <c r="D82" s="524">
        <f>avgfiinc!BK75</f>
        <v>42740.47664122055</v>
      </c>
      <c r="E82" s="524">
        <f>avgfiinc!BL75</f>
        <v>54775.291743095979</v>
      </c>
      <c r="F82" s="524">
        <f>avgfiinc!BM75</f>
        <v>28641.890431715623</v>
      </c>
      <c r="G82" s="525">
        <f>avgfiinc!BN75</f>
        <v>57507.946513421099</v>
      </c>
      <c r="H82" s="533">
        <f>B82*0.4/'TD5'!B82</f>
        <v>0.47422385215759283</v>
      </c>
      <c r="I82" s="544">
        <f>C82*0.4/'TD5'!B82</f>
        <v>0.48070880770683289</v>
      </c>
      <c r="J82" s="551">
        <f>D82*0.4/'TD5'!C82</f>
        <v>0.47052028775215154</v>
      </c>
      <c r="K82" s="544">
        <f>E82*0.4/'TD5'!D82</f>
        <v>0.48195281624793995</v>
      </c>
      <c r="L82" s="551">
        <f>F82*0.4/'TD5'!E82</f>
        <v>0.49226927757263178</v>
      </c>
      <c r="M82" s="552">
        <f>G82*0.4/'TD5'!F82</f>
        <v>0.47574508190155029</v>
      </c>
    </row>
    <row r="83" spans="1:13" x14ac:dyDescent="0.2">
      <c r="A83" s="67">
        <v>1987</v>
      </c>
      <c r="B83" s="564">
        <f>avgfiinc!BI76</f>
        <v>40447.536655501426</v>
      </c>
      <c r="C83" s="525">
        <f>avgfiinc!BJ76</f>
        <v>40773.766664230883</v>
      </c>
      <c r="D83" s="524">
        <f>avgfiinc!BK76</f>
        <v>43377.862808462662</v>
      </c>
      <c r="E83" s="524">
        <f>avgfiinc!BL76</f>
        <v>54471.291663080025</v>
      </c>
      <c r="F83" s="524">
        <f>avgfiinc!BM76</f>
        <v>29157.392628037429</v>
      </c>
      <c r="G83" s="525">
        <f>avgfiinc!BN76</f>
        <v>57393.537058318412</v>
      </c>
      <c r="H83" s="533">
        <f>B83*0.4/'TD5'!B83</f>
        <v>0.4919012188911438</v>
      </c>
      <c r="I83" s="544">
        <f>C83*0.4/'TD5'!B83</f>
        <v>0.49586865305900585</v>
      </c>
      <c r="J83" s="551">
        <f>D83*0.4/'TD5'!C83</f>
        <v>0.48333063721656794</v>
      </c>
      <c r="K83" s="544">
        <f>E83*0.4/'TD5'!D83</f>
        <v>0.4887082576751709</v>
      </c>
      <c r="L83" s="551">
        <f>F83*0.4/'TD5'!E83</f>
        <v>0.52650448679924011</v>
      </c>
      <c r="M83" s="552">
        <f>G83*0.4/'TD5'!F83</f>
        <v>0.49196714162826538</v>
      </c>
    </row>
    <row r="84" spans="1:13" x14ac:dyDescent="0.2">
      <c r="A84" s="67">
        <v>1988</v>
      </c>
      <c r="B84" s="564">
        <f>avgfiinc!BI77</f>
        <v>41102.478153903154</v>
      </c>
      <c r="C84" s="525">
        <f>avgfiinc!BJ77</f>
        <v>41418.399185163194</v>
      </c>
      <c r="D84" s="524">
        <f>avgfiinc!BK77</f>
        <v>44122.551219449051</v>
      </c>
      <c r="E84" s="524">
        <f>avgfiinc!BL77</f>
        <v>54859.472499957519</v>
      </c>
      <c r="F84" s="524">
        <f>avgfiinc!BM77</f>
        <v>29821.827576543968</v>
      </c>
      <c r="G84" s="525">
        <f>avgfiinc!BN77</f>
        <v>58040.686337392559</v>
      </c>
      <c r="H84" s="533">
        <f>B84*0.4/'TD5'!B84</f>
        <v>0.47297188639640808</v>
      </c>
      <c r="I84" s="544">
        <f>C84*0.4/'TD5'!B84</f>
        <v>0.47660723328590388</v>
      </c>
      <c r="J84" s="551">
        <f>D84*0.4/'TD5'!C84</f>
        <v>0.46473291516304022</v>
      </c>
      <c r="K84" s="544">
        <f>E84*0.4/'TD5'!D84</f>
        <v>0.46682745218276978</v>
      </c>
      <c r="L84" s="551">
        <f>F84*0.4/'TD5'!E84</f>
        <v>0.50895297527313232</v>
      </c>
      <c r="M84" s="552">
        <f>G84*0.4/'TD5'!F84</f>
        <v>0.47197672724723816</v>
      </c>
    </row>
    <row r="85" spans="1:13" x14ac:dyDescent="0.2">
      <c r="A85" s="72">
        <v>1989</v>
      </c>
      <c r="B85" s="565">
        <f>avgfiinc!BI78</f>
        <v>41504.896404625812</v>
      </c>
      <c r="C85" s="527">
        <f>avgfiinc!BJ78</f>
        <v>41730.089011461103</v>
      </c>
      <c r="D85" s="526">
        <f>avgfiinc!BK78</f>
        <v>44496.958451960403</v>
      </c>
      <c r="E85" s="526">
        <f>avgfiinc!BL78</f>
        <v>54706.703356976228</v>
      </c>
      <c r="F85" s="526">
        <f>avgfiinc!BM78</f>
        <v>30587.635358356511</v>
      </c>
      <c r="G85" s="527">
        <f>avgfiinc!BN78</f>
        <v>58177.682617648155</v>
      </c>
      <c r="H85" s="536">
        <f>B85*0.4/'TD5'!B85</f>
        <v>0.47713375091552734</v>
      </c>
      <c r="I85" s="547">
        <f>C85*0.4/'TD5'!B85</f>
        <v>0.47972252964973455</v>
      </c>
      <c r="J85" s="553">
        <f>D85*0.4/'TD5'!C85</f>
        <v>0.4685457050800324</v>
      </c>
      <c r="K85" s="547">
        <f>E85*0.4/'TD5'!D85</f>
        <v>0.46957182884216309</v>
      </c>
      <c r="L85" s="553">
        <f>F85*0.4/'TD5'!E85</f>
        <v>0.51093584299087524</v>
      </c>
      <c r="M85" s="554">
        <f>G85*0.4/'TD5'!F85</f>
        <v>0.47483435273170471</v>
      </c>
    </row>
    <row r="86" spans="1:13" x14ac:dyDescent="0.2">
      <c r="A86" s="67">
        <v>1990</v>
      </c>
      <c r="B86" s="564">
        <f>avgfiinc!BI79</f>
        <v>41367.193677791445</v>
      </c>
      <c r="C86" s="525">
        <f>avgfiinc!BJ79</f>
        <v>41571.219176827137</v>
      </c>
      <c r="D86" s="524">
        <f>avgfiinc!BK79</f>
        <v>44415.129844966577</v>
      </c>
      <c r="E86" s="524">
        <f>avgfiinc!BL79</f>
        <v>54250.16614381261</v>
      </c>
      <c r="F86" s="524">
        <f>avgfiinc!BM79</f>
        <v>30721.77448377441</v>
      </c>
      <c r="G86" s="525">
        <f>avgfiinc!BN79</f>
        <v>57860.783995621649</v>
      </c>
      <c r="H86" s="533">
        <f>B86*0.4/'TD5'!B86</f>
        <v>0.47838425636291498</v>
      </c>
      <c r="I86" s="544">
        <f>C86*0.4/'TD5'!B86</f>
        <v>0.48074367642402638</v>
      </c>
      <c r="J86" s="551">
        <f>D86*0.4/'TD5'!C86</f>
        <v>0.46930432319641108</v>
      </c>
      <c r="K86" s="544">
        <f>E86*0.4/'TD5'!D86</f>
        <v>0.46872073411941528</v>
      </c>
      <c r="L86" s="551">
        <f>F86*0.4/'TD5'!E86</f>
        <v>0.51608404517173767</v>
      </c>
      <c r="M86" s="552">
        <f>G86*0.4/'TD5'!F86</f>
        <v>0.47646605968475336</v>
      </c>
    </row>
    <row r="87" spans="1:13" x14ac:dyDescent="0.2">
      <c r="A87" s="67">
        <v>1991</v>
      </c>
      <c r="B87" s="564">
        <f>avgfiinc!BI80</f>
        <v>40561.135755078329</v>
      </c>
      <c r="C87" s="525">
        <f>avgfiinc!BJ80</f>
        <v>40589.625945383916</v>
      </c>
      <c r="D87" s="524">
        <f>avgfiinc!BK80</f>
        <v>43725.132329103915</v>
      </c>
      <c r="E87" s="524">
        <f>avgfiinc!BL80</f>
        <v>52558.960557867867</v>
      </c>
      <c r="F87" s="524">
        <f>avgfiinc!BM80</f>
        <v>30539.360366382363</v>
      </c>
      <c r="G87" s="525">
        <f>avgfiinc!BN80</f>
        <v>56330.555403873223</v>
      </c>
      <c r="H87" s="533">
        <f>B87*0.4/'TD5'!B87</f>
        <v>0.48500820994377131</v>
      </c>
      <c r="I87" s="544">
        <f>C87*0.4/'TD5'!B87</f>
        <v>0.48534888029098511</v>
      </c>
      <c r="J87" s="551">
        <f>D87*0.4/'TD5'!C87</f>
        <v>0.47615712881088251</v>
      </c>
      <c r="K87" s="544">
        <f>E87*0.4/'TD5'!D87</f>
        <v>0.47331982851028437</v>
      </c>
      <c r="L87" s="551">
        <f>F87*0.4/'TD5'!E87</f>
        <v>0.52319133281707753</v>
      </c>
      <c r="M87" s="552">
        <f>G87*0.4/'TD5'!F87</f>
        <v>0.48112386465072626</v>
      </c>
    </row>
    <row r="88" spans="1:13" x14ac:dyDescent="0.2">
      <c r="A88" s="67">
        <v>1992</v>
      </c>
      <c r="B88" s="564">
        <f>avgfiinc!BI81</f>
        <v>40463.107142604596</v>
      </c>
      <c r="C88" s="525">
        <f>avgfiinc!BJ81</f>
        <v>40324.589227882461</v>
      </c>
      <c r="D88" s="524">
        <f>avgfiinc!BK81</f>
        <v>43757.630492477525</v>
      </c>
      <c r="E88" s="524">
        <f>avgfiinc!BL81</f>
        <v>51865.414474728648</v>
      </c>
      <c r="F88" s="524">
        <f>avgfiinc!BM81</f>
        <v>30686.976957852527</v>
      </c>
      <c r="G88" s="525">
        <f>avgfiinc!BN81</f>
        <v>55618.175260471369</v>
      </c>
      <c r="H88" s="533">
        <f>B88*0.4/'TD5'!B88</f>
        <v>0.47860422730445867</v>
      </c>
      <c r="I88" s="544">
        <f>C88*0.4/'TD5'!B88</f>
        <v>0.47696581482887274</v>
      </c>
      <c r="J88" s="551">
        <f>D88*0.4/'TD5'!C88</f>
        <v>0.46916401386260986</v>
      </c>
      <c r="K88" s="544">
        <f>E88*0.4/'TD5'!D88</f>
        <v>0.46162524819374096</v>
      </c>
      <c r="L88" s="551">
        <f>F88*0.4/'TD5'!E88</f>
        <v>0.51879504323005676</v>
      </c>
      <c r="M88" s="552">
        <f>G88*0.4/'TD5'!F88</f>
        <v>0.47229105234146113</v>
      </c>
    </row>
    <row r="89" spans="1:13" x14ac:dyDescent="0.2">
      <c r="A89" s="67">
        <v>1993</v>
      </c>
      <c r="B89" s="564">
        <f>avgfiinc!BI82</f>
        <v>40244.145391449732</v>
      </c>
      <c r="C89" s="525">
        <f>avgfiinc!BJ82</f>
        <v>39799.287235434247</v>
      </c>
      <c r="D89" s="524">
        <f>avgfiinc!BK82</f>
        <v>43645.644121011203</v>
      </c>
      <c r="E89" s="524">
        <f>avgfiinc!BL82</f>
        <v>51815.117560755323</v>
      </c>
      <c r="F89" s="524">
        <f>avgfiinc!BM82</f>
        <v>29862.837241694357</v>
      </c>
      <c r="G89" s="525">
        <f>avgfiinc!BN82</f>
        <v>55127.578611216035</v>
      </c>
      <c r="H89" s="533">
        <f>B89*0.4/'TD5'!B89</f>
        <v>0.48105448484420776</v>
      </c>
      <c r="I89" s="544">
        <f>C89*0.4/'TD5'!B89</f>
        <v>0.47573691606521612</v>
      </c>
      <c r="J89" s="551">
        <f>D89*0.4/'TD5'!C89</f>
        <v>0.47048380970954895</v>
      </c>
      <c r="K89" s="544">
        <f>E89*0.4/'TD5'!D89</f>
        <v>0.46220383048057556</v>
      </c>
      <c r="L89" s="551">
        <f>F89*0.4/'TD5'!E89</f>
        <v>0.5156722366809845</v>
      </c>
      <c r="M89" s="552">
        <f>G89*0.4/'TD5'!F89</f>
        <v>0.47365140914916998</v>
      </c>
    </row>
    <row r="90" spans="1:13" x14ac:dyDescent="0.2">
      <c r="A90" s="67">
        <v>1994</v>
      </c>
      <c r="B90" s="564">
        <f>avgfiinc!BI83</f>
        <v>40715.523479241085</v>
      </c>
      <c r="C90" s="525">
        <f>avgfiinc!BJ83</f>
        <v>40161.436238293769</v>
      </c>
      <c r="D90" s="524">
        <f>avgfiinc!BK83</f>
        <v>44191.732564883619</v>
      </c>
      <c r="E90" s="524">
        <f>avgfiinc!BL83</f>
        <v>52411.082657725732</v>
      </c>
      <c r="F90" s="524">
        <f>avgfiinc!BM83</f>
        <v>29980.383978924245</v>
      </c>
      <c r="G90" s="525">
        <f>avgfiinc!BN83</f>
        <v>55610.534559319822</v>
      </c>
      <c r="H90" s="533">
        <f>B90*0.4/'TD5'!B90</f>
        <v>0.48027548193931585</v>
      </c>
      <c r="I90" s="544">
        <f>C90*0.4/'TD5'!B90</f>
        <v>0.47373953461647039</v>
      </c>
      <c r="J90" s="551">
        <f>D90*0.4/'TD5'!C90</f>
        <v>0.46960118412971491</v>
      </c>
      <c r="K90" s="544">
        <f>E90*0.4/'TD5'!D90</f>
        <v>0.46152353286743164</v>
      </c>
      <c r="L90" s="551">
        <f>F90*0.4/'TD5'!E90</f>
        <v>0.51300007104873646</v>
      </c>
      <c r="M90" s="552">
        <f>G90*0.4/'TD5'!F90</f>
        <v>0.47273528575897211</v>
      </c>
    </row>
    <row r="91" spans="1:13" x14ac:dyDescent="0.2">
      <c r="A91" s="67">
        <v>1995</v>
      </c>
      <c r="B91" s="564">
        <f>avgfiinc!BI84</f>
        <v>41580.802004390949</v>
      </c>
      <c r="C91" s="525">
        <f>avgfiinc!BJ84</f>
        <v>41175.158333933156</v>
      </c>
      <c r="D91" s="524">
        <f>avgfiinc!BK84</f>
        <v>45022.312286693923</v>
      </c>
      <c r="E91" s="524">
        <f>avgfiinc!BL84</f>
        <v>53133.23252194393</v>
      </c>
      <c r="F91" s="524">
        <f>avgfiinc!BM84</f>
        <v>31175.742043960807</v>
      </c>
      <c r="G91" s="525">
        <f>avgfiinc!BN84</f>
        <v>56609.496500640744</v>
      </c>
      <c r="H91" s="533">
        <f>B91*0.4/'TD5'!B91</f>
        <v>0.4736697375774383</v>
      </c>
      <c r="I91" s="544">
        <f>C91*0.4/'TD5'!B91</f>
        <v>0.46904882788658142</v>
      </c>
      <c r="J91" s="551">
        <f>D91*0.4/'TD5'!C91</f>
        <v>0.46336933970451355</v>
      </c>
      <c r="K91" s="544">
        <f>E91*0.4/'TD5'!D91</f>
        <v>0.45503643155097967</v>
      </c>
      <c r="L91" s="551">
        <f>F91*0.4/'TD5'!E91</f>
        <v>0.50625944137573242</v>
      </c>
      <c r="M91" s="552">
        <f>G91*0.4/'TD5'!F91</f>
        <v>0.46531125903129572</v>
      </c>
    </row>
    <row r="92" spans="1:13" x14ac:dyDescent="0.2">
      <c r="A92" s="67">
        <v>1996</v>
      </c>
      <c r="B92" s="564">
        <f>avgfiinc!BI85</f>
        <v>42510.749997444123</v>
      </c>
      <c r="C92" s="525">
        <f>avgfiinc!BJ85</f>
        <v>42226.966799191097</v>
      </c>
      <c r="D92" s="524">
        <f>avgfiinc!BK85</f>
        <v>45662.619573253702</v>
      </c>
      <c r="E92" s="524">
        <f>avgfiinc!BL85</f>
        <v>53593.814555125835</v>
      </c>
      <c r="F92" s="524">
        <f>avgfiinc!BM85</f>
        <v>32515.252823535135</v>
      </c>
      <c r="G92" s="525">
        <f>avgfiinc!BN85</f>
        <v>57485.413071301729</v>
      </c>
      <c r="H92" s="533">
        <f>B92*0.4/'TD5'!B92</f>
        <v>0.46156889200210577</v>
      </c>
      <c r="I92" s="544">
        <f>C92*0.4/'TD5'!B92</f>
        <v>0.45848765969276423</v>
      </c>
      <c r="J92" s="551">
        <f>D92*0.4/'TD5'!C92</f>
        <v>0.45509961247444153</v>
      </c>
      <c r="K92" s="544">
        <f>E92*0.4/'TD5'!D92</f>
        <v>0.44440704584121704</v>
      </c>
      <c r="L92" s="551">
        <f>F92*0.4/'TD5'!E92</f>
        <v>0.49415144324302679</v>
      </c>
      <c r="M92" s="552">
        <f>G92*0.4/'TD5'!F92</f>
        <v>0.45340102910995489</v>
      </c>
    </row>
    <row r="93" spans="1:13" x14ac:dyDescent="0.2">
      <c r="A93" s="67">
        <v>1997</v>
      </c>
      <c r="B93" s="564">
        <f>avgfiinc!BI86</f>
        <v>44025.493524708785</v>
      </c>
      <c r="C93" s="525">
        <f>avgfiinc!BJ86</f>
        <v>43865.090680251815</v>
      </c>
      <c r="D93" s="524">
        <f>avgfiinc!BK86</f>
        <v>47083.877117241696</v>
      </c>
      <c r="E93" s="524">
        <f>avgfiinc!BL86</f>
        <v>55905.037090150836</v>
      </c>
      <c r="F93" s="524">
        <f>avgfiinc!BM86</f>
        <v>33784.312539455925</v>
      </c>
      <c r="G93" s="525">
        <f>avgfiinc!BN86</f>
        <v>59496.07998676713</v>
      </c>
      <c r="H93" s="533">
        <f>B93*0.4/'TD5'!B93</f>
        <v>0.45069837570190435</v>
      </c>
      <c r="I93" s="544">
        <f>C93*0.4/'TD5'!B93</f>
        <v>0.44905629754066462</v>
      </c>
      <c r="J93" s="551">
        <f>D93*0.4/'TD5'!C93</f>
        <v>0.44433513283729564</v>
      </c>
      <c r="K93" s="544">
        <f>E93*0.4/'TD5'!D93</f>
        <v>0.43653461337089533</v>
      </c>
      <c r="L93" s="551">
        <f>F93*0.4/'TD5'!E93</f>
        <v>0.48210009932518005</v>
      </c>
      <c r="M93" s="552">
        <f>G93*0.4/'TD5'!F93</f>
        <v>0.44284552335739136</v>
      </c>
    </row>
    <row r="94" spans="1:13" x14ac:dyDescent="0.2">
      <c r="A94" s="67">
        <v>1998</v>
      </c>
      <c r="B94" s="564">
        <f>avgfiinc!BI87</f>
        <v>45796.653574768148</v>
      </c>
      <c r="C94" s="525">
        <f>avgfiinc!BJ87</f>
        <v>45657.10664204054</v>
      </c>
      <c r="D94" s="524">
        <f>avgfiinc!BK87</f>
        <v>48916.141530510613</v>
      </c>
      <c r="E94" s="524">
        <f>avgfiinc!BL87</f>
        <v>57611.859562301703</v>
      </c>
      <c r="F94" s="524">
        <f>avgfiinc!BM87</f>
        <v>35462.598370892083</v>
      </c>
      <c r="G94" s="525">
        <f>avgfiinc!BN87</f>
        <v>61734.482349174898</v>
      </c>
      <c r="H94" s="533">
        <f>B94*0.4/'TD5'!B94</f>
        <v>0.44214960932731628</v>
      </c>
      <c r="I94" s="544">
        <f>C94*0.4/'TD5'!B94</f>
        <v>0.4408023357391358</v>
      </c>
      <c r="J94" s="551">
        <f>D94*0.4/'TD5'!C94</f>
        <v>0.43638300895690912</v>
      </c>
      <c r="K94" s="544">
        <f>E94*0.4/'TD5'!D94</f>
        <v>0.42715495824813843</v>
      </c>
      <c r="L94" s="551">
        <f>F94*0.4/'TD5'!E94</f>
        <v>0.47263428568840016</v>
      </c>
      <c r="M94" s="552">
        <f>G94*0.4/'TD5'!F94</f>
        <v>0.43468293547630316</v>
      </c>
    </row>
    <row r="95" spans="1:13" x14ac:dyDescent="0.2">
      <c r="A95" s="72">
        <v>1999</v>
      </c>
      <c r="B95" s="565">
        <f>avgfiinc!BI88</f>
        <v>47259.114077606398</v>
      </c>
      <c r="C95" s="527">
        <f>avgfiinc!BJ88</f>
        <v>47096.207852477593</v>
      </c>
      <c r="D95" s="526">
        <f>avgfiinc!BK88</f>
        <v>50434.223727633966</v>
      </c>
      <c r="E95" s="526">
        <f>avgfiinc!BL88</f>
        <v>59539.272102078496</v>
      </c>
      <c r="F95" s="526">
        <f>avgfiinc!BM88</f>
        <v>36530.735897920276</v>
      </c>
      <c r="G95" s="527">
        <f>avgfiinc!BN88</f>
        <v>63279.721851637929</v>
      </c>
      <c r="H95" s="536">
        <f>B95*0.4/'TD5'!B95</f>
        <v>0.43413302302360535</v>
      </c>
      <c r="I95" s="547">
        <f>C95*0.4/'TD5'!B95</f>
        <v>0.43263652920722956</v>
      </c>
      <c r="J95" s="553">
        <f>D95*0.4/'TD5'!C95</f>
        <v>0.42880702018737793</v>
      </c>
      <c r="K95" s="547">
        <f>E95*0.4/'TD5'!D95</f>
        <v>0.41968864202499395</v>
      </c>
      <c r="L95" s="553">
        <f>F95*0.4/'TD5'!E95</f>
        <v>0.4635033905506134</v>
      </c>
      <c r="M95" s="554">
        <f>G95*0.4/'TD5'!F95</f>
        <v>0.42574977874755854</v>
      </c>
    </row>
    <row r="96" spans="1:13" x14ac:dyDescent="0.2">
      <c r="A96" s="77">
        <v>2000</v>
      </c>
      <c r="B96" s="566">
        <f>avgfiinc!BI89</f>
        <v>48374.978873403459</v>
      </c>
      <c r="C96" s="529">
        <f>avgfiinc!BJ89</f>
        <v>48138.764317444111</v>
      </c>
      <c r="D96" s="528">
        <f>avgfiinc!BK89</f>
        <v>51321.480196831079</v>
      </c>
      <c r="E96" s="528">
        <f>avgfiinc!BL89</f>
        <v>60335.572928609254</v>
      </c>
      <c r="F96" s="528">
        <f>avgfiinc!BM89</f>
        <v>37733.970149232875</v>
      </c>
      <c r="G96" s="529">
        <f>avgfiinc!BN89</f>
        <v>64643.404382936111</v>
      </c>
      <c r="H96" s="537">
        <f>B96*0.4/'TD5'!B96</f>
        <v>0.42460611462593073</v>
      </c>
      <c r="I96" s="548">
        <f>C96*0.4/'TD5'!B96</f>
        <v>0.42253276705741877</v>
      </c>
      <c r="J96" s="555">
        <f>D96*0.4/'TD5'!C96</f>
        <v>0.42150640487670898</v>
      </c>
      <c r="K96" s="548">
        <f>E96*0.4/'TD5'!D96</f>
        <v>0.40947827696800226</v>
      </c>
      <c r="L96" s="555">
        <f>F96*0.4/'TD5'!E96</f>
        <v>0.45314067602157598</v>
      </c>
      <c r="M96" s="556">
        <f>G96*0.4/'TD5'!F96</f>
        <v>0.4162546694278717</v>
      </c>
    </row>
    <row r="97" spans="1:13" x14ac:dyDescent="0.2">
      <c r="A97" s="67">
        <v>2001</v>
      </c>
      <c r="B97" s="564">
        <f>avgfiinc!BI90</f>
        <v>47814.447830477933</v>
      </c>
      <c r="C97" s="525">
        <f>avgfiinc!BJ90</f>
        <v>47412.718486103739</v>
      </c>
      <c r="D97" s="524">
        <f>avgfiinc!BK90</f>
        <v>51051.365648065279</v>
      </c>
      <c r="E97" s="524">
        <f>avgfiinc!BL90</f>
        <v>59785.152080569598</v>
      </c>
      <c r="F97" s="524">
        <f>avgfiinc!BM90</f>
        <v>37088.667411426621</v>
      </c>
      <c r="G97" s="525">
        <f>avgfiinc!BN90</f>
        <v>63993.393557646843</v>
      </c>
      <c r="H97" s="533">
        <f>B97*0.4/'TD5'!B97</f>
        <v>0.44827774167060852</v>
      </c>
      <c r="I97" s="544">
        <f>C97*0.4/'TD5'!B97</f>
        <v>0.44451138377189636</v>
      </c>
      <c r="J97" s="551">
        <f>D97*0.4/'TD5'!C97</f>
        <v>0.44521957635879522</v>
      </c>
      <c r="K97" s="544">
        <f>E97*0.4/'TD5'!D97</f>
        <v>0.43042668700218206</v>
      </c>
      <c r="L97" s="551">
        <f>F97*0.4/'TD5'!E97</f>
        <v>0.481048583984375</v>
      </c>
      <c r="M97" s="552">
        <f>G97*0.4/'TD5'!F97</f>
        <v>0.43913269042968756</v>
      </c>
    </row>
    <row r="98" spans="1:13" x14ac:dyDescent="0.2">
      <c r="A98" s="67">
        <v>2002</v>
      </c>
      <c r="B98" s="564">
        <f>avgfiinc!BI91</f>
        <v>46660.807388317262</v>
      </c>
      <c r="C98" s="525">
        <f>avgfiinc!BJ91</f>
        <v>46118.530258504914</v>
      </c>
      <c r="D98" s="524">
        <f>avgfiinc!BK91</f>
        <v>49927.25624840521</v>
      </c>
      <c r="E98" s="524">
        <f>avgfiinc!BL91</f>
        <v>57937.523795413108</v>
      </c>
      <c r="F98" s="524">
        <f>avgfiinc!BM91</f>
        <v>36231.302639721041</v>
      </c>
      <c r="G98" s="525">
        <f>avgfiinc!BN91</f>
        <v>62236.861673944026</v>
      </c>
      <c r="H98" s="533">
        <f>B98*0.4/'TD5'!B98</f>
        <v>0.45959448814392084</v>
      </c>
      <c r="I98" s="544">
        <f>C98*0.4/'TD5'!B98</f>
        <v>0.45425322651863104</v>
      </c>
      <c r="J98" s="551">
        <f>D98*0.4/'TD5'!C98</f>
        <v>0.45659384131431568</v>
      </c>
      <c r="K98" s="544">
        <f>E98*0.4/'TD5'!D98</f>
        <v>0.43990093469619745</v>
      </c>
      <c r="L98" s="551">
        <f>F98*0.4/'TD5'!E98</f>
        <v>0.49080806970596319</v>
      </c>
      <c r="M98" s="552">
        <f>G98*0.4/'TD5'!F98</f>
        <v>0.44966176152229315</v>
      </c>
    </row>
    <row r="99" spans="1:13" x14ac:dyDescent="0.2">
      <c r="A99" s="67">
        <v>2003</v>
      </c>
      <c r="B99" s="564">
        <f>avgfiinc!BI92</f>
        <v>46327.962966188985</v>
      </c>
      <c r="C99" s="525">
        <f>avgfiinc!BJ92</f>
        <v>45741.505878011158</v>
      </c>
      <c r="D99" s="524">
        <f>avgfiinc!BK92</f>
        <v>49701.409954225659</v>
      </c>
      <c r="E99" s="524">
        <f>avgfiinc!BL92</f>
        <v>57012.210120920201</v>
      </c>
      <c r="F99" s="524">
        <f>avgfiinc!BM92</f>
        <v>36233.074134132636</v>
      </c>
      <c r="G99" s="525">
        <f>avgfiinc!BN92</f>
        <v>61504.666636800808</v>
      </c>
      <c r="H99" s="533">
        <f>B99*0.4/'TD5'!B99</f>
        <v>0.4572259783744812</v>
      </c>
      <c r="I99" s="544">
        <f>C99*0.4/'TD5'!B99</f>
        <v>0.45143803954124445</v>
      </c>
      <c r="J99" s="551">
        <f>D99*0.4/'TD5'!C99</f>
        <v>0.45519703626632696</v>
      </c>
      <c r="K99" s="544">
        <f>E99*0.4/'TD5'!D99</f>
        <v>0.43734732270240784</v>
      </c>
      <c r="L99" s="551">
        <f>F99*0.4/'TD5'!E99</f>
        <v>0.48540839552879339</v>
      </c>
      <c r="M99" s="552">
        <f>G99*0.4/'TD5'!F99</f>
        <v>0.44505733251571655</v>
      </c>
    </row>
    <row r="100" spans="1:13" x14ac:dyDescent="0.2">
      <c r="A100" s="67">
        <v>2004</v>
      </c>
      <c r="B100" s="564">
        <f>avgfiinc!BI93</f>
        <v>47208.270696770393</v>
      </c>
      <c r="C100" s="525">
        <f>avgfiinc!BJ93</f>
        <v>46793.317167789362</v>
      </c>
      <c r="D100" s="524">
        <f>avgfiinc!BK93</f>
        <v>50430.92157662275</v>
      </c>
      <c r="E100" s="524">
        <f>avgfiinc!BL93</f>
        <v>58007.192781756028</v>
      </c>
      <c r="F100" s="524">
        <f>avgfiinc!BM93</f>
        <v>37201.989901058725</v>
      </c>
      <c r="G100" s="525">
        <f>avgfiinc!BN93</f>
        <v>62568.646984806852</v>
      </c>
      <c r="H100" s="533">
        <f>B100*0.4/'TD5'!B100</f>
        <v>0.44199743866920471</v>
      </c>
      <c r="I100" s="544">
        <f>C100*0.4/'TD5'!B100</f>
        <v>0.43811234831809998</v>
      </c>
      <c r="J100" s="551">
        <f>D100*0.4/'TD5'!C100</f>
        <v>0.44151994585990895</v>
      </c>
      <c r="K100" s="544">
        <f>E100*0.4/'TD5'!D100</f>
        <v>0.42340710759162903</v>
      </c>
      <c r="L100" s="551">
        <f>F100*0.4/'TD5'!E100</f>
        <v>0.46996921300888073</v>
      </c>
      <c r="M100" s="552">
        <f>G100*0.4/'TD5'!F100</f>
        <v>0.42985814809799194</v>
      </c>
    </row>
    <row r="101" spans="1:13" x14ac:dyDescent="0.2">
      <c r="A101" s="67">
        <v>2005</v>
      </c>
      <c r="B101" s="564">
        <f>avgfiinc!BI94</f>
        <v>47676.395080147522</v>
      </c>
      <c r="C101" s="525">
        <f>avgfiinc!BJ94</f>
        <v>47215.29139293867</v>
      </c>
      <c r="D101" s="524">
        <f>avgfiinc!BK94</f>
        <v>50722.709028914491</v>
      </c>
      <c r="E101" s="524">
        <f>avgfiinc!BL94</f>
        <v>58838.399722138704</v>
      </c>
      <c r="F101" s="524">
        <f>avgfiinc!BM94</f>
        <v>37537.598993329033</v>
      </c>
      <c r="G101" s="525">
        <f>avgfiinc!BN94</f>
        <v>62792.784726071499</v>
      </c>
      <c r="H101" s="533">
        <f>B101*0.4/'TD5'!B101</f>
        <v>0.42819193005561823</v>
      </c>
      <c r="I101" s="544">
        <f>C101*0.4/'TD5'!B101</f>
        <v>0.42405065894126892</v>
      </c>
      <c r="J101" s="551">
        <f>D101*0.4/'TD5'!C101</f>
        <v>0.42795753479003917</v>
      </c>
      <c r="K101" s="544">
        <f>E101*0.4/'TD5'!D101</f>
        <v>0.41104564070701605</v>
      </c>
      <c r="L101" s="551">
        <f>F101*0.4/'TD5'!E101</f>
        <v>0.45723041892051691</v>
      </c>
      <c r="M101" s="552">
        <f>G101*0.4/'TD5'!F101</f>
        <v>0.41567146778106701</v>
      </c>
    </row>
    <row r="102" spans="1:13" x14ac:dyDescent="0.2">
      <c r="A102" s="67">
        <v>2006</v>
      </c>
      <c r="B102" s="564">
        <f>avgfiinc!BI95</f>
        <v>48419.532227092561</v>
      </c>
      <c r="C102" s="525">
        <f>avgfiinc!BJ95</f>
        <v>47972.785337849251</v>
      </c>
      <c r="D102" s="524">
        <f>avgfiinc!BK95</f>
        <v>51334.352613501935</v>
      </c>
      <c r="E102" s="524">
        <f>avgfiinc!BL95</f>
        <v>58941.148655835626</v>
      </c>
      <c r="F102" s="524">
        <f>avgfiinc!BM95</f>
        <v>38874.173093756632</v>
      </c>
      <c r="G102" s="525">
        <f>avgfiinc!BN95</f>
        <v>63809.463398159984</v>
      </c>
      <c r="H102" s="533">
        <f>B102*0.4/'TD5'!B102</f>
        <v>0.41802006959915161</v>
      </c>
      <c r="I102" s="544">
        <f>C102*0.4/'TD5'!B102</f>
        <v>0.41416317224502563</v>
      </c>
      <c r="J102" s="551">
        <f>D102*0.4/'TD5'!C102</f>
        <v>0.41917532682418829</v>
      </c>
      <c r="K102" s="544">
        <f>E102*0.4/'TD5'!D102</f>
        <v>0.40046662092208868</v>
      </c>
      <c r="L102" s="551">
        <f>F102*0.4/'TD5'!E102</f>
        <v>0.44621884822845459</v>
      </c>
      <c r="M102" s="552">
        <f>G102*0.4/'TD5'!F102</f>
        <v>0.40605354309082031</v>
      </c>
    </row>
    <row r="103" spans="1:13" x14ac:dyDescent="0.2">
      <c r="A103" s="67">
        <v>2007</v>
      </c>
      <c r="B103" s="564">
        <f>avgfiinc!BI96</f>
        <v>49485.707516967021</v>
      </c>
      <c r="C103" s="525">
        <f>avgfiinc!BJ96</f>
        <v>49077.294429534442</v>
      </c>
      <c r="D103" s="524">
        <f>avgfiinc!BK96</f>
        <v>52163.238970416125</v>
      </c>
      <c r="E103" s="524">
        <f>avgfiinc!BL96</f>
        <v>60336.565541353608</v>
      </c>
      <c r="F103" s="524">
        <f>avgfiinc!BM96</f>
        <v>39522.209553895402</v>
      </c>
      <c r="G103" s="525">
        <f>avgfiinc!BN96</f>
        <v>65024.248405559505</v>
      </c>
      <c r="H103" s="533">
        <f>B103*0.4/'TD5'!B103</f>
        <v>0.41262075304985046</v>
      </c>
      <c r="I103" s="544">
        <f>C103*0.4/'TD5'!B103</f>
        <v>0.40921533107757557</v>
      </c>
      <c r="J103" s="551">
        <f>D103*0.4/'TD5'!C103</f>
        <v>0.41192063689231873</v>
      </c>
      <c r="K103" s="544">
        <f>E103*0.4/'TD5'!D103</f>
        <v>0.39599609375</v>
      </c>
      <c r="L103" s="551">
        <f>F103*0.4/'TD5'!E103</f>
        <v>0.43769380450248718</v>
      </c>
      <c r="M103" s="552">
        <f>G103*0.4/'TD5'!F103</f>
        <v>0.40048003196716314</v>
      </c>
    </row>
    <row r="104" spans="1:13" x14ac:dyDescent="0.2">
      <c r="A104" s="67">
        <v>2008</v>
      </c>
      <c r="B104" s="564">
        <f>avgfiinc!BI97</f>
        <v>48340.965622885495</v>
      </c>
      <c r="C104" s="525">
        <f>avgfiinc!BJ97</f>
        <v>47687.341640653256</v>
      </c>
      <c r="D104" s="524">
        <f>avgfiinc!BK97</f>
        <v>51439.605158174898</v>
      </c>
      <c r="E104" s="524">
        <f>avgfiinc!BL97</f>
        <v>58560.133772768691</v>
      </c>
      <c r="F104" s="524">
        <f>avgfiinc!BM97</f>
        <v>38650.817181558072</v>
      </c>
      <c r="G104" s="525">
        <f>avgfiinc!BN97</f>
        <v>63050.824096785</v>
      </c>
      <c r="H104" s="533">
        <f>B104*0.4/'TD5'!B104</f>
        <v>0.43470537662506104</v>
      </c>
      <c r="I104" s="544">
        <f>C104*0.4/'TD5'!B104</f>
        <v>0.42882767319679266</v>
      </c>
      <c r="J104" s="551">
        <f>D104*0.4/'TD5'!C104</f>
        <v>0.4350311160087586</v>
      </c>
      <c r="K104" s="544">
        <f>E104*0.4/'TD5'!D104</f>
        <v>0.41386887431144714</v>
      </c>
      <c r="L104" s="551">
        <f>F104*0.4/'TD5'!E104</f>
        <v>0.46414005756378163</v>
      </c>
      <c r="M104" s="552">
        <f>G104*0.4/'TD5'!F104</f>
        <v>0.4201662540435791</v>
      </c>
    </row>
    <row r="105" spans="1:13" x14ac:dyDescent="0.2">
      <c r="A105" s="72">
        <v>2009</v>
      </c>
      <c r="B105" s="567">
        <f>avgfiinc!BI98</f>
        <v>45828.130884097052</v>
      </c>
      <c r="C105" s="568">
        <f>avgfiinc!BJ98</f>
        <v>44964.635354550075</v>
      </c>
      <c r="D105" s="526">
        <f>avgfiinc!BK98</f>
        <v>49216.725800078035</v>
      </c>
      <c r="E105" s="526">
        <f>avgfiinc!BL98</f>
        <v>54628.739551500454</v>
      </c>
      <c r="F105" s="526">
        <f>avgfiinc!BM98</f>
        <v>36955.15113479866</v>
      </c>
      <c r="G105" s="527">
        <f>avgfiinc!BN98</f>
        <v>59454.315129766779</v>
      </c>
      <c r="H105" s="536">
        <f>B105*0.4/'TD5'!B105</f>
        <v>0.45843470096588124</v>
      </c>
      <c r="I105" s="547">
        <f>C105*0.4/'TD5'!B105</f>
        <v>0.4497968554496764</v>
      </c>
      <c r="J105" s="557">
        <f>D105*0.4/'TD5'!C105</f>
        <v>0.45605653524398804</v>
      </c>
      <c r="K105" s="558">
        <f>E105*0.4/'TD5'!D105</f>
        <v>0.43327236175537109</v>
      </c>
      <c r="L105" s="553">
        <f>F105*0.4/'TD5'!E105</f>
        <v>0.48662835359573364</v>
      </c>
      <c r="M105" s="554">
        <f>G105*0.4/'TD5'!F105</f>
        <v>0.44021981954574585</v>
      </c>
    </row>
    <row r="106" spans="1:13" x14ac:dyDescent="0.2">
      <c r="A106" s="67">
        <v>2010</v>
      </c>
      <c r="B106" s="569">
        <f>avgfiinc!BI99</f>
        <v>45927.808303539765</v>
      </c>
      <c r="C106" s="570">
        <f>avgfiinc!BJ99</f>
        <v>45040.445645390057</v>
      </c>
      <c r="D106" s="524">
        <f>avgfiinc!BK99</f>
        <v>48832.340014168592</v>
      </c>
      <c r="E106" s="524">
        <f>avgfiinc!BL99</f>
        <v>54341.215975418767</v>
      </c>
      <c r="F106" s="524">
        <f>avgfiinc!BM99</f>
        <v>37317.93594103439</v>
      </c>
      <c r="G106" s="525">
        <f>avgfiinc!BN99</f>
        <v>59167.005223782282</v>
      </c>
      <c r="H106" s="533">
        <f>B106*0.4/'TD5'!B106</f>
        <v>0.44756820797920227</v>
      </c>
      <c r="I106" s="544">
        <f>C106*0.4/'TD5'!B106</f>
        <v>0.43892082571983326</v>
      </c>
      <c r="J106" s="559">
        <f>D106*0.4/'TD5'!C106</f>
        <v>0.44720873236656183</v>
      </c>
      <c r="K106" s="560">
        <f>E106*0.4/'TD5'!D106</f>
        <v>0.42308884859085077</v>
      </c>
      <c r="L106" s="551">
        <f>F106*0.4/'TD5'!E106</f>
        <v>0.47547057271003718</v>
      </c>
      <c r="M106" s="552">
        <f>G106*0.4/'TD5'!F106</f>
        <v>0.42897003889083862</v>
      </c>
    </row>
    <row r="107" spans="1:13" x14ac:dyDescent="0.2">
      <c r="A107" s="67">
        <v>2011</v>
      </c>
      <c r="B107" s="569">
        <f>avgfiinc!BI100</f>
        <v>46210.964632350937</v>
      </c>
      <c r="C107" s="570">
        <f>avgfiinc!BJ100</f>
        <v>45189.878452405661</v>
      </c>
      <c r="D107" s="524">
        <f>avgfiinc!BK100</f>
        <v>49255.611220241175</v>
      </c>
      <c r="E107" s="524">
        <f>avgfiinc!BL100</f>
        <v>55497.307685708554</v>
      </c>
      <c r="F107" s="524">
        <f>avgfiinc!BM100</f>
        <v>36684.109305879523</v>
      </c>
      <c r="G107" s="525">
        <f>avgfiinc!BN100</f>
        <v>59182.175181233317</v>
      </c>
      <c r="H107" s="533">
        <f>B107*0.4/'TD5'!B107</f>
        <v>0.44670462608337402</v>
      </c>
      <c r="I107" s="544">
        <f>C107*0.4/'TD5'!B107</f>
        <v>0.43683415651321411</v>
      </c>
      <c r="J107" s="559">
        <f>D107*0.4/'TD5'!C107</f>
        <v>0.4461801946163178</v>
      </c>
      <c r="K107" s="560">
        <f>E107*0.4/'TD5'!D107</f>
        <v>0.42212903499603271</v>
      </c>
      <c r="L107" s="551">
        <f>F107*0.4/'TD5'!E107</f>
        <v>0.47319608926773077</v>
      </c>
      <c r="M107" s="552">
        <f>G107*0.4/'TD5'!F107</f>
        <v>0.42706334590911865</v>
      </c>
    </row>
    <row r="108" spans="1:13" x14ac:dyDescent="0.2">
      <c r="A108" s="67">
        <v>2012</v>
      </c>
      <c r="B108" s="569">
        <f>avgfiinc!BI101</f>
        <v>46358.404470989793</v>
      </c>
      <c r="C108" s="570">
        <f>avgfiinc!BJ101</f>
        <v>45408.974467921078</v>
      </c>
      <c r="D108" s="524">
        <f>avgfiinc!BK101</f>
        <v>48839.255830992697</v>
      </c>
      <c r="E108" s="524">
        <f>avgfiinc!BL101</f>
        <v>55554.454372963461</v>
      </c>
      <c r="F108" s="524">
        <f>avgfiinc!BM101</f>
        <v>37059.970795463247</v>
      </c>
      <c r="G108" s="525">
        <f>avgfiinc!BN101</f>
        <v>59177.745388525531</v>
      </c>
      <c r="H108" s="533">
        <f>B108*0.4/'TD5'!B108</f>
        <v>0.42494642734527582</v>
      </c>
      <c r="I108" s="544">
        <f>C108*0.4/'TD5'!B108</f>
        <v>0.41624343395233149</v>
      </c>
      <c r="J108" s="559">
        <f>D108*0.4/'TD5'!C108</f>
        <v>0.42618894577026373</v>
      </c>
      <c r="K108" s="560">
        <f>E108*0.4/'TD5'!D108</f>
        <v>0.40353000164031982</v>
      </c>
      <c r="L108" s="551">
        <f>F108*0.4/'TD5'!E108</f>
        <v>0.44872641563415533</v>
      </c>
      <c r="M108" s="552">
        <f>G108*0.4/'TD5'!F108</f>
        <v>0.40606111288070684</v>
      </c>
    </row>
    <row r="109" spans="1:13" x14ac:dyDescent="0.2">
      <c r="A109" s="67">
        <v>2013</v>
      </c>
      <c r="B109" s="569">
        <f>avgfiinc!BI102</f>
        <v>46918.683824372572</v>
      </c>
      <c r="C109" s="570">
        <f>avgfiinc!BJ102</f>
        <v>46126.435980418071</v>
      </c>
      <c r="D109" s="524">
        <f>avgfiinc!BK102</f>
        <v>50151.953488274739</v>
      </c>
      <c r="E109" s="524">
        <f>avgfiinc!BL102</f>
        <v>56403.18407949496</v>
      </c>
      <c r="F109" s="524">
        <f>avgfiinc!BM102</f>
        <v>37454.456250057221</v>
      </c>
      <c r="G109" s="525">
        <f>avgfiinc!BN102</f>
        <v>59944.992240940846</v>
      </c>
      <c r="H109" s="533">
        <f>B109*0.4/'TD5'!B109</f>
        <v>0.44355562329292297</v>
      </c>
      <c r="I109" s="544">
        <f>C109*0.4/'TD5'!B109</f>
        <v>0.43606594204902649</v>
      </c>
      <c r="J109" s="559">
        <f>D109*0.4/'TD5'!C109</f>
        <v>0.44301691651344299</v>
      </c>
      <c r="K109" s="560">
        <f>E109*0.4/'TD5'!D109</f>
        <v>0.42068043351173401</v>
      </c>
      <c r="L109" s="551">
        <f>F109*0.4/'TD5'!E109</f>
        <v>0.46926108002662659</v>
      </c>
      <c r="M109" s="552">
        <f>G109*0.4/'TD5'!F109</f>
        <v>0.42375856637954712</v>
      </c>
    </row>
    <row r="110" spans="1:13" x14ac:dyDescent="0.2">
      <c r="A110" s="67">
        <v>2014</v>
      </c>
      <c r="B110" s="569">
        <f>avgfiinc!BI103</f>
        <v>47674.145659070469</v>
      </c>
      <c r="C110" s="570">
        <f>avgfiinc!BJ103</f>
        <v>46811.349154781135</v>
      </c>
      <c r="D110" s="524">
        <f>avgfiinc!BK103</f>
        <v>50975.309090706818</v>
      </c>
      <c r="E110" s="524">
        <f>avgfiinc!BL103</f>
        <v>57430.655823261972</v>
      </c>
      <c r="F110" s="524">
        <f>avgfiinc!BM103</f>
        <v>37836.013521820416</v>
      </c>
      <c r="G110" s="525">
        <f>avgfiinc!BN103</f>
        <v>60556.294219116011</v>
      </c>
      <c r="H110" s="533">
        <f>B110*0.4/'TD5'!B110</f>
        <v>0.43155747652053839</v>
      </c>
      <c r="I110" s="544">
        <f>C110*0.4/'TD5'!B110</f>
        <v>0.42374724149703974</v>
      </c>
      <c r="J110" s="559">
        <f>D110*0.4/'TD5'!C110</f>
        <v>0.43173822760581976</v>
      </c>
      <c r="K110" s="560">
        <f>E110*0.4/'TD5'!D110</f>
        <v>0.41000127792358393</v>
      </c>
      <c r="L110" s="551">
        <f>F110*0.4/'TD5'!E110</f>
        <v>0.45385700464248657</v>
      </c>
      <c r="M110" s="552">
        <f>G110*0.4/'TD5'!F110</f>
        <v>0.41158521175384521</v>
      </c>
    </row>
    <row r="111" spans="1:13" x14ac:dyDescent="0.2">
      <c r="A111" s="67">
        <v>2015</v>
      </c>
      <c r="B111" s="569">
        <f>avgfiinc!BI104</f>
        <v>48806.331695793677</v>
      </c>
      <c r="C111" s="570">
        <f>avgfiinc!BJ104</f>
        <v>47923.543911715649</v>
      </c>
      <c r="D111" s="524">
        <f>avgfiinc!BK104</f>
        <v>52050.764220559591</v>
      </c>
      <c r="E111" s="524">
        <f>avgfiinc!BL104</f>
        <v>58359.833777019194</v>
      </c>
      <c r="F111" s="524">
        <f>avgfiinc!BM104</f>
        <v>39105.099295738735</v>
      </c>
      <c r="G111" s="525">
        <f>avgfiinc!BN104</f>
        <v>61819.864758933683</v>
      </c>
      <c r="H111" s="533">
        <f>B111*0.4/'TD5'!B111</f>
        <v>0.43080282211303716</v>
      </c>
      <c r="I111" s="544">
        <f>C111*0.4/'TD5'!B111</f>
        <v>0.42301064729690557</v>
      </c>
      <c r="J111" s="559">
        <f>D111*0.4/'TD5'!C111</f>
        <v>0.43159469962120056</v>
      </c>
      <c r="K111" s="560">
        <f>E111*0.4/'TD5'!D111</f>
        <v>0.40784519910812372</v>
      </c>
      <c r="L111" s="551">
        <f>F111*0.4/'TD5'!E111</f>
        <v>0.45477315783500671</v>
      </c>
      <c r="M111" s="552">
        <f>G111*0.4/'TD5'!F111</f>
        <v>0.41028320789337164</v>
      </c>
    </row>
    <row r="112" spans="1:13" x14ac:dyDescent="0.2">
      <c r="A112" s="67">
        <v>2016</v>
      </c>
      <c r="B112" s="569">
        <f>avgfiinc!BI105</f>
        <v>48508.172830563752</v>
      </c>
      <c r="C112" s="570">
        <f>avgfiinc!BJ105</f>
        <v>47481.768872307446</v>
      </c>
      <c r="D112" s="524">
        <f>avgfiinc!BK105</f>
        <v>51681.920489272532</v>
      </c>
      <c r="E112" s="524">
        <f>avgfiinc!BL105</f>
        <v>57825.363272578383</v>
      </c>
      <c r="F112" s="524">
        <f>avgfiinc!BM105</f>
        <v>38826.165145134648</v>
      </c>
      <c r="G112" s="525">
        <f>avgfiinc!BN105</f>
        <v>61054.068065997388</v>
      </c>
      <c r="H112" s="533">
        <f>B112*0.4/'TD5'!B112</f>
        <v>0.43653184175491339</v>
      </c>
      <c r="I112" s="544">
        <f>C112*0.4/'TD5'!B112</f>
        <v>0.42729508876800543</v>
      </c>
      <c r="J112" s="559">
        <f>D112*0.4/'TD5'!C112</f>
        <v>0.43728113174438477</v>
      </c>
      <c r="K112" s="560">
        <f>E112*0.4/'TD5'!D112</f>
        <v>0.41276580095291143</v>
      </c>
      <c r="L112" s="551">
        <f>F112*0.4/'TD5'!E112</f>
        <v>0.45829388499259949</v>
      </c>
      <c r="M112" s="552">
        <f>G112*0.4/'TD5'!F112</f>
        <v>0.41498523950576782</v>
      </c>
    </row>
    <row r="113" spans="1:13" x14ac:dyDescent="0.2">
      <c r="A113" s="67">
        <v>2017</v>
      </c>
      <c r="B113" s="569">
        <f>avgfiinc!BI106</f>
        <v>48538.765386594969</v>
      </c>
      <c r="C113" s="570">
        <f>avgfiinc!BJ106</f>
        <v>47535.34262196604</v>
      </c>
      <c r="D113" s="524">
        <f>avgfiinc!BK106</f>
        <v>51004.058647855796</v>
      </c>
      <c r="E113" s="524">
        <f>avgfiinc!BL106</f>
        <v>58287.038036982616</v>
      </c>
      <c r="F113" s="524">
        <f>avgfiinc!BM106</f>
        <v>38574.888396739007</v>
      </c>
      <c r="G113" s="525">
        <f>avgfiinc!BN106</f>
        <v>61944.39632669757</v>
      </c>
      <c r="H113" s="533">
        <f>B113*0.4/'TD5'!B113</f>
        <v>0.43107005953788752</v>
      </c>
      <c r="I113" s="544">
        <f>C113*0.4/'TD5'!B113</f>
        <v>0.42215871810913086</v>
      </c>
      <c r="J113" s="559">
        <f>D113*0.4/'TD5'!C113</f>
        <v>0.43362313508987427</v>
      </c>
      <c r="K113" s="560">
        <f>E113*0.4/'TD5'!D113</f>
        <v>0.40943288803100586</v>
      </c>
      <c r="L113" s="551">
        <f>F113*0.4/'TD5'!E113</f>
        <v>0.45392155647277826</v>
      </c>
      <c r="M113" s="552">
        <f>G113*0.4/'TD5'!F113</f>
        <v>0.41069716215133667</v>
      </c>
    </row>
    <row r="114" spans="1:13" x14ac:dyDescent="0.2">
      <c r="A114" s="67">
        <v>2018</v>
      </c>
      <c r="B114" s="569">
        <f>avgfiinc!BI107</f>
        <v>49169.63916162555</v>
      </c>
      <c r="C114" s="570">
        <f>avgfiinc!BJ107</f>
        <v>48246.823388516932</v>
      </c>
      <c r="D114" s="524">
        <f>avgfiinc!BK107</f>
        <v>51660.266409463475</v>
      </c>
      <c r="E114" s="524">
        <f>avgfiinc!BL107</f>
        <v>59026.129702207465</v>
      </c>
      <c r="F114" s="524">
        <f>avgfiinc!BM107</f>
        <v>39255.022646942933</v>
      </c>
      <c r="G114" s="525">
        <f>avgfiinc!BN107</f>
        <v>62656.771147372441</v>
      </c>
      <c r="H114" s="533">
        <f>B114*0.4/'TD5'!B114</f>
        <v>0.42812573909759516</v>
      </c>
      <c r="I114" s="544">
        <f>C114*0.4/'TD5'!B114</f>
        <v>0.4200906753540038</v>
      </c>
      <c r="J114" s="559">
        <f>D114*0.4/'TD5'!C114</f>
        <v>0.43085077404975886</v>
      </c>
      <c r="K114" s="560">
        <f>E114*0.4/'TD5'!D114</f>
        <v>0.40775310993194575</v>
      </c>
      <c r="L114" s="551">
        <f>F114*0.4/'TD5'!E114</f>
        <v>0.45070564746856689</v>
      </c>
      <c r="M114" s="552">
        <f>G114*0.4/'TD5'!F114</f>
        <v>0.40768879652023315</v>
      </c>
    </row>
    <row r="115" spans="1:13" x14ac:dyDescent="0.2">
      <c r="A115" s="67">
        <v>2019</v>
      </c>
      <c r="B115" s="569">
        <f>avgfiinc!BI108</f>
        <v>49637.058892383036</v>
      </c>
      <c r="C115" s="570">
        <f>avgfiinc!BJ108</f>
        <v>48803.297740769965</v>
      </c>
      <c r="D115" s="524">
        <f>avgfiinc!BK108</f>
        <v>52130.685983230156</v>
      </c>
      <c r="E115" s="524">
        <f>avgfiinc!BL108</f>
        <v>59636.345655670928</v>
      </c>
      <c r="F115" s="524">
        <f>avgfiinc!BM108</f>
        <v>39764.608157365401</v>
      </c>
      <c r="G115" s="525">
        <f>avgfiinc!BN108</f>
        <v>63728.281801959842</v>
      </c>
      <c r="H115" s="533">
        <f>B115*0.4/'TD5'!B115</f>
        <v>0.43214133381843567</v>
      </c>
      <c r="I115" s="544">
        <f>C115*0.4/'TD5'!B115</f>
        <v>0.42488259077072144</v>
      </c>
      <c r="J115" s="559">
        <f>D115*0.4/'TD5'!C115</f>
        <v>0.43454402685165411</v>
      </c>
      <c r="K115" s="560">
        <f>E115*0.4/'TD5'!D115</f>
        <v>0.41154009103775024</v>
      </c>
      <c r="L115" s="551">
        <f>F115*0.4/'TD5'!E115</f>
        <v>0.45735523104667658</v>
      </c>
      <c r="M115" s="552">
        <f>G115*0.4/'TD5'!F115</f>
        <v>0.41249728202819824</v>
      </c>
    </row>
    <row r="116" spans="1:13" ht="17" thickBot="1" x14ac:dyDescent="0.25">
      <c r="A116" s="1105"/>
      <c r="B116" s="1124"/>
      <c r="C116" s="1125"/>
      <c r="D116" s="1107"/>
      <c r="E116" s="1107"/>
      <c r="F116" s="1107"/>
      <c r="G116" s="1108"/>
      <c r="H116" s="1115"/>
      <c r="I116" s="1116"/>
      <c r="J116" s="1117"/>
      <c r="K116" s="1118"/>
      <c r="L116" s="1119"/>
      <c r="M116" s="1120"/>
    </row>
    <row r="117" spans="1:13" ht="17" thickTop="1" x14ac:dyDescent="0.2">
      <c r="A117" s="61"/>
      <c r="B117" s="60"/>
      <c r="C117" s="60"/>
      <c r="D117" s="60"/>
      <c r="E117" s="60"/>
      <c r="F117" s="60"/>
      <c r="G117" s="59"/>
      <c r="H117" s="60"/>
      <c r="I117" s="60"/>
      <c r="J117" s="60"/>
      <c r="K117" s="60"/>
      <c r="L117" s="60"/>
      <c r="M117" s="59"/>
    </row>
    <row r="118" spans="1:13" x14ac:dyDescent="0.2">
      <c r="D118" s="57"/>
      <c r="E118" s="57"/>
      <c r="F118" s="57"/>
      <c r="H118" s="57"/>
      <c r="I118" s="57"/>
      <c r="J118" s="57"/>
      <c r="K118" s="57"/>
      <c r="L118" s="57"/>
    </row>
  </sheetData>
  <mergeCells count="3">
    <mergeCell ref="A4:M4"/>
    <mergeCell ref="B7:G7"/>
    <mergeCell ref="H7:M7"/>
  </mergeCells>
  <hyperlinks>
    <hyperlink ref="A1" location="Index!A1" display="Back to index" xr:uid="{00000000-0004-0000-4A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theme="7" tint="0.39997558519241921"/>
  </sheetPr>
  <dimension ref="A1:M118"/>
  <sheetViews>
    <sheetView workbookViewId="0">
      <pane xSplit="1" ySplit="8" topLeftCell="B94" activePane="bottomRight" state="frozen"/>
      <selection activeCell="D32" sqref="D32"/>
      <selection pane="topRight" activeCell="D32" sqref="D32"/>
      <selection pane="bottomLeft" activeCell="D32" sqref="D32"/>
      <selection pane="bottomRight" activeCell="A4" sqref="A4:M4"/>
    </sheetView>
  </sheetViews>
  <sheetFormatPr baseColWidth="10" defaultColWidth="10.83203125" defaultRowHeight="16" x14ac:dyDescent="0.2"/>
  <cols>
    <col min="1" max="1" width="10.83203125" style="56"/>
    <col min="2" max="13" width="12" style="56" customWidth="1"/>
    <col min="14" max="16384" width="10.83203125" style="56"/>
  </cols>
  <sheetData>
    <row r="1" spans="1:13" x14ac:dyDescent="0.2">
      <c r="A1" s="52" t="s">
        <v>36</v>
      </c>
      <c r="B1" s="52"/>
      <c r="C1" s="52"/>
      <c r="G1" s="100"/>
      <c r="H1" s="100"/>
      <c r="I1" s="100"/>
      <c r="J1" s="100"/>
      <c r="K1" s="100"/>
      <c r="L1" s="100"/>
      <c r="M1" s="100"/>
    </row>
    <row r="2" spans="1:13" x14ac:dyDescent="0.2">
      <c r="H2" s="98"/>
      <c r="I2" s="98"/>
    </row>
    <row r="3" spans="1:13" ht="17" thickBot="1" x14ac:dyDescent="0.25"/>
    <row r="4" spans="1:13" ht="25" customHeight="1" thickTop="1" x14ac:dyDescent="0.2">
      <c r="A4" s="1391" t="s">
        <v>177</v>
      </c>
      <c r="B4" s="1392"/>
      <c r="C4" s="1392"/>
      <c r="D4" s="1392"/>
      <c r="E4" s="1392"/>
      <c r="F4" s="1392"/>
      <c r="G4" s="1392"/>
      <c r="H4" s="1392"/>
      <c r="I4" s="1392"/>
      <c r="J4" s="1392"/>
      <c r="K4" s="1392"/>
      <c r="L4" s="1392"/>
      <c r="M4" s="1393"/>
    </row>
    <row r="5" spans="1:13" x14ac:dyDescent="0.2">
      <c r="A5" s="96"/>
      <c r="B5" s="97"/>
      <c r="C5" s="97"/>
      <c r="D5" s="59"/>
      <c r="E5" s="59"/>
      <c r="F5" s="59"/>
      <c r="G5" s="59"/>
      <c r="H5" s="59"/>
      <c r="I5" s="59"/>
      <c r="J5" s="59"/>
      <c r="K5" s="59"/>
      <c r="L5" s="59"/>
      <c r="M5" s="208"/>
    </row>
    <row r="6" spans="1:13" x14ac:dyDescent="0.2">
      <c r="A6" s="96"/>
      <c r="B6" s="45" t="s">
        <v>35</v>
      </c>
      <c r="C6" s="45" t="s">
        <v>34</v>
      </c>
      <c r="D6" s="45" t="s">
        <v>33</v>
      </c>
      <c r="E6" s="45" t="s">
        <v>32</v>
      </c>
      <c r="F6" s="45" t="s">
        <v>31</v>
      </c>
      <c r="G6" s="45" t="s">
        <v>30</v>
      </c>
      <c r="H6" s="48" t="s">
        <v>29</v>
      </c>
      <c r="I6" s="468" t="s">
        <v>28</v>
      </c>
      <c r="J6" s="468" t="s">
        <v>27</v>
      </c>
      <c r="K6" s="468" t="s">
        <v>26</v>
      </c>
      <c r="L6" s="468" t="s">
        <v>25</v>
      </c>
      <c r="M6" s="433" t="s">
        <v>24</v>
      </c>
    </row>
    <row r="7" spans="1:13" ht="20" customHeight="1" x14ac:dyDescent="0.2">
      <c r="A7" s="96"/>
      <c r="B7" s="1378" t="s">
        <v>374</v>
      </c>
      <c r="C7" s="1379"/>
      <c r="D7" s="1387"/>
      <c r="E7" s="1387"/>
      <c r="F7" s="1387"/>
      <c r="G7" s="1387"/>
      <c r="H7" s="1379" t="s">
        <v>90</v>
      </c>
      <c r="I7" s="1379"/>
      <c r="J7" s="1387"/>
      <c r="K7" s="1387"/>
      <c r="L7" s="1387"/>
      <c r="M7" s="1390"/>
    </row>
    <row r="8" spans="1:13" s="87" customFormat="1" ht="52" customHeight="1" x14ac:dyDescent="0.2">
      <c r="A8" s="95"/>
      <c r="B8" s="424" t="s">
        <v>306</v>
      </c>
      <c r="C8" s="352" t="s">
        <v>309</v>
      </c>
      <c r="D8" s="352" t="s">
        <v>87</v>
      </c>
      <c r="E8" s="352" t="s">
        <v>88</v>
      </c>
      <c r="F8" s="352" t="s">
        <v>89</v>
      </c>
      <c r="G8" s="352" t="s">
        <v>56</v>
      </c>
      <c r="H8" s="424" t="s">
        <v>306</v>
      </c>
      <c r="I8" s="352" t="s">
        <v>309</v>
      </c>
      <c r="J8" s="352" t="s">
        <v>87</v>
      </c>
      <c r="K8" s="352" t="s">
        <v>88</v>
      </c>
      <c r="L8" s="352" t="s">
        <v>89</v>
      </c>
      <c r="M8" s="359" t="s">
        <v>56</v>
      </c>
    </row>
    <row r="9" spans="1:13" s="87" customFormat="1" ht="15" customHeight="1" x14ac:dyDescent="0.2">
      <c r="A9" s="93">
        <v>1913</v>
      </c>
      <c r="B9" s="571"/>
      <c r="C9" s="572"/>
      <c r="D9" s="572"/>
      <c r="E9" s="572"/>
      <c r="F9" s="572"/>
      <c r="G9" s="572">
        <f>avgfiinc!R2</f>
        <v>62544.489848167446</v>
      </c>
      <c r="H9" s="530"/>
      <c r="I9" s="575"/>
      <c r="J9" s="575"/>
      <c r="K9" s="541"/>
      <c r="L9" s="575"/>
      <c r="M9" s="561">
        <f>G9*0.1/'TD5'!F9</f>
        <v>0.40730551211679256</v>
      </c>
    </row>
    <row r="10" spans="1:13" s="87" customFormat="1" ht="15" customHeight="1" x14ac:dyDescent="0.2">
      <c r="A10" s="92">
        <v>1914</v>
      </c>
      <c r="B10" s="571"/>
      <c r="C10" s="572"/>
      <c r="D10" s="572"/>
      <c r="E10" s="572"/>
      <c r="F10" s="572"/>
      <c r="G10" s="572">
        <f>avgfiinc!R3</f>
        <v>61424.428565793009</v>
      </c>
      <c r="H10" s="530"/>
      <c r="I10" s="541"/>
      <c r="J10" s="575"/>
      <c r="K10" s="541"/>
      <c r="L10" s="575"/>
      <c r="M10" s="561">
        <f>G10*0.1/'TD5'!F10</f>
        <v>0.40928450409027906</v>
      </c>
    </row>
    <row r="11" spans="1:13" s="87" customFormat="1" ht="15" customHeight="1" x14ac:dyDescent="0.2">
      <c r="A11" s="92">
        <v>1915</v>
      </c>
      <c r="B11" s="571"/>
      <c r="C11" s="572"/>
      <c r="D11" s="572"/>
      <c r="E11" s="572"/>
      <c r="F11" s="572"/>
      <c r="G11" s="572">
        <f>avgfiinc!R4</f>
        <v>60330.250222627838</v>
      </c>
      <c r="H11" s="530"/>
      <c r="I11" s="541"/>
      <c r="J11" s="575"/>
      <c r="K11" s="541"/>
      <c r="L11" s="575"/>
      <c r="M11" s="561">
        <f>G11*0.1/'TD5'!F11</f>
        <v>0.40348231465086615</v>
      </c>
    </row>
    <row r="12" spans="1:13" s="87" customFormat="1" ht="15" customHeight="1" x14ac:dyDescent="0.2">
      <c r="A12" s="92">
        <v>1916</v>
      </c>
      <c r="B12" s="571"/>
      <c r="C12" s="572"/>
      <c r="D12" s="572"/>
      <c r="E12" s="572"/>
      <c r="F12" s="572"/>
      <c r="G12" s="572">
        <f>avgfiinc!R5</f>
        <v>68661.440998733568</v>
      </c>
      <c r="H12" s="530"/>
      <c r="I12" s="541"/>
      <c r="J12" s="575"/>
      <c r="K12" s="541"/>
      <c r="L12" s="575"/>
      <c r="M12" s="561">
        <f>G12*0.1/'TD5'!F12</f>
        <v>0.4208126513841754</v>
      </c>
    </row>
    <row r="13" spans="1:13" s="87" customFormat="1" ht="15" customHeight="1" x14ac:dyDescent="0.2">
      <c r="A13" s="92">
        <v>1917</v>
      </c>
      <c r="B13" s="571"/>
      <c r="C13" s="572"/>
      <c r="D13" s="572"/>
      <c r="E13" s="572"/>
      <c r="F13" s="572"/>
      <c r="G13" s="572">
        <f>avgfiinc!R6</f>
        <v>65563.690066004565</v>
      </c>
      <c r="H13" s="530"/>
      <c r="I13" s="541"/>
      <c r="J13" s="575"/>
      <c r="K13" s="541"/>
      <c r="L13" s="575"/>
      <c r="M13" s="561">
        <f>G13*0.1/'TD5'!F13</f>
        <v>0.40507657450090051</v>
      </c>
    </row>
    <row r="14" spans="1:13" s="87" customFormat="1" ht="15" customHeight="1" x14ac:dyDescent="0.2">
      <c r="A14" s="92">
        <v>1918</v>
      </c>
      <c r="B14" s="571"/>
      <c r="C14" s="572"/>
      <c r="D14" s="524"/>
      <c r="E14" s="524"/>
      <c r="F14" s="524"/>
      <c r="G14" s="572">
        <f>avgfiinc!R7</f>
        <v>61319.522488773713</v>
      </c>
      <c r="H14" s="530"/>
      <c r="I14" s="541"/>
      <c r="J14" s="575"/>
      <c r="K14" s="541"/>
      <c r="L14" s="575"/>
      <c r="M14" s="561">
        <f>G14*0.1/'TD5'!F14</f>
        <v>0.40107045446727191</v>
      </c>
    </row>
    <row r="15" spans="1:13" s="87" customFormat="1" ht="15" customHeight="1" x14ac:dyDescent="0.2">
      <c r="A15" s="91">
        <v>1919</v>
      </c>
      <c r="B15" s="573"/>
      <c r="C15" s="574"/>
      <c r="D15" s="526"/>
      <c r="E15" s="526"/>
      <c r="F15" s="526"/>
      <c r="G15" s="574">
        <f>avgfiinc!R8</f>
        <v>61551.797449403806</v>
      </c>
      <c r="H15" s="531"/>
      <c r="I15" s="542"/>
      <c r="J15" s="576"/>
      <c r="K15" s="542"/>
      <c r="L15" s="576"/>
      <c r="M15" s="562">
        <f>G15*0.1/'TD5'!F15</f>
        <v>0.4031563788202262</v>
      </c>
    </row>
    <row r="16" spans="1:13" s="87" customFormat="1" ht="15" customHeight="1" x14ac:dyDescent="0.2">
      <c r="A16" s="92">
        <v>1920</v>
      </c>
      <c r="B16" s="571"/>
      <c r="C16" s="572"/>
      <c r="D16" s="524"/>
      <c r="E16" s="524"/>
      <c r="F16" s="524"/>
      <c r="G16" s="572">
        <f>avgfiinc!R9</f>
        <v>53308.064249629118</v>
      </c>
      <c r="H16" s="530"/>
      <c r="I16" s="541"/>
      <c r="J16" s="575"/>
      <c r="K16" s="541"/>
      <c r="L16" s="575"/>
      <c r="M16" s="561">
        <f>G16*0.1/'TD5'!F16</f>
        <v>0.3901411364037346</v>
      </c>
    </row>
    <row r="17" spans="1:13" s="87" customFormat="1" ht="15" customHeight="1" x14ac:dyDescent="0.2">
      <c r="A17" s="92">
        <v>1921</v>
      </c>
      <c r="B17" s="571"/>
      <c r="C17" s="572"/>
      <c r="D17" s="524"/>
      <c r="E17" s="524"/>
      <c r="F17" s="524"/>
      <c r="G17" s="572">
        <f>avgfiinc!R10</f>
        <v>52895.368432391362</v>
      </c>
      <c r="H17" s="530"/>
      <c r="I17" s="541"/>
      <c r="J17" s="575"/>
      <c r="K17" s="541"/>
      <c r="L17" s="575"/>
      <c r="M17" s="561">
        <f>G17*0.1/'TD5'!F17</f>
        <v>0.4318105666380076</v>
      </c>
    </row>
    <row r="18" spans="1:13" s="87" customFormat="1" ht="15" customHeight="1" x14ac:dyDescent="0.2">
      <c r="A18" s="92">
        <v>1922</v>
      </c>
      <c r="B18" s="571"/>
      <c r="C18" s="572"/>
      <c r="D18" s="524"/>
      <c r="E18" s="524"/>
      <c r="F18" s="524"/>
      <c r="G18" s="572">
        <f>avgfiinc!R11</f>
        <v>61639.808914578272</v>
      </c>
      <c r="H18" s="530"/>
      <c r="I18" s="541"/>
      <c r="J18" s="575"/>
      <c r="K18" s="541"/>
      <c r="L18" s="575"/>
      <c r="M18" s="561">
        <f>G18*0.1/'TD5'!F18</f>
        <v>0.43721477661517716</v>
      </c>
    </row>
    <row r="19" spans="1:13" s="87" customFormat="1" ht="15" customHeight="1" x14ac:dyDescent="0.2">
      <c r="A19" s="92">
        <v>1923</v>
      </c>
      <c r="B19" s="571"/>
      <c r="C19" s="572"/>
      <c r="D19" s="524"/>
      <c r="E19" s="524"/>
      <c r="F19" s="524"/>
      <c r="G19" s="572">
        <f>avgfiinc!R12</f>
        <v>64372.971273019641</v>
      </c>
      <c r="H19" s="530"/>
      <c r="I19" s="541"/>
      <c r="J19" s="575"/>
      <c r="K19" s="541"/>
      <c r="L19" s="575"/>
      <c r="M19" s="561">
        <f>G19*0.1/'TD5'!F19</f>
        <v>0.41461250579837899</v>
      </c>
    </row>
    <row r="20" spans="1:13" s="87" customFormat="1" ht="15" customHeight="1" x14ac:dyDescent="0.2">
      <c r="A20" s="92">
        <v>1924</v>
      </c>
      <c r="B20" s="571"/>
      <c r="C20" s="572"/>
      <c r="D20" s="524"/>
      <c r="E20" s="524"/>
      <c r="F20" s="524"/>
      <c r="G20" s="572">
        <f>avgfiinc!R13</f>
        <v>68710.13816156851</v>
      </c>
      <c r="H20" s="530"/>
      <c r="I20" s="541"/>
      <c r="J20" s="575"/>
      <c r="K20" s="541"/>
      <c r="L20" s="575"/>
      <c r="M20" s="561">
        <f>G20*0.1/'TD5'!F20</f>
        <v>0.44407042747847458</v>
      </c>
    </row>
    <row r="21" spans="1:13" s="87" customFormat="1" ht="15" customHeight="1" x14ac:dyDescent="0.2">
      <c r="A21" s="92">
        <v>1925</v>
      </c>
      <c r="B21" s="571"/>
      <c r="C21" s="572"/>
      <c r="D21" s="524"/>
      <c r="E21" s="524"/>
      <c r="F21" s="524"/>
      <c r="G21" s="572">
        <f>avgfiinc!R14</f>
        <v>75024.79347569836</v>
      </c>
      <c r="H21" s="530"/>
      <c r="I21" s="541"/>
      <c r="J21" s="575"/>
      <c r="K21" s="541"/>
      <c r="L21" s="575"/>
      <c r="M21" s="561">
        <f>G21*0.1/'TD5'!F21</f>
        <v>0.46354076918824089</v>
      </c>
    </row>
    <row r="22" spans="1:13" s="87" customFormat="1" ht="15" customHeight="1" x14ac:dyDescent="0.2">
      <c r="A22" s="92">
        <v>1926</v>
      </c>
      <c r="B22" s="571"/>
      <c r="C22" s="572"/>
      <c r="D22" s="524"/>
      <c r="E22" s="524"/>
      <c r="F22" s="524"/>
      <c r="G22" s="572">
        <f>avgfiinc!R15</f>
        <v>74245.744363208185</v>
      </c>
      <c r="H22" s="530"/>
      <c r="I22" s="541"/>
      <c r="J22" s="575"/>
      <c r="K22" s="541"/>
      <c r="L22" s="575"/>
      <c r="M22" s="561">
        <f>G22*0.1/'TD5'!F22</f>
        <v>0.4571043576823739</v>
      </c>
    </row>
    <row r="23" spans="1:13" s="87" customFormat="1" ht="15" customHeight="1" x14ac:dyDescent="0.2">
      <c r="A23" s="92">
        <v>1927</v>
      </c>
      <c r="B23" s="571"/>
      <c r="C23" s="572"/>
      <c r="D23" s="524"/>
      <c r="E23" s="524"/>
      <c r="F23" s="524"/>
      <c r="G23" s="572">
        <f>avgfiinc!R16</f>
        <v>76950.097772356356</v>
      </c>
      <c r="H23" s="530"/>
      <c r="I23" s="541"/>
      <c r="J23" s="575"/>
      <c r="K23" s="541"/>
      <c r="L23" s="575"/>
      <c r="M23" s="561">
        <f>G23*0.1/'TD5'!F23</f>
        <v>0.46668456108833967</v>
      </c>
    </row>
    <row r="24" spans="1:13" s="87" customFormat="1" ht="15" customHeight="1" x14ac:dyDescent="0.2">
      <c r="A24" s="92">
        <v>1928</v>
      </c>
      <c r="B24" s="571"/>
      <c r="C24" s="572"/>
      <c r="D24" s="524"/>
      <c r="E24" s="524"/>
      <c r="F24" s="524"/>
      <c r="G24" s="572">
        <f>avgfiinc!R17</f>
        <v>85095.495740546176</v>
      </c>
      <c r="H24" s="530"/>
      <c r="I24" s="541"/>
      <c r="J24" s="575"/>
      <c r="K24" s="541"/>
      <c r="L24" s="575"/>
      <c r="M24" s="561">
        <f>G24*0.1/'TD5'!F24</f>
        <v>0.49288711598739549</v>
      </c>
    </row>
    <row r="25" spans="1:13" s="87" customFormat="1" ht="15" customHeight="1" x14ac:dyDescent="0.2">
      <c r="A25" s="91">
        <v>1929</v>
      </c>
      <c r="B25" s="573"/>
      <c r="C25" s="574"/>
      <c r="D25" s="526"/>
      <c r="E25" s="526"/>
      <c r="F25" s="526"/>
      <c r="G25" s="574">
        <f>avgfiinc!R18</f>
        <v>82926.50479018857</v>
      </c>
      <c r="H25" s="531"/>
      <c r="I25" s="542"/>
      <c r="J25" s="576"/>
      <c r="K25" s="542"/>
      <c r="L25" s="576"/>
      <c r="M25" s="562">
        <f>G25*0.1/'TD5'!F25</f>
        <v>0.46709587896007237</v>
      </c>
    </row>
    <row r="26" spans="1:13" s="87" customFormat="1" ht="15" customHeight="1" x14ac:dyDescent="0.2">
      <c r="A26" s="92">
        <v>1930</v>
      </c>
      <c r="B26" s="571"/>
      <c r="C26" s="572"/>
      <c r="D26" s="524"/>
      <c r="E26" s="524"/>
      <c r="F26" s="524"/>
      <c r="G26" s="572">
        <f>avgfiinc!R19</f>
        <v>68121.871640189172</v>
      </c>
      <c r="H26" s="530"/>
      <c r="I26" s="541"/>
      <c r="J26" s="575"/>
      <c r="K26" s="541"/>
      <c r="L26" s="575"/>
      <c r="M26" s="561">
        <f>G26*0.1/'TD5'!F26</f>
        <v>0.43865454984434682</v>
      </c>
    </row>
    <row r="27" spans="1:13" s="87" customFormat="1" ht="15" customHeight="1" x14ac:dyDescent="0.2">
      <c r="A27" s="92">
        <v>1931</v>
      </c>
      <c r="B27" s="571"/>
      <c r="C27" s="572"/>
      <c r="D27" s="524"/>
      <c r="E27" s="524"/>
      <c r="F27" s="524"/>
      <c r="G27" s="572">
        <f>avgfiinc!R20</f>
        <v>62843.023239150476</v>
      </c>
      <c r="H27" s="530"/>
      <c r="I27" s="541"/>
      <c r="J27" s="575"/>
      <c r="K27" s="541"/>
      <c r="L27" s="575"/>
      <c r="M27" s="561">
        <f>G27*0.1/'TD5'!F27</f>
        <v>0.44543200012431983</v>
      </c>
    </row>
    <row r="28" spans="1:13" s="87" customFormat="1" ht="15" customHeight="1" x14ac:dyDescent="0.2">
      <c r="A28" s="92">
        <v>1932</v>
      </c>
      <c r="B28" s="571"/>
      <c r="C28" s="572"/>
      <c r="D28" s="524"/>
      <c r="E28" s="524"/>
      <c r="F28" s="524"/>
      <c r="G28" s="572">
        <f>avgfiinc!R21</f>
        <v>55386.141828619067</v>
      </c>
      <c r="H28" s="530"/>
      <c r="I28" s="541"/>
      <c r="J28" s="575"/>
      <c r="K28" s="541"/>
      <c r="L28" s="575"/>
      <c r="M28" s="561">
        <f>G28*0.1/'TD5'!F28</f>
        <v>0.46370211777261511</v>
      </c>
    </row>
    <row r="29" spans="1:13" s="87" customFormat="1" ht="15" customHeight="1" x14ac:dyDescent="0.2">
      <c r="A29" s="92">
        <v>1933</v>
      </c>
      <c r="B29" s="571"/>
      <c r="C29" s="572"/>
      <c r="D29" s="524"/>
      <c r="E29" s="524"/>
      <c r="F29" s="524"/>
      <c r="G29" s="572">
        <f>avgfiinc!R22</f>
        <v>52516.834222626669</v>
      </c>
      <c r="H29" s="530"/>
      <c r="I29" s="541"/>
      <c r="J29" s="575"/>
      <c r="K29" s="541"/>
      <c r="L29" s="575"/>
      <c r="M29" s="561">
        <f>G29*0.1/'TD5'!F29</f>
        <v>0.45601814430561766</v>
      </c>
    </row>
    <row r="30" spans="1:13" s="87" customFormat="1" ht="15" customHeight="1" x14ac:dyDescent="0.2">
      <c r="A30" s="92">
        <v>1934</v>
      </c>
      <c r="B30" s="571"/>
      <c r="C30" s="572"/>
      <c r="D30" s="524"/>
      <c r="E30" s="524"/>
      <c r="F30" s="524"/>
      <c r="G30" s="572">
        <f>avgfiinc!R23</f>
        <v>56891.089979805307</v>
      </c>
      <c r="H30" s="530"/>
      <c r="I30" s="541"/>
      <c r="J30" s="575"/>
      <c r="K30" s="541"/>
      <c r="L30" s="575"/>
      <c r="M30" s="561">
        <f>G30*0.1/'TD5'!F30</f>
        <v>0.45783541972143638</v>
      </c>
    </row>
    <row r="31" spans="1:13" s="87" customFormat="1" ht="15" customHeight="1" x14ac:dyDescent="0.2">
      <c r="A31" s="92">
        <v>1935</v>
      </c>
      <c r="B31" s="571"/>
      <c r="C31" s="572"/>
      <c r="D31" s="524"/>
      <c r="E31" s="524"/>
      <c r="F31" s="524"/>
      <c r="G31" s="572">
        <f>avgfiinc!R24</f>
        <v>60606.725557578575</v>
      </c>
      <c r="H31" s="530"/>
      <c r="I31" s="541"/>
      <c r="J31" s="575"/>
      <c r="K31" s="541"/>
      <c r="L31" s="575"/>
      <c r="M31" s="561">
        <f>G31*0.1/'TD5'!F31</f>
        <v>0.44493982712429764</v>
      </c>
    </row>
    <row r="32" spans="1:13" s="87" customFormat="1" ht="15" customHeight="1" x14ac:dyDescent="0.2">
      <c r="A32" s="92">
        <v>1936</v>
      </c>
      <c r="B32" s="571"/>
      <c r="C32" s="572"/>
      <c r="D32" s="524"/>
      <c r="E32" s="524"/>
      <c r="F32" s="524"/>
      <c r="G32" s="572">
        <f>avgfiinc!R25</f>
        <v>70669.418824198641</v>
      </c>
      <c r="H32" s="530"/>
      <c r="I32" s="541"/>
      <c r="J32" s="575"/>
      <c r="K32" s="541"/>
      <c r="L32" s="575"/>
      <c r="M32" s="561">
        <f>G32*0.1/'TD5'!F32</f>
        <v>0.46593775094476264</v>
      </c>
    </row>
    <row r="33" spans="1:13" s="87" customFormat="1" ht="15" customHeight="1" x14ac:dyDescent="0.2">
      <c r="A33" s="92">
        <v>1937</v>
      </c>
      <c r="B33" s="571"/>
      <c r="C33" s="572"/>
      <c r="D33" s="524"/>
      <c r="E33" s="524"/>
      <c r="F33" s="524"/>
      <c r="G33" s="572">
        <f>avgfiinc!R26</f>
        <v>68966.728375834733</v>
      </c>
      <c r="H33" s="530"/>
      <c r="I33" s="541"/>
      <c r="J33" s="575"/>
      <c r="K33" s="541"/>
      <c r="L33" s="575"/>
      <c r="M33" s="561">
        <f>G33*0.1/'TD5'!F33</f>
        <v>0.44231411760580164</v>
      </c>
    </row>
    <row r="34" spans="1:13" s="87" customFormat="1" ht="15" customHeight="1" x14ac:dyDescent="0.2">
      <c r="A34" s="92">
        <v>1938</v>
      </c>
      <c r="B34" s="571"/>
      <c r="C34" s="572"/>
      <c r="D34" s="524"/>
      <c r="E34" s="524"/>
      <c r="F34" s="524"/>
      <c r="G34" s="572">
        <f>avgfiinc!R27</f>
        <v>63730.474015399013</v>
      </c>
      <c r="H34" s="530"/>
      <c r="I34" s="541"/>
      <c r="J34" s="575"/>
      <c r="K34" s="541"/>
      <c r="L34" s="575"/>
      <c r="M34" s="561">
        <f>G34*0.1/'TD5'!F34</f>
        <v>0.44074837570771869</v>
      </c>
    </row>
    <row r="35" spans="1:13" s="87" customFormat="1" ht="15" customHeight="1" x14ac:dyDescent="0.2">
      <c r="A35" s="91">
        <v>1939</v>
      </c>
      <c r="B35" s="573"/>
      <c r="C35" s="574"/>
      <c r="D35" s="526"/>
      <c r="E35" s="526"/>
      <c r="F35" s="526"/>
      <c r="G35" s="574">
        <f>avgfiinc!R28</f>
        <v>69855.457766746011</v>
      </c>
      <c r="H35" s="531"/>
      <c r="I35" s="542"/>
      <c r="J35" s="576"/>
      <c r="K35" s="542"/>
      <c r="L35" s="576"/>
      <c r="M35" s="562">
        <f>G35*0.1/'TD5'!F35</f>
        <v>0.45517885641755595</v>
      </c>
    </row>
    <row r="36" spans="1:13" s="87" customFormat="1" ht="15" customHeight="1" x14ac:dyDescent="0.2">
      <c r="A36" s="92">
        <v>1940</v>
      </c>
      <c r="B36" s="571"/>
      <c r="C36" s="572"/>
      <c r="D36" s="524"/>
      <c r="E36" s="524"/>
      <c r="F36" s="524"/>
      <c r="G36" s="572">
        <f>avgfiinc!R29</f>
        <v>72850.048904807656</v>
      </c>
      <c r="H36" s="530"/>
      <c r="I36" s="541"/>
      <c r="J36" s="575"/>
      <c r="K36" s="541"/>
      <c r="L36" s="575"/>
      <c r="M36" s="561">
        <f>G36*0.1/'TD5'!F36</f>
        <v>0.4529313242902111</v>
      </c>
    </row>
    <row r="37" spans="1:13" s="87" customFormat="1" ht="15" customHeight="1" x14ac:dyDescent="0.2">
      <c r="A37" s="92">
        <v>1941</v>
      </c>
      <c r="B37" s="571"/>
      <c r="C37" s="572"/>
      <c r="D37" s="524"/>
      <c r="E37" s="524"/>
      <c r="F37" s="524"/>
      <c r="G37" s="572">
        <f>avgfiinc!R30</f>
        <v>77774.414319857009</v>
      </c>
      <c r="H37" s="530"/>
      <c r="I37" s="541"/>
      <c r="J37" s="575"/>
      <c r="K37" s="541"/>
      <c r="L37" s="575"/>
      <c r="M37" s="561">
        <f>G37*0.1/'TD5'!F37</f>
        <v>0.41930339557276813</v>
      </c>
    </row>
    <row r="38" spans="1:13" s="87" customFormat="1" ht="15" customHeight="1" x14ac:dyDescent="0.2">
      <c r="A38" s="92">
        <v>1942</v>
      </c>
      <c r="B38" s="571"/>
      <c r="C38" s="572"/>
      <c r="D38" s="524"/>
      <c r="E38" s="524"/>
      <c r="F38" s="524"/>
      <c r="G38" s="572">
        <f>avgfiinc!R31</f>
        <v>79321.37314574598</v>
      </c>
      <c r="H38" s="530"/>
      <c r="I38" s="541"/>
      <c r="J38" s="575"/>
      <c r="K38" s="541"/>
      <c r="L38" s="575"/>
      <c r="M38" s="561">
        <f>G38*0.1/'TD5'!F38</f>
        <v>0.3612786266702373</v>
      </c>
    </row>
    <row r="39" spans="1:13" s="87" customFormat="1" ht="15" customHeight="1" x14ac:dyDescent="0.2">
      <c r="A39" s="92">
        <v>1943</v>
      </c>
      <c r="B39" s="571"/>
      <c r="C39" s="572"/>
      <c r="D39" s="524"/>
      <c r="E39" s="524"/>
      <c r="F39" s="524"/>
      <c r="G39" s="572">
        <f>avgfiinc!R32</f>
        <v>87149.265523031194</v>
      </c>
      <c r="H39" s="530"/>
      <c r="I39" s="541"/>
      <c r="J39" s="575"/>
      <c r="K39" s="541"/>
      <c r="L39" s="575"/>
      <c r="M39" s="561">
        <f>G39*0.1/'TD5'!F39</f>
        <v>0.33689902114938219</v>
      </c>
    </row>
    <row r="40" spans="1:13" s="87" customFormat="1" ht="15" customHeight="1" x14ac:dyDescent="0.2">
      <c r="A40" s="92">
        <v>1944</v>
      </c>
      <c r="B40" s="571"/>
      <c r="C40" s="572"/>
      <c r="D40" s="524"/>
      <c r="E40" s="524"/>
      <c r="F40" s="524"/>
      <c r="G40" s="572">
        <f>avgfiinc!R33</f>
        <v>82554.946406965726</v>
      </c>
      <c r="H40" s="530"/>
      <c r="I40" s="541"/>
      <c r="J40" s="575"/>
      <c r="K40" s="541"/>
      <c r="L40" s="575"/>
      <c r="M40" s="561">
        <f>G40*0.1/'TD5'!F40</f>
        <v>0.32512530985454763</v>
      </c>
    </row>
    <row r="41" spans="1:13" s="87" customFormat="1" ht="15" customHeight="1" x14ac:dyDescent="0.2">
      <c r="A41" s="92">
        <v>1945</v>
      </c>
      <c r="B41" s="571"/>
      <c r="C41" s="572"/>
      <c r="D41" s="524"/>
      <c r="E41" s="524"/>
      <c r="F41" s="524"/>
      <c r="G41" s="572">
        <f>avgfiinc!R34</f>
        <v>86716.764335901142</v>
      </c>
      <c r="H41" s="530"/>
      <c r="I41" s="541"/>
      <c r="J41" s="575"/>
      <c r="K41" s="541"/>
      <c r="L41" s="575"/>
      <c r="M41" s="561">
        <f>G41*0.1/'TD5'!F41</f>
        <v>0.34423310442267135</v>
      </c>
    </row>
    <row r="42" spans="1:13" s="87" customFormat="1" ht="15" customHeight="1" x14ac:dyDescent="0.2">
      <c r="A42" s="92">
        <v>1946</v>
      </c>
      <c r="B42" s="571"/>
      <c r="C42" s="572"/>
      <c r="D42" s="524"/>
      <c r="E42" s="524"/>
      <c r="F42" s="524"/>
      <c r="G42" s="572">
        <f>avgfiinc!R35</f>
        <v>90435.284475147579</v>
      </c>
      <c r="H42" s="530"/>
      <c r="I42" s="541"/>
      <c r="J42" s="575"/>
      <c r="K42" s="541"/>
      <c r="L42" s="575"/>
      <c r="M42" s="561">
        <f>G42*0.1/'TD5'!F42</f>
        <v>0.36699551227328808</v>
      </c>
    </row>
    <row r="43" spans="1:13" s="87" customFormat="1" ht="15" customHeight="1" x14ac:dyDescent="0.2">
      <c r="A43" s="92">
        <v>1947</v>
      </c>
      <c r="B43" s="571"/>
      <c r="C43" s="572"/>
      <c r="D43" s="524"/>
      <c r="E43" s="524"/>
      <c r="F43" s="524"/>
      <c r="G43" s="572">
        <f>avgfiinc!R36</f>
        <v>83002.776391913721</v>
      </c>
      <c r="H43" s="530"/>
      <c r="I43" s="541"/>
      <c r="J43" s="575"/>
      <c r="K43" s="541"/>
      <c r="L43" s="575"/>
      <c r="M43" s="561">
        <f>G43*0.1/'TD5'!F43</f>
        <v>0.34347880643880302</v>
      </c>
    </row>
    <row r="44" spans="1:13" s="87" customFormat="1" ht="15" customHeight="1" x14ac:dyDescent="0.2">
      <c r="A44" s="92">
        <v>1948</v>
      </c>
      <c r="B44" s="571"/>
      <c r="C44" s="572"/>
      <c r="D44" s="524"/>
      <c r="E44" s="524"/>
      <c r="F44" s="524"/>
      <c r="G44" s="572">
        <f>avgfiinc!R37</f>
        <v>87835.221578568962</v>
      </c>
      <c r="H44" s="530"/>
      <c r="I44" s="541"/>
      <c r="J44" s="575"/>
      <c r="K44" s="541"/>
      <c r="L44" s="575"/>
      <c r="M44" s="561">
        <f>G44*0.1/'TD5'!F44</f>
        <v>0.3501350833302978</v>
      </c>
    </row>
    <row r="45" spans="1:13" s="87" customFormat="1" ht="15" customHeight="1" x14ac:dyDescent="0.2">
      <c r="A45" s="91">
        <v>1949</v>
      </c>
      <c r="B45" s="573"/>
      <c r="C45" s="574"/>
      <c r="D45" s="526"/>
      <c r="E45" s="526"/>
      <c r="F45" s="526"/>
      <c r="G45" s="574">
        <f>avgfiinc!R38</f>
        <v>84941.230635852728</v>
      </c>
      <c r="H45" s="531"/>
      <c r="I45" s="542"/>
      <c r="J45" s="576"/>
      <c r="K45" s="542"/>
      <c r="L45" s="576"/>
      <c r="M45" s="562">
        <f>G45*0.1/'TD5'!F45</f>
        <v>0.34750996242854654</v>
      </c>
    </row>
    <row r="46" spans="1:13" s="87" customFormat="1" ht="15" customHeight="1" x14ac:dyDescent="0.2">
      <c r="A46" s="92">
        <v>1950</v>
      </c>
      <c r="B46" s="571"/>
      <c r="C46" s="572"/>
      <c r="D46" s="524"/>
      <c r="E46" s="524"/>
      <c r="F46" s="524"/>
      <c r="G46" s="572">
        <f>avgfiinc!R39</f>
        <v>95113.38980763327</v>
      </c>
      <c r="H46" s="530"/>
      <c r="I46" s="541"/>
      <c r="J46" s="575"/>
      <c r="K46" s="541"/>
      <c r="L46" s="575"/>
      <c r="M46" s="561">
        <f>G46*0.1/'TD5'!F46</f>
        <v>0.3556336696095142</v>
      </c>
    </row>
    <row r="47" spans="1:13" s="87" customFormat="1" ht="15" customHeight="1" x14ac:dyDescent="0.2">
      <c r="A47" s="92">
        <v>1951</v>
      </c>
      <c r="B47" s="571"/>
      <c r="C47" s="572"/>
      <c r="D47" s="524"/>
      <c r="E47" s="524"/>
      <c r="F47" s="524"/>
      <c r="G47" s="572">
        <f>avgfiinc!R40</f>
        <v>95259.759550331248</v>
      </c>
      <c r="H47" s="530"/>
      <c r="I47" s="541"/>
      <c r="J47" s="575"/>
      <c r="K47" s="541"/>
      <c r="L47" s="575"/>
      <c r="M47" s="561">
        <f>G47*0.1/'TD5'!F47</f>
        <v>0.34217551487253894</v>
      </c>
    </row>
    <row r="48" spans="1:13" s="87" customFormat="1" ht="15" customHeight="1" x14ac:dyDescent="0.2">
      <c r="A48" s="92">
        <v>1952</v>
      </c>
      <c r="B48" s="571"/>
      <c r="C48" s="572"/>
      <c r="D48" s="524"/>
      <c r="E48" s="524"/>
      <c r="F48" s="524"/>
      <c r="G48" s="572">
        <f>avgfiinc!R41</f>
        <v>94857.477187869095</v>
      </c>
      <c r="H48" s="530"/>
      <c r="I48" s="541"/>
      <c r="J48" s="575"/>
      <c r="K48" s="541"/>
      <c r="L48" s="575"/>
      <c r="M48" s="561">
        <f>G48*0.1/'TD5'!F48</f>
        <v>0.33211509029250325</v>
      </c>
    </row>
    <row r="49" spans="1:13" s="87" customFormat="1" ht="15" customHeight="1" x14ac:dyDescent="0.2">
      <c r="A49" s="92">
        <v>1953</v>
      </c>
      <c r="B49" s="571"/>
      <c r="C49" s="572"/>
      <c r="D49" s="524"/>
      <c r="E49" s="524"/>
      <c r="F49" s="524"/>
      <c r="G49" s="572">
        <f>avgfiinc!R42</f>
        <v>95381.627611150921</v>
      </c>
      <c r="H49" s="530"/>
      <c r="I49" s="541"/>
      <c r="J49" s="575"/>
      <c r="K49" s="541"/>
      <c r="L49" s="575"/>
      <c r="M49" s="561">
        <f>G49*0.1/'TD5'!F49</f>
        <v>0.32306951062083611</v>
      </c>
    </row>
    <row r="50" spans="1:13" s="87" customFormat="1" ht="15" customHeight="1" x14ac:dyDescent="0.2">
      <c r="A50" s="92">
        <v>1954</v>
      </c>
      <c r="B50" s="571"/>
      <c r="C50" s="572"/>
      <c r="D50" s="524"/>
      <c r="E50" s="524"/>
      <c r="F50" s="524"/>
      <c r="G50" s="572">
        <f>avgfiinc!R43</f>
        <v>98574.628290954497</v>
      </c>
      <c r="H50" s="530"/>
      <c r="I50" s="541"/>
      <c r="J50" s="575"/>
      <c r="K50" s="541"/>
      <c r="L50" s="575"/>
      <c r="M50" s="561">
        <f>G50*0.1/'TD5'!F50</f>
        <v>0.3363611059033309</v>
      </c>
    </row>
    <row r="51" spans="1:13" s="87" customFormat="1" ht="15" customHeight="1" x14ac:dyDescent="0.2">
      <c r="A51" s="92">
        <v>1955</v>
      </c>
      <c r="B51" s="571"/>
      <c r="C51" s="572"/>
      <c r="D51" s="524"/>
      <c r="E51" s="524"/>
      <c r="F51" s="524"/>
      <c r="G51" s="572">
        <f>avgfiinc!R44</f>
        <v>105363.20922258367</v>
      </c>
      <c r="H51" s="530"/>
      <c r="I51" s="541"/>
      <c r="J51" s="575"/>
      <c r="K51" s="541"/>
      <c r="L51" s="575"/>
      <c r="M51" s="561">
        <f>G51*0.1/'TD5'!F51</f>
        <v>0.33937798425770488</v>
      </c>
    </row>
    <row r="52" spans="1:13" s="87" customFormat="1" ht="15" customHeight="1" x14ac:dyDescent="0.2">
      <c r="A52" s="92">
        <v>1956</v>
      </c>
      <c r="B52" s="571"/>
      <c r="C52" s="572"/>
      <c r="D52" s="524"/>
      <c r="E52" s="524"/>
      <c r="F52" s="524"/>
      <c r="G52" s="572">
        <f>avgfiinc!R45</f>
        <v>107108.99474067401</v>
      </c>
      <c r="H52" s="530"/>
      <c r="I52" s="541"/>
      <c r="J52" s="575"/>
      <c r="K52" s="541"/>
      <c r="L52" s="575"/>
      <c r="M52" s="561">
        <f>G52*0.1/'TD5'!F52</f>
        <v>0.33462139769151839</v>
      </c>
    </row>
    <row r="53" spans="1:13" s="87" customFormat="1" ht="15" customHeight="1" x14ac:dyDescent="0.2">
      <c r="A53" s="92">
        <v>1957</v>
      </c>
      <c r="B53" s="571"/>
      <c r="C53" s="572"/>
      <c r="D53" s="524"/>
      <c r="E53" s="524"/>
      <c r="F53" s="524"/>
      <c r="G53" s="572">
        <f>avgfiinc!R46</f>
        <v>105376.85811856207</v>
      </c>
      <c r="H53" s="530"/>
      <c r="I53" s="541"/>
      <c r="J53" s="575"/>
      <c r="K53" s="541"/>
      <c r="L53" s="575"/>
      <c r="M53" s="561">
        <f>G53*0.1/'TD5'!F53</f>
        <v>0.3298858969888589</v>
      </c>
    </row>
    <row r="54" spans="1:13" s="87" customFormat="1" ht="15" customHeight="1" x14ac:dyDescent="0.2">
      <c r="A54" s="92">
        <v>1958</v>
      </c>
      <c r="B54" s="571"/>
      <c r="C54" s="572"/>
      <c r="D54" s="524"/>
      <c r="E54" s="524"/>
      <c r="F54" s="524"/>
      <c r="G54" s="572">
        <f>avgfiinc!R47</f>
        <v>104736.31158561319</v>
      </c>
      <c r="H54" s="530"/>
      <c r="I54" s="541"/>
      <c r="J54" s="575"/>
      <c r="K54" s="541"/>
      <c r="L54" s="575"/>
      <c r="M54" s="561">
        <f>G54*0.1/'TD5'!F54</f>
        <v>0.33561535507763746</v>
      </c>
    </row>
    <row r="55" spans="1:13" s="87" customFormat="1" ht="15" customHeight="1" x14ac:dyDescent="0.2">
      <c r="A55" s="91">
        <v>1959</v>
      </c>
      <c r="B55" s="573"/>
      <c r="C55" s="574"/>
      <c r="D55" s="526"/>
      <c r="E55" s="526"/>
      <c r="F55" s="526"/>
      <c r="G55" s="574">
        <f>avgfiinc!R48</f>
        <v>112941.57215804668</v>
      </c>
      <c r="H55" s="531"/>
      <c r="I55" s="542"/>
      <c r="J55" s="576"/>
      <c r="K55" s="542"/>
      <c r="L55" s="576"/>
      <c r="M55" s="562">
        <f>G55*0.1/'TD5'!F55</f>
        <v>0.34003626034210938</v>
      </c>
    </row>
    <row r="56" spans="1:13" x14ac:dyDescent="0.2">
      <c r="A56" s="67">
        <v>1960</v>
      </c>
      <c r="B56" s="571"/>
      <c r="C56" s="572"/>
      <c r="D56" s="524"/>
      <c r="E56" s="524"/>
      <c r="F56" s="524"/>
      <c r="G56" s="572">
        <f>avgfiinc!R49</f>
        <v>111893.70589544097</v>
      </c>
      <c r="H56" s="530"/>
      <c r="I56" s="541"/>
      <c r="J56" s="575"/>
      <c r="K56" s="541"/>
      <c r="L56" s="575"/>
      <c r="M56" s="561">
        <f>G56*0.1/'TD5'!F56</f>
        <v>0.33475096015672112</v>
      </c>
    </row>
    <row r="57" spans="1:13" x14ac:dyDescent="0.2">
      <c r="A57" s="67">
        <v>1961</v>
      </c>
      <c r="B57" s="571"/>
      <c r="C57" s="572"/>
      <c r="D57" s="524"/>
      <c r="E57" s="524"/>
      <c r="F57" s="524"/>
      <c r="G57" s="572">
        <f>avgfiinc!R50</f>
        <v>117024.03444606205</v>
      </c>
      <c r="H57" s="530"/>
      <c r="I57" s="541"/>
      <c r="J57" s="575"/>
      <c r="K57" s="541"/>
      <c r="L57" s="575"/>
      <c r="M57" s="561">
        <f>G57*0.1/'TD5'!F57</f>
        <v>0.3425477280551974</v>
      </c>
    </row>
    <row r="58" spans="1:13" x14ac:dyDescent="0.2">
      <c r="A58" s="67">
        <v>1962</v>
      </c>
      <c r="B58" s="563">
        <f>avgfiinc!M51</f>
        <v>68555.613561935679</v>
      </c>
      <c r="C58" s="523">
        <f>avgfiinc!N51</f>
        <v>85224.04326818866</v>
      </c>
      <c r="D58" s="522">
        <f>avgfiinc!O51</f>
        <v>68194.709333293707</v>
      </c>
      <c r="E58" s="522">
        <f>avgfiinc!P51</f>
        <v>105292.19081273991</v>
      </c>
      <c r="F58" s="522">
        <f>avgfiinc!Q51</f>
        <v>51113.42663345045</v>
      </c>
      <c r="G58" s="523">
        <f>avgfiinc!R51</f>
        <v>116004.77270259832</v>
      </c>
      <c r="H58" s="532">
        <f>B58*0.1/'TD5'!B58</f>
        <v>0.31826847791671747</v>
      </c>
      <c r="I58" s="543">
        <f>C58*0.1/'TD5'!B58</f>
        <v>0.39565142989158636</v>
      </c>
      <c r="J58" s="543">
        <f>D58*0.1/'TD5'!C58</f>
        <v>0.28937476873397827</v>
      </c>
      <c r="K58" s="543">
        <f>E58*0.1/'TD5'!D58</f>
        <v>0.32042732834815979</v>
      </c>
      <c r="L58" s="543">
        <f>F58*0.1/'TD5'!E58</f>
        <v>0.47053039073944092</v>
      </c>
      <c r="M58" s="550">
        <f>G58*0.1/'TD5'!F58</f>
        <v>0.34884503483772278</v>
      </c>
    </row>
    <row r="59" spans="1:13" x14ac:dyDescent="0.2">
      <c r="A59" s="67">
        <v>1963</v>
      </c>
      <c r="B59" s="564">
        <f>avgfiinc!M52</f>
        <v>71573.137423843087</v>
      </c>
      <c r="C59" s="525">
        <f>avgfiinc!N52</f>
        <v>88910.399515497382</v>
      </c>
      <c r="D59" s="524">
        <f>avgfiinc!O52</f>
        <v>71114.267492327956</v>
      </c>
      <c r="E59" s="524">
        <f>avgfiinc!P52</f>
        <v>109863.68414058862</v>
      </c>
      <c r="F59" s="524">
        <f>avgfiinc!Q52</f>
        <v>53316.59432612425</v>
      </c>
      <c r="G59" s="525">
        <f>avgfiinc!R52</f>
        <v>117611.55723545713</v>
      </c>
      <c r="H59" s="533">
        <f>B59*0.1/'TD5'!B59</f>
        <v>0.31840304991826213</v>
      </c>
      <c r="I59" s="544">
        <f>C59*0.1/'TD5'!B59</f>
        <v>0.39553027007245434</v>
      </c>
      <c r="J59" s="551">
        <f>D59*0.1/'TD5'!C59</f>
        <v>0.28923338242605023</v>
      </c>
      <c r="K59" s="544">
        <f>E59*0.1/'TD5'!D59</f>
        <v>0.32064312558164476</v>
      </c>
      <c r="L59" s="551">
        <f>F59*0.1/'TD5'!E59</f>
        <v>0.4708227017432714</v>
      </c>
      <c r="M59" s="552">
        <f>G59*0.1/'TD5'!F59</f>
        <v>0.33784812876719655</v>
      </c>
    </row>
    <row r="60" spans="1:13" x14ac:dyDescent="0.2">
      <c r="A60" s="67">
        <v>1964</v>
      </c>
      <c r="B60" s="564">
        <f>avgfiinc!M53</f>
        <v>74590.661285750481</v>
      </c>
      <c r="C60" s="525">
        <f>avgfiinc!N53</f>
        <v>92596.755762806104</v>
      </c>
      <c r="D60" s="524">
        <f>avgfiinc!O53</f>
        <v>74033.825651362189</v>
      </c>
      <c r="E60" s="524">
        <f>avgfiinc!P53</f>
        <v>114435.17746843734</v>
      </c>
      <c r="F60" s="524">
        <f>avgfiinc!Q53</f>
        <v>55519.76201879805</v>
      </c>
      <c r="G60" s="525">
        <f>avgfiinc!R53</f>
        <v>126415.64023230999</v>
      </c>
      <c r="H60" s="533">
        <f>B60*0.1/'TD5'!B60</f>
        <v>0.31852683424949646</v>
      </c>
      <c r="I60" s="544">
        <f>C60*0.1/'TD5'!B60</f>
        <v>0.39541882276535034</v>
      </c>
      <c r="J60" s="551">
        <f>D60*0.1/'TD5'!C60</f>
        <v>0.28910326957702642</v>
      </c>
      <c r="K60" s="544">
        <f>E60*0.1/'TD5'!D60</f>
        <v>0.32084193825721741</v>
      </c>
      <c r="L60" s="551">
        <f>F60*0.1/'TD5'!E60</f>
        <v>0.47109213471412664</v>
      </c>
      <c r="M60" s="552">
        <f>G60*0.1/'TD5'!F60</f>
        <v>0.34850424528121948</v>
      </c>
    </row>
    <row r="61" spans="1:13" x14ac:dyDescent="0.2">
      <c r="A61" s="67">
        <v>1965</v>
      </c>
      <c r="B61" s="564">
        <f>avgfiinc!M54</f>
        <v>77802.015072426177</v>
      </c>
      <c r="C61" s="525">
        <f>avgfiinc!N54</f>
        <v>96177.172150660743</v>
      </c>
      <c r="D61" s="524">
        <f>avgfiinc!O54</f>
        <v>77171.135466119158</v>
      </c>
      <c r="E61" s="524">
        <f>avgfiinc!P54</f>
        <v>118694.80886069899</v>
      </c>
      <c r="F61" s="524">
        <f>avgfiinc!Q54</f>
        <v>57864.027716908822</v>
      </c>
      <c r="G61" s="525">
        <f>avgfiinc!R54</f>
        <v>133604.95022135531</v>
      </c>
      <c r="H61" s="533">
        <f>B61*0.1/'TD5'!B61</f>
        <v>0.3174030485656556</v>
      </c>
      <c r="I61" s="544">
        <f>C61*0.1/'TD5'!B61</f>
        <v>0.3923667994283434</v>
      </c>
      <c r="J61" s="551">
        <f>D61*0.1/'TD5'!C61</f>
        <v>0.28782380247466705</v>
      </c>
      <c r="K61" s="544">
        <f>E61*0.1/'TD5'!D61</f>
        <v>0.31825576421009361</v>
      </c>
      <c r="L61" s="551">
        <f>F61*0.1/'TD5'!E61</f>
        <v>0.46761055123661921</v>
      </c>
      <c r="M61" s="552">
        <f>G61*0.1/'TD5'!F61</f>
        <v>0.34781024128956578</v>
      </c>
    </row>
    <row r="62" spans="1:13" x14ac:dyDescent="0.2">
      <c r="A62" s="67">
        <v>1966</v>
      </c>
      <c r="B62" s="564">
        <f>avgfiinc!M55</f>
        <v>81013.368859101887</v>
      </c>
      <c r="C62" s="525">
        <f>avgfiinc!N55</f>
        <v>99757.588538515396</v>
      </c>
      <c r="D62" s="524">
        <f>avgfiinc!O55</f>
        <v>80308.445280876127</v>
      </c>
      <c r="E62" s="524">
        <f>avgfiinc!P55</f>
        <v>122954.44025296065</v>
      </c>
      <c r="F62" s="524">
        <f>avgfiinc!Q55</f>
        <v>60208.293415019594</v>
      </c>
      <c r="G62" s="525">
        <f>avgfiinc!R55</f>
        <v>136820.81515271842</v>
      </c>
      <c r="H62" s="533">
        <f>B62*0.1/'TD5'!B62</f>
        <v>0.31637534499168396</v>
      </c>
      <c r="I62" s="544">
        <f>C62*0.1/'TD5'!B62</f>
        <v>0.38957571983337408</v>
      </c>
      <c r="J62" s="551">
        <f>D62*0.1/'TD5'!C62</f>
        <v>0.28665429353713989</v>
      </c>
      <c r="K62" s="544">
        <f>E62*0.1/'TD5'!D62</f>
        <v>0.31588596105575556</v>
      </c>
      <c r="L62" s="551">
        <f>F62*0.1/'TD5'!E62</f>
        <v>0.46444538235664362</v>
      </c>
      <c r="M62" s="552">
        <f>G62*0.1/'TD5'!F62</f>
        <v>0.34672755002975458</v>
      </c>
    </row>
    <row r="63" spans="1:13" x14ac:dyDescent="0.2">
      <c r="A63" s="67">
        <v>1967</v>
      </c>
      <c r="B63" s="564">
        <f>avgfiinc!M56</f>
        <v>86095.01327994364</v>
      </c>
      <c r="C63" s="525">
        <f>avgfiinc!N56</f>
        <v>104725.31722439053</v>
      </c>
      <c r="D63" s="524">
        <f>avgfiinc!O56</f>
        <v>85830.85393720807</v>
      </c>
      <c r="E63" s="524">
        <f>avgfiinc!P56</f>
        <v>129132.22271213545</v>
      </c>
      <c r="F63" s="524">
        <f>avgfiinc!Q56</f>
        <v>64832.100379482225</v>
      </c>
      <c r="G63" s="525">
        <f>avgfiinc!R56</f>
        <v>146847.88760858329</v>
      </c>
      <c r="H63" s="534">
        <f>B63*0.1/'TD5'!B63</f>
        <v>0.32201053947210312</v>
      </c>
      <c r="I63" s="545">
        <f>C63*0.1/'TD5'!B63</f>
        <v>0.39169116318225855</v>
      </c>
      <c r="J63" s="551">
        <f>D63*0.1/'TD5'!C63</f>
        <v>0.29315254837274551</v>
      </c>
      <c r="K63" s="544">
        <f>E63*0.1/'TD5'!D63</f>
        <v>0.32440518587827688</v>
      </c>
      <c r="L63" s="551">
        <f>F63*0.1/'TD5'!E63</f>
        <v>0.45433649420738226</v>
      </c>
      <c r="M63" s="552">
        <f>G63*0.1/'TD5'!F63</f>
        <v>0.35035692900419235</v>
      </c>
    </row>
    <row r="64" spans="1:13" x14ac:dyDescent="0.2">
      <c r="A64" s="67">
        <v>1968</v>
      </c>
      <c r="B64" s="564">
        <f>avgfiinc!M57</f>
        <v>89602.874238031174</v>
      </c>
      <c r="C64" s="525">
        <f>avgfiinc!N57</f>
        <v>108820.29475879188</v>
      </c>
      <c r="D64" s="524">
        <f>avgfiinc!O57</f>
        <v>89117.733788206679</v>
      </c>
      <c r="E64" s="524">
        <f>avgfiinc!P57</f>
        <v>133567.35264398277</v>
      </c>
      <c r="F64" s="524">
        <f>avgfiinc!Q57</f>
        <v>67808.98408392533</v>
      </c>
      <c r="G64" s="525">
        <f>avgfiinc!R57</f>
        <v>151804.52392581792</v>
      </c>
      <c r="H64" s="534">
        <f>B64*0.1/'TD5'!B64</f>
        <v>0.32235812954604626</v>
      </c>
      <c r="I64" s="545">
        <f>C64*0.1/'TD5'!B64</f>
        <v>0.39149532839655876</v>
      </c>
      <c r="J64" s="551">
        <f>D64*0.1/'TD5'!C64</f>
        <v>0.29406345821917057</v>
      </c>
      <c r="K64" s="544">
        <f>E64*0.1/'TD5'!D64</f>
        <v>0.32603876851499075</v>
      </c>
      <c r="L64" s="551">
        <f>F64*0.1/'TD5'!E64</f>
        <v>0.45018249750137329</v>
      </c>
      <c r="M64" s="552">
        <f>G64*0.1/'TD5'!F64</f>
        <v>0.35074481926858425</v>
      </c>
    </row>
    <row r="65" spans="1:13" x14ac:dyDescent="0.2">
      <c r="A65" s="72">
        <v>1969</v>
      </c>
      <c r="B65" s="565">
        <f>avgfiinc!M58</f>
        <v>88194.850334733448</v>
      </c>
      <c r="C65" s="527">
        <f>avgfiinc!N58</f>
        <v>108453.5455305802</v>
      </c>
      <c r="D65" s="526">
        <f>avgfiinc!O58</f>
        <v>87949.139709301846</v>
      </c>
      <c r="E65" s="526">
        <f>avgfiinc!P58</f>
        <v>133834.60499511662</v>
      </c>
      <c r="F65" s="526">
        <f>avgfiinc!Q58</f>
        <v>66348.726335481362</v>
      </c>
      <c r="G65" s="527">
        <f>avgfiinc!R58</f>
        <v>150553.12615618503</v>
      </c>
      <c r="H65" s="535">
        <f>B65*0.1/'TD5'!B65</f>
        <v>0.3138938019983471</v>
      </c>
      <c r="I65" s="546">
        <f>C65*0.1/'TD5'!B65</f>
        <v>0.38599641155451542</v>
      </c>
      <c r="J65" s="553">
        <f>D65*0.1/'TD5'!C65</f>
        <v>0.28647160762920976</v>
      </c>
      <c r="K65" s="547">
        <f>E65*0.1/'TD5'!D65</f>
        <v>0.32106282329186797</v>
      </c>
      <c r="L65" s="553">
        <f>F65*0.1/'TD5'!E65</f>
        <v>0.43980334699153906</v>
      </c>
      <c r="M65" s="554">
        <f>G65*0.1/'TD5'!F65</f>
        <v>0.34270739695057267</v>
      </c>
    </row>
    <row r="66" spans="1:13" x14ac:dyDescent="0.2">
      <c r="A66" s="67">
        <v>1970</v>
      </c>
      <c r="B66" s="564">
        <f>avgfiinc!M59</f>
        <v>84492.632865887048</v>
      </c>
      <c r="C66" s="525">
        <f>avgfiinc!N59</f>
        <v>104788.67118689817</v>
      </c>
      <c r="D66" s="524">
        <f>avgfiinc!O59</f>
        <v>84592.9866580206</v>
      </c>
      <c r="E66" s="524">
        <f>avgfiinc!P59</f>
        <v>129767.79216907267</v>
      </c>
      <c r="F66" s="524">
        <f>avgfiinc!Q59</f>
        <v>62573.27197591107</v>
      </c>
      <c r="G66" s="525">
        <f>avgfiinc!R59</f>
        <v>144057.09353146923</v>
      </c>
      <c r="H66" s="534">
        <f>B66*0.1/'TD5'!B66</f>
        <v>0.30923725094180549</v>
      </c>
      <c r="I66" s="545">
        <f>C66*0.1/'TD5'!B66</f>
        <v>0.38351936149410903</v>
      </c>
      <c r="J66" s="551">
        <f>D66*0.1/'TD5'!C66</f>
        <v>0.2822548082331196</v>
      </c>
      <c r="K66" s="544">
        <f>E66*0.1/'TD5'!D66</f>
        <v>0.31923811638262128</v>
      </c>
      <c r="L66" s="551">
        <f>F66*0.1/'TD5'!E66</f>
        <v>0.43490777537226682</v>
      </c>
      <c r="M66" s="552">
        <f>G66*0.1/'TD5'!F66</f>
        <v>0.33965494518633932</v>
      </c>
    </row>
    <row r="67" spans="1:13" x14ac:dyDescent="0.2">
      <c r="A67" s="67">
        <v>1971</v>
      </c>
      <c r="B67" s="564">
        <f>avgfiinc!M60</f>
        <v>85042.757532369636</v>
      </c>
      <c r="C67" s="525">
        <f>avgfiinc!N60</f>
        <v>105116.22586472901</v>
      </c>
      <c r="D67" s="524">
        <f>avgfiinc!O60</f>
        <v>85067.206888097484</v>
      </c>
      <c r="E67" s="524">
        <f>avgfiinc!P60</f>
        <v>129985.93454699444</v>
      </c>
      <c r="F67" s="524">
        <f>avgfiinc!Q60</f>
        <v>63039.943661579644</v>
      </c>
      <c r="G67" s="525">
        <f>avgfiinc!R60</f>
        <v>145248.35437582707</v>
      </c>
      <c r="H67" s="534">
        <f>B67*0.1/'TD5'!B67</f>
        <v>0.31238714835490095</v>
      </c>
      <c r="I67" s="545">
        <f>C67*0.1/'TD5'!B67</f>
        <v>0.38612292212201282</v>
      </c>
      <c r="J67" s="551">
        <f>D67*0.1/'TD5'!C67</f>
        <v>0.28489178992458608</v>
      </c>
      <c r="K67" s="544">
        <f>E67*0.1/'TD5'!D67</f>
        <v>0.32191115370369522</v>
      </c>
      <c r="L67" s="551">
        <f>F67*0.1/'TD5'!E67</f>
        <v>0.43583829235285521</v>
      </c>
      <c r="M67" s="552">
        <f>G67*0.1/'TD5'!F67</f>
        <v>0.34394582928507583</v>
      </c>
    </row>
    <row r="68" spans="1:13" x14ac:dyDescent="0.2">
      <c r="A68" s="67">
        <v>1972</v>
      </c>
      <c r="B68" s="564">
        <f>avgfiinc!M61</f>
        <v>88978.901316500996</v>
      </c>
      <c r="C68" s="525">
        <f>avgfiinc!N61</f>
        <v>109450.06351653019</v>
      </c>
      <c r="D68" s="524">
        <f>avgfiinc!O61</f>
        <v>88790.969131997859</v>
      </c>
      <c r="E68" s="524">
        <f>avgfiinc!P61</f>
        <v>134905.60949445661</v>
      </c>
      <c r="F68" s="524">
        <f>avgfiinc!Q61</f>
        <v>66895.596270104943</v>
      </c>
      <c r="G68" s="525">
        <f>avgfiinc!R61</f>
        <v>149757.86821476149</v>
      </c>
      <c r="H68" s="534">
        <f>B68*0.1/'TD5'!B68</f>
        <v>0.31326911097130505</v>
      </c>
      <c r="I68" s="545">
        <f>C68*0.1/'TD5'!B68</f>
        <v>0.38534218321728991</v>
      </c>
      <c r="J68" s="551">
        <f>D68*0.1/'TD5'!C68</f>
        <v>0.28571119302796433</v>
      </c>
      <c r="K68" s="544">
        <f>E68*0.1/'TD5'!D68</f>
        <v>0.32224640188360348</v>
      </c>
      <c r="L68" s="551">
        <f>F68*0.1/'TD5'!E68</f>
        <v>0.43169369059614837</v>
      </c>
      <c r="M68" s="552">
        <f>G68*0.1/'TD5'!F68</f>
        <v>0.34576694622955978</v>
      </c>
    </row>
    <row r="69" spans="1:13" x14ac:dyDescent="0.2">
      <c r="A69" s="67">
        <v>1973</v>
      </c>
      <c r="B69" s="564">
        <f>avgfiinc!M62</f>
        <v>90872.056956668108</v>
      </c>
      <c r="C69" s="525">
        <f>avgfiinc!N62</f>
        <v>111952.49969311165</v>
      </c>
      <c r="D69" s="524">
        <f>avgfiinc!O62</f>
        <v>90799.89291136156</v>
      </c>
      <c r="E69" s="524">
        <f>avgfiinc!P62</f>
        <v>139402.34012091873</v>
      </c>
      <c r="F69" s="524">
        <f>avgfiinc!Q62</f>
        <v>66895.532584083267</v>
      </c>
      <c r="G69" s="525">
        <f>avgfiinc!R62</f>
        <v>153268.49843841</v>
      </c>
      <c r="H69" s="534">
        <f>B69*0.1/'TD5'!B69</f>
        <v>0.31151707531353168</v>
      </c>
      <c r="I69" s="545">
        <f>C69*0.1/'TD5'!B69</f>
        <v>0.3837826109192975</v>
      </c>
      <c r="J69" s="551">
        <f>D69*0.1/'TD5'!C69</f>
        <v>0.28369185923111218</v>
      </c>
      <c r="K69" s="544">
        <f>E69*0.1/'TD5'!D69</f>
        <v>0.32187803074157273</v>
      </c>
      <c r="L69" s="551">
        <f>F69*0.1/'TD5'!E69</f>
        <v>0.42505499412072817</v>
      </c>
      <c r="M69" s="552">
        <f>G69*0.1/'TD5'!F69</f>
        <v>0.34456371132364438</v>
      </c>
    </row>
    <row r="70" spans="1:13" x14ac:dyDescent="0.2">
      <c r="A70" s="67">
        <v>1974</v>
      </c>
      <c r="B70" s="564">
        <f>avgfiinc!M63</f>
        <v>89484.17886831089</v>
      </c>
      <c r="C70" s="525">
        <f>avgfiinc!N63</f>
        <v>110367.61206112822</v>
      </c>
      <c r="D70" s="524">
        <f>avgfiinc!O63</f>
        <v>89897.339736017471</v>
      </c>
      <c r="E70" s="524">
        <f>avgfiinc!P63</f>
        <v>138502.32110007174</v>
      </c>
      <c r="F70" s="524">
        <f>avgfiinc!Q63</f>
        <v>64982.748141517848</v>
      </c>
      <c r="G70" s="525">
        <f>avgfiinc!R63</f>
        <v>150932.39663526358</v>
      </c>
      <c r="H70" s="534">
        <f>B70*0.1/'TD5'!B70</f>
        <v>0.31059149295424504</v>
      </c>
      <c r="I70" s="545">
        <f>C70*0.1/'TD5'!B70</f>
        <v>0.3830760011142047</v>
      </c>
      <c r="J70" s="551">
        <f>D70*0.1/'TD5'!C70</f>
        <v>0.28366165756824557</v>
      </c>
      <c r="K70" s="544">
        <f>E70*0.1/'TD5'!D70</f>
        <v>0.3242469243318738</v>
      </c>
      <c r="L70" s="551">
        <f>F70*0.1/'TD5'!E70</f>
        <v>0.41600696665409487</v>
      </c>
      <c r="M70" s="552">
        <f>G70*0.1/'TD5'!F70</f>
        <v>0.34457548425552886</v>
      </c>
    </row>
    <row r="71" spans="1:13" x14ac:dyDescent="0.2">
      <c r="A71" s="67">
        <v>1975</v>
      </c>
      <c r="B71" s="564">
        <f>avgfiinc!M64</f>
        <v>85157.321726899812</v>
      </c>
      <c r="C71" s="525">
        <f>avgfiinc!N64</f>
        <v>104874.95800792087</v>
      </c>
      <c r="D71" s="524">
        <f>avgfiinc!O64</f>
        <v>85395.22906595598</v>
      </c>
      <c r="E71" s="524">
        <f>avgfiinc!P64</f>
        <v>130504.25091741179</v>
      </c>
      <c r="F71" s="524">
        <f>avgfiinc!Q64</f>
        <v>62947.597177589843</v>
      </c>
      <c r="G71" s="525">
        <f>avgfiinc!R64</f>
        <v>143379.5660672267</v>
      </c>
      <c r="H71" s="534">
        <f>B71*0.1/'TD5'!B71</f>
        <v>0.31071558691644441</v>
      </c>
      <c r="I71" s="545">
        <f>C71*0.1/'TD5'!B71</f>
        <v>0.38265980504615987</v>
      </c>
      <c r="J71" s="551">
        <f>D71*0.1/'TD5'!C71</f>
        <v>0.28551795929581664</v>
      </c>
      <c r="K71" s="544">
        <f>E71*0.1/'TD5'!D71</f>
        <v>0.32728673796134439</v>
      </c>
      <c r="L71" s="551">
        <f>F71*0.1/'TD5'!E71</f>
        <v>0.40824432279259787</v>
      </c>
      <c r="M71" s="552">
        <f>G71*0.1/'TD5'!F71</f>
        <v>0.34601098042219292</v>
      </c>
    </row>
    <row r="72" spans="1:13" x14ac:dyDescent="0.2">
      <c r="A72" s="67">
        <v>1976</v>
      </c>
      <c r="B72" s="564">
        <f>avgfiinc!M65</f>
        <v>88216.294958918137</v>
      </c>
      <c r="C72" s="525">
        <f>avgfiinc!N65</f>
        <v>108290.89348018973</v>
      </c>
      <c r="D72" s="524">
        <f>avgfiinc!O65</f>
        <v>88688.541545565153</v>
      </c>
      <c r="E72" s="524">
        <f>avgfiinc!P65</f>
        <v>134872.12297363757</v>
      </c>
      <c r="F72" s="524">
        <f>avgfiinc!Q65</f>
        <v>65524.907645585481</v>
      </c>
      <c r="G72" s="525">
        <f>avgfiinc!R65</f>
        <v>148253.908228557</v>
      </c>
      <c r="H72" s="534">
        <f>B72*0.1/'TD5'!B72</f>
        <v>0.31030210876858172</v>
      </c>
      <c r="I72" s="545">
        <f>C72*0.1/'TD5'!B72</f>
        <v>0.38091480290557911</v>
      </c>
      <c r="J72" s="551">
        <f>D72*0.1/'TD5'!C72</f>
        <v>0.28571911863960503</v>
      </c>
      <c r="K72" s="544">
        <f>E72*0.1/'TD5'!D72</f>
        <v>0.32821468706001161</v>
      </c>
      <c r="L72" s="551">
        <f>F72*0.1/'TD5'!E72</f>
        <v>0.40042631602682383</v>
      </c>
      <c r="M72" s="552">
        <f>G72*0.1/'TD5'!F72</f>
        <v>0.34648537571601434</v>
      </c>
    </row>
    <row r="73" spans="1:13" x14ac:dyDescent="0.2">
      <c r="A73" s="67">
        <v>1977</v>
      </c>
      <c r="B73" s="564">
        <f>avgfiinc!M66</f>
        <v>90176.395614057066</v>
      </c>
      <c r="C73" s="525">
        <f>avgfiinc!N66</f>
        <v>110212.99748983915</v>
      </c>
      <c r="D73" s="524">
        <f>avgfiinc!O66</f>
        <v>90635.021367271387</v>
      </c>
      <c r="E73" s="524">
        <f>avgfiinc!P66</f>
        <v>137296.14473838947</v>
      </c>
      <c r="F73" s="524">
        <f>avgfiinc!Q66</f>
        <v>67047.002055878125</v>
      </c>
      <c r="G73" s="525">
        <f>avgfiinc!R66</f>
        <v>150443.83710206093</v>
      </c>
      <c r="H73" s="534">
        <f>B73*0.1/'TD5'!B73</f>
        <v>0.31027224665978537</v>
      </c>
      <c r="I73" s="545">
        <f>C73*0.1/'TD5'!B73</f>
        <v>0.37921269872701652</v>
      </c>
      <c r="J73" s="551">
        <f>D73*0.1/'TD5'!C73</f>
        <v>0.28605684442440088</v>
      </c>
      <c r="K73" s="544">
        <f>E73*0.1/'TD5'!D73</f>
        <v>0.32883439509836171</v>
      </c>
      <c r="L73" s="551">
        <f>F73*0.1/'TD5'!E73</f>
        <v>0.39467091554502076</v>
      </c>
      <c r="M73" s="552">
        <f>G73*0.1/'TD5'!F73</f>
        <v>0.34782725556535604</v>
      </c>
    </row>
    <row r="74" spans="1:13" x14ac:dyDescent="0.2">
      <c r="A74" s="67">
        <v>1978</v>
      </c>
      <c r="B74" s="564">
        <f>avgfiinc!M67</f>
        <v>93241.372201630293</v>
      </c>
      <c r="C74" s="525">
        <f>avgfiinc!N67</f>
        <v>113098.80085849356</v>
      </c>
      <c r="D74" s="524">
        <f>avgfiinc!O67</f>
        <v>94003.844046494196</v>
      </c>
      <c r="E74" s="524">
        <f>avgfiinc!P67</f>
        <v>141053.64131203928</v>
      </c>
      <c r="F74" s="524">
        <f>avgfiinc!Q67</f>
        <v>69120.064207441857</v>
      </c>
      <c r="G74" s="525">
        <f>avgfiinc!R67</f>
        <v>154776.17122776949</v>
      </c>
      <c r="H74" s="534">
        <f>B74*0.1/'TD5'!B74</f>
        <v>0.31204503776157638</v>
      </c>
      <c r="I74" s="545">
        <f>C74*0.1/'TD5'!B74</f>
        <v>0.37850064570435998</v>
      </c>
      <c r="J74" s="551">
        <f>D74*0.1/'TD5'!C74</f>
        <v>0.28727146934250847</v>
      </c>
      <c r="K74" s="544">
        <f>E74*0.1/'TD5'!D74</f>
        <v>0.33043839297882555</v>
      </c>
      <c r="L74" s="551">
        <f>F74*0.1/'TD5'!E74</f>
        <v>0.39109106658423803</v>
      </c>
      <c r="M74" s="552">
        <f>G74*0.1/'TD5'!F74</f>
        <v>0.35025180872242423</v>
      </c>
    </row>
    <row r="75" spans="1:13" x14ac:dyDescent="0.2">
      <c r="A75" s="72">
        <v>1979</v>
      </c>
      <c r="B75" s="565">
        <f>avgfiinc!M68</f>
        <v>97701.578594342936</v>
      </c>
      <c r="C75" s="527">
        <f>avgfiinc!N68</f>
        <v>117367.2136425943</v>
      </c>
      <c r="D75" s="526">
        <f>avgfiinc!O68</f>
        <v>97734.438547220852</v>
      </c>
      <c r="E75" s="526">
        <f>avgfiinc!P68</f>
        <v>146066.27650094411</v>
      </c>
      <c r="F75" s="526">
        <f>avgfiinc!Q68</f>
        <v>73368.906442060004</v>
      </c>
      <c r="G75" s="527">
        <f>avgfiinc!R68</f>
        <v>160863.83444839998</v>
      </c>
      <c r="H75" s="536">
        <f>B75*0.1/'TD5'!B75</f>
        <v>0.31772735714912415</v>
      </c>
      <c r="I75" s="547">
        <f>C75*0.1/'TD5'!B75</f>
        <v>0.38168036937713617</v>
      </c>
      <c r="J75" s="553">
        <f>D75*0.1/'TD5'!C75</f>
        <v>0.29124352335929865</v>
      </c>
      <c r="K75" s="547">
        <f>E75*0.1/'TD5'!D75</f>
        <v>0.33544477820396429</v>
      </c>
      <c r="L75" s="553">
        <f>F75*0.1/'TD5'!E75</f>
        <v>0.39322578907012939</v>
      </c>
      <c r="M75" s="554">
        <f>G75*0.1/'TD5'!F75</f>
        <v>0.3552696704864502</v>
      </c>
    </row>
    <row r="76" spans="1:13" x14ac:dyDescent="0.2">
      <c r="A76" s="67">
        <v>1980</v>
      </c>
      <c r="B76" s="564">
        <f>avgfiinc!M69</f>
        <v>98146.146935228928</v>
      </c>
      <c r="C76" s="525">
        <f>avgfiinc!N69</f>
        <v>117012.4546736359</v>
      </c>
      <c r="D76" s="524">
        <f>avgfiinc!O69</f>
        <v>97994.055289618889</v>
      </c>
      <c r="E76" s="524">
        <f>avgfiinc!P69</f>
        <v>145469.41693407</v>
      </c>
      <c r="F76" s="524">
        <f>avgfiinc!Q69</f>
        <v>74510.560722102047</v>
      </c>
      <c r="G76" s="525">
        <f>avgfiinc!R69</f>
        <v>160707.94460179991</v>
      </c>
      <c r="H76" s="533">
        <f>B76*0.1/'TD5'!B76</f>
        <v>0.3224176168441773</v>
      </c>
      <c r="I76" s="544">
        <f>C76*0.1/'TD5'!B76</f>
        <v>0.38439488410949713</v>
      </c>
      <c r="J76" s="551">
        <f>D76*0.1/'TD5'!C76</f>
        <v>0.29632082581520086</v>
      </c>
      <c r="K76" s="544">
        <f>E76*0.1/'TD5'!D76</f>
        <v>0.34056970477104193</v>
      </c>
      <c r="L76" s="551">
        <f>F76*0.1/'TD5'!E76</f>
        <v>0.39403197169303894</v>
      </c>
      <c r="M76" s="552">
        <f>G76*0.1/'TD5'!F76</f>
        <v>0.36050531268119812</v>
      </c>
    </row>
    <row r="77" spans="1:13" x14ac:dyDescent="0.2">
      <c r="A77" s="67">
        <v>1981</v>
      </c>
      <c r="B77" s="564">
        <f>avgfiinc!M70</f>
        <v>97235.099526859733</v>
      </c>
      <c r="C77" s="525">
        <f>avgfiinc!N70</f>
        <v>116096.49888724396</v>
      </c>
      <c r="D77" s="524">
        <f>avgfiinc!O70</f>
        <v>96620.303420320022</v>
      </c>
      <c r="E77" s="524">
        <f>avgfiinc!P70</f>
        <v>143492.3418933572</v>
      </c>
      <c r="F77" s="524">
        <f>avgfiinc!Q70</f>
        <v>75545.633425811058</v>
      </c>
      <c r="G77" s="525">
        <f>avgfiinc!R70</f>
        <v>158507.21588428278</v>
      </c>
      <c r="H77" s="533">
        <f>B77*0.1/'TD5'!B77</f>
        <v>0.3226189017295838</v>
      </c>
      <c r="I77" s="544">
        <f>C77*0.1/'TD5'!B77</f>
        <v>0.38519963622093206</v>
      </c>
      <c r="J77" s="551">
        <f>D77*0.1/'TD5'!C77</f>
        <v>0.2969050407409668</v>
      </c>
      <c r="K77" s="544">
        <f>E77*0.1/'TD5'!D77</f>
        <v>0.34184876084327692</v>
      </c>
      <c r="L77" s="551">
        <f>F77*0.1/'TD5'!E77</f>
        <v>0.39668256044387823</v>
      </c>
      <c r="M77" s="552">
        <f>G77*0.1/'TD5'!F77</f>
        <v>0.36060285568237299</v>
      </c>
    </row>
    <row r="78" spans="1:13" x14ac:dyDescent="0.2">
      <c r="A78" s="67">
        <v>1982</v>
      </c>
      <c r="B78" s="564">
        <f>avgfiinc!M71</f>
        <v>98724.926435907109</v>
      </c>
      <c r="C78" s="525">
        <f>avgfiinc!N71</f>
        <v>117550.77304062487</v>
      </c>
      <c r="D78" s="524">
        <f>avgfiinc!O71</f>
        <v>97742.584344226139</v>
      </c>
      <c r="E78" s="524">
        <f>avgfiinc!P71</f>
        <v>145908.57022650796</v>
      </c>
      <c r="F78" s="524">
        <f>avgfiinc!Q71</f>
        <v>77924.277522691744</v>
      </c>
      <c r="G78" s="525">
        <f>avgfiinc!R71</f>
        <v>160214.98283100079</v>
      </c>
      <c r="H78" s="533">
        <f>B78*0.1/'TD5'!B78</f>
        <v>0.33420377969741821</v>
      </c>
      <c r="I78" s="544">
        <f>C78*0.1/'TD5'!B78</f>
        <v>0.39793306589126592</v>
      </c>
      <c r="J78" s="551">
        <f>D78*0.1/'TD5'!C78</f>
        <v>0.3078581690788269</v>
      </c>
      <c r="K78" s="544">
        <f>E78*0.1/'TD5'!D78</f>
        <v>0.35568055510520924</v>
      </c>
      <c r="L78" s="551">
        <f>F78*0.1/'TD5'!E78</f>
        <v>0.40897157788276667</v>
      </c>
      <c r="M78" s="552">
        <f>G78*0.1/'TD5'!F78</f>
        <v>0.37273377180099487</v>
      </c>
    </row>
    <row r="79" spans="1:13" x14ac:dyDescent="0.2">
      <c r="A79" s="67">
        <v>1983</v>
      </c>
      <c r="B79" s="564">
        <f>avgfiinc!M72</f>
        <v>102387.87634062881</v>
      </c>
      <c r="C79" s="525">
        <f>avgfiinc!N72</f>
        <v>120852.55583787613</v>
      </c>
      <c r="D79" s="524">
        <f>avgfiinc!O72</f>
        <v>101811.20895225352</v>
      </c>
      <c r="E79" s="524">
        <f>avgfiinc!P72</f>
        <v>150581.1448413438</v>
      </c>
      <c r="F79" s="524">
        <f>avgfiinc!Q72</f>
        <v>80494.903658839597</v>
      </c>
      <c r="G79" s="525">
        <f>avgfiinc!R72</f>
        <v>165141.20359058346</v>
      </c>
      <c r="H79" s="533">
        <f>B79*0.1/'TD5'!B79</f>
        <v>0.3447116613388061</v>
      </c>
      <c r="I79" s="544">
        <f>C79*0.1/'TD5'!B79</f>
        <v>0.40687713027000422</v>
      </c>
      <c r="J79" s="551">
        <f>D79*0.1/'TD5'!C79</f>
        <v>0.31906831264495855</v>
      </c>
      <c r="K79" s="544">
        <f>E79*0.1/'TD5'!D79</f>
        <v>0.36980980634689342</v>
      </c>
      <c r="L79" s="551">
        <f>F79*0.1/'TD5'!E79</f>
        <v>0.40981060266494751</v>
      </c>
      <c r="M79" s="552">
        <f>G79*0.1/'TD5'!F79</f>
        <v>0.38392058014869695</v>
      </c>
    </row>
    <row r="80" spans="1:13" x14ac:dyDescent="0.2">
      <c r="A80" s="67">
        <v>1984</v>
      </c>
      <c r="B80" s="564">
        <f>avgfiinc!M73</f>
        <v>106907.5604625382</v>
      </c>
      <c r="C80" s="525">
        <f>avgfiinc!N73</f>
        <v>125283.57338867479</v>
      </c>
      <c r="D80" s="524">
        <f>avgfiinc!O73</f>
        <v>107547.64158503921</v>
      </c>
      <c r="E80" s="524">
        <f>avgfiinc!P73</f>
        <v>155498.01139313346</v>
      </c>
      <c r="F80" s="524">
        <f>avgfiinc!Q73</f>
        <v>84519.108404350525</v>
      </c>
      <c r="G80" s="525">
        <f>avgfiinc!R73</f>
        <v>172145.94150199761</v>
      </c>
      <c r="H80" s="533">
        <f>B80*0.1/'TD5'!B80</f>
        <v>0.34677004814147955</v>
      </c>
      <c r="I80" s="544">
        <f>C80*0.1/'TD5'!B80</f>
        <v>0.40637528896331793</v>
      </c>
      <c r="J80" s="551">
        <f>D80*0.1/'TD5'!C80</f>
        <v>0.32414281368255621</v>
      </c>
      <c r="K80" s="544">
        <f>E80*0.1/'TD5'!D80</f>
        <v>0.36895406246185303</v>
      </c>
      <c r="L80" s="551">
        <f>F80*0.1/'TD5'!E80</f>
        <v>0.41391831636428822</v>
      </c>
      <c r="M80" s="552">
        <f>G80*0.1/'TD5'!F80</f>
        <v>0.38582691550254822</v>
      </c>
    </row>
    <row r="81" spans="1:13" x14ac:dyDescent="0.2">
      <c r="A81" s="67">
        <v>1985</v>
      </c>
      <c r="B81" s="564">
        <f>avgfiinc!M74</f>
        <v>112404.82784277739</v>
      </c>
      <c r="C81" s="525">
        <f>avgfiinc!N74</f>
        <v>130734.34400686341</v>
      </c>
      <c r="D81" s="524">
        <f>avgfiinc!O74</f>
        <v>112914.72298750472</v>
      </c>
      <c r="E81" s="524">
        <f>avgfiinc!P74</f>
        <v>162099.92269940607</v>
      </c>
      <c r="F81" s="524">
        <f>avgfiinc!Q74</f>
        <v>89306.888764777133</v>
      </c>
      <c r="G81" s="525">
        <f>avgfiinc!R74</f>
        <v>180155.51041260353</v>
      </c>
      <c r="H81" s="533">
        <f>B81*0.1/'TD5'!B81</f>
        <v>0.35379156470298767</v>
      </c>
      <c r="I81" s="544">
        <f>C81*0.1/'TD5'!B81</f>
        <v>0.41148328781127924</v>
      </c>
      <c r="J81" s="551">
        <f>D81*0.1/'TD5'!C81</f>
        <v>0.33058652281761175</v>
      </c>
      <c r="K81" s="544">
        <f>E81*0.1/'TD5'!D81</f>
        <v>0.37470334768295277</v>
      </c>
      <c r="L81" s="551">
        <f>F81*0.1/'TD5'!E81</f>
        <v>0.41971635818481456</v>
      </c>
      <c r="M81" s="552">
        <f>G81*0.1/'TD5'!F81</f>
        <v>0.39354056119918823</v>
      </c>
    </row>
    <row r="82" spans="1:13" x14ac:dyDescent="0.2">
      <c r="A82" s="67">
        <v>1986</v>
      </c>
      <c r="B82" s="564">
        <f>avgfiinc!M75</f>
        <v>128710.84575472614</v>
      </c>
      <c r="C82" s="525">
        <f>avgfiinc!N75</f>
        <v>146268.53452634258</v>
      </c>
      <c r="D82" s="524">
        <f>avgfiinc!O75</f>
        <v>129337.33842274654</v>
      </c>
      <c r="E82" s="524">
        <f>avgfiinc!P75</f>
        <v>180138.74587938606</v>
      </c>
      <c r="F82" s="524">
        <f>avgfiinc!Q75</f>
        <v>103412.89329727904</v>
      </c>
      <c r="G82" s="525">
        <f>avgfiinc!R75</f>
        <v>203111.07322601075</v>
      </c>
      <c r="H82" s="533">
        <f>B82*0.1/'TD5'!B82</f>
        <v>0.38062399625778198</v>
      </c>
      <c r="I82" s="544">
        <f>C82*0.1/'TD5'!B82</f>
        <v>0.43254563212394714</v>
      </c>
      <c r="J82" s="551">
        <f>D82*0.1/'TD5'!C82</f>
        <v>0.35596141219139105</v>
      </c>
      <c r="K82" s="544">
        <f>E82*0.1/'TD5'!D82</f>
        <v>0.39624789357185358</v>
      </c>
      <c r="L82" s="551">
        <f>F82*0.1/'TD5'!E82</f>
        <v>0.44434034824371338</v>
      </c>
      <c r="M82" s="552">
        <f>G82*0.1/'TD5'!F82</f>
        <v>0.42006844282150269</v>
      </c>
    </row>
    <row r="83" spans="1:13" x14ac:dyDescent="0.2">
      <c r="A83" s="67">
        <v>1987</v>
      </c>
      <c r="B83" s="564">
        <f>avgfiinc!M76</f>
        <v>117770.04032904826</v>
      </c>
      <c r="C83" s="525">
        <f>avgfiinc!N76</f>
        <v>135371.67415726351</v>
      </c>
      <c r="D83" s="524">
        <f>avgfiinc!O76</f>
        <v>121033.91119883717</v>
      </c>
      <c r="E83" s="524">
        <f>avgfiinc!P76</f>
        <v>172625.61727284687</v>
      </c>
      <c r="F83" s="524">
        <f>avgfiinc!Q76</f>
        <v>88892.099295330103</v>
      </c>
      <c r="G83" s="525">
        <f>avgfiinc!R76</f>
        <v>186842.9850284101</v>
      </c>
      <c r="H83" s="533">
        <f>B83*0.1/'TD5'!B83</f>
        <v>0.35806399583816534</v>
      </c>
      <c r="I83" s="544">
        <f>C83*0.1/'TD5'!B83</f>
        <v>0.41157940030097967</v>
      </c>
      <c r="J83" s="551">
        <f>D83*0.1/'TD5'!C83</f>
        <v>0.33715006709098821</v>
      </c>
      <c r="K83" s="544">
        <f>E83*0.1/'TD5'!D83</f>
        <v>0.38719278573989857</v>
      </c>
      <c r="L83" s="551">
        <f>F83*0.1/'TD5'!E83</f>
        <v>0.40128836035728455</v>
      </c>
      <c r="M83" s="552">
        <f>G83*0.1/'TD5'!F83</f>
        <v>0.40039616823196411</v>
      </c>
    </row>
    <row r="84" spans="1:13" x14ac:dyDescent="0.2">
      <c r="A84" s="67">
        <v>1988</v>
      </c>
      <c r="B84" s="564">
        <f>avgfiinc!M77</f>
        <v>132771.1084350615</v>
      </c>
      <c r="C84" s="525">
        <f>avgfiinc!N77</f>
        <v>149873.59817193125</v>
      </c>
      <c r="D84" s="524">
        <f>avgfiinc!O77</f>
        <v>137299.80982996372</v>
      </c>
      <c r="E84" s="524">
        <f>avgfiinc!P77</f>
        <v>193515.65950997677</v>
      </c>
      <c r="F84" s="524">
        <f>avgfiinc!Q77</f>
        <v>97802.958857125079</v>
      </c>
      <c r="G84" s="525">
        <f>avgfiinc!R77</f>
        <v>208166.30314627916</v>
      </c>
      <c r="H84" s="533">
        <f>B84*0.1/'TD5'!B84</f>
        <v>0.38195386528968805</v>
      </c>
      <c r="I84" s="544">
        <f>C84*0.1/'TD5'!B84</f>
        <v>0.4311540424823761</v>
      </c>
      <c r="J84" s="551">
        <f>D84*0.1/'TD5'!C84</f>
        <v>0.36153700947761541</v>
      </c>
      <c r="K84" s="544">
        <f>E84*0.1/'TD5'!D84</f>
        <v>0.41168105602264404</v>
      </c>
      <c r="L84" s="551">
        <f>F84*0.1/'TD5'!E84</f>
        <v>0.41728752851486201</v>
      </c>
      <c r="M84" s="552">
        <f>G84*0.1/'TD5'!F84</f>
        <v>0.42319300770759583</v>
      </c>
    </row>
    <row r="85" spans="1:13" x14ac:dyDescent="0.2">
      <c r="A85" s="72">
        <v>1989</v>
      </c>
      <c r="B85" s="565">
        <f>avgfiinc!M78</f>
        <v>130575.94661358996</v>
      </c>
      <c r="C85" s="527">
        <f>avgfiinc!N78</f>
        <v>147395.73057626505</v>
      </c>
      <c r="D85" s="526">
        <f>avgfiinc!O78</f>
        <v>134990.47053309201</v>
      </c>
      <c r="E85" s="526">
        <f>avgfiinc!P78</f>
        <v>189451.78581210677</v>
      </c>
      <c r="F85" s="526">
        <f>avgfiinc!Q78</f>
        <v>98006.553496538516</v>
      </c>
      <c r="G85" s="527">
        <f>avgfiinc!R78</f>
        <v>204620.91818960744</v>
      </c>
      <c r="H85" s="536">
        <f>B85*0.1/'TD5'!B85</f>
        <v>0.37527012825012201</v>
      </c>
      <c r="I85" s="547">
        <f>C85*0.1/'TD5'!B85</f>
        <v>0.4236095249652862</v>
      </c>
      <c r="J85" s="553">
        <f>D85*0.1/'TD5'!C85</f>
        <v>0.35535690188407898</v>
      </c>
      <c r="K85" s="547">
        <f>E85*0.1/'TD5'!D85</f>
        <v>0.40653711557388317</v>
      </c>
      <c r="L85" s="553">
        <f>F85*0.1/'TD5'!E85</f>
        <v>0.40927535295486456</v>
      </c>
      <c r="M85" s="554">
        <f>G85*0.1/'TD5'!F85</f>
        <v>0.41751852631568909</v>
      </c>
    </row>
    <row r="86" spans="1:13" x14ac:dyDescent="0.2">
      <c r="A86" s="67">
        <v>1990</v>
      </c>
      <c r="B86" s="564">
        <f>avgfiinc!M79</f>
        <v>129377.91150016921</v>
      </c>
      <c r="C86" s="525">
        <f>avgfiinc!N79</f>
        <v>146046.54917487607</v>
      </c>
      <c r="D86" s="524">
        <f>avgfiinc!O79</f>
        <v>134524.52126631746</v>
      </c>
      <c r="E86" s="524">
        <f>avgfiinc!P79</f>
        <v>189077.08847845782</v>
      </c>
      <c r="F86" s="524">
        <f>avgfiinc!Q79</f>
        <v>95761.142227402175</v>
      </c>
      <c r="G86" s="525">
        <f>avgfiinc!R79</f>
        <v>202351.64267390684</v>
      </c>
      <c r="H86" s="533">
        <f>B86*0.1/'TD5'!B86</f>
        <v>0.37404251098632807</v>
      </c>
      <c r="I86" s="544">
        <f>C86*0.1/'TD5'!B86</f>
        <v>0.42223295569419855</v>
      </c>
      <c r="J86" s="551">
        <f>D86*0.1/'TD5'!C86</f>
        <v>0.35535717010498047</v>
      </c>
      <c r="K86" s="544">
        <f>E86*0.1/'TD5'!D86</f>
        <v>0.40840590000152593</v>
      </c>
      <c r="L86" s="551">
        <f>F86*0.1/'TD5'!E86</f>
        <v>0.40216425061225902</v>
      </c>
      <c r="M86" s="552">
        <f>G86*0.1/'TD5'!F86</f>
        <v>0.41657614707946777</v>
      </c>
    </row>
    <row r="87" spans="1:13" x14ac:dyDescent="0.2">
      <c r="A87" s="67">
        <v>1991</v>
      </c>
      <c r="B87" s="564">
        <f>avgfiinc!M80</f>
        <v>123927.84656234919</v>
      </c>
      <c r="C87" s="525">
        <f>avgfiinc!N80</f>
        <v>140273.94308536328</v>
      </c>
      <c r="D87" s="524">
        <f>avgfiinc!O80</f>
        <v>129244.66579786548</v>
      </c>
      <c r="E87" s="524">
        <f>avgfiinc!P80</f>
        <v>181621.99229713107</v>
      </c>
      <c r="F87" s="524">
        <f>avgfiinc!Q80</f>
        <v>92260.571202062318</v>
      </c>
      <c r="G87" s="525">
        <f>avgfiinc!R80</f>
        <v>194093.56587299306</v>
      </c>
      <c r="H87" s="533">
        <f>B87*0.1/'TD5'!B87</f>
        <v>0.37046560645103455</v>
      </c>
      <c r="I87" s="544">
        <f>C87*0.1/'TD5'!B87</f>
        <v>0.41933006048202504</v>
      </c>
      <c r="J87" s="551">
        <f>D87*0.1/'TD5'!C87</f>
        <v>0.35186153650283813</v>
      </c>
      <c r="K87" s="544">
        <f>E87*0.1/'TD5'!D87</f>
        <v>0.40889930725097651</v>
      </c>
      <c r="L87" s="551">
        <f>F87*0.1/'TD5'!E87</f>
        <v>0.39514523744583124</v>
      </c>
      <c r="M87" s="552">
        <f>G87*0.1/'TD5'!F87</f>
        <v>0.41444224119186401</v>
      </c>
    </row>
    <row r="88" spans="1:13" x14ac:dyDescent="0.2">
      <c r="A88" s="67">
        <v>1992</v>
      </c>
      <c r="B88" s="564">
        <f>avgfiinc!M81</f>
        <v>130240.43123940422</v>
      </c>
      <c r="C88" s="525">
        <f>avgfiinc!N81</f>
        <v>146480.95125061343</v>
      </c>
      <c r="D88" s="524">
        <f>avgfiinc!O81</f>
        <v>136822.54574452701</v>
      </c>
      <c r="E88" s="524">
        <f>avgfiinc!P81</f>
        <v>192102.21446221982</v>
      </c>
      <c r="F88" s="524">
        <f>avgfiinc!Q81</f>
        <v>95810.257039649776</v>
      </c>
      <c r="G88" s="525">
        <f>avgfiinc!R81</f>
        <v>202381.97660540667</v>
      </c>
      <c r="H88" s="533">
        <f>B88*0.1/'TD5'!B88</f>
        <v>0.3851262629032135</v>
      </c>
      <c r="I88" s="544">
        <f>C88*0.1/'TD5'!B88</f>
        <v>0.4331501424312591</v>
      </c>
      <c r="J88" s="551">
        <f>D88*0.1/'TD5'!C88</f>
        <v>0.36674869060516357</v>
      </c>
      <c r="K88" s="544">
        <f>E88*0.1/'TD5'!D88</f>
        <v>0.42744877934455872</v>
      </c>
      <c r="L88" s="551">
        <f>F88*0.1/'TD5'!E88</f>
        <v>0.4049428403377533</v>
      </c>
      <c r="M88" s="552">
        <f>G88*0.1/'TD5'!F88</f>
        <v>0.42964011430740351</v>
      </c>
    </row>
    <row r="89" spans="1:13" x14ac:dyDescent="0.2">
      <c r="A89" s="67">
        <v>1993</v>
      </c>
      <c r="B89" s="564">
        <f>avgfiinc!M82</f>
        <v>128279.13311742766</v>
      </c>
      <c r="C89" s="525">
        <f>avgfiinc!N82</f>
        <v>145945.64753193266</v>
      </c>
      <c r="D89" s="524">
        <f>avgfiinc!O82</f>
        <v>134794.18541112891</v>
      </c>
      <c r="E89" s="524">
        <f>avgfiinc!P82</f>
        <v>191042.28810137234</v>
      </c>
      <c r="F89" s="524">
        <f>avgfiinc!Q82</f>
        <v>95251.899003043349</v>
      </c>
      <c r="G89" s="525">
        <f>avgfiinc!R82</f>
        <v>199707.08599867247</v>
      </c>
      <c r="H89" s="533">
        <f>B89*0.1/'TD5'!B89</f>
        <v>0.38334304094314586</v>
      </c>
      <c r="I89" s="544">
        <f>C89*0.1/'TD5'!B89</f>
        <v>0.43613678216934215</v>
      </c>
      <c r="J89" s="551">
        <f>D89*0.1/'TD5'!C89</f>
        <v>0.36325779557228088</v>
      </c>
      <c r="K89" s="544">
        <f>E89*0.1/'TD5'!D89</f>
        <v>0.42603626847267162</v>
      </c>
      <c r="L89" s="551">
        <f>F89*0.1/'TD5'!E89</f>
        <v>0.41120305657386769</v>
      </c>
      <c r="M89" s="552">
        <f>G89*0.1/'TD5'!F89</f>
        <v>0.42896652221679693</v>
      </c>
    </row>
    <row r="90" spans="1:13" x14ac:dyDescent="0.2">
      <c r="A90" s="67">
        <v>1994</v>
      </c>
      <c r="B90" s="564">
        <f>avgfiinc!M83</f>
        <v>129838.82785482096</v>
      </c>
      <c r="C90" s="525">
        <f>avgfiinc!N83</f>
        <v>148064.53106691191</v>
      </c>
      <c r="D90" s="524">
        <f>avgfiinc!O83</f>
        <v>136286.7763015253</v>
      </c>
      <c r="E90" s="524">
        <f>avgfiinc!P83</f>
        <v>193096.40790437683</v>
      </c>
      <c r="F90" s="524">
        <f>avgfiinc!Q83</f>
        <v>96335.74879493755</v>
      </c>
      <c r="G90" s="525">
        <f>avgfiinc!R83</f>
        <v>201896.03526135968</v>
      </c>
      <c r="H90" s="533">
        <f>B90*0.1/'TD5'!B90</f>
        <v>0.38289085030555731</v>
      </c>
      <c r="I90" s="544">
        <f>C90*0.1/'TD5'!B90</f>
        <v>0.43663790822029119</v>
      </c>
      <c r="J90" s="551">
        <f>D90*0.1/'TD5'!C90</f>
        <v>0.36206111311912537</v>
      </c>
      <c r="K90" s="544">
        <f>E90*0.1/'TD5'!D90</f>
        <v>0.42509394884109492</v>
      </c>
      <c r="L90" s="551">
        <f>F90*0.1/'TD5'!E90</f>
        <v>0.41210484504699701</v>
      </c>
      <c r="M90" s="552">
        <f>G90*0.1/'TD5'!F90</f>
        <v>0.42907059192657471</v>
      </c>
    </row>
    <row r="91" spans="1:13" x14ac:dyDescent="0.2">
      <c r="A91" s="67">
        <v>1995</v>
      </c>
      <c r="B91" s="564">
        <f>avgfiinc!M84</f>
        <v>137209.12065451022</v>
      </c>
      <c r="C91" s="525">
        <f>avgfiinc!N84</f>
        <v>153775.72410502681</v>
      </c>
      <c r="D91" s="524">
        <f>avgfiinc!O84</f>
        <v>144375.1098492817</v>
      </c>
      <c r="E91" s="524">
        <f>avgfiinc!P84</f>
        <v>200327.04313527449</v>
      </c>
      <c r="F91" s="524">
        <f>avgfiinc!Q84</f>
        <v>102202.89352849462</v>
      </c>
      <c r="G91" s="525">
        <f>avgfiinc!R84</f>
        <v>212906.51777584362</v>
      </c>
      <c r="H91" s="533">
        <f>B91*0.1/'TD5'!B91</f>
        <v>0.39075610041618342</v>
      </c>
      <c r="I91" s="544">
        <f>C91*0.1/'TD5'!B91</f>
        <v>0.43793591856956476</v>
      </c>
      <c r="J91" s="551">
        <f>D91*0.1/'TD5'!C91</f>
        <v>0.37147691845893865</v>
      </c>
      <c r="K91" s="544">
        <f>E91*0.1/'TD5'!D91</f>
        <v>0.42890343070030218</v>
      </c>
      <c r="L91" s="551">
        <f>F91*0.1/'TD5'!E91</f>
        <v>0.41491538286209101</v>
      </c>
      <c r="M91" s="552">
        <f>G91*0.1/'TD5'!F91</f>
        <v>0.43750521540641785</v>
      </c>
    </row>
    <row r="92" spans="1:13" x14ac:dyDescent="0.2">
      <c r="A92" s="67">
        <v>1996</v>
      </c>
      <c r="B92" s="564">
        <f>avgfiinc!M85</f>
        <v>149083.97942075372</v>
      </c>
      <c r="C92" s="525">
        <f>avgfiinc!N85</f>
        <v>165320.11459668781</v>
      </c>
      <c r="D92" s="524">
        <f>avgfiinc!O85</f>
        <v>154968.25288494036</v>
      </c>
      <c r="E92" s="524">
        <f>avgfiinc!P85</f>
        <v>213739.2267798071</v>
      </c>
      <c r="F92" s="524">
        <f>avgfiinc!Q85</f>
        <v>111950.98978746035</v>
      </c>
      <c r="G92" s="525">
        <f>avgfiinc!R85</f>
        <v>228590.2309268479</v>
      </c>
      <c r="H92" s="533">
        <f>B92*0.1/'TD5'!B92</f>
        <v>0.40467721223831182</v>
      </c>
      <c r="I92" s="544">
        <f>C92*0.1/'TD5'!B92</f>
        <v>0.44874897599220276</v>
      </c>
      <c r="J92" s="551">
        <f>D92*0.1/'TD5'!C92</f>
        <v>0.38612541556358343</v>
      </c>
      <c r="K92" s="544">
        <f>E92*0.1/'TD5'!D92</f>
        <v>0.44308853149414062</v>
      </c>
      <c r="L92" s="551">
        <f>F92*0.1/'TD5'!E92</f>
        <v>0.4253445565700531</v>
      </c>
      <c r="M92" s="552">
        <f>G92*0.1/'TD5'!F92</f>
        <v>0.45073628425598145</v>
      </c>
    </row>
    <row r="93" spans="1:13" x14ac:dyDescent="0.2">
      <c r="A93" s="67">
        <v>1997</v>
      </c>
      <c r="B93" s="564">
        <f>avgfiinc!M86</f>
        <v>163025.20782225762</v>
      </c>
      <c r="C93" s="525">
        <f>avgfiinc!N86</f>
        <v>179468.65510436083</v>
      </c>
      <c r="D93" s="524">
        <f>avgfiinc!O86</f>
        <v>169212.85312937968</v>
      </c>
      <c r="E93" s="524">
        <f>avgfiinc!P86</f>
        <v>232836.22897039689</v>
      </c>
      <c r="F93" s="524">
        <f>avgfiinc!Q86</f>
        <v>122097.10213045095</v>
      </c>
      <c r="G93" s="525">
        <f>avgfiinc!R86</f>
        <v>248217.9741870022</v>
      </c>
      <c r="H93" s="533">
        <f>B93*0.1/'TD5'!B93</f>
        <v>0.41723096370697021</v>
      </c>
      <c r="I93" s="544">
        <f>C93*0.1/'TD5'!B93</f>
        <v>0.45931473374366755</v>
      </c>
      <c r="J93" s="551">
        <f>D93*0.1/'TD5'!C93</f>
        <v>0.39921954274177551</v>
      </c>
      <c r="K93" s="544">
        <f>E93*0.1/'TD5'!D93</f>
        <v>0.45452556014060969</v>
      </c>
      <c r="L93" s="551">
        <f>F93*0.1/'TD5'!E93</f>
        <v>0.4355795681476593</v>
      </c>
      <c r="M93" s="552">
        <f>G93*0.1/'TD5'!F93</f>
        <v>0.4618884921073913</v>
      </c>
    </row>
    <row r="94" spans="1:13" x14ac:dyDescent="0.2">
      <c r="A94" s="67">
        <v>1998</v>
      </c>
      <c r="B94" s="564">
        <f>avgfiinc!M87</f>
        <v>176549.50572359189</v>
      </c>
      <c r="C94" s="525">
        <f>avgfiinc!N87</f>
        <v>193065.41475990202</v>
      </c>
      <c r="D94" s="524">
        <f>avgfiinc!O87</f>
        <v>182983.33003837371</v>
      </c>
      <c r="E94" s="524">
        <f>avgfiinc!P87</f>
        <v>249370.05834629695</v>
      </c>
      <c r="F94" s="524">
        <f>avgfiinc!Q87</f>
        <v>133215.38586995922</v>
      </c>
      <c r="G94" s="525">
        <f>avgfiinc!R87</f>
        <v>267011.23491429217</v>
      </c>
      <c r="H94" s="533">
        <f>B94*0.1/'TD5'!B94</f>
        <v>0.42612990736961365</v>
      </c>
      <c r="I94" s="544">
        <f>C94*0.1/'TD5'!B94</f>
        <v>0.46599364280700678</v>
      </c>
      <c r="J94" s="551">
        <f>D94*0.1/'TD5'!C94</f>
        <v>0.4081005454063415</v>
      </c>
      <c r="K94" s="544">
        <f>E94*0.1/'TD5'!D94</f>
        <v>0.46222972869873052</v>
      </c>
      <c r="L94" s="551">
        <f>F94*0.1/'TD5'!E94</f>
        <v>0.44386312365531921</v>
      </c>
      <c r="M94" s="552">
        <f>G94*0.1/'TD5'!F94</f>
        <v>0.470017820596695</v>
      </c>
    </row>
    <row r="95" spans="1:13" x14ac:dyDescent="0.2">
      <c r="A95" s="72">
        <v>1999</v>
      </c>
      <c r="B95" s="565">
        <f>avgfiinc!M88</f>
        <v>190345.4678802024</v>
      </c>
      <c r="C95" s="527">
        <f>avgfiinc!N88</f>
        <v>207008.84049549286</v>
      </c>
      <c r="D95" s="526">
        <f>avgfiinc!O88</f>
        <v>198012.51525372986</v>
      </c>
      <c r="E95" s="526">
        <f>avgfiinc!P88</f>
        <v>268099.49827174447</v>
      </c>
      <c r="F95" s="526">
        <f>avgfiinc!Q88</f>
        <v>142607.12586085842</v>
      </c>
      <c r="G95" s="527">
        <f>avgfiinc!R88</f>
        <v>286123.97306141962</v>
      </c>
      <c r="H95" s="536">
        <f>B95*0.1/'TD5'!B95</f>
        <v>0.43713924288749695</v>
      </c>
      <c r="I95" s="547">
        <f>C95*0.1/'TD5'!B95</f>
        <v>0.47540763020515447</v>
      </c>
      <c r="J95" s="553">
        <f>D95*0.1/'TD5'!C95</f>
        <v>0.42089056968688959</v>
      </c>
      <c r="K95" s="547">
        <f>E95*0.1/'TD5'!D95</f>
        <v>0.47245419025421148</v>
      </c>
      <c r="L95" s="553">
        <f>F95*0.1/'TD5'!E95</f>
        <v>0.45235118269920349</v>
      </c>
      <c r="M95" s="554">
        <f>G95*0.1/'TD5'!F95</f>
        <v>0.48126482963562006</v>
      </c>
    </row>
    <row r="96" spans="1:13" x14ac:dyDescent="0.2">
      <c r="A96" s="77">
        <v>2000</v>
      </c>
      <c r="B96" s="566">
        <f>avgfiinc!M89</f>
        <v>204369.51995363663</v>
      </c>
      <c r="C96" s="529">
        <f>avgfiinc!N89</f>
        <v>221387.58864004826</v>
      </c>
      <c r="D96" s="528">
        <f>avgfiinc!O89</f>
        <v>210305.15682462038</v>
      </c>
      <c r="E96" s="528">
        <f>avgfiinc!P89</f>
        <v>285805.1091713818</v>
      </c>
      <c r="F96" s="528">
        <f>avgfiinc!Q89</f>
        <v>153667.28109154699</v>
      </c>
      <c r="G96" s="529">
        <f>avgfiinc!R89</f>
        <v>305343.83686118812</v>
      </c>
      <c r="H96" s="537">
        <f>B96*0.1/'TD5'!B96</f>
        <v>0.44845780730247498</v>
      </c>
      <c r="I96" s="548">
        <f>C96*0.1/'TD5'!B96</f>
        <v>0.48580136895179749</v>
      </c>
      <c r="J96" s="555">
        <f>D96*0.1/'TD5'!C96</f>
        <v>0.43181222677230835</v>
      </c>
      <c r="K96" s="548">
        <f>E96*0.1/'TD5'!D96</f>
        <v>0.48491701483726507</v>
      </c>
      <c r="L96" s="555">
        <f>F96*0.1/'TD5'!E96</f>
        <v>0.46134090423583984</v>
      </c>
      <c r="M96" s="556">
        <f>G96*0.1/'TD5'!F96</f>
        <v>0.49154588580131536</v>
      </c>
    </row>
    <row r="97" spans="1:13" x14ac:dyDescent="0.2">
      <c r="A97" s="67">
        <v>2001</v>
      </c>
      <c r="B97" s="564">
        <f>avgfiinc!M90</f>
        <v>179540.94292646303</v>
      </c>
      <c r="C97" s="525">
        <f>avgfiinc!N90</f>
        <v>197549.25596279401</v>
      </c>
      <c r="D97" s="524">
        <f>avgfiinc!O90</f>
        <v>185212.0768717874</v>
      </c>
      <c r="E97" s="524">
        <f>avgfiinc!P90</f>
        <v>256352.63790117949</v>
      </c>
      <c r="F97" s="524">
        <f>avgfiinc!Q90</f>
        <v>134225.8171761636</v>
      </c>
      <c r="G97" s="525">
        <f>avgfiinc!R90</f>
        <v>271442.70243629848</v>
      </c>
      <c r="H97" s="533">
        <f>B97*0.1/'TD5'!B97</f>
        <v>0.42081531882286072</v>
      </c>
      <c r="I97" s="544">
        <f>C97*0.1/'TD5'!B97</f>
        <v>0.46302393078804016</v>
      </c>
      <c r="J97" s="551">
        <f>D97*0.1/'TD5'!C97</f>
        <v>0.40380918979644781</v>
      </c>
      <c r="K97" s="544">
        <f>E97*0.1/'TD5'!D97</f>
        <v>0.46140643954277044</v>
      </c>
      <c r="L97" s="551">
        <f>F97*0.1/'TD5'!E97</f>
        <v>0.43523496389389044</v>
      </c>
      <c r="M97" s="552">
        <f>G97*0.1/'TD5'!F97</f>
        <v>0.46567058563232427</v>
      </c>
    </row>
    <row r="98" spans="1:13" x14ac:dyDescent="0.2">
      <c r="A98" s="67">
        <v>2002</v>
      </c>
      <c r="B98" s="564">
        <f>avgfiinc!M91</f>
        <v>166956.85991139326</v>
      </c>
      <c r="C98" s="525">
        <f>avgfiinc!N91</f>
        <v>185497.02944326357</v>
      </c>
      <c r="D98" s="524">
        <f>avgfiinc!O91</f>
        <v>171841.38045140225</v>
      </c>
      <c r="E98" s="524">
        <f>avgfiinc!P91</f>
        <v>239003.72253280497</v>
      </c>
      <c r="F98" s="524">
        <f>avgfiinc!Q91</f>
        <v>127425.2617876672</v>
      </c>
      <c r="G98" s="525">
        <f>avgfiinc!R91</f>
        <v>252912.48406851842</v>
      </c>
      <c r="H98" s="533">
        <f>B98*0.1/'TD5'!B98</f>
        <v>0.41111832857131958</v>
      </c>
      <c r="I98" s="544">
        <f>C98*0.1/'TD5'!B98</f>
        <v>0.45677205920219421</v>
      </c>
      <c r="J98" s="551">
        <f>D98*0.1/'TD5'!C98</f>
        <v>0.39288017153739924</v>
      </c>
      <c r="K98" s="544">
        <f>E98*0.1/'TD5'!D98</f>
        <v>0.45366954803466791</v>
      </c>
      <c r="L98" s="551">
        <f>F98*0.1/'TD5'!E98</f>
        <v>0.43154221773147583</v>
      </c>
      <c r="M98" s="552">
        <f>G98*0.1/'TD5'!F98</f>
        <v>0.45682361721992493</v>
      </c>
    </row>
    <row r="99" spans="1:13" x14ac:dyDescent="0.2">
      <c r="A99" s="67">
        <v>2003</v>
      </c>
      <c r="B99" s="564">
        <f>avgfiinc!M92</f>
        <v>168992.35796860832</v>
      </c>
      <c r="C99" s="525">
        <f>avgfiinc!N92</f>
        <v>187223.44874098047</v>
      </c>
      <c r="D99" s="524">
        <f>avgfiinc!O92</f>
        <v>173908.58141305705</v>
      </c>
      <c r="E99" s="524">
        <f>avgfiinc!P92</f>
        <v>239772.29187311063</v>
      </c>
      <c r="F99" s="524">
        <f>avgfiinc!Q92</f>
        <v>130943.40850900789</v>
      </c>
      <c r="G99" s="525">
        <f>avgfiinc!R92</f>
        <v>256378.11996683103</v>
      </c>
      <c r="H99" s="533">
        <f>B99*0.1/'TD5'!B99</f>
        <v>0.41696035861968994</v>
      </c>
      <c r="I99" s="544">
        <f>C99*0.1/'TD5'!B99</f>
        <v>0.46194252371788025</v>
      </c>
      <c r="J99" s="551">
        <f>D99*0.1/'TD5'!C99</f>
        <v>0.39819127321243292</v>
      </c>
      <c r="K99" s="544">
        <f>E99*0.1/'TD5'!D99</f>
        <v>0.45983031392097473</v>
      </c>
      <c r="L99" s="551">
        <f>F99*0.1/'TD5'!E99</f>
        <v>0.43855670094490051</v>
      </c>
      <c r="M99" s="552">
        <f>G99*0.1/'TD5'!F99</f>
        <v>0.46379798650741577</v>
      </c>
    </row>
    <row r="100" spans="1:13" x14ac:dyDescent="0.2">
      <c r="A100" s="67">
        <v>2004</v>
      </c>
      <c r="B100" s="564">
        <f>avgfiinc!M93</f>
        <v>186364.63736370325</v>
      </c>
      <c r="C100" s="525">
        <f>avgfiinc!N93</f>
        <v>204198.47818679336</v>
      </c>
      <c r="D100" s="524">
        <f>avgfiinc!O93</f>
        <v>190569.4120476417</v>
      </c>
      <c r="E100" s="524">
        <f>avgfiinc!P93</f>
        <v>261289.42786123848</v>
      </c>
      <c r="F100" s="524">
        <f>avgfiinc!Q93</f>
        <v>144515.29836432601</v>
      </c>
      <c r="G100" s="525">
        <f>avgfiinc!R93</f>
        <v>280504.73138956568</v>
      </c>
      <c r="H100" s="533">
        <f>B100*0.1/'TD5'!B100</f>
        <v>0.43621960282325739</v>
      </c>
      <c r="I100" s="544">
        <f>C100*0.1/'TD5'!B100</f>
        <v>0.47796288132667536</v>
      </c>
      <c r="J100" s="551">
        <f>D100*0.1/'TD5'!C100</f>
        <v>0.41710618138313299</v>
      </c>
      <c r="K100" s="544">
        <f>E100*0.1/'TD5'!D100</f>
        <v>0.47680208086967474</v>
      </c>
      <c r="L100" s="551">
        <f>F100*0.1/'TD5'!E100</f>
        <v>0.45641201734542847</v>
      </c>
      <c r="M100" s="552">
        <f>G100*0.1/'TD5'!F100</f>
        <v>0.48177981376647955</v>
      </c>
    </row>
    <row r="101" spans="1:13" x14ac:dyDescent="0.2">
      <c r="A101" s="67">
        <v>2005</v>
      </c>
      <c r="B101" s="564">
        <f>avgfiinc!M94</f>
        <v>204851.55309696755</v>
      </c>
      <c r="C101" s="525">
        <f>avgfiinc!N94</f>
        <v>222608.41524950316</v>
      </c>
      <c r="D101" s="524">
        <f>avgfiinc!O94</f>
        <v>209768.38812408436</v>
      </c>
      <c r="E101" s="524">
        <f>avgfiinc!P94</f>
        <v>285371.39816682017</v>
      </c>
      <c r="F101" s="524">
        <f>avgfiinc!Q94</f>
        <v>156453.5368407497</v>
      </c>
      <c r="G101" s="525">
        <f>avgfiinc!R94</f>
        <v>305408.83541847317</v>
      </c>
      <c r="H101" s="533">
        <f>B101*0.1/'TD5'!B101</f>
        <v>0.45995393395423889</v>
      </c>
      <c r="I101" s="544">
        <f>C101*0.1/'TD5'!B101</f>
        <v>0.49982348084449768</v>
      </c>
      <c r="J101" s="551">
        <f>D101*0.1/'TD5'!C101</f>
        <v>0.44246435165405273</v>
      </c>
      <c r="K101" s="544">
        <f>E101*0.1/'TD5'!D101</f>
        <v>0.49840185046195984</v>
      </c>
      <c r="L101" s="551">
        <f>F101*0.1/'TD5'!E101</f>
        <v>0.47642442584037781</v>
      </c>
      <c r="M101" s="552">
        <f>G101*0.1/'TD5'!F101</f>
        <v>0.50543123483657848</v>
      </c>
    </row>
    <row r="102" spans="1:13" x14ac:dyDescent="0.2">
      <c r="A102" s="67">
        <v>2006</v>
      </c>
      <c r="B102" s="564">
        <f>avgfiinc!M95</f>
        <v>215590.43279611849</v>
      </c>
      <c r="C102" s="525">
        <f>avgfiinc!N95</f>
        <v>232988.40313970306</v>
      </c>
      <c r="D102" s="524">
        <f>avgfiinc!O95</f>
        <v>219261.27406658404</v>
      </c>
      <c r="E102" s="524">
        <f>avgfiinc!P95</f>
        <v>297310.57181627699</v>
      </c>
      <c r="F102" s="524">
        <f>avgfiinc!Q95</f>
        <v>166594.01472992066</v>
      </c>
      <c r="G102" s="525">
        <f>avgfiinc!R95</f>
        <v>319854.98002322187</v>
      </c>
      <c r="H102" s="533">
        <f>B102*0.1/'TD5'!B102</f>
        <v>0.46531391143798839</v>
      </c>
      <c r="I102" s="544">
        <f>C102*0.1/'TD5'!B102</f>
        <v>0.50286436080932617</v>
      </c>
      <c r="J102" s="551">
        <f>D102*0.1/'TD5'!C102</f>
        <v>0.44759947061538691</v>
      </c>
      <c r="K102" s="544">
        <f>E102*0.1/'TD5'!D102</f>
        <v>0.50500780344009411</v>
      </c>
      <c r="L102" s="551">
        <f>F102*0.1/'TD5'!E102</f>
        <v>0.47806411981582653</v>
      </c>
      <c r="M102" s="552">
        <f>G102*0.1/'TD5'!F102</f>
        <v>0.50885182619094849</v>
      </c>
    </row>
    <row r="103" spans="1:13" x14ac:dyDescent="0.2">
      <c r="A103" s="67">
        <v>2007</v>
      </c>
      <c r="B103" s="564">
        <f>avgfiinc!M96</f>
        <v>225556.66874336993</v>
      </c>
      <c r="C103" s="525">
        <f>avgfiinc!N96</f>
        <v>242951.51279856605</v>
      </c>
      <c r="D103" s="524">
        <f>avgfiinc!O96</f>
        <v>230825.55817039189</v>
      </c>
      <c r="E103" s="524">
        <f>avgfiinc!P96</f>
        <v>308789.95498272887</v>
      </c>
      <c r="F103" s="524">
        <f>avgfiinc!Q96</f>
        <v>175364.35543910242</v>
      </c>
      <c r="G103" s="525">
        <f>avgfiinc!R96</f>
        <v>333974.8772006575</v>
      </c>
      <c r="H103" s="533">
        <f>B103*0.1/'TD5'!B103</f>
        <v>0.47018304467201238</v>
      </c>
      <c r="I103" s="544">
        <f>C103*0.1/'TD5'!B103</f>
        <v>0.50644338130950928</v>
      </c>
      <c r="J103" s="551">
        <f>D103*0.1/'TD5'!C103</f>
        <v>0.45569357275962824</v>
      </c>
      <c r="K103" s="544">
        <f>E103*0.1/'TD5'!D103</f>
        <v>0.50665634870529175</v>
      </c>
      <c r="L103" s="551">
        <f>F103*0.1/'TD5'!E103</f>
        <v>0.48552379012107849</v>
      </c>
      <c r="M103" s="552">
        <f>G103*0.1/'TD5'!F103</f>
        <v>0.51423227787017833</v>
      </c>
    </row>
    <row r="104" spans="1:13" x14ac:dyDescent="0.2">
      <c r="A104" s="67">
        <v>2008</v>
      </c>
      <c r="B104" s="564">
        <f>avgfiinc!M97</f>
        <v>200953.5271768083</v>
      </c>
      <c r="C104" s="525">
        <f>avgfiinc!N97</f>
        <v>218931.56545055992</v>
      </c>
      <c r="D104" s="524">
        <f>avgfiinc!O97</f>
        <v>206373.38890374207</v>
      </c>
      <c r="E104" s="524">
        <f>avgfiinc!P97</f>
        <v>280579.83552384051</v>
      </c>
      <c r="F104" s="524">
        <f>avgfiinc!Q97</f>
        <v>154715.68251596278</v>
      </c>
      <c r="G104" s="525">
        <f>avgfiinc!R97</f>
        <v>299383.91208998865</v>
      </c>
      <c r="H104" s="533">
        <f>B104*0.1/'TD5'!B104</f>
        <v>0.45176786184310919</v>
      </c>
      <c r="I104" s="544">
        <f>C104*0.1/'TD5'!B104</f>
        <v>0.49218466877937322</v>
      </c>
      <c r="J104" s="551">
        <f>D104*0.1/'TD5'!C104</f>
        <v>0.43633133172988897</v>
      </c>
      <c r="K104" s="544">
        <f>E104*0.1/'TD5'!D104</f>
        <v>0.49574366211891174</v>
      </c>
      <c r="L104" s="551">
        <f>F104*0.1/'TD5'!E104</f>
        <v>0.46447753906249989</v>
      </c>
      <c r="M104" s="552">
        <f>G104*0.1/'TD5'!F104</f>
        <v>0.49876832962036133</v>
      </c>
    </row>
    <row r="105" spans="1:13" x14ac:dyDescent="0.2">
      <c r="A105" s="72">
        <v>2009</v>
      </c>
      <c r="B105" s="567">
        <f>avgfiinc!M98</f>
        <v>173793.27169222521</v>
      </c>
      <c r="C105" s="568">
        <f>avgfiinc!N98</f>
        <v>191171.79327628916</v>
      </c>
      <c r="D105" s="526">
        <f>avgfiinc!O98</f>
        <v>181043.10781938719</v>
      </c>
      <c r="E105" s="526">
        <f>avgfiinc!P98</f>
        <v>244056.88409241682</v>
      </c>
      <c r="F105" s="526">
        <f>avgfiinc!Q98</f>
        <v>136247.26988485135</v>
      </c>
      <c r="G105" s="527">
        <f>avgfiinc!R98</f>
        <v>261616.68682999018</v>
      </c>
      <c r="H105" s="536">
        <f>B105*0.1/'TD5'!B105</f>
        <v>0.43462860584259022</v>
      </c>
      <c r="I105" s="547">
        <f>C105*0.1/'TD5'!B105</f>
        <v>0.47808945178985585</v>
      </c>
      <c r="J105" s="557">
        <f>D105*0.1/'TD5'!C105</f>
        <v>0.4193995594978332</v>
      </c>
      <c r="K105" s="558">
        <f>E105*0.1/'TD5'!D105</f>
        <v>0.48391699790954595</v>
      </c>
      <c r="L105" s="553">
        <f>F105*0.1/'TD5'!E105</f>
        <v>0.44852870702743525</v>
      </c>
      <c r="M105" s="554">
        <f>G105*0.1/'TD5'!F105</f>
        <v>0.48427456617355358</v>
      </c>
    </row>
    <row r="106" spans="1:13" x14ac:dyDescent="0.2">
      <c r="A106" s="67">
        <v>2010</v>
      </c>
      <c r="B106" s="569">
        <f>avgfiinc!M99</f>
        <v>184521.11930581203</v>
      </c>
      <c r="C106" s="570">
        <f>avgfiinc!N99</f>
        <v>201824.46789076331</v>
      </c>
      <c r="D106" s="524">
        <f>avgfiinc!O99</f>
        <v>191577.24042878722</v>
      </c>
      <c r="E106" s="524">
        <f>avgfiinc!P99</f>
        <v>256014.52976871646</v>
      </c>
      <c r="F106" s="524">
        <f>avgfiinc!Q99</f>
        <v>144961.72741089991</v>
      </c>
      <c r="G106" s="525">
        <f>avgfiinc!R99</f>
        <v>275304.90795285755</v>
      </c>
      <c r="H106" s="533">
        <f>B106*0.1/'TD5'!B106</f>
        <v>0.44954130053520203</v>
      </c>
      <c r="I106" s="544">
        <f>C106*0.1/'TD5'!B106</f>
        <v>0.49169674515724182</v>
      </c>
      <c r="J106" s="559">
        <f>D106*0.1/'TD5'!C106</f>
        <v>0.43861821293830872</v>
      </c>
      <c r="K106" s="560">
        <f>E106*0.1/'TD5'!D106</f>
        <v>0.49831831455230702</v>
      </c>
      <c r="L106" s="551">
        <f>F106*0.1/'TD5'!E106</f>
        <v>0.46174201369285583</v>
      </c>
      <c r="M106" s="552">
        <f>G106*0.1/'TD5'!F106</f>
        <v>0.49900090694427496</v>
      </c>
    </row>
    <row r="107" spans="1:13" x14ac:dyDescent="0.2">
      <c r="A107" s="67">
        <v>2011</v>
      </c>
      <c r="B107" s="569">
        <f>avgfiinc!M100</f>
        <v>186635.08634644432</v>
      </c>
      <c r="C107" s="570">
        <f>avgfiinc!N100</f>
        <v>205038.84536655986</v>
      </c>
      <c r="D107" s="524">
        <f>avgfiinc!O100</f>
        <v>194100.90101951279</v>
      </c>
      <c r="E107" s="524">
        <f>avgfiinc!P100</f>
        <v>262438.68615698401</v>
      </c>
      <c r="F107" s="524">
        <f>avgfiinc!Q100</f>
        <v>144750.3075608942</v>
      </c>
      <c r="G107" s="525">
        <f>avgfiinc!R100</f>
        <v>278018.00258339208</v>
      </c>
      <c r="H107" s="533">
        <f>B107*0.1/'TD5'!B107</f>
        <v>0.45103341341018677</v>
      </c>
      <c r="I107" s="544">
        <f>C107*0.1/'TD5'!B107</f>
        <v>0.49550902843475347</v>
      </c>
      <c r="J107" s="559">
        <f>D107*0.1/'TD5'!C107</f>
        <v>0.43956401944160467</v>
      </c>
      <c r="K107" s="560">
        <f>E107*0.1/'TD5'!D107</f>
        <v>0.49904668331146246</v>
      </c>
      <c r="L107" s="551">
        <f>F107*0.1/'TD5'!E107</f>
        <v>0.46679121255874639</v>
      </c>
      <c r="M107" s="552">
        <f>G107*0.1/'TD5'!F107</f>
        <v>0.50155007839202881</v>
      </c>
    </row>
    <row r="108" spans="1:13" x14ac:dyDescent="0.2">
      <c r="A108" s="67">
        <v>2012</v>
      </c>
      <c r="B108" s="569">
        <f>avgfiinc!M101</f>
        <v>208138.55378426367</v>
      </c>
      <c r="C108" s="570">
        <f>avgfiinc!N101</f>
        <v>225625.40907076519</v>
      </c>
      <c r="D108" s="524">
        <f>avgfiinc!O101</f>
        <v>214769.7946162351</v>
      </c>
      <c r="E108" s="524">
        <f>avgfiinc!P101</f>
        <v>286920.81763441901</v>
      </c>
      <c r="F108" s="524">
        <f>avgfiinc!Q101</f>
        <v>161857.92767074308</v>
      </c>
      <c r="G108" s="525">
        <f>avgfiinc!R101</f>
        <v>306450.53304982587</v>
      </c>
      <c r="H108" s="533">
        <f>B108*0.1/'TD5'!B108</f>
        <v>0.47697788476943964</v>
      </c>
      <c r="I108" s="544">
        <f>C108*0.1/'TD5'!B108</f>
        <v>0.51705139875411976</v>
      </c>
      <c r="J108" s="559">
        <f>D108*0.1/'TD5'!C108</f>
        <v>0.4685396552085877</v>
      </c>
      <c r="K108" s="560">
        <f>E108*0.1/'TD5'!D108</f>
        <v>0.52102553844451904</v>
      </c>
      <c r="L108" s="551">
        <f>F108*0.1/'TD5'!E108</f>
        <v>0.48994863033294678</v>
      </c>
      <c r="M108" s="552">
        <f>G108*0.1/'TD5'!F108</f>
        <v>0.52569442987442028</v>
      </c>
    </row>
    <row r="109" spans="1:13" x14ac:dyDescent="0.2">
      <c r="A109" s="67">
        <v>2013</v>
      </c>
      <c r="B109" s="569">
        <f>avgfiinc!M102</f>
        <v>194089.61254445376</v>
      </c>
      <c r="C109" s="570">
        <f>avgfiinc!N102</f>
        <v>210568.03480026909</v>
      </c>
      <c r="D109" s="524">
        <f>avgfiinc!O102</f>
        <v>196634.27565874663</v>
      </c>
      <c r="E109" s="524">
        <f>avgfiinc!P102</f>
        <v>267875.54319368786</v>
      </c>
      <c r="F109" s="524">
        <f>avgfiinc!Q102</f>
        <v>151520.59124217718</v>
      </c>
      <c r="G109" s="525">
        <f>avgfiinc!R102</f>
        <v>287773.60855656682</v>
      </c>
      <c r="H109" s="533">
        <f>B109*0.1/'TD5'!B109</f>
        <v>0.45871672034263611</v>
      </c>
      <c r="I109" s="544">
        <f>C109*0.1/'TD5'!B109</f>
        <v>0.49766227602958679</v>
      </c>
      <c r="J109" s="559">
        <f>D109*0.1/'TD5'!C109</f>
        <v>0.43424186110496515</v>
      </c>
      <c r="K109" s="560">
        <f>E109*0.1/'TD5'!D109</f>
        <v>0.49948421120643616</v>
      </c>
      <c r="L109" s="551">
        <f>F109*0.1/'TD5'!E109</f>
        <v>0.47459450364112843</v>
      </c>
      <c r="M109" s="552">
        <f>G109*0.1/'TD5'!F109</f>
        <v>0.50857681035995483</v>
      </c>
    </row>
    <row r="110" spans="1:13" x14ac:dyDescent="0.2">
      <c r="A110" s="67">
        <v>2014</v>
      </c>
      <c r="B110" s="569">
        <f>avgfiinc!M103</f>
        <v>208687.37192704345</v>
      </c>
      <c r="C110" s="570">
        <f>avgfiinc!N103</f>
        <v>225645.83956126947</v>
      </c>
      <c r="D110" s="524">
        <f>avgfiinc!O103</f>
        <v>210682.05305864557</v>
      </c>
      <c r="E110" s="524">
        <f>avgfiinc!P103</f>
        <v>286460.572571981</v>
      </c>
      <c r="F110" s="524">
        <f>avgfiinc!Q103</f>
        <v>163356.89845451288</v>
      </c>
      <c r="G110" s="525">
        <f>avgfiinc!R103</f>
        <v>307106.05750376283</v>
      </c>
      <c r="H110" s="533">
        <f>B110*0.1/'TD5'!B110</f>
        <v>0.47227168083190918</v>
      </c>
      <c r="I110" s="544">
        <f>C110*0.1/'TD5'!B110</f>
        <v>0.51064968109130859</v>
      </c>
      <c r="J110" s="559">
        <f>D110*0.1/'TD5'!C110</f>
        <v>0.44609585404396063</v>
      </c>
      <c r="K110" s="560">
        <f>E110*0.1/'TD5'!D110</f>
        <v>0.51126527786254883</v>
      </c>
      <c r="L110" s="551">
        <f>F110*0.1/'TD5'!E110</f>
        <v>0.48988163471221918</v>
      </c>
      <c r="M110" s="552">
        <f>G110*0.1/'TD5'!F110</f>
        <v>0.52182978391647339</v>
      </c>
    </row>
    <row r="111" spans="1:13" x14ac:dyDescent="0.2">
      <c r="A111" s="67">
        <v>2015</v>
      </c>
      <c r="B111" s="569">
        <f>avgfiinc!M104</f>
        <v>214136.54524568075</v>
      </c>
      <c r="C111" s="570">
        <f>avgfiinc!N104</f>
        <v>231139.69257417711</v>
      </c>
      <c r="D111" s="524">
        <f>avgfiinc!O104</f>
        <v>215685.32806874279</v>
      </c>
      <c r="E111" s="524">
        <f>avgfiinc!P104</f>
        <v>293725.23333233665</v>
      </c>
      <c r="F111" s="524">
        <f>avgfiinc!Q104</f>
        <v>167363.30715101724</v>
      </c>
      <c r="G111" s="525">
        <f>avgfiinc!R104</f>
        <v>314789.84332914709</v>
      </c>
      <c r="H111" s="533">
        <f>B111*0.1/'TD5'!B111</f>
        <v>0.47253412008285528</v>
      </c>
      <c r="I111" s="544">
        <f>C111*0.1/'TD5'!B111</f>
        <v>0.51005488634109508</v>
      </c>
      <c r="J111" s="559">
        <f>D111*0.1/'TD5'!C111</f>
        <v>0.4471050798892976</v>
      </c>
      <c r="K111" s="560">
        <f>E111*0.1/'TD5'!D111</f>
        <v>0.51317155361175537</v>
      </c>
      <c r="L111" s="551">
        <f>F111*0.1/'TD5'!E111</f>
        <v>0.48658832907676697</v>
      </c>
      <c r="M111" s="552">
        <f>G111*0.1/'TD5'!F111</f>
        <v>0.52229565382003784</v>
      </c>
    </row>
    <row r="112" spans="1:13" x14ac:dyDescent="0.2">
      <c r="A112" s="67">
        <v>2016</v>
      </c>
      <c r="B112" s="569">
        <f>avgfiinc!M105</f>
        <v>207300.65491963289</v>
      </c>
      <c r="C112" s="570">
        <f>avgfiinc!N105</f>
        <v>224495.56228967523</v>
      </c>
      <c r="D112" s="524">
        <f>avgfiinc!O105</f>
        <v>208913.96788907883</v>
      </c>
      <c r="E112" s="524">
        <f>avgfiinc!P105</f>
        <v>285452.37046540715</v>
      </c>
      <c r="F112" s="524">
        <f>avgfiinc!Q105</f>
        <v>162592.40406212982</v>
      </c>
      <c r="G112" s="525">
        <f>avgfiinc!R105</f>
        <v>304481.0997704406</v>
      </c>
      <c r="H112" s="533">
        <f>B112*0.1/'TD5'!B112</f>
        <v>0.46638190746307379</v>
      </c>
      <c r="I112" s="544">
        <f>C112*0.1/'TD5'!B112</f>
        <v>0.50506675243377686</v>
      </c>
      <c r="J112" s="559">
        <f>D112*0.1/'TD5'!C112</f>
        <v>0.441905677318573</v>
      </c>
      <c r="K112" s="560">
        <f>E112*0.1/'TD5'!D112</f>
        <v>0.50940006971359253</v>
      </c>
      <c r="L112" s="551">
        <f>F112*0.1/'TD5'!E112</f>
        <v>0.47979953885078425</v>
      </c>
      <c r="M112" s="552">
        <f>G112*0.1/'TD5'!F112</f>
        <v>0.51739042997360229</v>
      </c>
    </row>
    <row r="113" spans="1:13" x14ac:dyDescent="0.2">
      <c r="A113" s="67">
        <v>2017</v>
      </c>
      <c r="B113" s="569">
        <f>avgfiinc!M106</f>
        <v>221042.03316986267</v>
      </c>
      <c r="C113" s="570">
        <f>avgfiinc!N106</f>
        <v>238974.39916829905</v>
      </c>
      <c r="D113" s="524">
        <f>avgfiinc!O106</f>
        <v>226852.23392079724</v>
      </c>
      <c r="E113" s="524">
        <f>avgfiinc!P106</f>
        <v>302521.76505791734</v>
      </c>
      <c r="F113" s="524">
        <f>avgfiinc!Q106</f>
        <v>172813.6400443594</v>
      </c>
      <c r="G113" s="525">
        <f>avgfiinc!R106</f>
        <v>326126.43099750095</v>
      </c>
      <c r="H113" s="533">
        <f>B113*0.1/'TD5'!B113</f>
        <v>0.49076548218727117</v>
      </c>
      <c r="I113" s="544">
        <f>C113*0.1/'TD5'!B113</f>
        <v>0.53057956695556641</v>
      </c>
      <c r="J113" s="559">
        <f>D113*0.1/'TD5'!C113</f>
        <v>0.48215955495834356</v>
      </c>
      <c r="K113" s="560">
        <f>E113*0.1/'TD5'!D113</f>
        <v>0.53126031160354614</v>
      </c>
      <c r="L113" s="551">
        <f>F113*0.1/'TD5'!E113</f>
        <v>0.50838667154312134</v>
      </c>
      <c r="M113" s="552">
        <f>G113*0.1/'TD5'!F113</f>
        <v>0.5405622124671936</v>
      </c>
    </row>
    <row r="114" spans="1:13" x14ac:dyDescent="0.2">
      <c r="A114" s="67">
        <v>2018</v>
      </c>
      <c r="B114" s="569">
        <f>avgfiinc!M107</f>
        <v>225451.0003785475</v>
      </c>
      <c r="C114" s="570">
        <f>avgfiinc!N107</f>
        <v>243095.35625079091</v>
      </c>
      <c r="D114" s="524">
        <f>avgfiinc!O107</f>
        <v>231099.68881545321</v>
      </c>
      <c r="E114" s="524">
        <f>avgfiinc!P107</f>
        <v>306989.34943664062</v>
      </c>
      <c r="F114" s="524">
        <f>avgfiinc!Q107</f>
        <v>176658.51937123458</v>
      </c>
      <c r="G114" s="525">
        <f>avgfiinc!R107</f>
        <v>332213.23894955101</v>
      </c>
      <c r="H114" s="533">
        <f>B114*0.1/'TD5'!B114</f>
        <v>0.49075698852539051</v>
      </c>
      <c r="I114" s="544">
        <f>C114*0.1/'TD5'!B114</f>
        <v>0.52916485071182251</v>
      </c>
      <c r="J114" s="559">
        <f>D114*0.1/'TD5'!C114</f>
        <v>0.48184749484062195</v>
      </c>
      <c r="K114" s="560">
        <f>E114*0.1/'TD5'!D114</f>
        <v>0.53017139434814442</v>
      </c>
      <c r="L114" s="551">
        <f>F114*0.1/'TD5'!E114</f>
        <v>0.50707519054412842</v>
      </c>
      <c r="M114" s="552">
        <f>G114*0.1/'TD5'!F114</f>
        <v>0.54040294885635376</v>
      </c>
    </row>
    <row r="115" spans="1:13" x14ac:dyDescent="0.2">
      <c r="A115" s="67">
        <v>2019</v>
      </c>
      <c r="B115" s="569">
        <f>avgfiinc!M108</f>
        <v>221728.09844849815</v>
      </c>
      <c r="C115" s="570">
        <f>avgfiinc!N108</f>
        <v>239758.57402309243</v>
      </c>
      <c r="D115" s="524">
        <f>avgfiinc!O108</f>
        <v>227537.18550721023</v>
      </c>
      <c r="E115" s="524">
        <f>avgfiinc!P108</f>
        <v>303329.97657493956</v>
      </c>
      <c r="F115" s="524">
        <f>avgfiinc!Q108</f>
        <v>173360.87520197654</v>
      </c>
      <c r="G115" s="525">
        <f>avgfiinc!R108</f>
        <v>328549.88183267118</v>
      </c>
      <c r="H115" s="533">
        <f>B115*0.1/'TD5'!B115</f>
        <v>0.48259243369102478</v>
      </c>
      <c r="I115" s="544">
        <f>C115*0.1/'TD5'!B115</f>
        <v>0.52183586359024048</v>
      </c>
      <c r="J115" s="559">
        <f>D115*0.1/'TD5'!C115</f>
        <v>0.47416853904724121</v>
      </c>
      <c r="K115" s="560">
        <f>E115*0.1/'TD5'!D115</f>
        <v>0.52330690622329712</v>
      </c>
      <c r="L115" s="551">
        <f>F115*0.1/'TD5'!E115</f>
        <v>0.49848034977912903</v>
      </c>
      <c r="M115" s="552">
        <f>G115*0.1/'TD5'!F115</f>
        <v>0.53165537118911743</v>
      </c>
    </row>
    <row r="116" spans="1:13" ht="17" thickBot="1" x14ac:dyDescent="0.25">
      <c r="A116" s="1105"/>
      <c r="B116" s="1124"/>
      <c r="C116" s="1125"/>
      <c r="D116" s="1107"/>
      <c r="E116" s="1107"/>
      <c r="F116" s="1107"/>
      <c r="G116" s="1108"/>
      <c r="H116" s="1115"/>
      <c r="I116" s="1116"/>
      <c r="J116" s="1117"/>
      <c r="K116" s="1118"/>
      <c r="L116" s="1119"/>
      <c r="M116" s="1120"/>
    </row>
    <row r="117" spans="1:13" ht="17" thickTop="1" x14ac:dyDescent="0.2">
      <c r="A117" s="61"/>
      <c r="B117" s="60"/>
      <c r="C117" s="60"/>
      <c r="D117" s="60"/>
      <c r="E117" s="60"/>
      <c r="F117" s="60"/>
      <c r="G117" s="59"/>
      <c r="H117" s="60"/>
      <c r="I117" s="60"/>
      <c r="J117" s="60"/>
      <c r="K117" s="60"/>
      <c r="L117" s="60"/>
      <c r="M117" s="59"/>
    </row>
    <row r="118" spans="1:13" x14ac:dyDescent="0.2">
      <c r="D118" s="57"/>
      <c r="E118" s="57"/>
      <c r="F118" s="57"/>
      <c r="H118" s="57"/>
      <c r="I118" s="57"/>
      <c r="J118" s="57"/>
      <c r="K118" s="57"/>
      <c r="L118" s="57"/>
    </row>
  </sheetData>
  <mergeCells count="3">
    <mergeCell ref="A4:M4"/>
    <mergeCell ref="B7:G7"/>
    <mergeCell ref="H7:M7"/>
  </mergeCells>
  <hyperlinks>
    <hyperlink ref="A1" location="Index!A1" display="Back to index" xr:uid="{00000000-0004-0000-4B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7" tint="0.39997558519241921"/>
  </sheetPr>
  <dimension ref="A1:M118"/>
  <sheetViews>
    <sheetView workbookViewId="0">
      <pane xSplit="1" ySplit="8" topLeftCell="B93" activePane="bottomRight" state="frozen"/>
      <selection activeCell="D32" sqref="D32"/>
      <selection pane="topRight" activeCell="D32" sqref="D32"/>
      <selection pane="bottomLeft" activeCell="D32" sqref="D32"/>
      <selection pane="bottomRight" activeCell="M116" sqref="A107:M116"/>
    </sheetView>
  </sheetViews>
  <sheetFormatPr baseColWidth="10" defaultColWidth="10.83203125" defaultRowHeight="16" x14ac:dyDescent="0.2"/>
  <cols>
    <col min="1" max="1" width="10.83203125" style="56"/>
    <col min="2" max="13" width="12" style="56" customWidth="1"/>
    <col min="14" max="16384" width="10.83203125" style="56"/>
  </cols>
  <sheetData>
    <row r="1" spans="1:13" x14ac:dyDescent="0.2">
      <c r="A1" s="52" t="s">
        <v>36</v>
      </c>
      <c r="B1" s="52"/>
      <c r="C1" s="52"/>
      <c r="G1" s="100"/>
      <c r="H1" s="100"/>
      <c r="I1" s="100"/>
      <c r="J1" s="100"/>
      <c r="K1" s="100"/>
      <c r="L1" s="100"/>
      <c r="M1" s="100"/>
    </row>
    <row r="2" spans="1:13" x14ac:dyDescent="0.2">
      <c r="H2" s="98"/>
      <c r="I2" s="98"/>
    </row>
    <row r="3" spans="1:13" ht="17" thickBot="1" x14ac:dyDescent="0.25"/>
    <row r="4" spans="1:13" ht="25" customHeight="1" thickTop="1" x14ac:dyDescent="0.2">
      <c r="A4" s="1391" t="s">
        <v>176</v>
      </c>
      <c r="B4" s="1392"/>
      <c r="C4" s="1392"/>
      <c r="D4" s="1392"/>
      <c r="E4" s="1392"/>
      <c r="F4" s="1392"/>
      <c r="G4" s="1392"/>
      <c r="H4" s="1392"/>
      <c r="I4" s="1392"/>
      <c r="J4" s="1392"/>
      <c r="K4" s="1392"/>
      <c r="L4" s="1392"/>
      <c r="M4" s="1393"/>
    </row>
    <row r="5" spans="1:13" x14ac:dyDescent="0.2">
      <c r="A5" s="96"/>
      <c r="B5" s="97"/>
      <c r="C5" s="97"/>
      <c r="D5" s="59"/>
      <c r="E5" s="59"/>
      <c r="F5" s="59"/>
      <c r="G5" s="59"/>
      <c r="H5" s="59"/>
      <c r="I5" s="59"/>
      <c r="J5" s="59"/>
      <c r="K5" s="59"/>
      <c r="L5" s="59"/>
      <c r="M5" s="208"/>
    </row>
    <row r="6" spans="1:13" x14ac:dyDescent="0.2">
      <c r="A6" s="96"/>
      <c r="B6" s="45" t="s">
        <v>35</v>
      </c>
      <c r="C6" s="45" t="s">
        <v>34</v>
      </c>
      <c r="D6" s="45" t="s">
        <v>33</v>
      </c>
      <c r="E6" s="45" t="s">
        <v>32</v>
      </c>
      <c r="F6" s="45" t="s">
        <v>31</v>
      </c>
      <c r="G6" s="45" t="s">
        <v>30</v>
      </c>
      <c r="H6" s="48" t="s">
        <v>29</v>
      </c>
      <c r="I6" s="468" t="s">
        <v>28</v>
      </c>
      <c r="J6" s="468" t="s">
        <v>27</v>
      </c>
      <c r="K6" s="468" t="s">
        <v>26</v>
      </c>
      <c r="L6" s="468" t="s">
        <v>25</v>
      </c>
      <c r="M6" s="433" t="s">
        <v>24</v>
      </c>
    </row>
    <row r="7" spans="1:13" ht="20" customHeight="1" x14ac:dyDescent="0.2">
      <c r="A7" s="96"/>
      <c r="B7" s="1378" t="s">
        <v>374</v>
      </c>
      <c r="C7" s="1379"/>
      <c r="D7" s="1387"/>
      <c r="E7" s="1387"/>
      <c r="F7" s="1387"/>
      <c r="G7" s="1387"/>
      <c r="H7" s="1379" t="s">
        <v>90</v>
      </c>
      <c r="I7" s="1379"/>
      <c r="J7" s="1387"/>
      <c r="K7" s="1387"/>
      <c r="L7" s="1387"/>
      <c r="M7" s="1390"/>
    </row>
    <row r="8" spans="1:13" s="87" customFormat="1" ht="52" customHeight="1" x14ac:dyDescent="0.2">
      <c r="A8" s="95"/>
      <c r="B8" s="424" t="s">
        <v>306</v>
      </c>
      <c r="C8" s="352" t="s">
        <v>309</v>
      </c>
      <c r="D8" s="352" t="s">
        <v>87</v>
      </c>
      <c r="E8" s="352" t="s">
        <v>88</v>
      </c>
      <c r="F8" s="352" t="s">
        <v>89</v>
      </c>
      <c r="G8" s="352" t="s">
        <v>56</v>
      </c>
      <c r="H8" s="424" t="s">
        <v>306</v>
      </c>
      <c r="I8" s="352" t="s">
        <v>309</v>
      </c>
      <c r="J8" s="352" t="s">
        <v>87</v>
      </c>
      <c r="K8" s="352" t="s">
        <v>88</v>
      </c>
      <c r="L8" s="352" t="s">
        <v>89</v>
      </c>
      <c r="M8" s="359" t="s">
        <v>56</v>
      </c>
    </row>
    <row r="9" spans="1:13" s="87" customFormat="1" ht="15" customHeight="1" x14ac:dyDescent="0.2">
      <c r="A9" s="93">
        <v>1913</v>
      </c>
      <c r="B9" s="425"/>
      <c r="C9" s="317"/>
      <c r="D9" s="317"/>
      <c r="E9" s="85"/>
      <c r="F9" s="85"/>
      <c r="G9" s="84">
        <f>avgfiinc!AD2</f>
        <v>275788.47388152831</v>
      </c>
      <c r="H9" s="530"/>
      <c r="I9" s="541"/>
      <c r="J9" s="575"/>
      <c r="K9" s="541"/>
      <c r="L9" s="575"/>
      <c r="M9" s="561">
        <f>G9*0.01/'TD5'!F9</f>
        <v>0.17960041861867682</v>
      </c>
    </row>
    <row r="10" spans="1:13" s="87" customFormat="1" ht="15" customHeight="1" x14ac:dyDescent="0.2">
      <c r="A10" s="92">
        <v>1914</v>
      </c>
      <c r="B10" s="425"/>
      <c r="C10" s="317"/>
      <c r="D10" s="317"/>
      <c r="E10" s="85"/>
      <c r="F10" s="85"/>
      <c r="G10" s="84">
        <f>avgfiinc!AD3</f>
        <v>272509.98812495801</v>
      </c>
      <c r="H10" s="530"/>
      <c r="I10" s="541"/>
      <c r="J10" s="575"/>
      <c r="K10" s="541"/>
      <c r="L10" s="575"/>
      <c r="M10" s="561">
        <f>G10*0.01/'TD5'!F10</f>
        <v>0.18157941059216318</v>
      </c>
    </row>
    <row r="11" spans="1:13" s="87" customFormat="1" ht="15" customHeight="1" x14ac:dyDescent="0.2">
      <c r="A11" s="92">
        <v>1915</v>
      </c>
      <c r="B11" s="425"/>
      <c r="C11" s="317"/>
      <c r="D11" s="317"/>
      <c r="E11" s="85"/>
      <c r="F11" s="85"/>
      <c r="G11" s="84">
        <f>avgfiinc!AD4</f>
        <v>262828.96053969214</v>
      </c>
      <c r="H11" s="530"/>
      <c r="I11" s="541"/>
      <c r="J11" s="575"/>
      <c r="K11" s="541"/>
      <c r="L11" s="575"/>
      <c r="M11" s="561">
        <f>G11*0.01/'TD5'!F11</f>
        <v>0.17577722115275027</v>
      </c>
    </row>
    <row r="12" spans="1:13" s="87" customFormat="1" ht="15" customHeight="1" x14ac:dyDescent="0.2">
      <c r="A12" s="92">
        <v>1916</v>
      </c>
      <c r="B12" s="425"/>
      <c r="C12" s="317"/>
      <c r="D12" s="317"/>
      <c r="E12" s="85"/>
      <c r="F12" s="85"/>
      <c r="G12" s="84">
        <f>avgfiinc!AD5</f>
        <v>315081.85765305179</v>
      </c>
      <c r="H12" s="530"/>
      <c r="I12" s="541"/>
      <c r="J12" s="575"/>
      <c r="K12" s="541"/>
      <c r="L12" s="575"/>
      <c r="M12" s="561">
        <f>G12*0.01/'TD5'!F12</f>
        <v>0.19310755788605957</v>
      </c>
    </row>
    <row r="13" spans="1:13" s="87" customFormat="1" ht="15" customHeight="1" x14ac:dyDescent="0.2">
      <c r="A13" s="92">
        <v>1917</v>
      </c>
      <c r="B13" s="425"/>
      <c r="C13" s="317"/>
      <c r="D13" s="317"/>
      <c r="E13" s="85"/>
      <c r="F13" s="85"/>
      <c r="G13" s="84">
        <f>avgfiinc!AD6</f>
        <v>287084.70296864671</v>
      </c>
      <c r="H13" s="530"/>
      <c r="I13" s="541"/>
      <c r="J13" s="575"/>
      <c r="K13" s="541"/>
      <c r="L13" s="575"/>
      <c r="M13" s="561">
        <f>G13*0.01/'TD5'!F13</f>
        <v>0.17737148100278469</v>
      </c>
    </row>
    <row r="14" spans="1:13" s="87" customFormat="1" ht="15" customHeight="1" x14ac:dyDescent="0.2">
      <c r="A14" s="92">
        <v>1918</v>
      </c>
      <c r="B14" s="425"/>
      <c r="C14" s="317"/>
      <c r="D14" s="353"/>
      <c r="E14" s="314"/>
      <c r="F14" s="314"/>
      <c r="G14" s="84">
        <f>avgfiinc!AD7</f>
        <v>244034.40116959307</v>
      </c>
      <c r="H14" s="530"/>
      <c r="I14" s="541"/>
      <c r="J14" s="575"/>
      <c r="K14" s="541"/>
      <c r="L14" s="575"/>
      <c r="M14" s="561">
        <f>G14*0.01/'TD5'!F14</f>
        <v>0.15961472661607248</v>
      </c>
    </row>
    <row r="15" spans="1:13" s="87" customFormat="1" ht="15" customHeight="1" x14ac:dyDescent="0.2">
      <c r="A15" s="91">
        <v>1919</v>
      </c>
      <c r="B15" s="426"/>
      <c r="C15" s="316"/>
      <c r="D15" s="354"/>
      <c r="E15" s="315"/>
      <c r="F15" s="315"/>
      <c r="G15" s="88">
        <f>avgfiinc!AD8</f>
        <v>250551.14012816845</v>
      </c>
      <c r="H15" s="531"/>
      <c r="I15" s="542"/>
      <c r="J15" s="576"/>
      <c r="K15" s="542"/>
      <c r="L15" s="576"/>
      <c r="M15" s="562">
        <f>G15*0.01/'TD5'!F15</f>
        <v>0.16410778328022627</v>
      </c>
    </row>
    <row r="16" spans="1:13" s="87" customFormat="1" ht="15" customHeight="1" x14ac:dyDescent="0.2">
      <c r="A16" s="92">
        <v>1920</v>
      </c>
      <c r="B16" s="425"/>
      <c r="C16" s="317"/>
      <c r="D16" s="353"/>
      <c r="E16" s="314"/>
      <c r="F16" s="314"/>
      <c r="G16" s="84">
        <f>avgfiinc!AD9</f>
        <v>202631.53249548355</v>
      </c>
      <c r="H16" s="530"/>
      <c r="I16" s="541"/>
      <c r="J16" s="575"/>
      <c r="K16" s="541"/>
      <c r="L16" s="575"/>
      <c r="M16" s="561">
        <f>G16*0.01/'TD5'!F16</f>
        <v>0.1482981936632003</v>
      </c>
    </row>
    <row r="17" spans="1:13" s="87" customFormat="1" ht="15" customHeight="1" x14ac:dyDescent="0.2">
      <c r="A17" s="92">
        <v>1921</v>
      </c>
      <c r="B17" s="425"/>
      <c r="C17" s="317"/>
      <c r="D17" s="353"/>
      <c r="E17" s="314"/>
      <c r="F17" s="314"/>
      <c r="G17" s="84">
        <f>avgfiinc!AD10</f>
        <v>191559.30543168727</v>
      </c>
      <c r="H17" s="530"/>
      <c r="I17" s="541"/>
      <c r="J17" s="575"/>
      <c r="K17" s="541"/>
      <c r="L17" s="575"/>
      <c r="M17" s="561">
        <f>G17*0.01/'TD5'!F17</f>
        <v>0.15637915884632858</v>
      </c>
    </row>
    <row r="18" spans="1:13" s="87" customFormat="1" ht="15" customHeight="1" x14ac:dyDescent="0.2">
      <c r="A18" s="92">
        <v>1922</v>
      </c>
      <c r="B18" s="425"/>
      <c r="C18" s="317"/>
      <c r="D18" s="353"/>
      <c r="E18" s="314"/>
      <c r="F18" s="314"/>
      <c r="G18" s="84">
        <f>avgfiinc!AD11</f>
        <v>240483.39909819447</v>
      </c>
      <c r="H18" s="530"/>
      <c r="I18" s="541"/>
      <c r="J18" s="575"/>
      <c r="K18" s="541"/>
      <c r="L18" s="575"/>
      <c r="M18" s="561">
        <f>G18*0.01/'TD5'!F18</f>
        <v>0.17057628417064821</v>
      </c>
    </row>
    <row r="19" spans="1:13" s="87" customFormat="1" ht="15" customHeight="1" x14ac:dyDescent="0.2">
      <c r="A19" s="92">
        <v>1923</v>
      </c>
      <c r="B19" s="425"/>
      <c r="C19" s="317"/>
      <c r="D19" s="353"/>
      <c r="E19" s="314"/>
      <c r="F19" s="314"/>
      <c r="G19" s="84">
        <f>avgfiinc!AD12</f>
        <v>242866.22913881371</v>
      </c>
      <c r="H19" s="530"/>
      <c r="I19" s="541"/>
      <c r="J19" s="575"/>
      <c r="K19" s="541"/>
      <c r="L19" s="575"/>
      <c r="M19" s="561">
        <f>G19*0.01/'TD5'!F19</f>
        <v>0.156424930907688</v>
      </c>
    </row>
    <row r="20" spans="1:13" s="87" customFormat="1" ht="15" customHeight="1" x14ac:dyDescent="0.2">
      <c r="A20" s="92">
        <v>1924</v>
      </c>
      <c r="B20" s="425"/>
      <c r="C20" s="317"/>
      <c r="D20" s="353"/>
      <c r="E20" s="314"/>
      <c r="F20" s="314"/>
      <c r="G20" s="84">
        <f>avgfiinc!AD13</f>
        <v>269583.87191002979</v>
      </c>
      <c r="H20" s="530"/>
      <c r="I20" s="541"/>
      <c r="J20" s="575"/>
      <c r="K20" s="541"/>
      <c r="L20" s="575"/>
      <c r="M20" s="561">
        <f>G20*0.01/'TD5'!F20</f>
        <v>0.17423080267847396</v>
      </c>
    </row>
    <row r="21" spans="1:13" s="87" customFormat="1" ht="15" customHeight="1" x14ac:dyDescent="0.2">
      <c r="A21" s="92">
        <v>1925</v>
      </c>
      <c r="B21" s="425"/>
      <c r="C21" s="317"/>
      <c r="D21" s="353"/>
      <c r="E21" s="314"/>
      <c r="F21" s="314"/>
      <c r="G21" s="84">
        <f>avgfiinc!AD14</f>
        <v>327660.45549773256</v>
      </c>
      <c r="H21" s="530"/>
      <c r="I21" s="541"/>
      <c r="J21" s="575"/>
      <c r="K21" s="541"/>
      <c r="L21" s="575"/>
      <c r="M21" s="561">
        <f>G21*0.01/'TD5'!F21</f>
        <v>0.20244504854676579</v>
      </c>
    </row>
    <row r="22" spans="1:13" s="87" customFormat="1" ht="15" customHeight="1" x14ac:dyDescent="0.2">
      <c r="A22" s="92">
        <v>1926</v>
      </c>
      <c r="B22" s="425"/>
      <c r="C22" s="317"/>
      <c r="D22" s="353"/>
      <c r="E22" s="314"/>
      <c r="F22" s="314"/>
      <c r="G22" s="84">
        <f>avgfiinc!AD15</f>
        <v>323375.24575252691</v>
      </c>
      <c r="H22" s="530"/>
      <c r="I22" s="541"/>
      <c r="J22" s="575"/>
      <c r="K22" s="541"/>
      <c r="L22" s="575"/>
      <c r="M22" s="561">
        <f>G22*0.01/'TD5'!F22</f>
        <v>0.19909051389797586</v>
      </c>
    </row>
    <row r="23" spans="1:13" s="87" customFormat="1" ht="15" customHeight="1" x14ac:dyDescent="0.2">
      <c r="A23" s="92">
        <v>1927</v>
      </c>
      <c r="B23" s="425"/>
      <c r="C23" s="317"/>
      <c r="D23" s="353"/>
      <c r="E23" s="314"/>
      <c r="F23" s="314"/>
      <c r="G23" s="84">
        <f>avgfiinc!AD16</f>
        <v>346674.93799610465</v>
      </c>
      <c r="H23" s="530"/>
      <c r="I23" s="541"/>
      <c r="J23" s="575"/>
      <c r="K23" s="541"/>
      <c r="L23" s="575"/>
      <c r="M23" s="561">
        <f>G23*0.01/'TD5'!F23</f>
        <v>0.21025033880744504</v>
      </c>
    </row>
    <row r="24" spans="1:13" s="87" customFormat="1" ht="15" customHeight="1" x14ac:dyDescent="0.2">
      <c r="A24" s="92">
        <v>1928</v>
      </c>
      <c r="B24" s="425"/>
      <c r="C24" s="317"/>
      <c r="D24" s="353"/>
      <c r="E24" s="314"/>
      <c r="F24" s="314"/>
      <c r="G24" s="84">
        <f>avgfiinc!AD17</f>
        <v>413321.29279399267</v>
      </c>
      <c r="H24" s="530"/>
      <c r="I24" s="541"/>
      <c r="J24" s="575"/>
      <c r="K24" s="541"/>
      <c r="L24" s="575"/>
      <c r="M24" s="561">
        <f>G24*0.01/'TD5'!F24</f>
        <v>0.23940249505397071</v>
      </c>
    </row>
    <row r="25" spans="1:13" s="87" customFormat="1" ht="15" customHeight="1" x14ac:dyDescent="0.2">
      <c r="A25" s="91">
        <v>1929</v>
      </c>
      <c r="B25" s="426"/>
      <c r="C25" s="316"/>
      <c r="D25" s="354"/>
      <c r="E25" s="315"/>
      <c r="F25" s="315"/>
      <c r="G25" s="88">
        <f>avgfiinc!AD18</f>
        <v>396844.97148126375</v>
      </c>
      <c r="H25" s="531"/>
      <c r="I25" s="542"/>
      <c r="J25" s="576"/>
      <c r="K25" s="542"/>
      <c r="L25" s="576"/>
      <c r="M25" s="562">
        <f>G25*0.01/'TD5'!F25</f>
        <v>0.22352883584556563</v>
      </c>
    </row>
    <row r="26" spans="1:13" s="87" customFormat="1" ht="15" customHeight="1" x14ac:dyDescent="0.2">
      <c r="A26" s="92">
        <v>1930</v>
      </c>
      <c r="B26" s="425"/>
      <c r="C26" s="317"/>
      <c r="D26" s="353"/>
      <c r="E26" s="314"/>
      <c r="F26" s="314"/>
      <c r="G26" s="84">
        <f>avgfiinc!AD19</f>
        <v>267472.79892779794</v>
      </c>
      <c r="H26" s="530"/>
      <c r="I26" s="541"/>
      <c r="J26" s="575"/>
      <c r="K26" s="541"/>
      <c r="L26" s="575"/>
      <c r="M26" s="561">
        <f>G26*0.01/'TD5'!F26</f>
        <v>0.17223273140378864</v>
      </c>
    </row>
    <row r="27" spans="1:13" s="87" customFormat="1" ht="15" customHeight="1" x14ac:dyDescent="0.2">
      <c r="A27" s="92">
        <v>1931</v>
      </c>
      <c r="B27" s="425"/>
      <c r="C27" s="317"/>
      <c r="D27" s="353"/>
      <c r="E27" s="314"/>
      <c r="F27" s="314"/>
      <c r="G27" s="84">
        <f>avgfiinc!AD20</f>
        <v>218657.39406818623</v>
      </c>
      <c r="H27" s="530"/>
      <c r="I27" s="541"/>
      <c r="J27" s="575"/>
      <c r="K27" s="541"/>
      <c r="L27" s="575"/>
      <c r="M27" s="561">
        <f>G27*0.01/'TD5'!F27</f>
        <v>0.15498458756689251</v>
      </c>
    </row>
    <row r="28" spans="1:13" s="87" customFormat="1" ht="15" customHeight="1" x14ac:dyDescent="0.2">
      <c r="A28" s="92">
        <v>1932</v>
      </c>
      <c r="B28" s="425"/>
      <c r="C28" s="317"/>
      <c r="D28" s="353"/>
      <c r="E28" s="314"/>
      <c r="F28" s="314"/>
      <c r="G28" s="84">
        <f>avgfiinc!AD21</f>
        <v>185805.26480207033</v>
      </c>
      <c r="H28" s="530"/>
      <c r="I28" s="541"/>
      <c r="J28" s="575"/>
      <c r="K28" s="541"/>
      <c r="L28" s="575"/>
      <c r="M28" s="561">
        <f>G28*0.01/'TD5'!F28</f>
        <v>0.15555930046295791</v>
      </c>
    </row>
    <row r="29" spans="1:13" s="87" customFormat="1" ht="15" customHeight="1" x14ac:dyDescent="0.2">
      <c r="A29" s="92">
        <v>1933</v>
      </c>
      <c r="B29" s="425"/>
      <c r="C29" s="317"/>
      <c r="D29" s="353"/>
      <c r="E29" s="314"/>
      <c r="F29" s="314"/>
      <c r="G29" s="84">
        <f>avgfiinc!AD22</f>
        <v>189560.80792952667</v>
      </c>
      <c r="H29" s="530"/>
      <c r="I29" s="541"/>
      <c r="J29" s="575"/>
      <c r="K29" s="541"/>
      <c r="L29" s="575"/>
      <c r="M29" s="561">
        <f>G29*0.01/'TD5'!F29</f>
        <v>0.16460087350020169</v>
      </c>
    </row>
    <row r="30" spans="1:13" s="87" customFormat="1" ht="15" customHeight="1" x14ac:dyDescent="0.2">
      <c r="A30" s="92">
        <v>1934</v>
      </c>
      <c r="B30" s="425"/>
      <c r="C30" s="317"/>
      <c r="D30" s="353"/>
      <c r="E30" s="314"/>
      <c r="F30" s="314"/>
      <c r="G30" s="84">
        <f>avgfiinc!AD23</f>
        <v>203750.63622545387</v>
      </c>
      <c r="H30" s="530"/>
      <c r="I30" s="541"/>
      <c r="J30" s="575"/>
      <c r="K30" s="541"/>
      <c r="L30" s="575"/>
      <c r="M30" s="561">
        <f>G30*0.01/'TD5'!F30</f>
        <v>0.16396989069448939</v>
      </c>
    </row>
    <row r="31" spans="1:13" s="87" customFormat="1" ht="15" customHeight="1" x14ac:dyDescent="0.2">
      <c r="A31" s="92">
        <v>1935</v>
      </c>
      <c r="B31" s="425"/>
      <c r="C31" s="317"/>
      <c r="D31" s="353"/>
      <c r="E31" s="314"/>
      <c r="F31" s="314"/>
      <c r="G31" s="84">
        <f>avgfiinc!AD24</f>
        <v>227153.19614162916</v>
      </c>
      <c r="H31" s="530"/>
      <c r="I31" s="541"/>
      <c r="J31" s="575"/>
      <c r="K31" s="541"/>
      <c r="L31" s="575"/>
      <c r="M31" s="561">
        <f>G31*0.01/'TD5'!F31</f>
        <v>0.16676285163429344</v>
      </c>
    </row>
    <row r="32" spans="1:13" s="87" customFormat="1" ht="15" customHeight="1" x14ac:dyDescent="0.2">
      <c r="A32" s="92">
        <v>1936</v>
      </c>
      <c r="B32" s="425"/>
      <c r="C32" s="317"/>
      <c r="D32" s="353"/>
      <c r="E32" s="314"/>
      <c r="F32" s="314"/>
      <c r="G32" s="84">
        <f>avgfiinc!AD25</f>
        <v>292547.44943737728</v>
      </c>
      <c r="H32" s="530"/>
      <c r="I32" s="541"/>
      <c r="J32" s="575"/>
      <c r="K32" s="541"/>
      <c r="L32" s="575"/>
      <c r="M32" s="561">
        <f>G32*0.01/'TD5'!F32</f>
        <v>0.19288244180211553</v>
      </c>
    </row>
    <row r="33" spans="1:13" s="87" customFormat="1" ht="15" customHeight="1" x14ac:dyDescent="0.2">
      <c r="A33" s="92">
        <v>1937</v>
      </c>
      <c r="B33" s="425"/>
      <c r="C33" s="317"/>
      <c r="D33" s="353"/>
      <c r="E33" s="314"/>
      <c r="F33" s="314"/>
      <c r="G33" s="84">
        <f>avgfiinc!AD26</f>
        <v>267396.84244432225</v>
      </c>
      <c r="H33" s="530"/>
      <c r="I33" s="541"/>
      <c r="J33" s="575"/>
      <c r="K33" s="541"/>
      <c r="L33" s="575"/>
      <c r="M33" s="561">
        <f>G33*0.01/'TD5'!F33</f>
        <v>0.17149341603070706</v>
      </c>
    </row>
    <row r="34" spans="1:13" s="87" customFormat="1" ht="15" customHeight="1" x14ac:dyDescent="0.2">
      <c r="A34" s="92">
        <v>1938</v>
      </c>
      <c r="B34" s="425"/>
      <c r="C34" s="317"/>
      <c r="D34" s="353"/>
      <c r="E34" s="314"/>
      <c r="F34" s="314"/>
      <c r="G34" s="84">
        <f>avgfiinc!AD27</f>
        <v>227809.96543313318</v>
      </c>
      <c r="H34" s="530"/>
      <c r="I34" s="541"/>
      <c r="J34" s="575"/>
      <c r="K34" s="541"/>
      <c r="L34" s="575"/>
      <c r="M34" s="561">
        <f>G34*0.01/'TD5'!F34</f>
        <v>0.15754923180145178</v>
      </c>
    </row>
    <row r="35" spans="1:13" s="87" customFormat="1" ht="15" customHeight="1" x14ac:dyDescent="0.2">
      <c r="A35" s="91">
        <v>1939</v>
      </c>
      <c r="B35" s="426"/>
      <c r="C35" s="316"/>
      <c r="D35" s="354"/>
      <c r="E35" s="315"/>
      <c r="F35" s="315"/>
      <c r="G35" s="88">
        <f>avgfiinc!AD28</f>
        <v>248241.75523468803</v>
      </c>
      <c r="H35" s="531"/>
      <c r="I35" s="542"/>
      <c r="J35" s="576"/>
      <c r="K35" s="542"/>
      <c r="L35" s="576"/>
      <c r="M35" s="562">
        <f>G35*0.01/'TD5'!F35</f>
        <v>0.16175457419534939</v>
      </c>
    </row>
    <row r="36" spans="1:13" s="87" customFormat="1" ht="15" customHeight="1" x14ac:dyDescent="0.2">
      <c r="A36" s="92">
        <v>1940</v>
      </c>
      <c r="B36" s="425"/>
      <c r="C36" s="317"/>
      <c r="D36" s="353"/>
      <c r="E36" s="314"/>
      <c r="F36" s="314"/>
      <c r="G36" s="84">
        <f>avgfiinc!AD29</f>
        <v>265035.42869905283</v>
      </c>
      <c r="H36" s="530"/>
      <c r="I36" s="541"/>
      <c r="J36" s="575"/>
      <c r="K36" s="541"/>
      <c r="L36" s="575"/>
      <c r="M36" s="561">
        <f>G36*0.01/'TD5'!F36</f>
        <v>0.164780737294143</v>
      </c>
    </row>
    <row r="37" spans="1:13" s="87" customFormat="1" ht="15" customHeight="1" x14ac:dyDescent="0.2">
      <c r="A37" s="92">
        <v>1941</v>
      </c>
      <c r="B37" s="425"/>
      <c r="C37" s="317"/>
      <c r="D37" s="353"/>
      <c r="E37" s="314"/>
      <c r="F37" s="314"/>
      <c r="G37" s="84">
        <f>avgfiinc!AD30</f>
        <v>292798.30380107142</v>
      </c>
      <c r="H37" s="530"/>
      <c r="I37" s="541"/>
      <c r="J37" s="575"/>
      <c r="K37" s="541"/>
      <c r="L37" s="575"/>
      <c r="M37" s="561">
        <f>G37*0.01/'TD5'!F37</f>
        <v>0.15785567024243186</v>
      </c>
    </row>
    <row r="38" spans="1:13" s="87" customFormat="1" ht="15" customHeight="1" x14ac:dyDescent="0.2">
      <c r="A38" s="92">
        <v>1942</v>
      </c>
      <c r="B38" s="425"/>
      <c r="C38" s="317"/>
      <c r="D38" s="353"/>
      <c r="E38" s="314"/>
      <c r="F38" s="314"/>
      <c r="G38" s="84">
        <f>avgfiinc!AD31</f>
        <v>294836.26544679992</v>
      </c>
      <c r="H38" s="530"/>
      <c r="I38" s="541"/>
      <c r="J38" s="575"/>
      <c r="K38" s="541"/>
      <c r="L38" s="575"/>
      <c r="M38" s="561">
        <f>G38*0.01/'TD5'!F38</f>
        <v>0.13428668320893028</v>
      </c>
    </row>
    <row r="39" spans="1:13" s="87" customFormat="1" ht="15" customHeight="1" x14ac:dyDescent="0.2">
      <c r="A39" s="92">
        <v>1943</v>
      </c>
      <c r="B39" s="425"/>
      <c r="C39" s="317"/>
      <c r="D39" s="353"/>
      <c r="E39" s="314"/>
      <c r="F39" s="314"/>
      <c r="G39" s="84">
        <f>avgfiinc!AD32</f>
        <v>318422.30886361189</v>
      </c>
      <c r="H39" s="530"/>
      <c r="I39" s="541"/>
      <c r="J39" s="575"/>
      <c r="K39" s="541"/>
      <c r="L39" s="575"/>
      <c r="M39" s="561">
        <f>G39*0.01/'TD5'!F39</f>
        <v>0.12309474270890661</v>
      </c>
    </row>
    <row r="40" spans="1:13" s="87" customFormat="1" ht="15" customHeight="1" x14ac:dyDescent="0.2">
      <c r="A40" s="92">
        <v>1944</v>
      </c>
      <c r="B40" s="425"/>
      <c r="C40" s="317"/>
      <c r="D40" s="353"/>
      <c r="E40" s="314"/>
      <c r="F40" s="314"/>
      <c r="G40" s="84">
        <f>avgfiinc!AD33</f>
        <v>286442.45815365715</v>
      </c>
      <c r="H40" s="530"/>
      <c r="I40" s="541"/>
      <c r="J40" s="575"/>
      <c r="K40" s="541"/>
      <c r="L40" s="575"/>
      <c r="M40" s="561">
        <f>G40*0.01/'TD5'!F40</f>
        <v>0.11280934337188071</v>
      </c>
    </row>
    <row r="41" spans="1:13" s="87" customFormat="1" ht="15" customHeight="1" x14ac:dyDescent="0.2">
      <c r="A41" s="92">
        <v>1945</v>
      </c>
      <c r="B41" s="425"/>
      <c r="C41" s="317"/>
      <c r="D41" s="353"/>
      <c r="E41" s="314"/>
      <c r="F41" s="314"/>
      <c r="G41" s="84">
        <f>avgfiinc!AD34</f>
        <v>315288.94019914704</v>
      </c>
      <c r="H41" s="530"/>
      <c r="I41" s="541"/>
      <c r="J41" s="575"/>
      <c r="K41" s="541"/>
      <c r="L41" s="575"/>
      <c r="M41" s="561">
        <f>G41*0.01/'TD5'!F41</f>
        <v>0.1251579109368974</v>
      </c>
    </row>
    <row r="42" spans="1:13" s="87" customFormat="1" ht="15" customHeight="1" x14ac:dyDescent="0.2">
      <c r="A42" s="92">
        <v>1946</v>
      </c>
      <c r="B42" s="425"/>
      <c r="C42" s="317"/>
      <c r="D42" s="353"/>
      <c r="E42" s="314"/>
      <c r="F42" s="314"/>
      <c r="G42" s="84">
        <f>avgfiinc!AD35</f>
        <v>327174.03420190263</v>
      </c>
      <c r="H42" s="530"/>
      <c r="I42" s="541"/>
      <c r="J42" s="575"/>
      <c r="K42" s="541"/>
      <c r="L42" s="575"/>
      <c r="M42" s="561">
        <f>G42*0.01/'TD5'!F42</f>
        <v>0.1327705253334413</v>
      </c>
    </row>
    <row r="43" spans="1:13" s="87" customFormat="1" ht="15" customHeight="1" x14ac:dyDescent="0.2">
      <c r="A43" s="92">
        <v>1947</v>
      </c>
      <c r="B43" s="425"/>
      <c r="C43" s="317"/>
      <c r="D43" s="353"/>
      <c r="E43" s="314"/>
      <c r="F43" s="314"/>
      <c r="G43" s="84">
        <f>avgfiinc!AD36</f>
        <v>288897.81703554135</v>
      </c>
      <c r="H43" s="530"/>
      <c r="I43" s="541"/>
      <c r="J43" s="575"/>
      <c r="K43" s="541"/>
      <c r="L43" s="575"/>
      <c r="M43" s="561">
        <f>G43*0.01/'TD5'!F43</f>
        <v>0.11955055203166751</v>
      </c>
    </row>
    <row r="44" spans="1:13" s="87" customFormat="1" ht="15" customHeight="1" x14ac:dyDescent="0.2">
      <c r="A44" s="92">
        <v>1948</v>
      </c>
      <c r="B44" s="425"/>
      <c r="C44" s="317"/>
      <c r="D44" s="353"/>
      <c r="E44" s="314"/>
      <c r="F44" s="314"/>
      <c r="G44" s="84">
        <f>avgfiinc!AD37</f>
        <v>307119.03387880628</v>
      </c>
      <c r="H44" s="530"/>
      <c r="I44" s="541"/>
      <c r="J44" s="575"/>
      <c r="K44" s="541"/>
      <c r="L44" s="575"/>
      <c r="M44" s="561">
        <f>G44*0.01/'TD5'!F44</f>
        <v>0.12242600017043</v>
      </c>
    </row>
    <row r="45" spans="1:13" s="87" customFormat="1" ht="15" customHeight="1" x14ac:dyDescent="0.2">
      <c r="A45" s="91">
        <v>1949</v>
      </c>
      <c r="B45" s="426"/>
      <c r="C45" s="316"/>
      <c r="D45" s="354"/>
      <c r="E45" s="315"/>
      <c r="F45" s="315"/>
      <c r="G45" s="88">
        <f>avgfiinc!AD38</f>
        <v>286639.96102716768</v>
      </c>
      <c r="H45" s="531"/>
      <c r="I45" s="542"/>
      <c r="J45" s="576"/>
      <c r="K45" s="542"/>
      <c r="L45" s="576"/>
      <c r="M45" s="562">
        <f>G45*0.01/'TD5'!F45</f>
        <v>0.1172696008068274</v>
      </c>
    </row>
    <row r="46" spans="1:13" s="87" customFormat="1" ht="15" customHeight="1" x14ac:dyDescent="0.2">
      <c r="A46" s="92">
        <v>1950</v>
      </c>
      <c r="B46" s="425"/>
      <c r="C46" s="317"/>
      <c r="D46" s="353"/>
      <c r="E46" s="314"/>
      <c r="F46" s="314"/>
      <c r="G46" s="84">
        <f>avgfiinc!AD39</f>
        <v>342855.45425125188</v>
      </c>
      <c r="H46" s="530"/>
      <c r="I46" s="541"/>
      <c r="J46" s="575"/>
      <c r="K46" s="541"/>
      <c r="L46" s="575"/>
      <c r="M46" s="561">
        <f>G46*0.01/'TD5'!F46</f>
        <v>0.1281953503997858</v>
      </c>
    </row>
    <row r="47" spans="1:13" s="87" customFormat="1" ht="15" customHeight="1" x14ac:dyDescent="0.2">
      <c r="A47" s="92">
        <v>1951</v>
      </c>
      <c r="B47" s="425"/>
      <c r="C47" s="317"/>
      <c r="D47" s="353"/>
      <c r="E47" s="314"/>
      <c r="F47" s="314"/>
      <c r="G47" s="84">
        <f>avgfiinc!AD40</f>
        <v>328146.4491455534</v>
      </c>
      <c r="H47" s="530"/>
      <c r="I47" s="541"/>
      <c r="J47" s="575"/>
      <c r="K47" s="541"/>
      <c r="L47" s="575"/>
      <c r="M47" s="561">
        <f>G47*0.01/'TD5'!F47</f>
        <v>0.11787105144922098</v>
      </c>
    </row>
    <row r="48" spans="1:13" s="87" customFormat="1" ht="15" customHeight="1" x14ac:dyDescent="0.2">
      <c r="A48" s="92">
        <v>1952</v>
      </c>
      <c r="B48" s="425"/>
      <c r="C48" s="317"/>
      <c r="D48" s="353"/>
      <c r="E48" s="314"/>
      <c r="F48" s="314"/>
      <c r="G48" s="84">
        <f>avgfiinc!AD41</f>
        <v>308204.98753252125</v>
      </c>
      <c r="H48" s="530"/>
      <c r="I48" s="541"/>
      <c r="J48" s="575"/>
      <c r="K48" s="541"/>
      <c r="L48" s="575"/>
      <c r="M48" s="561">
        <f>G48*0.01/'TD5'!F48</f>
        <v>0.1079087598547829</v>
      </c>
    </row>
    <row r="49" spans="1:13" s="87" customFormat="1" ht="15" customHeight="1" x14ac:dyDescent="0.2">
      <c r="A49" s="92">
        <v>1953</v>
      </c>
      <c r="B49" s="425"/>
      <c r="C49" s="317"/>
      <c r="D49" s="353"/>
      <c r="E49" s="314"/>
      <c r="F49" s="314"/>
      <c r="G49" s="84">
        <f>avgfiinc!AD42</f>
        <v>292338.91779942194</v>
      </c>
      <c r="H49" s="530"/>
      <c r="I49" s="541"/>
      <c r="J49" s="575"/>
      <c r="K49" s="541"/>
      <c r="L49" s="575"/>
      <c r="M49" s="561">
        <f>G49*0.01/'TD5'!F49</f>
        <v>9.9018850353359431E-2</v>
      </c>
    </row>
    <row r="50" spans="1:13" s="87" customFormat="1" ht="15" customHeight="1" x14ac:dyDescent="0.2">
      <c r="A50" s="92">
        <v>1954</v>
      </c>
      <c r="B50" s="425"/>
      <c r="C50" s="317"/>
      <c r="D50" s="353"/>
      <c r="E50" s="314"/>
      <c r="F50" s="314"/>
      <c r="G50" s="84">
        <f>avgfiinc!AD43</f>
        <v>315732.06044814986</v>
      </c>
      <c r="H50" s="530"/>
      <c r="I50" s="541"/>
      <c r="J50" s="575"/>
      <c r="K50" s="541"/>
      <c r="L50" s="575"/>
      <c r="M50" s="561">
        <f>G50*0.01/'TD5'!F50</f>
        <v>0.10773561804160742</v>
      </c>
    </row>
    <row r="51" spans="1:13" s="87" customFormat="1" ht="15" customHeight="1" x14ac:dyDescent="0.2">
      <c r="A51" s="92">
        <v>1955</v>
      </c>
      <c r="B51" s="425"/>
      <c r="C51" s="317"/>
      <c r="D51" s="353"/>
      <c r="E51" s="314"/>
      <c r="F51" s="314"/>
      <c r="G51" s="84">
        <f>avgfiinc!AD44</f>
        <v>343292.29831278976</v>
      </c>
      <c r="H51" s="530"/>
      <c r="I51" s="541"/>
      <c r="J51" s="575"/>
      <c r="K51" s="541"/>
      <c r="L51" s="575"/>
      <c r="M51" s="561">
        <f>G51*0.01/'TD5'!F51</f>
        <v>0.1105754552013183</v>
      </c>
    </row>
    <row r="52" spans="1:13" s="87" customFormat="1" ht="15" customHeight="1" x14ac:dyDescent="0.2">
      <c r="A52" s="92">
        <v>1956</v>
      </c>
      <c r="B52" s="425"/>
      <c r="C52" s="317"/>
      <c r="D52" s="353"/>
      <c r="E52" s="314"/>
      <c r="F52" s="314"/>
      <c r="G52" s="84">
        <f>avgfiinc!AD45</f>
        <v>341602.76419482013</v>
      </c>
      <c r="H52" s="530"/>
      <c r="I52" s="541"/>
      <c r="J52" s="575"/>
      <c r="K52" s="541"/>
      <c r="L52" s="575"/>
      <c r="M52" s="561">
        <f>G52*0.01/'TD5'!F52</f>
        <v>0.10672081713296973</v>
      </c>
    </row>
    <row r="53" spans="1:13" s="87" customFormat="1" ht="15" customHeight="1" x14ac:dyDescent="0.2">
      <c r="A53" s="92">
        <v>1957</v>
      </c>
      <c r="B53" s="425"/>
      <c r="C53" s="317"/>
      <c r="D53" s="353"/>
      <c r="E53" s="314"/>
      <c r="F53" s="314"/>
      <c r="G53" s="84">
        <f>avgfiinc!AD46</f>
        <v>324576.17997287505</v>
      </c>
      <c r="H53" s="530"/>
      <c r="I53" s="541"/>
      <c r="J53" s="575"/>
      <c r="K53" s="541"/>
      <c r="L53" s="575"/>
      <c r="M53" s="561">
        <f>G53*0.01/'TD5'!F53</f>
        <v>0.10160969512973959</v>
      </c>
    </row>
    <row r="54" spans="1:13" s="87" customFormat="1" ht="15" customHeight="1" x14ac:dyDescent="0.2">
      <c r="A54" s="92">
        <v>1958</v>
      </c>
      <c r="B54" s="425"/>
      <c r="C54" s="317"/>
      <c r="D54" s="353"/>
      <c r="E54" s="314"/>
      <c r="F54" s="314"/>
      <c r="G54" s="84">
        <f>avgfiinc!AD47</f>
        <v>318493.2154080054</v>
      </c>
      <c r="H54" s="530"/>
      <c r="I54" s="541"/>
      <c r="J54" s="575"/>
      <c r="K54" s="541"/>
      <c r="L54" s="575"/>
      <c r="M54" s="561">
        <f>G54*0.01/'TD5'!F54</f>
        <v>0.10205745453581451</v>
      </c>
    </row>
    <row r="55" spans="1:13" s="87" customFormat="1" ht="15" customHeight="1" x14ac:dyDescent="0.2">
      <c r="A55" s="91">
        <v>1959</v>
      </c>
      <c r="B55" s="426"/>
      <c r="C55" s="316"/>
      <c r="D55" s="354"/>
      <c r="E55" s="315"/>
      <c r="F55" s="315"/>
      <c r="G55" s="88">
        <f>avgfiinc!AD48</f>
        <v>353650.26427607524</v>
      </c>
      <c r="H55" s="531"/>
      <c r="I55" s="542"/>
      <c r="J55" s="576"/>
      <c r="K55" s="542"/>
      <c r="L55" s="576"/>
      <c r="M55" s="562">
        <f>G55*0.01/'TD5'!F55</f>
        <v>0.10647444606593218</v>
      </c>
    </row>
    <row r="56" spans="1:13" x14ac:dyDescent="0.2">
      <c r="A56" s="67">
        <v>1960</v>
      </c>
      <c r="B56" s="425"/>
      <c r="C56" s="317"/>
      <c r="D56" s="353"/>
      <c r="E56" s="314"/>
      <c r="F56" s="314"/>
      <c r="G56" s="84">
        <f>avgfiinc!AD49</f>
        <v>335415.41985788191</v>
      </c>
      <c r="H56" s="530"/>
      <c r="I56" s="541"/>
      <c r="J56" s="575"/>
      <c r="K56" s="541"/>
      <c r="L56" s="575"/>
      <c r="M56" s="561">
        <f>G56*0.01/'TD5'!F56</f>
        <v>0.10034579956956317</v>
      </c>
    </row>
    <row r="57" spans="1:13" x14ac:dyDescent="0.2">
      <c r="A57" s="67">
        <v>1961</v>
      </c>
      <c r="B57" s="425"/>
      <c r="C57" s="317"/>
      <c r="D57" s="353"/>
      <c r="E57" s="314"/>
      <c r="F57" s="314"/>
      <c r="G57" s="84">
        <f>avgfiinc!AD50</f>
        <v>363515.04045011179</v>
      </c>
      <c r="H57" s="530"/>
      <c r="I57" s="541"/>
      <c r="J57" s="575"/>
      <c r="K57" s="541"/>
      <c r="L57" s="575"/>
      <c r="M57" s="561">
        <f>G57*0.01/'TD5'!F57</f>
        <v>0.10640656153200091</v>
      </c>
    </row>
    <row r="58" spans="1:13" x14ac:dyDescent="0.2">
      <c r="A58" s="67">
        <v>1962</v>
      </c>
      <c r="B58" s="427">
        <f>avgfiinc!Y51</f>
        <v>203718.56857869629</v>
      </c>
      <c r="C58" s="318">
        <f>avgfiinc!Z51</f>
        <v>237934.19311630668</v>
      </c>
      <c r="D58" s="523">
        <f>avgfiinc!AA51</f>
        <v>192310.14842067167</v>
      </c>
      <c r="E58" s="523">
        <f>avgfiinc!AB51</f>
        <v>287220.51601109753</v>
      </c>
      <c r="F58" s="523">
        <f>avgfiinc!AC51</f>
        <v>154968.92270832087</v>
      </c>
      <c r="G58" s="81">
        <f>avgfiinc!AD51</f>
        <v>339932.28583064681</v>
      </c>
      <c r="H58" s="532">
        <f>B58*0.01/'TD5'!B58</f>
        <v>9.4576060771942139E-2</v>
      </c>
      <c r="I58" s="543">
        <f>C58*0.01/'TD5'!B58</f>
        <v>0.11046061664819719</v>
      </c>
      <c r="J58" s="543">
        <f>D58*0.01/'TD5'!C58</f>
        <v>8.1604138016700745E-2</v>
      </c>
      <c r="K58" s="543">
        <f>E58*0.01/'TD5'!D58</f>
        <v>8.7407529354095445E-2</v>
      </c>
      <c r="L58" s="543">
        <f>F58*0.01/'TD5'!E58</f>
        <v>0.14265838265419004</v>
      </c>
      <c r="M58" s="550">
        <f>G58*0.01/'TD5'!F58</f>
        <v>0.10222311317920683</v>
      </c>
    </row>
    <row r="59" spans="1:13" x14ac:dyDescent="0.2">
      <c r="A59" s="67">
        <v>1963</v>
      </c>
      <c r="B59" s="428">
        <f>avgfiinc!Y52</f>
        <v>212852.9997006683</v>
      </c>
      <c r="C59" s="319">
        <f>avgfiinc!Z52</f>
        <v>248882.76300718798</v>
      </c>
      <c r="D59" s="524">
        <f>avgfiinc!AA52</f>
        <v>200298.86457337427</v>
      </c>
      <c r="E59" s="524">
        <f>avgfiinc!AB52</f>
        <v>299852.41508642584</v>
      </c>
      <c r="F59" s="524">
        <f>avgfiinc!AC52</f>
        <v>162406.70792678482</v>
      </c>
      <c r="G59" s="62">
        <f>avgfiinc!AD52</f>
        <v>345213.1650109067</v>
      </c>
      <c r="H59" s="533">
        <f>B59*0.01/'TD5'!B59</f>
        <v>9.4690615401703149E-2</v>
      </c>
      <c r="I59" s="544">
        <f>C59*0.01/'TD5'!B59</f>
        <v>0.11071895639323177</v>
      </c>
      <c r="J59" s="551">
        <f>D59*0.01/'TD5'!C59</f>
        <v>8.1464831375651053E-2</v>
      </c>
      <c r="K59" s="544">
        <f>E59*0.01/'TD5'!D59</f>
        <v>8.7513554946402672E-2</v>
      </c>
      <c r="L59" s="551">
        <f>F59*0.01/'TD5'!E59</f>
        <v>0.14341644655621361</v>
      </c>
      <c r="M59" s="552">
        <f>G59*0.01/'TD5'!F59</f>
        <v>9.91651029594353E-2</v>
      </c>
    </row>
    <row r="60" spans="1:13" x14ac:dyDescent="0.2">
      <c r="A60" s="67">
        <v>1964</v>
      </c>
      <c r="B60" s="428">
        <f>avgfiinc!Y53</f>
        <v>221987.43082264031</v>
      </c>
      <c r="C60" s="319">
        <f>avgfiinc!Z53</f>
        <v>259831.33289806926</v>
      </c>
      <c r="D60" s="524">
        <f>avgfiinc!AA53</f>
        <v>208287.58072607688</v>
      </c>
      <c r="E60" s="524">
        <f>avgfiinc!AB53</f>
        <v>312484.3141617541</v>
      </c>
      <c r="F60" s="524">
        <f>avgfiinc!AC53</f>
        <v>169844.49314524879</v>
      </c>
      <c r="G60" s="62">
        <f>avgfiinc!AD53</f>
        <v>373933.26075643918</v>
      </c>
      <c r="H60" s="533">
        <f>B60*0.01/'TD5'!B60</f>
        <v>9.4795987010002122E-2</v>
      </c>
      <c r="I60" s="544">
        <f>C60*0.01/'TD5'!B60</f>
        <v>0.1109565868973732</v>
      </c>
      <c r="J60" s="551">
        <f>D60*0.01/'TD5'!C60</f>
        <v>8.1336632370948792E-2</v>
      </c>
      <c r="K60" s="544">
        <f>E60*0.01/'TD5'!D60</f>
        <v>8.7611235678195953E-2</v>
      </c>
      <c r="L60" s="551">
        <f>F60*0.01/'TD5'!E60</f>
        <v>0.14411517977714539</v>
      </c>
      <c r="M60" s="552">
        <f>G60*0.01/'TD5'!F60</f>
        <v>0.10308639705181122</v>
      </c>
    </row>
    <row r="61" spans="1:13" x14ac:dyDescent="0.2">
      <c r="A61" s="67">
        <v>1965</v>
      </c>
      <c r="B61" s="428">
        <f>avgfiinc!Y54</f>
        <v>233702.35911640484</v>
      </c>
      <c r="C61" s="319">
        <f>avgfiinc!Z54</f>
        <v>272021.85772981495</v>
      </c>
      <c r="D61" s="524">
        <f>avgfiinc!AA54</f>
        <v>219881.43986886292</v>
      </c>
      <c r="E61" s="524">
        <f>avgfiinc!AB54</f>
        <v>327445.14225786144</v>
      </c>
      <c r="F61" s="524">
        <f>avgfiinc!AC54</f>
        <v>179049.93241769215</v>
      </c>
      <c r="G61" s="62">
        <f>avgfiinc!AD54</f>
        <v>418392.93052875047</v>
      </c>
      <c r="H61" s="533">
        <f>B61*0.01/'TD5'!B61</f>
        <v>9.5341799529845214E-2</v>
      </c>
      <c r="I61" s="544">
        <f>C61*0.01/'TD5'!B61</f>
        <v>0.11097471812209692</v>
      </c>
      <c r="J61" s="551">
        <f>D61*0.01/'TD5'!C61</f>
        <v>8.2008787008772538E-2</v>
      </c>
      <c r="K61" s="544">
        <f>E61*0.01/'TD5'!D61</f>
        <v>8.7797693080631331E-2</v>
      </c>
      <c r="L61" s="551">
        <f>F61*0.01/'TD5'!E61</f>
        <v>0.14469376035545212</v>
      </c>
      <c r="M61" s="552">
        <f>G61*0.01/'TD5'!F61</f>
        <v>0.10891912753229199</v>
      </c>
    </row>
    <row r="62" spans="1:13" x14ac:dyDescent="0.2">
      <c r="A62" s="67">
        <v>1966</v>
      </c>
      <c r="B62" s="428">
        <f>avgfiinc!Y55</f>
        <v>245417.28741016935</v>
      </c>
      <c r="C62" s="319">
        <f>avgfiinc!Z55</f>
        <v>284212.3825615606</v>
      </c>
      <c r="D62" s="524">
        <f>avgfiinc!AA55</f>
        <v>231475.29901164895</v>
      </c>
      <c r="E62" s="524">
        <f>avgfiinc!AB55</f>
        <v>342405.97035396879</v>
      </c>
      <c r="F62" s="524">
        <f>avgfiinc!AC55</f>
        <v>188255.37169013548</v>
      </c>
      <c r="G62" s="62">
        <f>avgfiinc!AD55</f>
        <v>411921.8483879203</v>
      </c>
      <c r="H62" s="533">
        <f>B62*0.01/'TD5'!B62</f>
        <v>9.5840945839881897E-2</v>
      </c>
      <c r="I62" s="544">
        <f>C62*0.01/'TD5'!B62</f>
        <v>0.11099129915237427</v>
      </c>
      <c r="J62" s="551">
        <f>D62*0.01/'TD5'!C62</f>
        <v>8.2623176276683807E-2</v>
      </c>
      <c r="K62" s="544">
        <f>E62*0.01/'TD5'!D62</f>
        <v>8.7968550622463226E-2</v>
      </c>
      <c r="L62" s="551">
        <f>F62*0.01/'TD5'!E62</f>
        <v>0.14521975815296173</v>
      </c>
      <c r="M62" s="552">
        <f>G62*0.01/'TD5'!F62</f>
        <v>0.10438810288906095</v>
      </c>
    </row>
    <row r="63" spans="1:13" x14ac:dyDescent="0.2">
      <c r="A63" s="67">
        <v>1967</v>
      </c>
      <c r="B63" s="428">
        <f>avgfiinc!Y56</f>
        <v>269804.82417674275</v>
      </c>
      <c r="C63" s="319">
        <f>avgfiinc!Z56</f>
        <v>310189.63784649473</v>
      </c>
      <c r="D63" s="524">
        <f>avgfiinc!AA56</f>
        <v>257156.35654472819</v>
      </c>
      <c r="E63" s="524">
        <f>avgfiinc!AB56</f>
        <v>371077.03823387693</v>
      </c>
      <c r="F63" s="524">
        <f>avgfiinc!AC56</f>
        <v>210028.53411551454</v>
      </c>
      <c r="G63" s="62">
        <f>avgfiinc!AD56</f>
        <v>457060.65259135765</v>
      </c>
      <c r="H63" s="534">
        <f>B63*0.01/'TD5'!B63</f>
        <v>0.10091176442801952</v>
      </c>
      <c r="I63" s="545">
        <f>C63*0.01/'TD5'!B63</f>
        <v>0.11601639725267889</v>
      </c>
      <c r="J63" s="551">
        <f>D63*0.01/'TD5'!C63</f>
        <v>8.7830934673547786E-2</v>
      </c>
      <c r="K63" s="544">
        <f>E63*0.01/'TD5'!D63</f>
        <v>9.3221748247742667E-2</v>
      </c>
      <c r="L63" s="551">
        <f>F63*0.01/'TD5'!E63</f>
        <v>0.14718577265739444</v>
      </c>
      <c r="M63" s="552">
        <f>G63*0.01/'TD5'!F63</f>
        <v>0.10904778353869915</v>
      </c>
    </row>
    <row r="64" spans="1:13" x14ac:dyDescent="0.2">
      <c r="A64" s="67">
        <v>1968</v>
      </c>
      <c r="B64" s="428">
        <f>avgfiinc!Y57</f>
        <v>284563.5953795414</v>
      </c>
      <c r="C64" s="319">
        <f>avgfiinc!Z57</f>
        <v>325909.88791261159</v>
      </c>
      <c r="D64" s="524">
        <f>avgfiinc!AA57</f>
        <v>270960.65885946626</v>
      </c>
      <c r="E64" s="524">
        <f>avgfiinc!AB57</f>
        <v>387297.19817899237</v>
      </c>
      <c r="F64" s="524">
        <f>avgfiinc!AC57</f>
        <v>222759.03239163343</v>
      </c>
      <c r="G64" s="62">
        <f>avgfiinc!AD57</f>
        <v>477741.18313909625</v>
      </c>
      <c r="H64" s="534">
        <f>B64*0.01/'TD5'!B64</f>
        <v>0.10237549757584929</v>
      </c>
      <c r="I64" s="545">
        <f>C64*0.01/'TD5'!B64</f>
        <v>0.11725037032738329</v>
      </c>
      <c r="J64" s="551">
        <f>D64*0.01/'TD5'!C64</f>
        <v>8.9409396983683095E-2</v>
      </c>
      <c r="K64" s="544">
        <f>E64*0.01/'TD5'!D64</f>
        <v>9.4539495650678873E-2</v>
      </c>
      <c r="L64" s="551">
        <f>F64*0.01/'TD5'!E64</f>
        <v>0.14788927882909775</v>
      </c>
      <c r="M64" s="552">
        <f>G64*0.01/'TD5'!F64</f>
        <v>0.11038224725052713</v>
      </c>
    </row>
    <row r="65" spans="1:13" x14ac:dyDescent="0.2">
      <c r="A65" s="72">
        <v>1969</v>
      </c>
      <c r="B65" s="429">
        <f>avgfiinc!Y58</f>
        <v>266769.0746636223</v>
      </c>
      <c r="C65" s="320">
        <f>avgfiinc!Z58</f>
        <v>311014.15744695259</v>
      </c>
      <c r="D65" s="526">
        <f>avgfiinc!AA58</f>
        <v>254318.83573260505</v>
      </c>
      <c r="E65" s="526">
        <f>avgfiinc!AB58</f>
        <v>373012.05257662054</v>
      </c>
      <c r="F65" s="526">
        <f>avgfiinc!AC58</f>
        <v>206036.37877767064</v>
      </c>
      <c r="G65" s="68">
        <f>avgfiinc!AD58</f>
        <v>451550.78273700806</v>
      </c>
      <c r="H65" s="535">
        <f>B65*0.01/'TD5'!B65</f>
        <v>9.4945633201859905E-2</v>
      </c>
      <c r="I65" s="546">
        <f>C65*0.01/'TD5'!B65</f>
        <v>0.11069287604186684</v>
      </c>
      <c r="J65" s="553">
        <f>D65*0.01/'TD5'!C65</f>
        <v>8.2837792346254005E-2</v>
      </c>
      <c r="K65" s="547">
        <f>E65*0.01/'TD5'!D65</f>
        <v>8.9483809308148907E-2</v>
      </c>
      <c r="L65" s="553">
        <f>F65*0.01/'TD5'!E65</f>
        <v>0.13657457195222378</v>
      </c>
      <c r="M65" s="554">
        <f>G65*0.01/'TD5'!F65</f>
        <v>0.10278749919962137</v>
      </c>
    </row>
    <row r="66" spans="1:13" x14ac:dyDescent="0.2">
      <c r="A66" s="67">
        <v>1970</v>
      </c>
      <c r="B66" s="428">
        <f>avgfiinc!Y59</f>
        <v>240592.38064759495</v>
      </c>
      <c r="C66" s="319">
        <f>avgfiinc!Z59</f>
        <v>286257.99182444514</v>
      </c>
      <c r="D66" s="524">
        <f>avgfiinc!AA59</f>
        <v>230340.74155970747</v>
      </c>
      <c r="E66" s="524">
        <f>avgfiinc!AB59</f>
        <v>346505.11757199722</v>
      </c>
      <c r="F66" s="524">
        <f>avgfiinc!AC59</f>
        <v>180204.35178539212</v>
      </c>
      <c r="G66" s="62">
        <f>avgfiinc!AD59</f>
        <v>407702.06867468968</v>
      </c>
      <c r="H66" s="534">
        <f>B66*0.01/'TD5'!B66</f>
        <v>8.8055163942044615E-2</v>
      </c>
      <c r="I66" s="545">
        <f>C66*0.01/'TD5'!B66</f>
        <v>0.10476846495294014</v>
      </c>
      <c r="J66" s="551">
        <f>D66*0.01/'TD5'!C66</f>
        <v>7.6855995284859091E-2</v>
      </c>
      <c r="K66" s="544">
        <f>E66*0.01/'TD5'!D66</f>
        <v>8.5242754925275235E-2</v>
      </c>
      <c r="L66" s="551">
        <f>F66*0.01/'TD5'!E66</f>
        <v>0.12524880236014724</v>
      </c>
      <c r="M66" s="552">
        <f>G66*0.01/'TD5'!F66</f>
        <v>9.6127181517658755E-2</v>
      </c>
    </row>
    <row r="67" spans="1:13" x14ac:dyDescent="0.2">
      <c r="A67" s="67">
        <v>1971</v>
      </c>
      <c r="B67" s="428">
        <f>avgfiinc!Y60</f>
        <v>241772.64387265733</v>
      </c>
      <c r="C67" s="319">
        <f>avgfiinc!Z60</f>
        <v>287155.76813835744</v>
      </c>
      <c r="D67" s="524">
        <f>avgfiinc!AA60</f>
        <v>231395.44333520567</v>
      </c>
      <c r="E67" s="524">
        <f>avgfiinc!AB60</f>
        <v>347204.67776551639</v>
      </c>
      <c r="F67" s="524">
        <f>avgfiinc!AC60</f>
        <v>182486.44605240633</v>
      </c>
      <c r="G67" s="62">
        <f>avgfiinc!AD60</f>
        <v>409968.46849296382</v>
      </c>
      <c r="H67" s="534">
        <f>B67*0.01/'TD5'!B67</f>
        <v>8.8810227891372037E-2</v>
      </c>
      <c r="I67" s="545">
        <f>C67*0.01/'TD5'!B67</f>
        <v>0.10548078889405586</v>
      </c>
      <c r="J67" s="551">
        <f>D67*0.01/'TD5'!C67</f>
        <v>7.7494800221757032E-2</v>
      </c>
      <c r="K67" s="544">
        <f>E67*0.01/'TD5'!D67</f>
        <v>8.5985502031689975E-2</v>
      </c>
      <c r="L67" s="551">
        <f>F67*0.01/'TD5'!E67</f>
        <v>0.12616537453141063</v>
      </c>
      <c r="M67" s="552">
        <f>G67*0.01/'TD5'!F67</f>
        <v>9.7079891529574511E-2</v>
      </c>
    </row>
    <row r="68" spans="1:13" x14ac:dyDescent="0.2">
      <c r="A68" s="67">
        <v>1972</v>
      </c>
      <c r="B68" s="428">
        <f>avgfiinc!Y61</f>
        <v>251818.47129164543</v>
      </c>
      <c r="C68" s="319">
        <f>avgfiinc!Z61</f>
        <v>298611.36351330363</v>
      </c>
      <c r="D68" s="524">
        <f>avgfiinc!AA61</f>
        <v>240628.00798427069</v>
      </c>
      <c r="E68" s="524">
        <f>avgfiinc!AB61</f>
        <v>361142.53704888921</v>
      </c>
      <c r="F68" s="524">
        <f>avgfiinc!AC61</f>
        <v>192072.0181921559</v>
      </c>
      <c r="G68" s="62">
        <f>avgfiinc!AD61</f>
        <v>421196.37451124797</v>
      </c>
      <c r="H68" s="534">
        <f>B68*0.01/'TD5'!B68</f>
        <v>8.8658038546782336E-2</v>
      </c>
      <c r="I68" s="545">
        <f>C68*0.01/'TD5'!B68</f>
        <v>0.10513246959635579</v>
      </c>
      <c r="J68" s="551">
        <f>D68*0.01/'TD5'!C68</f>
        <v>7.7429175409633885E-2</v>
      </c>
      <c r="K68" s="544">
        <f>E68*0.01/'TD5'!D68</f>
        <v>8.6265414438457824E-2</v>
      </c>
      <c r="L68" s="551">
        <f>F68*0.01/'TD5'!E68</f>
        <v>0.12394878439954483</v>
      </c>
      <c r="M68" s="552">
        <f>G68*0.01/'TD5'!F68</f>
        <v>9.7247500858429703E-2</v>
      </c>
    </row>
    <row r="69" spans="1:13" x14ac:dyDescent="0.2">
      <c r="A69" s="67">
        <v>1973</v>
      </c>
      <c r="B69" s="428">
        <f>avgfiinc!Y62</f>
        <v>251207.20867446458</v>
      </c>
      <c r="C69" s="319">
        <f>avgfiinc!Z62</f>
        <v>300875.0263532488</v>
      </c>
      <c r="D69" s="524">
        <f>avgfiinc!AA62</f>
        <v>240549.09773317198</v>
      </c>
      <c r="E69" s="524">
        <f>avgfiinc!AB62</f>
        <v>368364.16476876324</v>
      </c>
      <c r="F69" s="524">
        <f>avgfiinc!AC62</f>
        <v>186664.75605564195</v>
      </c>
      <c r="G69" s="62">
        <f>avgfiinc!AD62</f>
        <v>421749.69459238136</v>
      </c>
      <c r="H69" s="534">
        <f>B69*0.01/'TD5'!B69</f>
        <v>8.6115949792201718E-2</v>
      </c>
      <c r="I69" s="545">
        <f>C69*0.01/'TD5'!B69</f>
        <v>0.10314249658631523</v>
      </c>
      <c r="J69" s="551">
        <f>D69*0.01/'TD5'!C69</f>
        <v>7.5156278916438168E-2</v>
      </c>
      <c r="K69" s="544">
        <f>E69*0.01/'TD5'!D69</f>
        <v>8.5054764395408711E-2</v>
      </c>
      <c r="L69" s="551">
        <f>F69*0.01/'TD5'!E69</f>
        <v>0.11860700367105891</v>
      </c>
      <c r="M69" s="552">
        <f>G69*0.01/'TD5'!F69</f>
        <v>9.4813768973381229E-2</v>
      </c>
    </row>
    <row r="70" spans="1:13" x14ac:dyDescent="0.2">
      <c r="A70" s="67">
        <v>1974</v>
      </c>
      <c r="B70" s="428">
        <f>avgfiinc!Y63</f>
        <v>243746.02043801392</v>
      </c>
      <c r="C70" s="319">
        <f>avgfiinc!Z63</f>
        <v>294134.12986571464</v>
      </c>
      <c r="D70" s="524">
        <f>avgfiinc!AA63</f>
        <v>235193.49669280901</v>
      </c>
      <c r="E70" s="524">
        <f>avgfiinc!AB63</f>
        <v>365296.41914999532</v>
      </c>
      <c r="F70" s="524">
        <f>avgfiinc!AC63</f>
        <v>175197.05519659049</v>
      </c>
      <c r="G70" s="62">
        <f>avgfiinc!AD63</f>
        <v>409753.53008206235</v>
      </c>
      <c r="H70" s="534">
        <f>B70*0.01/'TD5'!B70</f>
        <v>8.4602039541437066E-2</v>
      </c>
      <c r="I70" s="545">
        <f>C70*0.01/'TD5'!B70</f>
        <v>0.10209129667293837</v>
      </c>
      <c r="J70" s="551">
        <f>D70*0.01/'TD5'!C70</f>
        <v>7.4212849142213586E-2</v>
      </c>
      <c r="K70" s="544">
        <f>E70*0.01/'TD5'!D70</f>
        <v>8.5519317971034084E-2</v>
      </c>
      <c r="L70" s="551">
        <f>F70*0.01/'TD5'!E70</f>
        <v>0.11215776122662646</v>
      </c>
      <c r="M70" s="552">
        <f>G70*0.01/'TD5'!F70</f>
        <v>9.354586834967904E-2</v>
      </c>
    </row>
    <row r="71" spans="1:13" x14ac:dyDescent="0.2">
      <c r="A71" s="67">
        <v>1975</v>
      </c>
      <c r="B71" s="428">
        <f>avgfiinc!Y64</f>
        <v>228127.49519144511</v>
      </c>
      <c r="C71" s="319">
        <f>avgfiinc!Z64</f>
        <v>276237.29949593055</v>
      </c>
      <c r="D71" s="524">
        <f>avgfiinc!AA64</f>
        <v>219563.57701662538</v>
      </c>
      <c r="E71" s="524">
        <f>avgfiinc!AB64</f>
        <v>342266.26873034547</v>
      </c>
      <c r="F71" s="524">
        <f>avgfiinc!AC64</f>
        <v>164756.49842453835</v>
      </c>
      <c r="G71" s="62">
        <f>avgfiinc!AD64</f>
        <v>382522.16382537485</v>
      </c>
      <c r="H71" s="534">
        <f>B71*0.01/'TD5'!B71</f>
        <v>8.323743293325947E-2</v>
      </c>
      <c r="I71" s="545">
        <f>C71*0.01/'TD5'!B71</f>
        <v>0.1007913740128572</v>
      </c>
      <c r="J71" s="551">
        <f>D71*0.01/'TD5'!C71</f>
        <v>7.3410827667032663E-2</v>
      </c>
      <c r="K71" s="544">
        <f>E71*0.01/'TD5'!D71</f>
        <v>8.5835679542611829E-2</v>
      </c>
      <c r="L71" s="551">
        <f>F71*0.01/'TD5'!E71</f>
        <v>0.10685222016536498</v>
      </c>
      <c r="M71" s="552">
        <f>G71*0.01/'TD5'!F71</f>
        <v>9.2312225911172163E-2</v>
      </c>
    </row>
    <row r="72" spans="1:13" x14ac:dyDescent="0.2">
      <c r="A72" s="67">
        <v>1976</v>
      </c>
      <c r="B72" s="428">
        <f>avgfiinc!Y65</f>
        <v>236096.33638911482</v>
      </c>
      <c r="C72" s="319">
        <f>avgfiinc!Z65</f>
        <v>285008.4482960208</v>
      </c>
      <c r="D72" s="524">
        <f>avgfiinc!AA65</f>
        <v>227811.93137135601</v>
      </c>
      <c r="E72" s="524">
        <f>avgfiinc!AB65</f>
        <v>353753.71619751345</v>
      </c>
      <c r="F72" s="524">
        <f>avgfiinc!AC65</f>
        <v>171439.93152038599</v>
      </c>
      <c r="G72" s="62">
        <f>avgfiinc!AD65</f>
        <v>394494.53073307243</v>
      </c>
      <c r="H72" s="534">
        <f>B72*0.01/'TD5'!B72</f>
        <v>8.3047231906753866E-2</v>
      </c>
      <c r="I72" s="545">
        <f>C72*0.01/'TD5'!B72</f>
        <v>0.10025213886425631</v>
      </c>
      <c r="J72" s="551">
        <f>D72*0.01/'TD5'!C72</f>
        <v>7.3391920887061701E-2</v>
      </c>
      <c r="K72" s="544">
        <f>E72*0.01/'TD5'!D72</f>
        <v>8.6086852270263164E-2</v>
      </c>
      <c r="L72" s="551">
        <f>F72*0.01/'TD5'!E72</f>
        <v>0.10476788547327943</v>
      </c>
      <c r="M72" s="552">
        <f>G72*0.01/'TD5'!F72</f>
        <v>9.2197627254613237E-2</v>
      </c>
    </row>
    <row r="73" spans="1:13" x14ac:dyDescent="0.2">
      <c r="A73" s="67">
        <v>1977</v>
      </c>
      <c r="B73" s="428">
        <f>avgfiinc!Y66</f>
        <v>242601.59368421111</v>
      </c>
      <c r="C73" s="319">
        <f>avgfiinc!Z66</f>
        <v>291813.93491973245</v>
      </c>
      <c r="D73" s="524">
        <f>avgfiinc!AA66</f>
        <v>234249.99761090364</v>
      </c>
      <c r="E73" s="524">
        <f>avgfiinc!AB66</f>
        <v>363461.15389339923</v>
      </c>
      <c r="F73" s="524">
        <f>avgfiinc!AC66</f>
        <v>175126.8067670379</v>
      </c>
      <c r="G73" s="62">
        <f>avgfiinc!AD66</f>
        <v>401822.63519458316</v>
      </c>
      <c r="H73" s="534">
        <f>B73*0.01/'TD5'!B73</f>
        <v>8.3472555099453075E-2</v>
      </c>
      <c r="I73" s="545">
        <f>C73*0.01/'TD5'!B73</f>
        <v>0.10040517208259735</v>
      </c>
      <c r="J73" s="551">
        <f>D73*0.01/'TD5'!C73</f>
        <v>7.3932586004989503E-2</v>
      </c>
      <c r="K73" s="544">
        <f>E73*0.01/'TD5'!D73</f>
        <v>8.7051627640400767E-2</v>
      </c>
      <c r="L73" s="551">
        <f>F73*0.01/'TD5'!E73</f>
        <v>0.10308806515408266</v>
      </c>
      <c r="M73" s="552">
        <f>G73*0.01/'TD5'!F73</f>
        <v>9.2901688175471606E-2</v>
      </c>
    </row>
    <row r="74" spans="1:13" x14ac:dyDescent="0.2">
      <c r="A74" s="67">
        <v>1978</v>
      </c>
      <c r="B74" s="428">
        <f>avgfiinc!Y67</f>
        <v>256388.8952984171</v>
      </c>
      <c r="C74" s="319">
        <f>avgfiinc!Z67</f>
        <v>306436.82036265288</v>
      </c>
      <c r="D74" s="524">
        <f>avgfiinc!AA67</f>
        <v>247756.66076973226</v>
      </c>
      <c r="E74" s="524">
        <f>avgfiinc!AB67</f>
        <v>382545.54386883957</v>
      </c>
      <c r="F74" s="524">
        <f>avgfiinc!AC67</f>
        <v>184472.11840536579</v>
      </c>
      <c r="G74" s="62">
        <f>avgfiinc!AD67</f>
        <v>421980.80451964255</v>
      </c>
      <c r="H74" s="534">
        <f>B74*0.01/'TD5'!B74</f>
        <v>8.580405953489878E-2</v>
      </c>
      <c r="I74" s="545">
        <f>C74*0.01/'TD5'!B74</f>
        <v>0.10255328393797437</v>
      </c>
      <c r="J74" s="551">
        <f>D74*0.01/'TD5'!C74</f>
        <v>7.5713308004204713E-2</v>
      </c>
      <c r="K74" s="544">
        <f>E74*0.01/'TD5'!D74</f>
        <v>8.9616782368340697E-2</v>
      </c>
      <c r="L74" s="551">
        <f>F74*0.01/'TD5'!E74</f>
        <v>0.10437692494857487</v>
      </c>
      <c r="M74" s="552">
        <f>G74*0.01/'TD5'!F74</f>
        <v>9.5492438439794367E-2</v>
      </c>
    </row>
    <row r="75" spans="1:13" x14ac:dyDescent="0.2">
      <c r="A75" s="72">
        <v>1979</v>
      </c>
      <c r="B75" s="429">
        <f>avgfiinc!Y68</f>
        <v>285963.71601689211</v>
      </c>
      <c r="C75" s="320">
        <f>avgfiinc!Z68</f>
        <v>335251.77307240991</v>
      </c>
      <c r="D75" s="526">
        <f>avgfiinc!AA68</f>
        <v>272406.02558393625</v>
      </c>
      <c r="E75" s="526">
        <f>avgfiinc!AB68</f>
        <v>414740.02534367022</v>
      </c>
      <c r="F75" s="526">
        <f>avgfiinc!AC68</f>
        <v>212449.79111777662</v>
      </c>
      <c r="G75" s="68">
        <f>avgfiinc!AD68</f>
        <v>465454.436085188</v>
      </c>
      <c r="H75" s="536">
        <f>B75*0.01/'TD5'!B75</f>
        <v>9.299593418836595E-2</v>
      </c>
      <c r="I75" s="547">
        <f>C75*0.01/'TD5'!B75</f>
        <v>0.10902450233697891</v>
      </c>
      <c r="J75" s="553">
        <f>D75*0.01/'TD5'!C75</f>
        <v>8.1175573170185089E-2</v>
      </c>
      <c r="K75" s="547">
        <f>E75*0.01/'TD5'!D75</f>
        <v>9.5246061682701097E-2</v>
      </c>
      <c r="L75" s="553">
        <f>F75*0.01/'TD5'!E75</f>
        <v>0.11386395245790483</v>
      </c>
      <c r="M75" s="554">
        <f>G75*0.01/'TD5'!F75</f>
        <v>0.10279615968465805</v>
      </c>
    </row>
    <row r="76" spans="1:13" x14ac:dyDescent="0.2">
      <c r="A76" s="67">
        <v>1980</v>
      </c>
      <c r="B76" s="428">
        <f>avgfiinc!Y69</f>
        <v>286001.63198242371</v>
      </c>
      <c r="C76" s="319">
        <f>avgfiinc!Z69</f>
        <v>334904.69556020404</v>
      </c>
      <c r="D76" s="524">
        <f>avgfiinc!AA69</f>
        <v>273914.24201359256</v>
      </c>
      <c r="E76" s="524">
        <f>avgfiinc!AB69</f>
        <v>417218.98221259628</v>
      </c>
      <c r="F76" s="524">
        <f>avgfiinc!AC69</f>
        <v>212568.15489980119</v>
      </c>
      <c r="G76" s="62">
        <f>avgfiinc!AD69</f>
        <v>462829.72173985711</v>
      </c>
      <c r="H76" s="533">
        <f>B76*0.01/'TD5'!B76</f>
        <v>9.3953728675842285E-2</v>
      </c>
      <c r="I76" s="544">
        <f>C76*0.01/'TD5'!B76</f>
        <v>0.11001875996589659</v>
      </c>
      <c r="J76" s="551">
        <f>D76*0.01/'TD5'!C76</f>
        <v>8.282797783613205E-2</v>
      </c>
      <c r="K76" s="544">
        <f>E76*0.01/'TD5'!D76</f>
        <v>9.7678363323211656E-2</v>
      </c>
      <c r="L76" s="551">
        <f>F76*0.01/'TD5'!E76</f>
        <v>0.11241178214550017</v>
      </c>
      <c r="M76" s="552">
        <f>G76*0.01/'TD5'!F76</f>
        <v>0.10382347553968428</v>
      </c>
    </row>
    <row r="77" spans="1:13" x14ac:dyDescent="0.2">
      <c r="A77" s="67">
        <v>1981</v>
      </c>
      <c r="B77" s="428">
        <f>avgfiinc!Y70</f>
        <v>281024.12660528993</v>
      </c>
      <c r="C77" s="319">
        <f>avgfiinc!Z70</f>
        <v>328854.81652096397</v>
      </c>
      <c r="D77" s="524">
        <f>avgfiinc!AA70</f>
        <v>267971.72448441543</v>
      </c>
      <c r="E77" s="524">
        <f>avgfiinc!AB70</f>
        <v>407664.65830289968</v>
      </c>
      <c r="F77" s="524">
        <f>avgfiinc!AC70</f>
        <v>215040.53942875704</v>
      </c>
      <c r="G77" s="62">
        <f>avgfiinc!AD70</f>
        <v>451309.88154548686</v>
      </c>
      <c r="H77" s="533">
        <f>B77*0.01/'TD5'!B77</f>
        <v>9.324173629283905E-2</v>
      </c>
      <c r="I77" s="544">
        <f>C77*0.01/'TD5'!B77</f>
        <v>0.10911160707473755</v>
      </c>
      <c r="J77" s="551">
        <f>D77*0.01/'TD5'!C77</f>
        <v>8.2345172762870802E-2</v>
      </c>
      <c r="K77" s="544">
        <f>E77*0.01/'TD5'!D77</f>
        <v>9.7119927406311035E-2</v>
      </c>
      <c r="L77" s="551">
        <f>F77*0.01/'TD5'!E77</f>
        <v>0.11291563510894775</v>
      </c>
      <c r="M77" s="552">
        <f>G77*0.01/'TD5'!F77</f>
        <v>0.10267269611358643</v>
      </c>
    </row>
    <row r="78" spans="1:13" x14ac:dyDescent="0.2">
      <c r="A78" s="67">
        <v>1982</v>
      </c>
      <c r="B78" s="428">
        <f>avgfiinc!Y71</f>
        <v>302977.83052593388</v>
      </c>
      <c r="C78" s="319">
        <f>avgfiinc!Z71</f>
        <v>350482.89648854849</v>
      </c>
      <c r="D78" s="524">
        <f>avgfiinc!AA71</f>
        <v>287470.80331673549</v>
      </c>
      <c r="E78" s="524">
        <f>avgfiinc!AB71</f>
        <v>435699.47359108843</v>
      </c>
      <c r="F78" s="524">
        <f>avgfiinc!AC71</f>
        <v>234903.92575766085</v>
      </c>
      <c r="G78" s="62">
        <f>avgfiinc!AD71</f>
        <v>480791.01632146229</v>
      </c>
      <c r="H78" s="533">
        <f>B78*0.01/'TD5'!B78</f>
        <v>0.10256410390138626</v>
      </c>
      <c r="I78" s="544">
        <f>C78*0.01/'TD5'!B78</f>
        <v>0.11864552646875379</v>
      </c>
      <c r="J78" s="551">
        <f>D78*0.01/'TD5'!C78</f>
        <v>9.0544193983078017E-2</v>
      </c>
      <c r="K78" s="544">
        <f>E78*0.01/'TD5'!D78</f>
        <v>0.10621023178100586</v>
      </c>
      <c r="L78" s="551">
        <f>F78*0.01/'TD5'!E78</f>
        <v>0.12328510731458664</v>
      </c>
      <c r="M78" s="552">
        <f>G78*0.01/'TD5'!F78</f>
        <v>0.11185411363840103</v>
      </c>
    </row>
    <row r="79" spans="1:13" x14ac:dyDescent="0.2">
      <c r="A79" s="67">
        <v>1983</v>
      </c>
      <c r="B79" s="428">
        <f>avgfiinc!Y72</f>
        <v>324597.83092461881</v>
      </c>
      <c r="C79" s="319">
        <f>avgfiinc!Z72</f>
        <v>372239.01298991113</v>
      </c>
      <c r="D79" s="524">
        <f>avgfiinc!AA72</f>
        <v>309658.04577231093</v>
      </c>
      <c r="E79" s="524">
        <f>avgfiinc!AB72</f>
        <v>465217.40908181516</v>
      </c>
      <c r="F79" s="524">
        <f>avgfiinc!AC72</f>
        <v>246743.1717253995</v>
      </c>
      <c r="G79" s="62">
        <f>avgfiinc!AD72</f>
        <v>512175.34061982151</v>
      </c>
      <c r="H79" s="533">
        <f>B79*0.01/'TD5'!B79</f>
        <v>0.10928311198949812</v>
      </c>
      <c r="I79" s="544">
        <f>C79*0.01/'TD5'!B79</f>
        <v>0.12532258033752441</v>
      </c>
      <c r="J79" s="551">
        <f>D79*0.01/'TD5'!C79</f>
        <v>9.7044393420219435E-2</v>
      </c>
      <c r="K79" s="544">
        <f>E79*0.01/'TD5'!D79</f>
        <v>0.11425199359655382</v>
      </c>
      <c r="L79" s="551">
        <f>F79*0.01/'TD5'!E79</f>
        <v>0.12562033534049988</v>
      </c>
      <c r="M79" s="552">
        <f>G79*0.01/'TD5'!F79</f>
        <v>0.11907061934471129</v>
      </c>
    </row>
    <row r="80" spans="1:13" x14ac:dyDescent="0.2">
      <c r="A80" s="67">
        <v>1984</v>
      </c>
      <c r="B80" s="428">
        <f>avgfiinc!Y73</f>
        <v>349333.63148595637</v>
      </c>
      <c r="C80" s="319">
        <f>avgfiinc!Z73</f>
        <v>399957.40998853045</v>
      </c>
      <c r="D80" s="524">
        <f>avgfiinc!AA73</f>
        <v>344947.31515256863</v>
      </c>
      <c r="E80" s="524">
        <f>avgfiinc!AB73</f>
        <v>500191.77165070409</v>
      </c>
      <c r="F80" s="524">
        <f>avgfiinc!AC73</f>
        <v>270313.93577914906</v>
      </c>
      <c r="G80" s="62">
        <f>avgfiinc!AD73</f>
        <v>549045.52561526198</v>
      </c>
      <c r="H80" s="533">
        <f>B80*0.01/'TD5'!B80</f>
        <v>0.11331138759851456</v>
      </c>
      <c r="I80" s="544">
        <f>C80*0.01/'TD5'!B80</f>
        <v>0.12973193824291229</v>
      </c>
      <c r="J80" s="551">
        <f>D80*0.01/'TD5'!C80</f>
        <v>0.10396526753902437</v>
      </c>
      <c r="K80" s="544">
        <f>E80*0.01/'TD5'!D80</f>
        <v>0.11868176609277727</v>
      </c>
      <c r="L80" s="551">
        <f>F80*0.01/'TD5'!E80</f>
        <v>0.13238176703453061</v>
      </c>
      <c r="M80" s="552">
        <f>G80*0.01/'TD5'!F80</f>
        <v>0.12305636703968049</v>
      </c>
    </row>
    <row r="81" spans="1:13" x14ac:dyDescent="0.2">
      <c r="A81" s="67">
        <v>1985</v>
      </c>
      <c r="B81" s="428">
        <f>avgfiinc!Y74</f>
        <v>380955.33886704704</v>
      </c>
      <c r="C81" s="319">
        <f>avgfiinc!Z74</f>
        <v>430194.3966657003</v>
      </c>
      <c r="D81" s="524">
        <f>avgfiinc!AA74</f>
        <v>373996.0727525843</v>
      </c>
      <c r="E81" s="524">
        <f>avgfiinc!AB74</f>
        <v>529267.94300798432</v>
      </c>
      <c r="F81" s="524">
        <f>avgfiinc!AC74</f>
        <v>298601.3831620462</v>
      </c>
      <c r="G81" s="62">
        <f>avgfiinc!AD74</f>
        <v>594440.61753214232</v>
      </c>
      <c r="H81" s="533">
        <f>B81*0.01/'TD5'!B81</f>
        <v>0.1199048012495041</v>
      </c>
      <c r="I81" s="544">
        <f>C81*0.01/'TD5'!B81</f>
        <v>0.1354026794433594</v>
      </c>
      <c r="J81" s="551">
        <f>D81*0.01/'TD5'!C81</f>
        <v>0.10949684679508211</v>
      </c>
      <c r="K81" s="544">
        <f>E81*0.01/'TD5'!D81</f>
        <v>0.12234334647655484</v>
      </c>
      <c r="L81" s="551">
        <f>F81*0.01/'TD5'!E81</f>
        <v>0.1403339505195618</v>
      </c>
      <c r="M81" s="552">
        <f>G81*0.01/'TD5'!F81</f>
        <v>0.12985253334045413</v>
      </c>
    </row>
    <row r="82" spans="1:13" x14ac:dyDescent="0.2">
      <c r="A82" s="67">
        <v>1986</v>
      </c>
      <c r="B82" s="428">
        <f>avgfiinc!Y75</f>
        <v>493377.6746403455</v>
      </c>
      <c r="C82" s="319">
        <f>avgfiinc!Z75</f>
        <v>538916.2283050468</v>
      </c>
      <c r="D82" s="524">
        <f>avgfiinc!AA75</f>
        <v>489008.63629520405</v>
      </c>
      <c r="E82" s="524">
        <f>avgfiinc!AB75</f>
        <v>647442.86974189919</v>
      </c>
      <c r="F82" s="524">
        <f>avgfiinc!AC75</f>
        <v>401453.11314708745</v>
      </c>
      <c r="G82" s="62">
        <f>avgfiinc!AD75</f>
        <v>756771.1270735095</v>
      </c>
      <c r="H82" s="533">
        <f>B82*0.01/'TD5'!B82</f>
        <v>0.14590175449848175</v>
      </c>
      <c r="I82" s="544">
        <f>C82*0.01/'TD5'!B82</f>
        <v>0.15936842560768127</v>
      </c>
      <c r="J82" s="551">
        <f>D82*0.01/'TD5'!C82</f>
        <v>0.13458465039730075</v>
      </c>
      <c r="K82" s="544">
        <f>E82*0.01/'TD5'!D82</f>
        <v>0.14241681993007657</v>
      </c>
      <c r="L82" s="551">
        <f>F82*0.01/'TD5'!E82</f>
        <v>0.17249475419521332</v>
      </c>
      <c r="M82" s="552">
        <f>G82*0.01/'TD5'!F82</f>
        <v>0.15651321411132812</v>
      </c>
    </row>
    <row r="83" spans="1:13" x14ac:dyDescent="0.2">
      <c r="A83" s="67">
        <v>1987</v>
      </c>
      <c r="B83" s="428">
        <f>avgfiinc!Y76</f>
        <v>394627.0799140234</v>
      </c>
      <c r="C83" s="319">
        <f>avgfiinc!Z76</f>
        <v>448521.87021626491</v>
      </c>
      <c r="D83" s="524">
        <f>avgfiinc!AA76</f>
        <v>404598.28959479666</v>
      </c>
      <c r="E83" s="524">
        <f>avgfiinc!AB76</f>
        <v>590304.52231502649</v>
      </c>
      <c r="F83" s="524">
        <f>avgfiinc!AC76</f>
        <v>268677.81214903633</v>
      </c>
      <c r="G83" s="62">
        <f>avgfiinc!AD76</f>
        <v>615862.81389632833</v>
      </c>
      <c r="H83" s="533">
        <f>B83*0.01/'TD5'!B83</f>
        <v>0.11998106539249422</v>
      </c>
      <c r="I83" s="544">
        <f>C83*0.01/'TD5'!B83</f>
        <v>0.13636705279350284</v>
      </c>
      <c r="J83" s="551">
        <f>D83*0.01/'TD5'!C83</f>
        <v>0.11270423233509066</v>
      </c>
      <c r="K83" s="544">
        <f>E83*0.01/'TD5'!D83</f>
        <v>0.13240309059619904</v>
      </c>
      <c r="L83" s="551">
        <f>F83*0.01/'TD5'!E83</f>
        <v>0.12129005789756776</v>
      </c>
      <c r="M83" s="552">
        <f>G83*0.01/'TD5'!F83</f>
        <v>0.13197664916515348</v>
      </c>
    </row>
    <row r="84" spans="1:13" x14ac:dyDescent="0.2">
      <c r="A84" s="67">
        <v>1988</v>
      </c>
      <c r="B84" s="428">
        <f>avgfiinc!Y77</f>
        <v>512927.84484606644</v>
      </c>
      <c r="C84" s="319">
        <f>avgfiinc!Z77</f>
        <v>567913.36396884324</v>
      </c>
      <c r="D84" s="524">
        <f>avgfiinc!AA77</f>
        <v>528829.88356830366</v>
      </c>
      <c r="E84" s="524">
        <f>avgfiinc!AB77</f>
        <v>755953.61481975904</v>
      </c>
      <c r="F84" s="524">
        <f>avgfiinc!AC77</f>
        <v>339953.11950922984</v>
      </c>
      <c r="G84" s="62">
        <f>avgfiinc!AD77</f>
        <v>787846.07245967619</v>
      </c>
      <c r="H84" s="533">
        <f>B84*0.01/'TD5'!B84</f>
        <v>0.14755828678607938</v>
      </c>
      <c r="I84" s="544">
        <f>C84*0.01/'TD5'!B84</f>
        <v>0.16337643563747406</v>
      </c>
      <c r="J84" s="551">
        <f>D84*0.01/'TD5'!C84</f>
        <v>0.1392511576414108</v>
      </c>
      <c r="K84" s="544">
        <f>E84*0.01/'TD5'!D84</f>
        <v>0.160819947719574</v>
      </c>
      <c r="L84" s="551">
        <f>F84*0.01/'TD5'!E84</f>
        <v>0.1450448930263519</v>
      </c>
      <c r="M84" s="552">
        <f>G84*0.01/'TD5'!F84</f>
        <v>0.16016566753387451</v>
      </c>
    </row>
    <row r="85" spans="1:13" x14ac:dyDescent="0.2">
      <c r="A85" s="72">
        <v>1989</v>
      </c>
      <c r="B85" s="429">
        <f>avgfiinc!Y78</f>
        <v>478174.13430821704</v>
      </c>
      <c r="C85" s="320">
        <f>avgfiinc!Z78</f>
        <v>532550.94834704709</v>
      </c>
      <c r="D85" s="526">
        <f>avgfiinc!AA78</f>
        <v>493111.94996389491</v>
      </c>
      <c r="E85" s="526">
        <f>avgfiinc!AB78</f>
        <v>703622.37551834446</v>
      </c>
      <c r="F85" s="526">
        <f>avgfiinc!AC78</f>
        <v>324002.53205684124</v>
      </c>
      <c r="G85" s="68">
        <f>avgfiinc!AD78</f>
        <v>736533.44193807244</v>
      </c>
      <c r="H85" s="536">
        <f>B85*0.01/'TD5'!B85</f>
        <v>0.13742536306381228</v>
      </c>
      <c r="I85" s="547">
        <f>C85*0.01/'TD5'!B85</f>
        <v>0.15305304527282718</v>
      </c>
      <c r="J85" s="553">
        <f>D85*0.01/'TD5'!C85</f>
        <v>0.12980970740318298</v>
      </c>
      <c r="K85" s="547">
        <f>E85*0.01/'TD5'!D85</f>
        <v>0.15098755061626434</v>
      </c>
      <c r="L85" s="553">
        <f>F85*0.01/'TD5'!E85</f>
        <v>0.13530345261096954</v>
      </c>
      <c r="M85" s="554">
        <f>G85*0.01/'TD5'!F85</f>
        <v>0.15028588473796844</v>
      </c>
    </row>
    <row r="86" spans="1:13" x14ac:dyDescent="0.2">
      <c r="A86" s="67">
        <v>1990</v>
      </c>
      <c r="B86" s="428">
        <f>avgfiinc!Y79</f>
        <v>469636.60354368057</v>
      </c>
      <c r="C86" s="319">
        <f>avgfiinc!Z79</f>
        <v>525669.15081374254</v>
      </c>
      <c r="D86" s="524">
        <f>avgfiinc!AA79</f>
        <v>488941.27307736228</v>
      </c>
      <c r="E86" s="524">
        <f>avgfiinc!AB79</f>
        <v>705595.73562947172</v>
      </c>
      <c r="F86" s="524">
        <f>avgfiinc!AC79</f>
        <v>304736.02170600253</v>
      </c>
      <c r="G86" s="62">
        <f>avgfiinc!AD79</f>
        <v>722595.51128121803</v>
      </c>
      <c r="H86" s="533">
        <f>B86*0.01/'TD5'!B86</f>
        <v>0.13577592372894287</v>
      </c>
      <c r="I86" s="544">
        <f>C86*0.01/'TD5'!B86</f>
        <v>0.15197540819644928</v>
      </c>
      <c r="J86" s="551">
        <f>D86*0.01/'TD5'!C86</f>
        <v>0.12915770709514615</v>
      </c>
      <c r="K86" s="544">
        <f>E86*0.01/'TD5'!D86</f>
        <v>0.15240845084190366</v>
      </c>
      <c r="L86" s="551">
        <f>F86*0.01/'TD5'!E86</f>
        <v>0.12797877192497253</v>
      </c>
      <c r="M86" s="552">
        <f>G86*0.01/'TD5'!F86</f>
        <v>0.14875888824462888</v>
      </c>
    </row>
    <row r="87" spans="1:13" x14ac:dyDescent="0.2">
      <c r="A87" s="67">
        <v>1991</v>
      </c>
      <c r="B87" s="428">
        <f>avgfiinc!Y80</f>
        <v>422682.01860747748</v>
      </c>
      <c r="C87" s="319">
        <f>avgfiinc!Z80</f>
        <v>479655.96892461198</v>
      </c>
      <c r="D87" s="524">
        <f>avgfiinc!AA80</f>
        <v>441519.24387097859</v>
      </c>
      <c r="E87" s="524">
        <f>avgfiinc!AB80</f>
        <v>641658.09969877289</v>
      </c>
      <c r="F87" s="524">
        <f>avgfiinc!AC80</f>
        <v>273489.05359537114</v>
      </c>
      <c r="G87" s="62">
        <f>avgfiinc!AD80</f>
        <v>654449.19562398328</v>
      </c>
      <c r="H87" s="533">
        <f>B87*0.01/'TD5'!B87</f>
        <v>0.12635509669780731</v>
      </c>
      <c r="I87" s="544">
        <f>C87*0.01/'TD5'!B87</f>
        <v>0.14338669180870056</v>
      </c>
      <c r="J87" s="551">
        <f>D87*0.01/'TD5'!C87</f>
        <v>0.1202012002468109</v>
      </c>
      <c r="K87" s="544">
        <f>E87*0.01/'TD5'!D87</f>
        <v>0.14446133375167847</v>
      </c>
      <c r="L87" s="551">
        <f>F87*0.01/'TD5'!E87</f>
        <v>0.11713334918022157</v>
      </c>
      <c r="M87" s="552">
        <f>G87*0.01/'TD5'!F87</f>
        <v>0.13974259793758392</v>
      </c>
    </row>
    <row r="88" spans="1:13" x14ac:dyDescent="0.2">
      <c r="A88" s="67">
        <v>1992</v>
      </c>
      <c r="B88" s="428">
        <f>avgfiinc!Y81</f>
        <v>472929.6301849134</v>
      </c>
      <c r="C88" s="319">
        <f>avgfiinc!Z81</f>
        <v>531161.9306245062</v>
      </c>
      <c r="D88" s="524">
        <f>avgfiinc!AA81</f>
        <v>499957.75660683983</v>
      </c>
      <c r="E88" s="524">
        <f>avgfiinc!AB81</f>
        <v>729438.28754851967</v>
      </c>
      <c r="F88" s="524">
        <f>avgfiinc!AC81</f>
        <v>292950.21181778936</v>
      </c>
      <c r="G88" s="62">
        <f>avgfiinc!AD81</f>
        <v>724398.72461221449</v>
      </c>
      <c r="H88" s="533">
        <f>B88*0.01/'TD5'!B88</f>
        <v>0.13984721899032596</v>
      </c>
      <c r="I88" s="544">
        <f>C88*0.01/'TD5'!B88</f>
        <v>0.15706674754619601</v>
      </c>
      <c r="J88" s="551">
        <f>D88*0.01/'TD5'!C88</f>
        <v>0.13401216268539429</v>
      </c>
      <c r="K88" s="544">
        <f>E88*0.01/'TD5'!D88</f>
        <v>0.16230812668800351</v>
      </c>
      <c r="L88" s="551">
        <f>F88*0.01/'TD5'!E88</f>
        <v>0.12381564825773239</v>
      </c>
      <c r="M88" s="552">
        <f>G88*0.01/'TD5'!F88</f>
        <v>0.15378382802009583</v>
      </c>
    </row>
    <row r="89" spans="1:13" x14ac:dyDescent="0.2">
      <c r="A89" s="67">
        <v>1993</v>
      </c>
      <c r="B89" s="428">
        <f>avgfiinc!Y82</f>
        <v>452101.27493946417</v>
      </c>
      <c r="C89" s="319">
        <f>avgfiinc!Z82</f>
        <v>513039.17320510611</v>
      </c>
      <c r="D89" s="524">
        <f>avgfiinc!AA82</f>
        <v>476369.45894752181</v>
      </c>
      <c r="E89" s="524">
        <f>avgfiinc!AB82</f>
        <v>690381.94428591547</v>
      </c>
      <c r="F89" s="524">
        <f>avgfiinc!AC82</f>
        <v>295302.98836737161</v>
      </c>
      <c r="G89" s="62">
        <f>avgfiinc!AD82</f>
        <v>697319.867554639</v>
      </c>
      <c r="H89" s="533">
        <f>B89*0.01/'TD5'!B89</f>
        <v>0.13510371744632724</v>
      </c>
      <c r="I89" s="544">
        <f>C89*0.01/'TD5'!B89</f>
        <v>0.15331409871578217</v>
      </c>
      <c r="J89" s="551">
        <f>D89*0.01/'TD5'!C89</f>
        <v>0.12837713956832883</v>
      </c>
      <c r="K89" s="544">
        <f>E89*0.01/'TD5'!D89</f>
        <v>0.1539594978094101</v>
      </c>
      <c r="L89" s="551">
        <f>F89*0.01/'TD5'!E89</f>
        <v>0.12748248875141141</v>
      </c>
      <c r="M89" s="552">
        <f>G89*0.01/'TD5'!F89</f>
        <v>0.14978280663490295</v>
      </c>
    </row>
    <row r="90" spans="1:13" x14ac:dyDescent="0.2">
      <c r="A90" s="67">
        <v>1994</v>
      </c>
      <c r="B90" s="428">
        <f>avgfiinc!Y83</f>
        <v>458225.32264384843</v>
      </c>
      <c r="C90" s="319">
        <f>avgfiinc!Z83</f>
        <v>520245.54980431055</v>
      </c>
      <c r="D90" s="524">
        <f>avgfiinc!AA83</f>
        <v>480444.9742690461</v>
      </c>
      <c r="E90" s="524">
        <f>avgfiinc!AB83</f>
        <v>693381.10329247103</v>
      </c>
      <c r="F90" s="524">
        <f>avgfiinc!AC83</f>
        <v>302644.14656984218</v>
      </c>
      <c r="G90" s="62">
        <f>avgfiinc!AD83</f>
        <v>704956.13623499009</v>
      </c>
      <c r="H90" s="533">
        <f>B90*0.01/'TD5'!B90</f>
        <v>0.13512928783893585</v>
      </c>
      <c r="I90" s="544">
        <f>C90*0.01/'TD5'!B90</f>
        <v>0.15341886878013614</v>
      </c>
      <c r="J90" s="551">
        <f>D90*0.01/'TD5'!C90</f>
        <v>0.12763559818267819</v>
      </c>
      <c r="K90" s="544">
        <f>E90*0.01/'TD5'!D90</f>
        <v>0.15264505147933963</v>
      </c>
      <c r="L90" s="551">
        <f>F90*0.01/'TD5'!E90</f>
        <v>0.12946504354476929</v>
      </c>
      <c r="M90" s="552">
        <f>G90*0.01/'TD5'!F90</f>
        <v>0.14981767535209656</v>
      </c>
    </row>
    <row r="91" spans="1:13" x14ac:dyDescent="0.2">
      <c r="A91" s="67">
        <v>1995</v>
      </c>
      <c r="B91" s="428">
        <f>avgfiinc!Y84</f>
        <v>499577.86456704832</v>
      </c>
      <c r="C91" s="319">
        <f>avgfiinc!Z84</f>
        <v>562859.92011840746</v>
      </c>
      <c r="D91" s="524">
        <f>avgfiinc!AA84</f>
        <v>526938.81522399175</v>
      </c>
      <c r="E91" s="524">
        <f>avgfiinc!AB84</f>
        <v>753826.80487202597</v>
      </c>
      <c r="F91" s="524">
        <f>avgfiinc!AC84</f>
        <v>332386.03822790732</v>
      </c>
      <c r="G91" s="62">
        <f>avgfiinc!AD84</f>
        <v>766504.28394732601</v>
      </c>
      <c r="H91" s="533">
        <f>B91*0.01/'TD5'!B91</f>
        <v>0.14227414131164548</v>
      </c>
      <c r="I91" s="544">
        <f>C91*0.01/'TD5'!B91</f>
        <v>0.16029615700244901</v>
      </c>
      <c r="J91" s="551">
        <f>D91*0.01/'TD5'!C91</f>
        <v>0.13558126986026767</v>
      </c>
      <c r="K91" s="544">
        <f>E91*0.01/'TD5'!D91</f>
        <v>0.16139553487300873</v>
      </c>
      <c r="L91" s="551">
        <f>F91*0.01/'TD5'!E91</f>
        <v>0.13493950664997101</v>
      </c>
      <c r="M91" s="552">
        <f>G91*0.01/'TD5'!F91</f>
        <v>0.15751026570796964</v>
      </c>
    </row>
    <row r="92" spans="1:13" x14ac:dyDescent="0.2">
      <c r="A92" s="67">
        <v>1996</v>
      </c>
      <c r="B92" s="428">
        <f>avgfiinc!Y85</f>
        <v>576579.74986819259</v>
      </c>
      <c r="C92" s="319">
        <f>avgfiinc!Z85</f>
        <v>641117.6524067974</v>
      </c>
      <c r="D92" s="524">
        <f>avgfiinc!AA85</f>
        <v>599292.74772294855</v>
      </c>
      <c r="E92" s="524">
        <f>avgfiinc!AB85</f>
        <v>849088.24406709557</v>
      </c>
      <c r="F92" s="524">
        <f>avgfiinc!AC85</f>
        <v>392430.23574669269</v>
      </c>
      <c r="G92" s="62">
        <f>avgfiinc!AD85</f>
        <v>874487.4643000504</v>
      </c>
      <c r="H92" s="533">
        <f>B92*0.01/'TD5'!B92</f>
        <v>0.15650822222232821</v>
      </c>
      <c r="I92" s="544">
        <f>C92*0.01/'TD5'!B92</f>
        <v>0.1740265488624573</v>
      </c>
      <c r="J92" s="551">
        <f>D92*0.01/'TD5'!C92</f>
        <v>0.14932230114936829</v>
      </c>
      <c r="K92" s="544">
        <f>E92*0.01/'TD5'!D92</f>
        <v>0.17601881921291349</v>
      </c>
      <c r="L92" s="551">
        <f>F92*0.01/'TD5'!E92</f>
        <v>0.14909923076629639</v>
      </c>
      <c r="M92" s="552">
        <f>G92*0.01/'TD5'!F92</f>
        <v>0.17243222892284393</v>
      </c>
    </row>
    <row r="93" spans="1:13" x14ac:dyDescent="0.2">
      <c r="A93" s="67">
        <v>1997</v>
      </c>
      <c r="B93" s="428">
        <f>avgfiinc!Y86</f>
        <v>662691.13950514502</v>
      </c>
      <c r="C93" s="319">
        <f>avgfiinc!Z86</f>
        <v>727373.08653807023</v>
      </c>
      <c r="D93" s="524">
        <f>avgfiinc!AA86</f>
        <v>688575.41212234681</v>
      </c>
      <c r="E93" s="524">
        <f>avgfiinc!AB86</f>
        <v>964658.42539994011</v>
      </c>
      <c r="F93" s="524">
        <f>avgfiinc!AC86</f>
        <v>455328.95126089267</v>
      </c>
      <c r="G93" s="62">
        <f>avgfiinc!AD86</f>
        <v>997238.11559276201</v>
      </c>
      <c r="H93" s="533">
        <f>B93*0.01/'TD5'!B93</f>
        <v>0.16960276663303375</v>
      </c>
      <c r="I93" s="544">
        <f>C93*0.01/'TD5'!B93</f>
        <v>0.18615683913230896</v>
      </c>
      <c r="J93" s="551">
        <f>D93*0.01/'TD5'!C93</f>
        <v>0.16245383024215701</v>
      </c>
      <c r="K93" s="544">
        <f>E93*0.01/'TD5'!D93</f>
        <v>0.18831343948841095</v>
      </c>
      <c r="L93" s="551">
        <f>F93*0.01/'TD5'!E93</f>
        <v>0.16243791580200195</v>
      </c>
      <c r="M93" s="552">
        <f>G93*0.01/'TD5'!F93</f>
        <v>0.18556787073612213</v>
      </c>
    </row>
    <row r="94" spans="1:13" x14ac:dyDescent="0.2">
      <c r="A94" s="67">
        <v>1998</v>
      </c>
      <c r="B94" s="428">
        <f>avgfiinc!Y87</f>
        <v>748859.08865436562</v>
      </c>
      <c r="C94" s="319">
        <f>avgfiinc!Z87</f>
        <v>815883.59743480524</v>
      </c>
      <c r="D94" s="524">
        <f>avgfiinc!AA87</f>
        <v>775688.2629260259</v>
      </c>
      <c r="E94" s="524">
        <f>avgfiinc!AB87</f>
        <v>1072089.9393729323</v>
      </c>
      <c r="F94" s="524">
        <f>avgfiinc!AC87</f>
        <v>524225.50725023897</v>
      </c>
      <c r="G94" s="62">
        <f>avgfiinc!AD87</f>
        <v>1116898.4279298934</v>
      </c>
      <c r="H94" s="533">
        <f>B94*0.01/'TD5'!B94</f>
        <v>0.18074887990951541</v>
      </c>
      <c r="I94" s="544">
        <f>C94*0.01/'TD5'!B94</f>
        <v>0.19692629575729367</v>
      </c>
      <c r="J94" s="551">
        <f>D94*0.01/'TD5'!C94</f>
        <v>0.17299871146678922</v>
      </c>
      <c r="K94" s="544">
        <f>E94*0.01/'TD5'!D94</f>
        <v>0.19872146844863892</v>
      </c>
      <c r="L94" s="551">
        <f>F94*0.01/'TD5'!E94</f>
        <v>0.17466779053211209</v>
      </c>
      <c r="M94" s="552">
        <f>G94*0.01/'TD5'!F94</f>
        <v>0.19660677015781403</v>
      </c>
    </row>
    <row r="95" spans="1:13" x14ac:dyDescent="0.2">
      <c r="A95" s="72">
        <v>1999</v>
      </c>
      <c r="B95" s="429">
        <f>avgfiinc!Y88</f>
        <v>831185.29759707383</v>
      </c>
      <c r="C95" s="320">
        <f>avgfiinc!Z88</f>
        <v>900398.09046901192</v>
      </c>
      <c r="D95" s="526">
        <f>avgfiinc!AA88</f>
        <v>867962.71673362784</v>
      </c>
      <c r="E95" s="526">
        <f>avgfiinc!AB88</f>
        <v>1199888.3156260748</v>
      </c>
      <c r="F95" s="526">
        <f>avgfiinc!AC88</f>
        <v>571707.84784986486</v>
      </c>
      <c r="G95" s="68">
        <f>avgfiinc!AD88</f>
        <v>1232103.2695731779</v>
      </c>
      <c r="H95" s="536">
        <f>B95*0.01/'TD5'!B95</f>
        <v>0.19088645279407496</v>
      </c>
      <c r="I95" s="547">
        <f>C95*0.01/'TD5'!B95</f>
        <v>0.20678156614303586</v>
      </c>
      <c r="J95" s="553">
        <f>D95*0.01/'TD5'!C95</f>
        <v>0.18449203670024877</v>
      </c>
      <c r="K95" s="547">
        <f>E95*0.01/'TD5'!D95</f>
        <v>0.21144846081733706</v>
      </c>
      <c r="L95" s="553">
        <f>F95*0.01/'TD5'!E95</f>
        <v>0.18134628236293798</v>
      </c>
      <c r="M95" s="554">
        <f>G95*0.01/'TD5'!F95</f>
        <v>0.20724162459373471</v>
      </c>
    </row>
    <row r="96" spans="1:13" x14ac:dyDescent="0.2">
      <c r="A96" s="77">
        <v>2000</v>
      </c>
      <c r="B96" s="430">
        <f>avgfiinc!Y89</f>
        <v>930232.00323947682</v>
      </c>
      <c r="C96" s="321">
        <f>avgfiinc!Z89</f>
        <v>1001828.6113832998</v>
      </c>
      <c r="D96" s="528">
        <f>avgfiinc!AA89</f>
        <v>957496.06360965059</v>
      </c>
      <c r="E96" s="528">
        <f>avgfiinc!AB89</f>
        <v>1324760.201682186</v>
      </c>
      <c r="F96" s="528">
        <f>avgfiinc!AC89</f>
        <v>650046.39621946495</v>
      </c>
      <c r="G96" s="74">
        <f>avgfiinc!AD89</f>
        <v>1369991.2028498736</v>
      </c>
      <c r="H96" s="537">
        <f>B96*0.01/'TD5'!B96</f>
        <v>0.20412525534629816</v>
      </c>
      <c r="I96" s="548">
        <f>C96*0.01/'TD5'!B96</f>
        <v>0.21983604133129117</v>
      </c>
      <c r="J96" s="555">
        <f>D96*0.01/'TD5'!C96</f>
        <v>0.1965993195772171</v>
      </c>
      <c r="K96" s="548">
        <f>E96*0.01/'TD5'!D96</f>
        <v>0.22476811707019806</v>
      </c>
      <c r="L96" s="555">
        <f>F96*0.01/'TD5'!E96</f>
        <v>0.19515734910964966</v>
      </c>
      <c r="M96" s="556">
        <f>G96*0.01/'TD5'!F96</f>
        <v>0.22054269909858704</v>
      </c>
    </row>
    <row r="97" spans="1:13" x14ac:dyDescent="0.2">
      <c r="A97" s="67">
        <v>2001</v>
      </c>
      <c r="B97" s="428">
        <f>avgfiinc!Y90</f>
        <v>733479.62269562669</v>
      </c>
      <c r="C97" s="319">
        <f>avgfiinc!Z90</f>
        <v>808453.07920170063</v>
      </c>
      <c r="D97" s="524">
        <f>avgfiinc!AA90</f>
        <v>752657.85693246184</v>
      </c>
      <c r="E97" s="524">
        <f>avgfiinc!AB90</f>
        <v>1081671.9465118686</v>
      </c>
      <c r="F97" s="524">
        <f>avgfiinc!AC90</f>
        <v>498376.2110434419</v>
      </c>
      <c r="G97" s="62">
        <f>avgfiinc!AD90</f>
        <v>1095426.1943480421</v>
      </c>
      <c r="H97" s="533">
        <f>B97*0.01/'TD5'!B97</f>
        <v>0.17191591858863831</v>
      </c>
      <c r="I97" s="544">
        <f>C97*0.01/'TD5'!B97</f>
        <v>0.18948850035667419</v>
      </c>
      <c r="J97" s="551">
        <f>D97*0.01/'TD5'!C97</f>
        <v>0.16409845650196075</v>
      </c>
      <c r="K97" s="544">
        <f>E97*0.01/'TD5'!D97</f>
        <v>0.19468900561332703</v>
      </c>
      <c r="L97" s="551">
        <f>F97*0.01/'TD5'!E97</f>
        <v>0.16160136461257937</v>
      </c>
      <c r="M97" s="552">
        <f>G97*0.01/'TD5'!F97</f>
        <v>0.1879246532917023</v>
      </c>
    </row>
    <row r="98" spans="1:13" x14ac:dyDescent="0.2">
      <c r="A98" s="67">
        <v>2002</v>
      </c>
      <c r="B98" s="428">
        <f>avgfiinc!Y91</f>
        <v>645335.10968371411</v>
      </c>
      <c r="C98" s="319">
        <f>avgfiinc!Z91</f>
        <v>720025.77147432964</v>
      </c>
      <c r="D98" s="524">
        <f>avgfiinc!AA91</f>
        <v>655394.552238854</v>
      </c>
      <c r="E98" s="524">
        <f>avgfiinc!AB91</f>
        <v>957361.82547905261</v>
      </c>
      <c r="F98" s="524">
        <f>avgfiinc!AC91</f>
        <v>447086.40025193006</v>
      </c>
      <c r="G98" s="62">
        <f>avgfiinc!AD91</f>
        <v>969065.23491640051</v>
      </c>
      <c r="H98" s="533">
        <f>B98*0.01/'TD5'!B98</f>
        <v>0.15890876948833466</v>
      </c>
      <c r="I98" s="544">
        <f>C98*0.01/'TD5'!B98</f>
        <v>0.17730076611042023</v>
      </c>
      <c r="J98" s="551">
        <f>D98*0.01/'TD5'!C98</f>
        <v>0.14984256029129028</v>
      </c>
      <c r="K98" s="544">
        <f>E98*0.01/'TD5'!D98</f>
        <v>0.18172349035739899</v>
      </c>
      <c r="L98" s="551">
        <f>F98*0.01/'TD5'!E98</f>
        <v>0.15141162276268005</v>
      </c>
      <c r="M98" s="552">
        <f>G98*0.01/'TD5'!F98</f>
        <v>0.17503757774829865</v>
      </c>
    </row>
    <row r="99" spans="1:13" x14ac:dyDescent="0.2">
      <c r="A99" s="67">
        <v>2003</v>
      </c>
      <c r="B99" s="428">
        <f>avgfiinc!Y92</f>
        <v>670139.8954404312</v>
      </c>
      <c r="C99" s="319">
        <f>avgfiinc!Z92</f>
        <v>742681.73623148142</v>
      </c>
      <c r="D99" s="524">
        <f>avgfiinc!AA92</f>
        <v>680507.09228137601</v>
      </c>
      <c r="E99" s="524">
        <f>avgfiinc!AB92</f>
        <v>983524.75726699468</v>
      </c>
      <c r="F99" s="524">
        <f>avgfiinc!AC92</f>
        <v>469989.17401970405</v>
      </c>
      <c r="G99" s="62">
        <f>avgfiinc!AD92</f>
        <v>1004443.1190871182</v>
      </c>
      <c r="H99" s="533">
        <f>B99*0.01/'TD5'!B99</f>
        <v>0.16534580290317538</v>
      </c>
      <c r="I99" s="544">
        <f>C99*0.01/'TD5'!B99</f>
        <v>0.18324428796768188</v>
      </c>
      <c r="J99" s="551">
        <f>D99*0.01/'TD5'!C99</f>
        <v>0.15581288933753967</v>
      </c>
      <c r="K99" s="544">
        <f>E99*0.01/'TD5'!D99</f>
        <v>0.18861833214759827</v>
      </c>
      <c r="L99" s="551">
        <f>F99*0.01/'TD5'!E99</f>
        <v>0.15740914642810822</v>
      </c>
      <c r="M99" s="552">
        <f>G99*0.01/'TD5'!F99</f>
        <v>0.18170766532421112</v>
      </c>
    </row>
    <row r="100" spans="1:13" x14ac:dyDescent="0.2">
      <c r="A100" s="67">
        <v>2004</v>
      </c>
      <c r="B100" s="428">
        <f>avgfiinc!Y93</f>
        <v>799979.42356122367</v>
      </c>
      <c r="C100" s="319">
        <f>avgfiinc!Z93</f>
        <v>873500.76517641335</v>
      </c>
      <c r="D100" s="524">
        <f>avgfiinc!AA93</f>
        <v>807001.10154896101</v>
      </c>
      <c r="E100" s="524">
        <f>avgfiinc!AB93</f>
        <v>1146500.1960682627</v>
      </c>
      <c r="F100" s="524">
        <f>avgfiinc!AC93</f>
        <v>572058.70167432399</v>
      </c>
      <c r="G100" s="62">
        <f>avgfiinc!AD93</f>
        <v>1186950.3777624688</v>
      </c>
      <c r="H100" s="533">
        <f>B100*0.01/'TD5'!B100</f>
        <v>0.18724942207336423</v>
      </c>
      <c r="I100" s="544">
        <f>C100*0.01/'TD5'!B100</f>
        <v>0.20445840060710907</v>
      </c>
      <c r="J100" s="551">
        <f>D100*0.01/'TD5'!C100</f>
        <v>0.17663125693798062</v>
      </c>
      <c r="K100" s="544">
        <f>E100*0.01/'TD5'!D100</f>
        <v>0.20921385288238528</v>
      </c>
      <c r="L100" s="551">
        <f>F100*0.01/'TD5'!E100</f>
        <v>0.18066908419132235</v>
      </c>
      <c r="M100" s="552">
        <f>G100*0.01/'TD5'!F100</f>
        <v>0.2038642019033432</v>
      </c>
    </row>
    <row r="101" spans="1:13" x14ac:dyDescent="0.2">
      <c r="A101" s="67">
        <v>2005</v>
      </c>
      <c r="B101" s="428">
        <f>avgfiinc!Y94</f>
        <v>938799.71399516426</v>
      </c>
      <c r="C101" s="319">
        <f>avgfiinc!Z94</f>
        <v>1011826.5019281027</v>
      </c>
      <c r="D101" s="524">
        <f>avgfiinc!AA94</f>
        <v>953830.1126852571</v>
      </c>
      <c r="E101" s="524">
        <f>avgfiinc!AB94</f>
        <v>1323041.4768339598</v>
      </c>
      <c r="F101" s="524">
        <f>avgfiinc!AC94</f>
        <v>675625.43534372188</v>
      </c>
      <c r="G101" s="62">
        <f>avgfiinc!AD94</f>
        <v>1378930.7447255116</v>
      </c>
      <c r="H101" s="533">
        <f>B101*0.01/'TD5'!B101</f>
        <v>0.21078903973102572</v>
      </c>
      <c r="I101" s="544">
        <f>C101*0.01/'TD5'!B101</f>
        <v>0.22718577086925509</v>
      </c>
      <c r="J101" s="551">
        <f>D101*0.01/'TD5'!C101</f>
        <v>0.20119133591651919</v>
      </c>
      <c r="K101" s="544">
        <f>E101*0.01/'TD5'!D101</f>
        <v>0.23106952011585238</v>
      </c>
      <c r="L101" s="551">
        <f>F101*0.01/'TD5'!E101</f>
        <v>0.20573805272579196</v>
      </c>
      <c r="M101" s="552">
        <f>G101*0.01/'TD5'!F101</f>
        <v>0.22820383310317999</v>
      </c>
    </row>
    <row r="102" spans="1:13" x14ac:dyDescent="0.2">
      <c r="A102" s="67">
        <v>2006</v>
      </c>
      <c r="B102" s="428">
        <f>avgfiinc!Y95</f>
        <v>1007466.636938796</v>
      </c>
      <c r="C102" s="319">
        <f>avgfiinc!Z95</f>
        <v>1081124.2270680442</v>
      </c>
      <c r="D102" s="524">
        <f>avgfiinc!AA95</f>
        <v>1011591.5622138396</v>
      </c>
      <c r="E102" s="524">
        <f>avgfiinc!AB95</f>
        <v>1396435.1346038596</v>
      </c>
      <c r="F102" s="524">
        <f>avgfiinc!AC95</f>
        <v>735826.36427168595</v>
      </c>
      <c r="G102" s="62">
        <f>avgfiinc!AD95</f>
        <v>1476622.9492302926</v>
      </c>
      <c r="H102" s="533">
        <f>B102*0.01/'TD5'!B102</f>
        <v>0.21744389832019809</v>
      </c>
      <c r="I102" s="544">
        <f>C102*0.01/'TD5'!B102</f>
        <v>0.23334158957004547</v>
      </c>
      <c r="J102" s="551">
        <f>D102*0.01/'TD5'!C102</f>
        <v>0.20650607347488401</v>
      </c>
      <c r="K102" s="544">
        <f>E102*0.01/'TD5'!D102</f>
        <v>0.23719662427902227</v>
      </c>
      <c r="L102" s="551">
        <f>F102*0.01/'TD5'!E102</f>
        <v>0.21115535497665402</v>
      </c>
      <c r="M102" s="552">
        <f>G102*0.01/'TD5'!F102</f>
        <v>0.2349134236574173</v>
      </c>
    </row>
    <row r="103" spans="1:13" x14ac:dyDescent="0.2">
      <c r="A103" s="67">
        <v>2007</v>
      </c>
      <c r="B103" s="428">
        <f>avgfiinc!Y96</f>
        <v>1077909.8891356371</v>
      </c>
      <c r="C103" s="319">
        <f>avgfiinc!Z96</f>
        <v>1152480.9212994901</v>
      </c>
      <c r="D103" s="524">
        <f>avgfiinc!AA96</f>
        <v>1101854.966442263</v>
      </c>
      <c r="E103" s="524">
        <f>avgfiinc!AB96</f>
        <v>1490344.8060736065</v>
      </c>
      <c r="F103" s="524">
        <f>avgfiinc!AC96</f>
        <v>793482.91885059013</v>
      </c>
      <c r="G103" s="62">
        <f>avgfiinc!AD96</f>
        <v>1574544.2509724549</v>
      </c>
      <c r="H103" s="533">
        <f>B103*0.01/'TD5'!B103</f>
        <v>0.22469517588615412</v>
      </c>
      <c r="I103" s="544">
        <f>C103*0.01/'TD5'!B103</f>
        <v>0.24023984372615814</v>
      </c>
      <c r="J103" s="551">
        <f>D103*0.01/'TD5'!C103</f>
        <v>0.21752713620662686</v>
      </c>
      <c r="K103" s="544">
        <f>E103*0.01/'TD5'!D103</f>
        <v>0.24453277885913846</v>
      </c>
      <c r="L103" s="551">
        <f>F103*0.01/'TD5'!E103</f>
        <v>0.2196882218122482</v>
      </c>
      <c r="M103" s="552">
        <f>G103*0.01/'TD5'!F103</f>
        <v>0.24243783950805661</v>
      </c>
    </row>
    <row r="104" spans="1:13" x14ac:dyDescent="0.2">
      <c r="A104" s="67">
        <v>2008</v>
      </c>
      <c r="B104" s="428">
        <f>avgfiinc!Y97</f>
        <v>884127.95626155136</v>
      </c>
      <c r="C104" s="319">
        <f>avgfiinc!Z97</f>
        <v>965347.23921864596</v>
      </c>
      <c r="D104" s="524">
        <f>avgfiinc!AA97</f>
        <v>897305.21107946231</v>
      </c>
      <c r="E104" s="524">
        <f>avgfiinc!AB97</f>
        <v>1268259.5768079478</v>
      </c>
      <c r="F104" s="524">
        <f>avgfiinc!AC97</f>
        <v>630503.77162737586</v>
      </c>
      <c r="G104" s="62">
        <f>avgfiinc!AD97</f>
        <v>1298599.1994866622</v>
      </c>
      <c r="H104" s="533">
        <f>B104*0.01/'TD5'!B104</f>
        <v>0.1987626701593399</v>
      </c>
      <c r="I104" s="544">
        <f>C104*0.01/'TD5'!B104</f>
        <v>0.21702174842357638</v>
      </c>
      <c r="J104" s="551">
        <f>D104*0.01/'TD5'!C104</f>
        <v>0.18971553444862368</v>
      </c>
      <c r="K104" s="544">
        <f>E104*0.01/'TD5'!D104</f>
        <v>0.22408297657966614</v>
      </c>
      <c r="L104" s="551">
        <f>F104*0.01/'TD5'!E104</f>
        <v>0.18928581476211548</v>
      </c>
      <c r="M104" s="552">
        <f>G104*0.01/'TD5'!F104</f>
        <v>0.21634434163570401</v>
      </c>
    </row>
    <row r="105" spans="1:13" x14ac:dyDescent="0.2">
      <c r="A105" s="72">
        <v>2009</v>
      </c>
      <c r="B105" s="431">
        <f>avgfiinc!Y98</f>
        <v>685538.43127569079</v>
      </c>
      <c r="C105" s="322">
        <f>avgfiinc!Z98</f>
        <v>760628.62077595491</v>
      </c>
      <c r="D105" s="526">
        <f>avgfiinc!AA98</f>
        <v>713289.67069272045</v>
      </c>
      <c r="E105" s="526">
        <f>avgfiinc!AB98</f>
        <v>1014927.3375377388</v>
      </c>
      <c r="F105" s="526">
        <f>avgfiinc!AC98</f>
        <v>477316.40570534818</v>
      </c>
      <c r="G105" s="68">
        <f>avgfiinc!AD98</f>
        <v>1021282.6468443117</v>
      </c>
      <c r="H105" s="536">
        <f>B105*0.01/'TD5'!B105</f>
        <v>0.17144197225570676</v>
      </c>
      <c r="I105" s="547">
        <f>C105*0.01/'TD5'!B105</f>
        <v>0.19022080302238467</v>
      </c>
      <c r="J105" s="557">
        <f>D105*0.01/'TD5'!C105</f>
        <v>0.16523875296115875</v>
      </c>
      <c r="K105" s="558">
        <f>E105*0.01/'TD5'!D105</f>
        <v>0.20124021172523499</v>
      </c>
      <c r="L105" s="553">
        <f>F105*0.01/'TD5'!E105</f>
        <v>0.15713350474834442</v>
      </c>
      <c r="M105" s="554">
        <f>G105*0.01/'TD5'!F105</f>
        <v>0.18904803693294525</v>
      </c>
    </row>
    <row r="106" spans="1:13" x14ac:dyDescent="0.2">
      <c r="A106" s="67">
        <v>2010</v>
      </c>
      <c r="B106" s="432">
        <f>avgfiinc!Y99</f>
        <v>772659.17333560658</v>
      </c>
      <c r="C106" s="323">
        <f>avgfiinc!Z99</f>
        <v>848785.97045567119</v>
      </c>
      <c r="D106" s="524">
        <f>avgfiinc!AA99</f>
        <v>803780.23820643022</v>
      </c>
      <c r="E106" s="524">
        <f>avgfiinc!AB99</f>
        <v>1113015.9592197104</v>
      </c>
      <c r="F106" s="524">
        <f>avgfiinc!AC99</f>
        <v>553746.40143287636</v>
      </c>
      <c r="G106" s="62">
        <f>avgfiinc!AD99</f>
        <v>1137638.6326509423</v>
      </c>
      <c r="H106" s="533">
        <f>B106*0.01/'TD5'!B106</f>
        <v>0.18823981285095212</v>
      </c>
      <c r="I106" s="544">
        <f>C106*0.01/'TD5'!B106</f>
        <v>0.20678627490997312</v>
      </c>
      <c r="J106" s="559">
        <f>D106*0.01/'TD5'!C106</f>
        <v>0.18402637541294095</v>
      </c>
      <c r="K106" s="560">
        <f>E106*0.01/'TD5'!D106</f>
        <v>0.21664248406887054</v>
      </c>
      <c r="L106" s="551">
        <f>F106*0.01/'TD5'!E106</f>
        <v>0.17638309299945831</v>
      </c>
      <c r="M106" s="552">
        <f>G106*0.01/'TD5'!F106</f>
        <v>0.20620144903659818</v>
      </c>
    </row>
    <row r="107" spans="1:13" x14ac:dyDescent="0.2">
      <c r="A107" s="67">
        <v>2011</v>
      </c>
      <c r="B107" s="432">
        <f>avgfiinc!Y100</f>
        <v>770511.10480889014</v>
      </c>
      <c r="C107" s="323">
        <f>avgfiinc!Z100</f>
        <v>850112.15911518876</v>
      </c>
      <c r="D107" s="524">
        <f>avgfiinc!AA100</f>
        <v>800888.43463348853</v>
      </c>
      <c r="E107" s="524">
        <f>avgfiinc!AB100</f>
        <v>1120583.1213618005</v>
      </c>
      <c r="F107" s="524">
        <f>avgfiinc!AC100</f>
        <v>546904.51468791312</v>
      </c>
      <c r="G107" s="62">
        <f>avgfiinc!AD100</f>
        <v>1135525.9282947325</v>
      </c>
      <c r="H107" s="533">
        <f>B107*0.01/'TD5'!B107</f>
        <v>0.18620628118515015</v>
      </c>
      <c r="I107" s="544">
        <f>C107*0.01/'TD5'!B107</f>
        <v>0.20544314384460449</v>
      </c>
      <c r="J107" s="559">
        <f>D107*0.01/'TD5'!C107</f>
        <v>0.18137048184871674</v>
      </c>
      <c r="K107" s="560">
        <f>E107*0.01/'TD5'!D107</f>
        <v>0.21308721601963043</v>
      </c>
      <c r="L107" s="551">
        <f>F107*0.01/'TD5'!E107</f>
        <v>0.176365926861763</v>
      </c>
      <c r="M107" s="552">
        <f>G107*0.01/'TD5'!F107</f>
        <v>0.20485116541385651</v>
      </c>
    </row>
    <row r="108" spans="1:13" x14ac:dyDescent="0.2">
      <c r="A108" s="67">
        <v>2012</v>
      </c>
      <c r="B108" s="432">
        <f>avgfiinc!Y101</f>
        <v>951774.57732430147</v>
      </c>
      <c r="C108" s="323">
        <f>avgfiinc!Z101</f>
        <v>1029448.8652215786</v>
      </c>
      <c r="D108" s="524">
        <f>avgfiinc!AA101</f>
        <v>982355.86481469555</v>
      </c>
      <c r="E108" s="524">
        <f>avgfiinc!AB101</f>
        <v>1331617.0758657723</v>
      </c>
      <c r="F108" s="524">
        <f>avgfiinc!AC101</f>
        <v>698057.39764575369</v>
      </c>
      <c r="G108" s="62">
        <f>avgfiinc!AD101</f>
        <v>1383602.758804003</v>
      </c>
      <c r="H108" s="533">
        <f>B108*0.01/'TD5'!B108</f>
        <v>0.21811212599277494</v>
      </c>
      <c r="I108" s="544">
        <f>C108*0.01/'TD5'!B108</f>
        <v>0.23591224849224088</v>
      </c>
      <c r="J108" s="559">
        <f>D108*0.01/'TD5'!C108</f>
        <v>0.21430978178977969</v>
      </c>
      <c r="K108" s="560">
        <f>E108*0.01/'TD5'!D108</f>
        <v>0.24181114137172696</v>
      </c>
      <c r="L108" s="551">
        <f>F108*0.01/'TD5'!E108</f>
        <v>0.21130399405956268</v>
      </c>
      <c r="M108" s="552">
        <f>G108*0.01/'TD5'!F108</f>
        <v>0.23734736442565915</v>
      </c>
    </row>
    <row r="109" spans="1:13" x14ac:dyDescent="0.2">
      <c r="A109" s="67">
        <v>2013</v>
      </c>
      <c r="B109" s="432">
        <f>avgfiinc!Y102</f>
        <v>805126.41094291897</v>
      </c>
      <c r="C109" s="323">
        <f>avgfiinc!Z102</f>
        <v>882363.955589085</v>
      </c>
      <c r="D109" s="524">
        <f>avgfiinc!AA102</f>
        <v>796275.72756348911</v>
      </c>
      <c r="E109" s="524">
        <f>avgfiinc!AB102</f>
        <v>1151890.4294939765</v>
      </c>
      <c r="F109" s="524">
        <f>avgfiinc!AC102</f>
        <v>584584.5510578535</v>
      </c>
      <c r="G109" s="62">
        <f>avgfiinc!AD102</f>
        <v>1182624.073385369</v>
      </c>
      <c r="H109" s="533">
        <f>B109*0.01/'TD5'!B109</f>
        <v>0.19028578698635101</v>
      </c>
      <c r="I109" s="544">
        <f>C109*0.01/'TD5'!B109</f>
        <v>0.20854032039642331</v>
      </c>
      <c r="J109" s="559">
        <f>D109*0.01/'TD5'!C109</f>
        <v>0.17584739625453952</v>
      </c>
      <c r="K109" s="560">
        <f>E109*0.01/'TD5'!D109</f>
        <v>0.21478298306465152</v>
      </c>
      <c r="L109" s="551">
        <f>F109*0.01/'TD5'!E109</f>
        <v>0.18310423195362091</v>
      </c>
      <c r="M109" s="552">
        <f>G109*0.01/'TD5'!F109</f>
        <v>0.20900289714336392</v>
      </c>
    </row>
    <row r="110" spans="1:13" x14ac:dyDescent="0.2">
      <c r="A110" s="67">
        <v>2014</v>
      </c>
      <c r="B110" s="432">
        <f>avgfiinc!Y103</f>
        <v>907806.46598095156</v>
      </c>
      <c r="C110" s="323">
        <f>avgfiinc!Z103</f>
        <v>985707.77066791733</v>
      </c>
      <c r="D110" s="524">
        <f>avgfiinc!AA103</f>
        <v>893864.12098591716</v>
      </c>
      <c r="E110" s="524">
        <f>avgfiinc!AB103</f>
        <v>1274679.8965727934</v>
      </c>
      <c r="F110" s="524">
        <f>avgfiinc!AC103</f>
        <v>670496.10745831812</v>
      </c>
      <c r="G110" s="62">
        <f>avgfiinc!AD103</f>
        <v>1323641.7421937762</v>
      </c>
      <c r="H110" s="533">
        <f>B110*0.01/'TD5'!B110</f>
        <v>0.20544189214706421</v>
      </c>
      <c r="I110" s="544">
        <f>C110*0.01/'TD5'!B110</f>
        <v>0.22307141125202182</v>
      </c>
      <c r="J110" s="559">
        <f>D110*0.01/'TD5'!C110</f>
        <v>0.18926580250263217</v>
      </c>
      <c r="K110" s="560">
        <f>E110*0.01/'TD5'!D110</f>
        <v>0.22750061750411987</v>
      </c>
      <c r="L110" s="551">
        <f>F110*0.01/'TD5'!E110</f>
        <v>0.20107123255729673</v>
      </c>
      <c r="M110" s="552">
        <f>G110*0.01/'TD5'!F110</f>
        <v>0.22491112351417542</v>
      </c>
    </row>
    <row r="111" spans="1:13" x14ac:dyDescent="0.2">
      <c r="A111" s="67">
        <v>2015</v>
      </c>
      <c r="B111" s="432">
        <f>avgfiinc!Y104</f>
        <v>932221.29344254197</v>
      </c>
      <c r="C111" s="323">
        <f>avgfiinc!Z104</f>
        <v>1013181.5584716822</v>
      </c>
      <c r="D111" s="524">
        <f>avgfiinc!AA104</f>
        <v>915391.99364794791</v>
      </c>
      <c r="E111" s="524">
        <f>avgfiinc!AB104</f>
        <v>1315904.0325111849</v>
      </c>
      <c r="F111" s="524">
        <f>avgfiinc!AC104</f>
        <v>683008.50026851788</v>
      </c>
      <c r="G111" s="62">
        <f>avgfiinc!AD104</f>
        <v>1358303.7826406665</v>
      </c>
      <c r="H111" s="533">
        <f>B111*0.01/'TD5'!B111</f>
        <v>0.20571283996105191</v>
      </c>
      <c r="I111" s="544">
        <f>C111*0.01/'TD5'!B111</f>
        <v>0.22357830405235288</v>
      </c>
      <c r="J111" s="559">
        <f>D111*0.01/'TD5'!C111</f>
        <v>0.18975625932216647</v>
      </c>
      <c r="K111" s="560">
        <f>E111*0.01/'TD5'!D111</f>
        <v>0.22990347445011136</v>
      </c>
      <c r="L111" s="551">
        <f>F111*0.01/'TD5'!E111</f>
        <v>0.1985763609409332</v>
      </c>
      <c r="M111" s="552">
        <f>G111*0.01/'TD5'!F111</f>
        <v>0.2253681868314743</v>
      </c>
    </row>
    <row r="112" spans="1:13" x14ac:dyDescent="0.2">
      <c r="A112" s="67">
        <v>2016</v>
      </c>
      <c r="B112" s="432">
        <f>avgfiinc!Y105</f>
        <v>876305.05483787274</v>
      </c>
      <c r="C112" s="323">
        <f>avgfiinc!Z105</f>
        <v>957668.4006878197</v>
      </c>
      <c r="D112" s="524">
        <f>avgfiinc!AA105</f>
        <v>859557.78410175012</v>
      </c>
      <c r="E112" s="524">
        <f>avgfiinc!AB105</f>
        <v>1246862.7538947091</v>
      </c>
      <c r="F112" s="524">
        <f>avgfiinc!AC105</f>
        <v>642659.2278798545</v>
      </c>
      <c r="G112" s="62">
        <f>avgfiinc!AD105</f>
        <v>1277534.7605107247</v>
      </c>
      <c r="H112" s="533">
        <f>B112*0.01/'TD5'!B112</f>
        <v>0.19714979827404025</v>
      </c>
      <c r="I112" s="544">
        <f>C112*0.01/'TD5'!B112</f>
        <v>0.21545480191707611</v>
      </c>
      <c r="J112" s="559">
        <f>D112*0.01/'TD5'!C112</f>
        <v>0.18181812763214109</v>
      </c>
      <c r="K112" s="560">
        <f>E112*0.01/'TD5'!D112</f>
        <v>0.22250716388225555</v>
      </c>
      <c r="L112" s="551">
        <f>F112*0.01/'TD5'!E112</f>
        <v>0.18964453041553495</v>
      </c>
      <c r="M112" s="552">
        <f>G112*0.01/'TD5'!F112</f>
        <v>0.21708548069000244</v>
      </c>
    </row>
    <row r="113" spans="1:13" x14ac:dyDescent="0.2">
      <c r="A113" s="67">
        <v>2017</v>
      </c>
      <c r="B113" s="432">
        <f>avgfiinc!Y106</f>
        <v>980803.19299059897</v>
      </c>
      <c r="C113" s="323">
        <f>avgfiinc!Z106</f>
        <v>1062206.5631888022</v>
      </c>
      <c r="D113" s="524">
        <f>avgfiinc!AA106</f>
        <v>1007427.3097811128</v>
      </c>
      <c r="E113" s="524">
        <f>avgfiinc!AB106</f>
        <v>1363273.7590746835</v>
      </c>
      <c r="F113" s="524">
        <f>avgfiinc!AC106</f>
        <v>732264.44300659467</v>
      </c>
      <c r="G113" s="62">
        <f>avgfiinc!AD106</f>
        <v>1433104.2597573616</v>
      </c>
      <c r="H113" s="533">
        <f>B113*0.01/'TD5'!B113</f>
        <v>0.21776145696640015</v>
      </c>
      <c r="I113" s="544">
        <f>C113*0.01/'TD5'!B113</f>
        <v>0.23583492636680603</v>
      </c>
      <c r="J113" s="559">
        <f>D113*0.01/'TD5'!C113</f>
        <v>0.21412207186222076</v>
      </c>
      <c r="K113" s="560">
        <f>E113*0.01/'TD5'!D113</f>
        <v>0.23940533399581906</v>
      </c>
      <c r="L113" s="551">
        <f>F113*0.01/'TD5'!E113</f>
        <v>0.21541903913021085</v>
      </c>
      <c r="M113" s="552">
        <f>G113*0.01/'TD5'!F113</f>
        <v>0.23754039406776428</v>
      </c>
    </row>
    <row r="114" spans="1:13" x14ac:dyDescent="0.2">
      <c r="A114" s="67">
        <v>2018</v>
      </c>
      <c r="B114" s="432">
        <f>avgfiinc!Y107</f>
        <v>1000319.9487503412</v>
      </c>
      <c r="C114" s="323">
        <f>avgfiinc!Z107</f>
        <v>1080457.249676744</v>
      </c>
      <c r="D114" s="524">
        <f>avgfiinc!AA107</f>
        <v>1025127.0470281878</v>
      </c>
      <c r="E114" s="524">
        <f>avgfiinc!AB107</f>
        <v>1379983.6156873102</v>
      </c>
      <c r="F114" s="524">
        <f>avgfiinc!AC107</f>
        <v>752266.98369929579</v>
      </c>
      <c r="G114" s="62">
        <f>avgfiinc!AD107</f>
        <v>1460779.4837836151</v>
      </c>
      <c r="H114" s="533">
        <f>B114*0.01/'TD5'!B114</f>
        <v>0.21774753928184509</v>
      </c>
      <c r="I114" s="544">
        <f>C114*0.01/'TD5'!B114</f>
        <v>0.23519165813922879</v>
      </c>
      <c r="J114" s="559">
        <f>D114*0.01/'TD5'!C114</f>
        <v>0.21374104917049408</v>
      </c>
      <c r="K114" s="560">
        <f>E114*0.01/'TD5'!D114</f>
        <v>0.23832352459430697</v>
      </c>
      <c r="L114" s="551">
        <f>F114*0.01/'TD5'!E114</f>
        <v>0.21592840552330014</v>
      </c>
      <c r="M114" s="552">
        <f>G114*0.01/'TD5'!F114</f>
        <v>0.23762133717536926</v>
      </c>
    </row>
    <row r="115" spans="1:13" x14ac:dyDescent="0.2">
      <c r="A115" s="67">
        <v>2019</v>
      </c>
      <c r="B115" s="432">
        <f>avgfiinc!Y108</f>
        <v>955661.65122442751</v>
      </c>
      <c r="C115" s="323">
        <f>avgfiinc!Z108</f>
        <v>1039408.7026871792</v>
      </c>
      <c r="D115" s="524">
        <f>avgfiinc!AA108</f>
        <v>979966.06155281374</v>
      </c>
      <c r="E115" s="524">
        <f>avgfiinc!AB108</f>
        <v>1330553.3956071686</v>
      </c>
      <c r="F115" s="524">
        <f>avgfiinc!AC108</f>
        <v>716708.89929211314</v>
      </c>
      <c r="G115" s="62">
        <f>avgfiinc!AD108</f>
        <v>1405903.2164561718</v>
      </c>
      <c r="H115" s="533">
        <f>B115*0.01/'TD5'!B115</f>
        <v>0.20800028741359713</v>
      </c>
      <c r="I115" s="544">
        <f>C115*0.01/'TD5'!B115</f>
        <v>0.22622787952423096</v>
      </c>
      <c r="J115" s="559">
        <f>D115*0.01/'TD5'!C115</f>
        <v>0.20421676337718964</v>
      </c>
      <c r="K115" s="560">
        <f>E115*0.01/'TD5'!D115</f>
        <v>0.22954796254634854</v>
      </c>
      <c r="L115" s="551">
        <f>F115*0.01/'TD5'!E115</f>
        <v>0.20608185231685644</v>
      </c>
      <c r="M115" s="552">
        <f>G115*0.01/'TD5'!F115</f>
        <v>0.2275015264749527</v>
      </c>
    </row>
    <row r="116" spans="1:13" ht="17" thickBot="1" x14ac:dyDescent="0.25">
      <c r="A116" s="1105"/>
      <c r="B116" s="1106"/>
      <c r="C116" s="1101"/>
      <c r="D116" s="1107"/>
      <c r="E116" s="1107"/>
      <c r="F116" s="1107"/>
      <c r="G116" s="1098"/>
      <c r="H116" s="1115"/>
      <c r="I116" s="1116"/>
      <c r="J116" s="1117"/>
      <c r="K116" s="1118"/>
      <c r="L116" s="1119"/>
      <c r="M116" s="1120"/>
    </row>
    <row r="117" spans="1:13" ht="17" thickTop="1" x14ac:dyDescent="0.2">
      <c r="A117" s="61"/>
      <c r="B117" s="60"/>
      <c r="C117" s="60"/>
      <c r="D117" s="60"/>
      <c r="E117" s="60"/>
      <c r="F117" s="60"/>
      <c r="G117" s="59"/>
      <c r="H117" s="60"/>
      <c r="I117" s="60"/>
      <c r="J117" s="60"/>
      <c r="K117" s="60"/>
      <c r="L117" s="60"/>
      <c r="M117" s="59"/>
    </row>
    <row r="118" spans="1:13" x14ac:dyDescent="0.2">
      <c r="D118" s="57"/>
      <c r="E118" s="57"/>
      <c r="F118" s="57"/>
      <c r="H118" s="57"/>
      <c r="I118" s="57"/>
      <c r="J118" s="57"/>
      <c r="K118" s="57"/>
      <c r="L118" s="57"/>
    </row>
  </sheetData>
  <mergeCells count="3">
    <mergeCell ref="A4:M4"/>
    <mergeCell ref="B7:G7"/>
    <mergeCell ref="H7:M7"/>
  </mergeCells>
  <hyperlinks>
    <hyperlink ref="A1" location="Index!A1" display="Back to index" xr:uid="{00000000-0004-0000-4C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7" tint="0.39997558519241921"/>
  </sheetPr>
  <dimension ref="A1:M118"/>
  <sheetViews>
    <sheetView workbookViewId="0">
      <pane xSplit="1" ySplit="8" topLeftCell="B107" activePane="bottomRight" state="frozen"/>
      <selection activeCell="D32" sqref="D32"/>
      <selection pane="topRight" activeCell="D32" sqref="D32"/>
      <selection pane="bottomLeft" activeCell="D32" sqref="D32"/>
      <selection pane="bottomRight" activeCell="A4" sqref="A4:M4"/>
    </sheetView>
  </sheetViews>
  <sheetFormatPr baseColWidth="10" defaultColWidth="10.83203125" defaultRowHeight="16" x14ac:dyDescent="0.2"/>
  <cols>
    <col min="1" max="1" width="10.83203125" style="56"/>
    <col min="2" max="13" width="12" style="56" customWidth="1"/>
    <col min="14" max="16384" width="10.83203125" style="56"/>
  </cols>
  <sheetData>
    <row r="1" spans="1:13" x14ac:dyDescent="0.2">
      <c r="A1" s="52" t="s">
        <v>36</v>
      </c>
      <c r="B1" s="52"/>
      <c r="C1" s="52"/>
      <c r="G1" s="100"/>
      <c r="H1" s="100"/>
      <c r="I1" s="100"/>
      <c r="J1" s="100"/>
      <c r="K1" s="100"/>
      <c r="L1" s="100"/>
      <c r="M1" s="100"/>
    </row>
    <row r="2" spans="1:13" x14ac:dyDescent="0.2">
      <c r="H2" s="98"/>
      <c r="I2" s="98"/>
    </row>
    <row r="3" spans="1:13" ht="17" thickBot="1" x14ac:dyDescent="0.25"/>
    <row r="4" spans="1:13" ht="25" customHeight="1" thickTop="1" x14ac:dyDescent="0.2">
      <c r="A4" s="1391" t="s">
        <v>175</v>
      </c>
      <c r="B4" s="1392"/>
      <c r="C4" s="1392"/>
      <c r="D4" s="1392"/>
      <c r="E4" s="1392"/>
      <c r="F4" s="1392"/>
      <c r="G4" s="1392"/>
      <c r="H4" s="1392"/>
      <c r="I4" s="1392"/>
      <c r="J4" s="1392"/>
      <c r="K4" s="1392"/>
      <c r="L4" s="1392"/>
      <c r="M4" s="1393"/>
    </row>
    <row r="5" spans="1:13" x14ac:dyDescent="0.2">
      <c r="A5" s="96"/>
      <c r="B5" s="97"/>
      <c r="C5" s="97"/>
      <c r="D5" s="59"/>
      <c r="E5" s="59"/>
      <c r="F5" s="59"/>
      <c r="G5" s="59"/>
      <c r="H5" s="59"/>
      <c r="I5" s="59"/>
      <c r="J5" s="59"/>
      <c r="K5" s="59"/>
      <c r="L5" s="59"/>
      <c r="M5" s="208"/>
    </row>
    <row r="6" spans="1:13" x14ac:dyDescent="0.2">
      <c r="A6" s="96"/>
      <c r="B6" s="45" t="s">
        <v>35</v>
      </c>
      <c r="C6" s="45" t="s">
        <v>34</v>
      </c>
      <c r="D6" s="45" t="s">
        <v>33</v>
      </c>
      <c r="E6" s="45" t="s">
        <v>32</v>
      </c>
      <c r="F6" s="45" t="s">
        <v>31</v>
      </c>
      <c r="G6" s="45" t="s">
        <v>30</v>
      </c>
      <c r="H6" s="48" t="s">
        <v>29</v>
      </c>
      <c r="I6" s="468" t="s">
        <v>28</v>
      </c>
      <c r="J6" s="468" t="s">
        <v>27</v>
      </c>
      <c r="K6" s="468" t="s">
        <v>26</v>
      </c>
      <c r="L6" s="468" t="s">
        <v>25</v>
      </c>
      <c r="M6" s="433" t="s">
        <v>24</v>
      </c>
    </row>
    <row r="7" spans="1:13" ht="20" customHeight="1" x14ac:dyDescent="0.2">
      <c r="A7" s="96"/>
      <c r="B7" s="1378" t="s">
        <v>374</v>
      </c>
      <c r="C7" s="1379"/>
      <c r="D7" s="1387"/>
      <c r="E7" s="1387"/>
      <c r="F7" s="1387"/>
      <c r="G7" s="1387"/>
      <c r="H7" s="1379" t="s">
        <v>90</v>
      </c>
      <c r="I7" s="1379"/>
      <c r="J7" s="1387"/>
      <c r="K7" s="1387"/>
      <c r="L7" s="1387"/>
      <c r="M7" s="1390"/>
    </row>
    <row r="8" spans="1:13" s="87" customFormat="1" ht="52" customHeight="1" x14ac:dyDescent="0.2">
      <c r="A8" s="95"/>
      <c r="B8" s="424" t="s">
        <v>306</v>
      </c>
      <c r="C8" s="352" t="s">
        <v>309</v>
      </c>
      <c r="D8" s="352" t="s">
        <v>87</v>
      </c>
      <c r="E8" s="352" t="s">
        <v>88</v>
      </c>
      <c r="F8" s="352" t="s">
        <v>89</v>
      </c>
      <c r="G8" s="352" t="s">
        <v>56</v>
      </c>
      <c r="H8" s="424" t="s">
        <v>306</v>
      </c>
      <c r="I8" s="352" t="s">
        <v>309</v>
      </c>
      <c r="J8" s="352" t="s">
        <v>87</v>
      </c>
      <c r="K8" s="352" t="s">
        <v>88</v>
      </c>
      <c r="L8" s="352" t="s">
        <v>89</v>
      </c>
      <c r="M8" s="359" t="s">
        <v>56</v>
      </c>
    </row>
    <row r="9" spans="1:13" s="87" customFormat="1" ht="15" customHeight="1" x14ac:dyDescent="0.2">
      <c r="A9" s="93">
        <v>1913</v>
      </c>
      <c r="B9" s="425"/>
      <c r="C9" s="317"/>
      <c r="D9" s="317"/>
      <c r="E9" s="85"/>
      <c r="F9" s="85"/>
      <c r="G9" s="84">
        <f>avgfiinc!AP2</f>
        <v>1323137.9057564086</v>
      </c>
      <c r="H9" s="530"/>
      <c r="I9" s="541"/>
      <c r="J9" s="575"/>
      <c r="K9" s="541"/>
      <c r="L9" s="575"/>
      <c r="M9" s="561">
        <f>G9*0.001/'TD5'!F9</f>
        <v>8.6166081714558071E-2</v>
      </c>
    </row>
    <row r="10" spans="1:13" s="87" customFormat="1" ht="15" customHeight="1" x14ac:dyDescent="0.2">
      <c r="A10" s="92">
        <v>1914</v>
      </c>
      <c r="B10" s="425"/>
      <c r="C10" s="317"/>
      <c r="D10" s="317"/>
      <c r="E10" s="85"/>
      <c r="F10" s="85"/>
      <c r="G10" s="84">
        <f>avgfiinc!AP3</f>
        <v>1291168.5947796754</v>
      </c>
      <c r="H10" s="530"/>
      <c r="I10" s="541"/>
      <c r="J10" s="575"/>
      <c r="K10" s="541"/>
      <c r="L10" s="575"/>
      <c r="M10" s="561">
        <f>G10*0.001/'TD5'!F10</f>
        <v>8.6033408914061318E-2</v>
      </c>
    </row>
    <row r="11" spans="1:13" s="87" customFormat="1" ht="15" customHeight="1" x14ac:dyDescent="0.2">
      <c r="A11" s="92">
        <v>1915</v>
      </c>
      <c r="B11" s="425"/>
      <c r="C11" s="317"/>
      <c r="D11" s="317"/>
      <c r="E11" s="85"/>
      <c r="F11" s="85"/>
      <c r="G11" s="84">
        <f>avgfiinc!AP4</f>
        <v>1378518.3157243894</v>
      </c>
      <c r="H11" s="530"/>
      <c r="I11" s="541"/>
      <c r="J11" s="575"/>
      <c r="K11" s="541"/>
      <c r="L11" s="575"/>
      <c r="M11" s="561">
        <f>G11*0.001/'TD5'!F11</f>
        <v>9.2193842850742128E-2</v>
      </c>
    </row>
    <row r="12" spans="1:13" s="87" customFormat="1" ht="15" customHeight="1" x14ac:dyDescent="0.2">
      <c r="A12" s="92">
        <v>1916</v>
      </c>
      <c r="B12" s="425"/>
      <c r="C12" s="317"/>
      <c r="D12" s="317"/>
      <c r="E12" s="85"/>
      <c r="F12" s="85"/>
      <c r="G12" s="84">
        <f>avgfiinc!AP5</f>
        <v>1715613.5465179051</v>
      </c>
      <c r="H12" s="530"/>
      <c r="I12" s="541"/>
      <c r="J12" s="575"/>
      <c r="K12" s="541"/>
      <c r="L12" s="575"/>
      <c r="M12" s="561">
        <f>G12*0.001/'TD5'!F12</f>
        <v>0.10514662593144879</v>
      </c>
    </row>
    <row r="13" spans="1:13" s="87" customFormat="1" ht="15" customHeight="1" x14ac:dyDescent="0.2">
      <c r="A13" s="92">
        <v>1917</v>
      </c>
      <c r="B13" s="425"/>
      <c r="C13" s="317"/>
      <c r="D13" s="317"/>
      <c r="E13" s="85"/>
      <c r="F13" s="85"/>
      <c r="G13" s="84">
        <f>avgfiinc!AP6</f>
        <v>1359831.2040464622</v>
      </c>
      <c r="H13" s="530"/>
      <c r="I13" s="541"/>
      <c r="J13" s="575"/>
      <c r="K13" s="541"/>
      <c r="L13" s="575"/>
      <c r="M13" s="561">
        <f>G13*0.001/'TD5'!F13</f>
        <v>8.4015369708452386E-2</v>
      </c>
    </row>
    <row r="14" spans="1:13" s="87" customFormat="1" ht="15" customHeight="1" x14ac:dyDescent="0.2">
      <c r="A14" s="92">
        <v>1918</v>
      </c>
      <c r="B14" s="425"/>
      <c r="C14" s="317"/>
      <c r="D14" s="353"/>
      <c r="E14" s="314"/>
      <c r="F14" s="314"/>
      <c r="G14" s="84">
        <f>avgfiinc!AP7</f>
        <v>1026880.6378890007</v>
      </c>
      <c r="H14" s="530"/>
      <c r="I14" s="541"/>
      <c r="J14" s="575"/>
      <c r="K14" s="541"/>
      <c r="L14" s="575"/>
      <c r="M14" s="561">
        <f>G14*0.001/'TD5'!F14</f>
        <v>6.7164822458815582E-2</v>
      </c>
    </row>
    <row r="15" spans="1:13" s="87" customFormat="1" ht="15" customHeight="1" x14ac:dyDescent="0.2">
      <c r="A15" s="91">
        <v>1919</v>
      </c>
      <c r="B15" s="426"/>
      <c r="C15" s="316"/>
      <c r="D15" s="354"/>
      <c r="E15" s="315"/>
      <c r="F15" s="315"/>
      <c r="G15" s="88">
        <f>avgfiinc!AP8</f>
        <v>1012190.4116991174</v>
      </c>
      <c r="H15" s="531"/>
      <c r="I15" s="542"/>
      <c r="J15" s="576"/>
      <c r="K15" s="542"/>
      <c r="L15" s="576"/>
      <c r="M15" s="562">
        <f>G15*0.001/'TD5'!F15</f>
        <v>6.6297173757209699E-2</v>
      </c>
    </row>
    <row r="16" spans="1:13" s="87" customFormat="1" ht="15" customHeight="1" x14ac:dyDescent="0.2">
      <c r="A16" s="92">
        <v>1920</v>
      </c>
      <c r="B16" s="425"/>
      <c r="C16" s="317"/>
      <c r="D16" s="353"/>
      <c r="E16" s="314"/>
      <c r="F16" s="314"/>
      <c r="G16" s="84">
        <f>avgfiinc!AP9</f>
        <v>731999.94025305647</v>
      </c>
      <c r="H16" s="530"/>
      <c r="I16" s="541"/>
      <c r="J16" s="575"/>
      <c r="K16" s="541"/>
      <c r="L16" s="575"/>
      <c r="M16" s="561">
        <f>G16*0.001/'TD5'!F16</f>
        <v>5.3572248881608969E-2</v>
      </c>
    </row>
    <row r="17" spans="1:13" s="87" customFormat="1" ht="15" customHeight="1" x14ac:dyDescent="0.2">
      <c r="A17" s="92">
        <v>1921</v>
      </c>
      <c r="B17" s="425"/>
      <c r="C17" s="317"/>
      <c r="D17" s="353"/>
      <c r="E17" s="314"/>
      <c r="F17" s="314"/>
      <c r="G17" s="84">
        <f>avgfiinc!AP10</f>
        <v>686220.70676978107</v>
      </c>
      <c r="H17" s="530"/>
      <c r="I17" s="541"/>
      <c r="J17" s="575"/>
      <c r="K17" s="541"/>
      <c r="L17" s="575"/>
      <c r="M17" s="561">
        <f>G17*0.001/'TD5'!F17</f>
        <v>5.6019527041906055E-2</v>
      </c>
    </row>
    <row r="18" spans="1:13" s="87" customFormat="1" ht="15" customHeight="1" x14ac:dyDescent="0.2">
      <c r="A18" s="92">
        <v>1922</v>
      </c>
      <c r="B18" s="425"/>
      <c r="C18" s="317"/>
      <c r="D18" s="353"/>
      <c r="E18" s="314"/>
      <c r="F18" s="314"/>
      <c r="G18" s="84">
        <f>avgfiinc!AP11</f>
        <v>935484.89577646018</v>
      </c>
      <c r="H18" s="530"/>
      <c r="I18" s="541"/>
      <c r="J18" s="575"/>
      <c r="K18" s="541"/>
      <c r="L18" s="575"/>
      <c r="M18" s="561">
        <f>G18*0.001/'TD5'!F18</f>
        <v>6.6354491835071847E-2</v>
      </c>
    </row>
    <row r="19" spans="1:13" s="87" customFormat="1" ht="15" customHeight="1" x14ac:dyDescent="0.2">
      <c r="A19" s="92">
        <v>1923</v>
      </c>
      <c r="B19" s="425"/>
      <c r="C19" s="317"/>
      <c r="D19" s="353"/>
      <c r="E19" s="314"/>
      <c r="F19" s="314"/>
      <c r="G19" s="84">
        <f>avgfiinc!AP12</f>
        <v>917032.63295558665</v>
      </c>
      <c r="H19" s="530"/>
      <c r="I19" s="541"/>
      <c r="J19" s="575"/>
      <c r="K19" s="541"/>
      <c r="L19" s="575"/>
      <c r="M19" s="561">
        <f>G19*0.001/'TD5'!F19</f>
        <v>5.9064105684361656E-2</v>
      </c>
    </row>
    <row r="20" spans="1:13" s="87" customFormat="1" ht="15" customHeight="1" x14ac:dyDescent="0.2">
      <c r="A20" s="92">
        <v>1924</v>
      </c>
      <c r="B20" s="425"/>
      <c r="C20" s="317"/>
      <c r="D20" s="353"/>
      <c r="E20" s="314"/>
      <c r="F20" s="314"/>
      <c r="G20" s="84">
        <f>avgfiinc!AP13</f>
        <v>1050142.5137954801</v>
      </c>
      <c r="H20" s="530"/>
      <c r="I20" s="541"/>
      <c r="J20" s="575"/>
      <c r="K20" s="541"/>
      <c r="L20" s="575"/>
      <c r="M20" s="561">
        <f>G20*0.001/'TD5'!F20</f>
        <v>6.7870222283341899E-2</v>
      </c>
    </row>
    <row r="21" spans="1:13" s="87" customFormat="1" ht="15" customHeight="1" x14ac:dyDescent="0.2">
      <c r="A21" s="92">
        <v>1925</v>
      </c>
      <c r="B21" s="425"/>
      <c r="C21" s="317"/>
      <c r="D21" s="353"/>
      <c r="E21" s="314"/>
      <c r="F21" s="314"/>
      <c r="G21" s="84">
        <f>avgfiinc!AP14</f>
        <v>1379607.1298937562</v>
      </c>
      <c r="H21" s="530"/>
      <c r="I21" s="541"/>
      <c r="J21" s="575"/>
      <c r="K21" s="541"/>
      <c r="L21" s="575"/>
      <c r="M21" s="561">
        <f>G21*0.001/'TD5'!F21</f>
        <v>8.523904172767606E-2</v>
      </c>
    </row>
    <row r="22" spans="1:13" s="87" customFormat="1" ht="15" customHeight="1" x14ac:dyDescent="0.2">
      <c r="A22" s="92">
        <v>1926</v>
      </c>
      <c r="B22" s="425"/>
      <c r="C22" s="317"/>
      <c r="D22" s="353"/>
      <c r="E22" s="314"/>
      <c r="F22" s="314"/>
      <c r="G22" s="84">
        <f>avgfiinc!AP15</f>
        <v>1373964.3783409086</v>
      </c>
      <c r="H22" s="530"/>
      <c r="I22" s="541"/>
      <c r="J22" s="575"/>
      <c r="K22" s="541"/>
      <c r="L22" s="575"/>
      <c r="M22" s="561">
        <f>G22*0.001/'TD5'!F22</f>
        <v>8.4590047554456899E-2</v>
      </c>
    </row>
    <row r="23" spans="1:13" s="87" customFormat="1" ht="15" customHeight="1" x14ac:dyDescent="0.2">
      <c r="A23" s="92">
        <v>1927</v>
      </c>
      <c r="B23" s="425"/>
      <c r="C23" s="317"/>
      <c r="D23" s="353"/>
      <c r="E23" s="314"/>
      <c r="F23" s="314"/>
      <c r="G23" s="84">
        <f>avgfiinc!AP16</f>
        <v>1525852.3331904025</v>
      </c>
      <c r="H23" s="530"/>
      <c r="I23" s="541"/>
      <c r="J23" s="575"/>
      <c r="K23" s="541"/>
      <c r="L23" s="575"/>
      <c r="M23" s="561">
        <f>G23*0.001/'TD5'!F23</f>
        <v>9.2539418014410194E-2</v>
      </c>
    </row>
    <row r="24" spans="1:13" s="87" customFormat="1" ht="15" customHeight="1" x14ac:dyDescent="0.2">
      <c r="A24" s="92">
        <v>1928</v>
      </c>
      <c r="B24" s="425"/>
      <c r="C24" s="317"/>
      <c r="D24" s="353"/>
      <c r="E24" s="314"/>
      <c r="F24" s="314"/>
      <c r="G24" s="84">
        <f>avgfiinc!AP17</f>
        <v>1992502.0136727681</v>
      </c>
      <c r="H24" s="530"/>
      <c r="I24" s="541"/>
      <c r="J24" s="575"/>
      <c r="K24" s="541"/>
      <c r="L24" s="575"/>
      <c r="M24" s="561">
        <f>G24*0.001/'TD5'!F24</f>
        <v>0.11540899580778979</v>
      </c>
    </row>
    <row r="25" spans="1:13" s="87" customFormat="1" ht="15" customHeight="1" x14ac:dyDescent="0.2">
      <c r="A25" s="91">
        <v>1929</v>
      </c>
      <c r="B25" s="426"/>
      <c r="C25" s="316"/>
      <c r="D25" s="354"/>
      <c r="E25" s="315"/>
      <c r="F25" s="315"/>
      <c r="G25" s="88">
        <f>avgfiinc!AP18</f>
        <v>1937575.9671205902</v>
      </c>
      <c r="H25" s="531"/>
      <c r="I25" s="542"/>
      <c r="J25" s="576"/>
      <c r="K25" s="542"/>
      <c r="L25" s="576"/>
      <c r="M25" s="562">
        <f>G25*0.001/'TD5'!F25</f>
        <v>0.10913684975677199</v>
      </c>
    </row>
    <row r="26" spans="1:13" s="87" customFormat="1" ht="15" customHeight="1" x14ac:dyDescent="0.2">
      <c r="A26" s="92">
        <v>1930</v>
      </c>
      <c r="B26" s="425"/>
      <c r="C26" s="317"/>
      <c r="D26" s="353"/>
      <c r="E26" s="314"/>
      <c r="F26" s="314"/>
      <c r="G26" s="84">
        <f>avgfiinc!AP19</f>
        <v>1098612.9287715908</v>
      </c>
      <c r="H26" s="530"/>
      <c r="I26" s="541"/>
      <c r="J26" s="575"/>
      <c r="K26" s="541"/>
      <c r="L26" s="575"/>
      <c r="M26" s="561">
        <f>G26*0.001/'TD5'!F26</f>
        <v>7.0742560079510949E-2</v>
      </c>
    </row>
    <row r="27" spans="1:13" s="87" customFormat="1" ht="15" customHeight="1" x14ac:dyDescent="0.2">
      <c r="A27" s="92">
        <v>1931</v>
      </c>
      <c r="B27" s="425"/>
      <c r="C27" s="317"/>
      <c r="D27" s="353"/>
      <c r="E27" s="314"/>
      <c r="F27" s="314"/>
      <c r="G27" s="84">
        <f>avgfiinc!AP20</f>
        <v>831459.96105147502</v>
      </c>
      <c r="H27" s="530"/>
      <c r="I27" s="541"/>
      <c r="J27" s="575"/>
      <c r="K27" s="541"/>
      <c r="L27" s="575"/>
      <c r="M27" s="561">
        <f>G27*0.001/'TD5'!F27</f>
        <v>5.893396822508664E-2</v>
      </c>
    </row>
    <row r="28" spans="1:13" s="87" customFormat="1" ht="15" customHeight="1" x14ac:dyDescent="0.2">
      <c r="A28" s="92">
        <v>1932</v>
      </c>
      <c r="B28" s="425"/>
      <c r="C28" s="317"/>
      <c r="D28" s="353"/>
      <c r="E28" s="314"/>
      <c r="F28" s="314"/>
      <c r="G28" s="84">
        <f>avgfiinc!AP21</f>
        <v>713018.26022621384</v>
      </c>
      <c r="H28" s="530"/>
      <c r="I28" s="541"/>
      <c r="J28" s="575"/>
      <c r="K28" s="541"/>
      <c r="L28" s="575"/>
      <c r="M28" s="561">
        <f>G28*0.001/'TD5'!F28</f>
        <v>5.9695090930959038E-2</v>
      </c>
    </row>
    <row r="29" spans="1:13" s="87" customFormat="1" ht="15" customHeight="1" x14ac:dyDescent="0.2">
      <c r="A29" s="92">
        <v>1933</v>
      </c>
      <c r="B29" s="425"/>
      <c r="C29" s="317"/>
      <c r="D29" s="353"/>
      <c r="E29" s="314"/>
      <c r="F29" s="314"/>
      <c r="G29" s="84">
        <f>avgfiinc!AP22</f>
        <v>761102.97588600207</v>
      </c>
      <c r="H29" s="530"/>
      <c r="I29" s="541"/>
      <c r="J29" s="575"/>
      <c r="K29" s="541"/>
      <c r="L29" s="575"/>
      <c r="M29" s="561">
        <f>G29*0.001/'TD5'!F29</f>
        <v>6.6088668867149897E-2</v>
      </c>
    </row>
    <row r="30" spans="1:13" s="87" customFormat="1" ht="15" customHeight="1" x14ac:dyDescent="0.2">
      <c r="A30" s="92">
        <v>1934</v>
      </c>
      <c r="B30" s="425"/>
      <c r="C30" s="317"/>
      <c r="D30" s="353"/>
      <c r="E30" s="314"/>
      <c r="F30" s="314"/>
      <c r="G30" s="84">
        <f>avgfiinc!AP23</f>
        <v>761609.95411742618</v>
      </c>
      <c r="H30" s="530"/>
      <c r="I30" s="541"/>
      <c r="J30" s="575"/>
      <c r="K30" s="541"/>
      <c r="L30" s="575"/>
      <c r="M30" s="561">
        <f>G30*0.001/'TD5'!F30</f>
        <v>6.1291146492561725E-2</v>
      </c>
    </row>
    <row r="31" spans="1:13" s="87" customFormat="1" ht="15" customHeight="1" x14ac:dyDescent="0.2">
      <c r="A31" s="92">
        <v>1935</v>
      </c>
      <c r="B31" s="425"/>
      <c r="C31" s="317"/>
      <c r="D31" s="353"/>
      <c r="E31" s="314"/>
      <c r="F31" s="314"/>
      <c r="G31" s="84">
        <f>avgfiinc!AP24</f>
        <v>870714.63831129146</v>
      </c>
      <c r="H31" s="530"/>
      <c r="I31" s="541"/>
      <c r="J31" s="575"/>
      <c r="K31" s="541"/>
      <c r="L31" s="575"/>
      <c r="M31" s="561">
        <f>G31*0.001/'TD5'!F31</f>
        <v>6.3922876063773254E-2</v>
      </c>
    </row>
    <row r="32" spans="1:13" s="87" customFormat="1" ht="15" customHeight="1" x14ac:dyDescent="0.2">
      <c r="A32" s="92">
        <v>1936</v>
      </c>
      <c r="B32" s="425"/>
      <c r="C32" s="317"/>
      <c r="D32" s="353"/>
      <c r="E32" s="314"/>
      <c r="F32" s="314"/>
      <c r="G32" s="84">
        <f>avgfiinc!AP25</f>
        <v>1147429.2151782564</v>
      </c>
      <c r="H32" s="530"/>
      <c r="I32" s="541"/>
      <c r="J32" s="575"/>
      <c r="K32" s="541"/>
      <c r="L32" s="575"/>
      <c r="M32" s="561">
        <f>G32*0.001/'TD5'!F32</f>
        <v>7.5652325543874771E-2</v>
      </c>
    </row>
    <row r="33" spans="1:13" s="87" customFormat="1" ht="15" customHeight="1" x14ac:dyDescent="0.2">
      <c r="A33" s="92">
        <v>1937</v>
      </c>
      <c r="B33" s="425"/>
      <c r="C33" s="317"/>
      <c r="D33" s="353"/>
      <c r="E33" s="314"/>
      <c r="F33" s="314"/>
      <c r="G33" s="84">
        <f>avgfiinc!AP26</f>
        <v>1012632.7000551433</v>
      </c>
      <c r="H33" s="530"/>
      <c r="I33" s="541"/>
      <c r="J33" s="575"/>
      <c r="K33" s="541"/>
      <c r="L33" s="575"/>
      <c r="M33" s="561">
        <f>G33*0.001/'TD5'!F33</f>
        <v>6.4944611660107607E-2</v>
      </c>
    </row>
    <row r="34" spans="1:13" s="87" customFormat="1" ht="15" customHeight="1" x14ac:dyDescent="0.2">
      <c r="A34" s="92">
        <v>1938</v>
      </c>
      <c r="B34" s="425"/>
      <c r="C34" s="317"/>
      <c r="D34" s="353"/>
      <c r="E34" s="314"/>
      <c r="F34" s="314"/>
      <c r="G34" s="84">
        <f>avgfiinc!AP27</f>
        <v>850783.35729651211</v>
      </c>
      <c r="H34" s="530"/>
      <c r="I34" s="541"/>
      <c r="J34" s="575"/>
      <c r="K34" s="541"/>
      <c r="L34" s="575"/>
      <c r="M34" s="561">
        <f>G34*0.001/'TD5'!F34</f>
        <v>5.883863074939498E-2</v>
      </c>
    </row>
    <row r="35" spans="1:13" s="87" customFormat="1" ht="15" customHeight="1" x14ac:dyDescent="0.2">
      <c r="A35" s="91">
        <v>1939</v>
      </c>
      <c r="B35" s="426"/>
      <c r="C35" s="316"/>
      <c r="D35" s="354"/>
      <c r="E35" s="315"/>
      <c r="F35" s="315"/>
      <c r="G35" s="88">
        <f>avgfiinc!AP28</f>
        <v>901108.45067881874</v>
      </c>
      <c r="H35" s="531"/>
      <c r="I35" s="542"/>
      <c r="J35" s="576"/>
      <c r="K35" s="542"/>
      <c r="L35" s="576"/>
      <c r="M35" s="562">
        <f>G35*0.001/'TD5'!F35</f>
        <v>5.8716316119173086E-2</v>
      </c>
    </row>
    <row r="36" spans="1:13" s="87" customFormat="1" ht="15" customHeight="1" x14ac:dyDescent="0.2">
      <c r="A36" s="92">
        <v>1940</v>
      </c>
      <c r="B36" s="425"/>
      <c r="C36" s="317"/>
      <c r="D36" s="353"/>
      <c r="E36" s="314"/>
      <c r="F36" s="314"/>
      <c r="G36" s="84">
        <f>avgfiinc!AP29</f>
        <v>965880.22719802044</v>
      </c>
      <c r="H36" s="530"/>
      <c r="I36" s="541"/>
      <c r="J36" s="575"/>
      <c r="K36" s="541"/>
      <c r="L36" s="575"/>
      <c r="M36" s="561">
        <f>G36*0.001/'TD5'!F36</f>
        <v>6.0051766194718165E-2</v>
      </c>
    </row>
    <row r="37" spans="1:13" s="87" customFormat="1" ht="15" customHeight="1" x14ac:dyDescent="0.2">
      <c r="A37" s="92">
        <v>1941</v>
      </c>
      <c r="B37" s="425"/>
      <c r="C37" s="317"/>
      <c r="D37" s="353"/>
      <c r="E37" s="314"/>
      <c r="F37" s="314"/>
      <c r="G37" s="84">
        <f>avgfiinc!AP30</f>
        <v>1077017.7827016849</v>
      </c>
      <c r="H37" s="530"/>
      <c r="I37" s="541"/>
      <c r="J37" s="575"/>
      <c r="K37" s="541"/>
      <c r="L37" s="575"/>
      <c r="M37" s="561">
        <f>G37*0.001/'TD5'!F37</f>
        <v>5.8065009852960141E-2</v>
      </c>
    </row>
    <row r="38" spans="1:13" s="87" customFormat="1" ht="15" customHeight="1" x14ac:dyDescent="0.2">
      <c r="A38" s="92">
        <v>1942</v>
      </c>
      <c r="B38" s="425"/>
      <c r="C38" s="317"/>
      <c r="D38" s="353"/>
      <c r="E38" s="314"/>
      <c r="F38" s="314"/>
      <c r="G38" s="84">
        <f>avgfiinc!AP31</f>
        <v>1056420.5398900306</v>
      </c>
      <c r="H38" s="530"/>
      <c r="I38" s="541"/>
      <c r="J38" s="575"/>
      <c r="K38" s="541"/>
      <c r="L38" s="575"/>
      <c r="M38" s="561">
        <f>G38*0.001/'TD5'!F38</f>
        <v>4.8115929755329689E-2</v>
      </c>
    </row>
    <row r="39" spans="1:13" s="87" customFormat="1" ht="15" customHeight="1" x14ac:dyDescent="0.2">
      <c r="A39" s="92">
        <v>1943</v>
      </c>
      <c r="B39" s="425"/>
      <c r="C39" s="317"/>
      <c r="D39" s="353"/>
      <c r="E39" s="314"/>
      <c r="F39" s="314"/>
      <c r="G39" s="84">
        <f>avgfiinc!AP32</f>
        <v>1102722.8364267948</v>
      </c>
      <c r="H39" s="530"/>
      <c r="I39" s="541"/>
      <c r="J39" s="575"/>
      <c r="K39" s="541"/>
      <c r="L39" s="575"/>
      <c r="M39" s="561">
        <f>G39*0.001/'TD5'!F39</f>
        <v>4.2628729222402732E-2</v>
      </c>
    </row>
    <row r="40" spans="1:13" s="87" customFormat="1" ht="15" customHeight="1" x14ac:dyDescent="0.2">
      <c r="A40" s="92">
        <v>1944</v>
      </c>
      <c r="B40" s="425"/>
      <c r="C40" s="317"/>
      <c r="D40" s="353"/>
      <c r="E40" s="314"/>
      <c r="F40" s="314"/>
      <c r="G40" s="84">
        <f>avgfiinc!AP33</f>
        <v>953614.05483350635</v>
      </c>
      <c r="H40" s="530"/>
      <c r="I40" s="541"/>
      <c r="J40" s="575"/>
      <c r="K40" s="541"/>
      <c r="L40" s="575"/>
      <c r="M40" s="561">
        <f>G40*0.001/'TD5'!F40</f>
        <v>3.7556085801448078E-2</v>
      </c>
    </row>
    <row r="41" spans="1:13" s="87" customFormat="1" ht="15" customHeight="1" x14ac:dyDescent="0.2">
      <c r="A41" s="92">
        <v>1945</v>
      </c>
      <c r="B41" s="425"/>
      <c r="C41" s="317"/>
      <c r="D41" s="353"/>
      <c r="E41" s="314"/>
      <c r="F41" s="314"/>
      <c r="G41" s="84">
        <f>avgfiinc!AP34</f>
        <v>1047751.430753321</v>
      </c>
      <c r="H41" s="530"/>
      <c r="I41" s="541"/>
      <c r="J41" s="575"/>
      <c r="K41" s="541"/>
      <c r="L41" s="575"/>
      <c r="M41" s="561">
        <f>G41*0.001/'TD5'!F41</f>
        <v>4.1591811045259663E-2</v>
      </c>
    </row>
    <row r="42" spans="1:13" s="87" customFormat="1" ht="15" customHeight="1" x14ac:dyDescent="0.2">
      <c r="A42" s="92">
        <v>1946</v>
      </c>
      <c r="B42" s="425"/>
      <c r="C42" s="317"/>
      <c r="D42" s="353"/>
      <c r="E42" s="314"/>
      <c r="F42" s="314"/>
      <c r="G42" s="84">
        <f>avgfiinc!AP35</f>
        <v>1082215.650005887</v>
      </c>
      <c r="H42" s="530"/>
      <c r="I42" s="541"/>
      <c r="J42" s="575"/>
      <c r="K42" s="541"/>
      <c r="L42" s="575"/>
      <c r="M42" s="561">
        <f>G42*0.001/'TD5'!F42</f>
        <v>4.391740338619992E-2</v>
      </c>
    </row>
    <row r="43" spans="1:13" s="87" customFormat="1" ht="15" customHeight="1" x14ac:dyDescent="0.2">
      <c r="A43" s="92">
        <v>1947</v>
      </c>
      <c r="B43" s="425"/>
      <c r="C43" s="317"/>
      <c r="D43" s="353"/>
      <c r="E43" s="314"/>
      <c r="F43" s="314"/>
      <c r="G43" s="84">
        <f>avgfiinc!AP36</f>
        <v>946848.39413036837</v>
      </c>
      <c r="H43" s="530"/>
      <c r="I43" s="541"/>
      <c r="J43" s="575"/>
      <c r="K43" s="541"/>
      <c r="L43" s="575"/>
      <c r="M43" s="561">
        <f>G43*0.001/'TD5'!F43</f>
        <v>3.9182105759787582E-2</v>
      </c>
    </row>
    <row r="44" spans="1:13" s="87" customFormat="1" ht="15" customHeight="1" x14ac:dyDescent="0.2">
      <c r="A44" s="92">
        <v>1948</v>
      </c>
      <c r="B44" s="425"/>
      <c r="C44" s="317"/>
      <c r="D44" s="353"/>
      <c r="E44" s="314"/>
      <c r="F44" s="314"/>
      <c r="G44" s="84">
        <f>avgfiinc!AP37</f>
        <v>1017277.0015848312</v>
      </c>
      <c r="H44" s="530"/>
      <c r="I44" s="541"/>
      <c r="J44" s="575"/>
      <c r="K44" s="541"/>
      <c r="L44" s="575"/>
      <c r="M44" s="561">
        <f>G44*0.001/'TD5'!F44</f>
        <v>4.0551428153601458E-2</v>
      </c>
    </row>
    <row r="45" spans="1:13" s="87" customFormat="1" ht="15" customHeight="1" x14ac:dyDescent="0.2">
      <c r="A45" s="91">
        <v>1949</v>
      </c>
      <c r="B45" s="426"/>
      <c r="C45" s="316"/>
      <c r="D45" s="354"/>
      <c r="E45" s="315"/>
      <c r="F45" s="315"/>
      <c r="G45" s="88">
        <f>avgfiinc!AP38</f>
        <v>936494.72051228059</v>
      </c>
      <c r="H45" s="531"/>
      <c r="I45" s="542"/>
      <c r="J45" s="576"/>
      <c r="K45" s="542"/>
      <c r="L45" s="576"/>
      <c r="M45" s="562">
        <f>G45*0.001/'TD5'!F45</f>
        <v>3.8313695563811354E-2</v>
      </c>
    </row>
    <row r="46" spans="1:13" s="87" customFormat="1" ht="15" customHeight="1" x14ac:dyDescent="0.2">
      <c r="A46" s="92">
        <v>1950</v>
      </c>
      <c r="B46" s="425"/>
      <c r="C46" s="317"/>
      <c r="D46" s="353"/>
      <c r="E46" s="314"/>
      <c r="F46" s="314"/>
      <c r="G46" s="84">
        <f>avgfiinc!AP39</f>
        <v>1174214.7407901557</v>
      </c>
      <c r="H46" s="530"/>
      <c r="I46" s="541"/>
      <c r="J46" s="575"/>
      <c r="K46" s="541"/>
      <c r="L46" s="575"/>
      <c r="M46" s="561">
        <f>G46*0.001/'TD5'!F46</f>
        <v>4.3904470024816018E-2</v>
      </c>
    </row>
    <row r="47" spans="1:13" s="87" customFormat="1" ht="15" customHeight="1" x14ac:dyDescent="0.2">
      <c r="A47" s="92">
        <v>1951</v>
      </c>
      <c r="B47" s="425"/>
      <c r="C47" s="317"/>
      <c r="D47" s="353"/>
      <c r="E47" s="314"/>
      <c r="F47" s="314"/>
      <c r="G47" s="84">
        <f>avgfiinc!AP40</f>
        <v>1083067.371021779</v>
      </c>
      <c r="H47" s="530"/>
      <c r="I47" s="541"/>
      <c r="J47" s="575"/>
      <c r="K47" s="541"/>
      <c r="L47" s="575"/>
      <c r="M47" s="561">
        <f>G47*0.001/'TD5'!F47</f>
        <v>3.8904059496939564E-2</v>
      </c>
    </row>
    <row r="48" spans="1:13" s="87" customFormat="1" ht="15" customHeight="1" x14ac:dyDescent="0.2">
      <c r="A48" s="92">
        <v>1952</v>
      </c>
      <c r="B48" s="425"/>
      <c r="C48" s="317"/>
      <c r="D48" s="353"/>
      <c r="E48" s="314"/>
      <c r="F48" s="314"/>
      <c r="G48" s="84">
        <f>avgfiinc!AP41</f>
        <v>979140.78038562101</v>
      </c>
      <c r="H48" s="530"/>
      <c r="I48" s="541"/>
      <c r="J48" s="575"/>
      <c r="K48" s="541"/>
      <c r="L48" s="575"/>
      <c r="M48" s="561">
        <f>G48*0.001/'TD5'!F48</f>
        <v>3.4281686412848157E-2</v>
      </c>
    </row>
    <row r="49" spans="1:13" s="87" customFormat="1" ht="15" customHeight="1" x14ac:dyDescent="0.2">
      <c r="A49" s="92">
        <v>1953</v>
      </c>
      <c r="B49" s="425"/>
      <c r="C49" s="317"/>
      <c r="D49" s="353"/>
      <c r="E49" s="314"/>
      <c r="F49" s="314"/>
      <c r="G49" s="84">
        <f>avgfiinc!AP42</f>
        <v>901990.56116895471</v>
      </c>
      <c r="H49" s="530"/>
      <c r="I49" s="541"/>
      <c r="J49" s="575"/>
      <c r="K49" s="541"/>
      <c r="L49" s="575"/>
      <c r="M49" s="561">
        <f>G49*0.001/'TD5'!F49</f>
        <v>3.0551549232254845E-2</v>
      </c>
    </row>
    <row r="50" spans="1:13" s="87" customFormat="1" ht="15" customHeight="1" x14ac:dyDescent="0.2">
      <c r="A50" s="92">
        <v>1954</v>
      </c>
      <c r="B50" s="425"/>
      <c r="C50" s="317"/>
      <c r="D50" s="353"/>
      <c r="E50" s="314"/>
      <c r="F50" s="314"/>
      <c r="G50" s="84">
        <f>avgfiinc!AP43</f>
        <v>1023058.9377387828</v>
      </c>
      <c r="H50" s="530"/>
      <c r="I50" s="541"/>
      <c r="J50" s="575"/>
      <c r="K50" s="541"/>
      <c r="L50" s="575"/>
      <c r="M50" s="561">
        <f>G50*0.001/'TD5'!F50</f>
        <v>3.4909311013215476E-2</v>
      </c>
    </row>
    <row r="51" spans="1:13" s="87" customFormat="1" ht="15" customHeight="1" x14ac:dyDescent="0.2">
      <c r="A51" s="92">
        <v>1955</v>
      </c>
      <c r="B51" s="425"/>
      <c r="C51" s="317"/>
      <c r="D51" s="353"/>
      <c r="E51" s="314"/>
      <c r="F51" s="314"/>
      <c r="G51" s="84">
        <f>avgfiinc!AP44</f>
        <v>1153348.3241153788</v>
      </c>
      <c r="H51" s="530"/>
      <c r="I51" s="541"/>
      <c r="J51" s="575"/>
      <c r="K51" s="541"/>
      <c r="L51" s="575"/>
      <c r="M51" s="561">
        <f>G51*0.001/'TD5'!F51</f>
        <v>3.71496874737735E-2</v>
      </c>
    </row>
    <row r="52" spans="1:13" s="87" customFormat="1" ht="15" customHeight="1" x14ac:dyDescent="0.2">
      <c r="A52" s="92">
        <v>1956</v>
      </c>
      <c r="B52" s="425"/>
      <c r="C52" s="317"/>
      <c r="D52" s="353"/>
      <c r="E52" s="314"/>
      <c r="F52" s="314"/>
      <c r="G52" s="84">
        <f>avgfiinc!AP45</f>
        <v>1115933.1290887957</v>
      </c>
      <c r="H52" s="530"/>
      <c r="I52" s="541"/>
      <c r="J52" s="575"/>
      <c r="K52" s="541"/>
      <c r="L52" s="575"/>
      <c r="M52" s="561">
        <f>G52*0.001/'TD5'!F52</f>
        <v>3.4863094765295206E-2</v>
      </c>
    </row>
    <row r="53" spans="1:13" s="87" customFormat="1" ht="15" customHeight="1" x14ac:dyDescent="0.2">
      <c r="A53" s="92">
        <v>1957</v>
      </c>
      <c r="B53" s="425"/>
      <c r="C53" s="317"/>
      <c r="D53" s="353"/>
      <c r="E53" s="314"/>
      <c r="F53" s="314"/>
      <c r="G53" s="84">
        <f>avgfiinc!AP46</f>
        <v>1016858.9947365604</v>
      </c>
      <c r="H53" s="530"/>
      <c r="I53" s="541"/>
      <c r="J53" s="575"/>
      <c r="K53" s="541"/>
      <c r="L53" s="575"/>
      <c r="M53" s="561">
        <f>G53*0.001/'TD5'!F53</f>
        <v>3.1833122336257111E-2</v>
      </c>
    </row>
    <row r="54" spans="1:13" s="87" customFormat="1" ht="15" customHeight="1" x14ac:dyDescent="0.2">
      <c r="A54" s="92">
        <v>1958</v>
      </c>
      <c r="B54" s="425"/>
      <c r="C54" s="317"/>
      <c r="D54" s="353"/>
      <c r="E54" s="314"/>
      <c r="F54" s="314"/>
      <c r="G54" s="84">
        <f>avgfiinc!AP47</f>
        <v>1004389.4284191978</v>
      </c>
      <c r="H54" s="530"/>
      <c r="I54" s="541"/>
      <c r="J54" s="575"/>
      <c r="K54" s="541"/>
      <c r="L54" s="575"/>
      <c r="M54" s="561">
        <f>G54*0.001/'TD5'!F54</f>
        <v>3.2184493567886691E-2</v>
      </c>
    </row>
    <row r="55" spans="1:13" s="87" customFormat="1" ht="15" customHeight="1" x14ac:dyDescent="0.2">
      <c r="A55" s="91">
        <v>1959</v>
      </c>
      <c r="B55" s="426"/>
      <c r="C55" s="316"/>
      <c r="D55" s="354"/>
      <c r="E55" s="315"/>
      <c r="F55" s="315"/>
      <c r="G55" s="88">
        <f>avgfiinc!AP48</f>
        <v>1145839.3739699239</v>
      </c>
      <c r="H55" s="531"/>
      <c r="I55" s="542"/>
      <c r="J55" s="576"/>
      <c r="K55" s="542"/>
      <c r="L55" s="576"/>
      <c r="M55" s="562">
        <f>G55*0.001/'TD5'!F55</f>
        <v>3.449809739962232E-2</v>
      </c>
    </row>
    <row r="56" spans="1:13" x14ac:dyDescent="0.2">
      <c r="A56" s="67">
        <v>1960</v>
      </c>
      <c r="B56" s="425"/>
      <c r="C56" s="317"/>
      <c r="D56" s="353"/>
      <c r="E56" s="314"/>
      <c r="F56" s="314"/>
      <c r="G56" s="84">
        <f>avgfiinc!AP49</f>
        <v>1086024.5217901871</v>
      </c>
      <c r="H56" s="530"/>
      <c r="I56" s="541"/>
      <c r="J56" s="575"/>
      <c r="K56" s="541"/>
      <c r="L56" s="575"/>
      <c r="M56" s="561">
        <f>G56*0.001/'TD5'!F56</f>
        <v>3.2490455876287273E-2</v>
      </c>
    </row>
    <row r="57" spans="1:13" x14ac:dyDescent="0.2">
      <c r="A57" s="67">
        <v>1961</v>
      </c>
      <c r="B57" s="425"/>
      <c r="C57" s="317"/>
      <c r="D57" s="353"/>
      <c r="E57" s="314"/>
      <c r="F57" s="314"/>
      <c r="G57" s="84">
        <f>avgfiinc!AP50</f>
        <v>1247381.585295388</v>
      </c>
      <c r="H57" s="530"/>
      <c r="I57" s="541"/>
      <c r="J57" s="575"/>
      <c r="K57" s="541"/>
      <c r="L57" s="575"/>
      <c r="M57" s="561">
        <f>G57*0.001/'TD5'!F57</f>
        <v>3.6512818079073167E-2</v>
      </c>
    </row>
    <row r="58" spans="1:13" x14ac:dyDescent="0.2">
      <c r="A58" s="67">
        <v>1962</v>
      </c>
      <c r="B58" s="427">
        <f>avgfiinc!AK51</f>
        <v>659557.10992111824</v>
      </c>
      <c r="C58" s="318">
        <f>avgfiinc!AL51</f>
        <v>716294.87627361924</v>
      </c>
      <c r="D58" s="523">
        <f>avgfiinc!AM51</f>
        <v>589089.74868662423</v>
      </c>
      <c r="E58" s="523">
        <f>avgfiinc!AN51</f>
        <v>789948.77946747781</v>
      </c>
      <c r="F58" s="523">
        <f>avgfiinc!AO51</f>
        <v>595746.26973824436</v>
      </c>
      <c r="G58" s="81">
        <f>avgfiinc!AP51</f>
        <v>1082738.8257109695</v>
      </c>
      <c r="H58" s="532">
        <f>B58*0.001/'TD5'!B58</f>
        <v>3.0619846656918522E-2</v>
      </c>
      <c r="I58" s="543">
        <f>C58*0.001/'TD5'!B58</f>
        <v>3.3253889530897141E-2</v>
      </c>
      <c r="J58" s="543">
        <f>D58*0.001/'TD5'!C58</f>
        <v>2.4997204542160034E-2</v>
      </c>
      <c r="K58" s="543">
        <f>E58*0.001/'TD5'!D58</f>
        <v>2.4039881303906441E-2</v>
      </c>
      <c r="L58" s="543">
        <f>F58*0.001/'TD5'!E58</f>
        <v>5.4842092096805573E-2</v>
      </c>
      <c r="M58" s="550">
        <f>G58*0.001/'TD5'!F58</f>
        <v>3.2559700310230262E-2</v>
      </c>
    </row>
    <row r="59" spans="1:13" x14ac:dyDescent="0.2">
      <c r="A59" s="67">
        <v>1963</v>
      </c>
      <c r="B59" s="428">
        <f>avgfiinc!AK52</f>
        <v>698087.316912201</v>
      </c>
      <c r="C59" s="319">
        <f>avgfiinc!AL52</f>
        <v>754801.71524438658</v>
      </c>
      <c r="D59" s="524">
        <f>avgfiinc!AM52</f>
        <v>622189.54387071659</v>
      </c>
      <c r="E59" s="524">
        <f>avgfiinc!AN52</f>
        <v>831995.1982864103</v>
      </c>
      <c r="F59" s="524">
        <f>avgfiinc!AO52</f>
        <v>631838.83383264882</v>
      </c>
      <c r="G59" s="62">
        <f>avgfiinc!AP52</f>
        <v>1095150.2604243581</v>
      </c>
      <c r="H59" s="533">
        <f>B59*0.001/'TD5'!B59</f>
        <v>3.105538457785359E-2</v>
      </c>
      <c r="I59" s="544">
        <f>C59*0.001/'TD5'!B59</f>
        <v>3.3578403416096025E-2</v>
      </c>
      <c r="J59" s="551">
        <f>D59*0.001/'TD5'!C59</f>
        <v>2.5305468597178929E-2</v>
      </c>
      <c r="K59" s="544">
        <f>E59*0.001/'TD5'!D59</f>
        <v>2.4282231470236726E-2</v>
      </c>
      <c r="L59" s="551">
        <f>F59*0.001/'TD5'!E59</f>
        <v>5.5795774387195497E-2</v>
      </c>
      <c r="M59" s="552">
        <f>G59*0.001/'TD5'!F59</f>
        <v>3.1459022812065328E-2</v>
      </c>
    </row>
    <row r="60" spans="1:13" x14ac:dyDescent="0.2">
      <c r="A60" s="67">
        <v>1964</v>
      </c>
      <c r="B60" s="428">
        <f>avgfiinc!AK53</f>
        <v>736617.52390328364</v>
      </c>
      <c r="C60" s="319">
        <f>avgfiinc!AL53</f>
        <v>793308.55421515391</v>
      </c>
      <c r="D60" s="524">
        <f>avgfiinc!AM53</f>
        <v>655289.33905480895</v>
      </c>
      <c r="E60" s="524">
        <f>avgfiinc!AN53</f>
        <v>874041.6171053428</v>
      </c>
      <c r="F60" s="524">
        <f>avgfiinc!AO53</f>
        <v>667931.39792705339</v>
      </c>
      <c r="G60" s="62">
        <f>avgfiinc!AP53</f>
        <v>1210997.2631781229</v>
      </c>
      <c r="H60" s="533">
        <f>B60*0.001/'TD5'!B60</f>
        <v>3.1456008553504944E-2</v>
      </c>
      <c r="I60" s="544">
        <f>C60*0.001/'TD5'!B60</f>
        <v>3.3876903355121606E-2</v>
      </c>
      <c r="J60" s="551">
        <f>D60*0.001/'TD5'!C60</f>
        <v>2.5589153170585632E-2</v>
      </c>
      <c r="K60" s="544">
        <f>E60*0.001/'TD5'!D60</f>
        <v>2.4505507200956345E-2</v>
      </c>
      <c r="L60" s="551">
        <f>F60*0.001/'TD5'!E60</f>
        <v>5.6674815714359277E-2</v>
      </c>
      <c r="M60" s="552">
        <f>G60*0.001/'TD5'!F60</f>
        <v>3.3384926617145538E-2</v>
      </c>
    </row>
    <row r="61" spans="1:13" x14ac:dyDescent="0.2">
      <c r="A61" s="67">
        <v>1965</v>
      </c>
      <c r="B61" s="428">
        <f>avgfiinc!AK54</f>
        <v>783377.03178573854</v>
      </c>
      <c r="C61" s="319">
        <f>avgfiinc!AL54</f>
        <v>844463.96794859809</v>
      </c>
      <c r="D61" s="524">
        <f>avgfiinc!AM54</f>
        <v>701258.43199129077</v>
      </c>
      <c r="E61" s="524">
        <f>avgfiinc!AN54</f>
        <v>927403.78485518554</v>
      </c>
      <c r="F61" s="524">
        <f>avgfiinc!AO54</f>
        <v>711734.2555667616</v>
      </c>
      <c r="G61" s="62">
        <f>avgfiinc!AP54</f>
        <v>1404056.6653072487</v>
      </c>
      <c r="H61" s="533">
        <f>B61*0.001/'TD5'!B61</f>
        <v>3.1958845517515475E-2</v>
      </c>
      <c r="I61" s="544">
        <f>C61*0.001/'TD5'!B61</f>
        <v>3.4450963459136619E-2</v>
      </c>
      <c r="J61" s="551">
        <f>D61*0.001/'TD5'!C61</f>
        <v>2.6154710202724741E-2</v>
      </c>
      <c r="K61" s="544">
        <f>E61*0.001/'TD5'!D61</f>
        <v>2.4866428710190024E-2</v>
      </c>
      <c r="L61" s="551">
        <f>F61*0.001/'TD5'!E61</f>
        <v>5.751664042603525E-2</v>
      </c>
      <c r="M61" s="552">
        <f>G61*0.001/'TD5'!F61</f>
        <v>3.6551436659768351E-2</v>
      </c>
    </row>
    <row r="62" spans="1:13" x14ac:dyDescent="0.2">
      <c r="A62" s="67">
        <v>1966</v>
      </c>
      <c r="B62" s="428">
        <f>avgfiinc!AK55</f>
        <v>830136.53966819344</v>
      </c>
      <c r="C62" s="319">
        <f>avgfiinc!AL55</f>
        <v>895619.38168204227</v>
      </c>
      <c r="D62" s="524">
        <f>avgfiinc!AM55</f>
        <v>747227.52492777258</v>
      </c>
      <c r="E62" s="524">
        <f>avgfiinc!AN55</f>
        <v>980765.9526050284</v>
      </c>
      <c r="F62" s="524">
        <f>avgfiinc!AO55</f>
        <v>755537.1132064698</v>
      </c>
      <c r="G62" s="62">
        <f>avgfiinc!AP55</f>
        <v>1362429.5229857536</v>
      </c>
      <c r="H62" s="533">
        <f>B62*0.001/'TD5'!B62</f>
        <v>3.2418690621852875E-2</v>
      </c>
      <c r="I62" s="544">
        <f>C62*0.001/'TD5'!B62</f>
        <v>3.4975942224264152E-2</v>
      </c>
      <c r="J62" s="551">
        <f>D62*0.001/'TD5'!C62</f>
        <v>2.6671662926673889E-2</v>
      </c>
      <c r="K62" s="544">
        <f>E62*0.001/'TD5'!D62</f>
        <v>2.519715391099453E-2</v>
      </c>
      <c r="L62" s="551">
        <f>F62*0.001/'TD5'!E62</f>
        <v>5.8281958103179925E-2</v>
      </c>
      <c r="M62" s="552">
        <f>G62*0.001/'TD5'!F62</f>
        <v>3.4526314586400993E-2</v>
      </c>
    </row>
    <row r="63" spans="1:13" x14ac:dyDescent="0.2">
      <c r="A63" s="67">
        <v>1967</v>
      </c>
      <c r="B63" s="428">
        <f>avgfiinc!AK56</f>
        <v>942545.37102615286</v>
      </c>
      <c r="C63" s="319">
        <f>avgfiinc!AL56</f>
        <v>1005305.4837682719</v>
      </c>
      <c r="D63" s="524">
        <f>avgfiinc!AM56</f>
        <v>869144.72512250766</v>
      </c>
      <c r="E63" s="524">
        <f>avgfiinc!AN56</f>
        <v>1100931.9327343206</v>
      </c>
      <c r="F63" s="524">
        <f>avgfiinc!AO56</f>
        <v>862682.17234187759</v>
      </c>
      <c r="G63" s="62">
        <f>avgfiinc!AP56</f>
        <v>1562770.750463271</v>
      </c>
      <c r="H63" s="534">
        <f>B63*0.001/'TD5'!B63</f>
        <v>3.5252859815955155E-2</v>
      </c>
      <c r="I63" s="545">
        <f>C63*0.001/'TD5'!B63</f>
        <v>3.7600198760628693E-2</v>
      </c>
      <c r="J63" s="551">
        <f>D63*0.001/'TD5'!C63</f>
        <v>2.9685361310839653E-2</v>
      </c>
      <c r="K63" s="544">
        <f>E63*0.001/'TD5'!D63</f>
        <v>2.765754517167807E-2</v>
      </c>
      <c r="L63" s="551">
        <f>F63*0.001/'TD5'!E63</f>
        <v>6.0455853119492538E-2</v>
      </c>
      <c r="M63" s="552">
        <f>G63*0.001/'TD5'!F63</f>
        <v>3.7285354919731617E-2</v>
      </c>
    </row>
    <row r="64" spans="1:13" x14ac:dyDescent="0.2">
      <c r="A64" s="67">
        <v>1968</v>
      </c>
      <c r="B64" s="428">
        <f>avgfiinc!AK57</f>
        <v>1022630.8055500092</v>
      </c>
      <c r="C64" s="319">
        <f>avgfiinc!AL57</f>
        <v>1083828.7961063012</v>
      </c>
      <c r="D64" s="524">
        <f>avgfiinc!AM57</f>
        <v>949510.73449350405</v>
      </c>
      <c r="E64" s="524">
        <f>avgfiinc!AN57</f>
        <v>1177953.6845596053</v>
      </c>
      <c r="F64" s="524">
        <f>avgfiinc!AO57</f>
        <v>940004.51153795619</v>
      </c>
      <c r="G64" s="62">
        <f>avgfiinc!AP57</f>
        <v>1678324.0509041133</v>
      </c>
      <c r="H64" s="534">
        <f>B64*0.001/'TD5'!B64</f>
        <v>3.6790488753467798E-2</v>
      </c>
      <c r="I64" s="545">
        <f>C64*0.001/'TD5'!B64</f>
        <v>3.8992166984826326E-2</v>
      </c>
      <c r="J64" s="551">
        <f>D64*0.001/'TD5'!C64</f>
        <v>3.1331183854490519E-2</v>
      </c>
      <c r="K64" s="544">
        <f>E64*0.001/'TD5'!D64</f>
        <v>2.8753925347700715E-2</v>
      </c>
      <c r="L64" s="551">
        <f>F64*0.001/'TD5'!E64</f>
        <v>6.2406712677329772E-2</v>
      </c>
      <c r="M64" s="552">
        <f>G64*0.001/'TD5'!F64</f>
        <v>3.8777728797867894E-2</v>
      </c>
    </row>
    <row r="65" spans="1:13" x14ac:dyDescent="0.2">
      <c r="A65" s="72">
        <v>1969</v>
      </c>
      <c r="B65" s="429">
        <f>avgfiinc!AK58</f>
        <v>934192.58038693771</v>
      </c>
      <c r="C65" s="320">
        <f>avgfiinc!AL58</f>
        <v>1003628.8561985112</v>
      </c>
      <c r="D65" s="526">
        <f>avgfiinc!AM58</f>
        <v>862710.70654671581</v>
      </c>
      <c r="E65" s="526">
        <f>avgfiinc!AN58</f>
        <v>1103355.9477716705</v>
      </c>
      <c r="F65" s="526">
        <f>avgfiinc!AO58</f>
        <v>849728.04212812381</v>
      </c>
      <c r="G65" s="68">
        <f>avgfiinc!AP58</f>
        <v>1543766.5771097478</v>
      </c>
      <c r="H65" s="535">
        <f>B65*0.001/'TD5'!B65</f>
        <v>3.324879624415189E-2</v>
      </c>
      <c r="I65" s="546">
        <f>C65*0.001/'TD5'!B65</f>
        <v>3.5720098880119629E-2</v>
      </c>
      <c r="J65" s="553">
        <f>D65*0.001/'TD5'!C65</f>
        <v>2.8100573108531542E-2</v>
      </c>
      <c r="K65" s="547">
        <f>E65*0.001/'TD5'!D65</f>
        <v>2.6468982046935707E-2</v>
      </c>
      <c r="L65" s="553">
        <f>F65*0.001/'TD5'!E65</f>
        <v>5.6325608282350011E-2</v>
      </c>
      <c r="M65" s="554">
        <f>G65*0.001/'TD5'!F65</f>
        <v>3.5141098604071885E-2</v>
      </c>
    </row>
    <row r="66" spans="1:13" x14ac:dyDescent="0.2">
      <c r="A66" s="67">
        <v>1970</v>
      </c>
      <c r="B66" s="428">
        <f>avgfiinc!AK59</f>
        <v>782146.78073991986</v>
      </c>
      <c r="C66" s="319">
        <f>avgfiinc!AL59</f>
        <v>857924.85891274875</v>
      </c>
      <c r="D66" s="524">
        <f>avgfiinc!AM59</f>
        <v>719023.31226592499</v>
      </c>
      <c r="E66" s="524">
        <f>avgfiinc!AN59</f>
        <v>954317.44551459607</v>
      </c>
      <c r="F66" s="524">
        <f>avgfiinc!AO59</f>
        <v>692978.40350905329</v>
      </c>
      <c r="G66" s="62">
        <f>avgfiinc!AP59</f>
        <v>1293863.2548937041</v>
      </c>
      <c r="H66" s="534">
        <f>B66*0.001/'TD5'!B66</f>
        <v>2.8626036626519635E-2</v>
      </c>
      <c r="I66" s="545">
        <f>C66*0.001/'TD5'!B66</f>
        <v>3.1399462401168421E-2</v>
      </c>
      <c r="J66" s="551">
        <f>D66*0.001/'TD5'!C66</f>
        <v>2.3991088994080201E-2</v>
      </c>
      <c r="K66" s="544">
        <f>E66*0.001/'TD5'!D66</f>
        <v>2.3476896589272652E-2</v>
      </c>
      <c r="L66" s="551">
        <f>F66*0.001/'TD5'!E66</f>
        <v>4.8164605483179912E-2</v>
      </c>
      <c r="M66" s="552">
        <f>G66*0.001/'TD5'!F66</f>
        <v>3.0506450057146143E-2</v>
      </c>
    </row>
    <row r="67" spans="1:13" x14ac:dyDescent="0.2">
      <c r="A67" s="67">
        <v>1971</v>
      </c>
      <c r="B67" s="428">
        <f>avgfiinc!AK60</f>
        <v>784043.75986936502</v>
      </c>
      <c r="C67" s="319">
        <f>avgfiinc!AL60</f>
        <v>859395.85773866775</v>
      </c>
      <c r="D67" s="524">
        <f>avgfiinc!AM60</f>
        <v>721649.20930210757</v>
      </c>
      <c r="E67" s="524">
        <f>avgfiinc!AN60</f>
        <v>957466.46692425816</v>
      </c>
      <c r="F67" s="524">
        <f>avgfiinc!AO60</f>
        <v>693917.05855232431</v>
      </c>
      <c r="G67" s="62">
        <f>avgfiinc!AP60</f>
        <v>1299353.7351792613</v>
      </c>
      <c r="H67" s="534">
        <f>B67*0.001/'TD5'!B67</f>
        <v>2.8800241365388505E-2</v>
      </c>
      <c r="I67" s="545">
        <f>C67*0.001/'TD5'!B67</f>
        <v>3.1568146318022627E-2</v>
      </c>
      <c r="J67" s="551">
        <f>D67*0.001/'TD5'!C67</f>
        <v>2.4168177427782211E-2</v>
      </c>
      <c r="K67" s="544">
        <f>E67*0.001/'TD5'!D67</f>
        <v>2.3711729740170995E-2</v>
      </c>
      <c r="L67" s="551">
        <f>F67*0.001/'TD5'!E67</f>
        <v>4.7975237328500953E-2</v>
      </c>
      <c r="M67" s="552">
        <f>G67*0.001/'TD5'!F67</f>
        <v>3.0768493033974664E-2</v>
      </c>
    </row>
    <row r="68" spans="1:13" x14ac:dyDescent="0.2">
      <c r="A68" s="67">
        <v>1972</v>
      </c>
      <c r="B68" s="428">
        <f>avgfiinc!AK61</f>
        <v>807011.03489817283</v>
      </c>
      <c r="C68" s="319">
        <f>avgfiinc!AL61</f>
        <v>886920.23618631158</v>
      </c>
      <c r="D68" s="524">
        <f>avgfiinc!AM61</f>
        <v>740693.52149520384</v>
      </c>
      <c r="E68" s="524">
        <f>avgfiinc!AN61</f>
        <v>992610.40235740959</v>
      </c>
      <c r="F68" s="524">
        <f>avgfiinc!AO61</f>
        <v>714186.13517019758</v>
      </c>
      <c r="G68" s="62">
        <f>avgfiinc!AP61</f>
        <v>1322790.9087339246</v>
      </c>
      <c r="H68" s="534">
        <f>B68*0.001/'TD5'!B68</f>
        <v>2.8412536647010714E-2</v>
      </c>
      <c r="I68" s="545">
        <f>C68*0.001/'TD5'!B68</f>
        <v>3.1225909713612061E-2</v>
      </c>
      <c r="J68" s="551">
        <f>D68*0.001/'TD5'!C68</f>
        <v>2.3834003814044991E-2</v>
      </c>
      <c r="K68" s="544">
        <f>E68*0.001/'TD5'!D68</f>
        <v>2.3710291353381763E-2</v>
      </c>
      <c r="L68" s="551">
        <f>F68*0.001/'TD5'!E68</f>
        <v>4.6088183027677594E-2</v>
      </c>
      <c r="M68" s="552">
        <f>G68*0.001/'TD5'!F68</f>
        <v>3.0541124714545727E-2</v>
      </c>
    </row>
    <row r="69" spans="1:13" x14ac:dyDescent="0.2">
      <c r="A69" s="67">
        <v>1973</v>
      </c>
      <c r="B69" s="428">
        <f>avgfiinc!AK62</f>
        <v>773262.96489550534</v>
      </c>
      <c r="C69" s="319">
        <f>avgfiinc!AL62</f>
        <v>861403.40300142684</v>
      </c>
      <c r="D69" s="524">
        <f>avgfiinc!AM62</f>
        <v>709579.5188677574</v>
      </c>
      <c r="E69" s="524">
        <f>avgfiinc!AN62</f>
        <v>981833.31425378937</v>
      </c>
      <c r="F69" s="524">
        <f>avgfiinc!AO62</f>
        <v>663724.78745996871</v>
      </c>
      <c r="G69" s="62">
        <f>avgfiinc!AP62</f>
        <v>1273343.4627814705</v>
      </c>
      <c r="H69" s="534">
        <f>B69*0.001/'TD5'!B69</f>
        <v>2.6508106599521852E-2</v>
      </c>
      <c r="I69" s="545">
        <f>C69*0.001/'TD5'!B69</f>
        <v>2.9529635154631251E-2</v>
      </c>
      <c r="J69" s="551">
        <f>D69*0.001/'TD5'!C69</f>
        <v>2.2169842554376373E-2</v>
      </c>
      <c r="K69" s="544">
        <f>E69*0.001/'TD5'!D69</f>
        <v>2.2670392292866385E-2</v>
      </c>
      <c r="L69" s="551">
        <f>F69*0.001/'TD5'!E69</f>
        <v>4.2173150393409749E-2</v>
      </c>
      <c r="M69" s="552">
        <f>G69*0.001/'TD5'!F69</f>
        <v>2.8626100848896389E-2</v>
      </c>
    </row>
    <row r="70" spans="1:13" x14ac:dyDescent="0.2">
      <c r="A70" s="67">
        <v>1974</v>
      </c>
      <c r="B70" s="428">
        <f>avgfiinc!AK63</f>
        <v>733630.10686471406</v>
      </c>
      <c r="C70" s="319">
        <f>avgfiinc!AL63</f>
        <v>830045.45782399224</v>
      </c>
      <c r="D70" s="524">
        <f>avgfiinc!AM63</f>
        <v>674972.70684924617</v>
      </c>
      <c r="E70" s="524">
        <f>avgfiinc!AN63</f>
        <v>962334.91711725679</v>
      </c>
      <c r="F70" s="524">
        <f>avgfiinc!AO63</f>
        <v>609270.93766318064</v>
      </c>
      <c r="G70" s="62">
        <f>avgfiinc!AP63</f>
        <v>1208854.2613616921</v>
      </c>
      <c r="H70" s="534">
        <f>B70*0.001/'TD5'!B70</f>
        <v>2.5463637600410038E-2</v>
      </c>
      <c r="I70" s="545">
        <f>C70*0.001/'TD5'!B70</f>
        <v>2.881012724549236E-2</v>
      </c>
      <c r="J70" s="551">
        <f>D70*0.001/'TD5'!C70</f>
        <v>2.1298058140587269E-2</v>
      </c>
      <c r="K70" s="544">
        <f>E70*0.001/'TD5'!D70</f>
        <v>2.2529163018646159E-2</v>
      </c>
      <c r="L70" s="551">
        <f>F70*0.001/'TD5'!E70</f>
        <v>3.9004345291118625E-2</v>
      </c>
      <c r="M70" s="552">
        <f>G70*0.001/'TD5'!F70</f>
        <v>2.7597888312186562E-2</v>
      </c>
    </row>
    <row r="71" spans="1:13" x14ac:dyDescent="0.2">
      <c r="A71" s="67">
        <v>1975</v>
      </c>
      <c r="B71" s="428">
        <f>avgfiinc!AK64</f>
        <v>672617.74064868188</v>
      </c>
      <c r="C71" s="319">
        <f>avgfiinc!AL64</f>
        <v>770432.58191216644</v>
      </c>
      <c r="D71" s="524">
        <f>avgfiinc!AM64</f>
        <v>617671.14696965786</v>
      </c>
      <c r="E71" s="524">
        <f>avgfiinc!AN64</f>
        <v>894606.88641724526</v>
      </c>
      <c r="F71" s="524">
        <f>avgfiinc!AO64</f>
        <v>556492.46240078437</v>
      </c>
      <c r="G71" s="62">
        <f>avgfiinc!AP64</f>
        <v>1106229.455313511</v>
      </c>
      <c r="H71" s="534">
        <f>B71*0.001/'TD5'!B71</f>
        <v>2.4541966776070009E-2</v>
      </c>
      <c r="I71" s="545">
        <f>C71*0.001/'TD5'!B71</f>
        <v>2.8110960633085821E-2</v>
      </c>
      <c r="J71" s="551">
        <f>D71*0.001/'TD5'!C71</f>
        <v>2.0651763257461656E-2</v>
      </c>
      <c r="K71" s="544">
        <f>E71*0.001/'TD5'!D71</f>
        <v>2.2435512066081739E-2</v>
      </c>
      <c r="L71" s="551">
        <f>F71*0.001/'TD5'!E71</f>
        <v>3.6091113662536145E-2</v>
      </c>
      <c r="M71" s="552">
        <f>G71*0.001/'TD5'!F71</f>
        <v>2.6696101048699454E-2</v>
      </c>
    </row>
    <row r="72" spans="1:13" x14ac:dyDescent="0.2">
      <c r="A72" s="67">
        <v>1976</v>
      </c>
      <c r="B72" s="428">
        <f>avgfiinc!AK65</f>
        <v>700549.1792234634</v>
      </c>
      <c r="C72" s="319">
        <f>avgfiinc!AL65</f>
        <v>801457.12985472486</v>
      </c>
      <c r="D72" s="524">
        <f>avgfiinc!AM65</f>
        <v>644988.0661912089</v>
      </c>
      <c r="E72" s="524">
        <f>avgfiinc!AN65</f>
        <v>935221.19645101822</v>
      </c>
      <c r="F72" s="524">
        <f>avgfiinc!AO65</f>
        <v>578022.27061480749</v>
      </c>
      <c r="G72" s="62">
        <f>avgfiinc!AP65</f>
        <v>1149073.1111074011</v>
      </c>
      <c r="H72" s="534">
        <f>B72*0.001/'TD5'!B72</f>
        <v>2.4641919920846075E-2</v>
      </c>
      <c r="I72" s="545">
        <f>C72*0.001/'TD5'!B72</f>
        <v>2.8191371854525468E-2</v>
      </c>
      <c r="J72" s="551">
        <f>D72*0.001/'TD5'!C72</f>
        <v>2.077894377263334E-2</v>
      </c>
      <c r="K72" s="544">
        <f>E72*0.001/'TD5'!D72</f>
        <v>2.2758841898340879E-2</v>
      </c>
      <c r="L72" s="551">
        <f>F72*0.001/'TD5'!E72</f>
        <v>3.5323259004904635E-2</v>
      </c>
      <c r="M72" s="552">
        <f>G72*0.001/'TD5'!F72</f>
        <v>2.6855078114596864E-2</v>
      </c>
    </row>
    <row r="73" spans="1:13" x14ac:dyDescent="0.2">
      <c r="A73" s="67">
        <v>1977</v>
      </c>
      <c r="B73" s="428">
        <f>avgfiinc!AK66</f>
        <v>724709.00160505413</v>
      </c>
      <c r="C73" s="319">
        <f>avgfiinc!AL66</f>
        <v>829722.75319276331</v>
      </c>
      <c r="D73" s="524">
        <f>avgfiinc!AM66</f>
        <v>667975.63583934668</v>
      </c>
      <c r="E73" s="524">
        <f>avgfiinc!AN66</f>
        <v>973504.70091575349</v>
      </c>
      <c r="F73" s="524">
        <f>avgfiinc!AO66</f>
        <v>591633.89023137186</v>
      </c>
      <c r="G73" s="62">
        <f>avgfiinc!AP66</f>
        <v>1180157.2488517489</v>
      </c>
      <c r="H73" s="534">
        <f>B73*0.001/'TD5'!B73</f>
        <v>2.4935249249141478E-2</v>
      </c>
      <c r="I73" s="545">
        <f>C73*0.001/'TD5'!B73</f>
        <v>2.8548484443719598E-2</v>
      </c>
      <c r="J73" s="551">
        <f>D73*0.001/'TD5'!C73</f>
        <v>2.1082248302926477E-2</v>
      </c>
      <c r="K73" s="544">
        <f>E73*0.001/'TD5'!D73</f>
        <v>2.3316155749385278E-2</v>
      </c>
      <c r="L73" s="551">
        <f>F73*0.001/'TD5'!E73</f>
        <v>3.4826417582470633E-2</v>
      </c>
      <c r="M73" s="552">
        <f>G73*0.001/'TD5'!F73</f>
        <v>2.7285322211317183E-2</v>
      </c>
    </row>
    <row r="74" spans="1:13" x14ac:dyDescent="0.2">
      <c r="A74" s="67">
        <v>1978</v>
      </c>
      <c r="B74" s="428">
        <f>avgfiinc!AK67</f>
        <v>799432.21285169758</v>
      </c>
      <c r="C74" s="319">
        <f>avgfiinc!AL67</f>
        <v>906095.75074574095</v>
      </c>
      <c r="D74" s="524">
        <f>avgfiinc!AM67</f>
        <v>735067.46531289036</v>
      </c>
      <c r="E74" s="524">
        <f>avgfiinc!AN67</f>
        <v>1062109.8685423872</v>
      </c>
      <c r="F74" s="524">
        <f>avgfiinc!AO67</f>
        <v>649960.55235401937</v>
      </c>
      <c r="G74" s="62">
        <f>avgfiinc!AP67</f>
        <v>1292383.2347401434</v>
      </c>
      <c r="H74" s="534">
        <f>B74*0.001/'TD5'!B74</f>
        <v>2.6754095221559474E-2</v>
      </c>
      <c r="I74" s="545">
        <f>C74*0.001/'TD5'!B74</f>
        <v>3.032373677916711E-2</v>
      </c>
      <c r="J74" s="551">
        <f>D74*0.001/'TD5'!C74</f>
        <v>2.2463327214774956E-2</v>
      </c>
      <c r="K74" s="544">
        <f>E74*0.001/'TD5'!D74</f>
        <v>2.4881447572962626E-2</v>
      </c>
      <c r="L74" s="551">
        <f>F74*0.001/'TD5'!E74</f>
        <v>3.677568424921196E-2</v>
      </c>
      <c r="M74" s="552">
        <f>G74*0.001/'TD5'!F74</f>
        <v>2.9246075926257165E-2</v>
      </c>
    </row>
    <row r="75" spans="1:13" x14ac:dyDescent="0.2">
      <c r="A75" s="72">
        <v>1979</v>
      </c>
      <c r="B75" s="429">
        <f>avgfiinc!AK68</f>
        <v>997127.56432923186</v>
      </c>
      <c r="C75" s="320">
        <f>avgfiinc!AL68</f>
        <v>1099577.614455055</v>
      </c>
      <c r="D75" s="526">
        <f>avgfiinc!AM68</f>
        <v>897639.67782499571</v>
      </c>
      <c r="E75" s="526">
        <f>avgfiinc!AN68</f>
        <v>1262146.8611430028</v>
      </c>
      <c r="F75" s="526">
        <f>avgfiinc!AO68</f>
        <v>844556.94075083302</v>
      </c>
      <c r="G75" s="68">
        <f>avgfiinc!AP68</f>
        <v>1590876.8756772152</v>
      </c>
      <c r="H75" s="536">
        <f>B75*0.001/'TD5'!B75</f>
        <v>3.2426774501800537E-2</v>
      </c>
      <c r="I75" s="547">
        <f>C75*0.001/'TD5'!B75</f>
        <v>3.5758469253778465E-2</v>
      </c>
      <c r="J75" s="553">
        <f>D75*0.001/'TD5'!C75</f>
        <v>2.6749193668365475E-2</v>
      </c>
      <c r="K75" s="547">
        <f>E75*0.001/'TD5'!D75</f>
        <v>2.8985511511564251E-2</v>
      </c>
      <c r="L75" s="553">
        <f>F75*0.001/'TD5'!E75</f>
        <v>4.5264620333909988E-2</v>
      </c>
      <c r="M75" s="554">
        <f>G75*0.001/'TD5'!F75</f>
        <v>3.5134702920913696E-2</v>
      </c>
    </row>
    <row r="76" spans="1:13" x14ac:dyDescent="0.2">
      <c r="A76" s="67">
        <v>1980</v>
      </c>
      <c r="B76" s="428">
        <f>avgfiinc!AK69</f>
        <v>977810.08965460432</v>
      </c>
      <c r="C76" s="319">
        <f>avgfiinc!AL69</f>
        <v>1081508.7514269869</v>
      </c>
      <c r="D76" s="524">
        <f>avgfiinc!AM69</f>
        <v>903419.86706585018</v>
      </c>
      <c r="E76" s="524">
        <f>avgfiinc!AN69</f>
        <v>1271803.2097450707</v>
      </c>
      <c r="F76" s="524">
        <f>avgfiinc!AO69</f>
        <v>808629.4672858984</v>
      </c>
      <c r="G76" s="62">
        <f>avgfiinc!AP69</f>
        <v>1555728.9471851995</v>
      </c>
      <c r="H76" s="533">
        <f>B76*0.001/'TD5'!B76</f>
        <v>3.2121811062097549E-2</v>
      </c>
      <c r="I76" s="544">
        <f>C76*0.001/'TD5'!B76</f>
        <v>3.5528391599655158E-2</v>
      </c>
      <c r="J76" s="551">
        <f>D76*0.001/'TD5'!C76</f>
        <v>2.7318200096487995E-2</v>
      </c>
      <c r="K76" s="544">
        <f>E76*0.001/'TD5'!D76</f>
        <v>2.9775168746709824E-2</v>
      </c>
      <c r="L76" s="551">
        <f>F76*0.001/'TD5'!E76</f>
        <v>4.2762510478496552E-2</v>
      </c>
      <c r="M76" s="552">
        <f>G76*0.001/'TD5'!F76</f>
        <v>3.4898620098829269E-2</v>
      </c>
    </row>
    <row r="77" spans="1:13" x14ac:dyDescent="0.2">
      <c r="A77" s="67">
        <v>1981</v>
      </c>
      <c r="B77" s="428">
        <f>avgfiinc!AK70</f>
        <v>988569.59394445608</v>
      </c>
      <c r="C77" s="319">
        <f>avgfiinc!AL70</f>
        <v>1090260.8233728106</v>
      </c>
      <c r="D77" s="524">
        <f>avgfiinc!AM70</f>
        <v>911075.58508236881</v>
      </c>
      <c r="E77" s="524">
        <f>avgfiinc!AN70</f>
        <v>1275439.2188718223</v>
      </c>
      <c r="F77" s="524">
        <f>avgfiinc!AO70</f>
        <v>828875.79168197315</v>
      </c>
      <c r="G77" s="62">
        <f>avgfiinc!AP70</f>
        <v>1563521.8724007541</v>
      </c>
      <c r="H77" s="533">
        <f>B77*0.001/'TD5'!B77</f>
        <v>3.2800011336803443E-2</v>
      </c>
      <c r="I77" s="544">
        <f>C77*0.001/'TD5'!B77</f>
        <v>3.617405146360398E-2</v>
      </c>
      <c r="J77" s="551">
        <f>D77*0.001/'TD5'!C77</f>
        <v>2.7996489778161049E-2</v>
      </c>
      <c r="K77" s="544">
        <f>E77*0.001/'TD5'!D77</f>
        <v>3.0385406687855717E-2</v>
      </c>
      <c r="L77" s="551">
        <f>F77*0.001/'TD5'!E77</f>
        <v>4.3523438274860389E-2</v>
      </c>
      <c r="M77" s="552">
        <f>G77*0.001/'TD5'!F77</f>
        <v>3.5570017993450158E-2</v>
      </c>
    </row>
    <row r="78" spans="1:13" x14ac:dyDescent="0.2">
      <c r="A78" s="67">
        <v>1982</v>
      </c>
      <c r="B78" s="428">
        <f>avgfiinc!AK71</f>
        <v>1171200.8029785722</v>
      </c>
      <c r="C78" s="319">
        <f>avgfiinc!AL71</f>
        <v>1269857.672359121</v>
      </c>
      <c r="D78" s="524">
        <f>avgfiinc!AM71</f>
        <v>1084019.8652387378</v>
      </c>
      <c r="E78" s="524">
        <f>avgfiinc!AN71</f>
        <v>1482868.3173148546</v>
      </c>
      <c r="F78" s="524">
        <f>avgfiinc!AO71</f>
        <v>988102.23695026059</v>
      </c>
      <c r="G78" s="62">
        <f>avgfiinc!AP71</f>
        <v>1827602.5271634194</v>
      </c>
      <c r="H78" s="533">
        <f>B78*0.001/'TD5'!B78</f>
        <v>3.9647508412599564E-2</v>
      </c>
      <c r="I78" s="544">
        <f>C78*0.001/'TD5'!B78</f>
        <v>4.2987242341041565E-2</v>
      </c>
      <c r="J78" s="551">
        <f>D78*0.001/'TD5'!C78</f>
        <v>3.4143190830945969E-2</v>
      </c>
      <c r="K78" s="544">
        <f>E78*0.001/'TD5'!D78</f>
        <v>3.6147803068161011E-2</v>
      </c>
      <c r="L78" s="551">
        <f>F78*0.001/'TD5'!E78</f>
        <v>5.1858771592378616E-2</v>
      </c>
      <c r="M78" s="552">
        <f>G78*0.001/'TD5'!F78</f>
        <v>4.2518444359302514E-2</v>
      </c>
    </row>
    <row r="79" spans="1:13" x14ac:dyDescent="0.2">
      <c r="A79" s="67">
        <v>1983</v>
      </c>
      <c r="B79" s="428">
        <f>avgfiinc!AK72</f>
        <v>1292275.8131952467</v>
      </c>
      <c r="C79" s="319">
        <f>avgfiinc!AL72</f>
        <v>1389706.5197129734</v>
      </c>
      <c r="D79" s="524">
        <f>avgfiinc!AM72</f>
        <v>1207853.6176853129</v>
      </c>
      <c r="E79" s="524">
        <f>avgfiinc!AN72</f>
        <v>1640111.267372241</v>
      </c>
      <c r="F79" s="524">
        <f>avgfiinc!AO72</f>
        <v>1069992.2639066714</v>
      </c>
      <c r="G79" s="62">
        <f>avgfiinc!AP72</f>
        <v>2014096.8919452911</v>
      </c>
      <c r="H79" s="533">
        <f>B79*0.001/'TD5'!B79</f>
        <v>4.3507352471351624E-2</v>
      </c>
      <c r="I79" s="544">
        <f>C79*0.001/'TD5'!B79</f>
        <v>4.6787574887275696E-2</v>
      </c>
      <c r="J79" s="551">
        <f>D79*0.001/'TD5'!C79</f>
        <v>3.78531813621521E-2</v>
      </c>
      <c r="K79" s="544">
        <f>E79*0.001/'TD5'!D79</f>
        <v>4.0279228240251541E-2</v>
      </c>
      <c r="L79" s="551">
        <f>F79*0.001/'TD5'!E79</f>
        <v>5.4474774748086936E-2</v>
      </c>
      <c r="M79" s="552">
        <f>G79*0.001/'TD5'!F79</f>
        <v>4.6823762357234955E-2</v>
      </c>
    </row>
    <row r="80" spans="1:13" x14ac:dyDescent="0.2">
      <c r="A80" s="67">
        <v>1984</v>
      </c>
      <c r="B80" s="428">
        <f>avgfiinc!AK73</f>
        <v>1460795.0385188218</v>
      </c>
      <c r="C80" s="319">
        <f>avgfiinc!AL73</f>
        <v>1576432.5235870176</v>
      </c>
      <c r="D80" s="524">
        <f>avgfiinc!AM73</f>
        <v>1440154.0556560371</v>
      </c>
      <c r="E80" s="524">
        <f>avgfiinc!AN73</f>
        <v>1882998.0780185438</v>
      </c>
      <c r="F80" s="524">
        <f>avgfiinc!AO73</f>
        <v>1204987.3398739351</v>
      </c>
      <c r="G80" s="62">
        <f>avgfiinc!AP73</f>
        <v>2257109.4213031475</v>
      </c>
      <c r="H80" s="533">
        <f>B80*0.001/'TD5'!B80</f>
        <v>4.7382988035678877E-2</v>
      </c>
      <c r="I80" s="544">
        <f>C80*0.001/'TD5'!B80</f>
        <v>5.1133856177330024E-2</v>
      </c>
      <c r="J80" s="551">
        <f>D80*0.001/'TD5'!C80</f>
        <v>4.3405469506978989E-2</v>
      </c>
      <c r="K80" s="544">
        <f>E80*0.001/'TD5'!D80</f>
        <v>4.467837139964103E-2</v>
      </c>
      <c r="L80" s="551">
        <f>F80*0.001/'TD5'!E80</f>
        <v>5.9012256562709794E-2</v>
      </c>
      <c r="M80" s="552">
        <f>G80*0.001/'TD5'!F80</f>
        <v>5.0588097423315055E-2</v>
      </c>
    </row>
    <row r="81" spans="1:13" x14ac:dyDescent="0.2">
      <c r="A81" s="67">
        <v>1985</v>
      </c>
      <c r="B81" s="428">
        <f>avgfiinc!AK74</f>
        <v>1602152.6909275462</v>
      </c>
      <c r="C81" s="319">
        <f>avgfiinc!AL74</f>
        <v>1702150.049792941</v>
      </c>
      <c r="D81" s="524">
        <f>avgfiinc!AM74</f>
        <v>1573082.9815784986</v>
      </c>
      <c r="E81" s="524">
        <f>avgfiinc!AN74</f>
        <v>1985125.8555541879</v>
      </c>
      <c r="F81" s="524">
        <f>avgfiinc!AO74</f>
        <v>1377185.8506912868</v>
      </c>
      <c r="G81" s="62">
        <f>avgfiinc!AP74</f>
        <v>2473439.1539187678</v>
      </c>
      <c r="H81" s="533">
        <f>B81*0.001/'TD5'!B81</f>
        <v>5.0427380949258797E-2</v>
      </c>
      <c r="I81" s="544">
        <f>C81*0.001/'TD5'!B81</f>
        <v>5.3574774414300919E-2</v>
      </c>
      <c r="J81" s="551">
        <f>D81*0.001/'TD5'!C81</f>
        <v>4.6055998653173454E-2</v>
      </c>
      <c r="K81" s="544">
        <f>E81*0.001/'TD5'!D81</f>
        <v>4.5887332409620285E-2</v>
      </c>
      <c r="L81" s="551">
        <f>F81*0.001/'TD5'!E81</f>
        <v>6.472372263669969E-2</v>
      </c>
      <c r="M81" s="552">
        <f>G81*0.001/'TD5'!F81</f>
        <v>5.4031021893024424E-2</v>
      </c>
    </row>
    <row r="82" spans="1:13" x14ac:dyDescent="0.2">
      <c r="A82" s="67">
        <v>1986</v>
      </c>
      <c r="B82" s="428">
        <f>avgfiinc!AK75</f>
        <v>2304178.0128446971</v>
      </c>
      <c r="C82" s="319">
        <f>avgfiinc!AL75</f>
        <v>2391030.9273071075</v>
      </c>
      <c r="D82" s="524">
        <f>avgfiinc!AM75</f>
        <v>2320164.3226503101</v>
      </c>
      <c r="E82" s="524">
        <f>avgfiinc!AN75</f>
        <v>2758280.1430745441</v>
      </c>
      <c r="F82" s="524">
        <f>avgfiinc!AO75</f>
        <v>2048933.4086805994</v>
      </c>
      <c r="G82" s="62">
        <f>avgfiinc!AP75</f>
        <v>3505243.1792513328</v>
      </c>
      <c r="H82" s="533">
        <f>B82*0.001/'TD5'!B82</f>
        <v>6.8139202892780304E-2</v>
      </c>
      <c r="I82" s="544">
        <f>C82*0.001/'TD5'!B82</f>
        <v>7.0707619190216064E-2</v>
      </c>
      <c r="J82" s="551">
        <f>D82*0.001/'TD5'!C82</f>
        <v>6.385541707277298E-2</v>
      </c>
      <c r="K82" s="544">
        <f>E82*0.001/'TD5'!D82</f>
        <v>6.0673382133245482E-2</v>
      </c>
      <c r="L82" s="551">
        <f>F82*0.001/'TD5'!E82</f>
        <v>8.8037744164466858E-2</v>
      </c>
      <c r="M82" s="552">
        <f>G82*0.001/'TD5'!F82</f>
        <v>7.2494424879550948E-2</v>
      </c>
    </row>
    <row r="83" spans="1:13" x14ac:dyDescent="0.2">
      <c r="A83" s="67">
        <v>1987</v>
      </c>
      <c r="B83" s="428">
        <f>avgfiinc!AK76</f>
        <v>1524324.0208976544</v>
      </c>
      <c r="C83" s="319">
        <f>avgfiinc!AL76</f>
        <v>1699000.3717163452</v>
      </c>
      <c r="D83" s="524">
        <f>avgfiinc!AM76</f>
        <v>1552638.2659693009</v>
      </c>
      <c r="E83" s="524">
        <f>avgfiinc!AN76</f>
        <v>2160585.4140908476</v>
      </c>
      <c r="F83" s="524">
        <f>avgfiinc!AO76</f>
        <v>1094858.5410373143</v>
      </c>
      <c r="G83" s="62">
        <f>avgfiinc!AP76</f>
        <v>2365454.4688207489</v>
      </c>
      <c r="H83" s="533">
        <f>B83*0.001/'TD5'!B83</f>
        <v>4.6345025300979614E-2</v>
      </c>
      <c r="I83" s="544">
        <f>C83*0.001/'TD5'!B83</f>
        <v>5.1655825227499015E-2</v>
      </c>
      <c r="J83" s="551">
        <f>D83*0.001/'TD5'!C83</f>
        <v>4.3250035494565971E-2</v>
      </c>
      <c r="K83" s="544">
        <f>E83*0.001/'TD5'!D83</f>
        <v>4.8461120575666428E-2</v>
      </c>
      <c r="L83" s="551">
        <f>F83*0.001/'TD5'!E83</f>
        <v>4.9425538629293442E-2</v>
      </c>
      <c r="M83" s="552">
        <f>G83*0.001/'TD5'!F83</f>
        <v>5.0690632313489914E-2</v>
      </c>
    </row>
    <row r="84" spans="1:13" x14ac:dyDescent="0.2">
      <c r="A84" s="67">
        <v>1988</v>
      </c>
      <c r="B84" s="428">
        <f>avgfiinc!AK77</f>
        <v>2242707.8149042991</v>
      </c>
      <c r="C84" s="319">
        <f>avgfiinc!AL77</f>
        <v>2447479.4557782905</v>
      </c>
      <c r="D84" s="524">
        <f>avgfiinc!AM77</f>
        <v>2282064.4122823635</v>
      </c>
      <c r="E84" s="524">
        <f>avgfiinc!AN77</f>
        <v>3104461.4172593905</v>
      </c>
      <c r="F84" s="524">
        <f>avgfiinc!AO77</f>
        <v>1620575.0286576636</v>
      </c>
      <c r="G84" s="62">
        <f>avgfiinc!AP77</f>
        <v>3440856.8123048167</v>
      </c>
      <c r="H84" s="533">
        <f>B84*0.001/'TD5'!B84</f>
        <v>6.4517870545387268E-2</v>
      </c>
      <c r="I84" s="544">
        <f>C84*0.001/'TD5'!B84</f>
        <v>7.0408709347248077E-2</v>
      </c>
      <c r="J84" s="551">
        <f>D84*0.001/'TD5'!C84</f>
        <v>6.0091178864240653E-2</v>
      </c>
      <c r="K84" s="544">
        <f>E84*0.001/'TD5'!D84</f>
        <v>6.6043645143508911E-2</v>
      </c>
      <c r="L84" s="551">
        <f>F84*0.001/'TD5'!E84</f>
        <v>6.9143690168857561E-2</v>
      </c>
      <c r="M84" s="552">
        <f>G84*0.001/'TD5'!F84</f>
        <v>6.9951117038726807E-2</v>
      </c>
    </row>
    <row r="85" spans="1:13" x14ac:dyDescent="0.2">
      <c r="A85" s="72">
        <v>1989</v>
      </c>
      <c r="B85" s="429">
        <f>avgfiinc!AK78</f>
        <v>1982236.5016029878</v>
      </c>
      <c r="C85" s="320">
        <f>avgfiinc!AL78</f>
        <v>2165352.7130433582</v>
      </c>
      <c r="D85" s="526">
        <f>avgfiinc!AM78</f>
        <v>2020019.0160178004</v>
      </c>
      <c r="E85" s="526">
        <f>avgfiinc!AN78</f>
        <v>2740373.8375339466</v>
      </c>
      <c r="F85" s="526">
        <f>avgfiinc!AO78</f>
        <v>1432868.0210808029</v>
      </c>
      <c r="G85" s="68">
        <f>avgfiinc!AP78</f>
        <v>3038449.1568312519</v>
      </c>
      <c r="H85" s="536">
        <f>B85*0.001/'TD5'!B85</f>
        <v>5.6968696415424354E-2</v>
      </c>
      <c r="I85" s="547">
        <f>C85*0.001/'TD5'!B85</f>
        <v>6.2231384217739105E-2</v>
      </c>
      <c r="J85" s="553">
        <f>D85*0.001/'TD5'!C85</f>
        <v>5.317617580294607E-2</v>
      </c>
      <c r="K85" s="547">
        <f>E85*0.001/'TD5'!D85</f>
        <v>5.8804601430892944E-2</v>
      </c>
      <c r="L85" s="553">
        <f>F85*0.001/'TD5'!E85</f>
        <v>5.983656644821167E-2</v>
      </c>
      <c r="M85" s="554">
        <f>G85*0.001/'TD5'!F85</f>
        <v>6.1998002231121063E-2</v>
      </c>
    </row>
    <row r="86" spans="1:13" x14ac:dyDescent="0.2">
      <c r="A86" s="67">
        <v>1990</v>
      </c>
      <c r="B86" s="428">
        <f>avgfiinc!AK79</f>
        <v>1909403.7214295659</v>
      </c>
      <c r="C86" s="319">
        <f>avgfiinc!AL79</f>
        <v>2107862.8387168227</v>
      </c>
      <c r="D86" s="524">
        <f>avgfiinc!AM79</f>
        <v>1962556.83413312</v>
      </c>
      <c r="E86" s="524">
        <f>avgfiinc!AN79</f>
        <v>2715015.9832086717</v>
      </c>
      <c r="F86" s="524">
        <f>avgfiinc!AO79</f>
        <v>1314320.6557267187</v>
      </c>
      <c r="G86" s="62">
        <f>avgfiinc!AP79</f>
        <v>2922909.3892353163</v>
      </c>
      <c r="H86" s="533">
        <f>B86*0.001/'TD5'!B86</f>
        <v>5.5202480405569077E-2</v>
      </c>
      <c r="I86" s="544">
        <f>C86*0.001/'TD5'!B86</f>
        <v>6.0940101742744453E-2</v>
      </c>
      <c r="J86" s="551">
        <f>D86*0.001/'TD5'!C86</f>
        <v>5.1842492073774338E-2</v>
      </c>
      <c r="K86" s="544">
        <f>E86*0.001/'TD5'!D86</f>
        <v>5.8644257485866547E-2</v>
      </c>
      <c r="L86" s="551">
        <f>F86*0.001/'TD5'!E86</f>
        <v>5.5197000503540039E-2</v>
      </c>
      <c r="M86" s="552">
        <f>G86*0.001/'TD5'!F86</f>
        <v>6.0173187404870973E-2</v>
      </c>
    </row>
    <row r="87" spans="1:13" x14ac:dyDescent="0.2">
      <c r="A87" s="67">
        <v>1991</v>
      </c>
      <c r="B87" s="428">
        <f>avgfiinc!AK80</f>
        <v>1616648.4453696327</v>
      </c>
      <c r="C87" s="319">
        <f>avgfiinc!AL80</f>
        <v>1803760.2812562643</v>
      </c>
      <c r="D87" s="524">
        <f>avgfiinc!AM80</f>
        <v>1676496.1276527587</v>
      </c>
      <c r="E87" s="524">
        <f>avgfiinc!AN80</f>
        <v>2333447.3406728851</v>
      </c>
      <c r="F87" s="524">
        <f>avgfiinc!AO80</f>
        <v>1099493.4842955088</v>
      </c>
      <c r="G87" s="62">
        <f>avgfiinc!AP80</f>
        <v>2486494.5370397368</v>
      </c>
      <c r="H87" s="533">
        <f>B87*0.001/'TD5'!B87</f>
        <v>4.8327527940273285E-2</v>
      </c>
      <c r="I87" s="544">
        <f>C87*0.001/'TD5'!B87</f>
        <v>5.392098426818847E-2</v>
      </c>
      <c r="J87" s="551">
        <f>D87*0.001/'TD5'!C87</f>
        <v>4.5641690492629998E-2</v>
      </c>
      <c r="K87" s="544">
        <f>E87*0.001/'TD5'!D87</f>
        <v>5.2534662187099464E-2</v>
      </c>
      <c r="L87" s="551">
        <f>F87*0.001/'TD5'!E87</f>
        <v>4.7090496867895126E-2</v>
      </c>
      <c r="M87" s="552">
        <f>G87*0.001/'TD5'!F87</f>
        <v>5.3093381226062775E-2</v>
      </c>
    </row>
    <row r="88" spans="1:13" x14ac:dyDescent="0.2">
      <c r="A88" s="67">
        <v>1992</v>
      </c>
      <c r="B88" s="428">
        <f>avgfiinc!AK81</f>
        <v>1940105.2048454236</v>
      </c>
      <c r="C88" s="319">
        <f>avgfiinc!AL81</f>
        <v>2160391.9257098339</v>
      </c>
      <c r="D88" s="524">
        <f>avgfiinc!AM81</f>
        <v>2042904.0407535457</v>
      </c>
      <c r="E88" s="524">
        <f>avgfiinc!AN81</f>
        <v>2900385.5591632733</v>
      </c>
      <c r="F88" s="524">
        <f>avgfiinc!AO81</f>
        <v>1222937.8379752808</v>
      </c>
      <c r="G88" s="62">
        <f>avgfiinc!AP81</f>
        <v>2956741.6285503157</v>
      </c>
      <c r="H88" s="533">
        <f>B88*0.001/'TD5'!B88</f>
        <v>5.7369701564311981E-2</v>
      </c>
      <c r="I88" s="544">
        <f>C88*0.001/'TD5'!B88</f>
        <v>6.3883669674396501E-2</v>
      </c>
      <c r="J88" s="551">
        <f>D88*0.001/'TD5'!C88</f>
        <v>5.4759424179792411E-2</v>
      </c>
      <c r="K88" s="544">
        <f>E88*0.001/'TD5'!D88</f>
        <v>6.4536802470684052E-2</v>
      </c>
      <c r="L88" s="551">
        <f>F88*0.001/'TD5'!E88</f>
        <v>5.1687568426132209E-2</v>
      </c>
      <c r="M88" s="552">
        <f>G88*0.001/'TD5'!F88</f>
        <v>6.2769167125225067E-2</v>
      </c>
    </row>
    <row r="89" spans="1:13" x14ac:dyDescent="0.2">
      <c r="A89" s="67">
        <v>1993</v>
      </c>
      <c r="B89" s="428">
        <f>avgfiinc!AK82</f>
        <v>1829642.9703936605</v>
      </c>
      <c r="C89" s="319">
        <f>avgfiinc!AL82</f>
        <v>2031694.3096689116</v>
      </c>
      <c r="D89" s="524">
        <f>avgfiinc!AM82</f>
        <v>1912373.1920920785</v>
      </c>
      <c r="E89" s="524">
        <f>avgfiinc!AN82</f>
        <v>2646951.3896391145</v>
      </c>
      <c r="F89" s="524">
        <f>avgfiinc!AO82</f>
        <v>1247171.0675075182</v>
      </c>
      <c r="G89" s="62">
        <f>avgfiinc!AP82</f>
        <v>2786735.1477587712</v>
      </c>
      <c r="H89" s="533">
        <f>B89*0.001/'TD5'!B89</f>
        <v>5.46761490404606E-2</v>
      </c>
      <c r="I89" s="544">
        <f>C89*0.001/'TD5'!B89</f>
        <v>6.0714151710271842E-2</v>
      </c>
      <c r="J89" s="551">
        <f>D89*0.001/'TD5'!C89</f>
        <v>5.1536679267883301E-2</v>
      </c>
      <c r="K89" s="544">
        <f>E89*0.001/'TD5'!D89</f>
        <v>5.9028673917055123E-2</v>
      </c>
      <c r="L89" s="551">
        <f>F89*0.001/'TD5'!E89</f>
        <v>5.3840454667806625E-2</v>
      </c>
      <c r="M89" s="552">
        <f>G89*0.001/'TD5'!F89</f>
        <v>5.9858471155166626E-2</v>
      </c>
    </row>
    <row r="90" spans="1:13" x14ac:dyDescent="0.2">
      <c r="A90" s="67">
        <v>1994</v>
      </c>
      <c r="B90" s="428">
        <f>avgfiinc!AK83</f>
        <v>1851340.9935936162</v>
      </c>
      <c r="C90" s="319">
        <f>avgfiinc!AL83</f>
        <v>2043888.3941872865</v>
      </c>
      <c r="D90" s="524">
        <f>avgfiinc!AM83</f>
        <v>1923000.1533157907</v>
      </c>
      <c r="E90" s="524">
        <f>avgfiinc!AN83</f>
        <v>2632880.0524841365</v>
      </c>
      <c r="F90" s="524">
        <f>avgfiinc!AO83</f>
        <v>1289583.4540791498</v>
      </c>
      <c r="G90" s="62">
        <f>avgfiinc!AP83</f>
        <v>2810152.6287644813</v>
      </c>
      <c r="H90" s="533">
        <f>B90*0.001/'TD5'!B90</f>
        <v>5.4595496505498886E-2</v>
      </c>
      <c r="I90" s="544">
        <f>C90*0.001/'TD5'!B90</f>
        <v>6.027366220951081E-2</v>
      </c>
      <c r="J90" s="551">
        <f>D90*0.001/'TD5'!C90</f>
        <v>5.1086656749248505E-2</v>
      </c>
      <c r="K90" s="544">
        <f>E90*0.001/'TD5'!D90</f>
        <v>5.7961791753768928E-2</v>
      </c>
      <c r="L90" s="551">
        <f>F90*0.001/'TD5'!E90</f>
        <v>5.5165771394968033E-2</v>
      </c>
      <c r="M90" s="552">
        <f>G90*0.001/'TD5'!F90</f>
        <v>5.9721522033214576E-2</v>
      </c>
    </row>
    <row r="91" spans="1:13" x14ac:dyDescent="0.2">
      <c r="A91" s="67">
        <v>1995</v>
      </c>
      <c r="B91" s="428">
        <f>avgfiinc!AK84</f>
        <v>2059146.157549378</v>
      </c>
      <c r="C91" s="319">
        <f>avgfiinc!AL84</f>
        <v>2266049.3616616037</v>
      </c>
      <c r="D91" s="524">
        <f>avgfiinc!AM84</f>
        <v>2161783.732508651</v>
      </c>
      <c r="E91" s="524">
        <f>avgfiinc!AN84</f>
        <v>2924980.9027210725</v>
      </c>
      <c r="F91" s="524">
        <f>avgfiinc!AO84</f>
        <v>1436714.6660808786</v>
      </c>
      <c r="G91" s="62">
        <f>avgfiinc!AP84</f>
        <v>3123779.4160217741</v>
      </c>
      <c r="H91" s="533">
        <f>B91*0.001/'TD5'!B91</f>
        <v>5.864216014742852E-2</v>
      </c>
      <c r="I91" s="544">
        <f>C91*0.001/'TD5'!B91</f>
        <v>6.4534530043601976E-2</v>
      </c>
      <c r="J91" s="551">
        <f>D91*0.001/'TD5'!C91</f>
        <v>5.5622659623622894E-2</v>
      </c>
      <c r="K91" s="544">
        <f>E91*0.001/'TD5'!D91</f>
        <v>6.2624312937259674E-2</v>
      </c>
      <c r="L91" s="551">
        <f>F91*0.001/'TD5'!E91</f>
        <v>5.8326628059148782E-2</v>
      </c>
      <c r="M91" s="552">
        <f>G91*0.001/'TD5'!F91</f>
        <v>6.4191073179244995E-2</v>
      </c>
    </row>
    <row r="92" spans="1:13" x14ac:dyDescent="0.2">
      <c r="A92" s="67">
        <v>1996</v>
      </c>
      <c r="B92" s="428">
        <f>avgfiinc!AK85</f>
        <v>2537938.3943534456</v>
      </c>
      <c r="C92" s="319">
        <f>avgfiinc!AL85</f>
        <v>2751577.1404276523</v>
      </c>
      <c r="D92" s="524">
        <f>avgfiinc!AM85</f>
        <v>2637793.8303786707</v>
      </c>
      <c r="E92" s="524">
        <f>avgfiinc!AN85</f>
        <v>3525094.4978408362</v>
      </c>
      <c r="F92" s="524">
        <f>avgfiinc!AO85</f>
        <v>1814346.632947769</v>
      </c>
      <c r="G92" s="62">
        <f>avgfiinc!AP85</f>
        <v>3813051.9731191527</v>
      </c>
      <c r="H92" s="533">
        <f>B92*0.001/'TD5'!B92</f>
        <v>6.8890422582626357E-2</v>
      </c>
      <c r="I92" s="544">
        <f>C92*0.001/'TD5'!B92</f>
        <v>7.4689485132694258E-2</v>
      </c>
      <c r="J92" s="551">
        <f>D92*0.001/'TD5'!C92</f>
        <v>6.5724380314350128E-2</v>
      </c>
      <c r="K92" s="544">
        <f>E92*0.001/'TD5'!D92</f>
        <v>7.3076382279396057E-2</v>
      </c>
      <c r="L92" s="551">
        <f>F92*0.001/'TD5'!E92</f>
        <v>6.8933956325054169E-2</v>
      </c>
      <c r="M92" s="552">
        <f>G92*0.001/'TD5'!F92</f>
        <v>7.5186103582382202E-2</v>
      </c>
    </row>
    <row r="93" spans="1:13" x14ac:dyDescent="0.2">
      <c r="A93" s="67">
        <v>1997</v>
      </c>
      <c r="B93" s="428">
        <f>avgfiinc!AK86</f>
        <v>3037225.0505085881</v>
      </c>
      <c r="C93" s="319">
        <f>avgfiinc!AL86</f>
        <v>3267147.3418920212</v>
      </c>
      <c r="D93" s="524">
        <f>avgfiinc!AM86</f>
        <v>3162824.3338749027</v>
      </c>
      <c r="E93" s="524">
        <f>avgfiinc!AN86</f>
        <v>4199326.6802616483</v>
      </c>
      <c r="F93" s="524">
        <f>avgfiinc!AO86</f>
        <v>2183794.9877238139</v>
      </c>
      <c r="G93" s="62">
        <f>avgfiinc!AP86</f>
        <v>4547296.0642557163</v>
      </c>
      <c r="H93" s="533">
        <f>B93*0.001/'TD5'!B93</f>
        <v>7.7731803059577942E-2</v>
      </c>
      <c r="I93" s="544">
        <f>C93*0.001/'TD5'!B93</f>
        <v>8.3616212010383606E-2</v>
      </c>
      <c r="J93" s="551">
        <f>D93*0.001/'TD5'!C93</f>
        <v>7.4619702994823442E-2</v>
      </c>
      <c r="K93" s="544">
        <f>E93*0.001/'TD5'!D93</f>
        <v>8.1976130604743958E-2</v>
      </c>
      <c r="L93" s="551">
        <f>F93*0.001/'TD5'!E93</f>
        <v>7.790655642747879E-2</v>
      </c>
      <c r="M93" s="552">
        <f>G93*0.001/'TD5'!F93</f>
        <v>8.4616906940937042E-2</v>
      </c>
    </row>
    <row r="94" spans="1:13" x14ac:dyDescent="0.2">
      <c r="A94" s="67">
        <v>1998</v>
      </c>
      <c r="B94" s="428">
        <f>avgfiinc!AK87</f>
        <v>3551288.7032325948</v>
      </c>
      <c r="C94" s="319">
        <f>avgfiinc!AL87</f>
        <v>3801402.0474583665</v>
      </c>
      <c r="D94" s="524">
        <f>avgfiinc!AM87</f>
        <v>3695912.7442512712</v>
      </c>
      <c r="E94" s="524">
        <f>avgfiinc!AN87</f>
        <v>4834839.1361414753</v>
      </c>
      <c r="F94" s="524">
        <f>avgfiinc!AO87</f>
        <v>2620565.5988642829</v>
      </c>
      <c r="G94" s="62">
        <f>avgfiinc!AP87</f>
        <v>5285169.4792454466</v>
      </c>
      <c r="H94" s="533">
        <f>B94*0.001/'TD5'!B94</f>
        <v>8.5715919733047485E-2</v>
      </c>
      <c r="I94" s="544">
        <f>C94*0.001/'TD5'!B94</f>
        <v>9.1752797365188613E-2</v>
      </c>
      <c r="J94" s="551">
        <f>D94*0.001/'TD5'!C94</f>
        <v>8.2428492605686188E-2</v>
      </c>
      <c r="K94" s="544">
        <f>E94*0.001/'TD5'!D94</f>
        <v>8.9618071913719177E-2</v>
      </c>
      <c r="L94" s="551">
        <f>F94*0.001/'TD5'!E94</f>
        <v>8.7315171957015991E-2</v>
      </c>
      <c r="M94" s="552">
        <f>G94*0.001/'TD5'!F94</f>
        <v>9.3034431338310242E-2</v>
      </c>
    </row>
    <row r="95" spans="1:13" x14ac:dyDescent="0.2">
      <c r="A95" s="72">
        <v>1999</v>
      </c>
      <c r="B95" s="429">
        <f>avgfiinc!AK88</f>
        <v>4036015.5155826355</v>
      </c>
      <c r="C95" s="320">
        <f>avgfiinc!AL88</f>
        <v>4311045.8902848037</v>
      </c>
      <c r="D95" s="526">
        <f>avgfiinc!AM88</f>
        <v>4247305.9361401722</v>
      </c>
      <c r="E95" s="526">
        <f>avgfiinc!AN88</f>
        <v>5623374.7372768298</v>
      </c>
      <c r="F95" s="526">
        <f>avgfiinc!AO88</f>
        <v>2843500.7156676655</v>
      </c>
      <c r="G95" s="68">
        <f>avgfiinc!AP88</f>
        <v>5972192.8702129349</v>
      </c>
      <c r="H95" s="536">
        <f>B95*0.001/'TD5'!B95</f>
        <v>9.2689402401447282E-2</v>
      </c>
      <c r="I95" s="547">
        <f>C95*0.001/'TD5'!B95</f>
        <v>9.9005632102489458E-2</v>
      </c>
      <c r="J95" s="553">
        <f>D95*0.001/'TD5'!C95</f>
        <v>9.0279698371887221E-2</v>
      </c>
      <c r="K95" s="547">
        <f>E95*0.001/'TD5'!D95</f>
        <v>9.9097050726413755E-2</v>
      </c>
      <c r="L95" s="553">
        <f>F95*0.001/'TD5'!E95</f>
        <v>9.0196117758750929E-2</v>
      </c>
      <c r="M95" s="554">
        <f>G95*0.001/'TD5'!F95</f>
        <v>0.100453183054924</v>
      </c>
    </row>
    <row r="96" spans="1:13" x14ac:dyDescent="0.2">
      <c r="A96" s="77">
        <v>2000</v>
      </c>
      <c r="B96" s="430">
        <f>avgfiinc!AK89</f>
        <v>4721187.0894750617</v>
      </c>
      <c r="C96" s="321">
        <f>avgfiinc!AL89</f>
        <v>5025323.9407440089</v>
      </c>
      <c r="D96" s="528">
        <f>avgfiinc!AM89</f>
        <v>4881354.9500523712</v>
      </c>
      <c r="E96" s="528">
        <f>avgfiinc!AN89</f>
        <v>6475729.1522690272</v>
      </c>
      <c r="F96" s="528">
        <f>avgfiinc!AO89</f>
        <v>3407623.4823011137</v>
      </c>
      <c r="G96" s="74">
        <f>avgfiinc!AP89</f>
        <v>6949819.3966644416</v>
      </c>
      <c r="H96" s="537">
        <f>B96*0.001/'TD5'!B96</f>
        <v>0.10359926521778107</v>
      </c>
      <c r="I96" s="548">
        <f>C96*0.001/'TD5'!B96</f>
        <v>0.11027308553457257</v>
      </c>
      <c r="J96" s="555">
        <f>D96*0.001/'TD5'!C96</f>
        <v>0.10022715479135515</v>
      </c>
      <c r="K96" s="548">
        <f>E96*0.001/'TD5'!D96</f>
        <v>0.10987176746129992</v>
      </c>
      <c r="L96" s="555">
        <f>F96*0.001/'TD5'!E96</f>
        <v>0.10230389237403868</v>
      </c>
      <c r="M96" s="556">
        <f>G96*0.001/'TD5'!F96</f>
        <v>0.11187896132469177</v>
      </c>
    </row>
    <row r="97" spans="1:13" x14ac:dyDescent="0.2">
      <c r="A97" s="67">
        <v>2001</v>
      </c>
      <c r="B97" s="428">
        <f>avgfiinc!AK90</f>
        <v>3392375.7263250477</v>
      </c>
      <c r="C97" s="319">
        <f>avgfiinc!AL90</f>
        <v>3690417.0160905453</v>
      </c>
      <c r="D97" s="524">
        <f>avgfiinc!AM90</f>
        <v>3475960.2331842552</v>
      </c>
      <c r="E97" s="524">
        <f>avgfiinc!AN90</f>
        <v>4828234.7686023237</v>
      </c>
      <c r="F97" s="524">
        <f>avgfiinc!AO90</f>
        <v>2361249.0262094117</v>
      </c>
      <c r="G97" s="62">
        <f>avgfiinc!AP90</f>
        <v>5044961.1254300205</v>
      </c>
      <c r="H97" s="533">
        <f>B97*0.001/'TD5'!B97</f>
        <v>7.9511873424053192E-2</v>
      </c>
      <c r="I97" s="544">
        <f>C97*0.001/'TD5'!B97</f>
        <v>8.6497485637664809E-2</v>
      </c>
      <c r="J97" s="551">
        <f>D97*0.001/'TD5'!C97</f>
        <v>7.5784727931022644E-2</v>
      </c>
      <c r="K97" s="544">
        <f>E97*0.001/'TD5'!D97</f>
        <v>8.6902894079685225E-2</v>
      </c>
      <c r="L97" s="551">
        <f>F97*0.001/'TD5'!E97</f>
        <v>7.656486332416533E-2</v>
      </c>
      <c r="M97" s="552">
        <f>G97*0.001/'TD5'!F97</f>
        <v>8.6548283696174635E-2</v>
      </c>
    </row>
    <row r="98" spans="1:13" x14ac:dyDescent="0.2">
      <c r="A98" s="67">
        <v>2002</v>
      </c>
      <c r="B98" s="428">
        <f>avgfiinc!AK91</f>
        <v>2835072.2052015178</v>
      </c>
      <c r="C98" s="319">
        <f>avgfiinc!AL91</f>
        <v>3113257.6526804273</v>
      </c>
      <c r="D98" s="524">
        <f>avgfiinc!AM91</f>
        <v>2843580.9872042085</v>
      </c>
      <c r="E98" s="524">
        <f>avgfiinc!AN91</f>
        <v>4032750.0861263364</v>
      </c>
      <c r="F98" s="524">
        <f>avgfiinc!AO91</f>
        <v>2003420.8313413467</v>
      </c>
      <c r="G98" s="62">
        <f>avgfiinc!AP91</f>
        <v>4225321.3231418915</v>
      </c>
      <c r="H98" s="533">
        <f>B98*0.001/'TD5'!B98</f>
        <v>6.9811455905437469E-2</v>
      </c>
      <c r="I98" s="544">
        <f>C98*0.001/'TD5'!B98</f>
        <v>7.6661556959152208E-2</v>
      </c>
      <c r="J98" s="551">
        <f>D98*0.001/'TD5'!C98</f>
        <v>6.5012663602828979E-2</v>
      </c>
      <c r="K98" s="544">
        <f>E98*0.001/'TD5'!D98</f>
        <v>7.654842734336853E-2</v>
      </c>
      <c r="L98" s="551">
        <f>F98*0.001/'TD5'!E98</f>
        <v>6.7848451435565962E-2</v>
      </c>
      <c r="M98" s="552">
        <f>G98*0.001/'TD5'!F98</f>
        <v>7.6319940388202653E-2</v>
      </c>
    </row>
    <row r="99" spans="1:13" x14ac:dyDescent="0.2">
      <c r="A99" s="67">
        <v>2003</v>
      </c>
      <c r="B99" s="428">
        <f>avgfiinc!AK92</f>
        <v>3032524.9689240563</v>
      </c>
      <c r="C99" s="319">
        <f>avgfiinc!AL92</f>
        <v>3299301.6292318245</v>
      </c>
      <c r="D99" s="524">
        <f>avgfiinc!AM92</f>
        <v>3054709.3695668699</v>
      </c>
      <c r="E99" s="524">
        <f>avgfiinc!AN92</f>
        <v>4262980.3455969375</v>
      </c>
      <c r="F99" s="524">
        <f>avgfiinc!AO92</f>
        <v>2164233.4914958701</v>
      </c>
      <c r="G99" s="62">
        <f>avgfiinc!AP92</f>
        <v>4507988.3154886151</v>
      </c>
      <c r="H99" s="533">
        <f>B99*0.001/'TD5'!B99</f>
        <v>7.4822477996349321E-2</v>
      </c>
      <c r="I99" s="544">
        <f>C99*0.001/'TD5'!B99</f>
        <v>8.1404745578765869E-2</v>
      </c>
      <c r="J99" s="551">
        <f>D99*0.001/'TD5'!C99</f>
        <v>6.99424147605896E-2</v>
      </c>
      <c r="K99" s="544">
        <f>E99*0.001/'TD5'!D99</f>
        <v>8.1754550337791471E-2</v>
      </c>
      <c r="L99" s="551">
        <f>F99*0.001/'TD5'!E99</f>
        <v>7.2484679520130157E-2</v>
      </c>
      <c r="M99" s="552">
        <f>G99*0.001/'TD5'!F99</f>
        <v>8.1551261246204376E-2</v>
      </c>
    </row>
    <row r="100" spans="1:13" x14ac:dyDescent="0.2">
      <c r="A100" s="67">
        <v>2004</v>
      </c>
      <c r="B100" s="428">
        <f>avgfiinc!AK93</f>
        <v>3845275.5054974509</v>
      </c>
      <c r="C100" s="319">
        <f>avgfiinc!AL93</f>
        <v>4129225.6060706927</v>
      </c>
      <c r="D100" s="524">
        <f>avgfiinc!AM93</f>
        <v>3865192.8168207211</v>
      </c>
      <c r="E100" s="524">
        <f>avgfiinc!AN93</f>
        <v>5257857.4980246043</v>
      </c>
      <c r="F100" s="524">
        <f>avgfiinc!AO93</f>
        <v>2840803.0726797599</v>
      </c>
      <c r="G100" s="62">
        <f>avgfiinc!AP93</f>
        <v>5686964.1619773079</v>
      </c>
      <c r="H100" s="533">
        <f>B100*0.001/'TD5'!B100</f>
        <v>9.000551700592041E-2</v>
      </c>
      <c r="I100" s="544">
        <f>C100*0.001/'TD5'!B100</f>
        <v>9.6651874482631697E-2</v>
      </c>
      <c r="J100" s="551">
        <f>D100*0.001/'TD5'!C100</f>
        <v>8.45988765358925E-2</v>
      </c>
      <c r="K100" s="544">
        <f>E100*0.001/'TD5'!D100</f>
        <v>9.5945611596107469E-2</v>
      </c>
      <c r="L100" s="551">
        <f>F100*0.001/'TD5'!E100</f>
        <v>8.9718990027904524E-2</v>
      </c>
      <c r="M100" s="552">
        <f>G100*0.001/'TD5'!F100</f>
        <v>9.7676232457160936E-2</v>
      </c>
    </row>
    <row r="101" spans="1:13" x14ac:dyDescent="0.2">
      <c r="A101" s="67">
        <v>2005</v>
      </c>
      <c r="B101" s="428">
        <f>avgfiinc!AK94</f>
        <v>4712609.5613550842</v>
      </c>
      <c r="C101" s="319">
        <f>avgfiinc!AL94</f>
        <v>5006482.4444159986</v>
      </c>
      <c r="D101" s="524">
        <f>avgfiinc!AM94</f>
        <v>4816185.6986390594</v>
      </c>
      <c r="E101" s="524">
        <f>avgfiinc!AN94</f>
        <v>6358419.3163679522</v>
      </c>
      <c r="F101" s="524">
        <f>avgfiinc!AO94</f>
        <v>3494576.3546423581</v>
      </c>
      <c r="G101" s="62">
        <f>avgfiinc!AP94</f>
        <v>6917592.0828212984</v>
      </c>
      <c r="H101" s="533">
        <f>B101*0.001/'TD5'!B101</f>
        <v>0.10581239312887193</v>
      </c>
      <c r="I101" s="544">
        <f>C101*0.001/'TD5'!B101</f>
        <v>0.11241073161363602</v>
      </c>
      <c r="J101" s="551">
        <f>D101*0.001/'TD5'!C101</f>
        <v>0.10158777981996538</v>
      </c>
      <c r="K101" s="544">
        <f>E101*0.001/'TD5'!D101</f>
        <v>0.11104995012283325</v>
      </c>
      <c r="L101" s="551">
        <f>F101*0.001/'TD5'!E101</f>
        <v>0.10641507804393768</v>
      </c>
      <c r="M101" s="552">
        <f>G101*0.001/'TD5'!F101</f>
        <v>0.11448153108358385</v>
      </c>
    </row>
    <row r="102" spans="1:13" x14ac:dyDescent="0.2">
      <c r="A102" s="67">
        <v>2006</v>
      </c>
      <c r="B102" s="428">
        <f>avgfiinc!AK95</f>
        <v>5117303.7637589891</v>
      </c>
      <c r="C102" s="319">
        <f>avgfiinc!AL95</f>
        <v>5414747.591309974</v>
      </c>
      <c r="D102" s="524">
        <f>avgfiinc!AM95</f>
        <v>5134933.1165738041</v>
      </c>
      <c r="E102" s="524">
        <f>avgfiinc!AN95</f>
        <v>6717324.4624177795</v>
      </c>
      <c r="F102" s="524">
        <f>avgfiinc!AO95</f>
        <v>3951361.7933375146</v>
      </c>
      <c r="G102" s="62">
        <f>avgfiinc!AP95</f>
        <v>7491579.0170280058</v>
      </c>
      <c r="H102" s="533">
        <f>B102*0.001/'TD5'!B102</f>
        <v>0.11044797301292422</v>
      </c>
      <c r="I102" s="544">
        <f>C102*0.001/'TD5'!B102</f>
        <v>0.11686777323484422</v>
      </c>
      <c r="J102" s="551">
        <f>D102*0.001/'TD5'!C102</f>
        <v>0.10482440888881682</v>
      </c>
      <c r="K102" s="544">
        <f>E102*0.001/'TD5'!D102</f>
        <v>0.11409958451986313</v>
      </c>
      <c r="L102" s="551">
        <f>F102*0.001/'TD5'!E102</f>
        <v>0.11338968575000763</v>
      </c>
      <c r="M102" s="552">
        <f>G102*0.001/'TD5'!F102</f>
        <v>0.11918225139379504</v>
      </c>
    </row>
    <row r="103" spans="1:13" x14ac:dyDescent="0.2">
      <c r="A103" s="67">
        <v>2007</v>
      </c>
      <c r="B103" s="428">
        <f>avgfiinc!AK96</f>
        <v>5623581.971804156</v>
      </c>
      <c r="C103" s="319">
        <f>avgfiinc!AL96</f>
        <v>5933947.6105905734</v>
      </c>
      <c r="D103" s="524">
        <f>avgfiinc!AM96</f>
        <v>5819903.9061238989</v>
      </c>
      <c r="E103" s="524">
        <f>avgfiinc!AN96</f>
        <v>7423003.4338556835</v>
      </c>
      <c r="F103" s="524">
        <f>avgfiinc!AO96</f>
        <v>4294591.012057039</v>
      </c>
      <c r="G103" s="62">
        <f>avgfiinc!AP96</f>
        <v>8202440.3978115693</v>
      </c>
      <c r="H103" s="533">
        <f>B103*0.001/'TD5'!B103</f>
        <v>0.11722610145807263</v>
      </c>
      <c r="I103" s="544">
        <f>C103*0.001/'TD5'!B103</f>
        <v>0.12369581311941145</v>
      </c>
      <c r="J103" s="551">
        <f>D103*0.001/'TD5'!C103</f>
        <v>0.11489597707986832</v>
      </c>
      <c r="K103" s="544">
        <f>E103*0.001/'TD5'!D103</f>
        <v>0.1217951476573944</v>
      </c>
      <c r="L103" s="551">
        <f>F103*0.001/'TD5'!E103</f>
        <v>0.11890250444412229</v>
      </c>
      <c r="M103" s="552">
        <f>G103*0.001/'TD5'!F103</f>
        <v>0.12629571557044983</v>
      </c>
    </row>
    <row r="104" spans="1:13" x14ac:dyDescent="0.2">
      <c r="A104" s="67">
        <v>2008</v>
      </c>
      <c r="B104" s="428">
        <f>avgfiinc!AK97</f>
        <v>4417124.1450972138</v>
      </c>
      <c r="C104" s="319">
        <f>avgfiinc!AL97</f>
        <v>4741439.2656241367</v>
      </c>
      <c r="D104" s="524">
        <f>avgfiinc!AM97</f>
        <v>4444614.1803878909</v>
      </c>
      <c r="E104" s="524">
        <f>avgfiinc!AN97</f>
        <v>5995491.1526923776</v>
      </c>
      <c r="F104" s="524">
        <f>avgfiinc!AO97</f>
        <v>3290248.3345704703</v>
      </c>
      <c r="G104" s="62">
        <f>avgfiinc!AP97</f>
        <v>6440959.4480802948</v>
      </c>
      <c r="H104" s="533">
        <f>B104*0.001/'TD5'!B104</f>
        <v>9.9302299320697798E-2</v>
      </c>
      <c r="I104" s="544">
        <f>C104*0.001/'TD5'!B104</f>
        <v>0.10659329593181611</v>
      </c>
      <c r="J104" s="551">
        <f>D104*0.001/'TD5'!C104</f>
        <v>9.3971632421016679E-2</v>
      </c>
      <c r="K104" s="544">
        <f>E104*0.001/'TD5'!D104</f>
        <v>0.10593158751726151</v>
      </c>
      <c r="L104" s="551">
        <f>F104*0.001/'TD5'!E104</f>
        <v>9.8777733743190793E-2</v>
      </c>
      <c r="M104" s="552">
        <f>G104*0.001/'TD5'!F104</f>
        <v>0.10730525106191637</v>
      </c>
    </row>
    <row r="105" spans="1:13" x14ac:dyDescent="0.2">
      <c r="A105" s="72">
        <v>2009</v>
      </c>
      <c r="B105" s="431">
        <f>avgfiinc!AK98</f>
        <v>3175120.3545214985</v>
      </c>
      <c r="C105" s="322">
        <f>avgfiinc!AL98</f>
        <v>3450320.042459697</v>
      </c>
      <c r="D105" s="526">
        <f>avgfiinc!AM98</f>
        <v>3320223.1791441087</v>
      </c>
      <c r="E105" s="526">
        <f>avgfiinc!AN98</f>
        <v>4500534.3502388336</v>
      </c>
      <c r="F105" s="526">
        <f>avgfiinc!AO98</f>
        <v>2206311.4253836982</v>
      </c>
      <c r="G105" s="68">
        <f>avgfiinc!AP98</f>
        <v>4659254.685097835</v>
      </c>
      <c r="H105" s="536">
        <f>B105*0.001/'TD5'!B105</f>
        <v>7.9404577612876892E-2</v>
      </c>
      <c r="I105" s="547">
        <f>C105*0.001/'TD5'!B105</f>
        <v>8.6286872625350952E-2</v>
      </c>
      <c r="J105" s="557">
        <f>D105*0.001/'TD5'!C105</f>
        <v>7.6915390789508806E-2</v>
      </c>
      <c r="K105" s="558">
        <f>E105*0.001/'TD5'!D105</f>
        <v>8.9236781001091017E-2</v>
      </c>
      <c r="L105" s="553">
        <f>F105*0.001/'TD5'!E105</f>
        <v>7.263220846652986E-2</v>
      </c>
      <c r="M105" s="554">
        <f>G105*0.001/'TD5'!F105</f>
        <v>8.6246736347675323E-2</v>
      </c>
    </row>
    <row r="106" spans="1:13" x14ac:dyDescent="0.2">
      <c r="A106" s="67">
        <v>2010</v>
      </c>
      <c r="B106" s="432">
        <f>avgfiinc!AK99</f>
        <v>3779746.0107912957</v>
      </c>
      <c r="C106" s="323">
        <f>avgfiinc!AL99</f>
        <v>4067673.2629725295</v>
      </c>
      <c r="D106" s="524">
        <f>avgfiinc!AM99</f>
        <v>3969042.2574200546</v>
      </c>
      <c r="E106" s="524">
        <f>avgfiinc!AN99</f>
        <v>5172135.1519072698</v>
      </c>
      <c r="F106" s="524">
        <f>avgfiinc!AO99</f>
        <v>2768928.7233414408</v>
      </c>
      <c r="G106" s="62">
        <f>avgfiinc!AP99</f>
        <v>5497311.5551372422</v>
      </c>
      <c r="H106" s="533">
        <f>B106*0.001/'TD5'!B106</f>
        <v>9.2084415256977095E-2</v>
      </c>
      <c r="I106" s="544">
        <f>C106*0.001/'TD5'!B106</f>
        <v>9.9099069833755507E-2</v>
      </c>
      <c r="J106" s="559">
        <f>D106*0.001/'TD5'!C106</f>
        <v>9.0871661901474013E-2</v>
      </c>
      <c r="K106" s="560">
        <f>E106*0.001/'TD5'!D106</f>
        <v>0.10067278891801833</v>
      </c>
      <c r="L106" s="551">
        <f>F106*0.001/'TD5'!E106</f>
        <v>8.8197812438011169E-2</v>
      </c>
      <c r="M106" s="552">
        <f>G106*0.001/'TD5'!F106</f>
        <v>9.9640920758247362E-2</v>
      </c>
    </row>
    <row r="107" spans="1:13" x14ac:dyDescent="0.2">
      <c r="A107" s="67">
        <v>2011</v>
      </c>
      <c r="B107" s="432">
        <f>avgfiinc!AK100</f>
        <v>3664947.3786212178</v>
      </c>
      <c r="C107" s="323">
        <f>avgfiinc!AL100</f>
        <v>3963908.8507002145</v>
      </c>
      <c r="D107" s="524">
        <f>avgfiinc!AM100</f>
        <v>3833643.282898738</v>
      </c>
      <c r="E107" s="524">
        <f>avgfiinc!AN100</f>
        <v>5077745.2537844088</v>
      </c>
      <c r="F107" s="524">
        <f>avgfiinc!AO100</f>
        <v>2652687.3256381368</v>
      </c>
      <c r="G107" s="62">
        <f>avgfiinc!AP100</f>
        <v>5345572.0414977632</v>
      </c>
      <c r="H107" s="533">
        <f>B107*0.001/'TD5'!B107</f>
        <v>8.8569290935993195E-2</v>
      </c>
      <c r="I107" s="544">
        <f>C107*0.001/'TD5'!B107</f>
        <v>9.5794171094894423E-2</v>
      </c>
      <c r="J107" s="559">
        <f>D107*0.001/'TD5'!C107</f>
        <v>8.681730180978775E-2</v>
      </c>
      <c r="K107" s="560">
        <f>E107*0.001/'TD5'!D107</f>
        <v>9.6557103097438812E-2</v>
      </c>
      <c r="L107" s="551">
        <f>F107*0.001/'TD5'!E107</f>
        <v>8.5543937981128707E-2</v>
      </c>
      <c r="M107" s="552">
        <f>G107*0.001/'TD5'!F107</f>
        <v>9.6435196697711945E-2</v>
      </c>
    </row>
    <row r="108" spans="1:13" x14ac:dyDescent="0.2">
      <c r="A108" s="67">
        <v>2012</v>
      </c>
      <c r="B108" s="432">
        <f>avgfiinc!AK101</f>
        <v>4898054.0633205762</v>
      </c>
      <c r="C108" s="323">
        <f>avgfiinc!AL101</f>
        <v>5191607.0236665616</v>
      </c>
      <c r="D108" s="524">
        <f>avgfiinc!AM101</f>
        <v>5100632.7287233667</v>
      </c>
      <c r="E108" s="524">
        <f>avgfiinc!AN101</f>
        <v>6464603.9288896639</v>
      </c>
      <c r="F108" s="524">
        <f>avgfiinc!AO101</f>
        <v>3744083.2860142337</v>
      </c>
      <c r="G108" s="62">
        <f>avgfiinc!AP101</f>
        <v>7071502.0196622079</v>
      </c>
      <c r="H108" s="533">
        <f>B108*0.001/'TD5'!B108</f>
        <v>0.11224558949470517</v>
      </c>
      <c r="I108" s="544">
        <f>C108*0.001/'TD5'!B108</f>
        <v>0.1189727559685707</v>
      </c>
      <c r="J108" s="559">
        <f>D108*0.001/'TD5'!C108</f>
        <v>0.11127489805221559</v>
      </c>
      <c r="K108" s="560">
        <f>E108*0.001/'TD5'!D108</f>
        <v>0.11739210039377213</v>
      </c>
      <c r="L108" s="551">
        <f>F108*0.001/'TD5'!E108</f>
        <v>0.11333448439836501</v>
      </c>
      <c r="M108" s="552">
        <f>G108*0.001/'TD5'!F108</f>
        <v>0.12130666524171829</v>
      </c>
    </row>
    <row r="109" spans="1:13" x14ac:dyDescent="0.2">
      <c r="A109" s="67">
        <v>2013</v>
      </c>
      <c r="B109" s="432">
        <f>avgfiinc!AK102</f>
        <v>3819255.19864251</v>
      </c>
      <c r="C109" s="323">
        <f>avgfiinc!AL102</f>
        <v>4107647.7007332579</v>
      </c>
      <c r="D109" s="524">
        <f>avgfiinc!AM102</f>
        <v>3669139.7173892586</v>
      </c>
      <c r="E109" s="524">
        <f>avgfiinc!AN102</f>
        <v>5256531.0653723991</v>
      </c>
      <c r="F109" s="524">
        <f>avgfiinc!AO102</f>
        <v>2801075.2064505871</v>
      </c>
      <c r="G109" s="62">
        <f>avgfiinc!AP102</f>
        <v>5550423.7242093328</v>
      </c>
      <c r="H109" s="533">
        <f>B109*0.001/'TD5'!B109</f>
        <v>9.0265326201915727E-2</v>
      </c>
      <c r="I109" s="544">
        <f>C109*0.001/'TD5'!B109</f>
        <v>9.708127379417418E-2</v>
      </c>
      <c r="J109" s="559">
        <f>D109*0.001/'TD5'!C109</f>
        <v>8.102829754352571E-2</v>
      </c>
      <c r="K109" s="560">
        <f>E109*0.001/'TD5'!D109</f>
        <v>9.8013959825038924E-2</v>
      </c>
      <c r="L109" s="551">
        <f>F109*0.001/'TD5'!E109</f>
        <v>8.7735593318939209E-2</v>
      </c>
      <c r="M109" s="552">
        <f>G109*0.001/'TD5'!F109</f>
        <v>9.8091579973697662E-2</v>
      </c>
    </row>
    <row r="110" spans="1:13" x14ac:dyDescent="0.2">
      <c r="A110" s="67">
        <v>2014</v>
      </c>
      <c r="B110" s="432">
        <f>avgfiinc!AK103</f>
        <v>4463199.3558642454</v>
      </c>
      <c r="C110" s="323">
        <f>avgfiinc!AL103</f>
        <v>4760565.3441496277</v>
      </c>
      <c r="D110" s="524">
        <f>avgfiinc!AM103</f>
        <v>4290052.1706230678</v>
      </c>
      <c r="E110" s="524">
        <f>avgfiinc!AN103</f>
        <v>6014014.5477726497</v>
      </c>
      <c r="F110" s="524">
        <f>avgfiinc!AO103</f>
        <v>3361839.8420022256</v>
      </c>
      <c r="G110" s="62">
        <f>avgfiinc!AP103</f>
        <v>6450830.8686896274</v>
      </c>
      <c r="H110" s="533">
        <f>B110*0.001/'TD5'!B110</f>
        <v>0.10100480169057846</v>
      </c>
      <c r="I110" s="544">
        <f>C110*0.001/'TD5'!B110</f>
        <v>0.10773436725139619</v>
      </c>
      <c r="J110" s="559">
        <f>D110*0.001/'TD5'!C110</f>
        <v>9.0837091207504272E-2</v>
      </c>
      <c r="K110" s="560">
        <f>E110*0.001/'TD5'!D110</f>
        <v>0.10733612626791</v>
      </c>
      <c r="L110" s="551">
        <f>F110*0.001/'TD5'!E110</f>
        <v>0.10081628710031509</v>
      </c>
      <c r="M110" s="552">
        <f>G110*0.001/'TD5'!F110</f>
        <v>0.10961150377988814</v>
      </c>
    </row>
    <row r="111" spans="1:13" x14ac:dyDescent="0.2">
      <c r="A111" s="67">
        <v>2015</v>
      </c>
      <c r="B111" s="432">
        <f>avgfiinc!AK104</f>
        <v>4576989.7180918902</v>
      </c>
      <c r="C111" s="323">
        <f>avgfiinc!AL104</f>
        <v>4882523.5891443724</v>
      </c>
      <c r="D111" s="524">
        <f>avgfiinc!AM104</f>
        <v>4377599.5549706733</v>
      </c>
      <c r="E111" s="524">
        <f>avgfiinc!AN104</f>
        <v>6189908.8609061232</v>
      </c>
      <c r="F111" s="524">
        <f>avgfiinc!AO104</f>
        <v>3417664.8573597693</v>
      </c>
      <c r="G111" s="62">
        <f>avgfiinc!AP104</f>
        <v>6614803.4842348956</v>
      </c>
      <c r="H111" s="533">
        <f>B111*0.001/'TD5'!B111</f>
        <v>0.10100021958351137</v>
      </c>
      <c r="I111" s="544">
        <f>C111*0.001/'TD5'!B111</f>
        <v>0.10774242132902147</v>
      </c>
      <c r="J111" s="559">
        <f>D111*0.001/'TD5'!C111</f>
        <v>9.0745486319065066E-2</v>
      </c>
      <c r="K111" s="560">
        <f>E111*0.001/'TD5'!D111</f>
        <v>0.10814478248357773</v>
      </c>
      <c r="L111" s="551">
        <f>F111*0.001/'TD5'!E111</f>
        <v>9.9364422261714949E-2</v>
      </c>
      <c r="M111" s="552">
        <f>G111*0.001/'TD5'!F111</f>
        <v>0.10975205153226854</v>
      </c>
    </row>
    <row r="112" spans="1:13" x14ac:dyDescent="0.2">
      <c r="A112" s="67">
        <v>2016</v>
      </c>
      <c r="B112" s="432">
        <f>avgfiinc!AK105</f>
        <v>4224847.1112647522</v>
      </c>
      <c r="C112" s="323">
        <f>avgfiinc!AL105</f>
        <v>4522353.709932656</v>
      </c>
      <c r="D112" s="524">
        <f>avgfiinc!AM105</f>
        <v>4034120.8561617704</v>
      </c>
      <c r="E112" s="524">
        <f>avgfiinc!AN105</f>
        <v>5765456.9112010365</v>
      </c>
      <c r="F112" s="524">
        <f>avgfiinc!AO105</f>
        <v>3131706.810733764</v>
      </c>
      <c r="G112" s="62">
        <f>avgfiinc!AP105</f>
        <v>6095469.9398977021</v>
      </c>
      <c r="H112" s="533">
        <f>B112*0.001/'TD5'!B112</f>
        <v>9.5049977302551283E-2</v>
      </c>
      <c r="I112" s="544">
        <f>C112*0.001/'TD5'!B112</f>
        <v>0.10174323618412018</v>
      </c>
      <c r="J112" s="559">
        <f>D112*0.001/'TD5'!C112</f>
        <v>8.5331819951534271E-2</v>
      </c>
      <c r="K112" s="560">
        <f>E112*0.001/'TD5'!D112</f>
        <v>0.10288666188716888</v>
      </c>
      <c r="L112" s="551">
        <f>F112*0.001/'TD5'!E112</f>
        <v>9.2414617538452148E-2</v>
      </c>
      <c r="M112" s="552">
        <f>G112*0.001/'TD5'!F112</f>
        <v>0.10357745736837384</v>
      </c>
    </row>
    <row r="113" spans="1:13" x14ac:dyDescent="0.2">
      <c r="A113" s="67">
        <v>2017</v>
      </c>
      <c r="B113" s="432">
        <f>avgfiinc!AK106</f>
        <v>4877112.1608341951</v>
      </c>
      <c r="C113" s="323">
        <f>avgfiinc!AL106</f>
        <v>5184451.5115430206</v>
      </c>
      <c r="D113" s="524">
        <f>avgfiinc!AM106</f>
        <v>5073752.9613160873</v>
      </c>
      <c r="E113" s="524">
        <f>avgfiinc!AN106</f>
        <v>6467901.6680700947</v>
      </c>
      <c r="F113" s="524">
        <f>avgfiinc!AO106</f>
        <v>3732124.0234111529</v>
      </c>
      <c r="G113" s="62">
        <f>avgfiinc!AP106</f>
        <v>7058213.3306060415</v>
      </c>
      <c r="H113" s="533">
        <f>B113*0.001/'TD5'!B113</f>
        <v>0.10828340053558351</v>
      </c>
      <c r="I113" s="544">
        <f>C113*0.001/'TD5'!B113</f>
        <v>0.11510705947875975</v>
      </c>
      <c r="J113" s="559">
        <f>D113*0.001/'TD5'!C113</f>
        <v>0.10783929377794266</v>
      </c>
      <c r="K113" s="560">
        <f>E113*0.001/'TD5'!D113</f>
        <v>0.11358321458101274</v>
      </c>
      <c r="L113" s="551">
        <f>F113*0.001/'TD5'!E113</f>
        <v>0.10979238152503967</v>
      </c>
      <c r="M113" s="552">
        <f>G113*0.001/'TD5'!F113</f>
        <v>0.11699154227972028</v>
      </c>
    </row>
    <row r="114" spans="1:13" x14ac:dyDescent="0.2">
      <c r="A114" s="67">
        <v>2018</v>
      </c>
      <c r="B114" s="432">
        <f>avgfiinc!AK107</f>
        <v>4930331.1428449666</v>
      </c>
      <c r="C114" s="323">
        <f>avgfiinc!AL107</f>
        <v>5228677.9628457595</v>
      </c>
      <c r="D114" s="524">
        <f>avgfiinc!AM107</f>
        <v>5121650.910294164</v>
      </c>
      <c r="E114" s="524">
        <f>avgfiinc!AN107</f>
        <v>6489639.3309066826</v>
      </c>
      <c r="F114" s="524">
        <f>avgfiinc!AO107</f>
        <v>3802822.0451699281</v>
      </c>
      <c r="G114" s="62">
        <f>avgfiinc!AP107</f>
        <v>7140879.391395404</v>
      </c>
      <c r="H114" s="533">
        <f>B114*0.001/'TD5'!B114</f>
        <v>0.10732240974903105</v>
      </c>
      <c r="I114" s="544">
        <f>C114*0.001/'TD5'!B114</f>
        <v>0.1138167604804039</v>
      </c>
      <c r="J114" s="559">
        <f>D114*0.001/'TD5'!C114</f>
        <v>0.10678745061159135</v>
      </c>
      <c r="K114" s="560">
        <f>E114*0.001/'TD5'!D114</f>
        <v>0.11207623779773711</v>
      </c>
      <c r="L114" s="551">
        <f>F114*0.001/'TD5'!E114</f>
        <v>0.109155036509037</v>
      </c>
      <c r="M114" s="552">
        <f>G114*0.001/'TD5'!F114</f>
        <v>0.11615889519453049</v>
      </c>
    </row>
    <row r="115" spans="1:13" x14ac:dyDescent="0.2">
      <c r="A115" s="67">
        <v>2019</v>
      </c>
      <c r="B115" s="432">
        <f>avgfiinc!AK108</f>
        <v>4555096.0701493826</v>
      </c>
      <c r="C115" s="323">
        <f>avgfiinc!AL108</f>
        <v>4856896.7050671214</v>
      </c>
      <c r="D115" s="524">
        <f>avgfiinc!AM108</f>
        <v>4725294.5527897971</v>
      </c>
      <c r="E115" s="524">
        <f>avgfiinc!AN108</f>
        <v>6029372.3395353844</v>
      </c>
      <c r="F115" s="524">
        <f>avgfiinc!AO108</f>
        <v>3507430.1356171058</v>
      </c>
      <c r="G115" s="62">
        <f>avgfiinc!AP108</f>
        <v>6644631.8681357196</v>
      </c>
      <c r="H115" s="533">
        <f>B115*0.001/'TD5'!B115</f>
        <v>9.9141918122768388E-2</v>
      </c>
      <c r="I115" s="544">
        <f>C115*0.001/'TD5'!B115</f>
        <v>0.10571062564849854</v>
      </c>
      <c r="J115" s="559">
        <f>D115*0.001/'TD5'!C115</f>
        <v>9.8471201956272125E-2</v>
      </c>
      <c r="K115" s="560">
        <f>E115*0.001/'TD5'!D115</f>
        <v>0.10401913523674011</v>
      </c>
      <c r="L115" s="551">
        <f>F115*0.001/'TD5'!E115</f>
        <v>0.10085234045982359</v>
      </c>
      <c r="M115" s="552">
        <f>G115*0.001/'TD5'!F115</f>
        <v>0.10752261430025102</v>
      </c>
    </row>
    <row r="116" spans="1:13" ht="17" thickBot="1" x14ac:dyDescent="0.25">
      <c r="A116" s="1105"/>
      <c r="B116" s="1106"/>
      <c r="C116" s="1101"/>
      <c r="D116" s="1107"/>
      <c r="E116" s="1107"/>
      <c r="F116" s="1107"/>
      <c r="G116" s="1098"/>
      <c r="H116" s="1115"/>
      <c r="I116" s="1116"/>
      <c r="J116" s="1117"/>
      <c r="K116" s="1118"/>
      <c r="L116" s="1119"/>
      <c r="M116" s="1120"/>
    </row>
    <row r="117" spans="1:13" ht="17" thickTop="1" x14ac:dyDescent="0.2">
      <c r="A117" s="61"/>
      <c r="B117" s="60"/>
      <c r="C117" s="60"/>
      <c r="D117" s="60"/>
      <c r="E117" s="60"/>
      <c r="F117" s="60"/>
      <c r="G117" s="59"/>
      <c r="H117" s="60"/>
      <c r="I117" s="60"/>
      <c r="J117" s="60"/>
      <c r="K117" s="60"/>
      <c r="L117" s="60"/>
      <c r="M117" s="59"/>
    </row>
    <row r="118" spans="1:13" x14ac:dyDescent="0.2">
      <c r="D118" s="57"/>
      <c r="E118" s="57"/>
      <c r="F118" s="57"/>
      <c r="H118" s="57"/>
      <c r="I118" s="57"/>
      <c r="J118" s="57"/>
      <c r="K118" s="57"/>
      <c r="L118" s="57"/>
    </row>
  </sheetData>
  <mergeCells count="3">
    <mergeCell ref="A4:M4"/>
    <mergeCell ref="B7:G7"/>
    <mergeCell ref="H7:M7"/>
  </mergeCells>
  <hyperlinks>
    <hyperlink ref="A1" location="Index!A1" display="Back to index" xr:uid="{00000000-0004-0000-4D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theme="7" tint="0.39997558519241921"/>
  </sheetPr>
  <dimension ref="A1:P118"/>
  <sheetViews>
    <sheetView workbookViewId="0">
      <pane xSplit="1" ySplit="8" topLeftCell="B83" activePane="bottomRight" state="frozen"/>
      <selection activeCell="D32" sqref="D32"/>
      <selection pane="topRight" activeCell="D32" sqref="D32"/>
      <selection pane="bottomLeft" activeCell="D32" sqref="D32"/>
      <selection pane="bottomRight"/>
    </sheetView>
  </sheetViews>
  <sheetFormatPr baseColWidth="10" defaultColWidth="10.83203125" defaultRowHeight="16" x14ac:dyDescent="0.2"/>
  <cols>
    <col min="1" max="1" width="10.83203125" style="56"/>
    <col min="2" max="13" width="12" style="56" customWidth="1"/>
    <col min="14" max="16384" width="10.83203125" style="56"/>
  </cols>
  <sheetData>
    <row r="1" spans="1:16" x14ac:dyDescent="0.2">
      <c r="A1" s="52" t="s">
        <v>36</v>
      </c>
      <c r="B1" s="52"/>
      <c r="C1" s="52"/>
      <c r="G1" s="100"/>
      <c r="H1" s="100"/>
      <c r="I1" s="100"/>
      <c r="J1" s="100"/>
      <c r="K1" s="100"/>
      <c r="L1" s="100"/>
      <c r="M1" s="100"/>
    </row>
    <row r="2" spans="1:16" x14ac:dyDescent="0.2">
      <c r="H2" s="98"/>
      <c r="I2" s="98"/>
    </row>
    <row r="3" spans="1:16" ht="17" thickBot="1" x14ac:dyDescent="0.25"/>
    <row r="4" spans="1:16" ht="25" customHeight="1" thickTop="1" x14ac:dyDescent="0.2">
      <c r="A4" s="1391" t="s">
        <v>174</v>
      </c>
      <c r="B4" s="1392"/>
      <c r="C4" s="1392"/>
      <c r="D4" s="1392"/>
      <c r="E4" s="1392"/>
      <c r="F4" s="1392"/>
      <c r="G4" s="1392"/>
      <c r="H4" s="1392"/>
      <c r="I4" s="1392"/>
      <c r="J4" s="1392"/>
      <c r="K4" s="1392"/>
      <c r="L4" s="1392"/>
      <c r="M4" s="1393"/>
    </row>
    <row r="5" spans="1:16" x14ac:dyDescent="0.2">
      <c r="A5" s="96"/>
      <c r="B5" s="97"/>
      <c r="C5" s="97"/>
      <c r="D5" s="59"/>
      <c r="E5" s="59"/>
      <c r="F5" s="59"/>
      <c r="G5" s="59"/>
      <c r="H5" s="59"/>
      <c r="I5" s="59"/>
      <c r="J5" s="59"/>
      <c r="K5" s="59"/>
      <c r="L5" s="59"/>
      <c r="M5" s="208"/>
    </row>
    <row r="6" spans="1:16" x14ac:dyDescent="0.2">
      <c r="A6" s="96"/>
      <c r="B6" s="45" t="s">
        <v>35</v>
      </c>
      <c r="C6" s="45" t="s">
        <v>34</v>
      </c>
      <c r="D6" s="45" t="s">
        <v>33</v>
      </c>
      <c r="E6" s="45" t="s">
        <v>32</v>
      </c>
      <c r="F6" s="45" t="s">
        <v>31</v>
      </c>
      <c r="G6" s="45" t="s">
        <v>30</v>
      </c>
      <c r="H6" s="48" t="s">
        <v>29</v>
      </c>
      <c r="I6" s="468" t="s">
        <v>28</v>
      </c>
      <c r="J6" s="468" t="s">
        <v>27</v>
      </c>
      <c r="K6" s="468" t="s">
        <v>26</v>
      </c>
      <c r="L6" s="468" t="s">
        <v>25</v>
      </c>
      <c r="M6" s="433" t="s">
        <v>24</v>
      </c>
    </row>
    <row r="7" spans="1:16" ht="20" customHeight="1" x14ac:dyDescent="0.2">
      <c r="A7" s="96"/>
      <c r="B7" s="1378" t="s">
        <v>374</v>
      </c>
      <c r="C7" s="1379"/>
      <c r="D7" s="1387"/>
      <c r="E7" s="1387"/>
      <c r="F7" s="1387"/>
      <c r="G7" s="1387"/>
      <c r="H7" s="1379" t="s">
        <v>90</v>
      </c>
      <c r="I7" s="1379"/>
      <c r="J7" s="1387"/>
      <c r="K7" s="1387"/>
      <c r="L7" s="1387"/>
      <c r="M7" s="1390"/>
    </row>
    <row r="8" spans="1:16" s="87" customFormat="1" ht="52" customHeight="1" x14ac:dyDescent="0.2">
      <c r="A8" s="95"/>
      <c r="B8" s="424" t="s">
        <v>306</v>
      </c>
      <c r="C8" s="352" t="s">
        <v>309</v>
      </c>
      <c r="D8" s="352" t="s">
        <v>87</v>
      </c>
      <c r="E8" s="352" t="s">
        <v>88</v>
      </c>
      <c r="F8" s="352" t="s">
        <v>89</v>
      </c>
      <c r="G8" s="352" t="s">
        <v>56</v>
      </c>
      <c r="H8" s="424" t="s">
        <v>306</v>
      </c>
      <c r="I8" s="352" t="s">
        <v>309</v>
      </c>
      <c r="J8" s="352" t="s">
        <v>87</v>
      </c>
      <c r="K8" s="352" t="s">
        <v>88</v>
      </c>
      <c r="L8" s="352" t="s">
        <v>89</v>
      </c>
      <c r="M8" s="359" t="s">
        <v>56</v>
      </c>
      <c r="P8" s="538"/>
    </row>
    <row r="9" spans="1:16" s="87" customFormat="1" ht="15" customHeight="1" x14ac:dyDescent="0.2">
      <c r="A9" s="93">
        <v>1913</v>
      </c>
      <c r="B9" s="425"/>
      <c r="C9" s="317"/>
      <c r="D9" s="317"/>
      <c r="E9" s="85"/>
      <c r="F9" s="85"/>
      <c r="G9" s="84">
        <f>avgfiinc!AV2</f>
        <v>4230511.936797536</v>
      </c>
      <c r="H9" s="530"/>
      <c r="I9" s="541"/>
      <c r="J9" s="575"/>
      <c r="K9" s="541"/>
      <c r="L9" s="575"/>
      <c r="M9" s="561">
        <f>G9*0.0001/'TD5'!F9</f>
        <v>2.7550162054507693E-2</v>
      </c>
      <c r="P9" s="540"/>
    </row>
    <row r="10" spans="1:16" s="87" customFormat="1" ht="15" customHeight="1" x14ac:dyDescent="0.2">
      <c r="A10" s="92">
        <v>1914</v>
      </c>
      <c r="B10" s="425"/>
      <c r="C10" s="317"/>
      <c r="D10" s="317"/>
      <c r="E10" s="85"/>
      <c r="F10" s="85"/>
      <c r="G10" s="84">
        <f>avgfiinc!AV3</f>
        <v>4095930.0744542158</v>
      </c>
      <c r="H10" s="530"/>
      <c r="I10" s="541"/>
      <c r="J10" s="575"/>
      <c r="K10" s="541"/>
      <c r="L10" s="575"/>
      <c r="M10" s="561">
        <f>G10*0.0001/'TD5'!F10</f>
        <v>2.7292084736544601E-2</v>
      </c>
      <c r="P10" s="540"/>
    </row>
    <row r="11" spans="1:16" s="87" customFormat="1" ht="15" customHeight="1" x14ac:dyDescent="0.2">
      <c r="A11" s="92">
        <v>1915</v>
      </c>
      <c r="B11" s="425"/>
      <c r="C11" s="317"/>
      <c r="D11" s="317"/>
      <c r="E11" s="85"/>
      <c r="F11" s="85"/>
      <c r="G11" s="84">
        <f>avgfiinc!AV4</f>
        <v>6519318.9839272229</v>
      </c>
      <c r="H11" s="530"/>
      <c r="I11" s="541"/>
      <c r="J11" s="575"/>
      <c r="K11" s="541"/>
      <c r="L11" s="575"/>
      <c r="M11" s="561">
        <f>G11*0.0001/'TD5'!F11</f>
        <v>4.3600513902654153E-2</v>
      </c>
      <c r="P11" s="540"/>
    </row>
    <row r="12" spans="1:16" s="87" customFormat="1" ht="15" customHeight="1" x14ac:dyDescent="0.2">
      <c r="A12" s="92">
        <v>1916</v>
      </c>
      <c r="B12" s="425"/>
      <c r="C12" s="317"/>
      <c r="D12" s="317"/>
      <c r="E12" s="85"/>
      <c r="F12" s="85"/>
      <c r="G12" s="84">
        <f>avgfiinc!AV5</f>
        <v>7801249.0611173697</v>
      </c>
      <c r="H12" s="530"/>
      <c r="I12" s="541"/>
      <c r="J12" s="575"/>
      <c r="K12" s="541"/>
      <c r="L12" s="575"/>
      <c r="M12" s="561">
        <f>G12*0.0001/'TD5'!F12</f>
        <v>4.7812342033102112E-2</v>
      </c>
      <c r="P12" s="540"/>
    </row>
    <row r="13" spans="1:16" s="87" customFormat="1" ht="15" customHeight="1" x14ac:dyDescent="0.2">
      <c r="A13" s="92">
        <v>1917</v>
      </c>
      <c r="B13" s="425"/>
      <c r="C13" s="317"/>
      <c r="D13" s="317"/>
      <c r="E13" s="85"/>
      <c r="F13" s="85"/>
      <c r="G13" s="84">
        <f>avgfiinc!AV6</f>
        <v>5446751.09575886</v>
      </c>
      <c r="H13" s="530"/>
      <c r="I13" s="541"/>
      <c r="J13" s="575"/>
      <c r="K13" s="541"/>
      <c r="L13" s="575"/>
      <c r="M13" s="561">
        <f>G13*0.0001/'TD5'!F13</f>
        <v>3.3652030168037188E-2</v>
      </c>
      <c r="P13" s="540"/>
    </row>
    <row r="14" spans="1:16" s="87" customFormat="1" ht="15" customHeight="1" x14ac:dyDescent="0.2">
      <c r="A14" s="92">
        <v>1918</v>
      </c>
      <c r="B14" s="425"/>
      <c r="C14" s="317"/>
      <c r="D14" s="353"/>
      <c r="E14" s="314"/>
      <c r="F14" s="314"/>
      <c r="G14" s="84">
        <f>avgfiinc!AV7</f>
        <v>3752259.255383159</v>
      </c>
      <c r="H14" s="530"/>
      <c r="I14" s="541"/>
      <c r="J14" s="575"/>
      <c r="K14" s="541"/>
      <c r="L14" s="575"/>
      <c r="M14" s="561">
        <f>G14*0.0001/'TD5'!F14</f>
        <v>2.4542270776995521E-2</v>
      </c>
      <c r="P14" s="540"/>
    </row>
    <row r="15" spans="1:16" s="87" customFormat="1" ht="15" customHeight="1" x14ac:dyDescent="0.2">
      <c r="A15" s="91">
        <v>1919</v>
      </c>
      <c r="B15" s="426"/>
      <c r="C15" s="316"/>
      <c r="D15" s="354"/>
      <c r="E15" s="315"/>
      <c r="F15" s="315"/>
      <c r="G15" s="88">
        <f>avgfiinc!AV8</f>
        <v>3490953.4114266373</v>
      </c>
      <c r="H15" s="531"/>
      <c r="I15" s="542"/>
      <c r="J15" s="576"/>
      <c r="K15" s="542"/>
      <c r="L15" s="576"/>
      <c r="M15" s="562">
        <f>G15*0.0001/'TD5'!F15</f>
        <v>2.28652971042442E-2</v>
      </c>
      <c r="P15" s="540"/>
    </row>
    <row r="16" spans="1:16" s="87" customFormat="1" ht="15" customHeight="1" x14ac:dyDescent="0.2">
      <c r="A16" s="92">
        <v>1920</v>
      </c>
      <c r="B16" s="425"/>
      <c r="C16" s="317"/>
      <c r="D16" s="353"/>
      <c r="E16" s="314"/>
      <c r="F16" s="314"/>
      <c r="G16" s="84">
        <f>avgfiinc!AV9</f>
        <v>2272149.0633043228</v>
      </c>
      <c r="H16" s="530"/>
      <c r="I16" s="541"/>
      <c r="J16" s="575"/>
      <c r="K16" s="541"/>
      <c r="L16" s="575"/>
      <c r="M16" s="561">
        <f>G16*0.0001/'TD5'!F16</f>
        <v>1.6628981564311762E-2</v>
      </c>
      <c r="P16" s="540"/>
    </row>
    <row r="17" spans="1:16" s="87" customFormat="1" ht="15" customHeight="1" x14ac:dyDescent="0.2">
      <c r="A17" s="92">
        <v>1921</v>
      </c>
      <c r="B17" s="425"/>
      <c r="C17" s="317"/>
      <c r="D17" s="353"/>
      <c r="E17" s="314"/>
      <c r="F17" s="314"/>
      <c r="G17" s="84">
        <f>avgfiinc!AV10</f>
        <v>2068231.0941506075</v>
      </c>
      <c r="H17" s="530"/>
      <c r="I17" s="541"/>
      <c r="J17" s="575"/>
      <c r="K17" s="541"/>
      <c r="L17" s="575"/>
      <c r="M17" s="561">
        <f>G17*0.0001/'TD5'!F17</f>
        <v>1.6883974290585059E-2</v>
      </c>
      <c r="P17" s="540"/>
    </row>
    <row r="18" spans="1:16" s="87" customFormat="1" ht="15" customHeight="1" x14ac:dyDescent="0.2">
      <c r="A18" s="92">
        <v>1922</v>
      </c>
      <c r="B18" s="425"/>
      <c r="C18" s="317"/>
      <c r="D18" s="353"/>
      <c r="E18" s="314"/>
      <c r="F18" s="314"/>
      <c r="G18" s="84">
        <f>avgfiinc!AV11</f>
        <v>3206177.8550368566</v>
      </c>
      <c r="H18" s="530"/>
      <c r="I18" s="541"/>
      <c r="J18" s="575"/>
      <c r="K18" s="541"/>
      <c r="L18" s="575"/>
      <c r="M18" s="561">
        <f>G18*0.0001/'TD5'!F18</f>
        <v>2.2741607402143225E-2</v>
      </c>
      <c r="P18" s="540"/>
    </row>
    <row r="19" spans="1:16" s="87" customFormat="1" ht="15" customHeight="1" x14ac:dyDescent="0.2">
      <c r="A19" s="92">
        <v>1923</v>
      </c>
      <c r="B19" s="425"/>
      <c r="C19" s="317"/>
      <c r="D19" s="353"/>
      <c r="E19" s="314"/>
      <c r="F19" s="314"/>
      <c r="G19" s="84">
        <f>avgfiinc!AV12</f>
        <v>3102054.3915248639</v>
      </c>
      <c r="H19" s="530"/>
      <c r="I19" s="541"/>
      <c r="J19" s="575"/>
      <c r="K19" s="541"/>
      <c r="L19" s="575"/>
      <c r="M19" s="561">
        <f>G19*0.0001/'TD5'!F19</f>
        <v>1.997966722614291E-2</v>
      </c>
      <c r="P19" s="540"/>
    </row>
    <row r="20" spans="1:16" s="87" customFormat="1" ht="15" customHeight="1" x14ac:dyDescent="0.2">
      <c r="A20" s="92">
        <v>1924</v>
      </c>
      <c r="B20" s="425"/>
      <c r="C20" s="317"/>
      <c r="D20" s="353"/>
      <c r="E20" s="314"/>
      <c r="F20" s="314"/>
      <c r="G20" s="84">
        <f>avgfiinc!AV13</f>
        <v>3597349.4264040058</v>
      </c>
      <c r="H20" s="530"/>
      <c r="I20" s="541"/>
      <c r="J20" s="575"/>
      <c r="K20" s="541"/>
      <c r="L20" s="575"/>
      <c r="M20" s="561">
        <f>G20*0.0001/'TD5'!F20</f>
        <v>2.3249502043152424E-2</v>
      </c>
      <c r="P20" s="540"/>
    </row>
    <row r="21" spans="1:16" s="87" customFormat="1" ht="15" customHeight="1" x14ac:dyDescent="0.2">
      <c r="A21" s="92">
        <v>1925</v>
      </c>
      <c r="B21" s="425"/>
      <c r="C21" s="317"/>
      <c r="D21" s="353"/>
      <c r="E21" s="314"/>
      <c r="F21" s="314"/>
      <c r="G21" s="84">
        <f>avgfiinc!AV14</f>
        <v>5358659.6942711174</v>
      </c>
      <c r="H21" s="530"/>
      <c r="I21" s="541"/>
      <c r="J21" s="575"/>
      <c r="K21" s="541"/>
      <c r="L21" s="575"/>
      <c r="M21" s="561">
        <f>G21*0.0001/'TD5'!F21</f>
        <v>3.3108484827819591E-2</v>
      </c>
      <c r="P21" s="540"/>
    </row>
    <row r="22" spans="1:16" s="87" customFormat="1" ht="15" customHeight="1" x14ac:dyDescent="0.2">
      <c r="A22" s="92">
        <v>1926</v>
      </c>
      <c r="B22" s="425"/>
      <c r="C22" s="317"/>
      <c r="D22" s="353"/>
      <c r="E22" s="314"/>
      <c r="F22" s="314"/>
      <c r="G22" s="84">
        <f>avgfiinc!AV15</f>
        <v>5464047.5172006954</v>
      </c>
      <c r="H22" s="530"/>
      <c r="I22" s="541"/>
      <c r="J22" s="575"/>
      <c r="K22" s="541"/>
      <c r="L22" s="575"/>
      <c r="M22" s="561">
        <f>G22*0.0001/'TD5'!F22</f>
        <v>3.3640176310679927E-2</v>
      </c>
      <c r="P22" s="540"/>
    </row>
    <row r="23" spans="1:16" s="87" customFormat="1" ht="15" customHeight="1" x14ac:dyDescent="0.2">
      <c r="A23" s="92">
        <v>1927</v>
      </c>
      <c r="B23" s="425"/>
      <c r="C23" s="317"/>
      <c r="D23" s="353"/>
      <c r="E23" s="314"/>
      <c r="F23" s="314"/>
      <c r="G23" s="84">
        <f>avgfiinc!AV16</f>
        <v>6190201.2562442394</v>
      </c>
      <c r="H23" s="530"/>
      <c r="I23" s="541"/>
      <c r="J23" s="575"/>
      <c r="K23" s="541"/>
      <c r="L23" s="575"/>
      <c r="M23" s="561">
        <f>G23*0.0001/'TD5'!F23</f>
        <v>3.7542140165501302E-2</v>
      </c>
      <c r="P23" s="540"/>
    </row>
    <row r="24" spans="1:16" s="87" customFormat="1" ht="15" customHeight="1" x14ac:dyDescent="0.2">
      <c r="A24" s="92">
        <v>1928</v>
      </c>
      <c r="B24" s="425"/>
      <c r="C24" s="317"/>
      <c r="D24" s="353"/>
      <c r="E24" s="314"/>
      <c r="F24" s="314"/>
      <c r="G24" s="84">
        <f>avgfiinc!AV17</f>
        <v>8674676.3580952771</v>
      </c>
      <c r="H24" s="530"/>
      <c r="I24" s="541"/>
      <c r="J24" s="575"/>
      <c r="K24" s="541"/>
      <c r="L24" s="575"/>
      <c r="M24" s="561">
        <f>G24*0.0001/'TD5'!F24</f>
        <v>5.0245153107773437E-2</v>
      </c>
      <c r="P24" s="540"/>
    </row>
    <row r="25" spans="1:16" s="87" customFormat="1" ht="15" customHeight="1" x14ac:dyDescent="0.2">
      <c r="A25" s="91">
        <v>1929</v>
      </c>
      <c r="B25" s="426"/>
      <c r="C25" s="316"/>
      <c r="D25" s="354"/>
      <c r="E25" s="315"/>
      <c r="F25" s="315"/>
      <c r="G25" s="88">
        <f>avgfiinc!AV18</f>
        <v>8859532.6462717243</v>
      </c>
      <c r="H25" s="531"/>
      <c r="I25" s="542"/>
      <c r="J25" s="576"/>
      <c r="K25" s="542"/>
      <c r="L25" s="576"/>
      <c r="M25" s="562">
        <f>G25*0.0001/'TD5'!F25</f>
        <v>4.9902636063775867E-2</v>
      </c>
      <c r="P25" s="540"/>
    </row>
    <row r="26" spans="1:16" s="87" customFormat="1" ht="15" customHeight="1" x14ac:dyDescent="0.2">
      <c r="A26" s="92">
        <v>1930</v>
      </c>
      <c r="B26" s="425"/>
      <c r="C26" s="317"/>
      <c r="D26" s="353"/>
      <c r="E26" s="314"/>
      <c r="F26" s="314"/>
      <c r="G26" s="84">
        <f>avgfiinc!AV19</f>
        <v>4417513.1567468345</v>
      </c>
      <c r="H26" s="530"/>
      <c r="I26" s="541"/>
      <c r="J26" s="575"/>
      <c r="K26" s="541"/>
      <c r="L26" s="575"/>
      <c r="M26" s="561">
        <f>G26*0.0001/'TD5'!F26</f>
        <v>2.844552268674104E-2</v>
      </c>
      <c r="P26" s="540"/>
    </row>
    <row r="27" spans="1:16" s="87" customFormat="1" ht="15" customHeight="1" x14ac:dyDescent="0.2">
      <c r="A27" s="92">
        <v>1931</v>
      </c>
      <c r="B27" s="425"/>
      <c r="C27" s="317"/>
      <c r="D27" s="353"/>
      <c r="E27" s="314"/>
      <c r="F27" s="314"/>
      <c r="G27" s="84">
        <f>avgfiinc!AV20</f>
        <v>3174235.4655772103</v>
      </c>
      <c r="H27" s="530"/>
      <c r="I27" s="541"/>
      <c r="J27" s="575"/>
      <c r="K27" s="541"/>
      <c r="L27" s="575"/>
      <c r="M27" s="561">
        <f>G27*0.0001/'TD5'!F27</f>
        <v>2.2499013882845174E-2</v>
      </c>
      <c r="P27" s="540"/>
    </row>
    <row r="28" spans="1:16" s="87" customFormat="1" ht="15" customHeight="1" x14ac:dyDescent="0.2">
      <c r="A28" s="92">
        <v>1932</v>
      </c>
      <c r="B28" s="425"/>
      <c r="C28" s="317"/>
      <c r="D28" s="353"/>
      <c r="E28" s="314"/>
      <c r="F28" s="314"/>
      <c r="G28" s="84">
        <f>avgfiinc!AV21</f>
        <v>2376288.1153863128</v>
      </c>
      <c r="H28" s="530"/>
      <c r="I28" s="541"/>
      <c r="J28" s="575"/>
      <c r="K28" s="541"/>
      <c r="L28" s="575"/>
      <c r="M28" s="561">
        <f>G28*0.0001/'TD5'!F28</f>
        <v>1.9894684756199467E-2</v>
      </c>
      <c r="P28" s="540"/>
    </row>
    <row r="29" spans="1:16" s="87" customFormat="1" ht="15" customHeight="1" x14ac:dyDescent="0.2">
      <c r="A29" s="92">
        <v>1933</v>
      </c>
      <c r="B29" s="425"/>
      <c r="C29" s="317"/>
      <c r="D29" s="353"/>
      <c r="E29" s="314"/>
      <c r="F29" s="314"/>
      <c r="G29" s="84">
        <f>avgfiinc!AV22</f>
        <v>2699743.7866575741</v>
      </c>
      <c r="H29" s="530"/>
      <c r="I29" s="541"/>
      <c r="J29" s="575"/>
      <c r="K29" s="541"/>
      <c r="L29" s="575"/>
      <c r="M29" s="561">
        <f>G29*0.0001/'TD5'!F29</f>
        <v>2.3442619303236288E-2</v>
      </c>
      <c r="P29" s="540"/>
    </row>
    <row r="30" spans="1:16" s="87" customFormat="1" ht="15" customHeight="1" x14ac:dyDescent="0.2">
      <c r="A30" s="92">
        <v>1934</v>
      </c>
      <c r="B30" s="425"/>
      <c r="C30" s="317"/>
      <c r="D30" s="353"/>
      <c r="E30" s="314"/>
      <c r="F30" s="314"/>
      <c r="G30" s="84">
        <f>avgfiinc!AV23</f>
        <v>2576233.052480896</v>
      </c>
      <c r="H30" s="530"/>
      <c r="I30" s="541"/>
      <c r="J30" s="575"/>
      <c r="K30" s="541"/>
      <c r="L30" s="575"/>
      <c r="M30" s="561">
        <f>G30*0.0001/'TD5'!F30</f>
        <v>2.0732433519932793E-2</v>
      </c>
      <c r="P30" s="540"/>
    </row>
    <row r="31" spans="1:16" s="87" customFormat="1" ht="15" customHeight="1" x14ac:dyDescent="0.2">
      <c r="A31" s="92">
        <v>1935</v>
      </c>
      <c r="B31" s="425"/>
      <c r="C31" s="317"/>
      <c r="D31" s="353"/>
      <c r="E31" s="314"/>
      <c r="F31" s="314"/>
      <c r="G31" s="84">
        <f>avgfiinc!AV24</f>
        <v>2980276.2409561449</v>
      </c>
      <c r="H31" s="530"/>
      <c r="I31" s="541"/>
      <c r="J31" s="575"/>
      <c r="K31" s="541"/>
      <c r="L31" s="575"/>
      <c r="M31" s="561">
        <f>G31*0.0001/'TD5'!F31</f>
        <v>2.1879479269571983E-2</v>
      </c>
      <c r="P31" s="540"/>
    </row>
    <row r="32" spans="1:16" s="87" customFormat="1" ht="15" customHeight="1" x14ac:dyDescent="0.2">
      <c r="A32" s="92">
        <v>1936</v>
      </c>
      <c r="B32" s="425"/>
      <c r="C32" s="317"/>
      <c r="D32" s="353"/>
      <c r="E32" s="314"/>
      <c r="F32" s="314"/>
      <c r="G32" s="84">
        <f>avgfiinc!AV25</f>
        <v>3847778.1131332642</v>
      </c>
      <c r="H32" s="530"/>
      <c r="I32" s="541"/>
      <c r="J32" s="575"/>
      <c r="K32" s="541"/>
      <c r="L32" s="575"/>
      <c r="M32" s="561">
        <f>G32*0.0001/'TD5'!F32</f>
        <v>2.5369178210276944E-2</v>
      </c>
      <c r="P32" s="540"/>
    </row>
    <row r="33" spans="1:16" s="87" customFormat="1" ht="15" customHeight="1" x14ac:dyDescent="0.2">
      <c r="A33" s="92">
        <v>1937</v>
      </c>
      <c r="B33" s="425"/>
      <c r="C33" s="317"/>
      <c r="D33" s="353"/>
      <c r="E33" s="314"/>
      <c r="F33" s="314"/>
      <c r="G33" s="84">
        <f>avgfiinc!AV26</f>
        <v>3390351.26131642</v>
      </c>
      <c r="H33" s="530"/>
      <c r="I33" s="541"/>
      <c r="J33" s="575"/>
      <c r="K33" s="541"/>
      <c r="L33" s="575"/>
      <c r="M33" s="561">
        <f>G33*0.0001/'TD5'!F33</f>
        <v>2.174382143155763E-2</v>
      </c>
      <c r="P33" s="540"/>
    </row>
    <row r="34" spans="1:16" s="87" customFormat="1" ht="15" customHeight="1" x14ac:dyDescent="0.2">
      <c r="A34" s="92">
        <v>1938</v>
      </c>
      <c r="B34" s="425"/>
      <c r="C34" s="317"/>
      <c r="D34" s="353"/>
      <c r="E34" s="314"/>
      <c r="F34" s="314"/>
      <c r="G34" s="84">
        <f>avgfiinc!AV27</f>
        <v>3173177.8888198403</v>
      </c>
      <c r="H34" s="530"/>
      <c r="I34" s="541"/>
      <c r="J34" s="575"/>
      <c r="K34" s="541"/>
      <c r="L34" s="575"/>
      <c r="M34" s="561">
        <f>G34*0.0001/'TD5'!F34</f>
        <v>2.1945121575450064E-2</v>
      </c>
      <c r="P34" s="540"/>
    </row>
    <row r="35" spans="1:16" s="87" customFormat="1" ht="15" customHeight="1" x14ac:dyDescent="0.2">
      <c r="A35" s="91">
        <v>1939</v>
      </c>
      <c r="B35" s="426"/>
      <c r="C35" s="316"/>
      <c r="D35" s="354"/>
      <c r="E35" s="315"/>
      <c r="F35" s="315"/>
      <c r="G35" s="88">
        <f>avgfiinc!AV28</f>
        <v>3013256.8335345667</v>
      </c>
      <c r="H35" s="531"/>
      <c r="I35" s="542"/>
      <c r="J35" s="576"/>
      <c r="K35" s="542"/>
      <c r="L35" s="576"/>
      <c r="M35" s="562">
        <f>G35*0.0001/'TD5'!F35</f>
        <v>1.9634411446568065E-2</v>
      </c>
      <c r="P35" s="540"/>
    </row>
    <row r="36" spans="1:16" s="87" customFormat="1" ht="15" customHeight="1" x14ac:dyDescent="0.2">
      <c r="A36" s="92">
        <v>1940</v>
      </c>
      <c r="B36" s="425"/>
      <c r="C36" s="317"/>
      <c r="D36" s="353"/>
      <c r="E36" s="314"/>
      <c r="F36" s="314"/>
      <c r="G36" s="84">
        <f>avgfiinc!AV29</f>
        <v>3286974.2702848269</v>
      </c>
      <c r="H36" s="530"/>
      <c r="I36" s="541"/>
      <c r="J36" s="575"/>
      <c r="K36" s="541"/>
      <c r="L36" s="575"/>
      <c r="M36" s="561">
        <f>G36*0.0001/'TD5'!F36</f>
        <v>2.0436137401820015E-2</v>
      </c>
      <c r="P36" s="540"/>
    </row>
    <row r="37" spans="1:16" s="87" customFormat="1" ht="15" customHeight="1" x14ac:dyDescent="0.2">
      <c r="A37" s="92">
        <v>1941</v>
      </c>
      <c r="B37" s="425"/>
      <c r="C37" s="317"/>
      <c r="D37" s="353"/>
      <c r="E37" s="314"/>
      <c r="F37" s="314"/>
      <c r="G37" s="84">
        <f>avgfiinc!AV30</f>
        <v>3667365.6111534247</v>
      </c>
      <c r="H37" s="530"/>
      <c r="I37" s="541"/>
      <c r="J37" s="575"/>
      <c r="K37" s="541"/>
      <c r="L37" s="575"/>
      <c r="M37" s="561">
        <f>G37*0.0001/'TD5'!F37</f>
        <v>1.9771783137308981E-2</v>
      </c>
      <c r="P37" s="540"/>
    </row>
    <row r="38" spans="1:16" s="87" customFormat="1" ht="15" customHeight="1" x14ac:dyDescent="0.2">
      <c r="A38" s="92">
        <v>1942</v>
      </c>
      <c r="B38" s="425"/>
      <c r="C38" s="317"/>
      <c r="D38" s="353"/>
      <c r="E38" s="314"/>
      <c r="F38" s="314"/>
      <c r="G38" s="84">
        <f>avgfiinc!AV31</f>
        <v>3393854.5960650463</v>
      </c>
      <c r="H38" s="530"/>
      <c r="I38" s="541"/>
      <c r="J38" s="575"/>
      <c r="K38" s="541"/>
      <c r="L38" s="575"/>
      <c r="M38" s="561">
        <f>G38*0.0001/'TD5'!F38</f>
        <v>1.5457714345564253E-2</v>
      </c>
      <c r="P38" s="540"/>
    </row>
    <row r="39" spans="1:16" s="87" customFormat="1" ht="15" customHeight="1" x14ac:dyDescent="0.2">
      <c r="A39" s="92">
        <v>1943</v>
      </c>
      <c r="B39" s="425"/>
      <c r="C39" s="317"/>
      <c r="D39" s="353"/>
      <c r="E39" s="314"/>
      <c r="F39" s="314"/>
      <c r="G39" s="84">
        <f>avgfiinc!AV32</f>
        <v>3195029.1797555075</v>
      </c>
      <c r="H39" s="530"/>
      <c r="I39" s="541"/>
      <c r="J39" s="575"/>
      <c r="K39" s="541"/>
      <c r="L39" s="575"/>
      <c r="M39" s="561">
        <f>G39*0.0001/'TD5'!F39</f>
        <v>1.2351248134373318E-2</v>
      </c>
      <c r="P39" s="540"/>
    </row>
    <row r="40" spans="1:16" s="87" customFormat="1" ht="15" customHeight="1" x14ac:dyDescent="0.2">
      <c r="A40" s="92">
        <v>1944</v>
      </c>
      <c r="B40" s="425"/>
      <c r="C40" s="317"/>
      <c r="D40" s="353"/>
      <c r="E40" s="314"/>
      <c r="F40" s="314"/>
      <c r="G40" s="84">
        <f>avgfiinc!AV33</f>
        <v>2956199.5695881015</v>
      </c>
      <c r="H40" s="530"/>
      <c r="I40" s="541"/>
      <c r="J40" s="575"/>
      <c r="K40" s="541"/>
      <c r="L40" s="575"/>
      <c r="M40" s="561">
        <f>G40*0.0001/'TD5'!F40</f>
        <v>1.1642370843730742E-2</v>
      </c>
      <c r="P40" s="540"/>
    </row>
    <row r="41" spans="1:16" s="87" customFormat="1" ht="15" customHeight="1" x14ac:dyDescent="0.2">
      <c r="A41" s="92">
        <v>1945</v>
      </c>
      <c r="B41" s="425"/>
      <c r="C41" s="317"/>
      <c r="D41" s="353"/>
      <c r="E41" s="314"/>
      <c r="F41" s="314"/>
      <c r="G41" s="84">
        <f>avgfiinc!AV34</f>
        <v>3182646.2556078183</v>
      </c>
      <c r="H41" s="530"/>
      <c r="I41" s="541"/>
      <c r="J41" s="575"/>
      <c r="K41" s="541"/>
      <c r="L41" s="575"/>
      <c r="M41" s="561">
        <f>G41*0.0001/'TD5'!F41</f>
        <v>1.2633914667333801E-2</v>
      </c>
      <c r="P41" s="540"/>
    </row>
    <row r="42" spans="1:16" s="87" customFormat="1" ht="15" customHeight="1" x14ac:dyDescent="0.2">
      <c r="A42" s="92">
        <v>1946</v>
      </c>
      <c r="B42" s="425"/>
      <c r="C42" s="317"/>
      <c r="D42" s="353"/>
      <c r="E42" s="314"/>
      <c r="F42" s="314"/>
      <c r="G42" s="84">
        <f>avgfiinc!AV35</f>
        <v>3629376.0244380319</v>
      </c>
      <c r="H42" s="530"/>
      <c r="I42" s="541"/>
      <c r="J42" s="575"/>
      <c r="K42" s="541"/>
      <c r="L42" s="575"/>
      <c r="M42" s="561">
        <f>G42*0.0001/'TD5'!F42</f>
        <v>1.47283742297185E-2</v>
      </c>
      <c r="P42" s="540"/>
    </row>
    <row r="43" spans="1:16" s="87" customFormat="1" ht="15" customHeight="1" x14ac:dyDescent="0.2">
      <c r="A43" s="92">
        <v>1947</v>
      </c>
      <c r="B43" s="425"/>
      <c r="C43" s="317"/>
      <c r="D43" s="353"/>
      <c r="E43" s="314"/>
      <c r="F43" s="314"/>
      <c r="G43" s="84">
        <f>avgfiinc!AV36</f>
        <v>3149989.5298479069</v>
      </c>
      <c r="H43" s="530"/>
      <c r="I43" s="541"/>
      <c r="J43" s="575"/>
      <c r="K43" s="541"/>
      <c r="L43" s="575"/>
      <c r="M43" s="561">
        <f>G43*0.0001/'TD5'!F43</f>
        <v>1.3035162087810493E-2</v>
      </c>
      <c r="P43" s="540"/>
    </row>
    <row r="44" spans="1:16" s="87" customFormat="1" ht="15" customHeight="1" x14ac:dyDescent="0.2">
      <c r="A44" s="92">
        <v>1948</v>
      </c>
      <c r="B44" s="425"/>
      <c r="C44" s="317"/>
      <c r="D44" s="353"/>
      <c r="E44" s="314"/>
      <c r="F44" s="314"/>
      <c r="G44" s="84">
        <f>avgfiinc!AV37</f>
        <v>3274987.84993074</v>
      </c>
      <c r="H44" s="530"/>
      <c r="I44" s="541"/>
      <c r="J44" s="575"/>
      <c r="K44" s="541"/>
      <c r="L44" s="575"/>
      <c r="M44" s="561">
        <f>G44*0.0001/'TD5'!F44</f>
        <v>1.305499232691632E-2</v>
      </c>
      <c r="P44" s="540"/>
    </row>
    <row r="45" spans="1:16" s="87" customFormat="1" ht="15" customHeight="1" x14ac:dyDescent="0.2">
      <c r="A45" s="91">
        <v>1949</v>
      </c>
      <c r="B45" s="426"/>
      <c r="C45" s="316"/>
      <c r="D45" s="354"/>
      <c r="E45" s="315"/>
      <c r="F45" s="315"/>
      <c r="G45" s="88">
        <f>avgfiinc!AV38</f>
        <v>3037020.5847651912</v>
      </c>
      <c r="H45" s="531"/>
      <c r="I45" s="542"/>
      <c r="J45" s="576"/>
      <c r="K45" s="542"/>
      <c r="L45" s="576"/>
      <c r="M45" s="562">
        <f>G45*0.0001/'TD5'!F45</f>
        <v>1.2425001396918822E-2</v>
      </c>
      <c r="P45" s="540"/>
    </row>
    <row r="46" spans="1:16" s="87" customFormat="1" ht="15" customHeight="1" x14ac:dyDescent="0.2">
      <c r="A46" s="92">
        <v>1950</v>
      </c>
      <c r="B46" s="425"/>
      <c r="C46" s="317"/>
      <c r="D46" s="353"/>
      <c r="E46" s="314"/>
      <c r="F46" s="314"/>
      <c r="G46" s="84">
        <f>avgfiinc!AV39</f>
        <v>3262289.4318838902</v>
      </c>
      <c r="H46" s="530"/>
      <c r="I46" s="541"/>
      <c r="J46" s="575"/>
      <c r="K46" s="541"/>
      <c r="L46" s="575"/>
      <c r="M46" s="561">
        <f>G46*0.0001/'TD5'!F46</f>
        <v>1.219786156644893E-2</v>
      </c>
      <c r="P46" s="540"/>
    </row>
    <row r="47" spans="1:16" s="87" customFormat="1" ht="15" customHeight="1" x14ac:dyDescent="0.2">
      <c r="A47" s="92">
        <v>1951</v>
      </c>
      <c r="B47" s="425"/>
      <c r="C47" s="317"/>
      <c r="D47" s="353"/>
      <c r="E47" s="314"/>
      <c r="F47" s="314"/>
      <c r="G47" s="84">
        <f>avgfiinc!AV40</f>
        <v>3566426.939024379</v>
      </c>
      <c r="H47" s="530"/>
      <c r="I47" s="541"/>
      <c r="J47" s="575"/>
      <c r="K47" s="541"/>
      <c r="L47" s="575"/>
      <c r="M47" s="561">
        <f>G47*0.0001/'TD5'!F47</f>
        <v>1.281069761121097E-2</v>
      </c>
      <c r="P47" s="540"/>
    </row>
    <row r="48" spans="1:16" s="87" customFormat="1" ht="15" customHeight="1" x14ac:dyDescent="0.2">
      <c r="A48" s="92">
        <v>1952</v>
      </c>
      <c r="B48" s="425"/>
      <c r="C48" s="317"/>
      <c r="D48" s="353"/>
      <c r="E48" s="314"/>
      <c r="F48" s="314"/>
      <c r="G48" s="84">
        <f>avgfiinc!AV41</f>
        <v>3108845.483412676</v>
      </c>
      <c r="H48" s="530"/>
      <c r="I48" s="541"/>
      <c r="J48" s="575"/>
      <c r="K48" s="541"/>
      <c r="L48" s="575"/>
      <c r="M48" s="561">
        <f>G48*0.0001/'TD5'!F48</f>
        <v>1.0884692794265911E-2</v>
      </c>
      <c r="P48" s="540"/>
    </row>
    <row r="49" spans="1:16" s="87" customFormat="1" ht="15" customHeight="1" x14ac:dyDescent="0.2">
      <c r="A49" s="92">
        <v>1953</v>
      </c>
      <c r="B49" s="425"/>
      <c r="C49" s="317"/>
      <c r="D49" s="353"/>
      <c r="E49" s="314"/>
      <c r="F49" s="314"/>
      <c r="G49" s="84">
        <f>avgfiinc!AV42</f>
        <v>2854208.1684685368</v>
      </c>
      <c r="H49" s="530"/>
      <c r="I49" s="541"/>
      <c r="J49" s="575"/>
      <c r="K49" s="541"/>
      <c r="L49" s="575"/>
      <c r="M49" s="561">
        <f>G49*0.0001/'TD5'!F49</f>
        <v>9.6675602974227396E-3</v>
      </c>
      <c r="P49" s="540"/>
    </row>
    <row r="50" spans="1:16" s="87" customFormat="1" ht="15" customHeight="1" x14ac:dyDescent="0.2">
      <c r="A50" s="92">
        <v>1954</v>
      </c>
      <c r="B50" s="425"/>
      <c r="C50" s="317"/>
      <c r="D50" s="353"/>
      <c r="E50" s="314"/>
      <c r="F50" s="314"/>
      <c r="G50" s="84">
        <f>avgfiinc!AV43</f>
        <v>3425156.489242353</v>
      </c>
      <c r="H50" s="530"/>
      <c r="I50" s="541"/>
      <c r="J50" s="575"/>
      <c r="K50" s="541"/>
      <c r="L50" s="575"/>
      <c r="M50" s="561">
        <f>G50*0.0001/'TD5'!F50</f>
        <v>1.1687484341437253E-2</v>
      </c>
      <c r="P50" s="540"/>
    </row>
    <row r="51" spans="1:16" s="87" customFormat="1" ht="15" customHeight="1" x14ac:dyDescent="0.2">
      <c r="A51" s="92">
        <v>1955</v>
      </c>
      <c r="B51" s="425"/>
      <c r="C51" s="317"/>
      <c r="D51" s="353"/>
      <c r="E51" s="314"/>
      <c r="F51" s="314"/>
      <c r="G51" s="84">
        <f>avgfiinc!AV44</f>
        <v>4087323.0296139331</v>
      </c>
      <c r="H51" s="530"/>
      <c r="I51" s="541"/>
      <c r="J51" s="575"/>
      <c r="K51" s="541"/>
      <c r="L51" s="575"/>
      <c r="M51" s="561">
        <f>G51*0.0001/'TD5'!F51</f>
        <v>1.316538724508734E-2</v>
      </c>
      <c r="P51" s="540"/>
    </row>
    <row r="52" spans="1:16" s="87" customFormat="1" ht="15" customHeight="1" x14ac:dyDescent="0.2">
      <c r="A52" s="92">
        <v>1956</v>
      </c>
      <c r="B52" s="425"/>
      <c r="C52" s="317"/>
      <c r="D52" s="353"/>
      <c r="E52" s="314"/>
      <c r="F52" s="314"/>
      <c r="G52" s="84">
        <f>avgfiinc!AV45</f>
        <v>3833418.4908608338</v>
      </c>
      <c r="H52" s="530"/>
      <c r="I52" s="541"/>
      <c r="J52" s="575"/>
      <c r="K52" s="541"/>
      <c r="L52" s="575"/>
      <c r="M52" s="561">
        <f>G52*0.0001/'TD5'!F52</f>
        <v>1.197606098772626E-2</v>
      </c>
      <c r="P52" s="540"/>
    </row>
    <row r="53" spans="1:16" s="87" customFormat="1" ht="15" customHeight="1" x14ac:dyDescent="0.2">
      <c r="A53" s="92">
        <v>1957</v>
      </c>
      <c r="B53" s="425"/>
      <c r="C53" s="317"/>
      <c r="D53" s="353"/>
      <c r="E53" s="314"/>
      <c r="F53" s="314"/>
      <c r="G53" s="84">
        <f>avgfiinc!AV46</f>
        <v>3363218.9396050368</v>
      </c>
      <c r="H53" s="530"/>
      <c r="I53" s="541"/>
      <c r="J53" s="575"/>
      <c r="K53" s="541"/>
      <c r="L53" s="575"/>
      <c r="M53" s="561">
        <f>G53*0.0001/'TD5'!F53</f>
        <v>1.0528673149594429E-2</v>
      </c>
      <c r="P53" s="540"/>
    </row>
    <row r="54" spans="1:16" s="87" customFormat="1" ht="15" customHeight="1" x14ac:dyDescent="0.2">
      <c r="A54" s="92">
        <v>1958</v>
      </c>
      <c r="B54" s="425"/>
      <c r="C54" s="317"/>
      <c r="D54" s="353"/>
      <c r="E54" s="314"/>
      <c r="F54" s="314"/>
      <c r="G54" s="84">
        <f>avgfiinc!AV47</f>
        <v>3374950.6107620331</v>
      </c>
      <c r="H54" s="530"/>
      <c r="I54" s="541"/>
      <c r="J54" s="575"/>
      <c r="K54" s="541"/>
      <c r="L54" s="575"/>
      <c r="M54" s="561">
        <f>G54*0.0001/'TD5'!F54</f>
        <v>1.0814637545017169E-2</v>
      </c>
      <c r="P54" s="540"/>
    </row>
    <row r="55" spans="1:16" s="87" customFormat="1" ht="15" customHeight="1" x14ac:dyDescent="0.2">
      <c r="A55" s="91">
        <v>1959</v>
      </c>
      <c r="B55" s="426"/>
      <c r="C55" s="316"/>
      <c r="D55" s="354"/>
      <c r="E55" s="315"/>
      <c r="F55" s="315"/>
      <c r="G55" s="88">
        <f>avgfiinc!AV48</f>
        <v>3966234.2968930616</v>
      </c>
      <c r="H55" s="531"/>
      <c r="I55" s="542"/>
      <c r="J55" s="576"/>
      <c r="K55" s="542"/>
      <c r="L55" s="576"/>
      <c r="M55" s="562">
        <f>G55*0.0001/'TD5'!F55</f>
        <v>1.1941249375109259E-2</v>
      </c>
      <c r="P55" s="540"/>
    </row>
    <row r="56" spans="1:16" x14ac:dyDescent="0.2">
      <c r="A56" s="67">
        <v>1960</v>
      </c>
      <c r="B56" s="425"/>
      <c r="C56" s="317"/>
      <c r="D56" s="353"/>
      <c r="E56" s="314"/>
      <c r="F56" s="314"/>
      <c r="G56" s="84">
        <f>avgfiinc!AV49</f>
        <v>3927295.595397789</v>
      </c>
      <c r="H56" s="530"/>
      <c r="I56" s="541"/>
      <c r="J56" s="575"/>
      <c r="K56" s="541"/>
      <c r="L56" s="575"/>
      <c r="M56" s="561">
        <f>G56*0.0001/'TD5'!F56</f>
        <v>1.17492396990333E-2</v>
      </c>
      <c r="P56" s="540"/>
    </row>
    <row r="57" spans="1:16" x14ac:dyDescent="0.2">
      <c r="A57" s="67">
        <v>1961</v>
      </c>
      <c r="B57" s="425"/>
      <c r="C57" s="317"/>
      <c r="D57" s="353"/>
      <c r="E57" s="314"/>
      <c r="F57" s="314"/>
      <c r="G57" s="84">
        <f>avgfiinc!AV50</f>
        <v>4722305.279663234</v>
      </c>
      <c r="H57" s="530"/>
      <c r="I57" s="541"/>
      <c r="J57" s="575"/>
      <c r="K57" s="541"/>
      <c r="L57" s="575"/>
      <c r="M57" s="561">
        <f>G57*0.0001/'TD5'!F57</f>
        <v>1.3822929216111455E-2</v>
      </c>
      <c r="P57" s="540"/>
    </row>
    <row r="58" spans="1:16" x14ac:dyDescent="0.2">
      <c r="A58" s="67">
        <v>1962</v>
      </c>
      <c r="B58" s="427">
        <f>avgfiinc!AQ51</f>
        <v>2452452.2472054483</v>
      </c>
      <c r="C58" s="318">
        <f>avgfiinc!AR51</f>
        <v>2491144.4283510069</v>
      </c>
      <c r="D58" s="523">
        <f>avgfiinc!AS51</f>
        <v>2140719.2932169037</v>
      </c>
      <c r="E58" s="523">
        <f>avgfiinc!AT51</f>
        <v>2562714.1495792307</v>
      </c>
      <c r="F58" s="523">
        <f>avgfiinc!AU51</f>
        <v>2407475.9485500194</v>
      </c>
      <c r="G58" s="81">
        <f>avgfiinc!AV51</f>
        <v>3974408.306907339</v>
      </c>
      <c r="H58" s="532">
        <f>B58*0.0001/'TD5'!B58</f>
        <v>1.1385475285351276E-2</v>
      </c>
      <c r="I58" s="543">
        <f>C58*0.0001/'TD5'!B58</f>
        <v>1.1565103195607662E-2</v>
      </c>
      <c r="J58" s="543">
        <f>D58*0.0001/'TD5'!C58</f>
        <v>9.0838447213172895E-3</v>
      </c>
      <c r="K58" s="543">
        <f>E58*0.0001/'TD5'!D58</f>
        <v>7.7989036217331886E-3</v>
      </c>
      <c r="L58" s="543">
        <f>F58*0.0001/'TD5'!E58</f>
        <v>2.2162290289998051E-2</v>
      </c>
      <c r="M58" s="550">
        <f>G58*0.0001/'TD5'!F58</f>
        <v>1.1951685883104801E-2</v>
      </c>
      <c r="P58" s="540"/>
    </row>
    <row r="59" spans="1:16" x14ac:dyDescent="0.2">
      <c r="A59" s="67">
        <v>1963</v>
      </c>
      <c r="B59" s="428">
        <f>avgfiinc!AQ52</f>
        <v>2636803.2037117667</v>
      </c>
      <c r="C59" s="319">
        <f>avgfiinc!AR52</f>
        <v>2673688.6417369787</v>
      </c>
      <c r="D59" s="524">
        <f>avgfiinc!AS52</f>
        <v>2293023.1920541776</v>
      </c>
      <c r="E59" s="524">
        <f>avgfiinc!AT52</f>
        <v>2750697.2533703595</v>
      </c>
      <c r="F59" s="524">
        <f>avgfiinc!AU52</f>
        <v>2584652.0800381498</v>
      </c>
      <c r="G59" s="62">
        <f>avgfiinc!AV52</f>
        <v>3990494.49288791</v>
      </c>
      <c r="H59" s="533">
        <f>B59*0.0001/'TD5'!B59</f>
        <v>1.1730185546070351E-2</v>
      </c>
      <c r="I59" s="544">
        <f>C59*0.0001/'TD5'!B59</f>
        <v>1.1894275543903619E-2</v>
      </c>
      <c r="J59" s="551">
        <f>D59*0.0001/'TD5'!C59</f>
        <v>9.3261011778087797E-3</v>
      </c>
      <c r="K59" s="544">
        <f>E59*0.0001/'TD5'!D59</f>
        <v>8.028059242222968E-3</v>
      </c>
      <c r="L59" s="551">
        <f>F59*0.0001/'TD5'!E59</f>
        <v>2.2824279959563373E-2</v>
      </c>
      <c r="M59" s="552">
        <f>G59*0.0001/'TD5'!F59</f>
        <v>1.1462998441377138E-2</v>
      </c>
      <c r="P59" s="540"/>
    </row>
    <row r="60" spans="1:16" x14ac:dyDescent="0.2">
      <c r="A60" s="67">
        <v>1964</v>
      </c>
      <c r="B60" s="428">
        <f>avgfiinc!AQ53</f>
        <v>2821154.1602180856</v>
      </c>
      <c r="C60" s="319">
        <f>avgfiinc!AR53</f>
        <v>2856232.8551229504</v>
      </c>
      <c r="D60" s="524">
        <f>avgfiinc!AS53</f>
        <v>2445327.090891452</v>
      </c>
      <c r="E60" s="524">
        <f>avgfiinc!AT53</f>
        <v>2938680.3571614879</v>
      </c>
      <c r="F60" s="524">
        <f>avgfiinc!AU53</f>
        <v>2761828.2115262798</v>
      </c>
      <c r="G60" s="62">
        <f>avgfiinc!AV53</f>
        <v>4574051.071663389</v>
      </c>
      <c r="H60" s="533">
        <f>B60*0.0001/'TD5'!B60</f>
        <v>1.2047262862324713E-2</v>
      </c>
      <c r="I60" s="544">
        <f>C60*0.0001/'TD5'!B60</f>
        <v>1.2197060510516165E-2</v>
      </c>
      <c r="J60" s="551">
        <f>D60*0.0001/'TD5'!C60</f>
        <v>9.5490412786602974E-3</v>
      </c>
      <c r="K60" s="544">
        <f>E60*0.0001/'TD5'!D60</f>
        <v>8.2391789183020592E-3</v>
      </c>
      <c r="L60" s="551">
        <f>F60*0.0001/'TD5'!E60</f>
        <v>2.3434458300471306E-2</v>
      </c>
      <c r="M60" s="552">
        <f>G60*0.0001/'TD5'!F60</f>
        <v>1.2609802186489103E-2</v>
      </c>
      <c r="P60" s="540"/>
    </row>
    <row r="61" spans="1:16" x14ac:dyDescent="0.2">
      <c r="A61" s="67">
        <v>1965</v>
      </c>
      <c r="B61" s="428">
        <f>avgfiinc!AQ54</f>
        <v>3006660.4818643862</v>
      </c>
      <c r="C61" s="319">
        <f>avgfiinc!AR54</f>
        <v>3046473.7370825326</v>
      </c>
      <c r="D61" s="524">
        <f>avgfiinc!AS54</f>
        <v>2621768.8419891652</v>
      </c>
      <c r="E61" s="524">
        <f>avgfiinc!AT54</f>
        <v>3100299.1907223575</v>
      </c>
      <c r="F61" s="524">
        <f>avgfiinc!AU54</f>
        <v>2978486.2683524592</v>
      </c>
      <c r="G61" s="62">
        <f>avgfiinc!AV54</f>
        <v>5721071.5579386912</v>
      </c>
      <c r="H61" s="533">
        <f>B61*0.0001/'TD5'!B61</f>
        <v>1.226604737752944E-2</v>
      </c>
      <c r="I61" s="544">
        <f>C61*0.0001/'TD5'!B61</f>
        <v>1.2428470530294809E-2</v>
      </c>
      <c r="J61" s="551">
        <f>D61*0.0001/'TD5'!C61</f>
        <v>9.7783643165678859E-3</v>
      </c>
      <c r="K61" s="544">
        <f>E61*0.0001/'TD5'!D61</f>
        <v>8.312815848427392E-3</v>
      </c>
      <c r="L61" s="551">
        <f>F61*0.0001/'TD5'!E61</f>
        <v>2.4069731416017617E-2</v>
      </c>
      <c r="M61" s="552">
        <f>G61*0.0001/'TD5'!F61</f>
        <v>1.4893514616821979E-2</v>
      </c>
      <c r="P61" s="540"/>
    </row>
    <row r="62" spans="1:16" x14ac:dyDescent="0.2">
      <c r="A62" s="67">
        <v>1966</v>
      </c>
      <c r="B62" s="428">
        <f>avgfiinc!AQ55</f>
        <v>3192166.8035106868</v>
      </c>
      <c r="C62" s="319">
        <f>avgfiinc!AR55</f>
        <v>3236714.6190421148</v>
      </c>
      <c r="D62" s="524">
        <f>avgfiinc!AS55</f>
        <v>2798210.5930868783</v>
      </c>
      <c r="E62" s="524">
        <f>avgfiinc!AT55</f>
        <v>3261918.024283227</v>
      </c>
      <c r="F62" s="524">
        <f>avgfiinc!AU55</f>
        <v>3195144.3251786386</v>
      </c>
      <c r="G62" s="62">
        <f>avgfiinc!AV55</f>
        <v>5175626.834714978</v>
      </c>
      <c r="H62" s="533">
        <f>B62*0.0001/'TD5'!B62</f>
        <v>1.2466126121580602E-2</v>
      </c>
      <c r="I62" s="544">
        <f>C62*0.0001/'TD5'!B62</f>
        <v>1.2640095315873626E-2</v>
      </c>
      <c r="J62" s="551">
        <f>D62*0.0001/'TD5'!C62</f>
        <v>9.9879791960120184E-3</v>
      </c>
      <c r="K62" s="544">
        <f>E62*0.0001/'TD5'!D62</f>
        <v>8.3802919834852201E-3</v>
      </c>
      <c r="L62" s="551">
        <f>F62*0.0001/'TD5'!E62</f>
        <v>2.4647269397974018E-2</v>
      </c>
      <c r="M62" s="552">
        <f>G62*0.0001/'TD5'!F62</f>
        <v>1.3115931302309036E-2</v>
      </c>
      <c r="P62" s="540"/>
    </row>
    <row r="63" spans="1:16" x14ac:dyDescent="0.2">
      <c r="A63" s="67">
        <v>1967</v>
      </c>
      <c r="B63" s="428">
        <f>avgfiinc!AQ56</f>
        <v>3665086.3157924828</v>
      </c>
      <c r="C63" s="319">
        <f>avgfiinc!AR56</f>
        <v>3705132.6669468367</v>
      </c>
      <c r="D63" s="524">
        <f>avgfiinc!AS56</f>
        <v>3362184.7132184552</v>
      </c>
      <c r="E63" s="524">
        <f>avgfiinc!AT56</f>
        <v>3807510.2564286646</v>
      </c>
      <c r="F63" s="524">
        <f>avgfiinc!AU56</f>
        <v>3611344.1662512794</v>
      </c>
      <c r="G63" s="62">
        <f>avgfiinc!AV56</f>
        <v>6051800.5615799278</v>
      </c>
      <c r="H63" s="534">
        <f>B63*0.0001/'TD5'!B63</f>
        <v>1.3708069454878569E-2</v>
      </c>
      <c r="I63" s="545">
        <f>C63*0.0001/'TD5'!B63</f>
        <v>1.385784987360239E-2</v>
      </c>
      <c r="J63" s="551">
        <f>D63*0.0001/'TD5'!C63</f>
        <v>1.14834348205477E-2</v>
      </c>
      <c r="K63" s="544">
        <f>E63*0.0001/'TD5'!D63</f>
        <v>9.5652041491121054E-3</v>
      </c>
      <c r="L63" s="551">
        <f>F63*0.0001/'TD5'!E63</f>
        <v>2.5307917501777411E-2</v>
      </c>
      <c r="M63" s="552">
        <f>G63*0.0001/'TD5'!F63</f>
        <v>1.4438684098422529E-2</v>
      </c>
      <c r="P63" s="540"/>
    </row>
    <row r="64" spans="1:16" x14ac:dyDescent="0.2">
      <c r="A64" s="67">
        <v>1968</v>
      </c>
      <c r="B64" s="428">
        <f>avgfiinc!AQ57</f>
        <v>4105629.3884855965</v>
      </c>
      <c r="C64" s="319">
        <f>avgfiinc!AR57</f>
        <v>4144803.7259344491</v>
      </c>
      <c r="D64" s="524">
        <f>avgfiinc!AS57</f>
        <v>3812858.455998003</v>
      </c>
      <c r="E64" s="524">
        <f>avgfiinc!AT57</f>
        <v>4255337.6024508271</v>
      </c>
      <c r="F64" s="524">
        <f>avgfiinc!AU57</f>
        <v>4034431.3143443805</v>
      </c>
      <c r="G64" s="62">
        <f>avgfiinc!AV57</f>
        <v>6737827.5018382231</v>
      </c>
      <c r="H64" s="534">
        <f>B64*0.0001/'TD5'!B64</f>
        <v>1.4770541922189295E-2</v>
      </c>
      <c r="I64" s="545">
        <f>C64*0.0001/'TD5'!B64</f>
        <v>1.4911476755514741E-2</v>
      </c>
      <c r="J64" s="551">
        <f>D64*0.0001/'TD5'!C64</f>
        <v>1.2581360584590586E-2</v>
      </c>
      <c r="K64" s="544">
        <f>E64*0.0001/'TD5'!D64</f>
        <v>1.0387306509073825E-2</v>
      </c>
      <c r="L64" s="551">
        <f>F64*0.0001/'TD5'!E64</f>
        <v>2.6784509303979576E-2</v>
      </c>
      <c r="M64" s="552">
        <f>G64*0.0001/'TD5'!F64</f>
        <v>1.5567771159112452E-2</v>
      </c>
      <c r="P64" s="540"/>
    </row>
    <row r="65" spans="1:16" x14ac:dyDescent="0.2">
      <c r="A65" s="72">
        <v>1969</v>
      </c>
      <c r="B65" s="429">
        <f>avgfiinc!AQ58</f>
        <v>3771680.9485029387</v>
      </c>
      <c r="C65" s="320">
        <f>avgfiinc!AR58</f>
        <v>3819223.0386497909</v>
      </c>
      <c r="D65" s="526">
        <f>avgfiinc!AS58</f>
        <v>3480324.5653266138</v>
      </c>
      <c r="E65" s="526">
        <f>avgfiinc!AT58</f>
        <v>3948085.0651154974</v>
      </c>
      <c r="F65" s="526">
        <f>avgfiinc!AU58</f>
        <v>3686372.8313913476</v>
      </c>
      <c r="G65" s="68">
        <f>avgfiinc!AV58</f>
        <v>6204104.8866927512</v>
      </c>
      <c r="H65" s="535">
        <f>B65*0.0001/'TD5'!B65</f>
        <v>1.3423768716165796E-2</v>
      </c>
      <c r="I65" s="546">
        <f>C65*0.0001/'TD5'!B65</f>
        <v>1.3592975505162029E-2</v>
      </c>
      <c r="J65" s="553">
        <f>D65*0.0001/'TD5'!C65</f>
        <v>1.1336258394294418E-2</v>
      </c>
      <c r="K65" s="547">
        <f>E65*0.0001/'TD5'!D65</f>
        <v>9.4712674472248182E-3</v>
      </c>
      <c r="L65" s="553">
        <f>F65*0.0001/'TD5'!E65</f>
        <v>2.4435723171336573E-2</v>
      </c>
      <c r="M65" s="554">
        <f>G65*0.0001/'TD5'!F65</f>
        <v>1.412254059687257E-2</v>
      </c>
      <c r="P65" s="540"/>
    </row>
    <row r="66" spans="1:16" x14ac:dyDescent="0.2">
      <c r="A66" s="67">
        <v>1970</v>
      </c>
      <c r="B66" s="428">
        <f>avgfiinc!AQ59</f>
        <v>2951639.2956332974</v>
      </c>
      <c r="C66" s="319">
        <f>avgfiinc!AR59</f>
        <v>3003795.1247705673</v>
      </c>
      <c r="D66" s="524">
        <f>avgfiinc!AS59</f>
        <v>2700859.4864758863</v>
      </c>
      <c r="E66" s="524">
        <f>avgfiinc!AT59</f>
        <v>3125548.0897358325</v>
      </c>
      <c r="F66" s="524">
        <f>avgfiinc!AU59</f>
        <v>2844668.2752332794</v>
      </c>
      <c r="G66" s="62">
        <f>avgfiinc!AV59</f>
        <v>4827145.2270810492</v>
      </c>
      <c r="H66" s="534">
        <f>B66*0.0001/'TD5'!B66</f>
        <v>1.0802797718497459E-2</v>
      </c>
      <c r="I66" s="545">
        <f>C66*0.0001/'TD5'!B66</f>
        <v>1.099368448194582E-2</v>
      </c>
      <c r="J66" s="551">
        <f>D66*0.0001/'TD5'!C66</f>
        <v>9.0117467952950392E-3</v>
      </c>
      <c r="K66" s="544">
        <f>E66*0.0001/'TD5'!D66</f>
        <v>7.6890734453627374E-3</v>
      </c>
      <c r="L66" s="551">
        <f>F66*0.0001/'TD5'!E66</f>
        <v>1.9771514453168493E-2</v>
      </c>
      <c r="M66" s="552">
        <f>G66*0.0001/'TD5'!F66</f>
        <v>1.138134684879333E-2</v>
      </c>
      <c r="P66" s="540"/>
    </row>
    <row r="67" spans="1:16" x14ac:dyDescent="0.2">
      <c r="A67" s="67">
        <v>1971</v>
      </c>
      <c r="B67" s="428">
        <f>avgfiinc!AQ60</f>
        <v>2949133.804227829</v>
      </c>
      <c r="C67" s="319">
        <f>avgfiinc!AR60</f>
        <v>3004480.4907492748</v>
      </c>
      <c r="D67" s="524">
        <f>avgfiinc!AS60</f>
        <v>2699076.121858045</v>
      </c>
      <c r="E67" s="524">
        <f>avgfiinc!AT60</f>
        <v>3126778.167677457</v>
      </c>
      <c r="F67" s="524">
        <f>avgfiinc!AU60</f>
        <v>2845424.0231520985</v>
      </c>
      <c r="G67" s="62">
        <f>avgfiinc!AV60</f>
        <v>4834965.1989218937</v>
      </c>
      <c r="H67" s="534">
        <f>B67*0.0001/'TD5'!B67</f>
        <v>1.0833038884811685E-2</v>
      </c>
      <c r="I67" s="545">
        <f>C67*0.0001/'TD5'!B67</f>
        <v>1.1036343599698739E-2</v>
      </c>
      <c r="J67" s="551">
        <f>D67*0.0001/'TD5'!C67</f>
        <v>9.0392603169675567E-3</v>
      </c>
      <c r="K67" s="544">
        <f>E67*0.0001/'TD5'!D67</f>
        <v>7.7434898694264129E-3</v>
      </c>
      <c r="L67" s="551">
        <f>F67*0.0001/'TD5'!E67</f>
        <v>1.9672364460348035E-2</v>
      </c>
      <c r="M67" s="552">
        <f>G67*0.0001/'TD5'!F67</f>
        <v>1.1449121899204327E-2</v>
      </c>
      <c r="P67" s="540"/>
    </row>
    <row r="68" spans="1:16" x14ac:dyDescent="0.2">
      <c r="A68" s="67">
        <v>1972</v>
      </c>
      <c r="B68" s="428">
        <f>avgfiinc!AQ61</f>
        <v>2986679.5282947114</v>
      </c>
      <c r="C68" s="319">
        <f>avgfiinc!AR61</f>
        <v>3055807.2306277156</v>
      </c>
      <c r="D68" s="524">
        <f>avgfiinc!AS61</f>
        <v>2705682.7813265841</v>
      </c>
      <c r="E68" s="524">
        <f>avgfiinc!AT61</f>
        <v>3199983.9956371794</v>
      </c>
      <c r="F68" s="524">
        <f>avgfiinc!AU61</f>
        <v>2895171.3200954348</v>
      </c>
      <c r="G68" s="62">
        <f>avgfiinc!AV61</f>
        <v>4836395.6404680908</v>
      </c>
      <c r="H68" s="534">
        <f>B68*0.0001/'TD5'!B68</f>
        <v>1.051523930664189E-2</v>
      </c>
      <c r="I68" s="545">
        <f>C68*0.0001/'TD5'!B68</f>
        <v>1.0758618057479907E-2</v>
      </c>
      <c r="J68" s="551">
        <f>D68*0.0001/'TD5'!C68</f>
        <v>8.7063342473356897E-3</v>
      </c>
      <c r="K68" s="544">
        <f>E68*0.0001/'TD5'!D68</f>
        <v>7.6437394452568705E-3</v>
      </c>
      <c r="L68" s="551">
        <f>F68*0.0001/'TD5'!E68</f>
        <v>1.8683250643789506E-2</v>
      </c>
      <c r="M68" s="552">
        <f>G68*0.0001/'TD5'!F68</f>
        <v>1.1166463380504863E-2</v>
      </c>
      <c r="P68" s="540"/>
    </row>
    <row r="69" spans="1:16" x14ac:dyDescent="0.2">
      <c r="A69" s="67">
        <v>1973</v>
      </c>
      <c r="B69" s="428">
        <f>avgfiinc!AQ62</f>
        <v>2684728.2950333687</v>
      </c>
      <c r="C69" s="319">
        <f>avgfiinc!AR62</f>
        <v>2772623.1606545821</v>
      </c>
      <c r="D69" s="524">
        <f>avgfiinc!AS62</f>
        <v>2410313.0971607836</v>
      </c>
      <c r="E69" s="524">
        <f>avgfiinc!AT62</f>
        <v>2959188.6018716758</v>
      </c>
      <c r="F69" s="524">
        <f>avgfiinc!AU62</f>
        <v>2545149.8945741188</v>
      </c>
      <c r="G69" s="62">
        <f>avgfiinc!AV62</f>
        <v>4347951.2003707951</v>
      </c>
      <c r="H69" s="534">
        <f>B69*0.0001/'TD5'!B69</f>
        <v>9.203475022900422E-3</v>
      </c>
      <c r="I69" s="545">
        <f>C69*0.0001/'TD5'!B69</f>
        <v>9.5047860352224234E-3</v>
      </c>
      <c r="J69" s="551">
        <f>D69*0.0001/'TD5'!C69</f>
        <v>7.5306939461938782E-3</v>
      </c>
      <c r="K69" s="544">
        <f>E69*0.0001/'TD5'!D69</f>
        <v>6.8327246080457362E-3</v>
      </c>
      <c r="L69" s="551">
        <f>F69*0.0001/'TD5'!E69</f>
        <v>1.6171912109598455E-2</v>
      </c>
      <c r="M69" s="552">
        <f>G69*0.0001/'TD5'!F69</f>
        <v>9.7746517876657908E-3</v>
      </c>
      <c r="P69" s="540"/>
    </row>
    <row r="70" spans="1:16" x14ac:dyDescent="0.2">
      <c r="A70" s="67">
        <v>1974</v>
      </c>
      <c r="B70" s="428">
        <f>avgfiinc!AQ63</f>
        <v>2447676.6282624109</v>
      </c>
      <c r="C70" s="319">
        <f>avgfiinc!AR63</f>
        <v>2561830.29128632</v>
      </c>
      <c r="D70" s="524">
        <f>avgfiinc!AS63</f>
        <v>2185331.8763265219</v>
      </c>
      <c r="E70" s="524">
        <f>avgfiinc!AT63</f>
        <v>2786184.0885555213</v>
      </c>
      <c r="F70" s="524">
        <f>avgfiinc!AU63</f>
        <v>2271728.5648698076</v>
      </c>
      <c r="G70" s="62">
        <f>avgfiinc!AV63</f>
        <v>3950981.3795322278</v>
      </c>
      <c r="H70" s="534">
        <f>B70*0.0001/'TD5'!B70</f>
        <v>8.4956642375857427E-3</v>
      </c>
      <c r="I70" s="545">
        <f>C70*0.0001/'TD5'!B70</f>
        <v>8.8918812792257995E-3</v>
      </c>
      <c r="J70" s="551">
        <f>D70*0.0001/'TD5'!C70</f>
        <v>6.8955862787021243E-3</v>
      </c>
      <c r="K70" s="544">
        <f>E70*0.0001/'TD5'!D70</f>
        <v>6.5227182776510517E-3</v>
      </c>
      <c r="L70" s="551">
        <f>F70*0.0001/'TD5'!E70</f>
        <v>1.4543166245829298E-2</v>
      </c>
      <c r="M70" s="552">
        <f>G70*0.0001/'TD5'!F70</f>
        <v>9.0200073177584272E-3</v>
      </c>
      <c r="P70" s="540"/>
    </row>
    <row r="71" spans="1:16" x14ac:dyDescent="0.2">
      <c r="A71" s="67">
        <v>1975</v>
      </c>
      <c r="B71" s="428">
        <f>avgfiinc!AQ64</f>
        <v>2253576.1441712123</v>
      </c>
      <c r="C71" s="319">
        <f>avgfiinc!AR64</f>
        <v>2377441.950563889</v>
      </c>
      <c r="D71" s="524">
        <f>avgfiinc!AS64</f>
        <v>1994083.4330489032</v>
      </c>
      <c r="E71" s="524">
        <f>avgfiinc!AT64</f>
        <v>2596045.0817392194</v>
      </c>
      <c r="F71" s="524">
        <f>avgfiinc!AU64</f>
        <v>2082329.3354215848</v>
      </c>
      <c r="G71" s="62">
        <f>avgfiinc!AV64</f>
        <v>3629690.7290267772</v>
      </c>
      <c r="H71" s="534">
        <f>B71*0.0001/'TD5'!B71</f>
        <v>8.2226779811449564E-3</v>
      </c>
      <c r="I71" s="545">
        <f>C71*0.0001/'TD5'!B71</f>
        <v>8.6746301556814859E-3</v>
      </c>
      <c r="J71" s="551">
        <f>D71*0.0001/'TD5'!C71</f>
        <v>6.6671948620218311E-3</v>
      </c>
      <c r="K71" s="544">
        <f>E71*0.0001/'TD5'!D71</f>
        <v>6.5105245264440717E-3</v>
      </c>
      <c r="L71" s="551">
        <f>F71*0.0001/'TD5'!E71</f>
        <v>1.3504870201352047E-2</v>
      </c>
      <c r="M71" s="552">
        <f>G71*0.0001/'TD5'!F71</f>
        <v>8.7593572935702468E-3</v>
      </c>
      <c r="P71" s="540"/>
    </row>
    <row r="72" spans="1:16" x14ac:dyDescent="0.2">
      <c r="A72" s="67">
        <v>1976</v>
      </c>
      <c r="B72" s="428">
        <f>avgfiinc!AQ65</f>
        <v>2364477.6686815242</v>
      </c>
      <c r="C72" s="319">
        <f>avgfiinc!AR65</f>
        <v>2496781.1838318123</v>
      </c>
      <c r="D72" s="524">
        <f>avgfiinc!AS65</f>
        <v>2093517.3006493703</v>
      </c>
      <c r="E72" s="524">
        <f>avgfiinc!AT65</f>
        <v>2728294.4786330434</v>
      </c>
      <c r="F72" s="524">
        <f>avgfiinc!AU65</f>
        <v>2184374.3023947203</v>
      </c>
      <c r="G72" s="62">
        <f>avgfiinc!AV65</f>
        <v>3803713.8780159284</v>
      </c>
      <c r="H72" s="534">
        <f>B72*0.0001/'TD5'!B72</f>
        <v>8.3170848092155563E-3</v>
      </c>
      <c r="I72" s="545">
        <f>C72*0.0001/'TD5'!B72</f>
        <v>8.7824643603262569E-3</v>
      </c>
      <c r="J72" s="551">
        <f>D72*0.0001/'TD5'!C72</f>
        <v>6.7444780078043118E-3</v>
      </c>
      <c r="K72" s="544">
        <f>E72*0.0001/'TD5'!D72</f>
        <v>6.6393729020424166E-3</v>
      </c>
      <c r="L72" s="551">
        <f>F72*0.0001/'TD5'!E72</f>
        <v>1.3348831553683384E-2</v>
      </c>
      <c r="M72" s="552">
        <f>G72*0.0001/'TD5'!F72</f>
        <v>8.8896896404833115E-3</v>
      </c>
      <c r="P72" s="540"/>
    </row>
    <row r="73" spans="1:16" x14ac:dyDescent="0.2">
      <c r="A73" s="67">
        <v>1977</v>
      </c>
      <c r="B73" s="428">
        <f>avgfiinc!AQ66</f>
        <v>2448600.5761906244</v>
      </c>
      <c r="C73" s="319">
        <f>avgfiinc!AR66</f>
        <v>2589195.8504470419</v>
      </c>
      <c r="D73" s="524">
        <f>avgfiinc!AS66</f>
        <v>2175021.865319246</v>
      </c>
      <c r="E73" s="524">
        <f>avgfiinc!AT66</f>
        <v>2854900.8948192527</v>
      </c>
      <c r="F73" s="524">
        <f>avgfiinc!AU66</f>
        <v>2239928.600611574</v>
      </c>
      <c r="G73" s="62">
        <f>avgfiinc!AV66</f>
        <v>3910441.3451972702</v>
      </c>
      <c r="H73" s="534">
        <f>B73*0.0001/'TD5'!B73</f>
        <v>8.4249630601633801E-3</v>
      </c>
      <c r="I73" s="545">
        <f>C73*0.0001/'TD5'!B73</f>
        <v>8.908712840981714E-3</v>
      </c>
      <c r="J73" s="551">
        <f>D73*0.0001/'TD5'!C73</f>
        <v>6.8646741840121522E-3</v>
      </c>
      <c r="K73" s="544">
        <f>E73*0.0001/'TD5'!D73</f>
        <v>6.8376982514875007E-3</v>
      </c>
      <c r="L73" s="551">
        <f>F73*0.0001/'TD5'!E73</f>
        <v>1.3185297544282104E-2</v>
      </c>
      <c r="M73" s="552">
        <f>G73*0.0001/'TD5'!F73</f>
        <v>9.0409690908543894E-3</v>
      </c>
      <c r="P73" s="540"/>
    </row>
    <row r="74" spans="1:16" x14ac:dyDescent="0.2">
      <c r="A74" s="67">
        <v>1978</v>
      </c>
      <c r="B74" s="428">
        <f>avgfiinc!AQ67</f>
        <v>2823868.570352125</v>
      </c>
      <c r="C74" s="319">
        <f>avgfiinc!AR67</f>
        <v>2969171.7843925622</v>
      </c>
      <c r="D74" s="524">
        <f>avgfiinc!AS67</f>
        <v>2484658.1895464612</v>
      </c>
      <c r="E74" s="524">
        <f>avgfiinc!AT67</f>
        <v>3256893.544322602</v>
      </c>
      <c r="F74" s="524">
        <f>avgfiinc!AU67</f>
        <v>2581126.391403025</v>
      </c>
      <c r="G74" s="62">
        <f>avgfiinc!AV67</f>
        <v>4478832.3472116161</v>
      </c>
      <c r="H74" s="534">
        <f>B74*0.0001/'TD5'!B74</f>
        <v>9.4504633926210131E-3</v>
      </c>
      <c r="I74" s="545">
        <f>C74*0.0001/'TD5'!B74</f>
        <v>9.9367405230570433E-3</v>
      </c>
      <c r="J74" s="551">
        <f>D74*0.0001/'TD5'!C74</f>
        <v>7.5930023518174239E-3</v>
      </c>
      <c r="K74" s="544">
        <f>E74*0.0001/'TD5'!D74</f>
        <v>7.6297404227111945E-3</v>
      </c>
      <c r="L74" s="551">
        <f>F74*0.0001/'TD5'!E74</f>
        <v>1.4604376963148868E-2</v>
      </c>
      <c r="M74" s="552">
        <f>G74*0.0001/'TD5'!F74</f>
        <v>1.0135404682332096E-2</v>
      </c>
      <c r="P74" s="540"/>
    </row>
    <row r="75" spans="1:16" x14ac:dyDescent="0.2">
      <c r="A75" s="72">
        <v>1979</v>
      </c>
      <c r="B75" s="429">
        <f>avgfiinc!AQ68</f>
        <v>4018618.3801605953</v>
      </c>
      <c r="C75" s="320">
        <f>avgfiinc!AR68</f>
        <v>4146125.789543218</v>
      </c>
      <c r="D75" s="526">
        <f>avgfiinc!AS68</f>
        <v>3412095.9899074426</v>
      </c>
      <c r="E75" s="526">
        <f>avgfiinc!AT68</f>
        <v>4327850.2410157155</v>
      </c>
      <c r="F75" s="526">
        <f>avgfiinc!AU68</f>
        <v>3881402.5718316054</v>
      </c>
      <c r="G75" s="68">
        <f>avgfiinc!AV68</f>
        <v>6292230.1833524173</v>
      </c>
      <c r="H75" s="536">
        <f>B75*0.0001/'TD5'!B75</f>
        <v>1.3068621978163721E-2</v>
      </c>
      <c r="I75" s="547">
        <f>C75*0.0001/'TD5'!B75</f>
        <v>1.3483278453350067E-2</v>
      </c>
      <c r="J75" s="553">
        <f>D75*0.0001/'TD5'!C75</f>
        <v>1.0167867876589297E-2</v>
      </c>
      <c r="K75" s="547">
        <f>E75*0.0001/'TD5'!D75</f>
        <v>9.9390139803290367E-3</v>
      </c>
      <c r="L75" s="553">
        <f>F75*0.0001/'TD5'!E75</f>
        <v>2.0802648738026619E-2</v>
      </c>
      <c r="M75" s="554">
        <f>G75*0.0001/'TD5'!F75</f>
        <v>1.3896464370191097E-2</v>
      </c>
      <c r="P75" s="540"/>
    </row>
    <row r="76" spans="1:16" x14ac:dyDescent="0.2">
      <c r="A76" s="67">
        <v>1980</v>
      </c>
      <c r="B76" s="428">
        <f>avgfiinc!AQ69</f>
        <v>3674623.9460632913</v>
      </c>
      <c r="C76" s="319">
        <f>avgfiinc!AR69</f>
        <v>3824294.6224396327</v>
      </c>
      <c r="D76" s="524">
        <f>avgfiinc!AS69</f>
        <v>3330702.9184945943</v>
      </c>
      <c r="E76" s="524">
        <f>avgfiinc!AT69</f>
        <v>4278024.6056028688</v>
      </c>
      <c r="F76" s="524">
        <f>avgfiinc!AU69</f>
        <v>3296849.8240033039</v>
      </c>
      <c r="G76" s="62">
        <f>avgfiinc!AV69</f>
        <v>5789307.3319298346</v>
      </c>
      <c r="H76" s="533">
        <f>B76*0.0001/'TD5'!B76</f>
        <v>1.2071421369910242E-2</v>
      </c>
      <c r="I76" s="544">
        <f>C76*0.0001/'TD5'!B76</f>
        <v>1.2563101015985014E-2</v>
      </c>
      <c r="J76" s="551">
        <f>D76*0.0001/'TD5'!C76</f>
        <v>1.0071597062051296E-2</v>
      </c>
      <c r="K76" s="544">
        <f>E76*0.0001/'TD5'!D76</f>
        <v>1.0015614330768587E-2</v>
      </c>
      <c r="L76" s="551">
        <f>F76*0.0001/'TD5'!E76</f>
        <v>1.7434632405638698E-2</v>
      </c>
      <c r="M76" s="552">
        <f>G76*0.0001/'TD5'!F76</f>
        <v>1.2986763380467892E-2</v>
      </c>
      <c r="P76" s="540"/>
    </row>
    <row r="77" spans="1:16" x14ac:dyDescent="0.2">
      <c r="A77" s="67">
        <v>1981</v>
      </c>
      <c r="B77" s="428">
        <f>avgfiinc!AQ70</f>
        <v>3791891.0190252657</v>
      </c>
      <c r="C77" s="319">
        <f>avgfiinc!AR70</f>
        <v>3936632.3686785717</v>
      </c>
      <c r="D77" s="524">
        <f>avgfiinc!AS70</f>
        <v>3459693.3019831581</v>
      </c>
      <c r="E77" s="524">
        <f>avgfiinc!AT70</f>
        <v>4340345.5784335351</v>
      </c>
      <c r="F77" s="524">
        <f>avgfiinc!AU70</f>
        <v>3461091.9323360836</v>
      </c>
      <c r="G77" s="62">
        <f>avgfiinc!AV70</f>
        <v>5960021.8698545313</v>
      </c>
      <c r="H77" s="533">
        <f>B77*0.0001/'TD5'!B77</f>
        <v>1.2581215240061287E-2</v>
      </c>
      <c r="I77" s="544">
        <f>C77*0.0001/'TD5'!B77</f>
        <v>1.3061456382274628E-2</v>
      </c>
      <c r="J77" s="551">
        <f>D77*0.0001/'TD5'!C77</f>
        <v>1.0631309822201729E-2</v>
      </c>
      <c r="K77" s="544">
        <f>E77*0.0001/'TD5'!D77</f>
        <v>1.0340215638279913E-2</v>
      </c>
      <c r="L77" s="551">
        <f>F77*0.0001/'TD5'!E77</f>
        <v>1.8173847347497937E-2</v>
      </c>
      <c r="M77" s="552">
        <f>G77*0.0001/'TD5'!F77</f>
        <v>1.3559009879827499E-2</v>
      </c>
      <c r="P77" s="540"/>
    </row>
    <row r="78" spans="1:16" x14ac:dyDescent="0.2">
      <c r="A78" s="67">
        <v>1982</v>
      </c>
      <c r="B78" s="428">
        <f>avgfiinc!AQ71</f>
        <v>4827304.0817693286</v>
      </c>
      <c r="C78" s="319">
        <f>avgfiinc!AR71</f>
        <v>4954176.5012802901</v>
      </c>
      <c r="D78" s="524">
        <f>avgfiinc!AS71</f>
        <v>4463860.370181025</v>
      </c>
      <c r="E78" s="524">
        <f>avgfiinc!AT71</f>
        <v>5445437.2932661939</v>
      </c>
      <c r="F78" s="524">
        <f>avgfiinc!AU71</f>
        <v>4407529.4329721089</v>
      </c>
      <c r="G78" s="62">
        <f>avgfiinc!AV71</f>
        <v>7544645.9323249534</v>
      </c>
      <c r="H78" s="533">
        <f>B78*0.0001/'TD5'!B78</f>
        <v>1.634139753878117E-2</v>
      </c>
      <c r="I78" s="544">
        <f>C78*0.0001/'TD5'!B78</f>
        <v>1.6770886257290844E-2</v>
      </c>
      <c r="J78" s="551">
        <f>D78*0.0001/'TD5'!C78</f>
        <v>1.4059745706617832E-2</v>
      </c>
      <c r="K78" s="544">
        <f>E78*0.0001/'TD5'!D78</f>
        <v>1.3274313881993295E-2</v>
      </c>
      <c r="L78" s="551">
        <f>F78*0.0001/'TD5'!E78</f>
        <v>2.3132126778364175E-2</v>
      </c>
      <c r="M78" s="552">
        <f>G78*0.0001/'TD5'!F78</f>
        <v>1.7552318051457405E-2</v>
      </c>
      <c r="P78" s="540"/>
    </row>
    <row r="79" spans="1:16" x14ac:dyDescent="0.2">
      <c r="A79" s="67">
        <v>1983</v>
      </c>
      <c r="B79" s="428">
        <f>avgfiinc!AQ72</f>
        <v>5235356.3500876725</v>
      </c>
      <c r="C79" s="319">
        <f>avgfiinc!AR72</f>
        <v>5375930.9448630586</v>
      </c>
      <c r="D79" s="524">
        <f>avgfiinc!AS72</f>
        <v>4942448.6223421274</v>
      </c>
      <c r="E79" s="524">
        <f>avgfiinc!AT72</f>
        <v>6036440.6949768718</v>
      </c>
      <c r="F79" s="524">
        <f>avgfiinc!AU72</f>
        <v>4672687.6301995013</v>
      </c>
      <c r="G79" s="62">
        <f>avgfiinc!AV72</f>
        <v>8198924.9946421674</v>
      </c>
      <c r="H79" s="533">
        <f>B79*0.0001/'TD5'!B79</f>
        <v>1.7625996842980388E-2</v>
      </c>
      <c r="I79" s="544">
        <f>C79*0.0001/'TD5'!B79</f>
        <v>1.8099272623658184E-2</v>
      </c>
      <c r="J79" s="551">
        <f>D79*0.0001/'TD5'!C79</f>
        <v>1.54892448335886E-2</v>
      </c>
      <c r="K79" s="544">
        <f>E79*0.0001/'TD5'!D79</f>
        <v>1.4824797399342058E-2</v>
      </c>
      <c r="L79" s="551">
        <f>F79*0.0001/'TD5'!E79</f>
        <v>2.3789294064044949E-2</v>
      </c>
      <c r="M79" s="552">
        <f>G79*0.0001/'TD5'!F79</f>
        <v>1.9060876220464706E-2</v>
      </c>
      <c r="P79" s="540"/>
    </row>
    <row r="80" spans="1:16" x14ac:dyDescent="0.2">
      <c r="A80" s="67">
        <v>1984</v>
      </c>
      <c r="B80" s="428">
        <f>avgfiinc!AQ73</f>
        <v>6244883.1300160438</v>
      </c>
      <c r="C80" s="319">
        <f>avgfiinc!AR73</f>
        <v>6414367.9963883692</v>
      </c>
      <c r="D80" s="524">
        <f>avgfiinc!AS73</f>
        <v>6219736.401187513</v>
      </c>
      <c r="E80" s="524">
        <f>avgfiinc!AT73</f>
        <v>7210820.1926899143</v>
      </c>
      <c r="F80" s="524">
        <f>avgfiinc!AU73</f>
        <v>5522272.4759376282</v>
      </c>
      <c r="G80" s="62">
        <f>avgfiinc!AV73</f>
        <v>9753248.1960622575</v>
      </c>
      <c r="H80" s="533">
        <f>B80*0.0001/'TD5'!B80</f>
        <v>2.0256176590919498E-2</v>
      </c>
      <c r="I80" s="544">
        <f>C80*0.0001/'TD5'!B80</f>
        <v>2.080592513084412E-2</v>
      </c>
      <c r="J80" s="551">
        <f>D80*0.0001/'TD5'!C80</f>
        <v>1.8745951354503628E-2</v>
      </c>
      <c r="K80" s="544">
        <f>E80*0.0001/'TD5'!D80</f>
        <v>1.7109295353293419E-2</v>
      </c>
      <c r="L80" s="551">
        <f>F80*0.0001/'TD5'!E80</f>
        <v>2.7044413611292839E-2</v>
      </c>
      <c r="M80" s="552">
        <f>G80*0.0001/'TD5'!F80</f>
        <v>2.1859740838408474E-2</v>
      </c>
      <c r="P80" s="540"/>
    </row>
    <row r="81" spans="1:16" x14ac:dyDescent="0.2">
      <c r="A81" s="67">
        <v>1985</v>
      </c>
      <c r="B81" s="428">
        <f>avgfiinc!AQ74</f>
        <v>6714420.254288123</v>
      </c>
      <c r="C81" s="319">
        <f>avgfiinc!AR74</f>
        <v>6882110.4582803082</v>
      </c>
      <c r="D81" s="524">
        <f>avgfiinc!AS74</f>
        <v>6660290.3584490642</v>
      </c>
      <c r="E81" s="524">
        <f>avgfiinc!AT74</f>
        <v>7571760.8046965012</v>
      </c>
      <c r="F81" s="524">
        <f>avgfiinc!AU74</f>
        <v>6115047.1735774865</v>
      </c>
      <c r="G81" s="62">
        <f>avgfiinc!AV74</f>
        <v>10453845.932486376</v>
      </c>
      <c r="H81" s="533">
        <f>B81*0.0001/'TD5'!B81</f>
        <v>2.1133480593562126E-2</v>
      </c>
      <c r="I81" s="544">
        <f>C81*0.0001/'TD5'!B81</f>
        <v>2.1661281585693356E-2</v>
      </c>
      <c r="J81" s="551">
        <f>D81*0.0001/'TD5'!C81</f>
        <v>1.9499691203236583E-2</v>
      </c>
      <c r="K81" s="544">
        <f>E81*0.0001/'TD5'!D81</f>
        <v>1.7502563074231144E-2</v>
      </c>
      <c r="L81" s="551">
        <f>F81*0.0001/'TD5'!E81</f>
        <v>2.8738940134644505E-2</v>
      </c>
      <c r="M81" s="552">
        <f>G81*0.0001/'TD5'!F81</f>
        <v>2.2835895419120782E-2</v>
      </c>
      <c r="P81" s="540"/>
    </row>
    <row r="82" spans="1:16" x14ac:dyDescent="0.2">
      <c r="A82" s="67">
        <v>1986</v>
      </c>
      <c r="B82" s="428">
        <f>avgfiinc!AQ75</f>
        <v>10662494.225721847</v>
      </c>
      <c r="C82" s="319">
        <f>avgfiinc!AR75</f>
        <v>10799938.842553943</v>
      </c>
      <c r="D82" s="524">
        <f>avgfiinc!AS75</f>
        <v>10746379.087734651</v>
      </c>
      <c r="E82" s="524">
        <f>avgfiinc!AT75</f>
        <v>11935363.535449402</v>
      </c>
      <c r="F82" s="524">
        <f>avgfiinc!AU75</f>
        <v>9625236.3467355147</v>
      </c>
      <c r="G82" s="62">
        <f>avgfiinc!AV75</f>
        <v>16529530.987260355</v>
      </c>
      <c r="H82" s="533">
        <f>B82*0.0001/'TD5'!B82</f>
        <v>3.1531151384115226E-2</v>
      </c>
      <c r="I82" s="544">
        <f>C82*0.0001/'TD5'!B82</f>
        <v>3.1937602907419205E-2</v>
      </c>
      <c r="J82" s="551">
        <f>D82*0.0001/'TD5'!C82</f>
        <v>2.9576117172837264E-2</v>
      </c>
      <c r="K82" s="544">
        <f>E82*0.0001/'TD5'!D82</f>
        <v>2.6254000142216682E-2</v>
      </c>
      <c r="L82" s="551">
        <f>F82*0.0001/'TD5'!E82</f>
        <v>4.1357327252626419E-2</v>
      </c>
      <c r="M82" s="552">
        <f>G82*0.0001/'TD5'!F82</f>
        <v>3.4185897558927536E-2</v>
      </c>
      <c r="P82" s="540"/>
    </row>
    <row r="83" spans="1:16" x14ac:dyDescent="0.2">
      <c r="A83" s="67">
        <v>1987</v>
      </c>
      <c r="B83" s="428">
        <f>avgfiinc!AQ76</f>
        <v>5934177.7709779181</v>
      </c>
      <c r="C83" s="319">
        <f>avgfiinc!AR76</f>
        <v>6325171.6349427029</v>
      </c>
      <c r="D83" s="524">
        <f>avgfiinc!AS76</f>
        <v>6010241.0287193358</v>
      </c>
      <c r="E83" s="524">
        <f>avgfiinc!AT76</f>
        <v>7669503.6138669224</v>
      </c>
      <c r="F83" s="524">
        <f>avgfiinc!AU76</f>
        <v>4686953.7219728027</v>
      </c>
      <c r="G83" s="62">
        <f>avgfiinc!AV76</f>
        <v>9174815.5612792894</v>
      </c>
      <c r="H83" s="533">
        <f>B83*0.0001/'TD5'!B83</f>
        <v>1.8042070791125301E-2</v>
      </c>
      <c r="I83" s="544">
        <f>C83*0.0001/'TD5'!B83</f>
        <v>1.9230835139751438E-2</v>
      </c>
      <c r="J83" s="551">
        <f>D83*0.0001/'TD5'!C83</f>
        <v>1.6742028295993808E-2</v>
      </c>
      <c r="K83" s="544">
        <f>E83*0.0001/'TD5'!D83</f>
        <v>1.7202408984303471E-2</v>
      </c>
      <c r="L83" s="551">
        <f>F83*0.0001/'TD5'!E83</f>
        <v>2.1158460527658459E-2</v>
      </c>
      <c r="M83" s="552">
        <f>G83*0.0001/'TD5'!F83</f>
        <v>1.9661219790577885E-2</v>
      </c>
      <c r="P83" s="540"/>
    </row>
    <row r="84" spans="1:16" x14ac:dyDescent="0.2">
      <c r="A84" s="67">
        <v>1988</v>
      </c>
      <c r="B84" s="428">
        <f>avgfiinc!AQ77</f>
        <v>9449537.6584131718</v>
      </c>
      <c r="C84" s="319">
        <f>avgfiinc!AR77</f>
        <v>10055170.59289721</v>
      </c>
      <c r="D84" s="524">
        <f>avgfiinc!AS77</f>
        <v>9451628.5184413623</v>
      </c>
      <c r="E84" s="524">
        <f>avgfiinc!AT77</f>
        <v>12018098.930603461</v>
      </c>
      <c r="F84" s="524">
        <f>avgfiinc!AU77</f>
        <v>7654863.9326138729</v>
      </c>
      <c r="G84" s="62">
        <f>avgfiinc!AV77</f>
        <v>14498773.747073608</v>
      </c>
      <c r="H84" s="533">
        <f>B84*0.0001/'TD5'!B84</f>
        <v>2.7184283360838894E-2</v>
      </c>
      <c r="I84" s="544">
        <f>C84*0.0001/'TD5'!B84</f>
        <v>2.8926558792591092E-2</v>
      </c>
      <c r="J84" s="551">
        <f>D84*0.0001/'TD5'!C84</f>
        <v>2.4887969717383385E-2</v>
      </c>
      <c r="K84" s="544">
        <f>E84*0.0001/'TD5'!D84</f>
        <v>2.5567045435309414E-2</v>
      </c>
      <c r="L84" s="551">
        <f>F84*0.0001/'TD5'!E84</f>
        <v>3.2660353928804398E-2</v>
      </c>
      <c r="M84" s="552">
        <f>G84*0.0001/'TD5'!F84</f>
        <v>2.9475374147295955E-2</v>
      </c>
      <c r="P84" s="540"/>
    </row>
    <row r="85" spans="1:16" x14ac:dyDescent="0.2">
      <c r="A85" s="72">
        <v>1989</v>
      </c>
      <c r="B85" s="429">
        <f>avgfiinc!AQ78</f>
        <v>8133792.8572154185</v>
      </c>
      <c r="C85" s="320">
        <f>avgfiinc!AR78</f>
        <v>8569942.9634879325</v>
      </c>
      <c r="D85" s="526">
        <f>avgfiinc!AS78</f>
        <v>8186432.9474527854</v>
      </c>
      <c r="E85" s="526">
        <f>avgfiinc!AT78</f>
        <v>10235468.775685128</v>
      </c>
      <c r="F85" s="526">
        <f>avgfiinc!AU78</f>
        <v>6519095.0033486271</v>
      </c>
      <c r="G85" s="68">
        <f>avgfiinc!AV78</f>
        <v>12441532.440244751</v>
      </c>
      <c r="H85" s="536">
        <f>B85*0.0001/'TD5'!B85</f>
        <v>2.3376200348138813E-2</v>
      </c>
      <c r="I85" s="547">
        <f>C85*0.0001/'TD5'!B85</f>
        <v>2.4629678577184684E-2</v>
      </c>
      <c r="J85" s="553">
        <f>D85*0.0001/'TD5'!C85</f>
        <v>2.1550450474023819E-2</v>
      </c>
      <c r="K85" s="547">
        <f>E85*0.0001/'TD5'!D85</f>
        <v>2.1963888779282573E-2</v>
      </c>
      <c r="L85" s="553">
        <f>F85*0.0001/'TD5'!E85</f>
        <v>2.7223739773035053E-2</v>
      </c>
      <c r="M85" s="554">
        <f>G85*0.0001/'TD5'!F85</f>
        <v>2.5386311113834385E-2</v>
      </c>
      <c r="P85" s="540"/>
    </row>
    <row r="86" spans="1:16" x14ac:dyDescent="0.2">
      <c r="A86" s="67">
        <v>1990</v>
      </c>
      <c r="B86" s="428">
        <f>avgfiinc!AQ79</f>
        <v>7657266.2143992726</v>
      </c>
      <c r="C86" s="319">
        <f>avgfiinc!AR79</f>
        <v>8163173.7629261278</v>
      </c>
      <c r="D86" s="524">
        <f>avgfiinc!AS79</f>
        <v>7755958.8095552837</v>
      </c>
      <c r="E86" s="524">
        <f>avgfiinc!AT79</f>
        <v>10028491.315402828</v>
      </c>
      <c r="F86" s="524">
        <f>avgfiinc!AU79</f>
        <v>5838787.8019677028</v>
      </c>
      <c r="G86" s="62">
        <f>avgfiinc!AV79</f>
        <v>11703644.33477761</v>
      </c>
      <c r="H86" s="533">
        <f>B86*0.0001/'TD5'!B86</f>
        <v>2.2137805819511417E-2</v>
      </c>
      <c r="I86" s="544">
        <f>C86*0.0001/'TD5'!B86</f>
        <v>2.3600427433848381E-2</v>
      </c>
      <c r="J86" s="551">
        <f>D86*0.0001/'TD5'!C86</f>
        <v>2.0487979054450989E-2</v>
      </c>
      <c r="K86" s="544">
        <f>E86*0.0001/'TD5'!D86</f>
        <v>2.1661508828401566E-2</v>
      </c>
      <c r="L86" s="551">
        <f>F86*0.0001/'TD5'!E86</f>
        <v>2.4520924314856529E-2</v>
      </c>
      <c r="M86" s="552">
        <f>G86*0.0001/'TD5'!F86</f>
        <v>2.4093993008136749E-2</v>
      </c>
      <c r="P86" s="540"/>
    </row>
    <row r="87" spans="1:16" x14ac:dyDescent="0.2">
      <c r="A87" s="67">
        <v>1991</v>
      </c>
      <c r="B87" s="428">
        <f>avgfiinc!AQ80</f>
        <v>6220720.0246054074</v>
      </c>
      <c r="C87" s="319">
        <f>avgfiinc!AR80</f>
        <v>6672079.9333025524</v>
      </c>
      <c r="D87" s="524">
        <f>avgfiinc!AS80</f>
        <v>6430184.0662141768</v>
      </c>
      <c r="E87" s="524">
        <f>avgfiinc!AT80</f>
        <v>8309262.3336703395</v>
      </c>
      <c r="F87" s="524">
        <f>avgfiinc!AU80</f>
        <v>4634056.3281194502</v>
      </c>
      <c r="G87" s="62">
        <f>avgfiinc!AV80</f>
        <v>9530184.7615785599</v>
      </c>
      <c r="H87" s="533">
        <f>B87*0.0001/'TD5'!B87</f>
        <v>1.8596004694700238E-2</v>
      </c>
      <c r="I87" s="544">
        <f>C87*0.0001/'TD5'!B87</f>
        <v>1.9945284351706505E-2</v>
      </c>
      <c r="J87" s="551">
        <f>D87*0.0001/'TD5'!C87</f>
        <v>1.7505824565887455E-2</v>
      </c>
      <c r="K87" s="544">
        <f>E87*0.0001/'TD5'!D87</f>
        <v>1.8707269802689552E-2</v>
      </c>
      <c r="L87" s="551">
        <f>F87*0.0001/'TD5'!E87</f>
        <v>1.9847322255373005E-2</v>
      </c>
      <c r="M87" s="552">
        <f>G87*0.0001/'TD5'!F87</f>
        <v>2.0349521189928055E-2</v>
      </c>
      <c r="P87" s="540"/>
    </row>
    <row r="88" spans="1:16" x14ac:dyDescent="0.2">
      <c r="A88" s="67">
        <v>1992</v>
      </c>
      <c r="B88" s="428">
        <f>avgfiinc!AQ81</f>
        <v>7942594.9568414763</v>
      </c>
      <c r="C88" s="319">
        <f>avgfiinc!AR81</f>
        <v>8634828.6359626707</v>
      </c>
      <c r="D88" s="524">
        <f>avgfiinc!AS81</f>
        <v>8326730.0810361756</v>
      </c>
      <c r="E88" s="524">
        <f>avgfiinc!AT81</f>
        <v>11201648.700103238</v>
      </c>
      <c r="F88" s="524">
        <f>avgfiinc!AU81</f>
        <v>5453568.457499925</v>
      </c>
      <c r="G88" s="62">
        <f>avgfiinc!AV81</f>
        <v>12078608.057239335</v>
      </c>
      <c r="H88" s="533">
        <f>B88*0.0001/'TD5'!B88</f>
        <v>2.3486576974391941E-2</v>
      </c>
      <c r="I88" s="544">
        <f>C88*0.0001/'TD5'!B88</f>
        <v>2.5533540174365044E-2</v>
      </c>
      <c r="J88" s="551">
        <f>D88*0.0001/'TD5'!C88</f>
        <v>2.2319547832012177E-2</v>
      </c>
      <c r="K88" s="544">
        <f>E88*0.0001/'TD5'!D88</f>
        <v>2.4924913421273238E-2</v>
      </c>
      <c r="L88" s="551">
        <f>F88*0.0001/'TD5'!E88</f>
        <v>2.3049551993608471E-2</v>
      </c>
      <c r="M88" s="552">
        <f>G88*0.0001/'TD5'!F88</f>
        <v>2.5641880929470059E-2</v>
      </c>
      <c r="P88" s="540"/>
    </row>
    <row r="89" spans="1:16" x14ac:dyDescent="0.2">
      <c r="A89" s="67">
        <v>1993</v>
      </c>
      <c r="B89" s="428">
        <f>avgfiinc!AQ82</f>
        <v>7440915.1047827341</v>
      </c>
      <c r="C89" s="319">
        <f>avgfiinc!AR82</f>
        <v>7983559.3803371051</v>
      </c>
      <c r="D89" s="524">
        <f>avgfiinc!AS82</f>
        <v>7715036.2253648862</v>
      </c>
      <c r="E89" s="524">
        <f>avgfiinc!AT82</f>
        <v>9816016.246534165</v>
      </c>
      <c r="F89" s="524">
        <f>avgfiinc!AU82</f>
        <v>5654585.3542151852</v>
      </c>
      <c r="G89" s="62">
        <f>avgfiinc!AV82</f>
        <v>11301616.436961694</v>
      </c>
      <c r="H89" s="533">
        <f>B89*0.0001/'TD5'!B89</f>
        <v>2.2236064076423645E-2</v>
      </c>
      <c r="I89" s="544">
        <f>C89*0.0001/'TD5'!B89</f>
        <v>2.3857675492763519E-2</v>
      </c>
      <c r="J89" s="551">
        <f>D89*0.0001/'TD5'!C89</f>
        <v>2.0791305229067802E-2</v>
      </c>
      <c r="K89" s="544">
        <f>E89*0.0001/'TD5'!D89</f>
        <v>2.189033105969429E-2</v>
      </c>
      <c r="L89" s="551">
        <f>F89*0.0001/'TD5'!E89</f>
        <v>2.441088110208511E-2</v>
      </c>
      <c r="M89" s="552">
        <f>G89*0.0001/'TD5'!F89</f>
        <v>2.4275628849864006E-2</v>
      </c>
      <c r="P89" s="540"/>
    </row>
    <row r="90" spans="1:16" x14ac:dyDescent="0.2">
      <c r="A90" s="67">
        <v>1994</v>
      </c>
      <c r="B90" s="428">
        <f>avgfiinc!AQ83</f>
        <v>7488705.3300082376</v>
      </c>
      <c r="C90" s="319">
        <f>avgfiinc!AR83</f>
        <v>7942250.4080195334</v>
      </c>
      <c r="D90" s="524">
        <f>avgfiinc!AS83</f>
        <v>7676434.0026956275</v>
      </c>
      <c r="E90" s="524">
        <f>avgfiinc!AT83</f>
        <v>9688776.0700187348</v>
      </c>
      <c r="F90" s="524">
        <f>avgfiinc!AU83</f>
        <v>5769910.2405294338</v>
      </c>
      <c r="G90" s="62">
        <f>avgfiinc!AV83</f>
        <v>11338840.683645941</v>
      </c>
      <c r="H90" s="533">
        <f>B90*0.0001/'TD5'!B90</f>
        <v>2.2083969786763188E-2</v>
      </c>
      <c r="I90" s="544">
        <f>C90*0.0001/'TD5'!B90</f>
        <v>2.3421460762619972E-2</v>
      </c>
      <c r="J90" s="551">
        <f>D90*0.0001/'TD5'!C90</f>
        <v>2.0393308252096176E-2</v>
      </c>
      <c r="K90" s="544">
        <f>E90*0.0001/'TD5'!D90</f>
        <v>2.1329449489712719E-2</v>
      </c>
      <c r="L90" s="551">
        <f>F90*0.0001/'TD5'!E90</f>
        <v>2.4682508781552315E-2</v>
      </c>
      <c r="M90" s="552">
        <f>G90*0.0001/'TD5'!F90</f>
        <v>2.4097368121147156E-2</v>
      </c>
      <c r="P90" s="540"/>
    </row>
    <row r="91" spans="1:16" x14ac:dyDescent="0.2">
      <c r="A91" s="67">
        <v>1995</v>
      </c>
      <c r="B91" s="428">
        <f>avgfiinc!AQ84</f>
        <v>8209229.2163413577</v>
      </c>
      <c r="C91" s="319">
        <f>avgfiinc!AR84</f>
        <v>8732132.612269247</v>
      </c>
      <c r="D91" s="524">
        <f>avgfiinc!AS84</f>
        <v>8568671.9841886982</v>
      </c>
      <c r="E91" s="524">
        <f>avgfiinc!AT84</f>
        <v>10611648.713479476</v>
      </c>
      <c r="F91" s="524">
        <f>avgfiinc!AU84</f>
        <v>6391416.9431534372</v>
      </c>
      <c r="G91" s="62">
        <f>avgfiinc!AV84</f>
        <v>12468006.244329747</v>
      </c>
      <c r="H91" s="533">
        <f>B91*0.0001/'TD5'!B91</f>
        <v>2.337895892560482E-2</v>
      </c>
      <c r="I91" s="544">
        <f>C91*0.0001/'TD5'!B91</f>
        <v>2.4868128821253773E-2</v>
      </c>
      <c r="J91" s="551">
        <f>D91*0.0001/'TD5'!C91</f>
        <v>2.2047178819775585E-2</v>
      </c>
      <c r="K91" s="544">
        <f>E91*0.0001/'TD5'!D91</f>
        <v>2.2719711065292355E-2</v>
      </c>
      <c r="L91" s="551">
        <f>F91*0.0001/'TD5'!E91</f>
        <v>2.5947378948330883E-2</v>
      </c>
      <c r="M91" s="552">
        <f>G91*0.0001/'TD5'!F91</f>
        <v>2.56207175552845E-2</v>
      </c>
      <c r="P91" s="540"/>
    </row>
    <row r="92" spans="1:16" x14ac:dyDescent="0.2">
      <c r="A92" s="67">
        <v>1996</v>
      </c>
      <c r="B92" s="428">
        <f>avgfiinc!AQ85</f>
        <v>10861653.761995239</v>
      </c>
      <c r="C92" s="319">
        <f>avgfiinc!AR85</f>
        <v>11424210.1933927</v>
      </c>
      <c r="D92" s="524">
        <f>avgfiinc!AS85</f>
        <v>11227536.589716434</v>
      </c>
      <c r="E92" s="524">
        <f>avgfiinc!AT85</f>
        <v>13937297.53599114</v>
      </c>
      <c r="F92" s="524">
        <f>avgfiinc!AU85</f>
        <v>8423845.8620601967</v>
      </c>
      <c r="G92" s="62">
        <f>avgfiinc!AV85</f>
        <v>16351368.666392244</v>
      </c>
      <c r="H92" s="533">
        <f>B92*0.0001/'TD5'!B92</f>
        <v>2.9483139514923092E-2</v>
      </c>
      <c r="I92" s="544">
        <f>C92*0.0001/'TD5'!B92</f>
        <v>3.1010156497359276E-2</v>
      </c>
      <c r="J92" s="551">
        <f>D92*0.0001/'TD5'!C92</f>
        <v>2.7975002303719524E-2</v>
      </c>
      <c r="K92" s="544">
        <f>E92*0.0001/'TD5'!D92</f>
        <v>2.8892481699585908E-2</v>
      </c>
      <c r="L92" s="551">
        <f>F92*0.0001/'TD5'!E92</f>
        <v>3.200540691614151E-2</v>
      </c>
      <c r="M92" s="552">
        <f>G92*0.0001/'TD5'!F92</f>
        <v>3.2241776585578918E-2</v>
      </c>
      <c r="P92" s="540"/>
    </row>
    <row r="93" spans="1:16" x14ac:dyDescent="0.2">
      <c r="A93" s="67">
        <v>1997</v>
      </c>
      <c r="B93" s="428">
        <f>avgfiinc!AQ86</f>
        <v>13118893.89345145</v>
      </c>
      <c r="C93" s="319">
        <f>avgfiinc!AR86</f>
        <v>13838303.518348563</v>
      </c>
      <c r="D93" s="524">
        <f>avgfiinc!AS86</f>
        <v>13672707.789155139</v>
      </c>
      <c r="E93" s="524">
        <f>avgfiinc!AT86</f>
        <v>16937341.526808966</v>
      </c>
      <c r="F93" s="524">
        <f>avgfiinc!AU86</f>
        <v>10236740.085333645</v>
      </c>
      <c r="G93" s="62">
        <f>avgfiinc!AV86</f>
        <v>19815024.651569534</v>
      </c>
      <c r="H93" s="533">
        <f>B93*0.0001/'TD5'!B93</f>
        <v>3.3575229346752167E-2</v>
      </c>
      <c r="I93" s="544">
        <f>C93*0.0001/'TD5'!B93</f>
        <v>3.541641682386399E-2</v>
      </c>
      <c r="J93" s="551">
        <f>D93*0.0001/'TD5'!C93</f>
        <v>3.2257668673992164E-2</v>
      </c>
      <c r="K93" s="544">
        <f>E93*0.0001/'TD5'!D93</f>
        <v>3.3063817769289017E-2</v>
      </c>
      <c r="L93" s="551">
        <f>F93*0.0001/'TD5'!E93</f>
        <v>3.6519415676593787E-2</v>
      </c>
      <c r="M93" s="552">
        <f>G93*0.0001/'TD5'!F93</f>
        <v>3.6872155964374542E-2</v>
      </c>
      <c r="P93" s="540"/>
    </row>
    <row r="94" spans="1:16" x14ac:dyDescent="0.2">
      <c r="A94" s="67">
        <v>1998</v>
      </c>
      <c r="B94" s="428">
        <f>avgfiinc!AQ87</f>
        <v>15523464.16610443</v>
      </c>
      <c r="C94" s="319">
        <f>avgfiinc!AR87</f>
        <v>16394662.455091706</v>
      </c>
      <c r="D94" s="524">
        <f>avgfiinc!AS87</f>
        <v>16096057.595617006</v>
      </c>
      <c r="E94" s="524">
        <f>avgfiinc!AT87</f>
        <v>19684666.940023597</v>
      </c>
      <c r="F94" s="524">
        <f>avgfiinc!AU87</f>
        <v>12533787.566782413</v>
      </c>
      <c r="G94" s="62">
        <f>avgfiinc!AV87</f>
        <v>23377982.397771474</v>
      </c>
      <c r="H94" s="533">
        <f>B94*0.0001/'TD5'!B94</f>
        <v>3.7468314170837409E-2</v>
      </c>
      <c r="I94" s="544">
        <f>C94*0.0001/'TD5'!B94</f>
        <v>3.9571087807416923E-2</v>
      </c>
      <c r="J94" s="551">
        <f>D94*0.0001/'TD5'!C94</f>
        <v>3.5898406058549874E-2</v>
      </c>
      <c r="K94" s="544">
        <f>E94*0.0001/'TD5'!D94</f>
        <v>3.6487292498350143E-2</v>
      </c>
      <c r="L94" s="551">
        <f>F94*0.0001/'TD5'!E94</f>
        <v>4.1761588305234909E-2</v>
      </c>
      <c r="M94" s="552">
        <f>G94*0.0001/'TD5'!F94</f>
        <v>4.1152082383632667E-2</v>
      </c>
      <c r="P94" s="540"/>
    </row>
    <row r="95" spans="1:16" x14ac:dyDescent="0.2">
      <c r="A95" s="72">
        <v>1999</v>
      </c>
      <c r="B95" s="429">
        <f>avgfiinc!AQ88</f>
        <v>17855799.206650294</v>
      </c>
      <c r="C95" s="320">
        <f>avgfiinc!AR88</f>
        <v>18930229.575559039</v>
      </c>
      <c r="D95" s="526">
        <f>avgfiinc!AS88</f>
        <v>18711543.930754356</v>
      </c>
      <c r="E95" s="526">
        <f>avgfiinc!AT88</f>
        <v>23673553.177760042</v>
      </c>
      <c r="F95" s="526">
        <f>avgfiinc!AU88</f>
        <v>13457639.454633119</v>
      </c>
      <c r="G95" s="68">
        <f>avgfiinc!AV88</f>
        <v>26783572.100143772</v>
      </c>
      <c r="H95" s="536">
        <f>B95*0.0001/'TD5'!B95</f>
        <v>4.1006863117218018E-2</v>
      </c>
      <c r="I95" s="547">
        <f>C95*0.0001/'TD5'!B95</f>
        <v>4.3474353849887848E-2</v>
      </c>
      <c r="J95" s="553">
        <f>D95*0.0001/'TD5'!C95</f>
        <v>3.9772801101207747E-2</v>
      </c>
      <c r="K95" s="547">
        <f>E95*0.0001/'TD5'!D95</f>
        <v>4.1718352586030967E-2</v>
      </c>
      <c r="L95" s="553">
        <f>F95*0.0001/'TD5'!E95</f>
        <v>4.2687762528657913E-2</v>
      </c>
      <c r="M95" s="554">
        <f>G95*0.0001/'TD5'!F95</f>
        <v>4.5050371438264847E-2</v>
      </c>
      <c r="P95" s="540"/>
    </row>
    <row r="96" spans="1:16" x14ac:dyDescent="0.2">
      <c r="A96" s="77">
        <v>2000</v>
      </c>
      <c r="B96" s="430">
        <f>avgfiinc!AQ89</f>
        <v>21771439.287624117</v>
      </c>
      <c r="C96" s="321">
        <f>avgfiinc!AR89</f>
        <v>23072644.672159627</v>
      </c>
      <c r="D96" s="528">
        <f>avgfiinc!AS89</f>
        <v>22426025.240231249</v>
      </c>
      <c r="E96" s="528">
        <f>avgfiinc!AT89</f>
        <v>28193137.158479903</v>
      </c>
      <c r="F96" s="528">
        <f>avgfiinc!AU89</f>
        <v>17126127.236404352</v>
      </c>
      <c r="G96" s="74">
        <f>avgfiinc!AV89</f>
        <v>32560944.809246242</v>
      </c>
      <c r="H96" s="537">
        <f>B96*0.0001/'TD5'!B96</f>
        <v>4.7774109989404671E-2</v>
      </c>
      <c r="I96" s="548">
        <f>C96*0.0001/'TD5'!B96</f>
        <v>5.0629407167434692E-2</v>
      </c>
      <c r="J96" s="555">
        <f>D96*0.0001/'TD5'!C96</f>
        <v>4.6046573668718352E-2</v>
      </c>
      <c r="K96" s="548">
        <f>E96*0.0001/'TD5'!D96</f>
        <v>4.7834455966949463E-2</v>
      </c>
      <c r="L96" s="555">
        <f>F96*0.0001/'TD5'!E96</f>
        <v>5.1416169852018356E-2</v>
      </c>
      <c r="M96" s="556">
        <f>G96*0.0001/'TD5'!F96</f>
        <v>5.2416969090700143E-2</v>
      </c>
      <c r="P96" s="540"/>
    </row>
    <row r="97" spans="1:16" x14ac:dyDescent="0.2">
      <c r="A97" s="67">
        <v>2001</v>
      </c>
      <c r="B97" s="428">
        <f>avgfiinc!AQ90</f>
        <v>14911368.811740842</v>
      </c>
      <c r="C97" s="319">
        <f>avgfiinc!AR90</f>
        <v>16007366.937485723</v>
      </c>
      <c r="D97" s="524">
        <f>avgfiinc!AS90</f>
        <v>15277797.172103604</v>
      </c>
      <c r="E97" s="524">
        <f>avgfiinc!AT90</f>
        <v>19928978.040140845</v>
      </c>
      <c r="F97" s="524">
        <f>avgfiinc!AU90</f>
        <v>11316350.321476785</v>
      </c>
      <c r="G97" s="62">
        <f>avgfiinc!AV90</f>
        <v>22323067.247602969</v>
      </c>
      <c r="H97" s="533">
        <f>B97*0.0001/'TD5'!B97</f>
        <v>3.4949868917465203E-2</v>
      </c>
      <c r="I97" s="544">
        <f>C97*0.0001/'TD5'!B97</f>
        <v>3.7518713623285287E-2</v>
      </c>
      <c r="J97" s="551">
        <f>D97*0.0001/'TD5'!C97</f>
        <v>3.3309463411569602E-2</v>
      </c>
      <c r="K97" s="544">
        <f>E97*0.0001/'TD5'!D97</f>
        <v>3.586995974183084E-2</v>
      </c>
      <c r="L97" s="551">
        <f>F97*0.0001/'TD5'!E97</f>
        <v>3.6693919450044625E-2</v>
      </c>
      <c r="M97" s="552">
        <f>G97*0.0001/'TD5'!F97</f>
        <v>3.829609602689743E-2</v>
      </c>
      <c r="P97" s="540"/>
    </row>
    <row r="98" spans="1:16" x14ac:dyDescent="0.2">
      <c r="A98" s="67">
        <v>2002</v>
      </c>
      <c r="B98" s="428">
        <f>avgfiinc!AQ91</f>
        <v>12133068.405234054</v>
      </c>
      <c r="C98" s="319">
        <f>avgfiinc!AR91</f>
        <v>13023511.912239403</v>
      </c>
      <c r="D98" s="524">
        <f>avgfiinc!AS91</f>
        <v>12025054.896998264</v>
      </c>
      <c r="E98" s="524">
        <f>avgfiinc!AT91</f>
        <v>15987471.123285761</v>
      </c>
      <c r="F98" s="524">
        <f>avgfiinc!AU91</f>
        <v>9419729.7946272194</v>
      </c>
      <c r="G98" s="62">
        <f>avgfiinc!AV91</f>
        <v>18155000.338059347</v>
      </c>
      <c r="H98" s="533">
        <f>B98*0.0001/'TD5'!B98</f>
        <v>2.9876740649342537E-2</v>
      </c>
      <c r="I98" s="544">
        <f>C98*0.0001/'TD5'!B98</f>
        <v>3.2069388777017593E-2</v>
      </c>
      <c r="J98" s="551">
        <f>D98*0.0001/'TD5'!C98</f>
        <v>2.7492828667163849E-2</v>
      </c>
      <c r="K98" s="544">
        <f>E98*0.0001/'TD5'!D98</f>
        <v>3.0346928164362904E-2</v>
      </c>
      <c r="L98" s="551">
        <f>F98*0.0001/'TD5'!E98</f>
        <v>3.1901139765977866E-2</v>
      </c>
      <c r="M98" s="552">
        <f>G98*0.0001/'TD5'!F98</f>
        <v>3.2792501151561744E-2</v>
      </c>
      <c r="P98" s="540"/>
    </row>
    <row r="99" spans="1:16" x14ac:dyDescent="0.2">
      <c r="A99" s="67">
        <v>2003</v>
      </c>
      <c r="B99" s="428">
        <f>avgfiinc!AQ92</f>
        <v>13468302.240384014</v>
      </c>
      <c r="C99" s="319">
        <f>avgfiinc!AR92</f>
        <v>14320647.595960137</v>
      </c>
      <c r="D99" s="524">
        <f>avgfiinc!AS92</f>
        <v>13545581.723522099</v>
      </c>
      <c r="E99" s="524">
        <f>avgfiinc!AT92</f>
        <v>17646356.190682832</v>
      </c>
      <c r="F99" s="524">
        <f>avgfiinc!AU92</f>
        <v>10364392.243530706</v>
      </c>
      <c r="G99" s="62">
        <f>avgfiinc!AV92</f>
        <v>20063189.525998995</v>
      </c>
      <c r="H99" s="533">
        <f>B99*0.0001/'TD5'!B99</f>
        <v>3.3230781555175774E-2</v>
      </c>
      <c r="I99" s="544">
        <f>C99*0.0001/'TD5'!B99</f>
        <v>3.5333801060914993E-2</v>
      </c>
      <c r="J99" s="551">
        <f>D99*0.0001/'TD5'!C99</f>
        <v>3.101475723087788E-2</v>
      </c>
      <c r="K99" s="544">
        <f>E99*0.0001/'TD5'!D99</f>
        <v>3.38418148458004E-2</v>
      </c>
      <c r="L99" s="551">
        <f>F99*0.0001/'TD5'!E99</f>
        <v>3.4712504595518112E-2</v>
      </c>
      <c r="M99" s="552">
        <f>G99*0.0001/'TD5'!F99</f>
        <v>3.6295089870691299E-2</v>
      </c>
      <c r="P99" s="540"/>
    </row>
    <row r="100" spans="1:16" x14ac:dyDescent="0.2">
      <c r="A100" s="67">
        <v>2004</v>
      </c>
      <c r="B100" s="428">
        <f>avgfiinc!AQ93</f>
        <v>17579886.22032297</v>
      </c>
      <c r="C100" s="319">
        <f>avgfiinc!AR93</f>
        <v>18515549.737403717</v>
      </c>
      <c r="D100" s="524">
        <f>avgfiinc!AS93</f>
        <v>17711822.042388707</v>
      </c>
      <c r="E100" s="524">
        <f>avgfiinc!AT93</f>
        <v>22423079.021652367</v>
      </c>
      <c r="F100" s="524">
        <f>avgfiinc!AU93</f>
        <v>14023769.291862488</v>
      </c>
      <c r="G100" s="62">
        <f>avgfiinc!AV93</f>
        <v>26148408.560595307</v>
      </c>
      <c r="H100" s="533">
        <f>B100*0.0001/'TD5'!B100</f>
        <v>4.1148852556943893E-2</v>
      </c>
      <c r="I100" s="544">
        <f>C100*0.0001/'TD5'!B100</f>
        <v>4.333893954753875E-2</v>
      </c>
      <c r="J100" s="551">
        <f>D100*0.0001/'TD5'!C100</f>
        <v>3.8766507059335702E-2</v>
      </c>
      <c r="K100" s="544">
        <f>E100*0.0001/'TD5'!D100</f>
        <v>4.0917731821537018E-2</v>
      </c>
      <c r="L100" s="551">
        <f>F100*0.0001/'TD5'!E100</f>
        <v>4.4290237128734589E-2</v>
      </c>
      <c r="M100" s="552">
        <f>G100*0.0001/'TD5'!F100</f>
        <v>4.491109773516655E-2</v>
      </c>
      <c r="P100" s="540"/>
    </row>
    <row r="101" spans="1:16" x14ac:dyDescent="0.2">
      <c r="A101" s="67">
        <v>2005</v>
      </c>
      <c r="B101" s="428">
        <f>avgfiinc!AQ94</f>
        <v>21757656.21142216</v>
      </c>
      <c r="C101" s="319">
        <f>avgfiinc!AR94</f>
        <v>22829498.796989985</v>
      </c>
      <c r="D101" s="524">
        <f>avgfiinc!AS94</f>
        <v>22648546.68980176</v>
      </c>
      <c r="E101" s="524">
        <f>avgfiinc!AT94</f>
        <v>27398638.530343086</v>
      </c>
      <c r="F101" s="524">
        <f>avgfiinc!AU94</f>
        <v>17477782.521901891</v>
      </c>
      <c r="G101" s="62">
        <f>avgfiinc!AV94</f>
        <v>32255240.349503372</v>
      </c>
      <c r="H101" s="533">
        <f>B101*0.0001/'TD5'!B101</f>
        <v>4.8852544277906418E-2</v>
      </c>
      <c r="I101" s="544">
        <f>C101*0.0001/'TD5'!B101</f>
        <v>5.1259156316518791E-2</v>
      </c>
      <c r="J101" s="551">
        <f>D101*0.0001/'TD5'!C101</f>
        <v>4.7772567719221108E-2</v>
      </c>
      <c r="K101" s="544">
        <f>E101*0.0001/'TD5'!D101</f>
        <v>4.7851789742708206E-2</v>
      </c>
      <c r="L101" s="551">
        <f>F101*0.0001/'TD5'!E101</f>
        <v>5.3222462534904473E-2</v>
      </c>
      <c r="M101" s="552">
        <f>G101*0.0001/'TD5'!F101</f>
        <v>5.3380269557237632E-2</v>
      </c>
      <c r="P101" s="540"/>
    </row>
    <row r="102" spans="1:16" x14ac:dyDescent="0.2">
      <c r="A102" s="67">
        <v>2006</v>
      </c>
      <c r="B102" s="428">
        <f>avgfiinc!AQ95</f>
        <v>23999132.356403396</v>
      </c>
      <c r="C102" s="319">
        <f>avgfiinc!AR95</f>
        <v>24929721.564139929</v>
      </c>
      <c r="D102" s="524">
        <f>avgfiinc!AS95</f>
        <v>24393616.143488437</v>
      </c>
      <c r="E102" s="524">
        <f>avgfiinc!AT95</f>
        <v>29344383.686874121</v>
      </c>
      <c r="F102" s="524">
        <f>avgfiinc!AU95</f>
        <v>19875653.027520414</v>
      </c>
      <c r="G102" s="62">
        <f>avgfiinc!AV95</f>
        <v>35457487.092097864</v>
      </c>
      <c r="H102" s="533">
        <f>B102*0.0001/'TD5'!B102</f>
        <v>5.1797892898321159E-2</v>
      </c>
      <c r="I102" s="544">
        <f>C102*0.0001/'TD5'!B102</f>
        <v>5.3806405514478683E-2</v>
      </c>
      <c r="J102" s="551">
        <f>D102*0.0001/'TD5'!C102</f>
        <v>4.9797073006629937E-2</v>
      </c>
      <c r="K102" s="544">
        <f>E102*0.0001/'TD5'!D102</f>
        <v>4.9843981862068176E-2</v>
      </c>
      <c r="L102" s="551">
        <f>F102*0.0001/'TD5'!E102</f>
        <v>5.7035882025957101E-2</v>
      </c>
      <c r="M102" s="552">
        <f>G102*0.0001/'TD5'!F102</f>
        <v>5.6408710777759559E-2</v>
      </c>
      <c r="P102" s="540"/>
    </row>
    <row r="103" spans="1:16" x14ac:dyDescent="0.2">
      <c r="A103" s="67">
        <v>2007</v>
      </c>
      <c r="B103" s="428">
        <f>avgfiinc!AQ96</f>
        <v>27379215.691570517</v>
      </c>
      <c r="C103" s="319">
        <f>avgfiinc!AR96</f>
        <v>28429340.609344695</v>
      </c>
      <c r="D103" s="524">
        <f>avgfiinc!AS96</f>
        <v>29282009.082697257</v>
      </c>
      <c r="E103" s="524">
        <f>avgfiinc!AT96</f>
        <v>33806708.599035084</v>
      </c>
      <c r="F103" s="524">
        <f>avgfiinc!AU96</f>
        <v>22433012.198243152</v>
      </c>
      <c r="G103" s="62">
        <f>avgfiinc!AV96</f>
        <v>40209400.842738859</v>
      </c>
      <c r="H103" s="533">
        <f>B103*0.0001/'TD5'!B103</f>
        <v>5.7073209434747689E-2</v>
      </c>
      <c r="I103" s="544">
        <f>C103*0.0001/'TD5'!B103</f>
        <v>5.9262242168188088E-2</v>
      </c>
      <c r="J103" s="551">
        <f>D103*0.0001/'TD5'!C103</f>
        <v>5.7808257639408112E-2</v>
      </c>
      <c r="K103" s="544">
        <f>E103*0.0001/'TD5'!D103</f>
        <v>5.5469367653131478E-2</v>
      </c>
      <c r="L103" s="551">
        <f>F103*0.0001/'TD5'!E103</f>
        <v>6.2109321355819709E-2</v>
      </c>
      <c r="M103" s="552">
        <f>G103*0.0001/'TD5'!F103</f>
        <v>6.1911758035421365E-2</v>
      </c>
      <c r="P103" s="540"/>
    </row>
    <row r="104" spans="1:16" x14ac:dyDescent="0.2">
      <c r="A104" s="67">
        <v>2008</v>
      </c>
      <c r="B104" s="428">
        <f>avgfiinc!AQ97</f>
        <v>21168159.977696471</v>
      </c>
      <c r="C104" s="319">
        <f>avgfiinc!AR97</f>
        <v>22228879.255515333</v>
      </c>
      <c r="D104" s="524">
        <f>avgfiinc!AS97</f>
        <v>21263277.159054428</v>
      </c>
      <c r="E104" s="524">
        <f>avgfiinc!AT97</f>
        <v>26479585.488277227</v>
      </c>
      <c r="F104" s="524">
        <f>avgfiinc!AU97</f>
        <v>17347374.097333696</v>
      </c>
      <c r="G104" s="62">
        <f>avgfiinc!AV97</f>
        <v>31070069.880631365</v>
      </c>
      <c r="H104" s="533">
        <f>B104*0.0001/'TD5'!B104</f>
        <v>4.758858680725099E-2</v>
      </c>
      <c r="I104" s="544">
        <f>C104*0.0001/'TD5'!B104</f>
        <v>4.997321218252182E-2</v>
      </c>
      <c r="J104" s="551">
        <f>D104*0.0001/'TD5'!C104</f>
        <v>4.4956542551517487E-2</v>
      </c>
      <c r="K104" s="544">
        <f>E104*0.0001/'TD5'!D104</f>
        <v>4.6785566955804825E-2</v>
      </c>
      <c r="L104" s="551">
        <f>F104*0.0001/'TD5'!E104</f>
        <v>5.2079178392887115E-2</v>
      </c>
      <c r="M104" s="552">
        <f>G104*0.0001/'TD5'!F104</f>
        <v>5.17621897161007E-2</v>
      </c>
      <c r="P104" s="540"/>
    </row>
    <row r="105" spans="1:16" x14ac:dyDescent="0.2">
      <c r="A105" s="72">
        <v>2009</v>
      </c>
      <c r="B105" s="431">
        <f>avgfiinc!AQ98</f>
        <v>14873749.077540712</v>
      </c>
      <c r="C105" s="322">
        <f>avgfiinc!AR98</f>
        <v>15678836.703856343</v>
      </c>
      <c r="D105" s="526">
        <f>avgfiinc!AS98</f>
        <v>15892245.938218281</v>
      </c>
      <c r="E105" s="526">
        <f>avgfiinc!AT98</f>
        <v>19409152.266197558</v>
      </c>
      <c r="F105" s="526">
        <f>avgfiinc!AU98</f>
        <v>11256373.424642121</v>
      </c>
      <c r="G105" s="68">
        <f>avgfiinc!AV98</f>
        <v>21828801.364587069</v>
      </c>
      <c r="H105" s="536">
        <f>B105*0.0001/'TD5'!B105</f>
        <v>3.719681873917579E-2</v>
      </c>
      <c r="I105" s="547">
        <f>C105*0.0001/'TD5'!B105</f>
        <v>3.9210211485624306E-2</v>
      </c>
      <c r="J105" s="557">
        <f>D105*0.0001/'TD5'!C105</f>
        <v>3.6815546452999115E-2</v>
      </c>
      <c r="K105" s="558">
        <f>E105*0.0001/'TD5'!D105</f>
        <v>3.8484547287225723E-2</v>
      </c>
      <c r="L105" s="553">
        <f>F105*0.0001/'TD5'!E105</f>
        <v>3.7056203931570046E-2</v>
      </c>
      <c r="M105" s="554">
        <f>G105*0.0001/'TD5'!F105</f>
        <v>4.0406953543424606E-2</v>
      </c>
      <c r="P105" s="540"/>
    </row>
    <row r="106" spans="1:16" x14ac:dyDescent="0.2">
      <c r="A106" s="67">
        <v>2010</v>
      </c>
      <c r="B106" s="432">
        <f>avgfiinc!AQ99</f>
        <v>18322056.562284157</v>
      </c>
      <c r="C106" s="323">
        <f>avgfiinc!AR99</f>
        <v>19124456.167997897</v>
      </c>
      <c r="D106" s="524">
        <f>avgfiinc!AS99</f>
        <v>19640217.989858728</v>
      </c>
      <c r="E106" s="524">
        <f>avgfiinc!AT99</f>
        <v>22906253.058415711</v>
      </c>
      <c r="F106" s="524">
        <f>avgfiinc!AU99</f>
        <v>14697069.078434374</v>
      </c>
      <c r="G106" s="62">
        <f>avgfiinc!AV99</f>
        <v>26909533.543122448</v>
      </c>
      <c r="H106" s="533">
        <f>B106*0.0001/'TD5'!B106</f>
        <v>4.4637281447649009E-2</v>
      </c>
      <c r="I106" s="544">
        <f>C106*0.0001/'TD5'!B106</f>
        <v>4.6592134982347495E-2</v>
      </c>
      <c r="J106" s="559">
        <f>D106*0.0001/'TD5'!C106</f>
        <v>4.4966496527194977E-2</v>
      </c>
      <c r="K106" s="560">
        <f>E106*0.0001/'TD5'!D106</f>
        <v>4.4585771858692169E-2</v>
      </c>
      <c r="L106" s="551">
        <f>F106*0.0001/'TD5'!E106</f>
        <v>4.681411013007164E-2</v>
      </c>
      <c r="M106" s="552">
        <f>G106*0.0001/'TD5'!F106</f>
        <v>4.8774581402540207E-2</v>
      </c>
      <c r="P106" s="540"/>
    </row>
    <row r="107" spans="1:16" x14ac:dyDescent="0.2">
      <c r="A107" s="67">
        <v>2011</v>
      </c>
      <c r="B107" s="432">
        <f>avgfiinc!AQ100</f>
        <v>17026952.260552406</v>
      </c>
      <c r="C107" s="323">
        <f>avgfiinc!AR100</f>
        <v>17824696.070876565</v>
      </c>
      <c r="D107" s="524">
        <f>avgfiinc!AS100</f>
        <v>18271256.244306833</v>
      </c>
      <c r="E107" s="524">
        <f>avgfiinc!AT100</f>
        <v>21598480.312677171</v>
      </c>
      <c r="F107" s="524">
        <f>avgfiinc!AU100</f>
        <v>13426959.720353439</v>
      </c>
      <c r="G107" s="62">
        <f>avgfiinc!AV100</f>
        <v>24954840.069829196</v>
      </c>
      <c r="H107" s="533">
        <f>B107*0.0001/'TD5'!B107</f>
        <v>4.1148342192173004E-2</v>
      </c>
      <c r="I107" s="544">
        <f>C107*0.0001/'TD5'!B107</f>
        <v>4.3076217174530036E-2</v>
      </c>
      <c r="J107" s="559">
        <f>D107*0.0001/'TD5'!C107</f>
        <v>4.1377380490303033E-2</v>
      </c>
      <c r="K107" s="560">
        <f>E107*0.0001/'TD5'!D107</f>
        <v>4.1071116924285889E-2</v>
      </c>
      <c r="L107" s="551">
        <f>F107*0.0001/'TD5'!E107</f>
        <v>4.3299298733472824E-2</v>
      </c>
      <c r="M107" s="552">
        <f>G107*0.0001/'TD5'!F107</f>
        <v>4.5019034296274192E-2</v>
      </c>
      <c r="P107" s="540"/>
    </row>
    <row r="108" spans="1:16" x14ac:dyDescent="0.2">
      <c r="A108" s="67">
        <v>2012</v>
      </c>
      <c r="B108" s="432">
        <f>avgfiinc!AQ101</f>
        <v>24060306.531671405</v>
      </c>
      <c r="C108" s="323">
        <f>avgfiinc!AR101</f>
        <v>24881206.632022139</v>
      </c>
      <c r="D108" s="524">
        <f>avgfiinc!AS101</f>
        <v>25863722.359681658</v>
      </c>
      <c r="E108" s="524">
        <f>avgfiinc!AT101</f>
        <v>29295431.082107335</v>
      </c>
      <c r="F108" s="524">
        <f>avgfiinc!AU101</f>
        <v>19909395.39782194</v>
      </c>
      <c r="G108" s="62">
        <f>avgfiinc!AV101</f>
        <v>35076085.556098863</v>
      </c>
      <c r="H108" s="533">
        <f>B108*0.0001/'TD5'!B108</f>
        <v>5.5137474089860902E-2</v>
      </c>
      <c r="I108" s="544">
        <f>C108*0.0001/'TD5'!B108</f>
        <v>5.7018678635358803E-2</v>
      </c>
      <c r="J108" s="559">
        <f>D108*0.0001/'TD5'!C108</f>
        <v>5.6424040347337723E-2</v>
      </c>
      <c r="K108" s="560">
        <f>E108*0.0001/'TD5'!D108</f>
        <v>5.3198188543319709E-2</v>
      </c>
      <c r="L108" s="551">
        <f>F108*0.0001/'TD5'!E108</f>
        <v>6.0266315937042243E-2</v>
      </c>
      <c r="M108" s="552">
        <f>G108*0.0001/'TD5'!F108</f>
        <v>6.0170568525791168E-2</v>
      </c>
      <c r="P108" s="540"/>
    </row>
    <row r="109" spans="1:16" x14ac:dyDescent="0.2">
      <c r="A109" s="67">
        <v>2013</v>
      </c>
      <c r="B109" s="432">
        <f>avgfiinc!AQ102</f>
        <v>17759441.296393637</v>
      </c>
      <c r="C109" s="323">
        <f>avgfiinc!AR102</f>
        <v>18695275.23521236</v>
      </c>
      <c r="D109" s="524">
        <f>avgfiinc!AS102</f>
        <v>16736095.202925976</v>
      </c>
      <c r="E109" s="524">
        <f>avgfiinc!AT102</f>
        <v>22698130.247741528</v>
      </c>
      <c r="F109" s="524">
        <f>avgfiinc!AU102</f>
        <v>14031119.477231542</v>
      </c>
      <c r="G109" s="62">
        <f>avgfiinc!AV102</f>
        <v>25974883.233659241</v>
      </c>
      <c r="H109" s="533">
        <f>B109*0.0001/'TD5'!B109</f>
        <v>4.197315126657486E-2</v>
      </c>
      <c r="I109" s="544">
        <f>C109*0.0001/'TD5'!B109</f>
        <v>4.4184926897287362E-2</v>
      </c>
      <c r="J109" s="559">
        <f>D109*0.0001/'TD5'!C109</f>
        <v>3.6959543824195862E-2</v>
      </c>
      <c r="K109" s="560">
        <f>E109*0.0001/'TD5'!D109</f>
        <v>4.2323227971792221E-2</v>
      </c>
      <c r="L109" s="551">
        <f>F109*0.0001/'TD5'!E109</f>
        <v>4.3948430567979813E-2</v>
      </c>
      <c r="M109" s="552">
        <f>G109*0.0001/'TD5'!F109</f>
        <v>4.5904915779829025E-2</v>
      </c>
      <c r="P109" s="540"/>
    </row>
    <row r="110" spans="1:16" x14ac:dyDescent="0.2">
      <c r="A110" s="67">
        <v>2014</v>
      </c>
      <c r="B110" s="432">
        <f>avgfiinc!AQ103</f>
        <v>21279225.630762428</v>
      </c>
      <c r="C110" s="323">
        <f>avgfiinc!AR103</f>
        <v>22246793.433166176</v>
      </c>
      <c r="D110" s="524">
        <f>avgfiinc!AS103</f>
        <v>20224211.002065599</v>
      </c>
      <c r="E110" s="524">
        <f>avgfiinc!AT103</f>
        <v>26660502.214362573</v>
      </c>
      <c r="F110" s="524">
        <f>avgfiinc!AU103</f>
        <v>17224003.912800577</v>
      </c>
      <c r="G110" s="62">
        <f>avgfiinc!AV103</f>
        <v>30960906.270264164</v>
      </c>
      <c r="H110" s="533">
        <f>B110*0.0001/'TD5'!B110</f>
        <v>4.8156127333641059E-2</v>
      </c>
      <c r="I110" s="544">
        <f>C110*0.0001/'TD5'!B110</f>
        <v>5.0345789641141891E-2</v>
      </c>
      <c r="J110" s="559">
        <f>D110*0.0001/'TD5'!C110</f>
        <v>4.2822521179914488E-2</v>
      </c>
      <c r="K110" s="560">
        <f>E110*0.0001/'TD5'!D110</f>
        <v>4.7582775354385369E-2</v>
      </c>
      <c r="L110" s="551">
        <f>F110*0.0001/'TD5'!E110</f>
        <v>5.1652077585458749E-2</v>
      </c>
      <c r="M110" s="552">
        <f>G110*0.0001/'TD5'!F110</f>
        <v>5.2608285099267953E-2</v>
      </c>
    </row>
    <row r="111" spans="1:16" x14ac:dyDescent="0.2">
      <c r="A111" s="67">
        <v>2015</v>
      </c>
      <c r="B111" s="432">
        <f>avgfiinc!AQ104</f>
        <v>21638205.238923881</v>
      </c>
      <c r="C111" s="323">
        <f>avgfiinc!AR104</f>
        <v>22619545.365711186</v>
      </c>
      <c r="D111" s="524">
        <f>avgfiinc!AS104</f>
        <v>20306365.171556927</v>
      </c>
      <c r="E111" s="524">
        <f>avgfiinc!AT104</f>
        <v>27286181.666497614</v>
      </c>
      <c r="F111" s="524">
        <f>avgfiinc!AU104</f>
        <v>17331943.544055909</v>
      </c>
      <c r="G111" s="62">
        <f>avgfiinc!AV104</f>
        <v>31497974.19593893</v>
      </c>
      <c r="H111" s="533">
        <f>B111*0.0001/'TD5'!B111</f>
        <v>4.7748927026987076E-2</v>
      </c>
      <c r="I111" s="544">
        <f>C111*0.0001/'TD5'!B111</f>
        <v>4.9914445728063576E-2</v>
      </c>
      <c r="J111" s="559">
        <f>D111*0.0001/'TD5'!C111</f>
        <v>4.2094096541404724E-2</v>
      </c>
      <c r="K111" s="560">
        <f>E111*0.0001/'TD5'!D111</f>
        <v>4.7672078013420105E-2</v>
      </c>
      <c r="L111" s="551">
        <f>F111*0.0001/'TD5'!E111</f>
        <v>5.039050430059433E-2</v>
      </c>
      <c r="M111" s="552">
        <f>G111*0.0001/'TD5'!F111</f>
        <v>5.2261073142290122E-2</v>
      </c>
    </row>
    <row r="112" spans="1:16" x14ac:dyDescent="0.2">
      <c r="A112" s="67">
        <v>2016</v>
      </c>
      <c r="B112" s="432">
        <f>avgfiinc!AQ105</f>
        <v>19962221.385291066</v>
      </c>
      <c r="C112" s="323">
        <f>avgfiinc!AR105</f>
        <v>20854826.622782718</v>
      </c>
      <c r="D112" s="524">
        <f>avgfiinc!AS105</f>
        <v>18837216.635583133</v>
      </c>
      <c r="E112" s="524">
        <f>avgfiinc!AT105</f>
        <v>25475434.542078868</v>
      </c>
      <c r="F112" s="524">
        <f>avgfiinc!AU105</f>
        <v>15719119.651354639</v>
      </c>
      <c r="G112" s="62">
        <f>avgfiinc!AV105</f>
        <v>28921094.224535003</v>
      </c>
      <c r="H112" s="533">
        <f>B112*0.0001/'TD5'!B112</f>
        <v>4.4910706579685211E-2</v>
      </c>
      <c r="I112" s="544">
        <f>C112*0.0001/'TD5'!B112</f>
        <v>4.6918876469135291E-2</v>
      </c>
      <c r="J112" s="559">
        <f>D112*0.0001/'TD5'!C112</f>
        <v>3.9845459163188934E-2</v>
      </c>
      <c r="K112" s="560">
        <f>E112*0.0001/'TD5'!D112</f>
        <v>4.5461833477020271E-2</v>
      </c>
      <c r="L112" s="551">
        <f>F112*0.0001/'TD5'!E112</f>
        <v>4.6386092901229851E-2</v>
      </c>
      <c r="M112" s="552">
        <f>G112*0.0001/'TD5'!F112</f>
        <v>4.914425686001777E-2</v>
      </c>
    </row>
    <row r="113" spans="1:13" x14ac:dyDescent="0.2">
      <c r="A113" s="67">
        <v>2017</v>
      </c>
      <c r="B113" s="432">
        <f>avgfiinc!AQ106</f>
        <v>23786765.588964853</v>
      </c>
      <c r="C113" s="323">
        <f>avgfiinc!AR106</f>
        <v>24707666.843953833</v>
      </c>
      <c r="D113" s="524">
        <f>avgfiinc!AS106</f>
        <v>25553284.098575648</v>
      </c>
      <c r="E113" s="524">
        <f>avgfiinc!AT106</f>
        <v>29241227.734889723</v>
      </c>
      <c r="F113" s="524">
        <f>avgfiinc!AU106</f>
        <v>19568280.118225813</v>
      </c>
      <c r="G113" s="62">
        <f>avgfiinc!AV106</f>
        <v>34767746.629508562</v>
      </c>
      <c r="H113" s="533">
        <f>B113*0.0001/'TD5'!B113</f>
        <v>5.2812233567237854E-2</v>
      </c>
      <c r="I113" s="544">
        <f>C113*0.0001/'TD5'!B113</f>
        <v>5.4856851696968072E-2</v>
      </c>
      <c r="J113" s="559">
        <f>D113*0.0001/'TD5'!C113</f>
        <v>5.4311830550432219E-2</v>
      </c>
      <c r="K113" s="560">
        <f>E113*0.0001/'TD5'!D113</f>
        <v>5.1350697875022895E-2</v>
      </c>
      <c r="L113" s="551">
        <f>F113*0.0001/'TD5'!E113</f>
        <v>5.7566363364458084E-2</v>
      </c>
      <c r="M113" s="552">
        <f>G113*0.0001/'TD5'!F113</f>
        <v>5.7628355920314782E-2</v>
      </c>
    </row>
    <row r="114" spans="1:13" x14ac:dyDescent="0.2">
      <c r="A114" s="67">
        <v>2018</v>
      </c>
      <c r="B114" s="432">
        <f>avgfiinc!AQ107</f>
        <v>23592052.967403952</v>
      </c>
      <c r="C114" s="323">
        <f>avgfiinc!AR107</f>
        <v>24496147.983012836</v>
      </c>
      <c r="D114" s="524">
        <f>avgfiinc!AS107</f>
        <v>25353314.935445454</v>
      </c>
      <c r="E114" s="524">
        <f>avgfiinc!AT107</f>
        <v>28874013.497391097</v>
      </c>
      <c r="F114" s="524">
        <f>avgfiinc!AU107</f>
        <v>19570791.66655229</v>
      </c>
      <c r="G114" s="62">
        <f>avgfiinc!AV107</f>
        <v>34387679.945945308</v>
      </c>
      <c r="H114" s="533">
        <f>B114*0.0001/'TD5'!B114</f>
        <v>5.1354683935642242E-2</v>
      </c>
      <c r="I114" s="544">
        <f>C114*0.0001/'TD5'!B114</f>
        <v>5.3322698920965202E-2</v>
      </c>
      <c r="J114" s="559">
        <f>D114*0.0001/'TD5'!C114</f>
        <v>5.2862171083688736E-2</v>
      </c>
      <c r="K114" s="560">
        <f>E114*0.0001/'TD5'!D114</f>
        <v>4.9865495413541787E-2</v>
      </c>
      <c r="L114" s="551">
        <f>F114*0.0001/'TD5'!E114</f>
        <v>5.6175399571657181E-2</v>
      </c>
      <c r="M114" s="552">
        <f>G114*0.0001/'TD5'!F114</f>
        <v>5.5937577039003372E-2</v>
      </c>
    </row>
    <row r="115" spans="1:13" x14ac:dyDescent="0.2">
      <c r="A115" s="67">
        <v>2019</v>
      </c>
      <c r="B115" s="432">
        <f>avgfiinc!AQ108</f>
        <v>21110225.907429475</v>
      </c>
      <c r="C115" s="323">
        <f>avgfiinc!AR108</f>
        <v>21956421.777711779</v>
      </c>
      <c r="D115" s="524">
        <f>avgfiinc!AS108</f>
        <v>22671357.026635565</v>
      </c>
      <c r="E115" s="524">
        <f>avgfiinc!AT108</f>
        <v>25878283.351327073</v>
      </c>
      <c r="F115" s="524">
        <f>avgfiinc!AU108</f>
        <v>17489886.740106076</v>
      </c>
      <c r="G115" s="62">
        <f>avgfiinc!AV108</f>
        <v>30817718.18135342</v>
      </c>
      <c r="H115" s="533">
        <f>B115*0.0001/'TD5'!B115</f>
        <v>4.5946523547172546E-2</v>
      </c>
      <c r="I115" s="544">
        <f>C115*0.0001/'TD5'!B115</f>
        <v>4.7788273543119431E-2</v>
      </c>
      <c r="J115" s="559">
        <f>D115*0.0001/'TD5'!C115</f>
        <v>4.7245219349861138E-2</v>
      </c>
      <c r="K115" s="560">
        <f>E115*0.0001/'TD5'!D115</f>
        <v>4.4645387679338448E-2</v>
      </c>
      <c r="L115" s="551">
        <f>F115*0.0001/'TD5'!E115</f>
        <v>5.0290267914533615E-2</v>
      </c>
      <c r="M115" s="552">
        <f>G115*0.0001/'TD5'!F115</f>
        <v>4.9868851900100708E-2</v>
      </c>
    </row>
    <row r="116" spans="1:13" ht="17" thickBot="1" x14ac:dyDescent="0.25">
      <c r="A116" s="1105"/>
      <c r="B116" s="1106"/>
      <c r="C116" s="1101"/>
      <c r="D116" s="1107"/>
      <c r="E116" s="1107"/>
      <c r="F116" s="1107"/>
      <c r="G116" s="1098"/>
      <c r="H116" s="1115"/>
      <c r="I116" s="1116"/>
      <c r="J116" s="1117"/>
      <c r="K116" s="1118"/>
      <c r="L116" s="1119"/>
      <c r="M116" s="1120"/>
    </row>
    <row r="117" spans="1:13" ht="17" thickTop="1" x14ac:dyDescent="0.2">
      <c r="A117" s="61"/>
      <c r="B117" s="60"/>
      <c r="C117" s="60"/>
      <c r="D117" s="60"/>
      <c r="E117" s="60"/>
      <c r="F117" s="60"/>
      <c r="G117" s="59"/>
      <c r="H117" s="60"/>
      <c r="I117" s="60"/>
      <c r="J117" s="60"/>
      <c r="K117" s="60"/>
      <c r="L117" s="60"/>
      <c r="M117" s="59"/>
    </row>
    <row r="118" spans="1:13" x14ac:dyDescent="0.2">
      <c r="D118" s="57"/>
      <c r="E118" s="57"/>
      <c r="F118" s="57"/>
      <c r="H118" s="57"/>
      <c r="I118" s="57"/>
      <c r="J118" s="57"/>
      <c r="K118" s="57"/>
      <c r="L118" s="57"/>
    </row>
  </sheetData>
  <mergeCells count="3">
    <mergeCell ref="A4:M4"/>
    <mergeCell ref="B7:G7"/>
    <mergeCell ref="H7:M7"/>
  </mergeCells>
  <hyperlinks>
    <hyperlink ref="A1" location="Index!A1" display="Back to index" xr:uid="{00000000-0004-0000-4E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39997558519241921"/>
  </sheetPr>
  <dimension ref="A1:BH141"/>
  <sheetViews>
    <sheetView workbookViewId="0">
      <pane xSplit="1" ySplit="8" topLeftCell="B82" activePane="bottomRight" state="frozen"/>
      <selection activeCell="D32" sqref="D32"/>
      <selection pane="topRight" activeCell="D32" sqref="D32"/>
      <selection pane="bottomLeft" activeCell="D32" sqref="D32"/>
      <selection pane="bottomRight" activeCell="A4" sqref="A4:BH4"/>
    </sheetView>
  </sheetViews>
  <sheetFormatPr baseColWidth="10" defaultColWidth="10.83203125" defaultRowHeight="16" x14ac:dyDescent="0.2"/>
  <cols>
    <col min="1" max="1" width="10.83203125" style="56"/>
    <col min="2" max="2" width="11.1640625" style="56" customWidth="1"/>
    <col min="3" max="19" width="11.1640625" style="56" hidden="1" customWidth="1"/>
    <col min="20" max="20" width="11.1640625" style="56" customWidth="1"/>
    <col min="21" max="45" width="11.1640625" style="56" hidden="1" customWidth="1"/>
    <col min="46" max="49" width="12.83203125" style="56" hidden="1" customWidth="1"/>
    <col min="50" max="60" width="12.83203125" style="56" customWidth="1"/>
    <col min="61" max="16384" width="10.83203125" style="56"/>
  </cols>
  <sheetData>
    <row r="1" spans="1:60" x14ac:dyDescent="0.2">
      <c r="A1" s="52" t="s">
        <v>36</v>
      </c>
      <c r="B1" s="52"/>
      <c r="C1" s="52"/>
      <c r="G1" s="100"/>
      <c r="H1" s="99"/>
      <c r="I1" s="100"/>
      <c r="J1" s="100"/>
      <c r="K1" s="100"/>
      <c r="L1" s="100"/>
      <c r="M1" s="100"/>
      <c r="N1" s="100"/>
    </row>
    <row r="2" spans="1:60" x14ac:dyDescent="0.2">
      <c r="I2" s="98"/>
    </row>
    <row r="3" spans="1:60" ht="17" thickBot="1" x14ac:dyDescent="0.25"/>
    <row r="4" spans="1:60" ht="25" customHeight="1" thickTop="1" x14ac:dyDescent="0.2">
      <c r="A4" s="1391" t="s">
        <v>94</v>
      </c>
      <c r="B4" s="1392"/>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c r="AC4" s="1392"/>
      <c r="AD4" s="1392"/>
      <c r="AE4" s="1392"/>
      <c r="AF4" s="1392"/>
      <c r="AG4" s="1392"/>
      <c r="AH4" s="1392"/>
      <c r="AI4" s="1392"/>
      <c r="AJ4" s="1392"/>
      <c r="AK4" s="1392"/>
      <c r="AL4" s="1392"/>
      <c r="AM4" s="1392"/>
      <c r="AN4" s="1392"/>
      <c r="AO4" s="1392"/>
      <c r="AP4" s="1392"/>
      <c r="AQ4" s="1392"/>
      <c r="AR4" s="1392"/>
      <c r="AS4" s="1392"/>
      <c r="AT4" s="1392"/>
      <c r="AU4" s="1392"/>
      <c r="AV4" s="1392"/>
      <c r="AW4" s="1392"/>
      <c r="AX4" s="1392"/>
      <c r="AY4" s="1392"/>
      <c r="AZ4" s="1392"/>
      <c r="BA4" s="1392"/>
      <c r="BB4" s="1392"/>
      <c r="BC4" s="1392"/>
      <c r="BD4" s="1392"/>
      <c r="BE4" s="1392"/>
      <c r="BF4" s="1392"/>
      <c r="BG4" s="1392"/>
      <c r="BH4" s="1393"/>
    </row>
    <row r="5" spans="1:60" x14ac:dyDescent="0.2">
      <c r="A5" s="96"/>
      <c r="B5" s="45"/>
      <c r="C5" s="45"/>
      <c r="D5" s="45"/>
      <c r="E5" s="45"/>
      <c r="F5" s="45"/>
      <c r="G5" s="45"/>
      <c r="H5" s="45"/>
      <c r="I5" s="45"/>
      <c r="J5" s="45"/>
      <c r="K5" s="48"/>
      <c r="L5" s="48"/>
      <c r="M5" s="45"/>
      <c r="N5" s="45"/>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208"/>
    </row>
    <row r="6" spans="1:60" ht="31" customHeight="1" thickBot="1" x14ac:dyDescent="0.25">
      <c r="A6" s="96"/>
      <c r="B6" s="1397" t="s">
        <v>317</v>
      </c>
      <c r="C6" s="1397"/>
      <c r="D6" s="1397"/>
      <c r="E6" s="1397"/>
      <c r="F6" s="1397"/>
      <c r="G6" s="1397"/>
      <c r="H6" s="1397"/>
      <c r="I6" s="1397"/>
      <c r="J6" s="1397"/>
      <c r="K6" s="1397"/>
      <c r="L6" s="1397"/>
      <c r="M6" s="1397"/>
      <c r="N6" s="1397"/>
      <c r="O6" s="1397"/>
      <c r="P6" s="1397"/>
      <c r="Q6" s="1397"/>
      <c r="R6" s="1397"/>
      <c r="S6" s="1397"/>
      <c r="T6" s="1397"/>
      <c r="U6" s="1397"/>
      <c r="V6" s="1397"/>
      <c r="W6" s="1397"/>
      <c r="X6" s="1397"/>
      <c r="Y6" s="1397"/>
      <c r="Z6" s="1397"/>
      <c r="AA6" s="1397"/>
      <c r="AB6" s="1397"/>
      <c r="AC6" s="1397"/>
      <c r="AD6" s="1397"/>
      <c r="AE6" s="1397"/>
      <c r="AF6" s="1397"/>
      <c r="AG6" s="1397"/>
      <c r="AH6" s="1397"/>
      <c r="AI6" s="1397"/>
      <c r="AJ6" s="1397"/>
      <c r="AK6" s="1397"/>
      <c r="AL6" s="1397"/>
      <c r="AM6" s="1397"/>
      <c r="AN6" s="1397"/>
      <c r="AO6" s="1397"/>
      <c r="AP6" s="1397"/>
      <c r="AQ6" s="1397"/>
      <c r="AR6" s="1397"/>
      <c r="AS6" s="1397"/>
      <c r="AT6" s="1397"/>
      <c r="AU6" s="1397"/>
      <c r="AV6" s="1397"/>
      <c r="AW6" s="1397"/>
      <c r="AX6" s="1397"/>
      <c r="AY6" s="1397"/>
      <c r="AZ6" s="1397"/>
      <c r="BA6" s="1397"/>
      <c r="BB6" s="1397"/>
      <c r="BC6" s="1397"/>
      <c r="BD6" s="1397"/>
      <c r="BE6" s="1397"/>
      <c r="BF6" s="1397"/>
      <c r="BG6" s="1397"/>
      <c r="BH6" s="1398"/>
    </row>
    <row r="7" spans="1:60" ht="20" customHeight="1" x14ac:dyDescent="0.2">
      <c r="A7" s="469"/>
      <c r="B7" s="1394" t="s">
        <v>373</v>
      </c>
      <c r="C7" s="1395"/>
      <c r="D7" s="1395"/>
      <c r="E7" s="1395"/>
      <c r="F7" s="1395"/>
      <c r="G7" s="1395"/>
      <c r="H7" s="1395"/>
      <c r="I7" s="1395"/>
      <c r="J7" s="1395"/>
      <c r="K7" s="1395"/>
      <c r="L7" s="1395"/>
      <c r="M7" s="1395"/>
      <c r="N7" s="1395"/>
      <c r="O7" s="1395"/>
      <c r="P7" s="1395"/>
      <c r="Q7" s="1395"/>
      <c r="R7" s="1395"/>
      <c r="S7" s="1395"/>
      <c r="T7" s="1395"/>
      <c r="U7" s="1395"/>
      <c r="V7" s="1395"/>
      <c r="W7" s="1395"/>
      <c r="X7" s="1395"/>
      <c r="Y7" s="1395"/>
      <c r="Z7" s="1395"/>
      <c r="AA7" s="1395"/>
      <c r="AB7" s="1395"/>
      <c r="AC7" s="1395"/>
      <c r="AD7" s="1395"/>
      <c r="AE7" s="1395"/>
      <c r="AF7" s="1395"/>
      <c r="AG7" s="1395"/>
      <c r="AH7" s="1395"/>
      <c r="AI7" s="1395"/>
      <c r="AJ7" s="1395"/>
      <c r="AK7" s="1395"/>
      <c r="AL7" s="1395"/>
      <c r="AM7" s="1395"/>
      <c r="AN7" s="1395"/>
      <c r="AO7" s="1395"/>
      <c r="AP7" s="1395"/>
      <c r="AQ7" s="1395"/>
      <c r="AR7" s="1395"/>
      <c r="AS7" s="1395"/>
      <c r="AT7" s="1395"/>
      <c r="AU7" s="1395"/>
      <c r="AV7" s="1395"/>
      <c r="AW7" s="1395"/>
      <c r="AX7" s="1395"/>
      <c r="AY7" s="1395"/>
      <c r="AZ7" s="1395"/>
      <c r="BA7" s="1395"/>
      <c r="BB7" s="1395"/>
      <c r="BC7" s="1395"/>
      <c r="BD7" s="1395"/>
      <c r="BE7" s="1395"/>
      <c r="BF7" s="1395"/>
      <c r="BG7" s="1395"/>
      <c r="BH7" s="1396"/>
    </row>
    <row r="8" spans="1:60" s="87" customFormat="1" ht="31" customHeight="1" x14ac:dyDescent="0.2">
      <c r="A8" s="470"/>
      <c r="B8" s="352">
        <v>1962</v>
      </c>
      <c r="C8" s="352">
        <v>1963</v>
      </c>
      <c r="D8" s="352">
        <v>1964</v>
      </c>
      <c r="E8" s="352">
        <v>1965</v>
      </c>
      <c r="F8" s="352">
        <v>1966</v>
      </c>
      <c r="G8" s="94">
        <v>1967</v>
      </c>
      <c r="H8" s="352">
        <v>1968</v>
      </c>
      <c r="I8" s="365">
        <v>1969</v>
      </c>
      <c r="J8" s="352">
        <v>1970</v>
      </c>
      <c r="K8" s="94">
        <v>1971</v>
      </c>
      <c r="L8" s="352">
        <v>1972</v>
      </c>
      <c r="M8" s="94">
        <v>1973</v>
      </c>
      <c r="N8" s="352">
        <v>1974</v>
      </c>
      <c r="O8" s="94">
        <v>1975</v>
      </c>
      <c r="P8" s="352">
        <v>1976</v>
      </c>
      <c r="Q8" s="94">
        <v>1977</v>
      </c>
      <c r="R8" s="352">
        <v>1978</v>
      </c>
      <c r="S8" s="365">
        <v>1979</v>
      </c>
      <c r="T8" s="352">
        <v>1980</v>
      </c>
      <c r="U8" s="94">
        <v>1981</v>
      </c>
      <c r="V8" s="352">
        <v>1982</v>
      </c>
      <c r="W8" s="94">
        <v>1983</v>
      </c>
      <c r="X8" s="352">
        <v>1984</v>
      </c>
      <c r="Y8" s="94">
        <v>1985</v>
      </c>
      <c r="Z8" s="352">
        <v>1986</v>
      </c>
      <c r="AA8" s="94">
        <v>1987</v>
      </c>
      <c r="AB8" s="352">
        <v>1988</v>
      </c>
      <c r="AC8" s="365">
        <v>1989</v>
      </c>
      <c r="AD8" s="352">
        <v>1990</v>
      </c>
      <c r="AE8" s="94">
        <v>1991</v>
      </c>
      <c r="AF8" s="352">
        <v>1992</v>
      </c>
      <c r="AG8" s="94">
        <v>1993</v>
      </c>
      <c r="AH8" s="352">
        <v>1994</v>
      </c>
      <c r="AI8" s="94">
        <v>1995</v>
      </c>
      <c r="AJ8" s="352">
        <v>1996</v>
      </c>
      <c r="AK8" s="94">
        <v>1997</v>
      </c>
      <c r="AL8" s="352">
        <v>1998</v>
      </c>
      <c r="AM8" s="365">
        <v>1999</v>
      </c>
      <c r="AN8" s="352">
        <v>2000</v>
      </c>
      <c r="AO8" s="94">
        <v>2001</v>
      </c>
      <c r="AP8" s="352">
        <v>2002</v>
      </c>
      <c r="AQ8" s="94">
        <v>2003</v>
      </c>
      <c r="AR8" s="352">
        <v>2004</v>
      </c>
      <c r="AS8" s="94">
        <v>2005</v>
      </c>
      <c r="AT8" s="352">
        <v>2006</v>
      </c>
      <c r="AU8" s="94">
        <v>2007</v>
      </c>
      <c r="AV8" s="352">
        <v>2008</v>
      </c>
      <c r="AW8" s="365">
        <v>2009</v>
      </c>
      <c r="AX8" s="352">
        <v>2010</v>
      </c>
      <c r="AY8" s="94">
        <v>2011</v>
      </c>
      <c r="AZ8" s="352">
        <v>2012</v>
      </c>
      <c r="BA8" s="94">
        <v>2013</v>
      </c>
      <c r="BB8" s="352">
        <v>2014</v>
      </c>
      <c r="BC8" s="94">
        <v>2015</v>
      </c>
      <c r="BD8" s="352">
        <v>2016</v>
      </c>
      <c r="BE8" s="94">
        <v>2017</v>
      </c>
      <c r="BF8" s="352">
        <v>2018</v>
      </c>
      <c r="BG8" s="94">
        <v>2019</v>
      </c>
      <c r="BH8" s="359">
        <v>2020</v>
      </c>
    </row>
    <row r="9" spans="1:60" s="87" customFormat="1" ht="15" customHeight="1" x14ac:dyDescent="0.2">
      <c r="A9" s="471">
        <v>0</v>
      </c>
      <c r="B9" s="358">
        <v>-258.92947180716959</v>
      </c>
      <c r="C9" s="358">
        <f>(B9+D9)/2</f>
        <v>-251.97444667208003</v>
      </c>
      <c r="D9" s="358">
        <v>-245.01942153699051</v>
      </c>
      <c r="E9" s="358">
        <f>(D9+F9)/2</f>
        <v>-229.87634703887028</v>
      </c>
      <c r="F9" s="358">
        <v>-214.73327254075002</v>
      </c>
      <c r="G9" s="358">
        <v>-226.99191717876323</v>
      </c>
      <c r="H9" s="376">
        <v>-235.22606665251539</v>
      </c>
      <c r="I9" s="366">
        <v>-229.79036010519926</v>
      </c>
      <c r="J9" s="358">
        <v>-266.10075881279414</v>
      </c>
      <c r="K9" s="358">
        <v>-329.26380508319619</v>
      </c>
      <c r="L9" s="358">
        <v>-383.54370208105149</v>
      </c>
      <c r="M9" s="358">
        <v>-446.53767863077439</v>
      </c>
      <c r="N9" s="358">
        <v>-466.08993232133986</v>
      </c>
      <c r="O9" s="378">
        <v>-552.44101951973039</v>
      </c>
      <c r="P9" s="378">
        <v>-638.20350211391849</v>
      </c>
      <c r="Q9" s="378">
        <v>-730.48780487804879</v>
      </c>
      <c r="R9" s="378">
        <v>-706.28410726348875</v>
      </c>
      <c r="S9" s="379">
        <v>-821.23065855909658</v>
      </c>
      <c r="T9" s="378">
        <v>-936.13807969299012</v>
      </c>
      <c r="U9" s="378">
        <v>-1082.5375156552429</v>
      </c>
      <c r="V9" s="378">
        <v>-1354.4451592151818</v>
      </c>
      <c r="W9" s="378">
        <v>-1718.5737321036088</v>
      </c>
      <c r="X9" s="378">
        <v>-1722.0021351891025</v>
      </c>
      <c r="Y9" s="378">
        <v>-1865.4797072648753</v>
      </c>
      <c r="Z9" s="378">
        <v>-2303.1128295386457</v>
      </c>
      <c r="AA9" s="378">
        <v>-2256.1670376181269</v>
      </c>
      <c r="AB9" s="378">
        <v>-2545.9239991549593</v>
      </c>
      <c r="AC9" s="379">
        <v>-2365.5766923011915</v>
      </c>
      <c r="AD9" s="378">
        <v>-4093.0596433096189</v>
      </c>
      <c r="AE9" s="378">
        <v>-3004.5755885026488</v>
      </c>
      <c r="AF9" s="378">
        <v>-3055.1095141360292</v>
      </c>
      <c r="AG9" s="378">
        <v>-2466.4810869597604</v>
      </c>
      <c r="AH9" s="378">
        <v>-2214.8783421290495</v>
      </c>
      <c r="AI9" s="378">
        <v>-2296.2821501506651</v>
      </c>
      <c r="AJ9" s="378">
        <v>-2207.6492396368162</v>
      </c>
      <c r="AK9" s="378">
        <v>-2408.4598180595767</v>
      </c>
      <c r="AL9" s="378">
        <v>-2551.3353557788673</v>
      </c>
      <c r="AM9" s="379">
        <v>-2354.0244699293244</v>
      </c>
      <c r="AN9" s="378">
        <v>-2290.6635710005989</v>
      </c>
      <c r="AO9" s="378">
        <v>-2299.7321428571427</v>
      </c>
      <c r="AP9" s="378">
        <v>-2063.758893576653</v>
      </c>
      <c r="AQ9" s="378">
        <v>-2314.0839079758343</v>
      </c>
      <c r="AR9" s="378">
        <v>-2744.8355231895075</v>
      </c>
      <c r="AS9" s="378">
        <v>-3022.47135786231</v>
      </c>
      <c r="AT9" s="378">
        <v>-3344.9464821532533</v>
      </c>
      <c r="AU9" s="378">
        <v>-3652.2075779846482</v>
      </c>
      <c r="AV9" s="378">
        <v>-4282.3680445066148</v>
      </c>
      <c r="AW9" s="379">
        <v>-4736.8453633316776</v>
      </c>
      <c r="AX9" s="378">
        <v>-4886.1471115185104</v>
      </c>
      <c r="AY9" s="378">
        <v>-4109.9497400346618</v>
      </c>
      <c r="AZ9" s="378">
        <v>-3624.7586499999998</v>
      </c>
      <c r="BA9" s="378">
        <v>-4145.5548629652894</v>
      </c>
      <c r="BB9" s="378">
        <v>-4431.6598214457872</v>
      </c>
      <c r="BC9" s="378">
        <v>-4501.4759668613742</v>
      </c>
      <c r="BD9" s="378">
        <v>-4559.023541395507</v>
      </c>
      <c r="BE9" s="378">
        <v>-3983.5189586608712</v>
      </c>
      <c r="BF9" s="378">
        <v>-4249</v>
      </c>
      <c r="BG9" s="378">
        <v>-4311.3554107372438</v>
      </c>
      <c r="BH9" s="380"/>
    </row>
    <row r="10" spans="1:60" s="87" customFormat="1" ht="15" customHeight="1" x14ac:dyDescent="0.2">
      <c r="A10" s="472">
        <v>1</v>
      </c>
      <c r="B10" s="317">
        <v>-61.325401217487538</v>
      </c>
      <c r="C10" s="317">
        <f t="shared" ref="C10:C73" si="0">(B10+D10)/2</f>
        <v>-43.906993664797312</v>
      </c>
      <c r="D10" s="377">
        <v>-26.488586112107082</v>
      </c>
      <c r="E10" s="377">
        <f t="shared" ref="E10:E73" si="1">(D10+F10)/2</f>
        <v>-32.191346515531485</v>
      </c>
      <c r="F10" s="317">
        <v>-37.894106918955885</v>
      </c>
      <c r="G10" s="317">
        <v>-92.02375020760671</v>
      </c>
      <c r="H10" s="377">
        <v>-99.971078327319034</v>
      </c>
      <c r="I10" s="367">
        <v>-89.674286870321666</v>
      </c>
      <c r="J10" s="317">
        <v>-106.44030352511766</v>
      </c>
      <c r="K10" s="317">
        <v>-116.50873102943864</v>
      </c>
      <c r="L10" s="317">
        <v>-126.22957283680176</v>
      </c>
      <c r="M10" s="317">
        <v>-147.31139913592557</v>
      </c>
      <c r="N10" s="317">
        <v>-148.30134210224449</v>
      </c>
      <c r="O10" s="353">
        <v>-147.83632916725179</v>
      </c>
      <c r="P10" s="353">
        <v>-184.45187922367586</v>
      </c>
      <c r="Q10" s="353">
        <v>-191.31823461091753</v>
      </c>
      <c r="R10" s="353">
        <v>-195.28592827561903</v>
      </c>
      <c r="S10" s="381">
        <v>-189.51476735979153</v>
      </c>
      <c r="T10" s="353">
        <v>-218.1560716688679</v>
      </c>
      <c r="U10" s="353">
        <v>-317.94808152112034</v>
      </c>
      <c r="V10" s="353">
        <v>-427.71952396268898</v>
      </c>
      <c r="W10" s="353">
        <v>-537.19655731980356</v>
      </c>
      <c r="X10" s="353">
        <v>-558.6648148514264</v>
      </c>
      <c r="Y10" s="353">
        <v>-620.41493101998697</v>
      </c>
      <c r="Z10" s="353">
        <v>-738.6560065907729</v>
      </c>
      <c r="AA10" s="353">
        <v>-709.60092312183019</v>
      </c>
      <c r="AB10" s="353">
        <v>-727.68555684658998</v>
      </c>
      <c r="AC10" s="381">
        <v>-775.41468773768281</v>
      </c>
      <c r="AD10" s="353">
        <v>-824.37173115031021</v>
      </c>
      <c r="AE10" s="353">
        <v>-996.8938657806475</v>
      </c>
      <c r="AF10" s="353">
        <v>-1167.8811993096178</v>
      </c>
      <c r="AG10" s="353">
        <v>-1086.3082698925853</v>
      </c>
      <c r="AH10" s="353">
        <v>-1004.8536315129604</v>
      </c>
      <c r="AI10" s="353">
        <v>-1079.300087114234</v>
      </c>
      <c r="AJ10" s="353">
        <v>-1061.9661019320361</v>
      </c>
      <c r="AK10" s="353">
        <v>-1090.1929858262099</v>
      </c>
      <c r="AL10" s="353">
        <v>-1161.6079796310844</v>
      </c>
      <c r="AM10" s="381">
        <v>-932.44785971462875</v>
      </c>
      <c r="AN10" s="353">
        <v>-873.25233803110427</v>
      </c>
      <c r="AO10" s="353">
        <v>-741.7128759398496</v>
      </c>
      <c r="AP10" s="353">
        <v>-734.48791721796431</v>
      </c>
      <c r="AQ10" s="353">
        <v>-735.74614023311153</v>
      </c>
      <c r="AR10" s="353">
        <v>-735.90554314769042</v>
      </c>
      <c r="AS10" s="353">
        <v>-848.95134586318693</v>
      </c>
      <c r="AT10" s="353">
        <v>-874.69854225446727</v>
      </c>
      <c r="AU10" s="353">
        <v>-768.56829440905881</v>
      </c>
      <c r="AV10" s="353">
        <v>-1383.2794263686744</v>
      </c>
      <c r="AW10" s="381">
        <v>-2023.3816330630241</v>
      </c>
      <c r="AX10" s="353">
        <v>-2507.1371429761884</v>
      </c>
      <c r="AY10" s="353">
        <v>-2078.6991538383113</v>
      </c>
      <c r="AZ10" s="353">
        <v>-2230.70595</v>
      </c>
      <c r="BA10" s="353">
        <v>-1724.1418152190984</v>
      </c>
      <c r="BB10" s="353">
        <v>-2008.5632749079268</v>
      </c>
      <c r="BC10" s="353">
        <v>-2136.5088000610849</v>
      </c>
      <c r="BD10" s="353">
        <v>-2376.712410163545</v>
      </c>
      <c r="BE10" s="353">
        <v>-2241.3058818089339</v>
      </c>
      <c r="BF10" s="353">
        <v>-2522</v>
      </c>
      <c r="BG10" s="353">
        <v>-2415.0664538724122</v>
      </c>
      <c r="BH10" s="382"/>
    </row>
    <row r="11" spans="1:60" s="87" customFormat="1" ht="15" customHeight="1" x14ac:dyDescent="0.2">
      <c r="A11" s="472">
        <v>2</v>
      </c>
      <c r="B11" s="317">
        <v>88.581135091926441</v>
      </c>
      <c r="C11" s="317">
        <f t="shared" si="0"/>
        <v>113.82310609024432</v>
      </c>
      <c r="D11" s="377">
        <v>139.06507708856219</v>
      </c>
      <c r="E11" s="377">
        <f t="shared" si="1"/>
        <v>167.42564808491716</v>
      </c>
      <c r="F11" s="317">
        <v>195.78621908127209</v>
      </c>
      <c r="G11" s="317">
        <v>-55.214250124564032</v>
      </c>
      <c r="H11" s="377">
        <v>-52.92586499681596</v>
      </c>
      <c r="I11" s="367">
        <v>-44.837143435160833</v>
      </c>
      <c r="J11" s="317">
        <v>-58.542166938814717</v>
      </c>
      <c r="K11" s="317">
        <v>-75.983955019199115</v>
      </c>
      <c r="L11" s="317">
        <v>-82.534720700985773</v>
      </c>
      <c r="M11" s="317">
        <v>-101.27658690594883</v>
      </c>
      <c r="N11" s="317">
        <v>-101.69234887011052</v>
      </c>
      <c r="O11" s="353">
        <v>-81.69902401348125</v>
      </c>
      <c r="P11" s="353">
        <v>-110.67112753420552</v>
      </c>
      <c r="Q11" s="353">
        <v>-118.26945412311267</v>
      </c>
      <c r="R11" s="353">
        <v>-104.15249508033014</v>
      </c>
      <c r="S11" s="381">
        <v>-99.269640045605087</v>
      </c>
      <c r="T11" s="353">
        <v>-138.07346308156195</v>
      </c>
      <c r="U11" s="353">
        <v>-214.48878515313672</v>
      </c>
      <c r="V11" s="353">
        <v>-292.27500804117079</v>
      </c>
      <c r="W11" s="353">
        <v>-359.64854261241089</v>
      </c>
      <c r="X11" s="353">
        <v>-376.82489472331508</v>
      </c>
      <c r="Y11" s="353">
        <v>-410.78667787671486</v>
      </c>
      <c r="Z11" s="353">
        <v>-500.04521794487715</v>
      </c>
      <c r="AA11" s="353">
        <v>-495.30548764914073</v>
      </c>
      <c r="AB11" s="353">
        <v>-509.18479983099189</v>
      </c>
      <c r="AC11" s="381">
        <v>-541.29189554635343</v>
      </c>
      <c r="AD11" s="353">
        <v>-565.18061917292005</v>
      </c>
      <c r="AE11" s="353">
        <v>-696.43630693038267</v>
      </c>
      <c r="AF11" s="353">
        <v>-803.97618793053402</v>
      </c>
      <c r="AG11" s="353">
        <v>-782.53817618402036</v>
      </c>
      <c r="AH11" s="353">
        <v>-773.83422748345345</v>
      </c>
      <c r="AI11" s="353">
        <v>-819.76164974365565</v>
      </c>
      <c r="AJ11" s="353">
        <v>-798.41247079561822</v>
      </c>
      <c r="AK11" s="353">
        <v>-804.34043166257322</v>
      </c>
      <c r="AL11" s="353">
        <v>-808.92338633224097</v>
      </c>
      <c r="AM11" s="381">
        <v>-687.14461928257106</v>
      </c>
      <c r="AN11" s="353">
        <v>-601.89458670904207</v>
      </c>
      <c r="AO11" s="353">
        <v>-516.52490601503757</v>
      </c>
      <c r="AP11" s="353">
        <v>-492.42504431185557</v>
      </c>
      <c r="AQ11" s="353">
        <v>-482.83340452797944</v>
      </c>
      <c r="AR11" s="353">
        <v>-452.86494962934796</v>
      </c>
      <c r="AS11" s="353">
        <v>-494.79543802568276</v>
      </c>
      <c r="AT11" s="353">
        <v>-440.45103900756862</v>
      </c>
      <c r="AU11" s="353">
        <v>-462.10621155207144</v>
      </c>
      <c r="AV11" s="353">
        <v>-585.7342310115431</v>
      </c>
      <c r="AW11" s="381">
        <v>-612.75541059175544</v>
      </c>
      <c r="AX11" s="353">
        <v>-668.33904501989548</v>
      </c>
      <c r="AY11" s="353">
        <v>-685.74477520644302</v>
      </c>
      <c r="AZ11" s="353">
        <v>-752.43385000000001</v>
      </c>
      <c r="BA11" s="353">
        <v>-268.68329864928535</v>
      </c>
      <c r="BB11" s="353">
        <v>-457.26866045776205</v>
      </c>
      <c r="BC11" s="353">
        <v>-563.74217348146442</v>
      </c>
      <c r="BD11" s="353">
        <v>-823.59251504347992</v>
      </c>
      <c r="BE11" s="353">
        <v>-835.23744566725236</v>
      </c>
      <c r="BF11" s="353">
        <v>-1098</v>
      </c>
      <c r="BG11" s="353">
        <v>-1084.7165846522144</v>
      </c>
      <c r="BH11" s="382"/>
    </row>
    <row r="12" spans="1:60" s="87" customFormat="1" ht="15" customHeight="1" x14ac:dyDescent="0.2">
      <c r="A12" s="472">
        <v>3</v>
      </c>
      <c r="B12" s="317">
        <v>361.13847383631548</v>
      </c>
      <c r="C12" s="317">
        <f t="shared" si="0"/>
        <v>389.16685255100106</v>
      </c>
      <c r="D12" s="377">
        <v>417.19523126568657</v>
      </c>
      <c r="E12" s="377">
        <f t="shared" si="1"/>
        <v>407.54167695736169</v>
      </c>
      <c r="F12" s="317">
        <v>397.8881226490368</v>
      </c>
      <c r="G12" s="317">
        <v>6.1349166805071143</v>
      </c>
      <c r="H12" s="377">
        <v>11.761303332625769</v>
      </c>
      <c r="I12" s="367">
        <v>28.023214646975521</v>
      </c>
      <c r="J12" s="317">
        <v>15.966045528767649</v>
      </c>
      <c r="K12" s="317">
        <v>-15.196791003839824</v>
      </c>
      <c r="L12" s="317">
        <v>-14.564950711938664</v>
      </c>
      <c r="M12" s="317">
        <v>-36.827849783981392</v>
      </c>
      <c r="N12" s="317">
        <v>-50.846174435055261</v>
      </c>
      <c r="O12" s="353">
        <v>27.233008004493751</v>
      </c>
      <c r="P12" s="353">
        <v>0</v>
      </c>
      <c r="Q12" s="353">
        <v>-10.435540069686411</v>
      </c>
      <c r="R12" s="353">
        <v>6.5095309425206338</v>
      </c>
      <c r="S12" s="381">
        <v>12.032683641891525</v>
      </c>
      <c r="T12" s="353">
        <v>-38.660569662837347</v>
      </c>
      <c r="U12" s="353">
        <v>-98.412501423203906</v>
      </c>
      <c r="V12" s="353">
        <v>-166.33537042993461</v>
      </c>
      <c r="W12" s="353">
        <v>-227.6256598812727</v>
      </c>
      <c r="X12" s="353">
        <v>-225.65676835175262</v>
      </c>
      <c r="Y12" s="353">
        <v>-260.44722360224705</v>
      </c>
      <c r="Z12" s="353">
        <v>-346.50436264230075</v>
      </c>
      <c r="AA12" s="353">
        <v>-321.44315320903416</v>
      </c>
      <c r="AB12" s="353">
        <v>-349.21103130171474</v>
      </c>
      <c r="AC12" s="381">
        <v>-374.59646750612694</v>
      </c>
      <c r="AD12" s="353">
        <v>-388.78666796608513</v>
      </c>
      <c r="AE12" s="353">
        <v>-517.55117073629435</v>
      </c>
      <c r="AF12" s="353">
        <v>-633.02546165477838</v>
      </c>
      <c r="AG12" s="353">
        <v>-630.65312932973791</v>
      </c>
      <c r="AH12" s="353">
        <v>-626.82187946467627</v>
      </c>
      <c r="AI12" s="353">
        <v>-664.67160790026139</v>
      </c>
      <c r="AJ12" s="353">
        <v>-641.83060759104069</v>
      </c>
      <c r="AK12" s="353">
        <v>-661.41415458075494</v>
      </c>
      <c r="AL12" s="353">
        <v>-655.84326498550888</v>
      </c>
      <c r="AM12" s="381">
        <v>-570.40392052273637</v>
      </c>
      <c r="AN12" s="353">
        <v>-492.19677234480423</v>
      </c>
      <c r="AO12" s="353">
        <v>-425.04229323308272</v>
      </c>
      <c r="AP12" s="353">
        <v>-402.51597723244373</v>
      </c>
      <c r="AQ12" s="353">
        <v>-397.62750961127716</v>
      </c>
      <c r="AR12" s="353">
        <v>-365.97806975860101</v>
      </c>
      <c r="AS12" s="353">
        <v>-400.18339044454444</v>
      </c>
      <c r="AT12" s="353">
        <v>-362.28648842312685</v>
      </c>
      <c r="AU12" s="353">
        <v>-376.44161358811044</v>
      </c>
      <c r="AV12" s="353">
        <v>-456.75437004132453</v>
      </c>
      <c r="AW12" s="381">
        <v>-360.85787086474318</v>
      </c>
      <c r="AX12" s="353">
        <v>-353.21545384471159</v>
      </c>
      <c r="AY12" s="353">
        <v>-445.11275359363844</v>
      </c>
      <c r="AZ12" s="353">
        <v>-375.66284999999999</v>
      </c>
      <c r="BA12" s="353">
        <v>-66.354984686665617</v>
      </c>
      <c r="BB12" s="353">
        <v>-248.93363992209945</v>
      </c>
      <c r="BC12" s="353">
        <v>-260.18869545298361</v>
      </c>
      <c r="BD12" s="353">
        <v>-396.11873502725746</v>
      </c>
      <c r="BE12" s="353">
        <v>-399.68417645426803</v>
      </c>
      <c r="BF12" s="353">
        <v>-567</v>
      </c>
      <c r="BG12" s="353">
        <v>-629.80374163230931</v>
      </c>
      <c r="BH12" s="382"/>
    </row>
    <row r="13" spans="1:60" s="87" customFormat="1" ht="15" customHeight="1" x14ac:dyDescent="0.2">
      <c r="A13" s="472">
        <v>4</v>
      </c>
      <c r="B13" s="317">
        <v>470.16140933407115</v>
      </c>
      <c r="C13" s="317">
        <f t="shared" si="0"/>
        <v>490.03334599606626</v>
      </c>
      <c r="D13" s="317">
        <v>509.90528265806131</v>
      </c>
      <c r="E13" s="317">
        <f t="shared" si="1"/>
        <v>504.42217854549028</v>
      </c>
      <c r="F13" s="317">
        <v>498.9390744329192</v>
      </c>
      <c r="G13" s="317">
        <v>79.753916846592489</v>
      </c>
      <c r="H13" s="317">
        <v>135.25498832519634</v>
      </c>
      <c r="I13" s="367">
        <v>201.76714545822375</v>
      </c>
      <c r="J13" s="317">
        <v>175.62650081644415</v>
      </c>
      <c r="K13" s="317">
        <v>70.918358017919175</v>
      </c>
      <c r="L13" s="317">
        <v>82.534720700985773</v>
      </c>
      <c r="M13" s="317">
        <v>46.034812229976737</v>
      </c>
      <c r="N13" s="317">
        <v>16.948724811685086</v>
      </c>
      <c r="O13" s="353">
        <v>217.86406403595001</v>
      </c>
      <c r="P13" s="353">
        <v>232.40936782183161</v>
      </c>
      <c r="Q13" s="353">
        <v>222.62485481997678</v>
      </c>
      <c r="R13" s="353">
        <v>273.40029958586661</v>
      </c>
      <c r="S13" s="381">
        <v>273.74355285303221</v>
      </c>
      <c r="T13" s="353">
        <v>113.22023972688081</v>
      </c>
      <c r="U13" s="353">
        <v>35.32756461345781</v>
      </c>
      <c r="V13" s="353">
        <v>-42.771952396268901</v>
      </c>
      <c r="W13" s="353">
        <v>-84.221494156070904</v>
      </c>
      <c r="X13" s="353">
        <v>-46.007690634823348</v>
      </c>
      <c r="Y13" s="353">
        <v>-69.876084381090678</v>
      </c>
      <c r="Z13" s="353">
        <v>-168.0649902636309</v>
      </c>
      <c r="AA13" s="353">
        <v>-133.42923340752361</v>
      </c>
      <c r="AB13" s="353">
        <v>-165.82646737790924</v>
      </c>
      <c r="AC13" s="381">
        <v>-177.93332206541029</v>
      </c>
      <c r="AD13" s="353">
        <v>-185.39364259493877</v>
      </c>
      <c r="AE13" s="353">
        <v>-328.24554117167662</v>
      </c>
      <c r="AF13" s="353">
        <v>-480.6931313100456</v>
      </c>
      <c r="AG13" s="353">
        <v>-506.83379765505111</v>
      </c>
      <c r="AH13" s="353">
        <v>-500.81129544858157</v>
      </c>
      <c r="AI13" s="353">
        <v>-519.07687474115653</v>
      </c>
      <c r="AJ13" s="353">
        <v>-485.24874438646316</v>
      </c>
      <c r="AK13" s="353">
        <v>-536.73378521150914</v>
      </c>
      <c r="AL13" s="353">
        <v>-526.77571169316616</v>
      </c>
      <c r="AM13" s="381">
        <v>-455.14095212695031</v>
      </c>
      <c r="AN13" s="353">
        <v>-396.93288092322922</v>
      </c>
      <c r="AO13" s="353">
        <v>-349.04135338345867</v>
      </c>
      <c r="AP13" s="353">
        <v>-320.90620865266993</v>
      </c>
      <c r="AQ13" s="353">
        <v>-321.88893635198627</v>
      </c>
      <c r="AR13" s="353">
        <v>-296.20527228663747</v>
      </c>
      <c r="AS13" s="353">
        <v>-315.79967233163734</v>
      </c>
      <c r="AT13" s="353">
        <v>-280.39981638228312</v>
      </c>
      <c r="AU13" s="353">
        <v>-253.37416299199739</v>
      </c>
      <c r="AV13" s="353">
        <v>-357.35704599088086</v>
      </c>
      <c r="AW13" s="381">
        <v>-301.10543120856818</v>
      </c>
      <c r="AX13" s="353">
        <v>-288.57471719339185</v>
      </c>
      <c r="AY13" s="353">
        <v>-370.55071872769901</v>
      </c>
      <c r="AZ13" s="353">
        <v>-294.7679</v>
      </c>
      <c r="BA13" s="353">
        <v>-54.389331710381647</v>
      </c>
      <c r="BB13" s="353">
        <v>-208.33502053566264</v>
      </c>
      <c r="BC13" s="353">
        <v>-214.70855762990109</v>
      </c>
      <c r="BD13" s="353">
        <v>-328.18280421783334</v>
      </c>
      <c r="BE13" s="353">
        <v>-302.32521039489507</v>
      </c>
      <c r="BF13" s="353">
        <v>-437</v>
      </c>
      <c r="BG13" s="353">
        <v>-471.61590637052802</v>
      </c>
      <c r="BH13" s="382"/>
    </row>
    <row r="14" spans="1:60" s="87" customFormat="1" ht="15" customHeight="1" x14ac:dyDescent="0.2">
      <c r="A14" s="472">
        <v>5</v>
      </c>
      <c r="B14" s="317">
        <v>640.50974604931434</v>
      </c>
      <c r="C14" s="317">
        <f t="shared" si="0"/>
        <v>677.85078553810285</v>
      </c>
      <c r="D14" s="353">
        <v>715.19182502689125</v>
      </c>
      <c r="E14" s="353">
        <f t="shared" si="1"/>
        <v>736.53698170300459</v>
      </c>
      <c r="F14" s="353">
        <v>757.88213837911781</v>
      </c>
      <c r="G14" s="317">
        <v>435.57908431600509</v>
      </c>
      <c r="H14" s="353">
        <v>570.42321163234976</v>
      </c>
      <c r="I14" s="367">
        <v>622.11536516285651</v>
      </c>
      <c r="J14" s="317">
        <v>574.77763903563539</v>
      </c>
      <c r="K14" s="317">
        <v>359.65738709087583</v>
      </c>
      <c r="L14" s="317">
        <v>373.83373493975904</v>
      </c>
      <c r="M14" s="317">
        <v>368.27849783981389</v>
      </c>
      <c r="N14" s="317">
        <v>190.67315413145721</v>
      </c>
      <c r="O14" s="353">
        <v>614.68789495857322</v>
      </c>
      <c r="P14" s="353">
        <v>627.13638936049801</v>
      </c>
      <c r="Q14" s="353">
        <v>636.56794425087105</v>
      </c>
      <c r="R14" s="353">
        <v>660.71739066584428</v>
      </c>
      <c r="S14" s="381">
        <v>640.74040393072369</v>
      </c>
      <c r="T14" s="353">
        <v>486.01859004709809</v>
      </c>
      <c r="U14" s="353">
        <v>434.02436525105315</v>
      </c>
      <c r="V14" s="353">
        <v>163.9591508523641</v>
      </c>
      <c r="W14" s="353">
        <v>54.630158371505445</v>
      </c>
      <c r="X14" s="353">
        <v>245.37435005239121</v>
      </c>
      <c r="Y14" s="353">
        <v>160.9267397867543</v>
      </c>
      <c r="Z14" s="353">
        <v>2.074876423007789</v>
      </c>
      <c r="AA14" s="353">
        <v>56.606341445616081</v>
      </c>
      <c r="AB14" s="353">
        <v>42.919791556635332</v>
      </c>
      <c r="AC14" s="381">
        <v>82.411222851347929</v>
      </c>
      <c r="AD14" s="353">
        <v>23.39919760906994</v>
      </c>
      <c r="AE14" s="353">
        <v>-119.8356737610883</v>
      </c>
      <c r="AF14" s="353">
        <v>-296.20175344809149</v>
      </c>
      <c r="AG14" s="353">
        <v>-345.04320426679379</v>
      </c>
      <c r="AH14" s="353">
        <v>-347.3368661982098</v>
      </c>
      <c r="AI14" s="353">
        <v>-333.91835539751224</v>
      </c>
      <c r="AJ14" s="353">
        <v>-289.90899425005944</v>
      </c>
      <c r="AK14" s="353">
        <v>-366.43864656083207</v>
      </c>
      <c r="AL14" s="353">
        <v>-354.18537880224278</v>
      </c>
      <c r="AM14" s="381">
        <v>-291.11288171756235</v>
      </c>
      <c r="AN14" s="353">
        <v>-256.92382837939925</v>
      </c>
      <c r="AO14" s="353">
        <v>-219.55827067669173</v>
      </c>
      <c r="AP14" s="353">
        <v>-174.28526849239833</v>
      </c>
      <c r="AQ14" s="353">
        <v>-200.16622932812592</v>
      </c>
      <c r="AR14" s="353">
        <v>-177.72316337198248</v>
      </c>
      <c r="AS14" s="353">
        <v>-190.50263634580551</v>
      </c>
      <c r="AT14" s="353">
        <v>-153.84768686461553</v>
      </c>
      <c r="AU14" s="353">
        <v>-85.664597963961029</v>
      </c>
      <c r="AV14" s="353">
        <v>-212.9942658223793</v>
      </c>
      <c r="AW14" s="381">
        <v>-234.32329276931375</v>
      </c>
      <c r="AX14" s="353">
        <v>-218.16248619820422</v>
      </c>
      <c r="AY14" s="353">
        <v>-282.43195024977058</v>
      </c>
      <c r="AZ14" s="353">
        <v>-193.92624999999998</v>
      </c>
      <c r="BA14" s="353">
        <v>-44.599252002512955</v>
      </c>
      <c r="BB14" s="353">
        <v>-178.42024835618287</v>
      </c>
      <c r="BC14" s="353">
        <v>-179.80519604474475</v>
      </c>
      <c r="BD14" s="353">
        <v>-276.9695640691906</v>
      </c>
      <c r="BE14" s="353">
        <v>-180.37029501525942</v>
      </c>
      <c r="BF14" s="353">
        <v>-273</v>
      </c>
      <c r="BG14" s="353">
        <v>-260.37128164206234</v>
      </c>
      <c r="BH14" s="382"/>
    </row>
    <row r="15" spans="1:60" s="87" customFormat="1" ht="15" customHeight="1" x14ac:dyDescent="0.2">
      <c r="A15" s="472">
        <v>6</v>
      </c>
      <c r="B15" s="317">
        <v>878.99741745065478</v>
      </c>
      <c r="C15" s="317">
        <f t="shared" si="0"/>
        <v>965.95935770345568</v>
      </c>
      <c r="D15" s="353">
        <v>1052.9212979562565</v>
      </c>
      <c r="E15" s="353">
        <f t="shared" si="1"/>
        <v>1082.2408837894814</v>
      </c>
      <c r="F15" s="353">
        <v>1111.560469622706</v>
      </c>
      <c r="G15" s="317">
        <v>957.04700215910987</v>
      </c>
      <c r="H15" s="353">
        <v>1052.6366482700064</v>
      </c>
      <c r="I15" s="367">
        <v>1171.3703722435769</v>
      </c>
      <c r="J15" s="317">
        <v>1021.8269138411296</v>
      </c>
      <c r="K15" s="317">
        <v>744.64275918815133</v>
      </c>
      <c r="L15" s="317">
        <v>771.94238773274924</v>
      </c>
      <c r="M15" s="317">
        <v>718.14307078763716</v>
      </c>
      <c r="N15" s="317">
        <v>546.59637517684405</v>
      </c>
      <c r="O15" s="353">
        <v>1030.9638744558349</v>
      </c>
      <c r="P15" s="353">
        <v>1043.9976364060055</v>
      </c>
      <c r="Q15" s="353">
        <v>1116.6027874564461</v>
      </c>
      <c r="R15" s="353">
        <v>1119.639322113549</v>
      </c>
      <c r="S15" s="381">
        <v>1046.8434768445627</v>
      </c>
      <c r="T15" s="353">
        <v>856.05547110568421</v>
      </c>
      <c r="U15" s="353">
        <v>827.67437094386878</v>
      </c>
      <c r="V15" s="353">
        <v>598.80733354776464</v>
      </c>
      <c r="W15" s="353">
        <v>412.00244438510362</v>
      </c>
      <c r="X15" s="353">
        <v>703.26041398944267</v>
      </c>
      <c r="Y15" s="353">
        <v>607.71018840524312</v>
      </c>
      <c r="Z15" s="353">
        <v>319.53096914319951</v>
      </c>
      <c r="AA15" s="353">
        <v>430.61252599700805</v>
      </c>
      <c r="AB15" s="353">
        <v>409.68891940424635</v>
      </c>
      <c r="AC15" s="381">
        <v>537.54593087129217</v>
      </c>
      <c r="AD15" s="353">
        <v>457.18432251567424</v>
      </c>
      <c r="AE15" s="353">
        <v>152.83390276776478</v>
      </c>
      <c r="AF15" s="353">
        <v>-89.706816758564855</v>
      </c>
      <c r="AG15" s="353">
        <v>-145.2813491649658</v>
      </c>
      <c r="AH15" s="353">
        <v>-166.39859171356096</v>
      </c>
      <c r="AI15" s="353">
        <v>-126.60411579052598</v>
      </c>
      <c r="AJ15" s="353">
        <v>-88.367982204563575</v>
      </c>
      <c r="AK15" s="353">
        <v>-197.66400021953595</v>
      </c>
      <c r="AL15" s="353">
        <v>-174.09111839432273</v>
      </c>
      <c r="AM15" s="381">
        <v>-90.141552206960938</v>
      </c>
      <c r="AN15" s="353">
        <v>-60.622476359184098</v>
      </c>
      <c r="AO15" s="353">
        <v>-39.407894736842103</v>
      </c>
      <c r="AP15" s="353">
        <v>-12.448947749457023</v>
      </c>
      <c r="AQ15" s="353">
        <v>-54.098980899493498</v>
      </c>
      <c r="AR15" s="353">
        <v>-28.962293290249001</v>
      </c>
      <c r="AS15" s="353">
        <v>-40.913317872924672</v>
      </c>
      <c r="AT15" s="353">
        <v>-11.166364369205965</v>
      </c>
      <c r="AU15" s="353">
        <v>138.75251782895097</v>
      </c>
      <c r="AV15" s="353">
        <v>-39.048948734102872</v>
      </c>
      <c r="AW15" s="381">
        <v>-139.42235919774168</v>
      </c>
      <c r="AX15" s="353">
        <v>-122.35568008999815</v>
      </c>
      <c r="AY15" s="353">
        <v>-170.58889795086142</v>
      </c>
      <c r="AZ15" s="353">
        <v>-94.192750000000004</v>
      </c>
      <c r="BA15" s="353">
        <v>-31.545812392021357</v>
      </c>
      <c r="BB15" s="353">
        <v>-131.41132064557181</v>
      </c>
      <c r="BC15" s="353">
        <v>-124.80595960752871</v>
      </c>
      <c r="BD15" s="353">
        <v>-202.76262426197349</v>
      </c>
      <c r="BE15" s="353">
        <v>-62.514704522334227</v>
      </c>
      <c r="BF15" s="353">
        <v>-132</v>
      </c>
      <c r="BG15" s="353">
        <v>-65.829720264219532</v>
      </c>
      <c r="BH15" s="382"/>
    </row>
    <row r="16" spans="1:60" s="87" customFormat="1" ht="15" customHeight="1" x14ac:dyDescent="0.2">
      <c r="A16" s="472">
        <v>7</v>
      </c>
      <c r="B16" s="317">
        <v>1062.9736211031172</v>
      </c>
      <c r="C16" s="317">
        <f t="shared" si="0"/>
        <v>1114.2357050179144</v>
      </c>
      <c r="D16" s="353">
        <v>1165.4977889327117</v>
      </c>
      <c r="E16" s="353">
        <f t="shared" si="1"/>
        <v>1230.1065543318523</v>
      </c>
      <c r="F16" s="353">
        <v>1294.7153197309929</v>
      </c>
      <c r="G16" s="317">
        <v>1496.9196700437358</v>
      </c>
      <c r="H16" s="353">
        <v>1652.4631182339206</v>
      </c>
      <c r="I16" s="367">
        <v>2006.4621687234473</v>
      </c>
      <c r="J16" s="317">
        <v>1569.9944769954855</v>
      </c>
      <c r="K16" s="317">
        <v>1195.480892302066</v>
      </c>
      <c r="L16" s="317">
        <v>1238.0208105147865</v>
      </c>
      <c r="M16" s="317">
        <v>1201.5085992023928</v>
      </c>
      <c r="N16" s="317">
        <v>944.89140825144352</v>
      </c>
      <c r="O16" s="353">
        <v>1552.2814562561437</v>
      </c>
      <c r="P16" s="353">
        <v>1534.6396351409833</v>
      </c>
      <c r="Q16" s="353">
        <v>1683.6004645760743</v>
      </c>
      <c r="R16" s="353">
        <v>1676.2042176990633</v>
      </c>
      <c r="S16" s="381">
        <v>1516.1181388783323</v>
      </c>
      <c r="T16" s="353">
        <v>1353.1199381993072</v>
      </c>
      <c r="U16" s="353">
        <v>1372.7282249800751</v>
      </c>
      <c r="V16" s="353">
        <v>986.13112469175519</v>
      </c>
      <c r="W16" s="353">
        <v>826.2811453690199</v>
      </c>
      <c r="X16" s="353">
        <v>1196.199956505407</v>
      </c>
      <c r="Y16" s="353">
        <v>1132.8395498146519</v>
      </c>
      <c r="Z16" s="353">
        <v>825.80081635709996</v>
      </c>
      <c r="AA16" s="353">
        <v>956.24283942058594</v>
      </c>
      <c r="AB16" s="353">
        <v>946.18631386218794</v>
      </c>
      <c r="AC16" s="381">
        <v>1125.6623848559113</v>
      </c>
      <c r="AD16" s="353">
        <v>988.16611441379973</v>
      </c>
      <c r="AE16" s="353">
        <v>609.59886217597091</v>
      </c>
      <c r="AF16" s="353">
        <v>133.71393441370986</v>
      </c>
      <c r="AG16" s="353">
        <v>46.225883825216393</v>
      </c>
      <c r="AH16" s="353">
        <v>33.925926465871655</v>
      </c>
      <c r="AI16" s="353">
        <v>113.94370421147337</v>
      </c>
      <c r="AJ16" s="353">
        <v>173.63533345458106</v>
      </c>
      <c r="AK16" s="353">
        <v>6.0819692375241834</v>
      </c>
      <c r="AL16" s="353">
        <v>13.507069530594004</v>
      </c>
      <c r="AM16" s="381">
        <v>177.3276436858248</v>
      </c>
      <c r="AN16" s="353">
        <v>151.55619089796025</v>
      </c>
      <c r="AO16" s="353">
        <v>206.89144736842104</v>
      </c>
      <c r="AP16" s="353">
        <v>185.350999825249</v>
      </c>
      <c r="AQ16" s="353">
        <v>77.091047781778229</v>
      </c>
      <c r="AR16" s="353">
        <v>131.64678768294999</v>
      </c>
      <c r="AS16" s="353">
        <v>148.31077728935193</v>
      </c>
      <c r="AT16" s="353">
        <v>177.42112275516143</v>
      </c>
      <c r="AU16" s="353">
        <v>735.99161631008769</v>
      </c>
      <c r="AV16" s="353">
        <v>197.61134662409637</v>
      </c>
      <c r="AW16" s="381">
        <v>-35.148493915397061</v>
      </c>
      <c r="AX16" s="353">
        <v>-17.314483031603512</v>
      </c>
      <c r="AY16" s="353">
        <v>-31.632378427974306</v>
      </c>
      <c r="AZ16" s="353">
        <v>-2.2162999999999999</v>
      </c>
      <c r="BA16" s="353">
        <v>-13.053439610491596</v>
      </c>
      <c r="BB16" s="353">
        <v>-76.923699890090816</v>
      </c>
      <c r="BC16" s="353">
        <v>-69.806723170312665</v>
      </c>
      <c r="BD16" s="353">
        <v>-129.60085262105522</v>
      </c>
      <c r="BE16" s="353">
        <v>0</v>
      </c>
      <c r="BF16" s="353">
        <v>-3</v>
      </c>
      <c r="BG16" s="353">
        <v>2.9475994148157998</v>
      </c>
      <c r="BH16" s="382"/>
    </row>
    <row r="17" spans="1:60" s="87" customFormat="1" ht="15" customHeight="1" x14ac:dyDescent="0.2">
      <c r="A17" s="472">
        <v>8</v>
      </c>
      <c r="B17" s="317">
        <v>1267.3916251614091</v>
      </c>
      <c r="C17" s="317">
        <f t="shared" si="0"/>
        <v>1315.7769049674621</v>
      </c>
      <c r="D17" s="353">
        <v>1364.1621847735148</v>
      </c>
      <c r="E17" s="353">
        <f t="shared" si="1"/>
        <v>1468.383810955092</v>
      </c>
      <c r="F17" s="353">
        <v>1572.6054371366693</v>
      </c>
      <c r="G17" s="317">
        <v>2484.641255605381</v>
      </c>
      <c r="H17" s="353">
        <v>2611.0093398429208</v>
      </c>
      <c r="I17" s="367">
        <v>3245.0882561197654</v>
      </c>
      <c r="J17" s="317">
        <v>2336.3646623763325</v>
      </c>
      <c r="K17" s="317">
        <v>1732.4341744377398</v>
      </c>
      <c r="L17" s="317">
        <v>1704.0992332968237</v>
      </c>
      <c r="M17" s="317">
        <v>1795.3576769690928</v>
      </c>
      <c r="N17" s="317">
        <v>1389.795434558177</v>
      </c>
      <c r="O17" s="353">
        <v>2050.2564597668866</v>
      </c>
      <c r="P17" s="353">
        <v>2276.1361896201602</v>
      </c>
      <c r="Q17" s="353">
        <v>2400.1742160278745</v>
      </c>
      <c r="R17" s="353">
        <v>2499.6598819279234</v>
      </c>
      <c r="S17" s="381">
        <v>2235.0709864813507</v>
      </c>
      <c r="T17" s="353">
        <v>1844.6614667696679</v>
      </c>
      <c r="U17" s="353">
        <v>1890.0247068199931</v>
      </c>
      <c r="V17" s="353">
        <v>1580.1860190843788</v>
      </c>
      <c r="W17" s="353">
        <v>1372.5827290840743</v>
      </c>
      <c r="X17" s="353">
        <v>1770.200668235108</v>
      </c>
      <c r="Y17" s="353">
        <v>1708.7878816830357</v>
      </c>
      <c r="Z17" s="353">
        <v>1446.1888668364288</v>
      </c>
      <c r="AA17" s="353">
        <v>1524.327908928376</v>
      </c>
      <c r="AB17" s="353">
        <v>1482.6837083201297</v>
      </c>
      <c r="AC17" s="381">
        <v>1678.1921744274487</v>
      </c>
      <c r="AD17" s="353">
        <v>1533.5474125328915</v>
      </c>
      <c r="AE17" s="353">
        <v>1123.6765351220888</v>
      </c>
      <c r="AF17" s="353">
        <v>558.55187793068683</v>
      </c>
      <c r="AG17" s="353">
        <v>397.8727857813268</v>
      </c>
      <c r="AH17" s="353">
        <v>431.3439222089396</v>
      </c>
      <c r="AI17" s="353">
        <v>536.48494066235378</v>
      </c>
      <c r="AJ17" s="353">
        <v>623.22682186376414</v>
      </c>
      <c r="AK17" s="353">
        <v>352.75421577640265</v>
      </c>
      <c r="AL17" s="353">
        <v>309.16181370026277</v>
      </c>
      <c r="AM17" s="381">
        <v>833.43992532337654</v>
      </c>
      <c r="AN17" s="353">
        <v>998.82746763227135</v>
      </c>
      <c r="AO17" s="353">
        <v>1134.3843984962407</v>
      </c>
      <c r="AP17" s="353">
        <v>811.94803654791917</v>
      </c>
      <c r="AQ17" s="353">
        <v>473.36608287056805</v>
      </c>
      <c r="AR17" s="353">
        <v>610.84109484888802</v>
      </c>
      <c r="AS17" s="353">
        <v>699.36202739030614</v>
      </c>
      <c r="AT17" s="353">
        <v>761.79419141027358</v>
      </c>
      <c r="AU17" s="353">
        <v>1570.919810550384</v>
      </c>
      <c r="AV17" s="353">
        <v>849.61046033593527</v>
      </c>
      <c r="AW17" s="381">
        <v>32.805260987703925</v>
      </c>
      <c r="AX17" s="353">
        <v>65.795035520093336</v>
      </c>
      <c r="AY17" s="353">
        <v>56.486390049954117</v>
      </c>
      <c r="AZ17" s="353">
        <v>104.1661</v>
      </c>
      <c r="BA17" s="353">
        <v>2.175573268415266</v>
      </c>
      <c r="BB17" s="353">
        <v>-8.5470777655656462</v>
      </c>
      <c r="BC17" s="353">
        <v>-2.1153552475852324</v>
      </c>
      <c r="BD17" s="353">
        <v>-25.084035991171977</v>
      </c>
      <c r="BE17" s="353">
        <v>285.92791084805327</v>
      </c>
      <c r="BF17" s="353">
        <v>108</v>
      </c>
      <c r="BG17" s="353">
        <v>583.62468413352838</v>
      </c>
      <c r="BH17" s="382"/>
    </row>
    <row r="18" spans="1:60" s="87" customFormat="1" ht="15" customHeight="1" x14ac:dyDescent="0.2">
      <c r="A18" s="473">
        <v>9</v>
      </c>
      <c r="B18" s="316">
        <v>1614.9022320605052</v>
      </c>
      <c r="C18" s="316">
        <f t="shared" si="0"/>
        <v>1684.8855309937996</v>
      </c>
      <c r="D18" s="354">
        <v>1754.8688299270941</v>
      </c>
      <c r="E18" s="354">
        <f t="shared" si="1"/>
        <v>2030.0468337484554</v>
      </c>
      <c r="F18" s="354">
        <v>2305.2248375698164</v>
      </c>
      <c r="G18" s="316">
        <v>3404.8787576814484</v>
      </c>
      <c r="H18" s="354">
        <v>3546.0329547866691</v>
      </c>
      <c r="I18" s="368">
        <v>4388.4354137163664</v>
      </c>
      <c r="J18" s="316">
        <v>3241.1072423398327</v>
      </c>
      <c r="K18" s="316">
        <v>2492.2737246297311</v>
      </c>
      <c r="L18" s="316">
        <v>2417.7818181818184</v>
      </c>
      <c r="M18" s="316">
        <v>2674.6225905616484</v>
      </c>
      <c r="N18" s="316">
        <v>2321.9752992008566</v>
      </c>
      <c r="O18" s="354">
        <v>2797.218965033001</v>
      </c>
      <c r="P18" s="354">
        <v>3098.7915709577546</v>
      </c>
      <c r="Q18" s="354">
        <v>3158.4901277584204</v>
      </c>
      <c r="R18" s="354">
        <v>3287.3131259729203</v>
      </c>
      <c r="S18" s="383">
        <v>3104.4323796080134</v>
      </c>
      <c r="T18" s="354">
        <v>2651.0104911659896</v>
      </c>
      <c r="U18" s="354">
        <v>2589.0058066719798</v>
      </c>
      <c r="V18" s="354">
        <v>2102.9543261498875</v>
      </c>
      <c r="W18" s="354">
        <v>1868.8066676252488</v>
      </c>
      <c r="X18" s="354">
        <v>2333.2471679088985</v>
      </c>
      <c r="Y18" s="354">
        <v>2314.3806129858217</v>
      </c>
      <c r="Z18" s="354">
        <v>2000.1808717795086</v>
      </c>
      <c r="AA18" s="354">
        <v>2082.3047031780202</v>
      </c>
      <c r="AB18" s="354">
        <v>2026.9847012429141</v>
      </c>
      <c r="AC18" s="383">
        <v>2221.3570523113326</v>
      </c>
      <c r="AD18" s="354">
        <v>2152.7261800344345</v>
      </c>
      <c r="AE18" s="354">
        <v>1801.0086042065009</v>
      </c>
      <c r="AF18" s="354">
        <v>1025.7043576545339</v>
      </c>
      <c r="AG18" s="354">
        <v>804.00019367429934</v>
      </c>
      <c r="AH18" s="354">
        <v>896.61377088375082</v>
      </c>
      <c r="AI18" s="354">
        <v>1041.3188523770762</v>
      </c>
      <c r="AJ18" s="354">
        <v>1252.6549056366205</v>
      </c>
      <c r="AK18" s="354">
        <v>881.88553944100659</v>
      </c>
      <c r="AL18" s="354">
        <v>835.93752539342893</v>
      </c>
      <c r="AM18" s="383">
        <v>1340.3014401920257</v>
      </c>
      <c r="AN18" s="354">
        <v>1834.5516060124521</v>
      </c>
      <c r="AO18" s="354">
        <v>2130.8411654135339</v>
      </c>
      <c r="AP18" s="354">
        <v>1758.0680655066528</v>
      </c>
      <c r="AQ18" s="354">
        <v>1336.2448282174894</v>
      </c>
      <c r="AR18" s="354">
        <v>1391.5065458087815</v>
      </c>
      <c r="AS18" s="354">
        <v>1614.7975147969958</v>
      </c>
      <c r="AT18" s="354">
        <v>1674.9546553808948</v>
      </c>
      <c r="AU18" s="354">
        <v>2655.6025368827918</v>
      </c>
      <c r="AV18" s="354">
        <v>1986.7631795320826</v>
      </c>
      <c r="AW18" s="383">
        <v>508.48154530941082</v>
      </c>
      <c r="AX18" s="354">
        <v>591.00102081206649</v>
      </c>
      <c r="AY18" s="354">
        <v>695.91232541543468</v>
      </c>
      <c r="AZ18" s="354">
        <v>885.41184999999996</v>
      </c>
      <c r="BA18" s="354">
        <v>405.74441455944708</v>
      </c>
      <c r="BB18" s="354">
        <v>182.69378723896568</v>
      </c>
      <c r="BC18" s="354">
        <v>264.41940594815406</v>
      </c>
      <c r="BD18" s="354">
        <v>34.490549487861465</v>
      </c>
      <c r="BE18" s="354">
        <v>1253.3685841117174</v>
      </c>
      <c r="BF18" s="354">
        <v>999</v>
      </c>
      <c r="BG18" s="354">
        <v>1609.3892804894267</v>
      </c>
      <c r="BH18" s="384"/>
    </row>
    <row r="19" spans="1:60" s="87" customFormat="1" ht="15" customHeight="1" x14ac:dyDescent="0.2">
      <c r="A19" s="474">
        <v>10</v>
      </c>
      <c r="B19" s="360">
        <v>1976.0407058968208</v>
      </c>
      <c r="C19" s="360">
        <f t="shared" si="0"/>
        <v>2156.8292151451351</v>
      </c>
      <c r="D19" s="356">
        <v>2337.6177243934499</v>
      </c>
      <c r="E19" s="356">
        <f t="shared" si="1"/>
        <v>2763.5191950361186</v>
      </c>
      <c r="F19" s="356">
        <v>3189.4206656787874</v>
      </c>
      <c r="G19" s="360">
        <v>4484.6240934507005</v>
      </c>
      <c r="H19" s="356">
        <v>4551.624389726172</v>
      </c>
      <c r="I19" s="369">
        <v>5341.2247117135339</v>
      </c>
      <c r="J19" s="360">
        <v>4113.9177312457978</v>
      </c>
      <c r="K19" s="360">
        <v>3257.1788718230018</v>
      </c>
      <c r="L19" s="360">
        <v>3199.4341730558599</v>
      </c>
      <c r="M19" s="360">
        <v>3595.3188351611834</v>
      </c>
      <c r="N19" s="360">
        <v>3283.8154322639853</v>
      </c>
      <c r="O19" s="356">
        <v>3474.1537354304169</v>
      </c>
      <c r="P19" s="356">
        <v>3821.8429375145643</v>
      </c>
      <c r="Q19" s="356">
        <v>3986.3763066202091</v>
      </c>
      <c r="R19" s="356">
        <v>4149.8259758569038</v>
      </c>
      <c r="S19" s="385">
        <v>3991.8427981975137</v>
      </c>
      <c r="T19" s="356">
        <v>3545.7265319345111</v>
      </c>
      <c r="U19" s="356">
        <v>3487.3353068427641</v>
      </c>
      <c r="V19" s="356">
        <v>2877.6019084378686</v>
      </c>
      <c r="W19" s="356">
        <v>2526.6448246821269</v>
      </c>
      <c r="X19" s="356">
        <v>3113.1870662897136</v>
      </c>
      <c r="Y19" s="356">
        <v>3197.3602247105127</v>
      </c>
      <c r="Z19" s="356">
        <v>2796.9334182144994</v>
      </c>
      <c r="AA19" s="356">
        <v>2872.7718283650161</v>
      </c>
      <c r="AB19" s="356">
        <v>2795.6391500299287</v>
      </c>
      <c r="AC19" s="385">
        <v>2985.5338460238318</v>
      </c>
      <c r="AD19" s="356">
        <v>2987.8975408504693</v>
      </c>
      <c r="AE19" s="356">
        <v>2556.4943735698835</v>
      </c>
      <c r="AF19" s="356">
        <v>1717.9701699989307</v>
      </c>
      <c r="AG19" s="356">
        <v>1408.2385322467708</v>
      </c>
      <c r="AH19" s="356">
        <v>1586.4409423564746</v>
      </c>
      <c r="AI19" s="356">
        <v>1780.3703783042715</v>
      </c>
      <c r="AJ19" s="356">
        <v>2057.2686383413311</v>
      </c>
      <c r="AK19" s="356">
        <v>1713.5948326724388</v>
      </c>
      <c r="AL19" s="356">
        <v>1904.4968038137547</v>
      </c>
      <c r="AM19" s="385">
        <v>2184.0854780637419</v>
      </c>
      <c r="AN19" s="356">
        <v>2404.6915622476358</v>
      </c>
      <c r="AO19" s="356">
        <v>2685.3665413533836</v>
      </c>
      <c r="AP19" s="356">
        <v>2303.0553336495491</v>
      </c>
      <c r="AQ19" s="356">
        <v>1970.5553792640505</v>
      </c>
      <c r="AR19" s="356">
        <v>1935.207778939365</v>
      </c>
      <c r="AS19" s="356">
        <v>2240.0041535426258</v>
      </c>
      <c r="AT19" s="356">
        <v>2750.6477562810692</v>
      </c>
      <c r="AU19" s="356">
        <v>3585.8476781534109</v>
      </c>
      <c r="AV19" s="356">
        <v>3115.6327883906929</v>
      </c>
      <c r="AW19" s="385">
        <v>1552.3918145967036</v>
      </c>
      <c r="AX19" s="356">
        <v>1711.8252223912004</v>
      </c>
      <c r="AY19" s="356">
        <v>1764.6348251605666</v>
      </c>
      <c r="AZ19" s="356">
        <v>2053.4019499999999</v>
      </c>
      <c r="BA19" s="356">
        <v>1312.958467488613</v>
      </c>
      <c r="BB19" s="356">
        <v>975.43524999517933</v>
      </c>
      <c r="BC19" s="356">
        <v>1111.6191826060397</v>
      </c>
      <c r="BD19" s="356">
        <v>639.6429177748854</v>
      </c>
      <c r="BE19" s="356">
        <v>2293.5722741144918</v>
      </c>
      <c r="BF19" s="356">
        <v>2115</v>
      </c>
      <c r="BG19" s="356">
        <v>2571.2892228576497</v>
      </c>
      <c r="BH19" s="386"/>
    </row>
    <row r="20" spans="1:60" s="87" customFormat="1" ht="15" customHeight="1" x14ac:dyDescent="0.2">
      <c r="A20" s="472">
        <v>11</v>
      </c>
      <c r="B20" s="317">
        <v>2487.0857160425503</v>
      </c>
      <c r="C20" s="317">
        <f t="shared" si="0"/>
        <v>2720.281533771245</v>
      </c>
      <c r="D20" s="353">
        <v>2953.4773514999397</v>
      </c>
      <c r="E20" s="353">
        <f t="shared" si="1"/>
        <v>3504.0733959141098</v>
      </c>
      <c r="F20" s="353">
        <v>4054.66944032828</v>
      </c>
      <c r="G20" s="317">
        <v>5380.3219288047394</v>
      </c>
      <c r="H20" s="353">
        <v>5404.3188813415409</v>
      </c>
      <c r="I20" s="367">
        <v>6215.5490086991704</v>
      </c>
      <c r="J20" s="317">
        <v>4949.4741139179714</v>
      </c>
      <c r="K20" s="317">
        <v>4027.1496160175529</v>
      </c>
      <c r="L20" s="317">
        <v>3956.8116100766706</v>
      </c>
      <c r="M20" s="317">
        <v>4525.2220422067139</v>
      </c>
      <c r="N20" s="317">
        <v>4283.7901961534053</v>
      </c>
      <c r="O20" s="353">
        <v>4178.3215138323267</v>
      </c>
      <c r="P20" s="353">
        <v>4585.4737175005821</v>
      </c>
      <c r="Q20" s="353">
        <v>4748.1707317073169</v>
      </c>
      <c r="R20" s="353">
        <v>4979.7911710282851</v>
      </c>
      <c r="S20" s="381">
        <v>4966.4901731907266</v>
      </c>
      <c r="T20" s="353">
        <v>4249.9011936504776</v>
      </c>
      <c r="U20" s="353">
        <v>4216.5971763634288</v>
      </c>
      <c r="V20" s="353">
        <v>3607.1013187520107</v>
      </c>
      <c r="W20" s="353">
        <v>3280.0857588891395</v>
      </c>
      <c r="X20" s="353">
        <v>3858.0734860916155</v>
      </c>
      <c r="Y20" s="353">
        <v>3989.2891810295405</v>
      </c>
      <c r="Z20" s="353">
        <v>3639.3332459556618</v>
      </c>
      <c r="AA20" s="353">
        <v>3616.7408873645418</v>
      </c>
      <c r="AB20" s="353">
        <v>3574.0480968979969</v>
      </c>
      <c r="AC20" s="381">
        <v>3730.9808163610242</v>
      </c>
      <c r="AD20" s="353">
        <v>3729.4721112302245</v>
      </c>
      <c r="AE20" s="353">
        <v>3294.612653982384</v>
      </c>
      <c r="AF20" s="353">
        <v>2477.9392402743197</v>
      </c>
      <c r="AG20" s="353">
        <v>2141.2489757609164</v>
      </c>
      <c r="AH20" s="353">
        <v>2358.6596495320291</v>
      </c>
      <c r="AI20" s="353">
        <v>2524.1695585736115</v>
      </c>
      <c r="AJ20" s="353">
        <v>2739.4074483414711</v>
      </c>
      <c r="AK20" s="353">
        <v>2612.205787516637</v>
      </c>
      <c r="AL20" s="353">
        <v>2919.0278041117044</v>
      </c>
      <c r="AM20" s="381">
        <v>3058.9018535804776</v>
      </c>
      <c r="AN20" s="353">
        <v>3237.528916039284</v>
      </c>
      <c r="AO20" s="353">
        <v>3375.0046992481202</v>
      </c>
      <c r="AP20" s="353">
        <v>3134.3684000299572</v>
      </c>
      <c r="AQ20" s="353">
        <v>2717.1213156770609</v>
      </c>
      <c r="AR20" s="353">
        <v>2943.6221725907617</v>
      </c>
      <c r="AS20" s="353">
        <v>2987.9507459070301</v>
      </c>
      <c r="AT20" s="353">
        <v>3409.463254064221</v>
      </c>
      <c r="AU20" s="353">
        <v>4145.6839240023955</v>
      </c>
      <c r="AV20" s="353">
        <v>3904.8948734102873</v>
      </c>
      <c r="AW20" s="381">
        <v>2612.7047143778482</v>
      </c>
      <c r="AX20" s="353">
        <v>2747.2313076810901</v>
      </c>
      <c r="AY20" s="353">
        <v>2688.7521663778161</v>
      </c>
      <c r="AZ20" s="353">
        <v>2994.2212999999997</v>
      </c>
      <c r="BA20" s="353">
        <v>2282.176358567614</v>
      </c>
      <c r="BB20" s="353">
        <v>1919.8873430901833</v>
      </c>
      <c r="BC20" s="353">
        <v>2137.5664776848776</v>
      </c>
      <c r="BD20" s="353">
        <v>1714.0757927300851</v>
      </c>
      <c r="BE20" s="353">
        <v>3288.6833903634515</v>
      </c>
      <c r="BF20" s="353">
        <v>3135</v>
      </c>
      <c r="BG20" s="353">
        <v>3480.1323757591881</v>
      </c>
      <c r="BH20" s="382"/>
    </row>
    <row r="21" spans="1:60" s="87" customFormat="1" ht="15" customHeight="1" x14ac:dyDescent="0.2">
      <c r="A21" s="472">
        <v>12</v>
      </c>
      <c r="B21" s="317">
        <v>3052.6421939371576</v>
      </c>
      <c r="C21" s="317">
        <f t="shared" si="0"/>
        <v>3337.4781723839005</v>
      </c>
      <c r="D21" s="353">
        <v>3622.3141508306435</v>
      </c>
      <c r="E21" s="353">
        <f t="shared" si="1"/>
        <v>4249.0112872014834</v>
      </c>
      <c r="F21" s="353">
        <v>4875.7084235723241</v>
      </c>
      <c r="G21" s="317">
        <v>6159.4563472291429</v>
      </c>
      <c r="H21" s="353">
        <v>6162.9229462959029</v>
      </c>
      <c r="I21" s="367">
        <v>6910.5247319441632</v>
      </c>
      <c r="J21" s="317">
        <v>5747.7763903563537</v>
      </c>
      <c r="K21" s="317">
        <v>4883.235509233863</v>
      </c>
      <c r="L21" s="317">
        <v>4655.9292442497263</v>
      </c>
      <c r="M21" s="317">
        <v>5464.332211698239</v>
      </c>
      <c r="N21" s="317">
        <v>5245.6303292165339</v>
      </c>
      <c r="O21" s="353">
        <v>4936.955308243224</v>
      </c>
      <c r="P21" s="353">
        <v>5356.4825726555473</v>
      </c>
      <c r="Q21" s="353">
        <v>5576.0569105691056</v>
      </c>
      <c r="R21" s="353">
        <v>5835.7944899697486</v>
      </c>
      <c r="S21" s="381">
        <v>5787.7208317498234</v>
      </c>
      <c r="T21" s="353">
        <v>5072.8190336165862</v>
      </c>
      <c r="U21" s="353">
        <v>4986.2334054423318</v>
      </c>
      <c r="V21" s="353">
        <v>4277.1952396268898</v>
      </c>
      <c r="W21" s="353">
        <v>4013.0403837068379</v>
      </c>
      <c r="X21" s="353">
        <v>4539.4254759692376</v>
      </c>
      <c r="Y21" s="353">
        <v>4679.5801964306183</v>
      </c>
      <c r="Z21" s="353">
        <v>4363.4651175853805</v>
      </c>
      <c r="AA21" s="353">
        <v>4289.9520195570476</v>
      </c>
      <c r="AB21" s="353">
        <v>4200.2868737016306</v>
      </c>
      <c r="AC21" s="381">
        <v>4328.4621820332968</v>
      </c>
      <c r="AD21" s="353">
        <v>4390.0494591170445</v>
      </c>
      <c r="AE21" s="353">
        <v>4008.4164498636492</v>
      </c>
      <c r="AF21" s="353">
        <v>3242.986054894533</v>
      </c>
      <c r="AG21" s="353">
        <v>2900.6742100323286</v>
      </c>
      <c r="AH21" s="353">
        <v>3177.7284456366451</v>
      </c>
      <c r="AI21" s="353">
        <v>3283.7942533167675</v>
      </c>
      <c r="AJ21" s="353">
        <v>3494.411085773444</v>
      </c>
      <c r="AK21" s="353">
        <v>3504.7347731233108</v>
      </c>
      <c r="AL21" s="353">
        <v>3860.0203147430866</v>
      </c>
      <c r="AM21" s="381">
        <v>3932.2404987331647</v>
      </c>
      <c r="AN21" s="353">
        <v>4206.045145491963</v>
      </c>
      <c r="AO21" s="353">
        <v>4268.7194548872185</v>
      </c>
      <c r="AP21" s="353">
        <v>4101.2366752377857</v>
      </c>
      <c r="AQ21" s="353">
        <v>3757.1742234698231</v>
      </c>
      <c r="AR21" s="353">
        <v>3966.5177128872833</v>
      </c>
      <c r="AS21" s="353">
        <v>3991.6055749772136</v>
      </c>
      <c r="AT21" s="353">
        <v>4095.5743091943209</v>
      </c>
      <c r="AU21" s="353">
        <v>4990.2644673090535</v>
      </c>
      <c r="AV21" s="353">
        <v>4541.5110679238433</v>
      </c>
      <c r="AW21" s="381">
        <v>3366.0541006311919</v>
      </c>
      <c r="AX21" s="353">
        <v>3480.2110893523054</v>
      </c>
      <c r="AY21" s="353">
        <v>3397.0914976042404</v>
      </c>
      <c r="AZ21" s="353">
        <v>3962.7444</v>
      </c>
      <c r="BA21" s="353">
        <v>2844.5620484529604</v>
      </c>
      <c r="BB21" s="353">
        <v>2534.2085574902139</v>
      </c>
      <c r="BC21" s="353">
        <v>2835.6337093880043</v>
      </c>
      <c r="BD21" s="353">
        <v>2542.8941486050589</v>
      </c>
      <c r="BE21" s="353">
        <v>4278.6703505040232</v>
      </c>
      <c r="BF21" s="353">
        <v>4134</v>
      </c>
      <c r="BG21" s="353">
        <v>4571.7266923793059</v>
      </c>
      <c r="BH21" s="382"/>
    </row>
    <row r="22" spans="1:60" s="87" customFormat="1" ht="15" customHeight="1" x14ac:dyDescent="0.2">
      <c r="A22" s="472">
        <v>13</v>
      </c>
      <c r="B22" s="317">
        <v>3604.5708048945453</v>
      </c>
      <c r="C22" s="317">
        <f t="shared" si="0"/>
        <v>3954.4830240559731</v>
      </c>
      <c r="D22" s="353">
        <v>4304.395243217401</v>
      </c>
      <c r="E22" s="353">
        <f t="shared" si="1"/>
        <v>4987.9399560438997</v>
      </c>
      <c r="F22" s="353">
        <v>5671.4846688703983</v>
      </c>
      <c r="G22" s="317">
        <v>6828.1622654044186</v>
      </c>
      <c r="H22" s="353">
        <v>6980.3335279133935</v>
      </c>
      <c r="I22" s="367">
        <v>7700.7793849888731</v>
      </c>
      <c r="J22" s="317">
        <v>6514.1465757372007</v>
      </c>
      <c r="K22" s="317">
        <v>5632.9438654232945</v>
      </c>
      <c r="L22" s="317">
        <v>5359.9018619934286</v>
      </c>
      <c r="M22" s="317">
        <v>6228.5100947158526</v>
      </c>
      <c r="N22" s="317">
        <v>6160.8614690475288</v>
      </c>
      <c r="O22" s="353">
        <v>5680.0273837944105</v>
      </c>
      <c r="P22" s="353">
        <v>6160.6927660707743</v>
      </c>
      <c r="Q22" s="353">
        <v>6341.3298490127763</v>
      </c>
      <c r="R22" s="353">
        <v>6629.9572649572656</v>
      </c>
      <c r="S22" s="381">
        <v>6651.0658830555403</v>
      </c>
      <c r="T22" s="353">
        <v>5912.305689152483</v>
      </c>
      <c r="U22" s="353">
        <v>5803.814186496641</v>
      </c>
      <c r="V22" s="353">
        <v>4887.8836710625073</v>
      </c>
      <c r="W22" s="353">
        <v>4771.0338311114756</v>
      </c>
      <c r="X22" s="353">
        <v>5293.0752654158678</v>
      </c>
      <c r="Y22" s="353">
        <v>5391.0457828562685</v>
      </c>
      <c r="Z22" s="353">
        <v>5114.5703827141997</v>
      </c>
      <c r="AA22" s="353">
        <v>4928.7950158718577</v>
      </c>
      <c r="AB22" s="353">
        <v>4865.5436428294779</v>
      </c>
      <c r="AC22" s="381">
        <v>5038.3224879574072</v>
      </c>
      <c r="AD22" s="353">
        <v>5065.0263132248319</v>
      </c>
      <c r="AE22" s="353">
        <v>4678.8015233677079</v>
      </c>
      <c r="AF22" s="353">
        <v>3974.1812405492506</v>
      </c>
      <c r="AG22" s="353">
        <v>3681.5614617940196</v>
      </c>
      <c r="AH22" s="353">
        <v>4011.3369245123486</v>
      </c>
      <c r="AI22" s="353">
        <v>4051.3317052968314</v>
      </c>
      <c r="AJ22" s="353">
        <v>4309.8770268190656</v>
      </c>
      <c r="AK22" s="353">
        <v>4409.4276972050329</v>
      </c>
      <c r="AL22" s="353">
        <v>4810.0175383948645</v>
      </c>
      <c r="AM22" s="381">
        <v>4879.4656620882788</v>
      </c>
      <c r="AN22" s="353">
        <v>5236.6272435980927</v>
      </c>
      <c r="AO22" s="353">
        <v>5227.1757518796994</v>
      </c>
      <c r="AP22" s="353">
        <v>5037.6741892802756</v>
      </c>
      <c r="AQ22" s="353">
        <v>4759.3578446329402</v>
      </c>
      <c r="AR22" s="353">
        <v>4998.6285283216112</v>
      </c>
      <c r="AS22" s="353">
        <v>5018.274145350917</v>
      </c>
      <c r="AT22" s="353">
        <v>5192.3594316807739</v>
      </c>
      <c r="AU22" s="353">
        <v>6079.7733681746422</v>
      </c>
      <c r="AV22" s="353">
        <v>5575.7165586391739</v>
      </c>
      <c r="AW22" s="381">
        <v>4163.9249125107053</v>
      </c>
      <c r="AX22" s="353">
        <v>4437.1248515655925</v>
      </c>
      <c r="AY22" s="353">
        <v>4357.3601284534607</v>
      </c>
      <c r="AZ22" s="353">
        <v>4773.9102000000003</v>
      </c>
      <c r="BA22" s="353">
        <v>3748.5127414795033</v>
      </c>
      <c r="BB22" s="353">
        <v>3424.1730298297371</v>
      </c>
      <c r="BC22" s="353">
        <v>3720.9098805024237</v>
      </c>
      <c r="BD22" s="353">
        <v>3282.8732103446323</v>
      </c>
      <c r="BE22" s="353">
        <v>5199.9936187921949</v>
      </c>
      <c r="BF22" s="353">
        <v>5108</v>
      </c>
      <c r="BG22" s="353">
        <v>5750.7664583056257</v>
      </c>
      <c r="BH22" s="382"/>
    </row>
    <row r="23" spans="1:60" s="87" customFormat="1" ht="15" customHeight="1" x14ac:dyDescent="0.2">
      <c r="A23" s="472">
        <v>14</v>
      </c>
      <c r="B23" s="317">
        <v>4142.8715489147135</v>
      </c>
      <c r="C23" s="317">
        <f t="shared" si="0"/>
        <v>4551.4296492033827</v>
      </c>
      <c r="D23" s="353">
        <v>4959.9877494920511</v>
      </c>
      <c r="E23" s="353">
        <f t="shared" si="1"/>
        <v>5704.1508051005221</v>
      </c>
      <c r="F23" s="353">
        <v>6448.3138607089941</v>
      </c>
      <c r="G23" s="317">
        <v>7545.9475170237502</v>
      </c>
      <c r="H23" s="353">
        <v>7715.4149862025042</v>
      </c>
      <c r="I23" s="367">
        <v>8507.8479668217678</v>
      </c>
      <c r="J23" s="317">
        <v>7285.8387762943039</v>
      </c>
      <c r="K23" s="317">
        <v>6438.3737886268045</v>
      </c>
      <c r="L23" s="317">
        <v>6151.2641840087626</v>
      </c>
      <c r="M23" s="317">
        <v>6974.2740528414761</v>
      </c>
      <c r="N23" s="317">
        <v>7037.9579780522317</v>
      </c>
      <c r="O23" s="353">
        <v>6391.9760216261757</v>
      </c>
      <c r="P23" s="353">
        <v>6972.2810346549477</v>
      </c>
      <c r="Q23" s="353">
        <v>7137.9094076655056</v>
      </c>
      <c r="R23" s="353">
        <v>7446.9033982436049</v>
      </c>
      <c r="S23" s="381">
        <v>7475.3047125251105</v>
      </c>
      <c r="T23" s="353">
        <v>6779.4070373046925</v>
      </c>
      <c r="U23" s="353">
        <v>6573.450415575543</v>
      </c>
      <c r="V23" s="353">
        <v>5615.0068617990783</v>
      </c>
      <c r="W23" s="353">
        <v>5526.7510219173009</v>
      </c>
      <c r="X23" s="353">
        <v>6110.2594847867776</v>
      </c>
      <c r="Y23" s="353">
        <v>6210.5016815072413</v>
      </c>
      <c r="Z23" s="353">
        <v>5911.3229291491907</v>
      </c>
      <c r="AA23" s="353">
        <v>5670.7424198197541</v>
      </c>
      <c r="AB23" s="353">
        <v>5610.7872962219644</v>
      </c>
      <c r="AC23" s="381">
        <v>5909.2592749091527</v>
      </c>
      <c r="AD23" s="353">
        <v>5885.7981678199003</v>
      </c>
      <c r="AE23" s="353">
        <v>5387.3950725637087</v>
      </c>
      <c r="AF23" s="353">
        <v>4688.4506117212195</v>
      </c>
      <c r="AG23" s="353">
        <v>4449.241318177078</v>
      </c>
      <c r="AH23" s="353">
        <v>4862.716126774937</v>
      </c>
      <c r="AI23" s="353">
        <v>4869.5108035931053</v>
      </c>
      <c r="AJ23" s="353">
        <v>5190.4562179101549</v>
      </c>
      <c r="AK23" s="353">
        <v>5312.600128977374</v>
      </c>
      <c r="AL23" s="353">
        <v>5784.0273301010329</v>
      </c>
      <c r="AM23" s="381">
        <v>5902.0550740098688</v>
      </c>
      <c r="AN23" s="353">
        <v>6247.0018495844943</v>
      </c>
      <c r="AO23" s="353">
        <v>6205.3359962406012</v>
      </c>
      <c r="AP23" s="353">
        <v>6075.086501735027</v>
      </c>
      <c r="AQ23" s="353">
        <v>5783.1810581558548</v>
      </c>
      <c r="AR23" s="353">
        <v>6042.5875546474044</v>
      </c>
      <c r="AS23" s="353">
        <v>6067.9564570281409</v>
      </c>
      <c r="AT23" s="353">
        <v>6307.7551614492359</v>
      </c>
      <c r="AU23" s="353">
        <v>7099.3027383091085</v>
      </c>
      <c r="AV23" s="353">
        <v>6617.0218582152502</v>
      </c>
      <c r="AW23" s="381">
        <v>5239.468826321855</v>
      </c>
      <c r="AX23" s="353">
        <v>5540.6345701131231</v>
      </c>
      <c r="AY23" s="353">
        <v>5374.1151493526349</v>
      </c>
      <c r="AZ23" s="353">
        <v>5814.4630499999994</v>
      </c>
      <c r="BA23" s="353">
        <v>4861.318468273912</v>
      </c>
      <c r="BB23" s="353">
        <v>4545.9769865602284</v>
      </c>
      <c r="BC23" s="353">
        <v>4791.279635780551</v>
      </c>
      <c r="BD23" s="353">
        <v>4348.9447399694418</v>
      </c>
      <c r="BE23" s="353">
        <v>6409.2944603717751</v>
      </c>
      <c r="BF23" s="353">
        <v>6378</v>
      </c>
      <c r="BG23" s="353">
        <v>6982.8630136986303</v>
      </c>
      <c r="BH23" s="382"/>
    </row>
    <row r="24" spans="1:60" s="87" customFormat="1" ht="15" customHeight="1" x14ac:dyDescent="0.2">
      <c r="A24" s="472">
        <v>15</v>
      </c>
      <c r="B24" s="317">
        <v>4681.1722929348825</v>
      </c>
      <c r="C24" s="317">
        <f t="shared" si="0"/>
        <v>5138.443054558752</v>
      </c>
      <c r="D24" s="353">
        <v>5595.7138161826215</v>
      </c>
      <c r="E24" s="353">
        <f t="shared" si="1"/>
        <v>6438.8490145543219</v>
      </c>
      <c r="F24" s="353">
        <v>7281.9842129260232</v>
      </c>
      <c r="G24" s="317">
        <v>8233.0581852405467</v>
      </c>
      <c r="H24" s="353">
        <v>8491.661006155804</v>
      </c>
      <c r="I24" s="367">
        <v>9236.4515476431316</v>
      </c>
      <c r="J24" s="317">
        <v>8068.1750072039185</v>
      </c>
      <c r="K24" s="317">
        <v>7162.7541598098369</v>
      </c>
      <c r="L24" s="317">
        <v>7025.161226725083</v>
      </c>
      <c r="M24" s="317">
        <v>7793.6937105350626</v>
      </c>
      <c r="N24" s="317">
        <v>7953.1891178832266</v>
      </c>
      <c r="O24" s="353">
        <v>7170.0619646117111</v>
      </c>
      <c r="P24" s="353">
        <v>7794.9364159925426</v>
      </c>
      <c r="Q24" s="353">
        <v>7944.9245063879216</v>
      </c>
      <c r="R24" s="353">
        <v>8228.0471113460808</v>
      </c>
      <c r="S24" s="381">
        <v>8416.8622075031217</v>
      </c>
      <c r="T24" s="353">
        <v>7594.040469485908</v>
      </c>
      <c r="U24" s="353">
        <v>7363.2738244335642</v>
      </c>
      <c r="V24" s="353">
        <v>6403.9117615524829</v>
      </c>
      <c r="W24" s="353">
        <v>6202.7992317646813</v>
      </c>
      <c r="X24" s="353">
        <v>6918.6803345129592</v>
      </c>
      <c r="Y24" s="353">
        <v>6972.7862383918664</v>
      </c>
      <c r="Z24" s="353">
        <v>6712.2252284301976</v>
      </c>
      <c r="AA24" s="353">
        <v>6487.4910606779285</v>
      </c>
      <c r="AB24" s="353">
        <v>6461.3795288898282</v>
      </c>
      <c r="AC24" s="381">
        <v>6798.9258852362036</v>
      </c>
      <c r="AD24" s="353">
        <v>6702.9701458597274</v>
      </c>
      <c r="AE24" s="353">
        <v>6174.1423220386796</v>
      </c>
      <c r="AF24" s="353">
        <v>5409.4903086862878</v>
      </c>
      <c r="AG24" s="353">
        <v>5182.2517616912237</v>
      </c>
      <c r="AH24" s="353">
        <v>5743.1746945797013</v>
      </c>
      <c r="AI24" s="353">
        <v>5728.8362395213007</v>
      </c>
      <c r="AJ24" s="353">
        <v>6058.6328851830604</v>
      </c>
      <c r="AK24" s="353">
        <v>6249.2233915560982</v>
      </c>
      <c r="AL24" s="353">
        <v>6782.0496898615893</v>
      </c>
      <c r="AM24" s="381">
        <v>6905.4339911988272</v>
      </c>
      <c r="AN24" s="353">
        <v>7305.0084012816833</v>
      </c>
      <c r="AO24" s="353">
        <v>7245.4229323308273</v>
      </c>
      <c r="AP24" s="353">
        <v>7185.8092842699152</v>
      </c>
      <c r="AQ24" s="353">
        <v>6862.4557271007498</v>
      </c>
      <c r="AR24" s="353">
        <v>7106.2935991256409</v>
      </c>
      <c r="AS24" s="353">
        <v>7152.1593806606443</v>
      </c>
      <c r="AT24" s="353">
        <v>7377.2447265887404</v>
      </c>
      <c r="AU24" s="353">
        <v>8205.7032500408295</v>
      </c>
      <c r="AV24" s="353">
        <v>7616.911606103642</v>
      </c>
      <c r="AW24" s="381">
        <v>6277.5210132899147</v>
      </c>
      <c r="AX24" s="353">
        <v>6634.909897710465</v>
      </c>
      <c r="AY24" s="353">
        <v>6398.7782648588027</v>
      </c>
      <c r="AZ24" s="353">
        <v>6862.7729499999996</v>
      </c>
      <c r="BA24" s="353">
        <v>5953.4562490183753</v>
      </c>
      <c r="BB24" s="353">
        <v>5627.1823239042824</v>
      </c>
      <c r="BC24" s="353">
        <v>5847.8995819493748</v>
      </c>
      <c r="BD24" s="353">
        <v>5407.7000924301583</v>
      </c>
      <c r="BE24" s="353">
        <v>7480.2430870248772</v>
      </c>
      <c r="BF24" s="353">
        <v>7493</v>
      </c>
      <c r="BG24" s="353">
        <v>8079.3699960101076</v>
      </c>
      <c r="BH24" s="382"/>
    </row>
    <row r="25" spans="1:60" s="87" customFormat="1" ht="15" customHeight="1" x14ac:dyDescent="0.2">
      <c r="A25" s="472">
        <v>16</v>
      </c>
      <c r="B25" s="317">
        <v>5246.7287708294898</v>
      </c>
      <c r="C25" s="317">
        <f t="shared" si="0"/>
        <v>5758.9507664354205</v>
      </c>
      <c r="D25" s="353">
        <v>6271.1727620413521</v>
      </c>
      <c r="E25" s="353">
        <f t="shared" si="1"/>
        <v>7206.0450325651873</v>
      </c>
      <c r="F25" s="353">
        <v>8140.9173030890233</v>
      </c>
      <c r="G25" s="317">
        <v>9018.3275203454577</v>
      </c>
      <c r="H25" s="353">
        <v>9320.8328911059216</v>
      </c>
      <c r="I25" s="367">
        <v>9897.7994133117536</v>
      </c>
      <c r="J25" s="317">
        <v>8866.4772836423017</v>
      </c>
      <c r="K25" s="317">
        <v>7866.8721429877487</v>
      </c>
      <c r="L25" s="317">
        <v>7928.18817086528</v>
      </c>
      <c r="M25" s="317">
        <v>8599.3029245596554</v>
      </c>
      <c r="N25" s="317">
        <v>8872.6574389171419</v>
      </c>
      <c r="O25" s="353">
        <v>7940.3670481673917</v>
      </c>
      <c r="P25" s="353">
        <v>8584.3904590698749</v>
      </c>
      <c r="Q25" s="353">
        <v>8758.8966318234616</v>
      </c>
      <c r="R25" s="353">
        <v>9106.8337885863675</v>
      </c>
      <c r="S25" s="381">
        <v>9280.2072588088395</v>
      </c>
      <c r="T25" s="353">
        <v>8372.7748012659176</v>
      </c>
      <c r="U25" s="353">
        <v>8140.4802459296361</v>
      </c>
      <c r="V25" s="353">
        <v>7109.6489760909189</v>
      </c>
      <c r="W25" s="353">
        <v>6897.057494402563</v>
      </c>
      <c r="X25" s="353">
        <v>7731.482869061505</v>
      </c>
      <c r="Y25" s="353">
        <v>7703.308938739633</v>
      </c>
      <c r="Z25" s="353">
        <v>7479.9295049430793</v>
      </c>
      <c r="AA25" s="353">
        <v>7310.3046666909913</v>
      </c>
      <c r="AB25" s="353">
        <v>7302.2172634766384</v>
      </c>
      <c r="AC25" s="381">
        <v>7681.1005662131329</v>
      </c>
      <c r="AD25" s="353">
        <v>7525.5419387324173</v>
      </c>
      <c r="AE25" s="353">
        <v>7018.2022850515623</v>
      </c>
      <c r="AF25" s="353">
        <v>6206.6961708237232</v>
      </c>
      <c r="AG25" s="353">
        <v>5900.4038854044065</v>
      </c>
      <c r="AH25" s="353">
        <v>6568.7055719159116</v>
      </c>
      <c r="AI25" s="353">
        <v>6556.5106465018644</v>
      </c>
      <c r="AJ25" s="353">
        <v>6923.7089215014203</v>
      </c>
      <c r="AK25" s="353">
        <v>7193.4491156817276</v>
      </c>
      <c r="AL25" s="353">
        <v>7816.0909017037302</v>
      </c>
      <c r="AM25" s="381">
        <v>7925.0679423923202</v>
      </c>
      <c r="AN25" s="353">
        <v>8403.4299372183286</v>
      </c>
      <c r="AO25" s="353">
        <v>8369.9553571428569</v>
      </c>
      <c r="AP25" s="353">
        <v>8243.9698429737618</v>
      </c>
      <c r="AQ25" s="353">
        <v>7848.4096539940183</v>
      </c>
      <c r="AR25" s="353">
        <v>8208.1772120319329</v>
      </c>
      <c r="AS25" s="353">
        <v>8144.3073390790678</v>
      </c>
      <c r="AT25" s="353">
        <v>8495.1218706614709</v>
      </c>
      <c r="AU25" s="353">
        <v>9360.3655071043613</v>
      </c>
      <c r="AV25" s="353">
        <v>8658.2169056797193</v>
      </c>
      <c r="AW25" s="381">
        <v>7328.4609813602874</v>
      </c>
      <c r="AX25" s="353">
        <v>7636.841315805922</v>
      </c>
      <c r="AY25" s="353">
        <v>7440.3872973799562</v>
      </c>
      <c r="AZ25" s="353">
        <v>7842.3775500000002</v>
      </c>
      <c r="BA25" s="353">
        <v>7039.0673099575934</v>
      </c>
      <c r="BB25" s="353">
        <v>6687.0199668344221</v>
      </c>
      <c r="BC25" s="353">
        <v>6979.614639407474</v>
      </c>
      <c r="BD25" s="353">
        <v>6526.0300303699096</v>
      </c>
      <c r="BE25" s="353">
        <v>8571.6883381115331</v>
      </c>
      <c r="BF25" s="353">
        <v>8581</v>
      </c>
      <c r="BG25" s="353">
        <v>9103.169526089463</v>
      </c>
      <c r="BH25" s="382"/>
    </row>
    <row r="26" spans="1:60" s="87" customFormat="1" ht="15" customHeight="1" x14ac:dyDescent="0.2">
      <c r="A26" s="472">
        <v>17</v>
      </c>
      <c r="B26" s="317">
        <v>5887.2385168788041</v>
      </c>
      <c r="C26" s="317">
        <f t="shared" si="0"/>
        <v>6456.6679915576042</v>
      </c>
      <c r="D26" s="353">
        <v>7026.0974662364033</v>
      </c>
      <c r="E26" s="353">
        <f t="shared" si="1"/>
        <v>7943.5014003927936</v>
      </c>
      <c r="F26" s="353">
        <v>8860.9053345491848</v>
      </c>
      <c r="G26" s="317">
        <v>9705.4381885622552</v>
      </c>
      <c r="H26" s="353">
        <v>10044.153046062407</v>
      </c>
      <c r="I26" s="367">
        <v>10615.193708274328</v>
      </c>
      <c r="J26" s="317">
        <v>9686.0676207857068</v>
      </c>
      <c r="K26" s="317">
        <v>8697.6300511976588</v>
      </c>
      <c r="L26" s="317">
        <v>8802.0852135816003</v>
      </c>
      <c r="M26" s="317">
        <v>9492.3782818212039</v>
      </c>
      <c r="N26" s="317">
        <v>9796.3629411539787</v>
      </c>
      <c r="O26" s="353">
        <v>8699.0008425782889</v>
      </c>
      <c r="P26" s="353">
        <v>9300.0637504577371</v>
      </c>
      <c r="Q26" s="353">
        <v>9590.2613240418123</v>
      </c>
      <c r="R26" s="353">
        <v>9923.7799218727068</v>
      </c>
      <c r="S26" s="381">
        <v>10140.544139204083</v>
      </c>
      <c r="T26" s="353">
        <v>9157.0320715691887</v>
      </c>
      <c r="U26" s="353">
        <v>8953.014232039166</v>
      </c>
      <c r="V26" s="353">
        <v>7860.5343626031954</v>
      </c>
      <c r="W26" s="353">
        <v>7618.6308362261971</v>
      </c>
      <c r="X26" s="353">
        <v>8439.1249678733111</v>
      </c>
      <c r="Y26" s="353">
        <v>8480.4156953414586</v>
      </c>
      <c r="Z26" s="353">
        <v>8237.2593993409228</v>
      </c>
      <c r="AA26" s="353">
        <v>8120.9883423942783</v>
      </c>
      <c r="AB26" s="353">
        <v>8117.6933030527098</v>
      </c>
      <c r="AC26" s="381">
        <v>8544.5454238147558</v>
      </c>
      <c r="AD26" s="353">
        <v>8376.9127440470384</v>
      </c>
      <c r="AE26" s="353">
        <v>7863.9989969595335</v>
      </c>
      <c r="AF26" s="353">
        <v>7041.1388248232033</v>
      </c>
      <c r="AG26" s="353">
        <v>6725.8660965689851</v>
      </c>
      <c r="AH26" s="353">
        <v>7484.7055864944459</v>
      </c>
      <c r="AI26" s="353">
        <v>7444.3220084829272</v>
      </c>
      <c r="AJ26" s="353">
        <v>7777.9327494788677</v>
      </c>
      <c r="AK26" s="353">
        <v>8125.510901332309</v>
      </c>
      <c r="AL26" s="353">
        <v>8842.6281860288746</v>
      </c>
      <c r="AM26" s="381">
        <v>8940.2687024936677</v>
      </c>
      <c r="AN26" s="353">
        <v>9451.3327428556531</v>
      </c>
      <c r="AO26" s="353">
        <v>9453.6724624060153</v>
      </c>
      <c r="AP26" s="353">
        <v>9277.2325061786942</v>
      </c>
      <c r="AQ26" s="353">
        <v>8797.8467687801294</v>
      </c>
      <c r="AR26" s="353">
        <v>9199.4775232845459</v>
      </c>
      <c r="AS26" s="353">
        <v>9172.2544506362992</v>
      </c>
      <c r="AT26" s="353">
        <v>9521.1866854762866</v>
      </c>
      <c r="AU26" s="353">
        <v>10391.960313571779</v>
      </c>
      <c r="AV26" s="353">
        <v>9580.0087560999054</v>
      </c>
      <c r="AW26" s="381">
        <v>8289.1864817144742</v>
      </c>
      <c r="AX26" s="353">
        <v>8584.5206870690199</v>
      </c>
      <c r="AY26" s="353">
        <v>8418.731573045161</v>
      </c>
      <c r="AZ26" s="353">
        <v>8802.0354499999994</v>
      </c>
      <c r="BA26" s="353">
        <v>8125.7661575310185</v>
      </c>
      <c r="BB26" s="353">
        <v>7852.6276971134375</v>
      </c>
      <c r="BC26" s="353">
        <v>8204.4053277593248</v>
      </c>
      <c r="BD26" s="353">
        <v>7678.8505177975212</v>
      </c>
      <c r="BE26" s="353">
        <v>9621.115509109406</v>
      </c>
      <c r="BF26" s="353">
        <v>9664</v>
      </c>
      <c r="BG26" s="353">
        <v>10063.104402181141</v>
      </c>
      <c r="BH26" s="382"/>
    </row>
    <row r="27" spans="1:60" s="87" customFormat="1" ht="15" customHeight="1" x14ac:dyDescent="0.2">
      <c r="A27" s="472">
        <v>18</v>
      </c>
      <c r="B27" s="317">
        <v>6582.2597306769958</v>
      </c>
      <c r="C27" s="317">
        <f t="shared" si="0"/>
        <v>7175.0188040261983</v>
      </c>
      <c r="D27" s="353">
        <v>7767.7778773754017</v>
      </c>
      <c r="E27" s="353">
        <f t="shared" si="1"/>
        <v>8671.1777794491281</v>
      </c>
      <c r="F27" s="353">
        <v>9574.5776815228546</v>
      </c>
      <c r="G27" s="317">
        <v>10410.953606820573</v>
      </c>
      <c r="H27" s="353">
        <v>10743.950594353639</v>
      </c>
      <c r="I27" s="367">
        <v>11394.239075460247</v>
      </c>
      <c r="J27" s="317">
        <v>10452.437806166554</v>
      </c>
      <c r="K27" s="317">
        <v>9447.3384073870893</v>
      </c>
      <c r="L27" s="317">
        <v>9588.5925520262881</v>
      </c>
      <c r="M27" s="317">
        <v>10362.436232967764</v>
      </c>
      <c r="N27" s="317">
        <v>10664.985087752841</v>
      </c>
      <c r="O27" s="353">
        <v>9500.4293638533909</v>
      </c>
      <c r="P27" s="353">
        <v>10067.38356802823</v>
      </c>
      <c r="Q27" s="353">
        <v>10393.797909407665</v>
      </c>
      <c r="R27" s="353">
        <v>10789.547537227951</v>
      </c>
      <c r="S27" s="381">
        <v>10988.848335957435</v>
      </c>
      <c r="T27" s="353">
        <v>9979.9499115352992</v>
      </c>
      <c r="U27" s="353">
        <v>9775.6418080382555</v>
      </c>
      <c r="V27" s="353">
        <v>8632.8057253136067</v>
      </c>
      <c r="W27" s="353">
        <v>8306.0603290676409</v>
      </c>
      <c r="X27" s="353">
        <v>9166.4846483857564</v>
      </c>
      <c r="Y27" s="353">
        <v>9297.7541368899747</v>
      </c>
      <c r="Z27" s="353">
        <v>9034.0119457759138</v>
      </c>
      <c r="AA27" s="353">
        <v>8911.4554675812742</v>
      </c>
      <c r="AB27" s="353">
        <v>8978.0400338016261</v>
      </c>
      <c r="AC27" s="381">
        <v>9372.4036170032959</v>
      </c>
      <c r="AD27" s="353">
        <v>9168.8855862001747</v>
      </c>
      <c r="AE27" s="353">
        <v>8657.6932420148569</v>
      </c>
      <c r="AF27" s="353">
        <v>7801.1078950985921</v>
      </c>
      <c r="AG27" s="353">
        <v>7615.7143602044007</v>
      </c>
      <c r="AH27" s="353">
        <v>8360.3175933755156</v>
      </c>
      <c r="AI27" s="353">
        <v>8289.4044813846886</v>
      </c>
      <c r="AJ27" s="353">
        <v>8612.002476251766</v>
      </c>
      <c r="AK27" s="353">
        <v>9098.6259793361787</v>
      </c>
      <c r="AL27" s="353">
        <v>9902.1827514288052</v>
      </c>
      <c r="AM27" s="381">
        <v>10016.056407521004</v>
      </c>
      <c r="AN27" s="353">
        <v>10528.103394378304</v>
      </c>
      <c r="AO27" s="353">
        <v>10520.500469924813</v>
      </c>
      <c r="AP27" s="353">
        <v>10251.016863469555</v>
      </c>
      <c r="AQ27" s="353">
        <v>9809.4977116006576</v>
      </c>
      <c r="AR27" s="353">
        <v>10261.867099885952</v>
      </c>
      <c r="AS27" s="353">
        <v>10296.0921509582</v>
      </c>
      <c r="AT27" s="353">
        <v>10572.065643333781</v>
      </c>
      <c r="AU27" s="353">
        <v>11363.227938374435</v>
      </c>
      <c r="AV27" s="353">
        <v>10456.835150402034</v>
      </c>
      <c r="AW27" s="381">
        <v>9246.3971326771207</v>
      </c>
      <c r="AX27" s="353">
        <v>9509.1140809566477</v>
      </c>
      <c r="AY27" s="353">
        <v>9362.0542868793946</v>
      </c>
      <c r="AZ27" s="353">
        <v>9710.7184500000003</v>
      </c>
      <c r="BA27" s="353">
        <v>9168.9535397361378</v>
      </c>
      <c r="BB27" s="353">
        <v>8969.0897302404501</v>
      </c>
      <c r="BC27" s="353">
        <v>9304.3900565036456</v>
      </c>
      <c r="BD27" s="353">
        <v>8815.9934827306515</v>
      </c>
      <c r="BE27" s="353">
        <v>10566.009895496163</v>
      </c>
      <c r="BF27" s="353">
        <v>10609</v>
      </c>
      <c r="BG27" s="353">
        <v>10968.017422529592</v>
      </c>
      <c r="BH27" s="382"/>
    </row>
    <row r="28" spans="1:60" s="87" customFormat="1" ht="15" customHeight="1" x14ac:dyDescent="0.2">
      <c r="A28" s="473">
        <v>19</v>
      </c>
      <c r="B28" s="316">
        <v>7277.2809444751883</v>
      </c>
      <c r="C28" s="316">
        <f t="shared" si="0"/>
        <v>7873.5031769107136</v>
      </c>
      <c r="D28" s="354">
        <v>8469.7254093462398</v>
      </c>
      <c r="E28" s="354">
        <f t="shared" si="1"/>
        <v>9372.6720344348887</v>
      </c>
      <c r="F28" s="354">
        <v>10275.618659523538</v>
      </c>
      <c r="G28" s="316">
        <v>11147.143608481427</v>
      </c>
      <c r="H28" s="354">
        <v>11455.509445977499</v>
      </c>
      <c r="I28" s="368">
        <v>12195.703014363746</v>
      </c>
      <c r="J28" s="316">
        <v>11213.485976371147</v>
      </c>
      <c r="K28" s="316">
        <v>10237.571539586761</v>
      </c>
      <c r="L28" s="316">
        <v>10384.809857612268</v>
      </c>
      <c r="M28" s="316">
        <v>11237.097665337322</v>
      </c>
      <c r="N28" s="316">
        <v>11516.658509540015</v>
      </c>
      <c r="O28" s="354">
        <v>10309.638744558348</v>
      </c>
      <c r="P28" s="354">
        <v>10849.459535936616</v>
      </c>
      <c r="Q28" s="354">
        <v>11159.070847851335</v>
      </c>
      <c r="R28" s="354">
        <v>11583.710312215468</v>
      </c>
      <c r="S28" s="383">
        <v>11795.038139964168</v>
      </c>
      <c r="T28" s="354">
        <v>10811.152159286301</v>
      </c>
      <c r="U28" s="354">
        <v>10590.699191620175</v>
      </c>
      <c r="V28" s="354">
        <v>9369.4337943604587</v>
      </c>
      <c r="W28" s="354">
        <v>9029.9099274900873</v>
      </c>
      <c r="X28" s="354">
        <v>9891.6534864870209</v>
      </c>
      <c r="Y28" s="354">
        <v>10096.035464516373</v>
      </c>
      <c r="Z28" s="354">
        <v>9822.464986518873</v>
      </c>
      <c r="AA28" s="354">
        <v>9744.3773488524821</v>
      </c>
      <c r="AB28" s="354">
        <v>9902.7664518854981</v>
      </c>
      <c r="AC28" s="383">
        <v>10250.832333305163</v>
      </c>
      <c r="AD28" s="354">
        <v>9948.2588604099656</v>
      </c>
      <c r="AE28" s="354">
        <v>9456.597733755445</v>
      </c>
      <c r="AF28" s="354">
        <v>8640.6282934428982</v>
      </c>
      <c r="AG28" s="354">
        <v>8513.8172459514608</v>
      </c>
      <c r="AH28" s="354">
        <v>9221.389917485496</v>
      </c>
      <c r="AI28" s="354">
        <v>9131.3218513916854</v>
      </c>
      <c r="AJ28" s="354">
        <v>9546.8427090474124</v>
      </c>
      <c r="AK28" s="354">
        <v>10021.564811130473</v>
      </c>
      <c r="AL28" s="354">
        <v>10819.162694005798</v>
      </c>
      <c r="AM28" s="383">
        <v>11062.28950526737</v>
      </c>
      <c r="AN28" s="354">
        <v>11545.694961836038</v>
      </c>
      <c r="AO28" s="354">
        <v>11554.957706766918</v>
      </c>
      <c r="AP28" s="354">
        <v>11228.950870010234</v>
      </c>
      <c r="AQ28" s="354">
        <v>10925.289192652712</v>
      </c>
      <c r="AR28" s="354">
        <v>11242.63566812393</v>
      </c>
      <c r="AS28" s="354">
        <v>11260.112203338987</v>
      </c>
      <c r="AT28" s="354">
        <v>11549.74287921537</v>
      </c>
      <c r="AU28" s="354">
        <v>12326.049757744026</v>
      </c>
      <c r="AV28" s="354">
        <v>11351.411066856026</v>
      </c>
      <c r="AW28" s="383">
        <v>10162.601207405138</v>
      </c>
      <c r="AX28" s="354">
        <v>10390.998416699653</v>
      </c>
      <c r="AY28" s="354">
        <v>10245.501427260677</v>
      </c>
      <c r="AZ28" s="354">
        <v>10547.3717</v>
      </c>
      <c r="BA28" s="354">
        <v>10134.908070912517</v>
      </c>
      <c r="BB28" s="354">
        <v>9991.533907946241</v>
      </c>
      <c r="BC28" s="354">
        <v>10346.202515939372</v>
      </c>
      <c r="BD28" s="354">
        <v>9889.3811895195522</v>
      </c>
      <c r="BE28" s="354">
        <v>11455.563395912328</v>
      </c>
      <c r="BF28" s="354">
        <v>11503</v>
      </c>
      <c r="BG28" s="354">
        <v>11812.995921443455</v>
      </c>
      <c r="BH28" s="384"/>
    </row>
    <row r="29" spans="1:60" s="87" customFormat="1" ht="15" customHeight="1" x14ac:dyDescent="0.2">
      <c r="A29" s="472">
        <v>20</v>
      </c>
      <c r="B29" s="317">
        <v>7904.1628235872831</v>
      </c>
      <c r="C29" s="317">
        <f t="shared" si="0"/>
        <v>8498.1850032840193</v>
      </c>
      <c r="D29" s="353">
        <v>9092.2071829807555</v>
      </c>
      <c r="E29" s="353">
        <f t="shared" si="1"/>
        <v>10037.591252495735</v>
      </c>
      <c r="F29" s="353">
        <v>10982.975322010714</v>
      </c>
      <c r="G29" s="317">
        <v>11920.143110225323</v>
      </c>
      <c r="H29" s="353">
        <v>12114.142432604542</v>
      </c>
      <c r="I29" s="367">
        <v>13002.771596196642</v>
      </c>
      <c r="J29" s="317">
        <v>11985.17817692825</v>
      </c>
      <c r="K29" s="317">
        <v>10972.083104772351</v>
      </c>
      <c r="L29" s="317">
        <v>11224.722015334064</v>
      </c>
      <c r="M29" s="317">
        <v>12019.689473246926</v>
      </c>
      <c r="N29" s="317">
        <v>12372.569112530113</v>
      </c>
      <c r="O29" s="353">
        <v>11013.806522960258</v>
      </c>
      <c r="P29" s="353">
        <v>11602.023203169212</v>
      </c>
      <c r="Q29" s="353">
        <v>11899.994192799071</v>
      </c>
      <c r="R29" s="353">
        <v>12368.108790789203</v>
      </c>
      <c r="S29" s="381">
        <v>12583.178918508063</v>
      </c>
      <c r="T29" s="353">
        <v>11578.840614019786</v>
      </c>
      <c r="U29" s="353">
        <v>11375.475805533415</v>
      </c>
      <c r="V29" s="353">
        <v>10136.952717915728</v>
      </c>
      <c r="W29" s="353">
        <v>9792.4558880923523</v>
      </c>
      <c r="X29" s="353">
        <v>10603.677270121192</v>
      </c>
      <c r="Y29" s="353">
        <v>10890.081877937859</v>
      </c>
      <c r="Z29" s="353">
        <v>10546.59685814859</v>
      </c>
      <c r="AA29" s="353">
        <v>10538.887784142737</v>
      </c>
      <c r="AB29" s="353">
        <v>10807.983873807261</v>
      </c>
      <c r="AC29" s="381">
        <v>11149.863855319869</v>
      </c>
      <c r="AD29" s="353">
        <v>10767.230776727414</v>
      </c>
      <c r="AE29" s="353">
        <v>10203.399758643387</v>
      </c>
      <c r="AF29" s="353">
        <v>9439.5267370286074</v>
      </c>
      <c r="AG29" s="353">
        <v>9406.9673584315351</v>
      </c>
      <c r="AH29" s="353">
        <v>10142.236492987726</v>
      </c>
      <c r="AI29" s="353">
        <v>10019.13321337275</v>
      </c>
      <c r="AJ29" s="353">
        <v>10500.286727570336</v>
      </c>
      <c r="AK29" s="353">
        <v>11049.41761227206</v>
      </c>
      <c r="AL29" s="353">
        <v>11799.175627725563</v>
      </c>
      <c r="AM29" s="381">
        <v>12127.733097746368</v>
      </c>
      <c r="AN29" s="353">
        <v>12635.456144007085</v>
      </c>
      <c r="AO29" s="353">
        <v>12593.637218045113</v>
      </c>
      <c r="AP29" s="353">
        <v>12170.921249719149</v>
      </c>
      <c r="AQ29" s="353">
        <v>11877.431256483796</v>
      </c>
      <c r="AR29" s="353">
        <v>12245.784190268008</v>
      </c>
      <c r="AS29" s="353">
        <v>12281.666608978576</v>
      </c>
      <c r="AT29" s="353">
        <v>12550.993550987505</v>
      </c>
      <c r="AU29" s="353">
        <v>13232.164026348741</v>
      </c>
      <c r="AV29" s="353">
        <v>12234.15396854211</v>
      </c>
      <c r="AW29" s="381">
        <v>10999.135362591587</v>
      </c>
      <c r="AX29" s="353">
        <v>11222.093602216622</v>
      </c>
      <c r="AY29" s="353">
        <v>11073.591905393005</v>
      </c>
      <c r="AZ29" s="353">
        <v>11356.3212</v>
      </c>
      <c r="BA29" s="353">
        <v>11101.950388723102</v>
      </c>
      <c r="BB29" s="353">
        <v>10945.601463527506</v>
      </c>
      <c r="BC29" s="353">
        <v>11317.150574580994</v>
      </c>
      <c r="BD29" s="353">
        <v>10912.600824326109</v>
      </c>
      <c r="BE29" s="353">
        <v>12312.32229723481</v>
      </c>
      <c r="BF29" s="353">
        <v>12343</v>
      </c>
      <c r="BG29" s="353">
        <v>12634.393625038791</v>
      </c>
      <c r="BH29" s="382"/>
    </row>
    <row r="30" spans="1:60" s="87" customFormat="1" ht="15" customHeight="1" x14ac:dyDescent="0.2">
      <c r="A30" s="472">
        <v>21</v>
      </c>
      <c r="B30" s="317">
        <v>8551.4865031052068</v>
      </c>
      <c r="C30" s="317">
        <f t="shared" si="0"/>
        <v>9116.5323635401728</v>
      </c>
      <c r="D30" s="353">
        <v>9681.5782239751388</v>
      </c>
      <c r="E30" s="353">
        <f t="shared" si="1"/>
        <v>10685.955104236516</v>
      </c>
      <c r="F30" s="353">
        <v>11690.331984497892</v>
      </c>
      <c r="G30" s="317">
        <v>12656.333111886177</v>
      </c>
      <c r="H30" s="353">
        <v>12855.104542559966</v>
      </c>
      <c r="I30" s="367">
        <v>13759.398391664981</v>
      </c>
      <c r="J30" s="317">
        <v>12788.802468542886</v>
      </c>
      <c r="K30" s="317">
        <v>11747.119445968183</v>
      </c>
      <c r="L30" s="317">
        <v>12050.069222343922</v>
      </c>
      <c r="M30" s="317">
        <v>12834.505649717516</v>
      </c>
      <c r="N30" s="317">
        <v>13181.870722288075</v>
      </c>
      <c r="O30" s="353">
        <v>11647.946566493469</v>
      </c>
      <c r="P30" s="353">
        <v>12306.629381803654</v>
      </c>
      <c r="Q30" s="353">
        <v>12616.567944250872</v>
      </c>
      <c r="R30" s="353">
        <v>13191.564455018064</v>
      </c>
      <c r="S30" s="381">
        <v>13407.417747977632</v>
      </c>
      <c r="T30" s="353">
        <v>12346.529068753271</v>
      </c>
      <c r="U30" s="353">
        <v>12127.448252305589</v>
      </c>
      <c r="V30" s="353">
        <v>10842.689932454166</v>
      </c>
      <c r="W30" s="353">
        <v>10495.819177125484</v>
      </c>
      <c r="X30" s="353">
        <v>11295.983472054724</v>
      </c>
      <c r="Y30" s="353">
        <v>11665.071177437228</v>
      </c>
      <c r="Z30" s="353">
        <v>11258.279471240263</v>
      </c>
      <c r="AA30" s="353">
        <v>11377.874630568833</v>
      </c>
      <c r="AB30" s="353">
        <v>11609.803616069858</v>
      </c>
      <c r="AC30" s="381">
        <v>11987.086960196062</v>
      </c>
      <c r="AD30" s="353">
        <v>11615.001705486795</v>
      </c>
      <c r="AE30" s="353">
        <v>11004.040999279065</v>
      </c>
      <c r="AF30" s="353">
        <v>10272.276809579813</v>
      </c>
      <c r="AG30" s="353">
        <v>10326.532261668875</v>
      </c>
      <c r="AH30" s="353">
        <v>11129.319401113802</v>
      </c>
      <c r="AI30" s="353">
        <v>10952.838567327879</v>
      </c>
      <c r="AJ30" s="353">
        <v>11537.447781866002</v>
      </c>
      <c r="AK30" s="353">
        <v>12022.53269027593</v>
      </c>
      <c r="AL30" s="353">
        <v>12777.687775941928</v>
      </c>
      <c r="AM30" s="381">
        <v>13196.132150953463</v>
      </c>
      <c r="AN30" s="353">
        <v>13676.141988173078</v>
      </c>
      <c r="AO30" s="353">
        <v>13649.20582706767</v>
      </c>
      <c r="AP30" s="353">
        <v>13198.651047257657</v>
      </c>
      <c r="AQ30" s="353">
        <v>12901.25447000671</v>
      </c>
      <c r="AR30" s="353">
        <v>13275.262069948678</v>
      </c>
      <c r="AS30" s="353">
        <v>13358.198285509905</v>
      </c>
      <c r="AT30" s="353">
        <v>13528.670786869094</v>
      </c>
      <c r="AU30" s="353">
        <v>14133.452120420274</v>
      </c>
      <c r="AV30" s="353">
        <v>13146.479407147968</v>
      </c>
      <c r="AW30" s="381">
        <v>11829.811435458803</v>
      </c>
      <c r="AX30" s="353">
        <v>12033.56570696444</v>
      </c>
      <c r="AY30" s="353">
        <v>11891.51483331634</v>
      </c>
      <c r="AZ30" s="353">
        <v>12104.32245</v>
      </c>
      <c r="BA30" s="353">
        <v>11943.897243599811</v>
      </c>
      <c r="BB30" s="353">
        <v>11802.446009525462</v>
      </c>
      <c r="BC30" s="353">
        <v>12175.984805100597</v>
      </c>
      <c r="BD30" s="353">
        <v>11790.542084017128</v>
      </c>
      <c r="BE30" s="353">
        <v>13077.871219827985</v>
      </c>
      <c r="BF30" s="353">
        <v>13106</v>
      </c>
      <c r="BG30" s="353">
        <v>13418.455069379794</v>
      </c>
      <c r="BH30" s="382"/>
    </row>
    <row r="31" spans="1:60" s="87" customFormat="1" ht="15" customHeight="1" x14ac:dyDescent="0.2">
      <c r="A31" s="472">
        <v>22</v>
      </c>
      <c r="B31" s="317">
        <v>9137.4847814056429</v>
      </c>
      <c r="C31" s="317">
        <f t="shared" si="0"/>
        <v>9714.1502429796219</v>
      </c>
      <c r="D31" s="353">
        <v>10290.815704553601</v>
      </c>
      <c r="E31" s="353">
        <f t="shared" si="1"/>
        <v>11382.146282688291</v>
      </c>
      <c r="F31" s="353">
        <v>12473.476860822981</v>
      </c>
      <c r="G31" s="317">
        <v>13349.578696783481</v>
      </c>
      <c r="H31" s="353">
        <v>13596.066652515388</v>
      </c>
      <c r="I31" s="367">
        <v>14471.188043698159</v>
      </c>
      <c r="J31" s="317">
        <v>13613.714820862549</v>
      </c>
      <c r="K31" s="317">
        <v>12567.746160175533</v>
      </c>
      <c r="L31" s="317">
        <v>12865.706462212487</v>
      </c>
      <c r="M31" s="317">
        <v>13598.683532735129</v>
      </c>
      <c r="N31" s="317">
        <v>13999.646694451882</v>
      </c>
      <c r="O31" s="353">
        <v>12297.648328886391</v>
      </c>
      <c r="P31" s="353">
        <v>12970.656147008887</v>
      </c>
      <c r="Q31" s="353">
        <v>13308.792102206737</v>
      </c>
      <c r="R31" s="353">
        <v>13962.943871706759</v>
      </c>
      <c r="S31" s="381">
        <v>14174.501330148218</v>
      </c>
      <c r="T31" s="353">
        <v>13086.602830870443</v>
      </c>
      <c r="U31" s="353">
        <v>12851.663326881475</v>
      </c>
      <c r="V31" s="353">
        <v>11565.060684035596</v>
      </c>
      <c r="W31" s="353">
        <v>11224.221288745557</v>
      </c>
      <c r="X31" s="353">
        <v>12010.198098100076</v>
      </c>
      <c r="Y31" s="353">
        <v>12391.35896358008</v>
      </c>
      <c r="Z31" s="353">
        <v>12013.534489215099</v>
      </c>
      <c r="AA31" s="353">
        <v>12178.450031013974</v>
      </c>
      <c r="AB31" s="353">
        <v>12419.426956797297</v>
      </c>
      <c r="AC31" s="381">
        <v>12805.580241696949</v>
      </c>
      <c r="AD31" s="353">
        <v>12453.77294285807</v>
      </c>
      <c r="AE31" s="353">
        <v>11822.049728865624</v>
      </c>
      <c r="AF31" s="353">
        <v>11027.168135510377</v>
      </c>
      <c r="AG31" s="353">
        <v>11183.362036857709</v>
      </c>
      <c r="AH31" s="353">
        <v>12046.934936000234</v>
      </c>
      <c r="AI31" s="353">
        <v>11918.19495023064</v>
      </c>
      <c r="AJ31" s="353">
        <v>12439.731389638915</v>
      </c>
      <c r="AK31" s="353">
        <v>12966.758414401558</v>
      </c>
      <c r="AL31" s="353">
        <v>13796.721132750075</v>
      </c>
      <c r="AM31" s="381">
        <v>14200.988798506469</v>
      </c>
      <c r="AN31" s="353">
        <v>14641.771433037226</v>
      </c>
      <c r="AO31" s="353">
        <v>14573.883928571429</v>
      </c>
      <c r="AP31" s="353">
        <v>14212.548680630101</v>
      </c>
      <c r="AQ31" s="353">
        <v>13927.782632574599</v>
      </c>
      <c r="AR31" s="353">
        <v>14286.309399353733</v>
      </c>
      <c r="AS31" s="353">
        <v>14341.396455643626</v>
      </c>
      <c r="AT31" s="353">
        <v>14528.680751489093</v>
      </c>
      <c r="AU31" s="353">
        <v>14961.141052860799</v>
      </c>
      <c r="AV31" s="353">
        <v>14033.955514741214</v>
      </c>
      <c r="AW31" s="381">
        <v>12610.108000380618</v>
      </c>
      <c r="AX31" s="353">
        <v>12827.723328680653</v>
      </c>
      <c r="AY31" s="353">
        <v>12710.567489040675</v>
      </c>
      <c r="AZ31" s="353">
        <v>12866.729649999999</v>
      </c>
      <c r="BA31" s="353">
        <v>12806.512044526464</v>
      </c>
      <c r="BB31" s="353">
        <v>12640.059630550895</v>
      </c>
      <c r="BC31" s="353">
        <v>13002.031029282631</v>
      </c>
      <c r="BD31" s="353">
        <v>12651.760653047366</v>
      </c>
      <c r="BE31" s="353">
        <v>13892.612041061686</v>
      </c>
      <c r="BF31" s="353">
        <v>13888</v>
      </c>
      <c r="BG31" s="353">
        <v>14258.520902602297</v>
      </c>
      <c r="BH31" s="382"/>
    </row>
    <row r="32" spans="1:60" s="87" customFormat="1" ht="15" customHeight="1" x14ac:dyDescent="0.2">
      <c r="A32" s="472">
        <v>23</v>
      </c>
      <c r="B32" s="317">
        <v>9730.2969931746902</v>
      </c>
      <c r="C32" s="317">
        <f t="shared" si="0"/>
        <v>10351.596895057524</v>
      </c>
      <c r="D32" s="353">
        <v>10972.896796940358</v>
      </c>
      <c r="E32" s="353">
        <f t="shared" si="1"/>
        <v>12121.074951530707</v>
      </c>
      <c r="F32" s="353">
        <v>13269.253106121054</v>
      </c>
      <c r="G32" s="317">
        <v>14110.308365166362</v>
      </c>
      <c r="H32" s="353">
        <v>14348.790065803438</v>
      </c>
      <c r="I32" s="367">
        <v>15177.373052801942</v>
      </c>
      <c r="J32" s="317">
        <v>14348.152915185861</v>
      </c>
      <c r="K32" s="317">
        <v>13347.848098372644</v>
      </c>
      <c r="L32" s="317">
        <v>13691.053669222345</v>
      </c>
      <c r="M32" s="317">
        <v>14418.103190428716</v>
      </c>
      <c r="N32" s="317">
        <v>14855.557297441977</v>
      </c>
      <c r="O32" s="353">
        <v>12931.788372419604</v>
      </c>
      <c r="P32" s="353">
        <v>13715.841739072537</v>
      </c>
      <c r="Q32" s="353">
        <v>14049.715447154473</v>
      </c>
      <c r="R32" s="353">
        <v>14711.539930096633</v>
      </c>
      <c r="S32" s="381">
        <v>14932.560399587383</v>
      </c>
      <c r="T32" s="353">
        <v>13782.493084801516</v>
      </c>
      <c r="U32" s="353">
        <v>13601.112376181258</v>
      </c>
      <c r="V32" s="353">
        <v>12228.025946177764</v>
      </c>
      <c r="W32" s="353">
        <v>11904.822011790562</v>
      </c>
      <c r="X32" s="353">
        <v>12724.41272414543</v>
      </c>
      <c r="Y32" s="353">
        <v>13064.7103221615</v>
      </c>
      <c r="Z32" s="353">
        <v>12772.93926003595</v>
      </c>
      <c r="AA32" s="353">
        <v>12942.635640529792</v>
      </c>
      <c r="AB32" s="353">
        <v>13184.179606351889</v>
      </c>
      <c r="AC32" s="381">
        <v>13562.265106059325</v>
      </c>
      <c r="AD32" s="353">
        <v>13281.744550563622</v>
      </c>
      <c r="AE32" s="353">
        <v>12659.162696298154</v>
      </c>
      <c r="AF32" s="353">
        <v>11780.366879992667</v>
      </c>
      <c r="AG32" s="353">
        <v>12094.672317983403</v>
      </c>
      <c r="AH32" s="353">
        <v>12924.162463189201</v>
      </c>
      <c r="AI32" s="353">
        <v>12886.716436028162</v>
      </c>
      <c r="AJ32" s="353">
        <v>13369.920676002741</v>
      </c>
      <c r="AK32" s="353">
        <v>13883.61527695833</v>
      </c>
      <c r="AL32" s="353">
        <v>14752.721498415451</v>
      </c>
      <c r="AM32" s="381">
        <v>15115.703893852515</v>
      </c>
      <c r="AN32" s="353">
        <v>15577.08963972178</v>
      </c>
      <c r="AO32" s="353">
        <v>15464.783834586466</v>
      </c>
      <c r="AP32" s="353">
        <v>15176.650523004717</v>
      </c>
      <c r="AQ32" s="353">
        <v>14885.334594495635</v>
      </c>
      <c r="AR32" s="353">
        <v>15169.659344706328</v>
      </c>
      <c r="AS32" s="353">
        <v>15291.352555005597</v>
      </c>
      <c r="AT32" s="353">
        <v>15435.637679699044</v>
      </c>
      <c r="AU32" s="353">
        <v>15814.167401600524</v>
      </c>
      <c r="AV32" s="353">
        <v>14901.315497229014</v>
      </c>
      <c r="AW32" s="381">
        <v>13383.374866519354</v>
      </c>
      <c r="AX32" s="353">
        <v>13649.584123247434</v>
      </c>
      <c r="AY32" s="353">
        <v>13573.679529003974</v>
      </c>
      <c r="AZ32" s="353">
        <v>13665.7058</v>
      </c>
      <c r="BA32" s="353">
        <v>13657.161192476833</v>
      </c>
      <c r="BB32" s="353">
        <v>13542.844719538767</v>
      </c>
      <c r="BC32" s="353">
        <v>13906.345397625319</v>
      </c>
      <c r="BD32" s="353">
        <v>13531.792249070983</v>
      </c>
      <c r="BE32" s="353">
        <v>14728.874317950615</v>
      </c>
      <c r="BF32" s="353">
        <v>14681</v>
      </c>
      <c r="BG32" s="353">
        <v>15112.342199760607</v>
      </c>
      <c r="BH32" s="382"/>
    </row>
    <row r="33" spans="1:60" s="87" customFormat="1" ht="15" customHeight="1" x14ac:dyDescent="0.2">
      <c r="A33" s="472">
        <v>24</v>
      </c>
      <c r="B33" s="317">
        <v>10377.620672692614</v>
      </c>
      <c r="C33" s="317">
        <f t="shared" si="0"/>
        <v>11012.988207745851</v>
      </c>
      <c r="D33" s="353">
        <v>11648.355742799089</v>
      </c>
      <c r="E33" s="353">
        <f t="shared" si="1"/>
        <v>12777.746491027949</v>
      </c>
      <c r="F33" s="353">
        <v>13907.13723925681</v>
      </c>
      <c r="G33" s="317">
        <v>14840.36345014671</v>
      </c>
      <c r="H33" s="353">
        <v>15077.990872426235</v>
      </c>
      <c r="I33" s="367">
        <v>15877.953418976331</v>
      </c>
      <c r="J33" s="317">
        <v>15082.591009509173</v>
      </c>
      <c r="K33" s="317">
        <v>14153.278021576156</v>
      </c>
      <c r="L33" s="317">
        <v>14448.431106243155</v>
      </c>
      <c r="M33" s="317">
        <v>15145.453223662347</v>
      </c>
      <c r="N33" s="317">
        <v>15618.249913967806</v>
      </c>
      <c r="O33" s="353">
        <v>13597.051853672236</v>
      </c>
      <c r="P33" s="353">
        <v>14457.338293551715</v>
      </c>
      <c r="Q33" s="353">
        <v>14776.724738675959</v>
      </c>
      <c r="R33" s="353">
        <v>15534.995594325492</v>
      </c>
      <c r="S33" s="381">
        <v>15726.717519952224</v>
      </c>
      <c r="T33" s="353">
        <v>14547.420070273369</v>
      </c>
      <c r="U33" s="353">
        <v>14348.038028008652</v>
      </c>
      <c r="V33" s="353">
        <v>12883.86254958722</v>
      </c>
      <c r="W33" s="353">
        <v>12567.212682045067</v>
      </c>
      <c r="X33" s="353">
        <v>13535.024416282793</v>
      </c>
      <c r="Y33" s="353">
        <v>13816.407593533839</v>
      </c>
      <c r="Z33" s="353">
        <v>13465.94798532055</v>
      </c>
      <c r="AA33" s="353">
        <v>13696.712974787462</v>
      </c>
      <c r="AB33" s="353">
        <v>13970.3921516848</v>
      </c>
      <c r="AC33" s="381">
        <v>14294.601200033803</v>
      </c>
      <c r="AD33" s="353">
        <v>14080.917145827241</v>
      </c>
      <c r="AE33" s="353">
        <v>13435.489452402595</v>
      </c>
      <c r="AF33" s="353">
        <v>12552.184020405979</v>
      </c>
      <c r="AG33" s="353">
        <v>12931.691000104285</v>
      </c>
      <c r="AH33" s="353">
        <v>13756.155421757006</v>
      </c>
      <c r="AI33" s="353">
        <v>13788.770761035661</v>
      </c>
      <c r="AJ33" s="353">
        <v>14216.392926593824</v>
      </c>
      <c r="AK33" s="353">
        <v>14748.775400996145</v>
      </c>
      <c r="AL33" s="353">
        <v>15620.175519380266</v>
      </c>
      <c r="AM33" s="381">
        <v>15897.423256434193</v>
      </c>
      <c r="AN33" s="353">
        <v>16425.804308750357</v>
      </c>
      <c r="AO33" s="353">
        <v>16382.424812030074</v>
      </c>
      <c r="AP33" s="353">
        <v>16075.741193798836</v>
      </c>
      <c r="AQ33" s="353">
        <v>15777.967779337278</v>
      </c>
      <c r="AR33" s="353">
        <v>16071.439840334535</v>
      </c>
      <c r="AS33" s="353">
        <v>16201.673877678169</v>
      </c>
      <c r="AT33" s="353">
        <v>16433.166230014776</v>
      </c>
      <c r="AU33" s="353">
        <v>16662.367575807068</v>
      </c>
      <c r="AV33" s="353">
        <v>15755.659163472114</v>
      </c>
      <c r="AW33" s="381">
        <v>14209.364473531185</v>
      </c>
      <c r="AX33" s="353">
        <v>14499.148090664779</v>
      </c>
      <c r="AY33" s="353">
        <v>14399.510551534304</v>
      </c>
      <c r="AZ33" s="353">
        <v>14424.788549999999</v>
      </c>
      <c r="BA33" s="353">
        <v>14496.932474085124</v>
      </c>
      <c r="BB33" s="353">
        <v>14380.458340564201</v>
      </c>
      <c r="BC33" s="353">
        <v>14829.697963196271</v>
      </c>
      <c r="BD33" s="353">
        <v>14374.197791107841</v>
      </c>
      <c r="BE33" s="353">
        <v>15540.540645519282</v>
      </c>
      <c r="BF33" s="353">
        <v>15525</v>
      </c>
      <c r="BG33" s="353">
        <v>15985.814159684356</v>
      </c>
      <c r="BH33" s="382"/>
    </row>
    <row r="34" spans="1:60" s="87" customFormat="1" ht="15" customHeight="1" x14ac:dyDescent="0.2">
      <c r="A34" s="472">
        <v>25</v>
      </c>
      <c r="B34" s="317">
        <v>11079.455819959416</v>
      </c>
      <c r="C34" s="317">
        <f t="shared" si="0"/>
        <v>11734.745986948752</v>
      </c>
      <c r="D34" s="353">
        <v>12390.036153938088</v>
      </c>
      <c r="E34" s="353">
        <f t="shared" si="1"/>
        <v>13473.84444765182</v>
      </c>
      <c r="F34" s="353">
        <v>14557.652741365553</v>
      </c>
      <c r="G34" s="317">
        <v>15539.74395172452</v>
      </c>
      <c r="H34" s="353">
        <v>15766.027117384843</v>
      </c>
      <c r="I34" s="367">
        <v>16572.929142221325</v>
      </c>
      <c r="J34" s="317">
        <v>15790.419027951206</v>
      </c>
      <c r="K34" s="317">
        <v>15004.298317791185</v>
      </c>
      <c r="L34" s="317">
        <v>15234.938444687843</v>
      </c>
      <c r="M34" s="317">
        <v>15941.855475240945</v>
      </c>
      <c r="N34" s="317">
        <v>16355.519443276107</v>
      </c>
      <c r="O34" s="353">
        <v>14332.343069793567</v>
      </c>
      <c r="P34" s="353">
        <v>15136.121209094843</v>
      </c>
      <c r="Q34" s="353">
        <v>15541.997677119629</v>
      </c>
      <c r="R34" s="353">
        <v>16387.744147795696</v>
      </c>
      <c r="S34" s="381">
        <v>16520.874640317063</v>
      </c>
      <c r="T34" s="353">
        <v>15273.686486082384</v>
      </c>
      <c r="U34" s="353">
        <v>15052.065922805417</v>
      </c>
      <c r="V34" s="353">
        <v>13591.975983703229</v>
      </c>
      <c r="W34" s="353">
        <v>13225.050839101945</v>
      </c>
      <c r="X34" s="353">
        <v>14321.536841897154</v>
      </c>
      <c r="Y34" s="353">
        <v>14597.74926434058</v>
      </c>
      <c r="Z34" s="353">
        <v>14229.502508987416</v>
      </c>
      <c r="AA34" s="353">
        <v>14485.15844492283</v>
      </c>
      <c r="AB34" s="353">
        <v>14729.292102390762</v>
      </c>
      <c r="AC34" s="381">
        <v>15008.207470632975</v>
      </c>
      <c r="AD34" s="353">
        <v>14795.492642042685</v>
      </c>
      <c r="AE34" s="353">
        <v>14189.238472870889</v>
      </c>
      <c r="AF34" s="353">
        <v>13276.608880267599</v>
      </c>
      <c r="AG34" s="353">
        <v>13783.56800202613</v>
      </c>
      <c r="AH34" s="353">
        <v>14586.532860016912</v>
      </c>
      <c r="AI34" s="353">
        <v>14621.192822358369</v>
      </c>
      <c r="AJ34" s="353">
        <v>15017.906028343989</v>
      </c>
      <c r="AK34" s="353">
        <v>15613.935525033959</v>
      </c>
      <c r="AL34" s="353">
        <v>16379.572984100329</v>
      </c>
      <c r="AM34" s="381">
        <v>16667.320776103483</v>
      </c>
      <c r="AN34" s="353">
        <v>17264.415231719071</v>
      </c>
      <c r="AO34" s="353">
        <v>17217.027725563908</v>
      </c>
      <c r="AP34" s="353">
        <v>16918.119991512092</v>
      </c>
      <c r="AQ34" s="353">
        <v>16651.666320864097</v>
      </c>
      <c r="AR34" s="353">
        <v>16896.865199106633</v>
      </c>
      <c r="AS34" s="353">
        <v>17119.666447451917</v>
      </c>
      <c r="AT34" s="353">
        <v>17307.864772269244</v>
      </c>
      <c r="AU34" s="353">
        <v>17515.393924546792</v>
      </c>
      <c r="AV34" s="353">
        <v>16534.271535200591</v>
      </c>
      <c r="AW34" s="381">
        <v>15063.472875675334</v>
      </c>
      <c r="AX34" s="353">
        <v>15342.940563738257</v>
      </c>
      <c r="AY34" s="353">
        <v>15209.525384850645</v>
      </c>
      <c r="AZ34" s="353">
        <v>15181.654999999999</v>
      </c>
      <c r="BA34" s="353">
        <v>15299.719010130359</v>
      </c>
      <c r="BB34" s="353">
        <v>15215.935192148241</v>
      </c>
      <c r="BC34" s="353">
        <v>15709.685746191728</v>
      </c>
      <c r="BD34" s="353">
        <v>15261.545564295549</v>
      </c>
      <c r="BE34" s="353">
        <v>16388.076065846668</v>
      </c>
      <c r="BF34" s="353">
        <v>16405</v>
      </c>
      <c r="BG34" s="353">
        <v>16846.513188810568</v>
      </c>
      <c r="BH34" s="382"/>
    </row>
    <row r="35" spans="1:60" s="87" customFormat="1" ht="15" customHeight="1" x14ac:dyDescent="0.2">
      <c r="A35" s="472">
        <v>26</v>
      </c>
      <c r="B35" s="317">
        <v>11692.709832134291</v>
      </c>
      <c r="C35" s="317">
        <f t="shared" si="0"/>
        <v>12362.547099645488</v>
      </c>
      <c r="D35" s="353">
        <v>13032.384367156685</v>
      </c>
      <c r="E35" s="353">
        <f t="shared" si="1"/>
        <v>14211.853730369634</v>
      </c>
      <c r="F35" s="353">
        <v>15391.323093582583</v>
      </c>
      <c r="G35" s="317">
        <v>16269.799036704868</v>
      </c>
      <c r="H35" s="353">
        <v>16454.063362343451</v>
      </c>
      <c r="I35" s="367">
        <v>17329.555937689664</v>
      </c>
      <c r="J35" s="317">
        <v>16524.857122274516</v>
      </c>
      <c r="K35" s="317">
        <v>15713.481897970376</v>
      </c>
      <c r="L35" s="317">
        <v>15953.476013143485</v>
      </c>
      <c r="M35" s="317">
        <v>16802.706463941511</v>
      </c>
      <c r="N35" s="317">
        <v>17126.686422207778</v>
      </c>
      <c r="O35" s="353">
        <v>15028.729988765623</v>
      </c>
      <c r="P35" s="353">
        <v>15855.483538067178</v>
      </c>
      <c r="Q35" s="353">
        <v>16293.356562137051</v>
      </c>
      <c r="R35" s="353">
        <v>17230.728404852118</v>
      </c>
      <c r="S35" s="381">
        <v>17351.129811607578</v>
      </c>
      <c r="T35" s="353">
        <v>16030.329063769344</v>
      </c>
      <c r="U35" s="353">
        <v>15763.664010019354</v>
      </c>
      <c r="V35" s="353">
        <v>14326.22783317251</v>
      </c>
      <c r="W35" s="353">
        <v>13871.507713164758</v>
      </c>
      <c r="X35" s="353">
        <v>15123.385164389791</v>
      </c>
      <c r="Y35" s="353">
        <v>15383.325849352235</v>
      </c>
      <c r="Z35" s="353">
        <v>15005.506291192331</v>
      </c>
      <c r="AA35" s="353">
        <v>15237.214124128872</v>
      </c>
      <c r="AB35" s="353">
        <v>15533.062744269568</v>
      </c>
      <c r="AC35" s="381">
        <v>15781.749176033129</v>
      </c>
      <c r="AD35" s="353">
        <v>15504.668323425267</v>
      </c>
      <c r="AE35" s="353">
        <v>14963.828480080243</v>
      </c>
      <c r="AF35" s="353">
        <v>13987.493088543017</v>
      </c>
      <c r="AG35" s="353">
        <v>14618.935759724684</v>
      </c>
      <c r="AH35" s="353">
        <v>15428.218940432109</v>
      </c>
      <c r="AI35" s="353">
        <v>15469.440398154893</v>
      </c>
      <c r="AJ35" s="353">
        <v>15834.922284866883</v>
      </c>
      <c r="AK35" s="353">
        <v>16407.632510530864</v>
      </c>
      <c r="AL35" s="353">
        <v>17170.486944391778</v>
      </c>
      <c r="AM35" s="381">
        <v>17416.530070676094</v>
      </c>
      <c r="AN35" s="353">
        <v>18022.196186208872</v>
      </c>
      <c r="AO35" s="353">
        <v>18029.111842105263</v>
      </c>
      <c r="AP35" s="353">
        <v>17724.535162393589</v>
      </c>
      <c r="AQ35" s="353">
        <v>17530.774760480868</v>
      </c>
      <c r="AR35" s="353">
        <v>17770.999869321418</v>
      </c>
      <c r="AS35" s="353">
        <v>17934.097181359823</v>
      </c>
      <c r="AT35" s="353">
        <v>18136.657149894756</v>
      </c>
      <c r="AU35" s="353">
        <v>18344.289400620612</v>
      </c>
      <c r="AV35" s="353">
        <v>17323.533620220183</v>
      </c>
      <c r="AW35" s="381">
        <v>15895.320565006397</v>
      </c>
      <c r="AX35" s="353">
        <v>16175.190048123999</v>
      </c>
      <c r="AY35" s="353">
        <v>16012.761851360992</v>
      </c>
      <c r="AZ35" s="353">
        <v>15972.874099999999</v>
      </c>
      <c r="BA35" s="353">
        <v>16156.894877885972</v>
      </c>
      <c r="BB35" s="353">
        <v>16105.899664487764</v>
      </c>
      <c r="BC35" s="353">
        <v>16620.346180277171</v>
      </c>
      <c r="BD35" s="353">
        <v>16137.396487653972</v>
      </c>
      <c r="BE35" s="353">
        <v>17254.058448164247</v>
      </c>
      <c r="BF35" s="353">
        <v>17258</v>
      </c>
      <c r="BG35" s="353">
        <v>17719.985148734318</v>
      </c>
      <c r="BH35" s="382"/>
    </row>
    <row r="36" spans="1:60" s="87" customFormat="1" ht="15" customHeight="1" x14ac:dyDescent="0.2">
      <c r="A36" s="472">
        <v>27</v>
      </c>
      <c r="B36" s="317">
        <v>12305.963844309166</v>
      </c>
      <c r="C36" s="317">
        <f t="shared" si="0"/>
        <v>12977.10391928617</v>
      </c>
      <c r="D36" s="353">
        <v>13648.243994263174</v>
      </c>
      <c r="E36" s="353">
        <f t="shared" si="1"/>
        <v>14917.671666571914</v>
      </c>
      <c r="F36" s="353">
        <v>16187.099338880656</v>
      </c>
      <c r="G36" s="317">
        <v>17005.989038365722</v>
      </c>
      <c r="H36" s="353">
        <v>17136.218955635744</v>
      </c>
      <c r="I36" s="367">
        <v>18131.01987659316</v>
      </c>
      <c r="J36" s="317">
        <v>17275.261262126598</v>
      </c>
      <c r="K36" s="317">
        <v>16539.174209179007</v>
      </c>
      <c r="L36" s="317">
        <v>16841.938006571741</v>
      </c>
      <c r="M36" s="317">
        <v>17631.333084081092</v>
      </c>
      <c r="N36" s="317">
        <v>17914.802125951137</v>
      </c>
      <c r="O36" s="353">
        <v>15713.445618592894</v>
      </c>
      <c r="P36" s="353">
        <v>16585.912979792934</v>
      </c>
      <c r="Q36" s="353">
        <v>17079.500580720094</v>
      </c>
      <c r="R36" s="353">
        <v>17995.598290598293</v>
      </c>
      <c r="S36" s="381">
        <v>18175.368641077148</v>
      </c>
      <c r="T36" s="353">
        <v>16822.87074185751</v>
      </c>
      <c r="U36" s="353">
        <v>16528.253444153477</v>
      </c>
      <c r="V36" s="353">
        <v>15160.280904899755</v>
      </c>
      <c r="W36" s="353">
        <v>14561.213462605016</v>
      </c>
      <c r="X36" s="353">
        <v>15892.370850714695</v>
      </c>
      <c r="Y36" s="353">
        <v>16173.137348568805</v>
      </c>
      <c r="Z36" s="353">
        <v>15769.060814859196</v>
      </c>
      <c r="AA36" s="353">
        <v>16047.897799832159</v>
      </c>
      <c r="AB36" s="353">
        <v>16307.569891905216</v>
      </c>
      <c r="AC36" s="381">
        <v>16555.29088143328</v>
      </c>
      <c r="AD36" s="353">
        <v>16233.643325861676</v>
      </c>
      <c r="AE36" s="353">
        <v>15787.047456352067</v>
      </c>
      <c r="AF36" s="353">
        <v>14730.536344335658</v>
      </c>
      <c r="AG36" s="353">
        <v>15413.030406865008</v>
      </c>
      <c r="AH36" s="353">
        <v>16253.749817768319</v>
      </c>
      <c r="AI36" s="353">
        <v>16309.775216714508</v>
      </c>
      <c r="AJ36" s="353">
        <v>16689.14611284433</v>
      </c>
      <c r="AK36" s="353">
        <v>17240.862296071678</v>
      </c>
      <c r="AL36" s="353">
        <v>17986.914258241017</v>
      </c>
      <c r="AM36" s="381">
        <v>18193.816242165623</v>
      </c>
      <c r="AN36" s="353">
        <v>18795.854455935601</v>
      </c>
      <c r="AO36" s="353">
        <v>18832.751409774435</v>
      </c>
      <c r="AP36" s="353">
        <v>18548.932146690964</v>
      </c>
      <c r="AQ36" s="353">
        <v>18382.83370964789</v>
      </c>
      <c r="AR36" s="353">
        <v>18608.273438984983</v>
      </c>
      <c r="AS36" s="353">
        <v>18760.034785919492</v>
      </c>
      <c r="AT36" s="353">
        <v>18975.375184737335</v>
      </c>
      <c r="AU36" s="353">
        <v>19213.000816593176</v>
      </c>
      <c r="AV36" s="353">
        <v>18175.510683509703</v>
      </c>
      <c r="AW36" s="381">
        <v>16686.161678102832</v>
      </c>
      <c r="AX36" s="353">
        <v>17024.754015541344</v>
      </c>
      <c r="AY36" s="353">
        <v>16829.55505148333</v>
      </c>
      <c r="AZ36" s="353">
        <v>16755.227999999999</v>
      </c>
      <c r="BA36" s="353">
        <v>17026.036398617871</v>
      </c>
      <c r="BB36" s="353">
        <v>17001.206060430766</v>
      </c>
      <c r="BC36" s="353">
        <v>17545.814101095712</v>
      </c>
      <c r="BD36" s="353">
        <v>17059.234810329541</v>
      </c>
      <c r="BE36" s="353">
        <v>18140.537454915378</v>
      </c>
      <c r="BF36" s="353">
        <v>18179</v>
      </c>
      <c r="BG36" s="353">
        <v>18643.566298709935</v>
      </c>
      <c r="BH36" s="382"/>
    </row>
    <row r="37" spans="1:60" s="87" customFormat="1" ht="15" customHeight="1" x14ac:dyDescent="0.2">
      <c r="A37" s="473">
        <v>28</v>
      </c>
      <c r="B37" s="316">
        <v>12946.473590358481</v>
      </c>
      <c r="C37" s="316">
        <f t="shared" si="0"/>
        <v>13611.910752392099</v>
      </c>
      <c r="D37" s="354">
        <v>14277.347914425718</v>
      </c>
      <c r="E37" s="354">
        <f t="shared" si="1"/>
        <v>15636.427433788716</v>
      </c>
      <c r="F37" s="354">
        <v>16995.506953151715</v>
      </c>
      <c r="G37" s="316">
        <v>17686.964789902009</v>
      </c>
      <c r="H37" s="354">
        <v>17841.897155593291</v>
      </c>
      <c r="I37" s="368">
        <v>18764.344527614809</v>
      </c>
      <c r="J37" s="316">
        <v>18084.207568917493</v>
      </c>
      <c r="K37" s="316">
        <v>17324.341744377398</v>
      </c>
      <c r="L37" s="316">
        <v>17701.270098576126</v>
      </c>
      <c r="M37" s="316">
        <v>18519.804960119644</v>
      </c>
      <c r="N37" s="316">
        <v>18669.020380071121</v>
      </c>
      <c r="O37" s="354">
        <v>16398.161248420165</v>
      </c>
      <c r="P37" s="354">
        <v>17345.854722194479</v>
      </c>
      <c r="Q37" s="354">
        <v>17799.552845528455</v>
      </c>
      <c r="R37" s="354">
        <v>18789.761065585808</v>
      </c>
      <c r="S37" s="383">
        <v>18987.574786904828</v>
      </c>
      <c r="T37" s="354">
        <v>17612.650950684045</v>
      </c>
      <c r="U37" s="354">
        <v>17313.030058066717</v>
      </c>
      <c r="V37" s="354">
        <v>15925.423608877454</v>
      </c>
      <c r="W37" s="354">
        <v>15278.234291231023</v>
      </c>
      <c r="X37" s="354">
        <v>16672.310749095508</v>
      </c>
      <c r="Y37" s="354">
        <v>16956.596476478004</v>
      </c>
      <c r="Z37" s="354">
        <v>16551.289226333134</v>
      </c>
      <c r="AA37" s="354">
        <v>16832.299959864267</v>
      </c>
      <c r="AB37" s="354">
        <v>17165.96572303792</v>
      </c>
      <c r="AC37" s="383">
        <v>17325.086622158371</v>
      </c>
      <c r="AD37" s="354">
        <v>17036.415797680536</v>
      </c>
      <c r="AE37" s="354">
        <v>16559.900714666332</v>
      </c>
      <c r="AF37" s="354">
        <v>15475.272181576574</v>
      </c>
      <c r="AG37" s="354">
        <v>16217.030600539307</v>
      </c>
      <c r="AH37" s="354">
        <v>17088.973816951922</v>
      </c>
      <c r="AI37" s="354">
        <v>17164.352998300561</v>
      </c>
      <c r="AJ37" s="354">
        <v>17544.920256299054</v>
      </c>
      <c r="AK37" s="354">
        <v>18087.776512396922</v>
      </c>
      <c r="AL37" s="354">
        <v>18797.338430076656</v>
      </c>
      <c r="AM37" s="383">
        <v>18991.790638751834</v>
      </c>
      <c r="AN37" s="354">
        <v>19620.031455961653</v>
      </c>
      <c r="AO37" s="354">
        <v>19661.724624060149</v>
      </c>
      <c r="AP37" s="354">
        <v>19322.150123573905</v>
      </c>
      <c r="AQ37" s="354">
        <v>19206.490693842679</v>
      </c>
      <c r="AR37" s="354">
        <v>19440.281137141224</v>
      </c>
      <c r="AS37" s="354">
        <v>19683.141520427354</v>
      </c>
      <c r="AT37" s="354">
        <v>19917.071913207037</v>
      </c>
      <c r="AU37" s="354">
        <v>20104.636561598345</v>
      </c>
      <c r="AV37" s="354">
        <v>19044.053967474294</v>
      </c>
      <c r="AW37" s="383">
        <v>17444.197530211561</v>
      </c>
      <c r="AX37" s="354">
        <v>17769.276785900296</v>
      </c>
      <c r="AY37" s="354">
        <v>17618.105056580687</v>
      </c>
      <c r="AZ37" s="354">
        <v>17469.98475</v>
      </c>
      <c r="BA37" s="354">
        <v>17903.880212423432</v>
      </c>
      <c r="BB37" s="354">
        <v>17921.085304949767</v>
      </c>
      <c r="BC37" s="354">
        <v>18393.013877753598</v>
      </c>
      <c r="BD37" s="354">
        <v>17998.840991832192</v>
      </c>
      <c r="BE37" s="354">
        <v>18981.923887912697</v>
      </c>
      <c r="BF37" s="354">
        <v>19140</v>
      </c>
      <c r="BG37" s="354">
        <v>19564.199849270735</v>
      </c>
      <c r="BH37" s="384"/>
    </row>
    <row r="38" spans="1:60" s="87" customFormat="1" ht="15" customHeight="1" x14ac:dyDescent="0.2">
      <c r="A38" s="472">
        <v>29</v>
      </c>
      <c r="B38" s="317">
        <v>13539.285802127526</v>
      </c>
      <c r="C38" s="317">
        <f t="shared" si="0"/>
        <v>14229.490964885921</v>
      </c>
      <c r="D38" s="353">
        <v>14919.696127644314</v>
      </c>
      <c r="E38" s="353">
        <f t="shared" si="1"/>
        <v>16295.490660425372</v>
      </c>
      <c r="F38" s="353">
        <v>17671.28519320643</v>
      </c>
      <c r="G38" s="317">
        <v>18337.265958035765</v>
      </c>
      <c r="H38" s="353">
        <v>18541.694703884525</v>
      </c>
      <c r="I38" s="367">
        <v>19436.901679142222</v>
      </c>
      <c r="J38" s="317">
        <v>18813.323648064546</v>
      </c>
      <c r="K38" s="317">
        <v>18104.443682574511</v>
      </c>
      <c r="L38" s="317">
        <v>18546.037239868565</v>
      </c>
      <c r="M38" s="317">
        <v>19233.344549684283</v>
      </c>
      <c r="N38" s="317">
        <v>19363.918097350212</v>
      </c>
      <c r="O38" s="353">
        <v>17184.028050835557</v>
      </c>
      <c r="P38" s="353">
        <v>18157.442990778654</v>
      </c>
      <c r="Q38" s="353">
        <v>18585.696864111498</v>
      </c>
      <c r="R38" s="353">
        <v>19613.216729814671</v>
      </c>
      <c r="S38" s="381">
        <v>19778.723736359196</v>
      </c>
      <c r="T38" s="353">
        <v>18372.054997632637</v>
      </c>
      <c r="U38" s="353">
        <v>18120.517249231467</v>
      </c>
      <c r="V38" s="353">
        <v>16654.923019191596</v>
      </c>
      <c r="W38" s="353">
        <v>16024.846455641598</v>
      </c>
      <c r="X38" s="353">
        <v>17415.006326486229</v>
      </c>
      <c r="Y38" s="353">
        <v>17689.236633928227</v>
      </c>
      <c r="Z38" s="353">
        <v>17341.817143499102</v>
      </c>
      <c r="AA38" s="353">
        <v>17628.832050206151</v>
      </c>
      <c r="AB38" s="353">
        <v>18026.312453786839</v>
      </c>
      <c r="AC38" s="381">
        <v>18147.325868334319</v>
      </c>
      <c r="AD38" s="353">
        <v>17889.58654127278</v>
      </c>
      <c r="AE38" s="353">
        <v>17327.543726295331</v>
      </c>
      <c r="AF38" s="353">
        <v>16225.085763162315</v>
      </c>
      <c r="AG38" s="353">
        <v>16981.408608077709</v>
      </c>
      <c r="AH38" s="353">
        <v>17922.582295827626</v>
      </c>
      <c r="AI38" s="353">
        <v>18001.522713965413</v>
      </c>
      <c r="AJ38" s="353">
        <v>18427.049762867417</v>
      </c>
      <c r="AK38" s="353">
        <v>18978.785005694215</v>
      </c>
      <c r="AL38" s="353">
        <v>19625.772027953088</v>
      </c>
      <c r="AM38" s="381">
        <v>19816.36418189092</v>
      </c>
      <c r="AN38" s="353">
        <v>20457.1989866361</v>
      </c>
      <c r="AO38" s="353">
        <v>20478.031015037595</v>
      </c>
      <c r="AP38" s="353">
        <v>20124.415645205579</v>
      </c>
      <c r="AQ38" s="353">
        <v>20015.270458290106</v>
      </c>
      <c r="AR38" s="353">
        <v>20355.226311537728</v>
      </c>
      <c r="AS38" s="353">
        <v>20604.969713751689</v>
      </c>
      <c r="AT38" s="353">
        <v>20827.750962873393</v>
      </c>
      <c r="AU38" s="353">
        <v>20931.118950405576</v>
      </c>
      <c r="AV38" s="353">
        <v>19875.914905658363</v>
      </c>
      <c r="AW38" s="381">
        <v>18158.883573157967</v>
      </c>
      <c r="AX38" s="353">
        <v>18524.188246078207</v>
      </c>
      <c r="AY38" s="353">
        <v>18380.671322255068</v>
      </c>
      <c r="AZ38" s="353">
        <v>18199.14745</v>
      </c>
      <c r="BA38" s="353">
        <v>18695.788882126588</v>
      </c>
      <c r="BB38" s="353">
        <v>18776.86146622703</v>
      </c>
      <c r="BC38" s="353">
        <v>19239.15597678769</v>
      </c>
      <c r="BD38" s="353">
        <v>18863.195065361328</v>
      </c>
      <c r="BE38" s="353">
        <v>19838.682789235179</v>
      </c>
      <c r="BF38" s="353">
        <v>20018</v>
      </c>
      <c r="BG38" s="353">
        <v>20456.339938821653</v>
      </c>
      <c r="BH38" s="382"/>
    </row>
    <row r="39" spans="1:60" s="87" customFormat="1" ht="15" customHeight="1" x14ac:dyDescent="0.2">
      <c r="A39" s="472">
        <v>30</v>
      </c>
      <c r="B39" s="317">
        <v>14159.353747771012</v>
      </c>
      <c r="C39" s="317">
        <f t="shared" si="0"/>
        <v>14864.010117580976</v>
      </c>
      <c r="D39" s="353">
        <v>15568.666487390938</v>
      </c>
      <c r="E39" s="353">
        <f t="shared" si="1"/>
        <v>16910.497326677345</v>
      </c>
      <c r="F39" s="353">
        <v>18252.328165963754</v>
      </c>
      <c r="G39" s="317">
        <v>18932.352876044955</v>
      </c>
      <c r="H39" s="353">
        <v>19182.685735512627</v>
      </c>
      <c r="I39" s="367">
        <v>20070.226330163867</v>
      </c>
      <c r="J39" s="317">
        <v>19499.863605801555</v>
      </c>
      <c r="K39" s="317">
        <v>18793.364874748582</v>
      </c>
      <c r="L39" s="317">
        <v>19390.804381161008</v>
      </c>
      <c r="M39" s="317">
        <v>20011.332876370889</v>
      </c>
      <c r="N39" s="317">
        <v>20046.104271020537</v>
      </c>
      <c r="O39" s="353">
        <v>17942.661845246454</v>
      </c>
      <c r="P39" s="353">
        <v>18910.006658011251</v>
      </c>
      <c r="Q39" s="353">
        <v>19298.792102206738</v>
      </c>
      <c r="R39" s="353">
        <v>20439.927159514791</v>
      </c>
      <c r="S39" s="381">
        <v>20506.701096693632</v>
      </c>
      <c r="T39" s="353">
        <v>19164.596675720801</v>
      </c>
      <c r="U39" s="353">
        <v>18890.153478310371</v>
      </c>
      <c r="V39" s="353">
        <v>17325.016940066474</v>
      </c>
      <c r="W39" s="353">
        <v>16780.563646447423</v>
      </c>
      <c r="X39" s="353">
        <v>18164.274431110494</v>
      </c>
      <c r="Y39" s="353">
        <v>18472.695761837425</v>
      </c>
      <c r="Z39" s="353">
        <v>18126.120431396044</v>
      </c>
      <c r="AA39" s="353">
        <v>18465.797241580618</v>
      </c>
      <c r="AB39" s="353">
        <v>18802.770501038696</v>
      </c>
      <c r="AC39" s="381">
        <v>18948.962308797432</v>
      </c>
      <c r="AD39" s="353">
        <v>18717.558148978333</v>
      </c>
      <c r="AE39" s="353">
        <v>18088.23974234398</v>
      </c>
      <c r="AF39" s="353">
        <v>17040.910021230771</v>
      </c>
      <c r="AG39" s="353">
        <v>17811.823592509274</v>
      </c>
      <c r="AH39" s="353">
        <v>18727.111409161153</v>
      </c>
      <c r="AI39" s="353">
        <v>18871.92601002528</v>
      </c>
      <c r="AJ39" s="353">
        <v>19302.978007526686</v>
      </c>
      <c r="AK39" s="353">
        <v>19801.371345069361</v>
      </c>
      <c r="AL39" s="353">
        <v>20478.218193883909</v>
      </c>
      <c r="AM39" s="381">
        <v>20707.435591412192</v>
      </c>
      <c r="AN39" s="353">
        <v>21277.045809779353</v>
      </c>
      <c r="AO39" s="353">
        <v>21352.041823308271</v>
      </c>
      <c r="AP39" s="353">
        <v>21009.674151833635</v>
      </c>
      <c r="AQ39" s="353">
        <v>20940.363031671444</v>
      </c>
      <c r="AR39" s="353">
        <v>21303.083182854967</v>
      </c>
      <c r="AS39" s="353">
        <v>21497.391459854858</v>
      </c>
      <c r="AT39" s="353">
        <v>21688.801726454385</v>
      </c>
      <c r="AU39" s="353">
        <v>21782.938755512005</v>
      </c>
      <c r="AV39" s="353">
        <v>20671.093498061913</v>
      </c>
      <c r="AW39" s="381">
        <v>18957.926001501328</v>
      </c>
      <c r="AX39" s="353">
        <v>19321.808764400743</v>
      </c>
      <c r="AY39" s="353">
        <v>19188.426699969412</v>
      </c>
      <c r="AZ39" s="353">
        <v>18981.501349999999</v>
      </c>
      <c r="BA39" s="353">
        <v>19449.625019632476</v>
      </c>
      <c r="BB39" s="353">
        <v>19559.987466496983</v>
      </c>
      <c r="BC39" s="353">
        <v>20054.625424731796</v>
      </c>
      <c r="BD39" s="353">
        <v>19718.142625393772</v>
      </c>
      <c r="BE39" s="353">
        <v>20683.143715897531</v>
      </c>
      <c r="BF39" s="353">
        <v>20915</v>
      </c>
      <c r="BG39" s="353">
        <v>21348.480028372567</v>
      </c>
      <c r="BH39" s="382"/>
    </row>
    <row r="40" spans="1:60" s="87" customFormat="1" ht="15" customHeight="1" x14ac:dyDescent="0.2">
      <c r="A40" s="472">
        <v>31</v>
      </c>
      <c r="B40" s="317">
        <v>14793.049560351716</v>
      </c>
      <c r="C40" s="317">
        <f t="shared" si="0"/>
        <v>15488.78783742457</v>
      </c>
      <c r="D40" s="353">
        <v>16184.526114497427</v>
      </c>
      <c r="E40" s="353">
        <f t="shared" si="1"/>
        <v>17540.527049041713</v>
      </c>
      <c r="F40" s="353">
        <v>18896.527983586002</v>
      </c>
      <c r="G40" s="317">
        <v>19570.384210817694</v>
      </c>
      <c r="H40" s="353">
        <v>19841.318722139673</v>
      </c>
      <c r="I40" s="367">
        <v>20731.574195832491</v>
      </c>
      <c r="J40" s="317">
        <v>20213.013639419845</v>
      </c>
      <c r="K40" s="317">
        <v>19527.876439934171</v>
      </c>
      <c r="L40" s="317">
        <v>20085.067031763418</v>
      </c>
      <c r="M40" s="317">
        <v>20816.942090395482</v>
      </c>
      <c r="N40" s="317">
        <v>20796.085343937601</v>
      </c>
      <c r="O40" s="353">
        <v>18615.706185928942</v>
      </c>
      <c r="P40" s="353">
        <v>19629.368986983587</v>
      </c>
      <c r="Q40" s="353">
        <v>20022.322880371663</v>
      </c>
      <c r="R40" s="353">
        <v>21116.918377536935</v>
      </c>
      <c r="S40" s="381">
        <v>21216.62943156523</v>
      </c>
      <c r="T40" s="353">
        <v>19984.753046425278</v>
      </c>
      <c r="U40" s="353">
        <v>19634.555732665376</v>
      </c>
      <c r="V40" s="353">
        <v>18054.516350380618</v>
      </c>
      <c r="W40" s="353">
        <v>17504.413244869869</v>
      </c>
      <c r="X40" s="353">
        <v>18922.30590537949</v>
      </c>
      <c r="Y40" s="353">
        <v>19160.869320136047</v>
      </c>
      <c r="Z40" s="353">
        <v>18918.72322498502</v>
      </c>
      <c r="AA40" s="353">
        <v>19258.286021819244</v>
      </c>
      <c r="AB40" s="353">
        <v>19575.326749058131</v>
      </c>
      <c r="AC40" s="381">
        <v>19744.979802247952</v>
      </c>
      <c r="AD40" s="353">
        <v>19552.729509794368</v>
      </c>
      <c r="AE40" s="353">
        <v>18847.199009497537</v>
      </c>
      <c r="AF40" s="353">
        <v>17870.274930885429</v>
      </c>
      <c r="AG40" s="353">
        <v>18703.322780567018</v>
      </c>
      <c r="AH40" s="353">
        <v>19531.640522494679</v>
      </c>
      <c r="AI40" s="353">
        <v>19739.164203190383</v>
      </c>
      <c r="AJ40" s="353">
        <v>20093.638900935937</v>
      </c>
      <c r="AK40" s="353">
        <v>20587.465869019361</v>
      </c>
      <c r="AL40" s="353">
        <v>21281.138438202554</v>
      </c>
      <c r="AM40" s="381">
        <v>21642.838911854917</v>
      </c>
      <c r="AN40" s="353">
        <v>22195.043308932713</v>
      </c>
      <c r="AO40" s="353">
        <v>22223.237781954886</v>
      </c>
      <c r="AP40" s="353">
        <v>21897.699091294904</v>
      </c>
      <c r="AQ40" s="353">
        <v>21868.160554097758</v>
      </c>
      <c r="AR40" s="353">
        <v>22161.420238547802</v>
      </c>
      <c r="AS40" s="353">
        <v>22327.164687965113</v>
      </c>
      <c r="AT40" s="353">
        <v>22536.204711361905</v>
      </c>
      <c r="AU40" s="353">
        <v>22633.552016985141</v>
      </c>
      <c r="AV40" s="353">
        <v>21472.188597849417</v>
      </c>
      <c r="AW40" s="381">
        <v>19759.311662772379</v>
      </c>
      <c r="AX40" s="353">
        <v>20055.942844940731</v>
      </c>
      <c r="AY40" s="353">
        <v>19945.344326638799</v>
      </c>
      <c r="AZ40" s="353">
        <v>19738.3678</v>
      </c>
      <c r="BA40" s="353">
        <v>20243.70926260405</v>
      </c>
      <c r="BB40" s="353">
        <v>20417.900397215632</v>
      </c>
      <c r="BC40" s="353">
        <v>20902.882879013476</v>
      </c>
      <c r="BD40" s="353">
        <v>20551.141653933941</v>
      </c>
      <c r="BE40" s="353">
        <v>21529.654305003238</v>
      </c>
      <c r="BF40" s="353">
        <v>21729</v>
      </c>
      <c r="BG40" s="353">
        <v>22210.161590637053</v>
      </c>
      <c r="BH40" s="382"/>
    </row>
    <row r="41" spans="1:60" s="87" customFormat="1" ht="15" customHeight="1" x14ac:dyDescent="0.2">
      <c r="A41" s="472">
        <v>32</v>
      </c>
      <c r="B41" s="317">
        <v>15399.489639057982</v>
      </c>
      <c r="C41" s="317">
        <f t="shared" si="0"/>
        <v>16109.870910122989</v>
      </c>
      <c r="D41" s="353">
        <v>16820.252181187996</v>
      </c>
      <c r="E41" s="353">
        <f t="shared" si="1"/>
        <v>18193.12136017111</v>
      </c>
      <c r="F41" s="353">
        <v>19565.990539154223</v>
      </c>
      <c r="G41" s="317">
        <v>20263.629795714998</v>
      </c>
      <c r="H41" s="353">
        <v>20505.832360433029</v>
      </c>
      <c r="I41" s="367">
        <v>21426.549919077483</v>
      </c>
      <c r="J41" s="317">
        <v>20867.621506099316</v>
      </c>
      <c r="K41" s="317">
        <v>20247.191214115923</v>
      </c>
      <c r="L41" s="317">
        <v>20813.314567360354</v>
      </c>
      <c r="M41" s="317">
        <v>21558.102567298109</v>
      </c>
      <c r="N41" s="317">
        <v>21546.066416854665</v>
      </c>
      <c r="O41" s="353">
        <v>19358.778261480129</v>
      </c>
      <c r="P41" s="353">
        <v>20374.554579047239</v>
      </c>
      <c r="Q41" s="353">
        <v>20749.332171893147</v>
      </c>
      <c r="R41" s="353">
        <v>21813.438188386644</v>
      </c>
      <c r="S41" s="381">
        <v>21911.516911884468</v>
      </c>
      <c r="T41" s="353">
        <v>20708.257992972663</v>
      </c>
      <c r="U41" s="353">
        <v>20343.630422406921</v>
      </c>
      <c r="V41" s="353">
        <v>18843.421250134019</v>
      </c>
      <c r="W41" s="353">
        <v>18223.710330094691</v>
      </c>
      <c r="X41" s="353">
        <v>19651.856428303116</v>
      </c>
      <c r="Y41" s="353">
        <v>19861.74762104941</v>
      </c>
      <c r="Z41" s="353">
        <v>19696.801883612941</v>
      </c>
      <c r="AA41" s="353">
        <v>20006.298390922027</v>
      </c>
      <c r="AB41" s="353">
        <v>20357.637495158622</v>
      </c>
      <c r="AC41" s="381">
        <v>20574.710977774022</v>
      </c>
      <c r="AD41" s="353">
        <v>20357.301919890848</v>
      </c>
      <c r="AE41" s="353">
        <v>19621.789016706891</v>
      </c>
      <c r="AF41" s="353">
        <v>18743.64695819523</v>
      </c>
      <c r="AG41" s="353">
        <v>19480.908183484051</v>
      </c>
      <c r="AH41" s="353">
        <v>20297.397148438642</v>
      </c>
      <c r="AI41" s="353">
        <v>20565.256058723564</v>
      </c>
      <c r="AJ41" s="353">
        <v>20836.240014549727</v>
      </c>
      <c r="AK41" s="353">
        <v>21408.531716085126</v>
      </c>
      <c r="AL41" s="353">
        <v>22063.047685473608</v>
      </c>
      <c r="AM41" s="381">
        <v>22505.833444459262</v>
      </c>
      <c r="AN41" s="353">
        <v>23128.918123322997</v>
      </c>
      <c r="AO41" s="353">
        <v>23121.174812030076</v>
      </c>
      <c r="AP41" s="353">
        <v>22813.388359088298</v>
      </c>
      <c r="AQ41" s="353">
        <v>22741.859095624579</v>
      </c>
      <c r="AR41" s="353">
        <v>22989.478533073558</v>
      </c>
      <c r="AS41" s="353">
        <v>23223.422057618867</v>
      </c>
      <c r="AT41" s="353">
        <v>23458.050125397465</v>
      </c>
      <c r="AU41" s="353">
        <v>23528.807392890198</v>
      </c>
      <c r="AV41" s="353">
        <v>22333.632072953264</v>
      </c>
      <c r="AW41" s="381">
        <v>20531.40691244727</v>
      </c>
      <c r="AX41" s="353">
        <v>20830.477385887796</v>
      </c>
      <c r="AY41" s="353">
        <v>20745.191609746147</v>
      </c>
      <c r="AZ41" s="353">
        <v>20516.289099999998</v>
      </c>
      <c r="BA41" s="353">
        <v>21070.427104601851</v>
      </c>
      <c r="BB41" s="353">
        <v>21287.565559861938</v>
      </c>
      <c r="BC41" s="353">
        <v>21719.410004581372</v>
      </c>
      <c r="BD41" s="353">
        <v>21365.327655480731</v>
      </c>
      <c r="BE41" s="353">
        <v>22383.338712660687</v>
      </c>
      <c r="BF41" s="353">
        <v>22566</v>
      </c>
      <c r="BG41" s="353">
        <v>23068.895553486724</v>
      </c>
      <c r="BH41" s="382"/>
    </row>
    <row r="42" spans="1:60" s="87" customFormat="1" ht="15" customHeight="1" x14ac:dyDescent="0.2">
      <c r="A42" s="472">
        <v>33</v>
      </c>
      <c r="B42" s="317">
        <v>15999.115784295638</v>
      </c>
      <c r="C42" s="317">
        <f t="shared" si="0"/>
        <v>16704.36950323901</v>
      </c>
      <c r="D42" s="353">
        <v>17409.623222182381</v>
      </c>
      <c r="E42" s="353">
        <f t="shared" si="1"/>
        <v>18787.801893776705</v>
      </c>
      <c r="F42" s="353">
        <v>20165.980565371025</v>
      </c>
      <c r="G42" s="317">
        <v>20895.526213807232</v>
      </c>
      <c r="H42" s="353">
        <v>21282.078380386327</v>
      </c>
      <c r="I42" s="367">
        <v>22121.525642322475</v>
      </c>
      <c r="J42" s="317">
        <v>21532.873403131303</v>
      </c>
      <c r="K42" s="317">
        <v>20915.850018284877</v>
      </c>
      <c r="L42" s="317">
        <v>21512.432201533407</v>
      </c>
      <c r="M42" s="317">
        <v>22234.814307078766</v>
      </c>
      <c r="N42" s="317">
        <v>22202.829503307461</v>
      </c>
      <c r="O42" s="353">
        <v>20066.836469596965</v>
      </c>
      <c r="P42" s="353">
        <v>21068.09364492826</v>
      </c>
      <c r="Q42" s="353">
        <v>21490.255516840884</v>
      </c>
      <c r="R42" s="353">
        <v>22578.308074132819</v>
      </c>
      <c r="S42" s="381">
        <v>22627.461588577014</v>
      </c>
      <c r="T42" s="353">
        <v>21420.717062473523</v>
      </c>
      <c r="U42" s="353">
        <v>21037.564727314129</v>
      </c>
      <c r="V42" s="353">
        <v>19504.010292698618</v>
      </c>
      <c r="W42" s="353">
        <v>18927.073619127827</v>
      </c>
      <c r="X42" s="353">
        <v>20394.552005693837</v>
      </c>
      <c r="Y42" s="353">
        <v>20590.15286429472</v>
      </c>
      <c r="Z42" s="353">
        <v>20510.153441431994</v>
      </c>
      <c r="AA42" s="353">
        <v>20784.635585799249</v>
      </c>
      <c r="AB42" s="353">
        <v>21141.899140875321</v>
      </c>
      <c r="AC42" s="381">
        <v>21348.252683174174</v>
      </c>
      <c r="AD42" s="353">
        <v>21226.672107981678</v>
      </c>
      <c r="AE42" s="353">
        <v>20406.799517286774</v>
      </c>
      <c r="AF42" s="353">
        <v>19551.008309022312</v>
      </c>
      <c r="AG42" s="353">
        <v>20276.653755046704</v>
      </c>
      <c r="AH42" s="353">
        <v>21098.695221156373</v>
      </c>
      <c r="AI42" s="353">
        <v>21389.765362809365</v>
      </c>
      <c r="AJ42" s="353">
        <v>21690.463842527177</v>
      </c>
      <c r="AK42" s="353">
        <v>22255.445932410366</v>
      </c>
      <c r="AL42" s="353">
        <v>22927.500135431623</v>
      </c>
      <c r="AM42" s="381">
        <v>23377.694359247904</v>
      </c>
      <c r="AN42" s="353">
        <v>24010.830815119702</v>
      </c>
      <c r="AO42" s="353">
        <v>24019.111842105263</v>
      </c>
      <c r="AP42" s="353">
        <v>23682.048268717077</v>
      </c>
      <c r="AQ42" s="353">
        <v>23626.377433331298</v>
      </c>
      <c r="AR42" s="353">
        <v>23858.347331781028</v>
      </c>
      <c r="AS42" s="353">
        <v>24165.706909879664</v>
      </c>
      <c r="AT42" s="353">
        <v>24398.506146715034</v>
      </c>
      <c r="AU42" s="353">
        <v>24446.987097827863</v>
      </c>
      <c r="AV42" s="353">
        <v>23222.291482023298</v>
      </c>
      <c r="AW42" s="381">
        <v>21326.93449139909</v>
      </c>
      <c r="AX42" s="353">
        <v>21615.400616653824</v>
      </c>
      <c r="AY42" s="353">
        <v>21598.136099500454</v>
      </c>
      <c r="AZ42" s="353">
        <v>21323.022300000001</v>
      </c>
      <c r="BA42" s="353">
        <v>21888.442653525992</v>
      </c>
      <c r="BB42" s="353">
        <v>22145.47849058059</v>
      </c>
      <c r="BC42" s="353">
        <v>22551.802294506164</v>
      </c>
      <c r="BD42" s="353">
        <v>22201.462188519796</v>
      </c>
      <c r="BE42" s="353">
        <v>23259.569407195042</v>
      </c>
      <c r="BF42" s="353">
        <v>23497</v>
      </c>
      <c r="BG42" s="353">
        <v>23951.210311654919</v>
      </c>
      <c r="BH42" s="382"/>
    </row>
    <row r="43" spans="1:60" s="87" customFormat="1" ht="15" customHeight="1" x14ac:dyDescent="0.2">
      <c r="A43" s="472">
        <v>34</v>
      </c>
      <c r="B43" s="317">
        <v>16639.625530344951</v>
      </c>
      <c r="C43" s="317">
        <f t="shared" si="0"/>
        <v>17352.420629400993</v>
      </c>
      <c r="D43" s="353">
        <v>18065.215728457031</v>
      </c>
      <c r="E43" s="353">
        <f t="shared" si="1"/>
        <v>19406.119633292692</v>
      </c>
      <c r="F43" s="353">
        <v>20747.023538128349</v>
      </c>
      <c r="G43" s="317">
        <v>21601.041632065549</v>
      </c>
      <c r="H43" s="353">
        <v>21958.35332201231</v>
      </c>
      <c r="I43" s="367">
        <v>22749.245650414727</v>
      </c>
      <c r="J43" s="317">
        <v>22192.803284987032</v>
      </c>
      <c r="K43" s="317">
        <v>21518.656061437188</v>
      </c>
      <c r="L43" s="317">
        <v>22269.809638554219</v>
      </c>
      <c r="M43" s="317">
        <v>23022.009596211366</v>
      </c>
      <c r="N43" s="317">
        <v>22796.034871716442</v>
      </c>
      <c r="O43" s="353">
        <v>20771.004247998877</v>
      </c>
      <c r="P43" s="353">
        <v>21724.742334964543</v>
      </c>
      <c r="Q43" s="353">
        <v>22245.092915214867</v>
      </c>
      <c r="R43" s="353">
        <v>23287.846946867568</v>
      </c>
      <c r="S43" s="381">
        <v>23346.414436180032</v>
      </c>
      <c r="T43" s="353">
        <v>22077.94674674176</v>
      </c>
      <c r="U43" s="353">
        <v>21766.826596834791</v>
      </c>
      <c r="V43" s="353">
        <v>20145.589578642652</v>
      </c>
      <c r="W43" s="353">
        <v>19584.911776184705</v>
      </c>
      <c r="X43" s="353">
        <v>21152.583479962832</v>
      </c>
      <c r="Y43" s="353">
        <v>21382.081820613748</v>
      </c>
      <c r="Z43" s="353">
        <v>21176.188773217495</v>
      </c>
      <c r="AA43" s="353">
        <v>21492.214853869449</v>
      </c>
      <c r="AB43" s="353">
        <v>21916.406288510967</v>
      </c>
      <c r="AC43" s="381">
        <v>22099.318600523959</v>
      </c>
      <c r="AD43" s="353">
        <v>22015.045073579571</v>
      </c>
      <c r="AE43" s="353">
        <v>21174.442528915773</v>
      </c>
      <c r="AF43" s="353">
        <v>20383.75838157352</v>
      </c>
      <c r="AG43" s="353">
        <v>21049.286384696748</v>
      </c>
      <c r="AH43" s="353">
        <v>21887.069131410914</v>
      </c>
      <c r="AI43" s="353">
        <v>22158.885366236809</v>
      </c>
      <c r="AJ43" s="353">
        <v>22560.190825277354</v>
      </c>
      <c r="AK43" s="353">
        <v>23065.868333310467</v>
      </c>
      <c r="AL43" s="353">
        <v>23767.940017335248</v>
      </c>
      <c r="AM43" s="381">
        <v>24187.490598746503</v>
      </c>
      <c r="AN43" s="353">
        <v>24931.715098861594</v>
      </c>
      <c r="AO43" s="353">
        <v>24964.901315789473</v>
      </c>
      <c r="AP43" s="353">
        <v>24594.971103677257</v>
      </c>
      <c r="AQ43" s="353">
        <v>24510.895771038016</v>
      </c>
      <c r="AR43" s="353">
        <v>24769.343102547042</v>
      </c>
      <c r="AS43" s="353">
        <v>25049.17886769813</v>
      </c>
      <c r="AT43" s="353">
        <v>25253.353374535356</v>
      </c>
      <c r="AU43" s="353">
        <v>25330.177037399968</v>
      </c>
      <c r="AV43" s="353">
        <v>24015.103471473267</v>
      </c>
      <c r="AW43" s="381">
        <v>22158.782180730155</v>
      </c>
      <c r="AX43" s="353">
        <v>22395.706651944754</v>
      </c>
      <c r="AY43" s="353">
        <v>22404.761749413799</v>
      </c>
      <c r="AZ43" s="353">
        <v>22108.700649999999</v>
      </c>
      <c r="BA43" s="353">
        <v>22685.790256400185</v>
      </c>
      <c r="BB43" s="353">
        <v>23053.605503171941</v>
      </c>
      <c r="BC43" s="353">
        <v>23410.636525025766</v>
      </c>
      <c r="BD43" s="353">
        <v>23088.809961707506</v>
      </c>
      <c r="BE43" s="353">
        <v>24050.73911033016</v>
      </c>
      <c r="BF43" s="353">
        <v>24366</v>
      </c>
      <c r="BG43" s="353">
        <v>24763.765217005806</v>
      </c>
      <c r="BH43" s="382"/>
    </row>
    <row r="44" spans="1:60" s="87" customFormat="1" ht="15" customHeight="1" x14ac:dyDescent="0.2">
      <c r="A44" s="472">
        <v>35</v>
      </c>
      <c r="B44" s="317">
        <v>17259.693475988439</v>
      </c>
      <c r="C44" s="317">
        <f t="shared" si="0"/>
        <v>17990.25085536006</v>
      </c>
      <c r="D44" s="353">
        <v>18720.808234731681</v>
      </c>
      <c r="E44" s="353">
        <f t="shared" si="1"/>
        <v>20074.962848700619</v>
      </c>
      <c r="F44" s="353">
        <v>21429.117462669554</v>
      </c>
      <c r="G44" s="317">
        <v>22232.938050157783</v>
      </c>
      <c r="H44" s="353">
        <v>22558.179791976225</v>
      </c>
      <c r="I44" s="367">
        <v>23404.988873153954</v>
      </c>
      <c r="J44" s="317">
        <v>22836.767121313995</v>
      </c>
      <c r="K44" s="317">
        <v>22111.330910586941</v>
      </c>
      <c r="L44" s="317">
        <v>23027.187075575028</v>
      </c>
      <c r="M44" s="317">
        <v>23758.566591890994</v>
      </c>
      <c r="N44" s="317">
        <v>23427.374870951709</v>
      </c>
      <c r="O44" s="353">
        <v>21447.939018396293</v>
      </c>
      <c r="P44" s="353">
        <v>22377.701987416356</v>
      </c>
      <c r="Q44" s="353">
        <v>22944.274099883856</v>
      </c>
      <c r="R44" s="353">
        <v>23964.838164889712</v>
      </c>
      <c r="S44" s="381">
        <v>24020.244720125957</v>
      </c>
      <c r="T44" s="353">
        <v>22779.359939196092</v>
      </c>
      <c r="U44" s="353">
        <v>22521.322441079355</v>
      </c>
      <c r="V44" s="353">
        <v>20808.554840784818</v>
      </c>
      <c r="W44" s="353">
        <v>20301.93260481071</v>
      </c>
      <c r="X44" s="353">
        <v>21919.378323876554</v>
      </c>
      <c r="Y44" s="353">
        <v>22226.947204494209</v>
      </c>
      <c r="Z44" s="353">
        <v>21910.69502696225</v>
      </c>
      <c r="AA44" s="353">
        <v>22232.140602765718</v>
      </c>
      <c r="AB44" s="353">
        <v>22718.226030773563</v>
      </c>
      <c r="AC44" s="381">
        <v>22899.082058649539</v>
      </c>
      <c r="AD44" s="353">
        <v>22789.018532956499</v>
      </c>
      <c r="AE44" s="353">
        <v>21924.718051593893</v>
      </c>
      <c r="AF44" s="353">
        <v>21216.508454124723</v>
      </c>
      <c r="AG44" s="353">
        <v>21835.126409725428</v>
      </c>
      <c r="AH44" s="353">
        <v>22647.979196431177</v>
      </c>
      <c r="AI44" s="353">
        <v>22945.413435585451</v>
      </c>
      <c r="AJ44" s="353">
        <v>23394.260552050251</v>
      </c>
      <c r="AK44" s="353">
        <v>23855.003841879228</v>
      </c>
      <c r="AL44" s="353">
        <v>24626.38932527967</v>
      </c>
      <c r="AM44" s="381">
        <v>25000.2422989732</v>
      </c>
      <c r="AN44" s="353">
        <v>25859.816344074818</v>
      </c>
      <c r="AO44" s="353">
        <v>25871.282894736843</v>
      </c>
      <c r="AP44" s="353">
        <v>25496.828207304588</v>
      </c>
      <c r="AQ44" s="353">
        <v>25421.111124671992</v>
      </c>
      <c r="AR44" s="353">
        <v>25664.541258791101</v>
      </c>
      <c r="AS44" s="353">
        <v>25898.130213561319</v>
      </c>
      <c r="AT44" s="353">
        <v>26105.719188051411</v>
      </c>
      <c r="AU44" s="353">
        <v>26219.399695138549</v>
      </c>
      <c r="AV44" s="353">
        <v>24882.463453961067</v>
      </c>
      <c r="AW44" s="381">
        <v>23053.897159108932</v>
      </c>
      <c r="AX44" s="353">
        <v>23176.012687235685</v>
      </c>
      <c r="AY44" s="353">
        <v>23172.976654093178</v>
      </c>
      <c r="AZ44" s="353">
        <v>22874.4323</v>
      </c>
      <c r="BA44" s="353">
        <v>23529.91268454531</v>
      </c>
      <c r="BB44" s="353">
        <v>23926.475819980333</v>
      </c>
      <c r="BC44" s="353">
        <v>24181.683512770585</v>
      </c>
      <c r="BD44" s="353">
        <v>23876.866759096825</v>
      </c>
      <c r="BE44" s="353">
        <v>24878.802737445669</v>
      </c>
      <c r="BF44" s="353">
        <v>25235</v>
      </c>
      <c r="BG44" s="353">
        <v>25613.656381611032</v>
      </c>
      <c r="BH44" s="382"/>
    </row>
    <row r="45" spans="1:60" s="87" customFormat="1" ht="15" customHeight="1" x14ac:dyDescent="0.2">
      <c r="A45" s="472">
        <v>36</v>
      </c>
      <c r="B45" s="317">
        <v>17838.877820820264</v>
      </c>
      <c r="C45" s="317">
        <f t="shared" si="0"/>
        <v>18607.639280913296</v>
      </c>
      <c r="D45" s="353">
        <v>19376.400741006331</v>
      </c>
      <c r="E45" s="353">
        <f t="shared" si="1"/>
        <v>20715.38548391933</v>
      </c>
      <c r="F45" s="353">
        <v>22054.370226832329</v>
      </c>
      <c r="G45" s="317">
        <v>22815.755134805957</v>
      </c>
      <c r="H45" s="353">
        <v>23110.961048609635</v>
      </c>
      <c r="I45" s="367">
        <v>24038.313524175603</v>
      </c>
      <c r="J45" s="317">
        <v>23406.222745173374</v>
      </c>
      <c r="K45" s="317">
        <v>22749.596132748215</v>
      </c>
      <c r="L45" s="317">
        <v>23716.594742606794</v>
      </c>
      <c r="M45" s="317">
        <v>24582.58973080758</v>
      </c>
      <c r="N45" s="317">
        <v>24160.407219057091</v>
      </c>
      <c r="O45" s="353">
        <v>22136.545077938492</v>
      </c>
      <c r="P45" s="353">
        <v>23030.661639868169</v>
      </c>
      <c r="Q45" s="353">
        <v>23612.148664343786</v>
      </c>
      <c r="R45" s="353">
        <v>24693.905630452024</v>
      </c>
      <c r="S45" s="381">
        <v>24751.230251370867</v>
      </c>
      <c r="T45" s="353">
        <v>23541.525455406314</v>
      </c>
      <c r="U45" s="353">
        <v>23248.060913127632</v>
      </c>
      <c r="V45" s="353">
        <v>21587.95486222794</v>
      </c>
      <c r="W45" s="353">
        <v>20989.362097652156</v>
      </c>
      <c r="X45" s="353">
        <v>22673.028113323184</v>
      </c>
      <c r="Y45" s="353">
        <v>22974.409561661632</v>
      </c>
      <c r="Z45" s="353">
        <v>22715.747079089273</v>
      </c>
      <c r="AA45" s="353">
        <v>22992.282902178275</v>
      </c>
      <c r="AB45" s="353">
        <v>23547.35836766311</v>
      </c>
      <c r="AC45" s="381">
        <v>23760.653933913632</v>
      </c>
      <c r="AD45" s="353">
        <v>23613.390264106813</v>
      </c>
      <c r="AE45" s="353">
        <v>22775.725010187129</v>
      </c>
      <c r="AF45" s="353">
        <v>22027.254967848359</v>
      </c>
      <c r="AG45" s="353">
        <v>22596.202568419169</v>
      </c>
      <c r="AH45" s="353">
        <v>23467.047992535794</v>
      </c>
      <c r="AI45" s="353">
        <v>23758.844879539582</v>
      </c>
      <c r="AJ45" s="353">
        <v>24157.01576686859</v>
      </c>
      <c r="AK45" s="353">
        <v>24730.807412082711</v>
      </c>
      <c r="AL45" s="353">
        <v>25516.355128795472</v>
      </c>
      <c r="AM45" s="381">
        <v>25879.49186558208</v>
      </c>
      <c r="AN45" s="353">
        <v>26796.577943053639</v>
      </c>
      <c r="AO45" s="353">
        <v>26712.922932330828</v>
      </c>
      <c r="AP45" s="353">
        <v>26387.619579599068</v>
      </c>
      <c r="AQ45" s="353">
        <v>26324.564105693535</v>
      </c>
      <c r="AR45" s="353">
        <v>26546.574736266866</v>
      </c>
      <c r="AS45" s="353">
        <v>26736.853229956272</v>
      </c>
      <c r="AT45" s="353">
        <v>27011.435409109228</v>
      </c>
      <c r="AU45" s="353">
        <v>27092.937285644293</v>
      </c>
      <c r="AV45" s="353">
        <v>25767.572958600733</v>
      </c>
      <c r="AW45" s="381">
        <v>23814.276244145356</v>
      </c>
      <c r="AX45" s="353">
        <v>23973.633205558221</v>
      </c>
      <c r="AY45" s="353">
        <v>23959.267203588537</v>
      </c>
      <c r="AZ45" s="353">
        <v>23631.298749999998</v>
      </c>
      <c r="BA45" s="353">
        <v>24357.718313177316</v>
      </c>
      <c r="BB45" s="353">
        <v>24796.140982626635</v>
      </c>
      <c r="BC45" s="353">
        <v>24984.460829229181</v>
      </c>
      <c r="BD45" s="353">
        <v>24669.10422915134</v>
      </c>
      <c r="BE45" s="353">
        <v>25731.462313881439</v>
      </c>
      <c r="BF45" s="353">
        <v>26134</v>
      </c>
      <c r="BG45" s="353">
        <v>26519.551935097752</v>
      </c>
      <c r="BH45" s="382"/>
    </row>
    <row r="46" spans="1:60" s="87" customFormat="1" ht="15" customHeight="1" x14ac:dyDescent="0.2">
      <c r="A46" s="472">
        <v>37</v>
      </c>
      <c r="B46" s="317">
        <v>18452.131832995139</v>
      </c>
      <c r="C46" s="317">
        <f t="shared" si="0"/>
        <v>19218.885027289965</v>
      </c>
      <c r="D46" s="353">
        <v>19985.638221584795</v>
      </c>
      <c r="E46" s="353">
        <f t="shared" si="1"/>
        <v>21307.367868343976</v>
      </c>
      <c r="F46" s="353">
        <v>22629.097515103156</v>
      </c>
      <c r="G46" s="317">
        <v>23478.326136300726</v>
      </c>
      <c r="H46" s="353">
        <v>23746.071428571428</v>
      </c>
      <c r="I46" s="367">
        <v>24710.870675703012</v>
      </c>
      <c r="J46" s="317">
        <v>23954.390308327729</v>
      </c>
      <c r="K46" s="317">
        <v>23463.845309928685</v>
      </c>
      <c r="L46" s="317">
        <v>24391.437458926619</v>
      </c>
      <c r="M46" s="317">
        <v>25296.12932037222</v>
      </c>
      <c r="N46" s="317">
        <v>24779.035674683597</v>
      </c>
      <c r="O46" s="353">
        <v>22840.7128563404</v>
      </c>
      <c r="P46" s="353">
        <v>23727.889743333664</v>
      </c>
      <c r="Q46" s="353">
        <v>24311.329849012775</v>
      </c>
      <c r="R46" s="353">
        <v>25409.954034129292</v>
      </c>
      <c r="S46" s="381">
        <v>25470.183098973885</v>
      </c>
      <c r="T46" s="353">
        <v>24267.79187121533</v>
      </c>
      <c r="U46" s="353">
        <v>23924.331435728109</v>
      </c>
      <c r="V46" s="353">
        <v>22353.097566205641</v>
      </c>
      <c r="W46" s="353">
        <v>21695.0016432841</v>
      </c>
      <c r="X46" s="353">
        <v>23431.059587592179</v>
      </c>
      <c r="Y46" s="353">
        <v>23753.633775365917</v>
      </c>
      <c r="Z46" s="353">
        <v>23533.248389754342</v>
      </c>
      <c r="AA46" s="353">
        <v>23740.295271281058</v>
      </c>
      <c r="AB46" s="353">
        <v>24306.258318369073</v>
      </c>
      <c r="AC46" s="381">
        <v>24549.179498014029</v>
      </c>
      <c r="AD46" s="353">
        <v>24396.363414871845</v>
      </c>
      <c r="AE46" s="353">
        <v>23560.735510767012</v>
      </c>
      <c r="AF46" s="353">
        <v>22792.30178246857</v>
      </c>
      <c r="AG46" s="353">
        <v>23377.08982018086</v>
      </c>
      <c r="AH46" s="353">
        <v>24299.040951103598</v>
      </c>
      <c r="AI46" s="353">
        <v>24578.606529283235</v>
      </c>
      <c r="AJ46" s="353">
        <v>24941.475398368751</v>
      </c>
      <c r="AK46" s="353">
        <v>25577.721628407955</v>
      </c>
      <c r="AL46" s="353">
        <v>26452.845282916656</v>
      </c>
      <c r="AM46" s="381">
        <v>26772.041005467399</v>
      </c>
      <c r="AN46" s="353">
        <v>27700.141519264333</v>
      </c>
      <c r="AO46" s="353">
        <v>27564.414943609023</v>
      </c>
      <c r="AP46" s="353">
        <v>27288.093466809794</v>
      </c>
      <c r="AQ46" s="353">
        <v>27164.450784158169</v>
      </c>
      <c r="AR46" s="353">
        <v>27428.608213742631</v>
      </c>
      <c r="AS46" s="353">
        <v>27580.690411085343</v>
      </c>
      <c r="AT46" s="353">
        <v>27944.447187513993</v>
      </c>
      <c r="AU46" s="353">
        <v>28013.530077848551</v>
      </c>
      <c r="AV46" s="353">
        <v>26614.816815983086</v>
      </c>
      <c r="AW46" s="381">
        <v>24634.407768837955</v>
      </c>
      <c r="AX46" s="353">
        <v>24813.962782025377</v>
      </c>
      <c r="AY46" s="353">
        <v>24782.838770516868</v>
      </c>
      <c r="AZ46" s="353">
        <v>24434.7075</v>
      </c>
      <c r="BA46" s="353">
        <v>25192.050661614572</v>
      </c>
      <c r="BB46" s="353">
        <v>25664.737760552245</v>
      </c>
      <c r="BC46" s="353">
        <v>25818.968474401554</v>
      </c>
      <c r="BD46" s="353">
        <v>25504.193594024106</v>
      </c>
      <c r="BE46" s="353">
        <v>26602.56885230741</v>
      </c>
      <c r="BF46" s="353">
        <v>26965</v>
      </c>
      <c r="BG46" s="353">
        <v>27424.464955446205</v>
      </c>
      <c r="BH46" s="382"/>
    </row>
    <row r="47" spans="1:60" s="87" customFormat="1" ht="15" customHeight="1" x14ac:dyDescent="0.2">
      <c r="A47" s="472">
        <v>38</v>
      </c>
      <c r="B47" s="317">
        <v>19092.641579044455</v>
      </c>
      <c r="C47" s="317">
        <f t="shared" si="0"/>
        <v>19833.825420811816</v>
      </c>
      <c r="D47" s="353">
        <v>20575.009262579177</v>
      </c>
      <c r="E47" s="353">
        <f t="shared" si="1"/>
        <v>21905.206244192814</v>
      </c>
      <c r="F47" s="353">
        <v>23235.403225806451</v>
      </c>
      <c r="G47" s="317">
        <v>24073.413054309916</v>
      </c>
      <c r="H47" s="353">
        <v>24369.420505200593</v>
      </c>
      <c r="I47" s="367">
        <v>25316.172112077686</v>
      </c>
      <c r="J47" s="317">
        <v>24619.642205359716</v>
      </c>
      <c r="K47" s="317">
        <v>24127.438517096358</v>
      </c>
      <c r="L47" s="317">
        <v>24993.455421686747</v>
      </c>
      <c r="M47" s="317">
        <v>26064.910684612831</v>
      </c>
      <c r="N47" s="317">
        <v>25452.747485948079</v>
      </c>
      <c r="O47" s="353">
        <v>23529.318915882599</v>
      </c>
      <c r="P47" s="353">
        <v>24469.386297812842</v>
      </c>
      <c r="Q47" s="353">
        <v>25000.075493612079</v>
      </c>
      <c r="R47" s="353">
        <v>26106.473844979002</v>
      </c>
      <c r="S47" s="381">
        <v>26198.160459308325</v>
      </c>
      <c r="T47" s="353">
        <v>24938.828901791723</v>
      </c>
      <c r="U47" s="353">
        <v>24582.938176021857</v>
      </c>
      <c r="V47" s="353">
        <v>22980.41953468425</v>
      </c>
      <c r="W47" s="353">
        <v>22452.995090688739</v>
      </c>
      <c r="X47" s="353">
        <v>24173.755164982897</v>
      </c>
      <c r="Y47" s="353">
        <v>24509.565960943168</v>
      </c>
      <c r="Z47" s="353">
        <v>24354.899453265425</v>
      </c>
      <c r="AA47" s="353">
        <v>24538.849016674572</v>
      </c>
      <c r="AB47" s="353">
        <v>25067.109168691244</v>
      </c>
      <c r="AC47" s="381">
        <v>25322.721203414181</v>
      </c>
      <c r="AD47" s="353">
        <v>25190.136195302603</v>
      </c>
      <c r="AE47" s="353">
        <v>24345.746011346895</v>
      </c>
      <c r="AF47" s="353">
        <v>23597.970551847378</v>
      </c>
      <c r="AG47" s="353">
        <v>24199.250182500782</v>
      </c>
      <c r="AH47" s="353">
        <v>25137.495990902997</v>
      </c>
      <c r="AI47" s="353">
        <v>25401.533281921656</v>
      </c>
      <c r="AJ47" s="353">
        <v>25744.538815596188</v>
      </c>
      <c r="AK47" s="353">
        <v>26461.127660158341</v>
      </c>
      <c r="AL47" s="353">
        <v>27338.308729922264</v>
      </c>
      <c r="AM47" s="381">
        <v>27655.723763168426</v>
      </c>
      <c r="AN47" s="353">
        <v>28596.488134003699</v>
      </c>
      <c r="AO47" s="353">
        <v>28445.462875939851</v>
      </c>
      <c r="AP47" s="353">
        <v>28278.476421099931</v>
      </c>
      <c r="AQ47" s="353">
        <v>28031.386953072553</v>
      </c>
      <c r="AR47" s="353">
        <v>28380.41448869036</v>
      </c>
      <c r="AS47" s="353">
        <v>28499.96152204262</v>
      </c>
      <c r="AT47" s="353">
        <v>28889.866037440097</v>
      </c>
      <c r="AU47" s="353">
        <v>28877.415319287931</v>
      </c>
      <c r="AV47" s="353">
        <v>27479.810195517304</v>
      </c>
      <c r="AW47" s="381">
        <v>25461.568992313631</v>
      </c>
      <c r="AX47" s="353">
        <v>25653.138059623761</v>
      </c>
      <c r="AY47" s="353">
        <v>25656.118360689161</v>
      </c>
      <c r="AZ47" s="353">
        <v>25227.034749999999</v>
      </c>
      <c r="BA47" s="353">
        <v>26027.470796686033</v>
      </c>
      <c r="BB47" s="353">
        <v>26500.214612136286</v>
      </c>
      <c r="BC47" s="353">
        <v>26735.974974229754</v>
      </c>
      <c r="BD47" s="353">
        <v>26484.561334012411</v>
      </c>
      <c r="BE47" s="353">
        <v>27456.253259964858</v>
      </c>
      <c r="BF47" s="353">
        <v>27811</v>
      </c>
      <c r="BG47" s="353">
        <v>28354.923837389724</v>
      </c>
      <c r="BH47" s="382"/>
    </row>
    <row r="48" spans="1:60" s="87" customFormat="1" ht="15" customHeight="1" x14ac:dyDescent="0.2">
      <c r="A48" s="473">
        <v>39</v>
      </c>
      <c r="B48" s="316">
        <v>19630.942323064621</v>
      </c>
      <c r="C48" s="316">
        <f t="shared" si="0"/>
        <v>20364.550580678955</v>
      </c>
      <c r="D48" s="354">
        <v>21098.15883829329</v>
      </c>
      <c r="E48" s="354">
        <f t="shared" si="1"/>
        <v>22479.407414131259</v>
      </c>
      <c r="F48" s="354">
        <v>23860.655989969226</v>
      </c>
      <c r="G48" s="316">
        <v>24656.230138958093</v>
      </c>
      <c r="H48" s="354">
        <v>25004.530885162385</v>
      </c>
      <c r="I48" s="368">
        <v>25943.892120169938</v>
      </c>
      <c r="J48" s="316">
        <v>25327.470223801749</v>
      </c>
      <c r="K48" s="316">
        <v>24785.966127262753</v>
      </c>
      <c r="L48" s="316">
        <v>25600.328368017526</v>
      </c>
      <c r="M48" s="316">
        <v>26621.931912595548</v>
      </c>
      <c r="N48" s="316">
        <v>26122.222116009638</v>
      </c>
      <c r="O48" s="354">
        <v>24167.349389130741</v>
      </c>
      <c r="P48" s="354">
        <v>25122.345950264655</v>
      </c>
      <c r="Q48" s="354">
        <v>25713.170731707316</v>
      </c>
      <c r="R48" s="354">
        <v>26819.267483185013</v>
      </c>
      <c r="S48" s="383">
        <v>26935.162332374181</v>
      </c>
      <c r="T48" s="354">
        <v>25667.856786862369</v>
      </c>
      <c r="U48" s="354">
        <v>25312.200045542522</v>
      </c>
      <c r="V48" s="354">
        <v>23645.761016403991</v>
      </c>
      <c r="W48" s="354">
        <v>23195.054741901688</v>
      </c>
      <c r="X48" s="354">
        <v>24955.885905774896</v>
      </c>
      <c r="Y48" s="354">
        <v>25212.56171895899</v>
      </c>
      <c r="Z48" s="354">
        <v>25162.026381815456</v>
      </c>
      <c r="AA48" s="354">
        <v>25351.55434742949</v>
      </c>
      <c r="AB48" s="354">
        <v>25876.732509418682</v>
      </c>
      <c r="AC48" s="383">
        <v>26174.92816699062</v>
      </c>
      <c r="AD48" s="354">
        <v>26039.707062339603</v>
      </c>
      <c r="AE48" s="354">
        <v>25259.275930163305</v>
      </c>
      <c r="AF48" s="354">
        <v>24410.409647019289</v>
      </c>
      <c r="AG48" s="354">
        <v>25044.523486733309</v>
      </c>
      <c r="AH48" s="354">
        <v>25958.18030731551</v>
      </c>
      <c r="AI48" s="354">
        <v>26157.99287377005</v>
      </c>
      <c r="AJ48" s="354">
        <v>26584.809804278178</v>
      </c>
      <c r="AK48" s="354">
        <v>27352.136153455634</v>
      </c>
      <c r="AL48" s="354">
        <v>28292.808310084241</v>
      </c>
      <c r="AM48" s="383">
        <v>28574.872049606616</v>
      </c>
      <c r="AN48" s="354">
        <v>29553.457225102247</v>
      </c>
      <c r="AO48" s="354">
        <v>29325.103383458645</v>
      </c>
      <c r="AP48" s="354">
        <v>29187.249606810292</v>
      </c>
      <c r="AQ48" s="354">
        <v>28930.782510526635</v>
      </c>
      <c r="AR48" s="354">
        <v>29353.284249667362</v>
      </c>
      <c r="AS48" s="354">
        <v>29443.524915486945</v>
      </c>
      <c r="AT48" s="354">
        <v>29847.691958887543</v>
      </c>
      <c r="AU48" s="354">
        <v>29730.441668027659</v>
      </c>
      <c r="AV48" s="354">
        <v>28361.369795726598</v>
      </c>
      <c r="AW48" s="383">
        <v>26312.16254506624</v>
      </c>
      <c r="AX48" s="354">
        <v>26530.405199891673</v>
      </c>
      <c r="AY48" s="354">
        <v>26540.695228871442</v>
      </c>
      <c r="AZ48" s="354">
        <v>26059.255399999998</v>
      </c>
      <c r="BA48" s="354">
        <v>26902.051250588971</v>
      </c>
      <c r="BB48" s="354">
        <v>27408.341624727636</v>
      </c>
      <c r="BC48" s="354">
        <v>27693.173223762071</v>
      </c>
      <c r="BD48" s="354">
        <v>27449.251551506233</v>
      </c>
      <c r="BE48" s="354">
        <v>28270.994081198558</v>
      </c>
      <c r="BF48" s="354">
        <v>28718</v>
      </c>
      <c r="BG48" s="354">
        <v>29301.103249545595</v>
      </c>
      <c r="BH48" s="384"/>
    </row>
    <row r="49" spans="1:60" s="87" customFormat="1" ht="15" customHeight="1" x14ac:dyDescent="0.2">
      <c r="A49" s="472">
        <v>40</v>
      </c>
      <c r="B49" s="317">
        <v>20162.42913361618</v>
      </c>
      <c r="C49" s="317">
        <f t="shared" si="0"/>
        <v>20888.557700547783</v>
      </c>
      <c r="D49" s="353">
        <v>21614.686267479381</v>
      </c>
      <c r="E49" s="353">
        <f t="shared" si="1"/>
        <v>23021.876930616472</v>
      </c>
      <c r="F49" s="353">
        <v>24429.067593753563</v>
      </c>
      <c r="G49" s="317">
        <v>25202.237723523227</v>
      </c>
      <c r="H49" s="353">
        <v>25633.760613457864</v>
      </c>
      <c r="I49" s="367">
        <v>26571.61212826219</v>
      </c>
      <c r="J49" s="317">
        <v>25923.535923542408</v>
      </c>
      <c r="K49" s="317">
        <v>25322.919409398426</v>
      </c>
      <c r="L49" s="317">
        <v>26241.186199342828</v>
      </c>
      <c r="M49" s="317">
        <v>27321.661058491194</v>
      </c>
      <c r="N49" s="317">
        <v>26745.087752839067</v>
      </c>
      <c r="O49" s="353">
        <v>24774.256424659456</v>
      </c>
      <c r="P49" s="353">
        <v>25797.439828223309</v>
      </c>
      <c r="Q49" s="353">
        <v>26374.088269454125</v>
      </c>
      <c r="R49" s="353">
        <v>27483.239639322117</v>
      </c>
      <c r="S49" s="381">
        <v>27615.00895814105</v>
      </c>
      <c r="T49" s="353">
        <v>26399.646141194647</v>
      </c>
      <c r="U49" s="353">
        <v>26023.798132756459</v>
      </c>
      <c r="V49" s="353">
        <v>24334.864693899432</v>
      </c>
      <c r="W49" s="353">
        <v>23880.207978144321</v>
      </c>
      <c r="X49" s="353">
        <v>25643.810422886065</v>
      </c>
      <c r="Y49" s="353">
        <v>25970.611361638701</v>
      </c>
      <c r="Z49" s="353">
        <v>25940.105040443377</v>
      </c>
      <c r="AA49" s="353">
        <v>26119.783267048566</v>
      </c>
      <c r="AB49" s="353">
        <v>26672.699552832648</v>
      </c>
      <c r="AC49" s="381">
        <v>27012.151271866813</v>
      </c>
      <c r="AD49" s="353">
        <v>26896.477682487086</v>
      </c>
      <c r="AE49" s="353">
        <v>26019.971946211954</v>
      </c>
      <c r="AF49" s="353">
        <v>25258.392952604969</v>
      </c>
      <c r="AG49" s="353">
        <v>25863.38200020857</v>
      </c>
      <c r="AH49" s="353">
        <v>26769.171501880635</v>
      </c>
      <c r="AI49" s="353">
        <v>26958.763906145126</v>
      </c>
      <c r="AJ49" s="353">
        <v>27373.920382210159</v>
      </c>
      <c r="AK49" s="353">
        <v>28234.02169289664</v>
      </c>
      <c r="AL49" s="353">
        <v>29232.300035212225</v>
      </c>
      <c r="AM49" s="381">
        <v>29465.943459127888</v>
      </c>
      <c r="AN49" s="353">
        <v>30503.209354729464</v>
      </c>
      <c r="AO49" s="353">
        <v>30234.299812030076</v>
      </c>
      <c r="AP49" s="353">
        <v>30118.154255186357</v>
      </c>
      <c r="AQ49" s="353">
        <v>29919.441386464878</v>
      </c>
      <c r="AR49" s="353">
        <v>30297.191717354111</v>
      </c>
      <c r="AS49" s="353">
        <v>30376.859979463039</v>
      </c>
      <c r="AT49" s="353">
        <v>30744.723229880423</v>
      </c>
      <c r="AU49" s="353">
        <v>30672.752245631229</v>
      </c>
      <c r="AV49" s="353">
        <v>29258.312315134172</v>
      </c>
      <c r="AW49" s="381">
        <v>27234.22470211349</v>
      </c>
      <c r="AX49" s="353">
        <v>27482.701766629863</v>
      </c>
      <c r="AY49" s="353">
        <v>27463.68284228769</v>
      </c>
      <c r="AZ49" s="353">
        <v>26902.557549999998</v>
      </c>
      <c r="BA49" s="353">
        <v>27828.845462933874</v>
      </c>
      <c r="BB49" s="353">
        <v>28351.725333101946</v>
      </c>
      <c r="BC49" s="353">
        <v>28650.371473294388</v>
      </c>
      <c r="BD49" s="353">
        <v>28407.670760002264</v>
      </c>
      <c r="BE49" s="353">
        <v>29123.653657634331</v>
      </c>
      <c r="BF49" s="353">
        <v>29662</v>
      </c>
      <c r="BG49" s="353">
        <v>30223.70186638294</v>
      </c>
      <c r="BH49" s="382"/>
    </row>
    <row r="50" spans="1:60" s="87" customFormat="1" ht="15" customHeight="1" x14ac:dyDescent="0.2">
      <c r="A50" s="472">
        <v>41</v>
      </c>
      <c r="B50" s="317">
        <v>20700.72987763635</v>
      </c>
      <c r="C50" s="317">
        <f t="shared" si="0"/>
        <v>21432.527153470975</v>
      </c>
      <c r="D50" s="353">
        <v>22164.324429305601</v>
      </c>
      <c r="E50" s="353">
        <f t="shared" si="1"/>
        <v>23584.059655664998</v>
      </c>
      <c r="F50" s="353">
        <v>25003.794882024395</v>
      </c>
      <c r="G50" s="317">
        <v>25778.919891490896</v>
      </c>
      <c r="H50" s="353">
        <v>26251.229038420715</v>
      </c>
      <c r="I50" s="367">
        <v>27120.867135342909</v>
      </c>
      <c r="J50" s="317">
        <v>26599.431850926903</v>
      </c>
      <c r="K50" s="317">
        <v>25915.594258548179</v>
      </c>
      <c r="L50" s="317">
        <v>26925.738882803944</v>
      </c>
      <c r="M50" s="317">
        <v>27979.958873379863</v>
      </c>
      <c r="N50" s="317">
        <v>27418.799564103549</v>
      </c>
      <c r="O50" s="353">
        <v>25447.300765341944</v>
      </c>
      <c r="P50" s="353">
        <v>26487.289856519856</v>
      </c>
      <c r="Q50" s="353">
        <v>27035.005807200931</v>
      </c>
      <c r="R50" s="353">
        <v>28176.504684700565</v>
      </c>
      <c r="S50" s="381">
        <v>28309.896438460288</v>
      </c>
      <c r="T50" s="353">
        <v>27103.820802910614</v>
      </c>
      <c r="U50" s="353">
        <v>26715.209040191276</v>
      </c>
      <c r="V50" s="353">
        <v>25021.592151817305</v>
      </c>
      <c r="W50" s="353">
        <v>24581.29501057864</v>
      </c>
      <c r="X50" s="353">
        <v>26336.116624819595</v>
      </c>
      <c r="Y50" s="353">
        <v>26787.949803187217</v>
      </c>
      <c r="Z50" s="353">
        <v>26718.183699071298</v>
      </c>
      <c r="AA50" s="353">
        <v>26948.661838216514</v>
      </c>
      <c r="AB50" s="353">
        <v>27423.795905073766</v>
      </c>
      <c r="AC50" s="381">
        <v>27800.67683596721</v>
      </c>
      <c r="AD50" s="353">
        <v>27701.050092583569</v>
      </c>
      <c r="AE50" s="353">
        <v>26799.77220010657</v>
      </c>
      <c r="AF50" s="353">
        <v>26067.446884880326</v>
      </c>
      <c r="AG50" s="353">
        <v>26698.749757907124</v>
      </c>
      <c r="AH50" s="353">
        <v>27610.85758229583</v>
      </c>
      <c r="AI50" s="353">
        <v>27791.185967467834</v>
      </c>
      <c r="AJ50" s="353">
        <v>28152.178751801228</v>
      </c>
      <c r="AK50" s="353">
        <v>29030.759663012308</v>
      </c>
      <c r="AL50" s="353">
        <v>30165.788618326609</v>
      </c>
      <c r="AM50" s="381">
        <v>30376.225363381789</v>
      </c>
      <c r="AN50" s="353">
        <v>31418.320069294292</v>
      </c>
      <c r="AO50" s="353">
        <v>31129.421992481202</v>
      </c>
      <c r="AP50" s="353">
        <v>31126.519022892375</v>
      </c>
      <c r="AQ50" s="353">
        <v>30856.706230548603</v>
      </c>
      <c r="AR50" s="353">
        <v>31295.074367990874</v>
      </c>
      <c r="AS50" s="353">
        <v>31345.994196577944</v>
      </c>
      <c r="AT50" s="353">
        <v>31693.864201262928</v>
      </c>
      <c r="AU50" s="353">
        <v>31628.334803201047</v>
      </c>
      <c r="AV50" s="353">
        <v>30213.236606904506</v>
      </c>
      <c r="AW50" s="381">
        <v>28141.055845130733</v>
      </c>
      <c r="AX50" s="353">
        <v>28410.758057123814</v>
      </c>
      <c r="AY50" s="353">
        <v>28357.297532877965</v>
      </c>
      <c r="AZ50" s="353">
        <v>27758.049349999998</v>
      </c>
      <c r="BA50" s="353">
        <v>28801.3267139155</v>
      </c>
      <c r="BB50" s="353">
        <v>29270.53619290025</v>
      </c>
      <c r="BC50" s="353">
        <v>29566.320295498794</v>
      </c>
      <c r="BD50" s="353">
        <v>29339.960764340824</v>
      </c>
      <c r="BE50" s="353">
        <v>29996.809858503653</v>
      </c>
      <c r="BF50" s="353">
        <v>30587</v>
      </c>
      <c r="BG50" s="353">
        <v>31139.422751252383</v>
      </c>
      <c r="BH50" s="382"/>
    </row>
    <row r="51" spans="1:60" s="87" customFormat="1" ht="15" customHeight="1" x14ac:dyDescent="0.2">
      <c r="A51" s="472">
        <v>42</v>
      </c>
      <c r="B51" s="317">
        <v>21252.658488593737</v>
      </c>
      <c r="C51" s="317">
        <f t="shared" si="0"/>
        <v>21986.621613126794</v>
      </c>
      <c r="D51" s="353">
        <v>22720.58473765985</v>
      </c>
      <c r="E51" s="353">
        <f t="shared" si="1"/>
        <v>24152.711296220783</v>
      </c>
      <c r="F51" s="353">
        <v>25584.837854781716</v>
      </c>
      <c r="G51" s="317">
        <v>26331.062392736534</v>
      </c>
      <c r="H51" s="353">
        <v>26756.965081723625</v>
      </c>
      <c r="I51" s="367">
        <v>27714.959285858789</v>
      </c>
      <c r="J51" s="317">
        <v>27147.599414081262</v>
      </c>
      <c r="K51" s="317">
        <v>26477.875525690251</v>
      </c>
      <c r="L51" s="317">
        <v>27571.451697699893</v>
      </c>
      <c r="M51" s="317">
        <v>28665.877575606515</v>
      </c>
      <c r="N51" s="317">
        <v>28130.646006194322</v>
      </c>
      <c r="O51" s="353">
        <v>26151.468543743857</v>
      </c>
      <c r="P51" s="353">
        <v>27195.58507273877</v>
      </c>
      <c r="Q51" s="353">
        <v>27699.401858304296</v>
      </c>
      <c r="R51" s="353">
        <v>28830.712544423888</v>
      </c>
      <c r="S51" s="381">
        <v>29019.824773331886</v>
      </c>
      <c r="T51" s="353">
        <v>27816.279872411473</v>
      </c>
      <c r="U51" s="353">
        <v>27421.760332460432</v>
      </c>
      <c r="V51" s="353">
        <v>25751.091562131449</v>
      </c>
      <c r="W51" s="353">
        <v>25316.525891995148</v>
      </c>
      <c r="X51" s="353">
        <v>27098.529783910955</v>
      </c>
      <c r="Y51" s="353">
        <v>27543.881988764471</v>
      </c>
      <c r="Z51" s="353">
        <v>27546.059391851406</v>
      </c>
      <c r="AA51" s="353">
        <v>27704.760827525814</v>
      </c>
      <c r="AB51" s="353">
        <v>28200.253952325624</v>
      </c>
      <c r="AC51" s="381">
        <v>28564.85362967971</v>
      </c>
      <c r="AD51" s="353">
        <v>28482.22330507098</v>
      </c>
      <c r="AE51" s="353">
        <v>27574.362207315924</v>
      </c>
      <c r="AF51" s="353">
        <v>26905.274701776358</v>
      </c>
      <c r="AG51" s="353">
        <v>27529.164742338689</v>
      </c>
      <c r="AH51" s="353">
        <v>28491.316150100596</v>
      </c>
      <c r="AI51" s="353">
        <v>28677.414778001516</v>
      </c>
      <c r="AJ51" s="353">
        <v>29018.80510359686</v>
      </c>
      <c r="AK51" s="353">
        <v>29947.616525569079</v>
      </c>
      <c r="AL51" s="353">
        <v>31102.278772447793</v>
      </c>
      <c r="AM51" s="381">
        <v>31299.806840912126</v>
      </c>
      <c r="AN51" s="353">
        <v>32316.110076327921</v>
      </c>
      <c r="AO51" s="353">
        <v>32031.581296992481</v>
      </c>
      <c r="AP51" s="353">
        <v>32076.78870110093</v>
      </c>
      <c r="AQ51" s="353">
        <v>31776.388905839991</v>
      </c>
      <c r="AR51" s="353">
        <v>32254.779450199578</v>
      </c>
      <c r="AS51" s="353">
        <v>32403.347755356339</v>
      </c>
      <c r="AT51" s="353">
        <v>32616.950322450622</v>
      </c>
      <c r="AU51" s="353">
        <v>32512.731286406448</v>
      </c>
      <c r="AV51" s="353">
        <v>31136.211758801481</v>
      </c>
      <c r="AW51" s="381">
        <v>29039.685672901051</v>
      </c>
      <c r="AX51" s="353">
        <v>29353.820232911818</v>
      </c>
      <c r="AY51" s="353">
        <v>29302.879702314196</v>
      </c>
      <c r="AZ51" s="353">
        <v>28713.274649999999</v>
      </c>
      <c r="BA51" s="353">
        <v>29833.636229778542</v>
      </c>
      <c r="BB51" s="353">
        <v>30217.125055436645</v>
      </c>
      <c r="BC51" s="353">
        <v>30490.73053869354</v>
      </c>
      <c r="BD51" s="353">
        <v>30272.25076867938</v>
      </c>
      <c r="BE51" s="353">
        <v>30999.094793304357</v>
      </c>
      <c r="BF51" s="353">
        <v>31539</v>
      </c>
      <c r="BG51" s="353">
        <v>32094.444961652702</v>
      </c>
      <c r="BH51" s="382"/>
    </row>
    <row r="52" spans="1:60" s="87" customFormat="1" ht="15" customHeight="1" x14ac:dyDescent="0.2">
      <c r="A52" s="472">
        <v>43</v>
      </c>
      <c r="B52" s="317">
        <v>21750.075631802247</v>
      </c>
      <c r="C52" s="317">
        <f t="shared" si="0"/>
        <v>22490.28282606008</v>
      </c>
      <c r="D52" s="353">
        <v>23230.49002031791</v>
      </c>
      <c r="E52" s="353">
        <f t="shared" si="1"/>
        <v>24685.55405495549</v>
      </c>
      <c r="F52" s="353">
        <v>26140.61808959307</v>
      </c>
      <c r="G52" s="317">
        <v>26827.990643857611</v>
      </c>
      <c r="H52" s="353">
        <v>27339.1495966886</v>
      </c>
      <c r="I52" s="367">
        <v>28275.423578798302</v>
      </c>
      <c r="J52" s="317">
        <v>27770.275189703199</v>
      </c>
      <c r="K52" s="317">
        <v>27065.484777838723</v>
      </c>
      <c r="L52" s="317">
        <v>28149.194742606793</v>
      </c>
      <c r="M52" s="317">
        <v>29209.088359920243</v>
      </c>
      <c r="N52" s="317">
        <v>28787.409092647118</v>
      </c>
      <c r="O52" s="353">
        <v>26793.389446706922</v>
      </c>
      <c r="P52" s="353">
        <v>27907.569326542161</v>
      </c>
      <c r="Q52" s="353">
        <v>28388.147502903601</v>
      </c>
      <c r="R52" s="353">
        <v>29462.137045848387</v>
      </c>
      <c r="S52" s="381">
        <v>29702.67957000923</v>
      </c>
      <c r="T52" s="353">
        <v>28506.647187819282</v>
      </c>
      <c r="U52" s="353">
        <v>28198.966753956505</v>
      </c>
      <c r="V52" s="353">
        <v>26454.452557092314</v>
      </c>
      <c r="W52" s="353">
        <v>26008.507898034219</v>
      </c>
      <c r="X52" s="353">
        <v>27970.485063561417</v>
      </c>
      <c r="Y52" s="353">
        <v>28369.690258722814</v>
      </c>
      <c r="Z52" s="353">
        <v>28361.485826093467</v>
      </c>
      <c r="AA52" s="353">
        <v>28527.574433538877</v>
      </c>
      <c r="AB52" s="353">
        <v>29041.091686912434</v>
      </c>
      <c r="AC52" s="381">
        <v>29381.473928843068</v>
      </c>
      <c r="AD52" s="353">
        <v>29265.196455836012</v>
      </c>
      <c r="AE52" s="353">
        <v>28373.266699056516</v>
      </c>
      <c r="AF52" s="353">
        <v>27771.876403293059</v>
      </c>
      <c r="AG52" s="353">
        <v>28367.834348881901</v>
      </c>
      <c r="AH52" s="353">
        <v>29276.459019739337</v>
      </c>
      <c r="AI52" s="353">
        <v>29517.749596561131</v>
      </c>
      <c r="AJ52" s="353">
        <v>29876.129562528855</v>
      </c>
      <c r="AK52" s="353">
        <v>30908.5676650979</v>
      </c>
      <c r="AL52" s="353">
        <v>32058.279138113168</v>
      </c>
      <c r="AM52" s="381">
        <v>32236.687891718899</v>
      </c>
      <c r="AN52" s="353">
        <v>33283.182913486336</v>
      </c>
      <c r="AO52" s="353">
        <v>33022.408364661656</v>
      </c>
      <c r="AP52" s="353">
        <v>33103.135282222829</v>
      </c>
      <c r="AQ52" s="353">
        <v>32719.063648013664</v>
      </c>
      <c r="AR52" s="353">
        <v>33246.079761452194</v>
      </c>
      <c r="AS52" s="353">
        <v>33455.587149400621</v>
      </c>
      <c r="AT52" s="353">
        <v>33531.351493573377</v>
      </c>
      <c r="AU52" s="353">
        <v>33428.497904077522</v>
      </c>
      <c r="AV52" s="353">
        <v>32056.820307744878</v>
      </c>
      <c r="AW52" s="381">
        <v>30013.29895435755</v>
      </c>
      <c r="AX52" s="353">
        <v>30353.443053269726</v>
      </c>
      <c r="AY52" s="353">
        <v>30370.472474258331</v>
      </c>
      <c r="AZ52" s="353">
        <v>29681.797749999998</v>
      </c>
      <c r="BA52" s="353">
        <v>30910.544997644098</v>
      </c>
      <c r="BB52" s="353">
        <v>31226.748616494089</v>
      </c>
      <c r="BC52" s="353">
        <v>31526.196932386512</v>
      </c>
      <c r="BD52" s="353">
        <v>31267.250862995868</v>
      </c>
      <c r="BE52" s="353">
        <v>31992.156247109961</v>
      </c>
      <c r="BF52" s="353">
        <v>32541</v>
      </c>
      <c r="BG52" s="353">
        <v>33126.104756838235</v>
      </c>
      <c r="BH52" s="382"/>
    </row>
    <row r="53" spans="1:60" s="87" customFormat="1" ht="15" customHeight="1" x14ac:dyDescent="0.2">
      <c r="A53" s="472">
        <v>44</v>
      </c>
      <c r="B53" s="317">
        <v>22213.42310766771</v>
      </c>
      <c r="C53" s="317">
        <f t="shared" si="0"/>
        <v>22986.842425113882</v>
      </c>
      <c r="D53" s="353">
        <v>23760.261742560055</v>
      </c>
      <c r="E53" s="353">
        <f t="shared" si="1"/>
        <v>25225.172191238991</v>
      </c>
      <c r="F53" s="353">
        <v>26690.082639917931</v>
      </c>
      <c r="G53" s="317">
        <v>27367.863311742236</v>
      </c>
      <c r="H53" s="353">
        <v>27897.811504988324</v>
      </c>
      <c r="I53" s="367">
        <v>28785.446085373256</v>
      </c>
      <c r="J53" s="317">
        <v>28297.15469215253</v>
      </c>
      <c r="K53" s="317">
        <v>27688.553208996156</v>
      </c>
      <c r="L53" s="317">
        <v>28746.357721796277</v>
      </c>
      <c r="M53" s="317">
        <v>29830.558325024929</v>
      </c>
      <c r="N53" s="317">
        <v>29401.800367070704</v>
      </c>
      <c r="O53" s="353">
        <v>27427.529490240133</v>
      </c>
      <c r="P53" s="353">
        <v>28608.486467592127</v>
      </c>
      <c r="Q53" s="353">
        <v>29080.371660859466</v>
      </c>
      <c r="R53" s="353">
        <v>30148.892560284316</v>
      </c>
      <c r="S53" s="381">
        <v>30388.542537597048</v>
      </c>
      <c r="T53" s="353">
        <v>29216.344788058512</v>
      </c>
      <c r="U53" s="353">
        <v>28918.135033587609</v>
      </c>
      <c r="V53" s="353">
        <v>27129.298917122334</v>
      </c>
      <c r="W53" s="353">
        <v>26775.606371834107</v>
      </c>
      <c r="X53" s="353">
        <v>28778.905913287599</v>
      </c>
      <c r="Y53" s="353">
        <v>29136.209729812355</v>
      </c>
      <c r="Z53" s="353">
        <v>29158.23837252846</v>
      </c>
      <c r="AA53" s="353">
        <v>29382.734520378006</v>
      </c>
      <c r="AB53" s="353">
        <v>29840.960529558819</v>
      </c>
      <c r="AC53" s="381">
        <v>30235.553874757035</v>
      </c>
      <c r="AD53" s="353">
        <v>30112.967384595391</v>
      </c>
      <c r="AE53" s="353">
        <v>29229.483904335015</v>
      </c>
      <c r="AF53" s="353">
        <v>28636.785523361486</v>
      </c>
      <c r="AG53" s="353">
        <v>29229.616897337721</v>
      </c>
      <c r="AH53" s="353">
        <v>30129.453742309826</v>
      </c>
      <c r="AI53" s="353">
        <v>30380.240135384091</v>
      </c>
      <c r="AJ53" s="353">
        <v>30747.406860756306</v>
      </c>
      <c r="AK53" s="353">
        <v>31804.137635323335</v>
      </c>
      <c r="AL53" s="353">
        <v>33036.791286329535</v>
      </c>
      <c r="AM53" s="381">
        <v>33257.799573276439</v>
      </c>
      <c r="AN53" s="353">
        <v>34254.585927527551</v>
      </c>
      <c r="AO53" s="353">
        <v>33987.901785714283</v>
      </c>
      <c r="AP53" s="353">
        <v>34093.518236512966</v>
      </c>
      <c r="AQ53" s="353">
        <v>33753.706657716481</v>
      </c>
      <c r="AR53" s="353">
        <v>34297.937595038966</v>
      </c>
      <c r="AS53" s="353">
        <v>34400.429084028474</v>
      </c>
      <c r="AT53" s="353">
        <v>34501.58448654216</v>
      </c>
      <c r="AU53" s="353">
        <v>34417.863683379612</v>
      </c>
      <c r="AV53" s="353">
        <v>33014.11120246879</v>
      </c>
      <c r="AW53" s="381">
        <v>30981.054153494817</v>
      </c>
      <c r="AX53" s="353">
        <v>31390.00343742839</v>
      </c>
      <c r="AY53" s="353">
        <v>31399.654500968492</v>
      </c>
      <c r="AZ53" s="353">
        <v>30700.187599999997</v>
      </c>
      <c r="BA53" s="353">
        <v>32010.297284828015</v>
      </c>
      <c r="BB53" s="353">
        <v>32268.423719172402</v>
      </c>
      <c r="BC53" s="353">
        <v>32601.855075783602</v>
      </c>
      <c r="BD53" s="353">
        <v>32347.954746948861</v>
      </c>
      <c r="BE53" s="353">
        <v>33073.353185979839</v>
      </c>
      <c r="BF53" s="353">
        <v>33643</v>
      </c>
      <c r="BG53" s="353">
        <v>34254.052799574412</v>
      </c>
      <c r="BH53" s="382"/>
    </row>
    <row r="54" spans="1:60" s="87" customFormat="1" ht="15" customHeight="1" x14ac:dyDescent="0.2">
      <c r="A54" s="472">
        <v>45</v>
      </c>
      <c r="B54" s="317">
        <v>22717.654184344829</v>
      </c>
      <c r="C54" s="317">
        <f t="shared" si="0"/>
        <v>23500.532751309496</v>
      </c>
      <c r="D54" s="353">
        <v>24283.411318274168</v>
      </c>
      <c r="E54" s="353">
        <f t="shared" si="1"/>
        <v>25764.637096501727</v>
      </c>
      <c r="F54" s="353">
        <v>27245.862874729282</v>
      </c>
      <c r="G54" s="317">
        <v>27901.601062946356</v>
      </c>
      <c r="H54" s="353">
        <v>28432.950806622797</v>
      </c>
      <c r="I54" s="367">
        <v>29357.119664171554</v>
      </c>
      <c r="J54" s="317">
        <v>28909.186437421959</v>
      </c>
      <c r="K54" s="317">
        <v>28306.556043152312</v>
      </c>
      <c r="L54" s="317">
        <v>29382.360569550932</v>
      </c>
      <c r="M54" s="317">
        <v>30498.063102359589</v>
      </c>
      <c r="N54" s="317">
        <v>29961.10828585631</v>
      </c>
      <c r="O54" s="353">
        <v>28077.231252633057</v>
      </c>
      <c r="P54" s="353">
        <v>29290.958420719729</v>
      </c>
      <c r="Q54" s="353">
        <v>29810.859465737514</v>
      </c>
      <c r="R54" s="353">
        <v>30829.138543777721</v>
      </c>
      <c r="S54" s="381">
        <v>31065.380992453447</v>
      </c>
      <c r="T54" s="353">
        <v>29975.748835007103</v>
      </c>
      <c r="U54" s="353">
        <v>29644.873505635886</v>
      </c>
      <c r="V54" s="353">
        <v>27820.77881419535</v>
      </c>
      <c r="W54" s="353">
        <v>27622.373826592444</v>
      </c>
      <c r="X54" s="353">
        <v>29593.899290247326</v>
      </c>
      <c r="Y54" s="353">
        <v>29894.259372492066</v>
      </c>
      <c r="Z54" s="353">
        <v>30017.237211653683</v>
      </c>
      <c r="AA54" s="353">
        <v>30199.483161236181</v>
      </c>
      <c r="AB54" s="353">
        <v>30683.74916376184</v>
      </c>
      <c r="AC54" s="381">
        <v>31119.601538071496</v>
      </c>
      <c r="AD54" s="353">
        <v>30984.137510963843</v>
      </c>
      <c r="AE54" s="353">
        <v>30056.176378397016</v>
      </c>
      <c r="AF54" s="353">
        <v>29576.168227154005</v>
      </c>
      <c r="AG54" s="353">
        <v>30121.116085395464</v>
      </c>
      <c r="AH54" s="353">
        <v>30979.217424264516</v>
      </c>
      <c r="AI54" s="353">
        <v>31329.771003813035</v>
      </c>
      <c r="AJ54" s="353">
        <v>31680.696778074678</v>
      </c>
      <c r="AK54" s="353">
        <v>32781.814190255347</v>
      </c>
      <c r="AL54" s="353">
        <v>34001.796365015303</v>
      </c>
      <c r="AM54" s="381">
        <v>34246.401186824914</v>
      </c>
      <c r="AN54" s="353">
        <v>35260.630356631147</v>
      </c>
      <c r="AO54" s="353">
        <v>34985.765977443611</v>
      </c>
      <c r="AP54" s="353">
        <v>35099.11657138577</v>
      </c>
      <c r="AQ54" s="353">
        <v>34781.587294806857</v>
      </c>
      <c r="AR54" s="353">
        <v>35394.555336437938</v>
      </c>
      <c r="AS54" s="353">
        <v>35414.312242566892</v>
      </c>
      <c r="AT54" s="353">
        <v>35588.443951811547</v>
      </c>
      <c r="AU54" s="353">
        <v>35483.241711579292</v>
      </c>
      <c r="AV54" s="353">
        <v>33966.668891285546</v>
      </c>
      <c r="AW54" s="381">
        <v>32044.881902667501</v>
      </c>
      <c r="AX54" s="353">
        <v>32447.341201224979</v>
      </c>
      <c r="AY54" s="353">
        <v>32409.631155061674</v>
      </c>
      <c r="AZ54" s="353">
        <v>31713.036700000001</v>
      </c>
      <c r="BA54" s="353">
        <v>33131.805304696085</v>
      </c>
      <c r="BB54" s="353">
        <v>33369.928366209671</v>
      </c>
      <c r="BC54" s="353">
        <v>33701.839804527925</v>
      </c>
      <c r="BD54" s="353">
        <v>33454.787835059324</v>
      </c>
      <c r="BE54" s="353">
        <v>34145.32664385462</v>
      </c>
      <c r="BF54" s="353">
        <v>34739</v>
      </c>
      <c r="BG54" s="353">
        <v>35418.35456842665</v>
      </c>
      <c r="BH54" s="382"/>
    </row>
    <row r="55" spans="1:60" s="87" customFormat="1" ht="15" customHeight="1" x14ac:dyDescent="0.2">
      <c r="A55" s="472">
        <v>46</v>
      </c>
      <c r="B55" s="317">
        <v>23228.699194490557</v>
      </c>
      <c r="C55" s="317">
        <f t="shared" si="0"/>
        <v>23997.763604655338</v>
      </c>
      <c r="D55" s="353">
        <v>24766.828014820123</v>
      </c>
      <c r="E55" s="353">
        <f t="shared" si="1"/>
        <v>26274.762035450643</v>
      </c>
      <c r="F55" s="353">
        <v>27782.69605608116</v>
      </c>
      <c r="G55" s="317">
        <v>28410.799147428446</v>
      </c>
      <c r="H55" s="353">
        <v>28991.612714922521</v>
      </c>
      <c r="I55" s="367">
        <v>29956.816457616831</v>
      </c>
      <c r="J55" s="317">
        <v>29473.32004610508</v>
      </c>
      <c r="K55" s="317">
        <v>28970.149250319981</v>
      </c>
      <c r="L55" s="317">
        <v>30018.363417305587</v>
      </c>
      <c r="M55" s="317">
        <v>31114.92958624128</v>
      </c>
      <c r="N55" s="317">
        <v>30588.211103888658</v>
      </c>
      <c r="O55" s="353">
        <v>28719.152155596123</v>
      </c>
      <c r="P55" s="353">
        <v>29966.052298678384</v>
      </c>
      <c r="Q55" s="353">
        <v>30548.304297328687</v>
      </c>
      <c r="R55" s="353">
        <v>31590.753664052634</v>
      </c>
      <c r="S55" s="381">
        <v>31784.333840056464</v>
      </c>
      <c r="T55" s="353">
        <v>30721.345535647539</v>
      </c>
      <c r="U55" s="353">
        <v>30384.22896504611</v>
      </c>
      <c r="V55" s="353">
        <v>28519.387370001074</v>
      </c>
      <c r="W55" s="353">
        <v>28373.538504200642</v>
      </c>
      <c r="X55" s="353">
        <v>30411.083509618235</v>
      </c>
      <c r="Y55" s="353">
        <v>30701.010528528295</v>
      </c>
      <c r="Z55" s="353">
        <v>30849.262657279807</v>
      </c>
      <c r="AA55" s="353">
        <v>31054.64324807531</v>
      </c>
      <c r="AB55" s="353">
        <v>31581.162987218762</v>
      </c>
      <c r="AC55" s="381">
        <v>31971.808501647934</v>
      </c>
      <c r="AD55" s="353">
        <v>31848.107884221808</v>
      </c>
      <c r="AE55" s="353">
        <v>30855.080870137605</v>
      </c>
      <c r="AF55" s="353">
        <v>30490.162209222399</v>
      </c>
      <c r="AG55" s="353">
        <v>30958.134767516349</v>
      </c>
      <c r="AH55" s="353">
        <v>31864.522552992978</v>
      </c>
      <c r="AI55" s="353">
        <v>32219.16491724148</v>
      </c>
      <c r="AJ55" s="353">
        <v>32646.543320415785</v>
      </c>
      <c r="AK55" s="353">
        <v>33817.269452943838</v>
      </c>
      <c r="AL55" s="353">
        <v>34998.317939272463</v>
      </c>
      <c r="AM55" s="381">
        <v>35263.079677290312</v>
      </c>
      <c r="AN55" s="353">
        <v>36335.957615859537</v>
      </c>
      <c r="AO55" s="353">
        <v>35935.777725563908</v>
      </c>
      <c r="AP55" s="353">
        <v>36124.079936091068</v>
      </c>
      <c r="AQ55" s="353">
        <v>35873.034234454135</v>
      </c>
      <c r="AR55" s="353">
        <v>36551.730600171068</v>
      </c>
      <c r="AS55" s="353">
        <v>36474.222883712348</v>
      </c>
      <c r="AT55" s="353">
        <v>36726.172410318417</v>
      </c>
      <c r="AU55" s="353">
        <v>36581.196417877953</v>
      </c>
      <c r="AV55" s="353">
        <v>35031.640220397443</v>
      </c>
      <c r="AW55" s="381">
        <v>33163.77562564097</v>
      </c>
      <c r="AX55" s="353">
        <v>33459.661309139396</v>
      </c>
      <c r="AY55" s="353">
        <v>33417.348353552858</v>
      </c>
      <c r="AZ55" s="353">
        <v>32811.213349999998</v>
      </c>
      <c r="BA55" s="353">
        <v>34254.401111198364</v>
      </c>
      <c r="BB55" s="353">
        <v>34474.638167409037</v>
      </c>
      <c r="BC55" s="353">
        <v>34812.401309510169</v>
      </c>
      <c r="BD55" s="353">
        <v>34636.873031143303</v>
      </c>
      <c r="BE55" s="353">
        <v>35241.896051049662</v>
      </c>
      <c r="BF55" s="353">
        <v>35921</v>
      </c>
      <c r="BG55" s="353">
        <v>36564.970740789999</v>
      </c>
      <c r="BH55" s="382"/>
    </row>
    <row r="56" spans="1:60" x14ac:dyDescent="0.2">
      <c r="A56" s="475">
        <v>47</v>
      </c>
      <c r="B56" s="317">
        <v>23698.860603824629</v>
      </c>
      <c r="C56" s="317">
        <f t="shared" si="0"/>
        <v>24494.419097179431</v>
      </c>
      <c r="D56" s="353">
        <v>25289.977590534236</v>
      </c>
      <c r="E56" s="353">
        <f t="shared" si="1"/>
        <v>26814.226940713372</v>
      </c>
      <c r="F56" s="353">
        <v>28338.476290892511</v>
      </c>
      <c r="G56" s="317">
        <v>28962.941648674085</v>
      </c>
      <c r="H56" s="353">
        <v>29532.632668223305</v>
      </c>
      <c r="I56" s="367">
        <v>30522.885393485736</v>
      </c>
      <c r="J56" s="317">
        <v>30026.809624435693</v>
      </c>
      <c r="K56" s="317">
        <v>29593.217681477414</v>
      </c>
      <c r="L56" s="317">
        <v>30600.961445783134</v>
      </c>
      <c r="M56" s="317">
        <v>31777.830882352944</v>
      </c>
      <c r="N56" s="317">
        <v>31249.211371544377</v>
      </c>
      <c r="O56" s="387">
        <v>29388.306066563684</v>
      </c>
      <c r="P56" s="387">
        <v>30644.835214221508</v>
      </c>
      <c r="Q56" s="387">
        <v>31292.706155632986</v>
      </c>
      <c r="R56" s="387">
        <v>32326.330660557469</v>
      </c>
      <c r="S56" s="388">
        <v>32530.360225853739</v>
      </c>
      <c r="T56" s="387">
        <v>31502.841336689176</v>
      </c>
      <c r="U56" s="387">
        <v>31179.099168848908</v>
      </c>
      <c r="V56" s="387">
        <v>29277.401415246062</v>
      </c>
      <c r="W56" s="387">
        <v>29215.753445761351</v>
      </c>
      <c r="X56" s="387">
        <v>31296.183843735791</v>
      </c>
      <c r="Y56" s="387">
        <v>31535.288626896468</v>
      </c>
      <c r="Z56" s="387">
        <v>31683.362979328936</v>
      </c>
      <c r="AA56" s="387">
        <v>31966.409676360054</v>
      </c>
      <c r="AB56" s="387">
        <v>32492.233107989156</v>
      </c>
      <c r="AC56" s="388">
        <v>32895.18879405054</v>
      </c>
      <c r="AD56" s="387">
        <v>32681.479306760222</v>
      </c>
      <c r="AE56" s="387">
        <v>31693.930586465223</v>
      </c>
      <c r="AF56" s="387">
        <v>31424.467168670093</v>
      </c>
      <c r="AG56" s="387">
        <v>31836.426560195461</v>
      </c>
      <c r="AH56" s="387">
        <v>32828.988176808474</v>
      </c>
      <c r="AI56" s="387">
        <v>33243.075703697359</v>
      </c>
      <c r="AJ56" s="387">
        <v>33638.745225870538</v>
      </c>
      <c r="AK56" s="387">
        <v>34915.064900316953</v>
      </c>
      <c r="AL56" s="387">
        <v>36005.345012053418</v>
      </c>
      <c r="AM56" s="388">
        <v>36363.988798506471</v>
      </c>
      <c r="AN56" s="387">
        <v>37366.539713965663</v>
      </c>
      <c r="AO56" s="387">
        <v>36958.975563909771</v>
      </c>
      <c r="AP56" s="387">
        <v>37118.612539631024</v>
      </c>
      <c r="AQ56" s="387">
        <v>36948.251479831568</v>
      </c>
      <c r="AR56" s="387">
        <v>37699.690588766389</v>
      </c>
      <c r="AS56" s="387">
        <v>37613.403078236588</v>
      </c>
      <c r="AT56" s="387">
        <v>37826.679654261272</v>
      </c>
      <c r="AU56" s="387">
        <v>37638.128640644565</v>
      </c>
      <c r="AV56" s="387">
        <v>36077.67872588068</v>
      </c>
      <c r="AW56" s="388">
        <v>34255.722169945977</v>
      </c>
      <c r="AX56" s="387">
        <v>34485.8330034791</v>
      </c>
      <c r="AY56" s="387">
        <v>34513.184320521963</v>
      </c>
      <c r="AZ56" s="387">
        <v>33900.524799999999</v>
      </c>
      <c r="BA56" s="387">
        <v>35351.977825113863</v>
      </c>
      <c r="BB56" s="387">
        <v>35556.911889473784</v>
      </c>
      <c r="BC56" s="387">
        <v>35867.963578055198</v>
      </c>
      <c r="BD56" s="387">
        <v>35729.073764925583</v>
      </c>
      <c r="BE56" s="387">
        <v>36315.919171367801</v>
      </c>
      <c r="BF56" s="387">
        <v>37087</v>
      </c>
      <c r="BG56" s="387">
        <v>37706.674247461982</v>
      </c>
      <c r="BH56" s="389"/>
    </row>
    <row r="57" spans="1:60" x14ac:dyDescent="0.2">
      <c r="A57" s="475">
        <v>48</v>
      </c>
      <c r="B57" s="317">
        <v>24182.64988009592</v>
      </c>
      <c r="C57" s="317">
        <f t="shared" si="0"/>
        <v>24978.022083588054</v>
      </c>
      <c r="D57" s="353">
        <v>25773.394287080191</v>
      </c>
      <c r="E57" s="353">
        <f t="shared" si="1"/>
        <v>27346.456775365012</v>
      </c>
      <c r="F57" s="353">
        <v>28919.519263649836</v>
      </c>
      <c r="G57" s="317">
        <v>29508.949233239218</v>
      </c>
      <c r="H57" s="353">
        <v>30067.771969857778</v>
      </c>
      <c r="I57" s="367">
        <v>31105.768258142827</v>
      </c>
      <c r="J57" s="317">
        <v>30654.807415233889</v>
      </c>
      <c r="K57" s="317">
        <v>30236.548500639969</v>
      </c>
      <c r="L57" s="317">
        <v>31236.964293537789</v>
      </c>
      <c r="M57" s="317">
        <v>32449.939140910603</v>
      </c>
      <c r="N57" s="317">
        <v>31914.448820403017</v>
      </c>
      <c r="O57" s="387">
        <v>30076.912126105883</v>
      </c>
      <c r="P57" s="387">
        <v>31364.197543193844</v>
      </c>
      <c r="Q57" s="387">
        <v>32002.322880371663</v>
      </c>
      <c r="R57" s="387">
        <v>33113.983904602464</v>
      </c>
      <c r="S57" s="388">
        <v>33312.484662576688</v>
      </c>
      <c r="T57" s="387">
        <v>32270.529791422661</v>
      </c>
      <c r="U57" s="387">
        <v>31941.165205510642</v>
      </c>
      <c r="V57" s="387">
        <v>30087.6922911976</v>
      </c>
      <c r="W57" s="387">
        <v>30026.10079493868</v>
      </c>
      <c r="X57" s="387">
        <v>32150.612384096796</v>
      </c>
      <c r="Y57" s="387">
        <v>32358.979439752355</v>
      </c>
      <c r="Z57" s="387">
        <v>32583.859346914316</v>
      </c>
      <c r="AA57" s="387">
        <v>32833.699693508956</v>
      </c>
      <c r="AB57" s="387">
        <v>33368.187035667761</v>
      </c>
      <c r="AC57" s="388">
        <v>33829.806980478323</v>
      </c>
      <c r="AD57" s="387">
        <v>33565.249001072021</v>
      </c>
      <c r="AE57" s="387">
        <v>32529.306805002663</v>
      </c>
      <c r="AF57" s="387">
        <v>32382.468268393637</v>
      </c>
      <c r="AG57" s="387">
        <v>32770.84978323376</v>
      </c>
      <c r="AH57" s="387">
        <v>33866.152214479407</v>
      </c>
      <c r="AI57" s="387">
        <v>34260.656284363708</v>
      </c>
      <c r="AJ57" s="387">
        <v>34593.73955987073</v>
      </c>
      <c r="AK57" s="387">
        <v>35851.688162895683</v>
      </c>
      <c r="AL57" s="387">
        <v>36968.849305235788</v>
      </c>
      <c r="AM57" s="388">
        <v>37458.986998266439</v>
      </c>
      <c r="AN57" s="387">
        <v>38395.678419777527</v>
      </c>
      <c r="AO57" s="387">
        <v>38062.396616541351</v>
      </c>
      <c r="AP57" s="387">
        <v>38215.503157999847</v>
      </c>
      <c r="AQ57" s="387">
        <v>38042.403368523825</v>
      </c>
      <c r="AR57" s="387">
        <v>38846.334109484887</v>
      </c>
      <c r="AS57" s="387">
        <v>38770.482849330241</v>
      </c>
      <c r="AT57" s="387">
        <v>38903.61346231358</v>
      </c>
      <c r="AU57" s="387">
        <v>38721.604823343681</v>
      </c>
      <c r="AV57" s="387">
        <v>37165.132783051609</v>
      </c>
      <c r="AW57" s="388">
        <v>35366.41457767252</v>
      </c>
      <c r="AX57" s="387">
        <v>35596.268515239273</v>
      </c>
      <c r="AY57" s="387">
        <v>35754.755173819955</v>
      </c>
      <c r="AZ57" s="387">
        <v>35038.594850000001</v>
      </c>
      <c r="BA57" s="387">
        <v>36568.123282157998</v>
      </c>
      <c r="BB57" s="387">
        <v>36684.057769807754</v>
      </c>
      <c r="BC57" s="387">
        <v>36946.794754323666</v>
      </c>
      <c r="BD57" s="387">
        <v>36837.997189368645</v>
      </c>
      <c r="BE57" s="387">
        <v>37512.922038287245</v>
      </c>
      <c r="BF57" s="387">
        <v>38239</v>
      </c>
      <c r="BG57" s="387">
        <v>38880.801347696943</v>
      </c>
      <c r="BH57" s="389"/>
    </row>
    <row r="58" spans="1:60" x14ac:dyDescent="0.2">
      <c r="A58" s="476">
        <v>49</v>
      </c>
      <c r="B58" s="361">
        <v>24707.32275717887</v>
      </c>
      <c r="C58" s="361">
        <f t="shared" si="0"/>
        <v>25488.689016930533</v>
      </c>
      <c r="D58" s="362">
        <v>26270.0552766822</v>
      </c>
      <c r="E58" s="362">
        <f t="shared" si="1"/>
        <v>27856.88817635546</v>
      </c>
      <c r="F58" s="362">
        <v>29443.721076028723</v>
      </c>
      <c r="G58" s="361">
        <v>30005.877484360295</v>
      </c>
      <c r="H58" s="362">
        <v>30649.956484822753</v>
      </c>
      <c r="I58" s="370">
        <v>31694.255765729315</v>
      </c>
      <c r="J58" s="361">
        <v>31213.619008740756</v>
      </c>
      <c r="K58" s="361">
        <v>30829.223349789721</v>
      </c>
      <c r="L58" s="361">
        <v>31872.967141292444</v>
      </c>
      <c r="M58" s="361">
        <v>33131.25436191426</v>
      </c>
      <c r="N58" s="361">
        <v>32622.05808129087</v>
      </c>
      <c r="O58" s="390">
        <v>30730.504318213734</v>
      </c>
      <c r="P58" s="390">
        <v>32042.980458736973</v>
      </c>
      <c r="Q58" s="390">
        <v>32725.853658536587</v>
      </c>
      <c r="R58" s="390">
        <v>33846.306135636034</v>
      </c>
      <c r="S58" s="391">
        <v>34067.535561105382</v>
      </c>
      <c r="T58" s="390">
        <v>33065.832938772459</v>
      </c>
      <c r="U58" s="390">
        <v>32710.801434589546</v>
      </c>
      <c r="V58" s="390">
        <v>30840.953897287447</v>
      </c>
      <c r="W58" s="390">
        <v>30841.000657313638</v>
      </c>
      <c r="X58" s="390">
        <v>33000.659239635432</v>
      </c>
      <c r="Y58" s="390">
        <v>33263.13362250162</v>
      </c>
      <c r="Z58" s="390">
        <v>33461.532073846611</v>
      </c>
      <c r="AA58" s="390">
        <v>33729.292881380672</v>
      </c>
      <c r="AB58" s="390">
        <v>34269.502658357102</v>
      </c>
      <c r="AC58" s="391">
        <v>34710.108679117722</v>
      </c>
      <c r="AD58" s="390">
        <v>34474.217831270507</v>
      </c>
      <c r="AE58" s="390">
        <v>33489.728943986454</v>
      </c>
      <c r="AF58" s="390">
        <v>33369.243252737848</v>
      </c>
      <c r="AG58" s="390">
        <v>33771.309983165229</v>
      </c>
      <c r="AH58" s="390">
        <v>34934.011138000409</v>
      </c>
      <c r="AI58" s="390">
        <v>35251.333490424578</v>
      </c>
      <c r="AJ58" s="390">
        <v>35638.652191552763</v>
      </c>
      <c r="AK58" s="390">
        <v>36789.831917783784</v>
      </c>
      <c r="AL58" s="390">
        <v>38038.909369159512</v>
      </c>
      <c r="AM58" s="391">
        <v>38592.406187491673</v>
      </c>
      <c r="AN58" s="390">
        <v>39404.609633469663</v>
      </c>
      <c r="AO58" s="390">
        <v>39254.485432330825</v>
      </c>
      <c r="AP58" s="390">
        <v>39399.53641061487</v>
      </c>
      <c r="AQ58" s="390">
        <v>39123.030511991208</v>
      </c>
      <c r="AR58" s="390">
        <v>40004.825841094847</v>
      </c>
      <c r="AS58" s="390">
        <v>39898.156173202726</v>
      </c>
      <c r="AT58" s="390">
        <v>40054.989699493926</v>
      </c>
      <c r="AU58" s="390">
        <v>39904.017583973</v>
      </c>
      <c r="AV58" s="390">
        <v>38350.800862796183</v>
      </c>
      <c r="AW58" s="391">
        <v>36493.509615892923</v>
      </c>
      <c r="AX58" s="390">
        <v>36713.629820212082</v>
      </c>
      <c r="AY58" s="390">
        <v>36875.445152411048</v>
      </c>
      <c r="AZ58" s="390">
        <v>36220.990899999997</v>
      </c>
      <c r="BA58" s="390">
        <v>37736.406127296999</v>
      </c>
      <c r="BB58" s="390">
        <v>37864.622886176512</v>
      </c>
      <c r="BC58" s="390">
        <v>38156.777955942423</v>
      </c>
      <c r="BD58" s="390">
        <v>37988.727340463658</v>
      </c>
      <c r="BE58" s="390">
        <v>38737.595348191993</v>
      </c>
      <c r="BF58" s="390">
        <v>39499</v>
      </c>
      <c r="BG58" s="390">
        <v>40166.937225694906</v>
      </c>
      <c r="BH58" s="392"/>
    </row>
    <row r="59" spans="1:60" x14ac:dyDescent="0.2">
      <c r="A59" s="475">
        <v>50</v>
      </c>
      <c r="B59" s="319">
        <v>25197.92596691877</v>
      </c>
      <c r="C59" s="319">
        <f t="shared" si="0"/>
        <v>26005.498629449583</v>
      </c>
      <c r="D59" s="353">
        <v>26813.071291980395</v>
      </c>
      <c r="E59" s="353">
        <f t="shared" si="1"/>
        <v>28434.706881599453</v>
      </c>
      <c r="F59" s="353">
        <v>30056.342471218511</v>
      </c>
      <c r="G59" s="319">
        <v>30527.345402203402</v>
      </c>
      <c r="H59" s="353">
        <v>31220.379696455104</v>
      </c>
      <c r="I59" s="371">
        <v>32282.743273315798</v>
      </c>
      <c r="J59" s="319">
        <v>31735.176496013832</v>
      </c>
      <c r="K59" s="319">
        <v>31432.029392942033</v>
      </c>
      <c r="L59" s="319">
        <v>32533.244906900331</v>
      </c>
      <c r="M59" s="319">
        <v>33877.018320039882</v>
      </c>
      <c r="N59" s="319">
        <v>33367.801973005015</v>
      </c>
      <c r="O59" s="387">
        <v>31446.343385760425</v>
      </c>
      <c r="P59" s="387">
        <v>32754.964712540361</v>
      </c>
      <c r="Q59" s="387">
        <v>33473.734030197447</v>
      </c>
      <c r="R59" s="387">
        <v>34663.252268922377</v>
      </c>
      <c r="S59" s="388">
        <v>34816.570117813128</v>
      </c>
      <c r="T59" s="387">
        <v>33847.328739814096</v>
      </c>
      <c r="U59" s="387">
        <v>33500.624843447564</v>
      </c>
      <c r="V59" s="387">
        <v>31720.155140988529</v>
      </c>
      <c r="W59" s="387">
        <v>31699.149395066037</v>
      </c>
      <c r="X59" s="387">
        <v>33795.935034894523</v>
      </c>
      <c r="Y59" s="387">
        <v>34146.113234226308</v>
      </c>
      <c r="Z59" s="387">
        <v>34372.402823547032</v>
      </c>
      <c r="AA59" s="387">
        <v>34643.080964717046</v>
      </c>
      <c r="AB59" s="387">
        <v>35180.572779127499</v>
      </c>
      <c r="AC59" s="388">
        <v>35601.648271782302</v>
      </c>
      <c r="AD59" s="387">
        <v>35458.784069129062</v>
      </c>
      <c r="AE59" s="387">
        <v>34490.09630755728</v>
      </c>
      <c r="AF59" s="387">
        <v>34388.177284599282</v>
      </c>
      <c r="AG59" s="387">
        <v>34841.109008834523</v>
      </c>
      <c r="AH59" s="387">
        <v>36022.871825524104</v>
      </c>
      <c r="AI59" s="387">
        <v>36311.642960170233</v>
      </c>
      <c r="AJ59" s="387">
        <v>36699.067978007522</v>
      </c>
      <c r="AK59" s="387">
        <v>37816.164226615991</v>
      </c>
      <c r="AL59" s="387">
        <v>39099.964720062846</v>
      </c>
      <c r="AM59" s="388">
        <v>39682.971196159495</v>
      </c>
      <c r="AN59" s="387">
        <v>40471.276538932449</v>
      </c>
      <c r="AO59" s="387">
        <v>40366.351033834588</v>
      </c>
      <c r="AP59" s="387">
        <v>40579.420013980074</v>
      </c>
      <c r="AQ59" s="387">
        <v>40260.461585403056</v>
      </c>
      <c r="AR59" s="387">
        <v>41183.064590857248</v>
      </c>
      <c r="AS59" s="387">
        <v>41069.299897315199</v>
      </c>
      <c r="AT59" s="387">
        <v>41320.510994670607</v>
      </c>
      <c r="AU59" s="387">
        <v>41103.321955468455</v>
      </c>
      <c r="AV59" s="387">
        <v>39570.784685367704</v>
      </c>
      <c r="AW59" s="388">
        <v>37648.723449245641</v>
      </c>
      <c r="AX59" s="387">
        <v>37886.397470886026</v>
      </c>
      <c r="AY59" s="387">
        <v>38039.064787440104</v>
      </c>
      <c r="AZ59" s="387">
        <v>37359.060949999999</v>
      </c>
      <c r="BA59" s="387">
        <v>38905.776759070199</v>
      </c>
      <c r="BB59" s="387">
        <v>39131.727164921613</v>
      </c>
      <c r="BC59" s="387">
        <v>39420.702716374595</v>
      </c>
      <c r="BD59" s="387">
        <v>39177.083545545429</v>
      </c>
      <c r="BE59" s="387">
        <v>40050.404143161009</v>
      </c>
      <c r="BF59" s="387">
        <v>40841</v>
      </c>
      <c r="BG59" s="387">
        <v>41458.968302522502</v>
      </c>
      <c r="BH59" s="389"/>
    </row>
    <row r="60" spans="1:60" x14ac:dyDescent="0.2">
      <c r="A60" s="475">
        <v>51</v>
      </c>
      <c r="B60" s="319">
        <v>25654.45950931562</v>
      </c>
      <c r="C60" s="319">
        <f t="shared" si="0"/>
        <v>26518.517701353157</v>
      </c>
      <c r="D60" s="353">
        <v>27382.575893390698</v>
      </c>
      <c r="E60" s="353">
        <f t="shared" si="1"/>
        <v>28997.34929971028</v>
      </c>
      <c r="F60" s="353">
        <v>30612.122706029866</v>
      </c>
      <c r="G60" s="319">
        <v>31036.543486685492</v>
      </c>
      <c r="H60" s="353">
        <v>31796.683559753765</v>
      </c>
      <c r="I60" s="371">
        <v>32809.579708678939</v>
      </c>
      <c r="J60" s="319">
        <v>32283.344059168187</v>
      </c>
      <c r="K60" s="319">
        <v>32141.212973121226</v>
      </c>
      <c r="L60" s="319">
        <v>33222.652573932093</v>
      </c>
      <c r="M60" s="319">
        <v>34576.747465935528</v>
      </c>
      <c r="N60" s="319">
        <v>34071.174052689945</v>
      </c>
      <c r="O60" s="387">
        <v>32138.839875017551</v>
      </c>
      <c r="P60" s="387">
        <v>33430.058590499015</v>
      </c>
      <c r="Q60" s="387">
        <v>34239.006968641115</v>
      </c>
      <c r="R60" s="387">
        <v>35428.122154668548</v>
      </c>
      <c r="S60" s="388">
        <v>35583.653699983712</v>
      </c>
      <c r="T60" s="387">
        <v>34601.209848239429</v>
      </c>
      <c r="U60" s="387">
        <v>34285.401457360807</v>
      </c>
      <c r="V60" s="387">
        <v>32525.693577784928</v>
      </c>
      <c r="W60" s="387">
        <v>32577.784442207751</v>
      </c>
      <c r="X60" s="387">
        <v>34667.890314544988</v>
      </c>
      <c r="Y60" s="387">
        <v>35035.445217258377</v>
      </c>
      <c r="Z60" s="387">
        <v>35314.396719592565</v>
      </c>
      <c r="AA60" s="387">
        <v>35516.435947020836</v>
      </c>
      <c r="AB60" s="387">
        <v>36079.937502200628</v>
      </c>
      <c r="AC60" s="388">
        <v>36583.091016648359</v>
      </c>
      <c r="AD60" s="387">
        <v>36464.949566319068</v>
      </c>
      <c r="AE60" s="387">
        <v>35433.150957590195</v>
      </c>
      <c r="AF60" s="387">
        <v>35376.644850391771</v>
      </c>
      <c r="AG60" s="387">
        <v>35976.945011396987</v>
      </c>
      <c r="AH60" s="387">
        <v>37068.113464734532</v>
      </c>
      <c r="AI60" s="387">
        <v>37462.157862416636</v>
      </c>
      <c r="AJ60" s="387">
        <v>37807.543544257751</v>
      </c>
      <c r="AK60" s="387">
        <v>38971.738381745585</v>
      </c>
      <c r="AL60" s="387">
        <v>40155.016928952573</v>
      </c>
      <c r="AM60" s="388">
        <v>40825.256767569015</v>
      </c>
      <c r="AN60" s="387">
        <v>41572.584859457624</v>
      </c>
      <c r="AO60" s="387">
        <v>41551.402725563908</v>
      </c>
      <c r="AP60" s="387">
        <v>41692.909229348174</v>
      </c>
      <c r="AQ60" s="387">
        <v>41534.492585586129</v>
      </c>
      <c r="AR60" s="387">
        <v>42415.278523569657</v>
      </c>
      <c r="AS60" s="387">
        <v>42278.799856933532</v>
      </c>
      <c r="AT60" s="387">
        <v>42507.867739262838</v>
      </c>
      <c r="AU60" s="387">
        <v>42253.158037998808</v>
      </c>
      <c r="AV60" s="387">
        <v>40849.933581778772</v>
      </c>
      <c r="AW60" s="388">
        <v>38884.778818603765</v>
      </c>
      <c r="AX60" s="387">
        <v>39100.719880835823</v>
      </c>
      <c r="AY60" s="387">
        <v>39286.284279743086</v>
      </c>
      <c r="AZ60" s="387">
        <v>38581.350399999996</v>
      </c>
      <c r="BA60" s="387">
        <v>40146.941308701113</v>
      </c>
      <c r="BB60" s="387">
        <v>40403.104982549507</v>
      </c>
      <c r="BC60" s="387">
        <v>40689.915864925737</v>
      </c>
      <c r="BD60" s="387">
        <v>40413.517486276949</v>
      </c>
      <c r="BE60" s="387">
        <v>41336.567326366414</v>
      </c>
      <c r="BF60" s="387">
        <v>42154</v>
      </c>
      <c r="BG60" s="387">
        <v>42732.331249722927</v>
      </c>
      <c r="BH60" s="389"/>
    </row>
    <row r="61" spans="1:60" x14ac:dyDescent="0.2">
      <c r="A61" s="475">
        <v>52</v>
      </c>
      <c r="B61" s="319">
        <v>26179.132386398571</v>
      </c>
      <c r="C61" s="319">
        <f t="shared" si="0"/>
        <v>27025.873561431625</v>
      </c>
      <c r="D61" s="353">
        <v>27872.614736464679</v>
      </c>
      <c r="E61" s="353">
        <f t="shared" si="1"/>
        <v>29513.943154166456</v>
      </c>
      <c r="F61" s="353">
        <v>31155.271571868234</v>
      </c>
      <c r="G61" s="319">
        <v>31631.630404694683</v>
      </c>
      <c r="H61" s="353">
        <v>32331.822861388238</v>
      </c>
      <c r="I61" s="371">
        <v>33370.044001618451</v>
      </c>
      <c r="J61" s="319">
        <v>32858.121698203824</v>
      </c>
      <c r="K61" s="319">
        <v>32754.150210276097</v>
      </c>
      <c r="L61" s="319">
        <v>33887.785323110627</v>
      </c>
      <c r="M61" s="319">
        <v>35235.045280824197</v>
      </c>
      <c r="N61" s="319">
        <v>34719.462776736895</v>
      </c>
      <c r="O61" s="387">
        <v>32827.44593455975</v>
      </c>
      <c r="P61" s="387">
        <v>34090.396318119776</v>
      </c>
      <c r="Q61" s="387">
        <v>35004.279907084783</v>
      </c>
      <c r="R61" s="387">
        <v>36219.030164184805</v>
      </c>
      <c r="S61" s="388">
        <v>36347.729111243825</v>
      </c>
      <c r="T61" s="387">
        <v>35368.898302972913</v>
      </c>
      <c r="U61" s="387">
        <v>35097.935443470335</v>
      </c>
      <c r="V61" s="387">
        <v>33335.984453736462</v>
      </c>
      <c r="W61" s="387">
        <v>33431.380666762525</v>
      </c>
      <c r="X61" s="387">
        <v>35502.60127320535</v>
      </c>
      <c r="Y61" s="387">
        <v>35945.951771315013</v>
      </c>
      <c r="Z61" s="387">
        <v>36320.711784751344</v>
      </c>
      <c r="AA61" s="387">
        <v>36399.899204582769</v>
      </c>
      <c r="AB61" s="387">
        <v>36979.302225273757</v>
      </c>
      <c r="AC61" s="388">
        <v>37485.868503338126</v>
      </c>
      <c r="AD61" s="387">
        <v>37355.919013741346</v>
      </c>
      <c r="AE61" s="387">
        <v>36332.7868852459</v>
      </c>
      <c r="AF61" s="387">
        <v>36397.27146370148</v>
      </c>
      <c r="AG61" s="387">
        <v>36955.943193838175</v>
      </c>
      <c r="AH61" s="387">
        <v>38210.286322418877</v>
      </c>
      <c r="AI61" s="387">
        <v>38543.040500978255</v>
      </c>
      <c r="AJ61" s="387">
        <v>38985.783306985264</v>
      </c>
      <c r="AK61" s="387">
        <v>40039.12398293108</v>
      </c>
      <c r="AL61" s="387">
        <v>41297.114697039469</v>
      </c>
      <c r="AM61" s="388">
        <v>41899.566742232302</v>
      </c>
      <c r="AN61" s="387">
        <v>42699.874241279598</v>
      </c>
      <c r="AO61" s="387">
        <v>42690.009398496244</v>
      </c>
      <c r="AP61" s="387">
        <v>42867.259967046957</v>
      </c>
      <c r="AQ61" s="387">
        <v>42847.745346921336</v>
      </c>
      <c r="AR61" s="387">
        <v>43636.960713267435</v>
      </c>
      <c r="AS61" s="387">
        <v>43492.135440102458</v>
      </c>
      <c r="AT61" s="387">
        <v>43757.259841461775</v>
      </c>
      <c r="AU61" s="387">
        <v>43375.243616963366</v>
      </c>
      <c r="AV61" s="387">
        <v>42106.599750130808</v>
      </c>
      <c r="AW61" s="388">
        <v>40103.259941004202</v>
      </c>
      <c r="AX61" s="387">
        <v>40346.208360242497</v>
      </c>
      <c r="AY61" s="387">
        <v>40623.881996126001</v>
      </c>
      <c r="AZ61" s="387">
        <v>39885.642950000001</v>
      </c>
      <c r="BA61" s="387">
        <v>41412.037164284586</v>
      </c>
      <c r="BB61" s="387">
        <v>41603.969408611476</v>
      </c>
      <c r="BC61" s="387">
        <v>41984.513276447899</v>
      </c>
      <c r="BD61" s="387">
        <v>41730.429375813481</v>
      </c>
      <c r="BE61" s="387">
        <v>42690.369370202534</v>
      </c>
      <c r="BF61" s="387">
        <v>43499</v>
      </c>
      <c r="BG61" s="387">
        <v>44052.855787560402</v>
      </c>
      <c r="BH61" s="389"/>
    </row>
    <row r="62" spans="1:60" x14ac:dyDescent="0.2">
      <c r="A62" s="475">
        <v>53</v>
      </c>
      <c r="B62" s="319">
        <v>26710.619196950127</v>
      </c>
      <c r="C62" s="319">
        <f t="shared" si="0"/>
        <v>27543.25853477242</v>
      </c>
      <c r="D62" s="353">
        <v>28375.897872594713</v>
      </c>
      <c r="E62" s="353">
        <f t="shared" si="1"/>
        <v>30024.52778617767</v>
      </c>
      <c r="F62" s="353">
        <v>31673.157699760628</v>
      </c>
      <c r="G62" s="319">
        <v>32202.177655981843</v>
      </c>
      <c r="H62" s="353">
        <v>32878.723466355339</v>
      </c>
      <c r="I62" s="371">
        <v>33969.740795063728</v>
      </c>
      <c r="J62" s="319">
        <v>33395.64523100567</v>
      </c>
      <c r="K62" s="319">
        <v>33422.809014445047</v>
      </c>
      <c r="L62" s="319">
        <v>34509.223220153341</v>
      </c>
      <c r="M62" s="319">
        <v>35856.51524592888</v>
      </c>
      <c r="N62" s="319">
        <v>35376.225863189698</v>
      </c>
      <c r="O62" s="387">
        <v>33496.599845527315</v>
      </c>
      <c r="P62" s="387">
        <v>34787.624421585271</v>
      </c>
      <c r="Q62" s="387">
        <v>35710.4181184669</v>
      </c>
      <c r="R62" s="387">
        <v>36954.607160689637</v>
      </c>
      <c r="S62" s="388">
        <v>37072.698300667791</v>
      </c>
      <c r="T62" s="387">
        <v>36103.449126566826</v>
      </c>
      <c r="U62" s="387">
        <v>35852.431287714899</v>
      </c>
      <c r="V62" s="387">
        <v>34200.928379972123</v>
      </c>
      <c r="W62" s="387">
        <v>34314.56822710186</v>
      </c>
      <c r="X62" s="387">
        <v>36378.93823767818</v>
      </c>
      <c r="Y62" s="387">
        <v>36839.518668551988</v>
      </c>
      <c r="Z62" s="387">
        <v>37258.555927950867</v>
      </c>
      <c r="AA62" s="387">
        <v>37283.362462144709</v>
      </c>
      <c r="AB62" s="387">
        <v>37946.948434914266</v>
      </c>
      <c r="AC62" s="388">
        <v>38478.549142229356</v>
      </c>
      <c r="AD62" s="387">
        <v>38322.4858688237</v>
      </c>
      <c r="AE62" s="387">
        <v>37272.368037488639</v>
      </c>
      <c r="AF62" s="387">
        <v>37444.979380183591</v>
      </c>
      <c r="AG62" s="387">
        <v>37997.676504327872</v>
      </c>
      <c r="AH62" s="387">
        <v>39360.536781642717</v>
      </c>
      <c r="AI62" s="387">
        <v>39590.689559144856</v>
      </c>
      <c r="AJ62" s="387">
        <v>40112.862658962775</v>
      </c>
      <c r="AK62" s="387">
        <v>41143.001399541718</v>
      </c>
      <c r="AL62" s="387">
        <v>42398.691256534577</v>
      </c>
      <c r="AM62" s="388">
        <v>43032.98593145753</v>
      </c>
      <c r="AN62" s="387">
        <v>43880.56913798942</v>
      </c>
      <c r="AO62" s="387">
        <v>43924.320958646618</v>
      </c>
      <c r="AP62" s="387">
        <v>44076.191115160895</v>
      </c>
      <c r="AQ62" s="387">
        <v>44096.079331177149</v>
      </c>
      <c r="AR62" s="387">
        <v>44894.187535639605</v>
      </c>
      <c r="AS62" s="387">
        <v>44734.877470492545</v>
      </c>
      <c r="AT62" s="387">
        <v>44980.597093465891</v>
      </c>
      <c r="AU62" s="387">
        <v>44638.494801023466</v>
      </c>
      <c r="AV62" s="387">
        <v>43364.449219959635</v>
      </c>
      <c r="AW62" s="388">
        <v>41333.457228043095</v>
      </c>
      <c r="AX62" s="387">
        <v>41574.382356617578</v>
      </c>
      <c r="AY62" s="387">
        <v>41910.641961463953</v>
      </c>
      <c r="AZ62" s="387">
        <v>41245.343000000001</v>
      </c>
      <c r="BA62" s="387">
        <v>42594.461235668285</v>
      </c>
      <c r="BB62" s="387">
        <v>42796.286756907888</v>
      </c>
      <c r="BC62" s="387">
        <v>43320.360115297975</v>
      </c>
      <c r="BD62" s="387">
        <v>43069.289796842284</v>
      </c>
      <c r="BE62" s="387">
        <v>43971.40839729955</v>
      </c>
      <c r="BF62" s="387">
        <v>44815</v>
      </c>
      <c r="BG62" s="387">
        <v>45370.432725983068</v>
      </c>
      <c r="BH62" s="389"/>
    </row>
    <row r="63" spans="1:60" x14ac:dyDescent="0.2">
      <c r="A63" s="475">
        <v>54</v>
      </c>
      <c r="B63" s="319">
        <v>27201.222406690027</v>
      </c>
      <c r="C63" s="319">
        <f t="shared" si="0"/>
        <v>28060.068147291466</v>
      </c>
      <c r="D63" s="353">
        <v>28918.913887892908</v>
      </c>
      <c r="E63" s="353">
        <f t="shared" si="1"/>
        <v>30570.7680689892</v>
      </c>
      <c r="F63" s="353">
        <v>32222.622250085489</v>
      </c>
      <c r="G63" s="319">
        <v>32742.050323866468</v>
      </c>
      <c r="H63" s="353">
        <v>33466.788632986623</v>
      </c>
      <c r="I63" s="372">
        <v>34603.065446085369</v>
      </c>
      <c r="J63" s="319">
        <v>33997.032945922583</v>
      </c>
      <c r="K63" s="319">
        <v>34061.07423660632</v>
      </c>
      <c r="L63" s="319">
        <v>35145.226067907999</v>
      </c>
      <c r="M63" s="319">
        <v>36514.813060817549</v>
      </c>
      <c r="N63" s="319">
        <v>36024.514587236648</v>
      </c>
      <c r="O63" s="387">
        <v>34157.972897065018</v>
      </c>
      <c r="P63" s="387">
        <v>35473.785412297344</v>
      </c>
      <c r="Q63" s="387">
        <v>36420.034843205576</v>
      </c>
      <c r="R63" s="387">
        <v>37686.929391723206</v>
      </c>
      <c r="S63" s="388">
        <v>37839.781882838375</v>
      </c>
      <c r="T63" s="387">
        <v>36895.99080465499</v>
      </c>
      <c r="U63" s="387">
        <v>36697.769440965501</v>
      </c>
      <c r="V63" s="387">
        <v>35073.000964940496</v>
      </c>
      <c r="W63" s="387">
        <v>35209.137070435259</v>
      </c>
      <c r="X63" s="387">
        <v>37244.320990095097</v>
      </c>
      <c r="Y63" s="387">
        <v>37773.317250735658</v>
      </c>
      <c r="Z63" s="387">
        <v>38105.105508538043</v>
      </c>
      <c r="AA63" s="387">
        <v>38253.756886926698</v>
      </c>
      <c r="AB63" s="387">
        <v>38873.625752614345</v>
      </c>
      <c r="AC63" s="388">
        <v>39437.516099045046</v>
      </c>
      <c r="AD63" s="387">
        <v>39407.848650229018</v>
      </c>
      <c r="AE63" s="387">
        <v>38281.419145534899</v>
      </c>
      <c r="AF63" s="387">
        <v>38538.386995769113</v>
      </c>
      <c r="AG63" s="387">
        <v>39085.635698642785</v>
      </c>
      <c r="AH63" s="387">
        <v>40484.938915940176</v>
      </c>
      <c r="AI63" s="387">
        <v>40723.796395470061</v>
      </c>
      <c r="AJ63" s="387">
        <v>41185.68096923572</v>
      </c>
      <c r="AK63" s="387">
        <v>42216.468969964735</v>
      </c>
      <c r="AL63" s="387">
        <v>43570.80473468946</v>
      </c>
      <c r="AM63" s="388">
        <v>44265.413055074016</v>
      </c>
      <c r="AN63" s="387">
        <v>45038.169757990981</v>
      </c>
      <c r="AO63" s="387">
        <v>45154.410244360901</v>
      </c>
      <c r="AP63" s="387">
        <v>45267.140449858947</v>
      </c>
      <c r="AQ63" s="387">
        <v>45370.110331360222</v>
      </c>
      <c r="AR63" s="387">
        <v>46143.515550750803</v>
      </c>
      <c r="AS63" s="387">
        <v>46003.190324553208</v>
      </c>
      <c r="AT63" s="387">
        <v>46264.728995924583</v>
      </c>
      <c r="AU63" s="387">
        <v>45904.159072350158</v>
      </c>
      <c r="AV63" s="387">
        <v>44624.665292742051</v>
      </c>
      <c r="AW63" s="388">
        <v>42597.631392533542</v>
      </c>
      <c r="AX63" s="387">
        <v>42853.34550321869</v>
      </c>
      <c r="AY63" s="387">
        <v>43196.272199000909</v>
      </c>
      <c r="AZ63" s="387">
        <v>42619.449000000001</v>
      </c>
      <c r="BA63" s="387">
        <v>43912.858636327939</v>
      </c>
      <c r="BB63" s="387">
        <v>44091.169038391083</v>
      </c>
      <c r="BC63" s="387">
        <v>44650.918566029082</v>
      </c>
      <c r="BD63" s="387">
        <v>44383.066181879913</v>
      </c>
      <c r="BE63" s="387">
        <v>45321.111116248961</v>
      </c>
      <c r="BF63" s="387">
        <v>46177</v>
      </c>
      <c r="BG63" s="387">
        <v>46749.909252116857</v>
      </c>
      <c r="BH63" s="389"/>
    </row>
    <row r="64" spans="1:60" x14ac:dyDescent="0.2">
      <c r="A64" s="475">
        <v>55</v>
      </c>
      <c r="B64" s="319">
        <v>27698.63954989854</v>
      </c>
      <c r="C64" s="319">
        <f t="shared" si="0"/>
        <v>28583.595799808834</v>
      </c>
      <c r="D64" s="353">
        <v>29468.552049719128</v>
      </c>
      <c r="E64" s="353">
        <f t="shared" si="1"/>
        <v>31123.477267307986</v>
      </c>
      <c r="F64" s="353">
        <v>32778.40248489684</v>
      </c>
      <c r="G64" s="319">
        <v>33294.192825112106</v>
      </c>
      <c r="H64" s="353">
        <v>34025.450541286351</v>
      </c>
      <c r="I64" s="372">
        <v>35197.157596601253</v>
      </c>
      <c r="J64" s="319">
        <v>34630.35275189703</v>
      </c>
      <c r="K64" s="319">
        <v>34623.355503748397</v>
      </c>
      <c r="L64" s="319">
        <v>35800.648849945239</v>
      </c>
      <c r="M64" s="319">
        <v>37196.128281821206</v>
      </c>
      <c r="N64" s="319">
        <v>36681.277673689445</v>
      </c>
      <c r="O64" s="387">
        <v>34811.565089172866</v>
      </c>
      <c r="P64" s="387">
        <v>36148.879290255994</v>
      </c>
      <c r="Q64" s="387">
        <v>37129.651567944253</v>
      </c>
      <c r="R64" s="387">
        <v>38461.563573883162</v>
      </c>
      <c r="S64" s="388">
        <v>38561.742901351863</v>
      </c>
      <c r="T64" s="387">
        <v>37685.771013481521</v>
      </c>
      <c r="U64" s="387">
        <v>37490.116247295911</v>
      </c>
      <c r="V64" s="387">
        <v>35937.944891176157</v>
      </c>
      <c r="W64" s="387">
        <v>36049.075755397156</v>
      </c>
      <c r="X64" s="387">
        <v>38140.375536268555</v>
      </c>
      <c r="Y64" s="387">
        <v>38704.99837581686</v>
      </c>
      <c r="Z64" s="387">
        <v>39061.623539544635</v>
      </c>
      <c r="AA64" s="387">
        <v>39228.194621811948</v>
      </c>
      <c r="AB64" s="387">
        <v>39792.499471849587</v>
      </c>
      <c r="AC64" s="388">
        <v>40443.307614298996</v>
      </c>
      <c r="AD64" s="387">
        <v>40415.814085696649</v>
      </c>
      <c r="AE64" s="387">
        <v>39273.102764630283</v>
      </c>
      <c r="AF64" s="387">
        <v>39614.868796871895</v>
      </c>
      <c r="AG64" s="387">
        <v>40143.878253355775</v>
      </c>
      <c r="AH64" s="387">
        <v>41622.265212700826</v>
      </c>
      <c r="AI64" s="387">
        <v>41866.39854047956</v>
      </c>
      <c r="AJ64" s="387">
        <v>42356.16915457687</v>
      </c>
      <c r="AK64" s="387">
        <v>43305.141463481566</v>
      </c>
      <c r="AL64" s="387">
        <v>44678.384436198168</v>
      </c>
      <c r="AM64" s="388">
        <v>45401.787705027346</v>
      </c>
      <c r="AN64" s="387">
        <v>46230.41179305494</v>
      </c>
      <c r="AO64" s="387">
        <v>46360.573308270679</v>
      </c>
      <c r="AP64" s="387">
        <v>46556.298150136055</v>
      </c>
      <c r="AQ64" s="387">
        <v>46626.559162750957</v>
      </c>
      <c r="AR64" s="387">
        <v>47411.274116137611</v>
      </c>
      <c r="AS64" s="387">
        <v>47316.252120037381</v>
      </c>
      <c r="AT64" s="387">
        <v>47680.375856509469</v>
      </c>
      <c r="AU64" s="387">
        <v>47134.833578311285</v>
      </c>
      <c r="AV64" s="387">
        <v>45901.447586199531</v>
      </c>
      <c r="AW64" s="388">
        <v>43896.954050939392</v>
      </c>
      <c r="AX64" s="387">
        <v>44193.486489864801</v>
      </c>
      <c r="AY64" s="387">
        <v>44523.702365174831</v>
      </c>
      <c r="AZ64" s="387">
        <v>44001.31205</v>
      </c>
      <c r="BA64" s="387">
        <v>45236.694970158627</v>
      </c>
      <c r="BB64" s="387">
        <v>45441.607325350451</v>
      </c>
      <c r="BC64" s="387">
        <v>46025.899476959486</v>
      </c>
      <c r="BD64" s="387">
        <v>45683.255380755661</v>
      </c>
      <c r="BE64" s="387">
        <v>46684.136641080186</v>
      </c>
      <c r="BF64" s="387">
        <v>47546</v>
      </c>
      <c r="BG64" s="387">
        <v>48212.90109500377</v>
      </c>
      <c r="BH64" s="389"/>
    </row>
    <row r="65" spans="1:60" x14ac:dyDescent="0.2">
      <c r="A65" s="475">
        <v>56</v>
      </c>
      <c r="B65" s="319">
        <v>28216.498493512878</v>
      </c>
      <c r="C65" s="319">
        <f t="shared" si="0"/>
        <v>29114.033279265102</v>
      </c>
      <c r="D65" s="353">
        <v>30011.568065017324</v>
      </c>
      <c r="E65" s="353">
        <f t="shared" si="1"/>
        <v>31663.401865633023</v>
      </c>
      <c r="F65" s="353">
        <v>33315.235666248722</v>
      </c>
      <c r="G65" s="319">
        <v>33877.009909760287</v>
      </c>
      <c r="H65" s="353">
        <v>34613.515707917635</v>
      </c>
      <c r="I65" s="372">
        <v>35695.970817317415</v>
      </c>
      <c r="J65" s="319">
        <v>35253.028527518967</v>
      </c>
      <c r="K65" s="319">
        <v>35231.22714390199</v>
      </c>
      <c r="L65" s="319">
        <v>36480.346549835711</v>
      </c>
      <c r="M65" s="319">
        <v>37840.615653040877</v>
      </c>
      <c r="N65" s="319">
        <v>37287.194585707191</v>
      </c>
      <c r="O65" s="387">
        <v>35511.84243785985</v>
      </c>
      <c r="P65" s="387">
        <v>36879.308731981757</v>
      </c>
      <c r="Q65" s="387">
        <v>37839.268292682929</v>
      </c>
      <c r="R65" s="387">
        <v>39258.981114341943</v>
      </c>
      <c r="S65" s="388">
        <v>39316.793799880557</v>
      </c>
      <c r="T65" s="387">
        <v>38461.743875999899</v>
      </c>
      <c r="U65" s="387">
        <v>38295.080040988272</v>
      </c>
      <c r="V65" s="387">
        <v>36829.027232765089</v>
      </c>
      <c r="W65" s="387">
        <v>36916.329519544808</v>
      </c>
      <c r="X65" s="387">
        <v>39012.33081591902</v>
      </c>
      <c r="Y65" s="387">
        <v>39607.035101463669</v>
      </c>
      <c r="Z65" s="387">
        <v>39991.168177052125</v>
      </c>
      <c r="AA65" s="387">
        <v>40210.718976903714</v>
      </c>
      <c r="AB65" s="387">
        <v>40695.765994155139</v>
      </c>
      <c r="AC65" s="388">
        <v>41411.639482802333</v>
      </c>
      <c r="AD65" s="387">
        <v>41378.78106422376</v>
      </c>
      <c r="AE65" s="387">
        <v>40320.362348368493</v>
      </c>
      <c r="AF65" s="387">
        <v>40713.354156802241</v>
      </c>
      <c r="AG65" s="387">
        <v>41233.488372093023</v>
      </c>
      <c r="AH65" s="387">
        <v>42762.822550077268</v>
      </c>
      <c r="AI65" s="387">
        <v>43053.312126015742</v>
      </c>
      <c r="AJ65" s="387">
        <v>43438.289357713453</v>
      </c>
      <c r="AK65" s="387">
        <v>44447.031187826731</v>
      </c>
      <c r="AL65" s="387">
        <v>45836.990844822452</v>
      </c>
      <c r="AM65" s="388">
        <v>46589.882917722367</v>
      </c>
      <c r="AN65" s="387">
        <v>47331.720113580115</v>
      </c>
      <c r="AO65" s="387">
        <v>47594.884868421053</v>
      </c>
      <c r="AP65" s="387">
        <v>47779.061462416052</v>
      </c>
      <c r="AQ65" s="387">
        <v>47911.409959113924</v>
      </c>
      <c r="AR65" s="387">
        <v>48707.994974814668</v>
      </c>
      <c r="AS65" s="387">
        <v>48647.213492090967</v>
      </c>
      <c r="AT65" s="387">
        <v>49074.930695508083</v>
      </c>
      <c r="AU65" s="387">
        <v>48383.606238771848</v>
      </c>
      <c r="AV65" s="387">
        <v>47270.527394846715</v>
      </c>
      <c r="AW65" s="388">
        <v>45203.306408128316</v>
      </c>
      <c r="AX65" s="387">
        <v>45529.010281035815</v>
      </c>
      <c r="AY65" s="387">
        <v>45877.11627077173</v>
      </c>
      <c r="AZ65" s="387">
        <v>45435.258150000001</v>
      </c>
      <c r="BA65" s="387">
        <v>46571.40917033139</v>
      </c>
      <c r="BB65" s="387">
        <v>46753.583762364782</v>
      </c>
      <c r="BC65" s="387">
        <v>47443.187492841593</v>
      </c>
      <c r="BD65" s="387">
        <v>47057.65151943863</v>
      </c>
      <c r="BE65" s="387">
        <v>48091.229908443544</v>
      </c>
      <c r="BF65" s="387">
        <v>48941</v>
      </c>
      <c r="BG65" s="387">
        <v>49600.23788624374</v>
      </c>
      <c r="BH65" s="389"/>
    </row>
    <row r="66" spans="1:60" x14ac:dyDescent="0.2">
      <c r="A66" s="475">
        <v>57</v>
      </c>
      <c r="B66" s="319">
        <v>28747.985304064438</v>
      </c>
      <c r="C66" s="319">
        <f t="shared" si="0"/>
        <v>29641.351472397939</v>
      </c>
      <c r="D66" s="353">
        <v>30534.71764073144</v>
      </c>
      <c r="E66" s="353">
        <f t="shared" si="1"/>
        <v>32199.708928652508</v>
      </c>
      <c r="F66" s="353">
        <v>33864.700216573576</v>
      </c>
      <c r="G66" s="319">
        <v>34410.747660964407</v>
      </c>
      <c r="H66" s="353">
        <v>35195.70022288261</v>
      </c>
      <c r="I66" s="372">
        <v>36318.086182480278</v>
      </c>
      <c r="J66" s="319">
        <v>35843.772212083371</v>
      </c>
      <c r="K66" s="319">
        <v>35808.705202047902</v>
      </c>
      <c r="L66" s="319">
        <v>37101.784446878424</v>
      </c>
      <c r="M66" s="319">
        <v>38498.913467929546</v>
      </c>
      <c r="N66" s="319">
        <v>37931.246128551225</v>
      </c>
      <c r="O66" s="387">
        <v>36204.33892711698</v>
      </c>
      <c r="P66" s="387">
        <v>37639.250474383298</v>
      </c>
      <c r="Q66" s="387">
        <v>38576.713124274102</v>
      </c>
      <c r="R66" s="387">
        <v>40075.927247628279</v>
      </c>
      <c r="S66" s="388">
        <v>40065.828356588303</v>
      </c>
      <c r="T66" s="387">
        <v>39254.28555408807</v>
      </c>
      <c r="U66" s="387">
        <v>39102.567232153022</v>
      </c>
      <c r="V66" s="387">
        <v>37689.218719845609</v>
      </c>
      <c r="W66" s="387">
        <v>37756.268204506705</v>
      </c>
      <c r="X66" s="387">
        <v>39886.47693798066</v>
      </c>
      <c r="Y66" s="387">
        <v>40500.601998700651</v>
      </c>
      <c r="Z66" s="387">
        <v>40964.285219442776</v>
      </c>
      <c r="AA66" s="387">
        <v>41205.373262305249</v>
      </c>
      <c r="AB66" s="387">
        <v>41680.970300341542</v>
      </c>
      <c r="AC66" s="388">
        <v>42486.731344544918</v>
      </c>
      <c r="AD66" s="387">
        <v>42318.348845141794</v>
      </c>
      <c r="AE66" s="387">
        <v>41393.673165533022</v>
      </c>
      <c r="AF66" s="387">
        <v>41774.60272487055</v>
      </c>
      <c r="AG66" s="387">
        <v>42331.353112941913</v>
      </c>
      <c r="AH66" s="387">
        <v>43903.379887453717</v>
      </c>
      <c r="AI66" s="387">
        <v>44134.194764577354</v>
      </c>
      <c r="AJ66" s="387">
        <v>44500.255459645487</v>
      </c>
      <c r="AK66" s="387">
        <v>45608.687312193848</v>
      </c>
      <c r="AL66" s="387">
        <v>47010.605108480733</v>
      </c>
      <c r="AM66" s="388">
        <v>47760.24536604881</v>
      </c>
      <c r="AN66" s="387">
        <v>48632.216570714045</v>
      </c>
      <c r="AO66" s="387">
        <v>48892.530545112779</v>
      </c>
      <c r="AP66" s="387">
        <v>49159.511446189179</v>
      </c>
      <c r="AQ66" s="387">
        <v>49253.064685421363</v>
      </c>
      <c r="AR66" s="387">
        <v>50088.969777608814</v>
      </c>
      <c r="AS66" s="387">
        <v>50031.873593852761</v>
      </c>
      <c r="AT66" s="387">
        <v>50418.616541269199</v>
      </c>
      <c r="AU66" s="387">
        <v>49737.34819532909</v>
      </c>
      <c r="AV66" s="387">
        <v>48607.65806362054</v>
      </c>
      <c r="AW66" s="388">
        <v>46583.470602539572</v>
      </c>
      <c r="AX66" s="387">
        <v>46981.118257952963</v>
      </c>
      <c r="AY66" s="387">
        <v>47297.184116627577</v>
      </c>
      <c r="AZ66" s="387">
        <v>46893.583549999996</v>
      </c>
      <c r="BA66" s="387">
        <v>47963.776062117162</v>
      </c>
      <c r="BB66" s="387">
        <v>48157.441285358938</v>
      </c>
      <c r="BC66" s="387">
        <v>48862.590863971287</v>
      </c>
      <c r="BD66" s="387">
        <v>48499.98358893102</v>
      </c>
      <c r="BE66" s="387">
        <v>49493.199019698513</v>
      </c>
      <c r="BF66" s="387">
        <v>50444</v>
      </c>
      <c r="BG66" s="387">
        <v>51080.915325619542</v>
      </c>
      <c r="BH66" s="389"/>
    </row>
    <row r="67" spans="1:60" x14ac:dyDescent="0.2">
      <c r="A67" s="475">
        <v>58</v>
      </c>
      <c r="B67" s="319">
        <v>29279.472114615994</v>
      </c>
      <c r="C67" s="319">
        <f t="shared" si="0"/>
        <v>30178.602885322813</v>
      </c>
      <c r="D67" s="353">
        <v>31077.733656029635</v>
      </c>
      <c r="E67" s="353">
        <f t="shared" si="1"/>
        <v>32758.580580437025</v>
      </c>
      <c r="F67" s="353">
        <v>34439.427504844411</v>
      </c>
      <c r="G67" s="319">
        <v>34944.48541216852</v>
      </c>
      <c r="H67" s="353">
        <v>35766.123434514964</v>
      </c>
      <c r="I67" s="372">
        <v>36934.596904713733</v>
      </c>
      <c r="J67" s="319">
        <v>36461.125972529058</v>
      </c>
      <c r="K67" s="319">
        <v>36421.642439202777</v>
      </c>
      <c r="L67" s="319">
        <v>37728.077327491788</v>
      </c>
      <c r="M67" s="319">
        <v>39148.004320372223</v>
      </c>
      <c r="N67" s="319">
        <v>38588.009215004022</v>
      </c>
      <c r="O67" s="387">
        <v>36896.835416374102</v>
      </c>
      <c r="P67" s="387">
        <v>38373.368953693527</v>
      </c>
      <c r="Q67" s="387">
        <v>39355.900116144017</v>
      </c>
      <c r="R67" s="387">
        <v>40876.599553558321</v>
      </c>
      <c r="S67" s="388">
        <v>40838.928280579836</v>
      </c>
      <c r="T67" s="387">
        <v>40005.405193251761</v>
      </c>
      <c r="U67" s="387">
        <v>39920.148013207327</v>
      </c>
      <c r="V67" s="387">
        <v>38573.172402701835</v>
      </c>
      <c r="W67" s="387">
        <v>38596.206889468602</v>
      </c>
      <c r="X67" s="387">
        <v>40749.668847986395</v>
      </c>
      <c r="Y67" s="387">
        <v>41447.105323499061</v>
      </c>
      <c r="Z67" s="387">
        <v>41931.17763256441</v>
      </c>
      <c r="AA67" s="387">
        <v>42198.005892655157</v>
      </c>
      <c r="AB67" s="387">
        <v>42662.272807295521</v>
      </c>
      <c r="AC67" s="388">
        <v>43550.585312262316</v>
      </c>
      <c r="AD67" s="387">
        <v>43297.515268167495</v>
      </c>
      <c r="AE67" s="387">
        <v>42592.029903143906</v>
      </c>
      <c r="AF67" s="387">
        <v>42874.780666249171</v>
      </c>
      <c r="AG67" s="387">
        <v>43435.821551480112</v>
      </c>
      <c r="AH67" s="387">
        <v>45029.39754205908</v>
      </c>
      <c r="AI67" s="387">
        <v>45259.388843665656</v>
      </c>
      <c r="AJ67" s="387">
        <v>45616.482603282078</v>
      </c>
      <c r="AK67" s="387">
        <v>46811.39672891426</v>
      </c>
      <c r="AL67" s="387">
        <v>48203.729583683205</v>
      </c>
      <c r="AM67" s="388">
        <v>48943.907387651692</v>
      </c>
      <c r="AN67" s="387">
        <v>49991.892111912886</v>
      </c>
      <c r="AO67" s="387">
        <v>50242.250939849626</v>
      </c>
      <c r="AP67" s="387">
        <v>50509.530668796964</v>
      </c>
      <c r="AQ67" s="387">
        <v>50529.800634649408</v>
      </c>
      <c r="AR67" s="387">
        <v>51414.652929576121</v>
      </c>
      <c r="AS67" s="387">
        <v>51417.812236798083</v>
      </c>
      <c r="AT67" s="387">
        <v>51782.153701464464</v>
      </c>
      <c r="AU67" s="387">
        <v>51053.687299254183</v>
      </c>
      <c r="AV67" s="387">
        <v>49854.85782015825</v>
      </c>
      <c r="AW67" s="388">
        <v>47967.149646342368</v>
      </c>
      <c r="AX67" s="387">
        <v>48433.226234870112</v>
      </c>
      <c r="AY67" s="387">
        <v>48670.933122642462</v>
      </c>
      <c r="AZ67" s="387">
        <v>48315.34</v>
      </c>
      <c r="BA67" s="387">
        <v>49381.162046489706</v>
      </c>
      <c r="BB67" s="387">
        <v>49641.427662405273</v>
      </c>
      <c r="BC67" s="387">
        <v>50327.474372924058</v>
      </c>
      <c r="BD67" s="387">
        <v>49949.631835587497</v>
      </c>
      <c r="BE67" s="387">
        <v>50958.707666697497</v>
      </c>
      <c r="BF67" s="387">
        <v>51976</v>
      </c>
      <c r="BG67" s="387">
        <v>52565.522897548435</v>
      </c>
      <c r="BH67" s="389"/>
    </row>
    <row r="68" spans="1:60" x14ac:dyDescent="0.2">
      <c r="A68" s="476">
        <v>59</v>
      </c>
      <c r="B68" s="320">
        <v>29756.447457418675</v>
      </c>
      <c r="C68" s="320">
        <f t="shared" si="0"/>
        <v>30708.465003957332</v>
      </c>
      <c r="D68" s="354">
        <v>31660.482550495992</v>
      </c>
      <c r="E68" s="354">
        <f t="shared" si="1"/>
        <v>33334.160829562366</v>
      </c>
      <c r="F68" s="354">
        <v>35007.839108628745</v>
      </c>
      <c r="G68" s="320">
        <v>35508.897746775176</v>
      </c>
      <c r="H68" s="354">
        <v>36383.591859477812</v>
      </c>
      <c r="I68" s="373">
        <v>37506.270483512038</v>
      </c>
      <c r="J68" s="320">
        <v>37067.835702622229</v>
      </c>
      <c r="K68" s="320">
        <v>37130.826019381966</v>
      </c>
      <c r="L68" s="320">
        <v>38383.500109529028</v>
      </c>
      <c r="M68" s="320">
        <v>39787.888210368896</v>
      </c>
      <c r="N68" s="320">
        <v>39253.246663862657</v>
      </c>
      <c r="O68" s="390">
        <v>37632.126632495434</v>
      </c>
      <c r="P68" s="390">
        <v>39077.975132327971</v>
      </c>
      <c r="Q68" s="390">
        <v>40121.173054587693</v>
      </c>
      <c r="R68" s="390">
        <v>41690.290921373402</v>
      </c>
      <c r="S68" s="391">
        <v>41642.109913676097</v>
      </c>
      <c r="T68" s="390">
        <v>40789.662463555032</v>
      </c>
      <c r="U68" s="390">
        <v>40773.056358875096</v>
      </c>
      <c r="V68" s="390">
        <v>39435.740109359926</v>
      </c>
      <c r="W68" s="390">
        <v>39499.880759197251</v>
      </c>
      <c r="X68" s="390">
        <v>41728.975405784782</v>
      </c>
      <c r="Y68" s="390">
        <v>42368.199163067984</v>
      </c>
      <c r="Z68" s="390">
        <v>42879.396157878968</v>
      </c>
      <c r="AA68" s="390">
        <v>43245.223209399061</v>
      </c>
      <c r="AB68" s="390">
        <v>43748.92389352488</v>
      </c>
      <c r="AC68" s="391">
        <v>44580.725597904166</v>
      </c>
      <c r="AD68" s="390">
        <v>44381.078111295195</v>
      </c>
      <c r="AE68" s="390">
        <v>43707.022693790554</v>
      </c>
      <c r="AF68" s="390">
        <v>43990.191840662272</v>
      </c>
      <c r="AG68" s="390">
        <v>44609.628815756143</v>
      </c>
      <c r="AH68" s="390">
        <v>46145.722074817044</v>
      </c>
      <c r="AI68" s="390">
        <v>46335.523827885125</v>
      </c>
      <c r="AJ68" s="390">
        <v>46762.165740986864</v>
      </c>
      <c r="AK68" s="390">
        <v>47933.520053237473</v>
      </c>
      <c r="AL68" s="390">
        <v>49449.381551504652</v>
      </c>
      <c r="AM68" s="391">
        <v>50191.111814908661</v>
      </c>
      <c r="AN68" s="390">
        <v>51312.596061166536</v>
      </c>
      <c r="AO68" s="390">
        <v>51545.526315789473</v>
      </c>
      <c r="AP68" s="390">
        <v>51837.418428739045</v>
      </c>
      <c r="AQ68" s="390">
        <v>51820.061329102333</v>
      </c>
      <c r="AR68" s="390">
        <v>52791.678328739777</v>
      </c>
      <c r="AS68" s="390">
        <v>52840.828574065745</v>
      </c>
      <c r="AT68" s="390">
        <v>53176.708540463071</v>
      </c>
      <c r="AU68" s="390">
        <v>52353.13479231314</v>
      </c>
      <c r="AV68" s="390">
        <v>51267.719783446701</v>
      </c>
      <c r="AW68" s="391">
        <v>49469.161952993672</v>
      </c>
      <c r="AX68" s="390">
        <v>49887.642809524805</v>
      </c>
      <c r="AY68" s="390">
        <v>50161.044092160257</v>
      </c>
      <c r="AZ68" s="390">
        <v>49785.855049999998</v>
      </c>
      <c r="BA68" s="390">
        <v>50852.937362572637</v>
      </c>
      <c r="BB68" s="390">
        <v>51128.619193613697</v>
      </c>
      <c r="BC68" s="390">
        <v>51890.721900889541</v>
      </c>
      <c r="BD68" s="390">
        <v>51494.39038537717</v>
      </c>
      <c r="BE68" s="390">
        <v>52477.507537223712</v>
      </c>
      <c r="BF68" s="390">
        <v>53550</v>
      </c>
      <c r="BG68" s="390">
        <v>54098.274593252652</v>
      </c>
      <c r="BH68" s="392"/>
    </row>
    <row r="69" spans="1:60" x14ac:dyDescent="0.2">
      <c r="A69" s="475">
        <v>60</v>
      </c>
      <c r="B69" s="319">
        <v>30226.608866752747</v>
      </c>
      <c r="C69" s="319">
        <f t="shared" si="0"/>
        <v>31228.298009329519</v>
      </c>
      <c r="D69" s="353">
        <v>32229.987151906291</v>
      </c>
      <c r="E69" s="353">
        <f t="shared" si="1"/>
        <v>33893.645405429947</v>
      </c>
      <c r="F69" s="353">
        <v>35557.303658953606</v>
      </c>
      <c r="G69" s="319">
        <v>36085.579914742848</v>
      </c>
      <c r="H69" s="353">
        <v>36959.895722776477</v>
      </c>
      <c r="I69" s="372">
        <v>38139.595134533687</v>
      </c>
      <c r="J69" s="319">
        <v>37695.833493420418</v>
      </c>
      <c r="K69" s="319">
        <v>37789.353629548357</v>
      </c>
      <c r="L69" s="319">
        <v>39014.647973713036</v>
      </c>
      <c r="M69" s="319">
        <v>40487.617356264542</v>
      </c>
      <c r="N69" s="319">
        <v>39952.381562344672</v>
      </c>
      <c r="O69" s="387">
        <v>38394.650856621258</v>
      </c>
      <c r="P69" s="387">
        <v>39793.648423715837</v>
      </c>
      <c r="Q69" s="387">
        <v>40924.709639953544</v>
      </c>
      <c r="R69" s="387">
        <v>42533.275178429823</v>
      </c>
      <c r="S69" s="388">
        <v>42433.258863130461</v>
      </c>
      <c r="T69" s="387">
        <v>41612.580303521143</v>
      </c>
      <c r="U69" s="387">
        <v>41686.526243880216</v>
      </c>
      <c r="V69" s="387">
        <v>40238.902326578755</v>
      </c>
      <c r="W69" s="387">
        <v>40410.383398722341</v>
      </c>
      <c r="X69" s="387">
        <v>42719.236175639075</v>
      </c>
      <c r="Y69" s="387">
        <v>43331.642144686048</v>
      </c>
      <c r="Z69" s="387">
        <v>43831.764436039542</v>
      </c>
      <c r="AA69" s="387">
        <v>44326.808662020652</v>
      </c>
      <c r="AB69" s="387">
        <v>44819.967782824548</v>
      </c>
      <c r="AC69" s="388">
        <v>45622.103777571203</v>
      </c>
      <c r="AD69" s="387">
        <v>45488.040152031965</v>
      </c>
      <c r="AE69" s="387">
        <v>44795.964251010875</v>
      </c>
      <c r="AF69" s="387">
        <v>45129.299155351218</v>
      </c>
      <c r="AG69" s="387">
        <v>45743.81389389628</v>
      </c>
      <c r="AH69" s="387">
        <v>47276.586290346102</v>
      </c>
      <c r="AI69" s="387">
        <v>47486.038730131528</v>
      </c>
      <c r="AJ69" s="387">
        <v>47935.754557282555</v>
      </c>
      <c r="AK69" s="387">
        <v>49058.684362179447</v>
      </c>
      <c r="AL69" s="387">
        <v>50632.000528183322</v>
      </c>
      <c r="AM69" s="388">
        <v>51463.437658354451</v>
      </c>
      <c r="AN69" s="387">
        <v>52623.196264360326</v>
      </c>
      <c r="AO69" s="387">
        <v>52810.801221804511</v>
      </c>
      <c r="AP69" s="387">
        <v>53191.58730059665</v>
      </c>
      <c r="AQ69" s="387">
        <v>53206.347714651849</v>
      </c>
      <c r="AR69" s="387">
        <v>54196.349553316853</v>
      </c>
      <c r="AS69" s="387">
        <v>54234.438464112238</v>
      </c>
      <c r="AT69" s="387">
        <v>54512.950143311384</v>
      </c>
      <c r="AU69" s="387">
        <v>53791.334803201047</v>
      </c>
      <c r="AV69" s="387">
        <v>52619.050069942015</v>
      </c>
      <c r="AW69" s="388">
        <v>51023.897000518067</v>
      </c>
      <c r="AX69" s="387">
        <v>51325.899200016669</v>
      </c>
      <c r="AY69" s="387">
        <v>51643.246967071049</v>
      </c>
      <c r="AZ69" s="387">
        <v>51337.265050000002</v>
      </c>
      <c r="BA69" s="387">
        <v>52330.151611826601</v>
      </c>
      <c r="BB69" s="387">
        <v>52643.588727560207</v>
      </c>
      <c r="BC69" s="387">
        <v>53411.662323903329</v>
      </c>
      <c r="BD69" s="387">
        <v>53130.078565634845</v>
      </c>
      <c r="BE69" s="387">
        <v>54077.269074262462</v>
      </c>
      <c r="BF69" s="387">
        <v>55165</v>
      </c>
      <c r="BG69" s="387">
        <v>55698.821075497632</v>
      </c>
      <c r="BH69" s="389"/>
    </row>
    <row r="70" spans="1:60" x14ac:dyDescent="0.2">
      <c r="A70" s="475">
        <v>61</v>
      </c>
      <c r="B70" s="319">
        <v>30751.281743835698</v>
      </c>
      <c r="C70" s="319">
        <f t="shared" si="0"/>
        <v>31768.764602048119</v>
      </c>
      <c r="D70" s="353">
        <v>32786.247460260543</v>
      </c>
      <c r="E70" s="353">
        <f t="shared" si="1"/>
        <v>34446.507834769509</v>
      </c>
      <c r="F70" s="353">
        <v>36106.768209278467</v>
      </c>
      <c r="G70" s="319">
        <v>36699.071582793556</v>
      </c>
      <c r="H70" s="353">
        <v>37571.483496073015</v>
      </c>
      <c r="I70" s="372">
        <v>38800.943000202307</v>
      </c>
      <c r="J70" s="319">
        <v>38355.763375276147</v>
      </c>
      <c r="K70" s="319">
        <v>38412.422060705794</v>
      </c>
      <c r="L70" s="319">
        <v>39713.765607886096</v>
      </c>
      <c r="M70" s="319">
        <v>41233.381314390164</v>
      </c>
      <c r="N70" s="319">
        <v>40613.381830000384</v>
      </c>
      <c r="O70" s="387">
        <v>39106.599494453025</v>
      </c>
      <c r="P70" s="387">
        <v>40575.724391624222</v>
      </c>
      <c r="Q70" s="387">
        <v>41773.466898954706</v>
      </c>
      <c r="R70" s="387">
        <v>43353.476077187421</v>
      </c>
      <c r="S70" s="388">
        <v>43281.563059883818</v>
      </c>
      <c r="T70" s="387">
        <v>42490.727528719879</v>
      </c>
      <c r="U70" s="387">
        <v>42579.808949106227</v>
      </c>
      <c r="V70" s="387">
        <v>41156.123083520964</v>
      </c>
      <c r="W70" s="387">
        <v>41398.278762607064</v>
      </c>
      <c r="X70" s="387">
        <v>43672.252624503271</v>
      </c>
      <c r="Y70" s="387">
        <v>44322.612068636059</v>
      </c>
      <c r="Z70" s="387">
        <v>44804.881478430194</v>
      </c>
      <c r="AA70" s="387">
        <v>45361.896048454772</v>
      </c>
      <c r="AB70" s="387">
        <v>45889.060772508012</v>
      </c>
      <c r="AC70" s="388">
        <v>46644.752133862923</v>
      </c>
      <c r="AD70" s="387">
        <v>46607.601760712081</v>
      </c>
      <c r="AE70" s="387">
        <v>45970.006504090525</v>
      </c>
      <c r="AF70" s="387">
        <v>46303.950680453934</v>
      </c>
      <c r="AG70" s="387">
        <v>46950.639646618889</v>
      </c>
      <c r="AH70" s="387">
        <v>48423.605708954143</v>
      </c>
      <c r="AI70" s="387">
        <v>48652.379146851752</v>
      </c>
      <c r="AJ70" s="387">
        <v>49117.094950964616</v>
      </c>
      <c r="AK70" s="387">
        <v>50246.188855806038</v>
      </c>
      <c r="AL70" s="387">
        <v>51834.129716406191</v>
      </c>
      <c r="AM70" s="388">
        <v>52747.585344712636</v>
      </c>
      <c r="AN70" s="387">
        <v>53863.070245135066</v>
      </c>
      <c r="AO70" s="387">
        <v>54112.669172932328</v>
      </c>
      <c r="AP70" s="387">
        <v>54516.708627705513</v>
      </c>
      <c r="AQ70" s="387">
        <v>54606.158845426246</v>
      </c>
      <c r="AR70" s="387">
        <v>55612.868988785398</v>
      </c>
      <c r="AS70" s="387">
        <v>55704.760825170473</v>
      </c>
      <c r="AT70" s="387">
        <v>56034.057111827664</v>
      </c>
      <c r="AU70" s="387">
        <v>55184.892699657037</v>
      </c>
      <c r="AV70" s="387">
        <v>54015.345812555395</v>
      </c>
      <c r="AW70" s="388">
        <v>52544.655170590915</v>
      </c>
      <c r="AX70" s="387">
        <v>52876.122580779571</v>
      </c>
      <c r="AY70" s="387">
        <v>53110.76338056886</v>
      </c>
      <c r="AZ70" s="387">
        <v>52866.512049999998</v>
      </c>
      <c r="BA70" s="387">
        <v>53822.594873959475</v>
      </c>
      <c r="BB70" s="387">
        <v>54131.848643489328</v>
      </c>
      <c r="BC70" s="387">
        <v>54883.949576222651</v>
      </c>
      <c r="BD70" s="387">
        <v>54707.23732857978</v>
      </c>
      <c r="BE70" s="387">
        <v>55647.310505872563</v>
      </c>
      <c r="BF70" s="387">
        <v>56660</v>
      </c>
      <c r="BG70" s="387">
        <v>57275.786762424083</v>
      </c>
      <c r="BH70" s="389"/>
    </row>
    <row r="71" spans="1:60" x14ac:dyDescent="0.2">
      <c r="A71" s="475">
        <v>62</v>
      </c>
      <c r="B71" s="319">
        <v>31303.210354793086</v>
      </c>
      <c r="C71" s="319">
        <f t="shared" si="0"/>
        <v>32316.236915175912</v>
      </c>
      <c r="D71" s="353">
        <v>33329.263475558735</v>
      </c>
      <c r="E71" s="353">
        <f t="shared" si="1"/>
        <v>35008.537328797262</v>
      </c>
      <c r="F71" s="353">
        <v>36687.811182035795</v>
      </c>
      <c r="G71" s="319">
        <v>37306.428334163764</v>
      </c>
      <c r="H71" s="353">
        <v>38188.95192103587</v>
      </c>
      <c r="I71" s="372">
        <v>39428.663008294556</v>
      </c>
      <c r="J71" s="319">
        <v>39015.693257131883</v>
      </c>
      <c r="K71" s="319">
        <v>39091.212058877303</v>
      </c>
      <c r="L71" s="319">
        <v>40393.463307776561</v>
      </c>
      <c r="M71" s="319">
        <v>41914.696535393821</v>
      </c>
      <c r="N71" s="319">
        <v>41304.042366076552</v>
      </c>
      <c r="O71" s="387">
        <v>39845.781140289284</v>
      </c>
      <c r="P71" s="387">
        <v>41335.666134025763</v>
      </c>
      <c r="Q71" s="387">
        <v>42601.353077816493</v>
      </c>
      <c r="R71" s="387">
        <v>44176.93174141628</v>
      </c>
      <c r="S71" s="388">
        <v>44111.818231174329</v>
      </c>
      <c r="T71" s="387">
        <v>43355.067407610455</v>
      </c>
      <c r="U71" s="387">
        <v>43450.381077080718</v>
      </c>
      <c r="V71" s="387">
        <v>42151.759086523001</v>
      </c>
      <c r="W71" s="387">
        <v>42347.477764311974</v>
      </c>
      <c r="X71" s="387">
        <v>44690.994345702929</v>
      </c>
      <c r="Y71" s="387">
        <v>45266.997936332016</v>
      </c>
      <c r="Z71" s="387">
        <v>45858.918701318151</v>
      </c>
      <c r="AA71" s="387">
        <v>46409.113365198675</v>
      </c>
      <c r="AB71" s="387">
        <v>46971.810059504947</v>
      </c>
      <c r="AC71" s="388">
        <v>47800.382236119331</v>
      </c>
      <c r="AD71" s="387">
        <v>47736.163060780302</v>
      </c>
      <c r="AE71" s="387">
        <v>47071.105303576463</v>
      </c>
      <c r="AF71" s="387">
        <v>47531.072230453174</v>
      </c>
      <c r="AG71" s="387">
        <v>48023.740521132844</v>
      </c>
      <c r="AH71" s="387">
        <v>49620.706257107042</v>
      </c>
      <c r="AI71" s="387">
        <v>49880.439070019856</v>
      </c>
      <c r="AJ71" s="387">
        <v>50326.34102323759</v>
      </c>
      <c r="AK71" s="387">
        <v>51444.336795598305</v>
      </c>
      <c r="AL71" s="387">
        <v>53058.770687180047</v>
      </c>
      <c r="AM71" s="388">
        <v>54098.230897453002</v>
      </c>
      <c r="AN71" s="387">
        <v>55244.396670747905</v>
      </c>
      <c r="AO71" s="387">
        <v>55515.871710526313</v>
      </c>
      <c r="AP71" s="387">
        <v>55876.410365229545</v>
      </c>
      <c r="AQ71" s="387">
        <v>56066.831329712571</v>
      </c>
      <c r="AR71" s="387">
        <v>56996.476727333204</v>
      </c>
      <c r="AS71" s="387">
        <v>57200.654009899277</v>
      </c>
      <c r="AT71" s="387">
        <v>57447.222558108289</v>
      </c>
      <c r="AU71" s="387">
        <v>56617.059992378468</v>
      </c>
      <c r="AV71" s="387">
        <v>55559.55423976764</v>
      </c>
      <c r="AW71" s="388">
        <v>54053.697176025293</v>
      </c>
      <c r="AX71" s="387">
        <v>54372.093914710116</v>
      </c>
      <c r="AY71" s="387">
        <v>54695.771485370569</v>
      </c>
      <c r="AZ71" s="387">
        <v>54441.193200000002</v>
      </c>
      <c r="BA71" s="387">
        <v>55382.480907413221</v>
      </c>
      <c r="BB71" s="387">
        <v>55645.749792715142</v>
      </c>
      <c r="BC71" s="387">
        <v>56395.370900622293</v>
      </c>
      <c r="BD71" s="387">
        <v>56220.640833380494</v>
      </c>
      <c r="BE71" s="387">
        <v>57217.351937482665</v>
      </c>
      <c r="BF71" s="387">
        <v>58212</v>
      </c>
      <c r="BG71" s="387">
        <v>58831.136720308554</v>
      </c>
      <c r="BH71" s="389"/>
    </row>
    <row r="72" spans="1:60" x14ac:dyDescent="0.2">
      <c r="A72" s="475">
        <v>63</v>
      </c>
      <c r="B72" s="319">
        <v>31807.441431470204</v>
      </c>
      <c r="C72" s="319">
        <f t="shared" si="0"/>
        <v>32833.238314635542</v>
      </c>
      <c r="D72" s="353">
        <v>33859.035197800877</v>
      </c>
      <c r="E72" s="353">
        <f t="shared" si="1"/>
        <v>35582.891729756477</v>
      </c>
      <c r="F72" s="353">
        <v>37306.74826171207</v>
      </c>
      <c r="G72" s="319">
        <v>37834.031168687376</v>
      </c>
      <c r="H72" s="353">
        <v>38777.017087667162</v>
      </c>
      <c r="I72" s="372">
        <v>39983.522658304675</v>
      </c>
      <c r="J72" s="319">
        <v>39712.877245221403</v>
      </c>
      <c r="K72" s="319">
        <v>39825.723624062899</v>
      </c>
      <c r="L72" s="319">
        <v>41107.14589266156</v>
      </c>
      <c r="M72" s="319">
        <v>42683.477899634432</v>
      </c>
      <c r="N72" s="319">
        <v>42020.125989370252</v>
      </c>
      <c r="O72" s="387">
        <v>40577.181926695688</v>
      </c>
      <c r="P72" s="387">
        <v>42095.607876427312</v>
      </c>
      <c r="Q72" s="387">
        <v>43387.497096399537</v>
      </c>
      <c r="R72" s="387">
        <v>45032.935060357748</v>
      </c>
      <c r="S72" s="388">
        <v>44954.106086106738</v>
      </c>
      <c r="T72" s="387">
        <v>44241.499040594084</v>
      </c>
      <c r="U72" s="387">
        <v>44333.570192417166</v>
      </c>
      <c r="V72" s="387">
        <v>43064.22740431007</v>
      </c>
      <c r="W72" s="387">
        <v>43264.809173633505</v>
      </c>
      <c r="X72" s="387">
        <v>45654.965006623039</v>
      </c>
      <c r="Y72" s="387">
        <v>46249.498031872201</v>
      </c>
      <c r="Z72" s="387">
        <v>46832.035743708802</v>
      </c>
      <c r="AA72" s="387">
        <v>47525.066953697962</v>
      </c>
      <c r="AB72" s="387">
        <v>48140.398929615156</v>
      </c>
      <c r="AC72" s="388">
        <v>48927.917603312773</v>
      </c>
      <c r="AD72" s="387">
        <v>48931.322077120487</v>
      </c>
      <c r="AE72" s="387">
        <v>48196.518587593644</v>
      </c>
      <c r="AF72" s="387">
        <v>48656.638893555923</v>
      </c>
      <c r="AG72" s="387">
        <v>49189.293163297225</v>
      </c>
      <c r="AH72" s="387">
        <v>50766.110155407187</v>
      </c>
      <c r="AI72" s="387">
        <v>51081.595618582469</v>
      </c>
      <c r="AJ72" s="387">
        <v>51619.304131283316</v>
      </c>
      <c r="AK72" s="387">
        <v>52736.755258572193</v>
      </c>
      <c r="AL72" s="387">
        <v>54331.436794062683</v>
      </c>
      <c r="AM72" s="388">
        <v>55469.564675290043</v>
      </c>
      <c r="AN72" s="387">
        <v>56560.770443118759</v>
      </c>
      <c r="AO72" s="387">
        <v>56923.296522556389</v>
      </c>
      <c r="AP72" s="387">
        <v>57317.72187133335</v>
      </c>
      <c r="AQ72" s="387">
        <v>57524.798864953918</v>
      </c>
      <c r="AR72" s="387">
        <v>58514.364189317617</v>
      </c>
      <c r="AS72" s="387">
        <v>58777.095289190409</v>
      </c>
      <c r="AT72" s="387">
        <v>59046.494077209005</v>
      </c>
      <c r="AU72" s="387">
        <v>58194.012521095327</v>
      </c>
      <c r="AV72" s="387">
        <v>57090.746350735193</v>
      </c>
      <c r="AW72" s="388">
        <v>55574.455346098141</v>
      </c>
      <c r="AX72" s="387">
        <v>55883.071133934718</v>
      </c>
      <c r="AY72" s="387">
        <v>56233.331022530321</v>
      </c>
      <c r="AZ72" s="387">
        <v>56070.173699999999</v>
      </c>
      <c r="BA72" s="387">
        <v>57033.741018140405</v>
      </c>
      <c r="BB72" s="387">
        <v>57260.079105686353</v>
      </c>
      <c r="BC72" s="387">
        <v>57990.348757301559</v>
      </c>
      <c r="BD72" s="387">
        <v>57847.967668307771</v>
      </c>
      <c r="BE72" s="387">
        <v>58784.318875427729</v>
      </c>
      <c r="BF72" s="387">
        <v>59757</v>
      </c>
      <c r="BG72" s="387">
        <v>60505.373187923928</v>
      </c>
      <c r="BH72" s="389"/>
    </row>
    <row r="73" spans="1:60" x14ac:dyDescent="0.2">
      <c r="A73" s="475">
        <v>64</v>
      </c>
      <c r="B73" s="319">
        <v>32352.556108958983</v>
      </c>
      <c r="C73" s="319">
        <f t="shared" si="0"/>
        <v>33410.414393669162</v>
      </c>
      <c r="D73" s="353">
        <v>34468.272678379341</v>
      </c>
      <c r="E73" s="353">
        <f t="shared" si="1"/>
        <v>36209.610378856829</v>
      </c>
      <c r="F73" s="353">
        <v>37950.948079334325</v>
      </c>
      <c r="G73" s="319">
        <v>38367.768919891496</v>
      </c>
      <c r="H73" s="353">
        <v>39418.008119295264</v>
      </c>
      <c r="I73" s="372">
        <v>40622.451952255717</v>
      </c>
      <c r="J73" s="319">
        <v>40404.739218134666</v>
      </c>
      <c r="K73" s="319">
        <v>40524.776010239526</v>
      </c>
      <c r="L73" s="319">
        <v>41830.538444687845</v>
      </c>
      <c r="M73" s="319">
        <v>43447.655782652051</v>
      </c>
      <c r="N73" s="319">
        <v>42740.446793866868</v>
      </c>
      <c r="O73" s="387">
        <v>41343.596580536439</v>
      </c>
      <c r="P73" s="387">
        <v>42859.238656413327</v>
      </c>
      <c r="Q73" s="387">
        <v>44208.426248548203</v>
      </c>
      <c r="R73" s="387">
        <v>45892.19314477047</v>
      </c>
      <c r="S73" s="388">
        <v>45847.532846517184</v>
      </c>
      <c r="T73" s="387">
        <v>45116.884796531187</v>
      </c>
      <c r="U73" s="387">
        <v>45224.329500170781</v>
      </c>
      <c r="V73" s="387">
        <v>43988.576819984992</v>
      </c>
      <c r="W73" s="387">
        <v>44227.665714931289</v>
      </c>
      <c r="X73" s="387">
        <v>46660.561673355609</v>
      </c>
      <c r="Y73" s="387">
        <v>47339.988439637702</v>
      </c>
      <c r="Z73" s="387">
        <v>47917.196112941878</v>
      </c>
      <c r="AA73" s="387">
        <v>48626.868956835846</v>
      </c>
      <c r="AB73" s="387">
        <v>49289.478803563259</v>
      </c>
      <c r="AC73" s="388">
        <v>50036.723147130906</v>
      </c>
      <c r="AD73" s="387">
        <v>50038.284117857256</v>
      </c>
      <c r="AE73" s="387">
        <v>49306.301131555025</v>
      </c>
      <c r="AF73" s="387">
        <v>49865.142047624133</v>
      </c>
      <c r="AG73" s="387">
        <v>50389.515218330525</v>
      </c>
      <c r="AH73" s="387">
        <v>51987.443508178563</v>
      </c>
      <c r="AI73" s="387">
        <v>52240.023278065783</v>
      </c>
      <c r="AJ73" s="387">
        <v>52859.55651310175</v>
      </c>
      <c r="AK73" s="387">
        <v>53960.751567623935</v>
      </c>
      <c r="AL73" s="387">
        <v>55547.073051816144</v>
      </c>
      <c r="AM73" s="388">
        <v>56836.465262034944</v>
      </c>
      <c r="AN73" s="387">
        <v>57985.398637559585</v>
      </c>
      <c r="AO73" s="387">
        <v>58308.202537593985</v>
      </c>
      <c r="AP73" s="387">
        <v>58839.259929600317</v>
      </c>
      <c r="AQ73" s="387">
        <v>59051.742600842124</v>
      </c>
      <c r="AR73" s="387">
        <v>60177.06311775327</v>
      </c>
      <c r="AS73" s="387">
        <v>60358.650733215654</v>
      </c>
      <c r="AT73" s="387">
        <v>60658.172667831066</v>
      </c>
      <c r="AU73" s="387">
        <v>59805.954815177749</v>
      </c>
      <c r="AV73" s="387">
        <v>58638.504682377818</v>
      </c>
      <c r="AW73" s="388">
        <v>57160.824038146391</v>
      </c>
      <c r="AX73" s="387">
        <v>57508.323941167902</v>
      </c>
      <c r="AY73" s="387">
        <v>57796.874299113049</v>
      </c>
      <c r="AZ73" s="387">
        <v>57743.480199999998</v>
      </c>
      <c r="BA73" s="387">
        <v>58639.314090230873</v>
      </c>
      <c r="BB73" s="387">
        <v>58904.323190837044</v>
      </c>
      <c r="BC73" s="387">
        <v>59613.883909823227</v>
      </c>
      <c r="BD73" s="387">
        <v>59518.146398053308</v>
      </c>
      <c r="BE73" s="387">
        <v>60480.414547304172</v>
      </c>
      <c r="BF73" s="387">
        <v>61393</v>
      </c>
      <c r="BG73" s="387">
        <v>62261.15990601587</v>
      </c>
      <c r="BH73" s="389"/>
    </row>
    <row r="74" spans="1:60" x14ac:dyDescent="0.2">
      <c r="A74" s="475">
        <v>65</v>
      </c>
      <c r="B74" s="319">
        <v>32938.554387259421</v>
      </c>
      <c r="C74" s="319">
        <f t="shared" ref="C74:C135" si="2">(B74+D74)/2</f>
        <v>34024.587639428675</v>
      </c>
      <c r="D74" s="353">
        <v>35110.620891597937</v>
      </c>
      <c r="E74" s="353">
        <f t="shared" ref="E74:E135" si="3">(D74+F74)/2</f>
        <v>36821.305971844791</v>
      </c>
      <c r="F74" s="353">
        <v>38531.991052091646</v>
      </c>
      <c r="G74" s="319">
        <v>39005.800254664231</v>
      </c>
      <c r="H74" s="353">
        <v>40041.357195924429</v>
      </c>
      <c r="I74" s="372">
        <v>41272.590532065544</v>
      </c>
      <c r="J74" s="319">
        <v>41075.313130342904</v>
      </c>
      <c r="K74" s="319">
        <v>41233.959590418723</v>
      </c>
      <c r="L74" s="319">
        <v>42549.076013143487</v>
      </c>
      <c r="M74" s="319">
        <v>44188.816259554675</v>
      </c>
      <c r="N74" s="319">
        <v>43511.613772798533</v>
      </c>
      <c r="O74" s="387">
        <v>42133.353812666755</v>
      </c>
      <c r="P74" s="387">
        <v>43663.44884982855</v>
      </c>
      <c r="Q74" s="387">
        <v>45011.962833914054</v>
      </c>
      <c r="R74" s="387">
        <v>46878.387082562345</v>
      </c>
      <c r="S74" s="388">
        <v>46749.98411965905</v>
      </c>
      <c r="T74" s="387">
        <v>46019.885245084603</v>
      </c>
      <c r="U74" s="387">
        <v>46152.939770010242</v>
      </c>
      <c r="V74" s="387">
        <v>44905.797576927202</v>
      </c>
      <c r="W74" s="387">
        <v>45224.666105211261</v>
      </c>
      <c r="X74" s="387">
        <v>47633.295703920441</v>
      </c>
      <c r="Y74" s="387">
        <v>48409.304276378636</v>
      </c>
      <c r="Z74" s="387">
        <v>48994.05697648292</v>
      </c>
      <c r="AA74" s="387">
        <v>49761.017440799798</v>
      </c>
      <c r="AB74" s="387">
        <v>50471.723970986939</v>
      </c>
      <c r="AC74" s="388">
        <v>51205.464125750019</v>
      </c>
      <c r="AD74" s="387">
        <v>51150.645973426886</v>
      </c>
      <c r="AE74" s="387">
        <v>50476.869886844499</v>
      </c>
      <c r="AF74" s="387">
        <v>51097.341341968197</v>
      </c>
      <c r="AG74" s="387">
        <v>51631.010383922054</v>
      </c>
      <c r="AH74" s="387">
        <v>53203.930300026244</v>
      </c>
      <c r="AI74" s="387">
        <v>53407.946246233383</v>
      </c>
      <c r="AJ74" s="387">
        <v>54028.494382965626</v>
      </c>
      <c r="AK74" s="387">
        <v>55245.567569050923</v>
      </c>
      <c r="AL74" s="387">
        <v>56866.263509304161</v>
      </c>
      <c r="AM74" s="388">
        <v>58172.333511134828</v>
      </c>
      <c r="AN74" s="387">
        <v>59479.309662125197</v>
      </c>
      <c r="AO74" s="387">
        <v>59890.148026315786</v>
      </c>
      <c r="AP74" s="387">
        <v>60247.374241705562</v>
      </c>
      <c r="AQ74" s="387">
        <v>60613.850674314999</v>
      </c>
      <c r="AR74" s="387">
        <v>61784.470395362092</v>
      </c>
      <c r="AS74" s="387">
        <v>61891.621612266797</v>
      </c>
      <c r="AT74" s="387">
        <v>62298.387522952209</v>
      </c>
      <c r="AU74" s="387">
        <v>61405.831672927219</v>
      </c>
      <c r="AV74" s="387">
        <v>60362.574934062293</v>
      </c>
      <c r="AW74" s="388">
        <v>58824.519416808522</v>
      </c>
      <c r="AX74" s="387">
        <v>59184.365898627118</v>
      </c>
      <c r="AY74" s="387">
        <v>59586.363135895597</v>
      </c>
      <c r="AZ74" s="387">
        <v>59471.086049999998</v>
      </c>
      <c r="BA74" s="387">
        <v>60286.223054421229</v>
      </c>
      <c r="BB74" s="387">
        <v>60567.798200960257</v>
      </c>
      <c r="BC74" s="387">
        <v>61240.592095216271</v>
      </c>
      <c r="BD74" s="387">
        <v>61205.047818459621</v>
      </c>
      <c r="BE74" s="387">
        <v>62146.790113751966</v>
      </c>
      <c r="BF74" s="387">
        <v>63183</v>
      </c>
      <c r="BG74" s="387">
        <v>63897.077581238642</v>
      </c>
      <c r="BH74" s="389"/>
    </row>
    <row r="75" spans="1:60" x14ac:dyDescent="0.2">
      <c r="A75" s="475">
        <v>66</v>
      </c>
      <c r="B75" s="319">
        <v>33517.738732091246</v>
      </c>
      <c r="C75" s="319">
        <f t="shared" si="2"/>
        <v>34628.731771925864</v>
      </c>
      <c r="D75" s="353">
        <v>35739.724811760483</v>
      </c>
      <c r="E75" s="353">
        <f t="shared" si="3"/>
        <v>37439.010787277715</v>
      </c>
      <c r="F75" s="353">
        <v>39138.29676279494</v>
      </c>
      <c r="G75" s="319">
        <v>39619.291922714947</v>
      </c>
      <c r="H75" s="353">
        <v>40717.632137550412</v>
      </c>
      <c r="I75" s="371">
        <v>41995.589469957515</v>
      </c>
      <c r="J75" s="319">
        <v>41751.209057727407</v>
      </c>
      <c r="K75" s="319">
        <v>41988.733543609429</v>
      </c>
      <c r="L75" s="319">
        <v>43330.728368017531</v>
      </c>
      <c r="M75" s="319">
        <v>45026.64984214025</v>
      </c>
      <c r="N75" s="319">
        <v>44265.832026918521</v>
      </c>
      <c r="O75" s="387">
        <v>42942.563193371716</v>
      </c>
      <c r="P75" s="387">
        <v>44530.372682179826</v>
      </c>
      <c r="Q75" s="387">
        <v>45898.9837398374</v>
      </c>
      <c r="R75" s="387">
        <v>47779.957118101454</v>
      </c>
      <c r="S75" s="388">
        <v>47688.533443726585</v>
      </c>
      <c r="T75" s="387">
        <v>46914.601285853125</v>
      </c>
      <c r="U75" s="387">
        <v>47197.626323579636</v>
      </c>
      <c r="V75" s="387">
        <v>45825.394553446982</v>
      </c>
      <c r="W75" s="387">
        <v>46251.257831275798</v>
      </c>
      <c r="X75" s="387">
        <v>48667.373321998377</v>
      </c>
      <c r="Y75" s="387">
        <v>49463.79791340237</v>
      </c>
      <c r="Z75" s="387">
        <v>50168.437031905327</v>
      </c>
      <c r="AA75" s="387">
        <v>50907.29585507352</v>
      </c>
      <c r="AB75" s="387">
        <v>51628.60744339988</v>
      </c>
      <c r="AC75" s="388">
        <v>52381.697033719262</v>
      </c>
      <c r="AD75" s="387">
        <v>52286.407026605593</v>
      </c>
      <c r="AE75" s="387">
        <v>51687.383866720993</v>
      </c>
      <c r="AF75" s="387">
        <v>52309.229658932956</v>
      </c>
      <c r="AG75" s="387">
        <v>52822.977816843704</v>
      </c>
      <c r="AH75" s="387">
        <v>54491.499985421469</v>
      </c>
      <c r="AI75" s="387">
        <v>54624.928309269817</v>
      </c>
      <c r="AJ75" s="387">
        <v>55298.202758852247</v>
      </c>
      <c r="AK75" s="387">
        <v>56600.326216709429</v>
      </c>
      <c r="AL75" s="387">
        <v>58263.494812968936</v>
      </c>
      <c r="AM75" s="388">
        <v>59583.566008801179</v>
      </c>
      <c r="AN75" s="387">
        <v>60905.381248860293</v>
      </c>
      <c r="AO75" s="387">
        <v>61403.129699248122</v>
      </c>
      <c r="AP75" s="387">
        <v>61721.882941807919</v>
      </c>
      <c r="AQ75" s="387">
        <v>62305.796301946655</v>
      </c>
      <c r="AR75" s="387">
        <v>63374.763590572125</v>
      </c>
      <c r="AS75" s="387">
        <v>63474.455597475571</v>
      </c>
      <c r="AT75" s="387">
        <v>63980.78642124591</v>
      </c>
      <c r="AU75" s="387">
        <v>63018.980510642934</v>
      </c>
      <c r="AV75" s="387">
        <v>61933.999295240741</v>
      </c>
      <c r="AW75" s="388">
        <v>60458.924383874488</v>
      </c>
      <c r="AX75" s="387">
        <v>60892.728224412</v>
      </c>
      <c r="AY75" s="387">
        <v>61338.570955245174</v>
      </c>
      <c r="AZ75" s="387">
        <v>61124.445849999996</v>
      </c>
      <c r="BA75" s="387">
        <v>61935.307591880002</v>
      </c>
      <c r="BB75" s="387">
        <v>62349.863915080692</v>
      </c>
      <c r="BC75" s="387">
        <v>62998.452305959596</v>
      </c>
      <c r="BD75" s="387">
        <v>62958.840001509066</v>
      </c>
      <c r="BE75" s="387">
        <v>63828.538148524924</v>
      </c>
      <c r="BF75" s="387">
        <v>64937</v>
      </c>
      <c r="BG75" s="387">
        <v>65624.370838320698</v>
      </c>
      <c r="BH75" s="389"/>
    </row>
    <row r="76" spans="1:60" x14ac:dyDescent="0.2">
      <c r="A76" s="475">
        <v>67</v>
      </c>
      <c r="B76" s="319">
        <v>34062.853409580021</v>
      </c>
      <c r="C76" s="319">
        <f t="shared" si="2"/>
        <v>35202.596777695464</v>
      </c>
      <c r="D76" s="353">
        <v>36342.340145810915</v>
      </c>
      <c r="E76" s="353">
        <f t="shared" si="3"/>
        <v>38065.576205357298</v>
      </c>
      <c r="F76" s="353">
        <v>39788.812264903681</v>
      </c>
      <c r="G76" s="319">
        <v>40269.593090848699</v>
      </c>
      <c r="H76" s="353">
        <v>41440.952292506896</v>
      </c>
      <c r="I76" s="371">
        <v>42735.402336637671</v>
      </c>
      <c r="J76" s="319">
        <v>42411.138939583136</v>
      </c>
      <c r="K76" s="319">
        <v>42708.048317791181</v>
      </c>
      <c r="L76" s="319">
        <v>44156.075575027389</v>
      </c>
      <c r="M76" s="319">
        <v>45901.311274509804</v>
      </c>
      <c r="N76" s="319">
        <v>45045.47336825604</v>
      </c>
      <c r="O76" s="387">
        <v>43755.663003791604</v>
      </c>
      <c r="P76" s="387">
        <v>45408.363627284525</v>
      </c>
      <c r="Q76" s="387">
        <v>46772.090592334498</v>
      </c>
      <c r="R76" s="387">
        <v>48639.215202514177</v>
      </c>
      <c r="S76" s="388">
        <v>48551.878495032302</v>
      </c>
      <c r="T76" s="387">
        <v>47856.26230406938</v>
      </c>
      <c r="U76" s="387">
        <v>48196.891722646018</v>
      </c>
      <c r="V76" s="387">
        <v>46825.782995604161</v>
      </c>
      <c r="W76" s="387">
        <v>47316.545919520155</v>
      </c>
      <c r="X76" s="387">
        <v>49729.931891421678</v>
      </c>
      <c r="Y76" s="387">
        <v>50494.999522299069</v>
      </c>
      <c r="Z76" s="387">
        <v>51355.266345865784</v>
      </c>
      <c r="AA76" s="387">
        <v>52091.985715328199</v>
      </c>
      <c r="AB76" s="387">
        <v>52808.901711207356</v>
      </c>
      <c r="AC76" s="388">
        <v>53544.819065325784</v>
      </c>
      <c r="AD76" s="387">
        <v>53454.566968781466</v>
      </c>
      <c r="AE76" s="387">
        <v>52929.159326709087</v>
      </c>
      <c r="AF76" s="387">
        <v>53477.110858242573</v>
      </c>
      <c r="AG76" s="387">
        <v>53973.672139207127</v>
      </c>
      <c r="AH76" s="387">
        <v>55730.604061579739</v>
      </c>
      <c r="AI76" s="387">
        <v>55936.863459149143</v>
      </c>
      <c r="AJ76" s="387">
        <v>56698.137634829807</v>
      </c>
      <c r="AK76" s="387">
        <v>57997.658649030614</v>
      </c>
      <c r="AL76" s="387">
        <v>59744.770104824078</v>
      </c>
      <c r="AM76" s="388">
        <v>61033.219495932797</v>
      </c>
      <c r="AN76" s="387">
        <v>62370.424427540573</v>
      </c>
      <c r="AO76" s="387">
        <v>62896.407424812031</v>
      </c>
      <c r="AP76" s="387">
        <v>63235.121701575248</v>
      </c>
      <c r="AQ76" s="387">
        <v>63840.854884969784</v>
      </c>
      <c r="AR76" s="387">
        <v>64983.487336057777</v>
      </c>
      <c r="AS76" s="387">
        <v>65128.887888961959</v>
      </c>
      <c r="AT76" s="387">
        <v>65687.999462582287</v>
      </c>
      <c r="AU76" s="387">
        <v>64731.065926288858</v>
      </c>
      <c r="AV76" s="387">
        <v>63606.004281946414</v>
      </c>
      <c r="AW76" s="388">
        <v>62079.269953374293</v>
      </c>
      <c r="AX76" s="387">
        <v>62618.405033228482</v>
      </c>
      <c r="AY76" s="387">
        <v>63056.886940564778</v>
      </c>
      <c r="AZ76" s="387">
        <v>62801.076799999995</v>
      </c>
      <c r="BA76" s="387">
        <v>63671.415060075386</v>
      </c>
      <c r="BB76" s="387">
        <v>64197.10109716357</v>
      </c>
      <c r="BC76" s="387">
        <v>64819.773174130481</v>
      </c>
      <c r="BD76" s="387">
        <v>64824.465178352482</v>
      </c>
      <c r="BE76" s="387">
        <v>65621.992786460745</v>
      </c>
      <c r="BF76" s="387">
        <v>66769</v>
      </c>
      <c r="BG76" s="387">
        <v>67385.070222103997</v>
      </c>
      <c r="BH76" s="389"/>
    </row>
    <row r="77" spans="1:60" x14ac:dyDescent="0.2">
      <c r="A77" s="475">
        <v>68</v>
      </c>
      <c r="B77" s="319">
        <v>34655.665621349071</v>
      </c>
      <c r="C77" s="319">
        <f t="shared" si="2"/>
        <v>35793.688404077184</v>
      </c>
      <c r="D77" s="353">
        <v>36931.711186805296</v>
      </c>
      <c r="E77" s="353">
        <f t="shared" si="3"/>
        <v>38688.677319152106</v>
      </c>
      <c r="F77" s="353">
        <v>40445.643451498916</v>
      </c>
      <c r="G77" s="319">
        <v>40950.568842384986</v>
      </c>
      <c r="H77" s="353">
        <v>42217.198312460197</v>
      </c>
      <c r="I77" s="371">
        <v>43553.680204329357</v>
      </c>
      <c r="J77" s="319">
        <v>43092.356882143889</v>
      </c>
      <c r="K77" s="319">
        <v>43513.478240994693</v>
      </c>
      <c r="L77" s="319">
        <v>44995.987732749185</v>
      </c>
      <c r="M77" s="319">
        <v>46729.937894649389</v>
      </c>
      <c r="N77" s="319">
        <v>45871.723702825686</v>
      </c>
      <c r="O77" s="387">
        <v>44666.023557084678</v>
      </c>
      <c r="P77" s="387">
        <v>46212.573820699756</v>
      </c>
      <c r="Q77" s="387">
        <v>47666.068524970964</v>
      </c>
      <c r="R77" s="387">
        <v>49540.785238053286</v>
      </c>
      <c r="S77" s="388">
        <v>49448.313426353227</v>
      </c>
      <c r="T77" s="387">
        <v>48872.482992349673</v>
      </c>
      <c r="U77" s="387">
        <v>49254.195263577363</v>
      </c>
      <c r="V77" s="387">
        <v>47852.309853114617</v>
      </c>
      <c r="W77" s="387">
        <v>48422.806626543141</v>
      </c>
      <c r="X77" s="387">
        <v>50781.536248789067</v>
      </c>
      <c r="Y77" s="387">
        <v>51651.131100240753</v>
      </c>
      <c r="Z77" s="387">
        <v>52529.646401288192</v>
      </c>
      <c r="AA77" s="387">
        <v>53284.762195789393</v>
      </c>
      <c r="AB77" s="387">
        <v>54008.70497517693</v>
      </c>
      <c r="AC77" s="388">
        <v>54801.590213808842</v>
      </c>
      <c r="AD77" s="387">
        <v>54719.923577948866</v>
      </c>
      <c r="AE77" s="387">
        <v>54118.832319844529</v>
      </c>
      <c r="AF77" s="387">
        <v>54770.243084724527</v>
      </c>
      <c r="AG77" s="387">
        <v>55226.723775754952</v>
      </c>
      <c r="AH77" s="387">
        <v>57013.327186051261</v>
      </c>
      <c r="AI77" s="387">
        <v>57239.303300344174</v>
      </c>
      <c r="AJ77" s="387">
        <v>58180.239231102838</v>
      </c>
      <c r="AK77" s="387">
        <v>59455.810773727033</v>
      </c>
      <c r="AL77" s="387">
        <v>61238.05168070642</v>
      </c>
      <c r="AM77" s="388">
        <v>62513.905320709433</v>
      </c>
      <c r="AN77" s="387">
        <v>63835.467606220853</v>
      </c>
      <c r="AO77" s="387">
        <v>64398.129699248122</v>
      </c>
      <c r="AP77" s="387">
        <v>64734.528297176519</v>
      </c>
      <c r="AQ77" s="387">
        <v>65504.398547629207</v>
      </c>
      <c r="AR77" s="387">
        <v>66611.958099695868</v>
      </c>
      <c r="AS77" s="387">
        <v>66842.133074890677</v>
      </c>
      <c r="AT77" s="387">
        <v>67417.545232657081</v>
      </c>
      <c r="AU77" s="387">
        <v>66499.85889269966</v>
      </c>
      <c r="AV77" s="387">
        <v>65333.62443806127</v>
      </c>
      <c r="AW77" s="388">
        <v>63732.420783861795</v>
      </c>
      <c r="AX77" s="387">
        <v>64386.79090018959</v>
      </c>
      <c r="AY77" s="387">
        <v>64881.3973391783</v>
      </c>
      <c r="AZ77" s="387">
        <v>64590.739049999996</v>
      </c>
      <c r="BA77" s="387">
        <v>65399.90802183131</v>
      </c>
      <c r="BB77" s="387">
        <v>66037.927970922276</v>
      </c>
      <c r="BC77" s="387">
        <v>66729.938962699947</v>
      </c>
      <c r="BD77" s="387">
        <v>66743.393931677128</v>
      </c>
      <c r="BE77" s="387">
        <v>67483.086285027282</v>
      </c>
      <c r="BF77" s="387">
        <v>68732</v>
      </c>
      <c r="BG77" s="387">
        <v>69235.180121470054</v>
      </c>
      <c r="BH77" s="389"/>
    </row>
    <row r="78" spans="1:60" x14ac:dyDescent="0.2">
      <c r="A78" s="476">
        <v>69</v>
      </c>
      <c r="B78" s="320">
        <v>35289.361433929771</v>
      </c>
      <c r="C78" s="320">
        <f t="shared" si="2"/>
        <v>36425.088270448803</v>
      </c>
      <c r="D78" s="354">
        <v>37560.815106967842</v>
      </c>
      <c r="E78" s="354">
        <f t="shared" si="3"/>
        <v>39341.11839926074</v>
      </c>
      <c r="F78" s="354">
        <v>41121.421691553631</v>
      </c>
      <c r="G78" s="320">
        <v>41631.54459392128</v>
      </c>
      <c r="H78" s="354">
        <v>42928.757164084054</v>
      </c>
      <c r="I78" s="374">
        <v>44293.493071009507</v>
      </c>
      <c r="J78" s="320">
        <v>43794.862885409661</v>
      </c>
      <c r="K78" s="320">
        <v>44329.03935820076</v>
      </c>
      <c r="L78" s="320">
        <v>45816.479956188392</v>
      </c>
      <c r="M78" s="320">
        <v>47549.357552342975</v>
      </c>
      <c r="N78" s="320">
        <v>46719.159943409941</v>
      </c>
      <c r="O78" s="390">
        <v>45572.493680662825</v>
      </c>
      <c r="P78" s="390">
        <v>47049.985352375239</v>
      </c>
      <c r="Q78" s="390">
        <v>48591.353077816493</v>
      </c>
      <c r="R78" s="390">
        <v>50491.176755661298</v>
      </c>
      <c r="S78" s="391">
        <v>50401.903604973129</v>
      </c>
      <c r="T78" s="390">
        <v>49830.712826135714</v>
      </c>
      <c r="U78" s="390">
        <v>50283.741432312418</v>
      </c>
      <c r="V78" s="390">
        <v>48888.341588935349</v>
      </c>
      <c r="W78" s="390">
        <v>49444.84583941006</v>
      </c>
      <c r="X78" s="390">
        <v>51925.155987426107</v>
      </c>
      <c r="Y78" s="390">
        <v>52741.621508006261</v>
      </c>
      <c r="Z78" s="390">
        <v>53654.229422558412</v>
      </c>
      <c r="AA78" s="390">
        <v>54544.253292954352</v>
      </c>
      <c r="AB78" s="390">
        <v>55124.619555649449</v>
      </c>
      <c r="AC78" s="391">
        <v>56078.964168004735</v>
      </c>
      <c r="AD78" s="390">
        <v>55987.080125393884</v>
      </c>
      <c r="AE78" s="390">
        <v>55433.551233426319</v>
      </c>
      <c r="AF78" s="390">
        <v>56149.696965068499</v>
      </c>
      <c r="AG78" s="390">
        <v>56567.274406686229</v>
      </c>
      <c r="AH78" s="390">
        <v>58428.52297577048</v>
      </c>
      <c r="AI78" s="390">
        <v>58619.288162460907</v>
      </c>
      <c r="AJ78" s="390">
        <v>59694.897452398603</v>
      </c>
      <c r="AK78" s="390">
        <v>60874.430098379555</v>
      </c>
      <c r="AL78" s="390">
        <v>62659.295552425589</v>
      </c>
      <c r="AM78" s="391">
        <v>64007.890718762508</v>
      </c>
      <c r="AN78" s="390">
        <v>65325.048453903662</v>
      </c>
      <c r="AO78" s="390">
        <v>65915.333646616535</v>
      </c>
      <c r="AP78" s="390">
        <v>66440.034138852134</v>
      </c>
      <c r="AQ78" s="390">
        <v>67167.942210288631</v>
      </c>
      <c r="AR78" s="390">
        <v>68374.708586770575</v>
      </c>
      <c r="AS78" s="390">
        <v>68655.104473134663</v>
      </c>
      <c r="AT78" s="390">
        <v>69252.551110663262</v>
      </c>
      <c r="AU78" s="390">
        <v>68320.533235342155</v>
      </c>
      <c r="AV78" s="390">
        <v>67148.808903458659</v>
      </c>
      <c r="AW78" s="391">
        <v>65440.637588150094</v>
      </c>
      <c r="AX78" s="390">
        <v>66230.206193620979</v>
      </c>
      <c r="AY78" s="390">
        <v>66761.264400040774</v>
      </c>
      <c r="AZ78" s="390">
        <v>66496.75705</v>
      </c>
      <c r="BA78" s="390">
        <v>67223.038420763303</v>
      </c>
      <c r="BB78" s="390">
        <v>67927.900541832976</v>
      </c>
      <c r="BC78" s="390">
        <v>68683.469533844909</v>
      </c>
      <c r="BD78" s="390">
        <v>68673.819534831084</v>
      </c>
      <c r="BE78" s="390">
        <v>69426.166281328027</v>
      </c>
      <c r="BF78" s="390">
        <v>70627</v>
      </c>
      <c r="BG78" s="390">
        <v>71067.604424347213</v>
      </c>
      <c r="BH78" s="392"/>
    </row>
    <row r="79" spans="1:60" x14ac:dyDescent="0.2">
      <c r="A79" s="475">
        <v>70</v>
      </c>
      <c r="B79" s="319">
        <v>35902.615446104646</v>
      </c>
      <c r="C79" s="319">
        <f t="shared" si="2"/>
        <v>37056.200456409555</v>
      </c>
      <c r="D79" s="353">
        <v>38209.785466714464</v>
      </c>
      <c r="E79" s="353">
        <f t="shared" si="3"/>
        <v>40022.439752620878</v>
      </c>
      <c r="F79" s="353">
        <v>41835.094038527299</v>
      </c>
      <c r="G79" s="319">
        <v>42349.329845540611</v>
      </c>
      <c r="H79" s="353">
        <v>43675.599925705792</v>
      </c>
      <c r="I79" s="371">
        <v>45066.933795266035</v>
      </c>
      <c r="J79" s="319">
        <v>44571.877101143022</v>
      </c>
      <c r="K79" s="319">
        <v>45139.534878405553</v>
      </c>
      <c r="L79" s="319">
        <v>46680.66703176342</v>
      </c>
      <c r="M79" s="319">
        <v>48424.018984712537</v>
      </c>
      <c r="N79" s="319">
        <v>47524.224371964978</v>
      </c>
      <c r="O79" s="387">
        <v>46443.949936806624</v>
      </c>
      <c r="P79" s="387">
        <v>47964.866673324672</v>
      </c>
      <c r="Q79" s="387">
        <v>49502.723577235774</v>
      </c>
      <c r="R79" s="387">
        <v>51451.332569683087</v>
      </c>
      <c r="S79" s="388">
        <v>51415.657201802489</v>
      </c>
      <c r="T79" s="387">
        <v>50824.841760322961</v>
      </c>
      <c r="U79" s="387">
        <v>51267.86644654446</v>
      </c>
      <c r="V79" s="387">
        <v>49843.581859118691</v>
      </c>
      <c r="W79" s="387">
        <v>50608.012961403358</v>
      </c>
      <c r="X79" s="387">
        <v>53075.348253296688</v>
      </c>
      <c r="Y79" s="387">
        <v>53834.229372874222</v>
      </c>
      <c r="Z79" s="387">
        <v>54868.032130017971</v>
      </c>
      <c r="AA79" s="387">
        <v>55759.267978983473</v>
      </c>
      <c r="AB79" s="387">
        <v>56261.994031900285</v>
      </c>
      <c r="AC79" s="388">
        <v>57298.275669737173</v>
      </c>
      <c r="AD79" s="387">
        <v>57306.434882889902</v>
      </c>
      <c r="AE79" s="387">
        <v>56796.899116070585</v>
      </c>
      <c r="AF79" s="387">
        <v>57466.525331826298</v>
      </c>
      <c r="AG79" s="387">
        <v>57963.956467976699</v>
      </c>
      <c r="AH79" s="387">
        <v>59774.251392250058</v>
      </c>
      <c r="AI79" s="387">
        <v>60037.254259314803</v>
      </c>
      <c r="AJ79" s="387">
        <v>61142.892108171633</v>
      </c>
      <c r="AK79" s="387">
        <v>62358.430592335455</v>
      </c>
      <c r="AL79" s="387">
        <v>64241.123473008483</v>
      </c>
      <c r="AM79" s="388">
        <v>65586.106747566344</v>
      </c>
      <c r="AN79" s="387">
        <v>66914.223369890853</v>
      </c>
      <c r="AO79" s="387">
        <v>67554.983552631573</v>
      </c>
      <c r="AP79" s="387">
        <v>68104.043488029551</v>
      </c>
      <c r="AQ79" s="387">
        <v>68851.772990785365</v>
      </c>
      <c r="AR79" s="387">
        <v>70205.915403440405</v>
      </c>
      <c r="AS79" s="387">
        <v>70445.062130075108</v>
      </c>
      <c r="AT79" s="387">
        <v>70964.726980608175</v>
      </c>
      <c r="AU79" s="387">
        <v>70059.162610920583</v>
      </c>
      <c r="AV79" s="387">
        <v>68896.545184678966</v>
      </c>
      <c r="AW79" s="388">
        <v>67192.204201600718</v>
      </c>
      <c r="AX79" s="387">
        <v>68102.478958771695</v>
      </c>
      <c r="AY79" s="387">
        <v>68625.315271689251</v>
      </c>
      <c r="AZ79" s="387">
        <v>68458.182549999998</v>
      </c>
      <c r="BA79" s="387">
        <v>69090.768071697807</v>
      </c>
      <c r="BB79" s="387">
        <v>69908.685814002805</v>
      </c>
      <c r="BC79" s="387">
        <v>70647.576881227797</v>
      </c>
      <c r="BD79" s="387">
        <v>70584.386942825338</v>
      </c>
      <c r="BE79" s="387">
        <v>71288.284611116251</v>
      </c>
      <c r="BF79" s="387">
        <v>72538</v>
      </c>
      <c r="BG79" s="387">
        <v>72927.539655095985</v>
      </c>
      <c r="BH79" s="389"/>
    </row>
    <row r="80" spans="1:60" x14ac:dyDescent="0.2">
      <c r="A80" s="475">
        <v>71</v>
      </c>
      <c r="B80" s="319">
        <v>36563.56699255979</v>
      </c>
      <c r="C80" s="319">
        <f t="shared" si="2"/>
        <v>37731.02784909452</v>
      </c>
      <c r="D80" s="353">
        <v>38898.48870562925</v>
      </c>
      <c r="E80" s="353">
        <f t="shared" si="3"/>
        <v>40726.785387808355</v>
      </c>
      <c r="F80" s="353">
        <v>42555.08206998746</v>
      </c>
      <c r="G80" s="319">
        <v>43060.980180479433</v>
      </c>
      <c r="H80" s="353">
        <v>44457.726597325403</v>
      </c>
      <c r="I80" s="371">
        <v>45868.397734169535</v>
      </c>
      <c r="J80" s="319">
        <v>45359.535347228892</v>
      </c>
      <c r="K80" s="319">
        <v>46010.817562625707</v>
      </c>
      <c r="L80" s="319">
        <v>47578.838992332974</v>
      </c>
      <c r="M80" s="319">
        <v>49321.697823197079</v>
      </c>
      <c r="N80" s="319">
        <v>48358.94906894047</v>
      </c>
      <c r="O80" s="387">
        <v>47338.748771239989</v>
      </c>
      <c r="P80" s="387">
        <v>48916.638370118839</v>
      </c>
      <c r="Q80" s="387">
        <v>50476.707317073175</v>
      </c>
      <c r="R80" s="387">
        <v>52457.055100302525</v>
      </c>
      <c r="S80" s="388">
        <v>52450.467995005158</v>
      </c>
      <c r="T80" s="387">
        <v>51802.401878940414</v>
      </c>
      <c r="U80" s="387">
        <v>52284.795627917563</v>
      </c>
      <c r="V80" s="387">
        <v>50912.880669025413</v>
      </c>
      <c r="W80" s="387">
        <v>51737.036234414474</v>
      </c>
      <c r="X80" s="387">
        <v>54273.739052213277</v>
      </c>
      <c r="Y80" s="387">
        <v>55026.357721557681</v>
      </c>
      <c r="Z80" s="387">
        <v>56100.508725284599</v>
      </c>
      <c r="AA80" s="387">
        <v>56976.304320064213</v>
      </c>
      <c r="AB80" s="387">
        <v>57467.6499947185</v>
      </c>
      <c r="AC80" s="388">
        <v>58633.712076396521</v>
      </c>
      <c r="AD80" s="387">
        <v>58582.591121723024</v>
      </c>
      <c r="AE80" s="387">
        <v>58156.773500924675</v>
      </c>
      <c r="AF80" s="387">
        <v>58803.664675963395</v>
      </c>
      <c r="AG80" s="387">
        <v>59438.231977116629</v>
      </c>
      <c r="AH80" s="387">
        <v>61053.743476105788</v>
      </c>
      <c r="AI80" s="387">
        <v>61567.581508932781</v>
      </c>
      <c r="AJ80" s="387">
        <v>62623.443388967389</v>
      </c>
      <c r="AK80" s="387">
        <v>63919.976194069786</v>
      </c>
      <c r="AL80" s="387">
        <v>65780.929399496206</v>
      </c>
      <c r="AM80" s="388">
        <v>67218.998799839988</v>
      </c>
      <c r="AN80" s="387">
        <v>68572.681116002816</v>
      </c>
      <c r="AO80" s="387">
        <v>69197.448308270672</v>
      </c>
      <c r="AP80" s="387">
        <v>69856.578687869784</v>
      </c>
      <c r="AQ80" s="387">
        <v>70519.374077012253</v>
      </c>
      <c r="AR80" s="387">
        <v>71918.640111195578</v>
      </c>
      <c r="AS80" s="387">
        <v>72281.047269622606</v>
      </c>
      <c r="AT80" s="387">
        <v>72730.253258094846</v>
      </c>
      <c r="AU80" s="387">
        <v>71808.650879198656</v>
      </c>
      <c r="AV80" s="387">
        <v>70722.379363367465</v>
      </c>
      <c r="AW80" s="388">
        <v>69025.783967520591</v>
      </c>
      <c r="AX80" s="387">
        <v>70020.923678673367</v>
      </c>
      <c r="AY80" s="387">
        <v>70480.328320929751</v>
      </c>
      <c r="AZ80" s="387">
        <v>70462.825899999996</v>
      </c>
      <c r="BA80" s="387">
        <v>71045.52065336892</v>
      </c>
      <c r="BB80" s="387">
        <v>71879.855623686395</v>
      </c>
      <c r="BC80" s="387">
        <v>72661.395076928937</v>
      </c>
      <c r="BD80" s="387">
        <v>72660.09092109483</v>
      </c>
      <c r="BE80" s="387">
        <v>73369.716822343471</v>
      </c>
      <c r="BF80" s="387">
        <v>74458</v>
      </c>
      <c r="BG80" s="387">
        <v>74846.426874141063</v>
      </c>
      <c r="BH80" s="389"/>
    </row>
    <row r="81" spans="1:60" x14ac:dyDescent="0.2">
      <c r="A81" s="475">
        <v>72</v>
      </c>
      <c r="B81" s="319">
        <v>37231.332472483547</v>
      </c>
      <c r="C81" s="319">
        <f t="shared" si="2"/>
        <v>38415.884355041817</v>
      </c>
      <c r="D81" s="353">
        <v>39600.436237600086</v>
      </c>
      <c r="E81" s="353">
        <f t="shared" si="3"/>
        <v>41444.068854010344</v>
      </c>
      <c r="F81" s="353">
        <v>43287.701470420609</v>
      </c>
      <c r="G81" s="319">
        <v>43809.440015501306</v>
      </c>
      <c r="H81" s="353">
        <v>45304.54043727446</v>
      </c>
      <c r="I81" s="371">
        <v>46636.233815496664</v>
      </c>
      <c r="J81" s="319">
        <v>46179.125684372295</v>
      </c>
      <c r="K81" s="319">
        <v>46897.29703784969</v>
      </c>
      <c r="L81" s="319">
        <v>48457.59101861994</v>
      </c>
      <c r="M81" s="319">
        <v>50302.239323695583</v>
      </c>
      <c r="N81" s="319">
        <v>49240.282759148096</v>
      </c>
      <c r="O81" s="387">
        <v>48256.890183962925</v>
      </c>
      <c r="P81" s="387">
        <v>49875.788142081954</v>
      </c>
      <c r="Q81" s="387">
        <v>51471.562137049943</v>
      </c>
      <c r="R81" s="387">
        <v>53518.108643933389</v>
      </c>
      <c r="S81" s="388">
        <v>53455.197079103098</v>
      </c>
      <c r="T81" s="387">
        <v>52871.090483191707</v>
      </c>
      <c r="U81" s="387">
        <v>53372.379938517588</v>
      </c>
      <c r="V81" s="387">
        <v>52086.733140345241</v>
      </c>
      <c r="W81" s="387">
        <v>52916.137152599462</v>
      </c>
      <c r="X81" s="387">
        <v>55478.702378363414</v>
      </c>
      <c r="Y81" s="387">
        <v>56193.076585011651</v>
      </c>
      <c r="Z81" s="387">
        <v>57332.985320551226</v>
      </c>
      <c r="AA81" s="387">
        <v>58205.470591454738</v>
      </c>
      <c r="AB81" s="387">
        <v>58807.918031055247</v>
      </c>
      <c r="AC81" s="388">
        <v>59956.037606693149</v>
      </c>
      <c r="AD81" s="387">
        <v>59869.546990221876</v>
      </c>
      <c r="AE81" s="387">
        <v>59544.435868100176</v>
      </c>
      <c r="AF81" s="387">
        <v>60152.652090238422</v>
      </c>
      <c r="AG81" s="387">
        <v>60904.252864144924</v>
      </c>
      <c r="AH81" s="387">
        <v>62449.553022130225</v>
      </c>
      <c r="AI81" s="387">
        <v>63074.170486840041</v>
      </c>
      <c r="AJ81" s="387">
        <v>64122.598455490421</v>
      </c>
      <c r="AK81" s="387">
        <v>65414.620134191355</v>
      </c>
      <c r="AL81" s="387">
        <v>67359.755749072297</v>
      </c>
      <c r="AM81" s="388">
        <v>68828.247166288842</v>
      </c>
      <c r="AN81" s="387">
        <v>70264.336884882898</v>
      </c>
      <c r="AO81" s="387">
        <v>70900.432330827069</v>
      </c>
      <c r="AP81" s="387">
        <v>71567.617395211812</v>
      </c>
      <c r="AQ81" s="387">
        <v>72299.230548605599</v>
      </c>
      <c r="AR81" s="387">
        <v>73586.604911138566</v>
      </c>
      <c r="AS81" s="387">
        <v>74055.66243236071</v>
      </c>
      <c r="AT81" s="387">
        <v>74571.462671861693</v>
      </c>
      <c r="AU81" s="387">
        <v>73651.043007240471</v>
      </c>
      <c r="AV81" s="387">
        <v>72575.429476022167</v>
      </c>
      <c r="AW81" s="388">
        <v>70859.363733440478</v>
      </c>
      <c r="AX81" s="387">
        <v>72045.563894502207</v>
      </c>
      <c r="AY81" s="387">
        <v>72399.735854827188</v>
      </c>
      <c r="AZ81" s="387">
        <v>72409.845449999993</v>
      </c>
      <c r="BA81" s="387">
        <v>73063.364859824083</v>
      </c>
      <c r="BB81" s="387">
        <v>73912.991747170323</v>
      </c>
      <c r="BC81" s="387">
        <v>74731.270186691094</v>
      </c>
      <c r="BD81" s="387">
        <v>74690.852668213454</v>
      </c>
      <c r="BE81" s="387">
        <v>75565.930130398599</v>
      </c>
      <c r="BF81" s="387">
        <v>76599</v>
      </c>
      <c r="BG81" s="387">
        <v>77003.087112647961</v>
      </c>
      <c r="BH81" s="389"/>
    </row>
    <row r="82" spans="1:60" x14ac:dyDescent="0.2">
      <c r="A82" s="475">
        <v>73</v>
      </c>
      <c r="B82" s="319">
        <v>37919.539752813129</v>
      </c>
      <c r="C82" s="319">
        <f t="shared" si="2"/>
        <v>39114.272834456046</v>
      </c>
      <c r="D82" s="353">
        <v>40309.005916098955</v>
      </c>
      <c r="E82" s="353">
        <f t="shared" si="3"/>
        <v>42164.663393476352</v>
      </c>
      <c r="F82" s="353">
        <v>44020.320870853757</v>
      </c>
      <c r="G82" s="319">
        <v>44619.249017328242</v>
      </c>
      <c r="H82" s="353">
        <v>46069.025153895134</v>
      </c>
      <c r="I82" s="371">
        <v>47387.255968035606</v>
      </c>
      <c r="J82" s="319">
        <v>47083.868264335797</v>
      </c>
      <c r="K82" s="319">
        <v>47783.776513073681</v>
      </c>
      <c r="L82" s="319">
        <v>49365.472946330781</v>
      </c>
      <c r="M82" s="319">
        <v>51310.401711532075</v>
      </c>
      <c r="N82" s="319">
        <v>50197.885711008304</v>
      </c>
      <c r="O82" s="387">
        <v>49155.579448111217</v>
      </c>
      <c r="P82" s="387">
        <v>50831.248876460595</v>
      </c>
      <c r="Q82" s="387">
        <v>52522.07317073171</v>
      </c>
      <c r="R82" s="387">
        <v>54605.200311334338</v>
      </c>
      <c r="S82" s="388">
        <v>54508.056897768613</v>
      </c>
      <c r="T82" s="387">
        <v>53989.485534152358</v>
      </c>
      <c r="U82" s="387">
        <v>54563.423545485595</v>
      </c>
      <c r="V82" s="387">
        <v>53232.070976734212</v>
      </c>
      <c r="W82" s="387">
        <v>54004.187806831949</v>
      </c>
      <c r="X82" s="387">
        <v>56690.238231747098</v>
      </c>
      <c r="Y82" s="387">
        <v>57357.677991363162</v>
      </c>
      <c r="Z82" s="387">
        <v>58627.708208508084</v>
      </c>
      <c r="AA82" s="387">
        <v>59466.983343671323</v>
      </c>
      <c r="AB82" s="387">
        <v>60077.953681208412</v>
      </c>
      <c r="AC82" s="388">
        <v>61287.728048677425</v>
      </c>
      <c r="AD82" s="387">
        <v>61226.700451547928</v>
      </c>
      <c r="AE82" s="387">
        <v>61027.61942450553</v>
      </c>
      <c r="AF82" s="387">
        <v>61565.957599547881</v>
      </c>
      <c r="AG82" s="387">
        <v>62324.047867347996</v>
      </c>
      <c r="AH82" s="387">
        <v>63951.98690847597</v>
      </c>
      <c r="AI82" s="387">
        <v>64602.915185010643</v>
      </c>
      <c r="AJ82" s="387">
        <v>65699.269295877108</v>
      </c>
      <c r="AK82" s="387">
        <v>66973.124751306925</v>
      </c>
      <c r="AL82" s="387">
        <v>68890.556962539617</v>
      </c>
      <c r="AM82" s="388">
        <v>70524.681624216566</v>
      </c>
      <c r="AN82" s="387">
        <v>72058.473506655893</v>
      </c>
      <c r="AO82" s="387">
        <v>72749.78853383458</v>
      </c>
      <c r="AP82" s="387">
        <v>73310.470080135798</v>
      </c>
      <c r="AQ82" s="387">
        <v>74165.645389638114</v>
      </c>
      <c r="AR82" s="387">
        <v>75377.001223626678</v>
      </c>
      <c r="AS82" s="387">
        <v>75932.560889781133</v>
      </c>
      <c r="AT82" s="387">
        <v>76469.744614626718</v>
      </c>
      <c r="AU82" s="387">
        <v>75688.895203876105</v>
      </c>
      <c r="AV82" s="387">
        <v>74577.57557475254</v>
      </c>
      <c r="AW82" s="388">
        <v>72890.946681750429</v>
      </c>
      <c r="AX82" s="387">
        <v>74045.963834086797</v>
      </c>
      <c r="AY82" s="387">
        <v>74407.262157202553</v>
      </c>
      <c r="AZ82" s="387">
        <v>74454.382199999993</v>
      </c>
      <c r="BA82" s="387">
        <v>75222.621328726236</v>
      </c>
      <c r="BB82" s="387">
        <v>75896.982173502241</v>
      </c>
      <c r="BC82" s="387">
        <v>76959.796940022134</v>
      </c>
      <c r="BD82" s="387">
        <v>76818.815054797873</v>
      </c>
      <c r="BE82" s="387">
        <v>77710.901877369834</v>
      </c>
      <c r="BF82" s="387">
        <v>78838</v>
      </c>
      <c r="BG82" s="387">
        <v>79231.472270248705</v>
      </c>
      <c r="BH82" s="389"/>
    </row>
    <row r="83" spans="1:60" x14ac:dyDescent="0.2">
      <c r="A83" s="475">
        <v>74</v>
      </c>
      <c r="B83" s="319">
        <v>38662.258500891592</v>
      </c>
      <c r="C83" s="319">
        <f t="shared" si="2"/>
        <v>39869.716707120824</v>
      </c>
      <c r="D83" s="353">
        <v>41077.174913350056</v>
      </c>
      <c r="E83" s="353">
        <f t="shared" si="3"/>
        <v>42930.84680353471</v>
      </c>
      <c r="F83" s="353">
        <v>44784.518693719365</v>
      </c>
      <c r="G83" s="319">
        <v>45514.946852682282</v>
      </c>
      <c r="H83" s="353">
        <v>46945.242252175754</v>
      </c>
      <c r="I83" s="371">
        <v>48222.347764515478</v>
      </c>
      <c r="J83" s="319">
        <v>47972.644798770532</v>
      </c>
      <c r="K83" s="319">
        <v>48751.30554031815</v>
      </c>
      <c r="L83" s="319">
        <v>50375.309529025195</v>
      </c>
      <c r="M83" s="319">
        <v>52249.511881023602</v>
      </c>
      <c r="N83" s="319">
        <v>51206.334837303562</v>
      </c>
      <c r="O83" s="387">
        <v>50073.720860834153</v>
      </c>
      <c r="P83" s="387">
        <v>51860.490362528712</v>
      </c>
      <c r="Q83" s="387">
        <v>53544.756097560974</v>
      </c>
      <c r="R83" s="387">
        <v>55721.584867976628</v>
      </c>
      <c r="S83" s="388">
        <v>55660.186356479724</v>
      </c>
      <c r="T83" s="387">
        <v>55113.403523636276</v>
      </c>
      <c r="U83" s="387">
        <v>55656.054651030398</v>
      </c>
      <c r="V83" s="387">
        <v>54375.03259354562</v>
      </c>
      <c r="W83" s="387">
        <v>55183.288725016944</v>
      </c>
      <c r="X83" s="387">
        <v>57908.346612364323</v>
      </c>
      <c r="Y83" s="387">
        <v>58600.625310505588</v>
      </c>
      <c r="Z83" s="387">
        <v>59899.607455811856</v>
      </c>
      <c r="AA83" s="387">
        <v>60762.864231765605</v>
      </c>
      <c r="AB83" s="387">
        <v>61379.203725220941</v>
      </c>
      <c r="AC83" s="388">
        <v>62662.497084424911</v>
      </c>
      <c r="AD83" s="387">
        <v>62641.451937757854</v>
      </c>
      <c r="AE83" s="387">
        <v>62578.536187819322</v>
      </c>
      <c r="AF83" s="387">
        <v>62992.803760443545</v>
      </c>
      <c r="AG83" s="387">
        <v>63837.945562623834</v>
      </c>
      <c r="AH83" s="387">
        <v>65451.189754205916</v>
      </c>
      <c r="AI83" s="387">
        <v>66212.370006997706</v>
      </c>
      <c r="AJ83" s="387">
        <v>67300.745183900159</v>
      </c>
      <c r="AK83" s="387">
        <v>68642.625307007314</v>
      </c>
      <c r="AL83" s="387">
        <v>70539.920230775489</v>
      </c>
      <c r="AM83" s="388">
        <v>72327.51266835579</v>
      </c>
      <c r="AN83" s="387">
        <v>73804.9781827181</v>
      </c>
      <c r="AO83" s="387">
        <v>74513.291823308275</v>
      </c>
      <c r="AP83" s="387">
        <v>75175.045809721138</v>
      </c>
      <c r="AQ83" s="387">
        <v>76141.610666992114</v>
      </c>
      <c r="AR83" s="387">
        <v>77409.627625451423</v>
      </c>
      <c r="AS83" s="387">
        <v>77800.509558916849</v>
      </c>
      <c r="AT83" s="387">
        <v>78477.20878677952</v>
      </c>
      <c r="AU83" s="387">
        <v>77685.7249169797</v>
      </c>
      <c r="AV83" s="387">
        <v>76577.355070529316</v>
      </c>
      <c r="AW83" s="388">
        <v>74956.50650751192</v>
      </c>
      <c r="AX83" s="387">
        <v>76255.291868919405</v>
      </c>
      <c r="AY83" s="387">
        <v>76601.193546742783</v>
      </c>
      <c r="AZ83" s="387">
        <v>76705.034849999996</v>
      </c>
      <c r="BA83" s="387">
        <v>77449.320568949261</v>
      </c>
      <c r="BB83" s="387">
        <v>78107.470160621655</v>
      </c>
      <c r="BC83" s="387">
        <v>79218.996344443163</v>
      </c>
      <c r="BD83" s="387">
        <v>79074.287957670764</v>
      </c>
      <c r="BE83" s="387">
        <v>80106.957273652093</v>
      </c>
      <c r="BF83" s="387">
        <v>81162</v>
      </c>
      <c r="BG83" s="387">
        <v>81498.17622024205</v>
      </c>
      <c r="BH83" s="389"/>
    </row>
    <row r="84" spans="1:60" x14ac:dyDescent="0.2">
      <c r="A84" s="475">
        <v>75</v>
      </c>
      <c r="B84" s="319">
        <v>39391.349382032829</v>
      </c>
      <c r="C84" s="319">
        <f t="shared" si="2"/>
        <v>40618.346646316997</v>
      </c>
      <c r="D84" s="353">
        <v>41845.343910601165</v>
      </c>
      <c r="E84" s="353">
        <f t="shared" si="3"/>
        <v>43703.345898079562</v>
      </c>
      <c r="F84" s="353">
        <v>45561.34788555796</v>
      </c>
      <c r="G84" s="319">
        <v>46404.509771355813</v>
      </c>
      <c r="H84" s="353">
        <v>47821.459350456375</v>
      </c>
      <c r="I84" s="371">
        <v>49029.416346348371</v>
      </c>
      <c r="J84" s="319">
        <v>48925.285515320335</v>
      </c>
      <c r="K84" s="319">
        <v>49683.375388553664</v>
      </c>
      <c r="L84" s="319">
        <v>51360.871193866376</v>
      </c>
      <c r="M84" s="319">
        <v>53216.242937853109</v>
      </c>
      <c r="N84" s="319">
        <v>52202.072419990065</v>
      </c>
      <c r="O84" s="387">
        <v>51089.123016430276</v>
      </c>
      <c r="P84" s="387">
        <v>52941.378374779451</v>
      </c>
      <c r="Q84" s="387">
        <v>54577.874564459933</v>
      </c>
      <c r="R84" s="387">
        <v>56776.128880664968</v>
      </c>
      <c r="S84" s="388">
        <v>56773.209593354688</v>
      </c>
      <c r="T84" s="387">
        <v>56259.41326721324</v>
      </c>
      <c r="U84" s="387">
        <v>56887.472617556639</v>
      </c>
      <c r="V84" s="387">
        <v>55622.547871770133</v>
      </c>
      <c r="W84" s="387">
        <v>56394.257235585312</v>
      </c>
      <c r="X84" s="387">
        <v>59076.065617524364</v>
      </c>
      <c r="Y84" s="387">
        <v>59805.458401803793</v>
      </c>
      <c r="Z84" s="387">
        <v>61237.902748651883</v>
      </c>
      <c r="AA84" s="387">
        <v>62157.80621738972</v>
      </c>
      <c r="AB84" s="387">
        <v>62772.146051195385</v>
      </c>
      <c r="AC84" s="388">
        <v>63994.187526409194</v>
      </c>
      <c r="AD84" s="387">
        <v>64131.800831627843</v>
      </c>
      <c r="AE84" s="387">
        <v>63974.882299470264</v>
      </c>
      <c r="AF84" s="387">
        <v>64494.123505063304</v>
      </c>
      <c r="AG84" s="387">
        <v>65370.003426545292</v>
      </c>
      <c r="AH84" s="387">
        <v>66973.009884246436</v>
      </c>
      <c r="AI84" s="387">
        <v>67883.544335432642</v>
      </c>
      <c r="AJ84" s="387">
        <v>68996.790316036873</v>
      </c>
      <c r="AK84" s="387">
        <v>70389.670970486142</v>
      </c>
      <c r="AL84" s="387">
        <v>72267.324345188128</v>
      </c>
      <c r="AM84" s="388">
        <v>74233.784837978412</v>
      </c>
      <c r="AN84" s="387">
        <v>75665.510850027349</v>
      </c>
      <c r="AO84" s="387">
        <v>76278.202537593985</v>
      </c>
      <c r="AP84" s="387">
        <v>77117.081658636438</v>
      </c>
      <c r="AQ84" s="387">
        <v>78158.150180020733</v>
      </c>
      <c r="AR84" s="387">
        <v>79400.127055217628</v>
      </c>
      <c r="AS84" s="387">
        <v>79798.869428772508</v>
      </c>
      <c r="AT84" s="387">
        <v>80639.761352949077</v>
      </c>
      <c r="AU84" s="387">
        <v>79773.045402580436</v>
      </c>
      <c r="AV84" s="387">
        <v>78759.36299373192</v>
      </c>
      <c r="AW84" s="388">
        <v>77157.973843079628</v>
      </c>
      <c r="AX84" s="387">
        <v>78391.899075019275</v>
      </c>
      <c r="AY84" s="387">
        <v>78892.281527168918</v>
      </c>
      <c r="AZ84" s="387">
        <v>79063.178050000002</v>
      </c>
      <c r="BA84" s="387">
        <v>79744.550367127362</v>
      </c>
      <c r="BB84" s="387">
        <v>80571.165326545961</v>
      </c>
      <c r="BC84" s="387">
        <v>81495.118590844868</v>
      </c>
      <c r="BD84" s="387">
        <v>81527.297643974118</v>
      </c>
      <c r="BE84" s="387">
        <v>82506.087163599368</v>
      </c>
      <c r="BF84" s="387">
        <v>83634</v>
      </c>
      <c r="BG84" s="387">
        <v>83826.77975794654</v>
      </c>
      <c r="BH84" s="389"/>
    </row>
    <row r="85" spans="1:60" x14ac:dyDescent="0.2">
      <c r="A85" s="475">
        <v>76</v>
      </c>
      <c r="B85" s="319">
        <v>40161.32386398573</v>
      </c>
      <c r="C85" s="319">
        <f t="shared" si="2"/>
        <v>41390.729459183014</v>
      </c>
      <c r="D85" s="353">
        <v>42620.135054380298</v>
      </c>
      <c r="E85" s="353">
        <f t="shared" si="3"/>
        <v>44526.523699537123</v>
      </c>
      <c r="F85" s="353">
        <v>46432.912344693948</v>
      </c>
      <c r="G85" s="319">
        <v>47257.263189946301</v>
      </c>
      <c r="H85" s="353">
        <v>48785.886223731686</v>
      </c>
      <c r="I85" s="371">
        <v>49914.9499291928</v>
      </c>
      <c r="J85" s="319">
        <v>49872.604216693879</v>
      </c>
      <c r="K85" s="319">
        <v>50742.085161821167</v>
      </c>
      <c r="L85" s="319">
        <v>52341.577875136914</v>
      </c>
      <c r="M85" s="319">
        <v>54330.285393818551</v>
      </c>
      <c r="N85" s="319">
        <v>53117.303559821055</v>
      </c>
      <c r="O85" s="387">
        <v>52236.799782333939</v>
      </c>
      <c r="P85" s="387">
        <v>54084.980025966237</v>
      </c>
      <c r="Q85" s="387">
        <v>55656.213704994196</v>
      </c>
      <c r="R85" s="387">
        <v>57908.787264663559</v>
      </c>
      <c r="S85" s="388">
        <v>57886.232830229652</v>
      </c>
      <c r="T85" s="387">
        <v>57366.762441127365</v>
      </c>
      <c r="U85" s="387">
        <v>58055.805647273133</v>
      </c>
      <c r="V85" s="387">
        <v>56870.063149994639</v>
      </c>
      <c r="W85" s="387">
        <v>57698.552266705003</v>
      </c>
      <c r="X85" s="387">
        <v>60333.609161542867</v>
      </c>
      <c r="Y85" s="387">
        <v>61141.573833454342</v>
      </c>
      <c r="Z85" s="387">
        <v>62665.417727681241</v>
      </c>
      <c r="AA85" s="387">
        <v>63532.531652497535</v>
      </c>
      <c r="AB85" s="387">
        <v>64126.070384845603</v>
      </c>
      <c r="AC85" s="388">
        <v>65436.383926307783</v>
      </c>
      <c r="AD85" s="387">
        <v>65562.751762336353</v>
      </c>
      <c r="AE85" s="387">
        <v>65359.071168855589</v>
      </c>
      <c r="AF85" s="387">
        <v>66078.379740648525</v>
      </c>
      <c r="AG85" s="387">
        <v>66908.664988156073</v>
      </c>
      <c r="AH85" s="387">
        <v>68596.607793684583</v>
      </c>
      <c r="AI85" s="387">
        <v>69637.011339131437</v>
      </c>
      <c r="AJ85" s="387">
        <v>70757.948698219057</v>
      </c>
      <c r="AK85" s="387">
        <v>72215.782234052778</v>
      </c>
      <c r="AL85" s="387">
        <v>74101.284230342106</v>
      </c>
      <c r="AM85" s="388">
        <v>76049.915455394061</v>
      </c>
      <c r="AN85" s="387">
        <v>77712.241123296946</v>
      </c>
      <c r="AO85" s="387">
        <v>78237.337875939847</v>
      </c>
      <c r="AP85" s="387">
        <v>79060.500723968333</v>
      </c>
      <c r="AQ85" s="387">
        <v>80217.968877768959</v>
      </c>
      <c r="AR85" s="387">
        <v>81444.60166793385</v>
      </c>
      <c r="AS85" s="387">
        <v>81941.704452366946</v>
      </c>
      <c r="AT85" s="387">
        <v>82746.482097272601</v>
      </c>
      <c r="AU85" s="387">
        <v>81871.224780880832</v>
      </c>
      <c r="AV85" s="387">
        <v>80956.75383613279</v>
      </c>
      <c r="AW85" s="388">
        <v>79351.239863400406</v>
      </c>
      <c r="AX85" s="387">
        <v>80540.049269806885</v>
      </c>
      <c r="AY85" s="387">
        <v>81243.245081048008</v>
      </c>
      <c r="AZ85" s="387">
        <v>81271.72099999999</v>
      </c>
      <c r="BA85" s="387">
        <v>82083.291630673775</v>
      </c>
      <c r="BB85" s="387">
        <v>83069.048803532511</v>
      </c>
      <c r="BC85" s="387">
        <v>83996.526171114412</v>
      </c>
      <c r="BD85" s="387">
        <v>84106.772678399633</v>
      </c>
      <c r="BE85" s="387">
        <v>85099.934985665401</v>
      </c>
      <c r="BF85" s="387">
        <v>86222</v>
      </c>
      <c r="BG85" s="387">
        <v>86362.697787826401</v>
      </c>
      <c r="BH85" s="389"/>
    </row>
    <row r="86" spans="1:60" x14ac:dyDescent="0.2">
      <c r="A86" s="475">
        <v>77</v>
      </c>
      <c r="B86" s="319">
        <v>40951.740146344455</v>
      </c>
      <c r="C86" s="319">
        <f t="shared" si="2"/>
        <v>42206.443904892076</v>
      </c>
      <c r="D86" s="353">
        <v>43461.147663439697</v>
      </c>
      <c r="E86" s="353">
        <f t="shared" si="3"/>
        <v>45385.97007587806</v>
      </c>
      <c r="F86" s="353">
        <v>47310.792488316423</v>
      </c>
      <c r="G86" s="319">
        <v>48122.286441897806</v>
      </c>
      <c r="H86" s="353">
        <v>49732.671142008061</v>
      </c>
      <c r="I86" s="371">
        <v>50946.204228201495</v>
      </c>
      <c r="J86" s="319">
        <v>50846.532993948706</v>
      </c>
      <c r="K86" s="319">
        <v>51795.729338087396</v>
      </c>
      <c r="L86" s="319">
        <v>53433.949178532319</v>
      </c>
      <c r="M86" s="319">
        <v>55504.173105682959</v>
      </c>
      <c r="N86" s="319">
        <v>54151.175773333845</v>
      </c>
      <c r="O86" s="387">
        <v>53388.36697795253</v>
      </c>
      <c r="P86" s="387">
        <v>55283.917240920135</v>
      </c>
      <c r="Q86" s="387">
        <v>56783.25203252033</v>
      </c>
      <c r="R86" s="387">
        <v>59073.993303374751</v>
      </c>
      <c r="S86" s="388">
        <v>59044.378630761712</v>
      </c>
      <c r="T86" s="387">
        <v>58504.487776919435</v>
      </c>
      <c r="U86" s="387">
        <v>59304.887396106111</v>
      </c>
      <c r="V86" s="387">
        <v>58096.192452021016</v>
      </c>
      <c r="W86" s="387">
        <v>59023.333607214008</v>
      </c>
      <c r="X86" s="387">
        <v>61648.114608252108</v>
      </c>
      <c r="Y86" s="387">
        <v>62528.508235563866</v>
      </c>
      <c r="Z86" s="387">
        <v>64121.980976632709</v>
      </c>
      <c r="AA86" s="387">
        <v>64967.906739154227</v>
      </c>
      <c r="AB86" s="387">
        <v>65546.325305446997</v>
      </c>
      <c r="AC86" s="388">
        <v>66970.356460745374</v>
      </c>
      <c r="AD86" s="387">
        <v>67116.09849592307</v>
      </c>
      <c r="AE86" s="387">
        <v>66838.781227470768</v>
      </c>
      <c r="AF86" s="387">
        <v>67718.491164026811</v>
      </c>
      <c r="AG86" s="387">
        <v>68567.84403259687</v>
      </c>
      <c r="AH86" s="387">
        <v>70318.752441904551</v>
      </c>
      <c r="AI86" s="387">
        <v>71360.409865329973</v>
      </c>
      <c r="AJ86" s="387">
        <v>72455.544145833046</v>
      </c>
      <c r="AK86" s="387">
        <v>74099.672205375886</v>
      </c>
      <c r="AL86" s="387">
        <v>76065.812454291838</v>
      </c>
      <c r="AM86" s="388">
        <v>78046.329177223641</v>
      </c>
      <c r="AN86" s="387">
        <v>79738.763904446809</v>
      </c>
      <c r="AO86" s="387">
        <v>80226.029135338351</v>
      </c>
      <c r="AP86" s="387">
        <v>81157.45681154354</v>
      </c>
      <c r="AQ86" s="387">
        <v>82372.460792091282</v>
      </c>
      <c r="AR86" s="387">
        <v>83665.482976145213</v>
      </c>
      <c r="AS86" s="387">
        <v>84107.553217264896</v>
      </c>
      <c r="AT86" s="387">
        <v>84995.884164091534</v>
      </c>
      <c r="AU86" s="387">
        <v>84034.557515379172</v>
      </c>
      <c r="AV86" s="387">
        <v>83273.658127689559</v>
      </c>
      <c r="AW86" s="388">
        <v>81608.944789232744</v>
      </c>
      <c r="AX86" s="387">
        <v>82906.361950792707</v>
      </c>
      <c r="AY86" s="387">
        <v>83562.576256499116</v>
      </c>
      <c r="AZ86" s="387">
        <v>83673.082049999997</v>
      </c>
      <c r="BA86" s="387">
        <v>84505.792465054183</v>
      </c>
      <c r="BB86" s="387">
        <v>85537.017508339603</v>
      </c>
      <c r="BC86" s="387">
        <v>86659.758427824214</v>
      </c>
      <c r="BD86" s="387">
        <v>86623.537622847231</v>
      </c>
      <c r="BE86" s="387">
        <v>87670.211689632852</v>
      </c>
      <c r="BF86" s="387">
        <v>88875</v>
      </c>
      <c r="BG86" s="387">
        <v>88950.690074034675</v>
      </c>
      <c r="BH86" s="389"/>
    </row>
    <row r="87" spans="1:60" x14ac:dyDescent="0.2">
      <c r="A87" s="475">
        <v>78</v>
      </c>
      <c r="B87" s="319">
        <v>41755.784295640406</v>
      </c>
      <c r="C87" s="319">
        <f t="shared" si="2"/>
        <v>43045.52765038982</v>
      </c>
      <c r="D87" s="353">
        <v>44335.271005139228</v>
      </c>
      <c r="E87" s="353">
        <f t="shared" si="3"/>
        <v>46287.23455648504</v>
      </c>
      <c r="F87" s="353">
        <v>48239.198107830845</v>
      </c>
      <c r="G87" s="319">
        <v>49054.793777334882</v>
      </c>
      <c r="H87" s="353">
        <v>50673.575408618126</v>
      </c>
      <c r="I87" s="371">
        <v>52022.295670645355</v>
      </c>
      <c r="J87" s="319">
        <v>51942.868120257423</v>
      </c>
      <c r="K87" s="319">
        <v>52778.455156335702</v>
      </c>
      <c r="L87" s="319">
        <v>54599.145235487405</v>
      </c>
      <c r="M87" s="319">
        <v>56627.422524094385</v>
      </c>
      <c r="N87" s="319">
        <v>55282.503154513826</v>
      </c>
      <c r="O87" s="387">
        <v>54578.838470720402</v>
      </c>
      <c r="P87" s="387">
        <v>56449.653117613765</v>
      </c>
      <c r="Q87" s="387">
        <v>57872.026713124273</v>
      </c>
      <c r="R87" s="387">
        <v>60379.154257350136</v>
      </c>
      <c r="S87" s="388">
        <v>60277.728704055597</v>
      </c>
      <c r="T87" s="387">
        <v>59716.772782775552</v>
      </c>
      <c r="U87" s="387">
        <v>60581.726517135372</v>
      </c>
      <c r="V87" s="387">
        <v>59319.945534469822</v>
      </c>
      <c r="W87" s="387">
        <v>60407.297619292149</v>
      </c>
      <c r="X87" s="387">
        <v>63096.261442043455</v>
      </c>
      <c r="Y87" s="387">
        <v>63974.731436542199</v>
      </c>
      <c r="Z87" s="387">
        <v>65503.848674355897</v>
      </c>
      <c r="AA87" s="387">
        <v>66447.758236946771</v>
      </c>
      <c r="AB87" s="387">
        <v>67044.616210696811</v>
      </c>
      <c r="AC87" s="388">
        <v>68573.629341671593</v>
      </c>
      <c r="AD87" s="387">
        <v>68646.046031900725</v>
      </c>
      <c r="AE87" s="387">
        <v>68367.120255148417</v>
      </c>
      <c r="AF87" s="387">
        <v>69409.380030853354</v>
      </c>
      <c r="AG87" s="387">
        <v>70413.577536760873</v>
      </c>
      <c r="AH87" s="387">
        <v>72113.595503979945</v>
      </c>
      <c r="AI87" s="387">
        <v>73132.867486397328</v>
      </c>
      <c r="AJ87" s="387">
        <v>74368.633444787978</v>
      </c>
      <c r="AK87" s="387">
        <v>76185.787653846681</v>
      </c>
      <c r="AL87" s="387">
        <v>78097.876025894526</v>
      </c>
      <c r="AM87" s="388">
        <v>80051.609281237514</v>
      </c>
      <c r="AN87" s="387">
        <v>81941.380545497173</v>
      </c>
      <c r="AO87" s="387">
        <v>82352.648026315786</v>
      </c>
      <c r="AP87" s="387">
        <v>83283.460443867487</v>
      </c>
      <c r="AQ87" s="387">
        <v>84762.283273326408</v>
      </c>
      <c r="AR87" s="387">
        <v>85857.401991066334</v>
      </c>
      <c r="AS87" s="387">
        <v>86467.740242059241</v>
      </c>
      <c r="AT87" s="387">
        <v>87446.280789556171</v>
      </c>
      <c r="AU87" s="387">
        <v>86393.350318471348</v>
      </c>
      <c r="AV87" s="387">
        <v>85526.664139499626</v>
      </c>
      <c r="AW87" s="388">
        <v>84041.220568178222</v>
      </c>
      <c r="AX87" s="387">
        <v>85362.709943542854</v>
      </c>
      <c r="AY87" s="387">
        <v>86185.804210418995</v>
      </c>
      <c r="AZ87" s="387">
        <v>86216.286299999992</v>
      </c>
      <c r="BA87" s="387">
        <v>87065.354415344744</v>
      </c>
      <c r="BB87" s="387">
        <v>88103.277607450684</v>
      </c>
      <c r="BC87" s="387">
        <v>89493.27678196464</v>
      </c>
      <c r="BD87" s="387">
        <v>89475.80154867674</v>
      </c>
      <c r="BE87" s="387">
        <v>90395.237908073614</v>
      </c>
      <c r="BF87" s="387">
        <v>91550</v>
      </c>
      <c r="BG87" s="387">
        <v>91537.699827104676</v>
      </c>
      <c r="BH87" s="389"/>
    </row>
    <row r="88" spans="1:60" x14ac:dyDescent="0.2">
      <c r="A88" s="476">
        <v>79</v>
      </c>
      <c r="B88" s="320">
        <v>42627.96777962245</v>
      </c>
      <c r="C88" s="320">
        <f t="shared" si="2"/>
        <v>43961.725015662785</v>
      </c>
      <c r="D88" s="354">
        <v>45295.482251703113</v>
      </c>
      <c r="E88" s="354">
        <f t="shared" si="3"/>
        <v>47319.962572335091</v>
      </c>
      <c r="F88" s="354">
        <v>49344.442892967061</v>
      </c>
      <c r="G88" s="320">
        <v>50140.674029784648</v>
      </c>
      <c r="H88" s="354">
        <v>51649.763585226065</v>
      </c>
      <c r="I88" s="374">
        <v>53143.22425652438</v>
      </c>
      <c r="J88" s="320">
        <v>53039.203246566132</v>
      </c>
      <c r="K88" s="320">
        <v>53821.968138599375</v>
      </c>
      <c r="L88" s="320">
        <v>55837.166046002196</v>
      </c>
      <c r="M88" s="320">
        <v>57838.138085742779</v>
      </c>
      <c r="N88" s="320">
        <v>56545.183152984369</v>
      </c>
      <c r="O88" s="390">
        <v>55815.995120067404</v>
      </c>
      <c r="P88" s="390">
        <v>57692.858783581338</v>
      </c>
      <c r="Q88" s="390">
        <v>59106.898954703836</v>
      </c>
      <c r="R88" s="390">
        <v>61713.608100566868</v>
      </c>
      <c r="S88" s="391">
        <v>61580.26670829035</v>
      </c>
      <c r="T88" s="390">
        <v>61017.424805003866</v>
      </c>
      <c r="U88" s="390">
        <v>61921.650574974374</v>
      </c>
      <c r="V88" s="390">
        <v>60598.351667202747</v>
      </c>
      <c r="W88" s="390">
        <v>61725.250190004721</v>
      </c>
      <c r="X88" s="390">
        <v>64557.553330301889</v>
      </c>
      <c r="Y88" s="390">
        <v>65505.652921618821</v>
      </c>
      <c r="Z88" s="390">
        <v>67003.984328190534</v>
      </c>
      <c r="AA88" s="390">
        <v>67982.194421133288</v>
      </c>
      <c r="AB88" s="390">
        <v>68624.844899827469</v>
      </c>
      <c r="AC88" s="391">
        <v>70240.583622073857</v>
      </c>
      <c r="AD88" s="390">
        <v>70300.189309034206</v>
      </c>
      <c r="AE88" s="390">
        <v>70093.448656866123</v>
      </c>
      <c r="AF88" s="390">
        <v>71193.360877334999</v>
      </c>
      <c r="AG88" s="390">
        <v>72249.405494390885</v>
      </c>
      <c r="AH88" s="390">
        <v>74086.145799924197</v>
      </c>
      <c r="AI88" s="390">
        <v>75055.66749496595</v>
      </c>
      <c r="AJ88" s="390">
        <v>76308.078106856556</v>
      </c>
      <c r="AK88" s="390">
        <v>78048.390732838467</v>
      </c>
      <c r="AL88" s="390">
        <v>80104.426243939437</v>
      </c>
      <c r="AM88" s="391">
        <v>82377.556874249916</v>
      </c>
      <c r="AN88" s="390">
        <v>84172.865032432848</v>
      </c>
      <c r="AO88" s="390">
        <v>84462.37781954887</v>
      </c>
      <c r="AP88" s="390">
        <v>85557.468232768297</v>
      </c>
      <c r="AQ88" s="390">
        <v>87148.048330994076</v>
      </c>
      <c r="AR88" s="390">
        <v>88237.575912374057</v>
      </c>
      <c r="AS88" s="390">
        <v>88858.612255258267</v>
      </c>
      <c r="AT88" s="390">
        <v>90036.877323211957</v>
      </c>
      <c r="AU88" s="390">
        <v>88871.590941259739</v>
      </c>
      <c r="AV88" s="390">
        <v>88050.646189494815</v>
      </c>
      <c r="AW88" s="391">
        <v>86611.747089857585</v>
      </c>
      <c r="AX88" s="390">
        <v>87829.446626111967</v>
      </c>
      <c r="AY88" s="390">
        <v>88931.04276684676</v>
      </c>
      <c r="AZ88" s="390">
        <v>88889.14409999999</v>
      </c>
      <c r="BA88" s="390">
        <v>89803.313373645346</v>
      </c>
      <c r="BB88" s="390">
        <v>90841.547646593768</v>
      </c>
      <c r="BC88" s="390">
        <v>92222.085051349582</v>
      </c>
      <c r="BD88" s="390">
        <v>92270.581225359812</v>
      </c>
      <c r="BE88" s="390">
        <v>93284.237121982806</v>
      </c>
      <c r="BF88" s="390">
        <v>94383</v>
      </c>
      <c r="BG88" s="390">
        <v>94478.421509952561</v>
      </c>
      <c r="BH88" s="392"/>
    </row>
    <row r="89" spans="1:60" x14ac:dyDescent="0.2">
      <c r="A89" s="477">
        <v>80</v>
      </c>
      <c r="B89" s="321">
        <v>43547.848797884762</v>
      </c>
      <c r="C89" s="321">
        <f t="shared" si="2"/>
        <v>44934.881880716013</v>
      </c>
      <c r="D89" s="356">
        <v>46321.914963547264</v>
      </c>
      <c r="E89" s="356">
        <f t="shared" si="3"/>
        <v>48414.221901014484</v>
      </c>
      <c r="F89" s="356">
        <v>50506.528838481703</v>
      </c>
      <c r="G89" s="321">
        <v>51183.609865470855</v>
      </c>
      <c r="H89" s="356">
        <v>52796.490660157076</v>
      </c>
      <c r="I89" s="375">
        <v>54230.524984827025</v>
      </c>
      <c r="J89" s="321">
        <v>54114.250312169817</v>
      </c>
      <c r="K89" s="321">
        <v>54840.153135856643</v>
      </c>
      <c r="L89" s="321">
        <v>57007.217086527933</v>
      </c>
      <c r="M89" s="321">
        <v>59044.250166168167</v>
      </c>
      <c r="N89" s="321">
        <v>57790.914426643219</v>
      </c>
      <c r="O89" s="393">
        <v>57037.590050554696</v>
      </c>
      <c r="P89" s="393">
        <v>58965.576750224704</v>
      </c>
      <c r="Q89" s="393">
        <v>60442.648083623695</v>
      </c>
      <c r="R89" s="393">
        <v>63103.392956795025</v>
      </c>
      <c r="S89" s="394">
        <v>62897.845567077478</v>
      </c>
      <c r="T89" s="393">
        <v>62381.590620249699</v>
      </c>
      <c r="U89" s="393">
        <v>63269.144825230556</v>
      </c>
      <c r="V89" s="393">
        <v>61995.568778814202</v>
      </c>
      <c r="W89" s="393">
        <v>63170.673130250798</v>
      </c>
      <c r="X89" s="393">
        <v>66108.669757418786</v>
      </c>
      <c r="Y89" s="393">
        <v>67055.631520617564</v>
      </c>
      <c r="Z89" s="393">
        <v>68502.045105602156</v>
      </c>
      <c r="AA89" s="393">
        <v>69639.951563469192</v>
      </c>
      <c r="AB89" s="393">
        <v>70351.391060173934</v>
      </c>
      <c r="AC89" s="394">
        <v>72027.408772078081</v>
      </c>
      <c r="AD89" s="393">
        <v>72157.72561153883</v>
      </c>
      <c r="AE89" s="393">
        <v>72010.819437043538</v>
      </c>
      <c r="AF89" s="393">
        <v>73166.910846023427</v>
      </c>
      <c r="AG89" s="393">
        <v>74174.38337082669</v>
      </c>
      <c r="AH89" s="393">
        <v>76032.847770942069</v>
      </c>
      <c r="AI89" s="393">
        <v>77135.140096825329</v>
      </c>
      <c r="AJ89" s="393">
        <v>78320.387596356974</v>
      </c>
      <c r="AK89" s="393">
        <v>80061.522550458976</v>
      </c>
      <c r="AL89" s="393">
        <v>82337.595072997647</v>
      </c>
      <c r="AM89" s="394">
        <v>84696.11581544207</v>
      </c>
      <c r="AN89" s="393">
        <v>86566.009456326356</v>
      </c>
      <c r="AO89" s="393">
        <v>86725.516917293236</v>
      </c>
      <c r="AP89" s="393">
        <v>87935.21725291459</v>
      </c>
      <c r="AQ89" s="393">
        <v>89468.894611582335</v>
      </c>
      <c r="AR89" s="393">
        <v>90716.484924444012</v>
      </c>
      <c r="AS89" s="393">
        <v>91399.073586930186</v>
      </c>
      <c r="AT89" s="393">
        <v>92615.066785346411</v>
      </c>
      <c r="AU89" s="393">
        <v>91387.23441668028</v>
      </c>
      <c r="AV89" s="393">
        <v>90701.241497506649</v>
      </c>
      <c r="AW89" s="394">
        <v>89343.956683547789</v>
      </c>
      <c r="AX89" s="393">
        <v>90566.289243974097</v>
      </c>
      <c r="AY89" s="393">
        <v>91768.919002956449</v>
      </c>
      <c r="AZ89" s="393">
        <v>91808.011199999994</v>
      </c>
      <c r="BA89" s="393">
        <v>92908.94421430814</v>
      </c>
      <c r="BB89" s="393">
        <v>93793.494629876004</v>
      </c>
      <c r="BC89" s="393">
        <v>95164.544200740638</v>
      </c>
      <c r="BD89" s="393">
        <v>95185.555241167254</v>
      </c>
      <c r="BE89" s="393">
        <v>96260.346989734579</v>
      </c>
      <c r="BF89" s="393">
        <v>97400</v>
      </c>
      <c r="BG89" s="393">
        <v>97491.85064503258</v>
      </c>
      <c r="BH89" s="395"/>
    </row>
    <row r="90" spans="1:60" x14ac:dyDescent="0.2">
      <c r="A90" s="475">
        <v>81</v>
      </c>
      <c r="B90" s="319">
        <v>44556.310951239</v>
      </c>
      <c r="C90" s="319">
        <f t="shared" si="2"/>
        <v>45992.062192483369</v>
      </c>
      <c r="D90" s="353">
        <v>47427.81343372773</v>
      </c>
      <c r="E90" s="353">
        <f t="shared" si="3"/>
        <v>49564.003320078278</v>
      </c>
      <c r="F90" s="353">
        <v>51700.193206428819</v>
      </c>
      <c r="G90" s="319">
        <v>52220.410784476553</v>
      </c>
      <c r="H90" s="353">
        <v>53937.337083421771</v>
      </c>
      <c r="I90" s="371">
        <v>55334.639641917864</v>
      </c>
      <c r="J90" s="319">
        <v>55332.991787532417</v>
      </c>
      <c r="K90" s="319">
        <v>56060.96201316511</v>
      </c>
      <c r="L90" s="319">
        <v>58318.062650602413</v>
      </c>
      <c r="M90" s="319">
        <v>60277.983133931542</v>
      </c>
      <c r="N90" s="319">
        <v>59129.863686766344</v>
      </c>
      <c r="O90" s="387">
        <v>58410.911739924166</v>
      </c>
      <c r="P90" s="387">
        <v>60289.941243050693</v>
      </c>
      <c r="Q90" s="387">
        <v>61827.096399535425</v>
      </c>
      <c r="R90" s="387">
        <v>64538.744529620824</v>
      </c>
      <c r="S90" s="388">
        <v>64332.743091373042</v>
      </c>
      <c r="T90" s="387">
        <v>63858.97667522241</v>
      </c>
      <c r="U90" s="387">
        <v>64745.332346578609</v>
      </c>
      <c r="V90" s="387">
        <v>63571.002358743433</v>
      </c>
      <c r="W90" s="387">
        <v>64814.130394593587</v>
      </c>
      <c r="X90" s="387">
        <v>67771.519147505984</v>
      </c>
      <c r="Y90" s="387">
        <v>68681.838575304762</v>
      </c>
      <c r="Z90" s="387">
        <v>70205.51864889155</v>
      </c>
      <c r="AA90" s="387">
        <v>71334.098496734412</v>
      </c>
      <c r="AB90" s="387">
        <v>72204.745695574107</v>
      </c>
      <c r="AC90" s="388">
        <v>73814.23392208232</v>
      </c>
      <c r="AD90" s="387">
        <v>74085.459506870669</v>
      </c>
      <c r="AE90" s="387">
        <v>73883.034745948651</v>
      </c>
      <c r="AF90" s="387">
        <v>75147.23114050494</v>
      </c>
      <c r="AG90" s="387">
        <v>76097.710322840154</v>
      </c>
      <c r="AH90" s="387">
        <v>77902.004767180813</v>
      </c>
      <c r="AI90" s="387">
        <v>79225.690558816394</v>
      </c>
      <c r="AJ90" s="387">
        <v>80628.807342016531</v>
      </c>
      <c r="AK90" s="387">
        <v>82409.1626761433</v>
      </c>
      <c r="AL90" s="387">
        <v>84717.840881388998</v>
      </c>
      <c r="AM90" s="388">
        <v>87242.245232697707</v>
      </c>
      <c r="AN90" s="387">
        <v>88901.418188449214</v>
      </c>
      <c r="AO90" s="387">
        <v>89332.067669172931</v>
      </c>
      <c r="AP90" s="387">
        <v>90487.251541553283</v>
      </c>
      <c r="AQ90" s="387">
        <v>92085.932812595333</v>
      </c>
      <c r="AR90" s="387">
        <v>93386.281778654244</v>
      </c>
      <c r="AS90" s="387">
        <v>94057.160707486764</v>
      </c>
      <c r="AT90" s="387">
        <v>95422.787070625636</v>
      </c>
      <c r="AU90" s="387">
        <v>94257.601720289618</v>
      </c>
      <c r="AV90" s="387">
        <v>93846.456822817112</v>
      </c>
      <c r="AW90" s="388">
        <v>92127.717401647242</v>
      </c>
      <c r="AX90" s="387">
        <v>93625.181246224049</v>
      </c>
      <c r="AY90" s="387">
        <v>94787.551687226005</v>
      </c>
      <c r="AZ90" s="387">
        <v>94804.448799999998</v>
      </c>
      <c r="BA90" s="387">
        <v>96134.231584733774</v>
      </c>
      <c r="BB90" s="387">
        <v>96940.956017045566</v>
      </c>
      <c r="BC90" s="387">
        <v>98407.383795288799</v>
      </c>
      <c r="BD90" s="387">
        <v>98258.349650085831</v>
      </c>
      <c r="BE90" s="387">
        <v>99270.276287801724</v>
      </c>
      <c r="BF90" s="387">
        <v>100549</v>
      </c>
      <c r="BG90" s="387">
        <v>100804.95238728555</v>
      </c>
      <c r="BH90" s="389"/>
    </row>
    <row r="91" spans="1:60" x14ac:dyDescent="0.2">
      <c r="A91" s="475">
        <v>82</v>
      </c>
      <c r="B91" s="319">
        <v>45626.098505810733</v>
      </c>
      <c r="C91" s="319">
        <f t="shared" si="2"/>
        <v>47096.46057117953</v>
      </c>
      <c r="D91" s="353">
        <v>48566.822636548335</v>
      </c>
      <c r="E91" s="353">
        <f t="shared" si="3"/>
        <v>50705.077367516162</v>
      </c>
      <c r="F91" s="353">
        <v>52843.332098483988</v>
      </c>
      <c r="G91" s="319">
        <v>53312.42595360682</v>
      </c>
      <c r="H91" s="353">
        <v>55201.677191679046</v>
      </c>
      <c r="I91" s="371">
        <v>56657.335373255104</v>
      </c>
      <c r="J91" s="319">
        <v>56599.631399481317</v>
      </c>
      <c r="K91" s="319">
        <v>57433.738800511972</v>
      </c>
      <c r="L91" s="319">
        <v>59653.183132530125</v>
      </c>
      <c r="M91" s="319">
        <v>61691.251869391832</v>
      </c>
      <c r="N91" s="319">
        <v>60574.742476962499</v>
      </c>
      <c r="O91" s="387">
        <v>59854.261164162337</v>
      </c>
      <c r="P91" s="387">
        <v>61772.934352009048</v>
      </c>
      <c r="Q91" s="387">
        <v>63322.857142857145</v>
      </c>
      <c r="R91" s="387">
        <v>66136.834376009632</v>
      </c>
      <c r="S91" s="388">
        <v>65863.902084803733</v>
      </c>
      <c r="T91" s="387">
        <v>65352.931545764906</v>
      </c>
      <c r="U91" s="387">
        <v>66249.277240122959</v>
      </c>
      <c r="V91" s="387">
        <v>65082.278010078269</v>
      </c>
      <c r="W91" s="387">
        <v>66521.322843703136</v>
      </c>
      <c r="X91" s="387">
        <v>69438.750222415532</v>
      </c>
      <c r="Y91" s="387">
        <v>70549.435739672102</v>
      </c>
      <c r="Z91" s="387">
        <v>72000.286754793284</v>
      </c>
      <c r="AA91" s="387">
        <v>73092.938391651769</v>
      </c>
      <c r="AB91" s="387">
        <v>74126.381817541638</v>
      </c>
      <c r="AC91" s="388">
        <v>75702.200118313194</v>
      </c>
      <c r="AD91" s="387">
        <v>76022.193093590613</v>
      </c>
      <c r="AE91" s="387">
        <v>75890.716468670653</v>
      </c>
      <c r="AF91" s="387">
        <v>77141.092086572666</v>
      </c>
      <c r="AG91" s="387">
        <v>78128.347362305023</v>
      </c>
      <c r="AH91" s="387">
        <v>80136.269353004638</v>
      </c>
      <c r="AI91" s="387">
        <v>81653.324479099727</v>
      </c>
      <c r="AJ91" s="387">
        <v>83056.601379426123</v>
      </c>
      <c r="AK91" s="387">
        <v>84902.770063528224</v>
      </c>
      <c r="AL91" s="387">
        <v>87201.640889514892</v>
      </c>
      <c r="AM91" s="388">
        <v>89684.933524469932</v>
      </c>
      <c r="AN91" s="387">
        <v>91535.609125485193</v>
      </c>
      <c r="AO91" s="387">
        <v>92259.511278195496</v>
      </c>
      <c r="AP91" s="387">
        <v>93223.253613600609</v>
      </c>
      <c r="AQ91" s="387">
        <v>94792.234332092499</v>
      </c>
      <c r="AR91" s="387">
        <v>96327.271015491337</v>
      </c>
      <c r="AS91" s="387">
        <v>96931.321288059728</v>
      </c>
      <c r="AT91" s="387">
        <v>98412.891307268568</v>
      </c>
      <c r="AU91" s="387">
        <v>97422.365670423009</v>
      </c>
      <c r="AV91" s="387">
        <v>97017.704780616987</v>
      </c>
      <c r="AW91" s="388">
        <v>95313.342566846055</v>
      </c>
      <c r="AX91" s="387">
        <v>96835.286400283338</v>
      </c>
      <c r="AY91" s="387">
        <v>97986.9408196554</v>
      </c>
      <c r="AZ91" s="387">
        <v>98157.710699999996</v>
      </c>
      <c r="BA91" s="387">
        <v>99422.610579943444</v>
      </c>
      <c r="BB91" s="387">
        <v>100333.07750525442</v>
      </c>
      <c r="BC91" s="387">
        <v>101843.77839499101</v>
      </c>
      <c r="BD91" s="387">
        <v>101685.4560673797</v>
      </c>
      <c r="BE91" s="387">
        <v>102607.12674558403</v>
      </c>
      <c r="BF91" s="387">
        <v>104001</v>
      </c>
      <c r="BG91" s="387">
        <v>104242.83583809904</v>
      </c>
      <c r="BH91" s="389"/>
    </row>
    <row r="92" spans="1:60" x14ac:dyDescent="0.2">
      <c r="A92" s="475">
        <v>83</v>
      </c>
      <c r="B92" s="319">
        <v>46723.141794256895</v>
      </c>
      <c r="C92" s="319">
        <f t="shared" si="2"/>
        <v>48260.841842509108</v>
      </c>
      <c r="D92" s="353">
        <v>49798.541890761313</v>
      </c>
      <c r="E92" s="353">
        <f t="shared" si="3"/>
        <v>51952.505443271919</v>
      </c>
      <c r="F92" s="353">
        <v>54106.468995782518</v>
      </c>
      <c r="G92" s="319">
        <v>54570.08387311078</v>
      </c>
      <c r="H92" s="353">
        <v>56554.227074931005</v>
      </c>
      <c r="I92" s="371">
        <v>58002.449676309931</v>
      </c>
      <c r="J92" s="319">
        <v>57967.389299779083</v>
      </c>
      <c r="K92" s="319">
        <v>58836.909169866514</v>
      </c>
      <c r="L92" s="319">
        <v>61099.968236582703</v>
      </c>
      <c r="M92" s="319">
        <v>63145.951935859091</v>
      </c>
      <c r="N92" s="319">
        <v>62125.550797231685</v>
      </c>
      <c r="O92" s="387">
        <v>61457.118206712541</v>
      </c>
      <c r="P92" s="387">
        <v>63381.354738839502</v>
      </c>
      <c r="Q92" s="387">
        <v>64943.844367015103</v>
      </c>
      <c r="R92" s="387">
        <v>67835.821952007522</v>
      </c>
      <c r="S92" s="388">
        <v>67419.12644551821</v>
      </c>
      <c r="T92" s="387">
        <v>67026.381918313433</v>
      </c>
      <c r="U92" s="387">
        <v>67811.260275532273</v>
      </c>
      <c r="V92" s="387">
        <v>66610.1871984561</v>
      </c>
      <c r="W92" s="387">
        <v>68148.846311854228</v>
      </c>
      <c r="X92" s="387">
        <v>71197.996678594733</v>
      </c>
      <c r="Y92" s="387">
        <v>72446.677303473829</v>
      </c>
      <c r="Z92" s="387">
        <v>73846.926771270213</v>
      </c>
      <c r="AA92" s="387">
        <v>75011.489035647828</v>
      </c>
      <c r="AB92" s="387">
        <v>76104.594028379288</v>
      </c>
      <c r="AC92" s="388">
        <v>77642.609819994934</v>
      </c>
      <c r="AD92" s="387">
        <v>78032.724149693007</v>
      </c>
      <c r="AE92" s="387">
        <v>77955.710904930573</v>
      </c>
      <c r="AF92" s="387">
        <v>79398.995738571262</v>
      </c>
      <c r="AG92" s="387">
        <v>80325.727768425131</v>
      </c>
      <c r="AH92" s="387">
        <v>82635.479269323856</v>
      </c>
      <c r="AI92" s="387">
        <v>84030.316753066858</v>
      </c>
      <c r="AJ92" s="387">
        <v>85529.354565676636</v>
      </c>
      <c r="AK92" s="387">
        <v>87549.947174160625</v>
      </c>
      <c r="AL92" s="387">
        <v>89781.491169858346</v>
      </c>
      <c r="AM92" s="388">
        <v>92461.588878517141</v>
      </c>
      <c r="AN92" s="387">
        <v>94367.544806835649</v>
      </c>
      <c r="AO92" s="387">
        <v>95457.180451127817</v>
      </c>
      <c r="AP92" s="387">
        <v>96281.545110717227</v>
      </c>
      <c r="AQ92" s="387">
        <v>97712.226826142665</v>
      </c>
      <c r="AR92" s="387">
        <v>99606.59249667362</v>
      </c>
      <c r="AS92" s="387">
        <v>100042.01198758553</v>
      </c>
      <c r="AT92" s="387">
        <v>101556.84323077611</v>
      </c>
      <c r="AU92" s="387">
        <v>100751.21955468453</v>
      </c>
      <c r="AV92" s="387">
        <v>100430.34623968221</v>
      </c>
      <c r="AW92" s="388">
        <v>98698.142530898796</v>
      </c>
      <c r="AX92" s="387">
        <v>100287.79431678508</v>
      </c>
      <c r="AY92" s="387">
        <v>101674.37236211641</v>
      </c>
      <c r="AZ92" s="387">
        <v>101740.35965</v>
      </c>
      <c r="BA92" s="387">
        <v>102855.66519750273</v>
      </c>
      <c r="BB92" s="387">
        <v>104064.94533464452</v>
      </c>
      <c r="BC92" s="387">
        <v>105491.70851945174</v>
      </c>
      <c r="BD92" s="387">
        <v>105488.82302454115</v>
      </c>
      <c r="BE92" s="387">
        <v>105958.32484046981</v>
      </c>
      <c r="BF92" s="387">
        <v>107587</v>
      </c>
      <c r="BG92" s="387">
        <v>107841.85472358913</v>
      </c>
      <c r="BH92" s="389"/>
    </row>
    <row r="93" spans="1:60" x14ac:dyDescent="0.2">
      <c r="A93" s="475">
        <v>84</v>
      </c>
      <c r="B93" s="319">
        <v>47867.882616983326</v>
      </c>
      <c r="C93" s="319">
        <f t="shared" si="2"/>
        <v>49485.493686882954</v>
      </c>
      <c r="D93" s="353">
        <v>51103.104756782588</v>
      </c>
      <c r="E93" s="353">
        <f t="shared" si="3"/>
        <v>53283.722958580511</v>
      </c>
      <c r="F93" s="353">
        <v>55464.341160378433</v>
      </c>
      <c r="G93" s="319">
        <v>55999.51945966894</v>
      </c>
      <c r="H93" s="353">
        <v>57889.135003184034</v>
      </c>
      <c r="I93" s="371">
        <v>59420.424337446893</v>
      </c>
      <c r="J93" s="319">
        <v>59462.875564306982</v>
      </c>
      <c r="K93" s="319">
        <v>60356.588270250497</v>
      </c>
      <c r="L93" s="319">
        <v>62624.433077765614</v>
      </c>
      <c r="M93" s="319">
        <v>64715.7390329013</v>
      </c>
      <c r="N93" s="319">
        <v>63722.968110733003</v>
      </c>
      <c r="O93" s="387">
        <v>63059.975249262738</v>
      </c>
      <c r="P93" s="387">
        <v>65111.51336595758</v>
      </c>
      <c r="Q93" s="387">
        <v>66766.585365853665</v>
      </c>
      <c r="R93" s="387">
        <v>69638.96202308574</v>
      </c>
      <c r="S93" s="388">
        <v>69130.775693577292</v>
      </c>
      <c r="T93" s="387">
        <v>68713.639637170127</v>
      </c>
      <c r="U93" s="387">
        <v>69484.272799726736</v>
      </c>
      <c r="V93" s="387">
        <v>68297.303098531149</v>
      </c>
      <c r="W93" s="387">
        <v>69928.878972125793</v>
      </c>
      <c r="X93" s="387">
        <v>73196.044957592763</v>
      </c>
      <c r="Y93" s="387">
        <v>74422.264780066485</v>
      </c>
      <c r="Z93" s="387">
        <v>75940.477082085083</v>
      </c>
      <c r="AA93" s="387">
        <v>77081.663808516067</v>
      </c>
      <c r="AB93" s="387">
        <v>78287.650698919053</v>
      </c>
      <c r="AC93" s="388">
        <v>79749.714949716901</v>
      </c>
      <c r="AD93" s="387">
        <v>80225.048971835102</v>
      </c>
      <c r="AE93" s="387">
        <v>80237.798953076504</v>
      </c>
      <c r="AF93" s="387">
        <v>81817.694628155965</v>
      </c>
      <c r="AG93" s="387">
        <v>82689.851541200478</v>
      </c>
      <c r="AH93" s="387">
        <v>85099.147738869302</v>
      </c>
      <c r="AI93" s="387">
        <v>86502.262113876874</v>
      </c>
      <c r="AJ93" s="387">
        <v>88274.963275927192</v>
      </c>
      <c r="AK93" s="387">
        <v>90349.17351573112</v>
      </c>
      <c r="AL93" s="387">
        <v>92709.523686990447</v>
      </c>
      <c r="AM93" s="388">
        <v>95411.138685158032</v>
      </c>
      <c r="AN93" s="387">
        <v>97397.225232500583</v>
      </c>
      <c r="AO93" s="387">
        <v>98875.81531954887</v>
      </c>
      <c r="AP93" s="387">
        <v>99209.814264672837</v>
      </c>
      <c r="AQ93" s="387">
        <v>100848.6152437908</v>
      </c>
      <c r="AR93" s="387">
        <v>102783.2294834632</v>
      </c>
      <c r="AS93" s="387">
        <v>103358.54781765948</v>
      </c>
      <c r="AT93" s="387">
        <v>104901.78971292937</v>
      </c>
      <c r="AU93" s="387">
        <v>104101.79122434538</v>
      </c>
      <c r="AV93" s="387">
        <v>103794.47233819902</v>
      </c>
      <c r="AW93" s="388">
        <v>102280.9456773416</v>
      </c>
      <c r="AX93" s="387">
        <v>103892.66968396492</v>
      </c>
      <c r="AY93" s="387">
        <v>105430.71730043837</v>
      </c>
      <c r="AZ93" s="387">
        <v>105504.74519999999</v>
      </c>
      <c r="BA93" s="387">
        <v>106671.62071030312</v>
      </c>
      <c r="BB93" s="387">
        <v>108059.63580532577</v>
      </c>
      <c r="BC93" s="387">
        <v>109525.69097659679</v>
      </c>
      <c r="BD93" s="387">
        <v>109478.22991530379</v>
      </c>
      <c r="BE93" s="387">
        <v>109725.6044113567</v>
      </c>
      <c r="BF93" s="387">
        <v>111586</v>
      </c>
      <c r="BG93" s="387">
        <v>111819.14886731391</v>
      </c>
      <c r="BH93" s="389"/>
    </row>
    <row r="94" spans="1:60" x14ac:dyDescent="0.2">
      <c r="A94" s="475">
        <v>85</v>
      </c>
      <c r="B94" s="319">
        <v>49169.34390948779</v>
      </c>
      <c r="C94" s="319">
        <f t="shared" si="2"/>
        <v>50808.372205729902</v>
      </c>
      <c r="D94" s="353">
        <v>52447.400501972021</v>
      </c>
      <c r="E94" s="353">
        <f t="shared" si="3"/>
        <v>54679.016704878639</v>
      </c>
      <c r="F94" s="353">
        <v>56910.63290778525</v>
      </c>
      <c r="G94" s="319">
        <v>57478.034379671153</v>
      </c>
      <c r="H94" s="353">
        <v>59353.417268095938</v>
      </c>
      <c r="I94" s="371">
        <v>60883.236142019014</v>
      </c>
      <c r="J94" s="319">
        <v>60995.615935068679</v>
      </c>
      <c r="K94" s="319">
        <v>61947.185728652395</v>
      </c>
      <c r="L94" s="319">
        <v>64328.532311062438</v>
      </c>
      <c r="M94" s="319">
        <v>66400.613160518449</v>
      </c>
      <c r="N94" s="319">
        <v>65388.180323481058</v>
      </c>
      <c r="O94" s="387">
        <v>64834.011199269764</v>
      </c>
      <c r="P94" s="387">
        <v>66863.806218582511</v>
      </c>
      <c r="Q94" s="387">
        <v>68620.632984901284</v>
      </c>
      <c r="R94" s="387">
        <v>71565.783182071842</v>
      </c>
      <c r="S94" s="388">
        <v>70980.800803518112</v>
      </c>
      <c r="T94" s="387">
        <v>70450.603802736179</v>
      </c>
      <c r="U94" s="387">
        <v>71371.774109074337</v>
      </c>
      <c r="V94" s="387">
        <v>70122.239734105286</v>
      </c>
      <c r="W94" s="387">
        <v>71984.338680853674</v>
      </c>
      <c r="X94" s="387">
        <v>75279.53609062692</v>
      </c>
      <c r="Y94" s="387">
        <v>76558.778996445893</v>
      </c>
      <c r="Z94" s="387">
        <v>78235.290405931693</v>
      </c>
      <c r="AA94" s="387">
        <v>79303.462710256499</v>
      </c>
      <c r="AB94" s="387">
        <v>80589.712246047682</v>
      </c>
      <c r="AC94" s="388">
        <v>82192.083917856842</v>
      </c>
      <c r="AD94" s="387">
        <v>82617.16694279309</v>
      </c>
      <c r="AE94" s="387">
        <v>82611.934692662122</v>
      </c>
      <c r="AF94" s="387">
        <v>84441.195872981916</v>
      </c>
      <c r="AG94" s="387">
        <v>85240.529773699018</v>
      </c>
      <c r="AH94" s="387">
        <v>87679.13367058344</v>
      </c>
      <c r="AI94" s="387">
        <v>89235.328463504848</v>
      </c>
      <c r="AJ94" s="387">
        <v>91319.78287329145</v>
      </c>
      <c r="AK94" s="387">
        <v>93127.112964970293</v>
      </c>
      <c r="AL94" s="387">
        <v>95975.232942387403</v>
      </c>
      <c r="AM94" s="388">
        <v>98696.133284437936</v>
      </c>
      <c r="AN94" s="387">
        <v>100792.08390861489</v>
      </c>
      <c r="AO94" s="387">
        <v>102173.41165413534</v>
      </c>
      <c r="AP94" s="387">
        <v>102558.58120927677</v>
      </c>
      <c r="AQ94" s="387">
        <v>104285.25300543112</v>
      </c>
      <c r="AR94" s="387">
        <v>106146.80490876258</v>
      </c>
      <c r="AS94" s="387">
        <v>106944.85583745803</v>
      </c>
      <c r="AT94" s="387">
        <v>108842.27562810695</v>
      </c>
      <c r="AU94" s="387">
        <v>107720.21558059775</v>
      </c>
      <c r="AV94" s="387">
        <v>107407.09174684194</v>
      </c>
      <c r="AW94" s="388">
        <v>105969.1943055306</v>
      </c>
      <c r="AX94" s="387">
        <v>107709.93604299912</v>
      </c>
      <c r="AY94" s="387">
        <v>109260.49454582525</v>
      </c>
      <c r="AZ94" s="387">
        <v>109340.05235</v>
      </c>
      <c r="BA94" s="387">
        <v>110586.56480681639</v>
      </c>
      <c r="BB94" s="387">
        <v>112257.31937293919</v>
      </c>
      <c r="BC94" s="387">
        <v>113812.45838582826</v>
      </c>
      <c r="BD94" s="387">
        <v>113744.60637013563</v>
      </c>
      <c r="BE94" s="387">
        <v>114129.30417090539</v>
      </c>
      <c r="BF94" s="387">
        <v>116110</v>
      </c>
      <c r="BG94" s="387">
        <v>116178.64840182649</v>
      </c>
      <c r="BH94" s="389"/>
    </row>
    <row r="95" spans="1:60" x14ac:dyDescent="0.2">
      <c r="A95" s="475">
        <v>86</v>
      </c>
      <c r="B95" s="319">
        <v>50586.642070958609</v>
      </c>
      <c r="C95" s="319">
        <f t="shared" si="2"/>
        <v>52275.257063924379</v>
      </c>
      <c r="D95" s="353">
        <v>53963.872056890155</v>
      </c>
      <c r="E95" s="353">
        <f t="shared" si="3"/>
        <v>56201.450305203311</v>
      </c>
      <c r="F95" s="353">
        <v>58439.028553516473</v>
      </c>
      <c r="G95" s="319">
        <v>59183.541216852129</v>
      </c>
      <c r="H95" s="353">
        <v>61064.686902992988</v>
      </c>
      <c r="I95" s="371">
        <v>62581.442949625729</v>
      </c>
      <c r="J95" s="319">
        <v>62698.66079147056</v>
      </c>
      <c r="K95" s="319">
        <v>63710.013485097814</v>
      </c>
      <c r="L95" s="319">
        <v>66260.815772179631</v>
      </c>
      <c r="M95" s="319">
        <v>68260.419574609507</v>
      </c>
      <c r="N95" s="319">
        <v>67231.354146751808</v>
      </c>
      <c r="O95" s="387">
        <v>66724.760040724621</v>
      </c>
      <c r="P95" s="387">
        <v>68774.727687339793</v>
      </c>
      <c r="Q95" s="387">
        <v>70585.993031358885</v>
      </c>
      <c r="R95" s="387">
        <v>73606.521132552065</v>
      </c>
      <c r="S95" s="388">
        <v>73020.340680818728</v>
      </c>
      <c r="T95" s="387">
        <v>72344.971716215208</v>
      </c>
      <c r="U95" s="387">
        <v>73226.471251280876</v>
      </c>
      <c r="V95" s="387">
        <v>72180.04588828134</v>
      </c>
      <c r="W95" s="387">
        <v>74096.70480455189</v>
      </c>
      <c r="X95" s="387">
        <v>77612.783258535812</v>
      </c>
      <c r="Y95" s="387">
        <v>78953.622979325097</v>
      </c>
      <c r="Z95" s="387">
        <v>80745.890877771119</v>
      </c>
      <c r="AA95" s="387">
        <v>81668.799120662603</v>
      </c>
      <c r="AB95" s="387">
        <v>83081.011055948737</v>
      </c>
      <c r="AC95" s="388">
        <v>84892.924448576014</v>
      </c>
      <c r="AD95" s="387">
        <v>85133.480654906933</v>
      </c>
      <c r="AE95" s="387">
        <v>85355.997946901538</v>
      </c>
      <c r="AF95" s="387">
        <v>87208.566540911226</v>
      </c>
      <c r="AG95" s="387">
        <v>87926.583808828567</v>
      </c>
      <c r="AH95" s="387">
        <v>90677.539362043331</v>
      </c>
      <c r="AI95" s="387">
        <v>92163.048641160771</v>
      </c>
      <c r="AJ95" s="387">
        <v>94600.250423201214</v>
      </c>
      <c r="AK95" s="387">
        <v>96304.941891576687</v>
      </c>
      <c r="AL95" s="387">
        <v>99431.541956716057</v>
      </c>
      <c r="AM95" s="388">
        <v>102313.61721562876</v>
      </c>
      <c r="AN95" s="387">
        <v>104371.69679839529</v>
      </c>
      <c r="AO95" s="387">
        <v>105791.90084586466</v>
      </c>
      <c r="AP95" s="387">
        <v>106011.08938512619</v>
      </c>
      <c r="AQ95" s="387">
        <v>107905.82730212972</v>
      </c>
      <c r="AR95" s="387">
        <v>109672.30588291198</v>
      </c>
      <c r="AS95" s="387">
        <v>110898.10517692938</v>
      </c>
      <c r="AT95" s="387">
        <v>113050.75428814546</v>
      </c>
      <c r="AU95" s="387">
        <v>111706.63574500517</v>
      </c>
      <c r="AV95" s="387">
        <v>111320.26973058976</v>
      </c>
      <c r="AW95" s="388">
        <v>109806.2382246281</v>
      </c>
      <c r="AX95" s="387">
        <v>111984.30475406763</v>
      </c>
      <c r="AY95" s="387">
        <v>113571.53583443775</v>
      </c>
      <c r="AZ95" s="387">
        <v>113674.027</v>
      </c>
      <c r="BA95" s="387">
        <v>115004.06632833359</v>
      </c>
      <c r="BB95" s="387">
        <v>116717.82558184378</v>
      </c>
      <c r="BC95" s="387">
        <v>118344.60700377962</v>
      </c>
      <c r="BD95" s="387">
        <v>118327.66877935601</v>
      </c>
      <c r="BE95" s="387">
        <v>118634.46222140017</v>
      </c>
      <c r="BF95" s="387">
        <v>120725</v>
      </c>
      <c r="BG95" s="387">
        <v>120847.64587489472</v>
      </c>
      <c r="BH95" s="389"/>
    </row>
    <row r="96" spans="1:60" x14ac:dyDescent="0.2">
      <c r="A96" s="475">
        <v>87</v>
      </c>
      <c r="B96" s="319">
        <v>52140.218901801629</v>
      </c>
      <c r="C96" s="319">
        <f t="shared" si="2"/>
        <v>53896.369161669303</v>
      </c>
      <c r="D96" s="353">
        <v>55652.519421536977</v>
      </c>
      <c r="E96" s="353">
        <f t="shared" si="3"/>
        <v>57904.707077689724</v>
      </c>
      <c r="F96" s="353">
        <v>60156.89473384247</v>
      </c>
      <c r="G96" s="319">
        <v>61036.286054365279</v>
      </c>
      <c r="H96" s="353">
        <v>63046.466514540429</v>
      </c>
      <c r="I96" s="371">
        <v>64442.18440218491</v>
      </c>
      <c r="J96" s="319">
        <v>64566.688118336373</v>
      </c>
      <c r="K96" s="319">
        <v>65467.775644541958</v>
      </c>
      <c r="L96" s="319">
        <v>68134.839430449079</v>
      </c>
      <c r="M96" s="319">
        <v>70382.624418411433</v>
      </c>
      <c r="N96" s="319">
        <v>69197.406224907289</v>
      </c>
      <c r="O96" s="387">
        <v>68872.27724336469</v>
      </c>
      <c r="P96" s="387">
        <v>70910.680448749947</v>
      </c>
      <c r="Q96" s="387">
        <v>72756.585365853665</v>
      </c>
      <c r="R96" s="387">
        <v>75829.525949422867</v>
      </c>
      <c r="S96" s="388">
        <v>75162.15836907542</v>
      </c>
      <c r="T96" s="387">
        <v>74556.908594781824</v>
      </c>
      <c r="U96" s="387">
        <v>75492.48218148695</v>
      </c>
      <c r="V96" s="387">
        <v>74501.61241556771</v>
      </c>
      <c r="W96" s="387">
        <v>76450.354127724248</v>
      </c>
      <c r="X96" s="387">
        <v>80070.908443882086</v>
      </c>
      <c r="Y96" s="387">
        <v>81545.390472732819</v>
      </c>
      <c r="Z96" s="387">
        <v>83387.208564260029</v>
      </c>
      <c r="AA96" s="387">
        <v>84270.669172109308</v>
      </c>
      <c r="AB96" s="387">
        <v>85956.637090243297</v>
      </c>
      <c r="AC96" s="388">
        <v>87702.397954871965</v>
      </c>
      <c r="AD96" s="387">
        <v>87998.982392879188</v>
      </c>
      <c r="AE96" s="387">
        <v>88228.580619377492</v>
      </c>
      <c r="AF96" s="387">
        <v>90268.753799392085</v>
      </c>
      <c r="AG96" s="387">
        <v>91027.019873962723</v>
      </c>
      <c r="AH96" s="387">
        <v>93810.033239058816</v>
      </c>
      <c r="AI96" s="387">
        <v>95396.20124816132</v>
      </c>
      <c r="AJ96" s="387">
        <v>97975.287217224643</v>
      </c>
      <c r="AK96" s="387">
        <v>99852.250449362662</v>
      </c>
      <c r="AL96" s="387">
        <v>103311.07248300334</v>
      </c>
      <c r="AM96" s="388">
        <v>106149.80524069877</v>
      </c>
      <c r="AN96" s="387">
        <v>108302.05401568238</v>
      </c>
      <c r="AO96" s="387">
        <v>109583.50328947368</v>
      </c>
      <c r="AP96" s="387">
        <v>110213.30085877623</v>
      </c>
      <c r="AQ96" s="387">
        <v>111742.79752242631</v>
      </c>
      <c r="AR96" s="387">
        <v>113940.29473959323</v>
      </c>
      <c r="AS96" s="387">
        <v>115513.6388494687</v>
      </c>
      <c r="AT96" s="387">
        <v>117610.35307223789</v>
      </c>
      <c r="AU96" s="387">
        <v>116003.13762316947</v>
      </c>
      <c r="AV96" s="387">
        <v>115474.84121560294</v>
      </c>
      <c r="AW96" s="388">
        <v>114183.3973335589</v>
      </c>
      <c r="AX96" s="387">
        <v>116501.07622757861</v>
      </c>
      <c r="AY96" s="387">
        <v>118099.48486084207</v>
      </c>
      <c r="AZ96" s="387">
        <v>118379.2319</v>
      </c>
      <c r="BA96" s="387">
        <v>119782.71301240771</v>
      </c>
      <c r="BB96" s="387">
        <v>121459.31697229132</v>
      </c>
      <c r="BC96" s="387">
        <v>123448.95921620278</v>
      </c>
      <c r="BD96" s="387">
        <v>123455.26380321808</v>
      </c>
      <c r="BE96" s="387">
        <v>123508.55951169888</v>
      </c>
      <c r="BF96" s="387">
        <v>125874</v>
      </c>
      <c r="BG96" s="387">
        <v>125796.66529237044</v>
      </c>
      <c r="BH96" s="389"/>
    </row>
    <row r="97" spans="1:60" x14ac:dyDescent="0.2">
      <c r="A97" s="475">
        <v>88</v>
      </c>
      <c r="B97" s="319">
        <v>53911.841603640154</v>
      </c>
      <c r="C97" s="319">
        <f t="shared" si="2"/>
        <v>55735.769612624426</v>
      </c>
      <c r="D97" s="353">
        <v>57559.697621608691</v>
      </c>
      <c r="E97" s="353">
        <f t="shared" si="3"/>
        <v>59827.753746402203</v>
      </c>
      <c r="F97" s="353">
        <v>62095.809871195714</v>
      </c>
      <c r="G97" s="319">
        <v>63195.776725903786</v>
      </c>
      <c r="H97" s="353">
        <v>65051.768732753124</v>
      </c>
      <c r="I97" s="371">
        <v>66443.041927978964</v>
      </c>
      <c r="J97" s="319">
        <v>66573.087839784843</v>
      </c>
      <c r="K97" s="319">
        <v>67585.195191076971</v>
      </c>
      <c r="L97" s="319">
        <v>70237.047316538883</v>
      </c>
      <c r="M97" s="319">
        <v>72776.434654370227</v>
      </c>
      <c r="N97" s="319">
        <v>71489.721255687691</v>
      </c>
      <c r="O97" s="387">
        <v>71179.302064316813</v>
      </c>
      <c r="P97" s="387">
        <v>73216.328939045896</v>
      </c>
      <c r="Q97" s="387">
        <v>75174.152148664347</v>
      </c>
      <c r="R97" s="387">
        <v>78231.542867212978</v>
      </c>
      <c r="S97" s="388">
        <v>77538.613388348982</v>
      </c>
      <c r="T97" s="387">
        <v>76904.157467168377</v>
      </c>
      <c r="U97" s="387">
        <v>77965.411704429003</v>
      </c>
      <c r="V97" s="387">
        <v>76958.623458775604</v>
      </c>
      <c r="W97" s="387">
        <v>78926.921307232493</v>
      </c>
      <c r="X97" s="387">
        <v>82763.453767224841</v>
      </c>
      <c r="Y97" s="387">
        <v>84268.440306492892</v>
      </c>
      <c r="Z97" s="387">
        <v>86215.26512881965</v>
      </c>
      <c r="AA97" s="387">
        <v>87169.722516145514</v>
      </c>
      <c r="AB97" s="387">
        <v>89007.844089996826</v>
      </c>
      <c r="AC97" s="388">
        <v>90819.040564522948</v>
      </c>
      <c r="AD97" s="387">
        <v>91094.876230386901</v>
      </c>
      <c r="AE97" s="387">
        <v>91531.877017835315</v>
      </c>
      <c r="AF97" s="387">
        <v>93261.237799941955</v>
      </c>
      <c r="AG97" s="387">
        <v>94365.189055912269</v>
      </c>
      <c r="AH97" s="387">
        <v>97259.16909642244</v>
      </c>
      <c r="AI97" s="387">
        <v>99127.857561087076</v>
      </c>
      <c r="AJ97" s="387">
        <v>101615.42795786174</v>
      </c>
      <c r="AK97" s="387">
        <v>103946.93623852581</v>
      </c>
      <c r="AL97" s="387">
        <v>107456.2420433923</v>
      </c>
      <c r="AM97" s="388">
        <v>110537.18669155889</v>
      </c>
      <c r="AN97" s="387">
        <v>112737.59853596269</v>
      </c>
      <c r="AO97" s="387">
        <v>113973.2612781955</v>
      </c>
      <c r="AP97" s="387">
        <v>114555.21719050352</v>
      </c>
      <c r="AQ97" s="387">
        <v>116322.27625556842</v>
      </c>
      <c r="AR97" s="387">
        <v>118712.49079310015</v>
      </c>
      <c r="AS97" s="387">
        <v>120111.27294543861</v>
      </c>
      <c r="AT97" s="387">
        <v>122390.79772941017</v>
      </c>
      <c r="AU97" s="387">
        <v>121157.49202460668</v>
      </c>
      <c r="AV97" s="387">
        <v>120270.76210103685</v>
      </c>
      <c r="AW97" s="388">
        <v>119153.39437319603</v>
      </c>
      <c r="AX97" s="387">
        <v>121312.19391262684</v>
      </c>
      <c r="AY97" s="387">
        <v>123038.65480681005</v>
      </c>
      <c r="AZ97" s="387">
        <v>123465.64039999999</v>
      </c>
      <c r="BA97" s="387">
        <v>124995.38656353069</v>
      </c>
      <c r="BB97" s="387">
        <v>126764.91549526619</v>
      </c>
      <c r="BC97" s="387">
        <v>128827.24993318824</v>
      </c>
      <c r="BD97" s="387">
        <v>128980.0227302737</v>
      </c>
      <c r="BE97" s="387">
        <v>128818.21007121059</v>
      </c>
      <c r="BF97" s="387">
        <v>131136</v>
      </c>
      <c r="BG97" s="387">
        <v>131348.96005674513</v>
      </c>
      <c r="BH97" s="389"/>
    </row>
    <row r="98" spans="1:60" x14ac:dyDescent="0.2">
      <c r="A98" s="476">
        <v>89</v>
      </c>
      <c r="B98" s="320">
        <v>55812.929041382267</v>
      </c>
      <c r="C98" s="320">
        <f t="shared" si="2"/>
        <v>57782.278581883911</v>
      </c>
      <c r="D98" s="354">
        <v>59751.628122385555</v>
      </c>
      <c r="E98" s="354">
        <f t="shared" si="3"/>
        <v>62066.8578888458</v>
      </c>
      <c r="F98" s="354">
        <v>64382.087655306052</v>
      </c>
      <c r="G98" s="320">
        <v>65459.560981010909</v>
      </c>
      <c r="H98" s="354">
        <v>67192.325939291011</v>
      </c>
      <c r="I98" s="374">
        <v>68612.038741654862</v>
      </c>
      <c r="J98" s="320">
        <v>68797.690183459796</v>
      </c>
      <c r="K98" s="320">
        <v>70026.812945693906</v>
      </c>
      <c r="L98" s="320">
        <v>72805.333625410742</v>
      </c>
      <c r="M98" s="320">
        <v>75529.316425722835</v>
      </c>
      <c r="N98" s="320">
        <v>73985.420984208322</v>
      </c>
      <c r="O98" s="390">
        <v>73641.94407386602</v>
      </c>
      <c r="P98" s="390">
        <v>75842.923699191044</v>
      </c>
      <c r="Q98" s="390">
        <v>77866.52148664344</v>
      </c>
      <c r="R98" s="390">
        <v>80910.21485006022</v>
      </c>
      <c r="S98" s="391">
        <v>80357.26953146208</v>
      </c>
      <c r="T98" s="390">
        <v>79560.690896857632</v>
      </c>
      <c r="U98" s="390">
        <v>80678.063987248082</v>
      </c>
      <c r="V98" s="390">
        <v>79610.48450734427</v>
      </c>
      <c r="W98" s="390">
        <v>81683.468048394716</v>
      </c>
      <c r="X98" s="390">
        <v>85764.907870544266</v>
      </c>
      <c r="Y98" s="390">
        <v>87277.346849084715</v>
      </c>
      <c r="Z98" s="390">
        <v>89462.446730826836</v>
      </c>
      <c r="AA98" s="390">
        <v>90495.345076075449</v>
      </c>
      <c r="AB98" s="390">
        <v>92406.31122143587</v>
      </c>
      <c r="AC98" s="391">
        <v>94209.138595453391</v>
      </c>
      <c r="AD98" s="390">
        <v>94536.358217197805</v>
      </c>
      <c r="AE98" s="390">
        <v>95137.367724038486</v>
      </c>
      <c r="AF98" s="390">
        <v>96693.792977043253</v>
      </c>
      <c r="AG98" s="390">
        <v>97959.251523322848</v>
      </c>
      <c r="AH98" s="390">
        <v>101097.64534798963</v>
      </c>
      <c r="AI98" s="390">
        <v>103229.83091270011</v>
      </c>
      <c r="AJ98" s="390">
        <v>105647.79851424893</v>
      </c>
      <c r="AK98" s="390">
        <v>108412.62215117794</v>
      </c>
      <c r="AL98" s="390">
        <v>111976.6079796311</v>
      </c>
      <c r="AM98" s="391">
        <v>115146.22769702629</v>
      </c>
      <c r="AN98" s="390">
        <v>118095.47073227915</v>
      </c>
      <c r="AO98" s="390">
        <v>118868.28477443609</v>
      </c>
      <c r="AP98" s="390">
        <v>119609.48997678308</v>
      </c>
      <c r="AQ98" s="390">
        <v>121273.68548239456</v>
      </c>
      <c r="AR98" s="390">
        <v>123865.14606301082</v>
      </c>
      <c r="AS98" s="390">
        <v>125331.55659778709</v>
      </c>
      <c r="AT98" s="390">
        <v>127838.74283443055</v>
      </c>
      <c r="AU98" s="390">
        <v>126380.61941314171</v>
      </c>
      <c r="AV98" s="390">
        <v>125580.23582739805</v>
      </c>
      <c r="AW98" s="391">
        <v>124697.483480118</v>
      </c>
      <c r="AX98" s="390">
        <v>126479.98994812609</v>
      </c>
      <c r="AY98" s="390">
        <v>128564.15348149657</v>
      </c>
      <c r="AZ98" s="390">
        <v>129158.20694999999</v>
      </c>
      <c r="BA98" s="390">
        <v>130737.81220551279</v>
      </c>
      <c r="BB98" s="390">
        <v>132742.52800755866</v>
      </c>
      <c r="BC98" s="390">
        <v>134716.39894246552</v>
      </c>
      <c r="BD98" s="390">
        <v>135149.6504159357</v>
      </c>
      <c r="BE98" s="390">
        <v>134743.78419495054</v>
      </c>
      <c r="BF98" s="390">
        <v>137206</v>
      </c>
      <c r="BG98" s="390">
        <v>137664.68306955713</v>
      </c>
      <c r="BH98" s="392"/>
    </row>
    <row r="99" spans="1:60" x14ac:dyDescent="0.2">
      <c r="A99" s="475">
        <v>90</v>
      </c>
      <c r="B99" s="319">
        <v>58027.457418680431</v>
      </c>
      <c r="C99" s="319">
        <f t="shared" si="2"/>
        <v>60127.884171273996</v>
      </c>
      <c r="D99" s="353">
        <v>62228.310923867561</v>
      </c>
      <c r="E99" s="353">
        <f t="shared" si="3"/>
        <v>64653.597927452982</v>
      </c>
      <c r="F99" s="353">
        <v>67078.88493103841</v>
      </c>
      <c r="G99" s="319">
        <v>67944.202236616286</v>
      </c>
      <c r="H99" s="353">
        <v>69820.977234132879</v>
      </c>
      <c r="I99" s="371">
        <v>71307.871990693908</v>
      </c>
      <c r="J99" s="319">
        <v>71554.494044760344</v>
      </c>
      <c r="K99" s="319">
        <v>72868.612863411952</v>
      </c>
      <c r="L99" s="319">
        <v>75771.728587075588</v>
      </c>
      <c r="M99" s="319">
        <v>78567.6140329013</v>
      </c>
      <c r="N99" s="319">
        <v>76887.890108209394</v>
      </c>
      <c r="O99" s="387">
        <v>76548.095070916999</v>
      </c>
      <c r="P99" s="387">
        <v>78790.464729185391</v>
      </c>
      <c r="Q99" s="387">
        <v>80847.607433217185</v>
      </c>
      <c r="R99" s="387">
        <v>84168.235086791799</v>
      </c>
      <c r="S99" s="388">
        <v>83500.808132906241</v>
      </c>
      <c r="T99" s="387">
        <v>82543.077699419373</v>
      </c>
      <c r="U99" s="387">
        <v>83827.264032790612</v>
      </c>
      <c r="V99" s="387">
        <v>82431.057145920451</v>
      </c>
      <c r="W99" s="387">
        <v>84824.702154756276</v>
      </c>
      <c r="X99" s="387">
        <v>89208.912140922475</v>
      </c>
      <c r="Y99" s="387">
        <v>90917.255608208798</v>
      </c>
      <c r="Z99" s="387">
        <v>93182.700157279804</v>
      </c>
      <c r="AA99" s="387">
        <v>94269.775057467064</v>
      </c>
      <c r="AB99" s="387">
        <v>96292.503256927579</v>
      </c>
      <c r="AC99" s="388">
        <v>98041.26045804107</v>
      </c>
      <c r="AD99" s="387">
        <v>98611.418477731218</v>
      </c>
      <c r="AE99" s="387">
        <v>99199.623389649874</v>
      </c>
      <c r="AF99" s="387">
        <v>100676.43712483389</v>
      </c>
      <c r="AG99" s="387">
        <v>102172.41064910685</v>
      </c>
      <c r="AH99" s="387">
        <v>105255.99462052075</v>
      </c>
      <c r="AI99" s="387">
        <v>107849.29858760693</v>
      </c>
      <c r="AJ99" s="387">
        <v>110286.34242224989</v>
      </c>
      <c r="AK99" s="387">
        <v>113288.84098736296</v>
      </c>
      <c r="AL99" s="387">
        <v>117193.33838944718</v>
      </c>
      <c r="AM99" s="388">
        <v>120585.75316708896</v>
      </c>
      <c r="AN99" s="387">
        <v>123913.78507046656</v>
      </c>
      <c r="AO99" s="387">
        <v>124469.83552631579</v>
      </c>
      <c r="AP99" s="387">
        <v>125205.98359837232</v>
      </c>
      <c r="AQ99" s="387">
        <v>126922.97156282417</v>
      </c>
      <c r="AR99" s="387">
        <v>129786.61857298992</v>
      </c>
      <c r="AS99" s="387">
        <v>131615.58651483161</v>
      </c>
      <c r="AT99" s="387">
        <v>134060.88920238253</v>
      </c>
      <c r="AU99" s="387">
        <v>132207.01861832436</v>
      </c>
      <c r="AV99" s="387">
        <v>131683.704844686</v>
      </c>
      <c r="AW99" s="388">
        <v>130610.63177315163</v>
      </c>
      <c r="AX99" s="387">
        <v>132633.55721755797</v>
      </c>
      <c r="AY99" s="387">
        <v>134944.85610153939</v>
      </c>
      <c r="AZ99" s="387">
        <v>135413.71369999999</v>
      </c>
      <c r="BA99" s="387">
        <v>137343.94043505573</v>
      </c>
      <c r="BB99" s="387">
        <v>139619.72045467692</v>
      </c>
      <c r="BC99" s="387">
        <v>141809.1850876188</v>
      </c>
      <c r="BD99" s="387">
        <v>142080.16052666327</v>
      </c>
      <c r="BE99" s="387">
        <v>141822.29344307777</v>
      </c>
      <c r="BF99" s="387">
        <v>144612</v>
      </c>
      <c r="BG99" s="387">
        <v>144855.84310856942</v>
      </c>
      <c r="BH99" s="389"/>
    </row>
    <row r="100" spans="1:60" x14ac:dyDescent="0.2">
      <c r="A100" s="475">
        <v>91</v>
      </c>
      <c r="B100" s="319">
        <v>60712.147205312664</v>
      </c>
      <c r="C100" s="319">
        <f t="shared" si="2"/>
        <v>62877.435201795801</v>
      </c>
      <c r="D100" s="353">
        <v>65042.723198278938</v>
      </c>
      <c r="E100" s="353">
        <f t="shared" si="3"/>
        <v>67598.673237119627</v>
      </c>
      <c r="F100" s="353">
        <v>70154.62327596033</v>
      </c>
      <c r="G100" s="319">
        <v>71011.66057686985</v>
      </c>
      <c r="H100" s="353">
        <v>72984.767830609213</v>
      </c>
      <c r="I100" s="371">
        <v>74541.750960954887</v>
      </c>
      <c r="J100" s="319">
        <v>74689.160983575071</v>
      </c>
      <c r="K100" s="319">
        <v>75882.643079173518</v>
      </c>
      <c r="L100" s="319">
        <v>79063.407447973717</v>
      </c>
      <c r="M100" s="319">
        <v>82199.760717846468</v>
      </c>
      <c r="N100" s="319">
        <v>80057.301647994507</v>
      </c>
      <c r="O100" s="387">
        <v>79769.370874877117</v>
      </c>
      <c r="P100" s="387">
        <v>82287.672359266275</v>
      </c>
      <c r="Q100" s="387">
        <v>84465.261324041814</v>
      </c>
      <c r="R100" s="387">
        <v>87878.66772402855</v>
      </c>
      <c r="S100" s="388">
        <v>86957.196509039582</v>
      </c>
      <c r="T100" s="387">
        <v>86105.373046923676</v>
      </c>
      <c r="U100" s="387">
        <v>87430.675623363306</v>
      </c>
      <c r="V100" s="387">
        <v>85802.912726492985</v>
      </c>
      <c r="W100" s="387">
        <v>88489.475278844766</v>
      </c>
      <c r="X100" s="387">
        <v>93150.23763863901</v>
      </c>
      <c r="Y100" s="387">
        <v>95071.70644323001</v>
      </c>
      <c r="Z100" s="387">
        <v>97295.105227681241</v>
      </c>
      <c r="AA100" s="387">
        <v>98511.207355785024</v>
      </c>
      <c r="AB100" s="387">
        <v>100765.91607689871</v>
      </c>
      <c r="AC100" s="388">
        <v>102581.36964421533</v>
      </c>
      <c r="AD100" s="387">
        <v>103213.86065360751</v>
      </c>
      <c r="AE100" s="387">
        <v>103571.02035858696</v>
      </c>
      <c r="AF100" s="387">
        <v>105501.98683386536</v>
      </c>
      <c r="AG100" s="387">
        <v>106988.15718904101</v>
      </c>
      <c r="AH100" s="387">
        <v>110404.65784179376</v>
      </c>
      <c r="AI100" s="387">
        <v>113373.98569041601</v>
      </c>
      <c r="AJ100" s="387">
        <v>116056.61662866017</v>
      </c>
      <c r="AK100" s="387">
        <v>118786.94117808483</v>
      </c>
      <c r="AL100" s="387">
        <v>122971.36257753462</v>
      </c>
      <c r="AM100" s="388">
        <v>126623.75943459129</v>
      </c>
      <c r="AN100" s="387">
        <v>130476.88983249538</v>
      </c>
      <c r="AO100" s="387">
        <v>131076.28759398498</v>
      </c>
      <c r="AP100" s="387">
        <v>131619.95812217589</v>
      </c>
      <c r="AQ100" s="387">
        <v>133736.73820711538</v>
      </c>
      <c r="AR100" s="387">
        <v>136575.64341379964</v>
      </c>
      <c r="AS100" s="387">
        <v>138123.3611389937</v>
      </c>
      <c r="AT100" s="387">
        <v>141455.50382910116</v>
      </c>
      <c r="AU100" s="387">
        <v>139542.80390875932</v>
      </c>
      <c r="AV100" s="387">
        <v>139278.13372273062</v>
      </c>
      <c r="AW100" s="388">
        <v>137244.3241914509</v>
      </c>
      <c r="AX100" s="387">
        <v>140045.31025395307</v>
      </c>
      <c r="AY100" s="387">
        <v>142490.30808441225</v>
      </c>
      <c r="AZ100" s="387">
        <v>143434.50339999999</v>
      </c>
      <c r="BA100" s="387">
        <v>145172.74084144807</v>
      </c>
      <c r="BB100" s="387">
        <v>147443.50176433157</v>
      </c>
      <c r="BC100" s="387">
        <v>150481.08392509448</v>
      </c>
      <c r="BD100" s="387">
        <v>150455.09304321581</v>
      </c>
      <c r="BE100" s="387">
        <v>149925.63391288265</v>
      </c>
      <c r="BF100" s="387">
        <v>152808</v>
      </c>
      <c r="BG100" s="387">
        <v>153650.49722924147</v>
      </c>
      <c r="BH100" s="389"/>
    </row>
    <row r="101" spans="1:60" x14ac:dyDescent="0.2">
      <c r="A101" s="475">
        <v>92</v>
      </c>
      <c r="B101" s="319">
        <v>63819.300866998696</v>
      </c>
      <c r="C101" s="319">
        <f t="shared" si="2"/>
        <v>66122.970470549655</v>
      </c>
      <c r="D101" s="353">
        <v>68426.640074100622</v>
      </c>
      <c r="E101" s="353">
        <f t="shared" si="3"/>
        <v>71153.758598545799</v>
      </c>
      <c r="F101" s="353">
        <v>73880.877122990991</v>
      </c>
      <c r="G101" s="319">
        <v>74582.182084924993</v>
      </c>
      <c r="H101" s="353">
        <v>76895.40118870727</v>
      </c>
      <c r="I101" s="371">
        <v>78453.791725672665</v>
      </c>
      <c r="J101" s="319">
        <v>78398.605561425415</v>
      </c>
      <c r="K101" s="319">
        <v>79332.314637045158</v>
      </c>
      <c r="L101" s="319">
        <v>82961.95925520263</v>
      </c>
      <c r="M101" s="319">
        <v>86329.083374875379</v>
      </c>
      <c r="N101" s="319">
        <v>84048.726341146335</v>
      </c>
      <c r="O101" s="387">
        <v>83578.101565791323</v>
      </c>
      <c r="P101" s="387">
        <v>86581.712107593456</v>
      </c>
      <c r="Q101" s="387">
        <v>88712.526132404178</v>
      </c>
      <c r="R101" s="387">
        <v>92272.601110229982</v>
      </c>
      <c r="S101" s="388">
        <v>91276.929936478642</v>
      </c>
      <c r="T101" s="387">
        <v>90294.521916818267</v>
      </c>
      <c r="U101" s="387">
        <v>91775.966070818613</v>
      </c>
      <c r="V101" s="387">
        <v>89975.554304706777</v>
      </c>
      <c r="W101" s="387">
        <v>92762.008914816251</v>
      </c>
      <c r="X101" s="387">
        <v>97694.044799430616</v>
      </c>
      <c r="Y101" s="387">
        <v>100079.49249054151</v>
      </c>
      <c r="Z101" s="387">
        <v>102249.91012582384</v>
      </c>
      <c r="AA101" s="387">
        <v>103484.47878279272</v>
      </c>
      <c r="AB101" s="387">
        <v>105929.94736100842</v>
      </c>
      <c r="AC101" s="388">
        <v>107836.95808332629</v>
      </c>
      <c r="AD101" s="387">
        <v>108707.27227690608</v>
      </c>
      <c r="AE101" s="387">
        <v>109066.09386264614</v>
      </c>
      <c r="AF101" s="387">
        <v>111038.42075117226</v>
      </c>
      <c r="AG101" s="387">
        <v>112896.81569655705</v>
      </c>
      <c r="AH101" s="387">
        <v>116853.81491092517</v>
      </c>
      <c r="AI101" s="387">
        <v>119751.66802336376</v>
      </c>
      <c r="AJ101" s="387">
        <v>122357.09872829782</v>
      </c>
      <c r="AK101" s="387">
        <v>125928.69355524759</v>
      </c>
      <c r="AL101" s="387">
        <v>129975.52852189931</v>
      </c>
      <c r="AM101" s="388">
        <v>134548.82737698362</v>
      </c>
      <c r="AN101" s="387">
        <v>138448.74547372808</v>
      </c>
      <c r="AO101" s="387">
        <v>139170.38768796992</v>
      </c>
      <c r="AP101" s="387">
        <v>139710.39094290635</v>
      </c>
      <c r="AQ101" s="387">
        <v>141578.38548849695</v>
      </c>
      <c r="AR101" s="387">
        <v>144165.08072372171</v>
      </c>
      <c r="AS101" s="387">
        <v>146183.28475995985</v>
      </c>
      <c r="AT101" s="387">
        <v>150288.09804514307</v>
      </c>
      <c r="AU101" s="387">
        <v>148023.59910719146</v>
      </c>
      <c r="AV101" s="387">
        <v>147844.05311322064</v>
      </c>
      <c r="AW101" s="388">
        <v>145470.24338411767</v>
      </c>
      <c r="AX101" s="387">
        <v>148557.11011228935</v>
      </c>
      <c r="AY101" s="387">
        <v>151307.8335712101</v>
      </c>
      <c r="AZ101" s="387">
        <v>152841.58875</v>
      </c>
      <c r="BA101" s="387">
        <v>154433.06845845765</v>
      </c>
      <c r="BB101" s="387">
        <v>157118.7937949519</v>
      </c>
      <c r="BC101" s="387">
        <v>160423.25358874505</v>
      </c>
      <c r="BD101" s="387">
        <v>160691.47006394659</v>
      </c>
      <c r="BE101" s="387">
        <v>159901.34102469249</v>
      </c>
      <c r="BF101" s="387">
        <v>162877</v>
      </c>
      <c r="BG101" s="387">
        <v>163690.02083610409</v>
      </c>
      <c r="BH101" s="389"/>
    </row>
    <row r="102" spans="1:60" x14ac:dyDescent="0.2">
      <c r="A102" s="475">
        <v>93</v>
      </c>
      <c r="B102" s="319">
        <v>67737.312611449292</v>
      </c>
      <c r="C102" s="319">
        <f t="shared" si="2"/>
        <v>70346.750455360103</v>
      </c>
      <c r="D102" s="353">
        <v>72956.188299270929</v>
      </c>
      <c r="E102" s="353">
        <f t="shared" si="3"/>
        <v>75764.809497862982</v>
      </c>
      <c r="F102" s="353">
        <v>78573.430696455034</v>
      </c>
      <c r="G102" s="319">
        <v>79177.234678624824</v>
      </c>
      <c r="H102" s="353">
        <v>81988.045531734228</v>
      </c>
      <c r="I102" s="371">
        <v>82982.343212623906</v>
      </c>
      <c r="J102" s="319">
        <v>83172.453174526949</v>
      </c>
      <c r="K102" s="319">
        <v>83779.908804168939</v>
      </c>
      <c r="L102" s="319">
        <v>87894.622562979202</v>
      </c>
      <c r="M102" s="319">
        <v>91567.845006646734</v>
      </c>
      <c r="N102" s="319">
        <v>88862.164187664908</v>
      </c>
      <c r="O102" s="387">
        <v>88067.657456817862</v>
      </c>
      <c r="P102" s="387">
        <v>91620.937447984281</v>
      </c>
      <c r="Q102" s="387">
        <v>93944.210220673631</v>
      </c>
      <c r="R102" s="387">
        <v>97652.728434223289</v>
      </c>
      <c r="S102" s="388">
        <v>96538.2208588957</v>
      </c>
      <c r="T102" s="387">
        <v>95397.717112312792</v>
      </c>
      <c r="U102" s="387">
        <v>96966.594671524523</v>
      </c>
      <c r="V102" s="387">
        <v>95034.525785354359</v>
      </c>
      <c r="W102" s="387">
        <v>98149.908284205972</v>
      </c>
      <c r="X102" s="387">
        <v>103495.39550424072</v>
      </c>
      <c r="Y102" s="387">
        <v>105968.14069247524</v>
      </c>
      <c r="Z102" s="387">
        <v>108194.43107774116</v>
      </c>
      <c r="AA102" s="387">
        <v>109632.33179479695</v>
      </c>
      <c r="AB102" s="387">
        <v>112233.30402098518</v>
      </c>
      <c r="AC102" s="388">
        <v>114317.47697118229</v>
      </c>
      <c r="AD102" s="387">
        <v>115316.64563232953</v>
      </c>
      <c r="AE102" s="387">
        <v>115398.28033413785</v>
      </c>
      <c r="AF102" s="387">
        <v>118060.94118006444</v>
      </c>
      <c r="AG102" s="387">
        <v>119949.56482874721</v>
      </c>
      <c r="AH102" s="387">
        <v>124301.36353033794</v>
      </c>
      <c r="AI102" s="387">
        <v>127510.91776987562</v>
      </c>
      <c r="AJ102" s="387">
        <v>130280.76113264036</v>
      </c>
      <c r="AK102" s="387">
        <v>134507.31116477546</v>
      </c>
      <c r="AL102" s="387">
        <v>139531.02982204285</v>
      </c>
      <c r="AM102" s="388">
        <v>143888.08327777038</v>
      </c>
      <c r="AN102" s="387">
        <v>147970.80443900279</v>
      </c>
      <c r="AO102" s="387">
        <v>148177.90648496241</v>
      </c>
      <c r="AP102" s="387">
        <v>149052.63462066554</v>
      </c>
      <c r="AQ102" s="387">
        <v>150461.43815219379</v>
      </c>
      <c r="AR102" s="387">
        <v>153635.75062963314</v>
      </c>
      <c r="AS102" s="387">
        <v>156283.76010983813</v>
      </c>
      <c r="AT102" s="387">
        <v>161114.50865466433</v>
      </c>
      <c r="AU102" s="387">
        <v>158677.37938918831</v>
      </c>
      <c r="AV102" s="387">
        <v>157424.06186932055</v>
      </c>
      <c r="AW102" s="388">
        <v>155590.66639882431</v>
      </c>
      <c r="AX102" s="387">
        <v>158725.32884731569</v>
      </c>
      <c r="AY102" s="387">
        <v>161772.50219186459</v>
      </c>
      <c r="AZ102" s="387">
        <v>163516.3977</v>
      </c>
      <c r="BA102" s="387">
        <v>165604.63719177005</v>
      </c>
      <c r="BB102" s="387">
        <v>168314.39728312218</v>
      </c>
      <c r="BC102" s="387">
        <v>172533.66238117052</v>
      </c>
      <c r="BD102" s="387">
        <v>172108.88711259502</v>
      </c>
      <c r="BE102" s="387">
        <v>172031.24336446871</v>
      </c>
      <c r="BF102" s="387">
        <v>174809</v>
      </c>
      <c r="BG102" s="387">
        <v>176236.96901183669</v>
      </c>
      <c r="BH102" s="389"/>
    </row>
    <row r="103" spans="1:60" x14ac:dyDescent="0.2">
      <c r="A103" s="475">
        <v>94</v>
      </c>
      <c r="B103" s="319">
        <v>72800.065178626319</v>
      </c>
      <c r="C103" s="319">
        <f t="shared" si="2"/>
        <v>75781.937991488361</v>
      </c>
      <c r="D103" s="353">
        <v>78763.810804350403</v>
      </c>
      <c r="E103" s="353">
        <f t="shared" si="3"/>
        <v>81886.461996270722</v>
      </c>
      <c r="F103" s="353">
        <v>85009.113188191041</v>
      </c>
      <c r="G103" s="319">
        <v>85661.841609920841</v>
      </c>
      <c r="H103" s="353">
        <v>88427.359106346834</v>
      </c>
      <c r="I103" s="371">
        <v>88861.613645559381</v>
      </c>
      <c r="J103" s="319">
        <v>88904.263519354528</v>
      </c>
      <c r="K103" s="319">
        <v>89934.609160724067</v>
      </c>
      <c r="L103" s="319">
        <v>94060.4516976999</v>
      </c>
      <c r="M103" s="319">
        <v>98542.119059488206</v>
      </c>
      <c r="N103" s="319">
        <v>95705.211830382759</v>
      </c>
      <c r="O103" s="387">
        <v>93918.863748069081</v>
      </c>
      <c r="P103" s="387">
        <v>98301.784513465827</v>
      </c>
      <c r="Q103" s="387">
        <v>100595.12775842044</v>
      </c>
      <c r="R103" s="387">
        <v>104471.46209651366</v>
      </c>
      <c r="S103" s="388">
        <v>103303.59723654922</v>
      </c>
      <c r="T103" s="387">
        <v>101961.72954721024</v>
      </c>
      <c r="U103" s="387">
        <v>103555.18547193441</v>
      </c>
      <c r="V103" s="387">
        <v>101127.1527822451</v>
      </c>
      <c r="W103" s="387">
        <v>104468.79660251011</v>
      </c>
      <c r="X103" s="387">
        <v>110782.13736383227</v>
      </c>
      <c r="Y103" s="387">
        <v>113002.33318683837</v>
      </c>
      <c r="Z103" s="387">
        <v>115421.22565907729</v>
      </c>
      <c r="AA103" s="387">
        <v>117067.97907468895</v>
      </c>
      <c r="AB103" s="387">
        <v>120339.29192634062</v>
      </c>
      <c r="AC103" s="388">
        <v>122948.17958252346</v>
      </c>
      <c r="AD103" s="387">
        <v>123263.37312802521</v>
      </c>
      <c r="AE103" s="387">
        <v>123826.72272200107</v>
      </c>
      <c r="AF103" s="387">
        <v>126811.5872676452</v>
      </c>
      <c r="AG103" s="387">
        <v>129391.20160004767</v>
      </c>
      <c r="AH103" s="387">
        <v>133574.45009767619</v>
      </c>
      <c r="AI103" s="387">
        <v>137140.7433271925</v>
      </c>
      <c r="AJ103" s="387">
        <v>140737.63902684706</v>
      </c>
      <c r="AK103" s="387">
        <v>145511.1140077661</v>
      </c>
      <c r="AL103" s="387">
        <v>150851.45487418404</v>
      </c>
      <c r="AM103" s="388">
        <v>155619.78463795176</v>
      </c>
      <c r="AN103" s="387">
        <v>160330.572654805</v>
      </c>
      <c r="AO103" s="387">
        <v>160266.27819548873</v>
      </c>
      <c r="AP103" s="387">
        <v>160904.03287814863</v>
      </c>
      <c r="AQ103" s="387">
        <v>162179.27741502409</v>
      </c>
      <c r="AR103" s="387">
        <v>165530.03789678766</v>
      </c>
      <c r="AS103" s="387">
        <v>169185.51919282821</v>
      </c>
      <c r="AT103" s="387">
        <v>175065.01987325898</v>
      </c>
      <c r="AU103" s="387">
        <v>171458.29609668464</v>
      </c>
      <c r="AV103" s="387">
        <v>170039.23891338936</v>
      </c>
      <c r="AW103" s="388">
        <v>167887.95280335791</v>
      </c>
      <c r="AX103" s="387">
        <v>172298.72924522407</v>
      </c>
      <c r="AY103" s="387">
        <v>175574.38673667039</v>
      </c>
      <c r="AZ103" s="387">
        <v>176756.57389999999</v>
      </c>
      <c r="BA103" s="387">
        <v>180240.80635503374</v>
      </c>
      <c r="BB103" s="387">
        <v>182802.76248047664</v>
      </c>
      <c r="BC103" s="387">
        <v>187513.55056694534</v>
      </c>
      <c r="BD103" s="387">
        <v>186765.28030860354</v>
      </c>
      <c r="BE103" s="387">
        <v>187548.21289188939</v>
      </c>
      <c r="BF103" s="387">
        <v>190406</v>
      </c>
      <c r="BG103" s="387">
        <v>192324.96661790131</v>
      </c>
      <c r="BH103" s="389"/>
    </row>
    <row r="104" spans="1:60" x14ac:dyDescent="0.2">
      <c r="A104" s="475">
        <v>95</v>
      </c>
      <c r="B104" s="319">
        <v>79872.928119043208</v>
      </c>
      <c r="C104" s="319">
        <f t="shared" si="2"/>
        <v>83321.457037888991</v>
      </c>
      <c r="D104" s="353">
        <v>86769.985956734774</v>
      </c>
      <c r="E104" s="353">
        <f t="shared" si="3"/>
        <v>90329.475766467236</v>
      </c>
      <c r="F104" s="353">
        <v>93888.965576199698</v>
      </c>
      <c r="G104" s="319">
        <v>94036.002878813044</v>
      </c>
      <c r="H104" s="353">
        <v>97018.991190829969</v>
      </c>
      <c r="I104" s="371">
        <v>96988.345893182282</v>
      </c>
      <c r="J104" s="319">
        <v>96807.45605609451</v>
      </c>
      <c r="K104" s="319">
        <v>98024.367571768133</v>
      </c>
      <c r="L104" s="319">
        <v>102590.65783132531</v>
      </c>
      <c r="M104" s="319">
        <v>108029.89386008642</v>
      </c>
      <c r="N104" s="319">
        <v>104370.24739035676</v>
      </c>
      <c r="O104" s="387">
        <v>102329.97279174272</v>
      </c>
      <c r="P104" s="387">
        <v>107022.66936316121</v>
      </c>
      <c r="Q104" s="387">
        <v>109858.40882694541</v>
      </c>
      <c r="R104" s="387">
        <v>113555.51252680119</v>
      </c>
      <c r="S104" s="388">
        <v>112803.40097182257</v>
      </c>
      <c r="T104" s="387">
        <v>110638.2659672556</v>
      </c>
      <c r="U104" s="387">
        <v>112826.1477854947</v>
      </c>
      <c r="V104" s="387">
        <v>109515.20789106895</v>
      </c>
      <c r="W104" s="387">
        <v>112786.23821457181</v>
      </c>
      <c r="X104" s="387">
        <v>119994.62970285285</v>
      </c>
      <c r="Y104" s="387">
        <v>122611.35351778957</v>
      </c>
      <c r="Z104" s="387">
        <v>124480.13612192929</v>
      </c>
      <c r="AA104" s="387">
        <v>127061.01999489182</v>
      </c>
      <c r="AB104" s="387">
        <v>131102.40510897504</v>
      </c>
      <c r="AC104" s="388">
        <v>133873.28555733964</v>
      </c>
      <c r="AD104" s="387">
        <v>133532.02100185165</v>
      </c>
      <c r="AE104" s="387">
        <v>135016.59585305458</v>
      </c>
      <c r="AF104" s="387">
        <v>137821.82958867284</v>
      </c>
      <c r="AG104" s="387">
        <v>141330.68702233213</v>
      </c>
      <c r="AH104" s="387">
        <v>145881.48380324812</v>
      </c>
      <c r="AI104" s="387">
        <v>149701.45416506007</v>
      </c>
      <c r="AJ104" s="387">
        <v>154974.18605464543</v>
      </c>
      <c r="AK104" s="387">
        <v>160234.04103950274</v>
      </c>
      <c r="AL104" s="387">
        <v>165755.75570844283</v>
      </c>
      <c r="AM104" s="388">
        <v>171381.25670089349</v>
      </c>
      <c r="AN104" s="387">
        <v>176031.79403183368</v>
      </c>
      <c r="AO104" s="387">
        <v>176640.25845864663</v>
      </c>
      <c r="AP104" s="387">
        <v>176252.20223681253</v>
      </c>
      <c r="AQ104" s="387">
        <v>178206.10050649903</v>
      </c>
      <c r="AR104" s="387">
        <v>182018.79805407714</v>
      </c>
      <c r="AS104" s="387">
        <v>187214.22842176919</v>
      </c>
      <c r="AT104" s="387">
        <v>192987.03468583454</v>
      </c>
      <c r="AU104" s="387">
        <v>189011.09287386358</v>
      </c>
      <c r="AV104" s="387">
        <v>187636.11517474827</v>
      </c>
      <c r="AW104" s="388">
        <v>183946.12805683899</v>
      </c>
      <c r="AX104" s="387">
        <v>189421.59866461117</v>
      </c>
      <c r="AY104" s="387">
        <v>194188.91171373226</v>
      </c>
      <c r="AZ104" s="387">
        <v>194713.03649999999</v>
      </c>
      <c r="BA104" s="387">
        <v>198944.20974359979</v>
      </c>
      <c r="BB104" s="387">
        <v>202644.8035132373</v>
      </c>
      <c r="BC104" s="387">
        <v>206510.49836788452</v>
      </c>
      <c r="BD104" s="387">
        <v>206869.0899873616</v>
      </c>
      <c r="BE104" s="387">
        <v>207506.80093406086</v>
      </c>
      <c r="BF104" s="387">
        <v>211268</v>
      </c>
      <c r="BG104" s="387">
        <v>212795.06202065878</v>
      </c>
      <c r="BH104" s="389"/>
    </row>
    <row r="105" spans="1:60" x14ac:dyDescent="0.2">
      <c r="A105" s="475">
        <v>96</v>
      </c>
      <c r="B105" s="323">
        <v>91027.337207157339</v>
      </c>
      <c r="C105" s="323">
        <f t="shared" si="2"/>
        <v>95070.50214606701</v>
      </c>
      <c r="D105" s="353">
        <v>99113.667084976682</v>
      </c>
      <c r="E105" s="353">
        <f t="shared" si="3"/>
        <v>102697.00281183748</v>
      </c>
      <c r="F105" s="353">
        <v>106280.33853869828</v>
      </c>
      <c r="G105" s="319">
        <v>106821.16924098987</v>
      </c>
      <c r="H105" s="353">
        <v>110068.15723837825</v>
      </c>
      <c r="I105" s="371">
        <v>109397.02533886304</v>
      </c>
      <c r="J105" s="357">
        <v>108531.85548938623</v>
      </c>
      <c r="K105" s="323">
        <v>110455.34261290911</v>
      </c>
      <c r="L105" s="319">
        <v>115786.50317634174</v>
      </c>
      <c r="M105" s="319">
        <v>123295.0375955467</v>
      </c>
      <c r="N105" s="319">
        <v>116975.86146904754</v>
      </c>
      <c r="O105" s="387">
        <v>114409.75705659317</v>
      </c>
      <c r="P105" s="387">
        <v>118953.01691134858</v>
      </c>
      <c r="Q105" s="387">
        <v>123361.99767711962</v>
      </c>
      <c r="R105" s="387">
        <v>127258.07516080713</v>
      </c>
      <c r="S105" s="388">
        <v>126397.32531624952</v>
      </c>
      <c r="T105" s="387">
        <v>123365.87779411399</v>
      </c>
      <c r="U105" s="387">
        <v>125703.04508710006</v>
      </c>
      <c r="V105" s="387">
        <v>121740.85761766914</v>
      </c>
      <c r="W105" s="387">
        <v>125289.71571185012</v>
      </c>
      <c r="X105" s="387">
        <v>133726.82993614202</v>
      </c>
      <c r="Y105" s="387">
        <v>135714.17806779529</v>
      </c>
      <c r="Z105" s="387">
        <v>138282.2140877771</v>
      </c>
      <c r="AA105" s="387">
        <v>141726.10573940963</v>
      </c>
      <c r="AB105" s="387">
        <v>146928.10279567621</v>
      </c>
      <c r="AC105" s="388">
        <v>149546.401757796</v>
      </c>
      <c r="AD105" s="387">
        <v>149236.48247409283</v>
      </c>
      <c r="AE105" s="387">
        <v>150593.49669310095</v>
      </c>
      <c r="AF105" s="387">
        <v>154800.11409631744</v>
      </c>
      <c r="AG105" s="387">
        <v>158264.21882216228</v>
      </c>
      <c r="AH105" s="387">
        <v>163500.34828119079</v>
      </c>
      <c r="AI105" s="387">
        <v>168427.78544192624</v>
      </c>
      <c r="AJ105" s="387">
        <v>175058.52306271772</v>
      </c>
      <c r="AK105" s="387">
        <v>181799.18346345413</v>
      </c>
      <c r="AL105" s="387">
        <v>188073.93692949432</v>
      </c>
      <c r="AM105" s="388">
        <v>193969.84304573946</v>
      </c>
      <c r="AN105" s="387">
        <v>199367.11725323676</v>
      </c>
      <c r="AO105" s="387">
        <v>199561.57894736843</v>
      </c>
      <c r="AP105" s="387">
        <v>198638.17672316948</v>
      </c>
      <c r="AQ105" s="387">
        <v>200919.55763715139</v>
      </c>
      <c r="AR105" s="387">
        <v>206158.86951149968</v>
      </c>
      <c r="AS105" s="387">
        <v>212641.85547979188</v>
      </c>
      <c r="AT105" s="387">
        <v>219502.18723409018</v>
      </c>
      <c r="AU105" s="387">
        <v>214977.11840601015</v>
      </c>
      <c r="AV105" s="387">
        <v>212242.86938461702</v>
      </c>
      <c r="AW105" s="388">
        <v>207786.17986318897</v>
      </c>
      <c r="AX105" s="387">
        <v>214024.32475365099</v>
      </c>
      <c r="AY105" s="387">
        <v>219141.20965439899</v>
      </c>
      <c r="AZ105" s="387">
        <v>222649.49799999999</v>
      </c>
      <c r="BA105" s="387">
        <v>225990.93661653838</v>
      </c>
      <c r="BB105" s="387">
        <v>231402.51504020361</v>
      </c>
      <c r="BC105" s="387">
        <v>234566.45501660745</v>
      </c>
      <c r="BD105" s="387">
        <v>235433.53597230869</v>
      </c>
      <c r="BE105" s="387">
        <v>236464.4319337834</v>
      </c>
      <c r="BF105" s="387">
        <v>241314</v>
      </c>
      <c r="BG105" s="387">
        <v>242241.58017466863</v>
      </c>
      <c r="BH105" s="389"/>
    </row>
    <row r="106" spans="1:60" x14ac:dyDescent="0.2">
      <c r="A106" s="475">
        <v>97</v>
      </c>
      <c r="B106" s="323">
        <v>109901.93291520629</v>
      </c>
      <c r="C106" s="323">
        <f t="shared" si="2"/>
        <v>114659.55062755651</v>
      </c>
      <c r="D106" s="353">
        <v>119417.16833990676</v>
      </c>
      <c r="E106" s="353">
        <f t="shared" si="3"/>
        <v>123724.36212504286</v>
      </c>
      <c r="F106" s="353">
        <v>128031.55591017895</v>
      </c>
      <c r="G106" s="319">
        <v>128778.03604052484</v>
      </c>
      <c r="H106" s="353">
        <v>132979.17613033325</v>
      </c>
      <c r="I106" s="371">
        <v>130431.25025288286</v>
      </c>
      <c r="J106" s="357">
        <v>128164.76947459418</v>
      </c>
      <c r="K106" s="323">
        <v>131837.22755531175</v>
      </c>
      <c r="L106" s="319">
        <v>137726.173932092</v>
      </c>
      <c r="M106" s="319">
        <v>147573.79756563643</v>
      </c>
      <c r="N106" s="319">
        <v>138119.39567162469</v>
      </c>
      <c r="O106" s="387">
        <v>135040.70583485466</v>
      </c>
      <c r="P106" s="387">
        <v>139098.85116015846</v>
      </c>
      <c r="Q106" s="387">
        <v>145060.96399535425</v>
      </c>
      <c r="R106" s="387">
        <v>149208.2134989867</v>
      </c>
      <c r="S106" s="388">
        <v>149530.15961778598</v>
      </c>
      <c r="T106" s="387">
        <v>143905.68616212715</v>
      </c>
      <c r="U106" s="387">
        <v>146104.71365137195</v>
      </c>
      <c r="V106" s="387">
        <v>141857.93256138093</v>
      </c>
      <c r="W106" s="387">
        <v>144692.52696012979</v>
      </c>
      <c r="X106" s="387">
        <v>155698.78847788696</v>
      </c>
      <c r="Y106" s="387">
        <v>157072.96786028202</v>
      </c>
      <c r="Z106" s="387">
        <v>160367.19873427201</v>
      </c>
      <c r="AA106" s="387">
        <v>166018.31283978545</v>
      </c>
      <c r="AB106" s="387">
        <v>173269.14941375304</v>
      </c>
      <c r="AC106" s="388">
        <v>175620.18887855997</v>
      </c>
      <c r="AD106" s="387">
        <v>175580.37910535035</v>
      </c>
      <c r="AE106" s="387">
        <v>177037.23536971444</v>
      </c>
      <c r="AF106" s="387">
        <v>182287.63681630034</v>
      </c>
      <c r="AG106" s="387">
        <v>186797.1456132771</v>
      </c>
      <c r="AH106" s="387">
        <v>192544.17237659273</v>
      </c>
      <c r="AI106" s="387">
        <v>199333.43265784101</v>
      </c>
      <c r="AJ106" s="387">
        <v>207932.96275829265</v>
      </c>
      <c r="AK106" s="387">
        <v>217070.04356416626</v>
      </c>
      <c r="AL106" s="387">
        <v>225315.92919634879</v>
      </c>
      <c r="AM106" s="388">
        <v>232028.78857180959</v>
      </c>
      <c r="AN106" s="387">
        <v>238133.74749264072</v>
      </c>
      <c r="AO106" s="387">
        <v>236748.55733082705</v>
      </c>
      <c r="AP106" s="387">
        <v>236578.41981426466</v>
      </c>
      <c r="AQ106" s="387">
        <v>238076.090193446</v>
      </c>
      <c r="AR106" s="387">
        <v>246401.97603830067</v>
      </c>
      <c r="AS106" s="387">
        <v>253899.10093108582</v>
      </c>
      <c r="AT106" s="387">
        <v>261925.68688700791</v>
      </c>
      <c r="AU106" s="387">
        <v>257755.12292449237</v>
      </c>
      <c r="AV106" s="387">
        <v>253376.79532082565</v>
      </c>
      <c r="AW106" s="388">
        <v>244428.48476999041</v>
      </c>
      <c r="AX106" s="387">
        <v>255400.16770483952</v>
      </c>
      <c r="AY106" s="387">
        <v>260959.21393618101</v>
      </c>
      <c r="AZ106" s="387">
        <v>267795.52899999998</v>
      </c>
      <c r="BA106" s="387">
        <v>271060.11244502902</v>
      </c>
      <c r="BB106" s="387">
        <v>277884.72908351169</v>
      </c>
      <c r="BC106" s="387">
        <v>283363.46986790362</v>
      </c>
      <c r="BD106" s="387">
        <v>282221.53410484223</v>
      </c>
      <c r="BE106" s="387">
        <v>284171.35013409785</v>
      </c>
      <c r="BF106" s="387">
        <v>289518</v>
      </c>
      <c r="BG106" s="387">
        <v>291936.14124218648</v>
      </c>
      <c r="BH106" s="389"/>
    </row>
    <row r="107" spans="1:60" x14ac:dyDescent="0.2">
      <c r="A107" s="475">
        <v>98</v>
      </c>
      <c r="B107" s="323">
        <v>150322.18625099919</v>
      </c>
      <c r="C107" s="323">
        <f t="shared" si="2"/>
        <v>156292.32131361956</v>
      </c>
      <c r="D107" s="353">
        <v>162262.45637623995</v>
      </c>
      <c r="E107" s="353">
        <f t="shared" si="3"/>
        <v>168935.03176158402</v>
      </c>
      <c r="F107" s="353">
        <v>175607.60714692809</v>
      </c>
      <c r="G107" s="319">
        <v>175016.90306150695</v>
      </c>
      <c r="H107" s="353">
        <v>180153.76379749522</v>
      </c>
      <c r="I107" s="371">
        <v>174024.16295771798</v>
      </c>
      <c r="J107" s="357">
        <v>168718.52511766402</v>
      </c>
      <c r="K107" s="323">
        <v>173010.39998171511</v>
      </c>
      <c r="L107" s="319">
        <v>180649.08368017527</v>
      </c>
      <c r="M107" s="319">
        <v>194699.63484546362</v>
      </c>
      <c r="N107" s="319">
        <v>180092.91266776281</v>
      </c>
      <c r="O107" s="387">
        <v>176578.82390113748</v>
      </c>
      <c r="P107" s="387">
        <v>181353.08765271812</v>
      </c>
      <c r="Q107" s="387">
        <v>190591.22531939606</v>
      </c>
      <c r="R107" s="387">
        <v>193280.99274532267</v>
      </c>
      <c r="S107" s="388">
        <v>194014.99104185894</v>
      </c>
      <c r="T107" s="387">
        <v>185228.312193177</v>
      </c>
      <c r="U107" s="387">
        <v>186807.11488102013</v>
      </c>
      <c r="V107" s="387">
        <v>180507.14399056503</v>
      </c>
      <c r="W107" s="387">
        <v>183673.42121479777</v>
      </c>
      <c r="X107" s="387">
        <v>200407.30956287932</v>
      </c>
      <c r="Y107" s="387">
        <v>201393.46247181561</v>
      </c>
      <c r="Z107" s="387">
        <v>204535.0931508388</v>
      </c>
      <c r="AA107" s="387">
        <v>217833.33181304045</v>
      </c>
      <c r="AB107" s="387">
        <v>227851.41887609591</v>
      </c>
      <c r="AC107" s="388">
        <v>232086.86039043355</v>
      </c>
      <c r="AD107" s="387">
        <v>232028.24342981513</v>
      </c>
      <c r="AE107" s="387">
        <v>231550.30968874399</v>
      </c>
      <c r="AF107" s="387">
        <v>240661.38580440191</v>
      </c>
      <c r="AG107" s="387">
        <v>242875.74639095389</v>
      </c>
      <c r="AH107" s="387">
        <v>251539.74298043564</v>
      </c>
      <c r="AI107" s="387">
        <v>260142.97202347801</v>
      </c>
      <c r="AJ107" s="387">
        <v>275047.67008492001</v>
      </c>
      <c r="AK107" s="387">
        <v>286716.19379536505</v>
      </c>
      <c r="AL107" s="387">
        <v>300017.52762805065</v>
      </c>
      <c r="AM107" s="388">
        <v>310188.90298706497</v>
      </c>
      <c r="AN107" s="387">
        <v>319457.35613619193</v>
      </c>
      <c r="AO107" s="387">
        <v>314292.03477443609</v>
      </c>
      <c r="AP107" s="387">
        <v>314460.42015128437</v>
      </c>
      <c r="AQ107" s="387">
        <v>317244.53884176479</v>
      </c>
      <c r="AR107" s="387">
        <v>328940.56251187983</v>
      </c>
      <c r="AS107" s="387">
        <v>344257.44199462346</v>
      </c>
      <c r="AT107" s="387">
        <v>354272.76092749339</v>
      </c>
      <c r="AU107" s="387">
        <v>350066.56976427679</v>
      </c>
      <c r="AV107" s="387">
        <v>338889.25984260376</v>
      </c>
      <c r="AW107" s="388">
        <v>321136.55789095291</v>
      </c>
      <c r="AX107" s="387">
        <v>339457.36562779947</v>
      </c>
      <c r="AY107" s="387">
        <v>351491.08099704346</v>
      </c>
      <c r="AZ107" s="387">
        <v>363461.01035</v>
      </c>
      <c r="BA107" s="387">
        <v>362893.23567810585</v>
      </c>
      <c r="BB107" s="387">
        <v>373165.41524459614</v>
      </c>
      <c r="BC107" s="387">
        <v>378787.14508647344</v>
      </c>
      <c r="BD107" s="387">
        <v>378753.26594420237</v>
      </c>
      <c r="BE107" s="387">
        <v>384504.37639877928</v>
      </c>
      <c r="BF107" s="387">
        <v>394106</v>
      </c>
      <c r="BG107" s="387">
        <v>399121.66382940992</v>
      </c>
      <c r="BH107" s="389"/>
    </row>
    <row r="108" spans="1:60" x14ac:dyDescent="0.2">
      <c r="A108" s="477">
        <v>99</v>
      </c>
      <c r="B108" s="363">
        <v>193290.85070405211</v>
      </c>
      <c r="C108" s="363">
        <f t="shared" si="2"/>
        <v>200255.5299295329</v>
      </c>
      <c r="D108" s="356">
        <v>207220.2091550137</v>
      </c>
      <c r="E108" s="356">
        <f t="shared" si="3"/>
        <v>214955.62207437225</v>
      </c>
      <c r="F108" s="356">
        <v>222691.03499373078</v>
      </c>
      <c r="G108" s="321">
        <v>224102.37142224438</v>
      </c>
      <c r="H108" s="356">
        <v>230703.84552112076</v>
      </c>
      <c r="I108" s="375">
        <v>222308.1617944568</v>
      </c>
      <c r="J108" s="364">
        <v>210198.31140140237</v>
      </c>
      <c r="K108" s="363">
        <v>216417.50068568293</v>
      </c>
      <c r="L108" s="321">
        <v>227014.17677984669</v>
      </c>
      <c r="M108" s="321">
        <v>242368.68290960454</v>
      </c>
      <c r="N108" s="321">
        <v>222905.39154207933</v>
      </c>
      <c r="O108" s="393">
        <v>219999.90994944528</v>
      </c>
      <c r="P108" s="393">
        <v>225758.03305702584</v>
      </c>
      <c r="Q108" s="393">
        <v>237391.14401858306</v>
      </c>
      <c r="R108" s="393">
        <v>236862.30240549831</v>
      </c>
      <c r="S108" s="394">
        <v>238102.74390574949</v>
      </c>
      <c r="T108" s="393">
        <v>227666.57180592589</v>
      </c>
      <c r="U108" s="393">
        <v>230184.31743140155</v>
      </c>
      <c r="V108" s="393">
        <v>219462.88774525572</v>
      </c>
      <c r="W108" s="393">
        <v>226191.6182240207</v>
      </c>
      <c r="X108" s="393">
        <v>244136.52409007333</v>
      </c>
      <c r="Y108" s="393">
        <v>247776.36030114262</v>
      </c>
      <c r="Z108" s="393">
        <v>253155.67237118032</v>
      </c>
      <c r="AA108" s="393">
        <v>271033.18449666142</v>
      </c>
      <c r="AB108" s="393">
        <v>287935.22525615297</v>
      </c>
      <c r="AC108" s="394">
        <v>292237.68816022988</v>
      </c>
      <c r="AD108" s="393">
        <v>293946.12017996947</v>
      </c>
      <c r="AE108" s="393">
        <v>287574.3555465003</v>
      </c>
      <c r="AF108" s="393">
        <v>303129.48931588029</v>
      </c>
      <c r="AG108" s="393">
        <v>304382.58666924899</v>
      </c>
      <c r="AH108" s="393">
        <v>316142.78457299474</v>
      </c>
      <c r="AI108" s="393">
        <v>326599.05495337246</v>
      </c>
      <c r="AJ108" s="393">
        <v>346402.4902418892</v>
      </c>
      <c r="AK108" s="393">
        <v>363387.01849590428</v>
      </c>
      <c r="AL108" s="393">
        <v>381046.43774208403</v>
      </c>
      <c r="AM108" s="394">
        <v>393930.40498733171</v>
      </c>
      <c r="AN108" s="393">
        <v>408365.99128611246</v>
      </c>
      <c r="AO108" s="393">
        <v>400280.06109022559</v>
      </c>
      <c r="AP108" s="393">
        <v>400995.82239059336</v>
      </c>
      <c r="AQ108" s="393">
        <v>404170.78135107091</v>
      </c>
      <c r="AR108" s="393">
        <v>420754.98164559965</v>
      </c>
      <c r="AS108" s="393">
        <v>444300.73252339254</v>
      </c>
      <c r="AT108" s="393">
        <v>457028.12726723094</v>
      </c>
      <c r="AU108" s="393">
        <v>450571.65441776911</v>
      </c>
      <c r="AV108" s="393">
        <v>429911.17604032077</v>
      </c>
      <c r="AW108" s="394">
        <v>404604.8580083102</v>
      </c>
      <c r="AX108" s="393">
        <v>432997.12875773426</v>
      </c>
      <c r="AY108" s="393">
        <v>448857.8012539504</v>
      </c>
      <c r="AZ108" s="393">
        <v>466668.56059999997</v>
      </c>
      <c r="BA108" s="393">
        <v>460645.00598790636</v>
      </c>
      <c r="BB108" s="393">
        <v>472251.68778079865</v>
      </c>
      <c r="BC108" s="393">
        <v>481294.08735158242</v>
      </c>
      <c r="BD108" s="393">
        <v>478680.74915586744</v>
      </c>
      <c r="BE108" s="393">
        <v>492233.60959030798</v>
      </c>
      <c r="BF108" s="393">
        <v>509792</v>
      </c>
      <c r="BG108" s="393">
        <v>514692.12421864609</v>
      </c>
      <c r="BH108" s="395"/>
    </row>
    <row r="109" spans="1:60" x14ac:dyDescent="0.2">
      <c r="A109" s="475">
        <v>99.099998474121094</v>
      </c>
      <c r="B109" s="323">
        <v>206325.90542950251</v>
      </c>
      <c r="C109" s="323">
        <f t="shared" si="2"/>
        <v>213484.60279841325</v>
      </c>
      <c r="D109" s="353">
        <v>220643.30016732396</v>
      </c>
      <c r="E109" s="353">
        <f t="shared" si="3"/>
        <v>228810.20673475054</v>
      </c>
      <c r="F109" s="353">
        <v>236977.11330217714</v>
      </c>
      <c r="G109" s="319">
        <v>238347.64795438189</v>
      </c>
      <c r="H109" s="353">
        <v>245040.87428359158</v>
      </c>
      <c r="I109" s="371">
        <v>235725.67696742868</v>
      </c>
      <c r="J109" s="357">
        <v>224370.83781577178</v>
      </c>
      <c r="K109" s="323">
        <v>230276.97408118483</v>
      </c>
      <c r="L109" s="319">
        <v>239933.28806133626</v>
      </c>
      <c r="M109" s="319">
        <v>256156.10917248257</v>
      </c>
      <c r="N109" s="319">
        <v>234701.70401101216</v>
      </c>
      <c r="O109" s="387">
        <v>232970.60261901419</v>
      </c>
      <c r="P109" s="387">
        <v>238824.60418123106</v>
      </c>
      <c r="Q109" s="387">
        <v>249694.64576074333</v>
      </c>
      <c r="R109" s="387">
        <v>249275.97791288514</v>
      </c>
      <c r="S109" s="388">
        <v>251519.18616645856</v>
      </c>
      <c r="T109" s="387">
        <v>239913.68798126045</v>
      </c>
      <c r="U109" s="387">
        <v>242970.3724240009</v>
      </c>
      <c r="V109" s="387">
        <v>231698.04235016619</v>
      </c>
      <c r="W109" s="387">
        <v>238228.46311854239</v>
      </c>
      <c r="X109" s="387">
        <v>257314.44119333345</v>
      </c>
      <c r="Y109" s="387">
        <v>262558.32833339699</v>
      </c>
      <c r="Z109" s="387">
        <v>269648.86505766923</v>
      </c>
      <c r="AA109" s="387">
        <v>286610.03666946403</v>
      </c>
      <c r="AB109" s="387">
        <v>307672.47667335661</v>
      </c>
      <c r="AC109" s="388">
        <v>311724.19639989862</v>
      </c>
      <c r="AD109" s="387">
        <v>313156.8614170159</v>
      </c>
      <c r="AE109" s="387">
        <v>305983.89383443561</v>
      </c>
      <c r="AF109" s="387">
        <v>324288.45000076364</v>
      </c>
      <c r="AG109" s="387">
        <v>322172.94824426796</v>
      </c>
      <c r="AH109" s="387">
        <v>336351.32810449897</v>
      </c>
      <c r="AI109" s="387">
        <v>348680.39529868757</v>
      </c>
      <c r="AJ109" s="387">
        <v>368522.391471621</v>
      </c>
      <c r="AK109" s="387">
        <v>388133.0308310808</v>
      </c>
      <c r="AL109" s="387">
        <v>406847.94211652537</v>
      </c>
      <c r="AM109" s="388">
        <v>420174.89625283377</v>
      </c>
      <c r="AN109" s="387">
        <v>434352.82615208271</v>
      </c>
      <c r="AO109" s="387">
        <v>427146.39332706766</v>
      </c>
      <c r="AP109" s="387">
        <v>427347.47834336071</v>
      </c>
      <c r="AQ109" s="387">
        <v>431194.5747848904</v>
      </c>
      <c r="AR109" s="387">
        <v>450547.96616612806</v>
      </c>
      <c r="AS109" s="387">
        <v>473578.04708502075</v>
      </c>
      <c r="AT109" s="387">
        <v>487981.28929866984</v>
      </c>
      <c r="AU109" s="387">
        <v>482300.13234253367</v>
      </c>
      <c r="AV109" s="387">
        <v>458323.42779954936</v>
      </c>
      <c r="AW109" s="388">
        <v>430565.53561422246</v>
      </c>
      <c r="AX109" s="387">
        <v>462112.00912480993</v>
      </c>
      <c r="AY109" s="387">
        <v>475484.35579569777</v>
      </c>
      <c r="AZ109" s="387">
        <v>499089.70514999999</v>
      </c>
      <c r="BA109" s="387">
        <v>489923.87103423901</v>
      </c>
      <c r="BB109" s="387">
        <v>503045.74058541097</v>
      </c>
      <c r="BC109" s="387">
        <v>511489.72583323781</v>
      </c>
      <c r="BD109" s="387">
        <v>510321.12505423196</v>
      </c>
      <c r="BE109" s="387">
        <v>524980.04161657265</v>
      </c>
      <c r="BF109" s="387">
        <v>542243</v>
      </c>
      <c r="BG109" s="387">
        <v>548138.53477856098</v>
      </c>
      <c r="BH109" s="389"/>
    </row>
    <row r="110" spans="1:60" x14ac:dyDescent="0.2">
      <c r="A110" s="475">
        <v>99.199996948242188</v>
      </c>
      <c r="B110" s="323">
        <v>222447.67201623315</v>
      </c>
      <c r="C110" s="323">
        <f t="shared" si="2"/>
        <v>229819.85817854799</v>
      </c>
      <c r="D110" s="353">
        <v>237192.04434086286</v>
      </c>
      <c r="E110" s="353">
        <f t="shared" si="3"/>
        <v>245743.38225250144</v>
      </c>
      <c r="F110" s="353">
        <v>254294.72016413999</v>
      </c>
      <c r="G110" s="319">
        <v>256249.33482810165</v>
      </c>
      <c r="H110" s="353">
        <v>261947.74782424112</v>
      </c>
      <c r="I110" s="371">
        <v>253251.39540764719</v>
      </c>
      <c r="J110" s="357">
        <v>241087.28748439151</v>
      </c>
      <c r="K110" s="323">
        <v>246076.57112817696</v>
      </c>
      <c r="L110" s="319">
        <v>254974.02716319828</v>
      </c>
      <c r="M110" s="319">
        <v>272024.30894815555</v>
      </c>
      <c r="N110" s="319">
        <v>249527.60104003368</v>
      </c>
      <c r="O110" s="387">
        <v>248890.24101249824</v>
      </c>
      <c r="P110" s="387">
        <v>252868.77026532174</v>
      </c>
      <c r="Q110" s="387">
        <v>264666.16724738677</v>
      </c>
      <c r="R110" s="387">
        <v>265530.27667635918</v>
      </c>
      <c r="S110" s="388">
        <v>267585.82699929422</v>
      </c>
      <c r="T110" s="387">
        <v>255132.14508211019</v>
      </c>
      <c r="U110" s="387">
        <v>258572.5389957873</v>
      </c>
      <c r="V110" s="387">
        <v>246394.9604374397</v>
      </c>
      <c r="W110" s="387">
        <v>253898.21354476918</v>
      </c>
      <c r="X110" s="387">
        <v>273193.66698958108</v>
      </c>
      <c r="Y110" s="387">
        <v>279792.31169029692</v>
      </c>
      <c r="Z110" s="387">
        <v>284942.77917165967</v>
      </c>
      <c r="AA110" s="387">
        <v>305453.88340569928</v>
      </c>
      <c r="AB110" s="387">
        <v>332431.34370268654</v>
      </c>
      <c r="AC110" s="388">
        <v>335520.43699822528</v>
      </c>
      <c r="AD110" s="387">
        <v>336223.07044472598</v>
      </c>
      <c r="AE110" s="387">
        <v>326769.30461085163</v>
      </c>
      <c r="AF110" s="387">
        <v>348658.23769302433</v>
      </c>
      <c r="AG110" s="387">
        <v>346030.45707134664</v>
      </c>
      <c r="AH110" s="387">
        <v>359130.16444586992</v>
      </c>
      <c r="AI110" s="387">
        <v>374346.21467232198</v>
      </c>
      <c r="AJ110" s="387">
        <v>397079.20256299054</v>
      </c>
      <c r="AK110" s="387">
        <v>418004.62274118082</v>
      </c>
      <c r="AL110" s="387">
        <v>436030.71623012546</v>
      </c>
      <c r="AM110" s="388">
        <v>451117.09234564612</v>
      </c>
      <c r="AN110" s="387">
        <v>467093.29356292496</v>
      </c>
      <c r="AO110" s="387">
        <v>459342.64332706766</v>
      </c>
      <c r="AP110" s="387">
        <v>458828.10076890426</v>
      </c>
      <c r="AQ110" s="387">
        <v>462181.11856959778</v>
      </c>
      <c r="AR110" s="387">
        <v>485015.72811727802</v>
      </c>
      <c r="AS110" s="387">
        <v>508131.90111107269</v>
      </c>
      <c r="AT110" s="387">
        <v>526459.34020780143</v>
      </c>
      <c r="AU110" s="387">
        <v>519204.68245413475</v>
      </c>
      <c r="AV110" s="387">
        <v>493553.86266804772</v>
      </c>
      <c r="AW110" s="388">
        <v>462127.71153378516</v>
      </c>
      <c r="AX110" s="387">
        <v>496236.54658236291</v>
      </c>
      <c r="AY110" s="387">
        <v>510944.25201345695</v>
      </c>
      <c r="AZ110" s="387">
        <v>538897.77760000003</v>
      </c>
      <c r="BA110" s="387">
        <v>527647.22372192552</v>
      </c>
      <c r="BB110" s="387">
        <v>542552.47078729677</v>
      </c>
      <c r="BC110" s="387">
        <v>551351.48011873395</v>
      </c>
      <c r="BD110" s="387">
        <v>546966.8113010017</v>
      </c>
      <c r="BE110" s="387">
        <v>565207.74156108394</v>
      </c>
      <c r="BF110" s="387">
        <v>581625</v>
      </c>
      <c r="BG110" s="387">
        <v>591188.2242319457</v>
      </c>
      <c r="BH110" s="389"/>
    </row>
    <row r="111" spans="1:60" x14ac:dyDescent="0.2">
      <c r="A111" s="475">
        <v>99.300003051757812</v>
      </c>
      <c r="B111" s="323">
        <v>241444.91852671705</v>
      </c>
      <c r="C111" s="323">
        <f t="shared" si="2"/>
        <v>249897.36051231273</v>
      </c>
      <c r="D111" s="353">
        <v>258349.80249790841</v>
      </c>
      <c r="E111" s="353">
        <f t="shared" si="3"/>
        <v>266070.52033592563</v>
      </c>
      <c r="F111" s="353">
        <v>273791.23817394278</v>
      </c>
      <c r="G111" s="319">
        <v>276715.41687427339</v>
      </c>
      <c r="H111" s="353">
        <v>283118.09382296749</v>
      </c>
      <c r="I111" s="371">
        <v>272503.34387011937</v>
      </c>
      <c r="J111" s="357">
        <v>258932.00437037749</v>
      </c>
      <c r="K111" s="323">
        <v>264576.13137685129</v>
      </c>
      <c r="L111" s="319">
        <v>273456.94961664843</v>
      </c>
      <c r="M111" s="319">
        <v>290212.66326021939</v>
      </c>
      <c r="N111" s="319">
        <v>267586.46732688416</v>
      </c>
      <c r="O111" s="387">
        <v>267365.89172868978</v>
      </c>
      <c r="P111" s="387">
        <v>270775.35870035616</v>
      </c>
      <c r="Q111" s="387">
        <v>281884.80836236937</v>
      </c>
      <c r="R111" s="387">
        <v>284518.57843569189</v>
      </c>
      <c r="S111" s="388">
        <v>287307.39548835444</v>
      </c>
      <c r="T111" s="387">
        <v>273998.50307757483</v>
      </c>
      <c r="U111" s="387">
        <v>278260.08607537288</v>
      </c>
      <c r="V111" s="387">
        <v>264112.05360780528</v>
      </c>
      <c r="W111" s="387">
        <v>273312.40607604297</v>
      </c>
      <c r="X111" s="387">
        <v>295485.48852335854</v>
      </c>
      <c r="Y111" s="387">
        <v>301892.21146864368</v>
      </c>
      <c r="Z111" s="387">
        <v>304498.48945850809</v>
      </c>
      <c r="AA111" s="387">
        <v>329095.11757945048</v>
      </c>
      <c r="AB111" s="387">
        <v>362822.45792401675</v>
      </c>
      <c r="AC111" s="388">
        <v>363838.056959351</v>
      </c>
      <c r="AD111" s="387">
        <v>365684.46017282264</v>
      </c>
      <c r="AE111" s="387">
        <v>353876.48136538884</v>
      </c>
      <c r="AF111" s="387">
        <v>379070.54115562612</v>
      </c>
      <c r="AG111" s="387">
        <v>375383.89330035902</v>
      </c>
      <c r="AH111" s="387">
        <v>387611.78747412312</v>
      </c>
      <c r="AI111" s="387">
        <v>405821.58040929411</v>
      </c>
      <c r="AJ111" s="387">
        <v>429122.67316274712</v>
      </c>
      <c r="AK111" s="387">
        <v>450832.05170071759</v>
      </c>
      <c r="AL111" s="387">
        <v>471044.04202443192</v>
      </c>
      <c r="AM111" s="388">
        <v>489476.01713561814</v>
      </c>
      <c r="AN111" s="387">
        <v>508237.19091098546</v>
      </c>
      <c r="AO111" s="387">
        <v>497866.67528195487</v>
      </c>
      <c r="AP111" s="387">
        <v>496530.4306363432</v>
      </c>
      <c r="AQ111" s="387">
        <v>500395.28620247752</v>
      </c>
      <c r="AR111" s="387">
        <v>526136.91871792427</v>
      </c>
      <c r="AS111" s="387">
        <v>552274.81401359139</v>
      </c>
      <c r="AT111" s="387">
        <v>574528.05740292894</v>
      </c>
      <c r="AU111" s="387">
        <v>563541.54134683439</v>
      </c>
      <c r="AV111" s="387">
        <v>537197.57103653008</v>
      </c>
      <c r="AW111" s="388">
        <v>500499.32234122412</v>
      </c>
      <c r="AX111" s="387">
        <v>538553.14311160194</v>
      </c>
      <c r="AY111" s="387">
        <v>557174.9730859414</v>
      </c>
      <c r="AZ111" s="387">
        <v>590416.77925000002</v>
      </c>
      <c r="BA111" s="387">
        <v>575416.28597651946</v>
      </c>
      <c r="BB111" s="387">
        <v>593785.7916835387</v>
      </c>
      <c r="BC111" s="387">
        <v>600295.51215973729</v>
      </c>
      <c r="BD111" s="387">
        <v>595300.61315149115</v>
      </c>
      <c r="BE111" s="387">
        <v>616887.93040784239</v>
      </c>
      <c r="BF111" s="387">
        <v>635289</v>
      </c>
      <c r="BG111" s="387">
        <v>646184.53411357896</v>
      </c>
      <c r="BH111" s="389"/>
    </row>
    <row r="112" spans="1:60" x14ac:dyDescent="0.2">
      <c r="A112" s="475">
        <v>99.400001525878906</v>
      </c>
      <c r="B112" s="323">
        <v>264305.66531390266</v>
      </c>
      <c r="C112" s="323">
        <f t="shared" si="2"/>
        <v>273691.28147373151</v>
      </c>
      <c r="D112" s="353">
        <v>283076.89763356035</v>
      </c>
      <c r="E112" s="353">
        <f t="shared" si="3"/>
        <v>292233.83850673801</v>
      </c>
      <c r="F112" s="353">
        <v>301390.77937991568</v>
      </c>
      <c r="G112" s="319">
        <v>301156.92492941371</v>
      </c>
      <c r="H112" s="353">
        <v>312556.63606452983</v>
      </c>
      <c r="I112" s="371">
        <v>298716.25885090028</v>
      </c>
      <c r="J112" s="357">
        <v>281529.28080875997</v>
      </c>
      <c r="K112" s="323">
        <v>287903.20556774543</v>
      </c>
      <c r="L112" s="319">
        <v>298780.54392113915</v>
      </c>
      <c r="M112" s="319">
        <v>316162.48691425723</v>
      </c>
      <c r="N112" s="319">
        <v>289848.61736703251</v>
      </c>
      <c r="O112" s="387">
        <v>288479.25379160227</v>
      </c>
      <c r="P112" s="387">
        <v>292050.03845001495</v>
      </c>
      <c r="Q112" s="387">
        <v>305917.85714285716</v>
      </c>
      <c r="R112" s="387">
        <v>308974.88618674187</v>
      </c>
      <c r="S112" s="388">
        <v>311441.95070307836</v>
      </c>
      <c r="T112" s="387">
        <v>296302.89030377037</v>
      </c>
      <c r="U112" s="387">
        <v>302116.28577934642</v>
      </c>
      <c r="V112" s="387">
        <v>285875.84871877346</v>
      </c>
      <c r="W112" s="387">
        <v>297866.38600743585</v>
      </c>
      <c r="X112" s="387">
        <v>323721.06551867299</v>
      </c>
      <c r="Y112" s="387">
        <v>328339.25067833526</v>
      </c>
      <c r="Z112" s="387">
        <v>330600.43485994608</v>
      </c>
      <c r="AA112" s="387">
        <v>361718.56514759001</v>
      </c>
      <c r="AB112" s="387">
        <v>402148.69238759199</v>
      </c>
      <c r="AC112" s="388">
        <v>400130.83571368206</v>
      </c>
      <c r="AD112" s="387">
        <v>409568.75531949452</v>
      </c>
      <c r="AE112" s="387">
        <v>391023.8034824311</v>
      </c>
      <c r="AF112" s="387">
        <v>416882.81071008532</v>
      </c>
      <c r="AG112" s="387">
        <v>412670.02137866302</v>
      </c>
      <c r="AH112" s="387">
        <v>423973.91856430593</v>
      </c>
      <c r="AI112" s="387">
        <v>445103.67243619956</v>
      </c>
      <c r="AJ112" s="387">
        <v>471300.55603743758</v>
      </c>
      <c r="AK112" s="387">
        <v>495685.05433514906</v>
      </c>
      <c r="AL112" s="387">
        <v>516870.52737073059</v>
      </c>
      <c r="AM112" s="388">
        <v>537372.21369515941</v>
      </c>
      <c r="AN112" s="387">
        <v>560788.2175606325</v>
      </c>
      <c r="AO112" s="387">
        <v>549986.43092105258</v>
      </c>
      <c r="AP112" s="387">
        <v>546629.14602940809</v>
      </c>
      <c r="AQ112" s="387">
        <v>549452.2420821382</v>
      </c>
      <c r="AR112" s="387">
        <v>580362.2305645314</v>
      </c>
      <c r="AS112" s="387">
        <v>610163.32318022917</v>
      </c>
      <c r="AT112" s="387">
        <v>636224.70195709611</v>
      </c>
      <c r="AU112" s="387">
        <v>624567.31177527364</v>
      </c>
      <c r="AV112" s="387">
        <v>595232.59196574439</v>
      </c>
      <c r="AW112" s="388">
        <v>553237.2942283497</v>
      </c>
      <c r="AX112" s="387">
        <v>595192.2800045833</v>
      </c>
      <c r="AY112" s="387">
        <v>618719.15450096841</v>
      </c>
      <c r="AZ112" s="387">
        <v>654580.88055</v>
      </c>
      <c r="BA112" s="387">
        <v>638088.02511975809</v>
      </c>
      <c r="BB112" s="387">
        <v>658882.47271552798</v>
      </c>
      <c r="BC112" s="387">
        <v>664532.50496315805</v>
      </c>
      <c r="BD112" s="387">
        <v>659824.06989794958</v>
      </c>
      <c r="BE112" s="387">
        <v>682233.21876445017</v>
      </c>
      <c r="BF112" s="387">
        <v>704833</v>
      </c>
      <c r="BG112" s="387">
        <v>716186.09008290106</v>
      </c>
      <c r="BH112" s="389"/>
    </row>
    <row r="113" spans="1:60" x14ac:dyDescent="0.2">
      <c r="A113" s="475">
        <v>99.5</v>
      </c>
      <c r="B113" s="323">
        <v>295104.64459201862</v>
      </c>
      <c r="C113" s="323">
        <f t="shared" si="2"/>
        <v>304480.63964392373</v>
      </c>
      <c r="D113" s="353">
        <v>313856.63469582878</v>
      </c>
      <c r="E113" s="353">
        <f t="shared" si="3"/>
        <v>324215.01018388837</v>
      </c>
      <c r="F113" s="353">
        <v>334573.38567194802</v>
      </c>
      <c r="G113" s="319">
        <v>335843.74384100095</v>
      </c>
      <c r="H113" s="353">
        <v>346993.73222245806</v>
      </c>
      <c r="I113" s="371">
        <v>334832.57788792229</v>
      </c>
      <c r="J113" s="357">
        <v>311550.7684180194</v>
      </c>
      <c r="K113" s="323">
        <v>318823.60966355819</v>
      </c>
      <c r="L113" s="319">
        <v>330148.59277108434</v>
      </c>
      <c r="M113" s="319">
        <v>347456.95226819545</v>
      </c>
      <c r="N113" s="319">
        <v>317949.60310480639</v>
      </c>
      <c r="O113" s="387">
        <v>316793.80125684594</v>
      </c>
      <c r="P113" s="387">
        <v>320739.68374446552</v>
      </c>
      <c r="Q113" s="387">
        <v>337721.90476190479</v>
      </c>
      <c r="R113" s="387">
        <v>339556.66255470383</v>
      </c>
      <c r="S113" s="388">
        <v>343093.92502307403</v>
      </c>
      <c r="T113" s="387">
        <v>325944.50135812006</v>
      </c>
      <c r="U113" s="387">
        <v>332053.87339177955</v>
      </c>
      <c r="V113" s="387">
        <v>315592.85075587005</v>
      </c>
      <c r="W113" s="387">
        <v>329506.35273093276</v>
      </c>
      <c r="X113" s="387">
        <v>356338.32733635156</v>
      </c>
      <c r="Y113" s="387">
        <v>364573.17661558447</v>
      </c>
      <c r="Z113" s="387">
        <v>359530.43682594365</v>
      </c>
      <c r="AA113" s="387">
        <v>403979.24234684568</v>
      </c>
      <c r="AB113" s="387">
        <v>456481.24669905991</v>
      </c>
      <c r="AC113" s="388">
        <v>451454.29772669653</v>
      </c>
      <c r="AD113" s="387">
        <v>467220.77835168759</v>
      </c>
      <c r="AE113" s="387">
        <v>439447.83617528132</v>
      </c>
      <c r="AF113" s="387">
        <v>464742.2437415038</v>
      </c>
      <c r="AG113" s="387">
        <v>459422.5500946024</v>
      </c>
      <c r="AH113" s="387">
        <v>474672.17686678137</v>
      </c>
      <c r="AI113" s="387">
        <v>499456.40189651976</v>
      </c>
      <c r="AJ113" s="387">
        <v>526479.38450453978</v>
      </c>
      <c r="AK113" s="387">
        <v>557426.16504987585</v>
      </c>
      <c r="AL113" s="387">
        <v>585051.2127901623</v>
      </c>
      <c r="AM113" s="388">
        <v>605044.87571676227</v>
      </c>
      <c r="AN113" s="387">
        <v>633031.44528095447</v>
      </c>
      <c r="AO113" s="387">
        <v>618734.91071428568</v>
      </c>
      <c r="AP113" s="387">
        <v>612914.25992960029</v>
      </c>
      <c r="AQ113" s="387">
        <v>617900.97766522237</v>
      </c>
      <c r="AR113" s="387">
        <v>653239.25929005886</v>
      </c>
      <c r="AS113" s="387">
        <v>690946.66932031896</v>
      </c>
      <c r="AT113" s="387">
        <v>722149.87577813596</v>
      </c>
      <c r="AU113" s="387">
        <v>709789.10822581523</v>
      </c>
      <c r="AV113" s="387">
        <v>671234.86251855327</v>
      </c>
      <c r="AW113" s="388">
        <v>620468.16177325742</v>
      </c>
      <c r="AX113" s="387">
        <v>674885.07390471036</v>
      </c>
      <c r="AY113" s="387">
        <v>701849.04500968487</v>
      </c>
      <c r="AZ113" s="387">
        <v>743729.33175000001</v>
      </c>
      <c r="BA113" s="387">
        <v>718685.40020810417</v>
      </c>
      <c r="BB113" s="387">
        <v>743308.37011434406</v>
      </c>
      <c r="BC113" s="387">
        <v>752059.55904249218</v>
      </c>
      <c r="BD113" s="387">
        <v>744756.52542772528</v>
      </c>
      <c r="BE113" s="387">
        <v>771454.00009248126</v>
      </c>
      <c r="BF113" s="387">
        <v>798655</v>
      </c>
      <c r="BG113" s="387">
        <v>811480.9966307577</v>
      </c>
      <c r="BH113" s="389"/>
    </row>
    <row r="114" spans="1:60" x14ac:dyDescent="0.2">
      <c r="A114" s="475">
        <v>99.599998474121094</v>
      </c>
      <c r="B114" s="323">
        <v>336403.89534526219</v>
      </c>
      <c r="C114" s="323">
        <f t="shared" si="2"/>
        <v>348483.26475163188</v>
      </c>
      <c r="D114" s="353">
        <v>360562.63415800163</v>
      </c>
      <c r="E114" s="353">
        <f t="shared" si="3"/>
        <v>372470.75384521531</v>
      </c>
      <c r="F114" s="353">
        <v>384378.87353242905</v>
      </c>
      <c r="G114" s="319">
        <v>388315.6862093783</v>
      </c>
      <c r="H114" s="353">
        <v>397420.32026109105</v>
      </c>
      <c r="I114" s="371">
        <v>382141.3688549464</v>
      </c>
      <c r="J114" s="357">
        <v>350295.03890116222</v>
      </c>
      <c r="K114" s="323">
        <v>364479.83543609432</v>
      </c>
      <c r="L114" s="319">
        <v>376081.59233296826</v>
      </c>
      <c r="M114" s="319">
        <v>387120.54648554343</v>
      </c>
      <c r="N114" s="319">
        <v>361245.12063625589</v>
      </c>
      <c r="O114" s="387">
        <v>353815.1304240977</v>
      </c>
      <c r="P114" s="387">
        <v>360625.55810779316</v>
      </c>
      <c r="Q114" s="387">
        <v>380987.65389082464</v>
      </c>
      <c r="R114" s="387">
        <v>382490.27388609864</v>
      </c>
      <c r="S114" s="388">
        <v>388484.2158911993</v>
      </c>
      <c r="T114" s="387">
        <v>367985.10939719406</v>
      </c>
      <c r="U114" s="387">
        <v>374633.68234088575</v>
      </c>
      <c r="V114" s="387">
        <v>357823.02508845291</v>
      </c>
      <c r="W114" s="387">
        <v>371218.75490417593</v>
      </c>
      <c r="X114" s="387">
        <v>402992.31648247363</v>
      </c>
      <c r="Y114" s="387">
        <v>417617.59448924212</v>
      </c>
      <c r="Z114" s="387">
        <v>414188.90643723786</v>
      </c>
      <c r="AA114" s="387">
        <v>463899.07642208197</v>
      </c>
      <c r="AB114" s="387">
        <v>530006.7514348086</v>
      </c>
      <c r="AC114" s="388">
        <v>528231.58970675233</v>
      </c>
      <c r="AD114" s="387">
        <v>541981.21471266611</v>
      </c>
      <c r="AE114" s="387">
        <v>508236.98641193617</v>
      </c>
      <c r="AF114" s="387">
        <v>532939.73545539239</v>
      </c>
      <c r="AG114" s="387">
        <v>526512.8167692147</v>
      </c>
      <c r="AH114" s="387">
        <v>547293.04574744147</v>
      </c>
      <c r="AI114" s="387">
        <v>576382.64520229073</v>
      </c>
      <c r="AJ114" s="387">
        <v>608060.08554960194</v>
      </c>
      <c r="AK114" s="387">
        <v>648305.99038158089</v>
      </c>
      <c r="AL114" s="387">
        <v>679672.73720848351</v>
      </c>
      <c r="AM114" s="388">
        <v>705639.89251900266</v>
      </c>
      <c r="AN114" s="387">
        <v>739360.38203037484</v>
      </c>
      <c r="AO114" s="387">
        <v>723250.27725563908</v>
      </c>
      <c r="AP114" s="387">
        <v>711550.03938138147</v>
      </c>
      <c r="AQ114" s="387">
        <v>720730.9680844571</v>
      </c>
      <c r="AR114" s="387">
        <v>765144.29469207372</v>
      </c>
      <c r="AS114" s="387">
        <v>812489.9083913099</v>
      </c>
      <c r="AT114" s="387">
        <v>849177.19613507087</v>
      </c>
      <c r="AU114" s="387">
        <v>835794.49256900221</v>
      </c>
      <c r="AV114" s="387">
        <v>783156.24939935294</v>
      </c>
      <c r="AW114" s="388">
        <v>720982.30982311838</v>
      </c>
      <c r="AX114" s="387">
        <v>792182.61635174276</v>
      </c>
      <c r="AY114" s="387">
        <v>825124.94265470479</v>
      </c>
      <c r="AZ114" s="387">
        <v>874743.68995000003</v>
      </c>
      <c r="BA114" s="387">
        <v>837571.77703392482</v>
      </c>
      <c r="BB114" s="387">
        <v>870889.53153622174</v>
      </c>
      <c r="BC114" s="387">
        <v>880498.64128774847</v>
      </c>
      <c r="BD114" s="387">
        <v>869027.02040065639</v>
      </c>
      <c r="BE114" s="387">
        <v>903951.35424951452</v>
      </c>
      <c r="BF114" s="387">
        <v>931856</v>
      </c>
      <c r="BG114" s="387">
        <v>950926.02974686353</v>
      </c>
      <c r="BH114" s="389"/>
    </row>
    <row r="115" spans="1:60" x14ac:dyDescent="0.2">
      <c r="A115" s="475">
        <v>99.699996948242188</v>
      </c>
      <c r="B115" s="323">
        <v>401824.47057738417</v>
      </c>
      <c r="C115" s="323">
        <f t="shared" si="2"/>
        <v>417661.71329753631</v>
      </c>
      <c r="D115" s="353">
        <v>433498.95601768844</v>
      </c>
      <c r="E115" s="353">
        <f t="shared" si="3"/>
        <v>448247.73501898895</v>
      </c>
      <c r="F115" s="353">
        <v>462996.51402028953</v>
      </c>
      <c r="G115" s="319">
        <v>465419.31904999173</v>
      </c>
      <c r="H115" s="353">
        <v>481137.27738272125</v>
      </c>
      <c r="I115" s="371">
        <v>450574.0590228606</v>
      </c>
      <c r="J115" s="357">
        <v>415053.31956584379</v>
      </c>
      <c r="K115" s="323">
        <v>431148.15756993962</v>
      </c>
      <c r="L115" s="319">
        <v>447066.30711938668</v>
      </c>
      <c r="M115" s="319">
        <v>449792.33985543373</v>
      </c>
      <c r="N115" s="319">
        <v>423777.44082896801</v>
      </c>
      <c r="O115" s="387">
        <v>412747.35974582221</v>
      </c>
      <c r="P115" s="387">
        <v>424925.48320516659</v>
      </c>
      <c r="Q115" s="387">
        <v>448286.45180023229</v>
      </c>
      <c r="R115" s="387">
        <v>450257.74576320971</v>
      </c>
      <c r="S115" s="388">
        <v>462283.6728378305</v>
      </c>
      <c r="T115" s="387">
        <v>435356.67497321143</v>
      </c>
      <c r="U115" s="387">
        <v>448899.79335079127</v>
      </c>
      <c r="V115" s="387">
        <v>421788.47989707306</v>
      </c>
      <c r="W115" s="387">
        <v>440193.88236139924</v>
      </c>
      <c r="X115" s="387">
        <v>484482.89080880169</v>
      </c>
      <c r="Y115" s="387">
        <v>502140.12964802986</v>
      </c>
      <c r="Z115" s="387">
        <v>499256.76490413421</v>
      </c>
      <c r="AA115" s="387">
        <v>563645.51501441235</v>
      </c>
      <c r="AB115" s="387">
        <v>655334.49367980007</v>
      </c>
      <c r="AC115" s="388">
        <v>655783.55987492611</v>
      </c>
      <c r="AD115" s="387">
        <v>658826.00794269564</v>
      </c>
      <c r="AE115" s="387">
        <v>610359.55819201958</v>
      </c>
      <c r="AF115" s="387">
        <v>652914.98625345563</v>
      </c>
      <c r="AG115" s="387">
        <v>638562.70823711692</v>
      </c>
      <c r="AH115" s="387">
        <v>659613.71067440312</v>
      </c>
      <c r="AI115" s="387">
        <v>695244.919312226</v>
      </c>
      <c r="AJ115" s="387">
        <v>740046.19370724272</v>
      </c>
      <c r="AK115" s="387">
        <v>793119.19841934112</v>
      </c>
      <c r="AL115" s="387">
        <v>839024.64117392141</v>
      </c>
      <c r="AM115" s="388">
        <v>876936.91858914529</v>
      </c>
      <c r="AN115" s="387">
        <v>917332.09530570242</v>
      </c>
      <c r="AO115" s="387">
        <v>899631.56954887218</v>
      </c>
      <c r="AP115" s="387">
        <v>869148.18502384098</v>
      </c>
      <c r="AQ115" s="387">
        <v>887739.93201928341</v>
      </c>
      <c r="AR115" s="387">
        <v>947850.28897785582</v>
      </c>
      <c r="AS115" s="387">
        <v>1015889.1896553714</v>
      </c>
      <c r="AT115" s="387">
        <v>1068480.8702248198</v>
      </c>
      <c r="AU115" s="387">
        <v>1049690.5478795797</v>
      </c>
      <c r="AV115" s="387">
        <v>970515.47202853207</v>
      </c>
      <c r="AW115" s="388">
        <v>891015.4923717794</v>
      </c>
      <c r="AX115" s="387">
        <v>977939.3161079979</v>
      </c>
      <c r="AY115" s="387">
        <v>1019939.7235701905</v>
      </c>
      <c r="AZ115" s="387">
        <v>1094318.0717</v>
      </c>
      <c r="BA115" s="387">
        <v>1038629.55620779</v>
      </c>
      <c r="BB115" s="387">
        <v>1084120.9592468329</v>
      </c>
      <c r="BC115" s="387">
        <v>1099688.5790096589</v>
      </c>
      <c r="BD115" s="387">
        <v>1080226.2421009941</v>
      </c>
      <c r="BE115" s="387">
        <v>1128912.0557199668</v>
      </c>
      <c r="BF115" s="387">
        <v>1161116</v>
      </c>
      <c r="BG115" s="387">
        <v>1187692.9352750808</v>
      </c>
      <c r="BH115" s="389"/>
    </row>
    <row r="116" spans="1:60" x14ac:dyDescent="0.2">
      <c r="A116" s="475">
        <v>99.800003051757812</v>
      </c>
      <c r="B116" s="323">
        <v>532515.71450531879</v>
      </c>
      <c r="C116" s="323">
        <f t="shared" si="2"/>
        <v>551463.77499498031</v>
      </c>
      <c r="D116" s="353">
        <v>570411.83548464195</v>
      </c>
      <c r="E116" s="353">
        <f t="shared" si="3"/>
        <v>597582.83028649061</v>
      </c>
      <c r="F116" s="353">
        <v>624753.82508833928</v>
      </c>
      <c r="G116" s="319">
        <v>618933.33914632129</v>
      </c>
      <c r="H116" s="353">
        <v>653493.29707068554</v>
      </c>
      <c r="I116" s="371">
        <v>592349.10656483914</v>
      </c>
      <c r="J116" s="357">
        <v>534644.32259148976</v>
      </c>
      <c r="K116" s="323">
        <v>559652.22229840921</v>
      </c>
      <c r="L116" s="319">
        <v>580437.56078860909</v>
      </c>
      <c r="M116" s="319">
        <v>587358.1692422732</v>
      </c>
      <c r="N116" s="319">
        <v>554655.49382480024</v>
      </c>
      <c r="O116" s="387">
        <v>528806.6590015447</v>
      </c>
      <c r="P116" s="387">
        <v>545033.16888045531</v>
      </c>
      <c r="Q116" s="387">
        <v>576761.86411149823</v>
      </c>
      <c r="R116" s="387">
        <v>583517.60845302092</v>
      </c>
      <c r="S116" s="388">
        <v>604639.34483413864</v>
      </c>
      <c r="T116" s="387">
        <v>567034.57524483546</v>
      </c>
      <c r="U116" s="387">
        <v>588264.5123534099</v>
      </c>
      <c r="V116" s="387">
        <v>557071.41288731643</v>
      </c>
      <c r="W116" s="387">
        <v>584822.67413676227</v>
      </c>
      <c r="X116" s="387">
        <v>654566.75055851007</v>
      </c>
      <c r="Y116" s="387">
        <v>690483.70399740117</v>
      </c>
      <c r="Z116" s="387">
        <v>688219.91050029953</v>
      </c>
      <c r="AA116" s="387">
        <v>766607.55226766889</v>
      </c>
      <c r="AB116" s="387">
        <v>922828.19275729731</v>
      </c>
      <c r="AC116" s="388">
        <v>906864.33415025775</v>
      </c>
      <c r="AD116" s="387">
        <v>900024.93689698854</v>
      </c>
      <c r="AE116" s="387">
        <v>821841.73439801892</v>
      </c>
      <c r="AF116" s="387">
        <v>900241.75780116383</v>
      </c>
      <c r="AG116" s="387">
        <v>866112.92321558925</v>
      </c>
      <c r="AH116" s="387">
        <v>886801.10053357447</v>
      </c>
      <c r="AI116" s="387">
        <v>942581.88502349239</v>
      </c>
      <c r="AJ116" s="387">
        <v>1009765.4294967753</v>
      </c>
      <c r="AK116" s="387">
        <v>1103016.8179635296</v>
      </c>
      <c r="AL116" s="387">
        <v>1169246.9778433871</v>
      </c>
      <c r="AM116" s="388">
        <v>1229671.1564875317</v>
      </c>
      <c r="AN116" s="387">
        <v>1293319.9106468335</v>
      </c>
      <c r="AO116" s="387">
        <v>1263536.7363721805</v>
      </c>
      <c r="AP116" s="387">
        <v>1216202.716816037</v>
      </c>
      <c r="AQ116" s="387">
        <v>1237349.1861841702</v>
      </c>
      <c r="AR116" s="387">
        <v>1337903.9232679147</v>
      </c>
      <c r="AS116" s="387">
        <v>1449544.7882847022</v>
      </c>
      <c r="AT116" s="387">
        <v>1524311.7150902413</v>
      </c>
      <c r="AU116" s="387">
        <v>1505035.2889106649</v>
      </c>
      <c r="AV116" s="387">
        <v>1383135.0635885061</v>
      </c>
      <c r="AW116" s="388">
        <v>1246336.3038283836</v>
      </c>
      <c r="AX116" s="387">
        <v>1387516.8751171853</v>
      </c>
      <c r="AY116" s="387">
        <v>1437609.1294219592</v>
      </c>
      <c r="AZ116" s="387">
        <v>1561105.20435</v>
      </c>
      <c r="BA116" s="387">
        <v>1445648.8567025284</v>
      </c>
      <c r="BB116" s="387">
        <v>1513516.5307263646</v>
      </c>
      <c r="BC116" s="387">
        <v>1558344.1345015841</v>
      </c>
      <c r="BD116" s="387">
        <v>1518664.8813498577</v>
      </c>
      <c r="BE116" s="387">
        <v>1588298.7998242856</v>
      </c>
      <c r="BF116" s="387">
        <v>1646292</v>
      </c>
      <c r="BG116" s="387">
        <v>1668675.3300527553</v>
      </c>
      <c r="BH116" s="389"/>
    </row>
    <row r="117" spans="1:60" x14ac:dyDescent="0.2">
      <c r="A117" s="477">
        <v>99.900001525878906</v>
      </c>
      <c r="B117" s="396">
        <v>676023.96728770819</v>
      </c>
      <c r="C117" s="396">
        <f t="shared" si="2"/>
        <v>699571.25085432373</v>
      </c>
      <c r="D117" s="396">
        <v>723118.53442093928</v>
      </c>
      <c r="E117" s="396">
        <f t="shared" si="3"/>
        <v>761465.25105294085</v>
      </c>
      <c r="F117" s="396">
        <v>799811.96768494241</v>
      </c>
      <c r="G117" s="393">
        <v>777772.4669213309</v>
      </c>
      <c r="H117" s="393">
        <v>830683.21242835908</v>
      </c>
      <c r="I117" s="397">
        <v>745086.83567671455</v>
      </c>
      <c r="J117" s="396">
        <v>653080.44832388824</v>
      </c>
      <c r="K117" s="396">
        <v>686185.76979338075</v>
      </c>
      <c r="L117" s="396">
        <v>725426.79014238785</v>
      </c>
      <c r="M117" s="393">
        <v>742191.65669657697</v>
      </c>
      <c r="N117" s="393">
        <v>688694.4839980118</v>
      </c>
      <c r="O117" s="393">
        <v>649172.66395169217</v>
      </c>
      <c r="P117" s="393">
        <v>670386.66600086552</v>
      </c>
      <c r="Q117" s="393">
        <v>714483.16492450645</v>
      </c>
      <c r="R117" s="393">
        <v>718964.67353951896</v>
      </c>
      <c r="S117" s="394">
        <v>756967.10339866439</v>
      </c>
      <c r="T117" s="393">
        <v>708488.07670263399</v>
      </c>
      <c r="U117" s="393">
        <v>737987.77798018896</v>
      </c>
      <c r="V117" s="393">
        <v>714835.75930095429</v>
      </c>
      <c r="W117" s="393">
        <v>737900.93040691817</v>
      </c>
      <c r="X117" s="393">
        <v>847794.66953994578</v>
      </c>
      <c r="Y117" s="393">
        <v>897090.34585546667</v>
      </c>
      <c r="Z117" s="393">
        <v>842476.59816881362</v>
      </c>
      <c r="AA117" s="393">
        <v>971176.80528697046</v>
      </c>
      <c r="AB117" s="393">
        <v>1205509.6453469947</v>
      </c>
      <c r="AC117" s="394">
        <v>1157130.3611087636</v>
      </c>
      <c r="AD117" s="393">
        <v>1161514.5700549004</v>
      </c>
      <c r="AE117" s="393">
        <v>1038749.514152274</v>
      </c>
      <c r="AF117" s="393">
        <v>1160012.3881565882</v>
      </c>
      <c r="AG117" s="393">
        <v>1108858.2465771791</v>
      </c>
      <c r="AH117" s="393">
        <v>1138786.7271189902</v>
      </c>
      <c r="AI117" s="393">
        <v>1203172.7191065794</v>
      </c>
      <c r="AJ117" s="393">
        <v>1303948.6435176765</v>
      </c>
      <c r="AK117" s="393">
        <v>1430068.6317421549</v>
      </c>
      <c r="AL117" s="393">
        <v>1522362.296581706</v>
      </c>
      <c r="AM117" s="394">
        <v>1613892.8729830645</v>
      </c>
      <c r="AN117" s="393">
        <v>1725724.1572016568</v>
      </c>
      <c r="AO117" s="393">
        <v>1667709.7344924812</v>
      </c>
      <c r="AP117" s="393">
        <v>1584311.1856853983</v>
      </c>
      <c r="AQ117" s="393">
        <v>1615981.1911271128</v>
      </c>
      <c r="AR117" s="393">
        <v>1764731.7712293288</v>
      </c>
      <c r="AS117" s="393">
        <v>1927606.679300359</v>
      </c>
      <c r="AT117" s="393">
        <v>2031320.4892740382</v>
      </c>
      <c r="AU117" s="393">
        <v>2005892.0623332791</v>
      </c>
      <c r="AV117" s="393">
        <v>1840266.9068009269</v>
      </c>
      <c r="AW117" s="394">
        <v>1634576.0230696849</v>
      </c>
      <c r="AX117" s="393">
        <v>1835891.573404721</v>
      </c>
      <c r="AY117" s="393">
        <v>1893787.5668263836</v>
      </c>
      <c r="AZ117" s="393">
        <v>2087914.1735999999</v>
      </c>
      <c r="BA117" s="393">
        <v>1924889.5752022143</v>
      </c>
      <c r="BB117" s="393">
        <v>2025318.7524825977</v>
      </c>
      <c r="BC117" s="393">
        <v>2087278.1373840335</v>
      </c>
      <c r="BD117" s="393">
        <v>2026813.1017863543</v>
      </c>
      <c r="BE117" s="393">
        <v>2101310.8624341073</v>
      </c>
      <c r="BF117" s="393">
        <v>2191639</v>
      </c>
      <c r="BG117" s="393">
        <v>2214523.5800860045</v>
      </c>
      <c r="BH117" s="395"/>
    </row>
    <row r="118" spans="1:60" x14ac:dyDescent="0.2">
      <c r="A118" s="475">
        <v>99.910003662109375</v>
      </c>
      <c r="B118" s="387">
        <v>718011.42532128131</v>
      </c>
      <c r="C118" s="387">
        <f t="shared" si="2"/>
        <v>741875.04739830038</v>
      </c>
      <c r="D118" s="398">
        <v>765738.66947531956</v>
      </c>
      <c r="E118" s="398">
        <f t="shared" si="3"/>
        <v>808947.51509215659</v>
      </c>
      <c r="F118" s="398">
        <v>852156.36070899351</v>
      </c>
      <c r="G118" s="387">
        <v>817391.75884404592</v>
      </c>
      <c r="H118" s="387">
        <v>885332.10836340475</v>
      </c>
      <c r="I118" s="399">
        <v>788321.05123406835</v>
      </c>
      <c r="J118" s="398">
        <v>687242.46374027466</v>
      </c>
      <c r="K118" s="398">
        <v>724501.94551106228</v>
      </c>
      <c r="L118" s="398">
        <v>764873.53165388829</v>
      </c>
      <c r="M118" s="387">
        <v>779774.47740113002</v>
      </c>
      <c r="N118" s="387">
        <v>726481.66596566362</v>
      </c>
      <c r="O118" s="387">
        <v>685559.85307541071</v>
      </c>
      <c r="P118" s="387">
        <v>708656.74190219375</v>
      </c>
      <c r="Q118" s="387">
        <v>756451.42857142864</v>
      </c>
      <c r="R118" s="387">
        <v>758633.75510323967</v>
      </c>
      <c r="S118" s="388">
        <v>804081.07619849069</v>
      </c>
      <c r="T118" s="387">
        <v>751307.41907348798</v>
      </c>
      <c r="U118" s="387">
        <v>778528.68177160411</v>
      </c>
      <c r="V118" s="387">
        <v>763020.73989492876</v>
      </c>
      <c r="W118" s="387">
        <v>781341.01133866026</v>
      </c>
      <c r="X118" s="387">
        <v>918241.20727150503</v>
      </c>
      <c r="Y118" s="387">
        <v>968793.79571597802</v>
      </c>
      <c r="Z118" s="387">
        <v>905231.23558268417</v>
      </c>
      <c r="AA118" s="387">
        <v>1033461.9757726128</v>
      </c>
      <c r="AB118" s="387">
        <v>1302728.8259216226</v>
      </c>
      <c r="AC118" s="388">
        <v>1241217.9031522016</v>
      </c>
      <c r="AD118" s="387">
        <v>1243328.9645258747</v>
      </c>
      <c r="AE118" s="387">
        <v>1113617.2855217378</v>
      </c>
      <c r="AF118" s="387">
        <v>1238693.729361091</v>
      </c>
      <c r="AG118" s="387">
        <v>1173452.3155252298</v>
      </c>
      <c r="AH118" s="387">
        <v>1215284.8447386071</v>
      </c>
      <c r="AI118" s="387">
        <v>1288635.2449195266</v>
      </c>
      <c r="AJ118" s="387">
        <v>1391721.3045789672</v>
      </c>
      <c r="AK118" s="387">
        <v>1533609.5965340761</v>
      </c>
      <c r="AL118" s="387">
        <v>1634379.4257699288</v>
      </c>
      <c r="AM118" s="388">
        <v>1735317.9769969331</v>
      </c>
      <c r="AN118" s="387">
        <v>1855512.5489097871</v>
      </c>
      <c r="AO118" s="387">
        <v>1797722.0089285714</v>
      </c>
      <c r="AP118" s="387">
        <v>1698750.2126969069</v>
      </c>
      <c r="AQ118" s="387">
        <v>1735961.9109660094</v>
      </c>
      <c r="AR118" s="387">
        <v>1898408.5523783499</v>
      </c>
      <c r="AS118" s="387">
        <v>2083032.5382760491</v>
      </c>
      <c r="AT118" s="387">
        <v>2200476.0209816829</v>
      </c>
      <c r="AU118" s="387">
        <v>2169682.7736403723</v>
      </c>
      <c r="AV118" s="387">
        <v>1983136.3605057183</v>
      </c>
      <c r="AW118" s="388">
        <v>1757138.8213526744</v>
      </c>
      <c r="AX118" s="387">
        <v>1980024.2559530013</v>
      </c>
      <c r="AY118" s="387">
        <v>2040801.3050259962</v>
      </c>
      <c r="AZ118" s="387">
        <v>2251425.0305499998</v>
      </c>
      <c r="BA118" s="387">
        <v>2087197.131105701</v>
      </c>
      <c r="BB118" s="387">
        <v>2201891.7636566977</v>
      </c>
      <c r="BC118" s="387">
        <v>2256513.960934219</v>
      </c>
      <c r="BD118" s="387">
        <v>2199563.7221530569</v>
      </c>
      <c r="BE118" s="387">
        <v>2268643.2546471842</v>
      </c>
      <c r="BF118" s="387">
        <v>2367016</v>
      </c>
      <c r="BG118" s="387">
        <v>2384453.6688832734</v>
      </c>
      <c r="BH118" s="389"/>
    </row>
    <row r="119" spans="1:60" x14ac:dyDescent="0.2">
      <c r="A119" s="475">
        <v>99.919998168945312</v>
      </c>
      <c r="B119" s="387">
        <v>765422.77439586783</v>
      </c>
      <c r="C119" s="387">
        <f t="shared" si="2"/>
        <v>793450.02559879434</v>
      </c>
      <c r="D119" s="387">
        <v>821477.27680172084</v>
      </c>
      <c r="E119" s="387">
        <f t="shared" si="3"/>
        <v>867416.31009241403</v>
      </c>
      <c r="F119" s="387">
        <v>913355.34338310733</v>
      </c>
      <c r="G119" s="387">
        <v>871317.67646570341</v>
      </c>
      <c r="H119" s="387">
        <v>949778.16997452767</v>
      </c>
      <c r="I119" s="388">
        <v>841324.15941735788</v>
      </c>
      <c r="J119" s="387">
        <v>728206.01455191628</v>
      </c>
      <c r="K119" s="387">
        <v>773734.48276650207</v>
      </c>
      <c r="L119" s="387">
        <v>812500.92048192781</v>
      </c>
      <c r="M119" s="387">
        <v>829050.1404120971</v>
      </c>
      <c r="N119" s="387">
        <v>772734.73597675224</v>
      </c>
      <c r="O119" s="387">
        <v>730712.18034686137</v>
      </c>
      <c r="P119" s="387">
        <v>757886.94846699282</v>
      </c>
      <c r="Q119" s="387">
        <v>802945.23809523811</v>
      </c>
      <c r="R119" s="387">
        <v>806153.33098364028</v>
      </c>
      <c r="S119" s="388">
        <v>857849.12305228296</v>
      </c>
      <c r="T119" s="387">
        <v>808055.61240001</v>
      </c>
      <c r="U119" s="387">
        <v>828343.07127405202</v>
      </c>
      <c r="V119" s="387">
        <v>819051.99753404106</v>
      </c>
      <c r="W119" s="387">
        <v>834812.55510136997</v>
      </c>
      <c r="X119" s="387">
        <v>998566.25343508425</v>
      </c>
      <c r="Y119" s="387">
        <v>1006886.8489891847</v>
      </c>
      <c r="Z119" s="387">
        <v>983101.34773816646</v>
      </c>
      <c r="AA119" s="387">
        <v>1103451.6736600138</v>
      </c>
      <c r="AB119" s="387">
        <v>1408498.7995141016</v>
      </c>
      <c r="AC119" s="388">
        <v>1336395.3736161583</v>
      </c>
      <c r="AD119" s="387">
        <v>1337089.5493454179</v>
      </c>
      <c r="AE119" s="387">
        <v>1192396.2154029401</v>
      </c>
      <c r="AF119" s="387">
        <v>1332692.9326724808</v>
      </c>
      <c r="AG119" s="387">
        <v>1255648.5406641539</v>
      </c>
      <c r="AH119" s="387">
        <v>1307534.2853602357</v>
      </c>
      <c r="AI119" s="387">
        <v>1381741.4942233267</v>
      </c>
      <c r="AJ119" s="387">
        <v>1504384.2806278768</v>
      </c>
      <c r="AK119" s="387">
        <v>1661825.1105226327</v>
      </c>
      <c r="AL119" s="387">
        <v>1776925.5336683011</v>
      </c>
      <c r="AM119" s="388">
        <v>1889355.1124149889</v>
      </c>
      <c r="AN119" s="387">
        <v>2010547.3152369291</v>
      </c>
      <c r="AO119" s="387">
        <v>1942690.9868421052</v>
      </c>
      <c r="AP119" s="387">
        <v>1835936.2336795065</v>
      </c>
      <c r="AQ119" s="387">
        <v>1875653.5944956366</v>
      </c>
      <c r="AR119" s="387">
        <v>2061310.9203929859</v>
      </c>
      <c r="AS119" s="387">
        <v>2265181.1865286767</v>
      </c>
      <c r="AT119" s="387">
        <v>2406980.5600900175</v>
      </c>
      <c r="AU119" s="387">
        <v>2368918.1172627797</v>
      </c>
      <c r="AV119" s="387">
        <v>2162742.5918589626</v>
      </c>
      <c r="AW119" s="388">
        <v>1911860.1483353246</v>
      </c>
      <c r="AX119" s="387">
        <v>2151615.3999916669</v>
      </c>
      <c r="AY119" s="387">
        <v>2220847.1543990211</v>
      </c>
      <c r="AZ119" s="387">
        <v>2454995.5099999998</v>
      </c>
      <c r="BA119" s="387">
        <v>2280222.6937725772</v>
      </c>
      <c r="BB119" s="387">
        <v>2404921.1856693854</v>
      </c>
      <c r="BC119" s="387">
        <v>2452878.1578570609</v>
      </c>
      <c r="BD119" s="387">
        <v>2401610.4062211155</v>
      </c>
      <c r="BE119" s="387">
        <v>2477704.7245445298</v>
      </c>
      <c r="BF119" s="387">
        <v>2584191</v>
      </c>
      <c r="BG119" s="387">
        <v>2599869.1467837035</v>
      </c>
      <c r="BH119" s="389"/>
    </row>
    <row r="120" spans="1:60" x14ac:dyDescent="0.2">
      <c r="A120" s="478">
        <v>99.930000305175781</v>
      </c>
      <c r="B120" s="400">
        <v>824697.1816393038</v>
      </c>
      <c r="C120" s="400">
        <f t="shared" si="2"/>
        <v>859393.14756041905</v>
      </c>
      <c r="D120" s="400">
        <v>894089.11348153441</v>
      </c>
      <c r="E120" s="400">
        <f t="shared" si="3"/>
        <v>943946.82292679255</v>
      </c>
      <c r="F120" s="400">
        <v>993804.53237205069</v>
      </c>
      <c r="G120" s="400">
        <v>942040.99595858937</v>
      </c>
      <c r="H120" s="400">
        <v>1035965.0007960092</v>
      </c>
      <c r="I120" s="401">
        <v>910496.66245195223</v>
      </c>
      <c r="J120" s="400">
        <v>780718.33829603309</v>
      </c>
      <c r="K120" s="400">
        <v>834070.80864874739</v>
      </c>
      <c r="L120" s="400">
        <v>866478.62782037247</v>
      </c>
      <c r="M120" s="400">
        <v>889374.15835825866</v>
      </c>
      <c r="N120" s="400">
        <v>821165.71712614235</v>
      </c>
      <c r="O120" s="387">
        <v>786843.30027383787</v>
      </c>
      <c r="P120" s="387">
        <v>814853.06684643286</v>
      </c>
      <c r="Q120" s="387">
        <v>858855.38327526138</v>
      </c>
      <c r="R120" s="387">
        <v>864332.26378241845</v>
      </c>
      <c r="S120" s="388">
        <v>922720.32873663062</v>
      </c>
      <c r="T120" s="387">
        <v>872187.9745321339</v>
      </c>
      <c r="U120" s="387">
        <v>888263.66765342129</v>
      </c>
      <c r="V120" s="387">
        <v>884863.77495443344</v>
      </c>
      <c r="W120" s="387">
        <v>905834.03724092594</v>
      </c>
      <c r="X120" s="387">
        <v>1090084.3134773928</v>
      </c>
      <c r="Y120" s="387">
        <v>1068964.3388619251</v>
      </c>
      <c r="Z120" s="387">
        <v>1080738.807575644</v>
      </c>
      <c r="AA120" s="387">
        <v>1200414.2932462511</v>
      </c>
      <c r="AB120" s="387">
        <v>1539946.513855146</v>
      </c>
      <c r="AC120" s="388">
        <v>1454541.2264852531</v>
      </c>
      <c r="AD120" s="387">
        <v>1451509.8257154922</v>
      </c>
      <c r="AE120" s="387">
        <v>1289503.0563740088</v>
      </c>
      <c r="AF120" s="387">
        <v>1441200.9441584821</v>
      </c>
      <c r="AG120" s="387">
        <v>1374409.4399088239</v>
      </c>
      <c r="AH120" s="387">
        <v>1429129.6523748434</v>
      </c>
      <c r="AI120" s="387">
        <v>1506500.3550262058</v>
      </c>
      <c r="AJ120" s="387">
        <v>1647140.4304061332</v>
      </c>
      <c r="AK120" s="387">
        <v>1808808.0610858798</v>
      </c>
      <c r="AL120" s="387">
        <v>1951210.2533925623</v>
      </c>
      <c r="AM120" s="388">
        <v>2076555.4726630219</v>
      </c>
      <c r="AN120" s="387">
        <v>2207563.1464428059</v>
      </c>
      <c r="AO120" s="387">
        <v>2129093.1437969925</v>
      </c>
      <c r="AP120" s="387">
        <v>2014799.948510872</v>
      </c>
      <c r="AQ120" s="387">
        <v>2061578.2671019707</v>
      </c>
      <c r="AR120" s="387">
        <v>2261436.417624976</v>
      </c>
      <c r="AS120" s="387">
        <v>2499042.9900314976</v>
      </c>
      <c r="AT120" s="387">
        <v>2666192.8204353084</v>
      </c>
      <c r="AU120" s="387">
        <v>2611131.7516467962</v>
      </c>
      <c r="AV120" s="387">
        <v>2377933.0652222661</v>
      </c>
      <c r="AW120" s="388">
        <v>2112409.2533013332</v>
      </c>
      <c r="AX120" s="387">
        <v>2370296.1663819505</v>
      </c>
      <c r="AY120" s="387">
        <v>2469145.5088694054</v>
      </c>
      <c r="AZ120" s="387">
        <v>2698713.1557999998</v>
      </c>
      <c r="BA120" s="387">
        <v>2520254.7802634677</v>
      </c>
      <c r="BB120" s="387">
        <v>2654476.6254989295</v>
      </c>
      <c r="BC120" s="387">
        <v>2702821.1301683653</v>
      </c>
      <c r="BD120" s="387">
        <v>2650803.5811027484</v>
      </c>
      <c r="BE120" s="387">
        <v>2721604.3069915841</v>
      </c>
      <c r="BF120" s="387">
        <v>2840429</v>
      </c>
      <c r="BG120" s="387">
        <v>2860758.2233896353</v>
      </c>
      <c r="BH120" s="389"/>
    </row>
    <row r="121" spans="1:60" x14ac:dyDescent="0.2">
      <c r="A121" s="478">
        <v>99.94000244140625</v>
      </c>
      <c r="B121" s="400">
        <v>909626.04839205544</v>
      </c>
      <c r="C121" s="400">
        <f t="shared" si="2"/>
        <v>947520.59232080355</v>
      </c>
      <c r="D121" s="400">
        <v>985415.13624955167</v>
      </c>
      <c r="E121" s="400">
        <f t="shared" si="3"/>
        <v>1034476.4569028448</v>
      </c>
      <c r="F121" s="400">
        <v>1083537.7775561381</v>
      </c>
      <c r="G121" s="400">
        <v>1030359.2564911698</v>
      </c>
      <c r="H121" s="400">
        <v>1134277.7353534282</v>
      </c>
      <c r="I121" s="401">
        <v>999823.46146065136</v>
      </c>
      <c r="J121" s="400">
        <v>856892.34151378344</v>
      </c>
      <c r="K121" s="400">
        <v>915160.88544523669</v>
      </c>
      <c r="L121" s="400">
        <v>938754.76823658275</v>
      </c>
      <c r="M121" s="400">
        <v>972996.39477401134</v>
      </c>
      <c r="N121" s="400">
        <v>887748.78254884726</v>
      </c>
      <c r="O121" s="387">
        <v>851984.65542058693</v>
      </c>
      <c r="P121" s="387">
        <v>883240.44558740302</v>
      </c>
      <c r="Q121" s="387">
        <v>930262.30545876885</v>
      </c>
      <c r="R121" s="387">
        <v>941720.82239257509</v>
      </c>
      <c r="S121" s="388">
        <v>1006696.4278733917</v>
      </c>
      <c r="T121" s="387">
        <v>947515.33305091085</v>
      </c>
      <c r="U121" s="387">
        <v>972381.12239553675</v>
      </c>
      <c r="V121" s="387">
        <v>970108.27608019731</v>
      </c>
      <c r="W121" s="387">
        <v>995819.01310519059</v>
      </c>
      <c r="X121" s="387">
        <v>1194355.2671951919</v>
      </c>
      <c r="Y121" s="387">
        <v>1193225.1914625289</v>
      </c>
      <c r="Z121" s="387">
        <v>1181156.601819952</v>
      </c>
      <c r="AA121" s="387">
        <v>1321179.8794103696</v>
      </c>
      <c r="AB121" s="387">
        <v>1716850.1892538995</v>
      </c>
      <c r="AC121" s="388">
        <v>1608206.3164032791</v>
      </c>
      <c r="AD121" s="387">
        <v>1610226.5830978137</v>
      </c>
      <c r="AE121" s="387">
        <v>1418081.5240729712</v>
      </c>
      <c r="AF121" s="387">
        <v>1583271.1531823247</v>
      </c>
      <c r="AG121" s="387">
        <v>1523662.9132339137</v>
      </c>
      <c r="AH121" s="387">
        <v>1573634.7128757618</v>
      </c>
      <c r="AI121" s="387">
        <v>1674461.2877911543</v>
      </c>
      <c r="AJ121" s="387">
        <v>1823164.800011192</v>
      </c>
      <c r="AK121" s="387">
        <v>2005716.3766276534</v>
      </c>
      <c r="AL121" s="387">
        <v>2173874.2946044044</v>
      </c>
      <c r="AM121" s="388">
        <v>2314684.3321776241</v>
      </c>
      <c r="AN121" s="387">
        <v>2465171.1427696873</v>
      </c>
      <c r="AO121" s="387">
        <v>2369987.9746240601</v>
      </c>
      <c r="AP121" s="387">
        <v>2251508.3906682977</v>
      </c>
      <c r="AQ121" s="387">
        <v>2301216.4653688897</v>
      </c>
      <c r="AR121" s="387">
        <v>2527204.9525993154</v>
      </c>
      <c r="AS121" s="387">
        <v>2811931.4240882397</v>
      </c>
      <c r="AT121" s="387">
        <v>2982602.9212011285</v>
      </c>
      <c r="AU121" s="387">
        <v>2918689.376122816</v>
      </c>
      <c r="AV121" s="387">
        <v>2658252.4518681462</v>
      </c>
      <c r="AW121" s="388">
        <v>2364628.9875559034</v>
      </c>
      <c r="AX121" s="387">
        <v>2665927.1125601553</v>
      </c>
      <c r="AY121" s="387">
        <v>2761714.5066775405</v>
      </c>
      <c r="AZ121" s="387">
        <v>3019949.2185499999</v>
      </c>
      <c r="BA121" s="387">
        <v>2817773.1270123287</v>
      </c>
      <c r="BB121" s="387">
        <v>2966681.0769653497</v>
      </c>
      <c r="BC121" s="387">
        <v>3018394.0567136253</v>
      </c>
      <c r="BD121" s="387">
        <v>2973254.6830965988</v>
      </c>
      <c r="BE121" s="387">
        <v>3048211.8683529086</v>
      </c>
      <c r="BF121" s="387">
        <v>3179300</v>
      </c>
      <c r="BG121" s="387">
        <v>3188301.3655627966</v>
      </c>
      <c r="BH121" s="389"/>
    </row>
    <row r="122" spans="1:60" x14ac:dyDescent="0.2">
      <c r="A122" s="475">
        <v>99.949996948242188</v>
      </c>
      <c r="B122" s="387">
        <v>1022035.5088237101</v>
      </c>
      <c r="C122" s="387">
        <f t="shared" si="2"/>
        <v>1059801.6593359616</v>
      </c>
      <c r="D122" s="387">
        <v>1097567.8098482131</v>
      </c>
      <c r="E122" s="387">
        <f t="shared" si="3"/>
        <v>1151066.524609505</v>
      </c>
      <c r="F122" s="387">
        <v>1204565.2393707968</v>
      </c>
      <c r="G122" s="387">
        <v>1159106.6179482921</v>
      </c>
      <c r="H122" s="387">
        <v>1204580.9260241985</v>
      </c>
      <c r="I122" s="388">
        <v>1112594.4818430103</v>
      </c>
      <c r="J122" s="387">
        <v>955163.35174334841</v>
      </c>
      <c r="K122" s="387">
        <v>1027404.3837995976</v>
      </c>
      <c r="L122" s="387">
        <v>1037476.0041621031</v>
      </c>
      <c r="M122" s="387">
        <v>1063574.4913177136</v>
      </c>
      <c r="N122" s="387">
        <v>979526.12740412203</v>
      </c>
      <c r="O122" s="387">
        <v>937523.53356270178</v>
      </c>
      <c r="P122" s="387">
        <v>973120.15729551576</v>
      </c>
      <c r="Q122" s="387">
        <v>1025295.2903600464</v>
      </c>
      <c r="R122" s="387">
        <v>1041925.2869562664</v>
      </c>
      <c r="S122" s="388">
        <v>1128975.5672132038</v>
      </c>
      <c r="T122" s="387">
        <v>1047665.538762491</v>
      </c>
      <c r="U122" s="387">
        <v>1077738.0136627576</v>
      </c>
      <c r="V122" s="387">
        <v>1080006.055323255</v>
      </c>
      <c r="W122" s="387">
        <v>1123913.076946778</v>
      </c>
      <c r="X122" s="387">
        <v>1264076.6360886497</v>
      </c>
      <c r="Y122" s="387">
        <v>1352362.6799977068</v>
      </c>
      <c r="Z122" s="387">
        <v>1276517.9222213901</v>
      </c>
      <c r="AA122" s="387">
        <v>1480472.1458933849</v>
      </c>
      <c r="AB122" s="387">
        <v>1961586.6443082991</v>
      </c>
      <c r="AC122" s="388">
        <v>1828862.365587763</v>
      </c>
      <c r="AD122" s="387">
        <v>1824808.0248026508</v>
      </c>
      <c r="AE122" s="387">
        <v>1598364.7431276054</v>
      </c>
      <c r="AF122" s="387">
        <v>1783532.3123978553</v>
      </c>
      <c r="AG122" s="387">
        <v>1724137.9676861879</v>
      </c>
      <c r="AH122" s="387">
        <v>1771941.4461906292</v>
      </c>
      <c r="AI122" s="387">
        <v>1910828.0068691717</v>
      </c>
      <c r="AJ122" s="387">
        <v>2056084.1973166943</v>
      </c>
      <c r="AK122" s="387">
        <v>2278983.8159465431</v>
      </c>
      <c r="AL122" s="387">
        <v>2483441.3203905849</v>
      </c>
      <c r="AM122" s="388">
        <v>2636724.6326843584</v>
      </c>
      <c r="AN122" s="387">
        <v>2823832.4770104461</v>
      </c>
      <c r="AO122" s="387">
        <v>2712072.427161654</v>
      </c>
      <c r="AP122" s="387">
        <v>2565866.4528047531</v>
      </c>
      <c r="AQ122" s="387">
        <v>2616866.436748642</v>
      </c>
      <c r="AR122" s="387">
        <v>2880763.4644079069</v>
      </c>
      <c r="AS122" s="387">
        <v>3217069.1616189587</v>
      </c>
      <c r="AT122" s="387">
        <v>3426855.4869228355</v>
      </c>
      <c r="AU122" s="387">
        <v>3339326.6829985306</v>
      </c>
      <c r="AV122" s="387">
        <v>3050593.8060203525</v>
      </c>
      <c r="AW122" s="388">
        <v>2692614.8152945032</v>
      </c>
      <c r="AX122" s="387">
        <v>3071634.3074623449</v>
      </c>
      <c r="AY122" s="387">
        <v>3156248.216892649</v>
      </c>
      <c r="AZ122" s="387">
        <v>3457984.2912999997</v>
      </c>
      <c r="BA122" s="387">
        <v>3218202.6160770375</v>
      </c>
      <c r="BB122" s="387">
        <v>3411696.4330614526</v>
      </c>
      <c r="BC122" s="387">
        <v>3471097.0025388459</v>
      </c>
      <c r="BD122" s="387">
        <v>3416214.7198328711</v>
      </c>
      <c r="BE122" s="387">
        <v>3502591.2871081107</v>
      </c>
      <c r="BF122" s="387">
        <v>3662089</v>
      </c>
      <c r="BG122" s="387">
        <v>3655502.7505430686</v>
      </c>
      <c r="BH122" s="389"/>
    </row>
    <row r="123" spans="1:60" x14ac:dyDescent="0.2">
      <c r="A123" s="475">
        <v>99.959999084472656</v>
      </c>
      <c r="B123" s="387">
        <v>1156249.556354916</v>
      </c>
      <c r="C123" s="387">
        <f t="shared" si="2"/>
        <v>1203467.319112082</v>
      </c>
      <c r="D123" s="387">
        <v>1250685.0818692481</v>
      </c>
      <c r="E123" s="387">
        <f t="shared" si="3"/>
        <v>1312138.4925760238</v>
      </c>
      <c r="F123" s="387">
        <v>1373591.9032827995</v>
      </c>
      <c r="G123" s="387">
        <v>1332927.2122571003</v>
      </c>
      <c r="H123" s="387">
        <v>1390456.5638930162</v>
      </c>
      <c r="I123" s="388">
        <v>1265449.9084564031</v>
      </c>
      <c r="J123" s="387">
        <v>1086542.6183844011</v>
      </c>
      <c r="K123" s="387">
        <v>1172579.3282592795</v>
      </c>
      <c r="L123" s="387">
        <v>1180702.8744797371</v>
      </c>
      <c r="M123" s="387">
        <v>1205163.763293453</v>
      </c>
      <c r="N123" s="387">
        <v>1109255.9042939625</v>
      </c>
      <c r="O123" s="387">
        <v>1070004.336645134</v>
      </c>
      <c r="P123" s="387">
        <v>1099960.3365624687</v>
      </c>
      <c r="Q123" s="387">
        <v>1166018.5481997677</v>
      </c>
      <c r="R123" s="387">
        <v>1182446.5314124594</v>
      </c>
      <c r="S123" s="388">
        <v>1301304.6541614637</v>
      </c>
      <c r="T123" s="387">
        <v>1191419.3441152284</v>
      </c>
      <c r="U123" s="387">
        <v>1234822.0297164978</v>
      </c>
      <c r="V123" s="387">
        <v>1257597.5778921412</v>
      </c>
      <c r="W123" s="387">
        <v>1296043.6009489964</v>
      </c>
      <c r="X123" s="387">
        <v>1434508.8397817363</v>
      </c>
      <c r="Y123" s="387">
        <v>1523372.7505063626</v>
      </c>
      <c r="Z123" s="387">
        <v>1409922.1018386758</v>
      </c>
      <c r="AA123" s="387">
        <v>1728903.2269128326</v>
      </c>
      <c r="AB123" s="387">
        <v>2298932.3041442204</v>
      </c>
      <c r="AC123" s="388">
        <v>2126988.710217189</v>
      </c>
      <c r="AD123" s="387">
        <v>2120872.6723353798</v>
      </c>
      <c r="AE123" s="387">
        <v>1850960.9759270288</v>
      </c>
      <c r="AF123" s="387">
        <v>2094391.8211880066</v>
      </c>
      <c r="AG123" s="387">
        <v>2015654.9003322257</v>
      </c>
      <c r="AH123" s="387">
        <v>2067098.6219640204</v>
      </c>
      <c r="AI123" s="387">
        <v>2225781.0657212632</v>
      </c>
      <c r="AJ123" s="387">
        <v>2404002.8960953564</v>
      </c>
      <c r="AK123" s="387">
        <v>2672041.7213677089</v>
      </c>
      <c r="AL123" s="387">
        <v>2923279.5294428347</v>
      </c>
      <c r="AM123" s="388">
        <v>3108181.2057607686</v>
      </c>
      <c r="AN123" s="387">
        <v>3359775.5830098731</v>
      </c>
      <c r="AO123" s="387">
        <v>3191421.6141917291</v>
      </c>
      <c r="AP123" s="387">
        <v>3017872.530206955</v>
      </c>
      <c r="AQ123" s="387">
        <v>3066598.0273387437</v>
      </c>
      <c r="AR123" s="387">
        <v>3404389.8788847174</v>
      </c>
      <c r="AS123" s="387">
        <v>3815317.759509882</v>
      </c>
      <c r="AT123" s="387">
        <v>4064990.8778942181</v>
      </c>
      <c r="AU123" s="387">
        <v>3968157.9199738693</v>
      </c>
      <c r="AV123" s="387">
        <v>3631354.6209249431</v>
      </c>
      <c r="AW123" s="388">
        <v>3203901.2104183631</v>
      </c>
      <c r="AX123" s="387">
        <v>3650851.0911231022</v>
      </c>
      <c r="AY123" s="387">
        <v>3740079.1174431639</v>
      </c>
      <c r="AZ123" s="387">
        <v>4126094.5751999998</v>
      </c>
      <c r="BA123" s="387">
        <v>3828876.2424414949</v>
      </c>
      <c r="BB123" s="387">
        <v>4048704.7970054569</v>
      </c>
      <c r="BC123" s="387">
        <v>4146889.5434849001</v>
      </c>
      <c r="BD123" s="387">
        <v>4060908.9353554789</v>
      </c>
      <c r="BE123" s="387">
        <v>4163946.6442245445</v>
      </c>
      <c r="BF123" s="387">
        <v>4348524</v>
      </c>
      <c r="BG123" s="387">
        <v>4316424.2991975881</v>
      </c>
      <c r="BH123" s="389"/>
    </row>
    <row r="124" spans="1:60" x14ac:dyDescent="0.2">
      <c r="A124" s="475">
        <v>99.970001220703125</v>
      </c>
      <c r="B124" s="387">
        <v>1372121.7825739407</v>
      </c>
      <c r="C124" s="387">
        <f t="shared" si="2"/>
        <v>1447995.1375819384</v>
      </c>
      <c r="D124" s="387">
        <v>1523868.4925899364</v>
      </c>
      <c r="E124" s="387">
        <f t="shared" si="3"/>
        <v>1597957.1909832163</v>
      </c>
      <c r="F124" s="387">
        <v>1672045.8893764962</v>
      </c>
      <c r="G124" s="387">
        <v>1598777.6916901956</v>
      </c>
      <c r="H124" s="387">
        <v>1656450.2000636805</v>
      </c>
      <c r="I124" s="388">
        <v>1517132.0038438195</v>
      </c>
      <c r="J124" s="387">
        <v>1299391.2933435789</v>
      </c>
      <c r="K124" s="387">
        <v>1404487.4245748764</v>
      </c>
      <c r="L124" s="387">
        <v>1424952.2429353781</v>
      </c>
      <c r="M124" s="387">
        <v>1430858.6372133601</v>
      </c>
      <c r="N124" s="387">
        <v>1327415.65288877</v>
      </c>
      <c r="O124" s="387">
        <v>1276422.7564597668</v>
      </c>
      <c r="P124" s="387">
        <v>1303274.2649555576</v>
      </c>
      <c r="Q124" s="387">
        <v>1374962.4099883856</v>
      </c>
      <c r="R124" s="387">
        <v>1418192.4492613154</v>
      </c>
      <c r="S124" s="388">
        <v>1562465.0280959879</v>
      </c>
      <c r="T124" s="387">
        <v>1436748.2733185478</v>
      </c>
      <c r="U124" s="387">
        <v>1492927.7401798929</v>
      </c>
      <c r="V124" s="387">
        <v>1536869.9124048462</v>
      </c>
      <c r="W124" s="387">
        <v>1575989.0187539796</v>
      </c>
      <c r="X124" s="387">
        <v>1788215.9653822582</v>
      </c>
      <c r="Y124" s="387">
        <v>1869636.275556999</v>
      </c>
      <c r="Z124" s="387">
        <v>1750237.1081111443</v>
      </c>
      <c r="AA124" s="387">
        <v>2099767.7595139928</v>
      </c>
      <c r="AB124" s="387">
        <v>2854610.9436287456</v>
      </c>
      <c r="AC124" s="388">
        <v>2645690.5657905857</v>
      </c>
      <c r="AD124" s="387">
        <v>2619898.3600526261</v>
      </c>
      <c r="AE124" s="387">
        <v>2259411.3178227753</v>
      </c>
      <c r="AF124" s="387">
        <v>2592545.6227184553</v>
      </c>
      <c r="AG124" s="387">
        <v>2481413.6983597274</v>
      </c>
      <c r="AH124" s="387">
        <v>2538068.0262850979</v>
      </c>
      <c r="AI124" s="387">
        <v>2755669.9319509305</v>
      </c>
      <c r="AJ124" s="387">
        <v>3000716.2226667972</v>
      </c>
      <c r="AK124" s="387">
        <v>3331311.9817922367</v>
      </c>
      <c r="AL124" s="387">
        <v>3651052.4420352667</v>
      </c>
      <c r="AM124" s="388">
        <v>3903491.2545006005</v>
      </c>
      <c r="AN124" s="387">
        <v>4246066.0836350843</v>
      </c>
      <c r="AO124" s="387">
        <v>3976913.8463345864</v>
      </c>
      <c r="AP124" s="387">
        <v>3766864.8547694534</v>
      </c>
      <c r="AQ124" s="387">
        <v>3831238.4332702747</v>
      </c>
      <c r="AR124" s="387">
        <v>4252600.663668979</v>
      </c>
      <c r="AS124" s="387">
        <v>4857533.390675297</v>
      </c>
      <c r="AT124" s="387">
        <v>5155702.7388709746</v>
      </c>
      <c r="AU124" s="387">
        <v>4975664.0828025481</v>
      </c>
      <c r="AV124" s="387">
        <v>4551399.9183653854</v>
      </c>
      <c r="AW124" s="388">
        <v>4011084.0299525289</v>
      </c>
      <c r="AX124" s="387">
        <v>4621289.7731818091</v>
      </c>
      <c r="AY124" s="387">
        <v>4704462.2169436226</v>
      </c>
      <c r="AZ124" s="387">
        <v>5262019.2467999998</v>
      </c>
      <c r="BA124" s="387">
        <v>4875908.9503985392</v>
      </c>
      <c r="BB124" s="387">
        <v>5122129.0884286845</v>
      </c>
      <c r="BC124" s="387">
        <v>5259272.369335318</v>
      </c>
      <c r="BD124" s="387">
        <v>5107559.1501141228</v>
      </c>
      <c r="BE124" s="387">
        <v>5194988.3431055211</v>
      </c>
      <c r="BF124" s="387">
        <v>5448361</v>
      </c>
      <c r="BG124" s="387">
        <v>5424012.2902424969</v>
      </c>
      <c r="BH124" s="389"/>
    </row>
    <row r="125" spans="1:60" x14ac:dyDescent="0.2">
      <c r="A125" s="475">
        <v>99.980003356933594</v>
      </c>
      <c r="B125" s="387">
        <v>1798885.2496464364</v>
      </c>
      <c r="C125" s="387">
        <f t="shared" si="2"/>
        <v>1909909.3413882949</v>
      </c>
      <c r="D125" s="387">
        <v>2020933.4331301537</v>
      </c>
      <c r="E125" s="387">
        <f t="shared" si="3"/>
        <v>2116027.2859256146</v>
      </c>
      <c r="F125" s="387">
        <v>2211121.1387210758</v>
      </c>
      <c r="G125" s="387">
        <v>2140042.9856612966</v>
      </c>
      <c r="H125" s="387">
        <v>2244021.391954999</v>
      </c>
      <c r="I125" s="388">
        <v>2026638.8832692697</v>
      </c>
      <c r="J125" s="387">
        <v>1717089.6544520219</v>
      </c>
      <c r="K125" s="387">
        <v>1836314.3721429876</v>
      </c>
      <c r="L125" s="387">
        <v>1890957.8409638556</v>
      </c>
      <c r="M125" s="387">
        <v>1874505.3296360918</v>
      </c>
      <c r="N125" s="387">
        <v>1721994.6780484077</v>
      </c>
      <c r="O125" s="387">
        <v>1651277.3307821935</v>
      </c>
      <c r="P125" s="387">
        <v>1729564.6920669794</v>
      </c>
      <c r="Q125" s="387">
        <v>1816090.081300813</v>
      </c>
      <c r="R125" s="387">
        <v>1863877.2495374044</v>
      </c>
      <c r="S125" s="388">
        <v>2073676.6007926597</v>
      </c>
      <c r="T125" s="387">
        <v>1906195.2863265967</v>
      </c>
      <c r="U125" s="387">
        <v>2020726.6022998975</v>
      </c>
      <c r="V125" s="387">
        <v>2040067.6750294843</v>
      </c>
      <c r="W125" s="387">
        <v>2140200.1893884926</v>
      </c>
      <c r="X125" s="387">
        <v>2496489.0268084854</v>
      </c>
      <c r="Y125" s="387">
        <v>2712483.722818817</v>
      </c>
      <c r="Z125" s="387">
        <v>2418942.8058530558</v>
      </c>
      <c r="AA125" s="387">
        <v>2909161.6192943407</v>
      </c>
      <c r="AB125" s="387">
        <v>3987197.9122214005</v>
      </c>
      <c r="AC125" s="388">
        <v>3722962.5789740556</v>
      </c>
      <c r="AD125" s="387">
        <v>3613383.2920767954</v>
      </c>
      <c r="AE125" s="387">
        <v>3097802.5324420901</v>
      </c>
      <c r="AF125" s="387">
        <v>3672466.749324128</v>
      </c>
      <c r="AG125" s="387">
        <v>3491853.7364241765</v>
      </c>
      <c r="AH125" s="387">
        <v>3535622.7370469724</v>
      </c>
      <c r="AI125" s="387">
        <v>3804447.3492995161</v>
      </c>
      <c r="AJ125" s="387">
        <v>4233751.8859385271</v>
      </c>
      <c r="AK125" s="387">
        <v>4733975.2601501076</v>
      </c>
      <c r="AL125" s="387">
        <v>5164888.7761721611</v>
      </c>
      <c r="AM125" s="388">
        <v>5516592.0640085349</v>
      </c>
      <c r="AN125" s="387">
        <v>6115914.4048115248</v>
      </c>
      <c r="AO125" s="387">
        <v>5625765.495770677</v>
      </c>
      <c r="AP125" s="387">
        <v>5308559.1426592106</v>
      </c>
      <c r="AQ125" s="387">
        <v>5466995.5068651969</v>
      </c>
      <c r="AR125" s="387">
        <v>6112480.1506961593</v>
      </c>
      <c r="AS125" s="387">
        <v>7138784.5613397481</v>
      </c>
      <c r="AT125" s="387">
        <v>7398319.3782748887</v>
      </c>
      <c r="AU125" s="387">
        <v>7099015.5809243843</v>
      </c>
      <c r="AV125" s="387">
        <v>6554637.0210573524</v>
      </c>
      <c r="AW125" s="388">
        <v>5712983.4782677656</v>
      </c>
      <c r="AX125" s="387">
        <v>6796294.7311514355</v>
      </c>
      <c r="AY125" s="387">
        <v>6788672.1829952076</v>
      </c>
      <c r="AZ125" s="387">
        <v>7567180.6871499997</v>
      </c>
      <c r="BA125" s="387">
        <v>7062313.3103306098</v>
      </c>
      <c r="BB125" s="387">
        <v>7406976.6521085203</v>
      </c>
      <c r="BC125" s="387">
        <v>7576722.3112091003</v>
      </c>
      <c r="BD125" s="387">
        <v>7394144.6189613864</v>
      </c>
      <c r="BE125" s="387">
        <v>7527618.9847405907</v>
      </c>
      <c r="BF125" s="387">
        <v>7813314</v>
      </c>
      <c r="BG125" s="387">
        <v>7630766.9808041854</v>
      </c>
      <c r="BH125" s="389"/>
    </row>
    <row r="126" spans="1:60" x14ac:dyDescent="0.2">
      <c r="A126" s="477">
        <v>99.989997863769531</v>
      </c>
      <c r="B126" s="393">
        <v>2241729.5997048514</v>
      </c>
      <c r="C126" s="393">
        <f t="shared" si="2"/>
        <v>2390095.2030734126</v>
      </c>
      <c r="D126" s="393">
        <v>2538460.8064419739</v>
      </c>
      <c r="E126" s="393">
        <f t="shared" si="3"/>
        <v>2685487.9130522879</v>
      </c>
      <c r="F126" s="393">
        <v>2832515.0196626014</v>
      </c>
      <c r="G126" s="393">
        <v>2678854.3129601949</v>
      </c>
      <c r="H126" s="393">
        <v>2852533.5844300571</v>
      </c>
      <c r="I126" s="394">
        <v>2545746.5160327735</v>
      </c>
      <c r="J126" s="393">
        <v>2147065.9045720873</v>
      </c>
      <c r="K126" s="393">
        <v>2329262.8131285426</v>
      </c>
      <c r="L126" s="393">
        <v>2369887.4052573936</v>
      </c>
      <c r="M126" s="393">
        <v>2316402.6991940844</v>
      </c>
      <c r="N126" s="393">
        <v>2117522.8317974997</v>
      </c>
      <c r="O126" s="393">
        <v>2077267.7132776293</v>
      </c>
      <c r="P126" s="393">
        <v>2160167.6041146507</v>
      </c>
      <c r="Q126" s="393">
        <v>2294239.5702671311</v>
      </c>
      <c r="R126" s="393">
        <v>2333777.5049196701</v>
      </c>
      <c r="S126" s="394">
        <v>2582120.6562516969</v>
      </c>
      <c r="T126" s="393">
        <v>2433809.8878616462</v>
      </c>
      <c r="U126" s="393">
        <v>2573391.0231128312</v>
      </c>
      <c r="V126" s="393">
        <v>2574852.5244987672</v>
      </c>
      <c r="W126" s="393">
        <v>2775287.1617402374</v>
      </c>
      <c r="X126" s="393">
        <v>3229696.0657163756</v>
      </c>
      <c r="Y126" s="393">
        <v>3732238.358619635</v>
      </c>
      <c r="Z126" s="393">
        <v>3147357.2224198622</v>
      </c>
      <c r="AA126" s="393">
        <v>3823495.5494946544</v>
      </c>
      <c r="AB126" s="393">
        <v>5153313.0416182531</v>
      </c>
      <c r="AC126" s="394">
        <v>4859831.0171554126</v>
      </c>
      <c r="AD126" s="393">
        <v>4726011.5385115156</v>
      </c>
      <c r="AE126" s="393">
        <v>4024866.9353979249</v>
      </c>
      <c r="AF126" s="393">
        <v>4792972.5938965334</v>
      </c>
      <c r="AG126" s="393">
        <v>4628406.2401859267</v>
      </c>
      <c r="AH126" s="393">
        <v>4603342.7258215006</v>
      </c>
      <c r="AI126" s="393">
        <v>4924782.9954443546</v>
      </c>
      <c r="AJ126" s="393">
        <v>5572258.6117600976</v>
      </c>
      <c r="AK126" s="393">
        <v>6282943.3495012419</v>
      </c>
      <c r="AL126" s="393">
        <v>6793223.0379343973</v>
      </c>
      <c r="AM126" s="394">
        <v>7257822.4401920261</v>
      </c>
      <c r="AN126" s="393">
        <v>8091378.6269440176</v>
      </c>
      <c r="AO126" s="393">
        <v>7450808.4351503756</v>
      </c>
      <c r="AP126" s="393">
        <v>7064954.8995181862</v>
      </c>
      <c r="AQ126" s="393">
        <v>7211644.3616891429</v>
      </c>
      <c r="AR126" s="393">
        <v>8056205.4767986117</v>
      </c>
      <c r="AS126" s="393">
        <v>9518281.3936289269</v>
      </c>
      <c r="AT126" s="393">
        <v>9972011.2769828476</v>
      </c>
      <c r="AU126" s="393">
        <v>9468832.5731939692</v>
      </c>
      <c r="AV126" s="393">
        <v>8860063.2882892508</v>
      </c>
      <c r="AW126" s="394">
        <v>7693571.8199887937</v>
      </c>
      <c r="AX126" s="393">
        <v>9265263.8277327567</v>
      </c>
      <c r="AY126" s="393">
        <v>8811853.1235090215</v>
      </c>
      <c r="AZ126" s="393">
        <v>10253304.150799999</v>
      </c>
      <c r="BA126" s="393">
        <v>9541345.3283041455</v>
      </c>
      <c r="BB126" s="393">
        <v>9804110.3815487549</v>
      </c>
      <c r="BC126" s="393">
        <v>10093111.89501966</v>
      </c>
      <c r="BD126" s="393">
        <v>9838709.3464810513</v>
      </c>
      <c r="BE126" s="393">
        <v>10227291.903588274</v>
      </c>
      <c r="BF126" s="393">
        <v>10281511</v>
      </c>
      <c r="BG126" s="393">
        <v>9943726.6258811019</v>
      </c>
      <c r="BH126" s="395"/>
    </row>
    <row r="127" spans="1:60" x14ac:dyDescent="0.2">
      <c r="A127" s="475">
        <v>99.990997314453125</v>
      </c>
      <c r="B127" s="387">
        <v>2377722.0838713641</v>
      </c>
      <c r="C127" s="387">
        <f t="shared" si="2"/>
        <v>2527974.9574669357</v>
      </c>
      <c r="D127" s="387">
        <v>2678227.8310625069</v>
      </c>
      <c r="E127" s="387">
        <f t="shared" si="3"/>
        <v>2875293.6423920766</v>
      </c>
      <c r="F127" s="387">
        <v>3072359.4537216462</v>
      </c>
      <c r="G127" s="387">
        <v>2836282.4098986881</v>
      </c>
      <c r="H127" s="387">
        <v>3050135.2417215025</v>
      </c>
      <c r="I127" s="388">
        <v>2721670.6529435567</v>
      </c>
      <c r="J127" s="387">
        <v>2265800.0631543561</v>
      </c>
      <c r="K127" s="387">
        <v>2476980.6872828668</v>
      </c>
      <c r="L127" s="387">
        <v>2507215.4705366925</v>
      </c>
      <c r="M127" s="387">
        <v>2477971.0796776339</v>
      </c>
      <c r="N127" s="387">
        <v>2251900.7964669447</v>
      </c>
      <c r="O127" s="387">
        <v>2205714.1407456817</v>
      </c>
      <c r="P127" s="387">
        <v>2279803.0929791271</v>
      </c>
      <c r="Q127" s="387">
        <v>2443808.6875725901</v>
      </c>
      <c r="R127" s="387">
        <v>2479916.4745792584</v>
      </c>
      <c r="S127" s="388">
        <v>2751080.5917802271</v>
      </c>
      <c r="T127" s="387">
        <v>2591498.0671085748</v>
      </c>
      <c r="U127" s="387">
        <v>2728383.1426619603</v>
      </c>
      <c r="V127" s="387">
        <v>2744075.0017154501</v>
      </c>
      <c r="W127" s="387">
        <v>2975208.5025573606</v>
      </c>
      <c r="X127" s="387">
        <v>3439418.837211601</v>
      </c>
      <c r="Z127" s="387">
        <v>3387347.803887058</v>
      </c>
      <c r="AA127" s="387">
        <v>4037572.6462217681</v>
      </c>
      <c r="AB127" s="387">
        <v>5515286.8582092179</v>
      </c>
      <c r="AC127" s="388">
        <v>5170835.9883376993</v>
      </c>
      <c r="AD127" s="387">
        <v>5055884.4267127961</v>
      </c>
      <c r="AE127" s="387">
        <v>4293512.4647368584</v>
      </c>
      <c r="AF127" s="387">
        <v>5153592.304684516</v>
      </c>
      <c r="AG127" s="387">
        <v>4908584.6238994086</v>
      </c>
      <c r="AH127" s="387">
        <v>4919122.0183252189</v>
      </c>
      <c r="AI127" s="387">
        <v>5290374.5355097614</v>
      </c>
      <c r="AJ127" s="387">
        <v>5957223.6491836766</v>
      </c>
      <c r="AK127" s="387">
        <v>6733115.5075396877</v>
      </c>
      <c r="AL127" s="387">
        <v>7291474.8203499559</v>
      </c>
      <c r="AM127" s="388">
        <v>7746881.7373649832</v>
      </c>
      <c r="AN127" s="387">
        <v>8660658.321371818</v>
      </c>
      <c r="AO127" s="387">
        <v>8000948.2753759399</v>
      </c>
      <c r="AP127" s="387">
        <v>7577029.9162443513</v>
      </c>
      <c r="AQ127" s="387">
        <v>7746607.5442118747</v>
      </c>
      <c r="AR127" s="387">
        <v>8704618.5648522135</v>
      </c>
      <c r="AS127" s="387">
        <v>10243932.784834955</v>
      </c>
      <c r="AT127" s="387">
        <v>10852533.69860943</v>
      </c>
      <c r="AU127" s="387">
        <v>10170732.092601666</v>
      </c>
      <c r="AV127" s="387">
        <v>9561053.4497431908</v>
      </c>
      <c r="AW127" s="388">
        <v>8231095.3942040326</v>
      </c>
      <c r="AX127" s="387">
        <v>10095829.190068958</v>
      </c>
      <c r="AY127" s="387">
        <v>9464564.6578142513</v>
      </c>
      <c r="AZ127" s="387">
        <v>11165208.542849999</v>
      </c>
      <c r="BA127" s="387">
        <v>10257080.651160279</v>
      </c>
      <c r="BB127" s="387">
        <v>10603826.259761671</v>
      </c>
      <c r="BC127" s="387">
        <v>10800023.427012941</v>
      </c>
      <c r="BD127" s="387">
        <v>10617641.825778583</v>
      </c>
      <c r="BE127" s="387">
        <v>11148920.571580505</v>
      </c>
      <c r="BF127" s="387">
        <v>11111016</v>
      </c>
      <c r="BG127" s="387">
        <v>10711313.937092699</v>
      </c>
      <c r="BH127" s="389"/>
    </row>
    <row r="128" spans="1:60" x14ac:dyDescent="0.2">
      <c r="A128" s="475">
        <v>99.991996765136719</v>
      </c>
      <c r="B128" s="387">
        <v>2553037.7780852239</v>
      </c>
      <c r="C128" s="387">
        <f t="shared" si="2"/>
        <v>2708392.5220652004</v>
      </c>
      <c r="D128" s="387">
        <v>2863747.2660451769</v>
      </c>
      <c r="E128" s="387">
        <f t="shared" si="3"/>
        <v>3099691.1716353777</v>
      </c>
      <c r="F128" s="387">
        <v>3335635.0772255785</v>
      </c>
      <c r="G128" s="387">
        <v>3037065.9630183247</v>
      </c>
      <c r="H128" s="387">
        <v>3268336.8218000424</v>
      </c>
      <c r="I128" s="388">
        <v>2923219.2173275338</v>
      </c>
      <c r="J128" s="387">
        <v>2420500.4002977619</v>
      </c>
      <c r="K128" s="387">
        <v>2639231.7592338631</v>
      </c>
      <c r="L128" s="387">
        <v>2700035.9980284777</v>
      </c>
      <c r="M128" s="387">
        <v>2671377.136299435</v>
      </c>
      <c r="N128" s="387">
        <v>2413019.6117080259</v>
      </c>
      <c r="O128" s="387">
        <v>2379733.0618943968</v>
      </c>
      <c r="P128" s="387">
        <v>2451893.007257232</v>
      </c>
      <c r="Q128" s="387">
        <v>2626834.1463414636</v>
      </c>
      <c r="R128" s="387">
        <v>2674899.70966605</v>
      </c>
      <c r="S128" s="388">
        <v>2967088.3203485534</v>
      </c>
      <c r="T128" s="387">
        <v>2783549.9698472428</v>
      </c>
      <c r="U128" s="387">
        <v>2904821.6173289306</v>
      </c>
      <c r="V128" s="387">
        <v>2960040.094242522</v>
      </c>
      <c r="W128" s="387">
        <v>3191336.7903580302</v>
      </c>
      <c r="X128" s="387">
        <v>3680510.0903501315</v>
      </c>
      <c r="Y128" s="387">
        <v>4101497.4678029572</v>
      </c>
      <c r="Z128" s="387">
        <v>3660862.1637207908</v>
      </c>
      <c r="AA128" s="387">
        <v>4260987.7676323568</v>
      </c>
      <c r="AB128" s="387">
        <v>5927326.6116509987</v>
      </c>
      <c r="AC128" s="388">
        <v>5554229.8538832078</v>
      </c>
      <c r="AD128" s="387">
        <v>5486670.8544488838</v>
      </c>
      <c r="AE128" s="387">
        <v>4633618.2641130928</v>
      </c>
      <c r="AF128" s="387">
        <v>5557164.6548853684</v>
      </c>
      <c r="AG128" s="387">
        <v>5320437.4376890184</v>
      </c>
      <c r="AH128" s="387">
        <v>5304497.9256932102</v>
      </c>
      <c r="AI128" s="387">
        <v>5711751.0140953688</v>
      </c>
      <c r="AJ128" s="387">
        <v>6404754.768323563</v>
      </c>
      <c r="AK128" s="387">
        <v>7250721.4994991841</v>
      </c>
      <c r="AL128" s="387">
        <v>7897265.3880115934</v>
      </c>
      <c r="AM128" s="388">
        <v>8401683.2721696235</v>
      </c>
      <c r="AN128" s="387">
        <v>9355339.938325474</v>
      </c>
      <c r="AO128" s="387">
        <v>8689564.6428571437</v>
      </c>
      <c r="AP128" s="387">
        <v>8208332.6552163158</v>
      </c>
      <c r="AQ128" s="387">
        <v>8419373.0033563171</v>
      </c>
      <c r="AR128" s="387">
        <v>9449986.8790985551</v>
      </c>
      <c r="AS128" s="387">
        <v>11144239.294416947</v>
      </c>
      <c r="AT128" s="387">
        <v>11657939.987124367</v>
      </c>
      <c r="AU128" s="387">
        <v>11078017.915074311</v>
      </c>
      <c r="AV128" s="387">
        <v>10444165.541490031</v>
      </c>
      <c r="AW128" s="388">
        <v>8949462.6560798455</v>
      </c>
      <c r="AX128" s="387">
        <v>11088055.263275767</v>
      </c>
      <c r="AY128" s="387">
        <v>10290479.280201854</v>
      </c>
      <c r="AZ128" s="387">
        <v>12221283.2499</v>
      </c>
      <c r="BA128" s="387">
        <v>11066934.536967959</v>
      </c>
      <c r="BB128" s="387">
        <v>11581468.792589806</v>
      </c>
      <c r="BC128" s="387">
        <v>11843035.292874049</v>
      </c>
      <c r="BD128" s="387">
        <v>11569869.458057458</v>
      </c>
      <c r="BE128" s="387">
        <v>12211586.512300009</v>
      </c>
      <c r="BF128" s="387">
        <v>12104175</v>
      </c>
      <c r="BG128" s="387">
        <v>11652628.827680986</v>
      </c>
      <c r="BH128" s="389"/>
    </row>
    <row r="129" spans="1:60" x14ac:dyDescent="0.2">
      <c r="A129" s="475">
        <v>99.992996215820312</v>
      </c>
      <c r="B129" s="387">
        <v>2770109.256594724</v>
      </c>
      <c r="C129" s="387">
        <f t="shared" si="2"/>
        <v>2936381.8514657617</v>
      </c>
      <c r="D129" s="387">
        <v>3102654.4463367988</v>
      </c>
      <c r="E129" s="387">
        <f t="shared" si="3"/>
        <v>3382256.7871715911</v>
      </c>
      <c r="F129" s="387">
        <v>3661859.1280063833</v>
      </c>
      <c r="G129" s="387">
        <v>3269499.5512926979</v>
      </c>
      <c r="H129" s="387">
        <v>3539864.151188707</v>
      </c>
      <c r="I129" s="388">
        <v>3181346.6520837545</v>
      </c>
      <c r="J129" s="387">
        <v>2603412.7398905004</v>
      </c>
      <c r="K129" s="387">
        <v>2845371.1636039494</v>
      </c>
      <c r="L129" s="387">
        <v>2906649.5338444691</v>
      </c>
      <c r="M129" s="387">
        <v>2894176.4205300766</v>
      </c>
      <c r="N129" s="387">
        <v>2605230.8626161437</v>
      </c>
      <c r="O129" s="387">
        <v>2586295.4276084821</v>
      </c>
      <c r="P129" s="387">
        <v>2660153.9350510999</v>
      </c>
      <c r="Q129" s="387">
        <v>2846102.2357723578</v>
      </c>
      <c r="R129" s="387">
        <v>2913460.9996475461</v>
      </c>
      <c r="S129" s="388">
        <v>3243199.3037081277</v>
      </c>
      <c r="T129" s="387">
        <v>3021588.6201998554</v>
      </c>
      <c r="U129" s="387">
        <v>3148554.0557895931</v>
      </c>
      <c r="V129" s="387">
        <v>3229843.1937386086</v>
      </c>
      <c r="W129" s="387">
        <v>3459060.9864839879</v>
      </c>
      <c r="X129" s="387">
        <v>4008873.5509380992</v>
      </c>
      <c r="Y129" s="387">
        <v>4552685.227194557</v>
      </c>
      <c r="Z129" s="387">
        <v>4014724.0381590771</v>
      </c>
      <c r="AA129" s="387">
        <v>4632551.7928813808</v>
      </c>
      <c r="AB129" s="387">
        <v>6437317.1330234855</v>
      </c>
      <c r="AC129" s="388">
        <v>5997001.0054931128</v>
      </c>
      <c r="AD129" s="387">
        <v>5961228.1812201533</v>
      </c>
      <c r="AE129" s="387">
        <v>5056344.6819264647</v>
      </c>
      <c r="AF129" s="387">
        <v>6092150.7213117247</v>
      </c>
      <c r="AG129" s="387">
        <v>5800035.935148905</v>
      </c>
      <c r="AH129" s="387">
        <v>5741240.9167711465</v>
      </c>
      <c r="AI129" s="387">
        <v>6197923.4791425681</v>
      </c>
      <c r="AJ129" s="387">
        <v>7014314.0089396881</v>
      </c>
      <c r="AK129" s="387">
        <v>7883153.5501708267</v>
      </c>
      <c r="AL129" s="387">
        <v>8587623.7180042807</v>
      </c>
      <c r="AM129" s="388">
        <v>9232166.2590345386</v>
      </c>
      <c r="AN129" s="387">
        <v>10246917.584924584</v>
      </c>
      <c r="AO129" s="387">
        <v>9555685.4276315793</v>
      </c>
      <c r="AP129" s="387">
        <v>9058998.3024814632</v>
      </c>
      <c r="AQ129" s="387">
        <v>9308340.9822420198</v>
      </c>
      <c r="AR129" s="387">
        <v>10465936.734876923</v>
      </c>
      <c r="AS129" s="387">
        <v>12201379.336817695</v>
      </c>
      <c r="AT129" s="387">
        <v>12352506.46149626</v>
      </c>
      <c r="AU129" s="387">
        <v>12343988.648483859</v>
      </c>
      <c r="AV129" s="387">
        <v>11482590.6852716</v>
      </c>
      <c r="AW129" s="388">
        <v>9839467.0434433259</v>
      </c>
      <c r="AX129" s="387">
        <v>12383218.994500116</v>
      </c>
      <c r="AY129" s="387">
        <v>11424435.652360076</v>
      </c>
      <c r="AZ129" s="387">
        <v>13504546.437349999</v>
      </c>
      <c r="BA129" s="387">
        <v>12189578.206082141</v>
      </c>
      <c r="BB129" s="387">
        <v>12759727.266346579</v>
      </c>
      <c r="BC129" s="387">
        <v>13043100.651414499</v>
      </c>
      <c r="BD129" s="387">
        <v>12668931.720851488</v>
      </c>
      <c r="BE129" s="387">
        <v>13517754.400952557</v>
      </c>
      <c r="BF129" s="387">
        <v>13362123</v>
      </c>
      <c r="BG129" s="387">
        <v>12709616.362104891</v>
      </c>
      <c r="BH129" s="389"/>
    </row>
    <row r="130" spans="1:60" x14ac:dyDescent="0.2">
      <c r="A130" s="475">
        <v>99.994003295898438</v>
      </c>
      <c r="B130" s="387">
        <v>3026503.9451515707</v>
      </c>
      <c r="C130" s="387">
        <f t="shared" si="2"/>
        <v>3231093.0701914178</v>
      </c>
      <c r="D130" s="387">
        <v>3435682.1952312649</v>
      </c>
      <c r="E130" s="387">
        <f t="shared" si="3"/>
        <v>3689910.4206807185</v>
      </c>
      <c r="F130" s="387">
        <v>3944138.6461301721</v>
      </c>
      <c r="G130" s="387">
        <v>3574214.7278968059</v>
      </c>
      <c r="H130" s="387">
        <v>3832679.4396094247</v>
      </c>
      <c r="I130" s="388">
        <v>3500985.0429900871</v>
      </c>
      <c r="J130" s="387">
        <v>2864292.6018153876</v>
      </c>
      <c r="K130" s="387">
        <v>3129252.2851526784</v>
      </c>
      <c r="L130" s="387">
        <v>3157278.3507119389</v>
      </c>
      <c r="M130" s="387">
        <v>3145208.8551013628</v>
      </c>
      <c r="N130" s="387">
        <v>2843775.6899782056</v>
      </c>
      <c r="O130" s="387">
        <v>2871495.0491504003</v>
      </c>
      <c r="P130" s="387">
        <v>2929970.1439794931</v>
      </c>
      <c r="Q130" s="387">
        <v>3133472.6596980258</v>
      </c>
      <c r="R130" s="387">
        <v>3184358.3845860139</v>
      </c>
      <c r="S130" s="388">
        <v>3582542.039605842</v>
      </c>
      <c r="T130" s="387">
        <v>3342783.3944279701</v>
      </c>
      <c r="U130" s="387">
        <v>3450824.2688147556</v>
      </c>
      <c r="V130" s="387">
        <v>3591411.1408813125</v>
      </c>
      <c r="W130" s="387">
        <v>3821978.233572294</v>
      </c>
      <c r="X130" s="387">
        <v>4440997.4989620605</v>
      </c>
      <c r="Y130" s="387">
        <v>4829254.7691749139</v>
      </c>
      <c r="Z130" s="387">
        <v>4471910.6087103048</v>
      </c>
      <c r="AA130" s="387">
        <v>5106100.2288648887</v>
      </c>
      <c r="AB130" s="387">
        <v>7097218.6827048343</v>
      </c>
      <c r="AC130" s="388">
        <v>6608975.5084931972</v>
      </c>
      <c r="AD130" s="387">
        <v>6612125.4610499302</v>
      </c>
      <c r="AE130" s="387">
        <v>5575663.8630379587</v>
      </c>
      <c r="AF130" s="387">
        <v>6814458.1617815513</v>
      </c>
      <c r="AG130" s="387">
        <v>6484020.5270175645</v>
      </c>
      <c r="AH130" s="387">
        <v>6339684.5665072752</v>
      </c>
      <c r="AI130" s="387">
        <v>6842165.9304085802</v>
      </c>
      <c r="AJ130" s="387">
        <v>7816613.1206368301</v>
      </c>
      <c r="AK130" s="387">
        <v>8787169.8551748749</v>
      </c>
      <c r="AL130" s="387">
        <v>9549322.5662260633</v>
      </c>
      <c r="AM130" s="388">
        <v>10227031.971596213</v>
      </c>
      <c r="AN130" s="387">
        <v>11394952.844192043</v>
      </c>
      <c r="AO130" s="387">
        <v>10634002.243890977</v>
      </c>
      <c r="AP130" s="387">
        <v>10033003.97439898</v>
      </c>
      <c r="AQ130" s="387">
        <v>10474229.472081527</v>
      </c>
      <c r="AR130" s="387">
        <v>11719590.66343138</v>
      </c>
      <c r="AS130" s="387">
        <v>13433257.602771336</v>
      </c>
      <c r="AT130" s="387">
        <v>13670875.677818084</v>
      </c>
      <c r="AU130" s="387">
        <v>13684520.158800153</v>
      </c>
      <c r="AV130" s="387">
        <v>12980186.500710098</v>
      </c>
      <c r="AW130" s="388">
        <v>11189098.912806742</v>
      </c>
      <c r="AX130" s="387">
        <v>13955875.019478763</v>
      </c>
      <c r="AY130" s="387">
        <v>12993833.178407583</v>
      </c>
      <c r="AZ130" s="387">
        <v>15070295.89835</v>
      </c>
      <c r="BA130" s="387">
        <v>13643923.91692516</v>
      </c>
      <c r="BB130" s="387">
        <v>14407421.165760398</v>
      </c>
      <c r="BC130" s="387">
        <v>14629445.743328368</v>
      </c>
      <c r="BD130" s="387">
        <v>14193446.408428121</v>
      </c>
      <c r="BE130" s="387">
        <v>15114882.121751595</v>
      </c>
      <c r="BF130" s="387">
        <v>14709184</v>
      </c>
      <c r="BG130" s="387">
        <v>14070560.348184599</v>
      </c>
      <c r="BH130" s="389"/>
    </row>
    <row r="131" spans="1:60" x14ac:dyDescent="0.2">
      <c r="A131" s="475">
        <v>99.995002746582031</v>
      </c>
      <c r="B131" s="387">
        <v>3350574.6209186492</v>
      </c>
      <c r="C131" s="387">
        <f t="shared" si="2"/>
        <v>3617794.6622580574</v>
      </c>
      <c r="D131" s="387">
        <v>3885014.7035974655</v>
      </c>
      <c r="E131" s="387">
        <f t="shared" si="3"/>
        <v>4119517.4786082623</v>
      </c>
      <c r="F131" s="387">
        <v>4354020.253619059</v>
      </c>
      <c r="G131" s="387">
        <v>3943634.8707302222</v>
      </c>
      <c r="H131" s="387">
        <v>4226212.6491190828</v>
      </c>
      <c r="I131" s="388">
        <v>3926977.1381246205</v>
      </c>
      <c r="J131" s="387">
        <v>3250654.9375660359</v>
      </c>
      <c r="K131" s="387">
        <v>3504886.5651855911</v>
      </c>
      <c r="L131" s="387">
        <v>3536913.7910186201</v>
      </c>
      <c r="M131" s="387">
        <v>3479564.2998089069</v>
      </c>
      <c r="N131" s="387">
        <v>3162585.4408672047</v>
      </c>
      <c r="O131" s="387">
        <v>3228251.3444389831</v>
      </c>
      <c r="P131" s="387">
        <v>3271538.1339258961</v>
      </c>
      <c r="Q131" s="387">
        <v>3507569.3786295005</v>
      </c>
      <c r="R131" s="387">
        <v>3555912.6464886777</v>
      </c>
      <c r="S131" s="388">
        <v>4014187.491720506</v>
      </c>
      <c r="T131" s="387">
        <v>3765915.0449799397</v>
      </c>
      <c r="U131" s="387">
        <v>3839253.3651371966</v>
      </c>
      <c r="V131" s="387">
        <v>4036517.463493085</v>
      </c>
      <c r="W131" s="387">
        <v>4278636.2799129058</v>
      </c>
      <c r="X131" s="387">
        <v>5014735.3096024198</v>
      </c>
      <c r="Y131" s="387">
        <v>4861850.9038101416</v>
      </c>
      <c r="Z131" s="387">
        <v>5098956.937631066</v>
      </c>
      <c r="AA131" s="387">
        <v>5716518.7551537929</v>
      </c>
      <c r="AB131" s="387">
        <v>7966851.6956269145</v>
      </c>
      <c r="AC131" s="388">
        <v>7392344.7522183722</v>
      </c>
      <c r="AD131" s="387">
        <v>7485370.9162524771</v>
      </c>
      <c r="AE131" s="387">
        <v>6219754.5582703818</v>
      </c>
      <c r="AF131" s="387">
        <v>7752947.1825693808</v>
      </c>
      <c r="AG131" s="387">
        <v>7368676.6333447546</v>
      </c>
      <c r="AH131" s="387">
        <v>7187751.9521386717</v>
      </c>
      <c r="AI131" s="387">
        <v>7673866.3482712824</v>
      </c>
      <c r="AJ131" s="387">
        <v>8925271.6241133753</v>
      </c>
      <c r="AK131" s="387">
        <v>10051375.583348198</v>
      </c>
      <c r="AL131" s="387">
        <v>10893870.295579514</v>
      </c>
      <c r="AM131" s="388">
        <v>11655351.465462063</v>
      </c>
      <c r="AN131" s="387">
        <v>12911022.827259228</v>
      </c>
      <c r="AO131" s="387">
        <v>12166413.416353384</v>
      </c>
      <c r="AP131" s="387">
        <v>11316746.382405072</v>
      </c>
      <c r="AQ131" s="387">
        <v>12009077.069079146</v>
      </c>
      <c r="AR131" s="387">
        <v>13408589.987110339</v>
      </c>
      <c r="AS131" s="387">
        <v>15425982.941631189</v>
      </c>
      <c r="AT131" s="387">
        <v>15571119.178590622</v>
      </c>
      <c r="AU131" s="387">
        <v>15536740.791278785</v>
      </c>
      <c r="AV131" s="387">
        <v>14951602.260088202</v>
      </c>
      <c r="AW131" s="388">
        <v>13107346.714102957</v>
      </c>
      <c r="AX131" s="387">
        <v>16357094.852555158</v>
      </c>
      <c r="AY131" s="387">
        <v>15032365.990009174</v>
      </c>
      <c r="AZ131" s="387">
        <v>17263619.516249999</v>
      </c>
      <c r="BA131" s="387">
        <v>15619324.864486806</v>
      </c>
      <c r="BB131" s="387">
        <v>16464240.173347987</v>
      </c>
      <c r="BC131" s="387">
        <v>16770319.578942845</v>
      </c>
      <c r="BD131" s="387">
        <v>16389080.298275895</v>
      </c>
      <c r="BE131" s="387">
        <v>17168629.542356424</v>
      </c>
      <c r="BF131" s="387">
        <v>16542105</v>
      </c>
      <c r="BG131" s="387">
        <v>16114389.42869176</v>
      </c>
      <c r="BH131" s="389"/>
    </row>
    <row r="132" spans="1:60" x14ac:dyDescent="0.2">
      <c r="A132" s="475">
        <v>99.996002197265625</v>
      </c>
      <c r="B132" s="387">
        <v>3832967.0408288748</v>
      </c>
      <c r="C132" s="387">
        <f t="shared" si="2"/>
        <v>4126158.062813146</v>
      </c>
      <c r="D132" s="387">
        <v>4419349.0847974177</v>
      </c>
      <c r="E132" s="387">
        <f t="shared" si="3"/>
        <v>4715864.4603287214</v>
      </c>
      <c r="F132" s="387">
        <v>5012379.8358600251</v>
      </c>
      <c r="G132" s="387">
        <v>4519544.0391961467</v>
      </c>
      <c r="H132" s="387">
        <v>4855230.6739545744</v>
      </c>
      <c r="I132" s="388">
        <v>4457288.4521039855</v>
      </c>
      <c r="J132" s="387">
        <v>3713515.9194601863</v>
      </c>
      <c r="K132" s="387">
        <v>3965779.9083470465</v>
      </c>
      <c r="L132" s="387">
        <v>4057824.3982475358</v>
      </c>
      <c r="M132" s="387">
        <v>3966497.5261714859</v>
      </c>
      <c r="N132" s="387">
        <v>3609133.4934806717</v>
      </c>
      <c r="O132" s="387">
        <v>3705249.1509268358</v>
      </c>
      <c r="P132" s="387">
        <v>3743067.2289357167</v>
      </c>
      <c r="Q132" s="387">
        <v>4017331.5969802556</v>
      </c>
      <c r="R132" s="387">
        <v>4108373.2828149325</v>
      </c>
      <c r="S132" s="388">
        <v>4671328.443455128</v>
      </c>
      <c r="T132" s="387">
        <v>4385906.3162550777</v>
      </c>
      <c r="U132" s="387">
        <v>4451661.7445064327</v>
      </c>
      <c r="V132" s="387">
        <v>4667565.344269326</v>
      </c>
      <c r="W132" s="387">
        <v>4919252.279543167</v>
      </c>
      <c r="X132" s="387">
        <v>5769769.7114529172</v>
      </c>
      <c r="Y132" s="387">
        <v>5617482.4104788462</v>
      </c>
      <c r="Z132" s="387">
        <v>5881984.1765278606</v>
      </c>
      <c r="AA132" s="387">
        <v>6550510.0919473125</v>
      </c>
      <c r="AB132" s="387">
        <v>9289643.5732016489</v>
      </c>
      <c r="AC132" s="388">
        <v>8643375.2098368965</v>
      </c>
      <c r="AD132" s="387">
        <v>8694871.8407887463</v>
      </c>
      <c r="AE132" s="387">
        <v>7195355.8825972481</v>
      </c>
      <c r="AF132" s="387">
        <v>9101206.7868216448</v>
      </c>
      <c r="AG132" s="387">
        <v>8644629.8934791349</v>
      </c>
      <c r="AH132" s="387">
        <v>8505879.2041577995</v>
      </c>
      <c r="AI132" s="387">
        <v>8949048.323336618</v>
      </c>
      <c r="AJ132" s="387">
        <v>10429890.00237832</v>
      </c>
      <c r="AK132" s="387">
        <v>11650833.140324639</v>
      </c>
      <c r="AL132" s="387">
        <v>12817104.406403208</v>
      </c>
      <c r="AM132" s="388">
        <v>13753399.048539806</v>
      </c>
      <c r="AN132" s="387">
        <v>15190488.560840908</v>
      </c>
      <c r="AO132" s="387">
        <v>14403316.708176691</v>
      </c>
      <c r="AP132" s="387">
        <v>13406388.021569263</v>
      </c>
      <c r="AQ132" s="387">
        <v>14200538.874473667</v>
      </c>
      <c r="AR132" s="387">
        <v>15719134.605944686</v>
      </c>
      <c r="AS132" s="387">
        <v>17784203.570085265</v>
      </c>
      <c r="AT132" s="387">
        <v>17989174.290720586</v>
      </c>
      <c r="AU132" s="387">
        <v>18223536.10071316</v>
      </c>
      <c r="AV132" s="387">
        <v>17526008.335913893</v>
      </c>
      <c r="AW132" s="388">
        <v>16006659.277565736</v>
      </c>
      <c r="AX132" s="387">
        <v>20249338.694610532</v>
      </c>
      <c r="AY132" s="387">
        <v>18097300.568202667</v>
      </c>
      <c r="AZ132" s="387">
        <v>20937991.149900001</v>
      </c>
      <c r="BA132" s="387">
        <v>18284686.030607034</v>
      </c>
      <c r="BB132" s="387">
        <v>18713190.010412447</v>
      </c>
      <c r="BC132" s="387">
        <v>19526076.416504405</v>
      </c>
      <c r="BD132" s="387">
        <v>19168300.55646728</v>
      </c>
      <c r="BE132" s="387">
        <v>20872259.920558587</v>
      </c>
      <c r="BF132" s="387">
        <v>20215092</v>
      </c>
      <c r="BG132" s="387">
        <v>19426798.485082235</v>
      </c>
      <c r="BH132" s="389"/>
    </row>
    <row r="133" spans="1:60" x14ac:dyDescent="0.2">
      <c r="A133" s="475">
        <v>99.997001647949219</v>
      </c>
      <c r="B133" s="387">
        <v>4711732.7845415967</v>
      </c>
      <c r="C133" s="387">
        <f t="shared" si="2"/>
        <v>5012714.6232675705</v>
      </c>
      <c r="D133" s="387">
        <v>5313696.4619935453</v>
      </c>
      <c r="E133" s="387">
        <f t="shared" si="3"/>
        <v>5626375.709909346</v>
      </c>
      <c r="F133" s="387">
        <v>5939054.9578251457</v>
      </c>
      <c r="G133" s="387">
        <v>5463818.1448264411</v>
      </c>
      <c r="H133" s="387">
        <v>5765532.0292931432</v>
      </c>
      <c r="I133" s="388">
        <v>5395359.9577685613</v>
      </c>
      <c r="J133" s="387">
        <v>4573367.3014119677</v>
      </c>
      <c r="K133" s="387">
        <v>4748581.8097458398</v>
      </c>
      <c r="L133" s="387">
        <v>4919540.2871851046</v>
      </c>
      <c r="M133" s="387">
        <v>4857183.676678299</v>
      </c>
      <c r="N133" s="387">
        <v>4309590.3924979931</v>
      </c>
      <c r="O133" s="387">
        <v>4376375.5097598648</v>
      </c>
      <c r="P133" s="387">
        <v>4552873.6923665898</v>
      </c>
      <c r="Q133" s="387">
        <v>4815483.4436701508</v>
      </c>
      <c r="R133" s="387">
        <v>4920938.501776956</v>
      </c>
      <c r="S133" s="388">
        <v>5735041.7427656222</v>
      </c>
      <c r="T133" s="387">
        <v>5350904.5112013761</v>
      </c>
      <c r="U133" s="387">
        <v>5461636.442445633</v>
      </c>
      <c r="V133" s="387">
        <v>5590961.8958936427</v>
      </c>
      <c r="W133" s="387">
        <v>5893435.4736766424</v>
      </c>
      <c r="X133" s="387">
        <v>7054887.1980585596</v>
      </c>
      <c r="Y133" s="387">
        <v>6824032.7594871391</v>
      </c>
      <c r="Z133" s="387">
        <v>7154460.2394772312</v>
      </c>
      <c r="AA133" s="387">
        <v>7884022.0671726204</v>
      </c>
      <c r="AB133" s="387">
        <v>11372500.08855322</v>
      </c>
      <c r="AC133" s="388">
        <v>10547134.393137835</v>
      </c>
      <c r="AD133" s="387">
        <v>10511963.530195238</v>
      </c>
      <c r="AE133" s="387">
        <v>8714688.1305049676</v>
      </c>
      <c r="AF133" s="387">
        <v>11013710.420415144</v>
      </c>
      <c r="AG133" s="387">
        <v>10238963.928459693</v>
      </c>
      <c r="AH133" s="387">
        <v>10396598.54994606</v>
      </c>
      <c r="AI133" s="387">
        <v>11049951.836896449</v>
      </c>
      <c r="AJ133" s="387">
        <v>13027096.313882399</v>
      </c>
      <c r="AK133" s="387">
        <v>14170711.59383104</v>
      </c>
      <c r="AL133" s="387">
        <v>15703302.527628051</v>
      </c>
      <c r="AM133" s="388">
        <v>17036661.747833047</v>
      </c>
      <c r="AN133" s="387">
        <v>19027846.56921614</v>
      </c>
      <c r="AO133" s="387">
        <v>17926075.679041352</v>
      </c>
      <c r="AP133" s="387">
        <v>16615249.541715555</v>
      </c>
      <c r="AQ133" s="387">
        <v>17859804.762311585</v>
      </c>
      <c r="AR133" s="387">
        <v>19455808.875748429</v>
      </c>
      <c r="AS133" s="387">
        <v>21546587.167514682</v>
      </c>
      <c r="AT133" s="387">
        <v>21992819.64418469</v>
      </c>
      <c r="AU133" s="387">
        <v>22410474.164625186</v>
      </c>
      <c r="AV133" s="387">
        <v>21699129.254877254</v>
      </c>
      <c r="AW133" s="388">
        <v>19924570.508230869</v>
      </c>
      <c r="AX133" s="387">
        <v>24219318.793983463</v>
      </c>
      <c r="AY133" s="387">
        <v>22452795.516056679</v>
      </c>
      <c r="AZ133" s="387">
        <v>26475543.028999999</v>
      </c>
      <c r="BA133" s="387">
        <v>23439221.737278152</v>
      </c>
      <c r="BB133" s="387">
        <v>24276252.156919457</v>
      </c>
      <c r="BC133" s="387">
        <v>24997000.655136865</v>
      </c>
      <c r="BD133" s="387">
        <v>24486078.560541753</v>
      </c>
      <c r="BE133" s="387">
        <v>27153030.297419772</v>
      </c>
      <c r="BF133" s="387">
        <v>26107318</v>
      </c>
      <c r="BG133" s="387">
        <v>24870731.634703197</v>
      </c>
      <c r="BH133" s="389"/>
    </row>
    <row r="134" spans="1:60" x14ac:dyDescent="0.2">
      <c r="A134" s="475">
        <v>99.998001098632812</v>
      </c>
      <c r="B134" s="387">
        <v>6468051.3918096283</v>
      </c>
      <c r="C134" s="387">
        <f t="shared" si="2"/>
        <v>6823345.0016595647</v>
      </c>
      <c r="D134" s="387">
        <v>7178638.6115095001</v>
      </c>
      <c r="E134" s="387">
        <f t="shared" si="3"/>
        <v>7486093.4760784712</v>
      </c>
      <c r="F134" s="387">
        <v>7793548.3406474413</v>
      </c>
      <c r="G134" s="387">
        <v>7080687.7058074521</v>
      </c>
      <c r="H134" s="387">
        <v>7457307.3039163649</v>
      </c>
      <c r="I134" s="388">
        <v>7369303.9882156588</v>
      </c>
      <c r="J134" s="387">
        <v>6116256.7551147826</v>
      </c>
      <c r="K134" s="387">
        <v>6041342.4268604862</v>
      </c>
      <c r="L134" s="387">
        <v>6324489.9978094203</v>
      </c>
      <c r="M134" s="387">
        <v>6295743.937977734</v>
      </c>
      <c r="N134" s="387">
        <v>5676572.8434596416</v>
      </c>
      <c r="O134" s="387">
        <v>5782291.2192809992</v>
      </c>
      <c r="P134" s="387">
        <v>6077656.21908186</v>
      </c>
      <c r="Q134" s="387">
        <v>6419659.0127758421</v>
      </c>
      <c r="R134" s="387">
        <v>6632196.5436014924</v>
      </c>
      <c r="S134" s="388">
        <v>7803123.1456648028</v>
      </c>
      <c r="T134" s="387">
        <v>7061460.7462184457</v>
      </c>
      <c r="U134" s="387">
        <v>7425634.5461687343</v>
      </c>
      <c r="V134" s="387">
        <v>7389135.1703656055</v>
      </c>
      <c r="W134" s="387">
        <v>8114328.9594930457</v>
      </c>
      <c r="X134" s="387">
        <v>9475029.7485221718</v>
      </c>
      <c r="Y134" s="387">
        <v>9047716.3324034084</v>
      </c>
      <c r="Z134" s="387">
        <v>9196553.6150014978</v>
      </c>
      <c r="AA134" s="387">
        <v>10703650.649195461</v>
      </c>
      <c r="AB134" s="387">
        <v>15532413.094697369</v>
      </c>
      <c r="AC134" s="388">
        <v>14512148.098537987</v>
      </c>
      <c r="AD134" s="387">
        <v>14525413.703423968</v>
      </c>
      <c r="AE134" s="387">
        <v>12005992.277842209</v>
      </c>
      <c r="AF134" s="387">
        <v>14783522.606573902</v>
      </c>
      <c r="AG134" s="387">
        <v>14022037.431133887</v>
      </c>
      <c r="AH134" s="387">
        <v>13921928.80711141</v>
      </c>
      <c r="AI134" s="387">
        <v>14603761.01816546</v>
      </c>
      <c r="AJ134" s="387">
        <v>18288116.691056114</v>
      </c>
      <c r="AK134" s="387">
        <v>19266560.982629217</v>
      </c>
      <c r="AL134" s="387">
        <v>21878686.691879522</v>
      </c>
      <c r="AM134" s="388">
        <v>23316290.229430594</v>
      </c>
      <c r="AN134" s="387">
        <v>26666248.279235158</v>
      </c>
      <c r="AO134" s="387">
        <v>25373144.586466167</v>
      </c>
      <c r="AP134" s="387">
        <v>23256355.117207978</v>
      </c>
      <c r="AQ134" s="387">
        <v>25201255.571245495</v>
      </c>
      <c r="AR134" s="387">
        <v>27423379.203335866</v>
      </c>
      <c r="AS134" s="387">
        <v>29811616.922224917</v>
      </c>
      <c r="AT134" s="387">
        <v>30123558.231335931</v>
      </c>
      <c r="AU134" s="387">
        <v>30149382.574554957</v>
      </c>
      <c r="AV134" s="387">
        <v>32051114.428023793</v>
      </c>
      <c r="AW134" s="388">
        <v>29384084.675681677</v>
      </c>
      <c r="AX134" s="387">
        <v>27460622.337867964</v>
      </c>
      <c r="AY134" s="387">
        <v>31918547.517789781</v>
      </c>
      <c r="AZ134" s="387">
        <v>36016705.663800001</v>
      </c>
      <c r="BA134" s="387">
        <v>33994833.464543737</v>
      </c>
      <c r="BB134" s="387">
        <v>33877569.229478799</v>
      </c>
      <c r="BC134" s="387">
        <v>35082181.025655702</v>
      </c>
      <c r="BD134" s="387">
        <v>34365344.612547867</v>
      </c>
      <c r="BE134" s="387">
        <v>36764266.433552206</v>
      </c>
      <c r="BF134" s="387">
        <v>35099268</v>
      </c>
      <c r="BG134" s="387">
        <v>33145397.777541339</v>
      </c>
      <c r="BH134" s="389"/>
    </row>
    <row r="135" spans="1:60" x14ac:dyDescent="0.2">
      <c r="A135" s="475">
        <v>99.999000549316406</v>
      </c>
      <c r="B135" s="387">
        <v>16035345.468548236</v>
      </c>
      <c r="C135" s="387">
        <f t="shared" si="2"/>
        <v>17730378.358004246</v>
      </c>
      <c r="D135" s="387">
        <v>19425411.247460257</v>
      </c>
      <c r="E135" s="387">
        <f t="shared" si="3"/>
        <v>20225339.290662766</v>
      </c>
      <c r="F135" s="387">
        <v>21025267.33386527</v>
      </c>
      <c r="G135" s="387">
        <v>18079133.203786746</v>
      </c>
      <c r="H135" s="387">
        <v>18707088.031999573</v>
      </c>
      <c r="I135" s="388">
        <v>18156621.885494638</v>
      </c>
      <c r="J135" s="387">
        <v>14512097.592690423</v>
      </c>
      <c r="K135" s="387">
        <v>15068616.202916436</v>
      </c>
      <c r="L135" s="387">
        <v>16346690.842497263</v>
      </c>
      <c r="M135" s="387">
        <v>14260521.424684282</v>
      </c>
      <c r="N135" s="387">
        <v>12965062.634497</v>
      </c>
      <c r="O135" s="387">
        <v>13997579.373683471</v>
      </c>
      <c r="P135" s="387">
        <v>14868116.317620426</v>
      </c>
      <c r="Q135" s="387">
        <v>15465313.850174217</v>
      </c>
      <c r="R135" s="387">
        <v>15735345.937674392</v>
      </c>
      <c r="S135" s="388">
        <v>20285320.774879202</v>
      </c>
      <c r="T135" s="387">
        <v>15642486.228911759</v>
      </c>
      <c r="U135" s="387">
        <v>17176577.339747239</v>
      </c>
      <c r="V135" s="387">
        <v>28881908.181194384</v>
      </c>
      <c r="W135" s="387">
        <v>36838376.836061865</v>
      </c>
      <c r="X135" s="387">
        <v>41041515.347264782</v>
      </c>
      <c r="Y135" s="387">
        <v>40613386.233805932</v>
      </c>
      <c r="Z135" s="387">
        <v>38042402.74303475</v>
      </c>
      <c r="AA135" s="387">
        <v>51743597.943591051</v>
      </c>
      <c r="AB135" s="387">
        <v>55879032.437238127</v>
      </c>
      <c r="AC135" s="388">
        <v>55243269.416715965</v>
      </c>
      <c r="AD135" s="387">
        <v>53153876.479875252</v>
      </c>
      <c r="AE135" s="387">
        <v>47462471.246591225</v>
      </c>
      <c r="AF135" s="387">
        <v>52192901.921155922</v>
      </c>
      <c r="AG135" s="387">
        <v>48663031.287040204</v>
      </c>
      <c r="AH135" s="387">
        <v>50235618.520861886</v>
      </c>
      <c r="AI135" s="387">
        <v>54511617.625637293</v>
      </c>
      <c r="AJ135" s="387">
        <v>61513820.589263976</v>
      </c>
      <c r="AK135" s="387">
        <v>70278036.425131381</v>
      </c>
      <c r="AL135" s="387">
        <v>71419764.736856371</v>
      </c>
      <c r="AM135" s="388">
        <v>82038441.3993866</v>
      </c>
      <c r="AN135" s="387">
        <v>95333295.496652514</v>
      </c>
      <c r="AO135" s="387">
        <v>80299947.086466163</v>
      </c>
      <c r="AP135" s="387">
        <v>81567663.472052321</v>
      </c>
      <c r="AQ135" s="387">
        <v>89020219.303594306</v>
      </c>
      <c r="AR135" s="387">
        <v>92294171.623265535</v>
      </c>
      <c r="AS135" s="387">
        <v>95599081.374822617</v>
      </c>
      <c r="AT135" s="387">
        <v>106049533.15956827</v>
      </c>
      <c r="AU135" s="387">
        <v>106534984.33404106</v>
      </c>
      <c r="AV135" s="387">
        <v>117834893.41220942</v>
      </c>
      <c r="AW135" s="388">
        <v>98834443.703836843</v>
      </c>
      <c r="AX135" s="387">
        <v>95990533.550551042</v>
      </c>
      <c r="AY135" s="387">
        <v>103845564.59047812</v>
      </c>
      <c r="AZ135" s="387">
        <v>126503132.7412</v>
      </c>
      <c r="BA135" s="387">
        <v>129552525.07970786</v>
      </c>
      <c r="BB135" s="387">
        <v>137832398.28773066</v>
      </c>
      <c r="BC135" s="387">
        <v>131060151.24117129</v>
      </c>
      <c r="BD135" s="387">
        <v>126531452.91834079</v>
      </c>
      <c r="BE135" s="387">
        <v>127034347.85350966</v>
      </c>
      <c r="BF135" s="387">
        <v>130852512</v>
      </c>
      <c r="BG135" s="387">
        <v>123959862.82182914</v>
      </c>
      <c r="BH135" s="389"/>
    </row>
    <row r="136" spans="1:60" ht="17" thickBot="1" x14ac:dyDescent="0.25">
      <c r="A136" s="479"/>
      <c r="B136" s="402"/>
      <c r="C136" s="402"/>
      <c r="D136" s="402"/>
      <c r="E136" s="402"/>
      <c r="F136" s="402"/>
      <c r="G136" s="402"/>
      <c r="H136" s="402"/>
      <c r="I136" s="403"/>
      <c r="J136" s="402"/>
      <c r="K136" s="402"/>
      <c r="L136" s="402"/>
      <c r="M136" s="402"/>
      <c r="N136" s="402"/>
      <c r="O136" s="402"/>
      <c r="P136" s="402"/>
      <c r="Q136" s="402"/>
      <c r="R136" s="402"/>
      <c r="S136" s="403"/>
      <c r="T136" s="402"/>
      <c r="U136" s="402"/>
      <c r="V136" s="402"/>
      <c r="W136" s="402"/>
      <c r="X136" s="402"/>
      <c r="Y136" s="402"/>
      <c r="Z136" s="402"/>
      <c r="AA136" s="402"/>
      <c r="AB136" s="402"/>
      <c r="AC136" s="403"/>
      <c r="AD136" s="402"/>
      <c r="AE136" s="402"/>
      <c r="AF136" s="402"/>
      <c r="AG136" s="402"/>
      <c r="AH136" s="402"/>
      <c r="AI136" s="402"/>
      <c r="AJ136" s="402"/>
      <c r="AK136" s="402"/>
      <c r="AL136" s="402"/>
      <c r="AM136" s="403"/>
      <c r="AN136" s="402"/>
      <c r="AO136" s="402"/>
      <c r="AP136" s="402"/>
      <c r="AQ136" s="402"/>
      <c r="AR136" s="402"/>
      <c r="AS136" s="402"/>
      <c r="AT136" s="402"/>
      <c r="AU136" s="402"/>
      <c r="AV136" s="402"/>
      <c r="AW136" s="403"/>
      <c r="AX136" s="402"/>
      <c r="AY136" s="402"/>
      <c r="AZ136" s="402"/>
      <c r="BA136" s="402"/>
      <c r="BB136" s="402"/>
      <c r="BC136" s="402"/>
      <c r="BD136" s="402"/>
      <c r="BE136" s="402"/>
      <c r="BF136" s="402"/>
      <c r="BG136" s="402"/>
      <c r="BH136" s="404"/>
    </row>
    <row r="137" spans="1:60" ht="17" thickTop="1" x14ac:dyDescent="0.2"/>
    <row r="140" spans="1:60" ht="17" thickBot="1" x14ac:dyDescent="0.25"/>
    <row r="141" spans="1:60" ht="17" thickBot="1" x14ac:dyDescent="0.25">
      <c r="A141" s="518" t="s">
        <v>67</v>
      </c>
      <c r="B141" s="519">
        <v>6.8139334686097266</v>
      </c>
      <c r="C141" s="519"/>
      <c r="D141" s="519">
        <v>6.6221465280267706</v>
      </c>
      <c r="E141" s="519"/>
      <c r="F141" s="519">
        <v>6.315684486492648</v>
      </c>
      <c r="G141" s="519">
        <v>6.1349166805071143</v>
      </c>
      <c r="H141" s="519">
        <v>5.8806516663128843</v>
      </c>
      <c r="I141" s="519">
        <v>5.6046429293951041</v>
      </c>
      <c r="J141" s="519">
        <v>5.3220151762558832</v>
      </c>
      <c r="K141" s="519">
        <v>5.0655970012799409</v>
      </c>
      <c r="L141" s="519">
        <v>4.8549835706462217</v>
      </c>
      <c r="M141" s="519">
        <v>4.603481222997674</v>
      </c>
      <c r="N141" s="519">
        <v>4.2371812029212714</v>
      </c>
      <c r="O141" s="519">
        <v>3.8904297149276785</v>
      </c>
      <c r="P141" s="519">
        <v>3.6890375844735175</v>
      </c>
      <c r="Q141" s="519">
        <v>3.4785133565621371</v>
      </c>
      <c r="R141" s="519">
        <v>3.2547654712603169</v>
      </c>
      <c r="S141" s="519">
        <v>3.0081709104728813</v>
      </c>
      <c r="T141" s="519">
        <v>2.7614692616312393</v>
      </c>
      <c r="U141" s="519">
        <v>2.5233974723898438</v>
      </c>
      <c r="V141" s="519">
        <v>2.3762195775704944</v>
      </c>
      <c r="W141" s="519">
        <v>2.276256598812727</v>
      </c>
      <c r="X141" s="519">
        <v>2.1908424111820644</v>
      </c>
      <c r="Y141" s="519">
        <v>2.1174571024572932</v>
      </c>
      <c r="Z141" s="519">
        <v>2.074876423007789</v>
      </c>
      <c r="AA141" s="519">
        <v>2.0216550516291458</v>
      </c>
      <c r="AB141" s="519">
        <v>1.9508996162106969</v>
      </c>
      <c r="AC141" s="519">
        <v>1.8729823375306347</v>
      </c>
      <c r="AD141" s="519">
        <v>1.7999382776207646</v>
      </c>
      <c r="AE141" s="519">
        <v>1.7367488950882362</v>
      </c>
      <c r="AF141" s="519">
        <v>1.6925814482748085</v>
      </c>
      <c r="AG141" s="519">
        <v>1.6509244223291568</v>
      </c>
      <c r="AH141" s="519">
        <v>1.6155203078986502</v>
      </c>
      <c r="AI141" s="519">
        <v>1.5825514473815747</v>
      </c>
      <c r="AJ141" s="519">
        <v>1.5503154772730452</v>
      </c>
      <c r="AK141" s="519">
        <v>1.5204923093810458</v>
      </c>
      <c r="AL141" s="519">
        <v>1.5007855033993338</v>
      </c>
      <c r="AM141" s="519">
        <v>1.47773036404854</v>
      </c>
      <c r="AN141" s="519">
        <v>1.443392294266288</v>
      </c>
      <c r="AO141" s="519">
        <v>1.4074248120300752</v>
      </c>
      <c r="AP141" s="519">
        <v>1.3832164166063359</v>
      </c>
      <c r="AQ141" s="519">
        <v>1.3524745224873373</v>
      </c>
      <c r="AR141" s="519">
        <v>1.3164678768295</v>
      </c>
      <c r="AS141" s="519">
        <v>1.278541183528896</v>
      </c>
      <c r="AT141" s="519">
        <v>1.2407071521339961</v>
      </c>
      <c r="AU141" s="519">
        <v>1.2065436332952257</v>
      </c>
      <c r="AV141" s="519">
        <v>1.1833014767909962</v>
      </c>
      <c r="AW141" s="519">
        <v>1.1716164638465687</v>
      </c>
      <c r="AX141" s="519">
        <v>1.1542988687735674</v>
      </c>
      <c r="AY141" s="519">
        <v>1.1297278009990823</v>
      </c>
      <c r="AZ141" s="519">
        <v>1.10815</v>
      </c>
      <c r="BA141" s="519">
        <v>1.087786634207633</v>
      </c>
      <c r="BB141" s="520">
        <v>1.0683847206957058</v>
      </c>
      <c r="BC141" s="520">
        <v>1.0576776237926162</v>
      </c>
      <c r="BD141" s="520">
        <v>1.0451681662988324</v>
      </c>
      <c r="BE141" s="520">
        <v>1.0248312216776103</v>
      </c>
      <c r="BF141" s="520">
        <v>1</v>
      </c>
      <c r="BG141" s="520">
        <v>0.98253313827193334</v>
      </c>
      <c r="BH141" s="521">
        <v>0.96990039736026745</v>
      </c>
    </row>
  </sheetData>
  <mergeCells count="3">
    <mergeCell ref="B7:BH7"/>
    <mergeCell ref="A4:BH4"/>
    <mergeCell ref="B6:BH6"/>
  </mergeCells>
  <hyperlinks>
    <hyperlink ref="A1" location="Index!A1" display="Back to index" xr:uid="{00000000-0004-0000-07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theme="7" tint="0.39997558519241921"/>
  </sheetPr>
  <dimension ref="A1:G74"/>
  <sheetViews>
    <sheetView workbookViewId="0">
      <pane xSplit="1" ySplit="8" topLeftCell="B45" activePane="bottomRight" state="frozen"/>
      <selection activeCell="D32" sqref="D32"/>
      <selection pane="topRight" activeCell="D32" sqref="D32"/>
      <selection pane="bottomLeft" activeCell="D32" sqref="D32"/>
      <selection pane="bottomRight"/>
    </sheetView>
  </sheetViews>
  <sheetFormatPr baseColWidth="10" defaultColWidth="10.83203125" defaultRowHeight="16" x14ac:dyDescent="0.2"/>
  <cols>
    <col min="1" max="1" width="10.83203125" style="56"/>
    <col min="2" max="7" width="12" style="56" customWidth="1"/>
    <col min="8" max="16384" width="10.83203125" style="56"/>
  </cols>
  <sheetData>
    <row r="1" spans="1:7" x14ac:dyDescent="0.2">
      <c r="A1" s="52" t="s">
        <v>36</v>
      </c>
      <c r="D1" s="100"/>
      <c r="E1" s="99"/>
      <c r="F1" s="100"/>
      <c r="G1" s="100"/>
    </row>
    <row r="2" spans="1:7" x14ac:dyDescent="0.2">
      <c r="F2" s="98"/>
    </row>
    <row r="3" spans="1:7" ht="17" thickBot="1" x14ac:dyDescent="0.25"/>
    <row r="4" spans="1:7" ht="25" customHeight="1" thickTop="1" x14ac:dyDescent="0.2">
      <c r="A4" s="1391" t="s">
        <v>173</v>
      </c>
      <c r="B4" s="1392"/>
      <c r="C4" s="1392"/>
      <c r="D4" s="1392"/>
      <c r="E4" s="1392"/>
      <c r="F4" s="1392"/>
      <c r="G4" s="1393"/>
    </row>
    <row r="5" spans="1:7" x14ac:dyDescent="0.2">
      <c r="A5" s="96"/>
      <c r="B5" s="97"/>
      <c r="C5" s="59"/>
      <c r="D5" s="59"/>
      <c r="E5" s="59"/>
      <c r="F5" s="59"/>
      <c r="G5" s="208"/>
    </row>
    <row r="6" spans="1:7" x14ac:dyDescent="0.2">
      <c r="A6" s="96"/>
      <c r="B6" s="45" t="s">
        <v>35</v>
      </c>
      <c r="C6" s="45" t="s">
        <v>34</v>
      </c>
      <c r="D6" s="45" t="s">
        <v>33</v>
      </c>
      <c r="E6" s="45" t="s">
        <v>32</v>
      </c>
      <c r="F6" s="45" t="s">
        <v>31</v>
      </c>
      <c r="G6" s="226" t="s">
        <v>30</v>
      </c>
    </row>
    <row r="7" spans="1:7" ht="20" customHeight="1" x14ac:dyDescent="0.2">
      <c r="A7" s="96"/>
      <c r="B7" s="1400" t="s">
        <v>470</v>
      </c>
      <c r="C7" s="1387"/>
      <c r="D7" s="1387"/>
      <c r="E7" s="1387"/>
      <c r="F7" s="1387"/>
      <c r="G7" s="1390"/>
    </row>
    <row r="8" spans="1:7" s="87" customFormat="1" ht="44" customHeight="1" x14ac:dyDescent="0.2">
      <c r="A8" s="95"/>
      <c r="B8" s="352" t="s">
        <v>306</v>
      </c>
      <c r="C8" s="352" t="s">
        <v>309</v>
      </c>
      <c r="D8" s="352" t="s">
        <v>87</v>
      </c>
      <c r="E8" s="352" t="s">
        <v>88</v>
      </c>
      <c r="F8" s="352" t="s">
        <v>89</v>
      </c>
      <c r="G8" s="359" t="s">
        <v>56</v>
      </c>
    </row>
    <row r="9" spans="1:7" x14ac:dyDescent="0.2">
      <c r="A9" s="67">
        <v>1960</v>
      </c>
      <c r="B9" s="65"/>
      <c r="C9" s="314"/>
      <c r="D9" s="84"/>
      <c r="E9" s="65"/>
      <c r="F9" s="85"/>
      <c r="G9" s="210"/>
    </row>
    <row r="10" spans="1:7" x14ac:dyDescent="0.2">
      <c r="A10" s="67">
        <v>1961</v>
      </c>
      <c r="B10" s="65"/>
      <c r="C10" s="314"/>
      <c r="D10" s="84"/>
      <c r="E10" s="65"/>
      <c r="F10" s="85"/>
      <c r="G10" s="210"/>
    </row>
    <row r="11" spans="1:7" x14ac:dyDescent="0.2">
      <c r="A11" s="67">
        <v>1962</v>
      </c>
      <c r="B11" s="522">
        <f>medfiinc!B51</f>
        <v>18397.62109375</v>
      </c>
      <c r="C11" s="522">
        <f>medfiinc!C51</f>
        <v>12265.080078125</v>
      </c>
      <c r="D11" s="523">
        <f>medfiinc!D51</f>
        <v>20441.80078125</v>
      </c>
      <c r="E11" s="522">
        <f>medfiinc!E51</f>
        <v>28277.82421875</v>
      </c>
      <c r="F11" s="523">
        <f>medfiinc!F51</f>
        <v>3679.524169921875</v>
      </c>
      <c r="G11" s="578">
        <f>medfiinc!G51</f>
        <v>25552.25</v>
      </c>
    </row>
    <row r="12" spans="1:7" x14ac:dyDescent="0.2">
      <c r="A12" s="67">
        <v>1963</v>
      </c>
      <c r="B12" s="524">
        <f>medfiinc!B52</f>
        <v>19132.03125</v>
      </c>
      <c r="C12" s="524">
        <f>medfiinc!C52</f>
        <v>12920.240234375</v>
      </c>
      <c r="D12" s="525">
        <f>medfiinc!D52</f>
        <v>21312.99609375</v>
      </c>
      <c r="E12" s="524">
        <f>medfiinc!E52</f>
        <v>29369.849609375</v>
      </c>
      <c r="F12" s="525">
        <f>medfiinc!F52</f>
        <v>3958.84912109375</v>
      </c>
      <c r="G12" s="579">
        <f>medfiinc!G52</f>
        <v>26517.078125</v>
      </c>
    </row>
    <row r="13" spans="1:7" x14ac:dyDescent="0.2">
      <c r="A13" s="67">
        <v>1964</v>
      </c>
      <c r="B13" s="524">
        <f>medfiinc!B53</f>
        <v>19866.439453125</v>
      </c>
      <c r="C13" s="524">
        <f>medfiinc!C53</f>
        <v>13575.400390625</v>
      </c>
      <c r="D13" s="525">
        <f>medfiinc!D53</f>
        <v>22184.19140625</v>
      </c>
      <c r="E13" s="524">
        <f>medfiinc!E53</f>
        <v>30461.875</v>
      </c>
      <c r="F13" s="525">
        <f>medfiinc!F53</f>
        <v>4238.173828125</v>
      </c>
      <c r="G13" s="579">
        <f>medfiinc!G53</f>
        <v>27481.908203125</v>
      </c>
    </row>
    <row r="14" spans="1:7" x14ac:dyDescent="0.2">
      <c r="A14" s="67">
        <v>1965</v>
      </c>
      <c r="B14" s="524">
        <f>medfiinc!B54</f>
        <v>20827.775390625</v>
      </c>
      <c r="C14" s="524">
        <f>medfiinc!C54</f>
        <v>14524.4140625</v>
      </c>
      <c r="D14" s="525">
        <f>medfiinc!D54</f>
        <v>23249.7890625</v>
      </c>
      <c r="E14" s="524">
        <f>medfiinc!E54</f>
        <v>32125.392578125</v>
      </c>
      <c r="F14" s="525">
        <f>medfiinc!F54</f>
        <v>4771.67431640625</v>
      </c>
      <c r="G14" s="579">
        <f>medfiinc!G54</f>
        <v>28898.59765625</v>
      </c>
    </row>
    <row r="15" spans="1:7" x14ac:dyDescent="0.2">
      <c r="A15" s="67">
        <v>1966</v>
      </c>
      <c r="B15" s="524">
        <f>medfiinc!B55</f>
        <v>21789.111328125</v>
      </c>
      <c r="C15" s="524">
        <f>medfiinc!C55</f>
        <v>15473.4267578125</v>
      </c>
      <c r="D15" s="525">
        <f>medfiinc!D55</f>
        <v>24315.384765625</v>
      </c>
      <c r="E15" s="524">
        <f>medfiinc!E55</f>
        <v>33788.91015625</v>
      </c>
      <c r="F15" s="525">
        <f>medfiinc!F55</f>
        <v>5305.1748046875</v>
      </c>
      <c r="G15" s="579">
        <f>medfiinc!G55</f>
        <v>30315.28515625</v>
      </c>
    </row>
    <row r="16" spans="1:7" x14ac:dyDescent="0.2">
      <c r="A16" s="67">
        <v>1967</v>
      </c>
      <c r="B16" s="524">
        <f>medfiinc!B56</f>
        <v>22392.4453125</v>
      </c>
      <c r="C16" s="524">
        <f>medfiinc!C56</f>
        <v>16871.021484375</v>
      </c>
      <c r="D16" s="525">
        <f>medfiinc!D56</f>
        <v>24846.412109375</v>
      </c>
      <c r="E16" s="524">
        <f>medfiinc!E56</f>
        <v>34048.7890625</v>
      </c>
      <c r="F16" s="580">
        <f>medfiinc!F56</f>
        <v>6748.408203125</v>
      </c>
      <c r="G16" s="579">
        <f>medfiinc!G56</f>
        <v>31901.56640625</v>
      </c>
    </row>
    <row r="17" spans="1:7" x14ac:dyDescent="0.2">
      <c r="A17" s="67">
        <v>1968</v>
      </c>
      <c r="B17" s="524">
        <f>medfiinc!B57</f>
        <v>23228.57421875</v>
      </c>
      <c r="C17" s="524">
        <f>medfiinc!C57</f>
        <v>17347.921875</v>
      </c>
      <c r="D17" s="525">
        <f>medfiinc!D57</f>
        <v>25580.833984375</v>
      </c>
      <c r="E17" s="524">
        <f>medfiinc!E57</f>
        <v>34401.8125</v>
      </c>
      <c r="F17" s="580">
        <f>medfiinc!F57</f>
        <v>7056.7822265625</v>
      </c>
      <c r="G17" s="579">
        <f>medfiinc!G57</f>
        <v>32637.6171875</v>
      </c>
    </row>
    <row r="18" spans="1:7" x14ac:dyDescent="0.2">
      <c r="A18" s="72">
        <v>1969</v>
      </c>
      <c r="B18" s="526">
        <f>medfiinc!B58</f>
        <v>23819.732421875</v>
      </c>
      <c r="C18" s="526">
        <f>medfiinc!C58</f>
        <v>17654.625</v>
      </c>
      <c r="D18" s="527">
        <f>medfiinc!D58</f>
        <v>26341.822265625</v>
      </c>
      <c r="E18" s="526">
        <f>medfiinc!E58</f>
        <v>35309.25</v>
      </c>
      <c r="F18" s="581">
        <f>medfiinc!F58</f>
        <v>7566.26806640625</v>
      </c>
      <c r="G18" s="582">
        <f>medfiinc!G58</f>
        <v>33627.859375</v>
      </c>
    </row>
    <row r="19" spans="1:7" x14ac:dyDescent="0.2">
      <c r="A19" s="67">
        <v>1970</v>
      </c>
      <c r="B19" s="524">
        <f>medfiinc!B59</f>
        <v>23416.8671875</v>
      </c>
      <c r="C19" s="524">
        <f>medfiinc!C59</f>
        <v>17296.548828125</v>
      </c>
      <c r="D19" s="525">
        <f>medfiinc!D59</f>
        <v>26077.875</v>
      </c>
      <c r="E19" s="524">
        <f>medfiinc!E59</f>
        <v>34593.09765625</v>
      </c>
      <c r="F19" s="580">
        <f>medfiinc!F59</f>
        <v>7184.720703125</v>
      </c>
      <c r="G19" s="579">
        <f>medfiinc!G59</f>
        <v>32730.392578125</v>
      </c>
    </row>
    <row r="20" spans="1:7" x14ac:dyDescent="0.2">
      <c r="A20" s="67">
        <v>1971</v>
      </c>
      <c r="B20" s="524">
        <f>medfiinc!B60</f>
        <v>23048.466796875</v>
      </c>
      <c r="C20" s="524">
        <f>medfiinc!C60</f>
        <v>17223.029296875</v>
      </c>
      <c r="D20" s="525">
        <f>medfiinc!D60</f>
        <v>25834.544921875</v>
      </c>
      <c r="E20" s="524">
        <f>medfiinc!E60</f>
        <v>33686.21875</v>
      </c>
      <c r="F20" s="580">
        <f>medfiinc!F60</f>
        <v>6838.55615234375</v>
      </c>
      <c r="G20" s="579">
        <f>medfiinc!G60</f>
        <v>31913.26171875</v>
      </c>
    </row>
    <row r="21" spans="1:7" x14ac:dyDescent="0.2">
      <c r="A21" s="67">
        <v>1972</v>
      </c>
      <c r="B21" s="524">
        <f>medfiinc!B61</f>
        <v>24032.16796875</v>
      </c>
      <c r="C21" s="524">
        <f>medfiinc!C61</f>
        <v>18206.1875</v>
      </c>
      <c r="D21" s="525">
        <f>medfiinc!D61</f>
        <v>26702.41015625</v>
      </c>
      <c r="E21" s="524">
        <f>medfiinc!E61</f>
        <v>34955.8828125</v>
      </c>
      <c r="F21" s="580">
        <f>medfiinc!F61</f>
        <v>7525.224609375</v>
      </c>
      <c r="G21" s="579">
        <f>medfiinc!G61</f>
        <v>32042.890625</v>
      </c>
    </row>
    <row r="22" spans="1:7" x14ac:dyDescent="0.2">
      <c r="A22" s="67">
        <v>1973</v>
      </c>
      <c r="B22" s="524">
        <f>medfiinc!B62</f>
        <v>24858.798828125</v>
      </c>
      <c r="C22" s="524">
        <f>medfiinc!C62</f>
        <v>18644.099609375</v>
      </c>
      <c r="D22" s="525">
        <f>medfiinc!D62</f>
        <v>27851.060546875</v>
      </c>
      <c r="E22" s="524">
        <f>medfiinc!E62</f>
        <v>36137.328125</v>
      </c>
      <c r="F22" s="580">
        <f>medfiinc!F62</f>
        <v>8286.2666015625</v>
      </c>
      <c r="G22" s="579">
        <f>medfiinc!G62</f>
        <v>32914.890625</v>
      </c>
    </row>
    <row r="23" spans="1:7" x14ac:dyDescent="0.2">
      <c r="A23" s="67">
        <v>1974</v>
      </c>
      <c r="B23" s="524">
        <f>medfiinc!B63</f>
        <v>24575.650390625</v>
      </c>
      <c r="C23" s="524">
        <f>medfiinc!C63</f>
        <v>19067.314453125</v>
      </c>
      <c r="D23" s="525">
        <f>medfiinc!D63</f>
        <v>27329.818359375</v>
      </c>
      <c r="E23" s="524">
        <f>medfiinc!E63</f>
        <v>35380.46484375</v>
      </c>
      <c r="F23" s="580">
        <f>medfiinc!F63</f>
        <v>8686.2216796875</v>
      </c>
      <c r="G23" s="579">
        <f>medfiinc!G63</f>
        <v>32626.294921875</v>
      </c>
    </row>
    <row r="24" spans="1:7" x14ac:dyDescent="0.2">
      <c r="A24" s="67">
        <v>1975</v>
      </c>
      <c r="B24" s="524">
        <f>medfiinc!B64</f>
        <v>22953.53515625</v>
      </c>
      <c r="C24" s="524">
        <f>medfiinc!C64</f>
        <v>17701.455078125</v>
      </c>
      <c r="D24" s="525">
        <f>medfiinc!D64</f>
        <v>25871.357421875</v>
      </c>
      <c r="E24" s="524">
        <f>medfiinc!E64</f>
        <v>32096.044921875</v>
      </c>
      <c r="F24" s="580">
        <f>medfiinc!F64</f>
        <v>8947.98828125</v>
      </c>
      <c r="G24" s="579">
        <f>medfiinc!G64</f>
        <v>29956.30859375</v>
      </c>
    </row>
    <row r="25" spans="1:7" x14ac:dyDescent="0.2">
      <c r="A25" s="67">
        <v>1976</v>
      </c>
      <c r="B25" s="524">
        <f>medfiinc!B65</f>
        <v>23794.29296875</v>
      </c>
      <c r="C25" s="524">
        <f>medfiinc!C65</f>
        <v>18629.640625</v>
      </c>
      <c r="D25" s="525">
        <f>medfiinc!D65</f>
        <v>26929.974609375</v>
      </c>
      <c r="E25" s="524">
        <f>medfiinc!E65</f>
        <v>32832.43359375</v>
      </c>
      <c r="F25" s="580">
        <f>medfiinc!F65</f>
        <v>9775.94921875</v>
      </c>
      <c r="G25" s="579">
        <f>medfiinc!G65</f>
        <v>30619.01171875</v>
      </c>
    </row>
    <row r="26" spans="1:7" x14ac:dyDescent="0.2">
      <c r="A26" s="67">
        <v>1977</v>
      </c>
      <c r="B26" s="524">
        <f>medfiinc!B66</f>
        <v>24349.59375</v>
      </c>
      <c r="C26" s="524">
        <f>medfiinc!C66</f>
        <v>19131.82421875</v>
      </c>
      <c r="D26" s="525">
        <f>medfiinc!D66</f>
        <v>27306.330078125</v>
      </c>
      <c r="E26" s="524">
        <f>medfiinc!E66</f>
        <v>33219.80078125</v>
      </c>
      <c r="F26" s="580">
        <f>medfiinc!F66</f>
        <v>10435.5400390625</v>
      </c>
      <c r="G26" s="579">
        <f>medfiinc!G66</f>
        <v>30610.91796875</v>
      </c>
    </row>
    <row r="27" spans="1:7" x14ac:dyDescent="0.2">
      <c r="A27" s="67">
        <v>1978</v>
      </c>
      <c r="B27" s="524">
        <f>medfiinc!B67</f>
        <v>24898.955078125</v>
      </c>
      <c r="C27" s="524">
        <f>medfiinc!C67</f>
        <v>19854.0703125</v>
      </c>
      <c r="D27" s="525">
        <f>medfiinc!D67</f>
        <v>28153.720703125</v>
      </c>
      <c r="E27" s="524">
        <f>medfiinc!E67</f>
        <v>34175.0390625</v>
      </c>
      <c r="F27" s="580">
        <f>medfiinc!F67</f>
        <v>11554.4169921875</v>
      </c>
      <c r="G27" s="579">
        <f>medfiinc!G67</f>
        <v>31083.009765625</v>
      </c>
    </row>
    <row r="28" spans="1:7" x14ac:dyDescent="0.2">
      <c r="A28" s="72">
        <v>1979</v>
      </c>
      <c r="B28" s="526">
        <f>medfiinc!B68</f>
        <v>25419.044921875</v>
      </c>
      <c r="C28" s="526">
        <f>medfiinc!C68</f>
        <v>20605.970703125</v>
      </c>
      <c r="D28" s="527">
        <f>medfiinc!D68</f>
        <v>28577.623046875</v>
      </c>
      <c r="E28" s="526">
        <f>medfiinc!E68</f>
        <v>34293.1484375</v>
      </c>
      <c r="F28" s="527">
        <f>medfiinc!F68</f>
        <v>12333.5009765625</v>
      </c>
      <c r="G28" s="582">
        <f>medfiinc!G68</f>
        <v>31585.794921875</v>
      </c>
    </row>
    <row r="29" spans="1:7" x14ac:dyDescent="0.2">
      <c r="A29" s="67">
        <v>1980</v>
      </c>
      <c r="B29" s="524">
        <f>medfiinc!B69</f>
        <v>24991.296875</v>
      </c>
      <c r="C29" s="524">
        <f>medfiinc!C69</f>
        <v>20296.798828125</v>
      </c>
      <c r="D29" s="525">
        <f>medfiinc!D69</f>
        <v>28166.986328125</v>
      </c>
      <c r="E29" s="524">
        <f>medfiinc!E69</f>
        <v>32861.484375</v>
      </c>
      <c r="F29" s="525">
        <f>medfiinc!F69</f>
        <v>12288.5380859375</v>
      </c>
      <c r="G29" s="579">
        <f>medfiinc!G69</f>
        <v>30652.30859375</v>
      </c>
    </row>
    <row r="30" spans="1:7" x14ac:dyDescent="0.2">
      <c r="A30" s="67">
        <v>1981</v>
      </c>
      <c r="B30" s="524">
        <f>medfiinc!B70</f>
        <v>24603.125</v>
      </c>
      <c r="C30" s="524">
        <f>medfiinc!C70</f>
        <v>19808.669921875</v>
      </c>
      <c r="D30" s="525">
        <f>medfiinc!D70</f>
        <v>27505.033203125</v>
      </c>
      <c r="E30" s="524">
        <f>medfiinc!E70</f>
        <v>32047.1484375</v>
      </c>
      <c r="F30" s="525">
        <f>medfiinc!F70</f>
        <v>12616.9873046875</v>
      </c>
      <c r="G30" s="579">
        <f>medfiinc!G70</f>
        <v>30280.76953125</v>
      </c>
    </row>
    <row r="31" spans="1:7" x14ac:dyDescent="0.2">
      <c r="A31" s="67">
        <v>1982</v>
      </c>
      <c r="B31" s="524">
        <f>medfiinc!B71</f>
        <v>23405.763671875</v>
      </c>
      <c r="C31" s="524">
        <f>medfiinc!C71</f>
        <v>19009.755859375</v>
      </c>
      <c r="D31" s="525">
        <f>medfiinc!D71</f>
        <v>26376.037109375</v>
      </c>
      <c r="E31" s="524">
        <f>medfiinc!E71</f>
        <v>30415.611328125</v>
      </c>
      <c r="F31" s="525">
        <f>medfiinc!F71</f>
        <v>12475.15234375</v>
      </c>
      <c r="G31" s="579">
        <f>medfiinc!G71</f>
        <v>28752.2578125</v>
      </c>
    </row>
    <row r="32" spans="1:7" x14ac:dyDescent="0.2">
      <c r="A32" s="67">
        <v>1983</v>
      </c>
      <c r="B32" s="524">
        <f>medfiinc!B72</f>
        <v>22990.19140625</v>
      </c>
      <c r="C32" s="524">
        <f>medfiinc!C72</f>
        <v>18665.3046875</v>
      </c>
      <c r="D32" s="525">
        <f>medfiinc!D72</f>
        <v>25949.326171875</v>
      </c>
      <c r="E32" s="524">
        <f>medfiinc!E72</f>
        <v>28680.833984375</v>
      </c>
      <c r="F32" s="525">
        <f>medfiinc!F72</f>
        <v>12519.4111328125</v>
      </c>
      <c r="G32" s="579">
        <f>medfiinc!G72</f>
        <v>27770.330078125</v>
      </c>
    </row>
    <row r="33" spans="1:7" x14ac:dyDescent="0.2">
      <c r="A33" s="67">
        <v>1984</v>
      </c>
      <c r="B33" s="524">
        <f>medfiinc!B73</f>
        <v>23880.181640625</v>
      </c>
      <c r="C33" s="524">
        <f>medfiinc!C73</f>
        <v>19388.955078125</v>
      </c>
      <c r="D33" s="525">
        <f>medfiinc!D73</f>
        <v>26947.361328125</v>
      </c>
      <c r="E33" s="524">
        <f>medfiinc!E73</f>
        <v>30014.541015625</v>
      </c>
      <c r="F33" s="525">
        <f>medfiinc!F73</f>
        <v>13254.5966796875</v>
      </c>
      <c r="G33" s="579">
        <f>medfiinc!G73</f>
        <v>29138.203125</v>
      </c>
    </row>
    <row r="34" spans="1:7" x14ac:dyDescent="0.2">
      <c r="A34" s="67">
        <v>1985</v>
      </c>
      <c r="B34" s="524">
        <f>medfiinc!B74</f>
        <v>24350.755859375</v>
      </c>
      <c r="C34" s="524">
        <f>medfiinc!C74</f>
        <v>19904.09765625</v>
      </c>
      <c r="D34" s="525">
        <f>medfiinc!D74</f>
        <v>27526.94140625</v>
      </c>
      <c r="E34" s="524">
        <f>medfiinc!E74</f>
        <v>30703.12890625</v>
      </c>
      <c r="F34" s="525">
        <f>medfiinc!F74</f>
        <v>13657.5986328125</v>
      </c>
      <c r="G34" s="579">
        <f>medfiinc!G74</f>
        <v>29432.654296875</v>
      </c>
    </row>
    <row r="35" spans="1:7" x14ac:dyDescent="0.2">
      <c r="A35" s="67">
        <v>1986</v>
      </c>
      <c r="B35" s="524">
        <f>medfiinc!B75</f>
        <v>24691.029296875</v>
      </c>
      <c r="C35" s="524">
        <f>medfiinc!C75</f>
        <v>20333.7890625</v>
      </c>
      <c r="D35" s="525">
        <f>medfiinc!D75</f>
        <v>28010.83203125</v>
      </c>
      <c r="E35" s="524">
        <f>medfiinc!E75</f>
        <v>30915.658203125</v>
      </c>
      <c r="F35" s="525">
        <f>medfiinc!F75</f>
        <v>14109.16015625</v>
      </c>
      <c r="G35" s="579">
        <f>medfiinc!G75</f>
        <v>29255.7578125</v>
      </c>
    </row>
    <row r="36" spans="1:7" x14ac:dyDescent="0.2">
      <c r="A36" s="67">
        <v>1987</v>
      </c>
      <c r="B36" s="524">
        <f>medfiinc!B76</f>
        <v>25068.5234375</v>
      </c>
      <c r="C36" s="524">
        <f>medfiinc!C76</f>
        <v>20620.880859375</v>
      </c>
      <c r="D36" s="525">
        <f>medfiinc!D76</f>
        <v>28707.501953125</v>
      </c>
      <c r="E36" s="524">
        <f>medfiinc!E76</f>
        <v>30526.9921875</v>
      </c>
      <c r="F36" s="525">
        <f>medfiinc!F76</f>
        <v>14555.916015625</v>
      </c>
      <c r="G36" s="579">
        <f>medfiinc!G76</f>
        <v>29313.998046875</v>
      </c>
    </row>
    <row r="37" spans="1:7" x14ac:dyDescent="0.2">
      <c r="A37" s="67">
        <v>1988</v>
      </c>
      <c r="B37" s="524">
        <f>medfiinc!B77</f>
        <v>25556.78515625</v>
      </c>
      <c r="C37" s="524">
        <f>medfiinc!C77</f>
        <v>21264.806640625</v>
      </c>
      <c r="D37" s="525">
        <f>medfiinc!D77</f>
        <v>29068.404296875</v>
      </c>
      <c r="E37" s="524">
        <f>medfiinc!E77</f>
        <v>31019.3046875</v>
      </c>
      <c r="F37" s="525">
        <f>medfiinc!F77</f>
        <v>15021.9267578125</v>
      </c>
      <c r="G37" s="579">
        <f>medfiinc!G77</f>
        <v>30043.853515625</v>
      </c>
    </row>
    <row r="38" spans="1:7" x14ac:dyDescent="0.2">
      <c r="A38" s="72">
        <v>1989</v>
      </c>
      <c r="B38" s="526">
        <f>medfiinc!B78</f>
        <v>25659.857421875</v>
      </c>
      <c r="C38" s="526">
        <f>medfiinc!C78</f>
        <v>21726.595703125</v>
      </c>
      <c r="D38" s="527">
        <f>medfiinc!D78</f>
        <v>29405.822265625</v>
      </c>
      <c r="E38" s="526">
        <f>medfiinc!E78</f>
        <v>31091.505859375</v>
      </c>
      <c r="F38" s="527">
        <f>medfiinc!F78</f>
        <v>15639.40234375</v>
      </c>
      <c r="G38" s="582">
        <f>medfiinc!G78</f>
        <v>30155.015625</v>
      </c>
    </row>
    <row r="39" spans="1:7" x14ac:dyDescent="0.2">
      <c r="A39" s="67">
        <v>1990</v>
      </c>
      <c r="B39" s="524">
        <f>medfiinc!B79</f>
        <v>25559.123046875</v>
      </c>
      <c r="C39" s="524">
        <f>medfiinc!C79</f>
        <v>21779.25390625</v>
      </c>
      <c r="D39" s="525">
        <f>medfiinc!D79</f>
        <v>29159</v>
      </c>
      <c r="E39" s="524">
        <f>medfiinc!E79</f>
        <v>30778.9453125</v>
      </c>
      <c r="F39" s="525">
        <f>medfiinc!F79</f>
        <v>15749.4599609375</v>
      </c>
      <c r="G39" s="579">
        <f>medfiinc!G79</f>
        <v>30058.96875</v>
      </c>
    </row>
    <row r="40" spans="1:7" x14ac:dyDescent="0.2">
      <c r="A40" s="67">
        <v>1991</v>
      </c>
      <c r="B40" s="524">
        <f>medfiinc!B80</f>
        <v>24661.833984375</v>
      </c>
      <c r="C40" s="524">
        <f>medfiinc!C80</f>
        <v>20840.986328125</v>
      </c>
      <c r="D40" s="525">
        <f>medfiinc!D80</f>
        <v>28135.33203125</v>
      </c>
      <c r="E40" s="524">
        <f>medfiinc!E80</f>
        <v>29003.70703125</v>
      </c>
      <c r="F40" s="525">
        <f>medfiinc!F80</f>
        <v>15717.5771484375</v>
      </c>
      <c r="G40" s="579">
        <f>medfiinc!G80</f>
        <v>28656.357421875</v>
      </c>
    </row>
    <row r="41" spans="1:7" x14ac:dyDescent="0.2">
      <c r="A41" s="67">
        <v>1992</v>
      </c>
      <c r="B41" s="524">
        <f>medfiinc!B81</f>
        <v>24203.9140625</v>
      </c>
      <c r="C41" s="524">
        <f>medfiinc!C81</f>
        <v>20649.494140625</v>
      </c>
      <c r="D41" s="525">
        <f>medfiinc!D81</f>
        <v>27927.59375</v>
      </c>
      <c r="E41" s="524">
        <f>medfiinc!E81</f>
        <v>28096.8515625</v>
      </c>
      <c r="F41" s="525">
        <f>medfiinc!F81</f>
        <v>15402.4912109375</v>
      </c>
      <c r="G41" s="579">
        <f>medfiinc!G81</f>
        <v>27758.3359375</v>
      </c>
    </row>
    <row r="42" spans="1:7" x14ac:dyDescent="0.2">
      <c r="A42" s="67">
        <v>1993</v>
      </c>
      <c r="B42" s="524">
        <f>medfiinc!B82</f>
        <v>23938.404296875</v>
      </c>
      <c r="C42" s="524">
        <f>medfiinc!C82</f>
        <v>20306.37109375</v>
      </c>
      <c r="D42" s="525">
        <f>medfiinc!D82</f>
        <v>27735.53125</v>
      </c>
      <c r="E42" s="524">
        <f>medfiinc!E82</f>
        <v>28560.9921875</v>
      </c>
      <c r="F42" s="525">
        <f>medfiinc!F82</f>
        <v>14858.3193359375</v>
      </c>
      <c r="G42" s="579">
        <f>medfiinc!G82</f>
        <v>27405.345703125</v>
      </c>
    </row>
    <row r="43" spans="1:7" x14ac:dyDescent="0.2">
      <c r="A43" s="67">
        <v>1994</v>
      </c>
      <c r="B43" s="524">
        <f>medfiinc!B83</f>
        <v>24232.8046875</v>
      </c>
      <c r="C43" s="524">
        <f>medfiinc!C83</f>
        <v>20517.107421875</v>
      </c>
      <c r="D43" s="525">
        <f>medfiinc!D83</f>
        <v>28271.60546875</v>
      </c>
      <c r="E43" s="524">
        <f>medfiinc!E83</f>
        <v>28756.26171875</v>
      </c>
      <c r="F43" s="525">
        <f>medfiinc!F83</f>
        <v>14862.787109375</v>
      </c>
      <c r="G43" s="579">
        <f>medfiinc!G83</f>
        <v>27625.396484375</v>
      </c>
    </row>
    <row r="44" spans="1:7" x14ac:dyDescent="0.2">
      <c r="A44" s="67">
        <v>1995</v>
      </c>
      <c r="B44" s="524">
        <f>medfiinc!B84</f>
        <v>24687.802734375</v>
      </c>
      <c r="C44" s="524">
        <f>medfiinc!C84</f>
        <v>21364.4453125</v>
      </c>
      <c r="D44" s="525">
        <f>medfiinc!D84</f>
        <v>28644.181640625</v>
      </c>
      <c r="E44" s="524">
        <f>medfiinc!E84</f>
        <v>29593.712890625</v>
      </c>
      <c r="F44" s="525">
        <f>medfiinc!F84</f>
        <v>15825.5146484375</v>
      </c>
      <c r="G44" s="579">
        <f>medfiinc!G84</f>
        <v>28327.671875</v>
      </c>
    </row>
    <row r="45" spans="1:7" x14ac:dyDescent="0.2">
      <c r="A45" s="67">
        <v>1996</v>
      </c>
      <c r="B45" s="524">
        <f>medfiinc!B85</f>
        <v>25270.142578125</v>
      </c>
      <c r="C45" s="524">
        <f>medfiinc!C85</f>
        <v>21859.447265625</v>
      </c>
      <c r="D45" s="525">
        <f>medfiinc!D85</f>
        <v>28680.8359375</v>
      </c>
      <c r="E45" s="524">
        <f>medfiinc!E85</f>
        <v>29611.025390625</v>
      </c>
      <c r="F45" s="525">
        <f>medfiinc!F85</f>
        <v>16588.375</v>
      </c>
      <c r="G45" s="579">
        <f>medfiinc!G85</f>
        <v>28525.8046875</v>
      </c>
    </row>
    <row r="46" spans="1:7" x14ac:dyDescent="0.2">
      <c r="A46" s="67">
        <v>1997</v>
      </c>
      <c r="B46" s="524">
        <f>medfiinc!B86</f>
        <v>26304.517578125</v>
      </c>
      <c r="C46" s="524">
        <f>medfiinc!C86</f>
        <v>22807.384765625</v>
      </c>
      <c r="D46" s="525">
        <f>medfiinc!D86</f>
        <v>29649.599609375</v>
      </c>
      <c r="E46" s="524">
        <f>medfiinc!E86</f>
        <v>30865.994140625</v>
      </c>
      <c r="F46" s="525">
        <f>medfiinc!F86</f>
        <v>17485.662109375</v>
      </c>
      <c r="G46" s="579">
        <f>medfiinc!G86</f>
        <v>29801.6484375</v>
      </c>
    </row>
    <row r="47" spans="1:7" x14ac:dyDescent="0.2">
      <c r="A47" s="67">
        <v>1998</v>
      </c>
      <c r="B47" s="524">
        <f>medfiinc!B87</f>
        <v>27464.375</v>
      </c>
      <c r="C47" s="524">
        <f>medfiinc!C87</f>
        <v>24012.568359375</v>
      </c>
      <c r="D47" s="525">
        <f>medfiinc!D87</f>
        <v>30916.181640625</v>
      </c>
      <c r="E47" s="524">
        <f>medfiinc!E87</f>
        <v>32266.888671875</v>
      </c>
      <c r="F47" s="525">
        <f>medfiinc!F87</f>
        <v>18609.740234375</v>
      </c>
      <c r="G47" s="579">
        <f>medfiinc!G87</f>
        <v>30916.181640625</v>
      </c>
    </row>
    <row r="48" spans="1:7" x14ac:dyDescent="0.2">
      <c r="A48" s="72">
        <v>1999</v>
      </c>
      <c r="B48" s="526">
        <f>medfiinc!B88</f>
        <v>28076.876953125</v>
      </c>
      <c r="C48" s="526">
        <f>medfiinc!C88</f>
        <v>24530.32421875</v>
      </c>
      <c r="D48" s="527">
        <f>medfiinc!D88</f>
        <v>31623.4296875</v>
      </c>
      <c r="E48" s="526">
        <f>medfiinc!E88</f>
        <v>32953.38671875</v>
      </c>
      <c r="F48" s="527">
        <f>medfiinc!F88</f>
        <v>18914.94921875</v>
      </c>
      <c r="G48" s="582">
        <f>medfiinc!G88</f>
        <v>31475.65625</v>
      </c>
    </row>
    <row r="49" spans="1:7" x14ac:dyDescent="0.2">
      <c r="A49" s="77">
        <v>2000</v>
      </c>
      <c r="B49" s="528">
        <f>medfiinc!B89</f>
        <v>28867.845703125</v>
      </c>
      <c r="C49" s="528">
        <f>medfiinc!C89</f>
        <v>25403.705078125</v>
      </c>
      <c r="D49" s="529">
        <f>medfiinc!D89</f>
        <v>32043.30859375</v>
      </c>
      <c r="E49" s="528">
        <f>medfiinc!E89</f>
        <v>33631.0390625</v>
      </c>
      <c r="F49" s="529">
        <f>medfiinc!F89</f>
        <v>19918.814453125</v>
      </c>
      <c r="G49" s="583">
        <f>medfiinc!G89</f>
        <v>32187.6484375</v>
      </c>
    </row>
    <row r="50" spans="1:7" x14ac:dyDescent="0.2">
      <c r="A50" s="67">
        <v>2001</v>
      </c>
      <c r="B50" s="524">
        <f>medfiinc!B90</f>
        <v>28289.23828125</v>
      </c>
      <c r="C50" s="524">
        <f>medfiinc!C90</f>
        <v>24770.67578125</v>
      </c>
      <c r="D50" s="525">
        <f>medfiinc!D90</f>
        <v>31667.05859375</v>
      </c>
      <c r="E50" s="524">
        <f>medfiinc!E90</f>
        <v>32793</v>
      </c>
      <c r="F50" s="525">
        <f>medfiinc!F90</f>
        <v>19422.462890625</v>
      </c>
      <c r="G50" s="579">
        <f>medfiinc!G90</f>
        <v>32089.28515625</v>
      </c>
    </row>
    <row r="51" spans="1:7" x14ac:dyDescent="0.2">
      <c r="A51" s="67">
        <v>2002</v>
      </c>
      <c r="B51" s="524">
        <f>medfiinc!B91</f>
        <v>27387.685546875</v>
      </c>
      <c r="C51" s="524">
        <f>medfiinc!C91</f>
        <v>24067.96484375</v>
      </c>
      <c r="D51" s="525">
        <f>medfiinc!D91</f>
        <v>30707.404296875</v>
      </c>
      <c r="E51" s="524">
        <f>medfiinc!E91</f>
        <v>31675.65625</v>
      </c>
      <c r="F51" s="525">
        <f>medfiinc!F91</f>
        <v>18535.099609375</v>
      </c>
      <c r="G51" s="579">
        <f>medfiinc!G91</f>
        <v>30707.404296875</v>
      </c>
    </row>
    <row r="52" spans="1:7" x14ac:dyDescent="0.2">
      <c r="A52" s="67">
        <v>2003</v>
      </c>
      <c r="B52" s="524">
        <f>medfiinc!B92</f>
        <v>26643.748046875</v>
      </c>
      <c r="C52" s="524">
        <f>medfiinc!C92</f>
        <v>23668.3046875</v>
      </c>
      <c r="D52" s="525">
        <f>medfiinc!D92</f>
        <v>30160.181640625</v>
      </c>
      <c r="E52" s="524">
        <f>medfiinc!E92</f>
        <v>30701.171875</v>
      </c>
      <c r="F52" s="525">
        <f>medfiinc!F92</f>
        <v>18393.654296875</v>
      </c>
      <c r="G52" s="579">
        <f>medfiinc!G92</f>
        <v>30160.181640625</v>
      </c>
    </row>
    <row r="53" spans="1:7" x14ac:dyDescent="0.2">
      <c r="A53" s="67">
        <v>2004</v>
      </c>
      <c r="B53" s="524">
        <f>medfiinc!B93</f>
        <v>27250.884765625</v>
      </c>
      <c r="C53" s="524">
        <f>medfiinc!C93</f>
        <v>23959.71484375</v>
      </c>
      <c r="D53" s="525">
        <f>medfiinc!D93</f>
        <v>30542.0546875</v>
      </c>
      <c r="E53" s="524">
        <f>medfiinc!E93</f>
        <v>31463.58203125</v>
      </c>
      <c r="F53" s="525">
        <f>medfiinc!F93</f>
        <v>18957.13671875</v>
      </c>
      <c r="G53" s="579">
        <f>medfiinc!G93</f>
        <v>30673.701171875</v>
      </c>
    </row>
    <row r="54" spans="1:7" x14ac:dyDescent="0.2">
      <c r="A54" s="67">
        <v>2005</v>
      </c>
      <c r="B54" s="524">
        <f>medfiinc!B94</f>
        <v>27360.78125</v>
      </c>
      <c r="C54" s="524">
        <f>medfiinc!C94</f>
        <v>24164.427734375</v>
      </c>
      <c r="D54" s="525">
        <f>medfiinc!D94</f>
        <v>30557.134765625</v>
      </c>
      <c r="E54" s="524">
        <f>medfiinc!E94</f>
        <v>31452.11328125</v>
      </c>
      <c r="F54" s="525">
        <f>medfiinc!F94</f>
        <v>19178.1171875</v>
      </c>
      <c r="G54" s="579">
        <f>medfiinc!G94</f>
        <v>30429.279296875</v>
      </c>
    </row>
    <row r="55" spans="1:7" x14ac:dyDescent="0.2">
      <c r="A55" s="67">
        <v>2006</v>
      </c>
      <c r="B55" s="524">
        <f>medfiinc!B95</f>
        <v>27791.83984375</v>
      </c>
      <c r="C55" s="524">
        <f>medfiinc!C95</f>
        <v>24690.072265625</v>
      </c>
      <c r="D55" s="525">
        <f>medfiinc!D95</f>
        <v>30893.607421875</v>
      </c>
      <c r="E55" s="524">
        <f>medfiinc!E95</f>
        <v>31265.8203125</v>
      </c>
      <c r="F55" s="525">
        <f>medfiinc!F95</f>
        <v>19851.314453125</v>
      </c>
      <c r="G55" s="579">
        <f>medfiinc!G95</f>
        <v>31017.6796875</v>
      </c>
    </row>
    <row r="56" spans="1:7" x14ac:dyDescent="0.2">
      <c r="A56" s="67">
        <v>2007</v>
      </c>
      <c r="B56" s="524">
        <f>medfiinc!B96</f>
        <v>28715.73828125</v>
      </c>
      <c r="C56" s="524">
        <f>medfiinc!C96</f>
        <v>25458.0703125</v>
      </c>
      <c r="D56" s="525">
        <f>medfiinc!D96</f>
        <v>31611.443359375</v>
      </c>
      <c r="E56" s="524">
        <f>medfiinc!E96</f>
        <v>32938.640625</v>
      </c>
      <c r="F56" s="525">
        <f>medfiinc!F96</f>
        <v>20511.2421875</v>
      </c>
      <c r="G56" s="579">
        <f>medfiinc!G96</f>
        <v>31973.40625</v>
      </c>
    </row>
    <row r="57" spans="1:7" x14ac:dyDescent="0.2">
      <c r="A57" s="67">
        <v>2008</v>
      </c>
      <c r="B57" s="524">
        <f>medfiinc!B97</f>
        <v>27452.59375</v>
      </c>
      <c r="C57" s="524">
        <f>medfiinc!C97</f>
        <v>24257.6796875</v>
      </c>
      <c r="D57" s="525">
        <f>medfiinc!D97</f>
        <v>30529.177734375</v>
      </c>
      <c r="E57" s="524">
        <f>medfiinc!E97</f>
        <v>30647.5078125</v>
      </c>
      <c r="F57" s="525">
        <f>medfiinc!F97</f>
        <v>19879.46484375</v>
      </c>
      <c r="G57" s="579">
        <f>medfiinc!G97</f>
        <v>30292.517578125</v>
      </c>
    </row>
    <row r="58" spans="1:7" x14ac:dyDescent="0.2">
      <c r="A58" s="72">
        <v>2009</v>
      </c>
      <c r="B58" s="526">
        <f>medfiinc!B98</f>
        <v>25189.75390625</v>
      </c>
      <c r="C58" s="526">
        <f>medfiinc!C98</f>
        <v>22026.388671875</v>
      </c>
      <c r="D58" s="527">
        <f>medfiinc!D98</f>
        <v>28470.279296875</v>
      </c>
      <c r="E58" s="526">
        <f>medfiinc!E98</f>
        <v>27767.310546875</v>
      </c>
      <c r="F58" s="527">
        <f>medfiinc!F98</f>
        <v>18277.216796875</v>
      </c>
      <c r="G58" s="584">
        <f>medfiinc!G98</f>
        <v>28001.6328125</v>
      </c>
    </row>
    <row r="59" spans="1:7" x14ac:dyDescent="0.2">
      <c r="A59" s="67">
        <v>2010</v>
      </c>
      <c r="B59" s="524">
        <f>medfiinc!B99</f>
        <v>25048.28515625</v>
      </c>
      <c r="C59" s="524">
        <f>medfiinc!C99</f>
        <v>21931.677734375</v>
      </c>
      <c r="D59" s="525">
        <f>medfiinc!D99</f>
        <v>27587.7421875</v>
      </c>
      <c r="E59" s="524">
        <f>medfiinc!E99</f>
        <v>27241.453125</v>
      </c>
      <c r="F59" s="525">
        <f>medfiinc!F99</f>
        <v>18468.78125</v>
      </c>
      <c r="G59" s="585">
        <f>medfiinc!G99</f>
        <v>27703.171875</v>
      </c>
    </row>
    <row r="60" spans="1:7" x14ac:dyDescent="0.2">
      <c r="A60" s="67">
        <v>2011</v>
      </c>
      <c r="B60" s="524">
        <f>medfiinc!B100</f>
        <v>25192.9296875</v>
      </c>
      <c r="C60" s="524">
        <f>medfiinc!C100</f>
        <v>22029.69140625</v>
      </c>
      <c r="D60" s="525">
        <f>medfiinc!D100</f>
        <v>27791.3046875</v>
      </c>
      <c r="E60" s="524">
        <f>medfiinc!E100</f>
        <v>27791.3046875</v>
      </c>
      <c r="F60" s="525">
        <f>medfiinc!F100</f>
        <v>18075.64453125</v>
      </c>
      <c r="G60" s="585">
        <f>medfiinc!G100</f>
        <v>27565.357421875</v>
      </c>
    </row>
    <row r="61" spans="1:7" x14ac:dyDescent="0.2">
      <c r="A61" s="67">
        <v>2012</v>
      </c>
      <c r="B61" s="524">
        <f>medfiinc!B101</f>
        <v>24822.560546875</v>
      </c>
      <c r="C61" s="524">
        <f>medfiinc!C101</f>
        <v>21830.5546875</v>
      </c>
      <c r="D61" s="525">
        <f>medfiinc!D101</f>
        <v>26817.23046875</v>
      </c>
      <c r="E61" s="524">
        <f>medfiinc!E101</f>
        <v>27371.3046875</v>
      </c>
      <c r="F61" s="525">
        <f>medfiinc!F101</f>
        <v>18062.845703125</v>
      </c>
      <c r="G61" s="585">
        <f>medfiinc!G101</f>
        <v>26928.044921875</v>
      </c>
    </row>
    <row r="62" spans="1:7" x14ac:dyDescent="0.2">
      <c r="A62" s="67">
        <v>2013</v>
      </c>
      <c r="B62" s="524">
        <f>medfiinc!B102</f>
        <v>25454.20703125</v>
      </c>
      <c r="C62" s="524">
        <f>medfiinc!C102</f>
        <v>22517.18359375</v>
      </c>
      <c r="D62" s="525">
        <f>medfiinc!D102</f>
        <v>28717.56640625</v>
      </c>
      <c r="E62" s="524">
        <f>medfiinc!E102</f>
        <v>28826.345703125</v>
      </c>
      <c r="F62" s="525">
        <f>medfiinc!F102</f>
        <v>18166.037109375</v>
      </c>
      <c r="G62" s="585">
        <f>medfiinc!G102</f>
        <v>27629.78125</v>
      </c>
    </row>
    <row r="63" spans="1:7" x14ac:dyDescent="0.2">
      <c r="A63" s="67">
        <v>2014</v>
      </c>
      <c r="B63" s="524">
        <f>medfiinc!B103</f>
        <v>25748.072265625</v>
      </c>
      <c r="C63" s="524">
        <f>medfiinc!C103</f>
        <v>22970.271484375</v>
      </c>
      <c r="D63" s="525">
        <f>medfiinc!D103</f>
        <v>29166.90234375</v>
      </c>
      <c r="E63" s="524">
        <f>medfiinc!E103</f>
        <v>29487.41796875</v>
      </c>
      <c r="F63" s="525">
        <f>medfiinc!F103</f>
        <v>18589.89453125</v>
      </c>
      <c r="G63" s="585">
        <f>medfiinc!G103</f>
        <v>27884.841796875</v>
      </c>
    </row>
    <row r="64" spans="1:7" x14ac:dyDescent="0.2">
      <c r="A64" s="67">
        <v>2015</v>
      </c>
      <c r="B64" s="524">
        <f>medfiinc!B104</f>
        <v>26441.94140625</v>
      </c>
      <c r="C64" s="524">
        <f>medfiinc!C104</f>
        <v>23586.2109375</v>
      </c>
      <c r="D64" s="525">
        <f>medfiinc!D104</f>
        <v>29826.509765625</v>
      </c>
      <c r="E64" s="524">
        <f>medfiinc!E104</f>
        <v>30038.044921875</v>
      </c>
      <c r="F64" s="525">
        <f>medfiinc!F104</f>
        <v>19249.732421875</v>
      </c>
      <c r="G64" s="585">
        <f>medfiinc!G104</f>
        <v>28768.83203125</v>
      </c>
    </row>
    <row r="65" spans="1:7" x14ac:dyDescent="0.2">
      <c r="A65" s="67">
        <v>2016</v>
      </c>
      <c r="B65" s="524">
        <f>medfiinc!B105</f>
        <v>26129.205078125</v>
      </c>
      <c r="C65" s="524">
        <f>medfiinc!C105</f>
        <v>23202.732421875</v>
      </c>
      <c r="D65" s="525">
        <f>medfiinc!D105</f>
        <v>29369.224609375</v>
      </c>
      <c r="E65" s="524">
        <f>medfiinc!E105</f>
        <v>29682.775390625</v>
      </c>
      <c r="F65" s="525">
        <f>medfiinc!F105</f>
        <v>19126.578125</v>
      </c>
      <c r="G65" s="585">
        <f>medfiinc!G105</f>
        <v>28115.0234375</v>
      </c>
    </row>
    <row r="66" spans="1:7" x14ac:dyDescent="0.2">
      <c r="A66" s="67">
        <v>2017</v>
      </c>
      <c r="B66" s="524">
        <f>medfiinc!B106</f>
        <v>25415.814453125</v>
      </c>
      <c r="C66" s="524">
        <f>medfiinc!C106</f>
        <v>21726.421875</v>
      </c>
      <c r="D66" s="525">
        <f>medfiinc!D106</f>
        <v>27362.994140625</v>
      </c>
      <c r="E66" s="524">
        <f>medfiinc!E106</f>
        <v>28080.375</v>
      </c>
      <c r="F66" s="525">
        <f>medfiinc!F106</f>
        <v>17114.681640625</v>
      </c>
      <c r="G66" s="585">
        <f>medfiinc!G106</f>
        <v>27055.544921875</v>
      </c>
    </row>
    <row r="67" spans="1:7" x14ac:dyDescent="0.2">
      <c r="A67" s="67">
        <v>2018</v>
      </c>
      <c r="B67" s="524">
        <f>medfiinc!B107</f>
        <v>25900</v>
      </c>
      <c r="C67" s="524">
        <f>medfiinc!C107</f>
        <v>22300</v>
      </c>
      <c r="D67" s="525">
        <f>medfiinc!D107</f>
        <v>27900</v>
      </c>
      <c r="E67" s="524">
        <f>medfiinc!E107</f>
        <v>28600</v>
      </c>
      <c r="F67" s="525">
        <f>medfiinc!F107</f>
        <v>17500</v>
      </c>
      <c r="G67" s="585">
        <f>medfiinc!G107</f>
        <v>27600</v>
      </c>
    </row>
    <row r="68" spans="1:7" x14ac:dyDescent="0.2">
      <c r="A68" s="67">
        <v>2019</v>
      </c>
      <c r="B68" s="524">
        <f>medfiinc!B108</f>
        <v>26626.6484375</v>
      </c>
      <c r="C68" s="524">
        <f>medfiinc!C108</f>
        <v>22991.275390625</v>
      </c>
      <c r="D68" s="525">
        <f>medfiinc!D108</f>
        <v>28493.4609375</v>
      </c>
      <c r="E68" s="524">
        <f>medfiinc!E108</f>
        <v>29574.248046875</v>
      </c>
      <c r="F68" s="525">
        <f>medfiinc!F108</f>
        <v>18471.623046875</v>
      </c>
      <c r="G68" s="585">
        <f>medfiinc!G108</f>
        <v>28689.966796875</v>
      </c>
    </row>
    <row r="69" spans="1:7" ht="17" thickBot="1" x14ac:dyDescent="0.25">
      <c r="A69" s="1105"/>
      <c r="B69" s="1107"/>
      <c r="C69" s="1107"/>
      <c r="D69" s="1108"/>
      <c r="E69" s="1107"/>
      <c r="F69" s="1108"/>
      <c r="G69" s="1127"/>
    </row>
    <row r="70" spans="1:7" ht="17" thickTop="1" x14ac:dyDescent="0.2">
      <c r="A70" s="61"/>
      <c r="B70" s="60"/>
      <c r="C70" s="60"/>
      <c r="D70" s="59"/>
      <c r="E70" s="58"/>
      <c r="F70" s="60"/>
      <c r="G70" s="60"/>
    </row>
    <row r="71" spans="1:7" x14ac:dyDescent="0.2">
      <c r="B71" s="57"/>
      <c r="C71" s="57"/>
      <c r="F71" s="57"/>
      <c r="G71" s="57"/>
    </row>
    <row r="73" spans="1:7" x14ac:dyDescent="0.2">
      <c r="A73" s="211"/>
      <c r="B73" s="212"/>
      <c r="C73" s="212"/>
      <c r="D73" s="212"/>
      <c r="E73" s="212"/>
      <c r="F73" s="212"/>
      <c r="G73" s="212"/>
    </row>
    <row r="74" spans="1:7" x14ac:dyDescent="0.2">
      <c r="A74" s="211"/>
      <c r="B74" s="212"/>
      <c r="C74" s="212"/>
      <c r="D74" s="212"/>
      <c r="E74" s="212"/>
      <c r="F74" s="212"/>
      <c r="G74" s="212"/>
    </row>
  </sheetData>
  <mergeCells count="2">
    <mergeCell ref="A4:G4"/>
    <mergeCell ref="B7:G7"/>
  </mergeCells>
  <hyperlinks>
    <hyperlink ref="A1" location="Index!A1" display="Back to index" xr:uid="{00000000-0004-0000-4F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theme="5" tint="-0.24994659260841701"/>
  </sheetPr>
  <dimension ref="A1"/>
  <sheetViews>
    <sheetView workbookViewId="0">
      <selection activeCell="D32" sqref="D32"/>
    </sheetView>
  </sheetViews>
  <sheetFormatPr baseColWidth="10" defaultRowHeight="16" x14ac:dyDescent="0.2"/>
  <sheetData/>
  <pageMargins left="0.75" right="0.75" top="1" bottom="1" header="0.5" footer="0.5"/>
  <extLst>
    <ext xmlns:mx="http://schemas.microsoft.com/office/mac/excel/2008/main" uri="{64002731-A6B0-56B0-2670-7721B7C09600}">
      <mx:PLV Mode="0" OnePage="0" WScale="0"/>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theme="5" tint="0.39997558519241921"/>
  </sheetPr>
  <dimension ref="A1:U119"/>
  <sheetViews>
    <sheetView workbookViewId="0">
      <pane xSplit="1" ySplit="9" topLeftCell="B100" activePane="bottomRight" state="frozen"/>
      <selection activeCell="D32" sqref="D32"/>
      <selection pane="topRight" activeCell="D32" sqref="D32"/>
      <selection pane="bottomLeft" activeCell="D32" sqref="D32"/>
      <selection pane="bottomRight"/>
    </sheetView>
  </sheetViews>
  <sheetFormatPr baseColWidth="10" defaultColWidth="10.83203125" defaultRowHeight="16" x14ac:dyDescent="0.2"/>
  <cols>
    <col min="1" max="10" width="10.83203125" style="4"/>
    <col min="11" max="11" width="10.83203125" style="4" customWidth="1"/>
    <col min="12" max="20" width="10.83203125" style="4"/>
    <col min="21" max="21" width="11" style="4" customWidth="1"/>
    <col min="22" max="16384" width="10.83203125" style="4"/>
  </cols>
  <sheetData>
    <row r="1" spans="1:21" x14ac:dyDescent="0.2">
      <c r="A1" s="52" t="s">
        <v>36</v>
      </c>
      <c r="D1" s="198"/>
    </row>
    <row r="2" spans="1:21" x14ac:dyDescent="0.2">
      <c r="B2" s="51"/>
      <c r="C2" s="51"/>
      <c r="D2" s="199"/>
    </row>
    <row r="3" spans="1:21" ht="17" thickBot="1" x14ac:dyDescent="0.25">
      <c r="D3" s="198"/>
    </row>
    <row r="4" spans="1:21" ht="25" customHeight="1" thickTop="1" x14ac:dyDescent="0.2">
      <c r="A4" s="1371" t="s">
        <v>275</v>
      </c>
      <c r="B4" s="1372"/>
      <c r="C4" s="1372"/>
      <c r="D4" s="1372"/>
      <c r="E4" s="1372"/>
      <c r="F4" s="1372"/>
      <c r="G4" s="1372"/>
      <c r="H4" s="1372"/>
      <c r="I4" s="1372"/>
      <c r="J4" s="1372"/>
      <c r="K4" s="1372"/>
      <c r="L4" s="1372"/>
      <c r="M4" s="1372"/>
      <c r="N4" s="1372"/>
      <c r="O4" s="1372"/>
      <c r="P4" s="1372"/>
      <c r="Q4" s="1372"/>
      <c r="R4" s="1372"/>
      <c r="S4" s="1373"/>
      <c r="T4" s="496"/>
    </row>
    <row r="5" spans="1:21" x14ac:dyDescent="0.2">
      <c r="A5" s="49"/>
      <c r="B5" s="50"/>
      <c r="C5" s="50"/>
      <c r="D5" s="50"/>
      <c r="E5" s="50"/>
      <c r="F5" s="50"/>
      <c r="G5" s="50"/>
      <c r="H5" s="50"/>
      <c r="I5" s="50"/>
      <c r="J5" s="50"/>
      <c r="K5" s="50"/>
      <c r="L5" s="50"/>
      <c r="M5" s="50"/>
      <c r="N5" s="50"/>
      <c r="O5" s="50"/>
      <c r="P5" s="50"/>
      <c r="Q5" s="50"/>
      <c r="R5" s="50"/>
      <c r="S5" s="499"/>
      <c r="T5" s="495"/>
    </row>
    <row r="6" spans="1:21" x14ac:dyDescent="0.2">
      <c r="A6" s="49"/>
      <c r="B6" s="45" t="s">
        <v>35</v>
      </c>
      <c r="C6" s="45" t="s">
        <v>34</v>
      </c>
      <c r="D6" s="45" t="s">
        <v>33</v>
      </c>
      <c r="E6" s="45" t="s">
        <v>32</v>
      </c>
      <c r="F6" s="45" t="s">
        <v>31</v>
      </c>
      <c r="G6" s="45" t="s">
        <v>30</v>
      </c>
      <c r="H6" s="45" t="s">
        <v>29</v>
      </c>
      <c r="I6" s="48" t="s">
        <v>28</v>
      </c>
      <c r="J6" s="47" t="s">
        <v>27</v>
      </c>
      <c r="K6" s="47" t="s">
        <v>26</v>
      </c>
      <c r="L6" s="45" t="s">
        <v>25</v>
      </c>
      <c r="M6" s="46" t="s">
        <v>24</v>
      </c>
      <c r="N6" s="45" t="s">
        <v>23</v>
      </c>
      <c r="O6" s="45" t="s">
        <v>22</v>
      </c>
      <c r="P6" s="45" t="s">
        <v>21</v>
      </c>
      <c r="Q6" s="46" t="s">
        <v>20</v>
      </c>
      <c r="R6" s="46" t="s">
        <v>53</v>
      </c>
      <c r="S6" s="44" t="s">
        <v>52</v>
      </c>
      <c r="T6" s="46"/>
    </row>
    <row r="7" spans="1:21" ht="35" customHeight="1" x14ac:dyDescent="0.2">
      <c r="A7" s="43"/>
      <c r="B7" s="1374" t="s">
        <v>305</v>
      </c>
      <c r="C7" s="1375"/>
      <c r="D7" s="1375"/>
      <c r="E7" s="1375"/>
      <c r="F7" s="1375"/>
      <c r="G7" s="1375"/>
      <c r="H7" s="1375"/>
      <c r="I7" s="1375"/>
      <c r="J7" s="1375"/>
      <c r="K7" s="1375"/>
      <c r="L7" s="1375"/>
      <c r="M7" s="1375"/>
      <c r="N7" s="1375"/>
      <c r="O7" s="1375"/>
      <c r="P7" s="1375"/>
      <c r="Q7" s="1375"/>
      <c r="R7" s="1375"/>
      <c r="S7" s="778"/>
      <c r="T7" s="50"/>
    </row>
    <row r="8" spans="1:21" ht="21" customHeight="1" x14ac:dyDescent="0.2">
      <c r="A8" s="405"/>
      <c r="B8" s="1410" t="s">
        <v>253</v>
      </c>
      <c r="C8" s="1377"/>
      <c r="D8" s="1377"/>
      <c r="E8" s="1377"/>
      <c r="F8" s="1377"/>
      <c r="G8" s="1377"/>
      <c r="H8" s="1377"/>
      <c r="I8" s="1377"/>
      <c r="J8" s="1377"/>
      <c r="K8" s="1377"/>
      <c r="L8" s="1377"/>
      <c r="M8" s="1377"/>
      <c r="N8" s="1377"/>
      <c r="O8" s="1377"/>
      <c r="P8" s="1377"/>
      <c r="Q8" s="1377"/>
      <c r="R8" s="1377"/>
      <c r="S8" s="779"/>
      <c r="T8" s="497"/>
    </row>
    <row r="9" spans="1:21" s="27" customFormat="1" ht="31" customHeight="1" x14ac:dyDescent="0.2">
      <c r="A9" s="42"/>
      <c r="B9" s="292" t="s">
        <v>15</v>
      </c>
      <c r="C9" s="481" t="s">
        <v>14</v>
      </c>
      <c r="D9" s="482" t="s">
        <v>58</v>
      </c>
      <c r="E9" s="293" t="s">
        <v>13</v>
      </c>
      <c r="F9" s="41" t="s">
        <v>12</v>
      </c>
      <c r="G9" s="41" t="s">
        <v>11</v>
      </c>
      <c r="H9" s="41" t="s">
        <v>10</v>
      </c>
      <c r="I9" s="41" t="s">
        <v>9</v>
      </c>
      <c r="J9" s="41" t="s">
        <v>8</v>
      </c>
      <c r="K9" s="491" t="s">
        <v>106</v>
      </c>
      <c r="L9" s="406" t="s">
        <v>7</v>
      </c>
      <c r="M9" s="40" t="s">
        <v>6</v>
      </c>
      <c r="N9" s="40" t="s">
        <v>5</v>
      </c>
      <c r="O9" s="40" t="s">
        <v>4</v>
      </c>
      <c r="P9" s="40" t="s">
        <v>3</v>
      </c>
      <c r="Q9" s="40" t="s">
        <v>2</v>
      </c>
      <c r="R9" s="40" t="s">
        <v>1</v>
      </c>
      <c r="S9" s="39" t="s">
        <v>107</v>
      </c>
      <c r="T9" s="498"/>
    </row>
    <row r="10" spans="1:21" s="27" customFormat="1" ht="15" customHeight="1" x14ac:dyDescent="0.2">
      <c r="A10" s="38">
        <v>1913</v>
      </c>
      <c r="B10" s="304">
        <f>'TE2'!B10</f>
        <v>0.20641023194016406</v>
      </c>
      <c r="C10" s="415"/>
      <c r="D10" s="415"/>
      <c r="E10" s="305">
        <f>TE2b!B10</f>
        <v>0.79358976805983594</v>
      </c>
      <c r="F10" s="37">
        <f>TE2b!H10</f>
        <v>0.67482279853147265</v>
      </c>
      <c r="G10" s="37">
        <f>TE2b!N10</f>
        <v>0.46623034381758982</v>
      </c>
      <c r="H10" s="37">
        <f>TE2c!B10</f>
        <v>0.41939801205542204</v>
      </c>
      <c r="I10" s="37">
        <f>TE2c!H10</f>
        <v>0.23787205469888381</v>
      </c>
      <c r="J10" s="37">
        <f>TE2c!N10</f>
        <v>9.0373950222313162E-2</v>
      </c>
      <c r="K10" s="37"/>
      <c r="L10" s="308">
        <f>E10-G10</f>
        <v>0.32735942424224612</v>
      </c>
      <c r="M10" s="309">
        <f>E10-F10</f>
        <v>0.1187669695283633</v>
      </c>
      <c r="N10" s="36"/>
      <c r="O10" s="35">
        <f t="shared" ref="O10:O73" si="0">G10-I10</f>
        <v>0.22835828911870601</v>
      </c>
      <c r="P10" s="35">
        <f t="shared" ref="P10:R41" si="1">G10-H10</f>
        <v>4.6832331762167778E-2</v>
      </c>
      <c r="Q10" s="35">
        <f t="shared" si="1"/>
        <v>0.18152595735653823</v>
      </c>
      <c r="R10" s="35">
        <f t="shared" si="1"/>
        <v>0.14749810447657064</v>
      </c>
      <c r="S10" s="34"/>
      <c r="T10" s="13"/>
    </row>
    <row r="11" spans="1:21" s="27" customFormat="1" ht="15" customHeight="1" x14ac:dyDescent="0.2">
      <c r="A11" s="30">
        <v>1914</v>
      </c>
      <c r="B11" s="306">
        <f>'TE2'!B11</f>
        <v>0.20756628554170831</v>
      </c>
      <c r="C11" s="415"/>
      <c r="D11" s="415"/>
      <c r="E11" s="307">
        <f>TE2b!B11</f>
        <v>0.79243371445829169</v>
      </c>
      <c r="F11" s="33">
        <f>TE2b!H11</f>
        <v>0.67208097262199307</v>
      </c>
      <c r="G11" s="33">
        <f>TE2b!N11</f>
        <v>0.46101567932733134</v>
      </c>
      <c r="H11" s="33">
        <f>TE2c!B11</f>
        <v>0.41434557980241016</v>
      </c>
      <c r="I11" s="33">
        <f>TE2c!H11</f>
        <v>0.2320794691267421</v>
      </c>
      <c r="J11" s="33">
        <f>TE2c!N11</f>
        <v>9.5968293179245184E-2</v>
      </c>
      <c r="K11" s="33"/>
      <c r="L11" s="310">
        <f t="shared" ref="L11:L74" si="2">E11-G11</f>
        <v>0.33141803513096035</v>
      </c>
      <c r="M11" s="311">
        <f t="shared" ref="M11:N74" si="3">E11-F11</f>
        <v>0.12035274183629863</v>
      </c>
      <c r="N11" s="32"/>
      <c r="O11" s="13">
        <f t="shared" si="0"/>
        <v>0.22893621020058924</v>
      </c>
      <c r="P11" s="13">
        <f t="shared" si="1"/>
        <v>4.6670099524921183E-2</v>
      </c>
      <c r="Q11" s="13">
        <f t="shared" si="1"/>
        <v>0.18226611067566806</v>
      </c>
      <c r="R11" s="13">
        <f t="shared" si="1"/>
        <v>0.13611117594749692</v>
      </c>
      <c r="S11" s="12"/>
      <c r="T11" s="13"/>
    </row>
    <row r="12" spans="1:21" s="27" customFormat="1" ht="15" customHeight="1" x14ac:dyDescent="0.2">
      <c r="A12" s="30">
        <v>1915</v>
      </c>
      <c r="B12" s="306">
        <f>'TE2'!B12</f>
        <v>0.21124188038716507</v>
      </c>
      <c r="C12" s="415"/>
      <c r="D12" s="415"/>
      <c r="E12" s="307">
        <f>TE2b!B12</f>
        <v>0.78875811961283493</v>
      </c>
      <c r="F12" s="33">
        <f>TE2b!H12</f>
        <v>0.66901606116326728</v>
      </c>
      <c r="G12" s="33">
        <f>TE2b!N12</f>
        <v>0.4613477959232668</v>
      </c>
      <c r="H12" s="33">
        <f>TE2c!B12</f>
        <v>0.41690599764085989</v>
      </c>
      <c r="I12" s="33">
        <f>TE2c!H12</f>
        <v>0.24310554591918848</v>
      </c>
      <c r="J12" s="33">
        <f>TE2c!N12</f>
        <v>0.11326111389759576</v>
      </c>
      <c r="K12" s="33"/>
      <c r="L12" s="310">
        <f t="shared" si="2"/>
        <v>0.32741032368956813</v>
      </c>
      <c r="M12" s="311">
        <f t="shared" si="3"/>
        <v>0.11974205844956765</v>
      </c>
      <c r="N12" s="32"/>
      <c r="O12" s="13">
        <f t="shared" si="0"/>
        <v>0.21824225000407832</v>
      </c>
      <c r="P12" s="13">
        <f t="shared" si="1"/>
        <v>4.4441798282406908E-2</v>
      </c>
      <c r="Q12" s="13">
        <f t="shared" si="1"/>
        <v>0.17380045172167141</v>
      </c>
      <c r="R12" s="13">
        <f t="shared" si="1"/>
        <v>0.12984443202159274</v>
      </c>
      <c r="S12" s="12"/>
      <c r="T12" s="13"/>
    </row>
    <row r="13" spans="1:21" s="27" customFormat="1" ht="15" customHeight="1" x14ac:dyDescent="0.2">
      <c r="A13" s="30">
        <v>1916</v>
      </c>
      <c r="B13" s="306">
        <f>'TE2'!B13</f>
        <v>0.21126419014099074</v>
      </c>
      <c r="C13" s="415"/>
      <c r="D13" s="415"/>
      <c r="E13" s="307">
        <f>TE2b!B13</f>
        <v>0.78873580985900926</v>
      </c>
      <c r="F13" s="33">
        <f>TE2b!H13</f>
        <v>0.68469662626616812</v>
      </c>
      <c r="G13" s="33">
        <f>TE2b!N13</f>
        <v>0.44450952518544889</v>
      </c>
      <c r="H13" s="33">
        <f>TE2c!B13</f>
        <v>0.3844910776026601</v>
      </c>
      <c r="I13" s="33">
        <f>TE2c!H13</f>
        <v>0.26049901865913666</v>
      </c>
      <c r="J13" s="33">
        <f>TE2c!N13</f>
        <v>0.1178663260964336</v>
      </c>
      <c r="K13" s="33"/>
      <c r="L13" s="310">
        <f t="shared" si="2"/>
        <v>0.34422628467356037</v>
      </c>
      <c r="M13" s="311">
        <f t="shared" si="3"/>
        <v>0.10403918359284114</v>
      </c>
      <c r="N13" s="32"/>
      <c r="O13" s="13">
        <f t="shared" si="0"/>
        <v>0.18401050652631223</v>
      </c>
      <c r="P13" s="13">
        <f t="shared" si="1"/>
        <v>6.0018447582788792E-2</v>
      </c>
      <c r="Q13" s="13">
        <f t="shared" si="1"/>
        <v>0.12399205894352344</v>
      </c>
      <c r="R13" s="13">
        <f t="shared" si="1"/>
        <v>0.14263269256270306</v>
      </c>
      <c r="S13" s="12"/>
      <c r="T13" s="13"/>
    </row>
    <row r="14" spans="1:21" s="27" customFormat="1" ht="15" customHeight="1" x14ac:dyDescent="0.2">
      <c r="A14" s="30">
        <v>1917</v>
      </c>
      <c r="B14" s="301">
        <f>'TE2'!B14</f>
        <v>0.20979948758650924</v>
      </c>
      <c r="C14" s="415"/>
      <c r="D14" s="415"/>
      <c r="E14" s="298">
        <f>TE2b!B14</f>
        <v>0.79020051241349076</v>
      </c>
      <c r="F14" s="25">
        <f>TE2b!H14</f>
        <v>0.67999135072214378</v>
      </c>
      <c r="G14" s="25">
        <f>TE2b!N14</f>
        <v>0.41997811505597266</v>
      </c>
      <c r="H14" s="25">
        <f>TE2c!B14</f>
        <v>0.35333531621152692</v>
      </c>
      <c r="I14" s="25">
        <f>TE2c!H14</f>
        <v>0.22116918779671826</v>
      </c>
      <c r="J14" s="25">
        <f>TE2c!N14</f>
        <v>8.9409747914328958E-2</v>
      </c>
      <c r="K14" s="25"/>
      <c r="L14" s="53">
        <f t="shared" si="2"/>
        <v>0.37022239735751811</v>
      </c>
      <c r="M14" s="13">
        <f t="shared" si="3"/>
        <v>0.11020916169134698</v>
      </c>
      <c r="N14" s="13">
        <f t="shared" si="3"/>
        <v>0.26001323566617113</v>
      </c>
      <c r="O14" s="13">
        <f t="shared" si="0"/>
        <v>0.19880892725925439</v>
      </c>
      <c r="P14" s="13">
        <f t="shared" si="1"/>
        <v>6.6642798844445739E-2</v>
      </c>
      <c r="Q14" s="13">
        <f t="shared" si="1"/>
        <v>0.13216612841480865</v>
      </c>
      <c r="R14" s="13">
        <f t="shared" si="1"/>
        <v>0.13175943988238931</v>
      </c>
      <c r="S14" s="12"/>
      <c r="T14" s="13"/>
      <c r="U14" s="11"/>
    </row>
    <row r="15" spans="1:21" s="27" customFormat="1" ht="15" customHeight="1" x14ac:dyDescent="0.2">
      <c r="A15" s="30">
        <v>1918</v>
      </c>
      <c r="B15" s="301">
        <f>'TE2'!B15</f>
        <v>0.20670630019031666</v>
      </c>
      <c r="C15" s="415"/>
      <c r="D15" s="415"/>
      <c r="E15" s="298">
        <f>TE2b!B15</f>
        <v>0.79329369980968334</v>
      </c>
      <c r="F15" s="25">
        <f>TE2b!H15</f>
        <v>0.65729041483781758</v>
      </c>
      <c r="G15" s="25">
        <f>TE2b!N15</f>
        <v>0.38423815732809491</v>
      </c>
      <c r="H15" s="25">
        <f>TE2c!B15</f>
        <v>0.30609179804053327</v>
      </c>
      <c r="I15" s="25">
        <f>TE2c!H15</f>
        <v>0.17573000679500175</v>
      </c>
      <c r="J15" s="25">
        <f>TE2c!N15</f>
        <v>6.4675349552455977E-2</v>
      </c>
      <c r="K15" s="25"/>
      <c r="L15" s="53">
        <f t="shared" si="2"/>
        <v>0.40905554248158843</v>
      </c>
      <c r="M15" s="13">
        <f t="shared" si="3"/>
        <v>0.13600328497186576</v>
      </c>
      <c r="N15" s="13">
        <f t="shared" si="3"/>
        <v>0.27305225750972267</v>
      </c>
      <c r="O15" s="13">
        <f t="shared" si="0"/>
        <v>0.20850815053309316</v>
      </c>
      <c r="P15" s="13">
        <f t="shared" si="1"/>
        <v>7.814635928756164E-2</v>
      </c>
      <c r="Q15" s="13">
        <f t="shared" si="1"/>
        <v>0.13036179124553152</v>
      </c>
      <c r="R15" s="13">
        <f t="shared" si="1"/>
        <v>0.11105465724254578</v>
      </c>
      <c r="S15" s="12"/>
      <c r="T15" s="13"/>
      <c r="U15" s="11"/>
    </row>
    <row r="16" spans="1:21" s="27" customFormat="1" ht="15" customHeight="1" x14ac:dyDescent="0.2">
      <c r="A16" s="29">
        <v>1919</v>
      </c>
      <c r="B16" s="302">
        <f>'TE2'!B16</f>
        <v>0.19172864459392969</v>
      </c>
      <c r="C16" s="413"/>
      <c r="D16" s="414"/>
      <c r="E16" s="299">
        <f>TE2b!B16</f>
        <v>0.80827135540607031</v>
      </c>
      <c r="F16" s="28">
        <f>TE2b!H16</f>
        <v>0.68650316231589892</v>
      </c>
      <c r="G16" s="28">
        <f>TE2b!N16</f>
        <v>0.41269109690233702</v>
      </c>
      <c r="H16" s="28">
        <f>TE2c!B16</f>
        <v>0.32835042932763386</v>
      </c>
      <c r="I16" s="28">
        <f>TE2c!H16</f>
        <v>0.18266329253935901</v>
      </c>
      <c r="J16" s="28">
        <f>TE2c!N16</f>
        <v>6.2828582076056905E-2</v>
      </c>
      <c r="K16" s="28"/>
      <c r="L16" s="54">
        <f t="shared" si="2"/>
        <v>0.3955802585037333</v>
      </c>
      <c r="M16" s="18">
        <f t="shared" si="3"/>
        <v>0.12176819309017139</v>
      </c>
      <c r="N16" s="18">
        <f t="shared" si="3"/>
        <v>0.2738120654135619</v>
      </c>
      <c r="O16" s="18">
        <f t="shared" si="0"/>
        <v>0.23002780436297801</v>
      </c>
      <c r="P16" s="18">
        <f t="shared" si="1"/>
        <v>8.4340667574703154E-2</v>
      </c>
      <c r="Q16" s="18">
        <f t="shared" si="1"/>
        <v>0.14568713678827486</v>
      </c>
      <c r="R16" s="18">
        <f t="shared" si="1"/>
        <v>0.1198347104633021</v>
      </c>
      <c r="S16" s="17"/>
      <c r="T16" s="13"/>
      <c r="U16" s="11"/>
    </row>
    <row r="17" spans="1:21" s="27" customFormat="1" ht="15" customHeight="1" x14ac:dyDescent="0.2">
      <c r="A17" s="31">
        <v>1920</v>
      </c>
      <c r="B17" s="303">
        <f>'TE2'!B17</f>
        <v>0.21053271678935537</v>
      </c>
      <c r="C17" s="415"/>
      <c r="D17" s="415"/>
      <c r="E17" s="300">
        <f>TE2b!B17</f>
        <v>0.78946728321064463</v>
      </c>
      <c r="F17" s="26">
        <f>TE2b!H17</f>
        <v>0.64642545921370675</v>
      </c>
      <c r="G17" s="26">
        <f>TE2b!N17</f>
        <v>0.36957294897576504</v>
      </c>
      <c r="H17" s="26">
        <f>TE2c!B17</f>
        <v>0.28580423584358766</v>
      </c>
      <c r="I17" s="26">
        <f>TE2c!H17</f>
        <v>0.14492010892943574</v>
      </c>
      <c r="J17" s="26">
        <f>TE2c!N17</f>
        <v>4.2959902842667881E-2</v>
      </c>
      <c r="K17" s="26"/>
      <c r="L17" s="55">
        <f t="shared" si="2"/>
        <v>0.4198943342348796</v>
      </c>
      <c r="M17" s="22">
        <f t="shared" si="3"/>
        <v>0.14304182399693788</v>
      </c>
      <c r="N17" s="22">
        <f t="shared" si="3"/>
        <v>0.27685251023794172</v>
      </c>
      <c r="O17" s="22">
        <f t="shared" si="0"/>
        <v>0.22465284004632929</v>
      </c>
      <c r="P17" s="22">
        <f t="shared" si="1"/>
        <v>8.3768713132177375E-2</v>
      </c>
      <c r="Q17" s="22">
        <f t="shared" si="1"/>
        <v>0.14088412691415192</v>
      </c>
      <c r="R17" s="22">
        <f t="shared" si="1"/>
        <v>0.10196020608676787</v>
      </c>
      <c r="S17" s="21"/>
      <c r="T17" s="13"/>
      <c r="U17" s="11"/>
    </row>
    <row r="18" spans="1:21" s="27" customFormat="1" ht="15" customHeight="1" x14ac:dyDescent="0.2">
      <c r="A18" s="30">
        <v>1921</v>
      </c>
      <c r="B18" s="301">
        <f>'TE2'!B18</f>
        <v>0.21101662392892806</v>
      </c>
      <c r="C18" s="415"/>
      <c r="D18" s="415"/>
      <c r="E18" s="298">
        <f>TE2b!B18</f>
        <v>0.78898337607107194</v>
      </c>
      <c r="F18" s="25">
        <f>TE2b!H18</f>
        <v>0.65354568093368615</v>
      </c>
      <c r="G18" s="25">
        <f>TE2b!N18</f>
        <v>0.38122331646466201</v>
      </c>
      <c r="H18" s="25">
        <f>TE2c!B18</f>
        <v>0.29891009391473039</v>
      </c>
      <c r="I18" s="25">
        <f>TE2c!H18</f>
        <v>0.15390210551699648</v>
      </c>
      <c r="J18" s="25">
        <f>TE2c!N18</f>
        <v>4.4478649607405427E-2</v>
      </c>
      <c r="K18" s="25"/>
      <c r="L18" s="53">
        <f t="shared" si="2"/>
        <v>0.40776005960640993</v>
      </c>
      <c r="M18" s="13">
        <f t="shared" si="3"/>
        <v>0.13543769513738579</v>
      </c>
      <c r="N18" s="13">
        <f t="shared" si="3"/>
        <v>0.27232236446902414</v>
      </c>
      <c r="O18" s="13">
        <f t="shared" si="0"/>
        <v>0.22732121094766553</v>
      </c>
      <c r="P18" s="13">
        <f t="shared" si="1"/>
        <v>8.2313222549931619E-2</v>
      </c>
      <c r="Q18" s="13">
        <f t="shared" si="1"/>
        <v>0.14500798839773391</v>
      </c>
      <c r="R18" s="13">
        <f t="shared" si="1"/>
        <v>0.10942345590959106</v>
      </c>
      <c r="S18" s="12"/>
      <c r="T18" s="13"/>
      <c r="U18" s="11"/>
    </row>
    <row r="19" spans="1:21" s="27" customFormat="1" ht="15" customHeight="1" x14ac:dyDescent="0.2">
      <c r="A19" s="30">
        <v>1922</v>
      </c>
      <c r="B19" s="301">
        <f>'TE2'!B19</f>
        <v>0.20048698356355854</v>
      </c>
      <c r="C19" s="415"/>
      <c r="D19" s="415"/>
      <c r="E19" s="298">
        <f>TE2b!B19</f>
        <v>0.79951301643644146</v>
      </c>
      <c r="F19" s="25">
        <f>TE2b!H19</f>
        <v>0.67175895296476396</v>
      </c>
      <c r="G19" s="25">
        <f>TE2b!N19</f>
        <v>0.4111094418330829</v>
      </c>
      <c r="H19" s="25">
        <f>TE2c!B19</f>
        <v>0.32783700224513795</v>
      </c>
      <c r="I19" s="25">
        <f>TE2c!H19</f>
        <v>0.17610166642034197</v>
      </c>
      <c r="J19" s="25">
        <f>TE2c!N19</f>
        <v>5.7583664322465505E-2</v>
      </c>
      <c r="K19" s="25"/>
      <c r="L19" s="53">
        <f t="shared" si="2"/>
        <v>0.38840357460335856</v>
      </c>
      <c r="M19" s="13">
        <f t="shared" si="3"/>
        <v>0.1277540634716775</v>
      </c>
      <c r="N19" s="13">
        <f t="shared" si="3"/>
        <v>0.26064951113168106</v>
      </c>
      <c r="O19" s="13">
        <f t="shared" si="0"/>
        <v>0.23500777541274093</v>
      </c>
      <c r="P19" s="13">
        <f t="shared" si="1"/>
        <v>8.3272439587944946E-2</v>
      </c>
      <c r="Q19" s="13">
        <f t="shared" si="1"/>
        <v>0.15173533582479598</v>
      </c>
      <c r="R19" s="13">
        <f t="shared" si="1"/>
        <v>0.11851800209787647</v>
      </c>
      <c r="S19" s="12"/>
      <c r="T19" s="13"/>
      <c r="U19" s="11"/>
    </row>
    <row r="20" spans="1:21" s="27" customFormat="1" ht="15" customHeight="1" x14ac:dyDescent="0.2">
      <c r="A20" s="30">
        <v>1923</v>
      </c>
      <c r="B20" s="301">
        <f>'TE2'!B20</f>
        <v>0.19537900822429188</v>
      </c>
      <c r="C20" s="415"/>
      <c r="D20" s="415"/>
      <c r="E20" s="298">
        <f>TE2b!B20</f>
        <v>0.80462099177570812</v>
      </c>
      <c r="F20" s="25">
        <f>TE2b!H20</f>
        <v>0.65073484082527466</v>
      </c>
      <c r="G20" s="25">
        <f>TE2b!N20</f>
        <v>0.36555610301162905</v>
      </c>
      <c r="H20" s="25">
        <f>TE2c!B20</f>
        <v>0.28857468308685597</v>
      </c>
      <c r="I20" s="25">
        <f>TE2c!H20</f>
        <v>0.15080256982564524</v>
      </c>
      <c r="J20" s="25">
        <f>TE2c!N20</f>
        <v>4.7660190288342286E-2</v>
      </c>
      <c r="K20" s="25"/>
      <c r="L20" s="53">
        <f t="shared" si="2"/>
        <v>0.43906488876407906</v>
      </c>
      <c r="M20" s="13">
        <f t="shared" si="3"/>
        <v>0.15388615095043345</v>
      </c>
      <c r="N20" s="13">
        <f t="shared" si="3"/>
        <v>0.28517873781364561</v>
      </c>
      <c r="O20" s="13">
        <f t="shared" si="0"/>
        <v>0.21475353318598381</v>
      </c>
      <c r="P20" s="13">
        <f t="shared" si="1"/>
        <v>7.6981419924773087E-2</v>
      </c>
      <c r="Q20" s="13">
        <f t="shared" si="1"/>
        <v>0.13777211326121072</v>
      </c>
      <c r="R20" s="13">
        <f t="shared" si="1"/>
        <v>0.10314237953730296</v>
      </c>
      <c r="S20" s="12"/>
      <c r="T20" s="13"/>
      <c r="U20" s="11"/>
    </row>
    <row r="21" spans="1:21" s="27" customFormat="1" ht="15" customHeight="1" x14ac:dyDescent="0.2">
      <c r="A21" s="30">
        <v>1924</v>
      </c>
      <c r="B21" s="301">
        <f>'TE2'!B21</f>
        <v>0.18287266841457206</v>
      </c>
      <c r="C21" s="415"/>
      <c r="D21" s="415"/>
      <c r="E21" s="298">
        <f>TE2b!B21</f>
        <v>0.81712733158542794</v>
      </c>
      <c r="F21" s="25">
        <f>TE2b!H21</f>
        <v>0.66586131124274117</v>
      </c>
      <c r="G21" s="25">
        <f>TE2b!N21</f>
        <v>0.38607979787487701</v>
      </c>
      <c r="H21" s="25">
        <f>TE2c!B21</f>
        <v>0.30809394877159152</v>
      </c>
      <c r="I21" s="25">
        <f>TE2c!H21</f>
        <v>0.16369481760920548</v>
      </c>
      <c r="J21" s="25">
        <f>TE2c!N21</f>
        <v>5.2111649894156155E-2</v>
      </c>
      <c r="K21" s="25"/>
      <c r="L21" s="53">
        <f t="shared" si="2"/>
        <v>0.43104753371055093</v>
      </c>
      <c r="M21" s="13">
        <f t="shared" si="3"/>
        <v>0.15126602034268677</v>
      </c>
      <c r="N21" s="13">
        <f t="shared" si="3"/>
        <v>0.27978151336786417</v>
      </c>
      <c r="O21" s="13">
        <f t="shared" si="0"/>
        <v>0.22238498026567152</v>
      </c>
      <c r="P21" s="13">
        <f t="shared" si="1"/>
        <v>7.7985849103285487E-2</v>
      </c>
      <c r="Q21" s="13">
        <f t="shared" si="1"/>
        <v>0.14439913116238604</v>
      </c>
      <c r="R21" s="13">
        <f t="shared" si="1"/>
        <v>0.11158316771504934</v>
      </c>
      <c r="S21" s="12"/>
      <c r="T21" s="13"/>
      <c r="U21" s="11"/>
    </row>
    <row r="22" spans="1:21" s="27" customFormat="1" ht="15" customHeight="1" x14ac:dyDescent="0.2">
      <c r="A22" s="30">
        <v>1925</v>
      </c>
      <c r="B22" s="301">
        <f>'TE2'!B22</f>
        <v>0.17319504083754045</v>
      </c>
      <c r="C22" s="415"/>
      <c r="D22" s="415"/>
      <c r="E22" s="298">
        <f>TE2b!B22</f>
        <v>0.82680495916245955</v>
      </c>
      <c r="F22" s="25">
        <f>TE2b!H22</f>
        <v>0.68814448327748967</v>
      </c>
      <c r="G22" s="25">
        <f>TE2b!N22</f>
        <v>0.41883428656113308</v>
      </c>
      <c r="H22" s="25">
        <f>TE2c!B22</f>
        <v>0.33414305763550034</v>
      </c>
      <c r="I22" s="25">
        <f>TE2c!H22</f>
        <v>0.18061343328827587</v>
      </c>
      <c r="J22" s="25">
        <f>TE2c!N22</f>
        <v>6.3578453193200962E-2</v>
      </c>
      <c r="K22" s="25"/>
      <c r="L22" s="53">
        <f t="shared" si="2"/>
        <v>0.40797067260132647</v>
      </c>
      <c r="M22" s="13">
        <f t="shared" si="3"/>
        <v>0.13866047588496988</v>
      </c>
      <c r="N22" s="13">
        <f t="shared" si="3"/>
        <v>0.26931019671635659</v>
      </c>
      <c r="O22" s="13">
        <f t="shared" si="0"/>
        <v>0.23822085327285722</v>
      </c>
      <c r="P22" s="13">
        <f t="shared" si="1"/>
        <v>8.4691228925632744E-2</v>
      </c>
      <c r="Q22" s="13">
        <f t="shared" si="1"/>
        <v>0.15352962434722447</v>
      </c>
      <c r="R22" s="13">
        <f t="shared" si="1"/>
        <v>0.1170349800950749</v>
      </c>
      <c r="S22" s="12"/>
      <c r="T22" s="13"/>
      <c r="U22" s="11"/>
    </row>
    <row r="23" spans="1:21" s="27" customFormat="1" ht="15" customHeight="1" x14ac:dyDescent="0.2">
      <c r="A23" s="30">
        <v>1926</v>
      </c>
      <c r="B23" s="301">
        <f>'TE2'!B23</f>
        <v>0.16353732649551</v>
      </c>
      <c r="C23" s="415"/>
      <c r="D23" s="415"/>
      <c r="E23" s="298">
        <f>TE2b!B23</f>
        <v>0.83646267350449</v>
      </c>
      <c r="F23" s="25">
        <f>TE2b!H23</f>
        <v>0.70193314905954862</v>
      </c>
      <c r="G23" s="25">
        <f>TE2b!N23</f>
        <v>0.43494443637552432</v>
      </c>
      <c r="H23" s="25">
        <f>TE2c!B23</f>
        <v>0.34773431543821454</v>
      </c>
      <c r="I23" s="25">
        <f>TE2c!H23</f>
        <v>0.19384012057635269</v>
      </c>
      <c r="J23" s="25">
        <f>TE2c!N23</f>
        <v>7.0742487281348992E-2</v>
      </c>
      <c r="K23" s="25"/>
      <c r="L23" s="53">
        <f t="shared" si="2"/>
        <v>0.40151823712896567</v>
      </c>
      <c r="M23" s="13">
        <f t="shared" si="3"/>
        <v>0.13452952444494137</v>
      </c>
      <c r="N23" s="13">
        <f t="shared" si="3"/>
        <v>0.2669887126840243</v>
      </c>
      <c r="O23" s="13">
        <f t="shared" si="0"/>
        <v>0.24110431579917163</v>
      </c>
      <c r="P23" s="13">
        <f t="shared" si="1"/>
        <v>8.7210120937309787E-2</v>
      </c>
      <c r="Q23" s="13">
        <f t="shared" si="1"/>
        <v>0.15389419486186184</v>
      </c>
      <c r="R23" s="13">
        <f t="shared" si="1"/>
        <v>0.1230976332950037</v>
      </c>
      <c r="S23" s="12"/>
      <c r="T23" s="13"/>
      <c r="U23" s="11"/>
    </row>
    <row r="24" spans="1:21" s="27" customFormat="1" ht="15" customHeight="1" x14ac:dyDescent="0.2">
      <c r="A24" s="30">
        <v>1927</v>
      </c>
      <c r="B24" s="301">
        <f>'TE2'!B24</f>
        <v>0.15286497712482783</v>
      </c>
      <c r="C24" s="415"/>
      <c r="D24" s="416"/>
      <c r="E24" s="298">
        <f>TE2b!B24</f>
        <v>0.84713502287517217</v>
      </c>
      <c r="F24" s="25">
        <f>TE2b!H24</f>
        <v>0.71812641817009304</v>
      </c>
      <c r="G24" s="25">
        <f>TE2b!N24</f>
        <v>0.45860596138429305</v>
      </c>
      <c r="H24" s="25">
        <f>TE2c!B24</f>
        <v>0.37013874555346254</v>
      </c>
      <c r="I24" s="25">
        <f>TE2c!H24</f>
        <v>0.21047330732182687</v>
      </c>
      <c r="J24" s="25">
        <f>TE2c!N24</f>
        <v>7.8455214487794855E-2</v>
      </c>
      <c r="K24" s="25"/>
      <c r="L24" s="53">
        <f t="shared" si="2"/>
        <v>0.38852906149087912</v>
      </c>
      <c r="M24" s="13">
        <f t="shared" si="3"/>
        <v>0.12900860470507913</v>
      </c>
      <c r="N24" s="13">
        <f t="shared" si="3"/>
        <v>0.25952045678579999</v>
      </c>
      <c r="O24" s="13">
        <f t="shared" si="0"/>
        <v>0.24813265406246618</v>
      </c>
      <c r="P24" s="13">
        <f t="shared" si="1"/>
        <v>8.8467215830830503E-2</v>
      </c>
      <c r="Q24" s="13">
        <f t="shared" si="1"/>
        <v>0.15966543823163568</v>
      </c>
      <c r="R24" s="13">
        <f t="shared" si="1"/>
        <v>0.13201809283403201</v>
      </c>
      <c r="S24" s="12"/>
      <c r="T24" s="13"/>
      <c r="U24" s="11"/>
    </row>
    <row r="25" spans="1:21" s="27" customFormat="1" ht="15" customHeight="1" x14ac:dyDescent="0.2">
      <c r="A25" s="30">
        <v>1928</v>
      </c>
      <c r="B25" s="301">
        <f>'TE2'!B25</f>
        <v>0.15091298402693076</v>
      </c>
      <c r="C25" s="415"/>
      <c r="D25" s="416"/>
      <c r="E25" s="298">
        <f>TE2b!B25</f>
        <v>0.84908701597306924</v>
      </c>
      <c r="F25" s="25">
        <f>TE2b!H25</f>
        <v>0.72749319798977807</v>
      </c>
      <c r="G25" s="25">
        <f>TE2b!N25</f>
        <v>0.48549031152046618</v>
      </c>
      <c r="H25" s="25">
        <f>TE2c!B25</f>
        <v>0.39862506653874596</v>
      </c>
      <c r="I25" s="25">
        <f>TE2c!H25</f>
        <v>0.23719023031275982</v>
      </c>
      <c r="J25" s="25">
        <f>TE2c!N25</f>
        <v>9.31043159516243E-2</v>
      </c>
      <c r="K25" s="25"/>
      <c r="L25" s="53">
        <f t="shared" si="2"/>
        <v>0.36359670445260306</v>
      </c>
      <c r="M25" s="13">
        <f t="shared" si="3"/>
        <v>0.12159381798329116</v>
      </c>
      <c r="N25" s="13">
        <f t="shared" si="3"/>
        <v>0.2420028864693119</v>
      </c>
      <c r="O25" s="13">
        <f t="shared" si="0"/>
        <v>0.24830008120770636</v>
      </c>
      <c r="P25" s="13">
        <f t="shared" si="1"/>
        <v>8.6865244981720213E-2</v>
      </c>
      <c r="Q25" s="13">
        <f t="shared" si="1"/>
        <v>0.16143483622598614</v>
      </c>
      <c r="R25" s="13">
        <f t="shared" si="1"/>
        <v>0.14408591436113552</v>
      </c>
      <c r="S25" s="12"/>
      <c r="T25" s="13"/>
      <c r="U25" s="11"/>
    </row>
    <row r="26" spans="1:21" s="27" customFormat="1" ht="15" customHeight="1" x14ac:dyDescent="0.2">
      <c r="A26" s="29">
        <v>1929</v>
      </c>
      <c r="B26" s="302">
        <f>'TE2'!B26</f>
        <v>0.15144174352696593</v>
      </c>
      <c r="C26" s="413"/>
      <c r="D26" s="414"/>
      <c r="E26" s="299">
        <f>TE2b!B26</f>
        <v>0.84855825647303407</v>
      </c>
      <c r="F26" s="28">
        <f>TE2b!H26</f>
        <v>0.72809033323886363</v>
      </c>
      <c r="G26" s="28">
        <f>TE2b!N26</f>
        <v>0.48669207835781259</v>
      </c>
      <c r="H26" s="28">
        <f>TE2c!B26</f>
        <v>0.40086821826198021</v>
      </c>
      <c r="I26" s="28">
        <f>TE2c!H26</f>
        <v>0.24606565450553461</v>
      </c>
      <c r="J26" s="28">
        <f>TE2c!N26</f>
        <v>0.10357651318029835</v>
      </c>
      <c r="K26" s="28"/>
      <c r="L26" s="54">
        <f t="shared" si="2"/>
        <v>0.36186617811522148</v>
      </c>
      <c r="M26" s="18">
        <f t="shared" si="3"/>
        <v>0.12046792323417044</v>
      </c>
      <c r="N26" s="18">
        <f t="shared" si="3"/>
        <v>0.24139825488105104</v>
      </c>
      <c r="O26" s="18">
        <f t="shared" si="0"/>
        <v>0.24062642385227798</v>
      </c>
      <c r="P26" s="18">
        <f t="shared" si="1"/>
        <v>8.5823860095832372E-2</v>
      </c>
      <c r="Q26" s="18">
        <f t="shared" si="1"/>
        <v>0.1548025637564456</v>
      </c>
      <c r="R26" s="18">
        <f t="shared" si="1"/>
        <v>0.14248914132523627</v>
      </c>
      <c r="S26" s="17"/>
      <c r="T26" s="13"/>
      <c r="U26" s="11"/>
    </row>
    <row r="27" spans="1:21" s="27" customFormat="1" ht="15" customHeight="1" x14ac:dyDescent="0.2">
      <c r="A27" s="31">
        <v>1930</v>
      </c>
      <c r="B27" s="303">
        <f>'TE2'!B27</f>
        <v>0.14680028959731595</v>
      </c>
      <c r="C27" s="415"/>
      <c r="D27" s="415"/>
      <c r="E27" s="300">
        <f>TE2b!B27</f>
        <v>0.85319971040268405</v>
      </c>
      <c r="F27" s="26">
        <f>TE2b!H27</f>
        <v>0.71747323639505223</v>
      </c>
      <c r="G27" s="26">
        <f>TE2b!N27</f>
        <v>0.44165502938541085</v>
      </c>
      <c r="H27" s="26">
        <f>TE2c!B27</f>
        <v>0.35143866188110462</v>
      </c>
      <c r="I27" s="26">
        <f>TE2c!H27</f>
        <v>0.19716012522428661</v>
      </c>
      <c r="J27" s="26">
        <f>TE2c!N27</f>
        <v>7.4290590473178E-2</v>
      </c>
      <c r="K27" s="26"/>
      <c r="L27" s="55">
        <f t="shared" si="2"/>
        <v>0.41154468101727321</v>
      </c>
      <c r="M27" s="22">
        <f t="shared" si="3"/>
        <v>0.13572647400763183</v>
      </c>
      <c r="N27" s="22">
        <f t="shared" si="3"/>
        <v>0.27581820700964138</v>
      </c>
      <c r="O27" s="22">
        <f t="shared" si="0"/>
        <v>0.24449490416112424</v>
      </c>
      <c r="P27" s="22">
        <f t="shared" si="1"/>
        <v>9.0216367504306227E-2</v>
      </c>
      <c r="Q27" s="22">
        <f t="shared" si="1"/>
        <v>0.15427853665681801</v>
      </c>
      <c r="R27" s="22">
        <f t="shared" si="1"/>
        <v>0.12286953475110861</v>
      </c>
      <c r="S27" s="21"/>
      <c r="T27" s="13"/>
      <c r="U27" s="11"/>
    </row>
    <row r="28" spans="1:21" s="27" customFormat="1" ht="15" customHeight="1" x14ac:dyDescent="0.2">
      <c r="A28" s="30">
        <v>1931</v>
      </c>
      <c r="B28" s="301">
        <f>'TE2'!B28</f>
        <v>0.14892750280306666</v>
      </c>
      <c r="C28" s="415"/>
      <c r="D28" s="415"/>
      <c r="E28" s="298">
        <f>TE2b!B28</f>
        <v>0.85107249719693334</v>
      </c>
      <c r="F28" s="25">
        <f>TE2b!H28</f>
        <v>0.70441785268791968</v>
      </c>
      <c r="G28" s="25">
        <f>TE2b!N28</f>
        <v>0.39595318491998588</v>
      </c>
      <c r="H28" s="25">
        <f>TE2c!B28</f>
        <v>0.30743709708273653</v>
      </c>
      <c r="I28" s="25">
        <f>TE2c!H28</f>
        <v>0.16338263437290731</v>
      </c>
      <c r="J28" s="25">
        <f>TE2c!N28</f>
        <v>5.7670653311142676E-2</v>
      </c>
      <c r="K28" s="25"/>
      <c r="L28" s="53">
        <f t="shared" si="2"/>
        <v>0.45511931227694746</v>
      </c>
      <c r="M28" s="13">
        <f t="shared" si="3"/>
        <v>0.14665464450901367</v>
      </c>
      <c r="N28" s="13">
        <f t="shared" si="3"/>
        <v>0.3084646677679338</v>
      </c>
      <c r="O28" s="13">
        <f t="shared" si="0"/>
        <v>0.23257055054707856</v>
      </c>
      <c r="P28" s="13">
        <f t="shared" si="1"/>
        <v>8.8516087837249346E-2</v>
      </c>
      <c r="Q28" s="13">
        <f t="shared" si="1"/>
        <v>0.14405446270982922</v>
      </c>
      <c r="R28" s="13">
        <f t="shared" si="1"/>
        <v>0.10571198106176463</v>
      </c>
      <c r="S28" s="12"/>
      <c r="T28" s="13"/>
      <c r="U28" s="11"/>
    </row>
    <row r="29" spans="1:21" s="27" customFormat="1" ht="15" customHeight="1" x14ac:dyDescent="0.2">
      <c r="A29" s="30">
        <v>1932</v>
      </c>
      <c r="B29" s="301">
        <f>'TE2'!B29</f>
        <v>0.1440555084187547</v>
      </c>
      <c r="C29" s="415"/>
      <c r="D29" s="415"/>
      <c r="E29" s="298">
        <f>TE2b!B29</f>
        <v>0.8559444915812453</v>
      </c>
      <c r="F29" s="25">
        <f>TE2b!H29</f>
        <v>0.72137808318908825</v>
      </c>
      <c r="G29" s="25">
        <f>TE2b!N29</f>
        <v>0.39366659739784571</v>
      </c>
      <c r="H29" s="25">
        <f>TE2c!B29</f>
        <v>0.31262080934407105</v>
      </c>
      <c r="I29" s="25">
        <f>TE2c!H29</f>
        <v>0.17006015626970936</v>
      </c>
      <c r="J29" s="25">
        <f>TE2c!N29</f>
        <v>5.1944722790491574E-2</v>
      </c>
      <c r="K29" s="25"/>
      <c r="L29" s="53">
        <f t="shared" si="2"/>
        <v>0.4622778941833996</v>
      </c>
      <c r="M29" s="13">
        <f t="shared" si="3"/>
        <v>0.13456640839215706</v>
      </c>
      <c r="N29" s="13">
        <f t="shared" si="3"/>
        <v>0.32771148579124254</v>
      </c>
      <c r="O29" s="13">
        <f t="shared" si="0"/>
        <v>0.22360644112813635</v>
      </c>
      <c r="P29" s="13">
        <f t="shared" si="1"/>
        <v>8.1045788053774659E-2</v>
      </c>
      <c r="Q29" s="13">
        <f t="shared" si="1"/>
        <v>0.14256065307436169</v>
      </c>
      <c r="R29" s="13">
        <f t="shared" si="1"/>
        <v>0.11811543347921778</v>
      </c>
      <c r="S29" s="12"/>
      <c r="T29" s="13"/>
      <c r="U29" s="11"/>
    </row>
    <row r="30" spans="1:21" s="27" customFormat="1" ht="15" customHeight="1" x14ac:dyDescent="0.2">
      <c r="A30" s="30">
        <v>1933</v>
      </c>
      <c r="B30" s="301">
        <f>'TE2'!B30</f>
        <v>0.1472685325872598</v>
      </c>
      <c r="C30" s="415"/>
      <c r="D30" s="415"/>
      <c r="E30" s="298">
        <f>TE2b!B30</f>
        <v>0.8527314674127402</v>
      </c>
      <c r="F30" s="25">
        <f>TE2b!H30</f>
        <v>0.72854023969647375</v>
      </c>
      <c r="G30" s="25">
        <f>TE2b!N30</f>
        <v>0.41481571226696312</v>
      </c>
      <c r="H30" s="25">
        <f>TE2c!B30</f>
        <v>0.33269668815348374</v>
      </c>
      <c r="I30" s="25">
        <f>TE2c!H30</f>
        <v>0.18842659283457383</v>
      </c>
      <c r="J30" s="25">
        <f>TE2c!N30</f>
        <v>6.4833834399086132E-2</v>
      </c>
      <c r="K30" s="25"/>
      <c r="L30" s="53">
        <f t="shared" si="2"/>
        <v>0.43791575514577707</v>
      </c>
      <c r="M30" s="13">
        <f t="shared" si="3"/>
        <v>0.12419122771626645</v>
      </c>
      <c r="N30" s="13">
        <f t="shared" si="3"/>
        <v>0.31372452742951062</v>
      </c>
      <c r="O30" s="13">
        <f t="shared" si="0"/>
        <v>0.22638911943238929</v>
      </c>
      <c r="P30" s="13">
        <f t="shared" si="1"/>
        <v>8.2119024113479377E-2</v>
      </c>
      <c r="Q30" s="13">
        <f t="shared" si="1"/>
        <v>0.14427009531890991</v>
      </c>
      <c r="R30" s="13">
        <f t="shared" si="1"/>
        <v>0.1235927584354877</v>
      </c>
      <c r="S30" s="12"/>
      <c r="T30" s="13"/>
      <c r="U30" s="11"/>
    </row>
    <row r="31" spans="1:21" s="27" customFormat="1" ht="15" customHeight="1" x14ac:dyDescent="0.2">
      <c r="A31" s="30">
        <v>1934</v>
      </c>
      <c r="B31" s="301">
        <f>'TE2'!B31</f>
        <v>0.16319406219577426</v>
      </c>
      <c r="C31" s="415"/>
      <c r="D31" s="415"/>
      <c r="E31" s="298">
        <f>TE2b!B31</f>
        <v>0.83680593780422574</v>
      </c>
      <c r="F31" s="25">
        <f>TE2b!H31</f>
        <v>0.73568485096583414</v>
      </c>
      <c r="G31" s="25">
        <f>TE2b!N31</f>
        <v>0.42113400238213172</v>
      </c>
      <c r="H31" s="25">
        <f>TE2c!B31</f>
        <v>0.3415681704622156</v>
      </c>
      <c r="I31" s="25">
        <f>TE2c!H31</f>
        <v>0.18628640723892767</v>
      </c>
      <c r="J31" s="25">
        <f>TE2c!N31</f>
        <v>6.1016872965935949E-2</v>
      </c>
      <c r="K31" s="25"/>
      <c r="L31" s="53">
        <f t="shared" si="2"/>
        <v>0.41567193542209402</v>
      </c>
      <c r="M31" s="13">
        <f t="shared" si="3"/>
        <v>0.10112108683839161</v>
      </c>
      <c r="N31" s="13">
        <f t="shared" si="3"/>
        <v>0.31455084858370241</v>
      </c>
      <c r="O31" s="13">
        <f t="shared" si="0"/>
        <v>0.23484759514320405</v>
      </c>
      <c r="P31" s="13">
        <f t="shared" si="1"/>
        <v>7.9565831919916119E-2</v>
      </c>
      <c r="Q31" s="13">
        <f t="shared" si="1"/>
        <v>0.15528176322328793</v>
      </c>
      <c r="R31" s="13">
        <f t="shared" si="1"/>
        <v>0.12526953427299173</v>
      </c>
      <c r="S31" s="12"/>
      <c r="T31" s="13"/>
      <c r="U31" s="11"/>
    </row>
    <row r="32" spans="1:21" s="27" customFormat="1" ht="15" customHeight="1" x14ac:dyDescent="0.2">
      <c r="A32" s="30">
        <v>1935</v>
      </c>
      <c r="B32" s="301">
        <f>'TE2'!B32</f>
        <v>0.17674044549802104</v>
      </c>
      <c r="C32" s="415"/>
      <c r="D32" s="415"/>
      <c r="E32" s="298">
        <f>TE2b!B32</f>
        <v>0.82325955450197896</v>
      </c>
      <c r="F32" s="25">
        <f>TE2b!H32</f>
        <v>0.70719493559583402</v>
      </c>
      <c r="G32" s="25">
        <f>TE2b!N32</f>
        <v>0.41523542468427366</v>
      </c>
      <c r="H32" s="25">
        <f>TE2c!B32</f>
        <v>0.33831145749720476</v>
      </c>
      <c r="I32" s="25">
        <f>TE2c!H32</f>
        <v>0.18481583664198825</v>
      </c>
      <c r="J32" s="25">
        <f>TE2c!N32</f>
        <v>6.0506026232200617E-2</v>
      </c>
      <c r="K32" s="25"/>
      <c r="L32" s="53">
        <f t="shared" si="2"/>
        <v>0.40802412981770531</v>
      </c>
      <c r="M32" s="13">
        <f t="shared" si="3"/>
        <v>0.11606461890614495</v>
      </c>
      <c r="N32" s="13">
        <f t="shared" si="3"/>
        <v>0.29195951091156036</v>
      </c>
      <c r="O32" s="13">
        <f t="shared" si="0"/>
        <v>0.23041958804228541</v>
      </c>
      <c r="P32" s="13">
        <f t="shared" si="1"/>
        <v>7.6923967187068898E-2</v>
      </c>
      <c r="Q32" s="13">
        <f t="shared" si="1"/>
        <v>0.15349562085521651</v>
      </c>
      <c r="R32" s="13">
        <f t="shared" si="1"/>
        <v>0.12430981040978764</v>
      </c>
      <c r="S32" s="12"/>
      <c r="T32" s="13"/>
      <c r="U32" s="11"/>
    </row>
    <row r="33" spans="1:21" s="27" customFormat="1" ht="15" customHeight="1" x14ac:dyDescent="0.2">
      <c r="A33" s="30">
        <v>1936</v>
      </c>
      <c r="B33" s="301">
        <f>'TE2'!B33</f>
        <v>0.17286260171579693</v>
      </c>
      <c r="C33" s="415"/>
      <c r="D33" s="415"/>
      <c r="E33" s="298">
        <f>TE2b!B33</f>
        <v>0.82713739828420307</v>
      </c>
      <c r="F33" s="25">
        <f>TE2b!H33</f>
        <v>0.71359210425575648</v>
      </c>
      <c r="G33" s="25">
        <f>TE2b!N33</f>
        <v>0.43952612561100651</v>
      </c>
      <c r="H33" s="25">
        <f>TE2c!B33</f>
        <v>0.35772949102851981</v>
      </c>
      <c r="I33" s="25">
        <f>TE2c!H33</f>
        <v>0.19029070815158539</v>
      </c>
      <c r="J33" s="25">
        <f>TE2c!N33</f>
        <v>5.8458866178674365E-2</v>
      </c>
      <c r="K33" s="25"/>
      <c r="L33" s="53">
        <f t="shared" si="2"/>
        <v>0.38761127267319656</v>
      </c>
      <c r="M33" s="13">
        <f t="shared" si="3"/>
        <v>0.1135452940284466</v>
      </c>
      <c r="N33" s="13">
        <f t="shared" si="3"/>
        <v>0.27406597864474996</v>
      </c>
      <c r="O33" s="13">
        <f t="shared" si="0"/>
        <v>0.24923541745942113</v>
      </c>
      <c r="P33" s="13">
        <f t="shared" si="1"/>
        <v>8.1796634582486705E-2</v>
      </c>
      <c r="Q33" s="13">
        <f t="shared" si="1"/>
        <v>0.16743878287693442</v>
      </c>
      <c r="R33" s="13">
        <f t="shared" si="1"/>
        <v>0.13183184197291103</v>
      </c>
      <c r="S33" s="12"/>
      <c r="T33" s="13"/>
      <c r="U33" s="11"/>
    </row>
    <row r="34" spans="1:21" s="27" customFormat="1" ht="15" customHeight="1" x14ac:dyDescent="0.2">
      <c r="A34" s="30">
        <v>1937</v>
      </c>
      <c r="B34" s="301">
        <f>'TE2'!B34</f>
        <v>0.1900546689071746</v>
      </c>
      <c r="C34" s="415"/>
      <c r="D34" s="416"/>
      <c r="E34" s="298">
        <f>TE2b!B34</f>
        <v>0.8099453310928254</v>
      </c>
      <c r="F34" s="25">
        <f>TE2b!H34</f>
        <v>0.68313082585977192</v>
      </c>
      <c r="G34" s="25">
        <f>TE2b!N34</f>
        <v>0.4471816811392969</v>
      </c>
      <c r="H34" s="25">
        <f>TE2c!B34</f>
        <v>0.35805840425663826</v>
      </c>
      <c r="I34" s="25">
        <f>TE2c!H34</f>
        <v>0.19126500821478906</v>
      </c>
      <c r="J34" s="25">
        <f>TE2c!N34</f>
        <v>6.1057083654802211E-2</v>
      </c>
      <c r="K34" s="25"/>
      <c r="L34" s="53">
        <f t="shared" si="2"/>
        <v>0.3627636499535285</v>
      </c>
      <c r="M34" s="13">
        <f t="shared" si="3"/>
        <v>0.12681450523305349</v>
      </c>
      <c r="N34" s="13">
        <f t="shared" si="3"/>
        <v>0.23594914472047501</v>
      </c>
      <c r="O34" s="13">
        <f t="shared" si="0"/>
        <v>0.25591667292450782</v>
      </c>
      <c r="P34" s="13">
        <f t="shared" si="1"/>
        <v>8.9123276882658642E-2</v>
      </c>
      <c r="Q34" s="13">
        <f t="shared" si="1"/>
        <v>0.1667933960418492</v>
      </c>
      <c r="R34" s="13">
        <f t="shared" si="1"/>
        <v>0.13020792455998687</v>
      </c>
      <c r="S34" s="12"/>
      <c r="T34" s="13"/>
      <c r="U34" s="11"/>
    </row>
    <row r="35" spans="1:21" s="27" customFormat="1" ht="15" customHeight="1" x14ac:dyDescent="0.2">
      <c r="A35" s="30">
        <v>1938</v>
      </c>
      <c r="B35" s="301">
        <f>'TE2'!B35</f>
        <v>0.1933968567291322</v>
      </c>
      <c r="C35" s="415"/>
      <c r="D35" s="416"/>
      <c r="E35" s="298">
        <f>TE2b!B35</f>
        <v>0.8066031432708678</v>
      </c>
      <c r="F35" s="25">
        <f>TE2b!H35</f>
        <v>0.66350089742105645</v>
      </c>
      <c r="G35" s="25">
        <f>TE2b!N35</f>
        <v>0.40838984466004341</v>
      </c>
      <c r="H35" s="25">
        <f>TE2c!B35</f>
        <v>0.32043231550499734</v>
      </c>
      <c r="I35" s="25">
        <f>TE2c!H35</f>
        <v>0.17008247405332444</v>
      </c>
      <c r="J35" s="25">
        <f>TE2c!N35</f>
        <v>6.2226557863319314E-2</v>
      </c>
      <c r="K35" s="25"/>
      <c r="L35" s="53">
        <f t="shared" si="2"/>
        <v>0.39821329861082438</v>
      </c>
      <c r="M35" s="13">
        <f t="shared" si="3"/>
        <v>0.14310224584981135</v>
      </c>
      <c r="N35" s="13">
        <f t="shared" si="3"/>
        <v>0.25511105276101304</v>
      </c>
      <c r="O35" s="13">
        <f t="shared" si="0"/>
        <v>0.23830737060671897</v>
      </c>
      <c r="P35" s="13">
        <f t="shared" si="1"/>
        <v>8.7957529155046066E-2</v>
      </c>
      <c r="Q35" s="13">
        <f t="shared" si="1"/>
        <v>0.15034984145167291</v>
      </c>
      <c r="R35" s="13">
        <f t="shared" si="1"/>
        <v>0.10785591619000512</v>
      </c>
      <c r="S35" s="12"/>
      <c r="T35" s="13"/>
      <c r="U35" s="11"/>
    </row>
    <row r="36" spans="1:21" s="27" customFormat="1" ht="15" customHeight="1" x14ac:dyDescent="0.2">
      <c r="A36" s="29">
        <v>1939</v>
      </c>
      <c r="B36" s="302">
        <f>'TE2'!B36</f>
        <v>0.19023023439213971</v>
      </c>
      <c r="C36" s="413"/>
      <c r="D36" s="414"/>
      <c r="E36" s="299">
        <f>TE2b!B36</f>
        <v>0.80976976560786029</v>
      </c>
      <c r="F36" s="28">
        <f>TE2b!H36</f>
        <v>0.67514408145269811</v>
      </c>
      <c r="G36" s="28">
        <f>TE2b!N36</f>
        <v>0.41885962022093215</v>
      </c>
      <c r="H36" s="28">
        <f>TE2c!B36</f>
        <v>0.32793219414642483</v>
      </c>
      <c r="I36" s="28">
        <f>TE2c!H36</f>
        <v>0.1701928537345116</v>
      </c>
      <c r="J36" s="28">
        <f>TE2c!N36</f>
        <v>5.4584109662347176E-2</v>
      </c>
      <c r="K36" s="28"/>
      <c r="L36" s="54">
        <f t="shared" si="2"/>
        <v>0.39091014538692814</v>
      </c>
      <c r="M36" s="18">
        <f t="shared" si="3"/>
        <v>0.13462568415516218</v>
      </c>
      <c r="N36" s="18">
        <f t="shared" si="3"/>
        <v>0.25628446123176596</v>
      </c>
      <c r="O36" s="18">
        <f t="shared" si="0"/>
        <v>0.24866676648642055</v>
      </c>
      <c r="P36" s="18">
        <f t="shared" si="1"/>
        <v>9.0927426074507323E-2</v>
      </c>
      <c r="Q36" s="18">
        <f t="shared" si="1"/>
        <v>0.15773934041191323</v>
      </c>
      <c r="R36" s="18">
        <f t="shared" si="1"/>
        <v>0.11560874407216443</v>
      </c>
      <c r="S36" s="17"/>
      <c r="T36" s="13"/>
      <c r="U36" s="11"/>
    </row>
    <row r="37" spans="1:21" s="27" customFormat="1" ht="15" customHeight="1" x14ac:dyDescent="0.2">
      <c r="A37" s="31">
        <v>1940</v>
      </c>
      <c r="B37" s="303">
        <f>'TE2'!B37</f>
        <v>0.21938704290917754</v>
      </c>
      <c r="C37" s="415"/>
      <c r="D37" s="415"/>
      <c r="E37" s="300">
        <f>TE2b!B37</f>
        <v>0.78061295709082246</v>
      </c>
      <c r="F37" s="26">
        <f>TE2b!H37</f>
        <v>0.64670975103788786</v>
      </c>
      <c r="G37" s="26">
        <f>TE2b!N37</f>
        <v>0.38966673469667917</v>
      </c>
      <c r="H37" s="26">
        <f>TE2c!B37</f>
        <v>0.3028669811590623</v>
      </c>
      <c r="I37" s="26">
        <f>TE2c!H37</f>
        <v>0.15567160579217296</v>
      </c>
      <c r="J37" s="26">
        <f>TE2c!N37</f>
        <v>5.147513751322904E-2</v>
      </c>
      <c r="K37" s="26"/>
      <c r="L37" s="55">
        <f t="shared" si="2"/>
        <v>0.39094622239414328</v>
      </c>
      <c r="M37" s="22">
        <f t="shared" si="3"/>
        <v>0.1339032060529346</v>
      </c>
      <c r="N37" s="22">
        <f t="shared" si="3"/>
        <v>0.25704301634120869</v>
      </c>
      <c r="O37" s="22">
        <f t="shared" si="0"/>
        <v>0.23399512890450622</v>
      </c>
      <c r="P37" s="22">
        <f t="shared" si="1"/>
        <v>8.6799753537616875E-2</v>
      </c>
      <c r="Q37" s="22">
        <f t="shared" si="1"/>
        <v>0.14719537536688934</v>
      </c>
      <c r="R37" s="22">
        <f t="shared" si="1"/>
        <v>0.10419646827894391</v>
      </c>
      <c r="S37" s="21"/>
      <c r="T37" s="13"/>
      <c r="U37" s="11"/>
    </row>
    <row r="38" spans="1:21" s="27" customFormat="1" ht="15" customHeight="1" x14ac:dyDescent="0.2">
      <c r="A38" s="30">
        <v>1941</v>
      </c>
      <c r="B38" s="301">
        <f>'TE2'!B38</f>
        <v>0.24456507481757539</v>
      </c>
      <c r="C38" s="415"/>
      <c r="D38" s="415"/>
      <c r="E38" s="298">
        <f>TE2b!B38</f>
        <v>0.75543492518242461</v>
      </c>
      <c r="F38" s="25">
        <f>TE2b!H38</f>
        <v>0.62409375153744495</v>
      </c>
      <c r="G38" s="25">
        <f>TE2b!N38</f>
        <v>0.35872886283127658</v>
      </c>
      <c r="H38" s="25">
        <f>TE2c!B38</f>
        <v>0.27243977854486712</v>
      </c>
      <c r="I38" s="25">
        <f>TE2c!H38</f>
        <v>0.13538732900222422</v>
      </c>
      <c r="J38" s="25">
        <f>TE2c!N38</f>
        <v>4.4174637272315298E-2</v>
      </c>
      <c r="K38" s="25"/>
      <c r="L38" s="53">
        <f t="shared" si="2"/>
        <v>0.39670606235114803</v>
      </c>
      <c r="M38" s="13">
        <f t="shared" si="3"/>
        <v>0.13134117364497966</v>
      </c>
      <c r="N38" s="13">
        <f t="shared" si="3"/>
        <v>0.26536488870616837</v>
      </c>
      <c r="O38" s="13">
        <f t="shared" si="0"/>
        <v>0.22334153382905236</v>
      </c>
      <c r="P38" s="13">
        <f t="shared" si="1"/>
        <v>8.6289084286409468E-2</v>
      </c>
      <c r="Q38" s="13">
        <f t="shared" si="1"/>
        <v>0.1370524495426429</v>
      </c>
      <c r="R38" s="13">
        <f t="shared" si="1"/>
        <v>9.1212691729908923E-2</v>
      </c>
      <c r="S38" s="12"/>
      <c r="T38" s="13"/>
      <c r="U38" s="11"/>
    </row>
    <row r="39" spans="1:21" s="27" customFormat="1" ht="15" customHeight="1" x14ac:dyDescent="0.2">
      <c r="A39" s="30">
        <v>1942</v>
      </c>
      <c r="B39" s="301">
        <f>'TE2'!B39</f>
        <v>0.26272068228739254</v>
      </c>
      <c r="C39" s="415"/>
      <c r="D39" s="415"/>
      <c r="E39" s="298">
        <f>TE2b!B39</f>
        <v>0.73727931771260746</v>
      </c>
      <c r="F39" s="25">
        <f>TE2b!H39</f>
        <v>0.60547151071848193</v>
      </c>
      <c r="G39" s="25">
        <f>TE2b!N39</f>
        <v>0.35373853414410217</v>
      </c>
      <c r="H39" s="25">
        <f>TE2c!B39</f>
        <v>0.26843771982450343</v>
      </c>
      <c r="I39" s="25">
        <f>TE2c!H39</f>
        <v>0.1295167447066157</v>
      </c>
      <c r="J39" s="25">
        <f>TE2c!N39</f>
        <v>3.8442966995665864E-2</v>
      </c>
      <c r="K39" s="25"/>
      <c r="L39" s="53">
        <f t="shared" si="2"/>
        <v>0.38354078356850529</v>
      </c>
      <c r="M39" s="13">
        <f t="shared" si="3"/>
        <v>0.13180780699412553</v>
      </c>
      <c r="N39" s="13">
        <f t="shared" si="3"/>
        <v>0.25173297657437976</v>
      </c>
      <c r="O39" s="13">
        <f t="shared" si="0"/>
        <v>0.22422178943748647</v>
      </c>
      <c r="P39" s="13">
        <f t="shared" si="1"/>
        <v>8.5300814319598739E-2</v>
      </c>
      <c r="Q39" s="13">
        <f t="shared" si="1"/>
        <v>0.13892097511788773</v>
      </c>
      <c r="R39" s="13">
        <f t="shared" si="1"/>
        <v>9.1073777710949835E-2</v>
      </c>
      <c r="S39" s="12"/>
      <c r="T39" s="13"/>
      <c r="U39" s="11"/>
    </row>
    <row r="40" spans="1:21" s="27" customFormat="1" ht="15" customHeight="1" x14ac:dyDescent="0.2">
      <c r="A40" s="30">
        <v>1943</v>
      </c>
      <c r="B40" s="301">
        <f>'TE2'!B40</f>
        <v>0.25916747967545173</v>
      </c>
      <c r="C40" s="415"/>
      <c r="D40" s="415"/>
      <c r="E40" s="298">
        <f>TE2b!B40</f>
        <v>0.74083252032454827</v>
      </c>
      <c r="F40" s="25">
        <f>TE2b!H40</f>
        <v>0.61396115594179868</v>
      </c>
      <c r="G40" s="25">
        <f>TE2b!N40</f>
        <v>0.35530682853268492</v>
      </c>
      <c r="H40" s="25">
        <f>TE2c!B40</f>
        <v>0.26506086326017103</v>
      </c>
      <c r="I40" s="25">
        <f>TE2c!H40</f>
        <v>0.12417969048005237</v>
      </c>
      <c r="J40" s="25">
        <f>TE2c!N40</f>
        <v>3.3211873521799613E-2</v>
      </c>
      <c r="K40" s="25"/>
      <c r="L40" s="53">
        <f t="shared" si="2"/>
        <v>0.38552569179186336</v>
      </c>
      <c r="M40" s="13">
        <f t="shared" si="3"/>
        <v>0.1268713643827496</v>
      </c>
      <c r="N40" s="13">
        <f t="shared" si="3"/>
        <v>0.25865432740911376</v>
      </c>
      <c r="O40" s="13">
        <f t="shared" si="0"/>
        <v>0.23112713805263255</v>
      </c>
      <c r="P40" s="13">
        <f t="shared" si="1"/>
        <v>9.0245965272513884E-2</v>
      </c>
      <c r="Q40" s="13">
        <f t="shared" si="1"/>
        <v>0.14088117278011866</v>
      </c>
      <c r="R40" s="13">
        <f t="shared" si="1"/>
        <v>9.0967816958252762E-2</v>
      </c>
      <c r="S40" s="12"/>
      <c r="T40" s="13"/>
      <c r="U40" s="11"/>
    </row>
    <row r="41" spans="1:21" s="27" customFormat="1" ht="15" customHeight="1" x14ac:dyDescent="0.2">
      <c r="A41" s="30">
        <v>1944</v>
      </c>
      <c r="B41" s="301">
        <f>'TE2'!B41</f>
        <v>0.2821522860342156</v>
      </c>
      <c r="C41" s="415"/>
      <c r="D41" s="415"/>
      <c r="E41" s="298">
        <f>TE2b!B41</f>
        <v>0.7178477139657844</v>
      </c>
      <c r="F41" s="25">
        <f>TE2b!H41</f>
        <v>0.58816883732817915</v>
      </c>
      <c r="G41" s="25">
        <f>TE2b!N41</f>
        <v>0.32844344586704372</v>
      </c>
      <c r="H41" s="25">
        <f>TE2c!B41</f>
        <v>0.24248044531395255</v>
      </c>
      <c r="I41" s="25">
        <f>TE2c!H41</f>
        <v>0.11196922181244831</v>
      </c>
      <c r="J41" s="25">
        <f>TE2c!N41</f>
        <v>3.3229816103405745E-2</v>
      </c>
      <c r="K41" s="25"/>
      <c r="L41" s="53">
        <f t="shared" si="2"/>
        <v>0.38940426809874068</v>
      </c>
      <c r="M41" s="13">
        <f t="shared" si="3"/>
        <v>0.12967887663760524</v>
      </c>
      <c r="N41" s="13">
        <f t="shared" si="3"/>
        <v>0.25972539146113544</v>
      </c>
      <c r="O41" s="13">
        <f t="shared" si="0"/>
        <v>0.2164742240545954</v>
      </c>
      <c r="P41" s="13">
        <f t="shared" si="1"/>
        <v>8.5963000553091168E-2</v>
      </c>
      <c r="Q41" s="13">
        <f t="shared" si="1"/>
        <v>0.13051122350150424</v>
      </c>
      <c r="R41" s="13">
        <f t="shared" si="1"/>
        <v>7.8739405709042559E-2</v>
      </c>
      <c r="S41" s="12"/>
      <c r="T41" s="13"/>
      <c r="U41" s="11"/>
    </row>
    <row r="42" spans="1:21" s="27" customFormat="1" ht="15" customHeight="1" x14ac:dyDescent="0.2">
      <c r="A42" s="30">
        <v>1945</v>
      </c>
      <c r="B42" s="301">
        <f>'TE2'!B42</f>
        <v>0.27627270854481256</v>
      </c>
      <c r="C42" s="415"/>
      <c r="D42" s="415"/>
      <c r="E42" s="298">
        <f>TE2b!B42</f>
        <v>0.72372729145518744</v>
      </c>
      <c r="F42" s="25">
        <f>TE2b!H42</f>
        <v>0.59852097280606054</v>
      </c>
      <c r="G42" s="25">
        <f>TE2b!N42</f>
        <v>0.32999442574753712</v>
      </c>
      <c r="H42" s="25">
        <f>TE2c!B42</f>
        <v>0.2410399024049463</v>
      </c>
      <c r="I42" s="25">
        <f>TE2c!H42</f>
        <v>0.10995760917117303</v>
      </c>
      <c r="J42" s="25">
        <f>TE2c!N42</f>
        <v>3.0836991294179675E-2</v>
      </c>
      <c r="K42" s="25"/>
      <c r="L42" s="53">
        <f t="shared" si="2"/>
        <v>0.39373286570765031</v>
      </c>
      <c r="M42" s="13">
        <f t="shared" si="3"/>
        <v>0.1252063186491269</v>
      </c>
      <c r="N42" s="13">
        <f t="shared" si="3"/>
        <v>0.26852654705852341</v>
      </c>
      <c r="O42" s="13">
        <f t="shared" si="0"/>
        <v>0.22003681657636409</v>
      </c>
      <c r="P42" s="13">
        <f t="shared" ref="P42:R73" si="4">G42-H42</f>
        <v>8.8954523342590824E-2</v>
      </c>
      <c r="Q42" s="13">
        <f t="shared" si="4"/>
        <v>0.13108229323377327</v>
      </c>
      <c r="R42" s="13">
        <f t="shared" si="4"/>
        <v>7.9120617876993357E-2</v>
      </c>
      <c r="S42" s="12"/>
      <c r="T42" s="13"/>
      <c r="U42" s="11"/>
    </row>
    <row r="43" spans="1:21" s="27" customFormat="1" ht="15" customHeight="1" x14ac:dyDescent="0.2">
      <c r="A43" s="30">
        <v>1946</v>
      </c>
      <c r="B43" s="301">
        <f>'TE2'!B43</f>
        <v>0.27875441559576797</v>
      </c>
      <c r="C43" s="415"/>
      <c r="D43" s="416"/>
      <c r="E43" s="298">
        <f>TE2b!B43</f>
        <v>0.72124558440423203</v>
      </c>
      <c r="F43" s="25">
        <f>TE2b!H43</f>
        <v>0.58940179233330992</v>
      </c>
      <c r="G43" s="25">
        <f>TE2b!N43</f>
        <v>0.30880663130400104</v>
      </c>
      <c r="H43" s="25">
        <f>TE2c!B43</f>
        <v>0.22320680880839858</v>
      </c>
      <c r="I43" s="25">
        <f>TE2c!H43</f>
        <v>0.10268014271765734</v>
      </c>
      <c r="J43" s="25">
        <f>TE2c!N43</f>
        <v>3.2314143822695027E-2</v>
      </c>
      <c r="K43" s="25"/>
      <c r="L43" s="53">
        <f t="shared" si="2"/>
        <v>0.41243895310023099</v>
      </c>
      <c r="M43" s="13">
        <f t="shared" si="3"/>
        <v>0.13184379207092212</v>
      </c>
      <c r="N43" s="13">
        <f t="shared" si="3"/>
        <v>0.28059516102930887</v>
      </c>
      <c r="O43" s="13">
        <f t="shared" si="0"/>
        <v>0.20612648858634369</v>
      </c>
      <c r="P43" s="13">
        <f t="shared" si="4"/>
        <v>8.5599822495602468E-2</v>
      </c>
      <c r="Q43" s="13">
        <f t="shared" si="4"/>
        <v>0.12052666609074124</v>
      </c>
      <c r="R43" s="13">
        <f t="shared" si="4"/>
        <v>7.0365998894962312E-2</v>
      </c>
      <c r="S43" s="12"/>
      <c r="T43" s="13"/>
      <c r="U43" s="11"/>
    </row>
    <row r="44" spans="1:21" s="27" customFormat="1" ht="15" customHeight="1" x14ac:dyDescent="0.2">
      <c r="A44" s="30">
        <v>1947</v>
      </c>
      <c r="B44" s="301">
        <f>'TE2'!B44</f>
        <v>0.29202780584017696</v>
      </c>
      <c r="C44" s="415"/>
      <c r="D44" s="416"/>
      <c r="E44" s="298">
        <f>TE2b!B44</f>
        <v>0.70797219415982304</v>
      </c>
      <c r="F44" s="25">
        <f>TE2b!H44</f>
        <v>0.57467332007714289</v>
      </c>
      <c r="G44" s="25">
        <f>TE2b!N44</f>
        <v>0.29746745293807275</v>
      </c>
      <c r="H44" s="25">
        <f>TE2c!B44</f>
        <v>0.21665535362573557</v>
      </c>
      <c r="I44" s="25">
        <f>TE2c!H44</f>
        <v>0.1020470698376351</v>
      </c>
      <c r="J44" s="25">
        <f>TE2c!N44</f>
        <v>3.2760544123666704E-2</v>
      </c>
      <c r="K44" s="25"/>
      <c r="L44" s="53">
        <f t="shared" si="2"/>
        <v>0.41050474122175029</v>
      </c>
      <c r="M44" s="13">
        <f t="shared" si="3"/>
        <v>0.13329887408268015</v>
      </c>
      <c r="N44" s="13">
        <f t="shared" si="3"/>
        <v>0.27720586713907014</v>
      </c>
      <c r="O44" s="13">
        <f t="shared" si="0"/>
        <v>0.19542038310043763</v>
      </c>
      <c r="P44" s="13">
        <f t="shared" si="4"/>
        <v>8.0812099312337182E-2</v>
      </c>
      <c r="Q44" s="13">
        <f t="shared" si="4"/>
        <v>0.11460828378810047</v>
      </c>
      <c r="R44" s="13">
        <f t="shared" si="4"/>
        <v>6.92865257139684E-2</v>
      </c>
      <c r="S44" s="12"/>
      <c r="T44" s="13"/>
      <c r="U44" s="11"/>
    </row>
    <row r="45" spans="1:21" s="27" customFormat="1" ht="15" customHeight="1" x14ac:dyDescent="0.2">
      <c r="A45" s="30">
        <v>1948</v>
      </c>
      <c r="B45" s="301">
        <f>'TE2'!B45</f>
        <v>0.30544173779272621</v>
      </c>
      <c r="C45" s="415"/>
      <c r="D45" s="416"/>
      <c r="E45" s="298">
        <f>TE2b!B45</f>
        <v>0.69455826220727379</v>
      </c>
      <c r="F45" s="25">
        <f>TE2b!H45</f>
        <v>0.5573594158480768</v>
      </c>
      <c r="G45" s="25">
        <f>TE2b!N45</f>
        <v>0.29196072319110117</v>
      </c>
      <c r="H45" s="25">
        <f>TE2c!B45</f>
        <v>0.21525807161122781</v>
      </c>
      <c r="I45" s="25">
        <f>TE2c!H45</f>
        <v>0.10096210282535624</v>
      </c>
      <c r="J45" s="25">
        <f>TE2c!N45</f>
        <v>3.0852255898497608E-2</v>
      </c>
      <c r="K45" s="25"/>
      <c r="L45" s="53">
        <f t="shared" si="2"/>
        <v>0.40259753901617262</v>
      </c>
      <c r="M45" s="13">
        <f t="shared" si="3"/>
        <v>0.13719884635919699</v>
      </c>
      <c r="N45" s="13">
        <f t="shared" si="3"/>
        <v>0.26539869265697563</v>
      </c>
      <c r="O45" s="13">
        <f t="shared" si="0"/>
        <v>0.19099862036574494</v>
      </c>
      <c r="P45" s="13">
        <f t="shared" si="4"/>
        <v>7.6702651579873354E-2</v>
      </c>
      <c r="Q45" s="13">
        <f t="shared" si="4"/>
        <v>0.11429596878587157</v>
      </c>
      <c r="R45" s="13">
        <f t="shared" si="4"/>
        <v>7.0109846926858635E-2</v>
      </c>
      <c r="S45" s="12"/>
      <c r="T45" s="13"/>
      <c r="U45" s="11"/>
    </row>
    <row r="46" spans="1:21" s="27" customFormat="1" ht="15" customHeight="1" x14ac:dyDescent="0.2">
      <c r="A46" s="29">
        <v>1949</v>
      </c>
      <c r="B46" s="302">
        <f>'TE2'!B46</f>
        <v>0.31322512442448358</v>
      </c>
      <c r="C46" s="413"/>
      <c r="D46" s="414"/>
      <c r="E46" s="299">
        <f>TE2b!B46</f>
        <v>0.68677487557551642</v>
      </c>
      <c r="F46" s="28">
        <f>TE2b!H46</f>
        <v>0.54301861064016443</v>
      </c>
      <c r="G46" s="28">
        <f>TE2b!N46</f>
        <v>0.28354380915436006</v>
      </c>
      <c r="H46" s="28">
        <f>TE2c!B46</f>
        <v>0.20894407528363101</v>
      </c>
      <c r="I46" s="28">
        <f>TE2c!H46</f>
        <v>9.8145331374731345E-2</v>
      </c>
      <c r="J46" s="28">
        <f>TE2c!N46</f>
        <v>3.0204239086076185E-2</v>
      </c>
      <c r="K46" s="28"/>
      <c r="L46" s="54">
        <f t="shared" si="2"/>
        <v>0.40323106642115636</v>
      </c>
      <c r="M46" s="18">
        <f t="shared" si="3"/>
        <v>0.14375626493535199</v>
      </c>
      <c r="N46" s="18">
        <f t="shared" si="3"/>
        <v>0.25947480148580437</v>
      </c>
      <c r="O46" s="18">
        <f t="shared" si="0"/>
        <v>0.1853984777796287</v>
      </c>
      <c r="P46" s="18">
        <f t="shared" si="4"/>
        <v>7.4599733870729046E-2</v>
      </c>
      <c r="Q46" s="18">
        <f t="shared" si="4"/>
        <v>0.11079874390889967</v>
      </c>
      <c r="R46" s="18">
        <f t="shared" si="4"/>
        <v>6.7941092288655164E-2</v>
      </c>
      <c r="S46" s="17"/>
      <c r="T46" s="13"/>
      <c r="U46" s="11"/>
    </row>
    <row r="47" spans="1:21" s="27" customFormat="1" ht="15" customHeight="1" x14ac:dyDescent="0.2">
      <c r="A47" s="31">
        <v>1950</v>
      </c>
      <c r="B47" s="303">
        <f>'TE2'!B47</f>
        <v>0.30973978982305728</v>
      </c>
      <c r="C47" s="415"/>
      <c r="D47" s="415"/>
      <c r="E47" s="300">
        <f>TE2b!B47</f>
        <v>0.69026021017694272</v>
      </c>
      <c r="F47" s="26">
        <f>TE2b!H47</f>
        <v>0.55073121594494445</v>
      </c>
      <c r="G47" s="26">
        <f>TE2b!N47</f>
        <v>0.29592977206322785</v>
      </c>
      <c r="H47" s="26">
        <f>TE2c!B47</f>
        <v>0.21761737292622291</v>
      </c>
      <c r="I47" s="26">
        <f>TE2c!H47</f>
        <v>0.10336040068904333</v>
      </c>
      <c r="J47" s="26">
        <f>TE2c!N47</f>
        <v>2.6177671272238964E-2</v>
      </c>
      <c r="K47" s="26"/>
      <c r="L47" s="55">
        <f t="shared" si="2"/>
        <v>0.39433043811371488</v>
      </c>
      <c r="M47" s="22">
        <f t="shared" si="3"/>
        <v>0.13952899423199827</v>
      </c>
      <c r="N47" s="22">
        <f t="shared" si="3"/>
        <v>0.2548014438817166</v>
      </c>
      <c r="O47" s="22">
        <f t="shared" si="0"/>
        <v>0.19256937137418451</v>
      </c>
      <c r="P47" s="22">
        <f t="shared" si="4"/>
        <v>7.831239913700494E-2</v>
      </c>
      <c r="Q47" s="22">
        <f t="shared" si="4"/>
        <v>0.11425697223717958</v>
      </c>
      <c r="R47" s="22">
        <f t="shared" si="4"/>
        <v>7.718272941680436E-2</v>
      </c>
      <c r="S47" s="21"/>
      <c r="T47" s="13"/>
      <c r="U47" s="11"/>
    </row>
    <row r="48" spans="1:21" s="27" customFormat="1" ht="15" customHeight="1" x14ac:dyDescent="0.2">
      <c r="A48" s="30">
        <v>1951</v>
      </c>
      <c r="B48" s="301">
        <f>'TE2'!B48</f>
        <v>0.30988485099005647</v>
      </c>
      <c r="C48" s="415"/>
      <c r="D48" s="415"/>
      <c r="E48" s="298">
        <f>TE2b!B48</f>
        <v>0.69011514900994353</v>
      </c>
      <c r="F48" s="25">
        <f>TE2b!H48</f>
        <v>0.55214242620502141</v>
      </c>
      <c r="G48" s="25">
        <f>TE2b!N48</f>
        <v>0.29131818634934836</v>
      </c>
      <c r="H48" s="25">
        <f>TE2c!B48</f>
        <v>0.21236726449773349</v>
      </c>
      <c r="I48" s="25">
        <f>TE2c!H48</f>
        <v>9.7718524493952158E-2</v>
      </c>
      <c r="J48" s="25">
        <f>TE2c!N48</f>
        <v>2.9809909189016319E-2</v>
      </c>
      <c r="K48" s="25"/>
      <c r="L48" s="53">
        <f t="shared" si="2"/>
        <v>0.39879696266059517</v>
      </c>
      <c r="M48" s="13">
        <f t="shared" si="3"/>
        <v>0.13797272280492212</v>
      </c>
      <c r="N48" s="13">
        <f t="shared" si="3"/>
        <v>0.26082423985567305</v>
      </c>
      <c r="O48" s="13">
        <f t="shared" si="0"/>
        <v>0.1935996618553962</v>
      </c>
      <c r="P48" s="13">
        <f t="shared" si="4"/>
        <v>7.8950921851614869E-2</v>
      </c>
      <c r="Q48" s="13">
        <f t="shared" si="4"/>
        <v>0.11464874000378134</v>
      </c>
      <c r="R48" s="13">
        <f t="shared" si="4"/>
        <v>6.7908615304935832E-2</v>
      </c>
      <c r="S48" s="12"/>
      <c r="T48" s="13"/>
      <c r="U48" s="11"/>
    </row>
    <row r="49" spans="1:21" s="27" customFormat="1" ht="15" customHeight="1" x14ac:dyDescent="0.2">
      <c r="A49" s="30">
        <v>1952</v>
      </c>
      <c r="B49" s="301">
        <f>'TE2'!B49</f>
        <v>0.31267643996516314</v>
      </c>
      <c r="C49" s="415"/>
      <c r="D49" s="415"/>
      <c r="E49" s="298">
        <f>TE2b!B49</f>
        <v>0.68732356003483686</v>
      </c>
      <c r="F49" s="25">
        <f>TE2b!H49</f>
        <v>0.54647534464894154</v>
      </c>
      <c r="G49" s="25">
        <f>TE2b!N49</f>
        <v>0.28812076647234808</v>
      </c>
      <c r="H49" s="25">
        <f>TE2c!B49</f>
        <v>0.20888577957433582</v>
      </c>
      <c r="I49" s="25">
        <f>TE2c!H49</f>
        <v>9.6386451920436197E-2</v>
      </c>
      <c r="J49" s="25">
        <f>TE2c!N49</f>
        <v>2.9108925550920768E-2</v>
      </c>
      <c r="K49" s="25"/>
      <c r="L49" s="53">
        <f t="shared" si="2"/>
        <v>0.39920279356248878</v>
      </c>
      <c r="M49" s="13">
        <f t="shared" si="3"/>
        <v>0.14084821538589531</v>
      </c>
      <c r="N49" s="13">
        <f t="shared" si="3"/>
        <v>0.25835457817659346</v>
      </c>
      <c r="O49" s="13">
        <f t="shared" si="0"/>
        <v>0.19173431455191187</v>
      </c>
      <c r="P49" s="13">
        <f t="shared" si="4"/>
        <v>7.9234986898012255E-2</v>
      </c>
      <c r="Q49" s="13">
        <f t="shared" si="4"/>
        <v>0.11249932765389963</v>
      </c>
      <c r="R49" s="13">
        <f t="shared" si="4"/>
        <v>6.7277526369515422E-2</v>
      </c>
      <c r="S49" s="12"/>
      <c r="T49" s="13"/>
      <c r="U49" s="11"/>
    </row>
    <row r="50" spans="1:21" s="27" customFormat="1" ht="15" customHeight="1" x14ac:dyDescent="0.2">
      <c r="A50" s="30">
        <v>1953</v>
      </c>
      <c r="B50" s="301">
        <f>'TE2'!B50</f>
        <v>0.31904110823158016</v>
      </c>
      <c r="C50" s="415"/>
      <c r="D50" s="415"/>
      <c r="E50" s="298">
        <f>TE2b!B50</f>
        <v>0.68095889176841984</v>
      </c>
      <c r="F50" s="25">
        <f>TE2b!H50</f>
        <v>0.53750329211316605</v>
      </c>
      <c r="G50" s="25">
        <f>TE2b!N50</f>
        <v>0.27619415844995426</v>
      </c>
      <c r="H50" s="25">
        <f>TE2c!B50</f>
        <v>0.19962048907803834</v>
      </c>
      <c r="I50" s="25">
        <f>TE2c!H50</f>
        <v>9.1131305541713323E-2</v>
      </c>
      <c r="J50" s="25">
        <f>TE2c!N50</f>
        <v>2.8076438112305466E-2</v>
      </c>
      <c r="K50" s="25"/>
      <c r="L50" s="53">
        <f t="shared" si="2"/>
        <v>0.40476473331846557</v>
      </c>
      <c r="M50" s="13">
        <f t="shared" si="3"/>
        <v>0.14345559965525378</v>
      </c>
      <c r="N50" s="13">
        <f t="shared" si="3"/>
        <v>0.26130913366321179</v>
      </c>
      <c r="O50" s="13">
        <f t="shared" si="0"/>
        <v>0.18506285290824093</v>
      </c>
      <c r="P50" s="13">
        <f t="shared" si="4"/>
        <v>7.6573669371915926E-2</v>
      </c>
      <c r="Q50" s="13">
        <f t="shared" si="4"/>
        <v>0.10848918353632502</v>
      </c>
      <c r="R50" s="13">
        <f t="shared" si="4"/>
        <v>6.3054867429407857E-2</v>
      </c>
      <c r="S50" s="12"/>
      <c r="T50" s="13"/>
      <c r="U50" s="11"/>
    </row>
    <row r="51" spans="1:21" s="27" customFormat="1" ht="15" customHeight="1" x14ac:dyDescent="0.2">
      <c r="A51" s="30">
        <v>1954</v>
      </c>
      <c r="B51" s="301">
        <f>'TE2'!B51</f>
        <v>0.31504619048454097</v>
      </c>
      <c r="C51" s="415"/>
      <c r="D51" s="415"/>
      <c r="E51" s="298">
        <f>TE2b!B51</f>
        <v>0.68495380951545903</v>
      </c>
      <c r="F51" s="25">
        <f>TE2b!H51</f>
        <v>0.5372585697223724</v>
      </c>
      <c r="G51" s="25">
        <f>TE2b!N51</f>
        <v>0.28220617872382847</v>
      </c>
      <c r="H51" s="25">
        <f>TE2c!B51</f>
        <v>0.20334395988815487</v>
      </c>
      <c r="I51" s="25">
        <f>TE2c!H51</f>
        <v>9.342984540757443E-2</v>
      </c>
      <c r="J51" s="25">
        <f>TE2c!N51</f>
        <v>2.821595295949934E-2</v>
      </c>
      <c r="K51" s="25"/>
      <c r="L51" s="53">
        <f t="shared" si="2"/>
        <v>0.40274763079163056</v>
      </c>
      <c r="M51" s="13">
        <f t="shared" si="3"/>
        <v>0.14769523979308663</v>
      </c>
      <c r="N51" s="13">
        <f t="shared" si="3"/>
        <v>0.25505239099854393</v>
      </c>
      <c r="O51" s="13">
        <f t="shared" si="0"/>
        <v>0.18877633331625404</v>
      </c>
      <c r="P51" s="13">
        <f t="shared" si="4"/>
        <v>7.8862218835673598E-2</v>
      </c>
      <c r="Q51" s="13">
        <f t="shared" si="4"/>
        <v>0.10991411448058044</v>
      </c>
      <c r="R51" s="13">
        <f t="shared" si="4"/>
        <v>6.5213892448075086E-2</v>
      </c>
      <c r="S51" s="12"/>
      <c r="T51" s="13"/>
      <c r="U51" s="11"/>
    </row>
    <row r="52" spans="1:21" s="27" customFormat="1" ht="15" customHeight="1" x14ac:dyDescent="0.2">
      <c r="A52" s="30">
        <v>1955</v>
      </c>
      <c r="B52" s="301">
        <f>'TE2'!B52</f>
        <v>0.31117663301331622</v>
      </c>
      <c r="C52" s="415"/>
      <c r="D52" s="415"/>
      <c r="E52" s="298">
        <f>TE2b!B52</f>
        <v>0.68882336698668378</v>
      </c>
      <c r="F52" s="25">
        <f>TE2b!H52</f>
        <v>0.53584067492536069</v>
      </c>
      <c r="G52" s="25">
        <f>TE2b!N52</f>
        <v>0.28474808954419439</v>
      </c>
      <c r="H52" s="25">
        <f>TE2c!B52</f>
        <v>0.2036503908501775</v>
      </c>
      <c r="I52" s="25">
        <f>TE2c!H52</f>
        <v>9.7108781740549308E-2</v>
      </c>
      <c r="J52" s="25">
        <f>TE2c!N52</f>
        <v>3.0593350446928173E-2</v>
      </c>
      <c r="K52" s="25"/>
      <c r="L52" s="53">
        <f t="shared" si="2"/>
        <v>0.40407527744248939</v>
      </c>
      <c r="M52" s="13">
        <f t="shared" si="3"/>
        <v>0.15298269206132309</v>
      </c>
      <c r="N52" s="13">
        <f t="shared" si="3"/>
        <v>0.2510925853811663</v>
      </c>
      <c r="O52" s="13">
        <f t="shared" si="0"/>
        <v>0.18763930780364507</v>
      </c>
      <c r="P52" s="13">
        <f t="shared" si="4"/>
        <v>8.1097698694016895E-2</v>
      </c>
      <c r="Q52" s="13">
        <f t="shared" si="4"/>
        <v>0.10654160910962819</v>
      </c>
      <c r="R52" s="13">
        <f t="shared" si="4"/>
        <v>6.6515431293621141E-2</v>
      </c>
      <c r="S52" s="12"/>
      <c r="T52" s="13"/>
      <c r="U52" s="11"/>
    </row>
    <row r="53" spans="1:21" s="27" customFormat="1" ht="15" customHeight="1" x14ac:dyDescent="0.2">
      <c r="A53" s="30">
        <v>1956</v>
      </c>
      <c r="B53" s="301">
        <f>'TE2'!B53</f>
        <v>0.30777260228035652</v>
      </c>
      <c r="C53" s="415"/>
      <c r="D53" s="416"/>
      <c r="E53" s="298">
        <f>TE2b!B53</f>
        <v>0.69222739771964348</v>
      </c>
      <c r="F53" s="25">
        <f>TE2b!H53</f>
        <v>0.54431717415496494</v>
      </c>
      <c r="G53" s="25">
        <f>TE2b!N53</f>
        <v>0.28779135428900382</v>
      </c>
      <c r="H53" s="25">
        <f>TE2c!B53</f>
        <v>0.21087941354121897</v>
      </c>
      <c r="I53" s="25">
        <f>TE2c!H53</f>
        <v>9.8094508714666406E-2</v>
      </c>
      <c r="J53" s="25">
        <f>TE2c!N53</f>
        <v>3.0417185427346269E-2</v>
      </c>
      <c r="K53" s="25"/>
      <c r="L53" s="53">
        <f t="shared" si="2"/>
        <v>0.40443604343063966</v>
      </c>
      <c r="M53" s="13">
        <f t="shared" si="3"/>
        <v>0.14791022356467853</v>
      </c>
      <c r="N53" s="13">
        <f t="shared" si="3"/>
        <v>0.25652581986596112</v>
      </c>
      <c r="O53" s="13">
        <f t="shared" si="0"/>
        <v>0.18969684557433741</v>
      </c>
      <c r="P53" s="13">
        <f t="shared" si="4"/>
        <v>7.6911940747784846E-2</v>
      </c>
      <c r="Q53" s="13">
        <f t="shared" si="4"/>
        <v>0.11278490482655257</v>
      </c>
      <c r="R53" s="13">
        <f t="shared" si="4"/>
        <v>6.7677323287320137E-2</v>
      </c>
      <c r="S53" s="12"/>
      <c r="T53" s="13"/>
      <c r="U53" s="11"/>
    </row>
    <row r="54" spans="1:21" s="27" customFormat="1" ht="15" customHeight="1" x14ac:dyDescent="0.2">
      <c r="A54" s="30">
        <v>1957</v>
      </c>
      <c r="B54" s="301">
        <f>'TE2'!B54</f>
        <v>0.30362584359908329</v>
      </c>
      <c r="C54" s="415"/>
      <c r="D54" s="416"/>
      <c r="E54" s="298">
        <f>TE2b!B54</f>
        <v>0.69637415640091671</v>
      </c>
      <c r="F54" s="25">
        <f>TE2b!H54</f>
        <v>0.55560100524083356</v>
      </c>
      <c r="G54" s="25">
        <f>TE2b!N54</f>
        <v>0.28410832876273839</v>
      </c>
      <c r="H54" s="25">
        <f>TE2c!B54</f>
        <v>0.20744114505862926</v>
      </c>
      <c r="I54" s="25">
        <f>TE2c!H54</f>
        <v>9.5762609455962364E-2</v>
      </c>
      <c r="J54" s="25">
        <f>TE2c!N54</f>
        <v>2.9053310372254323E-2</v>
      </c>
      <c r="K54" s="25"/>
      <c r="L54" s="53">
        <f t="shared" si="2"/>
        <v>0.41226582763817832</v>
      </c>
      <c r="M54" s="13">
        <f t="shared" si="3"/>
        <v>0.14077315116008315</v>
      </c>
      <c r="N54" s="13">
        <f t="shared" si="3"/>
        <v>0.27149267647809516</v>
      </c>
      <c r="O54" s="13">
        <f t="shared" si="0"/>
        <v>0.18834571930677602</v>
      </c>
      <c r="P54" s="13">
        <f t="shared" si="4"/>
        <v>7.6667183704109132E-2</v>
      </c>
      <c r="Q54" s="13">
        <f t="shared" si="4"/>
        <v>0.1116785356026669</v>
      </c>
      <c r="R54" s="13">
        <f t="shared" si="4"/>
        <v>6.670929908370804E-2</v>
      </c>
      <c r="S54" s="12"/>
      <c r="T54" s="13"/>
      <c r="U54" s="11"/>
    </row>
    <row r="55" spans="1:21" s="27" customFormat="1" ht="15" customHeight="1" x14ac:dyDescent="0.2">
      <c r="A55" s="30">
        <v>1958</v>
      </c>
      <c r="B55" s="301">
        <f>'TE2'!B55</f>
        <v>0.30481455486931586</v>
      </c>
      <c r="C55" s="415"/>
      <c r="D55" s="416"/>
      <c r="E55" s="298">
        <f>TE2b!B55</f>
        <v>0.69518544513068414</v>
      </c>
      <c r="F55" s="25">
        <f>TE2b!H55</f>
        <v>0.55253625479499191</v>
      </c>
      <c r="G55" s="25">
        <f>TE2b!N55</f>
        <v>0.27961157457258667</v>
      </c>
      <c r="H55" s="25">
        <f>TE2c!B55</f>
        <v>0.20350508392463534</v>
      </c>
      <c r="I55" s="25">
        <f>TE2c!H55</f>
        <v>9.3460501150555847E-2</v>
      </c>
      <c r="J55" s="25">
        <f>TE2c!N55</f>
        <v>2.8385370772222068E-2</v>
      </c>
      <c r="K55" s="25"/>
      <c r="L55" s="53">
        <f t="shared" si="2"/>
        <v>0.41557387055809747</v>
      </c>
      <c r="M55" s="13">
        <f t="shared" si="3"/>
        <v>0.14264919033569223</v>
      </c>
      <c r="N55" s="13">
        <f t="shared" si="3"/>
        <v>0.27292468022240524</v>
      </c>
      <c r="O55" s="13">
        <f t="shared" si="0"/>
        <v>0.18615107342203083</v>
      </c>
      <c r="P55" s="13">
        <f t="shared" si="4"/>
        <v>7.610649064795133E-2</v>
      </c>
      <c r="Q55" s="13">
        <f t="shared" si="4"/>
        <v>0.1100445827740795</v>
      </c>
      <c r="R55" s="13">
        <f t="shared" si="4"/>
        <v>6.5075130378333776E-2</v>
      </c>
      <c r="S55" s="12"/>
      <c r="T55" s="13"/>
      <c r="U55" s="11"/>
    </row>
    <row r="56" spans="1:21" s="27" customFormat="1" ht="15" customHeight="1" x14ac:dyDescent="0.2">
      <c r="A56" s="29">
        <v>1959</v>
      </c>
      <c r="B56" s="302">
        <f>'TE2'!B56</f>
        <v>0.29763004676510385</v>
      </c>
      <c r="C56" s="413"/>
      <c r="D56" s="414"/>
      <c r="E56" s="299">
        <f>TE2b!B56</f>
        <v>0.70236995323489615</v>
      </c>
      <c r="F56" s="28">
        <f>TE2b!H56</f>
        <v>0.56310997417310149</v>
      </c>
      <c r="G56" s="28">
        <f>TE2b!N56</f>
        <v>0.28533584318566207</v>
      </c>
      <c r="H56" s="28">
        <f>TE2c!B56</f>
        <v>0.2088166544356391</v>
      </c>
      <c r="I56" s="28">
        <f>TE2c!H56</f>
        <v>9.524936083235909E-2</v>
      </c>
      <c r="J56" s="28">
        <f>TE2c!N56</f>
        <v>2.8788861408200819E-2</v>
      </c>
      <c r="K56" s="28"/>
      <c r="L56" s="54">
        <f t="shared" si="2"/>
        <v>0.41703411004923407</v>
      </c>
      <c r="M56" s="18">
        <f t="shared" si="3"/>
        <v>0.13925997906179466</v>
      </c>
      <c r="N56" s="18">
        <f t="shared" si="3"/>
        <v>0.27777413098743942</v>
      </c>
      <c r="O56" s="18">
        <f t="shared" si="0"/>
        <v>0.190086482353303</v>
      </c>
      <c r="P56" s="18">
        <f t="shared" si="4"/>
        <v>7.6519188750022976E-2</v>
      </c>
      <c r="Q56" s="18">
        <f t="shared" si="4"/>
        <v>0.11356729360328001</v>
      </c>
      <c r="R56" s="18">
        <f t="shared" si="4"/>
        <v>6.646049942415827E-2</v>
      </c>
      <c r="S56" s="17"/>
      <c r="T56" s="13"/>
      <c r="U56" s="11"/>
    </row>
    <row r="57" spans="1:21" x14ac:dyDescent="0.2">
      <c r="A57" s="24">
        <v>1960</v>
      </c>
      <c r="B57" s="303">
        <f>'TE2'!B57</f>
        <v>0.29499634445974054</v>
      </c>
      <c r="C57" s="415"/>
      <c r="D57" s="415"/>
      <c r="E57" s="300">
        <f>TE2b!B57</f>
        <v>0.70500365554025946</v>
      </c>
      <c r="F57" s="26">
        <f>TE2b!H57</f>
        <v>0.56432618861884443</v>
      </c>
      <c r="G57" s="26">
        <f>TE2b!N57</f>
        <v>0.28523079270872326</v>
      </c>
      <c r="H57" s="26">
        <f>TE2c!B57</f>
        <v>0.2087133640474704</v>
      </c>
      <c r="I57" s="26">
        <f>TE2c!H57</f>
        <v>9.863577104843213E-2</v>
      </c>
      <c r="J57" s="26">
        <f>TE2c!N57</f>
        <v>3.2577571320486574E-2</v>
      </c>
      <c r="K57" s="26"/>
      <c r="L57" s="55">
        <f t="shared" si="2"/>
        <v>0.4197728628315362</v>
      </c>
      <c r="M57" s="22">
        <f t="shared" si="3"/>
        <v>0.14067746692141503</v>
      </c>
      <c r="N57" s="22">
        <f t="shared" si="3"/>
        <v>0.27909539591012117</v>
      </c>
      <c r="O57" s="22">
        <f t="shared" si="0"/>
        <v>0.18659502166029113</v>
      </c>
      <c r="P57" s="22">
        <f t="shared" si="4"/>
        <v>7.6517428661252856E-2</v>
      </c>
      <c r="Q57" s="22">
        <f t="shared" si="4"/>
        <v>0.11007759299903827</v>
      </c>
      <c r="R57" s="22">
        <f t="shared" si="4"/>
        <v>6.6058199727945549E-2</v>
      </c>
      <c r="S57" s="21"/>
      <c r="T57" s="13"/>
      <c r="U57" s="11"/>
    </row>
    <row r="58" spans="1:21" x14ac:dyDescent="0.2">
      <c r="A58" s="16">
        <v>1961</v>
      </c>
      <c r="B58" s="301">
        <f>'TE2'!B58</f>
        <v>0.29290523815725977</v>
      </c>
      <c r="C58" s="415"/>
      <c r="D58" s="415"/>
      <c r="E58" s="298">
        <f>TE2b!B58</f>
        <v>0.70709476184274023</v>
      </c>
      <c r="F58" s="25">
        <f>TE2b!H58</f>
        <v>0.56032262100732866</v>
      </c>
      <c r="G58" s="25">
        <f>TE2b!N58</f>
        <v>0.28688546231356271</v>
      </c>
      <c r="H58" s="25">
        <f>TE2c!B58</f>
        <v>0.20972626683967877</v>
      </c>
      <c r="I58" s="25">
        <f>TE2c!H58</f>
        <v>0.10046230782194163</v>
      </c>
      <c r="J58" s="25">
        <f>TE2c!N58</f>
        <v>3.4150634094476544E-2</v>
      </c>
      <c r="K58" s="25"/>
      <c r="L58" s="53">
        <f t="shared" si="2"/>
        <v>0.42020929952917752</v>
      </c>
      <c r="M58" s="13">
        <f t="shared" si="3"/>
        <v>0.14677214083541157</v>
      </c>
      <c r="N58" s="13">
        <f t="shared" si="3"/>
        <v>0.27343715869376595</v>
      </c>
      <c r="O58" s="13">
        <f t="shared" si="0"/>
        <v>0.18642315449162108</v>
      </c>
      <c r="P58" s="13">
        <f t="shared" si="4"/>
        <v>7.7159195473883946E-2</v>
      </c>
      <c r="Q58" s="13">
        <f t="shared" si="4"/>
        <v>0.10926395901773714</v>
      </c>
      <c r="R58" s="13">
        <f t="shared" si="4"/>
        <v>6.6311673727465076E-2</v>
      </c>
      <c r="S58" s="12"/>
      <c r="T58" s="13"/>
      <c r="U58" s="11"/>
    </row>
    <row r="59" spans="1:21" x14ac:dyDescent="0.2">
      <c r="A59" s="16">
        <v>1962</v>
      </c>
      <c r="B59" s="301">
        <f>'TE2'!B59</f>
        <v>0.28776353597640991</v>
      </c>
      <c r="C59" s="483">
        <f>'TE2'!H59</f>
        <v>1.3220667839050293E-2</v>
      </c>
      <c r="D59" s="484">
        <f>'TE2'!N59</f>
        <v>0.27454286813735962</v>
      </c>
      <c r="E59" s="295">
        <f>TE2b!B59</f>
        <v>0.71223646402359009</v>
      </c>
      <c r="F59" s="14">
        <f>TE2b!H59</f>
        <v>0.56423896551132202</v>
      </c>
      <c r="G59" s="14">
        <f>TE2b!N59</f>
        <v>0.28737303614616394</v>
      </c>
      <c r="H59" s="14">
        <f>TE2c!B59</f>
        <v>0.21037343144416809</v>
      </c>
      <c r="I59" s="14">
        <f>TE2c!H59</f>
        <v>9.9227376282215118E-2</v>
      </c>
      <c r="J59" s="14">
        <f>TE2c!N59</f>
        <v>3.261822834610939E-2</v>
      </c>
      <c r="K59" s="14">
        <f t="array" ref="K59:K116">TRANSPOSE('TE4'!B135:BG135)*0.00001/'TE3'!B59:B116</f>
        <v>9.735876110204808E-3</v>
      </c>
      <c r="L59" s="53">
        <f t="shared" si="2"/>
        <v>0.42486342787742615</v>
      </c>
      <c r="M59" s="13">
        <f t="shared" si="3"/>
        <v>0.14799749851226807</v>
      </c>
      <c r="N59" s="13">
        <f t="shared" si="3"/>
        <v>0.27686592936515808</v>
      </c>
      <c r="O59" s="13">
        <f t="shared" si="0"/>
        <v>0.18814565986394882</v>
      </c>
      <c r="P59" s="13">
        <f t="shared" si="4"/>
        <v>7.699960470199585E-2</v>
      </c>
      <c r="Q59" s="13">
        <f t="shared" si="4"/>
        <v>0.11114605516195297</v>
      </c>
      <c r="R59" s="13">
        <f t="shared" si="4"/>
        <v>6.6609147936105728E-2</v>
      </c>
      <c r="S59" s="12">
        <f t="shared" ref="S59:S115" si="5">J59-K59</f>
        <v>2.2882352235904582E-2</v>
      </c>
      <c r="T59" s="13"/>
      <c r="U59" s="11"/>
    </row>
    <row r="60" spans="1:21" x14ac:dyDescent="0.2">
      <c r="A60" s="16">
        <v>1963</v>
      </c>
      <c r="B60" s="294">
        <f>'TE2'!B60</f>
        <v>0.28829863667488098</v>
      </c>
      <c r="C60" s="485">
        <f>'TE2'!H60</f>
        <v>1.2084722518920898E-2</v>
      </c>
      <c r="D60" s="486">
        <f>'TE2'!N60</f>
        <v>0.27621391415596008</v>
      </c>
      <c r="E60" s="294">
        <f>TE2b!B60</f>
        <v>0.71170136332511902</v>
      </c>
      <c r="F60" s="25">
        <f>TE2b!H60</f>
        <v>0.56212916970252991</v>
      </c>
      <c r="G60" s="25">
        <f>TE2b!N60</f>
        <v>0.28388771414756775</v>
      </c>
      <c r="H60" s="25">
        <f>TE2c!B60</f>
        <v>0.20708043128252029</v>
      </c>
      <c r="I60" s="25">
        <f>TE2c!H60</f>
        <v>9.788881242275238E-2</v>
      </c>
      <c r="J60" s="25">
        <f>TE2c!N60</f>
        <v>3.2891362905502319E-2</v>
      </c>
      <c r="K60" s="25">
        <v>1.0686491169617717E-2</v>
      </c>
      <c r="L60" s="53">
        <f t="shared" si="2"/>
        <v>0.42781364917755127</v>
      </c>
      <c r="M60" s="13">
        <f t="shared" si="3"/>
        <v>0.14957219362258911</v>
      </c>
      <c r="N60" s="13">
        <f t="shared" si="3"/>
        <v>0.27824145555496216</v>
      </c>
      <c r="O60" s="13">
        <f t="shared" si="0"/>
        <v>0.18599890172481537</v>
      </c>
      <c r="P60" s="13">
        <f t="shared" si="4"/>
        <v>7.6807282865047455E-2</v>
      </c>
      <c r="Q60" s="13">
        <f t="shared" si="4"/>
        <v>0.10919161885976791</v>
      </c>
      <c r="R60" s="13">
        <f t="shared" si="4"/>
        <v>6.4997449517250061E-2</v>
      </c>
      <c r="S60" s="12">
        <f t="shared" si="5"/>
        <v>2.2204871735884604E-2</v>
      </c>
      <c r="T60" s="13"/>
      <c r="U60" s="11"/>
    </row>
    <row r="61" spans="1:21" x14ac:dyDescent="0.2">
      <c r="A61" s="16">
        <v>1964</v>
      </c>
      <c r="B61" s="301">
        <f>'TE2'!B61</f>
        <v>0.28883373737335205</v>
      </c>
      <c r="C61" s="483">
        <f>'TE2'!H61</f>
        <v>1.0948777198791504E-2</v>
      </c>
      <c r="D61" s="484">
        <f>'TE2'!N61</f>
        <v>0.27788496017456055</v>
      </c>
      <c r="E61" s="295">
        <f>TE2b!B61</f>
        <v>0.71116626262664795</v>
      </c>
      <c r="F61" s="14">
        <f>TE2b!H61</f>
        <v>0.56001937389373779</v>
      </c>
      <c r="G61" s="14">
        <f>TE2b!N61</f>
        <v>0.28040239214897156</v>
      </c>
      <c r="H61" s="14">
        <f>TE2c!B61</f>
        <v>0.2037874311208725</v>
      </c>
      <c r="I61" s="14">
        <f>TE2c!H61</f>
        <v>9.6550248563289642E-2</v>
      </c>
      <c r="J61" s="14">
        <f>TE2c!N61</f>
        <v>3.3164497464895248E-2</v>
      </c>
      <c r="K61" s="14">
        <v>1.1405539257389574E-2</v>
      </c>
      <c r="L61" s="53">
        <f t="shared" si="2"/>
        <v>0.43076387047767639</v>
      </c>
      <c r="M61" s="13">
        <f t="shared" si="3"/>
        <v>0.15114688873291016</v>
      </c>
      <c r="N61" s="13">
        <f t="shared" si="3"/>
        <v>0.27961698174476624</v>
      </c>
      <c r="O61" s="13">
        <f t="shared" si="0"/>
        <v>0.18385214358568192</v>
      </c>
      <c r="P61" s="13">
        <f t="shared" si="4"/>
        <v>7.661496102809906E-2</v>
      </c>
      <c r="Q61" s="13">
        <f t="shared" si="4"/>
        <v>0.10723718255758286</v>
      </c>
      <c r="R61" s="13">
        <f t="shared" si="4"/>
        <v>6.3385751098394394E-2</v>
      </c>
      <c r="S61" s="12">
        <f t="shared" si="5"/>
        <v>2.1758958207505674E-2</v>
      </c>
      <c r="T61" s="13"/>
      <c r="U61" s="11"/>
    </row>
    <row r="62" spans="1:21" x14ac:dyDescent="0.2">
      <c r="A62" s="16">
        <v>1965</v>
      </c>
      <c r="B62" s="294">
        <f>'TE2'!B62</f>
        <v>0.29293590784072876</v>
      </c>
      <c r="C62" s="485">
        <f>'TE2'!H62</f>
        <v>1.1328458786010742E-2</v>
      </c>
      <c r="D62" s="486">
        <f>'TE2'!N62</f>
        <v>0.28160744905471802</v>
      </c>
      <c r="E62" s="294">
        <f>TE2b!B62</f>
        <v>0.70706409215927124</v>
      </c>
      <c r="F62" s="25">
        <f>TE2b!H62</f>
        <v>0.55512556433677673</v>
      </c>
      <c r="G62" s="25">
        <f>TE2b!N62</f>
        <v>0.27911895513534546</v>
      </c>
      <c r="H62" s="25">
        <f>TE2c!B62</f>
        <v>0.20380062609910965</v>
      </c>
      <c r="I62" s="25">
        <f>TE2c!H62</f>
        <v>9.8498456180095673E-2</v>
      </c>
      <c r="J62" s="25">
        <f>TE2c!N62</f>
        <v>3.3999580889940262E-2</v>
      </c>
      <c r="K62" s="25">
        <v>1.132102675246102E-2</v>
      </c>
      <c r="L62" s="53">
        <f t="shared" si="2"/>
        <v>0.42794513702392578</v>
      </c>
      <c r="M62" s="13">
        <f t="shared" si="3"/>
        <v>0.15193852782249451</v>
      </c>
      <c r="N62" s="13">
        <f t="shared" si="3"/>
        <v>0.27600660920143127</v>
      </c>
      <c r="O62" s="13">
        <f t="shared" si="0"/>
        <v>0.18062049895524979</v>
      </c>
      <c r="P62" s="13">
        <f t="shared" si="4"/>
        <v>7.5318329036235809E-2</v>
      </c>
      <c r="Q62" s="13">
        <f t="shared" si="4"/>
        <v>0.10530216991901398</v>
      </c>
      <c r="R62" s="13">
        <f t="shared" si="4"/>
        <v>6.4498875290155411E-2</v>
      </c>
      <c r="S62" s="12">
        <f t="shared" si="5"/>
        <v>2.267855413747924E-2</v>
      </c>
      <c r="T62" s="13"/>
      <c r="U62" s="11"/>
    </row>
    <row r="63" spans="1:21" x14ac:dyDescent="0.2">
      <c r="A63" s="16">
        <v>1966</v>
      </c>
      <c r="B63" s="301">
        <f>'TE2'!B63</f>
        <v>0.29703807830810547</v>
      </c>
      <c r="C63" s="483">
        <f>'TE2'!H63</f>
        <v>1.170814037322998E-2</v>
      </c>
      <c r="D63" s="484">
        <f>'TE2'!N63</f>
        <v>0.28532993793487549</v>
      </c>
      <c r="E63" s="295">
        <f>TE2b!B63</f>
        <v>0.70296192169189453</v>
      </c>
      <c r="F63" s="14">
        <f>TE2b!H63</f>
        <v>0.55023175477981567</v>
      </c>
      <c r="G63" s="14">
        <f>TE2b!N63</f>
        <v>0.27783551812171936</v>
      </c>
      <c r="H63" s="14">
        <f>TE2c!B63</f>
        <v>0.2038138210773468</v>
      </c>
      <c r="I63" s="14">
        <f>TE2c!H63</f>
        <v>0.1004466637969017</v>
      </c>
      <c r="J63" s="14">
        <f>TE2c!N63</f>
        <v>3.4834664314985275E-2</v>
      </c>
      <c r="K63" s="14">
        <v>1.1648596704841951E-2</v>
      </c>
      <c r="L63" s="53">
        <f t="shared" si="2"/>
        <v>0.42512640357017517</v>
      </c>
      <c r="M63" s="13">
        <f t="shared" si="3"/>
        <v>0.15273016691207886</v>
      </c>
      <c r="N63" s="13">
        <f t="shared" si="3"/>
        <v>0.27239623665809631</v>
      </c>
      <c r="O63" s="13">
        <f t="shared" si="0"/>
        <v>0.17738885432481766</v>
      </c>
      <c r="P63" s="13">
        <f t="shared" si="4"/>
        <v>7.4021697044372559E-2</v>
      </c>
      <c r="Q63" s="13">
        <f t="shared" si="4"/>
        <v>0.1033671572804451</v>
      </c>
      <c r="R63" s="13">
        <f t="shared" si="4"/>
        <v>6.5611999481916428E-2</v>
      </c>
      <c r="S63" s="12">
        <f t="shared" si="5"/>
        <v>2.3186067610143322E-2</v>
      </c>
      <c r="T63" s="13"/>
      <c r="U63" s="11"/>
    </row>
    <row r="64" spans="1:21" x14ac:dyDescent="0.2">
      <c r="A64" s="16">
        <v>1967</v>
      </c>
      <c r="B64" s="301">
        <f>'TE2'!B64</f>
        <v>0.30054166913032532</v>
      </c>
      <c r="C64" s="483">
        <f>'TE2'!H64</f>
        <v>8.7868422269821167E-3</v>
      </c>
      <c r="D64" s="484">
        <f>'TE2'!N64</f>
        <v>0.2917548269033432</v>
      </c>
      <c r="E64" s="295">
        <f>TE2b!B64</f>
        <v>0.69945833086967468</v>
      </c>
      <c r="F64" s="14">
        <f>TE2b!H64</f>
        <v>0.54841302335262299</v>
      </c>
      <c r="G64" s="14">
        <f>TE2b!N64</f>
        <v>0.28089072555303574</v>
      </c>
      <c r="H64" s="14">
        <f>TE2c!B64</f>
        <v>0.20727038756012917</v>
      </c>
      <c r="I64" s="14">
        <f>TE2c!H64</f>
        <v>0.10086093470454216</v>
      </c>
      <c r="J64" s="14">
        <f>TE2c!N64</f>
        <v>3.438161313533783E-2</v>
      </c>
      <c r="K64" s="14">
        <v>1.0833508739203771E-2</v>
      </c>
      <c r="L64" s="53">
        <f t="shared" si="2"/>
        <v>0.41856760531663895</v>
      </c>
      <c r="M64" s="13">
        <f t="shared" si="3"/>
        <v>0.1510453075170517</v>
      </c>
      <c r="N64" s="13">
        <f t="shared" si="3"/>
        <v>0.26752229779958725</v>
      </c>
      <c r="O64" s="13">
        <f t="shared" si="0"/>
        <v>0.18002979084849358</v>
      </c>
      <c r="P64" s="13">
        <f t="shared" si="4"/>
        <v>7.362033799290657E-2</v>
      </c>
      <c r="Q64" s="13">
        <f t="shared" si="4"/>
        <v>0.10640945285558701</v>
      </c>
      <c r="R64" s="13">
        <f t="shared" si="4"/>
        <v>6.647932156920433E-2</v>
      </c>
      <c r="S64" s="12">
        <f t="shared" si="5"/>
        <v>2.3548104396134056E-2</v>
      </c>
      <c r="T64" s="13"/>
      <c r="U64" s="11"/>
    </row>
    <row r="65" spans="1:21" x14ac:dyDescent="0.2">
      <c r="A65" s="16">
        <v>1968</v>
      </c>
      <c r="B65" s="301">
        <f>'TE2'!B65</f>
        <v>0.30012967437505722</v>
      </c>
      <c r="C65" s="483">
        <f>'TE2'!H65</f>
        <v>8.9207254350185394E-3</v>
      </c>
      <c r="D65" s="484">
        <f>'TE2'!N65</f>
        <v>0.29120894894003868</v>
      </c>
      <c r="E65" s="295">
        <f>TE2b!B65</f>
        <v>0.69987032562494278</v>
      </c>
      <c r="F65" s="14">
        <f>TE2b!H65</f>
        <v>0.54896972700953484</v>
      </c>
      <c r="G65" s="14">
        <f>TE2b!N65</f>
        <v>0.28480199538171291</v>
      </c>
      <c r="H65" s="14">
        <f>TE2c!B65</f>
        <v>0.21172451693564653</v>
      </c>
      <c r="I65" s="14">
        <f>TE2c!H65</f>
        <v>0.10366956796497107</v>
      </c>
      <c r="J65" s="14">
        <f>TE2c!N65</f>
        <v>3.5723069682717323E-2</v>
      </c>
      <c r="K65" s="14">
        <v>1.1741244659360125E-2</v>
      </c>
      <c r="L65" s="53">
        <f t="shared" si="2"/>
        <v>0.41506833024322987</v>
      </c>
      <c r="M65" s="13">
        <f t="shared" si="3"/>
        <v>0.15090059861540794</v>
      </c>
      <c r="N65" s="13">
        <f t="shared" si="3"/>
        <v>0.26416773162782192</v>
      </c>
      <c r="O65" s="13">
        <f t="shared" si="0"/>
        <v>0.18113242741674185</v>
      </c>
      <c r="P65" s="13">
        <f t="shared" si="4"/>
        <v>7.307747844606638E-2</v>
      </c>
      <c r="Q65" s="13">
        <f t="shared" si="4"/>
        <v>0.10805494897067547</v>
      </c>
      <c r="R65" s="13">
        <f t="shared" si="4"/>
        <v>6.7946498282253742E-2</v>
      </c>
      <c r="S65" s="12">
        <f t="shared" si="5"/>
        <v>2.3981825023357196E-2</v>
      </c>
      <c r="T65" s="13"/>
      <c r="U65" s="11"/>
    </row>
    <row r="66" spans="1:21" x14ac:dyDescent="0.2">
      <c r="A66" s="20">
        <v>1969</v>
      </c>
      <c r="B66" s="302">
        <f>'TE2'!B66</f>
        <v>0.30983192287385464</v>
      </c>
      <c r="C66" s="487">
        <f>'TE2'!H66</f>
        <v>9.6904775127768517E-3</v>
      </c>
      <c r="D66" s="488">
        <f>'TE2'!N66</f>
        <v>0.30014144536107779</v>
      </c>
      <c r="E66" s="296">
        <f>TE2b!B66</f>
        <v>0.69016807712614536</v>
      </c>
      <c r="F66" s="19">
        <f>TE2b!H66</f>
        <v>0.53777706157416105</v>
      </c>
      <c r="G66" s="19">
        <f>TE2b!N66</f>
        <v>0.27484900644049048</v>
      </c>
      <c r="H66" s="19">
        <f>TE2c!B66</f>
        <v>0.20317649398930371</v>
      </c>
      <c r="I66" s="19">
        <f>TE2c!H66</f>
        <v>9.926991886459291E-2</v>
      </c>
      <c r="J66" s="19">
        <f>TE2c!N66</f>
        <v>3.4509050194174051E-2</v>
      </c>
      <c r="K66" s="19">
        <v>1.1636067368957028E-2</v>
      </c>
      <c r="L66" s="54">
        <f t="shared" si="2"/>
        <v>0.41531907068565488</v>
      </c>
      <c r="M66" s="18">
        <f t="shared" si="3"/>
        <v>0.15239101555198431</v>
      </c>
      <c r="N66" s="18">
        <f t="shared" si="3"/>
        <v>0.26292805513367057</v>
      </c>
      <c r="O66" s="18">
        <f t="shared" si="0"/>
        <v>0.17557908757589757</v>
      </c>
      <c r="P66" s="18">
        <f t="shared" si="4"/>
        <v>7.1672512451186776E-2</v>
      </c>
      <c r="Q66" s="18">
        <f t="shared" si="4"/>
        <v>0.1039065751247108</v>
      </c>
      <c r="R66" s="18">
        <f t="shared" si="4"/>
        <v>6.4760868670418859E-2</v>
      </c>
      <c r="S66" s="17">
        <f t="shared" si="5"/>
        <v>2.2872982825217023E-2</v>
      </c>
      <c r="T66" s="13"/>
      <c r="U66" s="11"/>
    </row>
    <row r="67" spans="1:21" x14ac:dyDescent="0.2">
      <c r="A67" s="24">
        <v>1970</v>
      </c>
      <c r="B67" s="303">
        <f>'TE2'!B67</f>
        <v>0.30927477916702628</v>
      </c>
      <c r="C67" s="489">
        <f>'TE2'!H67</f>
        <v>9.9981909152120352E-3</v>
      </c>
      <c r="D67" s="490">
        <f>'TE2'!N67</f>
        <v>0.29927658825181425</v>
      </c>
      <c r="E67" s="297">
        <f>TE2b!B67</f>
        <v>0.69072522083297372</v>
      </c>
      <c r="F67" s="23">
        <f>TE2b!H67</f>
        <v>0.53701762738637626</v>
      </c>
      <c r="G67" s="23">
        <f>TE2b!N67</f>
        <v>0.26868843508418649</v>
      </c>
      <c r="H67" s="23">
        <f>TE2c!B67</f>
        <v>0.19683306181104854</v>
      </c>
      <c r="I67" s="23">
        <f>TE2c!H67</f>
        <v>9.5043698267545551E-2</v>
      </c>
      <c r="J67" s="23">
        <f>TE2c!N67</f>
        <v>3.2616526470519602E-2</v>
      </c>
      <c r="K67" s="23">
        <v>1.0437645308935531E-2</v>
      </c>
      <c r="L67" s="55">
        <f t="shared" si="2"/>
        <v>0.42203678574878722</v>
      </c>
      <c r="M67" s="22">
        <f t="shared" si="3"/>
        <v>0.15370759344659746</v>
      </c>
      <c r="N67" s="22">
        <f t="shared" si="3"/>
        <v>0.26832919230218977</v>
      </c>
      <c r="O67" s="22">
        <f t="shared" si="0"/>
        <v>0.17364473681664094</v>
      </c>
      <c r="P67" s="22">
        <f t="shared" si="4"/>
        <v>7.1855373273137957E-2</v>
      </c>
      <c r="Q67" s="22">
        <f t="shared" si="4"/>
        <v>0.10178936354350299</v>
      </c>
      <c r="R67" s="22">
        <f t="shared" si="4"/>
        <v>6.2427171797025949E-2</v>
      </c>
      <c r="S67" s="21">
        <f t="shared" si="5"/>
        <v>2.217888116158407E-2</v>
      </c>
      <c r="T67" s="13"/>
      <c r="U67" s="11"/>
    </row>
    <row r="68" spans="1:21" x14ac:dyDescent="0.2">
      <c r="A68" s="16">
        <v>1971</v>
      </c>
      <c r="B68" s="301">
        <f>'TE2'!B68</f>
        <v>0.31299882789608091</v>
      </c>
      <c r="C68" s="483">
        <f>'TE2'!H68</f>
        <v>1.0337320098187774E-2</v>
      </c>
      <c r="D68" s="484">
        <f>'TE2'!N68</f>
        <v>0.30266150779789314</v>
      </c>
      <c r="E68" s="295">
        <f>TE2b!B68</f>
        <v>0.68700117210391909</v>
      </c>
      <c r="F68" s="14">
        <f>TE2b!H68</f>
        <v>0.53375209466321394</v>
      </c>
      <c r="G68" s="14">
        <f>TE2b!N68</f>
        <v>0.26646642255946063</v>
      </c>
      <c r="H68" s="14">
        <f>TE2c!B68</f>
        <v>0.19467955893196631</v>
      </c>
      <c r="I68" s="14">
        <f>TE2c!H68</f>
        <v>9.369882800092455E-2</v>
      </c>
      <c r="J68" s="14">
        <f>TE2c!N68</f>
        <v>3.1988163624191657E-2</v>
      </c>
      <c r="K68" s="14">
        <v>1.0423831732187422E-2</v>
      </c>
      <c r="L68" s="53">
        <f t="shared" si="2"/>
        <v>0.42053474954445846</v>
      </c>
      <c r="M68" s="13">
        <f t="shared" si="3"/>
        <v>0.15324907744070515</v>
      </c>
      <c r="N68" s="13">
        <f t="shared" si="3"/>
        <v>0.26728567210375331</v>
      </c>
      <c r="O68" s="13">
        <f t="shared" si="0"/>
        <v>0.17276759455853608</v>
      </c>
      <c r="P68" s="13">
        <f t="shared" si="4"/>
        <v>7.1786863627494313E-2</v>
      </c>
      <c r="Q68" s="13">
        <f t="shared" si="4"/>
        <v>0.10098073093104176</v>
      </c>
      <c r="R68" s="13">
        <f t="shared" si="4"/>
        <v>6.1710664376732893E-2</v>
      </c>
      <c r="S68" s="12">
        <f t="shared" si="5"/>
        <v>2.1564331892004233E-2</v>
      </c>
      <c r="T68" s="13"/>
      <c r="U68" s="11"/>
    </row>
    <row r="69" spans="1:21" x14ac:dyDescent="0.2">
      <c r="A69" s="16">
        <v>1972</v>
      </c>
      <c r="B69" s="301">
        <f>'TE2'!B69</f>
        <v>0.31093883430003189</v>
      </c>
      <c r="C69" s="483">
        <f>'TE2'!H69</f>
        <v>1.1210284414119087E-2</v>
      </c>
      <c r="D69" s="484">
        <f>'TE2'!N69</f>
        <v>0.2997285498859128</v>
      </c>
      <c r="E69" s="295">
        <f>TE2b!B69</f>
        <v>0.68906116569996811</v>
      </c>
      <c r="F69" s="14">
        <f>TE2b!H69</f>
        <v>0.53241186116065364</v>
      </c>
      <c r="G69" s="14">
        <f>TE2b!N69</f>
        <v>0.26227148962061619</v>
      </c>
      <c r="H69" s="14">
        <f>TE2c!B69</f>
        <v>0.19008041189590585</v>
      </c>
      <c r="I69" s="14">
        <f>TE2c!H69</f>
        <v>9.0608214606618276E-2</v>
      </c>
      <c r="J69" s="14">
        <f>TE2c!N69</f>
        <v>3.0758023531234358E-2</v>
      </c>
      <c r="K69" s="14">
        <v>1.0734578827424573E-2</v>
      </c>
      <c r="L69" s="53">
        <f t="shared" si="2"/>
        <v>0.42678967607935192</v>
      </c>
      <c r="M69" s="13">
        <f t="shared" si="3"/>
        <v>0.15664930453931447</v>
      </c>
      <c r="N69" s="13">
        <f t="shared" si="3"/>
        <v>0.27014037154003745</v>
      </c>
      <c r="O69" s="13">
        <f t="shared" si="0"/>
        <v>0.17166327501399792</v>
      </c>
      <c r="P69" s="13">
        <f t="shared" si="4"/>
        <v>7.219107772471034E-2</v>
      </c>
      <c r="Q69" s="13">
        <f t="shared" si="4"/>
        <v>9.9472197289287578E-2</v>
      </c>
      <c r="R69" s="13">
        <f t="shared" si="4"/>
        <v>5.9850191075383918E-2</v>
      </c>
      <c r="S69" s="12">
        <f t="shared" si="5"/>
        <v>2.0023444703809783E-2</v>
      </c>
      <c r="T69" s="13"/>
      <c r="U69" s="11"/>
    </row>
    <row r="70" spans="1:21" x14ac:dyDescent="0.2">
      <c r="A70" s="16">
        <v>1973</v>
      </c>
      <c r="B70" s="301">
        <f>'TE2'!B70</f>
        <v>0.31982748189329868</v>
      </c>
      <c r="C70" s="483">
        <f>'TE2'!H70</f>
        <v>9.4667429184482899E-3</v>
      </c>
      <c r="D70" s="484">
        <f>'TE2'!N70</f>
        <v>0.31036073897485039</v>
      </c>
      <c r="E70" s="295">
        <f>TE2b!B70</f>
        <v>0.68017251810670132</v>
      </c>
      <c r="F70" s="14">
        <f>TE2b!H70</f>
        <v>0.52177603238305892</v>
      </c>
      <c r="G70" s="14">
        <f>TE2b!N70</f>
        <v>0.25246108594546968</v>
      </c>
      <c r="H70" s="14">
        <f>TE2c!B70</f>
        <v>0.18056787368277583</v>
      </c>
      <c r="I70" s="14">
        <f>TE2c!H70</f>
        <v>8.3964060438120214E-2</v>
      </c>
      <c r="J70" s="14">
        <f>TE2c!N70</f>
        <v>2.7627383426079177E-2</v>
      </c>
      <c r="K70" s="14">
        <v>8.681870129050296E-3</v>
      </c>
      <c r="L70" s="53">
        <f t="shared" si="2"/>
        <v>0.42771143216123164</v>
      </c>
      <c r="M70" s="13">
        <f t="shared" si="3"/>
        <v>0.1583964857236424</v>
      </c>
      <c r="N70" s="13">
        <f t="shared" si="3"/>
        <v>0.26931494643758924</v>
      </c>
      <c r="O70" s="13">
        <f t="shared" si="0"/>
        <v>0.16849702550734946</v>
      </c>
      <c r="P70" s="13">
        <f t="shared" si="4"/>
        <v>7.1893212262693851E-2</v>
      </c>
      <c r="Q70" s="13">
        <f t="shared" si="4"/>
        <v>9.6603813244655612E-2</v>
      </c>
      <c r="R70" s="13">
        <f t="shared" si="4"/>
        <v>5.6336677012041037E-2</v>
      </c>
      <c r="S70" s="12">
        <f t="shared" si="5"/>
        <v>1.8945513297028881E-2</v>
      </c>
      <c r="T70" s="13"/>
      <c r="U70" s="11"/>
    </row>
    <row r="71" spans="1:21" x14ac:dyDescent="0.2">
      <c r="A71" s="16">
        <v>1974</v>
      </c>
      <c r="B71" s="301">
        <f>'TE2'!B71</f>
        <v>0.32909173885673226</v>
      </c>
      <c r="C71" s="483">
        <f>'TE2'!H71</f>
        <v>6.5688876920830808E-3</v>
      </c>
      <c r="D71" s="484">
        <f>'TE2'!N71</f>
        <v>0.32252285116464918</v>
      </c>
      <c r="E71" s="295">
        <f>TE2b!B71</f>
        <v>0.67090826114326774</v>
      </c>
      <c r="F71" s="14">
        <f>TE2b!H71</f>
        <v>0.50922362802793941</v>
      </c>
      <c r="G71" s="14">
        <f>TE2b!N71</f>
        <v>0.2427480916753666</v>
      </c>
      <c r="H71" s="14">
        <f>TE2c!B71</f>
        <v>0.1727142925476528</v>
      </c>
      <c r="I71" s="14">
        <f>TE2c!H71</f>
        <v>7.8737092065921388E-2</v>
      </c>
      <c r="J71" s="14">
        <f>TE2c!N71</f>
        <v>2.5251431174638128E-2</v>
      </c>
      <c r="K71" s="14">
        <v>7.5311366976951897E-3</v>
      </c>
      <c r="L71" s="53">
        <f t="shared" si="2"/>
        <v>0.42816016946790114</v>
      </c>
      <c r="M71" s="13">
        <f t="shared" si="3"/>
        <v>0.16168463311532832</v>
      </c>
      <c r="N71" s="13">
        <f t="shared" si="3"/>
        <v>0.26647553635257282</v>
      </c>
      <c r="O71" s="13">
        <f t="shared" si="0"/>
        <v>0.16401099960944521</v>
      </c>
      <c r="P71" s="13">
        <f t="shared" si="4"/>
        <v>7.0033799127713792E-2</v>
      </c>
      <c r="Q71" s="13">
        <f t="shared" si="4"/>
        <v>9.3977200481731415E-2</v>
      </c>
      <c r="R71" s="13">
        <f t="shared" si="4"/>
        <v>5.348566089128326E-2</v>
      </c>
      <c r="S71" s="12">
        <f t="shared" si="5"/>
        <v>1.7720294476942938E-2</v>
      </c>
      <c r="T71" s="13"/>
      <c r="U71" s="11"/>
    </row>
    <row r="72" spans="1:21" x14ac:dyDescent="0.2">
      <c r="A72" s="16">
        <v>1975</v>
      </c>
      <c r="B72" s="301">
        <f>'TE2'!B72</f>
        <v>0.33376272300802157</v>
      </c>
      <c r="C72" s="483">
        <f>'TE2'!H72</f>
        <v>8.8225699616941711E-3</v>
      </c>
      <c r="D72" s="484">
        <f>'TE2'!N72</f>
        <v>0.3249401530463274</v>
      </c>
      <c r="E72" s="295">
        <f>TE2b!B72</f>
        <v>0.66623727699197843</v>
      </c>
      <c r="F72" s="14">
        <f>TE2b!H72</f>
        <v>0.50316466837716689</v>
      </c>
      <c r="G72" s="14">
        <f>TE2b!N72</f>
        <v>0.23573262494244318</v>
      </c>
      <c r="H72" s="14">
        <f>TE2c!B72</f>
        <v>0.16681732598482313</v>
      </c>
      <c r="I72" s="14">
        <f>TE2c!H72</f>
        <v>7.4842198950079819E-2</v>
      </c>
      <c r="J72" s="14">
        <f>TE2c!N72</f>
        <v>2.4278722649455631E-2</v>
      </c>
      <c r="K72" s="14">
        <v>7.7182069036642346E-3</v>
      </c>
      <c r="L72" s="53">
        <f t="shared" si="2"/>
        <v>0.43050465204953525</v>
      </c>
      <c r="M72" s="13">
        <f t="shared" si="3"/>
        <v>0.16307260861481154</v>
      </c>
      <c r="N72" s="13">
        <f t="shared" si="3"/>
        <v>0.26743204343472371</v>
      </c>
      <c r="O72" s="13">
        <f t="shared" si="0"/>
        <v>0.16089042599236336</v>
      </c>
      <c r="P72" s="13">
        <f t="shared" si="4"/>
        <v>6.8915298957620053E-2</v>
      </c>
      <c r="Q72" s="13">
        <f t="shared" si="4"/>
        <v>9.1975127034743309E-2</v>
      </c>
      <c r="R72" s="13">
        <f t="shared" si="4"/>
        <v>5.0563476300624188E-2</v>
      </c>
      <c r="S72" s="12">
        <f t="shared" si="5"/>
        <v>1.6560515745791395E-2</v>
      </c>
      <c r="T72" s="13"/>
      <c r="U72" s="11"/>
    </row>
    <row r="73" spans="1:21" x14ac:dyDescent="0.2">
      <c r="A73" s="16">
        <v>1976</v>
      </c>
      <c r="B73" s="301">
        <f>'TE2'!B73</f>
        <v>0.34186479891320687</v>
      </c>
      <c r="C73" s="483">
        <f>'TE2'!H73</f>
        <v>9.663941888845784E-3</v>
      </c>
      <c r="D73" s="484">
        <f>'TE2'!N73</f>
        <v>0.33220085702436108</v>
      </c>
      <c r="E73" s="295">
        <f>TE2b!B73</f>
        <v>0.65813520108679313</v>
      </c>
      <c r="F73" s="14">
        <f>TE2b!H73</f>
        <v>0.49385696388679889</v>
      </c>
      <c r="G73" s="14">
        <f>TE2b!N73</f>
        <v>0.22867612416902716</v>
      </c>
      <c r="H73" s="14">
        <f>TE2c!B73</f>
        <v>0.16100149691983745</v>
      </c>
      <c r="I73" s="14">
        <f>TE2c!H73</f>
        <v>7.1345459486551022E-2</v>
      </c>
      <c r="J73" s="14">
        <f>TE2c!N73</f>
        <v>2.3401292027443787E-2</v>
      </c>
      <c r="K73" s="14">
        <v>7.7362395618755086E-3</v>
      </c>
      <c r="L73" s="53">
        <f t="shared" si="2"/>
        <v>0.42945907691776597</v>
      </c>
      <c r="M73" s="13">
        <f t="shared" si="3"/>
        <v>0.16427823719999424</v>
      </c>
      <c r="N73" s="13">
        <f t="shared" si="3"/>
        <v>0.26518083971777173</v>
      </c>
      <c r="O73" s="13">
        <f t="shared" si="0"/>
        <v>0.15733066468247614</v>
      </c>
      <c r="P73" s="13">
        <f t="shared" si="4"/>
        <v>6.7674627249189712E-2</v>
      </c>
      <c r="Q73" s="13">
        <f t="shared" si="4"/>
        <v>8.9656037433286428E-2</v>
      </c>
      <c r="R73" s="13">
        <f t="shared" si="4"/>
        <v>4.7944167459107234E-2</v>
      </c>
      <c r="S73" s="12">
        <f t="shared" si="5"/>
        <v>1.5665052465568277E-2</v>
      </c>
      <c r="T73" s="13"/>
      <c r="U73" s="11"/>
    </row>
    <row r="74" spans="1:21" x14ac:dyDescent="0.2">
      <c r="A74" s="16">
        <v>1977</v>
      </c>
      <c r="B74" s="301">
        <f>'TE2'!B74</f>
        <v>0.34602477512007113</v>
      </c>
      <c r="C74" s="483">
        <f>'TE2'!H74</f>
        <v>9.4542360377403156E-3</v>
      </c>
      <c r="D74" s="484">
        <f>'TE2'!N74</f>
        <v>0.33657053908233081</v>
      </c>
      <c r="E74" s="295">
        <f>TE2b!B74</f>
        <v>0.65397522487992887</v>
      </c>
      <c r="F74" s="14">
        <f>TE2b!H74</f>
        <v>0.4897951253687296</v>
      </c>
      <c r="G74" s="14">
        <f>TE2b!N74</f>
        <v>0.22509768946806474</v>
      </c>
      <c r="H74" s="14">
        <f>TE2c!B74</f>
        <v>0.15841805026154887</v>
      </c>
      <c r="I74" s="14">
        <f>TE2c!H74</f>
        <v>7.0280048019068175E-2</v>
      </c>
      <c r="J74" s="14">
        <f>TE2c!N74</f>
        <v>2.2883514404647087E-2</v>
      </c>
      <c r="K74" s="14">
        <v>7.3467804123285557E-3</v>
      </c>
      <c r="L74" s="53">
        <f t="shared" si="2"/>
        <v>0.42887753541186413</v>
      </c>
      <c r="M74" s="13">
        <f t="shared" si="3"/>
        <v>0.16418009951119927</v>
      </c>
      <c r="N74" s="13">
        <f t="shared" si="3"/>
        <v>0.26469743590066486</v>
      </c>
      <c r="O74" s="13">
        <f t="shared" ref="O74:O110" si="6">G74-I74</f>
        <v>0.15481764144899657</v>
      </c>
      <c r="P74" s="13">
        <f t="shared" ref="P74:R109" si="7">G74-H74</f>
        <v>6.6679639206515873E-2</v>
      </c>
      <c r="Q74" s="13">
        <f t="shared" si="7"/>
        <v>8.8138002242480695E-2</v>
      </c>
      <c r="R74" s="13">
        <f t="shared" si="7"/>
        <v>4.7396533614421088E-2</v>
      </c>
      <c r="S74" s="12">
        <f t="shared" si="5"/>
        <v>1.5536733992318532E-2</v>
      </c>
      <c r="T74" s="13"/>
      <c r="U74" s="11"/>
    </row>
    <row r="75" spans="1:21" x14ac:dyDescent="0.2">
      <c r="A75" s="16">
        <v>1978</v>
      </c>
      <c r="B75" s="301">
        <f>'TE2'!B75</f>
        <v>0.35348830213458626</v>
      </c>
      <c r="C75" s="483">
        <f>'TE2'!H75</f>
        <v>8.4971302765630696E-3</v>
      </c>
      <c r="D75" s="484">
        <f>'TE2'!N75</f>
        <v>0.34499117185802319</v>
      </c>
      <c r="E75" s="295">
        <f>TE2b!B75</f>
        <v>0.64651169786541374</v>
      </c>
      <c r="F75" s="14">
        <f>TE2b!H75</f>
        <v>0.48319563439575219</v>
      </c>
      <c r="G75" s="14">
        <f>TE2b!N75</f>
        <v>0.22332770462791096</v>
      </c>
      <c r="H75" s="14">
        <f>TE2c!B75</f>
        <v>0.15786049287821147</v>
      </c>
      <c r="I75" s="14">
        <f>TE2c!H75</f>
        <v>7.08186894075018E-2</v>
      </c>
      <c r="J75" s="14">
        <f>TE2c!N75</f>
        <v>2.3536963503895336E-2</v>
      </c>
      <c r="K75" s="14">
        <v>7.1673046595612053E-3</v>
      </c>
      <c r="L75" s="53">
        <f t="shared" ref="L75:L110" si="8">E75-G75</f>
        <v>0.42318399323750278</v>
      </c>
      <c r="M75" s="13">
        <f t="shared" ref="M75:N110" si="9">E75-F75</f>
        <v>0.16331606346966154</v>
      </c>
      <c r="N75" s="13">
        <f t="shared" si="9"/>
        <v>0.25986792976784123</v>
      </c>
      <c r="O75" s="13">
        <f t="shared" si="6"/>
        <v>0.15250901522040916</v>
      </c>
      <c r="P75" s="13">
        <f t="shared" si="7"/>
        <v>6.5467211749699494E-2</v>
      </c>
      <c r="Q75" s="13">
        <f t="shared" si="7"/>
        <v>8.7041803470709667E-2</v>
      </c>
      <c r="R75" s="13">
        <f t="shared" si="7"/>
        <v>4.7281725903606464E-2</v>
      </c>
      <c r="S75" s="12">
        <f t="shared" si="5"/>
        <v>1.6369658844334133E-2</v>
      </c>
      <c r="T75" s="13"/>
      <c r="U75" s="11"/>
    </row>
    <row r="76" spans="1:21" x14ac:dyDescent="0.2">
      <c r="A76" s="20">
        <v>1979</v>
      </c>
      <c r="B76" s="302">
        <f>'TE2'!B76</f>
        <v>0.34631025791168213</v>
      </c>
      <c r="C76" s="487">
        <f>'TE2'!H76</f>
        <v>8.9387297630310059E-3</v>
      </c>
      <c r="D76" s="488">
        <f>'TE2'!N76</f>
        <v>0.33737152814865112</v>
      </c>
      <c r="E76" s="296">
        <f>TE2b!B76</f>
        <v>0.65368974208831787</v>
      </c>
      <c r="F76" s="19">
        <f>TE2b!H76</f>
        <v>0.49134626984596252</v>
      </c>
      <c r="G76" s="19">
        <f>TE2b!N76</f>
        <v>0.23236393928527832</v>
      </c>
      <c r="H76" s="19">
        <f>TE2c!B76</f>
        <v>0.1662231981754303</v>
      </c>
      <c r="I76" s="19">
        <f>TE2c!H76</f>
        <v>7.7246561646461487E-2</v>
      </c>
      <c r="J76" s="19">
        <f>TE2c!N76</f>
        <v>2.6793492957949638E-2</v>
      </c>
      <c r="K76" s="19">
        <v>9.5403148556164902E-3</v>
      </c>
      <c r="L76" s="54">
        <f t="shared" si="8"/>
        <v>0.42132580280303955</v>
      </c>
      <c r="M76" s="18">
        <f t="shared" si="9"/>
        <v>0.16234347224235535</v>
      </c>
      <c r="N76" s="18">
        <f t="shared" si="9"/>
        <v>0.2589823305606842</v>
      </c>
      <c r="O76" s="18">
        <f t="shared" si="6"/>
        <v>0.15511737763881683</v>
      </c>
      <c r="P76" s="18">
        <f t="shared" si="7"/>
        <v>6.6140741109848022E-2</v>
      </c>
      <c r="Q76" s="18">
        <f t="shared" si="7"/>
        <v>8.8976636528968811E-2</v>
      </c>
      <c r="R76" s="18">
        <f t="shared" si="7"/>
        <v>5.0453068688511848E-2</v>
      </c>
      <c r="S76" s="17">
        <f t="shared" si="5"/>
        <v>1.725317810233315E-2</v>
      </c>
      <c r="T76" s="13"/>
      <c r="U76" s="11"/>
    </row>
    <row r="77" spans="1:21" x14ac:dyDescent="0.2">
      <c r="A77" s="24">
        <v>1980</v>
      </c>
      <c r="B77" s="303">
        <f>'TE2'!B77</f>
        <v>0.35006016492843628</v>
      </c>
      <c r="C77" s="489">
        <f>'TE2'!H77</f>
        <v>9.9239945411682129E-3</v>
      </c>
      <c r="D77" s="490">
        <f>'TE2'!N77</f>
        <v>0.34013617038726807</v>
      </c>
      <c r="E77" s="297">
        <f>TE2b!B77</f>
        <v>0.64993983507156372</v>
      </c>
      <c r="F77" s="23">
        <f>TE2b!H77</f>
        <v>0.48878929018974304</v>
      </c>
      <c r="G77" s="23">
        <f>TE2b!N77</f>
        <v>0.23237526416778564</v>
      </c>
      <c r="H77" s="23">
        <f>TE2c!B77</f>
        <v>0.16674350202083588</v>
      </c>
      <c r="I77" s="23">
        <f>TE2c!H77</f>
        <v>7.7833570539951324E-2</v>
      </c>
      <c r="J77" s="23">
        <f>TE2c!N77</f>
        <v>2.6532065123319626E-2</v>
      </c>
      <c r="K77" s="23">
        <v>8.5321636116069688E-3</v>
      </c>
      <c r="L77" s="55">
        <f t="shared" si="8"/>
        <v>0.41756457090377808</v>
      </c>
      <c r="M77" s="22">
        <f t="shared" si="9"/>
        <v>0.16115054488182068</v>
      </c>
      <c r="N77" s="22">
        <f t="shared" si="9"/>
        <v>0.2564140260219574</v>
      </c>
      <c r="O77" s="22">
        <f t="shared" si="6"/>
        <v>0.15454169362783432</v>
      </c>
      <c r="P77" s="22">
        <f t="shared" si="7"/>
        <v>6.5631762146949768E-2</v>
      </c>
      <c r="Q77" s="22">
        <f t="shared" si="7"/>
        <v>8.8909931480884552E-2</v>
      </c>
      <c r="R77" s="22">
        <f t="shared" si="7"/>
        <v>5.1301505416631699E-2</v>
      </c>
      <c r="S77" s="21">
        <f t="shared" si="5"/>
        <v>1.7999901511712657E-2</v>
      </c>
      <c r="T77" s="13"/>
      <c r="U77" s="11"/>
    </row>
    <row r="78" spans="1:21" x14ac:dyDescent="0.2">
      <c r="A78" s="16">
        <v>1981</v>
      </c>
      <c r="B78" s="301">
        <f>'TE2'!B78</f>
        <v>0.35405868291854858</v>
      </c>
      <c r="C78" s="483">
        <f>'TE2'!H78</f>
        <v>1.1834681034088135E-2</v>
      </c>
      <c r="D78" s="484">
        <f>'TE2'!N78</f>
        <v>0.34222400188446045</v>
      </c>
      <c r="E78" s="295">
        <f>TE2b!B78</f>
        <v>0.64594131708145142</v>
      </c>
      <c r="F78" s="14">
        <f>TE2b!H78</f>
        <v>0.48841431736946106</v>
      </c>
      <c r="G78" s="14">
        <f>TE2b!N78</f>
        <v>0.23896980285644531</v>
      </c>
      <c r="H78" s="14">
        <f>TE2c!B78</f>
        <v>0.17392118275165558</v>
      </c>
      <c r="I78" s="14">
        <f>TE2c!H78</f>
        <v>8.3548896014690399E-2</v>
      </c>
      <c r="J78" s="14">
        <f>TE2c!N78</f>
        <v>2.9282880946993828E-2</v>
      </c>
      <c r="K78" s="14">
        <v>9.8467886946927742E-3</v>
      </c>
      <c r="L78" s="53">
        <f t="shared" si="8"/>
        <v>0.4069715142250061</v>
      </c>
      <c r="M78" s="13">
        <f t="shared" si="9"/>
        <v>0.15752699971199036</v>
      </c>
      <c r="N78" s="13">
        <f t="shared" si="9"/>
        <v>0.24944451451301575</v>
      </c>
      <c r="O78" s="13">
        <f t="shared" si="6"/>
        <v>0.15542090684175491</v>
      </c>
      <c r="P78" s="13">
        <f t="shared" si="7"/>
        <v>6.5048620104789734E-2</v>
      </c>
      <c r="Q78" s="13">
        <f t="shared" si="7"/>
        <v>9.0372286736965179E-2</v>
      </c>
      <c r="R78" s="13">
        <f t="shared" si="7"/>
        <v>5.4266015067696571E-2</v>
      </c>
      <c r="S78" s="12">
        <f t="shared" si="5"/>
        <v>1.9436092252301054E-2</v>
      </c>
      <c r="T78" s="13"/>
      <c r="U78" s="11"/>
    </row>
    <row r="79" spans="1:21" x14ac:dyDescent="0.2">
      <c r="A79" s="16">
        <v>1982</v>
      </c>
      <c r="B79" s="301">
        <f>'TE2'!B79</f>
        <v>0.36459416151046753</v>
      </c>
      <c r="C79" s="483">
        <f>'TE2'!H79</f>
        <v>1.5960454940795898E-2</v>
      </c>
      <c r="D79" s="484">
        <f>'TE2'!N79</f>
        <v>0.34863370656967163</v>
      </c>
      <c r="E79" s="295">
        <f>TE2b!B79</f>
        <v>0.63540583848953247</v>
      </c>
      <c r="F79" s="14">
        <f>TE2b!H79</f>
        <v>0.48353174328804016</v>
      </c>
      <c r="G79" s="14">
        <f>TE2b!N79</f>
        <v>0.24505604803562164</v>
      </c>
      <c r="H79" s="14">
        <f>TE2c!B79</f>
        <v>0.18090024590492249</v>
      </c>
      <c r="I79" s="14">
        <f>TE2c!H79</f>
        <v>9.0758293867111206E-2</v>
      </c>
      <c r="J79" s="14">
        <f>TE2c!N79</f>
        <v>3.5059001296758652E-2</v>
      </c>
      <c r="K79" s="14">
        <v>1.4196166958355343E-2</v>
      </c>
      <c r="L79" s="53">
        <f t="shared" si="8"/>
        <v>0.39034979045391083</v>
      </c>
      <c r="M79" s="13">
        <f t="shared" si="9"/>
        <v>0.15187409520149231</v>
      </c>
      <c r="N79" s="13">
        <f t="shared" si="9"/>
        <v>0.23847569525241852</v>
      </c>
      <c r="O79" s="13">
        <f t="shared" si="6"/>
        <v>0.15429775416851044</v>
      </c>
      <c r="P79" s="13">
        <f t="shared" si="7"/>
        <v>6.4155802130699158E-2</v>
      </c>
      <c r="Q79" s="13">
        <f t="shared" si="7"/>
        <v>9.0141952037811279E-2</v>
      </c>
      <c r="R79" s="13">
        <f t="shared" si="7"/>
        <v>5.5699292570352554E-2</v>
      </c>
      <c r="S79" s="12">
        <f t="shared" si="5"/>
        <v>2.0862834338403309E-2</v>
      </c>
      <c r="T79" s="13"/>
      <c r="U79" s="11"/>
    </row>
    <row r="80" spans="1:21" x14ac:dyDescent="0.2">
      <c r="A80" s="16">
        <v>1983</v>
      </c>
      <c r="B80" s="301">
        <f>'TE2'!B80</f>
        <v>0.36982953548431396</v>
      </c>
      <c r="C80" s="483">
        <f>'TE2'!H80</f>
        <v>1.750105619430542E-2</v>
      </c>
      <c r="D80" s="484">
        <f>'TE2'!N80</f>
        <v>0.35232847929000854</v>
      </c>
      <c r="E80" s="295">
        <f>TE2b!B80</f>
        <v>0.63017046451568604</v>
      </c>
      <c r="F80" s="14">
        <f>TE2b!H80</f>
        <v>0.47733259201049805</v>
      </c>
      <c r="G80" s="14">
        <f>TE2b!N80</f>
        <v>0.23974984884262085</v>
      </c>
      <c r="H80" s="14">
        <f>TE2c!B80</f>
        <v>0.17762237787246704</v>
      </c>
      <c r="I80" s="14">
        <f>TE2c!H80</f>
        <v>9.1020211577415466E-2</v>
      </c>
      <c r="J80" s="14">
        <f>TE2c!N80</f>
        <v>3.7401061505079269E-2</v>
      </c>
      <c r="K80" s="14">
        <v>1.630084744617618E-2</v>
      </c>
      <c r="L80" s="53">
        <f t="shared" si="8"/>
        <v>0.39042061567306519</v>
      </c>
      <c r="M80" s="13">
        <f t="shared" si="9"/>
        <v>0.15283787250518799</v>
      </c>
      <c r="N80" s="13">
        <f t="shared" si="9"/>
        <v>0.2375827431678772</v>
      </c>
      <c r="O80" s="13">
        <f t="shared" si="6"/>
        <v>0.14872963726520538</v>
      </c>
      <c r="P80" s="13">
        <f t="shared" si="7"/>
        <v>6.2127470970153809E-2</v>
      </c>
      <c r="Q80" s="13">
        <f t="shared" si="7"/>
        <v>8.6602166295051575E-2</v>
      </c>
      <c r="R80" s="13">
        <f t="shared" si="7"/>
        <v>5.3619150072336197E-2</v>
      </c>
      <c r="S80" s="12">
        <f t="shared" si="5"/>
        <v>2.110021405890309E-2</v>
      </c>
      <c r="T80" s="13"/>
      <c r="U80" s="11"/>
    </row>
    <row r="81" spans="1:21" x14ac:dyDescent="0.2">
      <c r="A81" s="16">
        <v>1984</v>
      </c>
      <c r="B81" s="301">
        <f>'TE2'!B81</f>
        <v>0.36747646331787109</v>
      </c>
      <c r="C81" s="483">
        <f>'TE2'!H81</f>
        <v>1.4051198959350586E-2</v>
      </c>
      <c r="D81" s="484">
        <f>'TE2'!N81</f>
        <v>0.35342526435852051</v>
      </c>
      <c r="E81" s="295">
        <f>TE2b!B81</f>
        <v>0.63252353668212891</v>
      </c>
      <c r="F81" s="14">
        <f>TE2b!H81</f>
        <v>0.47832044959068298</v>
      </c>
      <c r="G81" s="14">
        <f>TE2b!N81</f>
        <v>0.24190735816955566</v>
      </c>
      <c r="H81" s="14">
        <f>TE2c!B81</f>
        <v>0.18068468570709229</v>
      </c>
      <c r="I81" s="14">
        <f>TE2c!H81</f>
        <v>9.2800907790660858E-2</v>
      </c>
      <c r="J81" s="14">
        <f>TE2c!N81</f>
        <v>3.8097288459539413E-2</v>
      </c>
      <c r="K81" s="14">
        <v>1.6373331951648105E-2</v>
      </c>
      <c r="L81" s="53">
        <f t="shared" si="8"/>
        <v>0.39061617851257324</v>
      </c>
      <c r="M81" s="13">
        <f t="shared" si="9"/>
        <v>0.15420308709144592</v>
      </c>
      <c r="N81" s="13">
        <f t="shared" si="9"/>
        <v>0.23641309142112732</v>
      </c>
      <c r="O81" s="13">
        <f t="shared" si="6"/>
        <v>0.14910645037889481</v>
      </c>
      <c r="P81" s="13">
        <f t="shared" si="7"/>
        <v>6.1222672462463379E-2</v>
      </c>
      <c r="Q81" s="13">
        <f t="shared" si="7"/>
        <v>8.7883777916431427E-2</v>
      </c>
      <c r="R81" s="13">
        <f t="shared" si="7"/>
        <v>5.4703619331121445E-2</v>
      </c>
      <c r="S81" s="12">
        <f t="shared" si="5"/>
        <v>2.1723956507891308E-2</v>
      </c>
      <c r="T81" s="13"/>
      <c r="U81" s="11"/>
    </row>
    <row r="82" spans="1:21" x14ac:dyDescent="0.2">
      <c r="A82" s="16">
        <v>1985</v>
      </c>
      <c r="B82" s="301">
        <f>'TE2'!B82</f>
        <v>0.37015944719314575</v>
      </c>
      <c r="C82" s="483">
        <f>'TE2'!H82</f>
        <v>1.5461981296539307E-2</v>
      </c>
      <c r="D82" s="484">
        <f>'TE2'!N82</f>
        <v>0.35469746589660645</v>
      </c>
      <c r="E82" s="295">
        <f>TE2b!B82</f>
        <v>0.62984055280685425</v>
      </c>
      <c r="F82" s="14">
        <f>TE2b!H82</f>
        <v>0.47869148850440979</v>
      </c>
      <c r="G82" s="14">
        <f>TE2b!N82</f>
        <v>0.24743250012397766</v>
      </c>
      <c r="H82" s="14">
        <f>TE2c!B82</f>
        <v>0.18651740252971649</v>
      </c>
      <c r="I82" s="14">
        <f>TE2c!H82</f>
        <v>9.8803259432315826E-2</v>
      </c>
      <c r="J82" s="14">
        <f>TE2c!N82</f>
        <v>4.0457997471094131E-2</v>
      </c>
      <c r="K82" s="14">
        <v>1.5949575484294581E-2</v>
      </c>
      <c r="L82" s="53">
        <f t="shared" si="8"/>
        <v>0.38240805268287659</v>
      </c>
      <c r="M82" s="13">
        <f t="shared" si="9"/>
        <v>0.15114906430244446</v>
      </c>
      <c r="N82" s="13">
        <f t="shared" si="9"/>
        <v>0.23125898838043213</v>
      </c>
      <c r="O82" s="13">
        <f t="shared" si="6"/>
        <v>0.14862924069166183</v>
      </c>
      <c r="P82" s="13">
        <f t="shared" si="7"/>
        <v>6.0915097594261169E-2</v>
      </c>
      <c r="Q82" s="13">
        <f t="shared" si="7"/>
        <v>8.7714143097400665E-2</v>
      </c>
      <c r="R82" s="13">
        <f t="shared" si="7"/>
        <v>5.8345261961221695E-2</v>
      </c>
      <c r="S82" s="12">
        <f t="shared" si="5"/>
        <v>2.4508421986799551E-2</v>
      </c>
      <c r="T82" s="13"/>
      <c r="U82" s="11"/>
    </row>
    <row r="83" spans="1:21" x14ac:dyDescent="0.2">
      <c r="A83" s="16">
        <v>1986</v>
      </c>
      <c r="B83" s="301">
        <f>'TE2'!B83</f>
        <v>0.37058740854263306</v>
      </c>
      <c r="C83" s="483">
        <f>'TE2'!H83</f>
        <v>1.6016542911529541E-2</v>
      </c>
      <c r="D83" s="484">
        <f>'TE2'!N83</f>
        <v>0.35457086563110352</v>
      </c>
      <c r="E83" s="295">
        <f>TE2b!B83</f>
        <v>0.62941259145736694</v>
      </c>
      <c r="F83" s="14">
        <f>TE2b!H83</f>
        <v>0.47922229766845703</v>
      </c>
      <c r="G83" s="14">
        <f>TE2b!N83</f>
        <v>0.24972641468048096</v>
      </c>
      <c r="H83" s="14">
        <f>TE2c!B83</f>
        <v>0.18841743469238281</v>
      </c>
      <c r="I83" s="1363">
        <f>TE2c!H83</f>
        <v>9.7724705934524536E-2</v>
      </c>
      <c r="J83" s="14">
        <f>TE2c!N83</f>
        <v>3.8503844290971756E-2</v>
      </c>
      <c r="K83" s="14">
        <v>1.6530224587246983E-2</v>
      </c>
      <c r="L83" s="53">
        <f t="shared" si="8"/>
        <v>0.37968617677688599</v>
      </c>
      <c r="M83" s="13">
        <f t="shared" si="9"/>
        <v>0.15019029378890991</v>
      </c>
      <c r="N83" s="13">
        <f t="shared" si="9"/>
        <v>0.22949588298797607</v>
      </c>
      <c r="O83" s="13">
        <f t="shared" si="6"/>
        <v>0.15200170874595642</v>
      </c>
      <c r="P83" s="13">
        <f t="shared" si="7"/>
        <v>6.1308979988098145E-2</v>
      </c>
      <c r="Q83" s="13">
        <f t="shared" si="7"/>
        <v>9.0692728757858276E-2</v>
      </c>
      <c r="R83" s="13">
        <f t="shared" si="7"/>
        <v>5.922086164355278E-2</v>
      </c>
      <c r="S83" s="12">
        <f t="shared" si="5"/>
        <v>2.1973619703724773E-2</v>
      </c>
      <c r="T83" s="13"/>
      <c r="U83" s="11"/>
    </row>
    <row r="84" spans="1:21" x14ac:dyDescent="0.2">
      <c r="A84" s="16">
        <v>1987</v>
      </c>
      <c r="B84" s="301">
        <f>'TE2'!B84</f>
        <v>0.36653327941894531</v>
      </c>
      <c r="C84" s="483">
        <f>'TE2'!H84</f>
        <v>1.9054412841796875E-2</v>
      </c>
      <c r="D84" s="484">
        <f>'TE2'!N84</f>
        <v>0.34747886657714844</v>
      </c>
      <c r="E84" s="295">
        <f>TE2b!B84</f>
        <v>0.63346672058105469</v>
      </c>
      <c r="F84" s="14">
        <f>TE2b!H84</f>
        <v>0.48909205198287964</v>
      </c>
      <c r="G84" s="14">
        <f>TE2b!N84</f>
        <v>0.26581481099128723</v>
      </c>
      <c r="H84" s="14">
        <f>TE2c!B84</f>
        <v>0.20371891558170319</v>
      </c>
      <c r="I84" s="1363">
        <f>TE2c!H84</f>
        <v>0.10795073956251144</v>
      </c>
      <c r="J84" s="14">
        <f>TE2c!N84</f>
        <v>4.6320114284753799E-2</v>
      </c>
      <c r="K84" s="14">
        <v>2.0883829959413427E-2</v>
      </c>
      <c r="L84" s="53">
        <f t="shared" si="8"/>
        <v>0.36765190958976746</v>
      </c>
      <c r="M84" s="13">
        <f t="shared" si="9"/>
        <v>0.14437466859817505</v>
      </c>
      <c r="N84" s="13">
        <f t="shared" si="9"/>
        <v>0.22327724099159241</v>
      </c>
      <c r="O84" s="13">
        <f t="shared" si="6"/>
        <v>0.15786407142877579</v>
      </c>
      <c r="P84" s="13">
        <f t="shared" si="7"/>
        <v>6.2095895409584045E-2</v>
      </c>
      <c r="Q84" s="13">
        <f t="shared" si="7"/>
        <v>9.5768176019191742E-2</v>
      </c>
      <c r="R84" s="13">
        <f t="shared" si="7"/>
        <v>6.1630625277757645E-2</v>
      </c>
      <c r="S84" s="12">
        <f t="shared" si="5"/>
        <v>2.5436284325340373E-2</v>
      </c>
      <c r="T84" s="1364"/>
      <c r="U84" s="11"/>
    </row>
    <row r="85" spans="1:21" x14ac:dyDescent="0.2">
      <c r="A85" s="16">
        <v>1988</v>
      </c>
      <c r="B85" s="301">
        <f>'TE2'!B85</f>
        <v>0.3539196252822876</v>
      </c>
      <c r="C85" s="483">
        <f>'TE2'!H85</f>
        <v>1.8105804920196533E-2</v>
      </c>
      <c r="D85" s="484">
        <f>'TE2'!N85</f>
        <v>0.33581382036209106</v>
      </c>
      <c r="E85" s="295">
        <f>TE2b!B85</f>
        <v>0.6460803747177124</v>
      </c>
      <c r="F85" s="14">
        <f>TE2b!H85</f>
        <v>0.50571244955062866</v>
      </c>
      <c r="G85" s="14">
        <f>TE2b!N85</f>
        <v>0.28454017639160156</v>
      </c>
      <c r="H85" s="14">
        <f>TE2c!B85</f>
        <v>0.22139820456504822</v>
      </c>
      <c r="I85" s="14">
        <f>TE2c!H85</f>
        <v>0.12172535806894302</v>
      </c>
      <c r="J85" s="14">
        <f>TE2c!N85</f>
        <v>5.1381692290306091E-2</v>
      </c>
      <c r="K85" s="14">
        <v>2.097974616178926E-2</v>
      </c>
      <c r="L85" s="53">
        <f t="shared" si="8"/>
        <v>0.36154019832611084</v>
      </c>
      <c r="M85" s="13">
        <f t="shared" si="9"/>
        <v>0.14036792516708374</v>
      </c>
      <c r="N85" s="13">
        <f t="shared" si="9"/>
        <v>0.2211722731590271</v>
      </c>
      <c r="O85" s="13">
        <f t="shared" si="6"/>
        <v>0.16281481832265854</v>
      </c>
      <c r="P85" s="13">
        <f t="shared" si="7"/>
        <v>6.3141971826553345E-2</v>
      </c>
      <c r="Q85" s="13">
        <f t="shared" si="7"/>
        <v>9.9672846496105194E-2</v>
      </c>
      <c r="R85" s="13">
        <f t="shared" si="7"/>
        <v>7.0343665778636932E-2</v>
      </c>
      <c r="S85" s="12">
        <f t="shared" si="5"/>
        <v>3.0401946128516832E-2</v>
      </c>
      <c r="T85" s="13"/>
      <c r="U85" s="11"/>
    </row>
    <row r="86" spans="1:21" x14ac:dyDescent="0.2">
      <c r="A86" s="20">
        <v>1989</v>
      </c>
      <c r="B86" s="302">
        <f>'TE2'!B86</f>
        <v>0.35311102867126465</v>
      </c>
      <c r="C86" s="487">
        <f>'TE2'!H86</f>
        <v>1.8453598022460938E-2</v>
      </c>
      <c r="D86" s="488">
        <f>'TE2'!N86</f>
        <v>0.33465743064880371</v>
      </c>
      <c r="E86" s="296">
        <f>TE2b!B86</f>
        <v>0.64688897132873535</v>
      </c>
      <c r="F86" s="19">
        <f>TE2b!H86</f>
        <v>0.50622069835662842</v>
      </c>
      <c r="G86" s="19">
        <f>TE2b!N86</f>
        <v>0.28591817617416382</v>
      </c>
      <c r="H86" s="19">
        <f>TE2c!B86</f>
        <v>0.22177599370479584</v>
      </c>
      <c r="I86" s="19">
        <f>TE2c!H86</f>
        <v>0.12091058492660522</v>
      </c>
      <c r="J86" s="19">
        <f>TE2c!N86</f>
        <v>5.1654614508152008E-2</v>
      </c>
      <c r="K86" s="19">
        <v>2.2431063969078523E-2</v>
      </c>
      <c r="L86" s="54">
        <f t="shared" si="8"/>
        <v>0.36097079515457153</v>
      </c>
      <c r="M86" s="18">
        <f t="shared" si="9"/>
        <v>0.14066827297210693</v>
      </c>
      <c r="N86" s="18">
        <f t="shared" si="9"/>
        <v>0.2203025221824646</v>
      </c>
      <c r="O86" s="18">
        <f t="shared" si="6"/>
        <v>0.16500759124755859</v>
      </c>
      <c r="P86" s="18">
        <f t="shared" si="7"/>
        <v>6.4142182469367981E-2</v>
      </c>
      <c r="Q86" s="18">
        <f t="shared" si="7"/>
        <v>0.10086540877819061</v>
      </c>
      <c r="R86" s="18">
        <f t="shared" si="7"/>
        <v>6.9255970418453217E-2</v>
      </c>
      <c r="S86" s="17">
        <f t="shared" si="5"/>
        <v>2.9223550539073485E-2</v>
      </c>
      <c r="T86" s="13"/>
      <c r="U86" s="11"/>
    </row>
    <row r="87" spans="1:21" x14ac:dyDescent="0.2">
      <c r="A87" s="24">
        <v>1990</v>
      </c>
      <c r="B87" s="303">
        <f>'TE2'!B87</f>
        <v>0.35120987892150879</v>
      </c>
      <c r="C87" s="489">
        <f>'TE2'!H87</f>
        <v>1.6970634460449219E-2</v>
      </c>
      <c r="D87" s="490">
        <f>'TE2'!N87</f>
        <v>0.33423924446105957</v>
      </c>
      <c r="E87" s="297">
        <f>TE2b!B87</f>
        <v>0.64879012107849121</v>
      </c>
      <c r="F87" s="23">
        <f>TE2b!H87</f>
        <v>0.50764960050582886</v>
      </c>
      <c r="G87" s="23">
        <f>TE2b!N87</f>
        <v>0.28624668717384338</v>
      </c>
      <c r="H87" s="23">
        <f>TE2c!B87</f>
        <v>0.22201898694038391</v>
      </c>
      <c r="I87" s="23">
        <f>TE2c!H87</f>
        <v>0.12111040949821472</v>
      </c>
      <c r="J87" s="23">
        <f>TE2c!N87</f>
        <v>5.1900401711463928E-2</v>
      </c>
      <c r="K87" s="23">
        <v>2.2093983294526776E-2</v>
      </c>
      <c r="L87" s="55">
        <f t="shared" si="8"/>
        <v>0.36254343390464783</v>
      </c>
      <c r="M87" s="22">
        <f t="shared" si="9"/>
        <v>0.14114052057266235</v>
      </c>
      <c r="N87" s="22">
        <f t="shared" si="9"/>
        <v>0.22140291333198547</v>
      </c>
      <c r="O87" s="22">
        <f t="shared" si="6"/>
        <v>0.16513627767562866</v>
      </c>
      <c r="P87" s="22">
        <f t="shared" si="7"/>
        <v>6.4227700233459473E-2</v>
      </c>
      <c r="Q87" s="22">
        <f t="shared" si="7"/>
        <v>0.10090857744216919</v>
      </c>
      <c r="R87" s="22">
        <f t="shared" si="7"/>
        <v>6.9210007786750793E-2</v>
      </c>
      <c r="S87" s="21">
        <f t="shared" si="5"/>
        <v>2.9806418416937153E-2</v>
      </c>
      <c r="T87" s="13"/>
      <c r="U87" s="11"/>
    </row>
    <row r="88" spans="1:21" x14ac:dyDescent="0.2">
      <c r="A88" s="16">
        <v>1991</v>
      </c>
      <c r="B88" s="301">
        <f>'TE2'!B88</f>
        <v>0.35061591863632202</v>
      </c>
      <c r="C88" s="483">
        <f>'TE2'!H88</f>
        <v>1.664578914642334E-2</v>
      </c>
      <c r="D88" s="484">
        <f>'TE2'!N88</f>
        <v>0.33397012948989868</v>
      </c>
      <c r="E88" s="295">
        <f>TE2b!B88</f>
        <v>0.64938408136367798</v>
      </c>
      <c r="F88" s="14">
        <f>TE2b!H88</f>
        <v>0.50739520788192749</v>
      </c>
      <c r="G88" s="14">
        <f>TE2b!N88</f>
        <v>0.28097981214523315</v>
      </c>
      <c r="H88" s="14">
        <f>TE2c!B88</f>
        <v>0.2167990505695343</v>
      </c>
      <c r="I88" s="14">
        <f>TE2c!H88</f>
        <v>0.11764589697122574</v>
      </c>
      <c r="J88" s="14">
        <f>TE2c!N88</f>
        <v>5.0100084394216537E-2</v>
      </c>
      <c r="K88" s="14">
        <v>2.2037341395981444E-2</v>
      </c>
      <c r="L88" s="53">
        <f t="shared" si="8"/>
        <v>0.36840426921844482</v>
      </c>
      <c r="M88" s="13">
        <f t="shared" si="9"/>
        <v>0.14198887348175049</v>
      </c>
      <c r="N88" s="13">
        <f t="shared" si="9"/>
        <v>0.22641539573669434</v>
      </c>
      <c r="O88" s="13">
        <f t="shared" si="6"/>
        <v>0.16333391517400742</v>
      </c>
      <c r="P88" s="13">
        <f t="shared" si="7"/>
        <v>6.4180761575698853E-2</v>
      </c>
      <c r="Q88" s="13">
        <f t="shared" si="7"/>
        <v>9.9153153598308563E-2</v>
      </c>
      <c r="R88" s="13">
        <f t="shared" si="7"/>
        <v>6.7545812577009201E-2</v>
      </c>
      <c r="S88" s="12">
        <f t="shared" si="5"/>
        <v>2.8062742998235093E-2</v>
      </c>
      <c r="T88" s="13"/>
      <c r="U88" s="11"/>
    </row>
    <row r="89" spans="1:21" x14ac:dyDescent="0.2">
      <c r="A89" s="16">
        <v>1992</v>
      </c>
      <c r="B89" s="301">
        <f>'TE2'!B89</f>
        <v>0.33659833669662476</v>
      </c>
      <c r="C89" s="483">
        <f>'TE2'!H89</f>
        <v>1.3900697231292725E-2</v>
      </c>
      <c r="D89" s="484">
        <f>'TE2'!N89</f>
        <v>0.32269763946533203</v>
      </c>
      <c r="E89" s="295">
        <f>TE2b!B89</f>
        <v>0.66340166330337524</v>
      </c>
      <c r="F89" s="14">
        <f>TE2b!H89</f>
        <v>0.52092546224594116</v>
      </c>
      <c r="G89" s="14">
        <f>TE2b!N89</f>
        <v>0.29185092449188232</v>
      </c>
      <c r="H89" s="14">
        <f>TE2c!B89</f>
        <v>0.2260042130947113</v>
      </c>
      <c r="I89" s="14">
        <f>TE2c!H89</f>
        <v>0.12529928982257843</v>
      </c>
      <c r="J89" s="14">
        <f>TE2c!N89</f>
        <v>5.4561462253332138E-2</v>
      </c>
      <c r="K89" s="14">
        <v>2.2993201618401467E-2</v>
      </c>
      <c r="L89" s="53">
        <f t="shared" si="8"/>
        <v>0.37155073881149292</v>
      </c>
      <c r="M89" s="13">
        <f t="shared" si="9"/>
        <v>0.14247620105743408</v>
      </c>
      <c r="N89" s="13">
        <f t="shared" si="9"/>
        <v>0.22907453775405884</v>
      </c>
      <c r="O89" s="13">
        <f t="shared" si="6"/>
        <v>0.16655163466930389</v>
      </c>
      <c r="P89" s="13">
        <f t="shared" si="7"/>
        <v>6.5846711397171021E-2</v>
      </c>
      <c r="Q89" s="13">
        <f t="shared" si="7"/>
        <v>0.10070492327213287</v>
      </c>
      <c r="R89" s="13">
        <f t="shared" si="7"/>
        <v>7.0737827569246292E-2</v>
      </c>
      <c r="S89" s="12">
        <f t="shared" si="5"/>
        <v>3.1568260634930671E-2</v>
      </c>
      <c r="T89" s="13"/>
      <c r="U89" s="11"/>
    </row>
    <row r="90" spans="1:21" x14ac:dyDescent="0.2">
      <c r="A90" s="16">
        <v>1993</v>
      </c>
      <c r="B90" s="301">
        <f>'TE2'!B90</f>
        <v>0.33441627025604248</v>
      </c>
      <c r="C90" s="483">
        <f>'TE2'!H90</f>
        <v>1.3384997844696045E-2</v>
      </c>
      <c r="D90" s="484">
        <f>'TE2'!N90</f>
        <v>0.32103127241134644</v>
      </c>
      <c r="E90" s="295">
        <f>TE2b!B90</f>
        <v>0.66558372974395752</v>
      </c>
      <c r="F90" s="14">
        <f>TE2b!H90</f>
        <v>0.5219651460647583</v>
      </c>
      <c r="G90" s="14">
        <f>TE2b!N90</f>
        <v>0.29063117504119873</v>
      </c>
      <c r="H90" s="14">
        <f>TE2c!B90</f>
        <v>0.22478719055652618</v>
      </c>
      <c r="I90" s="14">
        <f>TE2c!H90</f>
        <v>0.124529168009758</v>
      </c>
      <c r="J90" s="14">
        <f>TE2c!N90</f>
        <v>5.4812066256999969E-2</v>
      </c>
      <c r="K90" s="14">
        <v>2.3090309570741048E-2</v>
      </c>
      <c r="L90" s="53">
        <f t="shared" si="8"/>
        <v>0.37495255470275879</v>
      </c>
      <c r="M90" s="13">
        <f t="shared" si="9"/>
        <v>0.14361858367919922</v>
      </c>
      <c r="N90" s="13">
        <f t="shared" si="9"/>
        <v>0.23133397102355957</v>
      </c>
      <c r="O90" s="13">
        <f t="shared" si="6"/>
        <v>0.16610200703144073</v>
      </c>
      <c r="P90" s="13">
        <f t="shared" si="7"/>
        <v>6.5843984484672546E-2</v>
      </c>
      <c r="Q90" s="13">
        <f t="shared" si="7"/>
        <v>0.10025802254676819</v>
      </c>
      <c r="R90" s="13">
        <f t="shared" si="7"/>
        <v>6.9717101752758026E-2</v>
      </c>
      <c r="S90" s="12">
        <f t="shared" si="5"/>
        <v>3.1721756686258921E-2</v>
      </c>
      <c r="T90" s="13"/>
      <c r="U90" s="11"/>
    </row>
    <row r="91" spans="1:21" x14ac:dyDescent="0.2">
      <c r="A91" s="16">
        <v>1994</v>
      </c>
      <c r="B91" s="301">
        <f>'TE2'!B91</f>
        <v>0.33367300033569336</v>
      </c>
      <c r="C91" s="483">
        <f>'TE2'!H91</f>
        <v>1.1548638343811035E-2</v>
      </c>
      <c r="D91" s="484">
        <f>'TE2'!N91</f>
        <v>0.32212436199188232</v>
      </c>
      <c r="E91" s="295">
        <f>TE2b!B91</f>
        <v>0.66632699966430664</v>
      </c>
      <c r="F91" s="14">
        <f>TE2b!H91</f>
        <v>0.52174526453018188</v>
      </c>
      <c r="G91" s="14">
        <f>TE2b!N91</f>
        <v>0.28968945145606995</v>
      </c>
      <c r="H91" s="14">
        <f>TE2c!B91</f>
        <v>0.22374753654003143</v>
      </c>
      <c r="I91" s="14">
        <f>TE2c!H91</f>
        <v>0.1245114877820015</v>
      </c>
      <c r="J91" s="14">
        <f>TE2c!N91</f>
        <v>5.4594263434410095E-2</v>
      </c>
      <c r="K91" s="14">
        <v>2.3457592831712688E-2</v>
      </c>
      <c r="L91" s="53">
        <f t="shared" si="8"/>
        <v>0.37663754820823669</v>
      </c>
      <c r="M91" s="13">
        <f t="shared" si="9"/>
        <v>0.14458173513412476</v>
      </c>
      <c r="N91" s="13">
        <f t="shared" si="9"/>
        <v>0.23205581307411194</v>
      </c>
      <c r="O91" s="13">
        <f t="shared" si="6"/>
        <v>0.16517796367406845</v>
      </c>
      <c r="P91" s="13">
        <f t="shared" si="7"/>
        <v>6.5941914916038513E-2</v>
      </c>
      <c r="Q91" s="13">
        <f t="shared" si="7"/>
        <v>9.9236048758029938E-2</v>
      </c>
      <c r="R91" s="13">
        <f t="shared" si="7"/>
        <v>6.99172243475914E-2</v>
      </c>
      <c r="S91" s="12">
        <f t="shared" si="5"/>
        <v>3.1136670602697408E-2</v>
      </c>
      <c r="T91" s="13"/>
      <c r="U91" s="11"/>
    </row>
    <row r="92" spans="1:21" x14ac:dyDescent="0.2">
      <c r="A92" s="16">
        <v>1995</v>
      </c>
      <c r="B92" s="301">
        <f>'TE2'!B92</f>
        <v>0.3305288553237915</v>
      </c>
      <c r="C92" s="483">
        <f>'TE2'!H92</f>
        <v>9.4956159591674805E-3</v>
      </c>
      <c r="D92" s="484">
        <f>'TE2'!N92</f>
        <v>0.32103323936462402</v>
      </c>
      <c r="E92" s="295">
        <f>TE2b!B92</f>
        <v>0.6694711446762085</v>
      </c>
      <c r="F92" s="14">
        <f>TE2b!H92</f>
        <v>0.52225244045257568</v>
      </c>
      <c r="G92" s="14">
        <f>TE2b!N92</f>
        <v>0.28931498527526855</v>
      </c>
      <c r="H92" s="14">
        <f>TE2c!B92</f>
        <v>0.22491414844989777</v>
      </c>
      <c r="I92" s="14">
        <f>TE2c!H92</f>
        <v>0.12658499181270599</v>
      </c>
      <c r="J92" s="14">
        <f>TE2c!N92</f>
        <v>5.6500688195228577E-2</v>
      </c>
      <c r="K92" s="14">
        <v>2.4946554155777557E-2</v>
      </c>
      <c r="L92" s="53">
        <f t="shared" si="8"/>
        <v>0.38015615940093994</v>
      </c>
      <c r="M92" s="13">
        <f t="shared" si="9"/>
        <v>0.14721870422363281</v>
      </c>
      <c r="N92" s="13">
        <f t="shared" si="9"/>
        <v>0.23293745517730713</v>
      </c>
      <c r="O92" s="13">
        <f t="shared" si="6"/>
        <v>0.16272999346256256</v>
      </c>
      <c r="P92" s="13">
        <f t="shared" si="7"/>
        <v>6.4400836825370789E-2</v>
      </c>
      <c r="Q92" s="13">
        <f t="shared" si="7"/>
        <v>9.8329156637191772E-2</v>
      </c>
      <c r="R92" s="13">
        <f t="shared" si="7"/>
        <v>7.0084303617477417E-2</v>
      </c>
      <c r="S92" s="12">
        <f t="shared" si="5"/>
        <v>3.1554134039451023E-2</v>
      </c>
      <c r="T92" s="13"/>
      <c r="U92" s="11"/>
    </row>
    <row r="93" spans="1:21" x14ac:dyDescent="0.2">
      <c r="A93" s="16">
        <v>1996</v>
      </c>
      <c r="B93" s="301">
        <f>'TE2'!B93</f>
        <v>0.3269197940826416</v>
      </c>
      <c r="C93" s="483">
        <f>'TE2'!H93</f>
        <v>7.934272289276123E-3</v>
      </c>
      <c r="D93" s="484">
        <f>'TE2'!N93</f>
        <v>0.31898552179336548</v>
      </c>
      <c r="E93" s="295">
        <f>TE2b!B93</f>
        <v>0.6730802059173584</v>
      </c>
      <c r="F93" s="14">
        <f>TE2b!H93</f>
        <v>0.52806812524795532</v>
      </c>
      <c r="G93" s="14">
        <f>TE2b!N93</f>
        <v>0.29618930816650391</v>
      </c>
      <c r="H93" s="14">
        <f>TE2c!B93</f>
        <v>0.23098862171173096</v>
      </c>
      <c r="I93" s="14">
        <f>TE2c!H93</f>
        <v>0.13224442303180695</v>
      </c>
      <c r="J93" s="14">
        <f>TE2c!N93</f>
        <v>6.140425056219101E-2</v>
      </c>
      <c r="K93" s="14">
        <v>2.7335242324872878E-2</v>
      </c>
      <c r="L93" s="53">
        <f t="shared" si="8"/>
        <v>0.37689089775085449</v>
      </c>
      <c r="M93" s="13">
        <f t="shared" si="9"/>
        <v>0.14501208066940308</v>
      </c>
      <c r="N93" s="13">
        <f t="shared" si="9"/>
        <v>0.23187881708145142</v>
      </c>
      <c r="O93" s="13">
        <f t="shared" si="6"/>
        <v>0.16394488513469696</v>
      </c>
      <c r="P93" s="13">
        <f t="shared" si="7"/>
        <v>6.5200686454772949E-2</v>
      </c>
      <c r="Q93" s="13">
        <f t="shared" si="7"/>
        <v>9.8744198679924011E-2</v>
      </c>
      <c r="R93" s="13">
        <f t="shared" si="7"/>
        <v>7.0840172469615936E-2</v>
      </c>
      <c r="S93" s="12">
        <f t="shared" si="5"/>
        <v>3.4069008237318135E-2</v>
      </c>
      <c r="T93" s="13"/>
      <c r="U93" s="11"/>
    </row>
    <row r="94" spans="1:21" x14ac:dyDescent="0.2">
      <c r="A94" s="16">
        <v>1997</v>
      </c>
      <c r="B94" s="301">
        <f>'TE2'!B94</f>
        <v>0.31990927457809448</v>
      </c>
      <c r="C94" s="483">
        <f>'TE2'!H94</f>
        <v>5.5336952209472656E-3</v>
      </c>
      <c r="D94" s="484">
        <f>'TE2'!N94</f>
        <v>0.31437557935714722</v>
      </c>
      <c r="E94" s="295">
        <f>TE2b!B94</f>
        <v>0.68009072542190552</v>
      </c>
      <c r="F94" s="14">
        <f>TE2b!H94</f>
        <v>0.53629589080810547</v>
      </c>
      <c r="G94" s="14">
        <f>TE2b!N94</f>
        <v>0.3050341010093689</v>
      </c>
      <c r="H94" s="14">
        <f>TE2c!B94</f>
        <v>0.24014316499233246</v>
      </c>
      <c r="I94" s="14">
        <f>TE2c!H94</f>
        <v>0.14016912877559662</v>
      </c>
      <c r="J94" s="14">
        <f>TE2c!N94</f>
        <v>6.6733665764331818E-2</v>
      </c>
      <c r="K94" s="14">
        <v>3.1136788958332884E-2</v>
      </c>
      <c r="L94" s="53">
        <f t="shared" si="8"/>
        <v>0.37505662441253662</v>
      </c>
      <c r="M94" s="13">
        <f t="shared" si="9"/>
        <v>0.14379483461380005</v>
      </c>
      <c r="N94" s="13">
        <f t="shared" si="9"/>
        <v>0.23126178979873657</v>
      </c>
      <c r="O94" s="13">
        <f t="shared" si="6"/>
        <v>0.16486497223377228</v>
      </c>
      <c r="P94" s="13">
        <f t="shared" si="7"/>
        <v>6.4890936017036438E-2</v>
      </c>
      <c r="Q94" s="13">
        <f t="shared" si="7"/>
        <v>9.997403621673584E-2</v>
      </c>
      <c r="R94" s="13">
        <f t="shared" si="7"/>
        <v>7.3435463011264801E-2</v>
      </c>
      <c r="S94" s="12">
        <f t="shared" si="5"/>
        <v>3.5596876805998934E-2</v>
      </c>
      <c r="T94" s="13"/>
      <c r="U94" s="11"/>
    </row>
    <row r="95" spans="1:21" x14ac:dyDescent="0.2">
      <c r="A95" s="16">
        <v>1998</v>
      </c>
      <c r="B95" s="301">
        <f>'TE2'!B95</f>
        <v>0.31354457139968872</v>
      </c>
      <c r="C95" s="483">
        <f>'TE2'!H95</f>
        <v>5.0889253616333008E-3</v>
      </c>
      <c r="D95" s="484">
        <f>'TE2'!N95</f>
        <v>0.30845564603805542</v>
      </c>
      <c r="E95" s="295">
        <f>TE2b!B95</f>
        <v>0.68645542860031128</v>
      </c>
      <c r="F95" s="14">
        <f>TE2b!H95</f>
        <v>0.54547911882400513</v>
      </c>
      <c r="G95" s="14">
        <f>TE2b!N95</f>
        <v>0.31497335433959961</v>
      </c>
      <c r="H95" s="14">
        <f>TE2c!B95</f>
        <v>0.24913972616195679</v>
      </c>
      <c r="I95" s="14">
        <f>TE2c!H95</f>
        <v>0.14762000739574432</v>
      </c>
      <c r="J95" s="14">
        <f>TE2c!N95</f>
        <v>7.0721521973609924E-2</v>
      </c>
      <c r="K95" s="14">
        <v>3.341649319190175E-2</v>
      </c>
      <c r="L95" s="53">
        <f t="shared" si="8"/>
        <v>0.37148207426071167</v>
      </c>
      <c r="M95" s="13">
        <f t="shared" si="9"/>
        <v>0.14097630977630615</v>
      </c>
      <c r="N95" s="13">
        <f t="shared" si="9"/>
        <v>0.23050576448440552</v>
      </c>
      <c r="O95" s="13">
        <f t="shared" si="6"/>
        <v>0.16735334694385529</v>
      </c>
      <c r="P95" s="13">
        <f t="shared" si="7"/>
        <v>6.5833628177642822E-2</v>
      </c>
      <c r="Q95" s="13">
        <f t="shared" si="7"/>
        <v>0.10151971876621246</v>
      </c>
      <c r="R95" s="13">
        <f t="shared" si="7"/>
        <v>7.6898485422134399E-2</v>
      </c>
      <c r="S95" s="12">
        <f t="shared" si="5"/>
        <v>3.7305028781708174E-2</v>
      </c>
      <c r="T95" s="13"/>
      <c r="U95" s="11"/>
    </row>
    <row r="96" spans="1:21" x14ac:dyDescent="0.2">
      <c r="A96" s="20">
        <v>1999</v>
      </c>
      <c r="B96" s="302">
        <f>'TE2'!B96</f>
        <v>0.31370562314987183</v>
      </c>
      <c r="C96" s="487">
        <f>'TE2'!H96</f>
        <v>6.4391493797302246E-3</v>
      </c>
      <c r="D96" s="488">
        <f>'TE2'!N96</f>
        <v>0.3072664737701416</v>
      </c>
      <c r="E96" s="296">
        <f>TE2b!B96</f>
        <v>0.68629437685012817</v>
      </c>
      <c r="F96" s="19">
        <f>TE2b!H96</f>
        <v>0.54725199937820435</v>
      </c>
      <c r="G96" s="19">
        <f>TE2b!N96</f>
        <v>0.31820604205131531</v>
      </c>
      <c r="H96" s="19">
        <f>TE2c!B96</f>
        <v>0.25311943888664246</v>
      </c>
      <c r="I96" s="19">
        <f>TE2c!H96</f>
        <v>0.15199516713619232</v>
      </c>
      <c r="J96" s="19">
        <f>TE2c!N96</f>
        <v>7.5154818594455719E-2</v>
      </c>
      <c r="K96" s="19">
        <v>3.8121041575686916E-2</v>
      </c>
      <c r="L96" s="54">
        <f t="shared" si="8"/>
        <v>0.36808833479881287</v>
      </c>
      <c r="M96" s="18">
        <f t="shared" si="9"/>
        <v>0.13904237747192383</v>
      </c>
      <c r="N96" s="18">
        <f t="shared" si="9"/>
        <v>0.22904595732688904</v>
      </c>
      <c r="O96" s="18">
        <f t="shared" si="6"/>
        <v>0.16621087491512299</v>
      </c>
      <c r="P96" s="18">
        <f t="shared" si="7"/>
        <v>6.5086603164672852E-2</v>
      </c>
      <c r="Q96" s="18">
        <f t="shared" si="7"/>
        <v>0.10112427175045013</v>
      </c>
      <c r="R96" s="18">
        <f t="shared" si="7"/>
        <v>7.6840348541736603E-2</v>
      </c>
      <c r="S96" s="17">
        <f t="shared" si="5"/>
        <v>3.7033777018768803E-2</v>
      </c>
      <c r="T96" s="13"/>
      <c r="U96" s="11"/>
    </row>
    <row r="97" spans="1:21" x14ac:dyDescent="0.2">
      <c r="A97" s="24">
        <v>2000</v>
      </c>
      <c r="B97" s="303">
        <f>'TE2'!B97</f>
        <v>0.31349050998687744</v>
      </c>
      <c r="C97" s="489">
        <f>'TE2'!H97</f>
        <v>6.1492323875427246E-3</v>
      </c>
      <c r="D97" s="490">
        <f>'TE2'!N97</f>
        <v>0.30734127759933472</v>
      </c>
      <c r="E97" s="297">
        <f>TE2b!B97</f>
        <v>0.68650949001312256</v>
      </c>
      <c r="F97" s="23">
        <f>TE2b!H97</f>
        <v>0.54889363050460815</v>
      </c>
      <c r="G97" s="23">
        <f>TE2b!N97</f>
        <v>0.32337433099746704</v>
      </c>
      <c r="H97" s="23">
        <f>TE2c!B97</f>
        <v>0.25928446650505066</v>
      </c>
      <c r="I97" s="23">
        <f>TE2c!H97</f>
        <v>0.15906484425067902</v>
      </c>
      <c r="J97" s="23">
        <f>TE2c!N97</f>
        <v>8.2208827137947083E-2</v>
      </c>
      <c r="K97" s="23">
        <v>4.3562269059792769E-2</v>
      </c>
      <c r="L97" s="55">
        <f t="shared" si="8"/>
        <v>0.36313515901565552</v>
      </c>
      <c r="M97" s="22">
        <f t="shared" si="9"/>
        <v>0.1376158595085144</v>
      </c>
      <c r="N97" s="22">
        <f t="shared" si="9"/>
        <v>0.22551929950714111</v>
      </c>
      <c r="O97" s="22">
        <f t="shared" si="6"/>
        <v>0.16430948674678802</v>
      </c>
      <c r="P97" s="22">
        <f t="shared" si="7"/>
        <v>6.4089864492416382E-2</v>
      </c>
      <c r="Q97" s="22">
        <f t="shared" si="7"/>
        <v>0.10021962225437164</v>
      </c>
      <c r="R97" s="22">
        <f t="shared" si="7"/>
        <v>7.6856017112731934E-2</v>
      </c>
      <c r="S97" s="21">
        <f t="shared" si="5"/>
        <v>3.8646558078154314E-2</v>
      </c>
      <c r="T97" s="13"/>
      <c r="U97" s="11"/>
    </row>
    <row r="98" spans="1:21" x14ac:dyDescent="0.2">
      <c r="A98" s="16">
        <v>2001</v>
      </c>
      <c r="B98" s="301">
        <f>'TE2'!B98</f>
        <v>0.31916123628616333</v>
      </c>
      <c r="C98" s="483">
        <f>'TE2'!H98</f>
        <v>6.2199234962463379E-3</v>
      </c>
      <c r="D98" s="484">
        <f>'TE2'!N98</f>
        <v>0.31294131278991699</v>
      </c>
      <c r="E98" s="295">
        <f>TE2b!B98</f>
        <v>0.68083876371383667</v>
      </c>
      <c r="F98" s="14">
        <f>TE2b!H98</f>
        <v>0.54294019937515259</v>
      </c>
      <c r="G98" s="14">
        <f>TE2b!N98</f>
        <v>0.3190445601940155</v>
      </c>
      <c r="H98" s="14">
        <f>TE2c!B98</f>
        <v>0.25521150231361389</v>
      </c>
      <c r="I98" s="14">
        <f>TE2c!H98</f>
        <v>0.15509039163589478</v>
      </c>
      <c r="J98" s="14">
        <f>TE2c!N98</f>
        <v>7.6747700572013855E-2</v>
      </c>
      <c r="K98" s="14">
        <v>3.6313671244681281E-2</v>
      </c>
      <c r="L98" s="53">
        <f t="shared" si="8"/>
        <v>0.36179420351982117</v>
      </c>
      <c r="M98" s="13">
        <f t="shared" si="9"/>
        <v>0.13789856433868408</v>
      </c>
      <c r="N98" s="13">
        <f t="shared" si="9"/>
        <v>0.22389563918113708</v>
      </c>
      <c r="O98" s="13">
        <f t="shared" si="6"/>
        <v>0.16395416855812073</v>
      </c>
      <c r="P98" s="13">
        <f t="shared" si="7"/>
        <v>6.3833057880401611E-2</v>
      </c>
      <c r="Q98" s="13">
        <f t="shared" si="7"/>
        <v>0.10012111067771912</v>
      </c>
      <c r="R98" s="13">
        <f t="shared" si="7"/>
        <v>7.834269106388092E-2</v>
      </c>
      <c r="S98" s="12">
        <f t="shared" si="5"/>
        <v>4.0434029327332574E-2</v>
      </c>
      <c r="T98" s="13"/>
      <c r="U98" s="11"/>
    </row>
    <row r="99" spans="1:21" x14ac:dyDescent="0.2">
      <c r="A99" s="16">
        <v>2002</v>
      </c>
      <c r="B99" s="301">
        <f>'TE2'!B99</f>
        <v>0.31935030221939087</v>
      </c>
      <c r="C99" s="483">
        <f>'TE2'!H99</f>
        <v>6.2158703804016113E-3</v>
      </c>
      <c r="D99" s="484">
        <f>'TE2'!N99</f>
        <v>0.31313443183898926</v>
      </c>
      <c r="E99" s="295">
        <f>TE2b!B99</f>
        <v>0.68064969778060913</v>
      </c>
      <c r="F99" s="14">
        <f>TE2b!H99</f>
        <v>0.54015862941741943</v>
      </c>
      <c r="G99" s="14">
        <f>TE2b!N99</f>
        <v>0.31268987059593201</v>
      </c>
      <c r="H99" s="14">
        <f>TE2c!B99</f>
        <v>0.2486429363489151</v>
      </c>
      <c r="I99" s="14">
        <f>TE2c!H99</f>
        <v>0.14858844876289368</v>
      </c>
      <c r="J99" s="14">
        <f>TE2c!N99</f>
        <v>7.2217300534248352E-2</v>
      </c>
      <c r="K99" s="14">
        <v>3.4355308039936125E-2</v>
      </c>
      <c r="L99" s="53">
        <f t="shared" si="8"/>
        <v>0.36795982718467712</v>
      </c>
      <c r="M99" s="13">
        <f t="shared" si="9"/>
        <v>0.1404910683631897</v>
      </c>
      <c r="N99" s="13">
        <f t="shared" si="9"/>
        <v>0.22746875882148743</v>
      </c>
      <c r="O99" s="13">
        <f t="shared" si="6"/>
        <v>0.16410142183303833</v>
      </c>
      <c r="P99" s="13">
        <f t="shared" si="7"/>
        <v>6.4046934247016907E-2</v>
      </c>
      <c r="Q99" s="13">
        <f t="shared" si="7"/>
        <v>0.10005448758602142</v>
      </c>
      <c r="R99" s="13">
        <f t="shared" si="7"/>
        <v>7.6371148228645325E-2</v>
      </c>
      <c r="S99" s="12">
        <f t="shared" si="5"/>
        <v>3.7861992494312227E-2</v>
      </c>
      <c r="T99" s="13"/>
      <c r="U99" s="11"/>
    </row>
    <row r="100" spans="1:21" x14ac:dyDescent="0.2">
      <c r="A100" s="16">
        <v>2003</v>
      </c>
      <c r="B100" s="301">
        <f>'TE2'!B100</f>
        <v>0.31826096773147583</v>
      </c>
      <c r="C100" s="483">
        <f>'TE2'!H100</f>
        <v>4.2404532432556152E-3</v>
      </c>
      <c r="D100" s="484">
        <f>'TE2'!N100</f>
        <v>0.31402051448822021</v>
      </c>
      <c r="E100" s="295">
        <f>TE2b!B100</f>
        <v>0.68173903226852417</v>
      </c>
      <c r="F100" s="14">
        <f>TE2b!H100</f>
        <v>0.53961759805679321</v>
      </c>
      <c r="G100" s="14">
        <f>TE2b!N100</f>
        <v>0.31104296445846558</v>
      </c>
      <c r="H100" s="14">
        <f>TE2c!B100</f>
        <v>0.24716690182685852</v>
      </c>
      <c r="I100" s="14">
        <f>TE2c!H100</f>
        <v>0.14776933193206787</v>
      </c>
      <c r="J100" s="14">
        <f>TE2c!N100</f>
        <v>7.2495006024837494E-2</v>
      </c>
      <c r="K100" s="14">
        <v>3.4960646131647434E-2</v>
      </c>
      <c r="L100" s="53">
        <f t="shared" si="8"/>
        <v>0.37069606781005859</v>
      </c>
      <c r="M100" s="13">
        <f t="shared" si="9"/>
        <v>0.14212143421173096</v>
      </c>
      <c r="N100" s="13">
        <f t="shared" si="9"/>
        <v>0.22857463359832764</v>
      </c>
      <c r="O100" s="13">
        <f t="shared" si="6"/>
        <v>0.16327363252639771</v>
      </c>
      <c r="P100" s="13">
        <f t="shared" si="7"/>
        <v>6.3876062631607056E-2</v>
      </c>
      <c r="Q100" s="13">
        <f t="shared" si="7"/>
        <v>9.9397569894790649E-2</v>
      </c>
      <c r="R100" s="13">
        <f t="shared" si="7"/>
        <v>7.5274325907230377E-2</v>
      </c>
      <c r="S100" s="12">
        <f t="shared" si="5"/>
        <v>3.753435989319006E-2</v>
      </c>
      <c r="T100" s="13"/>
      <c r="U100" s="11"/>
    </row>
    <row r="101" spans="1:21" x14ac:dyDescent="0.2">
      <c r="A101" s="16">
        <v>2004</v>
      </c>
      <c r="B101" s="301">
        <f>'TE2'!B101</f>
        <v>0.31401634216308594</v>
      </c>
      <c r="C101" s="483">
        <f>'TE2'!H101</f>
        <v>3.8765072822570801E-3</v>
      </c>
      <c r="D101" s="484">
        <f>'TE2'!N101</f>
        <v>0.31013983488082886</v>
      </c>
      <c r="E101" s="295">
        <f>TE2b!B101</f>
        <v>0.68598365783691406</v>
      </c>
      <c r="F101" s="14">
        <f>TE2b!H101</f>
        <v>0.54481542110443115</v>
      </c>
      <c r="G101" s="14">
        <f>TE2b!N101</f>
        <v>0.31539276242256165</v>
      </c>
      <c r="H101" s="14">
        <f>TE2c!B101</f>
        <v>0.25121957063674927</v>
      </c>
      <c r="I101" s="14">
        <f>TE2c!H101</f>
        <v>0.15141527354717255</v>
      </c>
      <c r="J101" s="14">
        <f>TE2c!N101</f>
        <v>7.3077231645584106E-2</v>
      </c>
      <c r="K101" s="14">
        <v>3.3099422305695694E-2</v>
      </c>
      <c r="L101" s="53">
        <f t="shared" si="8"/>
        <v>0.37059089541435242</v>
      </c>
      <c r="M101" s="13">
        <f t="shared" si="9"/>
        <v>0.14116823673248291</v>
      </c>
      <c r="N101" s="13">
        <f t="shared" si="9"/>
        <v>0.22942265868186951</v>
      </c>
      <c r="O101" s="13">
        <f t="shared" si="6"/>
        <v>0.1639774888753891</v>
      </c>
      <c r="P101" s="13">
        <f t="shared" si="7"/>
        <v>6.4173191785812378E-2</v>
      </c>
      <c r="Q101" s="13">
        <f t="shared" si="7"/>
        <v>9.9804297089576721E-2</v>
      </c>
      <c r="R101" s="13">
        <f t="shared" si="7"/>
        <v>7.833804190158844E-2</v>
      </c>
      <c r="S101" s="12">
        <f t="shared" si="5"/>
        <v>3.9977809339888412E-2</v>
      </c>
      <c r="T101" s="13"/>
      <c r="U101" s="11"/>
    </row>
    <row r="102" spans="1:21" x14ac:dyDescent="0.2">
      <c r="A102" s="16">
        <v>2005</v>
      </c>
      <c r="B102" s="301">
        <f>'TE2'!B102</f>
        <v>0.31397271156311035</v>
      </c>
      <c r="C102" s="483">
        <f>'TE2'!H102</f>
        <v>4.6622753143310547E-3</v>
      </c>
      <c r="D102" s="484">
        <f>'TE2'!N102</f>
        <v>0.3093104362487793</v>
      </c>
      <c r="E102" s="295">
        <f>TE2b!B102</f>
        <v>0.68602728843688965</v>
      </c>
      <c r="F102" s="14">
        <f>TE2b!H102</f>
        <v>0.54687076807022095</v>
      </c>
      <c r="G102" s="14">
        <f>TE2b!N102</f>
        <v>0.32251283526420593</v>
      </c>
      <c r="H102" s="14">
        <f>TE2c!B102</f>
        <v>0.25784572958946228</v>
      </c>
      <c r="I102" s="14">
        <f>TE2c!H102</f>
        <v>0.15531197190284729</v>
      </c>
      <c r="J102" s="14">
        <f>TE2c!N102</f>
        <v>7.4548907577991486E-2</v>
      </c>
      <c r="K102" s="14">
        <v>3.2655847073882013E-2</v>
      </c>
      <c r="L102" s="53">
        <f t="shared" si="8"/>
        <v>0.36351445317268372</v>
      </c>
      <c r="M102" s="13">
        <f t="shared" si="9"/>
        <v>0.1391565203666687</v>
      </c>
      <c r="N102" s="13">
        <f t="shared" si="9"/>
        <v>0.22435793280601501</v>
      </c>
      <c r="O102" s="13">
        <f t="shared" si="6"/>
        <v>0.16720086336135864</v>
      </c>
      <c r="P102" s="13">
        <f t="shared" si="7"/>
        <v>6.4667105674743652E-2</v>
      </c>
      <c r="Q102" s="13">
        <f t="shared" si="7"/>
        <v>0.10253375768661499</v>
      </c>
      <c r="R102" s="13">
        <f t="shared" si="7"/>
        <v>8.0763064324855804E-2</v>
      </c>
      <c r="S102" s="12">
        <f t="shared" si="5"/>
        <v>4.1893060504109472E-2</v>
      </c>
      <c r="T102" s="13"/>
      <c r="U102" s="11"/>
    </row>
    <row r="103" spans="1:21" x14ac:dyDescent="0.2">
      <c r="A103" s="16">
        <v>2006</v>
      </c>
      <c r="B103" s="301">
        <f>'TE2'!B103</f>
        <v>0.31259602308273315</v>
      </c>
      <c r="C103" s="483">
        <f>'TE2'!H103</f>
        <v>1.8308162689208984E-3</v>
      </c>
      <c r="D103" s="484">
        <f>'TE2'!N103</f>
        <v>0.31076520681381226</v>
      </c>
      <c r="E103" s="295">
        <f>TE2b!B103</f>
        <v>0.68740397691726685</v>
      </c>
      <c r="F103" s="14">
        <f>TE2b!H103</f>
        <v>0.55026507377624512</v>
      </c>
      <c r="G103" s="14">
        <f>TE2b!N103</f>
        <v>0.32650294899940491</v>
      </c>
      <c r="H103" s="14">
        <f>TE2c!B103</f>
        <v>0.26207101345062256</v>
      </c>
      <c r="I103" s="14">
        <f>TE2c!H103</f>
        <v>0.15898755192756653</v>
      </c>
      <c r="J103" s="14">
        <f>TE2c!N103</f>
        <v>7.5932741165161133E-2</v>
      </c>
      <c r="K103" s="14">
        <v>3.364704550715978E-2</v>
      </c>
      <c r="L103" s="53">
        <f t="shared" si="8"/>
        <v>0.36090102791786194</v>
      </c>
      <c r="M103" s="13">
        <f t="shared" si="9"/>
        <v>0.13713890314102173</v>
      </c>
      <c r="N103" s="13">
        <f t="shared" si="9"/>
        <v>0.22376212477684021</v>
      </c>
      <c r="O103" s="13">
        <f t="shared" si="6"/>
        <v>0.16751539707183838</v>
      </c>
      <c r="P103" s="13">
        <f t="shared" si="7"/>
        <v>6.4431935548782349E-2</v>
      </c>
      <c r="Q103" s="13">
        <f t="shared" si="7"/>
        <v>0.10308346152305603</v>
      </c>
      <c r="R103" s="13">
        <f t="shared" si="7"/>
        <v>8.3054810762405396E-2</v>
      </c>
      <c r="S103" s="12">
        <f t="shared" si="5"/>
        <v>4.2285695658001353E-2</v>
      </c>
      <c r="T103" s="13"/>
      <c r="U103" s="11"/>
    </row>
    <row r="104" spans="1:21" x14ac:dyDescent="0.2">
      <c r="A104" s="16">
        <v>2007</v>
      </c>
      <c r="B104" s="301">
        <f>'TE2'!B104</f>
        <v>0.30368030071258545</v>
      </c>
      <c r="C104" s="483">
        <f>'TE2'!H104</f>
        <v>-3.9360523223876953E-3</v>
      </c>
      <c r="D104" s="484">
        <f>'TE2'!N104</f>
        <v>0.30761635303497314</v>
      </c>
      <c r="E104" s="295">
        <f>TE2b!B104</f>
        <v>0.69631969928741455</v>
      </c>
      <c r="F104" s="14">
        <f>TE2b!H104</f>
        <v>0.55746680498123169</v>
      </c>
      <c r="G104" s="14">
        <f>TE2b!N104</f>
        <v>0.33321598172187805</v>
      </c>
      <c r="H104" s="14">
        <f>TE2c!B104</f>
        <v>0.268077552318573</v>
      </c>
      <c r="I104" s="14">
        <f>TE2c!H104</f>
        <v>0.1635817289352417</v>
      </c>
      <c r="J104" s="14">
        <f>TE2c!N104</f>
        <v>7.964402437210083E-2</v>
      </c>
      <c r="K104" s="14">
        <v>3.6680225009604758E-2</v>
      </c>
      <c r="L104" s="53">
        <f t="shared" si="8"/>
        <v>0.3631037175655365</v>
      </c>
      <c r="M104" s="13">
        <f t="shared" si="9"/>
        <v>0.13885289430618286</v>
      </c>
      <c r="N104" s="13">
        <f t="shared" si="9"/>
        <v>0.22425082325935364</v>
      </c>
      <c r="O104" s="13">
        <f t="shared" si="6"/>
        <v>0.16963425278663635</v>
      </c>
      <c r="P104" s="13">
        <f t="shared" si="7"/>
        <v>6.5138429403305054E-2</v>
      </c>
      <c r="Q104" s="13">
        <f t="shared" si="7"/>
        <v>0.1044958233833313</v>
      </c>
      <c r="R104" s="13">
        <f t="shared" si="7"/>
        <v>8.3937704563140869E-2</v>
      </c>
      <c r="S104" s="12">
        <f t="shared" si="5"/>
        <v>4.2963799362496072E-2</v>
      </c>
      <c r="T104" s="13"/>
      <c r="U104" s="11"/>
    </row>
    <row r="105" spans="1:21" x14ac:dyDescent="0.2">
      <c r="A105" s="16">
        <v>2008</v>
      </c>
      <c r="B105" s="301">
        <f>'TE2'!B105</f>
        <v>0.28862714767456055</v>
      </c>
      <c r="C105" s="483">
        <f>'TE2'!H105</f>
        <v>-1.2265443801879883E-2</v>
      </c>
      <c r="D105" s="484">
        <f>'TE2'!N105</f>
        <v>0.30089259147644043</v>
      </c>
      <c r="E105" s="295">
        <f>TE2b!B105</f>
        <v>0.71137285232543945</v>
      </c>
      <c r="F105" s="14">
        <f>TE2b!H105</f>
        <v>0.56969809532165527</v>
      </c>
      <c r="G105" s="14">
        <f>TE2b!N105</f>
        <v>0.33902481198310852</v>
      </c>
      <c r="H105" s="14">
        <f>TE2c!B105</f>
        <v>0.27412718534469604</v>
      </c>
      <c r="I105" s="14">
        <f>TE2c!H105</f>
        <v>0.17160552740097046</v>
      </c>
      <c r="J105" s="14">
        <f>TE2c!N105</f>
        <v>8.8683664798736572E-2</v>
      </c>
      <c r="K105" s="14">
        <v>4.3235575596537325E-2</v>
      </c>
      <c r="L105" s="53">
        <f t="shared" si="8"/>
        <v>0.37234804034233093</v>
      </c>
      <c r="M105" s="13">
        <f t="shared" si="9"/>
        <v>0.14167475700378418</v>
      </c>
      <c r="N105" s="13">
        <f t="shared" si="9"/>
        <v>0.23067328333854675</v>
      </c>
      <c r="O105" s="13">
        <f t="shared" si="6"/>
        <v>0.16741928458213806</v>
      </c>
      <c r="P105" s="13">
        <f t="shared" si="7"/>
        <v>6.4897626638412476E-2</v>
      </c>
      <c r="Q105" s="13">
        <f t="shared" si="7"/>
        <v>0.10252165794372559</v>
      </c>
      <c r="R105" s="13">
        <f t="shared" si="7"/>
        <v>8.2921862602233887E-2</v>
      </c>
      <c r="S105" s="12">
        <f t="shared" si="5"/>
        <v>4.5448089202199247E-2</v>
      </c>
      <c r="T105" s="13"/>
      <c r="U105" s="11"/>
    </row>
    <row r="106" spans="1:21" x14ac:dyDescent="0.2">
      <c r="A106" s="20">
        <v>2009</v>
      </c>
      <c r="B106" s="302">
        <f>'TE2'!B106</f>
        <v>0.28315967321395874</v>
      </c>
      <c r="C106" s="487">
        <f>'TE2'!H106</f>
        <v>-1.8256306648254395E-2</v>
      </c>
      <c r="D106" s="488">
        <f>'TE2'!N106</f>
        <v>0.30141597986221313</v>
      </c>
      <c r="E106" s="296">
        <f>TE2b!B106</f>
        <v>0.71684032678604126</v>
      </c>
      <c r="F106" s="19">
        <f>TE2b!H106</f>
        <v>0.57001590728759766</v>
      </c>
      <c r="G106" s="19">
        <f>TE2b!N106</f>
        <v>0.33120891451835632</v>
      </c>
      <c r="H106" s="19">
        <f>TE2c!B106</f>
        <v>0.26453101634979248</v>
      </c>
      <c r="I106" s="19">
        <f>TE2c!H106</f>
        <v>0.16240838170051575</v>
      </c>
      <c r="J106" s="19">
        <f>TE2c!N106</f>
        <v>8.3252720534801483E-2</v>
      </c>
      <c r="K106" s="19">
        <v>3.9328957793934083E-2</v>
      </c>
      <c r="L106" s="54">
        <f t="shared" si="8"/>
        <v>0.38563141226768494</v>
      </c>
      <c r="M106" s="18">
        <f t="shared" si="9"/>
        <v>0.1468244194984436</v>
      </c>
      <c r="N106" s="18">
        <f t="shared" si="9"/>
        <v>0.23880699276924133</v>
      </c>
      <c r="O106" s="18">
        <f t="shared" si="6"/>
        <v>0.16880053281784058</v>
      </c>
      <c r="P106" s="18">
        <f t="shared" si="7"/>
        <v>6.6677898168563843E-2</v>
      </c>
      <c r="Q106" s="18">
        <f t="shared" si="7"/>
        <v>0.10212263464927673</v>
      </c>
      <c r="R106" s="18">
        <f t="shared" si="7"/>
        <v>7.9155661165714264E-2</v>
      </c>
      <c r="S106" s="17">
        <f t="shared" si="5"/>
        <v>4.39237627408674E-2</v>
      </c>
      <c r="T106" s="13"/>
      <c r="U106" s="11"/>
    </row>
    <row r="107" spans="1:21" x14ac:dyDescent="0.2">
      <c r="A107" s="16">
        <v>2010</v>
      </c>
      <c r="B107" s="301">
        <f>'TE2'!B107</f>
        <v>0.27032738924026489</v>
      </c>
      <c r="C107" s="483">
        <f>'TE2'!H107</f>
        <v>-1.8232822418212891E-2</v>
      </c>
      <c r="D107" s="484">
        <f>'TE2'!N107</f>
        <v>0.28856021165847778</v>
      </c>
      <c r="E107" s="295">
        <f>TE2b!B107</f>
        <v>0.72967261075973511</v>
      </c>
      <c r="F107" s="14">
        <f>TE2b!H107</f>
        <v>0.58538556098937988</v>
      </c>
      <c r="G107" s="14">
        <f>TE2b!N107</f>
        <v>0.3459324836730957</v>
      </c>
      <c r="H107" s="14">
        <f>TE2c!B107</f>
        <v>0.27927148342132568</v>
      </c>
      <c r="I107" s="14">
        <f>TE2c!H107</f>
        <v>0.17354375123977661</v>
      </c>
      <c r="J107" s="14">
        <f>TE2c!N107</f>
        <v>8.7427504360675812E-2</v>
      </c>
      <c r="K107" s="14">
        <v>3.8726113441407639E-2</v>
      </c>
      <c r="L107" s="53">
        <f t="shared" si="8"/>
        <v>0.3837401270866394</v>
      </c>
      <c r="M107" s="13">
        <f t="shared" si="9"/>
        <v>0.14428704977035522</v>
      </c>
      <c r="N107" s="13">
        <f t="shared" si="9"/>
        <v>0.23945307731628418</v>
      </c>
      <c r="O107" s="13">
        <f t="shared" si="6"/>
        <v>0.17238873243331909</v>
      </c>
      <c r="P107" s="13">
        <f t="shared" si="7"/>
        <v>6.666100025177002E-2</v>
      </c>
      <c r="Q107" s="13">
        <f t="shared" si="7"/>
        <v>0.10572773218154907</v>
      </c>
      <c r="R107" s="13">
        <f t="shared" si="7"/>
        <v>8.61162468791008E-2</v>
      </c>
      <c r="S107" s="12">
        <f t="shared" si="5"/>
        <v>4.8701390919268173E-2</v>
      </c>
      <c r="T107" s="3"/>
      <c r="U107" s="11"/>
    </row>
    <row r="108" spans="1:21" x14ac:dyDescent="0.2">
      <c r="A108" s="16">
        <v>2011</v>
      </c>
      <c r="B108" s="301">
        <f>'TE2'!B108</f>
        <v>0.26502501964569092</v>
      </c>
      <c r="C108" s="483">
        <f>'TE2'!H108</f>
        <v>-1.7771720886230469E-2</v>
      </c>
      <c r="D108" s="484">
        <f>'TE2'!N108</f>
        <v>0.28279674053192139</v>
      </c>
      <c r="E108" s="295">
        <f>TE2b!B108</f>
        <v>0.73497498035430908</v>
      </c>
      <c r="F108" s="14">
        <f>TE2b!H108</f>
        <v>0.59247124195098877</v>
      </c>
      <c r="G108" s="14">
        <f>TE2b!N108</f>
        <v>0.35204851627349854</v>
      </c>
      <c r="H108" s="14">
        <f>TE2c!B108</f>
        <v>0.28466537594795227</v>
      </c>
      <c r="I108" s="14">
        <f>TE2c!H108</f>
        <v>0.178378626704216</v>
      </c>
      <c r="J108" s="14">
        <f>TE2c!N108</f>
        <v>9.0769723057746887E-2</v>
      </c>
      <c r="K108" s="14">
        <v>3.7817927583694788E-2</v>
      </c>
      <c r="L108" s="53">
        <f t="shared" si="8"/>
        <v>0.38292646408081055</v>
      </c>
      <c r="M108" s="13">
        <f t="shared" si="9"/>
        <v>0.14250373840332031</v>
      </c>
      <c r="N108" s="13">
        <f t="shared" si="9"/>
        <v>0.24042272567749023</v>
      </c>
      <c r="O108" s="13">
        <f t="shared" si="6"/>
        <v>0.17366988956928253</v>
      </c>
      <c r="P108" s="13">
        <f t="shared" si="7"/>
        <v>6.7383140325546265E-2</v>
      </c>
      <c r="Q108" s="13">
        <f t="shared" si="7"/>
        <v>0.10628674924373627</v>
      </c>
      <c r="R108" s="13">
        <f t="shared" si="7"/>
        <v>8.7608903646469116E-2</v>
      </c>
      <c r="S108" s="12">
        <f t="shared" si="5"/>
        <v>5.2951795474052099E-2</v>
      </c>
      <c r="T108" s="3"/>
      <c r="U108" s="11"/>
    </row>
    <row r="109" spans="1:21" x14ac:dyDescent="0.2">
      <c r="A109" s="16">
        <v>2012</v>
      </c>
      <c r="B109" s="301">
        <f>'TE2'!B109</f>
        <v>0.25648587942123413</v>
      </c>
      <c r="C109" s="483">
        <f>'TE2'!H109</f>
        <v>-1.6406655311584473E-2</v>
      </c>
      <c r="D109" s="484">
        <f>'TE2'!N109</f>
        <v>0.2728925347328186</v>
      </c>
      <c r="E109" s="295">
        <f>TE2b!B109</f>
        <v>0.74351412057876587</v>
      </c>
      <c r="F109" s="14">
        <f>TE2b!H109</f>
        <v>0.60377442836761475</v>
      </c>
      <c r="G109" s="14">
        <f>TE2b!N109</f>
        <v>0.36663404107093811</v>
      </c>
      <c r="H109" s="14">
        <f>TE2c!B109</f>
        <v>0.29898592829704285</v>
      </c>
      <c r="I109" s="14">
        <f>TE2c!H109</f>
        <v>0.19067637622356415</v>
      </c>
      <c r="J109" s="14">
        <f>TE2c!N109</f>
        <v>9.8783858120441437E-2</v>
      </c>
      <c r="K109" s="14">
        <v>4.483281499572396E-2</v>
      </c>
      <c r="L109" s="53">
        <f t="shared" si="8"/>
        <v>0.37688007950782776</v>
      </c>
      <c r="M109" s="13">
        <f t="shared" si="9"/>
        <v>0.13973969221115112</v>
      </c>
      <c r="N109" s="13">
        <f t="shared" si="9"/>
        <v>0.23714038729667664</v>
      </c>
      <c r="O109" s="13">
        <f t="shared" si="6"/>
        <v>0.17595766484737396</v>
      </c>
      <c r="P109" s="13">
        <f t="shared" si="7"/>
        <v>6.7648112773895264E-2</v>
      </c>
      <c r="Q109" s="13">
        <f t="shared" si="7"/>
        <v>0.1083095520734787</v>
      </c>
      <c r="R109" s="13">
        <f t="shared" si="7"/>
        <v>9.1892518103122711E-2</v>
      </c>
      <c r="S109" s="12">
        <f t="shared" si="5"/>
        <v>5.3951043124717477E-2</v>
      </c>
      <c r="T109" s="3"/>
      <c r="U109" s="11"/>
    </row>
    <row r="110" spans="1:21" x14ac:dyDescent="0.2">
      <c r="A110" s="16">
        <v>2013</v>
      </c>
      <c r="B110" s="301">
        <f>'TE2'!B110</f>
        <v>0.26078349351882935</v>
      </c>
      <c r="C110" s="483">
        <f>'TE2'!H110</f>
        <v>-1.1907339096069336E-2</v>
      </c>
      <c r="D110" s="484">
        <f>'TE2'!N110</f>
        <v>0.27269083261489868</v>
      </c>
      <c r="E110" s="295">
        <f>TE2b!B110</f>
        <v>0.73921650648117065</v>
      </c>
      <c r="F110" s="14">
        <f>TE2b!H110</f>
        <v>0.59580916166305542</v>
      </c>
      <c r="G110" s="14">
        <f>TE2b!N110</f>
        <v>0.35660436749458313</v>
      </c>
      <c r="H110" s="14">
        <f>TE2c!B110</f>
        <v>0.28903627395629883</v>
      </c>
      <c r="I110" s="14">
        <f>TE2c!H110</f>
        <v>0.18613845109939575</v>
      </c>
      <c r="J110" s="14">
        <f>TE2c!N110</f>
        <v>0.10109769552946091</v>
      </c>
      <c r="K110" s="14">
        <v>5.0589548248109378E-2</v>
      </c>
      <c r="L110" s="53">
        <f t="shared" si="8"/>
        <v>0.38261213898658752</v>
      </c>
      <c r="M110" s="13">
        <f t="shared" si="9"/>
        <v>0.14340734481811523</v>
      </c>
      <c r="N110" s="13">
        <f t="shared" si="9"/>
        <v>0.23920479416847229</v>
      </c>
      <c r="O110" s="13">
        <f t="shared" si="6"/>
        <v>0.17046591639518738</v>
      </c>
      <c r="P110" s="13">
        <f t="shared" ref="P110:R110" si="10">G110-H110</f>
        <v>6.7568093538284302E-2</v>
      </c>
      <c r="Q110" s="13">
        <f t="shared" si="10"/>
        <v>0.10289782285690308</v>
      </c>
      <c r="R110" s="13">
        <f t="shared" si="10"/>
        <v>8.5040755569934845E-2</v>
      </c>
      <c r="S110" s="12">
        <f t="shared" si="5"/>
        <v>5.0508147281351529E-2</v>
      </c>
      <c r="T110" s="3"/>
      <c r="U110" s="11"/>
    </row>
    <row r="111" spans="1:21" x14ac:dyDescent="0.2">
      <c r="A111" s="16">
        <v>2014</v>
      </c>
      <c r="B111" s="301">
        <f>'TE2'!B111</f>
        <v>0.26364004611968994</v>
      </c>
      <c r="C111" s="483">
        <f>'TE2'!H111</f>
        <v>-7.830500602722168E-3</v>
      </c>
      <c r="D111" s="484">
        <f>'TE2'!N111</f>
        <v>0.27147054672241211</v>
      </c>
      <c r="E111" s="295">
        <f>TE2b!B111</f>
        <v>0.73635995388031006</v>
      </c>
      <c r="F111" s="14">
        <f>TE2b!H111</f>
        <v>0.59483474493026733</v>
      </c>
      <c r="G111" s="14">
        <f>TE2b!N111</f>
        <v>0.35856708884239197</v>
      </c>
      <c r="H111" s="14">
        <f>TE2c!B111</f>
        <v>0.2913171648979187</v>
      </c>
      <c r="I111" s="14">
        <f>TE2c!H111</f>
        <v>0.18769422173500061</v>
      </c>
      <c r="J111" s="14">
        <f>TE2c!N111</f>
        <v>0.10216609388589859</v>
      </c>
      <c r="K111" s="14">
        <v>5.2280403824755864E-2</v>
      </c>
      <c r="L111" s="53">
        <f t="shared" ref="L111:L112" si="11">E111-G111</f>
        <v>0.37779286503791809</v>
      </c>
      <c r="M111" s="13">
        <f t="shared" ref="M111:M112" si="12">E111-F111</f>
        <v>0.14152520895004272</v>
      </c>
      <c r="N111" s="13">
        <f t="shared" ref="N111:N112" si="13">F111-G111</f>
        <v>0.23626765608787537</v>
      </c>
      <c r="O111" s="13">
        <f t="shared" ref="O111:O112" si="14">G111-I111</f>
        <v>0.17087286710739136</v>
      </c>
      <c r="P111" s="13">
        <f t="shared" ref="P111:P112" si="15">G111-H111</f>
        <v>6.7249923944473267E-2</v>
      </c>
      <c r="Q111" s="13">
        <f t="shared" ref="Q111:Q112" si="16">H111-I111</f>
        <v>0.10362294316291809</v>
      </c>
      <c r="R111" s="13">
        <f t="shared" ref="R111:R112" si="17">I111-J111</f>
        <v>8.552812784910202E-2</v>
      </c>
      <c r="S111" s="12">
        <f t="shared" si="5"/>
        <v>4.9885690061142726E-2</v>
      </c>
      <c r="T111" s="3"/>
      <c r="U111" s="11"/>
    </row>
    <row r="112" spans="1:21" x14ac:dyDescent="0.2">
      <c r="A112" s="16">
        <v>2015</v>
      </c>
      <c r="B112" s="301">
        <f>'TE2'!B112</f>
        <v>0.26773959398269653</v>
      </c>
      <c r="C112" s="483">
        <f>'TE2'!H112</f>
        <v>-5.5997371673583984E-3</v>
      </c>
      <c r="D112" s="484">
        <f>'TE2'!N112</f>
        <v>0.27333933115005493</v>
      </c>
      <c r="E112" s="295">
        <f>TE2b!B112</f>
        <v>0.73226040601730347</v>
      </c>
      <c r="F112" s="14">
        <f>TE2b!H112</f>
        <v>0.59268885850906372</v>
      </c>
      <c r="G112" s="14">
        <f>TE2b!N112</f>
        <v>0.35842850804328918</v>
      </c>
      <c r="H112" s="14">
        <f>TE2c!B112</f>
        <v>0.29181352257728577</v>
      </c>
      <c r="I112" s="14">
        <f>TE2c!H112</f>
        <v>0.18820670247077942</v>
      </c>
      <c r="J112" s="14">
        <f>TE2c!N112</f>
        <v>0.10147497802972794</v>
      </c>
      <c r="K112" s="14">
        <v>5.0877905584430998E-2</v>
      </c>
      <c r="L112" s="53">
        <f t="shared" si="11"/>
        <v>0.37383189797401428</v>
      </c>
      <c r="M112" s="13">
        <f t="shared" si="12"/>
        <v>0.13957154750823975</v>
      </c>
      <c r="N112" s="13">
        <f t="shared" si="13"/>
        <v>0.23426035046577454</v>
      </c>
      <c r="O112" s="13">
        <f t="shared" si="14"/>
        <v>0.17022180557250977</v>
      </c>
      <c r="P112" s="13">
        <f t="shared" si="15"/>
        <v>6.6614985466003418E-2</v>
      </c>
      <c r="Q112" s="13">
        <f t="shared" si="16"/>
        <v>0.10360682010650635</v>
      </c>
      <c r="R112" s="13">
        <f t="shared" si="17"/>
        <v>8.6731724441051483E-2</v>
      </c>
      <c r="S112" s="12">
        <f t="shared" si="5"/>
        <v>5.0597072445296938E-2</v>
      </c>
      <c r="T112" s="3"/>
      <c r="U112" s="11"/>
    </row>
    <row r="113" spans="1:21" x14ac:dyDescent="0.2">
      <c r="A113" s="16">
        <v>2016</v>
      </c>
      <c r="B113" s="301">
        <f>'TE2'!B113</f>
        <v>0.27214831113815308</v>
      </c>
      <c r="C113" s="483">
        <f>'TE2'!H113</f>
        <v>-3.9789676666259766E-3</v>
      </c>
      <c r="D113" s="484">
        <f>'TE2'!N113</f>
        <v>0.27612727880477905</v>
      </c>
      <c r="E113" s="295">
        <f>TE2b!B113</f>
        <v>0.72785168886184692</v>
      </c>
      <c r="F113" s="14">
        <f>TE2b!H113</f>
        <v>0.58838427066802979</v>
      </c>
      <c r="G113" s="14">
        <f>TE2b!N113</f>
        <v>0.3552078902721405</v>
      </c>
      <c r="H113" s="14">
        <f>TE2c!B113</f>
        <v>0.28861233592033386</v>
      </c>
      <c r="I113" s="14">
        <f>TE2c!H113</f>
        <v>0.18533730506896973</v>
      </c>
      <c r="J113" s="14">
        <f>TE2c!N113</f>
        <v>9.9878527224063873E-2</v>
      </c>
      <c r="K113" s="14">
        <v>4.9539977218651582E-2</v>
      </c>
      <c r="L113" s="53">
        <f t="shared" ref="L113:L116" si="18">E113-G113</f>
        <v>0.37264379858970642</v>
      </c>
      <c r="M113" s="13">
        <f t="shared" ref="M113:M116" si="19">E113-F113</f>
        <v>0.13946741819381714</v>
      </c>
      <c r="N113" s="13">
        <f t="shared" ref="N113:N116" si="20">F113-G113</f>
        <v>0.23317638039588928</v>
      </c>
      <c r="O113" s="13">
        <f t="shared" ref="O113:O116" si="21">G113-I113</f>
        <v>0.16987058520317078</v>
      </c>
      <c r="P113" s="13">
        <f t="shared" ref="P113:P116" si="22">G113-H113</f>
        <v>6.6595554351806641E-2</v>
      </c>
      <c r="Q113" s="13">
        <f t="shared" ref="Q113:Q116" si="23">H113-I113</f>
        <v>0.10327503085136414</v>
      </c>
      <c r="R113" s="13">
        <f t="shared" ref="R113:R116" si="24">I113-J113</f>
        <v>8.5458777844905853E-2</v>
      </c>
      <c r="S113" s="12">
        <f t="shared" si="5"/>
        <v>5.0338550005412291E-2</v>
      </c>
      <c r="T113" s="3"/>
      <c r="U113" s="11"/>
    </row>
    <row r="114" spans="1:21" x14ac:dyDescent="0.2">
      <c r="A114" s="16">
        <v>2017</v>
      </c>
      <c r="B114" s="301">
        <f>'TE2'!B114</f>
        <v>0.2814902663230896</v>
      </c>
      <c r="C114" s="483">
        <f>'TE2'!H114</f>
        <v>-3.0875205993652344E-4</v>
      </c>
      <c r="D114" s="484">
        <f>'TE2'!N114</f>
        <v>0.28179901838302612</v>
      </c>
      <c r="E114" s="295">
        <f>TE2b!B114</f>
        <v>0.7185097336769104</v>
      </c>
      <c r="F114" s="14">
        <f>TE2b!H114</f>
        <v>0.5835297703742981</v>
      </c>
      <c r="G114" s="14">
        <f>TE2b!N114</f>
        <v>0.35505849123001099</v>
      </c>
      <c r="H114" s="14">
        <f>TE2c!B114</f>
        <v>0.28911858797073364</v>
      </c>
      <c r="I114" s="14">
        <f>TE2c!H114</f>
        <v>0.18386144936084747</v>
      </c>
      <c r="J114" s="14">
        <f>TE2c!N114</f>
        <v>9.897836297750473E-2</v>
      </c>
      <c r="K114" s="14">
        <v>4.7968285005031364E-2</v>
      </c>
      <c r="L114" s="53">
        <f t="shared" si="18"/>
        <v>0.36345124244689941</v>
      </c>
      <c r="M114" s="13">
        <f t="shared" si="19"/>
        <v>0.1349799633026123</v>
      </c>
      <c r="N114" s="13">
        <f t="shared" si="20"/>
        <v>0.22847127914428711</v>
      </c>
      <c r="O114" s="13">
        <f t="shared" si="21"/>
        <v>0.17119704186916351</v>
      </c>
      <c r="P114" s="13">
        <f t="shared" si="22"/>
        <v>6.5939903259277344E-2</v>
      </c>
      <c r="Q114" s="13">
        <f t="shared" si="23"/>
        <v>0.10525713860988617</v>
      </c>
      <c r="R114" s="13">
        <f t="shared" si="24"/>
        <v>8.4883086383342743E-2</v>
      </c>
      <c r="S114" s="12">
        <f t="shared" si="5"/>
        <v>5.1010077972473367E-2</v>
      </c>
      <c r="T114" s="3"/>
      <c r="U114" s="11"/>
    </row>
    <row r="115" spans="1:21" x14ac:dyDescent="0.2">
      <c r="A115" s="16">
        <v>2018</v>
      </c>
      <c r="B115" s="301">
        <f>'TE2'!B115</f>
        <v>0.28340548276901245</v>
      </c>
      <c r="C115" s="483">
        <f>'TE2'!H115</f>
        <v>6.1750411987304688E-4</v>
      </c>
      <c r="D115" s="484">
        <f>'TE2'!N115</f>
        <v>0.2827879786491394</v>
      </c>
      <c r="E115" s="295">
        <f>TE2b!B115</f>
        <v>0.71659451723098755</v>
      </c>
      <c r="F115" s="14">
        <f>TE2b!H115</f>
        <v>0.58174055814743042</v>
      </c>
      <c r="G115" s="14">
        <f>TE2b!N115</f>
        <v>0.35211536288261414</v>
      </c>
      <c r="H115" s="14">
        <f>TE2c!B115</f>
        <v>0.28584593534469604</v>
      </c>
      <c r="I115" s="14">
        <f>TE2c!H115</f>
        <v>0.18042121827602386</v>
      </c>
      <c r="J115" s="14">
        <f>TE2c!N115</f>
        <v>9.5146931707859039E-2</v>
      </c>
      <c r="K115" s="14">
        <v>4.7480638315778555E-2</v>
      </c>
      <c r="L115" s="53">
        <f t="shared" si="18"/>
        <v>0.36447915434837341</v>
      </c>
      <c r="M115" s="13">
        <f t="shared" si="19"/>
        <v>0.13485395908355713</v>
      </c>
      <c r="N115" s="13">
        <f t="shared" si="20"/>
        <v>0.22962519526481628</v>
      </c>
      <c r="O115" s="13">
        <f t="shared" si="21"/>
        <v>0.17169414460659027</v>
      </c>
      <c r="P115" s="13">
        <f t="shared" si="22"/>
        <v>6.6269427537918091E-2</v>
      </c>
      <c r="Q115" s="13">
        <f t="shared" si="23"/>
        <v>0.10542471706867218</v>
      </c>
      <c r="R115" s="13">
        <f t="shared" si="24"/>
        <v>8.5274286568164825E-2</v>
      </c>
      <c r="S115" s="12">
        <f t="shared" si="5"/>
        <v>4.7666293392080485E-2</v>
      </c>
      <c r="T115" s="3"/>
      <c r="U115" s="11"/>
    </row>
    <row r="116" spans="1:21" x14ac:dyDescent="0.2">
      <c r="A116" s="16">
        <v>2019</v>
      </c>
      <c r="B116" s="301">
        <f>'TE2'!B116</f>
        <v>0.2857663631439209</v>
      </c>
      <c r="C116" s="483">
        <f>'TE2'!H116</f>
        <v>2.1912455558776855E-3</v>
      </c>
      <c r="D116" s="484">
        <f>'TE2'!N116</f>
        <v>0.28357511758804321</v>
      </c>
      <c r="E116" s="295">
        <f>TE2b!B116</f>
        <v>0.7142336368560791</v>
      </c>
      <c r="F116" s="14">
        <f>TE2b!H116</f>
        <v>0.57928323745727539</v>
      </c>
      <c r="G116" s="14">
        <f>TE2b!N116</f>
        <v>0.34877875447273254</v>
      </c>
      <c r="H116" s="14">
        <f>TE2c!B116</f>
        <v>0.28238198161125183</v>
      </c>
      <c r="I116" s="14">
        <f>TE2c!H116</f>
        <v>0.17614112794399261</v>
      </c>
      <c r="J116" s="14">
        <f>TE2c!N116</f>
        <v>9.1201215982437134E-2</v>
      </c>
      <c r="K116" s="14">
        <v>4.5012362167858921E-2</v>
      </c>
      <c r="L116" s="53">
        <f t="shared" si="18"/>
        <v>0.36545488238334656</v>
      </c>
      <c r="M116" s="13">
        <f t="shared" si="19"/>
        <v>0.13495039939880371</v>
      </c>
      <c r="N116" s="13">
        <f t="shared" si="20"/>
        <v>0.23050448298454285</v>
      </c>
      <c r="O116" s="13">
        <f t="shared" si="21"/>
        <v>0.17263762652873993</v>
      </c>
      <c r="P116" s="13">
        <f t="shared" si="22"/>
        <v>6.6396772861480713E-2</v>
      </c>
      <c r="Q116" s="13">
        <f t="shared" si="23"/>
        <v>0.10624085366725922</v>
      </c>
      <c r="R116" s="13">
        <f t="shared" si="24"/>
        <v>8.4939911961555481E-2</v>
      </c>
      <c r="S116" s="12">
        <f>J116-K116</f>
        <v>4.6188853814578212E-2</v>
      </c>
      <c r="T116" s="3"/>
      <c r="U116" s="11"/>
    </row>
    <row r="117" spans="1:21" ht="17" thickBot="1" x14ac:dyDescent="0.25">
      <c r="A117" s="10">
        <v>2020</v>
      </c>
      <c r="B117" s="1084"/>
      <c r="C117" s="1085"/>
      <c r="D117" s="1086"/>
      <c r="E117" s="1087"/>
      <c r="F117" s="1088"/>
      <c r="G117" s="1088"/>
      <c r="H117" s="1088"/>
      <c r="I117" s="1088"/>
      <c r="J117" s="1088"/>
      <c r="K117" s="1088"/>
      <c r="L117" s="1089"/>
      <c r="M117" s="1090"/>
      <c r="N117" s="1090"/>
      <c r="O117" s="1090"/>
      <c r="P117" s="1090"/>
      <c r="Q117" s="1090"/>
      <c r="R117" s="1090"/>
      <c r="S117" s="6"/>
      <c r="T117" s="13"/>
    </row>
    <row r="118" spans="1:21" ht="17" thickTop="1" x14ac:dyDescent="0.2">
      <c r="B118" s="5"/>
      <c r="C118" s="5"/>
      <c r="D118" s="5"/>
      <c r="E118" s="5"/>
      <c r="F118" s="5"/>
      <c r="G118" s="5"/>
      <c r="H118" s="5"/>
    </row>
    <row r="119" spans="1:21" x14ac:dyDescent="0.2">
      <c r="B119" s="5"/>
      <c r="C119" s="5"/>
      <c r="D119" s="5"/>
      <c r="E119" s="5"/>
      <c r="F119" s="5"/>
      <c r="G119" s="5"/>
      <c r="H119" s="5"/>
    </row>
  </sheetData>
  <mergeCells count="3">
    <mergeCell ref="A4:S4"/>
    <mergeCell ref="B7:R7"/>
    <mergeCell ref="B8:R8"/>
  </mergeCells>
  <hyperlinks>
    <hyperlink ref="A1" location="Index!A1" display="Back to index" xr:uid="{00000000-0004-0000-51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theme="5" tint="0.39997558519241921"/>
  </sheetPr>
  <dimension ref="A1:U119"/>
  <sheetViews>
    <sheetView workbookViewId="0">
      <pane xSplit="1" ySplit="9" topLeftCell="B102" activePane="bottomRight" state="frozen"/>
      <selection activeCell="D32" sqref="D32"/>
      <selection pane="topRight" activeCell="D32" sqref="D32"/>
      <selection pane="bottomLeft" activeCell="D32" sqref="D32"/>
      <selection pane="bottomRight" activeCell="A4" sqref="A4:S4"/>
    </sheetView>
  </sheetViews>
  <sheetFormatPr baseColWidth="10" defaultColWidth="10.83203125" defaultRowHeight="16" x14ac:dyDescent="0.2"/>
  <cols>
    <col min="1" max="10" width="10.83203125" style="4"/>
    <col min="11" max="11" width="10.83203125" style="4" customWidth="1"/>
    <col min="12" max="20" width="10.83203125" style="4"/>
    <col min="21" max="21" width="11" style="4" customWidth="1"/>
    <col min="22" max="16384" width="10.83203125" style="4"/>
  </cols>
  <sheetData>
    <row r="1" spans="1:21" x14ac:dyDescent="0.2">
      <c r="A1" s="52" t="s">
        <v>36</v>
      </c>
      <c r="D1" s="198"/>
    </row>
    <row r="2" spans="1:21" x14ac:dyDescent="0.2">
      <c r="B2" s="51"/>
      <c r="C2" s="51"/>
      <c r="D2" s="199"/>
    </row>
    <row r="3" spans="1:21" ht="17" thickBot="1" x14ac:dyDescent="0.25">
      <c r="D3" s="198"/>
    </row>
    <row r="4" spans="1:21" ht="25" customHeight="1" thickTop="1" x14ac:dyDescent="0.2">
      <c r="A4" s="1371" t="s">
        <v>304</v>
      </c>
      <c r="B4" s="1372"/>
      <c r="C4" s="1372"/>
      <c r="D4" s="1372"/>
      <c r="E4" s="1372"/>
      <c r="F4" s="1372"/>
      <c r="G4" s="1372"/>
      <c r="H4" s="1372"/>
      <c r="I4" s="1372"/>
      <c r="J4" s="1372"/>
      <c r="K4" s="1372"/>
      <c r="L4" s="1372"/>
      <c r="M4" s="1372"/>
      <c r="N4" s="1372"/>
      <c r="O4" s="1372"/>
      <c r="P4" s="1372"/>
      <c r="Q4" s="1372"/>
      <c r="R4" s="1372"/>
      <c r="S4" s="1373"/>
      <c r="T4" s="496"/>
    </row>
    <row r="5" spans="1:21" x14ac:dyDescent="0.2">
      <c r="A5" s="49"/>
      <c r="B5" s="50"/>
      <c r="C5" s="50"/>
      <c r="D5" s="50"/>
      <c r="E5" s="50"/>
      <c r="F5" s="50"/>
      <c r="G5" s="50"/>
      <c r="H5" s="50"/>
      <c r="I5" s="50"/>
      <c r="J5" s="50"/>
      <c r="K5" s="50"/>
      <c r="L5" s="50"/>
      <c r="M5" s="50"/>
      <c r="N5" s="50"/>
      <c r="O5" s="50"/>
      <c r="P5" s="50"/>
      <c r="Q5" s="50"/>
      <c r="R5" s="50"/>
      <c r="S5" s="499"/>
      <c r="T5" s="495"/>
    </row>
    <row r="6" spans="1:21" x14ac:dyDescent="0.2">
      <c r="A6" s="49"/>
      <c r="B6" s="45" t="s">
        <v>35</v>
      </c>
      <c r="C6" s="45" t="s">
        <v>34</v>
      </c>
      <c r="D6" s="45" t="s">
        <v>33</v>
      </c>
      <c r="E6" s="45" t="s">
        <v>32</v>
      </c>
      <c r="F6" s="45" t="s">
        <v>31</v>
      </c>
      <c r="G6" s="45" t="s">
        <v>30</v>
      </c>
      <c r="H6" s="45" t="s">
        <v>29</v>
      </c>
      <c r="I6" s="48" t="s">
        <v>28</v>
      </c>
      <c r="J6" s="47" t="s">
        <v>27</v>
      </c>
      <c r="K6" s="47" t="s">
        <v>26</v>
      </c>
      <c r="L6" s="45" t="s">
        <v>25</v>
      </c>
      <c r="M6" s="46" t="s">
        <v>24</v>
      </c>
      <c r="N6" s="45" t="s">
        <v>23</v>
      </c>
      <c r="O6" s="45" t="s">
        <v>22</v>
      </c>
      <c r="P6" s="45" t="s">
        <v>21</v>
      </c>
      <c r="Q6" s="46" t="s">
        <v>20</v>
      </c>
      <c r="R6" s="46" t="s">
        <v>53</v>
      </c>
      <c r="S6" s="44" t="s">
        <v>52</v>
      </c>
      <c r="T6" s="46"/>
    </row>
    <row r="7" spans="1:21" ht="35" customHeight="1" x14ac:dyDescent="0.2">
      <c r="A7" s="43"/>
      <c r="B7" s="1374" t="s">
        <v>305</v>
      </c>
      <c r="C7" s="1375"/>
      <c r="D7" s="1375"/>
      <c r="E7" s="1375"/>
      <c r="F7" s="1375"/>
      <c r="G7" s="1375"/>
      <c r="H7" s="1375"/>
      <c r="I7" s="1375"/>
      <c r="J7" s="1375"/>
      <c r="K7" s="1375"/>
      <c r="L7" s="1375"/>
      <c r="M7" s="1375"/>
      <c r="N7" s="1375"/>
      <c r="O7" s="1375"/>
      <c r="P7" s="1375"/>
      <c r="Q7" s="1375"/>
      <c r="R7" s="1375"/>
      <c r="S7" s="1401"/>
      <c r="T7" s="50"/>
    </row>
    <row r="8" spans="1:21" ht="21" customHeight="1" x14ac:dyDescent="0.2">
      <c r="A8" s="405"/>
      <c r="B8" s="1410" t="s">
        <v>253</v>
      </c>
      <c r="C8" s="1453"/>
      <c r="D8" s="1453"/>
      <c r="E8" s="1453"/>
      <c r="F8" s="1453"/>
      <c r="G8" s="1453"/>
      <c r="H8" s="1453"/>
      <c r="I8" s="1453"/>
      <c r="J8" s="1453"/>
      <c r="K8" s="1453"/>
      <c r="L8" s="1453"/>
      <c r="M8" s="1453"/>
      <c r="N8" s="1453"/>
      <c r="O8" s="1453"/>
      <c r="P8" s="1453"/>
      <c r="Q8" s="1453"/>
      <c r="R8" s="1453"/>
      <c r="S8" s="1454"/>
      <c r="T8" s="497"/>
    </row>
    <row r="9" spans="1:21" s="27" customFormat="1" ht="31" customHeight="1" x14ac:dyDescent="0.2">
      <c r="A9" s="42"/>
      <c r="B9" s="292" t="s">
        <v>15</v>
      </c>
      <c r="C9" s="481" t="s">
        <v>14</v>
      </c>
      <c r="D9" s="482" t="s">
        <v>58</v>
      </c>
      <c r="E9" s="293" t="s">
        <v>13</v>
      </c>
      <c r="F9" s="41" t="s">
        <v>12</v>
      </c>
      <c r="G9" s="41" t="s">
        <v>11</v>
      </c>
      <c r="H9" s="41" t="s">
        <v>10</v>
      </c>
      <c r="I9" s="41" t="s">
        <v>9</v>
      </c>
      <c r="J9" s="41" t="s">
        <v>8</v>
      </c>
      <c r="K9" s="491" t="s">
        <v>106</v>
      </c>
      <c r="L9" s="406" t="s">
        <v>7</v>
      </c>
      <c r="M9" s="40" t="s">
        <v>6</v>
      </c>
      <c r="N9" s="40" t="s">
        <v>5</v>
      </c>
      <c r="O9" s="40" t="s">
        <v>4</v>
      </c>
      <c r="P9" s="40" t="s">
        <v>3</v>
      </c>
      <c r="Q9" s="40" t="s">
        <v>2</v>
      </c>
      <c r="R9" s="40" t="s">
        <v>1</v>
      </c>
      <c r="S9" s="39" t="s">
        <v>107</v>
      </c>
      <c r="T9" s="498"/>
    </row>
    <row r="10" spans="1:21" s="27" customFormat="1" ht="15" customHeight="1" x14ac:dyDescent="0.2">
      <c r="A10" s="38">
        <v>1913</v>
      </c>
      <c r="B10" s="304"/>
      <c r="C10" s="415"/>
      <c r="D10" s="415"/>
      <c r="E10" s="305"/>
      <c r="F10" s="37"/>
      <c r="G10" s="37">
        <v>0.42480937933293944</v>
      </c>
      <c r="H10" s="37">
        <v>0.37758756227432244</v>
      </c>
      <c r="I10" s="37">
        <v>0.26811389089278398</v>
      </c>
      <c r="J10" s="37">
        <v>0.11330329668629818</v>
      </c>
      <c r="K10" s="37"/>
      <c r="L10" s="308"/>
      <c r="M10" s="309"/>
      <c r="N10" s="36"/>
      <c r="O10" s="35">
        <f t="shared" ref="O10:O73" si="0">G10-I10</f>
        <v>0.15669548844015546</v>
      </c>
      <c r="P10" s="35">
        <f t="shared" ref="P10:R41" si="1">G10-H10</f>
        <v>4.7221817058616999E-2</v>
      </c>
      <c r="Q10" s="35">
        <f t="shared" si="1"/>
        <v>0.10947367138153846</v>
      </c>
      <c r="R10" s="35">
        <f t="shared" si="1"/>
        <v>0.1548105942064858</v>
      </c>
      <c r="S10" s="34"/>
      <c r="T10" s="13"/>
    </row>
    <row r="11" spans="1:21" s="27" customFormat="1" ht="15" customHeight="1" x14ac:dyDescent="0.2">
      <c r="A11" s="30">
        <v>1914</v>
      </c>
      <c r="B11" s="306"/>
      <c r="C11" s="415"/>
      <c r="D11" s="415"/>
      <c r="E11" s="307"/>
      <c r="F11" s="33"/>
      <c r="G11" s="33">
        <v>0.42708349304132759</v>
      </c>
      <c r="H11" s="33">
        <v>0.39042866139697607</v>
      </c>
      <c r="I11" s="33">
        <v>0.28106817028514647</v>
      </c>
      <c r="J11" s="33">
        <v>0.11828530986459329</v>
      </c>
      <c r="K11" s="33"/>
      <c r="L11" s="310"/>
      <c r="M11" s="311"/>
      <c r="N11" s="32"/>
      <c r="O11" s="13">
        <f t="shared" si="0"/>
        <v>0.14601532275618112</v>
      </c>
      <c r="P11" s="13">
        <f t="shared" si="1"/>
        <v>3.6654831644351515E-2</v>
      </c>
      <c r="Q11" s="13">
        <f t="shared" si="1"/>
        <v>0.10936049111182961</v>
      </c>
      <c r="R11" s="13">
        <f t="shared" si="1"/>
        <v>0.16278286042055318</v>
      </c>
      <c r="S11" s="12"/>
      <c r="T11" s="13"/>
    </row>
    <row r="12" spans="1:21" s="27" customFormat="1" ht="15" customHeight="1" x14ac:dyDescent="0.2">
      <c r="A12" s="30">
        <v>1915</v>
      </c>
      <c r="B12" s="306"/>
      <c r="C12" s="415"/>
      <c r="D12" s="415"/>
      <c r="E12" s="307"/>
      <c r="F12" s="33"/>
      <c r="G12" s="33">
        <v>0.42400808305524146</v>
      </c>
      <c r="H12" s="33">
        <v>0.38962842602474757</v>
      </c>
      <c r="I12" s="33">
        <v>0.30519176635065787</v>
      </c>
      <c r="J12" s="33">
        <v>0.18923188872894528</v>
      </c>
      <c r="K12" s="33"/>
      <c r="L12" s="310"/>
      <c r="M12" s="311"/>
      <c r="N12" s="32"/>
      <c r="O12" s="13">
        <f t="shared" si="0"/>
        <v>0.11881631670458359</v>
      </c>
      <c r="P12" s="13">
        <f t="shared" si="1"/>
        <v>3.4379657030493893E-2</v>
      </c>
      <c r="Q12" s="13">
        <f t="shared" si="1"/>
        <v>8.4436659674089698E-2</v>
      </c>
      <c r="R12" s="13">
        <f t="shared" si="1"/>
        <v>0.11595987762171259</v>
      </c>
      <c r="S12" s="12"/>
      <c r="T12" s="13"/>
    </row>
    <row r="13" spans="1:21" s="27" customFormat="1" ht="15" customHeight="1" x14ac:dyDescent="0.2">
      <c r="A13" s="30">
        <v>1916</v>
      </c>
      <c r="B13" s="306"/>
      <c r="C13" s="415"/>
      <c r="D13" s="415"/>
      <c r="E13" s="307"/>
      <c r="F13" s="33"/>
      <c r="G13" s="33">
        <v>0.42804277204833513</v>
      </c>
      <c r="H13" s="33">
        <v>0.37982388663907896</v>
      </c>
      <c r="I13" s="33">
        <v>0.27721751065920797</v>
      </c>
      <c r="J13" s="33">
        <v>0.15070066687884714</v>
      </c>
      <c r="K13" s="33"/>
      <c r="L13" s="310"/>
      <c r="M13" s="311"/>
      <c r="N13" s="32"/>
      <c r="O13" s="13">
        <f t="shared" si="0"/>
        <v>0.15082526138912716</v>
      </c>
      <c r="P13" s="13">
        <f t="shared" si="1"/>
        <v>4.8218885409256174E-2</v>
      </c>
      <c r="Q13" s="13">
        <f t="shared" si="1"/>
        <v>0.10260637597987099</v>
      </c>
      <c r="R13" s="13">
        <f t="shared" si="1"/>
        <v>0.12651684378036082</v>
      </c>
      <c r="S13" s="12"/>
      <c r="T13" s="13"/>
    </row>
    <row r="14" spans="1:21" s="27" customFormat="1" ht="15" customHeight="1" x14ac:dyDescent="0.2">
      <c r="A14" s="30">
        <v>1917</v>
      </c>
      <c r="B14" s="301">
        <f t="shared" ref="B14:B58" si="2">1-F14</f>
        <v>0.38288640313564959</v>
      </c>
      <c r="C14" s="415"/>
      <c r="D14" s="415"/>
      <c r="E14" s="298">
        <v>0.69034429721737123</v>
      </c>
      <c r="F14" s="25">
        <v>0.61711359686435041</v>
      </c>
      <c r="G14" s="25">
        <v>0.41728370116947899</v>
      </c>
      <c r="H14" s="25">
        <v>0.35919238571241102</v>
      </c>
      <c r="I14" s="25">
        <v>0.24613728787359734</v>
      </c>
      <c r="J14" s="25">
        <v>0.12428868762315629</v>
      </c>
      <c r="K14" s="25"/>
      <c r="L14" s="53">
        <f t="shared" ref="L14:L74" si="3">E14-G14</f>
        <v>0.27306059604789223</v>
      </c>
      <c r="M14" s="13">
        <f t="shared" ref="M14:N74" si="4">E14-F14</f>
        <v>7.3230700353020817E-2</v>
      </c>
      <c r="N14" s="13">
        <f t="shared" si="4"/>
        <v>0.19982989569487142</v>
      </c>
      <c r="O14" s="13">
        <f t="shared" si="0"/>
        <v>0.17114641329588165</v>
      </c>
      <c r="P14" s="13">
        <f t="shared" si="1"/>
        <v>5.8091315457067971E-2</v>
      </c>
      <c r="Q14" s="13">
        <f t="shared" si="1"/>
        <v>0.11305509783881368</v>
      </c>
      <c r="R14" s="13">
        <f t="shared" si="1"/>
        <v>0.12184860025044106</v>
      </c>
      <c r="S14" s="12"/>
      <c r="T14" s="13"/>
      <c r="U14" s="11"/>
    </row>
    <row r="15" spans="1:21" s="27" customFormat="1" ht="15" customHeight="1" x14ac:dyDescent="0.2">
      <c r="A15" s="30">
        <v>1918</v>
      </c>
      <c r="B15" s="301">
        <f t="shared" si="2"/>
        <v>0.38981252444881687</v>
      </c>
      <c r="C15" s="415"/>
      <c r="D15" s="415"/>
      <c r="E15" s="298">
        <v>0.69717160551001689</v>
      </c>
      <c r="F15" s="25">
        <v>0.61018747555118313</v>
      </c>
      <c r="G15" s="25">
        <v>0.37749846216358596</v>
      </c>
      <c r="H15" s="25">
        <v>0.30878986374588269</v>
      </c>
      <c r="I15" s="25">
        <v>0.19630565659975396</v>
      </c>
      <c r="J15" s="25">
        <v>9.2325660652326655E-2</v>
      </c>
      <c r="K15" s="25"/>
      <c r="L15" s="53">
        <f t="shared" si="3"/>
        <v>0.31967314334643093</v>
      </c>
      <c r="M15" s="13">
        <f t="shared" si="4"/>
        <v>8.6984129958833756E-2</v>
      </c>
      <c r="N15" s="13">
        <f t="shared" si="4"/>
        <v>0.23268901338759718</v>
      </c>
      <c r="O15" s="13">
        <f t="shared" si="0"/>
        <v>0.18119280556383199</v>
      </c>
      <c r="P15" s="13">
        <f t="shared" si="1"/>
        <v>6.870859841770327E-2</v>
      </c>
      <c r="Q15" s="13">
        <f t="shared" si="1"/>
        <v>0.11248420714612872</v>
      </c>
      <c r="R15" s="13">
        <f t="shared" si="1"/>
        <v>0.10397999594742731</v>
      </c>
      <c r="S15" s="12"/>
      <c r="T15" s="13"/>
      <c r="U15" s="11"/>
    </row>
    <row r="16" spans="1:21" s="27" customFormat="1" ht="15" customHeight="1" x14ac:dyDescent="0.2">
      <c r="A16" s="29">
        <v>1919</v>
      </c>
      <c r="B16" s="302">
        <f t="shared" si="2"/>
        <v>0.36336027836049012</v>
      </c>
      <c r="C16" s="413"/>
      <c r="D16" s="414"/>
      <c r="E16" s="299">
        <v>0.72466874656653102</v>
      </c>
      <c r="F16" s="28">
        <v>0.63663972163950988</v>
      </c>
      <c r="G16" s="28">
        <v>0.40326471901722766</v>
      </c>
      <c r="H16" s="28">
        <v>0.33156886477227826</v>
      </c>
      <c r="I16" s="28">
        <v>0.20593157903085799</v>
      </c>
      <c r="J16" s="28">
        <v>9.1087188115876752E-2</v>
      </c>
      <c r="K16" s="28"/>
      <c r="L16" s="54">
        <f t="shared" si="3"/>
        <v>0.32140402754930336</v>
      </c>
      <c r="M16" s="18">
        <f t="shared" si="4"/>
        <v>8.8029024927021138E-2</v>
      </c>
      <c r="N16" s="18">
        <f t="shared" si="4"/>
        <v>0.23337500262228222</v>
      </c>
      <c r="O16" s="18">
        <f t="shared" si="0"/>
        <v>0.19733313998636967</v>
      </c>
      <c r="P16" s="18">
        <f t="shared" si="1"/>
        <v>7.1695854244949397E-2</v>
      </c>
      <c r="Q16" s="18">
        <f t="shared" si="1"/>
        <v>0.12563728574142027</v>
      </c>
      <c r="R16" s="18">
        <f t="shared" si="1"/>
        <v>0.11484439091498123</v>
      </c>
      <c r="S16" s="17"/>
      <c r="T16" s="13"/>
      <c r="U16" s="11"/>
    </row>
    <row r="17" spans="1:21" s="27" customFormat="1" ht="15" customHeight="1" x14ac:dyDescent="0.2">
      <c r="A17" s="31">
        <v>1920</v>
      </c>
      <c r="B17" s="303">
        <f t="shared" si="2"/>
        <v>0.41857346116875571</v>
      </c>
      <c r="C17" s="415"/>
      <c r="D17" s="415"/>
      <c r="E17" s="300">
        <v>0.69199065629849843</v>
      </c>
      <c r="F17" s="26">
        <v>0.58142653883124429</v>
      </c>
      <c r="G17" s="26">
        <v>0.35667144285522229</v>
      </c>
      <c r="H17" s="26">
        <v>0.28728358394958625</v>
      </c>
      <c r="I17" s="26">
        <v>0.1655147314162157</v>
      </c>
      <c r="J17" s="26">
        <v>6.592942770101741E-2</v>
      </c>
      <c r="K17" s="26"/>
      <c r="L17" s="55">
        <f t="shared" si="3"/>
        <v>0.33531921344327614</v>
      </c>
      <c r="M17" s="22">
        <f t="shared" si="4"/>
        <v>0.11056411746725414</v>
      </c>
      <c r="N17" s="22">
        <f t="shared" si="4"/>
        <v>0.224755095976022</v>
      </c>
      <c r="O17" s="22">
        <f t="shared" si="0"/>
        <v>0.19115671143900659</v>
      </c>
      <c r="P17" s="22">
        <f t="shared" si="1"/>
        <v>6.9387858905636035E-2</v>
      </c>
      <c r="Q17" s="22">
        <f t="shared" si="1"/>
        <v>0.12176885253337055</v>
      </c>
      <c r="R17" s="22">
        <f t="shared" si="1"/>
        <v>9.9585303715198289E-2</v>
      </c>
      <c r="S17" s="21"/>
      <c r="T17" s="13"/>
      <c r="U17" s="11"/>
    </row>
    <row r="18" spans="1:21" s="27" customFormat="1" ht="15" customHeight="1" x14ac:dyDescent="0.2">
      <c r="A18" s="30">
        <v>1921</v>
      </c>
      <c r="B18" s="301">
        <f t="shared" si="2"/>
        <v>0.42026046490160696</v>
      </c>
      <c r="C18" s="415"/>
      <c r="D18" s="415"/>
      <c r="E18" s="298">
        <v>0.68572332552812287</v>
      </c>
      <c r="F18" s="25">
        <v>0.57973953509839304</v>
      </c>
      <c r="G18" s="25">
        <v>0.35659882567924117</v>
      </c>
      <c r="H18" s="25">
        <v>0.28838759809708026</v>
      </c>
      <c r="I18" s="25">
        <v>0.16611969192401438</v>
      </c>
      <c r="J18" s="25">
        <v>6.3688611183212007E-2</v>
      </c>
      <c r="K18" s="25"/>
      <c r="L18" s="53">
        <f t="shared" si="3"/>
        <v>0.3291244998488817</v>
      </c>
      <c r="M18" s="13">
        <f t="shared" si="4"/>
        <v>0.10598379042972983</v>
      </c>
      <c r="N18" s="13">
        <f t="shared" si="4"/>
        <v>0.22314070941915187</v>
      </c>
      <c r="O18" s="13">
        <f t="shared" si="0"/>
        <v>0.19047913375522679</v>
      </c>
      <c r="P18" s="13">
        <f t="shared" si="1"/>
        <v>6.8211227582160916E-2</v>
      </c>
      <c r="Q18" s="13">
        <f t="shared" si="1"/>
        <v>0.12226790617306588</v>
      </c>
      <c r="R18" s="13">
        <f t="shared" si="1"/>
        <v>0.10243108074080237</v>
      </c>
      <c r="S18" s="12"/>
      <c r="T18" s="13"/>
      <c r="U18" s="11"/>
    </row>
    <row r="19" spans="1:21" s="27" customFormat="1" ht="15" customHeight="1" x14ac:dyDescent="0.2">
      <c r="A19" s="30">
        <v>1922</v>
      </c>
      <c r="B19" s="301">
        <f t="shared" si="2"/>
        <v>0.39313887078296461</v>
      </c>
      <c r="C19" s="415"/>
      <c r="D19" s="415"/>
      <c r="E19" s="298">
        <v>0.71168055299067223</v>
      </c>
      <c r="F19" s="25">
        <v>0.60686112921703539</v>
      </c>
      <c r="G19" s="25">
        <v>0.38894772063424671</v>
      </c>
      <c r="H19" s="25">
        <v>0.31891018378746333</v>
      </c>
      <c r="I19" s="25">
        <v>0.18955358194663538</v>
      </c>
      <c r="J19" s="25">
        <v>7.8529787734787554E-2</v>
      </c>
      <c r="K19" s="25"/>
      <c r="L19" s="53">
        <f t="shared" si="3"/>
        <v>0.32273283235642553</v>
      </c>
      <c r="M19" s="13">
        <f t="shared" si="4"/>
        <v>0.10481942377363684</v>
      </c>
      <c r="N19" s="13">
        <f t="shared" si="4"/>
        <v>0.21791340858278868</v>
      </c>
      <c r="O19" s="13">
        <f t="shared" si="0"/>
        <v>0.19939413868761133</v>
      </c>
      <c r="P19" s="13">
        <f t="shared" si="1"/>
        <v>7.0037536846783377E-2</v>
      </c>
      <c r="Q19" s="13">
        <f t="shared" si="1"/>
        <v>0.12935660184082795</v>
      </c>
      <c r="R19" s="13">
        <f t="shared" si="1"/>
        <v>0.11102379421184783</v>
      </c>
      <c r="S19" s="12"/>
      <c r="T19" s="13"/>
      <c r="U19" s="11"/>
    </row>
    <row r="20" spans="1:21" s="27" customFormat="1" ht="15" customHeight="1" x14ac:dyDescent="0.2">
      <c r="A20" s="30">
        <v>1923</v>
      </c>
      <c r="B20" s="301">
        <f t="shared" si="2"/>
        <v>0.42192541463371447</v>
      </c>
      <c r="C20" s="415"/>
      <c r="D20" s="415"/>
      <c r="E20" s="298">
        <v>0.71288838514102182</v>
      </c>
      <c r="F20" s="25">
        <v>0.57807458536628553</v>
      </c>
      <c r="G20" s="25">
        <v>0.34076052932671791</v>
      </c>
      <c r="H20" s="25">
        <v>0.27839306452391999</v>
      </c>
      <c r="I20" s="25">
        <v>0.16324790188791938</v>
      </c>
      <c r="J20" s="25">
        <v>6.6906170527644929E-2</v>
      </c>
      <c r="K20" s="25"/>
      <c r="L20" s="53">
        <f t="shared" si="3"/>
        <v>0.37212785581430391</v>
      </c>
      <c r="M20" s="13">
        <f t="shared" si="4"/>
        <v>0.13481379977473629</v>
      </c>
      <c r="N20" s="13">
        <f t="shared" si="4"/>
        <v>0.23731405603956762</v>
      </c>
      <c r="O20" s="13">
        <f t="shared" si="0"/>
        <v>0.17751262743879853</v>
      </c>
      <c r="P20" s="13">
        <f t="shared" si="1"/>
        <v>6.2367464802797923E-2</v>
      </c>
      <c r="Q20" s="13">
        <f t="shared" si="1"/>
        <v>0.11514516263600061</v>
      </c>
      <c r="R20" s="13">
        <f t="shared" si="1"/>
        <v>9.6341731360274449E-2</v>
      </c>
      <c r="S20" s="12"/>
      <c r="T20" s="13"/>
      <c r="U20" s="11"/>
    </row>
    <row r="21" spans="1:21" s="27" customFormat="1" ht="15" customHeight="1" x14ac:dyDescent="0.2">
      <c r="A21" s="30">
        <v>1924</v>
      </c>
      <c r="B21" s="301">
        <f t="shared" si="2"/>
        <v>0.40231186384268047</v>
      </c>
      <c r="C21" s="415"/>
      <c r="D21" s="415"/>
      <c r="E21" s="298">
        <v>0.74317973264869663</v>
      </c>
      <c r="F21" s="25">
        <v>0.59768813615731953</v>
      </c>
      <c r="G21" s="25">
        <v>0.35976407018342371</v>
      </c>
      <c r="H21" s="25">
        <v>0.29606162774856204</v>
      </c>
      <c r="I21" s="25">
        <v>0.17529983503025889</v>
      </c>
      <c r="J21" s="25">
        <v>7.2282950714428459E-2</v>
      </c>
      <c r="K21" s="25"/>
      <c r="L21" s="53">
        <f t="shared" si="3"/>
        <v>0.38341566246527292</v>
      </c>
      <c r="M21" s="13">
        <f t="shared" si="4"/>
        <v>0.14549159649137711</v>
      </c>
      <c r="N21" s="13">
        <f t="shared" si="4"/>
        <v>0.23792406597389582</v>
      </c>
      <c r="O21" s="13">
        <f t="shared" si="0"/>
        <v>0.18446423515316482</v>
      </c>
      <c r="P21" s="13">
        <f t="shared" si="1"/>
        <v>6.3702442434861672E-2</v>
      </c>
      <c r="Q21" s="13">
        <f t="shared" si="1"/>
        <v>0.12076179271830315</v>
      </c>
      <c r="R21" s="13">
        <f t="shared" si="1"/>
        <v>0.10301688431583043</v>
      </c>
      <c r="S21" s="12"/>
      <c r="T21" s="13"/>
      <c r="U21" s="11"/>
    </row>
    <row r="22" spans="1:21" s="27" customFormat="1" ht="15" customHeight="1" x14ac:dyDescent="0.2">
      <c r="A22" s="30">
        <v>1925</v>
      </c>
      <c r="B22" s="301">
        <f t="shared" si="2"/>
        <v>0.32378250115917906</v>
      </c>
      <c r="C22" s="415"/>
      <c r="D22" s="415"/>
      <c r="E22" s="298">
        <v>0.76441668563474796</v>
      </c>
      <c r="F22" s="25">
        <v>0.67621749884082094</v>
      </c>
      <c r="G22" s="25">
        <v>0.42655172032230598</v>
      </c>
      <c r="H22" s="25">
        <v>0.3488872169245309</v>
      </c>
      <c r="I22" s="25">
        <v>0.20514481532732814</v>
      </c>
      <c r="J22" s="25">
        <v>8.746248426277918E-2</v>
      </c>
      <c r="K22" s="25"/>
      <c r="L22" s="53">
        <f t="shared" si="3"/>
        <v>0.33786496531244198</v>
      </c>
      <c r="M22" s="13">
        <f t="shared" si="4"/>
        <v>8.819918679392702E-2</v>
      </c>
      <c r="N22" s="13">
        <f t="shared" si="4"/>
        <v>0.24966577851851496</v>
      </c>
      <c r="O22" s="13">
        <f t="shared" si="0"/>
        <v>0.22140690499497784</v>
      </c>
      <c r="P22" s="13">
        <f t="shared" si="1"/>
        <v>7.7664503397775086E-2</v>
      </c>
      <c r="Q22" s="13">
        <f t="shared" si="1"/>
        <v>0.14374240159720275</v>
      </c>
      <c r="R22" s="13">
        <f t="shared" si="1"/>
        <v>0.11768233106454896</v>
      </c>
      <c r="S22" s="12"/>
      <c r="T22" s="13"/>
      <c r="U22" s="11"/>
    </row>
    <row r="23" spans="1:21" s="27" customFormat="1" ht="15" customHeight="1" x14ac:dyDescent="0.2">
      <c r="A23" s="30">
        <v>1926</v>
      </c>
      <c r="B23" s="301">
        <f t="shared" si="2"/>
        <v>0.30660536359718804</v>
      </c>
      <c r="C23" s="415"/>
      <c r="D23" s="415"/>
      <c r="E23" s="298">
        <v>0.77569390753372347</v>
      </c>
      <c r="F23" s="25">
        <v>0.69339463640281196</v>
      </c>
      <c r="G23" s="25">
        <v>0.44768930126827416</v>
      </c>
      <c r="H23" s="25">
        <v>0.36808204451726489</v>
      </c>
      <c r="I23" s="25">
        <v>0.22353695678649205</v>
      </c>
      <c r="J23" s="25">
        <v>9.7992248577518579E-2</v>
      </c>
      <c r="K23" s="25"/>
      <c r="L23" s="53">
        <f t="shared" si="3"/>
        <v>0.32800460626544931</v>
      </c>
      <c r="M23" s="13">
        <f t="shared" si="4"/>
        <v>8.2299271130911511E-2</v>
      </c>
      <c r="N23" s="13">
        <f t="shared" si="4"/>
        <v>0.24570533513453779</v>
      </c>
      <c r="O23" s="13">
        <f t="shared" si="0"/>
        <v>0.22415234448178212</v>
      </c>
      <c r="P23" s="13">
        <f t="shared" si="1"/>
        <v>7.960725675100927E-2</v>
      </c>
      <c r="Q23" s="13">
        <f t="shared" si="1"/>
        <v>0.14454508773077285</v>
      </c>
      <c r="R23" s="13">
        <f t="shared" si="1"/>
        <v>0.12554470820897345</v>
      </c>
      <c r="S23" s="12"/>
      <c r="T23" s="13"/>
      <c r="U23" s="11"/>
    </row>
    <row r="24" spans="1:21" s="27" customFormat="1" ht="15" customHeight="1" x14ac:dyDescent="0.2">
      <c r="A24" s="30">
        <v>1927</v>
      </c>
      <c r="B24" s="301">
        <f t="shared" si="2"/>
        <v>0.29108059944046616</v>
      </c>
      <c r="C24" s="415"/>
      <c r="D24" s="416"/>
      <c r="E24" s="298">
        <v>0.78425858176343066</v>
      </c>
      <c r="F24" s="25">
        <v>0.70891940055953384</v>
      </c>
      <c r="G24" s="25">
        <v>0.49589738850359427</v>
      </c>
      <c r="H24" s="25">
        <v>0.4103040712547249</v>
      </c>
      <c r="I24" s="25">
        <v>0.25127499439055495</v>
      </c>
      <c r="J24" s="25">
        <v>0.11193720063632706</v>
      </c>
      <c r="K24" s="25"/>
      <c r="L24" s="53">
        <f t="shared" si="3"/>
        <v>0.28836119325983639</v>
      </c>
      <c r="M24" s="13">
        <f t="shared" si="4"/>
        <v>7.5339181203896821E-2</v>
      </c>
      <c r="N24" s="13">
        <f t="shared" si="4"/>
        <v>0.21302201205593957</v>
      </c>
      <c r="O24" s="13">
        <f t="shared" si="0"/>
        <v>0.24462239411303932</v>
      </c>
      <c r="P24" s="13">
        <f t="shared" si="1"/>
        <v>8.5593317248869372E-2</v>
      </c>
      <c r="Q24" s="13">
        <f t="shared" si="1"/>
        <v>0.15902907686416995</v>
      </c>
      <c r="R24" s="13">
        <f t="shared" si="1"/>
        <v>0.13933779375422789</v>
      </c>
      <c r="S24" s="12"/>
      <c r="T24" s="13"/>
      <c r="U24" s="11"/>
    </row>
    <row r="25" spans="1:21" s="27" customFormat="1" ht="15" customHeight="1" x14ac:dyDescent="0.2">
      <c r="A25" s="30">
        <v>1928</v>
      </c>
      <c r="B25" s="301">
        <f t="shared" si="2"/>
        <v>0.28346882906540605</v>
      </c>
      <c r="C25" s="415"/>
      <c r="D25" s="416"/>
      <c r="E25" s="298">
        <v>0.78431356871118296</v>
      </c>
      <c r="F25" s="25">
        <v>0.71653117093459395</v>
      </c>
      <c r="G25" s="25">
        <v>0.5153746274829808</v>
      </c>
      <c r="H25" s="25">
        <v>0.43158311756866913</v>
      </c>
      <c r="I25" s="25">
        <v>0.2736648110619545</v>
      </c>
      <c r="J25" s="25">
        <v>0.12842398452106304</v>
      </c>
      <c r="K25" s="25"/>
      <c r="L25" s="53">
        <f t="shared" si="3"/>
        <v>0.26893894122820217</v>
      </c>
      <c r="M25" s="13">
        <f t="shared" si="4"/>
        <v>6.778239777658901E-2</v>
      </c>
      <c r="N25" s="13">
        <f t="shared" si="4"/>
        <v>0.20115654345161316</v>
      </c>
      <c r="O25" s="13">
        <f t="shared" si="0"/>
        <v>0.24170981642102629</v>
      </c>
      <c r="P25" s="13">
        <f t="shared" si="1"/>
        <v>8.3791509914311668E-2</v>
      </c>
      <c r="Q25" s="13">
        <f t="shared" si="1"/>
        <v>0.15791830650671462</v>
      </c>
      <c r="R25" s="13">
        <f t="shared" si="1"/>
        <v>0.14524082654089146</v>
      </c>
      <c r="S25" s="12"/>
      <c r="T25" s="13"/>
      <c r="U25" s="11"/>
    </row>
    <row r="26" spans="1:21" s="27" customFormat="1" ht="15" customHeight="1" x14ac:dyDescent="0.2">
      <c r="A26" s="29">
        <v>1929</v>
      </c>
      <c r="B26" s="302">
        <f t="shared" si="2"/>
        <v>0.28776656259987377</v>
      </c>
      <c r="C26" s="413"/>
      <c r="D26" s="414"/>
      <c r="E26" s="299">
        <v>0.77900173203955558</v>
      </c>
      <c r="F26" s="28">
        <v>0.71223343740012623</v>
      </c>
      <c r="G26" s="28">
        <v>0.50459078440798644</v>
      </c>
      <c r="H26" s="28">
        <v>0.42403429576355545</v>
      </c>
      <c r="I26" s="28">
        <v>0.27513812396236642</v>
      </c>
      <c r="J26" s="28">
        <v>0.13395983487822852</v>
      </c>
      <c r="K26" s="28"/>
      <c r="L26" s="54">
        <f t="shared" si="3"/>
        <v>0.27441094763156915</v>
      </c>
      <c r="M26" s="18">
        <f t="shared" si="4"/>
        <v>6.6768294639429349E-2</v>
      </c>
      <c r="N26" s="18">
        <f t="shared" si="4"/>
        <v>0.2076426529921398</v>
      </c>
      <c r="O26" s="18">
        <f t="shared" si="0"/>
        <v>0.22945266044562002</v>
      </c>
      <c r="P26" s="18">
        <f t="shared" si="1"/>
        <v>8.055648864443099E-2</v>
      </c>
      <c r="Q26" s="18">
        <f t="shared" si="1"/>
        <v>0.14889617180118903</v>
      </c>
      <c r="R26" s="18">
        <f t="shared" si="1"/>
        <v>0.1411782890841379</v>
      </c>
      <c r="S26" s="17"/>
      <c r="T26" s="13"/>
      <c r="U26" s="11"/>
    </row>
    <row r="27" spans="1:21" s="27" customFormat="1" ht="15" customHeight="1" x14ac:dyDescent="0.2">
      <c r="A27" s="31">
        <v>1930</v>
      </c>
      <c r="B27" s="303">
        <f t="shared" si="2"/>
        <v>0.27590639722180266</v>
      </c>
      <c r="C27" s="415"/>
      <c r="D27" s="415"/>
      <c r="E27" s="300">
        <v>0.78064207780113271</v>
      </c>
      <c r="F27" s="26">
        <v>0.72409360277819734</v>
      </c>
      <c r="G27" s="26">
        <v>0.4876022021998197</v>
      </c>
      <c r="H27" s="26">
        <v>0.40530712526186596</v>
      </c>
      <c r="I27" s="26">
        <v>0.2540732548966918</v>
      </c>
      <c r="J27" s="26">
        <v>0.11715769186557336</v>
      </c>
      <c r="K27" s="26"/>
      <c r="L27" s="55">
        <f t="shared" si="3"/>
        <v>0.293039875601313</v>
      </c>
      <c r="M27" s="22">
        <f t="shared" si="4"/>
        <v>5.6548475022935363E-2</v>
      </c>
      <c r="N27" s="22">
        <f t="shared" si="4"/>
        <v>0.23649140057837764</v>
      </c>
      <c r="O27" s="22">
        <f t="shared" si="0"/>
        <v>0.2335289473031279</v>
      </c>
      <c r="P27" s="22">
        <f t="shared" si="1"/>
        <v>8.2295076937953737E-2</v>
      </c>
      <c r="Q27" s="22">
        <f t="shared" si="1"/>
        <v>0.15123387036517416</v>
      </c>
      <c r="R27" s="22">
        <f t="shared" si="1"/>
        <v>0.13691556303111846</v>
      </c>
      <c r="S27" s="21"/>
      <c r="T27" s="13"/>
      <c r="U27" s="11"/>
    </row>
    <row r="28" spans="1:21" s="27" customFormat="1" ht="15" customHeight="1" x14ac:dyDescent="0.2">
      <c r="A28" s="30">
        <v>1931</v>
      </c>
      <c r="B28" s="301">
        <f t="shared" si="2"/>
        <v>0.28182565046401375</v>
      </c>
      <c r="C28" s="415"/>
      <c r="D28" s="415"/>
      <c r="E28" s="298">
        <v>0.77894424922883099</v>
      </c>
      <c r="F28" s="25">
        <v>0.71817434953598625</v>
      </c>
      <c r="G28" s="25">
        <v>0.4771968664884218</v>
      </c>
      <c r="H28" s="25">
        <v>0.39225727452710424</v>
      </c>
      <c r="I28" s="25">
        <v>0.23879406394075423</v>
      </c>
      <c r="J28" s="25">
        <v>0.10692700955977687</v>
      </c>
      <c r="K28" s="25"/>
      <c r="L28" s="53">
        <f t="shared" si="3"/>
        <v>0.30174738274040919</v>
      </c>
      <c r="M28" s="13">
        <f t="shared" si="4"/>
        <v>6.0769899692844742E-2</v>
      </c>
      <c r="N28" s="13">
        <f t="shared" si="4"/>
        <v>0.24097748304756444</v>
      </c>
      <c r="O28" s="13">
        <f t="shared" si="0"/>
        <v>0.23840280254766757</v>
      </c>
      <c r="P28" s="13">
        <f t="shared" si="1"/>
        <v>8.4939591961317562E-2</v>
      </c>
      <c r="Q28" s="13">
        <f t="shared" si="1"/>
        <v>0.15346321058635001</v>
      </c>
      <c r="R28" s="13">
        <f t="shared" si="1"/>
        <v>0.13186705438097734</v>
      </c>
      <c r="S28" s="12"/>
      <c r="T28" s="13"/>
      <c r="U28" s="11"/>
    </row>
    <row r="29" spans="1:21" s="27" customFormat="1" ht="15" customHeight="1" x14ac:dyDescent="0.2">
      <c r="A29" s="30">
        <v>1932</v>
      </c>
      <c r="B29" s="301">
        <f t="shared" si="2"/>
        <v>0.27571211105216342</v>
      </c>
      <c r="C29" s="415"/>
      <c r="D29" s="415"/>
      <c r="E29" s="298">
        <v>0.78833157584434421</v>
      </c>
      <c r="F29" s="25">
        <v>0.72428788894783658</v>
      </c>
      <c r="G29" s="25">
        <v>0.46942659216981802</v>
      </c>
      <c r="H29" s="25">
        <v>0.39739503516357561</v>
      </c>
      <c r="I29" s="25">
        <v>0.24904547225723922</v>
      </c>
      <c r="J29" s="25">
        <v>9.8368806946729739E-2</v>
      </c>
      <c r="K29" s="25"/>
      <c r="L29" s="53">
        <f t="shared" si="3"/>
        <v>0.31890498367452619</v>
      </c>
      <c r="M29" s="13">
        <f t="shared" si="4"/>
        <v>6.4043686896507634E-2</v>
      </c>
      <c r="N29" s="13">
        <f t="shared" si="4"/>
        <v>0.25486129677801855</v>
      </c>
      <c r="O29" s="13">
        <f t="shared" si="0"/>
        <v>0.2203811199125788</v>
      </c>
      <c r="P29" s="13">
        <f t="shared" si="1"/>
        <v>7.2031557006242419E-2</v>
      </c>
      <c r="Q29" s="13">
        <f t="shared" si="1"/>
        <v>0.14834956290633639</v>
      </c>
      <c r="R29" s="13">
        <f t="shared" si="1"/>
        <v>0.15067666531050949</v>
      </c>
      <c r="S29" s="12"/>
      <c r="T29" s="13"/>
      <c r="U29" s="11"/>
    </row>
    <row r="30" spans="1:21" s="27" customFormat="1" ht="15" customHeight="1" x14ac:dyDescent="0.2">
      <c r="A30" s="30">
        <v>1933</v>
      </c>
      <c r="B30" s="301">
        <f t="shared" si="2"/>
        <v>0.27153971365277363</v>
      </c>
      <c r="C30" s="415"/>
      <c r="D30" s="415"/>
      <c r="E30" s="298">
        <v>0.79391093179336258</v>
      </c>
      <c r="F30" s="25">
        <v>0.72846028634722637</v>
      </c>
      <c r="G30" s="25">
        <v>0.468618543145712</v>
      </c>
      <c r="H30" s="25">
        <v>0.39200540541872519</v>
      </c>
      <c r="I30" s="25">
        <v>0.24620351086116316</v>
      </c>
      <c r="J30" s="25">
        <v>0.10187078807971162</v>
      </c>
      <c r="K30" s="25"/>
      <c r="L30" s="53">
        <f t="shared" si="3"/>
        <v>0.32529238864765059</v>
      </c>
      <c r="M30" s="13">
        <f t="shared" si="4"/>
        <v>6.5450645446136213E-2</v>
      </c>
      <c r="N30" s="13">
        <f t="shared" si="4"/>
        <v>0.25984174320151437</v>
      </c>
      <c r="O30" s="13">
        <f t="shared" si="0"/>
        <v>0.22241503228454884</v>
      </c>
      <c r="P30" s="13">
        <f t="shared" si="1"/>
        <v>7.6613137726986802E-2</v>
      </c>
      <c r="Q30" s="13">
        <f t="shared" si="1"/>
        <v>0.14580189455756204</v>
      </c>
      <c r="R30" s="13">
        <f t="shared" si="1"/>
        <v>0.14433272278145154</v>
      </c>
      <c r="S30" s="12"/>
      <c r="T30" s="13"/>
      <c r="U30" s="11"/>
    </row>
    <row r="31" spans="1:21" s="27" customFormat="1" ht="15" customHeight="1" x14ac:dyDescent="0.2">
      <c r="A31" s="30">
        <v>1934</v>
      </c>
      <c r="B31" s="301">
        <f t="shared" si="2"/>
        <v>0.28564561794753851</v>
      </c>
      <c r="C31" s="415"/>
      <c r="D31" s="415"/>
      <c r="E31" s="298">
        <v>0.77435498138776504</v>
      </c>
      <c r="F31" s="25">
        <v>0.71435438205246149</v>
      </c>
      <c r="G31" s="25">
        <v>0.47089813669447644</v>
      </c>
      <c r="H31" s="25">
        <v>0.39939944947993433</v>
      </c>
      <c r="I31" s="25">
        <v>0.24118009389907455</v>
      </c>
      <c r="J31" s="25">
        <v>9.6754484790721032E-2</v>
      </c>
      <c r="K31" s="25"/>
      <c r="L31" s="53">
        <f t="shared" si="3"/>
        <v>0.3034568446932886</v>
      </c>
      <c r="M31" s="13">
        <f t="shared" si="4"/>
        <v>6.000059933530355E-2</v>
      </c>
      <c r="N31" s="13">
        <f t="shared" si="4"/>
        <v>0.24345624535798505</v>
      </c>
      <c r="O31" s="13">
        <f t="shared" si="0"/>
        <v>0.22971804279540189</v>
      </c>
      <c r="P31" s="13">
        <f t="shared" si="1"/>
        <v>7.1498687214542112E-2</v>
      </c>
      <c r="Q31" s="13">
        <f t="shared" si="1"/>
        <v>0.15821935558085978</v>
      </c>
      <c r="R31" s="13">
        <f t="shared" si="1"/>
        <v>0.1444256091083535</v>
      </c>
      <c r="S31" s="12"/>
      <c r="T31" s="13"/>
      <c r="U31" s="11"/>
    </row>
    <row r="32" spans="1:21" s="27" customFormat="1" ht="15" customHeight="1" x14ac:dyDescent="0.2">
      <c r="A32" s="30">
        <v>1935</v>
      </c>
      <c r="B32" s="301">
        <f t="shared" si="2"/>
        <v>0.30522889398526165</v>
      </c>
      <c r="C32" s="415"/>
      <c r="D32" s="415"/>
      <c r="E32" s="298">
        <v>0.75211776826501242</v>
      </c>
      <c r="F32" s="25">
        <v>0.69477110601473835</v>
      </c>
      <c r="G32" s="25">
        <v>0.45016317982295079</v>
      </c>
      <c r="H32" s="25">
        <v>0.3822127569273065</v>
      </c>
      <c r="I32" s="25">
        <v>0.22954653438577272</v>
      </c>
      <c r="J32" s="25">
        <v>9.1805618639391351E-2</v>
      </c>
      <c r="K32" s="25"/>
      <c r="L32" s="53">
        <f t="shared" si="3"/>
        <v>0.30195458844206163</v>
      </c>
      <c r="M32" s="13">
        <f t="shared" si="4"/>
        <v>5.7346662250274072E-2</v>
      </c>
      <c r="N32" s="13">
        <f t="shared" si="4"/>
        <v>0.24460792619178756</v>
      </c>
      <c r="O32" s="13">
        <f t="shared" si="0"/>
        <v>0.22061664543717807</v>
      </c>
      <c r="P32" s="13">
        <f t="shared" si="1"/>
        <v>6.7950422895644291E-2</v>
      </c>
      <c r="Q32" s="13">
        <f t="shared" si="1"/>
        <v>0.15266622254153378</v>
      </c>
      <c r="R32" s="13">
        <f t="shared" si="1"/>
        <v>0.13774091574638136</v>
      </c>
      <c r="S32" s="12"/>
      <c r="T32" s="13"/>
      <c r="U32" s="11"/>
    </row>
    <row r="33" spans="1:21" s="27" customFormat="1" ht="15" customHeight="1" x14ac:dyDescent="0.2">
      <c r="A33" s="30">
        <v>1936</v>
      </c>
      <c r="B33" s="301">
        <f t="shared" si="2"/>
        <v>0.30895969318219119</v>
      </c>
      <c r="C33" s="415"/>
      <c r="D33" s="415"/>
      <c r="E33" s="298">
        <v>0.75757495248323936</v>
      </c>
      <c r="F33" s="25">
        <v>0.69104030681780881</v>
      </c>
      <c r="G33" s="25">
        <v>0.45021303154375797</v>
      </c>
      <c r="H33" s="25">
        <v>0.37860876982998914</v>
      </c>
      <c r="I33" s="25">
        <v>0.22072393981570301</v>
      </c>
      <c r="J33" s="25">
        <v>8.5376868744046319E-2</v>
      </c>
      <c r="K33" s="25"/>
      <c r="L33" s="53">
        <f t="shared" si="3"/>
        <v>0.30736192093948139</v>
      </c>
      <c r="M33" s="13">
        <f t="shared" si="4"/>
        <v>6.6534645665430547E-2</v>
      </c>
      <c r="N33" s="13">
        <f t="shared" si="4"/>
        <v>0.24082727527405084</v>
      </c>
      <c r="O33" s="13">
        <f t="shared" si="0"/>
        <v>0.22948909172805496</v>
      </c>
      <c r="P33" s="13">
        <f t="shared" si="1"/>
        <v>7.1604261713768824E-2</v>
      </c>
      <c r="Q33" s="13">
        <f t="shared" si="1"/>
        <v>0.15788483001428613</v>
      </c>
      <c r="R33" s="13">
        <f t="shared" si="1"/>
        <v>0.13534707107165669</v>
      </c>
      <c r="S33" s="12"/>
      <c r="T33" s="13"/>
      <c r="U33" s="11"/>
    </row>
    <row r="34" spans="1:21" s="27" customFormat="1" ht="15" customHeight="1" x14ac:dyDescent="0.2">
      <c r="A34" s="30">
        <v>1937</v>
      </c>
      <c r="B34" s="301">
        <f t="shared" si="2"/>
        <v>0.35437019220112009</v>
      </c>
      <c r="C34" s="415"/>
      <c r="D34" s="416"/>
      <c r="E34" s="298">
        <v>0.7395752309056205</v>
      </c>
      <c r="F34" s="25">
        <v>0.64562980779887991</v>
      </c>
      <c r="G34" s="25">
        <v>0.45127122471226949</v>
      </c>
      <c r="H34" s="25">
        <v>0.37083441722941513</v>
      </c>
      <c r="I34" s="25">
        <v>0.21766838373847433</v>
      </c>
      <c r="J34" s="25">
        <v>8.6438891936457804E-2</v>
      </c>
      <c r="K34" s="25"/>
      <c r="L34" s="53">
        <f t="shared" si="3"/>
        <v>0.288304006193351</v>
      </c>
      <c r="M34" s="13">
        <f t="shared" si="4"/>
        <v>9.3945423106740589E-2</v>
      </c>
      <c r="N34" s="13">
        <f t="shared" si="4"/>
        <v>0.19435858308661041</v>
      </c>
      <c r="O34" s="13">
        <f t="shared" si="0"/>
        <v>0.23360284097379516</v>
      </c>
      <c r="P34" s="13">
        <f t="shared" si="1"/>
        <v>8.0436807482854367E-2</v>
      </c>
      <c r="Q34" s="13">
        <f t="shared" si="1"/>
        <v>0.1531660334909408</v>
      </c>
      <c r="R34" s="13">
        <f t="shared" si="1"/>
        <v>0.13122949180201654</v>
      </c>
      <c r="S34" s="12"/>
      <c r="T34" s="13"/>
      <c r="U34" s="11"/>
    </row>
    <row r="35" spans="1:21" s="27" customFormat="1" ht="15" customHeight="1" x14ac:dyDescent="0.2">
      <c r="A35" s="30">
        <v>1938</v>
      </c>
      <c r="B35" s="301">
        <f t="shared" si="2"/>
        <v>0.38013254457990164</v>
      </c>
      <c r="C35" s="415"/>
      <c r="D35" s="416"/>
      <c r="E35" s="298">
        <v>0.73565295881078485</v>
      </c>
      <c r="F35" s="25">
        <v>0.61986745542009836</v>
      </c>
      <c r="G35" s="25">
        <v>0.39981364172995898</v>
      </c>
      <c r="H35" s="25">
        <v>0.32132480589472229</v>
      </c>
      <c r="I35" s="25">
        <v>0.18383603840994484</v>
      </c>
      <c r="J35" s="25">
        <v>7.5693996333137989E-2</v>
      </c>
      <c r="K35" s="25"/>
      <c r="L35" s="53">
        <f t="shared" si="3"/>
        <v>0.33583931708082587</v>
      </c>
      <c r="M35" s="13">
        <f t="shared" si="4"/>
        <v>0.11578550339068649</v>
      </c>
      <c r="N35" s="13">
        <f t="shared" si="4"/>
        <v>0.22005381369013938</v>
      </c>
      <c r="O35" s="13">
        <f t="shared" si="0"/>
        <v>0.21597760332001414</v>
      </c>
      <c r="P35" s="13">
        <f t="shared" si="1"/>
        <v>7.8488835835236692E-2</v>
      </c>
      <c r="Q35" s="13">
        <f t="shared" si="1"/>
        <v>0.13748876748477745</v>
      </c>
      <c r="R35" s="13">
        <f t="shared" si="1"/>
        <v>0.10814204207680685</v>
      </c>
      <c r="S35" s="12"/>
      <c r="T35" s="13"/>
      <c r="U35" s="11"/>
    </row>
    <row r="36" spans="1:21" s="27" customFormat="1" ht="15" customHeight="1" x14ac:dyDescent="0.2">
      <c r="A36" s="29">
        <v>1939</v>
      </c>
      <c r="B36" s="302">
        <f t="shared" si="2"/>
        <v>0.36727920062970354</v>
      </c>
      <c r="C36" s="413"/>
      <c r="D36" s="414"/>
      <c r="E36" s="299">
        <v>0.74788215304858441</v>
      </c>
      <c r="F36" s="28">
        <v>0.63272079937029646</v>
      </c>
      <c r="G36" s="28">
        <v>0.41471825772497373</v>
      </c>
      <c r="H36" s="28">
        <v>0.33446054256534308</v>
      </c>
      <c r="I36" s="28">
        <v>0.19150348139291137</v>
      </c>
      <c r="J36" s="28">
        <v>7.572663005145594E-2</v>
      </c>
      <c r="K36" s="28"/>
      <c r="L36" s="54">
        <f t="shared" si="3"/>
        <v>0.33316389532361068</v>
      </c>
      <c r="M36" s="18">
        <f t="shared" si="4"/>
        <v>0.11516135367828795</v>
      </c>
      <c r="N36" s="18">
        <f t="shared" si="4"/>
        <v>0.21800254164532273</v>
      </c>
      <c r="O36" s="18">
        <f t="shared" si="0"/>
        <v>0.22321477633206235</v>
      </c>
      <c r="P36" s="18">
        <f t="shared" si="1"/>
        <v>8.0257715159630649E-2</v>
      </c>
      <c r="Q36" s="18">
        <f t="shared" si="1"/>
        <v>0.1429570611724317</v>
      </c>
      <c r="R36" s="18">
        <f t="shared" si="1"/>
        <v>0.11577685134145543</v>
      </c>
      <c r="S36" s="17"/>
      <c r="T36" s="13"/>
      <c r="U36" s="11"/>
    </row>
    <row r="37" spans="1:21" s="27" customFormat="1" ht="15" customHeight="1" x14ac:dyDescent="0.2">
      <c r="A37" s="31">
        <v>1940</v>
      </c>
      <c r="B37" s="303">
        <f t="shared" si="2"/>
        <v>0.41492369493575998</v>
      </c>
      <c r="C37" s="415"/>
      <c r="D37" s="415"/>
      <c r="E37" s="300">
        <v>0.70066507217791396</v>
      </c>
      <c r="F37" s="26">
        <v>0.58507630506424002</v>
      </c>
      <c r="G37" s="26">
        <v>0.37135504052812385</v>
      </c>
      <c r="H37" s="26">
        <v>0.29690226486819182</v>
      </c>
      <c r="I37" s="26">
        <v>0.1678837317159475</v>
      </c>
      <c r="J37" s="26">
        <v>6.7152654451853103E-2</v>
      </c>
      <c r="K37" s="26"/>
      <c r="L37" s="55">
        <f t="shared" si="3"/>
        <v>0.32931003164979011</v>
      </c>
      <c r="M37" s="22">
        <f t="shared" si="4"/>
        <v>0.11558876711367394</v>
      </c>
      <c r="N37" s="22">
        <f t="shared" si="4"/>
        <v>0.21372126453611617</v>
      </c>
      <c r="O37" s="22">
        <f t="shared" si="0"/>
        <v>0.20347130881217634</v>
      </c>
      <c r="P37" s="22">
        <f t="shared" si="1"/>
        <v>7.4452775659932025E-2</v>
      </c>
      <c r="Q37" s="22">
        <f t="shared" si="1"/>
        <v>0.12901853315224432</v>
      </c>
      <c r="R37" s="22">
        <f t="shared" si="1"/>
        <v>0.1007310772640944</v>
      </c>
      <c r="S37" s="21"/>
      <c r="T37" s="13"/>
      <c r="U37" s="11"/>
    </row>
    <row r="38" spans="1:21" s="27" customFormat="1" ht="15" customHeight="1" x14ac:dyDescent="0.2">
      <c r="A38" s="30">
        <v>1941</v>
      </c>
      <c r="B38" s="301">
        <f t="shared" si="2"/>
        <v>0.44800742969306839</v>
      </c>
      <c r="C38" s="415"/>
      <c r="D38" s="415"/>
      <c r="E38" s="298">
        <v>0.65705730171804333</v>
      </c>
      <c r="F38" s="25">
        <v>0.55199257030693161</v>
      </c>
      <c r="G38" s="25">
        <v>0.33654303903640287</v>
      </c>
      <c r="H38" s="25">
        <v>0.26418941781867711</v>
      </c>
      <c r="I38" s="25">
        <v>0.14558273420976389</v>
      </c>
      <c r="J38" s="25">
        <v>5.7366174531139208E-2</v>
      </c>
      <c r="K38" s="25"/>
      <c r="L38" s="53">
        <f t="shared" si="3"/>
        <v>0.32051426268164046</v>
      </c>
      <c r="M38" s="13">
        <f t="shared" si="4"/>
        <v>0.10506473141111172</v>
      </c>
      <c r="N38" s="13">
        <f t="shared" si="4"/>
        <v>0.21544953127052874</v>
      </c>
      <c r="O38" s="13">
        <f t="shared" si="0"/>
        <v>0.19096030482663898</v>
      </c>
      <c r="P38" s="13">
        <f t="shared" si="1"/>
        <v>7.2353621217725761E-2</v>
      </c>
      <c r="Q38" s="13">
        <f t="shared" si="1"/>
        <v>0.11860668360891322</v>
      </c>
      <c r="R38" s="13">
        <f t="shared" si="1"/>
        <v>8.8216559678624684E-2</v>
      </c>
      <c r="S38" s="12"/>
      <c r="T38" s="13"/>
      <c r="U38" s="11"/>
    </row>
    <row r="39" spans="1:21" s="27" customFormat="1" ht="15" customHeight="1" x14ac:dyDescent="0.2">
      <c r="A39" s="30">
        <v>1942</v>
      </c>
      <c r="B39" s="301">
        <f t="shared" si="2"/>
        <v>0.47544280905010605</v>
      </c>
      <c r="C39" s="415"/>
      <c r="D39" s="415"/>
      <c r="E39" s="298">
        <v>0.62566181803544862</v>
      </c>
      <c r="F39" s="25">
        <v>0.52455719094989395</v>
      </c>
      <c r="G39" s="25">
        <v>0.33014640720048899</v>
      </c>
      <c r="H39" s="25">
        <v>0.25978536537074165</v>
      </c>
      <c r="I39" s="25">
        <v>0.14082864118285737</v>
      </c>
      <c r="J39" s="25">
        <v>5.2954196819741076E-2</v>
      </c>
      <c r="K39" s="25"/>
      <c r="L39" s="53">
        <f t="shared" si="3"/>
        <v>0.29551541083495964</v>
      </c>
      <c r="M39" s="13">
        <f t="shared" si="4"/>
        <v>0.10110462708555468</v>
      </c>
      <c r="N39" s="13">
        <f t="shared" si="4"/>
        <v>0.19441078374940496</v>
      </c>
      <c r="O39" s="13">
        <f t="shared" si="0"/>
        <v>0.18931776601763162</v>
      </c>
      <c r="P39" s="13">
        <f t="shared" si="1"/>
        <v>7.0361041829747339E-2</v>
      </c>
      <c r="Q39" s="13">
        <f t="shared" si="1"/>
        <v>0.11895672418788428</v>
      </c>
      <c r="R39" s="13">
        <f t="shared" si="1"/>
        <v>8.7874444363116297E-2</v>
      </c>
      <c r="S39" s="12"/>
      <c r="T39" s="13"/>
      <c r="U39" s="11"/>
    </row>
    <row r="40" spans="1:21" s="27" customFormat="1" ht="15" customHeight="1" x14ac:dyDescent="0.2">
      <c r="A40" s="30">
        <v>1943</v>
      </c>
      <c r="B40" s="301">
        <f t="shared" si="2"/>
        <v>0.46195793464488299</v>
      </c>
      <c r="C40" s="415"/>
      <c r="D40" s="415"/>
      <c r="E40" s="298">
        <v>0.6374201421666591</v>
      </c>
      <c r="F40" s="25">
        <v>0.53804206535511701</v>
      </c>
      <c r="G40" s="25">
        <v>0.3345100357372261</v>
      </c>
      <c r="H40" s="25">
        <v>0.25927860393548835</v>
      </c>
      <c r="I40" s="25">
        <v>0.13705429328338298</v>
      </c>
      <c r="J40" s="25">
        <v>4.719146468661168E-2</v>
      </c>
      <c r="K40" s="25"/>
      <c r="L40" s="53">
        <f t="shared" si="3"/>
        <v>0.302910106429433</v>
      </c>
      <c r="M40" s="13">
        <f t="shared" si="4"/>
        <v>9.9378076811542093E-2</v>
      </c>
      <c r="N40" s="13">
        <f t="shared" si="4"/>
        <v>0.20353202961789091</v>
      </c>
      <c r="O40" s="13">
        <f t="shared" si="0"/>
        <v>0.19745574245384312</v>
      </c>
      <c r="P40" s="13">
        <f t="shared" si="1"/>
        <v>7.5231431801737747E-2</v>
      </c>
      <c r="Q40" s="13">
        <f t="shared" si="1"/>
        <v>0.12222431065210537</v>
      </c>
      <c r="R40" s="13">
        <f t="shared" si="1"/>
        <v>8.9862828596771305E-2</v>
      </c>
      <c r="S40" s="12"/>
      <c r="T40" s="13"/>
      <c r="U40" s="11"/>
    </row>
    <row r="41" spans="1:21" s="27" customFormat="1" ht="15" customHeight="1" x14ac:dyDescent="0.2">
      <c r="A41" s="30">
        <v>1944</v>
      </c>
      <c r="B41" s="301">
        <f t="shared" si="2"/>
        <v>0.48744375330686729</v>
      </c>
      <c r="C41" s="415"/>
      <c r="D41" s="415"/>
      <c r="E41" s="298">
        <v>0.60122116562075834</v>
      </c>
      <c r="F41" s="25">
        <v>0.51255624669313271</v>
      </c>
      <c r="G41" s="25">
        <v>0.31103021966863587</v>
      </c>
      <c r="H41" s="25">
        <v>0.23952118916547951</v>
      </c>
      <c r="I41" s="25">
        <v>0.12586594034859985</v>
      </c>
      <c r="J41" s="25">
        <v>4.7448931044092077E-2</v>
      </c>
      <c r="K41" s="25"/>
      <c r="L41" s="53">
        <f t="shared" si="3"/>
        <v>0.29019094595212247</v>
      </c>
      <c r="M41" s="13">
        <f t="shared" si="4"/>
        <v>8.8664918927625624E-2</v>
      </c>
      <c r="N41" s="13">
        <f t="shared" si="4"/>
        <v>0.20152602702449685</v>
      </c>
      <c r="O41" s="13">
        <f t="shared" si="0"/>
        <v>0.18516427932003601</v>
      </c>
      <c r="P41" s="13">
        <f t="shared" si="1"/>
        <v>7.1509030503156351E-2</v>
      </c>
      <c r="Q41" s="13">
        <f t="shared" si="1"/>
        <v>0.11365524881687966</v>
      </c>
      <c r="R41" s="13">
        <f t="shared" si="1"/>
        <v>7.8417009304507776E-2</v>
      </c>
      <c r="S41" s="12"/>
      <c r="T41" s="13"/>
      <c r="U41" s="11"/>
    </row>
    <row r="42" spans="1:21" s="27" customFormat="1" ht="15" customHeight="1" x14ac:dyDescent="0.2">
      <c r="A42" s="30">
        <v>1945</v>
      </c>
      <c r="B42" s="301">
        <f t="shared" si="2"/>
        <v>0.47007421611906075</v>
      </c>
      <c r="C42" s="415"/>
      <c r="D42" s="415"/>
      <c r="E42" s="298">
        <v>0.61799994638268085</v>
      </c>
      <c r="F42" s="25">
        <v>0.52992578388093925</v>
      </c>
      <c r="G42" s="25">
        <v>0.31511454748373013</v>
      </c>
      <c r="H42" s="25">
        <v>0.24003006207477956</v>
      </c>
      <c r="I42" s="25">
        <v>0.12419255347673808</v>
      </c>
      <c r="J42" s="25">
        <v>4.4177684463653485E-2</v>
      </c>
      <c r="K42" s="25"/>
      <c r="L42" s="53">
        <f t="shared" si="3"/>
        <v>0.30288539889895072</v>
      </c>
      <c r="M42" s="13">
        <f t="shared" si="4"/>
        <v>8.8074162501741604E-2</v>
      </c>
      <c r="N42" s="13">
        <f t="shared" si="4"/>
        <v>0.21481123639720912</v>
      </c>
      <c r="O42" s="13">
        <f t="shared" si="0"/>
        <v>0.19092199400699206</v>
      </c>
      <c r="P42" s="13">
        <f t="shared" ref="P42:R73" si="5">G42-H42</f>
        <v>7.5084485408950574E-2</v>
      </c>
      <c r="Q42" s="13">
        <f t="shared" si="5"/>
        <v>0.11583750859804148</v>
      </c>
      <c r="R42" s="13">
        <f t="shared" si="5"/>
        <v>8.0014869013084591E-2</v>
      </c>
      <c r="S42" s="12"/>
      <c r="T42" s="13"/>
      <c r="U42" s="11"/>
    </row>
    <row r="43" spans="1:21" s="27" customFormat="1" ht="15" customHeight="1" x14ac:dyDescent="0.2">
      <c r="A43" s="30">
        <v>1946</v>
      </c>
      <c r="B43" s="301">
        <f t="shared" si="2"/>
        <v>0.48260381426075538</v>
      </c>
      <c r="C43" s="415"/>
      <c r="D43" s="416"/>
      <c r="E43" s="298">
        <v>0.61212183680294263</v>
      </c>
      <c r="F43" s="25">
        <v>0.51739618573924462</v>
      </c>
      <c r="G43" s="25">
        <v>0.29325199074751829</v>
      </c>
      <c r="H43" s="25">
        <v>0.22144040295097336</v>
      </c>
      <c r="I43" s="25">
        <v>0.11495954379564553</v>
      </c>
      <c r="J43" s="25">
        <v>4.3705403331803297E-2</v>
      </c>
      <c r="K43" s="25"/>
      <c r="L43" s="53">
        <f t="shared" si="3"/>
        <v>0.31886984605542434</v>
      </c>
      <c r="M43" s="13">
        <f t="shared" si="4"/>
        <v>9.4725651063698013E-2</v>
      </c>
      <c r="N43" s="13">
        <f t="shared" si="4"/>
        <v>0.22414419499172633</v>
      </c>
      <c r="O43" s="13">
        <f t="shared" si="0"/>
        <v>0.17829244695187274</v>
      </c>
      <c r="P43" s="13">
        <f t="shared" si="5"/>
        <v>7.1811587796544923E-2</v>
      </c>
      <c r="Q43" s="13">
        <f t="shared" si="5"/>
        <v>0.10648085915532783</v>
      </c>
      <c r="R43" s="13">
        <f t="shared" si="5"/>
        <v>7.1254140463842236E-2</v>
      </c>
      <c r="S43" s="12"/>
      <c r="T43" s="13"/>
      <c r="U43" s="11"/>
    </row>
    <row r="44" spans="1:21" s="27" customFormat="1" ht="15" customHeight="1" x14ac:dyDescent="0.2">
      <c r="A44" s="30">
        <v>1947</v>
      </c>
      <c r="B44" s="301">
        <f t="shared" si="2"/>
        <v>0.50073513519221247</v>
      </c>
      <c r="C44" s="415"/>
      <c r="D44" s="416"/>
      <c r="E44" s="298">
        <v>0.59292937398061862</v>
      </c>
      <c r="F44" s="25">
        <v>0.49926486480778748</v>
      </c>
      <c r="G44" s="25">
        <v>0.27917652378159658</v>
      </c>
      <c r="H44" s="25">
        <v>0.21136651945858814</v>
      </c>
      <c r="I44" s="25">
        <v>0.1107551271442811</v>
      </c>
      <c r="J44" s="25">
        <v>4.2635394853161507E-2</v>
      </c>
      <c r="K44" s="25"/>
      <c r="L44" s="53">
        <f t="shared" si="3"/>
        <v>0.31375285019902205</v>
      </c>
      <c r="M44" s="13">
        <f t="shared" si="4"/>
        <v>9.3664509172831145E-2</v>
      </c>
      <c r="N44" s="13">
        <f t="shared" si="4"/>
        <v>0.2200883410261909</v>
      </c>
      <c r="O44" s="13">
        <f t="shared" si="0"/>
        <v>0.16842139663731548</v>
      </c>
      <c r="P44" s="13">
        <f t="shared" si="5"/>
        <v>6.7810004323008433E-2</v>
      </c>
      <c r="Q44" s="13">
        <f t="shared" si="5"/>
        <v>0.10061139231430705</v>
      </c>
      <c r="R44" s="13">
        <f t="shared" si="5"/>
        <v>6.8119732291119589E-2</v>
      </c>
      <c r="S44" s="12"/>
      <c r="T44" s="13"/>
      <c r="U44" s="11"/>
    </row>
    <row r="45" spans="1:21" s="27" customFormat="1" ht="15" customHeight="1" x14ac:dyDescent="0.2">
      <c r="A45" s="30">
        <v>1948</v>
      </c>
      <c r="B45" s="301">
        <f t="shared" si="2"/>
        <v>0.52090673507741325</v>
      </c>
      <c r="C45" s="415"/>
      <c r="D45" s="416"/>
      <c r="E45" s="298">
        <v>0.57264460204957912</v>
      </c>
      <c r="F45" s="25">
        <v>0.47909326492258675</v>
      </c>
      <c r="G45" s="25">
        <v>0.27302067604414382</v>
      </c>
      <c r="H45" s="25">
        <v>0.20865301862580757</v>
      </c>
      <c r="I45" s="25">
        <v>0.10842341430493664</v>
      </c>
      <c r="J45" s="25">
        <v>4.0332968019871566E-2</v>
      </c>
      <c r="K45" s="25"/>
      <c r="L45" s="53">
        <f t="shared" si="3"/>
        <v>0.2996239260054353</v>
      </c>
      <c r="M45" s="13">
        <f t="shared" si="4"/>
        <v>9.3551337126992373E-2</v>
      </c>
      <c r="N45" s="13">
        <f t="shared" si="4"/>
        <v>0.20607258887844293</v>
      </c>
      <c r="O45" s="13">
        <f t="shared" si="0"/>
        <v>0.16459726173920719</v>
      </c>
      <c r="P45" s="13">
        <f t="shared" si="5"/>
        <v>6.4367657418336249E-2</v>
      </c>
      <c r="Q45" s="13">
        <f t="shared" si="5"/>
        <v>0.10022960432087093</v>
      </c>
      <c r="R45" s="13">
        <f t="shared" si="5"/>
        <v>6.8090446285065082E-2</v>
      </c>
      <c r="S45" s="12"/>
      <c r="T45" s="13"/>
      <c r="U45" s="11"/>
    </row>
    <row r="46" spans="1:21" s="27" customFormat="1" ht="15" customHeight="1" x14ac:dyDescent="0.2">
      <c r="A46" s="29">
        <v>1949</v>
      </c>
      <c r="B46" s="302">
        <f t="shared" si="2"/>
        <v>0.54177570528595842</v>
      </c>
      <c r="C46" s="413"/>
      <c r="D46" s="414"/>
      <c r="E46" s="299">
        <v>0.55591234465328065</v>
      </c>
      <c r="F46" s="28">
        <v>0.45822429471404164</v>
      </c>
      <c r="G46" s="28">
        <v>0.2616537762846789</v>
      </c>
      <c r="H46" s="28">
        <v>0.19989456380658752</v>
      </c>
      <c r="I46" s="28">
        <v>0.10417279951225625</v>
      </c>
      <c r="J46" s="28">
        <v>3.9223858408708165E-2</v>
      </c>
      <c r="K46" s="28"/>
      <c r="L46" s="54">
        <f t="shared" si="3"/>
        <v>0.29425856836860176</v>
      </c>
      <c r="M46" s="18">
        <f t="shared" si="4"/>
        <v>9.7688049939239019E-2</v>
      </c>
      <c r="N46" s="18">
        <f t="shared" si="4"/>
        <v>0.19657051842936274</v>
      </c>
      <c r="O46" s="18">
        <f t="shared" si="0"/>
        <v>0.15748097677242265</v>
      </c>
      <c r="P46" s="18">
        <f t="shared" si="5"/>
        <v>6.175921247809138E-2</v>
      </c>
      <c r="Q46" s="18">
        <f t="shared" si="5"/>
        <v>9.5721764294331269E-2</v>
      </c>
      <c r="R46" s="18">
        <f t="shared" si="5"/>
        <v>6.4948941103548083E-2</v>
      </c>
      <c r="S46" s="17"/>
      <c r="T46" s="13"/>
      <c r="U46" s="11"/>
    </row>
    <row r="47" spans="1:21" s="27" customFormat="1" ht="15" customHeight="1" x14ac:dyDescent="0.2">
      <c r="A47" s="31">
        <v>1950</v>
      </c>
      <c r="B47" s="303">
        <f t="shared" si="2"/>
        <v>0.52895813721568308</v>
      </c>
      <c r="C47" s="415"/>
      <c r="D47" s="415"/>
      <c r="E47" s="300">
        <v>0.56360546814697554</v>
      </c>
      <c r="F47" s="26">
        <v>0.47104186278431698</v>
      </c>
      <c r="G47" s="26">
        <v>0.276147364562708</v>
      </c>
      <c r="H47" s="26">
        <v>0.21082986474422885</v>
      </c>
      <c r="I47" s="26">
        <v>0.11056574511890058</v>
      </c>
      <c r="J47" s="26">
        <v>3.5148571404113274E-2</v>
      </c>
      <c r="K47" s="26"/>
      <c r="L47" s="55">
        <f t="shared" si="3"/>
        <v>0.28745810358426754</v>
      </c>
      <c r="M47" s="22">
        <f t="shared" si="4"/>
        <v>9.2563605362658563E-2</v>
      </c>
      <c r="N47" s="22">
        <f t="shared" si="4"/>
        <v>0.19489449822160898</v>
      </c>
      <c r="O47" s="22">
        <f t="shared" si="0"/>
        <v>0.16558161944380742</v>
      </c>
      <c r="P47" s="22">
        <f t="shared" si="5"/>
        <v>6.5317499818479147E-2</v>
      </c>
      <c r="Q47" s="22">
        <f t="shared" si="5"/>
        <v>0.10026411962532827</v>
      </c>
      <c r="R47" s="22">
        <f t="shared" si="5"/>
        <v>7.5417173714787303E-2</v>
      </c>
      <c r="S47" s="21"/>
      <c r="T47" s="13"/>
      <c r="U47" s="11"/>
    </row>
    <row r="48" spans="1:21" s="27" customFormat="1" ht="15" customHeight="1" x14ac:dyDescent="0.2">
      <c r="A48" s="30">
        <v>1951</v>
      </c>
      <c r="B48" s="301">
        <f t="shared" si="2"/>
        <v>0.52683162673386064</v>
      </c>
      <c r="C48" s="415"/>
      <c r="D48" s="415"/>
      <c r="E48" s="298">
        <v>0.56473040242137695</v>
      </c>
      <c r="F48" s="25">
        <v>0.47316837326613936</v>
      </c>
      <c r="G48" s="25">
        <v>0.27280115934511151</v>
      </c>
      <c r="H48" s="25">
        <v>0.20671389639744051</v>
      </c>
      <c r="I48" s="25">
        <v>0.10594452986304104</v>
      </c>
      <c r="J48" s="25">
        <v>3.9222119360236833E-2</v>
      </c>
      <c r="K48" s="25"/>
      <c r="L48" s="53">
        <f t="shared" si="3"/>
        <v>0.29192924307626544</v>
      </c>
      <c r="M48" s="13">
        <f t="shared" si="4"/>
        <v>9.156202915523759E-2</v>
      </c>
      <c r="N48" s="13">
        <f t="shared" si="4"/>
        <v>0.20036721392102785</v>
      </c>
      <c r="O48" s="13">
        <f t="shared" si="0"/>
        <v>0.16685662948207047</v>
      </c>
      <c r="P48" s="13">
        <f t="shared" si="5"/>
        <v>6.6087262947671005E-2</v>
      </c>
      <c r="Q48" s="13">
        <f t="shared" si="5"/>
        <v>0.10076936653439947</v>
      </c>
      <c r="R48" s="13">
        <f t="shared" si="5"/>
        <v>6.6722410502804197E-2</v>
      </c>
      <c r="S48" s="12"/>
      <c r="T48" s="13"/>
      <c r="U48" s="11"/>
    </row>
    <row r="49" spans="1:21" s="27" customFormat="1" ht="15" customHeight="1" x14ac:dyDescent="0.2">
      <c r="A49" s="30">
        <v>1952</v>
      </c>
      <c r="B49" s="301">
        <f t="shared" si="2"/>
        <v>0.53457394424832694</v>
      </c>
      <c r="C49" s="415"/>
      <c r="D49" s="415"/>
      <c r="E49" s="298">
        <v>0.55962375363539896</v>
      </c>
      <c r="F49" s="25">
        <v>0.46542605575167306</v>
      </c>
      <c r="G49" s="25">
        <v>0.26976258308208939</v>
      </c>
      <c r="H49" s="25">
        <v>0.20326193077419785</v>
      </c>
      <c r="I49" s="25">
        <v>0.10426647109937763</v>
      </c>
      <c r="J49" s="25">
        <v>3.8662245384451149E-2</v>
      </c>
      <c r="K49" s="25"/>
      <c r="L49" s="53">
        <f t="shared" si="3"/>
        <v>0.28986117055330957</v>
      </c>
      <c r="M49" s="13">
        <f t="shared" si="4"/>
        <v>9.4197697883725895E-2</v>
      </c>
      <c r="N49" s="13">
        <f t="shared" si="4"/>
        <v>0.19566347266958367</v>
      </c>
      <c r="O49" s="13">
        <f t="shared" si="0"/>
        <v>0.16549611198271175</v>
      </c>
      <c r="P49" s="13">
        <f t="shared" si="5"/>
        <v>6.6500652307891539E-2</v>
      </c>
      <c r="Q49" s="13">
        <f t="shared" si="5"/>
        <v>9.8995459674820221E-2</v>
      </c>
      <c r="R49" s="13">
        <f t="shared" si="5"/>
        <v>6.5604225714926481E-2</v>
      </c>
      <c r="S49" s="12"/>
      <c r="T49" s="13"/>
      <c r="U49" s="11"/>
    </row>
    <row r="50" spans="1:21" s="27" customFormat="1" ht="15" customHeight="1" x14ac:dyDescent="0.2">
      <c r="A50" s="30">
        <v>1953</v>
      </c>
      <c r="B50" s="301">
        <f t="shared" si="2"/>
        <v>0.548095321346173</v>
      </c>
      <c r="C50" s="415"/>
      <c r="D50" s="415"/>
      <c r="E50" s="298">
        <v>0.5470762952503726</v>
      </c>
      <c r="F50" s="25">
        <v>0.451904678653827</v>
      </c>
      <c r="G50" s="25">
        <v>0.25612790713946271</v>
      </c>
      <c r="H50" s="25">
        <v>0.19277250007876609</v>
      </c>
      <c r="I50" s="25">
        <v>9.8708013200712263E-2</v>
      </c>
      <c r="J50" s="25">
        <v>3.7310599605164863E-2</v>
      </c>
      <c r="K50" s="25"/>
      <c r="L50" s="53">
        <f t="shared" si="3"/>
        <v>0.29094838811090989</v>
      </c>
      <c r="M50" s="13">
        <f t="shared" si="4"/>
        <v>9.5171616596545605E-2</v>
      </c>
      <c r="N50" s="13">
        <f t="shared" si="4"/>
        <v>0.19577677151436429</v>
      </c>
      <c r="O50" s="13">
        <f t="shared" si="0"/>
        <v>0.15741989393875044</v>
      </c>
      <c r="P50" s="13">
        <f t="shared" si="5"/>
        <v>6.3355407060696617E-2</v>
      </c>
      <c r="Q50" s="13">
        <f t="shared" si="5"/>
        <v>9.4064486878053827E-2</v>
      </c>
      <c r="R50" s="13">
        <f t="shared" si="5"/>
        <v>6.1397413595547401E-2</v>
      </c>
      <c r="S50" s="12"/>
      <c r="T50" s="13"/>
      <c r="U50" s="11"/>
    </row>
    <row r="51" spans="1:21" s="27" customFormat="1" ht="15" customHeight="1" x14ac:dyDescent="0.2">
      <c r="A51" s="30">
        <v>1954</v>
      </c>
      <c r="B51" s="301">
        <f t="shared" si="2"/>
        <v>0.55207259465057357</v>
      </c>
      <c r="C51" s="415"/>
      <c r="D51" s="415"/>
      <c r="E51" s="298">
        <v>0.55161814298018863</v>
      </c>
      <c r="F51" s="25">
        <v>0.44792740534942638</v>
      </c>
      <c r="G51" s="25">
        <v>0.2601686775478832</v>
      </c>
      <c r="H51" s="25">
        <v>0.19521057571319378</v>
      </c>
      <c r="I51" s="25">
        <v>9.9398614969221713E-2</v>
      </c>
      <c r="J51" s="25">
        <v>3.6858062418494826E-2</v>
      </c>
      <c r="K51" s="25"/>
      <c r="L51" s="53">
        <f t="shared" si="3"/>
        <v>0.29144946543230543</v>
      </c>
      <c r="M51" s="13">
        <f t="shared" si="4"/>
        <v>0.10369073763076225</v>
      </c>
      <c r="N51" s="13">
        <f t="shared" si="4"/>
        <v>0.18775872780154318</v>
      </c>
      <c r="O51" s="13">
        <f t="shared" si="0"/>
        <v>0.1607700625786615</v>
      </c>
      <c r="P51" s="13">
        <f t="shared" si="5"/>
        <v>6.4958101834689419E-2</v>
      </c>
      <c r="Q51" s="13">
        <f t="shared" si="5"/>
        <v>9.5811960743972066E-2</v>
      </c>
      <c r="R51" s="13">
        <f t="shared" si="5"/>
        <v>6.254055255072688E-2</v>
      </c>
      <c r="S51" s="12"/>
      <c r="T51" s="13"/>
      <c r="U51" s="11"/>
    </row>
    <row r="52" spans="1:21" s="27" customFormat="1" ht="15" customHeight="1" x14ac:dyDescent="0.2">
      <c r="A52" s="30">
        <v>1955</v>
      </c>
      <c r="B52" s="301">
        <f t="shared" si="2"/>
        <v>0.55559915282773509</v>
      </c>
      <c r="C52" s="415"/>
      <c r="D52" s="415"/>
      <c r="E52" s="298">
        <v>0.55197093980722811</v>
      </c>
      <c r="F52" s="25">
        <v>0.44440084717226497</v>
      </c>
      <c r="G52" s="25">
        <v>0.26193815149872435</v>
      </c>
      <c r="H52" s="25">
        <v>0.19451599444008191</v>
      </c>
      <c r="I52" s="25">
        <v>0.10228692920653153</v>
      </c>
      <c r="J52" s="25">
        <v>3.8901269165110788E-2</v>
      </c>
      <c r="K52" s="25"/>
      <c r="L52" s="53">
        <f t="shared" si="3"/>
        <v>0.29003278830850376</v>
      </c>
      <c r="M52" s="13">
        <f t="shared" si="4"/>
        <v>0.10757009263496314</v>
      </c>
      <c r="N52" s="13">
        <f t="shared" si="4"/>
        <v>0.18246269567354062</v>
      </c>
      <c r="O52" s="13">
        <f t="shared" si="0"/>
        <v>0.15965122229219281</v>
      </c>
      <c r="P52" s="13">
        <f t="shared" si="5"/>
        <v>6.7422157058642435E-2</v>
      </c>
      <c r="Q52" s="13">
        <f t="shared" si="5"/>
        <v>9.2229065233550386E-2</v>
      </c>
      <c r="R52" s="13">
        <f t="shared" si="5"/>
        <v>6.3385660041420738E-2</v>
      </c>
      <c r="S52" s="12"/>
      <c r="T52" s="13"/>
      <c r="U52" s="11"/>
    </row>
    <row r="53" spans="1:21" s="27" customFormat="1" ht="15" customHeight="1" x14ac:dyDescent="0.2">
      <c r="A53" s="30">
        <v>1956</v>
      </c>
      <c r="B53" s="301">
        <f t="shared" si="2"/>
        <v>0.54234649900225884</v>
      </c>
      <c r="C53" s="415"/>
      <c r="D53" s="416"/>
      <c r="E53" s="298">
        <v>0.55869833000334945</v>
      </c>
      <c r="F53" s="25">
        <v>0.4576535009977411</v>
      </c>
      <c r="G53" s="25">
        <v>0.26807111062124261</v>
      </c>
      <c r="H53" s="25">
        <v>0.20319200180295383</v>
      </c>
      <c r="I53" s="25">
        <v>0.10502948045778931</v>
      </c>
      <c r="J53" s="25">
        <v>4.0104310636606695E-2</v>
      </c>
      <c r="K53" s="25"/>
      <c r="L53" s="53">
        <f t="shared" si="3"/>
        <v>0.29062721938210684</v>
      </c>
      <c r="M53" s="13">
        <f t="shared" si="4"/>
        <v>0.10104482900560835</v>
      </c>
      <c r="N53" s="13">
        <f t="shared" si="4"/>
        <v>0.18958239037649849</v>
      </c>
      <c r="O53" s="13">
        <f t="shared" si="0"/>
        <v>0.1630416301634533</v>
      </c>
      <c r="P53" s="13">
        <f t="shared" si="5"/>
        <v>6.4879108818288789E-2</v>
      </c>
      <c r="Q53" s="13">
        <f t="shared" si="5"/>
        <v>9.8162521345164511E-2</v>
      </c>
      <c r="R53" s="13">
        <f t="shared" si="5"/>
        <v>6.4925169821182627E-2</v>
      </c>
      <c r="S53" s="12"/>
      <c r="T53" s="13"/>
      <c r="U53" s="11"/>
    </row>
    <row r="54" spans="1:21" s="27" customFormat="1" ht="15" customHeight="1" x14ac:dyDescent="0.2">
      <c r="A54" s="30">
        <v>1957</v>
      </c>
      <c r="B54" s="301">
        <f t="shared" si="2"/>
        <v>0.53025014874470833</v>
      </c>
      <c r="C54" s="415"/>
      <c r="D54" s="416"/>
      <c r="E54" s="298">
        <v>0.56256217016068577</v>
      </c>
      <c r="F54" s="25">
        <v>0.46974985125529167</v>
      </c>
      <c r="G54" s="25">
        <v>0.26450087583834025</v>
      </c>
      <c r="H54" s="25">
        <v>0.20073866267590337</v>
      </c>
      <c r="I54" s="25">
        <v>0.10424333257031292</v>
      </c>
      <c r="J54" s="25">
        <v>3.9885342792052698E-2</v>
      </c>
      <c r="K54" s="25"/>
      <c r="L54" s="53">
        <f t="shared" si="3"/>
        <v>0.29806129432234552</v>
      </c>
      <c r="M54" s="13">
        <f t="shared" si="4"/>
        <v>9.2812318905394098E-2</v>
      </c>
      <c r="N54" s="13">
        <f t="shared" si="4"/>
        <v>0.20524897541695142</v>
      </c>
      <c r="O54" s="13">
        <f t="shared" si="0"/>
        <v>0.16025754326802732</v>
      </c>
      <c r="P54" s="13">
        <f t="shared" si="5"/>
        <v>6.3762213162436882E-2</v>
      </c>
      <c r="Q54" s="13">
        <f t="shared" si="5"/>
        <v>9.6495330105590457E-2</v>
      </c>
      <c r="R54" s="13">
        <f t="shared" si="5"/>
        <v>6.4357989778260211E-2</v>
      </c>
      <c r="S54" s="12"/>
      <c r="T54" s="13"/>
      <c r="U54" s="11"/>
    </row>
    <row r="55" spans="1:21" s="27" customFormat="1" ht="15" customHeight="1" x14ac:dyDescent="0.2">
      <c r="A55" s="30">
        <v>1958</v>
      </c>
      <c r="B55" s="301">
        <f t="shared" si="2"/>
        <v>0.53422403254479855</v>
      </c>
      <c r="C55" s="415"/>
      <c r="D55" s="416"/>
      <c r="E55" s="298">
        <v>0.55916487596203024</v>
      </c>
      <c r="F55" s="25">
        <v>0.46577596745520145</v>
      </c>
      <c r="G55" s="25">
        <v>0.2603825250611026</v>
      </c>
      <c r="H55" s="25">
        <v>0.19705733591963756</v>
      </c>
      <c r="I55" s="25">
        <v>0.1020949733169134</v>
      </c>
      <c r="J55" s="25">
        <v>3.899114332214889E-2</v>
      </c>
      <c r="K55" s="25"/>
      <c r="L55" s="53">
        <f t="shared" si="3"/>
        <v>0.29878235090092764</v>
      </c>
      <c r="M55" s="13">
        <f t="shared" si="4"/>
        <v>9.3388908506828794E-2</v>
      </c>
      <c r="N55" s="13">
        <f t="shared" si="4"/>
        <v>0.20539344239409885</v>
      </c>
      <c r="O55" s="13">
        <f t="shared" si="0"/>
        <v>0.15828755174418918</v>
      </c>
      <c r="P55" s="13">
        <f t="shared" si="5"/>
        <v>6.3325189141465038E-2</v>
      </c>
      <c r="Q55" s="13">
        <f t="shared" si="5"/>
        <v>9.4962362602724157E-2</v>
      </c>
      <c r="R55" s="13">
        <f t="shared" si="5"/>
        <v>6.3103829994764521E-2</v>
      </c>
      <c r="S55" s="12"/>
      <c r="T55" s="13"/>
      <c r="U55" s="11"/>
    </row>
    <row r="56" spans="1:21" s="27" customFormat="1" ht="15" customHeight="1" x14ac:dyDescent="0.2">
      <c r="A56" s="29">
        <v>1959</v>
      </c>
      <c r="B56" s="302">
        <f t="shared" si="2"/>
        <v>0.52385361573930145</v>
      </c>
      <c r="C56" s="413"/>
      <c r="D56" s="414"/>
      <c r="E56" s="299">
        <v>0.56751137311694067</v>
      </c>
      <c r="F56" s="28">
        <v>0.47614638426069855</v>
      </c>
      <c r="G56" s="28">
        <v>0.26568009722195446</v>
      </c>
      <c r="H56" s="28">
        <v>0.20205567709501271</v>
      </c>
      <c r="I56" s="28">
        <v>0.10308785018805676</v>
      </c>
      <c r="J56" s="28">
        <v>3.872756793854247E-2</v>
      </c>
      <c r="K56" s="28"/>
      <c r="L56" s="54">
        <f t="shared" si="3"/>
        <v>0.30183127589498621</v>
      </c>
      <c r="M56" s="18">
        <f t="shared" si="4"/>
        <v>9.1364988856242113E-2</v>
      </c>
      <c r="N56" s="18">
        <f t="shared" si="4"/>
        <v>0.21046628703874409</v>
      </c>
      <c r="O56" s="18">
        <f t="shared" si="0"/>
        <v>0.16259224703389769</v>
      </c>
      <c r="P56" s="18">
        <f t="shared" si="5"/>
        <v>6.362442012694175E-2</v>
      </c>
      <c r="Q56" s="18">
        <f t="shared" si="5"/>
        <v>9.896782690695595E-2</v>
      </c>
      <c r="R56" s="18">
        <f t="shared" si="5"/>
        <v>6.4360282249514289E-2</v>
      </c>
      <c r="S56" s="17"/>
      <c r="T56" s="13"/>
      <c r="U56" s="11"/>
    </row>
    <row r="57" spans="1:21" x14ac:dyDescent="0.2">
      <c r="A57" s="24">
        <v>1960</v>
      </c>
      <c r="B57" s="303">
        <f t="shared" si="2"/>
        <v>0.52201438204542738</v>
      </c>
      <c r="C57" s="415"/>
      <c r="D57" s="415"/>
      <c r="E57" s="300">
        <v>0.57081556136546396</v>
      </c>
      <c r="F57" s="26">
        <v>0.47798561795457262</v>
      </c>
      <c r="G57" s="26">
        <v>0.26612488113558586</v>
      </c>
      <c r="H57" s="26">
        <v>0.2021014417092187</v>
      </c>
      <c r="I57" s="26">
        <v>0.1064250963234631</v>
      </c>
      <c r="J57" s="26">
        <v>4.1764686483939842E-2</v>
      </c>
      <c r="K57" s="26"/>
      <c r="L57" s="55">
        <f t="shared" si="3"/>
        <v>0.30469068022987811</v>
      </c>
      <c r="M57" s="22">
        <f t="shared" si="4"/>
        <v>9.2829943410891347E-2</v>
      </c>
      <c r="N57" s="22">
        <f t="shared" si="4"/>
        <v>0.21186073681898676</v>
      </c>
      <c r="O57" s="22">
        <f t="shared" si="0"/>
        <v>0.15969978481212277</v>
      </c>
      <c r="P57" s="22">
        <f t="shared" si="5"/>
        <v>6.4023439426367151E-2</v>
      </c>
      <c r="Q57" s="22">
        <f t="shared" si="5"/>
        <v>9.5676345385755604E-2</v>
      </c>
      <c r="R57" s="22">
        <f t="shared" si="5"/>
        <v>6.4660409839523258E-2</v>
      </c>
      <c r="S57" s="21"/>
      <c r="T57" s="13"/>
      <c r="U57" s="11"/>
    </row>
    <row r="58" spans="1:21" x14ac:dyDescent="0.2">
      <c r="A58" s="16">
        <v>1961</v>
      </c>
      <c r="B58" s="301">
        <f t="shared" si="2"/>
        <v>0.52931248434153821</v>
      </c>
      <c r="C58" s="415"/>
      <c r="D58" s="415"/>
      <c r="E58" s="298">
        <v>0.56956234883139145</v>
      </c>
      <c r="F58" s="25">
        <v>0.47068751565846173</v>
      </c>
      <c r="G58" s="25">
        <v>0.26477990451391953</v>
      </c>
      <c r="H58" s="25">
        <v>0.19933734972743442</v>
      </c>
      <c r="I58" s="25">
        <v>0.10487999451855502</v>
      </c>
      <c r="J58" s="25">
        <v>4.1174824708372373E-2</v>
      </c>
      <c r="K58" s="25"/>
      <c r="L58" s="53">
        <f t="shared" si="3"/>
        <v>0.30478244431747192</v>
      </c>
      <c r="M58" s="13">
        <f t="shared" si="4"/>
        <v>9.8874833172929721E-2</v>
      </c>
      <c r="N58" s="13">
        <f t="shared" si="4"/>
        <v>0.2059076111445422</v>
      </c>
      <c r="O58" s="13">
        <f t="shared" si="0"/>
        <v>0.15989990999536452</v>
      </c>
      <c r="P58" s="13">
        <f t="shared" si="5"/>
        <v>6.5442554786485113E-2</v>
      </c>
      <c r="Q58" s="13">
        <f t="shared" si="5"/>
        <v>9.4457355208879393E-2</v>
      </c>
      <c r="R58" s="13">
        <f t="shared" si="5"/>
        <v>6.3705169810182649E-2</v>
      </c>
      <c r="S58" s="12"/>
      <c r="T58" s="13"/>
      <c r="U58" s="11"/>
    </row>
    <row r="59" spans="1:21" x14ac:dyDescent="0.2">
      <c r="A59" s="16">
        <v>1962</v>
      </c>
      <c r="B59" s="301">
        <f t="shared" ref="B59:B63" si="6">1-F59</f>
        <v>0.55543714761734009</v>
      </c>
      <c r="C59" s="483">
        <f>1-hwealbypeinc!C2</f>
        <v>0.13465225696563721</v>
      </c>
      <c r="D59" s="484">
        <f t="shared" ref="D59:D63" si="7">E59-C59</f>
        <v>0.40807580947875977</v>
      </c>
      <c r="E59" s="295">
        <f>hwealbypeinc!D2</f>
        <v>0.54272806644439697</v>
      </c>
      <c r="F59" s="14">
        <f>hwealbypeinc!E2</f>
        <v>0.44456285238265991</v>
      </c>
      <c r="G59" s="14">
        <f>hwealbypeinc!F2</f>
        <v>0.24878790974617004</v>
      </c>
      <c r="H59" s="14">
        <f>hwealbypeinc!G2</f>
        <v>0.18636469542980194</v>
      </c>
      <c r="I59" s="14">
        <f>hwealbypeinc!H2</f>
        <v>9.1977737843990326E-2</v>
      </c>
      <c r="J59" s="14">
        <f>hwealbypeinc!I2</f>
        <v>3.1748510897159576E-2</v>
      </c>
      <c r="K59" s="14"/>
      <c r="L59" s="53">
        <f t="shared" si="3"/>
        <v>0.29394015669822693</v>
      </c>
      <c r="M59" s="13">
        <f t="shared" si="4"/>
        <v>9.8165214061737061E-2</v>
      </c>
      <c r="N59" s="13">
        <f t="shared" si="4"/>
        <v>0.19577494263648987</v>
      </c>
      <c r="O59" s="13">
        <f t="shared" si="0"/>
        <v>0.15681017190217972</v>
      </c>
      <c r="P59" s="13">
        <f t="shared" si="5"/>
        <v>6.2423214316368103E-2</v>
      </c>
      <c r="Q59" s="13">
        <f t="shared" si="5"/>
        <v>9.4386957585811615E-2</v>
      </c>
      <c r="R59" s="13">
        <f t="shared" si="5"/>
        <v>6.022922694683075E-2</v>
      </c>
      <c r="S59" s="12"/>
      <c r="T59" s="13"/>
      <c r="U59" s="11"/>
    </row>
    <row r="60" spans="1:21" x14ac:dyDescent="0.2">
      <c r="A60" s="16">
        <v>1963</v>
      </c>
      <c r="B60" s="294">
        <f t="shared" si="6"/>
        <v>0.55335387587547302</v>
      </c>
      <c r="C60" s="483">
        <f>(C61+C59)/2</f>
        <v>0.13059151172637939</v>
      </c>
      <c r="D60" s="486">
        <f t="shared" si="7"/>
        <v>0.41780990362167358</v>
      </c>
      <c r="E60" s="294">
        <f>(E61+E59)/2</f>
        <v>0.54840141534805298</v>
      </c>
      <c r="F60" s="25">
        <f t="shared" ref="F60:J60" si="8">(F61+F59)/2</f>
        <v>0.44664612412452698</v>
      </c>
      <c r="G60" s="25">
        <f t="shared" si="8"/>
        <v>0.2462872788310051</v>
      </c>
      <c r="H60" s="25">
        <f t="shared" si="8"/>
        <v>0.18360601365566254</v>
      </c>
      <c r="I60" s="25">
        <f t="shared" si="8"/>
        <v>9.1300539672374725E-2</v>
      </c>
      <c r="J60" s="25">
        <f t="shared" si="8"/>
        <v>3.2115444540977478E-2</v>
      </c>
      <c r="K60" s="25"/>
      <c r="L60" s="53">
        <f t="shared" si="3"/>
        <v>0.30211413651704788</v>
      </c>
      <c r="M60" s="13">
        <f t="shared" si="4"/>
        <v>0.101755291223526</v>
      </c>
      <c r="N60" s="13">
        <f t="shared" si="4"/>
        <v>0.20035884529352188</v>
      </c>
      <c r="O60" s="13">
        <f t="shared" si="0"/>
        <v>0.15498673915863037</v>
      </c>
      <c r="P60" s="13">
        <f t="shared" si="5"/>
        <v>6.268126517534256E-2</v>
      </c>
      <c r="Q60" s="13">
        <f t="shared" si="5"/>
        <v>9.2305473983287811E-2</v>
      </c>
      <c r="R60" s="13">
        <f t="shared" si="5"/>
        <v>5.9185095131397247E-2</v>
      </c>
      <c r="S60" s="12"/>
      <c r="T60" s="13"/>
      <c r="U60" s="11"/>
    </row>
    <row r="61" spans="1:21" x14ac:dyDescent="0.2">
      <c r="A61" s="16">
        <v>1964</v>
      </c>
      <c r="B61" s="301">
        <f t="shared" si="6"/>
        <v>0.55127060413360596</v>
      </c>
      <c r="C61" s="483">
        <f>1-hwealbypeinc!C3</f>
        <v>0.12653076648712158</v>
      </c>
      <c r="D61" s="484">
        <f t="shared" si="7"/>
        <v>0.4275439977645874</v>
      </c>
      <c r="E61" s="295">
        <f>hwealbypeinc!D3</f>
        <v>0.55407476425170898</v>
      </c>
      <c r="F61" s="14">
        <f>hwealbypeinc!E3</f>
        <v>0.44872939586639404</v>
      </c>
      <c r="G61" s="14">
        <f>hwealbypeinc!F3</f>
        <v>0.24378664791584015</v>
      </c>
      <c r="H61" s="14">
        <f>hwealbypeinc!G3</f>
        <v>0.18084733188152313</v>
      </c>
      <c r="I61" s="14">
        <f>hwealbypeinc!H3</f>
        <v>9.0623341500759125E-2</v>
      </c>
      <c r="J61" s="14">
        <f>hwealbypeinc!I3</f>
        <v>3.248237818479538E-2</v>
      </c>
      <c r="K61" s="14"/>
      <c r="L61" s="53">
        <f t="shared" si="3"/>
        <v>0.31028811633586884</v>
      </c>
      <c r="M61" s="13">
        <f t="shared" si="4"/>
        <v>0.10534536838531494</v>
      </c>
      <c r="N61" s="13">
        <f t="shared" si="4"/>
        <v>0.20494274795055389</v>
      </c>
      <c r="O61" s="13">
        <f t="shared" si="0"/>
        <v>0.15316330641508102</v>
      </c>
      <c r="P61" s="13">
        <f t="shared" si="5"/>
        <v>6.2939316034317017E-2</v>
      </c>
      <c r="Q61" s="13">
        <f t="shared" si="5"/>
        <v>9.0223990380764008E-2</v>
      </c>
      <c r="R61" s="13">
        <f t="shared" si="5"/>
        <v>5.8140963315963745E-2</v>
      </c>
      <c r="S61" s="12"/>
      <c r="T61" s="13"/>
      <c r="U61" s="11"/>
    </row>
    <row r="62" spans="1:21" x14ac:dyDescent="0.2">
      <c r="A62" s="16">
        <v>1965</v>
      </c>
      <c r="B62" s="294">
        <f t="shared" si="6"/>
        <v>0.55659116804599762</v>
      </c>
      <c r="C62" s="483">
        <f>(C63+C61)/2</f>
        <v>0.12830445170402527</v>
      </c>
      <c r="D62" s="486">
        <f t="shared" si="7"/>
        <v>0.41701006889343262</v>
      </c>
      <c r="E62" s="294">
        <f>(E63+E61)/2</f>
        <v>0.54531452059745789</v>
      </c>
      <c r="F62" s="25">
        <f t="shared" ref="F62:J62" si="9">(F63+F61)/2</f>
        <v>0.44340883195400238</v>
      </c>
      <c r="G62" s="25">
        <f t="shared" si="9"/>
        <v>0.24375583231449127</v>
      </c>
      <c r="H62" s="25">
        <f t="shared" si="9"/>
        <v>0.18145351856946945</v>
      </c>
      <c r="I62" s="25">
        <f t="shared" si="9"/>
        <v>9.2587463557720184E-2</v>
      </c>
      <c r="J62" s="25">
        <f t="shared" si="9"/>
        <v>3.3329827710986137E-2</v>
      </c>
      <c r="K62" s="25"/>
      <c r="L62" s="53">
        <f t="shared" si="3"/>
        <v>0.30155868828296661</v>
      </c>
      <c r="M62" s="13">
        <f t="shared" si="4"/>
        <v>0.10190568864345551</v>
      </c>
      <c r="N62" s="13">
        <f t="shared" si="4"/>
        <v>0.19965299963951111</v>
      </c>
      <c r="O62" s="13">
        <f t="shared" si="0"/>
        <v>0.15116836875677109</v>
      </c>
      <c r="P62" s="13">
        <f t="shared" si="5"/>
        <v>6.230231374502182E-2</v>
      </c>
      <c r="Q62" s="13">
        <f t="shared" si="5"/>
        <v>8.8866055011749268E-2</v>
      </c>
      <c r="R62" s="13">
        <f t="shared" si="5"/>
        <v>5.9257635846734047E-2</v>
      </c>
      <c r="S62" s="12"/>
      <c r="T62" s="13"/>
      <c r="U62" s="11"/>
    </row>
    <row r="63" spans="1:21" x14ac:dyDescent="0.2">
      <c r="A63" s="16">
        <v>1966</v>
      </c>
      <c r="B63" s="301">
        <f t="shared" si="6"/>
        <v>0.56191173195838928</v>
      </c>
      <c r="C63" s="483">
        <f>1-hwealbypeinc!C4</f>
        <v>0.13007813692092896</v>
      </c>
      <c r="D63" s="484">
        <f t="shared" si="7"/>
        <v>0.40647614002227783</v>
      </c>
      <c r="E63" s="295">
        <f>hwealbypeinc!D4</f>
        <v>0.53655427694320679</v>
      </c>
      <c r="F63" s="14">
        <f>hwealbypeinc!E4</f>
        <v>0.43808826804161072</v>
      </c>
      <c r="G63" s="14">
        <f>hwealbypeinc!F4</f>
        <v>0.2437250167131424</v>
      </c>
      <c r="H63" s="14">
        <f>hwealbypeinc!G4</f>
        <v>0.18205970525741577</v>
      </c>
      <c r="I63" s="14">
        <f>hwealbypeinc!H4</f>
        <v>9.4551585614681244E-2</v>
      </c>
      <c r="J63" s="14">
        <f>hwealbypeinc!I4</f>
        <v>3.4177277237176895E-2</v>
      </c>
      <c r="K63" s="14"/>
      <c r="L63" s="53">
        <f t="shared" si="3"/>
        <v>0.29282926023006439</v>
      </c>
      <c r="M63" s="13">
        <f t="shared" si="4"/>
        <v>9.8466008901596069E-2</v>
      </c>
      <c r="N63" s="13">
        <f t="shared" si="4"/>
        <v>0.19436325132846832</v>
      </c>
      <c r="O63" s="13">
        <f t="shared" si="0"/>
        <v>0.14917343109846115</v>
      </c>
      <c r="P63" s="13">
        <f t="shared" si="5"/>
        <v>6.1665311455726624E-2</v>
      </c>
      <c r="Q63" s="13">
        <f t="shared" si="5"/>
        <v>8.7508119642734528E-2</v>
      </c>
      <c r="R63" s="13">
        <f t="shared" si="5"/>
        <v>6.0374308377504349E-2</v>
      </c>
      <c r="S63" s="12"/>
      <c r="T63" s="13"/>
      <c r="U63" s="11"/>
    </row>
    <row r="64" spans="1:21" x14ac:dyDescent="0.2">
      <c r="A64" s="16">
        <v>1967</v>
      </c>
      <c r="B64" s="301">
        <f>1-F64</f>
        <v>0.5632781982421875</v>
      </c>
      <c r="C64" s="483">
        <f>1-(hwealbypeinc!C5+0.5*hwealbypeinc!C4+0.5*hwealbypeinc!C6)/2</f>
        <v>0.13181714713573456</v>
      </c>
      <c r="D64" s="484">
        <f>E64-C64</f>
        <v>0.40284830331802368</v>
      </c>
      <c r="E64" s="295">
        <f>(hwealbypeinc!D5+0.5*hwealbypeinc!D4+0.5*hwealbypeinc!D6)/2</f>
        <v>0.53466545045375824</v>
      </c>
      <c r="F64" s="14">
        <f>(hwealbypeinc!E5+0.5*hwealbypeinc!E4+0.5*hwealbypeinc!E6)/2</f>
        <v>0.4367218017578125</v>
      </c>
      <c r="G64" s="14">
        <f>(hwealbypeinc!F5+0.5*hwealbypeinc!F4+0.5*hwealbypeinc!F6)/2</f>
        <v>0.24507509544491768</v>
      </c>
      <c r="H64" s="14">
        <f>(hwealbypeinc!G5+0.5*hwealbypeinc!G4+0.5*hwealbypeinc!G6)/2</f>
        <v>0.18452636525034904</v>
      </c>
      <c r="I64" s="14">
        <f>(hwealbypeinc!H5+0.5*hwealbypeinc!H4+0.5*hwealbypeinc!H6)/2</f>
        <v>9.4314945861697197E-2</v>
      </c>
      <c r="J64" s="14">
        <f>(hwealbypeinc!I5+0.5*hwealbypeinc!I4+0.5*hwealbypeinc!I6)/2</f>
        <v>3.3635776489973068E-2</v>
      </c>
      <c r="K64" s="14"/>
      <c r="L64" s="53">
        <f t="shared" si="3"/>
        <v>0.28959035500884056</v>
      </c>
      <c r="M64" s="13">
        <f t="shared" si="4"/>
        <v>9.794364869594574E-2</v>
      </c>
      <c r="N64" s="13">
        <f t="shared" si="4"/>
        <v>0.19164670631289482</v>
      </c>
      <c r="O64" s="13">
        <f t="shared" si="0"/>
        <v>0.15076014958322048</v>
      </c>
      <c r="P64" s="13">
        <f t="shared" si="5"/>
        <v>6.0548730194568634E-2</v>
      </c>
      <c r="Q64" s="13">
        <f t="shared" si="5"/>
        <v>9.0211419388651848E-2</v>
      </c>
      <c r="R64" s="13">
        <f t="shared" si="5"/>
        <v>6.0679169371724129E-2</v>
      </c>
      <c r="S64" s="12"/>
      <c r="T64" s="13"/>
      <c r="U64" s="11"/>
    </row>
    <row r="65" spans="1:21" x14ac:dyDescent="0.2">
      <c r="A65" s="16">
        <v>1968</v>
      </c>
      <c r="B65" s="301">
        <f t="shared" ref="B65:B110" si="10">1-F65</f>
        <v>0.56490559875965118</v>
      </c>
      <c r="C65" s="483">
        <f>1-(hwealbypeinc!C6+0.5*hwealbypeinc!C5+0.5*hwealbypeinc!C7)/2</f>
        <v>0.13284499943256378</v>
      </c>
      <c r="D65" s="484">
        <f t="shared" ref="D65:D110" si="11">E65-C65</f>
        <v>0.39811749756336212</v>
      </c>
      <c r="E65" s="295">
        <f>(hwealbypeinc!D6+0.5*hwealbypeinc!D5+0.5*hwealbypeinc!D7)/2</f>
        <v>0.5309624969959259</v>
      </c>
      <c r="F65" s="14">
        <f>(hwealbypeinc!E6+0.5*hwealbypeinc!E5+0.5*hwealbypeinc!E7)/2</f>
        <v>0.43509440124034882</v>
      </c>
      <c r="G65" s="14">
        <f>(hwealbypeinc!F6+0.5*hwealbypeinc!F5+0.5*hwealbypeinc!F7)/2</f>
        <v>0.24747986346483231</v>
      </c>
      <c r="H65" s="14">
        <f>(hwealbypeinc!G6+0.5*hwealbypeinc!G5+0.5*hwealbypeinc!G7)/2</f>
        <v>0.18766745924949646</v>
      </c>
      <c r="I65" s="14">
        <f>(hwealbypeinc!H6+0.5*hwealbypeinc!H5+0.5*hwealbypeinc!H7)/2</f>
        <v>9.6274357289075851E-2</v>
      </c>
      <c r="J65" s="14">
        <f>(hwealbypeinc!I6+0.5*hwealbypeinc!I5+0.5*hwealbypeinc!I7)/2</f>
        <v>3.4589624032378197E-2</v>
      </c>
      <c r="K65" s="14"/>
      <c r="L65" s="53">
        <f t="shared" si="3"/>
        <v>0.2834826335310936</v>
      </c>
      <c r="M65" s="13">
        <f t="shared" si="4"/>
        <v>9.5868095755577087E-2</v>
      </c>
      <c r="N65" s="13">
        <f t="shared" si="4"/>
        <v>0.18761453777551651</v>
      </c>
      <c r="O65" s="13">
        <f t="shared" si="0"/>
        <v>0.15120550617575645</v>
      </c>
      <c r="P65" s="13">
        <f t="shared" si="5"/>
        <v>5.9812404215335846E-2</v>
      </c>
      <c r="Q65" s="13">
        <f t="shared" si="5"/>
        <v>9.1393101960420609E-2</v>
      </c>
      <c r="R65" s="13">
        <f t="shared" si="5"/>
        <v>6.1684733256697655E-2</v>
      </c>
      <c r="S65" s="12"/>
      <c r="T65" s="13"/>
      <c r="U65" s="11"/>
    </row>
    <row r="66" spans="1:21" x14ac:dyDescent="0.2">
      <c r="A66" s="20">
        <v>1969</v>
      </c>
      <c r="B66" s="302">
        <f t="shared" si="10"/>
        <v>0.58002206683158875</v>
      </c>
      <c r="C66" s="487">
        <f>1-(hwealbypeinc!C7+0.5*hwealbypeinc!C6+0.5*hwealbypeinc!C8)/2</f>
        <v>0.13543300330638885</v>
      </c>
      <c r="D66" s="488">
        <f t="shared" si="11"/>
        <v>0.38344757258892059</v>
      </c>
      <c r="E66" s="296">
        <f>(hwealbypeinc!D7+0.5*hwealbypeinc!D6+0.5*hwealbypeinc!D8)/2</f>
        <v>0.51888057589530945</v>
      </c>
      <c r="F66" s="19">
        <f>(hwealbypeinc!E7+0.5*hwealbypeinc!E6+0.5*hwealbypeinc!E8)/2</f>
        <v>0.41997793316841125</v>
      </c>
      <c r="G66" s="19">
        <f>(hwealbypeinc!F7+0.5*hwealbypeinc!F6+0.5*hwealbypeinc!F8)/2</f>
        <v>0.23795582726597786</v>
      </c>
      <c r="H66" s="19">
        <f>(hwealbypeinc!G7+0.5*hwealbypeinc!G6+0.5*hwealbypeinc!G8)/2</f>
        <v>0.18010068312287331</v>
      </c>
      <c r="I66" s="19">
        <f>(hwealbypeinc!H7+0.5*hwealbypeinc!H6+0.5*hwealbypeinc!H8)/2</f>
        <v>9.2410517856478691E-2</v>
      </c>
      <c r="J66" s="19">
        <f>(hwealbypeinc!I7+0.5*hwealbypeinc!I6+0.5*hwealbypeinc!I8)/2</f>
        <v>3.3877365291118622E-2</v>
      </c>
      <c r="K66" s="19"/>
      <c r="L66" s="54">
        <f t="shared" si="3"/>
        <v>0.28092474862933159</v>
      </c>
      <c r="M66" s="18">
        <f t="shared" si="4"/>
        <v>9.8902642726898193E-2</v>
      </c>
      <c r="N66" s="18">
        <f t="shared" si="4"/>
        <v>0.1820221059024334</v>
      </c>
      <c r="O66" s="18">
        <f t="shared" si="0"/>
        <v>0.14554530940949917</v>
      </c>
      <c r="P66" s="18">
        <f t="shared" si="5"/>
        <v>5.7855144143104553E-2</v>
      </c>
      <c r="Q66" s="18">
        <f t="shared" si="5"/>
        <v>8.7690165266394615E-2</v>
      </c>
      <c r="R66" s="18">
        <f t="shared" si="5"/>
        <v>5.8533152565360069E-2</v>
      </c>
      <c r="S66" s="17"/>
      <c r="T66" s="13"/>
      <c r="U66" s="11"/>
    </row>
    <row r="67" spans="1:21" x14ac:dyDescent="0.2">
      <c r="A67" s="24">
        <v>1970</v>
      </c>
      <c r="B67" s="303">
        <f t="shared" si="10"/>
        <v>0.59051649272441864</v>
      </c>
      <c r="C67" s="489">
        <f>1-(hwealbypeinc!C8+0.5*hwealbypeinc!C7+0.5*hwealbypeinc!C9)/2</f>
        <v>0.13421133160591125</v>
      </c>
      <c r="D67" s="490">
        <f t="shared" si="11"/>
        <v>0.37877677381038666</v>
      </c>
      <c r="E67" s="297">
        <f>(hwealbypeinc!D8+0.5*hwealbypeinc!D7+0.5*hwealbypeinc!D9)/2</f>
        <v>0.51298810541629791</v>
      </c>
      <c r="F67" s="23">
        <f>(hwealbypeinc!E8+0.5*hwealbypeinc!E7+0.5*hwealbypeinc!E9)/2</f>
        <v>0.40948350727558136</v>
      </c>
      <c r="G67" s="23">
        <f>(hwealbypeinc!F8+0.5*hwealbypeinc!F7+0.5*hwealbypeinc!F9)/2</f>
        <v>0.22651372849941254</v>
      </c>
      <c r="H67" s="23">
        <f>(hwealbypeinc!G8+0.5*hwealbypeinc!G7+0.5*hwealbypeinc!G9)/2</f>
        <v>0.17015213146805763</v>
      </c>
      <c r="I67" s="23">
        <f>(hwealbypeinc!H8+0.5*hwealbypeinc!H7+0.5*hwealbypeinc!H9)/2</f>
        <v>8.6125461384654045E-2</v>
      </c>
      <c r="J67" s="23">
        <f>(hwealbypeinc!I8+0.5*hwealbypeinc!I7+0.5*hwealbypeinc!I9)/2</f>
        <v>3.1780656427145004E-2</v>
      </c>
      <c r="K67" s="23"/>
      <c r="L67" s="55">
        <f t="shared" si="3"/>
        <v>0.28647437691688538</v>
      </c>
      <c r="M67" s="22">
        <f t="shared" si="4"/>
        <v>0.10350459814071655</v>
      </c>
      <c r="N67" s="22">
        <f t="shared" si="4"/>
        <v>0.18296977877616882</v>
      </c>
      <c r="O67" s="22">
        <f t="shared" si="0"/>
        <v>0.14038826711475849</v>
      </c>
      <c r="P67" s="22">
        <f t="shared" si="5"/>
        <v>5.6361597031354904E-2</v>
      </c>
      <c r="Q67" s="22">
        <f t="shared" si="5"/>
        <v>8.4026670083403587E-2</v>
      </c>
      <c r="R67" s="22">
        <f t="shared" si="5"/>
        <v>5.4344804957509041E-2</v>
      </c>
      <c r="S67" s="21"/>
      <c r="T67" s="13"/>
      <c r="U67" s="11"/>
    </row>
    <row r="68" spans="1:21" x14ac:dyDescent="0.2">
      <c r="A68" s="16">
        <v>1971</v>
      </c>
      <c r="B68" s="301">
        <f t="shared" si="10"/>
        <v>0.5882108211517334</v>
      </c>
      <c r="C68" s="483">
        <f>1-(hwealbypeinc!C9+0.5*hwealbypeinc!C8+0.5*hwealbypeinc!C10)/2</f>
        <v>0.1302608996629715</v>
      </c>
      <c r="D68" s="484">
        <f t="shared" si="11"/>
        <v>0.38545501232147217</v>
      </c>
      <c r="E68" s="295">
        <f>(hwealbypeinc!D9+0.5*hwealbypeinc!D8+0.5*hwealbypeinc!D10)/2</f>
        <v>0.51571591198444366</v>
      </c>
      <c r="F68" s="14">
        <f>(hwealbypeinc!E9+0.5*hwealbypeinc!E8+0.5*hwealbypeinc!E10)/2</f>
        <v>0.4117891788482666</v>
      </c>
      <c r="G68" s="14">
        <f>(hwealbypeinc!F9+0.5*hwealbypeinc!F8+0.5*hwealbypeinc!F10)/2</f>
        <v>0.22284040600061417</v>
      </c>
      <c r="H68" s="14">
        <f>(hwealbypeinc!G9+0.5*hwealbypeinc!G8+0.5*hwealbypeinc!G10)/2</f>
        <v>0.16684195399284363</v>
      </c>
      <c r="I68" s="14">
        <f>(hwealbypeinc!H9+0.5*hwealbypeinc!H8+0.5*hwealbypeinc!H10)/2</f>
        <v>8.3997029811143875E-2</v>
      </c>
      <c r="J68" s="14">
        <f>(hwealbypeinc!I9+0.5*hwealbypeinc!I8+0.5*hwealbypeinc!I10)/2</f>
        <v>3.0798223800957203E-2</v>
      </c>
      <c r="K68" s="14"/>
      <c r="L68" s="53">
        <f t="shared" si="3"/>
        <v>0.2928755059838295</v>
      </c>
      <c r="M68" s="13">
        <f t="shared" si="4"/>
        <v>0.10392673313617706</v>
      </c>
      <c r="N68" s="13">
        <f t="shared" si="4"/>
        <v>0.18894877284765244</v>
      </c>
      <c r="O68" s="13">
        <f t="shared" si="0"/>
        <v>0.13884337618947029</v>
      </c>
      <c r="P68" s="13">
        <f t="shared" si="5"/>
        <v>5.5998452007770538E-2</v>
      </c>
      <c r="Q68" s="13">
        <f t="shared" si="5"/>
        <v>8.2844924181699753E-2</v>
      </c>
      <c r="R68" s="13">
        <f t="shared" si="5"/>
        <v>5.3198806010186672E-2</v>
      </c>
      <c r="S68" s="12"/>
      <c r="T68" s="13"/>
      <c r="U68" s="11"/>
    </row>
    <row r="69" spans="1:21" x14ac:dyDescent="0.2">
      <c r="A69" s="16">
        <v>1972</v>
      </c>
      <c r="B69" s="301">
        <f t="shared" si="10"/>
        <v>0.58450470864772797</v>
      </c>
      <c r="C69" s="483">
        <f>1-(hwealbypeinc!C10+0.5*hwealbypeinc!C9+0.5*hwealbypeinc!C11)/2</f>
        <v>0.12798964977264404</v>
      </c>
      <c r="D69" s="484">
        <f t="shared" si="11"/>
        <v>0.39177104830741882</v>
      </c>
      <c r="E69" s="295">
        <f>(hwealbypeinc!D10+0.5*hwealbypeinc!D9+0.5*hwealbypeinc!D11)/2</f>
        <v>0.51976069808006287</v>
      </c>
      <c r="F69" s="14">
        <f>(hwealbypeinc!E10+0.5*hwealbypeinc!E9+0.5*hwealbypeinc!E11)/2</f>
        <v>0.41549529135227203</v>
      </c>
      <c r="G69" s="14">
        <f>(hwealbypeinc!F10+0.5*hwealbypeinc!F9+0.5*hwealbypeinc!F11)/2</f>
        <v>0.21837510541081429</v>
      </c>
      <c r="H69" s="14">
        <f>(hwealbypeinc!G10+0.5*hwealbypeinc!G9+0.5*hwealbypeinc!G11)/2</f>
        <v>0.16230714321136475</v>
      </c>
      <c r="I69" s="14">
        <f>(hwealbypeinc!H10+0.5*hwealbypeinc!H9+0.5*hwealbypeinc!H11)/2</f>
        <v>8.1616029143333435E-2</v>
      </c>
      <c r="J69" s="14">
        <f>(hwealbypeinc!I10+0.5*hwealbypeinc!I9+0.5*hwealbypeinc!I11)/2</f>
        <v>2.951476164162159E-2</v>
      </c>
      <c r="K69" s="14"/>
      <c r="L69" s="53">
        <f t="shared" si="3"/>
        <v>0.30138559266924858</v>
      </c>
      <c r="M69" s="13">
        <f t="shared" si="4"/>
        <v>0.10426540672779083</v>
      </c>
      <c r="N69" s="13">
        <f t="shared" si="4"/>
        <v>0.19712018594145775</v>
      </c>
      <c r="O69" s="13">
        <f t="shared" si="0"/>
        <v>0.13675907626748085</v>
      </c>
      <c r="P69" s="13">
        <f t="shared" si="5"/>
        <v>5.6067962199449539E-2</v>
      </c>
      <c r="Q69" s="13">
        <f t="shared" si="5"/>
        <v>8.0691114068031311E-2</v>
      </c>
      <c r="R69" s="13">
        <f t="shared" si="5"/>
        <v>5.2101267501711845E-2</v>
      </c>
      <c r="S69" s="12"/>
      <c r="T69" s="13"/>
      <c r="U69" s="11"/>
    </row>
    <row r="70" spans="1:21" x14ac:dyDescent="0.2">
      <c r="A70" s="16">
        <v>1973</v>
      </c>
      <c r="B70" s="301">
        <f t="shared" si="10"/>
        <v>0.59193400293588638</v>
      </c>
      <c r="C70" s="483">
        <f>1-(hwealbypeinc!C11+0.5*hwealbypeinc!C10+0.5*hwealbypeinc!C12)/2</f>
        <v>0.12855370342731476</v>
      </c>
      <c r="D70" s="484">
        <f t="shared" si="11"/>
        <v>0.38583380728960037</v>
      </c>
      <c r="E70" s="295">
        <f>(hwealbypeinc!D11+0.5*hwealbypeinc!D10+0.5*hwealbypeinc!D12)/2</f>
        <v>0.51438751071691513</v>
      </c>
      <c r="F70" s="14">
        <f>(hwealbypeinc!E11+0.5*hwealbypeinc!E10+0.5*hwealbypeinc!E12)/2</f>
        <v>0.40806599706411362</v>
      </c>
      <c r="G70" s="14">
        <f>(hwealbypeinc!F11+0.5*hwealbypeinc!F10+0.5*hwealbypeinc!F12)/2</f>
        <v>0.20786971226334572</v>
      </c>
      <c r="H70" s="14">
        <f>(hwealbypeinc!G11+0.5*hwealbypeinc!G10+0.5*hwealbypeinc!G12)/2</f>
        <v>0.15174851939082146</v>
      </c>
      <c r="I70" s="14">
        <f>(hwealbypeinc!H11+0.5*hwealbypeinc!H10+0.5*hwealbypeinc!H12)/2</f>
        <v>7.4820386245846748E-2</v>
      </c>
      <c r="J70" s="14">
        <f>(hwealbypeinc!I11+0.5*hwealbypeinc!I10+0.5*hwealbypeinc!I12)/2</f>
        <v>2.6319694239646196E-2</v>
      </c>
      <c r="K70" s="14"/>
      <c r="L70" s="53">
        <f t="shared" si="3"/>
        <v>0.30651779845356941</v>
      </c>
      <c r="M70" s="13">
        <f t="shared" si="4"/>
        <v>0.10632151365280151</v>
      </c>
      <c r="N70" s="13">
        <f t="shared" si="4"/>
        <v>0.2001962848007679</v>
      </c>
      <c r="O70" s="13">
        <f t="shared" si="0"/>
        <v>0.13304932601749897</v>
      </c>
      <c r="P70" s="13">
        <f t="shared" si="5"/>
        <v>5.6121192872524261E-2</v>
      </c>
      <c r="Q70" s="13">
        <f t="shared" si="5"/>
        <v>7.6928133144974709E-2</v>
      </c>
      <c r="R70" s="13">
        <f t="shared" si="5"/>
        <v>4.8500692006200552E-2</v>
      </c>
      <c r="S70" s="12"/>
      <c r="T70" s="13"/>
      <c r="U70" s="11"/>
    </row>
    <row r="71" spans="1:21" x14ac:dyDescent="0.2">
      <c r="A71" s="16">
        <v>1974</v>
      </c>
      <c r="B71" s="301">
        <f t="shared" si="10"/>
        <v>0.6078268438577652</v>
      </c>
      <c r="C71" s="483">
        <f>1-(hwealbypeinc!C12+0.5*hwealbypeinc!C11+0.5*hwealbypeinc!C13)/2</f>
        <v>0.12937469780445099</v>
      </c>
      <c r="D71" s="484">
        <f t="shared" si="11"/>
        <v>0.37250493466854095</v>
      </c>
      <c r="E71" s="295">
        <f>(hwealbypeinc!D12+0.5*hwealbypeinc!D11+0.5*hwealbypeinc!D13)/2</f>
        <v>0.50187963247299194</v>
      </c>
      <c r="F71" s="14">
        <f>(hwealbypeinc!E12+0.5*hwealbypeinc!E11+0.5*hwealbypeinc!E13)/2</f>
        <v>0.3921731561422348</v>
      </c>
      <c r="G71" s="14">
        <f>(hwealbypeinc!F12+0.5*hwealbypeinc!F11+0.5*hwealbypeinc!F13)/2</f>
        <v>0.19614201411604881</v>
      </c>
      <c r="H71" s="14">
        <f>(hwealbypeinc!G12+0.5*hwealbypeinc!G11+0.5*hwealbypeinc!G13)/2</f>
        <v>0.14093373715877533</v>
      </c>
      <c r="I71" s="14">
        <f>(hwealbypeinc!H12+0.5*hwealbypeinc!H11+0.5*hwealbypeinc!H13)/2</f>
        <v>6.7255813628435135E-2</v>
      </c>
      <c r="J71" s="14">
        <f>(hwealbypeinc!I12+0.5*hwealbypeinc!I11+0.5*hwealbypeinc!I13)/2</f>
        <v>2.3306425660848618E-2</v>
      </c>
      <c r="K71" s="14"/>
      <c r="L71" s="53">
        <f t="shared" si="3"/>
        <v>0.30573761835694313</v>
      </c>
      <c r="M71" s="13">
        <f t="shared" si="4"/>
        <v>0.10970647633075714</v>
      </c>
      <c r="N71" s="13">
        <f t="shared" si="4"/>
        <v>0.19603114202618599</v>
      </c>
      <c r="O71" s="13">
        <f t="shared" si="0"/>
        <v>0.12888620048761368</v>
      </c>
      <c r="P71" s="13">
        <f t="shared" si="5"/>
        <v>5.5208276957273483E-2</v>
      </c>
      <c r="Q71" s="13">
        <f t="shared" si="5"/>
        <v>7.3677923530340195E-2</v>
      </c>
      <c r="R71" s="13">
        <f t="shared" si="5"/>
        <v>4.3949387967586517E-2</v>
      </c>
      <c r="S71" s="12"/>
      <c r="T71" s="13"/>
      <c r="U71" s="11"/>
    </row>
    <row r="72" spans="1:21" x14ac:dyDescent="0.2">
      <c r="A72" s="16">
        <v>1975</v>
      </c>
      <c r="B72" s="301">
        <f t="shared" si="10"/>
        <v>0.61705318093299866</v>
      </c>
      <c r="C72" s="483">
        <f>1-(hwealbypeinc!C13+0.5*hwealbypeinc!C12+0.5*hwealbypeinc!C14)/2</f>
        <v>0.12850499153137207</v>
      </c>
      <c r="D72" s="484">
        <f t="shared" si="11"/>
        <v>0.36838976293802261</v>
      </c>
      <c r="E72" s="295">
        <f>(hwealbypeinc!D13+0.5*hwealbypeinc!D12+0.5*hwealbypeinc!D14)/2</f>
        <v>0.49689475446939468</v>
      </c>
      <c r="F72" s="14">
        <f>(hwealbypeinc!E13+0.5*hwealbypeinc!E12+0.5*hwealbypeinc!E14)/2</f>
        <v>0.38294681906700134</v>
      </c>
      <c r="G72" s="14">
        <f>(hwealbypeinc!F13+0.5*hwealbypeinc!F12+0.5*hwealbypeinc!F14)/2</f>
        <v>0.18810756132006645</v>
      </c>
      <c r="H72" s="14">
        <f>(hwealbypeinc!G13+0.5*hwealbypeinc!G12+0.5*hwealbypeinc!G14)/2</f>
        <v>0.13381984084844589</v>
      </c>
      <c r="I72" s="14">
        <f>(hwealbypeinc!H13+0.5*hwealbypeinc!H12+0.5*hwealbypeinc!H14)/2</f>
        <v>6.2650900334119797E-2</v>
      </c>
      <c r="J72" s="14">
        <f>(hwealbypeinc!I13+0.5*hwealbypeinc!I12+0.5*hwealbypeinc!I14)/2</f>
        <v>2.2078425157815218E-2</v>
      </c>
      <c r="K72" s="14"/>
      <c r="L72" s="53">
        <f t="shared" si="3"/>
        <v>0.30878719314932823</v>
      </c>
      <c r="M72" s="13">
        <f t="shared" si="4"/>
        <v>0.11394793540239334</v>
      </c>
      <c r="N72" s="13">
        <f t="shared" si="4"/>
        <v>0.19483925774693489</v>
      </c>
      <c r="O72" s="13">
        <f t="shared" si="0"/>
        <v>0.12545666098594666</v>
      </c>
      <c r="P72" s="13">
        <f t="shared" si="5"/>
        <v>5.428772047162056E-2</v>
      </c>
      <c r="Q72" s="13">
        <f t="shared" si="5"/>
        <v>7.1168940514326096E-2</v>
      </c>
      <c r="R72" s="13">
        <f t="shared" si="5"/>
        <v>4.0572475176304579E-2</v>
      </c>
      <c r="S72" s="12"/>
      <c r="T72" s="13"/>
      <c r="U72" s="11"/>
    </row>
    <row r="73" spans="1:21" x14ac:dyDescent="0.2">
      <c r="A73" s="16">
        <v>1976</v>
      </c>
      <c r="B73" s="301">
        <f t="shared" si="10"/>
        <v>0.61956734210252762</v>
      </c>
      <c r="C73" s="483">
        <f>1-(hwealbypeinc!C14+0.5*hwealbypeinc!C13+0.5*hwealbypeinc!C15)/2</f>
        <v>0.12758897244930267</v>
      </c>
      <c r="D73" s="484">
        <f t="shared" si="11"/>
        <v>0.36976198852062225</v>
      </c>
      <c r="E73" s="295">
        <f>(hwealbypeinc!D14+0.5*hwealbypeinc!D13+0.5*hwealbypeinc!D15)/2</f>
        <v>0.49735096096992493</v>
      </c>
      <c r="F73" s="14">
        <f>(hwealbypeinc!E14+0.5*hwealbypeinc!E13+0.5*hwealbypeinc!E15)/2</f>
        <v>0.38043265789747238</v>
      </c>
      <c r="G73" s="14">
        <f>(hwealbypeinc!F14+0.5*hwealbypeinc!F13+0.5*hwealbypeinc!F15)/2</f>
        <v>0.18403487280011177</v>
      </c>
      <c r="H73" s="14">
        <f>(hwealbypeinc!G14+0.5*hwealbypeinc!G13+0.5*hwealbypeinc!G15)/2</f>
        <v>0.12964610755443573</v>
      </c>
      <c r="I73" s="14">
        <f>(hwealbypeinc!H14+0.5*hwealbypeinc!H13+0.5*hwealbypeinc!H15)/2</f>
        <v>6.0370237566530704E-2</v>
      </c>
      <c r="J73" s="14">
        <f>(hwealbypeinc!I14+0.5*hwealbypeinc!I13+0.5*hwealbypeinc!I15)/2</f>
        <v>2.1477679256349802E-2</v>
      </c>
      <c r="K73" s="14"/>
      <c r="L73" s="53">
        <f t="shared" si="3"/>
        <v>0.31331608816981316</v>
      </c>
      <c r="M73" s="13">
        <f t="shared" si="4"/>
        <v>0.11691830307245255</v>
      </c>
      <c r="N73" s="13">
        <f t="shared" si="4"/>
        <v>0.19639778509736061</v>
      </c>
      <c r="O73" s="13">
        <f t="shared" si="0"/>
        <v>0.12366463523358107</v>
      </c>
      <c r="P73" s="13">
        <f t="shared" si="5"/>
        <v>5.4388765245676041E-2</v>
      </c>
      <c r="Q73" s="13">
        <f t="shared" si="5"/>
        <v>6.9275869987905025E-2</v>
      </c>
      <c r="R73" s="13">
        <f t="shared" si="5"/>
        <v>3.8892558310180902E-2</v>
      </c>
      <c r="S73" s="12"/>
      <c r="T73" s="13"/>
      <c r="U73" s="11"/>
    </row>
    <row r="74" spans="1:21" x14ac:dyDescent="0.2">
      <c r="A74" s="16">
        <v>1977</v>
      </c>
      <c r="B74" s="301">
        <f t="shared" si="10"/>
        <v>0.62208227813243866</v>
      </c>
      <c r="C74" s="483">
        <f>1-(hwealbypeinc!C15+0.5*hwealbypeinc!C14+0.5*hwealbypeinc!C16)/2</f>
        <v>0.12738637626171112</v>
      </c>
      <c r="D74" s="484">
        <f t="shared" si="11"/>
        <v>0.36885317414999008</v>
      </c>
      <c r="E74" s="295">
        <f>(hwealbypeinc!D15+0.5*hwealbypeinc!D14+0.5*hwealbypeinc!D16)/2</f>
        <v>0.4962395504117012</v>
      </c>
      <c r="F74" s="14">
        <f>(hwealbypeinc!E15+0.5*hwealbypeinc!E14+0.5*hwealbypeinc!E16)/2</f>
        <v>0.37791772186756134</v>
      </c>
      <c r="G74" s="14">
        <f>(hwealbypeinc!F15+0.5*hwealbypeinc!F14+0.5*hwealbypeinc!F16)/2</f>
        <v>0.18032905831933022</v>
      </c>
      <c r="H74" s="14">
        <f>(hwealbypeinc!G15+0.5*hwealbypeinc!G14+0.5*hwealbypeinc!G16)/2</f>
        <v>0.12700765207409859</v>
      </c>
      <c r="I74" s="14">
        <f>(hwealbypeinc!H15+0.5*hwealbypeinc!H14+0.5*hwealbypeinc!H16)/2</f>
        <v>5.8866341598331928E-2</v>
      </c>
      <c r="J74" s="14">
        <f>(hwealbypeinc!I15+0.5*hwealbypeinc!I14+0.5*hwealbypeinc!I16)/2</f>
        <v>2.0738127175718546E-2</v>
      </c>
      <c r="K74" s="14"/>
      <c r="L74" s="53">
        <f t="shared" si="3"/>
        <v>0.31591049209237099</v>
      </c>
      <c r="M74" s="13">
        <f t="shared" si="4"/>
        <v>0.11832182854413986</v>
      </c>
      <c r="N74" s="13">
        <f t="shared" si="4"/>
        <v>0.19758866354823112</v>
      </c>
      <c r="O74" s="13">
        <f t="shared" ref="O74:O110" si="12">G74-I74</f>
        <v>0.12146271672099829</v>
      </c>
      <c r="P74" s="13">
        <f t="shared" ref="P74:R109" si="13">G74-H74</f>
        <v>5.3321406245231628E-2</v>
      </c>
      <c r="Q74" s="13">
        <f t="shared" si="13"/>
        <v>6.8141310475766659E-2</v>
      </c>
      <c r="R74" s="13">
        <f t="shared" si="13"/>
        <v>3.8128214422613382E-2</v>
      </c>
      <c r="S74" s="12"/>
      <c r="T74" s="13"/>
      <c r="U74" s="11"/>
    </row>
    <row r="75" spans="1:21" x14ac:dyDescent="0.2">
      <c r="A75" s="16">
        <v>1978</v>
      </c>
      <c r="B75" s="301">
        <f t="shared" si="10"/>
        <v>0.62480645626783371</v>
      </c>
      <c r="C75" s="483">
        <f>1-(hwealbypeinc!C16+0.5*hwealbypeinc!C15+0.5*hwealbypeinc!C17)/2</f>
        <v>0.12903423607349396</v>
      </c>
      <c r="D75" s="484">
        <f t="shared" si="11"/>
        <v>0.36414788663387299</v>
      </c>
      <c r="E75" s="295">
        <f>(hwealbypeinc!D16+0.5*hwealbypeinc!D15+0.5*hwealbypeinc!D17)/2</f>
        <v>0.49318212270736694</v>
      </c>
      <c r="F75" s="14">
        <f>(hwealbypeinc!E16+0.5*hwealbypeinc!E15+0.5*hwealbypeinc!E17)/2</f>
        <v>0.37519354373216629</v>
      </c>
      <c r="G75" s="14">
        <f>(hwealbypeinc!F16+0.5*hwealbypeinc!F15+0.5*hwealbypeinc!F17)/2</f>
        <v>0.17847015336155891</v>
      </c>
      <c r="H75" s="14">
        <f>(hwealbypeinc!G16+0.5*hwealbypeinc!G15+0.5*hwealbypeinc!G17)/2</f>
        <v>0.12711331993341446</v>
      </c>
      <c r="I75" s="14">
        <f>(hwealbypeinc!H16+0.5*hwealbypeinc!H15+0.5*hwealbypeinc!H17)/2</f>
        <v>5.9477782808244228E-2</v>
      </c>
      <c r="J75" s="14">
        <f>(hwealbypeinc!I16+0.5*hwealbypeinc!I15+0.5*hwealbypeinc!I17)/2</f>
        <v>2.1251154132187366E-2</v>
      </c>
      <c r="K75" s="14"/>
      <c r="L75" s="53">
        <f t="shared" ref="L75:L110" si="14">E75-G75</f>
        <v>0.31471196934580803</v>
      </c>
      <c r="M75" s="13">
        <f t="shared" ref="M75:N110" si="15">E75-F75</f>
        <v>0.11798857897520065</v>
      </c>
      <c r="N75" s="13">
        <f t="shared" si="15"/>
        <v>0.19672339037060738</v>
      </c>
      <c r="O75" s="13">
        <f t="shared" si="12"/>
        <v>0.11899237055331469</v>
      </c>
      <c r="P75" s="13">
        <f t="shared" si="13"/>
        <v>5.1356833428144455E-2</v>
      </c>
      <c r="Q75" s="13">
        <f t="shared" si="13"/>
        <v>6.7635537125170231E-2</v>
      </c>
      <c r="R75" s="13">
        <f t="shared" si="13"/>
        <v>3.8226628676056862E-2</v>
      </c>
      <c r="S75" s="12"/>
      <c r="T75" s="13"/>
      <c r="U75" s="11"/>
    </row>
    <row r="76" spans="1:21" x14ac:dyDescent="0.2">
      <c r="A76" s="20">
        <v>1979</v>
      </c>
      <c r="B76" s="302">
        <f t="shared" si="10"/>
        <v>0.61739540100097656</v>
      </c>
      <c r="C76" s="487">
        <f>1-hwealbypeinc!C17</f>
        <v>0.13070333003997803</v>
      </c>
      <c r="D76" s="488">
        <f t="shared" si="11"/>
        <v>0.36826092004776001</v>
      </c>
      <c r="E76" s="296">
        <f>hwealbypeinc!D17</f>
        <v>0.49896425008773804</v>
      </c>
      <c r="F76" s="19">
        <f>hwealbypeinc!E17</f>
        <v>0.38260459899902344</v>
      </c>
      <c r="G76" s="19">
        <f>hwealbypeinc!F17</f>
        <v>0.18805880844593048</v>
      </c>
      <c r="H76" s="19">
        <f>hwealbypeinc!G17</f>
        <v>0.1352737694978714</v>
      </c>
      <c r="I76" s="19">
        <f>hwealbypeinc!H17</f>
        <v>6.5285280346870422E-2</v>
      </c>
      <c r="J76" s="19">
        <f>hwealbypeinc!I17</f>
        <v>2.4449938908219337E-2</v>
      </c>
      <c r="K76" s="19"/>
      <c r="L76" s="54">
        <f t="shared" si="14"/>
        <v>0.31090544164180756</v>
      </c>
      <c r="M76" s="18">
        <f t="shared" si="15"/>
        <v>0.1163596510887146</v>
      </c>
      <c r="N76" s="18">
        <f t="shared" si="15"/>
        <v>0.19454579055309296</v>
      </c>
      <c r="O76" s="18">
        <f t="shared" si="12"/>
        <v>0.12277352809906006</v>
      </c>
      <c r="P76" s="18">
        <f t="shared" si="13"/>
        <v>5.2785038948059082E-2</v>
      </c>
      <c r="Q76" s="18">
        <f t="shared" si="13"/>
        <v>6.9988489151000977E-2</v>
      </c>
      <c r="R76" s="18">
        <f t="shared" si="13"/>
        <v>4.0835341438651085E-2</v>
      </c>
      <c r="S76" s="17"/>
      <c r="T76" s="13"/>
      <c r="U76" s="11"/>
    </row>
    <row r="77" spans="1:21" x14ac:dyDescent="0.2">
      <c r="A77" s="24">
        <v>1980</v>
      </c>
      <c r="B77" s="303">
        <f t="shared" si="10"/>
        <v>0.62320056557655334</v>
      </c>
      <c r="C77" s="489">
        <f>1-hwealbypeinc!C18</f>
        <v>0.12847334146499634</v>
      </c>
      <c r="D77" s="490">
        <f t="shared" si="11"/>
        <v>0.36550173163414001</v>
      </c>
      <c r="E77" s="297">
        <f>hwealbypeinc!D18</f>
        <v>0.49397507309913635</v>
      </c>
      <c r="F77" s="23">
        <f>hwealbypeinc!E18</f>
        <v>0.37679943442344666</v>
      </c>
      <c r="G77" s="23">
        <f>hwealbypeinc!F18</f>
        <v>0.18706315755844116</v>
      </c>
      <c r="H77" s="23">
        <f>hwealbypeinc!G18</f>
        <v>0.13495448231697083</v>
      </c>
      <c r="I77" s="23">
        <f>hwealbypeinc!H18</f>
        <v>6.5122485160827637E-2</v>
      </c>
      <c r="J77" s="23">
        <f>hwealbypeinc!I18</f>
        <v>2.4008598178625107E-2</v>
      </c>
      <c r="K77" s="23"/>
      <c r="L77" s="55">
        <f t="shared" si="14"/>
        <v>0.30691191554069519</v>
      </c>
      <c r="M77" s="22">
        <f t="shared" si="15"/>
        <v>0.1171756386756897</v>
      </c>
      <c r="N77" s="22">
        <f t="shared" si="15"/>
        <v>0.18973627686500549</v>
      </c>
      <c r="O77" s="22">
        <f t="shared" si="12"/>
        <v>0.12194067239761353</v>
      </c>
      <c r="P77" s="22">
        <f t="shared" si="13"/>
        <v>5.2108675241470337E-2</v>
      </c>
      <c r="Q77" s="22">
        <f t="shared" si="13"/>
        <v>6.9831997156143188E-2</v>
      </c>
      <c r="R77" s="22">
        <f t="shared" si="13"/>
        <v>4.111388698220253E-2</v>
      </c>
      <c r="S77" s="21"/>
      <c r="T77" s="13"/>
      <c r="U77" s="11"/>
    </row>
    <row r="78" spans="1:21" x14ac:dyDescent="0.2">
      <c r="A78" s="16">
        <v>1981</v>
      </c>
      <c r="B78" s="301">
        <f t="shared" si="10"/>
        <v>0.61263802647590637</v>
      </c>
      <c r="C78" s="483">
        <f>1-hwealbypeinc!C19</f>
        <v>0.1269758939743042</v>
      </c>
      <c r="D78" s="484">
        <f t="shared" si="11"/>
        <v>0.37584710121154785</v>
      </c>
      <c r="E78" s="295">
        <f>hwealbypeinc!D19</f>
        <v>0.50282299518585205</v>
      </c>
      <c r="F78" s="14">
        <f>hwealbypeinc!E19</f>
        <v>0.38736197352409363</v>
      </c>
      <c r="G78" s="14">
        <f>hwealbypeinc!F19</f>
        <v>0.19523434340953827</v>
      </c>
      <c r="H78" s="14">
        <f>hwealbypeinc!G19</f>
        <v>0.14319774508476257</v>
      </c>
      <c r="I78" s="14">
        <f>hwealbypeinc!H19</f>
        <v>7.0483170449733734E-2</v>
      </c>
      <c r="J78" s="14">
        <f>hwealbypeinc!I19</f>
        <v>2.6274729520082474E-2</v>
      </c>
      <c r="K78" s="14"/>
      <c r="L78" s="53">
        <f t="shared" si="14"/>
        <v>0.30758865177631378</v>
      </c>
      <c r="M78" s="13">
        <f t="shared" si="15"/>
        <v>0.11546102166175842</v>
      </c>
      <c r="N78" s="13">
        <f t="shared" si="15"/>
        <v>0.19212763011455536</v>
      </c>
      <c r="O78" s="13">
        <f t="shared" si="12"/>
        <v>0.12475117295980453</v>
      </c>
      <c r="P78" s="13">
        <f t="shared" si="13"/>
        <v>5.2036598324775696E-2</v>
      </c>
      <c r="Q78" s="13">
        <f t="shared" si="13"/>
        <v>7.2714574635028839E-2</v>
      </c>
      <c r="R78" s="13">
        <f t="shared" si="13"/>
        <v>4.420844092965126E-2</v>
      </c>
      <c r="S78" s="12"/>
      <c r="T78" s="13"/>
      <c r="U78" s="11"/>
    </row>
    <row r="79" spans="1:21" x14ac:dyDescent="0.2">
      <c r="A79" s="16">
        <v>1982</v>
      </c>
      <c r="B79" s="301">
        <f t="shared" si="10"/>
        <v>0.61429303884506226</v>
      </c>
      <c r="C79" s="483">
        <f>1-hwealbypeinc!C20</f>
        <v>0.12661367654800415</v>
      </c>
      <c r="D79" s="484">
        <f t="shared" si="11"/>
        <v>0.37035524845123291</v>
      </c>
      <c r="E79" s="295">
        <f>hwealbypeinc!D20</f>
        <v>0.49696892499923706</v>
      </c>
      <c r="F79" s="14">
        <f>hwealbypeinc!E20</f>
        <v>0.38570696115493774</v>
      </c>
      <c r="G79" s="14">
        <f>hwealbypeinc!F20</f>
        <v>0.19945409893989563</v>
      </c>
      <c r="H79" s="14">
        <f>hwealbypeinc!G20</f>
        <v>0.14899656176567078</v>
      </c>
      <c r="I79" s="14">
        <f>hwealbypeinc!H20</f>
        <v>7.7943094074726105E-2</v>
      </c>
      <c r="J79" s="14">
        <f>hwealbypeinc!I20</f>
        <v>3.2029978930950165E-2</v>
      </c>
      <c r="K79" s="14"/>
      <c r="L79" s="53">
        <f t="shared" si="14"/>
        <v>0.29751482605934143</v>
      </c>
      <c r="M79" s="13">
        <f t="shared" si="15"/>
        <v>0.11126196384429932</v>
      </c>
      <c r="N79" s="13">
        <f t="shared" si="15"/>
        <v>0.18625286221504211</v>
      </c>
      <c r="O79" s="13">
        <f t="shared" si="12"/>
        <v>0.12151100486516953</v>
      </c>
      <c r="P79" s="13">
        <f t="shared" si="13"/>
        <v>5.0457537174224854E-2</v>
      </c>
      <c r="Q79" s="13">
        <f t="shared" si="13"/>
        <v>7.1053467690944672E-2</v>
      </c>
      <c r="R79" s="13">
        <f t="shared" si="13"/>
        <v>4.591311514377594E-2</v>
      </c>
      <c r="S79" s="12"/>
      <c r="T79" s="13"/>
      <c r="U79" s="11"/>
    </row>
    <row r="80" spans="1:21" x14ac:dyDescent="0.2">
      <c r="A80" s="16">
        <v>1983</v>
      </c>
      <c r="B80" s="301">
        <f t="shared" si="10"/>
        <v>0.61914235353469849</v>
      </c>
      <c r="C80" s="483">
        <f>1-hwealbypeinc!C21</f>
        <v>0.12177973985671997</v>
      </c>
      <c r="D80" s="484">
        <f t="shared" si="11"/>
        <v>0.37259837985038757</v>
      </c>
      <c r="E80" s="295">
        <f>hwealbypeinc!D21</f>
        <v>0.49437811970710754</v>
      </c>
      <c r="F80" s="14">
        <f>hwealbypeinc!E21</f>
        <v>0.38085764646530151</v>
      </c>
      <c r="G80" s="14">
        <f>hwealbypeinc!F21</f>
        <v>0.19769451022148132</v>
      </c>
      <c r="H80" s="14">
        <f>hwealbypeinc!G21</f>
        <v>0.14729581773281097</v>
      </c>
      <c r="I80" s="14">
        <f>hwealbypeinc!H21</f>
        <v>7.9143598675727844E-2</v>
      </c>
      <c r="J80" s="14">
        <f>hwealbypeinc!I21</f>
        <v>3.4126423299312592E-2</v>
      </c>
      <c r="K80" s="14"/>
      <c r="L80" s="53">
        <f t="shared" si="14"/>
        <v>0.29668360948562622</v>
      </c>
      <c r="M80" s="13">
        <f t="shared" si="15"/>
        <v>0.11352047324180603</v>
      </c>
      <c r="N80" s="13">
        <f t="shared" si="15"/>
        <v>0.18316313624382019</v>
      </c>
      <c r="O80" s="13">
        <f t="shared" si="12"/>
        <v>0.11855091154575348</v>
      </c>
      <c r="P80" s="13">
        <f t="shared" si="13"/>
        <v>5.0398692488670349E-2</v>
      </c>
      <c r="Q80" s="13">
        <f t="shared" si="13"/>
        <v>6.815221905708313E-2</v>
      </c>
      <c r="R80" s="13">
        <f t="shared" si="13"/>
        <v>4.5017175376415253E-2</v>
      </c>
      <c r="S80" s="12"/>
      <c r="T80" s="13"/>
      <c r="U80" s="11"/>
    </row>
    <row r="81" spans="1:21" x14ac:dyDescent="0.2">
      <c r="A81" s="16">
        <v>1984</v>
      </c>
      <c r="B81" s="301">
        <f t="shared" si="10"/>
        <v>0.60636705160140991</v>
      </c>
      <c r="C81" s="483">
        <f>1-hwealbypeinc!C22</f>
        <v>0.11420327425003052</v>
      </c>
      <c r="D81" s="484">
        <f t="shared" si="11"/>
        <v>0.39620476961135864</v>
      </c>
      <c r="E81" s="295">
        <f>hwealbypeinc!D22</f>
        <v>0.51040804386138916</v>
      </c>
      <c r="F81" s="14">
        <f>hwealbypeinc!E22</f>
        <v>0.39363294839859009</v>
      </c>
      <c r="G81" s="14">
        <f>hwealbypeinc!F22</f>
        <v>0.20096160471439362</v>
      </c>
      <c r="H81" s="14">
        <f>hwealbypeinc!G22</f>
        <v>0.15146926045417786</v>
      </c>
      <c r="I81" s="14">
        <f>hwealbypeinc!H22</f>
        <v>8.1072963774204254E-2</v>
      </c>
      <c r="J81" s="14">
        <f>hwealbypeinc!I22</f>
        <v>3.4914851188659668E-2</v>
      </c>
      <c r="K81" s="14"/>
      <c r="L81" s="53">
        <f t="shared" si="14"/>
        <v>0.30944643914699554</v>
      </c>
      <c r="M81" s="13">
        <f t="shared" si="15"/>
        <v>0.11677509546279907</v>
      </c>
      <c r="N81" s="13">
        <f t="shared" si="15"/>
        <v>0.19267134368419647</v>
      </c>
      <c r="O81" s="13">
        <f t="shared" si="12"/>
        <v>0.11988864094018936</v>
      </c>
      <c r="P81" s="13">
        <f t="shared" si="13"/>
        <v>4.9492344260215759E-2</v>
      </c>
      <c r="Q81" s="13">
        <f t="shared" si="13"/>
        <v>7.0396296679973602E-2</v>
      </c>
      <c r="R81" s="13">
        <f t="shared" si="13"/>
        <v>4.6158112585544586E-2</v>
      </c>
      <c r="S81" s="12"/>
      <c r="T81" s="13"/>
      <c r="U81" s="11"/>
    </row>
    <row r="82" spans="1:21" x14ac:dyDescent="0.2">
      <c r="A82" s="16">
        <v>1985</v>
      </c>
      <c r="B82" s="301">
        <f t="shared" si="10"/>
        <v>0.60535192489624023</v>
      </c>
      <c r="C82" s="483">
        <f>1-hwealbypeinc!C23</f>
        <v>0.11411100625991821</v>
      </c>
      <c r="D82" s="484">
        <f t="shared" si="11"/>
        <v>0.396872878074646</v>
      </c>
      <c r="E82" s="295">
        <f>hwealbypeinc!D23</f>
        <v>0.51098388433456421</v>
      </c>
      <c r="F82" s="14">
        <f>hwealbypeinc!E23</f>
        <v>0.39464807510375977</v>
      </c>
      <c r="G82" s="14">
        <f>hwealbypeinc!F23</f>
        <v>0.20783697068691254</v>
      </c>
      <c r="H82" s="14">
        <f>hwealbypeinc!G23</f>
        <v>0.15820491313934326</v>
      </c>
      <c r="I82" s="14">
        <f>hwealbypeinc!H23</f>
        <v>8.6816087365150452E-2</v>
      </c>
      <c r="J82" s="14">
        <f>hwealbypeinc!I23</f>
        <v>3.7970606237649918E-2</v>
      </c>
      <c r="K82" s="14"/>
      <c r="L82" s="53">
        <f t="shared" si="14"/>
        <v>0.30314691364765167</v>
      </c>
      <c r="M82" s="13">
        <f t="shared" si="15"/>
        <v>0.11633580923080444</v>
      </c>
      <c r="N82" s="13">
        <f t="shared" si="15"/>
        <v>0.18681110441684723</v>
      </c>
      <c r="O82" s="13">
        <f t="shared" si="12"/>
        <v>0.12102088332176208</v>
      </c>
      <c r="P82" s="13">
        <f t="shared" si="13"/>
        <v>4.9632057547569275E-2</v>
      </c>
      <c r="Q82" s="13">
        <f t="shared" si="13"/>
        <v>7.138882577419281E-2</v>
      </c>
      <c r="R82" s="13">
        <f t="shared" si="13"/>
        <v>4.8845481127500534E-2</v>
      </c>
      <c r="S82" s="12"/>
      <c r="T82" s="13"/>
      <c r="U82" s="11"/>
    </row>
    <row r="83" spans="1:21" x14ac:dyDescent="0.2">
      <c r="A83" s="16">
        <v>1986</v>
      </c>
      <c r="B83" s="301">
        <f t="shared" si="10"/>
        <v>0.6062188446521759</v>
      </c>
      <c r="C83" s="483">
        <f>1-hwealbypeinc!C24</f>
        <v>0.11328095197677612</v>
      </c>
      <c r="D83" s="484">
        <f t="shared" si="11"/>
        <v>0.39465737342834473</v>
      </c>
      <c r="E83" s="295">
        <f>hwealbypeinc!D24</f>
        <v>0.50793832540512085</v>
      </c>
      <c r="F83" s="14">
        <f>hwealbypeinc!E24</f>
        <v>0.3937811553478241</v>
      </c>
      <c r="G83" s="14">
        <f>hwealbypeinc!F24</f>
        <v>0.20990759134292603</v>
      </c>
      <c r="H83" s="14">
        <f>hwealbypeinc!G24</f>
        <v>0.15544213354587555</v>
      </c>
      <c r="I83" s="14">
        <f>hwealbypeinc!H24</f>
        <v>8.2711413502693176E-2</v>
      </c>
      <c r="J83" s="14">
        <f>hwealbypeinc!I24</f>
        <v>3.5397466272115707E-2</v>
      </c>
      <c r="K83" s="14"/>
      <c r="L83" s="53">
        <f t="shared" si="14"/>
        <v>0.29803073406219482</v>
      </c>
      <c r="M83" s="13">
        <f t="shared" si="15"/>
        <v>0.11415717005729675</v>
      </c>
      <c r="N83" s="13">
        <f t="shared" si="15"/>
        <v>0.18387356400489807</v>
      </c>
      <c r="O83" s="13">
        <f t="shared" si="12"/>
        <v>0.12719617784023285</v>
      </c>
      <c r="P83" s="13">
        <f t="shared" si="13"/>
        <v>5.4465457797050476E-2</v>
      </c>
      <c r="Q83" s="13">
        <f t="shared" si="13"/>
        <v>7.2730720043182373E-2</v>
      </c>
      <c r="R83" s="13">
        <f t="shared" si="13"/>
        <v>4.7313947230577469E-2</v>
      </c>
      <c r="S83" s="12"/>
      <c r="T83" s="13"/>
      <c r="U83" s="11"/>
    </row>
    <row r="84" spans="1:21" x14ac:dyDescent="0.2">
      <c r="A84" s="16">
        <v>1987</v>
      </c>
      <c r="B84" s="301">
        <f t="shared" si="10"/>
        <v>0.59143966436386108</v>
      </c>
      <c r="C84" s="483">
        <f>1-hwealbypeinc!C25</f>
        <v>0.11357951164245605</v>
      </c>
      <c r="D84" s="484">
        <f t="shared" si="11"/>
        <v>0.40705317258834839</v>
      </c>
      <c r="E84" s="295">
        <f>hwealbypeinc!D25</f>
        <v>0.52063268423080444</v>
      </c>
      <c r="F84" s="14">
        <f>hwealbypeinc!E25</f>
        <v>0.40856033563613892</v>
      </c>
      <c r="G84" s="14">
        <f>hwealbypeinc!F25</f>
        <v>0.22561748325824738</v>
      </c>
      <c r="H84" s="14">
        <f>hwealbypeinc!G25</f>
        <v>0.17021878063678741</v>
      </c>
      <c r="I84" s="14">
        <f>hwealbypeinc!H25</f>
        <v>9.1850996017456055E-2</v>
      </c>
      <c r="J84" s="14">
        <f>hwealbypeinc!I25</f>
        <v>4.2344287037849426E-2</v>
      </c>
      <c r="K84" s="14"/>
      <c r="L84" s="53">
        <f t="shared" si="14"/>
        <v>0.29501520097255707</v>
      </c>
      <c r="M84" s="13">
        <f t="shared" si="15"/>
        <v>0.11207234859466553</v>
      </c>
      <c r="N84" s="13">
        <f t="shared" si="15"/>
        <v>0.18294285237789154</v>
      </c>
      <c r="O84" s="13">
        <f t="shared" si="12"/>
        <v>0.13376648724079132</v>
      </c>
      <c r="P84" s="13">
        <f t="shared" si="13"/>
        <v>5.5398702621459961E-2</v>
      </c>
      <c r="Q84" s="13">
        <f t="shared" si="13"/>
        <v>7.836778461933136E-2</v>
      </c>
      <c r="R84" s="13">
        <f t="shared" si="13"/>
        <v>4.9506708979606628E-2</v>
      </c>
      <c r="S84" s="12"/>
      <c r="T84" s="13"/>
      <c r="U84" s="11"/>
    </row>
    <row r="85" spans="1:21" x14ac:dyDescent="0.2">
      <c r="A85" s="16">
        <v>1988</v>
      </c>
      <c r="B85" s="301">
        <f t="shared" si="10"/>
        <v>0.57291650772094727</v>
      </c>
      <c r="C85" s="483">
        <f>1-hwealbypeinc!C26</f>
        <v>0.1097065806388855</v>
      </c>
      <c r="D85" s="484">
        <f t="shared" si="11"/>
        <v>0.42833143472671509</v>
      </c>
      <c r="E85" s="295">
        <f>hwealbypeinc!D26</f>
        <v>0.53803801536560059</v>
      </c>
      <c r="F85" s="14">
        <f>hwealbypeinc!E26</f>
        <v>0.42708349227905273</v>
      </c>
      <c r="G85" s="14">
        <f>hwealbypeinc!F26</f>
        <v>0.24306574463844299</v>
      </c>
      <c r="H85" s="14">
        <f>hwealbypeinc!G26</f>
        <v>0.18727812170982361</v>
      </c>
      <c r="I85" s="14">
        <f>hwealbypeinc!H26</f>
        <v>0.10591220110654831</v>
      </c>
      <c r="J85" s="14">
        <f>hwealbypeinc!I26</f>
        <v>4.6215716749429703E-2</v>
      </c>
      <c r="K85" s="14"/>
      <c r="L85" s="53">
        <f t="shared" si="14"/>
        <v>0.29497227072715759</v>
      </c>
      <c r="M85" s="13">
        <f t="shared" si="15"/>
        <v>0.11095452308654785</v>
      </c>
      <c r="N85" s="13">
        <f t="shared" si="15"/>
        <v>0.18401774764060974</v>
      </c>
      <c r="O85" s="13">
        <f t="shared" si="12"/>
        <v>0.13715354353189468</v>
      </c>
      <c r="P85" s="13">
        <f t="shared" si="13"/>
        <v>5.5787622928619385E-2</v>
      </c>
      <c r="Q85" s="13">
        <f t="shared" si="13"/>
        <v>8.1365920603275299E-2</v>
      </c>
      <c r="R85" s="13">
        <f t="shared" si="13"/>
        <v>5.9696484357118607E-2</v>
      </c>
      <c r="S85" s="12"/>
      <c r="T85" s="13"/>
      <c r="U85" s="11"/>
    </row>
    <row r="86" spans="1:21" x14ac:dyDescent="0.2">
      <c r="A86" s="20">
        <v>1989</v>
      </c>
      <c r="B86" s="302">
        <f t="shared" si="10"/>
        <v>0.57282859086990356</v>
      </c>
      <c r="C86" s="487">
        <f>1-hwealbypeinc!C27</f>
        <v>0.10894721746444702</v>
      </c>
      <c r="D86" s="488">
        <f t="shared" si="11"/>
        <v>0.42974734306335449</v>
      </c>
      <c r="E86" s="296">
        <f>hwealbypeinc!D27</f>
        <v>0.53869456052780151</v>
      </c>
      <c r="F86" s="19">
        <f>hwealbypeinc!E27</f>
        <v>0.42717140913009644</v>
      </c>
      <c r="G86" s="19">
        <f>hwealbypeinc!F27</f>
        <v>0.24520619213581085</v>
      </c>
      <c r="H86" s="19">
        <f>hwealbypeinc!G27</f>
        <v>0.18989565968513489</v>
      </c>
      <c r="I86" s="19">
        <f>hwealbypeinc!H27</f>
        <v>0.10562211275100708</v>
      </c>
      <c r="J86" s="19">
        <f>hwealbypeinc!I27</f>
        <v>4.7422312200069427E-2</v>
      </c>
      <c r="K86" s="19"/>
      <c r="L86" s="54">
        <f t="shared" si="14"/>
        <v>0.29348836839199066</v>
      </c>
      <c r="M86" s="18">
        <f t="shared" si="15"/>
        <v>0.11152315139770508</v>
      </c>
      <c r="N86" s="18">
        <f t="shared" si="15"/>
        <v>0.18196521699428558</v>
      </c>
      <c r="O86" s="18">
        <f t="shared" si="12"/>
        <v>0.13958407938480377</v>
      </c>
      <c r="P86" s="18">
        <f t="shared" si="13"/>
        <v>5.5310532450675964E-2</v>
      </c>
      <c r="Q86" s="18">
        <f t="shared" si="13"/>
        <v>8.4273546934127808E-2</v>
      </c>
      <c r="R86" s="18">
        <f t="shared" si="13"/>
        <v>5.8199800550937653E-2</v>
      </c>
      <c r="S86" s="17"/>
      <c r="T86" s="13"/>
      <c r="U86" s="11"/>
    </row>
    <row r="87" spans="1:21" x14ac:dyDescent="0.2">
      <c r="A87" s="24">
        <v>1990</v>
      </c>
      <c r="B87" s="303">
        <f t="shared" si="10"/>
        <v>0.57228070497512817</v>
      </c>
      <c r="C87" s="489">
        <f>1-hwealbypeinc!C28</f>
        <v>0.10447704792022705</v>
      </c>
      <c r="D87" s="490">
        <f t="shared" si="11"/>
        <v>0.43433463573455811</v>
      </c>
      <c r="E87" s="297">
        <f>hwealbypeinc!D28</f>
        <v>0.53881168365478516</v>
      </c>
      <c r="F87" s="23">
        <f>hwealbypeinc!E28</f>
        <v>0.42771929502487183</v>
      </c>
      <c r="G87" s="23">
        <f>hwealbypeinc!F28</f>
        <v>0.24452728033065796</v>
      </c>
      <c r="H87" s="23">
        <f>hwealbypeinc!G28</f>
        <v>0.19068560004234314</v>
      </c>
      <c r="I87" s="23">
        <f>hwealbypeinc!H28</f>
        <v>0.10555528104305267</v>
      </c>
      <c r="J87" s="23">
        <f>hwealbypeinc!I28</f>
        <v>4.7258656471967697E-2</v>
      </c>
      <c r="K87" s="23"/>
      <c r="L87" s="55">
        <f t="shared" si="14"/>
        <v>0.2942844033241272</v>
      </c>
      <c r="M87" s="22">
        <f t="shared" si="15"/>
        <v>0.11109238862991333</v>
      </c>
      <c r="N87" s="22">
        <f t="shared" si="15"/>
        <v>0.18319201469421387</v>
      </c>
      <c r="O87" s="22">
        <f t="shared" si="12"/>
        <v>0.13897199928760529</v>
      </c>
      <c r="P87" s="22">
        <f t="shared" si="13"/>
        <v>5.3841680288314819E-2</v>
      </c>
      <c r="Q87" s="22">
        <f t="shared" si="13"/>
        <v>8.5130318999290466E-2</v>
      </c>
      <c r="R87" s="22">
        <f t="shared" si="13"/>
        <v>5.8296624571084976E-2</v>
      </c>
      <c r="S87" s="21"/>
      <c r="T87" s="13"/>
      <c r="U87" s="11"/>
    </row>
    <row r="88" spans="1:21" x14ac:dyDescent="0.2">
      <c r="A88" s="16">
        <v>1991</v>
      </c>
      <c r="B88" s="301">
        <f t="shared" si="10"/>
        <v>0.56967303156852722</v>
      </c>
      <c r="C88" s="483">
        <f>1-hwealbypeinc!C29</f>
        <v>9.8676025867462158E-2</v>
      </c>
      <c r="D88" s="484">
        <f t="shared" si="11"/>
        <v>0.44325262308120728</v>
      </c>
      <c r="E88" s="295">
        <f>hwealbypeinc!D29</f>
        <v>0.54192864894866943</v>
      </c>
      <c r="F88" s="14">
        <f>hwealbypeinc!E29</f>
        <v>0.43032696843147278</v>
      </c>
      <c r="G88" s="14">
        <f>hwealbypeinc!F29</f>
        <v>0.23921884596347809</v>
      </c>
      <c r="H88" s="14">
        <f>hwealbypeinc!G29</f>
        <v>0.18636935949325562</v>
      </c>
      <c r="I88" s="14">
        <f>hwealbypeinc!H29</f>
        <v>0.10337338596582413</v>
      </c>
      <c r="J88" s="14">
        <f>hwealbypeinc!I29</f>
        <v>4.6211909502744675E-2</v>
      </c>
      <c r="K88" s="14"/>
      <c r="L88" s="53">
        <f t="shared" si="14"/>
        <v>0.30270980298519135</v>
      </c>
      <c r="M88" s="13">
        <f t="shared" si="15"/>
        <v>0.11160168051719666</v>
      </c>
      <c r="N88" s="13">
        <f t="shared" si="15"/>
        <v>0.19110812246799469</v>
      </c>
      <c r="O88" s="13">
        <f t="shared" si="12"/>
        <v>0.13584545999765396</v>
      </c>
      <c r="P88" s="13">
        <f t="shared" si="13"/>
        <v>5.2849486470222473E-2</v>
      </c>
      <c r="Q88" s="13">
        <f t="shared" si="13"/>
        <v>8.2995973527431488E-2</v>
      </c>
      <c r="R88" s="13">
        <f t="shared" si="13"/>
        <v>5.7161476463079453E-2</v>
      </c>
      <c r="S88" s="12"/>
      <c r="T88" s="13"/>
      <c r="U88" s="11"/>
    </row>
    <row r="89" spans="1:21" x14ac:dyDescent="0.2">
      <c r="A89" s="16">
        <v>1992</v>
      </c>
      <c r="B89" s="301">
        <f t="shared" si="10"/>
        <v>0.55901765823364258</v>
      </c>
      <c r="C89" s="483">
        <f>1-hwealbypeinc!C30</f>
        <v>9.0426862239837646E-2</v>
      </c>
      <c r="D89" s="484">
        <f t="shared" si="11"/>
        <v>0.46302503347396851</v>
      </c>
      <c r="E89" s="295">
        <f>hwealbypeinc!D30</f>
        <v>0.55345189571380615</v>
      </c>
      <c r="F89" s="14">
        <f>hwealbypeinc!E30</f>
        <v>0.44098234176635742</v>
      </c>
      <c r="G89" s="14">
        <f>hwealbypeinc!F30</f>
        <v>0.24949599802494049</v>
      </c>
      <c r="H89" s="14">
        <f>hwealbypeinc!G30</f>
        <v>0.1931377500295639</v>
      </c>
      <c r="I89" s="14">
        <f>hwealbypeinc!H30</f>
        <v>0.1096649169921875</v>
      </c>
      <c r="J89" s="14">
        <f>hwealbypeinc!I30</f>
        <v>4.9222432076931E-2</v>
      </c>
      <c r="K89" s="14"/>
      <c r="L89" s="53">
        <f t="shared" si="14"/>
        <v>0.30395589768886566</v>
      </c>
      <c r="M89" s="13">
        <f t="shared" si="15"/>
        <v>0.11246955394744873</v>
      </c>
      <c r="N89" s="13">
        <f t="shared" si="15"/>
        <v>0.19148634374141693</v>
      </c>
      <c r="O89" s="13">
        <f t="shared" si="12"/>
        <v>0.13983108103275299</v>
      </c>
      <c r="P89" s="13">
        <f t="shared" si="13"/>
        <v>5.6358247995376587E-2</v>
      </c>
      <c r="Q89" s="13">
        <f t="shared" si="13"/>
        <v>8.3472833037376404E-2</v>
      </c>
      <c r="R89" s="13">
        <f t="shared" si="13"/>
        <v>6.04424849152565E-2</v>
      </c>
      <c r="S89" s="12"/>
      <c r="T89" s="13"/>
      <c r="U89" s="11"/>
    </row>
    <row r="90" spans="1:21" x14ac:dyDescent="0.2">
      <c r="A90" s="16">
        <v>1993</v>
      </c>
      <c r="B90" s="301">
        <f t="shared" si="10"/>
        <v>0.56579768657684326</v>
      </c>
      <c r="C90" s="483">
        <f>1-hwealbypeinc!C31</f>
        <v>8.6423039436340332E-2</v>
      </c>
      <c r="D90" s="484">
        <f t="shared" si="11"/>
        <v>0.46778577566146851</v>
      </c>
      <c r="E90" s="295">
        <f>hwealbypeinc!D31</f>
        <v>0.55420881509780884</v>
      </c>
      <c r="F90" s="14">
        <f>hwealbypeinc!E31</f>
        <v>0.43420231342315674</v>
      </c>
      <c r="G90" s="14">
        <f>hwealbypeinc!F31</f>
        <v>0.24578045308589935</v>
      </c>
      <c r="H90" s="14">
        <f>hwealbypeinc!G31</f>
        <v>0.19153070449829102</v>
      </c>
      <c r="I90" s="14">
        <f>hwealbypeinc!H31</f>
        <v>0.10891498625278473</v>
      </c>
      <c r="J90" s="14">
        <f>hwealbypeinc!I31</f>
        <v>5.0230633467435837E-2</v>
      </c>
      <c r="K90" s="14"/>
      <c r="L90" s="53">
        <f t="shared" si="14"/>
        <v>0.30842836201190948</v>
      </c>
      <c r="M90" s="13">
        <f t="shared" si="15"/>
        <v>0.1200065016746521</v>
      </c>
      <c r="N90" s="13">
        <f t="shared" si="15"/>
        <v>0.18842186033725739</v>
      </c>
      <c r="O90" s="13">
        <f t="shared" si="12"/>
        <v>0.13686546683311462</v>
      </c>
      <c r="P90" s="13">
        <f t="shared" si="13"/>
        <v>5.4249748587608337E-2</v>
      </c>
      <c r="Q90" s="13">
        <f t="shared" si="13"/>
        <v>8.2615718245506287E-2</v>
      </c>
      <c r="R90" s="13">
        <f t="shared" si="13"/>
        <v>5.8684352785348892E-2</v>
      </c>
      <c r="S90" s="12"/>
      <c r="T90" s="13"/>
      <c r="U90" s="11"/>
    </row>
    <row r="91" spans="1:21" x14ac:dyDescent="0.2">
      <c r="A91" s="16">
        <v>1994</v>
      </c>
      <c r="B91" s="301">
        <f t="shared" si="10"/>
        <v>0.56548672914505005</v>
      </c>
      <c r="C91" s="483">
        <f>1-hwealbypeinc!C32</f>
        <v>8.4014832973480225E-2</v>
      </c>
      <c r="D91" s="484">
        <f t="shared" si="11"/>
        <v>0.47175318002700806</v>
      </c>
      <c r="E91" s="295">
        <f>hwealbypeinc!D32</f>
        <v>0.55576801300048828</v>
      </c>
      <c r="F91" s="14">
        <f>hwealbypeinc!E32</f>
        <v>0.43451327085494995</v>
      </c>
      <c r="G91" s="14">
        <f>hwealbypeinc!F32</f>
        <v>0.24631159007549286</v>
      </c>
      <c r="H91" s="14">
        <f>hwealbypeinc!G32</f>
        <v>0.19127131998538971</v>
      </c>
      <c r="I91" s="14">
        <f>hwealbypeinc!H32</f>
        <v>0.10948947072029114</v>
      </c>
      <c r="J91" s="14">
        <f>hwealbypeinc!I32</f>
        <v>5.0384212285280228E-2</v>
      </c>
      <c r="K91" s="14"/>
      <c r="L91" s="53">
        <f t="shared" si="14"/>
        <v>0.30945642292499542</v>
      </c>
      <c r="M91" s="13">
        <f t="shared" si="15"/>
        <v>0.12125474214553833</v>
      </c>
      <c r="N91" s="13">
        <f t="shared" si="15"/>
        <v>0.18820168077945709</v>
      </c>
      <c r="O91" s="13">
        <f t="shared" si="12"/>
        <v>0.13682211935520172</v>
      </c>
      <c r="P91" s="13">
        <f t="shared" si="13"/>
        <v>5.5040270090103149E-2</v>
      </c>
      <c r="Q91" s="13">
        <f t="shared" si="13"/>
        <v>8.1781849265098572E-2</v>
      </c>
      <c r="R91" s="13">
        <f t="shared" si="13"/>
        <v>5.910525843501091E-2</v>
      </c>
      <c r="S91" s="12"/>
      <c r="T91" s="13"/>
      <c r="U91" s="11"/>
    </row>
    <row r="92" spans="1:21" x14ac:dyDescent="0.2">
      <c r="A92" s="16">
        <v>1995</v>
      </c>
      <c r="B92" s="301">
        <f t="shared" si="10"/>
        <v>0.55588328838348389</v>
      </c>
      <c r="C92" s="483">
        <f>1-hwealbypeinc!C33</f>
        <v>7.5180888175964355E-2</v>
      </c>
      <c r="D92" s="484">
        <f t="shared" si="11"/>
        <v>0.48933571577072144</v>
      </c>
      <c r="E92" s="295">
        <f>hwealbypeinc!D33</f>
        <v>0.56451660394668579</v>
      </c>
      <c r="F92" s="14">
        <f>hwealbypeinc!E33</f>
        <v>0.44411671161651611</v>
      </c>
      <c r="G92" s="14">
        <f>hwealbypeinc!F33</f>
        <v>0.24655601382255554</v>
      </c>
      <c r="H92" s="14">
        <f>hwealbypeinc!G33</f>
        <v>0.19249346852302551</v>
      </c>
      <c r="I92" s="14">
        <f>hwealbypeinc!H33</f>
        <v>0.11153365671634674</v>
      </c>
      <c r="J92" s="14">
        <f>hwealbypeinc!I33</f>
        <v>5.1955010741949081E-2</v>
      </c>
      <c r="K92" s="14"/>
      <c r="L92" s="53">
        <f t="shared" si="14"/>
        <v>0.31796059012413025</v>
      </c>
      <c r="M92" s="13">
        <f t="shared" si="15"/>
        <v>0.12039989233016968</v>
      </c>
      <c r="N92" s="13">
        <f t="shared" si="15"/>
        <v>0.19756069779396057</v>
      </c>
      <c r="O92" s="13">
        <f t="shared" si="12"/>
        <v>0.1350223571062088</v>
      </c>
      <c r="P92" s="13">
        <f t="shared" si="13"/>
        <v>5.4062545299530029E-2</v>
      </c>
      <c r="Q92" s="13">
        <f t="shared" si="13"/>
        <v>8.0959811806678772E-2</v>
      </c>
      <c r="R92" s="13">
        <f t="shared" si="13"/>
        <v>5.9578645974397659E-2</v>
      </c>
      <c r="S92" s="12"/>
      <c r="T92" s="13"/>
      <c r="U92" s="11"/>
    </row>
    <row r="93" spans="1:21" x14ac:dyDescent="0.2">
      <c r="A93" s="16">
        <v>1996</v>
      </c>
      <c r="B93" s="301">
        <f t="shared" si="10"/>
        <v>0.54990944266319275</v>
      </c>
      <c r="C93" s="483">
        <f>1-hwealbypeinc!C34</f>
        <v>7.3152244091033936E-2</v>
      </c>
      <c r="D93" s="484">
        <f t="shared" si="11"/>
        <v>0.49995237588882446</v>
      </c>
      <c r="E93" s="295">
        <f>hwealbypeinc!D34</f>
        <v>0.5731046199798584</v>
      </c>
      <c r="F93" s="14">
        <f>hwealbypeinc!E34</f>
        <v>0.45009055733680725</v>
      </c>
      <c r="G93" s="14">
        <f>hwealbypeinc!F34</f>
        <v>0.25366473197937012</v>
      </c>
      <c r="H93" s="14">
        <f>hwealbypeinc!G34</f>
        <v>0.19736786186695099</v>
      </c>
      <c r="I93" s="14">
        <f>hwealbypeinc!H34</f>
        <v>0.11704745888710022</v>
      </c>
      <c r="J93" s="14">
        <f>hwealbypeinc!I34</f>
        <v>5.6451834738254547E-2</v>
      </c>
      <c r="K93" s="14"/>
      <c r="L93" s="53">
        <f t="shared" si="14"/>
        <v>0.31943988800048828</v>
      </c>
      <c r="M93" s="13">
        <f t="shared" si="15"/>
        <v>0.12301406264305115</v>
      </c>
      <c r="N93" s="13">
        <f t="shared" si="15"/>
        <v>0.19642582535743713</v>
      </c>
      <c r="O93" s="13">
        <f t="shared" si="12"/>
        <v>0.1366172730922699</v>
      </c>
      <c r="P93" s="13">
        <f t="shared" si="13"/>
        <v>5.6296870112419128E-2</v>
      </c>
      <c r="Q93" s="13">
        <f t="shared" si="13"/>
        <v>8.0320402979850769E-2</v>
      </c>
      <c r="R93" s="13">
        <f t="shared" si="13"/>
        <v>6.0595624148845673E-2</v>
      </c>
      <c r="S93" s="12"/>
      <c r="T93" s="13"/>
      <c r="U93" s="11"/>
    </row>
    <row r="94" spans="1:21" x14ac:dyDescent="0.2">
      <c r="A94" s="16">
        <v>1997</v>
      </c>
      <c r="B94" s="301">
        <f t="shared" si="10"/>
        <v>0.53995350003242493</v>
      </c>
      <c r="C94" s="483">
        <f>1-hwealbypeinc!C35</f>
        <v>6.7635238170623779E-2</v>
      </c>
      <c r="D94" s="484">
        <f t="shared" si="11"/>
        <v>0.51173996925354004</v>
      </c>
      <c r="E94" s="295">
        <f>hwealbypeinc!D35</f>
        <v>0.57937520742416382</v>
      </c>
      <c r="F94" s="14">
        <f>hwealbypeinc!E35</f>
        <v>0.46004649996757507</v>
      </c>
      <c r="G94" s="14">
        <f>hwealbypeinc!F35</f>
        <v>0.26120322942733765</v>
      </c>
      <c r="H94" s="14">
        <f>hwealbypeinc!G35</f>
        <v>0.20700797438621521</v>
      </c>
      <c r="I94" s="14">
        <f>hwealbypeinc!H35</f>
        <v>0.12414129078388214</v>
      </c>
      <c r="J94" s="14">
        <f>hwealbypeinc!I35</f>
        <v>6.0860686004161835E-2</v>
      </c>
      <c r="K94" s="14"/>
      <c r="L94" s="53">
        <f t="shared" si="14"/>
        <v>0.31817197799682617</v>
      </c>
      <c r="M94" s="13">
        <f t="shared" si="15"/>
        <v>0.11932870745658875</v>
      </c>
      <c r="N94" s="13">
        <f t="shared" si="15"/>
        <v>0.19884327054023743</v>
      </c>
      <c r="O94" s="13">
        <f t="shared" si="12"/>
        <v>0.13706193864345551</v>
      </c>
      <c r="P94" s="13">
        <f t="shared" si="13"/>
        <v>5.4195255041122437E-2</v>
      </c>
      <c r="Q94" s="13">
        <f t="shared" si="13"/>
        <v>8.2866683602333069E-2</v>
      </c>
      <c r="R94" s="13">
        <f t="shared" si="13"/>
        <v>6.3280604779720306E-2</v>
      </c>
      <c r="S94" s="12"/>
      <c r="T94" s="13"/>
      <c r="U94" s="11"/>
    </row>
    <row r="95" spans="1:21" x14ac:dyDescent="0.2">
      <c r="A95" s="16">
        <v>1998</v>
      </c>
      <c r="B95" s="301">
        <f t="shared" si="10"/>
        <v>0.52959519624710083</v>
      </c>
      <c r="C95" s="483">
        <f>1-hwealbypeinc!C36</f>
        <v>6.7397594451904297E-2</v>
      </c>
      <c r="D95" s="484">
        <f t="shared" si="11"/>
        <v>0.52173101902008057</v>
      </c>
      <c r="E95" s="295">
        <f>hwealbypeinc!D36</f>
        <v>0.58912861347198486</v>
      </c>
      <c r="F95" s="14">
        <f>hwealbypeinc!E36</f>
        <v>0.47040480375289917</v>
      </c>
      <c r="G95" s="14">
        <f>hwealbypeinc!F36</f>
        <v>0.27112922072410583</v>
      </c>
      <c r="H95" s="14">
        <f>hwealbypeinc!G36</f>
        <v>0.21486859023571014</v>
      </c>
      <c r="I95" s="14">
        <f>hwealbypeinc!H36</f>
        <v>0.13020886480808258</v>
      </c>
      <c r="J95" s="14">
        <f>hwealbypeinc!I36</f>
        <v>6.3637852668762207E-2</v>
      </c>
      <c r="K95" s="14"/>
      <c r="L95" s="53">
        <f t="shared" si="14"/>
        <v>0.31799939274787903</v>
      </c>
      <c r="M95" s="13">
        <f t="shared" si="15"/>
        <v>0.11872380971908569</v>
      </c>
      <c r="N95" s="13">
        <f t="shared" si="15"/>
        <v>0.19927558302879333</v>
      </c>
      <c r="O95" s="13">
        <f t="shared" si="12"/>
        <v>0.14092035591602325</v>
      </c>
      <c r="P95" s="13">
        <f t="shared" si="13"/>
        <v>5.6260630488395691E-2</v>
      </c>
      <c r="Q95" s="13">
        <f t="shared" si="13"/>
        <v>8.4659725427627563E-2</v>
      </c>
      <c r="R95" s="13">
        <f t="shared" si="13"/>
        <v>6.6571012139320374E-2</v>
      </c>
      <c r="S95" s="12"/>
      <c r="T95" s="13"/>
      <c r="U95" s="11"/>
    </row>
    <row r="96" spans="1:21" x14ac:dyDescent="0.2">
      <c r="A96" s="20">
        <v>1999</v>
      </c>
      <c r="B96" s="302">
        <f t="shared" si="10"/>
        <v>0.52973994612693787</v>
      </c>
      <c r="C96" s="487">
        <f>1-hwealbypeinc!C37</f>
        <v>6.7442893981933594E-2</v>
      </c>
      <c r="D96" s="488">
        <f t="shared" si="11"/>
        <v>0.51849633455276489</v>
      </c>
      <c r="E96" s="296">
        <f>hwealbypeinc!D37</f>
        <v>0.58593922853469849</v>
      </c>
      <c r="F96" s="19">
        <f>hwealbypeinc!E37</f>
        <v>0.47026005387306213</v>
      </c>
      <c r="G96" s="19">
        <f>hwealbypeinc!F37</f>
        <v>0.27307677268981934</v>
      </c>
      <c r="H96" s="19">
        <f>hwealbypeinc!G37</f>
        <v>0.21778956055641174</v>
      </c>
      <c r="I96" s="19">
        <f>hwealbypeinc!H37</f>
        <v>0.13325147330760956</v>
      </c>
      <c r="J96" s="19">
        <f>hwealbypeinc!I37</f>
        <v>6.6445395350456238E-2</v>
      </c>
      <c r="K96" s="19"/>
      <c r="L96" s="54">
        <f t="shared" si="14"/>
        <v>0.31286245584487915</v>
      </c>
      <c r="M96" s="18">
        <f t="shared" si="15"/>
        <v>0.11567917466163635</v>
      </c>
      <c r="N96" s="18">
        <f t="shared" si="15"/>
        <v>0.1971832811832428</v>
      </c>
      <c r="O96" s="18">
        <f t="shared" si="12"/>
        <v>0.13982529938220978</v>
      </c>
      <c r="P96" s="18">
        <f t="shared" si="13"/>
        <v>5.5287212133407593E-2</v>
      </c>
      <c r="Q96" s="18">
        <f t="shared" si="13"/>
        <v>8.4538087248802185E-2</v>
      </c>
      <c r="R96" s="18">
        <f t="shared" si="13"/>
        <v>6.680607795715332E-2</v>
      </c>
      <c r="S96" s="17"/>
      <c r="T96" s="13"/>
      <c r="U96" s="11"/>
    </row>
    <row r="97" spans="1:21" x14ac:dyDescent="0.2">
      <c r="A97" s="24">
        <v>2000</v>
      </c>
      <c r="B97" s="303">
        <f t="shared" si="10"/>
        <v>0.52859881520271301</v>
      </c>
      <c r="C97" s="489">
        <f>1-hwealbypeinc!C38</f>
        <v>7.0579290390014648E-2</v>
      </c>
      <c r="D97" s="490">
        <f t="shared" si="11"/>
        <v>0.51594489812850952</v>
      </c>
      <c r="E97" s="297">
        <f>hwealbypeinc!D38</f>
        <v>0.58652418851852417</v>
      </c>
      <c r="F97" s="23">
        <f>hwealbypeinc!E38</f>
        <v>0.47140118479728699</v>
      </c>
      <c r="G97" s="23">
        <f>hwealbypeinc!F38</f>
        <v>0.27788704633712769</v>
      </c>
      <c r="H97" s="23">
        <f>hwealbypeinc!G38</f>
        <v>0.22332333028316498</v>
      </c>
      <c r="I97" s="23">
        <f>hwealbypeinc!H38</f>
        <v>0.13967226445674896</v>
      </c>
      <c r="J97" s="23">
        <f>hwealbypeinc!I38</f>
        <v>7.246919721364975E-2</v>
      </c>
      <c r="K97" s="23"/>
      <c r="L97" s="55">
        <f t="shared" si="14"/>
        <v>0.30863714218139648</v>
      </c>
      <c r="M97" s="22">
        <f t="shared" si="15"/>
        <v>0.11512300372123718</v>
      </c>
      <c r="N97" s="22">
        <f t="shared" si="15"/>
        <v>0.1935141384601593</v>
      </c>
      <c r="O97" s="22">
        <f t="shared" si="12"/>
        <v>0.13821478188037872</v>
      </c>
      <c r="P97" s="22">
        <f t="shared" si="13"/>
        <v>5.4563716053962708E-2</v>
      </c>
      <c r="Q97" s="22">
        <f t="shared" si="13"/>
        <v>8.3651065826416016E-2</v>
      </c>
      <c r="R97" s="22">
        <f t="shared" si="13"/>
        <v>6.7203067243099213E-2</v>
      </c>
      <c r="S97" s="21"/>
      <c r="T97" s="13"/>
      <c r="U97" s="11"/>
    </row>
    <row r="98" spans="1:21" x14ac:dyDescent="0.2">
      <c r="A98" s="16">
        <v>2001</v>
      </c>
      <c r="B98" s="301">
        <f t="shared" si="10"/>
        <v>0.53919380903244019</v>
      </c>
      <c r="C98" s="483">
        <f>1-hwealbypeinc!C39</f>
        <v>7.2966933250427246E-2</v>
      </c>
      <c r="D98" s="484">
        <f t="shared" si="11"/>
        <v>0.50254380702972412</v>
      </c>
      <c r="E98" s="295">
        <f>hwealbypeinc!D39</f>
        <v>0.57551074028015137</v>
      </c>
      <c r="F98" s="14">
        <f>hwealbypeinc!E39</f>
        <v>0.46080619096755981</v>
      </c>
      <c r="G98" s="14">
        <f>hwealbypeinc!F39</f>
        <v>0.27198311686515808</v>
      </c>
      <c r="H98" s="14">
        <f>hwealbypeinc!G39</f>
        <v>0.21895180642604828</v>
      </c>
      <c r="I98" s="14">
        <f>hwealbypeinc!H39</f>
        <v>0.13618609309196472</v>
      </c>
      <c r="J98" s="14">
        <f>hwealbypeinc!I39</f>
        <v>6.8714067339897156E-2</v>
      </c>
      <c r="K98" s="14"/>
      <c r="L98" s="53">
        <f t="shared" si="14"/>
        <v>0.30352762341499329</v>
      </c>
      <c r="M98" s="13">
        <f t="shared" si="15"/>
        <v>0.11470454931259155</v>
      </c>
      <c r="N98" s="13">
        <f t="shared" si="15"/>
        <v>0.18882307410240173</v>
      </c>
      <c r="O98" s="13">
        <f t="shared" si="12"/>
        <v>0.13579702377319336</v>
      </c>
      <c r="P98" s="13">
        <f t="shared" si="13"/>
        <v>5.3031310439109802E-2</v>
      </c>
      <c r="Q98" s="13">
        <f t="shared" si="13"/>
        <v>8.2765713334083557E-2</v>
      </c>
      <c r="R98" s="13">
        <f t="shared" si="13"/>
        <v>6.7472025752067566E-2</v>
      </c>
      <c r="S98" s="12"/>
      <c r="T98" s="13"/>
      <c r="U98" s="11"/>
    </row>
    <row r="99" spans="1:21" x14ac:dyDescent="0.2">
      <c r="A99" s="16">
        <v>2002</v>
      </c>
      <c r="B99" s="301">
        <f t="shared" si="10"/>
        <v>0.54620605707168579</v>
      </c>
      <c r="C99" s="483">
        <f>1-hwealbypeinc!C40</f>
        <v>7.5002133846282959E-2</v>
      </c>
      <c r="D99" s="484">
        <f t="shared" si="11"/>
        <v>0.49407434463500977</v>
      </c>
      <c r="E99" s="295">
        <f>hwealbypeinc!D40</f>
        <v>0.56907647848129272</v>
      </c>
      <c r="F99" s="14">
        <f>hwealbypeinc!E40</f>
        <v>0.45379394292831421</v>
      </c>
      <c r="G99" s="14">
        <f>hwealbypeinc!F40</f>
        <v>0.26310691237449646</v>
      </c>
      <c r="H99" s="14">
        <f>hwealbypeinc!G40</f>
        <v>0.20879928767681122</v>
      </c>
      <c r="I99" s="14">
        <f>hwealbypeinc!H40</f>
        <v>0.12907558679580688</v>
      </c>
      <c r="J99" s="14">
        <f>hwealbypeinc!I40</f>
        <v>6.5320514142513275E-2</v>
      </c>
      <c r="K99" s="14"/>
      <c r="L99" s="53">
        <f t="shared" si="14"/>
        <v>0.30596956610679626</v>
      </c>
      <c r="M99" s="13">
        <f t="shared" si="15"/>
        <v>0.11528253555297852</v>
      </c>
      <c r="N99" s="13">
        <f t="shared" si="15"/>
        <v>0.19068703055381775</v>
      </c>
      <c r="O99" s="13">
        <f t="shared" si="12"/>
        <v>0.13403132557868958</v>
      </c>
      <c r="P99" s="13">
        <f t="shared" si="13"/>
        <v>5.4307624697685242E-2</v>
      </c>
      <c r="Q99" s="13">
        <f t="shared" si="13"/>
        <v>7.9723700881004333E-2</v>
      </c>
      <c r="R99" s="13">
        <f t="shared" si="13"/>
        <v>6.375507265329361E-2</v>
      </c>
      <c r="S99" s="12"/>
      <c r="T99" s="13"/>
      <c r="U99" s="11"/>
    </row>
    <row r="100" spans="1:21" x14ac:dyDescent="0.2">
      <c r="A100" s="16">
        <v>2003</v>
      </c>
      <c r="B100" s="301">
        <f t="shared" si="10"/>
        <v>0.55006667971611023</v>
      </c>
      <c r="C100" s="483">
        <f>1-hwealbypeinc!C41</f>
        <v>7.3366940021514893E-2</v>
      </c>
      <c r="D100" s="484">
        <f t="shared" si="11"/>
        <v>0.49471020698547363</v>
      </c>
      <c r="E100" s="295">
        <f>hwealbypeinc!D41</f>
        <v>0.56807714700698853</v>
      </c>
      <c r="F100" s="14">
        <f>hwealbypeinc!E41</f>
        <v>0.44993332028388977</v>
      </c>
      <c r="G100" s="14">
        <f>hwealbypeinc!F41</f>
        <v>0.26144897937774658</v>
      </c>
      <c r="H100" s="14">
        <f>hwealbypeinc!G41</f>
        <v>0.20818652212619781</v>
      </c>
      <c r="I100" s="14">
        <f>hwealbypeinc!H41</f>
        <v>0.12834310531616211</v>
      </c>
      <c r="J100" s="14">
        <f>hwealbypeinc!I41</f>
        <v>6.5726041793823242E-2</v>
      </c>
      <c r="K100" s="14"/>
      <c r="L100" s="53">
        <f t="shared" si="14"/>
        <v>0.30662816762924194</v>
      </c>
      <c r="M100" s="13">
        <f t="shared" si="15"/>
        <v>0.11814382672309875</v>
      </c>
      <c r="N100" s="13">
        <f t="shared" si="15"/>
        <v>0.18848434090614319</v>
      </c>
      <c r="O100" s="13">
        <f t="shared" si="12"/>
        <v>0.13310587406158447</v>
      </c>
      <c r="P100" s="13">
        <f t="shared" si="13"/>
        <v>5.3262457251548767E-2</v>
      </c>
      <c r="Q100" s="13">
        <f t="shared" si="13"/>
        <v>7.9843416810035706E-2</v>
      </c>
      <c r="R100" s="13">
        <f t="shared" si="13"/>
        <v>6.2617063522338867E-2</v>
      </c>
      <c r="S100" s="12"/>
      <c r="T100" s="13"/>
      <c r="U100" s="11"/>
    </row>
    <row r="101" spans="1:21" x14ac:dyDescent="0.2">
      <c r="A101" s="16">
        <v>2004</v>
      </c>
      <c r="B101" s="301">
        <f t="shared" si="10"/>
        <v>0.54154559969902039</v>
      </c>
      <c r="C101" s="483">
        <f>1-hwealbypeinc!C42</f>
        <v>7.1432113647460938E-2</v>
      </c>
      <c r="D101" s="484">
        <f t="shared" si="11"/>
        <v>0.50505352020263672</v>
      </c>
      <c r="E101" s="295">
        <f>hwealbypeinc!D42</f>
        <v>0.57648563385009766</v>
      </c>
      <c r="F101" s="14">
        <f>hwealbypeinc!E42</f>
        <v>0.45845440030097961</v>
      </c>
      <c r="G101" s="14">
        <f>hwealbypeinc!F42</f>
        <v>0.26516160368919373</v>
      </c>
      <c r="H101" s="14">
        <f>hwealbypeinc!G42</f>
        <v>0.2133796215057373</v>
      </c>
      <c r="I101" s="14">
        <f>hwealbypeinc!H42</f>
        <v>0.13136538863182068</v>
      </c>
      <c r="J101" s="14">
        <f>hwealbypeinc!I42</f>
        <v>6.5566278994083405E-2</v>
      </c>
      <c r="K101" s="14"/>
      <c r="L101" s="53">
        <f t="shared" si="14"/>
        <v>0.31132403016090393</v>
      </c>
      <c r="M101" s="13">
        <f t="shared" si="15"/>
        <v>0.11803123354911804</v>
      </c>
      <c r="N101" s="13">
        <f t="shared" si="15"/>
        <v>0.19329279661178589</v>
      </c>
      <c r="O101" s="13">
        <f t="shared" si="12"/>
        <v>0.13379621505737305</v>
      </c>
      <c r="P101" s="13">
        <f t="shared" si="13"/>
        <v>5.1781982183456421E-2</v>
      </c>
      <c r="Q101" s="13">
        <f t="shared" si="13"/>
        <v>8.2014232873916626E-2</v>
      </c>
      <c r="R101" s="13">
        <f t="shared" si="13"/>
        <v>6.5799109637737274E-2</v>
      </c>
      <c r="S101" s="12"/>
      <c r="T101" s="13"/>
      <c r="U101" s="11"/>
    </row>
    <row r="102" spans="1:21" x14ac:dyDescent="0.2">
      <c r="A102" s="16">
        <v>2005</v>
      </c>
      <c r="B102" s="301">
        <f t="shared" si="10"/>
        <v>0.53294715285301208</v>
      </c>
      <c r="C102" s="483">
        <f>1-hwealbypeinc!C43</f>
        <v>7.0709586143493652E-2</v>
      </c>
      <c r="D102" s="484">
        <f t="shared" si="11"/>
        <v>0.51683121919631958</v>
      </c>
      <c r="E102" s="295">
        <f>hwealbypeinc!D43</f>
        <v>0.58754080533981323</v>
      </c>
      <c r="F102" s="14">
        <f>hwealbypeinc!E43</f>
        <v>0.46705284714698792</v>
      </c>
      <c r="G102" s="14">
        <f>hwealbypeinc!F43</f>
        <v>0.27576842904090881</v>
      </c>
      <c r="H102" s="14">
        <f>hwealbypeinc!G43</f>
        <v>0.22204546630382538</v>
      </c>
      <c r="I102" s="14">
        <f>hwealbypeinc!H43</f>
        <v>0.13618727028369904</v>
      </c>
      <c r="J102" s="14">
        <f>hwealbypeinc!I43</f>
        <v>6.710786372423172E-2</v>
      </c>
      <c r="K102" s="14"/>
      <c r="L102" s="53">
        <f t="shared" si="14"/>
        <v>0.31177237629890442</v>
      </c>
      <c r="M102" s="13">
        <f t="shared" si="15"/>
        <v>0.12048795819282532</v>
      </c>
      <c r="N102" s="13">
        <f t="shared" si="15"/>
        <v>0.1912844181060791</v>
      </c>
      <c r="O102" s="13">
        <f t="shared" si="12"/>
        <v>0.13958115875720978</v>
      </c>
      <c r="P102" s="13">
        <f t="shared" si="13"/>
        <v>5.3722962737083435E-2</v>
      </c>
      <c r="Q102" s="13">
        <f t="shared" si="13"/>
        <v>8.5858196020126343E-2</v>
      </c>
      <c r="R102" s="13">
        <f t="shared" si="13"/>
        <v>6.9079406559467316E-2</v>
      </c>
      <c r="S102" s="12"/>
      <c r="T102" s="13"/>
      <c r="U102" s="11"/>
    </row>
    <row r="103" spans="1:21" x14ac:dyDescent="0.2">
      <c r="A103" s="16">
        <v>2006</v>
      </c>
      <c r="B103" s="301">
        <f t="shared" si="10"/>
        <v>0.52674546837806702</v>
      </c>
      <c r="C103" s="483">
        <f>1-hwealbypeinc!C44</f>
        <v>6.7572474479675293E-2</v>
      </c>
      <c r="D103" s="484">
        <f t="shared" si="11"/>
        <v>0.52618825435638428</v>
      </c>
      <c r="E103" s="295">
        <f>hwealbypeinc!D44</f>
        <v>0.59376072883605957</v>
      </c>
      <c r="F103" s="14">
        <f>hwealbypeinc!E44</f>
        <v>0.47325453162193298</v>
      </c>
      <c r="G103" s="14">
        <f>hwealbypeinc!F44</f>
        <v>0.28152185678482056</v>
      </c>
      <c r="H103" s="14">
        <f>hwealbypeinc!G44</f>
        <v>0.22778014838695526</v>
      </c>
      <c r="I103" s="14">
        <f>hwealbypeinc!H44</f>
        <v>0.14050304889678955</v>
      </c>
      <c r="J103" s="14">
        <f>hwealbypeinc!I44</f>
        <v>6.8302541971206665E-2</v>
      </c>
      <c r="K103" s="14"/>
      <c r="L103" s="53">
        <f t="shared" si="14"/>
        <v>0.31223887205123901</v>
      </c>
      <c r="M103" s="13">
        <f t="shared" si="15"/>
        <v>0.12050619721412659</v>
      </c>
      <c r="N103" s="13">
        <f t="shared" si="15"/>
        <v>0.19173267483711243</v>
      </c>
      <c r="O103" s="13">
        <f t="shared" si="12"/>
        <v>0.14101880788803101</v>
      </c>
      <c r="P103" s="13">
        <f t="shared" si="13"/>
        <v>5.3741708397865295E-2</v>
      </c>
      <c r="Q103" s="13">
        <f t="shared" si="13"/>
        <v>8.727709949016571E-2</v>
      </c>
      <c r="R103" s="13">
        <f t="shared" si="13"/>
        <v>7.2200506925582886E-2</v>
      </c>
      <c r="S103" s="12"/>
      <c r="T103" s="13"/>
      <c r="U103" s="11"/>
    </row>
    <row r="104" spans="1:21" x14ac:dyDescent="0.2">
      <c r="A104" s="16">
        <v>2007</v>
      </c>
      <c r="B104" s="301">
        <f t="shared" si="10"/>
        <v>0.51850047707557678</v>
      </c>
      <c r="C104" s="483">
        <f>1-hwealbypeinc!C45</f>
        <v>6.3624680042266846E-2</v>
      </c>
      <c r="D104" s="484">
        <f t="shared" si="11"/>
        <v>0.53725659847259521</v>
      </c>
      <c r="E104" s="295">
        <f>hwealbypeinc!D45</f>
        <v>0.60088127851486206</v>
      </c>
      <c r="F104" s="14">
        <f>hwealbypeinc!E45</f>
        <v>0.48149952292442322</v>
      </c>
      <c r="G104" s="14">
        <f>hwealbypeinc!F45</f>
        <v>0.2884678840637207</v>
      </c>
      <c r="H104" s="14">
        <f>hwealbypeinc!G45</f>
        <v>0.23335593938827515</v>
      </c>
      <c r="I104" s="14">
        <f>hwealbypeinc!H45</f>
        <v>0.14491264522075653</v>
      </c>
      <c r="J104" s="14">
        <f>hwealbypeinc!I45</f>
        <v>7.2161279618740082E-2</v>
      </c>
      <c r="K104" s="14"/>
      <c r="L104" s="53">
        <f t="shared" si="14"/>
        <v>0.31241339445114136</v>
      </c>
      <c r="M104" s="13">
        <f t="shared" si="15"/>
        <v>0.11938175559043884</v>
      </c>
      <c r="N104" s="13">
        <f t="shared" si="15"/>
        <v>0.19303163886070251</v>
      </c>
      <c r="O104" s="13">
        <f t="shared" si="12"/>
        <v>0.14355523884296417</v>
      </c>
      <c r="P104" s="13">
        <f t="shared" si="13"/>
        <v>5.5111944675445557E-2</v>
      </c>
      <c r="Q104" s="13">
        <f t="shared" si="13"/>
        <v>8.8443294167518616E-2</v>
      </c>
      <c r="R104" s="13">
        <f t="shared" si="13"/>
        <v>7.2751365602016449E-2</v>
      </c>
      <c r="S104" s="12"/>
      <c r="T104" s="13"/>
      <c r="U104" s="11"/>
    </row>
    <row r="105" spans="1:21" x14ac:dyDescent="0.2">
      <c r="A105" s="16">
        <v>2008</v>
      </c>
      <c r="B105" s="301">
        <f t="shared" si="10"/>
        <v>0.51526984572410583</v>
      </c>
      <c r="C105" s="483">
        <f>1-hwealbypeinc!C46</f>
        <v>5.7523667812347412E-2</v>
      </c>
      <c r="D105" s="484">
        <f t="shared" si="11"/>
        <v>0.546364426612854</v>
      </c>
      <c r="E105" s="295">
        <f>hwealbypeinc!D46</f>
        <v>0.60388809442520142</v>
      </c>
      <c r="F105" s="14">
        <f>hwealbypeinc!E46</f>
        <v>0.48473015427589417</v>
      </c>
      <c r="G105" s="14">
        <f>hwealbypeinc!F46</f>
        <v>0.29204919934272766</v>
      </c>
      <c r="H105" s="14">
        <f>hwealbypeinc!G46</f>
        <v>0.23843178153038025</v>
      </c>
      <c r="I105" s="14">
        <f>hwealbypeinc!H46</f>
        <v>0.15328061580657959</v>
      </c>
      <c r="J105" s="14">
        <f>hwealbypeinc!I46</f>
        <v>8.1523969769477844E-2</v>
      </c>
      <c r="K105" s="14"/>
      <c r="L105" s="53">
        <f t="shared" si="14"/>
        <v>0.31183889508247375</v>
      </c>
      <c r="M105" s="13">
        <f t="shared" si="15"/>
        <v>0.11915794014930725</v>
      </c>
      <c r="N105" s="13">
        <f t="shared" si="15"/>
        <v>0.1926809549331665</v>
      </c>
      <c r="O105" s="13">
        <f t="shared" si="12"/>
        <v>0.13876858353614807</v>
      </c>
      <c r="P105" s="13">
        <f t="shared" si="13"/>
        <v>5.3617417812347412E-2</v>
      </c>
      <c r="Q105" s="13">
        <f t="shared" si="13"/>
        <v>8.5151165723800659E-2</v>
      </c>
      <c r="R105" s="13">
        <f t="shared" si="13"/>
        <v>7.1756646037101746E-2</v>
      </c>
      <c r="S105" s="12"/>
      <c r="T105" s="13"/>
      <c r="U105" s="11"/>
    </row>
    <row r="106" spans="1:21" x14ac:dyDescent="0.2">
      <c r="A106" s="20">
        <v>2009</v>
      </c>
      <c r="B106" s="302">
        <f t="shared" si="10"/>
        <v>0.52527537941932678</v>
      </c>
      <c r="C106" s="487">
        <f>1-hwealbypeinc!C47</f>
        <v>4.8288226127624512E-2</v>
      </c>
      <c r="D106" s="488">
        <f t="shared" si="11"/>
        <v>0.5482795238494873</v>
      </c>
      <c r="E106" s="296">
        <f>hwealbypeinc!D47</f>
        <v>0.59656774997711182</v>
      </c>
      <c r="F106" s="19">
        <f>hwealbypeinc!E47</f>
        <v>0.47472462058067322</v>
      </c>
      <c r="G106" s="19">
        <f>hwealbypeinc!F47</f>
        <v>0.28066715598106384</v>
      </c>
      <c r="H106" s="19">
        <f>hwealbypeinc!G47</f>
        <v>0.22723740339279175</v>
      </c>
      <c r="I106" s="19">
        <f>hwealbypeinc!H47</f>
        <v>0.14465780556201935</v>
      </c>
      <c r="J106" s="19">
        <f>hwealbypeinc!I47</f>
        <v>7.6746471226215363E-2</v>
      </c>
      <c r="K106" s="19"/>
      <c r="L106" s="54">
        <f t="shared" si="14"/>
        <v>0.31590059399604797</v>
      </c>
      <c r="M106" s="18">
        <f t="shared" si="15"/>
        <v>0.1218431293964386</v>
      </c>
      <c r="N106" s="18">
        <f t="shared" si="15"/>
        <v>0.19405746459960938</v>
      </c>
      <c r="O106" s="18">
        <f t="shared" si="12"/>
        <v>0.13600935041904449</v>
      </c>
      <c r="P106" s="18">
        <f t="shared" si="13"/>
        <v>5.3429752588272095E-2</v>
      </c>
      <c r="Q106" s="18">
        <f t="shared" si="13"/>
        <v>8.25795978307724E-2</v>
      </c>
      <c r="R106" s="18">
        <f t="shared" si="13"/>
        <v>6.7911334335803986E-2</v>
      </c>
      <c r="S106" s="17"/>
      <c r="T106" s="13"/>
      <c r="U106" s="11"/>
    </row>
    <row r="107" spans="1:21" x14ac:dyDescent="0.2">
      <c r="A107" s="16">
        <v>2010</v>
      </c>
      <c r="B107" s="301">
        <f t="shared" si="10"/>
        <v>0.50634706020355225</v>
      </c>
      <c r="C107" s="483">
        <f>1-hwealbypeinc!C48</f>
        <v>4.0923953056335449E-2</v>
      </c>
      <c r="D107" s="484">
        <f t="shared" si="11"/>
        <v>0.57578802108764648</v>
      </c>
      <c r="E107" s="295">
        <f>hwealbypeinc!D48</f>
        <v>0.61671197414398193</v>
      </c>
      <c r="F107" s="14">
        <f>hwealbypeinc!E48</f>
        <v>0.49365293979644775</v>
      </c>
      <c r="G107" s="14">
        <f>hwealbypeinc!F48</f>
        <v>0.2979811429977417</v>
      </c>
      <c r="H107" s="14">
        <f>hwealbypeinc!G48</f>
        <v>0.24271821975708008</v>
      </c>
      <c r="I107" s="14">
        <f>hwealbypeinc!H48</f>
        <v>0.15517278015613556</v>
      </c>
      <c r="J107" s="14">
        <f>hwealbypeinc!I48</f>
        <v>8.1082969903945923E-2</v>
      </c>
      <c r="K107" s="14"/>
      <c r="L107" s="53">
        <f t="shared" si="14"/>
        <v>0.31873083114624023</v>
      </c>
      <c r="M107" s="13">
        <f t="shared" si="15"/>
        <v>0.12305903434753418</v>
      </c>
      <c r="N107" s="13">
        <f t="shared" si="15"/>
        <v>0.19567179679870605</v>
      </c>
      <c r="O107" s="13">
        <f t="shared" si="12"/>
        <v>0.14280836284160614</v>
      </c>
      <c r="P107" s="13">
        <f t="shared" si="13"/>
        <v>5.5262923240661621E-2</v>
      </c>
      <c r="Q107" s="13">
        <f t="shared" si="13"/>
        <v>8.7545439600944519E-2</v>
      </c>
      <c r="R107" s="13">
        <f t="shared" si="13"/>
        <v>7.4089810252189636E-2</v>
      </c>
      <c r="S107" s="12"/>
      <c r="T107" s="13"/>
      <c r="U107" s="11"/>
    </row>
    <row r="108" spans="1:21" x14ac:dyDescent="0.2">
      <c r="A108" s="16">
        <v>2011</v>
      </c>
      <c r="B108" s="301">
        <f t="shared" si="10"/>
        <v>0.50327014923095703</v>
      </c>
      <c r="C108" s="483">
        <f>1-hwealbypeinc!C49</f>
        <v>4.0005326271057129E-2</v>
      </c>
      <c r="D108" s="484">
        <f t="shared" si="11"/>
        <v>0.58008426427841187</v>
      </c>
      <c r="E108" s="295">
        <f>hwealbypeinc!D49</f>
        <v>0.62008959054946899</v>
      </c>
      <c r="F108" s="14">
        <f>hwealbypeinc!E49</f>
        <v>0.49672985076904297</v>
      </c>
      <c r="G108" s="14">
        <f>hwealbypeinc!F49</f>
        <v>0.30261877179145813</v>
      </c>
      <c r="H108" s="14">
        <f>hwealbypeinc!G49</f>
        <v>0.24753326177597046</v>
      </c>
      <c r="I108" s="14">
        <f>hwealbypeinc!H49</f>
        <v>0.15922711789608002</v>
      </c>
      <c r="J108" s="14">
        <f>hwealbypeinc!I49</f>
        <v>8.3917312324047089E-2</v>
      </c>
      <c r="K108" s="14"/>
      <c r="L108" s="53">
        <f t="shared" si="14"/>
        <v>0.31747081875801086</v>
      </c>
      <c r="M108" s="13">
        <f t="shared" si="15"/>
        <v>0.12335973978042603</v>
      </c>
      <c r="N108" s="13">
        <f t="shared" si="15"/>
        <v>0.19411107897758484</v>
      </c>
      <c r="O108" s="13">
        <f t="shared" si="12"/>
        <v>0.14339165389537811</v>
      </c>
      <c r="P108" s="13">
        <f t="shared" si="13"/>
        <v>5.5085510015487671E-2</v>
      </c>
      <c r="Q108" s="13">
        <f t="shared" si="13"/>
        <v>8.8306143879890442E-2</v>
      </c>
      <c r="R108" s="13">
        <f t="shared" si="13"/>
        <v>7.5309805572032928E-2</v>
      </c>
      <c r="S108" s="12"/>
      <c r="T108" s="13"/>
      <c r="U108" s="11"/>
    </row>
    <row r="109" spans="1:21" x14ac:dyDescent="0.2">
      <c r="A109" s="16">
        <v>2012</v>
      </c>
      <c r="B109" s="301">
        <f t="shared" si="10"/>
        <v>0.48630684614181519</v>
      </c>
      <c r="C109" s="483">
        <f>1-hwealbypeinc!C50</f>
        <v>3.7437140941619873E-2</v>
      </c>
      <c r="D109" s="484">
        <f t="shared" si="11"/>
        <v>0.59668272733688354</v>
      </c>
      <c r="E109" s="295">
        <f>hwealbypeinc!D50</f>
        <v>0.63411986827850342</v>
      </c>
      <c r="F109" s="14">
        <f>hwealbypeinc!E50</f>
        <v>0.51369315385818481</v>
      </c>
      <c r="G109" s="14">
        <f>hwealbypeinc!F50</f>
        <v>0.31691208481788635</v>
      </c>
      <c r="H109" s="14">
        <f>hwealbypeinc!G50</f>
        <v>0.26168033480644226</v>
      </c>
      <c r="I109" s="14">
        <f>hwealbypeinc!H50</f>
        <v>0.17060454189777374</v>
      </c>
      <c r="J109" s="14">
        <f>hwealbypeinc!I50</f>
        <v>9.1171883046627045E-2</v>
      </c>
      <c r="K109" s="14"/>
      <c r="L109" s="53">
        <f t="shared" si="14"/>
        <v>0.31720778346061707</v>
      </c>
      <c r="M109" s="13">
        <f t="shared" si="15"/>
        <v>0.1204267144203186</v>
      </c>
      <c r="N109" s="13">
        <f t="shared" si="15"/>
        <v>0.19678106904029846</v>
      </c>
      <c r="O109" s="13">
        <f t="shared" si="12"/>
        <v>0.14630754292011261</v>
      </c>
      <c r="P109" s="13">
        <f t="shared" si="13"/>
        <v>5.5231750011444092E-2</v>
      </c>
      <c r="Q109" s="13">
        <f t="shared" si="13"/>
        <v>9.1075792908668518E-2</v>
      </c>
      <c r="R109" s="13">
        <f t="shared" si="13"/>
        <v>7.9432658851146698E-2</v>
      </c>
      <c r="S109" s="12"/>
      <c r="T109" s="13"/>
      <c r="U109" s="11"/>
    </row>
    <row r="110" spans="1:21" x14ac:dyDescent="0.2">
      <c r="A110" s="16">
        <v>2013</v>
      </c>
      <c r="B110" s="301">
        <f t="shared" si="10"/>
        <v>0.49225431680679321</v>
      </c>
      <c r="C110" s="483">
        <f>1-hwealbypeinc!C51</f>
        <v>3.7127792835235596E-2</v>
      </c>
      <c r="D110" s="484">
        <f t="shared" si="11"/>
        <v>0.59864497184753418</v>
      </c>
      <c r="E110" s="295">
        <f>hwealbypeinc!D51</f>
        <v>0.63577276468276978</v>
      </c>
      <c r="F110" s="14">
        <f>hwealbypeinc!E51</f>
        <v>0.50774568319320679</v>
      </c>
      <c r="G110" s="14">
        <f>hwealbypeinc!F51</f>
        <v>0.30384168028831482</v>
      </c>
      <c r="H110" s="14">
        <f>hwealbypeinc!G51</f>
        <v>0.24994193017482758</v>
      </c>
      <c r="I110" s="14">
        <f>hwealbypeinc!H51</f>
        <v>0.16582168638706207</v>
      </c>
      <c r="J110" s="14">
        <f>hwealbypeinc!I51</f>
        <v>9.3038111925125122E-2</v>
      </c>
      <c r="K110" s="14"/>
      <c r="L110" s="53">
        <f t="shared" si="14"/>
        <v>0.33193108439445496</v>
      </c>
      <c r="M110" s="13">
        <f t="shared" si="15"/>
        <v>0.12802708148956299</v>
      </c>
      <c r="N110" s="13">
        <f t="shared" si="15"/>
        <v>0.20390400290489197</v>
      </c>
      <c r="O110" s="13">
        <f t="shared" si="12"/>
        <v>0.13801999390125275</v>
      </c>
      <c r="P110" s="13">
        <f t="shared" ref="P110:R113" si="16">G110-H110</f>
        <v>5.3899750113487244E-2</v>
      </c>
      <c r="Q110" s="13">
        <f t="shared" si="16"/>
        <v>8.4120243787765503E-2</v>
      </c>
      <c r="R110" s="13">
        <f t="shared" si="16"/>
        <v>7.2783574461936951E-2</v>
      </c>
      <c r="S110" s="12"/>
      <c r="T110" s="13"/>
      <c r="U110" s="11"/>
    </row>
    <row r="111" spans="1:21" x14ac:dyDescent="0.2">
      <c r="A111" s="16">
        <v>2014</v>
      </c>
      <c r="B111" s="301">
        <f t="shared" ref="B111:B114" si="17">1-F111</f>
        <v>0.48758494853973389</v>
      </c>
      <c r="C111" s="483">
        <f>1-hwealbypeinc!C52</f>
        <v>3.8655102252960205E-2</v>
      </c>
      <c r="D111" s="484">
        <f t="shared" ref="D111:D114" si="18">E111-C111</f>
        <v>0.6023632287979126</v>
      </c>
      <c r="E111" s="295">
        <f>hwealbypeinc!D52</f>
        <v>0.6410183310508728</v>
      </c>
      <c r="F111" s="14">
        <f>hwealbypeinc!E52</f>
        <v>0.51241505146026611</v>
      </c>
      <c r="G111" s="14">
        <f>hwealbypeinc!F52</f>
        <v>0.31034904718399048</v>
      </c>
      <c r="H111" s="14">
        <f>hwealbypeinc!G52</f>
        <v>0.254871666431427</v>
      </c>
      <c r="I111" s="14">
        <f>hwealbypeinc!H52</f>
        <v>0.16856107115745544</v>
      </c>
      <c r="J111" s="14">
        <f>hwealbypeinc!I52</f>
        <v>9.3815676867961884E-2</v>
      </c>
      <c r="K111" s="14"/>
      <c r="L111" s="53">
        <f t="shared" ref="L111:L114" si="19">E111-G111</f>
        <v>0.33066928386688232</v>
      </c>
      <c r="M111" s="13">
        <f t="shared" ref="M111:M114" si="20">E111-F111</f>
        <v>0.12860327959060669</v>
      </c>
      <c r="N111" s="13">
        <f t="shared" ref="N111:N114" si="21">F111-G111</f>
        <v>0.20206600427627563</v>
      </c>
      <c r="O111" s="13">
        <f t="shared" ref="O111:O114" si="22">G111-I111</f>
        <v>0.14178797602653503</v>
      </c>
      <c r="P111" s="13">
        <f t="shared" si="16"/>
        <v>5.5477380752563477E-2</v>
      </c>
      <c r="Q111" s="13">
        <f t="shared" si="16"/>
        <v>8.6310595273971558E-2</v>
      </c>
      <c r="R111" s="13">
        <f t="shared" si="16"/>
        <v>7.4745394289493561E-2</v>
      </c>
      <c r="S111" s="12"/>
      <c r="T111" s="13"/>
      <c r="U111" s="11"/>
    </row>
    <row r="112" spans="1:21" x14ac:dyDescent="0.2">
      <c r="A112" s="16">
        <v>2015</v>
      </c>
      <c r="B112" s="301">
        <f t="shared" si="17"/>
        <v>0.48777908086776733</v>
      </c>
      <c r="C112" s="483">
        <f>1-hwealbypeinc!C53</f>
        <v>4.1171610355377197E-2</v>
      </c>
      <c r="D112" s="484">
        <f t="shared" si="18"/>
        <v>0.59617424011230469</v>
      </c>
      <c r="E112" s="295">
        <f>hwealbypeinc!D53</f>
        <v>0.63734585046768188</v>
      </c>
      <c r="F112" s="14">
        <f>hwealbypeinc!E53</f>
        <v>0.51222091913223267</v>
      </c>
      <c r="G112" s="14">
        <f>hwealbypeinc!F53</f>
        <v>0.30957269668579102</v>
      </c>
      <c r="H112" s="14">
        <f>hwealbypeinc!G53</f>
        <v>0.25495463609695435</v>
      </c>
      <c r="I112" s="14">
        <f>hwealbypeinc!H53</f>
        <v>0.1690824031829834</v>
      </c>
      <c r="J112" s="14">
        <f>hwealbypeinc!I53</f>
        <v>9.3378797173500061E-2</v>
      </c>
      <c r="K112" s="14"/>
      <c r="L112" s="53">
        <f t="shared" si="19"/>
        <v>0.32777315378189087</v>
      </c>
      <c r="M112" s="13">
        <f t="shared" si="20"/>
        <v>0.12512493133544922</v>
      </c>
      <c r="N112" s="13">
        <f t="shared" si="21"/>
        <v>0.20264822244644165</v>
      </c>
      <c r="O112" s="13">
        <f t="shared" si="22"/>
        <v>0.14049029350280762</v>
      </c>
      <c r="P112" s="13">
        <f t="shared" si="16"/>
        <v>5.461806058883667E-2</v>
      </c>
      <c r="Q112" s="13">
        <f t="shared" si="16"/>
        <v>8.5872232913970947E-2</v>
      </c>
      <c r="R112" s="13">
        <f t="shared" si="16"/>
        <v>7.5703606009483337E-2</v>
      </c>
      <c r="S112" s="12"/>
      <c r="T112" s="13"/>
      <c r="U112" s="11"/>
    </row>
    <row r="113" spans="1:21" x14ac:dyDescent="0.2">
      <c r="A113" s="16">
        <v>2016</v>
      </c>
      <c r="B113" s="301">
        <f t="shared" si="17"/>
        <v>0.49454724788665771</v>
      </c>
      <c r="C113" s="483">
        <f>1-hwealbypeinc!C54</f>
        <v>4.2503118515014648E-2</v>
      </c>
      <c r="D113" s="484">
        <f t="shared" si="18"/>
        <v>0.59059363603591919</v>
      </c>
      <c r="E113" s="295">
        <f>hwealbypeinc!D54</f>
        <v>0.63309675455093384</v>
      </c>
      <c r="F113" s="14">
        <f>hwealbypeinc!E54</f>
        <v>0.50545275211334229</v>
      </c>
      <c r="G113" s="14">
        <f>hwealbypeinc!F54</f>
        <v>0.30681145191192627</v>
      </c>
      <c r="H113" s="14">
        <f>hwealbypeinc!G54</f>
        <v>0.25180274248123169</v>
      </c>
      <c r="I113" s="14">
        <f>hwealbypeinc!H54</f>
        <v>0.16688060760498047</v>
      </c>
      <c r="J113" s="14">
        <f>hwealbypeinc!I54</f>
        <v>9.2463135719299316E-2</v>
      </c>
      <c r="K113" s="14"/>
      <c r="L113" s="53">
        <f t="shared" si="19"/>
        <v>0.32628530263900757</v>
      </c>
      <c r="M113" s="13">
        <f t="shared" si="20"/>
        <v>0.12764400243759155</v>
      </c>
      <c r="N113" s="13">
        <f t="shared" si="21"/>
        <v>0.19864130020141602</v>
      </c>
      <c r="O113" s="13">
        <f t="shared" si="22"/>
        <v>0.1399308443069458</v>
      </c>
      <c r="P113" s="13">
        <f t="shared" si="16"/>
        <v>5.500870943069458E-2</v>
      </c>
      <c r="Q113" s="13">
        <f t="shared" si="16"/>
        <v>8.4922134876251221E-2</v>
      </c>
      <c r="R113" s="13">
        <f t="shared" si="16"/>
        <v>7.4417471885681152E-2</v>
      </c>
      <c r="S113" s="12"/>
      <c r="T113" s="13"/>
      <c r="U113" s="11"/>
    </row>
    <row r="114" spans="1:21" x14ac:dyDescent="0.2">
      <c r="A114" s="16">
        <v>2017</v>
      </c>
      <c r="B114" s="301">
        <f t="shared" si="17"/>
        <v>0.49116146564483643</v>
      </c>
      <c r="C114" s="483">
        <f>1-hwealbypeinc!C55</f>
        <v>5.0786018371582031E-2</v>
      </c>
      <c r="D114" s="484">
        <f t="shared" si="18"/>
        <v>0.58082503080368042</v>
      </c>
      <c r="E114" s="295">
        <f>hwealbypeinc!D55</f>
        <v>0.63161104917526245</v>
      </c>
      <c r="F114" s="14">
        <f>hwealbypeinc!E55</f>
        <v>0.50883853435516357</v>
      </c>
      <c r="G114" s="14">
        <f>hwealbypeinc!F55</f>
        <v>0.31116151809692383</v>
      </c>
      <c r="H114" s="14">
        <f>hwealbypeinc!G55</f>
        <v>0.25567424297332764</v>
      </c>
      <c r="I114" s="14">
        <f>hwealbypeinc!H55</f>
        <v>0.16498610377311707</v>
      </c>
      <c r="J114" s="14">
        <f>hwealbypeinc!I55</f>
        <v>9.18382927775383E-2</v>
      </c>
      <c r="K114" s="14"/>
      <c r="L114" s="53">
        <f t="shared" si="19"/>
        <v>0.32044953107833862</v>
      </c>
      <c r="M114" s="13">
        <f t="shared" si="20"/>
        <v>0.12277251482009888</v>
      </c>
      <c r="N114" s="13">
        <f t="shared" si="21"/>
        <v>0.19767701625823975</v>
      </c>
      <c r="O114" s="13">
        <f t="shared" si="22"/>
        <v>0.14617541432380676</v>
      </c>
      <c r="P114" s="13">
        <f t="shared" ref="P114:P116" si="23">G114-H114</f>
        <v>5.5487275123596191E-2</v>
      </c>
      <c r="Q114" s="13">
        <f t="shared" ref="Q114:Q116" si="24">H114-I114</f>
        <v>9.0688139200210571E-2</v>
      </c>
      <c r="R114" s="13">
        <f t="shared" ref="R114:R116" si="25">I114-J114</f>
        <v>7.3147810995578766E-2</v>
      </c>
      <c r="S114" s="12"/>
      <c r="T114" s="13"/>
      <c r="U114" s="11"/>
    </row>
    <row r="115" spans="1:21" x14ac:dyDescent="0.2">
      <c r="A115" s="16">
        <v>2018</v>
      </c>
      <c r="B115" s="301">
        <f t="shared" ref="B115:B116" si="26">1-F115</f>
        <v>0.49076193571090698</v>
      </c>
      <c r="C115" s="483">
        <f>1-hwealbypeinc!C56</f>
        <v>5.2502691745758057E-2</v>
      </c>
      <c r="D115" s="484">
        <f t="shared" ref="D115:D116" si="27">E115-C115</f>
        <v>0.57933247089385986</v>
      </c>
      <c r="E115" s="295">
        <f>hwealbypeinc!D56</f>
        <v>0.63183516263961792</v>
      </c>
      <c r="F115" s="14">
        <f>hwealbypeinc!E56</f>
        <v>0.50923806428909302</v>
      </c>
      <c r="G115" s="14">
        <f>hwealbypeinc!F56</f>
        <v>0.30953773856163025</v>
      </c>
      <c r="H115" s="14">
        <f>hwealbypeinc!G56</f>
        <v>0.25365349650382996</v>
      </c>
      <c r="I115" s="14">
        <f>hwealbypeinc!H56</f>
        <v>0.16228529810905457</v>
      </c>
      <c r="J115" s="14">
        <f>hwealbypeinc!I56</f>
        <v>8.7986588478088379E-2</v>
      </c>
      <c r="K115" s="14"/>
      <c r="L115" s="53">
        <f t="shared" ref="L115:L116" si="28">E115-G115</f>
        <v>0.32229742407798767</v>
      </c>
      <c r="M115" s="13">
        <f t="shared" ref="M115:M116" si="29">E115-F115</f>
        <v>0.1225970983505249</v>
      </c>
      <c r="N115" s="13">
        <f t="shared" ref="N115:N116" si="30">F115-G115</f>
        <v>0.19970032572746277</v>
      </c>
      <c r="O115" s="13">
        <f t="shared" ref="O115:O116" si="31">G115-I115</f>
        <v>0.14725244045257568</v>
      </c>
      <c r="P115" s="13">
        <f t="shared" si="23"/>
        <v>5.5884242057800293E-2</v>
      </c>
      <c r="Q115" s="13">
        <f t="shared" si="24"/>
        <v>9.1368198394775391E-2</v>
      </c>
      <c r="R115" s="13">
        <f t="shared" si="25"/>
        <v>7.4298709630966187E-2</v>
      </c>
      <c r="S115" s="12"/>
      <c r="T115" s="13"/>
      <c r="U115" s="11"/>
    </row>
    <row r="116" spans="1:21" x14ac:dyDescent="0.2">
      <c r="A116" s="16">
        <v>2019</v>
      </c>
      <c r="B116" s="301">
        <f t="shared" si="26"/>
        <v>0.49347299337387085</v>
      </c>
      <c r="C116" s="483">
        <f>1-hwealbypeinc!C57</f>
        <v>5.4958224296569824E-2</v>
      </c>
      <c r="D116" s="484">
        <f t="shared" si="27"/>
        <v>0.57609659433364868</v>
      </c>
      <c r="E116" s="295">
        <f>hwealbypeinc!D57</f>
        <v>0.63105481863021851</v>
      </c>
      <c r="F116" s="14">
        <f>hwealbypeinc!E57</f>
        <v>0.50652700662612915</v>
      </c>
      <c r="G116" s="14">
        <f>hwealbypeinc!F57</f>
        <v>0.30582240223884583</v>
      </c>
      <c r="H116" s="14">
        <f>hwealbypeinc!G57</f>
        <v>0.24982228875160217</v>
      </c>
      <c r="I116" s="14">
        <f>hwealbypeinc!H57</f>
        <v>0.15797227621078491</v>
      </c>
      <c r="J116" s="14">
        <f>hwealbypeinc!I57</f>
        <v>8.4165744483470917E-2</v>
      </c>
      <c r="K116" s="14"/>
      <c r="L116" s="53">
        <f t="shared" si="28"/>
        <v>0.32523241639137268</v>
      </c>
      <c r="M116" s="13">
        <f t="shared" si="29"/>
        <v>0.12452781200408936</v>
      </c>
      <c r="N116" s="13">
        <f t="shared" si="30"/>
        <v>0.20070460438728333</v>
      </c>
      <c r="O116" s="13">
        <f t="shared" si="31"/>
        <v>0.14785012602806091</v>
      </c>
      <c r="P116" s="13">
        <f t="shared" si="23"/>
        <v>5.6000113487243652E-2</v>
      </c>
      <c r="Q116" s="13">
        <f t="shared" si="24"/>
        <v>9.1850012540817261E-2</v>
      </c>
      <c r="R116" s="13">
        <f t="shared" si="25"/>
        <v>7.3806531727313995E-2</v>
      </c>
      <c r="S116" s="12"/>
      <c r="T116" s="13"/>
      <c r="U116" s="11"/>
    </row>
    <row r="117" spans="1:21" ht="17" thickBot="1" x14ac:dyDescent="0.25">
      <c r="A117" s="10"/>
      <c r="B117" s="1084"/>
      <c r="C117" s="1085"/>
      <c r="D117" s="1086"/>
      <c r="E117" s="1087"/>
      <c r="F117" s="1088"/>
      <c r="G117" s="1088"/>
      <c r="H117" s="1088"/>
      <c r="I117" s="1088"/>
      <c r="J117" s="1088"/>
      <c r="K117" s="1088"/>
      <c r="L117" s="1089"/>
      <c r="M117" s="1090"/>
      <c r="N117" s="1090"/>
      <c r="O117" s="1090"/>
      <c r="P117" s="1090"/>
      <c r="Q117" s="1090"/>
      <c r="R117" s="1090"/>
      <c r="S117" s="6"/>
      <c r="T117" s="13"/>
    </row>
    <row r="118" spans="1:21" ht="17" thickTop="1" x14ac:dyDescent="0.2">
      <c r="B118" s="5"/>
      <c r="C118" s="5"/>
      <c r="D118" s="5"/>
      <c r="E118" s="5"/>
      <c r="F118" s="5"/>
      <c r="G118" s="5"/>
      <c r="H118" s="5"/>
    </row>
    <row r="119" spans="1:21" x14ac:dyDescent="0.2">
      <c r="B119" s="5"/>
      <c r="C119" s="5"/>
      <c r="D119" s="5"/>
      <c r="E119" s="5"/>
      <c r="F119" s="5"/>
      <c r="G119" s="5"/>
      <c r="H119" s="5"/>
    </row>
  </sheetData>
  <mergeCells count="3">
    <mergeCell ref="A4:S4"/>
    <mergeCell ref="B7:S7"/>
    <mergeCell ref="B8:S8"/>
  </mergeCells>
  <hyperlinks>
    <hyperlink ref="A1" location="Index!A1" display="Back to index" xr:uid="{00000000-0004-0000-52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theme="5" tint="0.39997558519241921"/>
    <pageSetUpPr fitToPage="1"/>
  </sheetPr>
  <dimension ref="A1:X119"/>
  <sheetViews>
    <sheetView workbookViewId="0">
      <pane xSplit="1" ySplit="9" topLeftCell="B106" activePane="bottomRight" state="frozen"/>
      <selection activeCell="B7" sqref="B7:S7"/>
      <selection pane="topRight" activeCell="B7" sqref="B7:S7"/>
      <selection pane="bottomLeft" activeCell="B7" sqref="B7:S7"/>
      <selection pane="bottomRight" activeCell="A4" sqref="A4:S4"/>
    </sheetView>
  </sheetViews>
  <sheetFormatPr baseColWidth="10" defaultColWidth="10.83203125" defaultRowHeight="16" x14ac:dyDescent="0.2"/>
  <cols>
    <col min="1" max="1" width="10.83203125" style="131"/>
    <col min="2" max="6" width="10.83203125" style="131" customWidth="1"/>
    <col min="7" max="7" width="10.83203125" style="131"/>
    <col min="8" max="13" width="10.83203125" style="102"/>
    <col min="14" max="19" width="11.5" style="1" customWidth="1"/>
    <col min="20" max="16384" width="10.83203125" style="102"/>
  </cols>
  <sheetData>
    <row r="1" spans="1:24" x14ac:dyDescent="0.2">
      <c r="A1" s="169" t="s">
        <v>36</v>
      </c>
      <c r="B1" s="197"/>
    </row>
    <row r="2" spans="1:24" x14ac:dyDescent="0.2">
      <c r="B2" s="197"/>
    </row>
    <row r="3" spans="1:24" ht="17" thickBot="1" x14ac:dyDescent="0.25"/>
    <row r="4" spans="1:24" s="130" customFormat="1" ht="25" customHeight="1" thickTop="1" x14ac:dyDescent="0.2">
      <c r="A4" s="1383" t="s">
        <v>265</v>
      </c>
      <c r="B4" s="1384"/>
      <c r="C4" s="1384"/>
      <c r="D4" s="1384"/>
      <c r="E4" s="1384"/>
      <c r="F4" s="1384"/>
      <c r="G4" s="1384"/>
      <c r="H4" s="1384"/>
      <c r="I4" s="1384"/>
      <c r="J4" s="1384"/>
      <c r="K4" s="1384"/>
      <c r="L4" s="1384"/>
      <c r="M4" s="1384"/>
      <c r="N4" s="1384"/>
      <c r="O4" s="1384"/>
      <c r="P4" s="1384"/>
      <c r="Q4" s="1384"/>
      <c r="R4" s="1384"/>
      <c r="S4" s="1385"/>
    </row>
    <row r="5" spans="1:24" x14ac:dyDescent="0.2">
      <c r="A5" s="129"/>
      <c r="B5" s="128"/>
      <c r="C5" s="128"/>
      <c r="D5" s="128"/>
      <c r="E5" s="128"/>
      <c r="F5" s="128"/>
      <c r="G5" s="128"/>
      <c r="H5" s="128"/>
      <c r="I5" s="128"/>
      <c r="J5" s="128"/>
      <c r="K5" s="128"/>
      <c r="L5" s="128"/>
      <c r="M5" s="128"/>
      <c r="N5" s="101"/>
      <c r="O5" s="101"/>
      <c r="P5" s="101"/>
      <c r="Q5" s="101"/>
      <c r="R5" s="101"/>
      <c r="S5" s="466"/>
    </row>
    <row r="6" spans="1:24" x14ac:dyDescent="0.2">
      <c r="A6" s="782"/>
      <c r="B6" s="783" t="s">
        <v>34</v>
      </c>
      <c r="C6" s="783" t="s">
        <v>33</v>
      </c>
      <c r="D6" s="783" t="s">
        <v>32</v>
      </c>
      <c r="E6" s="783" t="s">
        <v>31</v>
      </c>
      <c r="F6" s="783" t="s">
        <v>30</v>
      </c>
      <c r="G6" s="783" t="s">
        <v>29</v>
      </c>
      <c r="H6" s="784" t="s">
        <v>27</v>
      </c>
      <c r="I6" s="783" t="s">
        <v>26</v>
      </c>
      <c r="J6" s="783" t="s">
        <v>25</v>
      </c>
      <c r="K6" s="785" t="s">
        <v>24</v>
      </c>
      <c r="L6" s="783" t="s">
        <v>23</v>
      </c>
      <c r="M6" s="783" t="s">
        <v>22</v>
      </c>
      <c r="N6" s="784" t="s">
        <v>20</v>
      </c>
      <c r="O6" s="786" t="s">
        <v>53</v>
      </c>
      <c r="P6" s="786" t="s">
        <v>52</v>
      </c>
      <c r="Q6" s="786" t="s">
        <v>51</v>
      </c>
      <c r="R6" s="783" t="s">
        <v>50</v>
      </c>
      <c r="S6" s="787" t="s">
        <v>49</v>
      </c>
      <c r="T6" s="195"/>
      <c r="U6" s="195"/>
    </row>
    <row r="7" spans="1:24" ht="35" customHeight="1" x14ac:dyDescent="0.2">
      <c r="A7" s="782"/>
      <c r="B7" s="1381" t="s">
        <v>305</v>
      </c>
      <c r="C7" s="1381"/>
      <c r="D7" s="1381"/>
      <c r="E7" s="1381"/>
      <c r="F7" s="1381"/>
      <c r="G7" s="1381"/>
      <c r="H7" s="1381"/>
      <c r="I7" s="1381"/>
      <c r="J7" s="1381"/>
      <c r="K7" s="1381"/>
      <c r="L7" s="1381"/>
      <c r="M7" s="1381"/>
      <c r="N7" s="1381"/>
      <c r="O7" s="1381"/>
      <c r="P7" s="1381"/>
      <c r="Q7" s="1381"/>
      <c r="R7" s="1381"/>
      <c r="S7" s="1382"/>
    </row>
    <row r="8" spans="1:24" s="125" customFormat="1" ht="21" customHeight="1" x14ac:dyDescent="0.2">
      <c r="A8" s="788"/>
      <c r="B8" s="1415" t="s">
        <v>253</v>
      </c>
      <c r="C8" s="1399"/>
      <c r="D8" s="1399"/>
      <c r="E8" s="1399"/>
      <c r="F8" s="1399"/>
      <c r="G8" s="1399"/>
      <c r="H8" s="1399"/>
      <c r="I8" s="1399"/>
      <c r="J8" s="1399"/>
      <c r="K8" s="1399"/>
      <c r="L8" s="1399"/>
      <c r="M8" s="1399"/>
      <c r="N8" s="1399"/>
      <c r="O8" s="1399"/>
      <c r="P8" s="1399"/>
      <c r="Q8" s="1399"/>
      <c r="R8" s="1399"/>
      <c r="S8" s="1424"/>
      <c r="V8" s="600"/>
    </row>
    <row r="9" spans="1:24" ht="52" thickBot="1" x14ac:dyDescent="0.25">
      <c r="A9" s="782"/>
      <c r="B9" s="123" t="s">
        <v>15</v>
      </c>
      <c r="C9" s="789" t="s">
        <v>248</v>
      </c>
      <c r="D9" s="789" t="s">
        <v>249</v>
      </c>
      <c r="E9" s="789" t="s">
        <v>250</v>
      </c>
      <c r="F9" s="789" t="s">
        <v>251</v>
      </c>
      <c r="G9" s="790" t="s">
        <v>252</v>
      </c>
      <c r="H9" s="123" t="s">
        <v>14</v>
      </c>
      <c r="I9" s="789" t="s">
        <v>248</v>
      </c>
      <c r="J9" s="789" t="s">
        <v>249</v>
      </c>
      <c r="K9" s="789" t="s">
        <v>250</v>
      </c>
      <c r="L9" s="789" t="s">
        <v>251</v>
      </c>
      <c r="M9" s="789" t="s">
        <v>252</v>
      </c>
      <c r="N9" s="123" t="s">
        <v>274</v>
      </c>
      <c r="O9" s="789" t="s">
        <v>248</v>
      </c>
      <c r="P9" s="789" t="s">
        <v>249</v>
      </c>
      <c r="Q9" s="789" t="s">
        <v>250</v>
      </c>
      <c r="R9" s="789" t="s">
        <v>251</v>
      </c>
      <c r="S9" s="790" t="s">
        <v>252</v>
      </c>
      <c r="V9" s="596"/>
      <c r="W9" s="596"/>
      <c r="X9" s="596"/>
    </row>
    <row r="10" spans="1:24" x14ac:dyDescent="0.2">
      <c r="A10" s="791">
        <v>1913</v>
      </c>
      <c r="B10" s="192">
        <f>1-TE2b!B10</f>
        <v>0.20641023194016406</v>
      </c>
      <c r="C10" s="792">
        <f>compohweal!BE2</f>
        <v>1.2171577482770063E-2</v>
      </c>
      <c r="D10" s="792">
        <f>compohweal!BF2</f>
        <v>1.1758980696574647E-2</v>
      </c>
      <c r="E10" s="792">
        <f>compohweal!BG2</f>
        <v>7.398194520025983E-2</v>
      </c>
      <c r="F10" s="792">
        <f>compohweal!BH2</f>
        <v>9.9356106314160364E-2</v>
      </c>
      <c r="G10" s="792">
        <f>compohweal!BI2</f>
        <v>9.1416222463990456E-3</v>
      </c>
      <c r="H10" s="186"/>
      <c r="I10" s="793"/>
      <c r="J10" s="793"/>
      <c r="K10" s="793"/>
      <c r="L10" s="793"/>
      <c r="M10" s="793"/>
      <c r="N10" s="192"/>
      <c r="O10" s="792"/>
      <c r="P10" s="792"/>
      <c r="Q10" s="792"/>
      <c r="R10" s="792"/>
      <c r="S10" s="794"/>
      <c r="V10" s="1326">
        <f>B10-C10-D10-E10-F10-G10</f>
        <v>1.214306433183765E-16</v>
      </c>
      <c r="W10" s="1326">
        <f>H10-I10-J10-K10-L10-M10</f>
        <v>0</v>
      </c>
      <c r="X10" s="1326">
        <f>N10-O10-P10-Q10-R10-S10</f>
        <v>0</v>
      </c>
    </row>
    <row r="11" spans="1:24" x14ac:dyDescent="0.2">
      <c r="A11" s="791">
        <v>1914</v>
      </c>
      <c r="B11" s="186">
        <f>1-TE2b!B11</f>
        <v>0.20756628554170831</v>
      </c>
      <c r="C11" s="793">
        <f>compohweal!BE3</f>
        <v>1.134085978927532E-2</v>
      </c>
      <c r="D11" s="793">
        <f>compohweal!BF3</f>
        <v>1.0231526777211633E-2</v>
      </c>
      <c r="E11" s="793">
        <f>compohweal!BG3</f>
        <v>8.0341660878545884E-2</v>
      </c>
      <c r="F11" s="793">
        <f>compohweal!BH3</f>
        <v>9.5749897709754339E-2</v>
      </c>
      <c r="G11" s="793">
        <f>compohweal!BI3</f>
        <v>9.9023403869212372E-3</v>
      </c>
      <c r="H11" s="186"/>
      <c r="I11" s="793"/>
      <c r="J11" s="793"/>
      <c r="K11" s="793"/>
      <c r="L11" s="793"/>
      <c r="M11" s="793"/>
      <c r="N11" s="186"/>
      <c r="O11" s="793"/>
      <c r="P11" s="793"/>
      <c r="Q11" s="793"/>
      <c r="R11" s="793"/>
      <c r="S11" s="795"/>
      <c r="V11" s="1326">
        <f t="shared" ref="V11:V74" si="0">B11-C11-D11-E11-F11-G11</f>
        <v>-1.214306433183765E-16</v>
      </c>
      <c r="W11" s="1326">
        <f t="shared" ref="W11:W74" si="1">H11-I11-J11-K11-L11-M11</f>
        <v>0</v>
      </c>
      <c r="X11" s="1326">
        <f t="shared" ref="X11:X74" si="2">N11-O11-P11-Q11-R11-S11</f>
        <v>0</v>
      </c>
    </row>
    <row r="12" spans="1:24" x14ac:dyDescent="0.2">
      <c r="A12" s="791">
        <v>1915</v>
      </c>
      <c r="B12" s="186">
        <f>1-TE2b!B12</f>
        <v>0.21124188038716507</v>
      </c>
      <c r="C12" s="793">
        <f>compohweal!BE4</f>
        <v>1.2169855213710917E-2</v>
      </c>
      <c r="D12" s="793">
        <f>compohweal!BF4</f>
        <v>1.5870303805123637E-2</v>
      </c>
      <c r="E12" s="793">
        <f>compohweal!BG4</f>
        <v>8.0309698732160345E-2</v>
      </c>
      <c r="F12" s="793">
        <f>compohweal!BH4</f>
        <v>9.2976675041020806E-2</v>
      </c>
      <c r="G12" s="793">
        <f>compohweal!BI4</f>
        <v>9.9153475951495526E-3</v>
      </c>
      <c r="H12" s="186"/>
      <c r="I12" s="793"/>
      <c r="J12" s="793"/>
      <c r="K12" s="793"/>
      <c r="L12" s="793"/>
      <c r="M12" s="793"/>
      <c r="N12" s="186"/>
      <c r="O12" s="793"/>
      <c r="P12" s="793"/>
      <c r="Q12" s="793"/>
      <c r="R12" s="793"/>
      <c r="S12" s="795"/>
      <c r="V12" s="1326">
        <f t="shared" si="0"/>
        <v>-1.8735013540549517E-16</v>
      </c>
      <c r="W12" s="1326">
        <f t="shared" si="1"/>
        <v>0</v>
      </c>
      <c r="X12" s="1326">
        <f t="shared" si="2"/>
        <v>0</v>
      </c>
    </row>
    <row r="13" spans="1:24" x14ac:dyDescent="0.2">
      <c r="A13" s="791">
        <v>1916</v>
      </c>
      <c r="B13" s="149">
        <f>1-TE2b!B13</f>
        <v>0.21126419014099074</v>
      </c>
      <c r="C13" s="796">
        <f>compohweal!BE5</f>
        <v>2.6112389768356836E-2</v>
      </c>
      <c r="D13" s="796">
        <f>compohweal!BF5</f>
        <v>1.3528723154139898E-2</v>
      </c>
      <c r="E13" s="796">
        <f>compohweal!BG5</f>
        <v>7.526491042005784E-2</v>
      </c>
      <c r="F13" s="796">
        <f>compohweal!BH5</f>
        <v>8.7456566196167707E-2</v>
      </c>
      <c r="G13" s="796">
        <f>compohweal!BI5</f>
        <v>8.9016006022686368E-3</v>
      </c>
      <c r="H13" s="186"/>
      <c r="I13" s="793"/>
      <c r="J13" s="793"/>
      <c r="K13" s="793"/>
      <c r="L13" s="793"/>
      <c r="M13" s="793"/>
      <c r="N13" s="106"/>
      <c r="O13" s="797"/>
      <c r="P13" s="797"/>
      <c r="Q13" s="797"/>
      <c r="R13" s="797"/>
      <c r="S13" s="798"/>
      <c r="V13" s="1326">
        <f t="shared" si="0"/>
        <v>-1.700029006457271E-16</v>
      </c>
      <c r="W13" s="1326">
        <f t="shared" si="1"/>
        <v>0</v>
      </c>
      <c r="X13" s="1326">
        <f t="shared" si="2"/>
        <v>0</v>
      </c>
    </row>
    <row r="14" spans="1:24" x14ac:dyDescent="0.2">
      <c r="A14" s="791">
        <v>1917</v>
      </c>
      <c r="B14" s="186">
        <f>1-TE2b!B14</f>
        <v>0.20979948758650924</v>
      </c>
      <c r="C14" s="793">
        <f>compohweal!BE6</f>
        <v>1.8202893941457327E-2</v>
      </c>
      <c r="D14" s="793">
        <f>compohweal!BF6</f>
        <v>9.9545495166289376E-3</v>
      </c>
      <c r="E14" s="793">
        <f>compohweal!BG6</f>
        <v>7.8719332167786718E-2</v>
      </c>
      <c r="F14" s="793">
        <f>compohweal!BH6</f>
        <v>9.3182052584041497E-2</v>
      </c>
      <c r="G14" s="793">
        <f>compohweal!BI6</f>
        <v>9.7406593765947888E-3</v>
      </c>
      <c r="H14" s="186"/>
      <c r="I14" s="793"/>
      <c r="J14" s="793"/>
      <c r="K14" s="793"/>
      <c r="L14" s="793"/>
      <c r="M14" s="793"/>
      <c r="N14" s="186"/>
      <c r="O14" s="793"/>
      <c r="P14" s="793"/>
      <c r="Q14" s="793"/>
      <c r="R14" s="793"/>
      <c r="S14" s="795"/>
      <c r="V14" s="1326">
        <f t="shared" si="0"/>
        <v>-3.4694469519536142E-17</v>
      </c>
      <c r="W14" s="1326">
        <f t="shared" si="1"/>
        <v>0</v>
      </c>
      <c r="X14" s="1326">
        <f t="shared" si="2"/>
        <v>0</v>
      </c>
    </row>
    <row r="15" spans="1:24" x14ac:dyDescent="0.2">
      <c r="A15" s="791">
        <v>1918</v>
      </c>
      <c r="B15" s="186">
        <f>1-TE2b!B15</f>
        <v>0.20670630019031666</v>
      </c>
      <c r="C15" s="793">
        <f>compohweal!BE7</f>
        <v>1.0966211609454213E-2</v>
      </c>
      <c r="D15" s="793">
        <f>compohweal!BF7</f>
        <v>9.7250940811739843E-3</v>
      </c>
      <c r="E15" s="793">
        <f>compohweal!BG7</f>
        <v>7.9872354481797123E-2</v>
      </c>
      <c r="F15" s="793">
        <f>compohweal!BH7</f>
        <v>9.6005781206688068E-2</v>
      </c>
      <c r="G15" s="793">
        <f>compohweal!BI7</f>
        <v>1.0136858811203339E-2</v>
      </c>
      <c r="H15" s="186"/>
      <c r="I15" s="793"/>
      <c r="J15" s="793"/>
      <c r="K15" s="793"/>
      <c r="L15" s="793"/>
      <c r="M15" s="793"/>
      <c r="N15" s="186"/>
      <c r="O15" s="793"/>
      <c r="P15" s="793"/>
      <c r="Q15" s="793"/>
      <c r="R15" s="793"/>
      <c r="S15" s="795"/>
      <c r="V15" s="1326">
        <f t="shared" si="0"/>
        <v>-5.5511151231257827E-17</v>
      </c>
      <c r="W15" s="1326">
        <f t="shared" si="1"/>
        <v>0</v>
      </c>
      <c r="X15" s="1326">
        <f t="shared" si="2"/>
        <v>0</v>
      </c>
    </row>
    <row r="16" spans="1:24" x14ac:dyDescent="0.2">
      <c r="A16" s="804">
        <v>1919</v>
      </c>
      <c r="B16" s="188">
        <f>1-TE2b!B16</f>
        <v>0.19172864459392969</v>
      </c>
      <c r="C16" s="799">
        <f>compohweal!BE8</f>
        <v>1.0965920092211562E-2</v>
      </c>
      <c r="D16" s="799">
        <f>compohweal!BF8</f>
        <v>1.1119967607812475E-2</v>
      </c>
      <c r="E16" s="799">
        <f>compohweal!BG8</f>
        <v>7.496444426339223E-2</v>
      </c>
      <c r="F16" s="799">
        <f>compohweal!BH8</f>
        <v>8.5079379347178408E-2</v>
      </c>
      <c r="G16" s="799">
        <f>compohweal!BI8</f>
        <v>9.5989332833349341E-3</v>
      </c>
      <c r="H16" s="188"/>
      <c r="I16" s="799"/>
      <c r="J16" s="799"/>
      <c r="K16" s="799"/>
      <c r="L16" s="799"/>
      <c r="M16" s="799"/>
      <c r="N16" s="188"/>
      <c r="O16" s="799"/>
      <c r="P16" s="799"/>
      <c r="Q16" s="799"/>
      <c r="R16" s="799"/>
      <c r="S16" s="800"/>
      <c r="V16" s="1326">
        <f t="shared" si="0"/>
        <v>7.8062556418956319E-17</v>
      </c>
      <c r="W16" s="1326">
        <f t="shared" si="1"/>
        <v>0</v>
      </c>
      <c r="X16" s="1326">
        <f t="shared" si="2"/>
        <v>0</v>
      </c>
    </row>
    <row r="17" spans="1:24" x14ac:dyDescent="0.2">
      <c r="A17" s="791">
        <v>1920</v>
      </c>
      <c r="B17" s="186">
        <f>1-TE2b!B17</f>
        <v>0.21053271678935537</v>
      </c>
      <c r="C17" s="793">
        <f>compohweal!BE9</f>
        <v>1.0494107493752902E-2</v>
      </c>
      <c r="D17" s="793">
        <f>compohweal!BF9</f>
        <v>1.1655599123182439E-2</v>
      </c>
      <c r="E17" s="793">
        <f>compohweal!BG9</f>
        <v>7.7965672496189617E-2</v>
      </c>
      <c r="F17" s="793">
        <f>compohweal!BH9</f>
        <v>0.10080028872063251</v>
      </c>
      <c r="G17" s="793">
        <f>compohweal!BI9</f>
        <v>9.617048955597722E-3</v>
      </c>
      <c r="H17" s="186"/>
      <c r="I17" s="793"/>
      <c r="J17" s="793"/>
      <c r="K17" s="793"/>
      <c r="L17" s="793"/>
      <c r="M17" s="793"/>
      <c r="N17" s="186"/>
      <c r="O17" s="793"/>
      <c r="P17" s="793"/>
      <c r="Q17" s="793"/>
      <c r="R17" s="793"/>
      <c r="S17" s="795"/>
      <c r="V17" s="1326">
        <f t="shared" si="0"/>
        <v>1.8735013540549517E-16</v>
      </c>
      <c r="W17" s="1326">
        <f t="shared" si="1"/>
        <v>0</v>
      </c>
      <c r="X17" s="1326">
        <f t="shared" si="2"/>
        <v>0</v>
      </c>
    </row>
    <row r="18" spans="1:24" x14ac:dyDescent="0.2">
      <c r="A18" s="791">
        <v>1921</v>
      </c>
      <c r="B18" s="186">
        <f>1-TE2b!B18</f>
        <v>0.21101662392892806</v>
      </c>
      <c r="C18" s="793">
        <f>compohweal!BE10</f>
        <v>1.0321852600731818E-2</v>
      </c>
      <c r="D18" s="793">
        <f>compohweal!BF10</f>
        <v>1.3982445034246713E-2</v>
      </c>
      <c r="E18" s="793">
        <f>compohweal!BG10</f>
        <v>8.6324582351005361E-2</v>
      </c>
      <c r="F18" s="793">
        <f>compohweal!BH10</f>
        <v>9.2942527168741323E-2</v>
      </c>
      <c r="G18" s="793">
        <f>compohweal!BI10</f>
        <v>7.4452167742026544E-3</v>
      </c>
      <c r="H18" s="186"/>
      <c r="I18" s="793"/>
      <c r="J18" s="793"/>
      <c r="K18" s="793"/>
      <c r="L18" s="793"/>
      <c r="M18" s="793"/>
      <c r="N18" s="186"/>
      <c r="O18" s="793"/>
      <c r="P18" s="793"/>
      <c r="Q18" s="793"/>
      <c r="R18" s="793"/>
      <c r="S18" s="795"/>
      <c r="V18" s="1326">
        <f t="shared" si="0"/>
        <v>1.7694179454963432E-16</v>
      </c>
      <c r="W18" s="1326">
        <f t="shared" si="1"/>
        <v>0</v>
      </c>
      <c r="X18" s="1326">
        <f t="shared" si="2"/>
        <v>0</v>
      </c>
    </row>
    <row r="19" spans="1:24" x14ac:dyDescent="0.2">
      <c r="A19" s="791">
        <v>1922</v>
      </c>
      <c r="B19" s="186">
        <f>1-TE2b!B19</f>
        <v>0.20048698356355854</v>
      </c>
      <c r="C19" s="793">
        <f>compohweal!BE11</f>
        <v>1.2089941577228841E-2</v>
      </c>
      <c r="D19" s="793">
        <f>compohweal!BF11</f>
        <v>1.3757501897713041E-2</v>
      </c>
      <c r="E19" s="793">
        <f>compohweal!BG11</f>
        <v>8.6191136753626496E-2</v>
      </c>
      <c r="F19" s="793">
        <f>compohweal!BH11</f>
        <v>8.0273923199954189E-2</v>
      </c>
      <c r="G19" s="793">
        <f>compohweal!BI11</f>
        <v>8.1744801350361572E-3</v>
      </c>
      <c r="H19" s="186"/>
      <c r="I19" s="793"/>
      <c r="J19" s="793"/>
      <c r="K19" s="793"/>
      <c r="L19" s="793"/>
      <c r="M19" s="793"/>
      <c r="N19" s="186"/>
      <c r="O19" s="793"/>
      <c r="P19" s="793"/>
      <c r="Q19" s="793"/>
      <c r="R19" s="793"/>
      <c r="S19" s="795"/>
      <c r="V19" s="1326">
        <f t="shared" si="0"/>
        <v>-1.9081958235744878E-16</v>
      </c>
      <c r="W19" s="1326">
        <f t="shared" si="1"/>
        <v>0</v>
      </c>
      <c r="X19" s="1326">
        <f t="shared" si="2"/>
        <v>0</v>
      </c>
    </row>
    <row r="20" spans="1:24" x14ac:dyDescent="0.2">
      <c r="A20" s="791">
        <v>1923</v>
      </c>
      <c r="B20" s="186">
        <f>1-TE2b!B20</f>
        <v>0.19537900822429188</v>
      </c>
      <c r="C20" s="793">
        <f>compohweal!BE12</f>
        <v>1.2307141530342458E-2</v>
      </c>
      <c r="D20" s="793">
        <f>compohweal!BF12</f>
        <v>1.3239270535317392E-2</v>
      </c>
      <c r="E20" s="793">
        <f>compohweal!BG12</f>
        <v>8.8344631070300245E-2</v>
      </c>
      <c r="F20" s="793">
        <f>compohweal!BH12</f>
        <v>7.0192333232374476E-2</v>
      </c>
      <c r="G20" s="793">
        <f>compohweal!BI12</f>
        <v>1.1295631855957125E-2</v>
      </c>
      <c r="H20" s="186"/>
      <c r="I20" s="793"/>
      <c r="J20" s="793"/>
      <c r="K20" s="793"/>
      <c r="L20" s="793"/>
      <c r="M20" s="793"/>
      <c r="N20" s="186"/>
      <c r="O20" s="793"/>
      <c r="P20" s="793"/>
      <c r="Q20" s="793"/>
      <c r="R20" s="793"/>
      <c r="S20" s="795"/>
      <c r="V20" s="1326">
        <f t="shared" si="0"/>
        <v>1.8041124150158794E-16</v>
      </c>
      <c r="W20" s="1326">
        <f t="shared" si="1"/>
        <v>0</v>
      </c>
      <c r="X20" s="1326">
        <f t="shared" si="2"/>
        <v>0</v>
      </c>
    </row>
    <row r="21" spans="1:24" x14ac:dyDescent="0.2">
      <c r="A21" s="791">
        <v>1924</v>
      </c>
      <c r="B21" s="186">
        <f>1-TE2b!B21</f>
        <v>0.18287266841457206</v>
      </c>
      <c r="C21" s="793">
        <f>compohweal!BE13</f>
        <v>1.4005414631426932E-2</v>
      </c>
      <c r="D21" s="793">
        <f>compohweal!BF13</f>
        <v>6.653943749669898E-3</v>
      </c>
      <c r="E21" s="793">
        <f>compohweal!BG13</f>
        <v>9.0422550616303499E-2</v>
      </c>
      <c r="F21" s="793">
        <f>compohweal!BH13</f>
        <v>6.0046650392485662E-2</v>
      </c>
      <c r="G21" s="793">
        <f>compohweal!BI13</f>
        <v>1.1744109024686061E-2</v>
      </c>
      <c r="H21" s="186"/>
      <c r="I21" s="793"/>
      <c r="J21" s="793"/>
      <c r="K21" s="793"/>
      <c r="L21" s="793"/>
      <c r="M21" s="793"/>
      <c r="N21" s="186"/>
      <c r="O21" s="793"/>
      <c r="P21" s="793"/>
      <c r="Q21" s="793"/>
      <c r="R21" s="793"/>
      <c r="S21" s="795"/>
      <c r="V21" s="1326">
        <f t="shared" si="0"/>
        <v>0</v>
      </c>
      <c r="W21" s="1326">
        <f t="shared" si="1"/>
        <v>0</v>
      </c>
      <c r="X21" s="1326">
        <f t="shared" si="2"/>
        <v>0</v>
      </c>
    </row>
    <row r="22" spans="1:24" x14ac:dyDescent="0.2">
      <c r="A22" s="791">
        <v>1925</v>
      </c>
      <c r="B22" s="186">
        <f>1-TE2b!B22</f>
        <v>0.17319504083754045</v>
      </c>
      <c r="C22" s="793">
        <f>compohweal!BE14</f>
        <v>2.1720898381417719E-2</v>
      </c>
      <c r="D22" s="793">
        <f>compohweal!BF14</f>
        <v>2.9652796668647036E-3</v>
      </c>
      <c r="E22" s="793">
        <f>compohweal!BG14</f>
        <v>8.8659989739677397E-2</v>
      </c>
      <c r="F22" s="793">
        <f>compohweal!BH14</f>
        <v>4.7373007192975547E-2</v>
      </c>
      <c r="G22" s="793">
        <f>compohweal!BI14</f>
        <v>1.2475865856605144E-2</v>
      </c>
      <c r="H22" s="186"/>
      <c r="I22" s="793"/>
      <c r="J22" s="793"/>
      <c r="K22" s="793"/>
      <c r="L22" s="793"/>
      <c r="M22" s="793"/>
      <c r="N22" s="186"/>
      <c r="O22" s="793"/>
      <c r="P22" s="793"/>
      <c r="Q22" s="793"/>
      <c r="R22" s="793"/>
      <c r="S22" s="795"/>
      <c r="V22" s="1326">
        <f t="shared" si="0"/>
        <v>-7.6327832942979512E-17</v>
      </c>
      <c r="W22" s="1326">
        <f t="shared" si="1"/>
        <v>0</v>
      </c>
      <c r="X22" s="1326">
        <f t="shared" si="2"/>
        <v>0</v>
      </c>
    </row>
    <row r="23" spans="1:24" x14ac:dyDescent="0.2">
      <c r="A23" s="791">
        <v>1926</v>
      </c>
      <c r="B23" s="186">
        <f>1-TE2b!B23</f>
        <v>0.16353732649551</v>
      </c>
      <c r="C23" s="793">
        <f>compohweal!BE15</f>
        <v>2.0702294634687479E-2</v>
      </c>
      <c r="D23" s="793">
        <f>compohweal!BF15</f>
        <v>-4.5407164514420228E-4</v>
      </c>
      <c r="E23" s="793">
        <f>compohweal!BG15</f>
        <v>8.2462043963340975E-2</v>
      </c>
      <c r="F23" s="793">
        <f>compohweal!BH15</f>
        <v>4.7574370875773903E-2</v>
      </c>
      <c r="G23" s="793">
        <f>compohweal!BI15</f>
        <v>1.3252688666851767E-2</v>
      </c>
      <c r="H23" s="186"/>
      <c r="I23" s="793"/>
      <c r="J23" s="793"/>
      <c r="K23" s="793"/>
      <c r="L23" s="793"/>
      <c r="M23" s="793"/>
      <c r="N23" s="186"/>
      <c r="O23" s="793"/>
      <c r="P23" s="793"/>
      <c r="Q23" s="793"/>
      <c r="R23" s="793"/>
      <c r="S23" s="795"/>
      <c r="V23" s="1326">
        <f t="shared" si="0"/>
        <v>9.7144514654701197E-17</v>
      </c>
      <c r="W23" s="1326">
        <f t="shared" si="1"/>
        <v>0</v>
      </c>
      <c r="X23" s="1326">
        <f t="shared" si="2"/>
        <v>0</v>
      </c>
    </row>
    <row r="24" spans="1:24" x14ac:dyDescent="0.2">
      <c r="A24" s="791">
        <v>1927</v>
      </c>
      <c r="B24" s="186">
        <f>1-TE2b!B24</f>
        <v>0.15286497712482783</v>
      </c>
      <c r="C24" s="793">
        <f>compohweal!BE16</f>
        <v>2.4433291214445874E-2</v>
      </c>
      <c r="D24" s="793">
        <f>compohweal!BF16</f>
        <v>-3.1192984226936851E-3</v>
      </c>
      <c r="E24" s="793">
        <f>compohweal!BG16</f>
        <v>7.177706141101492E-2</v>
      </c>
      <c r="F24" s="793">
        <f>compohweal!BH16</f>
        <v>4.6655805985882232E-2</v>
      </c>
      <c r="G24" s="793">
        <f>compohweal!BI16</f>
        <v>1.3118116936178436E-2</v>
      </c>
      <c r="H24" s="186"/>
      <c r="I24" s="793"/>
      <c r="J24" s="793"/>
      <c r="K24" s="793"/>
      <c r="L24" s="793"/>
      <c r="M24" s="793"/>
      <c r="N24" s="186"/>
      <c r="O24" s="793"/>
      <c r="P24" s="793"/>
      <c r="Q24" s="793"/>
      <c r="R24" s="793"/>
      <c r="S24" s="795"/>
      <c r="V24" s="1326">
        <f t="shared" si="0"/>
        <v>4.5102810375396984E-17</v>
      </c>
      <c r="W24" s="1326">
        <f t="shared" si="1"/>
        <v>0</v>
      </c>
      <c r="X24" s="1326">
        <f t="shared" si="2"/>
        <v>0</v>
      </c>
    </row>
    <row r="25" spans="1:24" x14ac:dyDescent="0.2">
      <c r="A25" s="791">
        <v>1928</v>
      </c>
      <c r="B25" s="186">
        <f>1-TE2b!B25</f>
        <v>0.15091298402693076</v>
      </c>
      <c r="C25" s="793">
        <f>compohweal!BE17</f>
        <v>3.2484463018769116E-2</v>
      </c>
      <c r="D25" s="793">
        <f>compohweal!BF17</f>
        <v>-4.0461772550399525E-3</v>
      </c>
      <c r="E25" s="793">
        <f>compohweal!BG17</f>
        <v>6.4524564401609127E-2</v>
      </c>
      <c r="F25" s="793">
        <f>compohweal!BH17</f>
        <v>4.6663802167552865E-2</v>
      </c>
      <c r="G25" s="793">
        <f>compohweal!BI17</f>
        <v>1.1286331694039684E-2</v>
      </c>
      <c r="H25" s="186"/>
      <c r="I25" s="793"/>
      <c r="J25" s="793"/>
      <c r="K25" s="793"/>
      <c r="L25" s="793"/>
      <c r="M25" s="793"/>
      <c r="N25" s="186"/>
      <c r="O25" s="793"/>
      <c r="P25" s="793"/>
      <c r="Q25" s="793"/>
      <c r="R25" s="793"/>
      <c r="S25" s="795"/>
      <c r="V25" s="1326">
        <f t="shared" si="0"/>
        <v>-8.3266726846886741E-17</v>
      </c>
      <c r="W25" s="1326">
        <f t="shared" si="1"/>
        <v>0</v>
      </c>
      <c r="X25" s="1326">
        <f t="shared" si="2"/>
        <v>0</v>
      </c>
    </row>
    <row r="26" spans="1:24" x14ac:dyDescent="0.2">
      <c r="A26" s="791">
        <v>1929</v>
      </c>
      <c r="B26" s="186">
        <f>1-TE2b!B26</f>
        <v>0.15144174352696593</v>
      </c>
      <c r="C26" s="793">
        <f>compohweal!BE18</f>
        <v>3.2815896745224282E-2</v>
      </c>
      <c r="D26" s="793">
        <f>compohweal!BF18</f>
        <v>-6.5095497143280445E-3</v>
      </c>
      <c r="E26" s="793">
        <f>compohweal!BG18</f>
        <v>6.3922674338482727E-2</v>
      </c>
      <c r="F26" s="793">
        <f>compohweal!BH18</f>
        <v>4.837163713928333E-2</v>
      </c>
      <c r="G26" s="793">
        <f>compohweal!BI18</f>
        <v>1.2841085018303486E-2</v>
      </c>
      <c r="H26" s="186"/>
      <c r="I26" s="793"/>
      <c r="J26" s="793"/>
      <c r="K26" s="793"/>
      <c r="L26" s="793"/>
      <c r="M26" s="793"/>
      <c r="N26" s="186"/>
      <c r="O26" s="793"/>
      <c r="P26" s="793"/>
      <c r="Q26" s="793"/>
      <c r="R26" s="793"/>
      <c r="S26" s="795"/>
      <c r="V26" s="1326">
        <f t="shared" si="0"/>
        <v>1.5265566588595902E-16</v>
      </c>
      <c r="W26" s="1326">
        <f t="shared" si="1"/>
        <v>0</v>
      </c>
      <c r="X26" s="1326">
        <f t="shared" si="2"/>
        <v>0</v>
      </c>
    </row>
    <row r="27" spans="1:24" x14ac:dyDescent="0.2">
      <c r="A27" s="801">
        <v>1930</v>
      </c>
      <c r="B27" s="190">
        <f>1-TE2b!B27</f>
        <v>0.14680028959731595</v>
      </c>
      <c r="C27" s="802">
        <f>compohweal!BE19</f>
        <v>1.8856702187566909E-2</v>
      </c>
      <c r="D27" s="802">
        <f>compohweal!BF19</f>
        <v>-8.1132532896829798E-3</v>
      </c>
      <c r="E27" s="802">
        <f>compohweal!BG19</f>
        <v>6.7327221831152487E-2</v>
      </c>
      <c r="F27" s="802">
        <f>compohweal!BH19</f>
        <v>5.4088478909227633E-2</v>
      </c>
      <c r="G27" s="802">
        <f>compohweal!BI19</f>
        <v>1.464113995905178E-2</v>
      </c>
      <c r="H27" s="190"/>
      <c r="I27" s="802"/>
      <c r="J27" s="802"/>
      <c r="K27" s="802"/>
      <c r="L27" s="802"/>
      <c r="M27" s="802"/>
      <c r="N27" s="190"/>
      <c r="O27" s="802"/>
      <c r="P27" s="802"/>
      <c r="Q27" s="802"/>
      <c r="R27" s="802"/>
      <c r="S27" s="803"/>
      <c r="V27" s="1326">
        <f t="shared" si="0"/>
        <v>1.2490009027033011E-16</v>
      </c>
      <c r="W27" s="1326">
        <f t="shared" si="1"/>
        <v>0</v>
      </c>
      <c r="X27" s="1326">
        <f t="shared" si="2"/>
        <v>0</v>
      </c>
    </row>
    <row r="28" spans="1:24" x14ac:dyDescent="0.2">
      <c r="A28" s="791">
        <v>1931</v>
      </c>
      <c r="B28" s="186">
        <f>1-TE2b!B28</f>
        <v>0.14892750280306666</v>
      </c>
      <c r="C28" s="793">
        <f>compohweal!BE20</f>
        <v>1.517017292263223E-2</v>
      </c>
      <c r="D28" s="793">
        <f>compohweal!BF20</f>
        <v>-7.3832746364491803E-3</v>
      </c>
      <c r="E28" s="793">
        <f>compohweal!BG20</f>
        <v>6.9892983787841173E-2</v>
      </c>
      <c r="F28" s="793">
        <f>compohweal!BH20</f>
        <v>5.3410018316091878E-2</v>
      </c>
      <c r="G28" s="793">
        <f>compohweal!BI20</f>
        <v>1.7837602412950605E-2</v>
      </c>
      <c r="H28" s="186"/>
      <c r="I28" s="793"/>
      <c r="J28" s="793"/>
      <c r="K28" s="793"/>
      <c r="L28" s="793"/>
      <c r="M28" s="793"/>
      <c r="N28" s="186"/>
      <c r="O28" s="793"/>
      <c r="P28" s="793"/>
      <c r="Q28" s="793"/>
      <c r="R28" s="793"/>
      <c r="S28" s="795"/>
      <c r="V28" s="1326">
        <f t="shared" si="0"/>
        <v>-6.2450045135165055E-17</v>
      </c>
      <c r="W28" s="1326">
        <f t="shared" si="1"/>
        <v>0</v>
      </c>
      <c r="X28" s="1326">
        <f t="shared" si="2"/>
        <v>0</v>
      </c>
    </row>
    <row r="29" spans="1:24" x14ac:dyDescent="0.2">
      <c r="A29" s="791">
        <v>1932</v>
      </c>
      <c r="B29" s="186">
        <f>1-TE2b!B29</f>
        <v>0.1440555084187547</v>
      </c>
      <c r="C29" s="793">
        <f>compohweal!BE21</f>
        <v>1.1714300011889112E-2</v>
      </c>
      <c r="D29" s="793">
        <f>compohweal!BF21</f>
        <v>-4.7819853045342406E-3</v>
      </c>
      <c r="E29" s="793">
        <f>compohweal!BG21</f>
        <v>6.8463643782399178E-2</v>
      </c>
      <c r="F29" s="793">
        <f>compohweal!BH21</f>
        <v>5.0131018388948789E-2</v>
      </c>
      <c r="G29" s="793">
        <f>compohweal!BI21</f>
        <v>1.8528531540051789E-2</v>
      </c>
      <c r="H29" s="186"/>
      <c r="I29" s="793"/>
      <c r="J29" s="793"/>
      <c r="K29" s="793"/>
      <c r="L29" s="793"/>
      <c r="M29" s="793"/>
      <c r="N29" s="186"/>
      <c r="O29" s="793"/>
      <c r="P29" s="793"/>
      <c r="Q29" s="793"/>
      <c r="R29" s="793"/>
      <c r="S29" s="795"/>
      <c r="V29" s="1326">
        <f t="shared" si="0"/>
        <v>7.6327832942979512E-17</v>
      </c>
      <c r="W29" s="1326">
        <f t="shared" si="1"/>
        <v>0</v>
      </c>
      <c r="X29" s="1326">
        <f t="shared" si="2"/>
        <v>0</v>
      </c>
    </row>
    <row r="30" spans="1:24" x14ac:dyDescent="0.2">
      <c r="A30" s="791">
        <v>1933</v>
      </c>
      <c r="B30" s="186">
        <f>1-TE2b!B30</f>
        <v>0.1472685325872598</v>
      </c>
      <c r="C30" s="793">
        <f>compohweal!BE22</f>
        <v>1.1994731257445101E-2</v>
      </c>
      <c r="D30" s="793">
        <f>compohweal!BF22</f>
        <v>4.6258094277763506E-3</v>
      </c>
      <c r="E30" s="793">
        <f>compohweal!BG22</f>
        <v>7.1263951464049291E-2</v>
      </c>
      <c r="F30" s="793">
        <f>compohweal!BH22</f>
        <v>3.9330431733931831E-2</v>
      </c>
      <c r="G30" s="793">
        <f>compohweal!BI22</f>
        <v>2.005360870405716E-2</v>
      </c>
      <c r="H30" s="186"/>
      <c r="I30" s="793"/>
      <c r="J30" s="793"/>
      <c r="K30" s="793"/>
      <c r="L30" s="793"/>
      <c r="M30" s="793"/>
      <c r="N30" s="186"/>
      <c r="O30" s="793"/>
      <c r="P30" s="793"/>
      <c r="Q30" s="793"/>
      <c r="R30" s="793"/>
      <c r="S30" s="795"/>
      <c r="V30" s="1326">
        <f t="shared" si="0"/>
        <v>6.9388939039072284E-17</v>
      </c>
      <c r="W30" s="1326">
        <f t="shared" si="1"/>
        <v>0</v>
      </c>
      <c r="X30" s="1326">
        <f t="shared" si="2"/>
        <v>0</v>
      </c>
    </row>
    <row r="31" spans="1:24" x14ac:dyDescent="0.2">
      <c r="A31" s="791">
        <v>1934</v>
      </c>
      <c r="B31" s="186">
        <f>1-TE2b!B31</f>
        <v>0.16319406219577426</v>
      </c>
      <c r="C31" s="793">
        <f>compohweal!BE23</f>
        <v>1.2498033733551767E-2</v>
      </c>
      <c r="D31" s="793">
        <f>compohweal!BF23</f>
        <v>1.0043319541820098E-2</v>
      </c>
      <c r="E31" s="793">
        <f>compohweal!BG23</f>
        <v>7.5774253433252031E-2</v>
      </c>
      <c r="F31" s="793">
        <f>compohweal!BH23</f>
        <v>4.6485186731604872E-2</v>
      </c>
      <c r="G31" s="793">
        <f>compohweal!BI23</f>
        <v>1.8393268755545512E-2</v>
      </c>
      <c r="H31" s="186"/>
      <c r="I31" s="793"/>
      <c r="J31" s="793"/>
      <c r="K31" s="793"/>
      <c r="L31" s="793"/>
      <c r="M31" s="793"/>
      <c r="N31" s="186"/>
      <c r="O31" s="793"/>
      <c r="P31" s="793"/>
      <c r="Q31" s="793"/>
      <c r="R31" s="793"/>
      <c r="S31" s="795"/>
      <c r="V31" s="1326">
        <f t="shared" si="0"/>
        <v>-3.4694469519536142E-17</v>
      </c>
      <c r="W31" s="1326">
        <f t="shared" si="1"/>
        <v>0</v>
      </c>
      <c r="X31" s="1326">
        <f t="shared" si="2"/>
        <v>0</v>
      </c>
    </row>
    <row r="32" spans="1:24" x14ac:dyDescent="0.2">
      <c r="A32" s="791">
        <v>1935</v>
      </c>
      <c r="B32" s="186">
        <f>1-TE2b!B32</f>
        <v>0.17674044549802104</v>
      </c>
      <c r="C32" s="793">
        <f>compohweal!BE24</f>
        <v>1.3631604650068074E-2</v>
      </c>
      <c r="D32" s="793">
        <f>compohweal!BF24</f>
        <v>1.2205709521828811E-2</v>
      </c>
      <c r="E32" s="793">
        <f>compohweal!BG24</f>
        <v>7.4634890640253526E-2</v>
      </c>
      <c r="F32" s="793">
        <f>compohweal!BH24</f>
        <v>5.6682769576938991E-2</v>
      </c>
      <c r="G32" s="793">
        <f>compohweal!BI24</f>
        <v>1.958547110893142E-2</v>
      </c>
      <c r="H32" s="186"/>
      <c r="I32" s="793"/>
      <c r="J32" s="793"/>
      <c r="K32" s="793"/>
      <c r="L32" s="793"/>
      <c r="M32" s="793"/>
      <c r="N32" s="186"/>
      <c r="O32" s="793"/>
      <c r="P32" s="793"/>
      <c r="Q32" s="793"/>
      <c r="R32" s="793"/>
      <c r="S32" s="795"/>
      <c r="V32" s="1326">
        <f t="shared" si="0"/>
        <v>2.1510571102112408E-16</v>
      </c>
      <c r="W32" s="1326">
        <f t="shared" si="1"/>
        <v>0</v>
      </c>
      <c r="X32" s="1326">
        <f t="shared" si="2"/>
        <v>0</v>
      </c>
    </row>
    <row r="33" spans="1:24" x14ac:dyDescent="0.2">
      <c r="A33" s="791">
        <v>1936</v>
      </c>
      <c r="B33" s="186">
        <f>1-TE2b!B33</f>
        <v>0.17286260171579693</v>
      </c>
      <c r="C33" s="793">
        <f>compohweal!BE25</f>
        <v>1.6335587199074353E-2</v>
      </c>
      <c r="D33" s="793">
        <f>compohweal!BF25</f>
        <v>1.5191950270123E-2</v>
      </c>
      <c r="E33" s="793">
        <f>compohweal!BG25</f>
        <v>7.331278262200186E-2</v>
      </c>
      <c r="F33" s="793">
        <f>compohweal!BH25</f>
        <v>4.9699152585624184E-2</v>
      </c>
      <c r="G33" s="793">
        <f>compohweal!BI25</f>
        <v>1.8323129038973311E-2</v>
      </c>
      <c r="H33" s="186"/>
      <c r="I33" s="793"/>
      <c r="J33" s="793"/>
      <c r="K33" s="793"/>
      <c r="L33" s="793"/>
      <c r="M33" s="793"/>
      <c r="N33" s="186"/>
      <c r="O33" s="793"/>
      <c r="P33" s="793"/>
      <c r="Q33" s="793"/>
      <c r="R33" s="793"/>
      <c r="S33" s="795"/>
      <c r="V33" s="1326">
        <f t="shared" si="0"/>
        <v>2.2898349882893854E-16</v>
      </c>
      <c r="W33" s="1326">
        <f t="shared" si="1"/>
        <v>0</v>
      </c>
      <c r="X33" s="1326">
        <f t="shared" si="2"/>
        <v>0</v>
      </c>
    </row>
    <row r="34" spans="1:24" x14ac:dyDescent="0.2">
      <c r="A34" s="791">
        <v>1937</v>
      </c>
      <c r="B34" s="186">
        <f>1-TE2b!B34</f>
        <v>0.1900546689071746</v>
      </c>
      <c r="C34" s="793">
        <f>compohweal!BE26</f>
        <v>1.4300275169826016E-2</v>
      </c>
      <c r="D34" s="793">
        <f>compohweal!BF26</f>
        <v>1.5240778813790806E-2</v>
      </c>
      <c r="E34" s="793">
        <f>compohweal!BG26</f>
        <v>8.4419534640403582E-2</v>
      </c>
      <c r="F34" s="793">
        <f>compohweal!BH26</f>
        <v>5.712517769923206E-2</v>
      </c>
      <c r="G34" s="793">
        <f>compohweal!BI26</f>
        <v>1.8968902583922247E-2</v>
      </c>
      <c r="H34" s="186"/>
      <c r="I34" s="793"/>
      <c r="J34" s="793"/>
      <c r="K34" s="793"/>
      <c r="L34" s="793"/>
      <c r="M34" s="793"/>
      <c r="N34" s="186"/>
      <c r="O34" s="793"/>
      <c r="P34" s="793"/>
      <c r="Q34" s="793"/>
      <c r="R34" s="793"/>
      <c r="S34" s="795"/>
      <c r="V34" s="1326">
        <f t="shared" si="0"/>
        <v>-1.0408340855860843E-16</v>
      </c>
      <c r="W34" s="1326">
        <f t="shared" si="1"/>
        <v>0</v>
      </c>
      <c r="X34" s="1326">
        <f t="shared" si="2"/>
        <v>0</v>
      </c>
    </row>
    <row r="35" spans="1:24" x14ac:dyDescent="0.2">
      <c r="A35" s="791">
        <v>1938</v>
      </c>
      <c r="B35" s="186">
        <f>1-TE2b!B35</f>
        <v>0.1933968567291322</v>
      </c>
      <c r="C35" s="793">
        <f>compohweal!BE27</f>
        <v>1.2754391603572474E-2</v>
      </c>
      <c r="D35" s="793">
        <f>compohweal!BF27</f>
        <v>1.493354403165615E-2</v>
      </c>
      <c r="E35" s="793">
        <f>compohweal!BG27</f>
        <v>9.2629472344956193E-2</v>
      </c>
      <c r="F35" s="793">
        <f>compohweal!BH27</f>
        <v>5.2681546901245296E-2</v>
      </c>
      <c r="G35" s="793">
        <f>compohweal!BI27</f>
        <v>2.0397901847701821E-2</v>
      </c>
      <c r="H35" s="186"/>
      <c r="I35" s="793"/>
      <c r="J35" s="793"/>
      <c r="K35" s="793"/>
      <c r="L35" s="793"/>
      <c r="M35" s="793"/>
      <c r="N35" s="186"/>
      <c r="O35" s="793"/>
      <c r="P35" s="793"/>
      <c r="Q35" s="793"/>
      <c r="R35" s="793"/>
      <c r="S35" s="795"/>
      <c r="V35" s="1326">
        <f t="shared" si="0"/>
        <v>2.7755575615628914E-16</v>
      </c>
      <c r="W35" s="1326">
        <f t="shared" si="1"/>
        <v>0</v>
      </c>
      <c r="X35" s="1326">
        <f t="shared" si="2"/>
        <v>0</v>
      </c>
    </row>
    <row r="36" spans="1:24" x14ac:dyDescent="0.2">
      <c r="A36" s="804">
        <v>1939</v>
      </c>
      <c r="B36" s="188">
        <f>1-TE2b!B36</f>
        <v>0.19023023439213971</v>
      </c>
      <c r="C36" s="799">
        <f>compohweal!BE28</f>
        <v>1.30838166055956E-2</v>
      </c>
      <c r="D36" s="799">
        <f>compohweal!BF28</f>
        <v>1.6233651204410976E-2</v>
      </c>
      <c r="E36" s="799">
        <f>compohweal!BG28</f>
        <v>9.2315317191955459E-2</v>
      </c>
      <c r="F36" s="799">
        <f>compohweal!BH28</f>
        <v>4.9284948509802029E-2</v>
      </c>
      <c r="G36" s="799">
        <f>compohweal!BI28</f>
        <v>1.9312500880375602E-2</v>
      </c>
      <c r="H36" s="188"/>
      <c r="I36" s="799"/>
      <c r="J36" s="799"/>
      <c r="K36" s="799"/>
      <c r="L36" s="799"/>
      <c r="M36" s="799"/>
      <c r="N36" s="188"/>
      <c r="O36" s="799"/>
      <c r="P36" s="799"/>
      <c r="Q36" s="799"/>
      <c r="R36" s="799"/>
      <c r="S36" s="800"/>
      <c r="V36" s="1326">
        <f t="shared" si="0"/>
        <v>4.163336342344337E-17</v>
      </c>
      <c r="W36" s="1326">
        <f t="shared" si="1"/>
        <v>0</v>
      </c>
      <c r="X36" s="1326">
        <f t="shared" si="2"/>
        <v>0</v>
      </c>
    </row>
    <row r="37" spans="1:24" x14ac:dyDescent="0.2">
      <c r="A37" s="791">
        <v>1940</v>
      </c>
      <c r="B37" s="186">
        <f>1-TE2b!B37</f>
        <v>0.21938704290917754</v>
      </c>
      <c r="C37" s="793">
        <f>compohweal!BE29</f>
        <v>1.1829401379250037E-2</v>
      </c>
      <c r="D37" s="793">
        <f>compohweal!BF29</f>
        <v>3.2852996330178907E-2</v>
      </c>
      <c r="E37" s="793">
        <f>compohweal!BG29</f>
        <v>0.1063274713115239</v>
      </c>
      <c r="F37" s="793">
        <f>compohweal!BH29</f>
        <v>4.9373446045565789E-2</v>
      </c>
      <c r="G37" s="793">
        <f>compohweal!BI29</f>
        <v>1.9003727842659093E-2</v>
      </c>
      <c r="H37" s="186"/>
      <c r="I37" s="793"/>
      <c r="J37" s="793"/>
      <c r="K37" s="793"/>
      <c r="L37" s="793"/>
      <c r="M37" s="793"/>
      <c r="N37" s="186"/>
      <c r="O37" s="793"/>
      <c r="P37" s="793"/>
      <c r="Q37" s="793"/>
      <c r="R37" s="793"/>
      <c r="S37" s="795"/>
      <c r="V37" s="1326">
        <f t="shared" si="0"/>
        <v>-1.8041124150158794E-16</v>
      </c>
      <c r="W37" s="1326">
        <f t="shared" si="1"/>
        <v>0</v>
      </c>
      <c r="X37" s="1326">
        <f t="shared" si="2"/>
        <v>0</v>
      </c>
    </row>
    <row r="38" spans="1:24" x14ac:dyDescent="0.2">
      <c r="A38" s="791">
        <v>1941</v>
      </c>
      <c r="B38" s="186">
        <f>1-TE2b!B38</f>
        <v>0.24456507481757539</v>
      </c>
      <c r="C38" s="793">
        <f>compohweal!BE30</f>
        <v>1.3089996840169399E-2</v>
      </c>
      <c r="D38" s="793">
        <f>compohweal!BF30</f>
        <v>4.7789545778938784E-2</v>
      </c>
      <c r="E38" s="793">
        <f>compohweal!BG30</f>
        <v>0.11584655830332563</v>
      </c>
      <c r="F38" s="793">
        <f>compohweal!BH30</f>
        <v>4.0768744778195171E-2</v>
      </c>
      <c r="G38" s="793">
        <f>compohweal!BI30</f>
        <v>2.7070229116946246E-2</v>
      </c>
      <c r="H38" s="186"/>
      <c r="I38" s="793"/>
      <c r="J38" s="793"/>
      <c r="K38" s="793"/>
      <c r="L38" s="793"/>
      <c r="M38" s="793"/>
      <c r="N38" s="186"/>
      <c r="O38" s="793"/>
      <c r="P38" s="793"/>
      <c r="Q38" s="793"/>
      <c r="R38" s="793"/>
      <c r="S38" s="795"/>
      <c r="V38" s="1326">
        <f t="shared" si="0"/>
        <v>1.5265566588595902E-16</v>
      </c>
      <c r="W38" s="1326">
        <f t="shared" si="1"/>
        <v>0</v>
      </c>
      <c r="X38" s="1326">
        <f t="shared" si="2"/>
        <v>0</v>
      </c>
    </row>
    <row r="39" spans="1:24" x14ac:dyDescent="0.2">
      <c r="A39" s="791">
        <v>1942</v>
      </c>
      <c r="B39" s="186">
        <f>1-TE2b!B39</f>
        <v>0.26272068228739254</v>
      </c>
      <c r="C39" s="793">
        <f>compohweal!BE31</f>
        <v>1.1470579097752009E-2</v>
      </c>
      <c r="D39" s="793">
        <f>compohweal!BF31</f>
        <v>6.0252170698919791E-2</v>
      </c>
      <c r="E39" s="793">
        <f>compohweal!BG31</f>
        <v>0.10805036987997357</v>
      </c>
      <c r="F39" s="793">
        <f>compohweal!BH31</f>
        <v>4.5992885874212436E-2</v>
      </c>
      <c r="G39" s="793">
        <f>compohweal!BI31</f>
        <v>3.6954676736534908E-2</v>
      </c>
      <c r="H39" s="186"/>
      <c r="I39" s="793"/>
      <c r="J39" s="793"/>
      <c r="K39" s="793"/>
      <c r="L39" s="793"/>
      <c r="M39" s="793"/>
      <c r="N39" s="186"/>
      <c r="O39" s="793"/>
      <c r="P39" s="793"/>
      <c r="Q39" s="793"/>
      <c r="R39" s="793"/>
      <c r="S39" s="795"/>
      <c r="V39" s="1326">
        <f t="shared" si="0"/>
        <v>-1.9428902930940239E-16</v>
      </c>
      <c r="W39" s="1326">
        <f t="shared" si="1"/>
        <v>0</v>
      </c>
      <c r="X39" s="1326">
        <f t="shared" si="2"/>
        <v>0</v>
      </c>
    </row>
    <row r="40" spans="1:24" x14ac:dyDescent="0.2">
      <c r="A40" s="791">
        <v>1943</v>
      </c>
      <c r="B40" s="186">
        <f>1-TE2b!B40</f>
        <v>0.25916747967545173</v>
      </c>
      <c r="C40" s="793">
        <f>compohweal!BE32</f>
        <v>1.3454987078983183E-2</v>
      </c>
      <c r="D40" s="793">
        <f>compohweal!BF32</f>
        <v>6.2364693926939926E-2</v>
      </c>
      <c r="E40" s="793">
        <f>compohweal!BG32</f>
        <v>0.10045938733471538</v>
      </c>
      <c r="F40" s="793">
        <f>compohweal!BH32</f>
        <v>4.2039520022485427E-2</v>
      </c>
      <c r="G40" s="793">
        <f>compohweal!BI32</f>
        <v>4.0848891312327926E-2</v>
      </c>
      <c r="H40" s="186"/>
      <c r="I40" s="793"/>
      <c r="J40" s="793"/>
      <c r="K40" s="793"/>
      <c r="L40" s="793"/>
      <c r="M40" s="793"/>
      <c r="N40" s="186"/>
      <c r="O40" s="793"/>
      <c r="P40" s="793"/>
      <c r="Q40" s="793"/>
      <c r="R40" s="793"/>
      <c r="S40" s="795"/>
      <c r="V40" s="1326">
        <f t="shared" si="0"/>
        <v>-1.2490009027033011E-16</v>
      </c>
      <c r="W40" s="1326">
        <f t="shared" si="1"/>
        <v>0</v>
      </c>
      <c r="X40" s="1326">
        <f t="shared" si="2"/>
        <v>0</v>
      </c>
    </row>
    <row r="41" spans="1:24" x14ac:dyDescent="0.2">
      <c r="A41" s="791">
        <v>1944</v>
      </c>
      <c r="B41" s="186">
        <f>1-TE2b!B41</f>
        <v>0.2821522860342156</v>
      </c>
      <c r="C41" s="793">
        <f>compohweal!BE33</f>
        <v>2.0891729563000755E-2</v>
      </c>
      <c r="D41" s="793">
        <f>compohweal!BF33</f>
        <v>5.7051659760829918E-2</v>
      </c>
      <c r="E41" s="793">
        <f>compohweal!BG33</f>
        <v>0.10773447077219442</v>
      </c>
      <c r="F41" s="793">
        <f>compohweal!BH33</f>
        <v>6.157076817083712E-2</v>
      </c>
      <c r="G41" s="793">
        <f>compohweal!BI33</f>
        <v>3.490365776735338E-2</v>
      </c>
      <c r="H41" s="186"/>
      <c r="I41" s="793"/>
      <c r="J41" s="793"/>
      <c r="K41" s="793"/>
      <c r="L41" s="793"/>
      <c r="M41" s="793"/>
      <c r="N41" s="186"/>
      <c r="O41" s="793"/>
      <c r="P41" s="793"/>
      <c r="Q41" s="793"/>
      <c r="R41" s="793"/>
      <c r="S41" s="795"/>
      <c r="V41" s="1326">
        <f t="shared" si="0"/>
        <v>0</v>
      </c>
      <c r="W41" s="1326">
        <f t="shared" si="1"/>
        <v>0</v>
      </c>
      <c r="X41" s="1326">
        <f t="shared" si="2"/>
        <v>0</v>
      </c>
    </row>
    <row r="42" spans="1:24" x14ac:dyDescent="0.2">
      <c r="A42" s="791">
        <v>1945</v>
      </c>
      <c r="B42" s="186">
        <f>1-TE2b!B42</f>
        <v>0.27627270854481256</v>
      </c>
      <c r="C42" s="793">
        <f>compohweal!BE34</f>
        <v>2.4919226211066958E-2</v>
      </c>
      <c r="D42" s="793">
        <f>compohweal!BF34</f>
        <v>5.5681020861293617E-2</v>
      </c>
      <c r="E42" s="793">
        <f>compohweal!BG34</f>
        <v>0.11098985071330011</v>
      </c>
      <c r="F42" s="793">
        <f>compohweal!BH34</f>
        <v>5.2358635360346961E-2</v>
      </c>
      <c r="G42" s="793">
        <f>compohweal!BI34</f>
        <v>3.232397539880514E-2</v>
      </c>
      <c r="H42" s="186"/>
      <c r="I42" s="793"/>
      <c r="J42" s="793"/>
      <c r="K42" s="793"/>
      <c r="L42" s="793"/>
      <c r="M42" s="793"/>
      <c r="N42" s="186"/>
      <c r="O42" s="793"/>
      <c r="P42" s="793"/>
      <c r="Q42" s="793"/>
      <c r="R42" s="793"/>
      <c r="S42" s="795"/>
      <c r="V42" s="1326">
        <f t="shared" si="0"/>
        <v>-2.2898349882893854E-16</v>
      </c>
      <c r="W42" s="1326">
        <f t="shared" si="1"/>
        <v>0</v>
      </c>
      <c r="X42" s="1326">
        <f t="shared" si="2"/>
        <v>0</v>
      </c>
    </row>
    <row r="43" spans="1:24" x14ac:dyDescent="0.2">
      <c r="A43" s="791">
        <v>1946</v>
      </c>
      <c r="B43" s="186">
        <f>1-TE2b!B43</f>
        <v>0.27875441559576797</v>
      </c>
      <c r="C43" s="793">
        <f>compohweal!BE35</f>
        <v>2.1362233775126166E-2</v>
      </c>
      <c r="D43" s="793">
        <f>compohweal!BF35</f>
        <v>6.3056748256604303E-2</v>
      </c>
      <c r="E43" s="793">
        <f>compohweal!BG35</f>
        <v>0.11371678286633297</v>
      </c>
      <c r="F43" s="793">
        <f>compohweal!BH35</f>
        <v>4.9202614010910944E-2</v>
      </c>
      <c r="G43" s="793">
        <f>compohweal!BI35</f>
        <v>3.1416036686793644E-2</v>
      </c>
      <c r="H43" s="186"/>
      <c r="I43" s="793"/>
      <c r="J43" s="793"/>
      <c r="K43" s="793"/>
      <c r="L43" s="793"/>
      <c r="M43" s="793"/>
      <c r="N43" s="186"/>
      <c r="O43" s="793"/>
      <c r="P43" s="793"/>
      <c r="Q43" s="793"/>
      <c r="R43" s="793"/>
      <c r="S43" s="795"/>
      <c r="V43" s="1326">
        <f t="shared" si="0"/>
        <v>0</v>
      </c>
      <c r="W43" s="1326">
        <f t="shared" si="1"/>
        <v>0</v>
      </c>
      <c r="X43" s="1326">
        <f t="shared" si="2"/>
        <v>0</v>
      </c>
    </row>
    <row r="44" spans="1:24" x14ac:dyDescent="0.2">
      <c r="A44" s="791">
        <v>1947</v>
      </c>
      <c r="B44" s="186">
        <f>1-TE2b!B44</f>
        <v>0.29202780584017696</v>
      </c>
      <c r="C44" s="793">
        <f>compohweal!BE36</f>
        <v>1.7634883799017981E-2</v>
      </c>
      <c r="D44" s="793">
        <f>compohweal!BF36</f>
        <v>6.0273910074784907E-2</v>
      </c>
      <c r="E44" s="793">
        <f>compohweal!BG36</f>
        <v>0.12828185518834662</v>
      </c>
      <c r="F44" s="793">
        <f>compohweal!BH36</f>
        <v>5.3469296487563239E-2</v>
      </c>
      <c r="G44" s="793">
        <f>compohweal!BI36</f>
        <v>3.2367860290464075E-2</v>
      </c>
      <c r="H44" s="186"/>
      <c r="I44" s="793"/>
      <c r="J44" s="793"/>
      <c r="K44" s="793"/>
      <c r="L44" s="793"/>
      <c r="M44" s="793"/>
      <c r="N44" s="186"/>
      <c r="O44" s="793"/>
      <c r="P44" s="793"/>
      <c r="Q44" s="793"/>
      <c r="R44" s="793"/>
      <c r="S44" s="795"/>
      <c r="V44" s="1326">
        <f t="shared" si="0"/>
        <v>1.0408340855860843E-16</v>
      </c>
      <c r="W44" s="1326">
        <f t="shared" si="1"/>
        <v>0</v>
      </c>
      <c r="X44" s="1326">
        <f t="shared" si="2"/>
        <v>0</v>
      </c>
    </row>
    <row r="45" spans="1:24" x14ac:dyDescent="0.2">
      <c r="A45" s="791">
        <v>1948</v>
      </c>
      <c r="B45" s="186">
        <f>1-TE2b!B45</f>
        <v>0.30544173779272621</v>
      </c>
      <c r="C45" s="793">
        <f>compohweal!BE37</f>
        <v>1.5405457747026674E-2</v>
      </c>
      <c r="D45" s="793">
        <f>compohweal!BF37</f>
        <v>5.3740605053846882E-2</v>
      </c>
      <c r="E45" s="793">
        <f>compohweal!BG37</f>
        <v>0.14359588409202367</v>
      </c>
      <c r="F45" s="793">
        <f>compohweal!BH37</f>
        <v>6.261674609631232E-2</v>
      </c>
      <c r="G45" s="793">
        <f>compohweal!BI37</f>
        <v>3.0083044803516666E-2</v>
      </c>
      <c r="H45" s="186"/>
      <c r="I45" s="793"/>
      <c r="J45" s="793"/>
      <c r="K45" s="793"/>
      <c r="L45" s="793"/>
      <c r="M45" s="793"/>
      <c r="N45" s="186"/>
      <c r="O45" s="793"/>
      <c r="P45" s="793"/>
      <c r="Q45" s="793"/>
      <c r="R45" s="793"/>
      <c r="S45" s="795"/>
      <c r="V45" s="1326">
        <f t="shared" si="0"/>
        <v>0</v>
      </c>
      <c r="W45" s="1326">
        <f t="shared" si="1"/>
        <v>0</v>
      </c>
      <c r="X45" s="1326">
        <f t="shared" si="2"/>
        <v>0</v>
      </c>
    </row>
    <row r="46" spans="1:24" x14ac:dyDescent="0.2">
      <c r="A46" s="791">
        <v>1949</v>
      </c>
      <c r="B46" s="186">
        <f>1-TE2b!B46</f>
        <v>0.31322512442448358</v>
      </c>
      <c r="C46" s="793">
        <f>compohweal!BE38</f>
        <v>1.4881161380059932E-2</v>
      </c>
      <c r="D46" s="793">
        <f>compohweal!BF38</f>
        <v>5.0219678429081829E-2</v>
      </c>
      <c r="E46" s="793">
        <f>compohweal!BG38</f>
        <v>0.15046541341248978</v>
      </c>
      <c r="F46" s="793">
        <f>compohweal!BH38</f>
        <v>6.8037282600198562E-2</v>
      </c>
      <c r="G46" s="793">
        <f>compohweal!BI38</f>
        <v>2.9621588602653452E-2</v>
      </c>
      <c r="H46" s="186"/>
      <c r="I46" s="793"/>
      <c r="J46" s="793"/>
      <c r="K46" s="793"/>
      <c r="L46" s="793"/>
      <c r="M46" s="793"/>
      <c r="N46" s="186"/>
      <c r="O46" s="793"/>
      <c r="P46" s="793"/>
      <c r="Q46" s="793"/>
      <c r="R46" s="793"/>
      <c r="S46" s="795"/>
      <c r="V46" s="1326">
        <f t="shared" si="0"/>
        <v>6.2450045135165055E-17</v>
      </c>
      <c r="W46" s="1326">
        <f t="shared" si="1"/>
        <v>0</v>
      </c>
      <c r="X46" s="1326">
        <f t="shared" si="2"/>
        <v>0</v>
      </c>
    </row>
    <row r="47" spans="1:24" x14ac:dyDescent="0.2">
      <c r="A47" s="801">
        <v>1950</v>
      </c>
      <c r="B47" s="190">
        <f>1-TE2b!B47</f>
        <v>0.30973978982305728</v>
      </c>
      <c r="C47" s="802">
        <f>compohweal!BE39</f>
        <v>1.7679728922500082E-2</v>
      </c>
      <c r="D47" s="802">
        <f>compohweal!BF39</f>
        <v>4.270200891256469E-2</v>
      </c>
      <c r="E47" s="802">
        <f>compohweal!BG39</f>
        <v>0.15477194530035682</v>
      </c>
      <c r="F47" s="802">
        <f>compohweal!BH39</f>
        <v>6.4268597013250356E-2</v>
      </c>
      <c r="G47" s="802">
        <f>compohweal!BI39</f>
        <v>3.0317509674385401E-2</v>
      </c>
      <c r="H47" s="190"/>
      <c r="I47" s="802"/>
      <c r="J47" s="802"/>
      <c r="K47" s="802"/>
      <c r="L47" s="802"/>
      <c r="M47" s="802"/>
      <c r="N47" s="190"/>
      <c r="O47" s="802"/>
      <c r="P47" s="802"/>
      <c r="Q47" s="802"/>
      <c r="R47" s="802"/>
      <c r="S47" s="803"/>
      <c r="V47" s="1326">
        <f t="shared" si="0"/>
        <v>-8.3266726846886741E-17</v>
      </c>
      <c r="W47" s="1326">
        <f t="shared" si="1"/>
        <v>0</v>
      </c>
      <c r="X47" s="1326">
        <f t="shared" si="2"/>
        <v>0</v>
      </c>
    </row>
    <row r="48" spans="1:24" x14ac:dyDescent="0.2">
      <c r="A48" s="791">
        <v>1951</v>
      </c>
      <c r="B48" s="186">
        <f>1-TE2b!B48</f>
        <v>0.30988485099005647</v>
      </c>
      <c r="C48" s="793">
        <f>compohweal!BE40</f>
        <v>1.8354690759313758E-2</v>
      </c>
      <c r="D48" s="793">
        <f>compohweal!BF40</f>
        <v>4.0176457040740514E-2</v>
      </c>
      <c r="E48" s="793">
        <f>compohweal!BG40</f>
        <v>0.15682182337182202</v>
      </c>
      <c r="F48" s="793">
        <f>compohweal!BH40</f>
        <v>6.2703253033928485E-2</v>
      </c>
      <c r="G48" s="793">
        <f>compohweal!BI40</f>
        <v>3.1828626784251572E-2</v>
      </c>
      <c r="H48" s="186"/>
      <c r="I48" s="793"/>
      <c r="J48" s="793"/>
      <c r="K48" s="793"/>
      <c r="L48" s="793"/>
      <c r="M48" s="793"/>
      <c r="N48" s="186"/>
      <c r="O48" s="793"/>
      <c r="P48" s="793"/>
      <c r="Q48" s="793"/>
      <c r="R48" s="793"/>
      <c r="S48" s="795"/>
      <c r="V48" s="1326">
        <f t="shared" si="0"/>
        <v>1.457167719820518E-16</v>
      </c>
      <c r="W48" s="1326">
        <f t="shared" si="1"/>
        <v>0</v>
      </c>
      <c r="X48" s="1326">
        <f t="shared" si="2"/>
        <v>0</v>
      </c>
    </row>
    <row r="49" spans="1:24" x14ac:dyDescent="0.2">
      <c r="A49" s="791">
        <v>1952</v>
      </c>
      <c r="B49" s="186">
        <f>1-TE2b!B49</f>
        <v>0.31267643996516314</v>
      </c>
      <c r="C49" s="793">
        <f>compohweal!BE41</f>
        <v>1.7813420671720204E-2</v>
      </c>
      <c r="D49" s="793">
        <f>compohweal!BF41</f>
        <v>4.0084295439227327E-2</v>
      </c>
      <c r="E49" s="793">
        <f>compohweal!BG41</f>
        <v>0.16027572167252108</v>
      </c>
      <c r="F49" s="793">
        <f>compohweal!BH41</f>
        <v>6.100629436555477E-2</v>
      </c>
      <c r="G49" s="793">
        <f>compohweal!BI41</f>
        <v>3.3496707816139858E-2</v>
      </c>
      <c r="H49" s="186"/>
      <c r="I49" s="793"/>
      <c r="J49" s="793"/>
      <c r="K49" s="793"/>
      <c r="L49" s="793"/>
      <c r="M49" s="793"/>
      <c r="N49" s="186"/>
      <c r="O49" s="793"/>
      <c r="P49" s="793"/>
      <c r="Q49" s="793"/>
      <c r="R49" s="793"/>
      <c r="S49" s="795"/>
      <c r="V49" s="1326">
        <f t="shared" si="0"/>
        <v>-7.6327832942979512E-17</v>
      </c>
      <c r="W49" s="1326">
        <f t="shared" si="1"/>
        <v>0</v>
      </c>
      <c r="X49" s="1326">
        <f t="shared" si="2"/>
        <v>0</v>
      </c>
    </row>
    <row r="50" spans="1:24" x14ac:dyDescent="0.2">
      <c r="A50" s="791">
        <v>1953</v>
      </c>
      <c r="B50" s="186">
        <f>1-TE2b!B50</f>
        <v>0.31904110823158016</v>
      </c>
      <c r="C50" s="793">
        <f>compohweal!BE42</f>
        <v>1.7177397725143068E-2</v>
      </c>
      <c r="D50" s="793">
        <f>compohweal!BF42</f>
        <v>4.0254629018369723E-2</v>
      </c>
      <c r="E50" s="793">
        <f>compohweal!BG42</f>
        <v>0.16453412428975989</v>
      </c>
      <c r="F50" s="793">
        <f>compohweal!BH42</f>
        <v>6.1490995047633112E-2</v>
      </c>
      <c r="G50" s="793">
        <f>compohweal!BI42</f>
        <v>3.5583962150674407E-2</v>
      </c>
      <c r="H50" s="186"/>
      <c r="I50" s="793"/>
      <c r="J50" s="793"/>
      <c r="K50" s="793"/>
      <c r="L50" s="793"/>
      <c r="M50" s="793"/>
      <c r="N50" s="186"/>
      <c r="O50" s="793"/>
      <c r="P50" s="793"/>
      <c r="Q50" s="793"/>
      <c r="R50" s="793"/>
      <c r="S50" s="795"/>
      <c r="V50" s="1326">
        <f t="shared" si="0"/>
        <v>0</v>
      </c>
      <c r="W50" s="1326">
        <f t="shared" si="1"/>
        <v>0</v>
      </c>
      <c r="X50" s="1326">
        <f t="shared" si="2"/>
        <v>0</v>
      </c>
    </row>
    <row r="51" spans="1:24" x14ac:dyDescent="0.2">
      <c r="A51" s="791">
        <v>1954</v>
      </c>
      <c r="B51" s="186">
        <f>1-TE2b!B51</f>
        <v>0.31504619048454097</v>
      </c>
      <c r="C51" s="793">
        <f>compohweal!BE43</f>
        <v>2.028887136026869E-2</v>
      </c>
      <c r="D51" s="793">
        <f>compohweal!BF43</f>
        <v>4.2671604502629856E-2</v>
      </c>
      <c r="E51" s="793">
        <f>compohweal!BG43</f>
        <v>0.15845965641136703</v>
      </c>
      <c r="F51" s="793">
        <f>compohweal!BH43</f>
        <v>5.7409676808482024E-2</v>
      </c>
      <c r="G51" s="793">
        <f>compohweal!BI43</f>
        <v>3.6216381401793438E-2</v>
      </c>
      <c r="H51" s="186"/>
      <c r="I51" s="793"/>
      <c r="J51" s="793"/>
      <c r="K51" s="793"/>
      <c r="L51" s="793"/>
      <c r="M51" s="793"/>
      <c r="N51" s="186"/>
      <c r="O51" s="793"/>
      <c r="P51" s="793"/>
      <c r="Q51" s="793"/>
      <c r="R51" s="793"/>
      <c r="S51" s="795"/>
      <c r="V51" s="1326">
        <f t="shared" si="0"/>
        <v>-6.9388939039072284E-17</v>
      </c>
      <c r="W51" s="1326">
        <f t="shared" si="1"/>
        <v>0</v>
      </c>
      <c r="X51" s="1326">
        <f t="shared" si="2"/>
        <v>0</v>
      </c>
    </row>
    <row r="52" spans="1:24" x14ac:dyDescent="0.2">
      <c r="A52" s="791">
        <v>1955</v>
      </c>
      <c r="B52" s="186">
        <f>1-TE2b!B52</f>
        <v>0.31117663301331622</v>
      </c>
      <c r="C52" s="793">
        <f>compohweal!BE44</f>
        <v>2.2122075186059215E-2</v>
      </c>
      <c r="D52" s="793">
        <f>compohweal!BF44</f>
        <v>3.9897538178553085E-2</v>
      </c>
      <c r="E52" s="793">
        <f>compohweal!BG44</f>
        <v>0.15762965170458518</v>
      </c>
      <c r="F52" s="793">
        <f>compohweal!BH44</f>
        <v>5.4593424640554972E-2</v>
      </c>
      <c r="G52" s="793">
        <f>compohweal!BI44</f>
        <v>3.6933943303563886E-2</v>
      </c>
      <c r="H52" s="186"/>
      <c r="I52" s="793"/>
      <c r="J52" s="793"/>
      <c r="K52" s="793"/>
      <c r="L52" s="793"/>
      <c r="M52" s="793"/>
      <c r="N52" s="186"/>
      <c r="O52" s="793"/>
      <c r="P52" s="793"/>
      <c r="Q52" s="793"/>
      <c r="R52" s="793"/>
      <c r="S52" s="795"/>
      <c r="V52" s="1326">
        <f t="shared" si="0"/>
        <v>-1.3183898417423734E-16</v>
      </c>
      <c r="W52" s="1326">
        <f t="shared" si="1"/>
        <v>0</v>
      </c>
      <c r="X52" s="1326">
        <f t="shared" si="2"/>
        <v>0</v>
      </c>
    </row>
    <row r="53" spans="1:24" x14ac:dyDescent="0.2">
      <c r="A53" s="791">
        <v>1956</v>
      </c>
      <c r="B53" s="186">
        <f>1-TE2b!B53</f>
        <v>0.30777260228035652</v>
      </c>
      <c r="C53" s="793">
        <f>compohweal!BE45</f>
        <v>2.6319723634907755E-2</v>
      </c>
      <c r="D53" s="793">
        <f>compohweal!BF45</f>
        <v>3.7134234703802942E-2</v>
      </c>
      <c r="E53" s="793">
        <f>compohweal!BG45</f>
        <v>0.15332691839948792</v>
      </c>
      <c r="F53" s="793">
        <f>compohweal!BH45</f>
        <v>5.3182309931312316E-2</v>
      </c>
      <c r="G53" s="793">
        <f>compohweal!BI45</f>
        <v>3.780941561084572E-2</v>
      </c>
      <c r="H53" s="186"/>
      <c r="I53" s="793"/>
      <c r="J53" s="793"/>
      <c r="K53" s="793"/>
      <c r="L53" s="793"/>
      <c r="M53" s="793"/>
      <c r="N53" s="186"/>
      <c r="O53" s="793"/>
      <c r="P53" s="793"/>
      <c r="Q53" s="793"/>
      <c r="R53" s="793"/>
      <c r="S53" s="795"/>
      <c r="V53" s="1326">
        <f t="shared" si="0"/>
        <v>-1.3877787807814457E-16</v>
      </c>
      <c r="W53" s="1326">
        <f t="shared" si="1"/>
        <v>0</v>
      </c>
      <c r="X53" s="1326">
        <f t="shared" si="2"/>
        <v>0</v>
      </c>
    </row>
    <row r="54" spans="1:24" x14ac:dyDescent="0.2">
      <c r="A54" s="791">
        <v>1957</v>
      </c>
      <c r="B54" s="186">
        <f>1-TE2b!B54</f>
        <v>0.30362584359908329</v>
      </c>
      <c r="C54" s="793">
        <f>compohweal!BE46</f>
        <v>2.274489088296705E-2</v>
      </c>
      <c r="D54" s="793">
        <f>compohweal!BF46</f>
        <v>3.15145239413182E-2</v>
      </c>
      <c r="E54" s="793">
        <f>compohweal!BG46</f>
        <v>0.15599308465748485</v>
      </c>
      <c r="F54" s="793">
        <f>compohweal!BH46</f>
        <v>5.453693077752586E-2</v>
      </c>
      <c r="G54" s="793">
        <f>compohweal!BI46</f>
        <v>3.8836413339787587E-2</v>
      </c>
      <c r="H54" s="186"/>
      <c r="I54" s="793"/>
      <c r="J54" s="793"/>
      <c r="K54" s="793"/>
      <c r="L54" s="793"/>
      <c r="M54" s="793"/>
      <c r="N54" s="186"/>
      <c r="O54" s="793"/>
      <c r="P54" s="793"/>
      <c r="Q54" s="793"/>
      <c r="R54" s="793"/>
      <c r="S54" s="795"/>
      <c r="V54" s="1326">
        <f t="shared" si="0"/>
        <v>-2.6367796834847468E-16</v>
      </c>
      <c r="W54" s="1326">
        <f t="shared" si="1"/>
        <v>0</v>
      </c>
      <c r="X54" s="1326">
        <f t="shared" si="2"/>
        <v>0</v>
      </c>
    </row>
    <row r="55" spans="1:24" x14ac:dyDescent="0.2">
      <c r="A55" s="791">
        <v>1958</v>
      </c>
      <c r="B55" s="186">
        <f>1-TE2b!B55</f>
        <v>0.30481455486931586</v>
      </c>
      <c r="C55" s="793">
        <f>compohweal!BE47</f>
        <v>2.5331375696669628E-2</v>
      </c>
      <c r="D55" s="793">
        <f>compohweal!BF47</f>
        <v>3.1716436800827148E-2</v>
      </c>
      <c r="E55" s="793">
        <f>compohweal!BG47</f>
        <v>0.15268742722094453</v>
      </c>
      <c r="F55" s="793">
        <f>compohweal!BH47</f>
        <v>5.6736710662495915E-2</v>
      </c>
      <c r="G55" s="793">
        <f>compohweal!BI47</f>
        <v>3.8342604488378548E-2</v>
      </c>
      <c r="H55" s="186"/>
      <c r="I55" s="793"/>
      <c r="J55" s="793"/>
      <c r="K55" s="793"/>
      <c r="L55" s="793"/>
      <c r="M55" s="793"/>
      <c r="N55" s="186"/>
      <c r="O55" s="793"/>
      <c r="P55" s="793"/>
      <c r="Q55" s="793"/>
      <c r="R55" s="793"/>
      <c r="S55" s="795"/>
      <c r="V55" s="1326">
        <f t="shared" si="0"/>
        <v>6.9388939039072284E-17</v>
      </c>
      <c r="W55" s="1326">
        <f t="shared" si="1"/>
        <v>0</v>
      </c>
      <c r="X55" s="1326">
        <f t="shared" si="2"/>
        <v>0</v>
      </c>
    </row>
    <row r="56" spans="1:24" x14ac:dyDescent="0.2">
      <c r="A56" s="804">
        <v>1959</v>
      </c>
      <c r="B56" s="188">
        <f>1-TE2b!B56</f>
        <v>0.29763004676510385</v>
      </c>
      <c r="C56" s="799">
        <f>compohweal!BE48</f>
        <v>2.7587756255925217E-2</v>
      </c>
      <c r="D56" s="799">
        <f>compohweal!BF48</f>
        <v>3.1412663681420254E-2</v>
      </c>
      <c r="E56" s="799">
        <f>compohweal!BG48</f>
        <v>0.14709467542086399</v>
      </c>
      <c r="F56" s="799">
        <f>compohweal!BH48</f>
        <v>5.1596431671724008E-2</v>
      </c>
      <c r="G56" s="799">
        <f>compohweal!BI48</f>
        <v>3.9938519735170333E-2</v>
      </c>
      <c r="H56" s="188"/>
      <c r="I56" s="799"/>
      <c r="J56" s="799"/>
      <c r="K56" s="799"/>
      <c r="L56" s="799"/>
      <c r="M56" s="799"/>
      <c r="N56" s="188"/>
      <c r="O56" s="799"/>
      <c r="P56" s="799"/>
      <c r="Q56" s="799"/>
      <c r="R56" s="799"/>
      <c r="S56" s="800"/>
      <c r="V56" s="1326">
        <f t="shared" si="0"/>
        <v>0</v>
      </c>
      <c r="W56" s="1326">
        <f t="shared" si="1"/>
        <v>0</v>
      </c>
      <c r="X56" s="1326">
        <f t="shared" si="2"/>
        <v>0</v>
      </c>
    </row>
    <row r="57" spans="1:24" x14ac:dyDescent="0.2">
      <c r="A57" s="791">
        <v>1960</v>
      </c>
      <c r="B57" s="186">
        <f>1-TE2b!B57</f>
        <v>0.29499634445974054</v>
      </c>
      <c r="C57" s="793">
        <f>compohweal!BE49</f>
        <v>2.6372921002598082E-2</v>
      </c>
      <c r="D57" s="793">
        <f>compohweal!BF49</f>
        <v>3.1310381914522435E-2</v>
      </c>
      <c r="E57" s="793">
        <f>compohweal!BG49</f>
        <v>0.14383258597495102</v>
      </c>
      <c r="F57" s="793">
        <f>compohweal!BH49</f>
        <v>5.2165518219039031E-2</v>
      </c>
      <c r="G57" s="793">
        <f>compohweal!BI49</f>
        <v>4.1314937348629663E-2</v>
      </c>
      <c r="H57" s="186"/>
      <c r="I57" s="793"/>
      <c r="J57" s="793"/>
      <c r="K57" s="793"/>
      <c r="L57" s="793"/>
      <c r="M57" s="793"/>
      <c r="N57" s="186"/>
      <c r="O57" s="793"/>
      <c r="P57" s="793"/>
      <c r="Q57" s="793"/>
      <c r="R57" s="793"/>
      <c r="S57" s="795"/>
      <c r="V57" s="1326">
        <f t="shared" si="0"/>
        <v>3.1918911957973251E-16</v>
      </c>
      <c r="W57" s="1326">
        <f t="shared" si="1"/>
        <v>0</v>
      </c>
      <c r="X57" s="1326">
        <f t="shared" si="2"/>
        <v>0</v>
      </c>
    </row>
    <row r="58" spans="1:24" x14ac:dyDescent="0.2">
      <c r="A58" s="791">
        <v>1961</v>
      </c>
      <c r="B58" s="186">
        <f>1-TE2b!B58</f>
        <v>0.29290523815725977</v>
      </c>
      <c r="C58" s="793">
        <f>compohweal!BE50</f>
        <v>3.0560176443669318E-2</v>
      </c>
      <c r="D58" s="793">
        <f>compohweal!BF50</f>
        <v>2.984263660449113E-2</v>
      </c>
      <c r="E58" s="793">
        <f>compohweal!BG50</f>
        <v>0.1400922294686881</v>
      </c>
      <c r="F58" s="793">
        <f>compohweal!BH50</f>
        <v>5.115018585953171E-2</v>
      </c>
      <c r="G58" s="793">
        <f>compohweal!BI50</f>
        <v>4.1260009780879583E-2</v>
      </c>
      <c r="H58" s="186"/>
      <c r="I58" s="793"/>
      <c r="J58" s="793"/>
      <c r="K58" s="793"/>
      <c r="L58" s="793"/>
      <c r="M58" s="793"/>
      <c r="N58" s="186"/>
      <c r="O58" s="793"/>
      <c r="P58" s="793"/>
      <c r="Q58" s="793"/>
      <c r="R58" s="793"/>
      <c r="S58" s="795"/>
      <c r="V58" s="1326">
        <f t="shared" si="0"/>
        <v>-6.9388939039072284E-17</v>
      </c>
      <c r="W58" s="1326">
        <f t="shared" si="1"/>
        <v>0</v>
      </c>
      <c r="X58" s="1326">
        <f t="shared" si="2"/>
        <v>0</v>
      </c>
    </row>
    <row r="59" spans="1:24" x14ac:dyDescent="0.2">
      <c r="A59" s="805">
        <v>1962</v>
      </c>
      <c r="B59" s="149">
        <f>1-TE2b!B59</f>
        <v>0.28776353597640991</v>
      </c>
      <c r="C59" s="796">
        <f>compohweal!BE51</f>
        <v>3.5785704851150513E-2</v>
      </c>
      <c r="D59" s="796">
        <f>compohweal!BF51</f>
        <v>2.7883756905794144E-2</v>
      </c>
      <c r="E59" s="796">
        <f>compohweal!BG51</f>
        <v>0.13425573147833347</v>
      </c>
      <c r="F59" s="796">
        <f>compohweal!BH51</f>
        <v>4.8739433288574219E-2</v>
      </c>
      <c r="G59" s="796">
        <f>compohweal!BI51</f>
        <v>4.1098922491073608E-2</v>
      </c>
      <c r="H59" s="135">
        <f>compohweal!AX51</f>
        <v>1.3220667839050293E-2</v>
      </c>
      <c r="I59" s="806">
        <f>compohweal!AY51</f>
        <v>3.6805868148803711E-3</v>
      </c>
      <c r="J59" s="806">
        <f>compohweal!AZ51</f>
        <v>-8.6287539452314377E-3</v>
      </c>
      <c r="K59" s="806">
        <f>compohweal!BA51</f>
        <v>2.6872120797634125E-3</v>
      </c>
      <c r="L59" s="806">
        <f>compohweal!BB51</f>
        <v>1.506999135017395E-3</v>
      </c>
      <c r="M59" s="806">
        <f>compohweal!BC51</f>
        <v>1.3974644243717194E-2</v>
      </c>
      <c r="N59" s="106">
        <f>compohweal!BJ51</f>
        <v>0.27454286813735962</v>
      </c>
      <c r="O59" s="797">
        <f>compohweal!BK51</f>
        <v>3.2105118036270142E-2</v>
      </c>
      <c r="P59" s="797">
        <f>compohweal!BL51</f>
        <v>3.6512510851025581E-2</v>
      </c>
      <c r="Q59" s="797">
        <f>compohweal!BM51</f>
        <v>0.13156851939857006</v>
      </c>
      <c r="R59" s="797">
        <f>compohweal!BN51</f>
        <v>4.7232434153556824E-2</v>
      </c>
      <c r="S59" s="798">
        <f>compohweal!BO51</f>
        <v>2.7124278247356415E-2</v>
      </c>
      <c r="V59" s="1326">
        <f t="shared" si="0"/>
        <v>-1.3038516044616699E-8</v>
      </c>
      <c r="W59" s="1326">
        <f t="shared" si="1"/>
        <v>-2.0489096641540527E-8</v>
      </c>
      <c r="X59" s="1326">
        <f t="shared" si="2"/>
        <v>7.4505805969238281E-9</v>
      </c>
    </row>
    <row r="60" spans="1:24" x14ac:dyDescent="0.2">
      <c r="A60" s="805">
        <v>1963</v>
      </c>
      <c r="B60" s="149">
        <f>1-TE2b!B60</f>
        <v>0.28829863667488098</v>
      </c>
      <c r="C60" s="796">
        <f>compohweal!BE52</f>
        <v>2.7829842907488661E-2</v>
      </c>
      <c r="D60" s="796">
        <f>compohweal!BF52</f>
        <v>3.437485752237196E-2</v>
      </c>
      <c r="E60" s="796">
        <f>compohweal!BG52</f>
        <v>0.13391907078333837</v>
      </c>
      <c r="F60" s="796">
        <f>compohweal!BH52</f>
        <v>4.8647113710320683E-2</v>
      </c>
      <c r="G60" s="796">
        <f>compohweal!BI52</f>
        <v>4.3527741972474374E-2</v>
      </c>
      <c r="H60" s="135">
        <f>compohweal!AX52</f>
        <v>1.2084722518920898E-2</v>
      </c>
      <c r="I60" s="806">
        <f>compohweal!AY52</f>
        <v>3.3887922763824463E-3</v>
      </c>
      <c r="J60" s="806">
        <f>compohweal!AZ52</f>
        <v>-9.9611366167664528E-3</v>
      </c>
      <c r="K60" s="806">
        <f>compohweal!BA52</f>
        <v>2.9625799506902695E-3</v>
      </c>
      <c r="L60" s="806">
        <f>compohweal!BB52</f>
        <v>1.3626143336296082E-3</v>
      </c>
      <c r="M60" s="806">
        <f>compohweal!BC52</f>
        <v>1.4331888407468796E-2</v>
      </c>
      <c r="N60" s="106">
        <f>compohweal!BJ52</f>
        <v>0.27621391415596008</v>
      </c>
      <c r="O60" s="797">
        <f>compohweal!BK52</f>
        <v>3.2339543104171753E-2</v>
      </c>
      <c r="P60" s="797">
        <f>compohweal!BL52</f>
        <v>4.1773684322834015E-2</v>
      </c>
      <c r="Q60" s="797">
        <f>compohweal!BM52</f>
        <v>0.12719512404873967</v>
      </c>
      <c r="R60" s="797">
        <f>compohweal!BN52</f>
        <v>4.6020478010177612E-2</v>
      </c>
      <c r="S60" s="798">
        <f>compohweal!BO52</f>
        <v>2.8885062783956528E-2</v>
      </c>
      <c r="V60" s="1326">
        <f t="shared" si="0"/>
        <v>9.7788869085624341E-9</v>
      </c>
      <c r="W60" s="1326">
        <f t="shared" si="1"/>
        <v>-1.5832483768463135E-8</v>
      </c>
      <c r="X60" s="1326">
        <f t="shared" si="2"/>
        <v>2.1886080503463745E-8</v>
      </c>
    </row>
    <row r="61" spans="1:24" x14ac:dyDescent="0.2">
      <c r="A61" s="805">
        <v>1964</v>
      </c>
      <c r="B61" s="149">
        <f>1-TE2b!B61</f>
        <v>0.28883373737335205</v>
      </c>
      <c r="C61" s="796">
        <f>compohweal!BE53</f>
        <v>3.5670965909957886E-2</v>
      </c>
      <c r="D61" s="796">
        <f>compohweal!BF53</f>
        <v>3.5741338506340981E-2</v>
      </c>
      <c r="E61" s="796">
        <f>compohweal!BG53</f>
        <v>0.12605967652052641</v>
      </c>
      <c r="F61" s="796">
        <f>compohweal!BH53</f>
        <v>4.6026751399040222E-2</v>
      </c>
      <c r="G61" s="796">
        <f>compohweal!BI53</f>
        <v>4.5334979891777039E-2</v>
      </c>
      <c r="H61" s="135">
        <f>compohweal!AX53</f>
        <v>1.0948777198791504E-2</v>
      </c>
      <c r="I61" s="806">
        <f>compohweal!AY53</f>
        <v>3.0969977378845215E-3</v>
      </c>
      <c r="J61" s="806">
        <f>compohweal!AZ53</f>
        <v>-1.1293519288301468E-2</v>
      </c>
      <c r="K61" s="806">
        <f>compohweal!BA53</f>
        <v>3.2379478216171265E-3</v>
      </c>
      <c r="L61" s="806">
        <f>compohweal!BB53</f>
        <v>1.2182295322418213E-3</v>
      </c>
      <c r="M61" s="806">
        <f>compohweal!BC53</f>
        <v>1.4689132571220398E-2</v>
      </c>
      <c r="N61" s="106">
        <f>compohweal!BJ53</f>
        <v>0.27788496017456055</v>
      </c>
      <c r="O61" s="797">
        <f>compohweal!BK53</f>
        <v>3.2573968172073364E-2</v>
      </c>
      <c r="P61" s="797">
        <f>compohweal!BL53</f>
        <v>4.7034857794642448E-2</v>
      </c>
      <c r="Q61" s="797">
        <f>compohweal!BM53</f>
        <v>0.12282172869890928</v>
      </c>
      <c r="R61" s="797">
        <f>compohweal!BN53</f>
        <v>4.4808521866798401E-2</v>
      </c>
      <c r="S61" s="798">
        <f>compohweal!BO53</f>
        <v>3.0645847320556641E-2</v>
      </c>
      <c r="V61" s="1326">
        <f t="shared" si="0"/>
        <v>2.514570951461792E-8</v>
      </c>
      <c r="W61" s="1326">
        <f t="shared" si="1"/>
        <v>-1.1175870895385742E-8</v>
      </c>
      <c r="X61" s="1326">
        <f t="shared" si="2"/>
        <v>3.6321580410003662E-8</v>
      </c>
    </row>
    <row r="62" spans="1:24" x14ac:dyDescent="0.2">
      <c r="A62" s="805">
        <v>1965</v>
      </c>
      <c r="B62" s="149">
        <f>1-TE2b!B62</f>
        <v>0.29293590784072876</v>
      </c>
      <c r="C62" s="796">
        <f>compohweal!BE54</f>
        <v>5.1012399711259704E-2</v>
      </c>
      <c r="D62" s="796">
        <f>compohweal!BF54</f>
        <v>3.3417441607136403E-2</v>
      </c>
      <c r="E62" s="796">
        <f>compohweal!BG54</f>
        <v>0.11726254727138573</v>
      </c>
      <c r="F62" s="796">
        <f>compohweal!BH54</f>
        <v>4.3803519015459896E-2</v>
      </c>
      <c r="G62" s="796">
        <f>compohweal!BI54</f>
        <v>4.7439988128293559E-2</v>
      </c>
      <c r="H62" s="135">
        <f>compohweal!AX54</f>
        <v>1.1328458786010742E-2</v>
      </c>
      <c r="I62" s="806">
        <f>compohweal!AY54</f>
        <v>3.2997801899909973E-3</v>
      </c>
      <c r="J62" s="806">
        <f>compohweal!AZ54</f>
        <v>-1.1531280353665352E-2</v>
      </c>
      <c r="K62" s="806">
        <f>compohweal!BA54</f>
        <v>3.7904307246208191E-3</v>
      </c>
      <c r="L62" s="806">
        <f>compohweal!BB54</f>
        <v>1.1611729860305786E-3</v>
      </c>
      <c r="M62" s="806">
        <f>compohweal!BC54</f>
        <v>1.4608368277549744E-2</v>
      </c>
      <c r="N62" s="106">
        <f>compohweal!BJ54</f>
        <v>0.28160744905471802</v>
      </c>
      <c r="O62" s="797">
        <f>compohweal!BK54</f>
        <v>3.4186430275440216E-2</v>
      </c>
      <c r="P62" s="797">
        <f>compohweal!BL54</f>
        <v>4.8185637220740318E-2</v>
      </c>
      <c r="Q62" s="797">
        <f>compohweal!BM54</f>
        <v>0.12057169619947672</v>
      </c>
      <c r="R62" s="797">
        <f>compohweal!BN54</f>
        <v>4.518875852227211E-2</v>
      </c>
      <c r="S62" s="798">
        <f>compohweal!BO54</f>
        <v>3.3474896103143692E-2</v>
      </c>
      <c r="V62" s="1326">
        <f t="shared" si="0"/>
        <v>1.2107193483879009E-8</v>
      </c>
      <c r="W62" s="1326">
        <f t="shared" si="1"/>
        <v>-1.3038516044616699E-8</v>
      </c>
      <c r="X62" s="1326">
        <f t="shared" si="2"/>
        <v>3.0733644962310791E-8</v>
      </c>
    </row>
    <row r="63" spans="1:24" x14ac:dyDescent="0.2">
      <c r="A63" s="805">
        <v>1966</v>
      </c>
      <c r="B63" s="149">
        <f>1-TE2b!B63</f>
        <v>0.29703807830810547</v>
      </c>
      <c r="C63" s="796">
        <f>compohweal!BE55</f>
        <v>3.9301455020904541E-2</v>
      </c>
      <c r="D63" s="796">
        <f>compohweal!BF55</f>
        <v>3.7567375227808952E-2</v>
      </c>
      <c r="E63" s="796">
        <f>compohweal!BG55</f>
        <v>0.12266457732766867</v>
      </c>
      <c r="F63" s="796">
        <f>compohweal!BH55</f>
        <v>4.6673111617565155E-2</v>
      </c>
      <c r="G63" s="796">
        <f>compohweal!BI55</f>
        <v>5.0831548869609833E-2</v>
      </c>
      <c r="H63" s="135">
        <f>compohweal!AX55</f>
        <v>1.170814037322998E-2</v>
      </c>
      <c r="I63" s="806">
        <f>compohweal!AY55</f>
        <v>3.5025626420974731E-3</v>
      </c>
      <c r="J63" s="806">
        <f>compohweal!AZ55</f>
        <v>-1.1769041419029236E-2</v>
      </c>
      <c r="K63" s="806">
        <f>compohweal!BA55</f>
        <v>4.3429136276245117E-3</v>
      </c>
      <c r="L63" s="806">
        <f>compohweal!BB55</f>
        <v>1.1041164398193359E-3</v>
      </c>
      <c r="M63" s="806">
        <f>compohweal!BC55</f>
        <v>1.4527603983879089E-2</v>
      </c>
      <c r="N63" s="106">
        <f>compohweal!BJ55</f>
        <v>0.28532993793487549</v>
      </c>
      <c r="O63" s="797">
        <f>compohweal!BK55</f>
        <v>3.5798892378807068E-2</v>
      </c>
      <c r="P63" s="797">
        <f>compohweal!BL55</f>
        <v>4.9336416646838188E-2</v>
      </c>
      <c r="Q63" s="797">
        <f>compohweal!BM55</f>
        <v>0.11832166370004416</v>
      </c>
      <c r="R63" s="797">
        <f>compohweal!BN55</f>
        <v>4.5568995177745819E-2</v>
      </c>
      <c r="S63" s="798">
        <f>compohweal!BO55</f>
        <v>3.6303944885730743E-2</v>
      </c>
      <c r="V63" s="1326">
        <f t="shared" si="0"/>
        <v>1.0244548320770264E-8</v>
      </c>
      <c r="W63" s="1326">
        <f t="shared" si="1"/>
        <v>-1.4901161193847656E-8</v>
      </c>
      <c r="X63" s="1326">
        <f t="shared" si="2"/>
        <v>2.514570951461792E-8</v>
      </c>
    </row>
    <row r="64" spans="1:24" x14ac:dyDescent="0.2">
      <c r="A64" s="805">
        <v>1967</v>
      </c>
      <c r="B64" s="149">
        <f>1-TE2b!B64</f>
        <v>0.30054166913032532</v>
      </c>
      <c r="C64" s="796">
        <f>compohweal!BE56</f>
        <v>3.9831645786762238E-2</v>
      </c>
      <c r="D64" s="796">
        <f>compohweal!BF56</f>
        <v>3.6936733638867736E-2</v>
      </c>
      <c r="E64" s="796">
        <f>compohweal!BG56</f>
        <v>0.12746521341614425</v>
      </c>
      <c r="F64" s="796">
        <f>compohweal!BH56</f>
        <v>4.4309811666607857E-2</v>
      </c>
      <c r="G64" s="796">
        <f>compohweal!BI56</f>
        <v>5.1998261362314224E-2</v>
      </c>
      <c r="H64" s="149">
        <f>compohweal!AX56</f>
        <v>8.7868422269821167E-3</v>
      </c>
      <c r="I64" s="796">
        <f>compohweal!AY56</f>
        <v>3.7777833640575409E-3</v>
      </c>
      <c r="J64" s="796">
        <f>compohweal!AZ56</f>
        <v>-1.153802964836359E-2</v>
      </c>
      <c r="K64" s="796">
        <f>compohweal!BA56</f>
        <v>1.4068009331822395E-3</v>
      </c>
      <c r="L64" s="796">
        <f>compohweal!BB56</f>
        <v>1.1443719267845154E-3</v>
      </c>
      <c r="M64" s="796">
        <f>compohweal!BC56</f>
        <v>1.3995902612805367E-2</v>
      </c>
      <c r="N64" s="106">
        <f>compohweal!BJ56</f>
        <v>0.2917548269033432</v>
      </c>
      <c r="O64" s="797">
        <f>compohweal!BK56</f>
        <v>3.6053862422704697E-2</v>
      </c>
      <c r="P64" s="797">
        <f>compohweal!BL56</f>
        <v>4.8474763287231326E-2</v>
      </c>
      <c r="Q64" s="797">
        <f>compohweal!BM56</f>
        <v>0.12605841248296201</v>
      </c>
      <c r="R64" s="797">
        <f>compohweal!BN56</f>
        <v>4.3165439739823341E-2</v>
      </c>
      <c r="S64" s="798">
        <f>compohweal!BO56</f>
        <v>3.8002358749508858E-2</v>
      </c>
      <c r="V64" s="1326">
        <f t="shared" si="0"/>
        <v>3.2596290111541748E-9</v>
      </c>
      <c r="W64" s="1326">
        <f t="shared" si="1"/>
        <v>1.3038516044616699E-8</v>
      </c>
      <c r="X64" s="1326">
        <f t="shared" si="2"/>
        <v>-9.7788870334625244E-9</v>
      </c>
    </row>
    <row r="65" spans="1:24" x14ac:dyDescent="0.2">
      <c r="A65" s="805">
        <v>1968</v>
      </c>
      <c r="B65" s="149">
        <f>1-TE2b!B65</f>
        <v>0.30012967437505722</v>
      </c>
      <c r="C65" s="796">
        <f>compohweal!BE57</f>
        <v>3.9551252499222755E-2</v>
      </c>
      <c r="D65" s="796">
        <f>compohweal!BF57</f>
        <v>3.6054603464435786E-2</v>
      </c>
      <c r="E65" s="796">
        <f>compohweal!BG57</f>
        <v>0.1283449066686444</v>
      </c>
      <c r="F65" s="796">
        <f>compohweal!BH57</f>
        <v>4.146667243912816E-2</v>
      </c>
      <c r="G65" s="796">
        <f>compohweal!BI57</f>
        <v>5.4712257348001003E-2</v>
      </c>
      <c r="H65" s="149">
        <f>compohweal!AX57</f>
        <v>8.9207254350185394E-3</v>
      </c>
      <c r="I65" s="796">
        <f>compohweal!AY57</f>
        <v>3.8438430055975914E-3</v>
      </c>
      <c r="J65" s="796">
        <f>compohweal!AZ57</f>
        <v>-1.1683551827445626E-2</v>
      </c>
      <c r="K65" s="796">
        <f>compohweal!BA57</f>
        <v>2.0484479609876871E-3</v>
      </c>
      <c r="L65" s="796">
        <f>compohweal!BB57</f>
        <v>1.0973680764436722E-3</v>
      </c>
      <c r="M65" s="796">
        <f>compohweal!BC57</f>
        <v>1.3614625204354525E-2</v>
      </c>
      <c r="N65" s="106">
        <f>compohweal!BJ57</f>
        <v>0.29120894894003868</v>
      </c>
      <c r="O65" s="797">
        <f>compohweal!BK57</f>
        <v>3.5707409493625164E-2</v>
      </c>
      <c r="P65" s="797">
        <f>compohweal!BL57</f>
        <v>4.7738155291881412E-2</v>
      </c>
      <c r="Q65" s="797">
        <f>compohweal!BM57</f>
        <v>0.12629645870765671</v>
      </c>
      <c r="R65" s="797">
        <f>compohweal!BN57</f>
        <v>4.0369304362684488E-2</v>
      </c>
      <c r="S65" s="798">
        <f>compohweal!BO57</f>
        <v>4.1097632143646479E-2</v>
      </c>
      <c r="V65" s="1326">
        <f t="shared" si="0"/>
        <v>-1.8044374883174896E-8</v>
      </c>
      <c r="W65" s="1326">
        <f t="shared" si="1"/>
        <v>-6.9849193096160889E-9</v>
      </c>
      <c r="X65" s="1326">
        <f t="shared" si="2"/>
        <v>-1.1059455573558807E-8</v>
      </c>
    </row>
    <row r="66" spans="1:24" x14ac:dyDescent="0.2">
      <c r="A66" s="805">
        <v>1969</v>
      </c>
      <c r="B66" s="149">
        <f>1-TE2b!B66</f>
        <v>0.30983192287385464</v>
      </c>
      <c r="C66" s="796">
        <f>compohweal!BE58</f>
        <v>3.8658092264086008E-2</v>
      </c>
      <c r="D66" s="796">
        <f>compohweal!BF58</f>
        <v>3.6587874565157108E-2</v>
      </c>
      <c r="E66" s="796">
        <f>compohweal!BG58</f>
        <v>0.13579550506256055</v>
      </c>
      <c r="F66" s="796">
        <f>compohweal!BH58</f>
        <v>4.1441339184530079E-2</v>
      </c>
      <c r="G66" s="796">
        <f>compohweal!BI58</f>
        <v>5.7349126553162932E-2</v>
      </c>
      <c r="H66" s="149">
        <f>compohweal!AX58</f>
        <v>9.6904775127768517E-3</v>
      </c>
      <c r="I66" s="796">
        <f>compohweal!AY58</f>
        <v>4.3918823357671499E-3</v>
      </c>
      <c r="J66" s="796">
        <f>compohweal!AZ58</f>
        <v>-1.1435741151217371E-2</v>
      </c>
      <c r="K66" s="796">
        <f>compohweal!BA58</f>
        <v>1.7478503868915141E-3</v>
      </c>
      <c r="L66" s="796">
        <f>compohweal!BB58</f>
        <v>1.1828062124550343E-3</v>
      </c>
      <c r="M66" s="796">
        <f>compohweal!BC58</f>
        <v>1.3804236543364823E-2</v>
      </c>
      <c r="N66" s="106">
        <f>compohweal!BJ58</f>
        <v>0.30014144536107779</v>
      </c>
      <c r="O66" s="797">
        <f>compohweal!BK58</f>
        <v>3.4266209928318858E-2</v>
      </c>
      <c r="P66" s="797">
        <f>compohweal!BL58</f>
        <v>4.8023615716374479E-2</v>
      </c>
      <c r="Q66" s="797">
        <f>compohweal!BM58</f>
        <v>0.13404765467566904</v>
      </c>
      <c r="R66" s="797">
        <f>compohweal!BN58</f>
        <v>4.0258532972075045E-2</v>
      </c>
      <c r="S66" s="798">
        <f>compohweal!BO58</f>
        <v>4.354489000979811E-2</v>
      </c>
      <c r="V66" s="1326">
        <f t="shared" si="0"/>
        <v>-1.4755642041563988E-8</v>
      </c>
      <c r="W66" s="1326">
        <f t="shared" si="1"/>
        <v>-5.5681448429822922E-7</v>
      </c>
      <c r="X66" s="1326">
        <f t="shared" si="2"/>
        <v>5.4205884225666523E-7</v>
      </c>
    </row>
    <row r="67" spans="1:24" x14ac:dyDescent="0.2">
      <c r="A67" s="807">
        <v>1970</v>
      </c>
      <c r="B67" s="153">
        <f>1-TE2b!B67</f>
        <v>0.30927477916702628</v>
      </c>
      <c r="C67" s="808">
        <f>compohweal!BE59</f>
        <v>3.6615482182241976E-2</v>
      </c>
      <c r="D67" s="808">
        <f>compohweal!BF59</f>
        <v>3.6190784110658569E-2</v>
      </c>
      <c r="E67" s="808">
        <f>compohweal!BG59</f>
        <v>0.13855454029908287</v>
      </c>
      <c r="F67" s="808">
        <f>compohweal!BH59</f>
        <v>3.9972864818992093E-2</v>
      </c>
      <c r="G67" s="808">
        <f>compohweal!BI59</f>
        <v>5.7941130304243416E-2</v>
      </c>
      <c r="H67" s="153">
        <f>compohweal!AX59</f>
        <v>9.9981909152120352E-3</v>
      </c>
      <c r="I67" s="808">
        <f>compohweal!AY59</f>
        <v>3.7820869474671781E-3</v>
      </c>
      <c r="J67" s="808">
        <f>compohweal!AZ59</f>
        <v>-1.2116416721255518E-2</v>
      </c>
      <c r="K67" s="808">
        <f>compohweal!BA59</f>
        <v>3.0340040248120204E-3</v>
      </c>
      <c r="L67" s="808">
        <f>compohweal!BB59</f>
        <v>1.0523452656343579E-3</v>
      </c>
      <c r="M67" s="808">
        <f>compohweal!BC59</f>
        <v>1.4247397455619648E-2</v>
      </c>
      <c r="N67" s="112">
        <f>compohweal!BJ59</f>
        <v>0.29927658825181425</v>
      </c>
      <c r="O67" s="809">
        <f>compohweal!BK59</f>
        <v>3.2833395234774798E-2</v>
      </c>
      <c r="P67" s="809">
        <f>compohweal!BL59</f>
        <v>4.8307200831914088E-2</v>
      </c>
      <c r="Q67" s="809">
        <f>compohweal!BM59</f>
        <v>0.13552053627427085</v>
      </c>
      <c r="R67" s="809">
        <f>compohweal!BN59</f>
        <v>3.8920519553357735E-2</v>
      </c>
      <c r="S67" s="810">
        <f>compohweal!BO59</f>
        <v>4.3693732848623767E-2</v>
      </c>
      <c r="V67" s="1326">
        <f t="shared" si="0"/>
        <v>-2.2548192646354437E-8</v>
      </c>
      <c r="W67" s="1326">
        <f t="shared" si="1"/>
        <v>-1.2260570656508207E-6</v>
      </c>
      <c r="X67" s="1326">
        <f t="shared" si="2"/>
        <v>1.2035088730044663E-6</v>
      </c>
    </row>
    <row r="68" spans="1:24" x14ac:dyDescent="0.2">
      <c r="A68" s="805">
        <v>1971</v>
      </c>
      <c r="B68" s="149">
        <f>1-TE2b!B68</f>
        <v>0.31299882789608091</v>
      </c>
      <c r="C68" s="796">
        <f>compohweal!BE60</f>
        <v>3.7258186988765374E-2</v>
      </c>
      <c r="D68" s="796">
        <f>compohweal!BF60</f>
        <v>3.7153225984184246E-2</v>
      </c>
      <c r="E68" s="796">
        <f>compohweal!BG60</f>
        <v>0.14169898531963554</v>
      </c>
      <c r="F68" s="796">
        <f>compohweal!BH60</f>
        <v>3.8699919539794791E-2</v>
      </c>
      <c r="G68" s="796">
        <f>compohweal!BI60</f>
        <v>5.81885219871765E-2</v>
      </c>
      <c r="H68" s="149">
        <f>compohweal!AX60</f>
        <v>1.0337320098187774E-2</v>
      </c>
      <c r="I68" s="796">
        <f>compohweal!AY60</f>
        <v>3.6684928782051429E-3</v>
      </c>
      <c r="J68" s="796">
        <f>compohweal!AZ60</f>
        <v>-1.2007328539766604E-2</v>
      </c>
      <c r="K68" s="796">
        <f>compohweal!BA60</f>
        <v>3.44706350369961E-3</v>
      </c>
      <c r="L68" s="796">
        <f>compohweal!BB60</f>
        <v>9.6171980840153992E-4</v>
      </c>
      <c r="M68" s="796">
        <f>compohweal!BC60</f>
        <v>1.4267653816204984E-2</v>
      </c>
      <c r="N68" s="106">
        <f>compohweal!BJ60</f>
        <v>0.30266150779789314</v>
      </c>
      <c r="O68" s="797">
        <f>compohweal!BK60</f>
        <v>3.3589694110560231E-2</v>
      </c>
      <c r="P68" s="797">
        <f>compohweal!BL60</f>
        <v>4.916055452395085E-2</v>
      </c>
      <c r="Q68" s="797">
        <f>compohweal!BM60</f>
        <v>0.13825192181593593</v>
      </c>
      <c r="R68" s="797">
        <f>compohweal!BN60</f>
        <v>3.7738199731393252E-2</v>
      </c>
      <c r="S68" s="798">
        <f>compohweal!BO60</f>
        <v>4.3920868170971517E-2</v>
      </c>
      <c r="V68" s="1326">
        <f t="shared" si="0"/>
        <v>-1.1923475540243089E-8</v>
      </c>
      <c r="W68" s="1326">
        <f t="shared" si="1"/>
        <v>-2.8136855689808726E-7</v>
      </c>
      <c r="X68" s="1326">
        <f t="shared" si="2"/>
        <v>2.6944508135784417E-7</v>
      </c>
    </row>
    <row r="69" spans="1:24" x14ac:dyDescent="0.2">
      <c r="A69" s="805">
        <v>1972</v>
      </c>
      <c r="B69" s="149">
        <f>1-TE2b!B69</f>
        <v>0.31093883430003189</v>
      </c>
      <c r="C69" s="796">
        <f>compohweal!BE61</f>
        <v>3.7283616526110563E-2</v>
      </c>
      <c r="D69" s="796">
        <f>compohweal!BF61</f>
        <v>3.6681689237184401E-2</v>
      </c>
      <c r="E69" s="796">
        <f>compohweal!BG61</f>
        <v>0.13854654854071669</v>
      </c>
      <c r="F69" s="796">
        <f>compohweal!BH61</f>
        <v>3.8747964938011137E-2</v>
      </c>
      <c r="G69" s="796">
        <f>compohweal!BI61</f>
        <v>5.9679015012079617E-2</v>
      </c>
      <c r="H69" s="149">
        <f>compohweal!AX61</f>
        <v>1.1210284414119087E-2</v>
      </c>
      <c r="I69" s="796">
        <f>compohweal!AY61</f>
        <v>3.3087856681959238E-3</v>
      </c>
      <c r="J69" s="796">
        <f>compohweal!AZ61</f>
        <v>-1.3242075417110755E-2</v>
      </c>
      <c r="K69" s="796">
        <f>compohweal!BA61</f>
        <v>6.173320173729735E-3</v>
      </c>
      <c r="L69" s="796">
        <f>compohweal!BB61</f>
        <v>8.4620313282357529E-4</v>
      </c>
      <c r="M69" s="796">
        <f>compohweal!BC61</f>
        <v>1.4124062059636344E-2</v>
      </c>
      <c r="N69" s="106">
        <f>compohweal!BJ61</f>
        <v>0.2997285498859128</v>
      </c>
      <c r="O69" s="797">
        <f>compohweal!BK61</f>
        <v>3.397483085791464E-2</v>
      </c>
      <c r="P69" s="797">
        <f>compohweal!BL61</f>
        <v>4.9923764654295155E-2</v>
      </c>
      <c r="Q69" s="797">
        <f>compohweal!BM61</f>
        <v>0.13237322836698695</v>
      </c>
      <c r="R69" s="797">
        <f>compohweal!BN61</f>
        <v>3.7901761805187562E-2</v>
      </c>
      <c r="S69" s="798">
        <f>compohweal!BO61</f>
        <v>4.5554952952443273E-2</v>
      </c>
      <c r="V69" s="1326">
        <f t="shared" si="0"/>
        <v>4.5929482439532876E-11</v>
      </c>
      <c r="W69" s="1326">
        <f t="shared" si="1"/>
        <v>-1.120315573643893E-8</v>
      </c>
      <c r="X69" s="1326">
        <f t="shared" si="2"/>
        <v>1.1249085218878463E-8</v>
      </c>
    </row>
    <row r="70" spans="1:24" x14ac:dyDescent="0.2">
      <c r="A70" s="805">
        <v>1973</v>
      </c>
      <c r="B70" s="149">
        <f>1-TE2b!B70</f>
        <v>0.31982748189329868</v>
      </c>
      <c r="C70" s="796">
        <f>compohweal!BE62</f>
        <v>3.5076877664323547E-2</v>
      </c>
      <c r="D70" s="796">
        <f>compohweal!BF62</f>
        <v>3.7493004908071725E-2</v>
      </c>
      <c r="E70" s="796">
        <f>compohweal!BG62</f>
        <v>0.14446284592594338</v>
      </c>
      <c r="F70" s="796">
        <f>compohweal!BH62</f>
        <v>3.9439756085357658E-2</v>
      </c>
      <c r="G70" s="796">
        <f>compohweal!BI62</f>
        <v>6.3355005912853812E-2</v>
      </c>
      <c r="H70" s="149">
        <f>compohweal!AX62</f>
        <v>9.4667429184482899E-3</v>
      </c>
      <c r="I70" s="796">
        <f>compohweal!AY62</f>
        <v>3.0606606878791354E-3</v>
      </c>
      <c r="J70" s="796">
        <f>compohweal!AZ62</f>
        <v>-1.4015708633678514E-2</v>
      </c>
      <c r="K70" s="796">
        <f>compohweal!BA62</f>
        <v>5.3767860083553387E-3</v>
      </c>
      <c r="L70" s="796">
        <f>compohweal!BB62</f>
        <v>9.0749834089365322E-4</v>
      </c>
      <c r="M70" s="796">
        <f>compohweal!BC62</f>
        <v>1.4137524216948805E-2</v>
      </c>
      <c r="N70" s="106">
        <f>compohweal!BJ62</f>
        <v>0.31036073897485039</v>
      </c>
      <c r="O70" s="797">
        <f>compohweal!BK62</f>
        <v>3.2016216976444412E-2</v>
      </c>
      <c r="P70" s="797">
        <f>compohweal!BL62</f>
        <v>5.150871354175024E-2</v>
      </c>
      <c r="Q70" s="797">
        <f>compohweal!BM62</f>
        <v>0.13908605991758805</v>
      </c>
      <c r="R70" s="797">
        <f>compohweal!BN62</f>
        <v>3.8532257744464005E-2</v>
      </c>
      <c r="S70" s="798">
        <f>compohweal!BO62</f>
        <v>4.9217481695905008E-2</v>
      </c>
      <c r="V70" s="1326">
        <f t="shared" si="0"/>
        <v>-8.6032514445832931E-9</v>
      </c>
      <c r="W70" s="1326">
        <f t="shared" si="1"/>
        <v>-1.7701950127957389E-8</v>
      </c>
      <c r="X70" s="1326">
        <f t="shared" si="2"/>
        <v>9.0986986833740957E-9</v>
      </c>
    </row>
    <row r="71" spans="1:24" x14ac:dyDescent="0.2">
      <c r="A71" s="805">
        <v>1974</v>
      </c>
      <c r="B71" s="149">
        <f>1-TE2b!B71</f>
        <v>0.32909173885673226</v>
      </c>
      <c r="C71" s="796">
        <f>compohweal!BE63</f>
        <v>2.9718069034515793E-2</v>
      </c>
      <c r="D71" s="796">
        <f>compohweal!BF63</f>
        <v>4.0564176970448784E-2</v>
      </c>
      <c r="E71" s="796">
        <f>compohweal!BG63</f>
        <v>0.14885077385342527</v>
      </c>
      <c r="F71" s="796">
        <f>compohweal!BH63</f>
        <v>4.0090382946004866E-2</v>
      </c>
      <c r="G71" s="796">
        <f>compohweal!BI63</f>
        <v>6.9868327958602094E-2</v>
      </c>
      <c r="H71" s="149">
        <f>compohweal!AX63</f>
        <v>6.5688876920830808E-3</v>
      </c>
      <c r="I71" s="796">
        <f>compohweal!AY63</f>
        <v>3.2341292569526559E-3</v>
      </c>
      <c r="J71" s="796">
        <f>compohweal!AZ63</f>
        <v>-1.5139587817941447E-2</v>
      </c>
      <c r="K71" s="796">
        <f>compohweal!BA63</f>
        <v>2.5298167057030696E-3</v>
      </c>
      <c r="L71" s="796">
        <f>compohweal!BB63</f>
        <v>9.2257627375147422E-4</v>
      </c>
      <c r="M71" s="796">
        <f>compohweal!BC63</f>
        <v>1.5021984241798236E-2</v>
      </c>
      <c r="N71" s="106">
        <f>compohweal!BJ63</f>
        <v>0.32252285116464918</v>
      </c>
      <c r="O71" s="797">
        <f>compohweal!BK63</f>
        <v>2.6483939777563137E-2</v>
      </c>
      <c r="P71" s="797">
        <f>compohweal!BL63</f>
        <v>5.5703764788390231E-2</v>
      </c>
      <c r="Q71" s="797">
        <f>compohweal!BM63</f>
        <v>0.1463209571477222</v>
      </c>
      <c r="R71" s="797">
        <f>compohweal!BN63</f>
        <v>3.9167806672253391E-2</v>
      </c>
      <c r="S71" s="798">
        <f>compohweal!BO63</f>
        <v>5.4846343716803858E-2</v>
      </c>
      <c r="V71" s="1326">
        <f t="shared" si="0"/>
        <v>8.0937354596244404E-9</v>
      </c>
      <c r="W71" s="1326">
        <f t="shared" si="1"/>
        <v>-3.0968180908530485E-8</v>
      </c>
      <c r="X71" s="1326">
        <f t="shared" si="2"/>
        <v>3.9061916368154925E-8</v>
      </c>
    </row>
    <row r="72" spans="1:24" x14ac:dyDescent="0.2">
      <c r="A72" s="805">
        <v>1975</v>
      </c>
      <c r="B72" s="149">
        <f>1-TE2b!B72</f>
        <v>0.33376272300802157</v>
      </c>
      <c r="C72" s="796">
        <f>compohweal!BE64</f>
        <v>2.6971313555463894E-2</v>
      </c>
      <c r="D72" s="796">
        <f>compohweal!BF64</f>
        <v>4.3623362055352999E-2</v>
      </c>
      <c r="E72" s="796">
        <f>compohweal!BG64</f>
        <v>0.14784761434914273</v>
      </c>
      <c r="F72" s="796">
        <f>compohweal!BH64</f>
        <v>4.0284332099673748E-2</v>
      </c>
      <c r="G72" s="796">
        <f>compohweal!BI64</f>
        <v>7.5036069821123874E-2</v>
      </c>
      <c r="H72" s="149">
        <f>compohweal!AX64</f>
        <v>8.8225699616941711E-3</v>
      </c>
      <c r="I72" s="796">
        <f>compohweal!AY64</f>
        <v>3.1732162105413408E-3</v>
      </c>
      <c r="J72" s="796">
        <f>compohweal!AZ64</f>
        <v>-1.5622136331685965E-2</v>
      </c>
      <c r="K72" s="796">
        <f>compohweal!BA64</f>
        <v>4.3208324359653716E-3</v>
      </c>
      <c r="L72" s="796">
        <f>compohweal!BB64</f>
        <v>8.1460939975386282E-4</v>
      </c>
      <c r="M72" s="796">
        <f>compohweal!BC64</f>
        <v>1.6136058783132512E-2</v>
      </c>
      <c r="N72" s="106">
        <f>compohweal!BJ64</f>
        <v>0.3249401530463274</v>
      </c>
      <c r="O72" s="797">
        <f>compohweal!BK64</f>
        <v>2.3798097344922553E-2</v>
      </c>
      <c r="P72" s="797">
        <f>compohweal!BL64</f>
        <v>5.9245498387038964E-2</v>
      </c>
      <c r="Q72" s="797">
        <f>compohweal!BM64</f>
        <v>0.14352678191317736</v>
      </c>
      <c r="R72" s="797">
        <f>compohweal!BN64</f>
        <v>3.9469722699919885E-2</v>
      </c>
      <c r="S72" s="798">
        <f>compohweal!BO64</f>
        <v>5.8900011037991362E-2</v>
      </c>
      <c r="V72" s="1326">
        <f t="shared" si="0"/>
        <v>3.1127264321639814E-8</v>
      </c>
      <c r="W72" s="1326">
        <f t="shared" si="1"/>
        <v>-1.0536012950979057E-8</v>
      </c>
      <c r="X72" s="1326">
        <f t="shared" si="2"/>
        <v>4.166327727261887E-8</v>
      </c>
    </row>
    <row r="73" spans="1:24" x14ac:dyDescent="0.2">
      <c r="A73" s="805">
        <v>1976</v>
      </c>
      <c r="B73" s="149">
        <f>1-TE2b!B73</f>
        <v>0.34186479891320687</v>
      </c>
      <c r="C73" s="796">
        <f>compohweal!BE65</f>
        <v>2.767784600442269E-2</v>
      </c>
      <c r="D73" s="796">
        <f>compohweal!BF65</f>
        <v>4.4806380137411672E-2</v>
      </c>
      <c r="E73" s="796">
        <f>compohweal!BG65</f>
        <v>0.14839928809211056</v>
      </c>
      <c r="F73" s="796">
        <f>compohweal!BH65</f>
        <v>4.1495933250367045E-2</v>
      </c>
      <c r="G73" s="796">
        <f>compohweal!BI65</f>
        <v>7.9485321062506387E-2</v>
      </c>
      <c r="H73" s="149">
        <f>compohweal!AX65</f>
        <v>9.663941888845784E-3</v>
      </c>
      <c r="I73" s="796">
        <f>compohweal!AY65</f>
        <v>3.3302733120166295E-3</v>
      </c>
      <c r="J73" s="796">
        <f>compohweal!AZ65</f>
        <v>-1.5038279620828376E-2</v>
      </c>
      <c r="K73" s="796">
        <f>compohweal!BA65</f>
        <v>3.8153032076060356E-3</v>
      </c>
      <c r="L73" s="796">
        <f>compohweal!BB65</f>
        <v>8.4930103801639234E-4</v>
      </c>
      <c r="M73" s="796">
        <f>compohweal!BC65</f>
        <v>1.6706334704061021E-2</v>
      </c>
      <c r="N73" s="106">
        <f>compohweal!BJ65</f>
        <v>0.33220085702436108</v>
      </c>
      <c r="O73" s="797">
        <f>compohweal!BK65</f>
        <v>2.4347572692406061E-2</v>
      </c>
      <c r="P73" s="797">
        <f>compohweal!BL65</f>
        <v>5.9844659758240049E-2</v>
      </c>
      <c r="Q73" s="797">
        <f>compohweal!BM65</f>
        <v>0.14458398488450452</v>
      </c>
      <c r="R73" s="797">
        <f>compohweal!BN65</f>
        <v>4.0646632212350653E-2</v>
      </c>
      <c r="S73" s="798">
        <f>compohweal!BO65</f>
        <v>6.2778986358445366E-2</v>
      </c>
      <c r="V73" s="1326">
        <f t="shared" si="0"/>
        <v>3.0366388514835307E-8</v>
      </c>
      <c r="W73" s="1326">
        <f t="shared" si="1"/>
        <v>1.0092479740819726E-6</v>
      </c>
      <c r="X73" s="1326">
        <f t="shared" si="2"/>
        <v>-9.7888158556713734E-7</v>
      </c>
    </row>
    <row r="74" spans="1:24" x14ac:dyDescent="0.2">
      <c r="A74" s="805">
        <v>1977</v>
      </c>
      <c r="B74" s="149">
        <f>1-TE2b!B74</f>
        <v>0.34602477512007113</v>
      </c>
      <c r="C74" s="796">
        <f>compohweal!BE66</f>
        <v>2.5776262593730337E-2</v>
      </c>
      <c r="D74" s="796">
        <f>compohweal!BF66</f>
        <v>4.4233328508115788E-2</v>
      </c>
      <c r="E74" s="796">
        <f>compohweal!BG66</f>
        <v>0.15153528011318396</v>
      </c>
      <c r="F74" s="796">
        <f>compohweal!BH66</f>
        <v>4.1909985024675578E-2</v>
      </c>
      <c r="G74" s="796">
        <f>compohweal!BI66</f>
        <v>8.2569890101179766E-2</v>
      </c>
      <c r="H74" s="149">
        <f>compohweal!AX66</f>
        <v>9.4542360377403156E-3</v>
      </c>
      <c r="I74" s="796">
        <f>compohweal!AY66</f>
        <v>3.0189412041714547E-3</v>
      </c>
      <c r="J74" s="796">
        <f>compohweal!AZ66</f>
        <v>-1.587425353701466E-2</v>
      </c>
      <c r="K74" s="796">
        <f>compohweal!BA66</f>
        <v>4.3781200948282972E-3</v>
      </c>
      <c r="L74" s="796">
        <f>compohweal!BB66</f>
        <v>8.346871579263393E-4</v>
      </c>
      <c r="M74" s="796">
        <f>compohweal!BC66</f>
        <v>1.7094512073670742E-2</v>
      </c>
      <c r="N74" s="106">
        <f>compohweal!BJ66</f>
        <v>0.33657053908233081</v>
      </c>
      <c r="O74" s="797">
        <f>compohweal!BK66</f>
        <v>2.2757321389558882E-2</v>
      </c>
      <c r="P74" s="797">
        <f>compohweal!BL66</f>
        <v>6.0107582045130448E-2</v>
      </c>
      <c r="Q74" s="797">
        <f>compohweal!BM66</f>
        <v>0.14715716001835566</v>
      </c>
      <c r="R74" s="797">
        <f>compohweal!BN66</f>
        <v>4.1075297866749239E-2</v>
      </c>
      <c r="S74" s="798">
        <f>compohweal!BO66</f>
        <v>6.5475378027509024E-2</v>
      </c>
      <c r="V74" s="1326">
        <f t="shared" si="0"/>
        <v>2.8779185701210963E-8</v>
      </c>
      <c r="W74" s="1326">
        <f t="shared" si="1"/>
        <v>2.2290441581418463E-6</v>
      </c>
      <c r="X74" s="1326">
        <f t="shared" si="2"/>
        <v>-2.2002649724406353E-6</v>
      </c>
    </row>
    <row r="75" spans="1:24" x14ac:dyDescent="0.2">
      <c r="A75" s="805">
        <v>1978</v>
      </c>
      <c r="B75" s="149">
        <f>1-TE2b!B75</f>
        <v>0.35348830213458626</v>
      </c>
      <c r="C75" s="796">
        <f>compohweal!BE67</f>
        <v>2.3293477299924703E-2</v>
      </c>
      <c r="D75" s="796">
        <f>compohweal!BF67</f>
        <v>4.3386183873260264E-2</v>
      </c>
      <c r="E75" s="796">
        <f>compohweal!BG67</f>
        <v>0.1594218318511455</v>
      </c>
      <c r="F75" s="796">
        <f>compohweal!BH67</f>
        <v>4.2991494705017619E-2</v>
      </c>
      <c r="G75" s="796">
        <f>compohweal!BI67</f>
        <v>8.4395310004409474E-2</v>
      </c>
      <c r="H75" s="149">
        <f>compohweal!AX67</f>
        <v>8.4971302765630696E-3</v>
      </c>
      <c r="I75" s="796">
        <f>compohweal!AY67</f>
        <v>2.9529136221659869E-3</v>
      </c>
      <c r="J75" s="796">
        <f>compohweal!AZ67</f>
        <v>-1.6114004875410481E-2</v>
      </c>
      <c r="K75" s="796">
        <f>compohweal!BA67</f>
        <v>3.5047202036511127E-3</v>
      </c>
      <c r="L75" s="796">
        <f>compohweal!BB67</f>
        <v>9.4795192392105321E-4</v>
      </c>
      <c r="M75" s="796">
        <f>compohweal!BC67</f>
        <v>1.7205015889921516E-2</v>
      </c>
      <c r="N75" s="106">
        <f>compohweal!BJ67</f>
        <v>0.34499117185802319</v>
      </c>
      <c r="O75" s="797">
        <f>compohweal!BK67</f>
        <v>2.0340563677758716E-2</v>
      </c>
      <c r="P75" s="797">
        <f>compohweal!BL67</f>
        <v>5.9500188748670746E-2</v>
      </c>
      <c r="Q75" s="797">
        <f>compohweal!BM67</f>
        <v>0.15591711164749439</v>
      </c>
      <c r="R75" s="797">
        <f>compohweal!BN67</f>
        <v>4.2043542781096566E-2</v>
      </c>
      <c r="S75" s="798">
        <f>compohweal!BO67</f>
        <v>6.7190294114487958E-2</v>
      </c>
      <c r="V75" s="1326">
        <f t="shared" ref="V75:V116" si="3">B75-C75-D75-E75-F75-G75</f>
        <v>4.4008287014563052E-9</v>
      </c>
      <c r="W75" s="1326">
        <f t="shared" ref="W75:W116" si="4">H75-I75-J75-K75-L75-M75</f>
        <v>5.3351231388276688E-7</v>
      </c>
      <c r="X75" s="1326">
        <f t="shared" ref="X75:X116" si="5">N75-O75-P75-Q75-R75-S75</f>
        <v>-5.2911148518131057E-7</v>
      </c>
    </row>
    <row r="76" spans="1:24" x14ac:dyDescent="0.2">
      <c r="A76" s="811">
        <v>1979</v>
      </c>
      <c r="B76" s="151">
        <f>1-TE2b!B76</f>
        <v>0.34631025791168213</v>
      </c>
      <c r="C76" s="812">
        <f>compohweal!BE68</f>
        <v>1.9607476890087128E-2</v>
      </c>
      <c r="D76" s="812">
        <f>compohweal!BF68</f>
        <v>4.0548264980316162E-2</v>
      </c>
      <c r="E76" s="812">
        <f>compohweal!BG68</f>
        <v>0.16065138392150402</v>
      </c>
      <c r="F76" s="812">
        <f>compohweal!BH68</f>
        <v>4.0997326374053955E-2</v>
      </c>
      <c r="G76" s="812">
        <f>compohweal!BI68</f>
        <v>8.4505811333656311E-2</v>
      </c>
      <c r="H76" s="151">
        <f>compohweal!AX68</f>
        <v>8.9387297630310059E-3</v>
      </c>
      <c r="I76" s="812">
        <f>compohweal!AY68</f>
        <v>2.2456496953964233E-3</v>
      </c>
      <c r="J76" s="812">
        <f>compohweal!AZ68</f>
        <v>-1.6853874549269676E-2</v>
      </c>
      <c r="K76" s="812">
        <f>compohweal!BA68</f>
        <v>5.7680383324623108E-3</v>
      </c>
      <c r="L76" s="812">
        <f>compohweal!BB68</f>
        <v>8.7340176105499268E-4</v>
      </c>
      <c r="M76" s="812">
        <f>compohweal!BC68</f>
        <v>1.6905531287193298E-2</v>
      </c>
      <c r="N76" s="109">
        <f>compohweal!BJ68</f>
        <v>0.33737152814865112</v>
      </c>
      <c r="O76" s="813">
        <f>compohweal!BK68</f>
        <v>1.7361827194690704E-2</v>
      </c>
      <c r="P76" s="813">
        <f>compohweal!BL68</f>
        <v>5.7402139529585838E-2</v>
      </c>
      <c r="Q76" s="813">
        <f>compohweal!BM68</f>
        <v>0.15488334558904171</v>
      </c>
      <c r="R76" s="813">
        <f>compohweal!BN68</f>
        <v>4.0123924612998962E-2</v>
      </c>
      <c r="S76" s="814">
        <f>compohweal!BO68</f>
        <v>6.7600280046463013E-2</v>
      </c>
      <c r="V76" s="1326">
        <f t="shared" si="3"/>
        <v>-5.5879354476928711E-9</v>
      </c>
      <c r="W76" s="1326">
        <f t="shared" si="4"/>
        <v>-1.6763806343078613E-8</v>
      </c>
      <c r="X76" s="1326">
        <f t="shared" si="5"/>
        <v>1.1175870895385742E-8</v>
      </c>
    </row>
    <row r="77" spans="1:24" x14ac:dyDescent="0.2">
      <c r="A77" s="805">
        <v>1980</v>
      </c>
      <c r="B77" s="149">
        <f>1-TE2b!B77</f>
        <v>0.35006016492843628</v>
      </c>
      <c r="C77" s="796">
        <f>compohweal!BE69</f>
        <v>2.0884551107883453E-2</v>
      </c>
      <c r="D77" s="796">
        <f>compohweal!BF69</f>
        <v>4.190781619399786E-2</v>
      </c>
      <c r="E77" s="796">
        <f>compohweal!BG69</f>
        <v>0.16193467937409878</v>
      </c>
      <c r="F77" s="796">
        <f>compohweal!BH69</f>
        <v>3.970472514629364E-2</v>
      </c>
      <c r="G77" s="796">
        <f>compohweal!BI69</f>
        <v>8.5628390312194824E-2</v>
      </c>
      <c r="H77" s="149">
        <f>compohweal!AX69</f>
        <v>9.9239945411682129E-3</v>
      </c>
      <c r="I77" s="796">
        <f>compohweal!AY69</f>
        <v>2.2260174155235291E-3</v>
      </c>
      <c r="J77" s="796">
        <f>compohweal!AZ69</f>
        <v>-1.5972437337040901E-2</v>
      </c>
      <c r="K77" s="796">
        <f>compohweal!BA69</f>
        <v>6.0414597392082214E-3</v>
      </c>
      <c r="L77" s="796">
        <f>compohweal!BB69</f>
        <v>7.84263014793396E-4</v>
      </c>
      <c r="M77" s="796">
        <f>compohweal!BC69</f>
        <v>1.6844704747200012E-2</v>
      </c>
      <c r="N77" s="106">
        <f>compohweal!BJ69</f>
        <v>0.34013617038726807</v>
      </c>
      <c r="O77" s="797">
        <f>compohweal!BK69</f>
        <v>1.8658533692359924E-2</v>
      </c>
      <c r="P77" s="797">
        <f>compohweal!BL69</f>
        <v>5.7880253531038761E-2</v>
      </c>
      <c r="Q77" s="797">
        <f>compohweal!BM69</f>
        <v>0.15589321963489056</v>
      </c>
      <c r="R77" s="797">
        <f>compohweal!BN69</f>
        <v>3.8920462131500244E-2</v>
      </c>
      <c r="S77" s="798">
        <f>compohweal!BO69</f>
        <v>6.8783685564994812E-2</v>
      </c>
      <c r="V77" s="1326">
        <f t="shared" si="3"/>
        <v>2.7939677238464355E-9</v>
      </c>
      <c r="W77" s="1326">
        <f t="shared" si="4"/>
        <v>-1.3038516044616699E-8</v>
      </c>
      <c r="X77" s="1326">
        <f t="shared" si="5"/>
        <v>1.5832483768463135E-8</v>
      </c>
    </row>
    <row r="78" spans="1:24" x14ac:dyDescent="0.2">
      <c r="A78" s="805">
        <v>1981</v>
      </c>
      <c r="B78" s="149">
        <f>1-TE2b!B78</f>
        <v>0.35405868291854858</v>
      </c>
      <c r="C78" s="796">
        <f>compohweal!BE70</f>
        <v>1.9799381494522095E-2</v>
      </c>
      <c r="D78" s="796">
        <f>compohweal!BF70</f>
        <v>4.5666784979403019E-2</v>
      </c>
      <c r="E78" s="796">
        <f>compohweal!BG70</f>
        <v>0.16359735280275345</v>
      </c>
      <c r="F78" s="796">
        <f>compohweal!BH70</f>
        <v>3.7972360849380493E-2</v>
      </c>
      <c r="G78" s="796">
        <f>compohweal!BI70</f>
        <v>8.7022796273231506E-2</v>
      </c>
      <c r="H78" s="149">
        <f>compohweal!AX70</f>
        <v>1.1834681034088135E-2</v>
      </c>
      <c r="I78" s="796">
        <f>compohweal!AY70</f>
        <v>1.9983425736427307E-3</v>
      </c>
      <c r="J78" s="796">
        <f>compohweal!AZ70</f>
        <v>-1.43995750695467E-2</v>
      </c>
      <c r="K78" s="796">
        <f>compohweal!BA70</f>
        <v>6.1880946159362793E-3</v>
      </c>
      <c r="L78" s="796">
        <f>compohweal!BB70</f>
        <v>8.249133825302124E-4</v>
      </c>
      <c r="M78" s="796">
        <f>compohweal!BC70</f>
        <v>1.7222866415977478E-2</v>
      </c>
      <c r="N78" s="106">
        <f>compohweal!BJ70</f>
        <v>0.34222400188446045</v>
      </c>
      <c r="O78" s="797">
        <f>compohweal!BK70</f>
        <v>1.7801038920879364E-2</v>
      </c>
      <c r="P78" s="797">
        <f>compohweal!BL70</f>
        <v>6.0066360048949718E-2</v>
      </c>
      <c r="Q78" s="797">
        <f>compohweal!BM70</f>
        <v>0.15740925818681717</v>
      </c>
      <c r="R78" s="797">
        <f>compohweal!BN70</f>
        <v>3.7147447466850281E-2</v>
      </c>
      <c r="S78" s="798">
        <f>compohweal!BO70</f>
        <v>6.9799929857254028E-2</v>
      </c>
      <c r="V78" s="1326">
        <f t="shared" si="3"/>
        <v>6.5192580223083496E-9</v>
      </c>
      <c r="W78" s="1326">
        <f t="shared" si="4"/>
        <v>3.9115548133850098E-8</v>
      </c>
      <c r="X78" s="1326">
        <f t="shared" si="5"/>
        <v>-3.2596290111541748E-8</v>
      </c>
    </row>
    <row r="79" spans="1:24" x14ac:dyDescent="0.2">
      <c r="A79" s="805">
        <v>1982</v>
      </c>
      <c r="B79" s="149">
        <f>1-TE2b!B79</f>
        <v>0.36459416151046753</v>
      </c>
      <c r="C79" s="796">
        <f>compohweal!BE71</f>
        <v>1.6124367713928223E-2</v>
      </c>
      <c r="D79" s="796">
        <f>compohweal!BF71</f>
        <v>5.1798657514154911E-2</v>
      </c>
      <c r="E79" s="796">
        <f>compohweal!BG71</f>
        <v>0.16833843104541302</v>
      </c>
      <c r="F79" s="796">
        <f>compohweal!BH71</f>
        <v>3.6400310695171356E-2</v>
      </c>
      <c r="G79" s="796">
        <f>compohweal!BI71</f>
        <v>9.1932371258735657E-2</v>
      </c>
      <c r="H79" s="135">
        <f>compohweal!AX71</f>
        <v>1.5960454940795898E-2</v>
      </c>
      <c r="I79" s="806">
        <f>compohweal!AY71</f>
        <v>1.8669292330741882E-3</v>
      </c>
      <c r="J79" s="806">
        <f>compohweal!AZ71</f>
        <v>-1.3054937124252319E-2</v>
      </c>
      <c r="K79" s="806">
        <f>compohweal!BA71</f>
        <v>8.2151219248771667E-3</v>
      </c>
      <c r="L79" s="806">
        <f>compohweal!BB71</f>
        <v>9.6230208873748779E-4</v>
      </c>
      <c r="M79" s="806">
        <f>compohweal!BC71</f>
        <v>1.7971023917198181E-2</v>
      </c>
      <c r="N79" s="106">
        <f>compohweal!BJ71</f>
        <v>0.34863370656967163</v>
      </c>
      <c r="O79" s="797">
        <f>compohweal!BK71</f>
        <v>1.4257438480854034E-2</v>
      </c>
      <c r="P79" s="797">
        <f>compohweal!BL71</f>
        <v>6.485359463840723E-2</v>
      </c>
      <c r="Q79" s="797">
        <f>compohweal!BM71</f>
        <v>0.16012330912053585</v>
      </c>
      <c r="R79" s="797">
        <f>compohweal!BN71</f>
        <v>3.5438008606433868E-2</v>
      </c>
      <c r="S79" s="798">
        <f>compohweal!BO71</f>
        <v>7.3961347341537476E-2</v>
      </c>
      <c r="V79" s="1326">
        <f t="shared" si="3"/>
        <v>2.3283064365386963E-8</v>
      </c>
      <c r="W79" s="1326">
        <f t="shared" si="4"/>
        <v>1.4901161193847656E-8</v>
      </c>
      <c r="X79" s="1326">
        <f t="shared" si="5"/>
        <v>8.3819031715393066E-9</v>
      </c>
    </row>
    <row r="80" spans="1:24" x14ac:dyDescent="0.2">
      <c r="A80" s="805">
        <v>1983</v>
      </c>
      <c r="B80" s="149">
        <f>1-TE2b!B80</f>
        <v>0.36982953548431396</v>
      </c>
      <c r="C80" s="796">
        <f>compohweal!BE72</f>
        <v>1.5257991850376129E-2</v>
      </c>
      <c r="D80" s="796">
        <f>compohweal!BF72</f>
        <v>5.2790411747992039E-2</v>
      </c>
      <c r="E80" s="796">
        <f>compohweal!BG72</f>
        <v>0.16150831431150436</v>
      </c>
      <c r="F80" s="796">
        <f>compohweal!BH72</f>
        <v>3.9364337921142578E-2</v>
      </c>
      <c r="G80" s="796">
        <f>compohweal!BI72</f>
        <v>0.10090847313404083</v>
      </c>
      <c r="H80" s="135">
        <f>compohweal!AX72</f>
        <v>1.750105619430542E-2</v>
      </c>
      <c r="I80" s="806">
        <f>compohweal!AY72</f>
        <v>1.6008466482162476E-3</v>
      </c>
      <c r="J80" s="806">
        <f>compohweal!AZ72</f>
        <v>-1.2574903666973114E-2</v>
      </c>
      <c r="K80" s="806">
        <f>compohweal!BA72</f>
        <v>8.14799964427948E-3</v>
      </c>
      <c r="L80" s="806">
        <f>compohweal!BB72</f>
        <v>1.0209828615188599E-3</v>
      </c>
      <c r="M80" s="806">
        <f>compohweal!BC72</f>
        <v>1.9306138157844543E-2</v>
      </c>
      <c r="N80" s="106">
        <f>compohweal!BJ72</f>
        <v>0.35232847929000854</v>
      </c>
      <c r="O80" s="797">
        <f>compohweal!BK72</f>
        <v>1.3657145202159882E-2</v>
      </c>
      <c r="P80" s="797">
        <f>compohweal!BL72</f>
        <v>6.5365315414965153E-2</v>
      </c>
      <c r="Q80" s="797">
        <f>compohweal!BM72</f>
        <v>0.15336031466722488</v>
      </c>
      <c r="R80" s="797">
        <f>compohweal!BN72</f>
        <v>3.8343355059623718E-2</v>
      </c>
      <c r="S80" s="798">
        <f>compohweal!BO72</f>
        <v>8.1602334976196289E-2</v>
      </c>
      <c r="V80" s="1326">
        <f t="shared" si="3"/>
        <v>6.5192580223083496E-9</v>
      </c>
      <c r="W80" s="1326">
        <f t="shared" si="4"/>
        <v>-7.4505805969238281E-9</v>
      </c>
      <c r="X80" s="1326">
        <f t="shared" si="5"/>
        <v>1.3969838619232178E-8</v>
      </c>
    </row>
    <row r="81" spans="1:24" x14ac:dyDescent="0.2">
      <c r="A81" s="805">
        <v>1984</v>
      </c>
      <c r="B81" s="149">
        <f>1-TE2b!B81</f>
        <v>0.36747646331787109</v>
      </c>
      <c r="C81" s="796">
        <f>compohweal!BE73</f>
        <v>1.4424927532672882E-2</v>
      </c>
      <c r="D81" s="796">
        <f>compohweal!BF73</f>
        <v>5.2196426317095757E-2</v>
      </c>
      <c r="E81" s="796">
        <f>compohweal!BG73</f>
        <v>0.16679210215806961</v>
      </c>
      <c r="F81" s="796">
        <f>compohweal!BH73</f>
        <v>3.8270637392997742E-2</v>
      </c>
      <c r="G81" s="796">
        <f>compohweal!BI73</f>
        <v>9.5792368054389954E-2</v>
      </c>
      <c r="H81" s="135">
        <f>compohweal!AX73</f>
        <v>1.4051198959350586E-2</v>
      </c>
      <c r="I81" s="806">
        <f>compohweal!AY73</f>
        <v>1.4920756220817566E-3</v>
      </c>
      <c r="J81" s="806">
        <f>compohweal!AZ73</f>
        <v>-1.3647433370351791E-2</v>
      </c>
      <c r="K81" s="806">
        <f>compohweal!BA73</f>
        <v>7.9664811491966248E-3</v>
      </c>
      <c r="L81" s="806">
        <f>compohweal!BB73</f>
        <v>1.3761371374130249E-3</v>
      </c>
      <c r="M81" s="806">
        <f>compohweal!BC73</f>
        <v>1.6863927245140076E-2</v>
      </c>
      <c r="N81" s="106">
        <f>compohweal!BJ73</f>
        <v>0.35342526435852051</v>
      </c>
      <c r="O81" s="797">
        <f>compohweal!BK73</f>
        <v>1.2932851910591125E-2</v>
      </c>
      <c r="P81" s="797">
        <f>compohweal!BL73</f>
        <v>6.5843859687447548E-2</v>
      </c>
      <c r="Q81" s="797">
        <f>compohweal!BM73</f>
        <v>0.15882562100887299</v>
      </c>
      <c r="R81" s="797">
        <f>compohweal!BN73</f>
        <v>3.6894500255584717E-2</v>
      </c>
      <c r="S81" s="798">
        <f>compohweal!BO73</f>
        <v>7.8928440809249878E-2</v>
      </c>
      <c r="V81" s="1326">
        <f t="shared" si="3"/>
        <v>1.862645149230957E-9</v>
      </c>
      <c r="W81" s="1326">
        <f t="shared" si="4"/>
        <v>1.1175870895385742E-8</v>
      </c>
      <c r="X81" s="1326">
        <f t="shared" si="5"/>
        <v>-9.3132257461547852E-9</v>
      </c>
    </row>
    <row r="82" spans="1:24" x14ac:dyDescent="0.2">
      <c r="A82" s="805">
        <v>1985</v>
      </c>
      <c r="B82" s="149">
        <f>1-TE2b!B82</f>
        <v>0.37015944719314575</v>
      </c>
      <c r="C82" s="796">
        <f>compohweal!BE74</f>
        <v>1.2877918779850006E-2</v>
      </c>
      <c r="D82" s="796">
        <f>compohweal!BF74</f>
        <v>4.753427766263485E-2</v>
      </c>
      <c r="E82" s="796">
        <f>compohweal!BG74</f>
        <v>0.16960670985281467</v>
      </c>
      <c r="F82" s="796">
        <f>compohweal!BH74</f>
        <v>3.7121757864952087E-2</v>
      </c>
      <c r="G82" s="796">
        <f>compohweal!BI74</f>
        <v>0.10301879793405533</v>
      </c>
      <c r="H82" s="135">
        <f>compohweal!AX74</f>
        <v>1.5461981296539307E-2</v>
      </c>
      <c r="I82" s="806">
        <f>compohweal!AY74</f>
        <v>1.2527778744697571E-3</v>
      </c>
      <c r="J82" s="806">
        <f>compohweal!AZ74</f>
        <v>-1.4645354822278023E-2</v>
      </c>
      <c r="K82" s="806">
        <f>compohweal!BA74</f>
        <v>9.5442458987236023E-3</v>
      </c>
      <c r="L82" s="806">
        <f>compohweal!BB74</f>
        <v>1.6113147139549255E-3</v>
      </c>
      <c r="M82" s="806">
        <f>compohweal!BC74</f>
        <v>1.7699018120765686E-2</v>
      </c>
      <c r="N82" s="106">
        <f>compohweal!BJ74</f>
        <v>0.35469746589660645</v>
      </c>
      <c r="O82" s="797">
        <f>compohweal!BK74</f>
        <v>1.1625140905380249E-2</v>
      </c>
      <c r="P82" s="797">
        <f>compohweal!BL74</f>
        <v>6.2179632484912872E-2</v>
      </c>
      <c r="Q82" s="797">
        <f>compohweal!BM74</f>
        <v>0.16006246395409107</v>
      </c>
      <c r="R82" s="797">
        <f>compohweal!BN74</f>
        <v>3.5510443150997162E-2</v>
      </c>
      <c r="S82" s="798">
        <f>compohweal!BO74</f>
        <v>8.5319779813289642E-2</v>
      </c>
      <c r="V82" s="1326">
        <f t="shared" si="3"/>
        <v>-1.4901161193847656E-8</v>
      </c>
      <c r="W82" s="1326">
        <f t="shared" si="4"/>
        <v>-2.0489096641540527E-8</v>
      </c>
      <c r="X82" s="1326">
        <f t="shared" si="5"/>
        <v>5.5879354476928711E-9</v>
      </c>
    </row>
    <row r="83" spans="1:24" x14ac:dyDescent="0.2">
      <c r="A83" s="805">
        <v>1986</v>
      </c>
      <c r="B83" s="149">
        <f>1-TE2b!B83</f>
        <v>0.37058740854263306</v>
      </c>
      <c r="C83" s="796">
        <f>compohweal!BE75</f>
        <v>1.3925604522228241E-2</v>
      </c>
      <c r="D83" s="796">
        <f>compohweal!BF75</f>
        <v>4.560271929949522E-2</v>
      </c>
      <c r="E83" s="796">
        <f>compohweal!BG75</f>
        <v>0.16747600212693214</v>
      </c>
      <c r="F83" s="796">
        <f>compohweal!BH75</f>
        <v>3.445667028427124E-2</v>
      </c>
      <c r="G83" s="796">
        <f>compohweal!BI75</f>
        <v>0.10912640392780304</v>
      </c>
      <c r="H83" s="135">
        <f>compohweal!AX75</f>
        <v>1.6016542911529541E-2</v>
      </c>
      <c r="I83" s="806">
        <f>compohweal!AY75</f>
        <v>1.2648031115531921E-3</v>
      </c>
      <c r="J83" s="806">
        <f>compohweal!AZ75</f>
        <v>-1.4616493135690689E-2</v>
      </c>
      <c r="K83" s="806">
        <f>compohweal!BA75</f>
        <v>9.0186968445777893E-3</v>
      </c>
      <c r="L83" s="806">
        <f>compohweal!BB75</f>
        <v>1.8547177314758301E-3</v>
      </c>
      <c r="M83" s="806">
        <f>compohweal!BC75</f>
        <v>1.8491744995117188E-2</v>
      </c>
      <c r="N83" s="106">
        <f>compohweal!BJ75</f>
        <v>0.35457086563110352</v>
      </c>
      <c r="O83" s="797">
        <f>compohweal!BK75</f>
        <v>1.2660801410675049E-2</v>
      </c>
      <c r="P83" s="797">
        <f>compohweal!BL75</f>
        <v>6.0219212435185909E-2</v>
      </c>
      <c r="Q83" s="797">
        <f>compohweal!BM75</f>
        <v>0.15845730528235435</v>
      </c>
      <c r="R83" s="797">
        <f>compohweal!BN75</f>
        <v>3.260195255279541E-2</v>
      </c>
      <c r="S83" s="798">
        <f>compohweal!BO75</f>
        <v>9.0634658932685852E-2</v>
      </c>
      <c r="V83" s="1326">
        <f t="shared" si="3"/>
        <v>8.3819031715393066E-9</v>
      </c>
      <c r="W83" s="1326">
        <f t="shared" si="4"/>
        <v>3.0733644962310791E-6</v>
      </c>
      <c r="X83" s="1326">
        <f t="shared" si="5"/>
        <v>-3.0649825930595398E-6</v>
      </c>
    </row>
    <row r="84" spans="1:24" x14ac:dyDescent="0.2">
      <c r="A84" s="805">
        <v>1987</v>
      </c>
      <c r="B84" s="149">
        <f>1-TE2b!B84</f>
        <v>0.36653327941894531</v>
      </c>
      <c r="C84" s="796">
        <f>compohweal!BE76</f>
        <v>1.3806961476802826E-2</v>
      </c>
      <c r="D84" s="796">
        <f>compohweal!BF76</f>
        <v>4.3564114719629288E-2</v>
      </c>
      <c r="E84" s="796">
        <f>compohweal!BG76</f>
        <v>0.16530764475464821</v>
      </c>
      <c r="F84" s="796">
        <f>compohweal!BH76</f>
        <v>3.1847234815359116E-2</v>
      </c>
      <c r="G84" s="796">
        <f>compohweal!BI76</f>
        <v>0.11200735718011856</v>
      </c>
      <c r="H84" s="135">
        <f>compohweal!AX76</f>
        <v>1.9054412841796875E-2</v>
      </c>
      <c r="I84" s="806">
        <f>compohweal!AY76</f>
        <v>1.2385770678520203E-3</v>
      </c>
      <c r="J84" s="806">
        <f>compohweal!AZ76</f>
        <v>-1.3570806011557579E-2</v>
      </c>
      <c r="K84" s="806">
        <f>compohweal!BA76</f>
        <v>1.2462913990020752E-2</v>
      </c>
      <c r="L84" s="806">
        <f>compohweal!BB76</f>
        <v>1.9485205411911011E-3</v>
      </c>
      <c r="M84" s="806">
        <f>compohweal!BC76</f>
        <v>1.697520911693573E-2</v>
      </c>
      <c r="N84" s="106">
        <f>compohweal!BJ76</f>
        <v>0.34747886657714844</v>
      </c>
      <c r="O84" s="797">
        <f>compohweal!BK76</f>
        <v>1.2568384408950806E-2</v>
      </c>
      <c r="P84" s="797">
        <f>compohweal!BL76</f>
        <v>5.7134920731186867E-2</v>
      </c>
      <c r="Q84" s="797">
        <f>compohweal!BM76</f>
        <v>0.15284473076462746</v>
      </c>
      <c r="R84" s="797">
        <f>compohweal!BN76</f>
        <v>2.9898714274168015E-2</v>
      </c>
      <c r="S84" s="798">
        <f>compohweal!BO76</f>
        <v>9.5032148063182831E-2</v>
      </c>
      <c r="V84" s="1326">
        <f t="shared" si="3"/>
        <v>-3.3527612686157227E-8</v>
      </c>
      <c r="W84" s="1326">
        <f t="shared" si="4"/>
        <v>-1.862645149230957E-9</v>
      </c>
      <c r="X84" s="1326">
        <f t="shared" si="5"/>
        <v>-3.166496753692627E-8</v>
      </c>
    </row>
    <row r="85" spans="1:24" x14ac:dyDescent="0.2">
      <c r="A85" s="805">
        <v>1988</v>
      </c>
      <c r="B85" s="149">
        <f>1-TE2b!B85</f>
        <v>0.3539196252822876</v>
      </c>
      <c r="C85" s="796">
        <f>compohweal!BE77</f>
        <v>1.1983342468738556E-2</v>
      </c>
      <c r="D85" s="796">
        <f>compohweal!BF77</f>
        <v>4.0797092951834202E-2</v>
      </c>
      <c r="E85" s="796">
        <f>compohweal!BG77</f>
        <v>0.15848778560757637</v>
      </c>
      <c r="F85" s="796">
        <f>compohweal!BH77</f>
        <v>3.0599765479564667E-2</v>
      </c>
      <c r="G85" s="796">
        <f>compohweal!BI77</f>
        <v>0.11205163598060608</v>
      </c>
      <c r="H85" s="135">
        <f>compohweal!AX77</f>
        <v>1.8105804920196533E-2</v>
      </c>
      <c r="I85" s="806">
        <f>compohweal!AY77</f>
        <v>1.1826828122138977E-3</v>
      </c>
      <c r="J85" s="806">
        <f>compohweal!AZ77</f>
        <v>-1.3550957664847374E-2</v>
      </c>
      <c r="K85" s="806">
        <f>compohweal!BA77</f>
        <v>1.1863633990287781E-2</v>
      </c>
      <c r="L85" s="806">
        <f>compohweal!BB77</f>
        <v>1.8826797604560852E-3</v>
      </c>
      <c r="M85" s="806">
        <f>compohweal!BC77</f>
        <v>1.672777533531189E-2</v>
      </c>
      <c r="N85" s="106">
        <f>compohweal!BJ77</f>
        <v>0.33581382036209106</v>
      </c>
      <c r="O85" s="797">
        <f>compohweal!BK77</f>
        <v>1.0800659656524658E-2</v>
      </c>
      <c r="P85" s="797">
        <f>compohweal!BL77</f>
        <v>5.4348050616681576E-2</v>
      </c>
      <c r="Q85" s="797">
        <f>compohweal!BM77</f>
        <v>0.14662415161728859</v>
      </c>
      <c r="R85" s="797">
        <f>compohweal!BN77</f>
        <v>2.8717085719108582E-2</v>
      </c>
      <c r="S85" s="798">
        <f>compohweal!BO77</f>
        <v>9.5323860645294189E-2</v>
      </c>
      <c r="V85" s="1326">
        <f t="shared" si="3"/>
        <v>2.7939677238464355E-9</v>
      </c>
      <c r="W85" s="1326">
        <f t="shared" si="4"/>
        <v>-9.3132257461547852E-9</v>
      </c>
      <c r="X85" s="1326">
        <f t="shared" si="5"/>
        <v>1.2107193470001221E-8</v>
      </c>
    </row>
    <row r="86" spans="1:24" x14ac:dyDescent="0.2">
      <c r="A86" s="805">
        <v>1989</v>
      </c>
      <c r="B86" s="149">
        <f>1-TE2b!B86</f>
        <v>0.35311102867126465</v>
      </c>
      <c r="C86" s="796">
        <f>compohweal!BE78</f>
        <v>1.4693714678287506E-2</v>
      </c>
      <c r="D86" s="796">
        <f>compohweal!BF78</f>
        <v>3.8556313142180443E-2</v>
      </c>
      <c r="E86" s="796">
        <f>compohweal!BG78</f>
        <v>0.15524788200855255</v>
      </c>
      <c r="F86" s="796">
        <f>compohweal!BH78</f>
        <v>3.0130483210086823E-2</v>
      </c>
      <c r="G86" s="796">
        <f>compohweal!BI78</f>
        <v>0.11448268592357635</v>
      </c>
      <c r="H86" s="135">
        <f>compohweal!AX78</f>
        <v>1.8453598022460938E-2</v>
      </c>
      <c r="I86" s="806">
        <f>compohweal!AY78</f>
        <v>1.3415366411209106E-3</v>
      </c>
      <c r="J86" s="806">
        <f>compohweal!AZ78</f>
        <v>-1.3916939496994019E-2</v>
      </c>
      <c r="K86" s="806">
        <f>compohweal!BA78</f>
        <v>1.1824257671833038E-2</v>
      </c>
      <c r="L86" s="806">
        <f>compohweal!BB78</f>
        <v>2.0704716444015503E-3</v>
      </c>
      <c r="M86" s="806">
        <f>compohweal!BC78</f>
        <v>1.7134293913841248E-2</v>
      </c>
      <c r="N86" s="106">
        <f>compohweal!BJ78</f>
        <v>0.33465743064880371</v>
      </c>
      <c r="O86" s="797">
        <f>compohweal!BK78</f>
        <v>1.3352178037166595E-2</v>
      </c>
      <c r="P86" s="797">
        <f>compohweal!BL78</f>
        <v>5.2473252639174461E-2</v>
      </c>
      <c r="Q86" s="797">
        <f>compohweal!BM78</f>
        <v>0.14342362433671951</v>
      </c>
      <c r="R86" s="797">
        <f>compohweal!BN78</f>
        <v>2.8060011565685272E-2</v>
      </c>
      <c r="S86" s="798">
        <f>compohweal!BO78</f>
        <v>9.7348392009735107E-2</v>
      </c>
      <c r="V86" s="1326">
        <f t="shared" si="3"/>
        <v>-5.029141902923584E-8</v>
      </c>
      <c r="W86" s="1326">
        <f t="shared" si="4"/>
        <v>-2.2351741790771484E-8</v>
      </c>
      <c r="X86" s="1326">
        <f t="shared" si="5"/>
        <v>-2.7939677238464355E-8</v>
      </c>
    </row>
    <row r="87" spans="1:24" x14ac:dyDescent="0.2">
      <c r="A87" s="807">
        <v>1990</v>
      </c>
      <c r="B87" s="153">
        <f>1-TE2b!B87</f>
        <v>0.35120987892150879</v>
      </c>
      <c r="C87" s="808">
        <f>compohweal!BE79</f>
        <v>1.4946877956390381E-2</v>
      </c>
      <c r="D87" s="808">
        <f>compohweal!BF79</f>
        <v>3.719972912222147E-2</v>
      </c>
      <c r="E87" s="808">
        <f>compohweal!BG79</f>
        <v>0.15005894564092159</v>
      </c>
      <c r="F87" s="808">
        <f>compohweal!BH79</f>
        <v>2.8938286006450653E-2</v>
      </c>
      <c r="G87" s="808">
        <f>compohweal!BI79</f>
        <v>0.12006605416536331</v>
      </c>
      <c r="H87" s="146">
        <f>compohweal!AX79</f>
        <v>1.6970634460449219E-2</v>
      </c>
      <c r="I87" s="815">
        <f>compohweal!AY79</f>
        <v>1.3710036873817444E-3</v>
      </c>
      <c r="J87" s="815">
        <f>compohweal!AZ79</f>
        <v>-1.4568297192454338E-2</v>
      </c>
      <c r="K87" s="815">
        <f>compohweal!BA79</f>
        <v>1.01194828748703E-2</v>
      </c>
      <c r="L87" s="815">
        <f>compohweal!BB79</f>
        <v>2.321295440196991E-3</v>
      </c>
      <c r="M87" s="815">
        <f>compohweal!BC79</f>
        <v>1.7729118466377258E-2</v>
      </c>
      <c r="N87" s="112">
        <f>compohweal!BJ79</f>
        <v>0.33423924446105957</v>
      </c>
      <c r="O87" s="809">
        <f>compohweal!BK79</f>
        <v>1.3575874269008636E-2</v>
      </c>
      <c r="P87" s="809">
        <f>compohweal!BL79</f>
        <v>5.1768026314675808E-2</v>
      </c>
      <c r="Q87" s="809">
        <f>compohweal!BM79</f>
        <v>0.13993946276605129</v>
      </c>
      <c r="R87" s="809">
        <f>compohweal!BN79</f>
        <v>2.6616990566253662E-2</v>
      </c>
      <c r="S87" s="810">
        <f>compohweal!BO79</f>
        <v>0.10233693569898605</v>
      </c>
      <c r="V87" s="1326">
        <f t="shared" si="3"/>
        <v>-1.3969838619232178E-8</v>
      </c>
      <c r="W87" s="1326">
        <f t="shared" si="4"/>
        <v>-1.9688159227371216E-6</v>
      </c>
      <c r="X87" s="1326">
        <f t="shared" si="5"/>
        <v>1.9548460841178894E-6</v>
      </c>
    </row>
    <row r="88" spans="1:24" x14ac:dyDescent="0.2">
      <c r="A88" s="805">
        <v>1991</v>
      </c>
      <c r="B88" s="149">
        <f>1-TE2b!B88</f>
        <v>0.35061591863632202</v>
      </c>
      <c r="C88" s="796">
        <f>compohweal!BE80</f>
        <v>1.7531782388687134E-2</v>
      </c>
      <c r="D88" s="796">
        <f>compohweal!BF80</f>
        <v>3.8324522320181131E-2</v>
      </c>
      <c r="E88" s="796">
        <f>compohweal!BG80</f>
        <v>0.14107219502329826</v>
      </c>
      <c r="F88" s="796">
        <f>compohweal!BH80</f>
        <v>2.7195543050765991E-2</v>
      </c>
      <c r="G88" s="796">
        <f>compohweal!BI80</f>
        <v>0.12649185955524445</v>
      </c>
      <c r="H88" s="135">
        <f>compohweal!AX80</f>
        <v>1.664578914642334E-2</v>
      </c>
      <c r="I88" s="806">
        <f>compohweal!AY80</f>
        <v>1.7361938953399658E-3</v>
      </c>
      <c r="J88" s="806">
        <f>compohweal!AZ80</f>
        <v>-1.4040242880582809E-2</v>
      </c>
      <c r="K88" s="806">
        <f>compohweal!BA80</f>
        <v>8.4656476974487305E-3</v>
      </c>
      <c r="L88" s="806">
        <f>compohweal!BB80</f>
        <v>2.2619739174842834E-3</v>
      </c>
      <c r="M88" s="806">
        <f>compohweal!BC80</f>
        <v>1.8218562006950378E-2</v>
      </c>
      <c r="N88" s="106">
        <f>compohweal!BJ80</f>
        <v>0.33397012948989868</v>
      </c>
      <c r="O88" s="797">
        <f>compohweal!BK80</f>
        <v>1.5795588493347168E-2</v>
      </c>
      <c r="P88" s="797">
        <f>compohweal!BL80</f>
        <v>5.2364765200763941E-2</v>
      </c>
      <c r="Q88" s="797">
        <f>compohweal!BM80</f>
        <v>0.13260654732584953</v>
      </c>
      <c r="R88" s="797">
        <f>compohweal!BN80</f>
        <v>2.4933569133281708E-2</v>
      </c>
      <c r="S88" s="798">
        <f>compohweal!BO80</f>
        <v>0.10827329754829407</v>
      </c>
      <c r="V88" s="1326">
        <f t="shared" si="3"/>
        <v>1.6298145055770874E-8</v>
      </c>
      <c r="W88" s="1326">
        <f t="shared" si="4"/>
        <v>3.6545097827911377E-6</v>
      </c>
      <c r="X88" s="1326">
        <f t="shared" si="5"/>
        <v>-3.6382116377353668E-6</v>
      </c>
    </row>
    <row r="89" spans="1:24" x14ac:dyDescent="0.2">
      <c r="A89" s="805">
        <v>1992</v>
      </c>
      <c r="B89" s="149">
        <f>1-TE2b!B89</f>
        <v>0.33659833669662476</v>
      </c>
      <c r="C89" s="796">
        <f>compohweal!BE81</f>
        <v>1.9259259104728699E-2</v>
      </c>
      <c r="D89" s="796">
        <f>compohweal!BF81</f>
        <v>3.1291389372199774E-2</v>
      </c>
      <c r="E89" s="796">
        <f>compohweal!BG81</f>
        <v>0.13265890628099442</v>
      </c>
      <c r="F89" s="796">
        <f>compohweal!BH81</f>
        <v>2.5294434279203415E-2</v>
      </c>
      <c r="G89" s="796">
        <f>compohweal!BI81</f>
        <v>0.12809431552886963</v>
      </c>
      <c r="H89" s="135">
        <f>compohweal!AX81</f>
        <v>1.3900697231292725E-2</v>
      </c>
      <c r="I89" s="806">
        <f>compohweal!AY81</f>
        <v>1.9306465983390808E-3</v>
      </c>
      <c r="J89" s="806">
        <f>compohweal!AZ81</f>
        <v>-1.332622766494751E-2</v>
      </c>
      <c r="K89" s="806">
        <f>compohweal!BA81</f>
        <v>5.7391151785850525E-3</v>
      </c>
      <c r="L89" s="806">
        <f>compohweal!BB81</f>
        <v>2.27375328540802E-3</v>
      </c>
      <c r="M89" s="806">
        <f>compohweal!BC81</f>
        <v>1.7283380031585693E-2</v>
      </c>
      <c r="N89" s="106">
        <f>compohweal!BJ81</f>
        <v>0.32269763946533203</v>
      </c>
      <c r="O89" s="797">
        <f>compohweal!BK81</f>
        <v>1.7328612506389618E-2</v>
      </c>
      <c r="P89" s="797">
        <f>compohweal!BL81</f>
        <v>4.4617617037147284E-2</v>
      </c>
      <c r="Q89" s="797">
        <f>compohweal!BM81</f>
        <v>0.12691979110240936</v>
      </c>
      <c r="R89" s="797">
        <f>compohweal!BN81</f>
        <v>2.3020680993795395E-2</v>
      </c>
      <c r="S89" s="798">
        <f>compohweal!BO81</f>
        <v>0.11081093549728394</v>
      </c>
      <c r="V89" s="1326">
        <f t="shared" si="3"/>
        <v>3.2130628824234009E-8</v>
      </c>
      <c r="W89" s="1326">
        <f t="shared" si="4"/>
        <v>2.9802322387695312E-8</v>
      </c>
      <c r="X89" s="1326">
        <f t="shared" si="5"/>
        <v>2.3283064365386963E-9</v>
      </c>
    </row>
    <row r="90" spans="1:24" x14ac:dyDescent="0.2">
      <c r="A90" s="805">
        <v>1993</v>
      </c>
      <c r="B90" s="149">
        <f>1-TE2b!B90</f>
        <v>0.33441627025604248</v>
      </c>
      <c r="C90" s="796">
        <f>compohweal!BE82</f>
        <v>2.1374188363552094E-2</v>
      </c>
      <c r="D90" s="796">
        <f>compohweal!BF82</f>
        <v>2.7061748784035444E-2</v>
      </c>
      <c r="E90" s="796">
        <f>compohweal!BG82</f>
        <v>0.12873927876353264</v>
      </c>
      <c r="F90" s="796">
        <f>compohweal!BH82</f>
        <v>2.4894814938306808E-2</v>
      </c>
      <c r="G90" s="796">
        <f>compohweal!BI82</f>
        <v>0.1323462575674057</v>
      </c>
      <c r="H90" s="135">
        <f>compohweal!AX82</f>
        <v>1.3384997844696045E-2</v>
      </c>
      <c r="I90" s="806">
        <f>compohweal!AY82</f>
        <v>2.0453780889511108E-3</v>
      </c>
      <c r="J90" s="806">
        <f>compohweal!AZ82</f>
        <v>-1.2838844209909439E-2</v>
      </c>
      <c r="K90" s="806">
        <f>compohweal!BA82</f>
        <v>4.6637654304504395E-3</v>
      </c>
      <c r="L90" s="806">
        <f>compohweal!BB82</f>
        <v>2.2126957774162292E-3</v>
      </c>
      <c r="M90" s="806">
        <f>compohweal!BC82</f>
        <v>1.7301619052886963E-2</v>
      </c>
      <c r="N90" s="106">
        <f>compohweal!BJ82</f>
        <v>0.32103127241134644</v>
      </c>
      <c r="O90" s="797">
        <f>compohweal!BK82</f>
        <v>1.9328810274600983E-2</v>
      </c>
      <c r="P90" s="797">
        <f>compohweal!BL82</f>
        <v>3.9900592993944883E-2</v>
      </c>
      <c r="Q90" s="797">
        <f>compohweal!BM82</f>
        <v>0.1240755133330822</v>
      </c>
      <c r="R90" s="797">
        <f>compohweal!BN82</f>
        <v>2.2682119160890579E-2</v>
      </c>
      <c r="S90" s="798">
        <f>compohweal!BO82</f>
        <v>0.11504463851451874</v>
      </c>
      <c r="V90" s="1326">
        <f t="shared" si="3"/>
        <v>-1.8160790205001831E-8</v>
      </c>
      <c r="W90" s="1326">
        <f t="shared" si="4"/>
        <v>3.8370490074157715E-7</v>
      </c>
      <c r="X90" s="1326">
        <f t="shared" si="5"/>
        <v>-4.0186569094657898E-7</v>
      </c>
    </row>
    <row r="91" spans="1:24" x14ac:dyDescent="0.2">
      <c r="A91" s="805">
        <v>1994</v>
      </c>
      <c r="B91" s="149">
        <f>1-TE2b!B91</f>
        <v>0.33367300033569336</v>
      </c>
      <c r="C91" s="796">
        <f>compohweal!BE83</f>
        <v>2.0199380815029144E-2</v>
      </c>
      <c r="D91" s="796">
        <f>compohweal!BF83</f>
        <v>2.0443668123334646E-2</v>
      </c>
      <c r="E91" s="796">
        <f>compohweal!BG83</f>
        <v>0.12963270023465157</v>
      </c>
      <c r="F91" s="796">
        <f>compohweal!BH83</f>
        <v>2.5274317711591721E-2</v>
      </c>
      <c r="G91" s="796">
        <f>compohweal!BI83</f>
        <v>0.13812296092510223</v>
      </c>
      <c r="H91" s="135">
        <f>compohweal!AX83</f>
        <v>1.1548638343811035E-2</v>
      </c>
      <c r="I91" s="806">
        <f>compohweal!AY83</f>
        <v>1.7998665571212769E-3</v>
      </c>
      <c r="J91" s="806">
        <f>compohweal!AZ83</f>
        <v>-1.4594664797186852E-2</v>
      </c>
      <c r="K91" s="806">
        <f>compohweal!BA83</f>
        <v>4.8511996865272522E-3</v>
      </c>
      <c r="L91" s="806">
        <f>compohweal!BB83</f>
        <v>2.0986273884773254E-3</v>
      </c>
      <c r="M91" s="806">
        <f>compohweal!BC83</f>
        <v>1.7393589019775391E-2</v>
      </c>
      <c r="N91" s="106">
        <f>compohweal!BJ83</f>
        <v>0.32212436199188232</v>
      </c>
      <c r="O91" s="797">
        <f>compohweal!BK83</f>
        <v>1.8399514257907867E-2</v>
      </c>
      <c r="P91" s="797">
        <f>compohweal!BL83</f>
        <v>3.5038332920521498E-2</v>
      </c>
      <c r="Q91" s="797">
        <f>compohweal!BM83</f>
        <v>0.12478150054812431</v>
      </c>
      <c r="R91" s="797">
        <f>compohweal!BN83</f>
        <v>2.3175690323114395E-2</v>
      </c>
      <c r="S91" s="798">
        <f>compohweal!BO83</f>
        <v>0.12072937190532684</v>
      </c>
      <c r="V91" s="1326">
        <f t="shared" si="3"/>
        <v>-2.7474015951156616E-8</v>
      </c>
      <c r="W91" s="1326">
        <f t="shared" si="4"/>
        <v>2.0489096641540527E-8</v>
      </c>
      <c r="X91" s="1326">
        <f t="shared" si="5"/>
        <v>-4.7963112592697144E-8</v>
      </c>
    </row>
    <row r="92" spans="1:24" x14ac:dyDescent="0.2">
      <c r="A92" s="805">
        <v>1995</v>
      </c>
      <c r="B92" s="149">
        <f>1-TE2b!B92</f>
        <v>0.3305288553237915</v>
      </c>
      <c r="C92" s="796">
        <f>compohweal!BE84</f>
        <v>2.1800287067890167E-2</v>
      </c>
      <c r="D92" s="796">
        <f>compohweal!BF84</f>
        <v>1.5375754330307245E-2</v>
      </c>
      <c r="E92" s="796">
        <f>compohweal!BG84</f>
        <v>0.12639995291829109</v>
      </c>
      <c r="F92" s="796">
        <f>compohweal!BH84</f>
        <v>2.5155007839202881E-2</v>
      </c>
      <c r="G92" s="796">
        <f>compohweal!BI84</f>
        <v>0.14179787039756775</v>
      </c>
      <c r="H92" s="135">
        <f>compohweal!AX84</f>
        <v>9.4956159591674805E-3</v>
      </c>
      <c r="I92" s="806">
        <f>compohweal!AY84</f>
        <v>2.0653754472732544E-3</v>
      </c>
      <c r="J92" s="806">
        <f>compohweal!AZ84</f>
        <v>-1.7316844314336777E-2</v>
      </c>
      <c r="K92" s="806">
        <f>compohweal!BA84</f>
        <v>4.933483898639679E-3</v>
      </c>
      <c r="L92" s="806">
        <f>compohweal!BB84</f>
        <v>1.9631385803222656E-3</v>
      </c>
      <c r="M92" s="806">
        <f>compohweal!BC84</f>
        <v>1.785045862197876E-2</v>
      </c>
      <c r="N92" s="106">
        <f>compohweal!BJ84</f>
        <v>0.32103323936462402</v>
      </c>
      <c r="O92" s="797">
        <f>compohweal!BK84</f>
        <v>1.9734911620616913E-2</v>
      </c>
      <c r="P92" s="797">
        <f>compohweal!BL84</f>
        <v>3.2692598644644022E-2</v>
      </c>
      <c r="Q92" s="797">
        <f>compohweal!BM84</f>
        <v>0.12146646901965141</v>
      </c>
      <c r="R92" s="797">
        <f>compohweal!BN84</f>
        <v>2.3191869258880615E-2</v>
      </c>
      <c r="S92" s="798">
        <f>compohweal!BO84</f>
        <v>0.12394741177558899</v>
      </c>
      <c r="V92" s="1326">
        <f t="shared" si="3"/>
        <v>-1.7229467630386353E-8</v>
      </c>
      <c r="W92" s="1326">
        <f t="shared" si="4"/>
        <v>3.7252902984619141E-9</v>
      </c>
      <c r="X92" s="1326">
        <f t="shared" si="5"/>
        <v>-2.0954757928848267E-8</v>
      </c>
    </row>
    <row r="93" spans="1:24" x14ac:dyDescent="0.2">
      <c r="A93" s="805">
        <v>1996</v>
      </c>
      <c r="B93" s="149">
        <f>1-TE2b!B93</f>
        <v>0.3269197940826416</v>
      </c>
      <c r="C93" s="796">
        <f>compohweal!BE85</f>
        <v>2.3149251937866211E-2</v>
      </c>
      <c r="D93" s="796">
        <f>compohweal!BF85</f>
        <v>9.801030158996582E-3</v>
      </c>
      <c r="E93" s="796">
        <f>compohweal!BG85</f>
        <v>0.12201189808547497</v>
      </c>
      <c r="F93" s="796">
        <f>compohweal!BH85</f>
        <v>2.4357140064239502E-2</v>
      </c>
      <c r="G93" s="796">
        <f>compohweal!BI85</f>
        <v>0.14760050177574158</v>
      </c>
      <c r="H93" s="135">
        <f>compohweal!AX85</f>
        <v>7.934272289276123E-3</v>
      </c>
      <c r="I93" s="806">
        <f>compohweal!AY85</f>
        <v>1.7526447772979736E-3</v>
      </c>
      <c r="J93" s="806">
        <f>compohweal!AZ85</f>
        <v>-1.8536819145083427E-2</v>
      </c>
      <c r="K93" s="806">
        <f>compohweal!BA85</f>
        <v>5.5672153830528259E-3</v>
      </c>
      <c r="L93" s="806">
        <f>compohweal!BB85</f>
        <v>1.9007399678230286E-3</v>
      </c>
      <c r="M93" s="806">
        <f>compohweal!BC85</f>
        <v>1.7250508069992065E-2</v>
      </c>
      <c r="N93" s="106">
        <f>compohweal!BJ85</f>
        <v>0.31898552179336548</v>
      </c>
      <c r="O93" s="797">
        <f>compohweal!BK85</f>
        <v>2.1396607160568237E-2</v>
      </c>
      <c r="P93" s="797">
        <f>compohweal!BL85</f>
        <v>2.8337849304080009E-2</v>
      </c>
      <c r="Q93" s="797">
        <f>compohweal!BM85</f>
        <v>0.11644468270242214</v>
      </c>
      <c r="R93" s="797">
        <f>compohweal!BN85</f>
        <v>2.2456400096416473E-2</v>
      </c>
      <c r="S93" s="798">
        <f>compohweal!BO85</f>
        <v>0.13034999370574951</v>
      </c>
      <c r="V93" s="1326">
        <f t="shared" si="3"/>
        <v>-2.7939677238464355E-8</v>
      </c>
      <c r="W93" s="1326">
        <f t="shared" si="4"/>
        <v>-1.6763806343078613E-8</v>
      </c>
      <c r="X93" s="1326">
        <f t="shared" si="5"/>
        <v>-1.1175870895385742E-8</v>
      </c>
    </row>
    <row r="94" spans="1:24" x14ac:dyDescent="0.2">
      <c r="A94" s="805">
        <v>1997</v>
      </c>
      <c r="B94" s="149">
        <f>1-TE2b!B94</f>
        <v>0.31990927457809448</v>
      </c>
      <c r="C94" s="796">
        <f>compohweal!BE86</f>
        <v>2.5899127125740051E-2</v>
      </c>
      <c r="D94" s="796">
        <f>compohweal!BF86</f>
        <v>5.5719837546348572E-3</v>
      </c>
      <c r="E94" s="796">
        <f>compohweal!BG86</f>
        <v>0.11456654034554958</v>
      </c>
      <c r="F94" s="796">
        <f>compohweal!BH86</f>
        <v>2.443380281329155E-2</v>
      </c>
      <c r="G94" s="796">
        <f>compohweal!BI86</f>
        <v>0.1494378000497818</v>
      </c>
      <c r="H94" s="135">
        <f>compohweal!AX86</f>
        <v>5.5336952209472656E-3</v>
      </c>
      <c r="I94" s="806">
        <f>compohweal!AY86</f>
        <v>1.9966065883636475E-3</v>
      </c>
      <c r="J94" s="806">
        <f>compohweal!AZ86</f>
        <v>-1.8818735145032406E-2</v>
      </c>
      <c r="K94" s="806">
        <f>compohweal!BA86</f>
        <v>4.1624158620834351E-3</v>
      </c>
      <c r="L94" s="806">
        <f>compohweal!BB86</f>
        <v>1.8727481365203857E-3</v>
      </c>
      <c r="M94" s="806">
        <f>compohweal!BC86</f>
        <v>1.6320616006851196E-2</v>
      </c>
      <c r="N94" s="106">
        <f>compohweal!BJ86</f>
        <v>0.31437557935714722</v>
      </c>
      <c r="O94" s="797">
        <f>compohweal!BK86</f>
        <v>2.3902520537376404E-2</v>
      </c>
      <c r="P94" s="797">
        <f>compohweal!BL86</f>
        <v>2.4390718899667263E-2</v>
      </c>
      <c r="Q94" s="797">
        <f>compohweal!BM86</f>
        <v>0.11040412448346615</v>
      </c>
      <c r="R94" s="797">
        <f>compohweal!BN86</f>
        <v>2.2561054676771164E-2</v>
      </c>
      <c r="S94" s="798">
        <f>compohweal!BO86</f>
        <v>0.1331171840429306</v>
      </c>
      <c r="V94" s="1326">
        <f t="shared" si="3"/>
        <v>2.0489096641540527E-8</v>
      </c>
      <c r="W94" s="1326">
        <f t="shared" si="4"/>
        <v>4.377216100692749E-8</v>
      </c>
      <c r="X94" s="1326">
        <f t="shared" si="5"/>
        <v>-2.3283064365386963E-8</v>
      </c>
    </row>
    <row r="95" spans="1:24" x14ac:dyDescent="0.2">
      <c r="A95" s="805">
        <v>1998</v>
      </c>
      <c r="B95" s="149">
        <f>1-TE2b!B95</f>
        <v>0.31354457139968872</v>
      </c>
      <c r="C95" s="796">
        <f>compohweal!BE87</f>
        <v>2.6104152202606201E-2</v>
      </c>
      <c r="D95" s="796">
        <f>compohweal!BF87</f>
        <v>2.6004493702203035E-3</v>
      </c>
      <c r="E95" s="796">
        <f>compohweal!BG87</f>
        <v>0.1094091422855854</v>
      </c>
      <c r="F95" s="796">
        <f>compohweal!BH87</f>
        <v>2.3218479007482529E-2</v>
      </c>
      <c r="G95" s="796">
        <f>compohweal!BI87</f>
        <v>0.15221236646175385</v>
      </c>
      <c r="H95" s="135">
        <f>compohweal!AX87</f>
        <v>5.0889253616333008E-3</v>
      </c>
      <c r="I95" s="806">
        <f>compohweal!AY87</f>
        <v>1.9313842058181763E-3</v>
      </c>
      <c r="J95" s="806">
        <f>compohweal!AZ87</f>
        <v>-1.8689320422708988E-2</v>
      </c>
      <c r="K95" s="806">
        <f>compohweal!BA87</f>
        <v>4.1324645280838013E-3</v>
      </c>
      <c r="L95" s="806">
        <f>compohweal!BB87</f>
        <v>1.8302500247955322E-3</v>
      </c>
      <c r="M95" s="806">
        <f>compohweal!BC87</f>
        <v>1.5884131193161011E-2</v>
      </c>
      <c r="N95" s="106">
        <f>compohweal!BJ87</f>
        <v>0.30845564603805542</v>
      </c>
      <c r="O95" s="797">
        <f>compohweal!BK87</f>
        <v>2.4172767996788025E-2</v>
      </c>
      <c r="P95" s="797">
        <f>compohweal!BL87</f>
        <v>2.1289769792929292E-2</v>
      </c>
      <c r="Q95" s="797">
        <f>compohweal!BM87</f>
        <v>0.1052766777575016</v>
      </c>
      <c r="R95" s="797">
        <f>compohweal!BN87</f>
        <v>2.1388228982686996E-2</v>
      </c>
      <c r="S95" s="798">
        <f>compohweal!BO87</f>
        <v>0.13632823526859283</v>
      </c>
      <c r="V95" s="1326">
        <f t="shared" si="3"/>
        <v>-1.7927959561347961E-8</v>
      </c>
      <c r="W95" s="1326">
        <f t="shared" si="4"/>
        <v>1.5832483768463135E-8</v>
      </c>
      <c r="X95" s="1326">
        <f t="shared" si="5"/>
        <v>-3.3760443329811096E-8</v>
      </c>
    </row>
    <row r="96" spans="1:24" x14ac:dyDescent="0.2">
      <c r="A96" s="811">
        <v>1999</v>
      </c>
      <c r="B96" s="151">
        <f>1-TE2b!B96</f>
        <v>0.31370562314987183</v>
      </c>
      <c r="C96" s="812">
        <f>compohweal!BE88</f>
        <v>2.9199019074440002E-2</v>
      </c>
      <c r="D96" s="812">
        <f>compohweal!BF88</f>
        <v>-1.2601516209542751E-3</v>
      </c>
      <c r="E96" s="812">
        <f>compohweal!BG88</f>
        <v>0.10948258824646473</v>
      </c>
      <c r="F96" s="812">
        <f>compohweal!BH88</f>
        <v>2.1697148680686951E-2</v>
      </c>
      <c r="G96" s="812">
        <f>compohweal!BI88</f>
        <v>0.1545870453119278</v>
      </c>
      <c r="H96" s="139">
        <f>compohweal!AX88</f>
        <v>6.4391493797302246E-3</v>
      </c>
      <c r="I96" s="816">
        <f>compohweal!AY88</f>
        <v>2.1800994873046875E-3</v>
      </c>
      <c r="J96" s="816">
        <f>compohweal!AZ88</f>
        <v>-1.8727932125329971E-2</v>
      </c>
      <c r="K96" s="816">
        <f>compohweal!BA88</f>
        <v>5.3487792611122131E-3</v>
      </c>
      <c r="L96" s="816">
        <f>compohweal!BB88</f>
        <v>1.9788071513175964E-3</v>
      </c>
      <c r="M96" s="816">
        <f>compohweal!BC88</f>
        <v>1.5659362077713013E-2</v>
      </c>
      <c r="N96" s="109">
        <f>compohweal!BJ88</f>
        <v>0.3072664737701416</v>
      </c>
      <c r="O96" s="813">
        <f>compohweal!BK88</f>
        <v>2.7018919587135315E-2</v>
      </c>
      <c r="P96" s="813">
        <f>compohweal!BL88</f>
        <v>1.7467780504375696E-2</v>
      </c>
      <c r="Q96" s="813">
        <f>compohweal!BM88</f>
        <v>0.10413380898535252</v>
      </c>
      <c r="R96" s="813">
        <f>compohweal!BN88</f>
        <v>1.9718341529369354E-2</v>
      </c>
      <c r="S96" s="814">
        <f>compohweal!BO88</f>
        <v>0.13892768323421478</v>
      </c>
      <c r="V96" s="1326">
        <f t="shared" si="3"/>
        <v>-2.6542693376541138E-8</v>
      </c>
      <c r="W96" s="1326">
        <f t="shared" si="4"/>
        <v>3.3527612686157227E-8</v>
      </c>
      <c r="X96" s="1326">
        <f t="shared" si="5"/>
        <v>-6.0070306062698364E-8</v>
      </c>
    </row>
    <row r="97" spans="1:24" x14ac:dyDescent="0.2">
      <c r="A97" s="805">
        <v>2000</v>
      </c>
      <c r="B97" s="149">
        <f>1-TE2b!B97</f>
        <v>0.31349050998687744</v>
      </c>
      <c r="C97" s="796">
        <f>compohweal!BE89</f>
        <v>2.676023542881012E-2</v>
      </c>
      <c r="D97" s="796">
        <f>compohweal!BF89</f>
        <v>-5.998681765049696E-3</v>
      </c>
      <c r="E97" s="796">
        <f>compohweal!BG89</f>
        <v>0.11723500490188599</v>
      </c>
      <c r="F97" s="796">
        <f>compohweal!BH89</f>
        <v>2.1100707352161407E-2</v>
      </c>
      <c r="G97" s="796">
        <f>compohweal!BI89</f>
        <v>0.15439325571060181</v>
      </c>
      <c r="H97" s="135">
        <f>compohweal!AX89</f>
        <v>6.1492323875427246E-3</v>
      </c>
      <c r="I97" s="806">
        <f>compohweal!AY89</f>
        <v>2.1430850028991699E-3</v>
      </c>
      <c r="J97" s="806">
        <f>compohweal!AZ89</f>
        <v>-2.0968816243112087E-2</v>
      </c>
      <c r="K97" s="806">
        <f>compohweal!BA89</f>
        <v>5.9958994388580322E-3</v>
      </c>
      <c r="L97" s="806">
        <f>compohweal!BB89</f>
        <v>2.1458789706230164E-3</v>
      </c>
      <c r="M97" s="806">
        <f>compohweal!BC89</f>
        <v>1.6833186149597168E-2</v>
      </c>
      <c r="N97" s="106">
        <f>compohweal!BJ89</f>
        <v>0.30734127759933472</v>
      </c>
      <c r="O97" s="797">
        <f>compohweal!BK89</f>
        <v>2.461715042591095E-2</v>
      </c>
      <c r="P97" s="797">
        <f>compohweal!BL89</f>
        <v>1.4970134478062391E-2</v>
      </c>
      <c r="Q97" s="797">
        <f>compohweal!BM89</f>
        <v>0.11123910546302795</v>
      </c>
      <c r="R97" s="797">
        <f>compohweal!BN89</f>
        <v>1.8954828381538391E-2</v>
      </c>
      <c r="S97" s="798">
        <f>compohweal!BO89</f>
        <v>0.13756006956100464</v>
      </c>
      <c r="V97" s="1326">
        <f t="shared" si="3"/>
        <v>-1.1641532182693481E-8</v>
      </c>
      <c r="W97" s="1326">
        <f t="shared" si="4"/>
        <v>-9.3132257461547852E-10</v>
      </c>
      <c r="X97" s="1326">
        <f t="shared" si="5"/>
        <v>-1.0710209608078003E-8</v>
      </c>
    </row>
    <row r="98" spans="1:24" x14ac:dyDescent="0.2">
      <c r="A98" s="805">
        <v>2001</v>
      </c>
      <c r="B98" s="149">
        <f>1-TE2b!B98</f>
        <v>0.31916123628616333</v>
      </c>
      <c r="C98" s="796">
        <f>compohweal!BE90</f>
        <v>2.2062703967094421E-2</v>
      </c>
      <c r="D98" s="796">
        <f>compohweal!BF90</f>
        <v>-9.9210897460579872E-3</v>
      </c>
      <c r="E98" s="796">
        <f>compohweal!BG90</f>
        <v>0.13295916840434074</v>
      </c>
      <c r="F98" s="796">
        <f>compohweal!BH90</f>
        <v>2.1207831799983978E-2</v>
      </c>
      <c r="G98" s="796">
        <f>compohweal!BI90</f>
        <v>0.1528526097536087</v>
      </c>
      <c r="H98" s="135">
        <f>compohweal!AX90</f>
        <v>6.2199234962463379E-3</v>
      </c>
      <c r="I98" s="806">
        <f>compohweal!AY90</f>
        <v>1.8400847911834717E-3</v>
      </c>
      <c r="J98" s="806">
        <f>compohweal!AZ90</f>
        <v>-2.2907405160367489E-2</v>
      </c>
      <c r="K98" s="806">
        <f>compohweal!BA90</f>
        <v>7.2371587157249451E-3</v>
      </c>
      <c r="L98" s="806">
        <f>compohweal!BB90</f>
        <v>2.4998262524604797E-3</v>
      </c>
      <c r="M98" s="806">
        <f>compohweal!BC90</f>
        <v>1.7550259828567505E-2</v>
      </c>
      <c r="N98" s="106">
        <f>compohweal!BJ90</f>
        <v>0.31294131278991699</v>
      </c>
      <c r="O98" s="797">
        <f>compohweal!BK90</f>
        <v>2.022261917591095E-2</v>
      </c>
      <c r="P98" s="797">
        <f>compohweal!BL90</f>
        <v>1.2986315414309502E-2</v>
      </c>
      <c r="Q98" s="797">
        <f>compohweal!BM90</f>
        <v>0.1257220096886158</v>
      </c>
      <c r="R98" s="797">
        <f>compohweal!BN90</f>
        <v>1.8708005547523499E-2</v>
      </c>
      <c r="S98" s="798">
        <f>compohweal!BO90</f>
        <v>0.1353023499250412</v>
      </c>
      <c r="V98" s="1326">
        <f t="shared" si="3"/>
        <v>1.2107193470001221E-8</v>
      </c>
      <c r="W98" s="1326">
        <f t="shared" si="4"/>
        <v>-9.3132257461547852E-10</v>
      </c>
      <c r="X98" s="1326">
        <f t="shared" si="5"/>
        <v>1.3038516044616699E-8</v>
      </c>
    </row>
    <row r="99" spans="1:24" x14ac:dyDescent="0.2">
      <c r="A99" s="805">
        <v>2002</v>
      </c>
      <c r="B99" s="149">
        <f>1-TE2b!B99</f>
        <v>0.31935030221939087</v>
      </c>
      <c r="C99" s="796">
        <f>compohweal!BE91</f>
        <v>1.9291475415229797E-2</v>
      </c>
      <c r="D99" s="796">
        <f>compohweal!BF91</f>
        <v>-1.3508448610082269E-2</v>
      </c>
      <c r="E99" s="796">
        <f>compohweal!BG91</f>
        <v>0.14250309392809868</v>
      </c>
      <c r="F99" s="796">
        <f>compohweal!BH91</f>
        <v>2.1012291312217712E-2</v>
      </c>
      <c r="G99" s="796">
        <f>compohweal!BI91</f>
        <v>0.15005187690258026</v>
      </c>
      <c r="H99" s="135">
        <f>compohweal!AX91</f>
        <v>6.2158703804016113E-3</v>
      </c>
      <c r="I99" s="806">
        <f>compohweal!AY91</f>
        <v>1.6843080520629883E-3</v>
      </c>
      <c r="J99" s="806">
        <f>compohweal!AZ91</f>
        <v>-2.2559430450201035E-2</v>
      </c>
      <c r="K99" s="806">
        <f>compohweal!BA91</f>
        <v>6.6054165363311768E-3</v>
      </c>
      <c r="L99" s="806">
        <f>compohweal!BB91</f>
        <v>2.6392117142677307E-3</v>
      </c>
      <c r="M99" s="806">
        <f>compohweal!BC91</f>
        <v>1.784631609916687E-2</v>
      </c>
      <c r="N99" s="106">
        <f>compohweal!BJ91</f>
        <v>0.31313443183898926</v>
      </c>
      <c r="O99" s="797">
        <f>compohweal!BK91</f>
        <v>1.7607167363166809E-2</v>
      </c>
      <c r="P99" s="797">
        <f>compohweal!BL91</f>
        <v>9.0509818401187658E-3</v>
      </c>
      <c r="Q99" s="797">
        <f>compohweal!BM91</f>
        <v>0.1358976773917675</v>
      </c>
      <c r="R99" s="797">
        <f>compohweal!BN91</f>
        <v>1.8373079597949982E-2</v>
      </c>
      <c r="S99" s="798">
        <f>compohweal!BO91</f>
        <v>0.13220556080341339</v>
      </c>
      <c r="V99" s="1326">
        <f t="shared" si="3"/>
        <v>1.3271346688270569E-8</v>
      </c>
      <c r="W99" s="1326">
        <f t="shared" si="4"/>
        <v>4.8428773880004883E-8</v>
      </c>
      <c r="X99" s="1326">
        <f t="shared" si="5"/>
        <v>-3.5157427191734314E-8</v>
      </c>
    </row>
    <row r="100" spans="1:24" x14ac:dyDescent="0.2">
      <c r="A100" s="805">
        <v>2003</v>
      </c>
      <c r="B100" s="149">
        <f>1-TE2b!B100</f>
        <v>0.31826096773147583</v>
      </c>
      <c r="C100" s="796">
        <f>compohweal!BE92</f>
        <v>1.7033860087394714E-2</v>
      </c>
      <c r="D100" s="796">
        <f>compohweal!BF92</f>
        <v>-1.3202130794525146E-2</v>
      </c>
      <c r="E100" s="796">
        <f>compohweal!BG92</f>
        <v>0.14070053398609161</v>
      </c>
      <c r="F100" s="796">
        <f>compohweal!BH92</f>
        <v>2.0734507590532303E-2</v>
      </c>
      <c r="G100" s="796">
        <f>compohweal!BI92</f>
        <v>0.15299420058727264</v>
      </c>
      <c r="H100" s="135">
        <f>compohweal!AX92</f>
        <v>4.2404532432556152E-3</v>
      </c>
      <c r="I100" s="806">
        <f>compohweal!AY92</f>
        <v>1.6434788703918457E-3</v>
      </c>
      <c r="J100" s="806">
        <f>compohweal!AZ92</f>
        <v>-2.2351555991917849E-2</v>
      </c>
      <c r="K100" s="806">
        <f>compohweal!BA92</f>
        <v>4.1715875267982483E-3</v>
      </c>
      <c r="L100" s="806">
        <f>compohweal!BB92</f>
        <v>2.9048137366771698E-3</v>
      </c>
      <c r="M100" s="806">
        <f>compohweal!BC92</f>
        <v>1.7872124910354614E-2</v>
      </c>
      <c r="N100" s="106">
        <f>compohweal!BJ92</f>
        <v>0.31402051448822021</v>
      </c>
      <c r="O100" s="797">
        <f>compohweal!BK92</f>
        <v>1.5390381217002869E-2</v>
      </c>
      <c r="P100" s="797">
        <f>compohweal!BL92</f>
        <v>9.1494251973927021E-3</v>
      </c>
      <c r="Q100" s="797">
        <f>compohweal!BM92</f>
        <v>0.13652894645929337</v>
      </c>
      <c r="R100" s="797">
        <f>compohweal!BN92</f>
        <v>1.7829693853855133E-2</v>
      </c>
      <c r="S100" s="798">
        <f>compohweal!BO92</f>
        <v>0.13512207567691803</v>
      </c>
      <c r="V100" s="1326">
        <f t="shared" si="3"/>
        <v>-3.7252902984619141E-9</v>
      </c>
      <c r="W100" s="1326">
        <f t="shared" si="4"/>
        <v>4.1909515857696533E-9</v>
      </c>
      <c r="X100" s="1326">
        <f t="shared" si="5"/>
        <v>-7.9162418842315674E-9</v>
      </c>
    </row>
    <row r="101" spans="1:24" x14ac:dyDescent="0.2">
      <c r="A101" s="805">
        <v>2004</v>
      </c>
      <c r="B101" s="149">
        <f>1-TE2b!B101</f>
        <v>0.31401634216308594</v>
      </c>
      <c r="C101" s="796">
        <f>compohweal!BE93</f>
        <v>1.8783986568450928E-2</v>
      </c>
      <c r="D101" s="796">
        <f>compohweal!BF93</f>
        <v>-1.2262811884284019E-2</v>
      </c>
      <c r="E101" s="796">
        <f>compohweal!BG93</f>
        <v>0.13685601949691772</v>
      </c>
      <c r="F101" s="796">
        <f>compohweal!BH93</f>
        <v>2.0394463092088699E-2</v>
      </c>
      <c r="G101" s="796">
        <f>compohweal!BI93</f>
        <v>0.15024469792842865</v>
      </c>
      <c r="H101" s="135">
        <f>compohweal!AX93</f>
        <v>3.8765072822570801E-3</v>
      </c>
      <c r="I101" s="806">
        <f>compohweal!AY93</f>
        <v>1.8718838691711426E-3</v>
      </c>
      <c r="J101" s="806">
        <f>compohweal!AZ93</f>
        <v>-2.1035709884017706E-2</v>
      </c>
      <c r="K101" s="806">
        <f>compohweal!BA93</f>
        <v>2.3642256855964661E-3</v>
      </c>
      <c r="L101" s="806">
        <f>compohweal!BB93</f>
        <v>2.9571130871772766E-3</v>
      </c>
      <c r="M101" s="806">
        <f>compohweal!BC93</f>
        <v>1.7719000577926636E-2</v>
      </c>
      <c r="N101" s="106">
        <f>compohweal!BJ93</f>
        <v>0.31013983488082886</v>
      </c>
      <c r="O101" s="797">
        <f>compohweal!BK93</f>
        <v>1.6912102699279785E-2</v>
      </c>
      <c r="P101" s="797">
        <f>compohweal!BL93</f>
        <v>8.7728979997336864E-3</v>
      </c>
      <c r="Q101" s="797">
        <f>compohweal!BM93</f>
        <v>0.13449179381132126</v>
      </c>
      <c r="R101" s="797">
        <f>compohweal!BN93</f>
        <v>1.7437350004911423E-2</v>
      </c>
      <c r="S101" s="798">
        <f>compohweal!BO93</f>
        <v>0.13252569735050201</v>
      </c>
      <c r="V101" s="1326">
        <f t="shared" si="3"/>
        <v>-1.3038516044616699E-8</v>
      </c>
      <c r="W101" s="1326">
        <f t="shared" si="4"/>
        <v>-6.0535967350006104E-9</v>
      </c>
      <c r="X101" s="1326">
        <f t="shared" si="5"/>
        <v>-6.9849193096160889E-9</v>
      </c>
    </row>
    <row r="102" spans="1:24" x14ac:dyDescent="0.2">
      <c r="A102" s="805">
        <v>2005</v>
      </c>
      <c r="B102" s="149">
        <f>1-TE2b!B102</f>
        <v>0.31397271156311035</v>
      </c>
      <c r="C102" s="796">
        <f>compohweal!BE94</f>
        <v>1.8707722425460815E-2</v>
      </c>
      <c r="D102" s="796">
        <f>compohweal!BF94</f>
        <v>-9.0325594646856189E-3</v>
      </c>
      <c r="E102" s="796">
        <f>compohweal!BG94</f>
        <v>0.14113518968224525</v>
      </c>
      <c r="F102" s="796">
        <f>compohweal!BH94</f>
        <v>1.9960504025220871E-2</v>
      </c>
      <c r="G102" s="796">
        <f>compohweal!BI94</f>
        <v>0.14320185780525208</v>
      </c>
      <c r="H102" s="135">
        <f>compohweal!AX94</f>
        <v>4.6622753143310547E-3</v>
      </c>
      <c r="I102" s="806">
        <f>compohweal!AY94</f>
        <v>1.9674748182296753E-3</v>
      </c>
      <c r="J102" s="806">
        <f>compohweal!AZ94</f>
        <v>-2.0390418358147144E-2</v>
      </c>
      <c r="K102" s="806">
        <f>compohweal!BA94</f>
        <v>2.9526501893997192E-3</v>
      </c>
      <c r="L102" s="806">
        <f>compohweal!BB94</f>
        <v>2.9598027467727661E-3</v>
      </c>
      <c r="M102" s="806">
        <f>compohweal!BC94</f>
        <v>1.7172724008560181E-2</v>
      </c>
      <c r="N102" s="106">
        <f>compohweal!BJ94</f>
        <v>0.3093104362487793</v>
      </c>
      <c r="O102" s="797">
        <f>compohweal!BK94</f>
        <v>1.674024760723114E-2</v>
      </c>
      <c r="P102" s="797">
        <f>compohweal!BL94</f>
        <v>1.1357858893461525E-2</v>
      </c>
      <c r="Q102" s="797">
        <f>compohweal!BM94</f>
        <v>0.13818253949284554</v>
      </c>
      <c r="R102" s="797">
        <f>compohweal!BN94</f>
        <v>1.7000701278448105E-2</v>
      </c>
      <c r="S102" s="798">
        <f>compohweal!BO94</f>
        <v>0.12602913379669189</v>
      </c>
      <c r="V102" s="1326">
        <f t="shared" si="3"/>
        <v>-2.9103830456733704E-9</v>
      </c>
      <c r="W102" s="1326">
        <f t="shared" si="4"/>
        <v>4.1909515857696533E-8</v>
      </c>
      <c r="X102" s="1326">
        <f t="shared" si="5"/>
        <v>-4.4819898903369904E-8</v>
      </c>
    </row>
    <row r="103" spans="1:24" x14ac:dyDescent="0.2">
      <c r="A103" s="805">
        <v>2006</v>
      </c>
      <c r="B103" s="149">
        <f>1-TE2b!B103</f>
        <v>0.31259602308273315</v>
      </c>
      <c r="C103" s="796">
        <f>compohweal!BE95</f>
        <v>1.8929615616798401E-2</v>
      </c>
      <c r="D103" s="796">
        <f>compohweal!BF95</f>
        <v>-8.600593195296824E-3</v>
      </c>
      <c r="E103" s="796">
        <f>compohweal!BG95</f>
        <v>0.13833662122488022</v>
      </c>
      <c r="F103" s="796">
        <f>compohweal!BH95</f>
        <v>1.9344255328178406E-2</v>
      </c>
      <c r="G103" s="796">
        <f>compohweal!BI95</f>
        <v>0.14458610117435455</v>
      </c>
      <c r="H103" s="135">
        <f>compohweal!AX95</f>
        <v>1.8308162689208984E-3</v>
      </c>
      <c r="I103" s="806">
        <f>compohweal!AY95</f>
        <v>1.9970238208770752E-3</v>
      </c>
      <c r="J103" s="806">
        <f>compohweal!AZ95</f>
        <v>-2.1294936770573258E-2</v>
      </c>
      <c r="K103" s="806">
        <f>compohweal!BA95</f>
        <v>1.2931898236274719E-3</v>
      </c>
      <c r="L103" s="806">
        <f>compohweal!BB95</f>
        <v>2.9394403100013733E-3</v>
      </c>
      <c r="M103" s="806">
        <f>compohweal!BC95</f>
        <v>1.6896069049835205E-2</v>
      </c>
      <c r="N103" s="106">
        <f>compohweal!BJ95</f>
        <v>0.31076520681381226</v>
      </c>
      <c r="O103" s="797">
        <f>compohweal!BK95</f>
        <v>1.6932591795921326E-2</v>
      </c>
      <c r="P103" s="797">
        <f>compohweal!BL95</f>
        <v>1.2694343575276434E-2</v>
      </c>
      <c r="Q103" s="797">
        <f>compohweal!BM95</f>
        <v>0.13704343140125275</v>
      </c>
      <c r="R103" s="797">
        <f>compohweal!BN95</f>
        <v>1.6404815018177032E-2</v>
      </c>
      <c r="S103" s="798">
        <f>compohweal!BO95</f>
        <v>0.12769003212451935</v>
      </c>
      <c r="V103" s="1326">
        <f t="shared" si="3"/>
        <v>2.2933818399906158E-8</v>
      </c>
      <c r="W103" s="1326">
        <f t="shared" si="4"/>
        <v>3.0035153031349182E-8</v>
      </c>
      <c r="X103" s="1326">
        <f t="shared" si="5"/>
        <v>-7.1013346314430237E-9</v>
      </c>
    </row>
    <row r="104" spans="1:24" x14ac:dyDescent="0.2">
      <c r="A104" s="805">
        <v>2007</v>
      </c>
      <c r="B104" s="149">
        <f>1-TE2b!B104</f>
        <v>0.30368030071258545</v>
      </c>
      <c r="C104" s="796">
        <f>compohweal!BE96</f>
        <v>1.9092589616775513E-2</v>
      </c>
      <c r="D104" s="796">
        <f>compohweal!BF96</f>
        <v>-9.658815513830632E-3</v>
      </c>
      <c r="E104" s="796">
        <f>compohweal!BG96</f>
        <v>0.12286940217018127</v>
      </c>
      <c r="F104" s="796">
        <f>compohweal!BH96</f>
        <v>1.9862644374370575E-2</v>
      </c>
      <c r="G104" s="796">
        <f>compohweal!BI96</f>
        <v>0.15151450037956238</v>
      </c>
      <c r="H104" s="135">
        <f>compohweal!AX96</f>
        <v>-3.9360523223876953E-3</v>
      </c>
      <c r="I104" s="806">
        <f>compohweal!AY96</f>
        <v>2.0956248044967651E-3</v>
      </c>
      <c r="J104" s="806">
        <f>compohweal!AZ96</f>
        <v>-2.3851395817473531E-2</v>
      </c>
      <c r="K104" s="806">
        <f>compohweal!BA96</f>
        <v>-3.4511834383010864E-3</v>
      </c>
      <c r="L104" s="806">
        <f>compohweal!BB96</f>
        <v>3.1130611896514893E-3</v>
      </c>
      <c r="M104" s="806">
        <f>compohweal!BC96</f>
        <v>1.8157809972763062E-2</v>
      </c>
      <c r="N104" s="106">
        <f>compohweal!BJ96</f>
        <v>0.30761635303497314</v>
      </c>
      <c r="O104" s="797">
        <f>compohweal!BK96</f>
        <v>1.6996964812278748E-2</v>
      </c>
      <c r="P104" s="797">
        <f>compohweal!BL96</f>
        <v>1.4192580303642899E-2</v>
      </c>
      <c r="Q104" s="797">
        <f>compohweal!BM96</f>
        <v>0.12632058560848236</v>
      </c>
      <c r="R104" s="797">
        <f>compohweal!BN96</f>
        <v>1.6749583184719086E-2</v>
      </c>
      <c r="S104" s="798">
        <f>compohweal!BO96</f>
        <v>0.13335669040679932</v>
      </c>
      <c r="V104" s="1326">
        <f t="shared" si="3"/>
        <v>-2.0314473658800125E-8</v>
      </c>
      <c r="W104" s="1326">
        <f t="shared" si="4"/>
        <v>3.0966475605964661E-8</v>
      </c>
      <c r="X104" s="1326">
        <f t="shared" si="5"/>
        <v>-5.1280949264764786E-8</v>
      </c>
    </row>
    <row r="105" spans="1:24" x14ac:dyDescent="0.2">
      <c r="A105" s="805">
        <v>2008</v>
      </c>
      <c r="B105" s="149">
        <f>1-TE2b!B105</f>
        <v>0.28862714767456055</v>
      </c>
      <c r="C105" s="796">
        <f>compohweal!BE97</f>
        <v>1.4833465218544006E-2</v>
      </c>
      <c r="D105" s="796">
        <f>compohweal!BF97</f>
        <v>-6.841019494459033E-3</v>
      </c>
      <c r="E105" s="796">
        <f>compohweal!BG97</f>
        <v>0.10547453165054321</v>
      </c>
      <c r="F105" s="796">
        <f>compohweal!BH97</f>
        <v>2.0033374428749084E-2</v>
      </c>
      <c r="G105" s="796">
        <f>compohweal!BI97</f>
        <v>0.15512679517269135</v>
      </c>
      <c r="H105" s="135">
        <f>compohweal!AX97</f>
        <v>-1.2265443801879883E-2</v>
      </c>
      <c r="I105" s="806">
        <f>compohweal!AY97</f>
        <v>1.8415600061416626E-3</v>
      </c>
      <c r="J105" s="806">
        <f>compohweal!AZ97</f>
        <v>-2.6539952028542757E-2</v>
      </c>
      <c r="K105" s="806">
        <f>compohweal!BA97</f>
        <v>-1.1164158582687378E-2</v>
      </c>
      <c r="L105" s="806">
        <f>compohweal!BB97</f>
        <v>3.0658617615699768E-3</v>
      </c>
      <c r="M105" s="806">
        <f>compohweal!BC97</f>
        <v>2.0531237125396729E-2</v>
      </c>
      <c r="N105" s="106">
        <f>compohweal!BJ97</f>
        <v>0.30089259147644043</v>
      </c>
      <c r="O105" s="797">
        <f>compohweal!BK97</f>
        <v>1.2991905212402344E-2</v>
      </c>
      <c r="P105" s="797">
        <f>compohweal!BL97</f>
        <v>1.9698932534083724E-2</v>
      </c>
      <c r="Q105" s="797">
        <f>compohweal!BM97</f>
        <v>0.11663869023323059</v>
      </c>
      <c r="R105" s="797">
        <f>compohweal!BN97</f>
        <v>1.6967512667179108E-2</v>
      </c>
      <c r="S105" s="798">
        <f>compohweal!BO97</f>
        <v>0.13459555804729462</v>
      </c>
      <c r="V105" s="1326">
        <f t="shared" si="3"/>
        <v>6.9849193096160889E-10</v>
      </c>
      <c r="W105" s="1326">
        <f t="shared" si="4"/>
        <v>7.9162418842315674E-9</v>
      </c>
      <c r="X105" s="1326">
        <f t="shared" si="5"/>
        <v>-7.2177499532699585E-9</v>
      </c>
    </row>
    <row r="106" spans="1:24" x14ac:dyDescent="0.2">
      <c r="A106" s="811">
        <v>2009</v>
      </c>
      <c r="B106" s="109">
        <f>1-TE2b!B106</f>
        <v>0.28315967321395874</v>
      </c>
      <c r="C106" s="813">
        <f>compohweal!BE98</f>
        <v>1.5983149409294128E-2</v>
      </c>
      <c r="D106" s="813">
        <f>compohweal!BF98</f>
        <v>-7.6533586252480745E-3</v>
      </c>
      <c r="E106" s="813">
        <f>compohweal!BG98</f>
        <v>8.8330879807472229E-2</v>
      </c>
      <c r="F106" s="813">
        <f>compohweal!BH98</f>
        <v>1.9919734448194504E-2</v>
      </c>
      <c r="G106" s="813">
        <f>compohweal!BI98</f>
        <v>0.16657924652099609</v>
      </c>
      <c r="H106" s="109">
        <f>compohweal!AX98</f>
        <v>-1.8256306648254395E-2</v>
      </c>
      <c r="I106" s="813">
        <f>compohweal!AY98</f>
        <v>2.2897198796272278E-3</v>
      </c>
      <c r="J106" s="813">
        <f>compohweal!AZ98</f>
        <v>-2.733603585511446E-2</v>
      </c>
      <c r="K106" s="813">
        <f>compohweal!BA98</f>
        <v>-1.9159719347953796E-2</v>
      </c>
      <c r="L106" s="813">
        <f>compohweal!BB98</f>
        <v>3.3158734440803528E-3</v>
      </c>
      <c r="M106" s="813">
        <f>compohweal!BC98</f>
        <v>2.2633910179138184E-2</v>
      </c>
      <c r="N106" s="109">
        <f>compohweal!BJ98</f>
        <v>0.30141597986221313</v>
      </c>
      <c r="O106" s="813">
        <f>compohweal!BK98</f>
        <v>1.3693429529666901E-2</v>
      </c>
      <c r="P106" s="813">
        <f>compohweal!BL98</f>
        <v>1.9682677229866385E-2</v>
      </c>
      <c r="Q106" s="813">
        <f>compohweal!BM98</f>
        <v>0.10749059915542603</v>
      </c>
      <c r="R106" s="813">
        <f>compohweal!BN98</f>
        <v>1.6603861004114151E-2</v>
      </c>
      <c r="S106" s="814">
        <f>compohweal!BO98</f>
        <v>0.14394533634185791</v>
      </c>
      <c r="V106" s="1326">
        <f t="shared" si="3"/>
        <v>2.1653249859809875E-8</v>
      </c>
      <c r="W106" s="1326">
        <f t="shared" si="4"/>
        <v>-5.4948031902313232E-8</v>
      </c>
      <c r="X106" s="1326">
        <f t="shared" si="5"/>
        <v>7.6601281762123108E-8</v>
      </c>
    </row>
    <row r="107" spans="1:24" x14ac:dyDescent="0.2">
      <c r="A107" s="805">
        <v>2010</v>
      </c>
      <c r="B107" s="106">
        <f>1-TE2b!B107</f>
        <v>0.27032738924026489</v>
      </c>
      <c r="C107" s="797">
        <f>compohweal!BE99</f>
        <v>1.7474740743637085E-2</v>
      </c>
      <c r="D107" s="797">
        <f>compohweal!BF99</f>
        <v>-1.4514923561364412E-2</v>
      </c>
      <c r="E107" s="797">
        <f>compohweal!BG99</f>
        <v>7.7265266329050064E-2</v>
      </c>
      <c r="F107" s="797">
        <f>compohweal!BH99</f>
        <v>1.800701767206192E-2</v>
      </c>
      <c r="G107" s="797">
        <f>compohweal!BI99</f>
        <v>0.17209523916244507</v>
      </c>
      <c r="H107" s="106">
        <f>compohweal!AX99</f>
        <v>-1.8232822418212891E-2</v>
      </c>
      <c r="I107" s="797">
        <f>compohweal!AY99</f>
        <v>2.1244585514068604E-3</v>
      </c>
      <c r="J107" s="797">
        <f>compohweal!AZ99</f>
        <v>-2.8157494962215424E-2</v>
      </c>
      <c r="K107" s="797">
        <f>compohweal!BA99</f>
        <v>-1.7834234982728958E-2</v>
      </c>
      <c r="L107" s="797">
        <f>compohweal!BB99</f>
        <v>3.0986927449703217E-3</v>
      </c>
      <c r="M107" s="797">
        <f>compohweal!BC99</f>
        <v>2.2535651922225952E-2</v>
      </c>
      <c r="N107" s="106">
        <f>compohweal!BJ99</f>
        <v>0.28856021165847778</v>
      </c>
      <c r="O107" s="797">
        <f>compohweal!BK99</f>
        <v>1.5350282192230225E-2</v>
      </c>
      <c r="P107" s="797">
        <f>compohweal!BL99</f>
        <v>1.3642571400851011E-2</v>
      </c>
      <c r="Q107" s="797">
        <f>compohweal!BM99</f>
        <v>9.5099501311779022E-2</v>
      </c>
      <c r="R107" s="797">
        <f>compohweal!BN99</f>
        <v>1.4908324927091599E-2</v>
      </c>
      <c r="S107" s="798">
        <f>compohweal!BO99</f>
        <v>0.14955958724021912</v>
      </c>
      <c r="V107" s="1326">
        <f t="shared" si="3"/>
        <v>4.8894435167312622E-8</v>
      </c>
      <c r="W107" s="1326">
        <f t="shared" si="4"/>
        <v>1.0430812835693359E-7</v>
      </c>
      <c r="X107" s="1326">
        <f t="shared" si="5"/>
        <v>-5.5413693189620972E-8</v>
      </c>
    </row>
    <row r="108" spans="1:24" x14ac:dyDescent="0.2">
      <c r="A108" s="805">
        <v>2011</v>
      </c>
      <c r="B108" s="106">
        <f>1-TE2b!B108</f>
        <v>0.26502501964569092</v>
      </c>
      <c r="C108" s="797">
        <f>compohweal!BE100</f>
        <v>1.7659902572631836E-2</v>
      </c>
      <c r="D108" s="797">
        <f>compohweal!BF100</f>
        <v>-1.666048145852983E-2</v>
      </c>
      <c r="E108" s="797">
        <f>compohweal!BG100</f>
        <v>7.2525963187217712E-2</v>
      </c>
      <c r="F108" s="797">
        <f>compohweal!BH100</f>
        <v>1.8375970423221588E-2</v>
      </c>
      <c r="G108" s="797">
        <f>compohweal!BI100</f>
        <v>0.17312365770339966</v>
      </c>
      <c r="H108" s="106">
        <f>compohweal!AX100</f>
        <v>-1.7771720886230469E-2</v>
      </c>
      <c r="I108" s="797">
        <f>compohweal!AY100</f>
        <v>2.1845102310180664E-3</v>
      </c>
      <c r="J108" s="797">
        <f>compohweal!AZ100</f>
        <v>-2.901734784245491E-2</v>
      </c>
      <c r="K108" s="797">
        <f>compohweal!BA100</f>
        <v>-1.5209507197141647E-2</v>
      </c>
      <c r="L108" s="797">
        <f>compohweal!BB100</f>
        <v>2.9006451368331909E-3</v>
      </c>
      <c r="M108" s="797">
        <f>compohweal!BC100</f>
        <v>2.1370023488998413E-2</v>
      </c>
      <c r="N108" s="106">
        <f>compohweal!BJ100</f>
        <v>0.28279674053192139</v>
      </c>
      <c r="O108" s="797">
        <f>compohweal!BK100</f>
        <v>1.547539234161377E-2</v>
      </c>
      <c r="P108" s="797">
        <f>compohweal!BL100</f>
        <v>1.235686638392508E-2</v>
      </c>
      <c r="Q108" s="797">
        <f>compohweal!BM100</f>
        <v>8.773547038435936E-2</v>
      </c>
      <c r="R108" s="797">
        <f>compohweal!BN100</f>
        <v>1.5475325286388397E-2</v>
      </c>
      <c r="S108" s="798">
        <f>compohweal!BO100</f>
        <v>0.15175363421440125</v>
      </c>
      <c r="V108" s="1326">
        <f t="shared" si="3"/>
        <v>7.2177499532699585E-9</v>
      </c>
      <c r="W108" s="1326">
        <f t="shared" si="4"/>
        <v>-4.4703483581542969E-8</v>
      </c>
      <c r="X108" s="1326">
        <f t="shared" si="5"/>
        <v>5.1921233534812927E-8</v>
      </c>
    </row>
    <row r="109" spans="1:24" x14ac:dyDescent="0.2">
      <c r="A109" s="805">
        <v>2012</v>
      </c>
      <c r="B109" s="106">
        <f>1-TE2b!B109</f>
        <v>0.25648587942123413</v>
      </c>
      <c r="C109" s="797">
        <f>compohweal!BE101</f>
        <v>1.4551714062690735E-2</v>
      </c>
      <c r="D109" s="797">
        <f>compohweal!BF101</f>
        <v>-1.7731064697727561E-2</v>
      </c>
      <c r="E109" s="797">
        <f>compohweal!BG101</f>
        <v>7.1518469601869583E-2</v>
      </c>
      <c r="F109" s="797">
        <f>compohweal!BH101</f>
        <v>1.8820289522409439E-2</v>
      </c>
      <c r="G109" s="797">
        <f>compohweal!BI101</f>
        <v>0.16932645440101624</v>
      </c>
      <c r="H109" s="106">
        <f>compohweal!AX101</f>
        <v>-1.6406655311584473E-2</v>
      </c>
      <c r="I109" s="797">
        <f>compohweal!AY101</f>
        <v>1.6513466835021973E-3</v>
      </c>
      <c r="J109" s="797">
        <f>compohweal!AZ101</f>
        <v>-2.9108915477991104E-2</v>
      </c>
      <c r="K109" s="797">
        <f>compohweal!BA101</f>
        <v>-1.2573797255754471E-2</v>
      </c>
      <c r="L109" s="797">
        <f>compohweal!BB101</f>
        <v>2.9069036245346069E-3</v>
      </c>
      <c r="M109" s="797">
        <f>compohweal!BC101</f>
        <v>2.0717829465866089E-2</v>
      </c>
      <c r="N109" s="106">
        <f>compohweal!BJ101</f>
        <v>0.2728925347328186</v>
      </c>
      <c r="O109" s="797">
        <f>compohweal!BK101</f>
        <v>1.2900367379188538E-2</v>
      </c>
      <c r="P109" s="797">
        <f>compohweal!BL101</f>
        <v>1.1377850780263543E-2</v>
      </c>
      <c r="Q109" s="797">
        <f>compohweal!BM101</f>
        <v>8.4092266857624054E-2</v>
      </c>
      <c r="R109" s="797">
        <f>compohweal!BN101</f>
        <v>1.5913385897874832E-2</v>
      </c>
      <c r="S109" s="798">
        <f>compohweal!BO101</f>
        <v>0.14860862493515015</v>
      </c>
      <c r="V109" s="1326">
        <f t="shared" si="3"/>
        <v>1.6530975699424744E-8</v>
      </c>
      <c r="W109" s="1326">
        <f t="shared" si="4"/>
        <v>-2.2351741790771484E-8</v>
      </c>
      <c r="X109" s="1326">
        <f t="shared" si="5"/>
        <v>3.8882717490196228E-8</v>
      </c>
    </row>
    <row r="110" spans="1:24" x14ac:dyDescent="0.2">
      <c r="A110" s="805">
        <v>2013</v>
      </c>
      <c r="B110" s="106">
        <f>1-TE2b!B110</f>
        <v>0.26078349351882935</v>
      </c>
      <c r="C110" s="797">
        <f>compohweal!BE102</f>
        <v>1.8064111471176147E-2</v>
      </c>
      <c r="D110" s="797">
        <f>compohweal!BF102</f>
        <v>-1.7663517035543919E-2</v>
      </c>
      <c r="E110" s="797">
        <f>compohweal!BG102</f>
        <v>7.7278289943933487E-2</v>
      </c>
      <c r="F110" s="797">
        <f>compohweal!BH102</f>
        <v>1.8779154866933823E-2</v>
      </c>
      <c r="G110" s="797">
        <f>compohweal!BI102</f>
        <v>0.16432546079158783</v>
      </c>
      <c r="H110" s="106">
        <f>compohweal!AX102</f>
        <v>-1.1907339096069336E-2</v>
      </c>
      <c r="I110" s="797">
        <f>compohweal!AY102</f>
        <v>1.7265677452087402E-3</v>
      </c>
      <c r="J110" s="797">
        <f>compohweal!AZ102</f>
        <v>-2.6923248544335365E-2</v>
      </c>
      <c r="K110" s="797">
        <f>compohweal!BA102</f>
        <v>-7.6024383306503296E-3</v>
      </c>
      <c r="L110" s="797">
        <f>compohweal!BB102</f>
        <v>2.6588588953018188E-3</v>
      </c>
      <c r="M110" s="797">
        <f>compohweal!BC102</f>
        <v>1.8232882022857666E-2</v>
      </c>
      <c r="N110" s="106">
        <f>compohweal!BJ102</f>
        <v>0.27269083261489868</v>
      </c>
      <c r="O110" s="797">
        <f>compohweal!BK102</f>
        <v>1.6337543725967407E-2</v>
      </c>
      <c r="P110" s="797">
        <f>compohweal!BL102</f>
        <v>9.2597315087914467E-3</v>
      </c>
      <c r="Q110" s="797">
        <f>compohweal!BM102</f>
        <v>8.4880728274583817E-2</v>
      </c>
      <c r="R110" s="797">
        <f>compohweal!BN102</f>
        <v>1.6120295971632004E-2</v>
      </c>
      <c r="S110" s="798">
        <f>compohweal!BO102</f>
        <v>0.14609257876873016</v>
      </c>
      <c r="V110" s="1326">
        <f t="shared" si="3"/>
        <v>-6.5192580223083496E-9</v>
      </c>
      <c r="W110" s="1326">
        <f t="shared" si="4"/>
        <v>3.9115548133850098E-8</v>
      </c>
      <c r="X110" s="1326">
        <f t="shared" si="5"/>
        <v>-4.5634806156158447E-8</v>
      </c>
    </row>
    <row r="111" spans="1:24" x14ac:dyDescent="0.2">
      <c r="A111" s="805">
        <v>2014</v>
      </c>
      <c r="B111" s="106">
        <f>1-TE2b!B111</f>
        <v>0.26364004611968994</v>
      </c>
      <c r="C111" s="797">
        <f>compohweal!BE103</f>
        <v>1.9026324152946472E-2</v>
      </c>
      <c r="D111" s="797">
        <f>compohweal!BF103</f>
        <v>-1.8445888999849558E-2</v>
      </c>
      <c r="E111" s="797">
        <f>compohweal!BG103</f>
        <v>8.3896934986114502E-2</v>
      </c>
      <c r="F111" s="797">
        <f>compohweal!BH103</f>
        <v>1.8262885510921478E-2</v>
      </c>
      <c r="G111" s="797">
        <f>compohweal!BI103</f>
        <v>0.16089978814125061</v>
      </c>
      <c r="H111" s="106">
        <f>compohweal!AX103</f>
        <v>-7.830500602722168E-3</v>
      </c>
      <c r="I111" s="797">
        <f>compohweal!AY103</f>
        <v>1.6035586595535278E-3</v>
      </c>
      <c r="J111" s="797">
        <f>compohweal!AZ103</f>
        <v>-2.5901855900883675E-2</v>
      </c>
      <c r="K111" s="797">
        <f>compohweal!BA103</f>
        <v>-2.7490705251693726E-3</v>
      </c>
      <c r="L111" s="797">
        <f>compohweal!BB103</f>
        <v>2.5214776396751404E-3</v>
      </c>
      <c r="M111" s="797">
        <f>compohweal!BC103</f>
        <v>1.669543981552124E-2</v>
      </c>
      <c r="N111" s="106">
        <f>compohweal!BJ103</f>
        <v>0.27147054672241211</v>
      </c>
      <c r="O111" s="797">
        <f>compohweal!BK103</f>
        <v>1.7422765493392944E-2</v>
      </c>
      <c r="P111" s="797">
        <f>compohweal!BL103</f>
        <v>7.4559669010341167E-3</v>
      </c>
      <c r="Q111" s="797">
        <f>compohweal!BM103</f>
        <v>8.6646005511283875E-2</v>
      </c>
      <c r="R111" s="797">
        <f>compohweal!BN103</f>
        <v>1.5741407871246338E-2</v>
      </c>
      <c r="S111" s="798">
        <f>compohweal!BO103</f>
        <v>0.14420434832572937</v>
      </c>
      <c r="V111" s="1326">
        <f t="shared" si="3"/>
        <v>2.3283064365386963E-9</v>
      </c>
      <c r="W111" s="1326">
        <f t="shared" si="4"/>
        <v>-5.029141902923584E-8</v>
      </c>
      <c r="X111" s="1326">
        <f t="shared" si="5"/>
        <v>5.2619725465774536E-8</v>
      </c>
    </row>
    <row r="112" spans="1:24" x14ac:dyDescent="0.2">
      <c r="A112" s="805">
        <v>2015</v>
      </c>
      <c r="B112" s="106">
        <f>1-TE2b!B112</f>
        <v>0.26773959398269653</v>
      </c>
      <c r="C112" s="797">
        <f>compohweal!BE104</f>
        <v>1.8716320395469666E-2</v>
      </c>
      <c r="D112" s="797">
        <f>compohweal!BF104</f>
        <v>-1.749793067574501E-2</v>
      </c>
      <c r="E112" s="797">
        <f>compohweal!BG104</f>
        <v>9.0978536754846573E-2</v>
      </c>
      <c r="F112" s="797">
        <f>compohweal!BH104</f>
        <v>1.7936289310455322E-2</v>
      </c>
      <c r="G112" s="797">
        <f>compohweal!BI104</f>
        <v>0.1576063334941864</v>
      </c>
      <c r="H112" s="106">
        <f>compohweal!AX104</f>
        <v>-5.5997371673583984E-3</v>
      </c>
      <c r="I112" s="797">
        <f>compohweal!AY104</f>
        <v>1.5412867069244385E-3</v>
      </c>
      <c r="J112" s="797">
        <f>compohweal!AZ104</f>
        <v>-2.5461186654865742E-2</v>
      </c>
      <c r="K112" s="797">
        <f>compohweal!BA104</f>
        <v>-3.8550794124603271E-4</v>
      </c>
      <c r="L112" s="797">
        <f>compohweal!BB104</f>
        <v>2.5671347975730896E-3</v>
      </c>
      <c r="M112" s="797">
        <f>compohweal!BC104</f>
        <v>1.6138523817062378E-2</v>
      </c>
      <c r="N112" s="106">
        <f>compohweal!BJ104</f>
        <v>0.27333933115005493</v>
      </c>
      <c r="O112" s="797">
        <f>compohweal!BK104</f>
        <v>1.7175033688545227E-2</v>
      </c>
      <c r="P112" s="797">
        <f>compohweal!BL104</f>
        <v>7.9632559791207314E-3</v>
      </c>
      <c r="Q112" s="797">
        <f>compohweal!BM104</f>
        <v>9.1364044696092606E-2</v>
      </c>
      <c r="R112" s="797">
        <f>compohweal!BN104</f>
        <v>1.5369154512882233E-2</v>
      </c>
      <c r="S112" s="798">
        <f>compohweal!BO104</f>
        <v>0.14146780967712402</v>
      </c>
      <c r="V112" s="1326">
        <f t="shared" si="3"/>
        <v>4.4703483581542969E-8</v>
      </c>
      <c r="W112" s="1326">
        <f t="shared" si="4"/>
        <v>1.2107193470001221E-8</v>
      </c>
      <c r="X112" s="1326">
        <f t="shared" si="5"/>
        <v>3.2596290111541748E-8</v>
      </c>
    </row>
    <row r="113" spans="1:24" x14ac:dyDescent="0.2">
      <c r="A113" s="805">
        <v>2016</v>
      </c>
      <c r="B113" s="106">
        <f>1-TE2b!B113</f>
        <v>0.27214831113815308</v>
      </c>
      <c r="C113" s="797">
        <f>compohweal!BE105</f>
        <v>1.8560022115707397E-2</v>
      </c>
      <c r="D113" s="797">
        <f>compohweal!BF105</f>
        <v>-1.832467271015048E-2</v>
      </c>
      <c r="E113" s="797">
        <f>compohweal!BG105</f>
        <v>9.7933467477560043E-2</v>
      </c>
      <c r="F113" s="797">
        <f>compohweal!BH105</f>
        <v>1.7213132232427597E-2</v>
      </c>
      <c r="G113" s="797">
        <f>compohweal!BI105</f>
        <v>0.1567663848400116</v>
      </c>
      <c r="H113" s="106">
        <f>compohweal!AX105</f>
        <v>-3.9789676666259766E-3</v>
      </c>
      <c r="I113" s="797">
        <f>compohweal!AY105</f>
        <v>1.5514791011810303E-3</v>
      </c>
      <c r="J113" s="797">
        <f>compohweal!AZ105</f>
        <v>-2.5057499296963215E-2</v>
      </c>
      <c r="K113" s="797">
        <f>compohweal!BA105</f>
        <v>1.3349838554859161E-3</v>
      </c>
      <c r="L113" s="797">
        <f>compohweal!BB105</f>
        <v>2.4859979748725891E-3</v>
      </c>
      <c r="M113" s="797">
        <f>compohweal!BC105</f>
        <v>1.5706032514572144E-2</v>
      </c>
      <c r="N113" s="106">
        <f>compohweal!BJ105</f>
        <v>0.27612727880477905</v>
      </c>
      <c r="O113" s="797">
        <f>compohweal!BK105</f>
        <v>1.7008543014526367E-2</v>
      </c>
      <c r="P113" s="797">
        <f>compohweal!BL105</f>
        <v>6.7328265868127346E-3</v>
      </c>
      <c r="Q113" s="797">
        <f>compohweal!BM105</f>
        <v>9.6598483622074127E-2</v>
      </c>
      <c r="R113" s="797">
        <f>compohweal!BN105</f>
        <v>1.4727134257555008E-2</v>
      </c>
      <c r="S113" s="798">
        <f>compohweal!BO105</f>
        <v>0.14106035232543945</v>
      </c>
      <c r="V113" s="1326">
        <f t="shared" si="3"/>
        <v>-2.2817403078079224E-8</v>
      </c>
      <c r="W113" s="1326">
        <f t="shared" si="4"/>
        <v>3.8184225559234619E-8</v>
      </c>
      <c r="X113" s="1326">
        <f t="shared" si="5"/>
        <v>-6.1001628637313843E-8</v>
      </c>
    </row>
    <row r="114" spans="1:24" x14ac:dyDescent="0.2">
      <c r="A114" s="805">
        <v>2017</v>
      </c>
      <c r="B114" s="106">
        <f>1-TE2b!B114</f>
        <v>0.2814902663230896</v>
      </c>
      <c r="C114" s="797">
        <f>compohweal!BE106</f>
        <v>2.0583316683769226E-2</v>
      </c>
      <c r="D114" s="797">
        <f>compohweal!BF106</f>
        <v>-1.8011811189353466E-2</v>
      </c>
      <c r="E114" s="797">
        <f>compohweal!BG106</f>
        <v>0.10360920988023281</v>
      </c>
      <c r="F114" s="797">
        <f>compohweal!BH106</f>
        <v>1.6454637050628662E-2</v>
      </c>
      <c r="G114" s="797">
        <f>compohweal!BI106</f>
        <v>0.1588548868894577</v>
      </c>
      <c r="H114" s="106">
        <f>compohweal!AX106</f>
        <v>-3.0875205993652344E-4</v>
      </c>
      <c r="I114" s="797">
        <f>compohweal!AY106</f>
        <v>1.5994906425476074E-3</v>
      </c>
      <c r="J114" s="797">
        <f>compohweal!AZ106</f>
        <v>-2.490839920938015E-2</v>
      </c>
      <c r="K114" s="797">
        <f>compohweal!BA106</f>
        <v>4.4151507318019867E-3</v>
      </c>
      <c r="L114" s="797">
        <f>compohweal!BB106</f>
        <v>2.7957484126091003E-3</v>
      </c>
      <c r="M114" s="797">
        <f>compohweal!BC106</f>
        <v>1.5789240598678589E-2</v>
      </c>
      <c r="N114" s="106">
        <f>compohweal!BJ106</f>
        <v>0.28179901838302612</v>
      </c>
      <c r="O114" s="797">
        <f>compohweal!BK106</f>
        <v>1.8983826041221619E-2</v>
      </c>
      <c r="P114" s="797">
        <f>compohweal!BL106</f>
        <v>6.8965880200266838E-3</v>
      </c>
      <c r="Q114" s="797">
        <f>compohweal!BM106</f>
        <v>9.9194059148430824E-2</v>
      </c>
      <c r="R114" s="797">
        <f>compohweal!BN106</f>
        <v>1.3658888638019562E-2</v>
      </c>
      <c r="S114" s="798">
        <f>compohweal!BO106</f>
        <v>0.14306564629077911</v>
      </c>
      <c r="V114" s="1326">
        <f t="shared" si="3"/>
        <v>2.7008354663848877E-8</v>
      </c>
      <c r="W114" s="1326">
        <f t="shared" si="4"/>
        <v>1.6763806343078613E-8</v>
      </c>
      <c r="X114" s="1326">
        <f t="shared" si="5"/>
        <v>1.0244548320770264E-8</v>
      </c>
    </row>
    <row r="115" spans="1:24" x14ac:dyDescent="0.2">
      <c r="A115" s="805">
        <v>2018</v>
      </c>
      <c r="B115" s="106">
        <f>1-TE2b!B115</f>
        <v>0.28340548276901245</v>
      </c>
      <c r="C115" s="797">
        <f>compohweal!BE107</f>
        <v>1.980242133140564E-2</v>
      </c>
      <c r="D115" s="797">
        <f>compohweal!BF107</f>
        <v>-1.8230979796499014E-2</v>
      </c>
      <c r="E115" s="797">
        <f>compohweal!BG107</f>
        <v>0.10932876169681549</v>
      </c>
      <c r="F115" s="797">
        <f>compohweal!BH107</f>
        <v>1.5918605029582977E-2</v>
      </c>
      <c r="G115" s="797">
        <f>compohweal!BI107</f>
        <v>0.15658667683601379</v>
      </c>
      <c r="H115" s="106">
        <f>compohweal!AX107</f>
        <v>6.1750411987304688E-4</v>
      </c>
      <c r="I115" s="797">
        <f>compohweal!AY107</f>
        <v>1.5342980623245239E-3</v>
      </c>
      <c r="J115" s="797">
        <f>compohweal!AZ107</f>
        <v>-2.467021718621254E-2</v>
      </c>
      <c r="K115" s="797">
        <f>compohweal!BA107</f>
        <v>5.3593330085277557E-3</v>
      </c>
      <c r="L115" s="797">
        <f>compohweal!BB107</f>
        <v>2.7691572904586792E-3</v>
      </c>
      <c r="M115" s="797">
        <f>compohweal!BC107</f>
        <v>1.5625357627868652E-2</v>
      </c>
      <c r="N115" s="106">
        <f>compohweal!BJ107</f>
        <v>0.2827879786491394</v>
      </c>
      <c r="O115" s="797">
        <f>compohweal!BK107</f>
        <v>1.8268123269081116E-2</v>
      </c>
      <c r="P115" s="797">
        <f>compohweal!BL107</f>
        <v>6.4392373897135258E-3</v>
      </c>
      <c r="Q115" s="797">
        <f>compohweal!BM107</f>
        <v>0.10396942868828773</v>
      </c>
      <c r="R115" s="797">
        <f>compohweal!BN107</f>
        <v>1.3149447739124298E-2</v>
      </c>
      <c r="S115" s="798">
        <f>compohweal!BO107</f>
        <v>0.14096131920814514</v>
      </c>
      <c r="V115" s="1326">
        <f t="shared" si="3"/>
        <v>-2.3283064365386963E-9</v>
      </c>
      <c r="W115" s="1326">
        <f t="shared" si="4"/>
        <v>-4.246830940246582E-7</v>
      </c>
      <c r="X115" s="1326">
        <f t="shared" si="5"/>
        <v>4.2235478758811951E-7</v>
      </c>
    </row>
    <row r="116" spans="1:24" x14ac:dyDescent="0.2">
      <c r="A116" s="805">
        <v>2019</v>
      </c>
      <c r="B116" s="106">
        <f>1-TE2b!B116</f>
        <v>0.2857663631439209</v>
      </c>
      <c r="C116" s="797">
        <f>compohweal!BE108</f>
        <v>2.0242273807525635E-2</v>
      </c>
      <c r="D116" s="797">
        <f>compohweal!BF108</f>
        <v>-1.7118468880653381E-2</v>
      </c>
      <c r="E116" s="797">
        <f>compohweal!BG108</f>
        <v>0.1116285677999258</v>
      </c>
      <c r="F116" s="797">
        <f>compohweal!BH108</f>
        <v>1.5714194625616074E-2</v>
      </c>
      <c r="G116" s="797">
        <f>compohweal!BI108</f>
        <v>0.1552998423576355</v>
      </c>
      <c r="H116" s="106">
        <f>compohweal!AX108</f>
        <v>2.1912455558776855E-3</v>
      </c>
      <c r="I116" s="797">
        <f>compohweal!AY108</f>
        <v>1.6069263219833374E-3</v>
      </c>
      <c r="J116" s="797">
        <f>compohweal!AZ108</f>
        <v>-2.4191624484956264E-2</v>
      </c>
      <c r="K116" s="797">
        <f>compohweal!BA108</f>
        <v>6.6350176930427551E-3</v>
      </c>
      <c r="L116" s="797">
        <f>compohweal!BB108</f>
        <v>2.8388723731040955E-3</v>
      </c>
      <c r="M116" s="797">
        <f>compohweal!BC108</f>
        <v>1.5302062034606934E-2</v>
      </c>
      <c r="N116" s="106">
        <f>compohweal!BJ108</f>
        <v>0.28357511758804321</v>
      </c>
      <c r="O116" s="797">
        <f>compohweal!BK108</f>
        <v>1.8635347485542297E-2</v>
      </c>
      <c r="P116" s="797">
        <f>compohweal!BL108</f>
        <v>7.0731556043028831E-3</v>
      </c>
      <c r="Q116" s="797">
        <f>compohweal!BM108</f>
        <v>0.10499355010688305</v>
      </c>
      <c r="R116" s="797">
        <f>compohweal!BN108</f>
        <v>1.2875322252511978E-2</v>
      </c>
      <c r="S116" s="798">
        <f>compohweal!BO108</f>
        <v>0.13999778032302856</v>
      </c>
      <c r="V116" s="1326">
        <f t="shared" si="3"/>
        <v>-4.6566128730773926E-8</v>
      </c>
      <c r="W116" s="1326">
        <f t="shared" si="4"/>
        <v>-8.3819031715393066E-9</v>
      </c>
      <c r="X116" s="1326">
        <f t="shared" si="5"/>
        <v>-3.8184225559234619E-8</v>
      </c>
    </row>
    <row r="117" spans="1:24" x14ac:dyDescent="0.2">
      <c r="A117" s="805"/>
      <c r="B117" s="106"/>
      <c r="C117" s="797"/>
      <c r="D117" s="797"/>
      <c r="E117" s="797"/>
      <c r="F117" s="797"/>
      <c r="G117" s="797"/>
      <c r="H117" s="106"/>
      <c r="I117" s="797"/>
      <c r="J117" s="797"/>
      <c r="K117" s="797"/>
      <c r="L117" s="797"/>
      <c r="M117" s="797"/>
      <c r="N117" s="106"/>
      <c r="O117" s="797"/>
      <c r="P117" s="797"/>
      <c r="Q117" s="797"/>
      <c r="R117" s="797"/>
      <c r="S117" s="798"/>
      <c r="V117" s="597"/>
      <c r="W117" s="597"/>
      <c r="X117" s="597"/>
    </row>
    <row r="118" spans="1:24" ht="17" thickBot="1" x14ac:dyDescent="0.25">
      <c r="A118" s="1192"/>
      <c r="B118" s="1193"/>
      <c r="C118" s="1194"/>
      <c r="D118" s="1194"/>
      <c r="E118" s="1194"/>
      <c r="F118" s="1194"/>
      <c r="G118" s="1194"/>
      <c r="H118" s="1193"/>
      <c r="I118" s="1194"/>
      <c r="J118" s="1194"/>
      <c r="K118" s="1194"/>
      <c r="L118" s="1194"/>
      <c r="M118" s="1194"/>
      <c r="N118" s="1193"/>
      <c r="O118" s="1194"/>
      <c r="P118" s="1194"/>
      <c r="Q118" s="1194"/>
      <c r="R118" s="1194"/>
      <c r="S118" s="1195"/>
    </row>
    <row r="119" spans="1:24" ht="17" thickTop="1" x14ac:dyDescent="0.2"/>
  </sheetData>
  <mergeCells count="3">
    <mergeCell ref="A4:S4"/>
    <mergeCell ref="B7:S7"/>
    <mergeCell ref="B8:S8"/>
  </mergeCells>
  <hyperlinks>
    <hyperlink ref="A1" location="Index!A1" display="Back to index" xr:uid="{00000000-0004-0000-5300-000000000000}"/>
  </hyperlinks>
  <pageMargins left="0.75" right="0.75" top="1" bottom="1" header="0.5" footer="0.5"/>
  <pageSetup paperSize="9" scale="49" fitToHeight="3" orientation="landscape" horizontalDpi="4294967292" verticalDpi="4294967292"/>
  <extLst>
    <ext xmlns:mx="http://schemas.microsoft.com/office/mac/excel/2008/main" uri="{64002731-A6B0-56B0-2670-7721B7C09600}">
      <mx:PLV Mode="0" OnePage="0" WScale="0"/>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theme="5" tint="0.39997558519241921"/>
  </sheetPr>
  <dimension ref="A1:AA122"/>
  <sheetViews>
    <sheetView workbookViewId="0">
      <pane xSplit="1" ySplit="9" topLeftCell="C10" activePane="bottomRight" state="frozen"/>
      <selection activeCell="B7" sqref="B7:S7"/>
      <selection pane="topRight" activeCell="B7" sqref="B7:S7"/>
      <selection pane="bottomLeft" activeCell="B7" sqref="B7:S7"/>
      <selection pane="bottomRight"/>
    </sheetView>
  </sheetViews>
  <sheetFormatPr baseColWidth="10" defaultColWidth="10.83203125" defaultRowHeight="16" x14ac:dyDescent="0.2"/>
  <cols>
    <col min="1" max="1" width="12.6640625" style="102" bestFit="1" customWidth="1"/>
    <col min="2" max="7" width="10.83203125" style="102" customWidth="1"/>
    <col min="8" max="14" width="10.83203125" style="102"/>
    <col min="15" max="19" width="10.83203125" style="102" customWidth="1"/>
    <col min="20" max="16384" width="10.83203125" style="102"/>
  </cols>
  <sheetData>
    <row r="1" spans="1:27" x14ac:dyDescent="0.2">
      <c r="A1" s="52" t="s">
        <v>36</v>
      </c>
      <c r="B1" s="52"/>
      <c r="C1" s="52"/>
      <c r="D1" s="52"/>
      <c r="E1" s="52"/>
      <c r="F1" s="52"/>
      <c r="G1" s="52"/>
      <c r="J1" s="351"/>
    </row>
    <row r="3" spans="1:27" ht="17" thickBot="1" x14ac:dyDescent="0.25"/>
    <row r="4" spans="1:27" s="130" customFormat="1" ht="25" customHeight="1" thickTop="1" x14ac:dyDescent="0.2">
      <c r="A4" s="1383" t="s">
        <v>264</v>
      </c>
      <c r="B4" s="1384"/>
      <c r="C4" s="1384"/>
      <c r="D4" s="1384"/>
      <c r="E4" s="1384"/>
      <c r="F4" s="1384"/>
      <c r="G4" s="1384"/>
      <c r="H4" s="1384"/>
      <c r="I4" s="1384"/>
      <c r="J4" s="1384"/>
      <c r="K4" s="1384"/>
      <c r="L4" s="1384"/>
      <c r="M4" s="1384"/>
      <c r="N4" s="1384"/>
      <c r="O4" s="1384"/>
      <c r="P4" s="1384"/>
      <c r="Q4" s="1384"/>
      <c r="R4" s="1384"/>
      <c r="S4" s="1385"/>
    </row>
    <row r="5" spans="1:27" s="131" customFormat="1" x14ac:dyDescent="0.2">
      <c r="A5" s="129"/>
      <c r="B5" s="128"/>
      <c r="C5" s="128"/>
      <c r="D5" s="128"/>
      <c r="E5" s="128"/>
      <c r="F5" s="128"/>
      <c r="G5" s="128"/>
      <c r="H5" s="128"/>
      <c r="I5" s="128"/>
      <c r="J5" s="128"/>
      <c r="K5" s="128"/>
      <c r="L5" s="128"/>
      <c r="M5" s="128"/>
      <c r="N5" s="182"/>
      <c r="O5" s="128"/>
      <c r="P5" s="128"/>
      <c r="Q5" s="128"/>
      <c r="R5" s="128"/>
      <c r="S5" s="168"/>
    </row>
    <row r="6" spans="1:27" s="131" customFormat="1" x14ac:dyDescent="0.2">
      <c r="A6" s="817"/>
      <c r="B6" s="783" t="s">
        <v>34</v>
      </c>
      <c r="C6" s="783" t="s">
        <v>33</v>
      </c>
      <c r="D6" s="783" t="s">
        <v>32</v>
      </c>
      <c r="E6" s="783" t="s">
        <v>31</v>
      </c>
      <c r="F6" s="783" t="s">
        <v>30</v>
      </c>
      <c r="G6" s="783" t="s">
        <v>29</v>
      </c>
      <c r="H6" s="784" t="s">
        <v>27</v>
      </c>
      <c r="I6" s="783" t="s">
        <v>26</v>
      </c>
      <c r="J6" s="783" t="s">
        <v>25</v>
      </c>
      <c r="K6" s="785" t="s">
        <v>24</v>
      </c>
      <c r="L6" s="783" t="s">
        <v>23</v>
      </c>
      <c r="M6" s="783" t="s">
        <v>22</v>
      </c>
      <c r="N6" s="783" t="s">
        <v>20</v>
      </c>
      <c r="O6" s="786" t="s">
        <v>53</v>
      </c>
      <c r="P6" s="786" t="s">
        <v>52</v>
      </c>
      <c r="Q6" s="786" t="s">
        <v>51</v>
      </c>
      <c r="R6" s="783" t="s">
        <v>50</v>
      </c>
      <c r="S6" s="787" t="s">
        <v>49</v>
      </c>
    </row>
    <row r="7" spans="1:27" ht="35" customHeight="1" x14ac:dyDescent="0.2">
      <c r="A7" s="782"/>
      <c r="B7" s="1388" t="s">
        <v>305</v>
      </c>
      <c r="C7" s="1388"/>
      <c r="D7" s="1388"/>
      <c r="E7" s="1388"/>
      <c r="F7" s="1388"/>
      <c r="G7" s="1388"/>
      <c r="H7" s="1388"/>
      <c r="I7" s="1388"/>
      <c r="J7" s="1388"/>
      <c r="K7" s="1388"/>
      <c r="L7" s="1388"/>
      <c r="M7" s="1388"/>
      <c r="N7" s="1388"/>
      <c r="O7" s="1388"/>
      <c r="P7" s="1388"/>
      <c r="Q7" s="1388"/>
      <c r="R7" s="1388"/>
      <c r="S7" s="1389"/>
      <c r="T7" s="1"/>
      <c r="U7" s="1"/>
      <c r="V7" s="1"/>
      <c r="W7" s="1"/>
      <c r="X7" s="1"/>
      <c r="Y7" s="1"/>
      <c r="Z7" s="1"/>
      <c r="AA7" s="1"/>
    </row>
    <row r="8" spans="1:27" s="179" customFormat="1" ht="20" customHeight="1" x14ac:dyDescent="0.2">
      <c r="A8" s="818"/>
      <c r="B8" s="1399" t="s">
        <v>253</v>
      </c>
      <c r="C8" s="1399"/>
      <c r="D8" s="1399"/>
      <c r="E8" s="1399"/>
      <c r="F8" s="1399"/>
      <c r="G8" s="1399"/>
      <c r="H8" s="1399"/>
      <c r="I8" s="1399"/>
      <c r="J8" s="1399"/>
      <c r="K8" s="1399"/>
      <c r="L8" s="1399"/>
      <c r="M8" s="1399"/>
      <c r="N8" s="1399"/>
      <c r="O8" s="1399"/>
      <c r="P8" s="1399"/>
      <c r="Q8" s="1399"/>
      <c r="R8" s="1399"/>
      <c r="S8" s="1424"/>
    </row>
    <row r="9" spans="1:27" ht="52" thickBot="1" x14ac:dyDescent="0.25">
      <c r="A9" s="817"/>
      <c r="B9" s="825" t="s">
        <v>13</v>
      </c>
      <c r="C9" s="789" t="s">
        <v>248</v>
      </c>
      <c r="D9" s="789" t="s">
        <v>249</v>
      </c>
      <c r="E9" s="789" t="s">
        <v>250</v>
      </c>
      <c r="F9" s="789" t="s">
        <v>251</v>
      </c>
      <c r="G9" s="790" t="s">
        <v>252</v>
      </c>
      <c r="H9" s="123" t="s">
        <v>12</v>
      </c>
      <c r="I9" s="789" t="s">
        <v>248</v>
      </c>
      <c r="J9" s="789" t="s">
        <v>249</v>
      </c>
      <c r="K9" s="789" t="s">
        <v>250</v>
      </c>
      <c r="L9" s="789" t="s">
        <v>251</v>
      </c>
      <c r="M9" s="789" t="s">
        <v>252</v>
      </c>
      <c r="N9" s="123" t="s">
        <v>11</v>
      </c>
      <c r="O9" s="789" t="s">
        <v>248</v>
      </c>
      <c r="P9" s="789" t="s">
        <v>249</v>
      </c>
      <c r="Q9" s="789" t="s">
        <v>250</v>
      </c>
      <c r="R9" s="789" t="s">
        <v>251</v>
      </c>
      <c r="S9" s="790" t="s">
        <v>252</v>
      </c>
      <c r="U9" s="1133" t="s">
        <v>171</v>
      </c>
      <c r="V9" s="1133"/>
      <c r="W9" s="1133"/>
    </row>
    <row r="10" spans="1:27" x14ac:dyDescent="0.2">
      <c r="A10" s="819">
        <v>1913</v>
      </c>
      <c r="B10" s="826">
        <f>compohweal!N2</f>
        <v>0.79358976805983594</v>
      </c>
      <c r="C10" s="792">
        <f>compohweal!O2</f>
        <v>0.23125997217263095</v>
      </c>
      <c r="D10" s="792">
        <f>compohweal!P2</f>
        <v>0.14996940727385888</v>
      </c>
      <c r="E10" s="792">
        <f>compohweal!Q2</f>
        <v>0.10271374181706878</v>
      </c>
      <c r="F10" s="792">
        <f>compohweal!R2</f>
        <v>0.29381123300503592</v>
      </c>
      <c r="G10" s="792">
        <f>compohweal!S2</f>
        <v>1.5835413791241454E-2</v>
      </c>
      <c r="H10" s="186">
        <f>compohweal!T2</f>
        <v>0.67482279853147265</v>
      </c>
      <c r="I10" s="793">
        <f>compohweal!U2</f>
        <v>0.23125997217263095</v>
      </c>
      <c r="J10" s="793">
        <f>compohweal!V2</f>
        <v>0.12175388401236525</v>
      </c>
      <c r="K10" s="793">
        <f>compohweal!W2</f>
        <v>7.8104186079626742E-2</v>
      </c>
      <c r="L10" s="793">
        <f>compohweal!X2</f>
        <v>0.23122398503158281</v>
      </c>
      <c r="M10" s="793">
        <f>compohweal!Y2</f>
        <v>1.2480771235266952E-2</v>
      </c>
      <c r="N10" s="192">
        <f>compohweal!Z2</f>
        <v>0.46623034381758982</v>
      </c>
      <c r="O10" s="792">
        <f>compohweal!AA2</f>
        <v>0.23125997217263095</v>
      </c>
      <c r="P10" s="792">
        <f>compohweal!AB2</f>
        <v>7.8207280778499047E-2</v>
      </c>
      <c r="Q10" s="792">
        <f>compohweal!AC2</f>
        <v>3.9895188217823202E-2</v>
      </c>
      <c r="R10" s="792">
        <f>compohweal!AD2</f>
        <v>0.11215037760839773</v>
      </c>
      <c r="S10" s="794">
        <f>compohweal!AE2</f>
        <v>4.7175250402389382E-3</v>
      </c>
      <c r="U10" s="1327">
        <f>B10-C10-D10-E10-F10-G10</f>
        <v>-2.7755575615628914E-17</v>
      </c>
      <c r="V10" s="1327">
        <f>H10-I10-J10-K10-L10-M10</f>
        <v>-6.0715321659188248E-17</v>
      </c>
      <c r="W10" s="1327">
        <f>N10-O10-P10-Q10-R10-S10</f>
        <v>-2.8622937353617317E-17</v>
      </c>
    </row>
    <row r="11" spans="1:27" x14ac:dyDescent="0.2">
      <c r="A11" s="819">
        <v>1914</v>
      </c>
      <c r="B11" s="827">
        <f>compohweal!N3</f>
        <v>0.79243371445829169</v>
      </c>
      <c r="C11" s="793">
        <f>compohweal!O3</f>
        <v>0.21547633599623106</v>
      </c>
      <c r="D11" s="793">
        <f>compohweal!P3</f>
        <v>0.16378796371622339</v>
      </c>
      <c r="E11" s="793">
        <f>compohweal!Q3</f>
        <v>0.11066325829174341</v>
      </c>
      <c r="F11" s="793">
        <f>compohweal!R3</f>
        <v>0.28561692102384417</v>
      </c>
      <c r="G11" s="793">
        <f>compohweal!S3</f>
        <v>1.6889235430249519E-2</v>
      </c>
      <c r="H11" s="186">
        <f>compohweal!T3</f>
        <v>0.67208097262199307</v>
      </c>
      <c r="I11" s="793">
        <f>compohweal!U3</f>
        <v>0.21547633599623106</v>
      </c>
      <c r="J11" s="793">
        <f>compohweal!V3</f>
        <v>0.13380940316793385</v>
      </c>
      <c r="K11" s="793">
        <f>compohweal!W3</f>
        <v>8.404038537836013E-2</v>
      </c>
      <c r="L11" s="793">
        <f>compohweal!X3</f>
        <v>0.22540201071988145</v>
      </c>
      <c r="M11" s="793">
        <f>compohweal!Y3</f>
        <v>1.3352837359586612E-2</v>
      </c>
      <c r="N11" s="186">
        <f>compohweal!Z3</f>
        <v>0.46101567932733134</v>
      </c>
      <c r="O11" s="793">
        <f>compohweal!AA3</f>
        <v>0.21547633599623106</v>
      </c>
      <c r="P11" s="793">
        <f>compohweal!AB3</f>
        <v>8.7389550565544621E-2</v>
      </c>
      <c r="Q11" s="793">
        <f>compohweal!AC3</f>
        <v>4.2894769694988601E-2</v>
      </c>
      <c r="R11" s="793">
        <f>compohweal!AD3</f>
        <v>0.11019992409362604</v>
      </c>
      <c r="S11" s="795">
        <f>compohweal!AE3</f>
        <v>5.0550989769409848E-3</v>
      </c>
      <c r="U11" s="1327">
        <f t="shared" ref="U11:U74" si="0">B11-C11-D11-E11-F11-G11</f>
        <v>1.5265566588595902E-16</v>
      </c>
      <c r="V11" s="1327">
        <f t="shared" ref="V11:V74" si="1">H11-I11-J11-K11-L11-M11</f>
        <v>-5.0306980803327406E-17</v>
      </c>
      <c r="W11" s="1327">
        <f t="shared" ref="W11:W74" si="2">N11-O11-P11-Q11-R11-S11</f>
        <v>3.7296554733501353E-17</v>
      </c>
    </row>
    <row r="12" spans="1:27" x14ac:dyDescent="0.2">
      <c r="A12" s="819">
        <v>1915</v>
      </c>
      <c r="B12" s="827">
        <f>compohweal!N4</f>
        <v>0.78875811961283493</v>
      </c>
      <c r="C12" s="793">
        <f>compohweal!O4</f>
        <v>0.23122724906050696</v>
      </c>
      <c r="D12" s="793">
        <f>compohweal!P4</f>
        <v>0.16058956383500894</v>
      </c>
      <c r="E12" s="793">
        <f>compohweal!Q4</f>
        <v>0.10993822741778142</v>
      </c>
      <c r="F12" s="793">
        <f>compohweal!R4</f>
        <v>0.27040000655383672</v>
      </c>
      <c r="G12" s="793">
        <f>compohweal!S4</f>
        <v>1.6603072745700848E-2</v>
      </c>
      <c r="H12" s="186">
        <f>compohweal!T4</f>
        <v>0.66901606116326728</v>
      </c>
      <c r="I12" s="793">
        <f>compohweal!U4</f>
        <v>0.23122724906050696</v>
      </c>
      <c r="J12" s="793">
        <f>compohweal!V4</f>
        <v>0.12972877715397765</v>
      </c>
      <c r="K12" s="793">
        <f>compohweal!W4</f>
        <v>8.3271685353608377E-2</v>
      </c>
      <c r="L12" s="793">
        <f>compohweal!X4</f>
        <v>0.21164601108769038</v>
      </c>
      <c r="M12" s="793">
        <f>compohweal!Y4</f>
        <v>1.3142338507483899E-2</v>
      </c>
      <c r="N12" s="186">
        <f>compohweal!Z4</f>
        <v>0.4613477959232668</v>
      </c>
      <c r="O12" s="793">
        <f>compohweal!AA4</f>
        <v>0.23122724906050696</v>
      </c>
      <c r="P12" s="793">
        <f>compohweal!AB4</f>
        <v>8.2087708317517508E-2</v>
      </c>
      <c r="Q12" s="793">
        <f>compohweal!AC4</f>
        <v>4.2049941438273473E-2</v>
      </c>
      <c r="R12" s="793">
        <f>compohweal!AD4</f>
        <v>0.10104683081227031</v>
      </c>
      <c r="S12" s="795">
        <f>compohweal!AE4</f>
        <v>4.9360662946985713E-3</v>
      </c>
      <c r="U12" s="1327">
        <f t="shared" si="0"/>
        <v>3.8163916471489756E-17</v>
      </c>
      <c r="V12" s="1327">
        <f t="shared" si="1"/>
        <v>0</v>
      </c>
      <c r="W12" s="1327">
        <f t="shared" si="2"/>
        <v>-1.1275702593849246E-17</v>
      </c>
    </row>
    <row r="13" spans="1:27" x14ac:dyDescent="0.2">
      <c r="A13" s="819">
        <v>1916</v>
      </c>
      <c r="B13" s="828">
        <f>compohweal!N5</f>
        <v>0.78873580985900926</v>
      </c>
      <c r="C13" s="796">
        <f>compohweal!O5</f>
        <v>0.23690642518744381</v>
      </c>
      <c r="D13" s="796">
        <f>compohweal!P5</f>
        <v>0.1612910580463445</v>
      </c>
      <c r="E13" s="796">
        <f>compohweal!Q5</f>
        <v>0.10828092424274516</v>
      </c>
      <c r="F13" s="796">
        <f>compohweal!R5</f>
        <v>0.2657072945464839</v>
      </c>
      <c r="G13" s="796">
        <f>compohweal!S5</f>
        <v>1.6550107835991919E-2</v>
      </c>
      <c r="H13" s="186">
        <f>compohweal!T5</f>
        <v>0.68469662626616812</v>
      </c>
      <c r="I13" s="793">
        <f>compohweal!U5</f>
        <v>0.24547721783324042</v>
      </c>
      <c r="J13" s="793">
        <f>compohweal!V5</f>
        <v>0.13160328942095117</v>
      </c>
      <c r="K13" s="793">
        <f>compohweal!W5</f>
        <v>8.3785053861357747E-2</v>
      </c>
      <c r="L13" s="793">
        <f>compohweal!X5</f>
        <v>0.21090472679987865</v>
      </c>
      <c r="M13" s="793">
        <f>compohweal!Y5</f>
        <v>1.2926338350740214E-2</v>
      </c>
      <c r="N13" s="106">
        <f>compohweal!Z5</f>
        <v>0.44450952518544889</v>
      </c>
      <c r="O13" s="797">
        <f>compohweal!AA5</f>
        <v>0.20431192083326191</v>
      </c>
      <c r="P13" s="797">
        <f>compohweal!AB5</f>
        <v>8.6082531456473266E-2</v>
      </c>
      <c r="Q13" s="797">
        <f>compohweal!AC5</f>
        <v>4.4375517203253355E-2</v>
      </c>
      <c r="R13" s="797">
        <f>compohweal!AD5</f>
        <v>0.10480029017578506</v>
      </c>
      <c r="S13" s="798">
        <f>compohweal!AE5</f>
        <v>4.9392655166753414E-3</v>
      </c>
      <c r="U13" s="1327">
        <f t="shared" si="0"/>
        <v>-5.2041704279304213E-17</v>
      </c>
      <c r="V13" s="1327">
        <f t="shared" si="1"/>
        <v>-7.2858385991025898E-17</v>
      </c>
      <c r="W13" s="1327">
        <f t="shared" si="2"/>
        <v>-4.3368086899420177E-17</v>
      </c>
    </row>
    <row r="14" spans="1:27" x14ac:dyDescent="0.2">
      <c r="A14" s="819">
        <v>1917</v>
      </c>
      <c r="B14" s="827">
        <f>compohweal!N6</f>
        <v>0.79020051241349076</v>
      </c>
      <c r="C14" s="793">
        <f>compohweal!O6</f>
        <v>0.21328163724291122</v>
      </c>
      <c r="D14" s="793">
        <f>compohweal!P6</f>
        <v>0.17581221270672556</v>
      </c>
      <c r="E14" s="793">
        <f>compohweal!Q6</f>
        <v>0.11310935624559143</v>
      </c>
      <c r="F14" s="793">
        <f>compohweal!R6</f>
        <v>0.27125362966362787</v>
      </c>
      <c r="G14" s="793">
        <f>compohweal!S6</f>
        <v>1.6743676554634723E-2</v>
      </c>
      <c r="H14" s="186">
        <f>compohweal!T6</f>
        <v>0.67999135072214378</v>
      </c>
      <c r="I14" s="793">
        <f>compohweal!U6</f>
        <v>0.2199103046251501</v>
      </c>
      <c r="J14" s="793">
        <f>compohweal!V6</f>
        <v>0.14415546519535896</v>
      </c>
      <c r="K14" s="793">
        <f>compohweal!W6</f>
        <v>9.0347337112909126E-2</v>
      </c>
      <c r="L14" s="793">
        <f>compohweal!X6</f>
        <v>0.21238030129407298</v>
      </c>
      <c r="M14" s="793">
        <f>compohweal!Y6</f>
        <v>1.3197942494652688E-2</v>
      </c>
      <c r="N14" s="186">
        <f>compohweal!Z6</f>
        <v>0.41997811505597266</v>
      </c>
      <c r="O14" s="793">
        <f>compohweal!AA6</f>
        <v>0.20048238798629747</v>
      </c>
      <c r="P14" s="793">
        <f>compohweal!AB6</f>
        <v>0.10914929200348159</v>
      </c>
      <c r="Q14" s="793">
        <f>compohweal!AC6</f>
        <v>4.2031981982650721E-2</v>
      </c>
      <c r="R14" s="793">
        <f>compohweal!AD6</f>
        <v>6.2745597680925191E-2</v>
      </c>
      <c r="S14" s="795">
        <f>compohweal!AE6</f>
        <v>5.5688554026177292E-3</v>
      </c>
      <c r="U14" s="1327">
        <f t="shared" si="0"/>
        <v>4.5102810375396984E-17</v>
      </c>
      <c r="V14" s="1327">
        <f t="shared" si="1"/>
        <v>-1.0061396160665481E-16</v>
      </c>
      <c r="W14" s="1327">
        <f t="shared" si="2"/>
        <v>-4.2500725161431774E-17</v>
      </c>
    </row>
    <row r="15" spans="1:27" x14ac:dyDescent="0.2">
      <c r="A15" s="819">
        <v>1918</v>
      </c>
      <c r="B15" s="827">
        <f>compohweal!N7</f>
        <v>0.79329369980968334</v>
      </c>
      <c r="C15" s="793">
        <f>compohweal!O7</f>
        <v>0.19587414132753364</v>
      </c>
      <c r="D15" s="793">
        <f>compohweal!P7</f>
        <v>0.19128080700530345</v>
      </c>
      <c r="E15" s="793">
        <f>compohweal!Q7</f>
        <v>0.11464447742450798</v>
      </c>
      <c r="F15" s="793">
        <f>compohweal!R7</f>
        <v>0.27487550755464135</v>
      </c>
      <c r="G15" s="793">
        <f>compohweal!S7</f>
        <v>1.6618766497696873E-2</v>
      </c>
      <c r="H15" s="186">
        <f>compohweal!T7</f>
        <v>0.65729041483781758</v>
      </c>
      <c r="I15" s="793">
        <f>compohweal!U7</f>
        <v>0.18575616027801339</v>
      </c>
      <c r="J15" s="793">
        <f>compohweal!V7</f>
        <v>0.17360432949378576</v>
      </c>
      <c r="K15" s="793">
        <f>compohweal!W7</f>
        <v>8.9757845300748471E-2</v>
      </c>
      <c r="L15" s="793">
        <f>compohweal!X7</f>
        <v>0.19403419072727748</v>
      </c>
      <c r="M15" s="793">
        <f>compohweal!Y7</f>
        <v>1.4137889037992407E-2</v>
      </c>
      <c r="N15" s="186">
        <f>compohweal!Z7</f>
        <v>0.38423815732809491</v>
      </c>
      <c r="O15" s="793">
        <f>compohweal!AA7</f>
        <v>0.15019378095179253</v>
      </c>
      <c r="P15" s="793">
        <f>compohweal!AB7</f>
        <v>0.11520117473964814</v>
      </c>
      <c r="Q15" s="793">
        <f>compohweal!AC7</f>
        <v>4.220704979792711E-2</v>
      </c>
      <c r="R15" s="793">
        <f>compohweal!AD7</f>
        <v>7.0991795237794392E-2</v>
      </c>
      <c r="S15" s="795">
        <f>compohweal!AE7</f>
        <v>5.6443566009328318E-3</v>
      </c>
      <c r="U15" s="1327">
        <f t="shared" si="0"/>
        <v>-3.8163916471489756E-17</v>
      </c>
      <c r="V15" s="1327">
        <f t="shared" si="1"/>
        <v>7.8062556418956319E-17</v>
      </c>
      <c r="W15" s="1327">
        <f t="shared" si="2"/>
        <v>-9.4542429440735987E-17</v>
      </c>
    </row>
    <row r="16" spans="1:27" x14ac:dyDescent="0.2">
      <c r="A16" s="820">
        <v>1919</v>
      </c>
      <c r="B16" s="829">
        <f>compohweal!N8</f>
        <v>0.80827135540607031</v>
      </c>
      <c r="C16" s="799">
        <f>compohweal!O8</f>
        <v>0.20835248175201934</v>
      </c>
      <c r="D16" s="799">
        <f>compohweal!P8</f>
        <v>0.19295678290644414</v>
      </c>
      <c r="E16" s="799">
        <f>compohweal!Q8</f>
        <v>0.10750188724399787</v>
      </c>
      <c r="F16" s="799">
        <f>compohweal!R8</f>
        <v>0.28404158212800906</v>
      </c>
      <c r="G16" s="799">
        <f>compohweal!S8</f>
        <v>1.5418621375599831E-2</v>
      </c>
      <c r="H16" s="188">
        <f>compohweal!T8</f>
        <v>0.68650316231589892</v>
      </c>
      <c r="I16" s="799">
        <f>compohweal!U8</f>
        <v>0.19814749230372325</v>
      </c>
      <c r="J16" s="799">
        <f>compohweal!V8</f>
        <v>0.17926757396073226</v>
      </c>
      <c r="K16" s="799">
        <f>compohweal!W8</f>
        <v>8.5133606281240587E-2</v>
      </c>
      <c r="L16" s="799">
        <f>compohweal!X8</f>
        <v>0.21074207141507434</v>
      </c>
      <c r="M16" s="799">
        <f>compohweal!Y8</f>
        <v>1.3212418355128385E-2</v>
      </c>
      <c r="N16" s="188">
        <f>compohweal!Z8</f>
        <v>0.41269109690233702</v>
      </c>
      <c r="O16" s="799">
        <f>compohweal!AA8</f>
        <v>0.15662903488199559</v>
      </c>
      <c r="P16" s="799">
        <f>compohweal!AB8</f>
        <v>0.1229648058134678</v>
      </c>
      <c r="Q16" s="799">
        <f>compohweal!AC8</f>
        <v>4.0224884613378815E-2</v>
      </c>
      <c r="R16" s="799">
        <f>compohweal!AD8</f>
        <v>8.7585042343458958E-2</v>
      </c>
      <c r="S16" s="800">
        <f>compohweal!AE8</f>
        <v>5.2873292500359055E-3</v>
      </c>
      <c r="U16" s="1327">
        <f t="shared" si="0"/>
        <v>1.9081958235744878E-17</v>
      </c>
      <c r="V16" s="1327">
        <f t="shared" si="1"/>
        <v>7.2858385991025898E-17</v>
      </c>
      <c r="W16" s="1327">
        <f t="shared" si="2"/>
        <v>-4.5102810375396984E-17</v>
      </c>
    </row>
    <row r="17" spans="1:23" x14ac:dyDescent="0.2">
      <c r="A17" s="819">
        <v>1920</v>
      </c>
      <c r="B17" s="827">
        <f>compohweal!N9</f>
        <v>0.78946728321064463</v>
      </c>
      <c r="C17" s="793">
        <f>compohweal!O9</f>
        <v>0.19938804238130492</v>
      </c>
      <c r="D17" s="793">
        <f>compohweal!P9</f>
        <v>0.20227412125980535</v>
      </c>
      <c r="E17" s="793">
        <f>compohweal!Q9</f>
        <v>0.1117172384963369</v>
      </c>
      <c r="F17" s="793">
        <f>compohweal!R9</f>
        <v>0.25977068370944029</v>
      </c>
      <c r="G17" s="793">
        <f>compohweal!S9</f>
        <v>1.6317197363757221E-2</v>
      </c>
      <c r="H17" s="186">
        <f>compohweal!T9</f>
        <v>0.64642545921370675</v>
      </c>
      <c r="I17" s="793">
        <f>compohweal!U9</f>
        <v>0.18505638829056301</v>
      </c>
      <c r="J17" s="793">
        <f>compohweal!V9</f>
        <v>0.17882501062159015</v>
      </c>
      <c r="K17" s="793">
        <f>compohweal!W9</f>
        <v>8.6747053638210628E-2</v>
      </c>
      <c r="L17" s="793">
        <f>compohweal!X9</f>
        <v>0.18187555907171238</v>
      </c>
      <c r="M17" s="793">
        <f>compohweal!Y9</f>
        <v>1.3921447591630656E-2</v>
      </c>
      <c r="N17" s="186">
        <f>compohweal!Z9</f>
        <v>0.36957294897576504</v>
      </c>
      <c r="O17" s="793">
        <f>compohweal!AA9</f>
        <v>0.13949200405831355</v>
      </c>
      <c r="P17" s="793">
        <f>compohweal!AB9</f>
        <v>0.11207966012929307</v>
      </c>
      <c r="Q17" s="793">
        <f>compohweal!AC9</f>
        <v>4.1646970210831302E-2</v>
      </c>
      <c r="R17" s="793">
        <f>compohweal!AD9</f>
        <v>7.0886205954371534E-2</v>
      </c>
      <c r="S17" s="795">
        <f>compohweal!AE9</f>
        <v>5.4681086229556222E-3</v>
      </c>
      <c r="U17" s="1327">
        <f t="shared" si="0"/>
        <v>-7.9797279894933126E-17</v>
      </c>
      <c r="V17" s="1327">
        <f t="shared" si="1"/>
        <v>-1.0234868508263162E-16</v>
      </c>
      <c r="W17" s="1327">
        <f t="shared" si="2"/>
        <v>-4.6837533851373792E-17</v>
      </c>
    </row>
    <row r="18" spans="1:23" x14ac:dyDescent="0.2">
      <c r="A18" s="819">
        <v>1921</v>
      </c>
      <c r="B18" s="827">
        <f>compohweal!N10</f>
        <v>0.78898337607107194</v>
      </c>
      <c r="C18" s="793">
        <f>compohweal!O10</f>
        <v>0.1961151994139041</v>
      </c>
      <c r="D18" s="793">
        <f>compohweal!P10</f>
        <v>0.21756157138504134</v>
      </c>
      <c r="E18" s="793">
        <f>compohweal!Q10</f>
        <v>0.12242632493975436</v>
      </c>
      <c r="F18" s="793">
        <f>compohweal!R10</f>
        <v>0.23185442540276643</v>
      </c>
      <c r="G18" s="793">
        <f>compohweal!S10</f>
        <v>2.1025854929605781E-2</v>
      </c>
      <c r="H18" s="186">
        <f>compohweal!T10</f>
        <v>0.65354568093368615</v>
      </c>
      <c r="I18" s="793">
        <f>compohweal!U10</f>
        <v>0.19115682602696199</v>
      </c>
      <c r="J18" s="793">
        <f>compohweal!V10</f>
        <v>0.18938265097241533</v>
      </c>
      <c r="K18" s="793">
        <f>compohweal!W10</f>
        <v>9.3133494008381057E-2</v>
      </c>
      <c r="L18" s="793">
        <f>compohweal!X10</f>
        <v>0.16318024067492895</v>
      </c>
      <c r="M18" s="793">
        <f>compohweal!Y10</f>
        <v>1.6692469250998876E-2</v>
      </c>
      <c r="N18" s="186">
        <f>compohweal!Z10</f>
        <v>0.38122331646466201</v>
      </c>
      <c r="O18" s="793">
        <f>compohweal!AA10</f>
        <v>0.150697288152188</v>
      </c>
      <c r="P18" s="793">
        <f>compohweal!AB10</f>
        <v>0.11555146744827245</v>
      </c>
      <c r="Q18" s="793">
        <f>compohweal!AC10</f>
        <v>4.4360185332670457E-2</v>
      </c>
      <c r="R18" s="793">
        <f>compohweal!AD10</f>
        <v>6.4018557225735281E-2</v>
      </c>
      <c r="S18" s="795">
        <f>compohweal!AE10</f>
        <v>6.5958183057957635E-3</v>
      </c>
      <c r="U18" s="1327">
        <f t="shared" si="0"/>
        <v>-7.2858385991025898E-17</v>
      </c>
      <c r="V18" s="1327">
        <f t="shared" si="1"/>
        <v>-2.7755575615628914E-17</v>
      </c>
      <c r="W18" s="1327">
        <f t="shared" si="2"/>
        <v>5.8980598183211441E-17</v>
      </c>
    </row>
    <row r="19" spans="1:23" x14ac:dyDescent="0.2">
      <c r="A19" s="819">
        <v>1922</v>
      </c>
      <c r="B19" s="827">
        <f>compohweal!N11</f>
        <v>0.79951301643644146</v>
      </c>
      <c r="C19" s="793">
        <f>compohweal!O11</f>
        <v>0.22244992030764701</v>
      </c>
      <c r="D19" s="793">
        <f>compohweal!P11</f>
        <v>0.21999705759669863</v>
      </c>
      <c r="E19" s="793">
        <f>compohweal!Q11</f>
        <v>0.12334199275988628</v>
      </c>
      <c r="F19" s="793">
        <f>compohweal!R11</f>
        <v>0.21338310143204575</v>
      </c>
      <c r="G19" s="793">
        <f>compohweal!S11</f>
        <v>2.0340944340163803E-2</v>
      </c>
      <c r="H19" s="186">
        <f>compohweal!T11</f>
        <v>0.67175895296476396</v>
      </c>
      <c r="I19" s="793">
        <f>compohweal!U11</f>
        <v>0.21184907242480283</v>
      </c>
      <c r="J19" s="793">
        <f>compohweal!V11</f>
        <v>0.19577369130150712</v>
      </c>
      <c r="K19" s="793">
        <f>compohweal!W11</f>
        <v>9.6976554015967248E-2</v>
      </c>
      <c r="L19" s="793">
        <f>compohweal!X11</f>
        <v>0.15071303642322043</v>
      </c>
      <c r="M19" s="793">
        <f>compohweal!Y11</f>
        <v>1.6446598799266406E-2</v>
      </c>
      <c r="N19" s="186">
        <f>compohweal!Z11</f>
        <v>0.4111094418330829</v>
      </c>
      <c r="O19" s="793">
        <f>compohweal!AA11</f>
        <v>0.17121501278688345</v>
      </c>
      <c r="P19" s="793">
        <f>compohweal!AB11</f>
        <v>0.12424406108505229</v>
      </c>
      <c r="Q19" s="793">
        <f>compohweal!AC11</f>
        <v>5.1544559013210138E-2</v>
      </c>
      <c r="R19" s="793">
        <f>compohweal!AD11</f>
        <v>5.7637827156619824E-2</v>
      </c>
      <c r="S19" s="795">
        <f>compohweal!AE11</f>
        <v>6.4679817913171917E-3</v>
      </c>
      <c r="U19" s="1327">
        <f t="shared" si="0"/>
        <v>0</v>
      </c>
      <c r="V19" s="1327">
        <f t="shared" si="1"/>
        <v>-7.9797279894933126E-17</v>
      </c>
      <c r="W19" s="1327">
        <f t="shared" si="2"/>
        <v>0</v>
      </c>
    </row>
    <row r="20" spans="1:23" x14ac:dyDescent="0.2">
      <c r="A20" s="819">
        <v>1923</v>
      </c>
      <c r="B20" s="827">
        <f>compohweal!N12</f>
        <v>0.80462099177570812</v>
      </c>
      <c r="C20" s="793">
        <f>compohweal!O12</f>
        <v>0.23383568907650668</v>
      </c>
      <c r="D20" s="793">
        <f>compohweal!P12</f>
        <v>0.2178721819677345</v>
      </c>
      <c r="E20" s="793">
        <f>compohweal!Q12</f>
        <v>0.12547739503620436</v>
      </c>
      <c r="F20" s="793">
        <f>compohweal!R12</f>
        <v>0.20852983970934438</v>
      </c>
      <c r="G20" s="793">
        <f>compohweal!S12</f>
        <v>1.8905885985918244E-2</v>
      </c>
      <c r="H20" s="186">
        <f>compohweal!T12</f>
        <v>0.65073484082527466</v>
      </c>
      <c r="I20" s="793">
        <f>compohweal!U12</f>
        <v>0.21545745530113558</v>
      </c>
      <c r="J20" s="793">
        <f>compohweal!V12</f>
        <v>0.18455380581511779</v>
      </c>
      <c r="K20" s="793">
        <f>compohweal!W12</f>
        <v>9.4337028748218102E-2</v>
      </c>
      <c r="L20" s="793">
        <f>compohweal!X12</f>
        <v>0.14021778242955743</v>
      </c>
      <c r="M20" s="793">
        <f>compohweal!Y12</f>
        <v>1.6168768531245697E-2</v>
      </c>
      <c r="N20" s="186">
        <f>compohweal!Z12</f>
        <v>0.36555610301162905</v>
      </c>
      <c r="O20" s="793">
        <f>compohweal!AA12</f>
        <v>0.16861161856452384</v>
      </c>
      <c r="P20" s="793">
        <f>compohweal!AB12</f>
        <v>0.10647901892843546</v>
      </c>
      <c r="Q20" s="793">
        <f>compohweal!AC12</f>
        <v>4.4853212714077398E-2</v>
      </c>
      <c r="R20" s="793">
        <f>compohweal!AD12</f>
        <v>3.8878782574254922E-2</v>
      </c>
      <c r="S20" s="795">
        <f>compohweal!AE12</f>
        <v>6.7334702303374792E-3</v>
      </c>
      <c r="U20" s="1327">
        <f t="shared" si="0"/>
        <v>0</v>
      </c>
      <c r="V20" s="1327">
        <f t="shared" si="1"/>
        <v>4.5102810375396984E-17</v>
      </c>
      <c r="W20" s="1327">
        <f t="shared" si="2"/>
        <v>-4.4235448637408581E-17</v>
      </c>
    </row>
    <row r="21" spans="1:23" x14ac:dyDescent="0.2">
      <c r="A21" s="819">
        <v>1924</v>
      </c>
      <c r="B21" s="827">
        <f>compohweal!N13</f>
        <v>0.81712733158542794</v>
      </c>
      <c r="C21" s="793">
        <f>compohweal!O13</f>
        <v>0.24157603191535601</v>
      </c>
      <c r="D21" s="793">
        <f>compohweal!P13</f>
        <v>0.21962188403090313</v>
      </c>
      <c r="E21" s="793">
        <f>compohweal!Q13</f>
        <v>0.1313387824430389</v>
      </c>
      <c r="F21" s="793">
        <f>compohweal!R13</f>
        <v>0.20292895459857033</v>
      </c>
      <c r="G21" s="793">
        <f>compohweal!S13</f>
        <v>2.1661678597559644E-2</v>
      </c>
      <c r="H21" s="186">
        <f>compohweal!T13</f>
        <v>0.66586131124274117</v>
      </c>
      <c r="I21" s="793">
        <f>compohweal!U13</f>
        <v>0.22161397285884876</v>
      </c>
      <c r="J21" s="793">
        <f>compohweal!V13</f>
        <v>0.18889951348946887</v>
      </c>
      <c r="K21" s="793">
        <f>compohweal!W13</f>
        <v>9.9410128188807609E-2</v>
      </c>
      <c r="L21" s="793">
        <f>compohweal!X13</f>
        <v>0.13744942148256881</v>
      </c>
      <c r="M21" s="793">
        <f>compohweal!Y13</f>
        <v>1.8488275223047107E-2</v>
      </c>
      <c r="N21" s="186">
        <f>compohweal!Z13</f>
        <v>0.38607979787487701</v>
      </c>
      <c r="O21" s="793">
        <f>compohweal!AA13</f>
        <v>0.17904699945599001</v>
      </c>
      <c r="P21" s="793">
        <f>compohweal!AB13</f>
        <v>0.11027265549035914</v>
      </c>
      <c r="Q21" s="793">
        <f>compohweal!AC13</f>
        <v>4.5687444957727613E-2</v>
      </c>
      <c r="R21" s="793">
        <f>compohweal!AD13</f>
        <v>4.3283859855589232E-2</v>
      </c>
      <c r="S21" s="795">
        <f>compohweal!AE13</f>
        <v>7.788838115210972E-3</v>
      </c>
      <c r="U21" s="1327">
        <f t="shared" si="0"/>
        <v>-6.9388939039072284E-17</v>
      </c>
      <c r="V21" s="1327">
        <f t="shared" si="1"/>
        <v>0</v>
      </c>
      <c r="W21" s="1327">
        <f t="shared" si="2"/>
        <v>4.163336342344337E-17</v>
      </c>
    </row>
    <row r="22" spans="1:23" x14ac:dyDescent="0.2">
      <c r="A22" s="819">
        <v>1925</v>
      </c>
      <c r="B22" s="827">
        <f>compohweal!N14</f>
        <v>0.82680495916245955</v>
      </c>
      <c r="C22" s="793">
        <f>compohweal!O14</f>
        <v>0.2621982643996103</v>
      </c>
      <c r="D22" s="793">
        <f>compohweal!P14</f>
        <v>0.21197849663511475</v>
      </c>
      <c r="E22" s="793">
        <f>compohweal!Q14</f>
        <v>0.12986086982605735</v>
      </c>
      <c r="F22" s="793">
        <f>compohweal!R14</f>
        <v>0.20055967564680602</v>
      </c>
      <c r="G22" s="793">
        <f>compohweal!S14</f>
        <v>2.2207652654871214E-2</v>
      </c>
      <c r="H22" s="186">
        <f>compohweal!T14</f>
        <v>0.68814448327748967</v>
      </c>
      <c r="I22" s="793">
        <f>compohweal!U14</f>
        <v>0.24084419833676785</v>
      </c>
      <c r="J22" s="793">
        <f>compohweal!V14</f>
        <v>0.18615620102273819</v>
      </c>
      <c r="K22" s="793">
        <f>compohweal!W14</f>
        <v>0.10064605065018539</v>
      </c>
      <c r="L22" s="793">
        <f>compohweal!X14</f>
        <v>0.14101149889540499</v>
      </c>
      <c r="M22" s="793">
        <f>compohweal!Y14</f>
        <v>1.9486534372393203E-2</v>
      </c>
      <c r="N22" s="186">
        <f>compohweal!Z14</f>
        <v>0.41883428656113308</v>
      </c>
      <c r="O22" s="793">
        <f>compohweal!AA14</f>
        <v>0.19492117285198043</v>
      </c>
      <c r="P22" s="793">
        <f>compohweal!AB14</f>
        <v>0.11503368919709556</v>
      </c>
      <c r="Q22" s="793">
        <f>compohweal!AC14</f>
        <v>4.8869439943939677E-2</v>
      </c>
      <c r="R22" s="793">
        <f>compohweal!AD14</f>
        <v>5.1888269033796126E-2</v>
      </c>
      <c r="S22" s="795">
        <f>compohweal!AE14</f>
        <v>8.1217155343213162E-3</v>
      </c>
      <c r="U22" s="1327">
        <f t="shared" si="0"/>
        <v>-1.457167719820518E-16</v>
      </c>
      <c r="V22" s="1327">
        <f t="shared" si="1"/>
        <v>0</v>
      </c>
      <c r="W22" s="1327">
        <f t="shared" si="2"/>
        <v>-2.6020852139652106E-17</v>
      </c>
    </row>
    <row r="23" spans="1:23" x14ac:dyDescent="0.2">
      <c r="A23" s="819">
        <v>1926</v>
      </c>
      <c r="B23" s="827">
        <f>compohweal!N15</f>
        <v>0.83646267350449</v>
      </c>
      <c r="C23" s="793">
        <f>compohweal!O15</f>
        <v>0.28871143985443487</v>
      </c>
      <c r="D23" s="793">
        <f>compohweal!P15</f>
        <v>0.21076322499482397</v>
      </c>
      <c r="E23" s="793">
        <f>compohweal!Q15</f>
        <v>0.12390904193721022</v>
      </c>
      <c r="F23" s="793">
        <f>compohweal!R15</f>
        <v>0.1896103588239571</v>
      </c>
      <c r="G23" s="793">
        <f>compohweal!S15</f>
        <v>2.3468607894063839E-2</v>
      </c>
      <c r="H23" s="186">
        <f>compohweal!T15</f>
        <v>0.70193314905954862</v>
      </c>
      <c r="I23" s="793">
        <f>compohweal!U15</f>
        <v>0.26498585754697329</v>
      </c>
      <c r="J23" s="793">
        <f>compohweal!V15</f>
        <v>0.18583087735712428</v>
      </c>
      <c r="K23" s="793">
        <f>compohweal!W15</f>
        <v>9.6112392678182709E-2</v>
      </c>
      <c r="L23" s="793">
        <f>compohweal!X15</f>
        <v>0.13432567414979968</v>
      </c>
      <c r="M23" s="793">
        <f>compohweal!Y15</f>
        <v>2.0678347327468618E-2</v>
      </c>
      <c r="N23" s="186">
        <f>compohweal!Z15</f>
        <v>0.43494443637552432</v>
      </c>
      <c r="O23" s="793">
        <f>compohweal!AA15</f>
        <v>0.21454276925272109</v>
      </c>
      <c r="P23" s="793">
        <f>compohweal!AB15</f>
        <v>0.11648057229650581</v>
      </c>
      <c r="Q23" s="793">
        <f>compohweal!AC15</f>
        <v>4.699258029364959E-2</v>
      </c>
      <c r="R23" s="793">
        <f>compohweal!AD15</f>
        <v>4.8279507161994001E-2</v>
      </c>
      <c r="S23" s="795">
        <f>compohweal!AE15</f>
        <v>8.6490073706538152E-3</v>
      </c>
      <c r="U23" s="1327">
        <f t="shared" si="0"/>
        <v>4.163336342344337E-17</v>
      </c>
      <c r="V23" s="1327">
        <f t="shared" si="1"/>
        <v>3.1225022567582528E-17</v>
      </c>
      <c r="W23" s="1327">
        <f t="shared" si="2"/>
        <v>1.9081958235744878E-17</v>
      </c>
    </row>
    <row r="24" spans="1:23" x14ac:dyDescent="0.2">
      <c r="A24" s="819">
        <v>1927</v>
      </c>
      <c r="B24" s="827">
        <f>compohweal!N16</f>
        <v>0.84713502287517217</v>
      </c>
      <c r="C24" s="793">
        <f>compohweal!O16</f>
        <v>0.32186063565013689</v>
      </c>
      <c r="D24" s="793">
        <f>compohweal!P16</f>
        <v>0.20748383287373118</v>
      </c>
      <c r="E24" s="793">
        <f>compohweal!Q16</f>
        <v>0.11232993801992718</v>
      </c>
      <c r="F24" s="793">
        <f>compohweal!R16</f>
        <v>0.1806023129487859</v>
      </c>
      <c r="G24" s="793">
        <f>compohweal!S16</f>
        <v>2.4858303382591113E-2</v>
      </c>
      <c r="H24" s="186">
        <f>compohweal!T16</f>
        <v>0.71812641817009304</v>
      </c>
      <c r="I24" s="793">
        <f>compohweal!U16</f>
        <v>0.29578846382158236</v>
      </c>
      <c r="J24" s="793">
        <f>compohweal!V16</f>
        <v>0.18493716501876278</v>
      </c>
      <c r="K24" s="793">
        <f>compohweal!W16</f>
        <v>8.792811689578689E-2</v>
      </c>
      <c r="L24" s="793">
        <f>compohweal!X16</f>
        <v>0.1277318379336809</v>
      </c>
      <c r="M24" s="793">
        <f>compohweal!Y16</f>
        <v>2.174083450027996E-2</v>
      </c>
      <c r="N24" s="186">
        <f>compohweal!Z16</f>
        <v>0.45860596138429305</v>
      </c>
      <c r="O24" s="793">
        <f>compohweal!AA16</f>
        <v>0.23988104376480085</v>
      </c>
      <c r="P24" s="793">
        <f>compohweal!AB16</f>
        <v>0.11671300837299296</v>
      </c>
      <c r="Q24" s="793">
        <f>compohweal!AC16</f>
        <v>4.4788289457327504E-2</v>
      </c>
      <c r="R24" s="793">
        <f>compohweal!AD16</f>
        <v>4.8128025795378532E-2</v>
      </c>
      <c r="S24" s="795">
        <f>compohweal!AE16</f>
        <v>9.0955939937931666E-3</v>
      </c>
      <c r="U24" s="1327">
        <f t="shared" si="0"/>
        <v>-1.0061396160665481E-16</v>
      </c>
      <c r="V24" s="1327">
        <f t="shared" si="1"/>
        <v>1.4918621893400541E-16</v>
      </c>
      <c r="W24" s="1327">
        <f t="shared" si="2"/>
        <v>3.2959746043559335E-17</v>
      </c>
    </row>
    <row r="25" spans="1:23" x14ac:dyDescent="0.2">
      <c r="A25" s="819">
        <v>1928</v>
      </c>
      <c r="B25" s="827">
        <f>compohweal!N17</f>
        <v>0.84908701597306924</v>
      </c>
      <c r="C25" s="793">
        <f>compohweal!O17</f>
        <v>0.3635780793870847</v>
      </c>
      <c r="D25" s="793">
        <f>compohweal!P17</f>
        <v>0.19160552317746932</v>
      </c>
      <c r="E25" s="793">
        <f>compohweal!Q17</f>
        <v>0.10306093349559359</v>
      </c>
      <c r="F25" s="793">
        <f>compohweal!R17</f>
        <v>0.16597229364786112</v>
      </c>
      <c r="G25" s="793">
        <f>compohweal!S17</f>
        <v>2.4870186265060441E-2</v>
      </c>
      <c r="H25" s="186">
        <f>compohweal!T17</f>
        <v>0.72749319798977807</v>
      </c>
      <c r="I25" s="793">
        <f>compohweal!U17</f>
        <v>0.33558593258238573</v>
      </c>
      <c r="J25" s="793">
        <f>compohweal!V17</f>
        <v>0.17127268674108626</v>
      </c>
      <c r="K25" s="793">
        <f>compohweal!W17</f>
        <v>8.1534583204783476E-2</v>
      </c>
      <c r="L25" s="793">
        <f>compohweal!X17</f>
        <v>0.1177285775867787</v>
      </c>
      <c r="M25" s="793">
        <f>compohweal!Y17</f>
        <v>2.1371417874743802E-2</v>
      </c>
      <c r="N25" s="186">
        <f>compohweal!Z17</f>
        <v>0.48549031152046618</v>
      </c>
      <c r="O25" s="793">
        <f>compohweal!AA17</f>
        <v>0.27311941436016846</v>
      </c>
      <c r="P25" s="793">
        <f>compohweal!AB17</f>
        <v>0.11075611999539833</v>
      </c>
      <c r="Q25" s="793">
        <f>compohweal!AC17</f>
        <v>4.2873544539835294E-2</v>
      </c>
      <c r="R25" s="793">
        <f>compohweal!AD17</f>
        <v>4.9894447841706754E-2</v>
      </c>
      <c r="S25" s="795">
        <f>compohweal!AE17</f>
        <v>8.8467847833572956E-3</v>
      </c>
      <c r="U25" s="1327">
        <f t="shared" si="0"/>
        <v>7.6327832942979512E-17</v>
      </c>
      <c r="V25" s="1327">
        <f t="shared" si="1"/>
        <v>1.3183898417423734E-16</v>
      </c>
      <c r="W25" s="1327">
        <f t="shared" si="2"/>
        <v>4.5102810375396984E-17</v>
      </c>
    </row>
    <row r="26" spans="1:23" x14ac:dyDescent="0.2">
      <c r="A26" s="819">
        <v>1929</v>
      </c>
      <c r="B26" s="827">
        <f>compohweal!N18</f>
        <v>0.84855825647303407</v>
      </c>
      <c r="C26" s="793">
        <f>compohweal!O18</f>
        <v>0.37900936246260747</v>
      </c>
      <c r="D26" s="793">
        <f>compohweal!P18</f>
        <v>0.18913510693071001</v>
      </c>
      <c r="E26" s="793">
        <f>compohweal!Q18</f>
        <v>0.10341524260859376</v>
      </c>
      <c r="F26" s="793">
        <f>compohweal!R18</f>
        <v>0.1526798287536654</v>
      </c>
      <c r="G26" s="793">
        <f>compohweal!S18</f>
        <v>2.4318715717457487E-2</v>
      </c>
      <c r="H26" s="186">
        <f>compohweal!T18</f>
        <v>0.72809033323886363</v>
      </c>
      <c r="I26" s="793">
        <f>compohweal!U18</f>
        <v>0.3495050747880481</v>
      </c>
      <c r="J26" s="793">
        <f>compohweal!V18</f>
        <v>0.16934365695412412</v>
      </c>
      <c r="K26" s="793">
        <f>compohweal!W18</f>
        <v>8.1529037260761952E-2</v>
      </c>
      <c r="L26" s="793">
        <f>compohweal!X18</f>
        <v>0.10642315493798754</v>
      </c>
      <c r="M26" s="793">
        <f>compohweal!Y18</f>
        <v>2.1289409297941733E-2</v>
      </c>
      <c r="N26" s="186">
        <f>compohweal!Z18</f>
        <v>0.48669207835781259</v>
      </c>
      <c r="O26" s="793">
        <f>compohweal!AA18</f>
        <v>0.28298063448029442</v>
      </c>
      <c r="P26" s="793">
        <f>compohweal!AB18</f>
        <v>0.10974453460333979</v>
      </c>
      <c r="Q26" s="793">
        <f>compohweal!AC18</f>
        <v>4.2724545185887419E-2</v>
      </c>
      <c r="R26" s="793">
        <f>compohweal!AD18</f>
        <v>4.2578595467795091E-2</v>
      </c>
      <c r="S26" s="795">
        <f>compohweal!AE18</f>
        <v>8.6637686204959052E-3</v>
      </c>
      <c r="U26" s="1327">
        <f t="shared" si="0"/>
        <v>-4.163336342344337E-17</v>
      </c>
      <c r="V26" s="1327">
        <f t="shared" si="1"/>
        <v>1.9775847626135601E-16</v>
      </c>
      <c r="W26" s="1327">
        <f t="shared" si="2"/>
        <v>-3.9898639947466563E-17</v>
      </c>
    </row>
    <row r="27" spans="1:23" x14ac:dyDescent="0.2">
      <c r="A27" s="821">
        <v>1930</v>
      </c>
      <c r="B27" s="830">
        <f>compohweal!N19</f>
        <v>0.85319971040268405</v>
      </c>
      <c r="C27" s="802">
        <f>compohweal!O19</f>
        <v>0.35827734156377039</v>
      </c>
      <c r="D27" s="802">
        <f>compohweal!P19</f>
        <v>0.20925744166891161</v>
      </c>
      <c r="E27" s="802">
        <f>compohweal!Q19</f>
        <v>0.11063002376403668</v>
      </c>
      <c r="F27" s="802">
        <f>compohweal!R19</f>
        <v>0.14526925808755092</v>
      </c>
      <c r="G27" s="802">
        <f>compohweal!S19</f>
        <v>2.9765645318414566E-2</v>
      </c>
      <c r="H27" s="190">
        <f>compohweal!T19</f>
        <v>0.71747323639505223</v>
      </c>
      <c r="I27" s="802">
        <f>compohweal!U19</f>
        <v>0.33065999889487463</v>
      </c>
      <c r="J27" s="802">
        <f>compohweal!V19</f>
        <v>0.18167239007085204</v>
      </c>
      <c r="K27" s="802">
        <f>compohweal!W19</f>
        <v>8.6451123706037108E-2</v>
      </c>
      <c r="L27" s="802">
        <f>compohweal!X19</f>
        <v>9.3213027533002049E-2</v>
      </c>
      <c r="M27" s="802">
        <f>compohweal!Y19</f>
        <v>2.547669619028645E-2</v>
      </c>
      <c r="N27" s="190">
        <f>compohweal!Z19</f>
        <v>0.44165502938541085</v>
      </c>
      <c r="O27" s="802">
        <f>compohweal!AA19</f>
        <v>0.24849715014256799</v>
      </c>
      <c r="P27" s="802">
        <f>compohweal!AB19</f>
        <v>0.10729996346674635</v>
      </c>
      <c r="Q27" s="802">
        <f>compohweal!AC19</f>
        <v>4.3515775563035049E-2</v>
      </c>
      <c r="R27" s="802">
        <f>compohweal!AD19</f>
        <v>3.2074936141813226E-2</v>
      </c>
      <c r="S27" s="803">
        <f>compohweal!AE19</f>
        <v>1.0267204071248238E-2</v>
      </c>
      <c r="U27" s="1327">
        <f t="shared" si="0"/>
        <v>-1.5265566588595902E-16</v>
      </c>
      <c r="V27" s="1327">
        <f t="shared" si="1"/>
        <v>-4.5102810375396984E-17</v>
      </c>
      <c r="W27" s="1327">
        <f t="shared" si="2"/>
        <v>0</v>
      </c>
    </row>
    <row r="28" spans="1:23" x14ac:dyDescent="0.2">
      <c r="A28" s="819">
        <v>1931</v>
      </c>
      <c r="B28" s="827">
        <f>compohweal!N20</f>
        <v>0.85107249719693334</v>
      </c>
      <c r="C28" s="793">
        <f>compohweal!O20</f>
        <v>0.28823328553001237</v>
      </c>
      <c r="D28" s="793">
        <f>compohweal!P20</f>
        <v>0.25309574006664781</v>
      </c>
      <c r="E28" s="793">
        <f>compohweal!Q20</f>
        <v>0.11849612273143922</v>
      </c>
      <c r="F28" s="793">
        <f>compohweal!R20</f>
        <v>0.14938833070141422</v>
      </c>
      <c r="G28" s="793">
        <f>compohweal!S20</f>
        <v>4.1859018167419625E-2</v>
      </c>
      <c r="H28" s="186">
        <f>compohweal!T20</f>
        <v>0.70441785268791968</v>
      </c>
      <c r="I28" s="793">
        <f>compohweal!U20</f>
        <v>0.26657552491990449</v>
      </c>
      <c r="J28" s="793">
        <f>compohweal!V20</f>
        <v>0.21788182078158028</v>
      </c>
      <c r="K28" s="793">
        <f>compohweal!W20</f>
        <v>9.1301997852209951E-2</v>
      </c>
      <c r="L28" s="793">
        <f>compohweal!X20</f>
        <v>9.3781890917316424E-2</v>
      </c>
      <c r="M28" s="793">
        <f>compohweal!Y20</f>
        <v>3.4876618216908482E-2</v>
      </c>
      <c r="N28" s="186">
        <f>compohweal!Z20</f>
        <v>0.39595318491998588</v>
      </c>
      <c r="O28" s="793">
        <f>compohweal!AA20</f>
        <v>0.1859039836522843</v>
      </c>
      <c r="P28" s="793">
        <f>compohweal!AB20</f>
        <v>0.12130584794988672</v>
      </c>
      <c r="Q28" s="793">
        <f>compohweal!AC20</f>
        <v>4.3652247795714277E-2</v>
      </c>
      <c r="R28" s="793">
        <f>compohweal!AD20</f>
        <v>3.0946982017750545E-2</v>
      </c>
      <c r="S28" s="795">
        <f>compohweal!AE20</f>
        <v>1.4144123504349996E-2</v>
      </c>
      <c r="U28" s="1327">
        <f t="shared" si="0"/>
        <v>9.0205620750793969E-17</v>
      </c>
      <c r="V28" s="1327">
        <f t="shared" si="1"/>
        <v>0</v>
      </c>
      <c r="W28" s="1327">
        <f t="shared" si="2"/>
        <v>3.6429192995512949E-17</v>
      </c>
    </row>
    <row r="29" spans="1:23" x14ac:dyDescent="0.2">
      <c r="A29" s="819">
        <v>1932</v>
      </c>
      <c r="B29" s="827">
        <f>compohweal!N21</f>
        <v>0.8559444915812453</v>
      </c>
      <c r="C29" s="793">
        <f>compohweal!O21</f>
        <v>0.22257170022589276</v>
      </c>
      <c r="D29" s="793">
        <f>compohweal!P21</f>
        <v>0.30271611634239282</v>
      </c>
      <c r="E29" s="793">
        <f>compohweal!Q21</f>
        <v>0.12132804478909331</v>
      </c>
      <c r="F29" s="793">
        <f>compohweal!R21</f>
        <v>0.14922236123838004</v>
      </c>
      <c r="G29" s="793">
        <f>compohweal!S21</f>
        <v>6.0106268985486287E-2</v>
      </c>
      <c r="H29" s="186">
        <f>compohweal!T21</f>
        <v>0.72137808318908825</v>
      </c>
      <c r="I29" s="793">
        <f>compohweal!U21</f>
        <v>0.20955008912870665</v>
      </c>
      <c r="J29" s="793">
        <f>compohweal!V21</f>
        <v>0.27035822979275337</v>
      </c>
      <c r="K29" s="793">
        <f>compohweal!W21</f>
        <v>9.589748317257385E-2</v>
      </c>
      <c r="L29" s="793">
        <f>compohweal!X21</f>
        <v>9.6718720221111831E-2</v>
      </c>
      <c r="M29" s="793">
        <f>compohweal!Y21</f>
        <v>4.8853560873942561E-2</v>
      </c>
      <c r="N29" s="186">
        <f>compohweal!Z21</f>
        <v>0.39366659739784571</v>
      </c>
      <c r="O29" s="793">
        <f>compohweal!AA21</f>
        <v>0.14682511719341784</v>
      </c>
      <c r="P29" s="793">
        <f>compohweal!AB21</f>
        <v>0.14771664472896681</v>
      </c>
      <c r="Q29" s="793">
        <f>compohweal!AC21</f>
        <v>4.5816205200851216E-2</v>
      </c>
      <c r="R29" s="793">
        <f>compohweal!AD21</f>
        <v>3.3173080100127691E-2</v>
      </c>
      <c r="S29" s="795">
        <f>compohweal!AE21</f>
        <v>2.0135550174482073E-2</v>
      </c>
      <c r="U29" s="1327">
        <f t="shared" si="0"/>
        <v>6.2450045135165055E-17</v>
      </c>
      <c r="V29" s="1327">
        <f t="shared" si="1"/>
        <v>0</v>
      </c>
      <c r="W29" s="1327">
        <f t="shared" si="2"/>
        <v>7.2858385991025898E-17</v>
      </c>
    </row>
    <row r="30" spans="1:23" x14ac:dyDescent="0.2">
      <c r="A30" s="819">
        <v>1933</v>
      </c>
      <c r="B30" s="827">
        <f>compohweal!N22</f>
        <v>0.8527314674127402</v>
      </c>
      <c r="C30" s="793">
        <f>compohweal!O22</f>
        <v>0.22789989389145682</v>
      </c>
      <c r="D30" s="793">
        <f>compohweal!P22</f>
        <v>0.28884362560602234</v>
      </c>
      <c r="E30" s="793">
        <f>compohweal!Q22</f>
        <v>0.1218469523999154</v>
      </c>
      <c r="F30" s="793">
        <f>compohweal!R22</f>
        <v>0.15466108859249522</v>
      </c>
      <c r="G30" s="793">
        <f>compohweal!S22</f>
        <v>5.947990692285049E-2</v>
      </c>
      <c r="H30" s="186">
        <f>compohweal!T22</f>
        <v>0.72854023969647375</v>
      </c>
      <c r="I30" s="793">
        <f>compohweal!U22</f>
        <v>0.21467187652653158</v>
      </c>
      <c r="J30" s="793">
        <f>compohweal!V22</f>
        <v>0.25913363967690717</v>
      </c>
      <c r="K30" s="793">
        <f>compohweal!W22</f>
        <v>9.9308667549915838E-2</v>
      </c>
      <c r="L30" s="793">
        <f>compohweal!X22</f>
        <v>0.10624215249645395</v>
      </c>
      <c r="M30" s="793">
        <f>compohweal!Y22</f>
        <v>4.9183903446665206E-2</v>
      </c>
      <c r="N30" s="186">
        <f>compohweal!Z22</f>
        <v>0.41481571226696312</v>
      </c>
      <c r="O30" s="793">
        <f>compohweal!AA22</f>
        <v>0.16024820101286313</v>
      </c>
      <c r="P30" s="793">
        <f>compohweal!AB22</f>
        <v>0.14637736241614355</v>
      </c>
      <c r="Q30" s="793">
        <f>compohweal!AC22</f>
        <v>4.772384670732515E-2</v>
      </c>
      <c r="R30" s="793">
        <f>compohweal!AD22</f>
        <v>3.9784383118640437E-2</v>
      </c>
      <c r="S30" s="795">
        <f>compohweal!AE22</f>
        <v>2.0681919011990901E-2</v>
      </c>
      <c r="U30" s="1327">
        <f t="shared" si="0"/>
        <v>-5.5511151231257827E-17</v>
      </c>
      <c r="V30" s="1327">
        <f t="shared" si="1"/>
        <v>-6.9388939039072284E-17</v>
      </c>
      <c r="W30" s="1327">
        <f t="shared" si="2"/>
        <v>-4.8572257327350599E-17</v>
      </c>
    </row>
    <row r="31" spans="1:23" x14ac:dyDescent="0.2">
      <c r="A31" s="819">
        <v>1934</v>
      </c>
      <c r="B31" s="827">
        <f>compohweal!N23</f>
        <v>0.83680593780422574</v>
      </c>
      <c r="C31" s="793">
        <f>compohweal!O23</f>
        <v>0.23746264093748362</v>
      </c>
      <c r="D31" s="793">
        <f>compohweal!P23</f>
        <v>0.26541914131223326</v>
      </c>
      <c r="E31" s="793">
        <f>compohweal!Q23</f>
        <v>0.12469688974468719</v>
      </c>
      <c r="F31" s="793">
        <f>compohweal!R23</f>
        <v>0.14958024038890677</v>
      </c>
      <c r="G31" s="793">
        <f>compohweal!S23</f>
        <v>5.9647025420914858E-2</v>
      </c>
      <c r="H31" s="186">
        <f>compohweal!T23</f>
        <v>0.73568485096583414</v>
      </c>
      <c r="I31" s="793">
        <f>compohweal!U23</f>
        <v>0.23352872717893638</v>
      </c>
      <c r="J31" s="793">
        <f>compohweal!V23</f>
        <v>0.2456488146171279</v>
      </c>
      <c r="K31" s="793">
        <f>compohweal!W23</f>
        <v>0.1031219067796964</v>
      </c>
      <c r="L31" s="793">
        <f>compohweal!X23</f>
        <v>0.10500693331044698</v>
      </c>
      <c r="M31" s="793">
        <f>compohweal!Y23</f>
        <v>4.8378469079626542E-2</v>
      </c>
      <c r="N31" s="186">
        <f>compohweal!Z23</f>
        <v>0.42113400238213172</v>
      </c>
      <c r="O31" s="793">
        <f>compohweal!AA23</f>
        <v>0.17869111036390556</v>
      </c>
      <c r="P31" s="793">
        <f>compohweal!AB23</f>
        <v>0.1349057484202667</v>
      </c>
      <c r="Q31" s="793">
        <f>compohweal!AC23</f>
        <v>4.9590522714387665E-2</v>
      </c>
      <c r="R31" s="793">
        <f>compohweal!AD23</f>
        <v>3.7986647950715248E-2</v>
      </c>
      <c r="S31" s="795">
        <f>compohweal!AE23</f>
        <v>1.9959972932856545E-2</v>
      </c>
      <c r="U31" s="1327">
        <f t="shared" si="0"/>
        <v>7.6327832942979512E-17</v>
      </c>
      <c r="V31" s="1327">
        <f t="shared" si="1"/>
        <v>0</v>
      </c>
      <c r="W31" s="1327">
        <f t="shared" si="2"/>
        <v>0</v>
      </c>
    </row>
    <row r="32" spans="1:23" x14ac:dyDescent="0.2">
      <c r="A32" s="819">
        <v>1935</v>
      </c>
      <c r="B32" s="827">
        <f>compohweal!N24</f>
        <v>0.82325955450197896</v>
      </c>
      <c r="C32" s="793">
        <f>compohweal!O24</f>
        <v>0.25378502729143793</v>
      </c>
      <c r="D32" s="793">
        <f>compohweal!P24</f>
        <v>0.24591532600082505</v>
      </c>
      <c r="E32" s="793">
        <f>compohweal!Q24</f>
        <v>0.12122783997106086</v>
      </c>
      <c r="F32" s="793">
        <f>compohweal!R24</f>
        <v>0.14437838795515504</v>
      </c>
      <c r="G32" s="793">
        <f>compohweal!S24</f>
        <v>5.7952973283500138E-2</v>
      </c>
      <c r="H32" s="186">
        <f>compohweal!T24</f>
        <v>0.70719493559583402</v>
      </c>
      <c r="I32" s="793">
        <f>compohweal!U24</f>
        <v>0.24240507558904759</v>
      </c>
      <c r="J32" s="793">
        <f>compohweal!V24</f>
        <v>0.22112333204862689</v>
      </c>
      <c r="K32" s="793">
        <f>compohweal!W24</f>
        <v>9.9298831583854469E-2</v>
      </c>
      <c r="L32" s="793">
        <f>compohweal!X24</f>
        <v>9.7677270397430446E-2</v>
      </c>
      <c r="M32" s="793">
        <f>compohweal!Y24</f>
        <v>4.6690425976874693E-2</v>
      </c>
      <c r="N32" s="186">
        <f>compohweal!Z24</f>
        <v>0.41523542468427366</v>
      </c>
      <c r="O32" s="793">
        <f>compohweal!AA24</f>
        <v>0.18913305003672581</v>
      </c>
      <c r="P32" s="793">
        <f>compohweal!AB24</f>
        <v>0.1222081099110786</v>
      </c>
      <c r="Q32" s="793">
        <f>compohweal!AC24</f>
        <v>4.8703204682903789E-2</v>
      </c>
      <c r="R32" s="793">
        <f>compohweal!AD24</f>
        <v>3.5643787396332206E-2</v>
      </c>
      <c r="S32" s="795">
        <f>compohweal!AE24</f>
        <v>1.95472726572333E-2</v>
      </c>
      <c r="U32" s="1327">
        <f t="shared" si="0"/>
        <v>0</v>
      </c>
      <c r="V32" s="1327">
        <f t="shared" si="1"/>
        <v>0</v>
      </c>
      <c r="W32" s="1327">
        <f t="shared" si="2"/>
        <v>-4.8572257327350599E-17</v>
      </c>
    </row>
    <row r="33" spans="1:23" x14ac:dyDescent="0.2">
      <c r="A33" s="819">
        <v>1936</v>
      </c>
      <c r="B33" s="827">
        <f>compohweal!N25</f>
        <v>0.82713739828420307</v>
      </c>
      <c r="C33" s="793">
        <f>compohweal!O25</f>
        <v>0.29042837279365041</v>
      </c>
      <c r="D33" s="793">
        <f>compohweal!P25</f>
        <v>0.21475443108276018</v>
      </c>
      <c r="E33" s="793">
        <f>compohweal!Q25</f>
        <v>0.11592970671328891</v>
      </c>
      <c r="F33" s="793">
        <f>compohweal!R25</f>
        <v>0.15374348376113542</v>
      </c>
      <c r="G33" s="793">
        <f>compohweal!S25</f>
        <v>5.2281403933368227E-2</v>
      </c>
      <c r="H33" s="186">
        <f>compohweal!T25</f>
        <v>0.71359210425575648</v>
      </c>
      <c r="I33" s="793">
        <f>compohweal!U25</f>
        <v>0.27898714324212875</v>
      </c>
      <c r="J33" s="793">
        <f>compohweal!V25</f>
        <v>0.18908465881868605</v>
      </c>
      <c r="K33" s="793">
        <f>compohweal!W25</f>
        <v>9.4438837469484407E-2</v>
      </c>
      <c r="L33" s="793">
        <f>compohweal!X25</f>
        <v>0.10894158175958606</v>
      </c>
      <c r="M33" s="793">
        <f>compohweal!Y25</f>
        <v>4.2139882965871171E-2</v>
      </c>
      <c r="N33" s="186">
        <f>compohweal!Z25</f>
        <v>0.43952612561100651</v>
      </c>
      <c r="O33" s="793">
        <f>compohweal!AA25</f>
        <v>0.22624577085445272</v>
      </c>
      <c r="P33" s="793">
        <f>compohweal!AB25</f>
        <v>0.1043671527821957</v>
      </c>
      <c r="Q33" s="793">
        <f>compohweal!AC25</f>
        <v>4.6559844649158515E-2</v>
      </c>
      <c r="R33" s="793">
        <f>compohweal!AD25</f>
        <v>4.4623975292578735E-2</v>
      </c>
      <c r="S33" s="795">
        <f>compohweal!AE25</f>
        <v>1.7729382032620897E-2</v>
      </c>
      <c r="U33" s="1327">
        <f t="shared" si="0"/>
        <v>0</v>
      </c>
      <c r="V33" s="1327">
        <f t="shared" si="1"/>
        <v>0</v>
      </c>
      <c r="W33" s="1327">
        <f t="shared" si="2"/>
        <v>-5.2041704279304213E-17</v>
      </c>
    </row>
    <row r="34" spans="1:23" x14ac:dyDescent="0.2">
      <c r="A34" s="819">
        <v>1937</v>
      </c>
      <c r="B34" s="827">
        <f>compohweal!N26</f>
        <v>0.8099453310928254</v>
      </c>
      <c r="C34" s="793">
        <f>compohweal!O26</f>
        <v>0.27170522822669374</v>
      </c>
      <c r="D34" s="793">
        <f>compohweal!P26</f>
        <v>0.21038706770181045</v>
      </c>
      <c r="E34" s="793">
        <f>compohweal!Q26</f>
        <v>0.12755610787867111</v>
      </c>
      <c r="F34" s="793">
        <f>compohweal!R26</f>
        <v>0.14399501917082996</v>
      </c>
      <c r="G34" s="793">
        <f>compohweal!S26</f>
        <v>5.6301908114820005E-2</v>
      </c>
      <c r="H34" s="186">
        <f>compohweal!T26</f>
        <v>0.68313082585977192</v>
      </c>
      <c r="I34" s="793">
        <f>compohweal!U26</f>
        <v>0.26284535954354221</v>
      </c>
      <c r="J34" s="793">
        <f>compohweal!V26</f>
        <v>0.18157473634949181</v>
      </c>
      <c r="K34" s="793">
        <f>compohweal!W26</f>
        <v>9.6369849515593284E-2</v>
      </c>
      <c r="L34" s="793">
        <f>compohweal!X26</f>
        <v>9.5918603924324705E-2</v>
      </c>
      <c r="M34" s="793">
        <f>compohweal!Y26</f>
        <v>4.6422276526819968E-2</v>
      </c>
      <c r="N34" s="186">
        <f>compohweal!Z26</f>
        <v>0.4471816811392969</v>
      </c>
      <c r="O34" s="793">
        <f>compohweal!AA26</f>
        <v>0.22321431603166533</v>
      </c>
      <c r="P34" s="793">
        <f>compohweal!AB26</f>
        <v>0.11662978814778956</v>
      </c>
      <c r="Q34" s="793">
        <f>compohweal!AC26</f>
        <v>5.1330934026050497E-2</v>
      </c>
      <c r="R34" s="793">
        <f>compohweal!AD26</f>
        <v>3.7929889637828521E-2</v>
      </c>
      <c r="S34" s="795">
        <f>compohweal!AE26</f>
        <v>1.8076753295963057E-2</v>
      </c>
      <c r="U34" s="1327">
        <f t="shared" si="0"/>
        <v>1.0408340855860843E-16</v>
      </c>
      <c r="V34" s="1327">
        <f t="shared" si="1"/>
        <v>0</v>
      </c>
      <c r="W34" s="1327">
        <f t="shared" si="2"/>
        <v>-5.8980598183211441E-17</v>
      </c>
    </row>
    <row r="35" spans="1:23" x14ac:dyDescent="0.2">
      <c r="A35" s="819">
        <v>1938</v>
      </c>
      <c r="B35" s="827">
        <f>compohweal!N27</f>
        <v>0.8066031432708678</v>
      </c>
      <c r="C35" s="793">
        <f>compohweal!O27</f>
        <v>0.24233344046787672</v>
      </c>
      <c r="D35" s="793">
        <f>compohweal!P27</f>
        <v>0.21473708975563979</v>
      </c>
      <c r="E35" s="793">
        <f>compohweal!Q27</f>
        <v>0.13922959329729562</v>
      </c>
      <c r="F35" s="793">
        <f>compohweal!R27</f>
        <v>0.14628593103303114</v>
      </c>
      <c r="G35" s="793">
        <f>compohweal!S27</f>
        <v>6.4017088717024564E-2</v>
      </c>
      <c r="H35" s="186">
        <f>compohweal!T27</f>
        <v>0.66350089742105645</v>
      </c>
      <c r="I35" s="793">
        <f>compohweal!U27</f>
        <v>0.22769476773326117</v>
      </c>
      <c r="J35" s="793">
        <f>compohweal!V27</f>
        <v>0.18308243810892261</v>
      </c>
      <c r="K35" s="793">
        <f>compohweal!W27</f>
        <v>0.10415842637664194</v>
      </c>
      <c r="L35" s="793">
        <f>compohweal!X27</f>
        <v>9.6244342372900638E-2</v>
      </c>
      <c r="M35" s="793">
        <f>compohweal!Y27</f>
        <v>5.2320922829330131E-2</v>
      </c>
      <c r="N35" s="186">
        <f>compohweal!Z27</f>
        <v>0.40838984466004341</v>
      </c>
      <c r="O35" s="793">
        <f>compohweal!AA27</f>
        <v>0.18433979077793181</v>
      </c>
      <c r="P35" s="793">
        <f>compohweal!AB27</f>
        <v>0.11302865380131803</v>
      </c>
      <c r="Q35" s="793">
        <f>compohweal!AC27</f>
        <v>5.3117747528232104E-2</v>
      </c>
      <c r="R35" s="793">
        <f>compohweal!AD27</f>
        <v>3.7475018555152673E-2</v>
      </c>
      <c r="S35" s="795">
        <f>compohweal!AE27</f>
        <v>2.0428633997408845E-2</v>
      </c>
      <c r="U35" s="1327">
        <f t="shared" si="0"/>
        <v>0</v>
      </c>
      <c r="V35" s="1327">
        <f t="shared" si="1"/>
        <v>0</v>
      </c>
      <c r="W35" s="1327">
        <f t="shared" si="2"/>
        <v>-4.8572257327350599E-17</v>
      </c>
    </row>
    <row r="36" spans="1:23" x14ac:dyDescent="0.2">
      <c r="A36" s="820">
        <v>1939</v>
      </c>
      <c r="B36" s="829">
        <f>compohweal!N28</f>
        <v>0.80976976560786029</v>
      </c>
      <c r="C36" s="799">
        <f>compohweal!O28</f>
        <v>0.24859251550631634</v>
      </c>
      <c r="D36" s="799">
        <f>compohweal!P28</f>
        <v>0.2072731569978743</v>
      </c>
      <c r="E36" s="799">
        <f>compohweal!Q28</f>
        <v>0.13623862044982712</v>
      </c>
      <c r="F36" s="799">
        <f>compohweal!R28</f>
        <v>0.15027487967332942</v>
      </c>
      <c r="G36" s="799">
        <f>compohweal!S28</f>
        <v>6.739059298051317E-2</v>
      </c>
      <c r="H36" s="188">
        <f>compohweal!T28</f>
        <v>0.67514408145269811</v>
      </c>
      <c r="I36" s="799">
        <f>compohweal!U28</f>
        <v>0.23491843148171282</v>
      </c>
      <c r="J36" s="799">
        <f>compohweal!V28</f>
        <v>0.1792897561081877</v>
      </c>
      <c r="K36" s="799">
        <f>compohweal!W28</f>
        <v>0.10302497476737996</v>
      </c>
      <c r="L36" s="799">
        <f>compohweal!X28</f>
        <v>0.10386394068297548</v>
      </c>
      <c r="M36" s="799">
        <f>compohweal!Y28</f>
        <v>5.404697841244218E-2</v>
      </c>
      <c r="N36" s="188">
        <f>compohweal!Z28</f>
        <v>0.41885962022093215</v>
      </c>
      <c r="O36" s="799">
        <f>compohweal!AA28</f>
        <v>0.18949951040641705</v>
      </c>
      <c r="P36" s="799">
        <f>compohweal!AB28</f>
        <v>0.11227506535863077</v>
      </c>
      <c r="Q36" s="799">
        <f>compohweal!AC28</f>
        <v>5.3360516718330114E-2</v>
      </c>
      <c r="R36" s="799">
        <f>compohweal!AD28</f>
        <v>4.2935137418488277E-2</v>
      </c>
      <c r="S36" s="800">
        <f>compohweal!AE28</f>
        <v>2.0789390319065876E-2</v>
      </c>
      <c r="U36" s="1327">
        <f t="shared" si="0"/>
        <v>0</v>
      </c>
      <c r="V36" s="1327">
        <f t="shared" si="1"/>
        <v>0</v>
      </c>
      <c r="W36" s="1327">
        <f t="shared" si="2"/>
        <v>6.2450045135165055E-17</v>
      </c>
    </row>
    <row r="37" spans="1:23" x14ac:dyDescent="0.2">
      <c r="A37" s="819">
        <v>1940</v>
      </c>
      <c r="B37" s="827">
        <f>compohweal!N29</f>
        <v>0.78061295709082246</v>
      </c>
      <c r="C37" s="793">
        <f>compohweal!O29</f>
        <v>0.22475862620575049</v>
      </c>
      <c r="D37" s="793">
        <f>compohweal!P29</f>
        <v>0.19641287274002686</v>
      </c>
      <c r="E37" s="793">
        <f>compohweal!Q29</f>
        <v>0.14213828681650437</v>
      </c>
      <c r="F37" s="793">
        <f>compohweal!R29</f>
        <v>0.14450062366954194</v>
      </c>
      <c r="G37" s="793">
        <f>compohweal!S29</f>
        <v>7.2802547658998754E-2</v>
      </c>
      <c r="H37" s="186">
        <f>compohweal!T29</f>
        <v>0.64670975103788786</v>
      </c>
      <c r="I37" s="793">
        <f>compohweal!U29</f>
        <v>0.21284320845828608</v>
      </c>
      <c r="J37" s="793">
        <f>compohweal!V29</f>
        <v>0.16622181588764454</v>
      </c>
      <c r="K37" s="793">
        <f>compohweal!W29</f>
        <v>0.10626369993870109</v>
      </c>
      <c r="L37" s="793">
        <f>compohweal!X29</f>
        <v>0.10435382436494324</v>
      </c>
      <c r="M37" s="793">
        <f>compohweal!Y29</f>
        <v>5.7027202388312923E-2</v>
      </c>
      <c r="N37" s="186">
        <f>compohweal!Z29</f>
        <v>0.38966673469667917</v>
      </c>
      <c r="O37" s="793">
        <f>compohweal!AA29</f>
        <v>0.17194031492711498</v>
      </c>
      <c r="P37" s="793">
        <f>compohweal!AB29</f>
        <v>9.7813721382178614E-2</v>
      </c>
      <c r="Q37" s="793">
        <f>compohweal!AC29</f>
        <v>5.2801700856769884E-2</v>
      </c>
      <c r="R37" s="793">
        <f>compohweal!AD29</f>
        <v>4.4672814714355295E-2</v>
      </c>
      <c r="S37" s="795">
        <f>compohweal!AE29</f>
        <v>2.2438182816260342E-2</v>
      </c>
      <c r="U37" s="1327">
        <f t="shared" si="0"/>
        <v>0</v>
      </c>
      <c r="V37" s="1327">
        <f t="shared" si="1"/>
        <v>0</v>
      </c>
      <c r="W37" s="1327">
        <f t="shared" si="2"/>
        <v>5.8980598183211441E-17</v>
      </c>
    </row>
    <row r="38" spans="1:23" x14ac:dyDescent="0.2">
      <c r="A38" s="819">
        <v>1941</v>
      </c>
      <c r="B38" s="827">
        <f>compohweal!N30</f>
        <v>0.75543492518242461</v>
      </c>
      <c r="C38" s="793">
        <f>compohweal!O30</f>
        <v>0.18571611870596344</v>
      </c>
      <c r="D38" s="793">
        <f>compohweal!P30</f>
        <v>0.2015096304454079</v>
      </c>
      <c r="E38" s="793">
        <f>compohweal!Q30</f>
        <v>0.14526557067368429</v>
      </c>
      <c r="F38" s="793">
        <f>compohweal!R30</f>
        <v>0.15133170859465375</v>
      </c>
      <c r="G38" s="793">
        <f>compohweal!S30</f>
        <v>7.161189676271533E-2</v>
      </c>
      <c r="H38" s="186">
        <f>compohweal!T30</f>
        <v>0.62409375153744495</v>
      </c>
      <c r="I38" s="793">
        <f>compohweal!U30</f>
        <v>0.17531607331684543</v>
      </c>
      <c r="J38" s="793">
        <f>compohweal!V30</f>
        <v>0.16986565790394448</v>
      </c>
      <c r="K38" s="793">
        <f>compohweal!W30</f>
        <v>0.10725844215853698</v>
      </c>
      <c r="L38" s="793">
        <f>compohweal!X30</f>
        <v>0.11440841109742717</v>
      </c>
      <c r="M38" s="793">
        <f>compohweal!Y30</f>
        <v>5.7245167060690848E-2</v>
      </c>
      <c r="N38" s="186">
        <f>compohweal!Z30</f>
        <v>0.35872886283127658</v>
      </c>
      <c r="O38" s="793">
        <f>compohweal!AA30</f>
        <v>0.13613521061792627</v>
      </c>
      <c r="P38" s="793">
        <f>compohweal!AB30</f>
        <v>9.4439424881589976E-2</v>
      </c>
      <c r="Q38" s="793">
        <f>compohweal!AC30</f>
        <v>4.9878358928058336E-2</v>
      </c>
      <c r="R38" s="793">
        <f>compohweal!AD30</f>
        <v>5.5284417968803422E-2</v>
      </c>
      <c r="S38" s="795">
        <f>compohweal!AE30</f>
        <v>2.2991450434898544E-2</v>
      </c>
      <c r="U38" s="1327">
        <f t="shared" si="0"/>
        <v>-1.8041124150158794E-16</v>
      </c>
      <c r="V38" s="1327">
        <f t="shared" si="1"/>
        <v>9.0205620750793969E-17</v>
      </c>
      <c r="W38" s="1327">
        <f t="shared" si="2"/>
        <v>4.8572257327350599E-17</v>
      </c>
    </row>
    <row r="39" spans="1:23" x14ac:dyDescent="0.2">
      <c r="A39" s="819">
        <v>1942</v>
      </c>
      <c r="B39" s="827">
        <f>compohweal!N31</f>
        <v>0.73727931771260746</v>
      </c>
      <c r="C39" s="793">
        <f>compohweal!O31</f>
        <v>0.16964877633186279</v>
      </c>
      <c r="D39" s="793">
        <f>compohweal!P31</f>
        <v>0.21150598981269636</v>
      </c>
      <c r="E39" s="793">
        <f>compohweal!Q31</f>
        <v>0.13613554522292509</v>
      </c>
      <c r="F39" s="793">
        <f>compohweal!R31</f>
        <v>0.15551474909603111</v>
      </c>
      <c r="G39" s="793">
        <f>compohweal!S31</f>
        <v>6.4474257249091907E-2</v>
      </c>
      <c r="H39" s="186">
        <f>compohweal!T31</f>
        <v>0.60547151071848193</v>
      </c>
      <c r="I39" s="793">
        <f>compohweal!U31</f>
        <v>0.1589555316260452</v>
      </c>
      <c r="J39" s="793">
        <f>compohweal!V31</f>
        <v>0.17786819170492962</v>
      </c>
      <c r="K39" s="793">
        <f>compohweal!W31</f>
        <v>9.8207075859237589E-2</v>
      </c>
      <c r="L39" s="793">
        <f>compohweal!X31</f>
        <v>0.11592547007587886</v>
      </c>
      <c r="M39" s="793">
        <f>compohweal!Y31</f>
        <v>5.4515241452390575E-2</v>
      </c>
      <c r="N39" s="186">
        <f>compohweal!Z31</f>
        <v>0.35373853414410217</v>
      </c>
      <c r="O39" s="793">
        <f>compohweal!AA31</f>
        <v>0.12540229452919208</v>
      </c>
      <c r="P39" s="793">
        <f>compohweal!AB31</f>
        <v>0.10290597064874783</v>
      </c>
      <c r="Q39" s="793">
        <f>compohweal!AC31</f>
        <v>4.4992789654349052E-2</v>
      </c>
      <c r="R39" s="793">
        <f>compohweal!AD31</f>
        <v>5.9777814712021864E-2</v>
      </c>
      <c r="S39" s="795">
        <f>compohweal!AE31</f>
        <v>2.0659664599791343E-2</v>
      </c>
      <c r="U39" s="1327">
        <f t="shared" si="0"/>
        <v>1.8041124150158794E-16</v>
      </c>
      <c r="V39" s="1327">
        <f t="shared" si="1"/>
        <v>6.9388939039072284E-17</v>
      </c>
      <c r="W39" s="1327">
        <f t="shared" si="2"/>
        <v>0</v>
      </c>
    </row>
    <row r="40" spans="1:23" x14ac:dyDescent="0.2">
      <c r="A40" s="819">
        <v>1943</v>
      </c>
      <c r="B40" s="827">
        <f>compohweal!N32</f>
        <v>0.74083252032454827</v>
      </c>
      <c r="C40" s="793">
        <f>compohweal!O32</f>
        <v>0.17088776293410979</v>
      </c>
      <c r="D40" s="793">
        <f>compohweal!P32</f>
        <v>0.22185169697914914</v>
      </c>
      <c r="E40" s="793">
        <f>compohweal!Q32</f>
        <v>0.12868424502211401</v>
      </c>
      <c r="F40" s="793">
        <f>compohweal!R32</f>
        <v>0.16469082748540695</v>
      </c>
      <c r="G40" s="793">
        <f>compohweal!S32</f>
        <v>5.4717987903768361E-2</v>
      </c>
      <c r="H40" s="186">
        <f>compohweal!T32</f>
        <v>0.61396115594179868</v>
      </c>
      <c r="I40" s="793">
        <f>compohweal!U32</f>
        <v>0.15853273731718817</v>
      </c>
      <c r="J40" s="793">
        <f>compohweal!V32</f>
        <v>0.1881441278053107</v>
      </c>
      <c r="K40" s="793">
        <f>compohweal!W32</f>
        <v>9.2688411093595921E-2</v>
      </c>
      <c r="L40" s="793">
        <f>compohweal!X32</f>
        <v>0.12710009770378211</v>
      </c>
      <c r="M40" s="793">
        <f>compohweal!Y32</f>
        <v>4.7495782021921708E-2</v>
      </c>
      <c r="N40" s="186">
        <f>compohweal!Z32</f>
        <v>0.35530682853268492</v>
      </c>
      <c r="O40" s="793">
        <f>compohweal!AA32</f>
        <v>0.11910086531096196</v>
      </c>
      <c r="P40" s="793">
        <f>compohweal!AB32</f>
        <v>0.11088767533030958</v>
      </c>
      <c r="Q40" s="793">
        <f>compohweal!AC32</f>
        <v>4.1686391837595864E-2</v>
      </c>
      <c r="R40" s="793">
        <f>compohweal!AD32</f>
        <v>6.6878336478408379E-2</v>
      </c>
      <c r="S40" s="795">
        <f>compohweal!AE32</f>
        <v>1.6753559575409145E-2</v>
      </c>
      <c r="U40" s="1327">
        <f t="shared" si="0"/>
        <v>0</v>
      </c>
      <c r="V40" s="1327">
        <f t="shared" si="1"/>
        <v>0</v>
      </c>
      <c r="W40" s="1327">
        <f t="shared" si="2"/>
        <v>-3.4694469519536142E-17</v>
      </c>
    </row>
    <row r="41" spans="1:23" x14ac:dyDescent="0.2">
      <c r="A41" s="819">
        <v>1944</v>
      </c>
      <c r="B41" s="827">
        <f>compohweal!N33</f>
        <v>0.7178477139657844</v>
      </c>
      <c r="C41" s="793">
        <f>compohweal!O33</f>
        <v>0.16560710189245201</v>
      </c>
      <c r="D41" s="793">
        <f>compohweal!P33</f>
        <v>0.23094307155391214</v>
      </c>
      <c r="E41" s="793">
        <f>compohweal!Q33</f>
        <v>0.12801632596359935</v>
      </c>
      <c r="F41" s="793">
        <f>compohweal!R33</f>
        <v>0.14073433476319155</v>
      </c>
      <c r="G41" s="793">
        <f>compohweal!S33</f>
        <v>5.2546879792629259E-2</v>
      </c>
      <c r="H41" s="186">
        <f>compohweal!T33</f>
        <v>0.58816883732817915</v>
      </c>
      <c r="I41" s="793">
        <f>compohweal!U33</f>
        <v>0.15100092120336983</v>
      </c>
      <c r="J41" s="793">
        <f>compohweal!V33</f>
        <v>0.19756675390866316</v>
      </c>
      <c r="K41" s="793">
        <f>compohweal!W33</f>
        <v>9.2830988180900659E-2</v>
      </c>
      <c r="L41" s="793">
        <f>compohweal!X33</f>
        <v>0.10319981235511341</v>
      </c>
      <c r="M41" s="793">
        <f>compohweal!Y33</f>
        <v>4.357036168013205E-2</v>
      </c>
      <c r="N41" s="186">
        <f>compohweal!Z33</f>
        <v>0.32844344586704372</v>
      </c>
      <c r="O41" s="793">
        <f>compohweal!AA33</f>
        <v>0.10747731922492573</v>
      </c>
      <c r="P41" s="793">
        <f>compohweal!AB33</f>
        <v>0.11657869853349007</v>
      </c>
      <c r="Q41" s="793">
        <f>compohweal!AC33</f>
        <v>4.1410306046673589E-2</v>
      </c>
      <c r="R41" s="793">
        <f>compohweal!AD33</f>
        <v>4.7794636753356344E-2</v>
      </c>
      <c r="S41" s="795">
        <f>compohweal!AE33</f>
        <v>1.518248530859798E-2</v>
      </c>
      <c r="U41" s="1327">
        <f t="shared" si="0"/>
        <v>1.1102230246251565E-16</v>
      </c>
      <c r="V41" s="1327">
        <f t="shared" si="1"/>
        <v>0</v>
      </c>
      <c r="W41" s="1327">
        <f t="shared" si="2"/>
        <v>0</v>
      </c>
    </row>
    <row r="42" spans="1:23" x14ac:dyDescent="0.2">
      <c r="A42" s="819">
        <v>1945</v>
      </c>
      <c r="B42" s="827">
        <f>compohweal!N34</f>
        <v>0.72372729145518744</v>
      </c>
      <c r="C42" s="793">
        <f>compohweal!O34</f>
        <v>0.17357195502388423</v>
      </c>
      <c r="D42" s="793">
        <f>compohweal!P34</f>
        <v>0.22631341268078858</v>
      </c>
      <c r="E42" s="793">
        <f>compohweal!Q34</f>
        <v>0.13064337717167532</v>
      </c>
      <c r="F42" s="793">
        <f>compohweal!R34</f>
        <v>0.14632373665168127</v>
      </c>
      <c r="G42" s="793">
        <f>compohweal!S34</f>
        <v>4.6874809927158069E-2</v>
      </c>
      <c r="H42" s="186">
        <f>compohweal!T34</f>
        <v>0.59852097280606054</v>
      </c>
      <c r="I42" s="793">
        <f>compohweal!U34</f>
        <v>0.15654580231695345</v>
      </c>
      <c r="J42" s="793">
        <f>compohweal!V34</f>
        <v>0.1960422785085387</v>
      </c>
      <c r="K42" s="793">
        <f>compohweal!W34</f>
        <v>9.5316046282691233E-2</v>
      </c>
      <c r="L42" s="793">
        <f>compohweal!X34</f>
        <v>0.11147899489603937</v>
      </c>
      <c r="M42" s="793">
        <f>compohweal!Y34</f>
        <v>3.9137850801837869E-2</v>
      </c>
      <c r="N42" s="186">
        <f>compohweal!Z34</f>
        <v>0.32999442574753712</v>
      </c>
      <c r="O42" s="793">
        <f>compohweal!AA34</f>
        <v>0.10553357063437734</v>
      </c>
      <c r="P42" s="793">
        <f>compohweal!AB34</f>
        <v>0.11718408642212839</v>
      </c>
      <c r="Q42" s="793">
        <f>compohweal!AC34</f>
        <v>4.2683944249859544E-2</v>
      </c>
      <c r="R42" s="793">
        <f>compohweal!AD34</f>
        <v>5.0733576172793171E-2</v>
      </c>
      <c r="S42" s="795">
        <f>compohweal!AE34</f>
        <v>1.3859248268378623E-2</v>
      </c>
      <c r="U42" s="1327">
        <f t="shared" si="0"/>
        <v>0</v>
      </c>
      <c r="V42" s="1327">
        <f t="shared" si="1"/>
        <v>-9.0205620750793969E-17</v>
      </c>
      <c r="W42" s="1327">
        <f t="shared" si="2"/>
        <v>4.8572257327350599E-17</v>
      </c>
    </row>
    <row r="43" spans="1:23" x14ac:dyDescent="0.2">
      <c r="A43" s="819">
        <v>1946</v>
      </c>
      <c r="B43" s="827">
        <f>compohweal!N35</f>
        <v>0.72124558440423203</v>
      </c>
      <c r="C43" s="793">
        <f>compohweal!O35</f>
        <v>0.16796933336891914</v>
      </c>
      <c r="D43" s="793">
        <f>compohweal!P35</f>
        <v>0.20767524875619775</v>
      </c>
      <c r="E43" s="793">
        <f>compohweal!Q35</f>
        <v>0.14083650618561538</v>
      </c>
      <c r="F43" s="793">
        <f>compohweal!R35</f>
        <v>0.15801436785846154</v>
      </c>
      <c r="G43" s="793">
        <f>compohweal!S35</f>
        <v>4.6750128235038241E-2</v>
      </c>
      <c r="H43" s="186">
        <f>compohweal!T35</f>
        <v>0.58940179233330992</v>
      </c>
      <c r="I43" s="793">
        <f>compohweal!U35</f>
        <v>0.15002154572602469</v>
      </c>
      <c r="J43" s="793">
        <f>compohweal!V35</f>
        <v>0.17622663455668564</v>
      </c>
      <c r="K43" s="793">
        <f>compohweal!W35</f>
        <v>0.10376782537740722</v>
      </c>
      <c r="L43" s="793">
        <f>compohweal!X35</f>
        <v>0.11999360377749689</v>
      </c>
      <c r="M43" s="793">
        <f>compohweal!Y35</f>
        <v>3.9392182895695627E-2</v>
      </c>
      <c r="N43" s="186">
        <f>compohweal!Z35</f>
        <v>0.30880663130400104</v>
      </c>
      <c r="O43" s="793">
        <f>compohweal!AA35</f>
        <v>9.7864741536469665E-2</v>
      </c>
      <c r="P43" s="793">
        <f>compohweal!AB35</f>
        <v>0.10039760159482436</v>
      </c>
      <c r="Q43" s="793">
        <f>compohweal!AC35</f>
        <v>4.7073505677486333E-2</v>
      </c>
      <c r="R43" s="793">
        <f>compohweal!AD35</f>
        <v>4.8879909504747569E-2</v>
      </c>
      <c r="S43" s="795">
        <f>compohweal!AE35</f>
        <v>1.4590872990473069E-2</v>
      </c>
      <c r="U43" s="1327">
        <f t="shared" si="0"/>
        <v>-5.5511151231257827E-17</v>
      </c>
      <c r="V43" s="1327">
        <f t="shared" si="1"/>
        <v>-1.2490009027033011E-16</v>
      </c>
      <c r="W43" s="1327">
        <f t="shared" si="2"/>
        <v>3.4694469519536142E-17</v>
      </c>
    </row>
    <row r="44" spans="1:23" x14ac:dyDescent="0.2">
      <c r="A44" s="819">
        <v>1947</v>
      </c>
      <c r="B44" s="827">
        <f>compohweal!N36</f>
        <v>0.70797219415982304</v>
      </c>
      <c r="C44" s="793">
        <f>compohweal!O36</f>
        <v>0.14983276875444176</v>
      </c>
      <c r="D44" s="793">
        <f>compohweal!P36</f>
        <v>0.19329909545169183</v>
      </c>
      <c r="E44" s="793">
        <f>compohweal!Q36</f>
        <v>0.15398558764827233</v>
      </c>
      <c r="F44" s="793">
        <f>compohweal!R36</f>
        <v>0.16519061189651127</v>
      </c>
      <c r="G44" s="793">
        <f>compohweal!S36</f>
        <v>4.5664130408905927E-2</v>
      </c>
      <c r="H44" s="186">
        <f>compohweal!T36</f>
        <v>0.57467332007714289</v>
      </c>
      <c r="I44" s="793">
        <f>compohweal!U36</f>
        <v>0.13614771649994725</v>
      </c>
      <c r="J44" s="793">
        <f>compohweal!V36</f>
        <v>0.16259578738147495</v>
      </c>
      <c r="K44" s="793">
        <f>compohweal!W36</f>
        <v>0.11333479640276344</v>
      </c>
      <c r="L44" s="793">
        <f>compohweal!X36</f>
        <v>0.12371319954250655</v>
      </c>
      <c r="M44" s="793">
        <f>compohweal!Y36</f>
        <v>3.8881820250450623E-2</v>
      </c>
      <c r="N44" s="186">
        <f>compohweal!Z36</f>
        <v>0.29746745293807275</v>
      </c>
      <c r="O44" s="793">
        <f>compohweal!AA36</f>
        <v>9.3807206287231742E-2</v>
      </c>
      <c r="P44" s="793">
        <f>compohweal!AB36</f>
        <v>9.0845610142305078E-2</v>
      </c>
      <c r="Q44" s="793">
        <f>compohweal!AC36</f>
        <v>5.1629845549786349E-2</v>
      </c>
      <c r="R44" s="793">
        <f>compohweal!AD36</f>
        <v>4.670993339973456E-2</v>
      </c>
      <c r="S44" s="795">
        <f>compohweal!AE36</f>
        <v>1.4474857559015014E-2</v>
      </c>
      <c r="U44" s="1327">
        <f t="shared" si="0"/>
        <v>0</v>
      </c>
      <c r="V44" s="1327">
        <f t="shared" si="1"/>
        <v>0</v>
      </c>
      <c r="W44" s="1327">
        <f t="shared" si="2"/>
        <v>0</v>
      </c>
    </row>
    <row r="45" spans="1:23" x14ac:dyDescent="0.2">
      <c r="A45" s="819">
        <v>1948</v>
      </c>
      <c r="B45" s="827">
        <f>compohweal!N37</f>
        <v>0.69455826220727379</v>
      </c>
      <c r="C45" s="793">
        <f>compohweal!O37</f>
        <v>0.13888677829532428</v>
      </c>
      <c r="D45" s="793">
        <f>compohweal!P37</f>
        <v>0.18255990893122825</v>
      </c>
      <c r="E45" s="793">
        <f>compohweal!Q37</f>
        <v>0.1627953803477494</v>
      </c>
      <c r="F45" s="793">
        <f>compohweal!R37</f>
        <v>0.16131392425914501</v>
      </c>
      <c r="G45" s="793">
        <f>compohweal!S37</f>
        <v>4.9002270373826769E-2</v>
      </c>
      <c r="H45" s="186">
        <f>compohweal!T37</f>
        <v>0.5573594158480768</v>
      </c>
      <c r="I45" s="793">
        <f>compohweal!U37</f>
        <v>0.12725381484961823</v>
      </c>
      <c r="J45" s="793">
        <f>compohweal!V37</f>
        <v>0.15251789166129603</v>
      </c>
      <c r="K45" s="793">
        <f>compohweal!W37</f>
        <v>0.11853904468914948</v>
      </c>
      <c r="L45" s="793">
        <f>compohweal!X37</f>
        <v>0.11819076955731078</v>
      </c>
      <c r="M45" s="793">
        <f>compohweal!Y37</f>
        <v>4.0857895090702208E-2</v>
      </c>
      <c r="N45" s="186">
        <f>compohweal!Z37</f>
        <v>0.29196072319110117</v>
      </c>
      <c r="O45" s="793">
        <f>compohweal!AA37</f>
        <v>9.0566307217371911E-2</v>
      </c>
      <c r="P45" s="793">
        <f>compohweal!AB37</f>
        <v>8.6180519176524695E-2</v>
      </c>
      <c r="Q45" s="793">
        <f>compohweal!AC37</f>
        <v>5.4160056905238667E-2</v>
      </c>
      <c r="R45" s="793">
        <f>compohweal!AD37</f>
        <v>4.5973453296734509E-2</v>
      </c>
      <c r="S45" s="795">
        <f>compohweal!AE37</f>
        <v>1.5080386595231388E-2</v>
      </c>
      <c r="U45" s="1327">
        <f t="shared" si="0"/>
        <v>1.0408340855860843E-16</v>
      </c>
      <c r="V45" s="1327">
        <f t="shared" si="1"/>
        <v>0</v>
      </c>
      <c r="W45" s="1327">
        <f t="shared" si="2"/>
        <v>0</v>
      </c>
    </row>
    <row r="46" spans="1:23" x14ac:dyDescent="0.2">
      <c r="A46" s="819">
        <v>1949</v>
      </c>
      <c r="B46" s="827">
        <f>compohweal!N38</f>
        <v>0.68677487557551642</v>
      </c>
      <c r="C46" s="793">
        <f>compohweal!O38</f>
        <v>0.13784584164388713</v>
      </c>
      <c r="D46" s="793">
        <f>compohweal!P38</f>
        <v>0.17586552993541321</v>
      </c>
      <c r="E46" s="793">
        <f>compohweal!Q38</f>
        <v>0.16572296240936185</v>
      </c>
      <c r="F46" s="793">
        <f>compohweal!R38</f>
        <v>0.15449921889785076</v>
      </c>
      <c r="G46" s="793">
        <f>compohweal!S38</f>
        <v>5.2841322689003455E-2</v>
      </c>
      <c r="H46" s="186">
        <f>compohweal!T38</f>
        <v>0.54301861064016443</v>
      </c>
      <c r="I46" s="793">
        <f>compohweal!U38</f>
        <v>0.12646436597430766</v>
      </c>
      <c r="J46" s="793">
        <f>compohweal!V38</f>
        <v>0.14402426559224232</v>
      </c>
      <c r="K46" s="793">
        <f>compohweal!W38</f>
        <v>0.11955103598944948</v>
      </c>
      <c r="L46" s="793">
        <f>compohweal!X38</f>
        <v>0.10925817146003867</v>
      </c>
      <c r="M46" s="793">
        <f>compohweal!Y38</f>
        <v>4.3720771624126249E-2</v>
      </c>
      <c r="N46" s="186">
        <f>compohweal!Z38</f>
        <v>0.28354380915436006</v>
      </c>
      <c r="O46" s="793">
        <f>compohweal!AA38</f>
        <v>9.2290632649697293E-2</v>
      </c>
      <c r="P46" s="793">
        <f>compohweal!AB38</f>
        <v>8.0322496391606546E-2</v>
      </c>
      <c r="Q46" s="793">
        <f>compohweal!AC38</f>
        <v>5.3746653703269129E-2</v>
      </c>
      <c r="R46" s="793">
        <f>compohweal!AD38</f>
        <v>4.1205697411596048E-2</v>
      </c>
      <c r="S46" s="795">
        <f>compohweal!AE38</f>
        <v>1.5978328998191044E-2</v>
      </c>
      <c r="U46" s="1327">
        <f t="shared" si="0"/>
        <v>0</v>
      </c>
      <c r="V46" s="1327">
        <f t="shared" si="1"/>
        <v>0</v>
      </c>
      <c r="W46" s="1327">
        <f t="shared" si="2"/>
        <v>0</v>
      </c>
    </row>
    <row r="47" spans="1:23" x14ac:dyDescent="0.2">
      <c r="A47" s="821">
        <v>1950</v>
      </c>
      <c r="B47" s="830">
        <f>compohweal!N39</f>
        <v>0.69026021017694272</v>
      </c>
      <c r="C47" s="802">
        <f>compohweal!O39</f>
        <v>0.14322914394885888</v>
      </c>
      <c r="D47" s="802">
        <f>compohweal!P39</f>
        <v>0.17185919952555326</v>
      </c>
      <c r="E47" s="802">
        <f>compohweal!Q39</f>
        <v>0.16834972881640722</v>
      </c>
      <c r="F47" s="802">
        <f>compohweal!R39</f>
        <v>0.15262027295320149</v>
      </c>
      <c r="G47" s="802">
        <f>compohweal!S39</f>
        <v>5.4201864932921937E-2</v>
      </c>
      <c r="H47" s="190">
        <f>compohweal!T39</f>
        <v>0.55073121594494445</v>
      </c>
      <c r="I47" s="802">
        <f>compohweal!U39</f>
        <v>0.12944881486606419</v>
      </c>
      <c r="J47" s="802">
        <f>compohweal!V39</f>
        <v>0.14358545311220777</v>
      </c>
      <c r="K47" s="802">
        <f>compohweal!W39</f>
        <v>0.12146269206195166</v>
      </c>
      <c r="L47" s="802">
        <f>compohweal!X39</f>
        <v>0.11129941394826552</v>
      </c>
      <c r="M47" s="802">
        <f>compohweal!Y39</f>
        <v>4.4934841956455203E-2</v>
      </c>
      <c r="N47" s="190">
        <f>compohweal!Z39</f>
        <v>0.29592977206322785</v>
      </c>
      <c r="O47" s="802">
        <f>compohweal!AA39</f>
        <v>9.6084189914117477E-2</v>
      </c>
      <c r="P47" s="802">
        <f>compohweal!AB39</f>
        <v>8.2290095457221935E-2</v>
      </c>
      <c r="Q47" s="802">
        <f>compohweal!AC39</f>
        <v>5.5335356356991598E-2</v>
      </c>
      <c r="R47" s="802">
        <f>compohweal!AD39</f>
        <v>4.5937385431701443E-2</v>
      </c>
      <c r="S47" s="803">
        <f>compohweal!AE39</f>
        <v>1.6282744903195406E-2</v>
      </c>
      <c r="U47" s="1327">
        <f t="shared" si="0"/>
        <v>-9.7144514654701197E-17</v>
      </c>
      <c r="V47" s="1327">
        <f t="shared" si="1"/>
        <v>1.1796119636642288E-16</v>
      </c>
      <c r="W47" s="1327">
        <f t="shared" si="2"/>
        <v>0</v>
      </c>
    </row>
    <row r="48" spans="1:23" x14ac:dyDescent="0.2">
      <c r="A48" s="819">
        <v>1951</v>
      </c>
      <c r="B48" s="827">
        <f>compohweal!N40</f>
        <v>0.69011514900994353</v>
      </c>
      <c r="C48" s="793">
        <f>compohweal!O40</f>
        <v>0.15072828157397908</v>
      </c>
      <c r="D48" s="793">
        <f>compohweal!P40</f>
        <v>0.16335375544948225</v>
      </c>
      <c r="E48" s="793">
        <f>compohweal!Q40</f>
        <v>0.16885649920709922</v>
      </c>
      <c r="F48" s="793">
        <f>compohweal!R40</f>
        <v>0.15460485327102572</v>
      </c>
      <c r="G48" s="793">
        <f>compohweal!S40</f>
        <v>5.2571759508357303E-2</v>
      </c>
      <c r="H48" s="186">
        <f>compohweal!T40</f>
        <v>0.55214242620502141</v>
      </c>
      <c r="I48" s="793">
        <f>compohweal!U40</f>
        <v>0.13792407313203245</v>
      </c>
      <c r="J48" s="793">
        <f>compohweal!V40</f>
        <v>0.13618601837594968</v>
      </c>
      <c r="K48" s="793">
        <f>compohweal!W40</f>
        <v>0.12120163154672443</v>
      </c>
      <c r="L48" s="793">
        <f>compohweal!X40</f>
        <v>0.11315514995804275</v>
      </c>
      <c r="M48" s="793">
        <f>compohweal!Y40</f>
        <v>4.3675553192272176E-2</v>
      </c>
      <c r="N48" s="186">
        <f>compohweal!Z40</f>
        <v>0.29131818634934836</v>
      </c>
      <c r="O48" s="793">
        <f>compohweal!AA40</f>
        <v>0.10011308887600311</v>
      </c>
      <c r="P48" s="793">
        <f>compohweal!AB40</f>
        <v>7.5256863930016266E-2</v>
      </c>
      <c r="Q48" s="793">
        <f>compohweal!AC40</f>
        <v>5.4277624644141431E-2</v>
      </c>
      <c r="R48" s="793">
        <f>compohweal!AD40</f>
        <v>4.5974582856501064E-2</v>
      </c>
      <c r="S48" s="795">
        <f>compohweal!AE40</f>
        <v>1.5696026042686426E-2</v>
      </c>
      <c r="U48" s="1327">
        <f t="shared" si="0"/>
        <v>-9.0205620750793969E-17</v>
      </c>
      <c r="V48" s="1327">
        <f t="shared" si="1"/>
        <v>-9.7144514654701197E-17</v>
      </c>
      <c r="W48" s="1327">
        <f t="shared" si="2"/>
        <v>5.5511151231257827E-17</v>
      </c>
    </row>
    <row r="49" spans="1:23" x14ac:dyDescent="0.2">
      <c r="A49" s="819">
        <v>1952</v>
      </c>
      <c r="B49" s="827">
        <f>compohweal!N41</f>
        <v>0.68732356003483686</v>
      </c>
      <c r="C49" s="793">
        <f>compohweal!O41</f>
        <v>0.14891231036579436</v>
      </c>
      <c r="D49" s="793">
        <f>compohweal!P41</f>
        <v>0.16170595760071324</v>
      </c>
      <c r="E49" s="793">
        <f>compohweal!Q41</f>
        <v>0.16872299168265861</v>
      </c>
      <c r="F49" s="793">
        <f>compohweal!R41</f>
        <v>0.15422205495272015</v>
      </c>
      <c r="G49" s="793">
        <f>compohweal!S41</f>
        <v>5.3760245432950431E-2</v>
      </c>
      <c r="H49" s="186">
        <f>compohweal!T41</f>
        <v>0.54647534464894154</v>
      </c>
      <c r="I49" s="793">
        <f>compohweal!U41</f>
        <v>0.13529151444526286</v>
      </c>
      <c r="J49" s="793">
        <f>compohweal!V41</f>
        <v>0.13416643735293385</v>
      </c>
      <c r="K49" s="793">
        <f>compohweal!W41</f>
        <v>0.12008734816521568</v>
      </c>
      <c r="L49" s="793">
        <f>compohweal!X41</f>
        <v>0.11201516900424609</v>
      </c>
      <c r="M49" s="793">
        <f>compohweal!Y41</f>
        <v>4.4914875681283058E-2</v>
      </c>
      <c r="N49" s="186">
        <f>compohweal!Z41</f>
        <v>0.28812076647234808</v>
      </c>
      <c r="O49" s="793">
        <f>compohweal!AA41</f>
        <v>9.8920824952987499E-2</v>
      </c>
      <c r="P49" s="793">
        <f>compohweal!AB41</f>
        <v>7.4133634774672399E-2</v>
      </c>
      <c r="Q49" s="793">
        <f>compohweal!AC41</f>
        <v>5.3644176880885852E-2</v>
      </c>
      <c r="R49" s="793">
        <f>compohweal!AD41</f>
        <v>4.5781669622676706E-2</v>
      </c>
      <c r="S49" s="795">
        <f>compohweal!AE41</f>
        <v>1.564046024112567E-2</v>
      </c>
      <c r="U49" s="1327">
        <f t="shared" si="0"/>
        <v>6.2450045135165055E-17</v>
      </c>
      <c r="V49" s="1327">
        <f t="shared" si="1"/>
        <v>0</v>
      </c>
      <c r="W49" s="1327">
        <f t="shared" si="2"/>
        <v>-3.4694469519536142E-17</v>
      </c>
    </row>
    <row r="50" spans="1:23" x14ac:dyDescent="0.2">
      <c r="A50" s="819">
        <v>1953</v>
      </c>
      <c r="B50" s="827">
        <f>compohweal!N42</f>
        <v>0.68095889176841984</v>
      </c>
      <c r="C50" s="793">
        <f>compohweal!O42</f>
        <v>0.1414767263909619</v>
      </c>
      <c r="D50" s="793">
        <f>compohweal!P42</f>
        <v>0.16573613161030865</v>
      </c>
      <c r="E50" s="793">
        <f>compohweal!Q42</f>
        <v>0.17045194110294562</v>
      </c>
      <c r="F50" s="793">
        <f>compohweal!R42</f>
        <v>0.14598821134554771</v>
      </c>
      <c r="G50" s="793">
        <f>compohweal!S42</f>
        <v>5.7305881318655889E-2</v>
      </c>
      <c r="H50" s="186">
        <f>compohweal!T42</f>
        <v>0.53750329211316605</v>
      </c>
      <c r="I50" s="793">
        <f>compohweal!U42</f>
        <v>0.12865612395305409</v>
      </c>
      <c r="J50" s="793">
        <f>compohweal!V42</f>
        <v>0.13565817333365227</v>
      </c>
      <c r="K50" s="793">
        <f>compohweal!W42</f>
        <v>0.12075977248586803</v>
      </c>
      <c r="L50" s="793">
        <f>compohweal!X42</f>
        <v>0.10480673075854384</v>
      </c>
      <c r="M50" s="793">
        <f>compohweal!Y42</f>
        <v>4.7622491582047788E-2</v>
      </c>
      <c r="N50" s="186">
        <f>compohweal!Z42</f>
        <v>0.27619415844995426</v>
      </c>
      <c r="O50" s="793">
        <f>compohweal!AA42</f>
        <v>9.2855296045969843E-2</v>
      </c>
      <c r="P50" s="793">
        <f>compohweal!AB42</f>
        <v>7.3302027597498806E-2</v>
      </c>
      <c r="Q50" s="793">
        <f>compohweal!AC42</f>
        <v>5.2632369957868332E-2</v>
      </c>
      <c r="R50" s="793">
        <f>compohweal!AD42</f>
        <v>4.0860819094010466E-2</v>
      </c>
      <c r="S50" s="795">
        <f>compohweal!AE42</f>
        <v>1.6543645754606838E-2</v>
      </c>
      <c r="U50" s="1327">
        <f t="shared" si="0"/>
        <v>1.0408340855860843E-16</v>
      </c>
      <c r="V50" s="1327">
        <f t="shared" si="1"/>
        <v>0</v>
      </c>
      <c r="W50" s="1327">
        <f t="shared" si="2"/>
        <v>0</v>
      </c>
    </row>
    <row r="51" spans="1:23" x14ac:dyDescent="0.2">
      <c r="A51" s="819">
        <v>1954</v>
      </c>
      <c r="B51" s="827">
        <f>compohweal!N43</f>
        <v>0.68495380951545903</v>
      </c>
      <c r="C51" s="793">
        <f>compohweal!O43</f>
        <v>0.1490014618213823</v>
      </c>
      <c r="D51" s="793">
        <f>compohweal!P43</f>
        <v>0.16221885144058454</v>
      </c>
      <c r="E51" s="793">
        <f>compohweal!Q43</f>
        <v>0.1741331977152083</v>
      </c>
      <c r="F51" s="793">
        <f>compohweal!R43</f>
        <v>0.14004920698464984</v>
      </c>
      <c r="G51" s="793">
        <f>compohweal!S43</f>
        <v>5.9551091553633931E-2</v>
      </c>
      <c r="H51" s="186">
        <f>compohweal!T43</f>
        <v>0.5372585697223724</v>
      </c>
      <c r="I51" s="793">
        <f>compohweal!U43</f>
        <v>0.13584218027167747</v>
      </c>
      <c r="J51" s="793">
        <f>compohweal!V43</f>
        <v>0.12933659091646391</v>
      </c>
      <c r="K51" s="793">
        <f>compohweal!W43</f>
        <v>0.12492806078743143</v>
      </c>
      <c r="L51" s="793">
        <f>compohweal!X43</f>
        <v>9.733241962406719E-2</v>
      </c>
      <c r="M51" s="793">
        <f>compohweal!Y43</f>
        <v>4.9819318122732381E-2</v>
      </c>
      <c r="N51" s="186">
        <f>compohweal!Z43</f>
        <v>0.28220617872382847</v>
      </c>
      <c r="O51" s="793">
        <f>compohweal!AA43</f>
        <v>9.6031550013437453E-2</v>
      </c>
      <c r="P51" s="793">
        <f>compohweal!AB43</f>
        <v>7.3953484656698806E-2</v>
      </c>
      <c r="Q51" s="793">
        <f>compohweal!AC43</f>
        <v>5.603585178651628E-2</v>
      </c>
      <c r="R51" s="793">
        <f>compohweal!AD43</f>
        <v>3.9023733668413302E-2</v>
      </c>
      <c r="S51" s="795">
        <f>compohweal!AE43</f>
        <v>1.7161558598762665E-2</v>
      </c>
      <c r="U51" s="1327">
        <f t="shared" si="0"/>
        <v>9.7144514654701197E-17</v>
      </c>
      <c r="V51" s="1327">
        <f t="shared" si="1"/>
        <v>0</v>
      </c>
      <c r="W51" s="1327">
        <f t="shared" si="2"/>
        <v>0</v>
      </c>
    </row>
    <row r="52" spans="1:23" x14ac:dyDescent="0.2">
      <c r="A52" s="819">
        <v>1955</v>
      </c>
      <c r="B52" s="827">
        <f>compohweal!N44</f>
        <v>0.68882336698668378</v>
      </c>
      <c r="C52" s="793">
        <f>compohweal!O44</f>
        <v>0.17044034149269915</v>
      </c>
      <c r="D52" s="793">
        <f>compohweal!P44</f>
        <v>0.15843346747441453</v>
      </c>
      <c r="E52" s="793">
        <f>compohweal!Q44</f>
        <v>0.16754220435394107</v>
      </c>
      <c r="F52" s="793">
        <f>compohweal!R44</f>
        <v>0.13217199000605656</v>
      </c>
      <c r="G52" s="793">
        <f>compohweal!S44</f>
        <v>6.0235363659572348E-2</v>
      </c>
      <c r="H52" s="186">
        <f>compohweal!T44</f>
        <v>0.53584067492536069</v>
      </c>
      <c r="I52" s="793">
        <f>compohweal!U44</f>
        <v>0.15173943895849343</v>
      </c>
      <c r="J52" s="793">
        <f>compohweal!V44</f>
        <v>0.12501969556735826</v>
      </c>
      <c r="K52" s="793">
        <f>compohweal!W44</f>
        <v>0.11764600528639782</v>
      </c>
      <c r="L52" s="793">
        <f>compohweal!X44</f>
        <v>9.0523573642372998E-2</v>
      </c>
      <c r="M52" s="793">
        <f>compohweal!Y44</f>
        <v>5.0911961470738162E-2</v>
      </c>
      <c r="N52" s="186">
        <f>compohweal!Z44</f>
        <v>0.28474808954419439</v>
      </c>
      <c r="O52" s="793">
        <f>compohweal!AA44</f>
        <v>0.11027263267042332</v>
      </c>
      <c r="P52" s="793">
        <f>compohweal!AB44</f>
        <v>7.1655181416308916E-2</v>
      </c>
      <c r="Q52" s="793">
        <f>compohweal!AC44</f>
        <v>4.8847264802185757E-2</v>
      </c>
      <c r="R52" s="793">
        <f>compohweal!AD44</f>
        <v>3.6807928175488662E-2</v>
      </c>
      <c r="S52" s="795">
        <f>compohweal!AE44</f>
        <v>1.7165082479787746E-2</v>
      </c>
      <c r="U52" s="1327">
        <f t="shared" si="0"/>
        <v>9.0205620750793969E-17</v>
      </c>
      <c r="V52" s="1327">
        <f t="shared" si="1"/>
        <v>5.5511151231257827E-17</v>
      </c>
      <c r="W52" s="1327">
        <f t="shared" si="2"/>
        <v>0</v>
      </c>
    </row>
    <row r="53" spans="1:23" x14ac:dyDescent="0.2">
      <c r="A53" s="819">
        <v>1956</v>
      </c>
      <c r="B53" s="827">
        <f>compohweal!N45</f>
        <v>0.69222739771964348</v>
      </c>
      <c r="C53" s="793">
        <f>compohweal!O45</f>
        <v>0.17780578536418304</v>
      </c>
      <c r="D53" s="793">
        <f>compohweal!P45</f>
        <v>0.15746337610665148</v>
      </c>
      <c r="E53" s="793">
        <f>compohweal!Q45</f>
        <v>0.16630572667276669</v>
      </c>
      <c r="F53" s="793">
        <f>compohweal!R45</f>
        <v>0.12947035524502964</v>
      </c>
      <c r="G53" s="793">
        <f>compohweal!S45</f>
        <v>6.1182154331012567E-2</v>
      </c>
      <c r="H53" s="186">
        <f>compohweal!T45</f>
        <v>0.54431717415496494</v>
      </c>
      <c r="I53" s="793">
        <f>compohweal!U45</f>
        <v>0.15847364998172075</v>
      </c>
      <c r="J53" s="793">
        <f>compohweal!V45</f>
        <v>0.12776113056942384</v>
      </c>
      <c r="K53" s="793">
        <f>compohweal!W45</f>
        <v>0.11718097803818316</v>
      </c>
      <c r="L53" s="793">
        <f>compohweal!X45</f>
        <v>8.950750754407015E-2</v>
      </c>
      <c r="M53" s="793">
        <f>compohweal!Y45</f>
        <v>5.1393908021566938E-2</v>
      </c>
      <c r="N53" s="186">
        <f>compohweal!Z45</f>
        <v>0.28779135428900382</v>
      </c>
      <c r="O53" s="793">
        <f>compohweal!AA45</f>
        <v>0.11525282702615153</v>
      </c>
      <c r="P53" s="793">
        <f>compohweal!AB45</f>
        <v>7.07648655565465E-2</v>
      </c>
      <c r="Q53" s="793">
        <f>compohweal!AC45</f>
        <v>5.1166112547128564E-2</v>
      </c>
      <c r="R53" s="793">
        <f>compohweal!AD45</f>
        <v>3.3135655855640253E-2</v>
      </c>
      <c r="S53" s="795">
        <f>compohweal!AE45</f>
        <v>1.7471893303536989E-2</v>
      </c>
      <c r="U53" s="1327">
        <f t="shared" si="0"/>
        <v>5.5511151231257827E-17</v>
      </c>
      <c r="V53" s="1327">
        <f t="shared" si="1"/>
        <v>9.0205620750793969E-17</v>
      </c>
      <c r="W53" s="1327">
        <f t="shared" si="2"/>
        <v>0</v>
      </c>
    </row>
    <row r="54" spans="1:23" x14ac:dyDescent="0.2">
      <c r="A54" s="819">
        <v>1957</v>
      </c>
      <c r="B54" s="827">
        <f>compohweal!N46</f>
        <v>0.69637415640091671</v>
      </c>
      <c r="C54" s="793">
        <f>compohweal!O46</f>
        <v>0.17350327236906979</v>
      </c>
      <c r="D54" s="793">
        <f>compohweal!P46</f>
        <v>0.16605130335919044</v>
      </c>
      <c r="E54" s="793">
        <f>compohweal!Q46</f>
        <v>0.16327917487927512</v>
      </c>
      <c r="F54" s="793">
        <f>compohweal!R46</f>
        <v>0.13035603966216677</v>
      </c>
      <c r="G54" s="793">
        <f>compohweal!S46</f>
        <v>6.3184366131214434E-2</v>
      </c>
      <c r="H54" s="186">
        <f>compohweal!T46</f>
        <v>0.55560100524083356</v>
      </c>
      <c r="I54" s="793">
        <f>compohweal!U46</f>
        <v>0.15750002914299774</v>
      </c>
      <c r="J54" s="793">
        <f>compohweal!V46</f>
        <v>0.13635187332777529</v>
      </c>
      <c r="K54" s="793">
        <f>compohweal!W46</f>
        <v>0.11589666267138729</v>
      </c>
      <c r="L54" s="793">
        <f>compohweal!X46</f>
        <v>9.3630935942936866E-2</v>
      </c>
      <c r="M54" s="793">
        <f>compohweal!Y46</f>
        <v>5.2221504155736294E-2</v>
      </c>
      <c r="N54" s="186">
        <f>compohweal!Z46</f>
        <v>0.28410832876273839</v>
      </c>
      <c r="O54" s="793">
        <f>compohweal!AA46</f>
        <v>0.11046667303734183</v>
      </c>
      <c r="P54" s="793">
        <f>compohweal!AB46</f>
        <v>7.0632742444772634E-2</v>
      </c>
      <c r="Q54" s="793">
        <f>compohweal!AC46</f>
        <v>5.0088728198807712E-2</v>
      </c>
      <c r="R54" s="793">
        <f>compohweal!AD46</f>
        <v>3.489632817456572E-2</v>
      </c>
      <c r="S54" s="795">
        <f>compohweal!AE46</f>
        <v>1.8023856907250575E-2</v>
      </c>
      <c r="U54" s="1327">
        <f t="shared" si="0"/>
        <v>1.2490009027033011E-16</v>
      </c>
      <c r="V54" s="1327">
        <f t="shared" si="1"/>
        <v>0</v>
      </c>
      <c r="W54" s="1327">
        <f t="shared" si="2"/>
        <v>-5.8980598183211441E-17</v>
      </c>
    </row>
    <row r="55" spans="1:23" x14ac:dyDescent="0.2">
      <c r="A55" s="819">
        <v>1958</v>
      </c>
      <c r="B55" s="827">
        <f>compohweal!N47</f>
        <v>0.69518544513068414</v>
      </c>
      <c r="C55" s="793">
        <f>compohweal!O47</f>
        <v>0.17648415215799851</v>
      </c>
      <c r="D55" s="793">
        <f>compohweal!P47</f>
        <v>0.1661605035161233</v>
      </c>
      <c r="E55" s="793">
        <f>compohweal!Q47</f>
        <v>0.15936683695985968</v>
      </c>
      <c r="F55" s="793">
        <f>compohweal!R47</f>
        <v>0.12694222881503772</v>
      </c>
      <c r="G55" s="793">
        <f>compohweal!S47</f>
        <v>6.6231723681664981E-2</v>
      </c>
      <c r="H55" s="186">
        <f>compohweal!T47</f>
        <v>0.55253625479499191</v>
      </c>
      <c r="I55" s="793">
        <f>compohweal!U47</f>
        <v>0.16023619983096454</v>
      </c>
      <c r="J55" s="793">
        <f>compohweal!V47</f>
        <v>0.13582364899025337</v>
      </c>
      <c r="K55" s="793">
        <f>compohweal!W47</f>
        <v>0.11301118045764211</v>
      </c>
      <c r="L55" s="793">
        <f>compohweal!X47</f>
        <v>8.936446611915308E-2</v>
      </c>
      <c r="M55" s="793">
        <f>compohweal!Y47</f>
        <v>5.4100759396978781E-2</v>
      </c>
      <c r="N55" s="186">
        <f>compohweal!Z47</f>
        <v>0.27961157457258667</v>
      </c>
      <c r="O55" s="793">
        <f>compohweal!AA47</f>
        <v>0.10976434708160007</v>
      </c>
      <c r="P55" s="793">
        <f>compohweal!AB47</f>
        <v>7.0000984407638148E-2</v>
      </c>
      <c r="Q55" s="793">
        <f>compohweal!AC47</f>
        <v>4.8900152423691647E-2</v>
      </c>
      <c r="R55" s="793">
        <f>compohweal!AD47</f>
        <v>3.2440887732023506E-2</v>
      </c>
      <c r="S55" s="795">
        <f>compohweal!AE47</f>
        <v>1.8505202927633288E-2</v>
      </c>
      <c r="U55" s="1327">
        <f t="shared" si="0"/>
        <v>0</v>
      </c>
      <c r="V55" s="1327">
        <f t="shared" si="1"/>
        <v>0</v>
      </c>
      <c r="W55" s="1327">
        <f t="shared" si="2"/>
        <v>0</v>
      </c>
    </row>
    <row r="56" spans="1:23" x14ac:dyDescent="0.2">
      <c r="A56" s="820">
        <v>1959</v>
      </c>
      <c r="B56" s="829">
        <f>compohweal!N48</f>
        <v>0.70236995323489615</v>
      </c>
      <c r="C56" s="799">
        <f>compohweal!O48</f>
        <v>0.19321569307092304</v>
      </c>
      <c r="D56" s="799">
        <f>compohweal!P48</f>
        <v>0.16369549879096129</v>
      </c>
      <c r="E56" s="799">
        <f>compohweal!Q48</f>
        <v>0.15349072438158956</v>
      </c>
      <c r="F56" s="799">
        <f>compohweal!R48</f>
        <v>0.1250156563049363</v>
      </c>
      <c r="G56" s="799">
        <f>compohweal!S48</f>
        <v>6.695238068648604E-2</v>
      </c>
      <c r="H56" s="188">
        <f>compohweal!T48</f>
        <v>0.56310997417310149</v>
      </c>
      <c r="I56" s="799">
        <f>compohweal!U48</f>
        <v>0.17650610894265018</v>
      </c>
      <c r="J56" s="799">
        <f>compohweal!V48</f>
        <v>0.13305763266196585</v>
      </c>
      <c r="K56" s="799">
        <f>compohweal!W48</f>
        <v>0.1085164691161483</v>
      </c>
      <c r="L56" s="799">
        <f>compohweal!X48</f>
        <v>9.0537795405982321E-2</v>
      </c>
      <c r="M56" s="799">
        <f>compohweal!Y48</f>
        <v>5.449196804635497E-2</v>
      </c>
      <c r="N56" s="188">
        <f>compohweal!Z48</f>
        <v>0.28533584318566207</v>
      </c>
      <c r="O56" s="799">
        <f>compohweal!AA48</f>
        <v>0.11874482083593099</v>
      </c>
      <c r="P56" s="799">
        <f>compohweal!AB48</f>
        <v>6.7629625586339073E-2</v>
      </c>
      <c r="Q56" s="799">
        <f>compohweal!AC48</f>
        <v>4.6480382272331429E-2</v>
      </c>
      <c r="R56" s="799">
        <f>compohweal!AD48</f>
        <v>3.375861094982141E-2</v>
      </c>
      <c r="S56" s="800">
        <f>compohweal!AE48</f>
        <v>1.8722403541239128E-2</v>
      </c>
      <c r="U56" s="1327">
        <f t="shared" si="0"/>
        <v>0</v>
      </c>
      <c r="V56" s="1327">
        <f t="shared" si="1"/>
        <v>-1.457167719820518E-16</v>
      </c>
      <c r="W56" s="1327">
        <f t="shared" si="2"/>
        <v>4.163336342344337E-17</v>
      </c>
    </row>
    <row r="57" spans="1:23" x14ac:dyDescent="0.2">
      <c r="A57" s="819">
        <v>1960</v>
      </c>
      <c r="B57" s="827">
        <f>compohweal!N49</f>
        <v>0.70500365554025946</v>
      </c>
      <c r="C57" s="793">
        <f>compohweal!O49</f>
        <v>0.19580512645672735</v>
      </c>
      <c r="D57" s="793">
        <f>compohweal!P49</f>
        <v>0.16553340543396927</v>
      </c>
      <c r="E57" s="793">
        <f>compohweal!Q49</f>
        <v>0.15600316177327839</v>
      </c>
      <c r="F57" s="793">
        <f>compohweal!R49</f>
        <v>0.11804409697780666</v>
      </c>
      <c r="G57" s="793">
        <f>compohweal!S49</f>
        <v>6.9617864898478002E-2</v>
      </c>
      <c r="H57" s="186">
        <f>compohweal!T49</f>
        <v>0.56432618861884443</v>
      </c>
      <c r="I57" s="793">
        <f>compohweal!U49</f>
        <v>0.17805491747891963</v>
      </c>
      <c r="J57" s="793">
        <f>compohweal!V49</f>
        <v>0.13371519683964117</v>
      </c>
      <c r="K57" s="793">
        <f>compohweal!W49</f>
        <v>0.11211807916957345</v>
      </c>
      <c r="L57" s="793">
        <f>compohweal!X49</f>
        <v>8.402030715653086E-2</v>
      </c>
      <c r="M57" s="793">
        <f>compohweal!Y49</f>
        <v>5.6417687974179301E-2</v>
      </c>
      <c r="N57" s="186">
        <f>compohweal!Z49</f>
        <v>0.28523079270872326</v>
      </c>
      <c r="O57" s="793">
        <f>compohweal!AA49</f>
        <v>0.11999542713823694</v>
      </c>
      <c r="P57" s="793">
        <f>compohweal!AB49</f>
        <v>6.6420158819008646E-2</v>
      </c>
      <c r="Q57" s="793">
        <f>compohweal!AC49</f>
        <v>4.9832290115186799E-2</v>
      </c>
      <c r="R57" s="793">
        <f>compohweal!AD49</f>
        <v>2.96264725201432E-2</v>
      </c>
      <c r="S57" s="795">
        <f>compohweal!AE49</f>
        <v>1.9356444116147693E-2</v>
      </c>
      <c r="U57" s="1327">
        <f t="shared" si="0"/>
        <v>-1.8041124150158794E-16</v>
      </c>
      <c r="V57" s="1327">
        <f t="shared" si="1"/>
        <v>0</v>
      </c>
      <c r="W57" s="1327">
        <f t="shared" si="2"/>
        <v>0</v>
      </c>
    </row>
    <row r="58" spans="1:23" x14ac:dyDescent="0.2">
      <c r="A58" s="819">
        <v>1961</v>
      </c>
      <c r="B58" s="827">
        <f>compohweal!N50</f>
        <v>0.70709476184274023</v>
      </c>
      <c r="C58" s="793">
        <f>compohweal!O50</f>
        <v>0.20230892367219913</v>
      </c>
      <c r="D58" s="793">
        <f>compohweal!P50</f>
        <v>0.16555758598705614</v>
      </c>
      <c r="E58" s="793">
        <f>compohweal!Q50</f>
        <v>0.15519480685818943</v>
      </c>
      <c r="F58" s="793">
        <f>compohweal!R50</f>
        <v>0.11199281831505895</v>
      </c>
      <c r="G58" s="793">
        <f>compohweal!S50</f>
        <v>7.2040627010236571E-2</v>
      </c>
      <c r="H58" s="186">
        <f>compohweal!T50</f>
        <v>0.56032262100732866</v>
      </c>
      <c r="I58" s="793">
        <f>compohweal!U50</f>
        <v>0.18004687542051909</v>
      </c>
      <c r="J58" s="793">
        <f>compohweal!V50</f>
        <v>0.13255189568707665</v>
      </c>
      <c r="K58" s="793">
        <f>compohweal!W50</f>
        <v>0.11062159588813049</v>
      </c>
      <c r="L58" s="793">
        <f>compohweal!X50</f>
        <v>7.8109576613846696E-2</v>
      </c>
      <c r="M58" s="793">
        <f>compohweal!Y50</f>
        <v>5.8992677397755829E-2</v>
      </c>
      <c r="N58" s="186">
        <f>compohweal!Z50</f>
        <v>0.28688546231356271</v>
      </c>
      <c r="O58" s="793">
        <f>compohweal!AA50</f>
        <v>0.12506795099028953</v>
      </c>
      <c r="P58" s="793">
        <f>compohweal!AB50</f>
        <v>6.5278597840664934E-2</v>
      </c>
      <c r="Q58" s="793">
        <f>compohweal!AC50</f>
        <v>4.8510572082139894E-2</v>
      </c>
      <c r="R58" s="793">
        <f>compohweal!AD50</f>
        <v>2.8344058366573291E-2</v>
      </c>
      <c r="S58" s="795">
        <f>compohweal!AE50</f>
        <v>1.9684283033895068E-2</v>
      </c>
      <c r="U58" s="1327">
        <f t="shared" si="0"/>
        <v>0</v>
      </c>
      <c r="V58" s="1327">
        <f t="shared" si="1"/>
        <v>-1.0408340855860843E-16</v>
      </c>
      <c r="W58" s="1327">
        <f t="shared" si="2"/>
        <v>0</v>
      </c>
    </row>
    <row r="59" spans="1:23" x14ac:dyDescent="0.2">
      <c r="A59" s="822">
        <v>1962</v>
      </c>
      <c r="B59" s="828">
        <f>compohweal!N51</f>
        <v>0.71223646402359009</v>
      </c>
      <c r="C59" s="796">
        <f>compohweal!O51</f>
        <v>0.20316433906555176</v>
      </c>
      <c r="D59" s="796">
        <f>compohweal!P51</f>
        <v>0.16819026321172714</v>
      </c>
      <c r="E59" s="796">
        <f>compohweal!Q51</f>
        <v>0.15637885592877865</v>
      </c>
      <c r="F59" s="796">
        <f>compohweal!R51</f>
        <v>0.11046478152275085</v>
      </c>
      <c r="G59" s="796">
        <f>compohweal!S51</f>
        <v>7.4038237333297729E-2</v>
      </c>
      <c r="H59" s="135">
        <f>compohweal!T51</f>
        <v>0.56423896551132202</v>
      </c>
      <c r="I59" s="806">
        <f>compohweal!U51</f>
        <v>0.18078957498073578</v>
      </c>
      <c r="J59" s="806">
        <f>compohweal!V51</f>
        <v>0.13386096246540546</v>
      </c>
      <c r="K59" s="806">
        <f>compohweal!W51</f>
        <v>0.11182854464277625</v>
      </c>
      <c r="L59" s="806">
        <f>compohweal!X51</f>
        <v>7.707938551902771E-2</v>
      </c>
      <c r="M59" s="806">
        <f>compohweal!Y51</f>
        <v>6.0680519789457321E-2</v>
      </c>
      <c r="N59" s="106">
        <f>compohweal!Z51</f>
        <v>0.28737303614616394</v>
      </c>
      <c r="O59" s="797">
        <f>compohweal!AA51</f>
        <v>0.1250898689031601</v>
      </c>
      <c r="P59" s="797">
        <f>compohweal!AB51</f>
        <v>6.4339410047978163E-2</v>
      </c>
      <c r="Q59" s="797">
        <f>compohweal!AC51</f>
        <v>4.8983832937665284E-2</v>
      </c>
      <c r="R59" s="797">
        <f>compohweal!AD51</f>
        <v>2.7921676635742188E-2</v>
      </c>
      <c r="S59" s="798">
        <f>compohweal!AE51</f>
        <v>2.1038228645920753E-2</v>
      </c>
      <c r="U59" s="1327">
        <f t="shared" si="0"/>
        <v>-1.3038516044616699E-8</v>
      </c>
      <c r="V59" s="1327">
        <f t="shared" si="1"/>
        <v>-2.1886080503463745E-8</v>
      </c>
      <c r="W59" s="1327">
        <f t="shared" si="2"/>
        <v>1.8975697457790375E-8</v>
      </c>
    </row>
    <row r="60" spans="1:23" x14ac:dyDescent="0.2">
      <c r="A60" s="822">
        <v>1963</v>
      </c>
      <c r="B60" s="828">
        <f>compohweal!N52</f>
        <v>0.71170136332511902</v>
      </c>
      <c r="C60" s="796">
        <f>compohweal!O52</f>
        <v>0.20717627555131912</v>
      </c>
      <c r="D60" s="796">
        <f>compohweal!P52</f>
        <v>0.16666738782078028</v>
      </c>
      <c r="E60" s="796">
        <f>compohweal!Q52</f>
        <v>0.15235351165756583</v>
      </c>
      <c r="F60" s="796">
        <f>compohweal!R52</f>
        <v>0.1096680760383606</v>
      </c>
      <c r="G60" s="796">
        <f>compohweal!S52</f>
        <v>7.5836122035980225E-2</v>
      </c>
      <c r="H60" s="135">
        <f>compohweal!T52</f>
        <v>0.56212916970252991</v>
      </c>
      <c r="I60" s="806">
        <f>compohweal!U52</f>
        <v>0.18372959643602371</v>
      </c>
      <c r="J60" s="806">
        <f>compohweal!V52</f>
        <v>0.13014638959430158</v>
      </c>
      <c r="K60" s="806">
        <f>compohweal!W52</f>
        <v>0.10886712488718331</v>
      </c>
      <c r="L60" s="806">
        <f>compohweal!X52</f>
        <v>7.777206227183342E-2</v>
      </c>
      <c r="M60" s="806">
        <f>compohweal!Y52</f>
        <v>6.1614008620381355E-2</v>
      </c>
      <c r="N60" s="106">
        <f>compohweal!Z52</f>
        <v>0.28388771414756775</v>
      </c>
      <c r="O60" s="797">
        <f>compohweal!AA52</f>
        <v>0.12715262174606323</v>
      </c>
      <c r="P60" s="797">
        <f>compohweal!AB52</f>
        <v>6.1438920500222594E-2</v>
      </c>
      <c r="Q60" s="797">
        <f>compohweal!AC52</f>
        <v>4.7727766796015203E-2</v>
      </c>
      <c r="R60" s="797">
        <f>compohweal!AD52</f>
        <v>2.8025572188198566E-2</v>
      </c>
      <c r="S60" s="798">
        <f>compohweal!AE52</f>
        <v>1.9542822614312172E-2</v>
      </c>
      <c r="U60" s="1327">
        <f t="shared" si="0"/>
        <v>-9.7788870334625244E-9</v>
      </c>
      <c r="V60" s="1327">
        <f t="shared" si="1"/>
        <v>-1.2107193470001221E-8</v>
      </c>
      <c r="W60" s="1327">
        <f t="shared" si="2"/>
        <v>1.0302755981683731E-8</v>
      </c>
    </row>
    <row r="61" spans="1:23" x14ac:dyDescent="0.2">
      <c r="A61" s="822">
        <v>1964</v>
      </c>
      <c r="B61" s="828">
        <f>compohweal!N53</f>
        <v>0.71116626262664795</v>
      </c>
      <c r="C61" s="796">
        <f>compohweal!O53</f>
        <v>0.21118821203708649</v>
      </c>
      <c r="D61" s="796">
        <f>compohweal!P53</f>
        <v>0.16514451242983341</v>
      </c>
      <c r="E61" s="796">
        <f>compohweal!Q53</f>
        <v>0.14832816738635302</v>
      </c>
      <c r="F61" s="796">
        <f>compohweal!R53</f>
        <v>0.10887137055397034</v>
      </c>
      <c r="G61" s="796">
        <f>compohweal!S53</f>
        <v>7.763400673866272E-2</v>
      </c>
      <c r="H61" s="135">
        <f>compohweal!T53</f>
        <v>0.56001937389373779</v>
      </c>
      <c r="I61" s="806">
        <f>compohweal!U53</f>
        <v>0.18666961789131165</v>
      </c>
      <c r="J61" s="806">
        <f>compohweal!V53</f>
        <v>0.1264318167231977</v>
      </c>
      <c r="K61" s="806">
        <f>compohweal!W53</f>
        <v>0.10590570513159037</v>
      </c>
      <c r="L61" s="806">
        <f>compohweal!X53</f>
        <v>7.846473902463913E-2</v>
      </c>
      <c r="M61" s="806">
        <f>compohweal!Y53</f>
        <v>6.2547497451305389E-2</v>
      </c>
      <c r="N61" s="106">
        <f>compohweal!Z53</f>
        <v>0.28040239214897156</v>
      </c>
      <c r="O61" s="797">
        <f>compohweal!AA53</f>
        <v>0.12921537458896637</v>
      </c>
      <c r="P61" s="797">
        <f>compohweal!AB53</f>
        <v>5.8538430952467024E-2</v>
      </c>
      <c r="Q61" s="797">
        <f>compohweal!AC53</f>
        <v>4.6471700654365122E-2</v>
      </c>
      <c r="R61" s="797">
        <f>compohweal!AD53</f>
        <v>2.8129467740654945E-2</v>
      </c>
      <c r="S61" s="798">
        <f>compohweal!AE53</f>
        <v>1.804741658270359E-2</v>
      </c>
      <c r="U61" s="1327">
        <f t="shared" si="0"/>
        <v>-6.5192580223083496E-9</v>
      </c>
      <c r="V61" s="1327">
        <f t="shared" si="1"/>
        <v>-2.3283064365386963E-9</v>
      </c>
      <c r="W61" s="1327">
        <f t="shared" si="2"/>
        <v>1.6298145055770874E-9</v>
      </c>
    </row>
    <row r="62" spans="1:23" x14ac:dyDescent="0.2">
      <c r="A62" s="822">
        <v>1965</v>
      </c>
      <c r="B62" s="828">
        <f>compohweal!N54</f>
        <v>0.70706409215927124</v>
      </c>
      <c r="C62" s="796">
        <f>compohweal!O54</f>
        <v>0.211643286049366</v>
      </c>
      <c r="D62" s="796">
        <f>compohweal!P54</f>
        <v>0.16533501632511616</v>
      </c>
      <c r="E62" s="796">
        <f>compohweal!Q54</f>
        <v>0.14444769453257322</v>
      </c>
      <c r="F62" s="796">
        <f>compohweal!R54</f>
        <v>0.10847971960902214</v>
      </c>
      <c r="G62" s="796">
        <f>compohweal!S54</f>
        <v>7.7158387750387192E-2</v>
      </c>
      <c r="H62" s="135">
        <f>compohweal!T54</f>
        <v>0.55512556433677673</v>
      </c>
      <c r="I62" s="806">
        <f>compohweal!U54</f>
        <v>0.18678958714008331</v>
      </c>
      <c r="J62" s="806">
        <f>compohweal!V54</f>
        <v>0.12676493125036359</v>
      </c>
      <c r="K62" s="806">
        <f>compohweal!W54</f>
        <v>0.10457129357382655</v>
      </c>
      <c r="L62" s="806">
        <f>compohweal!X54</f>
        <v>7.8196343034505844E-2</v>
      </c>
      <c r="M62" s="806">
        <f>compohweal!Y54</f>
        <v>5.8803411200642586E-2</v>
      </c>
      <c r="N62" s="106">
        <f>compohweal!Z54</f>
        <v>0.27911895513534546</v>
      </c>
      <c r="O62" s="797">
        <f>compohweal!AA54</f>
        <v>0.12991610169410706</v>
      </c>
      <c r="P62" s="797">
        <f>compohweal!AB54</f>
        <v>5.8355726359877735E-2</v>
      </c>
      <c r="Q62" s="797">
        <f>compohweal!AC54</f>
        <v>4.5095431443769485E-2</v>
      </c>
      <c r="R62" s="797">
        <f>compohweal!AD54</f>
        <v>2.9293999075889587E-2</v>
      </c>
      <c r="S62" s="798">
        <f>compohweal!AE54</f>
        <v>1.6457692719995975E-2</v>
      </c>
      <c r="U62" s="1327">
        <f t="shared" si="0"/>
        <v>-1.2107193470001221E-8</v>
      </c>
      <c r="V62" s="1327">
        <f t="shared" si="1"/>
        <v>-1.862645149230957E-9</v>
      </c>
      <c r="W62" s="1327">
        <f t="shared" si="2"/>
        <v>3.8417056202888489E-9</v>
      </c>
    </row>
    <row r="63" spans="1:23" x14ac:dyDescent="0.2">
      <c r="A63" s="822">
        <v>1966</v>
      </c>
      <c r="B63" s="828">
        <f>compohweal!N55</f>
        <v>0.70296192169189453</v>
      </c>
      <c r="C63" s="796">
        <f>compohweal!O55</f>
        <v>0.21209836006164551</v>
      </c>
      <c r="D63" s="796">
        <f>compohweal!P55</f>
        <v>0.1655255202203989</v>
      </c>
      <c r="E63" s="796">
        <f>compohweal!Q55</f>
        <v>0.14056722167879343</v>
      </c>
      <c r="F63" s="796">
        <f>compohweal!R55</f>
        <v>0.10808806866407394</v>
      </c>
      <c r="G63" s="796">
        <f>compohweal!S55</f>
        <v>7.6682768762111664E-2</v>
      </c>
      <c r="H63" s="135">
        <f>compohweal!T55</f>
        <v>0.55023175477981567</v>
      </c>
      <c r="I63" s="806">
        <f>compohweal!U55</f>
        <v>0.18690955638885498</v>
      </c>
      <c r="J63" s="806">
        <f>compohweal!V55</f>
        <v>0.12709804577752948</v>
      </c>
      <c r="K63" s="806">
        <f>compohweal!W55</f>
        <v>0.10323688201606274</v>
      </c>
      <c r="L63" s="806">
        <f>compohweal!X55</f>
        <v>7.7927947044372559E-2</v>
      </c>
      <c r="M63" s="806">
        <f>compohweal!Y55</f>
        <v>5.5059324949979782E-2</v>
      </c>
      <c r="N63" s="106">
        <f>compohweal!Z55</f>
        <v>0.27783551812171936</v>
      </c>
      <c r="O63" s="797">
        <f>compohweal!AA55</f>
        <v>0.13061682879924774</v>
      </c>
      <c r="P63" s="797">
        <f>compohweal!AB55</f>
        <v>5.8173021767288446E-2</v>
      </c>
      <c r="Q63" s="797">
        <f>compohweal!AC55</f>
        <v>4.3719162233173847E-2</v>
      </c>
      <c r="R63" s="797">
        <f>compohweal!AD55</f>
        <v>3.0458530411124229E-2</v>
      </c>
      <c r="S63" s="798">
        <f>compohweal!AE55</f>
        <v>1.4867968857288361E-2</v>
      </c>
      <c r="U63" s="1327">
        <f t="shared" si="0"/>
        <v>-1.7695128917694092E-8</v>
      </c>
      <c r="V63" s="1327">
        <f t="shared" si="1"/>
        <v>-1.3969838619232178E-9</v>
      </c>
      <c r="W63" s="1327">
        <f t="shared" si="2"/>
        <v>6.0535967350006104E-9</v>
      </c>
    </row>
    <row r="64" spans="1:23" x14ac:dyDescent="0.2">
      <c r="A64" s="822">
        <v>1967</v>
      </c>
      <c r="B64" s="828">
        <f>compohweal!N56</f>
        <v>0.69945833086967468</v>
      </c>
      <c r="C64" s="796">
        <f>compohweal!O56</f>
        <v>0.21609995514154434</v>
      </c>
      <c r="D64" s="796">
        <f>compohweal!P56</f>
        <v>0.16512953233905137</v>
      </c>
      <c r="E64" s="796">
        <f>compohweal!Q56</f>
        <v>0.13502477225847542</v>
      </c>
      <c r="F64" s="796">
        <f>compohweal!R56</f>
        <v>0.10711631365120411</v>
      </c>
      <c r="G64" s="796">
        <f>compohweal!S56</f>
        <v>7.608775794506073E-2</v>
      </c>
      <c r="H64" s="149">
        <f>compohweal!T56</f>
        <v>0.54841302335262299</v>
      </c>
      <c r="I64" s="796">
        <f>compohweal!U56</f>
        <v>0.19148162379860878</v>
      </c>
      <c r="J64" s="796">
        <f>compohweal!V56</f>
        <v>0.12571058829780668</v>
      </c>
      <c r="K64" s="796">
        <f>compohweal!W56</f>
        <v>9.8706556484103203E-2</v>
      </c>
      <c r="L64" s="796">
        <f>compohweal!X56</f>
        <v>7.88120087236166E-2</v>
      </c>
      <c r="M64" s="796">
        <f>compohweal!Y56</f>
        <v>5.3702251985669136E-2</v>
      </c>
      <c r="N64" s="106">
        <f>compohweal!Z56</f>
        <v>0.28089072555303574</v>
      </c>
      <c r="O64" s="797">
        <f>compohweal!AA56</f>
        <v>0.13283606991171837</v>
      </c>
      <c r="P64" s="797">
        <f>compohweal!AB56</f>
        <v>5.8094616193557158E-2</v>
      </c>
      <c r="Q64" s="797">
        <f>compohweal!AC56</f>
        <v>4.3871097557712346E-2</v>
      </c>
      <c r="R64" s="797">
        <f>compohweal!AD56</f>
        <v>3.1679894309490919E-2</v>
      </c>
      <c r="S64" s="798">
        <f>compohweal!AE56</f>
        <v>1.440904987975955E-2</v>
      </c>
      <c r="U64" s="1327">
        <f t="shared" si="0"/>
        <v>-4.6566128730773926E-10</v>
      </c>
      <c r="V64" s="1327">
        <f t="shared" si="1"/>
        <v>-5.9371814131736755E-9</v>
      </c>
      <c r="W64" s="1327">
        <f t="shared" si="2"/>
        <v>-2.2992026060819626E-9</v>
      </c>
    </row>
    <row r="65" spans="1:23" x14ac:dyDescent="0.2">
      <c r="A65" s="822">
        <v>1968</v>
      </c>
      <c r="B65" s="828">
        <f>compohweal!N57</f>
        <v>0.69987032562494278</v>
      </c>
      <c r="C65" s="796">
        <f>compohweal!O57</f>
        <v>0.22433950938284397</v>
      </c>
      <c r="D65" s="796">
        <f>compohweal!P57</f>
        <v>0.16242375929141417</v>
      </c>
      <c r="E65" s="796">
        <f>compohweal!Q57</f>
        <v>0.13552961201639846</v>
      </c>
      <c r="F65" s="796">
        <f>compohweal!R57</f>
        <v>0.10492436261847615</v>
      </c>
      <c r="G65" s="796">
        <f>compohweal!S57</f>
        <v>7.2653068229556084E-2</v>
      </c>
      <c r="H65" s="149">
        <f>compohweal!T57</f>
        <v>0.54896972700953484</v>
      </c>
      <c r="I65" s="796">
        <f>compohweal!U57</f>
        <v>0.20028279814869165</v>
      </c>
      <c r="J65" s="796">
        <f>compohweal!V57</f>
        <v>0.12263721888302825</v>
      </c>
      <c r="K65" s="796">
        <f>compohweal!W57</f>
        <v>9.844111860729754E-2</v>
      </c>
      <c r="L65" s="796">
        <f>compohweal!X57</f>
        <v>7.7712490689009428E-2</v>
      </c>
      <c r="M65" s="796">
        <f>compohweal!Y57</f>
        <v>4.9896110314875841E-2</v>
      </c>
      <c r="N65" s="106">
        <f>compohweal!Z57</f>
        <v>0.28480199538171291</v>
      </c>
      <c r="O65" s="797">
        <f>compohweal!AA57</f>
        <v>0.13819803576916456</v>
      </c>
      <c r="P65" s="797">
        <f>compohweal!AB57</f>
        <v>5.6779263199132401E-2</v>
      </c>
      <c r="Q65" s="797">
        <f>compohweal!AC57</f>
        <v>4.327874853333924E-2</v>
      </c>
      <c r="R65" s="797">
        <f>compohweal!AD57</f>
        <v>3.13935138983652E-2</v>
      </c>
      <c r="S65" s="798">
        <f>compohweal!AE57</f>
        <v>1.5152425621636212E-2</v>
      </c>
      <c r="U65" s="1327">
        <f t="shared" si="0"/>
        <v>1.4086253941059113E-8</v>
      </c>
      <c r="V65" s="1327">
        <f t="shared" si="1"/>
        <v>-9.6333678811788559E-9</v>
      </c>
      <c r="W65" s="1327">
        <f t="shared" si="2"/>
        <v>8.3600752986967564E-9</v>
      </c>
    </row>
    <row r="66" spans="1:23" x14ac:dyDescent="0.2">
      <c r="A66" s="822">
        <v>1969</v>
      </c>
      <c r="B66" s="828">
        <f>compohweal!N58</f>
        <v>0.69016807712614536</v>
      </c>
      <c r="C66" s="796">
        <f>compohweal!O58</f>
        <v>0.20928797731176019</v>
      </c>
      <c r="D66" s="796">
        <f>compohweal!P58</f>
        <v>0.16443961825279985</v>
      </c>
      <c r="E66" s="796">
        <f>compohweal!Q58</f>
        <v>0.13921116055280436</v>
      </c>
      <c r="F66" s="796">
        <f>compohweal!R58</f>
        <v>0.10507579252589494</v>
      </c>
      <c r="G66" s="796">
        <f>compohweal!S58</f>
        <v>7.2153513785451651E-2</v>
      </c>
      <c r="H66" s="149">
        <f>compohweal!T58</f>
        <v>0.53777706157416105</v>
      </c>
      <c r="I66" s="796">
        <f>compohweal!U58</f>
        <v>0.18518712767399848</v>
      </c>
      <c r="J66" s="796">
        <f>compohweal!V58</f>
        <v>0.12442759205441689</v>
      </c>
      <c r="K66" s="796">
        <f>compohweal!W58</f>
        <v>0.10130610835039988</v>
      </c>
      <c r="L66" s="796">
        <f>compohweal!X58</f>
        <v>7.9362172516994178E-2</v>
      </c>
      <c r="M66" s="796">
        <f>compohweal!Y58</f>
        <v>4.7494056751020253E-2</v>
      </c>
      <c r="N66" s="106">
        <f>compohweal!Z58</f>
        <v>0.27484900644049048</v>
      </c>
      <c r="O66" s="797">
        <f>compohweal!AA58</f>
        <v>0.12677980097942054</v>
      </c>
      <c r="P66" s="797">
        <f>compohweal!AB58</f>
        <v>5.7741327591429581E-2</v>
      </c>
      <c r="Q66" s="797">
        <f>compohweal!AC58</f>
        <v>4.5037984502414474E-2</v>
      </c>
      <c r="R66" s="797">
        <f>compohweal!AD58</f>
        <v>3.2507527823327109E-2</v>
      </c>
      <c r="S66" s="798">
        <f>compohweal!AE58</f>
        <v>1.2782355101080611E-2</v>
      </c>
      <c r="U66" s="1327">
        <f t="shared" si="0"/>
        <v>1.469743438065052E-8</v>
      </c>
      <c r="V66" s="1327">
        <f t="shared" si="1"/>
        <v>4.2273313738405704E-9</v>
      </c>
      <c r="W66" s="1327">
        <f t="shared" si="2"/>
        <v>1.0442818165756762E-8</v>
      </c>
    </row>
    <row r="67" spans="1:23" x14ac:dyDescent="0.2">
      <c r="A67" s="823">
        <v>1970</v>
      </c>
      <c r="B67" s="831">
        <f>compohweal!N59</f>
        <v>0.69072522083297372</v>
      </c>
      <c r="C67" s="808">
        <f>compohweal!O59</f>
        <v>0.18866514565888792</v>
      </c>
      <c r="D67" s="808">
        <f>compohweal!P59</f>
        <v>0.17090467285379418</v>
      </c>
      <c r="E67" s="808">
        <f>compohweal!Q59</f>
        <v>0.14618806248836336</v>
      </c>
      <c r="F67" s="808">
        <f>compohweal!R59</f>
        <v>0.10929118868079968</v>
      </c>
      <c r="G67" s="808">
        <f>compohweal!S59</f>
        <v>7.5676133274100721E-2</v>
      </c>
      <c r="H67" s="153">
        <f>compohweal!T59</f>
        <v>0.53701762738637626</v>
      </c>
      <c r="I67" s="808">
        <f>compohweal!U59</f>
        <v>0.16563513042638078</v>
      </c>
      <c r="J67" s="808">
        <f>compohweal!V59</f>
        <v>0.13016122140652442</v>
      </c>
      <c r="K67" s="808">
        <f>compohweal!W59</f>
        <v>0.10735289299918804</v>
      </c>
      <c r="L67" s="808">
        <f>compohweal!X59</f>
        <v>8.3867230423493311E-2</v>
      </c>
      <c r="M67" s="808">
        <f>compohweal!Y59</f>
        <v>5.0001137686194852E-2</v>
      </c>
      <c r="N67" s="112">
        <f>compohweal!Z59</f>
        <v>0.26868843508418649</v>
      </c>
      <c r="O67" s="809">
        <f>compohweal!AA59</f>
        <v>0.11130407796008512</v>
      </c>
      <c r="P67" s="809">
        <f>compohweal!AB59</f>
        <v>6.1189441949409229E-2</v>
      </c>
      <c r="Q67" s="809">
        <f>compohweal!AC59</f>
        <v>4.8447161710100772E-2</v>
      </c>
      <c r="R67" s="809">
        <f>compohweal!AD59</f>
        <v>3.5844676247506868E-2</v>
      </c>
      <c r="S67" s="810">
        <f>compohweal!AE59</f>
        <v>1.1903072307177354E-2</v>
      </c>
      <c r="U67" s="1327">
        <f t="shared" si="0"/>
        <v>1.7877027858048677E-8</v>
      </c>
      <c r="V67" s="1327">
        <f t="shared" si="1"/>
        <v>1.4444594853557646E-8</v>
      </c>
      <c r="W67" s="1327">
        <f t="shared" si="2"/>
        <v>4.9099071475211531E-9</v>
      </c>
    </row>
    <row r="68" spans="1:23" x14ac:dyDescent="0.2">
      <c r="A68" s="822">
        <v>1971</v>
      </c>
      <c r="B68" s="828">
        <f>compohweal!N60</f>
        <v>0.68700117210391909</v>
      </c>
      <c r="C68" s="796">
        <f>compohweal!O60</f>
        <v>0.18292688057408668</v>
      </c>
      <c r="D68" s="796">
        <f>compohweal!P60</f>
        <v>0.17045349980708124</v>
      </c>
      <c r="E68" s="796">
        <f>compohweal!Q60</f>
        <v>0.14549200373312487</v>
      </c>
      <c r="F68" s="796">
        <f>compohweal!R60</f>
        <v>0.11026680289796786</v>
      </c>
      <c r="G68" s="796">
        <f>compohweal!S60</f>
        <v>7.7861977129941806E-2</v>
      </c>
      <c r="H68" s="149">
        <f>compohweal!T60</f>
        <v>0.53375209466321394</v>
      </c>
      <c r="I68" s="796">
        <f>compohweal!U60</f>
        <v>0.16061327025818173</v>
      </c>
      <c r="J68" s="796">
        <f>compohweal!V60</f>
        <v>0.1300073285324288</v>
      </c>
      <c r="K68" s="796">
        <f>compohweal!W60</f>
        <v>0.10656906539588817</v>
      </c>
      <c r="L68" s="796">
        <f>compohweal!X60</f>
        <v>8.5085811319004279E-2</v>
      </c>
      <c r="M68" s="796">
        <f>compohweal!Y60</f>
        <v>5.1476611006364692E-2</v>
      </c>
      <c r="N68" s="106">
        <f>compohweal!Z60</f>
        <v>0.26646642255946063</v>
      </c>
      <c r="O68" s="797">
        <f>compohweal!AA60</f>
        <v>0.10909426111902576</v>
      </c>
      <c r="P68" s="797">
        <f>compohweal!AB60</f>
        <v>6.1113909063465144E-2</v>
      </c>
      <c r="Q68" s="797">
        <f>compohweal!AC60</f>
        <v>4.8537282106053681E-2</v>
      </c>
      <c r="R68" s="797">
        <f>compohweal!AD60</f>
        <v>3.7153831695832196E-2</v>
      </c>
      <c r="S68" s="798">
        <f>compohweal!AE60</f>
        <v>1.056713042089541E-2</v>
      </c>
      <c r="U68" s="1327">
        <f t="shared" si="0"/>
        <v>7.9617166193202138E-9</v>
      </c>
      <c r="V68" s="1327">
        <f t="shared" si="1"/>
        <v>8.1513462646398693E-9</v>
      </c>
      <c r="W68" s="1327">
        <f t="shared" si="2"/>
        <v>8.1541884355829097E-9</v>
      </c>
    </row>
    <row r="69" spans="1:23" x14ac:dyDescent="0.2">
      <c r="A69" s="822">
        <v>1972</v>
      </c>
      <c r="B69" s="828">
        <f>compohweal!N61</f>
        <v>0.68906116569996811</v>
      </c>
      <c r="C69" s="796">
        <f>compohweal!O61</f>
        <v>0.18087630774971331</v>
      </c>
      <c r="D69" s="796">
        <f>compohweal!P61</f>
        <v>0.16744133103406966</v>
      </c>
      <c r="E69" s="796">
        <f>compohweal!Q61</f>
        <v>0.15369503234182957</v>
      </c>
      <c r="F69" s="796">
        <f>compohweal!R61</f>
        <v>0.10994746118558396</v>
      </c>
      <c r="G69" s="796">
        <f>compohweal!S61</f>
        <v>7.7101032562495675E-2</v>
      </c>
      <c r="H69" s="149">
        <f>compohweal!T61</f>
        <v>0.53241186116065364</v>
      </c>
      <c r="I69" s="796">
        <f>compohweal!U61</f>
        <v>0.15841393586379127</v>
      </c>
      <c r="J69" s="796">
        <f>compohweal!V61</f>
        <v>0.12793520513730527</v>
      </c>
      <c r="K69" s="796">
        <f>compohweal!W61</f>
        <v>0.11154953743334772</v>
      </c>
      <c r="L69" s="796">
        <f>compohweal!X61</f>
        <v>8.4079515710982378E-2</v>
      </c>
      <c r="M69" s="796">
        <f>compohweal!Y61</f>
        <v>5.0433653917934862E-2</v>
      </c>
      <c r="N69" s="106">
        <f>compohweal!Z61</f>
        <v>0.26227148962061619</v>
      </c>
      <c r="O69" s="797">
        <f>compohweal!AA61</f>
        <v>0.1064189502321824</v>
      </c>
      <c r="P69" s="797">
        <f>compohweal!AB61</f>
        <v>5.8654967739613539E-2</v>
      </c>
      <c r="Q69" s="797">
        <f>compohweal!AC61</f>
        <v>5.1704889558152445E-2</v>
      </c>
      <c r="R69" s="797">
        <f>compohweal!AD61</f>
        <v>3.5772307546267257E-2</v>
      </c>
      <c r="S69" s="798">
        <f>compohweal!AE61</f>
        <v>9.7203694499512494E-3</v>
      </c>
      <c r="U69" s="1327">
        <f t="shared" si="0"/>
        <v>8.262759365607053E-10</v>
      </c>
      <c r="V69" s="1327">
        <f t="shared" si="1"/>
        <v>1.3097292139718775E-8</v>
      </c>
      <c r="W69" s="1327">
        <f t="shared" si="2"/>
        <v>5.0944493068527663E-9</v>
      </c>
    </row>
    <row r="70" spans="1:23" x14ac:dyDescent="0.2">
      <c r="A70" s="822">
        <v>1973</v>
      </c>
      <c r="B70" s="828">
        <f>compohweal!N62</f>
        <v>0.68017251810670132</v>
      </c>
      <c r="C70" s="796">
        <f>compohweal!O62</f>
        <v>0.15291345878540596</v>
      </c>
      <c r="D70" s="796">
        <f>compohweal!P62</f>
        <v>0.17082796017581359</v>
      </c>
      <c r="E70" s="796">
        <f>compohweal!Q62</f>
        <v>0.16416034879313202</v>
      </c>
      <c r="F70" s="796">
        <f>compohweal!R62</f>
        <v>0.11772630818131802</v>
      </c>
      <c r="G70" s="796">
        <f>compohweal!S62</f>
        <v>7.4544443594277254E-2</v>
      </c>
      <c r="H70" s="149">
        <f>compohweal!T62</f>
        <v>0.52177603238305892</v>
      </c>
      <c r="I70" s="796">
        <f>compohweal!U62</f>
        <v>0.13369797459836263</v>
      </c>
      <c r="J70" s="796">
        <f>compohweal!V62</f>
        <v>0.13067788398311109</v>
      </c>
      <c r="K70" s="796">
        <f>compohweal!W62</f>
        <v>0.1196788285835737</v>
      </c>
      <c r="L70" s="796">
        <f>compohweal!X62</f>
        <v>9.0448110494889988E-2</v>
      </c>
      <c r="M70" s="796">
        <f>compohweal!Y62</f>
        <v>4.7273238084471814E-2</v>
      </c>
      <c r="N70" s="106">
        <f>compohweal!Z62</f>
        <v>0.25246108594546968</v>
      </c>
      <c r="O70" s="797">
        <f>compohweal!AA62</f>
        <v>8.7572258368709299E-2</v>
      </c>
      <c r="P70" s="797">
        <f>compohweal!AB62</f>
        <v>6.0131610440414818E-2</v>
      </c>
      <c r="Q70" s="797">
        <f>compohweal!AC62</f>
        <v>5.7201725762311639E-2</v>
      </c>
      <c r="R70" s="797">
        <f>compohweal!AD62</f>
        <v>3.8713942922981914E-2</v>
      </c>
      <c r="S70" s="798">
        <f>compohweal!AE62</f>
        <v>8.8415499131997422E-3</v>
      </c>
      <c r="U70" s="1327">
        <f t="shared" si="0"/>
        <v>-1.4232455214369111E-9</v>
      </c>
      <c r="V70" s="1327">
        <f t="shared" si="1"/>
        <v>-3.3613503092055907E-9</v>
      </c>
      <c r="W70" s="1327">
        <f t="shared" si="2"/>
        <v>-1.4621477362197766E-9</v>
      </c>
    </row>
    <row r="71" spans="1:23" x14ac:dyDescent="0.2">
      <c r="A71" s="822">
        <v>1974</v>
      </c>
      <c r="B71" s="828">
        <f>compohweal!N63</f>
        <v>0.67090826114326774</v>
      </c>
      <c r="C71" s="796">
        <f>compohweal!O63</f>
        <v>0.11233480091914316</v>
      </c>
      <c r="D71" s="796">
        <f>compohweal!P63</f>
        <v>0.18024251413284276</v>
      </c>
      <c r="E71" s="796">
        <f>compohweal!Q63</f>
        <v>0.17659870962184243</v>
      </c>
      <c r="F71" s="796">
        <f>compohweal!R63</f>
        <v>0.12973310353220313</v>
      </c>
      <c r="G71" s="796">
        <f>compohweal!S63</f>
        <v>7.1999147262886254E-2</v>
      </c>
      <c r="H71" s="149">
        <f>compohweal!T63</f>
        <v>0.50922362802793941</v>
      </c>
      <c r="I71" s="796">
        <f>compohweal!U63</f>
        <v>9.7230075651395964E-2</v>
      </c>
      <c r="J71" s="796">
        <f>compohweal!V63</f>
        <v>0.13641384511824839</v>
      </c>
      <c r="K71" s="796">
        <f>compohweal!W63</f>
        <v>0.13139423278568074</v>
      </c>
      <c r="L71" s="796">
        <f>compohweal!X63</f>
        <v>0.10055897737390751</v>
      </c>
      <c r="M71" s="796">
        <f>compohweal!Y63</f>
        <v>4.3626507019439487E-2</v>
      </c>
      <c r="N71" s="106">
        <f>compohweal!Z63</f>
        <v>0.2427480916753666</v>
      </c>
      <c r="O71" s="797">
        <f>compohweal!AA63</f>
        <v>6.2520476158852034E-2</v>
      </c>
      <c r="P71" s="797">
        <f>compohweal!AB63</f>
        <v>6.3669739424797811E-2</v>
      </c>
      <c r="Q71" s="797">
        <f>compohweal!AC63</f>
        <v>6.4120755846605704E-2</v>
      </c>
      <c r="R71" s="797">
        <f>compohweal!AD63</f>
        <v>4.4523192497052833E-2</v>
      </c>
      <c r="S71" s="798">
        <f>compohweal!AE63</f>
        <v>7.9139291613330442E-3</v>
      </c>
      <c r="U71" s="1327">
        <f t="shared" si="0"/>
        <v>-1.4325649999591406E-8</v>
      </c>
      <c r="V71" s="1327">
        <f t="shared" si="1"/>
        <v>-9.9207326798023132E-9</v>
      </c>
      <c r="W71" s="1327">
        <f t="shared" si="2"/>
        <v>-1.4132748304973575E-9</v>
      </c>
    </row>
    <row r="72" spans="1:23" x14ac:dyDescent="0.2">
      <c r="A72" s="822">
        <v>1975</v>
      </c>
      <c r="B72" s="828">
        <f>compohweal!N64</f>
        <v>0.66623727699197843</v>
      </c>
      <c r="C72" s="796">
        <f>compohweal!O64</f>
        <v>9.5550387640855661E-2</v>
      </c>
      <c r="D72" s="796">
        <f>compohweal!P64</f>
        <v>0.18293041221037143</v>
      </c>
      <c r="E72" s="796">
        <f>compohweal!Q64</f>
        <v>0.18184927235948933</v>
      </c>
      <c r="F72" s="796">
        <f>compohweal!R64</f>
        <v>0.13362945691213213</v>
      </c>
      <c r="G72" s="796">
        <f>compohweal!S64</f>
        <v>7.2277774966437391E-2</v>
      </c>
      <c r="H72" s="149">
        <f>compohweal!T64</f>
        <v>0.50316466837716689</v>
      </c>
      <c r="I72" s="796">
        <f>compohweal!U64</f>
        <v>8.2240393100676101E-2</v>
      </c>
      <c r="J72" s="796">
        <f>compohweal!V64</f>
        <v>0.13767224815118162</v>
      </c>
      <c r="K72" s="796">
        <f>compohweal!W64</f>
        <v>0.13610325711182725</v>
      </c>
      <c r="L72" s="796">
        <f>compohweal!X64</f>
        <v>0.10436358949752389</v>
      </c>
      <c r="M72" s="796">
        <f>compohweal!Y64</f>
        <v>4.2785180085758157E-2</v>
      </c>
      <c r="N72" s="106">
        <f>compohweal!Z64</f>
        <v>0.23573262494244318</v>
      </c>
      <c r="O72" s="797">
        <f>compohweal!AA64</f>
        <v>5.1544966666995151E-2</v>
      </c>
      <c r="P72" s="797">
        <f>compohweal!AB64</f>
        <v>6.1836132376591468E-2</v>
      </c>
      <c r="Q72" s="797">
        <f>compohweal!AC64</f>
        <v>6.8101119852856051E-2</v>
      </c>
      <c r="R72" s="797">
        <f>compohweal!AD64</f>
        <v>4.6330223307499807E-2</v>
      </c>
      <c r="S72" s="798">
        <f>compohweal!AE64</f>
        <v>7.9201822478083272E-3</v>
      </c>
      <c r="U72" s="1327">
        <f t="shared" si="0"/>
        <v>-2.7097307508938684E-8</v>
      </c>
      <c r="V72" s="1327">
        <f t="shared" si="1"/>
        <v>4.3019987572279206E-10</v>
      </c>
      <c r="W72" s="1327">
        <f t="shared" si="2"/>
        <v>4.9069237562093804E-10</v>
      </c>
    </row>
    <row r="73" spans="1:23" x14ac:dyDescent="0.2">
      <c r="A73" s="822">
        <v>1976</v>
      </c>
      <c r="B73" s="828">
        <f>compohweal!N65</f>
        <v>0.65813520108679313</v>
      </c>
      <c r="C73" s="796">
        <f>compohweal!O65</f>
        <v>9.5002626885985819E-2</v>
      </c>
      <c r="D73" s="796">
        <f>compohweal!P65</f>
        <v>0.17864683118458746</v>
      </c>
      <c r="E73" s="796">
        <f>compohweal!Q65</f>
        <v>0.18263188549232456</v>
      </c>
      <c r="F73" s="796">
        <f>compohweal!R65</f>
        <v>0.13135712240006825</v>
      </c>
      <c r="G73" s="796">
        <f>compohweal!S65</f>
        <v>7.0496757963468326E-2</v>
      </c>
      <c r="H73" s="149">
        <f>compohweal!T65</f>
        <v>0.49385696388679889</v>
      </c>
      <c r="I73" s="796">
        <f>compohweal!U65</f>
        <v>8.0886419325693737E-2</v>
      </c>
      <c r="J73" s="796">
        <f>compohweal!V65</f>
        <v>0.13304204036109857</v>
      </c>
      <c r="K73" s="796">
        <f>compohweal!W65</f>
        <v>0.13652279240628573</v>
      </c>
      <c r="L73" s="796">
        <f>compohweal!X65</f>
        <v>0.10255171892844572</v>
      </c>
      <c r="M73" s="796">
        <f>compohweal!Y65</f>
        <v>4.0853979369963156E-2</v>
      </c>
      <c r="N73" s="106">
        <f>compohweal!Z65</f>
        <v>0.22867612416902716</v>
      </c>
      <c r="O73" s="797">
        <f>compohweal!AA65</f>
        <v>5.0173025235309865E-2</v>
      </c>
      <c r="P73" s="797">
        <f>compohweal!AB65</f>
        <v>5.789045036471141E-2</v>
      </c>
      <c r="Q73" s="797">
        <f>compohweal!AC65</f>
        <v>6.8623377160925481E-2</v>
      </c>
      <c r="R73" s="797">
        <f>compohweal!AD65</f>
        <v>4.4680284913750867E-2</v>
      </c>
      <c r="S73" s="798">
        <f>compohweal!AE65</f>
        <v>7.3089875358096634E-3</v>
      </c>
      <c r="U73" s="1327">
        <f t="shared" si="0"/>
        <v>-2.2839641289351675E-8</v>
      </c>
      <c r="V73" s="1327">
        <f t="shared" si="1"/>
        <v>1.3495311979028202E-8</v>
      </c>
      <c r="W73" s="1327">
        <f t="shared" si="2"/>
        <v>-1.0414801243641136E-9</v>
      </c>
    </row>
    <row r="74" spans="1:23" x14ac:dyDescent="0.2">
      <c r="A74" s="822">
        <v>1977</v>
      </c>
      <c r="B74" s="828">
        <f>compohweal!N66</f>
        <v>0.65397522487992887</v>
      </c>
      <c r="C74" s="796">
        <f>compohweal!O66</f>
        <v>8.7104008970165125E-2</v>
      </c>
      <c r="D74" s="796">
        <f>compohweal!P66</f>
        <v>0.17552862860447704</v>
      </c>
      <c r="E74" s="796">
        <f>compohweal!Q66</f>
        <v>0.19051341708961123</v>
      </c>
      <c r="F74" s="796">
        <f>compohweal!R66</f>
        <v>0.13273585313028669</v>
      </c>
      <c r="G74" s="796">
        <f>compohweal!S66</f>
        <v>6.809334025759739E-2</v>
      </c>
      <c r="H74" s="149">
        <f>compohweal!T66</f>
        <v>0.4897951253687296</v>
      </c>
      <c r="I74" s="796">
        <f>compohweal!U66</f>
        <v>7.3791091196145686E-2</v>
      </c>
      <c r="J74" s="796">
        <f>compohweal!V66</f>
        <v>0.13085037914244635</v>
      </c>
      <c r="K74" s="796">
        <f>compohweal!W66</f>
        <v>0.1423446501455965</v>
      </c>
      <c r="L74" s="796">
        <f>compohweal!X66</f>
        <v>0.10390289447656009</v>
      </c>
      <c r="M74" s="796">
        <f>compohweal!Y66</f>
        <v>3.8906105404338476E-2</v>
      </c>
      <c r="N74" s="106">
        <f>compohweal!Z66</f>
        <v>0.22509768946806474</v>
      </c>
      <c r="O74" s="797">
        <f>compohweal!AA66</f>
        <v>4.5338421042952604E-2</v>
      </c>
      <c r="P74" s="797">
        <f>compohweal!AB66</f>
        <v>5.5809279063666867E-2</v>
      </c>
      <c r="Q74" s="797">
        <f>compohweal!AC66</f>
        <v>7.1912558903408252E-2</v>
      </c>
      <c r="R74" s="797">
        <f>compohweal!AD66</f>
        <v>4.5186474598043258E-2</v>
      </c>
      <c r="S74" s="798">
        <f>compohweal!AE66</f>
        <v>6.8509570807901987E-3</v>
      </c>
      <c r="U74" s="1327">
        <f t="shared" si="0"/>
        <v>-2.3172208596378141E-8</v>
      </c>
      <c r="V74" s="1327">
        <f t="shared" si="1"/>
        <v>5.0036425003341378E-9</v>
      </c>
      <c r="W74" s="1327">
        <f t="shared" si="2"/>
        <v>-1.2207964361632406E-9</v>
      </c>
    </row>
    <row r="75" spans="1:23" x14ac:dyDescent="0.2">
      <c r="A75" s="822">
        <v>1978</v>
      </c>
      <c r="B75" s="828">
        <f>compohweal!N67</f>
        <v>0.64651169786541374</v>
      </c>
      <c r="C75" s="796">
        <f>compohweal!O67</f>
        <v>7.6091837480044333E-2</v>
      </c>
      <c r="D75" s="796">
        <f>compohweal!P67</f>
        <v>0.1714878314738138</v>
      </c>
      <c r="E75" s="796">
        <f>compohweal!Q67</f>
        <v>0.19666181829810886</v>
      </c>
      <c r="F75" s="796">
        <f>compohweal!R67</f>
        <v>0.13530585659907901</v>
      </c>
      <c r="G75" s="796">
        <f>compohweal!S67</f>
        <v>6.6964360738742457E-2</v>
      </c>
      <c r="H75" s="149">
        <f>compohweal!T67</f>
        <v>0.48319563439575219</v>
      </c>
      <c r="I75" s="796">
        <f>compohweal!U67</f>
        <v>6.4674997901520648E-2</v>
      </c>
      <c r="J75" s="796">
        <f>compohweal!V67</f>
        <v>0.12829878618277188</v>
      </c>
      <c r="K75" s="796">
        <f>compohweal!W67</f>
        <v>0.14535266586671924</v>
      </c>
      <c r="L75" s="796">
        <f>compohweal!X67</f>
        <v>0.10629625884679639</v>
      </c>
      <c r="M75" s="796">
        <f>compohweal!Y67</f>
        <v>3.8572931797614007E-2</v>
      </c>
      <c r="N75" s="106">
        <f>compohweal!Z67</f>
        <v>0.22332770462791096</v>
      </c>
      <c r="O75" s="797">
        <f>compohweal!AA67</f>
        <v>3.9842071688720004E-2</v>
      </c>
      <c r="P75" s="797">
        <f>compohweal!AB67</f>
        <v>5.5621879198110354E-2</v>
      </c>
      <c r="Q75" s="797">
        <f>compohweal!AC67</f>
        <v>7.4013026469725421E-2</v>
      </c>
      <c r="R75" s="797">
        <f>compohweal!AD67</f>
        <v>4.7102533200530483E-2</v>
      </c>
      <c r="S75" s="798">
        <f>compohweal!AE67</f>
        <v>6.748195307346383E-3</v>
      </c>
      <c r="U75" s="1327">
        <f t="shared" ref="U75:U116" si="3">B75-C75-D75-E75-F75-G75</f>
        <v>-6.7243747237100138E-9</v>
      </c>
      <c r="V75" s="1327">
        <f t="shared" ref="V75:V116" si="4">H75-I75-J75-K75-L75-M75</f>
        <v>-6.1996699995958693E-9</v>
      </c>
      <c r="W75" s="1327">
        <f t="shared" ref="W75:W116" si="5">N75-O75-P75-Q75-R75-S75</f>
        <v>-1.2365216767173948E-9</v>
      </c>
    </row>
    <row r="76" spans="1:23" x14ac:dyDescent="0.2">
      <c r="A76" s="824">
        <v>1979</v>
      </c>
      <c r="B76" s="832">
        <f>compohweal!N68</f>
        <v>0.65368974208831787</v>
      </c>
      <c r="C76" s="812">
        <f>compohweal!O68</f>
        <v>7.2907477617263794E-2</v>
      </c>
      <c r="D76" s="812">
        <f>compohweal!P68</f>
        <v>0.16792681813240051</v>
      </c>
      <c r="E76" s="812">
        <f>compohweal!Q68</f>
        <v>0.20590054430067539</v>
      </c>
      <c r="F76" s="812">
        <f>compohweal!R68</f>
        <v>0.13997121155261993</v>
      </c>
      <c r="G76" s="812">
        <f>compohweal!S68</f>
        <v>6.6983684897422791E-2</v>
      </c>
      <c r="H76" s="151">
        <f>compohweal!T68</f>
        <v>0.49134626984596252</v>
      </c>
      <c r="I76" s="812">
        <f>compohweal!U68</f>
        <v>6.2428493052721024E-2</v>
      </c>
      <c r="J76" s="812">
        <f>compohweal!V68</f>
        <v>0.1262296736240387</v>
      </c>
      <c r="K76" s="812">
        <f>compohweal!W68</f>
        <v>0.15226051211357117</v>
      </c>
      <c r="L76" s="812">
        <f>compohweal!X68</f>
        <v>0.11133000999689102</v>
      </c>
      <c r="M76" s="812">
        <f>compohweal!Y68</f>
        <v>3.9097562432289124E-2</v>
      </c>
      <c r="N76" s="109">
        <f>compohweal!Z68</f>
        <v>0.23236393928527832</v>
      </c>
      <c r="O76" s="813">
        <f>compohweal!AA68</f>
        <v>4.0215607732534409E-2</v>
      </c>
      <c r="P76" s="813">
        <f>compohweal!AB68</f>
        <v>5.7337875245139003E-2</v>
      </c>
      <c r="Q76" s="813">
        <f>compohweal!AC68</f>
        <v>7.7184601686894894E-2</v>
      </c>
      <c r="R76" s="813">
        <f>compohweal!AD68</f>
        <v>5.0486646592617035E-2</v>
      </c>
      <c r="S76" s="814">
        <f>compohweal!AE68</f>
        <v>7.139197550714016E-3</v>
      </c>
      <c r="U76" s="1327">
        <f t="shared" si="3"/>
        <v>5.5879354476928711E-9</v>
      </c>
      <c r="V76" s="1327">
        <f t="shared" si="4"/>
        <v>1.862645149230957E-8</v>
      </c>
      <c r="W76" s="1327">
        <f t="shared" si="5"/>
        <v>1.0477378964424133E-8</v>
      </c>
    </row>
    <row r="77" spans="1:23" x14ac:dyDescent="0.2">
      <c r="A77" s="822">
        <v>1980</v>
      </c>
      <c r="B77" s="828">
        <f>compohweal!N69</f>
        <v>0.64993983507156372</v>
      </c>
      <c r="C77" s="796">
        <f>compohweal!O69</f>
        <v>7.993432879447937E-2</v>
      </c>
      <c r="D77" s="796">
        <f>compohweal!P69</f>
        <v>0.16174073424190283</v>
      </c>
      <c r="E77" s="796">
        <f>compohweal!Q69</f>
        <v>0.20636414177715778</v>
      </c>
      <c r="F77" s="796">
        <f>compohweal!R69</f>
        <v>0.13597209751605988</v>
      </c>
      <c r="G77" s="796">
        <f>compohweal!S69</f>
        <v>6.5928518772125244E-2</v>
      </c>
      <c r="H77" s="149">
        <f>compohweal!T69</f>
        <v>0.48878929018974304</v>
      </c>
      <c r="I77" s="796">
        <f>compohweal!U69</f>
        <v>6.8255476653575897E-2</v>
      </c>
      <c r="J77" s="796">
        <f>compohweal!V69</f>
        <v>0.12058166461065412</v>
      </c>
      <c r="K77" s="796">
        <f>compohweal!W69</f>
        <v>0.15429391246289015</v>
      </c>
      <c r="L77" s="796">
        <f>compohweal!X69</f>
        <v>0.10794397443532944</v>
      </c>
      <c r="M77" s="796">
        <f>compohweal!Y69</f>
        <v>3.7714261561632156E-2</v>
      </c>
      <c r="N77" s="106">
        <f>compohweal!Z69</f>
        <v>0.23237526416778564</v>
      </c>
      <c r="O77" s="797">
        <f>compohweal!AA69</f>
        <v>4.3235622346401215E-2</v>
      </c>
      <c r="P77" s="797">
        <f>compohweal!AB69</f>
        <v>5.3050160990096629E-2</v>
      </c>
      <c r="Q77" s="797">
        <f>compohweal!AC69</f>
        <v>7.8605305636301637E-2</v>
      </c>
      <c r="R77" s="797">
        <f>compohweal!AD69</f>
        <v>5.0208088010549545E-2</v>
      </c>
      <c r="S77" s="798">
        <f>compohweal!AE69</f>
        <v>7.2760884650051594E-3</v>
      </c>
      <c r="U77" s="1327">
        <f t="shared" si="3"/>
        <v>1.3969838619232178E-8</v>
      </c>
      <c r="V77" s="1327">
        <f t="shared" si="4"/>
        <v>4.6566128730773926E-10</v>
      </c>
      <c r="W77" s="1327">
        <f t="shared" si="5"/>
        <v>-1.280568540096283E-9</v>
      </c>
    </row>
    <row r="78" spans="1:23" x14ac:dyDescent="0.2">
      <c r="A78" s="822">
        <v>1981</v>
      </c>
      <c r="B78" s="828">
        <f>compohweal!N70</f>
        <v>0.64594131708145142</v>
      </c>
      <c r="C78" s="796">
        <f>compohweal!O70</f>
        <v>7.6657794415950775E-2</v>
      </c>
      <c r="D78" s="796">
        <f>compohweal!P70</f>
        <v>0.16062321793287992</v>
      </c>
      <c r="E78" s="796">
        <f>compohweal!Q70</f>
        <v>0.21028310060501099</v>
      </c>
      <c r="F78" s="796">
        <f>compohweal!R70</f>
        <v>0.13085904717445374</v>
      </c>
      <c r="G78" s="796">
        <f>compohweal!S70</f>
        <v>6.7518159747123718E-2</v>
      </c>
      <c r="H78" s="149">
        <f>compohweal!T70</f>
        <v>0.48841431736946106</v>
      </c>
      <c r="I78" s="796">
        <f>compohweal!U70</f>
        <v>6.54740110039711E-2</v>
      </c>
      <c r="J78" s="796">
        <f>compohweal!V70</f>
        <v>0.1197302145883441</v>
      </c>
      <c r="K78" s="796">
        <f>compohweal!W70</f>
        <v>0.15945679135620594</v>
      </c>
      <c r="L78" s="796">
        <f>compohweal!X70</f>
        <v>0.10432834923267365</v>
      </c>
      <c r="M78" s="796">
        <f>compohweal!Y70</f>
        <v>3.942495584487915E-2</v>
      </c>
      <c r="N78" s="106">
        <f>compohweal!Z70</f>
        <v>0.23896980285644531</v>
      </c>
      <c r="O78" s="797">
        <f>compohweal!AA70</f>
        <v>4.1676633059978485E-2</v>
      </c>
      <c r="P78" s="797">
        <f>compohweal!AB70</f>
        <v>5.4189919959753752E-2</v>
      </c>
      <c r="Q78" s="797">
        <f>compohweal!AC70</f>
        <v>8.6556303547695279E-2</v>
      </c>
      <c r="R78" s="797">
        <f>compohweal!AD70</f>
        <v>4.9084879457950592E-2</v>
      </c>
      <c r="S78" s="798">
        <f>compohweal!AE70</f>
        <v>7.4620652012526989E-3</v>
      </c>
      <c r="U78" s="1327">
        <f t="shared" si="3"/>
        <v>-2.7939677238464355E-9</v>
      </c>
      <c r="V78" s="1327">
        <f t="shared" si="4"/>
        <v>-4.6566128730773926E-9</v>
      </c>
      <c r="W78" s="1327">
        <f t="shared" si="5"/>
        <v>1.6298145055770874E-9</v>
      </c>
    </row>
    <row r="79" spans="1:23" x14ac:dyDescent="0.2">
      <c r="A79" s="822">
        <v>1982</v>
      </c>
      <c r="B79" s="828">
        <f>compohweal!N71</f>
        <v>0.63540583848953247</v>
      </c>
      <c r="C79" s="796">
        <f>compohweal!O71</f>
        <v>6.9286301732063293E-2</v>
      </c>
      <c r="D79" s="796">
        <f>compohweal!P71</f>
        <v>0.16405033599585295</v>
      </c>
      <c r="E79" s="796">
        <f>compohweal!Q71</f>
        <v>0.20770161785185337</v>
      </c>
      <c r="F79" s="796">
        <f>compohweal!R71</f>
        <v>0.12139562517404556</v>
      </c>
      <c r="G79" s="796">
        <f>compohweal!S71</f>
        <v>7.2971954941749573E-2</v>
      </c>
      <c r="H79" s="135">
        <f>compohweal!T71</f>
        <v>0.48353174328804016</v>
      </c>
      <c r="I79" s="806">
        <f>compohweal!U71</f>
        <v>6.1232030391693115E-2</v>
      </c>
      <c r="J79" s="806">
        <f>compohweal!V71</f>
        <v>0.12307765008881688</v>
      </c>
      <c r="K79" s="806">
        <f>compohweal!W71</f>
        <v>0.15711988881230354</v>
      </c>
      <c r="L79" s="806">
        <f>compohweal!X71</f>
        <v>9.7523383796215057E-2</v>
      </c>
      <c r="M79" s="806">
        <f>compohweal!Y71</f>
        <v>4.4578775763511658E-2</v>
      </c>
      <c r="N79" s="106">
        <f>compohweal!Z71</f>
        <v>0.24505604803562164</v>
      </c>
      <c r="O79" s="797">
        <f>compohweal!AA71</f>
        <v>4.2323146015405655E-2</v>
      </c>
      <c r="P79" s="797">
        <f>compohweal!AB71</f>
        <v>5.6566182989627123E-2</v>
      </c>
      <c r="Q79" s="797">
        <f>compohweal!AC71</f>
        <v>8.8652354897931218E-2</v>
      </c>
      <c r="R79" s="797">
        <f>compohweal!AD71</f>
        <v>4.7340605407953262E-2</v>
      </c>
      <c r="S79" s="798">
        <f>compohweal!AE71</f>
        <v>1.0173758491873741E-2</v>
      </c>
      <c r="U79" s="1327">
        <f t="shared" si="3"/>
        <v>2.7939677238464355E-9</v>
      </c>
      <c r="V79" s="1327">
        <f t="shared" si="4"/>
        <v>1.4435499906539917E-8</v>
      </c>
      <c r="W79" s="1327">
        <f t="shared" si="5"/>
        <v>2.3283064365386963E-10</v>
      </c>
    </row>
    <row r="80" spans="1:23" x14ac:dyDescent="0.2">
      <c r="A80" s="822">
        <v>1983</v>
      </c>
      <c r="B80" s="828">
        <f>compohweal!N72</f>
        <v>0.63017046451568604</v>
      </c>
      <c r="C80" s="796">
        <f>compohweal!O72</f>
        <v>7.034437358379364E-2</v>
      </c>
      <c r="D80" s="796">
        <f>compohweal!P72</f>
        <v>0.17015819530934095</v>
      </c>
      <c r="E80" s="796">
        <f>compohweal!Q72</f>
        <v>0.20331516861915588</v>
      </c>
      <c r="F80" s="796">
        <f>compohweal!R72</f>
        <v>0.10612280666828156</v>
      </c>
      <c r="G80" s="796">
        <f>compohweal!S72</f>
        <v>8.0229923129081726E-2</v>
      </c>
      <c r="H80" s="135">
        <f>compohweal!T72</f>
        <v>0.47733259201049805</v>
      </c>
      <c r="I80" s="806">
        <f>compohweal!U72</f>
        <v>6.1757247895002365E-2</v>
      </c>
      <c r="J80" s="806">
        <f>compohweal!V72</f>
        <v>0.12805023230612278</v>
      </c>
      <c r="K80" s="806">
        <f>compohweal!W72</f>
        <v>0.15503672789782286</v>
      </c>
      <c r="L80" s="806">
        <f>compohweal!X72</f>
        <v>8.4081970155239105E-2</v>
      </c>
      <c r="M80" s="806">
        <f>compohweal!Y72</f>
        <v>4.840642586350441E-2</v>
      </c>
      <c r="N80" s="106">
        <f>compohweal!Z72</f>
        <v>0.23974984884262085</v>
      </c>
      <c r="O80" s="797">
        <f>compohweal!AA72</f>
        <v>4.3007422238588333E-2</v>
      </c>
      <c r="P80" s="797">
        <f>compohweal!AB72</f>
        <v>5.8147604111582041E-2</v>
      </c>
      <c r="Q80" s="797">
        <f>compohweal!AC72</f>
        <v>8.3824567962437868E-2</v>
      </c>
      <c r="R80" s="797">
        <f>compohweal!AD72</f>
        <v>4.1186016052961349E-2</v>
      </c>
      <c r="S80" s="798">
        <f>compohweal!AE72</f>
        <v>1.3584236614406109E-2</v>
      </c>
      <c r="U80" s="1327">
        <f t="shared" si="3"/>
        <v>-2.7939677238464355E-9</v>
      </c>
      <c r="V80" s="1327">
        <f t="shared" si="4"/>
        <v>-1.2107193470001221E-8</v>
      </c>
      <c r="W80" s="1327">
        <f t="shared" si="5"/>
        <v>1.862645149230957E-9</v>
      </c>
    </row>
    <row r="81" spans="1:23" x14ac:dyDescent="0.2">
      <c r="A81" s="822">
        <v>1984</v>
      </c>
      <c r="B81" s="828">
        <f>compohweal!N73</f>
        <v>0.63252353668212891</v>
      </c>
      <c r="C81" s="796">
        <f>compohweal!O73</f>
        <v>6.4702913165092468E-2</v>
      </c>
      <c r="D81" s="796">
        <f>compohweal!P73</f>
        <v>0.17640705592930317</v>
      </c>
      <c r="E81" s="796">
        <f>compohweal!Q73</f>
        <v>0.20197809487581253</v>
      </c>
      <c r="F81" s="796">
        <f>compohweal!R73</f>
        <v>9.3121558427810669E-2</v>
      </c>
      <c r="G81" s="796">
        <f>compohweal!S73</f>
        <v>9.6313908696174622E-2</v>
      </c>
      <c r="H81" s="135">
        <f>compohweal!T73</f>
        <v>0.47832044959068298</v>
      </c>
      <c r="I81" s="806">
        <f>compohweal!U73</f>
        <v>5.6861724704504013E-2</v>
      </c>
      <c r="J81" s="806">
        <f>compohweal!V73</f>
        <v>0.13309709588065743</v>
      </c>
      <c r="K81" s="806">
        <f>compohweal!W73</f>
        <v>0.15312320739030838</v>
      </c>
      <c r="L81" s="806">
        <f>compohweal!X73</f>
        <v>7.3320880532264709E-2</v>
      </c>
      <c r="M81" s="806">
        <f>compohweal!Y73</f>
        <v>6.1917528510093689E-2</v>
      </c>
      <c r="N81" s="106">
        <f>compohweal!Z73</f>
        <v>0.24190735816955566</v>
      </c>
      <c r="O81" s="797">
        <f>compohweal!AA73</f>
        <v>4.0046300739049911E-2</v>
      </c>
      <c r="P81" s="797">
        <f>compohweal!AB73</f>
        <v>6.2844268511980772E-2</v>
      </c>
      <c r="Q81" s="797">
        <f>compohweal!AC73</f>
        <v>8.4822002798318863E-2</v>
      </c>
      <c r="R81" s="797">
        <f>compohweal!AD73</f>
        <v>3.680570051074028E-2</v>
      </c>
      <c r="S81" s="798">
        <f>compohweal!AE73</f>
        <v>1.7389092594385147E-2</v>
      </c>
      <c r="U81" s="1327">
        <f t="shared" si="3"/>
        <v>5.5879354476928711E-9</v>
      </c>
      <c r="V81" s="1327">
        <f t="shared" si="4"/>
        <v>1.257285475730896E-8</v>
      </c>
      <c r="W81" s="1327">
        <f t="shared" si="5"/>
        <v>-6.9849193096160889E-9</v>
      </c>
    </row>
    <row r="82" spans="1:23" x14ac:dyDescent="0.2">
      <c r="A82" s="822">
        <v>1985</v>
      </c>
      <c r="B82" s="828">
        <f>compohweal!N74</f>
        <v>0.62984055280685425</v>
      </c>
      <c r="C82" s="796">
        <f>compohweal!O74</f>
        <v>6.1608366668224335E-2</v>
      </c>
      <c r="D82" s="796">
        <f>compohweal!P74</f>
        <v>0.18185868859291077</v>
      </c>
      <c r="E82" s="796">
        <f>compohweal!Q74</f>
        <v>0.21065857820212841</v>
      </c>
      <c r="F82" s="796">
        <f>compohweal!R74</f>
        <v>7.4998237192630768E-2</v>
      </c>
      <c r="G82" s="796">
        <f>compohweal!S74</f>
        <v>0.10071668773889542</v>
      </c>
      <c r="H82" s="135">
        <f>compohweal!T74</f>
        <v>0.47869148850440979</v>
      </c>
      <c r="I82" s="806">
        <f>compohweal!U74</f>
        <v>5.4456267505884171E-2</v>
      </c>
      <c r="J82" s="806">
        <f>compohweal!V74</f>
        <v>0.14004183234646916</v>
      </c>
      <c r="K82" s="806">
        <f>compohweal!W74</f>
        <v>0.16099004447460175</v>
      </c>
      <c r="L82" s="806">
        <f>compohweal!X74</f>
        <v>5.9310384094715118E-2</v>
      </c>
      <c r="M82" s="806">
        <f>compohweal!Y74</f>
        <v>6.3892953097820282E-2</v>
      </c>
      <c r="N82" s="106">
        <f>compohweal!Z74</f>
        <v>0.24743250012397766</v>
      </c>
      <c r="O82" s="797">
        <f>compohweal!AA74</f>
        <v>3.931514173746109E-2</v>
      </c>
      <c r="P82" s="797">
        <f>compohweal!AB74</f>
        <v>6.9623382412828505E-2</v>
      </c>
      <c r="Q82" s="797">
        <f>compohweal!AC74</f>
        <v>9.0791429160162807E-2</v>
      </c>
      <c r="R82" s="797">
        <f>compohweal!AD74</f>
        <v>3.0052682384848595E-2</v>
      </c>
      <c r="S82" s="798">
        <f>compohweal!AE74</f>
        <v>1.7649859189987183E-2</v>
      </c>
      <c r="U82" s="1327">
        <f t="shared" si="3"/>
        <v>-5.5879354476928711E-9</v>
      </c>
      <c r="V82" s="1327">
        <f t="shared" si="4"/>
        <v>6.9849193096160889E-9</v>
      </c>
      <c r="W82" s="1327">
        <f t="shared" si="5"/>
        <v>5.2386894822120667E-9</v>
      </c>
    </row>
    <row r="83" spans="1:23" x14ac:dyDescent="0.2">
      <c r="A83" s="822">
        <v>1986</v>
      </c>
      <c r="B83" s="828">
        <f>compohweal!N75</f>
        <v>0.62941259145736694</v>
      </c>
      <c r="C83" s="796">
        <f>compohweal!O75</f>
        <v>6.701381504535675E-2</v>
      </c>
      <c r="D83" s="796">
        <f>compohweal!P75</f>
        <v>0.18298803549259901</v>
      </c>
      <c r="E83" s="796">
        <f>compohweal!Q75</f>
        <v>0.21108439192175865</v>
      </c>
      <c r="F83" s="796">
        <f>compohweal!R75</f>
        <v>6.3797809183597565E-2</v>
      </c>
      <c r="G83" s="796">
        <f>compohweal!S75</f>
        <v>0.10452854633331299</v>
      </c>
      <c r="H83" s="135">
        <f>compohweal!T75</f>
        <v>0.47922229766845703</v>
      </c>
      <c r="I83" s="806">
        <f>compohweal!U75</f>
        <v>5.8905560523271561E-2</v>
      </c>
      <c r="J83" s="806">
        <f>compohweal!V75</f>
        <v>0.14107233751565218</v>
      </c>
      <c r="K83" s="806">
        <f>compohweal!W75</f>
        <v>0.16271459683775902</v>
      </c>
      <c r="L83" s="806">
        <f>compohweal!X75</f>
        <v>4.9824059009552002E-2</v>
      </c>
      <c r="M83" s="806">
        <f>compohweal!Y75</f>
        <v>6.6705726087093353E-2</v>
      </c>
      <c r="N83" s="106">
        <f>compohweal!Z75</f>
        <v>0.24972641468048096</v>
      </c>
      <c r="O83" s="797">
        <f>compohweal!AA75</f>
        <v>4.133262112736702E-2</v>
      </c>
      <c r="P83" s="797">
        <f>compohweal!AB75</f>
        <v>7.1075238520279527E-2</v>
      </c>
      <c r="Q83" s="797">
        <f>compohweal!AC75</f>
        <v>9.3396112089976668E-2</v>
      </c>
      <c r="R83" s="797">
        <f>compohweal!AD75</f>
        <v>2.5224342942237854E-2</v>
      </c>
      <c r="S83" s="798">
        <f>compohweal!AE75</f>
        <v>1.8698105588555336E-2</v>
      </c>
      <c r="U83" s="1327">
        <f t="shared" si="3"/>
        <v>-6.5192580223083496E-9</v>
      </c>
      <c r="V83" s="1327">
        <f t="shared" si="4"/>
        <v>1.7695128917694092E-8</v>
      </c>
      <c r="W83" s="1327">
        <f t="shared" si="5"/>
        <v>-5.5879354476928711E-9</v>
      </c>
    </row>
    <row r="84" spans="1:23" x14ac:dyDescent="0.2">
      <c r="A84" s="822">
        <v>1987</v>
      </c>
      <c r="B84" s="828">
        <f>compohweal!N76</f>
        <v>0.63346672058105469</v>
      </c>
      <c r="C84" s="796">
        <f>compohweal!O76</f>
        <v>6.626090407371521E-2</v>
      </c>
      <c r="D84" s="796">
        <f>compohweal!P76</f>
        <v>0.18822610378265381</v>
      </c>
      <c r="E84" s="796">
        <f>compohweal!Q76</f>
        <v>0.21199333295226097</v>
      </c>
      <c r="F84" s="796">
        <f>compohweal!R76</f>
        <v>6.0730766505002975E-2</v>
      </c>
      <c r="G84" s="796">
        <f>compohweal!S76</f>
        <v>0.10625559836626053</v>
      </c>
      <c r="H84" s="135">
        <f>compohweal!T76</f>
        <v>0.48909205198287964</v>
      </c>
      <c r="I84" s="806">
        <f>compohweal!U76</f>
        <v>5.883343517780304E-2</v>
      </c>
      <c r="J84" s="806">
        <f>compohweal!V76</f>
        <v>0.15182362031191587</v>
      </c>
      <c r="K84" s="806">
        <f>compohweal!W76</f>
        <v>0.16211861651390791</v>
      </c>
      <c r="L84" s="806">
        <f>compohweal!X76</f>
        <v>4.7884341329336166E-2</v>
      </c>
      <c r="M84" s="806">
        <f>compohweal!Y76</f>
        <v>6.8432025611400604E-2</v>
      </c>
      <c r="N84" s="106">
        <f>compohweal!Z76</f>
        <v>0.26581481099128723</v>
      </c>
      <c r="O84" s="797">
        <f>compohweal!AA76</f>
        <v>4.2401101440191269E-2</v>
      </c>
      <c r="P84" s="797">
        <f>compohweal!AB76</f>
        <v>8.4503851248882711E-2</v>
      </c>
      <c r="Q84" s="797">
        <f>compohweal!AC76</f>
        <v>9.1817757114768028E-2</v>
      </c>
      <c r="R84" s="797">
        <f>compohweal!AD76</f>
        <v>2.6114165782928467E-2</v>
      </c>
      <c r="S84" s="798">
        <f>compohweal!AE76</f>
        <v>2.0977934822440147E-2</v>
      </c>
      <c r="U84" s="1327">
        <f t="shared" si="3"/>
        <v>1.4901161193847656E-8</v>
      </c>
      <c r="V84" s="1327">
        <f t="shared" si="4"/>
        <v>1.3038516044616699E-8</v>
      </c>
      <c r="W84" s="1327">
        <f t="shared" si="5"/>
        <v>5.8207660913467407E-10</v>
      </c>
    </row>
    <row r="85" spans="1:23" x14ac:dyDescent="0.2">
      <c r="A85" s="822">
        <v>1988</v>
      </c>
      <c r="B85" s="828">
        <f>compohweal!N77</f>
        <v>0.6460803747177124</v>
      </c>
      <c r="C85" s="796">
        <f>compohweal!O77</f>
        <v>7.0188187062740326E-2</v>
      </c>
      <c r="D85" s="796">
        <f>compohweal!P77</f>
        <v>0.19274446833878756</v>
      </c>
      <c r="E85" s="796">
        <f>compohweal!Q77</f>
        <v>0.21595913544297218</v>
      </c>
      <c r="F85" s="796">
        <f>compohweal!R77</f>
        <v>5.8623708784580231E-2</v>
      </c>
      <c r="G85" s="796">
        <f>compohweal!S77</f>
        <v>0.10856486856937408</v>
      </c>
      <c r="H85" s="135">
        <f>compohweal!T77</f>
        <v>0.50571244955062866</v>
      </c>
      <c r="I85" s="806">
        <f>compohweal!U77</f>
        <v>6.3328646123409271E-2</v>
      </c>
      <c r="J85" s="806">
        <f>compohweal!V77</f>
        <v>0.15621054638177156</v>
      </c>
      <c r="K85" s="806">
        <f>compohweal!W77</f>
        <v>0.16717682592570782</v>
      </c>
      <c r="L85" s="806">
        <f>compohweal!X77</f>
        <v>4.7256089746952057E-2</v>
      </c>
      <c r="M85" s="806">
        <f>compohweal!Y77</f>
        <v>7.1740321815013885E-2</v>
      </c>
      <c r="N85" s="106">
        <f>compohweal!Z77</f>
        <v>0.28454017639160156</v>
      </c>
      <c r="O85" s="797">
        <f>compohweal!AA77</f>
        <v>4.8499148339033127E-2</v>
      </c>
      <c r="P85" s="797">
        <f>compohweal!AB77</f>
        <v>9.08413470024243E-2</v>
      </c>
      <c r="Q85" s="797">
        <f>compohweal!AC77</f>
        <v>9.3043044209480286E-2</v>
      </c>
      <c r="R85" s="797">
        <f>compohweal!AD77</f>
        <v>2.6756282895803452E-2</v>
      </c>
      <c r="S85" s="798">
        <f>compohweal!AE77</f>
        <v>2.5400349870324135E-2</v>
      </c>
      <c r="U85" s="1327">
        <f t="shared" si="3"/>
        <v>6.5192580223083496E-9</v>
      </c>
      <c r="V85" s="1327">
        <f t="shared" si="4"/>
        <v>1.9557774066925049E-8</v>
      </c>
      <c r="W85" s="1327">
        <f t="shared" si="5"/>
        <v>4.0745362639427185E-9</v>
      </c>
    </row>
    <row r="86" spans="1:23" x14ac:dyDescent="0.2">
      <c r="A86" s="822">
        <v>1989</v>
      </c>
      <c r="B86" s="828">
        <f>compohweal!N78</f>
        <v>0.64688897132873535</v>
      </c>
      <c r="C86" s="796">
        <f>compohweal!O78</f>
        <v>7.9245440661907196E-2</v>
      </c>
      <c r="D86" s="796">
        <f>compohweal!P78</f>
        <v>0.18998968042433262</v>
      </c>
      <c r="E86" s="796">
        <f>compohweal!Q78</f>
        <v>0.21080190688371658</v>
      </c>
      <c r="F86" s="796">
        <f>compohweal!R78</f>
        <v>5.4618313908576965E-2</v>
      </c>
      <c r="G86" s="796">
        <f>compohweal!S78</f>
        <v>0.11223359405994415</v>
      </c>
      <c r="H86" s="135">
        <f>compohweal!T78</f>
        <v>0.50622069835662842</v>
      </c>
      <c r="I86" s="806">
        <f>compohweal!U78</f>
        <v>7.1521341800689697E-2</v>
      </c>
      <c r="J86" s="806">
        <f>compohweal!V78</f>
        <v>0.15423389198258519</v>
      </c>
      <c r="K86" s="806">
        <f>compohweal!W78</f>
        <v>0.16330729424953461</v>
      </c>
      <c r="L86" s="806">
        <f>compohweal!X78</f>
        <v>4.4441394507884979E-2</v>
      </c>
      <c r="M86" s="806">
        <f>compohweal!Y78</f>
        <v>7.2716772556304932E-2</v>
      </c>
      <c r="N86" s="106">
        <f>compohweal!Z78</f>
        <v>0.28591817617416382</v>
      </c>
      <c r="O86" s="797">
        <f>compohweal!AA78</f>
        <v>5.45818991959095E-2</v>
      </c>
      <c r="P86" s="797">
        <f>compohweal!AB78</f>
        <v>8.9268141542561352E-2</v>
      </c>
      <c r="Q86" s="797">
        <f>compohweal!AC78</f>
        <v>9.1050356160849333E-2</v>
      </c>
      <c r="R86" s="797">
        <f>compohweal!AD78</f>
        <v>2.5208525359630585E-2</v>
      </c>
      <c r="S86" s="798">
        <f>compohweal!AE78</f>
        <v>2.5809263810515404E-2</v>
      </c>
      <c r="U86" s="1327">
        <f t="shared" si="3"/>
        <v>3.5390257835388184E-8</v>
      </c>
      <c r="V86" s="1327">
        <f t="shared" si="4"/>
        <v>3.2596290111541748E-9</v>
      </c>
      <c r="W86" s="1327">
        <f t="shared" si="5"/>
        <v>-9.8953023552894592E-9</v>
      </c>
    </row>
    <row r="87" spans="1:23" x14ac:dyDescent="0.2">
      <c r="A87" s="823">
        <v>1990</v>
      </c>
      <c r="B87" s="831">
        <f>compohweal!N79</f>
        <v>0.64879012107849121</v>
      </c>
      <c r="C87" s="808">
        <f>compohweal!O79</f>
        <v>7.6906494796276093E-2</v>
      </c>
      <c r="D87" s="808">
        <f>compohweal!P79</f>
        <v>0.19224472250789404</v>
      </c>
      <c r="E87" s="808">
        <f>compohweal!Q79</f>
        <v>0.20851387269794941</v>
      </c>
      <c r="F87" s="808">
        <f>compohweal!R79</f>
        <v>5.3744025528430939E-2</v>
      </c>
      <c r="G87" s="808">
        <f>compohweal!S79</f>
        <v>0.11738099902868271</v>
      </c>
      <c r="H87" s="146">
        <f>compohweal!T79</f>
        <v>0.50764960050582886</v>
      </c>
      <c r="I87" s="815">
        <f>compohweal!U79</f>
        <v>6.9546565413475037E-2</v>
      </c>
      <c r="J87" s="815">
        <f>compohweal!V79</f>
        <v>0.15636809263378382</v>
      </c>
      <c r="K87" s="815">
        <f>compohweal!W79</f>
        <v>0.16049531847238541</v>
      </c>
      <c r="L87" s="815">
        <f>compohweal!X79</f>
        <v>4.4210802763700485E-2</v>
      </c>
      <c r="M87" s="815">
        <f>compohweal!Y79</f>
        <v>7.7028818428516388E-2</v>
      </c>
      <c r="N87" s="112">
        <f>compohweal!Z79</f>
        <v>0.28624668717384338</v>
      </c>
      <c r="O87" s="809">
        <f>compohweal!AA79</f>
        <v>5.2512839436531067E-2</v>
      </c>
      <c r="P87" s="809">
        <f>compohweal!AB79</f>
        <v>9.0977690182626247E-2</v>
      </c>
      <c r="Q87" s="809">
        <f>compohweal!AC79</f>
        <v>8.9472076389938593E-2</v>
      </c>
      <c r="R87" s="809">
        <f>compohweal!AD79</f>
        <v>2.5576980784535408E-2</v>
      </c>
      <c r="S87" s="810">
        <f>compohweal!AE79</f>
        <v>2.7707107365131378E-2</v>
      </c>
      <c r="U87" s="1327">
        <f t="shared" si="3"/>
        <v>6.5192580223083496E-9</v>
      </c>
      <c r="V87" s="1327">
        <f t="shared" si="4"/>
        <v>2.7939677238464355E-9</v>
      </c>
      <c r="W87" s="1327">
        <f t="shared" si="5"/>
        <v>-6.9849193096160889E-9</v>
      </c>
    </row>
    <row r="88" spans="1:23" x14ac:dyDescent="0.2">
      <c r="A88" s="822">
        <v>1991</v>
      </c>
      <c r="B88" s="828">
        <f>compohweal!N80</f>
        <v>0.64938408136367798</v>
      </c>
      <c r="C88" s="796">
        <f>compohweal!O80</f>
        <v>8.26420858502388E-2</v>
      </c>
      <c r="D88" s="796">
        <f>compohweal!P80</f>
        <v>0.19030195800587535</v>
      </c>
      <c r="E88" s="796">
        <f>compohweal!Q80</f>
        <v>0.20059941336512566</v>
      </c>
      <c r="F88" s="796">
        <f>compohweal!R80</f>
        <v>5.0992041826248169E-2</v>
      </c>
      <c r="G88" s="796">
        <f>compohweal!S80</f>
        <v>0.12484858930110931</v>
      </c>
      <c r="H88" s="135">
        <f>compohweal!T80</f>
        <v>0.50739520788192749</v>
      </c>
      <c r="I88" s="806">
        <f>compohweal!U80</f>
        <v>7.3914065957069397E-2</v>
      </c>
      <c r="J88" s="806">
        <f>compohweal!V80</f>
        <v>0.15545115619897842</v>
      </c>
      <c r="K88" s="806">
        <f>compohweal!W80</f>
        <v>0.15555988252162933</v>
      </c>
      <c r="L88" s="806">
        <f>compohweal!X80</f>
        <v>4.1487738490104675E-2</v>
      </c>
      <c r="M88" s="806">
        <f>compohweal!Y80</f>
        <v>8.0982357263565063E-2</v>
      </c>
      <c r="N88" s="106">
        <f>compohweal!Z80</f>
        <v>0.28097981214523315</v>
      </c>
      <c r="O88" s="797">
        <f>compohweal!AA80</f>
        <v>5.365980789065361E-2</v>
      </c>
      <c r="P88" s="797">
        <f>compohweal!AB80</f>
        <v>9.1449125902727246E-2</v>
      </c>
      <c r="Q88" s="797">
        <f>compohweal!AC80</f>
        <v>8.5986824706196785E-2</v>
      </c>
      <c r="R88" s="797">
        <f>compohweal!AD80</f>
        <v>2.3416358977556229E-2</v>
      </c>
      <c r="S88" s="798">
        <f>compohweal!AE80</f>
        <v>2.6467688381671906E-2</v>
      </c>
      <c r="U88" s="1327">
        <f t="shared" si="3"/>
        <v>-6.9849193096160889E-9</v>
      </c>
      <c r="V88" s="1327">
        <f t="shared" si="4"/>
        <v>7.4505805969238281E-9</v>
      </c>
      <c r="W88" s="1327">
        <f t="shared" si="5"/>
        <v>6.28642737865448E-9</v>
      </c>
    </row>
    <row r="89" spans="1:23" x14ac:dyDescent="0.2">
      <c r="A89" s="822">
        <v>1992</v>
      </c>
      <c r="B89" s="828">
        <f>compohweal!N81</f>
        <v>0.66340166330337524</v>
      </c>
      <c r="C89" s="796">
        <f>compohweal!O81</f>
        <v>0.10129354894161224</v>
      </c>
      <c r="D89" s="796">
        <f>compohweal!P81</f>
        <v>0.18528982112184167</v>
      </c>
      <c r="E89" s="796">
        <f>compohweal!Q81</f>
        <v>0.19351671636104584</v>
      </c>
      <c r="F89" s="796">
        <f>compohweal!R81</f>
        <v>4.6051595360040665E-2</v>
      </c>
      <c r="G89" s="796">
        <f>compohweal!S81</f>
        <v>0.13725000619888306</v>
      </c>
      <c r="H89" s="135">
        <f>compohweal!T81</f>
        <v>0.52092546224594116</v>
      </c>
      <c r="I89" s="806">
        <f>compohweal!U81</f>
        <v>9.0876787900924683E-2</v>
      </c>
      <c r="J89" s="806">
        <f>compohweal!V81</f>
        <v>0.15214864700101316</v>
      </c>
      <c r="K89" s="806">
        <f>compohweal!W81</f>
        <v>0.149496846832335</v>
      </c>
      <c r="L89" s="806">
        <f>compohweal!X81</f>
        <v>3.7684611976146698E-2</v>
      </c>
      <c r="M89" s="806">
        <f>compohweal!Y81</f>
        <v>9.0718559920787811E-2</v>
      </c>
      <c r="N89" s="106">
        <f>compohweal!Z81</f>
        <v>0.29185092449188232</v>
      </c>
      <c r="O89" s="797">
        <f>compohweal!AA81</f>
        <v>6.5953396260738373E-2</v>
      </c>
      <c r="P89" s="797">
        <f>compohweal!AB81</f>
        <v>8.9911842602305114E-2</v>
      </c>
      <c r="Q89" s="797">
        <f>compohweal!AC81</f>
        <v>8.3206087816506624E-2</v>
      </c>
      <c r="R89" s="797">
        <f>compohweal!AD81</f>
        <v>2.1480336785316467E-2</v>
      </c>
      <c r="S89" s="798">
        <f>compohweal!AE81</f>
        <v>3.1299266964197159E-2</v>
      </c>
      <c r="U89" s="1327">
        <f t="shared" si="3"/>
        <v>-2.4680048227310181E-8</v>
      </c>
      <c r="V89" s="1327">
        <f t="shared" si="4"/>
        <v>8.6147338151931763E-9</v>
      </c>
      <c r="W89" s="1327">
        <f t="shared" si="5"/>
        <v>-5.9371814131736755E-9</v>
      </c>
    </row>
    <row r="90" spans="1:23" x14ac:dyDescent="0.2">
      <c r="A90" s="822">
        <v>1993</v>
      </c>
      <c r="B90" s="828">
        <f>compohweal!N82</f>
        <v>0.66558372974395752</v>
      </c>
      <c r="C90" s="796">
        <f>compohweal!O82</f>
        <v>0.10900569707155228</v>
      </c>
      <c r="D90" s="796">
        <f>compohweal!P82</f>
        <v>0.17835416877642274</v>
      </c>
      <c r="E90" s="796">
        <f>compohweal!Q82</f>
        <v>0.18946203216910362</v>
      </c>
      <c r="F90" s="796">
        <f>compohweal!R82</f>
        <v>4.3640334159135818E-2</v>
      </c>
      <c r="G90" s="796">
        <f>compohweal!S82</f>
        <v>0.14512147009372711</v>
      </c>
      <c r="H90" s="135">
        <f>compohweal!T82</f>
        <v>0.5219651460647583</v>
      </c>
      <c r="I90" s="806">
        <f>compohweal!U82</f>
        <v>9.6986904740333557E-2</v>
      </c>
      <c r="J90" s="806">
        <f>compohweal!V82</f>
        <v>0.14810091257095337</v>
      </c>
      <c r="K90" s="806">
        <f>compohweal!W82</f>
        <v>0.14572841115295887</v>
      </c>
      <c r="L90" s="806">
        <f>compohweal!X82</f>
        <v>3.5088334232568741E-2</v>
      </c>
      <c r="M90" s="806">
        <f>compohweal!Y82</f>
        <v>9.6060574054718018E-2</v>
      </c>
      <c r="N90" s="106">
        <f>compohweal!Z82</f>
        <v>0.29063117504119873</v>
      </c>
      <c r="O90" s="797">
        <f>compohweal!AA82</f>
        <v>6.9763503968715668E-2</v>
      </c>
      <c r="P90" s="797">
        <f>compohweal!AB82</f>
        <v>8.874029538128525E-2</v>
      </c>
      <c r="Q90" s="797">
        <f>compohweal!AC82</f>
        <v>7.9514421056956053E-2</v>
      </c>
      <c r="R90" s="797">
        <f>compohweal!AD82</f>
        <v>2.0086919888854027E-2</v>
      </c>
      <c r="S90" s="798">
        <f>compohweal!AE82</f>
        <v>3.2526023685932159E-2</v>
      </c>
      <c r="U90" s="1327">
        <f t="shared" si="3"/>
        <v>2.7474015951156616E-8</v>
      </c>
      <c r="V90" s="1327">
        <f t="shared" si="4"/>
        <v>9.3132257461547852E-9</v>
      </c>
      <c r="W90" s="1327">
        <f t="shared" si="5"/>
        <v>1.1059455573558807E-8</v>
      </c>
    </row>
    <row r="91" spans="1:23" x14ac:dyDescent="0.2">
      <c r="A91" s="822">
        <v>1994</v>
      </c>
      <c r="B91" s="828">
        <f>compohweal!N83</f>
        <v>0.66632699966430664</v>
      </c>
      <c r="C91" s="796">
        <f>compohweal!O83</f>
        <v>0.10871391743421555</v>
      </c>
      <c r="D91" s="796">
        <f>compohweal!P83</f>
        <v>0.17851578490808606</v>
      </c>
      <c r="E91" s="796">
        <f>compohweal!Q83</f>
        <v>0.18428442254662514</v>
      </c>
      <c r="F91" s="796">
        <f>compohweal!R83</f>
        <v>4.4714104384183884E-2</v>
      </c>
      <c r="G91" s="796">
        <f>compohweal!S83</f>
        <v>0.15009875595569611</v>
      </c>
      <c r="H91" s="135">
        <f>compohweal!T83</f>
        <v>0.52174526453018188</v>
      </c>
      <c r="I91" s="806">
        <f>compohweal!U83</f>
        <v>9.7285591065883636E-2</v>
      </c>
      <c r="J91" s="806">
        <f>compohweal!V83</f>
        <v>0.14821074390783906</v>
      </c>
      <c r="K91" s="806">
        <f>compohweal!W83</f>
        <v>0.14065126515924931</v>
      </c>
      <c r="L91" s="806">
        <f>compohweal!X83</f>
        <v>3.6354057490825653E-2</v>
      </c>
      <c r="M91" s="806">
        <f>compohweal!Y83</f>
        <v>9.9243596196174622E-2</v>
      </c>
      <c r="N91" s="106">
        <f>compohweal!Z83</f>
        <v>0.28968945145606995</v>
      </c>
      <c r="O91" s="797">
        <f>compohweal!AA83</f>
        <v>7.1461789309978485E-2</v>
      </c>
      <c r="P91" s="797">
        <f>compohweal!AB83</f>
        <v>8.8528641266748309E-2</v>
      </c>
      <c r="Q91" s="797">
        <f>compohweal!AC83</f>
        <v>7.6695661060512066E-2</v>
      </c>
      <c r="R91" s="797">
        <f>compohweal!AD83</f>
        <v>2.0854121074080467E-2</v>
      </c>
      <c r="S91" s="798">
        <f>compohweal!AE83</f>
        <v>3.2149240374565125E-2</v>
      </c>
      <c r="U91" s="1327">
        <f t="shared" si="3"/>
        <v>1.4435499906539917E-8</v>
      </c>
      <c r="V91" s="1327">
        <f t="shared" si="4"/>
        <v>1.0710209608078003E-8</v>
      </c>
      <c r="W91" s="1327">
        <f t="shared" si="5"/>
        <v>-1.6298145055770874E-9</v>
      </c>
    </row>
    <row r="92" spans="1:23" x14ac:dyDescent="0.2">
      <c r="A92" s="822">
        <v>1995</v>
      </c>
      <c r="B92" s="828">
        <f>compohweal!N84</f>
        <v>0.6694711446762085</v>
      </c>
      <c r="C92" s="796">
        <f>compohweal!O84</f>
        <v>0.11615296453237534</v>
      </c>
      <c r="D92" s="796">
        <f>compohweal!P84</f>
        <v>0.17192477872595191</v>
      </c>
      <c r="E92" s="796">
        <f>compohweal!Q84</f>
        <v>0.17687548324465752</v>
      </c>
      <c r="F92" s="796">
        <f>compohweal!R84</f>
        <v>4.5009635388851166E-2</v>
      </c>
      <c r="G92" s="796">
        <f>compohweal!S84</f>
        <v>0.15950828790664673</v>
      </c>
      <c r="H92" s="135">
        <f>compohweal!T84</f>
        <v>0.52225244045257568</v>
      </c>
      <c r="I92" s="806">
        <f>compohweal!U84</f>
        <v>0.10408248007297516</v>
      </c>
      <c r="J92" s="806">
        <f>compohweal!V84</f>
        <v>0.14108791621401906</v>
      </c>
      <c r="K92" s="806">
        <f>compohweal!W84</f>
        <v>0.13589289411902428</v>
      </c>
      <c r="L92" s="806">
        <f>compohweal!X84</f>
        <v>3.6933798342943192E-2</v>
      </c>
      <c r="M92" s="806">
        <f>compohweal!Y84</f>
        <v>0.10425533354282379</v>
      </c>
      <c r="N92" s="106">
        <f>compohweal!Z84</f>
        <v>0.28931498527526855</v>
      </c>
      <c r="O92" s="797">
        <f>compohweal!AA84</f>
        <v>7.6315663754940033E-2</v>
      </c>
      <c r="P92" s="797">
        <f>compohweal!AB84</f>
        <v>8.4310637670569122E-2</v>
      </c>
      <c r="Q92" s="797">
        <f>compohweal!AC84</f>
        <v>7.3169119656085968E-2</v>
      </c>
      <c r="R92" s="797">
        <f>compohweal!AD84</f>
        <v>2.2072462365031242E-2</v>
      </c>
      <c r="S92" s="798">
        <f>compohweal!AE84</f>
        <v>3.3447086811065674E-2</v>
      </c>
      <c r="U92" s="1327">
        <f t="shared" si="3"/>
        <v>-5.1222741603851318E-9</v>
      </c>
      <c r="V92" s="1327">
        <f t="shared" si="4"/>
        <v>1.8160790205001831E-8</v>
      </c>
      <c r="W92" s="1327">
        <f t="shared" si="5"/>
        <v>1.5017576515674591E-8</v>
      </c>
    </row>
    <row r="93" spans="1:23" x14ac:dyDescent="0.2">
      <c r="A93" s="822">
        <v>1996</v>
      </c>
      <c r="B93" s="828">
        <f>compohweal!N85</f>
        <v>0.6730802059173584</v>
      </c>
      <c r="C93" s="796">
        <f>compohweal!O85</f>
        <v>0.13216191530227661</v>
      </c>
      <c r="D93" s="796">
        <f>compohweal!P85</f>
        <v>0.16461396589875221</v>
      </c>
      <c r="E93" s="796">
        <f>compohweal!Q85</f>
        <v>0.16464796848595142</v>
      </c>
      <c r="F93" s="796">
        <f>compohweal!R85</f>
        <v>4.3313987553119659E-2</v>
      </c>
      <c r="G93" s="796">
        <f>compohweal!S85</f>
        <v>0.16834235191345215</v>
      </c>
      <c r="H93" s="135">
        <f>compohweal!T85</f>
        <v>0.52806812524795532</v>
      </c>
      <c r="I93" s="806">
        <f>compohweal!U85</f>
        <v>0.11923892796039581</v>
      </c>
      <c r="J93" s="806">
        <f>compohweal!V85</f>
        <v>0.13517923280596733</v>
      </c>
      <c r="K93" s="806">
        <f>compohweal!W85</f>
        <v>0.12657899223268032</v>
      </c>
      <c r="L93" s="806">
        <f>compohweal!X85</f>
        <v>3.5733308643102646E-2</v>
      </c>
      <c r="M93" s="806">
        <f>compohweal!Y85</f>
        <v>0.11133765429258347</v>
      </c>
      <c r="N93" s="106">
        <f>compohweal!Z85</f>
        <v>0.29618930816650391</v>
      </c>
      <c r="O93" s="797">
        <f>compohweal!AA85</f>
        <v>8.789418637752533E-2</v>
      </c>
      <c r="P93" s="797">
        <f>compohweal!AB85</f>
        <v>8.1863971310667694E-2</v>
      </c>
      <c r="Q93" s="797">
        <f>compohweal!AC85</f>
        <v>6.7468766588717699E-2</v>
      </c>
      <c r="R93" s="797">
        <f>compohweal!AD85</f>
        <v>2.2027203813195229E-2</v>
      </c>
      <c r="S93" s="798">
        <f>compohweal!AE85</f>
        <v>3.6935172975063324E-2</v>
      </c>
      <c r="U93" s="1327">
        <f t="shared" si="3"/>
        <v>1.6763806343078613E-8</v>
      </c>
      <c r="V93" s="1327">
        <f t="shared" si="4"/>
        <v>9.3132257461547852E-9</v>
      </c>
      <c r="W93" s="1327">
        <f t="shared" si="5"/>
        <v>7.1013346314430237E-9</v>
      </c>
    </row>
    <row r="94" spans="1:23" x14ac:dyDescent="0.2">
      <c r="A94" s="822">
        <v>1997</v>
      </c>
      <c r="B94" s="828">
        <f>compohweal!N86</f>
        <v>0.68009072542190552</v>
      </c>
      <c r="C94" s="796">
        <f>compohweal!O86</f>
        <v>0.14688707888126373</v>
      </c>
      <c r="D94" s="796">
        <f>compohweal!P86</f>
        <v>0.15693148598074913</v>
      </c>
      <c r="E94" s="796">
        <f>compohweal!Q86</f>
        <v>0.15664939023554325</v>
      </c>
      <c r="F94" s="796">
        <f>compohweal!R86</f>
        <v>4.2475085705518723E-2</v>
      </c>
      <c r="G94" s="796">
        <f>compohweal!S86</f>
        <v>0.17714770138263702</v>
      </c>
      <c r="H94" s="135">
        <f>compohweal!T86</f>
        <v>0.53629589080810547</v>
      </c>
      <c r="I94" s="806">
        <f>compohweal!U86</f>
        <v>0.1320677250623703</v>
      </c>
      <c r="J94" s="806">
        <f>compohweal!V86</f>
        <v>0.12970207771286368</v>
      </c>
      <c r="K94" s="806">
        <f>compohweal!W86</f>
        <v>0.1211590263992548</v>
      </c>
      <c r="L94" s="806">
        <f>compohweal!X86</f>
        <v>3.5607855767011642E-2</v>
      </c>
      <c r="M94" s="806">
        <f>compohweal!Y86</f>
        <v>0.11775917559862137</v>
      </c>
      <c r="N94" s="106">
        <f>compohweal!Z86</f>
        <v>0.3050341010093689</v>
      </c>
      <c r="O94" s="797">
        <f>compohweal!AA86</f>
        <v>9.7693778574466705E-2</v>
      </c>
      <c r="P94" s="797">
        <f>compohweal!AB86</f>
        <v>7.8692864568438381E-2</v>
      </c>
      <c r="Q94" s="797">
        <f>compohweal!AC86</f>
        <v>6.4854526426643133E-2</v>
      </c>
      <c r="R94" s="797">
        <f>compohweal!AD86</f>
        <v>2.2254632785916328E-2</v>
      </c>
      <c r="S94" s="798">
        <f>compohweal!AE86</f>
        <v>4.1538305580615997E-2</v>
      </c>
      <c r="U94" s="1327">
        <f t="shared" si="3"/>
        <v>-1.6763806343078613E-8</v>
      </c>
      <c r="V94" s="1327">
        <f t="shared" si="4"/>
        <v>3.0267983675003052E-8</v>
      </c>
      <c r="W94" s="1327">
        <f t="shared" si="5"/>
        <v>-6.9267116487026215E-9</v>
      </c>
    </row>
    <row r="95" spans="1:23" x14ac:dyDescent="0.2">
      <c r="A95" s="822">
        <v>1998</v>
      </c>
      <c r="B95" s="828">
        <f>compohweal!N87</f>
        <v>0.68645542860031128</v>
      </c>
      <c r="C95" s="796">
        <f>compohweal!O87</f>
        <v>0.16643404960632324</v>
      </c>
      <c r="D95" s="796">
        <f>compohweal!P87</f>
        <v>0.1475921047385782</v>
      </c>
      <c r="E95" s="796">
        <f>compohweal!Q87</f>
        <v>0.14867481961846352</v>
      </c>
      <c r="F95" s="796">
        <f>compohweal!R87</f>
        <v>4.2740125209093094E-2</v>
      </c>
      <c r="G95" s="796">
        <f>compohweal!S87</f>
        <v>0.18101431429386139</v>
      </c>
      <c r="H95" s="135">
        <f>compohweal!T87</f>
        <v>0.54547911882400513</v>
      </c>
      <c r="I95" s="806">
        <f>compohweal!U87</f>
        <v>0.15008573234081268</v>
      </c>
      <c r="J95" s="806">
        <f>compohweal!V87</f>
        <v>0.12291219318285584</v>
      </c>
      <c r="K95" s="806">
        <f>compohweal!W87</f>
        <v>0.11457431316375732</v>
      </c>
      <c r="L95" s="806">
        <f>compohweal!X87</f>
        <v>3.5623170435428619E-2</v>
      </c>
      <c r="M95" s="806">
        <f>compohweal!Y87</f>
        <v>0.1222837045788765</v>
      </c>
      <c r="N95" s="106">
        <f>compohweal!Z87</f>
        <v>0.31497335433959961</v>
      </c>
      <c r="O95" s="797">
        <f>compohweal!AA87</f>
        <v>0.11282350122928619</v>
      </c>
      <c r="P95" s="797">
        <f>compohweal!AB87</f>
        <v>7.7150836063083261E-2</v>
      </c>
      <c r="Q95" s="797">
        <f>compohweal!AC87</f>
        <v>6.0690994374454021E-2</v>
      </c>
      <c r="R95" s="797">
        <f>compohweal!AD87</f>
        <v>2.2312888875603676E-2</v>
      </c>
      <c r="S95" s="798">
        <f>compohweal!AE87</f>
        <v>4.1995126754045486E-2</v>
      </c>
      <c r="U95" s="1327">
        <f t="shared" si="3"/>
        <v>1.5133991837501526E-8</v>
      </c>
      <c r="V95" s="1327">
        <f t="shared" si="4"/>
        <v>5.1222741603851318E-9</v>
      </c>
      <c r="W95" s="1327">
        <f t="shared" si="5"/>
        <v>7.0431269705295563E-9</v>
      </c>
    </row>
    <row r="96" spans="1:23" x14ac:dyDescent="0.2">
      <c r="A96" s="824">
        <v>1999</v>
      </c>
      <c r="B96" s="832">
        <f>compohweal!N88</f>
        <v>0.68629437685012817</v>
      </c>
      <c r="C96" s="812">
        <f>compohweal!O88</f>
        <v>0.18203248083591461</v>
      </c>
      <c r="D96" s="812">
        <f>compohweal!P88</f>
        <v>0.13509616209194064</v>
      </c>
      <c r="E96" s="812">
        <f>compohweal!Q88</f>
        <v>0.14215088449418545</v>
      </c>
      <c r="F96" s="812">
        <f>compohweal!R88</f>
        <v>4.1080951690673828E-2</v>
      </c>
      <c r="G96" s="812">
        <f>compohweal!S88</f>
        <v>0.18593387305736542</v>
      </c>
      <c r="H96" s="139">
        <f>compohweal!T88</f>
        <v>0.54725199937820435</v>
      </c>
      <c r="I96" s="816">
        <f>compohweal!U88</f>
        <v>0.16398493945598602</v>
      </c>
      <c r="J96" s="816">
        <f>compohweal!V88</f>
        <v>0.11370590119622648</v>
      </c>
      <c r="K96" s="816">
        <f>compohweal!W88</f>
        <v>0.10964660532772541</v>
      </c>
      <c r="L96" s="816">
        <f>compohweal!X88</f>
        <v>3.4258130937814713E-2</v>
      </c>
      <c r="M96" s="816">
        <f>compohweal!Y88</f>
        <v>0.12565642595291138</v>
      </c>
      <c r="N96" s="109">
        <f>compohweal!Z88</f>
        <v>0.31820604205131531</v>
      </c>
      <c r="O96" s="813">
        <f>compohweal!AA88</f>
        <v>0.12273288518190384</v>
      </c>
      <c r="P96" s="813">
        <f>compohweal!AB88</f>
        <v>7.1350983809679747E-2</v>
      </c>
      <c r="Q96" s="813">
        <f>compohweal!AC88</f>
        <v>5.7024315930902958E-2</v>
      </c>
      <c r="R96" s="813">
        <f>compohweal!AD88</f>
        <v>2.171999029815197E-2</v>
      </c>
      <c r="S96" s="814">
        <f>compohweal!AE88</f>
        <v>4.5377861708402634E-2</v>
      </c>
      <c r="U96" s="1327">
        <f t="shared" si="3"/>
        <v>2.4680048227310181E-8</v>
      </c>
      <c r="V96" s="1327">
        <f t="shared" si="4"/>
        <v>-3.4924596548080444E-9</v>
      </c>
      <c r="W96" s="1327">
        <f t="shared" si="5"/>
        <v>5.1222741603851318E-9</v>
      </c>
    </row>
    <row r="97" spans="1:23" x14ac:dyDescent="0.2">
      <c r="A97" s="822">
        <v>2000</v>
      </c>
      <c r="B97" s="828">
        <f>compohweal!N89</f>
        <v>0.68650949001312256</v>
      </c>
      <c r="C97" s="796">
        <f>compohweal!O89</f>
        <v>0.17634934186935425</v>
      </c>
      <c r="D97" s="796">
        <f>compohweal!P89</f>
        <v>0.13095134077593684</v>
      </c>
      <c r="E97" s="796">
        <f>compohweal!Q89</f>
        <v>0.15011429041624069</v>
      </c>
      <c r="F97" s="796">
        <f>compohweal!R89</f>
        <v>4.2465224862098694E-2</v>
      </c>
      <c r="G97" s="796">
        <f>compohweal!S89</f>
        <v>0.18662929534912109</v>
      </c>
      <c r="H97" s="135">
        <f>compohweal!T89</f>
        <v>0.54889363050460815</v>
      </c>
      <c r="I97" s="806">
        <f>compohweal!U89</f>
        <v>0.16036087274551392</v>
      </c>
      <c r="J97" s="806">
        <f>compohweal!V89</f>
        <v>0.1113290898501873</v>
      </c>
      <c r="K97" s="806">
        <f>compohweal!W89</f>
        <v>0.1136691365391016</v>
      </c>
      <c r="L97" s="806">
        <f>compohweal!X89</f>
        <v>3.5842608660459518E-2</v>
      </c>
      <c r="M97" s="806">
        <f>compohweal!Y89</f>
        <v>0.12769193947315216</v>
      </c>
      <c r="N97" s="106">
        <f>compohweal!Z89</f>
        <v>0.32337433099746704</v>
      </c>
      <c r="O97" s="797">
        <f>compohweal!AA89</f>
        <v>0.12319696694612503</v>
      </c>
      <c r="P97" s="797">
        <f>compohweal!AB89</f>
        <v>7.1421298489440233E-2</v>
      </c>
      <c r="Q97" s="797">
        <f>compohweal!AC89</f>
        <v>5.9767439030110836E-2</v>
      </c>
      <c r="R97" s="797">
        <f>compohweal!AD89</f>
        <v>2.3106252774596214E-2</v>
      </c>
      <c r="S97" s="798">
        <f>compohweal!AE89</f>
        <v>4.5882370322942734E-2</v>
      </c>
      <c r="U97" s="1327">
        <f t="shared" si="3"/>
        <v>-3.2596290111541748E-9</v>
      </c>
      <c r="V97" s="1327">
        <f t="shared" si="4"/>
        <v>-1.6763806343078613E-8</v>
      </c>
      <c r="W97" s="1327">
        <f t="shared" si="5"/>
        <v>3.434251993894577E-9</v>
      </c>
    </row>
    <row r="98" spans="1:23" x14ac:dyDescent="0.2">
      <c r="A98" s="822">
        <v>2001</v>
      </c>
      <c r="B98" s="828">
        <f>compohweal!N90</f>
        <v>0.68083876371383667</v>
      </c>
      <c r="C98" s="796">
        <f>compohweal!O90</f>
        <v>0.15116898715496063</v>
      </c>
      <c r="D98" s="796">
        <f>compohweal!P90</f>
        <v>0.14139726385474205</v>
      </c>
      <c r="E98" s="796">
        <f>compohweal!Q90</f>
        <v>0.1679457388818264</v>
      </c>
      <c r="F98" s="796">
        <f>compohweal!R90</f>
        <v>4.4943109154701233E-2</v>
      </c>
      <c r="G98" s="796">
        <f>compohweal!S90</f>
        <v>0.17538367211818695</v>
      </c>
      <c r="H98" s="135">
        <f>compohweal!T90</f>
        <v>0.54294019937515259</v>
      </c>
      <c r="I98" s="806">
        <f>compohweal!U90</f>
        <v>0.13800826668739319</v>
      </c>
      <c r="J98" s="806">
        <f>compohweal!V90</f>
        <v>0.12161272345110774</v>
      </c>
      <c r="K98" s="806">
        <f>compohweal!W90</f>
        <v>0.12769133970141411</v>
      </c>
      <c r="L98" s="806">
        <f>compohweal!X90</f>
        <v>3.8335211575031281E-2</v>
      </c>
      <c r="M98" s="806">
        <f>compohweal!Y90</f>
        <v>0.11729267984628677</v>
      </c>
      <c r="N98" s="106">
        <f>compohweal!Z90</f>
        <v>0.3190445601940155</v>
      </c>
      <c r="O98" s="797">
        <f>compohweal!AA90</f>
        <v>0.1067262589931488</v>
      </c>
      <c r="P98" s="797">
        <f>compohweal!AB90</f>
        <v>7.9007842286955565E-2</v>
      </c>
      <c r="Q98" s="797">
        <f>compohweal!AC90</f>
        <v>6.7432885058224201E-2</v>
      </c>
      <c r="R98" s="797">
        <f>compohweal!AD90</f>
        <v>2.5806967169046402E-2</v>
      </c>
      <c r="S98" s="798">
        <f>compohweal!AE90</f>
        <v>4.0070611983537674E-2</v>
      </c>
      <c r="U98" s="1327">
        <f t="shared" si="3"/>
        <v>-7.4505805969238281E-9</v>
      </c>
      <c r="V98" s="1327">
        <f t="shared" si="4"/>
        <v>-2.1886080503463745E-8</v>
      </c>
      <c r="W98" s="1327">
        <f t="shared" si="5"/>
        <v>-5.2968971431255341E-9</v>
      </c>
    </row>
    <row r="99" spans="1:23" x14ac:dyDescent="0.2">
      <c r="A99" s="822">
        <v>2002</v>
      </c>
      <c r="B99" s="828">
        <f>compohweal!N91</f>
        <v>0.68064969778060913</v>
      </c>
      <c r="C99" s="796">
        <f>compohweal!O91</f>
        <v>0.12314081192016602</v>
      </c>
      <c r="D99" s="796">
        <f>compohweal!P91</f>
        <v>0.15748773165978491</v>
      </c>
      <c r="E99" s="796">
        <f>compohweal!Q91</f>
        <v>0.1911601684987545</v>
      </c>
      <c r="F99" s="796">
        <f>compohweal!R91</f>
        <v>4.3455004692077637E-2</v>
      </c>
      <c r="G99" s="796">
        <f>compohweal!S91</f>
        <v>0.16540597379207611</v>
      </c>
      <c r="H99" s="135">
        <f>compohweal!T91</f>
        <v>0.54015862941741943</v>
      </c>
      <c r="I99" s="806">
        <f>compohweal!U91</f>
        <v>0.11209885030984879</v>
      </c>
      <c r="J99" s="806">
        <f>compohweal!V91</f>
        <v>0.13750540325418115</v>
      </c>
      <c r="K99" s="806">
        <f>compohweal!W91</f>
        <v>0.14450873620808125</v>
      </c>
      <c r="L99" s="806">
        <f>compohweal!X91</f>
        <v>3.7201572209596634E-2</v>
      </c>
      <c r="M99" s="806">
        <f>compohweal!Y91</f>
        <v>0.10884406417608261</v>
      </c>
      <c r="N99" s="106">
        <f>compohweal!Z91</f>
        <v>0.31268987059593201</v>
      </c>
      <c r="O99" s="797">
        <f>compohweal!AA91</f>
        <v>8.6502738296985626E-2</v>
      </c>
      <c r="P99" s="797">
        <f>compohweal!AB91</f>
        <v>9.143255278468132E-2</v>
      </c>
      <c r="Q99" s="797">
        <f>compohweal!AC91</f>
        <v>7.6119526289403439E-2</v>
      </c>
      <c r="R99" s="797">
        <f>compohweal!AD91</f>
        <v>2.4617115035653114E-2</v>
      </c>
      <c r="S99" s="798">
        <f>compohweal!AE91</f>
        <v>3.4017950296401978E-2</v>
      </c>
      <c r="U99" s="1327">
        <f t="shared" si="3"/>
        <v>7.2177499532699585E-9</v>
      </c>
      <c r="V99" s="1327">
        <f t="shared" si="4"/>
        <v>3.2596290111541748E-9</v>
      </c>
      <c r="W99" s="1327">
        <f t="shared" si="5"/>
        <v>-1.2107193470001221E-8</v>
      </c>
    </row>
    <row r="100" spans="1:23" x14ac:dyDescent="0.2">
      <c r="A100" s="822">
        <v>2003</v>
      </c>
      <c r="B100" s="828">
        <f>compohweal!N92</f>
        <v>0.68173903226852417</v>
      </c>
      <c r="C100" s="796">
        <f>compohweal!O92</f>
        <v>0.11802402138710022</v>
      </c>
      <c r="D100" s="796">
        <f>compohweal!P92</f>
        <v>0.15830530226230621</v>
      </c>
      <c r="E100" s="796">
        <f>compohweal!Q92</f>
        <v>0.20194537937641144</v>
      </c>
      <c r="F100" s="796">
        <f>compohweal!R92</f>
        <v>3.9900775998830795E-2</v>
      </c>
      <c r="G100" s="796">
        <f>compohweal!S92</f>
        <v>0.1635635644197464</v>
      </c>
      <c r="H100" s="135">
        <f>compohweal!T92</f>
        <v>0.53961759805679321</v>
      </c>
      <c r="I100" s="806">
        <f>compohweal!U92</f>
        <v>0.10862845182418823</v>
      </c>
      <c r="J100" s="806">
        <f>compohweal!V92</f>
        <v>0.1374033783795312</v>
      </c>
      <c r="K100" s="806">
        <f>compohweal!W92</f>
        <v>0.15371627174317837</v>
      </c>
      <c r="L100" s="806">
        <f>compohweal!X92</f>
        <v>3.4032769501209259E-2</v>
      </c>
      <c r="M100" s="806">
        <f>compohweal!Y92</f>
        <v>0.10583674907684326</v>
      </c>
      <c r="N100" s="106">
        <f>compohweal!Z92</f>
        <v>0.31104296445846558</v>
      </c>
      <c r="O100" s="797">
        <f>compohweal!AA92</f>
        <v>8.5922867059707642E-2</v>
      </c>
      <c r="P100" s="797">
        <f>compohweal!AB92</f>
        <v>8.6750897200545296E-2</v>
      </c>
      <c r="Q100" s="797">
        <f>compohweal!AC92</f>
        <v>8.2677866797894239E-2</v>
      </c>
      <c r="R100" s="797">
        <f>compohweal!AD92</f>
        <v>2.2761736065149307E-2</v>
      </c>
      <c r="S100" s="798">
        <f>compohweal!AE92</f>
        <v>3.2929595559835434E-2</v>
      </c>
      <c r="U100" s="1327">
        <f t="shared" si="3"/>
        <v>-1.1175870895385742E-8</v>
      </c>
      <c r="V100" s="1327">
        <f t="shared" si="4"/>
        <v>-2.2468157112598419E-8</v>
      </c>
      <c r="W100" s="1327">
        <f t="shared" si="5"/>
        <v>1.7753336578607559E-9</v>
      </c>
    </row>
    <row r="101" spans="1:23" x14ac:dyDescent="0.2">
      <c r="A101" s="822">
        <v>2004</v>
      </c>
      <c r="B101" s="828">
        <f>compohweal!N93</f>
        <v>0.68598365783691406</v>
      </c>
      <c r="C101" s="796">
        <f>compohweal!O93</f>
        <v>0.12619349360466003</v>
      </c>
      <c r="D101" s="796">
        <f>compohweal!P93</f>
        <v>0.1543223038315773</v>
      </c>
      <c r="E101" s="796">
        <f>compohweal!Q93</f>
        <v>0.19947550445795059</v>
      </c>
      <c r="F101" s="796">
        <f>compohweal!R93</f>
        <v>4.1571356356143951E-2</v>
      </c>
      <c r="G101" s="796">
        <f>compohweal!S93</f>
        <v>0.16442097723484039</v>
      </c>
      <c r="H101" s="135">
        <f>compohweal!T93</f>
        <v>0.54481542110443115</v>
      </c>
      <c r="I101" s="806">
        <f>compohweal!U93</f>
        <v>0.11632645130157471</v>
      </c>
      <c r="J101" s="806">
        <f>compohweal!V93</f>
        <v>0.1350638511357829</v>
      </c>
      <c r="K101" s="806">
        <f>compohweal!W93</f>
        <v>0.15096344240009785</v>
      </c>
      <c r="L101" s="806">
        <f>compohweal!X93</f>
        <v>3.5653222352266312E-2</v>
      </c>
      <c r="M101" s="806">
        <f>compohweal!Y93</f>
        <v>0.10680843144655228</v>
      </c>
      <c r="N101" s="106">
        <f>compohweal!Z93</f>
        <v>0.31539276242256165</v>
      </c>
      <c r="O101" s="797">
        <f>compohweal!AA93</f>
        <v>9.0878091752529144E-2</v>
      </c>
      <c r="P101" s="797">
        <f>compohweal!AB93</f>
        <v>8.7081040081102401E-2</v>
      </c>
      <c r="Q101" s="797">
        <f>compohweal!AC93</f>
        <v>8.075467124581337E-2</v>
      </c>
      <c r="R101" s="797">
        <f>compohweal!AD93</f>
        <v>2.3851053789258003E-2</v>
      </c>
      <c r="S101" s="798">
        <f>compohweal!AE93</f>
        <v>3.2827895134687424E-2</v>
      </c>
      <c r="U101" s="1327">
        <f t="shared" si="3"/>
        <v>2.2351741790771484E-8</v>
      </c>
      <c r="V101" s="1327">
        <f t="shared" si="4"/>
        <v>2.2468157112598419E-8</v>
      </c>
      <c r="W101" s="1327">
        <f t="shared" si="5"/>
        <v>1.0419171303510666E-8</v>
      </c>
    </row>
    <row r="102" spans="1:23" x14ac:dyDescent="0.2">
      <c r="A102" s="822">
        <v>2005</v>
      </c>
      <c r="B102" s="828">
        <f>compohweal!N94</f>
        <v>0.68602728843688965</v>
      </c>
      <c r="C102" s="796">
        <f>compohweal!O94</f>
        <v>0.12702058255672455</v>
      </c>
      <c r="D102" s="796">
        <f>compohweal!P94</f>
        <v>0.15100819047074765</v>
      </c>
      <c r="E102" s="796">
        <f>compohweal!Q94</f>
        <v>0.20242004469037056</v>
      </c>
      <c r="F102" s="796">
        <f>compohweal!R94</f>
        <v>4.5861680060625076E-2</v>
      </c>
      <c r="G102" s="796">
        <f>compohweal!S94</f>
        <v>0.15971678495407104</v>
      </c>
      <c r="H102" s="135">
        <f>compohweal!T94</f>
        <v>0.54687076807022095</v>
      </c>
      <c r="I102" s="806">
        <f>compohweal!U94</f>
        <v>0.11676118522882462</v>
      </c>
      <c r="J102" s="806">
        <f>compohweal!V94</f>
        <v>0.13208048569504172</v>
      </c>
      <c r="K102" s="806">
        <f>compohweal!W94</f>
        <v>0.15354776754975319</v>
      </c>
      <c r="L102" s="806">
        <f>compohweal!X94</f>
        <v>3.9792977273464203E-2</v>
      </c>
      <c r="M102" s="806">
        <f>compohweal!Y94</f>
        <v>0.10468834638595581</v>
      </c>
      <c r="N102" s="106">
        <f>compohweal!Z94</f>
        <v>0.32251283526420593</v>
      </c>
      <c r="O102" s="797">
        <f>compohweal!AA94</f>
        <v>9.1315560042858124E-2</v>
      </c>
      <c r="P102" s="797">
        <f>compohweal!AB94</f>
        <v>8.8023397547658533E-2</v>
      </c>
      <c r="Q102" s="797">
        <f>compohweal!AC94</f>
        <v>8.273207675665617E-2</v>
      </c>
      <c r="R102" s="797">
        <f>compohweal!AD94</f>
        <v>2.7747394517064095E-2</v>
      </c>
      <c r="S102" s="798">
        <f>compohweal!AE94</f>
        <v>3.2694403082132339E-2</v>
      </c>
      <c r="U102" s="1327">
        <f t="shared" si="3"/>
        <v>5.7043507695198059E-9</v>
      </c>
      <c r="V102" s="1327">
        <f t="shared" si="4"/>
        <v>5.9371814131736755E-9</v>
      </c>
      <c r="W102" s="1327">
        <f t="shared" si="5"/>
        <v>3.3178366720676422E-9</v>
      </c>
    </row>
    <row r="103" spans="1:23" x14ac:dyDescent="0.2">
      <c r="A103" s="822">
        <v>2006</v>
      </c>
      <c r="B103" s="828">
        <f>compohweal!N95</f>
        <v>0.68740397691726685</v>
      </c>
      <c r="C103" s="796">
        <f>compohweal!O95</f>
        <v>0.13803310692310333</v>
      </c>
      <c r="D103" s="796">
        <f>compohweal!P95</f>
        <v>0.14330292923841625</v>
      </c>
      <c r="E103" s="796">
        <f>compohweal!Q95</f>
        <v>0.19871102273464203</v>
      </c>
      <c r="F103" s="796">
        <f>compohweal!R95</f>
        <v>4.9039788544178009E-2</v>
      </c>
      <c r="G103" s="796">
        <f>compohweal!S95</f>
        <v>0.15831713378429413</v>
      </c>
      <c r="H103" s="135">
        <f>compohweal!T95</f>
        <v>0.55026507377624512</v>
      </c>
      <c r="I103" s="806">
        <f>compohweal!U95</f>
        <v>0.12730886042118073</v>
      </c>
      <c r="J103" s="806">
        <f>compohweal!V95</f>
        <v>0.12382452667225152</v>
      </c>
      <c r="K103" s="806">
        <f>compohweal!W95</f>
        <v>0.15189537033438683</v>
      </c>
      <c r="L103" s="806">
        <f>compohweal!X95</f>
        <v>4.3306075036525726E-2</v>
      </c>
      <c r="M103" s="806">
        <f>compohweal!Y95</f>
        <v>0.10393022745847702</v>
      </c>
      <c r="N103" s="106">
        <f>compohweal!Z95</f>
        <v>0.32650294899940491</v>
      </c>
      <c r="O103" s="797">
        <f>compohweal!AA95</f>
        <v>9.9526442587375641E-2</v>
      </c>
      <c r="P103" s="797">
        <f>compohweal!AB95</f>
        <v>8.1930406391620636E-2</v>
      </c>
      <c r="Q103" s="797">
        <f>compohweal!AC95</f>
        <v>8.1663205288350582E-2</v>
      </c>
      <c r="R103" s="797">
        <f>compohweal!AD95</f>
        <v>3.0884824693202972E-2</v>
      </c>
      <c r="S103" s="798">
        <f>compohweal!AE95</f>
        <v>3.24980728328228E-2</v>
      </c>
      <c r="U103" s="1327">
        <f t="shared" si="3"/>
        <v>-4.3073669075965881E-9</v>
      </c>
      <c r="V103" s="1327">
        <f t="shared" si="4"/>
        <v>1.3853423297405243E-8</v>
      </c>
      <c r="W103" s="1327">
        <f t="shared" si="5"/>
        <v>-2.7939677238464355E-9</v>
      </c>
    </row>
    <row r="104" spans="1:23" x14ac:dyDescent="0.2">
      <c r="A104" s="822">
        <v>2007</v>
      </c>
      <c r="B104" s="828">
        <f>compohweal!N96</f>
        <v>0.69631969928741455</v>
      </c>
      <c r="C104" s="796">
        <f>compohweal!O96</f>
        <v>0.14493341743946075</v>
      </c>
      <c r="D104" s="796">
        <f>compohweal!P96</f>
        <v>0.15058192115975544</v>
      </c>
      <c r="E104" s="796">
        <f>compohweal!Q96</f>
        <v>0.18297305703163147</v>
      </c>
      <c r="F104" s="796">
        <f>compohweal!R96</f>
        <v>5.3160250186920166E-2</v>
      </c>
      <c r="G104" s="796">
        <f>compohweal!S96</f>
        <v>0.16467103362083435</v>
      </c>
      <c r="H104" s="135">
        <f>compohweal!T96</f>
        <v>0.55746680498123169</v>
      </c>
      <c r="I104" s="806">
        <f>compohweal!U96</f>
        <v>0.1332925409078598</v>
      </c>
      <c r="J104" s="806">
        <f>compohweal!V96</f>
        <v>0.12953136145370081</v>
      </c>
      <c r="K104" s="806">
        <f>compohweal!W96</f>
        <v>0.13928268477320671</v>
      </c>
      <c r="L104" s="806">
        <f>compohweal!X96</f>
        <v>4.7042623162269592E-2</v>
      </c>
      <c r="M104" s="806">
        <f>compohweal!Y96</f>
        <v>0.10831756889820099</v>
      </c>
      <c r="N104" s="106">
        <f>compohweal!Z96</f>
        <v>0.33321598172187805</v>
      </c>
      <c r="O104" s="797">
        <f>compohweal!AA96</f>
        <v>0.10425657778978348</v>
      </c>
      <c r="P104" s="797">
        <f>compohweal!AB96</f>
        <v>8.6294013934093527E-2</v>
      </c>
      <c r="Q104" s="797">
        <f>compohweal!AC96</f>
        <v>7.5379705056548119E-2</v>
      </c>
      <c r="R104" s="797">
        <f>compohweal!AD96</f>
        <v>3.4315820783376694E-2</v>
      </c>
      <c r="S104" s="798">
        <f>compohweal!AE96</f>
        <v>3.2969862222671509E-2</v>
      </c>
      <c r="U104" s="1327">
        <f t="shared" si="3"/>
        <v>1.9848812371492386E-8</v>
      </c>
      <c r="V104" s="1327">
        <f t="shared" si="4"/>
        <v>2.5785993784666061E-8</v>
      </c>
      <c r="W104" s="1327">
        <f t="shared" si="5"/>
        <v>1.9354047253727913E-9</v>
      </c>
    </row>
    <row r="105" spans="1:23" x14ac:dyDescent="0.2">
      <c r="A105" s="822">
        <v>2008</v>
      </c>
      <c r="B105" s="828">
        <f>compohweal!N97</f>
        <v>0.71137285232543945</v>
      </c>
      <c r="C105" s="796">
        <f>compohweal!O97</f>
        <v>0.12339609861373901</v>
      </c>
      <c r="D105" s="796">
        <f>compohweal!P97</f>
        <v>0.18608260178007185</v>
      </c>
      <c r="E105" s="796">
        <f>compohweal!Q97</f>
        <v>0.18085292726755142</v>
      </c>
      <c r="F105" s="796">
        <f>compohweal!R97</f>
        <v>5.6688889861106873E-2</v>
      </c>
      <c r="G105" s="796">
        <f>compohweal!S97</f>
        <v>0.16435234248638153</v>
      </c>
      <c r="H105" s="135">
        <f>compohweal!T97</f>
        <v>0.56969809532165527</v>
      </c>
      <c r="I105" s="806">
        <f>compohweal!U97</f>
        <v>0.11491252481937408</v>
      </c>
      <c r="J105" s="806">
        <f>compohweal!V97</f>
        <v>0.15624774061143398</v>
      </c>
      <c r="K105" s="806">
        <f>compohweal!W97</f>
        <v>0.13988775573670864</v>
      </c>
      <c r="L105" s="806">
        <f>compohweal!X97</f>
        <v>5.0557129085063934E-2</v>
      </c>
      <c r="M105" s="806">
        <f>compohweal!Y97</f>
        <v>0.10809294134378433</v>
      </c>
      <c r="N105" s="106">
        <f>compohweal!Z97</f>
        <v>0.33902481198310852</v>
      </c>
      <c r="O105" s="797">
        <f>compohweal!AA97</f>
        <v>9.253983199596405E-2</v>
      </c>
      <c r="P105" s="797">
        <f>compohweal!AB97</f>
        <v>9.7179574877372943E-2</v>
      </c>
      <c r="Q105" s="797">
        <f>compohweal!AC97</f>
        <v>7.7971644699573517E-2</v>
      </c>
      <c r="R105" s="797">
        <f>compohweal!AD97</f>
        <v>3.7438936531543732E-2</v>
      </c>
      <c r="S105" s="798">
        <f>compohweal!AE97</f>
        <v>3.3894814550876617E-2</v>
      </c>
      <c r="U105" s="1327">
        <f t="shared" si="3"/>
        <v>-7.6834112405776978E-9</v>
      </c>
      <c r="V105" s="1327">
        <f t="shared" si="4"/>
        <v>3.7252902984619141E-9</v>
      </c>
      <c r="W105" s="1327">
        <f t="shared" si="5"/>
        <v>9.327777661383152E-9</v>
      </c>
    </row>
    <row r="106" spans="1:23" x14ac:dyDescent="0.2">
      <c r="A106" s="824">
        <v>2009</v>
      </c>
      <c r="B106" s="833">
        <f>compohweal!N98</f>
        <v>0.71684032678604126</v>
      </c>
      <c r="C106" s="813">
        <f>compohweal!O98</f>
        <v>0.10815739631652832</v>
      </c>
      <c r="D106" s="813">
        <f>compohweal!P98</f>
        <v>0.21610507764853537</v>
      </c>
      <c r="E106" s="813">
        <f>compohweal!Q98</f>
        <v>0.1754804328083992</v>
      </c>
      <c r="F106" s="813">
        <f>compohweal!R98</f>
        <v>4.9361314624547958E-2</v>
      </c>
      <c r="G106" s="813">
        <f>compohweal!S98</f>
        <v>0.16773614287376404</v>
      </c>
      <c r="H106" s="109">
        <f>compohweal!T98</f>
        <v>0.57001590728759766</v>
      </c>
      <c r="I106" s="813">
        <f>compohweal!U98</f>
        <v>9.957248717546463E-2</v>
      </c>
      <c r="J106" s="813">
        <f>compohweal!V98</f>
        <v>0.18589287204667926</v>
      </c>
      <c r="K106" s="813">
        <f>compohweal!W98</f>
        <v>0.13547982834279537</v>
      </c>
      <c r="L106" s="813">
        <f>compohweal!X98</f>
        <v>4.3789215385913849E-2</v>
      </c>
      <c r="M106" s="813">
        <f>compohweal!Y98</f>
        <v>0.10528148710727692</v>
      </c>
      <c r="N106" s="109">
        <f>compohweal!Z98</f>
        <v>0.33120891451835632</v>
      </c>
      <c r="O106" s="813">
        <f>compohweal!AA98</f>
        <v>7.9003229737281799E-2</v>
      </c>
      <c r="P106" s="813">
        <f>compohweal!AB98</f>
        <v>0.11476151304668747</v>
      </c>
      <c r="Q106" s="813">
        <f>compohweal!AC98</f>
        <v>7.3057747446000576E-2</v>
      </c>
      <c r="R106" s="813">
        <f>compohweal!AD98</f>
        <v>3.21035236120224E-2</v>
      </c>
      <c r="S106" s="814">
        <f>compohweal!AE98</f>
        <v>3.2282907515764236E-2</v>
      </c>
      <c r="U106" s="1327">
        <f t="shared" si="3"/>
        <v>-3.748573362827301E-8</v>
      </c>
      <c r="V106" s="1327">
        <f t="shared" si="4"/>
        <v>1.7229467630386353E-8</v>
      </c>
      <c r="W106" s="1327">
        <f t="shared" si="5"/>
        <v>-6.8394001573324203E-9</v>
      </c>
    </row>
    <row r="107" spans="1:23" x14ac:dyDescent="0.2">
      <c r="A107" s="822">
        <v>2010</v>
      </c>
      <c r="B107" s="834">
        <f>compohweal!N99</f>
        <v>0.72967261075973511</v>
      </c>
      <c r="C107" s="797">
        <f>compohweal!O99</f>
        <v>0.12915702164173126</v>
      </c>
      <c r="D107" s="797">
        <f>compohweal!P99</f>
        <v>0.21209229296073318</v>
      </c>
      <c r="E107" s="797">
        <f>compohweal!Q99</f>
        <v>0.15593177825212479</v>
      </c>
      <c r="F107" s="797">
        <f>compohweal!R99</f>
        <v>4.5419253408908844E-2</v>
      </c>
      <c r="G107" s="797">
        <f>compohweal!S99</f>
        <v>0.1870722770690918</v>
      </c>
      <c r="H107" s="106">
        <f>compohweal!T99</f>
        <v>0.58538556098937988</v>
      </c>
      <c r="I107" s="797">
        <f>compohweal!U99</f>
        <v>0.11967558413743973</v>
      </c>
      <c r="J107" s="797">
        <f>compohweal!V99</f>
        <v>0.18593076267279685</v>
      </c>
      <c r="K107" s="797">
        <f>compohweal!W99</f>
        <v>0.11881065182387829</v>
      </c>
      <c r="L107" s="797">
        <f>compohweal!X99</f>
        <v>4.0131576359272003E-2</v>
      </c>
      <c r="M107" s="797">
        <f>compohweal!Y99</f>
        <v>0.12083700299263</v>
      </c>
      <c r="N107" s="106">
        <f>compohweal!Z99</f>
        <v>0.3459324836730957</v>
      </c>
      <c r="O107" s="797">
        <f>compohweal!AA99</f>
        <v>9.5342643558979034E-2</v>
      </c>
      <c r="P107" s="797">
        <f>compohweal!AB99</f>
        <v>0.11863240352249704</v>
      </c>
      <c r="Q107" s="797">
        <f>compohweal!AC99</f>
        <v>6.3583167269825935E-2</v>
      </c>
      <c r="R107" s="797">
        <f>compohweal!AD99</f>
        <v>2.8958000242710114E-2</v>
      </c>
      <c r="S107" s="798">
        <f>compohweal!AE99</f>
        <v>3.9416257292032242E-2</v>
      </c>
      <c r="U107" s="1327">
        <f t="shared" si="3"/>
        <v>-1.257285475730896E-8</v>
      </c>
      <c r="V107" s="1327">
        <f t="shared" si="4"/>
        <v>-1.6996636986732483E-8</v>
      </c>
      <c r="W107" s="1327">
        <f t="shared" si="5"/>
        <v>1.178705133497715E-8</v>
      </c>
    </row>
    <row r="108" spans="1:23" x14ac:dyDescent="0.2">
      <c r="A108" s="822">
        <v>2011</v>
      </c>
      <c r="B108" s="834">
        <f>compohweal!N100</f>
        <v>0.73497498035430908</v>
      </c>
      <c r="C108" s="797">
        <f>compohweal!O100</f>
        <v>0.13034893572330475</v>
      </c>
      <c r="D108" s="797">
        <f>compohweal!P100</f>
        <v>0.21588225173763931</v>
      </c>
      <c r="E108" s="797">
        <f>compohweal!Q100</f>
        <v>0.14753733947873116</v>
      </c>
      <c r="F108" s="797">
        <f>compohweal!R100</f>
        <v>4.964669793844223E-2</v>
      </c>
      <c r="G108" s="797">
        <f>compohweal!S100</f>
        <v>0.19155976176261902</v>
      </c>
      <c r="H108" s="106">
        <f>compohweal!T100</f>
        <v>0.59247124195098877</v>
      </c>
      <c r="I108" s="797">
        <f>compohweal!U100</f>
        <v>0.12026453763246536</v>
      </c>
      <c r="J108" s="797">
        <f>compohweal!V100</f>
        <v>0.1909473646664992</v>
      </c>
      <c r="K108" s="797">
        <f>compohweal!W100</f>
        <v>0.11297025717794895</v>
      </c>
      <c r="L108" s="797">
        <f>compohweal!X100</f>
        <v>4.3769355863332748E-2</v>
      </c>
      <c r="M108" s="797">
        <f>compohweal!Y100</f>
        <v>0.12451974302530289</v>
      </c>
      <c r="N108" s="106">
        <f>compohweal!Z100</f>
        <v>0.35204851627349854</v>
      </c>
      <c r="O108" s="797">
        <f>compohweal!AA100</f>
        <v>9.6694760024547577E-2</v>
      </c>
      <c r="P108" s="797">
        <f>compohweal!AB100</f>
        <v>0.12352643127087504</v>
      </c>
      <c r="Q108" s="797">
        <f>compohweal!AC100</f>
        <v>6.0298941098153591E-2</v>
      </c>
      <c r="R108" s="797">
        <f>compohweal!AD100</f>
        <v>3.1585250049829483E-2</v>
      </c>
      <c r="S108" s="798">
        <f>compohweal!AE100</f>
        <v>3.9943117648363113E-2</v>
      </c>
      <c r="U108" s="1327">
        <f t="shared" si="3"/>
        <v>-6.28642737865448E-9</v>
      </c>
      <c r="V108" s="1327">
        <f t="shared" si="4"/>
        <v>-1.6414560377597809E-8</v>
      </c>
      <c r="W108" s="1327">
        <f t="shared" si="5"/>
        <v>1.6181729733943939E-8</v>
      </c>
    </row>
    <row r="109" spans="1:23" x14ac:dyDescent="0.2">
      <c r="A109" s="822">
        <v>2012</v>
      </c>
      <c r="B109" s="834">
        <f>compohweal!N101</f>
        <v>0.74351412057876587</v>
      </c>
      <c r="C109" s="797">
        <f>compohweal!O101</f>
        <v>0.13291403651237488</v>
      </c>
      <c r="D109" s="797">
        <f>compohweal!P101</f>
        <v>0.21955518680624664</v>
      </c>
      <c r="E109" s="797">
        <f>compohweal!Q101</f>
        <v>0.1415611170232296</v>
      </c>
      <c r="F109" s="797">
        <f>compohweal!R101</f>
        <v>5.2208591252565384E-2</v>
      </c>
      <c r="G109" s="797">
        <f>compohweal!S101</f>
        <v>0.19727519154548645</v>
      </c>
      <c r="H109" s="106">
        <f>compohweal!T101</f>
        <v>0.60377442836761475</v>
      </c>
      <c r="I109" s="797">
        <f>compohweal!U101</f>
        <v>0.12435221672058105</v>
      </c>
      <c r="J109" s="797">
        <f>compohweal!V101</f>
        <v>0.1955575468018651</v>
      </c>
      <c r="K109" s="797">
        <f>compohweal!W101</f>
        <v>0.1087348498404026</v>
      </c>
      <c r="L109" s="797">
        <f>compohweal!X101</f>
        <v>4.6244129538536072E-2</v>
      </c>
      <c r="M109" s="797">
        <f>compohweal!Y101</f>
        <v>0.1288856714963913</v>
      </c>
      <c r="N109" s="106">
        <f>compohweal!Z101</f>
        <v>0.36663404107093811</v>
      </c>
      <c r="O109" s="797">
        <f>compohweal!AA101</f>
        <v>0.10205211490392685</v>
      </c>
      <c r="P109" s="797">
        <f>compohweal!AB101</f>
        <v>0.13045781804248691</v>
      </c>
      <c r="Q109" s="797">
        <f>compohweal!AC101</f>
        <v>5.6715681217610836E-2</v>
      </c>
      <c r="R109" s="797">
        <f>compohweal!AD101</f>
        <v>3.4445207566022873E-2</v>
      </c>
      <c r="S109" s="798">
        <f>compohweal!AE101</f>
        <v>4.2963229119777679E-2</v>
      </c>
      <c r="U109" s="1327">
        <f t="shared" si="3"/>
        <v>-2.5611370801925659E-9</v>
      </c>
      <c r="V109" s="1327">
        <f t="shared" si="4"/>
        <v>1.3969838619232178E-8</v>
      </c>
      <c r="W109" s="1327">
        <f t="shared" si="5"/>
        <v>-9.7788870334625244E-9</v>
      </c>
    </row>
    <row r="110" spans="1:23" x14ac:dyDescent="0.2">
      <c r="A110" s="822">
        <v>2013</v>
      </c>
      <c r="B110" s="834">
        <f>compohweal!N102</f>
        <v>0.73921650648117065</v>
      </c>
      <c r="C110" s="797">
        <f>compohweal!O102</f>
        <v>0.14820821583271027</v>
      </c>
      <c r="D110" s="797">
        <f>compohweal!P102</f>
        <v>0.19344771560281515</v>
      </c>
      <c r="E110" s="797">
        <f>compohweal!Q102</f>
        <v>0.13935737311840057</v>
      </c>
      <c r="F110" s="797">
        <f>compohweal!R102</f>
        <v>5.371001735329628E-2</v>
      </c>
      <c r="G110" s="797">
        <f>compohweal!S102</f>
        <v>0.20449315011501312</v>
      </c>
      <c r="H110" s="106">
        <f>compohweal!T102</f>
        <v>0.59580916166305542</v>
      </c>
      <c r="I110" s="797">
        <f>compohweal!U102</f>
        <v>0.13774891197681427</v>
      </c>
      <c r="J110" s="797">
        <f>compohweal!V102</f>
        <v>0.17327064322307706</v>
      </c>
      <c r="K110" s="797">
        <f>compohweal!W102</f>
        <v>0.10718297213315964</v>
      </c>
      <c r="L110" s="797">
        <f>compohweal!X102</f>
        <v>4.7330960631370544E-2</v>
      </c>
      <c r="M110" s="797">
        <f>compohweal!Y102</f>
        <v>0.13027568161487579</v>
      </c>
      <c r="N110" s="106">
        <f>compohweal!Z102</f>
        <v>0.35660436749458313</v>
      </c>
      <c r="O110" s="797">
        <f>compohweal!AA102</f>
        <v>0.11073001474142075</v>
      </c>
      <c r="P110" s="797">
        <f>compohweal!AB102</f>
        <v>0.11614939064020291</v>
      </c>
      <c r="Q110" s="797">
        <f>compohweal!AC102</f>
        <v>5.6505684275180101E-2</v>
      </c>
      <c r="R110" s="797">
        <f>compohweal!AD102</f>
        <v>3.4799881279468536E-2</v>
      </c>
      <c r="S110" s="798">
        <f>compohweal!AE102</f>
        <v>3.8419395685195923E-2</v>
      </c>
      <c r="U110" s="1327">
        <f t="shared" si="3"/>
        <v>3.4458935260772705E-8</v>
      </c>
      <c r="V110" s="1327">
        <f t="shared" si="4"/>
        <v>-7.9162418842315674E-9</v>
      </c>
      <c r="W110" s="1327">
        <f t="shared" si="5"/>
        <v>8.7311491370201111E-10</v>
      </c>
    </row>
    <row r="111" spans="1:23" x14ac:dyDescent="0.2">
      <c r="A111" s="822">
        <v>2014</v>
      </c>
      <c r="B111" s="834">
        <f>compohweal!N103</f>
        <v>0.73635995388031006</v>
      </c>
      <c r="C111" s="797">
        <f>compohweal!O103</f>
        <v>0.16498591005802155</v>
      </c>
      <c r="D111" s="797">
        <f>compohweal!P103</f>
        <v>0.17215488804504275</v>
      </c>
      <c r="E111" s="797">
        <f>compohweal!Q103</f>
        <v>0.14053366333246231</v>
      </c>
      <c r="F111" s="797">
        <f>compohweal!R103</f>
        <v>5.5299609899520874E-2</v>
      </c>
      <c r="G111" s="797">
        <f>compohweal!S103</f>
        <v>0.20338588953018188</v>
      </c>
      <c r="H111" s="106">
        <f>compohweal!T103</f>
        <v>0.59483474493026733</v>
      </c>
      <c r="I111" s="797">
        <f>compohweal!U103</f>
        <v>0.15387722849845886</v>
      </c>
      <c r="J111" s="797">
        <f>compohweal!V103</f>
        <v>0.15430830395780504</v>
      </c>
      <c r="K111" s="797">
        <f>compohweal!W103</f>
        <v>0.10787249356508255</v>
      </c>
      <c r="L111" s="797">
        <f>compohweal!X103</f>
        <v>4.876229539513588E-2</v>
      </c>
      <c r="M111" s="797">
        <f>compohweal!Y103</f>
        <v>0.13001444935798645</v>
      </c>
      <c r="N111" s="106">
        <f>compohweal!Z103</f>
        <v>0.35856708884239197</v>
      </c>
      <c r="O111" s="797">
        <f>compohweal!AA103</f>
        <v>0.12299057841300964</v>
      </c>
      <c r="P111" s="797">
        <f>compohweal!AB103</f>
        <v>0.10323136218357831</v>
      </c>
      <c r="Q111" s="797">
        <f>compohweal!AC103</f>
        <v>5.6255163159221411E-2</v>
      </c>
      <c r="R111" s="797">
        <f>compohweal!AD103</f>
        <v>3.6720219999551773E-2</v>
      </c>
      <c r="S111" s="798">
        <f>compohweal!AE103</f>
        <v>3.9369773119688034E-2</v>
      </c>
      <c r="U111" s="1327">
        <f t="shared" si="3"/>
        <v>-6.9849193096160889E-9</v>
      </c>
      <c r="V111" s="1327">
        <f t="shared" si="4"/>
        <v>-2.5844201445579529E-8</v>
      </c>
      <c r="W111" s="1327">
        <f t="shared" si="5"/>
        <v>-8.0326572060585022E-9</v>
      </c>
    </row>
    <row r="112" spans="1:23" x14ac:dyDescent="0.2">
      <c r="A112" s="822">
        <v>2015</v>
      </c>
      <c r="B112" s="834">
        <f>compohweal!N104</f>
        <v>0.73226040601730347</v>
      </c>
      <c r="C112" s="797">
        <f>compohweal!O104</f>
        <v>0.16536927223205566</v>
      </c>
      <c r="D112" s="797">
        <f>compohweal!P104</f>
        <v>0.16848351806402206</v>
      </c>
      <c r="E112" s="797">
        <f>compohweal!Q104</f>
        <v>0.14418568834662437</v>
      </c>
      <c r="F112" s="797">
        <f>compohweal!R104</f>
        <v>5.7773597538471222E-2</v>
      </c>
      <c r="G112" s="797">
        <f>compohweal!S104</f>
        <v>0.19644835591316223</v>
      </c>
      <c r="H112" s="106">
        <f>compohweal!T104</f>
        <v>0.59268885850906372</v>
      </c>
      <c r="I112" s="797">
        <f>compohweal!U104</f>
        <v>0.15413115918636322</v>
      </c>
      <c r="J112" s="797">
        <f>compohweal!V104</f>
        <v>0.15073704021051526</v>
      </c>
      <c r="K112" s="797">
        <f>compohweal!W104</f>
        <v>0.11059862934052944</v>
      </c>
      <c r="L112" s="797">
        <f>compohweal!X104</f>
        <v>5.2206549793481827E-2</v>
      </c>
      <c r="M112" s="797">
        <f>compohweal!Y104</f>
        <v>0.1250155121088028</v>
      </c>
      <c r="N112" s="106">
        <f>compohweal!Z104</f>
        <v>0.35842850804328918</v>
      </c>
      <c r="O112" s="797">
        <f>compohweal!AA104</f>
        <v>0.12404322624206543</v>
      </c>
      <c r="P112" s="797">
        <f>compohweal!AB104</f>
        <v>9.9898793851025403E-2</v>
      </c>
      <c r="Q112" s="797">
        <f>compohweal!AC104</f>
        <v>5.7566922158002853E-2</v>
      </c>
      <c r="R112" s="797">
        <f>compohweal!AD104</f>
        <v>3.9303097873926163E-2</v>
      </c>
      <c r="S112" s="798">
        <f>compohweal!AE104</f>
        <v>3.7616480141878128E-2</v>
      </c>
      <c r="U112" s="1327">
        <f t="shared" si="3"/>
        <v>-2.6077032089233398E-8</v>
      </c>
      <c r="V112" s="1327">
        <f t="shared" si="4"/>
        <v>-3.2130628824234009E-8</v>
      </c>
      <c r="W112" s="1327">
        <f t="shared" si="5"/>
        <v>-1.2223608791828156E-8</v>
      </c>
    </row>
    <row r="113" spans="1:23" x14ac:dyDescent="0.2">
      <c r="A113" s="822">
        <v>2016</v>
      </c>
      <c r="B113" s="834">
        <f>compohweal!N105</f>
        <v>0.72785168886184692</v>
      </c>
      <c r="C113" s="797">
        <f>compohweal!O105</f>
        <v>0.16372837126255035</v>
      </c>
      <c r="D113" s="797">
        <f>compohweal!P105</f>
        <v>0.16455799201503396</v>
      </c>
      <c r="E113" s="797">
        <f>compohweal!Q105</f>
        <v>0.14959322288632393</v>
      </c>
      <c r="F113" s="797">
        <f>compohweal!R105</f>
        <v>5.8826837688684464E-2</v>
      </c>
      <c r="G113" s="797">
        <f>compohweal!S105</f>
        <v>0.19114524126052856</v>
      </c>
      <c r="H113" s="106">
        <f>compohweal!T105</f>
        <v>0.58838427066802979</v>
      </c>
      <c r="I113" s="797">
        <f>compohweal!U105</f>
        <v>0.15232862532138824</v>
      </c>
      <c r="J113" s="797">
        <f>compohweal!V105</f>
        <v>0.14684840082190931</v>
      </c>
      <c r="K113" s="797">
        <f>compohweal!W105</f>
        <v>0.11444809846580029</v>
      </c>
      <c r="L113" s="797">
        <f>compohweal!X105</f>
        <v>5.3227938711643219E-2</v>
      </c>
      <c r="M113" s="797">
        <f>compohweal!Y105</f>
        <v>0.12153121083974838</v>
      </c>
      <c r="N113" s="106">
        <f>compohweal!Z105</f>
        <v>0.3552078902721405</v>
      </c>
      <c r="O113" s="797">
        <f>compohweal!AA105</f>
        <v>0.12196464091539383</v>
      </c>
      <c r="P113" s="797">
        <f>compohweal!AB105</f>
        <v>9.7005507792346179E-2</v>
      </c>
      <c r="Q113" s="797">
        <f>compohweal!AC105</f>
        <v>5.9434012975543737E-2</v>
      </c>
      <c r="R113" s="797">
        <f>compohweal!AD105</f>
        <v>4.0428176522254944E-2</v>
      </c>
      <c r="S113" s="798">
        <f>compohweal!AE105</f>
        <v>3.637554869055748E-2</v>
      </c>
      <c r="U113" s="1327">
        <f t="shared" si="3"/>
        <v>2.3748725652694702E-8</v>
      </c>
      <c r="V113" s="1327">
        <f t="shared" si="4"/>
        <v>-3.4924596548080444E-9</v>
      </c>
      <c r="W113" s="1327">
        <f t="shared" si="5"/>
        <v>3.3760443329811096E-9</v>
      </c>
    </row>
    <row r="114" spans="1:23" x14ac:dyDescent="0.2">
      <c r="A114" s="822">
        <v>2017</v>
      </c>
      <c r="B114" s="834">
        <f>compohweal!N106</f>
        <v>0.7185097336769104</v>
      </c>
      <c r="C114" s="797">
        <f>compohweal!O106</f>
        <v>0.17131604254245758</v>
      </c>
      <c r="D114" s="797">
        <f>compohweal!P106</f>
        <v>0.15147948917001486</v>
      </c>
      <c r="E114" s="797">
        <f>compohweal!Q106</f>
        <v>0.14665563590824604</v>
      </c>
      <c r="F114" s="797">
        <f>compohweal!R106</f>
        <v>5.774390697479248E-2</v>
      </c>
      <c r="G114" s="797">
        <f>compohweal!S106</f>
        <v>0.19131468236446381</v>
      </c>
      <c r="H114" s="106">
        <f>compohweal!T106</f>
        <v>0.5835297703742981</v>
      </c>
      <c r="I114" s="797">
        <f>compohweal!U106</f>
        <v>0.1589059978723526</v>
      </c>
      <c r="J114" s="797">
        <f>compohweal!V106</f>
        <v>0.13518933020532131</v>
      </c>
      <c r="K114" s="797">
        <f>compohweal!W106</f>
        <v>0.11189743503928185</v>
      </c>
      <c r="L114" s="797">
        <f>compohweal!X106</f>
        <v>5.2233211696147919E-2</v>
      </c>
      <c r="M114" s="797">
        <f>compohweal!Y106</f>
        <v>0.12530377507209778</v>
      </c>
      <c r="N114" s="106">
        <f>compohweal!Z106</f>
        <v>0.35505849123001099</v>
      </c>
      <c r="O114" s="797">
        <f>compohweal!AA106</f>
        <v>0.12559027969837189</v>
      </c>
      <c r="P114" s="797">
        <f>compohweal!AB106</f>
        <v>9.1505708056502044E-2</v>
      </c>
      <c r="Q114" s="797">
        <f>compohweal!AC106</f>
        <v>5.897817574441433E-2</v>
      </c>
      <c r="R114" s="797">
        <f>compohweal!AD106</f>
        <v>3.996560350060463E-2</v>
      </c>
      <c r="S114" s="798">
        <f>compohweal!AE106</f>
        <v>3.9018735289573669E-2</v>
      </c>
      <c r="U114" s="1327">
        <f t="shared" si="3"/>
        <v>-2.3283064365386963E-8</v>
      </c>
      <c r="V114" s="1327">
        <f t="shared" si="4"/>
        <v>2.0489096641540527E-8</v>
      </c>
      <c r="W114" s="1327">
        <f t="shared" si="5"/>
        <v>-1.1059455573558807E-8</v>
      </c>
    </row>
    <row r="115" spans="1:23" x14ac:dyDescent="0.2">
      <c r="A115" s="822">
        <v>2018</v>
      </c>
      <c r="B115" s="834">
        <f>compohweal!N107</f>
        <v>0.71659451723098755</v>
      </c>
      <c r="C115" s="797">
        <f>compohweal!O107</f>
        <v>0.16704747080802917</v>
      </c>
      <c r="D115" s="797">
        <f>compohweal!P107</f>
        <v>0.15020962571725249</v>
      </c>
      <c r="E115" s="797">
        <f>compohweal!Q107</f>
        <v>0.14939276501536369</v>
      </c>
      <c r="F115" s="797">
        <f>compohweal!R107</f>
        <v>5.8963105082511902E-2</v>
      </c>
      <c r="G115" s="797">
        <f>compohweal!S107</f>
        <v>0.19098153710365295</v>
      </c>
      <c r="H115" s="106">
        <f>compohweal!T107</f>
        <v>0.58174055814743042</v>
      </c>
      <c r="I115" s="797">
        <f>compohweal!U107</f>
        <v>0.15520159900188446</v>
      </c>
      <c r="J115" s="797">
        <f>compohweal!V107</f>
        <v>0.13414336903952062</v>
      </c>
      <c r="K115" s="797">
        <f>compohweal!W107</f>
        <v>0.11321359500288963</v>
      </c>
      <c r="L115" s="797">
        <f>compohweal!X107</f>
        <v>5.3502567112445831E-2</v>
      </c>
      <c r="M115" s="797">
        <f>compohweal!Y107</f>
        <v>0.12567944824695587</v>
      </c>
      <c r="N115" s="106">
        <f>compohweal!Z107</f>
        <v>0.35211536288261414</v>
      </c>
      <c r="O115" s="797">
        <f>compohweal!AA107</f>
        <v>0.12264518439769745</v>
      </c>
      <c r="P115" s="797">
        <f>compohweal!AB107</f>
        <v>9.0886823192704469E-2</v>
      </c>
      <c r="Q115" s="797">
        <f>compohweal!AC107</f>
        <v>5.8439691085368395E-2</v>
      </c>
      <c r="R115" s="797">
        <f>compohweal!AD107</f>
        <v>4.040931910276413E-2</v>
      </c>
      <c r="S115" s="798">
        <f>compohweal!AE107</f>
        <v>3.9734344929456711E-2</v>
      </c>
      <c r="U115" s="1327">
        <f t="shared" si="3"/>
        <v>1.3504177331924438E-8</v>
      </c>
      <c r="V115" s="1327">
        <f t="shared" si="4"/>
        <v>-2.0256265997886658E-8</v>
      </c>
      <c r="W115" s="1327">
        <f t="shared" si="5"/>
        <v>1.7462298274040222E-10</v>
      </c>
    </row>
    <row r="116" spans="1:23" x14ac:dyDescent="0.2">
      <c r="A116" s="822">
        <v>2019</v>
      </c>
      <c r="B116" s="834">
        <f>compohweal!N108</f>
        <v>0.7142336368560791</v>
      </c>
      <c r="C116" s="797">
        <f>compohweal!O108</f>
        <v>0.17063577473163605</v>
      </c>
      <c r="D116" s="797">
        <f>compohweal!P108</f>
        <v>0.15077973064035177</v>
      </c>
      <c r="E116" s="797">
        <f>compohweal!Q108</f>
        <v>0.14722011424601078</v>
      </c>
      <c r="F116" s="797">
        <f>compohweal!R108</f>
        <v>5.7668302208185196E-2</v>
      </c>
      <c r="G116" s="797">
        <f>compohweal!S108</f>
        <v>0.18792968988418579</v>
      </c>
      <c r="H116" s="106">
        <f>compohweal!T108</f>
        <v>0.57928323745727539</v>
      </c>
      <c r="I116" s="797">
        <f>compohweal!U108</f>
        <v>0.1583181619644165</v>
      </c>
      <c r="J116" s="797">
        <f>compohweal!V108</f>
        <v>0.13436573627404869</v>
      </c>
      <c r="K116" s="797">
        <f>compohweal!W108</f>
        <v>0.11107684578746557</v>
      </c>
      <c r="L116" s="797">
        <f>compohweal!X108</f>
        <v>5.2121642976999283E-2</v>
      </c>
      <c r="M116" s="797">
        <f>compohweal!Y108</f>
        <v>0.12340088933706284</v>
      </c>
      <c r="N116" s="106">
        <f>compohweal!Z108</f>
        <v>0.34877875447273254</v>
      </c>
      <c r="O116" s="797">
        <f>compohweal!AA108</f>
        <v>0.12435309588909149</v>
      </c>
      <c r="P116" s="797">
        <f>compohweal!AB108</f>
        <v>8.9443344622850418E-2</v>
      </c>
      <c r="Q116" s="797">
        <f>compohweal!AC108</f>
        <v>5.7453459594398737E-2</v>
      </c>
      <c r="R116" s="797">
        <f>compohweal!AD108</f>
        <v>3.9176974445581436E-2</v>
      </c>
      <c r="S116" s="798">
        <f>compohweal!AE108</f>
        <v>3.8351893424987793E-2</v>
      </c>
      <c r="U116" s="1327">
        <f t="shared" si="3"/>
        <v>2.514570951461792E-8</v>
      </c>
      <c r="V116" s="1327">
        <f t="shared" si="4"/>
        <v>-3.8882717490196228E-8</v>
      </c>
      <c r="W116" s="1327">
        <f t="shared" si="5"/>
        <v>-1.3504177331924438E-8</v>
      </c>
    </row>
    <row r="117" spans="1:23" x14ac:dyDescent="0.2">
      <c r="A117" s="822"/>
      <c r="B117" s="834"/>
      <c r="C117" s="797"/>
      <c r="D117" s="797"/>
      <c r="E117" s="797"/>
      <c r="F117" s="797"/>
      <c r="G117" s="797"/>
      <c r="H117" s="106"/>
      <c r="I117" s="797"/>
      <c r="J117" s="797"/>
      <c r="K117" s="797"/>
      <c r="L117" s="797"/>
      <c r="M117" s="797"/>
      <c r="N117" s="106"/>
      <c r="O117" s="797"/>
      <c r="P117" s="797"/>
      <c r="Q117" s="797"/>
      <c r="R117" s="797"/>
      <c r="S117" s="798"/>
    </row>
    <row r="118" spans="1:23" ht="17" thickBot="1" x14ac:dyDescent="0.25">
      <c r="A118" s="1196"/>
      <c r="B118" s="1197"/>
      <c r="C118" s="1194"/>
      <c r="D118" s="1194"/>
      <c r="E118" s="1194"/>
      <c r="F118" s="1194"/>
      <c r="G118" s="1194"/>
      <c r="H118" s="1193"/>
      <c r="I118" s="1194"/>
      <c r="J118" s="1194"/>
      <c r="K118" s="1194"/>
      <c r="L118" s="1194"/>
      <c r="M118" s="1194"/>
      <c r="N118" s="1193"/>
      <c r="O118" s="1194"/>
      <c r="P118" s="1194"/>
      <c r="Q118" s="1194"/>
      <c r="R118" s="1194"/>
      <c r="S118" s="1195"/>
    </row>
    <row r="119" spans="1:23" ht="17" thickTop="1" x14ac:dyDescent="0.2"/>
    <row r="122" spans="1:23" x14ac:dyDescent="0.2">
      <c r="P122" s="1044"/>
    </row>
  </sheetData>
  <mergeCells count="3">
    <mergeCell ref="A4:S4"/>
    <mergeCell ref="B7:S7"/>
    <mergeCell ref="B8:S8"/>
  </mergeCells>
  <hyperlinks>
    <hyperlink ref="A1" location="Index!A1" display="Back to index" xr:uid="{00000000-0004-0000-54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theme="5" tint="0.39997558519241921"/>
  </sheetPr>
  <dimension ref="A1:W121"/>
  <sheetViews>
    <sheetView workbookViewId="0">
      <pane xSplit="1" ySplit="9" topLeftCell="B105" activePane="bottomRight" state="frozen"/>
      <selection activeCell="B7" sqref="B7:S7"/>
      <selection pane="topRight" activeCell="B7" sqref="B7:S7"/>
      <selection pane="bottomLeft" activeCell="B7" sqref="B7:S7"/>
      <selection pane="bottomRight" activeCell="A114" sqref="A114:XFD114"/>
    </sheetView>
  </sheetViews>
  <sheetFormatPr baseColWidth="10" defaultColWidth="10.83203125" defaultRowHeight="16" x14ac:dyDescent="0.2"/>
  <cols>
    <col min="1" max="1" width="12.6640625" style="102" bestFit="1" customWidth="1"/>
    <col min="2" max="19" width="10.83203125" style="102" customWidth="1"/>
    <col min="20" max="16384" width="10.83203125" style="102"/>
  </cols>
  <sheetData>
    <row r="1" spans="1:23" x14ac:dyDescent="0.2">
      <c r="A1" s="52" t="s">
        <v>36</v>
      </c>
    </row>
    <row r="3" spans="1:23" ht="17" thickBot="1" x14ac:dyDescent="0.25"/>
    <row r="4" spans="1:23" s="130" customFormat="1" ht="25" customHeight="1" thickTop="1" x14ac:dyDescent="0.2">
      <c r="A4" s="1383" t="s">
        <v>263</v>
      </c>
      <c r="B4" s="1384"/>
      <c r="C4" s="1384"/>
      <c r="D4" s="1384"/>
      <c r="E4" s="1384"/>
      <c r="F4" s="1384"/>
      <c r="G4" s="1384"/>
      <c r="H4" s="1384"/>
      <c r="I4" s="1384"/>
      <c r="J4" s="1384"/>
      <c r="K4" s="1384"/>
      <c r="L4" s="1384"/>
      <c r="M4" s="1384"/>
      <c r="N4" s="1384"/>
      <c r="O4" s="1384"/>
      <c r="P4" s="1384"/>
      <c r="Q4" s="1384"/>
      <c r="R4" s="1384"/>
      <c r="S4" s="1385"/>
    </row>
    <row r="5" spans="1:23" s="131" customFormat="1" x14ac:dyDescent="0.2">
      <c r="A5" s="129"/>
      <c r="B5" s="128"/>
      <c r="C5" s="128"/>
      <c r="D5" s="128"/>
      <c r="E5" s="128"/>
      <c r="F5" s="128"/>
      <c r="G5" s="128"/>
      <c r="H5" s="128"/>
      <c r="I5" s="128"/>
      <c r="J5" s="128"/>
      <c r="K5" s="128"/>
      <c r="L5" s="128"/>
      <c r="M5" s="128"/>
      <c r="N5" s="182"/>
      <c r="O5" s="128"/>
      <c r="P5" s="128"/>
      <c r="Q5" s="128"/>
      <c r="R5" s="128"/>
      <c r="S5" s="168"/>
    </row>
    <row r="6" spans="1:23" s="131" customFormat="1" x14ac:dyDescent="0.2">
      <c r="A6" s="817"/>
      <c r="B6" s="783" t="s">
        <v>34</v>
      </c>
      <c r="C6" s="783" t="s">
        <v>33</v>
      </c>
      <c r="D6" s="783" t="s">
        <v>32</v>
      </c>
      <c r="E6" s="783" t="s">
        <v>31</v>
      </c>
      <c r="F6" s="783" t="s">
        <v>30</v>
      </c>
      <c r="G6" s="783" t="s">
        <v>29</v>
      </c>
      <c r="H6" s="784" t="s">
        <v>27</v>
      </c>
      <c r="I6" s="783" t="s">
        <v>26</v>
      </c>
      <c r="J6" s="783" t="s">
        <v>25</v>
      </c>
      <c r="K6" s="785" t="s">
        <v>24</v>
      </c>
      <c r="L6" s="783" t="s">
        <v>23</v>
      </c>
      <c r="M6" s="783" t="s">
        <v>22</v>
      </c>
      <c r="N6" s="783" t="s">
        <v>20</v>
      </c>
      <c r="O6" s="786" t="s">
        <v>53</v>
      </c>
      <c r="P6" s="786" t="s">
        <v>52</v>
      </c>
      <c r="Q6" s="786" t="s">
        <v>51</v>
      </c>
      <c r="R6" s="783" t="s">
        <v>50</v>
      </c>
      <c r="S6" s="787" t="s">
        <v>49</v>
      </c>
    </row>
    <row r="7" spans="1:23" s="131" customFormat="1" ht="31" customHeight="1" x14ac:dyDescent="0.2">
      <c r="A7" s="782"/>
      <c r="B7" s="1388" t="s">
        <v>305</v>
      </c>
      <c r="C7" s="1388"/>
      <c r="D7" s="1388"/>
      <c r="E7" s="1388"/>
      <c r="F7" s="1388"/>
      <c r="G7" s="1388"/>
      <c r="H7" s="1388"/>
      <c r="I7" s="1388"/>
      <c r="J7" s="1388"/>
      <c r="K7" s="1388"/>
      <c r="L7" s="1388"/>
      <c r="M7" s="1388"/>
      <c r="N7" s="1388"/>
      <c r="O7" s="1388"/>
      <c r="P7" s="1388"/>
      <c r="Q7" s="1388"/>
      <c r="R7" s="1388"/>
      <c r="S7" s="1389"/>
    </row>
    <row r="8" spans="1:23" s="179" customFormat="1" ht="20" customHeight="1" x14ac:dyDescent="0.2">
      <c r="A8" s="818"/>
      <c r="B8" s="1399" t="s">
        <v>253</v>
      </c>
      <c r="C8" s="1399"/>
      <c r="D8" s="1399"/>
      <c r="E8" s="1399"/>
      <c r="F8" s="1399"/>
      <c r="G8" s="1399"/>
      <c r="H8" s="1399"/>
      <c r="I8" s="1399"/>
      <c r="J8" s="1399"/>
      <c r="K8" s="1399"/>
      <c r="L8" s="1399"/>
      <c r="M8" s="1399"/>
      <c r="N8" s="1399"/>
      <c r="O8" s="1399"/>
      <c r="P8" s="1399"/>
      <c r="Q8" s="1399"/>
      <c r="R8" s="1399"/>
      <c r="S8" s="1424"/>
    </row>
    <row r="9" spans="1:23" ht="52" thickBot="1" x14ac:dyDescent="0.25">
      <c r="A9" s="817"/>
      <c r="B9" s="825" t="s">
        <v>10</v>
      </c>
      <c r="C9" s="789" t="s">
        <v>248</v>
      </c>
      <c r="D9" s="789" t="s">
        <v>249</v>
      </c>
      <c r="E9" s="789" t="s">
        <v>250</v>
      </c>
      <c r="F9" s="789" t="s">
        <v>251</v>
      </c>
      <c r="G9" s="790" t="s">
        <v>252</v>
      </c>
      <c r="H9" s="123" t="s">
        <v>9</v>
      </c>
      <c r="I9" s="789" t="s">
        <v>248</v>
      </c>
      <c r="J9" s="789" t="s">
        <v>249</v>
      </c>
      <c r="K9" s="789" t="s">
        <v>250</v>
      </c>
      <c r="L9" s="789" t="s">
        <v>251</v>
      </c>
      <c r="M9" s="789" t="s">
        <v>252</v>
      </c>
      <c r="N9" s="123" t="s">
        <v>8</v>
      </c>
      <c r="O9" s="789" t="s">
        <v>248</v>
      </c>
      <c r="P9" s="789" t="s">
        <v>249</v>
      </c>
      <c r="Q9" s="789" t="s">
        <v>250</v>
      </c>
      <c r="R9" s="789" t="s">
        <v>251</v>
      </c>
      <c r="S9" s="790" t="s">
        <v>252</v>
      </c>
      <c r="U9" s="1133" t="s">
        <v>171</v>
      </c>
      <c r="V9" s="1133"/>
      <c r="W9" s="1133"/>
    </row>
    <row r="10" spans="1:23" x14ac:dyDescent="0.2">
      <c r="A10" s="819">
        <v>1913</v>
      </c>
      <c r="B10" s="826">
        <f>compohweal!AF2</f>
        <v>0.41939801205542204</v>
      </c>
      <c r="C10" s="792">
        <f>compohweal!AG2</f>
        <v>0.23125997217263095</v>
      </c>
      <c r="D10" s="792">
        <f>compohweal!AH2</f>
        <v>6.4195372390971922E-2</v>
      </c>
      <c r="E10" s="792">
        <f>compohweal!AI2</f>
        <v>2.9730597589982408E-2</v>
      </c>
      <c r="F10" s="792">
        <f>compohweal!AJ2</f>
        <v>9.1444548235986356E-2</v>
      </c>
      <c r="G10" s="792">
        <f>compohweal!AK2</f>
        <v>2.7675216658504171E-3</v>
      </c>
      <c r="H10" s="186">
        <f>compohweal!AL2</f>
        <v>0.23787205469888381</v>
      </c>
      <c r="I10" s="793">
        <f>compohweal!AM2</f>
        <v>0.13500487274374112</v>
      </c>
      <c r="J10" s="793">
        <f>compohweal!AN2</f>
        <v>3.6005062480784347E-2</v>
      </c>
      <c r="K10" s="793">
        <f>compohweal!AO2</f>
        <v>1.3435611037374059E-2</v>
      </c>
      <c r="L10" s="793">
        <f>compohweal!AP2</f>
        <v>5.2592917360768945E-2</v>
      </c>
      <c r="M10" s="793">
        <f>compohweal!AQ2</f>
        <v>8.3359107621531895E-4</v>
      </c>
      <c r="N10" s="192">
        <f>compohweal!AR2</f>
        <v>9.0373950222313162E-2</v>
      </c>
      <c r="O10" s="792">
        <f>compohweal!AS2</f>
        <v>5.9601822023352173E-2</v>
      </c>
      <c r="P10" s="792">
        <f>compohweal!AT2</f>
        <v>1.0945793231740018E-2</v>
      </c>
      <c r="Q10" s="792">
        <f>compohweal!AU2</f>
        <v>3.1198048907180864E-3</v>
      </c>
      <c r="R10" s="792">
        <f>compohweal!AV2</f>
        <v>1.6567310924659635E-2</v>
      </c>
      <c r="S10" s="794">
        <f>compohweal!AW2</f>
        <v>1.3921915184324449E-4</v>
      </c>
      <c r="U10" s="1327">
        <f>B10-C10-D10-E10-F10-G10</f>
        <v>-5.6378512969246231E-18</v>
      </c>
      <c r="V10" s="1327">
        <f>H10-I10-J10-K10-L10-M10</f>
        <v>1.5287250632045613E-17</v>
      </c>
      <c r="W10" s="1327">
        <f>N10-O10-P10-Q10-R10-S10</f>
        <v>4.7433845046240819E-18</v>
      </c>
    </row>
    <row r="11" spans="1:23" x14ac:dyDescent="0.2">
      <c r="A11" s="819">
        <v>1914</v>
      </c>
      <c r="B11" s="827">
        <f>compohweal!AF3</f>
        <v>0.41434557980241016</v>
      </c>
      <c r="C11" s="793">
        <f>compohweal!AG3</f>
        <v>0.21547633599623106</v>
      </c>
      <c r="D11" s="793">
        <f>compohweal!AH3</f>
        <v>7.260348050019555E-2</v>
      </c>
      <c r="E11" s="793">
        <f>compohweal!AI3</f>
        <v>3.2183732695092261E-2</v>
      </c>
      <c r="F11" s="793">
        <f>compohweal!AJ3</f>
        <v>9.1093903230239914E-2</v>
      </c>
      <c r="G11" s="793">
        <f>compohweal!AK3</f>
        <v>2.9881273806513665E-3</v>
      </c>
      <c r="H11" s="186">
        <f>compohweal!AL3</f>
        <v>0.2320794691267421</v>
      </c>
      <c r="I11" s="793">
        <f>compohweal!AM3</f>
        <v>0.12579070665434228</v>
      </c>
      <c r="J11" s="793">
        <f>compohweal!AN3</f>
        <v>4.0153759252925109E-2</v>
      </c>
      <c r="K11" s="793">
        <f>compohweal!AO3</f>
        <v>1.4314166549775015E-2</v>
      </c>
      <c r="L11" s="793">
        <f>compohweal!AP3</f>
        <v>5.0936607304174764E-2</v>
      </c>
      <c r="M11" s="793">
        <f>compohweal!AQ3</f>
        <v>8.8422936552494716E-4</v>
      </c>
      <c r="N11" s="186">
        <f>compohweal!AR3</f>
        <v>9.5968293179245184E-2</v>
      </c>
      <c r="O11" s="793">
        <f>compohweal!AS3</f>
        <v>6.4434279044523549E-2</v>
      </c>
      <c r="P11" s="793">
        <f>compohweal!AT3</f>
        <v>1.2153890597923085E-2</v>
      </c>
      <c r="Q11" s="793">
        <f>compohweal!AU3</f>
        <v>3.2926536713650781E-3</v>
      </c>
      <c r="R11" s="793">
        <f>compohweal!AV3</f>
        <v>1.5940828315114161E-2</v>
      </c>
      <c r="S11" s="795">
        <f>compohweal!AW3</f>
        <v>1.4664155031930478E-4</v>
      </c>
      <c r="U11" s="1327">
        <f t="shared" ref="U11:U74" si="0">B11-C11-D11-E11-F11-G11</f>
        <v>1.214306433183765E-17</v>
      </c>
      <c r="V11" s="1327">
        <f t="shared" ref="V11:V74" si="1">H11-I11-J11-K11-L11-M11</f>
        <v>-1.0191500421363742E-17</v>
      </c>
      <c r="W11" s="1327">
        <f t="shared" ref="W11:W74" si="2">N11-O11-P11-Q11-R11-S11</f>
        <v>5.6107462426124854E-18</v>
      </c>
    </row>
    <row r="12" spans="1:23" x14ac:dyDescent="0.2">
      <c r="A12" s="819">
        <v>1915</v>
      </c>
      <c r="B12" s="827">
        <f>compohweal!AF4</f>
        <v>0.41690599764085989</v>
      </c>
      <c r="C12" s="793">
        <f>compohweal!AG4</f>
        <v>0.23122724906050696</v>
      </c>
      <c r="D12" s="793">
        <f>compohweal!AH4</f>
        <v>6.7730818020738062E-2</v>
      </c>
      <c r="E12" s="793">
        <f>compohweal!AI4</f>
        <v>3.14873365432006E-2</v>
      </c>
      <c r="F12" s="793">
        <f>compohweal!AJ4</f>
        <v>8.3555681886524666E-2</v>
      </c>
      <c r="G12" s="793">
        <f>compohweal!AK4</f>
        <v>2.9049121298895075E-3</v>
      </c>
      <c r="H12" s="186">
        <f>compohweal!AL4</f>
        <v>0.24310554591918848</v>
      </c>
      <c r="I12" s="793">
        <f>compohweal!AM4</f>
        <v>0.13498576965578962</v>
      </c>
      <c r="J12" s="793">
        <f>compohweal!AN4</f>
        <v>4.0291034452155879E-2</v>
      </c>
      <c r="K12" s="793">
        <f>compohweal!AO4</f>
        <v>1.4930185224888218E-2</v>
      </c>
      <c r="L12" s="793">
        <f>compohweal!AP4</f>
        <v>5.1972312310798144E-2</v>
      </c>
      <c r="M12" s="793">
        <f>compohweal!AQ4</f>
        <v>9.2624427555664998E-4</v>
      </c>
      <c r="N12" s="186">
        <f>compohweal!AR4</f>
        <v>0.11326111389759576</v>
      </c>
      <c r="O12" s="793">
        <f>compohweal!AS4</f>
        <v>6.7917889453034619E-2</v>
      </c>
      <c r="P12" s="793">
        <f>compohweal!AT4</f>
        <v>1.7324064288954361E-2</v>
      </c>
      <c r="Q12" s="793">
        <f>compohweal!AU4</f>
        <v>4.8316032129867501E-3</v>
      </c>
      <c r="R12" s="793">
        <f>compohweal!AV4</f>
        <v>2.2971448713130609E-2</v>
      </c>
      <c r="S12" s="795">
        <f>compohweal!AW4</f>
        <v>2.1610822948943048E-4</v>
      </c>
      <c r="U12" s="1327">
        <f t="shared" si="0"/>
        <v>1.0104764247564901E-16</v>
      </c>
      <c r="V12" s="1327">
        <f t="shared" si="1"/>
        <v>-2.4177708446426749E-17</v>
      </c>
      <c r="W12" s="1327">
        <f t="shared" si="2"/>
        <v>-1.0381235801548705E-17</v>
      </c>
    </row>
    <row r="13" spans="1:23" x14ac:dyDescent="0.2">
      <c r="A13" s="819">
        <v>1916</v>
      </c>
      <c r="B13" s="828">
        <f>compohweal!AF5</f>
        <v>0.3844910776026601</v>
      </c>
      <c r="C13" s="796">
        <f>compohweal!AG5</f>
        <v>0.188130270242263</v>
      </c>
      <c r="D13" s="796">
        <f>compohweal!AH5</f>
        <v>7.2043780386555428E-2</v>
      </c>
      <c r="E13" s="796">
        <f>compohweal!AI5</f>
        <v>3.3718222950994609E-2</v>
      </c>
      <c r="F13" s="796">
        <f>compohweal!AJ5</f>
        <v>8.7636795251198468E-2</v>
      </c>
      <c r="G13" s="796">
        <f>compohweal!AK5</f>
        <v>2.9620087716486438E-3</v>
      </c>
      <c r="H13" s="186">
        <f>compohweal!AL5</f>
        <v>0.26049901865913666</v>
      </c>
      <c r="I13" s="793">
        <f>compohweal!AM5</f>
        <v>0.14586778785487484</v>
      </c>
      <c r="J13" s="793">
        <f>compohweal!AN5</f>
        <v>4.3334865804757164E-2</v>
      </c>
      <c r="K13" s="793">
        <f>compohweal!AO5</f>
        <v>1.6308406685478404E-2</v>
      </c>
      <c r="L13" s="793">
        <f>compohweal!AP5</f>
        <v>5.4028172526748748E-2</v>
      </c>
      <c r="M13" s="793">
        <f>compohweal!AQ5</f>
        <v>9.5978578727749894E-4</v>
      </c>
      <c r="N13" s="106">
        <f>compohweal!AR5</f>
        <v>0.1178663260964336</v>
      </c>
      <c r="O13" s="797">
        <f>compohweal!AS5</f>
        <v>7.2067878475561079E-2</v>
      </c>
      <c r="P13" s="797">
        <f>compohweal!AT5</f>
        <v>1.7857775867421714E-2</v>
      </c>
      <c r="Q13" s="797">
        <f>compohweal!AU5</f>
        <v>5.1933326092312888E-3</v>
      </c>
      <c r="R13" s="797">
        <f>compohweal!AV5</f>
        <v>2.2532572158856411E-2</v>
      </c>
      <c r="S13" s="798">
        <f>compohweal!AW5</f>
        <v>2.1476698536309694E-4</v>
      </c>
      <c r="U13" s="1327">
        <f t="shared" si="0"/>
        <v>-4.9439619065339002E-17</v>
      </c>
      <c r="V13" s="1327">
        <f t="shared" si="1"/>
        <v>5.8546917314217239E-18</v>
      </c>
      <c r="W13" s="1327">
        <f t="shared" si="2"/>
        <v>1.5260145577733475E-17</v>
      </c>
    </row>
    <row r="14" spans="1:23" x14ac:dyDescent="0.2">
      <c r="A14" s="819">
        <v>1917</v>
      </c>
      <c r="B14" s="827">
        <f>compohweal!AF6</f>
        <v>0.35333531621152692</v>
      </c>
      <c r="C14" s="793">
        <f>compohweal!AG6</f>
        <v>0.18271933649807612</v>
      </c>
      <c r="D14" s="793">
        <f>compohweal!AH6</f>
        <v>9.2045910507654788E-2</v>
      </c>
      <c r="E14" s="793">
        <f>compohweal!AI6</f>
        <v>3.0339708386474259E-2</v>
      </c>
      <c r="F14" s="793">
        <f>compohweal!AJ6</f>
        <v>4.4793735007886755E-2</v>
      </c>
      <c r="G14" s="793">
        <f>compohweal!AK6</f>
        <v>3.4366258114350546E-3</v>
      </c>
      <c r="H14" s="186">
        <f>compohweal!AL6</f>
        <v>0.22116918779671826</v>
      </c>
      <c r="I14" s="793">
        <f>compohweal!AM6</f>
        <v>0.12416864970568045</v>
      </c>
      <c r="J14" s="793">
        <f>compohweal!AN6</f>
        <v>5.6047840031370269E-2</v>
      </c>
      <c r="K14" s="793">
        <f>compohweal!AO6</f>
        <v>1.2854428812089222E-2</v>
      </c>
      <c r="L14" s="793">
        <f>compohweal!AP6</f>
        <v>2.6899006102317855E-2</v>
      </c>
      <c r="M14" s="793">
        <f>compohweal!AQ6</f>
        <v>1.1992631452604618E-3</v>
      </c>
      <c r="N14" s="186">
        <f>compohweal!AR6</f>
        <v>8.9409747914328958E-2</v>
      </c>
      <c r="O14" s="793">
        <f>compohweal!AS6</f>
        <v>5.0979260804751826E-2</v>
      </c>
      <c r="P14" s="793">
        <f>compohweal!AT6</f>
        <v>2.376392226925983E-2</v>
      </c>
      <c r="Q14" s="793">
        <f>compohweal!AU6</f>
        <v>3.1777459385313213E-3</v>
      </c>
      <c r="R14" s="793">
        <f>compohweal!AV6</f>
        <v>1.1244556910497522E-2</v>
      </c>
      <c r="S14" s="795">
        <f>compohweal!AW6</f>
        <v>2.4426199128845059E-4</v>
      </c>
      <c r="U14" s="1327">
        <f t="shared" si="0"/>
        <v>-6.0281640790194047E-17</v>
      </c>
      <c r="V14" s="1327">
        <f t="shared" si="1"/>
        <v>4.1199682554449168E-18</v>
      </c>
      <c r="W14" s="1327">
        <f t="shared" si="2"/>
        <v>7.8062556418956319E-18</v>
      </c>
    </row>
    <row r="15" spans="1:23" x14ac:dyDescent="0.2">
      <c r="A15" s="819">
        <v>1918</v>
      </c>
      <c r="B15" s="827">
        <f>compohweal!AF7</f>
        <v>0.30609179804053327</v>
      </c>
      <c r="C15" s="793">
        <f>compohweal!AG7</f>
        <v>0.12829055473969361</v>
      </c>
      <c r="D15" s="793">
        <f>compohweal!AH7</f>
        <v>9.3381796283105209E-2</v>
      </c>
      <c r="E15" s="793">
        <f>compohweal!AI7</f>
        <v>2.9448853185197323E-2</v>
      </c>
      <c r="F15" s="793">
        <f>compohweal!AJ7</f>
        <v>5.1464758085414605E-2</v>
      </c>
      <c r="G15" s="793">
        <f>compohweal!AK7</f>
        <v>3.5058357471225102E-3</v>
      </c>
      <c r="H15" s="186">
        <f>compohweal!AL7</f>
        <v>0.17573000679500175</v>
      </c>
      <c r="I15" s="793">
        <f>compohweal!AM7</f>
        <v>7.7556880315068258E-2</v>
      </c>
      <c r="J15" s="793">
        <f>compohweal!AN7</f>
        <v>5.4204271561808778E-2</v>
      </c>
      <c r="K15" s="793">
        <f>compohweal!AO7</f>
        <v>1.17136058908952E-2</v>
      </c>
      <c r="L15" s="793">
        <f>compohweal!AP7</f>
        <v>3.1055210763122079E-2</v>
      </c>
      <c r="M15" s="793">
        <f>compohweal!AQ7</f>
        <v>1.2000382641074482E-3</v>
      </c>
      <c r="N15" s="186">
        <f>compohweal!AR7</f>
        <v>6.4675349552455977E-2</v>
      </c>
      <c r="O15" s="793">
        <f>compohweal!AS7</f>
        <v>2.6365364558359767E-2</v>
      </c>
      <c r="P15" s="793">
        <f>compohweal!AT7</f>
        <v>2.1619829715659792E-2</v>
      </c>
      <c r="Q15" s="793">
        <f>compohweal!AU7</f>
        <v>2.6970297175617562E-3</v>
      </c>
      <c r="R15" s="793">
        <f>compohweal!AV7</f>
        <v>1.3773508237547001E-2</v>
      </c>
      <c r="S15" s="795">
        <f>compohweal!AW7</f>
        <v>2.1961732332766439E-4</v>
      </c>
      <c r="U15" s="1327">
        <f t="shared" si="0"/>
        <v>5.2041704279304213E-18</v>
      </c>
      <c r="V15" s="1327">
        <f t="shared" si="1"/>
        <v>-1.0408340855860843E-17</v>
      </c>
      <c r="W15" s="1327">
        <f t="shared" si="2"/>
        <v>-1.0570971181733668E-18</v>
      </c>
    </row>
    <row r="16" spans="1:23" x14ac:dyDescent="0.2">
      <c r="A16" s="820">
        <v>1919</v>
      </c>
      <c r="B16" s="829">
        <f>compohweal!AF8</f>
        <v>0.32835042932763386</v>
      </c>
      <c r="C16" s="799">
        <f>compohweal!AG8</f>
        <v>0.12969410820152635</v>
      </c>
      <c r="D16" s="799">
        <f>compohweal!AH8</f>
        <v>0.1002369881730845</v>
      </c>
      <c r="E16" s="799">
        <f>compohweal!AI8</f>
        <v>2.8861157740245884E-2</v>
      </c>
      <c r="F16" s="799">
        <f>compohweal!AJ8</f>
        <v>6.6356901224544101E-2</v>
      </c>
      <c r="G16" s="799">
        <f>compohweal!AK8</f>
        <v>3.2012739882330481E-3</v>
      </c>
      <c r="H16" s="188">
        <f>compohweal!AL8</f>
        <v>0.18266329253935901</v>
      </c>
      <c r="I16" s="799">
        <f>compohweal!AM8</f>
        <v>7.3324124362898119E-2</v>
      </c>
      <c r="J16" s="799">
        <f>compohweal!AN8</f>
        <v>5.6165970711887399E-2</v>
      </c>
      <c r="K16" s="799">
        <f>compohweal!AO8</f>
        <v>1.1916074555425791E-2</v>
      </c>
      <c r="L16" s="799">
        <f>compohweal!AP8</f>
        <v>4.0212414588812369E-2</v>
      </c>
      <c r="M16" s="799">
        <f>compohweal!AQ8</f>
        <v>1.0447083203353564E-3</v>
      </c>
      <c r="N16" s="188">
        <f>compohweal!AR8</f>
        <v>6.2828582076056905E-2</v>
      </c>
      <c r="O16" s="799">
        <f>compohweal!AS8</f>
        <v>2.288801264170157E-2</v>
      </c>
      <c r="P16" s="799">
        <f>compohweal!AT8</f>
        <v>2.0732446576231685E-2</v>
      </c>
      <c r="Q16" s="799">
        <f>compohweal!AU8</f>
        <v>2.7317017652890413E-3</v>
      </c>
      <c r="R16" s="799">
        <f>compohweal!AV8</f>
        <v>1.629528886107574E-2</v>
      </c>
      <c r="S16" s="800">
        <f>compohweal!AW8</f>
        <v>1.8113223175886441E-4</v>
      </c>
      <c r="U16" s="1327">
        <f t="shared" si="0"/>
        <v>-2.0383000842727483E-17</v>
      </c>
      <c r="V16" s="1327">
        <f t="shared" si="1"/>
        <v>-3.0357660829594124E-17</v>
      </c>
      <c r="W16" s="1327">
        <f t="shared" si="2"/>
        <v>8.6194072712597603E-18</v>
      </c>
    </row>
    <row r="17" spans="1:23" x14ac:dyDescent="0.2">
      <c r="A17" s="819">
        <v>1920</v>
      </c>
      <c r="B17" s="827">
        <f>compohweal!AF9</f>
        <v>0.28580423584358766</v>
      </c>
      <c r="C17" s="793">
        <f>compohweal!AG9</f>
        <v>0.10987400763521096</v>
      </c>
      <c r="D17" s="793">
        <f>compohweal!AH9</f>
        <v>8.8763017277780243E-2</v>
      </c>
      <c r="E17" s="793">
        <f>compohweal!AI9</f>
        <v>2.9875136318890806E-2</v>
      </c>
      <c r="F17" s="793">
        <f>compohweal!AJ9</f>
        <v>5.4041586589958016E-2</v>
      </c>
      <c r="G17" s="793">
        <f>compohweal!AK9</f>
        <v>3.25048802174758E-3</v>
      </c>
      <c r="H17" s="186">
        <f>compohweal!AL9</f>
        <v>0.14492010892943574</v>
      </c>
      <c r="I17" s="793">
        <f>compohweal!AM9</f>
        <v>5.5517864734324462E-2</v>
      </c>
      <c r="J17" s="793">
        <f>compohweal!AN9</f>
        <v>4.508513882045706E-2</v>
      </c>
      <c r="K17" s="793">
        <f>compohweal!AO9</f>
        <v>1.2585606386545373E-2</v>
      </c>
      <c r="L17" s="793">
        <f>compohweal!AP9</f>
        <v>3.0731948075150076E-2</v>
      </c>
      <c r="M17" s="793">
        <f>compohweal!AQ9</f>
        <v>9.9955091295877898E-4</v>
      </c>
      <c r="N17" s="186">
        <f>compohweal!AR9</f>
        <v>4.2959902842667881E-2</v>
      </c>
      <c r="O17" s="793">
        <f>compohweal!AS9</f>
        <v>1.4249248113224902E-2</v>
      </c>
      <c r="P17" s="793">
        <f>compohweal!AT9</f>
        <v>1.4146199562407846E-2</v>
      </c>
      <c r="Q17" s="793">
        <f>compohweal!AU9</f>
        <v>2.9112495513752036E-3</v>
      </c>
      <c r="R17" s="793">
        <f>compohweal!AV9</f>
        <v>1.1489011792647186E-2</v>
      </c>
      <c r="S17" s="795">
        <f>compohweal!AW9</f>
        <v>1.6419382301274531E-4</v>
      </c>
      <c r="U17" s="1327">
        <f t="shared" si="0"/>
        <v>5.4210108624275222E-17</v>
      </c>
      <c r="V17" s="1327">
        <f t="shared" si="1"/>
        <v>-6.0715321659188248E-18</v>
      </c>
      <c r="W17" s="1327">
        <f t="shared" si="2"/>
        <v>-5.6920614055488983E-19</v>
      </c>
    </row>
    <row r="18" spans="1:23" x14ac:dyDescent="0.2">
      <c r="A18" s="819">
        <v>1921</v>
      </c>
      <c r="B18" s="827">
        <f>compohweal!AF10</f>
        <v>0.29891009391473039</v>
      </c>
      <c r="C18" s="793">
        <f>compohweal!AG10</f>
        <v>0.1240195339565866</v>
      </c>
      <c r="D18" s="793">
        <f>compohweal!AH10</f>
        <v>9.0402466918482124E-2</v>
      </c>
      <c r="E18" s="793">
        <f>compohweal!AI10</f>
        <v>3.1931917354705304E-2</v>
      </c>
      <c r="F18" s="793">
        <f>compohweal!AJ10</f>
        <v>4.8621103312588655E-2</v>
      </c>
      <c r="G18" s="793">
        <f>compohweal!AK10</f>
        <v>3.935072372367697E-3</v>
      </c>
      <c r="H18" s="186">
        <f>compohweal!AL10</f>
        <v>0.15390210551699648</v>
      </c>
      <c r="I18" s="793">
        <f>compohweal!AM10</f>
        <v>6.8254421025502832E-2</v>
      </c>
      <c r="J18" s="793">
        <f>compohweal!AN10</f>
        <v>4.4164099221229561E-2</v>
      </c>
      <c r="K18" s="793">
        <f>compohweal!AO10</f>
        <v>1.3072059462092453E-2</v>
      </c>
      <c r="L18" s="793">
        <f>compohweal!AP10</f>
        <v>2.7195257932373824E-2</v>
      </c>
      <c r="M18" s="793">
        <f>compohweal!AQ10</f>
        <v>1.2162678757978228E-3</v>
      </c>
      <c r="N18" s="186">
        <f>compohweal!AR10</f>
        <v>4.4478649607405427E-2</v>
      </c>
      <c r="O18" s="793">
        <f>compohweal!AS10</f>
        <v>1.9307032174802948E-2</v>
      </c>
      <c r="P18" s="793">
        <f>compohweal!AT10</f>
        <v>1.2287852780723805E-2</v>
      </c>
      <c r="Q18" s="793">
        <f>compohweal!AU10</f>
        <v>2.8244651296363684E-3</v>
      </c>
      <c r="R18" s="793">
        <f>compohweal!AV10</f>
        <v>9.852786568186233E-3</v>
      </c>
      <c r="S18" s="795">
        <f>compohweal!AW10</f>
        <v>2.0651295405605926E-4</v>
      </c>
      <c r="U18" s="1327">
        <f t="shared" si="0"/>
        <v>6.9388939039072284E-18</v>
      </c>
      <c r="V18" s="1327">
        <f t="shared" si="1"/>
        <v>-6.5052130349130266E-18</v>
      </c>
      <c r="W18" s="1327">
        <f t="shared" si="2"/>
        <v>1.3444106938820255E-17</v>
      </c>
    </row>
    <row r="19" spans="1:23" x14ac:dyDescent="0.2">
      <c r="A19" s="819">
        <v>1922</v>
      </c>
      <c r="B19" s="827">
        <f>compohweal!AF11</f>
        <v>0.32783700224513795</v>
      </c>
      <c r="C19" s="793">
        <f>compohweal!AG11</f>
        <v>0.14409583289797151</v>
      </c>
      <c r="D19" s="793">
        <f>compohweal!AH11</f>
        <v>9.7905099313801966E-2</v>
      </c>
      <c r="E19" s="793">
        <f>compohweal!AI11</f>
        <v>3.8624763145247959E-2</v>
      </c>
      <c r="F19" s="793">
        <f>compohweal!AJ11</f>
        <v>4.336729682947741E-2</v>
      </c>
      <c r="G19" s="793">
        <f>compohweal!AK11</f>
        <v>3.8440100586390339E-3</v>
      </c>
      <c r="H19" s="186">
        <f>compohweal!AL11</f>
        <v>0.17610166642034197</v>
      </c>
      <c r="I19" s="793">
        <f>compohweal!AM11</f>
        <v>8.4545587150722371E-2</v>
      </c>
      <c r="J19" s="793">
        <f>compohweal!AN11</f>
        <v>4.882666926263133E-2</v>
      </c>
      <c r="K19" s="793">
        <f>compohweal!AO11</f>
        <v>1.753009732162945E-2</v>
      </c>
      <c r="L19" s="793">
        <f>compohweal!AP11</f>
        <v>2.4009304784380646E-2</v>
      </c>
      <c r="M19" s="793">
        <f>compohweal!AQ11</f>
        <v>1.1900079009781873E-3</v>
      </c>
      <c r="N19" s="186">
        <f>compohweal!AR11</f>
        <v>5.7583664322465505E-2</v>
      </c>
      <c r="O19" s="793">
        <f>compohweal!AS11</f>
        <v>2.9229283966580387E-2</v>
      </c>
      <c r="P19" s="793">
        <f>compohweal!AT11</f>
        <v>1.4546332142421689E-2</v>
      </c>
      <c r="Q19" s="793">
        <f>compohweal!AU11</f>
        <v>4.9035153250033053E-3</v>
      </c>
      <c r="R19" s="793">
        <f>compohweal!AV11</f>
        <v>8.6981077164763661E-3</v>
      </c>
      <c r="S19" s="795">
        <f>compohweal!AW11</f>
        <v>2.0642517198374069E-4</v>
      </c>
      <c r="U19" s="1327">
        <f t="shared" si="0"/>
        <v>7.5460471204991109E-17</v>
      </c>
      <c r="V19" s="1327">
        <f t="shared" si="1"/>
        <v>-9.9746599868666408E-18</v>
      </c>
      <c r="W19" s="1327">
        <f t="shared" si="2"/>
        <v>1.780802068307441E-17</v>
      </c>
    </row>
    <row r="20" spans="1:23" x14ac:dyDescent="0.2">
      <c r="A20" s="819">
        <v>1923</v>
      </c>
      <c r="B20" s="827">
        <f>compohweal!AF12</f>
        <v>0.28857468308685597</v>
      </c>
      <c r="C20" s="793">
        <f>compohweal!AG12</f>
        <v>0.13991369336371784</v>
      </c>
      <c r="D20" s="793">
        <f>compohweal!AH12</f>
        <v>8.2329038501727111E-2</v>
      </c>
      <c r="E20" s="793">
        <f>compohweal!AI12</f>
        <v>3.2753604111872586E-2</v>
      </c>
      <c r="F20" s="793">
        <f>compohweal!AJ12</f>
        <v>2.9610847944848084E-2</v>
      </c>
      <c r="G20" s="793">
        <f>compohweal!AK12</f>
        <v>3.9674991646903848E-3</v>
      </c>
      <c r="H20" s="186">
        <f>compohweal!AL12</f>
        <v>0.15080256982564524</v>
      </c>
      <c r="I20" s="793">
        <f>compohweal!AM12</f>
        <v>8.0079736541198265E-2</v>
      </c>
      <c r="J20" s="793">
        <f>compohweal!AN12</f>
        <v>3.9469990917337411E-2</v>
      </c>
      <c r="K20" s="793">
        <f>compohweal!AO12</f>
        <v>1.4003341070753971E-2</v>
      </c>
      <c r="L20" s="793">
        <f>compohweal!AP12</f>
        <v>1.6047500790187009E-2</v>
      </c>
      <c r="M20" s="793">
        <f>compohweal!AQ12</f>
        <v>1.2020005061685987E-3</v>
      </c>
      <c r="N20" s="186">
        <f>compohweal!AR12</f>
        <v>4.7660190288342286E-2</v>
      </c>
      <c r="O20" s="793">
        <f>compohweal!AS12</f>
        <v>2.6999451670251671E-2</v>
      </c>
      <c r="P20" s="793">
        <f>compohweal!AT12</f>
        <v>1.153150132188962E-2</v>
      </c>
      <c r="Q20" s="793">
        <f>compohweal!AU12</f>
        <v>3.4605676111658791E-3</v>
      </c>
      <c r="R20" s="793">
        <f>compohweal!AV12</f>
        <v>5.4504182634077941E-3</v>
      </c>
      <c r="S20" s="795">
        <f>compohweal!AW12</f>
        <v>2.1825142162732754E-4</v>
      </c>
      <c r="U20" s="1327">
        <f t="shared" si="0"/>
        <v>-4.0766001685454967E-17</v>
      </c>
      <c r="V20" s="1327">
        <f t="shared" si="1"/>
        <v>-1.0842021724855044E-17</v>
      </c>
      <c r="W20" s="1327">
        <f t="shared" si="2"/>
        <v>-6.7762635780344027E-18</v>
      </c>
    </row>
    <row r="21" spans="1:23" x14ac:dyDescent="0.2">
      <c r="A21" s="819">
        <v>1924</v>
      </c>
      <c r="B21" s="827">
        <f>compohweal!AF13</f>
        <v>0.30809394877159152</v>
      </c>
      <c r="C21" s="793">
        <f>compohweal!AG13</f>
        <v>0.15177004499937932</v>
      </c>
      <c r="D21" s="793">
        <f>compohweal!AH13</f>
        <v>8.6915910184374112E-2</v>
      </c>
      <c r="E21" s="793">
        <f>compohweal!AI13</f>
        <v>3.3359293486358098E-2</v>
      </c>
      <c r="F21" s="793">
        <f>compohweal!AJ13</f>
        <v>3.1388568814804348E-2</v>
      </c>
      <c r="G21" s="793">
        <f>compohweal!AK13</f>
        <v>4.6601312866756924E-3</v>
      </c>
      <c r="H21" s="186">
        <f>compohweal!AL13</f>
        <v>0.16369481760920548</v>
      </c>
      <c r="I21" s="793">
        <f>compohweal!AM13</f>
        <v>8.9573500962378469E-2</v>
      </c>
      <c r="J21" s="793">
        <f>compohweal!AN13</f>
        <v>4.2454940892324947E-2</v>
      </c>
      <c r="K21" s="793">
        <f>compohweal!AO13</f>
        <v>1.4167912123581912E-2</v>
      </c>
      <c r="L21" s="793">
        <f>compohweal!AP13</f>
        <v>1.6031336259180153E-2</v>
      </c>
      <c r="M21" s="793">
        <f>compohweal!AQ13</f>
        <v>1.4671273717400315E-3</v>
      </c>
      <c r="N21" s="186">
        <f>compohweal!AR13</f>
        <v>5.2111649894156155E-2</v>
      </c>
      <c r="O21" s="793">
        <f>compohweal!AS13</f>
        <v>3.0184888703293871E-2</v>
      </c>
      <c r="P21" s="793">
        <f>compohweal!AT13</f>
        <v>1.2533437415986951E-2</v>
      </c>
      <c r="Q21" s="793">
        <f>compohweal!AU13</f>
        <v>3.5383458744060454E-3</v>
      </c>
      <c r="R21" s="793">
        <f>compohweal!AV13</f>
        <v>5.5746701122563799E-3</v>
      </c>
      <c r="S21" s="795">
        <f>compohweal!AW13</f>
        <v>2.8030778821290368E-4</v>
      </c>
      <c r="U21" s="1327">
        <f t="shared" si="0"/>
        <v>-5.2909066017292616E-17</v>
      </c>
      <c r="V21" s="1327">
        <f t="shared" si="1"/>
        <v>-2.9490299091605721E-17</v>
      </c>
      <c r="W21" s="1327">
        <f t="shared" si="2"/>
        <v>3.1983964088322381E-18</v>
      </c>
    </row>
    <row r="22" spans="1:23" x14ac:dyDescent="0.2">
      <c r="A22" s="819">
        <v>1925</v>
      </c>
      <c r="B22" s="827">
        <f>compohweal!AF14</f>
        <v>0.33414305763550034</v>
      </c>
      <c r="C22" s="793">
        <f>compohweal!AG14</f>
        <v>0.16485802747688891</v>
      </c>
      <c r="D22" s="793">
        <f>compohweal!AH14</f>
        <v>9.058512832014437E-2</v>
      </c>
      <c r="E22" s="793">
        <f>compohweal!AI14</f>
        <v>3.5809646887774695E-2</v>
      </c>
      <c r="F22" s="793">
        <f>compohweal!AJ14</f>
        <v>3.8044790493059484E-2</v>
      </c>
      <c r="G22" s="793">
        <f>compohweal!AK14</f>
        <v>4.8454644576328186E-3</v>
      </c>
      <c r="H22" s="186">
        <f>compohweal!AL14</f>
        <v>0.18061343328827587</v>
      </c>
      <c r="I22" s="793">
        <f>compohweal!AM14</f>
        <v>9.9483414516928256E-2</v>
      </c>
      <c r="J22" s="793">
        <f>compohweal!AN14</f>
        <v>4.3980130235239168E-2</v>
      </c>
      <c r="K22" s="793">
        <f>compohweal!AO14</f>
        <v>1.5220836885245344E-2</v>
      </c>
      <c r="L22" s="793">
        <f>compohweal!AP14</f>
        <v>2.0397351414161921E-2</v>
      </c>
      <c r="M22" s="793">
        <f>compohweal!AQ14</f>
        <v>1.5317002367011498E-3</v>
      </c>
      <c r="N22" s="186">
        <f>compohweal!AR14</f>
        <v>6.3578453193200962E-2</v>
      </c>
      <c r="O22" s="793">
        <f>compohweal!AS14</f>
        <v>3.8388691651208222E-2</v>
      </c>
      <c r="P22" s="793">
        <f>compohweal!AT14</f>
        <v>1.3349753092081879E-2</v>
      </c>
      <c r="Q22" s="793">
        <f>compohweal!AU14</f>
        <v>3.4961545798354358E-3</v>
      </c>
      <c r="R22" s="793">
        <f>compohweal!AV14</f>
        <v>8.0540007194732852E-3</v>
      </c>
      <c r="S22" s="795">
        <f>compohweal!AW14</f>
        <v>2.8985315060213029E-4</v>
      </c>
      <c r="U22" s="1327">
        <f t="shared" si="0"/>
        <v>6.5052130349130266E-17</v>
      </c>
      <c r="V22" s="1327">
        <f t="shared" si="1"/>
        <v>2.6671373443143409E-17</v>
      </c>
      <c r="W22" s="1327">
        <f t="shared" si="2"/>
        <v>9.4867690092481638E-18</v>
      </c>
    </row>
    <row r="23" spans="1:23" x14ac:dyDescent="0.2">
      <c r="A23" s="819">
        <v>1926</v>
      </c>
      <c r="B23" s="827">
        <f>compohweal!AF15</f>
        <v>0.34773431543821454</v>
      </c>
      <c r="C23" s="793">
        <f>compohweal!AG15</f>
        <v>0.182122343717805</v>
      </c>
      <c r="D23" s="793">
        <f>compohweal!AH15</f>
        <v>9.1491177646600683E-2</v>
      </c>
      <c r="E23" s="793">
        <f>compohweal!AI15</f>
        <v>3.4584753601107396E-2</v>
      </c>
      <c r="F23" s="793">
        <f>compohweal!AJ15</f>
        <v>3.4351984430175966E-2</v>
      </c>
      <c r="G23" s="793">
        <f>compohweal!AK15</f>
        <v>5.184056042525466E-3</v>
      </c>
      <c r="H23" s="186">
        <f>compohweal!AL15</f>
        <v>0.19384012057635269</v>
      </c>
      <c r="I23" s="793">
        <f>compohweal!AM15</f>
        <v>0.11489907573633794</v>
      </c>
      <c r="J23" s="793">
        <f>compohweal!AN15</f>
        <v>4.4981850988989651E-2</v>
      </c>
      <c r="K23" s="793">
        <f>compohweal!AO15</f>
        <v>1.4760341259292393E-2</v>
      </c>
      <c r="L23" s="793">
        <f>compohweal!AP15</f>
        <v>1.7555777203389061E-2</v>
      </c>
      <c r="M23" s="793">
        <f>compohweal!AQ15</f>
        <v>1.6430753883436503E-3</v>
      </c>
      <c r="N23" s="186">
        <f>compohweal!AR15</f>
        <v>7.0742487281348992E-2</v>
      </c>
      <c r="O23" s="793">
        <f>compohweal!AS15</f>
        <v>4.742102353816912E-2</v>
      </c>
      <c r="P23" s="793">
        <f>compohweal!AT15</f>
        <v>1.3213442259046053E-2</v>
      </c>
      <c r="Q23" s="793">
        <f>compohweal!AU15</f>
        <v>3.3313865196017678E-3</v>
      </c>
      <c r="R23" s="793">
        <f>compohweal!AV15</f>
        <v>6.4298391768322621E-3</v>
      </c>
      <c r="S23" s="795">
        <f>compohweal!AW15</f>
        <v>3.4679578769978496E-4</v>
      </c>
      <c r="U23" s="1327">
        <f t="shared" si="0"/>
        <v>2.3418766925686896E-17</v>
      </c>
      <c r="V23" s="1327">
        <f t="shared" si="1"/>
        <v>0</v>
      </c>
      <c r="W23" s="1327">
        <f t="shared" si="2"/>
        <v>4.5536491244391186E-18</v>
      </c>
    </row>
    <row r="24" spans="1:23" x14ac:dyDescent="0.2">
      <c r="A24" s="819">
        <v>1927</v>
      </c>
      <c r="B24" s="827">
        <f>compohweal!AF16</f>
        <v>0.37013874555346254</v>
      </c>
      <c r="C24" s="793">
        <f>compohweal!AG16</f>
        <v>0.20491144440248124</v>
      </c>
      <c r="D24" s="793">
        <f>compohweal!AH16</f>
        <v>9.1728203127432822E-2</v>
      </c>
      <c r="E24" s="793">
        <f>compohweal!AI16</f>
        <v>3.3097091977400551E-2</v>
      </c>
      <c r="F24" s="793">
        <f>compohweal!AJ16</f>
        <v>3.4948445553755245E-2</v>
      </c>
      <c r="G24" s="793">
        <f>compohweal!AK16</f>
        <v>5.4535604923926792E-3</v>
      </c>
      <c r="H24" s="186">
        <f>compohweal!AL16</f>
        <v>0.21047330732182687</v>
      </c>
      <c r="I24" s="793">
        <f>compohweal!AM16</f>
        <v>0.13075801314694158</v>
      </c>
      <c r="J24" s="793">
        <f>compohweal!AN16</f>
        <v>4.4811645893747906E-2</v>
      </c>
      <c r="K24" s="793">
        <f>compohweal!AO16</f>
        <v>1.4236705471995958E-2</v>
      </c>
      <c r="L24" s="793">
        <f>compohweal!AP16</f>
        <v>1.8935786112785385E-2</v>
      </c>
      <c r="M24" s="793">
        <f>compohweal!AQ16</f>
        <v>1.7311566963560566E-3</v>
      </c>
      <c r="N24" s="186">
        <f>compohweal!AR16</f>
        <v>7.8455214487794855E-2</v>
      </c>
      <c r="O24" s="793">
        <f>compohweal!AS16</f>
        <v>5.3331160981377489E-2</v>
      </c>
      <c r="P24" s="793">
        <f>compohweal!AT16</f>
        <v>1.3686993268173056E-2</v>
      </c>
      <c r="Q24" s="793">
        <f>compohweal!AU16</f>
        <v>3.1602248109097331E-3</v>
      </c>
      <c r="R24" s="793">
        <f>compohweal!AV16</f>
        <v>7.9263074482941141E-3</v>
      </c>
      <c r="S24" s="795">
        <f>compohweal!AW16</f>
        <v>3.5052797904045781E-4</v>
      </c>
      <c r="U24" s="1327">
        <f t="shared" si="0"/>
        <v>0</v>
      </c>
      <c r="V24" s="1327">
        <f t="shared" si="1"/>
        <v>-1.3227266504323154E-17</v>
      </c>
      <c r="W24" s="1327">
        <f t="shared" si="2"/>
        <v>5.2583805365546965E-18</v>
      </c>
    </row>
    <row r="25" spans="1:23" x14ac:dyDescent="0.2">
      <c r="A25" s="819">
        <v>1928</v>
      </c>
      <c r="B25" s="827">
        <f>compohweal!AF17</f>
        <v>0.39862506653874596</v>
      </c>
      <c r="C25" s="793">
        <f>compohweal!AG17</f>
        <v>0.23589507697710763</v>
      </c>
      <c r="D25" s="793">
        <f>compohweal!AH17</f>
        <v>8.8182213885861296E-2</v>
      </c>
      <c r="E25" s="793">
        <f>compohweal!AI17</f>
        <v>3.1771557156656687E-2</v>
      </c>
      <c r="F25" s="793">
        <f>compohweal!AJ17</f>
        <v>3.7460077384541816E-2</v>
      </c>
      <c r="G25" s="793">
        <f>compohweal!AK17</f>
        <v>5.3161411345785227E-3</v>
      </c>
      <c r="H25" s="186">
        <f>compohweal!AL17</f>
        <v>0.23719023031275982</v>
      </c>
      <c r="I25" s="793">
        <f>compohweal!AM17</f>
        <v>0.15405973946499513</v>
      </c>
      <c r="J25" s="793">
        <f>compohweal!AN17</f>
        <v>4.4653806628992154E-2</v>
      </c>
      <c r="K25" s="793">
        <f>compohweal!AO17</f>
        <v>1.3466546065365093E-2</v>
      </c>
      <c r="L25" s="793">
        <f>compohweal!AP17</f>
        <v>2.3304826597532323E-2</v>
      </c>
      <c r="M25" s="793">
        <f>compohweal!AQ17</f>
        <v>1.7053115558751065E-3</v>
      </c>
      <c r="N25" s="186">
        <f>compohweal!AR17</f>
        <v>9.31043159516243E-2</v>
      </c>
      <c r="O25" s="793">
        <f>compohweal!AS17</f>
        <v>6.2640000032397794E-2</v>
      </c>
      <c r="P25" s="793">
        <f>compohweal!AT17</f>
        <v>1.5358496087447363E-2</v>
      </c>
      <c r="Q25" s="793">
        <f>compohweal!AU17</f>
        <v>2.7996756376500605E-3</v>
      </c>
      <c r="R25" s="793">
        <f>compohweal!AV17</f>
        <v>1.1950046485915551E-2</v>
      </c>
      <c r="S25" s="795">
        <f>compohweal!AW17</f>
        <v>3.5609770821352612E-4</v>
      </c>
      <c r="U25" s="1327">
        <f t="shared" si="0"/>
        <v>1.6479873021779667E-17</v>
      </c>
      <c r="V25" s="1327">
        <f t="shared" si="1"/>
        <v>1.8214596497756474E-17</v>
      </c>
      <c r="W25" s="1327">
        <f t="shared" si="2"/>
        <v>4.7704895589362195E-18</v>
      </c>
    </row>
    <row r="26" spans="1:23" x14ac:dyDescent="0.2">
      <c r="A26" s="819">
        <v>1929</v>
      </c>
      <c r="B26" s="827">
        <f>compohweal!AF18</f>
        <v>0.40086821826198021</v>
      </c>
      <c r="C26" s="793">
        <f>compohweal!AG18</f>
        <v>0.24452134229070066</v>
      </c>
      <c r="D26" s="793">
        <f>compohweal!AH18</f>
        <v>8.7881015484698247E-2</v>
      </c>
      <c r="E26" s="793">
        <f>compohweal!AI18</f>
        <v>3.2034595422004701E-2</v>
      </c>
      <c r="F26" s="793">
        <f>compohweal!AJ18</f>
        <v>3.1299316887460633E-2</v>
      </c>
      <c r="G26" s="793">
        <f>compohweal!AK18</f>
        <v>5.1319481771159841E-3</v>
      </c>
      <c r="H26" s="186">
        <f>compohweal!AL18</f>
        <v>0.24606565450553461</v>
      </c>
      <c r="I26" s="793">
        <f>compohweal!AM18</f>
        <v>0.16594499565783949</v>
      </c>
      <c r="J26" s="793">
        <f>compohweal!AN18</f>
        <v>4.589190910937585E-2</v>
      </c>
      <c r="K26" s="793">
        <f>compohweal!AO18</f>
        <v>1.3931254030256694E-2</v>
      </c>
      <c r="L26" s="793">
        <f>compohweal!AP18</f>
        <v>1.8712560488028676E-2</v>
      </c>
      <c r="M26" s="793">
        <f>compohweal!AQ18</f>
        <v>1.5849352200339145E-3</v>
      </c>
      <c r="N26" s="186">
        <f>compohweal!AR18</f>
        <v>0.10357651318029835</v>
      </c>
      <c r="O26" s="793">
        <f>compohweal!AS18</f>
        <v>7.4200719524775832E-2</v>
      </c>
      <c r="P26" s="793">
        <f>compohweal!AT18</f>
        <v>1.6549729615628454E-2</v>
      </c>
      <c r="Q26" s="793">
        <f>compohweal!AU18</f>
        <v>3.034677067929962E-3</v>
      </c>
      <c r="R26" s="793">
        <f>compohweal!AV18</f>
        <v>9.4682489665506523E-3</v>
      </c>
      <c r="S26" s="795">
        <f>compohweal!AW18</f>
        <v>3.2313800541345717E-4</v>
      </c>
      <c r="U26" s="1327">
        <f t="shared" si="0"/>
        <v>-1.214306433183765E-17</v>
      </c>
      <c r="V26" s="1327">
        <f t="shared" si="1"/>
        <v>-1.4528309111305759E-17</v>
      </c>
      <c r="W26" s="1327">
        <f t="shared" si="2"/>
        <v>-2.1684043449710089E-18</v>
      </c>
    </row>
    <row r="27" spans="1:23" x14ac:dyDescent="0.2">
      <c r="A27" s="821">
        <v>1930</v>
      </c>
      <c r="B27" s="830">
        <f>compohweal!AF19</f>
        <v>0.35143866188110462</v>
      </c>
      <c r="C27" s="802">
        <f>compohweal!AG19</f>
        <v>0.20666314759016785</v>
      </c>
      <c r="D27" s="802">
        <f>compohweal!AH19</f>
        <v>8.396797600579288E-2</v>
      </c>
      <c r="E27" s="802">
        <f>compohweal!AI19</f>
        <v>3.246062853291673E-2</v>
      </c>
      <c r="F27" s="802">
        <f>compohweal!AJ19</f>
        <v>2.2334296220754772E-2</v>
      </c>
      <c r="G27" s="802">
        <f>compohweal!AK19</f>
        <v>6.0126135314723843E-3</v>
      </c>
      <c r="H27" s="190">
        <f>compohweal!AL19</f>
        <v>0.19716012522428661</v>
      </c>
      <c r="I27" s="802">
        <f>compohweal!AM19</f>
        <v>0.12882946176257631</v>
      </c>
      <c r="J27" s="802">
        <f>compohweal!AN19</f>
        <v>4.1016671208407553E-2</v>
      </c>
      <c r="K27" s="802">
        <f>compohweal!AO19</f>
        <v>1.4327391644434665E-2</v>
      </c>
      <c r="L27" s="802">
        <f>compohweal!AP19</f>
        <v>1.1131235954061378E-2</v>
      </c>
      <c r="M27" s="802">
        <f>compohweal!AQ19</f>
        <v>1.8553646548066765E-3</v>
      </c>
      <c r="N27" s="190">
        <f>compohweal!AR19</f>
        <v>7.4290590473178E-2</v>
      </c>
      <c r="O27" s="802">
        <f>compohweal!AS19</f>
        <v>5.5262683355537551E-2</v>
      </c>
      <c r="P27" s="802">
        <f>compohweal!AT19</f>
        <v>1.1938883027926355E-2</v>
      </c>
      <c r="Q27" s="802">
        <f>compohweal!AU19</f>
        <v>2.9662376456683908E-3</v>
      </c>
      <c r="R27" s="802">
        <f>compohweal!AV19</f>
        <v>3.715073808491808E-3</v>
      </c>
      <c r="S27" s="803">
        <f>compohweal!AW19</f>
        <v>4.0771263555389262E-4</v>
      </c>
      <c r="U27" s="1327">
        <f t="shared" si="0"/>
        <v>0</v>
      </c>
      <c r="V27" s="1327">
        <f t="shared" si="1"/>
        <v>2.190088388420719E-17</v>
      </c>
      <c r="W27" s="1327">
        <f t="shared" si="2"/>
        <v>3.9573379295720912E-18</v>
      </c>
    </row>
    <row r="28" spans="1:23" x14ac:dyDescent="0.2">
      <c r="A28" s="819">
        <v>1931</v>
      </c>
      <c r="B28" s="827">
        <f>compohweal!AF20</f>
        <v>0.30743709708273653</v>
      </c>
      <c r="C28" s="793">
        <f>compohweal!AG20</f>
        <v>0.15097114192154729</v>
      </c>
      <c r="D28" s="793">
        <f>compohweal!AH20</f>
        <v>9.3947014218194583E-2</v>
      </c>
      <c r="E28" s="793">
        <f>compohweal!AI20</f>
        <v>3.2542070829975026E-2</v>
      </c>
      <c r="F28" s="793">
        <f>compohweal!AJ20</f>
        <v>2.1777274829137869E-2</v>
      </c>
      <c r="G28" s="793">
        <f>compohweal!AK20</f>
        <v>8.1995952838817814E-3</v>
      </c>
      <c r="H28" s="186">
        <f>compohweal!AL20</f>
        <v>0.16338263437290731</v>
      </c>
      <c r="I28" s="793">
        <f>compohweal!AM20</f>
        <v>9.0574965953073891E-2</v>
      </c>
      <c r="J28" s="793">
        <f>compohweal!AN20</f>
        <v>4.4928678920462796E-2</v>
      </c>
      <c r="K28" s="793">
        <f>compohweal!AO20</f>
        <v>1.4541281850378734E-2</v>
      </c>
      <c r="L28" s="793">
        <f>compohweal!AP20</f>
        <v>1.0851048277100884E-2</v>
      </c>
      <c r="M28" s="793">
        <f>compohweal!AQ20</f>
        <v>2.4866593718910132E-3</v>
      </c>
      <c r="N28" s="186">
        <f>compohweal!AR20</f>
        <v>5.7670653311142676E-2</v>
      </c>
      <c r="O28" s="793">
        <f>compohweal!AS20</f>
        <v>3.7840638145750199E-2</v>
      </c>
      <c r="P28" s="793">
        <f>compohweal!AT20</f>
        <v>1.2720459539748917E-2</v>
      </c>
      <c r="Q28" s="793">
        <f>compohweal!AU20</f>
        <v>2.9784575548911728E-3</v>
      </c>
      <c r="R28" s="793">
        <f>compohweal!AV20</f>
        <v>3.6305870124579234E-3</v>
      </c>
      <c r="S28" s="795">
        <f>compohweal!AW20</f>
        <v>5.0051105829446131E-4</v>
      </c>
      <c r="U28" s="1327">
        <f t="shared" si="0"/>
        <v>0</v>
      </c>
      <c r="V28" s="1327">
        <f t="shared" si="1"/>
        <v>-3.4694469519536142E-18</v>
      </c>
      <c r="W28" s="1327">
        <f t="shared" si="2"/>
        <v>1.6263032587282567E-18</v>
      </c>
    </row>
    <row r="29" spans="1:23" x14ac:dyDescent="0.2">
      <c r="A29" s="819">
        <v>1932</v>
      </c>
      <c r="B29" s="827">
        <f>compohweal!AF21</f>
        <v>0.31262080934407105</v>
      </c>
      <c r="C29" s="793">
        <f>compohweal!AG21</f>
        <v>0.12118534209429555</v>
      </c>
      <c r="D29" s="793">
        <f>compohweal!AH21</f>
        <v>0.11877485079841761</v>
      </c>
      <c r="E29" s="793">
        <f>compohweal!AI21</f>
        <v>3.5277420382413778E-2</v>
      </c>
      <c r="F29" s="793">
        <f>compohweal!AJ21</f>
        <v>2.5613352381450131E-2</v>
      </c>
      <c r="G29" s="793">
        <f>compohweal!AK21</f>
        <v>1.1769843687494015E-2</v>
      </c>
      <c r="H29" s="186">
        <f>compohweal!AL21</f>
        <v>0.17006015626970936</v>
      </c>
      <c r="I29" s="793">
        <f>compohweal!AM21</f>
        <v>7.6043656490251479E-2</v>
      </c>
      <c r="J29" s="793">
        <f>compohweal!AN21</f>
        <v>6.0049762090482753E-2</v>
      </c>
      <c r="K29" s="793">
        <f>compohweal!AO21</f>
        <v>1.66729543501161E-2</v>
      </c>
      <c r="L29" s="793">
        <f>compohweal!AP21</f>
        <v>1.3572906246562627E-2</v>
      </c>
      <c r="M29" s="793">
        <f>compohweal!AQ21</f>
        <v>3.7208770922964084E-3</v>
      </c>
      <c r="N29" s="186">
        <f>compohweal!AR21</f>
        <v>5.1944722790491574E-2</v>
      </c>
      <c r="O29" s="793">
        <f>compohweal!AS21</f>
        <v>2.9099307567580432E-2</v>
      </c>
      <c r="P29" s="793">
        <f>compohweal!AT21</f>
        <v>1.4814394505799751E-2</v>
      </c>
      <c r="Q29" s="793">
        <f>compohweal!AU21</f>
        <v>3.2646283401216634E-3</v>
      </c>
      <c r="R29" s="793">
        <f>compohweal!AV21</f>
        <v>4.0613424971759817E-3</v>
      </c>
      <c r="S29" s="795">
        <f>compohweal!AW21</f>
        <v>7.0504987981373751E-4</v>
      </c>
      <c r="U29" s="1327">
        <f t="shared" si="0"/>
        <v>-3.1225022567582528E-17</v>
      </c>
      <c r="V29" s="1327">
        <f t="shared" si="1"/>
        <v>-1.1275702593849246E-17</v>
      </c>
      <c r="W29" s="1327">
        <f t="shared" si="2"/>
        <v>7.9146758591441824E-18</v>
      </c>
    </row>
    <row r="30" spans="1:23" x14ac:dyDescent="0.2">
      <c r="A30" s="819">
        <v>1933</v>
      </c>
      <c r="B30" s="827">
        <f>compohweal!AF22</f>
        <v>0.33269668815348374</v>
      </c>
      <c r="C30" s="793">
        <f>compohweal!AG22</f>
        <v>0.1360617409760799</v>
      </c>
      <c r="D30" s="793">
        <f>compohweal!AH22</f>
        <v>0.11601036747875232</v>
      </c>
      <c r="E30" s="793">
        <f>compohweal!AI22</f>
        <v>3.6108176180700287E-2</v>
      </c>
      <c r="F30" s="793">
        <f>compohweal!AJ22</f>
        <v>3.2298440726141589E-2</v>
      </c>
      <c r="G30" s="793">
        <f>compohweal!AK22</f>
        <v>1.2217962791809719E-2</v>
      </c>
      <c r="H30" s="186">
        <f>compohweal!AL22</f>
        <v>0.18842659283457383</v>
      </c>
      <c r="I30" s="793">
        <f>compohweal!AM22</f>
        <v>9.03394540665063E-2</v>
      </c>
      <c r="J30" s="793">
        <f>compohweal!AN22</f>
        <v>5.8834564545094677E-2</v>
      </c>
      <c r="K30" s="793">
        <f>compohweal!AO22</f>
        <v>1.6792218352459674E-2</v>
      </c>
      <c r="L30" s="793">
        <f>compohweal!AP22</f>
        <v>1.8495627338676348E-2</v>
      </c>
      <c r="M30" s="793">
        <f>compohweal!AQ22</f>
        <v>3.9647285318368322E-3</v>
      </c>
      <c r="N30" s="186">
        <f>compohweal!AR22</f>
        <v>6.4833834399086132E-2</v>
      </c>
      <c r="O30" s="793">
        <f>compohweal!AS22</f>
        <v>3.8481910352463372E-2</v>
      </c>
      <c r="P30" s="793">
        <f>compohweal!AT22</f>
        <v>1.5813152291987074E-2</v>
      </c>
      <c r="Q30" s="793">
        <f>compohweal!AU22</f>
        <v>3.263635886226547E-3</v>
      </c>
      <c r="R30" s="793">
        <f>compohweal!AV22</f>
        <v>6.5339451577543653E-3</v>
      </c>
      <c r="S30" s="795">
        <f>compohweal!AW22</f>
        <v>7.4119071065476732E-4</v>
      </c>
      <c r="U30" s="1327">
        <f t="shared" si="0"/>
        <v>-6.7654215563095477E-17</v>
      </c>
      <c r="V30" s="1327">
        <f t="shared" si="1"/>
        <v>0</v>
      </c>
      <c r="W30" s="1327">
        <f t="shared" si="2"/>
        <v>6.5052130349130266E-18</v>
      </c>
    </row>
    <row r="31" spans="1:23" x14ac:dyDescent="0.2">
      <c r="A31" s="819">
        <v>1934</v>
      </c>
      <c r="B31" s="827">
        <f>compohweal!AF23</f>
        <v>0.3415681704622156</v>
      </c>
      <c r="C31" s="793">
        <f>compohweal!AG23</f>
        <v>0.15276696902446329</v>
      </c>
      <c r="D31" s="793">
        <f>compohweal!AH23</f>
        <v>0.11100325474671811</v>
      </c>
      <c r="E31" s="793">
        <f>compohweal!AI23</f>
        <v>3.7408306717818217E-2</v>
      </c>
      <c r="F31" s="793">
        <f>compohweal!AJ23</f>
        <v>2.8705191293634361E-2</v>
      </c>
      <c r="G31" s="793">
        <f>compohweal!AK23</f>
        <v>1.1684448679581559E-2</v>
      </c>
      <c r="H31" s="186">
        <f>compohweal!AL23</f>
        <v>0.18628640723892767</v>
      </c>
      <c r="I31" s="793">
        <f>compohweal!AM23</f>
        <v>9.9067989679811411E-2</v>
      </c>
      <c r="J31" s="793">
        <f>compohweal!AN23</f>
        <v>5.3113511397976612E-2</v>
      </c>
      <c r="K31" s="793">
        <f>compohweal!AO23</f>
        <v>1.6827288636166338E-2</v>
      </c>
      <c r="L31" s="793">
        <f>compohweal!AP23</f>
        <v>1.3611711830434508E-2</v>
      </c>
      <c r="M31" s="793">
        <f>compohweal!AQ23</f>
        <v>3.665905694538802E-3</v>
      </c>
      <c r="N31" s="186">
        <f>compohweal!AR23</f>
        <v>6.1016872965935949E-2</v>
      </c>
      <c r="O31" s="793">
        <f>compohweal!AS23</f>
        <v>3.9858603723966456E-2</v>
      </c>
      <c r="P31" s="793">
        <f>compohweal!AT23</f>
        <v>1.3003370547630615E-2</v>
      </c>
      <c r="Q31" s="793">
        <f>compohweal!AU23</f>
        <v>3.3210187019120162E-3</v>
      </c>
      <c r="R31" s="793">
        <f>compohweal!AV23</f>
        <v>4.1415324694812645E-3</v>
      </c>
      <c r="S31" s="795">
        <f>compohweal!AW23</f>
        <v>6.9234752294560008E-4</v>
      </c>
      <c r="U31" s="1327">
        <f t="shared" si="0"/>
        <v>5.7245874707234634E-17</v>
      </c>
      <c r="V31" s="1327">
        <f t="shared" si="1"/>
        <v>0</v>
      </c>
      <c r="W31" s="1327">
        <f t="shared" si="2"/>
        <v>-2.3852447794681098E-18</v>
      </c>
    </row>
    <row r="32" spans="1:23" x14ac:dyDescent="0.2">
      <c r="A32" s="819">
        <v>1935</v>
      </c>
      <c r="B32" s="827">
        <f>compohweal!AF24</f>
        <v>0.33831145749720476</v>
      </c>
      <c r="C32" s="793">
        <f>compohweal!AG24</f>
        <v>0.16261353789356178</v>
      </c>
      <c r="D32" s="793">
        <f>compohweal!AH24</f>
        <v>0.10121179622223932</v>
      </c>
      <c r="E32" s="793">
        <f>compohweal!AI24</f>
        <v>3.6883679705588583E-2</v>
      </c>
      <c r="F32" s="793">
        <f>compohweal!AJ24</f>
        <v>2.6102446381269732E-2</v>
      </c>
      <c r="G32" s="793">
        <f>compohweal!AK24</f>
        <v>1.149999729454533E-2</v>
      </c>
      <c r="H32" s="186">
        <f>compohweal!AL24</f>
        <v>0.18481583664198825</v>
      </c>
      <c r="I32" s="793">
        <f>compohweal!AM24</f>
        <v>0.10333304490571181</v>
      </c>
      <c r="J32" s="793">
        <f>compohweal!AN24</f>
        <v>4.7907436992676203E-2</v>
      </c>
      <c r="K32" s="793">
        <f>compohweal!AO24</f>
        <v>1.6613341656055106E-2</v>
      </c>
      <c r="L32" s="793">
        <f>compohweal!AP24</f>
        <v>1.3378287429734511E-2</v>
      </c>
      <c r="M32" s="793">
        <f>compohweal!AQ24</f>
        <v>3.583725657810604E-3</v>
      </c>
      <c r="N32" s="186">
        <f>compohweal!AR24</f>
        <v>6.0506026232200617E-2</v>
      </c>
      <c r="O32" s="793">
        <f>compohweal!AS24</f>
        <v>4.0403010795423175E-2</v>
      </c>
      <c r="P32" s="793">
        <f>compohweal!AT24</f>
        <v>1.14659630604701E-2</v>
      </c>
      <c r="Q32" s="793">
        <f>compohweal!AU24</f>
        <v>3.423976778935813E-3</v>
      </c>
      <c r="R32" s="793">
        <f>compohweal!AV24</f>
        <v>4.5651114408351567E-3</v>
      </c>
      <c r="S32" s="795">
        <f>compohweal!AW24</f>
        <v>6.4796415653637621E-4</v>
      </c>
      <c r="U32" s="1327">
        <f t="shared" si="0"/>
        <v>1.3877787807814457E-17</v>
      </c>
      <c r="V32" s="1327">
        <f t="shared" si="1"/>
        <v>1.7347234759768071E-17</v>
      </c>
      <c r="W32" s="1327">
        <f t="shared" si="2"/>
        <v>-3.7947076036992655E-18</v>
      </c>
    </row>
    <row r="33" spans="1:23" x14ac:dyDescent="0.2">
      <c r="A33" s="819">
        <v>1936</v>
      </c>
      <c r="B33" s="827">
        <f>compohweal!AF25</f>
        <v>0.35772949102851981</v>
      </c>
      <c r="C33" s="793">
        <f>compohweal!AG25</f>
        <v>0.19325423899098232</v>
      </c>
      <c r="D33" s="793">
        <f>compohweal!AH25</f>
        <v>8.6988953350687834E-2</v>
      </c>
      <c r="E33" s="793">
        <f>compohweal!AI25</f>
        <v>3.4967579190008244E-2</v>
      </c>
      <c r="F33" s="793">
        <f>compohweal!AJ25</f>
        <v>3.2036434343329874E-2</v>
      </c>
      <c r="G33" s="793">
        <f>compohweal!AK25</f>
        <v>1.0482285153511506E-2</v>
      </c>
      <c r="H33" s="186">
        <f>compohweal!AL25</f>
        <v>0.19029070815158539</v>
      </c>
      <c r="I33" s="793">
        <f>compohweal!AM25</f>
        <v>0.11662594799762389</v>
      </c>
      <c r="J33" s="793">
        <f>compohweal!AN25</f>
        <v>3.9542128027373835E-2</v>
      </c>
      <c r="K33" s="793">
        <f>compohweal!AO25</f>
        <v>1.5494497767592375E-2</v>
      </c>
      <c r="L33" s="793">
        <f>compohweal!AP25</f>
        <v>1.5423541069108338E-2</v>
      </c>
      <c r="M33" s="793">
        <f>compohweal!AQ25</f>
        <v>3.2045932898869495E-3</v>
      </c>
      <c r="N33" s="186">
        <f>compohweal!AR25</f>
        <v>5.8458866178674365E-2</v>
      </c>
      <c r="O33" s="793">
        <f>compohweal!AS25</f>
        <v>4.0203526317821987E-2</v>
      </c>
      <c r="P33" s="793">
        <f>compohweal!AT25</f>
        <v>9.373666519660229E-3</v>
      </c>
      <c r="Q33" s="793">
        <f>compohweal!AU25</f>
        <v>3.2133604220417841E-3</v>
      </c>
      <c r="R33" s="793">
        <f>compohweal!AV25</f>
        <v>5.1377939357723171E-3</v>
      </c>
      <c r="S33" s="795">
        <f>compohweal!AW25</f>
        <v>5.3051898337805445E-4</v>
      </c>
      <c r="U33" s="1327">
        <f t="shared" si="0"/>
        <v>3.1225022567582528E-17</v>
      </c>
      <c r="V33" s="1327">
        <f t="shared" si="1"/>
        <v>-4.7704895589362195E-18</v>
      </c>
      <c r="W33" s="1327">
        <f t="shared" si="2"/>
        <v>-6.3967928176644762E-18</v>
      </c>
    </row>
    <row r="34" spans="1:23" x14ac:dyDescent="0.2">
      <c r="A34" s="819">
        <v>1937</v>
      </c>
      <c r="B34" s="827">
        <f>compohweal!AF26</f>
        <v>0.35805840425663826</v>
      </c>
      <c r="C34" s="793">
        <f>compohweal!AG26</f>
        <v>0.19164067822727343</v>
      </c>
      <c r="D34" s="793">
        <f>compohweal!AH26</f>
        <v>9.0437119581049275E-2</v>
      </c>
      <c r="E34" s="793">
        <f>compohweal!AI26</f>
        <v>3.8526923276595862E-2</v>
      </c>
      <c r="F34" s="793">
        <f>compohweal!AJ26</f>
        <v>2.6675411422298578E-2</v>
      </c>
      <c r="G34" s="793">
        <f>compohweal!AK26</f>
        <v>1.0778271749421088E-2</v>
      </c>
      <c r="H34" s="186">
        <f>compohweal!AL26</f>
        <v>0.19126500821478906</v>
      </c>
      <c r="I34" s="793">
        <f>compohweal!AM26</f>
        <v>0.11810547145863387</v>
      </c>
      <c r="J34" s="793">
        <f>compohweal!AN26</f>
        <v>4.0705059147454384E-2</v>
      </c>
      <c r="K34" s="793">
        <f>compohweal!AO26</f>
        <v>1.717920550229712E-2</v>
      </c>
      <c r="L34" s="793">
        <f>compohweal!AP26</f>
        <v>1.1918176804801738E-2</v>
      </c>
      <c r="M34" s="793">
        <f>compohweal!AQ26</f>
        <v>3.3570953016019184E-3</v>
      </c>
      <c r="N34" s="186">
        <f>compohweal!AR26</f>
        <v>6.1057083654802211E-2</v>
      </c>
      <c r="O34" s="793">
        <f>compohweal!AS26</f>
        <v>4.3749018473478105E-2</v>
      </c>
      <c r="P34" s="793">
        <f>compohweal!AT26</f>
        <v>9.6411227155146842E-3</v>
      </c>
      <c r="Q34" s="793">
        <f>compohweal!AU26</f>
        <v>3.6992214858978917E-3</v>
      </c>
      <c r="R34" s="793">
        <f>compohweal!AV26</f>
        <v>3.3854996587602288E-3</v>
      </c>
      <c r="S34" s="795">
        <f>compohweal!AW26</f>
        <v>5.8222132115129865E-4</v>
      </c>
      <c r="U34" s="1327">
        <f t="shared" si="0"/>
        <v>2.9490299091605721E-17</v>
      </c>
      <c r="V34" s="1327">
        <f t="shared" si="1"/>
        <v>3.0791341698588326E-17</v>
      </c>
      <c r="W34" s="1327">
        <f t="shared" si="2"/>
        <v>2.1684043449710089E-18</v>
      </c>
    </row>
    <row r="35" spans="1:23" x14ac:dyDescent="0.2">
      <c r="A35" s="819">
        <v>1938</v>
      </c>
      <c r="B35" s="827">
        <f>compohweal!AF27</f>
        <v>0.32043231550499734</v>
      </c>
      <c r="C35" s="793">
        <f>compohweal!AG27</f>
        <v>0.15577720115252422</v>
      </c>
      <c r="D35" s="793">
        <f>compohweal!AH27</f>
        <v>8.6577501989078792E-2</v>
      </c>
      <c r="E35" s="793">
        <f>compohweal!AI27</f>
        <v>3.9129463033465983E-2</v>
      </c>
      <c r="F35" s="793">
        <f>compohweal!AJ27</f>
        <v>2.6755906527688944E-2</v>
      </c>
      <c r="G35" s="793">
        <f>compohweal!AK27</f>
        <v>1.2192242802239472E-2</v>
      </c>
      <c r="H35" s="186">
        <f>compohweal!AL27</f>
        <v>0.17008247405332444</v>
      </c>
      <c r="I35" s="793">
        <f>compohweal!AM27</f>
        <v>9.8737537849973092E-2</v>
      </c>
      <c r="J35" s="793">
        <f>compohweal!AN27</f>
        <v>3.8162275716075826E-2</v>
      </c>
      <c r="K35" s="793">
        <f>compohweal!AO27</f>
        <v>1.6661742313295608E-2</v>
      </c>
      <c r="L35" s="793">
        <f>compohweal!AP27</f>
        <v>1.2585828248890351E-2</v>
      </c>
      <c r="M35" s="793">
        <f>compohweal!AQ27</f>
        <v>3.9350899250895442E-3</v>
      </c>
      <c r="N35" s="186">
        <f>compohweal!AR27</f>
        <v>6.2226557863319314E-2</v>
      </c>
      <c r="O35" s="793">
        <f>compohweal!AS27</f>
        <v>4.5486638057082668E-2</v>
      </c>
      <c r="P35" s="793">
        <f>compohweal!AT27</f>
        <v>8.8607948802083003E-3</v>
      </c>
      <c r="Q35" s="793">
        <f>compohweal!AU27</f>
        <v>3.5102710115648742E-3</v>
      </c>
      <c r="R35" s="793">
        <f>compohweal!AV27</f>
        <v>3.5923845524312844E-3</v>
      </c>
      <c r="S35" s="795">
        <f>compohweal!AW27</f>
        <v>7.7646936203219145E-4</v>
      </c>
      <c r="U35" s="1327">
        <f t="shared" si="0"/>
        <v>-6.591949208711867E-17</v>
      </c>
      <c r="V35" s="1327">
        <f t="shared" si="1"/>
        <v>1.7347234759768071E-17</v>
      </c>
      <c r="W35" s="1327">
        <f t="shared" si="2"/>
        <v>-4.9873299934333204E-18</v>
      </c>
    </row>
    <row r="36" spans="1:23" x14ac:dyDescent="0.2">
      <c r="A36" s="820">
        <v>1939</v>
      </c>
      <c r="B36" s="829">
        <f>compohweal!AF28</f>
        <v>0.32793219414642483</v>
      </c>
      <c r="C36" s="799">
        <f>compohweal!AG28</f>
        <v>0.15956444606659201</v>
      </c>
      <c r="D36" s="799">
        <f>compohweal!AH28</f>
        <v>8.6243137992858071E-2</v>
      </c>
      <c r="E36" s="799">
        <f>compohweal!AI28</f>
        <v>3.9521166895491025E-2</v>
      </c>
      <c r="F36" s="799">
        <f>compohweal!AJ28</f>
        <v>3.0262174445650544E-2</v>
      </c>
      <c r="G36" s="799">
        <f>compohweal!AK28</f>
        <v>1.2341268745833195E-2</v>
      </c>
      <c r="H36" s="188">
        <f>compohweal!AL28</f>
        <v>0.1701928537345116</v>
      </c>
      <c r="I36" s="799">
        <f>compohweal!AM28</f>
        <v>9.7907852894636382E-2</v>
      </c>
      <c r="J36" s="799">
        <f>compohweal!AN28</f>
        <v>3.8026583073332669E-2</v>
      </c>
      <c r="K36" s="799">
        <f>compohweal!AO28</f>
        <v>1.7213669128093339E-2</v>
      </c>
      <c r="L36" s="799">
        <f>compohweal!AP28</f>
        <v>1.3127624084885896E-2</v>
      </c>
      <c r="M36" s="799">
        <f>compohweal!AQ28</f>
        <v>3.9171245535632978E-3</v>
      </c>
      <c r="N36" s="188">
        <f>compohweal!AR28</f>
        <v>5.4584109662347176E-2</v>
      </c>
      <c r="O36" s="799">
        <f>compohweal!AS28</f>
        <v>3.8177697546480191E-2</v>
      </c>
      <c r="P36" s="799">
        <f>compohweal!AT28</f>
        <v>8.6694438372648952E-3</v>
      </c>
      <c r="Q36" s="799">
        <f>compohweal!AU28</f>
        <v>3.6424179251556155E-3</v>
      </c>
      <c r="R36" s="799">
        <f>compohweal!AV28</f>
        <v>3.3628564541797689E-3</v>
      </c>
      <c r="S36" s="800">
        <f>compohweal!AW28</f>
        <v>7.3169389926670077E-4</v>
      </c>
      <c r="U36" s="1327">
        <f t="shared" si="0"/>
        <v>-1.5612511283791264E-17</v>
      </c>
      <c r="V36" s="1327">
        <f t="shared" si="1"/>
        <v>1.1275702593849246E-17</v>
      </c>
      <c r="W36" s="1327">
        <f t="shared" si="2"/>
        <v>4.4452289071905682E-18</v>
      </c>
    </row>
    <row r="37" spans="1:23" x14ac:dyDescent="0.2">
      <c r="A37" s="819">
        <v>1940</v>
      </c>
      <c r="B37" s="827">
        <f>compohweal!AF29</f>
        <v>0.3028669811590623</v>
      </c>
      <c r="C37" s="793">
        <f>compohweal!AG29</f>
        <v>0.14462854638092626</v>
      </c>
      <c r="D37" s="793">
        <f>compohweal!AH29</f>
        <v>7.4223336879659055E-2</v>
      </c>
      <c r="E37" s="793">
        <f>compohweal!AI29</f>
        <v>3.8859590972783215E-2</v>
      </c>
      <c r="F37" s="793">
        <f>compohweal!AJ29</f>
        <v>3.1637511206333783E-2</v>
      </c>
      <c r="G37" s="793">
        <f>compohweal!AK29</f>
        <v>1.3517995719359939E-2</v>
      </c>
      <c r="H37" s="186">
        <f>compohweal!AL29</f>
        <v>0.15567160579217296</v>
      </c>
      <c r="I37" s="793">
        <f>compohweal!AM29</f>
        <v>8.8749583559635123E-2</v>
      </c>
      <c r="J37" s="793">
        <f>compohweal!AN29</f>
        <v>3.2138250435331341E-2</v>
      </c>
      <c r="K37" s="793">
        <f>compohweal!AO29</f>
        <v>1.6650119317919702E-2</v>
      </c>
      <c r="L37" s="793">
        <f>compohweal!AP29</f>
        <v>1.3772416034834931E-2</v>
      </c>
      <c r="M37" s="793">
        <f>compohweal!AQ29</f>
        <v>4.3612364444519094E-3</v>
      </c>
      <c r="N37" s="186">
        <f>compohweal!AR29</f>
        <v>5.147513751322904E-2</v>
      </c>
      <c r="O37" s="793">
        <f>compohweal!AS29</f>
        <v>3.6036078411583995E-2</v>
      </c>
      <c r="P37" s="793">
        <f>compohweal!AT29</f>
        <v>7.5871937764111644E-3</v>
      </c>
      <c r="Q37" s="793">
        <f>compohweal!AU29</f>
        <v>3.4415869637454996E-3</v>
      </c>
      <c r="R37" s="793">
        <f>compohweal!AV29</f>
        <v>3.6129520646517111E-3</v>
      </c>
      <c r="S37" s="795">
        <f>compohweal!AW29</f>
        <v>7.9732629683667471E-4</v>
      </c>
      <c r="U37" s="1327">
        <f t="shared" si="0"/>
        <v>4.6837533851373792E-17</v>
      </c>
      <c r="V37" s="1327">
        <f t="shared" si="1"/>
        <v>-4.9439619065339002E-17</v>
      </c>
      <c r="W37" s="1327">
        <f t="shared" si="2"/>
        <v>-4.7704895589362195E-18</v>
      </c>
    </row>
    <row r="38" spans="1:23" x14ac:dyDescent="0.2">
      <c r="A38" s="819">
        <v>1941</v>
      </c>
      <c r="B38" s="827">
        <f>compohweal!AF30</f>
        <v>0.27243977854486712</v>
      </c>
      <c r="C38" s="793">
        <f>compohweal!AG30</f>
        <v>0.11164198469563168</v>
      </c>
      <c r="D38" s="793">
        <f>compohweal!AH30</f>
        <v>7.0050093098897051E-2</v>
      </c>
      <c r="E38" s="793">
        <f>compohweal!AI30</f>
        <v>3.6225779631618521E-2</v>
      </c>
      <c r="F38" s="793">
        <f>compohweal!AJ30</f>
        <v>4.0553465618472666E-2</v>
      </c>
      <c r="G38" s="793">
        <f>compohweal!AK30</f>
        <v>1.3968455500247154E-2</v>
      </c>
      <c r="H38" s="186">
        <f>compohweal!AL30</f>
        <v>0.13538732900222422</v>
      </c>
      <c r="I38" s="793">
        <f>compohweal!AM30</f>
        <v>6.6905483228776902E-2</v>
      </c>
      <c r="J38" s="793">
        <f>compohweal!AN30</f>
        <v>2.9526175649328492E-2</v>
      </c>
      <c r="K38" s="793">
        <f>compohweal!AO30</f>
        <v>1.5169193636089961E-2</v>
      </c>
      <c r="L38" s="793">
        <f>compohweal!AP30</f>
        <v>1.9216000744220599E-2</v>
      </c>
      <c r="M38" s="793">
        <f>compohweal!AQ30</f>
        <v>4.5704757438082642E-3</v>
      </c>
      <c r="N38" s="186">
        <f>compohweal!AR30</f>
        <v>4.4174637272315298E-2</v>
      </c>
      <c r="O38" s="793">
        <f>compohweal!AS30</f>
        <v>2.7417079316920008E-2</v>
      </c>
      <c r="P38" s="793">
        <f>compohweal!AT30</f>
        <v>7.1903160804329047E-3</v>
      </c>
      <c r="Q38" s="793">
        <f>compohweal!AU30</f>
        <v>3.1130687801285391E-3</v>
      </c>
      <c r="R38" s="793">
        <f>compohweal!AV30</f>
        <v>5.6446750482021359E-3</v>
      </c>
      <c r="S38" s="795">
        <f>compohweal!AW30</f>
        <v>8.0949804663171701E-4</v>
      </c>
      <c r="U38" s="1327">
        <f t="shared" si="0"/>
        <v>3.4694469519536142E-17</v>
      </c>
      <c r="V38" s="1327">
        <f t="shared" si="1"/>
        <v>0</v>
      </c>
      <c r="W38" s="1327">
        <f t="shared" si="2"/>
        <v>-7.589415207398531E-18</v>
      </c>
    </row>
    <row r="39" spans="1:23" x14ac:dyDescent="0.2">
      <c r="A39" s="819">
        <v>1942</v>
      </c>
      <c r="B39" s="827">
        <f>compohweal!AF31</f>
        <v>0.26843771982450343</v>
      </c>
      <c r="C39" s="793">
        <f>compohweal!AG31</f>
        <v>0.10180651586098351</v>
      </c>
      <c r="D39" s="793">
        <f>compohweal!AH31</f>
        <v>7.6497357598983712E-2</v>
      </c>
      <c r="E39" s="793">
        <f>compohweal!AI31</f>
        <v>3.2303803068386837E-2</v>
      </c>
      <c r="F39" s="793">
        <f>compohweal!AJ31</f>
        <v>4.5633784806125254E-2</v>
      </c>
      <c r="G39" s="793">
        <f>compohweal!AK31</f>
        <v>1.2196258490024108E-2</v>
      </c>
      <c r="H39" s="186">
        <f>compohweal!AL31</f>
        <v>0.1295167447066157</v>
      </c>
      <c r="I39" s="793">
        <f>compohweal!AM31</f>
        <v>5.6765352354855567E-2</v>
      </c>
      <c r="J39" s="793">
        <f>compohweal!AN31</f>
        <v>3.175004384036962E-2</v>
      </c>
      <c r="K39" s="793">
        <f>compohweal!AO31</f>
        <v>1.2909989987138833E-2</v>
      </c>
      <c r="L39" s="793">
        <f>compohweal!AP31</f>
        <v>2.4370267452513753E-2</v>
      </c>
      <c r="M39" s="793">
        <f>compohweal!AQ31</f>
        <v>3.7210910717379248E-3</v>
      </c>
      <c r="N39" s="186">
        <f>compohweal!AR31</f>
        <v>3.8442966995665864E-2</v>
      </c>
      <c r="O39" s="793">
        <f>compohweal!AS31</f>
        <v>1.9394221379454419E-2</v>
      </c>
      <c r="P39" s="793">
        <f>compohweal!AT31</f>
        <v>7.2744162491273608E-3</v>
      </c>
      <c r="Q39" s="793">
        <f>compohweal!AU31</f>
        <v>2.3910712185488169E-3</v>
      </c>
      <c r="R39" s="793">
        <f>compohweal!AV31</f>
        <v>8.8195051365706004E-3</v>
      </c>
      <c r="S39" s="795">
        <f>compohweal!AW31</f>
        <v>5.63753011964665E-4</v>
      </c>
      <c r="U39" s="1327">
        <f t="shared" si="0"/>
        <v>2.6020852139652106E-17</v>
      </c>
      <c r="V39" s="1327">
        <f t="shared" si="1"/>
        <v>0</v>
      </c>
      <c r="W39" s="1327">
        <f t="shared" si="2"/>
        <v>4.0115480381963664E-18</v>
      </c>
    </row>
    <row r="40" spans="1:23" x14ac:dyDescent="0.2">
      <c r="A40" s="819">
        <v>1943</v>
      </c>
      <c r="B40" s="827">
        <f>compohweal!AF32</f>
        <v>0.26506086326017103</v>
      </c>
      <c r="C40" s="793">
        <f>compohweal!AG32</f>
        <v>9.3193953550655184E-2</v>
      </c>
      <c r="D40" s="793">
        <f>compohweal!AH32</f>
        <v>8.267624246031921E-2</v>
      </c>
      <c r="E40" s="793">
        <f>compohweal!AI32</f>
        <v>2.9497418965062201E-2</v>
      </c>
      <c r="F40" s="793">
        <f>compohweal!AJ32</f>
        <v>5.0254064521223919E-2</v>
      </c>
      <c r="G40" s="793">
        <f>compohweal!AK32</f>
        <v>9.4391837629104781E-3</v>
      </c>
      <c r="H40" s="186">
        <f>compohweal!AL32</f>
        <v>0.12417969048005237</v>
      </c>
      <c r="I40" s="793">
        <f>compohweal!AM32</f>
        <v>4.9682238588643998E-2</v>
      </c>
      <c r="J40" s="793">
        <f>compohweal!AN32</f>
        <v>3.5399286702297882E-2</v>
      </c>
      <c r="K40" s="793">
        <f>compohweal!AO32</f>
        <v>1.179240605564949E-2</v>
      </c>
      <c r="L40" s="793">
        <f>compohweal!AP32</f>
        <v>2.4636168756173634E-2</v>
      </c>
      <c r="M40" s="793">
        <f>compohweal!AQ32</f>
        <v>2.6695903772873657E-3</v>
      </c>
      <c r="N40" s="186">
        <f>compohweal!AR32</f>
        <v>3.3211873521799613E-2</v>
      </c>
      <c r="O40" s="793">
        <f>compohweal!AS32</f>
        <v>1.4959350206448186E-2</v>
      </c>
      <c r="P40" s="793">
        <f>compohweal!AT32</f>
        <v>8.5919210558071824E-3</v>
      </c>
      <c r="Q40" s="793">
        <f>compohweal!AU32</f>
        <v>2.0887577521230922E-3</v>
      </c>
      <c r="R40" s="793">
        <f>compohweal!AV32</f>
        <v>7.2015383039424697E-3</v>
      </c>
      <c r="S40" s="795">
        <f>compohweal!AW32</f>
        <v>3.7030620347868522E-4</v>
      </c>
      <c r="U40" s="1327">
        <f t="shared" si="0"/>
        <v>3.8163916471489756E-17</v>
      </c>
      <c r="V40" s="1327">
        <f t="shared" si="1"/>
        <v>0</v>
      </c>
      <c r="W40" s="1327">
        <f t="shared" si="2"/>
        <v>-4.3368086899420177E-18</v>
      </c>
    </row>
    <row r="41" spans="1:23" x14ac:dyDescent="0.2">
      <c r="A41" s="819">
        <v>1944</v>
      </c>
      <c r="B41" s="827">
        <f>compohweal!AF33</f>
        <v>0.24248044531395255</v>
      </c>
      <c r="C41" s="793">
        <f>compohweal!AG33</f>
        <v>8.2242034300779365E-2</v>
      </c>
      <c r="D41" s="793">
        <f>compohweal!AH33</f>
        <v>8.6928898231408716E-2</v>
      </c>
      <c r="E41" s="793">
        <f>compohweal!AI33</f>
        <v>2.9497901006468701E-2</v>
      </c>
      <c r="F41" s="793">
        <f>compohweal!AJ33</f>
        <v>3.5350653437261625E-2</v>
      </c>
      <c r="G41" s="793">
        <f>compohweal!AK33</f>
        <v>8.4609583380341243E-3</v>
      </c>
      <c r="H41" s="186">
        <f>compohweal!AL33</f>
        <v>0.11196922181244831</v>
      </c>
      <c r="I41" s="793">
        <f>compohweal!AM33</f>
        <v>4.2597802106228704E-2</v>
      </c>
      <c r="J41" s="793">
        <f>compohweal!AN33</f>
        <v>3.7991034417905578E-2</v>
      </c>
      <c r="K41" s="793">
        <f>compohweal!AO33</f>
        <v>1.1720259345029686E-2</v>
      </c>
      <c r="L41" s="793">
        <f>compohweal!AP33</f>
        <v>1.7302759631062474E-2</v>
      </c>
      <c r="M41" s="793">
        <f>compohweal!AQ33</f>
        <v>2.357366312221866E-3</v>
      </c>
      <c r="N41" s="186">
        <f>compohweal!AR33</f>
        <v>3.3229816103405745E-2</v>
      </c>
      <c r="O41" s="793">
        <f>compohweal!AS33</f>
        <v>1.5129256557589333E-2</v>
      </c>
      <c r="P41" s="793">
        <f>compohweal!AT33</f>
        <v>1.0235391177382256E-2</v>
      </c>
      <c r="Q41" s="793">
        <f>compohweal!AU33</f>
        <v>2.2198318027192914E-3</v>
      </c>
      <c r="R41" s="793">
        <f>compohweal!AV33</f>
        <v>5.2881282178779739E-3</v>
      </c>
      <c r="S41" s="795">
        <f>compohweal!AW33</f>
        <v>3.5720834783688828E-4</v>
      </c>
      <c r="U41" s="1327">
        <f t="shared" si="0"/>
        <v>1.5612511283791264E-17</v>
      </c>
      <c r="V41" s="1327">
        <f t="shared" si="1"/>
        <v>-3.4694469519536142E-18</v>
      </c>
      <c r="W41" s="1327">
        <f t="shared" si="2"/>
        <v>1.5720931501039814E-18</v>
      </c>
    </row>
    <row r="42" spans="1:23" x14ac:dyDescent="0.2">
      <c r="A42" s="819">
        <v>1945</v>
      </c>
      <c r="B42" s="827">
        <f>compohweal!AF34</f>
        <v>0.2410399024049463</v>
      </c>
      <c r="C42" s="793">
        <f>compohweal!AG34</f>
        <v>7.8714351730696672E-2</v>
      </c>
      <c r="D42" s="793">
        <f>compohweal!AH34</f>
        <v>8.7887111801778842E-2</v>
      </c>
      <c r="E42" s="793">
        <f>compohweal!AI34</f>
        <v>3.0455393107544179E-2</v>
      </c>
      <c r="F42" s="793">
        <f>compohweal!AJ34</f>
        <v>3.626784835059528E-2</v>
      </c>
      <c r="G42" s="793">
        <f>compohweal!AK34</f>
        <v>7.7151974143313904E-3</v>
      </c>
      <c r="H42" s="186">
        <f>compohweal!AL34</f>
        <v>0.10995760917117303</v>
      </c>
      <c r="I42" s="793">
        <f>compohweal!AM34</f>
        <v>3.9665513000659368E-2</v>
      </c>
      <c r="J42" s="793">
        <f>compohweal!AN34</f>
        <v>3.9583318871651757E-2</v>
      </c>
      <c r="K42" s="793">
        <f>compohweal!AO34</f>
        <v>1.2088312112537816E-2</v>
      </c>
      <c r="L42" s="793">
        <f>compohweal!AP34</f>
        <v>1.6501753090518729E-2</v>
      </c>
      <c r="M42" s="793">
        <f>compohweal!AQ34</f>
        <v>2.1187120958053494E-3</v>
      </c>
      <c r="N42" s="186">
        <f>compohweal!AR34</f>
        <v>3.0836991294179675E-2</v>
      </c>
      <c r="O42" s="793">
        <f>compohweal!AS34</f>
        <v>1.291038011509372E-2</v>
      </c>
      <c r="P42" s="793">
        <f>compohweal!AT34</f>
        <v>1.1003522360920554E-2</v>
      </c>
      <c r="Q42" s="793">
        <f>compohweal!AU34</f>
        <v>2.252190373447626E-3</v>
      </c>
      <c r="R42" s="793">
        <f>compohweal!AV34</f>
        <v>4.3514900954957541E-3</v>
      </c>
      <c r="S42" s="795">
        <f>compohweal!AW34</f>
        <v>3.1940834922202096E-4</v>
      </c>
      <c r="U42" s="1327">
        <f t="shared" si="0"/>
        <v>-5.0306980803327406E-17</v>
      </c>
      <c r="V42" s="1327">
        <f t="shared" si="1"/>
        <v>5.6378512969246231E-18</v>
      </c>
      <c r="W42" s="1327">
        <f t="shared" si="2"/>
        <v>1.1926223897340549E-18</v>
      </c>
    </row>
    <row r="43" spans="1:23" x14ac:dyDescent="0.2">
      <c r="A43" s="819">
        <v>1946</v>
      </c>
      <c r="B43" s="827">
        <f>compohweal!AF35</f>
        <v>0.22320680880839858</v>
      </c>
      <c r="C43" s="793">
        <f>compohweal!AG35</f>
        <v>7.2048925408235848E-2</v>
      </c>
      <c r="D43" s="793">
        <f>compohweal!AH35</f>
        <v>7.5161788544684804E-2</v>
      </c>
      <c r="E43" s="793">
        <f>compohweal!AI35</f>
        <v>3.369917492007337E-2</v>
      </c>
      <c r="F43" s="793">
        <f>compohweal!AJ35</f>
        <v>3.4061200428432269E-2</v>
      </c>
      <c r="G43" s="793">
        <f>compohweal!AK35</f>
        <v>8.2357195069723069E-3</v>
      </c>
      <c r="H43" s="186">
        <f>compohweal!AL35</f>
        <v>0.10268014271765734</v>
      </c>
      <c r="I43" s="793">
        <f>compohweal!AM35</f>
        <v>3.767532333339127E-2</v>
      </c>
      <c r="J43" s="793">
        <f>compohweal!AN35</f>
        <v>3.4579866453561786E-2</v>
      </c>
      <c r="K43" s="793">
        <f>compohweal!AO35</f>
        <v>1.3705492993102513E-2</v>
      </c>
      <c r="L43" s="793">
        <f>compohweal!AP35</f>
        <v>1.4398406681998259E-2</v>
      </c>
      <c r="M43" s="793">
        <f>compohweal!AQ35</f>
        <v>2.3210532556035106E-3</v>
      </c>
      <c r="N43" s="186">
        <f>compohweal!AR35</f>
        <v>3.2314143822695027E-2</v>
      </c>
      <c r="O43" s="793">
        <f>compohweal!AS35</f>
        <v>1.4937732770538491E-2</v>
      </c>
      <c r="P43" s="793">
        <f>compohweal!AT35</f>
        <v>1.0661093787616651E-2</v>
      </c>
      <c r="Q43" s="793">
        <f>compohweal!AU35</f>
        <v>2.7397178028133527E-3</v>
      </c>
      <c r="R43" s="793">
        <f>compohweal!AV35</f>
        <v>3.6028874623271001E-3</v>
      </c>
      <c r="S43" s="795">
        <f>compohweal!AW35</f>
        <v>3.7271199939942619E-4</v>
      </c>
      <c r="U43" s="1327">
        <f t="shared" si="0"/>
        <v>-2.0816681711721685E-17</v>
      </c>
      <c r="V43" s="1327">
        <f t="shared" si="1"/>
        <v>0</v>
      </c>
      <c r="W43" s="1327">
        <f t="shared" si="2"/>
        <v>7.2099444470286045E-18</v>
      </c>
    </row>
    <row r="44" spans="1:23" x14ac:dyDescent="0.2">
      <c r="A44" s="819">
        <v>1947</v>
      </c>
      <c r="B44" s="827">
        <f>compohweal!AF36</f>
        <v>0.21665535362573557</v>
      </c>
      <c r="C44" s="793">
        <f>compohweal!AG36</f>
        <v>7.1955421717124574E-2</v>
      </c>
      <c r="D44" s="793">
        <f>compohweal!AH36</f>
        <v>6.7413655469078154E-2</v>
      </c>
      <c r="E44" s="793">
        <f>compohweal!AI36</f>
        <v>3.7229553375114702E-2</v>
      </c>
      <c r="F44" s="793">
        <f>compohweal!AJ36</f>
        <v>3.1904403619516596E-2</v>
      </c>
      <c r="G44" s="793">
        <f>compohweal!AK36</f>
        <v>8.1523194449014923E-3</v>
      </c>
      <c r="H44" s="186">
        <f>compohweal!AL36</f>
        <v>0.1020470698376351</v>
      </c>
      <c r="I44" s="793">
        <f>compohweal!AM36</f>
        <v>4.058536747166501E-2</v>
      </c>
      <c r="J44" s="793">
        <f>compohweal!AN36</f>
        <v>3.0591349405693493E-2</v>
      </c>
      <c r="K44" s="793">
        <f>compohweal!AO36</f>
        <v>1.5524011989801138E-2</v>
      </c>
      <c r="L44" s="793">
        <f>compohweal!AP36</f>
        <v>1.305401769684756E-2</v>
      </c>
      <c r="M44" s="793">
        <f>compohweal!AQ36</f>
        <v>2.2923232736278983E-3</v>
      </c>
      <c r="N44" s="186">
        <f>compohweal!AR36</f>
        <v>3.2760544123666704E-2</v>
      </c>
      <c r="O44" s="793">
        <f>compohweal!AS36</f>
        <v>1.6791513221818911E-2</v>
      </c>
      <c r="P44" s="793">
        <f>compohweal!AT36</f>
        <v>9.0708058589126488E-3</v>
      </c>
      <c r="Q44" s="793">
        <f>compohweal!AU36</f>
        <v>3.2754285543519718E-3</v>
      </c>
      <c r="R44" s="793">
        <f>compohweal!AV36</f>
        <v>3.2646635763063769E-3</v>
      </c>
      <c r="S44" s="795">
        <f>compohweal!AW36</f>
        <v>3.5813291227679072E-4</v>
      </c>
      <c r="U44" s="1327">
        <f t="shared" si="0"/>
        <v>5.2041704279304213E-17</v>
      </c>
      <c r="V44" s="1327">
        <f t="shared" si="1"/>
        <v>5.6378512969246231E-18</v>
      </c>
      <c r="W44" s="1327">
        <f t="shared" si="2"/>
        <v>4.7704895589362195E-18</v>
      </c>
    </row>
    <row r="45" spans="1:23" x14ac:dyDescent="0.2">
      <c r="A45" s="819">
        <v>1948</v>
      </c>
      <c r="B45" s="827">
        <f>compohweal!AF37</f>
        <v>0.21525807161122781</v>
      </c>
      <c r="C45" s="793">
        <f>compohweal!AG37</f>
        <v>7.147191261559975E-2</v>
      </c>
      <c r="D45" s="793">
        <f>compohweal!AH37</f>
        <v>6.4400486355431399E-2</v>
      </c>
      <c r="E45" s="793">
        <f>compohweal!AI37</f>
        <v>3.923164545903212E-2</v>
      </c>
      <c r="F45" s="793">
        <f>compohweal!AJ37</f>
        <v>3.1579565013417923E-2</v>
      </c>
      <c r="G45" s="793">
        <f>compohweal!AK37</f>
        <v>8.5744621677466288E-3</v>
      </c>
      <c r="H45" s="186">
        <f>compohweal!AL37</f>
        <v>0.10096210282535624</v>
      </c>
      <c r="I45" s="793">
        <f>compohweal!AM37</f>
        <v>4.0339223319169427E-2</v>
      </c>
      <c r="J45" s="793">
        <f>compohweal!AN37</f>
        <v>2.8604974043160709E-2</v>
      </c>
      <c r="K45" s="793">
        <f>compohweal!AO37</f>
        <v>1.634792000990597E-2</v>
      </c>
      <c r="L45" s="793">
        <f>compohweal!AP37</f>
        <v>1.3200948441114054E-2</v>
      </c>
      <c r="M45" s="793">
        <f>compohweal!AQ37</f>
        <v>2.4690370120060618E-3</v>
      </c>
      <c r="N45" s="186">
        <f>compohweal!AR37</f>
        <v>3.0852255898497608E-2</v>
      </c>
      <c r="O45" s="793">
        <f>compohweal!AS37</f>
        <v>1.5534497566621173E-2</v>
      </c>
      <c r="P45" s="793">
        <f>compohweal!AT37</f>
        <v>8.0865566750770654E-3</v>
      </c>
      <c r="Q45" s="793">
        <f>compohweal!AU37</f>
        <v>3.4079090223936197E-3</v>
      </c>
      <c r="R45" s="793">
        <f>compohweal!AV37</f>
        <v>3.4305063180612842E-3</v>
      </c>
      <c r="S45" s="795">
        <f>compohweal!AW37</f>
        <v>3.9278631634446034E-4</v>
      </c>
      <c r="U45" s="1327">
        <f t="shared" si="0"/>
        <v>0</v>
      </c>
      <c r="V45" s="1327">
        <f t="shared" si="1"/>
        <v>1.6913553890773869E-17</v>
      </c>
      <c r="W45" s="1327">
        <f t="shared" si="2"/>
        <v>5.4752209710517974E-18</v>
      </c>
    </row>
    <row r="46" spans="1:23" x14ac:dyDescent="0.2">
      <c r="A46" s="819">
        <v>1949</v>
      </c>
      <c r="B46" s="827">
        <f>compohweal!AF38</f>
        <v>0.20894407528363101</v>
      </c>
      <c r="C46" s="793">
        <f>compohweal!AG38</f>
        <v>7.3235771400767785E-2</v>
      </c>
      <c r="D46" s="793">
        <f>compohweal!AH38</f>
        <v>5.9619489523144907E-2</v>
      </c>
      <c r="E46" s="793">
        <f>compohweal!AI38</f>
        <v>3.8698568770915619E-2</v>
      </c>
      <c r="F46" s="793">
        <f>compohweal!AJ38</f>
        <v>2.8324508743271127E-2</v>
      </c>
      <c r="G46" s="793">
        <f>compohweal!AK38</f>
        <v>9.0657368455315888E-3</v>
      </c>
      <c r="H46" s="186">
        <f>compohweal!AL38</f>
        <v>9.8145331374731345E-2</v>
      </c>
      <c r="I46" s="793">
        <f>compohweal!AM38</f>
        <v>4.1701539734583765E-2</v>
      </c>
      <c r="J46" s="793">
        <f>compohweal!AN38</f>
        <v>2.6250757376433315E-2</v>
      </c>
      <c r="K46" s="793">
        <f>compohweal!AO38</f>
        <v>1.5932073463936196E-2</v>
      </c>
      <c r="L46" s="793">
        <f>compohweal!AP38</f>
        <v>1.1621072516947514E-2</v>
      </c>
      <c r="M46" s="793">
        <f>compohweal!AQ38</f>
        <v>2.6398882828305662E-3</v>
      </c>
      <c r="N46" s="186">
        <f>compohweal!AR38</f>
        <v>3.0204239086076185E-2</v>
      </c>
      <c r="O46" s="793">
        <f>compohweal!AS38</f>
        <v>1.6376892098081203E-2</v>
      </c>
      <c r="P46" s="793">
        <f>compohweal!AT38</f>
        <v>7.0288806224853432E-3</v>
      </c>
      <c r="Q46" s="793">
        <f>compohweal!AU38</f>
        <v>3.2695721062872543E-3</v>
      </c>
      <c r="R46" s="793">
        <f>compohweal!AV38</f>
        <v>3.0934132608115678E-3</v>
      </c>
      <c r="S46" s="795">
        <f>compohweal!AW38</f>
        <v>4.3548099841081282E-4</v>
      </c>
      <c r="U46" s="1327">
        <f t="shared" si="0"/>
        <v>-1.9081958235744878E-17</v>
      </c>
      <c r="V46" s="1327">
        <f t="shared" si="1"/>
        <v>-1.0408340855860843E-17</v>
      </c>
      <c r="W46" s="1327">
        <f t="shared" si="2"/>
        <v>3.6862873864507151E-18</v>
      </c>
    </row>
    <row r="47" spans="1:23" x14ac:dyDescent="0.2">
      <c r="A47" s="821">
        <v>1950</v>
      </c>
      <c r="B47" s="830">
        <f>compohweal!AF39</f>
        <v>0.21761737292622291</v>
      </c>
      <c r="C47" s="802">
        <f>compohweal!AG39</f>
        <v>7.4811189976957113E-2</v>
      </c>
      <c r="D47" s="802">
        <f>compohweal!AH39</f>
        <v>6.1474405463399238E-2</v>
      </c>
      <c r="E47" s="802">
        <f>compohweal!AI39</f>
        <v>3.9981672102766985E-2</v>
      </c>
      <c r="F47" s="802">
        <f>compohweal!AJ39</f>
        <v>3.212227167859516E-2</v>
      </c>
      <c r="G47" s="802">
        <f>compohweal!AK39</f>
        <v>9.2278337045043918E-3</v>
      </c>
      <c r="H47" s="190">
        <f>compohweal!AL39</f>
        <v>0.10336040068904333</v>
      </c>
      <c r="I47" s="802">
        <f>compohweal!AM39</f>
        <v>4.3367258063564805E-2</v>
      </c>
      <c r="J47" s="802">
        <f>compohweal!AN39</f>
        <v>2.7356483291804373E-2</v>
      </c>
      <c r="K47" s="802">
        <f>compohweal!AO39</f>
        <v>1.6754316554713204E-2</v>
      </c>
      <c r="L47" s="802">
        <f>compohweal!AP39</f>
        <v>1.3284312189871321E-2</v>
      </c>
      <c r="M47" s="802">
        <f>compohweal!AQ39</f>
        <v>2.5980305890896198E-3</v>
      </c>
      <c r="N47" s="190">
        <f>compohweal!AR39</f>
        <v>2.6177671272238964E-2</v>
      </c>
      <c r="O47" s="802">
        <f>compohweal!AS39</f>
        <v>1.3329583777746217E-2</v>
      </c>
      <c r="P47" s="802">
        <f>compohweal!AT39</f>
        <v>6.3790160773641389E-3</v>
      </c>
      <c r="Q47" s="802">
        <f>compohweal!AU39</f>
        <v>3.1659019959084855E-3</v>
      </c>
      <c r="R47" s="802">
        <f>compohweal!AV39</f>
        <v>2.9985559807031406E-3</v>
      </c>
      <c r="S47" s="803">
        <f>compohweal!AW39</f>
        <v>3.0461344051698039E-4</v>
      </c>
      <c r="U47" s="1327">
        <f t="shared" si="0"/>
        <v>0</v>
      </c>
      <c r="V47" s="1327">
        <f t="shared" si="1"/>
        <v>3.903127820947816E-18</v>
      </c>
      <c r="W47" s="1327">
        <f t="shared" si="2"/>
        <v>1.0299920638612292E-18</v>
      </c>
    </row>
    <row r="48" spans="1:23" x14ac:dyDescent="0.2">
      <c r="A48" s="819">
        <v>1951</v>
      </c>
      <c r="B48" s="827">
        <f>compohweal!AF40</f>
        <v>0.21236726449773349</v>
      </c>
      <c r="C48" s="793">
        <f>compohweal!AG40</f>
        <v>7.7530788031131101E-2</v>
      </c>
      <c r="D48" s="793">
        <f>compohweal!AH40</f>
        <v>5.5363670426646215E-2</v>
      </c>
      <c r="E48" s="793">
        <f>compohweal!AI40</f>
        <v>3.8826087204300821E-2</v>
      </c>
      <c r="F48" s="793">
        <f>compohweal!AJ40</f>
        <v>3.1886056929826101E-2</v>
      </c>
      <c r="G48" s="793">
        <f>compohweal!AK40</f>
        <v>8.7606619058292427E-3</v>
      </c>
      <c r="H48" s="186">
        <f>compohweal!AL40</f>
        <v>9.7718524493952158E-2</v>
      </c>
      <c r="I48" s="793">
        <f>compohweal!AM40</f>
        <v>4.3071657857897301E-2</v>
      </c>
      <c r="J48" s="793">
        <f>compohweal!AN40</f>
        <v>2.3461811844864375E-2</v>
      </c>
      <c r="K48" s="793">
        <f>compohweal!AO40</f>
        <v>1.5877041884213922E-2</v>
      </c>
      <c r="L48" s="793">
        <f>compohweal!AP40</f>
        <v>1.2838242373406335E-2</v>
      </c>
      <c r="M48" s="793">
        <f>compohweal!AQ40</f>
        <v>2.4697705335702202E-3</v>
      </c>
      <c r="N48" s="186">
        <f>compohweal!AR40</f>
        <v>2.9809909189016319E-2</v>
      </c>
      <c r="O48" s="793">
        <f>compohweal!AS40</f>
        <v>1.6899846718432029E-2</v>
      </c>
      <c r="P48" s="793">
        <f>compohweal!AT40</f>
        <v>5.9657925110587198E-3</v>
      </c>
      <c r="Q48" s="793">
        <f>compohweal!AU40</f>
        <v>3.3294961590243592E-3</v>
      </c>
      <c r="R48" s="793">
        <f>compohweal!AV40</f>
        <v>3.2406392582899957E-3</v>
      </c>
      <c r="S48" s="795">
        <f>compohweal!AW40</f>
        <v>3.741345422112114E-4</v>
      </c>
      <c r="U48" s="1327">
        <f t="shared" si="0"/>
        <v>1.9081958235744878E-17</v>
      </c>
      <c r="V48" s="1327">
        <f t="shared" si="1"/>
        <v>3.903127820947816E-18</v>
      </c>
      <c r="W48" s="1327">
        <f t="shared" si="2"/>
        <v>4.1199682554449168E-18</v>
      </c>
    </row>
    <row r="49" spans="1:23" x14ac:dyDescent="0.2">
      <c r="A49" s="819">
        <v>1952</v>
      </c>
      <c r="B49" s="827">
        <f>compohweal!AF41</f>
        <v>0.20888577957433582</v>
      </c>
      <c r="C49" s="793">
        <f>compohweal!AG41</f>
        <v>7.7474538213299207E-2</v>
      </c>
      <c r="D49" s="793">
        <f>compohweal!AH41</f>
        <v>5.3845781391881044E-2</v>
      </c>
      <c r="E49" s="793">
        <f>compohweal!AI41</f>
        <v>3.8141256267211494E-2</v>
      </c>
      <c r="F49" s="793">
        <f>compohweal!AJ41</f>
        <v>3.076043608644894E-2</v>
      </c>
      <c r="G49" s="793">
        <f>compohweal!AK41</f>
        <v>8.6637676154951403E-3</v>
      </c>
      <c r="H49" s="186">
        <f>compohweal!AL41</f>
        <v>9.6386451920436197E-2</v>
      </c>
      <c r="I49" s="793">
        <f>compohweal!AM41</f>
        <v>4.4593152518208681E-2</v>
      </c>
      <c r="J49" s="793">
        <f>compohweal!AN41</f>
        <v>2.26273650202541E-2</v>
      </c>
      <c r="K49" s="793">
        <f>compohweal!AO41</f>
        <v>1.5662619387639267E-2</v>
      </c>
      <c r="L49" s="793">
        <f>compohweal!AP41</f>
        <v>1.1152877839295567E-2</v>
      </c>
      <c r="M49" s="793">
        <f>compohweal!AQ41</f>
        <v>2.3504371550385748E-3</v>
      </c>
      <c r="N49" s="186">
        <f>compohweal!AR41</f>
        <v>2.9108925550920768E-2</v>
      </c>
      <c r="O49" s="793">
        <f>compohweal!AS41</f>
        <v>1.6953054764548454E-2</v>
      </c>
      <c r="P49" s="793">
        <f>compohweal!AT41</f>
        <v>5.8870686197116861E-3</v>
      </c>
      <c r="Q49" s="793">
        <f>compohweal!AU41</f>
        <v>3.2562103790864882E-3</v>
      </c>
      <c r="R49" s="793">
        <f>compohweal!AV41</f>
        <v>2.6568345273181248E-3</v>
      </c>
      <c r="S49" s="795">
        <f>compohweal!AW41</f>
        <v>3.5575726025602111E-4</v>
      </c>
      <c r="U49" s="1327">
        <f t="shared" si="0"/>
        <v>0</v>
      </c>
      <c r="V49" s="1327">
        <f t="shared" si="1"/>
        <v>6.5052130349130266E-18</v>
      </c>
      <c r="W49" s="1327">
        <f t="shared" si="2"/>
        <v>-6.5052130349130266E-18</v>
      </c>
    </row>
    <row r="50" spans="1:23" x14ac:dyDescent="0.2">
      <c r="A50" s="819">
        <v>1953</v>
      </c>
      <c r="B50" s="827">
        <f>compohweal!AF42</f>
        <v>0.19962048907803834</v>
      </c>
      <c r="C50" s="793">
        <f>compohweal!AG42</f>
        <v>7.278426835405033E-2</v>
      </c>
      <c r="D50" s="793">
        <f>compohweal!AH42</f>
        <v>5.3413764160864893E-2</v>
      </c>
      <c r="E50" s="793">
        <f>compohweal!AI42</f>
        <v>3.732287089867093E-2</v>
      </c>
      <c r="F50" s="793">
        <f>compohweal!AJ42</f>
        <v>2.6979305898459531E-2</v>
      </c>
      <c r="G50" s="793">
        <f>compohweal!AK42</f>
        <v>9.1202797659925994E-3</v>
      </c>
      <c r="H50" s="186">
        <f>compohweal!AL42</f>
        <v>9.1131305541713323E-2</v>
      </c>
      <c r="I50" s="793">
        <f>compohweal!AM42</f>
        <v>4.0834466428274985E-2</v>
      </c>
      <c r="J50" s="793">
        <f>compohweal!AN42</f>
        <v>2.2424333284478019E-2</v>
      </c>
      <c r="K50" s="793">
        <f>compohweal!AO42</f>
        <v>1.5152495360117169E-2</v>
      </c>
      <c r="L50" s="793">
        <f>compohweal!AP42</f>
        <v>1.027267180014153E-2</v>
      </c>
      <c r="M50" s="793">
        <f>compohweal!AQ42</f>
        <v>2.4473386687016117E-3</v>
      </c>
      <c r="N50" s="186">
        <f>compohweal!AR42</f>
        <v>2.8076438112305466E-2</v>
      </c>
      <c r="O50" s="793">
        <f>compohweal!AS42</f>
        <v>1.6194720374302484E-2</v>
      </c>
      <c r="P50" s="793">
        <f>compohweal!AT42</f>
        <v>5.8117047097575245E-3</v>
      </c>
      <c r="Q50" s="793">
        <f>compohweal!AU42</f>
        <v>3.2259815691721709E-3</v>
      </c>
      <c r="R50" s="793">
        <f>compohweal!AV42</f>
        <v>2.4830631378640216E-3</v>
      </c>
      <c r="S50" s="795">
        <f>compohweal!AW42</f>
        <v>3.6096832120926375E-4</v>
      </c>
      <c r="U50" s="1327">
        <f t="shared" si="0"/>
        <v>5.377642775528102E-17</v>
      </c>
      <c r="V50" s="1327">
        <f t="shared" si="1"/>
        <v>8.6736173798840355E-18</v>
      </c>
      <c r="W50" s="1327">
        <f t="shared" si="2"/>
        <v>8.6736173798840355E-19</v>
      </c>
    </row>
    <row r="51" spans="1:23" x14ac:dyDescent="0.2">
      <c r="A51" s="819">
        <v>1954</v>
      </c>
      <c r="B51" s="827">
        <f>compohweal!AF43</f>
        <v>0.20334395988815487</v>
      </c>
      <c r="C51" s="793">
        <f>compohweal!AG43</f>
        <v>7.4152654238668042E-2</v>
      </c>
      <c r="D51" s="793">
        <f>compohweal!AH43</f>
        <v>5.4017777121553909E-2</v>
      </c>
      <c r="E51" s="793">
        <f>compohweal!AI43</f>
        <v>4.0005620963538074E-2</v>
      </c>
      <c r="F51" s="793">
        <f>compohweal!AJ43</f>
        <v>2.5721200515838673E-2</v>
      </c>
      <c r="G51" s="793">
        <f>compohweal!AK43</f>
        <v>9.4467070485561681E-3</v>
      </c>
      <c r="H51" s="186">
        <f>compohweal!AL43</f>
        <v>9.342984540757443E-2</v>
      </c>
      <c r="I51" s="793">
        <f>compohweal!AM43</f>
        <v>4.3167498966323013E-2</v>
      </c>
      <c r="J51" s="793">
        <f>compohweal!AN43</f>
        <v>2.2173215878718341E-2</v>
      </c>
      <c r="K51" s="793">
        <f>compohweal!AO43</f>
        <v>1.6500520991637183E-2</v>
      </c>
      <c r="L51" s="793">
        <f>compohweal!AP43</f>
        <v>9.0572103489209629E-3</v>
      </c>
      <c r="M51" s="793">
        <f>compohweal!AQ43</f>
        <v>2.5313992219749299E-3</v>
      </c>
      <c r="N51" s="186">
        <f>compohweal!AR43</f>
        <v>2.821595295949934E-2</v>
      </c>
      <c r="O51" s="793">
        <f>compohweal!AS43</f>
        <v>1.5922058501907085E-2</v>
      </c>
      <c r="P51" s="793">
        <f>compohweal!AT43</f>
        <v>5.6978385126625203E-3</v>
      </c>
      <c r="Q51" s="793">
        <f>compohweal!AU43</f>
        <v>3.7940317356862964E-3</v>
      </c>
      <c r="R51" s="793">
        <f>compohweal!AV43</f>
        <v>2.3974346784042871E-3</v>
      </c>
      <c r="S51" s="795">
        <f>compohweal!AW43</f>
        <v>4.0458953083915124E-4</v>
      </c>
      <c r="U51" s="1327">
        <f t="shared" si="0"/>
        <v>0</v>
      </c>
      <c r="V51" s="1327">
        <f t="shared" si="1"/>
        <v>0</v>
      </c>
      <c r="W51" s="1327">
        <f t="shared" si="2"/>
        <v>0</v>
      </c>
    </row>
    <row r="52" spans="1:23" x14ac:dyDescent="0.2">
      <c r="A52" s="819">
        <v>1955</v>
      </c>
      <c r="B52" s="827">
        <f>compohweal!AF44</f>
        <v>0.2036503908501775</v>
      </c>
      <c r="C52" s="793">
        <f>compohweal!AG44</f>
        <v>8.6039750195151699E-2</v>
      </c>
      <c r="D52" s="793">
        <f>compohweal!AH44</f>
        <v>5.1882558238836765E-2</v>
      </c>
      <c r="E52" s="793">
        <f>compohweal!AI44</f>
        <v>3.2894483854699216E-2</v>
      </c>
      <c r="F52" s="793">
        <f>compohweal!AJ44</f>
        <v>2.3357293407005965E-2</v>
      </c>
      <c r="G52" s="793">
        <f>compohweal!AK44</f>
        <v>9.4763051544839022E-3</v>
      </c>
      <c r="H52" s="186">
        <f>compohweal!AL44</f>
        <v>9.7108781740549308E-2</v>
      </c>
      <c r="I52" s="793">
        <f>compohweal!AM44</f>
        <v>5.1930173374040031E-2</v>
      </c>
      <c r="J52" s="793">
        <f>compohweal!AN44</f>
        <v>2.0571916125731723E-2</v>
      </c>
      <c r="K52" s="793">
        <f>compohweal!AO44</f>
        <v>1.4741993161033416E-2</v>
      </c>
      <c r="L52" s="793">
        <f>compohweal!AP44</f>
        <v>7.394012462245067E-3</v>
      </c>
      <c r="M52" s="793">
        <f>compohweal!AQ44</f>
        <v>2.4706866174990685E-3</v>
      </c>
      <c r="N52" s="186">
        <f>compohweal!AR44</f>
        <v>3.0593350446928173E-2</v>
      </c>
      <c r="O52" s="793">
        <f>compohweal!AS44</f>
        <v>1.9836833503021071E-2</v>
      </c>
      <c r="P52" s="793">
        <f>compohweal!AT44</f>
        <v>5.2791430624338749E-3</v>
      </c>
      <c r="Q52" s="793">
        <f>compohweal!AU44</f>
        <v>3.0068397590685757E-3</v>
      </c>
      <c r="R52" s="793">
        <f>compohweal!AV44</f>
        <v>2.0742592547702654E-3</v>
      </c>
      <c r="S52" s="795">
        <f>compohweal!AW44</f>
        <v>3.962748676343866E-4</v>
      </c>
      <c r="U52" s="1327">
        <f t="shared" si="0"/>
        <v>-4.8572257327350599E-17</v>
      </c>
      <c r="V52" s="1327">
        <f t="shared" si="1"/>
        <v>0</v>
      </c>
      <c r="W52" s="1327">
        <f t="shared" si="2"/>
        <v>0</v>
      </c>
    </row>
    <row r="53" spans="1:23" x14ac:dyDescent="0.2">
      <c r="A53" s="819">
        <v>1956</v>
      </c>
      <c r="B53" s="827">
        <f>compohweal!AF45</f>
        <v>0.21087941354121897</v>
      </c>
      <c r="C53" s="793">
        <f>compohweal!AG45</f>
        <v>9.5448715735309109E-2</v>
      </c>
      <c r="D53" s="793">
        <f>compohweal!AH45</f>
        <v>5.0595270652231558E-2</v>
      </c>
      <c r="E53" s="793">
        <f>compohweal!AI45</f>
        <v>3.5843028296590654E-2</v>
      </c>
      <c r="F53" s="793">
        <f>compohweal!AJ45</f>
        <v>1.9498235980183704E-2</v>
      </c>
      <c r="G53" s="793">
        <f>compohweal!AK45</f>
        <v>9.4941628769038885E-3</v>
      </c>
      <c r="H53" s="186">
        <f>compohweal!AL45</f>
        <v>9.8094508714666406E-2</v>
      </c>
      <c r="I53" s="793">
        <f>compohweal!AM45</f>
        <v>5.5059497753242703E-2</v>
      </c>
      <c r="J53" s="793">
        <f>compohweal!AN45</f>
        <v>2.0319121574877433E-2</v>
      </c>
      <c r="K53" s="793">
        <f>compohweal!AO45</f>
        <v>1.4040204177995067E-2</v>
      </c>
      <c r="L53" s="793">
        <f>compohweal!AP45</f>
        <v>6.18884993738485E-3</v>
      </c>
      <c r="M53" s="793">
        <f>compohweal!AQ45</f>
        <v>2.486835271166353E-3</v>
      </c>
      <c r="N53" s="186">
        <f>compohweal!AR45</f>
        <v>3.0417185427346269E-2</v>
      </c>
      <c r="O53" s="793">
        <f>compohweal!AS45</f>
        <v>2.0158612308283978E-2</v>
      </c>
      <c r="P53" s="793">
        <f>compohweal!AT45</f>
        <v>5.257451659464259E-3</v>
      </c>
      <c r="Q53" s="793">
        <f>compohweal!AU45</f>
        <v>2.8787081746823387E-3</v>
      </c>
      <c r="R53" s="793">
        <f>compohweal!AV45</f>
        <v>1.7232600308330396E-3</v>
      </c>
      <c r="S53" s="795">
        <f>compohweal!AW45</f>
        <v>3.9915325408265294E-4</v>
      </c>
      <c r="U53" s="1327">
        <f t="shared" si="0"/>
        <v>6.0715321659188248E-17</v>
      </c>
      <c r="V53" s="1327">
        <f t="shared" si="1"/>
        <v>0</v>
      </c>
      <c r="W53" s="1327">
        <f t="shared" si="2"/>
        <v>1.0299920638612292E-18</v>
      </c>
    </row>
    <row r="54" spans="1:23" x14ac:dyDescent="0.2">
      <c r="A54" s="819">
        <v>1957</v>
      </c>
      <c r="B54" s="827">
        <f>compohweal!AF46</f>
        <v>0.20744114505862926</v>
      </c>
      <c r="C54" s="793">
        <f>compohweal!AG46</f>
        <v>9.0691482880795218E-2</v>
      </c>
      <c r="D54" s="793">
        <f>compohweal!AH46</f>
        <v>5.1075200319378615E-2</v>
      </c>
      <c r="E54" s="793">
        <f>compohweal!AI46</f>
        <v>3.4713151760052095E-2</v>
      </c>
      <c r="F54" s="793">
        <f>compohweal!AJ46</f>
        <v>2.1248010641179427E-2</v>
      </c>
      <c r="G54" s="793">
        <f>compohweal!AK46</f>
        <v>9.713299457223927E-3</v>
      </c>
      <c r="H54" s="186">
        <f>compohweal!AL46</f>
        <v>9.5762609455962364E-2</v>
      </c>
      <c r="I54" s="793">
        <f>compohweal!AM46</f>
        <v>5.162304534361635E-2</v>
      </c>
      <c r="J54" s="793">
        <f>compohweal!AN46</f>
        <v>2.0860206719883118E-2</v>
      </c>
      <c r="K54" s="793">
        <f>compohweal!AO46</f>
        <v>1.3720423424864469E-2</v>
      </c>
      <c r="L54" s="793">
        <f>compohweal!AP46</f>
        <v>7.0651671860061573E-3</v>
      </c>
      <c r="M54" s="793">
        <f>compohweal!AQ46</f>
        <v>2.4937667815922888E-3</v>
      </c>
      <c r="N54" s="186">
        <f>compohweal!AR46</f>
        <v>2.9053310372254323E-2</v>
      </c>
      <c r="O54" s="793">
        <f>compohweal!AS46</f>
        <v>1.8322311681197728E-2</v>
      </c>
      <c r="P54" s="793">
        <f>compohweal!AT46</f>
        <v>5.4352790187956607E-3</v>
      </c>
      <c r="Q54" s="793">
        <f>compohweal!AU46</f>
        <v>3.0766489338585191E-3</v>
      </c>
      <c r="R54" s="793">
        <f>compohweal!AV46</f>
        <v>1.8194027426933124E-3</v>
      </c>
      <c r="S54" s="795">
        <f>compohweal!AW46</f>
        <v>3.996679957091051E-4</v>
      </c>
      <c r="U54" s="1327">
        <f t="shared" si="0"/>
        <v>-1.3877787807814457E-17</v>
      </c>
      <c r="V54" s="1327">
        <f t="shared" si="1"/>
        <v>-1.9081958235744878E-17</v>
      </c>
      <c r="W54" s="1327">
        <f t="shared" si="2"/>
        <v>-1.3552527156068805E-18</v>
      </c>
    </row>
    <row r="55" spans="1:23" x14ac:dyDescent="0.2">
      <c r="A55" s="819">
        <v>1958</v>
      </c>
      <c r="B55" s="827">
        <f>compohweal!AF47</f>
        <v>0.20350508392463534</v>
      </c>
      <c r="C55" s="793">
        <f>compohweal!AG47</f>
        <v>8.9863620237214226E-2</v>
      </c>
      <c r="D55" s="793">
        <f>compohweal!AH47</f>
        <v>5.0306552965727731E-2</v>
      </c>
      <c r="E55" s="793">
        <f>compohweal!AI47</f>
        <v>3.394912046462998E-2</v>
      </c>
      <c r="F55" s="793">
        <f>compohweal!AJ47</f>
        <v>1.943955683341014E-2</v>
      </c>
      <c r="G55" s="793">
        <f>compohweal!AK47</f>
        <v>9.9462334236532363E-3</v>
      </c>
      <c r="H55" s="186">
        <f>compohweal!AL47</f>
        <v>9.3460501150555847E-2</v>
      </c>
      <c r="I55" s="793">
        <f>compohweal!AM47</f>
        <v>5.0216135877398982E-2</v>
      </c>
      <c r="J55" s="793">
        <f>compohweal!AN47</f>
        <v>2.0762107112293191E-2</v>
      </c>
      <c r="K55" s="793">
        <f>compohweal!AO47</f>
        <v>1.3481960109806923E-2</v>
      </c>
      <c r="L55" s="793">
        <f>compohweal!AP47</f>
        <v>6.4237715454266136E-3</v>
      </c>
      <c r="M55" s="793">
        <f>compohweal!AQ47</f>
        <v>2.5765265056301319E-3</v>
      </c>
      <c r="N55" s="186">
        <f>compohweal!AR47</f>
        <v>2.8385370772222068E-2</v>
      </c>
      <c r="O55" s="793">
        <f>compohweal!AS47</f>
        <v>1.7726302618102718E-2</v>
      </c>
      <c r="P55" s="793">
        <f>compohweal!AT47</f>
        <v>5.4558754718255879E-3</v>
      </c>
      <c r="Q55" s="793">
        <f>compohweal!AU47</f>
        <v>3.0163297643661653E-3</v>
      </c>
      <c r="R55" s="793">
        <f>compohweal!AV47</f>
        <v>1.7772512996459084E-3</v>
      </c>
      <c r="S55" s="795">
        <f>compohweal!AW47</f>
        <v>4.0961161828169157E-4</v>
      </c>
      <c r="U55" s="1327">
        <f t="shared" si="0"/>
        <v>3.8163916471489756E-17</v>
      </c>
      <c r="V55" s="1327">
        <f t="shared" si="1"/>
        <v>5.6378512969246231E-18</v>
      </c>
      <c r="W55" s="1327">
        <f t="shared" si="2"/>
        <v>-3.3068166260807885E-18</v>
      </c>
    </row>
    <row r="56" spans="1:23" x14ac:dyDescent="0.2">
      <c r="A56" s="820">
        <v>1959</v>
      </c>
      <c r="B56" s="829">
        <f>compohweal!AF48</f>
        <v>0.2088166544356391</v>
      </c>
      <c r="C56" s="799">
        <f>compohweal!AG48</f>
        <v>9.6845038595622115E-2</v>
      </c>
      <c r="D56" s="799">
        <f>compohweal!AH48</f>
        <v>4.873041589933147E-2</v>
      </c>
      <c r="E56" s="799">
        <f>compohweal!AI48</f>
        <v>3.2468329739902609E-2</v>
      </c>
      <c r="F56" s="799">
        <f>compohweal!AJ48</f>
        <v>2.0768219116283074E-2</v>
      </c>
      <c r="G56" s="799">
        <f>compohweal!AK48</f>
        <v>1.0004651084499843E-2</v>
      </c>
      <c r="H56" s="188">
        <f>compohweal!AL48</f>
        <v>9.524936083235909E-2</v>
      </c>
      <c r="I56" s="799">
        <f>compohweal!AM48</f>
        <v>5.4089817493567019E-2</v>
      </c>
      <c r="J56" s="799">
        <f>compohweal!AN48</f>
        <v>1.966617008245616E-2</v>
      </c>
      <c r="K56" s="799">
        <f>compohweal!AO48</f>
        <v>1.240689387665808E-2</v>
      </c>
      <c r="L56" s="799">
        <f>compohweal!AP48</f>
        <v>6.5941061483882684E-3</v>
      </c>
      <c r="M56" s="799">
        <f>compohweal!AQ48</f>
        <v>2.492373231289576E-3</v>
      </c>
      <c r="N56" s="188">
        <f>compohweal!AR48</f>
        <v>2.8788861408200819E-2</v>
      </c>
      <c r="O56" s="799">
        <f>compohweal!AS48</f>
        <v>1.8851723747094172E-2</v>
      </c>
      <c r="P56" s="799">
        <f>compohweal!AT48</f>
        <v>5.0374021263930877E-3</v>
      </c>
      <c r="Q56" s="799">
        <f>compohweal!AU48</f>
        <v>2.6813031612381972E-3</v>
      </c>
      <c r="R56" s="799">
        <f>compohweal!AV48</f>
        <v>1.8190731206791599E-3</v>
      </c>
      <c r="S56" s="800">
        <f>compohweal!AW48</f>
        <v>3.9935925279620715E-4</v>
      </c>
      <c r="U56" s="1327">
        <f t="shared" si="0"/>
        <v>0</v>
      </c>
      <c r="V56" s="1327">
        <f t="shared" si="1"/>
        <v>-1.3877787807814457E-17</v>
      </c>
      <c r="W56" s="1327">
        <f t="shared" si="2"/>
        <v>-4.6078592330633938E-18</v>
      </c>
    </row>
    <row r="57" spans="1:23" x14ac:dyDescent="0.2">
      <c r="A57" s="819">
        <v>1960</v>
      </c>
      <c r="B57" s="827">
        <f>compohweal!AF49</f>
        <v>0.2087133640474704</v>
      </c>
      <c r="C57" s="793">
        <f>compohweal!AG49</f>
        <v>9.8779129074260494E-2</v>
      </c>
      <c r="D57" s="793">
        <f>compohweal!AH49</f>
        <v>4.7606548580377842E-2</v>
      </c>
      <c r="E57" s="793">
        <f>compohweal!AI49</f>
        <v>3.4938732292220935E-2</v>
      </c>
      <c r="F57" s="793">
        <f>compohweal!AJ49</f>
        <v>1.718204830217783E-2</v>
      </c>
      <c r="G57" s="793">
        <f>compohweal!AK49</f>
        <v>1.0206905798433278E-2</v>
      </c>
      <c r="H57" s="186">
        <f>compohweal!AL49</f>
        <v>9.863577104843213E-2</v>
      </c>
      <c r="I57" s="793">
        <f>compohweal!AM49</f>
        <v>5.7114765754643061E-2</v>
      </c>
      <c r="J57" s="793">
        <f>compohweal!AN49</f>
        <v>1.9429379174279227E-2</v>
      </c>
      <c r="K57" s="793">
        <f>compohweal!AO49</f>
        <v>1.4082455432325908E-2</v>
      </c>
      <c r="L57" s="793">
        <f>compohweal!AP49</f>
        <v>5.4298861909749226E-3</v>
      </c>
      <c r="M57" s="793">
        <f>compohweal!AQ49</f>
        <v>2.5792844962090251E-3</v>
      </c>
      <c r="N57" s="186">
        <f>compohweal!AR49</f>
        <v>3.2577571320486574E-2</v>
      </c>
      <c r="O57" s="793">
        <f>compohweal!AS49</f>
        <v>2.2736766930277614E-2</v>
      </c>
      <c r="P57" s="793">
        <f>compohweal!AT49</f>
        <v>5.0883581899205067E-3</v>
      </c>
      <c r="Q57" s="793">
        <f>compohweal!AU49</f>
        <v>2.862076530437214E-3</v>
      </c>
      <c r="R57" s="793">
        <f>compohweal!AV49</f>
        <v>1.4825307652213127E-3</v>
      </c>
      <c r="S57" s="795">
        <f>compohweal!AW49</f>
        <v>4.0783890462992782E-4</v>
      </c>
      <c r="U57" s="1327">
        <f t="shared" si="0"/>
        <v>2.2551405187698492E-17</v>
      </c>
      <c r="V57" s="1327">
        <f t="shared" si="1"/>
        <v>-1.3444106938820255E-17</v>
      </c>
      <c r="W57" s="1327">
        <f t="shared" si="2"/>
        <v>-6.5052130349130266E-19</v>
      </c>
    </row>
    <row r="58" spans="1:23" x14ac:dyDescent="0.2">
      <c r="A58" s="819">
        <v>1961</v>
      </c>
      <c r="B58" s="827">
        <f>compohweal!AF50</f>
        <v>0.20972626683967877</v>
      </c>
      <c r="C58" s="793">
        <f>compohweal!AG50</f>
        <v>0.1037732331883104</v>
      </c>
      <c r="D58" s="793">
        <f>compohweal!AH50</f>
        <v>4.6056049350803901E-2</v>
      </c>
      <c r="E58" s="793">
        <f>compohweal!AI50</f>
        <v>3.3451245625888693E-2</v>
      </c>
      <c r="F58" s="793">
        <f>compohweal!AJ50</f>
        <v>1.6168718135579352E-2</v>
      </c>
      <c r="G58" s="793">
        <f>compohweal!AK50</f>
        <v>1.0277020539096437E-2</v>
      </c>
      <c r="H58" s="186">
        <f>compohweal!AL50</f>
        <v>0.10046230782194163</v>
      </c>
      <c r="I58" s="793">
        <f>compohweal!AM50</f>
        <v>6.0694472285253216E-2</v>
      </c>
      <c r="J58" s="793">
        <f>compohweal!AN50</f>
        <v>1.8712429754408146E-2</v>
      </c>
      <c r="K58" s="793">
        <f>compohweal!AO50</f>
        <v>1.3010428578649647E-2</v>
      </c>
      <c r="L58" s="793">
        <f>compohweal!AP50</f>
        <v>5.4691398701916345E-3</v>
      </c>
      <c r="M58" s="793">
        <f>compohweal!AQ50</f>
        <v>2.5758373334389684E-3</v>
      </c>
      <c r="N58" s="186">
        <f>compohweal!AR50</f>
        <v>3.4150634094476544E-2</v>
      </c>
      <c r="O58" s="793">
        <f>compohweal!AS50</f>
        <v>2.4509422355247758E-2</v>
      </c>
      <c r="P58" s="793">
        <f>compohweal!AT50</f>
        <v>4.9197658268628919E-3</v>
      </c>
      <c r="Q58" s="793">
        <f>compohweal!AU50</f>
        <v>2.736935839179036E-3</v>
      </c>
      <c r="R58" s="793">
        <f>compohweal!AV50</f>
        <v>1.5898430395020144E-3</v>
      </c>
      <c r="S58" s="795">
        <f>compohweal!AW50</f>
        <v>3.9466703368484134E-4</v>
      </c>
      <c r="U58" s="1327">
        <f t="shared" si="0"/>
        <v>-1.9081958235744878E-17</v>
      </c>
      <c r="V58" s="1327">
        <f t="shared" si="1"/>
        <v>1.474514954580286E-17</v>
      </c>
      <c r="W58" s="1327">
        <f t="shared" si="2"/>
        <v>2.439454888092385E-18</v>
      </c>
    </row>
    <row r="59" spans="1:23" x14ac:dyDescent="0.2">
      <c r="A59" s="822">
        <v>1962</v>
      </c>
      <c r="B59" s="828">
        <f>compohweal!AF51</f>
        <v>0.21037343144416809</v>
      </c>
      <c r="C59" s="796">
        <f>compohweal!AG51</f>
        <v>0.10347022861242294</v>
      </c>
      <c r="D59" s="796">
        <f>compohweal!AH51</f>
        <v>4.5921211945824325E-2</v>
      </c>
      <c r="E59" s="796">
        <f>compohweal!AI51</f>
        <v>3.4470549435354769E-2</v>
      </c>
      <c r="F59" s="796">
        <f>compohweal!AJ51</f>
        <v>1.560708973556757E-2</v>
      </c>
      <c r="G59" s="796">
        <f>compohweal!AK51</f>
        <v>1.0904353111982346E-2</v>
      </c>
      <c r="H59" s="135">
        <f>compohweal!AL51</f>
        <v>9.9227376282215118E-2</v>
      </c>
      <c r="I59" s="806">
        <f>compohweal!AM51</f>
        <v>5.9680644422769547E-2</v>
      </c>
      <c r="J59" s="806">
        <f>compohweal!AN51</f>
        <v>1.8074221457936801E-2</v>
      </c>
      <c r="K59" s="806">
        <f>compohweal!AO51</f>
        <v>1.4034301784704439E-2</v>
      </c>
      <c r="L59" s="806">
        <f>compohweal!AP51</f>
        <v>4.9172211438417435E-3</v>
      </c>
      <c r="M59" s="806">
        <f>compohweal!AQ51</f>
        <v>2.5209898594766855E-3</v>
      </c>
      <c r="N59" s="106">
        <f>compohweal!AR51</f>
        <v>3.261822834610939E-2</v>
      </c>
      <c r="O59" s="797">
        <f>compohweal!AS51</f>
        <v>2.2941907867789268E-2</v>
      </c>
      <c r="P59" s="797">
        <f>compohweal!AT51</f>
        <v>4.7683767261332832E-3</v>
      </c>
      <c r="Q59" s="797">
        <f>compohweal!AU51</f>
        <v>3.1937796447891742E-3</v>
      </c>
      <c r="R59" s="797">
        <f>compohweal!AV51</f>
        <v>1.3323250459507108E-3</v>
      </c>
      <c r="S59" s="798">
        <f>compohweal!AW51</f>
        <v>3.818403638433665E-4</v>
      </c>
      <c r="U59" s="1327">
        <f t="shared" si="0"/>
        <v>-1.3969838619232178E-9</v>
      </c>
      <c r="V59" s="1327">
        <f t="shared" si="1"/>
        <v>-2.3865140974521637E-9</v>
      </c>
      <c r="W59" s="1327">
        <f t="shared" si="2"/>
        <v>-1.3023964129388332E-9</v>
      </c>
    </row>
    <row r="60" spans="1:23" x14ac:dyDescent="0.2">
      <c r="A60" s="822">
        <v>1963</v>
      </c>
      <c r="B60" s="828">
        <f>compohweal!AF52</f>
        <v>0.20708043128252029</v>
      </c>
      <c r="C60" s="796">
        <f>compohweal!AG52</f>
        <v>0.10506093874573708</v>
      </c>
      <c r="D60" s="796">
        <f>compohweal!AH52</f>
        <v>4.2795938585186377E-2</v>
      </c>
      <c r="E60" s="796">
        <f>compohweal!AI52</f>
        <v>3.2788929471280426E-2</v>
      </c>
      <c r="F60" s="796">
        <f>compohweal!AJ52</f>
        <v>1.6112704295665026E-2</v>
      </c>
      <c r="G60" s="796">
        <f>compohweal!AK52</f>
        <v>1.032192213460803E-2</v>
      </c>
      <c r="H60" s="135">
        <f>compohweal!AL52</f>
        <v>9.788881242275238E-2</v>
      </c>
      <c r="I60" s="806">
        <f>compohweal!AM52</f>
        <v>6.0785192996263504E-2</v>
      </c>
      <c r="J60" s="806">
        <f>compohweal!AN52</f>
        <v>1.7257249004615005E-2</v>
      </c>
      <c r="K60" s="806">
        <f>compohweal!AO52</f>
        <v>1.2173274422821123E-2</v>
      </c>
      <c r="L60" s="806">
        <f>compohweal!AP52</f>
        <v>5.066567100584507E-3</v>
      </c>
      <c r="M60" s="806">
        <f>compohweal!AQ52</f>
        <v>2.6065316051244736E-3</v>
      </c>
      <c r="N60" s="106">
        <f>compohweal!AR52</f>
        <v>3.2891362905502319E-2</v>
      </c>
      <c r="O60" s="797">
        <f>compohweal!AS52</f>
        <v>2.4042819626629353E-2</v>
      </c>
      <c r="P60" s="797">
        <f>compohweal!AT52</f>
        <v>4.4096225265093381E-3</v>
      </c>
      <c r="Q60" s="797">
        <f>compohweal!AU52</f>
        <v>2.6665590348784463E-3</v>
      </c>
      <c r="R60" s="797">
        <f>compohweal!AV52</f>
        <v>1.3578420039266348E-3</v>
      </c>
      <c r="S60" s="798">
        <f>compohweal!AW52</f>
        <v>4.1452096775174141E-4</v>
      </c>
      <c r="U60" s="1327">
        <f t="shared" si="0"/>
        <v>-1.9499566406011581E-9</v>
      </c>
      <c r="V60" s="1327">
        <f t="shared" si="1"/>
        <v>-2.7066562324762344E-9</v>
      </c>
      <c r="W60" s="1327">
        <f t="shared" si="2"/>
        <v>-1.254193193744868E-9</v>
      </c>
    </row>
    <row r="61" spans="1:23" x14ac:dyDescent="0.2">
      <c r="A61" s="822">
        <v>1964</v>
      </c>
      <c r="B61" s="828">
        <f>compohweal!AF53</f>
        <v>0.2037874311208725</v>
      </c>
      <c r="C61" s="796">
        <f>compohweal!AG53</f>
        <v>0.10665164887905121</v>
      </c>
      <c r="D61" s="796">
        <f>compohweal!AH53</f>
        <v>3.9670665224548429E-2</v>
      </c>
      <c r="E61" s="796">
        <f>compohweal!AI53</f>
        <v>3.1107309507206082E-2</v>
      </c>
      <c r="F61" s="796">
        <f>compohweal!AJ53</f>
        <v>1.6618318855762482E-2</v>
      </c>
      <c r="G61" s="796">
        <f>compohweal!AK53</f>
        <v>9.7394911572337151E-3</v>
      </c>
      <c r="H61" s="135">
        <f>compohweal!AL53</f>
        <v>9.6550248563289642E-2</v>
      </c>
      <c r="I61" s="806">
        <f>compohweal!AM53</f>
        <v>6.1889741569757462E-2</v>
      </c>
      <c r="J61" s="806">
        <f>compohweal!AN53</f>
        <v>1.6440276551293209E-2</v>
      </c>
      <c r="K61" s="806">
        <f>compohweal!AO53</f>
        <v>1.0312247060937807E-2</v>
      </c>
      <c r="L61" s="806">
        <f>compohweal!AP53</f>
        <v>5.2159130573272705E-3</v>
      </c>
      <c r="M61" s="806">
        <f>compohweal!AQ53</f>
        <v>2.6920733507722616E-3</v>
      </c>
      <c r="N61" s="106">
        <f>compohweal!AR53</f>
        <v>3.3164497464895248E-2</v>
      </c>
      <c r="O61" s="797">
        <f>compohweal!AS53</f>
        <v>2.5143731385469437E-2</v>
      </c>
      <c r="P61" s="797">
        <f>compohweal!AT53</f>
        <v>4.0508683268853929E-3</v>
      </c>
      <c r="Q61" s="797">
        <f>compohweal!AU53</f>
        <v>2.1393384249677183E-3</v>
      </c>
      <c r="R61" s="797">
        <f>compohweal!AV53</f>
        <v>1.3833589619025588E-3</v>
      </c>
      <c r="S61" s="798">
        <f>compohweal!AW53</f>
        <v>4.4720157166011631E-4</v>
      </c>
      <c r="U61" s="1327">
        <f t="shared" si="0"/>
        <v>-2.5029294192790985E-9</v>
      </c>
      <c r="V61" s="1327">
        <f t="shared" si="1"/>
        <v>-3.0267983675003052E-9</v>
      </c>
      <c r="W61" s="1327">
        <f t="shared" si="2"/>
        <v>-1.2059899745509028E-9</v>
      </c>
    </row>
    <row r="62" spans="1:23" x14ac:dyDescent="0.2">
      <c r="A62" s="822">
        <v>1965</v>
      </c>
      <c r="B62" s="828">
        <f>compohweal!AF54</f>
        <v>0.20380062609910965</v>
      </c>
      <c r="C62" s="796">
        <f>compohweal!AG54</f>
        <v>0.10631719976663589</v>
      </c>
      <c r="D62" s="796">
        <f>compohweal!AH54</f>
        <v>4.0472379623679444E-2</v>
      </c>
      <c r="E62" s="796">
        <f>compohweal!AI54</f>
        <v>3.0605820356868207E-2</v>
      </c>
      <c r="F62" s="796">
        <f>compohweal!AJ54</f>
        <v>1.7875516787171364E-2</v>
      </c>
      <c r="G62" s="796">
        <f>compohweal!AK54</f>
        <v>8.5297136101871729E-3</v>
      </c>
      <c r="H62" s="135">
        <f>compohweal!AL54</f>
        <v>9.8498456180095673E-2</v>
      </c>
      <c r="I62" s="806">
        <f>compohweal!AM54</f>
        <v>6.2411809340119362E-2</v>
      </c>
      <c r="J62" s="806">
        <f>compohweal!AN54</f>
        <v>1.6838558360177558E-2</v>
      </c>
      <c r="K62" s="806">
        <f>compohweal!AO54</f>
        <v>1.0991504146659281E-2</v>
      </c>
      <c r="L62" s="806">
        <f>compohweal!AP54</f>
        <v>5.9388773515820503E-3</v>
      </c>
      <c r="M62" s="806">
        <f>compohweal!AQ54</f>
        <v>2.317706705071032E-3</v>
      </c>
      <c r="N62" s="106">
        <f>compohweal!AR54</f>
        <v>3.3999580889940262E-2</v>
      </c>
      <c r="O62" s="797">
        <f>compohweal!AS54</f>
        <v>2.5205858051776886E-2</v>
      </c>
      <c r="P62" s="797">
        <f>compohweal!AT54</f>
        <v>4.4734956845786655E-3</v>
      </c>
      <c r="Q62" s="797">
        <f>compohweal!AU54</f>
        <v>2.3223043681355193E-3</v>
      </c>
      <c r="R62" s="797">
        <f>compohweal!AV54</f>
        <v>1.658259192481637E-3</v>
      </c>
      <c r="S62" s="798">
        <f>compohweal!AW54</f>
        <v>3.3966447517741472E-4</v>
      </c>
      <c r="U62" s="1327">
        <f t="shared" si="0"/>
        <v>-4.0454324334859848E-9</v>
      </c>
      <c r="V62" s="1327">
        <f t="shared" si="1"/>
        <v>2.7648638933897018E-10</v>
      </c>
      <c r="W62" s="1327">
        <f t="shared" si="2"/>
        <v>-8.8220986071974039E-10</v>
      </c>
    </row>
    <row r="63" spans="1:23" x14ac:dyDescent="0.2">
      <c r="A63" s="822">
        <v>1966</v>
      </c>
      <c r="B63" s="828">
        <f>compohweal!AF55</f>
        <v>0.2038138210773468</v>
      </c>
      <c r="C63" s="796">
        <f>compohweal!AG55</f>
        <v>0.10598275065422058</v>
      </c>
      <c r="D63" s="796">
        <f>compohweal!AH55</f>
        <v>4.1274094022810459E-2</v>
      </c>
      <c r="E63" s="796">
        <f>compohweal!AI55</f>
        <v>3.0104331206530333E-2</v>
      </c>
      <c r="F63" s="796">
        <f>compohweal!AJ55</f>
        <v>1.9132714718580246E-2</v>
      </c>
      <c r="G63" s="796">
        <f>compohweal!AK55</f>
        <v>7.3199360631406307E-3</v>
      </c>
      <c r="H63" s="135">
        <f>compohweal!AL55</f>
        <v>0.1004466637969017</v>
      </c>
      <c r="I63" s="806">
        <f>compohweal!AM55</f>
        <v>6.2933877110481262E-2</v>
      </c>
      <c r="J63" s="806">
        <f>compohweal!AN55</f>
        <v>1.7236840169061907E-2</v>
      </c>
      <c r="K63" s="806">
        <f>compohweal!AO55</f>
        <v>1.1670761232380755E-2</v>
      </c>
      <c r="L63" s="806">
        <f>compohweal!AP55</f>
        <v>6.6618416458368301E-3</v>
      </c>
      <c r="M63" s="806">
        <f>compohweal!AQ55</f>
        <v>1.9433400593698025E-3</v>
      </c>
      <c r="N63" s="106">
        <f>compohweal!AR55</f>
        <v>3.4834664314985275E-2</v>
      </c>
      <c r="O63" s="797">
        <f>compohweal!AS55</f>
        <v>2.5267984718084335E-2</v>
      </c>
      <c r="P63" s="797">
        <f>compohweal!AT55</f>
        <v>4.8961230422719382E-3</v>
      </c>
      <c r="Q63" s="797">
        <f>compohweal!AU55</f>
        <v>2.5052703113033203E-3</v>
      </c>
      <c r="R63" s="797">
        <f>compohweal!AV55</f>
        <v>1.9331594230607152E-3</v>
      </c>
      <c r="S63" s="798">
        <f>compohweal!AW55</f>
        <v>2.3212737869471312E-4</v>
      </c>
      <c r="U63" s="1327">
        <f t="shared" si="0"/>
        <v>-5.5879354476928711E-9</v>
      </c>
      <c r="V63" s="1327">
        <f t="shared" si="1"/>
        <v>3.5797711461782455E-9</v>
      </c>
      <c r="W63" s="1327">
        <f t="shared" si="2"/>
        <v>-5.5842974688857794E-10</v>
      </c>
    </row>
    <row r="64" spans="1:23" x14ac:dyDescent="0.2">
      <c r="A64" s="822">
        <v>1967</v>
      </c>
      <c r="B64" s="828">
        <f>compohweal!AF56</f>
        <v>0.20727038756012917</v>
      </c>
      <c r="C64" s="796">
        <f>compohweal!AG56</f>
        <v>0.10887329652905464</v>
      </c>
      <c r="D64" s="796">
        <f>compohweal!AH56</f>
        <v>4.1300707904156297E-2</v>
      </c>
      <c r="E64" s="796">
        <f>compohweal!AI56</f>
        <v>2.9573180625448003E-2</v>
      </c>
      <c r="F64" s="796">
        <f>compohweal!AJ56</f>
        <v>1.9436992239207029E-2</v>
      </c>
      <c r="G64" s="796">
        <f>compohweal!AK56</f>
        <v>8.0862130271270871E-3</v>
      </c>
      <c r="H64" s="149">
        <f>compohweal!AL56</f>
        <v>0.10086093470454216</v>
      </c>
      <c r="I64" s="796">
        <f>compohweal!AM56</f>
        <v>6.280193105340004E-2</v>
      </c>
      <c r="J64" s="796">
        <f>compohweal!AN56</f>
        <v>1.7243236645299476E-2</v>
      </c>
      <c r="K64" s="796">
        <f>compohweal!AO56</f>
        <v>1.1578347362956265E-2</v>
      </c>
      <c r="L64" s="796">
        <f>compohweal!AP56</f>
        <v>7.1248390013352036E-3</v>
      </c>
      <c r="M64" s="796">
        <f>compohweal!AQ56</f>
        <v>2.1125776693224907E-3</v>
      </c>
      <c r="N64" s="106">
        <f>compohweal!AR56</f>
        <v>3.438161313533783E-2</v>
      </c>
      <c r="O64" s="797">
        <f>compohweal!AS56</f>
        <v>2.3886148817837238E-2</v>
      </c>
      <c r="P64" s="797">
        <f>compohweal!AT56</f>
        <v>4.943269630530267E-3</v>
      </c>
      <c r="Q64" s="797">
        <f>compohweal!AU56</f>
        <v>2.6407458058201883E-3</v>
      </c>
      <c r="R64" s="797">
        <f>compohweal!AV56</f>
        <v>2.4961495364550501E-3</v>
      </c>
      <c r="S64" s="798">
        <f>compohweal!AW56</f>
        <v>4.1529972077114508E-4</v>
      </c>
      <c r="U64" s="1327">
        <f t="shared" si="0"/>
        <v>-2.7648638933897018E-9</v>
      </c>
      <c r="V64" s="1327">
        <f t="shared" si="1"/>
        <v>2.9722286853939295E-9</v>
      </c>
      <c r="W64" s="1327">
        <f t="shared" si="2"/>
        <v>-3.7607605918310583E-10</v>
      </c>
    </row>
    <row r="65" spans="1:23" x14ac:dyDescent="0.2">
      <c r="A65" s="822">
        <v>1968</v>
      </c>
      <c r="B65" s="828">
        <f>compohweal!AF57</f>
        <v>0.21172451693564653</v>
      </c>
      <c r="C65" s="796">
        <f>compohweal!AG57</f>
        <v>0.11357446480542421</v>
      </c>
      <c r="D65" s="796">
        <f>compohweal!AH57</f>
        <v>4.0567457574070431E-2</v>
      </c>
      <c r="E65" s="796">
        <f>compohweal!AI57</f>
        <v>2.9509856052754913E-2</v>
      </c>
      <c r="F65" s="796">
        <f>compohweal!AJ57</f>
        <v>1.8889212398789823E-2</v>
      </c>
      <c r="G65" s="796">
        <f>compohweal!AK57</f>
        <v>9.1835307248402387E-3</v>
      </c>
      <c r="H65" s="149">
        <f>compohweal!AL57</f>
        <v>0.10366956796497107</v>
      </c>
      <c r="I65" s="796">
        <f>compohweal!AM57</f>
        <v>6.554312352091074E-2</v>
      </c>
      <c r="J65" s="796">
        <f>compohweal!AN57</f>
        <v>1.7046603932612925E-2</v>
      </c>
      <c r="K65" s="796">
        <f>compohweal!AO57</f>
        <v>1.1944661412599089E-2</v>
      </c>
      <c r="L65" s="796">
        <f>compohweal!AP57</f>
        <v>6.9056657666806132E-3</v>
      </c>
      <c r="M65" s="796">
        <f>compohweal!AQ57</f>
        <v>2.2295138915069401E-3</v>
      </c>
      <c r="N65" s="106">
        <f>compohweal!AR57</f>
        <v>3.5723069682717323E-2</v>
      </c>
      <c r="O65" s="797">
        <f>compohweal!AS57</f>
        <v>2.4498374899849296E-2</v>
      </c>
      <c r="P65" s="797">
        <f>compohweal!AT57</f>
        <v>5.078609668998979E-3</v>
      </c>
      <c r="Q65" s="797">
        <f>compohweal!AU57</f>
        <v>2.9887062599982528E-3</v>
      </c>
      <c r="R65" s="797">
        <f>compohweal!AV57</f>
        <v>2.4962114766822197E-3</v>
      </c>
      <c r="S65" s="798">
        <f>compohweal!AW57</f>
        <v>6.6116787456849124E-4</v>
      </c>
      <c r="U65" s="1327">
        <f t="shared" si="0"/>
        <v>-4.6202330850064754E-9</v>
      </c>
      <c r="V65" s="1327">
        <f t="shared" si="1"/>
        <v>-5.5933924159035087E-10</v>
      </c>
      <c r="W65" s="1327">
        <f t="shared" si="2"/>
        <v>-4.9737991503207013E-10</v>
      </c>
    </row>
    <row r="66" spans="1:23" x14ac:dyDescent="0.2">
      <c r="A66" s="822">
        <v>1969</v>
      </c>
      <c r="B66" s="828">
        <f>compohweal!AF58</f>
        <v>0.20317649398930371</v>
      </c>
      <c r="C66" s="796">
        <f>compohweal!AG58</f>
        <v>0.10449690488167107</v>
      </c>
      <c r="D66" s="796">
        <f>compohweal!AH58</f>
        <v>4.1150091685267398E-2</v>
      </c>
      <c r="E66" s="796">
        <f>compohweal!AI58</f>
        <v>3.0790130122113624E-2</v>
      </c>
      <c r="F66" s="796">
        <f>compohweal!AJ58</f>
        <v>1.9645626511191949E-2</v>
      </c>
      <c r="G66" s="796">
        <f>compohweal!AK58</f>
        <v>7.0937451746431179E-3</v>
      </c>
      <c r="H66" s="149">
        <f>compohweal!AL58</f>
        <v>9.926991886459291E-2</v>
      </c>
      <c r="I66" s="796">
        <f>compohweal!AM58</f>
        <v>6.0510854469612241E-2</v>
      </c>
      <c r="J66" s="796">
        <f>compohweal!AN58</f>
        <v>1.8007248343110405E-2</v>
      </c>
      <c r="K66" s="796">
        <f>compohweal!AO58</f>
        <v>1.2233390334813521E-2</v>
      </c>
      <c r="L66" s="796">
        <f>compohweal!AP58</f>
        <v>6.7651071949512698E-3</v>
      </c>
      <c r="M66" s="796">
        <f>compohweal!AQ58</f>
        <v>1.7533195641590282E-3</v>
      </c>
      <c r="N66" s="106">
        <f>compohweal!AR58</f>
        <v>3.4509050194174051E-2</v>
      </c>
      <c r="O66" s="797">
        <f>compohweal!AS58</f>
        <v>2.3508289770688862E-2</v>
      </c>
      <c r="P66" s="797">
        <f>compohweal!AT58</f>
        <v>5.4370965549424E-3</v>
      </c>
      <c r="Q66" s="797">
        <f>compohweal!AU58</f>
        <v>2.8608748977774212E-3</v>
      </c>
      <c r="R66" s="797">
        <f>compohweal!AV58</f>
        <v>2.3658730005990947E-3</v>
      </c>
      <c r="S66" s="798">
        <f>compohweal!AW58</f>
        <v>3.3691539420033223E-4</v>
      </c>
      <c r="U66" s="1327">
        <f t="shared" si="0"/>
        <v>-4.38558345194906E-9</v>
      </c>
      <c r="V66" s="1327">
        <f t="shared" si="1"/>
        <v>-1.0420535545563325E-9</v>
      </c>
      <c r="W66" s="1327">
        <f t="shared" si="2"/>
        <v>5.7596594160713721E-10</v>
      </c>
    </row>
    <row r="67" spans="1:23" x14ac:dyDescent="0.2">
      <c r="A67" s="823">
        <v>1970</v>
      </c>
      <c r="B67" s="831">
        <f>compohweal!AF59</f>
        <v>0.19683306181104854</v>
      </c>
      <c r="C67" s="808">
        <f>compohweal!AG59</f>
        <v>9.1524541669059545E-2</v>
      </c>
      <c r="D67" s="808">
        <f>compohweal!AH59</f>
        <v>4.3238525337983447E-2</v>
      </c>
      <c r="E67" s="808">
        <f>compohweal!AI59</f>
        <v>3.3609110857014457E-2</v>
      </c>
      <c r="F67" s="808">
        <f>compohweal!AJ59</f>
        <v>2.2105645584815647E-2</v>
      </c>
      <c r="G67" s="808">
        <f>compohweal!AK59</f>
        <v>6.3552430092386203E-3</v>
      </c>
      <c r="H67" s="153">
        <f>compohweal!AL59</f>
        <v>9.5043698267545551E-2</v>
      </c>
      <c r="I67" s="808">
        <f>compohweal!AM59</f>
        <v>5.2949288685340434E-2</v>
      </c>
      <c r="J67" s="808">
        <f>compohweal!AN59</f>
        <v>1.9313924733410204E-2</v>
      </c>
      <c r="K67" s="808">
        <f>compohweal!AO59</f>
        <v>1.3628746763117761E-2</v>
      </c>
      <c r="L67" s="808">
        <f>compohweal!AP59</f>
        <v>7.6885073303856188E-3</v>
      </c>
      <c r="M67" s="808">
        <f>compohweal!AQ59</f>
        <v>1.4632292259193491E-3</v>
      </c>
      <c r="N67" s="112">
        <f>compohweal!AR59</f>
        <v>3.2616526470519602E-2</v>
      </c>
      <c r="O67" s="809">
        <f>compohweal!AS59</f>
        <v>2.065169251000043E-2</v>
      </c>
      <c r="P67" s="809">
        <f>compohweal!AT59</f>
        <v>5.7537220117183097E-3</v>
      </c>
      <c r="Q67" s="809">
        <f>compohweal!AU59</f>
        <v>3.0586275460606771E-3</v>
      </c>
      <c r="R67" s="809">
        <f>compohweal!AV59</f>
        <v>2.9272313790897897E-3</v>
      </c>
      <c r="S67" s="810">
        <f>compohweal!AW59</f>
        <v>2.2525363090153405E-4</v>
      </c>
      <c r="U67" s="1327">
        <f t="shared" si="0"/>
        <v>-4.6470631787087768E-9</v>
      </c>
      <c r="V67" s="1327">
        <f t="shared" si="1"/>
        <v>1.5293721844500396E-9</v>
      </c>
      <c r="W67" s="1327">
        <f t="shared" si="2"/>
        <v>-6.0725113826265442E-10</v>
      </c>
    </row>
    <row r="68" spans="1:23" x14ac:dyDescent="0.2">
      <c r="A68" s="822">
        <v>1971</v>
      </c>
      <c r="B68" s="828">
        <f>compohweal!AF60</f>
        <v>0.19467955893196631</v>
      </c>
      <c r="C68" s="796">
        <f>compohweal!AG60</f>
        <v>8.9155417008441873E-2</v>
      </c>
      <c r="D68" s="796">
        <f>compohweal!AH60</f>
        <v>4.2961213898024653E-2</v>
      </c>
      <c r="E68" s="796">
        <f>compohweal!AI60</f>
        <v>3.3719418714667881E-2</v>
      </c>
      <c r="F68" s="796">
        <f>compohweal!AJ60</f>
        <v>2.317946083167044E-2</v>
      </c>
      <c r="G68" s="796">
        <f>compohweal!AK60</f>
        <v>5.6640488842276682E-3</v>
      </c>
      <c r="H68" s="149">
        <f>compohweal!AL60</f>
        <v>9.369882800092455E-2</v>
      </c>
      <c r="I68" s="796">
        <f>compohweal!AM60</f>
        <v>5.1185879347031005E-2</v>
      </c>
      <c r="J68" s="796">
        <f>compohweal!AN60</f>
        <v>1.8954141281568582E-2</v>
      </c>
      <c r="K68" s="796">
        <f>compohweal!AO60</f>
        <v>1.3534904661824498E-2</v>
      </c>
      <c r="L68" s="796">
        <f>compohweal!AP60</f>
        <v>8.7442418757746054E-3</v>
      </c>
      <c r="M68" s="796">
        <f>compohweal!AQ60</f>
        <v>1.2796576293112594E-3</v>
      </c>
      <c r="N68" s="106">
        <f>compohweal!AR60</f>
        <v>3.1988163624191657E-2</v>
      </c>
      <c r="O68" s="797">
        <f>compohweal!AS60</f>
        <v>1.982791442060261E-2</v>
      </c>
      <c r="P68" s="797">
        <f>compohweal!AT60</f>
        <v>5.5819669603067723E-3</v>
      </c>
      <c r="Q68" s="797">
        <f>compohweal!AU60</f>
        <v>2.8737567226766458E-3</v>
      </c>
      <c r="R68" s="797">
        <f>compohweal!AV60</f>
        <v>3.5189171927640928E-3</v>
      </c>
      <c r="S68" s="798">
        <f>compohweal!AW60</f>
        <v>1.8560896805297489E-4</v>
      </c>
      <c r="U68" s="1327">
        <f t="shared" si="0"/>
        <v>-4.0506620280211791E-10</v>
      </c>
      <c r="V68" s="1327">
        <f t="shared" si="1"/>
        <v>3.2054146004156792E-9</v>
      </c>
      <c r="W68" s="1327">
        <f t="shared" si="2"/>
        <v>-6.4021143941772607E-10</v>
      </c>
    </row>
    <row r="69" spans="1:23" x14ac:dyDescent="0.2">
      <c r="A69" s="822">
        <v>1972</v>
      </c>
      <c r="B69" s="828">
        <f>compohweal!AF61</f>
        <v>0.19008041189590585</v>
      </c>
      <c r="C69" s="796">
        <f>compohweal!AG61</f>
        <v>8.5749856214533793E-2</v>
      </c>
      <c r="D69" s="796">
        <f>compohweal!AH61</f>
        <v>4.0945469325436079E-2</v>
      </c>
      <c r="E69" s="796">
        <f>compohweal!AI61</f>
        <v>3.5572956847005344E-2</v>
      </c>
      <c r="F69" s="796">
        <f>compohweal!AJ61</f>
        <v>2.2952090611852327E-2</v>
      </c>
      <c r="G69" s="796">
        <f>compohweal!AK61</f>
        <v>4.8600375140495089E-3</v>
      </c>
      <c r="H69" s="149">
        <f>compohweal!AL61</f>
        <v>9.0608214606618276E-2</v>
      </c>
      <c r="I69" s="796">
        <f>compohweal!AM61</f>
        <v>4.8784499860630604E-2</v>
      </c>
      <c r="J69" s="796">
        <f>compohweal!AN61</f>
        <v>1.7681736243865487E-2</v>
      </c>
      <c r="K69" s="796">
        <f>compohweal!AO61</f>
        <v>1.3960362979677399E-2</v>
      </c>
      <c r="L69" s="796">
        <f>compohweal!AP61</f>
        <v>8.9808574927019436E-3</v>
      </c>
      <c r="M69" s="796">
        <f>compohweal!AQ61</f>
        <v>1.2007575230654766E-3</v>
      </c>
      <c r="N69" s="106">
        <f>compohweal!AR61</f>
        <v>3.0758023531234358E-2</v>
      </c>
      <c r="O69" s="797">
        <f>compohweal!AS61</f>
        <v>1.8736553377493692E-2</v>
      </c>
      <c r="P69" s="797">
        <f>compohweal!AT61</f>
        <v>5.284006913534256E-3</v>
      </c>
      <c r="Q69" s="797">
        <f>compohweal!AU61</f>
        <v>3.0108654464089391E-3</v>
      </c>
      <c r="R69" s="797">
        <f>compohweal!AV61</f>
        <v>3.5628509509990636E-3</v>
      </c>
      <c r="S69" s="798">
        <f>compohweal!AW61</f>
        <v>1.6374641258920519E-4</v>
      </c>
      <c r="U69" s="1327">
        <f t="shared" si="0"/>
        <v>1.3830288025928894E-9</v>
      </c>
      <c r="V69" s="1327">
        <f t="shared" si="1"/>
        <v>5.0667736672949104E-10</v>
      </c>
      <c r="W69" s="1327">
        <f t="shared" si="2"/>
        <v>4.3020920159619891E-10</v>
      </c>
    </row>
    <row r="70" spans="1:23" x14ac:dyDescent="0.2">
      <c r="A70" s="822">
        <v>1973</v>
      </c>
      <c r="B70" s="828">
        <f>compohweal!AF62</f>
        <v>0.18056787368277583</v>
      </c>
      <c r="C70" s="796">
        <f>compohweal!AG62</f>
        <v>6.9239630135598418E-2</v>
      </c>
      <c r="D70" s="796">
        <f>compohweal!AH62</f>
        <v>4.2212553579716428E-2</v>
      </c>
      <c r="E70" s="796">
        <f>compohweal!AI62</f>
        <v>3.9705740216881225E-2</v>
      </c>
      <c r="F70" s="796">
        <f>compohweal!AJ62</f>
        <v>2.4955569216558615E-2</v>
      </c>
      <c r="G70" s="796">
        <f>compohweal!AK62</f>
        <v>4.4543814251767344E-3</v>
      </c>
      <c r="H70" s="149">
        <f>compohweal!AL62</f>
        <v>8.3964060438120214E-2</v>
      </c>
      <c r="I70" s="796">
        <f>compohweal!AM62</f>
        <v>3.890262960067048E-2</v>
      </c>
      <c r="J70" s="796">
        <f>compohweal!AN62</f>
        <v>1.8570429738110406E-2</v>
      </c>
      <c r="K70" s="796">
        <f>compohweal!AO62</f>
        <v>1.5580010800506194E-2</v>
      </c>
      <c r="L70" s="796">
        <f>compohweal!AP62</f>
        <v>9.7783040966135104E-3</v>
      </c>
      <c r="M70" s="796">
        <f>compohweal!AQ62</f>
        <v>1.1326872797212673E-3</v>
      </c>
      <c r="N70" s="106">
        <f>compohweal!AR62</f>
        <v>2.7627383426079177E-2</v>
      </c>
      <c r="O70" s="797">
        <f>compohweal!AS62</f>
        <v>1.4718723948817569E-2</v>
      </c>
      <c r="P70" s="797">
        <f>compohweal!AT62</f>
        <v>5.5902266364409314E-3</v>
      </c>
      <c r="Q70" s="797">
        <f>compohweal!AU62</f>
        <v>3.3081363599184455E-3</v>
      </c>
      <c r="R70" s="797">
        <f>compohweal!AV62</f>
        <v>3.8593709652232633E-3</v>
      </c>
      <c r="S70" s="798">
        <f>compohweal!AW62</f>
        <v>1.5092536992789007E-4</v>
      </c>
      <c r="U70" s="1327">
        <f t="shared" si="0"/>
        <v>-8.9115559376296005E-10</v>
      </c>
      <c r="V70" s="1327">
        <f t="shared" si="1"/>
        <v>-1.0775016434649842E-9</v>
      </c>
      <c r="W70" s="1327">
        <f t="shared" si="2"/>
        <v>1.4575107787351271E-10</v>
      </c>
    </row>
    <row r="71" spans="1:23" x14ac:dyDescent="0.2">
      <c r="A71" s="822">
        <v>1974</v>
      </c>
      <c r="B71" s="828">
        <f>compohweal!AF63</f>
        <v>0.1727142925476528</v>
      </c>
      <c r="C71" s="796">
        <f>compohweal!AG63</f>
        <v>4.9106287480071842E-2</v>
      </c>
      <c r="D71" s="796">
        <f>compohweal!AH63</f>
        <v>4.4435748370919015E-2</v>
      </c>
      <c r="E71" s="796">
        <f>compohweal!AI63</f>
        <v>4.6125309786001267E-2</v>
      </c>
      <c r="F71" s="796">
        <f>compohweal!AJ63</f>
        <v>2.8717348913090746E-2</v>
      </c>
      <c r="G71" s="796">
        <f>compohweal!AK63</f>
        <v>4.3296015672993349E-3</v>
      </c>
      <c r="H71" s="149">
        <f>compohweal!AL63</f>
        <v>7.8737092065921388E-2</v>
      </c>
      <c r="I71" s="796">
        <f>compohweal!AM63</f>
        <v>2.7859549146569407E-2</v>
      </c>
      <c r="J71" s="796">
        <f>compohweal!AN63</f>
        <v>1.9590435223528768E-2</v>
      </c>
      <c r="K71" s="796">
        <f>compohweal!AO63</f>
        <v>1.9070436638692678E-2</v>
      </c>
      <c r="L71" s="796">
        <f>compohweal!AP63</f>
        <v>1.0858953482546951E-2</v>
      </c>
      <c r="M71" s="796">
        <f>compohweal!AQ63</f>
        <v>1.3577174874370712E-3</v>
      </c>
      <c r="N71" s="106">
        <f>compohweal!AR63</f>
        <v>2.5251431174638128E-2</v>
      </c>
      <c r="O71" s="797">
        <f>compohweal!AS63</f>
        <v>1.0801348718757708E-2</v>
      </c>
      <c r="P71" s="797">
        <f>compohweal!AT63</f>
        <v>6.0116977103166214E-3</v>
      </c>
      <c r="Q71" s="797">
        <f>compohweal!AU63</f>
        <v>3.9322227316913316E-3</v>
      </c>
      <c r="R71" s="797">
        <f>compohweal!AV63</f>
        <v>4.3574330675628659E-3</v>
      </c>
      <c r="S71" s="798">
        <f>compohweal!AW63</f>
        <v>1.4872902628715323E-4</v>
      </c>
      <c r="U71" s="1327">
        <f t="shared" si="0"/>
        <v>-3.5697294009651159E-9</v>
      </c>
      <c r="V71" s="1327">
        <f t="shared" si="1"/>
        <v>8.7146512228741813E-11</v>
      </c>
      <c r="W71" s="1327">
        <f t="shared" si="2"/>
        <v>-7.9977552358556636E-11</v>
      </c>
    </row>
    <row r="72" spans="1:23" x14ac:dyDescent="0.2">
      <c r="A72" s="822">
        <v>1975</v>
      </c>
      <c r="B72" s="828">
        <f>compohweal!AF64</f>
        <v>0.16681732598482313</v>
      </c>
      <c r="C72" s="796">
        <f>compohweal!AG64</f>
        <v>4.0535652704704717E-2</v>
      </c>
      <c r="D72" s="796">
        <f>compohweal!AH64</f>
        <v>4.2965695219835176E-2</v>
      </c>
      <c r="E72" s="796">
        <f>compohweal!AI64</f>
        <v>4.9571506798310683E-2</v>
      </c>
      <c r="F72" s="796">
        <f>compohweal!AJ64</f>
        <v>2.9552949267063866E-2</v>
      </c>
      <c r="G72" s="796">
        <f>compohweal!AK64</f>
        <v>4.1915238332155269E-3</v>
      </c>
      <c r="H72" s="149">
        <f>compohweal!AL64</f>
        <v>7.4842198950079819E-2</v>
      </c>
      <c r="I72" s="796">
        <f>compohweal!AM64</f>
        <v>2.2756007759937802E-2</v>
      </c>
      <c r="J72" s="796">
        <f>compohweal!AN64</f>
        <v>1.8419756556218636E-2</v>
      </c>
      <c r="K72" s="796">
        <f>compohweal!AO64</f>
        <v>2.0897113670573175E-2</v>
      </c>
      <c r="L72" s="796">
        <f>compohweal!AP64</f>
        <v>1.121957053408984E-2</v>
      </c>
      <c r="M72" s="796">
        <f>compohweal!AQ64</f>
        <v>1.5497525866230433E-3</v>
      </c>
      <c r="N72" s="106">
        <f>compohweal!AR64</f>
        <v>2.4278722649455631E-2</v>
      </c>
      <c r="O72" s="797">
        <f>compohweal!AS64</f>
        <v>9.3282176821816165E-3</v>
      </c>
      <c r="P72" s="797">
        <f>compohweal!AT64</f>
        <v>5.8240315400251985E-3</v>
      </c>
      <c r="Q72" s="797">
        <f>compohweal!AU64</f>
        <v>4.3182888158525487E-3</v>
      </c>
      <c r="R72" s="797">
        <f>compohweal!AV64</f>
        <v>4.6709115570231496E-3</v>
      </c>
      <c r="S72" s="798">
        <f>compohweal!AW64</f>
        <v>1.3727270875063535E-4</v>
      </c>
      <c r="U72" s="1327">
        <f t="shared" si="0"/>
        <v>-1.8383068400851243E-9</v>
      </c>
      <c r="V72" s="1327">
        <f t="shared" si="1"/>
        <v>-2.1573626773907506E-9</v>
      </c>
      <c r="W72" s="1327">
        <f t="shared" si="2"/>
        <v>3.4562248202307799E-10</v>
      </c>
    </row>
    <row r="73" spans="1:23" x14ac:dyDescent="0.2">
      <c r="A73" s="822">
        <v>1976</v>
      </c>
      <c r="B73" s="828">
        <f>compohweal!AF65</f>
        <v>0.16100149691983745</v>
      </c>
      <c r="C73" s="796">
        <f>compohweal!AG65</f>
        <v>3.9579797925469506E-2</v>
      </c>
      <c r="D73" s="796">
        <f>compohweal!AH65</f>
        <v>4.0333025627134811E-2</v>
      </c>
      <c r="E73" s="796">
        <f>compohweal!AI65</f>
        <v>4.9109908665541213E-2</v>
      </c>
      <c r="F73" s="796">
        <f>compohweal!AJ65</f>
        <v>2.8355023742326679E-2</v>
      </c>
      <c r="G73" s="796">
        <f>compohweal!AK65</f>
        <v>3.6237396290563773E-3</v>
      </c>
      <c r="H73" s="149">
        <f>compohweal!AL65</f>
        <v>7.1345459486551022E-2</v>
      </c>
      <c r="I73" s="796">
        <f>compohweal!AM65</f>
        <v>2.2379304580184112E-2</v>
      </c>
      <c r="J73" s="796">
        <f>compohweal!AN65</f>
        <v>1.7121074197886083E-2</v>
      </c>
      <c r="K73" s="796">
        <f>compohweal!AO65</f>
        <v>2.0294590724859521E-2</v>
      </c>
      <c r="L73" s="796">
        <f>compohweal!AP65</f>
        <v>1.0472943803707668E-2</v>
      </c>
      <c r="M73" s="796">
        <f>compohweal!AQ65</f>
        <v>1.0775474322981538E-3</v>
      </c>
      <c r="N73" s="106">
        <f>compohweal!AR65</f>
        <v>2.3401292027443787E-2</v>
      </c>
      <c r="O73" s="797">
        <f>compohweal!AS65</f>
        <v>9.2065014105138232E-3</v>
      </c>
      <c r="P73" s="797">
        <f>compohweal!AT65</f>
        <v>5.4719239294153954E-3</v>
      </c>
      <c r="Q73" s="797">
        <f>compohweal!AU65</f>
        <v>4.554902427372538E-3</v>
      </c>
      <c r="R73" s="797">
        <f>compohweal!AV65</f>
        <v>4.0310675033788934E-3</v>
      </c>
      <c r="S73" s="798">
        <f>compohweal!AW65</f>
        <v>1.3689660305490903E-4</v>
      </c>
      <c r="U73" s="1327">
        <f t="shared" si="0"/>
        <v>1.3303088630678417E-9</v>
      </c>
      <c r="V73" s="1327">
        <f t="shared" si="1"/>
        <v>-1.2523845155376634E-9</v>
      </c>
      <c r="W73" s="1327">
        <f t="shared" si="2"/>
        <v>1.5370822843696619E-10</v>
      </c>
    </row>
    <row r="74" spans="1:23" x14ac:dyDescent="0.2">
      <c r="A74" s="822">
        <v>1977</v>
      </c>
      <c r="B74" s="828">
        <f>compohweal!AF66</f>
        <v>0.15841805026154887</v>
      </c>
      <c r="C74" s="796">
        <f>compohweal!AG66</f>
        <v>3.5843325876175669E-2</v>
      </c>
      <c r="D74" s="796">
        <f>compohweal!AH66</f>
        <v>3.8778671879395488E-2</v>
      </c>
      <c r="E74" s="796">
        <f>compohweal!AI66</f>
        <v>5.1708585852061312E-2</v>
      </c>
      <c r="F74" s="796">
        <f>compohweal!AJ66</f>
        <v>2.8686415150912747E-2</v>
      </c>
      <c r="G74" s="796">
        <f>compohweal!AK66</f>
        <v>3.401050530142169E-3</v>
      </c>
      <c r="H74" s="149">
        <f>compohweal!AL66</f>
        <v>7.0280048019068175E-2</v>
      </c>
      <c r="I74" s="796">
        <f>compohweal!AM66</f>
        <v>2.0238139042579206E-2</v>
      </c>
      <c r="J74" s="796">
        <f>compohweal!AN66</f>
        <v>1.6751985091239339E-2</v>
      </c>
      <c r="K74" s="796">
        <f>compohweal!AO66</f>
        <v>2.1756886923626099E-2</v>
      </c>
      <c r="L74" s="796">
        <f>compohweal!AP66</f>
        <v>1.0588112003738659E-2</v>
      </c>
      <c r="M74" s="796">
        <f>compohweal!AQ66</f>
        <v>9.4492323007488999E-4</v>
      </c>
      <c r="N74" s="106">
        <f>compohweal!AR66</f>
        <v>2.2883514404647087E-2</v>
      </c>
      <c r="O74" s="797">
        <f>compohweal!AS66</f>
        <v>8.2409250589980942E-3</v>
      </c>
      <c r="P74" s="797">
        <f>compohweal!AT66</f>
        <v>5.3585506490658116E-3</v>
      </c>
      <c r="Q74" s="797">
        <f>compohweal!AU66</f>
        <v>5.1793239031852033E-3</v>
      </c>
      <c r="R74" s="797">
        <f>compohweal!AV66</f>
        <v>3.9785043973813716E-3</v>
      </c>
      <c r="S74" s="798">
        <f>compohweal!AW66</f>
        <v>1.2621039760731673E-4</v>
      </c>
      <c r="U74" s="1327">
        <f t="shared" si="0"/>
        <v>9.728614858151019E-10</v>
      </c>
      <c r="V74" s="1327">
        <f t="shared" si="1"/>
        <v>1.7278099818940351E-9</v>
      </c>
      <c r="W74" s="1327">
        <f t="shared" si="2"/>
        <v>-1.5907102024481645E-12</v>
      </c>
    </row>
    <row r="75" spans="1:23" x14ac:dyDescent="0.2">
      <c r="A75" s="822">
        <v>1978</v>
      </c>
      <c r="B75" s="828">
        <f>compohweal!AF67</f>
        <v>0.15786049287821147</v>
      </c>
      <c r="C75" s="796">
        <f>compohweal!AG67</f>
        <v>3.1856920128807253E-2</v>
      </c>
      <c r="D75" s="796">
        <f>compohweal!AH67</f>
        <v>3.8847003132356242E-2</v>
      </c>
      <c r="E75" s="796">
        <f>compohweal!AI67</f>
        <v>5.3784838391992475E-2</v>
      </c>
      <c r="F75" s="796">
        <f>compohweal!AJ67</f>
        <v>2.9982601229139205E-2</v>
      </c>
      <c r="G75" s="796">
        <f>compohweal!AK67</f>
        <v>3.3891287631706846E-3</v>
      </c>
      <c r="H75" s="149">
        <f>compohweal!AL67</f>
        <v>7.08186894075018E-2</v>
      </c>
      <c r="I75" s="796">
        <f>compohweal!AM67</f>
        <v>1.8263311667820581E-2</v>
      </c>
      <c r="J75" s="796">
        <f>compohweal!AN67</f>
        <v>1.735689525870563E-2</v>
      </c>
      <c r="K75" s="796">
        <f>compohweal!AO67</f>
        <v>2.2532825332003653E-2</v>
      </c>
      <c r="L75" s="796">
        <f>compohweal!AP67</f>
        <v>1.180783279603595E-2</v>
      </c>
      <c r="M75" s="796">
        <f>compohweal!AQ67</f>
        <v>8.5782343349433132E-4</v>
      </c>
      <c r="N75" s="106">
        <f>compohweal!AR67</f>
        <v>2.3536963503895336E-2</v>
      </c>
      <c r="O75" s="797">
        <f>compohweal!AS67</f>
        <v>7.4189470392409529E-3</v>
      </c>
      <c r="P75" s="797">
        <f>compohweal!AT67</f>
        <v>5.6650548146250212E-3</v>
      </c>
      <c r="Q75" s="797">
        <f>compohweal!AU67</f>
        <v>5.4946859826419106E-3</v>
      </c>
      <c r="R75" s="797">
        <f>compohweal!AV67</f>
        <v>4.8177634758027957E-3</v>
      </c>
      <c r="S75" s="798">
        <f>compohweal!AW67</f>
        <v>1.4051270948481874E-4</v>
      </c>
      <c r="U75" s="1327">
        <f t="shared" ref="U75:U116" si="3">B75-C75-D75-E75-F75-G75</f>
        <v>1.2327456069827214E-9</v>
      </c>
      <c r="V75" s="1327">
        <f t="shared" ref="V75:V116" si="4">H75-I75-J75-K75-L75-M75</f>
        <v>9.1944165475643658E-10</v>
      </c>
      <c r="W75" s="1327">
        <f t="shared" ref="W75:W116" si="5">N75-O75-P75-Q75-R75-S75</f>
        <v>-5.1790016285940821E-10</v>
      </c>
    </row>
    <row r="76" spans="1:23" x14ac:dyDescent="0.2">
      <c r="A76" s="824">
        <v>1979</v>
      </c>
      <c r="B76" s="832">
        <f>compohweal!AF68</f>
        <v>0.1662231981754303</v>
      </c>
      <c r="C76" s="812">
        <f>compohweal!AG68</f>
        <v>3.262021392583847E-2</v>
      </c>
      <c r="D76" s="812">
        <f>compohweal!AH68</f>
        <v>4.0699336561374366E-2</v>
      </c>
      <c r="E76" s="812">
        <f>compohweal!AI68</f>
        <v>5.5783361312933266E-2</v>
      </c>
      <c r="F76" s="812">
        <f>compohweal!AJ68</f>
        <v>3.3403441309928894E-2</v>
      </c>
      <c r="G76" s="812">
        <f>compohweal!AK68</f>
        <v>3.7168506532907486E-3</v>
      </c>
      <c r="H76" s="151">
        <f>compohweal!AL68</f>
        <v>7.7246561646461487E-2</v>
      </c>
      <c r="I76" s="812">
        <f>compohweal!AM68</f>
        <v>1.9238116219639778E-2</v>
      </c>
      <c r="J76" s="812">
        <f>compohweal!AN68</f>
        <v>1.8451961455866694E-2</v>
      </c>
      <c r="K76" s="812">
        <f>compohweal!AO68</f>
        <v>2.4359471222851425E-2</v>
      </c>
      <c r="L76" s="812">
        <f>compohweal!AP68</f>
        <v>1.4250240288674831E-2</v>
      </c>
      <c r="M76" s="812">
        <f>compohweal!AQ68</f>
        <v>9.4677601009607315E-4</v>
      </c>
      <c r="N76" s="109">
        <f>compohweal!AR68</f>
        <v>2.6793492957949638E-2</v>
      </c>
      <c r="O76" s="813">
        <f>compohweal!AS68</f>
        <v>8.0589102581143379E-3</v>
      </c>
      <c r="P76" s="813">
        <f>compohweal!AT68</f>
        <v>6.1330328389885835E-3</v>
      </c>
      <c r="Q76" s="813">
        <f>compohweal!AU68</f>
        <v>5.6869738873501774E-3</v>
      </c>
      <c r="R76" s="813">
        <f>compohweal!AV68</f>
        <v>6.7339977249503136E-3</v>
      </c>
      <c r="S76" s="814">
        <f>compohweal!AW68</f>
        <v>1.8057804845739156E-4</v>
      </c>
      <c r="U76" s="1327">
        <f t="shared" si="3"/>
        <v>-5.5879354476928711E-9</v>
      </c>
      <c r="V76" s="1327">
        <f t="shared" si="4"/>
        <v>-3.5506673157215118E-9</v>
      </c>
      <c r="W76" s="1327">
        <f t="shared" si="5"/>
        <v>2.0008883439004421E-10</v>
      </c>
    </row>
    <row r="77" spans="1:23" x14ac:dyDescent="0.2">
      <c r="A77" s="822">
        <v>1980</v>
      </c>
      <c r="B77" s="828">
        <f>compohweal!AF69</f>
        <v>0.16674350202083588</v>
      </c>
      <c r="C77" s="796">
        <f>compohweal!AG69</f>
        <v>3.5061538219451904E-2</v>
      </c>
      <c r="D77" s="796">
        <f>compohweal!AH69</f>
        <v>3.777359303785488E-2</v>
      </c>
      <c r="E77" s="796">
        <f>compohweal!AI69</f>
        <v>5.6784861255437136E-2</v>
      </c>
      <c r="F77" s="796">
        <f>compohweal!AJ69</f>
        <v>3.313012421131134E-2</v>
      </c>
      <c r="G77" s="796">
        <f>compohweal!AK69</f>
        <v>3.9933854714035988E-3</v>
      </c>
      <c r="H77" s="149">
        <f>compohweal!AL69</f>
        <v>7.7833570539951324E-2</v>
      </c>
      <c r="I77" s="796">
        <f>compohweal!AM69</f>
        <v>1.9995942711830139E-2</v>
      </c>
      <c r="J77" s="796">
        <f>compohweal!AN69</f>
        <v>1.721701817587018E-2</v>
      </c>
      <c r="K77" s="796">
        <f>compohweal!AO69</f>
        <v>2.5620619941037148E-2</v>
      </c>
      <c r="L77" s="796">
        <f>compohweal!AP69</f>
        <v>1.389678381383419E-2</v>
      </c>
      <c r="M77" s="796">
        <f>compohweal!AQ69</f>
        <v>1.1032066540792584E-3</v>
      </c>
      <c r="N77" s="106">
        <f>compohweal!AR69</f>
        <v>2.6532065123319626E-2</v>
      </c>
      <c r="O77" s="797">
        <f>compohweal!AS69</f>
        <v>8.0045005306601524E-3</v>
      </c>
      <c r="P77" s="797">
        <f>compohweal!AT69</f>
        <v>5.7618042283138493E-3</v>
      </c>
      <c r="Q77" s="797">
        <f>compohweal!AU69</f>
        <v>6.3484288584731985E-3</v>
      </c>
      <c r="R77" s="797">
        <f>compohweal!AV69</f>
        <v>6.224688608199358E-3</v>
      </c>
      <c r="S77" s="798">
        <f>compohweal!AW69</f>
        <v>1.9264291040599346E-4</v>
      </c>
      <c r="U77" s="1327">
        <f t="shared" si="3"/>
        <v>-1.7462298274040222E-10</v>
      </c>
      <c r="V77" s="1327">
        <f t="shared" si="4"/>
        <v>-7.5669959187507629E-10</v>
      </c>
      <c r="W77" s="1327">
        <f t="shared" si="5"/>
        <v>-1.2732925824820995E-11</v>
      </c>
    </row>
    <row r="78" spans="1:23" x14ac:dyDescent="0.2">
      <c r="A78" s="822">
        <v>1981</v>
      </c>
      <c r="B78" s="828">
        <f>compohweal!AF70</f>
        <v>0.17392118275165558</v>
      </c>
      <c r="C78" s="796">
        <f>compohweal!AG70</f>
        <v>3.3577337861061096E-2</v>
      </c>
      <c r="D78" s="796">
        <f>compohweal!AH70</f>
        <v>3.8124694256111979E-2</v>
      </c>
      <c r="E78" s="796">
        <f>compohweal!AI70</f>
        <v>6.4870217931456864E-2</v>
      </c>
      <c r="F78" s="796">
        <f>compohweal!AJ70</f>
        <v>3.300553560256958E-2</v>
      </c>
      <c r="G78" s="796">
        <f>compohweal!AK70</f>
        <v>4.3433881364762783E-3</v>
      </c>
      <c r="H78" s="149">
        <f>compohweal!AL70</f>
        <v>8.3548896014690399E-2</v>
      </c>
      <c r="I78" s="796">
        <f>compohweal!AM70</f>
        <v>1.9235026091337204E-2</v>
      </c>
      <c r="J78" s="796">
        <f>compohweal!AN70</f>
        <v>1.7887991416500881E-2</v>
      </c>
      <c r="K78" s="796">
        <f>compohweal!AO70</f>
        <v>3.1478034245083109E-2</v>
      </c>
      <c r="L78" s="796">
        <f>compohweal!AP70</f>
        <v>1.3665418140590191E-2</v>
      </c>
      <c r="M78" s="796">
        <f>compohweal!AQ70</f>
        <v>1.2824200093746185E-3</v>
      </c>
      <c r="N78" s="106">
        <f>compohweal!AR70</f>
        <v>2.9282880946993828E-2</v>
      </c>
      <c r="O78" s="797">
        <f>compohweal!AS70</f>
        <v>7.516851183027029E-3</v>
      </c>
      <c r="P78" s="797">
        <f>compohweal!AT70</f>
        <v>6.1217132915771799E-3</v>
      </c>
      <c r="Q78" s="797">
        <f>compohweal!AU70</f>
        <v>9.1685138504544739E-3</v>
      </c>
      <c r="R78" s="797">
        <f>compohweal!AV70</f>
        <v>6.2618968077003956E-3</v>
      </c>
      <c r="S78" s="798">
        <f>compohweal!AW70</f>
        <v>2.1390586334746331E-4</v>
      </c>
      <c r="U78" s="1327">
        <f t="shared" si="3"/>
        <v>8.9639797806739807E-9</v>
      </c>
      <c r="V78" s="1327">
        <f t="shared" si="4"/>
        <v>6.1118043959140778E-9</v>
      </c>
      <c r="W78" s="1327">
        <f t="shared" si="5"/>
        <v>-4.9112713895738125E-11</v>
      </c>
    </row>
    <row r="79" spans="1:23" x14ac:dyDescent="0.2">
      <c r="A79" s="822">
        <v>1982</v>
      </c>
      <c r="B79" s="828">
        <f>compohweal!AF71</f>
        <v>0.18090024590492249</v>
      </c>
      <c r="C79" s="796">
        <f>compohweal!AG71</f>
        <v>3.5231567919254303E-2</v>
      </c>
      <c r="D79" s="796">
        <f>compohweal!AH71</f>
        <v>4.0707812353502959E-2</v>
      </c>
      <c r="E79" s="796">
        <f>compohweal!AI71</f>
        <v>6.6369850537739694E-2</v>
      </c>
      <c r="F79" s="796">
        <f>compohweal!AJ71</f>
        <v>3.2731037586927414E-2</v>
      </c>
      <c r="G79" s="796">
        <f>compohweal!AK71</f>
        <v>5.8599775657057762E-3</v>
      </c>
      <c r="H79" s="135">
        <f>compohweal!AL71</f>
        <v>9.0758293867111206E-2</v>
      </c>
      <c r="I79" s="806">
        <f>compohweal!AM71</f>
        <v>2.2869663313031197E-2</v>
      </c>
      <c r="J79" s="806">
        <f>compohweal!AN71</f>
        <v>1.9117511066724546E-2</v>
      </c>
      <c r="K79" s="806">
        <f>compohweal!AO71</f>
        <v>3.1064905313542113E-2</v>
      </c>
      <c r="L79" s="806">
        <f>compohweal!AP71</f>
        <v>1.5185010619461536E-2</v>
      </c>
      <c r="M79" s="806">
        <f>compohweal!AQ71</f>
        <v>2.5212040636688471E-3</v>
      </c>
      <c r="N79" s="106">
        <f>compohweal!AR71</f>
        <v>3.5059001296758652E-2</v>
      </c>
      <c r="O79" s="797">
        <f>compohweal!AS71</f>
        <v>1.1707307770848274E-2</v>
      </c>
      <c r="P79" s="797">
        <f>compohweal!AT71</f>
        <v>6.6259885670660879E-3</v>
      </c>
      <c r="Q79" s="797">
        <f>compohweal!AU71</f>
        <v>9.1125060789636336E-3</v>
      </c>
      <c r="R79" s="797">
        <f>compohweal!AV71</f>
        <v>7.4068857356905937E-3</v>
      </c>
      <c r="S79" s="798">
        <f>compohweal!AW71</f>
        <v>2.0631318329833448E-4</v>
      </c>
      <c r="U79" s="1327">
        <f t="shared" si="3"/>
        <v>-5.8207660913467407E-11</v>
      </c>
      <c r="V79" s="1327">
        <f t="shared" si="4"/>
        <v>-5.0931703299283981E-10</v>
      </c>
      <c r="W79" s="1327">
        <f t="shared" si="5"/>
        <v>-3.9108272176235914E-11</v>
      </c>
    </row>
    <row r="80" spans="1:23" x14ac:dyDescent="0.2">
      <c r="A80" s="822">
        <v>1983</v>
      </c>
      <c r="B80" s="828">
        <f>compohweal!AF72</f>
        <v>0.17762237787246704</v>
      </c>
      <c r="C80" s="796">
        <f>compohweal!AG72</f>
        <v>3.6273565143346786E-2</v>
      </c>
      <c r="D80" s="796">
        <f>compohweal!AH72</f>
        <v>4.1448545292951167E-2</v>
      </c>
      <c r="E80" s="796">
        <f>compohweal!AI72</f>
        <v>6.3207022845745087E-2</v>
      </c>
      <c r="F80" s="796">
        <f>compohweal!AJ72</f>
        <v>2.8695445507764816E-2</v>
      </c>
      <c r="G80" s="796">
        <f>compohweal!AK72</f>
        <v>7.9978024587035179E-3</v>
      </c>
      <c r="H80" s="135">
        <f>compohweal!AL72</f>
        <v>9.1020211577415466E-2</v>
      </c>
      <c r="I80" s="806">
        <f>compohweal!AM72</f>
        <v>2.4318398907780647E-2</v>
      </c>
      <c r="J80" s="806">
        <f>compohweal!AN72</f>
        <v>2.0138232546742074E-2</v>
      </c>
      <c r="K80" s="806">
        <f>compohweal!AO72</f>
        <v>3.0311355978483334E-2</v>
      </c>
      <c r="L80" s="806">
        <f>compohweal!AP72</f>
        <v>1.3596290722489357E-2</v>
      </c>
      <c r="M80" s="806">
        <f>compohweal!AQ72</f>
        <v>2.655932679772377E-3</v>
      </c>
      <c r="N80" s="106">
        <f>compohweal!AR72</f>
        <v>3.7401061505079269E-2</v>
      </c>
      <c r="O80" s="797">
        <f>compohweal!AS72</f>
        <v>1.3773496262729168E-2</v>
      </c>
      <c r="P80" s="797">
        <f>compohweal!AT72</f>
        <v>6.9412078091772855E-3</v>
      </c>
      <c r="Q80" s="797">
        <f>compohweal!AU72</f>
        <v>9.3474130990216509E-3</v>
      </c>
      <c r="R80" s="797">
        <f>compohweal!AV72</f>
        <v>6.9188280031085014E-3</v>
      </c>
      <c r="S80" s="798">
        <f>compohweal!AW72</f>
        <v>4.2011425830423832E-4</v>
      </c>
      <c r="U80" s="1327">
        <f t="shared" si="3"/>
        <v>-3.3760443329811096E-9</v>
      </c>
      <c r="V80" s="1327">
        <f t="shared" si="4"/>
        <v>7.4214767664670944E-10</v>
      </c>
      <c r="W80" s="1327">
        <f t="shared" si="5"/>
        <v>2.0727384253405035E-9</v>
      </c>
    </row>
    <row r="81" spans="1:23" x14ac:dyDescent="0.2">
      <c r="A81" s="822">
        <v>1984</v>
      </c>
      <c r="B81" s="828">
        <f>compohweal!AF73</f>
        <v>0.18068468570709229</v>
      </c>
      <c r="C81" s="796">
        <f>compohweal!AG73</f>
        <v>3.4268733114004135E-2</v>
      </c>
      <c r="D81" s="796">
        <f>compohweal!AH73</f>
        <v>4.485529608791694E-2</v>
      </c>
      <c r="E81" s="796">
        <f>compohweal!AI73</f>
        <v>6.4749686513096094E-2</v>
      </c>
      <c r="F81" s="796">
        <f>compohweal!AJ73</f>
        <v>2.6358352974057198E-2</v>
      </c>
      <c r="G81" s="796">
        <f>compohweal!AK73</f>
        <v>1.0452612303197384E-2</v>
      </c>
      <c r="H81" s="135">
        <f>compohweal!AL73</f>
        <v>9.2800907790660858E-2</v>
      </c>
      <c r="I81" s="806">
        <f>compohweal!AM73</f>
        <v>2.4008840322494507E-2</v>
      </c>
      <c r="J81" s="806">
        <f>compohweal!AN73</f>
        <v>2.2767922360799275E-2</v>
      </c>
      <c r="K81" s="806">
        <f>compohweal!AO73</f>
        <v>2.9727448534686118E-2</v>
      </c>
      <c r="L81" s="806">
        <f>compohweal!AP73</f>
        <v>1.3156610541045666E-2</v>
      </c>
      <c r="M81" s="806">
        <f>compohweal!AQ73</f>
        <v>3.1400856096297503E-3</v>
      </c>
      <c r="N81" s="106">
        <f>compohweal!AR73</f>
        <v>3.8097288459539413E-2</v>
      </c>
      <c r="O81" s="797">
        <f>compohweal!AS73</f>
        <v>1.4219079166650772E-2</v>
      </c>
      <c r="P81" s="797">
        <f>compohweal!AT73</f>
        <v>7.5710076744144317E-3</v>
      </c>
      <c r="Q81" s="797">
        <f>compohweal!AU73</f>
        <v>8.6323057039408013E-3</v>
      </c>
      <c r="R81" s="797">
        <f>compohweal!AV73</f>
        <v>7.1751335635781288E-3</v>
      </c>
      <c r="S81" s="798">
        <f>compohweal!AW73</f>
        <v>4.9976358423009515E-4</v>
      </c>
      <c r="U81" s="1327">
        <f t="shared" si="3"/>
        <v>4.71482053399086E-9</v>
      </c>
      <c r="V81" s="1327">
        <f t="shared" si="4"/>
        <v>4.220055416226387E-10</v>
      </c>
      <c r="W81" s="1327">
        <f t="shared" si="5"/>
        <v>-1.2332748156040907E-9</v>
      </c>
    </row>
    <row r="82" spans="1:23" x14ac:dyDescent="0.2">
      <c r="A82" s="822">
        <v>1985</v>
      </c>
      <c r="B82" s="828">
        <f>compohweal!AF74</f>
        <v>0.18651740252971649</v>
      </c>
      <c r="C82" s="796">
        <f>compohweal!AG74</f>
        <v>3.400450199842453E-2</v>
      </c>
      <c r="D82" s="796">
        <f>compohweal!AH74</f>
        <v>5.1731467887293547E-2</v>
      </c>
      <c r="E82" s="796">
        <f>compohweal!AI74</f>
        <v>6.8021787330508232E-2</v>
      </c>
      <c r="F82" s="796">
        <f>compohweal!AJ74</f>
        <v>2.1890493109822273E-2</v>
      </c>
      <c r="G82" s="796">
        <f>compohweal!AK74</f>
        <v>1.086914911866188E-2</v>
      </c>
      <c r="H82" s="135">
        <f>compohweal!AL74</f>
        <v>9.8803259432315826E-2</v>
      </c>
      <c r="I82" s="806">
        <f>compohweal!AM74</f>
        <v>2.3370042443275452E-2</v>
      </c>
      <c r="J82" s="806">
        <f>compohweal!AN74</f>
        <v>2.8051584522472695E-2</v>
      </c>
      <c r="K82" s="806">
        <f>compohweal!AO74</f>
        <v>3.2180660753510892E-2</v>
      </c>
      <c r="L82" s="806">
        <f>compohweal!AP74</f>
        <v>1.1635914444923401E-2</v>
      </c>
      <c r="M82" s="806">
        <f>compohweal!AQ74</f>
        <v>3.5650597419589758E-3</v>
      </c>
      <c r="N82" s="106">
        <f>compohweal!AR74</f>
        <v>4.0457997471094131E-2</v>
      </c>
      <c r="O82" s="797">
        <f>compohweal!AS74</f>
        <v>1.3302017003297806E-2</v>
      </c>
      <c r="P82" s="797">
        <f>compohweal!AT74</f>
        <v>1.1111011157481698E-2</v>
      </c>
      <c r="Q82" s="797">
        <f>compohweal!AU74</f>
        <v>9.3871759381727315E-3</v>
      </c>
      <c r="R82" s="797">
        <f>compohweal!AV74</f>
        <v>5.9839021414518356E-3</v>
      </c>
      <c r="S82" s="798">
        <f>compohweal!AW74</f>
        <v>6.7389017203822732E-4</v>
      </c>
      <c r="U82" s="1327">
        <f t="shared" si="3"/>
        <v>3.0850060284137726E-9</v>
      </c>
      <c r="V82" s="1327">
        <f t="shared" si="4"/>
        <v>-2.4738255888223648E-9</v>
      </c>
      <c r="W82" s="1327">
        <f t="shared" si="5"/>
        <v>1.0586518328636885E-9</v>
      </c>
    </row>
    <row r="83" spans="1:23" x14ac:dyDescent="0.2">
      <c r="A83" s="822">
        <v>1986</v>
      </c>
      <c r="B83" s="828">
        <f>compohweal!AF75</f>
        <v>0.18841743469238281</v>
      </c>
      <c r="C83" s="796">
        <f>compohweal!AG75</f>
        <v>3.550555557012558E-2</v>
      </c>
      <c r="D83" s="796">
        <f>compohweal!AH75</f>
        <v>5.3269288968294859E-2</v>
      </c>
      <c r="E83" s="796">
        <f>compohweal!AI75</f>
        <v>7.0493073668330908E-2</v>
      </c>
      <c r="F83" s="796">
        <f>compohweal!AJ75</f>
        <v>1.7977720126509666E-2</v>
      </c>
      <c r="G83" s="796">
        <f>compohweal!AK75</f>
        <v>1.1171801015734673E-2</v>
      </c>
      <c r="H83" s="135">
        <f>compohweal!AL75</f>
        <v>9.7724705934524536E-2</v>
      </c>
      <c r="I83" s="806">
        <f>compohweal!AM75</f>
        <v>2.4822363629937172E-2</v>
      </c>
      <c r="J83" s="806">
        <f>compohweal!AN75</f>
        <v>2.8021817764965817E-2</v>
      </c>
      <c r="K83" s="806">
        <f>compohweal!AO75</f>
        <v>3.2103804871439934E-2</v>
      </c>
      <c r="L83" s="806">
        <f>compohweal!AP75</f>
        <v>9.6288556233048439E-3</v>
      </c>
      <c r="M83" s="806">
        <f>compohweal!AQ75</f>
        <v>3.1478677410632372E-3</v>
      </c>
      <c r="N83" s="106">
        <f>compohweal!AR75</f>
        <v>3.8503844290971756E-2</v>
      </c>
      <c r="O83" s="797">
        <f>compohweal!AS75</f>
        <v>1.4879512600600719E-2</v>
      </c>
      <c r="P83" s="797">
        <f>compohweal!AT75</f>
        <v>9.08461662766058E-3</v>
      </c>
      <c r="Q83" s="797">
        <f>compohweal!AU75</f>
        <v>8.129381290927995E-3</v>
      </c>
      <c r="R83" s="797">
        <f>compohweal!AV75</f>
        <v>5.7202102616429329E-3</v>
      </c>
      <c r="S83" s="798">
        <f>compohweal!AW75</f>
        <v>6.9012545282021165E-4</v>
      </c>
      <c r="U83" s="1327">
        <f t="shared" si="3"/>
        <v>-4.6566128730773926E-9</v>
      </c>
      <c r="V83" s="1327">
        <f t="shared" si="4"/>
        <v>-3.6961864680051804E-9</v>
      </c>
      <c r="W83" s="1327">
        <f t="shared" si="5"/>
        <v>-1.9426806829869747E-9</v>
      </c>
    </row>
    <row r="84" spans="1:23" x14ac:dyDescent="0.2">
      <c r="A84" s="822">
        <v>1987</v>
      </c>
      <c r="B84" s="828">
        <f>compohweal!AF76</f>
        <v>0.20371891558170319</v>
      </c>
      <c r="C84" s="796">
        <f>compohweal!AG76</f>
        <v>3.661138191819191E-2</v>
      </c>
      <c r="D84" s="796">
        <f>compohweal!AH76</f>
        <v>6.5692185424268246E-2</v>
      </c>
      <c r="E84" s="796">
        <f>compohweal!AI76</f>
        <v>6.8995382869616151E-2</v>
      </c>
      <c r="F84" s="796">
        <f>compohweal!AJ76</f>
        <v>1.9737012684345245E-2</v>
      </c>
      <c r="G84" s="796">
        <f>compohweal!AK76</f>
        <v>1.2682958506047726E-2</v>
      </c>
      <c r="H84" s="135">
        <f>compohweal!AL76</f>
        <v>0.10795073956251144</v>
      </c>
      <c r="I84" s="806">
        <f>compohweal!AM76</f>
        <v>2.5956017896533012E-2</v>
      </c>
      <c r="J84" s="806">
        <f>compohweal!AN76</f>
        <v>3.5882168303942308E-2</v>
      </c>
      <c r="K84" s="806">
        <f>compohweal!AO76</f>
        <v>3.0494323058519512E-2</v>
      </c>
      <c r="L84" s="806">
        <f>compohweal!AP76</f>
        <v>1.0913395322859287E-2</v>
      </c>
      <c r="M84" s="806">
        <f>compohweal!AQ76</f>
        <v>4.7048376873135567E-3</v>
      </c>
      <c r="N84" s="106">
        <f>compohweal!AR76</f>
        <v>4.6320114284753799E-2</v>
      </c>
      <c r="O84" s="797">
        <f>compohweal!AS76</f>
        <v>1.682191900908947E-2</v>
      </c>
      <c r="P84" s="797">
        <f>compohweal!AT76</f>
        <v>1.529591909275041E-2</v>
      </c>
      <c r="Q84" s="797">
        <f>compohweal!AU76</f>
        <v>8.2717615223373286E-3</v>
      </c>
      <c r="R84" s="797">
        <f>compohweal!AV76</f>
        <v>5.4411063902080059E-3</v>
      </c>
      <c r="S84" s="798">
        <f>compohweal!AW76</f>
        <v>4.8940768465399742E-4</v>
      </c>
      <c r="U84" s="1327">
        <f t="shared" si="3"/>
        <v>-5.8207660913467407E-9</v>
      </c>
      <c r="V84" s="1327">
        <f t="shared" si="4"/>
        <v>-2.7066562324762344E-9</v>
      </c>
      <c r="W84" s="1327">
        <f t="shared" si="5"/>
        <v>5.8571458794176579E-10</v>
      </c>
    </row>
    <row r="85" spans="1:23" x14ac:dyDescent="0.2">
      <c r="A85" s="822">
        <v>1988</v>
      </c>
      <c r="B85" s="828">
        <f>compohweal!AF77</f>
        <v>0.22139820456504822</v>
      </c>
      <c r="C85" s="796">
        <f>compohweal!AG77</f>
        <v>4.2898807674646378E-2</v>
      </c>
      <c r="D85" s="796">
        <f>compohweal!AH77</f>
        <v>7.0951400673948228E-2</v>
      </c>
      <c r="E85" s="796">
        <f>compohweal!AI77</f>
        <v>6.9041754817590117E-2</v>
      </c>
      <c r="F85" s="796">
        <f>compohweal!AJ77</f>
        <v>2.0798640325665474E-2</v>
      </c>
      <c r="G85" s="796">
        <f>compohweal!AK77</f>
        <v>1.7707595601677895E-2</v>
      </c>
      <c r="H85" s="135">
        <f>compohweal!AL77</f>
        <v>0.12172535806894302</v>
      </c>
      <c r="I85" s="806">
        <f>compohweal!AM77</f>
        <v>3.1041812151670456E-2</v>
      </c>
      <c r="J85" s="806">
        <f>compohweal!AN77</f>
        <v>4.0039547297055833E-2</v>
      </c>
      <c r="K85" s="806">
        <f>compohweal!AO77</f>
        <v>3.1067709845956415E-2</v>
      </c>
      <c r="L85" s="806">
        <f>compohweal!AP77</f>
        <v>1.203971728682518E-2</v>
      </c>
      <c r="M85" s="806">
        <f>compohweal!AQ77</f>
        <v>7.5365672819316387E-3</v>
      </c>
      <c r="N85" s="106">
        <f>compohweal!AR77</f>
        <v>5.1381692290306091E-2</v>
      </c>
      <c r="O85" s="797">
        <f>compohweal!AS77</f>
        <v>1.8533008173108101E-2</v>
      </c>
      <c r="P85" s="797">
        <f>compohweal!AT77</f>
        <v>1.6678009256793302E-2</v>
      </c>
      <c r="Q85" s="797">
        <f>compohweal!AU77</f>
        <v>8.3738490648102015E-3</v>
      </c>
      <c r="R85" s="797">
        <f>compohweal!AV77</f>
        <v>6.1359372921288013E-3</v>
      </c>
      <c r="S85" s="798">
        <f>compohweal!AW77</f>
        <v>1.6608873847872019E-3</v>
      </c>
      <c r="U85" s="1327">
        <f t="shared" si="3"/>
        <v>5.4715201258659363E-9</v>
      </c>
      <c r="V85" s="1327">
        <f t="shared" si="4"/>
        <v>4.2055035009980202E-9</v>
      </c>
      <c r="W85" s="1327">
        <f t="shared" si="5"/>
        <v>1.1186784831807017E-9</v>
      </c>
    </row>
    <row r="86" spans="1:23" x14ac:dyDescent="0.2">
      <c r="A86" s="822">
        <v>1989</v>
      </c>
      <c r="B86" s="828">
        <f>compohweal!AF78</f>
        <v>0.22177599370479584</v>
      </c>
      <c r="C86" s="796">
        <f>compohweal!AG78</f>
        <v>4.808923602104187E-2</v>
      </c>
      <c r="D86" s="796">
        <f>compohweal!AH78</f>
        <v>7.0220457331743091E-2</v>
      </c>
      <c r="E86" s="796">
        <f>compohweal!AI78</f>
        <v>6.7598882829770446E-2</v>
      </c>
      <c r="F86" s="796">
        <f>compohweal!AJ78</f>
        <v>1.8753230571746826E-2</v>
      </c>
      <c r="G86" s="796">
        <f>compohweal!AK78</f>
        <v>1.7114179208874702E-2</v>
      </c>
      <c r="H86" s="135">
        <f>compohweal!AL78</f>
        <v>0.12091058492660522</v>
      </c>
      <c r="I86" s="806">
        <f>compohweal!AM78</f>
        <v>3.4434165805578232E-2</v>
      </c>
      <c r="J86" s="806">
        <f>compohweal!AN78</f>
        <v>3.8483690863358788E-2</v>
      </c>
      <c r="K86" s="806">
        <f>compohweal!AO78</f>
        <v>3.0306372442282736E-2</v>
      </c>
      <c r="L86" s="806">
        <f>compohweal!AP78</f>
        <v>1.0842340067028999E-2</v>
      </c>
      <c r="M86" s="806">
        <f>compohweal!AQ78</f>
        <v>6.8440143950283527E-3</v>
      </c>
      <c r="N86" s="106">
        <f>compohweal!AR78</f>
        <v>5.1654614508152008E-2</v>
      </c>
      <c r="O86" s="797">
        <f>compohweal!AS78</f>
        <v>2.1527674049139023E-2</v>
      </c>
      <c r="P86" s="797">
        <f>compohweal!AT78</f>
        <v>1.5735873595076555E-2</v>
      </c>
      <c r="Q86" s="797">
        <f>compohweal!AU78</f>
        <v>8.0364921304862946E-3</v>
      </c>
      <c r="R86" s="797">
        <f>compohweal!AV78</f>
        <v>5.3026499226689339E-3</v>
      </c>
      <c r="S86" s="798">
        <f>compohweal!AW78</f>
        <v>1.0519224451854825E-3</v>
      </c>
      <c r="U86" s="1327">
        <f t="shared" si="3"/>
        <v>7.7416189014911652E-9</v>
      </c>
      <c r="V86" s="1327">
        <f t="shared" si="4"/>
        <v>1.3533281162381172E-9</v>
      </c>
      <c r="W86" s="1327">
        <f t="shared" si="5"/>
        <v>2.3655957193113863E-9</v>
      </c>
    </row>
    <row r="87" spans="1:23" x14ac:dyDescent="0.2">
      <c r="A87" s="823">
        <v>1990</v>
      </c>
      <c r="B87" s="831">
        <f>compohweal!AF79</f>
        <v>0.22201898694038391</v>
      </c>
      <c r="C87" s="808">
        <f>compohweal!AG79</f>
        <v>4.6089783310890198E-2</v>
      </c>
      <c r="D87" s="808">
        <f>compohweal!AH79</f>
        <v>7.1177617937792093E-2</v>
      </c>
      <c r="E87" s="808">
        <f>compohweal!AI79</f>
        <v>6.6191716119647026E-2</v>
      </c>
      <c r="F87" s="808">
        <f>compohweal!AJ79</f>
        <v>1.9221778959035873E-2</v>
      </c>
      <c r="G87" s="808">
        <f>compohweal!AK79</f>
        <v>1.9338095560669899E-2</v>
      </c>
      <c r="H87" s="146">
        <f>compohweal!AL79</f>
        <v>0.12111040949821472</v>
      </c>
      <c r="I87" s="815">
        <f>compohweal!AM79</f>
        <v>3.3073030412197113E-2</v>
      </c>
      <c r="J87" s="815">
        <f>compohweal!AN79</f>
        <v>4.0172353459638543E-2</v>
      </c>
      <c r="K87" s="815">
        <f>compohweal!AO79</f>
        <v>2.9329108714591712E-2</v>
      </c>
      <c r="L87" s="815">
        <f>compohweal!AP79</f>
        <v>1.0908246040344238E-2</v>
      </c>
      <c r="M87" s="815">
        <f>compohweal!AQ79</f>
        <v>7.6276687905192375E-3</v>
      </c>
      <c r="N87" s="112">
        <f>compohweal!AR79</f>
        <v>5.1900401711463928E-2</v>
      </c>
      <c r="O87" s="809">
        <f>compohweal!AS79</f>
        <v>2.0497959107160568E-2</v>
      </c>
      <c r="P87" s="809">
        <f>compohweal!AT79</f>
        <v>1.6991338918160181E-2</v>
      </c>
      <c r="Q87" s="809">
        <f>compohweal!AU79</f>
        <v>7.60696578072384E-3</v>
      </c>
      <c r="R87" s="809">
        <f>compohweal!AV79</f>
        <v>5.456309299916029E-3</v>
      </c>
      <c r="S87" s="810">
        <f>compohweal!AW79</f>
        <v>1.3478280743584037E-3</v>
      </c>
      <c r="U87" s="1327">
        <f t="shared" si="3"/>
        <v>-4.9476511776447296E-9</v>
      </c>
      <c r="V87" s="1327">
        <f t="shared" si="4"/>
        <v>2.0809238776564598E-9</v>
      </c>
      <c r="W87" s="1327">
        <f t="shared" si="5"/>
        <v>5.3114490583539009E-10</v>
      </c>
    </row>
    <row r="88" spans="1:23" x14ac:dyDescent="0.2">
      <c r="A88" s="822">
        <v>1991</v>
      </c>
      <c r="B88" s="828">
        <f>compohweal!AF80</f>
        <v>0.2167990505695343</v>
      </c>
      <c r="C88" s="796">
        <f>compohweal!AG80</f>
        <v>4.6603694558143616E-2</v>
      </c>
      <c r="D88" s="796">
        <f>compohweal!AH80</f>
        <v>7.2691868699621409E-2</v>
      </c>
      <c r="E88" s="796">
        <f>compohweal!AI80</f>
        <v>6.3172944122925401E-2</v>
      </c>
      <c r="F88" s="796">
        <f>compohweal!AJ80</f>
        <v>1.7794184386730194E-2</v>
      </c>
      <c r="G88" s="796">
        <f>compohweal!AK80</f>
        <v>1.653636060655117E-2</v>
      </c>
      <c r="H88" s="135">
        <f>compohweal!AL80</f>
        <v>0.11764589697122574</v>
      </c>
      <c r="I88" s="806">
        <f>compohweal!AM80</f>
        <v>3.2155383378267288E-2</v>
      </c>
      <c r="J88" s="806">
        <f>compohweal!AN80</f>
        <v>4.1063528668018989E-2</v>
      </c>
      <c r="K88" s="806">
        <f>compohweal!AO80</f>
        <v>2.8488313837442547E-2</v>
      </c>
      <c r="L88" s="806">
        <f>compohweal!AP80</f>
        <v>1.0346563532948494E-2</v>
      </c>
      <c r="M88" s="806">
        <f>compohweal!AQ80</f>
        <v>5.5921063758432865E-3</v>
      </c>
      <c r="N88" s="106">
        <f>compohweal!AR80</f>
        <v>5.0100084394216537E-2</v>
      </c>
      <c r="O88" s="797">
        <f>compohweal!AS80</f>
        <v>1.9176656380295753E-2</v>
      </c>
      <c r="P88" s="797">
        <f>compohweal!AT80</f>
        <v>1.7382957046720549E-2</v>
      </c>
      <c r="Q88" s="797">
        <f>compohweal!AU80</f>
        <v>7.1790008150856011E-3</v>
      </c>
      <c r="R88" s="797">
        <f>compohweal!AV80</f>
        <v>5.5994689464569092E-3</v>
      </c>
      <c r="S88" s="798">
        <f>compohweal!AW80</f>
        <v>7.6200009789317846E-4</v>
      </c>
      <c r="U88" s="1327">
        <f t="shared" si="3"/>
        <v>-1.8044374883174896E-9</v>
      </c>
      <c r="V88" s="1327">
        <f t="shared" si="4"/>
        <v>1.178705133497715E-9</v>
      </c>
      <c r="W88" s="1327">
        <f t="shared" si="5"/>
        <v>1.1077645467594266E-9</v>
      </c>
    </row>
    <row r="89" spans="1:23" x14ac:dyDescent="0.2">
      <c r="A89" s="822">
        <v>1992</v>
      </c>
      <c r="B89" s="828">
        <f>compohweal!AF81</f>
        <v>0.2260042130947113</v>
      </c>
      <c r="C89" s="796">
        <f>compohweal!AG81</f>
        <v>5.6906122714281082E-2</v>
      </c>
      <c r="D89" s="796">
        <f>compohweal!AH81</f>
        <v>7.1131712174974382E-2</v>
      </c>
      <c r="E89" s="796">
        <f>compohweal!AI81</f>
        <v>6.1011557700112462E-2</v>
      </c>
      <c r="F89" s="796">
        <f>compohweal!AJ81</f>
        <v>1.6579041257500648E-2</v>
      </c>
      <c r="G89" s="796">
        <f>compohweal!AK81</f>
        <v>2.0375775173306465E-2</v>
      </c>
      <c r="H89" s="135">
        <f>compohweal!AL81</f>
        <v>0.12529928982257843</v>
      </c>
      <c r="I89" s="806">
        <f>compohweal!AM81</f>
        <v>4.0471155196428299E-2</v>
      </c>
      <c r="J89" s="806">
        <f>compohweal!AN81</f>
        <v>4.1161418528645299E-2</v>
      </c>
      <c r="K89" s="806">
        <f>compohweal!AO81</f>
        <v>2.7296066924463958E-2</v>
      </c>
      <c r="L89" s="806">
        <f>compohweal!AP81</f>
        <v>9.7647150978446007E-3</v>
      </c>
      <c r="M89" s="806">
        <f>compohweal!AQ81</f>
        <v>6.6059273667633533E-3</v>
      </c>
      <c r="N89" s="106">
        <f>compohweal!AR81</f>
        <v>5.4561462253332138E-2</v>
      </c>
      <c r="O89" s="797">
        <f>compohweal!AS81</f>
        <v>2.4026704952120781E-2</v>
      </c>
      <c r="P89" s="797">
        <f>compohweal!AT81</f>
        <v>1.7279960017731355E-2</v>
      </c>
      <c r="Q89" s="797">
        <f>compohweal!AU81</f>
        <v>6.7978412844240665E-3</v>
      </c>
      <c r="R89" s="797">
        <f>compohweal!AV81</f>
        <v>5.1548592746257782E-3</v>
      </c>
      <c r="S89" s="798">
        <f>compohweal!AW81</f>
        <v>1.3020961778238416E-3</v>
      </c>
      <c r="U89" s="1327">
        <f t="shared" si="3"/>
        <v>4.0745362639427185E-9</v>
      </c>
      <c r="V89" s="1327">
        <f t="shared" si="4"/>
        <v>6.7084329202771187E-9</v>
      </c>
      <c r="W89" s="1327">
        <f t="shared" si="5"/>
        <v>5.4660631576552987E-10</v>
      </c>
    </row>
    <row r="90" spans="1:23" x14ac:dyDescent="0.2">
      <c r="A90" s="822">
        <v>1993</v>
      </c>
      <c r="B90" s="828">
        <f>compohweal!AF82</f>
        <v>0.22478719055652618</v>
      </c>
      <c r="C90" s="796">
        <f>compohweal!AG82</f>
        <v>5.9921864420175552E-2</v>
      </c>
      <c r="D90" s="796">
        <f>compohweal!AH82</f>
        <v>7.0228561176918447E-2</v>
      </c>
      <c r="E90" s="796">
        <f>compohweal!AI82</f>
        <v>5.8156666345894337E-2</v>
      </c>
      <c r="F90" s="796">
        <f>compohweal!AJ82</f>
        <v>1.557712908834219E-2</v>
      </c>
      <c r="G90" s="796">
        <f>compohweal!AK82</f>
        <v>2.0902965217828751E-2</v>
      </c>
      <c r="H90" s="135">
        <f>compohweal!AL82</f>
        <v>0.124529168009758</v>
      </c>
      <c r="I90" s="806">
        <f>compohweal!AM82</f>
        <v>4.2107325047254562E-2</v>
      </c>
      <c r="J90" s="806">
        <f>compohweal!AN82</f>
        <v>4.0172067834646441E-2</v>
      </c>
      <c r="K90" s="806">
        <f>compohweal!AO82</f>
        <v>2.5911282456945628E-2</v>
      </c>
      <c r="L90" s="806">
        <f>compohweal!AP82</f>
        <v>9.6076969057321548E-3</v>
      </c>
      <c r="M90" s="806">
        <f>compohweal!AQ82</f>
        <v>6.7307930439710617E-3</v>
      </c>
      <c r="N90" s="106">
        <f>compohweal!AR82</f>
        <v>5.4812066256999969E-2</v>
      </c>
      <c r="O90" s="797">
        <f>compohweal!AS82</f>
        <v>2.4460138753056526E-2</v>
      </c>
      <c r="P90" s="797">
        <f>compohweal!AT82</f>
        <v>1.6514663871930679E-2</v>
      </c>
      <c r="Q90" s="797">
        <f>compohweal!AU82</f>
        <v>6.8193968108971603E-3</v>
      </c>
      <c r="R90" s="797">
        <f>compohweal!AV82</f>
        <v>5.1507460884749889E-3</v>
      </c>
      <c r="S90" s="798">
        <f>compohweal!AW82</f>
        <v>1.8671189900487661E-3</v>
      </c>
      <c r="U90" s="1327">
        <f t="shared" si="3"/>
        <v>4.3073669075965881E-9</v>
      </c>
      <c r="V90" s="1327">
        <f t="shared" si="4"/>
        <v>2.7212081477046013E-9</v>
      </c>
      <c r="W90" s="1327">
        <f t="shared" si="5"/>
        <v>1.7425918485969305E-9</v>
      </c>
    </row>
    <row r="91" spans="1:23" x14ac:dyDescent="0.2">
      <c r="A91" s="822">
        <v>1994</v>
      </c>
      <c r="B91" s="828">
        <f>compohweal!AF83</f>
        <v>0.22374753654003143</v>
      </c>
      <c r="C91" s="796">
        <f>compohweal!AG83</f>
        <v>6.2280260026454926E-2</v>
      </c>
      <c r="D91" s="796">
        <f>compohweal!AH83</f>
        <v>7.0812179474160075E-2</v>
      </c>
      <c r="E91" s="796">
        <f>compohweal!AI83</f>
        <v>5.4391047451645136E-2</v>
      </c>
      <c r="F91" s="796">
        <f>compohweal!AJ83</f>
        <v>1.6264703124761581E-2</v>
      </c>
      <c r="G91" s="796">
        <f>compohweal!AK83</f>
        <v>1.9999342039227486E-2</v>
      </c>
      <c r="H91" s="135">
        <f>compohweal!AL83</f>
        <v>0.1245114877820015</v>
      </c>
      <c r="I91" s="806">
        <f>compohweal!AM83</f>
        <v>4.4260997325181961E-2</v>
      </c>
      <c r="J91" s="806">
        <f>compohweal!AN83</f>
        <v>4.153126259916462E-2</v>
      </c>
      <c r="K91" s="806">
        <f>compohweal!AO83</f>
        <v>2.3425121325999498E-2</v>
      </c>
      <c r="L91" s="806">
        <f>compohweal!AP83</f>
        <v>9.6739558503031731E-3</v>
      </c>
      <c r="M91" s="806">
        <f>compohweal!AQ83</f>
        <v>5.6201503612101078E-3</v>
      </c>
      <c r="N91" s="106">
        <f>compohweal!AR83</f>
        <v>5.4594263434410095E-2</v>
      </c>
      <c r="O91" s="797">
        <f>compohweal!AS83</f>
        <v>2.6217905804514885E-2</v>
      </c>
      <c r="P91" s="797">
        <f>compohweal!AT83</f>
        <v>1.7742547857778845E-2</v>
      </c>
      <c r="Q91" s="797">
        <f>compohweal!AU83</f>
        <v>5.1452810876071453E-3</v>
      </c>
      <c r="R91" s="797">
        <f>compohweal!AV83</f>
        <v>4.7363066114485264E-3</v>
      </c>
      <c r="S91" s="798">
        <f>compohweal!AW83</f>
        <v>7.5222231680527329E-4</v>
      </c>
      <c r="U91" s="1327">
        <f t="shared" si="3"/>
        <v>4.4237822294235229E-9</v>
      </c>
      <c r="V91" s="1327">
        <f t="shared" si="4"/>
        <v>3.2014213502407074E-10</v>
      </c>
      <c r="W91" s="1327">
        <f t="shared" si="5"/>
        <v>-2.4374458007514477E-10</v>
      </c>
    </row>
    <row r="92" spans="1:23" x14ac:dyDescent="0.2">
      <c r="A92" s="822">
        <v>1995</v>
      </c>
      <c r="B92" s="828">
        <f>compohweal!AF84</f>
        <v>0.22491414844989777</v>
      </c>
      <c r="C92" s="796">
        <f>compohweal!AG84</f>
        <v>6.6462248563766479E-2</v>
      </c>
      <c r="D92" s="796">
        <f>compohweal!AH84</f>
        <v>6.7625703581143171E-2</v>
      </c>
      <c r="E92" s="796">
        <f>compohweal!AI84</f>
        <v>5.2798180375248194E-2</v>
      </c>
      <c r="F92" s="796">
        <f>compohweal!AJ84</f>
        <v>1.7626767978072166E-2</v>
      </c>
      <c r="G92" s="796">
        <f>compohweal!AK84</f>
        <v>2.0401246845722198E-2</v>
      </c>
      <c r="H92" s="135">
        <f>compohweal!AL84</f>
        <v>0.12658499181270599</v>
      </c>
      <c r="I92" s="806">
        <f>compohweal!AM84</f>
        <v>4.7094151377677917E-2</v>
      </c>
      <c r="J92" s="806">
        <f>compohweal!AN84</f>
        <v>3.9877961840829812E-2</v>
      </c>
      <c r="K92" s="806">
        <f>compohweal!AO84</f>
        <v>2.3046261630952358E-2</v>
      </c>
      <c r="L92" s="806">
        <f>compohweal!AP84</f>
        <v>1.0399686172604561E-2</v>
      </c>
      <c r="M92" s="806">
        <f>compohweal!AQ84</f>
        <v>6.1669345013797283E-3</v>
      </c>
      <c r="N92" s="106">
        <f>compohweal!AR84</f>
        <v>5.6500688195228577E-2</v>
      </c>
      <c r="O92" s="797">
        <f>compohweal!AS84</f>
        <v>2.7832955121994019E-2</v>
      </c>
      <c r="P92" s="797">
        <f>compohweal!AT84</f>
        <v>1.6851664704518043E-2</v>
      </c>
      <c r="Q92" s="797">
        <f>compohweal!AU84</f>
        <v>5.539420060813427E-3</v>
      </c>
      <c r="R92" s="797">
        <f>compohweal!AV84</f>
        <v>5.3936606273055077E-3</v>
      </c>
      <c r="S92" s="798">
        <f>compohweal!AW84</f>
        <v>8.8298699120059609E-4</v>
      </c>
      <c r="U92" s="1327">
        <f t="shared" si="3"/>
        <v>1.1059455573558807E-9</v>
      </c>
      <c r="V92" s="1327">
        <f t="shared" si="4"/>
        <v>-3.7107383832335472E-9</v>
      </c>
      <c r="W92" s="1327">
        <f t="shared" si="5"/>
        <v>6.893969839438796E-10</v>
      </c>
    </row>
    <row r="93" spans="1:23" x14ac:dyDescent="0.2">
      <c r="A93" s="822">
        <v>1996</v>
      </c>
      <c r="B93" s="828">
        <f>compohweal!AF85</f>
        <v>0.23098862171173096</v>
      </c>
      <c r="C93" s="796">
        <f>compohweal!AG85</f>
        <v>7.6683096587657928E-2</v>
      </c>
      <c r="D93" s="796">
        <f>compohweal!AH85</f>
        <v>6.5408090769778937E-2</v>
      </c>
      <c r="E93" s="796">
        <f>compohweal!AI85</f>
        <v>4.846185864880681E-2</v>
      </c>
      <c r="F93" s="796">
        <f>compohweal!AJ85</f>
        <v>1.7734207212924957E-2</v>
      </c>
      <c r="G93" s="796">
        <f>compohweal!AK85</f>
        <v>2.2701365873217583E-2</v>
      </c>
      <c r="H93" s="135">
        <f>compohweal!AL85</f>
        <v>0.13224442303180695</v>
      </c>
      <c r="I93" s="806">
        <f>compohweal!AM85</f>
        <v>5.4781533777713776E-2</v>
      </c>
      <c r="J93" s="806">
        <f>compohweal!AN85</f>
        <v>3.8865799549967051E-2</v>
      </c>
      <c r="K93" s="806">
        <f>compohweal!AO85</f>
        <v>2.0966651383787394E-2</v>
      </c>
      <c r="L93" s="806">
        <f>compohweal!AP85</f>
        <v>1.0747119784355164E-2</v>
      </c>
      <c r="M93" s="806">
        <f>compohweal!AQ85</f>
        <v>6.8833278492093086E-3</v>
      </c>
      <c r="N93" s="106">
        <f>compohweal!AR85</f>
        <v>6.140425056219101E-2</v>
      </c>
      <c r="O93" s="797">
        <f>compohweal!AS85</f>
        <v>3.2552290707826614E-2</v>
      </c>
      <c r="P93" s="797">
        <f>compohweal!AT85</f>
        <v>1.6729561028114404E-2</v>
      </c>
      <c r="Q93" s="797">
        <f>compohweal!AU85</f>
        <v>5.2679961081594229E-3</v>
      </c>
      <c r="R93" s="797">
        <f>compohweal!AV85</f>
        <v>5.7933065108954906E-3</v>
      </c>
      <c r="S93" s="798">
        <f>compohweal!AW85</f>
        <v>1.061095972545445E-3</v>
      </c>
      <c r="U93" s="1327">
        <f t="shared" si="3"/>
        <v>2.6193447411060333E-9</v>
      </c>
      <c r="V93" s="1327">
        <f t="shared" si="4"/>
        <v>-9.3132257461547852E-9</v>
      </c>
      <c r="W93" s="1327">
        <f t="shared" si="5"/>
        <v>2.3464963305741549E-10</v>
      </c>
    </row>
    <row r="94" spans="1:23" x14ac:dyDescent="0.2">
      <c r="A94" s="822">
        <v>1997</v>
      </c>
      <c r="B94" s="828">
        <f>compohweal!AF86</f>
        <v>0.24014316499233246</v>
      </c>
      <c r="C94" s="796">
        <f>compohweal!AG86</f>
        <v>8.5729934275150299E-2</v>
      </c>
      <c r="D94" s="796">
        <f>compohweal!AH86</f>
        <v>6.3434085081098601E-2</v>
      </c>
      <c r="E94" s="796">
        <f>compohweal!AI86</f>
        <v>4.6919213142246008E-2</v>
      </c>
      <c r="F94" s="796">
        <f>compohweal!AJ86</f>
        <v>1.8176043406128883E-2</v>
      </c>
      <c r="G94" s="796">
        <f>compohweal!AK86</f>
        <v>2.588389627635479E-2</v>
      </c>
      <c r="H94" s="135">
        <f>compohweal!AL86</f>
        <v>0.14016912877559662</v>
      </c>
      <c r="I94" s="806">
        <f>compohweal!AM86</f>
        <v>6.1338979750871658E-2</v>
      </c>
      <c r="J94" s="806">
        <f>compohweal!AN86</f>
        <v>3.7941914008115418E-2</v>
      </c>
      <c r="K94" s="806">
        <f>compohweal!AO86</f>
        <v>2.0065984921529889E-2</v>
      </c>
      <c r="L94" s="806">
        <f>compohweal!AP86</f>
        <v>1.1170288547873497E-2</v>
      </c>
      <c r="M94" s="806">
        <f>compohweal!AQ86</f>
        <v>9.651966392993927E-3</v>
      </c>
      <c r="N94" s="106">
        <f>compohweal!AR86</f>
        <v>6.6733665764331818E-2</v>
      </c>
      <c r="O94" s="797">
        <f>compohweal!AS86</f>
        <v>3.7371460348367691E-2</v>
      </c>
      <c r="P94" s="797">
        <f>compohweal!AT86</f>
        <v>1.6792136642834521E-2</v>
      </c>
      <c r="Q94" s="797">
        <f>compohweal!AU86</f>
        <v>4.8854118213057518E-3</v>
      </c>
      <c r="R94" s="797">
        <f>compohweal!AV86</f>
        <v>6.0794781893491745E-3</v>
      </c>
      <c r="S94" s="798">
        <f>compohweal!AW86</f>
        <v>1.6051806742325425E-3</v>
      </c>
      <c r="U94" s="1327">
        <f t="shared" si="3"/>
        <v>-7.1886461228132248E-9</v>
      </c>
      <c r="V94" s="1327">
        <f t="shared" si="4"/>
        <v>-4.8457877710461617E-9</v>
      </c>
      <c r="W94" s="1327">
        <f t="shared" si="5"/>
        <v>-1.9117578631266952E-9</v>
      </c>
    </row>
    <row r="95" spans="1:23" x14ac:dyDescent="0.2">
      <c r="A95" s="822">
        <v>1998</v>
      </c>
      <c r="B95" s="828">
        <f>compohweal!AF87</f>
        <v>0.24913972616195679</v>
      </c>
      <c r="C95" s="796">
        <f>compohweal!AG87</f>
        <v>9.836723655462265E-2</v>
      </c>
      <c r="D95" s="796">
        <f>compohweal!AH87</f>
        <v>6.2623817851999775E-2</v>
      </c>
      <c r="E95" s="796">
        <f>compohweal!AI87</f>
        <v>4.3819856364279985E-2</v>
      </c>
      <c r="F95" s="796">
        <f>compohweal!AJ87</f>
        <v>1.8066532909870148E-2</v>
      </c>
      <c r="G95" s="796">
        <f>compohweal!AK87</f>
        <v>2.6262277737259865E-2</v>
      </c>
      <c r="H95" s="135">
        <f>compohweal!AL87</f>
        <v>0.14762000739574432</v>
      </c>
      <c r="I95" s="806">
        <f>compohweal!AM87</f>
        <v>7.0740357041358948E-2</v>
      </c>
      <c r="J95" s="806">
        <f>compohweal!AN87</f>
        <v>3.8435408685472794E-2</v>
      </c>
      <c r="K95" s="806">
        <f>compohweal!AO87</f>
        <v>1.9012344302609563E-2</v>
      </c>
      <c r="L95" s="806">
        <f>compohweal!AP87</f>
        <v>1.1023792438209057E-2</v>
      </c>
      <c r="M95" s="806">
        <f>compohweal!AQ87</f>
        <v>8.4081003442406654E-3</v>
      </c>
      <c r="N95" s="106">
        <f>compohweal!AR87</f>
        <v>7.0721521973609924E-2</v>
      </c>
      <c r="O95" s="797">
        <f>compohweal!AS87</f>
        <v>4.1688203811645508E-2</v>
      </c>
      <c r="P95" s="797">
        <f>compohweal!AT87</f>
        <v>1.7069138001261308E-2</v>
      </c>
      <c r="Q95" s="797">
        <f>compohweal!AU87</f>
        <v>4.7146129654720426E-3</v>
      </c>
      <c r="R95" s="797">
        <f>compohweal!AV87</f>
        <v>5.6992955505847931E-3</v>
      </c>
      <c r="S95" s="798">
        <f>compohweal!AW87</f>
        <v>1.5502689639106393E-3</v>
      </c>
      <c r="U95" s="1327">
        <f t="shared" si="3"/>
        <v>4.7439243644475937E-9</v>
      </c>
      <c r="V95" s="1327">
        <f t="shared" si="4"/>
        <v>4.5838532969355583E-9</v>
      </c>
      <c r="W95" s="1327">
        <f t="shared" si="5"/>
        <v>2.680735633475706E-9</v>
      </c>
    </row>
    <row r="96" spans="1:23" x14ac:dyDescent="0.2">
      <c r="A96" s="824">
        <v>1999</v>
      </c>
      <c r="B96" s="832">
        <f>compohweal!AF88</f>
        <v>0.25311943888664246</v>
      </c>
      <c r="C96" s="812">
        <f>compohweal!AG88</f>
        <v>0.1073429137468338</v>
      </c>
      <c r="D96" s="812">
        <f>compohweal!AH88</f>
        <v>5.8169188123429194E-2</v>
      </c>
      <c r="E96" s="812">
        <f>compohweal!AI88</f>
        <v>4.0979689918458462E-2</v>
      </c>
      <c r="F96" s="812">
        <f>compohweal!AJ88</f>
        <v>1.789226196706295E-2</v>
      </c>
      <c r="G96" s="812">
        <f>compohweal!AK88</f>
        <v>2.8735380619764328E-2</v>
      </c>
      <c r="H96" s="139">
        <f>compohweal!AL88</f>
        <v>0.15199516713619232</v>
      </c>
      <c r="I96" s="816">
        <f>compohweal!AM88</f>
        <v>7.7478639781475067E-2</v>
      </c>
      <c r="J96" s="816">
        <f>compohweal!AN88</f>
        <v>3.5962444409960881E-2</v>
      </c>
      <c r="K96" s="816">
        <f>compohweal!AO88</f>
        <v>1.7588708084076643E-2</v>
      </c>
      <c r="L96" s="816">
        <f>compohweal!AP88</f>
        <v>1.1161633767187595E-2</v>
      </c>
      <c r="M96" s="816">
        <f>compohweal!AQ88</f>
        <v>9.8037412390112877E-3</v>
      </c>
      <c r="N96" s="109">
        <f>compohweal!AR88</f>
        <v>7.5154818594455719E-2</v>
      </c>
      <c r="O96" s="813">
        <f>compohweal!AS88</f>
        <v>4.6861611306667328E-2</v>
      </c>
      <c r="P96" s="813">
        <f>compohweal!AT88</f>
        <v>1.598620499134995E-2</v>
      </c>
      <c r="Q96" s="813">
        <f>compohweal!AU88</f>
        <v>4.3138720793649554E-3</v>
      </c>
      <c r="R96" s="813">
        <f>compohweal!AV88</f>
        <v>5.8906232006847858E-3</v>
      </c>
      <c r="S96" s="814">
        <f>compohweal!AW88</f>
        <v>2.1025065798312426E-3</v>
      </c>
      <c r="U96" s="1327">
        <f t="shared" si="3"/>
        <v>4.5110937207937241E-9</v>
      </c>
      <c r="V96" s="1327">
        <f t="shared" si="4"/>
        <v>-1.4551915228366852E-10</v>
      </c>
      <c r="W96" s="1327">
        <f t="shared" si="5"/>
        <v>4.3655745685100555E-10</v>
      </c>
    </row>
    <row r="97" spans="1:23" x14ac:dyDescent="0.2">
      <c r="A97" s="822">
        <v>2000</v>
      </c>
      <c r="B97" s="828">
        <f>compohweal!AF89</f>
        <v>0.25928446650505066</v>
      </c>
      <c r="C97" s="796">
        <f>compohweal!AG89</f>
        <v>0.10880428552627563</v>
      </c>
      <c r="D97" s="796">
        <f>compohweal!AH89</f>
        <v>5.9019377251388505E-2</v>
      </c>
      <c r="E97" s="796">
        <f>compohweal!AI89</f>
        <v>4.2989623732864857E-2</v>
      </c>
      <c r="F97" s="796">
        <f>compohweal!AJ89</f>
        <v>1.9049409776926041E-2</v>
      </c>
      <c r="G97" s="796">
        <f>compohweal!AK89</f>
        <v>2.9421772807836533E-2</v>
      </c>
      <c r="H97" s="135">
        <f>compohweal!AL89</f>
        <v>0.15906484425067902</v>
      </c>
      <c r="I97" s="806">
        <f>compohweal!AM89</f>
        <v>8.1267550587654114E-2</v>
      </c>
      <c r="J97" s="806">
        <f>compohweal!AN89</f>
        <v>3.7335223314585164E-2</v>
      </c>
      <c r="K97" s="806">
        <f>compohweal!AO89</f>
        <v>1.8310331972315907E-2</v>
      </c>
      <c r="L97" s="806">
        <f>compohweal!AP89</f>
        <v>1.186347845941782E-2</v>
      </c>
      <c r="M97" s="806">
        <f>compohweal!AQ89</f>
        <v>1.0288255289196968E-2</v>
      </c>
      <c r="N97" s="106">
        <f>compohweal!AR89</f>
        <v>8.2208827137947083E-2</v>
      </c>
      <c r="O97" s="797">
        <f>compohweal!AS89</f>
        <v>5.2047040313482285E-2</v>
      </c>
      <c r="P97" s="797">
        <f>compohweal!AT89</f>
        <v>1.6799186653770448E-2</v>
      </c>
      <c r="Q97" s="797">
        <f>compohweal!AU89</f>
        <v>4.5917715178802609E-3</v>
      </c>
      <c r="R97" s="797">
        <f>compohweal!AV89</f>
        <v>6.1521795578300953E-3</v>
      </c>
      <c r="S97" s="798">
        <f>compohweal!AW89</f>
        <v>2.6186518371105194E-3</v>
      </c>
      <c r="U97" s="1327">
        <f t="shared" si="3"/>
        <v>-2.5902409106492996E-9</v>
      </c>
      <c r="V97" s="1327">
        <f t="shared" si="4"/>
        <v>4.6275090426206589E-9</v>
      </c>
      <c r="W97" s="1327">
        <f t="shared" si="5"/>
        <v>-2.7421265258453786E-9</v>
      </c>
    </row>
    <row r="98" spans="1:23" x14ac:dyDescent="0.2">
      <c r="A98" s="822">
        <v>2001</v>
      </c>
      <c r="B98" s="828">
        <f>compohweal!AF90</f>
        <v>0.25521150231361389</v>
      </c>
      <c r="C98" s="796">
        <f>compohweal!AG90</f>
        <v>9.4531230628490448E-2</v>
      </c>
      <c r="D98" s="796">
        <f>compohweal!AH90</f>
        <v>6.5680667059496045E-2</v>
      </c>
      <c r="E98" s="796">
        <f>compohweal!AI90</f>
        <v>4.8843665514141321E-2</v>
      </c>
      <c r="F98" s="796">
        <f>compohweal!AJ90</f>
        <v>2.1699817851185799E-2</v>
      </c>
      <c r="G98" s="796">
        <f>compohweal!AK90</f>
        <v>2.445610985159874E-2</v>
      </c>
      <c r="H98" s="135">
        <f>compohweal!AL90</f>
        <v>0.15509039163589478</v>
      </c>
      <c r="I98" s="806">
        <f>compohweal!AM90</f>
        <v>6.9799304008483887E-2</v>
      </c>
      <c r="J98" s="806">
        <f>compohweal!AN90</f>
        <v>4.1497562589938752E-2</v>
      </c>
      <c r="K98" s="806">
        <f>compohweal!AO90</f>
        <v>2.1580561529844999E-2</v>
      </c>
      <c r="L98" s="806">
        <f>compohweal!AP90</f>
        <v>1.4184328727424145E-2</v>
      </c>
      <c r="M98" s="806">
        <f>compohweal!AQ90</f>
        <v>8.0286413431167603E-3</v>
      </c>
      <c r="N98" s="106">
        <f>compohweal!AR90</f>
        <v>7.6747700572013855E-2</v>
      </c>
      <c r="O98" s="797">
        <f>compohweal!AS90</f>
        <v>4.2629439383745193E-2</v>
      </c>
      <c r="P98" s="797">
        <f>compohweal!AT90</f>
        <v>1.9166433512509684E-2</v>
      </c>
      <c r="Q98" s="797">
        <f>compohweal!AU90</f>
        <v>6.042353343218565E-3</v>
      </c>
      <c r="R98" s="797">
        <f>compohweal!AV90</f>
        <v>7.4815275147557259E-3</v>
      </c>
      <c r="S98" s="798">
        <f>compohweal!AW90</f>
        <v>1.4279508031904697E-3</v>
      </c>
      <c r="U98" s="1327">
        <f t="shared" si="3"/>
        <v>1.1408701539039612E-8</v>
      </c>
      <c r="V98" s="1327">
        <f t="shared" si="4"/>
        <v>-6.5629137679934502E-9</v>
      </c>
      <c r="W98" s="1327">
        <f t="shared" si="5"/>
        <v>-3.9854057831689715E-9</v>
      </c>
    </row>
    <row r="99" spans="1:23" x14ac:dyDescent="0.2">
      <c r="A99" s="822">
        <v>2002</v>
      </c>
      <c r="B99" s="828">
        <f>compohweal!AF91</f>
        <v>0.2486429363489151</v>
      </c>
      <c r="C99" s="796">
        <f>compohweal!AG91</f>
        <v>7.6349332928657532E-2</v>
      </c>
      <c r="D99" s="796">
        <f>compohweal!AH91</f>
        <v>7.5846612977329642E-2</v>
      </c>
      <c r="E99" s="796">
        <f>compohweal!AI91</f>
        <v>5.5209573358297348E-2</v>
      </c>
      <c r="F99" s="796">
        <f>compohweal!AJ91</f>
        <v>2.058904618024826E-2</v>
      </c>
      <c r="G99" s="796">
        <f>compohweal!AK91</f>
        <v>2.0648360252380371E-2</v>
      </c>
      <c r="H99" s="135">
        <f>compohweal!AL91</f>
        <v>0.14858844876289368</v>
      </c>
      <c r="I99" s="806">
        <f>compohweal!AM91</f>
        <v>5.7010456919670105E-2</v>
      </c>
      <c r="J99" s="806">
        <f>compohweal!AN91</f>
        <v>4.8048942226159852E-2</v>
      </c>
      <c r="K99" s="806">
        <f>compohweal!AO91</f>
        <v>2.3954892763867974E-2</v>
      </c>
      <c r="L99" s="806">
        <f>compohweal!AP91</f>
        <v>1.3214533217251301E-2</v>
      </c>
      <c r="M99" s="806">
        <f>compohweal!AQ91</f>
        <v>6.359628401696682E-3</v>
      </c>
      <c r="N99" s="106">
        <f>compohweal!AR91</f>
        <v>7.2217300534248352E-2</v>
      </c>
      <c r="O99" s="797">
        <f>compohweal!AS91</f>
        <v>3.5678215324878693E-2</v>
      </c>
      <c r="P99" s="797">
        <f>compohweal!AT91</f>
        <v>2.1681645109310921E-2</v>
      </c>
      <c r="Q99" s="797">
        <f>compohweal!AU91</f>
        <v>6.6274177515879273E-3</v>
      </c>
      <c r="R99" s="797">
        <f>compohweal!AV91</f>
        <v>7.1856696158647537E-3</v>
      </c>
      <c r="S99" s="798">
        <f>compohweal!AW91</f>
        <v>1.0443533537909389E-3</v>
      </c>
      <c r="U99" s="1327">
        <f t="shared" si="3"/>
        <v>1.0652001947164536E-8</v>
      </c>
      <c r="V99" s="1327">
        <f t="shared" si="4"/>
        <v>-4.765752237290144E-9</v>
      </c>
      <c r="W99" s="1327">
        <f t="shared" si="5"/>
        <v>-6.2118488131090999E-10</v>
      </c>
    </row>
    <row r="100" spans="1:23" x14ac:dyDescent="0.2">
      <c r="A100" s="822">
        <v>2003</v>
      </c>
      <c r="B100" s="828">
        <f>compohweal!AF92</f>
        <v>0.24716690182685852</v>
      </c>
      <c r="C100" s="796">
        <f>compohweal!AG92</f>
        <v>7.6470851898193359E-2</v>
      </c>
      <c r="D100" s="796">
        <f>compohweal!AH92</f>
        <v>7.2028844762826338E-2</v>
      </c>
      <c r="E100" s="796">
        <f>compohweal!AI92</f>
        <v>6.0061445459723473E-2</v>
      </c>
      <c r="F100" s="796">
        <f>compohweal!AJ92</f>
        <v>1.9093958660960197E-2</v>
      </c>
      <c r="G100" s="796">
        <f>compohweal!AK92</f>
        <v>1.951180212199688E-2</v>
      </c>
      <c r="H100" s="135">
        <f>compohweal!AL92</f>
        <v>0.14776933193206787</v>
      </c>
      <c r="I100" s="806">
        <f>compohweal!AM92</f>
        <v>5.6977272033691406E-2</v>
      </c>
      <c r="J100" s="806">
        <f>compohweal!AN92</f>
        <v>4.633274992738734E-2</v>
      </c>
      <c r="K100" s="806">
        <f>compohweal!AO92</f>
        <v>2.5863762013614178E-2</v>
      </c>
      <c r="L100" s="806">
        <f>compohweal!AP92</f>
        <v>1.2572932988405228E-2</v>
      </c>
      <c r="M100" s="806">
        <f>compohweal!AQ92</f>
        <v>6.022618617862463E-3</v>
      </c>
      <c r="N100" s="106">
        <f>compohweal!AR92</f>
        <v>7.2495006024837494E-2</v>
      </c>
      <c r="O100" s="797">
        <f>compohweal!AS92</f>
        <v>3.6427102982997894E-2</v>
      </c>
      <c r="P100" s="797">
        <f>compohweal!AT92</f>
        <v>2.1519630744933238E-2</v>
      </c>
      <c r="Q100" s="797">
        <f>compohweal!AU92</f>
        <v>6.629853043705225E-3</v>
      </c>
      <c r="R100" s="797">
        <f>compohweal!AV92</f>
        <v>6.7724483087658882E-3</v>
      </c>
      <c r="S100" s="798">
        <f>compohweal!AW92</f>
        <v>1.1459698434919119E-3</v>
      </c>
      <c r="U100" s="1327">
        <f t="shared" si="3"/>
        <v>-1.076841726899147E-9</v>
      </c>
      <c r="V100" s="1327">
        <f t="shared" si="4"/>
        <v>-3.6488927435129881E-9</v>
      </c>
      <c r="W100" s="1327">
        <f t="shared" si="5"/>
        <v>1.1009433364961296E-9</v>
      </c>
    </row>
    <row r="101" spans="1:23" x14ac:dyDescent="0.2">
      <c r="A101" s="822">
        <v>2004</v>
      </c>
      <c r="B101" s="828">
        <f>compohweal!AF93</f>
        <v>0.25121957063674927</v>
      </c>
      <c r="C101" s="796">
        <f>compohweal!AG93</f>
        <v>8.0545388162136078E-2</v>
      </c>
      <c r="D101" s="796">
        <f>compohweal!AH93</f>
        <v>7.1887891375808977E-2</v>
      </c>
      <c r="E101" s="796">
        <f>compohweal!AI93</f>
        <v>5.8793286792933941E-2</v>
      </c>
      <c r="F101" s="796">
        <f>compohweal!AJ93</f>
        <v>1.9851299002766609E-2</v>
      </c>
      <c r="G101" s="796">
        <f>compohweal!AK93</f>
        <v>2.0141690969467163E-2</v>
      </c>
      <c r="H101" s="135">
        <f>compohweal!AL93</f>
        <v>0.15141527354717255</v>
      </c>
      <c r="I101" s="806">
        <f>compohweal!AM93</f>
        <v>5.9577140957117081E-2</v>
      </c>
      <c r="J101" s="806">
        <f>compohweal!AN93</f>
        <v>4.7455727490159916E-2</v>
      </c>
      <c r="K101" s="806">
        <f>compohweal!AO93</f>
        <v>2.5711004389449954E-2</v>
      </c>
      <c r="L101" s="806">
        <f>compohweal!AP93</f>
        <v>1.2463540770113468E-2</v>
      </c>
      <c r="M101" s="806">
        <f>compohweal!AQ93</f>
        <v>6.2078554183244705E-3</v>
      </c>
      <c r="N101" s="106">
        <f>compohweal!AR93</f>
        <v>7.3077231645584106E-2</v>
      </c>
      <c r="O101" s="797">
        <f>compohweal!AS93</f>
        <v>3.6132011562585831E-2</v>
      </c>
      <c r="P101" s="797">
        <f>compohweal!AT93</f>
        <v>2.2410076534924883E-2</v>
      </c>
      <c r="Q101" s="797">
        <f>compohweal!AU93</f>
        <v>6.3840076327323914E-3</v>
      </c>
      <c r="R101" s="797">
        <f>compohweal!AV93</f>
        <v>6.8092020228505135E-3</v>
      </c>
      <c r="S101" s="798">
        <f>compohweal!AW93</f>
        <v>1.341932569630444E-3</v>
      </c>
      <c r="U101" s="1327">
        <f t="shared" si="3"/>
        <v>1.4333636499941349E-8</v>
      </c>
      <c r="V101" s="1327">
        <f t="shared" si="4"/>
        <v>4.5220076572149992E-9</v>
      </c>
      <c r="W101" s="1327">
        <f t="shared" si="5"/>
        <v>1.3228600437287241E-9</v>
      </c>
    </row>
    <row r="102" spans="1:23" x14ac:dyDescent="0.2">
      <c r="A102" s="822">
        <v>2005</v>
      </c>
      <c r="B102" s="828">
        <f>compohweal!AF94</f>
        <v>0.25784572958946228</v>
      </c>
      <c r="C102" s="796">
        <f>compohweal!AG94</f>
        <v>8.0112151801586151E-2</v>
      </c>
      <c r="D102" s="796">
        <f>compohweal!AH94</f>
        <v>7.4125877101323567E-2</v>
      </c>
      <c r="E102" s="796">
        <f>compohweal!AI94</f>
        <v>6.0122483875602484E-2</v>
      </c>
      <c r="F102" s="796">
        <f>compohweal!AJ94</f>
        <v>2.3280324414372444E-2</v>
      </c>
      <c r="G102" s="796">
        <f>compohweal!AK94</f>
        <v>2.0204896107316017E-2</v>
      </c>
      <c r="H102" s="135">
        <f>compohweal!AL94</f>
        <v>0.15531197190284729</v>
      </c>
      <c r="I102" s="806">
        <f>compohweal!AM94</f>
        <v>5.8441031724214554E-2</v>
      </c>
      <c r="J102" s="806">
        <f>compohweal!AN94</f>
        <v>4.8947469111226383E-2</v>
      </c>
      <c r="K102" s="806">
        <f>compohweal!AO94</f>
        <v>2.5742777390405536E-2</v>
      </c>
      <c r="L102" s="806">
        <f>compohweal!AP94</f>
        <v>1.5324167907238007E-2</v>
      </c>
      <c r="M102" s="806">
        <f>compohweal!AQ94</f>
        <v>6.8565248511731625E-3</v>
      </c>
      <c r="N102" s="106">
        <f>compohweal!AR94</f>
        <v>7.4548907577991486E-2</v>
      </c>
      <c r="O102" s="797">
        <f>compohweal!AS94</f>
        <v>3.3773612231016159E-2</v>
      </c>
      <c r="P102" s="797">
        <f>compohweal!AT94</f>
        <v>2.4130086596187539E-2</v>
      </c>
      <c r="Q102" s="797">
        <f>compohweal!AU94</f>
        <v>6.5831987885758281E-3</v>
      </c>
      <c r="R102" s="797">
        <f>compohweal!AV94</f>
        <v>8.7644150480628014E-3</v>
      </c>
      <c r="S102" s="798">
        <f>compohweal!AW94</f>
        <v>1.297591021284461E-3</v>
      </c>
      <c r="U102" s="1327">
        <f t="shared" si="3"/>
        <v>-3.7107383832335472E-9</v>
      </c>
      <c r="V102" s="1327">
        <f t="shared" si="4"/>
        <v>9.1858964879065752E-10</v>
      </c>
      <c r="W102" s="1327">
        <f t="shared" si="5"/>
        <v>3.8928646972635761E-9</v>
      </c>
    </row>
    <row r="103" spans="1:23" x14ac:dyDescent="0.2">
      <c r="A103" s="822">
        <v>2006</v>
      </c>
      <c r="B103" s="828">
        <f>compohweal!AF95</f>
        <v>0.26207101345062256</v>
      </c>
      <c r="C103" s="796">
        <f>compohweal!AG95</f>
        <v>8.8178738951683044E-2</v>
      </c>
      <c r="D103" s="796">
        <f>compohweal!AH95</f>
        <v>6.8551953314454295E-2</v>
      </c>
      <c r="E103" s="796">
        <f>compohweal!AI95</f>
        <v>5.9159356169402599E-2</v>
      </c>
      <c r="F103" s="796">
        <f>compohweal!AJ95</f>
        <v>2.6521826162934303E-2</v>
      </c>
      <c r="G103" s="796">
        <f>compohweal!AK95</f>
        <v>1.9659128040075302E-2</v>
      </c>
      <c r="H103" s="135">
        <f>compohweal!AL95</f>
        <v>0.15898755192756653</v>
      </c>
      <c r="I103" s="806">
        <f>compohweal!AM95</f>
        <v>6.3608124852180481E-2</v>
      </c>
      <c r="J103" s="806">
        <f>compohweal!AN95</f>
        <v>4.5338233028815011E-2</v>
      </c>
      <c r="K103" s="806">
        <f>compohweal!AO95</f>
        <v>2.56642228923738E-2</v>
      </c>
      <c r="L103" s="806">
        <f>compohweal!AP95</f>
        <v>1.7841655761003494E-2</v>
      </c>
      <c r="M103" s="806">
        <f>compohweal!AQ95</f>
        <v>6.5353079698979855E-3</v>
      </c>
      <c r="N103" s="106">
        <f>compohweal!AR95</f>
        <v>7.5932741165161133E-2</v>
      </c>
      <c r="O103" s="797">
        <f>compohweal!AS95</f>
        <v>3.5789240151643753E-2</v>
      </c>
      <c r="P103" s="797">
        <f>compohweal!AT95</f>
        <v>2.1998327278879515E-2</v>
      </c>
      <c r="Q103" s="797">
        <f>compohweal!AU95</f>
        <v>6.4151801634579897E-3</v>
      </c>
      <c r="R103" s="797">
        <f>compohweal!AV95</f>
        <v>1.0243961587548256E-2</v>
      </c>
      <c r="S103" s="798">
        <f>compohweal!AW95</f>
        <v>1.4860356459394097E-3</v>
      </c>
      <c r="U103" s="1327">
        <f t="shared" si="3"/>
        <v>1.0812073014676571E-8</v>
      </c>
      <c r="V103" s="1327">
        <f t="shared" si="4"/>
        <v>7.4232957558706403E-9</v>
      </c>
      <c r="W103" s="1327">
        <f t="shared" si="5"/>
        <v>-3.6623077903641388E-9</v>
      </c>
    </row>
    <row r="104" spans="1:23" x14ac:dyDescent="0.2">
      <c r="A104" s="822">
        <v>2007</v>
      </c>
      <c r="B104" s="828">
        <f>compohweal!AF96</f>
        <v>0.268077552318573</v>
      </c>
      <c r="C104" s="796">
        <f>compohweal!AG96</f>
        <v>9.2236898839473724E-2</v>
      </c>
      <c r="D104" s="796">
        <f>compohweal!AH96</f>
        <v>7.2773292471538298E-2</v>
      </c>
      <c r="E104" s="796">
        <f>compohweal!AI96</f>
        <v>5.3612039424479008E-2</v>
      </c>
      <c r="F104" s="796">
        <f>compohweal!AJ96</f>
        <v>2.9433676972985268E-2</v>
      </c>
      <c r="G104" s="796">
        <f>compohweal!AK96</f>
        <v>2.0021632313728333E-2</v>
      </c>
      <c r="H104" s="135">
        <f>compohweal!AL96</f>
        <v>0.1635817289352417</v>
      </c>
      <c r="I104" s="806">
        <f>compohweal!AM96</f>
        <v>6.5805643796920776E-2</v>
      </c>
      <c r="J104" s="806">
        <f>compohweal!AN96</f>
        <v>4.8503937397981645E-2</v>
      </c>
      <c r="K104" s="806">
        <f>compohweal!AO96</f>
        <v>2.2394460625946522E-2</v>
      </c>
      <c r="L104" s="806">
        <f>compohweal!AP96</f>
        <v>2.0088126882910728E-2</v>
      </c>
      <c r="M104" s="806">
        <f>compohweal!AQ96</f>
        <v>6.7895553074777126E-3</v>
      </c>
      <c r="N104" s="106">
        <f>compohweal!AR96</f>
        <v>7.964402437210083E-2</v>
      </c>
      <c r="O104" s="797">
        <f>compohweal!AS96</f>
        <v>3.6476895213127136E-2</v>
      </c>
      <c r="P104" s="797">
        <f>compohweal!AT96</f>
        <v>2.4289178325830107E-2</v>
      </c>
      <c r="Q104" s="797">
        <f>compohweal!AU96</f>
        <v>5.0129436422139406E-3</v>
      </c>
      <c r="R104" s="797">
        <f>compohweal!AV96</f>
        <v>1.2467179447412491E-2</v>
      </c>
      <c r="S104" s="798">
        <f>compohweal!AW96</f>
        <v>1.3978278730064631E-3</v>
      </c>
      <c r="U104" s="1327">
        <f t="shared" si="3"/>
        <v>1.229636836796999E-8</v>
      </c>
      <c r="V104" s="1327">
        <f t="shared" si="4"/>
        <v>4.9240043153986335E-9</v>
      </c>
      <c r="W104" s="1327">
        <f t="shared" si="5"/>
        <v>-1.2948930816492066E-10</v>
      </c>
    </row>
    <row r="105" spans="1:23" x14ac:dyDescent="0.2">
      <c r="A105" s="822">
        <v>2008</v>
      </c>
      <c r="B105" s="828">
        <f>compohweal!AF97</f>
        <v>0.27412718534469604</v>
      </c>
      <c r="C105" s="796">
        <f>compohweal!AG97</f>
        <v>8.3105102181434631E-2</v>
      </c>
      <c r="D105" s="796">
        <f>compohweal!AH97</f>
        <v>8.0539022674201988E-2</v>
      </c>
      <c r="E105" s="796">
        <f>compohweal!AI97</f>
        <v>5.6736936792731285E-2</v>
      </c>
      <c r="F105" s="796">
        <f>compohweal!AJ97</f>
        <v>3.2192278653383255E-2</v>
      </c>
      <c r="G105" s="796">
        <f>compohweal!AK97</f>
        <v>2.1553829312324524E-2</v>
      </c>
      <c r="H105" s="135">
        <f>compohweal!AL97</f>
        <v>0.17160552740097046</v>
      </c>
      <c r="I105" s="806">
        <f>compohweal!AM97</f>
        <v>6.3346840441226959E-2</v>
      </c>
      <c r="J105" s="806">
        <f>compohweal!AN97</f>
        <v>5.3447300555490074E-2</v>
      </c>
      <c r="K105" s="806">
        <f>compohweal!AO97</f>
        <v>2.482918743044138E-2</v>
      </c>
      <c r="L105" s="806">
        <f>compohweal!AP97</f>
        <v>2.3193642497062683E-2</v>
      </c>
      <c r="M105" s="806">
        <f>compohweal!AQ97</f>
        <v>6.7885499447584152E-3</v>
      </c>
      <c r="N105" s="106">
        <f>compohweal!AR97</f>
        <v>8.8683664798736572E-2</v>
      </c>
      <c r="O105" s="797">
        <f>compohweal!AS97</f>
        <v>3.9254050701856613E-2</v>
      </c>
      <c r="P105" s="797">
        <f>compohweal!AT97</f>
        <v>2.648588913984895E-2</v>
      </c>
      <c r="Q105" s="797">
        <f>compohweal!AU97</f>
        <v>6.3990890048444271E-3</v>
      </c>
      <c r="R105" s="797">
        <f>compohweal!AV97</f>
        <v>1.50151327252388E-2</v>
      </c>
      <c r="S105" s="798">
        <f>compohweal!AW97</f>
        <v>1.5295014018192887E-3</v>
      </c>
      <c r="U105" s="1327">
        <f t="shared" si="3"/>
        <v>1.5730620361864567E-8</v>
      </c>
      <c r="V105" s="1327">
        <f t="shared" si="4"/>
        <v>6.5319909481331706E-9</v>
      </c>
      <c r="W105" s="1327">
        <f t="shared" si="5"/>
        <v>1.8251284927828237E-9</v>
      </c>
    </row>
    <row r="106" spans="1:23" x14ac:dyDescent="0.2">
      <c r="A106" s="824">
        <v>2009</v>
      </c>
      <c r="B106" s="833">
        <f>compohweal!AF98</f>
        <v>0.26453101634979248</v>
      </c>
      <c r="C106" s="813">
        <f>compohweal!AG98</f>
        <v>7.083139568567276E-2</v>
      </c>
      <c r="D106" s="813">
        <f>compohweal!AH98</f>
        <v>9.3448125364375301E-2</v>
      </c>
      <c r="E106" s="813">
        <f>compohweal!AI98</f>
        <v>5.2959037479013205E-2</v>
      </c>
      <c r="F106" s="813">
        <f>compohweal!AJ98</f>
        <v>2.7608077973127365E-2</v>
      </c>
      <c r="G106" s="813">
        <f>compohweal!AK98</f>
        <v>1.9684378057718277E-2</v>
      </c>
      <c r="H106" s="109">
        <f>compohweal!AL98</f>
        <v>0.16240838170051575</v>
      </c>
      <c r="I106" s="813">
        <f>compohweal!AM98</f>
        <v>5.3728256374597549E-2</v>
      </c>
      <c r="J106" s="813">
        <f>compohweal!AN98</f>
        <v>5.9897088249272201E-2</v>
      </c>
      <c r="K106" s="813">
        <f>compohweal!AO98</f>
        <v>2.2362015210092068E-2</v>
      </c>
      <c r="L106" s="813">
        <f>compohweal!AP98</f>
        <v>1.9527480006217957E-2</v>
      </c>
      <c r="M106" s="813">
        <f>compohweal!AQ98</f>
        <v>6.8935411982238293E-3</v>
      </c>
      <c r="N106" s="109">
        <f>compohweal!AR98</f>
        <v>8.3252720534801483E-2</v>
      </c>
      <c r="O106" s="813">
        <f>compohweal!AS98</f>
        <v>3.3660050481557846E-2</v>
      </c>
      <c r="P106" s="813">
        <f>compohweal!AT98</f>
        <v>2.9544125209213234E-2</v>
      </c>
      <c r="Q106" s="813">
        <f>compohweal!AU98</f>
        <v>5.7979772100225091E-3</v>
      </c>
      <c r="R106" s="813">
        <f>compohweal!AV98</f>
        <v>1.2233906425535679E-2</v>
      </c>
      <c r="S106" s="814">
        <f>compohweal!AW98</f>
        <v>2.0166609901934862E-3</v>
      </c>
      <c r="U106" s="1327">
        <f t="shared" si="3"/>
        <v>1.7898855730891228E-9</v>
      </c>
      <c r="V106" s="1327">
        <f t="shared" si="4"/>
        <v>6.6211214289069176E-10</v>
      </c>
      <c r="W106" s="1327">
        <f t="shared" si="5"/>
        <v>2.1827872842550278E-10</v>
      </c>
    </row>
    <row r="107" spans="1:23" x14ac:dyDescent="0.2">
      <c r="A107" s="822">
        <v>2010</v>
      </c>
      <c r="B107" s="834">
        <f>compohweal!AF99</f>
        <v>0.27927148342132568</v>
      </c>
      <c r="C107" s="797">
        <f>compohweal!AG99</f>
        <v>8.5289090871810913E-2</v>
      </c>
      <c r="D107" s="797">
        <f>compohweal!AH99</f>
        <v>9.7056211336166598E-2</v>
      </c>
      <c r="E107" s="797">
        <f>compohweal!AI99</f>
        <v>4.6227141283452511E-2</v>
      </c>
      <c r="F107" s="797">
        <f>compohweal!AJ99</f>
        <v>2.5099050253629684E-2</v>
      </c>
      <c r="G107" s="797">
        <f>compohweal!AK99</f>
        <v>2.559998445212841E-2</v>
      </c>
      <c r="H107" s="106">
        <f>compohweal!AL99</f>
        <v>0.17354375123977661</v>
      </c>
      <c r="I107" s="797">
        <f>compohweal!AM99</f>
        <v>6.4094625413417816E-2</v>
      </c>
      <c r="J107" s="797">
        <f>compohweal!AN99</f>
        <v>6.421101234445814E-2</v>
      </c>
      <c r="K107" s="797">
        <f>compohweal!AO99</f>
        <v>1.8976655090227723E-2</v>
      </c>
      <c r="L107" s="797">
        <f>compohweal!AP99</f>
        <v>1.7481109127402306E-2</v>
      </c>
      <c r="M107" s="797">
        <f>compohweal!AQ99</f>
        <v>8.7803546339273453E-3</v>
      </c>
      <c r="N107" s="106">
        <f>compohweal!AR99</f>
        <v>8.7427504360675812E-2</v>
      </c>
      <c r="O107" s="797">
        <f>compohweal!AS99</f>
        <v>3.7740424275398254E-2</v>
      </c>
      <c r="P107" s="797">
        <f>compohweal!AT99</f>
        <v>3.2673918798082013E-2</v>
      </c>
      <c r="Q107" s="797">
        <f>compohweal!AU99</f>
        <v>4.2552659288048744E-3</v>
      </c>
      <c r="R107" s="797">
        <f>compohweal!AV99</f>
        <v>1.0809281840920448E-2</v>
      </c>
      <c r="S107" s="798">
        <f>compohweal!AW99</f>
        <v>1.948607387021184E-3</v>
      </c>
      <c r="U107" s="1327">
        <f t="shared" si="3"/>
        <v>5.2241375669836998E-9</v>
      </c>
      <c r="V107" s="1327">
        <f t="shared" si="4"/>
        <v>-5.3696567192673683E-9</v>
      </c>
      <c r="W107" s="1327">
        <f t="shared" si="5"/>
        <v>6.1304490373004228E-9</v>
      </c>
    </row>
    <row r="108" spans="1:23" x14ac:dyDescent="0.2">
      <c r="A108" s="822">
        <v>2011</v>
      </c>
      <c r="B108" s="834">
        <f>compohweal!AF100</f>
        <v>0.28466537594795227</v>
      </c>
      <c r="C108" s="797">
        <f>compohweal!AG100</f>
        <v>8.710605651140213E-2</v>
      </c>
      <c r="D108" s="797">
        <f>compohweal!AH100</f>
        <v>9.97367310046684E-2</v>
      </c>
      <c r="E108" s="797">
        <f>compohweal!AI100</f>
        <v>4.4561793562024832E-2</v>
      </c>
      <c r="F108" s="797">
        <f>compohweal!AJ100</f>
        <v>2.7054386213421822E-2</v>
      </c>
      <c r="G108" s="797">
        <f>compohweal!AK100</f>
        <v>2.6206405833363533E-2</v>
      </c>
      <c r="H108" s="106">
        <f>compohweal!AL100</f>
        <v>0.178378626704216</v>
      </c>
      <c r="I108" s="797">
        <f>compohweal!AM100</f>
        <v>6.6556476056575775E-2</v>
      </c>
      <c r="J108" s="797">
        <f>compohweal!AN100</f>
        <v>6.5682677879522089E-2</v>
      </c>
      <c r="K108" s="797">
        <f>compohweal!AO100</f>
        <v>1.8996558384969831E-2</v>
      </c>
      <c r="L108" s="797">
        <f>compohweal!AP100</f>
        <v>1.7953874543309212E-2</v>
      </c>
      <c r="M108" s="797">
        <f>compohweal!AQ100</f>
        <v>9.1890431940555573E-3</v>
      </c>
      <c r="N108" s="106">
        <f>compohweal!AR100</f>
        <v>9.0769723057746887E-2</v>
      </c>
      <c r="O108" s="797">
        <f>compohweal!AS100</f>
        <v>4.2053066194057465E-2</v>
      </c>
      <c r="P108" s="797">
        <f>compohweal!AT100</f>
        <v>3.2191553299526277E-2</v>
      </c>
      <c r="Q108" s="797">
        <f>compohweal!AU100</f>
        <v>4.9601604696363211E-3</v>
      </c>
      <c r="R108" s="797">
        <f>compohweal!AV100</f>
        <v>9.8540438339114189E-3</v>
      </c>
      <c r="S108" s="798">
        <f>compohweal!AW100</f>
        <v>1.7108994070440531E-3</v>
      </c>
      <c r="U108" s="1327">
        <f t="shared" si="3"/>
        <v>2.8230715543031693E-9</v>
      </c>
      <c r="V108" s="1327">
        <f t="shared" si="4"/>
        <v>-3.3542164601385593E-9</v>
      </c>
      <c r="W108" s="1327">
        <f t="shared" si="5"/>
        <v>-1.4642864698544145E-10</v>
      </c>
    </row>
    <row r="109" spans="1:23" x14ac:dyDescent="0.2">
      <c r="A109" s="822">
        <v>2012</v>
      </c>
      <c r="B109" s="834">
        <f>compohweal!AF101</f>
        <v>0.29898592829704285</v>
      </c>
      <c r="C109" s="797">
        <f>compohweal!AG101</f>
        <v>9.2497892677783966E-2</v>
      </c>
      <c r="D109" s="797">
        <f>compohweal!AH101</f>
        <v>0.10673021688126028</v>
      </c>
      <c r="E109" s="797">
        <f>compohweal!AI101</f>
        <v>4.1481014341115952E-2</v>
      </c>
      <c r="F109" s="797">
        <f>compohweal!AJ101</f>
        <v>2.9741495847702026E-2</v>
      </c>
      <c r="G109" s="797">
        <f>compohweal!AK101</f>
        <v>2.8535308316349983E-2</v>
      </c>
      <c r="H109" s="106">
        <f>compohweal!AL101</f>
        <v>0.19067637622356415</v>
      </c>
      <c r="I109" s="797">
        <f>compohweal!AM101</f>
        <v>7.1457773447036743E-2</v>
      </c>
      <c r="J109" s="797">
        <f>compohweal!AN101</f>
        <v>7.0690687440219335E-2</v>
      </c>
      <c r="K109" s="797">
        <f>compohweal!AO101</f>
        <v>1.7069360706955194E-2</v>
      </c>
      <c r="L109" s="797">
        <f>compohweal!AP101</f>
        <v>2.0368738099932671E-2</v>
      </c>
      <c r="M109" s="797">
        <f>compohweal!AQ101</f>
        <v>1.1089818552136421E-2</v>
      </c>
      <c r="N109" s="106">
        <f>compohweal!AR101</f>
        <v>9.8783858120441437E-2</v>
      </c>
      <c r="O109" s="797">
        <f>compohweal!AS101</f>
        <v>4.4313475489616394E-2</v>
      </c>
      <c r="P109" s="797">
        <f>compohweal!AT101</f>
        <v>3.5755082943978778E-2</v>
      </c>
      <c r="Q109" s="797">
        <f>compohweal!AU101</f>
        <v>4.0188408456742764E-3</v>
      </c>
      <c r="R109" s="797">
        <f>compohweal!AV101</f>
        <v>1.2041276320815086E-2</v>
      </c>
      <c r="S109" s="798">
        <f>compohweal!AW101</f>
        <v>2.6551859918981791E-3</v>
      </c>
      <c r="U109" s="1327">
        <f t="shared" si="3"/>
        <v>2.3283064365386963E-10</v>
      </c>
      <c r="V109" s="1327">
        <f t="shared" si="4"/>
        <v>-2.0227162167429924E-9</v>
      </c>
      <c r="W109" s="1327">
        <f t="shared" si="5"/>
        <v>-3.4715412766672671E-9</v>
      </c>
    </row>
    <row r="110" spans="1:23" x14ac:dyDescent="0.2">
      <c r="A110" s="822">
        <v>2013</v>
      </c>
      <c r="B110" s="834">
        <f>compohweal!AF102</f>
        <v>0.28903627395629883</v>
      </c>
      <c r="C110" s="797">
        <f>compohweal!AG102</f>
        <v>9.9339112639427185E-2</v>
      </c>
      <c r="D110" s="797">
        <f>compohweal!AH102</f>
        <v>9.5074728218605742E-2</v>
      </c>
      <c r="E110" s="797">
        <f>compohweal!AI102</f>
        <v>4.1392121929675341E-2</v>
      </c>
      <c r="F110" s="797">
        <f>compohweal!AJ102</f>
        <v>2.9694849625229836E-2</v>
      </c>
      <c r="G110" s="797">
        <f>compohweal!AK102</f>
        <v>2.3535467684268951E-2</v>
      </c>
      <c r="H110" s="106">
        <f>compohweal!AL102</f>
        <v>0.18613845109939575</v>
      </c>
      <c r="I110" s="797">
        <f>compohweal!AM102</f>
        <v>7.777780294418335E-2</v>
      </c>
      <c r="J110" s="797">
        <f>compohweal!AN102</f>
        <v>6.3431559618038591E-2</v>
      </c>
      <c r="K110" s="797">
        <f>compohweal!AO102</f>
        <v>1.761926431208849E-2</v>
      </c>
      <c r="L110" s="797">
        <f>compohweal!AP102</f>
        <v>2.0067170262336731E-2</v>
      </c>
      <c r="M110" s="797">
        <f>compohweal!AQ102</f>
        <v>7.2426549158990383E-3</v>
      </c>
      <c r="N110" s="106">
        <f>compohweal!AR102</f>
        <v>0.10109769552946091</v>
      </c>
      <c r="O110" s="797">
        <f>compohweal!AS102</f>
        <v>5.1592577248811722E-2</v>
      </c>
      <c r="P110" s="797">
        <f>compohweal!AT102</f>
        <v>3.2123273762408644E-2</v>
      </c>
      <c r="Q110" s="797">
        <f>compohweal!AU102</f>
        <v>4.6124410582706332E-3</v>
      </c>
      <c r="R110" s="797">
        <f>compohweal!AV102</f>
        <v>1.1243200860917568E-2</v>
      </c>
      <c r="S110" s="798">
        <f>compohweal!AW102</f>
        <v>1.5261989319697022E-3</v>
      </c>
      <c r="U110" s="1327">
        <f t="shared" si="3"/>
        <v>-6.1409082263708115E-9</v>
      </c>
      <c r="V110" s="1327">
        <f t="shared" si="4"/>
        <v>-9.5315044745802879E-10</v>
      </c>
      <c r="W110" s="1327">
        <f t="shared" si="5"/>
        <v>3.6670826375484467E-9</v>
      </c>
    </row>
    <row r="111" spans="1:23" x14ac:dyDescent="0.2">
      <c r="A111" s="822">
        <v>2014</v>
      </c>
      <c r="B111" s="834">
        <f>compohweal!AF103</f>
        <v>0.2913171648979187</v>
      </c>
      <c r="C111" s="797">
        <f>compohweal!AG103</f>
        <v>0.11030218005180359</v>
      </c>
      <c r="D111" s="797">
        <f>compohweal!AH103</f>
        <v>8.4618628839962184E-2</v>
      </c>
      <c r="E111" s="797">
        <f>compohweal!AI103</f>
        <v>4.1022025048732758E-2</v>
      </c>
      <c r="F111" s="797">
        <f>compohweal!AJ103</f>
        <v>3.1227130442857742E-2</v>
      </c>
      <c r="G111" s="797">
        <f>compohweal!AK103</f>
        <v>2.4147192016243935E-2</v>
      </c>
      <c r="H111" s="106">
        <f>compohweal!AL103</f>
        <v>0.18769422173500061</v>
      </c>
      <c r="I111" s="797">
        <f>compohweal!AM103</f>
        <v>8.5323765873908997E-2</v>
      </c>
      <c r="J111" s="797">
        <f>compohweal!AN103</f>
        <v>5.675588570011314E-2</v>
      </c>
      <c r="K111" s="797">
        <f>compohweal!AO103</f>
        <v>1.6893510706722736E-2</v>
      </c>
      <c r="L111" s="797">
        <f>compohweal!AP103</f>
        <v>2.1480217576026917E-2</v>
      </c>
      <c r="M111" s="797">
        <f>compohweal!AQ103</f>
        <v>7.2408360429108143E-3</v>
      </c>
      <c r="N111" s="106">
        <f>compohweal!AR103</f>
        <v>0.10216609388589859</v>
      </c>
      <c r="O111" s="797">
        <f>compohweal!AS103</f>
        <v>5.571587011218071E-2</v>
      </c>
      <c r="P111" s="797">
        <f>compohweal!AT103</f>
        <v>2.836154967553739E-2</v>
      </c>
      <c r="Q111" s="797">
        <f>compohweal!AU103</f>
        <v>4.2642859043553472E-3</v>
      </c>
      <c r="R111" s="797">
        <f>compohweal!AV103</f>
        <v>1.2328555807471275E-2</v>
      </c>
      <c r="S111" s="798">
        <f>compohweal!AW103</f>
        <v>1.4958326937630773E-3</v>
      </c>
      <c r="U111" s="1327">
        <f t="shared" si="3"/>
        <v>8.4983184933662415E-9</v>
      </c>
      <c r="V111" s="1327">
        <f t="shared" si="4"/>
        <v>5.8353180065751076E-9</v>
      </c>
      <c r="W111" s="1327">
        <f t="shared" si="5"/>
        <v>-3.0740920919924974E-10</v>
      </c>
    </row>
    <row r="112" spans="1:23" x14ac:dyDescent="0.2">
      <c r="A112" s="822">
        <v>2015</v>
      </c>
      <c r="B112" s="834">
        <f>compohweal!AF104</f>
        <v>0.29181352257728577</v>
      </c>
      <c r="C112" s="797">
        <f>compohweal!AG104</f>
        <v>0.11072089523077011</v>
      </c>
      <c r="D112" s="797">
        <f>compohweal!AH104</f>
        <v>8.2939824933419004E-2</v>
      </c>
      <c r="E112" s="797">
        <f>compohweal!AI104</f>
        <v>4.183060210198164E-2</v>
      </c>
      <c r="F112" s="797">
        <f>compohweal!AJ104</f>
        <v>3.3420007675886154E-2</v>
      </c>
      <c r="G112" s="797">
        <f>compohweal!AK104</f>
        <v>2.2902198135852814E-2</v>
      </c>
      <c r="H112" s="106">
        <f>compohweal!AL104</f>
        <v>0.18820670247077942</v>
      </c>
      <c r="I112" s="797">
        <f>compohweal!AM104</f>
        <v>8.5687749087810516E-2</v>
      </c>
      <c r="J112" s="797">
        <f>compohweal!AN104</f>
        <v>5.5210842525411863E-2</v>
      </c>
      <c r="K112" s="797">
        <f>compohweal!AO104</f>
        <v>1.766173099167645E-2</v>
      </c>
      <c r="L112" s="797">
        <f>compohweal!AP104</f>
        <v>2.2607764229178429E-2</v>
      </c>
      <c r="M112" s="797">
        <f>compohweal!AQ104</f>
        <v>7.0386170409619808E-3</v>
      </c>
      <c r="N112" s="106">
        <f>compohweal!AR104</f>
        <v>0.10147497802972794</v>
      </c>
      <c r="O112" s="797">
        <f>compohweal!AS104</f>
        <v>5.5421877652406693E-2</v>
      </c>
      <c r="P112" s="797">
        <f>compohweal!AT104</f>
        <v>2.7819676193757914E-2</v>
      </c>
      <c r="Q112" s="797">
        <f>compohweal!AU104</f>
        <v>4.3614706955850124E-3</v>
      </c>
      <c r="R112" s="797">
        <f>compohweal!AV104</f>
        <v>1.2403137981891632E-2</v>
      </c>
      <c r="S112" s="798">
        <f>compohweal!AW104</f>
        <v>1.4688147930428386E-3</v>
      </c>
      <c r="U112" s="1327">
        <f t="shared" si="3"/>
        <v>-5.50062395632267E-9</v>
      </c>
      <c r="V112" s="1327">
        <f t="shared" si="4"/>
        <v>-1.4042598195374012E-9</v>
      </c>
      <c r="W112" s="1327">
        <f t="shared" si="5"/>
        <v>7.1304384618997574E-10</v>
      </c>
    </row>
    <row r="113" spans="1:23" x14ac:dyDescent="0.2">
      <c r="A113" s="822">
        <v>2016</v>
      </c>
      <c r="B113" s="834">
        <f>compohweal!AF105</f>
        <v>0.28861233592033386</v>
      </c>
      <c r="C113" s="797">
        <f>compohweal!AG105</f>
        <v>0.10910284519195557</v>
      </c>
      <c r="D113" s="797">
        <f>compohweal!AH105</f>
        <v>8.0535965476883575E-2</v>
      </c>
      <c r="E113" s="797">
        <f>compohweal!AI105</f>
        <v>4.2529809288680553E-2</v>
      </c>
      <c r="F113" s="797">
        <f>compohweal!AJ105</f>
        <v>3.439779207110405E-2</v>
      </c>
      <c r="G113" s="797">
        <f>compohweal!AK105</f>
        <v>2.2045930847525597E-2</v>
      </c>
      <c r="H113" s="106">
        <f>compohweal!AL105</f>
        <v>0.18533730506896973</v>
      </c>
      <c r="I113" s="797">
        <f>compohweal!AM105</f>
        <v>8.4050282835960388E-2</v>
      </c>
      <c r="J113" s="797">
        <f>compohweal!AN105</f>
        <v>5.3411400353070349E-2</v>
      </c>
      <c r="K113" s="797">
        <f>compohweal!AO105</f>
        <v>1.8156909849494696E-2</v>
      </c>
      <c r="L113" s="797">
        <f>compohweal!AP105</f>
        <v>2.314743772149086E-2</v>
      </c>
      <c r="M113" s="797">
        <f>compohweal!AQ105</f>
        <v>6.5712700597941875E-3</v>
      </c>
      <c r="N113" s="106">
        <f>compohweal!AR105</f>
        <v>9.9878527224063873E-2</v>
      </c>
      <c r="O113" s="797">
        <f>compohweal!AS105</f>
        <v>5.4513227194547653E-2</v>
      </c>
      <c r="P113" s="797">
        <f>compohweal!AT105</f>
        <v>2.7175119700586947E-2</v>
      </c>
      <c r="Q113" s="797">
        <f>compohweal!AU105</f>
        <v>4.5011541806161404E-3</v>
      </c>
      <c r="R113" s="797">
        <f>compohweal!AV105</f>
        <v>1.2326505966484547E-2</v>
      </c>
      <c r="S113" s="798">
        <f>compohweal!AW105</f>
        <v>1.3625212013721466E-3</v>
      </c>
      <c r="U113" s="1327">
        <f t="shared" si="3"/>
        <v>-6.9558154791593552E-9</v>
      </c>
      <c r="V113" s="1327">
        <f t="shared" si="4"/>
        <v>4.2491592466831207E-9</v>
      </c>
      <c r="W113" s="1327">
        <f t="shared" si="5"/>
        <v>-1.0195435606874526E-9</v>
      </c>
    </row>
    <row r="114" spans="1:23" x14ac:dyDescent="0.2">
      <c r="A114" s="822">
        <v>2017</v>
      </c>
      <c r="B114" s="834">
        <f>compohweal!AF106</f>
        <v>0.28911858797073364</v>
      </c>
      <c r="C114" s="797">
        <f>compohweal!AG106</f>
        <v>0.11123745888471603</v>
      </c>
      <c r="D114" s="797">
        <f>compohweal!AH106</f>
        <v>7.6290457742288709E-2</v>
      </c>
      <c r="E114" s="797">
        <f>compohweal!AI106</f>
        <v>4.2307286057621241E-2</v>
      </c>
      <c r="F114" s="797">
        <f>compohweal!AJ106</f>
        <v>3.4339267760515213E-2</v>
      </c>
      <c r="G114" s="797">
        <f>compohweal!AK106</f>
        <v>2.4944104254245758E-2</v>
      </c>
      <c r="H114" s="106">
        <f>compohweal!AL106</f>
        <v>0.18386144936084747</v>
      </c>
      <c r="I114" s="797">
        <f>compohweal!AM106</f>
        <v>8.2179106771945953E-2</v>
      </c>
      <c r="J114" s="797">
        <f>compohweal!AN106</f>
        <v>5.2003770462761167E-2</v>
      </c>
      <c r="K114" s="797">
        <f>compohweal!AO106</f>
        <v>1.7846449743956327E-2</v>
      </c>
      <c r="L114" s="797">
        <f>compohweal!AP106</f>
        <v>2.3368688300251961E-2</v>
      </c>
      <c r="M114" s="797">
        <f>compohweal!AQ106</f>
        <v>8.463430218398571E-3</v>
      </c>
      <c r="N114" s="106">
        <f>compohweal!AR106</f>
        <v>9.897836297750473E-2</v>
      </c>
      <c r="O114" s="797">
        <f>compohweal!AS106</f>
        <v>5.1675833761692047E-2</v>
      </c>
      <c r="P114" s="797">
        <f>compohweal!AT106</f>
        <v>2.7144476187913824E-2</v>
      </c>
      <c r="Q114" s="797">
        <f>compohweal!AU106</f>
        <v>4.52753237914294E-3</v>
      </c>
      <c r="R114" s="797">
        <f>compohweal!AV106</f>
        <v>1.401508878916502E-2</v>
      </c>
      <c r="S114" s="798">
        <f>compohweal!AW106</f>
        <v>1.6154292970895767E-3</v>
      </c>
      <c r="U114" s="1327">
        <f t="shared" si="3"/>
        <v>1.3271346688270569E-8</v>
      </c>
      <c r="V114" s="1327">
        <f t="shared" si="4"/>
        <v>3.8635334931313992E-9</v>
      </c>
      <c r="W114" s="1327">
        <f t="shared" si="5"/>
        <v>2.5625013222452253E-9</v>
      </c>
    </row>
    <row r="115" spans="1:23" x14ac:dyDescent="0.2">
      <c r="A115" s="822">
        <v>2018</v>
      </c>
      <c r="B115" s="834">
        <f>compohweal!AF107</f>
        <v>0.28584593534469604</v>
      </c>
      <c r="C115" s="797">
        <f>compohweal!AG107</f>
        <v>0.10839007794857025</v>
      </c>
      <c r="D115" s="797">
        <f>compohweal!AH107</f>
        <v>7.5800668535521254E-2</v>
      </c>
      <c r="E115" s="797">
        <f>compohweal!AI107</f>
        <v>4.2226758785545826E-2</v>
      </c>
      <c r="F115" s="797">
        <f>compohweal!AJ107</f>
        <v>3.4412741661071777E-2</v>
      </c>
      <c r="G115" s="797">
        <f>compohweal!AK107</f>
        <v>2.5015689432621002E-2</v>
      </c>
      <c r="H115" s="106">
        <f>compohweal!AL107</f>
        <v>0.18042121827602386</v>
      </c>
      <c r="I115" s="797">
        <f>compohweal!AM107</f>
        <v>8.0313175916671753E-2</v>
      </c>
      <c r="J115" s="797">
        <f>compohweal!AN107</f>
        <v>5.1781382891931571E-2</v>
      </c>
      <c r="K115" s="797">
        <f>compohweal!AO107</f>
        <v>1.7573280027136207E-2</v>
      </c>
      <c r="L115" s="797">
        <f>compohweal!AP107</f>
        <v>2.2674480453133583E-2</v>
      </c>
      <c r="M115" s="797">
        <f>compohweal!AQ107</f>
        <v>8.078891783952713E-3</v>
      </c>
      <c r="N115" s="106">
        <f>compohweal!AR107</f>
        <v>9.5146931707859039E-2</v>
      </c>
      <c r="O115" s="797">
        <f>compohweal!AS107</f>
        <v>4.9894515424966812E-2</v>
      </c>
      <c r="P115" s="797">
        <f>compohweal!AT107</f>
        <v>2.7091937000477628E-2</v>
      </c>
      <c r="Q115" s="797">
        <f>compohweal!AU107</f>
        <v>4.2712058639153838E-3</v>
      </c>
      <c r="R115" s="797">
        <f>compohweal!AV107</f>
        <v>1.2347336858510971E-2</v>
      </c>
      <c r="S115" s="798">
        <f>compohweal!AW107</f>
        <v>1.5419407282024622E-3</v>
      </c>
      <c r="U115" s="1327">
        <f t="shared" si="3"/>
        <v>-1.0186340659856796E-9</v>
      </c>
      <c r="V115" s="1327">
        <f t="shared" si="4"/>
        <v>7.2031980380415916E-9</v>
      </c>
      <c r="W115" s="1327">
        <f t="shared" si="5"/>
        <v>-4.1682142182253301E-9</v>
      </c>
    </row>
    <row r="116" spans="1:23" x14ac:dyDescent="0.2">
      <c r="A116" s="822">
        <v>2019</v>
      </c>
      <c r="B116" s="834">
        <f>compohweal!AF108</f>
        <v>0.28238198161125183</v>
      </c>
      <c r="C116" s="797">
        <f>compohweal!AG108</f>
        <v>0.10932633280754089</v>
      </c>
      <c r="D116" s="797">
        <f>compohweal!AH108</f>
        <v>7.3932166560553014E-2</v>
      </c>
      <c r="E116" s="797">
        <f>compohweal!AI108</f>
        <v>4.1767142247408628E-2</v>
      </c>
      <c r="F116" s="797">
        <f>compohweal!AJ108</f>
        <v>3.3230599015951157E-2</v>
      </c>
      <c r="G116" s="797">
        <f>compohweal!AK108</f>
        <v>2.4125732481479645E-2</v>
      </c>
      <c r="H116" s="106">
        <f>compohweal!AL108</f>
        <v>0.17614112794399261</v>
      </c>
      <c r="I116" s="797">
        <f>compohweal!AM108</f>
        <v>8.023332804441452E-2</v>
      </c>
      <c r="J116" s="797">
        <f>compohweal!AN108</f>
        <v>4.8900096131546889E-2</v>
      </c>
      <c r="K116" s="797">
        <f>compohweal!AO108</f>
        <v>1.7617133446037769E-2</v>
      </c>
      <c r="L116" s="797">
        <f>compohweal!AP108</f>
        <v>2.1538723260164261E-2</v>
      </c>
      <c r="M116" s="797">
        <f>compohweal!AQ108</f>
        <v>7.8518427908420563E-3</v>
      </c>
      <c r="N116" s="106">
        <f>compohweal!AR108</f>
        <v>9.1201215982437134E-2</v>
      </c>
      <c r="O116" s="797">
        <f>compohweal!AS108</f>
        <v>4.900394007563591E-2</v>
      </c>
      <c r="P116" s="797">
        <f>compohweal!AT108</f>
        <v>2.479020162127199E-2</v>
      </c>
      <c r="Q116" s="797">
        <f>compohweal!AU108</f>
        <v>4.6214996837079525E-3</v>
      </c>
      <c r="R116" s="797">
        <f>compohweal!AV108</f>
        <v>1.1315430514514446E-2</v>
      </c>
      <c r="S116" s="798">
        <f>compohweal!AW108</f>
        <v>1.4701393665745854E-3</v>
      </c>
      <c r="U116" s="1327">
        <f t="shared" si="3"/>
        <v>8.4983184933662415E-9</v>
      </c>
      <c r="V116" s="1327">
        <f t="shared" si="4"/>
        <v>4.270987119525671E-9</v>
      </c>
      <c r="W116" s="1327">
        <f t="shared" si="5"/>
        <v>4.720732249552384E-9</v>
      </c>
    </row>
    <row r="117" spans="1:23" x14ac:dyDescent="0.2">
      <c r="A117" s="822"/>
      <c r="B117" s="834"/>
      <c r="C117" s="797"/>
      <c r="D117" s="797"/>
      <c r="E117" s="797"/>
      <c r="F117" s="797"/>
      <c r="G117" s="797"/>
      <c r="H117" s="106"/>
      <c r="I117" s="797"/>
      <c r="J117" s="797"/>
      <c r="K117" s="797"/>
      <c r="L117" s="797"/>
      <c r="M117" s="797"/>
      <c r="N117" s="106"/>
      <c r="O117" s="797"/>
      <c r="P117" s="797"/>
      <c r="Q117" s="797"/>
      <c r="R117" s="797"/>
      <c r="S117" s="798"/>
    </row>
    <row r="118" spans="1:23" ht="17" thickBot="1" x14ac:dyDescent="0.25">
      <c r="A118" s="1196"/>
      <c r="B118" s="1197"/>
      <c r="C118" s="1194"/>
      <c r="D118" s="1194"/>
      <c r="E118" s="1194"/>
      <c r="F118" s="1194"/>
      <c r="G118" s="1194"/>
      <c r="H118" s="1193"/>
      <c r="I118" s="1194"/>
      <c r="J118" s="1194"/>
      <c r="K118" s="1194"/>
      <c r="L118" s="1194"/>
      <c r="M118" s="1194"/>
      <c r="N118" s="1193"/>
      <c r="O118" s="1194"/>
      <c r="P118" s="1194"/>
      <c r="Q118" s="1194"/>
      <c r="R118" s="1194"/>
      <c r="S118" s="1195"/>
    </row>
    <row r="119" spans="1:23" ht="17" thickTop="1" x14ac:dyDescent="0.2"/>
    <row r="121" spans="1:23" x14ac:dyDescent="0.2">
      <c r="J121" s="1044"/>
    </row>
  </sheetData>
  <mergeCells count="3">
    <mergeCell ref="A4:S4"/>
    <mergeCell ref="B7:S7"/>
    <mergeCell ref="B8:S8"/>
  </mergeCells>
  <hyperlinks>
    <hyperlink ref="A1" location="Index!A1" display="Back to index" xr:uid="{00000000-0004-0000-55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theme="5" tint="0.39997558519241921"/>
  </sheetPr>
  <dimension ref="A1:P124"/>
  <sheetViews>
    <sheetView workbookViewId="0">
      <pane xSplit="1" ySplit="9" topLeftCell="B104" activePane="bottomRight" state="frozen"/>
      <selection activeCell="D32" sqref="D32"/>
      <selection pane="topRight" activeCell="D32" sqref="D32"/>
      <selection pane="bottomLeft" activeCell="D32" sqref="D32"/>
      <selection pane="bottomRight" activeCell="A4" sqref="A4:L4"/>
    </sheetView>
  </sheetViews>
  <sheetFormatPr baseColWidth="10" defaultColWidth="10.83203125" defaultRowHeight="16" x14ac:dyDescent="0.2"/>
  <cols>
    <col min="1" max="1" width="10.83203125" style="56"/>
    <col min="2" max="10" width="12" style="56" customWidth="1"/>
    <col min="11" max="11" width="12.5" style="56" customWidth="1"/>
    <col min="12" max="12" width="14" style="56" customWidth="1"/>
    <col min="13" max="16384" width="10.83203125" style="56"/>
  </cols>
  <sheetData>
    <row r="1" spans="1:16" x14ac:dyDescent="0.2">
      <c r="A1" s="52" t="s">
        <v>36</v>
      </c>
      <c r="B1" s="52"/>
      <c r="D1" s="100"/>
      <c r="E1" s="99"/>
      <c r="F1" s="100"/>
      <c r="G1" s="100"/>
      <c r="H1" s="100"/>
      <c r="I1" s="100"/>
      <c r="J1" s="100"/>
      <c r="K1" s="100"/>
    </row>
    <row r="2" spans="1:16" x14ac:dyDescent="0.2">
      <c r="F2" s="98"/>
    </row>
    <row r="3" spans="1:16" ht="17" thickBot="1" x14ac:dyDescent="0.25"/>
    <row r="4" spans="1:16" ht="25" customHeight="1" thickTop="1" x14ac:dyDescent="0.2">
      <c r="A4" s="1391" t="s">
        <v>350</v>
      </c>
      <c r="B4" s="1392"/>
      <c r="C4" s="1392"/>
      <c r="D4" s="1392"/>
      <c r="E4" s="1392"/>
      <c r="F4" s="1392"/>
      <c r="G4" s="1392"/>
      <c r="H4" s="1392"/>
      <c r="I4" s="1392"/>
      <c r="J4" s="1392"/>
      <c r="K4" s="1392"/>
      <c r="L4" s="1393"/>
    </row>
    <row r="5" spans="1:16" x14ac:dyDescent="0.2">
      <c r="A5" s="96"/>
      <c r="B5" s="97"/>
      <c r="C5" s="59"/>
      <c r="D5" s="59"/>
      <c r="E5" s="59"/>
      <c r="F5" s="59"/>
      <c r="G5" s="59"/>
      <c r="H5" s="59"/>
      <c r="I5" s="59"/>
      <c r="J5" s="59"/>
      <c r="K5" s="59"/>
      <c r="L5" s="208"/>
    </row>
    <row r="6" spans="1:16" x14ac:dyDescent="0.2">
      <c r="A6" s="96"/>
      <c r="B6" s="45" t="s">
        <v>35</v>
      </c>
      <c r="C6" s="45" t="s">
        <v>34</v>
      </c>
      <c r="D6" s="45" t="s">
        <v>33</v>
      </c>
      <c r="E6" s="45" t="s">
        <v>32</v>
      </c>
      <c r="F6" s="45" t="s">
        <v>31</v>
      </c>
      <c r="G6" s="45" t="s">
        <v>30</v>
      </c>
      <c r="H6" s="45" t="s">
        <v>29</v>
      </c>
      <c r="I6" s="48" t="s">
        <v>28</v>
      </c>
      <c r="J6" s="48" t="s">
        <v>27</v>
      </c>
      <c r="K6" s="45" t="s">
        <v>26</v>
      </c>
      <c r="L6" s="500" t="s">
        <v>25</v>
      </c>
    </row>
    <row r="7" spans="1:16" ht="31" customHeight="1" x14ac:dyDescent="0.2">
      <c r="A7" s="96"/>
      <c r="B7" s="1388" t="s">
        <v>305</v>
      </c>
      <c r="C7" s="1388"/>
      <c r="D7" s="1388"/>
      <c r="E7" s="1388"/>
      <c r="F7" s="1388"/>
      <c r="G7" s="1388"/>
      <c r="H7" s="1388"/>
      <c r="I7" s="1388"/>
      <c r="J7" s="1388"/>
      <c r="K7" s="1388"/>
      <c r="L7" s="1389"/>
    </row>
    <row r="8" spans="1:16" ht="20" customHeight="1" x14ac:dyDescent="0.2">
      <c r="A8" s="96"/>
      <c r="B8" s="1400" t="s">
        <v>373</v>
      </c>
      <c r="C8" s="1387"/>
      <c r="D8" s="1387"/>
      <c r="E8" s="1387"/>
      <c r="F8" s="1387"/>
      <c r="G8" s="1387"/>
      <c r="H8" s="1387"/>
      <c r="I8" s="1387"/>
      <c r="J8" s="1387"/>
      <c r="K8" s="1387"/>
      <c r="L8" s="1390"/>
    </row>
    <row r="9" spans="1:16" s="87" customFormat="1" ht="31" customHeight="1" x14ac:dyDescent="0.2">
      <c r="A9" s="95"/>
      <c r="B9" s="423" t="s">
        <v>37</v>
      </c>
      <c r="C9" s="313" t="s">
        <v>15</v>
      </c>
      <c r="D9" s="94" t="s">
        <v>57</v>
      </c>
      <c r="E9" s="200" t="s">
        <v>58</v>
      </c>
      <c r="F9" s="313" t="s">
        <v>13</v>
      </c>
      <c r="G9" s="94" t="s">
        <v>12</v>
      </c>
      <c r="H9" s="94" t="s">
        <v>11</v>
      </c>
      <c r="I9" s="94" t="s">
        <v>10</v>
      </c>
      <c r="J9" s="94" t="s">
        <v>9</v>
      </c>
      <c r="K9" s="94" t="s">
        <v>8</v>
      </c>
      <c r="L9" s="209" t="s">
        <v>106</v>
      </c>
      <c r="O9" s="492"/>
    </row>
    <row r="10" spans="1:16" s="87" customFormat="1" ht="15" customHeight="1" x14ac:dyDescent="0.2">
      <c r="A10" s="615">
        <v>1913</v>
      </c>
      <c r="B10" s="616">
        <f>avghweal!B2</f>
        <v>58424.611963290357</v>
      </c>
      <c r="C10" s="85">
        <f>avghweal!BD2</f>
        <v>13399.375229285384</v>
      </c>
      <c r="D10" s="84"/>
      <c r="E10" s="201"/>
      <c r="F10" s="85">
        <f>avghweal!N2</f>
        <v>463651.74256933498</v>
      </c>
      <c r="G10" s="84">
        <f>avghweal!T2</f>
        <v>788525.20296365896</v>
      </c>
      <c r="H10" s="317">
        <f>avghweal!Z2</f>
        <v>2723932.6923054131</v>
      </c>
      <c r="I10" s="84">
        <f>avghweal!AF2</f>
        <v>4900633.2225026805</v>
      </c>
      <c r="J10" s="317">
        <f>avghweal!AL2</f>
        <v>13897582.492692862</v>
      </c>
      <c r="K10" s="84">
        <f>avghweal!AR2</f>
        <v>52800629.733283646</v>
      </c>
      <c r="L10" s="210"/>
      <c r="O10" s="493"/>
    </row>
    <row r="11" spans="1:16" s="87" customFormat="1" ht="15" customHeight="1" x14ac:dyDescent="0.2">
      <c r="A11" s="617">
        <v>1914</v>
      </c>
      <c r="B11" s="616">
        <f>avghweal!B3</f>
        <v>58457.256332941804</v>
      </c>
      <c r="C11" s="85">
        <f>avghweal!BD3</f>
        <v>13481.95062220915</v>
      </c>
      <c r="D11" s="84"/>
      <c r="E11" s="202"/>
      <c r="F11" s="85">
        <f>avghweal!N3</f>
        <v>463235.00772953557</v>
      </c>
      <c r="G11" s="84">
        <f>avghweal!T3</f>
        <v>785760.19386113365</v>
      </c>
      <c r="H11" s="317">
        <f>avghweal!Z3</f>
        <v>2694971.1739943111</v>
      </c>
      <c r="I11" s="84">
        <f>avghweal!AF3</f>
        <v>4844301.1537861777</v>
      </c>
      <c r="J11" s="317">
        <f>avghweal!AL3</f>
        <v>13566729.016355019</v>
      </c>
      <c r="K11" s="84">
        <f>avghweal!AR3</f>
        <v>56100431.142140463</v>
      </c>
      <c r="L11" s="210"/>
      <c r="O11" s="493"/>
    </row>
    <row r="12" spans="1:16" s="87" customFormat="1" ht="15" customHeight="1" x14ac:dyDescent="0.2">
      <c r="A12" s="617">
        <v>1915</v>
      </c>
      <c r="B12" s="616">
        <f>avghweal!B4</f>
        <v>62404.125780413458</v>
      </c>
      <c r="C12" s="85">
        <f>avghweal!BD4</f>
        <v>14647.072081968561</v>
      </c>
      <c r="D12" s="84"/>
      <c r="E12" s="202"/>
      <c r="F12" s="85">
        <f>avghweal!N4</f>
        <v>492217.6090664175</v>
      </c>
      <c r="G12" s="84">
        <f>avghweal!T4</f>
        <v>834987.24859898619</v>
      </c>
      <c r="H12" s="317">
        <f>avghweal!Z4</f>
        <v>2879000.5885312059</v>
      </c>
      <c r="I12" s="84">
        <f>avghweal!AF4</f>
        <v>5203330.8630777942</v>
      </c>
      <c r="J12" s="317">
        <f>avghweal!AL4</f>
        <v>15170789.065457115</v>
      </c>
      <c r="K12" s="84">
        <f>avghweal!AR4</f>
        <v>70679607.976953</v>
      </c>
      <c r="L12" s="210"/>
      <c r="O12" s="493"/>
    </row>
    <row r="13" spans="1:16" s="87" customFormat="1" ht="15" customHeight="1" x14ac:dyDescent="0.2">
      <c r="A13" s="617">
        <v>1916</v>
      </c>
      <c r="B13" s="616">
        <f>avghweal!B5</f>
        <v>64021.305095798431</v>
      </c>
      <c r="C13" s="85">
        <f>avghweal!BD5</f>
        <v>15028.232414259042</v>
      </c>
      <c r="D13" s="84"/>
      <c r="E13" s="202"/>
      <c r="F13" s="85">
        <f>avghweal!N5</f>
        <v>504958.95922965289</v>
      </c>
      <c r="G13" s="84">
        <f>avghweal!T5</f>
        <v>876703.43216500443</v>
      </c>
      <c r="H13" s="317">
        <f>avghweal!Z5</f>
        <v>2845807.9929886125</v>
      </c>
      <c r="I13" s="84">
        <f>avghweal!AF5</f>
        <v>4923124.1171624428</v>
      </c>
      <c r="J13" s="317">
        <f>avghweal!AL5</f>
        <v>16677487.150732677</v>
      </c>
      <c r="K13" s="84">
        <f>avghweal!AR5</f>
        <v>75459560.235406443</v>
      </c>
      <c r="L13" s="210"/>
      <c r="O13" s="493"/>
    </row>
    <row r="14" spans="1:16" s="87" customFormat="1" ht="15" customHeight="1" x14ac:dyDescent="0.2">
      <c r="A14" s="617">
        <v>1917</v>
      </c>
      <c r="B14" s="616">
        <f>avghweal!B6</f>
        <v>54934.419392129799</v>
      </c>
      <c r="C14" s="85">
        <f>avghweal!BD6</f>
        <v>12805.792265923586</v>
      </c>
      <c r="D14" s="84"/>
      <c r="E14" s="203"/>
      <c r="F14" s="85">
        <f>avghweal!N6</f>
        <v>434092.06352798565</v>
      </c>
      <c r="G14" s="84">
        <f>avghweal!T6</f>
        <v>747098.6008718214</v>
      </c>
      <c r="H14" s="317">
        <f>avghweal!Z6</f>
        <v>2307125.3908000947</v>
      </c>
      <c r="I14" s="84">
        <f>avghweal!AF6</f>
        <v>3882054.089362964</v>
      </c>
      <c r="J14" s="317">
        <f>avghweal!AL6</f>
        <v>12149800.919041637</v>
      </c>
      <c r="K14" s="84">
        <f>avghweal!AR6</f>
        <v>49116725.896703511</v>
      </c>
      <c r="L14" s="210"/>
      <c r="O14" s="493"/>
      <c r="P14" s="538"/>
    </row>
    <row r="15" spans="1:16" s="87" customFormat="1" ht="15" customHeight="1" x14ac:dyDescent="0.2">
      <c r="A15" s="617">
        <v>1918</v>
      </c>
      <c r="B15" s="616">
        <f>avghweal!B7</f>
        <v>50215.295082722812</v>
      </c>
      <c r="C15" s="85">
        <f>avghweal!BD7</f>
        <v>11533.130955016259</v>
      </c>
      <c r="D15" s="84"/>
      <c r="E15" s="204"/>
      <c r="F15" s="85">
        <f>avghweal!N7</f>
        <v>398354.77223208174</v>
      </c>
      <c r="G15" s="84">
        <f>avghweal!T7</f>
        <v>660120.64272252598</v>
      </c>
      <c r="H15" s="317">
        <f>avghweal!Z7</f>
        <v>1929463.245227196</v>
      </c>
      <c r="I15" s="84">
        <f>avghweal!AF7</f>
        <v>3074097.9922013148</v>
      </c>
      <c r="J15" s="317">
        <f>avghweal!AL7</f>
        <v>8824334.1460998952</v>
      </c>
      <c r="K15" s="84">
        <f>avghweal!AR7</f>
        <v>32476917.623548217</v>
      </c>
      <c r="L15" s="210"/>
      <c r="O15" s="493"/>
    </row>
    <row r="16" spans="1:16" s="87" customFormat="1" ht="15" customHeight="1" x14ac:dyDescent="0.2">
      <c r="A16" s="618">
        <v>1919</v>
      </c>
      <c r="B16" s="619">
        <f>avghweal!B8</f>
        <v>49412.421070712437</v>
      </c>
      <c r="C16" s="89">
        <f>avghweal!BD8</f>
        <v>10526.418353324698</v>
      </c>
      <c r="D16" s="88"/>
      <c r="E16" s="205"/>
      <c r="F16" s="89">
        <f>avghweal!N8</f>
        <v>399386.44552720222</v>
      </c>
      <c r="G16" s="88">
        <f>avghweal!T8</f>
        <v>678435.66645457689</v>
      </c>
      <c r="H16" s="316">
        <f>avghweal!Z8</f>
        <v>2039206.6252272464</v>
      </c>
      <c r="I16" s="88">
        <f>avghweal!AF8</f>
        <v>3244917.9345372505</v>
      </c>
      <c r="J16" s="316">
        <f>avghweal!AL8</f>
        <v>9025835.5251175351</v>
      </c>
      <c r="K16" s="88">
        <f>avghweal!AR8</f>
        <v>31045123.5281794</v>
      </c>
      <c r="L16" s="330"/>
      <c r="O16" s="493"/>
    </row>
    <row r="17" spans="1:15" s="87" customFormat="1" ht="15" customHeight="1" x14ac:dyDescent="0.2">
      <c r="A17" s="617">
        <v>1920</v>
      </c>
      <c r="B17" s="616">
        <f>avghweal!B9</f>
        <v>43114.241371620468</v>
      </c>
      <c r="C17" s="85">
        <f>avghweal!BD9</f>
        <v>10085.509298088091</v>
      </c>
      <c r="D17" s="84"/>
      <c r="E17" s="204"/>
      <c r="F17" s="85">
        <f>avghweal!N9</f>
        <v>340372.83003341197</v>
      </c>
      <c r="G17" s="84">
        <f>avghweal!T9</f>
        <v>557402.86554600717</v>
      </c>
      <c r="H17" s="317">
        <f>avghweal!Z9</f>
        <v>1593385.732656271</v>
      </c>
      <c r="I17" s="84">
        <f>avghweal!AF9</f>
        <v>2464446.5618383964</v>
      </c>
      <c r="J17" s="317">
        <f>avghweal!AL9</f>
        <v>6248120.5559852244</v>
      </c>
      <c r="K17" s="84">
        <f>avghweal!AR9</f>
        <v>18521836.204601474</v>
      </c>
      <c r="L17" s="210"/>
      <c r="O17" s="493"/>
    </row>
    <row r="18" spans="1:15" s="87" customFormat="1" ht="15" customHeight="1" x14ac:dyDescent="0.2">
      <c r="A18" s="617">
        <v>1921</v>
      </c>
      <c r="B18" s="616">
        <f>avghweal!B10</f>
        <v>47034.867049923319</v>
      </c>
      <c r="C18" s="85">
        <f>avghweal!BD10</f>
        <v>11027.932057578666</v>
      </c>
      <c r="D18" s="84"/>
      <c r="E18" s="204"/>
      <c r="F18" s="85">
        <f>avghweal!N10</f>
        <v>371097.28198102518</v>
      </c>
      <c r="G18" s="84">
        <f>avghweal!T10</f>
        <v>614788.68427535065</v>
      </c>
      <c r="H18" s="317">
        <f>avghweal!Z10</f>
        <v>1793078.800624622</v>
      </c>
      <c r="I18" s="84">
        <f>avghweal!AF10</f>
        <v>2811839.3054318875</v>
      </c>
      <c r="J18" s="317">
        <f>avghweal!AL10</f>
        <v>7238765.0716951992</v>
      </c>
      <c r="K18" s="84">
        <f>avghweal!AR10</f>
        <v>20920473.708444383</v>
      </c>
      <c r="L18" s="210"/>
      <c r="O18" s="493"/>
    </row>
    <row r="19" spans="1:15" s="87" customFormat="1" ht="15" customHeight="1" x14ac:dyDescent="0.2">
      <c r="A19" s="617">
        <v>1922</v>
      </c>
      <c r="B19" s="616">
        <f>avghweal!B11</f>
        <v>52796.629451281638</v>
      </c>
      <c r="C19" s="85">
        <f>avghweal!BD11</f>
        <v>11761.152201122659</v>
      </c>
      <c r="D19" s="84"/>
      <c r="E19" s="204"/>
      <c r="F19" s="85">
        <f>avghweal!N11</f>
        <v>422115.92470271233</v>
      </c>
      <c r="G19" s="84">
        <f>avghweal!T11</f>
        <v>709332.1704052313</v>
      </c>
      <c r="H19" s="317">
        <f>avghweal!Z11</f>
        <v>2170519.2864384498</v>
      </c>
      <c r="I19" s="84">
        <f>avghweal!AF11</f>
        <v>3461737.7455911068</v>
      </c>
      <c r="J19" s="317">
        <f>avghweal!AL11</f>
        <v>9297574.4277480002</v>
      </c>
      <c r="K19" s="84">
        <f>avghweal!AR11</f>
        <v>30402233.876801975</v>
      </c>
      <c r="L19" s="210"/>
      <c r="O19" s="493"/>
    </row>
    <row r="20" spans="1:15" s="87" customFormat="1" ht="15" customHeight="1" x14ac:dyDescent="0.2">
      <c r="A20" s="617">
        <v>1923</v>
      </c>
      <c r="B20" s="616">
        <f>avghweal!B12</f>
        <v>52908.882219247724</v>
      </c>
      <c r="C20" s="85">
        <f>avghweal!BD12</f>
        <v>11485.872149169438</v>
      </c>
      <c r="D20" s="84"/>
      <c r="E20" s="204"/>
      <c r="F20" s="85">
        <f>avghweal!N12</f>
        <v>425715.97284995235</v>
      </c>
      <c r="G20" s="84">
        <f>avghweal!T12</f>
        <v>688593.06098370755</v>
      </c>
      <c r="H20" s="317">
        <f>avghweal!Z12</f>
        <v>1934116.4798769471</v>
      </c>
      <c r="I20" s="84">
        <f>avghweal!AF12</f>
        <v>3053632.7837798405</v>
      </c>
      <c r="J20" s="317">
        <f>avghweal!AL12</f>
        <v>7978795.4052649466</v>
      </c>
      <c r="K20" s="84">
        <f>avghweal!AR12</f>
        <v>25216473.94512837</v>
      </c>
      <c r="L20" s="210"/>
      <c r="O20" s="493"/>
    </row>
    <row r="21" spans="1:15" s="87" customFormat="1" ht="15" customHeight="1" x14ac:dyDescent="0.2">
      <c r="A21" s="617">
        <v>1924</v>
      </c>
      <c r="B21" s="616">
        <f>avghweal!B13</f>
        <v>53942.094404049756</v>
      </c>
      <c r="C21" s="85">
        <f>avghweal!BD13</f>
        <v>10960.594159488148</v>
      </c>
      <c r="D21" s="84"/>
      <c r="E21" s="204"/>
      <c r="F21" s="85">
        <f>avghweal!N13</f>
        <v>440775.59660510416</v>
      </c>
      <c r="G21" s="84">
        <f>avghweal!T13</f>
        <v>718359.07422120601</v>
      </c>
      <c r="H21" s="317">
        <f>avghweal!Z13</f>
        <v>2082595.2904463059</v>
      </c>
      <c r="I21" s="84">
        <f>avghweal!AF13</f>
        <v>3323846.573990731</v>
      </c>
      <c r="J21" s="317">
        <f>avghweal!AL13</f>
        <v>8830041.3049294669</v>
      </c>
      <c r="K21" s="84">
        <f>avghweal!AR13</f>
        <v>28110115.381413601</v>
      </c>
      <c r="L21" s="210"/>
      <c r="O21" s="493"/>
    </row>
    <row r="22" spans="1:15" s="87" customFormat="1" ht="15" customHeight="1" x14ac:dyDescent="0.2">
      <c r="A22" s="617">
        <v>1925</v>
      </c>
      <c r="B22" s="616">
        <f>avghweal!B14</f>
        <v>56826.830919790729</v>
      </c>
      <c r="C22" s="85">
        <f>avghweal!BD14</f>
        <v>10935.69477980129</v>
      </c>
      <c r="D22" s="84"/>
      <c r="E22" s="204"/>
      <c r="F22" s="85">
        <f>avghweal!N14</f>
        <v>469847.05617969559</v>
      </c>
      <c r="G22" s="84">
        <f>avghweal!T14</f>
        <v>782101.4039919331</v>
      </c>
      <c r="H22" s="317">
        <f>avghweal!Z14</f>
        <v>2380102.5185820684</v>
      </c>
      <c r="I22" s="84">
        <f>avghweal!AF14</f>
        <v>3797658.2078548926</v>
      </c>
      <c r="J22" s="317">
        <f>avghweal!AL14</f>
        <v>10263689.035315756</v>
      </c>
      <c r="K22" s="84">
        <f>avghweal!AR14</f>
        <v>36129620.097518593</v>
      </c>
      <c r="L22" s="210"/>
      <c r="O22" s="493"/>
    </row>
    <row r="23" spans="1:15" s="87" customFormat="1" ht="15" customHeight="1" x14ac:dyDescent="0.2">
      <c r="A23" s="617">
        <v>1926</v>
      </c>
      <c r="B23" s="616">
        <f>avghweal!B15</f>
        <v>58615.692689703887</v>
      </c>
      <c r="C23" s="85">
        <f>avghweal!BD15</f>
        <v>10650.948525729538</v>
      </c>
      <c r="D23" s="84"/>
      <c r="E23" s="204"/>
      <c r="F23" s="85">
        <f>avghweal!N15</f>
        <v>490298.39016547299</v>
      </c>
      <c r="G23" s="84">
        <f>avghweal!T15</f>
        <v>822885.95507981232</v>
      </c>
      <c r="H23" s="317">
        <f>avghweal!Z15</f>
        <v>2549456.9419684201</v>
      </c>
      <c r="I23" s="84">
        <f>avghweal!AF15</f>
        <v>4076537.5542781879</v>
      </c>
      <c r="J23" s="317">
        <f>avghweal!AL15</f>
        <v>11362072.938638637</v>
      </c>
      <c r="K23" s="84">
        <f>avghweal!AR15</f>
        <v>41466198.945888385</v>
      </c>
      <c r="L23" s="210"/>
      <c r="O23" s="493"/>
    </row>
    <row r="24" spans="1:15" s="87" customFormat="1" ht="15" customHeight="1" x14ac:dyDescent="0.2">
      <c r="A24" s="617">
        <v>1927</v>
      </c>
      <c r="B24" s="616">
        <f>avghweal!B16</f>
        <v>62601.337502429677</v>
      </c>
      <c r="C24" s="85">
        <f>avghweal!BD16</f>
        <v>10632.835583658374</v>
      </c>
      <c r="D24" s="84"/>
      <c r="E24" s="204"/>
      <c r="F24" s="85">
        <f>avghweal!N16</f>
        <v>530317.85477137135</v>
      </c>
      <c r="G24" s="84">
        <f>avghweal!T16</f>
        <v>899113.48546553892</v>
      </c>
      <c r="H24" s="317">
        <f>avghweal!Z16</f>
        <v>2870934.6569244359</v>
      </c>
      <c r="I24" s="84">
        <f>avghweal!AF16</f>
        <v>4634236.1066236505</v>
      </c>
      <c r="J24" s="317">
        <f>avghweal!AL16</f>
        <v>13175910.546906287</v>
      </c>
      <c r="K24" s="84">
        <f>avghweal!AR16</f>
        <v>49114013.609759562</v>
      </c>
      <c r="L24" s="210"/>
      <c r="O24" s="493"/>
    </row>
    <row r="25" spans="1:15" s="87" customFormat="1" ht="15" customHeight="1" x14ac:dyDescent="0.2">
      <c r="A25" s="617">
        <v>1928</v>
      </c>
      <c r="B25" s="616">
        <f>avghweal!B17</f>
        <v>71323.690026818658</v>
      </c>
      <c r="C25" s="85">
        <f>avghweal!BD17</f>
        <v>11959.634326398937</v>
      </c>
      <c r="D25" s="84"/>
      <c r="E25" s="204"/>
      <c r="F25" s="85">
        <f>avghweal!N17</f>
        <v>605600.19133059611</v>
      </c>
      <c r="G25" s="84">
        <f>avghweal!T17</f>
        <v>1037749.9870008387</v>
      </c>
      <c r="H25" s="317">
        <f>avghweal!Z17</f>
        <v>3462696.0489909356</v>
      </c>
      <c r="I25" s="84">
        <f>avghweal!AF17</f>
        <v>5686282.1365458956</v>
      </c>
      <c r="J25" s="317">
        <f>avghweal!AL17</f>
        <v>16917282.464217007</v>
      </c>
      <c r="K25" s="84">
        <f>avghweal!AR17</f>
        <v>66405433.710926384</v>
      </c>
      <c r="L25" s="210"/>
      <c r="O25" s="493"/>
    </row>
    <row r="26" spans="1:15" s="87" customFormat="1" ht="15" customHeight="1" x14ac:dyDescent="0.2">
      <c r="A26" s="618">
        <v>1929</v>
      </c>
      <c r="B26" s="619">
        <f>avghweal!B18</f>
        <v>73960.302146851347</v>
      </c>
      <c r="C26" s="89">
        <f>avghweal!BD18</f>
        <v>12445.196787667073</v>
      </c>
      <c r="D26" s="88"/>
      <c r="E26" s="205"/>
      <c r="F26" s="89">
        <f>avghweal!N18</f>
        <v>627596.25037950964</v>
      </c>
      <c r="G26" s="88">
        <f>avghweal!T18</f>
        <v>1076995.6207309605</v>
      </c>
      <c r="H26" s="316">
        <f>avghweal!Z18</f>
        <v>3599589.3167822859</v>
      </c>
      <c r="I26" s="88">
        <f>avghweal!AF18</f>
        <v>5929666.9087452004</v>
      </c>
      <c r="J26" s="316">
        <f>avghweal!AL18</f>
        <v>18199090.15519207</v>
      </c>
      <c r="K26" s="88">
        <f>avghweal!AR18</f>
        <v>76605502.101321965</v>
      </c>
      <c r="L26" s="330"/>
      <c r="O26" s="493"/>
    </row>
    <row r="27" spans="1:15" s="87" customFormat="1" ht="15" customHeight="1" x14ac:dyDescent="0.2">
      <c r="A27" s="617">
        <v>1930</v>
      </c>
      <c r="B27" s="616">
        <f>avghweal!B19</f>
        <v>67602.17628235367</v>
      </c>
      <c r="C27" s="85">
        <f>avghweal!BD19</f>
        <v>11026.687839620359</v>
      </c>
      <c r="D27" s="84"/>
      <c r="E27" s="204"/>
      <c r="F27" s="85">
        <f>avghweal!N19</f>
        <v>576781.57226695353</v>
      </c>
      <c r="G27" s="84">
        <f>avghweal!T19</f>
        <v>970055.04409298254</v>
      </c>
      <c r="H27" s="317">
        <f>avghweal!Z19</f>
        <v>2985684.1152500636</v>
      </c>
      <c r="I27" s="84">
        <f>avghweal!AF19</f>
        <v>4751603.6745841848</v>
      </c>
      <c r="J27" s="317">
        <f>avghweal!AL19</f>
        <v>13328453.54126315</v>
      </c>
      <c r="K27" s="84">
        <f>avghweal!AR19</f>
        <v>50222055.932879239</v>
      </c>
      <c r="L27" s="210"/>
      <c r="O27" s="493"/>
    </row>
    <row r="28" spans="1:15" s="87" customFormat="1" ht="15" customHeight="1" x14ac:dyDescent="0.2">
      <c r="A28" s="617">
        <v>1931</v>
      </c>
      <c r="B28" s="616">
        <f>avghweal!B20</f>
        <v>58364.046548188344</v>
      </c>
      <c r="C28" s="85">
        <f>avghweal!BD20</f>
        <v>9657.7907843373687</v>
      </c>
      <c r="D28" s="84"/>
      <c r="E28" s="204"/>
      <c r="F28" s="85">
        <f>avghweal!N20</f>
        <v>496720.34842284699</v>
      </c>
      <c r="G28" s="84">
        <f>avghweal!T20</f>
        <v>822253.52687305224</v>
      </c>
      <c r="H28" s="317">
        <f>avghweal!Z20</f>
        <v>2310943.0115573476</v>
      </c>
      <c r="I28" s="84">
        <f>avghweal!AF20</f>
        <v>3588654.608955346</v>
      </c>
      <c r="J28" s="317">
        <f>avghweal!AL20</f>
        <v>9535671.6777059995</v>
      </c>
      <c r="K28" s="84">
        <f>avghweal!AR20</f>
        <v>33658926.943159632</v>
      </c>
      <c r="L28" s="210"/>
      <c r="O28" s="493"/>
    </row>
    <row r="29" spans="1:15" s="87" customFormat="1" ht="15" customHeight="1" x14ac:dyDescent="0.2">
      <c r="A29" s="617">
        <v>1932</v>
      </c>
      <c r="B29" s="616">
        <f>avghweal!B21</f>
        <v>52059.761378595504</v>
      </c>
      <c r="C29" s="85">
        <f>avghweal!BD21</f>
        <v>8332.7726595029144</v>
      </c>
      <c r="D29" s="84"/>
      <c r="E29" s="204"/>
      <c r="F29" s="85">
        <f>avghweal!N21</f>
        <v>445602.6598504287</v>
      </c>
      <c r="G29" s="84">
        <f>avghweal!T21</f>
        <v>751095.41749145091</v>
      </c>
      <c r="H29" s="317">
        <f>avghweal!Z21</f>
        <v>2049418.9123255471</v>
      </c>
      <c r="I29" s="84">
        <f>avghweal!AF21</f>
        <v>3254992.9472871474</v>
      </c>
      <c r="J29" s="317">
        <f>avghweal!AL21</f>
        <v>8853291.1554077305</v>
      </c>
      <c r="K29" s="84">
        <f>avghweal!AR21</f>
        <v>27042298.733502828</v>
      </c>
      <c r="L29" s="210"/>
      <c r="O29" s="493"/>
    </row>
    <row r="30" spans="1:15" s="87" customFormat="1" ht="15" customHeight="1" x14ac:dyDescent="0.2">
      <c r="A30" s="617">
        <v>1933</v>
      </c>
      <c r="B30" s="616">
        <f>avghweal!B22</f>
        <v>54933.341281004752</v>
      </c>
      <c r="C30" s="85">
        <f>avghweal!BD22</f>
        <v>8988.8361784096815</v>
      </c>
      <c r="D30" s="84"/>
      <c r="E30" s="204"/>
      <c r="F30" s="85">
        <f>avghweal!N22</f>
        <v>468433.88720436045</v>
      </c>
      <c r="G30" s="84">
        <f>avghweal!T22</f>
        <v>800422.99248382798</v>
      </c>
      <c r="H30" s="317">
        <f>avghweal!Z22</f>
        <v>2278721.3090684158</v>
      </c>
      <c r="I30" s="84">
        <f>avghweal!AF22</f>
        <v>3655228.1426790669</v>
      </c>
      <c r="J30" s="317">
        <f>avghweal!AL22</f>
        <v>10350902.330598569</v>
      </c>
      <c r="K30" s="84">
        <f>avghweal!AR22</f>
        <v>35615391.516011439</v>
      </c>
      <c r="L30" s="210"/>
      <c r="O30" s="493"/>
    </row>
    <row r="31" spans="1:15" s="87" customFormat="1" ht="15" customHeight="1" x14ac:dyDescent="0.2">
      <c r="A31" s="617">
        <v>1934</v>
      </c>
      <c r="B31" s="616">
        <f>avghweal!B23</f>
        <v>56273.044349309821</v>
      </c>
      <c r="C31" s="85">
        <f>avghweal!BD23</f>
        <v>10203.807443874255</v>
      </c>
      <c r="D31" s="84"/>
      <c r="E31" s="204"/>
      <c r="F31" s="85">
        <f>avghweal!N23</f>
        <v>470896.17649822991</v>
      </c>
      <c r="G31" s="84">
        <f>avghweal!T23</f>
        <v>827984.52491031541</v>
      </c>
      <c r="H31" s="317">
        <f>avghweal!Z23</f>
        <v>2369849.2393052042</v>
      </c>
      <c r="I31" s="84">
        <f>avghweal!AF23</f>
        <v>3844216.160946575</v>
      </c>
      <c r="J31" s="317">
        <f>avghweal!AL23</f>
        <v>10482903.256229766</v>
      </c>
      <c r="K31" s="84">
        <f>avghweal!AR23</f>
        <v>34336051.984683163</v>
      </c>
      <c r="L31" s="210"/>
      <c r="O31" s="493"/>
    </row>
    <row r="32" spans="1:15" s="87" customFormat="1" ht="15" customHeight="1" x14ac:dyDescent="0.2">
      <c r="A32" s="617">
        <v>1935</v>
      </c>
      <c r="B32" s="616">
        <f>avghweal!B24</f>
        <v>58923.666135570238</v>
      </c>
      <c r="C32" s="85">
        <f>avghweal!BD24</f>
        <v>11571.327781308153</v>
      </c>
      <c r="D32" s="84"/>
      <c r="E32" s="204"/>
      <c r="F32" s="85">
        <f>avghweal!N24</f>
        <v>485094.7113239289</v>
      </c>
      <c r="G32" s="84">
        <f>avghweal!T24</f>
        <v>833410.36555630027</v>
      </c>
      <c r="H32" s="317">
        <f>avghweal!Z24</f>
        <v>2446719.3531757863</v>
      </c>
      <c r="I32" s="84">
        <f>avghweal!AF24</f>
        <v>3986910.2742806911</v>
      </c>
      <c r="J32" s="317">
        <f>avghweal!AL24</f>
        <v>10890026.654858602</v>
      </c>
      <c r="K32" s="84">
        <f>avghweal!AR24</f>
        <v>35652368.88896244</v>
      </c>
      <c r="L32" s="210"/>
      <c r="O32" s="493"/>
    </row>
    <row r="33" spans="1:15" s="87" customFormat="1" ht="15" customHeight="1" x14ac:dyDescent="0.2">
      <c r="A33" s="617">
        <v>1936</v>
      </c>
      <c r="B33" s="616">
        <f>avghweal!B25</f>
        <v>67778.089929196052</v>
      </c>
      <c r="C33" s="85">
        <f>avghweal!BD25</f>
        <v>13018.107738320094</v>
      </c>
      <c r="D33" s="84"/>
      <c r="E33" s="204"/>
      <c r="F33" s="85">
        <f>avghweal!N25</f>
        <v>560617.92964707967</v>
      </c>
      <c r="G33" s="84">
        <f>avghweal!T25</f>
        <v>967318.19630021811</v>
      </c>
      <c r="H33" s="317">
        <f>avghweal!Z25</f>
        <v>2979024.1267893924</v>
      </c>
      <c r="I33" s="84">
        <f>avghweal!AF25</f>
        <v>4849244.3226513099</v>
      </c>
      <c r="J33" s="317">
        <f>avghweal!AL25</f>
        <v>12897540.729788557</v>
      </c>
      <c r="K33" s="84">
        <f>avghweal!AR25</f>
        <v>39622302.890170276</v>
      </c>
      <c r="L33" s="210"/>
      <c r="O33" s="493"/>
    </row>
    <row r="34" spans="1:15" s="87" customFormat="1" ht="15" customHeight="1" x14ac:dyDescent="0.2">
      <c r="A34" s="617">
        <v>1937</v>
      </c>
      <c r="B34" s="616">
        <f>avghweal!B26</f>
        <v>64985.291855036441</v>
      </c>
      <c r="C34" s="85">
        <f>avghweal!BD26</f>
        <v>13723.064585938953</v>
      </c>
      <c r="D34" s="84"/>
      <c r="E34" s="204"/>
      <c r="F34" s="85">
        <f>avghweal!N26</f>
        <v>526345.33727691392</v>
      </c>
      <c r="G34" s="84">
        <f>avghweal!T26</f>
        <v>887869.12187338714</v>
      </c>
      <c r="H34" s="317">
        <f>avghweal!Z26</f>
        <v>2906023.2061063056</v>
      </c>
      <c r="I34" s="84">
        <f>avghweal!AF26</f>
        <v>4653705.980353252</v>
      </c>
      <c r="J34" s="317">
        <f>avghweal!AL26</f>
        <v>12429412.380494008</v>
      </c>
      <c r="K34" s="84">
        <f>avghweal!AR26</f>
        <v>39678124.011246972</v>
      </c>
      <c r="L34" s="210"/>
      <c r="O34" s="493"/>
    </row>
    <row r="35" spans="1:15" s="87" customFormat="1" ht="15" customHeight="1" x14ac:dyDescent="0.2">
      <c r="A35" s="617">
        <v>1938</v>
      </c>
      <c r="B35" s="616">
        <f>avghweal!B27</f>
        <v>62209.125974128758</v>
      </c>
      <c r="C35" s="85">
        <f>avghweal!BD27</f>
        <v>13367.83269251457</v>
      </c>
      <c r="D35" s="84"/>
      <c r="E35" s="204"/>
      <c r="F35" s="85">
        <f>avghweal!N27</f>
        <v>501780.76550865639</v>
      </c>
      <c r="G35" s="84">
        <f>avghweal!T27</f>
        <v>825516.21823227964</v>
      </c>
      <c r="H35" s="317">
        <f>avghweal!Z27</f>
        <v>2540557.5293011512</v>
      </c>
      <c r="I35" s="84">
        <f>avghweal!AF27</f>
        <v>3986762.8562864298</v>
      </c>
      <c r="J35" s="317">
        <f>avghweal!AL27</f>
        <v>10580682.054374743</v>
      </c>
      <c r="K35" s="84">
        <f>avghweal!AR27</f>
        <v>38710597.770556428</v>
      </c>
      <c r="L35" s="210"/>
      <c r="O35" s="493"/>
    </row>
    <row r="36" spans="1:15" s="87" customFormat="1" ht="15" customHeight="1" x14ac:dyDescent="0.2">
      <c r="A36" s="618">
        <v>1939</v>
      </c>
      <c r="B36" s="619">
        <f>avghweal!B28</f>
        <v>64205.574041237713</v>
      </c>
      <c r="C36" s="89">
        <f>avghweal!BD28</f>
        <v>13570.934887940592</v>
      </c>
      <c r="D36" s="88"/>
      <c r="E36" s="205"/>
      <c r="F36" s="89">
        <f>avghweal!N28</f>
        <v>519917.32642091176</v>
      </c>
      <c r="G36" s="88">
        <f>avghweal!T28</f>
        <v>866960.26620429254</v>
      </c>
      <c r="H36" s="316">
        <f>avghweal!Z28</f>
        <v>2689312.2358979769</v>
      </c>
      <c r="I36" s="88">
        <f>avghweal!AF28</f>
        <v>4211014.954354764</v>
      </c>
      <c r="J36" s="316">
        <f>avghweal!AL28</f>
        <v>10927329.871740725</v>
      </c>
      <c r="K36" s="88">
        <f>avghweal!AR28</f>
        <v>35046040.944008701</v>
      </c>
      <c r="L36" s="330"/>
      <c r="O36" s="493"/>
    </row>
    <row r="37" spans="1:15" s="87" customFormat="1" ht="15" customHeight="1" x14ac:dyDescent="0.2">
      <c r="A37" s="617">
        <v>1940</v>
      </c>
      <c r="B37" s="616">
        <f>avghweal!B29</f>
        <v>63857.63721088336</v>
      </c>
      <c r="C37" s="85">
        <f>avghweal!BD29</f>
        <v>15566.153549847511</v>
      </c>
      <c r="D37" s="84"/>
      <c r="E37" s="204"/>
      <c r="F37" s="85">
        <f>avghweal!N29</f>
        <v>498480.99016020593</v>
      </c>
      <c r="G37" s="84">
        <f>avghweal!T29</f>
        <v>825947.13325036271</v>
      </c>
      <c r="H37" s="317">
        <f>avghweal!Z29</f>
        <v>2488319.6977410074</v>
      </c>
      <c r="I37" s="84">
        <f>avghweal!AF29</f>
        <v>3868073.9612021688</v>
      </c>
      <c r="J37" s="317">
        <f>avghweal!AL29</f>
        <v>9940820.926712228</v>
      </c>
      <c r="K37" s="84">
        <f>avghweal!AR29</f>
        <v>32870806.56700113</v>
      </c>
      <c r="L37" s="210"/>
      <c r="O37" s="493"/>
    </row>
    <row r="38" spans="1:15" s="87" customFormat="1" ht="15" customHeight="1" x14ac:dyDescent="0.2">
      <c r="A38" s="617">
        <v>1941</v>
      </c>
      <c r="B38" s="616">
        <f>avghweal!B30</f>
        <v>59992.941988981256</v>
      </c>
      <c r="C38" s="85">
        <f>avghweal!BD30</f>
        <v>16302.420384512954</v>
      </c>
      <c r="D38" s="84"/>
      <c r="E38" s="204"/>
      <c r="F38" s="85">
        <f>avghweal!N30</f>
        <v>453207.63642919593</v>
      </c>
      <c r="G38" s="84">
        <f>avghweal!T30</f>
        <v>748824.40463343228</v>
      </c>
      <c r="H38" s="317">
        <f>avghweal!Z30</f>
        <v>2152119.9857609989</v>
      </c>
      <c r="I38" s="84">
        <f>avghweal!AF30</f>
        <v>3268892.7659466225</v>
      </c>
      <c r="J38" s="317">
        <f>avghweal!AL30</f>
        <v>8122284.174873556</v>
      </c>
      <c r="K38" s="84">
        <f>avghweal!AR30</f>
        <v>26501664.512623005</v>
      </c>
      <c r="L38" s="210"/>
      <c r="O38" s="493"/>
    </row>
    <row r="39" spans="1:15" s="87" customFormat="1" ht="15" customHeight="1" x14ac:dyDescent="0.2">
      <c r="A39" s="617">
        <v>1942</v>
      </c>
      <c r="B39" s="616">
        <f>avghweal!B31</f>
        <v>57619.109213869473</v>
      </c>
      <c r="C39" s="85">
        <f>avghweal!BD31</f>
        <v>16819.701872732861</v>
      </c>
      <c r="D39" s="84"/>
      <c r="E39" s="204"/>
      <c r="F39" s="85">
        <f>avghweal!N31</f>
        <v>424813.77528409904</v>
      </c>
      <c r="G39" s="84">
        <f>avghweal!T31</f>
        <v>697734.58203949512</v>
      </c>
      <c r="H39" s="317">
        <f>avghweal!Z31</f>
        <v>2038209.9232003118</v>
      </c>
      <c r="I39" s="84">
        <f>avghweal!AF31</f>
        <v>3093428.4591380316</v>
      </c>
      <c r="J39" s="317">
        <f>avghweal!AL31</f>
        <v>7462639.4582753405</v>
      </c>
      <c r="K39" s="84">
        <f>avghweal!AR31</f>
        <v>22150495.138284512</v>
      </c>
      <c r="L39" s="210"/>
      <c r="O39" s="493"/>
    </row>
    <row r="40" spans="1:15" s="87" customFormat="1" ht="15" customHeight="1" x14ac:dyDescent="0.2">
      <c r="A40" s="617">
        <v>1943</v>
      </c>
      <c r="B40" s="616">
        <f>avghweal!B32</f>
        <v>61850.033649755511</v>
      </c>
      <c r="C40" s="85">
        <f>avghweal!BD32</f>
        <v>17810.574820943344</v>
      </c>
      <c r="D40" s="84"/>
      <c r="E40" s="204"/>
      <c r="F40" s="85">
        <f>avghweal!N32</f>
        <v>458205.16310906486</v>
      </c>
      <c r="G40" s="84">
        <f>avghweal!T32</f>
        <v>759470.36309286067</v>
      </c>
      <c r="H40" s="317">
        <f>avghweal!Z32</f>
        <v>2197573.9300734471</v>
      </c>
      <c r="I40" s="84">
        <f>avghweal!AF32</f>
        <v>3278804.6623749635</v>
      </c>
      <c r="J40" s="317">
        <f>avghweal!AL32</f>
        <v>7680518.0348074613</v>
      </c>
      <c r="K40" s="84">
        <f>avghweal!AR32</f>
        <v>20541554.948947299</v>
      </c>
      <c r="L40" s="210"/>
      <c r="O40" s="493"/>
    </row>
    <row r="41" spans="1:15" s="87" customFormat="1" ht="15" customHeight="1" x14ac:dyDescent="0.2">
      <c r="A41" s="617">
        <v>1944</v>
      </c>
      <c r="B41" s="616">
        <f>avghweal!B33</f>
        <v>69666.417273401297</v>
      </c>
      <c r="C41" s="85">
        <f>avghweal!BD33</f>
        <v>21840.598770559711</v>
      </c>
      <c r="D41" s="84"/>
      <c r="E41" s="204"/>
      <c r="F41" s="85">
        <f>avghweal!N33</f>
        <v>500098.7837989754</v>
      </c>
      <c r="G41" s="84">
        <f>avghweal!T33</f>
        <v>819512.3129703243</v>
      </c>
      <c r="H41" s="317">
        <f>avghweal!Z33</f>
        <v>2288147.8150487253</v>
      </c>
      <c r="I41" s="84">
        <f>avghweal!AF33</f>
        <v>3378548.7767763957</v>
      </c>
      <c r="J41" s="317">
        <f>avghweal!AL33</f>
        <v>7800494.528564048</v>
      </c>
      <c r="K41" s="84">
        <f>avghweal!AR33</f>
        <v>23150022.345782544</v>
      </c>
      <c r="L41" s="210"/>
      <c r="O41" s="493"/>
    </row>
    <row r="42" spans="1:15" s="87" customFormat="1" ht="15" customHeight="1" x14ac:dyDescent="0.2">
      <c r="A42" s="617">
        <v>1945</v>
      </c>
      <c r="B42" s="616">
        <f>avghweal!B34</f>
        <v>78681.327306158448</v>
      </c>
      <c r="C42" s="85">
        <f>avghweal!BD34</f>
        <v>24152.781563081462</v>
      </c>
      <c r="D42" s="84"/>
      <c r="E42" s="204"/>
      <c r="F42" s="85">
        <f>avghweal!N34</f>
        <v>569438.23899385135</v>
      </c>
      <c r="G42" s="84">
        <f>avghweal!T34</f>
        <v>941848.49121908005</v>
      </c>
      <c r="H42" s="317">
        <f>avghweal!Z34</f>
        <v>2596439.9421449769</v>
      </c>
      <c r="I42" s="84">
        <f>avghweal!AF34</f>
        <v>3793067.8909936133</v>
      </c>
      <c r="J42" s="317">
        <f>avghweal!AL34</f>
        <v>8651610.6369997151</v>
      </c>
      <c r="K42" s="84">
        <f>avghweal!AR34</f>
        <v>24262954.051545095</v>
      </c>
      <c r="L42" s="210"/>
      <c r="O42" s="493"/>
    </row>
    <row r="43" spans="1:15" s="87" customFormat="1" ht="15" customHeight="1" x14ac:dyDescent="0.2">
      <c r="A43" s="617">
        <v>1946</v>
      </c>
      <c r="B43" s="616">
        <f>avghweal!B35</f>
        <v>75899.219066283418</v>
      </c>
      <c r="C43" s="85">
        <f>avghweal!BD35</f>
        <v>23508.047172218889</v>
      </c>
      <c r="D43" s="84"/>
      <c r="E43" s="204"/>
      <c r="F43" s="85">
        <f>avghweal!N35</f>
        <v>547419.76611286413</v>
      </c>
      <c r="G43" s="84">
        <f>avghweal!T35</f>
        <v>894702.71508731961</v>
      </c>
      <c r="H43" s="317">
        <f>avghweal!Z35</f>
        <v>2343818.2158463388</v>
      </c>
      <c r="I43" s="84">
        <f>avghweal!AF35</f>
        <v>3388244.4957669359</v>
      </c>
      <c r="J43" s="317">
        <f>avghweal!AL35</f>
        <v>7793342.6458847187</v>
      </c>
      <c r="K43" s="84">
        <f>avghweal!AR35</f>
        <v>24526182.809381187</v>
      </c>
      <c r="L43" s="210"/>
      <c r="O43" s="493"/>
    </row>
    <row r="44" spans="1:15" s="87" customFormat="1" ht="15" customHeight="1" x14ac:dyDescent="0.2">
      <c r="A44" s="617">
        <v>1947</v>
      </c>
      <c r="B44" s="616">
        <f>avghweal!B36</f>
        <v>74230.18363411563</v>
      </c>
      <c r="C44" s="85">
        <f>avghweal!BD36</f>
        <v>24085.864059760217</v>
      </c>
      <c r="D44" s="84"/>
      <c r="E44" s="204"/>
      <c r="F44" s="85">
        <f>avghweal!N36</f>
        <v>525529.05980331439</v>
      </c>
      <c r="G44" s="84">
        <f>avghweal!T36</f>
        <v>853162.12157906475</v>
      </c>
      <c r="H44" s="317">
        <f>avghweal!Z36</f>
        <v>2208106.3656765791</v>
      </c>
      <c r="I44" s="84">
        <f>avghweal!AF36</f>
        <v>3216473.3369905222</v>
      </c>
      <c r="J44" s="317">
        <f>avghweal!AL36</f>
        <v>7574972.7333710771</v>
      </c>
      <c r="K44" s="84">
        <f>avghweal!AR36</f>
        <v>24318212.062533274</v>
      </c>
      <c r="L44" s="210"/>
      <c r="O44" s="493"/>
    </row>
    <row r="45" spans="1:15" s="87" customFormat="1" ht="15" customHeight="1" x14ac:dyDescent="0.2">
      <c r="A45" s="617">
        <v>1948</v>
      </c>
      <c r="B45" s="616">
        <f>avghweal!B37</f>
        <v>74586.645807959634</v>
      </c>
      <c r="C45" s="85">
        <f>avghweal!BD37</f>
        <v>25313.194124126388</v>
      </c>
      <c r="D45" s="84"/>
      <c r="E45" s="204"/>
      <c r="F45" s="85">
        <f>avghweal!N37</f>
        <v>518047.71096245875</v>
      </c>
      <c r="G45" s="84">
        <f>avghweal!T37</f>
        <v>831431.38675183558</v>
      </c>
      <c r="H45" s="317">
        <f>avghweal!Z37</f>
        <v>2177637.1050490411</v>
      </c>
      <c r="I45" s="84">
        <f>avghweal!AF37</f>
        <v>3211075.5089142122</v>
      </c>
      <c r="J45" s="317">
        <f>avghweal!AL37</f>
        <v>7530424.6034616465</v>
      </c>
      <c r="K45" s="84">
        <f>avghweal!AR37</f>
        <v>23011662.830777742</v>
      </c>
      <c r="L45" s="210"/>
      <c r="O45" s="493"/>
    </row>
    <row r="46" spans="1:15" s="87" customFormat="1" ht="15" customHeight="1" x14ac:dyDescent="0.2">
      <c r="A46" s="618">
        <v>1949</v>
      </c>
      <c r="B46" s="619">
        <f>avghweal!B38</f>
        <v>76605.942863912569</v>
      </c>
      <c r="C46" s="89">
        <f>avghweal!BD38</f>
        <v>26661.006650226551</v>
      </c>
      <c r="D46" s="88"/>
      <c r="E46" s="205"/>
      <c r="F46" s="89">
        <f>avghweal!N38</f>
        <v>526110.36878708669</v>
      </c>
      <c r="G46" s="88">
        <f>avghweal!T38</f>
        <v>831969.05321483244</v>
      </c>
      <c r="H46" s="316">
        <f>avghweal!Z38</f>
        <v>2172114.0843495037</v>
      </c>
      <c r="I46" s="88">
        <f>avghweal!AF38</f>
        <v>3201271.578586177</v>
      </c>
      <c r="J46" s="316">
        <f>avghweal!AL38</f>
        <v>7518515.6476524342</v>
      </c>
      <c r="K46" s="88">
        <f>avghweal!AR38</f>
        <v>23138242.136759073</v>
      </c>
      <c r="L46" s="330"/>
      <c r="O46" s="493"/>
    </row>
    <row r="47" spans="1:15" s="87" customFormat="1" ht="15" customHeight="1" x14ac:dyDescent="0.2">
      <c r="A47" s="617">
        <v>1950</v>
      </c>
      <c r="B47" s="616">
        <f>avghweal!B39</f>
        <v>78961.438833152279</v>
      </c>
      <c r="C47" s="85">
        <f>avghweal!BD39</f>
        <v>27174.999409229746</v>
      </c>
      <c r="D47" s="84"/>
      <c r="E47" s="204"/>
      <c r="F47" s="85">
        <f>avghweal!N39</f>
        <v>545039.3936484548</v>
      </c>
      <c r="G47" s="84">
        <f>avghweal!T39</f>
        <v>869730.58442688594</v>
      </c>
      <c r="H47" s="317">
        <f>avghweal!Z39</f>
        <v>2336704.0595679255</v>
      </c>
      <c r="I47" s="84">
        <f>avghweal!AF39</f>
        <v>3436676.1762690474</v>
      </c>
      <c r="J47" s="317">
        <f>avghweal!AL39</f>
        <v>8161485.9567780029</v>
      </c>
      <c r="K47" s="84">
        <f>avghweal!AR39</f>
        <v>20670265.889572639</v>
      </c>
      <c r="L47" s="210"/>
      <c r="O47" s="493"/>
    </row>
    <row r="48" spans="1:15" s="87" customFormat="1" ht="15" customHeight="1" x14ac:dyDescent="0.2">
      <c r="A48" s="617">
        <v>1951</v>
      </c>
      <c r="B48" s="616">
        <f>avghweal!B40</f>
        <v>79166.955341158595</v>
      </c>
      <c r="C48" s="85">
        <f>avghweal!BD40</f>
        <v>27258.489065812646</v>
      </c>
      <c r="D48" s="84"/>
      <c r="E48" s="204"/>
      <c r="F48" s="85">
        <f>avghweal!N40</f>
        <v>546343.15181927197</v>
      </c>
      <c r="G48" s="84">
        <f>avghweal!T40</f>
        <v>874228.69594663754</v>
      </c>
      <c r="H48" s="317">
        <f>avghweal!Z40</f>
        <v>2306277.3848786177</v>
      </c>
      <c r="I48" s="84">
        <f>avghweal!AF40</f>
        <v>3362493.9488832164</v>
      </c>
      <c r="J48" s="317">
        <f>avghweal!AL40</f>
        <v>7736078.0646166224</v>
      </c>
      <c r="K48" s="84">
        <f>avghweal!AR40</f>
        <v>23599597.494908478</v>
      </c>
      <c r="L48" s="210"/>
      <c r="O48" s="493"/>
    </row>
    <row r="49" spans="1:15" s="87" customFormat="1" ht="15" customHeight="1" x14ac:dyDescent="0.2">
      <c r="A49" s="617">
        <v>1952</v>
      </c>
      <c r="B49" s="616">
        <f>avghweal!B41</f>
        <v>81333.200608189523</v>
      </c>
      <c r="C49" s="85">
        <f>avghweal!BD41</f>
        <v>28256.639574601275</v>
      </c>
      <c r="D49" s="84"/>
      <c r="E49" s="204"/>
      <c r="F49" s="85">
        <f>avghweal!N41</f>
        <v>559022.24991048384</v>
      </c>
      <c r="G49" s="84">
        <f>avghweal!T41</f>
        <v>888931.77667523758</v>
      </c>
      <c r="H49" s="317">
        <f>avghweal!Z41</f>
        <v>2343378.4098880813</v>
      </c>
      <c r="I49" s="84">
        <f>avghweal!AF41</f>
        <v>3397869.8028635029</v>
      </c>
      <c r="J49" s="317">
        <f>avghweal!AL41</f>
        <v>7839418.6299564531</v>
      </c>
      <c r="K49" s="84">
        <f>avghweal!AR41</f>
        <v>23675220.813218929</v>
      </c>
      <c r="L49" s="210"/>
      <c r="O49" s="493"/>
    </row>
    <row r="50" spans="1:15" s="87" customFormat="1" ht="15" customHeight="1" x14ac:dyDescent="0.2">
      <c r="A50" s="617">
        <v>1953</v>
      </c>
      <c r="B50" s="616">
        <f>avghweal!B42</f>
        <v>82054.630769115116</v>
      </c>
      <c r="C50" s="85">
        <f>avghweal!BD42</f>
        <v>29087.555929012895</v>
      </c>
      <c r="D50" s="84"/>
      <c r="E50" s="204"/>
      <c r="F50" s="85">
        <f>avghweal!N42</f>
        <v>558758.30433003511</v>
      </c>
      <c r="G50" s="84">
        <f>avghweal!T42</f>
        <v>882092.68343059334</v>
      </c>
      <c r="H50" s="317">
        <f>avghweal!Z42</f>
        <v>2266300.9692197479</v>
      </c>
      <c r="I50" s="84">
        <f>avghweal!AF42</f>
        <v>3275957.1050497228</v>
      </c>
      <c r="J50" s="317">
        <f>avghweal!AL42</f>
        <v>7477745.6277327007</v>
      </c>
      <c r="K50" s="84">
        <f>avghweal!AR42</f>
        <v>23038017.626171365</v>
      </c>
      <c r="L50" s="210"/>
      <c r="O50" s="493"/>
    </row>
    <row r="51" spans="1:15" s="87" customFormat="1" ht="15" customHeight="1" x14ac:dyDescent="0.2">
      <c r="A51" s="617">
        <v>1954</v>
      </c>
      <c r="B51" s="616">
        <f>avghweal!B43</f>
        <v>84339.223902687503</v>
      </c>
      <c r="C51" s="85">
        <f>avghweal!BD43</f>
        <v>29523.056887738265</v>
      </c>
      <c r="D51" s="84"/>
      <c r="E51" s="204"/>
      <c r="F51" s="85">
        <f>avghweal!N43</f>
        <v>577684.72703723074</v>
      </c>
      <c r="G51" s="84">
        <f>avghweal!T43</f>
        <v>906239.41610905633</v>
      </c>
      <c r="H51" s="317">
        <f>avghweal!Z43</f>
        <v>2380105.0094110821</v>
      </c>
      <c r="I51" s="84">
        <f>avghweal!AF43</f>
        <v>3429974.3524532411</v>
      </c>
      <c r="J51" s="317">
        <f>avghweal!AL43</f>
        <v>7879800.6510229018</v>
      </c>
      <c r="K51" s="84">
        <f>avghweal!AR43</f>
        <v>23797115.742789134</v>
      </c>
      <c r="L51" s="210"/>
      <c r="O51" s="493"/>
    </row>
    <row r="52" spans="1:15" s="87" customFormat="1" ht="15" customHeight="1" x14ac:dyDescent="0.2">
      <c r="A52" s="617">
        <v>1955</v>
      </c>
      <c r="B52" s="622">
        <f>avghweal!B44</f>
        <v>88512.636217692736</v>
      </c>
      <c r="C52" s="85">
        <f>avghweal!BD44</f>
        <v>30603.404574837929</v>
      </c>
      <c r="D52" s="84"/>
      <c r="E52" s="204"/>
      <c r="F52" s="85">
        <f>avghweal!N44</f>
        <v>609695.72100338608</v>
      </c>
      <c r="G52" s="84">
        <f>avghweal!T44</f>
        <v>948573.41460622801</v>
      </c>
      <c r="H52" s="317">
        <f>avghweal!Z44</f>
        <v>2520380.4063508273</v>
      </c>
      <c r="I52" s="84">
        <f>avghweal!AF44</f>
        <v>3605126.5921825403</v>
      </c>
      <c r="J52" s="317">
        <f>avghweal!AL44</f>
        <v>8595354.2717445623</v>
      </c>
      <c r="K52" s="84">
        <f>avghweal!AR44</f>
        <v>27078980.987893406</v>
      </c>
      <c r="L52" s="210"/>
      <c r="O52" s="493"/>
    </row>
    <row r="53" spans="1:15" s="87" customFormat="1" ht="15" customHeight="1" x14ac:dyDescent="0.2">
      <c r="A53" s="617">
        <v>1956</v>
      </c>
      <c r="B53" s="622">
        <f>avghweal!B45</f>
        <v>90900.50343878995</v>
      </c>
      <c r="C53" s="85">
        <f>avghweal!BD45</f>
        <v>31085.204991056533</v>
      </c>
      <c r="D53" s="84"/>
      <c r="E53" s="204"/>
      <c r="F53" s="85">
        <f>avghweal!N45</f>
        <v>629238.18946839066</v>
      </c>
      <c r="G53" s="84">
        <f>avghweal!T45</f>
        <v>989574.10322131636</v>
      </c>
      <c r="H53" s="317">
        <f>avghweal!Z45</f>
        <v>2616037.899020161</v>
      </c>
      <c r="I53" s="84">
        <f>avghweal!AF45</f>
        <v>3833808.9711547173</v>
      </c>
      <c r="J53" s="317">
        <f>avghweal!AL45</f>
        <v>8916840.226743944</v>
      </c>
      <c r="K53" s="84">
        <f>avghweal!AR45</f>
        <v>27649374.685368009</v>
      </c>
      <c r="L53" s="210"/>
      <c r="O53" s="493"/>
    </row>
    <row r="54" spans="1:15" s="87" customFormat="1" ht="15" customHeight="1" x14ac:dyDescent="0.2">
      <c r="A54" s="617">
        <v>1957</v>
      </c>
      <c r="B54" s="622">
        <f>avghweal!B46</f>
        <v>90779.554715073784</v>
      </c>
      <c r="C54" s="85">
        <f>avghweal!BD46</f>
        <v>30625.57653545935</v>
      </c>
      <c r="D54" s="84"/>
      <c r="E54" s="204"/>
      <c r="F54" s="85">
        <f>avghweal!N46</f>
        <v>632165.3583316037</v>
      </c>
      <c r="G54" s="84">
        <f>avghweal!T46</f>
        <v>1008744.2371002048</v>
      </c>
      <c r="H54" s="317">
        <f>avghweal!Z46</f>
        <v>2579122.7575925183</v>
      </c>
      <c r="I54" s="84">
        <f>avghweal!AF46</f>
        <v>3766282.9556014794</v>
      </c>
      <c r="J54" s="317">
        <f>avghweal!AL46</f>
        <v>8693287.044765776</v>
      </c>
      <c r="K54" s="84">
        <f>avghweal!AR46</f>
        <v>26374465.785920821</v>
      </c>
      <c r="L54" s="210"/>
      <c r="O54" s="493"/>
    </row>
    <row r="55" spans="1:15" s="87" customFormat="1" ht="15" customHeight="1" x14ac:dyDescent="0.2">
      <c r="A55" s="617">
        <v>1958</v>
      </c>
      <c r="B55" s="622">
        <f>avghweal!B47</f>
        <v>92748.398062689128</v>
      </c>
      <c r="C55" s="85">
        <f>avghweal!BD47</f>
        <v>31412.290744800786</v>
      </c>
      <c r="D55" s="84"/>
      <c r="E55" s="204"/>
      <c r="F55" s="85">
        <f>avghweal!N47</f>
        <v>644773.36392368423</v>
      </c>
      <c r="G55" s="84">
        <f>avghweal!T47</f>
        <v>1024937.0500758665</v>
      </c>
      <c r="H55" s="317">
        <f>avghweal!Z47</f>
        <v>2593352.5621393556</v>
      </c>
      <c r="I55" s="84">
        <f>avghweal!AF47</f>
        <v>3774954.1063246075</v>
      </c>
      <c r="J55" s="317">
        <f>avghweal!AL47</f>
        <v>8668311.7638501693</v>
      </c>
      <c r="K55" s="84">
        <f>avghweal!AR47</f>
        <v>26326976.675390743</v>
      </c>
      <c r="L55" s="210"/>
      <c r="O55" s="493"/>
    </row>
    <row r="56" spans="1:15" s="87" customFormat="1" ht="15" customHeight="1" x14ac:dyDescent="0.2">
      <c r="A56" s="618">
        <v>1959</v>
      </c>
      <c r="B56" s="624">
        <f>avghweal!B48</f>
        <v>96442.731856068</v>
      </c>
      <c r="C56" s="89">
        <f>avghweal!BD48</f>
        <v>31893.616436084318</v>
      </c>
      <c r="D56" s="88"/>
      <c r="E56" s="205"/>
      <c r="F56" s="89">
        <f>avghweal!N48</f>
        <v>677384.77063592104</v>
      </c>
      <c r="G56" s="88">
        <f>avghweal!T48</f>
        <v>1086157.2848930759</v>
      </c>
      <c r="H56" s="316">
        <f>avghweal!Z48</f>
        <v>2751856.8213279881</v>
      </c>
      <c r="I56" s="88">
        <f>avghweal!AF48</f>
        <v>4027769.722163511</v>
      </c>
      <c r="J56" s="316">
        <f>avghweal!AL48</f>
        <v>9186108.5662170723</v>
      </c>
      <c r="K56" s="88">
        <f>avghweal!AR48</f>
        <v>27764764.412326157</v>
      </c>
      <c r="L56" s="330"/>
      <c r="O56" s="493"/>
    </row>
    <row r="57" spans="1:15" x14ac:dyDescent="0.2">
      <c r="A57" s="620">
        <v>1960</v>
      </c>
      <c r="B57" s="622">
        <f>avghweal!B49</f>
        <v>97905.781192748284</v>
      </c>
      <c r="C57" s="85">
        <f>avghweal!BD49</f>
        <v>32090.941725928849</v>
      </c>
      <c r="D57" s="84"/>
      <c r="E57" s="204"/>
      <c r="F57" s="85">
        <f>avghweal!N49</f>
        <v>690239.33639412338</v>
      </c>
      <c r="G57" s="84">
        <f>avghweal!T49</f>
        <v>1105015.9268850838</v>
      </c>
      <c r="H57" s="317">
        <f>avghweal!Z49</f>
        <v>2792574.3580374401</v>
      </c>
      <c r="I57" s="84">
        <f>avghweal!AF49</f>
        <v>4086848.9904868104</v>
      </c>
      <c r="J57" s="317">
        <f>avghweal!AL49</f>
        <v>9657012.2180458121</v>
      </c>
      <c r="K57" s="84">
        <f>avghweal!AR49</f>
        <v>31895325.694947105</v>
      </c>
      <c r="L57" s="210"/>
      <c r="O57" s="493"/>
    </row>
    <row r="58" spans="1:15" x14ac:dyDescent="0.2">
      <c r="A58" s="620">
        <v>1961</v>
      </c>
      <c r="B58" s="622">
        <f>avghweal!B50</f>
        <v>101567.89911255</v>
      </c>
      <c r="C58" s="85">
        <f>avghweal!BD50</f>
        <v>33055.299642993326</v>
      </c>
      <c r="D58" s="84"/>
      <c r="E58" s="204"/>
      <c r="F58" s="85">
        <f>avghweal!N50</f>
        <v>718181.2943385602</v>
      </c>
      <c r="G58" s="84">
        <f>avghweal!T50</f>
        <v>1138215.828819039</v>
      </c>
      <c r="H58" s="317">
        <f>avghweal!Z50</f>
        <v>2913835.3693121206</v>
      </c>
      <c r="I58" s="84">
        <f>avghweal!AF50</f>
        <v>4260291.2623248482</v>
      </c>
      <c r="J58" s="317">
        <f>avghweal!AL50</f>
        <v>10203745.545472911</v>
      </c>
      <c r="K58" s="84">
        <f>avghweal!AR50</f>
        <v>34686081.583374046</v>
      </c>
      <c r="L58" s="210"/>
      <c r="O58" s="493"/>
    </row>
    <row r="59" spans="1:15" x14ac:dyDescent="0.2">
      <c r="A59" s="620">
        <v>1962</v>
      </c>
      <c r="B59" s="622">
        <f>avghweal!B51</f>
        <v>104564.70898964853</v>
      </c>
      <c r="C59" s="82">
        <f>avghweal!BD51</f>
        <v>33433.233774672837</v>
      </c>
      <c r="D59" s="81">
        <f>avghweal!AW51</f>
        <v>2764.8305704781983</v>
      </c>
      <c r="E59" s="206">
        <f>avghweal!BI51</f>
        <v>71768.737779916133</v>
      </c>
      <c r="F59" s="82">
        <f>avghweal!N51</f>
        <v>744747.98592442961</v>
      </c>
      <c r="G59" s="81">
        <f>avghweal!T51</f>
        <v>1179989.6645862341</v>
      </c>
      <c r="H59" s="318">
        <f>avghweal!Z51</f>
        <v>3004907.7896095375</v>
      </c>
      <c r="I59" s="81">
        <f>avghweal!AF51</f>
        <v>4399527.3276226418</v>
      </c>
      <c r="J59" s="318">
        <f>avghweal!AL51</f>
        <v>10375681.724756174</v>
      </c>
      <c r="K59" s="81">
        <f>avghweal!AR51</f>
        <v>34107155.547688328</v>
      </c>
      <c r="L59" s="331">
        <f t="array" ref="L59:L116">TRANSPOSE('TE4'!B135:BG135)</f>
        <v>101802905.22228369</v>
      </c>
      <c r="O59" s="493"/>
    </row>
    <row r="60" spans="1:15" x14ac:dyDescent="0.2">
      <c r="A60" s="620">
        <v>1963</v>
      </c>
      <c r="B60" s="622">
        <f>avghweal!B52</f>
        <v>105505.64401872907</v>
      </c>
      <c r="C60" s="63">
        <f>avghweal!BD52</f>
        <v>33796.814813449899</v>
      </c>
      <c r="D60" s="62">
        <f>avghweal!AW52</f>
        <v>2569.8202343019448</v>
      </c>
      <c r="E60" s="204">
        <f>avghweal!BI52</f>
        <v>73555.468021674926</v>
      </c>
      <c r="F60" s="63">
        <f>avghweal!N52</f>
        <v>750885.10686624167</v>
      </c>
      <c r="G60" s="62">
        <f>avghweal!T52</f>
        <v>1186156.0014235773</v>
      </c>
      <c r="H60" s="319">
        <f>avghweal!Z52</f>
        <v>2995175.6110144006</v>
      </c>
      <c r="I60" s="62">
        <f>avghweal!AF52</f>
        <v>4369630.8532276955</v>
      </c>
      <c r="J60" s="319">
        <f>avghweal!AL52</f>
        <v>10327822.196891058</v>
      </c>
      <c r="K60" s="62">
        <f>avghweal!AR52</f>
        <v>34702244.259987578</v>
      </c>
      <c r="L60" s="332">
        <v>112748513.31509785</v>
      </c>
      <c r="O60" s="493"/>
    </row>
    <row r="61" spans="1:15" x14ac:dyDescent="0.2">
      <c r="A61" s="620">
        <v>1964</v>
      </c>
      <c r="B61" s="622">
        <f>avghweal!B53</f>
        <v>108450.91899339299</v>
      </c>
      <c r="C61" s="63">
        <f>avghweal!BD53</f>
        <v>34804.760282707051</v>
      </c>
      <c r="D61" s="62">
        <f>avghweal!AW53</f>
        <v>2374.8098981256912</v>
      </c>
      <c r="E61" s="204">
        <f>avghweal!BI53</f>
        <v>75342.198263433733</v>
      </c>
      <c r="F61" s="63">
        <f>avghweal!N53</f>
        <v>771266.34738956625</v>
      </c>
      <c r="G61" s="62">
        <f>avghweal!T53</f>
        <v>1214692.3150576081</v>
      </c>
      <c r="H61" s="319">
        <f>avghweal!Z53</f>
        <v>3040989.7116501727</v>
      </c>
      <c r="I61" s="62">
        <f>avghweal!AF53</f>
        <v>4420186.8368722787</v>
      </c>
      <c r="J61" s="319">
        <f>avghweal!AL53</f>
        <v>10470963.185729282</v>
      </c>
      <c r="K61" s="62">
        <f>avghweal!AR53</f>
        <v>35967202.280219406</v>
      </c>
      <c r="L61" s="332">
        <v>123694121.40791202</v>
      </c>
      <c r="O61" s="493"/>
    </row>
    <row r="62" spans="1:15" x14ac:dyDescent="0.2">
      <c r="A62" s="620">
        <v>1965</v>
      </c>
      <c r="B62" s="622">
        <f>avghweal!B54</f>
        <v>113258.08084793871</v>
      </c>
      <c r="C62" s="63">
        <f>avghweal!BD54</f>
        <v>36863.731926099528</v>
      </c>
      <c r="D62" s="62">
        <f>avghweal!AW54</f>
        <v>2521.6447568090293</v>
      </c>
      <c r="E62" s="204">
        <f>avghweal!BI54</f>
        <v>78315.743520003452</v>
      </c>
      <c r="F62" s="63">
        <f>avghweal!N54</f>
        <v>800807.22114449122</v>
      </c>
      <c r="G62" s="62">
        <f>avghweal!T54</f>
        <v>1257449.1209282451</v>
      </c>
      <c r="H62" s="319">
        <f>avghweal!Z54</f>
        <v>3161247.7186911125</v>
      </c>
      <c r="I62" s="62">
        <f>avghweal!AF54</f>
        <v>4616413.5575186964</v>
      </c>
      <c r="J62" s="319">
        <f>avghweal!AL54</f>
        <v>11155746.113442421</v>
      </c>
      <c r="K62" s="62">
        <f>avghweal!AR54</f>
        <v>38507272.812288851</v>
      </c>
      <c r="L62" s="332">
        <v>128219776.32119071</v>
      </c>
      <c r="O62" s="493"/>
    </row>
    <row r="63" spans="1:15" x14ac:dyDescent="0.2">
      <c r="A63" s="620">
        <v>1966</v>
      </c>
      <c r="B63" s="622">
        <f>avghweal!B55</f>
        <v>113958.30295961002</v>
      </c>
      <c r="C63" s="63">
        <f>avghweal!BD55</f>
        <v>37611.061464861617</v>
      </c>
      <c r="D63" s="62">
        <f>avghweal!AW55</f>
        <v>2668.4796154923674</v>
      </c>
      <c r="E63" s="204">
        <f>avghweal!BI55</f>
        <v>81289.288776573172</v>
      </c>
      <c r="F63" s="63">
        <f>avghweal!N55</f>
        <v>801083.47641234589</v>
      </c>
      <c r="G63" s="62">
        <f>avghweal!T55</f>
        <v>1254069.5401839218</v>
      </c>
      <c r="H63" s="319">
        <f>avghweal!Z55</f>
        <v>3166166.4147055121</v>
      </c>
      <c r="I63" s="62">
        <f>avghweal!AF55</f>
        <v>4645255.4339376083</v>
      </c>
      <c r="J63" s="319">
        <f>avghweal!AL55</f>
        <v>11446731.344249418</v>
      </c>
      <c r="K63" s="62">
        <f>avghweal!AR55</f>
        <v>39696992.295034088</v>
      </c>
      <c r="L63" s="332">
        <v>132745431.2344694</v>
      </c>
      <c r="O63" s="493"/>
    </row>
    <row r="64" spans="1:15" x14ac:dyDescent="0.2">
      <c r="A64" s="620">
        <v>1967</v>
      </c>
      <c r="B64" s="622">
        <f>avghweal!B56</f>
        <v>116510.1708424282</v>
      </c>
      <c r="C64" s="79">
        <f>avghweal!BD56</f>
        <v>38906.845795158595</v>
      </c>
      <c r="D64" s="62">
        <f>avghweal!AW56</f>
        <v>2047.5129780622974</v>
      </c>
      <c r="E64" s="204">
        <f>avghweal!BI56</f>
        <v>84981.01181652896</v>
      </c>
      <c r="F64" s="79">
        <f>avghweal!N56</f>
        <v>814940.09626785456</v>
      </c>
      <c r="G64" s="62">
        <f>avghweal!T56</f>
        <v>1277913.9008605334</v>
      </c>
      <c r="H64" s="319">
        <f>avghweal!Z56</f>
        <v>3272662.642223781</v>
      </c>
      <c r="I64" s="62">
        <f>avghweal!AF56</f>
        <v>4829821.6530413916</v>
      </c>
      <c r="J64" s="319">
        <f>avghweal!AL56</f>
        <v>11751324.733753202</v>
      </c>
      <c r="K64" s="62">
        <f>avghweal!AR56</f>
        <v>40058076.20236484</v>
      </c>
      <c r="L64" s="332">
        <v>126221395.40275702</v>
      </c>
      <c r="O64" s="493"/>
    </row>
    <row r="65" spans="1:15" x14ac:dyDescent="0.2">
      <c r="A65" s="620">
        <v>1968</v>
      </c>
      <c r="B65" s="622">
        <f>avghweal!B57</f>
        <v>122319.78400406665</v>
      </c>
      <c r="C65" s="79">
        <f>avghweal!BD57</f>
        <v>40790.885491964291</v>
      </c>
      <c r="D65" s="62">
        <f>avghweal!AW57</f>
        <v>2182.3624167421026</v>
      </c>
      <c r="E65" s="204">
        <f>avghweal!BI57</f>
        <v>89051.539335992013</v>
      </c>
      <c r="F65" s="79">
        <f>avghweal!N57</f>
        <v>856079.87061298802</v>
      </c>
      <c r="G65" s="62">
        <f>avghweal!T57</f>
        <v>1342997.1686515547</v>
      </c>
      <c r="H65" s="319">
        <f>avghweal!Z57</f>
        <v>3483691.8559018308</v>
      </c>
      <c r="I65" s="62">
        <f>avghweal!AF57</f>
        <v>5179619.4359867265</v>
      </c>
      <c r="J65" s="319">
        <f>avghweal!AL57</f>
        <v>12680839.161270168</v>
      </c>
      <c r="K65" s="62">
        <f>avghweal!AR57</f>
        <v>43696381.675522044</v>
      </c>
      <c r="L65" s="332">
        <v>143618651.06718317</v>
      </c>
      <c r="O65" s="493"/>
    </row>
    <row r="66" spans="1:15" x14ac:dyDescent="0.2">
      <c r="A66" s="623">
        <v>1969</v>
      </c>
      <c r="B66" s="624">
        <f>avghweal!B58</f>
        <v>120995.33276340495</v>
      </c>
      <c r="C66" s="80">
        <f>avghweal!BD58</f>
        <v>41653.574009830736</v>
      </c>
      <c r="D66" s="68">
        <f>avghweal!AW58</f>
        <v>2345.1601580917759</v>
      </c>
      <c r="E66" s="205">
        <f>avghweal!BI58</f>
        <v>90789.091324504436</v>
      </c>
      <c r="F66" s="80">
        <f>avghweal!N58</f>
        <v>835071.16154557304</v>
      </c>
      <c r="G66" s="68">
        <f>avghweal!T58</f>
        <v>1301370.2903538346</v>
      </c>
      <c r="H66" s="320">
        <f>avghweal!Z58</f>
        <v>3325544.6993958377</v>
      </c>
      <c r="I66" s="68">
        <f>avghweal!AF58</f>
        <v>4916681.4999875501</v>
      </c>
      <c r="J66" s="320">
        <f>avghweal!AL58</f>
        <v>12011196.86641763</v>
      </c>
      <c r="K66" s="68">
        <f>avghweal!AR58</f>
        <v>41754340.115931332</v>
      </c>
      <c r="L66" s="333">
        <v>140790984.33643535</v>
      </c>
      <c r="O66" s="493"/>
    </row>
    <row r="67" spans="1:15" x14ac:dyDescent="0.2">
      <c r="A67" s="620">
        <v>1970</v>
      </c>
      <c r="B67" s="622">
        <f>avghweal!B59</f>
        <v>115138.68993779007</v>
      </c>
      <c r="C67" s="79">
        <f>avghweal!BD59</f>
        <v>39566.103226767482</v>
      </c>
      <c r="D67" s="62">
        <f>avghweal!AW59</f>
        <v>2302.6891954353787</v>
      </c>
      <c r="E67" s="204">
        <f>avghweal!BI59</f>
        <v>86145.370765932603</v>
      </c>
      <c r="F67" s="79">
        <f>avghweal!N59</f>
        <v>795291.97033699322</v>
      </c>
      <c r="G67" s="62">
        <f>avghweal!T59</f>
        <v>1236630.1218153532</v>
      </c>
      <c r="H67" s="319">
        <f>avghweal!Z59</f>
        <v>3093643.4417028185</v>
      </c>
      <c r="I67" s="62">
        <f>avghweal!AF59</f>
        <v>4532620.1746736374</v>
      </c>
      <c r="J67" s="319">
        <f>avghweal!AL59</f>
        <v>10943206.905367803</v>
      </c>
      <c r="K67" s="62">
        <f>avghweal!AR59</f>
        <v>37554241.281368785</v>
      </c>
      <c r="L67" s="332">
        <v>120177680.6906157</v>
      </c>
      <c r="O67" s="493"/>
    </row>
    <row r="68" spans="1:15" x14ac:dyDescent="0.2">
      <c r="A68" s="620">
        <v>1971</v>
      </c>
      <c r="B68" s="622">
        <f>avghweal!B60</f>
        <v>115392.62464295283</v>
      </c>
      <c r="C68" s="79">
        <f>avghweal!BD60</f>
        <v>40130.840290107393</v>
      </c>
      <c r="D68" s="62">
        <f>avghweal!AW60</f>
        <v>2385.7807368836234</v>
      </c>
      <c r="E68" s="204">
        <f>avghweal!BI60</f>
        <v>87312.164731637109</v>
      </c>
      <c r="F68" s="79">
        <f>avghweal!N60</f>
        <v>792748.68381856161</v>
      </c>
      <c r="G68" s="62">
        <f>avghweal!T60</f>
        <v>1231821.1022372413</v>
      </c>
      <c r="H68" s="319">
        <f>avghweal!Z60</f>
        <v>3074825.9878354291</v>
      </c>
      <c r="I68" s="62">
        <f>avghweal!AF60</f>
        <v>4492917.0538983997</v>
      </c>
      <c r="J68" s="319">
        <f>avghweal!AL60</f>
        <v>10812153.688995283</v>
      </c>
      <c r="K68" s="62">
        <f>avghweal!AR60</f>
        <v>36911981.581037052</v>
      </c>
      <c r="L68" s="332">
        <v>120283330.24136038</v>
      </c>
      <c r="O68" s="493"/>
    </row>
    <row r="69" spans="1:15" x14ac:dyDescent="0.2">
      <c r="A69" s="620">
        <v>1972</v>
      </c>
      <c r="B69" s="622">
        <f>avghweal!B61</f>
        <v>122605.14378837455</v>
      </c>
      <c r="C69" s="79">
        <f>avghweal!BD61</f>
        <v>42358.556098605528</v>
      </c>
      <c r="D69" s="62">
        <f>avghweal!AW61</f>
        <v>2748.8909384732774</v>
      </c>
      <c r="E69" s="204">
        <f>avghweal!BI61</f>
        <v>91870.637548770843</v>
      </c>
      <c r="F69" s="79">
        <f>avghweal!N61</f>
        <v>844824.43299629574</v>
      </c>
      <c r="G69" s="62">
        <f>avghweal!T61</f>
        <v>1305528.6558447608</v>
      </c>
      <c r="H69" s="319">
        <f>avghweal!Z61</f>
        <v>3215583.3696526834</v>
      </c>
      <c r="I69" s="62">
        <f>avghweal!AF61</f>
        <v>4660967.2463702001</v>
      </c>
      <c r="J69" s="319">
        <f>avghweal!AL61</f>
        <v>11109033.180252334</v>
      </c>
      <c r="K69" s="62">
        <f>avghweal!AR61</f>
        <v>37710918.976931967</v>
      </c>
      <c r="L69" s="332">
        <v>131611458.06440307</v>
      </c>
      <c r="O69" s="493"/>
    </row>
    <row r="70" spans="1:15" x14ac:dyDescent="0.2">
      <c r="A70" s="620">
        <v>1973</v>
      </c>
      <c r="B70" s="622">
        <f>avghweal!B62</f>
        <v>123845.80518973534</v>
      </c>
      <c r="C70" s="79">
        <f>avghweal!BD62</f>
        <v>44010.324463201192</v>
      </c>
      <c r="D70" s="62">
        <f>avghweal!AW62</f>
        <v>2344.8363019833791</v>
      </c>
      <c r="E70" s="204">
        <f>avghweal!BI62</f>
        <v>96092.184664723478</v>
      </c>
      <c r="F70" s="79">
        <f>avghweal!N62</f>
        <v>842365.13172854262</v>
      </c>
      <c r="G70" s="62">
        <f>avghweal!T62</f>
        <v>1292395.457183707</v>
      </c>
      <c r="H70" s="319">
        <f>avghweal!Z62</f>
        <v>3126624.6467991672</v>
      </c>
      <c r="I70" s="62">
        <f>avghweal!AF62</f>
        <v>4472514.7415283583</v>
      </c>
      <c r="J70" s="319">
        <f>avghweal!AL62</f>
        <v>10398596.671958601</v>
      </c>
      <c r="K70" s="62">
        <f>avghweal!AR62</f>
        <v>34215355.456883244</v>
      </c>
      <c r="L70" s="332">
        <v>107521319.66849452</v>
      </c>
      <c r="O70" s="493"/>
    </row>
    <row r="71" spans="1:15" x14ac:dyDescent="0.2">
      <c r="A71" s="620">
        <v>1974</v>
      </c>
      <c r="B71" s="622">
        <f>avghweal!B63</f>
        <v>112635.11616766803</v>
      </c>
      <c r="C71" s="79">
        <f>avghweal!BD63</f>
        <v>41185.87359549768</v>
      </c>
      <c r="D71" s="62">
        <f>avghweal!AW63</f>
        <v>1479.7756531618229</v>
      </c>
      <c r="E71" s="204">
        <f>avghweal!BI63</f>
        <v>90818.496023417509</v>
      </c>
      <c r="F71" s="79">
        <f>avghweal!N63</f>
        <v>755678.29931720125</v>
      </c>
      <c r="G71" s="62">
        <f>avghweal!T63</f>
        <v>1147129.2499649667</v>
      </c>
      <c r="H71" s="319">
        <f>avghweal!Z63</f>
        <v>2734195.950533465</v>
      </c>
      <c r="I71" s="62">
        <f>avghweal!AF63</f>
        <v>3890738.8809842956</v>
      </c>
      <c r="J71" s="319">
        <f>avghweal!AL63</f>
        <v>8868561.5115494281</v>
      </c>
      <c r="K71" s="62">
        <f>avghweal!AR63</f>
        <v>28441978.837552398</v>
      </c>
      <c r="L71" s="332">
        <v>84827045.681948543</v>
      </c>
      <c r="O71" s="493"/>
    </row>
    <row r="72" spans="1:15" x14ac:dyDescent="0.2">
      <c r="A72" s="620">
        <v>1975</v>
      </c>
      <c r="B72" s="622">
        <f>avghweal!B64</f>
        <v>108104.08865541131</v>
      </c>
      <c r="C72" s="79">
        <f>avghweal!BD64</f>
        <v>40090.127775478497</v>
      </c>
      <c r="D72" s="62">
        <f>avghweal!AW64</f>
        <v>1907.5119617493772</v>
      </c>
      <c r="E72" s="204">
        <f>avghweal!BI64</f>
        <v>87818.397542639912</v>
      </c>
      <c r="F72" s="79">
        <f>avghweal!N64</f>
        <v>720229.73657480651</v>
      </c>
      <c r="G72" s="62">
        <f>avghweal!T64</f>
        <v>1087883.1583703177</v>
      </c>
      <c r="H72" s="319">
        <f>avghweal!Z64</f>
        <v>2548366.0585750695</v>
      </c>
      <c r="I72" s="62">
        <f>avghweal!AF64</f>
        <v>3606726.999504393</v>
      </c>
      <c r="J72" s="319">
        <f>avghweal!AL64</f>
        <v>8090747.7104653586</v>
      </c>
      <c r="K72" s="62">
        <f>avghweal!AR64</f>
        <v>26246291.857368935</v>
      </c>
      <c r="L72" s="332">
        <v>83436972.337452605</v>
      </c>
      <c r="O72" s="493"/>
    </row>
    <row r="73" spans="1:15" x14ac:dyDescent="0.2">
      <c r="A73" s="620">
        <v>1976</v>
      </c>
      <c r="B73" s="622">
        <f>avghweal!B65</f>
        <v>114617.69048939357</v>
      </c>
      <c r="C73" s="79">
        <f>avghweal!BD65</f>
        <v>43537.504123391911</v>
      </c>
      <c r="D73" s="62">
        <f>avghweal!AW65</f>
        <v>2215.3584417894549</v>
      </c>
      <c r="E73" s="204">
        <f>avghweal!BI65</f>
        <v>95190.18622539498</v>
      </c>
      <c r="F73" s="79">
        <f>avghweal!N65</f>
        <v>754339.36778340861</v>
      </c>
      <c r="G73" s="62">
        <f>avghweal!T65</f>
        <v>1132094.8926561747</v>
      </c>
      <c r="H73" s="319">
        <f>avghweal!Z65</f>
        <v>2621032.922231969</v>
      </c>
      <c r="I73" s="62">
        <f>avghweal!AF65</f>
        <v>3690723.9484573961</v>
      </c>
      <c r="J73" s="319">
        <f>avghweal!AL65</f>
        <v>8177451.7932530735</v>
      </c>
      <c r="K73" s="62">
        <f>avghweal!AR65</f>
        <v>26822020.466534652</v>
      </c>
      <c r="L73" s="332">
        <v>88670991.165484861</v>
      </c>
      <c r="O73" s="493"/>
    </row>
    <row r="74" spans="1:15" x14ac:dyDescent="0.2">
      <c r="A74" s="620">
        <v>1977</v>
      </c>
      <c r="B74" s="622">
        <f>avghweal!B66</f>
        <v>117681.1459201867</v>
      </c>
      <c r="C74" s="79">
        <f>avghweal!BD66</f>
        <v>45245.102281005413</v>
      </c>
      <c r="D74" s="62">
        <f>avghweal!AW66</f>
        <v>2225.2653680757439</v>
      </c>
      <c r="E74" s="204">
        <f>avghweal!BI66</f>
        <v>99019.898422167491</v>
      </c>
      <c r="F74" s="79">
        <f>avghweal!N66</f>
        <v>769605.5386728181</v>
      </c>
      <c r="G74" s="62">
        <f>avghweal!T66</f>
        <v>1152793.032390272</v>
      </c>
      <c r="H74" s="319">
        <f>avghweal!Z66</f>
        <v>2648975.4040588196</v>
      </c>
      <c r="I74" s="62">
        <f>avghweal!AF66</f>
        <v>3728563.5378441601</v>
      </c>
      <c r="J74" s="319">
        <f>avghweal!AL66</f>
        <v>8270636.5862096902</v>
      </c>
      <c r="K74" s="62">
        <f>avghweal!AR66</f>
        <v>26929581.978199676</v>
      </c>
      <c r="L74" s="332">
        <v>86457753.7746806</v>
      </c>
      <c r="O74" s="493"/>
    </row>
    <row r="75" spans="1:15" x14ac:dyDescent="0.2">
      <c r="A75" s="620">
        <v>1978</v>
      </c>
      <c r="B75" s="622">
        <f>avghweal!B67</f>
        <v>120050.9470845739</v>
      </c>
      <c r="C75" s="79">
        <f>avghweal!BD67</f>
        <v>47151.783838416755</v>
      </c>
      <c r="D75" s="62">
        <f>avghweal!AW67</f>
        <v>2040.2012278512618</v>
      </c>
      <c r="E75" s="204">
        <f>avghweal!BI67</f>
        <v>103541.26210162364</v>
      </c>
      <c r="F75" s="79">
        <f>avghweal!N67</f>
        <v>776143.41629998805</v>
      </c>
      <c r="G75" s="62">
        <f>avghweal!T67</f>
        <v>1160161.8707268313</v>
      </c>
      <c r="H75" s="319">
        <f>avghweal!Z67</f>
        <v>2681070.2450804687</v>
      </c>
      <c r="I75" s="62">
        <f>avghweal!AF67</f>
        <v>3790260.3354533841</v>
      </c>
      <c r="J75" s="319">
        <f>avghweal!AL67</f>
        <v>8501850.7346588708</v>
      </c>
      <c r="K75" s="62">
        <f>avghweal!AR67</f>
        <v>28256347.601376861</v>
      </c>
      <c r="L75" s="332">
        <v>86044171.242400214</v>
      </c>
      <c r="O75" s="493"/>
    </row>
    <row r="76" spans="1:15" x14ac:dyDescent="0.2">
      <c r="A76" s="623">
        <v>1979</v>
      </c>
      <c r="B76" s="624">
        <f>avghweal!B68</f>
        <v>124581.26052561108</v>
      </c>
      <c r="C76" s="69">
        <f>avghweal!BD68</f>
        <v>47937.520515096483</v>
      </c>
      <c r="D76" s="68">
        <f>avghweal!AW68</f>
        <v>2227.1964427523994</v>
      </c>
      <c r="E76" s="205">
        <f>avghweal!BI68</f>
        <v>105075.42560552659</v>
      </c>
      <c r="F76" s="69">
        <f>avghweal!N68</f>
        <v>814374.92062024237</v>
      </c>
      <c r="G76" s="68">
        <f>avghweal!T68</f>
        <v>1224250.7530393412</v>
      </c>
      <c r="H76" s="320">
        <f>avghweal!Z68</f>
        <v>2894819.2456856538</v>
      </c>
      <c r="I76" s="68">
        <f>avghweal!AF68</f>
        <v>4141659.1114587127</v>
      </c>
      <c r="J76" s="320">
        <f>avghweal!AL68</f>
        <v>9623474.0211854968</v>
      </c>
      <c r="K76" s="68">
        <f>avghweal!AR68</f>
        <v>33379671.2658545</v>
      </c>
      <c r="L76" s="333">
        <v>118854445.05239156</v>
      </c>
      <c r="O76" s="493"/>
    </row>
    <row r="77" spans="1:15" x14ac:dyDescent="0.2">
      <c r="A77" s="620">
        <v>1980</v>
      </c>
      <c r="B77" s="622">
        <f>avghweal!B69</f>
        <v>129554.28644473643</v>
      </c>
      <c r="C77" s="63">
        <f>avghweal!BD69</f>
        <v>50390.883200033684</v>
      </c>
      <c r="D77" s="62">
        <f>avghweal!AW69</f>
        <v>2571.3920629250147</v>
      </c>
      <c r="E77" s="204">
        <f>avghweal!BI69</f>
        <v>110165.24712141951</v>
      </c>
      <c r="F77" s="63">
        <f>avghweal!N69</f>
        <v>842024.91564706108</v>
      </c>
      <c r="G77" s="62">
        <f>avghweal!T69</f>
        <v>1266494.9542472272</v>
      </c>
      <c r="H77" s="319">
        <f>avghweal!Z69</f>
        <v>3010521.15366646</v>
      </c>
      <c r="I77" s="62">
        <f>avghweal!AF69</f>
        <v>4320467.0847211713</v>
      </c>
      <c r="J77" s="319">
        <f>avghweal!AL69</f>
        <v>10083672.692749452</v>
      </c>
      <c r="K77" s="62">
        <f>avghweal!AR69</f>
        <v>34373427.649569519</v>
      </c>
      <c r="L77" s="332">
        <v>110537836.85314859</v>
      </c>
      <c r="O77" s="493"/>
    </row>
    <row r="78" spans="1:15" x14ac:dyDescent="0.2">
      <c r="A78" s="620">
        <v>1981</v>
      </c>
      <c r="B78" s="622">
        <f>avghweal!B70</f>
        <v>130107.77158242188</v>
      </c>
      <c r="C78" s="63">
        <f>avghweal!BD70</f>
        <v>51184.206937710733</v>
      </c>
      <c r="D78" s="62">
        <f>avghweal!AW70</f>
        <v>3079.5679534679184</v>
      </c>
      <c r="E78" s="204">
        <f>avghweal!BI70</f>
        <v>111315.00566801424</v>
      </c>
      <c r="F78" s="63">
        <f>avghweal!N70</f>
        <v>840419.85338482226</v>
      </c>
      <c r="G78" s="62">
        <f>avghweal!T70</f>
        <v>1270929.968837807</v>
      </c>
      <c r="H78" s="319">
        <f>avghweal!Z70</f>
        <v>3109182.8525142772</v>
      </c>
      <c r="I78" s="62">
        <f>avghweal!AF70</f>
        <v>4525699.5037594112</v>
      </c>
      <c r="J78" s="319">
        <f>avghweal!AL70</f>
        <v>10870360.678642858</v>
      </c>
      <c r="K78" s="62">
        <f>avghweal!AR70</f>
        <v>38099303.855267271</v>
      </c>
      <c r="L78" s="332">
        <v>128114373.43094614</v>
      </c>
      <c r="O78" s="493"/>
    </row>
    <row r="79" spans="1:15" x14ac:dyDescent="0.2">
      <c r="A79" s="620">
        <v>1982</v>
      </c>
      <c r="B79" s="622">
        <f>avghweal!B71</f>
        <v>130832.42829106459</v>
      </c>
      <c r="C79" s="63">
        <f>avghweal!BD71</f>
        <v>53000.821656843393</v>
      </c>
      <c r="D79" s="62">
        <f>avghweal!AW71</f>
        <v>4176.2901530688932</v>
      </c>
      <c r="E79" s="204">
        <f>avghweal!BI71</f>
        <v>114031.48603656153</v>
      </c>
      <c r="F79" s="63">
        <f>avghweal!N71</f>
        <v>831316.88799905509</v>
      </c>
      <c r="G79" s="62">
        <f>avghweal!T71</f>
        <v>1265232.6426037191</v>
      </c>
      <c r="H79" s="319">
        <f>avghweal!Z71</f>
        <v>3206127.7831912148</v>
      </c>
      <c r="I79" s="62">
        <f>avghweal!AF71</f>
        <v>4733523.6900383439</v>
      </c>
      <c r="J79" s="319">
        <f>avghweal!AL71</f>
        <v>11874127.974188192</v>
      </c>
      <c r="K79" s="62">
        <f>avghweal!AR71</f>
        <v>45868542.731145166</v>
      </c>
      <c r="L79" s="332">
        <v>185731899.55870056</v>
      </c>
      <c r="O79" s="493"/>
    </row>
    <row r="80" spans="1:15" x14ac:dyDescent="0.2">
      <c r="A80" s="620">
        <v>1983</v>
      </c>
      <c r="B80" s="622">
        <f>avghweal!B72</f>
        <v>133637.22166111783</v>
      </c>
      <c r="C80" s="63">
        <f>avghweal!BD72</f>
        <v>54914.435122606112</v>
      </c>
      <c r="D80" s="62">
        <f>avghweal!AW72</f>
        <v>4677.5850518841453</v>
      </c>
      <c r="E80" s="204">
        <f>avghweal!BI72</f>
        <v>117710.49771100855</v>
      </c>
      <c r="F80" s="63">
        <f>avghweal!N72</f>
        <v>842142.30050772289</v>
      </c>
      <c r="G80" s="62">
        <f>avghweal!T72</f>
        <v>1275788.0280916565</v>
      </c>
      <c r="H80" s="319">
        <f>avghweal!Z72</f>
        <v>3203950.3693000814</v>
      </c>
      <c r="I80" s="62">
        <f>avghweal!AF72</f>
        <v>4747392.216743541</v>
      </c>
      <c r="J80" s="319">
        <f>avghweal!AL72</f>
        <v>12163688.190212913</v>
      </c>
      <c r="K80" s="62">
        <f>avghweal!AR72</f>
        <v>49981739.467153788</v>
      </c>
      <c r="L80" s="332">
        <v>217839996.34287122</v>
      </c>
      <c r="O80" s="493"/>
    </row>
    <row r="81" spans="1:15" x14ac:dyDescent="0.2">
      <c r="A81" s="620">
        <v>1984</v>
      </c>
      <c r="B81" s="622">
        <f>avghweal!B73</f>
        <v>137248.47796812022</v>
      </c>
      <c r="C81" s="63">
        <f>avghweal!BD73</f>
        <v>56039.539199428415</v>
      </c>
      <c r="D81" s="62">
        <f>avghweal!AW73</f>
        <v>3857.011341596206</v>
      </c>
      <c r="E81" s="204">
        <f>avghweal!BI73</f>
        <v>121267.69902171867</v>
      </c>
      <c r="F81" s="63">
        <f>avghweal!N73</f>
        <v>868128.92688634654</v>
      </c>
      <c r="G81" s="62">
        <f>avghweal!T73</f>
        <v>1312975.0737469643</v>
      </c>
      <c r="H81" s="319">
        <f>avghweal!Z73</f>
        <v>3320141.671806043</v>
      </c>
      <c r="I81" s="62">
        <f>avghweal!AF73</f>
        <v>4959739.6210893169</v>
      </c>
      <c r="J81" s="319">
        <f>avghweal!AL73</f>
        <v>12736783.348328074</v>
      </c>
      <c r="K81" s="62">
        <f>avghweal!AR73</f>
        <v>52287948.557842173</v>
      </c>
      <c r="L81" s="332">
        <v>224721488.96304935</v>
      </c>
      <c r="O81" s="493"/>
    </row>
    <row r="82" spans="1:15" x14ac:dyDescent="0.2">
      <c r="A82" s="620">
        <v>1985</v>
      </c>
      <c r="B82" s="622">
        <f>avghweal!B74</f>
        <v>144693.22353226363</v>
      </c>
      <c r="C82" s="63">
        <f>avghweal!BD74</f>
        <v>59510.626261441073</v>
      </c>
      <c r="D82" s="62">
        <f>avghweal!AW74</f>
        <v>4474.4878319836826</v>
      </c>
      <c r="E82" s="204">
        <f>avghweal!BI74</f>
        <v>128305.79929826285</v>
      </c>
      <c r="F82" s="63">
        <f>avghweal!N74</f>
        <v>911336.59896966664</v>
      </c>
      <c r="G82" s="62">
        <f>avghweal!T74</f>
        <v>1385268.2909832117</v>
      </c>
      <c r="H82" s="319">
        <f>avghweal!Z74</f>
        <v>3580180.6049585552</v>
      </c>
      <c r="I82" s="62">
        <f>avghweal!AF74</f>
        <v>5397560.8433778929</v>
      </c>
      <c r="J82" s="319">
        <f>avghweal!AL74</f>
        <v>14296162.10275631</v>
      </c>
      <c r="K82" s="62">
        <f>avghweal!AR74</f>
        <v>58539980.717527807</v>
      </c>
      <c r="L82" s="332">
        <v>230779549.07937476</v>
      </c>
      <c r="O82" s="493"/>
    </row>
    <row r="83" spans="1:15" x14ac:dyDescent="0.2">
      <c r="A83" s="620">
        <v>1986</v>
      </c>
      <c r="B83" s="622">
        <f>avghweal!B75</f>
        <v>156368.47561319993</v>
      </c>
      <c r="C83" s="63">
        <f>avghweal!BD75</f>
        <v>64386.875728064086</v>
      </c>
      <c r="D83" s="62">
        <f>avghweal!AW75</f>
        <v>5008.9834399134397</v>
      </c>
      <c r="E83" s="204">
        <f>avghweal!BI75</f>
        <v>138609.24108825237</v>
      </c>
      <c r="F83" s="63">
        <f>avghweal!N75</f>
        <v>984202.87457942241</v>
      </c>
      <c r="G83" s="62">
        <f>avghweal!T75</f>
        <v>1498705.2033254351</v>
      </c>
      <c r="H83" s="319">
        <f>avghweal!Z75</f>
        <v>3904933.8783936636</v>
      </c>
      <c r="I83" s="62">
        <f>avghweal!AF75</f>
        <v>5892509.4083595108</v>
      </c>
      <c r="J83" s="319">
        <f>avghweal!AL75</f>
        <v>15281063.296729835</v>
      </c>
      <c r="K83" s="62">
        <f>avghweal!AR75</f>
        <v>60207874.370272644</v>
      </c>
      <c r="L83" s="332">
        <v>258480602.02516475</v>
      </c>
      <c r="O83" s="493"/>
    </row>
    <row r="84" spans="1:15" x14ac:dyDescent="0.2">
      <c r="A84" s="620">
        <v>1987</v>
      </c>
      <c r="B84" s="622">
        <f>avghweal!B76</f>
        <v>163822.07165087096</v>
      </c>
      <c r="C84" s="63">
        <f>avghweal!BD76</f>
        <v>66718.04573711018</v>
      </c>
      <c r="D84" s="62">
        <f>avghweal!AW76</f>
        <v>6243.0667716682474</v>
      </c>
      <c r="E84" s="204">
        <f>avghweal!BI76</f>
        <v>142311.76944391261</v>
      </c>
      <c r="F84" s="63">
        <f>avghweal!N76</f>
        <v>1037758.304874718</v>
      </c>
      <c r="G84" s="62">
        <f>avghweal!T76</f>
        <v>1602481.4636762161</v>
      </c>
      <c r="H84" s="319">
        <f>avghweal!Z76</f>
        <v>4354633.301207738</v>
      </c>
      <c r="I84" s="62">
        <f>avghweal!AF76</f>
        <v>6674730.9570127027</v>
      </c>
      <c r="J84" s="319">
        <f>avghweal!AL76</f>
        <v>17684713.791374259</v>
      </c>
      <c r="K84" s="62">
        <f>avghweal!AR76</f>
        <v>75882570.812334687</v>
      </c>
      <c r="L84" s="332">
        <v>342123228.79556316</v>
      </c>
      <c r="O84" s="493"/>
    </row>
    <row r="85" spans="1:15" x14ac:dyDescent="0.2">
      <c r="A85" s="620">
        <v>1988</v>
      </c>
      <c r="B85" s="622">
        <f>avghweal!B77</f>
        <v>169689.65766537859</v>
      </c>
      <c r="C85" s="63">
        <f>avghweal!BD77</f>
        <v>66729.44450578939</v>
      </c>
      <c r="D85" s="62">
        <f>avghweal!AW77</f>
        <v>6144.7356773285537</v>
      </c>
      <c r="E85" s="204">
        <f>avghweal!BI77</f>
        <v>142460.33054136546</v>
      </c>
      <c r="F85" s="63">
        <f>avghweal!N77</f>
        <v>1096331.5761016815</v>
      </c>
      <c r="G85" s="62">
        <f>avghweal!T77</f>
        <v>1716283.4488273244</v>
      </c>
      <c r="H85" s="319">
        <f>avghweal!Z77</f>
        <v>4828352.5123937307</v>
      </c>
      <c r="I85" s="62">
        <f>avghweal!AF77</f>
        <v>7513797.1080744974</v>
      </c>
      <c r="J85" s="319">
        <f>avghweal!AL77</f>
        <v>20655534.339914571</v>
      </c>
      <c r="K85" s="62">
        <f>avghweal!AR77</f>
        <v>87189417.750098631</v>
      </c>
      <c r="L85" s="332">
        <v>356004594.41005599</v>
      </c>
      <c r="O85" s="493"/>
    </row>
    <row r="86" spans="1:15" x14ac:dyDescent="0.2">
      <c r="A86" s="623">
        <v>1989</v>
      </c>
      <c r="B86" s="624">
        <f>avghweal!B78</f>
        <v>177020.72969585183</v>
      </c>
      <c r="C86" s="69">
        <f>avghweal!BD78</f>
        <v>69453.302176711237</v>
      </c>
      <c r="D86" s="68">
        <f>avghweal!AW78</f>
        <v>6533.3387748999266</v>
      </c>
      <c r="E86" s="205">
        <f>avghweal!BI78</f>
        <v>148103.25642897541</v>
      </c>
      <c r="F86" s="69">
        <f>avghweal!N78</f>
        <v>1145127.5773681169</v>
      </c>
      <c r="G86" s="68">
        <f>avghweal!T78</f>
        <v>1792231.1482046812</v>
      </c>
      <c r="H86" s="320">
        <f>avghweal!Z78</f>
        <v>5061344.4179657595</v>
      </c>
      <c r="I86" s="68">
        <f>avghweal!AF78</f>
        <v>7851789.6469291197</v>
      </c>
      <c r="J86" s="320">
        <f>avghweal!AL78</f>
        <v>21403679.971659917</v>
      </c>
      <c r="K86" s="68">
        <f>avghweal!AR78</f>
        <v>91439375.523910046</v>
      </c>
      <c r="L86" s="333">
        <v>397076331.16606104</v>
      </c>
      <c r="O86" s="493"/>
    </row>
    <row r="87" spans="1:15" x14ac:dyDescent="0.2">
      <c r="A87" s="620">
        <v>1990</v>
      </c>
      <c r="B87" s="622">
        <f>avghweal!B79</f>
        <v>177203.71362513633</v>
      </c>
      <c r="C87" s="63">
        <f>avghweal!BD79</f>
        <v>69150.772007473177</v>
      </c>
      <c r="D87" s="62">
        <f>avghweal!AW79</f>
        <v>6015.5117413865564</v>
      </c>
      <c r="E87" s="204">
        <f>avghweal!BI79</f>
        <v>148069.84734008141</v>
      </c>
      <c r="F87" s="63">
        <f>avghweal!N79</f>
        <v>1149680.1881841046</v>
      </c>
      <c r="G87" s="62">
        <f>avghweal!T79</f>
        <v>1799147.8885989951</v>
      </c>
      <c r="H87" s="319">
        <f>avghweal!Z79</f>
        <v>5072397.5980097726</v>
      </c>
      <c r="I87" s="62">
        <f>avghweal!AF79</f>
        <v>7868517.7962253336</v>
      </c>
      <c r="J87" s="319">
        <f>avghweal!AL79</f>
        <v>21461214.321744636</v>
      </c>
      <c r="K87" s="62">
        <f>avghweal!AR79</f>
        <v>91969439.2190779</v>
      </c>
      <c r="L87" s="332">
        <v>391513588.85618687</v>
      </c>
      <c r="O87" s="493"/>
    </row>
    <row r="88" spans="1:15" x14ac:dyDescent="0.2">
      <c r="A88" s="620">
        <v>1991</v>
      </c>
      <c r="B88" s="622">
        <f>avghweal!B80</f>
        <v>177005.63340196357</v>
      </c>
      <c r="C88" s="63">
        <f>avghweal!BD80</f>
        <v>68956.658621148337</v>
      </c>
      <c r="D88" s="62">
        <f>avghweal!AW80</f>
        <v>5893.0501112660404</v>
      </c>
      <c r="E88" s="204">
        <f>avghweal!BI80</f>
        <v>147786.16925850118</v>
      </c>
      <c r="F88" s="63">
        <f>avghweal!N80</f>
        <v>1149446.4064293006</v>
      </c>
      <c r="G88" s="62">
        <f>avghweal!T80</f>
        <v>1796236.2031252307</v>
      </c>
      <c r="H88" s="319">
        <f>avghweal!Z80</f>
        <v>4973500.9621931734</v>
      </c>
      <c r="I88" s="62">
        <f>avghweal!AF80</f>
        <v>7674930.6534009492</v>
      </c>
      <c r="J88" s="319">
        <f>avghweal!AL80</f>
        <v>20823986.510533955</v>
      </c>
      <c r="K88" s="62">
        <f>avghweal!AR80</f>
        <v>88679971.716901273</v>
      </c>
      <c r="L88" s="332">
        <v>390073357.2291007</v>
      </c>
      <c r="O88" s="493"/>
    </row>
    <row r="89" spans="1:15" x14ac:dyDescent="0.2">
      <c r="A89" s="620">
        <v>1992</v>
      </c>
      <c r="B89" s="622">
        <f>avghweal!B81</f>
        <v>180471.24645203163</v>
      </c>
      <c r="C89" s="63">
        <f>avghweal!BD81</f>
        <v>67495.912641467206</v>
      </c>
      <c r="D89" s="62">
        <f>avghweal!AW81</f>
        <v>5017.3523117674058</v>
      </c>
      <c r="E89" s="204">
        <f>avghweal!BI81</f>
        <v>145594.11305359198</v>
      </c>
      <c r="F89" s="63">
        <f>avghweal!N81</f>
        <v>1197249.2507471114</v>
      </c>
      <c r="G89" s="62">
        <f>avghweal!T81</f>
        <v>1880241.3496025146</v>
      </c>
      <c r="H89" s="319">
        <f>avghweal!Z81</f>
        <v>5267070.0121227764</v>
      </c>
      <c r="I89" s="62">
        <f>avghweal!AF81</f>
        <v>8157452.4081226224</v>
      </c>
      <c r="J89" s="319">
        <f>avghweal!AL81</f>
        <v>22612919.013835087</v>
      </c>
      <c r="K89" s="62">
        <f>avghweal!AR81</f>
        <v>98467751.011043251</v>
      </c>
      <c r="L89" s="332">
        <v>414961175.59957838</v>
      </c>
      <c r="O89" s="493"/>
    </row>
    <row r="90" spans="1:15" x14ac:dyDescent="0.2">
      <c r="A90" s="620">
        <v>1993</v>
      </c>
      <c r="B90" s="622">
        <f>avghweal!B82</f>
        <v>183116.23431256184</v>
      </c>
      <c r="C90" s="63">
        <f>avghweal!BD82</f>
        <v>68041.164557931639</v>
      </c>
      <c r="D90" s="62">
        <f>avghweal!AW82</f>
        <v>4901.6278783934349</v>
      </c>
      <c r="E90" s="204">
        <f>avghweal!BI82</f>
        <v>146965.5854073544</v>
      </c>
      <c r="F90" s="63">
        <f>avghweal!N82</f>
        <v>1218791.8621042336</v>
      </c>
      <c r="G90" s="62">
        <f>avghweal!T82</f>
        <v>1911605.839795697</v>
      </c>
      <c r="H90" s="319">
        <f>avghweal!Z82</f>
        <v>5321928.6347379312</v>
      </c>
      <c r="I90" s="62">
        <f>avghweal!AF82</f>
        <v>8232436.7712822668</v>
      </c>
      <c r="J90" s="319">
        <f>avghweal!AL82</f>
        <v>22803312.308023226</v>
      </c>
      <c r="K90" s="62">
        <f>avghweal!AR82</f>
        <v>100369791.67872469</v>
      </c>
      <c r="L90" s="332">
        <v>422821053.7705406</v>
      </c>
      <c r="O90" s="493"/>
    </row>
    <row r="91" spans="1:15" x14ac:dyDescent="0.2">
      <c r="A91" s="620">
        <v>1994</v>
      </c>
      <c r="B91" s="622">
        <f>avghweal!B83</f>
        <v>185347.98201303917</v>
      </c>
      <c r="C91" s="63">
        <f>avghweal!BD83</f>
        <v>68717.352516063227</v>
      </c>
      <c r="D91" s="62">
        <f>avghweal!AW83</f>
        <v>4281.0336240475644</v>
      </c>
      <c r="E91" s="204">
        <f>avghweal!BI83</f>
        <v>149262.7511310828</v>
      </c>
      <c r="F91" s="63">
        <f>avghweal!N83</f>
        <v>1235023.6474858227</v>
      </c>
      <c r="G91" s="62">
        <f>avghweal!T83</f>
        <v>1934088.6381105704</v>
      </c>
      <c r="H91" s="319">
        <f>avghweal!Z83</f>
        <v>5369335.523784684</v>
      </c>
      <c r="I91" s="62">
        <f>avghweal!AF83</f>
        <v>8294230.8756167153</v>
      </c>
      <c r="J91" s="319">
        <f>avghweal!AL83</f>
        <v>23077952.997835159</v>
      </c>
      <c r="K91" s="62">
        <f>avghweal!AR83</f>
        <v>101189365.57056165</v>
      </c>
      <c r="L91" s="332">
        <v>434781749.4241479</v>
      </c>
      <c r="O91" s="493"/>
    </row>
    <row r="92" spans="1:15" x14ac:dyDescent="0.2">
      <c r="A92" s="620">
        <v>1995</v>
      </c>
      <c r="B92" s="622">
        <f>avghweal!B84</f>
        <v>191872.9282656647</v>
      </c>
      <c r="C92" s="63">
        <f>avghweal!BD84</f>
        <v>70466.154830304557</v>
      </c>
      <c r="D92" s="62">
        <f>avghweal!AW84</f>
        <v>3643.9032795432859</v>
      </c>
      <c r="E92" s="204">
        <f>avghweal!BI84</f>
        <v>153993.96926875619</v>
      </c>
      <c r="F92" s="63">
        <f>avghweal!N84</f>
        <v>1284533.8891839057</v>
      </c>
      <c r="G92" s="62">
        <f>avghweal!T84</f>
        <v>2004122.1008705075</v>
      </c>
      <c r="H92" s="319">
        <f>avghweal!Z84</f>
        <v>5551171.341590344</v>
      </c>
      <c r="I92" s="62">
        <f>avghweal!AF84</f>
        <v>8630987.2542920597</v>
      </c>
      <c r="J92" s="319">
        <f>avghweal!AL84</f>
        <v>24288233.053589091</v>
      </c>
      <c r="K92" s="62">
        <f>avghweal!AR84</f>
        <v>108409524.93043782</v>
      </c>
      <c r="L92" s="332">
        <v>478656839.60070264</v>
      </c>
      <c r="O92" s="493"/>
    </row>
    <row r="93" spans="1:15" x14ac:dyDescent="0.2">
      <c r="A93" s="620">
        <v>1996</v>
      </c>
      <c r="B93" s="622">
        <f>avghweal!B85</f>
        <v>203042.67382193822</v>
      </c>
      <c r="C93" s="63">
        <f>avghweal!BD85</f>
        <v>73754.076795396686</v>
      </c>
      <c r="D93" s="62">
        <f>avghweal!AW85</f>
        <v>3221.9917208918696</v>
      </c>
      <c r="E93" s="204">
        <f>avghweal!BI85</f>
        <v>161919.18313852767</v>
      </c>
      <c r="F93" s="63">
        <f>avghweal!N85</f>
        <v>1366640.0470608119</v>
      </c>
      <c r="G93" s="62">
        <f>avghweal!T85</f>
        <v>2144407.2822096599</v>
      </c>
      <c r="H93" s="319">
        <f>avghweal!Z85</f>
        <v>6013906.9087596992</v>
      </c>
      <c r="I93" s="62">
        <f>avghweal!AF85</f>
        <v>9380109.4749588128</v>
      </c>
      <c r="J93" s="319">
        <f>avghweal!AL85</f>
        <v>26851261.25041759</v>
      </c>
      <c r="K93" s="62">
        <f>avghweal!AR85</f>
        <v>124676832.18179515</v>
      </c>
      <c r="L93" s="332">
        <v>555022069.12128031</v>
      </c>
      <c r="O93" s="493"/>
    </row>
    <row r="94" spans="1:15" x14ac:dyDescent="0.2">
      <c r="A94" s="620">
        <v>1997</v>
      </c>
      <c r="B94" s="622">
        <f>avghweal!B86</f>
        <v>216496.83590361528</v>
      </c>
      <c r="C94" s="63">
        <f>avghweal!BD86</f>
        <v>76954.828580420348</v>
      </c>
      <c r="D94" s="62">
        <f>avghweal!AW86</f>
        <v>2396.0550123800808</v>
      </c>
      <c r="E94" s="204">
        <f>avghweal!BI86</f>
        <v>170153.29554047069</v>
      </c>
      <c r="F94" s="63">
        <f>avghweal!N86</f>
        <v>1472374.9018123692</v>
      </c>
      <c r="G94" s="62">
        <f>avghweal!T86</f>
        <v>2322127.2693613111</v>
      </c>
      <c r="H94" s="319">
        <f>avghweal!Z86</f>
        <v>6603891.7711232146</v>
      </c>
      <c r="I94" s="62">
        <f>avghweal!AF86</f>
        <v>10398047.076943962</v>
      </c>
      <c r="J94" s="319">
        <f>avghweal!AL86</f>
        <v>30346172.871283062</v>
      </c>
      <c r="K94" s="62">
        <f>avghweal!AR86</f>
        <v>144476274.86227253</v>
      </c>
      <c r="L94" s="332">
        <v>674101628.96776938</v>
      </c>
      <c r="O94" s="493"/>
    </row>
    <row r="95" spans="1:15" x14ac:dyDescent="0.2">
      <c r="A95" s="620">
        <v>1998</v>
      </c>
      <c r="B95" s="622">
        <f>avghweal!B87</f>
        <v>237041.55119047133</v>
      </c>
      <c r="C95" s="63">
        <f>avghweal!BD87</f>
        <v>82581.212857704115</v>
      </c>
      <c r="D95" s="62">
        <f>avghweal!AW87</f>
        <v>2412.5735232281759</v>
      </c>
      <c r="E95" s="204">
        <f>avghweal!BI87</f>
        <v>182792.01202579899</v>
      </c>
      <c r="F95" s="63">
        <f>avghweal!N87</f>
        <v>1627184.5961853757</v>
      </c>
      <c r="G95" s="62">
        <f>avghweal!T87</f>
        <v>2586024.3293610713</v>
      </c>
      <c r="H95" s="319">
        <f>avghweal!Z87</f>
        <v>7466177.2496324666</v>
      </c>
      <c r="I95" s="62">
        <f>avghweal!AF87</f>
        <v>11811293.430519896</v>
      </c>
      <c r="J95" s="319">
        <f>avghweal!AL87</f>
        <v>34992075.539836086</v>
      </c>
      <c r="K95" s="62">
        <f>avghweal!AR87</f>
        <v>167639392.71175498</v>
      </c>
      <c r="L95" s="332">
        <v>792109738.15542138</v>
      </c>
      <c r="O95" s="493"/>
    </row>
    <row r="96" spans="1:15" x14ac:dyDescent="0.2">
      <c r="A96" s="623">
        <v>1999</v>
      </c>
      <c r="B96" s="624">
        <f>avghweal!B88</f>
        <v>257827.32433839477</v>
      </c>
      <c r="C96" s="69">
        <f>avghweal!BD88</f>
        <v>89868.757162933616</v>
      </c>
      <c r="D96" s="68">
        <f>avghweal!AW88</f>
        <v>3320.3773111821565</v>
      </c>
      <c r="E96" s="205">
        <f>avghweal!BI88</f>
        <v>198054.2319776229</v>
      </c>
      <c r="F96" s="69">
        <f>avghweal!N88</f>
        <v>1769454.4289175451</v>
      </c>
      <c r="G96" s="68">
        <f>avghweal!T88</f>
        <v>2821930.3747703861</v>
      </c>
      <c r="H96" s="320">
        <f>avghweal!Z88</f>
        <v>8204221.2410401357</v>
      </c>
      <c r="I96" s="68">
        <f>avghweal!AF88</f>
        <v>13052221.533235773</v>
      </c>
      <c r="J96" s="320">
        <f>avghweal!AL88</f>
        <v>39188507.255091578</v>
      </c>
      <c r="K96" s="68">
        <f>avghweal!AR88</f>
        <v>193769657.89345956</v>
      </c>
      <c r="L96" s="333">
        <v>982864615.04520619</v>
      </c>
      <c r="O96" s="493"/>
    </row>
    <row r="97" spans="1:16" x14ac:dyDescent="0.2">
      <c r="A97" s="625">
        <v>2000</v>
      </c>
      <c r="B97" s="626">
        <f>avghweal!B89</f>
        <v>263960.53432322142</v>
      </c>
      <c r="C97" s="75">
        <f>avghweal!BD89</f>
        <v>91943.469468217052</v>
      </c>
      <c r="D97" s="74">
        <f>avghweal!AW89</f>
        <v>3246.3093333868719</v>
      </c>
      <c r="E97" s="207">
        <f>avghweal!BI89</f>
        <v>202814.91963675476</v>
      </c>
      <c r="F97" s="75">
        <f>avghweal!N89</f>
        <v>1812114.1180182605</v>
      </c>
      <c r="G97" s="74">
        <f>avghweal!T89</f>
        <v>2897725.1198921842</v>
      </c>
      <c r="H97" s="321">
        <f>avghweal!Z89</f>
        <v>8535806.1196505632</v>
      </c>
      <c r="I97" s="74">
        <f>avghweal!AF89</f>
        <v>13688173.264076913</v>
      </c>
      <c r="J97" s="321">
        <f>avghweal!AL89</f>
        <v>41986841.280449226</v>
      </c>
      <c r="K97" s="74">
        <f>avghweal!AR89</f>
        <v>216998859.37417859</v>
      </c>
      <c r="L97" s="334">
        <v>1149871981.7354834</v>
      </c>
      <c r="O97" s="493"/>
    </row>
    <row r="98" spans="1:16" x14ac:dyDescent="0.2">
      <c r="A98" s="620">
        <v>2001</v>
      </c>
      <c r="B98" s="622">
        <f>avghweal!B90</f>
        <v>259329.76640532623</v>
      </c>
      <c r="C98" s="63">
        <f>avghweal!BD90</f>
        <v>91964.454279695405</v>
      </c>
      <c r="D98" s="62">
        <f>avghweal!AW90</f>
        <v>3226.0226146811256</v>
      </c>
      <c r="E98" s="204">
        <f>avghweal!BI90</f>
        <v>202887.49386096327</v>
      </c>
      <c r="F98" s="63">
        <f>avghweal!N90</f>
        <v>1765617.5755360038</v>
      </c>
      <c r="G98" s="62">
        <f>avghweal!T90</f>
        <v>2816011.1015203916</v>
      </c>
      <c r="H98" s="319">
        <f>avghweal!Z90</f>
        <v>8273775.1268004086</v>
      </c>
      <c r="I98" s="62">
        <f>avghweal!AF90</f>
        <v>13236787.855788374</v>
      </c>
      <c r="J98" s="319">
        <f>avghweal!AL90</f>
        <v>40219555.034647159</v>
      </c>
      <c r="K98" s="62">
        <f>avghweal!AR90</f>
        <v>199029632.61486277</v>
      </c>
      <c r="L98" s="332">
        <v>941721588.12030077</v>
      </c>
      <c r="O98" s="493"/>
    </row>
    <row r="99" spans="1:16" x14ac:dyDescent="0.2">
      <c r="A99" s="620">
        <v>2002</v>
      </c>
      <c r="B99" s="622">
        <f>avghweal!B91</f>
        <v>251387.81606592724</v>
      </c>
      <c r="C99" s="63">
        <f>avghweal!BD91</f>
        <v>89200.861149918346</v>
      </c>
      <c r="D99" s="62">
        <f>avghweal!AW91</f>
        <v>3125.188159756091</v>
      </c>
      <c r="E99" s="204">
        <f>avghweal!BI91</f>
        <v>196795.45238762116</v>
      </c>
      <c r="F99" s="63">
        <f>avghweal!N91</f>
        <v>1711070.4103100076</v>
      </c>
      <c r="G99" s="62">
        <f>avghweal!T91</f>
        <v>2715785.963568192</v>
      </c>
      <c r="H99" s="319">
        <f>avghweal!Z91</f>
        <v>7860642.3675048761</v>
      </c>
      <c r="I99" s="62">
        <f>avghweal!AF91</f>
        <v>12501160.949794626</v>
      </c>
      <c r="J99" s="319">
        <f>avghweal!AL91</f>
        <v>37353325.627127767</v>
      </c>
      <c r="K99" s="62">
        <f>avghweal!AR91</f>
        <v>181545494.63481414</v>
      </c>
      <c r="L99" s="332">
        <v>863650585.84317338</v>
      </c>
      <c r="O99" s="493"/>
    </row>
    <row r="100" spans="1:16" x14ac:dyDescent="0.2">
      <c r="A100" s="620">
        <v>2003</v>
      </c>
      <c r="B100" s="622">
        <f>avghweal!B92</f>
        <v>255737.9924516601</v>
      </c>
      <c r="C100" s="63">
        <f>avghweal!BD92</f>
        <v>90434.912181522464</v>
      </c>
      <c r="D100" s="62">
        <f>avghweal!AW92</f>
        <v>2168.8899990306445</v>
      </c>
      <c r="E100" s="204">
        <f>avghweal!BI92</f>
        <v>200767.43990963721</v>
      </c>
      <c r="F100" s="63">
        <f>avghweal!N92</f>
        <v>1743465.7148828986</v>
      </c>
      <c r="G100" s="62">
        <f>avghweal!T92</f>
        <v>2760014.4243726227</v>
      </c>
      <c r="H100" s="319">
        <f>avghweal!Z92</f>
        <v>7954550.3296821052</v>
      </c>
      <c r="I100" s="62">
        <f>avghweal!AF92</f>
        <v>12641993.454739472</v>
      </c>
      <c r="J100" s="319">
        <f>avghweal!AL92</f>
        <v>37790232.294230029</v>
      </c>
      <c r="K100" s="62">
        <f>avghweal!AR92</f>
        <v>185397273.03562942</v>
      </c>
      <c r="L100" s="332">
        <v>894076545.65204108</v>
      </c>
      <c r="O100" s="493"/>
    </row>
    <row r="101" spans="1:16" x14ac:dyDescent="0.2">
      <c r="A101" s="620">
        <v>2004</v>
      </c>
      <c r="B101" s="622">
        <f>avghweal!B93</f>
        <v>280739.90700013918</v>
      </c>
      <c r="C101" s="63">
        <f>avghweal!BD93</f>
        <v>97952.131883765134</v>
      </c>
      <c r="D101" s="62">
        <f>avghweal!AW93</f>
        <v>2176.5805878124297</v>
      </c>
      <c r="E101" s="204">
        <f>avghweal!BI93</f>
        <v>217671.57100370596</v>
      </c>
      <c r="F101" s="63">
        <f>avghweal!N93</f>
        <v>1925829.883047505</v>
      </c>
      <c r="G101" s="62">
        <f>avghweal!T93</f>
        <v>3059028.6130619925</v>
      </c>
      <c r="H101" s="319">
        <f>avghweal!Z93</f>
        <v>8854333.4791026954</v>
      </c>
      <c r="I101" s="62">
        <f>avghweal!AF93</f>
        <v>14105471.779435176</v>
      </c>
      <c r="J101" s="319">
        <f>avghweal!AL93</f>
        <v>42508309.814033844</v>
      </c>
      <c r="K101" s="62">
        <f>avghweal!AR93</f>
        <v>205156952.16008905</v>
      </c>
      <c r="L101" s="332">
        <v>929232873.98593414</v>
      </c>
      <c r="O101" s="493"/>
    </row>
    <row r="102" spans="1:16" x14ac:dyDescent="0.2">
      <c r="A102" s="620">
        <v>2005</v>
      </c>
      <c r="B102" s="622">
        <f>avghweal!B94</f>
        <v>302615.99099674413</v>
      </c>
      <c r="C102" s="63">
        <f>avghweal!BD94</f>
        <v>105570.18139511728</v>
      </c>
      <c r="D102" s="62">
        <f>avghweal!AW94</f>
        <v>2821.7581290918979</v>
      </c>
      <c r="E102" s="204">
        <f>avghweal!BI94</f>
        <v>234005.71047764897</v>
      </c>
      <c r="F102" s="63">
        <f>avghweal!N94</f>
        <v>2076028.2774113857</v>
      </c>
      <c r="G102" s="62">
        <f>avghweal!T94</f>
        <v>3309836.7885344103</v>
      </c>
      <c r="H102" s="319">
        <f>avghweal!Z94</f>
        <v>9759754.1252647359</v>
      </c>
      <c r="I102" s="62">
        <f>avghweal!AF94</f>
        <v>15605648.196798727</v>
      </c>
      <c r="J102" s="319">
        <f>avghweal!AL94</f>
        <v>46999886.29103861</v>
      </c>
      <c r="K102" s="62">
        <f>avghweal!AR94</f>
        <v>225596915.44438583</v>
      </c>
      <c r="L102" s="332">
        <v>988218152.41009319</v>
      </c>
      <c r="O102" s="493"/>
    </row>
    <row r="103" spans="1:16" x14ac:dyDescent="0.2">
      <c r="A103" s="620">
        <v>2006</v>
      </c>
      <c r="B103" s="622">
        <f>avghweal!B95</f>
        <v>315427.21905096661</v>
      </c>
      <c r="C103" s="63">
        <f>avghweal!BD95</f>
        <v>109556.9936081981</v>
      </c>
      <c r="D103" s="62">
        <f>avghweal!AW95</f>
        <v>1154.9785685979712</v>
      </c>
      <c r="E103" s="204">
        <f>avghweal!BI95</f>
        <v>245059.51240769826</v>
      </c>
      <c r="F103" s="63">
        <f>avghweal!N95</f>
        <v>2168259.2480358831</v>
      </c>
      <c r="G103" s="62">
        <f>avghweal!T95</f>
        <v>3471371.6392423189</v>
      </c>
      <c r="H103" s="319">
        <f>avghweal!Z95</f>
        <v>10298791.721482188</v>
      </c>
      <c r="I103" s="62">
        <f>avghweal!AF95</f>
        <v>16532866.193319667</v>
      </c>
      <c r="J103" s="319">
        <f>avghweal!AL95</f>
        <v>50149001.368233457</v>
      </c>
      <c r="K103" s="62">
        <f>avghweal!AR95</f>
        <v>239512533.80643627</v>
      </c>
      <c r="L103" s="332">
        <v>1061319399.3604729</v>
      </c>
      <c r="O103" s="493"/>
    </row>
    <row r="104" spans="1:16" x14ac:dyDescent="0.2">
      <c r="A104" s="620">
        <v>2007</v>
      </c>
      <c r="B104" s="622">
        <f>avghweal!B96</f>
        <v>317537.70546505618</v>
      </c>
      <c r="C104" s="63">
        <f>avghweal!BD96</f>
        <v>107144.38431468073</v>
      </c>
      <c r="D104" s="62">
        <f>avghweal!AW96</f>
        <v>-2499.6900460827887</v>
      </c>
      <c r="E104" s="204">
        <f>avghweal!BI96</f>
        <v>244199.47726563513</v>
      </c>
      <c r="F104" s="63">
        <f>avghweal!N96</f>
        <v>2211077.5958184353</v>
      </c>
      <c r="G104" s="62">
        <f>avghweal!T96</f>
        <v>3540334.6025335253</v>
      </c>
      <c r="H104" s="319">
        <f>avghweal!Z96</f>
        <v>10580863.826025127</v>
      </c>
      <c r="I104" s="62">
        <f>avghweal!AF96</f>
        <v>17024946.169985645</v>
      </c>
      <c r="J104" s="319">
        <f>avghweal!AL96</f>
        <v>51943366.86210344</v>
      </c>
      <c r="K104" s="62">
        <f>avghweal!AR96</f>
        <v>252899807.53119907</v>
      </c>
      <c r="L104" s="332">
        <v>1164735448.5491862</v>
      </c>
      <c r="O104" s="493"/>
    </row>
    <row r="105" spans="1:16" x14ac:dyDescent="0.2">
      <c r="A105" s="620">
        <v>2008</v>
      </c>
      <c r="B105" s="622">
        <f>avghweal!B97</f>
        <v>284634.4749394746</v>
      </c>
      <c r="C105" s="63">
        <f>avghweal!BD97</f>
        <v>91281.37403514082</v>
      </c>
      <c r="D105" s="62">
        <f>avghweal!AW97</f>
        <v>-6982.3363128954279</v>
      </c>
      <c r="E105" s="204">
        <f>avghweal!BI97</f>
        <v>214111.01197018611</v>
      </c>
      <c r="F105" s="63">
        <f>avghweal!N97</f>
        <v>2024812.3830784785</v>
      </c>
      <c r="G105" s="62">
        <f>avghweal!T97</f>
        <v>3243114.3647179618</v>
      </c>
      <c r="H105" s="319">
        <f>avghweal!Z97</f>
        <v>9649814.9350266196</v>
      </c>
      <c r="I105" s="62">
        <f>avghweal!AF97</f>
        <v>15605209.49344472</v>
      </c>
      <c r="J105" s="319">
        <f>avghweal!AL97</f>
        <v>48844849.188486852</v>
      </c>
      <c r="K105" s="62">
        <f>avghweal!AR97</f>
        <v>252424283.65696749</v>
      </c>
      <c r="L105" s="332">
        <v>1230633535.8626361</v>
      </c>
      <c r="O105" s="493"/>
    </row>
    <row r="106" spans="1:16" x14ac:dyDescent="0.2">
      <c r="A106" s="623">
        <v>2009</v>
      </c>
      <c r="B106" s="627">
        <f>avghweal!B98</f>
        <v>255304.75844192095</v>
      </c>
      <c r="C106" s="69">
        <f>avghweal!BD98</f>
        <v>80324.457744870015</v>
      </c>
      <c r="D106" s="68">
        <f>avghweal!AW98</f>
        <v>-9321.843917748447</v>
      </c>
      <c r="E106" s="205">
        <f>avghweal!BI98</f>
        <v>192382.33482314303</v>
      </c>
      <c r="F106" s="69">
        <f>avghweal!N98</f>
        <v>1830127.4647153791</v>
      </c>
      <c r="G106" s="70">
        <f>avghweal!T98</f>
        <v>2910555.4703622502</v>
      </c>
      <c r="H106" s="322">
        <f>avghweal!Z98</f>
        <v>8455921.1914919801</v>
      </c>
      <c r="I106" s="68">
        <f>avghweal!AF98</f>
        <v>13507205.445915921</v>
      </c>
      <c r="J106" s="320">
        <f>avghweal!AL98</f>
        <v>41463632.658993468</v>
      </c>
      <c r="K106" s="68">
        <f>avghweal!AR98</f>
        <v>212548157.05770242</v>
      </c>
      <c r="L106" s="333">
        <v>1004087006.9352844</v>
      </c>
      <c r="O106" s="493"/>
    </row>
    <row r="107" spans="1:16" x14ac:dyDescent="0.2">
      <c r="A107" s="620">
        <v>2010</v>
      </c>
      <c r="B107" s="628">
        <f>avghweal!B99</f>
        <v>260863.4024028487</v>
      </c>
      <c r="C107" s="63">
        <f>avghweal!BD99</f>
        <v>78353.913910994146</v>
      </c>
      <c r="D107" s="62">
        <f>avghweal!AW99</f>
        <v>-9512.5521828438996</v>
      </c>
      <c r="E107" s="204">
        <f>avghweal!BI99</f>
        <v>188186.9965282917</v>
      </c>
      <c r="F107" s="63">
        <f>avghweal!N99</f>
        <v>1903448.7988295397</v>
      </c>
      <c r="G107" s="64">
        <f>avghweal!T99</f>
        <v>3054113.3831437984</v>
      </c>
      <c r="H107" s="323">
        <f>avghweal!Z99</f>
        <v>9024112.4692631643</v>
      </c>
      <c r="I107" s="62">
        <f>avghweal!AF99</f>
        <v>14570341.871875552</v>
      </c>
      <c r="J107" s="319">
        <f>avghweal!AL99</f>
        <v>45271213.414161719</v>
      </c>
      <c r="K107" s="62">
        <f>avghweal!AR99</f>
        <v>228066362.51115781</v>
      </c>
      <c r="L107" s="332">
        <v>1010222571.4164289</v>
      </c>
      <c r="O107" s="493"/>
      <c r="P107" s="212"/>
    </row>
    <row r="108" spans="1:16" x14ac:dyDescent="0.2">
      <c r="A108" s="620">
        <v>2011</v>
      </c>
      <c r="B108" s="628">
        <f>avghweal!B100</f>
        <v>263232.40381669661</v>
      </c>
      <c r="C108" s="63">
        <f>avghweal!BD100</f>
        <v>77514.636658780524</v>
      </c>
      <c r="D108" s="62">
        <f>avghweal!AW100</f>
        <v>-9356.1856176836809</v>
      </c>
      <c r="E108" s="204">
        <f>avghweal!BI100</f>
        <v>186103.16450436076</v>
      </c>
      <c r="F108" s="63">
        <f>avghweal!N100</f>
        <v>1934692.3082379415</v>
      </c>
      <c r="G108" s="64">
        <f>avghweal!T100</f>
        <v>3119152.5842204485</v>
      </c>
      <c r="H108" s="323">
        <f>avghweal!Z100</f>
        <v>9267057.7198774461</v>
      </c>
      <c r="I108" s="62">
        <f>avghweal!AF100</f>
        <v>14986630.238832626</v>
      </c>
      <c r="J108" s="319">
        <f>avghweal!AL100</f>
        <v>46955034.696871974</v>
      </c>
      <c r="K108" s="62">
        <f>avghweal!AR100</f>
        <v>238935323.94266546</v>
      </c>
      <c r="L108" s="332">
        <v>995490398.5221734</v>
      </c>
      <c r="O108" s="493"/>
    </row>
    <row r="109" spans="1:16" x14ac:dyDescent="0.2">
      <c r="A109" s="620">
        <v>2012</v>
      </c>
      <c r="B109" s="628">
        <f>avghweal!B101</f>
        <v>266947.77031380875</v>
      </c>
      <c r="C109" s="63">
        <f>avghweal!BD101</f>
        <v>76075.926253860933</v>
      </c>
      <c r="D109" s="62">
        <f>avghweal!AW101</f>
        <v>-8759.4401074693633</v>
      </c>
      <c r="E109" s="204">
        <f>avghweal!BI101</f>
        <v>182120.13420552379</v>
      </c>
      <c r="F109" s="63">
        <f>avghweal!N101</f>
        <v>1984794.3668533384</v>
      </c>
      <c r="G109" s="64">
        <f>avghweal!T101</f>
        <v>3223524.7485045833</v>
      </c>
      <c r="H109" s="323">
        <f>avghweal!Z101</f>
        <v>9787213.9785028286</v>
      </c>
      <c r="I109" s="62">
        <f>avghweal!AF101</f>
        <v>15962725.382819973</v>
      </c>
      <c r="J109" s="319">
        <f>avghweal!AL101</f>
        <v>50900633.484397374</v>
      </c>
      <c r="K109" s="62">
        <f>avghweal!AR101</f>
        <v>263701306.68247467</v>
      </c>
      <c r="L109" s="332">
        <v>1196802000</v>
      </c>
      <c r="O109" s="493"/>
    </row>
    <row r="110" spans="1:16" x14ac:dyDescent="0.2">
      <c r="A110" s="620">
        <v>2013</v>
      </c>
      <c r="B110" s="628">
        <f>avghweal!B102</f>
        <v>288129.49320864963</v>
      </c>
      <c r="C110" s="63">
        <f>avghweal!BD102</f>
        <v>83488.239805290519</v>
      </c>
      <c r="D110" s="62">
        <f>avghweal!AW102</f>
        <v>-6861.7111584279965</v>
      </c>
      <c r="E110" s="204">
        <f>avghweal!BI102</f>
        <v>196425.67850993865</v>
      </c>
      <c r="F110" s="63">
        <f>avghweal!N102</f>
        <v>2129900.7738388819</v>
      </c>
      <c r="G110" s="64">
        <f>avghweal!T102</f>
        <v>3433403.8359809313</v>
      </c>
      <c r="H110" s="323">
        <f>avghweal!Z102</f>
        <v>10274823.56822053</v>
      </c>
      <c r="I110" s="62">
        <f>avghweal!AF102</f>
        <v>16655975.026788959</v>
      </c>
      <c r="J110" s="319">
        <f>avghweal!AL102</f>
        <v>53631977.581911914</v>
      </c>
      <c r="K110" s="62">
        <f>avghweal!AR102</f>
        <v>291292277.7746594</v>
      </c>
      <c r="L110" s="332">
        <v>1457634089.8382282</v>
      </c>
      <c r="O110" s="493"/>
    </row>
    <row r="111" spans="1:16" x14ac:dyDescent="0.2">
      <c r="A111" s="620">
        <v>2014</v>
      </c>
      <c r="B111" s="628">
        <f>avghweal!B103</f>
        <v>308578.51321465941</v>
      </c>
      <c r="C111" s="63">
        <f>avghweal!BD103</f>
        <v>90392.948283842401</v>
      </c>
      <c r="D111" s="62">
        <f>avghweal!AW103</f>
        <v>-4832.6484674290014</v>
      </c>
      <c r="E111" s="204">
        <f>avghweal!BI103</f>
        <v>209424.94422293163</v>
      </c>
      <c r="F111" s="63">
        <f>avghweal!N103</f>
        <v>2272248.5975920125</v>
      </c>
      <c r="G111" s="64">
        <f>avghweal!T103</f>
        <v>3671064.4239800605</v>
      </c>
      <c r="H111" s="323">
        <f>avghweal!Z103</f>
        <v>11064609.916269397</v>
      </c>
      <c r="I111" s="62">
        <f>avghweal!AF103</f>
        <v>17978843.523621902</v>
      </c>
      <c r="J111" s="319">
        <f>avghweal!AL103</f>
        <v>57918403.881969087</v>
      </c>
      <c r="K111" s="62">
        <f>avghweal!AR103</f>
        <v>315262613.52259886</v>
      </c>
      <c r="L111" s="332">
        <v>1613260928.2505157</v>
      </c>
    </row>
    <row r="112" spans="1:16" x14ac:dyDescent="0.2">
      <c r="A112" s="620">
        <v>2015</v>
      </c>
      <c r="B112" s="628">
        <f>avghweal!B104</f>
        <v>320143.59119748452</v>
      </c>
      <c r="C112" s="63">
        <f>avghweal!BD104</f>
        <v>95239.016803752107</v>
      </c>
      <c r="D112" s="62">
        <f>avghweal!AW104</f>
        <v>-3585.4399330402939</v>
      </c>
      <c r="E112" s="204">
        <f>avghweal!BI104</f>
        <v>218769.58772474257</v>
      </c>
      <c r="F112" s="63">
        <f>avghweal!N104</f>
        <v>2344284.7607410764</v>
      </c>
      <c r="G112" s="64">
        <f>avghweal!T104</f>
        <v>3794910.7925165887</v>
      </c>
      <c r="H112" s="323">
        <f>avghweal!Z104</f>
        <v>11474858.975253504</v>
      </c>
      <c r="I112" s="62">
        <f>avghweal!AF104</f>
        <v>18684445.815576095</v>
      </c>
      <c r="J112" s="319">
        <f>avghweal!AL104</f>
        <v>60253169.616431803</v>
      </c>
      <c r="K112" s="62">
        <f>avghweal!AR104</f>
        <v>324865638.83122939</v>
      </c>
      <c r="L112" s="332">
        <v>1628823540.6406291</v>
      </c>
    </row>
    <row r="113" spans="1:12" x14ac:dyDescent="0.2">
      <c r="A113" s="620">
        <v>2016</v>
      </c>
      <c r="B113" s="628">
        <f>avghweal!B105</f>
        <v>327010.77972100151</v>
      </c>
      <c r="C113" s="63">
        <f>avghweal!BD105</f>
        <v>98883.812694490174</v>
      </c>
      <c r="D113" s="62">
        <f>avghweal!AW105</f>
        <v>-2602.3306382960291</v>
      </c>
      <c r="E113" s="204">
        <f>avghweal!BI105</f>
        <v>225741.49186047292</v>
      </c>
      <c r="F113" s="63">
        <f>avghweal!N105</f>
        <v>2380153.482959603</v>
      </c>
      <c r="G113" s="64">
        <f>avghweal!T105</f>
        <v>3848159.982534504</v>
      </c>
      <c r="H113" s="323">
        <f>avghweal!Z105</f>
        <v>11615680.91609446</v>
      </c>
      <c r="I113" s="62">
        <f>avghweal!AF105</f>
        <v>18875869.001281597</v>
      </c>
      <c r="J113" s="319">
        <f>avghweal!AL105</f>
        <v>60607296.641992912</v>
      </c>
      <c r="K113" s="62">
        <f>avghweal!AR105</f>
        <v>326613550.64926404</v>
      </c>
      <c r="L113" s="332">
        <v>1620010657.7631903</v>
      </c>
    </row>
    <row r="114" spans="1:12" x14ac:dyDescent="0.2">
      <c r="A114" s="620">
        <v>2017</v>
      </c>
      <c r="B114" s="628">
        <f>avghweal!B106</f>
        <v>346109.22173756862</v>
      </c>
      <c r="C114" s="63">
        <f>avghweal!BD106</f>
        <v>108251.53000420608</v>
      </c>
      <c r="D114" s="62">
        <f>avghweal!AW106</f>
        <v>-213.72387034900254</v>
      </c>
      <c r="E114" s="204">
        <f>avghweal!BI106</f>
        <v>243833.09734739992</v>
      </c>
      <c r="F114" s="63">
        <f>avghweal!N106</f>
        <v>2486828.4473378314</v>
      </c>
      <c r="G114" s="64">
        <f>avghweal!T106</f>
        <v>4039300.6936990088</v>
      </c>
      <c r="H114" s="323">
        <f>avghweal!Z106</f>
        <v>12288901.807093443</v>
      </c>
      <c r="I114" s="62">
        <f>avghweal!AF106</f>
        <v>20013321.894483078</v>
      </c>
      <c r="J114" s="319">
        <f>avghweal!AL106</f>
        <v>63636143.145824298</v>
      </c>
      <c r="K114" s="62">
        <f>avghweal!AR106</f>
        <v>342573241.79002732</v>
      </c>
      <c r="L114" s="332">
        <v>1660226579.1177287</v>
      </c>
    </row>
    <row r="115" spans="1:12" x14ac:dyDescent="0.2">
      <c r="A115" s="620">
        <v>2018</v>
      </c>
      <c r="B115" s="628">
        <f>avghweal!B107</f>
        <v>351722.31445023202</v>
      </c>
      <c r="C115" s="63">
        <f>avghweal!BD107</f>
        <v>110755.59147489157</v>
      </c>
      <c r="D115" s="62">
        <f>avghweal!AW107</f>
        <v>434.71538498640126</v>
      </c>
      <c r="E115" s="204">
        <f>avghweal!BI107</f>
        <v>248656.686587273</v>
      </c>
      <c r="F115" s="63">
        <f>avghweal!N107</f>
        <v>2520422.821228296</v>
      </c>
      <c r="G115" s="64">
        <f>avghweal!T107</f>
        <v>4092222.7104236796</v>
      </c>
      <c r="H115" s="323">
        <f>avghweal!Z107</f>
        <v>12384683.038655637</v>
      </c>
      <c r="I115" s="62">
        <f>avghweal!AF107</f>
        <v>20107678.791125573</v>
      </c>
      <c r="J115" s="319">
        <f>avghweal!AL107</f>
        <v>63458168.467973612</v>
      </c>
      <c r="K115" s="62">
        <f>avghweal!AR107</f>
        <v>334652990.33126348</v>
      </c>
      <c r="L115" s="332">
        <v>1670000000</v>
      </c>
    </row>
    <row r="116" spans="1:12" x14ac:dyDescent="0.2">
      <c r="A116" s="620">
        <v>2019</v>
      </c>
      <c r="B116" s="628">
        <f>avghweal!B108</f>
        <v>366711.63049414434</v>
      </c>
      <c r="C116" s="63">
        <f>avghweal!BD108</f>
        <v>116437.60996543219</v>
      </c>
      <c r="D116" s="62">
        <f>avghweal!AW108</f>
        <v>1607.1104612179072</v>
      </c>
      <c r="E116" s="204">
        <f>avghweal!BI108</f>
        <v>259975.73434570001</v>
      </c>
      <c r="F116" s="63">
        <f>avghweal!N108</f>
        <v>2619177.8152525527</v>
      </c>
      <c r="G116" s="64">
        <f>avghweal!T108</f>
        <v>4248598.0105176801</v>
      </c>
      <c r="H116" s="323">
        <f>avghweal!Z108</f>
        <v>12790122.57344126</v>
      </c>
      <c r="I116" s="62">
        <f>avghweal!AF108</f>
        <v>20710551.379765928</v>
      </c>
      <c r="J116" s="319">
        <f>avghweal!AL108</f>
        <v>64593000.225419208</v>
      </c>
      <c r="K116" s="62">
        <f>avghweal!AR108</f>
        <v>334445466.15968132</v>
      </c>
      <c r="L116" s="332">
        <v>1650655672.2968481</v>
      </c>
    </row>
    <row r="117" spans="1:12" ht="17" thickBot="1" x14ac:dyDescent="0.25">
      <c r="A117" s="1095"/>
      <c r="B117" s="1096"/>
      <c r="C117" s="1097"/>
      <c r="D117" s="1098"/>
      <c r="E117" s="1099"/>
      <c r="F117" s="1097"/>
      <c r="G117" s="1100"/>
      <c r="H117" s="1101"/>
      <c r="I117" s="1098"/>
      <c r="J117" s="1102"/>
      <c r="K117" s="1098"/>
      <c r="L117" s="335"/>
    </row>
    <row r="118" spans="1:12" ht="17" thickTop="1" x14ac:dyDescent="0.2">
      <c r="A118" s="61"/>
      <c r="B118" s="60"/>
      <c r="C118" s="60"/>
      <c r="D118" s="59"/>
      <c r="E118" s="58"/>
      <c r="F118" s="60"/>
      <c r="G118" s="60"/>
      <c r="H118" s="60"/>
      <c r="I118" s="60"/>
      <c r="J118" s="59"/>
      <c r="K118" s="59"/>
    </row>
    <row r="119" spans="1:12" x14ac:dyDescent="0.2">
      <c r="C119" s="57"/>
      <c r="F119" s="57"/>
      <c r="G119" s="57"/>
      <c r="H119" s="57"/>
      <c r="I119" s="57"/>
    </row>
    <row r="120" spans="1:12" x14ac:dyDescent="0.2">
      <c r="A120" s="1038"/>
      <c r="B120" s="212"/>
      <c r="C120" s="212"/>
      <c r="D120" s="212"/>
      <c r="E120" s="212"/>
      <c r="F120" s="212"/>
      <c r="G120" s="212"/>
      <c r="H120" s="212"/>
      <c r="I120" s="212"/>
      <c r="J120" s="212"/>
      <c r="K120" s="212"/>
    </row>
    <row r="121" spans="1:12" x14ac:dyDescent="0.2">
      <c r="A121" s="291"/>
      <c r="B121" s="212"/>
      <c r="C121" s="212"/>
      <c r="D121" s="212"/>
      <c r="E121" s="212"/>
      <c r="F121" s="212"/>
      <c r="G121" s="212"/>
      <c r="H121" s="212"/>
      <c r="I121" s="212"/>
      <c r="J121" s="212"/>
      <c r="K121" s="212"/>
      <c r="L121" s="212"/>
    </row>
    <row r="122" spans="1:12" x14ac:dyDescent="0.2">
      <c r="A122" s="291"/>
      <c r="B122" s="212"/>
      <c r="C122" s="212"/>
      <c r="D122" s="212"/>
      <c r="E122" s="212"/>
      <c r="F122" s="212"/>
      <c r="G122" s="212"/>
      <c r="H122" s="212"/>
      <c r="I122" s="212"/>
      <c r="J122" s="212"/>
      <c r="K122" s="212"/>
      <c r="L122" s="212"/>
    </row>
    <row r="123" spans="1:12" x14ac:dyDescent="0.2">
      <c r="A123" s="291"/>
      <c r="B123" s="212"/>
      <c r="C123" s="212"/>
      <c r="D123" s="212"/>
      <c r="E123" s="212"/>
      <c r="F123" s="212"/>
      <c r="G123" s="212"/>
      <c r="H123" s="212"/>
      <c r="I123" s="212"/>
      <c r="J123" s="212"/>
      <c r="K123" s="212"/>
      <c r="L123" s="212"/>
    </row>
    <row r="124" spans="1:12" x14ac:dyDescent="0.2">
      <c r="A124" s="211"/>
      <c r="B124" s="212"/>
      <c r="C124" s="212"/>
      <c r="D124" s="212"/>
      <c r="E124" s="212"/>
      <c r="F124" s="212"/>
      <c r="G124" s="212"/>
      <c r="H124" s="212"/>
      <c r="I124" s="212"/>
      <c r="J124" s="212"/>
      <c r="K124" s="212"/>
      <c r="L124" s="212"/>
    </row>
  </sheetData>
  <mergeCells count="3">
    <mergeCell ref="A4:L4"/>
    <mergeCell ref="B7:L7"/>
    <mergeCell ref="B8:L8"/>
  </mergeCells>
  <hyperlinks>
    <hyperlink ref="A1" location="Index!A1" display="Back to index" xr:uid="{00000000-0004-0000-56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theme="5" tint="0.39997558519241921"/>
  </sheetPr>
  <dimension ref="A1:BH141"/>
  <sheetViews>
    <sheetView workbookViewId="0">
      <pane xSplit="1" ySplit="8" topLeftCell="B127" activePane="bottomRight" state="frozen"/>
      <selection activeCell="D32" sqref="D32"/>
      <selection pane="topRight" activeCell="D32" sqref="D32"/>
      <selection pane="bottomLeft" activeCell="D32" sqref="D32"/>
      <selection pane="bottomRight" activeCell="A4" sqref="A4:BH4"/>
    </sheetView>
  </sheetViews>
  <sheetFormatPr baseColWidth="10" defaultColWidth="10.83203125" defaultRowHeight="16" x14ac:dyDescent="0.2"/>
  <cols>
    <col min="1" max="1" width="10.83203125" style="56"/>
    <col min="2" max="2" width="13.6640625" style="56" customWidth="1"/>
    <col min="3" max="9" width="13.6640625" style="56" hidden="1" customWidth="1"/>
    <col min="10" max="10" width="13.6640625" style="56" customWidth="1"/>
    <col min="11" max="19" width="13.6640625" style="56" hidden="1" customWidth="1"/>
    <col min="20" max="20" width="13.6640625" style="56" customWidth="1"/>
    <col min="21" max="29" width="13.6640625" style="56" hidden="1" customWidth="1"/>
    <col min="30" max="30" width="13.6640625" style="56" customWidth="1"/>
    <col min="31" max="39" width="13.6640625" style="56" hidden="1" customWidth="1"/>
    <col min="40" max="40" width="14.1640625" style="56" customWidth="1"/>
    <col min="41" max="49" width="13.6640625" style="56" hidden="1" customWidth="1"/>
    <col min="50" max="59" width="14" style="56" customWidth="1"/>
    <col min="60" max="60" width="13.6640625" style="56" customWidth="1"/>
    <col min="61" max="16384" width="10.83203125" style="56"/>
  </cols>
  <sheetData>
    <row r="1" spans="1:60" x14ac:dyDescent="0.2">
      <c r="A1" s="52" t="s">
        <v>36</v>
      </c>
      <c r="B1" s="52"/>
      <c r="C1" s="52"/>
      <c r="G1" s="100"/>
      <c r="H1" s="99"/>
      <c r="I1" s="100"/>
      <c r="J1" s="100"/>
      <c r="K1" s="100"/>
      <c r="L1" s="100"/>
      <c r="M1" s="100"/>
      <c r="N1" s="100"/>
    </row>
    <row r="2" spans="1:60" x14ac:dyDescent="0.2">
      <c r="I2" s="98"/>
    </row>
    <row r="3" spans="1:60" ht="17" thickBot="1" x14ac:dyDescent="0.25"/>
    <row r="4" spans="1:60" ht="25" customHeight="1" thickTop="1" x14ac:dyDescent="0.2">
      <c r="A4" s="1391" t="s">
        <v>262</v>
      </c>
      <c r="B4" s="1392"/>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c r="AC4" s="1392"/>
      <c r="AD4" s="1392"/>
      <c r="AE4" s="1392"/>
      <c r="AF4" s="1392"/>
      <c r="AG4" s="1392"/>
      <c r="AH4" s="1392"/>
      <c r="AI4" s="1392"/>
      <c r="AJ4" s="1392"/>
      <c r="AK4" s="1392"/>
      <c r="AL4" s="1392"/>
      <c r="AM4" s="1392"/>
      <c r="AN4" s="1392"/>
      <c r="AO4" s="1392"/>
      <c r="AP4" s="1392"/>
      <c r="AQ4" s="1392"/>
      <c r="AR4" s="1392"/>
      <c r="AS4" s="1392"/>
      <c r="AT4" s="1392"/>
      <c r="AU4" s="1392"/>
      <c r="AV4" s="1392"/>
      <c r="AW4" s="1392"/>
      <c r="AX4" s="1392"/>
      <c r="AY4" s="1392"/>
      <c r="AZ4" s="1392"/>
      <c r="BA4" s="1392"/>
      <c r="BB4" s="1392"/>
      <c r="BC4" s="1392"/>
      <c r="BD4" s="1392"/>
      <c r="BE4" s="1392"/>
      <c r="BF4" s="1392"/>
      <c r="BG4" s="1392"/>
      <c r="BH4" s="1393"/>
    </row>
    <row r="5" spans="1:60" x14ac:dyDescent="0.2">
      <c r="A5" s="96"/>
      <c r="B5" s="45"/>
      <c r="C5" s="45"/>
      <c r="D5" s="45"/>
      <c r="E5" s="45"/>
      <c r="F5" s="45"/>
      <c r="G5" s="45"/>
      <c r="H5" s="45"/>
      <c r="I5" s="45"/>
      <c r="J5" s="45"/>
      <c r="K5" s="48"/>
      <c r="L5" s="48"/>
      <c r="M5" s="45"/>
      <c r="N5" s="45"/>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208"/>
    </row>
    <row r="6" spans="1:60" ht="31" customHeight="1" thickBot="1" x14ac:dyDescent="0.25">
      <c r="A6" s="96"/>
      <c r="B6" s="1397" t="s">
        <v>247</v>
      </c>
      <c r="C6" s="1397"/>
      <c r="D6" s="1397"/>
      <c r="E6" s="1397"/>
      <c r="F6" s="1397"/>
      <c r="G6" s="1397"/>
      <c r="H6" s="1397"/>
      <c r="I6" s="1397"/>
      <c r="J6" s="1397"/>
      <c r="K6" s="1397"/>
      <c r="L6" s="1397"/>
      <c r="M6" s="1397"/>
      <c r="N6" s="1397"/>
      <c r="O6" s="1397"/>
      <c r="P6" s="1397"/>
      <c r="Q6" s="1397"/>
      <c r="R6" s="1397"/>
      <c r="S6" s="1397"/>
      <c r="T6" s="1397"/>
      <c r="U6" s="1397"/>
      <c r="V6" s="1397"/>
      <c r="W6" s="1397"/>
      <c r="X6" s="1397"/>
      <c r="Y6" s="1397"/>
      <c r="Z6" s="1397"/>
      <c r="AA6" s="1397"/>
      <c r="AB6" s="1397"/>
      <c r="AC6" s="1397"/>
      <c r="AD6" s="1397"/>
      <c r="AE6" s="1397"/>
      <c r="AF6" s="1397"/>
      <c r="AG6" s="1397"/>
      <c r="AH6" s="1397"/>
      <c r="AI6" s="1397"/>
      <c r="AJ6" s="1397"/>
      <c r="AK6" s="1397"/>
      <c r="AL6" s="1397"/>
      <c r="AM6" s="1397"/>
      <c r="AN6" s="1397"/>
      <c r="AO6" s="1397"/>
      <c r="AP6" s="1397"/>
      <c r="AQ6" s="1397"/>
      <c r="AR6" s="1397"/>
      <c r="AS6" s="1397"/>
      <c r="AT6" s="1397"/>
      <c r="AU6" s="1397"/>
      <c r="AV6" s="1397"/>
      <c r="AW6" s="1397"/>
      <c r="AX6" s="1397"/>
      <c r="AY6" s="1397"/>
      <c r="AZ6" s="1397"/>
      <c r="BA6" s="1397"/>
      <c r="BB6" s="1397"/>
      <c r="BC6" s="1397"/>
      <c r="BD6" s="1397"/>
      <c r="BE6" s="1397"/>
      <c r="BF6" s="1397"/>
      <c r="BG6" s="1397"/>
      <c r="BH6" s="1398"/>
    </row>
    <row r="7" spans="1:60" ht="20" customHeight="1" x14ac:dyDescent="0.2">
      <c r="A7" s="469"/>
      <c r="B7" s="1394" t="s">
        <v>373</v>
      </c>
      <c r="C7" s="1395"/>
      <c r="D7" s="1395"/>
      <c r="E7" s="1395"/>
      <c r="F7" s="1395"/>
      <c r="G7" s="1395"/>
      <c r="H7" s="1395"/>
      <c r="I7" s="1395"/>
      <c r="J7" s="1395"/>
      <c r="K7" s="1395"/>
      <c r="L7" s="1395"/>
      <c r="M7" s="1395"/>
      <c r="N7" s="1395"/>
      <c r="O7" s="1395"/>
      <c r="P7" s="1395"/>
      <c r="Q7" s="1395"/>
      <c r="R7" s="1395"/>
      <c r="S7" s="1395"/>
      <c r="T7" s="1395"/>
      <c r="U7" s="1395"/>
      <c r="V7" s="1395"/>
      <c r="W7" s="1395"/>
      <c r="X7" s="1395"/>
      <c r="Y7" s="1395"/>
      <c r="Z7" s="1395"/>
      <c r="AA7" s="1395"/>
      <c r="AB7" s="1395"/>
      <c r="AC7" s="1395"/>
      <c r="AD7" s="1395"/>
      <c r="AE7" s="1395"/>
      <c r="AF7" s="1395"/>
      <c r="AG7" s="1395"/>
      <c r="AH7" s="1395"/>
      <c r="AI7" s="1395"/>
      <c r="AJ7" s="1395"/>
      <c r="AK7" s="1395"/>
      <c r="AL7" s="1395"/>
      <c r="AM7" s="1395"/>
      <c r="AN7" s="1395"/>
      <c r="AO7" s="1395"/>
      <c r="AP7" s="1395"/>
      <c r="AQ7" s="1395"/>
      <c r="AR7" s="1395"/>
      <c r="AS7" s="1395"/>
      <c r="AT7" s="1395"/>
      <c r="AU7" s="1395"/>
      <c r="AV7" s="1395"/>
      <c r="AW7" s="1395"/>
      <c r="AX7" s="1395"/>
      <c r="AY7" s="1395"/>
      <c r="AZ7" s="1395"/>
      <c r="BA7" s="1395"/>
      <c r="BB7" s="1395"/>
      <c r="BC7" s="1395"/>
      <c r="BD7" s="1395"/>
      <c r="BE7" s="1395"/>
      <c r="BF7" s="1395"/>
      <c r="BG7" s="1395"/>
      <c r="BH7" s="1396"/>
    </row>
    <row r="8" spans="1:60" s="87" customFormat="1" ht="31" customHeight="1" x14ac:dyDescent="0.2">
      <c r="A8" s="470"/>
      <c r="B8" s="352">
        <v>1962</v>
      </c>
      <c r="C8" s="352">
        <v>1963</v>
      </c>
      <c r="D8" s="352">
        <v>1964</v>
      </c>
      <c r="E8" s="352">
        <v>1965</v>
      </c>
      <c r="F8" s="352">
        <v>1966</v>
      </c>
      <c r="G8" s="94">
        <v>1967</v>
      </c>
      <c r="H8" s="352">
        <v>1968</v>
      </c>
      <c r="I8" s="365">
        <v>1969</v>
      </c>
      <c r="J8" s="352">
        <v>1970</v>
      </c>
      <c r="K8" s="94">
        <v>1971</v>
      </c>
      <c r="L8" s="352">
        <v>1972</v>
      </c>
      <c r="M8" s="94">
        <v>1973</v>
      </c>
      <c r="N8" s="352">
        <v>1974</v>
      </c>
      <c r="O8" s="94">
        <v>1975</v>
      </c>
      <c r="P8" s="352">
        <v>1976</v>
      </c>
      <c r="Q8" s="94">
        <v>1977</v>
      </c>
      <c r="R8" s="352">
        <v>1978</v>
      </c>
      <c r="S8" s="365">
        <v>1979</v>
      </c>
      <c r="T8" s="352">
        <v>1980</v>
      </c>
      <c r="U8" s="94">
        <v>1981</v>
      </c>
      <c r="V8" s="352">
        <v>1982</v>
      </c>
      <c r="W8" s="94">
        <v>1983</v>
      </c>
      <c r="X8" s="352">
        <v>1984</v>
      </c>
      <c r="Y8" s="94">
        <v>1985</v>
      </c>
      <c r="Z8" s="352">
        <v>1986</v>
      </c>
      <c r="AA8" s="94">
        <v>1987</v>
      </c>
      <c r="AB8" s="352">
        <v>1988</v>
      </c>
      <c r="AC8" s="365">
        <v>1989</v>
      </c>
      <c r="AD8" s="352">
        <v>1990</v>
      </c>
      <c r="AE8" s="94">
        <v>1991</v>
      </c>
      <c r="AF8" s="352">
        <v>1992</v>
      </c>
      <c r="AG8" s="94">
        <v>1993</v>
      </c>
      <c r="AH8" s="352">
        <v>1994</v>
      </c>
      <c r="AI8" s="94">
        <v>1995</v>
      </c>
      <c r="AJ8" s="352">
        <v>1996</v>
      </c>
      <c r="AK8" s="94">
        <v>1997</v>
      </c>
      <c r="AL8" s="352">
        <v>1998</v>
      </c>
      <c r="AM8" s="365">
        <v>1999</v>
      </c>
      <c r="AN8" s="352">
        <v>2000</v>
      </c>
      <c r="AO8" s="94">
        <v>2001</v>
      </c>
      <c r="AP8" s="352">
        <v>2002</v>
      </c>
      <c r="AQ8" s="94">
        <v>2003</v>
      </c>
      <c r="AR8" s="352">
        <v>2004</v>
      </c>
      <c r="AS8" s="94">
        <v>2005</v>
      </c>
      <c r="AT8" s="352">
        <v>2006</v>
      </c>
      <c r="AU8" s="94">
        <v>2007</v>
      </c>
      <c r="AV8" s="352">
        <v>2008</v>
      </c>
      <c r="AW8" s="365">
        <v>2009</v>
      </c>
      <c r="AX8" s="352">
        <v>2010</v>
      </c>
      <c r="AY8" s="94">
        <v>2011</v>
      </c>
      <c r="AZ8" s="352">
        <v>2012</v>
      </c>
      <c r="BA8" s="94">
        <v>2013</v>
      </c>
      <c r="BB8" s="352">
        <v>2014</v>
      </c>
      <c r="BC8" s="94">
        <v>2015</v>
      </c>
      <c r="BD8" s="352">
        <v>2016</v>
      </c>
      <c r="BE8" s="94">
        <v>2017</v>
      </c>
      <c r="BF8" s="352">
        <v>2018</v>
      </c>
      <c r="BG8" s="94">
        <v>2019</v>
      </c>
      <c r="BH8" s="359">
        <v>2020</v>
      </c>
    </row>
    <row r="9" spans="1:60" s="87" customFormat="1" ht="15" customHeight="1" x14ac:dyDescent="0.2">
      <c r="A9" s="471">
        <v>0</v>
      </c>
      <c r="B9" s="358">
        <v>-42137.364569882549</v>
      </c>
      <c r="C9" s="358">
        <f>(B9+D9)/2</f>
        <v>-42954.876560069752</v>
      </c>
      <c r="D9" s="358">
        <v>-43772.388550256954</v>
      </c>
      <c r="E9" s="358">
        <f>(D9+F9)/2</f>
        <v>-42860.582454770556</v>
      </c>
      <c r="F9" s="358">
        <v>-41948.776359284166</v>
      </c>
      <c r="G9" s="358">
        <v>-53484.203620661021</v>
      </c>
      <c r="H9" s="376">
        <v>-39335.678995966882</v>
      </c>
      <c r="I9" s="366">
        <v>-52358.574246409065</v>
      </c>
      <c r="J9" s="358">
        <v>-35710.721832676973</v>
      </c>
      <c r="K9" s="358">
        <v>-47571.021439019925</v>
      </c>
      <c r="L9" s="358">
        <v>-38456.324863088725</v>
      </c>
      <c r="M9" s="358">
        <v>-40423.168619142576</v>
      </c>
      <c r="N9" s="358">
        <v>-54634.214430466876</v>
      </c>
      <c r="O9" s="378">
        <v>-42183.92939896082</v>
      </c>
      <c r="P9" s="378">
        <v>-51454.696228236622</v>
      </c>
      <c r="Q9" s="378">
        <v>-44337.131242741001</v>
      </c>
      <c r="R9" s="378">
        <v>-61104.966957441189</v>
      </c>
      <c r="S9" s="379">
        <v>-53572.515744611541</v>
      </c>
      <c r="T9" s="378">
        <v>-54594.247302449599</v>
      </c>
      <c r="U9" s="378">
        <v>-57374.488329727879</v>
      </c>
      <c r="V9" s="378">
        <v>-50751.297737750618</v>
      </c>
      <c r="W9" s="378">
        <v>-49670.195242692513</v>
      </c>
      <c r="X9" s="378">
        <v>-51651.300686028349</v>
      </c>
      <c r="Y9" s="378">
        <v>-51066.712939962541</v>
      </c>
      <c r="Z9" s="378">
        <v>-52367.806040293588</v>
      </c>
      <c r="AA9" s="378">
        <v>-50583.831046812855</v>
      </c>
      <c r="AB9" s="378">
        <v>-54408.639396500126</v>
      </c>
      <c r="AC9" s="379">
        <v>-51314.097101326799</v>
      </c>
      <c r="AD9" s="378">
        <v>-62621.652616704021</v>
      </c>
      <c r="AE9" s="378">
        <v>-52105.94035043726</v>
      </c>
      <c r="AF9" s="378">
        <v>-58465.148386308436</v>
      </c>
      <c r="AG9" s="378">
        <v>-53975.323063629454</v>
      </c>
      <c r="AH9" s="378">
        <v>-55575.514112021468</v>
      </c>
      <c r="AI9" s="378">
        <v>-56126.769632834927</v>
      </c>
      <c r="AJ9" s="378">
        <v>-56761.700569398003</v>
      </c>
      <c r="AK9" s="378">
        <v>-60193.249543776845</v>
      </c>
      <c r="AL9" s="378">
        <v>-59729.762249790088</v>
      </c>
      <c r="AM9" s="379">
        <v>-64635.926123483136</v>
      </c>
      <c r="AN9" s="378">
        <v>-66622.658126449052</v>
      </c>
      <c r="AO9" s="378">
        <v>-81274.560620300748</v>
      </c>
      <c r="AP9" s="378">
        <v>-91552.328182340163</v>
      </c>
      <c r="AQ9" s="378">
        <v>-115708.25282235917</v>
      </c>
      <c r="AR9" s="378">
        <v>-134508.78884717732</v>
      </c>
      <c r="AS9" s="378">
        <v>-148741.64566820118</v>
      </c>
      <c r="AT9" s="378">
        <v>-173261.03167405614</v>
      </c>
      <c r="AU9" s="378">
        <v>-197181.80635853886</v>
      </c>
      <c r="AV9" s="378">
        <v>-199195.78730151951</v>
      </c>
      <c r="AW9" s="379">
        <v>-206274.7946248269</v>
      </c>
      <c r="AX9" s="378">
        <v>-183061.41189766882</v>
      </c>
      <c r="AY9" s="378">
        <v>-180319.24350086652</v>
      </c>
      <c r="AZ9" s="378">
        <v>-164679.9552</v>
      </c>
      <c r="BA9" s="378">
        <v>-152769.84269475419</v>
      </c>
      <c r="BB9" s="378">
        <v>-135819.4760031623</v>
      </c>
      <c r="BC9" s="378">
        <v>-127806.59102622836</v>
      </c>
      <c r="BD9" s="378">
        <v>-123051.82889102673</v>
      </c>
      <c r="BE9" s="378">
        <v>-107646.22186257283</v>
      </c>
      <c r="BF9" s="378">
        <v>-112034</v>
      </c>
      <c r="BG9" s="378">
        <v>-112052.99175422263</v>
      </c>
      <c r="BH9" s="380"/>
    </row>
    <row r="10" spans="1:60" s="87" customFormat="1" ht="15" customHeight="1" x14ac:dyDescent="0.2">
      <c r="A10" s="472">
        <v>1</v>
      </c>
      <c r="B10" s="317">
        <v>-21893.16823464305</v>
      </c>
      <c r="C10" s="317">
        <f t="shared" ref="C10:C73" si="0">(B10+D10)/2</f>
        <v>-21883.059108357738</v>
      </c>
      <c r="D10" s="377">
        <v>-21872.949982072423</v>
      </c>
      <c r="E10" s="377">
        <f t="shared" ref="E10:E73" si="1">(D10+F10)/2</f>
        <v>-21802.610150046814</v>
      </c>
      <c r="F10" s="317">
        <v>-21732.270318021201</v>
      </c>
      <c r="G10" s="317">
        <v>-29834.099817306098</v>
      </c>
      <c r="H10" s="377">
        <v>-20076.544788792187</v>
      </c>
      <c r="I10" s="367">
        <v>-27647.70357070605</v>
      </c>
      <c r="J10" s="317">
        <v>-18424.816540197866</v>
      </c>
      <c r="K10" s="317">
        <v>-26001.709407569935</v>
      </c>
      <c r="L10" s="317">
        <v>-18541.182256297921</v>
      </c>
      <c r="M10" s="317">
        <v>-19983.711989032901</v>
      </c>
      <c r="N10" s="317">
        <v>-31253.448552747297</v>
      </c>
      <c r="O10" s="353">
        <v>-18144.964190422692</v>
      </c>
      <c r="P10" s="353">
        <v>-26668.052698159059</v>
      </c>
      <c r="Q10" s="353">
        <v>-17483.0081300813</v>
      </c>
      <c r="R10" s="353">
        <v>-29149.679560607397</v>
      </c>
      <c r="S10" s="381">
        <v>-21959.647646452035</v>
      </c>
      <c r="T10" s="353">
        <v>-21442.808816566572</v>
      </c>
      <c r="U10" s="353">
        <v>-22316.927245815779</v>
      </c>
      <c r="V10" s="353">
        <v>-19311.536506915407</v>
      </c>
      <c r="W10" s="353">
        <v>-18342.075673232954</v>
      </c>
      <c r="X10" s="353">
        <v>-21923.760008698919</v>
      </c>
      <c r="Y10" s="353">
        <v>-21282.561336798255</v>
      </c>
      <c r="Z10" s="353">
        <v>-21319.35524640503</v>
      </c>
      <c r="AA10" s="353">
        <v>-21356.763965410297</v>
      </c>
      <c r="AB10" s="353">
        <v>-19567.52315059329</v>
      </c>
      <c r="AC10" s="381">
        <v>-18591.22268232908</v>
      </c>
      <c r="AD10" s="353">
        <v>-19401.534694474223</v>
      </c>
      <c r="AE10" s="353">
        <v>-19873.617606494685</v>
      </c>
      <c r="AF10" s="353">
        <v>-22232.057323089608</v>
      </c>
      <c r="AG10" s="353">
        <v>-20091.750219745838</v>
      </c>
      <c r="AH10" s="353">
        <v>-20604.346006939384</v>
      </c>
      <c r="AI10" s="353">
        <v>-22133.564543078704</v>
      </c>
      <c r="AJ10" s="353">
        <v>-23409.763706822981</v>
      </c>
      <c r="AK10" s="353">
        <v>-22726.798548318493</v>
      </c>
      <c r="AL10" s="353">
        <v>-24564.857119640295</v>
      </c>
      <c r="AM10" s="381">
        <v>-26237.102613681825</v>
      </c>
      <c r="AN10" s="353">
        <v>-30090.399158569307</v>
      </c>
      <c r="AO10" s="353">
        <v>-34242.645676691733</v>
      </c>
      <c r="AP10" s="353">
        <v>-34527.848191327357</v>
      </c>
      <c r="AQ10" s="353">
        <v>-39027.00482089461</v>
      </c>
      <c r="AR10" s="353">
        <v>-45666.954179338521</v>
      </c>
      <c r="AS10" s="353">
        <v>-50621.281079459579</v>
      </c>
      <c r="AT10" s="353">
        <v>-61369.097866003845</v>
      </c>
      <c r="AU10" s="353">
        <v>-78138.178779465408</v>
      </c>
      <c r="AV10" s="353">
        <v>-84744.501863340774</v>
      </c>
      <c r="AW10" s="381">
        <v>-84232.194051785205</v>
      </c>
      <c r="AX10" s="353">
        <v>-84797.103497843811</v>
      </c>
      <c r="AY10" s="353">
        <v>-74369.981139769588</v>
      </c>
      <c r="AZ10" s="353">
        <v>-62330.11305</v>
      </c>
      <c r="BA10" s="353">
        <v>-71226.0932346474</v>
      </c>
      <c r="BB10" s="353">
        <v>-74128.805460750853</v>
      </c>
      <c r="BC10" s="353">
        <v>-70271.043647157625</v>
      </c>
      <c r="BD10" s="353">
        <v>-68553.625195706714</v>
      </c>
      <c r="BE10" s="353">
        <v>-58941.118052344405</v>
      </c>
      <c r="BF10" s="353">
        <v>-59044</v>
      </c>
      <c r="BG10" s="353">
        <v>-59924.696103205213</v>
      </c>
      <c r="BH10" s="382"/>
    </row>
    <row r="11" spans="1:60" s="87" customFormat="1" ht="15" customHeight="1" x14ac:dyDescent="0.2">
      <c r="A11" s="472">
        <v>2</v>
      </c>
      <c r="B11" s="317">
        <v>-14275.190616737376</v>
      </c>
      <c r="C11" s="317">
        <f t="shared" si="0"/>
        <v>-13561.077440554654</v>
      </c>
      <c r="D11" s="377">
        <v>-12846.964264371934</v>
      </c>
      <c r="E11" s="377">
        <f t="shared" si="1"/>
        <v>-13768.623189976917</v>
      </c>
      <c r="F11" s="317">
        <v>-14690.2821155819</v>
      </c>
      <c r="G11" s="317">
        <v>-20245.225045673476</v>
      </c>
      <c r="H11" s="377">
        <v>-15036.826310762046</v>
      </c>
      <c r="I11" s="367">
        <v>-19795.598826623507</v>
      </c>
      <c r="J11" s="317">
        <v>-13831.91744308904</v>
      </c>
      <c r="K11" s="317">
        <v>-17415.522490400435</v>
      </c>
      <c r="L11" s="317">
        <v>-12385.063088718511</v>
      </c>
      <c r="M11" s="317">
        <v>-14077.445579926887</v>
      </c>
      <c r="N11" s="317">
        <v>-21601.149772492641</v>
      </c>
      <c r="O11" s="353">
        <v>-12924.007512989749</v>
      </c>
      <c r="P11" s="353">
        <v>-15505.024967542195</v>
      </c>
      <c r="Q11" s="353">
        <v>-12386.98606271777</v>
      </c>
      <c r="R11" s="353">
        <v>-16482.132346462244</v>
      </c>
      <c r="S11" s="381">
        <v>-14514.424643031653</v>
      </c>
      <c r="T11" s="353">
        <v>-13489.777343068605</v>
      </c>
      <c r="U11" s="353">
        <v>-12970.263008083797</v>
      </c>
      <c r="V11" s="353">
        <v>-11546.050927415032</v>
      </c>
      <c r="W11" s="353">
        <v>-11640.776246328285</v>
      </c>
      <c r="X11" s="353">
        <v>-14260.193254384058</v>
      </c>
      <c r="Y11" s="353">
        <v>-14159.43564413192</v>
      </c>
      <c r="Z11" s="353">
        <v>-15007.581167615337</v>
      </c>
      <c r="AA11" s="353">
        <v>-14244.581493778962</v>
      </c>
      <c r="AB11" s="353">
        <v>-13640.690116545193</v>
      </c>
      <c r="AC11" s="381">
        <v>-13131.47916842728</v>
      </c>
      <c r="AD11" s="353">
        <v>-13803.726651073644</v>
      </c>
      <c r="AE11" s="353">
        <v>-14307.33739773689</v>
      </c>
      <c r="AF11" s="353">
        <v>-16072.753432817581</v>
      </c>
      <c r="AG11" s="353">
        <v>-15906.656809141426</v>
      </c>
      <c r="AH11" s="353">
        <v>-16912.88210339097</v>
      </c>
      <c r="AI11" s="353">
        <v>-18509.521728574899</v>
      </c>
      <c r="AJ11" s="353">
        <v>-18172.798024594635</v>
      </c>
      <c r="AK11" s="353">
        <v>-19047.207159616362</v>
      </c>
      <c r="AL11" s="353">
        <v>-20044.491183401504</v>
      </c>
      <c r="AM11" s="381">
        <v>-21300.005467395655</v>
      </c>
      <c r="AN11" s="353">
        <v>-23769.78430197723</v>
      </c>
      <c r="AO11" s="353">
        <v>-25930.394736842107</v>
      </c>
      <c r="AP11" s="353">
        <v>-25950.523191951466</v>
      </c>
      <c r="AQ11" s="353">
        <v>-26012.142490998958</v>
      </c>
      <c r="AR11" s="353">
        <v>-27635.293670404862</v>
      </c>
      <c r="AS11" s="353">
        <v>-32630.928086024483</v>
      </c>
      <c r="AT11" s="353">
        <v>-39841.588069326885</v>
      </c>
      <c r="AU11" s="353">
        <v>-50029.331754586536</v>
      </c>
      <c r="AV11" s="353">
        <v>-53718.337141880853</v>
      </c>
      <c r="AW11" s="381">
        <v>-56106.369220684479</v>
      </c>
      <c r="AX11" s="353">
        <v>-53822.647653173895</v>
      </c>
      <c r="AY11" s="353">
        <v>-53015.866245284938</v>
      </c>
      <c r="AZ11" s="353">
        <v>-49815.775099999999</v>
      </c>
      <c r="BA11" s="353">
        <v>-63223.246966781837</v>
      </c>
      <c r="BB11" s="353">
        <v>-56726.955130059192</v>
      </c>
      <c r="BC11" s="353">
        <v>-52147.73756347115</v>
      </c>
      <c r="BD11" s="353">
        <v>-52450.719257540601</v>
      </c>
      <c r="BE11" s="353">
        <v>-51665.841209655046</v>
      </c>
      <c r="BF11" s="353">
        <v>-51424</v>
      </c>
      <c r="BG11" s="353">
        <v>-50239.866959258768</v>
      </c>
      <c r="BH11" s="382"/>
    </row>
    <row r="12" spans="1:60" s="87" customFormat="1" ht="15" customHeight="1" x14ac:dyDescent="0.2">
      <c r="A12" s="472">
        <v>3</v>
      </c>
      <c r="B12" s="317">
        <v>-9437.2978540244712</v>
      </c>
      <c r="C12" s="317">
        <f t="shared" si="0"/>
        <v>-9509.7719400396054</v>
      </c>
      <c r="D12" s="377">
        <v>-9582.2460260547377</v>
      </c>
      <c r="E12" s="377">
        <f t="shared" si="1"/>
        <v>-10355.241045627392</v>
      </c>
      <c r="F12" s="317">
        <v>-11128.236065200046</v>
      </c>
      <c r="G12" s="317">
        <v>-15042.815700603443</v>
      </c>
      <c r="H12" s="377">
        <v>-11873.035714285714</v>
      </c>
      <c r="I12" s="367">
        <v>-14403.932328545417</v>
      </c>
      <c r="J12" s="317">
        <v>-11319.926279896263</v>
      </c>
      <c r="K12" s="317">
        <v>-12967.928323276648</v>
      </c>
      <c r="L12" s="317">
        <v>-10103.220810514787</v>
      </c>
      <c r="M12" s="317">
        <v>-11646.807494184115</v>
      </c>
      <c r="N12" s="317">
        <v>-16580.090047030935</v>
      </c>
      <c r="O12" s="353">
        <v>-10309.638744558348</v>
      </c>
      <c r="P12" s="353">
        <v>-11642.60261659842</v>
      </c>
      <c r="Q12" s="353">
        <v>-9760.7084785133575</v>
      </c>
      <c r="R12" s="353">
        <v>-12234.663406467531</v>
      </c>
      <c r="S12" s="381">
        <v>-10973.807481405071</v>
      </c>
      <c r="T12" s="353">
        <v>-10247.812429913529</v>
      </c>
      <c r="U12" s="353">
        <v>-9581.3402026642361</v>
      </c>
      <c r="V12" s="353">
        <v>-9542.8978235231061</v>
      </c>
      <c r="W12" s="353">
        <v>-9029.9099274900873</v>
      </c>
      <c r="X12" s="353">
        <v>-10875.341729107768</v>
      </c>
      <c r="Y12" s="353">
        <v>-11506.261894752932</v>
      </c>
      <c r="Z12" s="353">
        <v>-11704.377902186938</v>
      </c>
      <c r="AA12" s="353">
        <v>-11286.90015324552</v>
      </c>
      <c r="AB12" s="353">
        <v>-10995.270236963488</v>
      </c>
      <c r="AC12" s="381">
        <v>-10606.698977435984</v>
      </c>
      <c r="AD12" s="353">
        <v>-11528.604668160997</v>
      </c>
      <c r="AE12" s="353">
        <v>-12124.244036610977</v>
      </c>
      <c r="AF12" s="353">
        <v>-13229.216599715903</v>
      </c>
      <c r="AG12" s="353">
        <v>-12324.150812687156</v>
      </c>
      <c r="AH12" s="353">
        <v>-13654.377642359392</v>
      </c>
      <c r="AI12" s="353">
        <v>-16343.008797109522</v>
      </c>
      <c r="AJ12" s="353">
        <v>-15879.881433707802</v>
      </c>
      <c r="AK12" s="353">
        <v>-16754.304757069745</v>
      </c>
      <c r="AL12" s="353">
        <v>-17317.563923724912</v>
      </c>
      <c r="AM12" s="381">
        <v>-17700.254300573411</v>
      </c>
      <c r="AN12" s="353">
        <v>-19700.861424440565</v>
      </c>
      <c r="AO12" s="353">
        <v>-21522.340225563908</v>
      </c>
      <c r="AP12" s="353">
        <v>-22320.963314776443</v>
      </c>
      <c r="AQ12" s="353">
        <v>-23177.3558918655</v>
      </c>
      <c r="AR12" s="353">
        <v>-25811.985660996004</v>
      </c>
      <c r="AS12" s="353">
        <v>-27126.808290932586</v>
      </c>
      <c r="AT12" s="353">
        <v>-26769.497514443101</v>
      </c>
      <c r="AU12" s="353">
        <v>-33369.37726604606</v>
      </c>
      <c r="AV12" s="353">
        <v>-38592.19436406155</v>
      </c>
      <c r="AW12" s="381">
        <v>-42223.885740566489</v>
      </c>
      <c r="AX12" s="353">
        <v>-47340.105206141547</v>
      </c>
      <c r="AY12" s="353">
        <v>-48943.197522683244</v>
      </c>
      <c r="AZ12" s="353">
        <v>-48032.761749999998</v>
      </c>
      <c r="BA12" s="353">
        <v>-39774.918279802099</v>
      </c>
      <c r="BB12" s="353">
        <v>-35548.364811708219</v>
      </c>
      <c r="BC12" s="353">
        <v>-34864.22751307601</v>
      </c>
      <c r="BD12" s="353">
        <v>-34323.322581253655</v>
      </c>
      <c r="BE12" s="353">
        <v>-34866.80782391566</v>
      </c>
      <c r="BF12" s="353">
        <v>-34641</v>
      </c>
      <c r="BG12" s="353">
        <v>-33399.248969277833</v>
      </c>
      <c r="BH12" s="382"/>
    </row>
    <row r="13" spans="1:60" s="87" customFormat="1" ht="15" customHeight="1" x14ac:dyDescent="0.2">
      <c r="A13" s="472">
        <v>4</v>
      </c>
      <c r="B13" s="317">
        <v>-7195.513742851871</v>
      </c>
      <c r="C13" s="317">
        <f t="shared" si="0"/>
        <v>-7465.0904437935696</v>
      </c>
      <c r="D13" s="317">
        <v>-7734.6671447352683</v>
      </c>
      <c r="E13" s="317">
        <f t="shared" si="1"/>
        <v>-8348.3117155341679</v>
      </c>
      <c r="F13" s="317">
        <v>-8961.9562863330684</v>
      </c>
      <c r="G13" s="317">
        <v>-11122.603941759398</v>
      </c>
      <c r="H13" s="317">
        <v>-9409.042666100615</v>
      </c>
      <c r="I13" s="367">
        <v>-11130.820857778677</v>
      </c>
      <c r="J13" s="317">
        <v>-9058.069829987513</v>
      </c>
      <c r="K13" s="317">
        <v>-10480.720195648199</v>
      </c>
      <c r="L13" s="317">
        <v>-8175.7923329682371</v>
      </c>
      <c r="M13" s="317">
        <v>-9377.2912512462626</v>
      </c>
      <c r="N13" s="317">
        <v>-13342.883607999083</v>
      </c>
      <c r="O13" s="353">
        <v>-8749.5764288723494</v>
      </c>
      <c r="P13" s="353">
        <v>-9263.173374613003</v>
      </c>
      <c r="Q13" s="353">
        <v>-8654.5412311265973</v>
      </c>
      <c r="R13" s="353">
        <v>-10486.85434840074</v>
      </c>
      <c r="S13" s="381">
        <v>-9728.4247244692979</v>
      </c>
      <c r="T13" s="353">
        <v>-9112.8485633830896</v>
      </c>
      <c r="U13" s="353">
        <v>-8435.7177501992483</v>
      </c>
      <c r="V13" s="353">
        <v>-8319.1447410743003</v>
      </c>
      <c r="W13" s="353">
        <v>-8210.4575519175069</v>
      </c>
      <c r="X13" s="353">
        <v>-8842.2399715308111</v>
      </c>
      <c r="Y13" s="353">
        <v>-9636.5472732831422</v>
      </c>
      <c r="Z13" s="353">
        <v>-10264.413664619531</v>
      </c>
      <c r="AA13" s="353">
        <v>-9896.0014777246688</v>
      </c>
      <c r="AB13" s="353">
        <v>-9653.0513010105278</v>
      </c>
      <c r="AC13" s="381">
        <v>-9404.2443167413167</v>
      </c>
      <c r="AD13" s="353">
        <v>-9813.2634895884094</v>
      </c>
      <c r="AE13" s="353">
        <v>-10005.410384603329</v>
      </c>
      <c r="AF13" s="353">
        <v>-10472.001420476241</v>
      </c>
      <c r="AG13" s="353">
        <v>-10458.606215455209</v>
      </c>
      <c r="AH13" s="353">
        <v>-12731.915546549262</v>
      </c>
      <c r="AI13" s="353">
        <v>-15369.739656969854</v>
      </c>
      <c r="AJ13" s="353">
        <v>-14918.685837798514</v>
      </c>
      <c r="AK13" s="353">
        <v>-14859.771339580961</v>
      </c>
      <c r="AL13" s="353">
        <v>-14189.926934640702</v>
      </c>
      <c r="AM13" s="381">
        <v>-16302.321376183492</v>
      </c>
      <c r="AN13" s="353">
        <v>-18772.760179227342</v>
      </c>
      <c r="AO13" s="353">
        <v>-20531.513157894737</v>
      </c>
      <c r="AP13" s="353">
        <v>-19810.425518635944</v>
      </c>
      <c r="AQ13" s="353">
        <v>-20316.872276804781</v>
      </c>
      <c r="AR13" s="353">
        <v>-21890.227855920926</v>
      </c>
      <c r="AS13" s="353">
        <v>-24535.205311919515</v>
      </c>
      <c r="AT13" s="353">
        <v>-22396.004803170763</v>
      </c>
      <c r="AU13" s="353">
        <v>-25791.076705318745</v>
      </c>
      <c r="AV13" s="353">
        <v>-32973.878952257903</v>
      </c>
      <c r="AW13" s="381">
        <v>-38805.108899062201</v>
      </c>
      <c r="AX13" s="353">
        <v>-42916.831941001234</v>
      </c>
      <c r="AY13" s="353">
        <v>-40158.434142114376</v>
      </c>
      <c r="AZ13" s="353">
        <v>-39974.294949999996</v>
      </c>
      <c r="BA13" s="353">
        <v>-29812.968283728598</v>
      </c>
      <c r="BB13" s="353">
        <v>-28524.803657854649</v>
      </c>
      <c r="BC13" s="353">
        <v>-28139.513181002556</v>
      </c>
      <c r="BD13" s="353">
        <v>-28564.445984947088</v>
      </c>
      <c r="BE13" s="353">
        <v>-28275.093406085267</v>
      </c>
      <c r="BF13" s="353">
        <v>-28324</v>
      </c>
      <c r="BG13" s="353">
        <v>-28132.871348140266</v>
      </c>
      <c r="BH13" s="382"/>
    </row>
    <row r="14" spans="1:60" s="87" customFormat="1" ht="15" customHeight="1" x14ac:dyDescent="0.2">
      <c r="A14" s="472">
        <v>5</v>
      </c>
      <c r="B14" s="317">
        <v>-5750.9598475066095</v>
      </c>
      <c r="C14" s="317">
        <f t="shared" si="0"/>
        <v>-6130.2649422784625</v>
      </c>
      <c r="D14" s="353">
        <v>-6509.5700370503155</v>
      </c>
      <c r="E14" s="353">
        <f t="shared" si="1"/>
        <v>-6905.2506517179081</v>
      </c>
      <c r="F14" s="353">
        <v>-7300.9312663855007</v>
      </c>
      <c r="G14" s="317">
        <v>-8871.0895200132873</v>
      </c>
      <c r="H14" s="353">
        <v>-8027.0895245170868</v>
      </c>
      <c r="I14" s="367">
        <v>-9085.1261885494641</v>
      </c>
      <c r="J14" s="317">
        <v>-7961.7347036788015</v>
      </c>
      <c r="K14" s="317">
        <v>-8950.9099012616552</v>
      </c>
      <c r="L14" s="317">
        <v>-7423.2698795180731</v>
      </c>
      <c r="M14" s="317">
        <v>-8023.8677716849461</v>
      </c>
      <c r="N14" s="317">
        <v>-10830.235154666771</v>
      </c>
      <c r="O14" s="353">
        <v>-7613.5709521134668</v>
      </c>
      <c r="P14" s="353">
        <v>-8027.345783814374</v>
      </c>
      <c r="Q14" s="353">
        <v>-7499.6747967479678</v>
      </c>
      <c r="R14" s="353">
        <v>-8817.1596616441984</v>
      </c>
      <c r="S14" s="381">
        <v>-8513.1236766382535</v>
      </c>
      <c r="T14" s="353">
        <v>-8046.9214283934316</v>
      </c>
      <c r="U14" s="353">
        <v>-7353.1802345440046</v>
      </c>
      <c r="V14" s="353">
        <v>-7221.3312962367327</v>
      </c>
      <c r="W14" s="353">
        <v>-7352.3088141651078</v>
      </c>
      <c r="X14" s="353">
        <v>-8244.1399932781078</v>
      </c>
      <c r="Y14" s="353">
        <v>-8838.2659456567417</v>
      </c>
      <c r="Z14" s="353">
        <v>-9289.2217458058713</v>
      </c>
      <c r="AA14" s="353">
        <v>-8693.1167220053267</v>
      </c>
      <c r="AB14" s="353">
        <v>-8697.1104890672868</v>
      </c>
      <c r="AC14" s="381">
        <v>-8701.8759401673287</v>
      </c>
      <c r="AD14" s="353">
        <v>-8688.30206607543</v>
      </c>
      <c r="AE14" s="353">
        <v>-8728.8999467134745</v>
      </c>
      <c r="AF14" s="353">
        <v>-9358.2828275114171</v>
      </c>
      <c r="AG14" s="353">
        <v>-9837.858632659445</v>
      </c>
      <c r="AH14" s="353">
        <v>-11615.591013791294</v>
      </c>
      <c r="AI14" s="353">
        <v>-12478.418162603717</v>
      </c>
      <c r="AJ14" s="353">
        <v>-12917.228556639013</v>
      </c>
      <c r="AK14" s="353">
        <v>-13346.881491746821</v>
      </c>
      <c r="AL14" s="353">
        <v>-13550.592310192586</v>
      </c>
      <c r="AM14" s="381">
        <v>-15142.30304040539</v>
      </c>
      <c r="AN14" s="353">
        <v>-17382.773399848906</v>
      </c>
      <c r="AO14" s="353">
        <v>-19249.34915413534</v>
      </c>
      <c r="AP14" s="353">
        <v>-18706.618818184088</v>
      </c>
      <c r="AQ14" s="353">
        <v>-17962.214133154328</v>
      </c>
      <c r="AR14" s="353">
        <v>-18961.086829975287</v>
      </c>
      <c r="AS14" s="353">
        <v>-18735.742503432441</v>
      </c>
      <c r="AT14" s="353">
        <v>-20894.749149088628</v>
      </c>
      <c r="AU14" s="353">
        <v>-21632.120801350102</v>
      </c>
      <c r="AV14" s="353">
        <v>-31660.414313019894</v>
      </c>
      <c r="AW14" s="381">
        <v>-32245.228317985264</v>
      </c>
      <c r="AX14" s="353">
        <v>-34661.286431532681</v>
      </c>
      <c r="AY14" s="353">
        <v>-33467.056376796812</v>
      </c>
      <c r="AZ14" s="353">
        <v>-31660.953649999999</v>
      </c>
      <c r="BA14" s="353">
        <v>-25267.107939374899</v>
      </c>
      <c r="BB14" s="353">
        <v>-23252.325061221341</v>
      </c>
      <c r="BC14" s="353">
        <v>-22651.22399114267</v>
      </c>
      <c r="BD14" s="353">
        <v>-22404.224812781769</v>
      </c>
      <c r="BE14" s="353">
        <v>-24197.289975030057</v>
      </c>
      <c r="BF14" s="353">
        <v>-23931</v>
      </c>
      <c r="BG14" s="353">
        <v>-24292.149310635279</v>
      </c>
      <c r="BH14" s="382"/>
    </row>
    <row r="15" spans="1:60" s="87" customFormat="1" ht="15" customHeight="1" x14ac:dyDescent="0.2">
      <c r="A15" s="472">
        <v>6</v>
      </c>
      <c r="B15" s="317">
        <v>-5015.0550328967583</v>
      </c>
      <c r="C15" s="317">
        <f t="shared" si="0"/>
        <v>-5656.3581905251085</v>
      </c>
      <c r="D15" s="353">
        <v>-6297.6613481534587</v>
      </c>
      <c r="E15" s="353">
        <f t="shared" si="1"/>
        <v>-6414.0395535934285</v>
      </c>
      <c r="F15" s="353">
        <v>-6530.4177590333984</v>
      </c>
      <c r="G15" s="317">
        <v>-7380.3047666500588</v>
      </c>
      <c r="H15" s="353">
        <v>-6392.2683612821056</v>
      </c>
      <c r="I15" s="367">
        <v>-7773.6397430710094</v>
      </c>
      <c r="J15" s="317">
        <v>-6609.9428489098073</v>
      </c>
      <c r="K15" s="317">
        <v>-7213.410129822636</v>
      </c>
      <c r="L15" s="317">
        <v>-6277.4937568455643</v>
      </c>
      <c r="M15" s="317">
        <v>-6725.6860667996016</v>
      </c>
      <c r="N15" s="317">
        <v>-8813.3369020762439</v>
      </c>
      <c r="O15" s="353">
        <v>-6948.3074708608337</v>
      </c>
      <c r="P15" s="353">
        <v>-7289.5382669196706</v>
      </c>
      <c r="Q15" s="353">
        <v>-6908.3275261324043</v>
      </c>
      <c r="R15" s="353">
        <v>-7749.5965870708142</v>
      </c>
      <c r="S15" s="381">
        <v>-7511.4027634507847</v>
      </c>
      <c r="T15" s="353">
        <v>-7326.1779511076775</v>
      </c>
      <c r="U15" s="353">
        <v>-6727.3776613913233</v>
      </c>
      <c r="V15" s="353">
        <v>-6594.0093277581218</v>
      </c>
      <c r="W15" s="353">
        <v>-6744.5483022821099</v>
      </c>
      <c r="X15" s="353">
        <v>-7453.2458828413828</v>
      </c>
      <c r="Y15" s="353">
        <v>-8275.0223564031021</v>
      </c>
      <c r="Z15" s="353">
        <v>-8426.0731538346317</v>
      </c>
      <c r="AA15" s="353">
        <v>-8092.6851716714709</v>
      </c>
      <c r="AB15" s="353">
        <v>-7934.3087391289037</v>
      </c>
      <c r="AC15" s="381">
        <v>-7651.1328488126428</v>
      </c>
      <c r="AD15" s="353">
        <v>-7917.9284832537433</v>
      </c>
      <c r="AE15" s="353">
        <v>-8197.4547848164748</v>
      </c>
      <c r="AF15" s="353">
        <v>-8165.0129064776766</v>
      </c>
      <c r="AG15" s="353">
        <v>-9200.6018056403918</v>
      </c>
      <c r="AH15" s="353">
        <v>-10163.238256990408</v>
      </c>
      <c r="AI15" s="353">
        <v>-11623.840381017666</v>
      </c>
      <c r="AJ15" s="353">
        <v>-10911.120329047691</v>
      </c>
      <c r="AK15" s="353">
        <v>-11171.056997022544</v>
      </c>
      <c r="AL15" s="353">
        <v>-12412.996898615889</v>
      </c>
      <c r="AM15" s="381">
        <v>-12841.476863581813</v>
      </c>
      <c r="AN15" s="353">
        <v>-14376.187250892228</v>
      </c>
      <c r="AO15" s="353">
        <v>-16275.46052631579</v>
      </c>
      <c r="AP15" s="353">
        <v>-16864.174551264448</v>
      </c>
      <c r="AQ15" s="353">
        <v>-17594.341063037773</v>
      </c>
      <c r="AR15" s="353">
        <v>-17930.29248241779</v>
      </c>
      <c r="AS15" s="353">
        <v>-16846.058634176734</v>
      </c>
      <c r="AT15" s="353">
        <v>-16721.010289309866</v>
      </c>
      <c r="AU15" s="353">
        <v>-20565.536229517122</v>
      </c>
      <c r="AV15" s="353">
        <v>-27273.915738555672</v>
      </c>
      <c r="AW15" s="381">
        <v>-28259.389107979237</v>
      </c>
      <c r="AX15" s="353">
        <v>-30029.085071144356</v>
      </c>
      <c r="AY15" s="353">
        <v>-28484.956774390863</v>
      </c>
      <c r="AZ15" s="353">
        <v>-28694.436099999999</v>
      </c>
      <c r="BA15" s="353">
        <v>-22387.736718627293</v>
      </c>
      <c r="BB15" s="353">
        <v>-20786.493125855653</v>
      </c>
      <c r="BC15" s="353">
        <v>-20711.443229107012</v>
      </c>
      <c r="BD15" s="353">
        <v>-20846.92424499651</v>
      </c>
      <c r="BE15" s="353">
        <v>-22215.266392305559</v>
      </c>
      <c r="BF15" s="353">
        <v>-22583</v>
      </c>
      <c r="BG15" s="353">
        <v>-22892.039588597774</v>
      </c>
      <c r="BH15" s="382"/>
    </row>
    <row r="16" spans="1:60" s="87" customFormat="1" ht="15" customHeight="1" x14ac:dyDescent="0.2">
      <c r="A16" s="472">
        <v>7</v>
      </c>
      <c r="B16" s="317">
        <v>-4919.6599643362224</v>
      </c>
      <c r="C16" s="317">
        <f t="shared" si="0"/>
        <v>-4956.3792232342039</v>
      </c>
      <c r="D16" s="353">
        <v>-4993.0984821321854</v>
      </c>
      <c r="E16" s="353">
        <f t="shared" si="1"/>
        <v>-5205.9778857714391</v>
      </c>
      <c r="F16" s="353">
        <v>-5418.8572894106919</v>
      </c>
      <c r="G16" s="317">
        <v>-5656.3931794275595</v>
      </c>
      <c r="H16" s="353">
        <v>-5457.2447463383569</v>
      </c>
      <c r="I16" s="367">
        <v>-5851.2472182884885</v>
      </c>
      <c r="J16" s="317">
        <v>-5380.5573431946978</v>
      </c>
      <c r="K16" s="317">
        <v>-5526.5663283964159</v>
      </c>
      <c r="L16" s="317">
        <v>-5510.4063526834616</v>
      </c>
      <c r="M16" s="317">
        <v>-5712.9201977401135</v>
      </c>
      <c r="N16" s="317">
        <v>-7834.5480442014305</v>
      </c>
      <c r="O16" s="353">
        <v>-6061.2894958573233</v>
      </c>
      <c r="P16" s="353">
        <v>-6518.5294117647054</v>
      </c>
      <c r="Q16" s="353">
        <v>-5927.386759581882</v>
      </c>
      <c r="R16" s="353">
        <v>-7176.7578641289983</v>
      </c>
      <c r="S16" s="381">
        <v>-7234.65103968728</v>
      </c>
      <c r="T16" s="353">
        <v>-6732.4620598569618</v>
      </c>
      <c r="U16" s="353">
        <v>-6043.5369463736761</v>
      </c>
      <c r="V16" s="353">
        <v>-5669.6599120831997</v>
      </c>
      <c r="W16" s="353">
        <v>-5884.1233079308995</v>
      </c>
      <c r="X16" s="353">
        <v>-6686.4510389276602</v>
      </c>
      <c r="Y16" s="353">
        <v>-7404.7474872931543</v>
      </c>
      <c r="Z16" s="353">
        <v>-7604.4220903235464</v>
      </c>
      <c r="AA16" s="353">
        <v>-7075.7926807020103</v>
      </c>
      <c r="AB16" s="353">
        <v>-6695.4874828351112</v>
      </c>
      <c r="AC16" s="381">
        <v>-6493.6297642187101</v>
      </c>
      <c r="AD16" s="353">
        <v>-7057.5579865510181</v>
      </c>
      <c r="AE16" s="353">
        <v>-7499.2817289910035</v>
      </c>
      <c r="AF16" s="353">
        <v>-7889.1221304088822</v>
      </c>
      <c r="AG16" s="353">
        <v>-8267.8295070244167</v>
      </c>
      <c r="AH16" s="353">
        <v>-9075.9930897746162</v>
      </c>
      <c r="AI16" s="353">
        <v>-10190.04876968996</v>
      </c>
      <c r="AJ16" s="353">
        <v>-10016.588298661145</v>
      </c>
      <c r="AK16" s="353">
        <v>-10900.409365952717</v>
      </c>
      <c r="AL16" s="353">
        <v>-12225.398710690974</v>
      </c>
      <c r="AM16" s="381">
        <v>-12229.696492865716</v>
      </c>
      <c r="AN16" s="353">
        <v>-12800.002865553442</v>
      </c>
      <c r="AO16" s="353">
        <v>-14112.248590225563</v>
      </c>
      <c r="AP16" s="353">
        <v>-14887.558291933992</v>
      </c>
      <c r="AQ16" s="353">
        <v>-16753.101910050649</v>
      </c>
      <c r="AR16" s="353">
        <v>-16945.574510549322</v>
      </c>
      <c r="AS16" s="353">
        <v>-16456.10357320042</v>
      </c>
      <c r="AT16" s="353">
        <v>-16276.837128845895</v>
      </c>
      <c r="AU16" s="353">
        <v>-16616.518917741851</v>
      </c>
      <c r="AV16" s="353">
        <v>-20936.153028863097</v>
      </c>
      <c r="AW16" s="381">
        <v>-23384.293001913666</v>
      </c>
      <c r="AX16" s="353">
        <v>-25071.371429761883</v>
      </c>
      <c r="AY16" s="353">
        <v>-25098.032826995612</v>
      </c>
      <c r="AZ16" s="353">
        <v>-25863.112849999998</v>
      </c>
      <c r="BA16" s="353">
        <v>-20202.37337050416</v>
      </c>
      <c r="BB16" s="353">
        <v>-20429.652629143286</v>
      </c>
      <c r="BC16" s="353">
        <v>-20094.817174435917</v>
      </c>
      <c r="BD16" s="353">
        <v>-20174.88111406636</v>
      </c>
      <c r="BE16" s="353">
        <v>-21833.004346619811</v>
      </c>
      <c r="BF16" s="353">
        <v>-22042</v>
      </c>
      <c r="BG16" s="353">
        <v>-22585.489249456932</v>
      </c>
      <c r="BH16" s="382"/>
    </row>
    <row r="17" spans="1:60" s="87" customFormat="1" ht="15" customHeight="1" x14ac:dyDescent="0.2">
      <c r="A17" s="472">
        <v>8</v>
      </c>
      <c r="B17" s="317">
        <v>-4435.8706880649324</v>
      </c>
      <c r="C17" s="317">
        <f t="shared" si="0"/>
        <v>-4538.9977021058494</v>
      </c>
      <c r="D17" s="353">
        <v>-4642.1247161467663</v>
      </c>
      <c r="E17" s="353">
        <f t="shared" si="1"/>
        <v>-4632.6028801296925</v>
      </c>
      <c r="F17" s="353">
        <v>-4623.0810441126187</v>
      </c>
      <c r="G17" s="317">
        <v>-5147.1950949454686</v>
      </c>
      <c r="H17" s="353">
        <v>-4863.2989280407555</v>
      </c>
      <c r="I17" s="367">
        <v>-5189.8993526198665</v>
      </c>
      <c r="J17" s="317">
        <v>-4922.8640380366924</v>
      </c>
      <c r="K17" s="317">
        <v>-4878.1699122325836</v>
      </c>
      <c r="L17" s="317">
        <v>-4942.3732749178535</v>
      </c>
      <c r="M17" s="317">
        <v>-5266.3825191093392</v>
      </c>
      <c r="N17" s="317">
        <v>-6160.8614690475288</v>
      </c>
      <c r="O17" s="353">
        <v>-5594.4379300660021</v>
      </c>
      <c r="P17" s="353">
        <v>-5784.4109324544752</v>
      </c>
      <c r="Q17" s="353">
        <v>-5308.2113821138209</v>
      </c>
      <c r="R17" s="353">
        <v>-6076.6471348430114</v>
      </c>
      <c r="S17" s="381">
        <v>-6124.6359737227867</v>
      </c>
      <c r="T17" s="353">
        <v>-5854.3148346582275</v>
      </c>
      <c r="U17" s="353">
        <v>-5372.3132187179772</v>
      </c>
      <c r="V17" s="353">
        <v>-5182.5348986812487</v>
      </c>
      <c r="W17" s="353">
        <v>-5128.4061171250742</v>
      </c>
      <c r="X17" s="353">
        <v>-6005.099049050038</v>
      </c>
      <c r="Y17" s="353">
        <v>-6341.7840218595929</v>
      </c>
      <c r="Z17" s="353">
        <v>-6637.5296772019165</v>
      </c>
      <c r="AA17" s="353">
        <v>-6238.8274893275438</v>
      </c>
      <c r="AB17" s="353">
        <v>-5790.2700609133481</v>
      </c>
      <c r="AC17" s="381">
        <v>-5660.1526240175781</v>
      </c>
      <c r="AD17" s="353">
        <v>-6609.3733554234477</v>
      </c>
      <c r="AE17" s="353">
        <v>-6736.8489640472681</v>
      </c>
      <c r="AF17" s="353">
        <v>-7203.6266438575849</v>
      </c>
      <c r="AG17" s="353">
        <v>-7346.6136793647474</v>
      </c>
      <c r="AH17" s="353">
        <v>-8315.0830247543527</v>
      </c>
      <c r="AI17" s="353">
        <v>-9688.379960870001</v>
      </c>
      <c r="AJ17" s="353">
        <v>-9080.1977503882263</v>
      </c>
      <c r="AK17" s="353">
        <v>-9753.9581646794086</v>
      </c>
      <c r="AL17" s="353">
        <v>-11372.952544760152</v>
      </c>
      <c r="AM17" s="381">
        <v>-11127.309641285507</v>
      </c>
      <c r="AN17" s="353">
        <v>-12473.796207049261</v>
      </c>
      <c r="AO17" s="353">
        <v>-13376.165413533834</v>
      </c>
      <c r="AP17" s="353">
        <v>-14187.650785131187</v>
      </c>
      <c r="AQ17" s="353">
        <v>-15453.373893940317</v>
      </c>
      <c r="AR17" s="353">
        <v>-15663.33479851739</v>
      </c>
      <c r="AS17" s="353">
        <v>-15797.654863683039</v>
      </c>
      <c r="AT17" s="353">
        <v>-16217.283185543463</v>
      </c>
      <c r="AU17" s="353">
        <v>-15564.412869508413</v>
      </c>
      <c r="AV17" s="353">
        <v>-17353.116157139961</v>
      </c>
      <c r="AW17" s="381">
        <v>-20264.278358690251</v>
      </c>
      <c r="AX17" s="353">
        <v>-21091.348930230622</v>
      </c>
      <c r="AY17" s="353">
        <v>-21793.579009073295</v>
      </c>
      <c r="AZ17" s="353">
        <v>-21131.31235</v>
      </c>
      <c r="BA17" s="353">
        <v>-19737.888477697499</v>
      </c>
      <c r="BB17" s="353">
        <v>-19307.848672412794</v>
      </c>
      <c r="BC17" s="353">
        <v>-19379.827100752107</v>
      </c>
      <c r="BD17" s="353">
        <v>-19603.174127100901</v>
      </c>
      <c r="BE17" s="353">
        <v>-21247.825719041895</v>
      </c>
      <c r="BF17" s="353">
        <v>-21097</v>
      </c>
      <c r="BG17" s="353">
        <v>-21640.292370439332</v>
      </c>
      <c r="BH17" s="382"/>
    </row>
    <row r="18" spans="1:60" s="87" customFormat="1" ht="15" customHeight="1" x14ac:dyDescent="0.2">
      <c r="A18" s="473">
        <v>9</v>
      </c>
      <c r="B18" s="316">
        <v>-3877.1281436389345</v>
      </c>
      <c r="C18" s="316">
        <f t="shared" si="0"/>
        <v>-3835.8090520991373</v>
      </c>
      <c r="D18" s="354">
        <v>-3794.4899605593396</v>
      </c>
      <c r="E18" s="354">
        <f t="shared" si="1"/>
        <v>-3870.8963823086224</v>
      </c>
      <c r="F18" s="354">
        <v>-3947.3028040579052</v>
      </c>
      <c r="G18" s="316">
        <v>-4576.6478436583075</v>
      </c>
      <c r="H18" s="354">
        <v>-4139.9787730842709</v>
      </c>
      <c r="I18" s="368">
        <v>-4517.3422010924542</v>
      </c>
      <c r="J18" s="316">
        <v>-4385.340505234848</v>
      </c>
      <c r="K18" s="316">
        <v>-4087.9367800329123</v>
      </c>
      <c r="L18" s="316">
        <v>-4126.7360350492881</v>
      </c>
      <c r="M18" s="316">
        <v>-4663.3264788966435</v>
      </c>
      <c r="N18" s="316">
        <v>-5449.0150269567548</v>
      </c>
      <c r="O18" s="354">
        <v>-4789.1189790759727</v>
      </c>
      <c r="P18" s="354">
        <v>-4998.6459269616162</v>
      </c>
      <c r="Q18" s="354">
        <v>-4682.0789779326369</v>
      </c>
      <c r="R18" s="354">
        <v>-5324.7963109818784</v>
      </c>
      <c r="S18" s="383">
        <v>-5357.5523915522017</v>
      </c>
      <c r="T18" s="354">
        <v>-5108.7181340177931</v>
      </c>
      <c r="U18" s="354">
        <v>-4607.7237845838545</v>
      </c>
      <c r="V18" s="354">
        <v>-4398.3824380829856</v>
      </c>
      <c r="W18" s="354">
        <v>-4306.6774849536796</v>
      </c>
      <c r="X18" s="354">
        <v>-5196.6781993238565</v>
      </c>
      <c r="Y18" s="354">
        <v>-5518.0932090037059</v>
      </c>
      <c r="Z18" s="354">
        <v>-5703.8352868484117</v>
      </c>
      <c r="AA18" s="354">
        <v>-5401.8622979530774</v>
      </c>
      <c r="AB18" s="354">
        <v>-5255.7235660716169</v>
      </c>
      <c r="AC18" s="383">
        <v>-5154.4473928843063</v>
      </c>
      <c r="AD18" s="354">
        <v>-5905.5974888737292</v>
      </c>
      <c r="AE18" s="354">
        <v>-6455.4956430429738</v>
      </c>
      <c r="AF18" s="354">
        <v>-6876.958424340547</v>
      </c>
      <c r="AG18" s="354">
        <v>-6494.7366774429029</v>
      </c>
      <c r="AH18" s="354">
        <v>-6735.1041636294731</v>
      </c>
      <c r="AI18" s="354">
        <v>-7616.8201162475189</v>
      </c>
      <c r="AJ18" s="354">
        <v>-9011.983869388212</v>
      </c>
      <c r="AK18" s="354">
        <v>-8171.1256706137401</v>
      </c>
      <c r="AL18" s="354">
        <v>-10071.77151331293</v>
      </c>
      <c r="AM18" s="383">
        <v>-10120.975263368451</v>
      </c>
      <c r="AN18" s="354">
        <v>-11577.449592309897</v>
      </c>
      <c r="AO18" s="354">
        <v>-13177.718515037594</v>
      </c>
      <c r="AP18" s="354">
        <v>-12964.887472851186</v>
      </c>
      <c r="AQ18" s="354">
        <v>-13278.594861780679</v>
      </c>
      <c r="AR18" s="354">
        <v>-13674.151836628016</v>
      </c>
      <c r="AS18" s="354">
        <v>-13474.545533211034</v>
      </c>
      <c r="AT18" s="354">
        <v>-15219.75463522773</v>
      </c>
      <c r="AU18" s="354">
        <v>-15441.345418912299</v>
      </c>
      <c r="AV18" s="354">
        <v>-16386.358850601715</v>
      </c>
      <c r="AW18" s="383">
        <v>-17474.659558271571</v>
      </c>
      <c r="AX18" s="354">
        <v>-18659.241213724716</v>
      </c>
      <c r="AY18" s="354">
        <v>-19575.923335712097</v>
      </c>
      <c r="AZ18" s="354">
        <v>-19309.513749999998</v>
      </c>
      <c r="BA18" s="354">
        <v>-19308.212757185487</v>
      </c>
      <c r="BB18" s="354">
        <v>-19010.83772005939</v>
      </c>
      <c r="BC18" s="354">
        <v>-17836.675447638681</v>
      </c>
      <c r="BD18" s="354">
        <v>-16727.916501612814</v>
      </c>
      <c r="BE18" s="354">
        <v>-18465.408952187183</v>
      </c>
      <c r="BF18" s="354">
        <v>-17273</v>
      </c>
      <c r="BG18" s="354">
        <v>-18072.714545373943</v>
      </c>
      <c r="BH18" s="384"/>
    </row>
    <row r="19" spans="1:60" s="87" customFormat="1" ht="15" customHeight="1" x14ac:dyDescent="0.2">
      <c r="A19" s="474">
        <v>10</v>
      </c>
      <c r="B19" s="360">
        <v>-3195.7347967779619</v>
      </c>
      <c r="C19" s="360">
        <f t="shared" si="0"/>
        <v>-3246.7818838676467</v>
      </c>
      <c r="D19" s="356">
        <v>-3297.8289709573319</v>
      </c>
      <c r="E19" s="356">
        <f t="shared" si="1"/>
        <v>-3268.8875562640301</v>
      </c>
      <c r="F19" s="356">
        <v>-3239.9461415707283</v>
      </c>
      <c r="G19" s="360">
        <v>-3914.0768421635389</v>
      </c>
      <c r="H19" s="356">
        <v>-3551.9136064529821</v>
      </c>
      <c r="I19" s="369">
        <v>-3945.6686222941535</v>
      </c>
      <c r="J19" s="360">
        <v>-3501.8859859763711</v>
      </c>
      <c r="K19" s="360">
        <v>-3490.1963338818791</v>
      </c>
      <c r="L19" s="360">
        <v>-3495.5881708652796</v>
      </c>
      <c r="M19" s="360">
        <v>-3899.1485958790299</v>
      </c>
      <c r="N19" s="360">
        <v>-5038.0084502733916</v>
      </c>
      <c r="O19" s="356">
        <v>-4524.5697584608897</v>
      </c>
      <c r="P19" s="356">
        <v>-4448.9793268750618</v>
      </c>
      <c r="Q19" s="356">
        <v>-4069.8606271777003</v>
      </c>
      <c r="R19" s="356">
        <v>-4839.8362557640912</v>
      </c>
      <c r="S19" s="385">
        <v>-4804.0489440251913</v>
      </c>
      <c r="T19" s="356">
        <v>-4553.6628124299132</v>
      </c>
      <c r="U19" s="356">
        <v>-4183.7930092223614</v>
      </c>
      <c r="V19" s="356">
        <v>-4079.9690146885387</v>
      </c>
      <c r="W19" s="356">
        <v>-4047.1842326890287</v>
      </c>
      <c r="X19" s="356">
        <v>-4565.7155849034225</v>
      </c>
      <c r="Y19" s="356">
        <v>-5028.9606183360711</v>
      </c>
      <c r="Z19" s="356">
        <v>-5095.8964949071296</v>
      </c>
      <c r="AA19" s="356">
        <v>-4916.6650855620828</v>
      </c>
      <c r="AB19" s="356">
        <v>-4483.1673180521811</v>
      </c>
      <c r="AC19" s="385">
        <v>-4502.6495394236454</v>
      </c>
      <c r="AD19" s="356">
        <v>-5471.8123639671248</v>
      </c>
      <c r="AE19" s="356">
        <v>-6172.405573143591</v>
      </c>
      <c r="AF19" s="356">
        <v>-6665.3857433061958</v>
      </c>
      <c r="AG19" s="356">
        <v>-6250.3998629381877</v>
      </c>
      <c r="AH19" s="356">
        <v>-6523.4710032947496</v>
      </c>
      <c r="AI19" s="356">
        <v>-7148.3848878225726</v>
      </c>
      <c r="AJ19" s="356">
        <v>-8567.0433274108473</v>
      </c>
      <c r="AK19" s="356">
        <v>-7829.0149010030054</v>
      </c>
      <c r="AL19" s="356">
        <v>-8153.7676399685806</v>
      </c>
      <c r="AM19" s="385">
        <v>-9555.0045339378594</v>
      </c>
      <c r="AN19" s="356">
        <v>-11307.5352332821</v>
      </c>
      <c r="AO19" s="356">
        <v>-12990.531015037594</v>
      </c>
      <c r="AP19" s="356">
        <v>-12630.149100032453</v>
      </c>
      <c r="AQ19" s="356">
        <v>-12882.319826691888</v>
      </c>
      <c r="AR19" s="356">
        <v>-13285.793812963313</v>
      </c>
      <c r="AS19" s="356">
        <v>-12649.886469834897</v>
      </c>
      <c r="AT19" s="356">
        <v>-13043.5542903847</v>
      </c>
      <c r="AU19" s="356">
        <v>-15337.58266644891</v>
      </c>
      <c r="AV19" s="356">
        <v>-15837.306965370693</v>
      </c>
      <c r="AW19" s="385">
        <v>-16668.587431145133</v>
      </c>
      <c r="AX19" s="356">
        <v>-17801.597154225954</v>
      </c>
      <c r="AY19" s="356">
        <v>-18645.027627688854</v>
      </c>
      <c r="AZ19" s="356">
        <v>-18687.8416</v>
      </c>
      <c r="BA19" s="356">
        <v>-19000.369139704726</v>
      </c>
      <c r="BB19" s="356">
        <v>-16992.658982665202</v>
      </c>
      <c r="BC19" s="356">
        <v>-15848.241514908561</v>
      </c>
      <c r="BD19" s="356">
        <v>-14883.194688095373</v>
      </c>
      <c r="BE19" s="356">
        <v>-15755.755202071581</v>
      </c>
      <c r="BF19" s="356">
        <v>-15349</v>
      </c>
      <c r="BG19" s="356">
        <v>-15950.442966706565</v>
      </c>
      <c r="BH19" s="386"/>
    </row>
    <row r="20" spans="1:60" s="87" customFormat="1" ht="15" customHeight="1" x14ac:dyDescent="0.2">
      <c r="A20" s="472">
        <v>11</v>
      </c>
      <c r="B20" s="317">
        <v>-2773.2709217241586</v>
      </c>
      <c r="C20" s="317">
        <f t="shared" si="0"/>
        <v>-2714.3758397314468</v>
      </c>
      <c r="D20" s="353">
        <v>-2655.4807577387351</v>
      </c>
      <c r="E20" s="353">
        <f t="shared" si="1"/>
        <v>-2546.6674847624486</v>
      </c>
      <c r="F20" s="353">
        <v>-2437.8542117861621</v>
      </c>
      <c r="G20" s="317">
        <v>-3361.9343409178987</v>
      </c>
      <c r="H20" s="353">
        <v>-3122.6260348121414</v>
      </c>
      <c r="I20" s="367">
        <v>-3441.250758648594</v>
      </c>
      <c r="J20" s="317">
        <v>-3235.785227163577</v>
      </c>
      <c r="K20" s="317">
        <v>-2998.833424757725</v>
      </c>
      <c r="L20" s="317">
        <v>-3082.9145673603507</v>
      </c>
      <c r="M20" s="317">
        <v>-3185.6090063143906</v>
      </c>
      <c r="N20" s="317">
        <v>-4321.9248269796972</v>
      </c>
      <c r="O20" s="353">
        <v>-3621.9900645976686</v>
      </c>
      <c r="P20" s="353">
        <v>-3910.3798395419285</v>
      </c>
      <c r="Q20" s="353">
        <v>-3353.2868757259002</v>
      </c>
      <c r="R20" s="353">
        <v>-4065.2020736041359</v>
      </c>
      <c r="S20" s="381">
        <v>-4097.1287800640648</v>
      </c>
      <c r="T20" s="353">
        <v>-3937.855167086147</v>
      </c>
      <c r="U20" s="353">
        <v>-3661.4497324376634</v>
      </c>
      <c r="V20" s="353">
        <v>-3312.4500911332693</v>
      </c>
      <c r="W20" s="353">
        <v>-3257.3231929010121</v>
      </c>
      <c r="X20" s="353">
        <v>-4226.1350111702022</v>
      </c>
      <c r="Y20" s="353">
        <v>-4298.4379179883053</v>
      </c>
      <c r="Z20" s="353">
        <v>-4600.001029808268</v>
      </c>
      <c r="AA20" s="353">
        <v>-4049.3750684131792</v>
      </c>
      <c r="AB20" s="353">
        <v>-3853.0267420161263</v>
      </c>
      <c r="AC20" s="381">
        <v>-4107.4502662046816</v>
      </c>
      <c r="AD20" s="353">
        <v>-5342.2168079784296</v>
      </c>
      <c r="AE20" s="353">
        <v>-5533.2819797511202</v>
      </c>
      <c r="AF20" s="353">
        <v>-5837.7134150998145</v>
      </c>
      <c r="AG20" s="353">
        <v>-5319.2784887445432</v>
      </c>
      <c r="AH20" s="353">
        <v>-5735.0970930402082</v>
      </c>
      <c r="AI20" s="353">
        <v>-6825.5443925567315</v>
      </c>
      <c r="AJ20" s="353">
        <v>-7350.0456777515074</v>
      </c>
      <c r="AK20" s="353">
        <v>-7331.8139158354033</v>
      </c>
      <c r="AL20" s="353">
        <v>-7403.3748882689133</v>
      </c>
      <c r="AM20" s="381">
        <v>-9059.964861981598</v>
      </c>
      <c r="AN20" s="353">
        <v>-10297.160627295698</v>
      </c>
      <c r="AO20" s="353">
        <v>-11338.214285714286</v>
      </c>
      <c r="AP20" s="353">
        <v>-10394.871370796614</v>
      </c>
      <c r="AQ20" s="353">
        <v>-10730.532861414535</v>
      </c>
      <c r="AR20" s="353">
        <v>-10755.542553697014</v>
      </c>
      <c r="AS20" s="353">
        <v>-11955.638607178707</v>
      </c>
      <c r="AT20" s="353">
        <v>-12452.977685968919</v>
      </c>
      <c r="AU20" s="353">
        <v>-13693.063694267517</v>
      </c>
      <c r="AV20" s="353">
        <v>-14851.616835203793</v>
      </c>
      <c r="AW20" s="381">
        <v>-14908.819502447586</v>
      </c>
      <c r="AX20" s="353">
        <v>-16117.475104685322</v>
      </c>
      <c r="AY20" s="353">
        <v>-17924.261290651441</v>
      </c>
      <c r="AZ20" s="353">
        <v>-17946.489249999999</v>
      </c>
      <c r="BA20" s="353">
        <v>-17311.036496780271</v>
      </c>
      <c r="BB20" s="353">
        <v>-15164.652725554848</v>
      </c>
      <c r="BC20" s="353">
        <v>-14888.927910128657</v>
      </c>
      <c r="BD20" s="353">
        <v>-14634.44466451625</v>
      </c>
      <c r="BE20" s="353">
        <v>-14915.39360029594</v>
      </c>
      <c r="BF20" s="353">
        <v>-15086</v>
      </c>
      <c r="BG20" s="353">
        <v>-15685.159019373144</v>
      </c>
      <c r="BH20" s="382"/>
    </row>
    <row r="21" spans="1:60" s="87" customFormat="1" ht="15" customHeight="1" x14ac:dyDescent="0.2">
      <c r="A21" s="472">
        <v>12</v>
      </c>
      <c r="B21" s="317">
        <v>-2200.9005103609416</v>
      </c>
      <c r="C21" s="317">
        <f t="shared" si="0"/>
        <v>-2070.5947215363926</v>
      </c>
      <c r="D21" s="353">
        <v>-1940.2889327118437</v>
      </c>
      <c r="E21" s="353">
        <f t="shared" si="1"/>
        <v>-1860.6559789513854</v>
      </c>
      <c r="F21" s="353">
        <v>-1781.0230251909268</v>
      </c>
      <c r="G21" s="317">
        <v>-2545.9904224104525</v>
      </c>
      <c r="H21" s="353">
        <v>-2158.1991615368283</v>
      </c>
      <c r="I21" s="367">
        <v>-2869.5771798502933</v>
      </c>
      <c r="J21" s="317">
        <v>-2953.7184228220153</v>
      </c>
      <c r="K21" s="317">
        <v>-2320.0434265862132</v>
      </c>
      <c r="L21" s="317">
        <v>-2568.2863088718514</v>
      </c>
      <c r="M21" s="317">
        <v>-2513.5007477567301</v>
      </c>
      <c r="N21" s="317">
        <v>-3830.4118074408293</v>
      </c>
      <c r="O21" s="353">
        <v>-3089.0011936525766</v>
      </c>
      <c r="P21" s="353">
        <v>-3176.2613602316987</v>
      </c>
      <c r="Q21" s="353">
        <v>-2949.7793263646922</v>
      </c>
      <c r="R21" s="353">
        <v>-3231.9821129614947</v>
      </c>
      <c r="S21" s="381">
        <v>-3555.6580161789457</v>
      </c>
      <c r="T21" s="353">
        <v>-3385.5613147598992</v>
      </c>
      <c r="U21" s="353">
        <v>-3103.7788910395079</v>
      </c>
      <c r="V21" s="353">
        <v>-2792.0580036453307</v>
      </c>
      <c r="W21" s="353">
        <v>-3031.9737896185525</v>
      </c>
      <c r="X21" s="353">
        <v>-3490.0119610130287</v>
      </c>
      <c r="Y21" s="353">
        <v>-3760.6038139641528</v>
      </c>
      <c r="Z21" s="353">
        <v>-3987.9124850209705</v>
      </c>
      <c r="AA21" s="353">
        <v>-3837.1012879921186</v>
      </c>
      <c r="AB21" s="353">
        <v>-3486.2576141685154</v>
      </c>
      <c r="AC21" s="381">
        <v>-3654.1885405222683</v>
      </c>
      <c r="AD21" s="353">
        <v>-4611.4418672643988</v>
      </c>
      <c r="AE21" s="353">
        <v>-5060.8862802871199</v>
      </c>
      <c r="AF21" s="353">
        <v>-5568.5929648241199</v>
      </c>
      <c r="AG21" s="353">
        <v>-4944.518644875825</v>
      </c>
      <c r="AH21" s="353">
        <v>-5200.3598711257546</v>
      </c>
      <c r="AI21" s="353">
        <v>-5861.7705611013525</v>
      </c>
      <c r="AJ21" s="353">
        <v>-6359.3940877740315</v>
      </c>
      <c r="AK21" s="353">
        <v>-7131.1089309971048</v>
      </c>
      <c r="AL21" s="353">
        <v>-7178.2570627590139</v>
      </c>
      <c r="AM21" s="381">
        <v>-8557.536538205095</v>
      </c>
      <c r="AN21" s="353">
        <v>-9644.7473102873373</v>
      </c>
      <c r="AO21" s="353">
        <v>-9155.2984022556393</v>
      </c>
      <c r="AP21" s="353">
        <v>-8794.489976783083</v>
      </c>
      <c r="AQ21" s="353">
        <v>-8812.7239885274903</v>
      </c>
      <c r="AR21" s="353">
        <v>-8905.9051867515664</v>
      </c>
      <c r="AS21" s="353">
        <v>-9647.8717709090488</v>
      </c>
      <c r="AT21" s="353">
        <v>-11372.321756460207</v>
      </c>
      <c r="AU21" s="353">
        <v>-12639.751102400785</v>
      </c>
      <c r="AV21" s="353">
        <v>-14618.506444275967</v>
      </c>
      <c r="AW21" s="381">
        <v>-14342.928750409694</v>
      </c>
      <c r="AX21" s="353">
        <v>-15396.038311701841</v>
      </c>
      <c r="AY21" s="353">
        <v>-16142.680548475888</v>
      </c>
      <c r="AZ21" s="353">
        <v>-17404.603899999998</v>
      </c>
      <c r="BA21" s="353">
        <v>-15806.627581671115</v>
      </c>
      <c r="BB21" s="353">
        <v>-14480.886504309596</v>
      </c>
      <c r="BC21" s="353">
        <v>-14728.160911312181</v>
      </c>
      <c r="BD21" s="353">
        <v>-13931.046488597136</v>
      </c>
      <c r="BE21" s="353">
        <v>-14667.384444649959</v>
      </c>
      <c r="BF21" s="353">
        <v>-14644</v>
      </c>
      <c r="BG21" s="353">
        <v>-14887.342111096334</v>
      </c>
      <c r="BH21" s="382"/>
    </row>
    <row r="22" spans="1:60" s="87" customFormat="1" ht="15" customHeight="1" x14ac:dyDescent="0.2">
      <c r="A22" s="472">
        <v>13</v>
      </c>
      <c r="B22" s="317">
        <v>-1451.3678288138717</v>
      </c>
      <c r="C22" s="317">
        <f t="shared" si="0"/>
        <v>-1450.8089592258673</v>
      </c>
      <c r="D22" s="353">
        <v>-1450.2500896378629</v>
      </c>
      <c r="E22" s="353">
        <f t="shared" si="1"/>
        <v>-1375.6405469276742</v>
      </c>
      <c r="F22" s="353">
        <v>-1301.0310042174856</v>
      </c>
      <c r="G22" s="317">
        <v>-1950.9035044012624</v>
      </c>
      <c r="H22" s="353">
        <v>-1834.7633198896199</v>
      </c>
      <c r="I22" s="367">
        <v>-2477.2521747926362</v>
      </c>
      <c r="J22" s="317">
        <v>-2219.2803284987031</v>
      </c>
      <c r="K22" s="317">
        <v>-1580.4662643993415</v>
      </c>
      <c r="L22" s="317">
        <v>-1912.8635268346113</v>
      </c>
      <c r="M22" s="317">
        <v>-1578.9940594882021</v>
      </c>
      <c r="N22" s="317">
        <v>-3080.4307345237644</v>
      </c>
      <c r="O22" s="353">
        <v>-2509.3271661283525</v>
      </c>
      <c r="P22" s="353">
        <v>-2718.8206997569823</v>
      </c>
      <c r="Q22" s="353">
        <v>-2059.279907084785</v>
      </c>
      <c r="R22" s="353">
        <v>-2906.5055658354631</v>
      </c>
      <c r="S22" s="381">
        <v>-3200.6938487431457</v>
      </c>
      <c r="T22" s="353">
        <v>-3090.0841037653568</v>
      </c>
      <c r="U22" s="353">
        <v>-2831.2519640214045</v>
      </c>
      <c r="V22" s="353">
        <v>-2378.5957971480648</v>
      </c>
      <c r="W22" s="353">
        <v>-2360.4780929687981</v>
      </c>
      <c r="X22" s="353">
        <v>-3192.0573930922678</v>
      </c>
      <c r="Y22" s="353">
        <v>-3440.8677914931013</v>
      </c>
      <c r="Z22" s="353">
        <v>-3716.10367360695</v>
      </c>
      <c r="AA22" s="353">
        <v>-3050.6774729083809</v>
      </c>
      <c r="AB22" s="353">
        <v>-2233.7800605612479</v>
      </c>
      <c r="AC22" s="381">
        <v>-2474.2096678779685</v>
      </c>
      <c r="AD22" s="353">
        <v>-3187.6906896663741</v>
      </c>
      <c r="AE22" s="353">
        <v>-3683.644406482149</v>
      </c>
      <c r="AF22" s="353">
        <v>-4272.0755754456168</v>
      </c>
      <c r="AG22" s="353">
        <v>-3991.9352531919012</v>
      </c>
      <c r="AH22" s="353">
        <v>-4373.2134734816464</v>
      </c>
      <c r="AI22" s="353">
        <v>-5195.5164017537099</v>
      </c>
      <c r="AJ22" s="353">
        <v>-6176.456861455812</v>
      </c>
      <c r="AK22" s="353">
        <v>-6890.8711461148996</v>
      </c>
      <c r="AL22" s="353">
        <v>-6935.1298112083214</v>
      </c>
      <c r="AM22" s="381">
        <v>-7617.7000266702235</v>
      </c>
      <c r="AN22" s="353">
        <v>-8370.2319144502035</v>
      </c>
      <c r="AO22" s="353">
        <v>-8593.7359022556393</v>
      </c>
      <c r="AP22" s="353">
        <v>-8299.2984996380146</v>
      </c>
      <c r="AQ22" s="353">
        <v>-8371.8172941966186</v>
      </c>
      <c r="AR22" s="353">
        <v>-8528.0789061015003</v>
      </c>
      <c r="AS22" s="353">
        <v>-9092.9848972575091</v>
      </c>
      <c r="AT22" s="353">
        <v>-10111.763289892067</v>
      </c>
      <c r="AU22" s="353">
        <v>-12035.272742119876</v>
      </c>
      <c r="AV22" s="353">
        <v>-13691.981387948617</v>
      </c>
      <c r="AW22" s="381">
        <v>-14108.60545764038</v>
      </c>
      <c r="AX22" s="353">
        <v>-14951.633247224017</v>
      </c>
      <c r="AY22" s="353">
        <v>-15510.032979916401</v>
      </c>
      <c r="AZ22" s="353">
        <v>-16515.867599999998</v>
      </c>
      <c r="BA22" s="353">
        <v>-14688.382921705668</v>
      </c>
      <c r="BB22" s="353">
        <v>-14430.672422436897</v>
      </c>
      <c r="BC22" s="353">
        <v>-13620.772439201311</v>
      </c>
      <c r="BD22" s="353">
        <v>-13012.343670420463</v>
      </c>
      <c r="BE22" s="353">
        <v>-13684.571303061131</v>
      </c>
      <c r="BF22" s="353">
        <v>-13483</v>
      </c>
      <c r="BG22" s="353">
        <v>-13655.24555570333</v>
      </c>
      <c r="BH22" s="382"/>
    </row>
    <row r="23" spans="1:60" s="87" customFormat="1" ht="15" customHeight="1" x14ac:dyDescent="0.2">
      <c r="A23" s="472">
        <v>14</v>
      </c>
      <c r="B23" s="317">
        <v>-756.34661501567962</v>
      </c>
      <c r="C23" s="317">
        <f t="shared" si="0"/>
        <v>-808.61283182957982</v>
      </c>
      <c r="D23" s="353">
        <v>-860.87904864348013</v>
      </c>
      <c r="E23" s="353">
        <f t="shared" si="1"/>
        <v>-648.3306391057364</v>
      </c>
      <c r="F23" s="353">
        <v>-435.78222956799272</v>
      </c>
      <c r="G23" s="317">
        <v>-999.99141892265959</v>
      </c>
      <c r="H23" s="353">
        <v>-952.66556994268728</v>
      </c>
      <c r="I23" s="367">
        <v>-1715.0207363949019</v>
      </c>
      <c r="J23" s="317">
        <v>-1085.6910959562001</v>
      </c>
      <c r="K23" s="317">
        <v>-496.42850612543424</v>
      </c>
      <c r="L23" s="317">
        <v>-665.13274917853232</v>
      </c>
      <c r="M23" s="317">
        <v>-616.86648388168828</v>
      </c>
      <c r="N23" s="317">
        <v>-2648.2382518257946</v>
      </c>
      <c r="O23" s="353">
        <v>-1400.5546973739642</v>
      </c>
      <c r="P23" s="353">
        <v>-1398.1452445154632</v>
      </c>
      <c r="Q23" s="353">
        <v>-1078.3391405342625</v>
      </c>
      <c r="R23" s="353">
        <v>-2122.1070872617265</v>
      </c>
      <c r="S23" s="381">
        <v>-2229.0546446604048</v>
      </c>
      <c r="T23" s="353">
        <v>-2217.4598170898853</v>
      </c>
      <c r="U23" s="353">
        <v>-1862.2673346237048</v>
      </c>
      <c r="V23" s="353">
        <v>-1116.8232014581324</v>
      </c>
      <c r="W23" s="353">
        <v>-792.13729638682901</v>
      </c>
      <c r="X23" s="353">
        <v>-2440.5984460568197</v>
      </c>
      <c r="Y23" s="353">
        <v>-2555.7707226659531</v>
      </c>
      <c r="Z23" s="353">
        <v>-2769.960024715398</v>
      </c>
      <c r="AA23" s="353">
        <v>-1609.2374210968001</v>
      </c>
      <c r="AB23" s="353">
        <v>-585.26988486320909</v>
      </c>
      <c r="AC23" s="381">
        <v>-704.24135891151866</v>
      </c>
      <c r="AD23" s="353">
        <v>-1070.9632751843549</v>
      </c>
      <c r="AE23" s="353">
        <v>-2231.7223301883832</v>
      </c>
      <c r="AF23" s="353">
        <v>-2767.3706679293118</v>
      </c>
      <c r="AG23" s="353">
        <v>-2314.5960401054776</v>
      </c>
      <c r="AH23" s="353">
        <v>-2489.51679447182</v>
      </c>
      <c r="AI23" s="353">
        <v>-3522.7595218713855</v>
      </c>
      <c r="AJ23" s="353">
        <v>-4745.5156759327911</v>
      </c>
      <c r="AK23" s="353">
        <v>-6351.0963762846286</v>
      </c>
      <c r="AL23" s="353">
        <v>-6351.324250385981</v>
      </c>
      <c r="AM23" s="381">
        <v>-7048.7738365115356</v>
      </c>
      <c r="AN23" s="353">
        <v>-7865.0446114570032</v>
      </c>
      <c r="AO23" s="353">
        <v>-8094.1000939849628</v>
      </c>
      <c r="AP23" s="353">
        <v>-7349.0288214294624</v>
      </c>
      <c r="AQ23" s="353">
        <v>-7051.8021602489771</v>
      </c>
      <c r="AR23" s="353">
        <v>-7319.5613951720197</v>
      </c>
      <c r="AS23" s="353">
        <v>-8522.755529403621</v>
      </c>
      <c r="AT23" s="353">
        <v>-9828.8820592055163</v>
      </c>
      <c r="AU23" s="353">
        <v>-10861.305786923622</v>
      </c>
      <c r="AV23" s="353">
        <v>-13410.355636472359</v>
      </c>
      <c r="AW23" s="381">
        <v>-13774.694765444108</v>
      </c>
      <c r="AX23" s="353">
        <v>-14291.374294285537</v>
      </c>
      <c r="AY23" s="353">
        <v>-15060.401315118766</v>
      </c>
      <c r="AZ23" s="353">
        <v>-14794.91065</v>
      </c>
      <c r="BA23" s="353">
        <v>-14351.169065101301</v>
      </c>
      <c r="BB23" s="353">
        <v>-13671.050886022251</v>
      </c>
      <c r="BC23" s="353">
        <v>-12609.632630855571</v>
      </c>
      <c r="BD23" s="353">
        <v>-12317.306839831739</v>
      </c>
      <c r="BE23" s="353">
        <v>-13044.051789512625</v>
      </c>
      <c r="BF23" s="353">
        <v>-13175</v>
      </c>
      <c r="BG23" s="353">
        <v>-13081.44620295252</v>
      </c>
      <c r="BH23" s="382"/>
    </row>
    <row r="24" spans="1:60" s="87" customFormat="1" ht="15" customHeight="1" x14ac:dyDescent="0.2">
      <c r="A24" s="472">
        <v>15</v>
      </c>
      <c r="B24" s="317">
        <v>-177.16227018385288</v>
      </c>
      <c r="C24" s="317">
        <f t="shared" si="0"/>
        <v>-181.29118648430125</v>
      </c>
      <c r="D24" s="353">
        <v>-185.42010278474959</v>
      </c>
      <c r="E24" s="353">
        <f t="shared" si="1"/>
        <v>-92.710051392374794</v>
      </c>
      <c r="F24" s="353">
        <v>0</v>
      </c>
      <c r="G24" s="317">
        <v>-61.349166805071143</v>
      </c>
      <c r="H24" s="353">
        <v>-58.806516663128846</v>
      </c>
      <c r="I24" s="367">
        <v>-431.55750556342304</v>
      </c>
      <c r="J24" s="317">
        <v>-276.74478916530592</v>
      </c>
      <c r="K24" s="317">
        <v>-5.0655970012799409</v>
      </c>
      <c r="L24" s="317">
        <v>-33.984884994523554</v>
      </c>
      <c r="M24" s="317">
        <v>-9.2069624459953481</v>
      </c>
      <c r="N24" s="317">
        <v>-1826.225098459068</v>
      </c>
      <c r="O24" s="353">
        <v>-307.34394747928661</v>
      </c>
      <c r="P24" s="353">
        <v>-302.50108192682842</v>
      </c>
      <c r="Q24" s="353">
        <v>-271.32404181184671</v>
      </c>
      <c r="R24" s="353">
        <v>-1064.3083091021235</v>
      </c>
      <c r="S24" s="381">
        <v>-1212.2928769205712</v>
      </c>
      <c r="T24" s="353">
        <v>-1101.8262353908644</v>
      </c>
      <c r="U24" s="353">
        <v>-714.12148468632574</v>
      </c>
      <c r="V24" s="353">
        <v>-106.92988099067225</v>
      </c>
      <c r="W24" s="353">
        <v>-11.381282994063636</v>
      </c>
      <c r="X24" s="353">
        <v>-1156.7647931041299</v>
      </c>
      <c r="Y24" s="353">
        <v>-1391.1693163144416</v>
      </c>
      <c r="Z24" s="353">
        <v>-1056.1120993109646</v>
      </c>
      <c r="AA24" s="353">
        <v>-147.58081876892766</v>
      </c>
      <c r="AB24" s="353">
        <v>0</v>
      </c>
      <c r="AC24" s="381">
        <v>0</v>
      </c>
      <c r="AD24" s="353">
        <v>0</v>
      </c>
      <c r="AE24" s="353">
        <v>-696.43630693038267</v>
      </c>
      <c r="AF24" s="353">
        <v>-568.70736662033562</v>
      </c>
      <c r="AG24" s="353">
        <v>-589.38001877150896</v>
      </c>
      <c r="AH24" s="353">
        <v>-852.99472257048728</v>
      </c>
      <c r="AI24" s="353">
        <v>-2019.3356468588893</v>
      </c>
      <c r="AJ24" s="353">
        <v>-3227.75682368248</v>
      </c>
      <c r="AK24" s="353">
        <v>-5362.7763751869488</v>
      </c>
      <c r="AL24" s="353">
        <v>-6195.2425580324498</v>
      </c>
      <c r="AM24" s="381">
        <v>-6773.915988798507</v>
      </c>
      <c r="AN24" s="353">
        <v>-7569.1491911324147</v>
      </c>
      <c r="AO24" s="353">
        <v>-7059.6428571428569</v>
      </c>
      <c r="AP24" s="353">
        <v>-5218.875539855705</v>
      </c>
      <c r="AQ24" s="353">
        <v>-4856.7360102520288</v>
      </c>
      <c r="AR24" s="353">
        <v>-5606.8366874168405</v>
      </c>
      <c r="AS24" s="353">
        <v>-5247.1330172025891</v>
      </c>
      <c r="AT24" s="353">
        <v>-7737.0498007075994</v>
      </c>
      <c r="AU24" s="353">
        <v>-10703.248570961947</v>
      </c>
      <c r="AV24" s="353">
        <v>-12198.654924238379</v>
      </c>
      <c r="AW24" s="381">
        <v>-13718.457175179474</v>
      </c>
      <c r="AX24" s="353">
        <v>-13598.794973021397</v>
      </c>
      <c r="AY24" s="353">
        <v>-14646.920939953103</v>
      </c>
      <c r="AZ24" s="353">
        <v>-13912.823249999999</v>
      </c>
      <c r="BA24" s="353">
        <v>-13723.516177163498</v>
      </c>
      <c r="BB24" s="353">
        <v>-12682.795019378724</v>
      </c>
      <c r="BC24" s="353">
        <v>-12258.483659756423</v>
      </c>
      <c r="BD24" s="353">
        <v>-11610.773159413729</v>
      </c>
      <c r="BE24" s="353">
        <v>-11585.716961065385</v>
      </c>
      <c r="BF24" s="353">
        <v>-9653</v>
      </c>
      <c r="BG24" s="353">
        <v>-8827.0777142350489</v>
      </c>
      <c r="BH24" s="382"/>
    </row>
    <row r="25" spans="1:60" s="87" customFormat="1" ht="15" customHeight="1" x14ac:dyDescent="0.2">
      <c r="A25" s="472">
        <v>16</v>
      </c>
      <c r="B25" s="317">
        <v>0</v>
      </c>
      <c r="C25" s="317">
        <f t="shared" si="0"/>
        <v>0</v>
      </c>
      <c r="D25" s="353">
        <v>0</v>
      </c>
      <c r="E25" s="353">
        <f t="shared" si="1"/>
        <v>0</v>
      </c>
      <c r="F25" s="353">
        <v>0</v>
      </c>
      <c r="G25" s="317">
        <v>0</v>
      </c>
      <c r="H25" s="353">
        <v>0</v>
      </c>
      <c r="I25" s="367">
        <v>0</v>
      </c>
      <c r="J25" s="317">
        <v>0</v>
      </c>
      <c r="K25" s="317">
        <v>0</v>
      </c>
      <c r="L25" s="317">
        <v>0</v>
      </c>
      <c r="M25" s="317">
        <v>0</v>
      </c>
      <c r="N25" s="317">
        <v>-762.69261652582884</v>
      </c>
      <c r="O25" s="353">
        <v>0</v>
      </c>
      <c r="P25" s="353">
        <v>0</v>
      </c>
      <c r="Q25" s="353">
        <v>0</v>
      </c>
      <c r="R25" s="353">
        <v>-237.59787940200314</v>
      </c>
      <c r="S25" s="381">
        <v>-213.58013464357458</v>
      </c>
      <c r="T25" s="353">
        <v>-127.027586035037</v>
      </c>
      <c r="U25" s="353">
        <v>-2.5233974723898438</v>
      </c>
      <c r="V25" s="353">
        <v>0</v>
      </c>
      <c r="W25" s="353">
        <v>0</v>
      </c>
      <c r="X25" s="353">
        <v>-168.69486566101895</v>
      </c>
      <c r="Y25" s="353">
        <v>-241.39010968013142</v>
      </c>
      <c r="Z25" s="353">
        <v>-2.074876423007789</v>
      </c>
      <c r="AA25" s="353">
        <v>0</v>
      </c>
      <c r="AB25" s="353">
        <v>0</v>
      </c>
      <c r="AC25" s="381">
        <v>0</v>
      </c>
      <c r="AD25" s="353">
        <v>0</v>
      </c>
      <c r="AE25" s="353">
        <v>0</v>
      </c>
      <c r="AF25" s="353">
        <v>0</v>
      </c>
      <c r="AG25" s="353">
        <v>0</v>
      </c>
      <c r="AH25" s="353">
        <v>-4.8465609236959502</v>
      </c>
      <c r="AI25" s="353">
        <v>-588.70913842594575</v>
      </c>
      <c r="AJ25" s="353">
        <v>-2265.0109122959188</v>
      </c>
      <c r="AK25" s="353">
        <v>-4713.5261590812424</v>
      </c>
      <c r="AL25" s="353">
        <v>-5417.8356672715954</v>
      </c>
      <c r="AM25" s="381">
        <v>-5749.8488465128694</v>
      </c>
      <c r="AN25" s="353">
        <v>-6701.6704222783756</v>
      </c>
      <c r="AO25" s="353">
        <v>-5708.5150375939847</v>
      </c>
      <c r="AP25" s="353">
        <v>-4249.2408318146636</v>
      </c>
      <c r="AQ25" s="353">
        <v>-3667.9109049856588</v>
      </c>
      <c r="AR25" s="353">
        <v>-3420.1835440030409</v>
      </c>
      <c r="AS25" s="353">
        <v>-2170.9629296320654</v>
      </c>
      <c r="AT25" s="353">
        <v>-4570.7651484616417</v>
      </c>
      <c r="AU25" s="353">
        <v>-9370.0178561707235</v>
      </c>
      <c r="AV25" s="353">
        <v>-11482.757530779827</v>
      </c>
      <c r="AW25" s="381">
        <v>-12838.5732108307</v>
      </c>
      <c r="AX25" s="353">
        <v>-13337.92342867857</v>
      </c>
      <c r="AY25" s="353">
        <v>-13857.241207054743</v>
      </c>
      <c r="AZ25" s="353">
        <v>-13735.519249999999</v>
      </c>
      <c r="BA25" s="353">
        <v>-12704.260100910946</v>
      </c>
      <c r="BB25" s="353">
        <v>-12274.672056072965</v>
      </c>
      <c r="BC25" s="353">
        <v>-11806.855314396975</v>
      </c>
      <c r="BD25" s="353">
        <v>-9622.8633071133499</v>
      </c>
      <c r="BE25" s="353">
        <v>-8879.1377046148154</v>
      </c>
      <c r="BF25" s="353">
        <v>-7107</v>
      </c>
      <c r="BG25" s="353">
        <v>-6103.4958549452494</v>
      </c>
      <c r="BH25" s="382"/>
    </row>
    <row r="26" spans="1:60" s="87" customFormat="1" ht="15" customHeight="1" x14ac:dyDescent="0.2">
      <c r="A26" s="472">
        <v>17</v>
      </c>
      <c r="B26" s="317">
        <v>0</v>
      </c>
      <c r="C26" s="317">
        <f t="shared" si="0"/>
        <v>0</v>
      </c>
      <c r="D26" s="353">
        <v>0</v>
      </c>
      <c r="E26" s="353">
        <f t="shared" si="1"/>
        <v>66.314687108172805</v>
      </c>
      <c r="F26" s="353">
        <v>132.62937421634561</v>
      </c>
      <c r="G26" s="317">
        <v>0</v>
      </c>
      <c r="H26" s="353">
        <v>0</v>
      </c>
      <c r="I26" s="367">
        <v>0</v>
      </c>
      <c r="J26" s="317">
        <v>0</v>
      </c>
      <c r="K26" s="317">
        <v>0</v>
      </c>
      <c r="L26" s="317">
        <v>0</v>
      </c>
      <c r="M26" s="317">
        <v>0</v>
      </c>
      <c r="N26" s="317">
        <v>0</v>
      </c>
      <c r="O26" s="353">
        <v>0</v>
      </c>
      <c r="P26" s="353">
        <v>0</v>
      </c>
      <c r="Q26" s="353">
        <v>0</v>
      </c>
      <c r="R26" s="353">
        <v>0</v>
      </c>
      <c r="S26" s="381">
        <v>0</v>
      </c>
      <c r="T26" s="353">
        <v>0</v>
      </c>
      <c r="U26" s="353">
        <v>0</v>
      </c>
      <c r="V26" s="353">
        <v>0</v>
      </c>
      <c r="W26" s="353">
        <v>0</v>
      </c>
      <c r="X26" s="353">
        <v>0</v>
      </c>
      <c r="Y26" s="353">
        <v>0</v>
      </c>
      <c r="Z26" s="353">
        <v>0</v>
      </c>
      <c r="AA26" s="353">
        <v>0</v>
      </c>
      <c r="AB26" s="353">
        <v>0</v>
      </c>
      <c r="AC26" s="381">
        <v>0</v>
      </c>
      <c r="AD26" s="353">
        <v>0</v>
      </c>
      <c r="AE26" s="353">
        <v>0</v>
      </c>
      <c r="AF26" s="353">
        <v>0</v>
      </c>
      <c r="AG26" s="353">
        <v>0</v>
      </c>
      <c r="AH26" s="353">
        <v>0</v>
      </c>
      <c r="AI26" s="353">
        <v>-50.641646316210391</v>
      </c>
      <c r="AJ26" s="353">
        <v>-1680.541977363981</v>
      </c>
      <c r="AK26" s="353">
        <v>-3956.3209890094813</v>
      </c>
      <c r="AL26" s="353">
        <v>-4389.797597443051</v>
      </c>
      <c r="AM26" s="381">
        <v>-4598.6968929190562</v>
      </c>
      <c r="AN26" s="353">
        <v>-4910.4205850939115</v>
      </c>
      <c r="AO26" s="353">
        <v>-4343.312969924812</v>
      </c>
      <c r="AP26" s="353">
        <v>-2687.5894974661105</v>
      </c>
      <c r="AQ26" s="353">
        <v>-2584.5788124733017</v>
      </c>
      <c r="AR26" s="353">
        <v>-1829.8903487930049</v>
      </c>
      <c r="AS26" s="353">
        <v>0</v>
      </c>
      <c r="AT26" s="353">
        <v>-1155.0983586367504</v>
      </c>
      <c r="AU26" s="353">
        <v>-7789.4456965539775</v>
      </c>
      <c r="AV26" s="353">
        <v>-11204.681683733943</v>
      </c>
      <c r="AW26" s="381">
        <v>-12119.200702028907</v>
      </c>
      <c r="AX26" s="353">
        <v>-12797.711558092542</v>
      </c>
      <c r="AY26" s="353">
        <v>-12829.188908145579</v>
      </c>
      <c r="AZ26" s="353">
        <v>-12607.422549999999</v>
      </c>
      <c r="BA26" s="353">
        <v>-12018.954521360138</v>
      </c>
      <c r="BB26" s="353">
        <v>-11433.853280885443</v>
      </c>
      <c r="BC26" s="353">
        <v>-10018.322452563661</v>
      </c>
      <c r="BD26" s="353">
        <v>-8150.2213607982949</v>
      </c>
      <c r="BE26" s="353">
        <v>-7572.4778969758627</v>
      </c>
      <c r="BF26" s="353">
        <v>-5878</v>
      </c>
      <c r="BG26" s="353">
        <v>-4713.2114642904644</v>
      </c>
      <c r="BH26" s="382"/>
    </row>
    <row r="27" spans="1:60" s="87" customFormat="1" ht="15" customHeight="1" x14ac:dyDescent="0.2">
      <c r="A27" s="472">
        <v>18</v>
      </c>
      <c r="B27" s="317">
        <v>74.95326815470699</v>
      </c>
      <c r="C27" s="317">
        <f t="shared" si="0"/>
        <v>159.98634484584875</v>
      </c>
      <c r="D27" s="353">
        <v>245.01942153699051</v>
      </c>
      <c r="E27" s="353">
        <f t="shared" si="1"/>
        <v>413.03119714715706</v>
      </c>
      <c r="F27" s="353">
        <v>581.04297275732358</v>
      </c>
      <c r="G27" s="317">
        <v>0</v>
      </c>
      <c r="H27" s="353">
        <v>0</v>
      </c>
      <c r="I27" s="367">
        <v>0</v>
      </c>
      <c r="J27" s="317">
        <v>0</v>
      </c>
      <c r="K27" s="317">
        <v>0</v>
      </c>
      <c r="L27" s="317">
        <v>0</v>
      </c>
      <c r="M27" s="317">
        <v>0</v>
      </c>
      <c r="N27" s="317">
        <v>0</v>
      </c>
      <c r="O27" s="353">
        <v>0</v>
      </c>
      <c r="P27" s="353">
        <v>0</v>
      </c>
      <c r="Q27" s="353">
        <v>0</v>
      </c>
      <c r="R27" s="353">
        <v>0</v>
      </c>
      <c r="S27" s="381">
        <v>0</v>
      </c>
      <c r="T27" s="353">
        <v>0</v>
      </c>
      <c r="U27" s="353">
        <v>0</v>
      </c>
      <c r="V27" s="353">
        <v>0</v>
      </c>
      <c r="W27" s="353">
        <v>0</v>
      </c>
      <c r="X27" s="353">
        <v>0</v>
      </c>
      <c r="Y27" s="353">
        <v>0</v>
      </c>
      <c r="Z27" s="353">
        <v>0</v>
      </c>
      <c r="AA27" s="353">
        <v>0</v>
      </c>
      <c r="AB27" s="353">
        <v>1.9508996162106969</v>
      </c>
      <c r="AC27" s="381">
        <v>14.983858700245078</v>
      </c>
      <c r="AD27" s="353">
        <v>1.7999382776207646</v>
      </c>
      <c r="AE27" s="353">
        <v>0</v>
      </c>
      <c r="AF27" s="353">
        <v>0</v>
      </c>
      <c r="AG27" s="353">
        <v>0</v>
      </c>
      <c r="AH27" s="353">
        <v>0</v>
      </c>
      <c r="AI27" s="353">
        <v>0</v>
      </c>
      <c r="AJ27" s="353">
        <v>-686.78975643195906</v>
      </c>
      <c r="AK27" s="353">
        <v>-2934.5501571054183</v>
      </c>
      <c r="AL27" s="353">
        <v>-3348.2524580839136</v>
      </c>
      <c r="AM27" s="381">
        <v>-2955.4607280970799</v>
      </c>
      <c r="AN27" s="353">
        <v>-3530.5375517753405</v>
      </c>
      <c r="AO27" s="353">
        <v>-2486.9196428571427</v>
      </c>
      <c r="AP27" s="353">
        <v>-1416.4136106048879</v>
      </c>
      <c r="AQ27" s="353">
        <v>-554.51455421980836</v>
      </c>
      <c r="AR27" s="353">
        <v>-358.07926249762397</v>
      </c>
      <c r="AS27" s="353">
        <v>0</v>
      </c>
      <c r="AT27" s="353">
        <v>0</v>
      </c>
      <c r="AU27" s="353">
        <v>-5566.9923240241715</v>
      </c>
      <c r="AV27" s="353">
        <v>-9245.1344381680537</v>
      </c>
      <c r="AW27" s="381">
        <v>-11855.586997663429</v>
      </c>
      <c r="AX27" s="353">
        <v>-12288.665756963399</v>
      </c>
      <c r="AY27" s="353">
        <v>-12442.822000203892</v>
      </c>
      <c r="AZ27" s="353">
        <v>-11749.714449999999</v>
      </c>
      <c r="BA27" s="353">
        <v>-11534.889469137741</v>
      </c>
      <c r="BB27" s="353">
        <v>-8875.0718748192285</v>
      </c>
      <c r="BC27" s="353">
        <v>-7246.1494006032135</v>
      </c>
      <c r="BD27" s="353">
        <v>-5189.2599456737025</v>
      </c>
      <c r="BE27" s="353">
        <v>-4484.6614260612223</v>
      </c>
      <c r="BF27" s="353">
        <v>-2906</v>
      </c>
      <c r="BG27" s="353">
        <v>-1925.7649510129893</v>
      </c>
      <c r="BH27" s="382"/>
    </row>
    <row r="28" spans="1:60" s="87" customFormat="1" ht="15" customHeight="1" x14ac:dyDescent="0.2">
      <c r="A28" s="473">
        <v>19</v>
      </c>
      <c r="B28" s="316">
        <v>722.27694767263097</v>
      </c>
      <c r="C28" s="316">
        <f t="shared" si="0"/>
        <v>692.24580023765407</v>
      </c>
      <c r="D28" s="354">
        <v>662.21465280267705</v>
      </c>
      <c r="E28" s="354">
        <f t="shared" si="1"/>
        <v>848.99345429373557</v>
      </c>
      <c r="F28" s="354">
        <v>1035.7722557847942</v>
      </c>
      <c r="G28" s="316">
        <v>98.158666888113828</v>
      </c>
      <c r="H28" s="354">
        <v>99.971078327319034</v>
      </c>
      <c r="I28" s="368">
        <v>28.023214646975521</v>
      </c>
      <c r="J28" s="316">
        <v>0</v>
      </c>
      <c r="K28" s="316">
        <v>0</v>
      </c>
      <c r="L28" s="316">
        <v>126.22957283680176</v>
      </c>
      <c r="M28" s="316">
        <v>87.466143236955801</v>
      </c>
      <c r="N28" s="316">
        <v>0</v>
      </c>
      <c r="O28" s="354">
        <v>42.794726864204463</v>
      </c>
      <c r="P28" s="354">
        <v>55.335563767102762</v>
      </c>
      <c r="Q28" s="354">
        <v>118.26945412311267</v>
      </c>
      <c r="R28" s="354">
        <v>32.547654712603169</v>
      </c>
      <c r="S28" s="383">
        <v>0</v>
      </c>
      <c r="T28" s="354">
        <v>0</v>
      </c>
      <c r="U28" s="354">
        <v>0</v>
      </c>
      <c r="V28" s="354">
        <v>47.524391551409892</v>
      </c>
      <c r="W28" s="354">
        <v>2.276256598812727</v>
      </c>
      <c r="X28" s="354">
        <v>0</v>
      </c>
      <c r="Y28" s="354">
        <v>0</v>
      </c>
      <c r="Z28" s="354">
        <v>0</v>
      </c>
      <c r="AA28" s="354">
        <v>6.064965154887437</v>
      </c>
      <c r="AB28" s="354">
        <v>472.11770712298863</v>
      </c>
      <c r="AC28" s="383">
        <v>516.94312515845513</v>
      </c>
      <c r="AD28" s="354">
        <v>518.38222395478022</v>
      </c>
      <c r="AE28" s="354">
        <v>20.840986741058835</v>
      </c>
      <c r="AF28" s="354">
        <v>0</v>
      </c>
      <c r="AG28" s="354">
        <v>3.3018488446583136</v>
      </c>
      <c r="AH28" s="354">
        <v>0</v>
      </c>
      <c r="AI28" s="354">
        <v>0</v>
      </c>
      <c r="AJ28" s="354">
        <v>-20.154101204549587</v>
      </c>
      <c r="AK28" s="354">
        <v>-1842.8366789698275</v>
      </c>
      <c r="AL28" s="354">
        <v>-2008.0510035483087</v>
      </c>
      <c r="AM28" s="383">
        <v>-1300.4027203627152</v>
      </c>
      <c r="AN28" s="354">
        <v>-1491.0242399770755</v>
      </c>
      <c r="AO28" s="354">
        <v>-1214.6076127819549</v>
      </c>
      <c r="AP28" s="354">
        <v>-52.562223831040761</v>
      </c>
      <c r="AQ28" s="354">
        <v>0</v>
      </c>
      <c r="AR28" s="354">
        <v>0</v>
      </c>
      <c r="AS28" s="354">
        <v>0</v>
      </c>
      <c r="AT28" s="354">
        <v>0</v>
      </c>
      <c r="AU28" s="354">
        <v>-3105.6433121019109</v>
      </c>
      <c r="AV28" s="354">
        <v>-7928.119894499674</v>
      </c>
      <c r="AW28" s="383">
        <v>-10454.333706902933</v>
      </c>
      <c r="AX28" s="354">
        <v>-10169.373033895128</v>
      </c>
      <c r="AY28" s="354">
        <v>-11413.639973493729</v>
      </c>
      <c r="AZ28" s="354">
        <v>-11576.843049999999</v>
      </c>
      <c r="BA28" s="354">
        <v>-9699.7934172294626</v>
      </c>
      <c r="BB28" s="354">
        <v>-6496.8474865505868</v>
      </c>
      <c r="BC28" s="354">
        <v>-4839.9328064750116</v>
      </c>
      <c r="BD28" s="354">
        <v>-2747.7471091996304</v>
      </c>
      <c r="BE28" s="354">
        <v>-2184.9401646166652</v>
      </c>
      <c r="BF28" s="354">
        <v>-503</v>
      </c>
      <c r="BG28" s="354">
        <v>0</v>
      </c>
      <c r="BH28" s="384"/>
    </row>
    <row r="29" spans="1:60" s="87" customFormat="1" ht="15" customHeight="1" x14ac:dyDescent="0.2">
      <c r="A29" s="472">
        <v>20</v>
      </c>
      <c r="B29" s="317">
        <v>1246.94982475558</v>
      </c>
      <c r="C29" s="317">
        <f t="shared" si="0"/>
        <v>1232.7123929562529</v>
      </c>
      <c r="D29" s="353">
        <v>1218.4749611569257</v>
      </c>
      <c r="E29" s="353">
        <f t="shared" si="1"/>
        <v>1288.1735628764225</v>
      </c>
      <c r="F29" s="353">
        <v>1357.8721645959192</v>
      </c>
      <c r="G29" s="317">
        <v>687.11066821679674</v>
      </c>
      <c r="H29" s="353">
        <v>452.8101783060921</v>
      </c>
      <c r="I29" s="367">
        <v>403.5342909164475</v>
      </c>
      <c r="J29" s="317">
        <v>127.7283642301412</v>
      </c>
      <c r="K29" s="317">
        <v>324.19820808191622</v>
      </c>
      <c r="L29" s="317">
        <v>660.27776560788618</v>
      </c>
      <c r="M29" s="317">
        <v>478.76204719175809</v>
      </c>
      <c r="N29" s="317">
        <v>0</v>
      </c>
      <c r="O29" s="353">
        <v>291.7822286195759</v>
      </c>
      <c r="P29" s="353">
        <v>586.55697593128923</v>
      </c>
      <c r="Q29" s="353">
        <v>570.47619047619048</v>
      </c>
      <c r="R29" s="353">
        <v>400.33615296501898</v>
      </c>
      <c r="S29" s="381">
        <v>165.44940007600846</v>
      </c>
      <c r="T29" s="353">
        <v>38.660569662837347</v>
      </c>
      <c r="U29" s="353">
        <v>191.77820790162812</v>
      </c>
      <c r="V29" s="353">
        <v>513.26342875522676</v>
      </c>
      <c r="W29" s="353">
        <v>578.16917609843267</v>
      </c>
      <c r="X29" s="353">
        <v>0</v>
      </c>
      <c r="Y29" s="353">
        <v>0</v>
      </c>
      <c r="Z29" s="353">
        <v>82.995056920311555</v>
      </c>
      <c r="AA29" s="353">
        <v>568.08506950778997</v>
      </c>
      <c r="AB29" s="353">
        <v>1188.0978662723144</v>
      </c>
      <c r="AC29" s="381">
        <v>1153.757119918871</v>
      </c>
      <c r="AD29" s="353">
        <v>1074.5631517395964</v>
      </c>
      <c r="AE29" s="353">
        <v>654.75433344826502</v>
      </c>
      <c r="AF29" s="353">
        <v>335.13112675841211</v>
      </c>
      <c r="AG29" s="353">
        <v>554.71060590259674</v>
      </c>
      <c r="AH29" s="353">
        <v>222.94180249001371</v>
      </c>
      <c r="AI29" s="353">
        <v>0</v>
      </c>
      <c r="AJ29" s="353">
        <v>0</v>
      </c>
      <c r="AK29" s="353">
        <v>-320.82387727940068</v>
      </c>
      <c r="AL29" s="353">
        <v>-433.72701048240748</v>
      </c>
      <c r="AM29" s="381">
        <v>-25.121416188825179</v>
      </c>
      <c r="AN29" s="353">
        <v>-160.21654466355798</v>
      </c>
      <c r="AO29" s="353">
        <v>-9.8519736842105257</v>
      </c>
      <c r="AP29" s="353">
        <v>0</v>
      </c>
      <c r="AQ29" s="353">
        <v>0</v>
      </c>
      <c r="AR29" s="353">
        <v>0</v>
      </c>
      <c r="AS29" s="353">
        <v>0</v>
      </c>
      <c r="AT29" s="353">
        <v>0</v>
      </c>
      <c r="AU29" s="353">
        <v>-964.02836300288538</v>
      </c>
      <c r="AV29" s="353">
        <v>-6789.7838738267365</v>
      </c>
      <c r="AW29" s="381">
        <v>-8271.6122347567743</v>
      </c>
      <c r="AX29" s="353">
        <v>-7942.730516030917</v>
      </c>
      <c r="AY29" s="353">
        <v>-9514.5675400142718</v>
      </c>
      <c r="AZ29" s="353">
        <v>-10214.9267</v>
      </c>
      <c r="BA29" s="353">
        <v>-6556.0900443694045</v>
      </c>
      <c r="BB29" s="353">
        <v>-3149.5981566109408</v>
      </c>
      <c r="BC29" s="353">
        <v>-2354.3903905623638</v>
      </c>
      <c r="BD29" s="353">
        <v>-796.4181427197102</v>
      </c>
      <c r="BE29" s="353">
        <v>-313.59835383334877</v>
      </c>
      <c r="BF29" s="353">
        <v>0</v>
      </c>
      <c r="BG29" s="353">
        <v>0</v>
      </c>
      <c r="BH29" s="382"/>
    </row>
    <row r="30" spans="1:60" s="87" customFormat="1" ht="15" customHeight="1" x14ac:dyDescent="0.2">
      <c r="A30" s="472">
        <v>21</v>
      </c>
      <c r="B30" s="317">
        <v>1669.4136998093829</v>
      </c>
      <c r="C30" s="317">
        <f t="shared" si="0"/>
        <v>1586.32048083573</v>
      </c>
      <c r="D30" s="353">
        <v>1503.2272618620768</v>
      </c>
      <c r="E30" s="353">
        <f t="shared" si="1"/>
        <v>1629.4937745535165</v>
      </c>
      <c r="F30" s="353">
        <v>1755.7602872449561</v>
      </c>
      <c r="G30" s="317">
        <v>1196.3087526988872</v>
      </c>
      <c r="H30" s="353">
        <v>840.93318828274244</v>
      </c>
      <c r="I30" s="367">
        <v>1042.4635848674893</v>
      </c>
      <c r="J30" s="317">
        <v>654.60786667947366</v>
      </c>
      <c r="K30" s="317">
        <v>932.06984823550908</v>
      </c>
      <c r="L30" s="317">
        <v>1213.7458926615554</v>
      </c>
      <c r="M30" s="317">
        <v>1100.2320122964441</v>
      </c>
      <c r="N30" s="317">
        <v>131.35261729055941</v>
      </c>
      <c r="O30" s="353">
        <v>848.11367785423397</v>
      </c>
      <c r="P30" s="353">
        <v>1184.181064615999</v>
      </c>
      <c r="Q30" s="353">
        <v>1088.7746806039488</v>
      </c>
      <c r="R30" s="353">
        <v>953.64628307927285</v>
      </c>
      <c r="S30" s="381">
        <v>833.26334220098818</v>
      </c>
      <c r="T30" s="353">
        <v>557.81679084951031</v>
      </c>
      <c r="U30" s="353">
        <v>830.19776841625855</v>
      </c>
      <c r="V30" s="353">
        <v>1083.5561273721455</v>
      </c>
      <c r="W30" s="353">
        <v>1085.7743976336708</v>
      </c>
      <c r="X30" s="353">
        <v>435.97763982523082</v>
      </c>
      <c r="Y30" s="353">
        <v>287.97416593419189</v>
      </c>
      <c r="Z30" s="353">
        <v>647.3614439784302</v>
      </c>
      <c r="AA30" s="353">
        <v>1328.2273689203489</v>
      </c>
      <c r="AB30" s="353">
        <v>1474.8801098552867</v>
      </c>
      <c r="AC30" s="381">
        <v>1595.7809515761007</v>
      </c>
      <c r="AD30" s="353">
        <v>1400.3519799889548</v>
      </c>
      <c r="AE30" s="353">
        <v>1201.8302354010593</v>
      </c>
      <c r="AF30" s="353">
        <v>1118.7963373096484</v>
      </c>
      <c r="AG30" s="353">
        <v>1277.8155028827673</v>
      </c>
      <c r="AH30" s="353">
        <v>744.7548619412778</v>
      </c>
      <c r="AI30" s="353">
        <v>208.89679105436787</v>
      </c>
      <c r="AJ30" s="353">
        <v>0</v>
      </c>
      <c r="AK30" s="353">
        <v>0</v>
      </c>
      <c r="AL30" s="353">
        <v>0</v>
      </c>
      <c r="AM30" s="381">
        <v>0</v>
      </c>
      <c r="AN30" s="353">
        <v>0</v>
      </c>
      <c r="AO30" s="353">
        <v>0</v>
      </c>
      <c r="AP30" s="353">
        <v>0</v>
      </c>
      <c r="AQ30" s="353">
        <v>0</v>
      </c>
      <c r="AR30" s="353">
        <v>0</v>
      </c>
      <c r="AS30" s="353">
        <v>3.8356235505866882</v>
      </c>
      <c r="AT30" s="353">
        <v>0</v>
      </c>
      <c r="AU30" s="353">
        <v>-103.76275246338942</v>
      </c>
      <c r="AV30" s="353">
        <v>-5860.8922145458037</v>
      </c>
      <c r="AW30" s="381">
        <v>-5993.9898290390456</v>
      </c>
      <c r="AX30" s="353">
        <v>-6322.094904272828</v>
      </c>
      <c r="AY30" s="353">
        <v>-7763.4894484656934</v>
      </c>
      <c r="AZ30" s="353">
        <v>-7720.4810499999994</v>
      </c>
      <c r="BA30" s="353">
        <v>-3578.8180265431124</v>
      </c>
      <c r="BB30" s="353">
        <v>-813.0407724494321</v>
      </c>
      <c r="BC30" s="353">
        <v>-193.55500515404876</v>
      </c>
      <c r="BD30" s="353">
        <v>0</v>
      </c>
      <c r="BE30" s="353">
        <v>0</v>
      </c>
      <c r="BF30" s="353">
        <v>0</v>
      </c>
      <c r="BG30" s="353">
        <v>0</v>
      </c>
      <c r="BH30" s="382"/>
    </row>
    <row r="31" spans="1:60" s="87" customFormat="1" ht="15" customHeight="1" x14ac:dyDescent="0.2">
      <c r="A31" s="472">
        <v>22</v>
      </c>
      <c r="B31" s="317">
        <v>1962.4128389596012</v>
      </c>
      <c r="C31" s="317">
        <f t="shared" si="0"/>
        <v>1822.2190285392005</v>
      </c>
      <c r="D31" s="353">
        <v>1682.0252181187998</v>
      </c>
      <c r="E31" s="353">
        <f t="shared" si="1"/>
        <v>1898.8897605469185</v>
      </c>
      <c r="F31" s="353">
        <v>2115.7543029750373</v>
      </c>
      <c r="G31" s="317">
        <v>1490.7847533632287</v>
      </c>
      <c r="H31" s="353">
        <v>1276.1014115898959</v>
      </c>
      <c r="I31" s="367">
        <v>1445.9978757839369</v>
      </c>
      <c r="J31" s="317">
        <v>1096.335126308712</v>
      </c>
      <c r="K31" s="317">
        <v>1291.727235326385</v>
      </c>
      <c r="L31" s="317">
        <v>1655.5493975903617</v>
      </c>
      <c r="M31" s="317">
        <v>1496.1313974742441</v>
      </c>
      <c r="N31" s="317">
        <v>618.62845562650568</v>
      </c>
      <c r="O31" s="353">
        <v>1244.9375087768572</v>
      </c>
      <c r="P31" s="353">
        <v>1394.4562069309895</v>
      </c>
      <c r="Q31" s="353">
        <v>1287.0499419279906</v>
      </c>
      <c r="R31" s="353">
        <v>1184.7346315387554</v>
      </c>
      <c r="S31" s="381">
        <v>1197.2520223682068</v>
      </c>
      <c r="T31" s="353">
        <v>1115.6335816990206</v>
      </c>
      <c r="U31" s="353">
        <v>1165.8096322441079</v>
      </c>
      <c r="V31" s="353">
        <v>1297.41588935349</v>
      </c>
      <c r="W31" s="353">
        <v>1504.6056118152126</v>
      </c>
      <c r="X31" s="353">
        <v>1051.604357367391</v>
      </c>
      <c r="Y31" s="353">
        <v>990.96992395001325</v>
      </c>
      <c r="Z31" s="353">
        <v>1180.6046846914319</v>
      </c>
      <c r="AA31" s="353">
        <v>1890.2474732732514</v>
      </c>
      <c r="AB31" s="353">
        <v>2290.3561494313581</v>
      </c>
      <c r="AC31" s="381">
        <v>2378.6875686639059</v>
      </c>
      <c r="AD31" s="353">
        <v>2152.7261800344345</v>
      </c>
      <c r="AE31" s="353">
        <v>1823.5863398426479</v>
      </c>
      <c r="AF31" s="353">
        <v>1403.1500206198161</v>
      </c>
      <c r="AG31" s="353">
        <v>1675.6882886640942</v>
      </c>
      <c r="AH31" s="353">
        <v>1297.2628072426162</v>
      </c>
      <c r="AI31" s="353">
        <v>989.09465461348418</v>
      </c>
      <c r="AJ31" s="353">
        <v>0</v>
      </c>
      <c r="AK31" s="353">
        <v>0</v>
      </c>
      <c r="AL31" s="353">
        <v>0</v>
      </c>
      <c r="AM31" s="381">
        <v>0</v>
      </c>
      <c r="AN31" s="353">
        <v>0</v>
      </c>
      <c r="AO31" s="353">
        <v>0</v>
      </c>
      <c r="AP31" s="353">
        <v>0</v>
      </c>
      <c r="AQ31" s="353">
        <v>0</v>
      </c>
      <c r="AR31" s="353">
        <v>0</v>
      </c>
      <c r="AS31" s="353">
        <v>350.32028428691751</v>
      </c>
      <c r="AT31" s="353">
        <v>0</v>
      </c>
      <c r="AU31" s="353">
        <v>0</v>
      </c>
      <c r="AV31" s="353">
        <v>-4109.6060288951294</v>
      </c>
      <c r="AW31" s="381">
        <v>-4371.301026611548</v>
      </c>
      <c r="AX31" s="353">
        <v>-5192.0363117435063</v>
      </c>
      <c r="AY31" s="353">
        <v>-5543.574319502497</v>
      </c>
      <c r="AZ31" s="353">
        <v>-5198.3316500000001</v>
      </c>
      <c r="BA31" s="353">
        <v>-1665.4013369718862</v>
      </c>
      <c r="BB31" s="353">
        <v>0</v>
      </c>
      <c r="BC31" s="353">
        <v>0</v>
      </c>
      <c r="BD31" s="353">
        <v>0</v>
      </c>
      <c r="BE31" s="353">
        <v>0</v>
      </c>
      <c r="BF31" s="353">
        <v>0</v>
      </c>
      <c r="BG31" s="353">
        <v>0</v>
      </c>
      <c r="BH31" s="382"/>
    </row>
    <row r="32" spans="1:60" s="87" customFormat="1" ht="15" customHeight="1" x14ac:dyDescent="0.2">
      <c r="A32" s="472">
        <v>23</v>
      </c>
      <c r="B32" s="317">
        <v>2303.1095123900877</v>
      </c>
      <c r="C32" s="317">
        <f t="shared" si="0"/>
        <v>2151.4988819270861</v>
      </c>
      <c r="D32" s="353">
        <v>1999.8882514640848</v>
      </c>
      <c r="E32" s="353">
        <f t="shared" si="1"/>
        <v>2310.4486566792671</v>
      </c>
      <c r="F32" s="353">
        <v>2621.0090618944491</v>
      </c>
      <c r="G32" s="317">
        <v>1779.1258373470632</v>
      </c>
      <c r="H32" s="353">
        <v>1664.2244215665462</v>
      </c>
      <c r="I32" s="367">
        <v>1748.6485939712725</v>
      </c>
      <c r="J32" s="317">
        <v>1458.232158294112</v>
      </c>
      <c r="K32" s="317">
        <v>1742.5653684402996</v>
      </c>
      <c r="L32" s="317">
        <v>1966.2683461117197</v>
      </c>
      <c r="M32" s="317">
        <v>1841.3924891990696</v>
      </c>
      <c r="N32" s="317">
        <v>1144.0389247887433</v>
      </c>
      <c r="O32" s="353">
        <v>1493.9250105322285</v>
      </c>
      <c r="P32" s="353">
        <v>1851.8968674057057</v>
      </c>
      <c r="Q32" s="353">
        <v>1808.8269454123113</v>
      </c>
      <c r="R32" s="353">
        <v>1549.2683643199109</v>
      </c>
      <c r="S32" s="381">
        <v>1513.1099679678593</v>
      </c>
      <c r="T32" s="353">
        <v>1499.477809065763</v>
      </c>
      <c r="U32" s="353">
        <v>1627.5913696914492</v>
      </c>
      <c r="V32" s="353">
        <v>1936.618955719953</v>
      </c>
      <c r="W32" s="353">
        <v>2205.6926442495323</v>
      </c>
      <c r="X32" s="353">
        <v>1437.1926217354342</v>
      </c>
      <c r="Y32" s="353">
        <v>1213.3029197080291</v>
      </c>
      <c r="Z32" s="353">
        <v>1641.2272505991612</v>
      </c>
      <c r="AA32" s="353">
        <v>2802.0139015579962</v>
      </c>
      <c r="AB32" s="353">
        <v>2949.7602197105734</v>
      </c>
      <c r="AC32" s="381">
        <v>3000.5177047240768</v>
      </c>
      <c r="AD32" s="353">
        <v>2746.7058116492867</v>
      </c>
      <c r="AE32" s="353">
        <v>2417.5544619628249</v>
      </c>
      <c r="AF32" s="353">
        <v>2015.8645048952969</v>
      </c>
      <c r="AG32" s="353">
        <v>2484.641255605381</v>
      </c>
      <c r="AH32" s="353">
        <v>1777.0723386885152</v>
      </c>
      <c r="AI32" s="353">
        <v>1391.0627222484043</v>
      </c>
      <c r="AJ32" s="353">
        <v>220.14479777277242</v>
      </c>
      <c r="AK32" s="353">
        <v>0</v>
      </c>
      <c r="AL32" s="353">
        <v>0</v>
      </c>
      <c r="AM32" s="381">
        <v>0</v>
      </c>
      <c r="AN32" s="353">
        <v>0</v>
      </c>
      <c r="AO32" s="353">
        <v>0</v>
      </c>
      <c r="AP32" s="353">
        <v>0</v>
      </c>
      <c r="AQ32" s="353">
        <v>2.7049490449746747</v>
      </c>
      <c r="AR32" s="353">
        <v>61.873990210986499</v>
      </c>
      <c r="AS32" s="353">
        <v>452.6035789692292</v>
      </c>
      <c r="AT32" s="353">
        <v>189.82819427650139</v>
      </c>
      <c r="AU32" s="353">
        <v>0</v>
      </c>
      <c r="AV32" s="353">
        <v>-2347.6701299533365</v>
      </c>
      <c r="AW32" s="381">
        <v>-3485.558979943542</v>
      </c>
      <c r="AX32" s="353">
        <v>-3063.5091977250477</v>
      </c>
      <c r="AY32" s="353">
        <v>-3519.1021001121412</v>
      </c>
      <c r="AZ32" s="353">
        <v>-3339.9640999999997</v>
      </c>
      <c r="BA32" s="353">
        <v>-90.286290639233542</v>
      </c>
      <c r="BB32" s="353">
        <v>0</v>
      </c>
      <c r="BC32" s="353">
        <v>0</v>
      </c>
      <c r="BD32" s="353">
        <v>0</v>
      </c>
      <c r="BE32" s="353">
        <v>0</v>
      </c>
      <c r="BF32" s="353">
        <v>0</v>
      </c>
      <c r="BG32" s="353">
        <v>0</v>
      </c>
      <c r="BH32" s="382"/>
    </row>
    <row r="33" spans="1:60" s="87" customFormat="1" ht="15" customHeight="1" x14ac:dyDescent="0.2">
      <c r="A33" s="472">
        <v>24</v>
      </c>
      <c r="B33" s="317">
        <v>2643.8061858205738</v>
      </c>
      <c r="C33" s="317">
        <f t="shared" si="0"/>
        <v>2530.4448342751725</v>
      </c>
      <c r="D33" s="353">
        <v>2417.0834827297713</v>
      </c>
      <c r="E33" s="353">
        <f t="shared" si="1"/>
        <v>2774.8314940150622</v>
      </c>
      <c r="F33" s="353">
        <v>3132.5795053003535</v>
      </c>
      <c r="G33" s="317">
        <v>2190.1652549410396</v>
      </c>
      <c r="H33" s="353">
        <v>1958.2570048821904</v>
      </c>
      <c r="I33" s="367">
        <v>2309.1128869107829</v>
      </c>
      <c r="J33" s="317">
        <v>1809.4851599270003</v>
      </c>
      <c r="K33" s="317">
        <v>2056.6323825196559</v>
      </c>
      <c r="L33" s="317">
        <v>2446.9117196056959</v>
      </c>
      <c r="M33" s="317">
        <v>2297.1371302758394</v>
      </c>
      <c r="N33" s="317">
        <v>1470.3018774136813</v>
      </c>
      <c r="O33" s="353">
        <v>1941.3244277489116</v>
      </c>
      <c r="P33" s="353">
        <v>2508.5455574419921</v>
      </c>
      <c r="Q33" s="353">
        <v>2306.254355400697</v>
      </c>
      <c r="R33" s="353">
        <v>2304.3739536523044</v>
      </c>
      <c r="S33" s="381">
        <v>2280.1935501384442</v>
      </c>
      <c r="T33" s="353">
        <v>2198.1295322584665</v>
      </c>
      <c r="U33" s="353">
        <v>2291.244904929978</v>
      </c>
      <c r="V33" s="353">
        <v>2535.4262892677175</v>
      </c>
      <c r="W33" s="353">
        <v>2770.2042807550888</v>
      </c>
      <c r="X33" s="353">
        <v>2144.834720547241</v>
      </c>
      <c r="Y33" s="353">
        <v>1935.3557916459661</v>
      </c>
      <c r="Z33" s="353">
        <v>2452.5039319952066</v>
      </c>
      <c r="AA33" s="353">
        <v>3353.9257306527529</v>
      </c>
      <c r="AB33" s="353">
        <v>3679.3966761733741</v>
      </c>
      <c r="AC33" s="381">
        <v>3880.819403363475</v>
      </c>
      <c r="AD33" s="353">
        <v>3733.0719877854658</v>
      </c>
      <c r="AE33" s="353">
        <v>3113.9907688932076</v>
      </c>
      <c r="AF33" s="353">
        <v>2430.5469597226252</v>
      </c>
      <c r="AG33" s="353">
        <v>3093.8323674448397</v>
      </c>
      <c r="AH33" s="353">
        <v>2512.134078782401</v>
      </c>
      <c r="AI33" s="353">
        <v>1941.7906259371921</v>
      </c>
      <c r="AJ33" s="353">
        <v>954.99433400019586</v>
      </c>
      <c r="AK33" s="353">
        <v>0</v>
      </c>
      <c r="AL33" s="353">
        <v>0</v>
      </c>
      <c r="AM33" s="381">
        <v>14.7773036404854</v>
      </c>
      <c r="AN33" s="353">
        <v>0</v>
      </c>
      <c r="AO33" s="353">
        <v>19.703947368421051</v>
      </c>
      <c r="AP33" s="353">
        <v>323.67264148588259</v>
      </c>
      <c r="AQ33" s="353">
        <v>467.95618478061874</v>
      </c>
      <c r="AR33" s="353">
        <v>518.68834347082293</v>
      </c>
      <c r="AS33" s="353">
        <v>673.79120371972817</v>
      </c>
      <c r="AT33" s="353">
        <v>358.56436696672489</v>
      </c>
      <c r="AU33" s="353">
        <v>0</v>
      </c>
      <c r="AV33" s="353">
        <v>-946.64118143279688</v>
      </c>
      <c r="AW33" s="381">
        <v>-1206.7649577619657</v>
      </c>
      <c r="AX33" s="353">
        <v>-503.27430678527537</v>
      </c>
      <c r="AY33" s="353">
        <v>-536.62070547456415</v>
      </c>
      <c r="AZ33" s="353">
        <v>-1084.8788500000001</v>
      </c>
      <c r="BA33" s="353">
        <v>0</v>
      </c>
      <c r="BB33" s="353">
        <v>0</v>
      </c>
      <c r="BC33" s="353">
        <v>0</v>
      </c>
      <c r="BD33" s="353">
        <v>0</v>
      </c>
      <c r="BE33" s="353">
        <v>0</v>
      </c>
      <c r="BF33" s="353">
        <v>0</v>
      </c>
      <c r="BG33" s="353">
        <v>439.19231280755417</v>
      </c>
      <c r="BH33" s="382"/>
    </row>
    <row r="34" spans="1:60" s="87" customFormat="1" ht="15" customHeight="1" x14ac:dyDescent="0.2">
      <c r="A34" s="472">
        <v>25</v>
      </c>
      <c r="B34" s="317">
        <v>3134.4093955604744</v>
      </c>
      <c r="C34" s="317">
        <f t="shared" si="0"/>
        <v>2928.0558092897386</v>
      </c>
      <c r="D34" s="353">
        <v>2721.7022230190028</v>
      </c>
      <c r="E34" s="353">
        <f t="shared" si="1"/>
        <v>3088.1908185652405</v>
      </c>
      <c r="F34" s="353">
        <v>3454.6794141114783</v>
      </c>
      <c r="G34" s="317">
        <v>2263.7842551071253</v>
      </c>
      <c r="H34" s="353">
        <v>2375.7832731904055</v>
      </c>
      <c r="I34" s="367">
        <v>2555.7171758041673</v>
      </c>
      <c r="J34" s="317">
        <v>2245.8904043799826</v>
      </c>
      <c r="K34" s="317">
        <v>2492.2737246297311</v>
      </c>
      <c r="L34" s="317">
        <v>3014.9447973713036</v>
      </c>
      <c r="M34" s="317">
        <v>2950.8314639415089</v>
      </c>
      <c r="N34" s="317">
        <v>1838.9366420678318</v>
      </c>
      <c r="O34" s="353">
        <v>2501.5463066984971</v>
      </c>
      <c r="P34" s="353">
        <v>2943.8519924098669</v>
      </c>
      <c r="Q34" s="353">
        <v>2744.547038327526</v>
      </c>
      <c r="R34" s="353">
        <v>2610.3219079507739</v>
      </c>
      <c r="S34" s="381">
        <v>2620.1168630218795</v>
      </c>
      <c r="T34" s="353">
        <v>2535.0287821774778</v>
      </c>
      <c r="U34" s="353">
        <v>2689.9417055675735</v>
      </c>
      <c r="V34" s="353">
        <v>3181.758014366892</v>
      </c>
      <c r="W34" s="353">
        <v>3710.2982560647451</v>
      </c>
      <c r="X34" s="353">
        <v>2723.2171170993061</v>
      </c>
      <c r="Y34" s="353">
        <v>2562.123093973325</v>
      </c>
      <c r="Z34" s="353">
        <v>3101.9402523966446</v>
      </c>
      <c r="AA34" s="353">
        <v>4198.9775422337361</v>
      </c>
      <c r="AB34" s="353">
        <v>4625.582990035562</v>
      </c>
      <c r="AC34" s="381">
        <v>5032.7035409448154</v>
      </c>
      <c r="AD34" s="353">
        <v>4665.4400155930216</v>
      </c>
      <c r="AE34" s="353">
        <v>3904.2115161583547</v>
      </c>
      <c r="AF34" s="353">
        <v>2941.7065571016174</v>
      </c>
      <c r="AG34" s="353">
        <v>3546.185659163029</v>
      </c>
      <c r="AH34" s="353">
        <v>2899.858952678077</v>
      </c>
      <c r="AI34" s="353">
        <v>2421.3037144938094</v>
      </c>
      <c r="AJ34" s="353">
        <v>1356.5260426139146</v>
      </c>
      <c r="AK34" s="353">
        <v>269.12713876044512</v>
      </c>
      <c r="AL34" s="353">
        <v>172.59033289092338</v>
      </c>
      <c r="AM34" s="381">
        <v>667.93412454994007</v>
      </c>
      <c r="AN34" s="353">
        <v>417.14037304295721</v>
      </c>
      <c r="AO34" s="353">
        <v>494.00610902255642</v>
      </c>
      <c r="AP34" s="353">
        <v>585.10054422448013</v>
      </c>
      <c r="AQ34" s="353">
        <v>647.83529627143457</v>
      </c>
      <c r="AR34" s="353">
        <v>631.90458087816</v>
      </c>
      <c r="AS34" s="353">
        <v>934.61360515962303</v>
      </c>
      <c r="AT34" s="353">
        <v>544.67043978682432</v>
      </c>
      <c r="AU34" s="353">
        <v>0</v>
      </c>
      <c r="AV34" s="353">
        <v>0</v>
      </c>
      <c r="AW34" s="381">
        <v>0</v>
      </c>
      <c r="AX34" s="353">
        <v>0</v>
      </c>
      <c r="AY34" s="353">
        <v>0</v>
      </c>
      <c r="AZ34" s="353">
        <v>0</v>
      </c>
      <c r="BA34" s="353">
        <v>0</v>
      </c>
      <c r="BB34" s="353">
        <v>0</v>
      </c>
      <c r="BC34" s="353">
        <v>0</v>
      </c>
      <c r="BD34" s="353">
        <v>0</v>
      </c>
      <c r="BE34" s="353">
        <v>24.595949320262648</v>
      </c>
      <c r="BF34" s="353">
        <v>315</v>
      </c>
      <c r="BG34" s="353">
        <v>669.10506716318662</v>
      </c>
      <c r="BH34" s="382"/>
    </row>
    <row r="35" spans="1:60" s="87" customFormat="1" ht="15" customHeight="1" x14ac:dyDescent="0.2">
      <c r="A35" s="472">
        <v>26</v>
      </c>
      <c r="B35" s="317">
        <v>3495.5478693967898</v>
      </c>
      <c r="C35" s="317">
        <f t="shared" si="0"/>
        <v>3330.4669548967931</v>
      </c>
      <c r="D35" s="353">
        <v>3165.3860403967965</v>
      </c>
      <c r="E35" s="353">
        <f t="shared" si="1"/>
        <v>3622.6591093355237</v>
      </c>
      <c r="F35" s="353">
        <v>4079.9321782742504</v>
      </c>
      <c r="G35" s="317">
        <v>2392.6175053977745</v>
      </c>
      <c r="H35" s="353">
        <v>2505.1576098492887</v>
      </c>
      <c r="I35" s="367">
        <v>2701.43789196844</v>
      </c>
      <c r="J35" s="317">
        <v>2751.4818461242917</v>
      </c>
      <c r="K35" s="317">
        <v>2851.9311117206066</v>
      </c>
      <c r="L35" s="317">
        <v>3218.8541073384449</v>
      </c>
      <c r="M35" s="317">
        <v>3176.4020438683951</v>
      </c>
      <c r="N35" s="317">
        <v>2504.1740909264713</v>
      </c>
      <c r="O35" s="353">
        <v>2929.4935753405421</v>
      </c>
      <c r="P35" s="353">
        <v>3633.7020207064147</v>
      </c>
      <c r="Q35" s="353">
        <v>3235.0174216027876</v>
      </c>
      <c r="R35" s="353">
        <v>3075.7533703409995</v>
      </c>
      <c r="S35" s="381">
        <v>3143.538601444161</v>
      </c>
      <c r="T35" s="353">
        <v>3178.4511201375562</v>
      </c>
      <c r="U35" s="353">
        <v>3575.6542183764086</v>
      </c>
      <c r="V35" s="353">
        <v>4156.008041170795</v>
      </c>
      <c r="W35" s="353">
        <v>4570.7232504159556</v>
      </c>
      <c r="X35" s="353">
        <v>3603.9357663944957</v>
      </c>
      <c r="Y35" s="353">
        <v>3502.2740474643629</v>
      </c>
      <c r="Z35" s="353">
        <v>4104.1055647094063</v>
      </c>
      <c r="AA35" s="353">
        <v>5379.6240923851574</v>
      </c>
      <c r="AB35" s="353">
        <v>5558.1130065842754</v>
      </c>
      <c r="AC35" s="381">
        <v>5999.162427110623</v>
      </c>
      <c r="AD35" s="353">
        <v>5299.0182893155306</v>
      </c>
      <c r="AE35" s="353">
        <v>5121.6724916152089</v>
      </c>
      <c r="AF35" s="353">
        <v>3569.6542744115709</v>
      </c>
      <c r="AG35" s="353">
        <v>4416.2228297304946</v>
      </c>
      <c r="AH35" s="353">
        <v>3395.8236872029629</v>
      </c>
      <c r="AI35" s="353">
        <v>2896.0691487082818</v>
      </c>
      <c r="AJ35" s="353">
        <v>1739.4539655003566</v>
      </c>
      <c r="AK35" s="353">
        <v>819.54535475638374</v>
      </c>
      <c r="AL35" s="353">
        <v>691.86211706709287</v>
      </c>
      <c r="AM35" s="381">
        <v>855.60588078410467</v>
      </c>
      <c r="AN35" s="353">
        <v>760.66773907833374</v>
      </c>
      <c r="AO35" s="353">
        <v>776.8984962406015</v>
      </c>
      <c r="AP35" s="353">
        <v>894.94102154429936</v>
      </c>
      <c r="AQ35" s="353">
        <v>1079.2746689448952</v>
      </c>
      <c r="AR35" s="353">
        <v>1037.3766869416459</v>
      </c>
      <c r="AS35" s="353">
        <v>1416.6236313500167</v>
      </c>
      <c r="AT35" s="353">
        <v>776.68267723588156</v>
      </c>
      <c r="AU35" s="353">
        <v>167.70956502803637</v>
      </c>
      <c r="AV35" s="353">
        <v>0</v>
      </c>
      <c r="AW35" s="381">
        <v>0</v>
      </c>
      <c r="AX35" s="353">
        <v>0</v>
      </c>
      <c r="AY35" s="353">
        <v>0</v>
      </c>
      <c r="AZ35" s="353">
        <v>0</v>
      </c>
      <c r="BA35" s="353">
        <v>0</v>
      </c>
      <c r="BB35" s="353">
        <v>0</v>
      </c>
      <c r="BC35" s="353">
        <v>0</v>
      </c>
      <c r="BD35" s="353">
        <v>0</v>
      </c>
      <c r="BE35" s="353">
        <v>567.75649680939614</v>
      </c>
      <c r="BF35" s="353">
        <v>642</v>
      </c>
      <c r="BG35" s="353">
        <v>995.30606906946844</v>
      </c>
      <c r="BH35" s="382"/>
    </row>
    <row r="36" spans="1:60" s="87" customFormat="1" ht="15" customHeight="1" x14ac:dyDescent="0.2">
      <c r="A36" s="472">
        <v>27</v>
      </c>
      <c r="B36" s="317">
        <v>4476.7542888765902</v>
      </c>
      <c r="C36" s="317">
        <f t="shared" si="0"/>
        <v>4099.2003188138178</v>
      </c>
      <c r="D36" s="353">
        <v>3721.646348751045</v>
      </c>
      <c r="E36" s="353">
        <f t="shared" si="1"/>
        <v>4200.7842766210488</v>
      </c>
      <c r="F36" s="353">
        <v>4679.9222044910521</v>
      </c>
      <c r="G36" s="317">
        <v>2809.7918396722584</v>
      </c>
      <c r="H36" s="353">
        <v>2628.6512948418595</v>
      </c>
      <c r="I36" s="367">
        <v>3228.27432733158</v>
      </c>
      <c r="J36" s="317">
        <v>2895.1762558832006</v>
      </c>
      <c r="K36" s="317">
        <v>3008.9646187602848</v>
      </c>
      <c r="L36" s="317">
        <v>3398.488499452355</v>
      </c>
      <c r="M36" s="317">
        <v>3337.5238866733139</v>
      </c>
      <c r="N36" s="317">
        <v>2855.8601307689369</v>
      </c>
      <c r="O36" s="353">
        <v>3376.8929925572252</v>
      </c>
      <c r="P36" s="353">
        <v>4102.2097939345513</v>
      </c>
      <c r="Q36" s="353">
        <v>3774.186991869919</v>
      </c>
      <c r="R36" s="353">
        <v>3814.5851323170914</v>
      </c>
      <c r="S36" s="381">
        <v>3787.2871762853574</v>
      </c>
      <c r="T36" s="353">
        <v>3915.7634129930975</v>
      </c>
      <c r="U36" s="353">
        <v>4360.4308322896504</v>
      </c>
      <c r="V36" s="353">
        <v>5182.5348986812487</v>
      </c>
      <c r="W36" s="353">
        <v>5483.5021465398595</v>
      </c>
      <c r="X36" s="353">
        <v>4443.0284098772263</v>
      </c>
      <c r="Y36" s="353">
        <v>4666.8754538158746</v>
      </c>
      <c r="Z36" s="353">
        <v>5116.6452591372072</v>
      </c>
      <c r="AA36" s="353">
        <v>6350.0185171671474</v>
      </c>
      <c r="AB36" s="353">
        <v>6681.8311855216371</v>
      </c>
      <c r="AC36" s="381">
        <v>7083.6192005408602</v>
      </c>
      <c r="AD36" s="353">
        <v>6278.1847123412272</v>
      </c>
      <c r="AE36" s="353">
        <v>5983.0999435789736</v>
      </c>
      <c r="AF36" s="353">
        <v>4400.7117655145021</v>
      </c>
      <c r="AG36" s="353">
        <v>5175.6480640019063</v>
      </c>
      <c r="AH36" s="353">
        <v>4363.5203516342544</v>
      </c>
      <c r="AI36" s="353">
        <v>3665.189152135727</v>
      </c>
      <c r="AJ36" s="353">
        <v>2069.6711621595155</v>
      </c>
      <c r="AK36" s="353">
        <v>1084.1110165886857</v>
      </c>
      <c r="AL36" s="353">
        <v>820.92967035943559</v>
      </c>
      <c r="AM36" s="381">
        <v>1319.6132150953463</v>
      </c>
      <c r="AN36" s="353">
        <v>1096.9781436423789</v>
      </c>
      <c r="AO36" s="353">
        <v>1097.7913533834587</v>
      </c>
      <c r="AP36" s="353">
        <v>1200.6318496142994</v>
      </c>
      <c r="AQ36" s="353">
        <v>1375.4665893696222</v>
      </c>
      <c r="AR36" s="353">
        <v>1409.9370960843944</v>
      </c>
      <c r="AS36" s="353">
        <v>2885.6674512247182</v>
      </c>
      <c r="AT36" s="353">
        <v>1207.2080590263781</v>
      </c>
      <c r="AU36" s="353">
        <v>254.58070662529263</v>
      </c>
      <c r="AV36" s="353">
        <v>0</v>
      </c>
      <c r="AW36" s="381">
        <v>0</v>
      </c>
      <c r="AX36" s="353">
        <v>0</v>
      </c>
      <c r="AY36" s="353">
        <v>0</v>
      </c>
      <c r="AZ36" s="353">
        <v>0</v>
      </c>
      <c r="BA36" s="353">
        <v>0</v>
      </c>
      <c r="BB36" s="353">
        <v>0</v>
      </c>
      <c r="BC36" s="353">
        <v>137.4980910930401</v>
      </c>
      <c r="BD36" s="353">
        <v>326.09246788523569</v>
      </c>
      <c r="BE36" s="353">
        <v>747.1019606029779</v>
      </c>
      <c r="BF36" s="353">
        <v>982</v>
      </c>
      <c r="BG36" s="353">
        <v>1136.7908409806269</v>
      </c>
      <c r="BH36" s="382"/>
    </row>
    <row r="37" spans="1:60" s="87" customFormat="1" ht="15" customHeight="1" x14ac:dyDescent="0.2">
      <c r="A37" s="473">
        <v>28</v>
      </c>
      <c r="B37" s="316">
        <v>5335.3099059214155</v>
      </c>
      <c r="C37" s="316">
        <f t="shared" si="0"/>
        <v>4839.7190141534884</v>
      </c>
      <c r="D37" s="354">
        <v>4344.1281223855613</v>
      </c>
      <c r="E37" s="354">
        <f t="shared" si="1"/>
        <v>4723.6005937358104</v>
      </c>
      <c r="F37" s="354">
        <v>5103.0730650860596</v>
      </c>
      <c r="G37" s="316">
        <v>3484.6326745280408</v>
      </c>
      <c r="H37" s="354">
        <v>2946.2064848227551</v>
      </c>
      <c r="I37" s="368">
        <v>3872.8082642120171</v>
      </c>
      <c r="J37" s="316">
        <v>3108.0568629334357</v>
      </c>
      <c r="K37" s="316">
        <v>3621.9018559151577</v>
      </c>
      <c r="L37" s="316">
        <v>3636.3826944140201</v>
      </c>
      <c r="M37" s="316">
        <v>3590.7153539381857</v>
      </c>
      <c r="N37" s="316">
        <v>2978.7383856536539</v>
      </c>
      <c r="O37" s="354">
        <v>3874.8679960679679</v>
      </c>
      <c r="P37" s="354">
        <v>4282.9726355737539</v>
      </c>
      <c r="Q37" s="354">
        <v>4156.8234610917534</v>
      </c>
      <c r="R37" s="354">
        <v>4338.6023731900023</v>
      </c>
      <c r="S37" s="383">
        <v>4593.47698029209</v>
      </c>
      <c r="T37" s="354">
        <v>4537.093996860126</v>
      </c>
      <c r="U37" s="354">
        <v>5147.730843675281</v>
      </c>
      <c r="V37" s="354">
        <v>5809.8568671598587</v>
      </c>
      <c r="W37" s="354">
        <v>5991.1073680750978</v>
      </c>
      <c r="X37" s="354">
        <v>5453.0067614321579</v>
      </c>
      <c r="Y37" s="354">
        <v>6019.9305422860843</v>
      </c>
      <c r="Z37" s="354">
        <v>6396.8440121330132</v>
      </c>
      <c r="AA37" s="354">
        <v>7682.2891961907544</v>
      </c>
      <c r="AB37" s="354">
        <v>7766.5313721347839</v>
      </c>
      <c r="AC37" s="383">
        <v>8177.4408856587515</v>
      </c>
      <c r="AD37" s="354">
        <v>7520.1421238995545</v>
      </c>
      <c r="AE37" s="354">
        <v>6679.5362505093563</v>
      </c>
      <c r="AF37" s="354">
        <v>5389.1793313069902</v>
      </c>
      <c r="AG37" s="354">
        <v>6157.9480952877548</v>
      </c>
      <c r="AH37" s="354">
        <v>5358.6808612998229</v>
      </c>
      <c r="AI37" s="354">
        <v>4678.0220784599351</v>
      </c>
      <c r="AJ37" s="354">
        <v>2770.4137578869318</v>
      </c>
      <c r="AK37" s="354">
        <v>1406.4553861774675</v>
      </c>
      <c r="AL37" s="354">
        <v>1229.1433272840543</v>
      </c>
      <c r="AM37" s="383">
        <v>1697.9121882917725</v>
      </c>
      <c r="AN37" s="354">
        <v>1690.2123765858232</v>
      </c>
      <c r="AO37" s="354">
        <v>1634.0202067669172</v>
      </c>
      <c r="AP37" s="354">
        <v>1629.4289387622637</v>
      </c>
      <c r="AQ37" s="354">
        <v>2051.7038506132908</v>
      </c>
      <c r="AR37" s="354">
        <v>2095.8168599125638</v>
      </c>
      <c r="AS37" s="354">
        <v>3916.1716451490083</v>
      </c>
      <c r="AT37" s="354">
        <v>2735.7592704554613</v>
      </c>
      <c r="AU37" s="354">
        <v>416.25755348685288</v>
      </c>
      <c r="AV37" s="354">
        <v>0</v>
      </c>
      <c r="AW37" s="383">
        <v>0</v>
      </c>
      <c r="AX37" s="354">
        <v>0</v>
      </c>
      <c r="AY37" s="354">
        <v>0</v>
      </c>
      <c r="AZ37" s="354">
        <v>0</v>
      </c>
      <c r="BA37" s="354">
        <v>0</v>
      </c>
      <c r="BB37" s="354">
        <v>186.9673261217485</v>
      </c>
      <c r="BC37" s="354">
        <v>613.45302179971736</v>
      </c>
      <c r="BD37" s="354">
        <v>646.95909493897727</v>
      </c>
      <c r="BE37" s="354">
        <v>1119.1156940719504</v>
      </c>
      <c r="BF37" s="354">
        <v>1182</v>
      </c>
      <c r="BG37" s="354">
        <v>1296.9437425189519</v>
      </c>
      <c r="BH37" s="384"/>
    </row>
    <row r="38" spans="1:60" s="87" customFormat="1" ht="15" customHeight="1" x14ac:dyDescent="0.2">
      <c r="A38" s="472">
        <v>29</v>
      </c>
      <c r="B38" s="317">
        <v>6037.1450531882174</v>
      </c>
      <c r="C38" s="317">
        <f t="shared" si="0"/>
        <v>5561.476793356389</v>
      </c>
      <c r="D38" s="353">
        <v>5085.8085335245596</v>
      </c>
      <c r="E38" s="353">
        <f t="shared" si="1"/>
        <v>5347.0681787650155</v>
      </c>
      <c r="F38" s="353">
        <v>5608.3278240054715</v>
      </c>
      <c r="G38" s="317">
        <v>4104.2592592592591</v>
      </c>
      <c r="H38" s="353">
        <v>3693.0492464444915</v>
      </c>
      <c r="I38" s="367">
        <v>4876.0393485737404</v>
      </c>
      <c r="J38" s="317">
        <v>3571.0721832676977</v>
      </c>
      <c r="K38" s="317">
        <v>4229.7734960687503</v>
      </c>
      <c r="L38" s="317">
        <v>4384.0501642935378</v>
      </c>
      <c r="M38" s="317">
        <v>4253.6166500498512</v>
      </c>
      <c r="N38" s="317">
        <v>3177.8859021909534</v>
      </c>
      <c r="O38" s="353">
        <v>4049.9373332397136</v>
      </c>
      <c r="P38" s="353">
        <v>4840.0173108292547</v>
      </c>
      <c r="Q38" s="353">
        <v>4320.3135888501747</v>
      </c>
      <c r="R38" s="353">
        <v>4517.6144741093194</v>
      </c>
      <c r="S38" s="381">
        <v>4876.2450458765406</v>
      </c>
      <c r="T38" s="353">
        <v>4959.598793889706</v>
      </c>
      <c r="U38" s="353">
        <v>5531.2872594785376</v>
      </c>
      <c r="V38" s="353">
        <v>6116.3891926664528</v>
      </c>
      <c r="W38" s="353">
        <v>6321.1645749029431</v>
      </c>
      <c r="X38" s="353">
        <v>6598.8173424803781</v>
      </c>
      <c r="Y38" s="353">
        <v>7027.8401230557565</v>
      </c>
      <c r="Z38" s="353">
        <v>7558.7748090173754</v>
      </c>
      <c r="AA38" s="353">
        <v>8672.9001714890364</v>
      </c>
      <c r="AB38" s="353">
        <v>8767.3428752508717</v>
      </c>
      <c r="AC38" s="381">
        <v>9093.3292487112321</v>
      </c>
      <c r="AD38" s="353">
        <v>8232.917681837378</v>
      </c>
      <c r="AE38" s="353">
        <v>7761.5308121493272</v>
      </c>
      <c r="AF38" s="353">
        <v>6546.9050419269597</v>
      </c>
      <c r="AG38" s="353">
        <v>7041.1926612338539</v>
      </c>
      <c r="AH38" s="353">
        <v>6171.2875761728437</v>
      </c>
      <c r="AI38" s="353">
        <v>5434.4816703083279</v>
      </c>
      <c r="AJ38" s="353">
        <v>3922.2981575008043</v>
      </c>
      <c r="AK38" s="353">
        <v>2131.7302177522261</v>
      </c>
      <c r="AL38" s="353">
        <v>1847.4669546845798</v>
      </c>
      <c r="AM38" s="381">
        <v>2710.1574876650225</v>
      </c>
      <c r="AN38" s="353">
        <v>2329.635162945789</v>
      </c>
      <c r="AO38" s="353">
        <v>2206.8421052631579</v>
      </c>
      <c r="AP38" s="353">
        <v>2464.8916543924906</v>
      </c>
      <c r="AQ38" s="353">
        <v>3166.1428571428569</v>
      </c>
      <c r="AR38" s="353">
        <v>3744.0346417030978</v>
      </c>
      <c r="AS38" s="353">
        <v>5565.4897719012843</v>
      </c>
      <c r="AT38" s="353">
        <v>4215.922902951319</v>
      </c>
      <c r="AU38" s="353">
        <v>653.94664924601238</v>
      </c>
      <c r="AV38" s="353">
        <v>13.016316244700958</v>
      </c>
      <c r="AW38" s="381">
        <v>0</v>
      </c>
      <c r="AX38" s="353">
        <v>0</v>
      </c>
      <c r="AY38" s="353">
        <v>0</v>
      </c>
      <c r="AZ38" s="353">
        <v>0</v>
      </c>
      <c r="BA38" s="353">
        <v>130.53439610491597</v>
      </c>
      <c r="BB38" s="353">
        <v>630.34698521046641</v>
      </c>
      <c r="BC38" s="353">
        <v>801.71963883480305</v>
      </c>
      <c r="BD38" s="353">
        <v>936.47067700375374</v>
      </c>
      <c r="BE38" s="353">
        <v>1261.5672338851382</v>
      </c>
      <c r="BF38" s="353">
        <v>1390</v>
      </c>
      <c r="BG38" s="353">
        <v>1592.6862171388038</v>
      </c>
      <c r="BH38" s="382"/>
    </row>
    <row r="39" spans="1:60" s="87" customFormat="1" ht="15" customHeight="1" x14ac:dyDescent="0.2">
      <c r="A39" s="472">
        <v>30</v>
      </c>
      <c r="B39" s="317">
        <v>6520.9343294595083</v>
      </c>
      <c r="C39" s="317">
        <f t="shared" si="0"/>
        <v>6091.4348054611983</v>
      </c>
      <c r="D39" s="353">
        <v>5661.9352814628892</v>
      </c>
      <c r="E39" s="353">
        <f t="shared" si="1"/>
        <v>5859.3383520046691</v>
      </c>
      <c r="F39" s="353">
        <v>6056.741422546449</v>
      </c>
      <c r="G39" s="317">
        <v>4570.5129269777999</v>
      </c>
      <c r="H39" s="353">
        <v>4269.3531097431542</v>
      </c>
      <c r="I39" s="367">
        <v>5688.7125733360308</v>
      </c>
      <c r="J39" s="317">
        <v>4140.5278071270768</v>
      </c>
      <c r="K39" s="317">
        <v>4964.2850612543425</v>
      </c>
      <c r="L39" s="317">
        <v>5165.7025191675802</v>
      </c>
      <c r="M39" s="317">
        <v>5395.2799933532742</v>
      </c>
      <c r="N39" s="317">
        <v>3711.7707337590336</v>
      </c>
      <c r="O39" s="353">
        <v>4435.0898750175538</v>
      </c>
      <c r="P39" s="353">
        <v>5570.4467525550117</v>
      </c>
      <c r="Q39" s="353">
        <v>4622.9442508710799</v>
      </c>
      <c r="R39" s="353">
        <v>4865.8743795341734</v>
      </c>
      <c r="S39" s="381">
        <v>5149.9885987295729</v>
      </c>
      <c r="T39" s="353">
        <v>5199.8466196516238</v>
      </c>
      <c r="U39" s="353">
        <v>5788.6738016623012</v>
      </c>
      <c r="V39" s="353">
        <v>6757.9684786104863</v>
      </c>
      <c r="W39" s="353">
        <v>7165.6557730624645</v>
      </c>
      <c r="X39" s="353">
        <v>7153.1004725094399</v>
      </c>
      <c r="Y39" s="353">
        <v>7874.8229640386735</v>
      </c>
      <c r="Z39" s="353">
        <v>7915.653553774715</v>
      </c>
      <c r="AA39" s="353">
        <v>9309.7215127522159</v>
      </c>
      <c r="AB39" s="353">
        <v>9534.0464244216764</v>
      </c>
      <c r="AC39" s="381">
        <v>9439.8309811543986</v>
      </c>
      <c r="AD39" s="353">
        <v>9586.4712666081923</v>
      </c>
      <c r="AE39" s="353">
        <v>8978.9917876061809</v>
      </c>
      <c r="AF39" s="353">
        <v>7919.588596477829</v>
      </c>
      <c r="AG39" s="353">
        <v>7690.0059592092121</v>
      </c>
      <c r="AH39" s="353">
        <v>6924.1200396536151</v>
      </c>
      <c r="AI39" s="353">
        <v>6529.6072718963769</v>
      </c>
      <c r="AJ39" s="353">
        <v>4750.1666223646107</v>
      </c>
      <c r="AK39" s="353">
        <v>3010.5747725744709</v>
      </c>
      <c r="AL39" s="353">
        <v>2816.9743898805496</v>
      </c>
      <c r="AM39" s="381">
        <v>3887.9085878117085</v>
      </c>
      <c r="AN39" s="353">
        <v>3367.4342225232499</v>
      </c>
      <c r="AO39" s="353">
        <v>3161.0761278195487</v>
      </c>
      <c r="AP39" s="353">
        <v>3790.0129815013602</v>
      </c>
      <c r="AQ39" s="353">
        <v>4590.2985293220227</v>
      </c>
      <c r="AR39" s="353">
        <v>5696.3565030412465</v>
      </c>
      <c r="AS39" s="353">
        <v>7756.9093604698119</v>
      </c>
      <c r="AT39" s="353">
        <v>5485.1663195843967</v>
      </c>
      <c r="AU39" s="353">
        <v>1435.7869236213187</v>
      </c>
      <c r="AV39" s="353">
        <v>270.97603818513812</v>
      </c>
      <c r="AW39" s="381">
        <v>4.6864658553862748</v>
      </c>
      <c r="AX39" s="353">
        <v>173.1448303160351</v>
      </c>
      <c r="AY39" s="353">
        <v>262.0968498317871</v>
      </c>
      <c r="AZ39" s="353">
        <v>146.2758</v>
      </c>
      <c r="BA39" s="353">
        <v>587.40478247212184</v>
      </c>
      <c r="BB39" s="353">
        <v>829.06654325986767</v>
      </c>
      <c r="BC39" s="353">
        <v>1123.2536364677585</v>
      </c>
      <c r="BD39" s="353">
        <v>1147.5946465961179</v>
      </c>
      <c r="BE39" s="353">
        <v>1463.4589845556275</v>
      </c>
      <c r="BF39" s="353">
        <v>1639</v>
      </c>
      <c r="BG39" s="353">
        <v>3059.6081925788003</v>
      </c>
      <c r="BH39" s="382"/>
    </row>
    <row r="40" spans="1:60" s="87" customFormat="1" ht="15" customHeight="1" x14ac:dyDescent="0.2">
      <c r="A40" s="472">
        <v>31</v>
      </c>
      <c r="B40" s="317">
        <v>6922.9564041074818</v>
      </c>
      <c r="C40" s="317">
        <f t="shared" si="0"/>
        <v>6544.087410850203</v>
      </c>
      <c r="D40" s="353">
        <v>6165.2184175929233</v>
      </c>
      <c r="E40" s="353">
        <f t="shared" si="1"/>
        <v>6392.0278797186093</v>
      </c>
      <c r="F40" s="353">
        <v>6618.8373418442952</v>
      </c>
      <c r="G40" s="317">
        <v>5226.9490117920614</v>
      </c>
      <c r="H40" s="353">
        <v>5016.1958713648901</v>
      </c>
      <c r="I40" s="367">
        <v>6439.7347258749742</v>
      </c>
      <c r="J40" s="317">
        <v>5103.8125540293922</v>
      </c>
      <c r="K40" s="317">
        <v>5774.7805814591329</v>
      </c>
      <c r="L40" s="317">
        <v>6034.7445783132534</v>
      </c>
      <c r="M40" s="317">
        <v>6292.9588318378201</v>
      </c>
      <c r="N40" s="317">
        <v>4508.3607999082324</v>
      </c>
      <c r="O40" s="353">
        <v>4925.2840190984407</v>
      </c>
      <c r="P40" s="353">
        <v>6016.8203002763066</v>
      </c>
      <c r="Q40" s="353">
        <v>5179.506387921022</v>
      </c>
      <c r="R40" s="353">
        <v>5510.3179428437161</v>
      </c>
      <c r="S40" s="381">
        <v>5610.2387480319239</v>
      </c>
      <c r="T40" s="353">
        <v>5865.3607117047522</v>
      </c>
      <c r="U40" s="353">
        <v>6530.5526585449161</v>
      </c>
      <c r="V40" s="353">
        <v>7442.3197169507885</v>
      </c>
      <c r="W40" s="353">
        <v>8335.6516648522065</v>
      </c>
      <c r="X40" s="353">
        <v>7549.6429489333941</v>
      </c>
      <c r="Y40" s="353">
        <v>8243.2604998662428</v>
      </c>
      <c r="Z40" s="353">
        <v>8477.9450644098251</v>
      </c>
      <c r="AA40" s="353">
        <v>9928.3479585507357</v>
      </c>
      <c r="AB40" s="353">
        <v>9916.4227491989714</v>
      </c>
      <c r="AC40" s="381">
        <v>10245.213386292571</v>
      </c>
      <c r="AD40" s="353">
        <v>10443.241886755677</v>
      </c>
      <c r="AE40" s="353">
        <v>9616.3786321035641</v>
      </c>
      <c r="AF40" s="353">
        <v>9101.0104473736446</v>
      </c>
      <c r="AG40" s="353">
        <v>8376.7905188981422</v>
      </c>
      <c r="AH40" s="353">
        <v>7368.3881243257438</v>
      </c>
      <c r="AI40" s="353">
        <v>7574.0912271682164</v>
      </c>
      <c r="AJ40" s="353">
        <v>5638.4973908420652</v>
      </c>
      <c r="AK40" s="353">
        <v>4353.1694817579346</v>
      </c>
      <c r="AL40" s="353">
        <v>4472.3408001300149</v>
      </c>
      <c r="AM40" s="381">
        <v>5049.4046539538613</v>
      </c>
      <c r="AN40" s="353">
        <v>5002.797691926954</v>
      </c>
      <c r="AO40" s="353">
        <v>4768.355263157895</v>
      </c>
      <c r="AP40" s="353">
        <v>5286.6531442694159</v>
      </c>
      <c r="AQ40" s="353">
        <v>5792.6483798132658</v>
      </c>
      <c r="AR40" s="353">
        <v>7199.7628183805355</v>
      </c>
      <c r="AS40" s="353">
        <v>8948.5097435187436</v>
      </c>
      <c r="AT40" s="353">
        <v>6193.6101034529083</v>
      </c>
      <c r="AU40" s="353">
        <v>2553.0463280526978</v>
      </c>
      <c r="AV40" s="353">
        <v>392.85609029461074</v>
      </c>
      <c r="AW40" s="381">
        <v>388.97666599706082</v>
      </c>
      <c r="AX40" s="353">
        <v>520.58878981687883</v>
      </c>
      <c r="AY40" s="353">
        <v>658.63130798246505</v>
      </c>
      <c r="AZ40" s="353">
        <v>646.05144999999993</v>
      </c>
      <c r="BA40" s="353">
        <v>802.78653604523311</v>
      </c>
      <c r="BB40" s="353">
        <v>1094.0259539924027</v>
      </c>
      <c r="BC40" s="353">
        <v>1182.4835834001449</v>
      </c>
      <c r="BD40" s="353">
        <v>1276.1503310508742</v>
      </c>
      <c r="BE40" s="353">
        <v>2112.1771478775549</v>
      </c>
      <c r="BF40" s="353">
        <v>2853</v>
      </c>
      <c r="BG40" s="353">
        <v>5275.2204193820098</v>
      </c>
      <c r="BH40" s="382"/>
    </row>
    <row r="41" spans="1:60" s="87" customFormat="1" ht="15" customHeight="1" x14ac:dyDescent="0.2">
      <c r="A41" s="472">
        <v>32</v>
      </c>
      <c r="B41" s="317">
        <v>7324.9784787554563</v>
      </c>
      <c r="C41" s="317">
        <f t="shared" si="0"/>
        <v>7016.6064558232874</v>
      </c>
      <c r="D41" s="353">
        <v>6708.2344328911186</v>
      </c>
      <c r="E41" s="353">
        <f t="shared" si="1"/>
        <v>6894.0583711246891</v>
      </c>
      <c r="F41" s="353">
        <v>7079.8823093582587</v>
      </c>
      <c r="G41" s="317">
        <v>5889.5200132868295</v>
      </c>
      <c r="H41" s="353">
        <v>5604.2610379961789</v>
      </c>
      <c r="I41" s="367">
        <v>7056.245448108436</v>
      </c>
      <c r="J41" s="317">
        <v>5997.9111036403801</v>
      </c>
      <c r="K41" s="317">
        <v>6169.8971475589678</v>
      </c>
      <c r="L41" s="317">
        <v>6563.9377875136915</v>
      </c>
      <c r="M41" s="317">
        <v>7061.7401960784318</v>
      </c>
      <c r="N41" s="317">
        <v>5131.2264367376602</v>
      </c>
      <c r="O41" s="353">
        <v>5458.2728900435332</v>
      </c>
      <c r="P41" s="353">
        <v>6492.706148673391</v>
      </c>
      <c r="Q41" s="353">
        <v>5739.547038327526</v>
      </c>
      <c r="R41" s="353">
        <v>6070.1376039004908</v>
      </c>
      <c r="S41" s="381">
        <v>6287.0772028883221</v>
      </c>
      <c r="T41" s="353">
        <v>6721.4161828104361</v>
      </c>
      <c r="U41" s="353">
        <v>7221.9635659797332</v>
      </c>
      <c r="V41" s="353">
        <v>8426.0746220649726</v>
      </c>
      <c r="W41" s="353">
        <v>9266.6406137666108</v>
      </c>
      <c r="X41" s="353">
        <v>8522.3769794982309</v>
      </c>
      <c r="Y41" s="353">
        <v>9083.8909695417879</v>
      </c>
      <c r="Z41" s="353">
        <v>9697.972401138406</v>
      </c>
      <c r="AA41" s="353">
        <v>11153.470919837997</v>
      </c>
      <c r="AB41" s="353">
        <v>10476.330939051442</v>
      </c>
      <c r="AC41" s="381">
        <v>11039.357897405562</v>
      </c>
      <c r="AD41" s="353">
        <v>10974.223678653801</v>
      </c>
      <c r="AE41" s="353">
        <v>10220.767247594269</v>
      </c>
      <c r="AF41" s="353">
        <v>9822.0501443387129</v>
      </c>
      <c r="AG41" s="353">
        <v>9121.357433368592</v>
      </c>
      <c r="AH41" s="353">
        <v>8265.0018952094943</v>
      </c>
      <c r="AI41" s="353">
        <v>7958.6512288819395</v>
      </c>
      <c r="AJ41" s="353">
        <v>7044.6335287287175</v>
      </c>
      <c r="AK41" s="353">
        <v>6258.3463454123848</v>
      </c>
      <c r="AL41" s="353">
        <v>6773.0449768411936</v>
      </c>
      <c r="AM41" s="381">
        <v>6895.0898786504877</v>
      </c>
      <c r="AN41" s="353">
        <v>6778.1702138744886</v>
      </c>
      <c r="AO41" s="353">
        <v>6720.4534774436088</v>
      </c>
      <c r="AP41" s="353">
        <v>7613.2231570012727</v>
      </c>
      <c r="AQ41" s="353">
        <v>7625.251357783608</v>
      </c>
      <c r="AR41" s="353">
        <v>8570.2058781600444</v>
      </c>
      <c r="AS41" s="353">
        <v>10381.754410254636</v>
      </c>
      <c r="AT41" s="353">
        <v>7493.8711988893365</v>
      </c>
      <c r="AU41" s="353">
        <v>3731.8394577821332</v>
      </c>
      <c r="AV41" s="353">
        <v>583.36762805796116</v>
      </c>
      <c r="AW41" s="381">
        <v>581.12176606789808</v>
      </c>
      <c r="AX41" s="353">
        <v>678.7277348388576</v>
      </c>
      <c r="AY41" s="353">
        <v>724.15552044041181</v>
      </c>
      <c r="AZ41" s="353">
        <v>868.78959999999995</v>
      </c>
      <c r="BA41" s="353">
        <v>1076.9087678655567</v>
      </c>
      <c r="BB41" s="353">
        <v>1178.4283469273635</v>
      </c>
      <c r="BC41" s="353">
        <v>1616.1314091551176</v>
      </c>
      <c r="BD41" s="353">
        <v>1713.0306245637862</v>
      </c>
      <c r="BE41" s="353">
        <v>4271.4965319522798</v>
      </c>
      <c r="BF41" s="353">
        <v>5191</v>
      </c>
      <c r="BG41" s="353">
        <v>7622.4920867136589</v>
      </c>
      <c r="BH41" s="382"/>
    </row>
    <row r="42" spans="1:60" s="87" customFormat="1" ht="15" customHeight="1" x14ac:dyDescent="0.2">
      <c r="A42" s="472">
        <v>33</v>
      </c>
      <c r="B42" s="317">
        <v>7801.953821558137</v>
      </c>
      <c r="C42" s="317">
        <f t="shared" si="0"/>
        <v>7450.447449801417</v>
      </c>
      <c r="D42" s="353">
        <v>7098.9410780446979</v>
      </c>
      <c r="E42" s="353">
        <f t="shared" si="1"/>
        <v>7316.7763352152133</v>
      </c>
      <c r="F42" s="353">
        <v>7534.6115923857287</v>
      </c>
      <c r="G42" s="317">
        <v>6453.9323478934839</v>
      </c>
      <c r="H42" s="353">
        <v>6057.0712163022708</v>
      </c>
      <c r="I42" s="367">
        <v>7683.9654562006881</v>
      </c>
      <c r="J42" s="317">
        <v>6764.2812890212272</v>
      </c>
      <c r="K42" s="317">
        <v>6813.2279667215207</v>
      </c>
      <c r="L42" s="317">
        <v>7190.2306681270538</v>
      </c>
      <c r="M42" s="317">
        <v>7614.1579428381528</v>
      </c>
      <c r="N42" s="317">
        <v>5800.7010667992208</v>
      </c>
      <c r="O42" s="353">
        <v>6080.7416444319615</v>
      </c>
      <c r="P42" s="353">
        <v>7042.3727487599444</v>
      </c>
      <c r="Q42" s="353">
        <v>6247.4099883855979</v>
      </c>
      <c r="R42" s="353">
        <v>6779.6764766352399</v>
      </c>
      <c r="S42" s="381">
        <v>6942.8584613714102</v>
      </c>
      <c r="T42" s="353">
        <v>7339.9852974158339</v>
      </c>
      <c r="U42" s="353">
        <v>8100.1058863713988</v>
      </c>
      <c r="V42" s="353">
        <v>9428.8392837997217</v>
      </c>
      <c r="W42" s="353">
        <v>9858.4673294579206</v>
      </c>
      <c r="X42" s="353">
        <v>9365.8513078033247</v>
      </c>
      <c r="Y42" s="353">
        <v>10019.807008827911</v>
      </c>
      <c r="Z42" s="353">
        <v>10612.992903684841</v>
      </c>
      <c r="AA42" s="353">
        <v>11996.501076367351</v>
      </c>
      <c r="AB42" s="353">
        <v>11666.379704939967</v>
      </c>
      <c r="AC42" s="381">
        <v>12090.100988760247</v>
      </c>
      <c r="AD42" s="353">
        <v>11490.805964330961</v>
      </c>
      <c r="AE42" s="353">
        <v>10868.574585462182</v>
      </c>
      <c r="AF42" s="353">
        <v>10521.08628247621</v>
      </c>
      <c r="AG42" s="353">
        <v>9760.2651848099758</v>
      </c>
      <c r="AH42" s="353">
        <v>9143.8449427063606</v>
      </c>
      <c r="AI42" s="353">
        <v>8632.81814546649</v>
      </c>
      <c r="AJ42" s="353">
        <v>8582.5464821835776</v>
      </c>
      <c r="AK42" s="353">
        <v>8116.3879474760224</v>
      </c>
      <c r="AL42" s="353">
        <v>8847.1305425390728</v>
      </c>
      <c r="AM42" s="381">
        <v>9207.7378983864528</v>
      </c>
      <c r="AN42" s="353">
        <v>8224.4492927293086</v>
      </c>
      <c r="AO42" s="353">
        <v>8872.4060150375935</v>
      </c>
      <c r="AP42" s="353">
        <v>10253.783296302769</v>
      </c>
      <c r="AQ42" s="353">
        <v>9180.5970586440453</v>
      </c>
      <c r="AR42" s="353">
        <v>9644.443665652916</v>
      </c>
      <c r="AS42" s="353">
        <v>12476.004868874967</v>
      </c>
      <c r="AT42" s="353">
        <v>9400.8380917192881</v>
      </c>
      <c r="AU42" s="353">
        <v>4386.9926506614411</v>
      </c>
      <c r="AV42" s="353">
        <v>1038.9386966224947</v>
      </c>
      <c r="AW42" s="381">
        <v>777.95333199412164</v>
      </c>
      <c r="AX42" s="353">
        <v>827.63228891064784</v>
      </c>
      <c r="AY42" s="353">
        <v>882.3174125802833</v>
      </c>
      <c r="AZ42" s="353">
        <v>924.19709999999998</v>
      </c>
      <c r="BA42" s="353">
        <v>1114.9813000628237</v>
      </c>
      <c r="BB42" s="353">
        <v>1754.2877113823488</v>
      </c>
      <c r="BC42" s="353">
        <v>2123.8166685755732</v>
      </c>
      <c r="BD42" s="353">
        <v>2795.8248448493764</v>
      </c>
      <c r="BE42" s="353">
        <v>6455.4118653472669</v>
      </c>
      <c r="BF42" s="353">
        <v>7370</v>
      </c>
      <c r="BG42" s="353">
        <v>9552.1871702797362</v>
      </c>
      <c r="BH42" s="382"/>
    </row>
    <row r="43" spans="1:60" s="87" customFormat="1" ht="15" customHeight="1" x14ac:dyDescent="0.2">
      <c r="A43" s="472">
        <v>34</v>
      </c>
      <c r="B43" s="317">
        <v>8333.4406321096958</v>
      </c>
      <c r="C43" s="317">
        <f t="shared" si="0"/>
        <v>7977.7656429342542</v>
      </c>
      <c r="D43" s="353">
        <v>7622.0906537588126</v>
      </c>
      <c r="E43" s="353">
        <f t="shared" si="1"/>
        <v>7815.1892913157453</v>
      </c>
      <c r="F43" s="353">
        <v>8008.2879288726781</v>
      </c>
      <c r="G43" s="317">
        <v>7208.527099595859</v>
      </c>
      <c r="H43" s="353">
        <v>6556.9266079388663</v>
      </c>
      <c r="I43" s="367">
        <v>8300.4761784341499</v>
      </c>
      <c r="J43" s="317">
        <v>7445.4992315819809</v>
      </c>
      <c r="K43" s="317">
        <v>7375.5092338635941</v>
      </c>
      <c r="L43" s="317">
        <v>7646.599123767799</v>
      </c>
      <c r="M43" s="317">
        <v>8171.1791708208711</v>
      </c>
      <c r="N43" s="317">
        <v>6419.3295224257263</v>
      </c>
      <c r="O43" s="353">
        <v>6625.4018045218363</v>
      </c>
      <c r="P43" s="353">
        <v>7521.947634741502</v>
      </c>
      <c r="Q43" s="353">
        <v>6852.6713124274102</v>
      </c>
      <c r="R43" s="353">
        <v>7277.655593738069</v>
      </c>
      <c r="S43" s="381">
        <v>7529.4517889136223</v>
      </c>
      <c r="T43" s="353">
        <v>8024.8296743003812</v>
      </c>
      <c r="U43" s="353">
        <v>8920.2100648980977</v>
      </c>
      <c r="V43" s="353">
        <v>9899.3307601586803</v>
      </c>
      <c r="W43" s="353">
        <v>10734.82612000082</v>
      </c>
      <c r="X43" s="353">
        <v>10115.119412427592</v>
      </c>
      <c r="Y43" s="353">
        <v>10915.491363167346</v>
      </c>
      <c r="Z43" s="353">
        <v>11501.040012732174</v>
      </c>
      <c r="AA43" s="353">
        <v>13314.620170029555</v>
      </c>
      <c r="AB43" s="353">
        <v>12833.017675433965</v>
      </c>
      <c r="AC43" s="381">
        <v>13017.227245837912</v>
      </c>
      <c r="AD43" s="353">
        <v>12685.96498067115</v>
      </c>
      <c r="AE43" s="353">
        <v>11643.164592671536</v>
      </c>
      <c r="AF43" s="353">
        <v>11113.489789372392</v>
      </c>
      <c r="AG43" s="353">
        <v>10465.209913144525</v>
      </c>
      <c r="AH43" s="353">
        <v>9718.9701723182789</v>
      </c>
      <c r="AI43" s="353">
        <v>9908.3546120560386</v>
      </c>
      <c r="AJ43" s="353">
        <v>9914.2674771611237</v>
      </c>
      <c r="AK43" s="353">
        <v>9334.3022872902402</v>
      </c>
      <c r="AL43" s="353">
        <v>10026.747948210948</v>
      </c>
      <c r="AM43" s="381">
        <v>10982.492065608749</v>
      </c>
      <c r="AN43" s="353">
        <v>10151.378005574803</v>
      </c>
      <c r="AO43" s="353">
        <v>11398.733552631578</v>
      </c>
      <c r="AP43" s="353">
        <v>11935.774458896072</v>
      </c>
      <c r="AQ43" s="353">
        <v>11685.379874290595</v>
      </c>
      <c r="AR43" s="353">
        <v>12000.921165177722</v>
      </c>
      <c r="AS43" s="353">
        <v>13953.998477034371</v>
      </c>
      <c r="AT43" s="353">
        <v>11327.656298983384</v>
      </c>
      <c r="AU43" s="353">
        <v>6464.6607871958195</v>
      </c>
      <c r="AV43" s="353">
        <v>1611.6566113893368</v>
      </c>
      <c r="AW43" s="381">
        <v>1035.7089540403667</v>
      </c>
      <c r="AX43" s="353">
        <v>1220.0939042936607</v>
      </c>
      <c r="AY43" s="353">
        <v>1269.8140483229686</v>
      </c>
      <c r="AZ43" s="353">
        <v>1254.4258</v>
      </c>
      <c r="BA43" s="353">
        <v>1649.0845374587716</v>
      </c>
      <c r="BB43" s="353">
        <v>2689.1243419910916</v>
      </c>
      <c r="BC43" s="353">
        <v>3541.104684457679</v>
      </c>
      <c r="BD43" s="353">
        <v>4713.708430007734</v>
      </c>
      <c r="BE43" s="353">
        <v>8793.051881993897</v>
      </c>
      <c r="BF43" s="353">
        <v>9693</v>
      </c>
      <c r="BG43" s="353">
        <v>12006.554949683026</v>
      </c>
      <c r="BH43" s="382"/>
    </row>
    <row r="44" spans="1:60" s="87" customFormat="1" ht="15" customHeight="1" x14ac:dyDescent="0.2">
      <c r="A44" s="472">
        <v>35</v>
      </c>
      <c r="B44" s="317">
        <v>8871.7413761298649</v>
      </c>
      <c r="C44" s="317">
        <f t="shared" si="0"/>
        <v>8505.1797295373835</v>
      </c>
      <c r="D44" s="353">
        <v>8138.6180829449013</v>
      </c>
      <c r="E44" s="353">
        <f t="shared" si="1"/>
        <v>8177.6617999359187</v>
      </c>
      <c r="F44" s="353">
        <v>8216.7055169269352</v>
      </c>
      <c r="G44" s="317">
        <v>7944.7171012567132</v>
      </c>
      <c r="H44" s="353">
        <v>7156.7530779027802</v>
      </c>
      <c r="I44" s="367">
        <v>8776.8708274327328</v>
      </c>
      <c r="J44" s="317">
        <v>8046.8869464988957</v>
      </c>
      <c r="K44" s="317">
        <v>8170.8079630645443</v>
      </c>
      <c r="L44" s="317">
        <v>8185.5023001095296</v>
      </c>
      <c r="M44" s="317">
        <v>8645.3377367896319</v>
      </c>
      <c r="N44" s="317">
        <v>7182.0221389515555</v>
      </c>
      <c r="O44" s="353">
        <v>7135.0480971773623</v>
      </c>
      <c r="P44" s="353">
        <v>8152.7730616864737</v>
      </c>
      <c r="Q44" s="353">
        <v>7423.147502903601</v>
      </c>
      <c r="R44" s="353">
        <v>7983.9397010015573</v>
      </c>
      <c r="S44" s="381">
        <v>7995.7182800369183</v>
      </c>
      <c r="T44" s="353">
        <v>8436.2885942834364</v>
      </c>
      <c r="U44" s="353">
        <v>9276.0091085050663</v>
      </c>
      <c r="V44" s="353">
        <v>10702.492977377507</v>
      </c>
      <c r="W44" s="353">
        <v>11485.99079760902</v>
      </c>
      <c r="X44" s="353">
        <v>10686.92928174611</v>
      </c>
      <c r="Y44" s="353">
        <v>11965.750085986165</v>
      </c>
      <c r="Z44" s="353">
        <v>12648.446674655481</v>
      </c>
      <c r="AA44" s="353">
        <v>14511.439960594009</v>
      </c>
      <c r="AB44" s="353">
        <v>13970.3921516848</v>
      </c>
      <c r="AC44" s="381">
        <v>14122.286824980985</v>
      </c>
      <c r="AD44" s="353">
        <v>13657.931650586363</v>
      </c>
      <c r="AE44" s="353">
        <v>12704.318167570447</v>
      </c>
      <c r="AF44" s="353">
        <v>12467.554947992239</v>
      </c>
      <c r="AG44" s="353">
        <v>11506.943223634224</v>
      </c>
      <c r="AH44" s="353">
        <v>10596.197699507247</v>
      </c>
      <c r="AI44" s="353">
        <v>10614.172557588221</v>
      </c>
      <c r="AJ44" s="353">
        <v>10756.088781320388</v>
      </c>
      <c r="AK44" s="353">
        <v>10166.011580521672</v>
      </c>
      <c r="AL44" s="353">
        <v>10927.21925025055</v>
      </c>
      <c r="AM44" s="381">
        <v>12684.837444992667</v>
      </c>
      <c r="AN44" s="353">
        <v>12190.891317373069</v>
      </c>
      <c r="AO44" s="353">
        <v>13573.204887218046</v>
      </c>
      <c r="AP44" s="353">
        <v>13801.733404898019</v>
      </c>
      <c r="AQ44" s="353">
        <v>13877.741075242569</v>
      </c>
      <c r="AR44" s="353">
        <v>15059.07604305265</v>
      </c>
      <c r="AS44" s="353">
        <v>15732.449263323066</v>
      </c>
      <c r="AT44" s="353">
        <v>13490.208865152939</v>
      </c>
      <c r="AU44" s="353">
        <v>8928.4228863846711</v>
      </c>
      <c r="AV44" s="353">
        <v>3370.0426059007573</v>
      </c>
      <c r="AW44" s="381">
        <v>2080.7908397915062</v>
      </c>
      <c r="AX44" s="353">
        <v>2395.1701527051523</v>
      </c>
      <c r="AY44" s="353">
        <v>2209.7475787542048</v>
      </c>
      <c r="AZ44" s="353">
        <v>1774.14815</v>
      </c>
      <c r="BA44" s="353">
        <v>2494.2947522381023</v>
      </c>
      <c r="BB44" s="353">
        <v>5312.0088312990492</v>
      </c>
      <c r="BC44" s="353">
        <v>5968.4748310617333</v>
      </c>
      <c r="BD44" s="353">
        <v>7243.0153924509086</v>
      </c>
      <c r="BE44" s="353">
        <v>11502.705632109499</v>
      </c>
      <c r="BF44" s="353">
        <v>12557</v>
      </c>
      <c r="BG44" s="353">
        <v>15147.713392738397</v>
      </c>
      <c r="BH44" s="382"/>
    </row>
    <row r="45" spans="1:60" s="87" customFormat="1" ht="15" customHeight="1" x14ac:dyDescent="0.2">
      <c r="A45" s="472">
        <v>36</v>
      </c>
      <c r="B45" s="317">
        <v>9280.5773842464478</v>
      </c>
      <c r="C45" s="317">
        <f t="shared" si="0"/>
        <v>8941.3728620766124</v>
      </c>
      <c r="D45" s="353">
        <v>8602.1683399067751</v>
      </c>
      <c r="E45" s="353">
        <f t="shared" si="1"/>
        <v>8614.6966742278673</v>
      </c>
      <c r="F45" s="353">
        <v>8627.2250085489577</v>
      </c>
      <c r="G45" s="317">
        <v>8429.3755190167758</v>
      </c>
      <c r="H45" s="353">
        <v>7574.2793462109948</v>
      </c>
      <c r="I45" s="367">
        <v>9337.3351203722432</v>
      </c>
      <c r="J45" s="317">
        <v>8685.5287676496009</v>
      </c>
      <c r="K45" s="317">
        <v>8834.4011702322168</v>
      </c>
      <c r="L45" s="317">
        <v>8811.7951807228928</v>
      </c>
      <c r="M45" s="317">
        <v>9427.9295446992364</v>
      </c>
      <c r="N45" s="317">
        <v>7711.6697893167138</v>
      </c>
      <c r="O45" s="353">
        <v>7691.3795464120203</v>
      </c>
      <c r="P45" s="353">
        <v>8672.9273610972396</v>
      </c>
      <c r="Q45" s="353">
        <v>7937.9674796747968</v>
      </c>
      <c r="R45" s="353">
        <v>8462.3902252768239</v>
      </c>
      <c r="S45" s="381">
        <v>8471.0092838916335</v>
      </c>
      <c r="T45" s="353">
        <v>9038.2888933190461</v>
      </c>
      <c r="U45" s="353">
        <v>9974.9902083570523</v>
      </c>
      <c r="V45" s="353">
        <v>11595.951538544012</v>
      </c>
      <c r="W45" s="353">
        <v>12389.664667337673</v>
      </c>
      <c r="X45" s="353">
        <v>11427.434016725647</v>
      </c>
      <c r="Y45" s="353">
        <v>12905.901039477203</v>
      </c>
      <c r="Z45" s="353">
        <v>14007.490731725584</v>
      </c>
      <c r="AA45" s="353">
        <v>15791.147608275258</v>
      </c>
      <c r="AB45" s="353">
        <v>15162.391817189537</v>
      </c>
      <c r="AC45" s="381">
        <v>15538.261472154145</v>
      </c>
      <c r="AD45" s="353">
        <v>14509.302455900985</v>
      </c>
      <c r="AE45" s="353">
        <v>14173.607732815095</v>
      </c>
      <c r="AF45" s="353">
        <v>13848.701409784484</v>
      </c>
      <c r="AG45" s="353">
        <v>12966.360412973198</v>
      </c>
      <c r="AH45" s="353">
        <v>12063.090139079221</v>
      </c>
      <c r="AI45" s="353">
        <v>11959.34128786256</v>
      </c>
      <c r="AJ45" s="353">
        <v>12174.627443025223</v>
      </c>
      <c r="AK45" s="353">
        <v>11990.602351778927</v>
      </c>
      <c r="AL45" s="353">
        <v>12758.177564397736</v>
      </c>
      <c r="AM45" s="381">
        <v>14602.931457527671</v>
      </c>
      <c r="AN45" s="353">
        <v>13989.358116028863</v>
      </c>
      <c r="AO45" s="353">
        <v>15409.894266917294</v>
      </c>
      <c r="AP45" s="353">
        <v>15700.889544898519</v>
      </c>
      <c r="AQ45" s="353">
        <v>15535.874839812044</v>
      </c>
      <c r="AR45" s="353">
        <v>17836.823263162896</v>
      </c>
      <c r="AS45" s="353">
        <v>17682.22456820463</v>
      </c>
      <c r="AT45" s="353">
        <v>15291.715650051501</v>
      </c>
      <c r="AU45" s="353">
        <v>11296.868038543198</v>
      </c>
      <c r="AV45" s="353">
        <v>5581.6330660231288</v>
      </c>
      <c r="AW45" s="381">
        <v>3030.9717919710733</v>
      </c>
      <c r="AX45" s="353">
        <v>2879.9756775900505</v>
      </c>
      <c r="AY45" s="353">
        <v>3220.8539606483837</v>
      </c>
      <c r="AZ45" s="353">
        <v>2447.90335</v>
      </c>
      <c r="BA45" s="353">
        <v>4170.5739555520649</v>
      </c>
      <c r="BB45" s="353">
        <v>7175.2717841923604</v>
      </c>
      <c r="BC45" s="353">
        <v>8651.8029626236003</v>
      </c>
      <c r="BD45" s="353">
        <v>9881.0198441891607</v>
      </c>
      <c r="BE45" s="353">
        <v>14045.31189309165</v>
      </c>
      <c r="BF45" s="353">
        <v>15368</v>
      </c>
      <c r="BG45" s="353">
        <v>17672.823558097265</v>
      </c>
      <c r="BH45" s="382"/>
    </row>
    <row r="46" spans="1:60" s="87" customFormat="1" ht="15" customHeight="1" x14ac:dyDescent="0.2">
      <c r="A46" s="472">
        <v>37</v>
      </c>
      <c r="B46" s="317">
        <v>9573.5765233966667</v>
      </c>
      <c r="C46" s="317">
        <f t="shared" si="0"/>
        <v>9372.6247323568714</v>
      </c>
      <c r="D46" s="353">
        <v>9171.6729413170779</v>
      </c>
      <c r="E46" s="353">
        <f t="shared" si="1"/>
        <v>9133.1293009332458</v>
      </c>
      <c r="F46" s="353">
        <v>9094.5856605494137</v>
      </c>
      <c r="G46" s="317">
        <v>9147.1607706361065</v>
      </c>
      <c r="H46" s="353">
        <v>8203.5090745064736</v>
      </c>
      <c r="I46" s="367">
        <v>10234.07798907546</v>
      </c>
      <c r="J46" s="317">
        <v>9356.1026798578423</v>
      </c>
      <c r="K46" s="317">
        <v>9462.5351983909295</v>
      </c>
      <c r="L46" s="317">
        <v>9496.3478641840102</v>
      </c>
      <c r="M46" s="317">
        <v>9865.2602608840152</v>
      </c>
      <c r="N46" s="317">
        <v>8139.6250908117627</v>
      </c>
      <c r="O46" s="353">
        <v>8302.1770116556654</v>
      </c>
      <c r="P46" s="353">
        <v>9277.9295249508959</v>
      </c>
      <c r="Q46" s="353">
        <v>8724.1114982578401</v>
      </c>
      <c r="R46" s="353">
        <v>9168.6743325403131</v>
      </c>
      <c r="S46" s="381">
        <v>9165.8967642108692</v>
      </c>
      <c r="T46" s="353">
        <v>9662.3809464477072</v>
      </c>
      <c r="U46" s="353">
        <v>10641.167141067972</v>
      </c>
      <c r="V46" s="353">
        <v>12413.371073228263</v>
      </c>
      <c r="W46" s="353">
        <v>13225.050839101945</v>
      </c>
      <c r="X46" s="353">
        <v>12286.244241909017</v>
      </c>
      <c r="Y46" s="353">
        <v>14032.388217984482</v>
      </c>
      <c r="Z46" s="353">
        <v>14835.366424505692</v>
      </c>
      <c r="AA46" s="353">
        <v>16880.819681103367</v>
      </c>
      <c r="AB46" s="353">
        <v>16301.717193056584</v>
      </c>
      <c r="AC46" s="381">
        <v>16375.48457703034</v>
      </c>
      <c r="AD46" s="353">
        <v>15826.857275119384</v>
      </c>
      <c r="AE46" s="353">
        <v>15859.990909945773</v>
      </c>
      <c r="AF46" s="353">
        <v>15417.72441233523</v>
      </c>
      <c r="AG46" s="353">
        <v>14533.087689763568</v>
      </c>
      <c r="AH46" s="353">
        <v>13651.146601743594</v>
      </c>
      <c r="AI46" s="353">
        <v>13738.12911471945</v>
      </c>
      <c r="AJ46" s="353">
        <v>13811.760587025559</v>
      </c>
      <c r="AK46" s="353">
        <v>13587.119276629026</v>
      </c>
      <c r="AL46" s="353">
        <v>14018.837387253177</v>
      </c>
      <c r="AM46" s="381">
        <v>16206.268902520338</v>
      </c>
      <c r="AN46" s="353">
        <v>16093.824081069111</v>
      </c>
      <c r="AO46" s="353">
        <v>17660.366541353382</v>
      </c>
      <c r="AP46" s="353">
        <v>17306.803804578474</v>
      </c>
      <c r="AQ46" s="353">
        <v>17617.333129920058</v>
      </c>
      <c r="AR46" s="353">
        <v>19095.366553411895</v>
      </c>
      <c r="AS46" s="353">
        <v>19596.200719947388</v>
      </c>
      <c r="AT46" s="353">
        <v>16768.157161090956</v>
      </c>
      <c r="AU46" s="353">
        <v>13652.041210735479</v>
      </c>
      <c r="AV46" s="353">
        <v>7950.6026225587029</v>
      </c>
      <c r="AW46" s="381">
        <v>4689.9807047778149</v>
      </c>
      <c r="AX46" s="353">
        <v>4030.8116497572973</v>
      </c>
      <c r="AY46" s="353">
        <v>5151.5587725558153</v>
      </c>
      <c r="AZ46" s="353">
        <v>3906.2287499999998</v>
      </c>
      <c r="BA46" s="353">
        <v>6361.3762368462376</v>
      </c>
      <c r="BB46" s="353">
        <v>9240.4594492971592</v>
      </c>
      <c r="BC46" s="353">
        <v>10670.909546443705</v>
      </c>
      <c r="BD46" s="353">
        <v>12134.402410729444</v>
      </c>
      <c r="BE46" s="353">
        <v>16945.584250439286</v>
      </c>
      <c r="BF46" s="353">
        <v>17859</v>
      </c>
      <c r="BG46" s="353">
        <v>20523.152192224145</v>
      </c>
      <c r="BH46" s="382"/>
    </row>
    <row r="47" spans="1:60" s="87" customFormat="1" ht="15" customHeight="1" x14ac:dyDescent="0.2">
      <c r="A47" s="472">
        <v>38</v>
      </c>
      <c r="B47" s="317">
        <v>9832.5059952038355</v>
      </c>
      <c r="C47" s="317">
        <f t="shared" si="0"/>
        <v>9713.9981571573135</v>
      </c>
      <c r="D47" s="353">
        <v>9595.4903191107915</v>
      </c>
      <c r="E47" s="353">
        <f t="shared" si="1"/>
        <v>9509.2457864789103</v>
      </c>
      <c r="F47" s="353">
        <v>9423.001253847031</v>
      </c>
      <c r="G47" s="317">
        <v>9754.517522006312</v>
      </c>
      <c r="H47" s="353">
        <v>9126.7713861175962</v>
      </c>
      <c r="I47" s="367">
        <v>11153.239429496258</v>
      </c>
      <c r="J47" s="317">
        <v>9707.3556814907315</v>
      </c>
      <c r="K47" s="317">
        <v>10531.376165660997</v>
      </c>
      <c r="L47" s="317">
        <v>9821.6317634173065</v>
      </c>
      <c r="M47" s="317">
        <v>10615.627700232637</v>
      </c>
      <c r="N47" s="317">
        <v>8690.4586471915281</v>
      </c>
      <c r="O47" s="353">
        <v>9021.9065089172873</v>
      </c>
      <c r="P47" s="353">
        <v>9986.2247411698118</v>
      </c>
      <c r="Q47" s="353">
        <v>9451.1207897793265</v>
      </c>
      <c r="R47" s="353">
        <v>9757.7868828384308</v>
      </c>
      <c r="S47" s="381">
        <v>9860.7842445301048</v>
      </c>
      <c r="T47" s="353">
        <v>10402.454708564879</v>
      </c>
      <c r="U47" s="353">
        <v>11489.028691790958</v>
      </c>
      <c r="V47" s="353">
        <v>13218.90951002466</v>
      </c>
      <c r="W47" s="353">
        <v>14281.233900951049</v>
      </c>
      <c r="X47" s="353">
        <v>13074.94750993456</v>
      </c>
      <c r="Y47" s="353">
        <v>14858.196487942827</v>
      </c>
      <c r="Z47" s="353">
        <v>15866.580006740562</v>
      </c>
      <c r="AA47" s="353">
        <v>17701.6116320648</v>
      </c>
      <c r="AB47" s="353">
        <v>17117.193232632653</v>
      </c>
      <c r="AC47" s="381">
        <v>17504.892926561311</v>
      </c>
      <c r="AD47" s="353">
        <v>17445.00178670045</v>
      </c>
      <c r="AE47" s="353">
        <v>17730.469469955802</v>
      </c>
      <c r="AF47" s="353">
        <v>17108.613279161764</v>
      </c>
      <c r="AG47" s="353">
        <v>16383.773967194553</v>
      </c>
      <c r="AH47" s="353">
        <v>15500.917354287549</v>
      </c>
      <c r="AI47" s="353">
        <v>15665.676777630208</v>
      </c>
      <c r="AJ47" s="353">
        <v>15475.249094139537</v>
      </c>
      <c r="AK47" s="353">
        <v>15201.882109191696</v>
      </c>
      <c r="AL47" s="353">
        <v>15756.747000189605</v>
      </c>
      <c r="AM47" s="381">
        <v>18168.6948259768</v>
      </c>
      <c r="AN47" s="353">
        <v>18224.271107406152</v>
      </c>
      <c r="AO47" s="353">
        <v>19654.6875</v>
      </c>
      <c r="AP47" s="353">
        <v>19840.856279801283</v>
      </c>
      <c r="AQ47" s="353">
        <v>19046.898700189173</v>
      </c>
      <c r="AR47" s="353">
        <v>20904.193416175629</v>
      </c>
      <c r="AS47" s="353">
        <v>21576.66101323365</v>
      </c>
      <c r="AT47" s="353">
        <v>19234.68297953334</v>
      </c>
      <c r="AU47" s="353">
        <v>15853.983341499266</v>
      </c>
      <c r="AV47" s="353">
        <v>9325.5989385898411</v>
      </c>
      <c r="AW47" s="381">
        <v>6306.8114248860793</v>
      </c>
      <c r="AX47" s="353">
        <v>5787.6545280306664</v>
      </c>
      <c r="AY47" s="353">
        <v>6686.8588541135687</v>
      </c>
      <c r="AZ47" s="353">
        <v>6013.9300499999999</v>
      </c>
      <c r="BA47" s="353">
        <v>8926.3771203078359</v>
      </c>
      <c r="BB47" s="353">
        <v>11816.335010894505</v>
      </c>
      <c r="BC47" s="353">
        <v>13558.369459397547</v>
      </c>
      <c r="BD47" s="353">
        <v>14675.206223001906</v>
      </c>
      <c r="BE47" s="353">
        <v>20079.518126329418</v>
      </c>
      <c r="BF47" s="353">
        <v>20996</v>
      </c>
      <c r="BG47" s="353">
        <v>23667.258234694331</v>
      </c>
      <c r="BH47" s="382"/>
    </row>
    <row r="48" spans="1:60" s="87" customFormat="1" ht="15" customHeight="1" x14ac:dyDescent="0.2">
      <c r="A48" s="473">
        <v>39</v>
      </c>
      <c r="B48" s="316">
        <v>10473.01574125315</v>
      </c>
      <c r="C48" s="316">
        <f t="shared" si="0"/>
        <v>10252.783865606852</v>
      </c>
      <c r="D48" s="354">
        <v>10032.551989960557</v>
      </c>
      <c r="E48" s="354">
        <f t="shared" si="1"/>
        <v>10125.664744552831</v>
      </c>
      <c r="F48" s="354">
        <v>10218.777499145104</v>
      </c>
      <c r="G48" s="316">
        <v>10680.889940762885</v>
      </c>
      <c r="H48" s="354">
        <v>9761.8817660793884</v>
      </c>
      <c r="I48" s="368">
        <v>12021.959083552498</v>
      </c>
      <c r="J48" s="316">
        <v>10330.031457112669</v>
      </c>
      <c r="K48" s="316">
        <v>11412.790043883708</v>
      </c>
      <c r="L48" s="316">
        <v>10899.438116100768</v>
      </c>
      <c r="M48" s="316">
        <v>11683.635343968097</v>
      </c>
      <c r="N48" s="316">
        <v>9703.1449546897111</v>
      </c>
      <c r="O48" s="354">
        <v>9652.1561227355705</v>
      </c>
      <c r="P48" s="354">
        <v>11011.77718965345</v>
      </c>
      <c r="Q48" s="354">
        <v>10348.577235772358</v>
      </c>
      <c r="R48" s="354">
        <v>10802.566599112992</v>
      </c>
      <c r="S48" s="383">
        <v>10682.014903089201</v>
      </c>
      <c r="T48" s="354">
        <v>11098.34496249595</v>
      </c>
      <c r="U48" s="354">
        <v>12167.822611863827</v>
      </c>
      <c r="V48" s="354">
        <v>14240.683928379973</v>
      </c>
      <c r="W48" s="354">
        <v>15002.807242774683</v>
      </c>
      <c r="X48" s="354">
        <v>14183.513769992685</v>
      </c>
      <c r="Y48" s="354">
        <v>15652.242901364312</v>
      </c>
      <c r="Z48" s="354">
        <v>17190.351164619533</v>
      </c>
      <c r="AA48" s="354">
        <v>19171.354854599191</v>
      </c>
      <c r="AB48" s="354">
        <v>18627.189535579735</v>
      </c>
      <c r="AC48" s="383">
        <v>18883.407926983858</v>
      </c>
      <c r="AD48" s="354">
        <v>19185.542101159732</v>
      </c>
      <c r="AE48" s="354">
        <v>19496.743096260539</v>
      </c>
      <c r="AF48" s="354">
        <v>18719.950817919384</v>
      </c>
      <c r="AG48" s="354">
        <v>18026.443767412064</v>
      </c>
      <c r="AH48" s="354">
        <v>17399.153716068464</v>
      </c>
      <c r="AI48" s="354">
        <v>17374.83234080231</v>
      </c>
      <c r="AJ48" s="354">
        <v>17019.363309503489</v>
      </c>
      <c r="AK48" s="354">
        <v>17175.481126768293</v>
      </c>
      <c r="AL48" s="354">
        <v>17385.099271377883</v>
      </c>
      <c r="AM48" s="383">
        <v>19677.457527670358</v>
      </c>
      <c r="AN48" s="354">
        <v>21157.244249355248</v>
      </c>
      <c r="AO48" s="354">
        <v>21868.566729323309</v>
      </c>
      <c r="AP48" s="354">
        <v>21863.118680879747</v>
      </c>
      <c r="AQ48" s="354">
        <v>21186.513394764141</v>
      </c>
      <c r="AR48" s="354">
        <v>23210.645136380914</v>
      </c>
      <c r="AS48" s="354">
        <v>23038.033586007175</v>
      </c>
      <c r="AT48" s="354">
        <v>21965.479421380267</v>
      </c>
      <c r="AU48" s="354">
        <v>17996.804834231589</v>
      </c>
      <c r="AV48" s="354">
        <v>11611.737391750046</v>
      </c>
      <c r="AW48" s="383">
        <v>8181.3977670405893</v>
      </c>
      <c r="AX48" s="354">
        <v>7655.3100977062986</v>
      </c>
      <c r="AY48" s="354">
        <v>8172.4509124273618</v>
      </c>
      <c r="AZ48" s="354">
        <v>7944.3273499999996</v>
      </c>
      <c r="BA48" s="354">
        <v>11144.3740674572</v>
      </c>
      <c r="BB48" s="354">
        <v>14007.592073041398</v>
      </c>
      <c r="BC48" s="354">
        <v>15859.87596877028</v>
      </c>
      <c r="BD48" s="354">
        <v>17487.753758512063</v>
      </c>
      <c r="BE48" s="354">
        <v>22513.492277813744</v>
      </c>
      <c r="BF48" s="354">
        <v>23695</v>
      </c>
      <c r="BG48" s="354">
        <v>26783.853349292902</v>
      </c>
      <c r="BH48" s="384"/>
    </row>
    <row r="49" spans="1:60" s="87" customFormat="1" ht="15" customHeight="1" x14ac:dyDescent="0.2">
      <c r="A49" s="472">
        <v>40</v>
      </c>
      <c r="B49" s="317">
        <v>11093.083686896634</v>
      </c>
      <c r="C49" s="317">
        <f t="shared" si="0"/>
        <v>10801.21511343756</v>
      </c>
      <c r="D49" s="353">
        <v>10509.346539978485</v>
      </c>
      <c r="E49" s="353">
        <f t="shared" si="1"/>
        <v>10812.475618102773</v>
      </c>
      <c r="F49" s="353">
        <v>11115.604696227061</v>
      </c>
      <c r="G49" s="317">
        <v>11803.579693295687</v>
      </c>
      <c r="H49" s="353">
        <v>10767.473201018891</v>
      </c>
      <c r="I49" s="367">
        <v>13075.631954278779</v>
      </c>
      <c r="J49" s="317">
        <v>11165.587839784843</v>
      </c>
      <c r="K49" s="317">
        <v>12192.891982080819</v>
      </c>
      <c r="L49" s="317">
        <v>12224.848630887187</v>
      </c>
      <c r="M49" s="317">
        <v>12595.124626121637</v>
      </c>
      <c r="N49" s="317">
        <v>10927.69032233396</v>
      </c>
      <c r="O49" s="353">
        <v>10247.391869119505</v>
      </c>
      <c r="P49" s="353">
        <v>12195.958254269448</v>
      </c>
      <c r="Q49" s="353">
        <v>11186.898954703833</v>
      </c>
      <c r="R49" s="353">
        <v>12241.172937410052</v>
      </c>
      <c r="S49" s="381">
        <v>11554.384467126338</v>
      </c>
      <c r="T49" s="353">
        <v>12379.666699892845</v>
      </c>
      <c r="U49" s="353">
        <v>13045.964932255492</v>
      </c>
      <c r="V49" s="353">
        <v>15348.002251527823</v>
      </c>
      <c r="W49" s="353">
        <v>16138.659285582235</v>
      </c>
      <c r="X49" s="353">
        <v>15081.759158577332</v>
      </c>
      <c r="Y49" s="353">
        <v>16816.844307715823</v>
      </c>
      <c r="Z49" s="353">
        <v>18198.741106201316</v>
      </c>
      <c r="AA49" s="353">
        <v>20671.422902908016</v>
      </c>
      <c r="AB49" s="353">
        <v>20291.306908207458</v>
      </c>
      <c r="AC49" s="381">
        <v>20853.785346066088</v>
      </c>
      <c r="AD49" s="353">
        <v>21151.074700321606</v>
      </c>
      <c r="AE49" s="353">
        <v>21217.861251292979</v>
      </c>
      <c r="AF49" s="353">
        <v>20228.040888332238</v>
      </c>
      <c r="AG49" s="353">
        <v>19555.199782488864</v>
      </c>
      <c r="AH49" s="353">
        <v>19038.906828585594</v>
      </c>
      <c r="AI49" s="353">
        <v>18712.08831383974</v>
      </c>
      <c r="AJ49" s="353">
        <v>18718.509072594748</v>
      </c>
      <c r="AK49" s="353">
        <v>18533.280759045567</v>
      </c>
      <c r="AL49" s="353">
        <v>19108.001029280316</v>
      </c>
      <c r="AM49" s="381">
        <v>21806.866982264306</v>
      </c>
      <c r="AN49" s="353">
        <v>23974.746007763042</v>
      </c>
      <c r="AO49" s="353">
        <v>24925.49342105263</v>
      </c>
      <c r="AP49" s="353">
        <v>24549.324961929247</v>
      </c>
      <c r="AQ49" s="353">
        <v>23522.23689509977</v>
      </c>
      <c r="AR49" s="353">
        <v>25684.288276943545</v>
      </c>
      <c r="AS49" s="353">
        <v>25175.754444867493</v>
      </c>
      <c r="AT49" s="353">
        <v>24417.116753997041</v>
      </c>
      <c r="AU49" s="353">
        <v>20863.552506941043</v>
      </c>
      <c r="AV49" s="353">
        <v>13725.113829298765</v>
      </c>
      <c r="AW49" s="381">
        <v>9843.9215292388708</v>
      </c>
      <c r="AX49" s="353">
        <v>9444.4733443053283</v>
      </c>
      <c r="AY49" s="353">
        <v>10181.10694260373</v>
      </c>
      <c r="AZ49" s="353">
        <v>9916.8343499999992</v>
      </c>
      <c r="BA49" s="353">
        <v>13520.10007656667</v>
      </c>
      <c r="BB49" s="353">
        <v>16222.353599043596</v>
      </c>
      <c r="BC49" s="353">
        <v>18382.437101515668</v>
      </c>
      <c r="BD49" s="353">
        <v>20053.641606775698</v>
      </c>
      <c r="BE49" s="353">
        <v>25515.222926107464</v>
      </c>
      <c r="BF49" s="353">
        <v>26829</v>
      </c>
      <c r="BG49" s="353">
        <v>29758.963691980316</v>
      </c>
      <c r="BH49" s="382"/>
    </row>
    <row r="50" spans="1:60" s="87" customFormat="1" ht="15" customHeight="1" x14ac:dyDescent="0.2">
      <c r="A50" s="472">
        <v>41</v>
      </c>
      <c r="B50" s="317">
        <v>11985.70897128451</v>
      </c>
      <c r="C50" s="317">
        <f t="shared" si="0"/>
        <v>11532.280056336647</v>
      </c>
      <c r="D50" s="353">
        <v>11078.851141388786</v>
      </c>
      <c r="E50" s="353">
        <f t="shared" si="1"/>
        <v>11681.428733808494</v>
      </c>
      <c r="F50" s="353">
        <v>12284.0063262282</v>
      </c>
      <c r="G50" s="317">
        <v>12779.031445496319</v>
      </c>
      <c r="H50" s="353">
        <v>11655.451602632136</v>
      </c>
      <c r="I50" s="367">
        <v>13989.18875177018</v>
      </c>
      <c r="J50" s="317">
        <v>12208.702814330996</v>
      </c>
      <c r="K50" s="317">
        <v>13130.027427317607</v>
      </c>
      <c r="L50" s="317">
        <v>13331.784884994524</v>
      </c>
      <c r="M50" s="317">
        <v>13635.511382519111</v>
      </c>
      <c r="N50" s="317">
        <v>11770.889381715291</v>
      </c>
      <c r="O50" s="353">
        <v>11468.986799606797</v>
      </c>
      <c r="P50" s="353">
        <v>13372.761243716501</v>
      </c>
      <c r="Q50" s="353">
        <v>12373.072009291522</v>
      </c>
      <c r="R50" s="353">
        <v>13565.862484213001</v>
      </c>
      <c r="S50" s="381">
        <v>12841.881616808731</v>
      </c>
      <c r="T50" s="353">
        <v>13481.49293528371</v>
      </c>
      <c r="U50" s="353">
        <v>14037.660138904701</v>
      </c>
      <c r="V50" s="353">
        <v>16350.766913262572</v>
      </c>
      <c r="W50" s="353">
        <v>17802.602859314338</v>
      </c>
      <c r="X50" s="353">
        <v>16486.089144145033</v>
      </c>
      <c r="Y50" s="353">
        <v>18256.715137386782</v>
      </c>
      <c r="Z50" s="353">
        <v>19995.584088526062</v>
      </c>
      <c r="AA50" s="353">
        <v>22687.012989382274</v>
      </c>
      <c r="AB50" s="353">
        <v>22064.674659342982</v>
      </c>
      <c r="AC50" s="381">
        <v>23015.206963576438</v>
      </c>
      <c r="AD50" s="353">
        <v>23116.607299483479</v>
      </c>
      <c r="AE50" s="353">
        <v>23242.910462965865</v>
      </c>
      <c r="AF50" s="353">
        <v>21944.318476882891</v>
      </c>
      <c r="AG50" s="353">
        <v>21049.286384696748</v>
      </c>
      <c r="AH50" s="353">
        <v>20452.487097996913</v>
      </c>
      <c r="AI50" s="353">
        <v>20065.169801350985</v>
      </c>
      <c r="AJ50" s="353">
        <v>20244.019502231426</v>
      </c>
      <c r="AK50" s="353">
        <v>19600.666360231062</v>
      </c>
      <c r="AL50" s="353">
        <v>20538.249614019882</v>
      </c>
      <c r="AM50" s="381">
        <v>23197.41125483398</v>
      </c>
      <c r="AN50" s="353">
        <v>25929.099174199597</v>
      </c>
      <c r="AO50" s="353">
        <v>28401.832706766916</v>
      </c>
      <c r="AP50" s="353">
        <v>27319.907444391742</v>
      </c>
      <c r="AQ50" s="353">
        <v>25445.455666076767</v>
      </c>
      <c r="AR50" s="353">
        <v>27006.022025280363</v>
      </c>
      <c r="AS50" s="353">
        <v>28034.572531238104</v>
      </c>
      <c r="AT50" s="353">
        <v>27623.10403511129</v>
      </c>
      <c r="AU50" s="353">
        <v>23820.790952147643</v>
      </c>
      <c r="AV50" s="353">
        <v>17076.223611570866</v>
      </c>
      <c r="AW50" s="381">
        <v>11722.02272078492</v>
      </c>
      <c r="AX50" s="353">
        <v>11701.127632757652</v>
      </c>
      <c r="AY50" s="353">
        <v>12182.984605974103</v>
      </c>
      <c r="AZ50" s="353">
        <v>12301.57315</v>
      </c>
      <c r="BA50" s="353">
        <v>15985.024589681167</v>
      </c>
      <c r="BB50" s="353">
        <v>18018.308314533078</v>
      </c>
      <c r="BC50" s="353">
        <v>20436.44704692093</v>
      </c>
      <c r="BD50" s="353">
        <v>22170.107143530833</v>
      </c>
      <c r="BE50" s="353">
        <v>28276.118237306946</v>
      </c>
      <c r="BF50" s="353">
        <v>29757</v>
      </c>
      <c r="BG50" s="353">
        <v>32800.886288070222</v>
      </c>
      <c r="BH50" s="382"/>
    </row>
    <row r="51" spans="1:60" s="87" customFormat="1" ht="15" customHeight="1" x14ac:dyDescent="0.2">
      <c r="A51" s="472">
        <v>42</v>
      </c>
      <c r="B51" s="317">
        <v>12946.473590358481</v>
      </c>
      <c r="C51" s="317">
        <f t="shared" si="0"/>
        <v>12390.124717971161</v>
      </c>
      <c r="D51" s="353">
        <v>11833.775845583839</v>
      </c>
      <c r="E51" s="353">
        <f t="shared" si="1"/>
        <v>12583.092898284911</v>
      </c>
      <c r="F51" s="353">
        <v>13332.409950985981</v>
      </c>
      <c r="G51" s="317">
        <v>13650.189614128329</v>
      </c>
      <c r="H51" s="353">
        <v>12396.41371258756</v>
      </c>
      <c r="I51" s="367">
        <v>14734.606261379729</v>
      </c>
      <c r="J51" s="317">
        <v>13092.157333589472</v>
      </c>
      <c r="K51" s="317">
        <v>14011.441305540317</v>
      </c>
      <c r="L51" s="317">
        <v>14278.506681270537</v>
      </c>
      <c r="M51" s="317">
        <v>14560.811108341642</v>
      </c>
      <c r="N51" s="317">
        <v>13029.332198982909</v>
      </c>
      <c r="O51" s="353">
        <v>12678.910440949305</v>
      </c>
      <c r="P51" s="353">
        <v>14593.832684177236</v>
      </c>
      <c r="Q51" s="353">
        <v>13538.373983739837</v>
      </c>
      <c r="R51" s="353">
        <v>15040.271242693925</v>
      </c>
      <c r="S51" s="381">
        <v>14285.803653835714</v>
      </c>
      <c r="T51" s="353">
        <v>14721.392633756137</v>
      </c>
      <c r="U51" s="353">
        <v>15680.391893430489</v>
      </c>
      <c r="V51" s="353">
        <v>17883.428540795539</v>
      </c>
      <c r="W51" s="353">
        <v>19211.605693979414</v>
      </c>
      <c r="X51" s="353">
        <v>18212.472964156503</v>
      </c>
      <c r="Y51" s="353">
        <v>19982.442675889477</v>
      </c>
      <c r="Z51" s="353">
        <v>21844.298981426004</v>
      </c>
      <c r="AA51" s="353">
        <v>24348.813441821432</v>
      </c>
      <c r="AB51" s="353">
        <v>24144.333650223583</v>
      </c>
      <c r="AC51" s="381">
        <v>24963.1085946083</v>
      </c>
      <c r="AD51" s="353">
        <v>25073.140207257253</v>
      </c>
      <c r="AE51" s="353">
        <v>24665.30780804313</v>
      </c>
      <c r="AF51" s="353">
        <v>23487.952757709518</v>
      </c>
      <c r="AG51" s="353">
        <v>22312.243567778554</v>
      </c>
      <c r="AH51" s="353">
        <v>21757.82750677902</v>
      </c>
      <c r="AI51" s="353">
        <v>21090.663139254248</v>
      </c>
      <c r="AJ51" s="353">
        <v>22482.675051413702</v>
      </c>
      <c r="AK51" s="353">
        <v>20929.576638630097</v>
      </c>
      <c r="AL51" s="353">
        <v>22070.551612990603</v>
      </c>
      <c r="AM51" s="381">
        <v>25433.217295639421</v>
      </c>
      <c r="AN51" s="353">
        <v>27804.065764451505</v>
      </c>
      <c r="AO51" s="353">
        <v>31061.86560150376</v>
      </c>
      <c r="AP51" s="353">
        <v>29968.766882192875</v>
      </c>
      <c r="AQ51" s="353">
        <v>27851.507841581737</v>
      </c>
      <c r="AR51" s="353">
        <v>28298.793480326931</v>
      </c>
      <c r="AS51" s="353">
        <v>31712.935516250738</v>
      </c>
      <c r="AT51" s="353">
        <v>31166.563661605982</v>
      </c>
      <c r="AU51" s="353">
        <v>28040.074037781047</v>
      </c>
      <c r="AV51" s="353">
        <v>20645.060865572512</v>
      </c>
      <c r="AW51" s="381">
        <v>14294.892475391985</v>
      </c>
      <c r="AX51" s="353">
        <v>13573.400397908379</v>
      </c>
      <c r="AY51" s="353">
        <v>14542.985982261187</v>
      </c>
      <c r="AZ51" s="353">
        <v>14783.82915</v>
      </c>
      <c r="BA51" s="353">
        <v>17941.952744620699</v>
      </c>
      <c r="BB51" s="353">
        <v>20522.602099843811</v>
      </c>
      <c r="BC51" s="353">
        <v>22796.125825602256</v>
      </c>
      <c r="BD51" s="353">
        <v>24882.318535076301</v>
      </c>
      <c r="BE51" s="353">
        <v>31457.194349394249</v>
      </c>
      <c r="BF51" s="353">
        <v>32352</v>
      </c>
      <c r="BG51" s="353">
        <v>34980.144788757374</v>
      </c>
      <c r="BH51" s="382"/>
    </row>
    <row r="52" spans="1:60" s="87" customFormat="1" ht="15" customHeight="1" x14ac:dyDescent="0.2">
      <c r="A52" s="472">
        <v>43</v>
      </c>
      <c r="B52" s="317">
        <v>13859.540675152184</v>
      </c>
      <c r="C52" s="317">
        <f t="shared" si="0"/>
        <v>13363.185689554099</v>
      </c>
      <c r="D52" s="353">
        <v>12866.830703956015</v>
      </c>
      <c r="E52" s="353">
        <f t="shared" si="1"/>
        <v>13428.035920768616</v>
      </c>
      <c r="F52" s="353">
        <v>13989.241137581215</v>
      </c>
      <c r="G52" s="317">
        <v>14736.069866578089</v>
      </c>
      <c r="H52" s="353">
        <v>13307.914720866058</v>
      </c>
      <c r="I52" s="367">
        <v>15681.7909164475</v>
      </c>
      <c r="J52" s="317">
        <v>13815.951397560273</v>
      </c>
      <c r="K52" s="317">
        <v>15130.938242823184</v>
      </c>
      <c r="L52" s="317">
        <v>15108.708871851042</v>
      </c>
      <c r="M52" s="317">
        <v>15665.646601861084</v>
      </c>
      <c r="N52" s="317">
        <v>13847.108171146716</v>
      </c>
      <c r="O52" s="353">
        <v>13846.039355427607</v>
      </c>
      <c r="P52" s="353">
        <v>15715.300109857184</v>
      </c>
      <c r="Q52" s="353">
        <v>14505.400696864112</v>
      </c>
      <c r="R52" s="353">
        <v>16036.229476899582</v>
      </c>
      <c r="S52" s="381">
        <v>15967.371192790055</v>
      </c>
      <c r="T52" s="353">
        <v>16392.081537043035</v>
      </c>
      <c r="U52" s="353">
        <v>17280.225890925649</v>
      </c>
      <c r="V52" s="353">
        <v>19511.13895143133</v>
      </c>
      <c r="W52" s="353">
        <v>20347.457736786968</v>
      </c>
      <c r="X52" s="353">
        <v>19936.665941756786</v>
      </c>
      <c r="Y52" s="353">
        <v>21665.821072343024</v>
      </c>
      <c r="Z52" s="353">
        <v>23659.815851557818</v>
      </c>
      <c r="AA52" s="353">
        <v>25958.050862918233</v>
      </c>
      <c r="AB52" s="353">
        <v>26126.447660293652</v>
      </c>
      <c r="AC52" s="381">
        <v>26811.742161751037</v>
      </c>
      <c r="AD52" s="353">
        <v>26606.687619790144</v>
      </c>
      <c r="AE52" s="353">
        <v>26492.367645675953</v>
      </c>
      <c r="AF52" s="353">
        <v>25114.52352950161</v>
      </c>
      <c r="AG52" s="353">
        <v>23791.47185018548</v>
      </c>
      <c r="AH52" s="353">
        <v>23476.741114383185</v>
      </c>
      <c r="AI52" s="353">
        <v>23053.026934007397</v>
      </c>
      <c r="AJ52" s="353">
        <v>24172.51892164132</v>
      </c>
      <c r="AK52" s="353">
        <v>22589.954240474199</v>
      </c>
      <c r="AL52" s="353">
        <v>23949.535063246571</v>
      </c>
      <c r="AM52" s="381">
        <v>27886.249699959997</v>
      </c>
      <c r="AN52" s="353">
        <v>29821.928191835777</v>
      </c>
      <c r="AO52" s="353">
        <v>33043.519736842107</v>
      </c>
      <c r="AP52" s="353">
        <v>31318.786104800656</v>
      </c>
      <c r="AQ52" s="353">
        <v>29657.061329102333</v>
      </c>
      <c r="AR52" s="353">
        <v>30169.494333301649</v>
      </c>
      <c r="AS52" s="353">
        <v>36201.89361162069</v>
      </c>
      <c r="AT52" s="353">
        <v>34461.881857673878</v>
      </c>
      <c r="AU52" s="353">
        <v>32075.962491153576</v>
      </c>
      <c r="AV52" s="353">
        <v>23390.320291727621</v>
      </c>
      <c r="AW52" s="381">
        <v>17353.983062495376</v>
      </c>
      <c r="AX52" s="353">
        <v>15397.192610570615</v>
      </c>
      <c r="AY52" s="353">
        <v>16394.609848098684</v>
      </c>
      <c r="AZ52" s="353">
        <v>17053.320349999998</v>
      </c>
      <c r="BA52" s="353">
        <v>20324.205473535414</v>
      </c>
      <c r="BB52" s="353">
        <v>22964.929571354194</v>
      </c>
      <c r="BC52" s="353">
        <v>25106.093755965332</v>
      </c>
      <c r="BD52" s="353">
        <v>27333.237885047063</v>
      </c>
      <c r="BE52" s="353">
        <v>33384.901877369834</v>
      </c>
      <c r="BF52" s="353">
        <v>34764</v>
      </c>
      <c r="BG52" s="353">
        <v>38064.316309792972</v>
      </c>
      <c r="BH52" s="382"/>
    </row>
    <row r="53" spans="1:60" s="87" customFormat="1" ht="15" customHeight="1" x14ac:dyDescent="0.2">
      <c r="A53" s="472">
        <v>44</v>
      </c>
      <c r="B53" s="317">
        <v>14745.352026071449</v>
      </c>
      <c r="C53" s="317">
        <f t="shared" si="0"/>
        <v>14365.662746631995</v>
      </c>
      <c r="D53" s="353">
        <v>13985.97346719254</v>
      </c>
      <c r="E53" s="353">
        <f t="shared" si="1"/>
        <v>14410.758162981885</v>
      </c>
      <c r="F53" s="353">
        <v>14835.54285877123</v>
      </c>
      <c r="G53" s="317">
        <v>15993.727786082047</v>
      </c>
      <c r="H53" s="353">
        <v>14401.715930800254</v>
      </c>
      <c r="I53" s="367">
        <v>17110.974863443254</v>
      </c>
      <c r="J53" s="317">
        <v>14475.881279416002</v>
      </c>
      <c r="K53" s="317">
        <v>16356.812717132929</v>
      </c>
      <c r="L53" s="317">
        <v>15929.201095290253</v>
      </c>
      <c r="M53" s="317">
        <v>16692.222914589565</v>
      </c>
      <c r="N53" s="317">
        <v>15105.550988414332</v>
      </c>
      <c r="O53" s="353">
        <v>14892.564948743153</v>
      </c>
      <c r="P53" s="353">
        <v>16534.266453610304</v>
      </c>
      <c r="Q53" s="353">
        <v>15423.728222996517</v>
      </c>
      <c r="R53" s="353">
        <v>17090.773489587926</v>
      </c>
      <c r="S53" s="381">
        <v>17239.827487920084</v>
      </c>
      <c r="T53" s="353">
        <v>17955.073139126318</v>
      </c>
      <c r="U53" s="353">
        <v>18779.123989525218</v>
      </c>
      <c r="V53" s="353">
        <v>20837.069475715667</v>
      </c>
      <c r="W53" s="353">
        <v>21920.35104656656</v>
      </c>
      <c r="X53" s="353">
        <v>21200.782013008837</v>
      </c>
      <c r="Y53" s="353">
        <v>23455.072323919438</v>
      </c>
      <c r="Z53" s="353">
        <v>24971.137750898739</v>
      </c>
      <c r="AA53" s="353">
        <v>27951.402743824568</v>
      </c>
      <c r="AB53" s="353">
        <v>27476.470194711455</v>
      </c>
      <c r="AC53" s="381">
        <v>28467.458548128117</v>
      </c>
      <c r="AD53" s="353">
        <v>28736.014602215506</v>
      </c>
      <c r="AE53" s="353">
        <v>28706.722486913455</v>
      </c>
      <c r="AF53" s="353">
        <v>27194.70612943135</v>
      </c>
      <c r="AG53" s="353">
        <v>25767.62838371348</v>
      </c>
      <c r="AH53" s="353">
        <v>25770.779951599266</v>
      </c>
      <c r="AI53" s="353">
        <v>25276.511717578513</v>
      </c>
      <c r="AJ53" s="353">
        <v>25636.016732187076</v>
      </c>
      <c r="AK53" s="353">
        <v>24732.327904392092</v>
      </c>
      <c r="AL53" s="353">
        <v>26091.15597659742</v>
      </c>
      <c r="AM53" s="381">
        <v>30466.366915588747</v>
      </c>
      <c r="AN53" s="353">
        <v>32405.600398572431</v>
      </c>
      <c r="AO53" s="353">
        <v>35119.471334586466</v>
      </c>
      <c r="AP53" s="353">
        <v>33992.543438100707</v>
      </c>
      <c r="AQ53" s="353">
        <v>32276.804479160306</v>
      </c>
      <c r="AR53" s="353">
        <v>33490.94278654248</v>
      </c>
      <c r="AS53" s="353">
        <v>38525.002942092695</v>
      </c>
      <c r="AT53" s="353">
        <v>38258.445743203905</v>
      </c>
      <c r="AU53" s="353">
        <v>35723.343894605045</v>
      </c>
      <c r="AV53" s="353">
        <v>26137.946320836316</v>
      </c>
      <c r="AW53" s="381">
        <v>19363.30529799224</v>
      </c>
      <c r="AX53" s="353">
        <v>18001.290858523782</v>
      </c>
      <c r="AY53" s="353">
        <v>19238.134723213374</v>
      </c>
      <c r="AZ53" s="353">
        <v>19901.26585</v>
      </c>
      <c r="BA53" s="353">
        <v>22397.526798335162</v>
      </c>
      <c r="BB53" s="353">
        <v>25911.534631032951</v>
      </c>
      <c r="BC53" s="353">
        <v>27917.400880006106</v>
      </c>
      <c r="BD53" s="353">
        <v>29316.967064682249</v>
      </c>
      <c r="BE53" s="353">
        <v>36040.239572736522</v>
      </c>
      <c r="BF53" s="353">
        <v>38073</v>
      </c>
      <c r="BG53" s="353">
        <v>41119.994369818683</v>
      </c>
      <c r="BH53" s="382"/>
    </row>
    <row r="54" spans="1:60" s="87" customFormat="1" ht="15" customHeight="1" x14ac:dyDescent="0.2">
      <c r="A54" s="472">
        <v>45</v>
      </c>
      <c r="B54" s="317">
        <v>15494.884707618517</v>
      </c>
      <c r="C54" s="317">
        <f t="shared" si="0"/>
        <v>15131.135732559109</v>
      </c>
      <c r="D54" s="353">
        <v>14767.386757499698</v>
      </c>
      <c r="E54" s="353">
        <f t="shared" si="1"/>
        <v>15186.721561811515</v>
      </c>
      <c r="F54" s="353">
        <v>15606.056366123334</v>
      </c>
      <c r="G54" s="317">
        <v>16809.671704589495</v>
      </c>
      <c r="H54" s="353">
        <v>15524.920399066015</v>
      </c>
      <c r="I54" s="367">
        <v>18321.577736192594</v>
      </c>
      <c r="J54" s="317">
        <v>15290.149601383153</v>
      </c>
      <c r="K54" s="317">
        <v>17359.800923386356</v>
      </c>
      <c r="L54" s="317">
        <v>16866.212924424974</v>
      </c>
      <c r="M54" s="317">
        <v>17640.540046527087</v>
      </c>
      <c r="N54" s="317">
        <v>16397.89125530532</v>
      </c>
      <c r="O54" s="353">
        <v>15499.471984271871</v>
      </c>
      <c r="P54" s="353">
        <v>17486.038150404474</v>
      </c>
      <c r="Q54" s="353">
        <v>16275.963995354239</v>
      </c>
      <c r="R54" s="353">
        <v>18050.929303609719</v>
      </c>
      <c r="S54" s="381">
        <v>18208.458521092351</v>
      </c>
      <c r="T54" s="353">
        <v>19206.01871464527</v>
      </c>
      <c r="U54" s="353">
        <v>19977.737788910392</v>
      </c>
      <c r="V54" s="353">
        <v>22215.276830706553</v>
      </c>
      <c r="W54" s="353">
        <v>23472.758046956842</v>
      </c>
      <c r="X54" s="353">
        <v>22578.821889642357</v>
      </c>
      <c r="Y54" s="353">
        <v>25293.025088852366</v>
      </c>
      <c r="Z54" s="353">
        <v>26985.842757639304</v>
      </c>
      <c r="AA54" s="353">
        <v>30304.609223920896</v>
      </c>
      <c r="AB54" s="353">
        <v>29688.790359494385</v>
      </c>
      <c r="AC54" s="381">
        <v>30338.567903321222</v>
      </c>
      <c r="AD54" s="353">
        <v>31106.533313842054</v>
      </c>
      <c r="AE54" s="353">
        <v>30728.298200796162</v>
      </c>
      <c r="AF54" s="353">
        <v>29125.941561912903</v>
      </c>
      <c r="AG54" s="353">
        <v>27728.926597440517</v>
      </c>
      <c r="AH54" s="353">
        <v>27664.169752456484</v>
      </c>
      <c r="AI54" s="353">
        <v>27048.969338645875</v>
      </c>
      <c r="AJ54" s="353">
        <v>27161.527161823753</v>
      </c>
      <c r="AK54" s="353">
        <v>26704.40642965931</v>
      </c>
      <c r="AL54" s="353">
        <v>27296.286735827085</v>
      </c>
      <c r="AM54" s="381">
        <v>32783.448126416857</v>
      </c>
      <c r="AN54" s="353">
        <v>35077.319535259332</v>
      </c>
      <c r="AO54" s="353">
        <v>37803.430451127817</v>
      </c>
      <c r="AP54" s="353">
        <v>36703.647614649126</v>
      </c>
      <c r="AQ54" s="353">
        <v>34367.730090925732</v>
      </c>
      <c r="AR54" s="353">
        <v>36542.515325033259</v>
      </c>
      <c r="AS54" s="353">
        <v>41027.108038258746</v>
      </c>
      <c r="AT54" s="353">
        <v>43715.075798289217</v>
      </c>
      <c r="AU54" s="353">
        <v>38254.672437258429</v>
      </c>
      <c r="AV54" s="353">
        <v>28790.908231801728</v>
      </c>
      <c r="AW54" s="381">
        <v>22204.475222820169</v>
      </c>
      <c r="AX54" s="353">
        <v>21157.143965750714</v>
      </c>
      <c r="AY54" s="353">
        <v>21825.211387501273</v>
      </c>
      <c r="AZ54" s="353">
        <v>21782.904549999999</v>
      </c>
      <c r="BA54" s="353">
        <v>24649.245131144962</v>
      </c>
      <c r="BB54" s="353">
        <v>27472.444707969378</v>
      </c>
      <c r="BC54" s="353">
        <v>29602.281334707743</v>
      </c>
      <c r="BD54" s="353">
        <v>31198.269764020144</v>
      </c>
      <c r="BE54" s="353">
        <v>38600.26796448719</v>
      </c>
      <c r="BF54" s="353">
        <v>40491</v>
      </c>
      <c r="BG54" s="353">
        <v>43472.178702841687</v>
      </c>
      <c r="BH54" s="382"/>
    </row>
    <row r="55" spans="1:60" s="87" customFormat="1" ht="15" customHeight="1" x14ac:dyDescent="0.2">
      <c r="A55" s="472">
        <v>46</v>
      </c>
      <c r="B55" s="317">
        <v>16367.068191600563</v>
      </c>
      <c r="C55" s="317">
        <f t="shared" si="0"/>
        <v>16044.022024568058</v>
      </c>
      <c r="D55" s="353">
        <v>15720.975857535554</v>
      </c>
      <c r="E55" s="353">
        <f t="shared" si="1"/>
        <v>16130.8767638299</v>
      </c>
      <c r="F55" s="353">
        <v>16540.777670124244</v>
      </c>
      <c r="G55" s="317">
        <v>17852.607540275701</v>
      </c>
      <c r="H55" s="353">
        <v>16824.544417321162</v>
      </c>
      <c r="I55" s="367">
        <v>19862.854541776251</v>
      </c>
      <c r="J55" s="317">
        <v>16391.806742868121</v>
      </c>
      <c r="K55" s="317">
        <v>18433.707487657706</v>
      </c>
      <c r="L55" s="317">
        <v>17701.270098576126</v>
      </c>
      <c r="M55" s="317">
        <v>18510.597997673649</v>
      </c>
      <c r="N55" s="317">
        <v>17321.596757542156</v>
      </c>
      <c r="O55" s="353">
        <v>16281.448356972334</v>
      </c>
      <c r="P55" s="353">
        <v>18360.340057924695</v>
      </c>
      <c r="Q55" s="353">
        <v>17208.205574912892</v>
      </c>
      <c r="R55" s="353">
        <v>19007.83035216025</v>
      </c>
      <c r="S55" s="381">
        <v>19086.844426950433</v>
      </c>
      <c r="T55" s="353">
        <v>20167.010017692941</v>
      </c>
      <c r="U55" s="353">
        <v>21464.01890014801</v>
      </c>
      <c r="V55" s="353">
        <v>23895.264072048893</v>
      </c>
      <c r="W55" s="353">
        <v>24797.539387465848</v>
      </c>
      <c r="X55" s="353">
        <v>24294.25149759791</v>
      </c>
      <c r="Y55" s="353">
        <v>27200.85393816639</v>
      </c>
      <c r="Z55" s="353">
        <v>29089.767450569201</v>
      </c>
      <c r="AA55" s="353">
        <v>32020.994362754042</v>
      </c>
      <c r="AB55" s="353">
        <v>31204.639361290097</v>
      </c>
      <c r="AC55" s="381">
        <v>32153.487788388407</v>
      </c>
      <c r="AD55" s="353">
        <v>32623.881281876358</v>
      </c>
      <c r="AE55" s="353">
        <v>32310.476444221546</v>
      </c>
      <c r="AF55" s="353">
        <v>30750.819752256721</v>
      </c>
      <c r="AG55" s="353">
        <v>29716.639601924824</v>
      </c>
      <c r="AH55" s="353">
        <v>29358.850555442172</v>
      </c>
      <c r="AI55" s="353">
        <v>28829.339716950148</v>
      </c>
      <c r="AJ55" s="353">
        <v>29096.320877460512</v>
      </c>
      <c r="AK55" s="353">
        <v>28570.050493269853</v>
      </c>
      <c r="AL55" s="353">
        <v>28189.254110349688</v>
      </c>
      <c r="AM55" s="381">
        <v>34840.448793172429</v>
      </c>
      <c r="AN55" s="353">
        <v>37839.972386485009</v>
      </c>
      <c r="AO55" s="353">
        <v>39930.04934210526</v>
      </c>
      <c r="AP55" s="353">
        <v>39277.813365953516</v>
      </c>
      <c r="AQ55" s="353">
        <v>37175.46719960944</v>
      </c>
      <c r="AR55" s="353">
        <v>39838.95088861433</v>
      </c>
      <c r="AS55" s="353">
        <v>44658.16499948081</v>
      </c>
      <c r="AT55" s="353">
        <v>46067.456558735277</v>
      </c>
      <c r="AU55" s="353">
        <v>41442.360716424417</v>
      </c>
      <c r="AV55" s="353">
        <v>32158.584234748902</v>
      </c>
      <c r="AW55" s="381">
        <v>25204.984986731233</v>
      </c>
      <c r="AX55" s="353">
        <v>24248.356336326331</v>
      </c>
      <c r="AY55" s="353">
        <v>24168.266846773367</v>
      </c>
      <c r="AZ55" s="353">
        <v>23825.224999999999</v>
      </c>
      <c r="BA55" s="353">
        <v>26154.741832888329</v>
      </c>
      <c r="BB55" s="353">
        <v>29929.729565569502</v>
      </c>
      <c r="BC55" s="353">
        <v>31971.479212003203</v>
      </c>
      <c r="BD55" s="353">
        <v>34002.455954199912</v>
      </c>
      <c r="BE55" s="353">
        <v>40994.273698326091</v>
      </c>
      <c r="BF55" s="353">
        <v>43087</v>
      </c>
      <c r="BG55" s="353">
        <v>46225.236556279648</v>
      </c>
      <c r="BH55" s="382"/>
    </row>
    <row r="56" spans="1:60" x14ac:dyDescent="0.2">
      <c r="A56" s="475">
        <v>47</v>
      </c>
      <c r="B56" s="317">
        <v>16925.81073602656</v>
      </c>
      <c r="C56" s="317">
        <f t="shared" si="0"/>
        <v>16750.521747838786</v>
      </c>
      <c r="D56" s="353">
        <v>16575.232759651008</v>
      </c>
      <c r="E56" s="353">
        <f t="shared" si="1"/>
        <v>17047.470762590805</v>
      </c>
      <c r="F56" s="353">
        <v>17519.708765530606</v>
      </c>
      <c r="G56" s="317">
        <v>18453.8293749654</v>
      </c>
      <c r="H56" s="353">
        <v>17918.345627255359</v>
      </c>
      <c r="I56" s="367">
        <v>21101.480629172565</v>
      </c>
      <c r="J56" s="317">
        <v>17530.71799058688</v>
      </c>
      <c r="K56" s="317">
        <v>19558.270021941851</v>
      </c>
      <c r="L56" s="317">
        <v>18516.907338444689</v>
      </c>
      <c r="M56" s="317">
        <v>19348.431580259225</v>
      </c>
      <c r="N56" s="317">
        <v>18363.943333460789</v>
      </c>
      <c r="O56" s="387">
        <v>17145.123753686279</v>
      </c>
      <c r="P56" s="387">
        <v>19293.666566796495</v>
      </c>
      <c r="Q56" s="387">
        <v>18105.662020905922</v>
      </c>
      <c r="R56" s="387">
        <v>20146.99826710136</v>
      </c>
      <c r="S56" s="388">
        <v>19983.279358271349</v>
      </c>
      <c r="T56" s="387">
        <v>21481.469386229412</v>
      </c>
      <c r="U56" s="387">
        <v>23073.946487532732</v>
      </c>
      <c r="V56" s="387">
        <v>25061.987884636004</v>
      </c>
      <c r="W56" s="387">
        <v>26397.747776431195</v>
      </c>
      <c r="X56" s="387">
        <v>25989.963523852828</v>
      </c>
      <c r="Y56" s="387">
        <v>29057.863817021436</v>
      </c>
      <c r="Z56" s="387">
        <v>31089.948322348711</v>
      </c>
      <c r="AA56" s="387">
        <v>33981.999762834312</v>
      </c>
      <c r="AB56" s="387">
        <v>32552.710996091686</v>
      </c>
      <c r="AC56" s="388">
        <v>33591.938223611935</v>
      </c>
      <c r="AD56" s="387">
        <v>33748.842705389339</v>
      </c>
      <c r="AE56" s="387">
        <v>33835.341974109018</v>
      </c>
      <c r="AF56" s="387">
        <v>32120.118143911041</v>
      </c>
      <c r="AG56" s="387">
        <v>31147.991076084203</v>
      </c>
      <c r="AH56" s="387">
        <v>30942.060457182848</v>
      </c>
      <c r="AI56" s="387">
        <v>30378.657583936707</v>
      </c>
      <c r="AJ56" s="387">
        <v>31015.61143832454</v>
      </c>
      <c r="AK56" s="387">
        <v>30038.846064131943</v>
      </c>
      <c r="AL56" s="387">
        <v>30104.256412687238</v>
      </c>
      <c r="AM56" s="388">
        <v>36853.117549006536</v>
      </c>
      <c r="AN56" s="387">
        <v>40134.966134368406</v>
      </c>
      <c r="AO56" s="387">
        <v>41775.183270676695</v>
      </c>
      <c r="AP56" s="387">
        <v>41508.941445939534</v>
      </c>
      <c r="AQ56" s="387">
        <v>40168.493317873916</v>
      </c>
      <c r="AR56" s="387">
        <v>42653.559209275802</v>
      </c>
      <c r="AS56" s="387">
        <v>47843.011087651292</v>
      </c>
      <c r="AT56" s="387">
        <v>48011.644666129243</v>
      </c>
      <c r="AU56" s="387">
        <v>44776.040775219124</v>
      </c>
      <c r="AV56" s="387">
        <v>35342.848508793475</v>
      </c>
      <c r="AW56" s="388">
        <v>28398.81146717698</v>
      </c>
      <c r="AX56" s="387">
        <v>27533.490916855902</v>
      </c>
      <c r="AY56" s="387">
        <v>26528.268223060451</v>
      </c>
      <c r="AZ56" s="387">
        <v>25939.575199999999</v>
      </c>
      <c r="BA56" s="387">
        <v>28605.525119758124</v>
      </c>
      <c r="BB56" s="387">
        <v>32427.613042556062</v>
      </c>
      <c r="BC56" s="387">
        <v>34788.074724162936</v>
      </c>
      <c r="BD56" s="387">
        <v>36929.971988002944</v>
      </c>
      <c r="BE56" s="387">
        <v>43922.216498659021</v>
      </c>
      <c r="BF56" s="387">
        <v>45994</v>
      </c>
      <c r="BG56" s="387">
        <v>49255.368754710289</v>
      </c>
      <c r="BH56" s="389"/>
    </row>
    <row r="57" spans="1:60" x14ac:dyDescent="0.2">
      <c r="A57" s="475">
        <v>48</v>
      </c>
      <c r="B57" s="317">
        <v>17614.018016356142</v>
      </c>
      <c r="C57" s="317">
        <f t="shared" si="0"/>
        <v>17614.463890453677</v>
      </c>
      <c r="D57" s="353">
        <v>17614.909764551208</v>
      </c>
      <c r="E57" s="353">
        <f t="shared" si="1"/>
        <v>17886.251331608786</v>
      </c>
      <c r="F57" s="353">
        <v>18157.592898666364</v>
      </c>
      <c r="G57" s="317">
        <v>19821.915794718487</v>
      </c>
      <c r="H57" s="353">
        <v>18565.217310549775</v>
      </c>
      <c r="I57" s="367">
        <v>22569.897076674086</v>
      </c>
      <c r="J57" s="317">
        <v>18834.611708769571</v>
      </c>
      <c r="K57" s="317">
        <v>20495.40546717864</v>
      </c>
      <c r="L57" s="317">
        <v>19123.780284775468</v>
      </c>
      <c r="M57" s="317">
        <v>20305.955674642741</v>
      </c>
      <c r="N57" s="317">
        <v>18889.353802623027</v>
      </c>
      <c r="O57" s="387">
        <v>18004.908720685296</v>
      </c>
      <c r="P57" s="387">
        <v>20105.254835380671</v>
      </c>
      <c r="Q57" s="387">
        <v>19295.313588850175</v>
      </c>
      <c r="R57" s="387">
        <v>21481.452110318092</v>
      </c>
      <c r="S57" s="388">
        <v>21276.792849774691</v>
      </c>
      <c r="T57" s="387">
        <v>22713.084676916944</v>
      </c>
      <c r="U57" s="387">
        <v>24532.47022657406</v>
      </c>
      <c r="V57" s="387">
        <v>26221.583038490407</v>
      </c>
      <c r="W57" s="387">
        <v>28207.371772487313</v>
      </c>
      <c r="X57" s="387">
        <v>27650.622071528833</v>
      </c>
      <c r="Y57" s="387">
        <v>30629.016987044746</v>
      </c>
      <c r="Z57" s="387">
        <v>33395.136028310364</v>
      </c>
      <c r="AA57" s="387">
        <v>35459.829605575214</v>
      </c>
      <c r="AB57" s="387">
        <v>34127.086986373717</v>
      </c>
      <c r="AC57" s="388">
        <v>35328.192850502834</v>
      </c>
      <c r="AD57" s="387">
        <v>35179.793636097842</v>
      </c>
      <c r="AE57" s="387">
        <v>35528.672146820049</v>
      </c>
      <c r="AF57" s="387">
        <v>34178.297185013209</v>
      </c>
      <c r="AG57" s="387">
        <v>32815.424742636649</v>
      </c>
      <c r="AH57" s="387">
        <v>32512.346196460334</v>
      </c>
      <c r="AI57" s="387">
        <v>31940.635862502324</v>
      </c>
      <c r="AJ57" s="387">
        <v>32592.282278711231</v>
      </c>
      <c r="AK57" s="387">
        <v>31323.662065558925</v>
      </c>
      <c r="AL57" s="387">
        <v>32634.580771418514</v>
      </c>
      <c r="AM57" s="388">
        <v>38754.956527537011</v>
      </c>
      <c r="AN57" s="387">
        <v>42305.828144944899</v>
      </c>
      <c r="AO57" s="387">
        <v>44188.916823308267</v>
      </c>
      <c r="AP57" s="387">
        <v>43771.883503507495</v>
      </c>
      <c r="AQ57" s="387">
        <v>42820.69585647159</v>
      </c>
      <c r="AR57" s="387">
        <v>45670.903582969011</v>
      </c>
      <c r="AS57" s="387">
        <v>50777.263103850106</v>
      </c>
      <c r="AT57" s="387">
        <v>51110.931132159967</v>
      </c>
      <c r="AU57" s="387">
        <v>48355.85573520606</v>
      </c>
      <c r="AV57" s="387">
        <v>38191.055163429402</v>
      </c>
      <c r="AW57" s="388">
        <v>31763.693951344325</v>
      </c>
      <c r="AX57" s="387">
        <v>29883.643413678885</v>
      </c>
      <c r="AY57" s="387">
        <v>28103.108777653171</v>
      </c>
      <c r="AZ57" s="387">
        <v>27818.997599999999</v>
      </c>
      <c r="BA57" s="387">
        <v>31343.484078058736</v>
      </c>
      <c r="BB57" s="387">
        <v>35174.430159464719</v>
      </c>
      <c r="BC57" s="387">
        <v>37708.322643454354</v>
      </c>
      <c r="BD57" s="387">
        <v>40038.302114575672</v>
      </c>
      <c r="BE57" s="387">
        <v>46712.831915287155</v>
      </c>
      <c r="BF57" s="387">
        <v>48006</v>
      </c>
      <c r="BG57" s="387">
        <v>51360.937270027047</v>
      </c>
      <c r="BH57" s="389"/>
    </row>
    <row r="58" spans="1:60" x14ac:dyDescent="0.2">
      <c r="A58" s="476">
        <v>49</v>
      </c>
      <c r="B58" s="361">
        <v>18602.038369304555</v>
      </c>
      <c r="C58" s="361">
        <f t="shared" si="0"/>
        <v>18598.512910001864</v>
      </c>
      <c r="D58" s="362">
        <v>18594.987450699173</v>
      </c>
      <c r="E58" s="362">
        <f t="shared" si="1"/>
        <v>18745.757717142587</v>
      </c>
      <c r="F58" s="362">
        <v>18896.527983586002</v>
      </c>
      <c r="G58" s="361">
        <v>21282.025964679178</v>
      </c>
      <c r="H58" s="362">
        <v>19500.240925493523</v>
      </c>
      <c r="I58" s="370">
        <v>24127.987811045925</v>
      </c>
      <c r="J58" s="361">
        <v>20026.743108250888</v>
      </c>
      <c r="K58" s="361">
        <v>21645.295986469187</v>
      </c>
      <c r="L58" s="361">
        <v>20138.471851040529</v>
      </c>
      <c r="M58" s="361">
        <v>21447.619017946163</v>
      </c>
      <c r="N58" s="361">
        <v>20016.444002600085</v>
      </c>
      <c r="O58" s="390">
        <v>18876.364976829096</v>
      </c>
      <c r="P58" s="390">
        <v>20927.910216718265</v>
      </c>
      <c r="Q58" s="390">
        <v>20631.062717770033</v>
      </c>
      <c r="R58" s="390">
        <v>22513.212764707612</v>
      </c>
      <c r="S58" s="391">
        <v>22997.466610565178</v>
      </c>
      <c r="T58" s="390">
        <v>24096.580776994193</v>
      </c>
      <c r="U58" s="390">
        <v>25713.420243652508</v>
      </c>
      <c r="V58" s="390">
        <v>27780.383081376651</v>
      </c>
      <c r="W58" s="390">
        <v>29404.682743462807</v>
      </c>
      <c r="X58" s="390">
        <v>29453.685375931673</v>
      </c>
      <c r="Y58" s="390">
        <v>32329.335040317954</v>
      </c>
      <c r="Z58" s="390">
        <v>35679.57497004194</v>
      </c>
      <c r="AA58" s="390">
        <v>37236.864395957236</v>
      </c>
      <c r="AB58" s="390">
        <v>35746.3336678286</v>
      </c>
      <c r="AC58" s="391">
        <v>36871.530296628072</v>
      </c>
      <c r="AD58" s="390">
        <v>37001.331173050057</v>
      </c>
      <c r="AE58" s="390">
        <v>37336.6277466069</v>
      </c>
      <c r="AF58" s="390">
        <v>36077.373569977543</v>
      </c>
      <c r="AG58" s="390">
        <v>34241.823443529043</v>
      </c>
      <c r="AH58" s="390">
        <v>34234.490844680295</v>
      </c>
      <c r="AI58" s="390">
        <v>33516.857104094372</v>
      </c>
      <c r="AJ58" s="390">
        <v>33889.896333188764</v>
      </c>
      <c r="AK58" s="390">
        <v>33450.830806383012</v>
      </c>
      <c r="AL58" s="390">
        <v>35320.986822503321</v>
      </c>
      <c r="AM58" s="391">
        <v>40178.010868115751</v>
      </c>
      <c r="AN58" s="390">
        <v>44919.81158986115</v>
      </c>
      <c r="AO58" s="390">
        <v>46387.314379699252</v>
      </c>
      <c r="AP58" s="390">
        <v>46146.866090820578</v>
      </c>
      <c r="AQ58" s="390">
        <v>45003.589735766152</v>
      </c>
      <c r="AR58" s="390">
        <v>49343.848959323317</v>
      </c>
      <c r="AS58" s="390">
        <v>53820.19112064888</v>
      </c>
      <c r="AT58" s="390">
        <v>55403.777878543595</v>
      </c>
      <c r="AU58" s="390">
        <v>50258.575044912628</v>
      </c>
      <c r="AV58" s="390">
        <v>40910.281957095111</v>
      </c>
      <c r="AW58" s="391">
        <v>33976.877451550492</v>
      </c>
      <c r="AX58" s="390">
        <v>32386.163361179981</v>
      </c>
      <c r="AY58" s="390">
        <v>30290.261800387394</v>
      </c>
      <c r="AZ58" s="390">
        <v>30672.483850000001</v>
      </c>
      <c r="BA58" s="390">
        <v>33883.465868933563</v>
      </c>
      <c r="BB58" s="390">
        <v>37727.869641927457</v>
      </c>
      <c r="BC58" s="390">
        <v>40423.381103729997</v>
      </c>
      <c r="BD58" s="390">
        <v>42547.750881859167</v>
      </c>
      <c r="BE58" s="390">
        <v>48924.417691667441</v>
      </c>
      <c r="BF58" s="390">
        <v>50785</v>
      </c>
      <c r="BG58" s="390">
        <v>53906.680631289622</v>
      </c>
      <c r="BH58" s="392"/>
    </row>
    <row r="59" spans="1:60" x14ac:dyDescent="0.2">
      <c r="A59" s="475">
        <v>50</v>
      </c>
      <c r="B59" s="319">
        <v>19665.011990407671</v>
      </c>
      <c r="C59" s="319">
        <f t="shared" si="0"/>
        <v>19567.061391403189</v>
      </c>
      <c r="D59" s="353">
        <v>19469.110792398707</v>
      </c>
      <c r="E59" s="353">
        <f t="shared" si="1"/>
        <v>19877.544681506544</v>
      </c>
      <c r="F59" s="353">
        <v>20285.978570614385</v>
      </c>
      <c r="G59" s="319">
        <v>22607.167967668716</v>
      </c>
      <c r="H59" s="353">
        <v>20564.638877096157</v>
      </c>
      <c r="I59" s="371">
        <v>25467.497471171355</v>
      </c>
      <c r="J59" s="319">
        <v>20755.859187397946</v>
      </c>
      <c r="K59" s="319">
        <v>22937.023221795571</v>
      </c>
      <c r="L59" s="319">
        <v>20963.819058050383</v>
      </c>
      <c r="M59" s="319">
        <v>22234.814307078766</v>
      </c>
      <c r="N59" s="319">
        <v>21317.258631896915</v>
      </c>
      <c r="O59" s="387">
        <v>19911.21928099986</v>
      </c>
      <c r="P59" s="387">
        <v>21916.572289357166</v>
      </c>
      <c r="Q59" s="387">
        <v>21772.015098722415</v>
      </c>
      <c r="R59" s="387">
        <v>23694.692630775105</v>
      </c>
      <c r="S59" s="388">
        <v>24278.947418426626</v>
      </c>
      <c r="T59" s="387">
        <v>25515.975977472652</v>
      </c>
      <c r="U59" s="387">
        <v>27207.271547307297</v>
      </c>
      <c r="V59" s="387">
        <v>29279.777634823633</v>
      </c>
      <c r="W59" s="387">
        <v>30838.724400714826</v>
      </c>
      <c r="X59" s="387">
        <v>31578.802514778276</v>
      </c>
      <c r="Y59" s="387">
        <v>34235.046432529518</v>
      </c>
      <c r="Z59" s="387">
        <v>37414.171659676453</v>
      </c>
      <c r="AA59" s="387">
        <v>38817.798646331226</v>
      </c>
      <c r="AB59" s="387">
        <v>37348.022252737581</v>
      </c>
      <c r="AC59" s="388">
        <v>38826.923857010057</v>
      </c>
      <c r="AD59" s="387">
        <v>39193.655995192152</v>
      </c>
      <c r="AE59" s="387">
        <v>38576.666457699903</v>
      </c>
      <c r="AF59" s="387">
        <v>37781.803088390276</v>
      </c>
      <c r="AG59" s="387">
        <v>35674.825842110753</v>
      </c>
      <c r="AH59" s="387">
        <v>35811.238665189376</v>
      </c>
      <c r="AI59" s="387">
        <v>34782.898261999631</v>
      </c>
      <c r="AJ59" s="387">
        <v>35517.727584325468</v>
      </c>
      <c r="AK59" s="387">
        <v>35515.65936252247</v>
      </c>
      <c r="AL59" s="387">
        <v>38158.972209431464</v>
      </c>
      <c r="AM59" s="388">
        <v>42731.52893719163</v>
      </c>
      <c r="AN59" s="387">
        <v>47738.756740563207</v>
      </c>
      <c r="AO59" s="387">
        <v>49110.681390977443</v>
      </c>
      <c r="AP59" s="387">
        <v>49173.343610355238</v>
      </c>
      <c r="AQ59" s="387">
        <v>47864.073350826868</v>
      </c>
      <c r="AR59" s="387">
        <v>52885.147547994675</v>
      </c>
      <c r="AS59" s="387">
        <v>57708.234859760247</v>
      </c>
      <c r="AT59" s="387">
        <v>58336.809586188363</v>
      </c>
      <c r="AU59" s="387">
        <v>53592.255103707335</v>
      </c>
      <c r="AV59" s="387">
        <v>42849.713077555556</v>
      </c>
      <c r="AW59" s="388">
        <v>36843.822938583049</v>
      </c>
      <c r="AX59" s="387">
        <v>34513.536176329661</v>
      </c>
      <c r="AY59" s="387">
        <v>32269.544907737789</v>
      </c>
      <c r="AZ59" s="387">
        <v>32903.1898</v>
      </c>
      <c r="BA59" s="387">
        <v>36478.92477815297</v>
      </c>
      <c r="BB59" s="387">
        <v>40090.068259385662</v>
      </c>
      <c r="BC59" s="387">
        <v>42917.38494063299</v>
      </c>
      <c r="BD59" s="387">
        <v>45142.903438779169</v>
      </c>
      <c r="BE59" s="387">
        <v>51312.274438176268</v>
      </c>
      <c r="BF59" s="387">
        <v>53244</v>
      </c>
      <c r="BG59" s="387">
        <v>56747.183934033783</v>
      </c>
      <c r="BH59" s="389"/>
    </row>
    <row r="60" spans="1:60" x14ac:dyDescent="0.2">
      <c r="A60" s="475">
        <v>51</v>
      </c>
      <c r="B60" s="319">
        <v>20544.009407858324</v>
      </c>
      <c r="C60" s="319">
        <f t="shared" si="0"/>
        <v>20357.533866113932</v>
      </c>
      <c r="D60" s="353">
        <v>20171.058324369544</v>
      </c>
      <c r="E60" s="353">
        <f t="shared" si="1"/>
        <v>20964.295690168357</v>
      </c>
      <c r="F60" s="353">
        <v>21757.533055967171</v>
      </c>
      <c r="G60" s="319">
        <v>23785.07197032608</v>
      </c>
      <c r="H60" s="353">
        <v>21670.201390362978</v>
      </c>
      <c r="I60" s="371">
        <v>26515.565698968239</v>
      </c>
      <c r="J60" s="319">
        <v>22049.108875228125</v>
      </c>
      <c r="K60" s="319">
        <v>24335.127994148836</v>
      </c>
      <c r="L60" s="319">
        <v>22124.160131434834</v>
      </c>
      <c r="M60" s="319">
        <v>23468.547274842142</v>
      </c>
      <c r="N60" s="319">
        <v>22431.63728826521</v>
      </c>
      <c r="O60" s="387">
        <v>20914.9501474512</v>
      </c>
      <c r="P60" s="387">
        <v>23137.643729817901</v>
      </c>
      <c r="Q60" s="387">
        <v>23146.027874564461</v>
      </c>
      <c r="R60" s="387">
        <v>24814.331952888657</v>
      </c>
      <c r="S60" s="388">
        <v>25361.888946196861</v>
      </c>
      <c r="T60" s="387">
        <v>26526.673727229685</v>
      </c>
      <c r="U60" s="387">
        <v>28426.072526471591</v>
      </c>
      <c r="V60" s="387">
        <v>30574.81730459955</v>
      </c>
      <c r="W60" s="387">
        <v>32438.932789680173</v>
      </c>
      <c r="X60" s="387">
        <v>33316.140546845651</v>
      </c>
      <c r="Y60" s="387">
        <v>36452.024018802302</v>
      </c>
      <c r="Z60" s="387">
        <v>39217.23927127022</v>
      </c>
      <c r="AA60" s="387">
        <v>41053.749133433063</v>
      </c>
      <c r="AB60" s="387">
        <v>39456.94473786134</v>
      </c>
      <c r="AC60" s="388">
        <v>41321.736330600863</v>
      </c>
      <c r="AD60" s="387">
        <v>40703.804210115974</v>
      </c>
      <c r="AE60" s="387">
        <v>40551.349951415228</v>
      </c>
      <c r="AF60" s="387">
        <v>39108.786943837724</v>
      </c>
      <c r="AG60" s="387">
        <v>37094.620845313824</v>
      </c>
      <c r="AH60" s="387">
        <v>37056.804822579237</v>
      </c>
      <c r="AI60" s="387">
        <v>36435.081973065993</v>
      </c>
      <c r="AJ60" s="387">
        <v>37796.691335916839</v>
      </c>
      <c r="AK60" s="387">
        <v>37417.79524155816</v>
      </c>
      <c r="AL60" s="387">
        <v>41198.062853815114</v>
      </c>
      <c r="AM60" s="388">
        <v>45902.738298439799</v>
      </c>
      <c r="AN60" s="387">
        <v>51064.332586552737</v>
      </c>
      <c r="AO60" s="387">
        <v>52879.765037593985</v>
      </c>
      <c r="AP60" s="387">
        <v>52174.92323439099</v>
      </c>
      <c r="AQ60" s="387">
        <v>50888.206383108554</v>
      </c>
      <c r="AR60" s="387">
        <v>55901.175453811054</v>
      </c>
      <c r="AS60" s="387">
        <v>61036.277560485963</v>
      </c>
      <c r="AT60" s="387">
        <v>61718.977282905631</v>
      </c>
      <c r="AU60" s="387">
        <v>57076.753116663946</v>
      </c>
      <c r="AV60" s="387">
        <v>45180.816986833815</v>
      </c>
      <c r="AW60" s="388">
        <v>38703.178266707553</v>
      </c>
      <c r="AX60" s="387">
        <v>36911.014926772361</v>
      </c>
      <c r="AY60" s="387">
        <v>34785.448720562745</v>
      </c>
      <c r="AZ60" s="387">
        <v>35743.378250000002</v>
      </c>
      <c r="BA60" s="387">
        <v>38810.051535259932</v>
      </c>
      <c r="BB60" s="387">
        <v>42403.121179691865</v>
      </c>
      <c r="BC60" s="387">
        <v>45392.350580307713</v>
      </c>
      <c r="BD60" s="387">
        <v>48124.768217229735</v>
      </c>
      <c r="BE60" s="387">
        <v>54756.732174234719</v>
      </c>
      <c r="BF60" s="387">
        <v>56411</v>
      </c>
      <c r="BG60" s="387">
        <v>60668.473688877071</v>
      </c>
      <c r="BH60" s="389"/>
    </row>
    <row r="61" spans="1:60" x14ac:dyDescent="0.2">
      <c r="A61" s="475">
        <v>52</v>
      </c>
      <c r="B61" s="319">
        <v>21354.867490622884</v>
      </c>
      <c r="C61" s="319">
        <f t="shared" si="0"/>
        <v>21272.868190154273</v>
      </c>
      <c r="D61" s="353">
        <v>21190.868889685666</v>
      </c>
      <c r="E61" s="353">
        <f t="shared" si="1"/>
        <v>22083.664525772961</v>
      </c>
      <c r="F61" s="353">
        <v>22976.460161860254</v>
      </c>
      <c r="G61" s="319">
        <v>25104.07905663511</v>
      </c>
      <c r="H61" s="353">
        <v>22875.734981957121</v>
      </c>
      <c r="I61" s="371">
        <v>27832.656787376087</v>
      </c>
      <c r="J61" s="319">
        <v>23730.865670924984</v>
      </c>
      <c r="K61" s="319">
        <v>25672.44560248674</v>
      </c>
      <c r="L61" s="319">
        <v>23740.869660460023</v>
      </c>
      <c r="M61" s="319">
        <v>24743.711573612498</v>
      </c>
      <c r="N61" s="319">
        <v>23457.035139372158</v>
      </c>
      <c r="O61" s="387">
        <v>22194.901523662407</v>
      </c>
      <c r="P61" s="387">
        <v>24524.721861579943</v>
      </c>
      <c r="Q61" s="387">
        <v>24304.372822299651</v>
      </c>
      <c r="R61" s="387">
        <v>25976.283226128588</v>
      </c>
      <c r="S61" s="388">
        <v>26480.928524892774</v>
      </c>
      <c r="T61" s="387">
        <v>28015.105659248922</v>
      </c>
      <c r="U61" s="387">
        <v>29882.07286804053</v>
      </c>
      <c r="V61" s="387">
        <v>32295.200278760589</v>
      </c>
      <c r="W61" s="387">
        <v>34061.903744633644</v>
      </c>
      <c r="X61" s="387">
        <v>34919.83719183092</v>
      </c>
      <c r="Y61" s="387">
        <v>37805.079107272511</v>
      </c>
      <c r="Z61" s="387">
        <v>40715.300048681842</v>
      </c>
      <c r="AA61" s="387">
        <v>43170.421972488781</v>
      </c>
      <c r="AB61" s="387">
        <v>41838.993169254602</v>
      </c>
      <c r="AC61" s="388">
        <v>43323.954449421108</v>
      </c>
      <c r="AD61" s="387">
        <v>42383.146623136148</v>
      </c>
      <c r="AE61" s="387">
        <v>42406.197771369465</v>
      </c>
      <c r="AF61" s="387">
        <v>40948.622978112442</v>
      </c>
      <c r="AG61" s="387">
        <v>38355.927103973299</v>
      </c>
      <c r="AH61" s="387">
        <v>38670.709610169986</v>
      </c>
      <c r="AI61" s="387">
        <v>37669.472102023625</v>
      </c>
      <c r="AJ61" s="387">
        <v>40075.655087508218</v>
      </c>
      <c r="AK61" s="387">
        <v>39782.160782645682</v>
      </c>
      <c r="AL61" s="387">
        <v>43897.975974430512</v>
      </c>
      <c r="AM61" s="388">
        <v>48964.595612748373</v>
      </c>
      <c r="AN61" s="387">
        <v>53977.098236382109</v>
      </c>
      <c r="AO61" s="387">
        <v>56637.589285714283</v>
      </c>
      <c r="AP61" s="387">
        <v>55393.667835833934</v>
      </c>
      <c r="AQ61" s="387">
        <v>53943.446329407452</v>
      </c>
      <c r="AR61" s="387">
        <v>59820.300323132476</v>
      </c>
      <c r="AS61" s="387">
        <v>64313.178613870528</v>
      </c>
      <c r="AT61" s="387">
        <v>65594.946426172231</v>
      </c>
      <c r="AU61" s="387">
        <v>60796.527138113132</v>
      </c>
      <c r="AV61" s="387">
        <v>49379.170626488267</v>
      </c>
      <c r="AW61" s="388">
        <v>41294.793884736158</v>
      </c>
      <c r="AX61" s="387">
        <v>38896.408981062901</v>
      </c>
      <c r="AY61" s="387">
        <v>37979.189213987149</v>
      </c>
      <c r="AZ61" s="387">
        <v>38446.1561</v>
      </c>
      <c r="BA61" s="387">
        <v>41270.624901837597</v>
      </c>
      <c r="BB61" s="387">
        <v>45383.914550432884</v>
      </c>
      <c r="BC61" s="387">
        <v>47846.162667506578</v>
      </c>
      <c r="BD61" s="387">
        <v>51246.68552996435</v>
      </c>
      <c r="BE61" s="387">
        <v>59083.56959215759</v>
      </c>
      <c r="BF61" s="387">
        <v>60557</v>
      </c>
      <c r="BG61" s="387">
        <v>65096.750543068672</v>
      </c>
      <c r="BH61" s="389"/>
    </row>
    <row r="62" spans="1:60" x14ac:dyDescent="0.2">
      <c r="A62" s="475">
        <v>53</v>
      </c>
      <c r="B62" s="319">
        <v>22179.353440324659</v>
      </c>
      <c r="C62" s="319">
        <f t="shared" si="0"/>
        <v>21996.352051822421</v>
      </c>
      <c r="D62" s="353">
        <v>21813.350663320183</v>
      </c>
      <c r="E62" s="353">
        <f t="shared" si="1"/>
        <v>22852.792537860936</v>
      </c>
      <c r="F62" s="353">
        <v>23892.234412401689</v>
      </c>
      <c r="G62" s="319">
        <v>26674.617726844932</v>
      </c>
      <c r="H62" s="353">
        <v>23969.536191891315</v>
      </c>
      <c r="I62" s="371">
        <v>29486.026451547641</v>
      </c>
      <c r="J62" s="319">
        <v>25306.182163096724</v>
      </c>
      <c r="K62" s="319">
        <v>27100.943956847685</v>
      </c>
      <c r="L62" s="319">
        <v>25017.730339539979</v>
      </c>
      <c r="M62" s="319">
        <v>26341.11955799269</v>
      </c>
      <c r="N62" s="319">
        <v>24762.086949871911</v>
      </c>
      <c r="O62" s="387">
        <v>23424.277313579554</v>
      </c>
      <c r="P62" s="387">
        <v>25893.354805419618</v>
      </c>
      <c r="Q62" s="387">
        <v>25598.379790940766</v>
      </c>
      <c r="R62" s="387">
        <v>27584.137368931184</v>
      </c>
      <c r="S62" s="388">
        <v>27428.502361691731</v>
      </c>
      <c r="T62" s="387">
        <v>29754.831294076605</v>
      </c>
      <c r="U62" s="387">
        <v>31365.83058180576</v>
      </c>
      <c r="V62" s="387">
        <v>33901.524713198247</v>
      </c>
      <c r="W62" s="387">
        <v>35855.593944498076</v>
      </c>
      <c r="X62" s="387">
        <v>36363.602340799902</v>
      </c>
      <c r="Y62" s="387">
        <v>39689.615928459505</v>
      </c>
      <c r="Z62" s="387">
        <v>43267.39804898142</v>
      </c>
      <c r="AA62" s="387">
        <v>45929.981117962561</v>
      </c>
      <c r="AB62" s="387">
        <v>44082.527727896908</v>
      </c>
      <c r="AC62" s="388">
        <v>45678.293247697118</v>
      </c>
      <c r="AD62" s="387">
        <v>44699.667186434068</v>
      </c>
      <c r="AE62" s="387">
        <v>44297.517318120554</v>
      </c>
      <c r="AF62" s="387">
        <v>42268.836507766791</v>
      </c>
      <c r="AG62" s="387">
        <v>40391.51691670515</v>
      </c>
      <c r="AH62" s="387">
        <v>40746.653205819755</v>
      </c>
      <c r="AI62" s="387">
        <v>40190.476557702474</v>
      </c>
      <c r="AJ62" s="387">
        <v>42568.562374963272</v>
      </c>
      <c r="AK62" s="387">
        <v>42649.809278138338</v>
      </c>
      <c r="AL62" s="387">
        <v>46980.589398412747</v>
      </c>
      <c r="AM62" s="388">
        <v>52336.77630350714</v>
      </c>
      <c r="AN62" s="387">
        <v>57073.174707583297</v>
      </c>
      <c r="AO62" s="387">
        <v>60175.855263157893</v>
      </c>
      <c r="AP62" s="387">
        <v>59142.184324837101</v>
      </c>
      <c r="AQ62" s="387">
        <v>57631.644352230418</v>
      </c>
      <c r="AR62" s="387">
        <v>63186.508684185508</v>
      </c>
      <c r="AS62" s="387">
        <v>67798.481880170293</v>
      </c>
      <c r="AT62" s="387">
        <v>69892.756001164395</v>
      </c>
      <c r="AU62" s="387">
        <v>63780.309543252224</v>
      </c>
      <c r="AV62" s="387">
        <v>52795.361989983874</v>
      </c>
      <c r="AW62" s="388">
        <v>44137.135426027933</v>
      </c>
      <c r="AX62" s="387">
        <v>41644.794587612763</v>
      </c>
      <c r="AY62" s="387">
        <v>40491.703843409108</v>
      </c>
      <c r="AZ62" s="387">
        <v>40602.616000000002</v>
      </c>
      <c r="BA62" s="387">
        <v>44122.801456730012</v>
      </c>
      <c r="BB62" s="387">
        <v>48896.763512080368</v>
      </c>
      <c r="BC62" s="387">
        <v>51385.151996716675</v>
      </c>
      <c r="BD62" s="387">
        <v>54659.159592930038</v>
      </c>
      <c r="BE62" s="387">
        <v>63515.964625913257</v>
      </c>
      <c r="BF62" s="387">
        <v>64832</v>
      </c>
      <c r="BG62" s="387">
        <v>69746.097353371457</v>
      </c>
      <c r="BH62" s="389"/>
    </row>
    <row r="63" spans="1:60" x14ac:dyDescent="0.2">
      <c r="A63" s="475">
        <v>54</v>
      </c>
      <c r="B63" s="319">
        <v>22683.584517001778</v>
      </c>
      <c r="C63" s="319">
        <f t="shared" si="0"/>
        <v>22695.462480802787</v>
      </c>
      <c r="D63" s="353">
        <v>22707.340444603797</v>
      </c>
      <c r="E63" s="353">
        <f t="shared" si="1"/>
        <v>23732.411815827487</v>
      </c>
      <c r="F63" s="353">
        <v>24757.483187051181</v>
      </c>
      <c r="G63" s="319">
        <v>27797.307479377734</v>
      </c>
      <c r="H63" s="353">
        <v>25480.863670133727</v>
      </c>
      <c r="I63" s="372">
        <v>31262.698260165889</v>
      </c>
      <c r="J63" s="319">
        <v>26721.83819998079</v>
      </c>
      <c r="K63" s="319">
        <v>28438.261565185589</v>
      </c>
      <c r="L63" s="319">
        <v>26483.935377875139</v>
      </c>
      <c r="M63" s="319">
        <v>28316.013002658692</v>
      </c>
      <c r="N63" s="319">
        <v>25995.106679921999</v>
      </c>
      <c r="O63" s="387">
        <v>24735.352127510181</v>
      </c>
      <c r="P63" s="387">
        <v>27225.097373414559</v>
      </c>
      <c r="Q63" s="387">
        <v>26735.853658536587</v>
      </c>
      <c r="R63" s="387">
        <v>29120.386671366054</v>
      </c>
      <c r="S63" s="388">
        <v>28797.220125956894</v>
      </c>
      <c r="T63" s="387">
        <v>31270.877918712154</v>
      </c>
      <c r="U63" s="387">
        <v>33223.051121484685</v>
      </c>
      <c r="V63" s="387">
        <v>35441.314999463924</v>
      </c>
      <c r="W63" s="387">
        <v>37917.882423022405</v>
      </c>
      <c r="X63" s="387">
        <v>38341.933038097312</v>
      </c>
      <c r="Y63" s="387">
        <v>41938.35537126915</v>
      </c>
      <c r="Z63" s="387">
        <v>45624.457665518268</v>
      </c>
      <c r="AA63" s="387">
        <v>48527.80785930602</v>
      </c>
      <c r="AB63" s="387">
        <v>46710.389510932713</v>
      </c>
      <c r="AC63" s="388">
        <v>48699.413758134033</v>
      </c>
      <c r="AD63" s="387">
        <v>47061.186206672515</v>
      </c>
      <c r="AE63" s="387">
        <v>46544.870388364732</v>
      </c>
      <c r="AF63" s="387">
        <v>44452.266576041293</v>
      </c>
      <c r="AG63" s="387">
        <v>42446.917822504947</v>
      </c>
      <c r="AH63" s="387">
        <v>43094.004213196495</v>
      </c>
      <c r="AI63" s="387">
        <v>42822.259614698029</v>
      </c>
      <c r="AJ63" s="387">
        <v>45413.391275759313</v>
      </c>
      <c r="AK63" s="387">
        <v>45540.265158271701</v>
      </c>
      <c r="AL63" s="387">
        <v>50451.906267775405</v>
      </c>
      <c r="AM63" s="388">
        <v>55716.345646086149</v>
      </c>
      <c r="AN63" s="387">
        <v>59395.592909057748</v>
      </c>
      <c r="AO63" s="387">
        <v>63571.971334586466</v>
      </c>
      <c r="AP63" s="387">
        <v>62338.797463614348</v>
      </c>
      <c r="AQ63" s="387">
        <v>61506.483859156644</v>
      </c>
      <c r="AR63" s="387">
        <v>66618.54043908001</v>
      </c>
      <c r="AS63" s="387">
        <v>71851.457431956893</v>
      </c>
      <c r="AT63" s="387">
        <v>74302.229219848625</v>
      </c>
      <c r="AU63" s="387">
        <v>68242.107899177965</v>
      </c>
      <c r="AV63" s="387">
        <v>55574.937158965928</v>
      </c>
      <c r="AW63" s="388">
        <v>47252.463603395961</v>
      </c>
      <c r="AX63" s="387">
        <v>44375.865711131024</v>
      </c>
      <c r="AY63" s="387">
        <v>43353.304363339783</v>
      </c>
      <c r="AZ63" s="387">
        <v>43183.497349999998</v>
      </c>
      <c r="BA63" s="387">
        <v>47519.959115360449</v>
      </c>
      <c r="BB63" s="387">
        <v>51744.008792734421</v>
      </c>
      <c r="BC63" s="387">
        <v>55046.831930286709</v>
      </c>
      <c r="BD63" s="387">
        <v>58231.544385339446</v>
      </c>
      <c r="BE63" s="387">
        <v>67532.278183667804</v>
      </c>
      <c r="BF63" s="387">
        <v>69092</v>
      </c>
      <c r="BG63" s="387">
        <v>73851.120805071594</v>
      </c>
      <c r="BH63" s="389"/>
    </row>
    <row r="64" spans="1:60" x14ac:dyDescent="0.2">
      <c r="A64" s="475">
        <v>55</v>
      </c>
      <c r="B64" s="319">
        <v>23439.93113201746</v>
      </c>
      <c r="C64" s="319">
        <f t="shared" si="0"/>
        <v>23388.187748391902</v>
      </c>
      <c r="D64" s="353">
        <v>23336.444364766339</v>
      </c>
      <c r="E64" s="353">
        <f t="shared" si="1"/>
        <v>24596.428326233618</v>
      </c>
      <c r="F64" s="353">
        <v>25856.412287700899</v>
      </c>
      <c r="G64" s="319">
        <v>29300.362066101978</v>
      </c>
      <c r="H64" s="353">
        <v>27109.804181702395</v>
      </c>
      <c r="I64" s="372">
        <v>32893.649352619868</v>
      </c>
      <c r="J64" s="319">
        <v>27919.291614638361</v>
      </c>
      <c r="K64" s="319">
        <v>29694.529621503014</v>
      </c>
      <c r="L64" s="319">
        <v>27969.560350492884</v>
      </c>
      <c r="M64" s="319">
        <v>29793.730475240947</v>
      </c>
      <c r="N64" s="319">
        <v>27088.299430275689</v>
      </c>
      <c r="O64" s="387">
        <v>26163.139832888639</v>
      </c>
      <c r="P64" s="387">
        <v>28497.815340057921</v>
      </c>
      <c r="Q64" s="387">
        <v>27991.596980255519</v>
      </c>
      <c r="R64" s="387">
        <v>30848.667136605283</v>
      </c>
      <c r="S64" s="388">
        <v>29910.243362831858</v>
      </c>
      <c r="T64" s="387">
        <v>32651.612549527774</v>
      </c>
      <c r="U64" s="387">
        <v>35019.710121826254</v>
      </c>
      <c r="V64" s="387">
        <v>37408.824809692291</v>
      </c>
      <c r="W64" s="387">
        <v>39493.05198940081</v>
      </c>
      <c r="X64" s="387">
        <v>40543.729661335281</v>
      </c>
      <c r="Y64" s="387">
        <v>44536.475235984246</v>
      </c>
      <c r="Z64" s="387">
        <v>48033.389192630311</v>
      </c>
      <c r="AA64" s="387">
        <v>50604.047597329147</v>
      </c>
      <c r="AB64" s="387">
        <v>48466.199165522339</v>
      </c>
      <c r="AC64" s="388">
        <v>51297.240260289022</v>
      </c>
      <c r="AD64" s="387">
        <v>48760.327940746516</v>
      </c>
      <c r="AE64" s="387">
        <v>49443.504294266997</v>
      </c>
      <c r="AF64" s="387">
        <v>46992.831329901783</v>
      </c>
      <c r="AG64" s="387">
        <v>44898.540589663746</v>
      </c>
      <c r="AH64" s="387">
        <v>45824.233533545215</v>
      </c>
      <c r="AI64" s="387">
        <v>45867.088599460178</v>
      </c>
      <c r="AJ64" s="387">
        <v>48729.516081646354</v>
      </c>
      <c r="AK64" s="387">
        <v>49160.557346907975</v>
      </c>
      <c r="AL64" s="387">
        <v>53875.198001029283</v>
      </c>
      <c r="AM64" s="388">
        <v>59684.051673556482</v>
      </c>
      <c r="AN64" s="387">
        <v>62207.321098288478</v>
      </c>
      <c r="AO64" s="387">
        <v>67288.980263157893</v>
      </c>
      <c r="AP64" s="387">
        <v>65435.819020395931</v>
      </c>
      <c r="AQ64" s="387">
        <v>64361.557576127409</v>
      </c>
      <c r="AR64" s="387">
        <v>68294.404046283962</v>
      </c>
      <c r="AS64" s="387">
        <v>76257.310350397471</v>
      </c>
      <c r="AT64" s="387">
        <v>79430.071879618423</v>
      </c>
      <c r="AU64" s="387">
        <v>73488.159616745615</v>
      </c>
      <c r="AV64" s="387">
        <v>59130.758096722871</v>
      </c>
      <c r="AW64" s="388">
        <v>49960.069251345383</v>
      </c>
      <c r="AX64" s="387">
        <v>46820.670715193439</v>
      </c>
      <c r="AY64" s="387">
        <v>46385.493781221317</v>
      </c>
      <c r="AZ64" s="387">
        <v>46519.028849999995</v>
      </c>
      <c r="BA64" s="387">
        <v>50660.399128317884</v>
      </c>
      <c r="BB64" s="387">
        <v>55562.415784500874</v>
      </c>
      <c r="BC64" s="387">
        <v>58695.819732371237</v>
      </c>
      <c r="BD64" s="387">
        <v>61495.604568690702</v>
      </c>
      <c r="BE64" s="387">
        <v>71833.494821048735</v>
      </c>
      <c r="BF64" s="387">
        <v>73235</v>
      </c>
      <c r="BG64" s="387">
        <v>78225.358336658246</v>
      </c>
      <c r="BH64" s="389"/>
    </row>
    <row r="65" spans="1:60" x14ac:dyDescent="0.2">
      <c r="A65" s="475">
        <v>56</v>
      </c>
      <c r="B65" s="319">
        <v>24468.835085777529</v>
      </c>
      <c r="C65" s="319">
        <f t="shared" si="0"/>
        <v>24498.632912794346</v>
      </c>
      <c r="D65" s="353">
        <v>24528.43073981116</v>
      </c>
      <c r="E65" s="353">
        <f t="shared" si="1"/>
        <v>25662.940007999732</v>
      </c>
      <c r="F65" s="353">
        <v>26797.449276188305</v>
      </c>
      <c r="G65" s="319">
        <v>31797.273155068375</v>
      </c>
      <c r="H65" s="353">
        <v>28238.88930163447</v>
      </c>
      <c r="I65" s="372">
        <v>35006.599737001823</v>
      </c>
      <c r="J65" s="319">
        <v>29271.083469407356</v>
      </c>
      <c r="K65" s="319">
        <v>31406.701407935634</v>
      </c>
      <c r="L65" s="319">
        <v>29765.904271631985</v>
      </c>
      <c r="M65" s="319">
        <v>31377.328015952146</v>
      </c>
      <c r="N65" s="319">
        <v>28918.761709937677</v>
      </c>
      <c r="O65" s="387">
        <v>27314.70702850723</v>
      </c>
      <c r="P65" s="387">
        <v>29929.161922833646</v>
      </c>
      <c r="Q65" s="387">
        <v>29612.584204413473</v>
      </c>
      <c r="R65" s="387">
        <v>32869.876494257944</v>
      </c>
      <c r="S65" s="388">
        <v>31633.925294532819</v>
      </c>
      <c r="T65" s="387">
        <v>34225.650028657583</v>
      </c>
      <c r="U65" s="387">
        <v>36849.173289308892</v>
      </c>
      <c r="V65" s="387">
        <v>39528.412672885177</v>
      </c>
      <c r="W65" s="387">
        <v>41630.456935685965</v>
      </c>
      <c r="X65" s="387">
        <v>42351.174650560482</v>
      </c>
      <c r="Y65" s="387">
        <v>46700.516394695602</v>
      </c>
      <c r="Z65" s="387">
        <v>50413.272449820251</v>
      </c>
      <c r="AA65" s="387">
        <v>53527.360801984891</v>
      </c>
      <c r="AB65" s="387">
        <v>51136.980740114785</v>
      </c>
      <c r="AC65" s="388">
        <v>52945.464717315983</v>
      </c>
      <c r="AD65" s="387">
        <v>51242.442825585546</v>
      </c>
      <c r="AE65" s="387">
        <v>52479.341362881234</v>
      </c>
      <c r="AF65" s="387">
        <v>49330.286309969291</v>
      </c>
      <c r="AG65" s="387">
        <v>47581.292775948627</v>
      </c>
      <c r="AH65" s="387">
        <v>49215.210659824479</v>
      </c>
      <c r="AI65" s="387">
        <v>49215.767462119591</v>
      </c>
      <c r="AJ65" s="387">
        <v>52044.090572056128</v>
      </c>
      <c r="AK65" s="387">
        <v>52491.955996761848</v>
      </c>
      <c r="AL65" s="387">
        <v>57780.241880874353</v>
      </c>
      <c r="AM65" s="388">
        <v>63585.259834644625</v>
      </c>
      <c r="AN65" s="387">
        <v>66238.715776174227</v>
      </c>
      <c r="AO65" s="387">
        <v>71250.88110902255</v>
      </c>
      <c r="AP65" s="387">
        <v>68505.176248845397</v>
      </c>
      <c r="AQ65" s="387">
        <v>67539.872703972651</v>
      </c>
      <c r="AR65" s="387">
        <v>71580.307866850402</v>
      </c>
      <c r="AS65" s="387">
        <v>80729.647410381556</v>
      </c>
      <c r="AT65" s="387">
        <v>84134.833400510543</v>
      </c>
      <c r="AU65" s="387">
        <v>79078.07626980239</v>
      </c>
      <c r="AV65" s="387">
        <v>64050.925637219829</v>
      </c>
      <c r="AW65" s="388">
        <v>52797.724326781768</v>
      </c>
      <c r="AX65" s="387">
        <v>50582.530728526493</v>
      </c>
      <c r="AY65" s="387">
        <v>49626.682842287686</v>
      </c>
      <c r="AZ65" s="387">
        <v>49522.11535</v>
      </c>
      <c r="BA65" s="387">
        <v>54383.892777210611</v>
      </c>
      <c r="BB65" s="387">
        <v>59360.523466574108</v>
      </c>
      <c r="BC65" s="387">
        <v>61754.623420379481</v>
      </c>
      <c r="BD65" s="387">
        <v>64497.327542300947</v>
      </c>
      <c r="BE65" s="387">
        <v>76695.294136687327</v>
      </c>
      <c r="BF65" s="387">
        <v>78039</v>
      </c>
      <c r="BG65" s="387">
        <v>83456.364764818019</v>
      </c>
      <c r="BH65" s="389"/>
    </row>
    <row r="66" spans="1:60" x14ac:dyDescent="0.2">
      <c r="A66" s="475">
        <v>57</v>
      </c>
      <c r="B66" s="319">
        <v>26179.132386398571</v>
      </c>
      <c r="C66" s="319">
        <f t="shared" si="0"/>
        <v>26208.038465220317</v>
      </c>
      <c r="D66" s="353">
        <v>26236.944544042064</v>
      </c>
      <c r="E66" s="353">
        <f t="shared" si="1"/>
        <v>27227.711414845609</v>
      </c>
      <c r="F66" s="353">
        <v>28218.478285649151</v>
      </c>
      <c r="G66" s="319">
        <v>34005.843160050936</v>
      </c>
      <c r="H66" s="353">
        <v>30250.072171513475</v>
      </c>
      <c r="I66" s="372">
        <v>37046.689763301642</v>
      </c>
      <c r="J66" s="319">
        <v>30601.587263471327</v>
      </c>
      <c r="K66" s="319">
        <v>33427.874611446328</v>
      </c>
      <c r="L66" s="319">
        <v>30994.215115005478</v>
      </c>
      <c r="M66" s="319">
        <v>32919.494225656366</v>
      </c>
      <c r="N66" s="319">
        <v>30850.916338469779</v>
      </c>
      <c r="O66" s="387">
        <v>28723.04258531105</v>
      </c>
      <c r="P66" s="387">
        <v>31840.083391590928</v>
      </c>
      <c r="Q66" s="387">
        <v>31324.012775842046</v>
      </c>
      <c r="R66" s="387">
        <v>34412.635327635333</v>
      </c>
      <c r="S66" s="388">
        <v>33408.746131711821</v>
      </c>
      <c r="T66" s="387">
        <v>35217.017493583196</v>
      </c>
      <c r="U66" s="387">
        <v>38133.582602755319</v>
      </c>
      <c r="V66" s="387">
        <v>40968.401736892891</v>
      </c>
      <c r="W66" s="387">
        <v>43881.67471191175</v>
      </c>
      <c r="X66" s="387">
        <v>44215.581542476422</v>
      </c>
      <c r="Y66" s="387">
        <v>48496.120017579386</v>
      </c>
      <c r="Z66" s="387">
        <v>53037.991124925102</v>
      </c>
      <c r="AA66" s="387">
        <v>56491.107107673219</v>
      </c>
      <c r="AB66" s="387">
        <v>54252.56742720327</v>
      </c>
      <c r="AC66" s="388">
        <v>55899.157863601795</v>
      </c>
      <c r="AD66" s="387">
        <v>54151.143082220704</v>
      </c>
      <c r="AE66" s="387">
        <v>55784.374510234142</v>
      </c>
      <c r="AF66" s="387">
        <v>52266.915122726088</v>
      </c>
      <c r="AG66" s="387">
        <v>50458.85404406835</v>
      </c>
      <c r="AH66" s="387">
        <v>52712.812126425059</v>
      </c>
      <c r="AI66" s="387">
        <v>51902.939819773506</v>
      </c>
      <c r="AJ66" s="387">
        <v>55544.702919738666</v>
      </c>
      <c r="AK66" s="387">
        <v>55814.231692759429</v>
      </c>
      <c r="AL66" s="387">
        <v>61643.263766624237</v>
      </c>
      <c r="AM66" s="388">
        <v>67824.868249099891</v>
      </c>
      <c r="AN66" s="387">
        <v>70459.19484460885</v>
      </c>
      <c r="AO66" s="387">
        <v>74455.587406015038</v>
      </c>
      <c r="AP66" s="387">
        <v>70476.259642509423</v>
      </c>
      <c r="AQ66" s="387">
        <v>69536.125099163968</v>
      </c>
      <c r="AR66" s="387">
        <v>75474.419846512057</v>
      </c>
      <c r="AS66" s="387">
        <v>84396.503524742424</v>
      </c>
      <c r="AT66" s="387">
        <v>88866.890478749599</v>
      </c>
      <c r="AU66" s="387">
        <v>84242.08302030596</v>
      </c>
      <c r="AV66" s="387">
        <v>69288.217973496779</v>
      </c>
      <c r="AW66" s="388">
        <v>56133.316399352952</v>
      </c>
      <c r="AX66" s="387">
        <v>54193.177590050211</v>
      </c>
      <c r="AY66" s="387">
        <v>53785.210877765312</v>
      </c>
      <c r="AZ66" s="387">
        <v>53428.344100000002</v>
      </c>
      <c r="BA66" s="387">
        <v>57727.748890764873</v>
      </c>
      <c r="BB66" s="387">
        <v>62228.06805692138</v>
      </c>
      <c r="BC66" s="387">
        <v>65820.336206238295</v>
      </c>
      <c r="BD66" s="387">
        <v>68614.24494935204</v>
      </c>
      <c r="BE66" s="387">
        <v>81783.581152316663</v>
      </c>
      <c r="BF66" s="387">
        <v>83262</v>
      </c>
      <c r="BG66" s="387">
        <v>88791.519705634622</v>
      </c>
      <c r="BH66" s="389"/>
    </row>
    <row r="67" spans="1:60" x14ac:dyDescent="0.2">
      <c r="A67" s="475">
        <v>58</v>
      </c>
      <c r="B67" s="319">
        <v>27780.406751521856</v>
      </c>
      <c r="C67" s="319">
        <f t="shared" si="0"/>
        <v>27945.709381497749</v>
      </c>
      <c r="D67" s="353">
        <v>28111.012011473642</v>
      </c>
      <c r="E67" s="353">
        <f t="shared" si="1"/>
        <v>29064.730187886598</v>
      </c>
      <c r="F67" s="353">
        <v>30018.448364299555</v>
      </c>
      <c r="G67" s="319">
        <v>36165.333831589436</v>
      </c>
      <c r="H67" s="353">
        <v>32284.777648057734</v>
      </c>
      <c r="I67" s="372">
        <v>39013.919431519316</v>
      </c>
      <c r="J67" s="319">
        <v>32224.801892229374</v>
      </c>
      <c r="K67" s="319">
        <v>35646.606098006945</v>
      </c>
      <c r="L67" s="319">
        <v>32907.078641840089</v>
      </c>
      <c r="M67" s="319">
        <v>35271.873130608175</v>
      </c>
      <c r="N67" s="319">
        <v>33113.571100829737</v>
      </c>
      <c r="O67" s="387">
        <v>30372.584784440387</v>
      </c>
      <c r="P67" s="387">
        <v>34341.250873863974</v>
      </c>
      <c r="Q67" s="387">
        <v>33136.318234610917</v>
      </c>
      <c r="R67" s="387">
        <v>36726.773577701417</v>
      </c>
      <c r="S67" s="388">
        <v>35093.321841576631</v>
      </c>
      <c r="T67" s="387">
        <v>37409.6240873184</v>
      </c>
      <c r="U67" s="387">
        <v>39887.343846066258</v>
      </c>
      <c r="V67" s="387">
        <v>43247.196311782995</v>
      </c>
      <c r="W67" s="387">
        <v>46203.456442700735</v>
      </c>
      <c r="X67" s="387">
        <v>45527.896146774481</v>
      </c>
      <c r="Y67" s="387">
        <v>50442.063094737641</v>
      </c>
      <c r="Z67" s="387">
        <v>56254.049580587176</v>
      </c>
      <c r="AA67" s="387">
        <v>59701.495329660305</v>
      </c>
      <c r="AB67" s="387">
        <v>58507.479490158796</v>
      </c>
      <c r="AC67" s="388">
        <v>59974.767430068452</v>
      </c>
      <c r="AD67" s="387">
        <v>57700.62136568885</v>
      </c>
      <c r="AE67" s="387">
        <v>59068.566670845998</v>
      </c>
      <c r="AF67" s="387">
        <v>55973.66849444792</v>
      </c>
      <c r="AG67" s="387">
        <v>53689.713138566505</v>
      </c>
      <c r="AH67" s="387">
        <v>55801.686955127276</v>
      </c>
      <c r="AI67" s="387">
        <v>55212.054896248381</v>
      </c>
      <c r="AJ67" s="387">
        <v>59563.120636830397</v>
      </c>
      <c r="AK67" s="387">
        <v>59823.76991259725</v>
      </c>
      <c r="AL67" s="387">
        <v>65305.180394918614</v>
      </c>
      <c r="AM67" s="388">
        <v>72558.038605147362</v>
      </c>
      <c r="AN67" s="387">
        <v>74310.165485711303</v>
      </c>
      <c r="AO67" s="387">
        <v>76541.390977443603</v>
      </c>
      <c r="AP67" s="387">
        <v>74408.74391492123</v>
      </c>
      <c r="AQ67" s="387">
        <v>72918.663879904794</v>
      </c>
      <c r="AR67" s="387">
        <v>79608.128979756686</v>
      </c>
      <c r="AS67" s="387">
        <v>88450.757617712559</v>
      </c>
      <c r="AT67" s="387">
        <v>93808.627065699315</v>
      </c>
      <c r="AU67" s="387">
        <v>88790.752517828951</v>
      </c>
      <c r="AV67" s="387">
        <v>73997.757851124945</v>
      </c>
      <c r="AW67" s="388">
        <v>60177.736432551312</v>
      </c>
      <c r="AX67" s="387">
        <v>58879.630997270899</v>
      </c>
      <c r="AY67" s="387">
        <v>58069.138699153831</v>
      </c>
      <c r="AZ67" s="387">
        <v>57350.086949999997</v>
      </c>
      <c r="BA67" s="387">
        <v>60569.047579315215</v>
      </c>
      <c r="BB67" s="387">
        <v>64052.869159869646</v>
      </c>
      <c r="BC67" s="387">
        <v>70477.290783797187</v>
      </c>
      <c r="BD67" s="387">
        <v>73474.276922641613</v>
      </c>
      <c r="BE67" s="387">
        <v>87187.516184222695</v>
      </c>
      <c r="BF67" s="387">
        <v>89525</v>
      </c>
      <c r="BG67" s="387">
        <v>95167.177239881188</v>
      </c>
      <c r="BH67" s="389"/>
    </row>
    <row r="68" spans="1:60" x14ac:dyDescent="0.2">
      <c r="A68" s="476">
        <v>59</v>
      </c>
      <c r="B68" s="320">
        <v>29122.751644837972</v>
      </c>
      <c r="C68" s="320">
        <f t="shared" si="0"/>
        <v>29411.539411519021</v>
      </c>
      <c r="D68" s="354">
        <v>29700.327178200067</v>
      </c>
      <c r="E68" s="354">
        <f t="shared" si="1"/>
        <v>30689.900281223592</v>
      </c>
      <c r="F68" s="354">
        <v>31679.473384247121</v>
      </c>
      <c r="G68" s="320">
        <v>38846.292420971047</v>
      </c>
      <c r="H68" s="354">
        <v>34537.067236255571</v>
      </c>
      <c r="I68" s="373">
        <v>40936.311956301841</v>
      </c>
      <c r="J68" s="320">
        <v>34199.269522620307</v>
      </c>
      <c r="K68" s="320">
        <v>38123.683031632834</v>
      </c>
      <c r="L68" s="320">
        <v>35004.431544359257</v>
      </c>
      <c r="M68" s="320">
        <v>37527.57892987704</v>
      </c>
      <c r="N68" s="320">
        <v>35477.918212059805</v>
      </c>
      <c r="O68" s="390">
        <v>32088.264288723494</v>
      </c>
      <c r="P68" s="390">
        <v>36912.510070242017</v>
      </c>
      <c r="Q68" s="390">
        <v>34858.182346109177</v>
      </c>
      <c r="R68" s="390">
        <v>38783.785355537933</v>
      </c>
      <c r="S68" s="391">
        <v>37529.940279059665</v>
      </c>
      <c r="T68" s="390">
        <v>39483.487502803458</v>
      </c>
      <c r="U68" s="390">
        <v>41850.547079585558</v>
      </c>
      <c r="V68" s="390">
        <v>45899.057360351668</v>
      </c>
      <c r="W68" s="390">
        <v>48793.836452149619</v>
      </c>
      <c r="X68" s="390">
        <v>48301.502639330974</v>
      </c>
      <c r="Y68" s="390">
        <v>53480.614036763858</v>
      </c>
      <c r="Z68" s="390">
        <v>59192.074595566206</v>
      </c>
      <c r="AA68" s="390">
        <v>63190.871948772212</v>
      </c>
      <c r="AB68" s="390">
        <v>62112.741980916166</v>
      </c>
      <c r="AC68" s="391">
        <v>64035.393137834872</v>
      </c>
      <c r="AD68" s="390">
        <v>61251.899587434622</v>
      </c>
      <c r="AE68" s="390">
        <v>62470.857756323858</v>
      </c>
      <c r="AF68" s="390">
        <v>60134.0336943074</v>
      </c>
      <c r="AG68" s="390">
        <v>57285.426530399411</v>
      </c>
      <c r="AH68" s="390">
        <v>58947.10499460595</v>
      </c>
      <c r="AI68" s="390">
        <v>58288.534909958158</v>
      </c>
      <c r="AJ68" s="390">
        <v>64147.403503126792</v>
      </c>
      <c r="AK68" s="390">
        <v>64116.119701979944</v>
      </c>
      <c r="AL68" s="390">
        <v>69744.503913973836</v>
      </c>
      <c r="AM68" s="391">
        <v>77273.476196826246</v>
      </c>
      <c r="AN68" s="390">
        <v>79148.416456091902</v>
      </c>
      <c r="AO68" s="390">
        <v>80774.924812030076</v>
      </c>
      <c r="AP68" s="390">
        <v>78926.328731557529</v>
      </c>
      <c r="AQ68" s="390">
        <v>77165.433880515033</v>
      </c>
      <c r="AR68" s="390">
        <v>84206.551273522142</v>
      </c>
      <c r="AS68" s="390">
        <v>91273.776550944356</v>
      </c>
      <c r="AT68" s="390">
        <v>99790.076246137309</v>
      </c>
      <c r="AU68" s="390">
        <v>95232.488975992164</v>
      </c>
      <c r="AV68" s="390">
        <v>79677.604939721728</v>
      </c>
      <c r="AW68" s="391">
        <v>65510.934575980886</v>
      </c>
      <c r="AX68" s="390">
        <v>63747.30932688903</v>
      </c>
      <c r="AY68" s="390">
        <v>62816.254918951978</v>
      </c>
      <c r="AZ68" s="390">
        <v>60950.4663</v>
      </c>
      <c r="BA68" s="390">
        <v>62443.303950054964</v>
      </c>
      <c r="BB68" s="390">
        <v>67910.806386301847</v>
      </c>
      <c r="BC68" s="390">
        <v>73672.534885274683</v>
      </c>
      <c r="BD68" s="390">
        <v>77527.439071548491</v>
      </c>
      <c r="BE68" s="390">
        <v>92474.62045685749</v>
      </c>
      <c r="BF68" s="390">
        <v>95392</v>
      </c>
      <c r="BG68" s="390">
        <v>101460.30199051292</v>
      </c>
      <c r="BH68" s="392"/>
    </row>
    <row r="69" spans="1:60" x14ac:dyDescent="0.2">
      <c r="A69" s="475">
        <v>60</v>
      </c>
      <c r="B69" s="319">
        <v>30785.351411178744</v>
      </c>
      <c r="C69" s="319">
        <f t="shared" si="0"/>
        <v>30944.786826660245</v>
      </c>
      <c r="D69" s="353">
        <v>31104.222242141743</v>
      </c>
      <c r="E69" s="353">
        <f t="shared" si="1"/>
        <v>32209.728954195234</v>
      </c>
      <c r="F69" s="353">
        <v>33315.235666248722</v>
      </c>
      <c r="G69" s="319">
        <v>40968.973592426511</v>
      </c>
      <c r="H69" s="353">
        <v>36801.118127786031</v>
      </c>
      <c r="I69" s="372">
        <v>43049.262340683796</v>
      </c>
      <c r="J69" s="319">
        <v>36487.736048410334</v>
      </c>
      <c r="K69" s="319">
        <v>40737.531084293289</v>
      </c>
      <c r="L69" s="319">
        <v>37495.038116100768</v>
      </c>
      <c r="M69" s="319">
        <v>39792.491691591895</v>
      </c>
      <c r="N69" s="319">
        <v>38655.804114250757</v>
      </c>
      <c r="O69" s="387">
        <v>33726.135198708042</v>
      </c>
      <c r="P69" s="387">
        <v>39631.330769998996</v>
      </c>
      <c r="Q69" s="387">
        <v>36566.132404181182</v>
      </c>
      <c r="R69" s="387">
        <v>42012.512703028173</v>
      </c>
      <c r="S69" s="388">
        <v>39912.411640154191</v>
      </c>
      <c r="T69" s="387">
        <v>42286.37880335917</v>
      </c>
      <c r="U69" s="387">
        <v>44701.986223386084</v>
      </c>
      <c r="V69" s="387">
        <v>48498.641578213792</v>
      </c>
      <c r="W69" s="387">
        <v>51504.858061335573</v>
      </c>
      <c r="X69" s="387">
        <v>51649.109843617167</v>
      </c>
      <c r="Y69" s="387">
        <v>56686.4440898842</v>
      </c>
      <c r="Z69" s="387">
        <v>62561.67390653085</v>
      </c>
      <c r="AA69" s="387">
        <v>67169.489090378367</v>
      </c>
      <c r="AB69" s="387">
        <v>65167.850779902117</v>
      </c>
      <c r="AC69" s="388">
        <v>67936.815346911186</v>
      </c>
      <c r="AD69" s="387">
        <v>65895.74034369619</v>
      </c>
      <c r="AE69" s="387">
        <v>66291.705325517978</v>
      </c>
      <c r="AF69" s="387">
        <v>63769.698645201686</v>
      </c>
      <c r="AG69" s="387">
        <v>60849.772358208065</v>
      </c>
      <c r="AH69" s="387">
        <v>62254.075064874487</v>
      </c>
      <c r="AI69" s="387">
        <v>62096.153692358232</v>
      </c>
      <c r="AJ69" s="387">
        <v>68376.66412512766</v>
      </c>
      <c r="AK69" s="387">
        <v>68513.383460709927</v>
      </c>
      <c r="AL69" s="387">
        <v>74650.571724586262</v>
      </c>
      <c r="AM69" s="388">
        <v>82386.423256434195</v>
      </c>
      <c r="AN69" s="387">
        <v>84234.930901086307</v>
      </c>
      <c r="AO69" s="387">
        <v>86128.768796992488</v>
      </c>
      <c r="AP69" s="387">
        <v>83775.885488179338</v>
      </c>
      <c r="AQ69" s="387">
        <v>81639.419600903144</v>
      </c>
      <c r="AR69" s="387">
        <v>89866.046676012149</v>
      </c>
      <c r="AS69" s="387">
        <v>96903.193382022087</v>
      </c>
      <c r="AT69" s="387">
        <v>106463.84001746606</v>
      </c>
      <c r="AU69" s="387">
        <v>103100.36000871034</v>
      </c>
      <c r="AV69" s="387">
        <v>85272.25432198956</v>
      </c>
      <c r="AW69" s="388">
        <v>70926.145871879737</v>
      </c>
      <c r="AX69" s="387">
        <v>68949.734328451494</v>
      </c>
      <c r="AY69" s="387">
        <v>67312.571566928324</v>
      </c>
      <c r="AZ69" s="387">
        <v>65336.523999999998</v>
      </c>
      <c r="BA69" s="387">
        <v>66383.26713915501</v>
      </c>
      <c r="BB69" s="387">
        <v>72706.785397504864</v>
      </c>
      <c r="BC69" s="387">
        <v>77684.306112320075</v>
      </c>
      <c r="BD69" s="387">
        <v>80949.31964801086</v>
      </c>
      <c r="BE69" s="387">
        <v>98825.499537593641</v>
      </c>
      <c r="BF69" s="387">
        <v>101820</v>
      </c>
      <c r="BG69" s="387">
        <v>107377.11654918651</v>
      </c>
      <c r="BH69" s="389"/>
    </row>
    <row r="70" spans="1:60" x14ac:dyDescent="0.2">
      <c r="A70" s="475">
        <v>61</v>
      </c>
      <c r="B70" s="319">
        <v>32686.438848920858</v>
      </c>
      <c r="C70" s="319">
        <f t="shared" si="0"/>
        <v>32944.940770223548</v>
      </c>
      <c r="D70" s="353">
        <v>33203.44269152623</v>
      </c>
      <c r="E70" s="353">
        <f t="shared" si="1"/>
        <v>34342.479068320965</v>
      </c>
      <c r="F70" s="353">
        <v>35481.5154451157</v>
      </c>
      <c r="G70" s="319">
        <v>43312.51176438023</v>
      </c>
      <c r="H70" s="353">
        <v>39176.901400976436</v>
      </c>
      <c r="I70" s="372">
        <v>45195.840582642122</v>
      </c>
      <c r="J70" s="319">
        <v>39015.693257131883</v>
      </c>
      <c r="K70" s="319">
        <v>43508.412643993412</v>
      </c>
      <c r="L70" s="319">
        <v>40315.783570646221</v>
      </c>
      <c r="M70" s="319">
        <v>42195.508889996679</v>
      </c>
      <c r="N70" s="319">
        <v>41693.863036745308</v>
      </c>
      <c r="O70" s="387">
        <v>35632.445759022608</v>
      </c>
      <c r="P70" s="387">
        <v>42047.650387829155</v>
      </c>
      <c r="Q70" s="387">
        <v>39348.943089430897</v>
      </c>
      <c r="R70" s="387">
        <v>45703.416747437368</v>
      </c>
      <c r="S70" s="388">
        <v>42556.593870459852</v>
      </c>
      <c r="T70" s="387">
        <v>45357.132622293102</v>
      </c>
      <c r="U70" s="387">
        <v>47878.943641124897</v>
      </c>
      <c r="V70" s="387">
        <v>50967.533719309533</v>
      </c>
      <c r="W70" s="387">
        <v>54730.313661853208</v>
      </c>
      <c r="X70" s="387">
        <v>55647.397244024432</v>
      </c>
      <c r="Y70" s="387">
        <v>60580.447701303157</v>
      </c>
      <c r="Z70" s="387">
        <v>66972.861181845408</v>
      </c>
      <c r="AA70" s="387">
        <v>71388.683183128393</v>
      </c>
      <c r="AB70" s="387">
        <v>69112.569803880149</v>
      </c>
      <c r="AC70" s="388">
        <v>71712.747739372935</v>
      </c>
      <c r="AD70" s="387">
        <v>70217.392148263651</v>
      </c>
      <c r="AE70" s="387">
        <v>70781.201219321068</v>
      </c>
      <c r="AF70" s="387">
        <v>67330.890012371878</v>
      </c>
      <c r="AG70" s="387">
        <v>64663.407773788414</v>
      </c>
      <c r="AH70" s="387">
        <v>66105.47547890486</v>
      </c>
      <c r="AI70" s="387">
        <v>66872.29396055582</v>
      </c>
      <c r="AJ70" s="387">
        <v>72474.147931560321</v>
      </c>
      <c r="AK70" s="387">
        <v>73310.536696807132</v>
      </c>
      <c r="AL70" s="387">
        <v>80290.523646360962</v>
      </c>
      <c r="AM70" s="388">
        <v>87447.649753300444</v>
      </c>
      <c r="AN70" s="387">
        <v>89731.368757652323</v>
      </c>
      <c r="AO70" s="387">
        <v>91838.691259398503</v>
      </c>
      <c r="AP70" s="387">
        <v>88180.046558653907</v>
      </c>
      <c r="AQ70" s="387">
        <v>86914.070238603759</v>
      </c>
      <c r="AR70" s="387">
        <v>95454.452813153388</v>
      </c>
      <c r="AS70" s="387">
        <v>102994.16358035375</v>
      </c>
      <c r="AT70" s="387">
        <v>114476.32680594742</v>
      </c>
      <c r="AU70" s="387">
        <v>111397.7605748816</v>
      </c>
      <c r="AV70" s="387">
        <v>91304.725250670061</v>
      </c>
      <c r="AW70" s="388">
        <v>76633.089667276363</v>
      </c>
      <c r="AX70" s="387">
        <v>74159.085123226614</v>
      </c>
      <c r="AY70" s="387">
        <v>71973.828473850532</v>
      </c>
      <c r="AZ70" s="387">
        <v>70448.419949999996</v>
      </c>
      <c r="BA70" s="387">
        <v>71482.810880320394</v>
      </c>
      <c r="BB70" s="387">
        <v>77843.579134609812</v>
      </c>
      <c r="BC70" s="387">
        <v>83353.4581758485</v>
      </c>
      <c r="BD70" s="387">
        <v>86676.841199328468</v>
      </c>
      <c r="BE70" s="387">
        <v>105384.41935633034</v>
      </c>
      <c r="BF70" s="387">
        <v>108596</v>
      </c>
      <c r="BG70" s="387">
        <v>115021.22436494214</v>
      </c>
      <c r="BH70" s="389"/>
    </row>
    <row r="71" spans="1:60" x14ac:dyDescent="0.2">
      <c r="A71" s="475">
        <v>62</v>
      </c>
      <c r="B71" s="319">
        <v>34076.481276517239</v>
      </c>
      <c r="C71" s="319">
        <f t="shared" si="0"/>
        <v>34722.682941354113</v>
      </c>
      <c r="D71" s="353">
        <v>35368.884606190979</v>
      </c>
      <c r="E71" s="353">
        <f t="shared" si="1"/>
        <v>36562.023233222018</v>
      </c>
      <c r="F71" s="353">
        <v>37755.161860253051</v>
      </c>
      <c r="G71" s="319">
        <v>45398.383435752643</v>
      </c>
      <c r="H71" s="353">
        <v>41617.371842496279</v>
      </c>
      <c r="I71" s="372">
        <v>48160.696692292127</v>
      </c>
      <c r="J71" s="319">
        <v>41618.158678321008</v>
      </c>
      <c r="K71" s="319">
        <v>45970.292786615464</v>
      </c>
      <c r="L71" s="319">
        <v>42777.260240963857</v>
      </c>
      <c r="M71" s="319">
        <v>44699.802675307415</v>
      </c>
      <c r="N71" s="319">
        <v>44469.216724658741</v>
      </c>
      <c r="O71" s="387">
        <v>38009.498314843418</v>
      </c>
      <c r="P71" s="387">
        <v>45098.484470188749</v>
      </c>
      <c r="Q71" s="387">
        <v>42323.072009291522</v>
      </c>
      <c r="R71" s="387">
        <v>49140.449085088265</v>
      </c>
      <c r="S71" s="388">
        <v>45808.426624681037</v>
      </c>
      <c r="T71" s="387">
        <v>48916.666500535772</v>
      </c>
      <c r="U71" s="387">
        <v>50856.552658544912</v>
      </c>
      <c r="V71" s="387">
        <v>54462.95271791573</v>
      </c>
      <c r="W71" s="387">
        <v>58358.666680360693</v>
      </c>
      <c r="X71" s="387">
        <v>59950.211739586011</v>
      </c>
      <c r="Y71" s="387">
        <v>64986.875931516784</v>
      </c>
      <c r="Z71" s="387">
        <v>72155.902486518869</v>
      </c>
      <c r="AA71" s="387">
        <v>75896.973948261395</v>
      </c>
      <c r="AB71" s="387">
        <v>73266.035086792719</v>
      </c>
      <c r="AC71" s="388">
        <v>76301.554466322996</v>
      </c>
      <c r="AD71" s="387">
        <v>75064.625929896371</v>
      </c>
      <c r="AE71" s="387">
        <v>75453.055747108418</v>
      </c>
      <c r="AF71" s="387">
        <v>71631.739472438174</v>
      </c>
      <c r="AG71" s="387">
        <v>69006.989928936426</v>
      </c>
      <c r="AH71" s="387">
        <v>70325.214523136136</v>
      </c>
      <c r="AI71" s="387">
        <v>71637.356368621739</v>
      </c>
      <c r="AJ71" s="387">
        <v>76570.081422515708</v>
      </c>
      <c r="AK71" s="387">
        <v>77663.706178565059</v>
      </c>
      <c r="AL71" s="387">
        <v>85472.735989598863</v>
      </c>
      <c r="AM71" s="388">
        <v>93241.83051073477</v>
      </c>
      <c r="AN71" s="387">
        <v>96050.540221950141</v>
      </c>
      <c r="AO71" s="387">
        <v>96729.492481203008</v>
      </c>
      <c r="AP71" s="387">
        <v>93202.505367351521</v>
      </c>
      <c r="AQ71" s="387">
        <v>92795.981936901197</v>
      </c>
      <c r="AR71" s="387">
        <v>101510.20504656908</v>
      </c>
      <c r="AS71" s="387">
        <v>108663.21518812087</v>
      </c>
      <c r="AT71" s="387">
        <v>121863.49718975322</v>
      </c>
      <c r="AU71" s="387">
        <v>120351.52087756548</v>
      </c>
      <c r="AV71" s="387">
        <v>98776.09077512841</v>
      </c>
      <c r="AW71" s="388">
        <v>82111.568252222918</v>
      </c>
      <c r="AX71" s="387">
        <v>78381.510385200323</v>
      </c>
      <c r="AY71" s="387">
        <v>76664.458303598731</v>
      </c>
      <c r="AZ71" s="387">
        <v>75761.999199999991</v>
      </c>
      <c r="BA71" s="387">
        <v>76909.778398382274</v>
      </c>
      <c r="BB71" s="387">
        <v>83350.033985075483</v>
      </c>
      <c r="BC71" s="387">
        <v>89055.398245714488</v>
      </c>
      <c r="BD71" s="387">
        <v>92811.978335502616</v>
      </c>
      <c r="BE71" s="387">
        <v>112047.87195967817</v>
      </c>
      <c r="BF71" s="387">
        <v>115571</v>
      </c>
      <c r="BG71" s="387">
        <v>123371.77350711531</v>
      </c>
      <c r="BH71" s="389"/>
    </row>
    <row r="72" spans="1:60" x14ac:dyDescent="0.2">
      <c r="A72" s="475">
        <v>63</v>
      </c>
      <c r="B72" s="319">
        <v>35568.732706142771</v>
      </c>
      <c r="C72" s="319">
        <f t="shared" si="0"/>
        <v>36379.353803770558</v>
      </c>
      <c r="D72" s="353">
        <v>37189.974901398346</v>
      </c>
      <c r="E72" s="353">
        <f t="shared" si="1"/>
        <v>38587.286692691647</v>
      </c>
      <c r="F72" s="353">
        <v>39984.598483984955</v>
      </c>
      <c r="G72" s="319">
        <v>47772.596191108896</v>
      </c>
      <c r="H72" s="353">
        <v>44040.200329017192</v>
      </c>
      <c r="I72" s="372">
        <v>51125.55280194214</v>
      </c>
      <c r="J72" s="319">
        <v>43959.845355873593</v>
      </c>
      <c r="K72" s="319">
        <v>48553.747257268231</v>
      </c>
      <c r="L72" s="319">
        <v>45534.890909090915</v>
      </c>
      <c r="M72" s="319">
        <v>47379.028747092059</v>
      </c>
      <c r="N72" s="319">
        <v>47812.352693763627</v>
      </c>
      <c r="O72" s="387">
        <v>41020.690914197439</v>
      </c>
      <c r="P72" s="387">
        <v>48296.880055927293</v>
      </c>
      <c r="Q72" s="387">
        <v>45756.364692218354</v>
      </c>
      <c r="R72" s="387">
        <v>53013.619995888039</v>
      </c>
      <c r="S72" s="388">
        <v>50077.021146642059</v>
      </c>
      <c r="T72" s="387">
        <v>52909.751052854546</v>
      </c>
      <c r="U72" s="387">
        <v>54692.116816577472</v>
      </c>
      <c r="V72" s="387">
        <v>58939.75040205854</v>
      </c>
      <c r="W72" s="387">
        <v>62503.729946798674</v>
      </c>
      <c r="X72" s="387">
        <v>64277.125501670584</v>
      </c>
      <c r="Y72" s="387">
        <v>69801.973382504671</v>
      </c>
      <c r="Z72" s="387">
        <v>76602.362661024556</v>
      </c>
      <c r="AA72" s="387">
        <v>80283.965410296645</v>
      </c>
      <c r="AB72" s="387">
        <v>78018.426551881974</v>
      </c>
      <c r="AC72" s="388">
        <v>81643.300092960373</v>
      </c>
      <c r="AD72" s="387">
        <v>80370.843972322386</v>
      </c>
      <c r="AE72" s="387">
        <v>80211.747719650186</v>
      </c>
      <c r="AF72" s="387">
        <v>76726.409631745337</v>
      </c>
      <c r="AG72" s="387">
        <v>74167.779673137367</v>
      </c>
      <c r="AH72" s="387">
        <v>74414.096422427625</v>
      </c>
      <c r="AI72" s="387">
        <v>76479.963797609365</v>
      </c>
      <c r="AJ72" s="387">
        <v>81149.713342380273</v>
      </c>
      <c r="AK72" s="387">
        <v>82956.539907520477</v>
      </c>
      <c r="AL72" s="387">
        <v>91444.36150762481</v>
      </c>
      <c r="AM72" s="388">
        <v>99259.148553140432</v>
      </c>
      <c r="AN72" s="387">
        <v>102402.90970901606</v>
      </c>
      <c r="AO72" s="387">
        <v>102415.4887218045</v>
      </c>
      <c r="AP72" s="387">
        <v>99319.088361584742</v>
      </c>
      <c r="AQ72" s="387">
        <v>97975.959358027685</v>
      </c>
      <c r="AR72" s="387">
        <v>107654.16062773236</v>
      </c>
      <c r="AS72" s="387">
        <v>114977.93009357009</v>
      </c>
      <c r="AT72" s="387">
        <v>128249.4169017869</v>
      </c>
      <c r="AU72" s="387">
        <v>128662.19342370299</v>
      </c>
      <c r="AV72" s="387">
        <v>105700.77101730932</v>
      </c>
      <c r="AW72" s="388">
        <v>87293.627871816294</v>
      </c>
      <c r="AX72" s="387">
        <v>83767.46890689779</v>
      </c>
      <c r="AY72" s="387">
        <v>80505.532826995608</v>
      </c>
      <c r="AZ72" s="387">
        <v>81498.891749999995</v>
      </c>
      <c r="BA72" s="387">
        <v>82852.356781058581</v>
      </c>
      <c r="BB72" s="387">
        <v>89363.97157787162</v>
      </c>
      <c r="BC72" s="387">
        <v>94682.243204291211</v>
      </c>
      <c r="BD72" s="387">
        <v>98663.874898609778</v>
      </c>
      <c r="BE72" s="387">
        <v>119864.2596874133</v>
      </c>
      <c r="BF72" s="387">
        <v>124104</v>
      </c>
      <c r="BG72" s="387">
        <v>132066.20924768364</v>
      </c>
      <c r="BH72" s="389"/>
    </row>
    <row r="73" spans="1:60" x14ac:dyDescent="0.2">
      <c r="A73" s="475">
        <v>64</v>
      </c>
      <c r="B73" s="319">
        <v>37319.913607575472</v>
      </c>
      <c r="C73" s="319">
        <f t="shared" si="0"/>
        <v>38519.774241340026</v>
      </c>
      <c r="D73" s="353">
        <v>39719.634875104573</v>
      </c>
      <c r="E73" s="353">
        <f t="shared" si="1"/>
        <v>41184.726106194714</v>
      </c>
      <c r="F73" s="353">
        <v>42649.817337284854</v>
      </c>
      <c r="G73" s="319">
        <v>50643.737197586226</v>
      </c>
      <c r="H73" s="353">
        <v>46451.267512205472</v>
      </c>
      <c r="I73" s="372">
        <v>54224.920341897632</v>
      </c>
      <c r="J73" s="319">
        <v>46338.786139659976</v>
      </c>
      <c r="K73" s="319">
        <v>51557.646279027242</v>
      </c>
      <c r="L73" s="319">
        <v>48496.43088718511</v>
      </c>
      <c r="M73" s="319">
        <v>50813.225739448324</v>
      </c>
      <c r="N73" s="319">
        <v>51176.674568883114</v>
      </c>
      <c r="O73" s="387">
        <v>44296.432734166548</v>
      </c>
      <c r="P73" s="387">
        <v>51823.59998668397</v>
      </c>
      <c r="Q73" s="387">
        <v>49339.233449477353</v>
      </c>
      <c r="R73" s="387">
        <v>57195.993626457552</v>
      </c>
      <c r="S73" s="388">
        <v>54026.749552092951</v>
      </c>
      <c r="T73" s="387">
        <v>57151.367838720129</v>
      </c>
      <c r="U73" s="387">
        <v>59128.249573038818</v>
      </c>
      <c r="V73" s="387">
        <v>63749.218827061224</v>
      </c>
      <c r="W73" s="387">
        <v>67240.619928927961</v>
      </c>
      <c r="X73" s="387">
        <v>68792.451711116824</v>
      </c>
      <c r="Y73" s="387">
        <v>74464.613922115634</v>
      </c>
      <c r="Z73" s="387">
        <v>81082.020858298376</v>
      </c>
      <c r="AA73" s="387">
        <v>85293.626628233658</v>
      </c>
      <c r="AB73" s="387">
        <v>83079.060156332533</v>
      </c>
      <c r="AC73" s="388">
        <v>87280.976928927572</v>
      </c>
      <c r="AD73" s="387">
        <v>85853.455965955232</v>
      </c>
      <c r="AE73" s="387">
        <v>85085.065119267776</v>
      </c>
      <c r="AF73" s="387">
        <v>81756.761696018075</v>
      </c>
      <c r="AG73" s="387">
        <v>78922.442009445338</v>
      </c>
      <c r="AH73" s="387">
        <v>79750.159999416865</v>
      </c>
      <c r="AI73" s="387">
        <v>81759.355426074297</v>
      </c>
      <c r="AJ73" s="387">
        <v>86763.405685585967</v>
      </c>
      <c r="AK73" s="387">
        <v>88874.29597563151</v>
      </c>
      <c r="AL73" s="387">
        <v>97840.709323112766</v>
      </c>
      <c r="AM73" s="388">
        <v>105461.18289105216</v>
      </c>
      <c r="AN73" s="387">
        <v>109364.39074426237</v>
      </c>
      <c r="AO73" s="387">
        <v>109195.05404135339</v>
      </c>
      <c r="AP73" s="387">
        <v>106199.20681778465</v>
      </c>
      <c r="AQ73" s="387">
        <v>103899.79776652223</v>
      </c>
      <c r="AR73" s="387">
        <v>113878.42074938223</v>
      </c>
      <c r="AS73" s="387">
        <v>123299.95465715967</v>
      </c>
      <c r="AT73" s="387">
        <v>133418.20289757714</v>
      </c>
      <c r="AU73" s="387">
        <v>136238.08089716372</v>
      </c>
      <c r="AV73" s="387">
        <v>113523.5770803746</v>
      </c>
      <c r="AW73" s="388">
        <v>90875.259401795251</v>
      </c>
      <c r="AX73" s="387">
        <v>89511.260077915053</v>
      </c>
      <c r="AY73" s="387">
        <v>87055.694617188288</v>
      </c>
      <c r="AZ73" s="387">
        <v>87011.937999999995</v>
      </c>
      <c r="BA73" s="387">
        <v>88640.469461677392</v>
      </c>
      <c r="BB73" s="387">
        <v>95673.851738300451</v>
      </c>
      <c r="BC73" s="387">
        <v>101813.10574390103</v>
      </c>
      <c r="BD73" s="387">
        <v>105705.17283496501</v>
      </c>
      <c r="BE73" s="387">
        <v>128145.92078979008</v>
      </c>
      <c r="BF73" s="387">
        <v>132130</v>
      </c>
      <c r="BG73" s="387">
        <v>141363.92033515096</v>
      </c>
      <c r="BH73" s="389"/>
    </row>
    <row r="74" spans="1:60" x14ac:dyDescent="0.2">
      <c r="A74" s="475">
        <v>65</v>
      </c>
      <c r="B74" s="319">
        <v>39909.208325647167</v>
      </c>
      <c r="C74" s="319">
        <f t="shared" ref="C74:C135" si="2">(B74+D74)/2</f>
        <v>41158.717345565303</v>
      </c>
      <c r="D74" s="353">
        <v>42408.226365483439</v>
      </c>
      <c r="E74" s="353">
        <f t="shared" ref="E74:E135" si="3">(D74+F74)/2</f>
        <v>44186.889029088466</v>
      </c>
      <c r="F74" s="353">
        <v>45965.551692693494</v>
      </c>
      <c r="G74" s="319">
        <v>53895.243038255001</v>
      </c>
      <c r="H74" s="353">
        <v>49338.667480365097</v>
      </c>
      <c r="I74" s="372">
        <v>57520.450384381955</v>
      </c>
      <c r="J74" s="319">
        <v>49345.724714244549</v>
      </c>
      <c r="K74" s="319">
        <v>53984.067242640333</v>
      </c>
      <c r="L74" s="319">
        <v>51205.511719605696</v>
      </c>
      <c r="M74" s="319">
        <v>54873.496178132278</v>
      </c>
      <c r="N74" s="319">
        <v>54799.464497380803</v>
      </c>
      <c r="O74" s="387">
        <v>47712.230023873046</v>
      </c>
      <c r="P74" s="387">
        <v>55250.715902659875</v>
      </c>
      <c r="Q74" s="387">
        <v>53308.217189314753</v>
      </c>
      <c r="R74" s="387">
        <v>61892.620201486185</v>
      </c>
      <c r="S74" s="388">
        <v>58460.793474129976</v>
      </c>
      <c r="T74" s="387">
        <v>61685.700366318626</v>
      </c>
      <c r="U74" s="387">
        <v>64172.521120346115</v>
      </c>
      <c r="V74" s="387">
        <v>68558.687252063901</v>
      </c>
      <c r="W74" s="387">
        <v>72205.13557093851</v>
      </c>
      <c r="X74" s="387">
        <v>73439.228465233973</v>
      </c>
      <c r="Y74" s="387">
        <v>79658.736194443365</v>
      </c>
      <c r="Z74" s="387">
        <v>86833.578302875962</v>
      </c>
      <c r="AA74" s="387">
        <v>90297.222881015798</v>
      </c>
      <c r="AB74" s="387">
        <v>88364.047216647305</v>
      </c>
      <c r="AC74" s="388">
        <v>93252.044620975241</v>
      </c>
      <c r="AD74" s="387">
        <v>91472.863268687259</v>
      </c>
      <c r="AE74" s="387">
        <v>91184.527238817667</v>
      </c>
      <c r="AF74" s="387">
        <v>86936.060927738989</v>
      </c>
      <c r="AG74" s="387">
        <v>84415.067562534445</v>
      </c>
      <c r="AH74" s="387">
        <v>85971.528705134566</v>
      </c>
      <c r="AI74" s="387">
        <v>87915.480556388618</v>
      </c>
      <c r="AJ74" s="387">
        <v>92499.572951496244</v>
      </c>
      <c r="AK74" s="387">
        <v>95201.064474966042</v>
      </c>
      <c r="AL74" s="387">
        <v>104582.23780438257</v>
      </c>
      <c r="AM74" s="388">
        <v>112406.5156020803</v>
      </c>
      <c r="AN74" s="387">
        <v>117277.06730143017</v>
      </c>
      <c r="AO74" s="387">
        <v>117059.74389097745</v>
      </c>
      <c r="AP74" s="387">
        <v>113910.63834036497</v>
      </c>
      <c r="AQ74" s="387">
        <v>112171.53194605479</v>
      </c>
      <c r="AR74" s="387">
        <v>122314.34690410567</v>
      </c>
      <c r="AS74" s="387">
        <v>132267.64251843136</v>
      </c>
      <c r="AT74" s="387">
        <v>140310.33112768148</v>
      </c>
      <c r="AU74" s="387">
        <v>142617.07708639555</v>
      </c>
      <c r="AV74" s="387">
        <v>120070.78415145917</v>
      </c>
      <c r="AW74" s="388">
        <v>97388.275324318325</v>
      </c>
      <c r="AX74" s="387">
        <v>96389.727036936747</v>
      </c>
      <c r="AY74" s="387">
        <v>93828.412784177781</v>
      </c>
      <c r="AZ74" s="387">
        <v>93534.508900000001</v>
      </c>
      <c r="BA74" s="387">
        <v>95166.101480288984</v>
      </c>
      <c r="BB74" s="387">
        <v>102748.69535874741</v>
      </c>
      <c r="BC74" s="387">
        <v>109602.90144313364</v>
      </c>
      <c r="BD74" s="387">
        <v>112996.26596306566</v>
      </c>
      <c r="BE74" s="387">
        <v>134457.85628410248</v>
      </c>
      <c r="BF74" s="387">
        <v>138202</v>
      </c>
      <c r="BG74" s="387">
        <v>149588.7052356253</v>
      </c>
      <c r="BH74" s="389"/>
    </row>
    <row r="75" spans="1:60" x14ac:dyDescent="0.2">
      <c r="A75" s="475">
        <v>66</v>
      </c>
      <c r="B75" s="319">
        <v>42961.850519584325</v>
      </c>
      <c r="C75" s="319">
        <f t="shared" si="2"/>
        <v>43979.668088763116</v>
      </c>
      <c r="D75" s="353">
        <v>44997.485657941907</v>
      </c>
      <c r="E75" s="353">
        <f t="shared" si="3"/>
        <v>47303.593649670831</v>
      </c>
      <c r="F75" s="353">
        <v>49609.701641399748</v>
      </c>
      <c r="G75" s="319">
        <v>56349.209710457842</v>
      </c>
      <c r="H75" s="353">
        <v>52320.157875185731</v>
      </c>
      <c r="I75" s="371">
        <v>61051.375429900872</v>
      </c>
      <c r="J75" s="319">
        <v>52118.494621073864</v>
      </c>
      <c r="K75" s="319">
        <v>56385.160221247024</v>
      </c>
      <c r="L75" s="319">
        <v>54089.371960569559</v>
      </c>
      <c r="M75" s="319">
        <v>58362.93494516451</v>
      </c>
      <c r="N75" s="319">
        <v>57892.606775513334</v>
      </c>
      <c r="O75" s="387">
        <v>51563.755441651454</v>
      </c>
      <c r="P75" s="387">
        <v>59297.590132827318</v>
      </c>
      <c r="Q75" s="387">
        <v>57565.917537746805</v>
      </c>
      <c r="R75" s="387">
        <v>66127.070079595855</v>
      </c>
      <c r="S75" s="388">
        <v>62783.535072479506</v>
      </c>
      <c r="T75" s="387">
        <v>66730.904707318899</v>
      </c>
      <c r="U75" s="387">
        <v>68954.359330524865</v>
      </c>
      <c r="V75" s="387">
        <v>73658.054465530178</v>
      </c>
      <c r="W75" s="387">
        <v>76766.753794959222</v>
      </c>
      <c r="X75" s="387">
        <v>78835.273323975402</v>
      </c>
      <c r="Y75" s="387">
        <v>84757.572897160528</v>
      </c>
      <c r="Z75" s="387">
        <v>91877.602887207904</v>
      </c>
      <c r="AA75" s="387">
        <v>95195.693071113215</v>
      </c>
      <c r="AB75" s="387">
        <v>94409.885127284258</v>
      </c>
      <c r="AC75" s="388">
        <v>99359.840023662633</v>
      </c>
      <c r="AD75" s="387">
        <v>96930.276126433411</v>
      </c>
      <c r="AE75" s="387">
        <v>97039.1077641601</v>
      </c>
      <c r="AF75" s="387">
        <v>92330.318003390799</v>
      </c>
      <c r="AG75" s="387">
        <v>90158.633627817588</v>
      </c>
      <c r="AH75" s="387">
        <v>92276.904466862994</v>
      </c>
      <c r="AI75" s="387">
        <v>93797.824286305928</v>
      </c>
      <c r="AJ75" s="387">
        <v>99099.265938247598</v>
      </c>
      <c r="AK75" s="387">
        <v>101672.27974369178</v>
      </c>
      <c r="AL75" s="387">
        <v>111858.04592486254</v>
      </c>
      <c r="AM75" s="388">
        <v>120836.9673289772</v>
      </c>
      <c r="AN75" s="387">
        <v>125153.65905124129</v>
      </c>
      <c r="AO75" s="387">
        <v>125135.54746240602</v>
      </c>
      <c r="AP75" s="387">
        <v>121725.81109419077</v>
      </c>
      <c r="AQ75" s="387">
        <v>121525.24574357721</v>
      </c>
      <c r="AR75" s="387">
        <v>131049.1112668694</v>
      </c>
      <c r="AS75" s="387">
        <v>142261.99895007673</v>
      </c>
      <c r="AT75" s="387">
        <v>150603.23766178513</v>
      </c>
      <c r="AU75" s="387">
        <v>149689.83586477218</v>
      </c>
      <c r="AV75" s="387">
        <v>125089.16571452979</v>
      </c>
      <c r="AW75" s="388">
        <v>105371.66990896885</v>
      </c>
      <c r="AX75" s="387">
        <v>103351.30351451013</v>
      </c>
      <c r="AY75" s="387">
        <v>101599.81032725047</v>
      </c>
      <c r="AZ75" s="387">
        <v>99702.471799999999</v>
      </c>
      <c r="BA75" s="387">
        <v>102990.55074014448</v>
      </c>
      <c r="BB75" s="387">
        <v>111029.74532885983</v>
      </c>
      <c r="BC75" s="387">
        <v>117834.80638911157</v>
      </c>
      <c r="BD75" s="387">
        <v>121316.84973497067</v>
      </c>
      <c r="BE75" s="387">
        <v>144352.60172939979</v>
      </c>
      <c r="BF75" s="387">
        <v>148068</v>
      </c>
      <c r="BG75" s="387">
        <v>158207.48592454669</v>
      </c>
      <c r="BH75" s="389"/>
    </row>
    <row r="76" spans="1:60" x14ac:dyDescent="0.2">
      <c r="A76" s="475">
        <v>67</v>
      </c>
      <c r="B76" s="319">
        <v>46089.445981676188</v>
      </c>
      <c r="C76" s="319">
        <f t="shared" si="2"/>
        <v>46712.274682005773</v>
      </c>
      <c r="D76" s="353">
        <v>47335.103382335357</v>
      </c>
      <c r="E76" s="353">
        <f t="shared" si="3"/>
        <v>50127.111847328626</v>
      </c>
      <c r="F76" s="353">
        <v>52919.120312321895</v>
      </c>
      <c r="G76" s="319">
        <v>59447.342634113935</v>
      </c>
      <c r="H76" s="353">
        <v>55325.170876671618</v>
      </c>
      <c r="I76" s="371">
        <v>64627.137618854948</v>
      </c>
      <c r="J76" s="319">
        <v>55364.923878589951</v>
      </c>
      <c r="K76" s="319">
        <v>58806.515587858834</v>
      </c>
      <c r="L76" s="319">
        <v>57915.099014238775</v>
      </c>
      <c r="M76" s="319">
        <v>61907.615486872717</v>
      </c>
      <c r="N76" s="319">
        <v>61307.774825067878</v>
      </c>
      <c r="O76" s="387">
        <v>54948.429293638532</v>
      </c>
      <c r="P76" s="387">
        <v>63392.421851592924</v>
      </c>
      <c r="Q76" s="387">
        <v>61371.411149825784</v>
      </c>
      <c r="R76" s="387">
        <v>70309.44371016536</v>
      </c>
      <c r="S76" s="388">
        <v>67313.840463651664</v>
      </c>
      <c r="T76" s="387">
        <v>71709.833786040021</v>
      </c>
      <c r="U76" s="387">
        <v>73847.227029488786</v>
      </c>
      <c r="V76" s="387">
        <v>78450.889353489867</v>
      </c>
      <c r="W76" s="387">
        <v>81790.452108538913</v>
      </c>
      <c r="X76" s="387">
        <v>83823.821494236967</v>
      </c>
      <c r="Y76" s="387">
        <v>89991.926854434962</v>
      </c>
      <c r="Z76" s="387">
        <v>98490.234047333724</v>
      </c>
      <c r="AA76" s="387">
        <v>101596.25296457109</v>
      </c>
      <c r="AB76" s="387">
        <v>99997.261628111693</v>
      </c>
      <c r="AC76" s="388">
        <v>105420.81086791177</v>
      </c>
      <c r="AD76" s="387">
        <v>103474.85170386251</v>
      </c>
      <c r="AE76" s="387">
        <v>103393.87197128797</v>
      </c>
      <c r="AF76" s="387">
        <v>97651.794076766804</v>
      </c>
      <c r="AG76" s="387">
        <v>96371.062229042203</v>
      </c>
      <c r="AH76" s="387">
        <v>99002.315508645086</v>
      </c>
      <c r="AI76" s="387">
        <v>100916.14069662825</v>
      </c>
      <c r="AJ76" s="387">
        <v>106309.78322304453</v>
      </c>
      <c r="AK76" s="387">
        <v>108353.32295111209</v>
      </c>
      <c r="AL76" s="387">
        <v>119708.65489314446</v>
      </c>
      <c r="AM76" s="388">
        <v>128951.18475796774</v>
      </c>
      <c r="AN76" s="387">
        <v>133935.25776955739</v>
      </c>
      <c r="AO76" s="387">
        <v>133791.21005639099</v>
      </c>
      <c r="AP76" s="387">
        <v>130679.37095888358</v>
      </c>
      <c r="AQ76" s="387">
        <v>130954.69811435892</v>
      </c>
      <c r="AR76" s="387">
        <v>140905.50626069188</v>
      </c>
      <c r="AS76" s="387">
        <v>153193.52606924879</v>
      </c>
      <c r="AT76" s="387">
        <v>162252.2371131712</v>
      </c>
      <c r="AU76" s="387">
        <v>161401.75491316893</v>
      </c>
      <c r="AV76" s="387">
        <v>134407.66484425889</v>
      </c>
      <c r="AW76" s="388">
        <v>113961.96182189189</v>
      </c>
      <c r="AX76" s="387">
        <v>110886.56652986398</v>
      </c>
      <c r="AY76" s="387">
        <v>109277.44046284024</v>
      </c>
      <c r="AZ76" s="387">
        <v>107542.63305</v>
      </c>
      <c r="BA76" s="387">
        <v>111429.5994483273</v>
      </c>
      <c r="BB76" s="387">
        <v>119609.94302076705</v>
      </c>
      <c r="BC76" s="387">
        <v>126954.10286145151</v>
      </c>
      <c r="BD76" s="387">
        <v>130936.57753758512</v>
      </c>
      <c r="BE76" s="387">
        <v>155449.47419772498</v>
      </c>
      <c r="BF76" s="387">
        <v>159091</v>
      </c>
      <c r="BG76" s="387">
        <v>169038.9312408565</v>
      </c>
      <c r="BH76" s="389"/>
    </row>
    <row r="77" spans="1:60" x14ac:dyDescent="0.2">
      <c r="A77" s="475">
        <v>68</v>
      </c>
      <c r="B77" s="319">
        <v>49108.018508270303</v>
      </c>
      <c r="C77" s="319">
        <f t="shared" si="2"/>
        <v>49410.236247083638</v>
      </c>
      <c r="D77" s="353">
        <v>49712.453985896966</v>
      </c>
      <c r="E77" s="353">
        <f t="shared" si="3"/>
        <v>52885.234744002853</v>
      </c>
      <c r="F77" s="353">
        <v>56058.015502108741</v>
      </c>
      <c r="G77" s="319">
        <v>62330.753473952282</v>
      </c>
      <c r="H77" s="353">
        <v>58036.151294841853</v>
      </c>
      <c r="I77" s="371">
        <v>68668.08517094882</v>
      </c>
      <c r="J77" s="319">
        <v>58723.115454807412</v>
      </c>
      <c r="K77" s="319">
        <v>62306.843115743271</v>
      </c>
      <c r="L77" s="319">
        <v>61964.155312157724</v>
      </c>
      <c r="M77" s="319">
        <v>65374.036847789968</v>
      </c>
      <c r="N77" s="319">
        <v>65210.218712958369</v>
      </c>
      <c r="O77" s="387">
        <v>58819.40685999157</v>
      </c>
      <c r="P77" s="387">
        <v>67229.020939445385</v>
      </c>
      <c r="Q77" s="387">
        <v>65594.326364692213</v>
      </c>
      <c r="R77" s="387">
        <v>74859.605838987292</v>
      </c>
      <c r="S77" s="388">
        <v>72156.99562951301</v>
      </c>
      <c r="T77" s="387">
        <v>77163.735577761719</v>
      </c>
      <c r="U77" s="387">
        <v>79335.616531936685</v>
      </c>
      <c r="V77" s="387">
        <v>83887.67974697116</v>
      </c>
      <c r="W77" s="387">
        <v>87037.223568802248</v>
      </c>
      <c r="X77" s="387">
        <v>89535.347660188607</v>
      </c>
      <c r="Y77" s="387">
        <v>95812.81642909006</v>
      </c>
      <c r="Z77" s="387">
        <v>104689.96479928101</v>
      </c>
      <c r="AA77" s="387">
        <v>108300.06111577334</v>
      </c>
      <c r="AB77" s="387">
        <v>106048.95223759727</v>
      </c>
      <c r="AC77" s="388">
        <v>111626.00135215076</v>
      </c>
      <c r="AD77" s="387">
        <v>110548.60913491213</v>
      </c>
      <c r="AE77" s="387">
        <v>109917.10082123938</v>
      </c>
      <c r="AF77" s="387">
        <v>104081.9109987628</v>
      </c>
      <c r="AG77" s="387">
        <v>103450.22615198963</v>
      </c>
      <c r="AH77" s="387">
        <v>105554.86587748201</v>
      </c>
      <c r="AI77" s="387">
        <v>107969.57249760794</v>
      </c>
      <c r="AJ77" s="387">
        <v>113599.36659718239</v>
      </c>
      <c r="AK77" s="387">
        <v>116002.91975960814</v>
      </c>
      <c r="AL77" s="387">
        <v>128152.07413526911</v>
      </c>
      <c r="AM77" s="388">
        <v>138606.67495666089</v>
      </c>
      <c r="AN77" s="387">
        <v>143116.67615338526</v>
      </c>
      <c r="AO77" s="387">
        <v>143225.17857142858</v>
      </c>
      <c r="AP77" s="387">
        <v>139938.62165164639</v>
      </c>
      <c r="AQ77" s="387">
        <v>139979.76060291694</v>
      </c>
      <c r="AR77" s="387">
        <v>150993.59960083631</v>
      </c>
      <c r="AS77" s="387">
        <v>164627.51987354772</v>
      </c>
      <c r="AT77" s="387">
        <v>174700.25197053159</v>
      </c>
      <c r="AU77" s="387">
        <v>173710.91306004682</v>
      </c>
      <c r="AV77" s="387">
        <v>144687.00477314225</v>
      </c>
      <c r="AW77" s="388">
        <v>123326.69221741751</v>
      </c>
      <c r="AX77" s="387">
        <v>119989.36740901232</v>
      </c>
      <c r="AY77" s="387">
        <v>117856.59338362726</v>
      </c>
      <c r="AZ77" s="387">
        <v>116535.2703</v>
      </c>
      <c r="BA77" s="387">
        <v>120409.27811371131</v>
      </c>
      <c r="BB77" s="387">
        <v>129600.40854399258</v>
      </c>
      <c r="BC77" s="387">
        <v>137217.80652273507</v>
      </c>
      <c r="BD77" s="387">
        <v>141906.66261105766</v>
      </c>
      <c r="BE77" s="387">
        <v>166495.10510496626</v>
      </c>
      <c r="BF77" s="387">
        <v>171246</v>
      </c>
      <c r="BG77" s="387">
        <v>181321.57800239394</v>
      </c>
      <c r="BH77" s="389"/>
    </row>
    <row r="78" spans="1:60" x14ac:dyDescent="0.2">
      <c r="A78" s="476">
        <v>69</v>
      </c>
      <c r="B78" s="320">
        <v>52249.241837299385</v>
      </c>
      <c r="C78" s="320">
        <f t="shared" si="2"/>
        <v>52666.184202980992</v>
      </c>
      <c r="D78" s="354">
        <v>53083.126568662592</v>
      </c>
      <c r="E78" s="354">
        <f t="shared" si="3"/>
        <v>56076.861785414163</v>
      </c>
      <c r="F78" s="354">
        <v>59070.597002165734</v>
      </c>
      <c r="G78" s="320">
        <v>65557.719647899023</v>
      </c>
      <c r="H78" s="354">
        <v>61229.345149649751</v>
      </c>
      <c r="I78" s="374">
        <v>71935.591998786156</v>
      </c>
      <c r="J78" s="320">
        <v>61847.138363269616</v>
      </c>
      <c r="K78" s="320">
        <v>66212.418403730102</v>
      </c>
      <c r="L78" s="320">
        <v>65751.042497261777</v>
      </c>
      <c r="M78" s="320">
        <v>68550.43889165837</v>
      </c>
      <c r="N78" s="320">
        <v>68629.623943715837</v>
      </c>
      <c r="O78" s="390">
        <v>62958.824076674624</v>
      </c>
      <c r="P78" s="390">
        <v>71250.071906521523</v>
      </c>
      <c r="Q78" s="390">
        <v>70592.950058072005</v>
      </c>
      <c r="R78" s="390">
        <v>79103.820013510747</v>
      </c>
      <c r="S78" s="391">
        <v>77701.054617514528</v>
      </c>
      <c r="T78" s="390">
        <v>82808.178748535967</v>
      </c>
      <c r="U78" s="390">
        <v>85278.217579414777</v>
      </c>
      <c r="V78" s="390">
        <v>89464.667095529119</v>
      </c>
      <c r="W78" s="390">
        <v>92199.773534909502</v>
      </c>
      <c r="X78" s="390">
        <v>95196.484450683056</v>
      </c>
      <c r="Y78" s="390">
        <v>102169.42265066685</v>
      </c>
      <c r="Z78" s="390">
        <v>110619.96161623725</v>
      </c>
      <c r="AA78" s="390">
        <v>114585.38667128836</v>
      </c>
      <c r="AB78" s="390">
        <v>113596.98285271645</v>
      </c>
      <c r="AC78" s="391">
        <v>118366.86478492353</v>
      </c>
      <c r="AD78" s="390">
        <v>117931.9559497125</v>
      </c>
      <c r="AE78" s="390">
        <v>116956.14409303199</v>
      </c>
      <c r="AF78" s="390">
        <v>112055.66220158542</v>
      </c>
      <c r="AG78" s="390">
        <v>110909.10269207276</v>
      </c>
      <c r="AH78" s="390">
        <v>112503.21872175411</v>
      </c>
      <c r="AI78" s="390">
        <v>115383.82602859061</v>
      </c>
      <c r="AJ78" s="390">
        <v>121092.04129884302</v>
      </c>
      <c r="AK78" s="390">
        <v>124239.42659952525</v>
      </c>
      <c r="AL78" s="390">
        <v>136804.10256236629</v>
      </c>
      <c r="AM78" s="391">
        <v>148455.74783304441</v>
      </c>
      <c r="AN78" s="390">
        <v>152911.53626227629</v>
      </c>
      <c r="AO78" s="390">
        <v>152701.36983082705</v>
      </c>
      <c r="AP78" s="390">
        <v>150202.0874628654</v>
      </c>
      <c r="AQ78" s="390">
        <v>149693.23262342098</v>
      </c>
      <c r="AR78" s="390">
        <v>163018.21718779698</v>
      </c>
      <c r="AS78" s="390">
        <v>176612.56492794759</v>
      </c>
      <c r="AT78" s="390">
        <v>186839.33074701059</v>
      </c>
      <c r="AU78" s="390">
        <v>186331.35946431488</v>
      </c>
      <c r="AV78" s="390">
        <v>155129.6403058228</v>
      </c>
      <c r="AW78" s="391">
        <v>133730.64641637504</v>
      </c>
      <c r="AX78" s="390">
        <v>129703.94668861067</v>
      </c>
      <c r="AY78" s="390">
        <v>128169.87847894788</v>
      </c>
      <c r="AZ78" s="390">
        <v>126008.84465</v>
      </c>
      <c r="BA78" s="390">
        <v>130728.02212580491</v>
      </c>
      <c r="BB78" s="390">
        <v>140604.77116715835</v>
      </c>
      <c r="BC78" s="390">
        <v>148971.77795594241</v>
      </c>
      <c r="BD78" s="390">
        <v>153961.63224114839</v>
      </c>
      <c r="BE78" s="390">
        <v>179163.04383612319</v>
      </c>
      <c r="BF78" s="390">
        <v>185228</v>
      </c>
      <c r="BG78" s="390">
        <v>194553.35177550206</v>
      </c>
      <c r="BH78" s="392"/>
    </row>
    <row r="79" spans="1:60" x14ac:dyDescent="0.2">
      <c r="A79" s="475">
        <v>70</v>
      </c>
      <c r="B79" s="319">
        <v>55424.534833671518</v>
      </c>
      <c r="C79" s="319">
        <f t="shared" si="2"/>
        <v>56161.008901238762</v>
      </c>
      <c r="D79" s="353">
        <v>56897.482968806013</v>
      </c>
      <c r="E79" s="353">
        <f t="shared" si="3"/>
        <v>59610.32874075773</v>
      </c>
      <c r="F79" s="353">
        <v>62323.174512709447</v>
      </c>
      <c r="G79" s="319">
        <v>69373.637823174446</v>
      </c>
      <c r="H79" s="353">
        <v>65051.768732753124</v>
      </c>
      <c r="I79" s="371">
        <v>74838.797036212825</v>
      </c>
      <c r="J79" s="319">
        <v>64923.26313514552</v>
      </c>
      <c r="K79" s="319">
        <v>70143.321676723339</v>
      </c>
      <c r="L79" s="319">
        <v>69790.388828039431</v>
      </c>
      <c r="M79" s="319">
        <v>72942.159978398151</v>
      </c>
      <c r="N79" s="319">
        <v>72684.606354911492</v>
      </c>
      <c r="O79" s="387">
        <v>66078.948708046621</v>
      </c>
      <c r="P79" s="387">
        <v>75079.292919205021</v>
      </c>
      <c r="Q79" s="387">
        <v>74934.134727061552</v>
      </c>
      <c r="R79" s="387">
        <v>83364.308015390503</v>
      </c>
      <c r="S79" s="388">
        <v>82327.621477821813</v>
      </c>
      <c r="T79" s="387">
        <v>88679.062398763985</v>
      </c>
      <c r="U79" s="387">
        <v>91483.251964021401</v>
      </c>
      <c r="V79" s="387">
        <v>95918.479468210571</v>
      </c>
      <c r="W79" s="387">
        <v>97781.15471519831</v>
      </c>
      <c r="X79" s="387">
        <v>100228.84946916826</v>
      </c>
      <c r="Y79" s="387">
        <v>108650.95884128864</v>
      </c>
      <c r="Z79" s="387">
        <v>117074.9021682145</v>
      </c>
      <c r="AA79" s="387">
        <v>121762.26210457183</v>
      </c>
      <c r="AB79" s="387">
        <v>121297.18363790007</v>
      </c>
      <c r="AC79" s="388">
        <v>125025.31699484492</v>
      </c>
      <c r="AD79" s="387">
        <v>123718.75751226326</v>
      </c>
      <c r="AE79" s="387">
        <v>124116.7597874808</v>
      </c>
      <c r="AF79" s="387">
        <v>120357.77420537335</v>
      </c>
      <c r="AG79" s="387">
        <v>119112.54614662634</v>
      </c>
      <c r="AH79" s="387">
        <v>120059.00720179609</v>
      </c>
      <c r="AI79" s="387">
        <v>122649.31972351942</v>
      </c>
      <c r="AJ79" s="387">
        <v>129500.95244757201</v>
      </c>
      <c r="AK79" s="387">
        <v>133651.27399459394</v>
      </c>
      <c r="AL79" s="387">
        <v>145423.11370838864</v>
      </c>
      <c r="AM79" s="388">
        <v>159161.90432057608</v>
      </c>
      <c r="AN79" s="387">
        <v>163575.31853231564</v>
      </c>
      <c r="AO79" s="387">
        <v>162585.71428571429</v>
      </c>
      <c r="AP79" s="387">
        <v>160133.58133409891</v>
      </c>
      <c r="AQ79" s="387">
        <v>160538.72581924693</v>
      </c>
      <c r="AR79" s="387">
        <v>174474.1206519673</v>
      </c>
      <c r="AS79" s="387">
        <v>189827.56660090224</v>
      </c>
      <c r="AT79" s="387">
        <v>199024.31568811857</v>
      </c>
      <c r="AU79" s="387">
        <v>199336.69328760414</v>
      </c>
      <c r="AV79" s="387">
        <v>166481.05137267883</v>
      </c>
      <c r="AW79" s="388">
        <v>145737.37193787468</v>
      </c>
      <c r="AX79" s="387">
        <v>140478.17232974316</v>
      </c>
      <c r="AY79" s="387">
        <v>139527.03206239166</v>
      </c>
      <c r="AZ79" s="387">
        <v>136685.86989999999</v>
      </c>
      <c r="BA79" s="387">
        <v>142342.32001923982</v>
      </c>
      <c r="BB79" s="387">
        <v>152780.08344420663</v>
      </c>
      <c r="BC79" s="387">
        <v>163011.39073416559</v>
      </c>
      <c r="BD79" s="387">
        <v>167476.70179955859</v>
      </c>
      <c r="BE79" s="387">
        <v>193527.07823915657</v>
      </c>
      <c r="BF79" s="387">
        <v>198651</v>
      </c>
      <c r="BG79" s="387">
        <v>208991.67624240811</v>
      </c>
      <c r="BH79" s="389"/>
    </row>
    <row r="80" spans="1:60" x14ac:dyDescent="0.2">
      <c r="A80" s="475">
        <v>71</v>
      </c>
      <c r="B80" s="319">
        <v>59587.848182992057</v>
      </c>
      <c r="C80" s="319">
        <f t="shared" si="2"/>
        <v>60338.57495201951</v>
      </c>
      <c r="D80" s="353">
        <v>61089.301721046962</v>
      </c>
      <c r="E80" s="353">
        <f t="shared" si="3"/>
        <v>63765.151259474806</v>
      </c>
      <c r="F80" s="353">
        <v>66441.000797902656</v>
      </c>
      <c r="G80" s="319">
        <v>73048.45291479821</v>
      </c>
      <c r="H80" s="353">
        <v>69432.854224156225</v>
      </c>
      <c r="I80" s="371">
        <v>78106.303864050176</v>
      </c>
      <c r="J80" s="319">
        <v>68595.453606762079</v>
      </c>
      <c r="K80" s="319">
        <v>74773.277335893203</v>
      </c>
      <c r="L80" s="319">
        <v>74276.393647316552</v>
      </c>
      <c r="M80" s="319">
        <v>78319.026046859435</v>
      </c>
      <c r="N80" s="319">
        <v>77642.108362329382</v>
      </c>
      <c r="O80" s="387">
        <v>69537.540724617327</v>
      </c>
      <c r="P80" s="387">
        <v>79251.594427244578</v>
      </c>
      <c r="Q80" s="387">
        <v>79348.368176538905</v>
      </c>
      <c r="R80" s="387">
        <v>89463.738508532333</v>
      </c>
      <c r="S80" s="388">
        <v>86280.358054183176</v>
      </c>
      <c r="T80" s="387">
        <v>93649.70706970022</v>
      </c>
      <c r="U80" s="387">
        <v>97186.130251622439</v>
      </c>
      <c r="V80" s="387">
        <v>101794.87048354241</v>
      </c>
      <c r="W80" s="387">
        <v>103995.33522995705</v>
      </c>
      <c r="X80" s="387">
        <v>105390.47418991321</v>
      </c>
      <c r="Y80" s="387">
        <v>115183.31400236938</v>
      </c>
      <c r="Z80" s="387">
        <v>124494.66025689035</v>
      </c>
      <c r="AA80" s="387">
        <v>128842.09809537709</v>
      </c>
      <c r="AB80" s="387">
        <v>128753.52197105736</v>
      </c>
      <c r="AC80" s="388">
        <v>130925.21135806643</v>
      </c>
      <c r="AD80" s="387">
        <v>130520.72426339213</v>
      </c>
      <c r="AE80" s="387">
        <v>130339.53107858195</v>
      </c>
      <c r="AF80" s="387">
        <v>127414.14626323103</v>
      </c>
      <c r="AG80" s="387">
        <v>127256.55632197607</v>
      </c>
      <c r="AH80" s="387">
        <v>127829.65988278859</v>
      </c>
      <c r="AI80" s="387">
        <v>131932.56651385973</v>
      </c>
      <c r="AJ80" s="387">
        <v>138539.29168007386</v>
      </c>
      <c r="AK80" s="387">
        <v>143155.87142053485</v>
      </c>
      <c r="AL80" s="387">
        <v>155607.44413445651</v>
      </c>
      <c r="AM80" s="388">
        <v>169647.87898386453</v>
      </c>
      <c r="AN80" s="387">
        <v>174822.23128923852</v>
      </c>
      <c r="AO80" s="387">
        <v>173418.66306390977</v>
      </c>
      <c r="AP80" s="387">
        <v>171106.63716703697</v>
      </c>
      <c r="AQ80" s="387">
        <v>172403.98480502836</v>
      </c>
      <c r="AR80" s="387">
        <v>185964.25228093515</v>
      </c>
      <c r="AS80" s="387">
        <v>203541.19933543319</v>
      </c>
      <c r="AT80" s="387">
        <v>213103.86045053517</v>
      </c>
      <c r="AU80" s="387">
        <v>213964.82829767544</v>
      </c>
      <c r="AV80" s="387">
        <v>179396.78699185257</v>
      </c>
      <c r="AW80" s="388">
        <v>158464.64158463996</v>
      </c>
      <c r="AX80" s="387">
        <v>152750.67790254371</v>
      </c>
      <c r="AY80" s="387">
        <v>151116.90957284125</v>
      </c>
      <c r="AZ80" s="387">
        <v>148340.28344999999</v>
      </c>
      <c r="BA80" s="387">
        <v>154705.01511700958</v>
      </c>
      <c r="BB80" s="387">
        <v>165778.05195619058</v>
      </c>
      <c r="BC80" s="387">
        <v>176432.26210247009</v>
      </c>
      <c r="BD80" s="387">
        <v>181656.49831173485</v>
      </c>
      <c r="BE80" s="387">
        <v>208559.30259872376</v>
      </c>
      <c r="BF80" s="387">
        <v>212722</v>
      </c>
      <c r="BG80" s="387">
        <v>224428.25437779847</v>
      </c>
      <c r="BH80" s="389"/>
    </row>
    <row r="81" spans="1:60" x14ac:dyDescent="0.2">
      <c r="A81" s="475">
        <v>72</v>
      </c>
      <c r="B81" s="319">
        <v>63567.18532866014</v>
      </c>
      <c r="C81" s="319">
        <f t="shared" si="2"/>
        <v>64520.174025630411</v>
      </c>
      <c r="D81" s="353">
        <v>65473.162722600682</v>
      </c>
      <c r="E81" s="353">
        <f t="shared" si="3"/>
        <v>67798.103788064269</v>
      </c>
      <c r="F81" s="353">
        <v>70123.04485352787</v>
      </c>
      <c r="G81" s="319">
        <v>78115.894092897084</v>
      </c>
      <c r="H81" s="353">
        <v>74402.004882190609</v>
      </c>
      <c r="I81" s="371">
        <v>82466.716063119558</v>
      </c>
      <c r="J81" s="319">
        <v>72959.506051291901</v>
      </c>
      <c r="K81" s="319">
        <v>79317.117846041321</v>
      </c>
      <c r="L81" s="319">
        <v>78791.528368017534</v>
      </c>
      <c r="M81" s="319">
        <v>83921.462695247596</v>
      </c>
      <c r="N81" s="319">
        <v>82904.687416357599</v>
      </c>
      <c r="O81" s="387">
        <v>74746.826112905488</v>
      </c>
      <c r="P81" s="387">
        <v>84641.27833816038</v>
      </c>
      <c r="Q81" s="387">
        <v>84747.020905923346</v>
      </c>
      <c r="R81" s="387">
        <v>94866.64919082445</v>
      </c>
      <c r="S81" s="388">
        <v>91740.188256691457</v>
      </c>
      <c r="T81" s="387">
        <v>99247.205263026743</v>
      </c>
      <c r="U81" s="387">
        <v>102015.9130137766</v>
      </c>
      <c r="V81" s="387">
        <v>107364.72917336765</v>
      </c>
      <c r="W81" s="387">
        <v>110687.52963046648</v>
      </c>
      <c r="X81" s="387">
        <v>111513.87872916707</v>
      </c>
      <c r="Y81" s="387">
        <v>120705.642125578</v>
      </c>
      <c r="Z81" s="387">
        <v>131387.39973412221</v>
      </c>
      <c r="AA81" s="387">
        <v>135416.52032327506</v>
      </c>
      <c r="AB81" s="387">
        <v>135224.65599802823</v>
      </c>
      <c r="AC81" s="388">
        <v>138675.61227076818</v>
      </c>
      <c r="AD81" s="387">
        <v>138494.45083325211</v>
      </c>
      <c r="AE81" s="387">
        <v>136473.72817603359</v>
      </c>
      <c r="AF81" s="387">
        <v>135230.48739136409</v>
      </c>
      <c r="AG81" s="387">
        <v>135372.50078214621</v>
      </c>
      <c r="AH81" s="387">
        <v>136737.63886054175</v>
      </c>
      <c r="AI81" s="387">
        <v>141839.33857446839</v>
      </c>
      <c r="AJ81" s="387">
        <v>148143.49606178037</v>
      </c>
      <c r="AK81" s="387">
        <v>152988.89518530207</v>
      </c>
      <c r="AL81" s="387">
        <v>166105.43873073487</v>
      </c>
      <c r="AM81" s="388">
        <v>180665.83657821044</v>
      </c>
      <c r="AN81" s="387">
        <v>186209.15309870528</v>
      </c>
      <c r="AO81" s="387">
        <v>185948.96616541353</v>
      </c>
      <c r="AP81" s="387">
        <v>181411.59947075415</v>
      </c>
      <c r="AQ81" s="387">
        <v>184120.47159333614</v>
      </c>
      <c r="AR81" s="387">
        <v>198916.9797210606</v>
      </c>
      <c r="AS81" s="387">
        <v>216826.52077348196</v>
      </c>
      <c r="AT81" s="387">
        <v>227772.7411102154</v>
      </c>
      <c r="AU81" s="387">
        <v>228315.45827208887</v>
      </c>
      <c r="AV81" s="387">
        <v>193569.18877937831</v>
      </c>
      <c r="AW81" s="388">
        <v>171392.25764672298</v>
      </c>
      <c r="AX81" s="387">
        <v>165250.58035249269</v>
      </c>
      <c r="AY81" s="387">
        <v>163009.55413395859</v>
      </c>
      <c r="AZ81" s="387">
        <v>160169.78469999999</v>
      </c>
      <c r="BA81" s="387">
        <v>167918.35936272968</v>
      </c>
      <c r="BB81" s="387">
        <v>179977.9532789572</v>
      </c>
      <c r="BC81" s="387">
        <v>189876.40237849805</v>
      </c>
      <c r="BD81" s="387">
        <v>196020.2444211797</v>
      </c>
      <c r="BE81" s="387">
        <v>223667.3644686951</v>
      </c>
      <c r="BF81" s="387">
        <v>227553</v>
      </c>
      <c r="BG81" s="387">
        <v>239072.91080374163</v>
      </c>
      <c r="BH81" s="389"/>
    </row>
    <row r="82" spans="1:60" x14ac:dyDescent="0.2">
      <c r="A82" s="475">
        <v>73</v>
      </c>
      <c r="B82" s="319">
        <v>67321.662669864105</v>
      </c>
      <c r="C82" s="319">
        <f t="shared" si="2"/>
        <v>68648.942515761504</v>
      </c>
      <c r="D82" s="353">
        <v>69976.222361658889</v>
      </c>
      <c r="E82" s="353">
        <f t="shared" si="3"/>
        <v>71884.339950919501</v>
      </c>
      <c r="F82" s="353">
        <v>73792.457540180098</v>
      </c>
      <c r="G82" s="319">
        <v>82115.859768587718</v>
      </c>
      <c r="H82" s="353">
        <v>79353.513585226057</v>
      </c>
      <c r="I82" s="371">
        <v>86597.33790208376</v>
      </c>
      <c r="J82" s="319">
        <v>77100.033858418974</v>
      </c>
      <c r="K82" s="319">
        <v>84185.156564271339</v>
      </c>
      <c r="L82" s="319">
        <v>83806.726396495083</v>
      </c>
      <c r="M82" s="319">
        <v>88962.274634430054</v>
      </c>
      <c r="N82" s="319">
        <v>88497.76660421367</v>
      </c>
      <c r="O82" s="387">
        <v>79998.906228057851</v>
      </c>
      <c r="P82" s="387">
        <v>90466.268684044073</v>
      </c>
      <c r="Q82" s="387">
        <v>90709.19279907085</v>
      </c>
      <c r="R82" s="387">
        <v>101180.89420506947</v>
      </c>
      <c r="S82" s="388">
        <v>98469.4665834193</v>
      </c>
      <c r="T82" s="387">
        <v>104781.18966333574</v>
      </c>
      <c r="U82" s="387">
        <v>107499.25572127974</v>
      </c>
      <c r="V82" s="387">
        <v>112544.88785247132</v>
      </c>
      <c r="W82" s="387">
        <v>117791.72647536099</v>
      </c>
      <c r="X82" s="387">
        <v>117871.70340641742</v>
      </c>
      <c r="Y82" s="387">
        <v>126200.44330645468</v>
      </c>
      <c r="Z82" s="387">
        <v>137711.62307144995</v>
      </c>
      <c r="AA82" s="387">
        <v>141635.13126208633</v>
      </c>
      <c r="AB82" s="387">
        <v>142115.23344248443</v>
      </c>
      <c r="AC82" s="388">
        <v>147244.50646497085</v>
      </c>
      <c r="AD82" s="387">
        <v>146964.96036773545</v>
      </c>
      <c r="AE82" s="387">
        <v>144535.7165470332</v>
      </c>
      <c r="AF82" s="387">
        <v>143260.09378197978</v>
      </c>
      <c r="AG82" s="387">
        <v>143410.85179446687</v>
      </c>
      <c r="AH82" s="387">
        <v>145648.84887891071</v>
      </c>
      <c r="AI82" s="387">
        <v>151896.45302257829</v>
      </c>
      <c r="AJ82" s="387">
        <v>159206.54730760082</v>
      </c>
      <c r="AK82" s="387">
        <v>163668.83316639453</v>
      </c>
      <c r="AL82" s="387">
        <v>176657.46160513558</v>
      </c>
      <c r="AM82" s="388">
        <v>192613.28657154291</v>
      </c>
      <c r="AN82" s="387">
        <v>199176.58947039361</v>
      </c>
      <c r="AO82" s="387">
        <v>198603.12265037594</v>
      </c>
      <c r="AP82" s="387">
        <v>192242.18401278177</v>
      </c>
      <c r="AQ82" s="387">
        <v>197085.29236589978</v>
      </c>
      <c r="AR82" s="387">
        <v>213652.20466641319</v>
      </c>
      <c r="AS82" s="387">
        <v>231325.17779469962</v>
      </c>
      <c r="AT82" s="387">
        <v>243045.84615298489</v>
      </c>
      <c r="AU82" s="387">
        <v>242822.93891883065</v>
      </c>
      <c r="AV82" s="387">
        <v>207024.50987196874</v>
      </c>
      <c r="AW82" s="388">
        <v>184465.15415032301</v>
      </c>
      <c r="AX82" s="387">
        <v>178204.12225786966</v>
      </c>
      <c r="AY82" s="387">
        <v>176730.09827709245</v>
      </c>
      <c r="AZ82" s="387">
        <v>172669.71669999999</v>
      </c>
      <c r="BA82" s="387">
        <v>180992.46691927122</v>
      </c>
      <c r="BB82" s="387">
        <v>194276.14599602783</v>
      </c>
      <c r="BC82" s="387">
        <v>204552.73708624439</v>
      </c>
      <c r="BD82" s="387">
        <v>211529.49484088807</v>
      </c>
      <c r="BE82" s="387">
        <v>238372.66766854713</v>
      </c>
      <c r="BF82" s="387">
        <v>242611</v>
      </c>
      <c r="BG82" s="387">
        <v>253599.66325309218</v>
      </c>
      <c r="BH82" s="389"/>
    </row>
    <row r="83" spans="1:60" x14ac:dyDescent="0.2">
      <c r="A83" s="475">
        <v>74</v>
      </c>
      <c r="B83" s="319">
        <v>71498.603886121855</v>
      </c>
      <c r="C83" s="319">
        <f t="shared" si="2"/>
        <v>73194.229485788295</v>
      </c>
      <c r="D83" s="353">
        <v>74889.85508545475</v>
      </c>
      <c r="E83" s="353">
        <f t="shared" si="3"/>
        <v>77255.844703333772</v>
      </c>
      <c r="F83" s="353">
        <v>79621.834321212809</v>
      </c>
      <c r="G83" s="319">
        <v>86121.960360958867</v>
      </c>
      <c r="H83" s="353">
        <v>84199.170558267884</v>
      </c>
      <c r="I83" s="371">
        <v>90677.517954683382</v>
      </c>
      <c r="J83" s="319">
        <v>81937.745653635575</v>
      </c>
      <c r="K83" s="319">
        <v>89088.654461510319</v>
      </c>
      <c r="L83" s="319">
        <v>88593.740197152249</v>
      </c>
      <c r="M83" s="319">
        <v>94316.12329677635</v>
      </c>
      <c r="N83" s="319">
        <v>94124.743241693126</v>
      </c>
      <c r="O83" s="387">
        <v>84834.710363712962</v>
      </c>
      <c r="P83" s="387">
        <v>96361.350744032752</v>
      </c>
      <c r="Q83" s="387">
        <v>97391.416957026711</v>
      </c>
      <c r="R83" s="387">
        <v>107654.62272740624</v>
      </c>
      <c r="S83" s="388">
        <v>105481.51297573159</v>
      </c>
      <c r="T83" s="387">
        <v>111535.74347728575</v>
      </c>
      <c r="U83" s="387">
        <v>114489.06671979961</v>
      </c>
      <c r="V83" s="387">
        <v>119065.23437332477</v>
      </c>
      <c r="W83" s="387">
        <v>124274.50526877964</v>
      </c>
      <c r="X83" s="387">
        <v>125590.04122101184</v>
      </c>
      <c r="Y83" s="387">
        <v>133562.84165169869</v>
      </c>
      <c r="Z83" s="387">
        <v>144672.83347064108</v>
      </c>
      <c r="AA83" s="387">
        <v>149535.75920385303</v>
      </c>
      <c r="AB83" s="387">
        <v>150763.57144114643</v>
      </c>
      <c r="AC83" s="388">
        <v>156852.905856503</v>
      </c>
      <c r="AD83" s="387">
        <v>156573.03089367508</v>
      </c>
      <c r="AE83" s="387">
        <v>154285.82484405854</v>
      </c>
      <c r="AF83" s="387">
        <v>151431.87701425055</v>
      </c>
      <c r="AG83" s="387">
        <v>151327.03439953516</v>
      </c>
      <c r="AH83" s="387">
        <v>154610.14002682452</v>
      </c>
      <c r="AI83" s="387">
        <v>161034.10507975952</v>
      </c>
      <c r="AJ83" s="387">
        <v>170385.87221421677</v>
      </c>
      <c r="AK83" s="387">
        <v>175420.71822560063</v>
      </c>
      <c r="AL83" s="387">
        <v>188611.21813971127</v>
      </c>
      <c r="AM83" s="388">
        <v>206053.24423256438</v>
      </c>
      <c r="AN83" s="387">
        <v>212685.29795243181</v>
      </c>
      <c r="AO83" s="387">
        <v>212439.5159774436</v>
      </c>
      <c r="AP83" s="387">
        <v>204749.22685173625</v>
      </c>
      <c r="AQ83" s="387">
        <v>210312.49319582593</v>
      </c>
      <c r="AR83" s="387">
        <v>229282.62776800987</v>
      </c>
      <c r="AS83" s="387">
        <v>246266.2100654183</v>
      </c>
      <c r="AT83" s="387">
        <v>259013.74720094941</v>
      </c>
      <c r="AU83" s="387">
        <v>257955.40916761936</v>
      </c>
      <c r="AV83" s="387">
        <v>221417.00573417763</v>
      </c>
      <c r="AW83" s="388">
        <v>198171.89516086402</v>
      </c>
      <c r="AX83" s="387">
        <v>191430.0786962772</v>
      </c>
      <c r="AY83" s="387">
        <v>190742.11219288406</v>
      </c>
      <c r="AZ83" s="387">
        <v>186106.03545</v>
      </c>
      <c r="BA83" s="387">
        <v>195464.38030076958</v>
      </c>
      <c r="BB83" s="387">
        <v>209721.78390312564</v>
      </c>
      <c r="BC83" s="387">
        <v>220922.41366968272</v>
      </c>
      <c r="BD83" s="387">
        <v>227885.3314752985</v>
      </c>
      <c r="BE83" s="387">
        <v>253625.230740775</v>
      </c>
      <c r="BF83" s="387">
        <v>258424</v>
      </c>
      <c r="BG83" s="387">
        <v>269288.75240501843</v>
      </c>
      <c r="BH83" s="389"/>
    </row>
    <row r="84" spans="1:60" x14ac:dyDescent="0.2">
      <c r="A84" s="475">
        <v>75</v>
      </c>
      <c r="B84" s="319">
        <v>75661.917235442408</v>
      </c>
      <c r="C84" s="319">
        <f t="shared" si="2"/>
        <v>77742.635742138547</v>
      </c>
      <c r="D84" s="353">
        <v>79823.354248834687</v>
      </c>
      <c r="E84" s="353">
        <f t="shared" si="3"/>
        <v>82252.025921864057</v>
      </c>
      <c r="F84" s="353">
        <v>84680.697594893427</v>
      </c>
      <c r="G84" s="319">
        <v>90986.949288601012</v>
      </c>
      <c r="H84" s="353">
        <v>89521.160316281035</v>
      </c>
      <c r="I84" s="371">
        <v>96298.974812866683</v>
      </c>
      <c r="J84" s="319">
        <v>87477.963452117954</v>
      </c>
      <c r="K84" s="319">
        <v>94093.46429877491</v>
      </c>
      <c r="L84" s="319">
        <v>93235.104490690035</v>
      </c>
      <c r="M84" s="319">
        <v>100231.59666832836</v>
      </c>
      <c r="N84" s="319">
        <v>99234.78377241618</v>
      </c>
      <c r="O84" s="387">
        <v>90895.999859570278</v>
      </c>
      <c r="P84" s="387">
        <v>102747.07480275641</v>
      </c>
      <c r="Q84" s="387">
        <v>104797.1718931475</v>
      </c>
      <c r="R84" s="387">
        <v>115088.5070637648</v>
      </c>
      <c r="S84" s="388">
        <v>113107.22623378034</v>
      </c>
      <c r="T84" s="387">
        <v>119886.42652445863</v>
      </c>
      <c r="U84" s="387">
        <v>122281.31811453943</v>
      </c>
      <c r="V84" s="387">
        <v>126039.43883349416</v>
      </c>
      <c r="W84" s="387">
        <v>131899.96487480227</v>
      </c>
      <c r="X84" s="387">
        <v>133047.6687886756</v>
      </c>
      <c r="Y84" s="387">
        <v>141069.22707990979</v>
      </c>
      <c r="Z84" s="387">
        <v>153329.21790742959</v>
      </c>
      <c r="AA84" s="387">
        <v>158346.13191885286</v>
      </c>
      <c r="AB84" s="387">
        <v>160387.35924791382</v>
      </c>
      <c r="AC84" s="388">
        <v>166856.50452125413</v>
      </c>
      <c r="AD84" s="387">
        <v>165623.12055355229</v>
      </c>
      <c r="AE84" s="387">
        <v>164589.95603861706</v>
      </c>
      <c r="AF84" s="387">
        <v>159632.43413114201</v>
      </c>
      <c r="AG84" s="387">
        <v>161638.70834140308</v>
      </c>
      <c r="AH84" s="387">
        <v>163513.27244365399</v>
      </c>
      <c r="AI84" s="387">
        <v>170781.03944418262</v>
      </c>
      <c r="AJ84" s="387">
        <v>180627.25625708248</v>
      </c>
      <c r="AK84" s="387">
        <v>186447.32845323198</v>
      </c>
      <c r="AL84" s="387">
        <v>203155.33045315422</v>
      </c>
      <c r="AM84" s="388">
        <v>220112.37091612216</v>
      </c>
      <c r="AN84" s="387">
        <v>227226.03192487039</v>
      </c>
      <c r="AO84" s="387">
        <v>226803.69360902256</v>
      </c>
      <c r="AP84" s="387">
        <v>218899.53079361908</v>
      </c>
      <c r="AQ84" s="387">
        <v>224543.23012143769</v>
      </c>
      <c r="AR84" s="387">
        <v>244157.39830830638</v>
      </c>
      <c r="AS84" s="387">
        <v>261304.41146608518</v>
      </c>
      <c r="AT84" s="387">
        <v>275200.01270768954</v>
      </c>
      <c r="AU84" s="387">
        <v>273928.84032881487</v>
      </c>
      <c r="AV84" s="387">
        <v>237201.06413309273</v>
      </c>
      <c r="AW84" s="388">
        <v>212432.81075880444</v>
      </c>
      <c r="AX84" s="387">
        <v>205899.21501635385</v>
      </c>
      <c r="AY84" s="387">
        <v>205069.32016515441</v>
      </c>
      <c r="AZ84" s="387">
        <v>199926.88225</v>
      </c>
      <c r="BA84" s="387">
        <v>211322.13385424844</v>
      </c>
      <c r="BB84" s="387">
        <v>226411.02162511327</v>
      </c>
      <c r="BC84" s="387">
        <v>237287.85954262587</v>
      </c>
      <c r="BD84" s="387">
        <v>244803.46858317772</v>
      </c>
      <c r="BE84" s="387">
        <v>269440.42615370388</v>
      </c>
      <c r="BF84" s="387">
        <v>275412</v>
      </c>
      <c r="BG84" s="387">
        <v>285347.27401693485</v>
      </c>
      <c r="BH84" s="389"/>
    </row>
    <row r="85" spans="1:60" x14ac:dyDescent="0.2">
      <c r="A85" s="475">
        <v>76</v>
      </c>
      <c r="B85" s="319">
        <v>80663.344401401948</v>
      </c>
      <c r="C85" s="319">
        <f t="shared" si="2"/>
        <v>82710.0989068083</v>
      </c>
      <c r="D85" s="353">
        <v>84756.853412214638</v>
      </c>
      <c r="E85" s="353">
        <f t="shared" si="3"/>
        <v>87503.992362097284</v>
      </c>
      <c r="F85" s="353">
        <v>90251.131311979945</v>
      </c>
      <c r="G85" s="319">
        <v>95447.033715329686</v>
      </c>
      <c r="H85" s="353">
        <v>95384.170027594984</v>
      </c>
      <c r="I85" s="371">
        <v>102223.0823892373</v>
      </c>
      <c r="J85" s="319">
        <v>93087.367447891651</v>
      </c>
      <c r="K85" s="319">
        <v>99787.195328213551</v>
      </c>
      <c r="L85" s="319">
        <v>98866.885432639654</v>
      </c>
      <c r="M85" s="319">
        <v>105884.67161016951</v>
      </c>
      <c r="N85" s="319">
        <v>105611.74148281269</v>
      </c>
      <c r="O85" s="387">
        <v>96525.451657070633</v>
      </c>
      <c r="P85" s="387">
        <v>109354.14111654848</v>
      </c>
      <c r="Q85" s="387">
        <v>111962.9094076655</v>
      </c>
      <c r="R85" s="387">
        <v>122398.71031221548</v>
      </c>
      <c r="S85" s="388">
        <v>121590.26820131387</v>
      </c>
      <c r="T85" s="387">
        <v>128132.1737396895</v>
      </c>
      <c r="U85" s="387">
        <v>129684.96629853125</v>
      </c>
      <c r="V85" s="387">
        <v>134368.08845287876</v>
      </c>
      <c r="W85" s="387">
        <v>137913.8348088655</v>
      </c>
      <c r="X85" s="387">
        <v>141160.35823728278</v>
      </c>
      <c r="Y85" s="387">
        <v>149018.16104253446</v>
      </c>
      <c r="Z85" s="387">
        <v>162182.71560440381</v>
      </c>
      <c r="AA85" s="387">
        <v>167817.5858357354</v>
      </c>
      <c r="AB85" s="387">
        <v>169301.01959438049</v>
      </c>
      <c r="AC85" s="388">
        <v>176228.90813825742</v>
      </c>
      <c r="AD85" s="387">
        <v>175214.99163499332</v>
      </c>
      <c r="AE85" s="387">
        <v>174751.67382377831</v>
      </c>
      <c r="AF85" s="387">
        <v>169828.54477554947</v>
      </c>
      <c r="AG85" s="387">
        <v>172401.08465056686</v>
      </c>
      <c r="AH85" s="387">
        <v>174130.47190716391</v>
      </c>
      <c r="AI85" s="387">
        <v>180608.68393242222</v>
      </c>
      <c r="AJ85" s="387">
        <v>190264.01726381175</v>
      </c>
      <c r="AK85" s="387">
        <v>199607.18939092493</v>
      </c>
      <c r="AL85" s="387">
        <v>216635.38584468703</v>
      </c>
      <c r="AM85" s="388">
        <v>235124.6336844913</v>
      </c>
      <c r="AN85" s="387">
        <v>241675.83218277019</v>
      </c>
      <c r="AO85" s="387">
        <v>241635.13627819548</v>
      </c>
      <c r="AP85" s="387">
        <v>234120.44424195521</v>
      </c>
      <c r="AQ85" s="387">
        <v>238999.83029230483</v>
      </c>
      <c r="AR85" s="387">
        <v>258330.49147025277</v>
      </c>
      <c r="AS85" s="387">
        <v>277148.09381237527</v>
      </c>
      <c r="AT85" s="387">
        <v>291775.8602601997</v>
      </c>
      <c r="AU85" s="387">
        <v>291096.74968697265</v>
      </c>
      <c r="AV85" s="387">
        <v>253915.19749276555</v>
      </c>
      <c r="AW85" s="388">
        <v>227847.76857363374</v>
      </c>
      <c r="AX85" s="387">
        <v>220316.40788733572</v>
      </c>
      <c r="AY85" s="387">
        <v>220013.35951677029</v>
      </c>
      <c r="AZ85" s="387">
        <v>215397.76439999999</v>
      </c>
      <c r="BA85" s="387">
        <v>228461.30006282392</v>
      </c>
      <c r="BB85" s="387">
        <v>243960.30904726093</v>
      </c>
      <c r="BC85" s="387">
        <v>254797.71260451264</v>
      </c>
      <c r="BD85" s="387">
        <v>263820.30336898495</v>
      </c>
      <c r="BE85" s="387">
        <v>285398.07310644595</v>
      </c>
      <c r="BF85" s="387">
        <v>292594</v>
      </c>
      <c r="BG85" s="387">
        <v>302588.76552733075</v>
      </c>
      <c r="BH85" s="389"/>
    </row>
    <row r="86" spans="1:60" x14ac:dyDescent="0.2">
      <c r="A86" s="475">
        <v>77</v>
      </c>
      <c r="B86" s="319">
        <v>86904.907458648449</v>
      </c>
      <c r="C86" s="319">
        <f t="shared" si="2"/>
        <v>88416.828654626006</v>
      </c>
      <c r="D86" s="353">
        <v>89928.749850603548</v>
      </c>
      <c r="E86" s="353">
        <f t="shared" si="3"/>
        <v>93216.204402105606</v>
      </c>
      <c r="F86" s="353">
        <v>96503.658953607664</v>
      </c>
      <c r="G86" s="319">
        <v>101134.10147815978</v>
      </c>
      <c r="H86" s="353">
        <v>100953.14715559328</v>
      </c>
      <c r="I86" s="371">
        <v>108270.49211005462</v>
      </c>
      <c r="J86" s="319">
        <v>99660.056190567673</v>
      </c>
      <c r="K86" s="319">
        <v>105435.3359846407</v>
      </c>
      <c r="L86" s="319">
        <v>106086.24600219059</v>
      </c>
      <c r="M86" s="319">
        <v>113144.36149883684</v>
      </c>
      <c r="N86" s="319">
        <v>113505.61006385501</v>
      </c>
      <c r="O86" s="387">
        <v>103749.97963769133</v>
      </c>
      <c r="P86" s="387">
        <v>117503.22514065048</v>
      </c>
      <c r="Q86" s="387">
        <v>120078.28106852497</v>
      </c>
      <c r="R86" s="387">
        <v>131134.50083707817</v>
      </c>
      <c r="S86" s="388">
        <v>130184.61249253488</v>
      </c>
      <c r="T86" s="387">
        <v>136538.08617209501</v>
      </c>
      <c r="U86" s="387">
        <v>137537.77923260845</v>
      </c>
      <c r="V86" s="387">
        <v>141717.73560630428</v>
      </c>
      <c r="W86" s="387">
        <v>145031.68919335291</v>
      </c>
      <c r="X86" s="387">
        <v>150276.45351021134</v>
      </c>
      <c r="Y86" s="387">
        <v>157449.8752245194</v>
      </c>
      <c r="Z86" s="387">
        <v>172297.73816656679</v>
      </c>
      <c r="AA86" s="387">
        <v>177602.39628562046</v>
      </c>
      <c r="AB86" s="387">
        <v>179117.94646315271</v>
      </c>
      <c r="AC86" s="388">
        <v>185657.50122538663</v>
      </c>
      <c r="AD86" s="387">
        <v>184542.27178962412</v>
      </c>
      <c r="AE86" s="387">
        <v>185371.89331724288</v>
      </c>
      <c r="AF86" s="387">
        <v>180383.48268699116</v>
      </c>
      <c r="AG86" s="387">
        <v>184208.49611906498</v>
      </c>
      <c r="AH86" s="387">
        <v>186107.93946992452</v>
      </c>
      <c r="AI86" s="387">
        <v>193004.80941976208</v>
      </c>
      <c r="AJ86" s="387">
        <v>202094.47467088237</v>
      </c>
      <c r="AK86" s="387">
        <v>214640.29685377533</v>
      </c>
      <c r="AL86" s="387">
        <v>229876.81634117936</v>
      </c>
      <c r="AM86" s="388">
        <v>250745.72136284842</v>
      </c>
      <c r="AN86" s="387">
        <v>257202.40309219266</v>
      </c>
      <c r="AO86" s="387">
        <v>257267.40366541353</v>
      </c>
      <c r="AP86" s="387">
        <v>249698.22752577576</v>
      </c>
      <c r="AQ86" s="387">
        <v>252849.16940257518</v>
      </c>
      <c r="AR86" s="387">
        <v>273776.60906909331</v>
      </c>
      <c r="AS86" s="387">
        <v>293423.92307869811</v>
      </c>
      <c r="AT86" s="387">
        <v>308675.53237941687</v>
      </c>
      <c r="AU86" s="387">
        <v>309326.41744243022</v>
      </c>
      <c r="AV86" s="387">
        <v>269801.01981868467</v>
      </c>
      <c r="AW86" s="388">
        <v>243908.28706004252</v>
      </c>
      <c r="AX86" s="387">
        <v>236471.97485469055</v>
      </c>
      <c r="AY86" s="387">
        <v>236670.06621470075</v>
      </c>
      <c r="AZ86" s="387">
        <v>230546.17489999998</v>
      </c>
      <c r="BA86" s="387">
        <v>246416.30624705509</v>
      </c>
      <c r="BB86" s="387">
        <v>261726.47856770983</v>
      </c>
      <c r="BC86" s="387">
        <v>274318.21082922915</v>
      </c>
      <c r="BD86" s="387">
        <v>283116.19805519399</v>
      </c>
      <c r="BE86" s="387">
        <v>304205.77568667347</v>
      </c>
      <c r="BF86" s="387">
        <v>310711</v>
      </c>
      <c r="BG86" s="387">
        <v>322537.13583366584</v>
      </c>
      <c r="BH86" s="389"/>
    </row>
    <row r="87" spans="1:60" x14ac:dyDescent="0.2">
      <c r="A87" s="475">
        <v>78</v>
      </c>
      <c r="B87" s="319">
        <v>93037.447580397202</v>
      </c>
      <c r="C87" s="319">
        <f t="shared" si="2"/>
        <v>94251.155964215563</v>
      </c>
      <c r="D87" s="353">
        <v>95464.864348033923</v>
      </c>
      <c r="E87" s="353">
        <f t="shared" si="3"/>
        <v>99176.840158742823</v>
      </c>
      <c r="F87" s="353">
        <v>102888.81596945172</v>
      </c>
      <c r="G87" s="319">
        <v>107514.41482588717</v>
      </c>
      <c r="H87" s="353">
        <v>107668.8513585226</v>
      </c>
      <c r="I87" s="371">
        <v>114822.3196945175</v>
      </c>
      <c r="J87" s="319">
        <v>106637.21808663913</v>
      </c>
      <c r="K87" s="319">
        <v>112076.3336533187</v>
      </c>
      <c r="L87" s="319">
        <v>113174.52201533408</v>
      </c>
      <c r="M87" s="319">
        <v>120427.06879361915</v>
      </c>
      <c r="N87" s="319">
        <v>120763.90146445915</v>
      </c>
      <c r="O87" s="387">
        <v>110970.6171885971</v>
      </c>
      <c r="P87" s="387">
        <v>125600.66263856985</v>
      </c>
      <c r="Q87" s="387">
        <v>127776.23112659698</v>
      </c>
      <c r="R87" s="387">
        <v>139157.49772373485</v>
      </c>
      <c r="S87" s="388">
        <v>139350.50925674575</v>
      </c>
      <c r="T87" s="387">
        <v>145661.98061252461</v>
      </c>
      <c r="U87" s="387">
        <v>147197.34475691675</v>
      </c>
      <c r="V87" s="387">
        <v>149858.6638790608</v>
      </c>
      <c r="W87" s="387">
        <v>154207.27954316701</v>
      </c>
      <c r="X87" s="387">
        <v>160056.37403372806</v>
      </c>
      <c r="Y87" s="387">
        <v>167147.82875377382</v>
      </c>
      <c r="Z87" s="387">
        <v>182026.83371405033</v>
      </c>
      <c r="AA87" s="387">
        <v>187728.86643923086</v>
      </c>
      <c r="AB87" s="387">
        <v>189455.76352945319</v>
      </c>
      <c r="AC87" s="388">
        <v>195573.06972027381</v>
      </c>
      <c r="AD87" s="387">
        <v>195226.70540558099</v>
      </c>
      <c r="AE87" s="387">
        <v>196617.34241293921</v>
      </c>
      <c r="AF87" s="387">
        <v>191549.44250126008</v>
      </c>
      <c r="AG87" s="387">
        <v>196578.87281557737</v>
      </c>
      <c r="AH87" s="387">
        <v>199164.57459836139</v>
      </c>
      <c r="AI87" s="387">
        <v>206198.54083658228</v>
      </c>
      <c r="AJ87" s="387">
        <v>215444.24124568055</v>
      </c>
      <c r="AK87" s="387">
        <v>229405.79767017468</v>
      </c>
      <c r="AL87" s="387">
        <v>243946.6804355481</v>
      </c>
      <c r="AM87" s="388">
        <v>266047.61928257102</v>
      </c>
      <c r="AN87" s="387">
        <v>272603.39887201396</v>
      </c>
      <c r="AO87" s="387">
        <v>273559.75328947371</v>
      </c>
      <c r="AP87" s="387">
        <v>264418.41663130035</v>
      </c>
      <c r="AQ87" s="387">
        <v>267343.63886007195</v>
      </c>
      <c r="AR87" s="387">
        <v>289855.9477166888</v>
      </c>
      <c r="AS87" s="387">
        <v>310656.10115030059</v>
      </c>
      <c r="AT87" s="387">
        <v>326098.78291683458</v>
      </c>
      <c r="AU87" s="387">
        <v>326437.6192498231</v>
      </c>
      <c r="AV87" s="387">
        <v>287907.8990165405</v>
      </c>
      <c r="AW87" s="388">
        <v>261993.35879597816</v>
      </c>
      <c r="AX87" s="387">
        <v>255335.52696818821</v>
      </c>
      <c r="AY87" s="387">
        <v>255481.16382913647</v>
      </c>
      <c r="AZ87" s="387">
        <v>246256.41744999998</v>
      </c>
      <c r="BA87" s="387">
        <v>265019.63326527405</v>
      </c>
      <c r="BB87" s="387">
        <v>281067.44716646418</v>
      </c>
      <c r="BC87" s="387">
        <v>295841.95047340891</v>
      </c>
      <c r="BD87" s="387">
        <v>303911.90906004189</v>
      </c>
      <c r="BE87" s="387">
        <v>323737.00910940534</v>
      </c>
      <c r="BF87" s="387">
        <v>331080</v>
      </c>
      <c r="BG87" s="387">
        <v>343865.96519927296</v>
      </c>
      <c r="BH87" s="389"/>
    </row>
    <row r="88" spans="1:60" x14ac:dyDescent="0.2">
      <c r="A88" s="476">
        <v>79</v>
      </c>
      <c r="B88" s="320">
        <v>98216.037016540606</v>
      </c>
      <c r="C88" s="320">
        <f t="shared" si="2"/>
        <v>100121.72428692452</v>
      </c>
      <c r="D88" s="354">
        <v>102027.41155730846</v>
      </c>
      <c r="E88" s="354">
        <f t="shared" si="3"/>
        <v>105638.06090232913</v>
      </c>
      <c r="F88" s="354">
        <v>109248.71024734982</v>
      </c>
      <c r="G88" s="320">
        <v>114238.28350772297</v>
      </c>
      <c r="H88" s="354">
        <v>115378.38569305879</v>
      </c>
      <c r="I88" s="374">
        <v>122663.21515274125</v>
      </c>
      <c r="J88" s="320">
        <v>113795.3284987033</v>
      </c>
      <c r="K88" s="320">
        <v>119416.38370817332</v>
      </c>
      <c r="L88" s="320">
        <v>122025.15706462214</v>
      </c>
      <c r="M88" s="320">
        <v>128395.69479062813</v>
      </c>
      <c r="N88" s="320">
        <v>129263.68695751922</v>
      </c>
      <c r="O88" s="390">
        <v>118965.45025277349</v>
      </c>
      <c r="P88" s="390">
        <v>134672.00605879023</v>
      </c>
      <c r="Q88" s="390">
        <v>136583.82694541232</v>
      </c>
      <c r="R88" s="390">
        <v>148912.02984110202</v>
      </c>
      <c r="S88" s="391">
        <v>148681.85542103264</v>
      </c>
      <c r="T88" s="390">
        <v>154882.52647711133</v>
      </c>
      <c r="U88" s="390">
        <v>156549.05578959352</v>
      </c>
      <c r="V88" s="390">
        <v>158508.10314141741</v>
      </c>
      <c r="W88" s="390">
        <v>163555.86539449089</v>
      </c>
      <c r="X88" s="390">
        <v>169168.08762183427</v>
      </c>
      <c r="Y88" s="390">
        <v>177557.24786945386</v>
      </c>
      <c r="Z88" s="390">
        <v>192895.03641776511</v>
      </c>
      <c r="AA88" s="390">
        <v>198318.29559966433</v>
      </c>
      <c r="AB88" s="390">
        <v>200259.84560402803</v>
      </c>
      <c r="AC88" s="391">
        <v>206795.97988675738</v>
      </c>
      <c r="AD88" s="390">
        <v>206811.10816034823</v>
      </c>
      <c r="AE88" s="390">
        <v>208428.97164843432</v>
      </c>
      <c r="AF88" s="390">
        <v>203280.72451925278</v>
      </c>
      <c r="AG88" s="390">
        <v>209470.94162954573</v>
      </c>
      <c r="AH88" s="390">
        <v>212217.9786861825</v>
      </c>
      <c r="AI88" s="390">
        <v>219553.69250103537</v>
      </c>
      <c r="AJ88" s="390">
        <v>229549.0114579107</v>
      </c>
      <c r="AK88" s="390">
        <v>245349.68002634431</v>
      </c>
      <c r="AL88" s="390">
        <v>258558.32809664402</v>
      </c>
      <c r="AM88" s="391">
        <v>282918.8668489132</v>
      </c>
      <c r="AN88" s="390">
        <v>288897.85448198608</v>
      </c>
      <c r="AO88" s="390">
        <v>289846.47321428574</v>
      </c>
      <c r="AP88" s="390">
        <v>279012.73304291384</v>
      </c>
      <c r="AQ88" s="390">
        <v>283493.53713309328</v>
      </c>
      <c r="AR88" s="390">
        <v>307670.3910259456</v>
      </c>
      <c r="AS88" s="390">
        <v>328363.89654217579</v>
      </c>
      <c r="AT88" s="390">
        <v>344917.82900040306</v>
      </c>
      <c r="AU88" s="390">
        <v>343613.9744134139</v>
      </c>
      <c r="AV88" s="390">
        <v>306547.26387895225</v>
      </c>
      <c r="AW88" s="391">
        <v>278556.5007453771</v>
      </c>
      <c r="AX88" s="390">
        <v>274874.34391991835</v>
      </c>
      <c r="AY88" s="390">
        <v>273910.41344683449</v>
      </c>
      <c r="AZ88" s="390">
        <v>264155.25624999998</v>
      </c>
      <c r="BA88" s="390">
        <v>284692.25454491907</v>
      </c>
      <c r="BB88" s="390">
        <v>301748.17020497099</v>
      </c>
      <c r="BC88" s="390">
        <v>317818.37614057184</v>
      </c>
      <c r="BD88" s="390">
        <v>327231.70118650142</v>
      </c>
      <c r="BE88" s="390">
        <v>344939.74225469341</v>
      </c>
      <c r="BF88" s="390">
        <v>352333</v>
      </c>
      <c r="BG88" s="390">
        <v>365654.62007359136</v>
      </c>
      <c r="BH88" s="392"/>
    </row>
    <row r="89" spans="1:60" x14ac:dyDescent="0.2">
      <c r="A89" s="477">
        <v>80</v>
      </c>
      <c r="B89" s="321">
        <v>103953.36899711</v>
      </c>
      <c r="C89" s="321">
        <f t="shared" si="2"/>
        <v>106420.6621787271</v>
      </c>
      <c r="D89" s="356">
        <v>108887.95536034419</v>
      </c>
      <c r="E89" s="356">
        <f t="shared" si="3"/>
        <v>112930.37386733727</v>
      </c>
      <c r="F89" s="356">
        <v>116972.79237433034</v>
      </c>
      <c r="G89" s="321">
        <v>121060.31085644689</v>
      </c>
      <c r="H89" s="356">
        <v>124146.4373275313</v>
      </c>
      <c r="I89" s="375">
        <v>131339.20240744486</v>
      </c>
      <c r="J89" s="321">
        <v>120836.35457688983</v>
      </c>
      <c r="K89" s="321">
        <v>127080.63197110988</v>
      </c>
      <c r="L89" s="321">
        <v>131288.46571741512</v>
      </c>
      <c r="M89" s="321">
        <v>137427.72495014957</v>
      </c>
      <c r="N89" s="321">
        <v>137093.99782051775</v>
      </c>
      <c r="O89" s="393">
        <v>127699.46496278612</v>
      </c>
      <c r="P89" s="393">
        <v>143769.17274210192</v>
      </c>
      <c r="Q89" s="393">
        <v>146695.86527293845</v>
      </c>
      <c r="R89" s="393">
        <v>158972.50991276765</v>
      </c>
      <c r="S89" s="394">
        <v>159282.64970953905</v>
      </c>
      <c r="T89" s="393">
        <v>165911.83470806648</v>
      </c>
      <c r="U89" s="393">
        <v>166867.22805419558</v>
      </c>
      <c r="V89" s="393">
        <v>167580.50948858153</v>
      </c>
      <c r="W89" s="393">
        <v>173616.91956124312</v>
      </c>
      <c r="X89" s="393">
        <v>179741.09309819894</v>
      </c>
      <c r="Y89" s="393">
        <v>187979.37172774866</v>
      </c>
      <c r="Z89" s="393">
        <v>204408.52568903533</v>
      </c>
      <c r="AA89" s="393">
        <v>209320.14239063012</v>
      </c>
      <c r="AB89" s="393">
        <v>212308.6016337453</v>
      </c>
      <c r="AC89" s="394">
        <v>218524.5952843742</v>
      </c>
      <c r="AD89" s="393">
        <v>219086.68721372186</v>
      </c>
      <c r="AE89" s="393">
        <v>220374.3305488512</v>
      </c>
      <c r="AF89" s="393">
        <v>216261.13164607229</v>
      </c>
      <c r="AG89" s="393">
        <v>223530.21401010084</v>
      </c>
      <c r="AH89" s="393">
        <v>225528.25050295948</v>
      </c>
      <c r="AI89" s="393">
        <v>233622.57486825759</v>
      </c>
      <c r="AJ89" s="393">
        <v>243458.44192000446</v>
      </c>
      <c r="AK89" s="393">
        <v>260796.36139734637</v>
      </c>
      <c r="AL89" s="393">
        <v>275166.02047726105</v>
      </c>
      <c r="AM89" s="394">
        <v>299552.19982664357</v>
      </c>
      <c r="AN89" s="393">
        <v>305631.10134941514</v>
      </c>
      <c r="AO89" s="393">
        <v>306188.0827067669</v>
      </c>
      <c r="AP89" s="393">
        <v>293970.83537209476</v>
      </c>
      <c r="AQ89" s="393">
        <v>301045.95148593391</v>
      </c>
      <c r="AR89" s="393">
        <v>327294.97766584298</v>
      </c>
      <c r="AS89" s="393">
        <v>348070.05180390662</v>
      </c>
      <c r="AT89" s="393">
        <v>363961.44307850773</v>
      </c>
      <c r="AU89" s="393">
        <v>364015.42070880288</v>
      </c>
      <c r="AV89" s="393">
        <v>325713.19789853605</v>
      </c>
      <c r="AW89" s="394">
        <v>297526.14291151689</v>
      </c>
      <c r="AX89" s="393">
        <v>294955.68133997213</v>
      </c>
      <c r="AY89" s="393">
        <v>293150.80762564985</v>
      </c>
      <c r="AZ89" s="393">
        <v>282871.90974999999</v>
      </c>
      <c r="BA89" s="393">
        <v>305142.64326802257</v>
      </c>
      <c r="BB89" s="393">
        <v>323601.97966680164</v>
      </c>
      <c r="BC89" s="393">
        <v>339622.40035505663</v>
      </c>
      <c r="BD89" s="393">
        <v>351380.31166883593</v>
      </c>
      <c r="BE89" s="393">
        <v>368522.13349671691</v>
      </c>
      <c r="BF89" s="393">
        <v>375966</v>
      </c>
      <c r="BG89" s="393">
        <v>388842.40213680896</v>
      </c>
      <c r="BH89" s="395"/>
    </row>
    <row r="90" spans="1:60" x14ac:dyDescent="0.2">
      <c r="A90" s="475">
        <v>81</v>
      </c>
      <c r="B90" s="319">
        <v>110992.16227018384</v>
      </c>
      <c r="C90" s="319">
        <f t="shared" si="2"/>
        <v>114529.20635918656</v>
      </c>
      <c r="D90" s="353">
        <v>118066.2504481893</v>
      </c>
      <c r="E90" s="353">
        <f t="shared" si="3"/>
        <v>121874.1858646965</v>
      </c>
      <c r="F90" s="353">
        <v>125682.1212812037</v>
      </c>
      <c r="G90" s="319">
        <v>130735.07446160661</v>
      </c>
      <c r="H90" s="353">
        <v>132426.39487369984</v>
      </c>
      <c r="I90" s="371">
        <v>140485.97966821768</v>
      </c>
      <c r="J90" s="319">
        <v>129037.57996350015</v>
      </c>
      <c r="K90" s="319">
        <v>136644.47910952641</v>
      </c>
      <c r="L90" s="319">
        <v>141197.48718510405</v>
      </c>
      <c r="M90" s="319">
        <v>147127.25988700567</v>
      </c>
      <c r="N90" s="319">
        <v>146720.87351355486</v>
      </c>
      <c r="O90" s="387">
        <v>137269.9220615082</v>
      </c>
      <c r="P90" s="387">
        <v>153013.90092879254</v>
      </c>
      <c r="Q90" s="387">
        <v>156894.86643437864</v>
      </c>
      <c r="R90" s="387">
        <v>169905.26713073105</v>
      </c>
      <c r="S90" s="388">
        <v>170581.33964927521</v>
      </c>
      <c r="T90" s="387">
        <v>177291.84953524882</v>
      </c>
      <c r="U90" s="387">
        <v>177536.15256745985</v>
      </c>
      <c r="V90" s="387">
        <v>178294.8835638469</v>
      </c>
      <c r="W90" s="387">
        <v>184700.0129408623</v>
      </c>
      <c r="X90" s="387">
        <v>190660.25167553034</v>
      </c>
      <c r="Y90" s="387">
        <v>199894.30284327586</v>
      </c>
      <c r="Z90" s="387">
        <v>215368.02295536248</v>
      </c>
      <c r="AA90" s="387">
        <v>220544.37123727516</v>
      </c>
      <c r="AB90" s="387">
        <v>223442.38574345974</v>
      </c>
      <c r="AC90" s="388">
        <v>230541.64996197078</v>
      </c>
      <c r="AD90" s="387">
        <v>232739.21904947536</v>
      </c>
      <c r="AE90" s="387">
        <v>232357.89792496004</v>
      </c>
      <c r="AF90" s="387">
        <v>230309.55766675319</v>
      </c>
      <c r="AG90" s="387">
        <v>237222.98116889887</v>
      </c>
      <c r="AH90" s="387">
        <v>239950.00029157073</v>
      </c>
      <c r="AI90" s="387">
        <v>247480.97789297803</v>
      </c>
      <c r="AJ90" s="387">
        <v>258690.29148421215</v>
      </c>
      <c r="AK90" s="387">
        <v>276449.82972242421</v>
      </c>
      <c r="AL90" s="387">
        <v>293250.48579322302</v>
      </c>
      <c r="AM90" s="388">
        <v>315495.43272436329</v>
      </c>
      <c r="AN90" s="387">
        <v>323646.0805741527</v>
      </c>
      <c r="AO90" s="387">
        <v>323044.80968045112</v>
      </c>
      <c r="AP90" s="387">
        <v>310273.42405821703</v>
      </c>
      <c r="AQ90" s="387">
        <v>321105.85360346612</v>
      </c>
      <c r="AR90" s="387">
        <v>347119.66742301837</v>
      </c>
      <c r="AS90" s="387">
        <v>370314.11131494236</v>
      </c>
      <c r="AT90" s="387">
        <v>385244.53356621432</v>
      </c>
      <c r="AU90" s="387">
        <v>386138.60476890416</v>
      </c>
      <c r="AV90" s="387">
        <v>346296.7270873154</v>
      </c>
      <c r="AW90" s="388">
        <v>317934.53009526024</v>
      </c>
      <c r="AX90" s="387">
        <v>315825.40488739824</v>
      </c>
      <c r="AY90" s="387">
        <v>312234.16964012635</v>
      </c>
      <c r="AZ90" s="387">
        <v>303353.84619999997</v>
      </c>
      <c r="BA90" s="387">
        <v>327405.28452371602</v>
      </c>
      <c r="BB90" s="387">
        <v>347948.3306820154</v>
      </c>
      <c r="BC90" s="387">
        <v>361420.07850379869</v>
      </c>
      <c r="BD90" s="387">
        <v>372951.53745307756</v>
      </c>
      <c r="BE90" s="387">
        <v>391347.17446592066</v>
      </c>
      <c r="BF90" s="387">
        <v>399965</v>
      </c>
      <c r="BG90" s="387">
        <v>414497.32491022744</v>
      </c>
      <c r="BH90" s="389"/>
    </row>
    <row r="91" spans="1:60" x14ac:dyDescent="0.2">
      <c r="A91" s="475">
        <v>82</v>
      </c>
      <c r="B91" s="319">
        <v>118514.74481952898</v>
      </c>
      <c r="C91" s="319">
        <f t="shared" si="2"/>
        <v>122859.77873819761</v>
      </c>
      <c r="D91" s="353">
        <v>127204.81265686624</v>
      </c>
      <c r="E91" s="353">
        <f t="shared" si="3"/>
        <v>131480.22534701286</v>
      </c>
      <c r="F91" s="353">
        <v>135755.63803715946</v>
      </c>
      <c r="G91" s="319">
        <v>141293.26606875935</v>
      </c>
      <c r="H91" s="353">
        <v>142611.68355975376</v>
      </c>
      <c r="I91" s="371">
        <v>150871.3830163868</v>
      </c>
      <c r="J91" s="319">
        <v>139170.69685909135</v>
      </c>
      <c r="K91" s="319">
        <v>147165.72408118483</v>
      </c>
      <c r="L91" s="319">
        <v>153033.93713033956</v>
      </c>
      <c r="M91" s="319">
        <v>158355.15058989698</v>
      </c>
      <c r="N91" s="319">
        <v>157042.64692387107</v>
      </c>
      <c r="O91" s="387">
        <v>148143.67311473106</v>
      </c>
      <c r="P91" s="387">
        <v>164007.23293052363</v>
      </c>
      <c r="Q91" s="387">
        <v>166992.99070847852</v>
      </c>
      <c r="R91" s="387">
        <v>181446.66549182014</v>
      </c>
      <c r="S91" s="388">
        <v>182156.78131277487</v>
      </c>
      <c r="T91" s="387">
        <v>190378.45236611928</v>
      </c>
      <c r="U91" s="387">
        <v>189391.07389274734</v>
      </c>
      <c r="V91" s="387">
        <v>189921.72595689935</v>
      </c>
      <c r="W91" s="387">
        <v>196083.57219152476</v>
      </c>
      <c r="X91" s="387">
        <v>202773.41936695596</v>
      </c>
      <c r="Y91" s="387">
        <v>213390.97441433865</v>
      </c>
      <c r="Z91" s="387">
        <v>227846.32976333133</v>
      </c>
      <c r="AA91" s="387">
        <v>232520.65576312621</v>
      </c>
      <c r="AB91" s="387">
        <v>235750.61142213302</v>
      </c>
      <c r="AC91" s="388">
        <v>243513.92563170794</v>
      </c>
      <c r="AD91" s="387">
        <v>246440.34921872462</v>
      </c>
      <c r="AE91" s="387">
        <v>246423.82722627965</v>
      </c>
      <c r="AF91" s="387">
        <v>244383.37240915821</v>
      </c>
      <c r="AG91" s="387">
        <v>251898.04835898275</v>
      </c>
      <c r="AH91" s="387">
        <v>254927.48906609911</v>
      </c>
      <c r="AI91" s="387">
        <v>262366.45680704911</v>
      </c>
      <c r="AJ91" s="387">
        <v>275619.73649603379</v>
      </c>
      <c r="AK91" s="387">
        <v>294269.99958837009</v>
      </c>
      <c r="AL91" s="387">
        <v>311262.91340502183</v>
      </c>
      <c r="AM91" s="388">
        <v>334373.4381250834</v>
      </c>
      <c r="AN91" s="387">
        <v>342612.2553208117</v>
      </c>
      <c r="AO91" s="387">
        <v>341500.37124060153</v>
      </c>
      <c r="AP91" s="387">
        <v>329179.22604039242</v>
      </c>
      <c r="AQ91" s="387">
        <v>341379.44669555133</v>
      </c>
      <c r="AR91" s="387">
        <v>367576.26176107198</v>
      </c>
      <c r="AS91" s="387">
        <v>393353.42344213306</v>
      </c>
      <c r="AT91" s="387">
        <v>409430.87878991442</v>
      </c>
      <c r="AU91" s="387">
        <v>409094.30393597914</v>
      </c>
      <c r="AV91" s="387">
        <v>369156.92831744067</v>
      </c>
      <c r="AW91" s="388">
        <v>340723.64193353988</v>
      </c>
      <c r="AX91" s="387">
        <v>336749.3804816567</v>
      </c>
      <c r="AY91" s="387">
        <v>333335.22550718725</v>
      </c>
      <c r="AZ91" s="387">
        <v>324365.47834999999</v>
      </c>
      <c r="BA91" s="387">
        <v>350761.1513467881</v>
      </c>
      <c r="BB91" s="387">
        <v>373317.12587493489</v>
      </c>
      <c r="BC91" s="387">
        <v>386656.26660749048</v>
      </c>
      <c r="BD91" s="387">
        <v>397939.41797295003</v>
      </c>
      <c r="BE91" s="387">
        <v>417054.04083048186</v>
      </c>
      <c r="BF91" s="387">
        <v>424306</v>
      </c>
      <c r="BG91" s="387">
        <v>442936.74659750855</v>
      </c>
      <c r="BH91" s="389"/>
    </row>
    <row r="92" spans="1:60" x14ac:dyDescent="0.2">
      <c r="A92" s="475">
        <v>83</v>
      </c>
      <c r="B92" s="319">
        <v>127257.02145975525</v>
      </c>
      <c r="C92" s="319">
        <f t="shared" si="2"/>
        <v>132048.52865745022</v>
      </c>
      <c r="D92" s="353">
        <v>136840.03585514519</v>
      </c>
      <c r="E92" s="353">
        <f t="shared" si="3"/>
        <v>141252.49142580581</v>
      </c>
      <c r="F92" s="353">
        <v>145664.94699646643</v>
      </c>
      <c r="G92" s="319">
        <v>151422.01350827661</v>
      </c>
      <c r="H92" s="353">
        <v>156395.93106559117</v>
      </c>
      <c r="I92" s="371">
        <v>161710.76244183694</v>
      </c>
      <c r="J92" s="319">
        <v>149889.23542407071</v>
      </c>
      <c r="K92" s="319">
        <v>157241.19651673065</v>
      </c>
      <c r="L92" s="319">
        <v>164918.93691128149</v>
      </c>
      <c r="M92" s="319">
        <v>170135.45903954803</v>
      </c>
      <c r="N92" s="319">
        <v>166822.06114021337</v>
      </c>
      <c r="O92" s="387">
        <v>158410.51713242522</v>
      </c>
      <c r="P92" s="387">
        <v>175849.04357668365</v>
      </c>
      <c r="Q92" s="387">
        <v>179463.46109175376</v>
      </c>
      <c r="R92" s="387">
        <v>194553.60604458544</v>
      </c>
      <c r="S92" s="388">
        <v>195106.9570823606</v>
      </c>
      <c r="T92" s="387">
        <v>203898.60587106581</v>
      </c>
      <c r="U92" s="387">
        <v>202661.62120004551</v>
      </c>
      <c r="V92" s="387">
        <v>202413.51227618742</v>
      </c>
      <c r="W92" s="387">
        <v>208049.85313148325</v>
      </c>
      <c r="X92" s="387">
        <v>215736.63391392023</v>
      </c>
      <c r="Y92" s="387">
        <v>226675.9002751557</v>
      </c>
      <c r="Z92" s="387">
        <v>241889.09339424805</v>
      </c>
      <c r="AA92" s="387">
        <v>245384.44685664246</v>
      </c>
      <c r="AB92" s="387">
        <v>249403.00693637549</v>
      </c>
      <c r="AC92" s="388">
        <v>257737.35350291559</v>
      </c>
      <c r="AD92" s="387">
        <v>260933.452230127</v>
      </c>
      <c r="AE92" s="387">
        <v>261193.13983011001</v>
      </c>
      <c r="AF92" s="387">
        <v>259990.66594370024</v>
      </c>
      <c r="AG92" s="387">
        <v>267441.50179521175</v>
      </c>
      <c r="AH92" s="387">
        <v>271604.50520453689</v>
      </c>
      <c r="AI92" s="387">
        <v>280909.21211601904</v>
      </c>
      <c r="AJ92" s="387">
        <v>294299.48768169672</v>
      </c>
      <c r="AK92" s="387">
        <v>313735.34213306621</v>
      </c>
      <c r="AL92" s="387">
        <v>331487.49884883128</v>
      </c>
      <c r="AM92" s="388">
        <v>356390.14281904255</v>
      </c>
      <c r="AN92" s="387">
        <v>363921.05576106493</v>
      </c>
      <c r="AO92" s="387">
        <v>362656.78101503762</v>
      </c>
      <c r="AP92" s="387">
        <v>349253.84589460015</v>
      </c>
      <c r="AQ92" s="387">
        <v>362038.49502654537</v>
      </c>
      <c r="AR92" s="387">
        <v>391850.61294193118</v>
      </c>
      <c r="AS92" s="387">
        <v>419814.1117764471</v>
      </c>
      <c r="AT92" s="387">
        <v>435654.46515741857</v>
      </c>
      <c r="AU92" s="387">
        <v>436034.01018019492</v>
      </c>
      <c r="AV92" s="387">
        <v>394613.29298764537</v>
      </c>
      <c r="AW92" s="388">
        <v>366038.7588678727</v>
      </c>
      <c r="AX92" s="387">
        <v>358929.23324514076</v>
      </c>
      <c r="AY92" s="387">
        <v>356063.08940768678</v>
      </c>
      <c r="AZ92" s="387">
        <v>345589.87530000001</v>
      </c>
      <c r="BA92" s="387">
        <v>378445.32118737238</v>
      </c>
      <c r="BB92" s="387">
        <v>399417.76460153097</v>
      </c>
      <c r="BC92" s="387">
        <v>415631.34511128924</v>
      </c>
      <c r="BD92" s="387">
        <v>426385.75995510537</v>
      </c>
      <c r="BE92" s="387">
        <v>444290.98020900768</v>
      </c>
      <c r="BF92" s="387">
        <v>450114</v>
      </c>
      <c r="BG92" s="387">
        <v>469844.39912222372</v>
      </c>
      <c r="BH92" s="389"/>
    </row>
    <row r="93" spans="1:60" x14ac:dyDescent="0.2">
      <c r="A93" s="475">
        <v>84</v>
      </c>
      <c r="B93" s="319">
        <v>137082.71352149048</v>
      </c>
      <c r="C93" s="319">
        <f t="shared" si="2"/>
        <v>142216.04795830708</v>
      </c>
      <c r="D93" s="353">
        <v>147349.38239512368</v>
      </c>
      <c r="E93" s="353">
        <f t="shared" si="3"/>
        <v>152421.80321739544</v>
      </c>
      <c r="F93" s="353">
        <v>157494.22403966717</v>
      </c>
      <c r="G93" s="319">
        <v>162949.52195094945</v>
      </c>
      <c r="H93" s="353">
        <v>170403.64333474846</v>
      </c>
      <c r="I93" s="371">
        <v>174982.55689864454</v>
      </c>
      <c r="J93" s="319">
        <v>162209.70055710306</v>
      </c>
      <c r="K93" s="319">
        <v>166678.40373011518</v>
      </c>
      <c r="L93" s="319">
        <v>175764.97020810517</v>
      </c>
      <c r="M93" s="319">
        <v>183637.46946660022</v>
      </c>
      <c r="N93" s="319">
        <v>179648.00864145608</v>
      </c>
      <c r="O93" s="387">
        <v>171093.31800308946</v>
      </c>
      <c r="P93" s="387">
        <v>188793.8764606012</v>
      </c>
      <c r="Q93" s="387">
        <v>192393.09523809524</v>
      </c>
      <c r="R93" s="387">
        <v>208923.39560019973</v>
      </c>
      <c r="S93" s="388">
        <v>208490.30946305447</v>
      </c>
      <c r="T93" s="387">
        <v>216957.59400931996</v>
      </c>
      <c r="U93" s="387">
        <v>215694.96914493907</v>
      </c>
      <c r="V93" s="387">
        <v>214853.02176476896</v>
      </c>
      <c r="W93" s="387">
        <v>219988.81899225601</v>
      </c>
      <c r="X93" s="387">
        <v>229604.66637670272</v>
      </c>
      <c r="Y93" s="387">
        <v>240835.33591928761</v>
      </c>
      <c r="Z93" s="387">
        <v>256732.75932444577</v>
      </c>
      <c r="AA93" s="387">
        <v>259024.5534899843</v>
      </c>
      <c r="AB93" s="387">
        <v>262778.37470511603</v>
      </c>
      <c r="AC93" s="388">
        <v>272530.16800473252</v>
      </c>
      <c r="AD93" s="387">
        <v>276090.73246597149</v>
      </c>
      <c r="AE93" s="387">
        <v>277249.38336520077</v>
      </c>
      <c r="AF93" s="387">
        <v>277441.18067541352</v>
      </c>
      <c r="AG93" s="387">
        <v>284475.73998480401</v>
      </c>
      <c r="AH93" s="387">
        <v>288711.24974487565</v>
      </c>
      <c r="AI93" s="387">
        <v>299774.80792025477</v>
      </c>
      <c r="AJ93" s="387">
        <v>312684.67892667773</v>
      </c>
      <c r="AK93" s="387">
        <v>334745.50486409356</v>
      </c>
      <c r="AL93" s="387">
        <v>352783.64514206781</v>
      </c>
      <c r="AM93" s="388">
        <v>383253.80310708098</v>
      </c>
      <c r="AN93" s="387">
        <v>388387.99854117277</v>
      </c>
      <c r="AO93" s="387">
        <v>386554.85432330827</v>
      </c>
      <c r="AP93" s="387">
        <v>372818.32076790568</v>
      </c>
      <c r="AQ93" s="387">
        <v>385704.09422102879</v>
      </c>
      <c r="AR93" s="387">
        <v>417420.36851359054</v>
      </c>
      <c r="AS93" s="387">
        <v>449804.85231848445</v>
      </c>
      <c r="AT93" s="387">
        <v>464255.24642841145</v>
      </c>
      <c r="AU93" s="387">
        <v>465196.16979694052</v>
      </c>
      <c r="AV93" s="387">
        <v>422106.11949940736</v>
      </c>
      <c r="AW93" s="388">
        <v>391222.65475825471</v>
      </c>
      <c r="AX93" s="387">
        <v>382675.46957355062</v>
      </c>
      <c r="AY93" s="387">
        <v>380174.8698644102</v>
      </c>
      <c r="AZ93" s="387">
        <v>368783.45480000001</v>
      </c>
      <c r="BA93" s="387">
        <v>405365.86481074285</v>
      </c>
      <c r="BB93" s="387">
        <v>429425.48625171126</v>
      </c>
      <c r="BC93" s="387">
        <v>446722.83654029696</v>
      </c>
      <c r="BD93" s="387">
        <v>459506.09397694905</v>
      </c>
      <c r="BE93" s="387">
        <v>474169.93447701843</v>
      </c>
      <c r="BF93" s="387">
        <v>479858</v>
      </c>
      <c r="BG93" s="387">
        <v>499304.67274016934</v>
      </c>
      <c r="BH93" s="389"/>
    </row>
    <row r="94" spans="1:60" x14ac:dyDescent="0.2">
      <c r="A94" s="475">
        <v>85</v>
      </c>
      <c r="B94" s="319">
        <v>148128.09967410684</v>
      </c>
      <c r="C94" s="319">
        <f t="shared" si="2"/>
        <v>153003.34752439655</v>
      </c>
      <c r="D94" s="353">
        <v>157878.59537468624</v>
      </c>
      <c r="E94" s="353">
        <f t="shared" si="3"/>
        <v>164147.3549368587</v>
      </c>
      <c r="F94" s="353">
        <v>170416.11449903113</v>
      </c>
      <c r="G94" s="319">
        <v>176973.94148258874</v>
      </c>
      <c r="H94" s="353">
        <v>184634.82036722562</v>
      </c>
      <c r="I94" s="371">
        <v>188046.97956706453</v>
      </c>
      <c r="J94" s="319">
        <v>176174.6683795985</v>
      </c>
      <c r="K94" s="319">
        <v>178668.67183214478</v>
      </c>
      <c r="L94" s="319">
        <v>189669.64315443594</v>
      </c>
      <c r="M94" s="319">
        <v>199722.03285975408</v>
      </c>
      <c r="N94" s="319">
        <v>193728.16177876346</v>
      </c>
      <c r="O94" s="387">
        <v>185476.23665917708</v>
      </c>
      <c r="P94" s="387">
        <v>202458.07167349113</v>
      </c>
      <c r="Q94" s="387">
        <v>208230.76655052265</v>
      </c>
      <c r="R94" s="387">
        <v>223081.62540018212</v>
      </c>
      <c r="S94" s="388">
        <v>223380.75546989523</v>
      </c>
      <c r="T94" s="387">
        <v>232004.84001594858</v>
      </c>
      <c r="U94" s="387">
        <v>229412.15780485026</v>
      </c>
      <c r="V94" s="387">
        <v>228839.4501983489</v>
      </c>
      <c r="W94" s="387">
        <v>234449.87716451325</v>
      </c>
      <c r="X94" s="387">
        <v>244257.02042268837</v>
      </c>
      <c r="Y94" s="387">
        <v>255310.27267168567</v>
      </c>
      <c r="Z94" s="387">
        <v>273269.52441581781</v>
      </c>
      <c r="AA94" s="387">
        <v>273968.62763162697</v>
      </c>
      <c r="AB94" s="387">
        <v>276543.92239709868</v>
      </c>
      <c r="AC94" s="388">
        <v>288686.51364827179</v>
      </c>
      <c r="AD94" s="387">
        <v>293692.32888282492</v>
      </c>
      <c r="AE94" s="387">
        <v>293043.37781713315</v>
      </c>
      <c r="AF94" s="387">
        <v>295934.32557926408</v>
      </c>
      <c r="AG94" s="387">
        <v>303702.40580724936</v>
      </c>
      <c r="AH94" s="387">
        <v>307315.58161063655</v>
      </c>
      <c r="AI94" s="387">
        <v>318526.46002027905</v>
      </c>
      <c r="AJ94" s="387">
        <v>333539.52272695478</v>
      </c>
      <c r="AK94" s="387">
        <v>357875.23387439799</v>
      </c>
      <c r="AL94" s="387">
        <v>378456.08196321683</v>
      </c>
      <c r="AM94" s="388">
        <v>410514.97286304843</v>
      </c>
      <c r="AN94" s="387">
        <v>414727.02112694399</v>
      </c>
      <c r="AO94" s="387">
        <v>412647.10291353386</v>
      </c>
      <c r="AP94" s="387">
        <v>397630.45684899017</v>
      </c>
      <c r="AQ94" s="387">
        <v>412765.75694147794</v>
      </c>
      <c r="AR94" s="387">
        <v>445616.47749952477</v>
      </c>
      <c r="AS94" s="387">
        <v>480107.55690930277</v>
      </c>
      <c r="AT94" s="387">
        <v>496322.56348246674</v>
      </c>
      <c r="AU94" s="387">
        <v>497936.93783003977</v>
      </c>
      <c r="AV94" s="387">
        <v>451578.60938184068</v>
      </c>
      <c r="AW94" s="388">
        <v>418441.64844633819</v>
      </c>
      <c r="AX94" s="387">
        <v>410174.33152434329</v>
      </c>
      <c r="AY94" s="387">
        <v>406226.392955449</v>
      </c>
      <c r="AZ94" s="387">
        <v>394205.52395</v>
      </c>
      <c r="BA94" s="387">
        <v>436840.97107154073</v>
      </c>
      <c r="BB94" s="387">
        <v>464372.35046566784</v>
      </c>
      <c r="BC94" s="387">
        <v>478326.24393922032</v>
      </c>
      <c r="BD94" s="387">
        <v>492772.75154207461</v>
      </c>
      <c r="BE94" s="387">
        <v>506627.36409877002</v>
      </c>
      <c r="BF94" s="387">
        <v>513522</v>
      </c>
      <c r="BG94" s="387">
        <v>535249.66507070977</v>
      </c>
      <c r="BH94" s="389"/>
    </row>
    <row r="95" spans="1:60" x14ac:dyDescent="0.2">
      <c r="A95" s="475">
        <v>86</v>
      </c>
      <c r="B95" s="319">
        <v>159711.7865707434</v>
      </c>
      <c r="C95" s="319">
        <f t="shared" si="2"/>
        <v>164397.52693542547</v>
      </c>
      <c r="D95" s="353">
        <v>169083.26730010755</v>
      </c>
      <c r="E95" s="353">
        <f t="shared" si="3"/>
        <v>176431.68508627854</v>
      </c>
      <c r="F95" s="353">
        <v>183780.10287244956</v>
      </c>
      <c r="G95" s="319">
        <v>193133.31201904448</v>
      </c>
      <c r="H95" s="353">
        <v>199942.15665463806</v>
      </c>
      <c r="I95" s="371">
        <v>202534.98153955088</v>
      </c>
      <c r="J95" s="319">
        <v>191635.12246662183</v>
      </c>
      <c r="K95" s="319">
        <v>194250.44820808189</v>
      </c>
      <c r="L95" s="319">
        <v>205924.12814895948</v>
      </c>
      <c r="M95" s="319">
        <v>216299.16874376871</v>
      </c>
      <c r="N95" s="319">
        <v>209329.46296791956</v>
      </c>
      <c r="O95" s="387">
        <v>201675.98599213592</v>
      </c>
      <c r="P95" s="387">
        <v>217664.28459669097</v>
      </c>
      <c r="Q95" s="387">
        <v>223936.25435540071</v>
      </c>
      <c r="R95" s="387">
        <v>238177.22765588746</v>
      </c>
      <c r="S95" s="388">
        <v>240184.39817579673</v>
      </c>
      <c r="T95" s="387">
        <v>247924.71030925267</v>
      </c>
      <c r="U95" s="387">
        <v>245334.79585563016</v>
      </c>
      <c r="V95" s="387">
        <v>244396.55977270292</v>
      </c>
      <c r="W95" s="387">
        <v>248667.37588069754</v>
      </c>
      <c r="X95" s="387">
        <v>260697.10187619858</v>
      </c>
      <c r="Y95" s="387">
        <v>270505.14483891922</v>
      </c>
      <c r="Z95" s="387">
        <v>289219.09947947873</v>
      </c>
      <c r="AA95" s="387">
        <v>291286.12480388221</v>
      </c>
      <c r="AB95" s="387">
        <v>294242.48371536215</v>
      </c>
      <c r="AC95" s="388">
        <v>307397.60720020282</v>
      </c>
      <c r="AD95" s="387">
        <v>312112.89721599582</v>
      </c>
      <c r="AE95" s="387">
        <v>310225.03463624109</v>
      </c>
      <c r="AF95" s="387">
        <v>316087.89288387221</v>
      </c>
      <c r="AG95" s="387">
        <v>322745.81901881617</v>
      </c>
      <c r="AH95" s="387">
        <v>328369.04226317175</v>
      </c>
      <c r="AI95" s="387">
        <v>339455.70291190041</v>
      </c>
      <c r="AJ95" s="387">
        <v>357039.20473145955</v>
      </c>
      <c r="AK95" s="387">
        <v>383436.23008740274</v>
      </c>
      <c r="AL95" s="387">
        <v>407220.13692136842</v>
      </c>
      <c r="AM95" s="388">
        <v>438395.31164155225</v>
      </c>
      <c r="AN95" s="387">
        <v>444123.1485919712</v>
      </c>
      <c r="AO95" s="387">
        <v>438621.12781954888</v>
      </c>
      <c r="AP95" s="387">
        <v>424834.17411438696</v>
      </c>
      <c r="AQ95" s="387">
        <v>442370.07176420325</v>
      </c>
      <c r="AR95" s="387">
        <v>478349.13478901342</v>
      </c>
      <c r="AS95" s="387">
        <v>510847.52258488804</v>
      </c>
      <c r="AT95" s="387">
        <v>530427.12168032594</v>
      </c>
      <c r="AU95" s="387">
        <v>534029.48407643312</v>
      </c>
      <c r="AV95" s="387">
        <v>482732.57066279405</v>
      </c>
      <c r="AW95" s="388">
        <v>448338.95737077488</v>
      </c>
      <c r="AX95" s="387">
        <v>439925.23056811321</v>
      </c>
      <c r="AY95" s="387">
        <v>434367.91247833619</v>
      </c>
      <c r="AZ95" s="387">
        <v>424084.5724</v>
      </c>
      <c r="BA95" s="387">
        <v>470450.31470865395</v>
      </c>
      <c r="BB95" s="387">
        <v>499539.30193208769</v>
      </c>
      <c r="BC95" s="387">
        <v>513017.01232199435</v>
      </c>
      <c r="BD95" s="387">
        <v>529574.16784562275</v>
      </c>
      <c r="BE95" s="387">
        <v>544136.18681217055</v>
      </c>
      <c r="BF95" s="387">
        <v>550291</v>
      </c>
      <c r="BG95" s="387">
        <v>574281.77652170055</v>
      </c>
      <c r="BH95" s="389"/>
    </row>
    <row r="96" spans="1:60" x14ac:dyDescent="0.2">
      <c r="A96" s="475">
        <v>87</v>
      </c>
      <c r="B96" s="319">
        <v>172760.469163131</v>
      </c>
      <c r="C96" s="319">
        <f t="shared" si="2"/>
        <v>179037.30880171608</v>
      </c>
      <c r="D96" s="353">
        <v>185314.14844030116</v>
      </c>
      <c r="E96" s="353">
        <f t="shared" si="3"/>
        <v>193433.29372887051</v>
      </c>
      <c r="F96" s="353">
        <v>201552.43901743987</v>
      </c>
      <c r="G96" s="319">
        <v>210501.2611415601</v>
      </c>
      <c r="H96" s="353">
        <v>217354.76623859053</v>
      </c>
      <c r="I96" s="371">
        <v>219645.95640299414</v>
      </c>
      <c r="J96" s="319">
        <v>211326.5786187686</v>
      </c>
      <c r="K96" s="319">
        <v>210971.98390930699</v>
      </c>
      <c r="L96" s="319">
        <v>225392.61226725084</v>
      </c>
      <c r="M96" s="319">
        <v>234211.31418245265</v>
      </c>
      <c r="N96" s="319">
        <v>225943.45046457386</v>
      </c>
      <c r="O96" s="387">
        <v>217782.36501193652</v>
      </c>
      <c r="P96" s="387">
        <v>235821.72758746959</v>
      </c>
      <c r="Q96" s="387">
        <v>241415.78397212544</v>
      </c>
      <c r="R96" s="387">
        <v>255079.2247481423</v>
      </c>
      <c r="S96" s="388">
        <v>257890.49215484012</v>
      </c>
      <c r="T96" s="387">
        <v>266059.27895038499</v>
      </c>
      <c r="U96" s="387">
        <v>261403.79095980868</v>
      </c>
      <c r="V96" s="387">
        <v>262572.26332153962</v>
      </c>
      <c r="W96" s="387">
        <v>266356.16591007123</v>
      </c>
      <c r="X96" s="387">
        <v>277325.59577707044</v>
      </c>
      <c r="Y96" s="387">
        <v>288050.39438988036</v>
      </c>
      <c r="Z96" s="387">
        <v>308227.04239065305</v>
      </c>
      <c r="AA96" s="387">
        <v>309895.45955412852</v>
      </c>
      <c r="AB96" s="387">
        <v>313531.0282208373</v>
      </c>
      <c r="AC96" s="388">
        <v>328067.8402771909</v>
      </c>
      <c r="AD96" s="387">
        <v>331874.41956599418</v>
      </c>
      <c r="AE96" s="387">
        <v>330048.28652477823</v>
      </c>
      <c r="AF96" s="387">
        <v>334201.89954330924</v>
      </c>
      <c r="AG96" s="387">
        <v>342624.59998808155</v>
      </c>
      <c r="AH96" s="387">
        <v>350727.84332448908</v>
      </c>
      <c r="AI96" s="387">
        <v>363920.36573697213</v>
      </c>
      <c r="AJ96" s="387">
        <v>382503.13644566934</v>
      </c>
      <c r="AK96" s="387">
        <v>410408.24316351314</v>
      </c>
      <c r="AL96" s="387">
        <v>439345.95140713459</v>
      </c>
      <c r="AM96" s="388">
        <v>471353.13195092685</v>
      </c>
      <c r="AN96" s="387">
        <v>475587.65721468203</v>
      </c>
      <c r="AO96" s="387">
        <v>466381.17481203005</v>
      </c>
      <c r="AP96" s="387">
        <v>455057.45281723543</v>
      </c>
      <c r="AQ96" s="387">
        <v>472624.92683224502</v>
      </c>
      <c r="AR96" s="387">
        <v>512361.39885478042</v>
      </c>
      <c r="AS96" s="387">
        <v>545432.06159934471</v>
      </c>
      <c r="AT96" s="387">
        <v>568139.65627659089</v>
      </c>
      <c r="AU96" s="387">
        <v>572420.49594425398</v>
      </c>
      <c r="AV96" s="387">
        <v>516669.6570171598</v>
      </c>
      <c r="AW96" s="388">
        <v>481590.60423120437</v>
      </c>
      <c r="AX96" s="387">
        <v>472811.20533947216</v>
      </c>
      <c r="AY96" s="387">
        <v>466997.84055459267</v>
      </c>
      <c r="AZ96" s="387">
        <v>458890.45574999996</v>
      </c>
      <c r="BA96" s="387">
        <v>508517.40797275008</v>
      </c>
      <c r="BB96" s="387">
        <v>538918.89435221069</v>
      </c>
      <c r="BC96" s="387">
        <v>554341.53476119565</v>
      </c>
      <c r="BD96" s="387">
        <v>571358.94596608379</v>
      </c>
      <c r="BE96" s="387">
        <v>587567.50915564597</v>
      </c>
      <c r="BF96" s="387">
        <v>596260</v>
      </c>
      <c r="BG96" s="387">
        <v>619170.76800993038</v>
      </c>
      <c r="BH96" s="389"/>
    </row>
    <row r="97" spans="1:60" x14ac:dyDescent="0.2">
      <c r="A97" s="475">
        <v>88</v>
      </c>
      <c r="B97" s="319">
        <v>191205.78706265753</v>
      </c>
      <c r="C97" s="319">
        <f t="shared" si="2"/>
        <v>197921.67953587038</v>
      </c>
      <c r="D97" s="353">
        <v>204637.57200908326</v>
      </c>
      <c r="E97" s="353">
        <f t="shared" si="3"/>
        <v>213875.8789317045</v>
      </c>
      <c r="F97" s="353">
        <v>223114.18585432577</v>
      </c>
      <c r="G97" s="319">
        <v>229715.8201849084</v>
      </c>
      <c r="H97" s="353">
        <v>236919.69433241349</v>
      </c>
      <c r="I97" s="371">
        <v>239772.22916245196</v>
      </c>
      <c r="J97" s="319">
        <v>231725.8627893574</v>
      </c>
      <c r="K97" s="319">
        <v>230900.04251234228</v>
      </c>
      <c r="L97" s="319">
        <v>248162.48521358162</v>
      </c>
      <c r="M97" s="319">
        <v>253463.07265702894</v>
      </c>
      <c r="N97" s="319">
        <v>243900.62440255424</v>
      </c>
      <c r="O97" s="387">
        <v>236168.53584468472</v>
      </c>
      <c r="P97" s="387">
        <v>255440.02946169977</v>
      </c>
      <c r="Q97" s="387">
        <v>260742.40418118468</v>
      </c>
      <c r="R97" s="387">
        <v>274279.0862631069</v>
      </c>
      <c r="S97" s="388">
        <v>277437.58673109289</v>
      </c>
      <c r="T97" s="387">
        <v>286403.02300082234</v>
      </c>
      <c r="U97" s="387">
        <v>282277.33485141746</v>
      </c>
      <c r="V97" s="387">
        <v>282503.99313820095</v>
      </c>
      <c r="W97" s="387">
        <v>285633.78304541623</v>
      </c>
      <c r="X97" s="387">
        <v>298436.55325122079</v>
      </c>
      <c r="Y97" s="387">
        <v>308240.34786181065</v>
      </c>
      <c r="Z97" s="387">
        <v>329253.840061414</v>
      </c>
      <c r="AA97" s="387">
        <v>333235.46712518699</v>
      </c>
      <c r="AB97" s="387">
        <v>336079.52598500054</v>
      </c>
      <c r="AC97" s="388">
        <v>353255.70675230288</v>
      </c>
      <c r="AD97" s="387">
        <v>356837.76353831659</v>
      </c>
      <c r="AE97" s="387">
        <v>352768.4355703225</v>
      </c>
      <c r="AF97" s="387">
        <v>357278.55500908796</v>
      </c>
      <c r="AG97" s="387">
        <v>367787.9900332226</v>
      </c>
      <c r="AH97" s="387">
        <v>373931.56150683737</v>
      </c>
      <c r="AI97" s="387">
        <v>392168.90907273325</v>
      </c>
      <c r="AJ97" s="387">
        <v>411086.30290015246</v>
      </c>
      <c r="AK97" s="387">
        <v>438335.12540991482</v>
      </c>
      <c r="AL97" s="387">
        <v>471644.35622579162</v>
      </c>
      <c r="AM97" s="388">
        <v>504896.13348446466</v>
      </c>
      <c r="AN97" s="387">
        <v>508332.45480240707</v>
      </c>
      <c r="AO97" s="387">
        <v>502723.69830827066</v>
      </c>
      <c r="AP97" s="387">
        <v>489431.76398631948</v>
      </c>
      <c r="AQ97" s="387">
        <v>509582.64563373401</v>
      </c>
      <c r="AR97" s="387">
        <v>551315.68333016534</v>
      </c>
      <c r="AS97" s="387">
        <v>587271.04328914429</v>
      </c>
      <c r="AT97" s="387">
        <v>610306.3295490169</v>
      </c>
      <c r="AU97" s="387">
        <v>614525.24911535741</v>
      </c>
      <c r="AV97" s="387">
        <v>560032.92293564265</v>
      </c>
      <c r="AW97" s="388">
        <v>516339.57693242974</v>
      </c>
      <c r="AX97" s="387">
        <v>512337.86150288541</v>
      </c>
      <c r="AY97" s="387">
        <v>505758.80140687118</v>
      </c>
      <c r="AZ97" s="387">
        <v>496912.19039999996</v>
      </c>
      <c r="BA97" s="387">
        <v>551032.46078412118</v>
      </c>
      <c r="BB97" s="387">
        <v>584515.41746206197</v>
      </c>
      <c r="BC97" s="387">
        <v>601650.39719581557</v>
      </c>
      <c r="BD97" s="387">
        <v>618292.22247373289</v>
      </c>
      <c r="BE97" s="387">
        <v>635664.88805141964</v>
      </c>
      <c r="BF97" s="387">
        <v>645858</v>
      </c>
      <c r="BG97" s="387">
        <v>668715.00150729262</v>
      </c>
      <c r="BH97" s="389"/>
    </row>
    <row r="98" spans="1:60" x14ac:dyDescent="0.2">
      <c r="A98" s="476">
        <v>89</v>
      </c>
      <c r="B98" s="320">
        <v>211013.89165590602</v>
      </c>
      <c r="C98" s="320">
        <f t="shared" si="2"/>
        <v>218821.80614228308</v>
      </c>
      <c r="D98" s="354">
        <v>226629.72062866017</v>
      </c>
      <c r="E98" s="354">
        <f t="shared" si="3"/>
        <v>236338.07842672037</v>
      </c>
      <c r="F98" s="354">
        <v>246046.43622478057</v>
      </c>
      <c r="G98" s="320">
        <v>250862.8779826164</v>
      </c>
      <c r="H98" s="354">
        <v>261677.23784759073</v>
      </c>
      <c r="I98" s="374">
        <v>263788.12411490997</v>
      </c>
      <c r="J98" s="320">
        <v>253876.08995293439</v>
      </c>
      <c r="K98" s="320">
        <v>253447.01476503929</v>
      </c>
      <c r="L98" s="320">
        <v>273597.74414019717</v>
      </c>
      <c r="M98" s="320">
        <v>276917.8094882021</v>
      </c>
      <c r="N98" s="320">
        <v>264010.2863916186</v>
      </c>
      <c r="O98" s="390">
        <v>257655.37916023028</v>
      </c>
      <c r="P98" s="390">
        <v>278677.27720629843</v>
      </c>
      <c r="Q98" s="390">
        <v>284302.37514518003</v>
      </c>
      <c r="R98" s="390">
        <v>296248.75319411402</v>
      </c>
      <c r="S98" s="391">
        <v>300492.20858895709</v>
      </c>
      <c r="T98" s="390">
        <v>309872.75025542628</v>
      </c>
      <c r="U98" s="390">
        <v>305442.12364795624</v>
      </c>
      <c r="V98" s="390">
        <v>303417.10164039885</v>
      </c>
      <c r="W98" s="390">
        <v>308619.42218022718</v>
      </c>
      <c r="X98" s="390">
        <v>320958.41323817242</v>
      </c>
      <c r="Y98" s="390">
        <v>332059.62280735275</v>
      </c>
      <c r="Z98" s="390">
        <v>354830.84172783099</v>
      </c>
      <c r="AA98" s="390">
        <v>359153.08488707262</v>
      </c>
      <c r="AB98" s="390">
        <v>362863.42681595718</v>
      </c>
      <c r="AC98" s="391">
        <v>379325.74790839182</v>
      </c>
      <c r="AD98" s="390">
        <v>384191.42554331938</v>
      </c>
      <c r="AE98" s="390">
        <v>380120.49391906714</v>
      </c>
      <c r="AF98" s="390">
        <v>385754.54529486335</v>
      </c>
      <c r="AG98" s="390">
        <v>395586.25545640092</v>
      </c>
      <c r="AH98" s="390">
        <v>403282.33446074004</v>
      </c>
      <c r="AI98" s="390">
        <v>424527.33851734432</v>
      </c>
      <c r="AJ98" s="390">
        <v>444935.89103093214</v>
      </c>
      <c r="AK98" s="390">
        <v>472474.73923244741</v>
      </c>
      <c r="AL98" s="390">
        <v>507127.4278826621</v>
      </c>
      <c r="AM98" s="391">
        <v>541081.31690892123</v>
      </c>
      <c r="AN98" s="390">
        <v>545638.37204001355</v>
      </c>
      <c r="AO98" s="390">
        <v>542034.48073308275</v>
      </c>
      <c r="AP98" s="390">
        <v>530601.81741019047</v>
      </c>
      <c r="AQ98" s="390">
        <v>550108.1922255446</v>
      </c>
      <c r="AR98" s="390">
        <v>597656.66906244052</v>
      </c>
      <c r="AS98" s="390">
        <v>636699.44544437143</v>
      </c>
      <c r="AT98" s="390">
        <v>654778.23671010789</v>
      </c>
      <c r="AU98" s="390">
        <v>663932.00435516366</v>
      </c>
      <c r="AV98" s="390">
        <v>606494.07212036429</v>
      </c>
      <c r="AW98" s="391">
        <v>559948.31333326292</v>
      </c>
      <c r="AX98" s="390">
        <v>556549.81677465059</v>
      </c>
      <c r="AY98" s="390">
        <v>549605.79681924754</v>
      </c>
      <c r="AZ98" s="390">
        <v>543519.87124999997</v>
      </c>
      <c r="BA98" s="390">
        <v>604834.38771203067</v>
      </c>
      <c r="BB98" s="390">
        <v>638290.42560883902</v>
      </c>
      <c r="BC98" s="390">
        <v>658241.43845683953</v>
      </c>
      <c r="BD98" s="390">
        <v>673036.0406881331</v>
      </c>
      <c r="BE98" s="390">
        <v>687942.55350041622</v>
      </c>
      <c r="BF98" s="390">
        <v>700509</v>
      </c>
      <c r="BG98" s="390">
        <v>725603.67021323764</v>
      </c>
      <c r="BH98" s="392"/>
    </row>
    <row r="99" spans="1:60" x14ac:dyDescent="0.2">
      <c r="A99" s="475">
        <v>90</v>
      </c>
      <c r="B99" s="319">
        <v>234644.61292504455</v>
      </c>
      <c r="C99" s="319">
        <f t="shared" si="2"/>
        <v>243394.73206309593</v>
      </c>
      <c r="D99" s="353">
        <v>252144.85120114731</v>
      </c>
      <c r="E99" s="353">
        <f t="shared" si="3"/>
        <v>261543.85783584096</v>
      </c>
      <c r="F99" s="353">
        <v>270942.86447053461</v>
      </c>
      <c r="G99" s="319">
        <v>277218.48004207498</v>
      </c>
      <c r="H99" s="353">
        <v>291351.00615580555</v>
      </c>
      <c r="I99" s="371">
        <v>291957.05947804975</v>
      </c>
      <c r="J99" s="319">
        <v>282599.0058591874</v>
      </c>
      <c r="K99" s="319">
        <v>275568.47686962876</v>
      </c>
      <c r="L99" s="319">
        <v>301441.07491785323</v>
      </c>
      <c r="M99" s="319">
        <v>306370.8823529412</v>
      </c>
      <c r="N99" s="319">
        <v>289009.6554888541</v>
      </c>
      <c r="O99" s="387">
        <v>283620.10707765759</v>
      </c>
      <c r="P99" s="387">
        <v>303095.0169779287</v>
      </c>
      <c r="Q99" s="387">
        <v>310432.96747967479</v>
      </c>
      <c r="R99" s="387">
        <v>319295.74749610835</v>
      </c>
      <c r="S99" s="388">
        <v>326175.9718225745</v>
      </c>
      <c r="T99" s="387">
        <v>338296.55336539663</v>
      </c>
      <c r="U99" s="387">
        <v>332339.0173061596</v>
      </c>
      <c r="V99" s="387">
        <v>325287.82663235767</v>
      </c>
      <c r="W99" s="387">
        <v>334036.10336257005</v>
      </c>
      <c r="X99" s="387">
        <v>347206.89616654476</v>
      </c>
      <c r="Y99" s="387">
        <v>360533.06846409594</v>
      </c>
      <c r="Z99" s="387">
        <v>385667.65512657276</v>
      </c>
      <c r="AA99" s="387">
        <v>388525.71113219252</v>
      </c>
      <c r="AB99" s="387">
        <v>391235.35993450938</v>
      </c>
      <c r="AC99" s="388">
        <v>409203.56215668051</v>
      </c>
      <c r="AD99" s="387">
        <v>413526.81959198258</v>
      </c>
      <c r="AE99" s="387">
        <v>412158.30078675988</v>
      </c>
      <c r="AF99" s="387">
        <v>419425.06804539409</v>
      </c>
      <c r="AG99" s="387">
        <v>427800.74370930973</v>
      </c>
      <c r="AH99" s="387">
        <v>436339.11100096221</v>
      </c>
      <c r="AI99" s="387">
        <v>459057.02854776289</v>
      </c>
      <c r="AJ99" s="387">
        <v>483324.80287916731</v>
      </c>
      <c r="AK99" s="387">
        <v>512334.44512287155</v>
      </c>
      <c r="AL99" s="387">
        <v>547998.31949673616</v>
      </c>
      <c r="AM99" s="388">
        <v>587117.05094012537</v>
      </c>
      <c r="AN99" s="387">
        <v>595254.98215541721</v>
      </c>
      <c r="AO99" s="387">
        <v>586145.98919172934</v>
      </c>
      <c r="AP99" s="387">
        <v>576907.7533889208</v>
      </c>
      <c r="AQ99" s="387">
        <v>598851.3740159882</v>
      </c>
      <c r="AR99" s="387">
        <v>649983.63423065946</v>
      </c>
      <c r="AS99" s="387">
        <v>694011.33253723767</v>
      </c>
      <c r="AT99" s="387">
        <v>709796.15466433787</v>
      </c>
      <c r="AU99" s="387">
        <v>721739.92291360453</v>
      </c>
      <c r="AV99" s="387">
        <v>659399.48114768974</v>
      </c>
      <c r="AW99" s="388">
        <v>610549.25679033238</v>
      </c>
      <c r="AX99" s="387">
        <v>606828.76690068969</v>
      </c>
      <c r="AY99" s="387">
        <v>599896.75960852276</v>
      </c>
      <c r="AZ99" s="387">
        <v>597887.92654999997</v>
      </c>
      <c r="BA99" s="387">
        <v>664187.2898343018</v>
      </c>
      <c r="BB99" s="387">
        <v>704277.07111316791</v>
      </c>
      <c r="BC99" s="387">
        <v>719868.08288474008</v>
      </c>
      <c r="BD99" s="387">
        <v>735309.2503725501</v>
      </c>
      <c r="BE99" s="387">
        <v>750918.43207250535</v>
      </c>
      <c r="BF99" s="387">
        <v>765279</v>
      </c>
      <c r="BG99" s="387">
        <v>792336.338431529</v>
      </c>
      <c r="BH99" s="389"/>
    </row>
    <row r="100" spans="1:60" x14ac:dyDescent="0.2">
      <c r="A100" s="475">
        <v>91</v>
      </c>
      <c r="B100" s="319">
        <v>263685.59736825922</v>
      </c>
      <c r="C100" s="319">
        <f t="shared" si="2"/>
        <v>273550.11223737447</v>
      </c>
      <c r="D100" s="353">
        <v>283414.62710648973</v>
      </c>
      <c r="E100" s="353">
        <f t="shared" si="3"/>
        <v>294300.56643139373</v>
      </c>
      <c r="F100" s="353">
        <v>305186.50575629773</v>
      </c>
      <c r="G100" s="319">
        <v>304482.04977024859</v>
      </c>
      <c r="H100" s="353">
        <v>324764.86892379535</v>
      </c>
      <c r="I100" s="371">
        <v>324430.360610965</v>
      </c>
      <c r="J100" s="319">
        <v>312625.81548362307</v>
      </c>
      <c r="K100" s="319">
        <v>306220.4043243737</v>
      </c>
      <c r="L100" s="319">
        <v>336960.13472070103</v>
      </c>
      <c r="M100" s="319">
        <v>340441.246884347</v>
      </c>
      <c r="N100" s="319">
        <v>325415.51638435363</v>
      </c>
      <c r="O100" s="387">
        <v>311650.65317371156</v>
      </c>
      <c r="P100" s="387">
        <v>333474.24148606806</v>
      </c>
      <c r="Q100" s="387">
        <v>342518.77468060394</v>
      </c>
      <c r="R100" s="387">
        <v>347944.19317414163</v>
      </c>
      <c r="S100" s="388">
        <v>358113.72237906512</v>
      </c>
      <c r="T100" s="387">
        <v>371274.01928779687</v>
      </c>
      <c r="U100" s="387">
        <v>361698.74689741543</v>
      </c>
      <c r="V100" s="387">
        <v>354695.92012437014</v>
      </c>
      <c r="W100" s="387">
        <v>364294.38233058766</v>
      </c>
      <c r="X100" s="387">
        <v>378733.11846345465</v>
      </c>
      <c r="Y100" s="387">
        <v>391096.4442809645</v>
      </c>
      <c r="Z100" s="387">
        <v>422092.11073247448</v>
      </c>
      <c r="AA100" s="387">
        <v>422283.30718429596</v>
      </c>
      <c r="AB100" s="387">
        <v>425805.30113376293</v>
      </c>
      <c r="AC100" s="388">
        <v>446170.6145525226</v>
      </c>
      <c r="AD100" s="387">
        <v>449795.57588604098</v>
      </c>
      <c r="AE100" s="387">
        <v>450785.33296241733</v>
      </c>
      <c r="AF100" s="387">
        <v>458632.02471323177</v>
      </c>
      <c r="AG100" s="387">
        <v>468152.638439879</v>
      </c>
      <c r="AH100" s="387">
        <v>474691.56311047619</v>
      </c>
      <c r="AI100" s="387">
        <v>501597.59400482703</v>
      </c>
      <c r="AJ100" s="387">
        <v>528283.95172008558</v>
      </c>
      <c r="AK100" s="387">
        <v>556985.22228015529</v>
      </c>
      <c r="AL100" s="387">
        <v>597090.5140984318</v>
      </c>
      <c r="AM100" s="388">
        <v>638524.33484464604</v>
      </c>
      <c r="AN100" s="387">
        <v>648413.67696095025</v>
      </c>
      <c r="AO100" s="387">
        <v>640334.65930451127</v>
      </c>
      <c r="AP100" s="387">
        <v>629793.6498614474</v>
      </c>
      <c r="AQ100" s="387">
        <v>649896.4674437053</v>
      </c>
      <c r="AR100" s="387">
        <v>710159.38088053593</v>
      </c>
      <c r="AS100" s="387">
        <v>757539.48686442152</v>
      </c>
      <c r="AT100" s="387">
        <v>773516.39258363564</v>
      </c>
      <c r="AU100" s="387">
        <v>786203.13615330181</v>
      </c>
      <c r="AV100" s="387">
        <v>722618.54584672558</v>
      </c>
      <c r="AW100" s="388">
        <v>669090.24502289004</v>
      </c>
      <c r="AX100" s="387">
        <v>667290.94164704916</v>
      </c>
      <c r="AY100" s="387">
        <v>662213.67483943305</v>
      </c>
      <c r="AZ100" s="387">
        <v>657166.19449999998</v>
      </c>
      <c r="BA100" s="387">
        <v>727720.55599183287</v>
      </c>
      <c r="BB100" s="387">
        <v>771433.59788665851</v>
      </c>
      <c r="BC100" s="387">
        <v>790307.2972740808</v>
      </c>
      <c r="BD100" s="387">
        <v>804828.61095391691</v>
      </c>
      <c r="BE100" s="387">
        <v>824519.76075094799</v>
      </c>
      <c r="BF100" s="387">
        <v>834391</v>
      </c>
      <c r="BG100" s="387">
        <v>870662.89768142928</v>
      </c>
      <c r="BH100" s="389"/>
    </row>
    <row r="101" spans="1:60" x14ac:dyDescent="0.2">
      <c r="A101" s="475">
        <v>92</v>
      </c>
      <c r="B101" s="319">
        <v>302947.48201438843</v>
      </c>
      <c r="C101" s="319">
        <f t="shared" si="2"/>
        <v>311686.6430330099</v>
      </c>
      <c r="D101" s="353">
        <v>320425.80405163136</v>
      </c>
      <c r="E101" s="353">
        <f t="shared" si="3"/>
        <v>329915.34417787311</v>
      </c>
      <c r="F101" s="353">
        <v>339404.88430411491</v>
      </c>
      <c r="G101" s="319">
        <v>340377.44726789574</v>
      </c>
      <c r="H101" s="353">
        <v>359566.56548503501</v>
      </c>
      <c r="I101" s="371">
        <v>358921.33319846244</v>
      </c>
      <c r="J101" s="319">
        <v>346463.18797425798</v>
      </c>
      <c r="K101" s="319">
        <v>337307.97312122869</v>
      </c>
      <c r="L101" s="319">
        <v>377334.17809419497</v>
      </c>
      <c r="M101" s="319">
        <v>380712.50062313065</v>
      </c>
      <c r="N101" s="319">
        <v>359876.51110771234</v>
      </c>
      <c r="O101" s="387">
        <v>344069.60398820386</v>
      </c>
      <c r="P101" s="387">
        <v>370574.89247311826</v>
      </c>
      <c r="Q101" s="387">
        <v>377679.58768873406</v>
      </c>
      <c r="R101" s="387">
        <v>382623.71927042032</v>
      </c>
      <c r="S101" s="388">
        <v>395803.09571637982</v>
      </c>
      <c r="T101" s="387">
        <v>408968.07470906328</v>
      </c>
      <c r="U101" s="387">
        <v>401490.20163953089</v>
      </c>
      <c r="V101" s="387">
        <v>389189.12351238343</v>
      </c>
      <c r="W101" s="387">
        <v>398267.51206786762</v>
      </c>
      <c r="X101" s="387">
        <v>413714.29924279865</v>
      </c>
      <c r="Y101" s="387">
        <v>428543.67313792172</v>
      </c>
      <c r="Z101" s="387">
        <v>465925.95004493708</v>
      </c>
      <c r="AA101" s="387">
        <v>464325.64563797571</v>
      </c>
      <c r="AB101" s="387">
        <v>467993.5053343192</v>
      </c>
      <c r="AC101" s="388">
        <v>489361.58725597907</v>
      </c>
      <c r="AD101" s="387">
        <v>492090.5255335737</v>
      </c>
      <c r="AE101" s="387">
        <v>496427.09392533614</v>
      </c>
      <c r="AF101" s="387">
        <v>503984.74461975525</v>
      </c>
      <c r="AG101" s="387">
        <v>514094.56326445477</v>
      </c>
      <c r="AH101" s="387">
        <v>524971.40165320586</v>
      </c>
      <c r="AI101" s="387">
        <v>555450.23720777465</v>
      </c>
      <c r="AJ101" s="387">
        <v>578785.47839225503</v>
      </c>
      <c r="AK101" s="387">
        <v>610257.19083162968</v>
      </c>
      <c r="AL101" s="387">
        <v>655167.91150897916</v>
      </c>
      <c r="AM101" s="388">
        <v>700806.23649819987</v>
      </c>
      <c r="AN101" s="387">
        <v>710786.98817307944</v>
      </c>
      <c r="AO101" s="387">
        <v>703031.21240601502</v>
      </c>
      <c r="AP101" s="387">
        <v>692266.61931747256</v>
      </c>
      <c r="AQ101" s="387">
        <v>710468.39140782319</v>
      </c>
      <c r="AR101" s="387">
        <v>779179.15872695297</v>
      </c>
      <c r="AS101" s="387">
        <v>824235.86624438991</v>
      </c>
      <c r="AT101" s="387">
        <v>846435.23332885478</v>
      </c>
      <c r="AU101" s="387">
        <v>864430.59916163108</v>
      </c>
      <c r="AV101" s="387">
        <v>791287.89714786061</v>
      </c>
      <c r="AW101" s="388">
        <v>734455.89915735391</v>
      </c>
      <c r="AX101" s="387">
        <v>739035.23353680142</v>
      </c>
      <c r="AY101" s="387">
        <v>734728.64292996214</v>
      </c>
      <c r="AZ101" s="387">
        <v>726162.93794999993</v>
      </c>
      <c r="BA101" s="387">
        <v>807855.62176064076</v>
      </c>
      <c r="BB101" s="387">
        <v>851607.32409710565</v>
      </c>
      <c r="BC101" s="387">
        <v>872346.06216355506</v>
      </c>
      <c r="BD101" s="387">
        <v>889787.19568785012</v>
      </c>
      <c r="BE101" s="387">
        <v>909666.83797281049</v>
      </c>
      <c r="BF101" s="387">
        <v>923198</v>
      </c>
      <c r="BG101" s="387">
        <v>961374.28713924729</v>
      </c>
      <c r="BH101" s="389"/>
    </row>
    <row r="102" spans="1:60" x14ac:dyDescent="0.2">
      <c r="A102" s="475">
        <v>93</v>
      </c>
      <c r="B102" s="319">
        <v>342597.76086822845</v>
      </c>
      <c r="C102" s="319">
        <f t="shared" si="2"/>
        <v>352517.23124683078</v>
      </c>
      <c r="D102" s="353">
        <v>362436.70162543317</v>
      </c>
      <c r="E102" s="353">
        <f t="shared" si="3"/>
        <v>371933.07525133505</v>
      </c>
      <c r="F102" s="353">
        <v>381429.44887723698</v>
      </c>
      <c r="G102" s="319">
        <v>386377.05253833806</v>
      </c>
      <c r="H102" s="353">
        <v>402765.83262576943</v>
      </c>
      <c r="I102" s="371">
        <v>399229.92514667206</v>
      </c>
      <c r="J102" s="319">
        <v>394116.51186245319</v>
      </c>
      <c r="K102" s="319">
        <v>378612.85106966534</v>
      </c>
      <c r="L102" s="319">
        <v>431603.18444687844</v>
      </c>
      <c r="M102" s="319">
        <v>429007.62213359924</v>
      </c>
      <c r="N102" s="319">
        <v>402307.64367376594</v>
      </c>
      <c r="O102" s="387">
        <v>385720.54451621964</v>
      </c>
      <c r="P102" s="387">
        <v>413459.95439262287</v>
      </c>
      <c r="Q102" s="387">
        <v>424194.26829268294</v>
      </c>
      <c r="R102" s="387">
        <v>428388.97656181164</v>
      </c>
      <c r="S102" s="388">
        <v>441843.15150116727</v>
      </c>
      <c r="T102" s="387">
        <v>453902.70253432682</v>
      </c>
      <c r="U102" s="387">
        <v>449230.35841967433</v>
      </c>
      <c r="V102" s="387">
        <v>432144.04481612524</v>
      </c>
      <c r="W102" s="387">
        <v>443961.0870324343</v>
      </c>
      <c r="X102" s="387">
        <v>458891.66060378402</v>
      </c>
      <c r="Y102" s="387">
        <v>475373.35441586724</v>
      </c>
      <c r="Z102" s="387">
        <v>509355.18845491309</v>
      </c>
      <c r="AA102" s="387">
        <v>515390.6305870763</v>
      </c>
      <c r="AB102" s="387">
        <v>517450.7615048766</v>
      </c>
      <c r="AC102" s="388">
        <v>541271.29274064058</v>
      </c>
      <c r="AD102" s="387">
        <v>542702.98996199202</v>
      </c>
      <c r="AE102" s="387">
        <v>546073.79784032842</v>
      </c>
      <c r="AF102" s="387">
        <v>561813.48238151241</v>
      </c>
      <c r="AG102" s="387">
        <v>571718.42930143164</v>
      </c>
      <c r="AH102" s="387">
        <v>585900.75006560341</v>
      </c>
      <c r="AI102" s="387">
        <v>617627.10102394933</v>
      </c>
      <c r="AJ102" s="387">
        <v>637266.4788259489</v>
      </c>
      <c r="AK102" s="387">
        <v>673237.50277850195</v>
      </c>
      <c r="AL102" s="387">
        <v>723264.55294022057</v>
      </c>
      <c r="AM102" s="388">
        <v>778721.04767302319</v>
      </c>
      <c r="AN102" s="387">
        <v>789534.1415713653</v>
      </c>
      <c r="AO102" s="387">
        <v>774456.61419172934</v>
      </c>
      <c r="AP102" s="387">
        <v>770517.93843772623</v>
      </c>
      <c r="AQ102" s="387">
        <v>787571.61146030377</v>
      </c>
      <c r="AR102" s="387">
        <v>857819.68381723994</v>
      </c>
      <c r="AS102" s="387">
        <v>910208.81104842341</v>
      </c>
      <c r="AT102" s="387">
        <v>939488.26973890455</v>
      </c>
      <c r="AU102" s="387">
        <v>957675.91077358602</v>
      </c>
      <c r="AV102" s="387">
        <v>874558.00537111983</v>
      </c>
      <c r="AW102" s="388">
        <v>812814.77987587627</v>
      </c>
      <c r="AX102" s="387">
        <v>823427.17813170573</v>
      </c>
      <c r="AY102" s="387">
        <v>820269.37256601069</v>
      </c>
      <c r="AZ102" s="387">
        <v>816397.37615000003</v>
      </c>
      <c r="BA102" s="387">
        <v>904696.91465760942</v>
      </c>
      <c r="BB102" s="387">
        <v>954702.17610535852</v>
      </c>
      <c r="BC102" s="387">
        <v>976556.92308059393</v>
      </c>
      <c r="BD102" s="387">
        <v>997150.00523456512</v>
      </c>
      <c r="BE102" s="387">
        <v>1022071.3511976325</v>
      </c>
      <c r="BF102" s="387">
        <v>1035382</v>
      </c>
      <c r="BG102" s="387">
        <v>1085019.2048588023</v>
      </c>
      <c r="BH102" s="389"/>
    </row>
    <row r="103" spans="1:60" x14ac:dyDescent="0.2">
      <c r="A103" s="475">
        <v>94</v>
      </c>
      <c r="B103" s="319">
        <v>403609.72114615992</v>
      </c>
      <c r="C103" s="319">
        <f t="shared" si="2"/>
        <v>412306.34333273093</v>
      </c>
      <c r="D103" s="353">
        <v>421002.96551930194</v>
      </c>
      <c r="E103" s="353">
        <f t="shared" si="3"/>
        <v>432276.74350284028</v>
      </c>
      <c r="F103" s="353">
        <v>443550.52148637868</v>
      </c>
      <c r="G103" s="319">
        <v>444192.50733543711</v>
      </c>
      <c r="H103" s="353">
        <v>464295.09101040114</v>
      </c>
      <c r="I103" s="371">
        <v>455668.67944568075</v>
      </c>
      <c r="J103" s="319">
        <v>460513.97320142156</v>
      </c>
      <c r="K103" s="319">
        <v>440438.46247028705</v>
      </c>
      <c r="L103" s="319">
        <v>491178.68784227822</v>
      </c>
      <c r="M103" s="319">
        <v>490035.97270687943</v>
      </c>
      <c r="N103" s="319">
        <v>455984.25515237264</v>
      </c>
      <c r="O103" s="387">
        <v>436494.54272574076</v>
      </c>
      <c r="P103" s="387">
        <v>467699.87399713701</v>
      </c>
      <c r="Q103" s="387">
        <v>481433.20557491289</v>
      </c>
      <c r="R103" s="387">
        <v>483169.93420859403</v>
      </c>
      <c r="S103" s="388">
        <v>500520.53328085132</v>
      </c>
      <c r="T103" s="387">
        <v>515273.59540481947</v>
      </c>
      <c r="U103" s="387">
        <v>504909.12364795624</v>
      </c>
      <c r="V103" s="387">
        <v>485906.01275865769</v>
      </c>
      <c r="W103" s="387">
        <v>501434.28989585681</v>
      </c>
      <c r="X103" s="387">
        <v>517656.62659892056</v>
      </c>
      <c r="Y103" s="387">
        <v>531502.90728780522</v>
      </c>
      <c r="Z103" s="387">
        <v>565841.62419487711</v>
      </c>
      <c r="AA103" s="387">
        <v>574685.77325135912</v>
      </c>
      <c r="AB103" s="387">
        <v>578925.5593112919</v>
      </c>
      <c r="AC103" s="388">
        <v>603787.69720273814</v>
      </c>
      <c r="AD103" s="387">
        <v>603380.70923886553</v>
      </c>
      <c r="AE103" s="387">
        <v>607922.89949221071</v>
      </c>
      <c r="AF103" s="387">
        <v>627353.62122160953</v>
      </c>
      <c r="AG103" s="387">
        <v>647822.74332196114</v>
      </c>
      <c r="AH103" s="387">
        <v>657679.93286584842</v>
      </c>
      <c r="AI103" s="387">
        <v>691003.68143324344</v>
      </c>
      <c r="AJ103" s="387">
        <v>716193.03977391962</v>
      </c>
      <c r="AK103" s="387">
        <v>760180.7735212195</v>
      </c>
      <c r="AL103" s="387">
        <v>817327.7851512772</v>
      </c>
      <c r="AM103" s="388">
        <v>880481.99373249779</v>
      </c>
      <c r="AN103" s="387">
        <v>889730.10446244816</v>
      </c>
      <c r="AO103" s="387">
        <v>871908.11560150376</v>
      </c>
      <c r="AP103" s="387">
        <v>862678.88184337318</v>
      </c>
      <c r="AQ103" s="387">
        <v>887986.08238237619</v>
      </c>
      <c r="AR103" s="387">
        <v>966079.41966831393</v>
      </c>
      <c r="AS103" s="387">
        <v>1025138.1565770194</v>
      </c>
      <c r="AT103" s="387">
        <v>1057197.879383313</v>
      </c>
      <c r="AU103" s="387">
        <v>1078393.0143720398</v>
      </c>
      <c r="AV103" s="387">
        <v>984109.23939390702</v>
      </c>
      <c r="AW103" s="388">
        <v>921423.62607445323</v>
      </c>
      <c r="AX103" s="387">
        <v>927315.23062019551</v>
      </c>
      <c r="AY103" s="387">
        <v>933965.1784585584</v>
      </c>
      <c r="AZ103" s="387">
        <v>932397.40999999992</v>
      </c>
      <c r="BA103" s="387">
        <v>1027164.2850832416</v>
      </c>
      <c r="BB103" s="387">
        <v>1084964.9831761825</v>
      </c>
      <c r="BC103" s="387">
        <v>1109429.789924789</v>
      </c>
      <c r="BD103" s="387">
        <v>1133444.1147925979</v>
      </c>
      <c r="BE103" s="387">
        <v>1164562.8594284658</v>
      </c>
      <c r="BF103" s="387">
        <v>1185018</v>
      </c>
      <c r="BG103" s="387">
        <v>1239661.0780245601</v>
      </c>
      <c r="BH103" s="389"/>
    </row>
    <row r="104" spans="1:60" x14ac:dyDescent="0.2">
      <c r="A104" s="475">
        <v>95</v>
      </c>
      <c r="B104" s="319">
        <v>475319.55696980871</v>
      </c>
      <c r="C104" s="319">
        <f t="shared" si="2"/>
        <v>490350.95677461388</v>
      </c>
      <c r="D104" s="353">
        <v>505382.35657941905</v>
      </c>
      <c r="E104" s="353">
        <f t="shared" si="3"/>
        <v>516674.15845612925</v>
      </c>
      <c r="F104" s="353">
        <v>527965.9603328394</v>
      </c>
      <c r="G104" s="319">
        <v>523394.28168078396</v>
      </c>
      <c r="H104" s="353">
        <v>547947.36096370197</v>
      </c>
      <c r="I104" s="371">
        <v>536056.07298199472</v>
      </c>
      <c r="J104" s="319">
        <v>537369.19436173281</v>
      </c>
      <c r="K104" s="319">
        <v>518636.08337904548</v>
      </c>
      <c r="L104" s="319">
        <v>563741.27228915668</v>
      </c>
      <c r="M104" s="319">
        <v>569855.73363243602</v>
      </c>
      <c r="N104" s="319">
        <v>521753.78178411658</v>
      </c>
      <c r="O104" s="387">
        <v>511793.80985816597</v>
      </c>
      <c r="P104" s="387">
        <v>540488.27457638399</v>
      </c>
      <c r="Q104" s="387">
        <v>559644.09988385602</v>
      </c>
      <c r="R104" s="387">
        <v>559481.1654477634</v>
      </c>
      <c r="S104" s="388">
        <v>576206.11338834895</v>
      </c>
      <c r="T104" s="387">
        <v>592166.70699494134</v>
      </c>
      <c r="U104" s="387">
        <v>572404.95923943981</v>
      </c>
      <c r="V104" s="387">
        <v>552589.86276401847</v>
      </c>
      <c r="W104" s="387">
        <v>570794.10471827944</v>
      </c>
      <c r="X104" s="387">
        <v>586512.61273996159</v>
      </c>
      <c r="Y104" s="387">
        <v>606979.66570489539</v>
      </c>
      <c r="Z104" s="387">
        <v>645896.58122378669</v>
      </c>
      <c r="AA104" s="387">
        <v>651995.88408070931</v>
      </c>
      <c r="AB104" s="387">
        <v>657435.61256645899</v>
      </c>
      <c r="AC104" s="388">
        <v>684322.19175188034</v>
      </c>
      <c r="AD104" s="387">
        <v>687025.64093818015</v>
      </c>
      <c r="AE104" s="387">
        <v>694715.18877535022</v>
      </c>
      <c r="AF104" s="387">
        <v>712126.56305845326</v>
      </c>
      <c r="AG104" s="387">
        <v>734970.09080345032</v>
      </c>
      <c r="AH104" s="387">
        <v>747790.42459981935</v>
      </c>
      <c r="AI104" s="387">
        <v>783760.18686717225</v>
      </c>
      <c r="AJ104" s="387">
        <v>827420.42369087425</v>
      </c>
      <c r="AK104" s="387">
        <v>877945.94386740029</v>
      </c>
      <c r="AL104" s="387">
        <v>943024.57420298504</v>
      </c>
      <c r="AM104" s="388">
        <v>1014755.9632617683</v>
      </c>
      <c r="AN104" s="387">
        <v>1024844.6137364211</v>
      </c>
      <c r="AO104" s="387">
        <v>1004034.3421052631</v>
      </c>
      <c r="AP104" s="387">
        <v>985774.07719000417</v>
      </c>
      <c r="AQ104" s="387">
        <v>1014666.9610056751</v>
      </c>
      <c r="AR104" s="387">
        <v>1104615.2837507126</v>
      </c>
      <c r="AS104" s="387">
        <v>1172669.0237444188</v>
      </c>
      <c r="AT104" s="387">
        <v>1204727.8854292624</v>
      </c>
      <c r="AU104" s="387">
        <v>1230199.127769612</v>
      </c>
      <c r="AV104" s="387">
        <v>1136781.162532435</v>
      </c>
      <c r="AW104" s="388">
        <v>1060288.295835404</v>
      </c>
      <c r="AX104" s="387">
        <v>1077046.2626820276</v>
      </c>
      <c r="AY104" s="387">
        <v>1089626.9829748189</v>
      </c>
      <c r="AZ104" s="387">
        <v>1084528.6746</v>
      </c>
      <c r="BA104" s="387">
        <v>1192029.2273637506</v>
      </c>
      <c r="BB104" s="387">
        <v>1256128.7625094</v>
      </c>
      <c r="BC104" s="387">
        <v>1286985.3056637268</v>
      </c>
      <c r="BD104" s="387">
        <v>1312967.4248769169</v>
      </c>
      <c r="BE104" s="387">
        <v>1356123.2865532229</v>
      </c>
      <c r="BF104" s="387">
        <v>1381113</v>
      </c>
      <c r="BG104" s="387">
        <v>1443800.0230970432</v>
      </c>
      <c r="BH104" s="389"/>
    </row>
    <row r="105" spans="1:60" x14ac:dyDescent="0.2">
      <c r="A105" s="475">
        <v>96</v>
      </c>
      <c r="B105" s="323">
        <v>585773.41849597241</v>
      </c>
      <c r="C105" s="323">
        <f t="shared" si="2"/>
        <v>601303.25057104102</v>
      </c>
      <c r="D105" s="353">
        <v>616833.08264610963</v>
      </c>
      <c r="E105" s="353">
        <f t="shared" si="3"/>
        <v>628533.32520542119</v>
      </c>
      <c r="F105" s="353">
        <v>640233.56776473275</v>
      </c>
      <c r="G105" s="319">
        <v>633417.87742899859</v>
      </c>
      <c r="H105" s="353">
        <v>666301.35639991506</v>
      </c>
      <c r="I105" s="371">
        <v>639293.59574145253</v>
      </c>
      <c r="J105" s="357">
        <v>648556.73542407074</v>
      </c>
      <c r="K105" s="323">
        <v>631907.89792466618</v>
      </c>
      <c r="L105" s="319">
        <v>684921.66221248638</v>
      </c>
      <c r="M105" s="319">
        <v>701183.8459621137</v>
      </c>
      <c r="N105" s="319">
        <v>612323.52999655879</v>
      </c>
      <c r="O105" s="387">
        <v>619041.28580957733</v>
      </c>
      <c r="P105" s="387">
        <v>633595.89417091105</v>
      </c>
      <c r="Q105" s="387">
        <v>660033.99535423925</v>
      </c>
      <c r="R105" s="387">
        <v>655679.01371633331</v>
      </c>
      <c r="S105" s="388">
        <v>676119.50200879527</v>
      </c>
      <c r="T105" s="387">
        <v>696967.22694310849</v>
      </c>
      <c r="U105" s="387">
        <v>676167.0633041102</v>
      </c>
      <c r="V105" s="387">
        <v>647168.15439047932</v>
      </c>
      <c r="W105" s="387">
        <v>662538.62693342636</v>
      </c>
      <c r="X105" s="387">
        <v>681224.92101777345</v>
      </c>
      <c r="Y105" s="387">
        <v>705354.60522795876</v>
      </c>
      <c r="Z105" s="387">
        <v>749349.91967495496</v>
      </c>
      <c r="AA105" s="387">
        <v>755480.362863502</v>
      </c>
      <c r="AB105" s="387">
        <v>769378.23254462867</v>
      </c>
      <c r="AC105" s="388">
        <v>798094.63086284127</v>
      </c>
      <c r="AD105" s="387">
        <v>804802.80219601723</v>
      </c>
      <c r="AE105" s="387">
        <v>822211.6619126728</v>
      </c>
      <c r="AF105" s="387">
        <v>845452.89632050821</v>
      </c>
      <c r="AG105" s="387">
        <v>865705.14488327398</v>
      </c>
      <c r="AH105" s="387">
        <v>883022.39853339957</v>
      </c>
      <c r="AI105" s="387">
        <v>922755.68049069599</v>
      </c>
      <c r="AJ105" s="387">
        <v>971255.59304131276</v>
      </c>
      <c r="AK105" s="387">
        <v>1034821.2173954804</v>
      </c>
      <c r="AL105" s="387">
        <v>1119314.3433597877</v>
      </c>
      <c r="AM105" s="388">
        <v>1207336.7397653023</v>
      </c>
      <c r="AN105" s="387">
        <v>1210573.1172011357</v>
      </c>
      <c r="AO105" s="387">
        <v>1180825.1950187969</v>
      </c>
      <c r="AP105" s="387">
        <v>1168048.8037047207</v>
      </c>
      <c r="AQ105" s="387">
        <v>1197597.2550192224</v>
      </c>
      <c r="AR105" s="387">
        <v>1314781.4814792813</v>
      </c>
      <c r="AS105" s="387">
        <v>1385544.8522607964</v>
      </c>
      <c r="AT105" s="387">
        <v>1441015.5997245733</v>
      </c>
      <c r="AU105" s="387">
        <v>1455921.7237737493</v>
      </c>
      <c r="AV105" s="387">
        <v>1350167.1011436321</v>
      </c>
      <c r="AW105" s="388">
        <v>1250131.1695547826</v>
      </c>
      <c r="AX105" s="387">
        <v>1286591.9078248371</v>
      </c>
      <c r="AY105" s="387">
        <v>1296989.6505760015</v>
      </c>
      <c r="AZ105" s="387">
        <v>1294824.5163999998</v>
      </c>
      <c r="BA105" s="387">
        <v>1422261.4440670644</v>
      </c>
      <c r="BB105" s="387">
        <v>1500065.5670928056</v>
      </c>
      <c r="BC105" s="387">
        <v>1542793.1003989615</v>
      </c>
      <c r="BD105" s="387">
        <v>1573523.6680625507</v>
      </c>
      <c r="BE105" s="387">
        <v>1618081.4199574587</v>
      </c>
      <c r="BF105" s="387">
        <v>1656064</v>
      </c>
      <c r="BG105" s="387">
        <v>1725216.182027752</v>
      </c>
      <c r="BH105" s="389"/>
    </row>
    <row r="106" spans="1:60" x14ac:dyDescent="0.2">
      <c r="A106" s="475">
        <v>97</v>
      </c>
      <c r="B106" s="323">
        <v>760271.44069359882</v>
      </c>
      <c r="C106" s="323">
        <f t="shared" si="2"/>
        <v>772478.03569280147</v>
      </c>
      <c r="D106" s="353">
        <v>784684.63069200411</v>
      </c>
      <c r="E106" s="353">
        <f t="shared" si="3"/>
        <v>795614.55901977385</v>
      </c>
      <c r="F106" s="353">
        <v>806544.48734754359</v>
      </c>
      <c r="G106" s="319">
        <v>802312.13364335941</v>
      </c>
      <c r="H106" s="353">
        <v>844355.72755253653</v>
      </c>
      <c r="I106" s="371">
        <v>809971.78687032161</v>
      </c>
      <c r="J106" s="357">
        <v>819175.2199596581</v>
      </c>
      <c r="K106" s="323">
        <v>808028.57446516724</v>
      </c>
      <c r="L106" s="319">
        <v>875678.82168674702</v>
      </c>
      <c r="M106" s="319">
        <v>889190.01910933875</v>
      </c>
      <c r="N106" s="319">
        <v>769395.83718885027</v>
      </c>
      <c r="O106" s="387">
        <v>760193.85672658333</v>
      </c>
      <c r="P106" s="387">
        <v>778851.74905955582</v>
      </c>
      <c r="Q106" s="387">
        <v>818765.51684088272</v>
      </c>
      <c r="R106" s="387">
        <v>800877.3561547274</v>
      </c>
      <c r="S106" s="388">
        <v>835224.66963461647</v>
      </c>
      <c r="T106" s="387">
        <v>861738.57484612125</v>
      </c>
      <c r="U106" s="387">
        <v>846410.59717636334</v>
      </c>
      <c r="V106" s="387">
        <v>804464.38554733573</v>
      </c>
      <c r="W106" s="387">
        <v>818553.25421605073</v>
      </c>
      <c r="X106" s="387">
        <v>830224.11340226571</v>
      </c>
      <c r="Y106" s="387">
        <v>854328.29967134167</v>
      </c>
      <c r="Z106" s="387">
        <v>915310.98524565599</v>
      </c>
      <c r="AA106" s="387">
        <v>933915.68103039369</v>
      </c>
      <c r="AB106" s="387">
        <v>956963.08334213588</v>
      </c>
      <c r="AC106" s="388">
        <v>989899.26012000337</v>
      </c>
      <c r="AD106" s="387">
        <v>998686.75364649319</v>
      </c>
      <c r="AE106" s="387">
        <v>1020690.7991411466</v>
      </c>
      <c r="AF106" s="387">
        <v>1055055.4125490673</v>
      </c>
      <c r="AG106" s="387">
        <v>1075048.9653323004</v>
      </c>
      <c r="AH106" s="387">
        <v>1096356.70175234</v>
      </c>
      <c r="AI106" s="387">
        <v>1136957.1839966869</v>
      </c>
      <c r="AJ106" s="387">
        <v>1199680.6257782006</v>
      </c>
      <c r="AK106" s="387">
        <v>1267252.7947613234</v>
      </c>
      <c r="AL106" s="387">
        <v>1389461.7371136814</v>
      </c>
      <c r="AM106" s="388">
        <v>1510139.9463928526</v>
      </c>
      <c r="AN106" s="387">
        <v>1516497.2271862871</v>
      </c>
      <c r="AO106" s="387">
        <v>1474682.8289473683</v>
      </c>
      <c r="AP106" s="387">
        <v>1454353.8536959831</v>
      </c>
      <c r="AQ106" s="387">
        <v>1493471.3439311648</v>
      </c>
      <c r="AR106" s="387">
        <v>1650376.7891085343</v>
      </c>
      <c r="AS106" s="387">
        <v>1733984.4024667428</v>
      </c>
      <c r="AT106" s="387">
        <v>1803221.4421828114</v>
      </c>
      <c r="AU106" s="387">
        <v>1818520.6622570637</v>
      </c>
      <c r="AV106" s="387">
        <v>1689533.2314813826</v>
      </c>
      <c r="AW106" s="388">
        <v>1561398.0303542921</v>
      </c>
      <c r="AX106" s="387">
        <v>1596952.8618674614</v>
      </c>
      <c r="AY106" s="387">
        <v>1617891.0919053927</v>
      </c>
      <c r="AZ106" s="387">
        <v>1616560.3547999999</v>
      </c>
      <c r="BA106" s="387">
        <v>1757070.2044231975</v>
      </c>
      <c r="BB106" s="387">
        <v>1863469.1511444051</v>
      </c>
      <c r="BC106" s="387">
        <v>1912354.1235730918</v>
      </c>
      <c r="BD106" s="387">
        <v>1946733.362052704</v>
      </c>
      <c r="BE106" s="387">
        <v>2020794.9975030057</v>
      </c>
      <c r="BF106" s="387">
        <v>2066895</v>
      </c>
      <c r="BG106" s="387">
        <v>2167976.0726603717</v>
      </c>
      <c r="BH106" s="389"/>
    </row>
    <row r="107" spans="1:60" x14ac:dyDescent="0.2">
      <c r="A107" s="475">
        <v>98</v>
      </c>
      <c r="B107" s="323">
        <v>1073433.0089774332</v>
      </c>
      <c r="C107" s="323">
        <f t="shared" si="2"/>
        <v>1099039.3879893739</v>
      </c>
      <c r="D107" s="353">
        <v>1124645.7670013146</v>
      </c>
      <c r="E107" s="353">
        <f t="shared" si="3"/>
        <v>1126834.5521145863</v>
      </c>
      <c r="F107" s="353">
        <v>1129023.3372278581</v>
      </c>
      <c r="G107" s="319">
        <v>1138585.3216519959</v>
      </c>
      <c r="H107" s="353">
        <v>1191814.0312566333</v>
      </c>
      <c r="I107" s="371">
        <v>1127676.5759660124</v>
      </c>
      <c r="J107" s="357">
        <v>1132546.1175679569</v>
      </c>
      <c r="K107" s="323">
        <v>1098277.1514445052</v>
      </c>
      <c r="L107" s="319">
        <v>1193884.1548740417</v>
      </c>
      <c r="M107" s="319">
        <v>1207433.2795363909</v>
      </c>
      <c r="N107" s="319">
        <v>1060371.5447558598</v>
      </c>
      <c r="O107" s="387">
        <v>1029960.1435893835</v>
      </c>
      <c r="P107" s="387">
        <v>1058148.7845800458</v>
      </c>
      <c r="Q107" s="387">
        <v>1113562.5667828107</v>
      </c>
      <c r="R107" s="387">
        <v>1079049.1419214616</v>
      </c>
      <c r="S107" s="388">
        <v>1138700.9837667625</v>
      </c>
      <c r="T107" s="387">
        <v>1171111.4991651922</v>
      </c>
      <c r="U107" s="387">
        <v>1150086.3425936466</v>
      </c>
      <c r="V107" s="387">
        <v>1114653.7129838106</v>
      </c>
      <c r="W107" s="387">
        <v>1122825.0262925455</v>
      </c>
      <c r="X107" s="387">
        <v>1147370.4608449813</v>
      </c>
      <c r="Y107" s="387">
        <v>1179146.2191882904</v>
      </c>
      <c r="Z107" s="387">
        <v>1277293.9260035949</v>
      </c>
      <c r="AA107" s="387">
        <v>1316127.7634363484</v>
      </c>
      <c r="AB107" s="387">
        <v>1370899.1112108729</v>
      </c>
      <c r="AC107" s="388">
        <v>1427675.1678357136</v>
      </c>
      <c r="AD107" s="387">
        <v>1432263.0857128934</v>
      </c>
      <c r="AE107" s="387">
        <v>1468851.9045230856</v>
      </c>
      <c r="AF107" s="387">
        <v>1521214.3469627772</v>
      </c>
      <c r="AG107" s="387">
        <v>1559966.741280932</v>
      </c>
      <c r="AH107" s="387">
        <v>1573726.7975333121</v>
      </c>
      <c r="AI107" s="387">
        <v>1625471.8251860105</v>
      </c>
      <c r="AJ107" s="387">
        <v>1710601.0441528282</v>
      </c>
      <c r="AK107" s="387">
        <v>1827967.7846763902</v>
      </c>
      <c r="AL107" s="387">
        <v>2012055.099271378</v>
      </c>
      <c r="AM107" s="388">
        <v>2171818.8383117751</v>
      </c>
      <c r="AN107" s="387">
        <v>2199125.0750905252</v>
      </c>
      <c r="AO107" s="387">
        <v>2146723.9544172934</v>
      </c>
      <c r="AP107" s="387">
        <v>2108013.5196095561</v>
      </c>
      <c r="AQ107" s="387">
        <v>2138695.0118996762</v>
      </c>
      <c r="AR107" s="387">
        <v>2370580.8198892795</v>
      </c>
      <c r="AS107" s="387">
        <v>2497022.894961522</v>
      </c>
      <c r="AT107" s="387">
        <v>2607039.6255430155</v>
      </c>
      <c r="AU107" s="387">
        <v>2616284.8995046006</v>
      </c>
      <c r="AV107" s="387">
        <v>2390968.3142905957</v>
      </c>
      <c r="AW107" s="388">
        <v>2225657.7006967426</v>
      </c>
      <c r="AX107" s="387">
        <v>2285743.7742442871</v>
      </c>
      <c r="AY107" s="387">
        <v>2323754.0597920273</v>
      </c>
      <c r="AZ107" s="387">
        <v>2335279.8492000001</v>
      </c>
      <c r="BA107" s="387">
        <v>2520423.3871917697</v>
      </c>
      <c r="BB107" s="387">
        <v>2671382.7453192184</v>
      </c>
      <c r="BC107" s="387">
        <v>2757096.9151109071</v>
      </c>
      <c r="BD107" s="387">
        <v>2793048.8781996868</v>
      </c>
      <c r="BE107" s="387">
        <v>2913744.7885878109</v>
      </c>
      <c r="BF107" s="387">
        <v>2970950</v>
      </c>
      <c r="BG107" s="387">
        <v>3115250.0267322781</v>
      </c>
      <c r="BH107" s="389"/>
    </row>
    <row r="108" spans="1:60" x14ac:dyDescent="0.2">
      <c r="A108" s="477">
        <v>99</v>
      </c>
      <c r="B108" s="363">
        <v>1385729.2077107544</v>
      </c>
      <c r="C108" s="363">
        <f t="shared" si="2"/>
        <v>1408639.1777767348</v>
      </c>
      <c r="D108" s="356">
        <v>1431549.1478427153</v>
      </c>
      <c r="E108" s="356">
        <f t="shared" si="3"/>
        <v>1452224.4369955626</v>
      </c>
      <c r="F108" s="356">
        <v>1472899.72614841</v>
      </c>
      <c r="G108" s="321">
        <v>1466582.5070586281</v>
      </c>
      <c r="H108" s="356">
        <v>1547181.811451921</v>
      </c>
      <c r="I108" s="375">
        <v>1449999.590835525</v>
      </c>
      <c r="J108" s="364">
        <v>1448088.3973681682</v>
      </c>
      <c r="K108" s="363">
        <v>1414522.372234412</v>
      </c>
      <c r="L108" s="321">
        <v>1541743.7277108436</v>
      </c>
      <c r="M108" s="321">
        <v>1554549.5741940846</v>
      </c>
      <c r="N108" s="321">
        <v>1349720.1747409476</v>
      </c>
      <c r="O108" s="393">
        <v>1299504.6759584327</v>
      </c>
      <c r="P108" s="393">
        <v>1337073.227304504</v>
      </c>
      <c r="Q108" s="393">
        <v>1394532.5261324041</v>
      </c>
      <c r="R108" s="393">
        <v>1339026.7887038507</v>
      </c>
      <c r="S108" s="394">
        <v>1438278.7083989359</v>
      </c>
      <c r="T108" s="393">
        <v>1478289.0554212665</v>
      </c>
      <c r="U108" s="393">
        <v>1460804.8903563702</v>
      </c>
      <c r="V108" s="393">
        <v>1447642.8672670741</v>
      </c>
      <c r="W108" s="393">
        <v>1432423.2388102622</v>
      </c>
      <c r="X108" s="393">
        <v>1467235.643719974</v>
      </c>
      <c r="Y108" s="393">
        <v>1533612.7730538463</v>
      </c>
      <c r="Z108" s="393">
        <v>1645507.7206598262</v>
      </c>
      <c r="AA108" s="393">
        <v>1737580.1703944248</v>
      </c>
      <c r="AB108" s="393">
        <v>1823416.1298897928</v>
      </c>
      <c r="AC108" s="394">
        <v>1912262.5231133271</v>
      </c>
      <c r="AD108" s="393">
        <v>1917360.8510379104</v>
      </c>
      <c r="AE108" s="393">
        <v>1930893.1070745697</v>
      </c>
      <c r="AF108" s="393">
        <v>2024012.5919872918</v>
      </c>
      <c r="AG108" s="393">
        <v>2064414.9531457175</v>
      </c>
      <c r="AH108" s="393">
        <v>2093135.9627664229</v>
      </c>
      <c r="AI108" s="393">
        <v>2123961.2881481801</v>
      </c>
      <c r="AJ108" s="393">
        <v>2241033.733124414</v>
      </c>
      <c r="AK108" s="393">
        <v>2404289.1076549445</v>
      </c>
      <c r="AL108" s="393">
        <v>2645077.4198921965</v>
      </c>
      <c r="AM108" s="394">
        <v>2858195.0378050408</v>
      </c>
      <c r="AN108" s="393">
        <v>2866686.7942272122</v>
      </c>
      <c r="AO108" s="393">
        <v>2803411.4826127822</v>
      </c>
      <c r="AP108" s="393">
        <v>2749070.700751429</v>
      </c>
      <c r="AQ108" s="393">
        <v>2800187.595899188</v>
      </c>
      <c r="AR108" s="393">
        <v>3086594.5334180761</v>
      </c>
      <c r="AS108" s="393">
        <v>3305241.197258662</v>
      </c>
      <c r="AT108" s="393">
        <v>3422521.6968404315</v>
      </c>
      <c r="AU108" s="393">
        <v>3468437.7106538191</v>
      </c>
      <c r="AV108" s="393">
        <v>3111129.1429700265</v>
      </c>
      <c r="AW108" s="394">
        <v>2892217.2541577243</v>
      </c>
      <c r="AX108" s="393">
        <v>2969296.478354618</v>
      </c>
      <c r="AY108" s="393">
        <v>3047081.4897543071</v>
      </c>
      <c r="AZ108" s="393">
        <v>3057227.3845500001</v>
      </c>
      <c r="BA108" s="393">
        <v>3329849.7728522061</v>
      </c>
      <c r="BB108" s="393">
        <v>3540274.3974277396</v>
      </c>
      <c r="BC108" s="393">
        <v>3627475.696894208</v>
      </c>
      <c r="BD108" s="393">
        <v>3675454.0511289681</v>
      </c>
      <c r="BE108" s="393">
        <v>3842846.5258485158</v>
      </c>
      <c r="BF108" s="393">
        <v>3919779</v>
      </c>
      <c r="BG108" s="393">
        <v>4092217.1147759012</v>
      </c>
      <c r="BH108" s="395"/>
    </row>
    <row r="109" spans="1:60" x14ac:dyDescent="0.2">
      <c r="A109" s="475">
        <v>99.099998474121094</v>
      </c>
      <c r="B109" s="323">
        <v>1469015.9164975709</v>
      </c>
      <c r="C109" s="323">
        <f t="shared" si="2"/>
        <v>1500458.5364130018</v>
      </c>
      <c r="D109" s="353">
        <v>1531901.156328433</v>
      </c>
      <c r="E109" s="353">
        <f t="shared" si="3"/>
        <v>1547513.3755254385</v>
      </c>
      <c r="F109" s="353">
        <v>1563125.594722444</v>
      </c>
      <c r="G109" s="319">
        <v>1558612.3921829155</v>
      </c>
      <c r="H109" s="353">
        <v>1662777.7812566333</v>
      </c>
      <c r="I109" s="371">
        <v>1542223.9902387215</v>
      </c>
      <c r="J109" s="357">
        <v>1534980.939150898</v>
      </c>
      <c r="K109" s="323">
        <v>1505561.281541415</v>
      </c>
      <c r="L109" s="319">
        <v>1636008.0887185105</v>
      </c>
      <c r="M109" s="319">
        <v>1683603.5667996013</v>
      </c>
      <c r="N109" s="319">
        <v>1440976.346308263</v>
      </c>
      <c r="O109" s="387">
        <v>1385016.3210925432</v>
      </c>
      <c r="P109" s="387">
        <v>1422835.9730683444</v>
      </c>
      <c r="Q109" s="387">
        <v>1463713.199767712</v>
      </c>
      <c r="R109" s="387">
        <v>1423097.3808265047</v>
      </c>
      <c r="S109" s="388">
        <v>1530900.2907323958</v>
      </c>
      <c r="T109" s="387">
        <v>1570000.2110693015</v>
      </c>
      <c r="U109" s="387">
        <v>1554523.8724809289</v>
      </c>
      <c r="V109" s="387">
        <v>1549124.0767663773</v>
      </c>
      <c r="W109" s="387">
        <v>1529592.0805003799</v>
      </c>
      <c r="X109" s="387">
        <v>1549238.8751705186</v>
      </c>
      <c r="Y109" s="387">
        <v>1627780.3253143269</v>
      </c>
      <c r="Z109" s="387">
        <v>1754297.6412709705</v>
      </c>
      <c r="AA109" s="387">
        <v>1851953.2832852921</v>
      </c>
      <c r="AB109" s="387">
        <v>1935064.1640259146</v>
      </c>
      <c r="AC109" s="388">
        <v>2045703.1497506972</v>
      </c>
      <c r="AD109" s="387">
        <v>2048983.1375272064</v>
      </c>
      <c r="AE109" s="387">
        <v>2059094.7002632981</v>
      </c>
      <c r="AF109" s="387">
        <v>2160526.0561164482</v>
      </c>
      <c r="AG109" s="387">
        <v>2207462.6015672721</v>
      </c>
      <c r="AH109" s="387">
        <v>2221742.6879173107</v>
      </c>
      <c r="AI109" s="387">
        <v>2258865.8862802223</v>
      </c>
      <c r="AJ109" s="387">
        <v>2402720.7851956519</v>
      </c>
      <c r="AK109" s="387">
        <v>2567177.9282666263</v>
      </c>
      <c r="AL109" s="387">
        <v>2831871.1867872914</v>
      </c>
      <c r="AM109" s="388">
        <v>3060552.4783971198</v>
      </c>
      <c r="AN109" s="387">
        <v>3049592.0223643421</v>
      </c>
      <c r="AO109" s="387">
        <v>3006445.1785714286</v>
      </c>
      <c r="AP109" s="387">
        <v>2924971.5660184235</v>
      </c>
      <c r="AQ109" s="387">
        <v>2983810.3568682489</v>
      </c>
      <c r="AR109" s="387">
        <v>3282475.738215168</v>
      </c>
      <c r="AS109" s="387">
        <v>3535133.1303866259</v>
      </c>
      <c r="AT109" s="387">
        <v>3672985.7310560257</v>
      </c>
      <c r="AU109" s="387">
        <v>3746060.987587784</v>
      </c>
      <c r="AV109" s="387">
        <v>3341188.9826906854</v>
      </c>
      <c r="AW109" s="388">
        <v>3094485.1204761956</v>
      </c>
      <c r="AX109" s="387">
        <v>3180938.3302431204</v>
      </c>
      <c r="AY109" s="387">
        <v>3222589.2225507181</v>
      </c>
      <c r="AZ109" s="387">
        <v>3277405.70805</v>
      </c>
      <c r="BA109" s="387">
        <v>3547299.4088169462</v>
      </c>
      <c r="BB109" s="387">
        <v>3773314.7462447695</v>
      </c>
      <c r="BC109" s="387">
        <v>3872434.8922422016</v>
      </c>
      <c r="BD109" s="387">
        <v>3947540.5895252107</v>
      </c>
      <c r="BE109" s="387">
        <v>4106487.432118746</v>
      </c>
      <c r="BF109" s="387">
        <v>4202621</v>
      </c>
      <c r="BG109" s="387">
        <v>4393652.3863989003</v>
      </c>
      <c r="BH109" s="389"/>
    </row>
    <row r="110" spans="1:60" x14ac:dyDescent="0.2">
      <c r="A110" s="475">
        <v>99.199996948242188</v>
      </c>
      <c r="B110" s="323">
        <v>1576580.6702330441</v>
      </c>
      <c r="C110" s="323">
        <f t="shared" si="2"/>
        <v>1610989.3979526637</v>
      </c>
      <c r="D110" s="353">
        <v>1645398.1256722836</v>
      </c>
      <c r="E110" s="353">
        <f t="shared" si="3"/>
        <v>1658308.3301905245</v>
      </c>
      <c r="F110" s="353">
        <v>1671218.5347087656</v>
      </c>
      <c r="G110" s="319">
        <v>1673752.5084426729</v>
      </c>
      <c r="H110" s="353">
        <v>1779414.6264062831</v>
      </c>
      <c r="I110" s="371">
        <v>1688673.3099838155</v>
      </c>
      <c r="J110" s="357">
        <v>1644146.1144462586</v>
      </c>
      <c r="K110" s="323">
        <v>1628868.0437465715</v>
      </c>
      <c r="L110" s="319">
        <v>1735981.9104052575</v>
      </c>
      <c r="M110" s="319">
        <v>1790220.1919242274</v>
      </c>
      <c r="N110" s="319">
        <v>1543723.753297901</v>
      </c>
      <c r="O110" s="387">
        <v>1470952.0230655805</v>
      </c>
      <c r="P110" s="387">
        <v>1527726.3787076799</v>
      </c>
      <c r="Q110" s="387">
        <v>1556043.3797909408</v>
      </c>
      <c r="R110" s="387">
        <v>1524948.7567186537</v>
      </c>
      <c r="S110" s="388">
        <v>1632185.4052880178</v>
      </c>
      <c r="T110" s="387">
        <v>1675623.6488574347</v>
      </c>
      <c r="U110" s="387">
        <v>1676260.1367414321</v>
      </c>
      <c r="V110" s="387">
        <v>1655084.4601694008</v>
      </c>
      <c r="W110" s="387">
        <v>1636473.7090976315</v>
      </c>
      <c r="X110" s="387">
        <v>1652856.9578497855</v>
      </c>
      <c r="Y110" s="387">
        <v>1747670.7464554589</v>
      </c>
      <c r="Z110" s="387">
        <v>1887602.226819952</v>
      </c>
      <c r="AA110" s="387">
        <v>1995442.2722297222</v>
      </c>
      <c r="AB110" s="387">
        <v>2095404.7016830393</v>
      </c>
      <c r="AC110" s="388">
        <v>2215127.5130567057</v>
      </c>
      <c r="AD110" s="387">
        <v>2220726.0482246694</v>
      </c>
      <c r="AE110" s="387">
        <v>2225820.8574428735</v>
      </c>
      <c r="AF110" s="387">
        <v>2336246.4769134424</v>
      </c>
      <c r="AG110" s="387">
        <v>2354602.8916317802</v>
      </c>
      <c r="AH110" s="387">
        <v>2408482.2958276235</v>
      </c>
      <c r="AI110" s="387">
        <v>2419274.8835382662</v>
      </c>
      <c r="AJ110" s="387">
        <v>2607883.3341960576</v>
      </c>
      <c r="AK110" s="387">
        <v>2753175.1909962818</v>
      </c>
      <c r="AL110" s="387">
        <v>3042617.4903166392</v>
      </c>
      <c r="AM110" s="388">
        <v>3286763.4425256704</v>
      </c>
      <c r="AN110" s="387">
        <v>3297813.63860161</v>
      </c>
      <c r="AO110" s="387">
        <v>3243710.2608082709</v>
      </c>
      <c r="AP110" s="387">
        <v>3139621.8559802282</v>
      </c>
      <c r="AQ110" s="387">
        <v>3186051.2821138701</v>
      </c>
      <c r="AR110" s="387">
        <v>3542166.1410021856</v>
      </c>
      <c r="AS110" s="387">
        <v>3821202.8845776655</v>
      </c>
      <c r="AT110" s="387">
        <v>3976967.6682789195</v>
      </c>
      <c r="AU110" s="387">
        <v>4062689.4070989168</v>
      </c>
      <c r="AV110" s="387">
        <v>3599633.8582366072</v>
      </c>
      <c r="AW110" s="388">
        <v>3334324.3835572992</v>
      </c>
      <c r="AX110" s="387">
        <v>3408992.0034478451</v>
      </c>
      <c r="AY110" s="387">
        <v>3457565.8267917214</v>
      </c>
      <c r="AZ110" s="387">
        <v>3532679.1420499999</v>
      </c>
      <c r="BA110" s="387">
        <v>3824407.6149481698</v>
      </c>
      <c r="BB110" s="387">
        <v>4049262.4938296597</v>
      </c>
      <c r="BC110" s="387">
        <v>4169203.3683140529</v>
      </c>
      <c r="BD110" s="387">
        <v>4266823.78680701</v>
      </c>
      <c r="BE110" s="387">
        <v>4448069.8272912232</v>
      </c>
      <c r="BF110" s="387">
        <v>4542396</v>
      </c>
      <c r="BG110" s="387">
        <v>4762608.3178170854</v>
      </c>
      <c r="BH110" s="389"/>
    </row>
    <row r="111" spans="1:60" x14ac:dyDescent="0.2">
      <c r="A111" s="475">
        <v>99.300003051757812</v>
      </c>
      <c r="B111" s="323">
        <v>1722909.8914714379</v>
      </c>
      <c r="C111" s="323">
        <f t="shared" si="2"/>
        <v>1749067.5999128432</v>
      </c>
      <c r="D111" s="353">
        <v>1775225.3083542485</v>
      </c>
      <c r="E111" s="353">
        <f t="shared" si="3"/>
        <v>1783088.294778971</v>
      </c>
      <c r="F111" s="353">
        <v>1790951.2812036932</v>
      </c>
      <c r="G111" s="319">
        <v>1831837.0414659802</v>
      </c>
      <c r="H111" s="353">
        <v>1922185.0875610271</v>
      </c>
      <c r="I111" s="371">
        <v>1846315.1016589117</v>
      </c>
      <c r="J111" s="357">
        <v>1762752.5446642973</v>
      </c>
      <c r="K111" s="323">
        <v>1762554.2142073503</v>
      </c>
      <c r="L111" s="319">
        <v>1873601.2746987953</v>
      </c>
      <c r="M111" s="319">
        <v>1903686.7971086742</v>
      </c>
      <c r="N111" s="319">
        <v>1668936.6950254275</v>
      </c>
      <c r="O111" s="387">
        <v>1586338.2779806207</v>
      </c>
      <c r="P111" s="387">
        <v>1641636.4812410532</v>
      </c>
      <c r="Q111" s="387">
        <v>1675766.8524970964</v>
      </c>
      <c r="R111" s="387">
        <v>1649629.0576262227</v>
      </c>
      <c r="S111" s="388">
        <v>1747575.8332428471</v>
      </c>
      <c r="T111" s="387">
        <v>1810651.2113434174</v>
      </c>
      <c r="U111" s="387">
        <v>1808190.9267903904</v>
      </c>
      <c r="V111" s="387">
        <v>1796669.1274793611</v>
      </c>
      <c r="W111" s="387">
        <v>1776572.7502413571</v>
      </c>
      <c r="X111" s="387">
        <v>1783336.9593325558</v>
      </c>
      <c r="Y111" s="387">
        <v>1871652.0947185385</v>
      </c>
      <c r="Z111" s="387">
        <v>2060821.2101183343</v>
      </c>
      <c r="AA111" s="387">
        <v>2176200.472050936</v>
      </c>
      <c r="AB111" s="387">
        <v>2283570.9205661775</v>
      </c>
      <c r="AC111" s="388">
        <v>2429220.6321304827</v>
      </c>
      <c r="AD111" s="387">
        <v>2450462.9702270734</v>
      </c>
      <c r="AE111" s="387">
        <v>2440481.2841268843</v>
      </c>
      <c r="AF111" s="387">
        <v>2539772.6257426948</v>
      </c>
      <c r="AG111" s="387">
        <v>2568402.5570966732</v>
      </c>
      <c r="AH111" s="387">
        <v>2604942.4894305626</v>
      </c>
      <c r="AI111" s="387">
        <v>2638086.3594104797</v>
      </c>
      <c r="AJ111" s="387">
        <v>2823381.8364834427</v>
      </c>
      <c r="AK111" s="387">
        <v>2986137.4201780986</v>
      </c>
      <c r="AL111" s="387">
        <v>3342054.2139548743</v>
      </c>
      <c r="AM111" s="388">
        <v>3567978.4862648356</v>
      </c>
      <c r="AN111" s="387">
        <v>3626866.6667100838</v>
      </c>
      <c r="AO111" s="387">
        <v>3532595.4628759399</v>
      </c>
      <c r="AP111" s="387">
        <v>3434670.2169408589</v>
      </c>
      <c r="AQ111" s="387">
        <v>3475006.1113687675</v>
      </c>
      <c r="AR111" s="387">
        <v>3831761.4280792619</v>
      </c>
      <c r="AS111" s="387">
        <v>4174670.9372584312</v>
      </c>
      <c r="AT111" s="387">
        <v>4377476.6219378384</v>
      </c>
      <c r="AU111" s="387">
        <v>4437402.043660515</v>
      </c>
      <c r="AV111" s="387">
        <v>3951307.5072344607</v>
      </c>
      <c r="AW111" s="388">
        <v>3630498.4810695369</v>
      </c>
      <c r="AX111" s="387">
        <v>3693045.3319722512</v>
      </c>
      <c r="AY111" s="387">
        <v>3756823.9429095723</v>
      </c>
      <c r="AZ111" s="387">
        <v>3845979.7426499999</v>
      </c>
      <c r="BA111" s="387">
        <v>4159510.0776955392</v>
      </c>
      <c r="BB111" s="387">
        <v>4430070.0649813926</v>
      </c>
      <c r="BC111" s="387">
        <v>4547004.7578551518</v>
      </c>
      <c r="BD111" s="387">
        <v>4656065.3153000204</v>
      </c>
      <c r="BE111" s="387">
        <v>4884111.9409969486</v>
      </c>
      <c r="BF111" s="387">
        <v>5009085</v>
      </c>
      <c r="BG111" s="387">
        <v>5225360.7927472629</v>
      </c>
      <c r="BH111" s="389"/>
    </row>
    <row r="112" spans="1:60" x14ac:dyDescent="0.2">
      <c r="A112" s="475">
        <v>99.400001525878906</v>
      </c>
      <c r="B112" s="323">
        <v>1897401.0997355958</v>
      </c>
      <c r="C112" s="323">
        <f t="shared" si="2"/>
        <v>1914702.8635704392</v>
      </c>
      <c r="D112" s="353">
        <v>1932004.6274052823</v>
      </c>
      <c r="E112" s="353">
        <f t="shared" si="3"/>
        <v>1932718.8753121248</v>
      </c>
      <c r="F112" s="353">
        <v>1933433.1232189673</v>
      </c>
      <c r="G112" s="319">
        <v>2004142.311354703</v>
      </c>
      <c r="H112" s="353">
        <v>2134094.3703566119</v>
      </c>
      <c r="I112" s="371">
        <v>2035880.9394598422</v>
      </c>
      <c r="J112" s="357">
        <v>1911385.7845067717</v>
      </c>
      <c r="K112" s="323">
        <v>1946394.8605778019</v>
      </c>
      <c r="L112" s="319">
        <v>2057221.6083242062</v>
      </c>
      <c r="M112" s="319">
        <v>2079019.5864489865</v>
      </c>
      <c r="N112" s="319">
        <v>1823640.4179252861</v>
      </c>
      <c r="O112" s="387">
        <v>1742966.978303609</v>
      </c>
      <c r="P112" s="387">
        <v>1778765.3863311028</v>
      </c>
      <c r="Q112" s="387">
        <v>1825412.4970963995</v>
      </c>
      <c r="R112" s="387">
        <v>1806616.1606015216</v>
      </c>
      <c r="S112" s="388">
        <v>1897761.7741191161</v>
      </c>
      <c r="T112" s="387">
        <v>1970288.9878890577</v>
      </c>
      <c r="U112" s="387">
        <v>1966203.55311397</v>
      </c>
      <c r="V112" s="387">
        <v>1947238.2810121155</v>
      </c>
      <c r="W112" s="387">
        <v>1928059.9031489431</v>
      </c>
      <c r="X112" s="387">
        <v>1932848.8088412643</v>
      </c>
      <c r="Y112" s="387">
        <v>2032655.0629609812</v>
      </c>
      <c r="Z112" s="387">
        <v>2250201.405875524</v>
      </c>
      <c r="AA112" s="387">
        <v>2409636.9375524502</v>
      </c>
      <c r="AB112" s="387">
        <v>2557884.9647019473</v>
      </c>
      <c r="AC112" s="388">
        <v>2741115.2699230965</v>
      </c>
      <c r="AD112" s="387">
        <v>2746317.0249813208</v>
      </c>
      <c r="AE112" s="387">
        <v>2708841.9866470238</v>
      </c>
      <c r="AF112" s="387">
        <v>2822340.6356249331</v>
      </c>
      <c r="AG112" s="387">
        <v>2872261.8007240435</v>
      </c>
      <c r="AH112" s="387">
        <v>2891913.8238038314</v>
      </c>
      <c r="AI112" s="387">
        <v>2915615.2416348914</v>
      </c>
      <c r="AJ112" s="387">
        <v>3145852.1067026677</v>
      </c>
      <c r="AK112" s="387">
        <v>3319260.5597480824</v>
      </c>
      <c r="AL112" s="387">
        <v>3735968.3866031044</v>
      </c>
      <c r="AM112" s="388">
        <v>4006506.7936391523</v>
      </c>
      <c r="AN112" s="387">
        <v>4075332.9827155024</v>
      </c>
      <c r="AO112" s="387">
        <v>3952358.5056390977</v>
      </c>
      <c r="AP112" s="387">
        <v>3858487.7269890402</v>
      </c>
      <c r="AQ112" s="387">
        <v>3876306.9417831204</v>
      </c>
      <c r="AR112" s="387">
        <v>4263549.7270005699</v>
      </c>
      <c r="AS112" s="387">
        <v>4727462.281910168</v>
      </c>
      <c r="AT112" s="387">
        <v>4872662.6976689501</v>
      </c>
      <c r="AU112" s="387">
        <v>4956664.6402090481</v>
      </c>
      <c r="AV112" s="387">
        <v>4442859.2238037782</v>
      </c>
      <c r="AW112" s="388">
        <v>4069550.0347314002</v>
      </c>
      <c r="AX112" s="387">
        <v>4149816.4002312459</v>
      </c>
      <c r="AY112" s="387">
        <v>4254227.2775002541</v>
      </c>
      <c r="AZ112" s="387">
        <v>4329867.8460999997</v>
      </c>
      <c r="BA112" s="387">
        <v>4618174.224222553</v>
      </c>
      <c r="BB112" s="387">
        <v>4946091.3379996531</v>
      </c>
      <c r="BC112" s="387">
        <v>5102398.6818520213</v>
      </c>
      <c r="BD112" s="387">
        <v>5224322.2021485297</v>
      </c>
      <c r="BE112" s="387">
        <v>5522339.9319337839</v>
      </c>
      <c r="BF112" s="387">
        <v>5635594</v>
      </c>
      <c r="BG112" s="387">
        <v>5872769.5631511286</v>
      </c>
      <c r="BH112" s="389"/>
    </row>
    <row r="113" spans="1:60" x14ac:dyDescent="0.2">
      <c r="A113" s="475">
        <v>99.5</v>
      </c>
      <c r="B113" s="323">
        <v>2117722.8245096225</v>
      </c>
      <c r="C113" s="323">
        <f t="shared" si="2"/>
        <v>2128215.5668203663</v>
      </c>
      <c r="D113" s="353">
        <v>2138708.3091311101</v>
      </c>
      <c r="E113" s="353">
        <f t="shared" si="3"/>
        <v>2140560.5581618166</v>
      </c>
      <c r="F113" s="353">
        <v>2142412.8071925226</v>
      </c>
      <c r="G113" s="319">
        <v>2246226.1235675137</v>
      </c>
      <c r="H113" s="353">
        <v>2403175.3486520909</v>
      </c>
      <c r="I113" s="371">
        <v>2299304.7617843417</v>
      </c>
      <c r="J113" s="357">
        <v>2134319.6782249543</v>
      </c>
      <c r="K113" s="323">
        <v>2179903.6855458035</v>
      </c>
      <c r="L113" s="319">
        <v>2260155.0665936475</v>
      </c>
      <c r="M113" s="319">
        <v>2287653.9589564642</v>
      </c>
      <c r="N113" s="319">
        <v>2027114.0964707683</v>
      </c>
      <c r="O113" s="387">
        <v>1931333.8042409774</v>
      </c>
      <c r="P113" s="387">
        <v>1979674.062219115</v>
      </c>
      <c r="Q113" s="387">
        <v>2014897.5551684089</v>
      </c>
      <c r="R113" s="387">
        <v>1989286.6179105355</v>
      </c>
      <c r="S113" s="388">
        <v>2108830.0860524457</v>
      </c>
      <c r="T113" s="387">
        <v>2179020.1649679784</v>
      </c>
      <c r="U113" s="387">
        <v>2200387.4555391097</v>
      </c>
      <c r="V113" s="387">
        <v>2179984.2361959904</v>
      </c>
      <c r="W113" s="387">
        <v>2163820.9041143726</v>
      </c>
      <c r="X113" s="387">
        <v>2171595.8605998298</v>
      </c>
      <c r="Y113" s="387">
        <v>2314268.3877593912</v>
      </c>
      <c r="Z113" s="387">
        <v>2534438.7270633611</v>
      </c>
      <c r="AA113" s="387">
        <v>2751339.09603386</v>
      </c>
      <c r="AB113" s="387">
        <v>2905983.9832224217</v>
      </c>
      <c r="AC113" s="388">
        <v>3154488.09076312</v>
      </c>
      <c r="AD113" s="387">
        <v>3127826.5424909852</v>
      </c>
      <c r="AE113" s="387">
        <v>3090014.9503965145</v>
      </c>
      <c r="AF113" s="387">
        <v>3233350.1887095044</v>
      </c>
      <c r="AG113" s="387">
        <v>3267790.2738256631</v>
      </c>
      <c r="AH113" s="387">
        <v>3266601.4488147656</v>
      </c>
      <c r="AI113" s="387">
        <v>3329485.6787055684</v>
      </c>
      <c r="AJ113" s="387">
        <v>3583227.1091509392</v>
      </c>
      <c r="AK113" s="387">
        <v>3780927.6396454494</v>
      </c>
      <c r="AL113" s="387">
        <v>4264313.9199328264</v>
      </c>
      <c r="AM113" s="388">
        <v>4586798.2080277372</v>
      </c>
      <c r="AN113" s="387">
        <v>4651763.2425690992</v>
      </c>
      <c r="AO113" s="387">
        <v>4485222.2062969925</v>
      </c>
      <c r="AP113" s="387">
        <v>4419727.7880270611</v>
      </c>
      <c r="AQ113" s="387">
        <v>4462914.3639470302</v>
      </c>
      <c r="AR113" s="387">
        <v>4886403.5912255272</v>
      </c>
      <c r="AS113" s="387">
        <v>5393529.8183401981</v>
      </c>
      <c r="AT113" s="387">
        <v>5580425.3333109403</v>
      </c>
      <c r="AU113" s="387">
        <v>5709006.1292939195</v>
      </c>
      <c r="AV113" s="387">
        <v>5083916.3487597303</v>
      </c>
      <c r="AW113" s="388">
        <v>4685137.242316273</v>
      </c>
      <c r="AX113" s="387">
        <v>4774899.2494427208</v>
      </c>
      <c r="AY113" s="387">
        <v>4904417.2593536545</v>
      </c>
      <c r="AZ113" s="387">
        <v>4950189.1612499999</v>
      </c>
      <c r="BA113" s="387">
        <v>5238800.0105033759</v>
      </c>
      <c r="BB113" s="387">
        <v>5628400.2824858753</v>
      </c>
      <c r="BC113" s="387">
        <v>5826113.5382544948</v>
      </c>
      <c r="BD113" s="387">
        <v>5953161.8615716901</v>
      </c>
      <c r="BE113" s="387">
        <v>6288119.4415518362</v>
      </c>
      <c r="BF113" s="387">
        <v>6382164</v>
      </c>
      <c r="BG113" s="387">
        <v>6722372.845546837</v>
      </c>
      <c r="BH113" s="389"/>
    </row>
    <row r="114" spans="1:60" x14ac:dyDescent="0.2">
      <c r="A114" s="475">
        <v>99.599998474121094</v>
      </c>
      <c r="B114" s="323">
        <v>2441187.060197995</v>
      </c>
      <c r="C114" s="323">
        <f t="shared" si="2"/>
        <v>2456080.785686424</v>
      </c>
      <c r="D114" s="353">
        <v>2470974.511174853</v>
      </c>
      <c r="E114" s="353">
        <f t="shared" si="3"/>
        <v>2488689.581188703</v>
      </c>
      <c r="F114" s="353">
        <v>2506404.6512025534</v>
      </c>
      <c r="G114" s="319">
        <v>2573560.7379726516</v>
      </c>
      <c r="H114" s="353">
        <v>2818214.101305455</v>
      </c>
      <c r="I114" s="371">
        <v>2626554.2577887923</v>
      </c>
      <c r="J114" s="357">
        <v>2481325.7117471904</v>
      </c>
      <c r="K114" s="323">
        <v>2503934.7289266773</v>
      </c>
      <c r="L114" s="319">
        <v>2620341.44271632</v>
      </c>
      <c r="M114" s="319">
        <v>2556980.627907943</v>
      </c>
      <c r="N114" s="319">
        <v>2275582.4022100717</v>
      </c>
      <c r="O114" s="387">
        <v>2185810.7023241115</v>
      </c>
      <c r="P114" s="387">
        <v>2235335.433935883</v>
      </c>
      <c r="Q114" s="387">
        <v>2277427.9152148664</v>
      </c>
      <c r="R114" s="387">
        <v>2252545.0682879551</v>
      </c>
      <c r="S114" s="388">
        <v>2395972.0321407244</v>
      </c>
      <c r="T114" s="387">
        <v>2484913.6380173941</v>
      </c>
      <c r="U114" s="387">
        <v>2528620.9051576909</v>
      </c>
      <c r="V114" s="387">
        <v>2547402.4359386726</v>
      </c>
      <c r="W114" s="387">
        <v>2473469.1942772628</v>
      </c>
      <c r="X114" s="387">
        <v>2534517.6693817838</v>
      </c>
      <c r="Y114" s="387">
        <v>2681717.0711201127</v>
      </c>
      <c r="Z114" s="387">
        <v>2955281.7621891848</v>
      </c>
      <c r="AA114" s="387">
        <v>3228389.0385667896</v>
      </c>
      <c r="AB114" s="387">
        <v>3492637.0559135242</v>
      </c>
      <c r="AC114" s="388">
        <v>3686280.2198935184</v>
      </c>
      <c r="AD114" s="387">
        <v>3690782.4379527662</v>
      </c>
      <c r="AE114" s="387">
        <v>3629586.3603736325</v>
      </c>
      <c r="AF114" s="387">
        <v>3764908.7777031045</v>
      </c>
      <c r="AG114" s="387">
        <v>3838090.5590483141</v>
      </c>
      <c r="AH114" s="387">
        <v>3807172.3145610406</v>
      </c>
      <c r="AI114" s="387">
        <v>3940953.4894963084</v>
      </c>
      <c r="AJ114" s="387">
        <v>4190147.7128247456</v>
      </c>
      <c r="AK114" s="387">
        <v>4475993.3300174261</v>
      </c>
      <c r="AL114" s="387">
        <v>4964931.6196267512</v>
      </c>
      <c r="AM114" s="388">
        <v>5389813.1428857185</v>
      </c>
      <c r="AN114" s="387">
        <v>5455543.6660848726</v>
      </c>
      <c r="AO114" s="387">
        <v>5288604.2152255643</v>
      </c>
      <c r="AP114" s="387">
        <v>5190281.6900916193</v>
      </c>
      <c r="AQ114" s="387">
        <v>5214526.382803441</v>
      </c>
      <c r="AR114" s="387">
        <v>5729161.566063961</v>
      </c>
      <c r="AS114" s="387">
        <v>6328395.296112977</v>
      </c>
      <c r="AT114" s="387">
        <v>6590458.9710130319</v>
      </c>
      <c r="AU114" s="387">
        <v>6729919.4049757747</v>
      </c>
      <c r="AV114" s="387">
        <v>5981715.5784365023</v>
      </c>
      <c r="AW114" s="388">
        <v>5412629.0532125225</v>
      </c>
      <c r="AX114" s="387">
        <v>5646742.3393262643</v>
      </c>
      <c r="AY114" s="387">
        <v>5764294.8886226928</v>
      </c>
      <c r="AZ114" s="387">
        <v>5879724.2198000001</v>
      </c>
      <c r="BA114" s="387">
        <v>6144677.1736591011</v>
      </c>
      <c r="BB114" s="387">
        <v>6581102.4423940917</v>
      </c>
      <c r="BC114" s="387">
        <v>6830269.5012503332</v>
      </c>
      <c r="BD114" s="387">
        <v>6994966.676711373</v>
      </c>
      <c r="BE114" s="387">
        <v>7412408.4836308146</v>
      </c>
      <c r="BF114" s="387">
        <v>7543042</v>
      </c>
      <c r="BG114" s="387">
        <v>7928550.1767522274</v>
      </c>
      <c r="BH114" s="389"/>
    </row>
    <row r="115" spans="1:60" x14ac:dyDescent="0.2">
      <c r="A115" s="475">
        <v>99.699996948242188</v>
      </c>
      <c r="B115" s="323">
        <v>2996842.8927627127</v>
      </c>
      <c r="C115" s="323">
        <f t="shared" si="2"/>
        <v>2996599.3215158125</v>
      </c>
      <c r="D115" s="353">
        <v>2996355.7502689129</v>
      </c>
      <c r="E115" s="353">
        <f t="shared" si="3"/>
        <v>3010667.4694864452</v>
      </c>
      <c r="F115" s="353">
        <v>3024979.188703978</v>
      </c>
      <c r="G115" s="319">
        <v>3134709.2969052759</v>
      </c>
      <c r="H115" s="353">
        <v>3500210.9170027594</v>
      </c>
      <c r="I115" s="371">
        <v>3157123.385342909</v>
      </c>
      <c r="J115" s="357">
        <v>2989562.1950340983</v>
      </c>
      <c r="K115" s="323">
        <v>2959960.033369903</v>
      </c>
      <c r="L115" s="319">
        <v>3171037.3741511502</v>
      </c>
      <c r="M115" s="319">
        <v>3055026.6579428385</v>
      </c>
      <c r="N115" s="319">
        <v>2718066.9980499372</v>
      </c>
      <c r="O115" s="387">
        <v>2547756.8308524084</v>
      </c>
      <c r="P115" s="387">
        <v>2622289.653284064</v>
      </c>
      <c r="Q115" s="387">
        <v>2666050.9059233451</v>
      </c>
      <c r="R115" s="387">
        <v>2645255.3057538113</v>
      </c>
      <c r="S115" s="388">
        <v>2844953.5732124439</v>
      </c>
      <c r="T115" s="387">
        <v>2958072.0657130755</v>
      </c>
      <c r="U115" s="387">
        <v>3021450.5251053167</v>
      </c>
      <c r="V115" s="387">
        <v>3047613.2905543051</v>
      </c>
      <c r="W115" s="387">
        <v>2977803.4350800072</v>
      </c>
      <c r="X115" s="387">
        <v>3140520.016211621</v>
      </c>
      <c r="Y115" s="387">
        <v>3233759.3123017536</v>
      </c>
      <c r="Z115" s="387">
        <v>3650083.1807032651</v>
      </c>
      <c r="AA115" s="387">
        <v>4071730.5299740941</v>
      </c>
      <c r="AB115" s="387">
        <v>4402975.5893278411</v>
      </c>
      <c r="AC115" s="388">
        <v>4569619.8958843909</v>
      </c>
      <c r="AD115" s="387">
        <v>4631957.5637527201</v>
      </c>
      <c r="AE115" s="387">
        <v>4544411.8938657809</v>
      </c>
      <c r="AF115" s="387">
        <v>4676054.1451940546</v>
      </c>
      <c r="AG115" s="387">
        <v>4714549.8256186405</v>
      </c>
      <c r="AH115" s="387">
        <v>4746836.4706096752</v>
      </c>
      <c r="AI115" s="387">
        <v>4879616.9771360839</v>
      </c>
      <c r="AJ115" s="387">
        <v>5156512.0605352623</v>
      </c>
      <c r="AK115" s="387">
        <v>5577462.2868100051</v>
      </c>
      <c r="AL115" s="387">
        <v>6093908.020057424</v>
      </c>
      <c r="AM115" s="388">
        <v>6668471.0609414596</v>
      </c>
      <c r="AN115" s="387">
        <v>6759374.3594185533</v>
      </c>
      <c r="AO115" s="387">
        <v>6646850.7894736845</v>
      </c>
      <c r="AP115" s="387">
        <v>6446197.9334448408</v>
      </c>
      <c r="AQ115" s="387">
        <v>6493531.784280221</v>
      </c>
      <c r="AR115" s="387">
        <v>7147190.9901872259</v>
      </c>
      <c r="AS115" s="387">
        <v>7887211.8851891598</v>
      </c>
      <c r="AT115" s="387">
        <v>8329157.4377491148</v>
      </c>
      <c r="AU115" s="387">
        <v>8511665.8238336332</v>
      </c>
      <c r="AV115" s="387">
        <v>7447520.8163995342</v>
      </c>
      <c r="AW115" s="388">
        <v>6676709.4883858627</v>
      </c>
      <c r="AX115" s="387">
        <v>7042094.5951646846</v>
      </c>
      <c r="AY115" s="387">
        <v>7110310.20685085</v>
      </c>
      <c r="AZ115" s="387">
        <v>7367509.7875499995</v>
      </c>
      <c r="BA115" s="387">
        <v>7575743.1627434418</v>
      </c>
      <c r="BB115" s="387">
        <v>8172508.4927980555</v>
      </c>
      <c r="BC115" s="387">
        <v>8487551.9737143498</v>
      </c>
      <c r="BD115" s="387">
        <v>8643728.8655612767</v>
      </c>
      <c r="BE115" s="387">
        <v>9302187.008092111</v>
      </c>
      <c r="BF115" s="387">
        <v>9490021</v>
      </c>
      <c r="BG115" s="387">
        <v>9988534.0671188552</v>
      </c>
      <c r="BH115" s="389"/>
    </row>
    <row r="116" spans="1:60" x14ac:dyDescent="0.2">
      <c r="A116" s="475">
        <v>99.800003051757812</v>
      </c>
      <c r="B116" s="323">
        <v>4067141.4923445852</v>
      </c>
      <c r="C116" s="323">
        <f t="shared" si="2"/>
        <v>4039491.7731234096</v>
      </c>
      <c r="D116" s="353">
        <v>4011842.0539022344</v>
      </c>
      <c r="E116" s="353">
        <f t="shared" si="3"/>
        <v>4057763.760765092</v>
      </c>
      <c r="F116" s="353">
        <v>4103685.4676279495</v>
      </c>
      <c r="G116" s="319">
        <v>4374753.8706194982</v>
      </c>
      <c r="H116" s="353">
        <v>4889703.0540225003</v>
      </c>
      <c r="I116" s="371">
        <v>4392358.6637669429</v>
      </c>
      <c r="J116" s="357">
        <v>4038063.0489386227</v>
      </c>
      <c r="K116" s="323">
        <v>4013867.6206801971</v>
      </c>
      <c r="L116" s="319">
        <v>4221791.7583789704</v>
      </c>
      <c r="M116" s="319">
        <v>4065808.4265952148</v>
      </c>
      <c r="N116" s="319">
        <v>3561418.5959545756</v>
      </c>
      <c r="O116" s="387">
        <v>3321360.9988063471</v>
      </c>
      <c r="P116" s="387">
        <v>3358872.409700722</v>
      </c>
      <c r="Q116" s="387">
        <v>3475782.7235772358</v>
      </c>
      <c r="R116" s="387">
        <v>3378752.5071225073</v>
      </c>
      <c r="S116" s="388">
        <v>3727818.6455562194</v>
      </c>
      <c r="T116" s="387">
        <v>3889789.033118194</v>
      </c>
      <c r="U116" s="387">
        <v>3998366.1927587381</v>
      </c>
      <c r="V116" s="387">
        <v>4013615.4592044605</v>
      </c>
      <c r="W116" s="387">
        <v>3958915.5543002686</v>
      </c>
      <c r="X116" s="387">
        <v>4205611.1994622489</v>
      </c>
      <c r="Y116" s="387">
        <v>4534959.9937898871</v>
      </c>
      <c r="Z116" s="387">
        <v>5122077.2856126418</v>
      </c>
      <c r="AA116" s="387">
        <v>5632314.8005983876</v>
      </c>
      <c r="AB116" s="387">
        <v>6110562.9072039714</v>
      </c>
      <c r="AC116" s="388">
        <v>6440039.9935772838</v>
      </c>
      <c r="AD116" s="387">
        <v>6431060.6700126687</v>
      </c>
      <c r="AE116" s="387">
        <v>6276574.0351220882</v>
      </c>
      <c r="AF116" s="387">
        <v>6498163.7739609899</v>
      </c>
      <c r="AG116" s="387">
        <v>6524884.2083190558</v>
      </c>
      <c r="AH116" s="387">
        <v>6571838.0657929275</v>
      </c>
      <c r="AI116" s="387">
        <v>6713121.5202861922</v>
      </c>
      <c r="AJ116" s="387">
        <v>7119017.6653282782</v>
      </c>
      <c r="AK116" s="387">
        <v>7809777.6323047159</v>
      </c>
      <c r="AL116" s="387">
        <v>8745282.735921884</v>
      </c>
      <c r="AM116" s="388">
        <v>9417142.6350846794</v>
      </c>
      <c r="AN116" s="387">
        <v>9587144.410607757</v>
      </c>
      <c r="AO116" s="387">
        <v>9539970.1221804507</v>
      </c>
      <c r="AP116" s="387">
        <v>9087269.86282048</v>
      </c>
      <c r="AQ116" s="387">
        <v>9240710.4937450401</v>
      </c>
      <c r="AR116" s="387">
        <v>10248680.041163752</v>
      </c>
      <c r="AS116" s="387">
        <v>11416958.521569578</v>
      </c>
      <c r="AT116" s="387">
        <v>12013824.426642481</v>
      </c>
      <c r="AU116" s="387">
        <v>12232267.534215255</v>
      </c>
      <c r="AV116" s="387">
        <v>10663446.688058602</v>
      </c>
      <c r="AW116" s="388">
        <v>9278627.1299810763</v>
      </c>
      <c r="AX116" s="387">
        <v>10076720.92659528</v>
      </c>
      <c r="AY116" s="387">
        <v>10169748.659292486</v>
      </c>
      <c r="AZ116" s="387">
        <v>10703980.998749999</v>
      </c>
      <c r="BA116" s="387">
        <v>10671229.305255614</v>
      </c>
      <c r="BB116" s="387">
        <v>11593713.5498737</v>
      </c>
      <c r="BC116" s="387">
        <v>12026381.593603252</v>
      </c>
      <c r="BD116" s="387">
        <v>12162996.121423047</v>
      </c>
      <c r="BE116" s="387">
        <v>13424196.533894386</v>
      </c>
      <c r="BF116" s="387">
        <v>13659826</v>
      </c>
      <c r="BG116" s="387">
        <v>14320203.35048987</v>
      </c>
      <c r="BH116" s="389"/>
    </row>
    <row r="117" spans="1:60" x14ac:dyDescent="0.2">
      <c r="A117" s="477">
        <v>99.900001525878906</v>
      </c>
      <c r="B117" s="396">
        <v>5188912.545348336</v>
      </c>
      <c r="C117" s="396">
        <f t="shared" si="2"/>
        <v>5088830.1386058033</v>
      </c>
      <c r="D117" s="396">
        <v>4988747.7318632714</v>
      </c>
      <c r="E117" s="396">
        <f t="shared" si="3"/>
        <v>5172271.4558381671</v>
      </c>
      <c r="F117" s="396">
        <v>5355795.1798130628</v>
      </c>
      <c r="G117" s="393">
        <v>5425100.6856557606</v>
      </c>
      <c r="H117" s="393">
        <v>6227516.024198683</v>
      </c>
      <c r="I117" s="397">
        <v>5572298.5350495651</v>
      </c>
      <c r="J117" s="396">
        <v>5081683.6149265198</v>
      </c>
      <c r="K117" s="396">
        <v>5146074.140839275</v>
      </c>
      <c r="L117" s="396">
        <v>5255956.6637458932</v>
      </c>
      <c r="M117" s="393">
        <v>5100275.1061399141</v>
      </c>
      <c r="N117" s="393">
        <v>4514907.2448667465</v>
      </c>
      <c r="O117" s="393">
        <v>4103512.4408439826</v>
      </c>
      <c r="P117" s="393">
        <v>4088486.5741203101</v>
      </c>
      <c r="Q117" s="393">
        <v>4275899.9303135891</v>
      </c>
      <c r="R117" s="393">
        <v>4100897.0865274477</v>
      </c>
      <c r="S117" s="394">
        <v>4652280.7052500136</v>
      </c>
      <c r="T117" s="393">
        <v>4828208.0864212913</v>
      </c>
      <c r="U117" s="393">
        <v>5093147.2329500169</v>
      </c>
      <c r="V117" s="393">
        <v>5140929.6700975662</v>
      </c>
      <c r="W117" s="393">
        <v>5018909.0696957866</v>
      </c>
      <c r="X117" s="393">
        <v>5284206.7353354022</v>
      </c>
      <c r="Y117" s="393">
        <v>5552775.0388848539</v>
      </c>
      <c r="Z117" s="393">
        <v>6693067.894416566</v>
      </c>
      <c r="AA117" s="393">
        <v>7090633.6504360195</v>
      </c>
      <c r="AB117" s="393">
        <v>7912491.8287208201</v>
      </c>
      <c r="AC117" s="394">
        <v>8384103.8837995436</v>
      </c>
      <c r="AD117" s="393">
        <v>8279336.2900789389</v>
      </c>
      <c r="AE117" s="393">
        <v>8178550.2730934396</v>
      </c>
      <c r="AF117" s="393">
        <v>8492193.9781735409</v>
      </c>
      <c r="AG117" s="393">
        <v>8393220.5187491607</v>
      </c>
      <c r="AH117" s="393">
        <v>8575367.5791614428</v>
      </c>
      <c r="AI117" s="393">
        <v>8763566.9634977076</v>
      </c>
      <c r="AJ117" s="393">
        <v>9360598.6598161701</v>
      </c>
      <c r="AK117" s="393">
        <v>10294914.357034069</v>
      </c>
      <c r="AL117" s="393">
        <v>11716269.234946776</v>
      </c>
      <c r="AM117" s="394">
        <v>12542138.934657956</v>
      </c>
      <c r="AN117" s="393">
        <v>12765118.960585615</v>
      </c>
      <c r="AO117" s="393">
        <v>12663348.376409775</v>
      </c>
      <c r="AP117" s="393">
        <v>12040329.021394512</v>
      </c>
      <c r="AQ117" s="393">
        <v>12264109.132361017</v>
      </c>
      <c r="AR117" s="393">
        <v>13865320.086426059</v>
      </c>
      <c r="AS117" s="393">
        <v>15318948.587910883</v>
      </c>
      <c r="AT117" s="393">
        <v>16212173.953490974</v>
      </c>
      <c r="AU117" s="393">
        <v>16483549.363547282</v>
      </c>
      <c r="AV117" s="393">
        <v>14421721.042082671</v>
      </c>
      <c r="AW117" s="394">
        <v>12435505.513622956</v>
      </c>
      <c r="AX117" s="393">
        <v>13353185.568321494</v>
      </c>
      <c r="AY117" s="393">
        <v>13681718.78779692</v>
      </c>
      <c r="AZ117" s="393">
        <v>14671269.9219</v>
      </c>
      <c r="BA117" s="393">
        <v>14190098.322600909</v>
      </c>
      <c r="BB117" s="393">
        <v>15480424.513603671</v>
      </c>
      <c r="BC117" s="393">
        <v>16079017.253321497</v>
      </c>
      <c r="BD117" s="393">
        <v>16327067.335464885</v>
      </c>
      <c r="BE117" s="393">
        <v>17786322.990104504</v>
      </c>
      <c r="BF117" s="393">
        <v>18096908</v>
      </c>
      <c r="BG117" s="393">
        <v>19064784.150285944</v>
      </c>
      <c r="BH117" s="395"/>
    </row>
    <row r="118" spans="1:60" x14ac:dyDescent="0.2">
      <c r="A118" s="475">
        <v>99.910003662109375</v>
      </c>
      <c r="B118" s="387">
        <v>5496350.409518538</v>
      </c>
      <c r="C118" s="387">
        <f t="shared" si="2"/>
        <v>5377952.1007494684</v>
      </c>
      <c r="D118" s="398">
        <v>5259553.7919803979</v>
      </c>
      <c r="E118" s="398">
        <f t="shared" si="3"/>
        <v>5495869.2522252388</v>
      </c>
      <c r="F118" s="398">
        <v>5732184.7124700788</v>
      </c>
      <c r="G118" s="387">
        <v>5785852.1912196204</v>
      </c>
      <c r="H118" s="387">
        <v>6654774.7710146457</v>
      </c>
      <c r="I118" s="399">
        <v>5915229.8219704628</v>
      </c>
      <c r="J118" s="398">
        <v>5406837.4541350491</v>
      </c>
      <c r="K118" s="398">
        <v>5464360.7972206976</v>
      </c>
      <c r="L118" s="398">
        <v>5603447.2578313258</v>
      </c>
      <c r="M118" s="387">
        <v>5412676.5488949819</v>
      </c>
      <c r="N118" s="387">
        <v>4842932.8648720989</v>
      </c>
      <c r="O118" s="387">
        <v>4350220.1507864064</v>
      </c>
      <c r="P118" s="387">
        <v>4297916.9268284561</v>
      </c>
      <c r="Q118" s="387">
        <v>4538346.8060394889</v>
      </c>
      <c r="R118" s="387">
        <v>4346410.555555556</v>
      </c>
      <c r="S118" s="388">
        <v>4946831.7762907865</v>
      </c>
      <c r="T118" s="387">
        <v>5125568.619452267</v>
      </c>
      <c r="U118" s="387">
        <v>5410212.1253558006</v>
      </c>
      <c r="V118" s="387">
        <v>5497866.3652835852</v>
      </c>
      <c r="W118" s="387">
        <v>5365760.497709672</v>
      </c>
      <c r="X118" s="387">
        <v>5687862.8770684646</v>
      </c>
      <c r="Y118" s="387">
        <v>5981056.1473420709</v>
      </c>
      <c r="Z118" s="387">
        <v>7229101.8439185135</v>
      </c>
      <c r="AA118" s="387">
        <v>7457113.2132301964</v>
      </c>
      <c r="AB118" s="387">
        <v>8445774.1406112462</v>
      </c>
      <c r="AC118" s="388">
        <v>8970965.4396180175</v>
      </c>
      <c r="AD118" s="387">
        <v>8870952.6027352754</v>
      </c>
      <c r="AE118" s="387">
        <v>8716395.3546688389</v>
      </c>
      <c r="AF118" s="387">
        <v>9174746.0655862894</v>
      </c>
      <c r="AG118" s="387">
        <v>8988859.19200572</v>
      </c>
      <c r="AH118" s="387">
        <v>9203317.0918010324</v>
      </c>
      <c r="AI118" s="387">
        <v>9394742.2874626908</v>
      </c>
      <c r="AJ118" s="387">
        <v>10011218.005847871</v>
      </c>
      <c r="AK118" s="387">
        <v>11055867.540648455</v>
      </c>
      <c r="AL118" s="387">
        <v>12618422.917535687</v>
      </c>
      <c r="AM118" s="388">
        <v>13541690.530204028</v>
      </c>
      <c r="AN118" s="387">
        <v>13782603.717013571</v>
      </c>
      <c r="AO118" s="387">
        <v>13722543.919172931</v>
      </c>
      <c r="AP118" s="387">
        <v>12990573.801707566</v>
      </c>
      <c r="AQ118" s="387">
        <v>13140204.258741684</v>
      </c>
      <c r="AR118" s="387">
        <v>14801943.537350312</v>
      </c>
      <c r="AS118" s="387">
        <v>16380775.762290448</v>
      </c>
      <c r="AT118" s="387">
        <v>17484833.036913879</v>
      </c>
      <c r="AU118" s="387">
        <v>17915180.950895533</v>
      </c>
      <c r="AV118" s="387">
        <v>15604287.68865658</v>
      </c>
      <c r="AW118" s="388">
        <v>13393345.322626689</v>
      </c>
      <c r="AX118" s="387">
        <v>14346479.367981918</v>
      </c>
      <c r="AY118" s="387">
        <v>14922049.199969415</v>
      </c>
      <c r="AZ118" s="387">
        <v>15857184.34815</v>
      </c>
      <c r="BA118" s="387">
        <v>15421553.288734881</v>
      </c>
      <c r="BB118" s="387">
        <v>16736396.223559128</v>
      </c>
      <c r="BC118" s="387">
        <v>17416699.162848849</v>
      </c>
      <c r="BD118" s="387">
        <v>17513910.137041859</v>
      </c>
      <c r="BE118" s="387">
        <v>19194410.343752891</v>
      </c>
      <c r="BF118" s="387">
        <v>19650372</v>
      </c>
      <c r="BG118" s="387">
        <v>20611729.519705635</v>
      </c>
      <c r="BH118" s="389"/>
    </row>
    <row r="119" spans="1:60" x14ac:dyDescent="0.2">
      <c r="A119" s="475">
        <v>99.919998168945312</v>
      </c>
      <c r="B119" s="387">
        <v>5876820.0126052992</v>
      </c>
      <c r="C119" s="387">
        <f t="shared" si="2"/>
        <v>5727499.1923908526</v>
      </c>
      <c r="D119" s="387">
        <v>5578178.372176406</v>
      </c>
      <c r="E119" s="387">
        <f t="shared" si="3"/>
        <v>5866292.7698109895</v>
      </c>
      <c r="F119" s="387">
        <v>6154407.1674455721</v>
      </c>
      <c r="G119" s="387">
        <v>6155542.270386979</v>
      </c>
      <c r="H119" s="387">
        <v>7128290.7238378255</v>
      </c>
      <c r="I119" s="388">
        <v>6295359.1240137564</v>
      </c>
      <c r="J119" s="387">
        <v>5819570.3750840453</v>
      </c>
      <c r="K119" s="387">
        <v>5847618.8007405372</v>
      </c>
      <c r="L119" s="387">
        <v>6070627.7618838996</v>
      </c>
      <c r="M119" s="387">
        <v>5865451.9445829187</v>
      </c>
      <c r="N119" s="387">
        <v>5113455.6987726083</v>
      </c>
      <c r="O119" s="387">
        <v>4616247.7346931612</v>
      </c>
      <c r="P119" s="387">
        <v>4536066.437131728</v>
      </c>
      <c r="Q119" s="387">
        <v>4873418.0836236933</v>
      </c>
      <c r="R119" s="387">
        <v>4604917.0483449353</v>
      </c>
      <c r="S119" s="388">
        <v>5295957.0839893585</v>
      </c>
      <c r="T119" s="387">
        <v>5489151.9468464199</v>
      </c>
      <c r="U119" s="387">
        <v>5792698.6206307635</v>
      </c>
      <c r="V119" s="387">
        <v>5904100.1118258825</v>
      </c>
      <c r="W119" s="387">
        <v>5810304.3064314025</v>
      </c>
      <c r="X119" s="387">
        <v>6111383.3869437138</v>
      </c>
      <c r="Y119" s="387">
        <v>6459783.5538082309</v>
      </c>
      <c r="Z119" s="387">
        <v>7739772.5040256139</v>
      </c>
      <c r="AA119" s="387">
        <v>7939445.7404130334</v>
      </c>
      <c r="AB119" s="387">
        <v>9142448.1971585508</v>
      </c>
      <c r="AC119" s="388">
        <v>9567785.6425251421</v>
      </c>
      <c r="AD119" s="387">
        <v>9557206.0701523572</v>
      </c>
      <c r="AE119" s="387">
        <v>9402544.8978936151</v>
      </c>
      <c r="AF119" s="387">
        <v>9892365.0554443933</v>
      </c>
      <c r="AG119" s="387">
        <v>9807650.0175796673</v>
      </c>
      <c r="AH119" s="387">
        <v>9933766.5214158688</v>
      </c>
      <c r="AI119" s="387">
        <v>10170697.330591377</v>
      </c>
      <c r="AJ119" s="387">
        <v>10869010.660054002</v>
      </c>
      <c r="AK119" s="387">
        <v>11974527.707084151</v>
      </c>
      <c r="AL119" s="387">
        <v>13643499.937566023</v>
      </c>
      <c r="AM119" s="388">
        <v>14807665.088545142</v>
      </c>
      <c r="AN119" s="387">
        <v>14984200.377536666</v>
      </c>
      <c r="AO119" s="387">
        <v>14890323.693609023</v>
      </c>
      <c r="AP119" s="387">
        <v>14244055.584167561</v>
      </c>
      <c r="AQ119" s="387">
        <v>14300405.593214132</v>
      </c>
      <c r="AR119" s="387">
        <v>16194949.540070802</v>
      </c>
      <c r="AS119" s="387">
        <v>17790867.326733816</v>
      </c>
      <c r="AT119" s="387">
        <v>18989266.14201263</v>
      </c>
      <c r="AU119" s="387">
        <v>19527716.864445534</v>
      </c>
      <c r="AV119" s="387">
        <v>17021660.397174556</v>
      </c>
      <c r="AW119" s="388">
        <v>14676660.185286997</v>
      </c>
      <c r="AX119" s="387">
        <v>15920407.430313954</v>
      </c>
      <c r="AY119" s="387">
        <v>16384163.255122844</v>
      </c>
      <c r="AZ119" s="387">
        <v>17381506.72955</v>
      </c>
      <c r="BA119" s="387">
        <v>17004963.795940001</v>
      </c>
      <c r="BB119" s="387">
        <v>18384576.238020863</v>
      </c>
      <c r="BC119" s="387">
        <v>19183843.667773832</v>
      </c>
      <c r="BD119" s="387">
        <v>19094405.076773621</v>
      </c>
      <c r="BE119" s="387">
        <v>20963931.073337648</v>
      </c>
      <c r="BF119" s="387">
        <v>21524074</v>
      </c>
      <c r="BG119" s="387">
        <v>22575437.935452409</v>
      </c>
      <c r="BH119" s="389"/>
    </row>
    <row r="120" spans="1:60" x14ac:dyDescent="0.2">
      <c r="A120" s="478">
        <v>99.930000305175781</v>
      </c>
      <c r="B120" s="400">
        <v>6293233.1147389775</v>
      </c>
      <c r="C120" s="400">
        <f t="shared" si="2"/>
        <v>6172281.9281714484</v>
      </c>
      <c r="D120" s="400">
        <v>6051330.7416039193</v>
      </c>
      <c r="E120" s="400">
        <f t="shared" si="3"/>
        <v>6330160.9656668864</v>
      </c>
      <c r="F120" s="400">
        <v>6608991.1897298535</v>
      </c>
      <c r="G120" s="400">
        <v>6665875.3144549634</v>
      </c>
      <c r="H120" s="400">
        <v>7775891.6079388661</v>
      </c>
      <c r="I120" s="401">
        <v>6874307.529334412</v>
      </c>
      <c r="J120" s="400">
        <v>6296359.0706944577</v>
      </c>
      <c r="K120" s="400">
        <v>6359618.9520479059</v>
      </c>
      <c r="L120" s="400">
        <v>6675869.4337349404</v>
      </c>
      <c r="M120" s="400">
        <v>6303284.4402210042</v>
      </c>
      <c r="N120" s="400">
        <v>5412393.0698199067</v>
      </c>
      <c r="O120" s="387">
        <v>4978536.2210363708</v>
      </c>
      <c r="P120" s="387">
        <v>4854548.4298744965</v>
      </c>
      <c r="Q120" s="387">
        <v>5248899.25087108</v>
      </c>
      <c r="R120" s="387">
        <v>4975589.2688048882</v>
      </c>
      <c r="S120" s="388">
        <v>5678867.1591834519</v>
      </c>
      <c r="T120" s="387">
        <v>5950179.2400757559</v>
      </c>
      <c r="U120" s="387">
        <v>6224068.3717408627</v>
      </c>
      <c r="V120" s="387">
        <v>6361196.8384260749</v>
      </c>
      <c r="W120" s="387">
        <v>6273848.0289834226</v>
      </c>
      <c r="X120" s="387">
        <v>6321785.3195864055</v>
      </c>
      <c r="Y120" s="387">
        <v>7208884.8227729574</v>
      </c>
      <c r="Z120" s="387">
        <v>8605327.9526475426</v>
      </c>
      <c r="AA120" s="387">
        <v>8712144.5393512603</v>
      </c>
      <c r="AB120" s="387">
        <v>10033775.213812893</v>
      </c>
      <c r="AC120" s="388">
        <v>10345638.953266289</v>
      </c>
      <c r="AD120" s="387">
        <v>10447019.957200402</v>
      </c>
      <c r="AE120" s="387">
        <v>10235432.355264395</v>
      </c>
      <c r="AF120" s="387">
        <v>10837763.193704082</v>
      </c>
      <c r="AG120" s="387">
        <v>10646950.277252208</v>
      </c>
      <c r="AH120" s="387">
        <v>10849827.925766103</v>
      </c>
      <c r="AI120" s="387">
        <v>11209512.586578697</v>
      </c>
      <c r="AJ120" s="387">
        <v>11907112.755844373</v>
      </c>
      <c r="AK120" s="387">
        <v>13184844.146828393</v>
      </c>
      <c r="AL120" s="387">
        <v>14915202.540155476</v>
      </c>
      <c r="AM120" s="388">
        <v>16394946.99313242</v>
      </c>
      <c r="AN120" s="387">
        <v>16502275.232500585</v>
      </c>
      <c r="AO120" s="387">
        <v>16423052.944078946</v>
      </c>
      <c r="AP120" s="387">
        <v>15628747.892690415</v>
      </c>
      <c r="AQ120" s="387">
        <v>15826076.650576675</v>
      </c>
      <c r="AR120" s="387">
        <v>17886566.001888897</v>
      </c>
      <c r="AS120" s="387">
        <v>19698615.704371605</v>
      </c>
      <c r="AT120" s="387">
        <v>20996983.418424468</v>
      </c>
      <c r="AU120" s="387">
        <v>21478259.944145028</v>
      </c>
      <c r="AV120" s="387">
        <v>18792269.895941228</v>
      </c>
      <c r="AW120" s="388">
        <v>16220342.203091465</v>
      </c>
      <c r="AX120" s="387">
        <v>17759790.757796716</v>
      </c>
      <c r="AY120" s="387">
        <v>18219526.948720559</v>
      </c>
      <c r="AZ120" s="387">
        <v>19299491.641399998</v>
      </c>
      <c r="BA120" s="387">
        <v>19002623.033610802</v>
      </c>
      <c r="BB120" s="387">
        <v>20432263.761400666</v>
      </c>
      <c r="BC120" s="387">
        <v>21392122.240674987</v>
      </c>
      <c r="BD120" s="387">
        <v>21411879.445607681</v>
      </c>
      <c r="BE120" s="387">
        <v>23237553.982890964</v>
      </c>
      <c r="BF120" s="387">
        <v>23893860</v>
      </c>
      <c r="BG120" s="387">
        <v>25036160.739194043</v>
      </c>
      <c r="BH120" s="389"/>
    </row>
    <row r="121" spans="1:60" x14ac:dyDescent="0.2">
      <c r="A121" s="478">
        <v>99.94000244140625</v>
      </c>
      <c r="B121" s="400">
        <v>6852261.8443706566</v>
      </c>
      <c r="C121" s="400">
        <f t="shared" si="2"/>
        <v>6777877.4101738539</v>
      </c>
      <c r="D121" s="400">
        <v>6703492.9759770511</v>
      </c>
      <c r="E121" s="400">
        <f t="shared" si="3"/>
        <v>7069193.1130027734</v>
      </c>
      <c r="F121" s="400">
        <v>7434893.2500284966</v>
      </c>
      <c r="G121" s="400">
        <v>7216465.6817804351</v>
      </c>
      <c r="H121" s="400">
        <v>8624998.9020377826</v>
      </c>
      <c r="I121" s="401">
        <v>7619097.3189358693</v>
      </c>
      <c r="J121" s="400">
        <v>6882978.1934972629</v>
      </c>
      <c r="K121" s="400">
        <v>6987834.0297586387</v>
      </c>
      <c r="L121" s="400">
        <v>7365364.4904709756</v>
      </c>
      <c r="M121" s="400">
        <v>6785448.4600365572</v>
      </c>
      <c r="N121" s="400">
        <v>5837560.3060834324</v>
      </c>
      <c r="O121" s="387">
        <v>5422185.2640078636</v>
      </c>
      <c r="P121" s="387">
        <v>5273667.3679217016</v>
      </c>
      <c r="Q121" s="387">
        <v>5618324.3263646923</v>
      </c>
      <c r="R121" s="387">
        <v>5417306.5099715106</v>
      </c>
      <c r="S121" s="388">
        <v>6144014.6107280524</v>
      </c>
      <c r="T121" s="387">
        <v>6524981.8283535596</v>
      </c>
      <c r="U121" s="387">
        <v>6782067.2548104282</v>
      </c>
      <c r="V121" s="387">
        <v>6905032.7082663244</v>
      </c>
      <c r="W121" s="387">
        <v>6871979.9754534429</v>
      </c>
      <c r="X121" s="387">
        <v>7105905.3452877561</v>
      </c>
      <c r="Y121" s="387">
        <v>8121720.5796422968</v>
      </c>
      <c r="Z121" s="387">
        <v>8992833.9482848998</v>
      </c>
      <c r="AA121" s="387">
        <v>9667034.8915423062</v>
      </c>
      <c r="AB121" s="387">
        <v>11180447.677634591</v>
      </c>
      <c r="AC121" s="388">
        <v>11569741.543818137</v>
      </c>
      <c r="AD121" s="387">
        <v>11650183.29906117</v>
      </c>
      <c r="AE121" s="387">
        <v>11291071.752421401</v>
      </c>
      <c r="AF121" s="387">
        <v>11987870.595225366</v>
      </c>
      <c r="AG121" s="387">
        <v>11929295.916749846</v>
      </c>
      <c r="AH121" s="387">
        <v>12170005.273055954</v>
      </c>
      <c r="AI121" s="387">
        <v>12508475.562243834</v>
      </c>
      <c r="AJ121" s="387">
        <v>13213214.787559982</v>
      </c>
      <c r="AK121" s="387">
        <v>14760125.876085674</v>
      </c>
      <c r="AL121" s="387">
        <v>16567733.966589021</v>
      </c>
      <c r="AM121" s="388">
        <v>18302278.695426058</v>
      </c>
      <c r="AN121" s="387">
        <v>18498818.755698543</v>
      </c>
      <c r="AO121" s="387">
        <v>18408252.382518798</v>
      </c>
      <c r="AP121" s="387">
        <v>17478628.331065729</v>
      </c>
      <c r="AQ121" s="387">
        <v>17659382.915298712</v>
      </c>
      <c r="AR121" s="387">
        <v>20073477.173006557</v>
      </c>
      <c r="AS121" s="387">
        <v>22275194.545937028</v>
      </c>
      <c r="AT121" s="387">
        <v>23738020.657105107</v>
      </c>
      <c r="AU121" s="387">
        <v>24114343.018128369</v>
      </c>
      <c r="AV121" s="387">
        <v>21154420.086066056</v>
      </c>
      <c r="AW121" s="388">
        <v>18089865.990505695</v>
      </c>
      <c r="AX121" s="387">
        <v>20239222.419324599</v>
      </c>
      <c r="AY121" s="387">
        <v>20659494.977673564</v>
      </c>
      <c r="AZ121" s="387">
        <v>22073027.085200001</v>
      </c>
      <c r="BA121" s="387">
        <v>21467399.607743047</v>
      </c>
      <c r="BB121" s="387">
        <v>23164302.980852664</v>
      </c>
      <c r="BC121" s="387">
        <v>24532735.177528344</v>
      </c>
      <c r="BD121" s="387">
        <v>24360587.309150584</v>
      </c>
      <c r="BE121" s="387">
        <v>26538410.318505503</v>
      </c>
      <c r="BF121" s="387">
        <v>26994388</v>
      </c>
      <c r="BG121" s="387">
        <v>28333744.353061136</v>
      </c>
      <c r="BH121" s="389"/>
    </row>
    <row r="122" spans="1:60" x14ac:dyDescent="0.2">
      <c r="A122" s="475">
        <v>99.949996948242188</v>
      </c>
      <c r="B122" s="387">
        <v>7628730.0049191406</v>
      </c>
      <c r="C122" s="387">
        <f t="shared" si="2"/>
        <v>7556692.3148176428</v>
      </c>
      <c r="D122" s="387">
        <v>7484654.624716145</v>
      </c>
      <c r="E122" s="387">
        <f t="shared" si="3"/>
        <v>7847127.4982978879</v>
      </c>
      <c r="F122" s="387">
        <v>8209600.3718796307</v>
      </c>
      <c r="G122" s="387">
        <v>8106261.7272878261</v>
      </c>
      <c r="H122" s="387">
        <v>9104736.5843239222</v>
      </c>
      <c r="I122" s="388">
        <v>8526679.5670645349</v>
      </c>
      <c r="J122" s="387">
        <v>7713483.9837671695</v>
      </c>
      <c r="K122" s="387">
        <v>7660205.9165295288</v>
      </c>
      <c r="L122" s="387">
        <v>8214476.8420591466</v>
      </c>
      <c r="M122" s="387">
        <v>7582711.5626038555</v>
      </c>
      <c r="N122" s="387">
        <v>6463497.8992849775</v>
      </c>
      <c r="O122" s="387">
        <v>6133215.7604269059</v>
      </c>
      <c r="P122" s="387">
        <v>5808024.4620326906</v>
      </c>
      <c r="Q122" s="387">
        <v>6164357.0034843208</v>
      </c>
      <c r="R122" s="387">
        <v>5960071.1999588804</v>
      </c>
      <c r="S122" s="388">
        <v>6854174.574759759</v>
      </c>
      <c r="T122" s="387">
        <v>7228706.3705798797</v>
      </c>
      <c r="U122" s="387">
        <v>7688403.4951611059</v>
      </c>
      <c r="V122" s="387">
        <v>7872603.1818376761</v>
      </c>
      <c r="W122" s="387">
        <v>7643819.8917486593</v>
      </c>
      <c r="X122" s="387">
        <v>8161790.6087265965</v>
      </c>
      <c r="Y122" s="387">
        <v>9221917.4107654672</v>
      </c>
      <c r="Z122" s="387">
        <v>9514376.9608485606</v>
      </c>
      <c r="AA122" s="387">
        <v>10845126.069708468</v>
      </c>
      <c r="AB122" s="387">
        <v>12806959.509260237</v>
      </c>
      <c r="AC122" s="388">
        <v>13333319.237048931</v>
      </c>
      <c r="AD122" s="387">
        <v>13025161.549150504</v>
      </c>
      <c r="AE122" s="387">
        <v>12724032.004278595</v>
      </c>
      <c r="AF122" s="387">
        <v>13614060.536191594</v>
      </c>
      <c r="AG122" s="387">
        <v>13549192.865485748</v>
      </c>
      <c r="AH122" s="387">
        <v>13742006.694900431</v>
      </c>
      <c r="AI122" s="387">
        <v>14142045.303186096</v>
      </c>
      <c r="AJ122" s="387">
        <v>15194677.650009094</v>
      </c>
      <c r="AK122" s="387">
        <v>16864167.92888407</v>
      </c>
      <c r="AL122" s="387">
        <v>18961952.088017013</v>
      </c>
      <c r="AM122" s="388">
        <v>20878503.569275904</v>
      </c>
      <c r="AN122" s="387">
        <v>21295408.646547008</v>
      </c>
      <c r="AO122" s="387">
        <v>21256092.044172931</v>
      </c>
      <c r="AP122" s="387">
        <v>20149765.852472726</v>
      </c>
      <c r="AQ122" s="387">
        <v>20227855.108683709</v>
      </c>
      <c r="AR122" s="387">
        <v>22960942.7753754</v>
      </c>
      <c r="AS122" s="387">
        <v>25663032.060734022</v>
      </c>
      <c r="AT122" s="387">
        <v>27330723.950468</v>
      </c>
      <c r="AU122" s="387">
        <v>27953123.264303993</v>
      </c>
      <c r="AV122" s="387">
        <v>24598830.823180173</v>
      </c>
      <c r="AW122" s="388">
        <v>20803578.103464682</v>
      </c>
      <c r="AX122" s="387">
        <v>23338237.850253124</v>
      </c>
      <c r="AY122" s="387">
        <v>23924837.619125288</v>
      </c>
      <c r="AZ122" s="387">
        <v>25512454.296599999</v>
      </c>
      <c r="BA122" s="387">
        <v>25134502.397518452</v>
      </c>
      <c r="BB122" s="387">
        <v>27232515.414473303</v>
      </c>
      <c r="BC122" s="387">
        <v>28567267.627037756</v>
      </c>
      <c r="BD122" s="387">
        <v>28619566.063701358</v>
      </c>
      <c r="BE122" s="387">
        <v>30391697.824840471</v>
      </c>
      <c r="BF122" s="387">
        <v>31185828</v>
      </c>
      <c r="BG122" s="387">
        <v>32689231.222236998</v>
      </c>
      <c r="BH122" s="389"/>
    </row>
    <row r="123" spans="1:60" x14ac:dyDescent="0.2">
      <c r="A123" s="475">
        <v>99.959999084472656</v>
      </c>
      <c r="B123" s="387">
        <v>8529859.0782758389</v>
      </c>
      <c r="C123" s="387">
        <f t="shared" si="2"/>
        <v>8562652.969728332</v>
      </c>
      <c r="D123" s="387">
        <v>8595446.861180827</v>
      </c>
      <c r="E123" s="387">
        <f t="shared" si="3"/>
        <v>8889156.5797412172</v>
      </c>
      <c r="F123" s="387">
        <v>9182866.2983016074</v>
      </c>
      <c r="G123" s="387">
        <v>9357833.8094447218</v>
      </c>
      <c r="H123" s="387">
        <v>10548471.852313733</v>
      </c>
      <c r="I123" s="388">
        <v>9823706.0337851513</v>
      </c>
      <c r="J123" s="387">
        <v>8848845.4473633654</v>
      </c>
      <c r="K123" s="387">
        <v>8921777.6529072952</v>
      </c>
      <c r="L123" s="387">
        <v>9288141.893756846</v>
      </c>
      <c r="M123" s="387">
        <v>8692454.3671070132</v>
      </c>
      <c r="N123" s="387">
        <v>7217690.7303177463</v>
      </c>
      <c r="O123" s="387">
        <v>6968471.5680733044</v>
      </c>
      <c r="P123" s="387">
        <v>6545249.1109890472</v>
      </c>
      <c r="Q123" s="387">
        <v>6969681.5447154474</v>
      </c>
      <c r="R123" s="387">
        <v>6747857.889388199</v>
      </c>
      <c r="S123" s="388">
        <v>7841329.9243987184</v>
      </c>
      <c r="T123" s="387">
        <v>8245308.1416182816</v>
      </c>
      <c r="U123" s="387">
        <v>8920704.6508026868</v>
      </c>
      <c r="V123" s="387">
        <v>9257437.8132304065</v>
      </c>
      <c r="W123" s="387">
        <v>8896746.6402029451</v>
      </c>
      <c r="X123" s="387">
        <v>9659936.8480259385</v>
      </c>
      <c r="Y123" s="387">
        <v>10195113.399797453</v>
      </c>
      <c r="Z123" s="387">
        <v>11171468.71657804</v>
      </c>
      <c r="AA123" s="387">
        <v>12618164.048053417</v>
      </c>
      <c r="AB123" s="387">
        <v>14894640.599362699</v>
      </c>
      <c r="AC123" s="388">
        <v>15464181.274740133</v>
      </c>
      <c r="AD123" s="387">
        <v>15179556.271968294</v>
      </c>
      <c r="AE123" s="387">
        <v>14789241.797401497</v>
      </c>
      <c r="AF123" s="387">
        <v>15925417.602908157</v>
      </c>
      <c r="AG123" s="387">
        <v>15859148.15704006</v>
      </c>
      <c r="AH123" s="387">
        <v>16113543.65680672</v>
      </c>
      <c r="AI123" s="387">
        <v>16659708.992759522</v>
      </c>
      <c r="AJ123" s="387">
        <v>18079391.517088935</v>
      </c>
      <c r="AK123" s="387">
        <v>19793796.252384022</v>
      </c>
      <c r="AL123" s="387">
        <v>22580574.056109324</v>
      </c>
      <c r="AM123" s="388">
        <v>24726934.590412058</v>
      </c>
      <c r="AN123" s="387">
        <v>25399177.900851849</v>
      </c>
      <c r="AO123" s="387">
        <v>25383120.413533833</v>
      </c>
      <c r="AP123" s="387">
        <v>23952594.334073942</v>
      </c>
      <c r="AQ123" s="387">
        <v>24095058.544455968</v>
      </c>
      <c r="AR123" s="387">
        <v>27716030.012355063</v>
      </c>
      <c r="AS123" s="387">
        <v>30524559.614066664</v>
      </c>
      <c r="AT123" s="387">
        <v>32892962.998342961</v>
      </c>
      <c r="AU123" s="387">
        <v>33690757.054385111</v>
      </c>
      <c r="AV123" s="387">
        <v>29624501.523347821</v>
      </c>
      <c r="AW123" s="388">
        <v>25179715.56283899</v>
      </c>
      <c r="AX123" s="387">
        <v>27870056.763817422</v>
      </c>
      <c r="AY123" s="387">
        <v>28704982.560913444</v>
      </c>
      <c r="AZ123" s="387">
        <v>30822932.942899998</v>
      </c>
      <c r="BA123" s="387">
        <v>31117372.397125803</v>
      </c>
      <c r="BB123" s="387">
        <v>33341624.718189005</v>
      </c>
      <c r="BC123" s="387">
        <v>35176982.786431484</v>
      </c>
      <c r="BD123" s="387">
        <v>35648913.547243126</v>
      </c>
      <c r="BE123" s="387">
        <v>36334944.138167024</v>
      </c>
      <c r="BF123" s="387">
        <v>37616160</v>
      </c>
      <c r="BG123" s="387">
        <v>38730611.332180701</v>
      </c>
      <c r="BH123" s="389"/>
    </row>
    <row r="124" spans="1:60" x14ac:dyDescent="0.2">
      <c r="A124" s="475">
        <v>99.970001220703125</v>
      </c>
      <c r="B124" s="387">
        <v>10287853.913177149</v>
      </c>
      <c r="C124" s="387">
        <f t="shared" si="2"/>
        <v>10266094.385625266</v>
      </c>
      <c r="D124" s="387">
        <v>10244334.858073382</v>
      </c>
      <c r="E124" s="387">
        <f t="shared" si="3"/>
        <v>10762683.139027573</v>
      </c>
      <c r="F124" s="387">
        <v>11281031.419981763</v>
      </c>
      <c r="G124" s="387">
        <v>11289099.44555168</v>
      </c>
      <c r="H124" s="387">
        <v>12632621.848068349</v>
      </c>
      <c r="I124" s="388">
        <v>11806964.980780901</v>
      </c>
      <c r="J124" s="387">
        <v>10580975.116703486</v>
      </c>
      <c r="K124" s="387">
        <v>10713909.888005119</v>
      </c>
      <c r="L124" s="387">
        <v>10792220.658926617</v>
      </c>
      <c r="M124" s="387">
        <v>10130135.363492856</v>
      </c>
      <c r="N124" s="387">
        <v>8551720.6230642758</v>
      </c>
      <c r="O124" s="387">
        <v>8155336.6324954359</v>
      </c>
      <c r="P124" s="387">
        <v>7794383.0603548717</v>
      </c>
      <c r="Q124" s="387">
        <v>8212804.8199767713</v>
      </c>
      <c r="R124" s="387">
        <v>8028767.5858372254</v>
      </c>
      <c r="S124" s="388">
        <v>9304101.1603507251</v>
      </c>
      <c r="T124" s="387">
        <v>9889655.3896184806</v>
      </c>
      <c r="U124" s="387">
        <v>10644275.966753956</v>
      </c>
      <c r="V124" s="387">
        <v>11166875.193202531</v>
      </c>
      <c r="W124" s="387">
        <v>10784835.477476737</v>
      </c>
      <c r="X124" s="387">
        <v>11344006.737707835</v>
      </c>
      <c r="Y124" s="387">
        <v>12447723.55419039</v>
      </c>
      <c r="Z124" s="387">
        <v>13291793.232755391</v>
      </c>
      <c r="AA124" s="387">
        <v>15261160.628215419</v>
      </c>
      <c r="AB124" s="387">
        <v>18510166.773000952</v>
      </c>
      <c r="AC124" s="388">
        <v>18669552.676666949</v>
      </c>
      <c r="AD124" s="387">
        <v>18832655.202140789</v>
      </c>
      <c r="AE124" s="387">
        <v>18513623.385966837</v>
      </c>
      <c r="AF124" s="387">
        <v>19569091.849215683</v>
      </c>
      <c r="AG124" s="387">
        <v>19966554.017102931</v>
      </c>
      <c r="AH124" s="387">
        <v>19917900.119471092</v>
      </c>
      <c r="AI124" s="387">
        <v>21181180.33439013</v>
      </c>
      <c r="AJ124" s="387">
        <v>22642514.127436031</v>
      </c>
      <c r="AK124" s="387">
        <v>24781787.998723947</v>
      </c>
      <c r="AL124" s="387">
        <v>28834141.64116038</v>
      </c>
      <c r="AM124" s="388">
        <v>31523759.83304441</v>
      </c>
      <c r="AN124" s="387">
        <v>32207679.56039805</v>
      </c>
      <c r="AO124" s="387">
        <v>32611592.321428571</v>
      </c>
      <c r="AP124" s="387">
        <v>30561674.299872678</v>
      </c>
      <c r="AQ124" s="387">
        <v>30421758.53896381</v>
      </c>
      <c r="AR124" s="387">
        <v>35159270.931619458</v>
      </c>
      <c r="AS124" s="387">
        <v>38911966.216699548</v>
      </c>
      <c r="AT124" s="387">
        <v>42175427.702091448</v>
      </c>
      <c r="AU124" s="387">
        <v>43025095.002232023</v>
      </c>
      <c r="AV124" s="387">
        <v>38193878.520753026</v>
      </c>
      <c r="AW124" s="388">
        <v>32537771.576076042</v>
      </c>
      <c r="AX124" s="387">
        <v>36432788.905439474</v>
      </c>
      <c r="AY124" s="387">
        <v>37522110.383525327</v>
      </c>
      <c r="AZ124" s="387">
        <v>39931883.8332</v>
      </c>
      <c r="BA124" s="387">
        <v>40557041.220943928</v>
      </c>
      <c r="BB124" s="387">
        <v>43781256.272150554</v>
      </c>
      <c r="BC124" s="387">
        <v>45986304.257435188</v>
      </c>
      <c r="BD124" s="387">
        <v>46598387.904476263</v>
      </c>
      <c r="BE124" s="387">
        <v>47283552.223989643</v>
      </c>
      <c r="BF124" s="387">
        <v>48367632</v>
      </c>
      <c r="BG124" s="387">
        <v>50458665.298754267</v>
      </c>
      <c r="BH124" s="389"/>
    </row>
    <row r="125" spans="1:60" x14ac:dyDescent="0.2">
      <c r="A125" s="475">
        <v>99.980003356933594</v>
      </c>
      <c r="B125" s="387">
        <v>13373768.544241527</v>
      </c>
      <c r="C125" s="387">
        <f t="shared" si="2"/>
        <v>13574009.371319998</v>
      </c>
      <c r="D125" s="387">
        <v>13774250.198398467</v>
      </c>
      <c r="E125" s="387">
        <f t="shared" si="3"/>
        <v>14258703.612250641</v>
      </c>
      <c r="F125" s="387">
        <v>14743157.026102815</v>
      </c>
      <c r="G125" s="387">
        <v>15045447.579859382</v>
      </c>
      <c r="H125" s="387">
        <v>17155713.315909572</v>
      </c>
      <c r="I125" s="388">
        <v>15905477.820402589</v>
      </c>
      <c r="J125" s="387">
        <v>14104133.197339352</v>
      </c>
      <c r="K125" s="387">
        <v>14219647.473486925</v>
      </c>
      <c r="L125" s="387">
        <v>14820886.025848851</v>
      </c>
      <c r="M125" s="387">
        <v>13559876.186025258</v>
      </c>
      <c r="N125" s="387">
        <v>11261321.733070778</v>
      </c>
      <c r="O125" s="387">
        <v>10499670.674413705</v>
      </c>
      <c r="P125" s="387">
        <v>10194308.595159626</v>
      </c>
      <c r="Q125" s="387">
        <v>10629383.704994192</v>
      </c>
      <c r="R125" s="387">
        <v>10597112.783505155</v>
      </c>
      <c r="S125" s="388">
        <v>12118311.226858135</v>
      </c>
      <c r="T125" s="387">
        <v>13160204.2711007</v>
      </c>
      <c r="U125" s="387">
        <v>14029133.578845495</v>
      </c>
      <c r="V125" s="387">
        <v>14744285.648332799</v>
      </c>
      <c r="W125" s="387">
        <v>14885047.383891705</v>
      </c>
      <c r="X125" s="387">
        <v>15389815.700856052</v>
      </c>
      <c r="Y125" s="387">
        <v>17150593.661290936</v>
      </c>
      <c r="Z125" s="387">
        <v>17468932.37267825</v>
      </c>
      <c r="AA125" s="387">
        <v>21278234.796584815</v>
      </c>
      <c r="AB125" s="387">
        <v>26322659.389194041</v>
      </c>
      <c r="AC125" s="388">
        <v>26225049.174342941</v>
      </c>
      <c r="AD125" s="387">
        <v>26599437.468407888</v>
      </c>
      <c r="AE125" s="387">
        <v>25671086.881171048</v>
      </c>
      <c r="AF125" s="387">
        <v>28123750.545737803</v>
      </c>
      <c r="AG125" s="387">
        <v>28483966.976446223</v>
      </c>
      <c r="AH125" s="387">
        <v>29062021.316150103</v>
      </c>
      <c r="AI125" s="387">
        <v>30413261.653885152</v>
      </c>
      <c r="AJ125" s="387">
        <v>32529159.633738581</v>
      </c>
      <c r="AK125" s="387">
        <v>36212561.807604179</v>
      </c>
      <c r="AL125" s="387">
        <v>42366454.383921564</v>
      </c>
      <c r="AM125" s="388">
        <v>45325193.984797977</v>
      </c>
      <c r="AN125" s="387">
        <v>47412154.592570402</v>
      </c>
      <c r="AO125" s="387">
        <v>47910052.321428575</v>
      </c>
      <c r="AP125" s="387">
        <v>44935317.89724642</v>
      </c>
      <c r="AQ125" s="387">
        <v>44529166.017818995</v>
      </c>
      <c r="AR125" s="387">
        <v>51097642.198964067</v>
      </c>
      <c r="AS125" s="387">
        <v>57814977.706090711</v>
      </c>
      <c r="AT125" s="387">
        <v>62154316.608446412</v>
      </c>
      <c r="AU125" s="387">
        <v>62285382.676901303</v>
      </c>
      <c r="AV125" s="387">
        <v>56609189.981740326</v>
      </c>
      <c r="AW125" s="388">
        <v>48711233.889599614</v>
      </c>
      <c r="AX125" s="387">
        <v>55304277.977958798</v>
      </c>
      <c r="AY125" s="387">
        <v>56569709.734733403</v>
      </c>
      <c r="AZ125" s="387">
        <v>60256454.118000001</v>
      </c>
      <c r="BA125" s="387">
        <v>61089940.735825345</v>
      </c>
      <c r="BB125" s="387">
        <v>65348708.714062586</v>
      </c>
      <c r="BC125" s="387">
        <v>69229975.792769045</v>
      </c>
      <c r="BD125" s="387">
        <v>69879333.220530808</v>
      </c>
      <c r="BE125" s="387">
        <v>72023711.694441885</v>
      </c>
      <c r="BF125" s="387">
        <v>72565032</v>
      </c>
      <c r="BG125" s="387">
        <v>73940381.975617319</v>
      </c>
      <c r="BH125" s="389"/>
    </row>
    <row r="126" spans="1:60" x14ac:dyDescent="0.2">
      <c r="A126" s="477">
        <v>99.989997863769531</v>
      </c>
      <c r="B126" s="393">
        <v>16817292.031605482</v>
      </c>
      <c r="C126" s="393">
        <f t="shared" si="2"/>
        <v>16846876.496261686</v>
      </c>
      <c r="D126" s="393">
        <v>16876460.96091789</v>
      </c>
      <c r="E126" s="393">
        <f t="shared" si="3"/>
        <v>17903401.559622288</v>
      </c>
      <c r="F126" s="393">
        <v>18930342.158326685</v>
      </c>
      <c r="G126" s="393">
        <v>18853875.021867909</v>
      </c>
      <c r="H126" s="393">
        <v>22101576.593345359</v>
      </c>
      <c r="I126" s="394">
        <v>20210532.961258344</v>
      </c>
      <c r="J126" s="393">
        <v>17671064.852799922</v>
      </c>
      <c r="K126" s="393">
        <v>17949552.923066374</v>
      </c>
      <c r="L126" s="393">
        <v>18716422.888280395</v>
      </c>
      <c r="M126" s="393">
        <v>17234107.896311067</v>
      </c>
      <c r="N126" s="393">
        <v>13972299.926968226</v>
      </c>
      <c r="O126" s="393">
        <v>12749194.944179188</v>
      </c>
      <c r="P126" s="393">
        <v>12744230.398149071</v>
      </c>
      <c r="Q126" s="393">
        <v>13349389.831591174</v>
      </c>
      <c r="R126" s="393">
        <v>13044680.144065557</v>
      </c>
      <c r="S126" s="394">
        <v>15152096.712633694</v>
      </c>
      <c r="T126" s="393">
        <v>16399570.64168058</v>
      </c>
      <c r="U126" s="393">
        <v>17757112.685642716</v>
      </c>
      <c r="V126" s="393">
        <v>19230545.438833494</v>
      </c>
      <c r="W126" s="393">
        <v>19381856.030031014</v>
      </c>
      <c r="X126" s="393">
        <v>19897776.298115894</v>
      </c>
      <c r="Y126" s="393">
        <v>24044047.25188214</v>
      </c>
      <c r="Z126" s="393">
        <v>22958304.282691728</v>
      </c>
      <c r="AA126" s="393">
        <v>28187327.86669464</v>
      </c>
      <c r="AB126" s="393">
        <v>34027497.462765396</v>
      </c>
      <c r="AC126" s="394">
        <v>34891993.993915319</v>
      </c>
      <c r="AD126" s="393">
        <v>35311700.312835008</v>
      </c>
      <c r="AE126" s="393">
        <v>33825022.212174401</v>
      </c>
      <c r="AF126" s="393">
        <v>37841544.443188585</v>
      </c>
      <c r="AG126" s="393">
        <v>38481912.448490083</v>
      </c>
      <c r="AH126" s="393">
        <v>38256367.423681378</v>
      </c>
      <c r="AI126" s="393">
        <v>39790853.831312574</v>
      </c>
      <c r="AJ126" s="393">
        <v>44153418.881069966</v>
      </c>
      <c r="AK126" s="393">
        <v>49499043.262853146</v>
      </c>
      <c r="AL126" s="393">
        <v>56626666.105257459</v>
      </c>
      <c r="AM126" s="394">
        <v>60956223.83304441</v>
      </c>
      <c r="AN126" s="393">
        <v>64463470.272748582</v>
      </c>
      <c r="AO126" s="393">
        <v>64135538.007518798</v>
      </c>
      <c r="AP126" s="393">
        <v>60773405.912075289</v>
      </c>
      <c r="AQ126" s="393">
        <v>60853931.13175077</v>
      </c>
      <c r="AR126" s="393">
        <v>69531883.850503698</v>
      </c>
      <c r="AS126" s="393">
        <v>79456486.32815294</v>
      </c>
      <c r="AT126" s="393">
        <v>84391074.167226478</v>
      </c>
      <c r="AU126" s="393">
        <v>84373982.37029779</v>
      </c>
      <c r="AV126" s="393">
        <v>78124687.41364029</v>
      </c>
      <c r="AW126" s="394">
        <v>66082406.908852547</v>
      </c>
      <c r="AX126" s="393">
        <v>78374067.466094464</v>
      </c>
      <c r="AY126" s="393">
        <v>75856549.282903448</v>
      </c>
      <c r="AZ126" s="393">
        <v>82685472.174400002</v>
      </c>
      <c r="BA126" s="393">
        <v>85365344.058818907</v>
      </c>
      <c r="BB126" s="393">
        <v>88857403.372862071</v>
      </c>
      <c r="BC126" s="393">
        <v>94464260.076738045</v>
      </c>
      <c r="BD126" s="393">
        <v>95848367.446852654</v>
      </c>
      <c r="BE126" s="393">
        <v>99407677.45935449</v>
      </c>
      <c r="BF126" s="393">
        <v>98150832</v>
      </c>
      <c r="BG126" s="393">
        <v>99361060.988606647</v>
      </c>
      <c r="BH126" s="395"/>
    </row>
    <row r="127" spans="1:60" x14ac:dyDescent="0.2">
      <c r="A127" s="475">
        <v>99.990997314453125</v>
      </c>
      <c r="B127" s="387">
        <v>17801585.162946563</v>
      </c>
      <c r="C127" s="387">
        <f t="shared" si="2"/>
        <v>17813691.902914658</v>
      </c>
      <c r="D127" s="387">
        <v>17825798.642882749</v>
      </c>
      <c r="E127" s="387">
        <f t="shared" si="3"/>
        <v>19014489.294939607</v>
      </c>
      <c r="F127" s="387">
        <v>20203179.946996465</v>
      </c>
      <c r="G127" s="387">
        <v>20027748.384266179</v>
      </c>
      <c r="H127" s="387">
        <v>23321017.926130332</v>
      </c>
      <c r="I127" s="388">
        <v>21502134.133623306</v>
      </c>
      <c r="J127" s="387">
        <v>18675036.405724715</v>
      </c>
      <c r="K127" s="387">
        <v>19101738.157798499</v>
      </c>
      <c r="L127" s="387">
        <v>19905316.120043814</v>
      </c>
      <c r="M127" s="387">
        <v>18187171.217389498</v>
      </c>
      <c r="N127" s="387">
        <v>14877425.389630254</v>
      </c>
      <c r="O127" s="387">
        <v>13582999.621541917</v>
      </c>
      <c r="P127" s="387">
        <v>13407773.899430739</v>
      </c>
      <c r="Q127" s="387">
        <v>14122879.018583043</v>
      </c>
      <c r="R127" s="387">
        <v>13687506.088935884</v>
      </c>
      <c r="S127" s="388">
        <v>16260078.255062707</v>
      </c>
      <c r="T127" s="387">
        <v>17481166.353260733</v>
      </c>
      <c r="U127" s="387">
        <v>18929584.087213933</v>
      </c>
      <c r="V127" s="387">
        <v>20416419.204996247</v>
      </c>
      <c r="W127" s="387">
        <v>20841193.726865638</v>
      </c>
      <c r="X127" s="387">
        <v>21620805.938395839</v>
      </c>
      <c r="Z127" s="387">
        <v>24469669.167727679</v>
      </c>
      <c r="AA127" s="387">
        <v>30486823.015379284</v>
      </c>
      <c r="AB127" s="387">
        <v>36969692.093764305</v>
      </c>
      <c r="AC127" s="388">
        <v>37516345.671934418</v>
      </c>
      <c r="AD127" s="387">
        <v>37915325.430919662</v>
      </c>
      <c r="AE127" s="387">
        <v>35880634.730903052</v>
      </c>
      <c r="AF127" s="387">
        <v>40770705.586595587</v>
      </c>
      <c r="AG127" s="387">
        <v>41619428.27614975</v>
      </c>
      <c r="AH127" s="387">
        <v>40990234.895763479</v>
      </c>
      <c r="AI127" s="387">
        <v>42946850.725047484</v>
      </c>
      <c r="AJ127" s="387">
        <v>47710782.077113554</v>
      </c>
      <c r="AK127" s="387">
        <v>53532982.343271911</v>
      </c>
      <c r="AL127" s="387">
        <v>60932563.789918475</v>
      </c>
      <c r="AM127" s="388">
        <v>65438020.43232432</v>
      </c>
      <c r="AN127" s="387">
        <v>69719508.255919963</v>
      </c>
      <c r="AO127" s="387">
        <v>69369880.366541356</v>
      </c>
      <c r="AP127" s="387">
        <v>65502047.422423042</v>
      </c>
      <c r="AQ127" s="387">
        <v>65581597.793372788</v>
      </c>
      <c r="AR127" s="387">
        <v>75267502.69150351</v>
      </c>
      <c r="AS127" s="387">
        <v>86019770.096339121</v>
      </c>
      <c r="AT127" s="387">
        <v>91921451.933360204</v>
      </c>
      <c r="AU127" s="387">
        <v>92462718.454352453</v>
      </c>
      <c r="AV127" s="387">
        <v>84121744.495723397</v>
      </c>
      <c r="AW127" s="388">
        <v>72332961.997610569</v>
      </c>
      <c r="AX127" s="387">
        <v>86419456.706318632</v>
      </c>
      <c r="AY127" s="387">
        <v>82179680.974207357</v>
      </c>
      <c r="AZ127" s="387">
        <v>91088724.332800001</v>
      </c>
      <c r="BA127" s="387">
        <v>93841795.222632319</v>
      </c>
      <c r="BB127" s="387">
        <v>97282078.437747046</v>
      </c>
      <c r="BC127" s="387">
        <v>103305624.25380826</v>
      </c>
      <c r="BD127" s="387">
        <v>105172805.97777903</v>
      </c>
      <c r="BE127" s="387">
        <v>110771588.14944974</v>
      </c>
      <c r="BF127" s="387">
        <v>107171960</v>
      </c>
      <c r="BG127" s="387">
        <v>109016508.46158621</v>
      </c>
      <c r="BH127" s="389"/>
    </row>
    <row r="128" spans="1:60" x14ac:dyDescent="0.2">
      <c r="A128" s="475">
        <v>99.991996765136719</v>
      </c>
      <c r="B128" s="387">
        <v>18902846.276209798</v>
      </c>
      <c r="C128" s="387">
        <f t="shared" si="2"/>
        <v>19040738.305578306</v>
      </c>
      <c r="D128" s="387">
        <v>19178630.334946811</v>
      </c>
      <c r="E128" s="387">
        <f t="shared" si="3"/>
        <v>20468037.485665586</v>
      </c>
      <c r="F128" s="387">
        <v>21757444.63638436</v>
      </c>
      <c r="G128" s="387">
        <v>21339430.380058683</v>
      </c>
      <c r="H128" s="387">
        <v>25044554.600403309</v>
      </c>
      <c r="I128" s="388">
        <v>23030368.935110256</v>
      </c>
      <c r="J128" s="387">
        <v>20005023.964316588</v>
      </c>
      <c r="K128" s="387">
        <v>20561040.407524224</v>
      </c>
      <c r="L128" s="387">
        <v>21063462.740854327</v>
      </c>
      <c r="M128" s="387">
        <v>19257692.361872718</v>
      </c>
      <c r="N128" s="387">
        <v>15906221.460061945</v>
      </c>
      <c r="O128" s="387">
        <v>14627856.22050976</v>
      </c>
      <c r="P128" s="387">
        <v>14325300.260328239</v>
      </c>
      <c r="Q128" s="387">
        <v>15219497.74680604</v>
      </c>
      <c r="R128" s="387">
        <v>14770659.490116606</v>
      </c>
      <c r="S128" s="388">
        <v>17322696.580161791</v>
      </c>
      <c r="T128" s="387">
        <v>18574487.263325773</v>
      </c>
      <c r="U128" s="387">
        <v>20092948.547307298</v>
      </c>
      <c r="V128" s="387">
        <v>21926326.153854404</v>
      </c>
      <c r="W128" s="387">
        <v>22346980.715855636</v>
      </c>
      <c r="X128" s="387">
        <v>23373284.882366896</v>
      </c>
      <c r="Z128" s="387">
        <v>26480697.493446674</v>
      </c>
      <c r="AA128" s="387">
        <v>33450086.145510271</v>
      </c>
      <c r="AB128" s="387">
        <v>39920232.673321366</v>
      </c>
      <c r="AC128" s="388">
        <v>41194440.959012933</v>
      </c>
      <c r="AD128" s="387">
        <v>40890101.421726279</v>
      </c>
      <c r="AE128" s="387">
        <v>38719819.722126447</v>
      </c>
      <c r="AF128" s="387">
        <v>43809786.354416452</v>
      </c>
      <c r="AG128" s="387">
        <v>44495100.886730328</v>
      </c>
      <c r="AH128" s="387">
        <v>44877974.823599733</v>
      </c>
      <c r="AI128" s="387">
        <v>46892600.92798081</v>
      </c>
      <c r="AJ128" s="387">
        <v>51679202.120063238</v>
      </c>
      <c r="AK128" s="387">
        <v>58450655.881779887</v>
      </c>
      <c r="AL128" s="387">
        <v>65455487.064655058</v>
      </c>
      <c r="AM128" s="388">
        <v>71865095.371916264</v>
      </c>
      <c r="AN128" s="387">
        <v>76267093.664000824</v>
      </c>
      <c r="AO128" s="387">
        <v>76230034.830827072</v>
      </c>
      <c r="AP128" s="387">
        <v>70803025.155902833</v>
      </c>
      <c r="AQ128" s="387">
        <v>71577782.769024223</v>
      </c>
      <c r="AR128" s="387">
        <v>82193282.215358287</v>
      </c>
      <c r="AS128" s="387">
        <v>94276026.501447976</v>
      </c>
      <c r="AT128" s="387">
        <v>102107915.71946795</v>
      </c>
      <c r="AU128" s="387">
        <v>102831648.26305188</v>
      </c>
      <c r="AV128" s="387">
        <v>91712443.60751316</v>
      </c>
      <c r="AW128" s="388">
        <v>80633316.327458426</v>
      </c>
      <c r="AX128" s="387">
        <v>95303827.301931217</v>
      </c>
      <c r="AY128" s="387">
        <v>89223615.153838307</v>
      </c>
      <c r="AZ128" s="387">
        <v>101386256.9664</v>
      </c>
      <c r="BA128" s="387">
        <v>102422343.21619286</v>
      </c>
      <c r="BB128" s="387">
        <v>109043934.37496383</v>
      </c>
      <c r="BC128" s="387">
        <v>114345764.82800747</v>
      </c>
      <c r="BD128" s="387">
        <v>118040540.18071039</v>
      </c>
      <c r="BE128" s="387">
        <v>125079084.66364561</v>
      </c>
      <c r="BF128" s="387">
        <v>120874728</v>
      </c>
      <c r="BG128" s="387">
        <v>121275354.34038214</v>
      </c>
      <c r="BH128" s="389"/>
    </row>
    <row r="129" spans="1:60" x14ac:dyDescent="0.2">
      <c r="A129" s="475">
        <v>99.992996215820312</v>
      </c>
      <c r="B129" s="387">
        <v>20271990.369857956</v>
      </c>
      <c r="C129" s="387">
        <f t="shared" si="2"/>
        <v>20557369.81935589</v>
      </c>
      <c r="D129" s="387">
        <v>20842749.268853828</v>
      </c>
      <c r="E129" s="387">
        <f t="shared" si="3"/>
        <v>22416217.346441049</v>
      </c>
      <c r="F129" s="387">
        <v>23989685.42402827</v>
      </c>
      <c r="G129" s="387">
        <v>22990680.014117256</v>
      </c>
      <c r="H129" s="387">
        <v>27273733.227552533</v>
      </c>
      <c r="I129" s="388">
        <v>24881145.332540967</v>
      </c>
      <c r="J129" s="387">
        <v>21758287.355921622</v>
      </c>
      <c r="K129" s="387">
        <v>22166642.164243918</v>
      </c>
      <c r="L129" s="387">
        <v>22696679.214019716</v>
      </c>
      <c r="M129" s="387">
        <v>20623061.875207711</v>
      </c>
      <c r="N129" s="387">
        <v>17186795.07475242</v>
      </c>
      <c r="O129" s="387">
        <v>15866553.480023872</v>
      </c>
      <c r="P129" s="387">
        <v>15575020.766669994</v>
      </c>
      <c r="Q129" s="387">
        <v>16310756.085946575</v>
      </c>
      <c r="R129" s="387">
        <v>16021478.87978383</v>
      </c>
      <c r="S129" s="388">
        <v>18656877.534203812</v>
      </c>
      <c r="T129" s="387">
        <v>20135479.561663635</v>
      </c>
      <c r="U129" s="387">
        <v>21897185.310258452</v>
      </c>
      <c r="V129" s="387">
        <v>24009080.237375364</v>
      </c>
      <c r="W129" s="387">
        <v>24344395.881313805</v>
      </c>
      <c r="X129" s="387">
        <v>25402638.108578321</v>
      </c>
      <c r="Y129" s="387">
        <v>25809443.231742267</v>
      </c>
      <c r="Z129" s="387">
        <v>29295016.301209554</v>
      </c>
      <c r="AA129" s="387">
        <v>37539033.08990404</v>
      </c>
      <c r="AB129" s="387">
        <v>43743785.223935775</v>
      </c>
      <c r="AC129" s="388">
        <v>44859968.534606606</v>
      </c>
      <c r="AD129" s="387">
        <v>44399009.096416853</v>
      </c>
      <c r="AE129" s="387">
        <v>42497912.007021278</v>
      </c>
      <c r="AF129" s="387">
        <v>47562195.41812405</v>
      </c>
      <c r="AG129" s="387">
        <v>48817386.116830297</v>
      </c>
      <c r="AH129" s="387">
        <v>49051500.293903261</v>
      </c>
      <c r="AI129" s="387">
        <v>50986955.876926154</v>
      </c>
      <c r="AJ129" s="387">
        <v>56566236.794023417</v>
      </c>
      <c r="AK129" s="387">
        <v>64164878.849357173</v>
      </c>
      <c r="AL129" s="387">
        <v>72268098.750507876</v>
      </c>
      <c r="AM129" s="388">
        <v>79136326.73743166</v>
      </c>
      <c r="AN129" s="387">
        <v>84286973.853648365</v>
      </c>
      <c r="AO129" s="387">
        <v>84463599.464285716</v>
      </c>
      <c r="AP129" s="387">
        <v>78012089.074568734</v>
      </c>
      <c r="AQ129" s="387">
        <v>78989586.597668871</v>
      </c>
      <c r="AR129" s="387">
        <v>90696348.231800035</v>
      </c>
      <c r="AS129" s="387">
        <v>105575671.19818167</v>
      </c>
      <c r="AT129" s="387">
        <v>111828836.40512337</v>
      </c>
      <c r="AU129" s="387">
        <v>115357858.78338505</v>
      </c>
      <c r="AV129" s="387">
        <v>101886053.18284231</v>
      </c>
      <c r="AW129" s="388">
        <v>90157180.357569546</v>
      </c>
      <c r="AX129" s="387">
        <v>105369405.78154624</v>
      </c>
      <c r="AY129" s="387">
        <v>98929847.793658867</v>
      </c>
      <c r="AZ129" s="387">
        <v>112926797.02239999</v>
      </c>
      <c r="BA129" s="387">
        <v>112870934.14323856</v>
      </c>
      <c r="BB129" s="387">
        <v>120965236.04789726</v>
      </c>
      <c r="BC129" s="387">
        <v>128259827.04157598</v>
      </c>
      <c r="BD129" s="387">
        <v>130728689.40863562</v>
      </c>
      <c r="BE129" s="387">
        <v>137599300.12318507</v>
      </c>
      <c r="BF129" s="387">
        <v>133447736</v>
      </c>
      <c r="BG129" s="387">
        <v>134337684.37859645</v>
      </c>
      <c r="BH129" s="389"/>
    </row>
    <row r="130" spans="1:60" x14ac:dyDescent="0.2">
      <c r="A130" s="475">
        <v>99.994003295898438</v>
      </c>
      <c r="B130" s="387">
        <v>21867227.589928053</v>
      </c>
      <c r="C130" s="387">
        <f t="shared" si="2"/>
        <v>22546342.389442332</v>
      </c>
      <c r="D130" s="387">
        <v>23225457.188956611</v>
      </c>
      <c r="E130" s="387">
        <f t="shared" si="3"/>
        <v>24651945.524547838</v>
      </c>
      <c r="F130" s="387">
        <v>26078433.860139064</v>
      </c>
      <c r="G130" s="387">
        <v>25188955.628909927</v>
      </c>
      <c r="H130" s="387">
        <v>30254188.627679896</v>
      </c>
      <c r="I130" s="388">
        <v>27476565.79885697</v>
      </c>
      <c r="J130" s="387">
        <v>24123327.03606762</v>
      </c>
      <c r="K130" s="387">
        <v>24174467.519656241</v>
      </c>
      <c r="L130" s="387">
        <v>24961631.004381165</v>
      </c>
      <c r="M130" s="387">
        <v>22721222.736581922</v>
      </c>
      <c r="N130" s="387">
        <v>18692862.998699959</v>
      </c>
      <c r="O130" s="387">
        <v>17572705.321935121</v>
      </c>
      <c r="P130" s="387">
        <v>17053347.243083991</v>
      </c>
      <c r="Q130" s="387">
        <v>17762322.31707317</v>
      </c>
      <c r="R130" s="387">
        <v>17543927.976620555</v>
      </c>
      <c r="S130" s="388">
        <v>20543912.170856182</v>
      </c>
      <c r="T130" s="387">
        <v>22173789.060405195</v>
      </c>
      <c r="U130" s="387">
        <v>24235244.285096206</v>
      </c>
      <c r="V130" s="387">
        <v>26765682.668703765</v>
      </c>
      <c r="W130" s="387">
        <v>26589262.901628904</v>
      </c>
      <c r="X130" s="387">
        <v>27845425.206203911</v>
      </c>
      <c r="Y130" s="387">
        <v>29303397.790251076</v>
      </c>
      <c r="Z130" s="387">
        <v>32552223.706092719</v>
      </c>
      <c r="AA130" s="387">
        <v>41323470.263801217</v>
      </c>
      <c r="AB130" s="387">
        <v>48805234.304425903</v>
      </c>
      <c r="AC130" s="388">
        <v>48726594.477816276</v>
      </c>
      <c r="AD130" s="387">
        <v>49860540.212942205</v>
      </c>
      <c r="AE130" s="387">
        <v>47333271.022787824</v>
      </c>
      <c r="AF130" s="387">
        <v>53916606.557101615</v>
      </c>
      <c r="AG130" s="387">
        <v>55092024.852137119</v>
      </c>
      <c r="AH130" s="387">
        <v>53827314.352275714</v>
      </c>
      <c r="AI130" s="387">
        <v>57007674.74029962</v>
      </c>
      <c r="AJ130" s="387">
        <v>63586201.702877767</v>
      </c>
      <c r="AK130" s="387">
        <v>71820533.299213782</v>
      </c>
      <c r="AL130" s="387">
        <v>80736449.041414991</v>
      </c>
      <c r="AM130" s="388">
        <v>88279316.402186975</v>
      </c>
      <c r="AN130" s="387">
        <v>94212905.529997125</v>
      </c>
      <c r="AO130" s="387">
        <v>94649070.902255639</v>
      </c>
      <c r="AP130" s="387">
        <v>87552824.308110937</v>
      </c>
      <c r="AQ130" s="387">
        <v>88363890.467321649</v>
      </c>
      <c r="AR130" s="387">
        <v>101405572.17971867</v>
      </c>
      <c r="AS130" s="387">
        <v>119350489.79959157</v>
      </c>
      <c r="AT130" s="387">
        <v>124450530.41246808</v>
      </c>
      <c r="AU130" s="387">
        <v>128211718.29277588</v>
      </c>
      <c r="AV130" s="387">
        <v>115741841.36082606</v>
      </c>
      <c r="AW130" s="388">
        <v>102308661.43641035</v>
      </c>
      <c r="AX130" s="387">
        <v>119973899.80417076</v>
      </c>
      <c r="AY130" s="387">
        <v>113781249.4655928</v>
      </c>
      <c r="AZ130" s="387">
        <v>126239685.59279999</v>
      </c>
      <c r="BA130" s="387">
        <v>129262416.73551121</v>
      </c>
      <c r="BB130" s="387">
        <v>138401026.82439598</v>
      </c>
      <c r="BC130" s="387">
        <v>144831181.59431908</v>
      </c>
      <c r="BD130" s="387">
        <v>149026565.5548639</v>
      </c>
      <c r="BE130" s="387">
        <v>155194192.83972996</v>
      </c>
      <c r="BF130" s="387">
        <v>151029696</v>
      </c>
      <c r="BG130" s="387">
        <v>151495259.69871882</v>
      </c>
      <c r="BH130" s="389"/>
    </row>
    <row r="131" spans="1:60" x14ac:dyDescent="0.2">
      <c r="A131" s="475">
        <v>99.995002746582031</v>
      </c>
      <c r="B131" s="387">
        <v>24655312.00301297</v>
      </c>
      <c r="C131" s="387">
        <f t="shared" si="2"/>
        <v>25326456.152546279</v>
      </c>
      <c r="D131" s="387">
        <v>25997600.302079592</v>
      </c>
      <c r="E131" s="387">
        <f t="shared" si="3"/>
        <v>27383504.188427232</v>
      </c>
      <c r="F131" s="387">
        <v>28769408.074774876</v>
      </c>
      <c r="G131" s="387">
        <v>28316842.898466479</v>
      </c>
      <c r="H131" s="387">
        <v>34105274.507004879</v>
      </c>
      <c r="I131" s="388">
        <v>30760230.81225976</v>
      </c>
      <c r="J131" s="387">
        <v>26819869.719527423</v>
      </c>
      <c r="K131" s="387">
        <v>26968346.889742181</v>
      </c>
      <c r="L131" s="387">
        <v>27847709.972836804</v>
      </c>
      <c r="M131" s="387">
        <v>25489429.49692589</v>
      </c>
      <c r="N131" s="387">
        <v>20887265.246243265</v>
      </c>
      <c r="O131" s="387">
        <v>19527342.800168514</v>
      </c>
      <c r="P131" s="387">
        <v>19058973.684709877</v>
      </c>
      <c r="Q131" s="387">
        <v>19749224.796747968</v>
      </c>
      <c r="R131" s="387">
        <v>19544121.313625284</v>
      </c>
      <c r="S131" s="388">
        <v>23133547.238042239</v>
      </c>
      <c r="T131" s="387">
        <v>25153704.347977772</v>
      </c>
      <c r="U131" s="387">
        <v>27236696.885232832</v>
      </c>
      <c r="V131" s="387">
        <v>29588075.491476361</v>
      </c>
      <c r="W131" s="387">
        <v>29971946.374196328</v>
      </c>
      <c r="X131" s="387">
        <v>31580384.30299915</v>
      </c>
      <c r="Y131" s="387">
        <v>34022599.843982875</v>
      </c>
      <c r="Z131" s="387">
        <v>37036411.358597964</v>
      </c>
      <c r="AA131" s="387">
        <v>44054087.395555876</v>
      </c>
      <c r="AB131" s="387">
        <v>55199690.172881238</v>
      </c>
      <c r="AC131" s="388">
        <v>55037245.105552271</v>
      </c>
      <c r="AD131" s="387">
        <v>56456525.62745671</v>
      </c>
      <c r="AE131" s="387">
        <v>53508663.80403097</v>
      </c>
      <c r="AF131" s="387">
        <v>61893384.095553748</v>
      </c>
      <c r="AG131" s="387">
        <v>62328274.233869165</v>
      </c>
      <c r="AH131" s="387">
        <v>60614593.359769084</v>
      </c>
      <c r="AI131" s="387">
        <v>65072584.803564548</v>
      </c>
      <c r="AJ131" s="387">
        <v>72532811.869220331</v>
      </c>
      <c r="AK131" s="387">
        <v>82193149.374734163</v>
      </c>
      <c r="AL131" s="387">
        <v>92652505.844145298</v>
      </c>
      <c r="AM131" s="388">
        <v>102427662.53420457</v>
      </c>
      <c r="AN131" s="387">
        <v>107288642.51230885</v>
      </c>
      <c r="AO131" s="387">
        <v>108346523.25187969</v>
      </c>
      <c r="AP131" s="387">
        <v>102126563.99231096</v>
      </c>
      <c r="AQ131" s="387">
        <v>100406475.09269542</v>
      </c>
      <c r="AR131" s="387">
        <v>117528722.87825507</v>
      </c>
      <c r="AS131" s="387">
        <v>135003955.90276095</v>
      </c>
      <c r="AT131" s="387">
        <v>142682066.91970083</v>
      </c>
      <c r="AU131" s="387">
        <v>145316366.15515271</v>
      </c>
      <c r="AV131" s="387">
        <v>136101063.92166495</v>
      </c>
      <c r="AW131" s="388">
        <v>119514664.65305606</v>
      </c>
      <c r="AX131" s="387">
        <v>142462689.11689341</v>
      </c>
      <c r="AY131" s="387">
        <v>130968458.26322763</v>
      </c>
      <c r="AZ131" s="387">
        <v>149958014.01119998</v>
      </c>
      <c r="BA131" s="387">
        <v>156917869.00895241</v>
      </c>
      <c r="BB131" s="387">
        <v>161721514.8307977</v>
      </c>
      <c r="BC131" s="387">
        <v>171642852.44072843</v>
      </c>
      <c r="BD131" s="387">
        <v>172819643.27240488</v>
      </c>
      <c r="BE131" s="387">
        <v>183460185.74456674</v>
      </c>
      <c r="BF131" s="387">
        <v>176679344</v>
      </c>
      <c r="BG131" s="387">
        <v>178139388.97548434</v>
      </c>
      <c r="BH131" s="389"/>
    </row>
    <row r="132" spans="1:60" x14ac:dyDescent="0.2">
      <c r="A132" s="475">
        <v>99.996002197265625</v>
      </c>
      <c r="B132" s="387">
        <v>28361573.950993046</v>
      </c>
      <c r="C132" s="387">
        <f t="shared" si="2"/>
        <v>28837153.446453854</v>
      </c>
      <c r="D132" s="387">
        <v>29312732.941914659</v>
      </c>
      <c r="E132" s="387">
        <f t="shared" si="3"/>
        <v>31107767.732070975</v>
      </c>
      <c r="F132" s="387">
        <v>32902802.522227287</v>
      </c>
      <c r="G132" s="387">
        <v>32328931.1695178</v>
      </c>
      <c r="H132" s="387">
        <v>38603355.563309275</v>
      </c>
      <c r="I132" s="388">
        <v>35061474.795923531</v>
      </c>
      <c r="J132" s="387">
        <v>31266982.854913071</v>
      </c>
      <c r="K132" s="387">
        <v>30747520.335756075</v>
      </c>
      <c r="L132" s="387">
        <v>31938028.776122674</v>
      </c>
      <c r="M132" s="387">
        <v>29229997.371635098</v>
      </c>
      <c r="N132" s="387">
        <v>23875321.193362139</v>
      </c>
      <c r="O132" s="387">
        <v>22277993.321513832</v>
      </c>
      <c r="P132" s="387">
        <v>21829035.116515197</v>
      </c>
      <c r="Q132" s="387">
        <v>22611192.531939607</v>
      </c>
      <c r="R132" s="387">
        <v>22489788.217610952</v>
      </c>
      <c r="S132" s="388">
        <v>26601923.175253816</v>
      </c>
      <c r="T132" s="387">
        <v>29213644.071120635</v>
      </c>
      <c r="U132" s="387">
        <v>31657341.028008651</v>
      </c>
      <c r="V132" s="387">
        <v>34009119.935670637</v>
      </c>
      <c r="W132" s="387">
        <v>35860239.784216255</v>
      </c>
      <c r="X132" s="387">
        <v>36868284.798639804</v>
      </c>
      <c r="Y132" s="387">
        <v>40799985.023502879</v>
      </c>
      <c r="Z132" s="387">
        <v>43723198.602082081</v>
      </c>
      <c r="AA132" s="387">
        <v>50749542.068084799</v>
      </c>
      <c r="AB132" s="387">
        <v>65822018.635611422</v>
      </c>
      <c r="AC132" s="388">
        <v>64958308.930617765</v>
      </c>
      <c r="AD132" s="387">
        <v>67045548.115193449</v>
      </c>
      <c r="AE132" s="387">
        <v>62086758.370686144</v>
      </c>
      <c r="AF132" s="387">
        <v>71376945.031540677</v>
      </c>
      <c r="AG132" s="387">
        <v>73356535.223097891</v>
      </c>
      <c r="AH132" s="387">
        <v>71464905.941627562</v>
      </c>
      <c r="AI132" s="387">
        <v>75571034.869114444</v>
      </c>
      <c r="AJ132" s="387">
        <v>86511597.244505376</v>
      </c>
      <c r="AK132" s="387">
        <v>96491968.527599782</v>
      </c>
      <c r="AL132" s="387">
        <v>110670060.13922371</v>
      </c>
      <c r="AM132" s="388">
        <v>119904011.13001736</v>
      </c>
      <c r="AN132" s="387">
        <v>128436764.52236433</v>
      </c>
      <c r="AO132" s="387">
        <v>129657535.82706767</v>
      </c>
      <c r="AP132" s="387">
        <v>120647001.88081983</v>
      </c>
      <c r="AQ132" s="387">
        <v>119069736.27973393</v>
      </c>
      <c r="AR132" s="387">
        <v>142553281.70927578</v>
      </c>
      <c r="AS132" s="387">
        <v>162371794.77761242</v>
      </c>
      <c r="AT132" s="387">
        <v>168840570.75283262</v>
      </c>
      <c r="AU132" s="387">
        <v>168792037.36643258</v>
      </c>
      <c r="AV132" s="387">
        <v>160849539.78280601</v>
      </c>
      <c r="AW132" s="388">
        <v>145274911.48726517</v>
      </c>
      <c r="AX132" s="387">
        <v>157740407.17735049</v>
      </c>
      <c r="AY132" s="387">
        <v>160010416.03262308</v>
      </c>
      <c r="AZ132" s="387">
        <v>187340452.49359998</v>
      </c>
      <c r="BA132" s="387">
        <v>184880320.77744618</v>
      </c>
      <c r="BB132" s="387">
        <v>196592515.18250707</v>
      </c>
      <c r="BC132" s="387">
        <v>203707474.97499329</v>
      </c>
      <c r="BD132" s="387">
        <v>210488942.13721162</v>
      </c>
      <c r="BE132" s="387">
        <v>232404960.68362159</v>
      </c>
      <c r="BF132" s="387">
        <v>218644336</v>
      </c>
      <c r="BG132" s="387">
        <v>221027762.20809504</v>
      </c>
      <c r="BH132" s="389"/>
    </row>
    <row r="133" spans="1:60" x14ac:dyDescent="0.2">
      <c r="A133" s="475">
        <v>99.997001647949219</v>
      </c>
      <c r="B133" s="387">
        <v>34248676.18920248</v>
      </c>
      <c r="C133" s="387">
        <f t="shared" si="2"/>
        <v>34740102.116054565</v>
      </c>
      <c r="D133" s="387">
        <v>35231528.042906649</v>
      </c>
      <c r="E133" s="387">
        <f t="shared" si="3"/>
        <v>37193245.948530719</v>
      </c>
      <c r="F133" s="387">
        <v>39154963.854154795</v>
      </c>
      <c r="G133" s="387">
        <v>38539546.58694569</v>
      </c>
      <c r="H133" s="387">
        <v>45839144.599607296</v>
      </c>
      <c r="I133" s="388">
        <v>42448853.757586487</v>
      </c>
      <c r="J133" s="387">
        <v>37890007.217126116</v>
      </c>
      <c r="K133" s="387">
        <v>37085017.825699389</v>
      </c>
      <c r="L133" s="387">
        <v>39184936.522453457</v>
      </c>
      <c r="M133" s="387">
        <v>35576094.187229976</v>
      </c>
      <c r="N133" s="387">
        <v>28433168.032539289</v>
      </c>
      <c r="O133" s="387">
        <v>26860779.470228899</v>
      </c>
      <c r="P133" s="387">
        <v>26805377.122241084</v>
      </c>
      <c r="Q133" s="387">
        <v>26975401.480836239</v>
      </c>
      <c r="R133" s="387">
        <v>27298473.113049611</v>
      </c>
      <c r="S133" s="388">
        <v>32386729.089391392</v>
      </c>
      <c r="T133" s="387">
        <v>35469683.646614671</v>
      </c>
      <c r="U133" s="387">
        <v>38135467.580667198</v>
      </c>
      <c r="V133" s="387">
        <v>41555242.42864801</v>
      </c>
      <c r="W133" s="387">
        <v>43037666.080151178</v>
      </c>
      <c r="X133" s="387">
        <v>46259611.222000353</v>
      </c>
      <c r="Y133" s="387">
        <v>45680723.64466694</v>
      </c>
      <c r="Z133" s="387">
        <v>53830461.126423001</v>
      </c>
      <c r="AA133" s="387">
        <v>63023636.599591345</v>
      </c>
      <c r="AB133" s="387">
        <v>80618015.897679657</v>
      </c>
      <c r="AC133" s="388">
        <v>80387877.491760328</v>
      </c>
      <c r="AD133" s="387">
        <v>81583757.579833016</v>
      </c>
      <c r="AE133" s="387">
        <v>76611939.655831739</v>
      </c>
      <c r="AF133" s="387">
        <v>90580703.330634922</v>
      </c>
      <c r="AG133" s="387">
        <v>91758293.544984579</v>
      </c>
      <c r="AH133" s="387">
        <v>90203435.84832494</v>
      </c>
      <c r="AI133" s="387">
        <v>95085559.059451893</v>
      </c>
      <c r="AJ133" s="387">
        <v>109940485.64305601</v>
      </c>
      <c r="AK133" s="387">
        <v>119232372.44110262</v>
      </c>
      <c r="AL133" s="387">
        <v>141339812.52959183</v>
      </c>
      <c r="AM133" s="388">
        <v>151483570.06160823</v>
      </c>
      <c r="AN133" s="387">
        <v>161086748.55706358</v>
      </c>
      <c r="AO133" s="387">
        <v>166220056.71052632</v>
      </c>
      <c r="AP133" s="387">
        <v>151220167.94268167</v>
      </c>
      <c r="AQ133" s="387">
        <v>151866626.72166958</v>
      </c>
      <c r="AR133" s="387">
        <v>180980757.86732557</v>
      </c>
      <c r="AS133" s="387">
        <v>200232846.16893381</v>
      </c>
      <c r="AT133" s="387">
        <v>205701007.52832639</v>
      </c>
      <c r="AU133" s="387">
        <v>210847302.94387284</v>
      </c>
      <c r="AV133" s="387">
        <v>201633019.1536482</v>
      </c>
      <c r="AW133" s="388">
        <v>190458797.18088874</v>
      </c>
      <c r="AX133" s="387">
        <v>194900224.29949379</v>
      </c>
      <c r="AY133" s="387">
        <v>221720052.86247322</v>
      </c>
      <c r="AZ133" s="387">
        <v>242960203.11199999</v>
      </c>
      <c r="BA133" s="387">
        <v>235351253.58096433</v>
      </c>
      <c r="BB133" s="387">
        <v>250070059.38180906</v>
      </c>
      <c r="BC133" s="387">
        <v>266065169.25361735</v>
      </c>
      <c r="BD133" s="387">
        <v>268473634.52436197</v>
      </c>
      <c r="BE133" s="387">
        <v>307315925.27957088</v>
      </c>
      <c r="BF133" s="387">
        <v>286084736</v>
      </c>
      <c r="BG133" s="387">
        <v>289518936.79620516</v>
      </c>
      <c r="BH133" s="389"/>
    </row>
    <row r="134" spans="1:60" x14ac:dyDescent="0.2">
      <c r="A134" s="475">
        <v>99.998001098632812</v>
      </c>
      <c r="B134" s="387">
        <v>46096798.215888821</v>
      </c>
      <c r="C134" s="387">
        <f t="shared" si="2"/>
        <v>46628985.459832773</v>
      </c>
      <c r="D134" s="387">
        <v>47161172.703776732</v>
      </c>
      <c r="E134" s="387">
        <f t="shared" si="3"/>
        <v>49318200.614398345</v>
      </c>
      <c r="F134" s="387">
        <v>51475228.525019951</v>
      </c>
      <c r="G134" s="387">
        <v>50254513.543708138</v>
      </c>
      <c r="H134" s="387">
        <v>57533408.503237098</v>
      </c>
      <c r="I134" s="388">
        <v>57560815.02275946</v>
      </c>
      <c r="J134" s="387">
        <v>49991104.206608392</v>
      </c>
      <c r="K134" s="387">
        <v>47617326.061208628</v>
      </c>
      <c r="L134" s="387">
        <v>50414741.705585986</v>
      </c>
      <c r="M134" s="387">
        <v>45861260.987869725</v>
      </c>
      <c r="N134" s="387">
        <v>37204065.327687077</v>
      </c>
      <c r="O134" s="387">
        <v>35786440.638428591</v>
      </c>
      <c r="P134" s="387">
        <v>35810897.044841707</v>
      </c>
      <c r="Q134" s="387">
        <v>36179241.713124275</v>
      </c>
      <c r="R134" s="387">
        <v>36544028.260786563</v>
      </c>
      <c r="S134" s="388">
        <v>44340354.991584778</v>
      </c>
      <c r="T134" s="387">
        <v>48073540.228513047</v>
      </c>
      <c r="U134" s="387">
        <v>51880789.598998062</v>
      </c>
      <c r="V134" s="387">
        <v>55303892.073978774</v>
      </c>
      <c r="W134" s="387">
        <v>58429822.461639583</v>
      </c>
      <c r="X134" s="387">
        <v>63268417.838714138</v>
      </c>
      <c r="Y134" s="387">
        <v>62310655.779034652</v>
      </c>
      <c r="Z134" s="387">
        <v>72430549.728879571</v>
      </c>
      <c r="AA134" s="387">
        <v>85900244.4430255</v>
      </c>
      <c r="AB134" s="387">
        <v>110873823.52522799</v>
      </c>
      <c r="AC134" s="388">
        <v>109405828.02467676</v>
      </c>
      <c r="AD134" s="387">
        <v>112972780.40671799</v>
      </c>
      <c r="AE134" s="387">
        <v>107441219.38438392</v>
      </c>
      <c r="AF134" s="387">
        <v>122011913.74379495</v>
      </c>
      <c r="AG134" s="387">
        <v>125258435.88993339</v>
      </c>
      <c r="AH134" s="387">
        <v>125073685.63081321</v>
      </c>
      <c r="AI134" s="387">
        <v>131003621.47465834</v>
      </c>
      <c r="AJ134" s="387">
        <v>159750869.2729333</v>
      </c>
      <c r="AK134" s="387">
        <v>169060219.1248748</v>
      </c>
      <c r="AL134" s="387">
        <v>199819696.59958288</v>
      </c>
      <c r="AM134" s="388">
        <v>213039350.47979733</v>
      </c>
      <c r="AN134" s="387">
        <v>235619127.17326176</v>
      </c>
      <c r="AO134" s="387">
        <v>250640223.04511279</v>
      </c>
      <c r="AP134" s="387">
        <v>215571578.48965222</v>
      </c>
      <c r="AQ134" s="387">
        <v>225467089.23805451</v>
      </c>
      <c r="AR134" s="387">
        <v>258466793.2883482</v>
      </c>
      <c r="AS134" s="387">
        <v>272624768.52999204</v>
      </c>
      <c r="AT134" s="387">
        <v>288592354.59268212</v>
      </c>
      <c r="AU134" s="387">
        <v>307532180.8838805</v>
      </c>
      <c r="AV134" s="387">
        <v>315223353.37013745</v>
      </c>
      <c r="AW134" s="388">
        <v>255792367.7701067</v>
      </c>
      <c r="AX134" s="387">
        <v>276838508.1094144</v>
      </c>
      <c r="AY134" s="387">
        <v>319013584.83352017</v>
      </c>
      <c r="AZ134" s="387">
        <v>324498234.71999997</v>
      </c>
      <c r="BA134" s="387">
        <v>345712133.1192084</v>
      </c>
      <c r="BB134" s="387">
        <v>365928775.442047</v>
      </c>
      <c r="BC134" s="387">
        <v>378815516.23105407</v>
      </c>
      <c r="BD134" s="387">
        <v>385751001.27138627</v>
      </c>
      <c r="BE134" s="387">
        <v>404823155.72144639</v>
      </c>
      <c r="BF134" s="387">
        <v>380693216</v>
      </c>
      <c r="BG134" s="387">
        <v>375619243.21425724</v>
      </c>
      <c r="BH134" s="389"/>
    </row>
    <row r="135" spans="1:60" x14ac:dyDescent="0.2">
      <c r="A135" s="475">
        <v>99.999000549316406</v>
      </c>
      <c r="B135" s="387">
        <v>101802905.22228369</v>
      </c>
      <c r="C135" s="387">
        <f t="shared" si="2"/>
        <v>112748513.31509785</v>
      </c>
      <c r="D135" s="387">
        <v>123694121.40791202</v>
      </c>
      <c r="E135" s="387">
        <f t="shared" si="3"/>
        <v>128219776.32119071</v>
      </c>
      <c r="F135" s="387">
        <v>132745431.2344694</v>
      </c>
      <c r="G135" s="387">
        <v>126221395.40275702</v>
      </c>
      <c r="H135" s="387">
        <v>143618651.06718317</v>
      </c>
      <c r="I135" s="388">
        <v>140790984.33643535</v>
      </c>
      <c r="J135" s="387">
        <v>120177680.6906157</v>
      </c>
      <c r="K135" s="387">
        <v>120283330.24136038</v>
      </c>
      <c r="L135" s="387">
        <v>131611458.06440307</v>
      </c>
      <c r="M135" s="387">
        <v>107521319.66849452</v>
      </c>
      <c r="N135" s="387">
        <v>84827045.681948543</v>
      </c>
      <c r="O135" s="387">
        <v>83436972.337452605</v>
      </c>
      <c r="P135" s="387">
        <v>88670991.165484861</v>
      </c>
      <c r="Q135" s="387">
        <v>86457753.7746806</v>
      </c>
      <c r="R135" s="387">
        <v>86044171.242400214</v>
      </c>
      <c r="S135" s="388">
        <v>118854445.05239156</v>
      </c>
      <c r="T135" s="387">
        <v>110537836.85314859</v>
      </c>
      <c r="U135" s="387">
        <v>128114373.43094614</v>
      </c>
      <c r="V135" s="387">
        <v>185731899.55870056</v>
      </c>
      <c r="W135" s="387">
        <v>217839996.34287122</v>
      </c>
      <c r="X135" s="387">
        <v>224721488.96304935</v>
      </c>
      <c r="Y135" s="387">
        <v>230779549.07937476</v>
      </c>
      <c r="Z135" s="387">
        <v>258480602.02516475</v>
      </c>
      <c r="AA135" s="387">
        <v>342123228.79556316</v>
      </c>
      <c r="AB135" s="387">
        <v>356004594.41005599</v>
      </c>
      <c r="AC135" s="388">
        <v>397076331.16606104</v>
      </c>
      <c r="AD135" s="387">
        <v>391513588.85618687</v>
      </c>
      <c r="AE135" s="387">
        <v>390073357.2291007</v>
      </c>
      <c r="AF135" s="387">
        <v>414961175.59957838</v>
      </c>
      <c r="AG135" s="387">
        <v>422821053.7705406</v>
      </c>
      <c r="AH135" s="387">
        <v>434781749.4241479</v>
      </c>
      <c r="AI135" s="387">
        <v>478656839.60070264</v>
      </c>
      <c r="AJ135" s="387">
        <v>555022069.12128031</v>
      </c>
      <c r="AK135" s="387">
        <v>674101628.96776938</v>
      </c>
      <c r="AL135" s="387">
        <v>792109738.15542138</v>
      </c>
      <c r="AM135" s="388">
        <v>982864615.04520619</v>
      </c>
      <c r="AN135" s="387">
        <v>1149871981.7354834</v>
      </c>
      <c r="AO135" s="387">
        <v>941721588.12030077</v>
      </c>
      <c r="AP135" s="387">
        <v>863650585.84317338</v>
      </c>
      <c r="AQ135" s="387">
        <v>894076545.65204108</v>
      </c>
      <c r="AR135" s="387">
        <v>929232873.98593414</v>
      </c>
      <c r="AS135" s="387">
        <v>988218152.41009319</v>
      </c>
      <c r="AT135" s="387">
        <v>1061319399.3604729</v>
      </c>
      <c r="AU135" s="387">
        <v>1164735448.5491862</v>
      </c>
      <c r="AV135" s="387">
        <v>1230633535.8626361</v>
      </c>
      <c r="AW135" s="388">
        <v>1004087006.9352844</v>
      </c>
      <c r="AX135" s="387">
        <v>1010222571.4164289</v>
      </c>
      <c r="AY135" s="387">
        <v>995490398.5221734</v>
      </c>
      <c r="AZ135" s="387">
        <v>1196802000</v>
      </c>
      <c r="BA135" s="387">
        <v>1457634089.8382282</v>
      </c>
      <c r="BB135" s="387">
        <v>1613260928.2505157</v>
      </c>
      <c r="BC135" s="387">
        <v>1628823540.6406291</v>
      </c>
      <c r="BD135" s="387">
        <v>1620010657.7631903</v>
      </c>
      <c r="BE135" s="387">
        <v>1660226579.1177287</v>
      </c>
      <c r="BF135" s="387">
        <v>1670000000</v>
      </c>
      <c r="BG135" s="387">
        <v>1650655672.2968481</v>
      </c>
      <c r="BH135" s="389"/>
    </row>
    <row r="136" spans="1:60" ht="17" thickBot="1" x14ac:dyDescent="0.25">
      <c r="A136" s="479"/>
      <c r="B136" s="402"/>
      <c r="C136" s="402"/>
      <c r="D136" s="402"/>
      <c r="E136" s="402"/>
      <c r="F136" s="402"/>
      <c r="G136" s="402"/>
      <c r="H136" s="402"/>
      <c r="I136" s="403"/>
      <c r="J136" s="402"/>
      <c r="K136" s="402"/>
      <c r="L136" s="402"/>
      <c r="M136" s="402"/>
      <c r="N136" s="402"/>
      <c r="O136" s="402"/>
      <c r="P136" s="402"/>
      <c r="Q136" s="402"/>
      <c r="R136" s="402"/>
      <c r="S136" s="403"/>
      <c r="T136" s="402"/>
      <c r="U136" s="402"/>
      <c r="V136" s="402"/>
      <c r="W136" s="402"/>
      <c r="X136" s="402"/>
      <c r="Y136" s="402"/>
      <c r="Z136" s="402"/>
      <c r="AA136" s="402"/>
      <c r="AB136" s="402"/>
      <c r="AC136" s="403"/>
      <c r="AD136" s="402"/>
      <c r="AE136" s="402"/>
      <c r="AF136" s="402"/>
      <c r="AG136" s="402"/>
      <c r="AH136" s="402"/>
      <c r="AI136" s="402"/>
      <c r="AJ136" s="402"/>
      <c r="AK136" s="402"/>
      <c r="AL136" s="402"/>
      <c r="AM136" s="403"/>
      <c r="AN136" s="402"/>
      <c r="AO136" s="402"/>
      <c r="AP136" s="402"/>
      <c r="AQ136" s="402"/>
      <c r="AR136" s="402"/>
      <c r="AS136" s="402"/>
      <c r="AT136" s="402"/>
      <c r="AU136" s="402"/>
      <c r="AV136" s="402"/>
      <c r="AW136" s="403"/>
      <c r="AX136" s="402"/>
      <c r="AY136" s="402"/>
      <c r="AZ136" s="402"/>
      <c r="BA136" s="402"/>
      <c r="BB136" s="402"/>
      <c r="BC136" s="402"/>
      <c r="BD136" s="402"/>
      <c r="BE136" s="402"/>
      <c r="BF136" s="402"/>
      <c r="BG136" s="402"/>
      <c r="BH136" s="404"/>
    </row>
    <row r="137" spans="1:60" ht="17" thickTop="1" x14ac:dyDescent="0.2"/>
    <row r="140" spans="1:60" ht="17" thickBot="1" x14ac:dyDescent="0.25"/>
    <row r="141" spans="1:60" ht="17" thickBot="1" x14ac:dyDescent="0.25">
      <c r="A141" s="1165" t="s">
        <v>67</v>
      </c>
      <c r="B141" s="1137">
        <v>6.8139334686097266</v>
      </c>
      <c r="C141" s="1137">
        <v>6.7303370786516856</v>
      </c>
      <c r="D141" s="1137">
        <v>6.6221465280267706</v>
      </c>
      <c r="E141" s="1137">
        <v>6.4982700991027968</v>
      </c>
      <c r="F141" s="1137">
        <v>6.315684486492648</v>
      </c>
      <c r="G141" s="1137">
        <v>6.1349166805071143</v>
      </c>
      <c r="H141" s="1137">
        <v>5.8806516663128843</v>
      </c>
      <c r="I141" s="1137">
        <v>5.6046429293951041</v>
      </c>
      <c r="J141" s="1137">
        <v>5.3220151762558832</v>
      </c>
      <c r="K141" s="1137">
        <v>5.0655970012799409</v>
      </c>
      <c r="L141" s="1137">
        <v>4.8549835706462217</v>
      </c>
      <c r="M141" s="1137">
        <v>4.603481222997674</v>
      </c>
      <c r="N141" s="1137">
        <v>4.2371812029212714</v>
      </c>
      <c r="O141" s="1137">
        <v>3.8904297149276785</v>
      </c>
      <c r="P141" s="1137">
        <v>3.6890375844735175</v>
      </c>
      <c r="Q141" s="1137">
        <v>3.4785133565621371</v>
      </c>
      <c r="R141" s="1137">
        <v>3.2547654712603169</v>
      </c>
      <c r="S141" s="1137">
        <v>3.0081709104728813</v>
      </c>
      <c r="T141" s="1137">
        <v>2.7614692616312393</v>
      </c>
      <c r="U141" s="1137">
        <v>2.5233974723898438</v>
      </c>
      <c r="V141" s="1137">
        <v>2.3762195775704944</v>
      </c>
      <c r="W141" s="1137">
        <v>2.276256598812727</v>
      </c>
      <c r="X141" s="1137">
        <v>2.1908424111820644</v>
      </c>
      <c r="Y141" s="1137">
        <v>2.1174571024572932</v>
      </c>
      <c r="Z141" s="1137">
        <v>2.074876423007789</v>
      </c>
      <c r="AA141" s="1137">
        <v>2.0216550516291458</v>
      </c>
      <c r="AB141" s="1137">
        <v>1.9508996162106969</v>
      </c>
      <c r="AC141" s="1137">
        <v>1.8729823375306347</v>
      </c>
      <c r="AD141" s="1137">
        <v>1.7999382776207646</v>
      </c>
      <c r="AE141" s="1137">
        <v>1.7367488950882362</v>
      </c>
      <c r="AF141" s="1137">
        <v>1.6925814482748085</v>
      </c>
      <c r="AG141" s="1137">
        <v>1.6509244223291568</v>
      </c>
      <c r="AH141" s="1137">
        <v>1.6155203078986502</v>
      </c>
      <c r="AI141" s="1137">
        <v>1.5825514473815747</v>
      </c>
      <c r="AJ141" s="1137">
        <v>1.5503154772730452</v>
      </c>
      <c r="AK141" s="1137">
        <v>1.5204923093810458</v>
      </c>
      <c r="AL141" s="1137">
        <v>1.5007855033993338</v>
      </c>
      <c r="AM141" s="1137">
        <v>1.47773036404854</v>
      </c>
      <c r="AN141" s="1137">
        <v>1.443392294266288</v>
      </c>
      <c r="AO141" s="1137">
        <v>1.4074248120300752</v>
      </c>
      <c r="AP141" s="1137">
        <v>1.3832164166063359</v>
      </c>
      <c r="AQ141" s="1137">
        <v>1.3524745224873373</v>
      </c>
      <c r="AR141" s="1137">
        <v>1.3164678768295</v>
      </c>
      <c r="AS141" s="1137">
        <v>1.278541183528896</v>
      </c>
      <c r="AT141" s="1137">
        <v>1.2407071521339961</v>
      </c>
      <c r="AU141" s="1137">
        <v>1.2065436332952257</v>
      </c>
      <c r="AV141" s="1137">
        <v>1.1833014767909962</v>
      </c>
      <c r="AW141" s="1137">
        <v>1.1716164638465687</v>
      </c>
      <c r="AX141" s="1137">
        <v>1.1542988687735674</v>
      </c>
      <c r="AY141" s="1137">
        <v>1.1297278009990823</v>
      </c>
      <c r="AZ141" s="1137">
        <v>1.10815</v>
      </c>
      <c r="BA141" s="1137">
        <v>1.087786634207633</v>
      </c>
      <c r="BB141" s="1138">
        <v>1.0683847206957058</v>
      </c>
      <c r="BC141" s="1138">
        <v>1.0576776237926162</v>
      </c>
      <c r="BD141" s="1138">
        <v>1.0451681662988324</v>
      </c>
      <c r="BE141" s="1138">
        <v>1.0248312216776103</v>
      </c>
      <c r="BF141" s="1138">
        <v>1</v>
      </c>
      <c r="BG141" s="1138">
        <v>0.98253313827193334</v>
      </c>
      <c r="BH141" s="1139">
        <v>0.96990039736026745</v>
      </c>
    </row>
  </sheetData>
  <mergeCells count="3">
    <mergeCell ref="A4:BH4"/>
    <mergeCell ref="B6:BH6"/>
    <mergeCell ref="B7:BH7"/>
  </mergeCells>
  <hyperlinks>
    <hyperlink ref="A1" location="Index!A1" display="Back to index" xr:uid="{00000000-0004-0000-57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theme="5" tint="0.39997558519241921"/>
  </sheetPr>
  <dimension ref="A1:K121"/>
  <sheetViews>
    <sheetView workbookViewId="0">
      <pane xSplit="1" ySplit="8" topLeftCell="B101" activePane="bottomRight" state="frozen"/>
      <selection activeCell="D32" sqref="D32"/>
      <selection pane="topRight" activeCell="D32" sqref="D32"/>
      <selection pane="bottomLeft" activeCell="D32" sqref="D32"/>
      <selection pane="bottomRight" activeCell="D104" sqref="D104"/>
    </sheetView>
  </sheetViews>
  <sheetFormatPr baseColWidth="10" defaultColWidth="10.83203125" defaultRowHeight="16" x14ac:dyDescent="0.2"/>
  <cols>
    <col min="1" max="1" width="10.83203125" style="56"/>
    <col min="2" max="11" width="12" style="56" customWidth="1"/>
    <col min="12" max="16384" width="10.83203125" style="56"/>
  </cols>
  <sheetData>
    <row r="1" spans="1:11" x14ac:dyDescent="0.2">
      <c r="A1" s="52" t="s">
        <v>36</v>
      </c>
      <c r="B1" s="52"/>
      <c r="F1" s="100"/>
      <c r="G1" s="100"/>
      <c r="H1" s="100"/>
      <c r="I1" s="100"/>
      <c r="J1" s="100"/>
      <c r="K1" s="100"/>
    </row>
    <row r="2" spans="1:11" x14ac:dyDescent="0.2">
      <c r="G2" s="98"/>
    </row>
    <row r="3" spans="1:11" ht="17" thickBot="1" x14ac:dyDescent="0.25"/>
    <row r="4" spans="1:11" ht="25" customHeight="1" thickTop="1" x14ac:dyDescent="0.2">
      <c r="A4" s="1391" t="s">
        <v>261</v>
      </c>
      <c r="B4" s="1392"/>
      <c r="C4" s="1392"/>
      <c r="D4" s="1392"/>
      <c r="E4" s="1392"/>
      <c r="F4" s="1392"/>
      <c r="G4" s="1392"/>
      <c r="H4" s="1392"/>
      <c r="I4" s="1392"/>
      <c r="J4" s="1392"/>
      <c r="K4" s="1393"/>
    </row>
    <row r="5" spans="1:11" x14ac:dyDescent="0.2">
      <c r="A5" s="96"/>
      <c r="B5" s="97"/>
      <c r="C5" s="59"/>
      <c r="D5" s="59"/>
      <c r="E5" s="59"/>
      <c r="F5" s="59"/>
      <c r="G5" s="59"/>
      <c r="H5" s="59"/>
      <c r="I5" s="59"/>
      <c r="J5" s="59"/>
      <c r="K5" s="208"/>
    </row>
    <row r="6" spans="1:11" x14ac:dyDescent="0.2">
      <c r="A6" s="96"/>
      <c r="B6" s="45" t="s">
        <v>35</v>
      </c>
      <c r="C6" s="45" t="s">
        <v>34</v>
      </c>
      <c r="D6" s="45" t="s">
        <v>33</v>
      </c>
      <c r="E6" s="45" t="s">
        <v>32</v>
      </c>
      <c r="F6" s="45" t="s">
        <v>31</v>
      </c>
      <c r="G6" s="45" t="s">
        <v>30</v>
      </c>
      <c r="H6" s="45" t="s">
        <v>29</v>
      </c>
      <c r="I6" s="48" t="s">
        <v>28</v>
      </c>
      <c r="J6" s="45" t="s">
        <v>27</v>
      </c>
      <c r="K6" s="433" t="s">
        <v>26</v>
      </c>
    </row>
    <row r="7" spans="1:11" ht="20" customHeight="1" x14ac:dyDescent="0.2">
      <c r="A7" s="96"/>
      <c r="B7" s="1387" t="s">
        <v>373</v>
      </c>
      <c r="C7" s="1387"/>
      <c r="D7" s="1387"/>
      <c r="E7" s="1387"/>
      <c r="F7" s="1387"/>
      <c r="G7" s="1399" t="s">
        <v>328</v>
      </c>
      <c r="H7" s="1387"/>
      <c r="I7" s="1387"/>
      <c r="J7" s="1387"/>
      <c r="K7" s="1390"/>
    </row>
    <row r="8" spans="1:11" s="87" customFormat="1" ht="52" customHeight="1" x14ac:dyDescent="0.2">
      <c r="A8" s="95"/>
      <c r="B8" s="835" t="s">
        <v>306</v>
      </c>
      <c r="C8" s="352" t="s">
        <v>87</v>
      </c>
      <c r="D8" s="352" t="s">
        <v>88</v>
      </c>
      <c r="E8" s="352" t="s">
        <v>89</v>
      </c>
      <c r="F8" s="352" t="s">
        <v>56</v>
      </c>
      <c r="G8" s="424" t="s">
        <v>306</v>
      </c>
      <c r="H8" s="352" t="s">
        <v>87</v>
      </c>
      <c r="I8" s="352" t="s">
        <v>88</v>
      </c>
      <c r="J8" s="352" t="s">
        <v>89</v>
      </c>
      <c r="K8" s="359" t="s">
        <v>56</v>
      </c>
    </row>
    <row r="9" spans="1:11" s="87" customFormat="1" ht="15" customHeight="1" x14ac:dyDescent="0.2">
      <c r="A9" s="93">
        <v>1913</v>
      </c>
      <c r="B9" s="425">
        <f>avghweal!B2</f>
        <v>58424.611963290357</v>
      </c>
      <c r="C9" s="317"/>
      <c r="D9" s="85"/>
      <c r="E9" s="85"/>
      <c r="F9" s="84">
        <f>avghweal!F2</f>
        <v>87847.877869735283</v>
      </c>
      <c r="G9" s="434"/>
      <c r="H9" s="442"/>
      <c r="I9" s="443"/>
      <c r="J9" s="442"/>
      <c r="K9" s="444"/>
    </row>
    <row r="10" spans="1:11" s="87" customFormat="1" ht="15" customHeight="1" x14ac:dyDescent="0.2">
      <c r="A10" s="92">
        <v>1914</v>
      </c>
      <c r="B10" s="425">
        <f>avghweal!B3</f>
        <v>58457.256332941804</v>
      </c>
      <c r="C10" s="317"/>
      <c r="D10" s="85"/>
      <c r="E10" s="85"/>
      <c r="F10" s="84">
        <f>avghweal!F3</f>
        <v>88013.823617463466</v>
      </c>
      <c r="G10" s="434"/>
      <c r="H10" s="442"/>
      <c r="I10" s="443"/>
      <c r="J10" s="442"/>
      <c r="K10" s="444"/>
    </row>
    <row r="11" spans="1:11" s="87" customFormat="1" ht="15" customHeight="1" x14ac:dyDescent="0.2">
      <c r="A11" s="92">
        <v>1915</v>
      </c>
      <c r="B11" s="425">
        <f>avghweal!B4</f>
        <v>62404.125780413458</v>
      </c>
      <c r="C11" s="317"/>
      <c r="D11" s="85"/>
      <c r="E11" s="85"/>
      <c r="F11" s="84">
        <f>avghweal!F4</f>
        <v>94078.808952219755</v>
      </c>
      <c r="G11" s="434"/>
      <c r="H11" s="442"/>
      <c r="I11" s="443"/>
      <c r="J11" s="442"/>
      <c r="K11" s="444"/>
    </row>
    <row r="12" spans="1:11" s="87" customFormat="1" ht="15" customHeight="1" x14ac:dyDescent="0.2">
      <c r="A12" s="92">
        <v>1916</v>
      </c>
      <c r="B12" s="425">
        <f>avghweal!B5</f>
        <v>64021.305095798431</v>
      </c>
      <c r="C12" s="317"/>
      <c r="D12" s="85"/>
      <c r="E12" s="85"/>
      <c r="F12" s="84">
        <f>avghweal!F5</f>
        <v>96640.257253218981</v>
      </c>
      <c r="G12" s="434"/>
      <c r="H12" s="442"/>
      <c r="I12" s="443"/>
      <c r="J12" s="442"/>
      <c r="K12" s="444"/>
    </row>
    <row r="13" spans="1:11" s="87" customFormat="1" ht="15" customHeight="1" x14ac:dyDescent="0.2">
      <c r="A13" s="92">
        <v>1917</v>
      </c>
      <c r="B13" s="425">
        <f>avghweal!B6</f>
        <v>54934.419392129799</v>
      </c>
      <c r="C13" s="317"/>
      <c r="D13" s="85"/>
      <c r="E13" s="85"/>
      <c r="F13" s="84">
        <f>avghweal!F6</f>
        <v>82854.735943982232</v>
      </c>
      <c r="G13" s="434"/>
      <c r="H13" s="442"/>
      <c r="I13" s="443"/>
      <c r="J13" s="442"/>
      <c r="K13" s="444"/>
    </row>
    <row r="14" spans="1:11" s="87" customFormat="1" ht="15" customHeight="1" x14ac:dyDescent="0.2">
      <c r="A14" s="92">
        <v>1918</v>
      </c>
      <c r="B14" s="425">
        <f>avghweal!B7</f>
        <v>50215.295082722812</v>
      </c>
      <c r="C14" s="353"/>
      <c r="D14" s="314"/>
      <c r="E14" s="314"/>
      <c r="F14" s="84">
        <f>avghweal!F7</f>
        <v>75075.28780629675</v>
      </c>
      <c r="G14" s="434"/>
      <c r="H14" s="442"/>
      <c r="I14" s="443"/>
      <c r="J14" s="442"/>
      <c r="K14" s="444"/>
    </row>
    <row r="15" spans="1:11" s="87" customFormat="1" ht="15" customHeight="1" x14ac:dyDescent="0.2">
      <c r="A15" s="91">
        <v>1919</v>
      </c>
      <c r="B15" s="426">
        <f>avghweal!B8</f>
        <v>49412.421070712437</v>
      </c>
      <c r="C15" s="354"/>
      <c r="D15" s="315"/>
      <c r="E15" s="315"/>
      <c r="F15" s="88">
        <f>avghweal!F8</f>
        <v>74334.044726496941</v>
      </c>
      <c r="G15" s="435"/>
      <c r="H15" s="445"/>
      <c r="I15" s="446"/>
      <c r="J15" s="445"/>
      <c r="K15" s="447"/>
    </row>
    <row r="16" spans="1:11" s="87" customFormat="1" ht="15" customHeight="1" x14ac:dyDescent="0.2">
      <c r="A16" s="92">
        <v>1920</v>
      </c>
      <c r="B16" s="425">
        <f>avghweal!B9</f>
        <v>43114.241371620468</v>
      </c>
      <c r="C16" s="353"/>
      <c r="D16" s="314"/>
      <c r="E16" s="314"/>
      <c r="F16" s="84">
        <f>avghweal!F9</f>
        <v>64932.255221472871</v>
      </c>
      <c r="G16" s="434"/>
      <c r="H16" s="442"/>
      <c r="I16" s="443"/>
      <c r="J16" s="442"/>
      <c r="K16" s="444"/>
    </row>
    <row r="17" spans="1:11" s="87" customFormat="1" ht="15" customHeight="1" x14ac:dyDescent="0.2">
      <c r="A17" s="92">
        <v>1921</v>
      </c>
      <c r="B17" s="425">
        <f>avghweal!B10</f>
        <v>47034.867049923319</v>
      </c>
      <c r="C17" s="353"/>
      <c r="D17" s="314"/>
      <c r="E17" s="314"/>
      <c r="F17" s="84">
        <f>avghweal!F10</f>
        <v>70670.019112896698</v>
      </c>
      <c r="G17" s="434"/>
      <c r="H17" s="442"/>
      <c r="I17" s="443"/>
      <c r="J17" s="442"/>
      <c r="K17" s="444"/>
    </row>
    <row r="18" spans="1:11" s="87" customFormat="1" ht="15" customHeight="1" x14ac:dyDescent="0.2">
      <c r="A18" s="92">
        <v>1922</v>
      </c>
      <c r="B18" s="425">
        <f>avghweal!B11</f>
        <v>52796.629451281638</v>
      </c>
      <c r="C18" s="353"/>
      <c r="D18" s="314"/>
      <c r="E18" s="314"/>
      <c r="F18" s="84">
        <f>avghweal!F11</f>
        <v>79101.382099322436</v>
      </c>
      <c r="G18" s="434"/>
      <c r="H18" s="442"/>
      <c r="I18" s="443"/>
      <c r="J18" s="442"/>
      <c r="K18" s="444"/>
    </row>
    <row r="19" spans="1:11" s="87" customFormat="1" ht="15" customHeight="1" x14ac:dyDescent="0.2">
      <c r="A19" s="92">
        <v>1923</v>
      </c>
      <c r="B19" s="425">
        <f>avghweal!B12</f>
        <v>52908.882219247724</v>
      </c>
      <c r="C19" s="353"/>
      <c r="D19" s="314"/>
      <c r="E19" s="314"/>
      <c r="F19" s="84">
        <f>avghweal!F12</f>
        <v>79226.283492464339</v>
      </c>
      <c r="G19" s="434"/>
      <c r="H19" s="442"/>
      <c r="I19" s="443"/>
      <c r="J19" s="442"/>
      <c r="K19" s="444"/>
    </row>
    <row r="20" spans="1:11" s="87" customFormat="1" ht="15" customHeight="1" x14ac:dyDescent="0.2">
      <c r="A20" s="92">
        <v>1924</v>
      </c>
      <c r="B20" s="425">
        <f>avghweal!B13</f>
        <v>53942.094404049756</v>
      </c>
      <c r="C20" s="353"/>
      <c r="D20" s="314"/>
      <c r="E20" s="314"/>
      <c r="F20" s="84">
        <f>avghweal!F13</f>
        <v>80757.066701508593</v>
      </c>
      <c r="G20" s="434"/>
      <c r="H20" s="442"/>
      <c r="I20" s="443"/>
      <c r="J20" s="442"/>
      <c r="K20" s="444"/>
    </row>
    <row r="21" spans="1:11" s="87" customFormat="1" ht="15" customHeight="1" x14ac:dyDescent="0.2">
      <c r="A21" s="92">
        <v>1925</v>
      </c>
      <c r="B21" s="425">
        <f>avghweal!B14</f>
        <v>56826.830919790729</v>
      </c>
      <c r="C21" s="353"/>
      <c r="D21" s="314"/>
      <c r="E21" s="314"/>
      <c r="F21" s="84">
        <f>avghweal!F14</f>
        <v>85058.138238834188</v>
      </c>
      <c r="G21" s="434"/>
      <c r="H21" s="442"/>
      <c r="I21" s="443"/>
      <c r="J21" s="442"/>
      <c r="K21" s="444"/>
    </row>
    <row r="22" spans="1:11" s="87" customFormat="1" ht="15" customHeight="1" x14ac:dyDescent="0.2">
      <c r="A22" s="92">
        <v>1926</v>
      </c>
      <c r="B22" s="425">
        <f>avghweal!B15</f>
        <v>58615.692689703887</v>
      </c>
      <c r="C22" s="353"/>
      <c r="D22" s="314"/>
      <c r="E22" s="314"/>
      <c r="F22" s="84">
        <f>avghweal!F15</f>
        <v>87845.711934658</v>
      </c>
      <c r="G22" s="434"/>
      <c r="H22" s="442"/>
      <c r="I22" s="443"/>
      <c r="J22" s="442"/>
      <c r="K22" s="444"/>
    </row>
    <row r="23" spans="1:11" s="87" customFormat="1" ht="15" customHeight="1" x14ac:dyDescent="0.2">
      <c r="A23" s="92">
        <v>1927</v>
      </c>
      <c r="B23" s="425">
        <f>avghweal!B16</f>
        <v>62601.337502429677</v>
      </c>
      <c r="C23" s="353"/>
      <c r="D23" s="314"/>
      <c r="E23" s="314"/>
      <c r="F23" s="84">
        <f>avghweal!F16</f>
        <v>93942.232771414128</v>
      </c>
      <c r="G23" s="434"/>
      <c r="H23" s="442"/>
      <c r="I23" s="443"/>
      <c r="J23" s="442"/>
      <c r="K23" s="444"/>
    </row>
    <row r="24" spans="1:11" s="87" customFormat="1" ht="15" customHeight="1" x14ac:dyDescent="0.2">
      <c r="A24" s="92">
        <v>1928</v>
      </c>
      <c r="B24" s="425">
        <f>avghweal!B17</f>
        <v>71323.690026818658</v>
      </c>
      <c r="C24" s="353"/>
      <c r="D24" s="314"/>
      <c r="E24" s="314"/>
      <c r="F24" s="84">
        <f>avghweal!F17</f>
        <v>107301.59411904434</v>
      </c>
      <c r="G24" s="434"/>
      <c r="H24" s="442"/>
      <c r="I24" s="443"/>
      <c r="J24" s="442"/>
      <c r="K24" s="444"/>
    </row>
    <row r="25" spans="1:11" s="87" customFormat="1" ht="15" customHeight="1" x14ac:dyDescent="0.2">
      <c r="A25" s="91">
        <v>1929</v>
      </c>
      <c r="B25" s="426">
        <f>avghweal!B18</f>
        <v>73960.302146851347</v>
      </c>
      <c r="C25" s="354"/>
      <c r="D25" s="315"/>
      <c r="E25" s="315"/>
      <c r="F25" s="88">
        <f>avghweal!F18</f>
        <v>111671.12035445409</v>
      </c>
      <c r="G25" s="435"/>
      <c r="H25" s="445"/>
      <c r="I25" s="446"/>
      <c r="J25" s="445"/>
      <c r="K25" s="447"/>
    </row>
    <row r="26" spans="1:11" s="87" customFormat="1" ht="15" customHeight="1" x14ac:dyDescent="0.2">
      <c r="A26" s="92">
        <v>1930</v>
      </c>
      <c r="B26" s="425">
        <f>avghweal!B19</f>
        <v>67602.17628235367</v>
      </c>
      <c r="C26" s="353"/>
      <c r="D26" s="314"/>
      <c r="E26" s="314"/>
      <c r="F26" s="84">
        <f>avghweal!F19</f>
        <v>102598.63396072823</v>
      </c>
      <c r="G26" s="434"/>
      <c r="H26" s="442"/>
      <c r="I26" s="443"/>
      <c r="J26" s="442"/>
      <c r="K26" s="444"/>
    </row>
    <row r="27" spans="1:11" s="87" customFormat="1" ht="15" customHeight="1" x14ac:dyDescent="0.2">
      <c r="A27" s="92">
        <v>1931</v>
      </c>
      <c r="B27" s="425">
        <f>avghweal!B20</f>
        <v>58364.046548188344</v>
      </c>
      <c r="C27" s="353"/>
      <c r="D27" s="314"/>
      <c r="E27" s="314"/>
      <c r="F27" s="84">
        <f>avghweal!F20</f>
        <v>88618.472521105883</v>
      </c>
      <c r="G27" s="434"/>
      <c r="H27" s="442"/>
      <c r="I27" s="443"/>
      <c r="J27" s="442"/>
      <c r="K27" s="444"/>
    </row>
    <row r="28" spans="1:11" s="87" customFormat="1" ht="15" customHeight="1" x14ac:dyDescent="0.2">
      <c r="A28" s="92">
        <v>1932</v>
      </c>
      <c r="B28" s="425">
        <f>avghweal!B21</f>
        <v>52059.761378595504</v>
      </c>
      <c r="C28" s="353"/>
      <c r="D28" s="314"/>
      <c r="E28" s="314"/>
      <c r="F28" s="84">
        <f>avghweal!F21</f>
        <v>79114.773817664885</v>
      </c>
      <c r="G28" s="434"/>
      <c r="H28" s="442"/>
      <c r="I28" s="443"/>
      <c r="J28" s="442"/>
      <c r="K28" s="444"/>
    </row>
    <row r="29" spans="1:11" s="87" customFormat="1" ht="15" customHeight="1" x14ac:dyDescent="0.2">
      <c r="A29" s="92">
        <v>1933</v>
      </c>
      <c r="B29" s="425">
        <f>avghweal!B22</f>
        <v>54933.341281004752</v>
      </c>
      <c r="C29" s="353"/>
      <c r="D29" s="314"/>
      <c r="E29" s="314"/>
      <c r="F29" s="84">
        <f>avghweal!F22</f>
        <v>83597.706144610827</v>
      </c>
      <c r="G29" s="434"/>
      <c r="H29" s="442"/>
      <c r="I29" s="443"/>
      <c r="J29" s="442"/>
      <c r="K29" s="444"/>
    </row>
    <row r="30" spans="1:11" s="87" customFormat="1" ht="15" customHeight="1" x14ac:dyDescent="0.2">
      <c r="A30" s="92">
        <v>1934</v>
      </c>
      <c r="B30" s="425">
        <f>avghweal!B23</f>
        <v>56273.044349309821</v>
      </c>
      <c r="C30" s="353"/>
      <c r="D30" s="314"/>
      <c r="E30" s="314"/>
      <c r="F30" s="84">
        <f>avghweal!F23</f>
        <v>85773.078882371352</v>
      </c>
      <c r="G30" s="434"/>
      <c r="H30" s="442"/>
      <c r="I30" s="443"/>
      <c r="J30" s="442"/>
      <c r="K30" s="444"/>
    </row>
    <row r="31" spans="1:11" s="87" customFormat="1" ht="15" customHeight="1" x14ac:dyDescent="0.2">
      <c r="A31" s="92">
        <v>1935</v>
      </c>
      <c r="B31" s="425">
        <f>avghweal!B24</f>
        <v>58923.666135570238</v>
      </c>
      <c r="C31" s="353"/>
      <c r="D31" s="314"/>
      <c r="E31" s="314"/>
      <c r="F31" s="84">
        <f>avghweal!F24</f>
        <v>89874.861678511414</v>
      </c>
      <c r="G31" s="434"/>
      <c r="H31" s="442"/>
      <c r="I31" s="443"/>
      <c r="J31" s="442"/>
      <c r="K31" s="444"/>
    </row>
    <row r="32" spans="1:11" s="87" customFormat="1" ht="15" customHeight="1" x14ac:dyDescent="0.2">
      <c r="A32" s="92">
        <v>1936</v>
      </c>
      <c r="B32" s="425">
        <f>avghweal!B25</f>
        <v>67778.089929196052</v>
      </c>
      <c r="C32" s="353"/>
      <c r="D32" s="314"/>
      <c r="E32" s="314"/>
      <c r="F32" s="84">
        <f>avghweal!F25</f>
        <v>103416.12073533698</v>
      </c>
      <c r="G32" s="434"/>
      <c r="H32" s="442"/>
      <c r="I32" s="443"/>
      <c r="J32" s="442"/>
      <c r="K32" s="444"/>
    </row>
    <row r="33" spans="1:11" s="87" customFormat="1" ht="15" customHeight="1" x14ac:dyDescent="0.2">
      <c r="A33" s="92">
        <v>1937</v>
      </c>
      <c r="B33" s="425">
        <f>avghweal!B26</f>
        <v>64985.291855036441</v>
      </c>
      <c r="C33" s="353"/>
      <c r="D33" s="314"/>
      <c r="E33" s="314"/>
      <c r="F33" s="84">
        <f>avghweal!F26</f>
        <v>99154.479989359112</v>
      </c>
      <c r="G33" s="434"/>
      <c r="H33" s="442"/>
      <c r="I33" s="443"/>
      <c r="J33" s="442"/>
      <c r="K33" s="444"/>
    </row>
    <row r="34" spans="1:11" s="87" customFormat="1" ht="15" customHeight="1" x14ac:dyDescent="0.2">
      <c r="A34" s="92">
        <v>1938</v>
      </c>
      <c r="B34" s="425">
        <f>avghweal!B27</f>
        <v>62209.125974128758</v>
      </c>
      <c r="C34" s="353"/>
      <c r="D34" s="314"/>
      <c r="E34" s="314"/>
      <c r="F34" s="84">
        <f>avghweal!F27</f>
        <v>94808.920982409865</v>
      </c>
      <c r="G34" s="434"/>
      <c r="H34" s="442"/>
      <c r="I34" s="443"/>
      <c r="J34" s="442"/>
      <c r="K34" s="444"/>
    </row>
    <row r="35" spans="1:11" s="87" customFormat="1" ht="15" customHeight="1" x14ac:dyDescent="0.2">
      <c r="A35" s="91">
        <v>1939</v>
      </c>
      <c r="B35" s="426">
        <f>avghweal!B28</f>
        <v>64205.574041237713</v>
      </c>
      <c r="C35" s="354"/>
      <c r="D35" s="315"/>
      <c r="E35" s="315"/>
      <c r="F35" s="88">
        <f>avghweal!F28</f>
        <v>97695.589994997645</v>
      </c>
      <c r="G35" s="435"/>
      <c r="H35" s="445"/>
      <c r="I35" s="446"/>
      <c r="J35" s="445"/>
      <c r="K35" s="447"/>
    </row>
    <row r="36" spans="1:11" s="87" customFormat="1" ht="15" customHeight="1" x14ac:dyDescent="0.2">
      <c r="A36" s="92">
        <v>1940</v>
      </c>
      <c r="B36" s="425">
        <f>avghweal!B29</f>
        <v>63857.63721088336</v>
      </c>
      <c r="C36" s="353"/>
      <c r="D36" s="314"/>
      <c r="E36" s="314"/>
      <c r="F36" s="84">
        <f>avghweal!F29</f>
        <v>97083.174500334193</v>
      </c>
      <c r="G36" s="434"/>
      <c r="H36" s="442"/>
      <c r="I36" s="443"/>
      <c r="J36" s="442"/>
      <c r="K36" s="444"/>
    </row>
    <row r="37" spans="1:11" s="87" customFormat="1" ht="15" customHeight="1" x14ac:dyDescent="0.2">
      <c r="A37" s="92">
        <v>1941</v>
      </c>
      <c r="B37" s="425">
        <f>avghweal!B30</f>
        <v>59992.941988981256</v>
      </c>
      <c r="C37" s="353"/>
      <c r="D37" s="314"/>
      <c r="E37" s="314"/>
      <c r="F37" s="84">
        <f>avghweal!F30</f>
        <v>92168.543072982036</v>
      </c>
      <c r="G37" s="434"/>
      <c r="H37" s="442"/>
      <c r="I37" s="443"/>
      <c r="J37" s="442"/>
      <c r="K37" s="444"/>
    </row>
    <row r="38" spans="1:11" s="87" customFormat="1" ht="15" customHeight="1" x14ac:dyDescent="0.2">
      <c r="A38" s="92">
        <v>1942</v>
      </c>
      <c r="B38" s="425">
        <f>avghweal!B31</f>
        <v>57619.109213869473</v>
      </c>
      <c r="C38" s="353"/>
      <c r="D38" s="314"/>
      <c r="E38" s="314"/>
      <c r="F38" s="84">
        <f>avghweal!F31</f>
        <v>89378.631315608902</v>
      </c>
      <c r="G38" s="434"/>
      <c r="H38" s="442"/>
      <c r="I38" s="443"/>
      <c r="J38" s="442"/>
      <c r="K38" s="444"/>
    </row>
    <row r="39" spans="1:11" s="87" customFormat="1" ht="15" customHeight="1" x14ac:dyDescent="0.2">
      <c r="A39" s="92">
        <v>1943</v>
      </c>
      <c r="B39" s="425">
        <f>avghweal!B32</f>
        <v>61850.033649755511</v>
      </c>
      <c r="C39" s="353"/>
      <c r="D39" s="314"/>
      <c r="E39" s="314"/>
      <c r="F39" s="84">
        <f>avghweal!F32</f>
        <v>96623.296916090636</v>
      </c>
      <c r="G39" s="434"/>
      <c r="H39" s="442"/>
      <c r="I39" s="443"/>
      <c r="J39" s="442"/>
      <c r="K39" s="444"/>
    </row>
    <row r="40" spans="1:11" s="87" customFormat="1" ht="15" customHeight="1" x14ac:dyDescent="0.2">
      <c r="A40" s="92">
        <v>1944</v>
      </c>
      <c r="B40" s="425">
        <f>avghweal!B33</f>
        <v>69666.417273401297</v>
      </c>
      <c r="C40" s="353"/>
      <c r="D40" s="314"/>
      <c r="E40" s="314"/>
      <c r="F40" s="84">
        <f>avghweal!F33</f>
        <v>109715.55590337892</v>
      </c>
      <c r="G40" s="434"/>
      <c r="H40" s="442"/>
      <c r="I40" s="443"/>
      <c r="J40" s="442"/>
      <c r="K40" s="444"/>
    </row>
    <row r="41" spans="1:11" s="87" customFormat="1" ht="15" customHeight="1" x14ac:dyDescent="0.2">
      <c r="A41" s="92">
        <v>1945</v>
      </c>
      <c r="B41" s="425">
        <f>avghweal!B34</f>
        <v>78681.327306158448</v>
      </c>
      <c r="C41" s="353"/>
      <c r="D41" s="314"/>
      <c r="E41" s="314"/>
      <c r="F41" s="84">
        <f>avghweal!F34</f>
        <v>124957.54887819533</v>
      </c>
      <c r="G41" s="434"/>
      <c r="H41" s="442"/>
      <c r="I41" s="443"/>
      <c r="J41" s="442"/>
      <c r="K41" s="444"/>
    </row>
    <row r="42" spans="1:11" s="87" customFormat="1" ht="15" customHeight="1" x14ac:dyDescent="0.2">
      <c r="A42" s="92">
        <v>1946</v>
      </c>
      <c r="B42" s="425">
        <f>avghweal!B35</f>
        <v>75899.219066283418</v>
      </c>
      <c r="C42" s="353"/>
      <c r="D42" s="314"/>
      <c r="E42" s="314"/>
      <c r="F42" s="84">
        <f>avghweal!F35</f>
        <v>121512.28263011682</v>
      </c>
      <c r="G42" s="434"/>
      <c r="H42" s="442"/>
      <c r="I42" s="443"/>
      <c r="J42" s="442"/>
      <c r="K42" s="444"/>
    </row>
    <row r="43" spans="1:11" s="87" customFormat="1" ht="15" customHeight="1" x14ac:dyDescent="0.2">
      <c r="A43" s="92">
        <v>1947</v>
      </c>
      <c r="B43" s="425">
        <f>avghweal!B36</f>
        <v>74230.18363411563</v>
      </c>
      <c r="C43" s="353"/>
      <c r="D43" s="314"/>
      <c r="E43" s="314"/>
      <c r="F43" s="84">
        <f>avghweal!F36</f>
        <v>118760.47529250239</v>
      </c>
      <c r="G43" s="434"/>
      <c r="H43" s="442"/>
      <c r="I43" s="443"/>
      <c r="J43" s="442"/>
      <c r="K43" s="444"/>
    </row>
    <row r="44" spans="1:11" s="87" customFormat="1" ht="15" customHeight="1" x14ac:dyDescent="0.2">
      <c r="A44" s="92">
        <v>1948</v>
      </c>
      <c r="B44" s="425">
        <f>avghweal!B37</f>
        <v>74586.645807959634</v>
      </c>
      <c r="C44" s="353"/>
      <c r="D44" s="314"/>
      <c r="E44" s="314"/>
      <c r="F44" s="84">
        <f>avghweal!F37</f>
        <v>119621.71703989721</v>
      </c>
      <c r="G44" s="434"/>
      <c r="H44" s="442"/>
      <c r="I44" s="443"/>
      <c r="J44" s="442"/>
      <c r="K44" s="444"/>
    </row>
    <row r="45" spans="1:11" s="87" customFormat="1" ht="15" customHeight="1" x14ac:dyDescent="0.2">
      <c r="A45" s="91">
        <v>1949</v>
      </c>
      <c r="B45" s="426">
        <f>avghweal!B38</f>
        <v>76605.942863912569</v>
      </c>
      <c r="C45" s="354"/>
      <c r="D45" s="315"/>
      <c r="E45" s="315"/>
      <c r="F45" s="88">
        <f>avghweal!F38</f>
        <v>123169.96684491338</v>
      </c>
      <c r="G45" s="435"/>
      <c r="H45" s="445"/>
      <c r="I45" s="446"/>
      <c r="J45" s="445"/>
      <c r="K45" s="447"/>
    </row>
    <row r="46" spans="1:11" s="87" customFormat="1" ht="15" customHeight="1" x14ac:dyDescent="0.2">
      <c r="A46" s="92">
        <v>1950</v>
      </c>
      <c r="B46" s="425">
        <f>avghweal!B39</f>
        <v>78961.438833152279</v>
      </c>
      <c r="C46" s="353"/>
      <c r="D46" s="314"/>
      <c r="E46" s="314"/>
      <c r="F46" s="84">
        <f>avghweal!F39</f>
        <v>126730.79533699281</v>
      </c>
      <c r="G46" s="434"/>
      <c r="H46" s="442"/>
      <c r="I46" s="443"/>
      <c r="J46" s="442"/>
      <c r="K46" s="444"/>
    </row>
    <row r="47" spans="1:11" s="87" customFormat="1" ht="15" customHeight="1" x14ac:dyDescent="0.2">
      <c r="A47" s="92">
        <v>1951</v>
      </c>
      <c r="B47" s="425">
        <f>avghweal!B40</f>
        <v>79166.955341158595</v>
      </c>
      <c r="C47" s="353"/>
      <c r="D47" s="314"/>
      <c r="E47" s="314"/>
      <c r="F47" s="84">
        <f>avghweal!F40</f>
        <v>127365.11422268802</v>
      </c>
      <c r="G47" s="434"/>
      <c r="H47" s="442"/>
      <c r="I47" s="443"/>
      <c r="J47" s="442"/>
      <c r="K47" s="444"/>
    </row>
    <row r="48" spans="1:11" s="87" customFormat="1" ht="15" customHeight="1" x14ac:dyDescent="0.2">
      <c r="A48" s="92">
        <v>1952</v>
      </c>
      <c r="B48" s="425">
        <f>avghweal!B41</f>
        <v>81333.200608189523</v>
      </c>
      <c r="C48" s="353"/>
      <c r="D48" s="314"/>
      <c r="E48" s="314"/>
      <c r="F48" s="84">
        <f>avghweal!F41</f>
        <v>131066.69576383992</v>
      </c>
      <c r="G48" s="434"/>
      <c r="H48" s="442"/>
      <c r="I48" s="443"/>
      <c r="J48" s="442"/>
      <c r="K48" s="444"/>
    </row>
    <row r="49" spans="1:11" s="87" customFormat="1" ht="15" customHeight="1" x14ac:dyDescent="0.2">
      <c r="A49" s="92">
        <v>1953</v>
      </c>
      <c r="B49" s="425">
        <f>avghweal!B42</f>
        <v>82054.630769115116</v>
      </c>
      <c r="C49" s="353"/>
      <c r="D49" s="314"/>
      <c r="E49" s="314"/>
      <c r="F49" s="84">
        <f>avghweal!F42</f>
        <v>132275.23229337949</v>
      </c>
      <c r="G49" s="434"/>
      <c r="H49" s="442"/>
      <c r="I49" s="443"/>
      <c r="J49" s="442"/>
      <c r="K49" s="444"/>
    </row>
    <row r="50" spans="1:11" s="87" customFormat="1" ht="15" customHeight="1" x14ac:dyDescent="0.2">
      <c r="A50" s="92">
        <v>1954</v>
      </c>
      <c r="B50" s="425">
        <f>avghweal!B43</f>
        <v>84339.223902687503</v>
      </c>
      <c r="C50" s="353"/>
      <c r="D50" s="314"/>
      <c r="E50" s="314"/>
      <c r="F50" s="84">
        <f>avghweal!F43</f>
        <v>135901.3039976657</v>
      </c>
      <c r="G50" s="434"/>
      <c r="H50" s="442"/>
      <c r="I50" s="443"/>
      <c r="J50" s="442"/>
      <c r="K50" s="444"/>
    </row>
    <row r="51" spans="1:11" s="87" customFormat="1" ht="15" customHeight="1" x14ac:dyDescent="0.2">
      <c r="A51" s="92">
        <v>1955</v>
      </c>
      <c r="B51" s="425">
        <f>avghweal!B44</f>
        <v>88512.636217692736</v>
      </c>
      <c r="C51" s="353"/>
      <c r="D51" s="314"/>
      <c r="E51" s="314"/>
      <c r="F51" s="84">
        <f>avghweal!F44</f>
        <v>142510.31785827904</v>
      </c>
      <c r="G51" s="434"/>
      <c r="H51" s="442"/>
      <c r="I51" s="443"/>
      <c r="J51" s="442"/>
      <c r="K51" s="444"/>
    </row>
    <row r="52" spans="1:11" s="87" customFormat="1" ht="15" customHeight="1" x14ac:dyDescent="0.2">
      <c r="A52" s="92">
        <v>1956</v>
      </c>
      <c r="B52" s="425">
        <f>avghweal!B45</f>
        <v>90900.50343878995</v>
      </c>
      <c r="C52" s="353"/>
      <c r="D52" s="314"/>
      <c r="E52" s="314"/>
      <c r="F52" s="84">
        <f>avghweal!F45</f>
        <v>146367.35512436539</v>
      </c>
      <c r="G52" s="434"/>
      <c r="H52" s="442"/>
      <c r="I52" s="443"/>
      <c r="J52" s="442"/>
      <c r="K52" s="444"/>
    </row>
    <row r="53" spans="1:11" s="87" customFormat="1" ht="15" customHeight="1" x14ac:dyDescent="0.2">
      <c r="A53" s="92">
        <v>1957</v>
      </c>
      <c r="B53" s="425">
        <f>avghweal!B46</f>
        <v>90779.554715073784</v>
      </c>
      <c r="C53" s="353"/>
      <c r="D53" s="314"/>
      <c r="E53" s="314"/>
      <c r="F53" s="84">
        <f>avghweal!F46</f>
        <v>146104.52330451514</v>
      </c>
      <c r="G53" s="434"/>
      <c r="H53" s="442"/>
      <c r="I53" s="443"/>
      <c r="J53" s="442"/>
      <c r="K53" s="444"/>
    </row>
    <row r="54" spans="1:11" s="87" customFormat="1" ht="15" customHeight="1" x14ac:dyDescent="0.2">
      <c r="A54" s="92">
        <v>1958</v>
      </c>
      <c r="B54" s="425">
        <f>avghweal!B47</f>
        <v>92748.398062689128</v>
      </c>
      <c r="C54" s="353"/>
      <c r="D54" s="314"/>
      <c r="E54" s="314"/>
      <c r="F54" s="84">
        <f>avghweal!F47</f>
        <v>149271.5298508445</v>
      </c>
      <c r="G54" s="434"/>
      <c r="H54" s="442"/>
      <c r="I54" s="443"/>
      <c r="J54" s="442"/>
      <c r="K54" s="444"/>
    </row>
    <row r="55" spans="1:11" s="87" customFormat="1" ht="15" customHeight="1" x14ac:dyDescent="0.2">
      <c r="A55" s="91">
        <v>1959</v>
      </c>
      <c r="B55" s="426">
        <f>avghweal!B48</f>
        <v>96442.731856068</v>
      </c>
      <c r="C55" s="354"/>
      <c r="D55" s="315"/>
      <c r="E55" s="315"/>
      <c r="F55" s="88">
        <f>avghweal!F48</f>
        <v>155996.29815492089</v>
      </c>
      <c r="G55" s="435"/>
      <c r="H55" s="445"/>
      <c r="I55" s="446"/>
      <c r="J55" s="445"/>
      <c r="K55" s="447"/>
    </row>
    <row r="56" spans="1:11" x14ac:dyDescent="0.2">
      <c r="A56" s="67">
        <v>1960</v>
      </c>
      <c r="B56" s="425">
        <f>avghweal!B49</f>
        <v>97905.781192748284</v>
      </c>
      <c r="C56" s="353"/>
      <c r="D56" s="314"/>
      <c r="E56" s="314"/>
      <c r="F56" s="84">
        <f>avghweal!F49</f>
        <v>158679.18296729965</v>
      </c>
      <c r="G56" s="434"/>
      <c r="H56" s="442"/>
      <c r="I56" s="443"/>
      <c r="J56" s="442"/>
      <c r="K56" s="444"/>
    </row>
    <row r="57" spans="1:11" x14ac:dyDescent="0.2">
      <c r="A57" s="67">
        <v>1961</v>
      </c>
      <c r="B57" s="425">
        <f>avghweal!B50</f>
        <v>101567.89911255</v>
      </c>
      <c r="C57" s="353"/>
      <c r="D57" s="314"/>
      <c r="E57" s="314"/>
      <c r="F57" s="84">
        <f>avghweal!F50</f>
        <v>163168.21125456176</v>
      </c>
      <c r="G57" s="434"/>
      <c r="H57" s="442"/>
      <c r="I57" s="443"/>
      <c r="J57" s="442"/>
      <c r="K57" s="444"/>
    </row>
    <row r="58" spans="1:11" x14ac:dyDescent="0.2">
      <c r="A58" s="67">
        <v>1962</v>
      </c>
      <c r="B58" s="427">
        <f>avghweal!B51</f>
        <v>104564.70898964853</v>
      </c>
      <c r="C58" s="522">
        <f>avghweal!C51</f>
        <v>86345.399483302695</v>
      </c>
      <c r="D58" s="522">
        <f>avghweal!D51</f>
        <v>101441.08083904391</v>
      </c>
      <c r="E58" s="522">
        <f>avghweal!E51</f>
        <v>107511.04159389372</v>
      </c>
      <c r="F58" s="523">
        <f>avghweal!F51</f>
        <v>161428.06823611064</v>
      </c>
      <c r="G58" s="436">
        <f t="shared" ref="G58:K73" si="0">B58/$B58</f>
        <v>1</v>
      </c>
      <c r="H58" s="448">
        <f t="shared" si="0"/>
        <v>0.82576043406624444</v>
      </c>
      <c r="I58" s="449">
        <f t="shared" si="0"/>
        <v>0.97012731942940855</v>
      </c>
      <c r="J58" s="448">
        <f t="shared" si="0"/>
        <v>1.0281771224030936</v>
      </c>
      <c r="K58" s="450">
        <f t="shared" si="0"/>
        <v>1.5438102376595468</v>
      </c>
    </row>
    <row r="59" spans="1:11" x14ac:dyDescent="0.2">
      <c r="A59" s="67">
        <v>1963</v>
      </c>
      <c r="B59" s="428">
        <f>avghweal!B52</f>
        <v>105505.64401872907</v>
      </c>
      <c r="C59" s="524">
        <f>avghweal!C52</f>
        <v>86681.948252799193</v>
      </c>
      <c r="D59" s="524">
        <f>avghweal!D52</f>
        <v>102551.90921825159</v>
      </c>
      <c r="E59" s="524">
        <f>avghweal!E52</f>
        <v>110254.34265240034</v>
      </c>
      <c r="F59" s="525">
        <f>avghweal!F52</f>
        <v>162842.24959864127</v>
      </c>
      <c r="G59" s="437">
        <f t="shared" si="0"/>
        <v>1</v>
      </c>
      <c r="H59" s="451">
        <f t="shared" si="0"/>
        <v>0.82158588821477319</v>
      </c>
      <c r="I59" s="452">
        <f t="shared" si="0"/>
        <v>0.97200401146356541</v>
      </c>
      <c r="J59" s="451">
        <f t="shared" si="0"/>
        <v>1.0450089535762495</v>
      </c>
      <c r="K59" s="453">
        <f t="shared" si="0"/>
        <v>1.5434458612444844</v>
      </c>
    </row>
    <row r="60" spans="1:11" x14ac:dyDescent="0.2">
      <c r="A60" s="67">
        <v>1964</v>
      </c>
      <c r="B60" s="428">
        <f>avghweal!B53</f>
        <v>108450.91899339299</v>
      </c>
      <c r="C60" s="524">
        <f>avghweal!C53</f>
        <v>87018.497022295691</v>
      </c>
      <c r="D60" s="524">
        <f>avghweal!D53</f>
        <v>103662.73759745927</v>
      </c>
      <c r="E60" s="524">
        <f>avghweal!E53</f>
        <v>112997.64371090698</v>
      </c>
      <c r="F60" s="525">
        <f>avghweal!F53</f>
        <v>167991.58979058248</v>
      </c>
      <c r="G60" s="437">
        <f t="shared" si="0"/>
        <v>1</v>
      </c>
      <c r="H60" s="451">
        <f t="shared" si="0"/>
        <v>0.80237676019690529</v>
      </c>
      <c r="I60" s="452">
        <f t="shared" si="0"/>
        <v>0.95584932391190325</v>
      </c>
      <c r="J60" s="451">
        <f t="shared" si="0"/>
        <v>1.0419242617740379</v>
      </c>
      <c r="K60" s="453">
        <f t="shared" si="0"/>
        <v>1.5490102928571479</v>
      </c>
    </row>
    <row r="61" spans="1:11" x14ac:dyDescent="0.2">
      <c r="A61" s="67">
        <v>1965</v>
      </c>
      <c r="B61" s="428">
        <f>avghweal!B54</f>
        <v>113258.08084793871</v>
      </c>
      <c r="C61" s="524">
        <f>avghweal!C54</f>
        <v>88663.375857170482</v>
      </c>
      <c r="D61" s="524">
        <f>avghweal!D54</f>
        <v>106916.61152466279</v>
      </c>
      <c r="E61" s="524">
        <f>avghweal!E54</f>
        <v>115276.06163318714</v>
      </c>
      <c r="F61" s="525">
        <f>avghweal!F54</f>
        <v>174919.96518161427</v>
      </c>
      <c r="G61" s="437">
        <f t="shared" si="0"/>
        <v>1</v>
      </c>
      <c r="H61" s="451">
        <f t="shared" si="0"/>
        <v>0.78284370698644201</v>
      </c>
      <c r="I61" s="452">
        <f t="shared" si="0"/>
        <v>0.94400868109543523</v>
      </c>
      <c r="J61" s="451">
        <f t="shared" si="0"/>
        <v>1.0178175435266097</v>
      </c>
      <c r="K61" s="453">
        <f t="shared" si="0"/>
        <v>1.5444369520658163</v>
      </c>
    </row>
    <row r="62" spans="1:11" x14ac:dyDescent="0.2">
      <c r="A62" s="67">
        <v>1966</v>
      </c>
      <c r="B62" s="428">
        <f>avghweal!B55</f>
        <v>113958.30295961002</v>
      </c>
      <c r="C62" s="524">
        <f>avghweal!C55</f>
        <v>90308.254692045273</v>
      </c>
      <c r="D62" s="524">
        <f>avghweal!D55</f>
        <v>110170.48545186632</v>
      </c>
      <c r="E62" s="524">
        <f>avghweal!E55</f>
        <v>117554.47955546729</v>
      </c>
      <c r="F62" s="525">
        <f>avghweal!F55</f>
        <v>175612.62529013873</v>
      </c>
      <c r="G62" s="437">
        <f t="shared" si="0"/>
        <v>1</v>
      </c>
      <c r="H62" s="451">
        <f t="shared" si="0"/>
        <v>0.79246752844374158</v>
      </c>
      <c r="I62" s="452">
        <f t="shared" si="0"/>
        <v>0.96676137315693256</v>
      </c>
      <c r="J62" s="451">
        <f t="shared" si="0"/>
        <v>1.0315569511168647</v>
      </c>
      <c r="K62" s="453">
        <f t="shared" si="0"/>
        <v>1.5410252761694838</v>
      </c>
    </row>
    <row r="63" spans="1:11" x14ac:dyDescent="0.2">
      <c r="A63" s="67">
        <v>1967</v>
      </c>
      <c r="B63" s="428">
        <f>avghweal!B56</f>
        <v>116510.1708424282</v>
      </c>
      <c r="C63" s="524">
        <f>avghweal!C56</f>
        <v>94017.230410908291</v>
      </c>
      <c r="D63" s="524">
        <f>avghweal!D56</f>
        <v>111078.04548412486</v>
      </c>
      <c r="E63" s="524">
        <f>avghweal!E56</f>
        <v>121692.06748409715</v>
      </c>
      <c r="F63" s="525">
        <f>avghweal!F56</f>
        <v>182647.15880636181</v>
      </c>
      <c r="G63" s="438">
        <f t="shared" si="0"/>
        <v>1</v>
      </c>
      <c r="H63" s="451">
        <f t="shared" si="0"/>
        <v>0.80694440434783998</v>
      </c>
      <c r="I63" s="452">
        <f t="shared" si="0"/>
        <v>0.95337638491964871</v>
      </c>
      <c r="J63" s="451">
        <f t="shared" si="0"/>
        <v>1.0444759166019686</v>
      </c>
      <c r="K63" s="453">
        <f t="shared" si="0"/>
        <v>1.567649909752336</v>
      </c>
    </row>
    <row r="64" spans="1:11" x14ac:dyDescent="0.2">
      <c r="A64" s="67">
        <v>1968</v>
      </c>
      <c r="B64" s="428">
        <f>avghweal!B57</f>
        <v>122319.78400406665</v>
      </c>
      <c r="C64" s="524">
        <f>avghweal!C57</f>
        <v>97827.111616861774</v>
      </c>
      <c r="D64" s="524">
        <f>avghweal!D57</f>
        <v>116712.65768597144</v>
      </c>
      <c r="E64" s="524">
        <f>avghweal!E57</f>
        <v>127740.81849755465</v>
      </c>
      <c r="F64" s="525">
        <f>avghweal!F57</f>
        <v>190461.34237438487</v>
      </c>
      <c r="G64" s="438">
        <f t="shared" si="0"/>
        <v>1</v>
      </c>
      <c r="H64" s="451">
        <f t="shared" si="0"/>
        <v>0.79976524168493801</v>
      </c>
      <c r="I64" s="452">
        <f t="shared" si="0"/>
        <v>0.95416010285050212</v>
      </c>
      <c r="J64" s="451">
        <f t="shared" si="0"/>
        <v>1.0443185420709029</v>
      </c>
      <c r="K64" s="453">
        <f t="shared" si="0"/>
        <v>1.5570771639692627</v>
      </c>
    </row>
    <row r="65" spans="1:11" x14ac:dyDescent="0.2">
      <c r="A65" s="72">
        <v>1969</v>
      </c>
      <c r="B65" s="429">
        <f>avghweal!B58</f>
        <v>120995.33276340495</v>
      </c>
      <c r="C65" s="526">
        <f>avghweal!C58</f>
        <v>97368.752001634741</v>
      </c>
      <c r="D65" s="526">
        <f>avghweal!D58</f>
        <v>115169.05307106375</v>
      </c>
      <c r="E65" s="526">
        <f>avghweal!E58</f>
        <v>126574.31810008838</v>
      </c>
      <c r="F65" s="527">
        <f>avghweal!F58</f>
        <v>189179.65567863249</v>
      </c>
      <c r="G65" s="439">
        <f t="shared" si="0"/>
        <v>1</v>
      </c>
      <c r="H65" s="454">
        <f t="shared" si="0"/>
        <v>0.8047314700314121</v>
      </c>
      <c r="I65" s="455">
        <f t="shared" si="0"/>
        <v>0.95184707079789643</v>
      </c>
      <c r="J65" s="454">
        <f t="shared" si="0"/>
        <v>1.0461090953614931</v>
      </c>
      <c r="K65" s="456">
        <f t="shared" si="0"/>
        <v>1.5635285374895873</v>
      </c>
    </row>
    <row r="66" spans="1:11" x14ac:dyDescent="0.2">
      <c r="A66" s="67">
        <v>1970</v>
      </c>
      <c r="B66" s="428">
        <f>avghweal!B59</f>
        <v>115138.68993779007</v>
      </c>
      <c r="C66" s="524">
        <f>avghweal!C59</f>
        <v>91911.041381141462</v>
      </c>
      <c r="D66" s="524">
        <f>avghweal!D59</f>
        <v>110869.05002003191</v>
      </c>
      <c r="E66" s="524">
        <f>avghweal!E59</f>
        <v>119283.02550910397</v>
      </c>
      <c r="F66" s="525">
        <f>avghweal!F59</f>
        <v>178727.32296681148</v>
      </c>
      <c r="G66" s="438">
        <f t="shared" si="0"/>
        <v>1</v>
      </c>
      <c r="H66" s="451">
        <f t="shared" si="0"/>
        <v>0.79826374115252996</v>
      </c>
      <c r="I66" s="452">
        <f t="shared" si="0"/>
        <v>0.96291741794122321</v>
      </c>
      <c r="J66" s="451">
        <f t="shared" si="0"/>
        <v>1.0359942915240143</v>
      </c>
      <c r="K66" s="453">
        <f t="shared" si="0"/>
        <v>1.5522785873573741</v>
      </c>
    </row>
    <row r="67" spans="1:11" x14ac:dyDescent="0.2">
      <c r="A67" s="67">
        <v>1971</v>
      </c>
      <c r="B67" s="428">
        <f>avghweal!B60</f>
        <v>115392.62464295283</v>
      </c>
      <c r="C67" s="524">
        <f>avghweal!C60</f>
        <v>95058.630826485984</v>
      </c>
      <c r="D67" s="524">
        <f>avghweal!D60</f>
        <v>110822.04919743388</v>
      </c>
      <c r="E67" s="524">
        <f>avghweal!E60</f>
        <v>119825.44088464561</v>
      </c>
      <c r="F67" s="525">
        <f>avghweal!F60</f>
        <v>179000.83198334023</v>
      </c>
      <c r="G67" s="438">
        <f t="shared" si="0"/>
        <v>1</v>
      </c>
      <c r="H67" s="451">
        <f t="shared" si="0"/>
        <v>0.8237842853528623</v>
      </c>
      <c r="I67" s="452">
        <f t="shared" si="0"/>
        <v>0.96039109553438795</v>
      </c>
      <c r="J67" s="451">
        <f t="shared" si="0"/>
        <v>1.0384150742338063</v>
      </c>
      <c r="K67" s="453">
        <f t="shared" si="0"/>
        <v>1.5512328672408964</v>
      </c>
    </row>
    <row r="68" spans="1:11" x14ac:dyDescent="0.2">
      <c r="A68" s="67">
        <v>1972</v>
      </c>
      <c r="B68" s="428">
        <f>avghweal!B61</f>
        <v>122605.14378837455</v>
      </c>
      <c r="C68" s="524">
        <f>avghweal!C61</f>
        <v>98910.599825949932</v>
      </c>
      <c r="D68" s="524">
        <f>avghweal!D61</f>
        <v>117892.43658684971</v>
      </c>
      <c r="E68" s="524">
        <f>avghweal!E61</f>
        <v>127124.04890713973</v>
      </c>
      <c r="F68" s="525">
        <f>avghweal!F61</f>
        <v>186958.58036874668</v>
      </c>
      <c r="G68" s="438">
        <f t="shared" si="0"/>
        <v>1</v>
      </c>
      <c r="H68" s="451">
        <f t="shared" si="0"/>
        <v>0.80674102871798647</v>
      </c>
      <c r="I68" s="452">
        <f t="shared" si="0"/>
        <v>0.96156191285367831</v>
      </c>
      <c r="J68" s="451">
        <f t="shared" si="0"/>
        <v>1.036857386069912</v>
      </c>
      <c r="K68" s="453">
        <f t="shared" si="0"/>
        <v>1.5248836597871527</v>
      </c>
    </row>
    <row r="69" spans="1:11" x14ac:dyDescent="0.2">
      <c r="A69" s="67">
        <v>1973</v>
      </c>
      <c r="B69" s="428">
        <f>avghweal!B62</f>
        <v>123845.80518973534</v>
      </c>
      <c r="C69" s="524">
        <f>avghweal!C62</f>
        <v>101629.64608280535</v>
      </c>
      <c r="D69" s="524">
        <f>avghweal!D62</f>
        <v>120647.34696475173</v>
      </c>
      <c r="E69" s="524">
        <f>avghweal!E62</f>
        <v>126884.66928211108</v>
      </c>
      <c r="F69" s="525">
        <f>avghweal!F62</f>
        <v>188849.64171182</v>
      </c>
      <c r="G69" s="438">
        <f t="shared" si="0"/>
        <v>1</v>
      </c>
      <c r="H69" s="451">
        <f t="shared" si="0"/>
        <v>0.82061435934068017</v>
      </c>
      <c r="I69" s="452">
        <f t="shared" si="0"/>
        <v>0.97417386709155407</v>
      </c>
      <c r="J69" s="451">
        <f t="shared" si="0"/>
        <v>1.0245374810048682</v>
      </c>
      <c r="K69" s="453">
        <f t="shared" si="0"/>
        <v>1.5248771762797853</v>
      </c>
    </row>
    <row r="70" spans="1:11" x14ac:dyDescent="0.2">
      <c r="A70" s="67">
        <v>1974</v>
      </c>
      <c r="B70" s="428">
        <f>avghweal!B63</f>
        <v>112635.11616766803</v>
      </c>
      <c r="C70" s="524">
        <f>avghweal!C63</f>
        <v>94169.614198259544</v>
      </c>
      <c r="D70" s="524">
        <f>avghweal!D63</f>
        <v>109038.90122391951</v>
      </c>
      <c r="E70" s="524">
        <f>avghweal!E63</f>
        <v>116046.68351778913</v>
      </c>
      <c r="F70" s="525">
        <f>avghweal!F63</f>
        <v>171243.93677641431</v>
      </c>
      <c r="G70" s="438">
        <f t="shared" si="0"/>
        <v>1</v>
      </c>
      <c r="H70" s="451">
        <f t="shared" si="0"/>
        <v>0.83605910307829001</v>
      </c>
      <c r="I70" s="452">
        <f t="shared" si="0"/>
        <v>0.96807199152353862</v>
      </c>
      <c r="J70" s="451">
        <f t="shared" si="0"/>
        <v>1.0302886654375414</v>
      </c>
      <c r="K70" s="453">
        <f t="shared" si="0"/>
        <v>1.520342346178269</v>
      </c>
    </row>
    <row r="71" spans="1:11" x14ac:dyDescent="0.2">
      <c r="A71" s="67">
        <v>1975</v>
      </c>
      <c r="B71" s="428">
        <f>avghweal!B64</f>
        <v>108104.08865541131</v>
      </c>
      <c r="C71" s="524">
        <f>avghweal!C64</f>
        <v>89044.226397512466</v>
      </c>
      <c r="D71" s="524">
        <f>avghweal!D64</f>
        <v>104033.78503338443</v>
      </c>
      <c r="E71" s="524">
        <f>avghweal!E64</f>
        <v>112017.68486747495</v>
      </c>
      <c r="F71" s="525">
        <f>avghweal!F64</f>
        <v>163448.35216238647</v>
      </c>
      <c r="G71" s="438">
        <f t="shared" si="0"/>
        <v>1</v>
      </c>
      <c r="H71" s="451">
        <f t="shared" si="0"/>
        <v>0.82368971890921372</v>
      </c>
      <c r="I71" s="452">
        <f t="shared" si="0"/>
        <v>0.96234829160808855</v>
      </c>
      <c r="J71" s="451">
        <f t="shared" si="0"/>
        <v>1.0362021109538093</v>
      </c>
      <c r="K71" s="453">
        <f t="shared" si="0"/>
        <v>1.511953471837578</v>
      </c>
    </row>
    <row r="72" spans="1:11" x14ac:dyDescent="0.2">
      <c r="A72" s="67">
        <v>1976</v>
      </c>
      <c r="B72" s="428">
        <f>avghweal!B65</f>
        <v>114617.69048939357</v>
      </c>
      <c r="C72" s="524">
        <f>avghweal!C65</f>
        <v>95236.169878673478</v>
      </c>
      <c r="D72" s="524">
        <f>avghweal!D65</f>
        <v>111396.1785776101</v>
      </c>
      <c r="E72" s="524">
        <f>avghweal!E65</f>
        <v>117687.03383660193</v>
      </c>
      <c r="F72" s="525">
        <f>avghweal!F65</f>
        <v>172507.82863951527</v>
      </c>
      <c r="G72" s="438">
        <f t="shared" si="0"/>
        <v>1</v>
      </c>
      <c r="H72" s="451">
        <f t="shared" si="0"/>
        <v>0.83090288656170741</v>
      </c>
      <c r="I72" s="452">
        <f t="shared" si="0"/>
        <v>0.9718934145503344</v>
      </c>
      <c r="J72" s="451">
        <f t="shared" si="0"/>
        <v>1.0267789669648979</v>
      </c>
      <c r="K72" s="453">
        <f t="shared" si="0"/>
        <v>1.5050715810355533</v>
      </c>
    </row>
    <row r="73" spans="1:11" x14ac:dyDescent="0.2">
      <c r="A73" s="67">
        <v>1977</v>
      </c>
      <c r="B73" s="428">
        <f>avghweal!B66</f>
        <v>117681.1459201867</v>
      </c>
      <c r="C73" s="524">
        <f>avghweal!C66</f>
        <v>97121.334531524903</v>
      </c>
      <c r="D73" s="524">
        <f>avghweal!D66</f>
        <v>115256.58943009125</v>
      </c>
      <c r="E73" s="524">
        <f>avghweal!E66</f>
        <v>119988.53805084755</v>
      </c>
      <c r="F73" s="525">
        <f>avghweal!F66</f>
        <v>175132.89963832626</v>
      </c>
      <c r="G73" s="438">
        <f t="shared" si="0"/>
        <v>1</v>
      </c>
      <c r="H73" s="451">
        <f t="shared" si="0"/>
        <v>0.8252922230838422</v>
      </c>
      <c r="I73" s="452">
        <f t="shared" si="0"/>
        <v>0.9793972392847039</v>
      </c>
      <c r="J73" s="451">
        <f t="shared" si="0"/>
        <v>1.0196071521280543</v>
      </c>
      <c r="K73" s="453">
        <f t="shared" si="0"/>
        <v>1.4881984558265968</v>
      </c>
    </row>
    <row r="74" spans="1:11" x14ac:dyDescent="0.2">
      <c r="A74" s="67">
        <v>1978</v>
      </c>
      <c r="B74" s="428">
        <f>avghweal!B67</f>
        <v>120050.9470845739</v>
      </c>
      <c r="C74" s="524">
        <f>avghweal!C67</f>
        <v>100665.35937160531</v>
      </c>
      <c r="D74" s="524">
        <f>avghweal!D67</f>
        <v>118307.33530637017</v>
      </c>
      <c r="E74" s="524">
        <f>avghweal!E67</f>
        <v>121713.00241088288</v>
      </c>
      <c r="F74" s="525">
        <f>avghweal!F67</f>
        <v>177540.69981286657</v>
      </c>
      <c r="G74" s="438">
        <f t="shared" ref="G74:K109" si="1">B74/$B74</f>
        <v>1</v>
      </c>
      <c r="H74" s="451">
        <f t="shared" si="1"/>
        <v>0.83852199267272953</v>
      </c>
      <c r="I74" s="452">
        <f t="shared" si="1"/>
        <v>0.985476068114853</v>
      </c>
      <c r="J74" s="451">
        <f t="shared" si="1"/>
        <v>1.0138445832096443</v>
      </c>
      <c r="K74" s="453">
        <f t="shared" si="1"/>
        <v>1.4788779607693732</v>
      </c>
    </row>
    <row r="75" spans="1:11" x14ac:dyDescent="0.2">
      <c r="A75" s="72">
        <v>1979</v>
      </c>
      <c r="B75" s="429">
        <f>avghweal!B68</f>
        <v>124581.26052561108</v>
      </c>
      <c r="C75" s="526">
        <f>avghweal!C68</f>
        <v>104636.56825866974</v>
      </c>
      <c r="D75" s="526">
        <f>avghweal!D68</f>
        <v>123177.27541405112</v>
      </c>
      <c r="E75" s="526">
        <f>avghweal!E68</f>
        <v>125908.19567133758</v>
      </c>
      <c r="F75" s="527">
        <f>avghweal!F68</f>
        <v>183445.06532787633</v>
      </c>
      <c r="G75" s="440">
        <f t="shared" si="1"/>
        <v>1</v>
      </c>
      <c r="H75" s="454">
        <f t="shared" si="1"/>
        <v>0.83990616098445103</v>
      </c>
      <c r="I75" s="455">
        <f t="shared" si="1"/>
        <v>0.98873036678520898</v>
      </c>
      <c r="J75" s="454">
        <f t="shared" si="1"/>
        <v>1.0106511616604947</v>
      </c>
      <c r="K75" s="456">
        <f t="shared" si="1"/>
        <v>1.4724932510228068</v>
      </c>
    </row>
    <row r="76" spans="1:11" x14ac:dyDescent="0.2">
      <c r="A76" s="67">
        <v>1980</v>
      </c>
      <c r="B76" s="428">
        <f>avghweal!B69</f>
        <v>129554.28644473643</v>
      </c>
      <c r="C76" s="524">
        <f>avghweal!C69</f>
        <v>107954.32120331806</v>
      </c>
      <c r="D76" s="524">
        <f>avghweal!D69</f>
        <v>127357.04808704885</v>
      </c>
      <c r="E76" s="524">
        <f>avghweal!E69</f>
        <v>131618.70516260772</v>
      </c>
      <c r="F76" s="525">
        <f>avghweal!F69</f>
        <v>189724.30611201658</v>
      </c>
      <c r="G76" s="437">
        <f t="shared" si="1"/>
        <v>1</v>
      </c>
      <c r="H76" s="451">
        <f t="shared" si="1"/>
        <v>0.83327479287509176</v>
      </c>
      <c r="I76" s="452">
        <f t="shared" si="1"/>
        <v>0.98304001806513097</v>
      </c>
      <c r="J76" s="451">
        <f t="shared" si="1"/>
        <v>1.0159347774166616</v>
      </c>
      <c r="K76" s="453">
        <f t="shared" si="1"/>
        <v>1.4644386636558466</v>
      </c>
    </row>
    <row r="77" spans="1:11" x14ac:dyDescent="0.2">
      <c r="A77" s="67">
        <v>1981</v>
      </c>
      <c r="B77" s="428">
        <f>avghweal!B70</f>
        <v>130107.77158242188</v>
      </c>
      <c r="C77" s="524">
        <f>avghweal!C70</f>
        <v>108381.40618264684</v>
      </c>
      <c r="D77" s="524">
        <f>avghweal!D70</f>
        <v>127978.67459453143</v>
      </c>
      <c r="E77" s="524">
        <f>avghweal!E70</f>
        <v>132103.56830930189</v>
      </c>
      <c r="F77" s="525">
        <f>avghweal!F70</f>
        <v>189753.52835444923</v>
      </c>
      <c r="G77" s="437">
        <f t="shared" si="1"/>
        <v>1</v>
      </c>
      <c r="H77" s="451">
        <f t="shared" si="1"/>
        <v>0.83301254694065974</v>
      </c>
      <c r="I77" s="452">
        <f t="shared" si="1"/>
        <v>0.98363589690304021</v>
      </c>
      <c r="J77" s="451">
        <f t="shared" si="1"/>
        <v>1.01533956582767</v>
      </c>
      <c r="K77" s="453">
        <f t="shared" si="1"/>
        <v>1.4584334667068093</v>
      </c>
    </row>
    <row r="78" spans="1:11" x14ac:dyDescent="0.2">
      <c r="A78" s="67">
        <v>1982</v>
      </c>
      <c r="B78" s="428">
        <f>avghweal!B71</f>
        <v>130832.42829106459</v>
      </c>
      <c r="C78" s="524">
        <f>avghweal!C71</f>
        <v>108356.271267188</v>
      </c>
      <c r="D78" s="524">
        <f>avghweal!D71</f>
        <v>129406.92697834493</v>
      </c>
      <c r="E78" s="524">
        <f>avghweal!E71</f>
        <v>132134.3478369283</v>
      </c>
      <c r="F78" s="525">
        <f>avghweal!F71</f>
        <v>190372.54861673879</v>
      </c>
      <c r="G78" s="437">
        <f t="shared" si="1"/>
        <v>1</v>
      </c>
      <c r="H78" s="451">
        <f t="shared" si="1"/>
        <v>0.8282065286300917</v>
      </c>
      <c r="I78" s="452">
        <f t="shared" si="1"/>
        <v>0.98910437319447797</v>
      </c>
      <c r="J78" s="451">
        <f t="shared" si="1"/>
        <v>1.009951046257181</v>
      </c>
      <c r="K78" s="453">
        <f t="shared" si="1"/>
        <v>1.4550868703072186</v>
      </c>
    </row>
    <row r="79" spans="1:11" x14ac:dyDescent="0.2">
      <c r="A79" s="67">
        <v>1983</v>
      </c>
      <c r="B79" s="428">
        <f>avghweal!B72</f>
        <v>133637.22166111783</v>
      </c>
      <c r="C79" s="524">
        <f>avghweal!C72</f>
        <v>108857.62968218868</v>
      </c>
      <c r="D79" s="524">
        <f>avghweal!D72</f>
        <v>131957.30163981509</v>
      </c>
      <c r="E79" s="524">
        <f>avghweal!E72</f>
        <v>135171.4052353529</v>
      </c>
      <c r="F79" s="525">
        <f>avghweal!F72</f>
        <v>193530.28251524814</v>
      </c>
      <c r="G79" s="437">
        <f t="shared" si="1"/>
        <v>1</v>
      </c>
      <c r="H79" s="451">
        <f t="shared" si="1"/>
        <v>0.81457567232454031</v>
      </c>
      <c r="I79" s="452">
        <f t="shared" si="1"/>
        <v>0.98742925062028941</v>
      </c>
      <c r="J79" s="451">
        <f t="shared" si="1"/>
        <v>1.0114802115396075</v>
      </c>
      <c r="K79" s="453">
        <f t="shared" si="1"/>
        <v>1.4481764893766598</v>
      </c>
    </row>
    <row r="80" spans="1:11" x14ac:dyDescent="0.2">
      <c r="A80" s="67">
        <v>1984</v>
      </c>
      <c r="B80" s="428">
        <f>avghweal!B73</f>
        <v>137248.47796812022</v>
      </c>
      <c r="C80" s="524">
        <f>avghweal!C73</f>
        <v>110682.68249533692</v>
      </c>
      <c r="D80" s="524">
        <f>avghweal!D73</f>
        <v>133031.58706382927</v>
      </c>
      <c r="E80" s="524">
        <f>avghweal!E73</f>
        <v>141127.80759599622</v>
      </c>
      <c r="F80" s="525">
        <f>avghweal!F73</f>
        <v>198630.05533132263</v>
      </c>
      <c r="G80" s="437">
        <f t="shared" si="1"/>
        <v>1</v>
      </c>
      <c r="H80" s="451">
        <f t="shared" si="1"/>
        <v>0.80644014515808371</v>
      </c>
      <c r="I80" s="452">
        <f t="shared" si="1"/>
        <v>0.96927549968699511</v>
      </c>
      <c r="J80" s="451">
        <f t="shared" si="1"/>
        <v>1.0282650101866855</v>
      </c>
      <c r="K80" s="453">
        <f t="shared" si="1"/>
        <v>1.447229566927948</v>
      </c>
    </row>
    <row r="81" spans="1:11" x14ac:dyDescent="0.2">
      <c r="A81" s="67">
        <v>1985</v>
      </c>
      <c r="B81" s="428">
        <f>avghweal!B74</f>
        <v>144693.22353226363</v>
      </c>
      <c r="C81" s="524">
        <f>avghweal!C74</f>
        <v>114548.49029674131</v>
      </c>
      <c r="D81" s="524">
        <f>avghweal!D74</f>
        <v>141170.61672836728</v>
      </c>
      <c r="E81" s="524">
        <f>avghweal!E74</f>
        <v>147910.5037863694</v>
      </c>
      <c r="F81" s="525">
        <f>avghweal!F74</f>
        <v>208482.08953555551</v>
      </c>
      <c r="G81" s="437">
        <f t="shared" si="1"/>
        <v>1</v>
      </c>
      <c r="H81" s="451">
        <f t="shared" si="1"/>
        <v>0.79166451268672811</v>
      </c>
      <c r="I81" s="452">
        <f t="shared" si="1"/>
        <v>0.97565465252689687</v>
      </c>
      <c r="J81" s="451">
        <f t="shared" si="1"/>
        <v>1.0222351826544827</v>
      </c>
      <c r="K81" s="453">
        <f t="shared" si="1"/>
        <v>1.4408559326143444</v>
      </c>
    </row>
    <row r="82" spans="1:11" x14ac:dyDescent="0.2">
      <c r="A82" s="67">
        <v>1986</v>
      </c>
      <c r="B82" s="428">
        <f>avghweal!B75</f>
        <v>156368.47561319993</v>
      </c>
      <c r="C82" s="524">
        <f>avghweal!C75</f>
        <v>123902.52215745892</v>
      </c>
      <c r="D82" s="524">
        <f>avghweal!D75</f>
        <v>153265.86344699227</v>
      </c>
      <c r="E82" s="524">
        <f>avghweal!E75</f>
        <v>159177.23748265725</v>
      </c>
      <c r="F82" s="525">
        <f>avghweal!F75</f>
        <v>223585.56791612261</v>
      </c>
      <c r="G82" s="437">
        <f t="shared" si="1"/>
        <v>1</v>
      </c>
      <c r="H82" s="451">
        <f t="shared" si="1"/>
        <v>0.7923753280293514</v>
      </c>
      <c r="I82" s="452">
        <f t="shared" si="1"/>
        <v>0.98015832696430183</v>
      </c>
      <c r="J82" s="451">
        <f t="shared" si="1"/>
        <v>1.0179624560413647</v>
      </c>
      <c r="K82" s="453">
        <f t="shared" si="1"/>
        <v>1.4298634493898494</v>
      </c>
    </row>
    <row r="83" spans="1:11" x14ac:dyDescent="0.2">
      <c r="A83" s="67">
        <v>1987</v>
      </c>
      <c r="B83" s="428">
        <f>avghweal!B76</f>
        <v>163822.07165087096</v>
      </c>
      <c r="C83" s="524">
        <f>avghweal!C76</f>
        <v>135502.75993387267</v>
      </c>
      <c r="D83" s="524">
        <f>avghweal!D76</f>
        <v>161962.68692150048</v>
      </c>
      <c r="E83" s="524">
        <f>avghweal!E76</f>
        <v>165529.7536942125</v>
      </c>
      <c r="F83" s="525">
        <f>avghweal!F76</f>
        <v>232426.22473644771</v>
      </c>
      <c r="G83" s="437">
        <f t="shared" si="1"/>
        <v>1</v>
      </c>
      <c r="H83" s="451">
        <f t="shared" si="1"/>
        <v>0.82713372238784211</v>
      </c>
      <c r="I83" s="452">
        <f t="shared" si="1"/>
        <v>0.98864997426394963</v>
      </c>
      <c r="J83" s="451">
        <f t="shared" si="1"/>
        <v>1.0104240046907773</v>
      </c>
      <c r="K83" s="453">
        <f t="shared" si="1"/>
        <v>1.4187723448631655</v>
      </c>
    </row>
    <row r="84" spans="1:11" x14ac:dyDescent="0.2">
      <c r="A84" s="67">
        <v>1988</v>
      </c>
      <c r="B84" s="428">
        <f>avghweal!B77</f>
        <v>169689.65766537859</v>
      </c>
      <c r="C84" s="524">
        <f>avghweal!C77</f>
        <v>141114.95299690362</v>
      </c>
      <c r="D84" s="524">
        <f>avghweal!D77</f>
        <v>169612.46858165634</v>
      </c>
      <c r="E84" s="524">
        <f>avghweal!E77</f>
        <v>169761.04956929813</v>
      </c>
      <c r="F84" s="525">
        <f>avghweal!F77</f>
        <v>240123.49070321964</v>
      </c>
      <c r="G84" s="437">
        <f t="shared" si="1"/>
        <v>1</v>
      </c>
      <c r="H84" s="451">
        <f t="shared" si="1"/>
        <v>0.83160609160504539</v>
      </c>
      <c r="I84" s="452">
        <f t="shared" si="1"/>
        <v>0.99954511615625707</v>
      </c>
      <c r="J84" s="451">
        <f t="shared" si="1"/>
        <v>1.0004207204192745</v>
      </c>
      <c r="K84" s="453">
        <f t="shared" si="1"/>
        <v>1.4150744011561025</v>
      </c>
    </row>
    <row r="85" spans="1:11" x14ac:dyDescent="0.2">
      <c r="A85" s="72">
        <v>1989</v>
      </c>
      <c r="B85" s="429">
        <f>avghweal!B78</f>
        <v>177020.72969585183</v>
      </c>
      <c r="C85" s="526">
        <f>avghweal!C78</f>
        <v>145966.81524333847</v>
      </c>
      <c r="D85" s="526">
        <f>avghweal!D78</f>
        <v>175339.4130952179</v>
      </c>
      <c r="E85" s="526">
        <f>avghweal!E78</f>
        <v>178565.69694429921</v>
      </c>
      <c r="F85" s="527">
        <f>avghweal!F78</f>
        <v>249332.68709407077</v>
      </c>
      <c r="G85" s="440">
        <f t="shared" si="1"/>
        <v>1</v>
      </c>
      <c r="H85" s="454">
        <f t="shared" si="1"/>
        <v>0.82457470090724039</v>
      </c>
      <c r="I85" s="455">
        <f t="shared" si="1"/>
        <v>0.99050214851377749</v>
      </c>
      <c r="J85" s="454">
        <f t="shared" si="1"/>
        <v>1.0087276063718744</v>
      </c>
      <c r="K85" s="456">
        <f t="shared" si="1"/>
        <v>1.4084942905978397</v>
      </c>
    </row>
    <row r="86" spans="1:11" x14ac:dyDescent="0.2">
      <c r="A86" s="67">
        <v>1990</v>
      </c>
      <c r="B86" s="428">
        <f>avghweal!B79</f>
        <v>177203.71362513633</v>
      </c>
      <c r="C86" s="524">
        <f>avghweal!C79</f>
        <v>145775.72540722851</v>
      </c>
      <c r="D86" s="524">
        <f>avghweal!D79</f>
        <v>177778.29727181647</v>
      </c>
      <c r="E86" s="524">
        <f>avghweal!E79</f>
        <v>176674.75550610555</v>
      </c>
      <c r="F86" s="525">
        <f>avghweal!F79</f>
        <v>248854.77715270867</v>
      </c>
      <c r="G86" s="437">
        <f t="shared" si="1"/>
        <v>1</v>
      </c>
      <c r="H86" s="451">
        <f t="shared" si="1"/>
        <v>0.82264486688810701</v>
      </c>
      <c r="I86" s="452">
        <f t="shared" si="1"/>
        <v>1.0032425034155641</v>
      </c>
      <c r="J86" s="451">
        <f t="shared" si="1"/>
        <v>0.99701497159280894</v>
      </c>
      <c r="K86" s="453">
        <f t="shared" si="1"/>
        <v>1.404342900392854</v>
      </c>
    </row>
    <row r="87" spans="1:11" x14ac:dyDescent="0.2">
      <c r="A87" s="67">
        <v>1991</v>
      </c>
      <c r="B87" s="428">
        <f>avghweal!B80</f>
        <v>177005.63340196357</v>
      </c>
      <c r="C87" s="524">
        <f>avghweal!C80</f>
        <v>144303.52388595365</v>
      </c>
      <c r="D87" s="524">
        <f>avghweal!D80</f>
        <v>177611.74771542914</v>
      </c>
      <c r="E87" s="524">
        <f>avghweal!E80</f>
        <v>176447.14675662809</v>
      </c>
      <c r="F87" s="525">
        <f>avghweal!F80</f>
        <v>247806.79195267503</v>
      </c>
      <c r="G87" s="437">
        <f t="shared" si="1"/>
        <v>1</v>
      </c>
      <c r="H87" s="451">
        <f t="shared" si="1"/>
        <v>0.81524819923812009</v>
      </c>
      <c r="I87" s="452">
        <f t="shared" si="1"/>
        <v>1.0034242656678003</v>
      </c>
      <c r="J87" s="451">
        <f t="shared" si="1"/>
        <v>0.99684480863912839</v>
      </c>
      <c r="K87" s="453">
        <f t="shared" si="1"/>
        <v>1.3999938148292068</v>
      </c>
    </row>
    <row r="88" spans="1:11" x14ac:dyDescent="0.2">
      <c r="A88" s="67">
        <v>1992</v>
      </c>
      <c r="B88" s="428">
        <f>avghweal!B81</f>
        <v>180471.24645203163</v>
      </c>
      <c r="C88" s="524">
        <f>avghweal!C81</f>
        <v>145184.91647128074</v>
      </c>
      <c r="D88" s="524">
        <f>avghweal!D81</f>
        <v>182345.58831078853</v>
      </c>
      <c r="E88" s="524">
        <f>avghweal!E81</f>
        <v>178759.73828490396</v>
      </c>
      <c r="F88" s="525">
        <f>avghweal!F81</f>
        <v>251380.93517984697</v>
      </c>
      <c r="G88" s="437">
        <f t="shared" si="1"/>
        <v>1</v>
      </c>
      <c r="H88" s="451">
        <f t="shared" si="1"/>
        <v>0.80447672039473705</v>
      </c>
      <c r="I88" s="452">
        <f t="shared" si="1"/>
        <v>1.0103858198777116</v>
      </c>
      <c r="J88" s="451">
        <f t="shared" si="1"/>
        <v>0.99051644956869855</v>
      </c>
      <c r="K88" s="453">
        <f t="shared" si="1"/>
        <v>1.3929140520823233</v>
      </c>
    </row>
    <row r="89" spans="1:11" x14ac:dyDescent="0.2">
      <c r="A89" s="67">
        <v>1993</v>
      </c>
      <c r="B89" s="428">
        <f>avghweal!B82</f>
        <v>183116.23431256184</v>
      </c>
      <c r="C89" s="524">
        <f>avghweal!C82</f>
        <v>146899.33012978305</v>
      </c>
      <c r="D89" s="524">
        <f>avghweal!D82</f>
        <v>185792.3911873489</v>
      </c>
      <c r="E89" s="524">
        <f>avghweal!E82</f>
        <v>180693.95493234714</v>
      </c>
      <c r="F89" s="525">
        <f>avghweal!F82</f>
        <v>254758.38719825225</v>
      </c>
      <c r="G89" s="437">
        <f t="shared" si="1"/>
        <v>1</v>
      </c>
      <c r="H89" s="451">
        <f t="shared" si="1"/>
        <v>0.80221904235448616</v>
      </c>
      <c r="I89" s="452">
        <f t="shared" si="1"/>
        <v>1.0146145254943324</v>
      </c>
      <c r="J89" s="451">
        <f t="shared" si="1"/>
        <v>0.98677190261525316</v>
      </c>
      <c r="K89" s="453">
        <f t="shared" si="1"/>
        <v>1.3912386750123102</v>
      </c>
    </row>
    <row r="90" spans="1:11" x14ac:dyDescent="0.2">
      <c r="A90" s="67">
        <v>1994</v>
      </c>
      <c r="B90" s="428">
        <f>avghweal!B83</f>
        <v>185347.98201303917</v>
      </c>
      <c r="C90" s="524">
        <f>avghweal!C83</f>
        <v>148349.36620330921</v>
      </c>
      <c r="D90" s="524">
        <f>avghweal!D83</f>
        <v>187582.46530204479</v>
      </c>
      <c r="E90" s="524">
        <f>avghweal!E83</f>
        <v>183303.8033776253</v>
      </c>
      <c r="F90" s="525">
        <f>avghweal!F83</f>
        <v>257191.91099353266</v>
      </c>
      <c r="G90" s="437">
        <f t="shared" si="1"/>
        <v>1</v>
      </c>
      <c r="H90" s="451">
        <f t="shared" si="1"/>
        <v>0.80038295854158736</v>
      </c>
      <c r="I90" s="452">
        <f t="shared" si="1"/>
        <v>1.012055611637835</v>
      </c>
      <c r="J90" s="451">
        <f t="shared" si="1"/>
        <v>0.98897113087926647</v>
      </c>
      <c r="K90" s="453">
        <f t="shared" si="1"/>
        <v>1.3876164617505211</v>
      </c>
    </row>
    <row r="91" spans="1:11" x14ac:dyDescent="0.2">
      <c r="A91" s="67">
        <v>1995</v>
      </c>
      <c r="B91" s="428">
        <f>avghweal!B84</f>
        <v>191872.9282656647</v>
      </c>
      <c r="C91" s="524">
        <f>avghweal!C84</f>
        <v>153961.9168073443</v>
      </c>
      <c r="D91" s="524">
        <f>avghweal!D84</f>
        <v>194509.09867173922</v>
      </c>
      <c r="E91" s="524">
        <f>avghweal!E84</f>
        <v>189489.50993067515</v>
      </c>
      <c r="F91" s="525">
        <f>avghweal!F84</f>
        <v>265914.61768253316</v>
      </c>
      <c r="G91" s="437">
        <f t="shared" si="1"/>
        <v>1</v>
      </c>
      <c r="H91" s="451">
        <f t="shared" si="1"/>
        <v>0.80241604794903987</v>
      </c>
      <c r="I91" s="452">
        <f t="shared" si="1"/>
        <v>1.0137391472048862</v>
      </c>
      <c r="J91" s="451">
        <f t="shared" si="1"/>
        <v>0.98757814165586977</v>
      </c>
      <c r="K91" s="453">
        <f t="shared" si="1"/>
        <v>1.3858891928430432</v>
      </c>
    </row>
    <row r="92" spans="1:11" x14ac:dyDescent="0.2">
      <c r="A92" s="67">
        <v>1996</v>
      </c>
      <c r="B92" s="428">
        <f>avghweal!B85</f>
        <v>203042.67382193822</v>
      </c>
      <c r="C92" s="524">
        <f>avghweal!C85</f>
        <v>157854.960698435</v>
      </c>
      <c r="D92" s="524">
        <f>avghweal!D85</f>
        <v>203056.38652547257</v>
      </c>
      <c r="E92" s="524">
        <f>avghweal!E85</f>
        <v>203030.00201733439</v>
      </c>
      <c r="F92" s="525">
        <f>avghweal!F85</f>
        <v>279511.86180700059</v>
      </c>
      <c r="G92" s="437">
        <f t="shared" si="1"/>
        <v>1</v>
      </c>
      <c r="H92" s="451">
        <f t="shared" si="1"/>
        <v>0.77744721209132928</v>
      </c>
      <c r="I92" s="452">
        <f t="shared" si="1"/>
        <v>1.000067536066563</v>
      </c>
      <c r="J92" s="451">
        <f t="shared" si="1"/>
        <v>0.99993759043670327</v>
      </c>
      <c r="K92" s="453">
        <f t="shared" si="1"/>
        <v>1.376616336584118</v>
      </c>
    </row>
    <row r="93" spans="1:11" x14ac:dyDescent="0.2">
      <c r="A93" s="67">
        <v>1997</v>
      </c>
      <c r="B93" s="428">
        <f>avghweal!B86</f>
        <v>216496.83590361528</v>
      </c>
      <c r="C93" s="524">
        <f>avghweal!C86</f>
        <v>168357.2651369948</v>
      </c>
      <c r="D93" s="524">
        <f>avghweal!D86</f>
        <v>219635.41841741145</v>
      </c>
      <c r="E93" s="524">
        <f>avghweal!E86</f>
        <v>213645.14628824135</v>
      </c>
      <c r="F93" s="525">
        <f>avghweal!F86</f>
        <v>297762.09186495538</v>
      </c>
      <c r="G93" s="437">
        <f t="shared" si="1"/>
        <v>1</v>
      </c>
      <c r="H93" s="451">
        <f t="shared" si="1"/>
        <v>0.77764307470963556</v>
      </c>
      <c r="I93" s="452">
        <f t="shared" si="1"/>
        <v>1.0144971287949607</v>
      </c>
      <c r="J93" s="451">
        <f t="shared" si="1"/>
        <v>0.98682803098035343</v>
      </c>
      <c r="K93" s="453">
        <f t="shared" si="1"/>
        <v>1.375364635802435</v>
      </c>
    </row>
    <row r="94" spans="1:11" x14ac:dyDescent="0.2">
      <c r="A94" s="67">
        <v>1998</v>
      </c>
      <c r="B94" s="428">
        <f>avghweal!B87</f>
        <v>237041.55119047133</v>
      </c>
      <c r="C94" s="524">
        <f>avghweal!C87</f>
        <v>184868.84738865818</v>
      </c>
      <c r="D94" s="524">
        <f>avghweal!D87</f>
        <v>239226.2124572864</v>
      </c>
      <c r="E94" s="524">
        <f>avghweal!E87</f>
        <v>235048.88989528699</v>
      </c>
      <c r="F94" s="525">
        <f>avghweal!F87</f>
        <v>325023.82810000906</v>
      </c>
      <c r="G94" s="437">
        <f t="shared" si="1"/>
        <v>1</v>
      </c>
      <c r="H94" s="451">
        <f t="shared" si="1"/>
        <v>0.77990059742778794</v>
      </c>
      <c r="I94" s="452">
        <f t="shared" si="1"/>
        <v>1.0092163642021545</v>
      </c>
      <c r="J94" s="451">
        <f t="shared" si="1"/>
        <v>0.99159362025274989</v>
      </c>
      <c r="K94" s="453">
        <f t="shared" si="1"/>
        <v>1.3711681621541569</v>
      </c>
    </row>
    <row r="95" spans="1:11" x14ac:dyDescent="0.2">
      <c r="A95" s="72">
        <v>1999</v>
      </c>
      <c r="B95" s="429">
        <f>avghweal!B88</f>
        <v>257827.32433839477</v>
      </c>
      <c r="C95" s="526">
        <f>avghweal!C88</f>
        <v>202315.62510043339</v>
      </c>
      <c r="D95" s="526">
        <f>avghweal!D88</f>
        <v>261256.08586497462</v>
      </c>
      <c r="E95" s="526">
        <f>avghweal!E88</f>
        <v>254706.32973307162</v>
      </c>
      <c r="F95" s="527">
        <f>avghweal!F88</f>
        <v>352027.27885278617</v>
      </c>
      <c r="G95" s="440">
        <f t="shared" si="1"/>
        <v>1</v>
      </c>
      <c r="H95" s="454">
        <f t="shared" si="1"/>
        <v>0.78469427404403791</v>
      </c>
      <c r="I95" s="455">
        <f t="shared" si="1"/>
        <v>1.0132986739686274</v>
      </c>
      <c r="J95" s="454">
        <f t="shared" si="1"/>
        <v>0.98789501999707796</v>
      </c>
      <c r="K95" s="456">
        <f t="shared" si="1"/>
        <v>1.365360633346818</v>
      </c>
    </row>
    <row r="96" spans="1:11" x14ac:dyDescent="0.2">
      <c r="A96" s="77">
        <v>2000</v>
      </c>
      <c r="B96" s="430">
        <f>avghweal!B89</f>
        <v>263960.53432322142</v>
      </c>
      <c r="C96" s="528">
        <f>avghweal!C89</f>
        <v>204268.25620938279</v>
      </c>
      <c r="D96" s="528">
        <f>avghweal!D89</f>
        <v>265558.47813079122</v>
      </c>
      <c r="E96" s="528">
        <f>avghweal!E89</f>
        <v>262494.61106900807</v>
      </c>
      <c r="F96" s="529">
        <f>avghweal!F89</f>
        <v>359806.95689734415</v>
      </c>
      <c r="G96" s="441">
        <f t="shared" si="1"/>
        <v>1</v>
      </c>
      <c r="H96" s="457">
        <f t="shared" si="1"/>
        <v>0.77385907985492619</v>
      </c>
      <c r="I96" s="458">
        <f t="shared" si="1"/>
        <v>1.0060537224311461</v>
      </c>
      <c r="J96" s="457">
        <f t="shared" si="1"/>
        <v>0.99444643019089241</v>
      </c>
      <c r="K96" s="459">
        <f t="shared" si="1"/>
        <v>1.3631089125496243</v>
      </c>
    </row>
    <row r="97" spans="1:11" x14ac:dyDescent="0.2">
      <c r="A97" s="67">
        <v>2001</v>
      </c>
      <c r="B97" s="428">
        <f>avghweal!B90</f>
        <v>259329.76640532623</v>
      </c>
      <c r="C97" s="524">
        <f>avghweal!C90</f>
        <v>199963.35248161614</v>
      </c>
      <c r="D97" s="524">
        <f>avghweal!D90</f>
        <v>264155.48608833674</v>
      </c>
      <c r="E97" s="524">
        <f>avghweal!E90</f>
        <v>254904.09406345614</v>
      </c>
      <c r="F97" s="525">
        <f>avghweal!F90</f>
        <v>354307.0321788899</v>
      </c>
      <c r="G97" s="437">
        <f t="shared" si="1"/>
        <v>1</v>
      </c>
      <c r="H97" s="451">
        <f t="shared" si="1"/>
        <v>0.77107751745350439</v>
      </c>
      <c r="I97" s="452">
        <f t="shared" si="1"/>
        <v>1.0186084295293276</v>
      </c>
      <c r="J97" s="451">
        <f t="shared" si="1"/>
        <v>0.98293419069003873</v>
      </c>
      <c r="K97" s="453">
        <f t="shared" si="1"/>
        <v>1.366241280706344</v>
      </c>
    </row>
    <row r="98" spans="1:11" x14ac:dyDescent="0.2">
      <c r="A98" s="67">
        <v>2002</v>
      </c>
      <c r="B98" s="428">
        <f>avghweal!B91</f>
        <v>251387.81606592724</v>
      </c>
      <c r="C98" s="524">
        <f>avghweal!C91</f>
        <v>193384.27434415746</v>
      </c>
      <c r="D98" s="524">
        <f>avghweal!D91</f>
        <v>254521.85137816126</v>
      </c>
      <c r="E98" s="524">
        <f>avghweal!E91</f>
        <v>248510.63012239331</v>
      </c>
      <c r="F98" s="525">
        <f>avghweal!F91</f>
        <v>342711.37145209144</v>
      </c>
      <c r="G98" s="437">
        <f t="shared" si="1"/>
        <v>1</v>
      </c>
      <c r="H98" s="451">
        <f t="shared" si="1"/>
        <v>0.76926669466527298</v>
      </c>
      <c r="I98" s="452">
        <f t="shared" si="1"/>
        <v>1.0124669340037231</v>
      </c>
      <c r="J98" s="451">
        <f t="shared" si="1"/>
        <v>0.98855479160223347</v>
      </c>
      <c r="K98" s="453">
        <f t="shared" si="1"/>
        <v>1.3632775717428338</v>
      </c>
    </row>
    <row r="99" spans="1:11" x14ac:dyDescent="0.2">
      <c r="A99" s="67">
        <v>2003</v>
      </c>
      <c r="B99" s="428">
        <f>avghweal!B92</f>
        <v>255737.9924516601</v>
      </c>
      <c r="C99" s="524">
        <f>avghweal!C92</f>
        <v>198652.81627070979</v>
      </c>
      <c r="D99" s="524">
        <f>avghweal!D92</f>
        <v>258637.53243537128</v>
      </c>
      <c r="E99" s="524">
        <f>avghweal!E92</f>
        <v>253073.69491277562</v>
      </c>
      <c r="F99" s="525">
        <f>avghweal!F92</f>
        <v>348798.85696414846</v>
      </c>
      <c r="G99" s="437">
        <f t="shared" si="1"/>
        <v>1</v>
      </c>
      <c r="H99" s="451">
        <f t="shared" si="1"/>
        <v>0.7767825748779168</v>
      </c>
      <c r="I99" s="452">
        <f t="shared" si="1"/>
        <v>1.0113379320605218</v>
      </c>
      <c r="J99" s="451">
        <f t="shared" si="1"/>
        <v>0.98958192518310284</v>
      </c>
      <c r="K99" s="453">
        <f t="shared" si="1"/>
        <v>1.3638914328698299</v>
      </c>
    </row>
    <row r="100" spans="1:11" x14ac:dyDescent="0.2">
      <c r="A100" s="67">
        <v>2004</v>
      </c>
      <c r="B100" s="428">
        <f>avghweal!B93</f>
        <v>280739.90700013918</v>
      </c>
      <c r="C100" s="524">
        <f>avghweal!C93</f>
        <v>219135.92633655141</v>
      </c>
      <c r="D100" s="524">
        <f>avghweal!D93</f>
        <v>283376.96930212155</v>
      </c>
      <c r="E100" s="524">
        <f>avghweal!E93</f>
        <v>278325.21140425943</v>
      </c>
      <c r="F100" s="525">
        <f>avghweal!F93</f>
        <v>382593.34618255682</v>
      </c>
      <c r="G100" s="437">
        <f t="shared" si="1"/>
        <v>1</v>
      </c>
      <c r="H100" s="451">
        <f t="shared" si="1"/>
        <v>0.7805656441157216</v>
      </c>
      <c r="I100" s="452">
        <f t="shared" si="1"/>
        <v>1.0093932577315452</v>
      </c>
      <c r="J100" s="451">
        <f t="shared" si="1"/>
        <v>0.99139881600132274</v>
      </c>
      <c r="K100" s="453">
        <f t="shared" si="1"/>
        <v>1.3628035653027666</v>
      </c>
    </row>
    <row r="101" spans="1:11" x14ac:dyDescent="0.2">
      <c r="A101" s="67">
        <v>2005</v>
      </c>
      <c r="B101" s="428">
        <f>avghweal!B94</f>
        <v>302615.99099674413</v>
      </c>
      <c r="C101" s="524">
        <f>avghweal!C94</f>
        <v>238092.82048981093</v>
      </c>
      <c r="D101" s="524">
        <f>avghweal!D94</f>
        <v>305755.06330399064</v>
      </c>
      <c r="E101" s="524">
        <f>avghweal!E94</f>
        <v>299729.01071486663</v>
      </c>
      <c r="F101" s="525">
        <f>avghweal!F94</f>
        <v>410569.29802158417</v>
      </c>
      <c r="G101" s="437">
        <f t="shared" si="1"/>
        <v>1</v>
      </c>
      <c r="H101" s="451">
        <f t="shared" si="1"/>
        <v>0.78678201936913694</v>
      </c>
      <c r="I101" s="452">
        <f t="shared" si="1"/>
        <v>1.0103731210532105</v>
      </c>
      <c r="J101" s="451">
        <f t="shared" si="1"/>
        <v>0.99045992159116081</v>
      </c>
      <c r="K101" s="453">
        <f t="shared" si="1"/>
        <v>1.3567336500271114</v>
      </c>
    </row>
    <row r="102" spans="1:11" x14ac:dyDescent="0.2">
      <c r="A102" s="67">
        <v>2006</v>
      </c>
      <c r="B102" s="428">
        <f>avghweal!B95</f>
        <v>315427.21905096661</v>
      </c>
      <c r="C102" s="524">
        <f>avghweal!C95</f>
        <v>245312.63521064675</v>
      </c>
      <c r="D102" s="524">
        <f>avghweal!D95</f>
        <v>318943.65727663413</v>
      </c>
      <c r="E102" s="524">
        <f>avghweal!E95</f>
        <v>312206.80352077854</v>
      </c>
      <c r="F102" s="525">
        <f>avghweal!F95</f>
        <v>427934.69534920482</v>
      </c>
      <c r="G102" s="437">
        <f t="shared" si="1"/>
        <v>1</v>
      </c>
      <c r="H102" s="451">
        <f t="shared" si="1"/>
        <v>0.77771549312936505</v>
      </c>
      <c r="I102" s="452">
        <f t="shared" si="1"/>
        <v>1.0111481762298369</v>
      </c>
      <c r="J102" s="451">
        <f t="shared" si="1"/>
        <v>0.98979030554218683</v>
      </c>
      <c r="K102" s="453">
        <f t="shared" si="1"/>
        <v>1.3566828399804625</v>
      </c>
    </row>
    <row r="103" spans="1:11" x14ac:dyDescent="0.2">
      <c r="A103" s="67">
        <v>2007</v>
      </c>
      <c r="B103" s="428">
        <f>avghweal!B96</f>
        <v>317537.70546505618</v>
      </c>
      <c r="C103" s="524">
        <f>avghweal!C96</f>
        <v>245879.29945025645</v>
      </c>
      <c r="D103" s="524">
        <f>avghweal!D96</f>
        <v>320347.4566170171</v>
      </c>
      <c r="E103" s="524">
        <f>avghweal!E96</f>
        <v>314970.74374860909</v>
      </c>
      <c r="F103" s="525">
        <f>avghweal!F96</f>
        <v>429893.67927736451</v>
      </c>
      <c r="G103" s="437">
        <f t="shared" si="1"/>
        <v>1</v>
      </c>
      <c r="H103" s="451">
        <f t="shared" si="1"/>
        <v>0.77433103287733662</v>
      </c>
      <c r="I103" s="452">
        <f t="shared" si="1"/>
        <v>1.0088485590958272</v>
      </c>
      <c r="J103" s="451">
        <f t="shared" si="1"/>
        <v>0.99191604123772459</v>
      </c>
      <c r="K103" s="453">
        <f t="shared" si="1"/>
        <v>1.3538350623519029</v>
      </c>
    </row>
    <row r="104" spans="1:11" x14ac:dyDescent="0.2">
      <c r="A104" s="67">
        <v>2008</v>
      </c>
      <c r="B104" s="428">
        <f>avghweal!B97</f>
        <v>284634.4749394746</v>
      </c>
      <c r="C104" s="524">
        <f>avghweal!C97</f>
        <v>214967.26814427908</v>
      </c>
      <c r="D104" s="524">
        <f>avghweal!D97</f>
        <v>286161.87507464836</v>
      </c>
      <c r="E104" s="524">
        <f>avghweal!E97</f>
        <v>283226.12383842509</v>
      </c>
      <c r="F104" s="525">
        <f>avghweal!F97</f>
        <v>384093.35144107311</v>
      </c>
      <c r="G104" s="437">
        <f t="shared" si="1"/>
        <v>1</v>
      </c>
      <c r="H104" s="451">
        <f t="shared" si="1"/>
        <v>0.75523974455304566</v>
      </c>
      <c r="I104" s="452">
        <f t="shared" si="1"/>
        <v>1.0053661810836461</v>
      </c>
      <c r="J104" s="451">
        <f t="shared" si="1"/>
        <v>0.99505207125261619</v>
      </c>
      <c r="K104" s="453">
        <f t="shared" si="1"/>
        <v>1.3494266691438122</v>
      </c>
    </row>
    <row r="105" spans="1:11" x14ac:dyDescent="0.2">
      <c r="A105" s="72">
        <v>2009</v>
      </c>
      <c r="B105" s="431">
        <f>avghweal!B98</f>
        <v>255304.75844192095</v>
      </c>
      <c r="C105" s="526">
        <f>avghweal!C98</f>
        <v>191932.32874698465</v>
      </c>
      <c r="D105" s="526">
        <f>avghweal!D98</f>
        <v>257973.78276172225</v>
      </c>
      <c r="E105" s="526">
        <f>avghweal!E98</f>
        <v>252849.56312816983</v>
      </c>
      <c r="F105" s="527">
        <f>avghweal!F98</f>
        <v>344919.73026580329</v>
      </c>
      <c r="G105" s="440">
        <f t="shared" si="1"/>
        <v>1</v>
      </c>
      <c r="H105" s="460">
        <f t="shared" si="1"/>
        <v>0.75177732651092433</v>
      </c>
      <c r="I105" s="461">
        <f t="shared" si="1"/>
        <v>1.010454267817372</v>
      </c>
      <c r="J105" s="454">
        <f t="shared" si="1"/>
        <v>0.99038327632929868</v>
      </c>
      <c r="K105" s="456">
        <f t="shared" si="1"/>
        <v>1.3510117569714972</v>
      </c>
    </row>
    <row r="106" spans="1:11" x14ac:dyDescent="0.2">
      <c r="A106" s="67">
        <v>2010</v>
      </c>
      <c r="B106" s="432">
        <f>avghweal!B99</f>
        <v>260863.4024028487</v>
      </c>
      <c r="C106" s="524">
        <f>avghweal!C99</f>
        <v>191880.19254318561</v>
      </c>
      <c r="D106" s="524">
        <f>avghweal!D99</f>
        <v>261054.87531893238</v>
      </c>
      <c r="E106" s="524">
        <f>avghweal!E99</f>
        <v>260684.46512833115</v>
      </c>
      <c r="F106" s="525">
        <f>avghweal!F99</f>
        <v>350630.17666851089</v>
      </c>
      <c r="G106" s="437">
        <f t="shared" si="1"/>
        <v>1</v>
      </c>
      <c r="H106" s="462">
        <f t="shared" si="1"/>
        <v>0.73555811499716228</v>
      </c>
      <c r="I106" s="463">
        <f t="shared" si="1"/>
        <v>1.0007339968516855</v>
      </c>
      <c r="J106" s="451">
        <f t="shared" si="1"/>
        <v>0.99931405757622827</v>
      </c>
      <c r="K106" s="453">
        <f t="shared" si="1"/>
        <v>1.3441140974119332</v>
      </c>
    </row>
    <row r="107" spans="1:11" x14ac:dyDescent="0.2">
      <c r="A107" s="67">
        <v>2011</v>
      </c>
      <c r="B107" s="432">
        <f>avghweal!B100</f>
        <v>263232.40381669661</v>
      </c>
      <c r="C107" s="524">
        <f>avghweal!C100</f>
        <v>194521.64864311356</v>
      </c>
      <c r="D107" s="524">
        <f>avghweal!D100</f>
        <v>267576.88869299676</v>
      </c>
      <c r="E107" s="524">
        <f>avghweal!E100</f>
        <v>259213.05124430984</v>
      </c>
      <c r="F107" s="525">
        <f>avghweal!F100</f>
        <v>352625.23643373465</v>
      </c>
      <c r="G107" s="437">
        <f t="shared" si="1"/>
        <v>1</v>
      </c>
      <c r="H107" s="462">
        <f t="shared" si="1"/>
        <v>0.73897303608020015</v>
      </c>
      <c r="I107" s="463">
        <f t="shared" si="1"/>
        <v>1.0165043695734566</v>
      </c>
      <c r="J107" s="451">
        <f t="shared" si="1"/>
        <v>0.9847307834669714</v>
      </c>
      <c r="K107" s="453">
        <f t="shared" si="1"/>
        <v>1.3395966124265128</v>
      </c>
    </row>
    <row r="108" spans="1:11" x14ac:dyDescent="0.2">
      <c r="A108" s="67">
        <v>2012</v>
      </c>
      <c r="B108" s="432">
        <f>avghweal!B101</f>
        <v>266947.77031380875</v>
      </c>
      <c r="C108" s="524">
        <f>avghweal!C101</f>
        <v>194694.68400902062</v>
      </c>
      <c r="D108" s="524">
        <f>avghweal!D101</f>
        <v>268688.55997278664</v>
      </c>
      <c r="E108" s="524">
        <f>avghweal!E101</f>
        <v>265333.41625959647</v>
      </c>
      <c r="F108" s="525">
        <f>avghweal!F101</f>
        <v>356614.51356216555</v>
      </c>
      <c r="G108" s="437">
        <f t="shared" si="1"/>
        <v>1</v>
      </c>
      <c r="H108" s="462">
        <f t="shared" si="1"/>
        <v>0.72933624349118376</v>
      </c>
      <c r="I108" s="463">
        <f t="shared" si="1"/>
        <v>1.0065210870910497</v>
      </c>
      <c r="J108" s="451">
        <f t="shared" si="1"/>
        <v>0.99395254715064851</v>
      </c>
      <c r="K108" s="453">
        <f t="shared" si="1"/>
        <v>1.3358962059992097</v>
      </c>
    </row>
    <row r="109" spans="1:11" x14ac:dyDescent="0.2">
      <c r="A109" s="67">
        <v>2013</v>
      </c>
      <c r="B109" s="432">
        <f>avghweal!B102</f>
        <v>288129.49320864963</v>
      </c>
      <c r="C109" s="524">
        <f>avghweal!C102</f>
        <v>213366.62084185588</v>
      </c>
      <c r="D109" s="524">
        <f>avghweal!D102</f>
        <v>292122.13890885352</v>
      </c>
      <c r="E109" s="524">
        <f>avghweal!E102</f>
        <v>284466.26830071735</v>
      </c>
      <c r="F109" s="525">
        <f>avghweal!F102</f>
        <v>385322.52881725889</v>
      </c>
      <c r="G109" s="437">
        <f t="shared" si="1"/>
        <v>1</v>
      </c>
      <c r="H109" s="462">
        <f t="shared" si="1"/>
        <v>0.74052336144341169</v>
      </c>
      <c r="I109" s="463">
        <f t="shared" si="1"/>
        <v>1.0138571225588233</v>
      </c>
      <c r="J109" s="451">
        <f t="shared" si="1"/>
        <v>0.98728618557184789</v>
      </c>
      <c r="K109" s="453">
        <f t="shared" si="1"/>
        <v>1.3373241473000708</v>
      </c>
    </row>
    <row r="110" spans="1:11" x14ac:dyDescent="0.2">
      <c r="A110" s="67">
        <v>2014</v>
      </c>
      <c r="B110" s="432">
        <f>avghweal!B103</f>
        <v>308578.51321465941</v>
      </c>
      <c r="C110" s="524">
        <f>avghweal!C103</f>
        <v>230926.66528420092</v>
      </c>
      <c r="D110" s="524">
        <f>avghweal!D103</f>
        <v>312795.1012517499</v>
      </c>
      <c r="E110" s="524">
        <f>avghweal!E103</f>
        <v>304718.00067092088</v>
      </c>
      <c r="F110" s="525">
        <f>avghweal!F103</f>
        <v>410980.23515271588</v>
      </c>
      <c r="G110" s="437">
        <f t="shared" ref="G110:G112" si="2">B110/$B110</f>
        <v>1</v>
      </c>
      <c r="H110" s="462">
        <f t="shared" ref="H110:H112" si="3">C110/$B110</f>
        <v>0.74835627043014241</v>
      </c>
      <c r="I110" s="463">
        <f t="shared" ref="I110:I112" si="4">D110/$B110</f>
        <v>1.0136645549074808</v>
      </c>
      <c r="J110" s="451">
        <f t="shared" ref="J110:J112" si="5">E110/$B110</f>
        <v>0.98748936695714451</v>
      </c>
      <c r="K110" s="453">
        <f t="shared" ref="K110:K112" si="6">F110/$B110</f>
        <v>1.3318498131035512</v>
      </c>
    </row>
    <row r="111" spans="1:11" x14ac:dyDescent="0.2">
      <c r="A111" s="67">
        <v>2015</v>
      </c>
      <c r="B111" s="432">
        <f>avghweal!B104</f>
        <v>320143.59119748452</v>
      </c>
      <c r="C111" s="524">
        <f>avghweal!C104</f>
        <v>238212.39435867351</v>
      </c>
      <c r="D111" s="524">
        <f>avghweal!D104</f>
        <v>326359.45601337659</v>
      </c>
      <c r="E111" s="524">
        <f>avghweal!E104</f>
        <v>314448.76792564167</v>
      </c>
      <c r="F111" s="525">
        <f>avghweal!F104</f>
        <v>425786.11311875755</v>
      </c>
      <c r="G111" s="437">
        <f t="shared" si="2"/>
        <v>1</v>
      </c>
      <c r="H111" s="462">
        <f t="shared" si="3"/>
        <v>0.74407984700755503</v>
      </c>
      <c r="I111" s="463">
        <f t="shared" si="4"/>
        <v>1.0194158652142367</v>
      </c>
      <c r="J111" s="451">
        <f t="shared" si="5"/>
        <v>0.98221165930405918</v>
      </c>
      <c r="K111" s="453">
        <f t="shared" si="6"/>
        <v>1.3299848093979372</v>
      </c>
    </row>
    <row r="112" spans="1:11" x14ac:dyDescent="0.2">
      <c r="A112" s="67">
        <v>2016</v>
      </c>
      <c r="B112" s="432">
        <f>avghweal!B105</f>
        <v>327010.77972100151</v>
      </c>
      <c r="C112" s="524">
        <f>avghweal!C105</f>
        <v>240929.80551565861</v>
      </c>
      <c r="D112" s="524">
        <f>avghweal!D105</f>
        <v>333257.1019206901</v>
      </c>
      <c r="E112" s="524">
        <f>avghweal!E105</f>
        <v>321318.11480200978</v>
      </c>
      <c r="F112" s="525">
        <f>avghweal!F105</f>
        <v>432957.27099905483</v>
      </c>
      <c r="G112" s="437">
        <f t="shared" si="2"/>
        <v>1</v>
      </c>
      <c r="H112" s="462">
        <f t="shared" si="3"/>
        <v>0.73676410826950312</v>
      </c>
      <c r="I112" s="463">
        <f t="shared" si="4"/>
        <v>1.0191012730681779</v>
      </c>
      <c r="J112" s="451">
        <f t="shared" si="5"/>
        <v>0.98259181264957507</v>
      </c>
      <c r="K112" s="453">
        <f t="shared" si="6"/>
        <v>1.3239847058511176</v>
      </c>
    </row>
    <row r="113" spans="1:11" x14ac:dyDescent="0.2">
      <c r="A113" s="67">
        <v>2017</v>
      </c>
      <c r="B113" s="432">
        <f>avghweal!B106</f>
        <v>346109.22173756862</v>
      </c>
      <c r="C113" s="524">
        <f>avghweal!C106</f>
        <v>264449.39479394909</v>
      </c>
      <c r="D113" s="524">
        <f>avghweal!D106</f>
        <v>349873.63108343567</v>
      </c>
      <c r="E113" s="524">
        <f>avghweal!E106</f>
        <v>342615.59689906827</v>
      </c>
      <c r="F113" s="525">
        <f>avghweal!F106</f>
        <v>463609.82129196561</v>
      </c>
      <c r="G113" s="437">
        <f t="shared" ref="G113:G115" si="7">B113/$B113</f>
        <v>1</v>
      </c>
      <c r="H113" s="462">
        <f t="shared" ref="H113:H115" si="8">C113/$B113</f>
        <v>0.76406341751409124</v>
      </c>
      <c r="I113" s="463">
        <f t="shared" ref="I113:I115" si="9">D113/$B113</f>
        <v>1.0108763624585575</v>
      </c>
      <c r="J113" s="451">
        <f t="shared" ref="J113:J115" si="10">E113/$B113</f>
        <v>0.98990600475491142</v>
      </c>
      <c r="K113" s="453">
        <f t="shared" ref="K113:K115" si="11">F113/$B113</f>
        <v>1.3394899418296626</v>
      </c>
    </row>
    <row r="114" spans="1:11" x14ac:dyDescent="0.2">
      <c r="A114" s="67">
        <v>2018</v>
      </c>
      <c r="B114" s="432">
        <f>avghweal!B107</f>
        <v>351722.31445023202</v>
      </c>
      <c r="C114" s="524">
        <f>avghweal!C107</f>
        <v>270037.81713501341</v>
      </c>
      <c r="D114" s="524">
        <f>avghweal!D107</f>
        <v>355612.47838961455</v>
      </c>
      <c r="E114" s="524">
        <f>avghweal!E107</f>
        <v>348112.90690623125</v>
      </c>
      <c r="F114" s="525">
        <f>avghweal!F107</f>
        <v>470666.70092382014</v>
      </c>
      <c r="G114" s="437">
        <f t="shared" si="7"/>
        <v>1</v>
      </c>
      <c r="H114" s="462">
        <f t="shared" si="8"/>
        <v>0.7677585585011929</v>
      </c>
      <c r="I114" s="463">
        <f t="shared" si="9"/>
        <v>1.0110603273649645</v>
      </c>
      <c r="J114" s="451">
        <f t="shared" si="10"/>
        <v>0.98973790574066212</v>
      </c>
      <c r="K114" s="453">
        <f t="shared" si="11"/>
        <v>1.3381769696912946</v>
      </c>
    </row>
    <row r="115" spans="1:11" x14ac:dyDescent="0.2">
      <c r="A115" s="67">
        <v>2019</v>
      </c>
      <c r="B115" s="432">
        <f>avghweal!B108</f>
        <v>366711.63049414434</v>
      </c>
      <c r="C115" s="524">
        <f>avghweal!C108</f>
        <v>281385.38246598851</v>
      </c>
      <c r="D115" s="524">
        <f>avghweal!D108</f>
        <v>370376.05685326096</v>
      </c>
      <c r="E115" s="524">
        <f>avghweal!E108</f>
        <v>363306.82624794642</v>
      </c>
      <c r="F115" s="525">
        <f>avghweal!F108</f>
        <v>493236.91152990173</v>
      </c>
      <c r="G115" s="437">
        <f t="shared" si="7"/>
        <v>1</v>
      </c>
      <c r="H115" s="462">
        <f t="shared" si="8"/>
        <v>0.76732058398808189</v>
      </c>
      <c r="I115" s="463">
        <f t="shared" si="9"/>
        <v>1.0099926646836339</v>
      </c>
      <c r="J115" s="451">
        <f t="shared" si="10"/>
        <v>0.99071530880651393</v>
      </c>
      <c r="K115" s="453">
        <f t="shared" si="11"/>
        <v>1.3450266381387044</v>
      </c>
    </row>
    <row r="116" spans="1:11" ht="17" thickBot="1" x14ac:dyDescent="0.25">
      <c r="A116" s="1105"/>
      <c r="B116" s="1106"/>
      <c r="C116" s="1107"/>
      <c r="D116" s="1107"/>
      <c r="E116" s="1107"/>
      <c r="F116" s="1108"/>
      <c r="G116" s="1109"/>
      <c r="H116" s="1110"/>
      <c r="I116" s="1111"/>
      <c r="J116" s="1112"/>
      <c r="K116" s="1113"/>
    </row>
    <row r="117" spans="1:11" ht="17" thickTop="1" x14ac:dyDescent="0.2">
      <c r="A117" s="61"/>
      <c r="B117" s="60"/>
      <c r="C117" s="60"/>
      <c r="D117" s="60"/>
      <c r="E117" s="60"/>
      <c r="F117" s="59"/>
      <c r="G117" s="60"/>
      <c r="H117" s="60"/>
      <c r="I117" s="60"/>
      <c r="J117" s="60"/>
      <c r="K117" s="59"/>
    </row>
    <row r="118" spans="1:11" x14ac:dyDescent="0.2">
      <c r="C118" s="57"/>
      <c r="D118" s="57"/>
      <c r="E118" s="57"/>
      <c r="G118" s="57"/>
      <c r="H118" s="57"/>
      <c r="I118" s="57"/>
      <c r="J118" s="57"/>
    </row>
    <row r="120" spans="1:11" x14ac:dyDescent="0.2">
      <c r="A120" s="211"/>
      <c r="B120" s="212"/>
      <c r="C120" s="212"/>
      <c r="D120" s="212"/>
      <c r="E120" s="212"/>
      <c r="F120" s="212"/>
      <c r="G120" s="212"/>
      <c r="H120" s="212"/>
      <c r="I120" s="212"/>
      <c r="J120" s="212"/>
      <c r="K120" s="212"/>
    </row>
    <row r="121" spans="1:11" x14ac:dyDescent="0.2">
      <c r="A121" s="211"/>
      <c r="B121" s="212"/>
      <c r="C121" s="212"/>
      <c r="D121" s="212"/>
      <c r="E121" s="212"/>
      <c r="F121" s="212"/>
      <c r="G121" s="212"/>
      <c r="H121" s="212"/>
      <c r="I121" s="212"/>
      <c r="J121" s="212"/>
      <c r="K121" s="212"/>
    </row>
  </sheetData>
  <mergeCells count="3">
    <mergeCell ref="A4:K4"/>
    <mergeCell ref="B7:F7"/>
    <mergeCell ref="G7:K7"/>
  </mergeCells>
  <hyperlinks>
    <hyperlink ref="A1" location="Index!A1" display="Back to index" xr:uid="{00000000-0004-0000-58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39997558519241921"/>
  </sheetPr>
  <dimension ref="A1:K121"/>
  <sheetViews>
    <sheetView workbookViewId="0">
      <pane xSplit="1" ySplit="8" topLeftCell="B89" activePane="bottomRight" state="frozen"/>
      <selection activeCell="D32" sqref="D32"/>
      <selection pane="topRight" activeCell="D32" sqref="D32"/>
      <selection pane="bottomLeft" activeCell="D32" sqref="D32"/>
      <selection pane="bottomRight" activeCell="A4" sqref="A4:K4"/>
    </sheetView>
  </sheetViews>
  <sheetFormatPr baseColWidth="10" defaultColWidth="10.83203125" defaultRowHeight="16" x14ac:dyDescent="0.2"/>
  <cols>
    <col min="1" max="1" width="10.83203125" style="56"/>
    <col min="2" max="11" width="12" style="56" customWidth="1"/>
    <col min="12" max="16384" width="10.83203125" style="56"/>
  </cols>
  <sheetData>
    <row r="1" spans="1:11" x14ac:dyDescent="0.2">
      <c r="A1" s="52" t="s">
        <v>36</v>
      </c>
      <c r="B1" s="52"/>
      <c r="F1" s="100"/>
      <c r="G1" s="100"/>
      <c r="H1" s="100"/>
      <c r="I1" s="100"/>
      <c r="J1" s="100"/>
      <c r="K1" s="100"/>
    </row>
    <row r="2" spans="1:11" x14ac:dyDescent="0.2">
      <c r="G2" s="98"/>
    </row>
    <row r="3" spans="1:11" ht="17" thickBot="1" x14ac:dyDescent="0.25"/>
    <row r="4" spans="1:11" ht="25" customHeight="1" thickTop="1" x14ac:dyDescent="0.2">
      <c r="A4" s="1391" t="s">
        <v>95</v>
      </c>
      <c r="B4" s="1392"/>
      <c r="C4" s="1392"/>
      <c r="D4" s="1392"/>
      <c r="E4" s="1392"/>
      <c r="F4" s="1392"/>
      <c r="G4" s="1392"/>
      <c r="H4" s="1392"/>
      <c r="I4" s="1392"/>
      <c r="J4" s="1392"/>
      <c r="K4" s="1393"/>
    </row>
    <row r="5" spans="1:11" x14ac:dyDescent="0.2">
      <c r="A5" s="96"/>
      <c r="B5" s="97"/>
      <c r="C5" s="59"/>
      <c r="D5" s="59"/>
      <c r="E5" s="59"/>
      <c r="F5" s="59"/>
      <c r="G5" s="59"/>
      <c r="H5" s="59"/>
      <c r="I5" s="59"/>
      <c r="J5" s="59"/>
      <c r="K5" s="208"/>
    </row>
    <row r="6" spans="1:11" x14ac:dyDescent="0.2">
      <c r="A6" s="96"/>
      <c r="B6" s="45" t="s">
        <v>35</v>
      </c>
      <c r="C6" s="45" t="s">
        <v>34</v>
      </c>
      <c r="D6" s="45" t="s">
        <v>33</v>
      </c>
      <c r="E6" s="45" t="s">
        <v>32</v>
      </c>
      <c r="F6" s="45" t="s">
        <v>31</v>
      </c>
      <c r="G6" s="45" t="s">
        <v>30</v>
      </c>
      <c r="H6" s="45" t="s">
        <v>29</v>
      </c>
      <c r="I6" s="48" t="s">
        <v>28</v>
      </c>
      <c r="J6" s="45" t="s">
        <v>27</v>
      </c>
      <c r="K6" s="433" t="s">
        <v>26</v>
      </c>
    </row>
    <row r="7" spans="1:11" ht="20" customHeight="1" x14ac:dyDescent="0.2">
      <c r="A7" s="96"/>
      <c r="B7" s="1387" t="s">
        <v>373</v>
      </c>
      <c r="C7" s="1387"/>
      <c r="D7" s="1387"/>
      <c r="E7" s="1387"/>
      <c r="F7" s="1387"/>
      <c r="G7" s="1399" t="s">
        <v>108</v>
      </c>
      <c r="H7" s="1387"/>
      <c r="I7" s="1387"/>
      <c r="J7" s="1387"/>
      <c r="K7" s="1390"/>
    </row>
    <row r="8" spans="1:11" s="87" customFormat="1" ht="52" customHeight="1" x14ac:dyDescent="0.2">
      <c r="A8" s="95"/>
      <c r="B8" s="891" t="s">
        <v>307</v>
      </c>
      <c r="C8" s="892" t="s">
        <v>308</v>
      </c>
      <c r="D8" s="352" t="s">
        <v>88</v>
      </c>
      <c r="E8" s="352" t="s">
        <v>89</v>
      </c>
      <c r="F8" s="352" t="s">
        <v>56</v>
      </c>
      <c r="G8" s="891" t="s">
        <v>307</v>
      </c>
      <c r="H8" s="892" t="s">
        <v>87</v>
      </c>
      <c r="I8" s="352" t="s">
        <v>88</v>
      </c>
      <c r="J8" s="352" t="s">
        <v>89</v>
      </c>
      <c r="K8" s="359" t="s">
        <v>56</v>
      </c>
    </row>
    <row r="9" spans="1:11" s="87" customFormat="1" ht="15" customHeight="1" x14ac:dyDescent="0.2">
      <c r="A9" s="93">
        <v>1913</v>
      </c>
      <c r="B9" s="425">
        <f>avgprinc!B2</f>
        <v>12404.911701280485</v>
      </c>
      <c r="C9" s="317"/>
      <c r="D9" s="85"/>
      <c r="E9" s="85"/>
      <c r="F9" s="84">
        <f>avgprinc!F2</f>
        <v>18652.159278415958</v>
      </c>
      <c r="G9" s="434">
        <f>B9/$B9</f>
        <v>1</v>
      </c>
      <c r="H9" s="442"/>
      <c r="I9" s="443"/>
      <c r="J9" s="442"/>
      <c r="K9" s="444">
        <f t="shared" ref="K9:K24" si="0">F9/$B9</f>
        <v>1.503610805749678</v>
      </c>
    </row>
    <row r="10" spans="1:11" s="87" customFormat="1" ht="15" customHeight="1" x14ac:dyDescent="0.2">
      <c r="A10" s="92">
        <v>1914</v>
      </c>
      <c r="B10" s="425">
        <f>avgprinc!B3</f>
        <v>11231.958975216483</v>
      </c>
      <c r="C10" s="317"/>
      <c r="D10" s="85"/>
      <c r="E10" s="85"/>
      <c r="F10" s="84">
        <f>avgprinc!F3</f>
        <v>16910.948582549401</v>
      </c>
      <c r="G10" s="434">
        <f t="shared" ref="G10:G73" si="1">B10/$B10</f>
        <v>1</v>
      </c>
      <c r="H10" s="442"/>
      <c r="I10" s="443"/>
      <c r="J10" s="442"/>
      <c r="K10" s="444">
        <f t="shared" si="0"/>
        <v>1.5056098958217092</v>
      </c>
    </row>
    <row r="11" spans="1:11" s="87" customFormat="1" ht="15" customHeight="1" x14ac:dyDescent="0.2">
      <c r="A11" s="92">
        <v>1915</v>
      </c>
      <c r="B11" s="425">
        <f>avgprinc!B4</f>
        <v>11460.796056400037</v>
      </c>
      <c r="C11" s="317"/>
      <c r="D11" s="85"/>
      <c r="E11" s="85"/>
      <c r="F11" s="84">
        <f>avgprinc!F4</f>
        <v>17277.992907462998</v>
      </c>
      <c r="G11" s="434">
        <f t="shared" si="1"/>
        <v>1</v>
      </c>
      <c r="H11" s="442"/>
      <c r="I11" s="443"/>
      <c r="J11" s="442"/>
      <c r="K11" s="444">
        <f t="shared" si="0"/>
        <v>1.507573542224798</v>
      </c>
    </row>
    <row r="12" spans="1:11" s="87" customFormat="1" ht="15" customHeight="1" x14ac:dyDescent="0.2">
      <c r="A12" s="92">
        <v>1916</v>
      </c>
      <c r="B12" s="425">
        <f>avgprinc!B5</f>
        <v>13038.60136793948</v>
      </c>
      <c r="C12" s="317"/>
      <c r="D12" s="85"/>
      <c r="E12" s="85"/>
      <c r="F12" s="84">
        <f>avgprinc!F5</f>
        <v>19681.78856295353</v>
      </c>
      <c r="G12" s="434">
        <f t="shared" si="1"/>
        <v>1</v>
      </c>
      <c r="H12" s="442"/>
      <c r="I12" s="443"/>
      <c r="J12" s="442"/>
      <c r="K12" s="444">
        <f t="shared" si="0"/>
        <v>1.5095015184181437</v>
      </c>
    </row>
    <row r="13" spans="1:11" s="87" customFormat="1" ht="15" customHeight="1" x14ac:dyDescent="0.2">
      <c r="A13" s="92">
        <v>1917</v>
      </c>
      <c r="B13" s="425">
        <f>avgprinc!B6</f>
        <v>12816.369071541354</v>
      </c>
      <c r="C13" s="317"/>
      <c r="D13" s="85"/>
      <c r="E13" s="85"/>
      <c r="F13" s="84">
        <f>avgprinc!F6</f>
        <v>19330.264830928798</v>
      </c>
      <c r="G13" s="434">
        <f t="shared" si="1"/>
        <v>1</v>
      </c>
      <c r="H13" s="442"/>
      <c r="I13" s="443"/>
      <c r="J13" s="442"/>
      <c r="K13" s="444">
        <f t="shared" si="0"/>
        <v>1.5082481413438302</v>
      </c>
    </row>
    <row r="14" spans="1:11" s="87" customFormat="1" ht="15" customHeight="1" x14ac:dyDescent="0.2">
      <c r="A14" s="92">
        <v>1918</v>
      </c>
      <c r="B14" s="425">
        <f>avgprinc!B7</f>
        <v>13541.603517807991</v>
      </c>
      <c r="C14" s="353"/>
      <c r="D14" s="314"/>
      <c r="E14" s="314"/>
      <c r="F14" s="84">
        <f>avgprinc!F7</f>
        <v>20245.619980593976</v>
      </c>
      <c r="G14" s="434">
        <f t="shared" si="1"/>
        <v>1</v>
      </c>
      <c r="H14" s="442"/>
      <c r="I14" s="443"/>
      <c r="J14" s="442"/>
      <c r="K14" s="444">
        <f t="shared" si="0"/>
        <v>1.495068139749463</v>
      </c>
    </row>
    <row r="15" spans="1:11" s="87" customFormat="1" ht="15" customHeight="1" x14ac:dyDescent="0.2">
      <c r="A15" s="91">
        <v>1919</v>
      </c>
      <c r="B15" s="426">
        <f>avgprinc!B8</f>
        <v>12821.454770122933</v>
      </c>
      <c r="C15" s="354"/>
      <c r="D15" s="315"/>
      <c r="E15" s="315"/>
      <c r="F15" s="88">
        <f>avgprinc!F8</f>
        <v>19288.077201826814</v>
      </c>
      <c r="G15" s="435">
        <f t="shared" si="1"/>
        <v>1</v>
      </c>
      <c r="H15" s="445"/>
      <c r="I15" s="446"/>
      <c r="J15" s="445"/>
      <c r="K15" s="447">
        <f t="shared" si="0"/>
        <v>1.5043594933371105</v>
      </c>
    </row>
    <row r="16" spans="1:11" s="87" customFormat="1" ht="15" customHeight="1" x14ac:dyDescent="0.2">
      <c r="A16" s="92">
        <v>1920</v>
      </c>
      <c r="B16" s="425">
        <f>avgprinc!B9</f>
        <v>12537.819687089248</v>
      </c>
      <c r="C16" s="353"/>
      <c r="D16" s="314"/>
      <c r="E16" s="314"/>
      <c r="F16" s="84">
        <f>avgprinc!F9</f>
        <v>18882.598462668659</v>
      </c>
      <c r="G16" s="434">
        <f t="shared" si="1"/>
        <v>1</v>
      </c>
      <c r="H16" s="442"/>
      <c r="I16" s="443"/>
      <c r="J16" s="442"/>
      <c r="K16" s="444">
        <f t="shared" si="0"/>
        <v>1.506051206184829</v>
      </c>
    </row>
    <row r="17" spans="1:11" s="87" customFormat="1" ht="15" customHeight="1" x14ac:dyDescent="0.2">
      <c r="A17" s="92">
        <v>1921</v>
      </c>
      <c r="B17" s="425">
        <f>avgprinc!B10</f>
        <v>11340.432913817385</v>
      </c>
      <c r="C17" s="353"/>
      <c r="D17" s="314"/>
      <c r="E17" s="314"/>
      <c r="F17" s="84">
        <f>avgprinc!F10</f>
        <v>17039.032127322746</v>
      </c>
      <c r="G17" s="434">
        <f t="shared" si="1"/>
        <v>1</v>
      </c>
      <c r="H17" s="442"/>
      <c r="I17" s="443"/>
      <c r="J17" s="442"/>
      <c r="K17" s="444">
        <f t="shared" si="0"/>
        <v>1.5025027930425905</v>
      </c>
    </row>
    <row r="18" spans="1:11" s="87" customFormat="1" ht="15" customHeight="1" x14ac:dyDescent="0.2">
      <c r="A18" s="92">
        <v>1922</v>
      </c>
      <c r="B18" s="425">
        <f>avgprinc!B11</f>
        <v>12318.645918316743</v>
      </c>
      <c r="C18" s="353"/>
      <c r="D18" s="314"/>
      <c r="E18" s="314"/>
      <c r="F18" s="84">
        <f>avgprinc!F11</f>
        <v>18456.138731927655</v>
      </c>
      <c r="G18" s="434">
        <f t="shared" si="1"/>
        <v>1</v>
      </c>
      <c r="H18" s="442"/>
      <c r="I18" s="443"/>
      <c r="J18" s="442"/>
      <c r="K18" s="444">
        <f t="shared" si="0"/>
        <v>1.4982278778290883</v>
      </c>
    </row>
    <row r="19" spans="1:11" s="87" customFormat="1" ht="15" customHeight="1" x14ac:dyDescent="0.2">
      <c r="A19" s="92">
        <v>1923</v>
      </c>
      <c r="B19" s="425">
        <f>avgprinc!B12</f>
        <v>13843.782723492088</v>
      </c>
      <c r="C19" s="353"/>
      <c r="D19" s="314"/>
      <c r="E19" s="314"/>
      <c r="F19" s="84">
        <f>avgprinc!F12</f>
        <v>20729.817162163788</v>
      </c>
      <c r="G19" s="434">
        <f t="shared" si="1"/>
        <v>1</v>
      </c>
      <c r="H19" s="442"/>
      <c r="I19" s="443"/>
      <c r="J19" s="442"/>
      <c r="K19" s="444">
        <f t="shared" si="0"/>
        <v>1.4974098897829784</v>
      </c>
    </row>
    <row r="20" spans="1:11" s="87" customFormat="1" ht="15" customHeight="1" x14ac:dyDescent="0.2">
      <c r="A20" s="92">
        <v>1924</v>
      </c>
      <c r="B20" s="425">
        <f>avgprinc!B13</f>
        <v>13680.509129307693</v>
      </c>
      <c r="C20" s="353"/>
      <c r="D20" s="314"/>
      <c r="E20" s="314"/>
      <c r="F20" s="84">
        <f>avgprinc!F13</f>
        <v>20481.180800854385</v>
      </c>
      <c r="G20" s="434">
        <f t="shared" si="1"/>
        <v>1</v>
      </c>
      <c r="H20" s="442"/>
      <c r="I20" s="443"/>
      <c r="J20" s="442"/>
      <c r="K20" s="444">
        <f t="shared" si="0"/>
        <v>1.4971066213447892</v>
      </c>
    </row>
    <row r="21" spans="1:11" s="87" customFormat="1" ht="15" customHeight="1" x14ac:dyDescent="0.2">
      <c r="A21" s="92">
        <v>1925</v>
      </c>
      <c r="B21" s="425">
        <f>avgprinc!B14</f>
        <v>13929.152023628254</v>
      </c>
      <c r="C21" s="353"/>
      <c r="D21" s="314"/>
      <c r="E21" s="314"/>
      <c r="F21" s="84">
        <f>avgprinc!F14</f>
        <v>20849.090459536616</v>
      </c>
      <c r="G21" s="434">
        <f t="shared" si="1"/>
        <v>1</v>
      </c>
      <c r="H21" s="442"/>
      <c r="I21" s="443"/>
      <c r="J21" s="442"/>
      <c r="K21" s="444">
        <f t="shared" si="0"/>
        <v>1.4967953845409938</v>
      </c>
    </row>
    <row r="22" spans="1:11" s="87" customFormat="1" ht="15" customHeight="1" x14ac:dyDescent="0.2">
      <c r="A22" s="92">
        <v>1926</v>
      </c>
      <c r="B22" s="425">
        <f>avgprinc!B15</f>
        <v>14554.494974278627</v>
      </c>
      <c r="C22" s="353"/>
      <c r="D22" s="314"/>
      <c r="E22" s="314"/>
      <c r="F22" s="84">
        <f>avgprinc!F15</f>
        <v>21812.417702426821</v>
      </c>
      <c r="G22" s="434">
        <f t="shared" si="1"/>
        <v>1</v>
      </c>
      <c r="H22" s="442"/>
      <c r="I22" s="443"/>
      <c r="J22" s="442"/>
      <c r="K22" s="444">
        <f t="shared" si="0"/>
        <v>1.4986722480563379</v>
      </c>
    </row>
    <row r="23" spans="1:11" s="87" customFormat="1" ht="15" customHeight="1" x14ac:dyDescent="0.2">
      <c r="A23" s="92">
        <v>1927</v>
      </c>
      <c r="B23" s="425">
        <f>avgprinc!B16</f>
        <v>14299.21343257704</v>
      </c>
      <c r="C23" s="353"/>
      <c r="D23" s="314"/>
      <c r="E23" s="314"/>
      <c r="F23" s="84">
        <f>avgprinc!F16</f>
        <v>21458.008571768103</v>
      </c>
      <c r="G23" s="434">
        <f t="shared" si="1"/>
        <v>1</v>
      </c>
      <c r="H23" s="442"/>
      <c r="I23" s="443"/>
      <c r="J23" s="442"/>
      <c r="K23" s="444">
        <f t="shared" si="0"/>
        <v>1.5006425824011835</v>
      </c>
    </row>
    <row r="24" spans="1:11" s="87" customFormat="1" ht="15" customHeight="1" x14ac:dyDescent="0.2">
      <c r="A24" s="92">
        <v>1928</v>
      </c>
      <c r="B24" s="425">
        <f>avgprinc!B17</f>
        <v>14469.261794041549</v>
      </c>
      <c r="C24" s="353"/>
      <c r="D24" s="314"/>
      <c r="E24" s="314"/>
      <c r="F24" s="84">
        <f>avgprinc!F17</f>
        <v>21768.01082000458</v>
      </c>
      <c r="G24" s="434">
        <f t="shared" si="1"/>
        <v>1</v>
      </c>
      <c r="H24" s="442"/>
      <c r="I24" s="443"/>
      <c r="J24" s="442"/>
      <c r="K24" s="444">
        <f t="shared" si="0"/>
        <v>1.5044313338064461</v>
      </c>
    </row>
    <row r="25" spans="1:11" s="87" customFormat="1" ht="15" customHeight="1" x14ac:dyDescent="0.2">
      <c r="A25" s="91">
        <v>1929</v>
      </c>
      <c r="B25" s="426">
        <f>avgprinc!B18</f>
        <v>15180.977652587037</v>
      </c>
      <c r="C25" s="354"/>
      <c r="D25" s="315"/>
      <c r="E25" s="315"/>
      <c r="F25" s="88">
        <f>avgprinc!F18</f>
        <v>22921.442088950367</v>
      </c>
      <c r="G25" s="435">
        <f t="shared" si="1"/>
        <v>1</v>
      </c>
      <c r="H25" s="445"/>
      <c r="I25" s="446"/>
      <c r="J25" s="445"/>
      <c r="K25" s="447">
        <f t="shared" ref="K25:K88" si="2">F25/$B25</f>
        <v>1.5098791799515134</v>
      </c>
    </row>
    <row r="26" spans="1:11" s="87" customFormat="1" ht="15" customHeight="1" x14ac:dyDescent="0.2">
      <c r="A26" s="92">
        <v>1930</v>
      </c>
      <c r="B26" s="425">
        <f>avgprinc!B19</f>
        <v>13670.783595827303</v>
      </c>
      <c r="C26" s="353"/>
      <c r="D26" s="314"/>
      <c r="E26" s="314"/>
      <c r="F26" s="84">
        <f>avgprinc!F19</f>
        <v>20747.90782246958</v>
      </c>
      <c r="G26" s="434">
        <f t="shared" si="1"/>
        <v>1</v>
      </c>
      <c r="H26" s="442"/>
      <c r="I26" s="443"/>
      <c r="J26" s="442"/>
      <c r="K26" s="444">
        <f t="shared" si="2"/>
        <v>1.5176824120603014</v>
      </c>
    </row>
    <row r="27" spans="1:11" s="87" customFormat="1" ht="15" customHeight="1" x14ac:dyDescent="0.2">
      <c r="A27" s="92">
        <v>1931</v>
      </c>
      <c r="B27" s="425">
        <f>avgprinc!B20</f>
        <v>12233.286487446834</v>
      </c>
      <c r="C27" s="353"/>
      <c r="D27" s="314"/>
      <c r="E27" s="314"/>
      <c r="F27" s="84">
        <f>avgprinc!F20</f>
        <v>18574.708687060262</v>
      </c>
      <c r="G27" s="434">
        <f t="shared" si="1"/>
        <v>1</v>
      </c>
      <c r="H27" s="442"/>
      <c r="I27" s="443"/>
      <c r="J27" s="442"/>
      <c r="K27" s="444">
        <f t="shared" si="2"/>
        <v>1.5183743719335492</v>
      </c>
    </row>
    <row r="28" spans="1:11" s="87" customFormat="1" ht="15" customHeight="1" x14ac:dyDescent="0.2">
      <c r="A28" s="92">
        <v>1932</v>
      </c>
      <c r="B28" s="425">
        <f>avgprinc!B21</f>
        <v>10322.192570919357</v>
      </c>
      <c r="C28" s="353"/>
      <c r="D28" s="314"/>
      <c r="E28" s="314"/>
      <c r="F28" s="84">
        <f>avgprinc!F21</f>
        <v>15686.547708350206</v>
      </c>
      <c r="G28" s="434">
        <f t="shared" si="1"/>
        <v>1</v>
      </c>
      <c r="H28" s="442"/>
      <c r="I28" s="443"/>
      <c r="J28" s="442"/>
      <c r="K28" s="444">
        <f t="shared" si="2"/>
        <v>1.5196914415783922</v>
      </c>
    </row>
    <row r="29" spans="1:11" s="87" customFormat="1" ht="15" customHeight="1" x14ac:dyDescent="0.2">
      <c r="A29" s="92">
        <v>1933</v>
      </c>
      <c r="B29" s="425">
        <f>avgprinc!B22</f>
        <v>9981.164602519355</v>
      </c>
      <c r="C29" s="353"/>
      <c r="D29" s="314"/>
      <c r="E29" s="314"/>
      <c r="F29" s="84">
        <f>avgprinc!F22</f>
        <v>15189.363071037698</v>
      </c>
      <c r="G29" s="434">
        <f t="shared" si="1"/>
        <v>1</v>
      </c>
      <c r="H29" s="442"/>
      <c r="I29" s="443"/>
      <c r="J29" s="442"/>
      <c r="K29" s="444">
        <f t="shared" si="2"/>
        <v>1.5218026829458096</v>
      </c>
    </row>
    <row r="30" spans="1:11" s="87" customFormat="1" ht="15" customHeight="1" x14ac:dyDescent="0.2">
      <c r="A30" s="92">
        <v>1934</v>
      </c>
      <c r="B30" s="425">
        <f>avgprinc!B23</f>
        <v>11233.107887987893</v>
      </c>
      <c r="C30" s="353"/>
      <c r="D30" s="314"/>
      <c r="E30" s="314"/>
      <c r="F30" s="84">
        <f>avgprinc!F23</f>
        <v>17121.84332857035</v>
      </c>
      <c r="G30" s="434">
        <f t="shared" si="1"/>
        <v>1</v>
      </c>
      <c r="H30" s="442"/>
      <c r="I30" s="443"/>
      <c r="J30" s="442"/>
      <c r="K30" s="444">
        <f t="shared" si="2"/>
        <v>1.5242302931034399</v>
      </c>
    </row>
    <row r="31" spans="1:11" s="87" customFormat="1" ht="15" customHeight="1" x14ac:dyDescent="0.2">
      <c r="A31" s="92">
        <v>1935</v>
      </c>
      <c r="B31" s="425">
        <f>avgprinc!B24</f>
        <v>12342.318615459011</v>
      </c>
      <c r="C31" s="353"/>
      <c r="D31" s="314"/>
      <c r="E31" s="314"/>
      <c r="F31" s="84">
        <f>avgprinc!F24</f>
        <v>18825.444021156549</v>
      </c>
      <c r="G31" s="434">
        <f t="shared" si="1"/>
        <v>1</v>
      </c>
      <c r="H31" s="442"/>
      <c r="I31" s="443"/>
      <c r="J31" s="442"/>
      <c r="K31" s="444">
        <f t="shared" si="2"/>
        <v>1.5252761339005856</v>
      </c>
    </row>
    <row r="32" spans="1:11" s="87" customFormat="1" ht="15" customHeight="1" x14ac:dyDescent="0.2">
      <c r="A32" s="92">
        <v>1936</v>
      </c>
      <c r="B32" s="425">
        <f>avgprinc!B25</f>
        <v>13566.416347704622</v>
      </c>
      <c r="C32" s="353"/>
      <c r="D32" s="314"/>
      <c r="E32" s="314"/>
      <c r="F32" s="84">
        <f>avgprinc!F25</f>
        <v>20699.700337169299</v>
      </c>
      <c r="G32" s="434">
        <f t="shared" si="1"/>
        <v>1</v>
      </c>
      <c r="H32" s="442"/>
      <c r="I32" s="443"/>
      <c r="J32" s="442"/>
      <c r="K32" s="444">
        <f t="shared" si="2"/>
        <v>1.5258045902941493</v>
      </c>
    </row>
    <row r="33" spans="1:11" s="87" customFormat="1" ht="15" customHeight="1" x14ac:dyDescent="0.2">
      <c r="A33" s="92">
        <v>1937</v>
      </c>
      <c r="B33" s="425">
        <f>avgprinc!B26</f>
        <v>14468.485355399251</v>
      </c>
      <c r="C33" s="353"/>
      <c r="D33" s="314"/>
      <c r="E33" s="314"/>
      <c r="F33" s="84">
        <f>avgprinc!F26</f>
        <v>22075.997517230291</v>
      </c>
      <c r="G33" s="434">
        <f t="shared" si="1"/>
        <v>1</v>
      </c>
      <c r="H33" s="442"/>
      <c r="I33" s="443"/>
      <c r="J33" s="442"/>
      <c r="K33" s="444">
        <f t="shared" si="2"/>
        <v>1.5257987947571943</v>
      </c>
    </row>
    <row r="34" spans="1:11" s="87" customFormat="1" ht="15" customHeight="1" x14ac:dyDescent="0.2">
      <c r="A34" s="92">
        <v>1938</v>
      </c>
      <c r="B34" s="425">
        <f>avgprinc!B27</f>
        <v>13464.966360845103</v>
      </c>
      <c r="C34" s="353"/>
      <c r="D34" s="314"/>
      <c r="E34" s="314"/>
      <c r="F34" s="84">
        <f>avgprinc!F27</f>
        <v>20521.087730232321</v>
      </c>
      <c r="G34" s="434">
        <f t="shared" si="1"/>
        <v>1</v>
      </c>
      <c r="H34" s="442"/>
      <c r="I34" s="443"/>
      <c r="J34" s="442"/>
      <c r="K34" s="444">
        <f t="shared" si="2"/>
        <v>1.5240355735240287</v>
      </c>
    </row>
    <row r="35" spans="1:11" s="87" customFormat="1" ht="15" customHeight="1" x14ac:dyDescent="0.2">
      <c r="A35" s="91">
        <v>1939</v>
      </c>
      <c r="B35" s="426">
        <f>avgprinc!B28</f>
        <v>14456.64051576895</v>
      </c>
      <c r="C35" s="354"/>
      <c r="D35" s="315"/>
      <c r="E35" s="315"/>
      <c r="F35" s="88">
        <f>avgprinc!F28</f>
        <v>21997.311691762399</v>
      </c>
      <c r="G35" s="435">
        <f t="shared" si="1"/>
        <v>1</v>
      </c>
      <c r="H35" s="445"/>
      <c r="I35" s="446"/>
      <c r="J35" s="445"/>
      <c r="K35" s="447">
        <f t="shared" si="2"/>
        <v>1.5216060514037317</v>
      </c>
    </row>
    <row r="36" spans="1:11" s="87" customFormat="1" ht="15" customHeight="1" x14ac:dyDescent="0.2">
      <c r="A36" s="92">
        <v>1940</v>
      </c>
      <c r="B36" s="425">
        <f>avgprinc!B29</f>
        <v>15649.841098680357</v>
      </c>
      <c r="C36" s="353"/>
      <c r="D36" s="314"/>
      <c r="E36" s="314"/>
      <c r="F36" s="84">
        <f>avgprinc!F29</f>
        <v>23792.553571442571</v>
      </c>
      <c r="G36" s="434">
        <f t="shared" si="1"/>
        <v>1</v>
      </c>
      <c r="H36" s="442"/>
      <c r="I36" s="443"/>
      <c r="J36" s="442"/>
      <c r="K36" s="444">
        <f t="shared" si="2"/>
        <v>1.5203063993696928</v>
      </c>
    </row>
    <row r="37" spans="1:11" s="87" customFormat="1" ht="15" customHeight="1" x14ac:dyDescent="0.2">
      <c r="A37" s="92">
        <v>1941</v>
      </c>
      <c r="B37" s="425">
        <f>avgprinc!B30</f>
        <v>18480.752155181821</v>
      </c>
      <c r="C37" s="353"/>
      <c r="D37" s="314"/>
      <c r="E37" s="314"/>
      <c r="F37" s="84">
        <f>avgprinc!F30</f>
        <v>28392.406582574829</v>
      </c>
      <c r="G37" s="434">
        <f t="shared" si="1"/>
        <v>1</v>
      </c>
      <c r="H37" s="442"/>
      <c r="I37" s="443"/>
      <c r="J37" s="442"/>
      <c r="K37" s="444">
        <f t="shared" si="2"/>
        <v>1.5363231076400685</v>
      </c>
    </row>
    <row r="38" spans="1:11" s="87" customFormat="1" ht="15" customHeight="1" x14ac:dyDescent="0.2">
      <c r="A38" s="92">
        <v>1942</v>
      </c>
      <c r="B38" s="425">
        <f>avgprinc!B31</f>
        <v>21909.852929094159</v>
      </c>
      <c r="C38" s="353"/>
      <c r="D38" s="314"/>
      <c r="E38" s="314"/>
      <c r="F38" s="84">
        <f>avgprinc!F31</f>
        <v>33986.514089623335</v>
      </c>
      <c r="G38" s="434">
        <f t="shared" si="1"/>
        <v>1</v>
      </c>
      <c r="H38" s="442"/>
      <c r="I38" s="443"/>
      <c r="J38" s="442"/>
      <c r="K38" s="444">
        <f t="shared" si="2"/>
        <v>1.55119772823726</v>
      </c>
    </row>
    <row r="39" spans="1:11" s="87" customFormat="1" ht="15" customHeight="1" x14ac:dyDescent="0.2">
      <c r="A39" s="92">
        <v>1943</v>
      </c>
      <c r="B39" s="425">
        <f>avgprinc!B32</f>
        <v>25308.170606222651</v>
      </c>
      <c r="C39" s="353"/>
      <c r="D39" s="314"/>
      <c r="E39" s="314"/>
      <c r="F39" s="84">
        <f>avgprinc!F32</f>
        <v>39536.904648034826</v>
      </c>
      <c r="G39" s="434">
        <f t="shared" si="1"/>
        <v>1</v>
      </c>
      <c r="H39" s="442"/>
      <c r="I39" s="443"/>
      <c r="J39" s="442"/>
      <c r="K39" s="444">
        <f t="shared" si="2"/>
        <v>1.5622189870299705</v>
      </c>
    </row>
    <row r="40" spans="1:11" s="87" customFormat="1" ht="15" customHeight="1" x14ac:dyDescent="0.2">
      <c r="A40" s="92">
        <v>1944</v>
      </c>
      <c r="B40" s="425">
        <f>avgprinc!B33</f>
        <v>26166.068102028967</v>
      </c>
      <c r="C40" s="353"/>
      <c r="D40" s="314"/>
      <c r="E40" s="314"/>
      <c r="F40" s="84">
        <f>avgprinc!F33</f>
        <v>41208.157674499271</v>
      </c>
      <c r="G40" s="434">
        <f t="shared" si="1"/>
        <v>1</v>
      </c>
      <c r="H40" s="442"/>
      <c r="I40" s="443"/>
      <c r="J40" s="442"/>
      <c r="K40" s="444">
        <f t="shared" si="2"/>
        <v>1.5748700765364099</v>
      </c>
    </row>
    <row r="41" spans="1:11" s="87" customFormat="1" ht="15" customHeight="1" x14ac:dyDescent="0.2">
      <c r="A41" s="92">
        <v>1945</v>
      </c>
      <c r="B41" s="425">
        <f>avgprinc!B34</f>
        <v>25139.227562079872</v>
      </c>
      <c r="C41" s="353"/>
      <c r="D41" s="314"/>
      <c r="E41" s="314"/>
      <c r="F41" s="84">
        <f>avgprinc!F34</f>
        <v>39924.800005284036</v>
      </c>
      <c r="G41" s="434">
        <f t="shared" si="1"/>
        <v>1</v>
      </c>
      <c r="H41" s="442"/>
      <c r="I41" s="443"/>
      <c r="J41" s="442"/>
      <c r="K41" s="444">
        <f t="shared" si="2"/>
        <v>1.5881474443354333</v>
      </c>
    </row>
    <row r="42" spans="1:11" s="87" customFormat="1" ht="15" customHeight="1" x14ac:dyDescent="0.2">
      <c r="A42" s="92">
        <v>1946</v>
      </c>
      <c r="B42" s="425">
        <f>avgprinc!B35</f>
        <v>21952.20658156231</v>
      </c>
      <c r="C42" s="353"/>
      <c r="D42" s="314"/>
      <c r="E42" s="314"/>
      <c r="F42" s="84">
        <f>avgprinc!F35</f>
        <v>35144.798106077913</v>
      </c>
      <c r="G42" s="434">
        <f t="shared" si="1"/>
        <v>1</v>
      </c>
      <c r="H42" s="442"/>
      <c r="I42" s="443"/>
      <c r="J42" s="442"/>
      <c r="K42" s="444">
        <f t="shared" si="2"/>
        <v>1.6009688126566775</v>
      </c>
    </row>
    <row r="43" spans="1:11" s="87" customFormat="1" ht="15" customHeight="1" x14ac:dyDescent="0.2">
      <c r="A43" s="92">
        <v>1947</v>
      </c>
      <c r="B43" s="425">
        <f>avgprinc!B36</f>
        <v>21141.365946422757</v>
      </c>
      <c r="C43" s="353"/>
      <c r="D43" s="314"/>
      <c r="E43" s="314"/>
      <c r="F43" s="84">
        <f>avgprinc!F36</f>
        <v>33823.958734974287</v>
      </c>
      <c r="G43" s="434">
        <f t="shared" si="1"/>
        <v>1</v>
      </c>
      <c r="H43" s="442"/>
      <c r="I43" s="443"/>
      <c r="J43" s="442"/>
      <c r="K43" s="444">
        <f t="shared" si="2"/>
        <v>1.5998946719285894</v>
      </c>
    </row>
    <row r="44" spans="1:11" s="87" customFormat="1" ht="15" customHeight="1" x14ac:dyDescent="0.2">
      <c r="A44" s="92">
        <v>1948</v>
      </c>
      <c r="B44" s="425">
        <f>avgprinc!B37</f>
        <v>22133.327358867704</v>
      </c>
      <c r="C44" s="353"/>
      <c r="D44" s="314"/>
      <c r="E44" s="314"/>
      <c r="F44" s="84">
        <f>avgprinc!F37</f>
        <v>35497.327890180335</v>
      </c>
      <c r="G44" s="434">
        <f t="shared" si="1"/>
        <v>1</v>
      </c>
      <c r="H44" s="442"/>
      <c r="I44" s="443"/>
      <c r="J44" s="442"/>
      <c r="K44" s="444">
        <f t="shared" si="2"/>
        <v>1.6037953677108721</v>
      </c>
    </row>
    <row r="45" spans="1:11" s="87" customFormat="1" ht="15" customHeight="1" x14ac:dyDescent="0.2">
      <c r="A45" s="91">
        <v>1949</v>
      </c>
      <c r="B45" s="426">
        <f>avgprinc!B38</f>
        <v>21424.114062296612</v>
      </c>
      <c r="C45" s="354"/>
      <c r="D45" s="315"/>
      <c r="E45" s="315"/>
      <c r="F45" s="88">
        <f>avgprinc!F38</f>
        <v>34446.510545826102</v>
      </c>
      <c r="G45" s="435">
        <f t="shared" si="1"/>
        <v>1</v>
      </c>
      <c r="H45" s="445"/>
      <c r="I45" s="446"/>
      <c r="J45" s="445"/>
      <c r="K45" s="447">
        <f t="shared" si="2"/>
        <v>1.6078382725961609</v>
      </c>
    </row>
    <row r="46" spans="1:11" s="87" customFormat="1" ht="15" customHeight="1" x14ac:dyDescent="0.2">
      <c r="A46" s="92">
        <v>1950</v>
      </c>
      <c r="B46" s="425">
        <f>avgprinc!B39</f>
        <v>23328.116054329184</v>
      </c>
      <c r="C46" s="353"/>
      <c r="D46" s="314"/>
      <c r="E46" s="314"/>
      <c r="F46" s="84">
        <f>avgprinc!F39</f>
        <v>37440.942629297118</v>
      </c>
      <c r="G46" s="434">
        <f t="shared" si="1"/>
        <v>1</v>
      </c>
      <c r="H46" s="442"/>
      <c r="I46" s="443"/>
      <c r="J46" s="442"/>
      <c r="K46" s="444">
        <f t="shared" si="2"/>
        <v>1.6049706946802034</v>
      </c>
    </row>
    <row r="47" spans="1:11" s="87" customFormat="1" ht="15" customHeight="1" x14ac:dyDescent="0.2">
      <c r="A47" s="92">
        <v>1951</v>
      </c>
      <c r="B47" s="425">
        <f>avgprinc!B40</f>
        <v>25006.821496519431</v>
      </c>
      <c r="C47" s="353"/>
      <c r="D47" s="314"/>
      <c r="E47" s="314"/>
      <c r="F47" s="84">
        <f>avgprinc!F40</f>
        <v>40231.39026283483</v>
      </c>
      <c r="G47" s="434">
        <f t="shared" si="1"/>
        <v>1</v>
      </c>
      <c r="H47" s="442"/>
      <c r="I47" s="443"/>
      <c r="J47" s="442"/>
      <c r="K47" s="444">
        <f t="shared" si="2"/>
        <v>1.6088166290319794</v>
      </c>
    </row>
    <row r="48" spans="1:11" s="87" customFormat="1" ht="15" customHeight="1" x14ac:dyDescent="0.2">
      <c r="A48" s="92">
        <v>1952</v>
      </c>
      <c r="B48" s="425">
        <f>avgprinc!B41</f>
        <v>25628.864813308763</v>
      </c>
      <c r="C48" s="353"/>
      <c r="D48" s="314"/>
      <c r="E48" s="314"/>
      <c r="F48" s="84">
        <f>avgprinc!F41</f>
        <v>41300.361994118924</v>
      </c>
      <c r="G48" s="434">
        <f t="shared" si="1"/>
        <v>1</v>
      </c>
      <c r="H48" s="442"/>
      <c r="I48" s="443"/>
      <c r="J48" s="442"/>
      <c r="K48" s="444">
        <f t="shared" si="2"/>
        <v>1.6114783973058433</v>
      </c>
    </row>
    <row r="49" spans="1:11" s="87" customFormat="1" ht="15" customHeight="1" x14ac:dyDescent="0.2">
      <c r="A49" s="92">
        <v>1953</v>
      </c>
      <c r="B49" s="425">
        <f>avgprinc!B42</f>
        <v>26398.766165420624</v>
      </c>
      <c r="C49" s="353"/>
      <c r="D49" s="314"/>
      <c r="E49" s="314"/>
      <c r="F49" s="84">
        <f>avgprinc!F42</f>
        <v>42555.83011049209</v>
      </c>
      <c r="G49" s="434">
        <f t="shared" si="1"/>
        <v>1</v>
      </c>
      <c r="H49" s="442"/>
      <c r="I49" s="443"/>
      <c r="J49" s="442"/>
      <c r="K49" s="444">
        <f t="shared" si="2"/>
        <v>1.6120386022523803</v>
      </c>
    </row>
    <row r="50" spans="1:11" s="87" customFormat="1" ht="15" customHeight="1" x14ac:dyDescent="0.2">
      <c r="A50" s="92">
        <v>1954</v>
      </c>
      <c r="B50" s="425">
        <f>avgprinc!B43</f>
        <v>25845.991860995018</v>
      </c>
      <c r="C50" s="353"/>
      <c r="D50" s="314"/>
      <c r="E50" s="314"/>
      <c r="F50" s="84">
        <f>avgprinc!F43</f>
        <v>41647.336013846696</v>
      </c>
      <c r="G50" s="434">
        <f t="shared" si="1"/>
        <v>1</v>
      </c>
      <c r="H50" s="442"/>
      <c r="I50" s="443"/>
      <c r="J50" s="442"/>
      <c r="K50" s="444">
        <f t="shared" si="2"/>
        <v>1.6113653613231216</v>
      </c>
    </row>
    <row r="51" spans="1:11" s="87" customFormat="1" ht="15" customHeight="1" x14ac:dyDescent="0.2">
      <c r="A51" s="92">
        <v>1955</v>
      </c>
      <c r="B51" s="425">
        <f>avgprinc!B44</f>
        <v>27653.704330782999</v>
      </c>
      <c r="C51" s="353"/>
      <c r="D51" s="314"/>
      <c r="E51" s="314"/>
      <c r="F51" s="84">
        <f>avgprinc!F44</f>
        <v>44524.017841319248</v>
      </c>
      <c r="G51" s="434">
        <f t="shared" si="1"/>
        <v>1</v>
      </c>
      <c r="H51" s="442"/>
      <c r="I51" s="443"/>
      <c r="J51" s="442"/>
      <c r="K51" s="444">
        <f t="shared" si="2"/>
        <v>1.6100561902571906</v>
      </c>
    </row>
    <row r="52" spans="1:11" s="87" customFormat="1" ht="15" customHeight="1" x14ac:dyDescent="0.2">
      <c r="A52" s="92">
        <v>1956</v>
      </c>
      <c r="B52" s="425">
        <f>avgprinc!B45</f>
        <v>28227.854710203741</v>
      </c>
      <c r="C52" s="353"/>
      <c r="D52" s="314"/>
      <c r="E52" s="314"/>
      <c r="F52" s="84">
        <f>avgprinc!F45</f>
        <v>45452.294304943185</v>
      </c>
      <c r="G52" s="434">
        <f t="shared" si="1"/>
        <v>1</v>
      </c>
      <c r="H52" s="442"/>
      <c r="I52" s="443"/>
      <c r="J52" s="442"/>
      <c r="K52" s="444">
        <f t="shared" si="2"/>
        <v>1.6101930086990703</v>
      </c>
    </row>
    <row r="53" spans="1:11" s="87" customFormat="1" ht="15" customHeight="1" x14ac:dyDescent="0.2">
      <c r="A53" s="92">
        <v>1957</v>
      </c>
      <c r="B53" s="425">
        <f>avgprinc!B46</f>
        <v>28310.96598342168</v>
      </c>
      <c r="C53" s="353"/>
      <c r="D53" s="314"/>
      <c r="E53" s="314"/>
      <c r="F53" s="84">
        <f>avgprinc!F46</f>
        <v>45564.887405328205</v>
      </c>
      <c r="G53" s="434">
        <f t="shared" si="1"/>
        <v>1</v>
      </c>
      <c r="H53" s="442"/>
      <c r="I53" s="443"/>
      <c r="J53" s="442"/>
      <c r="K53" s="444">
        <f t="shared" si="2"/>
        <v>1.6094430487469085</v>
      </c>
    </row>
    <row r="54" spans="1:11" s="87" customFormat="1" ht="15" customHeight="1" x14ac:dyDescent="0.2">
      <c r="A54" s="92">
        <v>1958</v>
      </c>
      <c r="B54" s="425">
        <f>avgprinc!B47</f>
        <v>27550.409399544093</v>
      </c>
      <c r="C54" s="353"/>
      <c r="D54" s="314"/>
      <c r="E54" s="314"/>
      <c r="F54" s="84">
        <f>avgprinc!F47</f>
        <v>44340.299616898796</v>
      </c>
      <c r="G54" s="434">
        <f t="shared" si="1"/>
        <v>1</v>
      </c>
      <c r="H54" s="442"/>
      <c r="I54" s="443"/>
      <c r="J54" s="442"/>
      <c r="K54" s="444">
        <f t="shared" si="2"/>
        <v>1.6094243455283297</v>
      </c>
    </row>
    <row r="55" spans="1:11" s="87" customFormat="1" ht="15" customHeight="1" x14ac:dyDescent="0.2">
      <c r="A55" s="91">
        <v>1959</v>
      </c>
      <c r="B55" s="426">
        <f>avgprinc!B48</f>
        <v>29182.197123530514</v>
      </c>
      <c r="C55" s="354"/>
      <c r="D55" s="315"/>
      <c r="E55" s="315"/>
      <c r="F55" s="88">
        <f>avgprinc!F48</f>
        <v>47202.258124457279</v>
      </c>
      <c r="G55" s="435">
        <f t="shared" si="1"/>
        <v>1</v>
      </c>
      <c r="H55" s="445"/>
      <c r="I55" s="446"/>
      <c r="J55" s="445"/>
      <c r="K55" s="447">
        <f t="shared" si="2"/>
        <v>1.6175018599403754</v>
      </c>
    </row>
    <row r="56" spans="1:11" x14ac:dyDescent="0.2">
      <c r="A56" s="67">
        <v>1960</v>
      </c>
      <c r="B56" s="425">
        <f>avgprinc!B49</f>
        <v>29718.181878932275</v>
      </c>
      <c r="C56" s="353"/>
      <c r="D56" s="314"/>
      <c r="E56" s="314"/>
      <c r="F56" s="84">
        <f>avgprinc!F49</f>
        <v>48165.254006183888</v>
      </c>
      <c r="G56" s="434">
        <f t="shared" si="1"/>
        <v>1</v>
      </c>
      <c r="H56" s="442"/>
      <c r="I56" s="443"/>
      <c r="J56" s="442"/>
      <c r="K56" s="444">
        <f t="shared" si="2"/>
        <v>1.6207335362036079</v>
      </c>
    </row>
    <row r="57" spans="1:11" x14ac:dyDescent="0.2">
      <c r="A57" s="67">
        <v>1961</v>
      </c>
      <c r="B57" s="425">
        <f>avgprinc!B50</f>
        <v>30153.51318144122</v>
      </c>
      <c r="C57" s="353"/>
      <c r="D57" s="314"/>
      <c r="E57" s="314"/>
      <c r="F57" s="84">
        <f>avgprinc!F50</f>
        <v>48441.435255094999</v>
      </c>
      <c r="G57" s="434">
        <f t="shared" si="1"/>
        <v>1</v>
      </c>
      <c r="H57" s="442"/>
      <c r="I57" s="443"/>
      <c r="J57" s="442"/>
      <c r="K57" s="444">
        <f t="shared" si="2"/>
        <v>1.6064939088062735</v>
      </c>
    </row>
    <row r="58" spans="1:11" x14ac:dyDescent="0.2">
      <c r="A58" s="67">
        <v>1962</v>
      </c>
      <c r="B58" s="427">
        <f>avgprinc!B51</f>
        <v>31983.896866385305</v>
      </c>
      <c r="C58" s="522">
        <f>avgprinc!C51</f>
        <v>33583.030699018898</v>
      </c>
      <c r="D58" s="522">
        <f>avgprinc!D51</f>
        <v>46120.718875399762</v>
      </c>
      <c r="E58" s="522">
        <f>avgprinc!E51</f>
        <v>18649.475508855321</v>
      </c>
      <c r="F58" s="523">
        <f>avgprinc!F51</f>
        <v>49377.067422572742</v>
      </c>
      <c r="G58" s="436">
        <f t="shared" si="1"/>
        <v>1</v>
      </c>
      <c r="H58" s="448">
        <f t="shared" ref="H58:H88" si="3">C58/$B58</f>
        <v>1.0499980924561529</v>
      </c>
      <c r="I58" s="449">
        <f t="shared" ref="I58:I88" si="4">D58/$B58</f>
        <v>1.4419981113643501</v>
      </c>
      <c r="J58" s="448">
        <f t="shared" ref="J58:J88" si="5">E58/$B58</f>
        <v>0.58308953367266825</v>
      </c>
      <c r="K58" s="450">
        <f t="shared" si="2"/>
        <v>1.5438102376595471</v>
      </c>
    </row>
    <row r="59" spans="1:11" x14ac:dyDescent="0.2">
      <c r="A59" s="67">
        <v>1963</v>
      </c>
      <c r="B59" s="428">
        <f>avgprinc!B52</f>
        <v>33060.700698829569</v>
      </c>
      <c r="C59" s="524">
        <f>avgprinc!C52</f>
        <v>34755.881090659022</v>
      </c>
      <c r="D59" s="524">
        <f>avgprinc!D52</f>
        <v>47786.206825313879</v>
      </c>
      <c r="E59" s="524">
        <f>avgprinc!E52</f>
        <v>19396.213393623042</v>
      </c>
      <c r="F59" s="525">
        <f>avgprinc!F52</f>
        <v>51027.401663451121</v>
      </c>
      <c r="G59" s="437">
        <f t="shared" si="1"/>
        <v>1</v>
      </c>
      <c r="H59" s="451">
        <f t="shared" si="3"/>
        <v>1.0512747871641288</v>
      </c>
      <c r="I59" s="452">
        <f t="shared" si="4"/>
        <v>1.4454081678615369</v>
      </c>
      <c r="J59" s="451">
        <f t="shared" si="5"/>
        <v>0.58668488518483564</v>
      </c>
      <c r="K59" s="453">
        <f t="shared" si="2"/>
        <v>1.5434458612444841</v>
      </c>
    </row>
    <row r="60" spans="1:11" x14ac:dyDescent="0.2">
      <c r="A60" s="67">
        <v>1964</v>
      </c>
      <c r="B60" s="428">
        <f>avgprinc!B53</f>
        <v>34418.284411511602</v>
      </c>
      <c r="C60" s="524">
        <f>avgprinc!C53</f>
        <v>35928.731482299154</v>
      </c>
      <c r="D60" s="524">
        <f>avgprinc!D53</f>
        <v>49451.694775227996</v>
      </c>
      <c r="E60" s="524">
        <f>avgprinc!E53</f>
        <v>20142.951278390763</v>
      </c>
      <c r="F60" s="525">
        <f>avgprinc!F53</f>
        <v>53314.276815916201</v>
      </c>
      <c r="G60" s="437">
        <f t="shared" si="1"/>
        <v>1</v>
      </c>
      <c r="H60" s="451">
        <f t="shared" si="3"/>
        <v>1.0438850191580835</v>
      </c>
      <c r="I60" s="452">
        <f t="shared" si="4"/>
        <v>1.4367855812908645</v>
      </c>
      <c r="J60" s="451">
        <f t="shared" si="5"/>
        <v>0.58523984047426014</v>
      </c>
      <c r="K60" s="453">
        <f t="shared" si="2"/>
        <v>1.5490102928571481</v>
      </c>
    </row>
    <row r="61" spans="1:11" x14ac:dyDescent="0.2">
      <c r="A61" s="67">
        <v>1965</v>
      </c>
      <c r="B61" s="428">
        <f>avgprinc!B54</f>
        <v>36196.989578561217</v>
      </c>
      <c r="C61" s="524">
        <f>avgprinc!C54</f>
        <v>37791.499980913461</v>
      </c>
      <c r="D61" s="524">
        <f>avgprinc!D54</f>
        <v>52010.317248051273</v>
      </c>
      <c r="E61" s="524">
        <f>avgprinc!E54</f>
        <v>21089.835658581898</v>
      </c>
      <c r="F61" s="525">
        <f>avgprinc!F54</f>
        <v>55903.968258671215</v>
      </c>
      <c r="G61" s="437">
        <f t="shared" si="1"/>
        <v>1</v>
      </c>
      <c r="H61" s="451">
        <f t="shared" si="3"/>
        <v>1.0440509119934283</v>
      </c>
      <c r="I61" s="452">
        <f t="shared" si="4"/>
        <v>1.43686858641018</v>
      </c>
      <c r="J61" s="451">
        <f t="shared" si="5"/>
        <v>0.58264059813065239</v>
      </c>
      <c r="K61" s="453">
        <f t="shared" si="2"/>
        <v>1.5444369520658165</v>
      </c>
    </row>
    <row r="62" spans="1:11" x14ac:dyDescent="0.2">
      <c r="A62" s="67">
        <v>1966</v>
      </c>
      <c r="B62" s="428">
        <f>avgprinc!B55</f>
        <v>37880.698200914419</v>
      </c>
      <c r="C62" s="524">
        <f>avgprinc!C55</f>
        <v>39654.268479527775</v>
      </c>
      <c r="D62" s="524">
        <f>avgprinc!D55</f>
        <v>54568.939720874543</v>
      </c>
      <c r="E62" s="524">
        <f>avgprinc!E55</f>
        <v>22036.720038773034</v>
      </c>
      <c r="F62" s="525">
        <f>avgprinc!F55</f>
        <v>58375.113406556993</v>
      </c>
      <c r="G62" s="437">
        <f t="shared" si="1"/>
        <v>1</v>
      </c>
      <c r="H62" s="451">
        <f t="shared" si="3"/>
        <v>1.046819894110889</v>
      </c>
      <c r="I62" s="452">
        <f t="shared" si="4"/>
        <v>1.4405473582204797</v>
      </c>
      <c r="J62" s="451">
        <f t="shared" si="5"/>
        <v>0.58174007041509812</v>
      </c>
      <c r="K62" s="453">
        <f t="shared" si="2"/>
        <v>1.5410252761694834</v>
      </c>
    </row>
    <row r="63" spans="1:11" x14ac:dyDescent="0.2">
      <c r="A63" s="67">
        <v>1967</v>
      </c>
      <c r="B63" s="428">
        <f>avgprinc!B56</f>
        <v>38408.645875456219</v>
      </c>
      <c r="C63" s="524">
        <f>avgprinc!C56</f>
        <v>40422.664293203488</v>
      </c>
      <c r="D63" s="524">
        <f>avgprinc!D56</f>
        <v>54468.006068939212</v>
      </c>
      <c r="E63" s="524">
        <f>avgprinc!E56</f>
        <v>23089.090355635009</v>
      </c>
      <c r="F63" s="525">
        <f>avgprinc!F56</f>
        <v>60211.310240368359</v>
      </c>
      <c r="G63" s="438">
        <f t="shared" si="1"/>
        <v>1</v>
      </c>
      <c r="H63" s="451">
        <f t="shared" si="3"/>
        <v>1.0524365900395947</v>
      </c>
      <c r="I63" s="452">
        <f t="shared" si="4"/>
        <v>1.4181183644317228</v>
      </c>
      <c r="J63" s="451">
        <f t="shared" si="5"/>
        <v>0.60114304551385744</v>
      </c>
      <c r="K63" s="453">
        <f t="shared" si="2"/>
        <v>1.5676499097523355</v>
      </c>
    </row>
    <row r="64" spans="1:11" x14ac:dyDescent="0.2">
      <c r="A64" s="67">
        <v>1968</v>
      </c>
      <c r="B64" s="428">
        <f>avgprinc!B57</f>
        <v>39531.212749922903</v>
      </c>
      <c r="C64" s="524">
        <f>avgprinc!C57</f>
        <v>41517.248302438544</v>
      </c>
      <c r="D64" s="524">
        <f>avgprinc!D57</f>
        <v>55752.583499765344</v>
      </c>
      <c r="E64" s="524">
        <f>avgprinc!E57</f>
        <v>23848.226567388188</v>
      </c>
      <c r="F64" s="525">
        <f>avgprinc!F57</f>
        <v>61553.148636915517</v>
      </c>
      <c r="G64" s="438">
        <f t="shared" si="1"/>
        <v>1</v>
      </c>
      <c r="H64" s="451">
        <f t="shared" si="3"/>
        <v>1.0502396818706128</v>
      </c>
      <c r="I64" s="452">
        <f t="shared" si="4"/>
        <v>1.4103433621543542</v>
      </c>
      <c r="J64" s="451">
        <f t="shared" si="5"/>
        <v>0.60327586502983521</v>
      </c>
      <c r="K64" s="453">
        <f t="shared" si="2"/>
        <v>1.5570771639692629</v>
      </c>
    </row>
    <row r="65" spans="1:11" x14ac:dyDescent="0.2">
      <c r="A65" s="72">
        <v>1969</v>
      </c>
      <c r="B65" s="429">
        <f>avgprinc!B58</f>
        <v>40056.205320358342</v>
      </c>
      <c r="C65" s="526">
        <f>avgprinc!C58</f>
        <v>42301.311707781941</v>
      </c>
      <c r="D65" s="526">
        <f>avgprinc!D58</f>
        <v>56970.598679991199</v>
      </c>
      <c r="E65" s="526">
        <f>avgprinc!E58</f>
        <v>23859.815597515651</v>
      </c>
      <c r="F65" s="527">
        <f>avgprinc!F58</f>
        <v>62629.020121922505</v>
      </c>
      <c r="G65" s="439">
        <f t="shared" si="1"/>
        <v>1</v>
      </c>
      <c r="H65" s="454">
        <f t="shared" si="3"/>
        <v>1.0560489035211365</v>
      </c>
      <c r="I65" s="455">
        <f t="shared" si="4"/>
        <v>1.4222664934023646</v>
      </c>
      <c r="J65" s="454">
        <f t="shared" si="5"/>
        <v>0.59565841064303293</v>
      </c>
      <c r="K65" s="456">
        <f t="shared" si="2"/>
        <v>1.5635285374895873</v>
      </c>
    </row>
    <row r="66" spans="1:11" x14ac:dyDescent="0.2">
      <c r="A66" s="67">
        <v>1970</v>
      </c>
      <c r="B66" s="428">
        <f>avgprinc!B59</f>
        <v>39080.214419161479</v>
      </c>
      <c r="C66" s="524">
        <f>avgprinc!C59</f>
        <v>41418.169187070474</v>
      </c>
      <c r="D66" s="524">
        <f>avgprinc!D59</f>
        <v>55659.618095090271</v>
      </c>
      <c r="E66" s="524">
        <f>avgprinc!E59</f>
        <v>22987.37645408119</v>
      </c>
      <c r="F66" s="525">
        <f>avgprinc!F59</f>
        <v>60663.380032199268</v>
      </c>
      <c r="G66" s="438">
        <f t="shared" si="1"/>
        <v>1</v>
      </c>
      <c r="H66" s="451">
        <f t="shared" si="3"/>
        <v>1.0598245122924062</v>
      </c>
      <c r="I66" s="452">
        <f t="shared" si="4"/>
        <v>1.42424034571826</v>
      </c>
      <c r="J66" s="451">
        <f t="shared" si="5"/>
        <v>0.58821009034203797</v>
      </c>
      <c r="K66" s="453">
        <f t="shared" si="2"/>
        <v>1.5522785873573741</v>
      </c>
    </row>
    <row r="67" spans="1:11" x14ac:dyDescent="0.2">
      <c r="A67" s="67">
        <v>1971</v>
      </c>
      <c r="B67" s="428">
        <f>avgprinc!B60</f>
        <v>39277.794898602886</v>
      </c>
      <c r="C67" s="524">
        <f>avgprinc!C60</f>
        <v>41709.123350894413</v>
      </c>
      <c r="D67" s="524">
        <f>avgprinc!D60</f>
        <v>55756.951819821777</v>
      </c>
      <c r="E67" s="524">
        <f>avgprinc!E60</f>
        <v>23295.274867015829</v>
      </c>
      <c r="F67" s="525">
        <f>avgprinc!F60</f>
        <v>60929.00639945962</v>
      </c>
      <c r="G67" s="438">
        <f t="shared" si="1"/>
        <v>1</v>
      </c>
      <c r="H67" s="451">
        <f t="shared" si="3"/>
        <v>1.0619008388471933</v>
      </c>
      <c r="I67" s="452">
        <f t="shared" si="4"/>
        <v>1.419554024449704</v>
      </c>
      <c r="J67" s="451">
        <f t="shared" si="5"/>
        <v>0.59309019070834967</v>
      </c>
      <c r="K67" s="453">
        <f t="shared" si="2"/>
        <v>1.5512328672408966</v>
      </c>
    </row>
    <row r="68" spans="1:11" x14ac:dyDescent="0.2">
      <c r="A68" s="67">
        <v>1972</v>
      </c>
      <c r="B68" s="428">
        <f>avgprinc!B61</f>
        <v>40712.399308269683</v>
      </c>
      <c r="C68" s="524">
        <f>avgprinc!C61</f>
        <v>43019.538475578134</v>
      </c>
      <c r="D68" s="524">
        <f>avgprinc!D61</f>
        <v>57623.18928934569</v>
      </c>
      <c r="E68" s="524">
        <f>avgprinc!E61</f>
        <v>24496.985272934009</v>
      </c>
      <c r="F68" s="525">
        <f>avgprinc!F61</f>
        <v>62081.672455910229</v>
      </c>
      <c r="G68" s="438">
        <f t="shared" si="1"/>
        <v>1</v>
      </c>
      <c r="H68" s="451">
        <f t="shared" si="3"/>
        <v>1.0566692016807719</v>
      </c>
      <c r="I68" s="452">
        <f t="shared" si="4"/>
        <v>1.4153719817156787</v>
      </c>
      <c r="J68" s="451">
        <f t="shared" si="5"/>
        <v>0.60170821885110737</v>
      </c>
      <c r="K68" s="453">
        <f t="shared" si="2"/>
        <v>1.5248836597871529</v>
      </c>
    </row>
    <row r="69" spans="1:11" x14ac:dyDescent="0.2">
      <c r="A69" s="67">
        <v>1973</v>
      </c>
      <c r="B69" s="428">
        <f>avgprinc!B62</f>
        <v>42416.580608449498</v>
      </c>
      <c r="C69" s="524">
        <f>avgprinc!C62</f>
        <v>45072.185799275889</v>
      </c>
      <c r="D69" s="524">
        <f>avgprinc!D62</f>
        <v>60428.937843113425</v>
      </c>
      <c r="E69" s="524">
        <f>avgprinc!E62</f>
        <v>25303.07062943649</v>
      </c>
      <c r="F69" s="525">
        <f>avgprinc!F62</f>
        <v>64680.075665656368</v>
      </c>
      <c r="G69" s="438">
        <f t="shared" si="1"/>
        <v>1</v>
      </c>
      <c r="H69" s="451">
        <f t="shared" si="3"/>
        <v>1.0626077150192863</v>
      </c>
      <c r="I69" s="452">
        <f t="shared" si="4"/>
        <v>1.4246536843914244</v>
      </c>
      <c r="J69" s="451">
        <f t="shared" si="5"/>
        <v>0.59653725657452095</v>
      </c>
      <c r="K69" s="453">
        <f t="shared" si="2"/>
        <v>1.5248771762797853</v>
      </c>
    </row>
    <row r="70" spans="1:11" x14ac:dyDescent="0.2">
      <c r="A70" s="67">
        <v>1974</v>
      </c>
      <c r="B70" s="428">
        <f>avgprinc!B63</f>
        <v>41207.967650046303</v>
      </c>
      <c r="C70" s="524">
        <f>avgprinc!C63</f>
        <v>44129.956342400925</v>
      </c>
      <c r="D70" s="524">
        <f>avgprinc!D63</f>
        <v>58731.409181135947</v>
      </c>
      <c r="E70" s="524">
        <f>avgprinc!E63</f>
        <v>24584.230592561558</v>
      </c>
      <c r="F70" s="525">
        <f>avgprinc!F63</f>
        <v>62650.218218309616</v>
      </c>
      <c r="G70" s="438">
        <f t="shared" si="1"/>
        <v>1</v>
      </c>
      <c r="H70" s="451">
        <f t="shared" si="3"/>
        <v>1.070908342706179</v>
      </c>
      <c r="I70" s="452">
        <f t="shared" si="4"/>
        <v>1.4252440130002373</v>
      </c>
      <c r="J70" s="451">
        <f t="shared" si="5"/>
        <v>0.59658925189759837</v>
      </c>
      <c r="K70" s="453">
        <f t="shared" si="2"/>
        <v>1.5203423461782692</v>
      </c>
    </row>
    <row r="71" spans="1:11" x14ac:dyDescent="0.2">
      <c r="A71" s="67">
        <v>1975</v>
      </c>
      <c r="B71" s="428">
        <f>avgprinc!B64</f>
        <v>39883.38905666236</v>
      </c>
      <c r="C71" s="524">
        <f>avgprinc!C64</f>
        <v>42234.260915005187</v>
      </c>
      <c r="D71" s="524">
        <f>avgprinc!D64</f>
        <v>55643.892507549106</v>
      </c>
      <c r="E71" s="524">
        <f>avgprinc!E64</f>
        <v>24729.667778520492</v>
      </c>
      <c r="F71" s="525">
        <f>avgprinc!F64</f>
        <v>60301.828552869534</v>
      </c>
      <c r="G71" s="438">
        <f t="shared" si="1"/>
        <v>1</v>
      </c>
      <c r="H71" s="451">
        <f t="shared" si="3"/>
        <v>1.0589436332755711</v>
      </c>
      <c r="I71" s="452">
        <f t="shared" si="4"/>
        <v>1.3951645991892963</v>
      </c>
      <c r="J71" s="451">
        <f t="shared" si="5"/>
        <v>0.62004930783056167</v>
      </c>
      <c r="K71" s="453">
        <f t="shared" si="2"/>
        <v>1.5119534718375784</v>
      </c>
    </row>
    <row r="72" spans="1:11" x14ac:dyDescent="0.2">
      <c r="A72" s="67">
        <v>1976</v>
      </c>
      <c r="B72" s="428">
        <f>avgprinc!B65</f>
        <v>41341.906061027497</v>
      </c>
      <c r="C72" s="524">
        <f>avgprinc!C65</f>
        <v>43812.298644786468</v>
      </c>
      <c r="D72" s="524">
        <f>avgprinc!D65</f>
        <v>57397.828526971338</v>
      </c>
      <c r="E72" s="524">
        <f>avgprinc!E65</f>
        <v>26044.323780332754</v>
      </c>
      <c r="F72" s="525">
        <f>avgprinc!F65</f>
        <v>62222.527918293978</v>
      </c>
      <c r="G72" s="438">
        <f t="shared" si="1"/>
        <v>1</v>
      </c>
      <c r="H72" s="451">
        <f t="shared" si="3"/>
        <v>1.0597551690072602</v>
      </c>
      <c r="I72" s="452">
        <f t="shared" si="4"/>
        <v>1.3883691874835824</v>
      </c>
      <c r="J72" s="451">
        <f t="shared" si="5"/>
        <v>0.62997394802956164</v>
      </c>
      <c r="K72" s="453">
        <f t="shared" si="2"/>
        <v>1.5050715810355533</v>
      </c>
    </row>
    <row r="73" spans="1:11" x14ac:dyDescent="0.2">
      <c r="A73" s="67">
        <v>1977</v>
      </c>
      <c r="B73" s="428">
        <f>avgprinc!B66</f>
        <v>42626.164896848677</v>
      </c>
      <c r="C73" s="524">
        <f>avgprinc!C66</f>
        <v>44950.172605441388</v>
      </c>
      <c r="D73" s="524">
        <f>avgprinc!D66</f>
        <v>58843.862006235162</v>
      </c>
      <c r="E73" s="524">
        <f>avgprinc!E66</f>
        <v>27192.172395330686</v>
      </c>
      <c r="F73" s="525">
        <f>avgprinc!F66</f>
        <v>63436.192777300101</v>
      </c>
      <c r="G73" s="438">
        <f t="shared" si="1"/>
        <v>1</v>
      </c>
      <c r="H73" s="451">
        <f t="shared" si="3"/>
        <v>1.0545206849881192</v>
      </c>
      <c r="I73" s="452">
        <f t="shared" si="4"/>
        <v>1.3804634348089206</v>
      </c>
      <c r="J73" s="451">
        <f t="shared" si="5"/>
        <v>0.63792209458986504</v>
      </c>
      <c r="K73" s="453">
        <f t="shared" si="2"/>
        <v>1.488198455826597</v>
      </c>
    </row>
    <row r="74" spans="1:11" x14ac:dyDescent="0.2">
      <c r="A74" s="67">
        <v>1978</v>
      </c>
      <c r="B74" s="428">
        <f>avgprinc!B67</f>
        <v>44141.007653943729</v>
      </c>
      <c r="C74" s="524">
        <f>avgprinc!C67</f>
        <v>46820.738021307006</v>
      </c>
      <c r="D74" s="524">
        <f>avgprinc!D67</f>
        <v>60654.104418855939</v>
      </c>
      <c r="E74" s="524">
        <f>avgprinc!E67</f>
        <v>28400.287198091439</v>
      </c>
      <c r="F74" s="525">
        <f>avgprinc!F67</f>
        <v>65279.163385569598</v>
      </c>
      <c r="G74" s="438">
        <f t="shared" ref="G74:G109" si="6">B74/$B74</f>
        <v>1</v>
      </c>
      <c r="H74" s="451">
        <f t="shared" si="3"/>
        <v>1.0607084094765531</v>
      </c>
      <c r="I74" s="452">
        <f t="shared" si="4"/>
        <v>1.3740987721524491</v>
      </c>
      <c r="J74" s="451">
        <f t="shared" si="5"/>
        <v>0.64339915891235999</v>
      </c>
      <c r="K74" s="453">
        <f t="shared" si="2"/>
        <v>1.4788779607693732</v>
      </c>
    </row>
    <row r="75" spans="1:11" x14ac:dyDescent="0.2">
      <c r="A75" s="72">
        <v>1979</v>
      </c>
      <c r="B75" s="429">
        <f>avgprinc!B68</f>
        <v>44306.582492201262</v>
      </c>
      <c r="C75" s="526">
        <f>avgprinc!C68</f>
        <v>47008.312307171931</v>
      </c>
      <c r="D75" s="526">
        <f>avgprinc!D68</f>
        <v>60823.604123408171</v>
      </c>
      <c r="E75" s="526">
        <f>avgprinc!E68</f>
        <v>28695.861424910872</v>
      </c>
      <c r="F75" s="527">
        <f>avgprinc!F68</f>
        <v>65241.143695651597</v>
      </c>
      <c r="G75" s="440">
        <f t="shared" si="6"/>
        <v>1</v>
      </c>
      <c r="H75" s="454">
        <f t="shared" si="3"/>
        <v>1.0609780683366004</v>
      </c>
      <c r="I75" s="455">
        <f t="shared" si="4"/>
        <v>1.3727893396904218</v>
      </c>
      <c r="J75" s="454">
        <f t="shared" si="5"/>
        <v>0.64766587289737021</v>
      </c>
      <c r="K75" s="456">
        <f t="shared" si="2"/>
        <v>1.4724932510228066</v>
      </c>
    </row>
    <row r="76" spans="1:11" x14ac:dyDescent="0.2">
      <c r="A76" s="67">
        <v>1980</v>
      </c>
      <c r="B76" s="428">
        <f>avgprinc!B69</f>
        <v>43015.838518523517</v>
      </c>
      <c r="C76" s="524">
        <f>avgprinc!C69</f>
        <v>45606.316393571338</v>
      </c>
      <c r="D76" s="524">
        <f>avgprinc!D69</f>
        <v>58658.156760664766</v>
      </c>
      <c r="E76" s="524">
        <f>avgprinc!E69</f>
        <v>28319.163917253922</v>
      </c>
      <c r="F76" s="525">
        <f>avgprinc!F69</f>
        <v>62994.057076102275</v>
      </c>
      <c r="G76" s="437">
        <f t="shared" si="6"/>
        <v>1</v>
      </c>
      <c r="H76" s="451">
        <f t="shared" si="3"/>
        <v>1.0602214896713522</v>
      </c>
      <c r="I76" s="452">
        <f t="shared" si="4"/>
        <v>1.3636409002094738</v>
      </c>
      <c r="J76" s="451">
        <f t="shared" si="5"/>
        <v>0.65834271497599883</v>
      </c>
      <c r="K76" s="453">
        <f t="shared" si="2"/>
        <v>1.4644386636558466</v>
      </c>
    </row>
    <row r="77" spans="1:11" x14ac:dyDescent="0.2">
      <c r="A77" s="67">
        <v>1981</v>
      </c>
      <c r="B77" s="428">
        <f>avgprinc!B70</f>
        <v>43346.436954577184</v>
      </c>
      <c r="C77" s="524">
        <f>avgprinc!C70</f>
        <v>45759.496234940016</v>
      </c>
      <c r="D77" s="524">
        <f>avgprinc!D70</f>
        <v>58584.345293566068</v>
      </c>
      <c r="E77" s="524">
        <f>avgprinc!E70</f>
        <v>29062.668789010637</v>
      </c>
      <c r="F77" s="525">
        <f>avgprinc!F70</f>
        <v>63217.894317052145</v>
      </c>
      <c r="G77" s="437">
        <f t="shared" si="6"/>
        <v>1</v>
      </c>
      <c r="H77" s="451">
        <f t="shared" si="3"/>
        <v>1.0556691495287487</v>
      </c>
      <c r="I77" s="452">
        <f t="shared" si="4"/>
        <v>1.3515377366531123</v>
      </c>
      <c r="J77" s="451">
        <f t="shared" si="5"/>
        <v>0.67047422650829325</v>
      </c>
      <c r="K77" s="453">
        <f t="shared" si="2"/>
        <v>1.4584334667068091</v>
      </c>
    </row>
    <row r="78" spans="1:11" x14ac:dyDescent="0.2">
      <c r="A78" s="67">
        <v>1982</v>
      </c>
      <c r="B78" s="428">
        <f>avgprinc!B71</f>
        <v>41921.649143242452</v>
      </c>
      <c r="C78" s="524">
        <f>avgprinc!C71</f>
        <v>44169.792087802532</v>
      </c>
      <c r="D78" s="524">
        <f>avgprinc!D71</f>
        <v>56573.696887912985</v>
      </c>
      <c r="E78" s="524">
        <f>avgprinc!E71</f>
        <v>28539.819966736355</v>
      </c>
      <c r="F78" s="525">
        <f>avgprinc!F71</f>
        <v>60999.641249957953</v>
      </c>
      <c r="G78" s="437">
        <f t="shared" si="6"/>
        <v>1</v>
      </c>
      <c r="H78" s="451">
        <f t="shared" si="3"/>
        <v>1.0536272544259502</v>
      </c>
      <c r="I78" s="452">
        <f t="shared" si="4"/>
        <v>1.3495102898887834</v>
      </c>
      <c r="J78" s="451">
        <f t="shared" si="5"/>
        <v>0.68078953357055194</v>
      </c>
      <c r="K78" s="453">
        <f t="shared" si="2"/>
        <v>1.4550868703072186</v>
      </c>
    </row>
    <row r="79" spans="1:11" x14ac:dyDescent="0.2">
      <c r="A79" s="67">
        <v>1983</v>
      </c>
      <c r="B79" s="428">
        <f>avgprinc!B72</f>
        <v>42579.044980140163</v>
      </c>
      <c r="C79" s="524">
        <f>avgprinc!C72</f>
        <v>44640.35203090225</v>
      </c>
      <c r="D79" s="524">
        <f>avgprinc!D72</f>
        <v>56609.947039057319</v>
      </c>
      <c r="E79" s="524">
        <f>avgprinc!E72</f>
        <v>29765.240463929371</v>
      </c>
      <c r="F79" s="525">
        <f>avgprinc!F72</f>
        <v>61661.971880350284</v>
      </c>
      <c r="G79" s="437">
        <f t="shared" si="6"/>
        <v>1</v>
      </c>
      <c r="H79" s="451">
        <f t="shared" si="3"/>
        <v>1.0484113030652409</v>
      </c>
      <c r="I79" s="452">
        <f t="shared" si="4"/>
        <v>1.3295259925501262</v>
      </c>
      <c r="J79" s="451">
        <f t="shared" si="5"/>
        <v>0.69905843303466664</v>
      </c>
      <c r="K79" s="453">
        <f t="shared" si="2"/>
        <v>1.4481764893766602</v>
      </c>
    </row>
    <row r="80" spans="1:11" x14ac:dyDescent="0.2">
      <c r="A80" s="67">
        <v>1984</v>
      </c>
      <c r="B80" s="428">
        <f>avgprinc!B73</f>
        <v>45416.027469340283</v>
      </c>
      <c r="C80" s="524">
        <f>avgprinc!C73</f>
        <v>47435.055413114111</v>
      </c>
      <c r="D80" s="524">
        <f>avgprinc!D73</f>
        <v>60042.016719141546</v>
      </c>
      <c r="E80" s="524">
        <f>avgprinc!E73</f>
        <v>31960.846843539894</v>
      </c>
      <c r="F80" s="525">
        <f>avgprinc!F73</f>
        <v>65727.417766041122</v>
      </c>
      <c r="G80" s="437">
        <f t="shared" si="6"/>
        <v>1</v>
      </c>
      <c r="H80" s="451">
        <f t="shared" si="3"/>
        <v>1.0444562868281875</v>
      </c>
      <c r="I80" s="452">
        <f t="shared" si="4"/>
        <v>1.3220446627498423</v>
      </c>
      <c r="J80" s="451">
        <f t="shared" si="5"/>
        <v>0.70373497252960338</v>
      </c>
      <c r="K80" s="453">
        <f t="shared" si="2"/>
        <v>1.4472295669279478</v>
      </c>
    </row>
    <row r="81" spans="1:11" x14ac:dyDescent="0.2">
      <c r="A81" s="67">
        <v>1985</v>
      </c>
      <c r="B81" s="428">
        <f>avgprinc!B74</f>
        <v>46199.148237307672</v>
      </c>
      <c r="C81" s="524">
        <f>avgprinc!C74</f>
        <v>48200.779941092907</v>
      </c>
      <c r="D81" s="524">
        <f>avgprinc!D74</f>
        <v>60995.855744470457</v>
      </c>
      <c r="E81" s="524">
        <f>avgprinc!E74</f>
        <v>32684.91712100018</v>
      </c>
      <c r="F81" s="525">
        <f>avgprinc!F74</f>
        <v>66566.316819454281</v>
      </c>
      <c r="G81" s="437">
        <f t="shared" si="6"/>
        <v>1</v>
      </c>
      <c r="H81" s="451">
        <f t="shared" si="3"/>
        <v>1.0433261603331647</v>
      </c>
      <c r="I81" s="452">
        <f t="shared" si="4"/>
        <v>1.3202809591024851</v>
      </c>
      <c r="J81" s="451">
        <f t="shared" si="5"/>
        <v>0.70747878192710478</v>
      </c>
      <c r="K81" s="453">
        <f t="shared" si="2"/>
        <v>1.4408559326143442</v>
      </c>
    </row>
    <row r="82" spans="1:11" x14ac:dyDescent="0.2">
      <c r="A82" s="67">
        <v>1986</v>
      </c>
      <c r="B82" s="428">
        <f>avgprinc!B75</f>
        <v>46608.484772417578</v>
      </c>
      <c r="C82" s="524">
        <f>avgprinc!C75</f>
        <v>49010.746260451357</v>
      </c>
      <c r="D82" s="524">
        <f>avgprinc!D75</f>
        <v>61755.994937773336</v>
      </c>
      <c r="E82" s="524">
        <f>avgprinc!E75</f>
        <v>32895.661144453697</v>
      </c>
      <c r="F82" s="525">
        <f>avgprinc!F75</f>
        <v>66643.768807523273</v>
      </c>
      <c r="G82" s="437">
        <f t="shared" si="6"/>
        <v>1</v>
      </c>
      <c r="H82" s="451">
        <f t="shared" si="3"/>
        <v>1.0515412912426496</v>
      </c>
      <c r="I82" s="452">
        <f t="shared" si="4"/>
        <v>1.3249946922608369</v>
      </c>
      <c r="J82" s="451">
        <f t="shared" si="5"/>
        <v>0.70578696786815542</v>
      </c>
      <c r="K82" s="453">
        <f t="shared" si="2"/>
        <v>1.4298634493898494</v>
      </c>
    </row>
    <row r="83" spans="1:11" x14ac:dyDescent="0.2">
      <c r="A83" s="67">
        <v>1987</v>
      </c>
      <c r="B83" s="428">
        <f>avgprinc!B76</f>
        <v>48018.89292815415</v>
      </c>
      <c r="C83" s="524">
        <f>avgprinc!C76</f>
        <v>51219.323453201956</v>
      </c>
      <c r="D83" s="524">
        <f>avgprinc!D76</f>
        <v>63457.357418866923</v>
      </c>
      <c r="E83" s="524">
        <f>avgprinc!E76</f>
        <v>33840.015275177822</v>
      </c>
      <c r="F83" s="525">
        <f>avgprinc!F76</f>
        <v>68127.877317410544</v>
      </c>
      <c r="G83" s="437">
        <f t="shared" si="6"/>
        <v>1</v>
      </c>
      <c r="H83" s="451">
        <f t="shared" si="3"/>
        <v>1.0666494025557043</v>
      </c>
      <c r="I83" s="452">
        <f t="shared" si="4"/>
        <v>1.3215081304313241</v>
      </c>
      <c r="J83" s="451">
        <f t="shared" si="5"/>
        <v>0.70472293740318503</v>
      </c>
      <c r="K83" s="453">
        <f t="shared" si="2"/>
        <v>1.4187723448631657</v>
      </c>
    </row>
    <row r="84" spans="1:11" x14ac:dyDescent="0.2">
      <c r="A84" s="67">
        <v>1988</v>
      </c>
      <c r="B84" s="428">
        <f>avgprinc!B77</f>
        <v>50036.770391410588</v>
      </c>
      <c r="C84" s="524">
        <f>avgprinc!C77</f>
        <v>53643.637288919927</v>
      </c>
      <c r="D84" s="524">
        <f>avgprinc!D77</f>
        <v>66204.754515422945</v>
      </c>
      <c r="E84" s="524">
        <f>avgprinc!E77</f>
        <v>35086.058321287499</v>
      </c>
      <c r="F84" s="525">
        <f>avgprinc!F77</f>
        <v>70805.752897410726</v>
      </c>
      <c r="G84" s="437">
        <f t="shared" si="6"/>
        <v>1</v>
      </c>
      <c r="H84" s="451">
        <f t="shared" si="3"/>
        <v>1.0720843265721343</v>
      </c>
      <c r="I84" s="452">
        <f t="shared" si="4"/>
        <v>1.3231220559908037</v>
      </c>
      <c r="J84" s="451">
        <f t="shared" si="5"/>
        <v>0.70120549441597135</v>
      </c>
      <c r="K84" s="453">
        <f t="shared" si="2"/>
        <v>1.4150744011561023</v>
      </c>
    </row>
    <row r="85" spans="1:11" x14ac:dyDescent="0.2">
      <c r="A85" s="72">
        <v>1989</v>
      </c>
      <c r="B85" s="429">
        <f>avgprinc!B78</f>
        <v>50639.605191912618</v>
      </c>
      <c r="C85" s="526">
        <f>avgprinc!C78</f>
        <v>54265.436865631171</v>
      </c>
      <c r="D85" s="526">
        <f>avgprinc!D78</f>
        <v>66368.462176480796</v>
      </c>
      <c r="E85" s="526">
        <f>avgprinc!E78</f>
        <v>36186.168399600996</v>
      </c>
      <c r="F85" s="527">
        <f>avgprinc!F78</f>
        <v>71325.594790937655</v>
      </c>
      <c r="G85" s="440">
        <f t="shared" si="6"/>
        <v>1</v>
      </c>
      <c r="H85" s="454">
        <f t="shared" si="3"/>
        <v>1.0716007097602256</v>
      </c>
      <c r="I85" s="455">
        <f t="shared" si="4"/>
        <v>1.310603862825537</v>
      </c>
      <c r="J85" s="454">
        <f t="shared" si="5"/>
        <v>0.71458235628938305</v>
      </c>
      <c r="K85" s="456">
        <f t="shared" si="2"/>
        <v>1.4084942905978399</v>
      </c>
    </row>
    <row r="86" spans="1:11" x14ac:dyDescent="0.2">
      <c r="A86" s="67">
        <v>1990</v>
      </c>
      <c r="B86" s="428">
        <f>avgprinc!B79</f>
        <v>50595.363784547153</v>
      </c>
      <c r="C86" s="524">
        <f>avgprinc!C79</f>
        <v>54389.998871460426</v>
      </c>
      <c r="D86" s="524">
        <f>avgprinc!D79</f>
        <v>66242.560522318527</v>
      </c>
      <c r="E86" s="524">
        <f>avgprinc!E79</f>
        <v>36190.649702687144</v>
      </c>
      <c r="F86" s="525">
        <f>avgprinc!F79</f>
        <v>71053.239923622517</v>
      </c>
      <c r="G86" s="437">
        <f t="shared" si="6"/>
        <v>1</v>
      </c>
      <c r="H86" s="451">
        <f t="shared" si="3"/>
        <v>1.0749996601086251</v>
      </c>
      <c r="I86" s="452">
        <f t="shared" si="4"/>
        <v>1.3092614731342309</v>
      </c>
      <c r="J86" s="451">
        <f t="shared" si="5"/>
        <v>0.71529577011837797</v>
      </c>
      <c r="K86" s="453">
        <f t="shared" si="2"/>
        <v>1.404342900392854</v>
      </c>
    </row>
    <row r="87" spans="1:11" x14ac:dyDescent="0.2">
      <c r="A87" s="67">
        <v>1991</v>
      </c>
      <c r="B87" s="428">
        <f>avgprinc!B80</f>
        <v>49559.548659985725</v>
      </c>
      <c r="C87" s="524">
        <f>avgprinc!C80</f>
        <v>53241.313045581977</v>
      </c>
      <c r="D87" s="524">
        <f>avgprinc!D80</f>
        <v>64117.056388237899</v>
      </c>
      <c r="E87" s="524">
        <f>avgprinc!E80</f>
        <v>36146.393656855878</v>
      </c>
      <c r="F87" s="525">
        <f>avgprinc!F80</f>
        <v>69383.061589707126</v>
      </c>
      <c r="G87" s="437">
        <f t="shared" si="6"/>
        <v>1</v>
      </c>
      <c r="H87" s="451">
        <f t="shared" si="3"/>
        <v>1.0742897077383777</v>
      </c>
      <c r="I87" s="452">
        <f t="shared" si="4"/>
        <v>1.2937376978173709</v>
      </c>
      <c r="J87" s="451">
        <f t="shared" si="5"/>
        <v>0.72935276115701186</v>
      </c>
      <c r="K87" s="453">
        <f t="shared" si="2"/>
        <v>1.399993814829207</v>
      </c>
    </row>
    <row r="88" spans="1:11" x14ac:dyDescent="0.2">
      <c r="A88" s="67">
        <v>1992</v>
      </c>
      <c r="B88" s="428">
        <f>avgprinc!B81</f>
        <v>50518.441423126846</v>
      </c>
      <c r="C88" s="524">
        <f>avgprinc!C81</f>
        <v>54448.306629632069</v>
      </c>
      <c r="D88" s="524">
        <f>avgprinc!D81</f>
        <v>65438.327822171421</v>
      </c>
      <c r="E88" s="524">
        <f>avgprinc!E81</f>
        <v>36894.972877899425</v>
      </c>
      <c r="F88" s="525">
        <f>avgprinc!F81</f>
        <v>70367.846947571088</v>
      </c>
      <c r="G88" s="437">
        <f t="shared" si="6"/>
        <v>1</v>
      </c>
      <c r="H88" s="451">
        <f t="shared" si="3"/>
        <v>1.0777907056472682</v>
      </c>
      <c r="I88" s="452">
        <f t="shared" si="4"/>
        <v>1.2953354454085433</v>
      </c>
      <c r="J88" s="451">
        <f t="shared" si="5"/>
        <v>0.73032682399836013</v>
      </c>
      <c r="K88" s="453">
        <f t="shared" si="2"/>
        <v>1.3929140520823229</v>
      </c>
    </row>
    <row r="89" spans="1:11" x14ac:dyDescent="0.2">
      <c r="A89" s="67">
        <v>1993</v>
      </c>
      <c r="B89" s="428">
        <f>avgprinc!B82</f>
        <v>50947.838638673878</v>
      </c>
      <c r="C89" s="524">
        <f>avgprinc!C82</f>
        <v>55083.692383148795</v>
      </c>
      <c r="D89" s="524">
        <f>avgprinc!D82</f>
        <v>66403.714362433311</v>
      </c>
      <c r="E89" s="524">
        <f>avgprinc!E82</f>
        <v>36958.206931525812</v>
      </c>
      <c r="F89" s="525">
        <f>avgprinc!F82</f>
        <v>70880.603522409612</v>
      </c>
      <c r="G89" s="437">
        <f t="shared" si="6"/>
        <v>1</v>
      </c>
      <c r="H89" s="451">
        <f t="shared" ref="H89:H109" si="7">C89/$B89</f>
        <v>1.0811781982314641</v>
      </c>
      <c r="I89" s="452">
        <f t="shared" ref="I89:I109" si="8">D89/$B89</f>
        <v>1.3033666616041111</v>
      </c>
      <c r="J89" s="451">
        <f t="shared" ref="J89:J109" si="9">E89/$B89</f>
        <v>0.72541265574848723</v>
      </c>
      <c r="K89" s="453">
        <f t="shared" ref="K89:K109" si="10">F89/$B89</f>
        <v>1.3912386750123098</v>
      </c>
    </row>
    <row r="90" spans="1:11" x14ac:dyDescent="0.2">
      <c r="A90" s="67">
        <v>1994</v>
      </c>
      <c r="B90" s="428">
        <f>avgprinc!B83</f>
        <v>52612.311354335056</v>
      </c>
      <c r="C90" s="524">
        <f>avgprinc!C83</f>
        <v>56851.658340587135</v>
      </c>
      <c r="D90" s="524">
        <f>avgprinc!D83</f>
        <v>68431.310109484286</v>
      </c>
      <c r="E90" s="524">
        <f>avgprinc!E83</f>
        <v>38140.572206397417</v>
      </c>
      <c r="F90" s="525">
        <f>avgprinc!F83</f>
        <v>73005.709326019161</v>
      </c>
      <c r="G90" s="437">
        <f t="shared" si="6"/>
        <v>1</v>
      </c>
      <c r="H90" s="451">
        <f t="shared" si="7"/>
        <v>1.0805770907440426</v>
      </c>
      <c r="I90" s="452">
        <f t="shared" si="8"/>
        <v>1.3006710472879806</v>
      </c>
      <c r="J90" s="451">
        <f t="shared" si="9"/>
        <v>0.72493625968125763</v>
      </c>
      <c r="K90" s="453">
        <f t="shared" si="10"/>
        <v>1.3876164617505209</v>
      </c>
    </row>
    <row r="91" spans="1:11" x14ac:dyDescent="0.2">
      <c r="A91" s="67">
        <v>1995</v>
      </c>
      <c r="B91" s="428">
        <f>avgprinc!B84</f>
        <v>53767.876477672362</v>
      </c>
      <c r="C91" s="524">
        <f>avgprinc!C84</f>
        <v>57970.377603068657</v>
      </c>
      <c r="D91" s="524">
        <f>avgprinc!D84</f>
        <v>69524.71229399828</v>
      </c>
      <c r="E91" s="524">
        <f>avgprinc!E84</f>
        <v>39521.771259598463</v>
      </c>
      <c r="F91" s="525">
        <f>avgprinc!F84</f>
        <v>74516.318932525799</v>
      </c>
      <c r="G91" s="437">
        <f t="shared" si="6"/>
        <v>1</v>
      </c>
      <c r="H91" s="451">
        <f t="shared" si="7"/>
        <v>1.0781600725321825</v>
      </c>
      <c r="I91" s="452">
        <f t="shared" si="8"/>
        <v>1.2930529685856034</v>
      </c>
      <c r="J91" s="451">
        <f t="shared" si="9"/>
        <v>0.73504430244721053</v>
      </c>
      <c r="K91" s="453">
        <f t="shared" si="10"/>
        <v>1.3858891928430432</v>
      </c>
    </row>
    <row r="92" spans="1:11" x14ac:dyDescent="0.2">
      <c r="A92" s="67">
        <v>1996</v>
      </c>
      <c r="B92" s="428">
        <f>avgprinc!B85</f>
        <v>55464.632702804796</v>
      </c>
      <c r="C92" s="524">
        <f>avgprinc!C85</f>
        <v>59174.731560547654</v>
      </c>
      <c r="D92" s="524">
        <f>avgprinc!D85</f>
        <v>70894.359205230008</v>
      </c>
      <c r="E92" s="524">
        <f>avgprinc!E85</f>
        <v>41223.60763975561</v>
      </c>
      <c r="F92" s="525">
        <f>avgprinc!F85</f>
        <v>76353.519481318785</v>
      </c>
      <c r="G92" s="437">
        <f t="shared" si="6"/>
        <v>1</v>
      </c>
      <c r="H92" s="451">
        <f t="shared" si="7"/>
        <v>1.0668912544255476</v>
      </c>
      <c r="I92" s="452">
        <f t="shared" si="8"/>
        <v>1.2781903665548828</v>
      </c>
      <c r="J92" s="451">
        <f t="shared" si="9"/>
        <v>0.74324133471943044</v>
      </c>
      <c r="K92" s="453">
        <f t="shared" si="10"/>
        <v>1.3766163365841175</v>
      </c>
    </row>
    <row r="93" spans="1:11" x14ac:dyDescent="0.2">
      <c r="A93" s="67">
        <v>1997</v>
      </c>
      <c r="B93" s="428">
        <f>avgprinc!B86</f>
        <v>57479.609620585754</v>
      </c>
      <c r="C93" s="524">
        <f>avgprinc!C86</f>
        <v>61368.479806945477</v>
      </c>
      <c r="D93" s="524">
        <f>avgprinc!D86</f>
        <v>74003.770079197959</v>
      </c>
      <c r="E93" s="524">
        <f>avgprinc!E86</f>
        <v>42465.899196513223</v>
      </c>
      <c r="F93" s="525">
        <f>avgprinc!F86</f>
        <v>79055.422351883084</v>
      </c>
      <c r="G93" s="437">
        <f t="shared" si="6"/>
        <v>1</v>
      </c>
      <c r="H93" s="451">
        <f t="shared" si="7"/>
        <v>1.0676565170158525</v>
      </c>
      <c r="I93" s="452">
        <f t="shared" si="8"/>
        <v>1.2874786479533473</v>
      </c>
      <c r="J93" s="451">
        <f t="shared" si="9"/>
        <v>0.73879936688547865</v>
      </c>
      <c r="K93" s="453">
        <f t="shared" si="10"/>
        <v>1.3753646358024354</v>
      </c>
    </row>
    <row r="94" spans="1:11" x14ac:dyDescent="0.2">
      <c r="A94" s="67">
        <v>1998</v>
      </c>
      <c r="B94" s="428">
        <f>avgprinc!B87</f>
        <v>59680.023580429523</v>
      </c>
      <c r="C94" s="524">
        <f>avgprinc!C87</f>
        <v>63916.34815283255</v>
      </c>
      <c r="D94" s="524">
        <f>avgprinc!D87</f>
        <v>76704.943344438958</v>
      </c>
      <c r="E94" s="524">
        <f>avgprinc!E87</f>
        <v>44151.464091051435</v>
      </c>
      <c r="F94" s="525">
        <f>avgprinc!F87</f>
        <v>81831.348250094306</v>
      </c>
      <c r="G94" s="437">
        <f t="shared" si="6"/>
        <v>1</v>
      </c>
      <c r="H94" s="451">
        <f t="shared" si="7"/>
        <v>1.0709839627776592</v>
      </c>
      <c r="I94" s="452">
        <f t="shared" si="8"/>
        <v>1.2852699905700491</v>
      </c>
      <c r="J94" s="451">
        <f t="shared" si="9"/>
        <v>0.73980306042522637</v>
      </c>
      <c r="K94" s="453">
        <f t="shared" si="10"/>
        <v>1.3711681621541572</v>
      </c>
    </row>
    <row r="95" spans="1:11" x14ac:dyDescent="0.2">
      <c r="A95" s="72">
        <v>1999</v>
      </c>
      <c r="B95" s="429">
        <f>avgprinc!B88</f>
        <v>61491.899842849831</v>
      </c>
      <c r="C95" s="526">
        <f>avgprinc!C88</f>
        <v>66030.33804884179</v>
      </c>
      <c r="D95" s="526">
        <f>avgprinc!D88</f>
        <v>79330.129539390517</v>
      </c>
      <c r="E95" s="526">
        <f>avgprinc!E88</f>
        <v>45254.742725257391</v>
      </c>
      <c r="F95" s="527">
        <f>avgprinc!F88</f>
        <v>83958.619315132542</v>
      </c>
      <c r="G95" s="440">
        <f t="shared" si="6"/>
        <v>1</v>
      </c>
      <c r="H95" s="454">
        <f t="shared" si="7"/>
        <v>1.0738054640951167</v>
      </c>
      <c r="I95" s="455">
        <f t="shared" si="8"/>
        <v>1.2900907232030314</v>
      </c>
      <c r="J95" s="454">
        <f t="shared" si="9"/>
        <v>0.73594640661471666</v>
      </c>
      <c r="K95" s="456">
        <f t="shared" si="10"/>
        <v>1.365360633346818</v>
      </c>
    </row>
    <row r="96" spans="1:11" x14ac:dyDescent="0.2">
      <c r="A96" s="77">
        <v>2000</v>
      </c>
      <c r="B96" s="430">
        <f>avgprinc!B89</f>
        <v>63509.33755057618</v>
      </c>
      <c r="C96" s="528">
        <f>avgprinc!C89</f>
        <v>67698.36659786402</v>
      </c>
      <c r="D96" s="528">
        <f>avgprinc!D89</f>
        <v>81587.847211673186</v>
      </c>
      <c r="E96" s="528">
        <f>avgprinc!E89</f>
        <v>46924.672130132014</v>
      </c>
      <c r="F96" s="529">
        <f>avgprinc!F89</f>
        <v>86570.144045312918</v>
      </c>
      <c r="G96" s="441">
        <f t="shared" si="6"/>
        <v>1</v>
      </c>
      <c r="H96" s="457">
        <f t="shared" si="7"/>
        <v>1.0659592621943486</v>
      </c>
      <c r="I96" s="458">
        <f t="shared" si="8"/>
        <v>1.2846590809847456</v>
      </c>
      <c r="J96" s="457">
        <f t="shared" si="9"/>
        <v>0.73886256635511538</v>
      </c>
      <c r="K96" s="459">
        <f t="shared" si="10"/>
        <v>1.3631089125496243</v>
      </c>
    </row>
    <row r="97" spans="1:11" x14ac:dyDescent="0.2">
      <c r="A97" s="67">
        <v>2001</v>
      </c>
      <c r="B97" s="428">
        <f>avgprinc!B90</f>
        <v>63172.883939663538</v>
      </c>
      <c r="C97" s="524">
        <f>avgprinc!C90</f>
        <v>67311.391102300026</v>
      </c>
      <c r="D97" s="524">
        <f>avgprinc!D90</f>
        <v>81060.519430579094</v>
      </c>
      <c r="E97" s="524">
        <f>avgprinc!E90</f>
        <v>46767.952938611321</v>
      </c>
      <c r="F97" s="525">
        <f>avgprinc!F90</f>
        <v>86309.401859639125</v>
      </c>
      <c r="G97" s="437">
        <f t="shared" si="6"/>
        <v>1</v>
      </c>
      <c r="H97" s="451">
        <f t="shared" si="7"/>
        <v>1.065510815789084</v>
      </c>
      <c r="I97" s="452">
        <f t="shared" si="8"/>
        <v>1.2831536946769764</v>
      </c>
      <c r="J97" s="451">
        <f t="shared" si="9"/>
        <v>0.74031688949454044</v>
      </c>
      <c r="K97" s="453">
        <f t="shared" si="10"/>
        <v>1.3662412807063438</v>
      </c>
    </row>
    <row r="98" spans="1:11" x14ac:dyDescent="0.2">
      <c r="A98" s="67">
        <v>2002</v>
      </c>
      <c r="B98" s="428">
        <f>avgprinc!B91</f>
        <v>63017.661944100269</v>
      </c>
      <c r="C98" s="524">
        <f>avgprinc!C91</f>
        <v>67119.830206167288</v>
      </c>
      <c r="D98" s="524">
        <f>avgprinc!D91</f>
        <v>80122.002678776975</v>
      </c>
      <c r="E98" s="524">
        <f>avgprinc!E91</f>
        <v>47315.152297814289</v>
      </c>
      <c r="F98" s="525">
        <f>avgprinc!F91</f>
        <v>85910.565152063806</v>
      </c>
      <c r="G98" s="437">
        <f t="shared" si="6"/>
        <v>1</v>
      </c>
      <c r="H98" s="451">
        <f t="shared" si="7"/>
        <v>1.0650955325144535</v>
      </c>
      <c r="I98" s="452">
        <f t="shared" si="8"/>
        <v>1.2714213794515112</v>
      </c>
      <c r="J98" s="451">
        <f t="shared" si="9"/>
        <v>0.75082367130321548</v>
      </c>
      <c r="K98" s="453">
        <f t="shared" si="10"/>
        <v>1.3632775717428338</v>
      </c>
    </row>
    <row r="99" spans="1:11" x14ac:dyDescent="0.2">
      <c r="A99" s="67">
        <v>2003</v>
      </c>
      <c r="B99" s="428">
        <f>avgprinc!B92</f>
        <v>63639.561710407535</v>
      </c>
      <c r="C99" s="524">
        <f>avgprinc!C92</f>
        <v>67808.231761815681</v>
      </c>
      <c r="D99" s="524">
        <f>avgprinc!D92</f>
        <v>80145.746600801431</v>
      </c>
      <c r="E99" s="524">
        <f>avgprinc!E92</f>
        <v>48472.536235660147</v>
      </c>
      <c r="F99" s="525">
        <f>avgprinc!F92</f>
        <v>86797.453008415701</v>
      </c>
      <c r="G99" s="437">
        <f t="shared" si="6"/>
        <v>1</v>
      </c>
      <c r="H99" s="451">
        <f t="shared" si="7"/>
        <v>1.065504380284354</v>
      </c>
      <c r="I99" s="452">
        <f t="shared" si="8"/>
        <v>1.2593698706711001</v>
      </c>
      <c r="J99" s="451">
        <f t="shared" si="9"/>
        <v>0.76167300548415007</v>
      </c>
      <c r="K99" s="453">
        <f t="shared" si="10"/>
        <v>1.3638914328698299</v>
      </c>
    </row>
    <row r="100" spans="1:11" x14ac:dyDescent="0.2">
      <c r="A100" s="67">
        <v>2004</v>
      </c>
      <c r="B100" s="428">
        <f>avgprinc!B93</f>
        <v>65500.580565860233</v>
      </c>
      <c r="C100" s="524">
        <f>avgprinc!C93</f>
        <v>69743.039755089805</v>
      </c>
      <c r="D100" s="524">
        <f>avgprinc!D93</f>
        <v>82620.776798550884</v>
      </c>
      <c r="E100" s="524">
        <f>avgprinc!E93</f>
        <v>49823.985209288847</v>
      </c>
      <c r="F100" s="525">
        <f>avgprinc!F93</f>
        <v>89264.424724555443</v>
      </c>
      <c r="G100" s="437">
        <f t="shared" si="6"/>
        <v>1</v>
      </c>
      <c r="H100" s="451">
        <f t="shared" si="7"/>
        <v>1.0647697952075985</v>
      </c>
      <c r="I100" s="452">
        <f t="shared" si="8"/>
        <v>1.2613747249992151</v>
      </c>
      <c r="J100" s="451">
        <f t="shared" si="9"/>
        <v>0.76066478768369516</v>
      </c>
      <c r="K100" s="453">
        <f t="shared" si="10"/>
        <v>1.3628035653027668</v>
      </c>
    </row>
    <row r="101" spans="1:11" x14ac:dyDescent="0.2">
      <c r="A101" s="67">
        <v>2005</v>
      </c>
      <c r="B101" s="428">
        <f>avgprinc!B94</f>
        <v>67091.628954421729</v>
      </c>
      <c r="C101" s="524">
        <f>avgprinc!C94</f>
        <v>71117.448693242972</v>
      </c>
      <c r="D101" s="524">
        <f>avgprinc!D94</f>
        <v>84765.523417197212</v>
      </c>
      <c r="E101" s="524">
        <f>avgprinc!E94</f>
        <v>50837.19862521407</v>
      </c>
      <c r="F101" s="525">
        <f>avgprinc!F94</f>
        <v>91025.470637597216</v>
      </c>
      <c r="G101" s="437">
        <f t="shared" si="6"/>
        <v>1</v>
      </c>
      <c r="H101" s="451">
        <f t="shared" si="7"/>
        <v>1.0600047994296897</v>
      </c>
      <c r="I101" s="452">
        <f t="shared" si="8"/>
        <v>1.2634292047787681</v>
      </c>
      <c r="J101" s="451">
        <f t="shared" si="9"/>
        <v>0.75772789269656871</v>
      </c>
      <c r="K101" s="453">
        <f t="shared" si="10"/>
        <v>1.3567336500271112</v>
      </c>
    </row>
    <row r="102" spans="1:11" x14ac:dyDescent="0.2">
      <c r="A102" s="67">
        <v>2006</v>
      </c>
      <c r="B102" s="428">
        <f>avgprinc!B95</f>
        <v>68629.378293684334</v>
      </c>
      <c r="C102" s="524">
        <f>avgprinc!C95</f>
        <v>72307.746469898688</v>
      </c>
      <c r="D102" s="524">
        <f>avgprinc!D95</f>
        <v>86011.692436915328</v>
      </c>
      <c r="E102" s="524">
        <f>avgprinc!E95</f>
        <v>52710.242629618122</v>
      </c>
      <c r="F102" s="525">
        <f>avgprinc!F95</f>
        <v>93108.299849569172</v>
      </c>
      <c r="G102" s="437">
        <f t="shared" si="6"/>
        <v>1</v>
      </c>
      <c r="H102" s="451">
        <f t="shared" si="7"/>
        <v>1.0535975739205095</v>
      </c>
      <c r="I102" s="452">
        <f t="shared" si="8"/>
        <v>1.2532780359578255</v>
      </c>
      <c r="J102" s="451">
        <f t="shared" si="9"/>
        <v>0.76804196599386676</v>
      </c>
      <c r="K102" s="453">
        <f t="shared" si="10"/>
        <v>1.3566828399804625</v>
      </c>
    </row>
    <row r="103" spans="1:11" x14ac:dyDescent="0.2">
      <c r="A103" s="67">
        <v>2007</v>
      </c>
      <c r="B103" s="428">
        <f>avgprinc!B96</f>
        <v>67918.391958594701</v>
      </c>
      <c r="C103" s="524">
        <f>avgprinc!C96</f>
        <v>71713.294988114983</v>
      </c>
      <c r="D103" s="524">
        <f>avgprinc!D96</f>
        <v>85347.629097542056</v>
      </c>
      <c r="E103" s="524">
        <f>avgprinc!E96</f>
        <v>51995.080896742569</v>
      </c>
      <c r="F103" s="525">
        <f>avgprinc!F96</f>
        <v>91950.300412105033</v>
      </c>
      <c r="G103" s="437">
        <f t="shared" si="6"/>
        <v>1</v>
      </c>
      <c r="H103" s="451">
        <f t="shared" si="7"/>
        <v>1.0558744534445659</v>
      </c>
      <c r="I103" s="452">
        <f t="shared" si="8"/>
        <v>1.2566202855564188</v>
      </c>
      <c r="J103" s="451">
        <f t="shared" si="9"/>
        <v>0.76555229588533968</v>
      </c>
      <c r="K103" s="453">
        <f t="shared" si="10"/>
        <v>1.3538350623519029</v>
      </c>
    </row>
    <row r="104" spans="1:11" x14ac:dyDescent="0.2">
      <c r="A104" s="67">
        <v>2008</v>
      </c>
      <c r="B104" s="428">
        <f>avgprinc!B97</f>
        <v>66210.10054626569</v>
      </c>
      <c r="C104" s="524">
        <f>avgprinc!C97</f>
        <v>70036.513992520326</v>
      </c>
      <c r="D104" s="524">
        <f>avgprinc!D97</f>
        <v>82466.999285007259</v>
      </c>
      <c r="E104" s="524">
        <f>avgprinc!E97</f>
        <v>51220.082214989307</v>
      </c>
      <c r="F104" s="525">
        <f>avgprinc!F97</f>
        <v>89345.675443824221</v>
      </c>
      <c r="G104" s="437">
        <f t="shared" si="6"/>
        <v>1</v>
      </c>
      <c r="H104" s="451">
        <f t="shared" si="7"/>
        <v>1.0577919896614694</v>
      </c>
      <c r="I104" s="452">
        <f t="shared" si="8"/>
        <v>1.2455350256926694</v>
      </c>
      <c r="J104" s="451">
        <f t="shared" si="9"/>
        <v>0.77359922115203861</v>
      </c>
      <c r="K104" s="453">
        <f t="shared" si="10"/>
        <v>1.3494266691438124</v>
      </c>
    </row>
    <row r="105" spans="1:11" x14ac:dyDescent="0.2">
      <c r="A105" s="72">
        <v>2009</v>
      </c>
      <c r="B105" s="431">
        <f>avgprinc!B98</f>
        <v>63260.254052042139</v>
      </c>
      <c r="C105" s="526">
        <f>avgprinc!C98</f>
        <v>67275.023386012079</v>
      </c>
      <c r="D105" s="526">
        <f>avgprinc!D98</f>
        <v>77619.822884232242</v>
      </c>
      <c r="E105" s="526">
        <f>avgprinc!E98</f>
        <v>50050.994327456079</v>
      </c>
      <c r="F105" s="527">
        <f>avgprinc!F98</f>
        <v>85465.346973312728</v>
      </c>
      <c r="G105" s="440">
        <f t="shared" si="6"/>
        <v>1</v>
      </c>
      <c r="H105" s="460">
        <f t="shared" si="7"/>
        <v>1.063464325177498</v>
      </c>
      <c r="I105" s="461">
        <f t="shared" si="8"/>
        <v>1.226991956440405</v>
      </c>
      <c r="J105" s="454">
        <f t="shared" si="9"/>
        <v>0.79119180087833296</v>
      </c>
      <c r="K105" s="456">
        <f t="shared" si="10"/>
        <v>1.3510117569714972</v>
      </c>
    </row>
    <row r="106" spans="1:11" x14ac:dyDescent="0.2">
      <c r="A106" s="67">
        <v>2010</v>
      </c>
      <c r="B106" s="432">
        <f>avgprinc!B99</f>
        <v>65372.910548330918</v>
      </c>
      <c r="C106" s="524">
        <f>avgprinc!C99</f>
        <v>68775.765318710066</v>
      </c>
      <c r="D106" s="524">
        <f>avgprinc!D99</f>
        <v>79695.314381978722</v>
      </c>
      <c r="E106" s="524">
        <f>avgprinc!E99</f>
        <v>51989.459545463775</v>
      </c>
      <c r="F106" s="525">
        <f>avgprinc!F99</f>
        <v>87868.65065686086</v>
      </c>
      <c r="G106" s="437">
        <f t="shared" si="6"/>
        <v>1</v>
      </c>
      <c r="H106" s="462">
        <f t="shared" si="7"/>
        <v>1.0520529794656057</v>
      </c>
      <c r="I106" s="463">
        <f t="shared" si="8"/>
        <v>1.2190877492452947</v>
      </c>
      <c r="J106" s="451">
        <f t="shared" si="9"/>
        <v>0.79527527701290568</v>
      </c>
      <c r="K106" s="453">
        <f t="shared" si="10"/>
        <v>1.3441140974119332</v>
      </c>
    </row>
    <row r="107" spans="1:11" x14ac:dyDescent="0.2">
      <c r="A107" s="67">
        <v>2011</v>
      </c>
      <c r="B107" s="432">
        <f>avgprinc!B100</f>
        <v>66433.666029906264</v>
      </c>
      <c r="C107" s="524">
        <f>avgprinc!C100</f>
        <v>70236.981516282744</v>
      </c>
      <c r="D107" s="524">
        <f>avgprinc!D100</f>
        <v>82492.006196130445</v>
      </c>
      <c r="E107" s="524">
        <f>avgprinc!E100</f>
        <v>51577.028294722244</v>
      </c>
      <c r="F107" s="525">
        <f>avgprinc!F100</f>
        <v>88994.313964736706</v>
      </c>
      <c r="G107" s="437">
        <f t="shared" si="6"/>
        <v>1</v>
      </c>
      <c r="H107" s="462">
        <f t="shared" si="7"/>
        <v>1.0572498209667422</v>
      </c>
      <c r="I107" s="463">
        <f t="shared" si="8"/>
        <v>1.2417199159082271</v>
      </c>
      <c r="J107" s="451">
        <f t="shared" si="9"/>
        <v>0.77636884093531666</v>
      </c>
      <c r="K107" s="453">
        <f t="shared" si="10"/>
        <v>1.3395966124265124</v>
      </c>
    </row>
    <row r="108" spans="1:11" x14ac:dyDescent="0.2">
      <c r="A108" s="67">
        <v>2012</v>
      </c>
      <c r="B108" s="432">
        <f>avgprinc!B101</f>
        <v>67746.431701267022</v>
      </c>
      <c r="C108" s="524">
        <f>avgprinc!C101</f>
        <v>71003.172702601922</v>
      </c>
      <c r="D108" s="524">
        <f>avgprinc!D101</f>
        <v>83803.497719675506</v>
      </c>
      <c r="E108" s="524">
        <f>avgprinc!E101</f>
        <v>52855.609313919282</v>
      </c>
      <c r="F108" s="525">
        <f>avgprinc!F101</f>
        <v>90502.2010797072</v>
      </c>
      <c r="G108" s="437">
        <f t="shared" si="6"/>
        <v>1</v>
      </c>
      <c r="H108" s="462">
        <f t="shared" si="7"/>
        <v>1.0480725097920396</v>
      </c>
      <c r="I108" s="463">
        <f t="shared" si="8"/>
        <v>1.2370171478434957</v>
      </c>
      <c r="J108" s="451">
        <f t="shared" si="9"/>
        <v>0.78019768697176639</v>
      </c>
      <c r="K108" s="453">
        <f t="shared" si="10"/>
        <v>1.3358962059992097</v>
      </c>
    </row>
    <row r="109" spans="1:11" x14ac:dyDescent="0.2">
      <c r="A109" s="67">
        <v>2013</v>
      </c>
      <c r="B109" s="432">
        <f>avgprinc!B102</f>
        <v>67867.202113663414</v>
      </c>
      <c r="C109" s="524">
        <f>avgprinc!C102</f>
        <v>72248.46169872678</v>
      </c>
      <c r="D109" s="524">
        <f>avgprinc!D102</f>
        <v>84550.389534008267</v>
      </c>
      <c r="E109" s="524">
        <f>avgprinc!E102</f>
        <v>52560.491658814557</v>
      </c>
      <c r="F109" s="525">
        <f>avgprinc!F102</f>
        <v>90760.448196296464</v>
      </c>
      <c r="G109" s="437">
        <f t="shared" si="6"/>
        <v>1</v>
      </c>
      <c r="H109" s="462">
        <f t="shared" si="7"/>
        <v>1.0645563607841926</v>
      </c>
      <c r="I109" s="463">
        <f t="shared" si="8"/>
        <v>1.2458210579007514</v>
      </c>
      <c r="J109" s="451">
        <f t="shared" si="9"/>
        <v>0.77446085917593432</v>
      </c>
      <c r="K109" s="453">
        <f t="shared" si="10"/>
        <v>1.3373241473000705</v>
      </c>
    </row>
    <row r="110" spans="1:11" x14ac:dyDescent="0.2">
      <c r="A110" s="67">
        <v>2014</v>
      </c>
      <c r="B110" s="432">
        <f>avgprinc!B103</f>
        <v>69093.935166193973</v>
      </c>
      <c r="C110" s="524">
        <f>avgprinc!C103</f>
        <v>73676.581224584617</v>
      </c>
      <c r="D110" s="524">
        <f>avgprinc!D103</f>
        <v>86252.018498917882</v>
      </c>
      <c r="E110" s="524">
        <f>avgprinc!E103</f>
        <v>53384.714362569735</v>
      </c>
      <c r="F110" s="525">
        <f>avgprinc!F103</f>
        <v>92022.744637684329</v>
      </c>
      <c r="G110" s="437">
        <f t="shared" ref="G110:G113" si="11">B110/$B110</f>
        <v>1</v>
      </c>
      <c r="H110" s="462">
        <f t="shared" ref="H110:H113" si="12">C110/$B110</f>
        <v>1.0663248669708543</v>
      </c>
      <c r="I110" s="463">
        <f t="shared" ref="I110:I113" si="13">D110/$B110</f>
        <v>1.2483298033532608</v>
      </c>
      <c r="J110" s="451">
        <f t="shared" ref="J110:J113" si="14">E110/$B110</f>
        <v>0.77263965692736536</v>
      </c>
      <c r="K110" s="453">
        <f t="shared" ref="K110:K113" si="15">F110/$B110</f>
        <v>1.3318498131035512</v>
      </c>
    </row>
    <row r="111" spans="1:11" x14ac:dyDescent="0.2">
      <c r="A111" s="67">
        <v>2015</v>
      </c>
      <c r="B111" s="432">
        <f>avgprinc!B104</f>
        <v>70144.717752168013</v>
      </c>
      <c r="C111" s="524">
        <f>avgprinc!C104</f>
        <v>74557.107260464312</v>
      </c>
      <c r="D111" s="524">
        <f>avgprinc!D104</f>
        <v>87298.084530169479</v>
      </c>
      <c r="E111" s="524">
        <f>avgprinc!E104</f>
        <v>54429.218503892364</v>
      </c>
      <c r="F111" s="525">
        <f>avgprinc!F104</f>
        <v>93291.409069889283</v>
      </c>
      <c r="G111" s="437">
        <f t="shared" si="11"/>
        <v>1</v>
      </c>
      <c r="H111" s="462">
        <f t="shared" si="12"/>
        <v>1.0629040881436853</v>
      </c>
      <c r="I111" s="463">
        <f t="shared" si="13"/>
        <v>1.2445425304668973</v>
      </c>
      <c r="J111" s="451">
        <f t="shared" si="14"/>
        <v>0.77595605553933644</v>
      </c>
      <c r="K111" s="453">
        <f t="shared" si="15"/>
        <v>1.3299848093979374</v>
      </c>
    </row>
    <row r="112" spans="1:11" x14ac:dyDescent="0.2">
      <c r="A112" s="67">
        <v>2016</v>
      </c>
      <c r="B112" s="432">
        <f>avgprinc!B105</f>
        <v>69692.586030868595</v>
      </c>
      <c r="C112" s="524">
        <f>avgprinc!C105</f>
        <v>73846.918684461984</v>
      </c>
      <c r="D112" s="524">
        <f>avgprinc!D105</f>
        <v>86467.06754029743</v>
      </c>
      <c r="E112" s="524">
        <f>avgprinc!E105</f>
        <v>54404.949663381507</v>
      </c>
      <c r="F112" s="525">
        <f>avgprinc!F105</f>
        <v>92271.918016083262</v>
      </c>
      <c r="G112" s="437">
        <f t="shared" si="11"/>
        <v>1</v>
      </c>
      <c r="H112" s="462">
        <f t="shared" si="12"/>
        <v>1.0596093916181175</v>
      </c>
      <c r="I112" s="463">
        <f t="shared" si="13"/>
        <v>1.240692482009478</v>
      </c>
      <c r="J112" s="451">
        <f t="shared" si="14"/>
        <v>0.7806418553515031</v>
      </c>
      <c r="K112" s="453">
        <f t="shared" si="15"/>
        <v>1.3239847058511176</v>
      </c>
    </row>
    <row r="113" spans="1:11" x14ac:dyDescent="0.2">
      <c r="A113" s="67">
        <v>2017</v>
      </c>
      <c r="B113" s="432">
        <f>avgprinc!B106</f>
        <v>71049.760307484321</v>
      </c>
      <c r="C113" s="524">
        <f>avgprinc!C106</f>
        <v>75013.875290219381</v>
      </c>
      <c r="D113" s="524">
        <f>avgprinc!D106</f>
        <v>88047.642002213994</v>
      </c>
      <c r="E113" s="524">
        <f>avgprinc!E106</f>
        <v>55274.489074792116</v>
      </c>
      <c r="F113" s="525">
        <f>avgprinc!F106</f>
        <v>95170.439301283637</v>
      </c>
      <c r="G113" s="437">
        <f t="shared" si="11"/>
        <v>1</v>
      </c>
      <c r="H113" s="462">
        <f t="shared" si="12"/>
        <v>1.0557935025477838</v>
      </c>
      <c r="I113" s="463">
        <f t="shared" si="13"/>
        <v>1.2392391138431347</v>
      </c>
      <c r="J113" s="451">
        <f t="shared" si="14"/>
        <v>0.77796869173912675</v>
      </c>
      <c r="K113" s="453">
        <f t="shared" si="15"/>
        <v>1.3394899418296624</v>
      </c>
    </row>
    <row r="114" spans="1:11" x14ac:dyDescent="0.2">
      <c r="A114" s="67">
        <v>2018</v>
      </c>
      <c r="B114" s="432">
        <f>avgprinc!B107</f>
        <v>72363.244330408837</v>
      </c>
      <c r="C114" s="524">
        <f>avgprinc!C107</f>
        <v>76402.521290373552</v>
      </c>
      <c r="D114" s="524">
        <f>avgprinc!D107</f>
        <v>89595.504471233973</v>
      </c>
      <c r="E114" s="524">
        <f>avgprinc!E107</f>
        <v>56374.884139918278</v>
      </c>
      <c r="F114" s="525">
        <f>avgprinc!F107</f>
        <v>96834.827015097253</v>
      </c>
      <c r="G114" s="437">
        <f t="shared" ref="G114:G115" si="16">B114/$B114</f>
        <v>1</v>
      </c>
      <c r="H114" s="462">
        <f t="shared" ref="H114:H115" si="17">C114/$B114</f>
        <v>1.0558194563737562</v>
      </c>
      <c r="I114" s="463">
        <f t="shared" ref="I114:I115" si="18">D114/$B114</f>
        <v>1.2381355382871317</v>
      </c>
      <c r="J114" s="451">
        <f t="shared" ref="J114:J115" si="19">E114/$B114</f>
        <v>0.77905412701663723</v>
      </c>
      <c r="K114" s="453">
        <f t="shared" ref="K114:K115" si="20">F114/$B114</f>
        <v>1.3381769696912946</v>
      </c>
    </row>
    <row r="115" spans="1:11" x14ac:dyDescent="0.2">
      <c r="A115" s="67">
        <v>2019</v>
      </c>
      <c r="B115" s="432">
        <f>avgprinc!B108</f>
        <v>72866.222191362525</v>
      </c>
      <c r="C115" s="524">
        <f>avgprinc!C108</f>
        <v>76959.91300528009</v>
      </c>
      <c r="D115" s="524">
        <f>avgprinc!D108</f>
        <v>90227.973832474032</v>
      </c>
      <c r="E115" s="524">
        <f>avgprinc!E108</f>
        <v>56734.534988327207</v>
      </c>
      <c r="F115" s="525">
        <f>avgprinc!F108</f>
        <v>98007.009867916218</v>
      </c>
      <c r="G115" s="437">
        <f t="shared" si="16"/>
        <v>1</v>
      </c>
      <c r="H115" s="462">
        <f t="shared" si="17"/>
        <v>1.0561809119617405</v>
      </c>
      <c r="I115" s="463">
        <f t="shared" si="18"/>
        <v>1.2382688592735847</v>
      </c>
      <c r="J115" s="451">
        <f t="shared" si="19"/>
        <v>0.77861227441337633</v>
      </c>
      <c r="K115" s="453">
        <f t="shared" si="20"/>
        <v>1.3450266381387046</v>
      </c>
    </row>
    <row r="116" spans="1:11" ht="17" thickBot="1" x14ac:dyDescent="0.25">
      <c r="A116" s="1105">
        <v>2020</v>
      </c>
      <c r="B116" s="1106"/>
      <c r="C116" s="1107"/>
      <c r="D116" s="1107"/>
      <c r="E116" s="1107"/>
      <c r="F116" s="1108"/>
      <c r="G116" s="1109"/>
      <c r="H116" s="1110"/>
      <c r="I116" s="1111"/>
      <c r="J116" s="1112"/>
      <c r="K116" s="1113"/>
    </row>
    <row r="117" spans="1:11" ht="17" thickTop="1" x14ac:dyDescent="0.2">
      <c r="A117" s="61"/>
      <c r="B117" s="60"/>
      <c r="C117" s="60"/>
      <c r="D117" s="60"/>
      <c r="E117" s="60"/>
      <c r="F117" s="59"/>
      <c r="G117" s="60"/>
      <c r="H117" s="60"/>
      <c r="I117" s="60"/>
      <c r="J117" s="60"/>
      <c r="K117" s="59"/>
    </row>
    <row r="118" spans="1:11" x14ac:dyDescent="0.2">
      <c r="C118" s="57"/>
      <c r="D118" s="57"/>
      <c r="E118" s="57"/>
      <c r="G118" s="57"/>
      <c r="H118" s="57"/>
      <c r="I118" s="57"/>
      <c r="J118" s="57"/>
    </row>
    <row r="120" spans="1:11" x14ac:dyDescent="0.2">
      <c r="A120" s="211"/>
      <c r="B120" s="212"/>
      <c r="C120" s="212"/>
      <c r="D120" s="212"/>
      <c r="E120" s="212"/>
      <c r="F120" s="212"/>
      <c r="G120" s="212"/>
      <c r="H120" s="212"/>
      <c r="I120" s="212"/>
      <c r="J120" s="212"/>
      <c r="K120" s="212"/>
    </row>
    <row r="121" spans="1:11" x14ac:dyDescent="0.2">
      <c r="A121" s="211"/>
      <c r="B121" s="212"/>
      <c r="C121" s="212"/>
      <c r="D121" s="212"/>
      <c r="E121" s="212"/>
      <c r="F121" s="212"/>
      <c r="G121" s="212"/>
      <c r="H121" s="212"/>
      <c r="I121" s="212"/>
      <c r="J121" s="212"/>
      <c r="K121" s="212"/>
    </row>
  </sheetData>
  <mergeCells count="3">
    <mergeCell ref="A4:K4"/>
    <mergeCell ref="G7:K7"/>
    <mergeCell ref="B7:F7"/>
  </mergeCells>
  <hyperlinks>
    <hyperlink ref="A1" location="Index!A1" display="Back to index" xr:uid="{00000000-0004-0000-08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theme="5" tint="0.39997558519241921"/>
  </sheetPr>
  <dimension ref="A1:P118"/>
  <sheetViews>
    <sheetView workbookViewId="0">
      <pane xSplit="1" ySplit="8" topLeftCell="B101" activePane="bottomRight" state="frozen"/>
      <selection activeCell="D32" sqref="D32"/>
      <selection pane="topRight" activeCell="D32" sqref="D32"/>
      <selection pane="bottomLeft" activeCell="D32" sqref="D32"/>
      <selection pane="bottomRight" activeCell="A4" sqref="A4:M4"/>
    </sheetView>
  </sheetViews>
  <sheetFormatPr baseColWidth="10" defaultColWidth="10.83203125" defaultRowHeight="16" x14ac:dyDescent="0.2"/>
  <cols>
    <col min="1" max="1" width="10.83203125" style="56"/>
    <col min="2" max="13" width="12" style="56" customWidth="1"/>
    <col min="14" max="16384" width="10.83203125" style="56"/>
  </cols>
  <sheetData>
    <row r="1" spans="1:16" x14ac:dyDescent="0.2">
      <c r="A1" s="52" t="s">
        <v>36</v>
      </c>
      <c r="B1" s="52"/>
      <c r="C1" s="52"/>
      <c r="G1" s="100"/>
      <c r="H1" s="100"/>
      <c r="I1" s="100"/>
      <c r="J1" s="100"/>
      <c r="K1" s="100"/>
      <c r="L1" s="100"/>
      <c r="M1" s="100"/>
    </row>
    <row r="2" spans="1:16" x14ac:dyDescent="0.2">
      <c r="H2" s="98"/>
      <c r="I2" s="98"/>
    </row>
    <row r="3" spans="1:16" ht="17" thickBot="1" x14ac:dyDescent="0.25"/>
    <row r="4" spans="1:16" ht="25" customHeight="1" thickTop="1" x14ac:dyDescent="0.2">
      <c r="A4" s="1391" t="s">
        <v>260</v>
      </c>
      <c r="B4" s="1392"/>
      <c r="C4" s="1392"/>
      <c r="D4" s="1392"/>
      <c r="E4" s="1392"/>
      <c r="F4" s="1392"/>
      <c r="G4" s="1392"/>
      <c r="H4" s="1392"/>
      <c r="I4" s="1392"/>
      <c r="J4" s="1392"/>
      <c r="K4" s="1392"/>
      <c r="L4" s="1392"/>
      <c r="M4" s="1393"/>
    </row>
    <row r="5" spans="1:16" x14ac:dyDescent="0.2">
      <c r="A5" s="96"/>
      <c r="B5" s="97"/>
      <c r="C5" s="97"/>
      <c r="D5" s="59"/>
      <c r="E5" s="59"/>
      <c r="F5" s="59"/>
      <c r="G5" s="59"/>
      <c r="H5" s="59"/>
      <c r="I5" s="59"/>
      <c r="J5" s="59"/>
      <c r="K5" s="59"/>
      <c r="L5" s="59"/>
      <c r="M5" s="208"/>
    </row>
    <row r="6" spans="1:16" x14ac:dyDescent="0.2">
      <c r="A6" s="96"/>
      <c r="B6" s="45" t="s">
        <v>35</v>
      </c>
      <c r="C6" s="45" t="s">
        <v>34</v>
      </c>
      <c r="D6" s="45" t="s">
        <v>33</v>
      </c>
      <c r="E6" s="45" t="s">
        <v>32</v>
      </c>
      <c r="F6" s="45" t="s">
        <v>31</v>
      </c>
      <c r="G6" s="45" t="s">
        <v>30</v>
      </c>
      <c r="H6" s="48" t="s">
        <v>29</v>
      </c>
      <c r="I6" s="468" t="s">
        <v>28</v>
      </c>
      <c r="J6" s="468" t="s">
        <v>27</v>
      </c>
      <c r="K6" s="468" t="s">
        <v>26</v>
      </c>
      <c r="L6" s="468" t="s">
        <v>25</v>
      </c>
      <c r="M6" s="433" t="s">
        <v>24</v>
      </c>
    </row>
    <row r="7" spans="1:16" ht="20" customHeight="1" x14ac:dyDescent="0.2">
      <c r="A7" s="96"/>
      <c r="B7" s="1455" t="s">
        <v>375</v>
      </c>
      <c r="C7" s="1379"/>
      <c r="D7" s="1387"/>
      <c r="E7" s="1387"/>
      <c r="F7" s="1387"/>
      <c r="G7" s="1387"/>
      <c r="H7" s="1379" t="s">
        <v>90</v>
      </c>
      <c r="I7" s="1379"/>
      <c r="J7" s="1387"/>
      <c r="K7" s="1387"/>
      <c r="L7" s="1387"/>
      <c r="M7" s="1390"/>
    </row>
    <row r="8" spans="1:16" s="87" customFormat="1" ht="52" customHeight="1" x14ac:dyDescent="0.2">
      <c r="A8" s="95"/>
      <c r="B8" s="835" t="s">
        <v>306</v>
      </c>
      <c r="C8" s="352" t="s">
        <v>309</v>
      </c>
      <c r="D8" s="352" t="s">
        <v>87</v>
      </c>
      <c r="E8" s="352" t="s">
        <v>88</v>
      </c>
      <c r="F8" s="352" t="s">
        <v>89</v>
      </c>
      <c r="G8" s="352" t="s">
        <v>56</v>
      </c>
      <c r="H8" s="424" t="s">
        <v>306</v>
      </c>
      <c r="I8" s="352" t="s">
        <v>309</v>
      </c>
      <c r="J8" s="352" t="s">
        <v>87</v>
      </c>
      <c r="K8" s="352" t="s">
        <v>88</v>
      </c>
      <c r="L8" s="352" t="s">
        <v>89</v>
      </c>
      <c r="M8" s="359" t="s">
        <v>56</v>
      </c>
      <c r="P8" s="538"/>
    </row>
    <row r="9" spans="1:16" s="87" customFormat="1" ht="15" customHeight="1" x14ac:dyDescent="0.2">
      <c r="A9" s="93">
        <v>1913</v>
      </c>
      <c r="B9" s="425"/>
      <c r="C9" s="317">
        <f>avghweal!BD2</f>
        <v>13399.375229285384</v>
      </c>
      <c r="D9" s="317"/>
      <c r="E9" s="85"/>
      <c r="F9" s="85"/>
      <c r="G9" s="84">
        <f>avghweal!BH2</f>
        <v>18289.317565050478</v>
      </c>
      <c r="H9" s="530"/>
      <c r="I9" s="541">
        <f>C9*0.9/'TE5'!B9</f>
        <v>0.20641023194016406</v>
      </c>
      <c r="J9" s="442"/>
      <c r="K9" s="443"/>
      <c r="L9" s="442"/>
      <c r="M9" s="561">
        <f>G9*0.9/'TE5'!F9</f>
        <v>0.18737374433738307</v>
      </c>
      <c r="P9" s="539"/>
    </row>
    <row r="10" spans="1:16" s="87" customFormat="1" ht="15" customHeight="1" x14ac:dyDescent="0.2">
      <c r="A10" s="92">
        <v>1914</v>
      </c>
      <c r="B10" s="425"/>
      <c r="C10" s="317">
        <f>avghweal!BD3</f>
        <v>13481.95062220915</v>
      </c>
      <c r="D10" s="317"/>
      <c r="E10" s="85"/>
      <c r="F10" s="85"/>
      <c r="G10" s="84">
        <f>avghweal!BH3</f>
        <v>18454.217492064519</v>
      </c>
      <c r="H10" s="530"/>
      <c r="I10" s="541">
        <f>C10*0.9/'TE5'!B10</f>
        <v>0.20756628554170831</v>
      </c>
      <c r="J10" s="442"/>
      <c r="K10" s="443"/>
      <c r="L10" s="442"/>
      <c r="M10" s="561">
        <f>G10*0.9/'TE5'!F10</f>
        <v>0.18870667197740734</v>
      </c>
      <c r="P10" s="539"/>
    </row>
    <row r="11" spans="1:16" s="87" customFormat="1" ht="15" customHeight="1" x14ac:dyDescent="0.2">
      <c r="A11" s="92">
        <v>1915</v>
      </c>
      <c r="B11" s="425"/>
      <c r="C11" s="317">
        <f>avghweal!BD4</f>
        <v>14647.072081968561</v>
      </c>
      <c r="D11" s="317"/>
      <c r="E11" s="85"/>
      <c r="F11" s="85"/>
      <c r="G11" s="84">
        <f>avghweal!BH4</f>
        <v>20148.965158345552</v>
      </c>
      <c r="H11" s="530"/>
      <c r="I11" s="541">
        <f>C11*0.9/'TE5'!B11</f>
        <v>0.2112418803871651</v>
      </c>
      <c r="J11" s="442"/>
      <c r="K11" s="443"/>
      <c r="L11" s="442"/>
      <c r="M11" s="561">
        <f>G11*0.9/'TE5'!F11</f>
        <v>0.19275402021427407</v>
      </c>
      <c r="P11" s="539"/>
    </row>
    <row r="12" spans="1:16" s="87" customFormat="1" ht="15" customHeight="1" x14ac:dyDescent="0.2">
      <c r="A12" s="92">
        <v>1916</v>
      </c>
      <c r="B12" s="425"/>
      <c r="C12" s="317">
        <f>avghweal!BD5</f>
        <v>15028.232414259042</v>
      </c>
      <c r="D12" s="317"/>
      <c r="E12" s="85"/>
      <c r="F12" s="85"/>
      <c r="G12" s="84">
        <f>avghweal!BH5</f>
        <v>20657.020560402481</v>
      </c>
      <c r="H12" s="530"/>
      <c r="I12" s="541">
        <f>C12*0.9/'TE5'!B12</f>
        <v>0.21126419014099074</v>
      </c>
      <c r="J12" s="442"/>
      <c r="K12" s="443"/>
      <c r="L12" s="442"/>
      <c r="M12" s="561">
        <f>G12*0.9/'TE5'!F12</f>
        <v>0.192376541958584</v>
      </c>
      <c r="P12" s="539"/>
    </row>
    <row r="13" spans="1:16" s="87" customFormat="1" ht="15" customHeight="1" x14ac:dyDescent="0.2">
      <c r="A13" s="92">
        <v>1917</v>
      </c>
      <c r="B13" s="425"/>
      <c r="C13" s="317">
        <f>avghweal!BD6</f>
        <v>12805.792265923586</v>
      </c>
      <c r="D13" s="317"/>
      <c r="E13" s="85"/>
      <c r="F13" s="85"/>
      <c r="G13" s="84">
        <f>avghweal!BH6</f>
        <v>17519.381682600721</v>
      </c>
      <c r="H13" s="530"/>
      <c r="I13" s="541">
        <f>C13*0.9/'TE5'!B13</f>
        <v>0.20979948758650921</v>
      </c>
      <c r="J13" s="442"/>
      <c r="K13" s="443"/>
      <c r="L13" s="442"/>
      <c r="M13" s="561">
        <f>G13*0.9/'TE5'!F13</f>
        <v>0.19030226015083743</v>
      </c>
      <c r="P13" s="539"/>
    </row>
    <row r="14" spans="1:16" s="87" customFormat="1" ht="15" customHeight="1" x14ac:dyDescent="0.2">
      <c r="A14" s="92">
        <v>1918</v>
      </c>
      <c r="B14" s="425"/>
      <c r="C14" s="317">
        <f>avghweal!BD7</f>
        <v>11533.130955016259</v>
      </c>
      <c r="D14" s="353"/>
      <c r="E14" s="314"/>
      <c r="F14" s="314"/>
      <c r="G14" s="84">
        <f>avghweal!BH7</f>
        <v>15609.174479321657</v>
      </c>
      <c r="H14" s="530"/>
      <c r="I14" s="541">
        <f>C14*0.9/'TE5'!B14</f>
        <v>0.20670630019031663</v>
      </c>
      <c r="J14" s="442"/>
      <c r="K14" s="443"/>
      <c r="L14" s="442"/>
      <c r="M14" s="561">
        <f>G14*0.9/'TE5'!F14</f>
        <v>0.18712225343225697</v>
      </c>
      <c r="P14" s="539"/>
    </row>
    <row r="15" spans="1:16" s="87" customFormat="1" ht="15" customHeight="1" x14ac:dyDescent="0.2">
      <c r="A15" s="91">
        <v>1919</v>
      </c>
      <c r="B15" s="426"/>
      <c r="C15" s="316">
        <f>avghweal!BD8</f>
        <v>10526.418353324698</v>
      </c>
      <c r="D15" s="354"/>
      <c r="E15" s="315"/>
      <c r="F15" s="315"/>
      <c r="G15" s="88">
        <f>avghweal!BH8</f>
        <v>14423.496879187731</v>
      </c>
      <c r="H15" s="531"/>
      <c r="I15" s="542">
        <f>C15*0.9/'TE5'!B15</f>
        <v>0.19172864459392969</v>
      </c>
      <c r="J15" s="445"/>
      <c r="K15" s="446"/>
      <c r="L15" s="445"/>
      <c r="M15" s="562">
        <f>G15*0.9/'TE5'!F15</f>
        <v>0.17463259585875499</v>
      </c>
      <c r="P15" s="539"/>
    </row>
    <row r="16" spans="1:16" s="87" customFormat="1" ht="15" customHeight="1" x14ac:dyDescent="0.2">
      <c r="A16" s="92">
        <v>1920</v>
      </c>
      <c r="B16" s="425"/>
      <c r="C16" s="317">
        <f>avghweal!BD9</f>
        <v>10085.509298088091</v>
      </c>
      <c r="D16" s="353"/>
      <c r="E16" s="314"/>
      <c r="F16" s="314"/>
      <c r="G16" s="84">
        <f>avghweal!BH9</f>
        <v>13774.430471408892</v>
      </c>
      <c r="H16" s="530"/>
      <c r="I16" s="541">
        <f>C16*0.9/'TE5'!B16</f>
        <v>0.2105327167893554</v>
      </c>
      <c r="J16" s="442"/>
      <c r="K16" s="443"/>
      <c r="L16" s="442"/>
      <c r="M16" s="561">
        <f>G16*0.9/'TE5'!F16</f>
        <v>0.19092186744452336</v>
      </c>
      <c r="P16" s="539"/>
    </row>
    <row r="17" spans="1:16" s="87" customFormat="1" ht="15" customHeight="1" x14ac:dyDescent="0.2">
      <c r="A17" s="92">
        <v>1921</v>
      </c>
      <c r="B17" s="425"/>
      <c r="C17" s="317">
        <f>avghweal!BD10</f>
        <v>11027.932057578666</v>
      </c>
      <c r="D17" s="353"/>
      <c r="E17" s="314"/>
      <c r="F17" s="314"/>
      <c r="G17" s="84">
        <f>avghweal!BH10</f>
        <v>15087.232417308751</v>
      </c>
      <c r="H17" s="530"/>
      <c r="I17" s="541">
        <f>C17*0.9/'TE5'!B17</f>
        <v>0.21101662392892809</v>
      </c>
      <c r="J17" s="442"/>
      <c r="K17" s="443"/>
      <c r="L17" s="442"/>
      <c r="M17" s="561">
        <f>G17*0.9/'TE5'!F17</f>
        <v>0.19213959959294691</v>
      </c>
      <c r="P17" s="539"/>
    </row>
    <row r="18" spans="1:16" s="87" customFormat="1" ht="15" customHeight="1" x14ac:dyDescent="0.2">
      <c r="A18" s="92">
        <v>1922</v>
      </c>
      <c r="B18" s="425"/>
      <c r="C18" s="317">
        <f>avghweal!BD11</f>
        <v>11761.152201122659</v>
      </c>
      <c r="D18" s="353"/>
      <c r="E18" s="314"/>
      <c r="F18" s="314"/>
      <c r="G18" s="84">
        <f>avghweal!BH11</f>
        <v>16097.107226971668</v>
      </c>
      <c r="H18" s="530"/>
      <c r="I18" s="541">
        <f>C18*0.9/'TE5'!B18</f>
        <v>0.20048698356355854</v>
      </c>
      <c r="J18" s="442"/>
      <c r="K18" s="443"/>
      <c r="L18" s="442"/>
      <c r="M18" s="561">
        <f>G18*0.9/'TE5'!F18</f>
        <v>0.1831497265886407</v>
      </c>
      <c r="P18" s="539"/>
    </row>
    <row r="19" spans="1:16" s="87" customFormat="1" ht="15" customHeight="1" x14ac:dyDescent="0.2">
      <c r="A19" s="92">
        <v>1923</v>
      </c>
      <c r="B19" s="425"/>
      <c r="C19" s="317">
        <f>avghweal!BD12</f>
        <v>11485.872149169438</v>
      </c>
      <c r="D19" s="353"/>
      <c r="E19" s="314"/>
      <c r="F19" s="314"/>
      <c r="G19" s="84">
        <f>avghweal!BH12</f>
        <v>15816.594495030782</v>
      </c>
      <c r="H19" s="530"/>
      <c r="I19" s="541">
        <f>C19*0.9/'TE5'!B19</f>
        <v>0.19537900822429194</v>
      </c>
      <c r="J19" s="442"/>
      <c r="K19" s="443"/>
      <c r="L19" s="442"/>
      <c r="M19" s="561">
        <f>G19*0.9/'TE5'!F19</f>
        <v>0.17967440119643716</v>
      </c>
      <c r="P19" s="539"/>
    </row>
    <row r="20" spans="1:16" s="87" customFormat="1" ht="15" customHeight="1" x14ac:dyDescent="0.2">
      <c r="A20" s="92">
        <v>1924</v>
      </c>
      <c r="B20" s="425"/>
      <c r="C20" s="317">
        <f>avghweal!BD13</f>
        <v>10960.594159488148</v>
      </c>
      <c r="D20" s="353"/>
      <c r="E20" s="314"/>
      <c r="F20" s="314"/>
      <c r="G20" s="84">
        <f>avghweal!BH13</f>
        <v>15066.623415821323</v>
      </c>
      <c r="H20" s="530"/>
      <c r="I20" s="541">
        <f>C20*0.9/'TE5'!B20</f>
        <v>0.18287266841457206</v>
      </c>
      <c r="J20" s="442"/>
      <c r="K20" s="443"/>
      <c r="L20" s="442"/>
      <c r="M20" s="561">
        <f>G20*0.9/'TE5'!F20</f>
        <v>0.16791052013267196</v>
      </c>
      <c r="P20" s="539"/>
    </row>
    <row r="21" spans="1:16" s="87" customFormat="1" ht="15" customHeight="1" x14ac:dyDescent="0.2">
      <c r="A21" s="92">
        <v>1925</v>
      </c>
      <c r="B21" s="425"/>
      <c r="C21" s="317">
        <f>avghweal!BD14</f>
        <v>10935.69477980129</v>
      </c>
      <c r="D21" s="353"/>
      <c r="E21" s="314"/>
      <c r="F21" s="314"/>
      <c r="G21" s="84">
        <f>avghweal!BH14</f>
        <v>15103.248723896702</v>
      </c>
      <c r="H21" s="530"/>
      <c r="I21" s="541">
        <f>C21*0.9/'TE5'!B21</f>
        <v>0.17319504083754045</v>
      </c>
      <c r="J21" s="442"/>
      <c r="K21" s="443"/>
      <c r="L21" s="442"/>
      <c r="M21" s="561">
        <f>G21*0.9/'TE5'!F21</f>
        <v>0.15980744621213727</v>
      </c>
      <c r="P21" s="539"/>
    </row>
    <row r="22" spans="1:16" s="87" customFormat="1" ht="15" customHeight="1" x14ac:dyDescent="0.2">
      <c r="A22" s="92">
        <v>1926</v>
      </c>
      <c r="B22" s="425"/>
      <c r="C22" s="317">
        <f>avghweal!BD15</f>
        <v>10650.948525729538</v>
      </c>
      <c r="D22" s="353"/>
      <c r="E22" s="314"/>
      <c r="F22" s="314"/>
      <c r="G22" s="84">
        <f>avghweal!BH15</f>
        <v>14685.538326421714</v>
      </c>
      <c r="H22" s="530"/>
      <c r="I22" s="541">
        <f>C22*0.9/'TE5'!B22</f>
        <v>0.16353732649551003</v>
      </c>
      <c r="J22" s="442"/>
      <c r="K22" s="443"/>
      <c r="L22" s="442"/>
      <c r="M22" s="561">
        <f>G22*0.9/'TE5'!F22</f>
        <v>0.15045679752257787</v>
      </c>
      <c r="P22" s="539"/>
    </row>
    <row r="23" spans="1:16" s="87" customFormat="1" ht="15" customHeight="1" x14ac:dyDescent="0.2">
      <c r="A23" s="92">
        <v>1927</v>
      </c>
      <c r="B23" s="425"/>
      <c r="C23" s="317">
        <f>avghweal!BD16</f>
        <v>10632.835583658374</v>
      </c>
      <c r="D23" s="353"/>
      <c r="E23" s="314"/>
      <c r="F23" s="314"/>
      <c r="G23" s="84">
        <f>avghweal!BH16</f>
        <v>14635.501602643119</v>
      </c>
      <c r="H23" s="530"/>
      <c r="I23" s="541">
        <f>C23*0.9/'TE5'!B23</f>
        <v>0.15286497712482777</v>
      </c>
      <c r="J23" s="442"/>
      <c r="K23" s="443"/>
      <c r="L23" s="442"/>
      <c r="M23" s="561">
        <f>G23*0.9/'TE5'!F23</f>
        <v>0.1402133103907546</v>
      </c>
      <c r="P23" s="539"/>
    </row>
    <row r="24" spans="1:16" s="87" customFormat="1" ht="15" customHeight="1" x14ac:dyDescent="0.2">
      <c r="A24" s="92">
        <v>1928</v>
      </c>
      <c r="B24" s="425"/>
      <c r="C24" s="317">
        <f>avghweal!BD17</f>
        <v>11959.634326398937</v>
      </c>
      <c r="D24" s="353"/>
      <c r="E24" s="314"/>
      <c r="F24" s="314"/>
      <c r="G24" s="84">
        <f>avghweal!BH17</f>
        <v>16481.113236021185</v>
      </c>
      <c r="H24" s="530"/>
      <c r="I24" s="541">
        <f>C24*0.9/'TE5'!B24</f>
        <v>0.15091298402693074</v>
      </c>
      <c r="J24" s="442"/>
      <c r="K24" s="443"/>
      <c r="L24" s="442"/>
      <c r="M24" s="561">
        <f>G24*0.9/'TE5'!F24</f>
        <v>0.13823654750145453</v>
      </c>
      <c r="P24" s="539"/>
    </row>
    <row r="25" spans="1:16" s="87" customFormat="1" ht="15" customHeight="1" x14ac:dyDescent="0.2">
      <c r="A25" s="91">
        <v>1929</v>
      </c>
      <c r="B25" s="426"/>
      <c r="C25" s="316">
        <f>avghweal!BD18</f>
        <v>12445.196787667073</v>
      </c>
      <c r="D25" s="354"/>
      <c r="E25" s="315"/>
      <c r="F25" s="315"/>
      <c r="G25" s="88">
        <f>avghweal!BH18</f>
        <v>17186.792862696919</v>
      </c>
      <c r="H25" s="531"/>
      <c r="I25" s="542">
        <f>C25*0.9/'TE5'!B25</f>
        <v>0.15144174352696591</v>
      </c>
      <c r="J25" s="445"/>
      <c r="K25" s="446"/>
      <c r="L25" s="445"/>
      <c r="M25" s="562">
        <f>G25*0.9/'TE5'!F25</f>
        <v>0.13851489559100022</v>
      </c>
      <c r="P25" s="539"/>
    </row>
    <row r="26" spans="1:16" s="87" customFormat="1" ht="15" customHeight="1" x14ac:dyDescent="0.2">
      <c r="A26" s="92">
        <v>1930</v>
      </c>
      <c r="B26" s="425"/>
      <c r="C26" s="317">
        <f>avghweal!BD19</f>
        <v>11026.687839620359</v>
      </c>
      <c r="D26" s="353"/>
      <c r="E26" s="314"/>
      <c r="F26" s="314"/>
      <c r="G26" s="84">
        <f>avghweal!BH19</f>
        <v>15343.740499527456</v>
      </c>
      <c r="H26" s="530"/>
      <c r="I26" s="541">
        <f>C26*0.9/'TE5'!B26</f>
        <v>0.14680028959731597</v>
      </c>
      <c r="J26" s="442"/>
      <c r="K26" s="443"/>
      <c r="L26" s="442"/>
      <c r="M26" s="561">
        <f>G26*0.9/'TE5'!F26</f>
        <v>0.13459600694937648</v>
      </c>
      <c r="P26" s="539"/>
    </row>
    <row r="27" spans="1:16" s="87" customFormat="1" ht="15" customHeight="1" x14ac:dyDescent="0.2">
      <c r="A27" s="92">
        <v>1931</v>
      </c>
      <c r="B27" s="425"/>
      <c r="C27" s="317">
        <f>avghweal!BD20</f>
        <v>9657.7907843373687</v>
      </c>
      <c r="D27" s="353"/>
      <c r="E27" s="314"/>
      <c r="F27" s="314"/>
      <c r="G27" s="84">
        <f>avghweal!BH20</f>
        <v>13432.834836667484</v>
      </c>
      <c r="H27" s="530"/>
      <c r="I27" s="541">
        <f>C27*0.9/'TE5'!B27</f>
        <v>0.14892750280306666</v>
      </c>
      <c r="J27" s="442"/>
      <c r="K27" s="443"/>
      <c r="L27" s="442"/>
      <c r="M27" s="561">
        <f>G27*0.9/'TE5'!F27</f>
        <v>0.13642247501074248</v>
      </c>
      <c r="P27" s="539"/>
    </row>
    <row r="28" spans="1:16" s="87" customFormat="1" ht="15" customHeight="1" x14ac:dyDescent="0.2">
      <c r="A28" s="92">
        <v>1932</v>
      </c>
      <c r="B28" s="425"/>
      <c r="C28" s="317">
        <f>avghweal!BD21</f>
        <v>8332.7726595029144</v>
      </c>
      <c r="D28" s="353"/>
      <c r="E28" s="314"/>
      <c r="F28" s="314"/>
      <c r="G28" s="84">
        <f>avghweal!BH21</f>
        <v>11588.736940912799</v>
      </c>
      <c r="H28" s="530"/>
      <c r="I28" s="541">
        <f>C28*0.9/'TE5'!B28</f>
        <v>0.14405550841875464</v>
      </c>
      <c r="J28" s="442"/>
      <c r="K28" s="443"/>
      <c r="L28" s="442"/>
      <c r="M28" s="561">
        <f>G28*0.9/'TE5'!F28</f>
        <v>0.13183205542442844</v>
      </c>
      <c r="P28" s="539"/>
    </row>
    <row r="29" spans="1:16" s="87" customFormat="1" ht="15" customHeight="1" x14ac:dyDescent="0.2">
      <c r="A29" s="92">
        <v>1933</v>
      </c>
      <c r="B29" s="425"/>
      <c r="C29" s="317">
        <f>avghweal!BD22</f>
        <v>8988.8361784096815</v>
      </c>
      <c r="D29" s="353"/>
      <c r="E29" s="314"/>
      <c r="F29" s="314"/>
      <c r="G29" s="84">
        <f>avghweal!BH22</f>
        <v>12668.96841171971</v>
      </c>
      <c r="H29" s="530"/>
      <c r="I29" s="541">
        <f>C29*0.9/'TE5'!B29</f>
        <v>0.1472685325872598</v>
      </c>
      <c r="J29" s="442"/>
      <c r="K29" s="443"/>
      <c r="L29" s="442"/>
      <c r="M29" s="561">
        <f>G29*0.9/'TE5'!F29</f>
        <v>0.13639215830664009</v>
      </c>
      <c r="P29" s="539"/>
    </row>
    <row r="30" spans="1:16" s="87" customFormat="1" ht="15" customHeight="1" x14ac:dyDescent="0.2">
      <c r="A30" s="92">
        <v>1934</v>
      </c>
      <c r="B30" s="425"/>
      <c r="C30" s="317">
        <f>avghweal!BD23</f>
        <v>10203.807443874255</v>
      </c>
      <c r="D30" s="353"/>
      <c r="E30" s="314"/>
      <c r="F30" s="314"/>
      <c r="G30" s="84">
        <f>avghweal!BH23</f>
        <v>14398.733469941562</v>
      </c>
      <c r="H30" s="530"/>
      <c r="I30" s="541">
        <f>C30*0.9/'TE5'!B30</f>
        <v>0.16319406219577426</v>
      </c>
      <c r="J30" s="442"/>
      <c r="K30" s="443"/>
      <c r="L30" s="442"/>
      <c r="M30" s="561">
        <f>G30*0.9/'TE5'!F30</f>
        <v>0.15108307049020711</v>
      </c>
      <c r="P30" s="539"/>
    </row>
    <row r="31" spans="1:16" s="87" customFormat="1" ht="15" customHeight="1" x14ac:dyDescent="0.2">
      <c r="A31" s="92">
        <v>1935</v>
      </c>
      <c r="B31" s="425"/>
      <c r="C31" s="317">
        <f>avghweal!BD24</f>
        <v>11571.327781308153</v>
      </c>
      <c r="D31" s="353"/>
      <c r="E31" s="314"/>
      <c r="F31" s="314"/>
      <c r="G31" s="84">
        <f>avghweal!BH24</f>
        <v>16262.605720402562</v>
      </c>
      <c r="H31" s="530"/>
      <c r="I31" s="541">
        <f>C31*0.9/'TE5'!B31</f>
        <v>0.17674044549802101</v>
      </c>
      <c r="J31" s="442"/>
      <c r="K31" s="443"/>
      <c r="L31" s="442"/>
      <c r="M31" s="561">
        <f>G31*0.9/'TE5'!F31</f>
        <v>0.16285249150888848</v>
      </c>
      <c r="P31" s="539"/>
    </row>
    <row r="32" spans="1:16" s="87" customFormat="1" ht="15" customHeight="1" x14ac:dyDescent="0.2">
      <c r="A32" s="92">
        <v>1936</v>
      </c>
      <c r="B32" s="425"/>
      <c r="C32" s="317">
        <f>avghweal!BD25</f>
        <v>13018.107738320094</v>
      </c>
      <c r="D32" s="353"/>
      <c r="E32" s="314"/>
      <c r="F32" s="314"/>
      <c r="G32" s="84">
        <f>avghweal!BH25</f>
        <v>18327.532203886047</v>
      </c>
      <c r="H32" s="530"/>
      <c r="I32" s="541">
        <f>C32*0.9/'TE5'!B32</f>
        <v>0.17286260171579695</v>
      </c>
      <c r="J32" s="442"/>
      <c r="K32" s="443"/>
      <c r="L32" s="442"/>
      <c r="M32" s="561">
        <f>G32*0.9/'TE5'!F32</f>
        <v>0.15949910774269863</v>
      </c>
      <c r="P32" s="539"/>
    </row>
    <row r="33" spans="1:16" s="87" customFormat="1" ht="15" customHeight="1" x14ac:dyDescent="0.2">
      <c r="A33" s="92">
        <v>1937</v>
      </c>
      <c r="B33" s="425"/>
      <c r="C33" s="317">
        <f>avghweal!BD26</f>
        <v>13723.064585938953</v>
      </c>
      <c r="D33" s="353"/>
      <c r="E33" s="314"/>
      <c r="F33" s="314"/>
      <c r="G33" s="84">
        <f>avghweal!BH26</f>
        <v>19383.114543401665</v>
      </c>
      <c r="H33" s="530"/>
      <c r="I33" s="541">
        <f>C33*0.9/'TE5'!B33</f>
        <v>0.19005466890717454</v>
      </c>
      <c r="J33" s="442"/>
      <c r="K33" s="443"/>
      <c r="L33" s="442"/>
      <c r="M33" s="561">
        <f>G33*0.9/'TE5'!F33</f>
        <v>0.17593560160805252</v>
      </c>
      <c r="P33" s="539"/>
    </row>
    <row r="34" spans="1:16" s="87" customFormat="1" ht="15" customHeight="1" x14ac:dyDescent="0.2">
      <c r="A34" s="92">
        <v>1938</v>
      </c>
      <c r="B34" s="425"/>
      <c r="C34" s="317">
        <f>avghweal!BD27</f>
        <v>13367.83269251457</v>
      </c>
      <c r="D34" s="353"/>
      <c r="E34" s="314"/>
      <c r="F34" s="314"/>
      <c r="G34" s="84">
        <f>avghweal!BH27</f>
        <v>18908.590261420155</v>
      </c>
      <c r="H34" s="530"/>
      <c r="I34" s="541">
        <f>C34*0.9/'TE5'!B34</f>
        <v>0.19339685672913215</v>
      </c>
      <c r="J34" s="442"/>
      <c r="K34" s="443"/>
      <c r="L34" s="442"/>
      <c r="M34" s="561">
        <f>G34*0.9/'TE5'!F34</f>
        <v>0.17949504180556472</v>
      </c>
      <c r="P34" s="539"/>
    </row>
    <row r="35" spans="1:16" s="87" customFormat="1" ht="15" customHeight="1" x14ac:dyDescent="0.2">
      <c r="A35" s="91">
        <v>1939</v>
      </c>
      <c r="B35" s="426"/>
      <c r="C35" s="316">
        <f>avghweal!BD28</f>
        <v>13570.934887940592</v>
      </c>
      <c r="D35" s="354"/>
      <c r="E35" s="315"/>
      <c r="F35" s="315"/>
      <c r="G35" s="88">
        <f>avghweal!BH28</f>
        <v>19199.986121698657</v>
      </c>
      <c r="H35" s="531"/>
      <c r="I35" s="542">
        <f>C35*0.9/'TE5'!B35</f>
        <v>0.19023023439213974</v>
      </c>
      <c r="J35" s="445"/>
      <c r="K35" s="446"/>
      <c r="L35" s="445"/>
      <c r="M35" s="562">
        <f>G35*0.9/'TE5'!F35</f>
        <v>0.17687581916863995</v>
      </c>
      <c r="P35" s="539"/>
    </row>
    <row r="36" spans="1:16" s="87" customFormat="1" ht="15" customHeight="1" x14ac:dyDescent="0.2">
      <c r="A36" s="92">
        <v>1940</v>
      </c>
      <c r="B36" s="425"/>
      <c r="C36" s="317">
        <f>avghweal!BD29</f>
        <v>15566.153549847511</v>
      </c>
      <c r="D36" s="353"/>
      <c r="E36" s="314"/>
      <c r="F36" s="314"/>
      <c r="G36" s="84">
        <f>avghweal!BH29</f>
        <v>22158.28190388147</v>
      </c>
      <c r="H36" s="530"/>
      <c r="I36" s="541">
        <f>C36*0.9/'TE5'!B36</f>
        <v>0.21938704290917754</v>
      </c>
      <c r="J36" s="442"/>
      <c r="K36" s="443"/>
      <c r="L36" s="442"/>
      <c r="M36" s="561">
        <f>G36*0.9/'TE5'!F36</f>
        <v>0.20541616831271495</v>
      </c>
      <c r="P36" s="539"/>
    </row>
    <row r="37" spans="1:16" s="87" customFormat="1" ht="15" customHeight="1" x14ac:dyDescent="0.2">
      <c r="A37" s="92">
        <v>1941</v>
      </c>
      <c r="B37" s="425"/>
      <c r="C37" s="317">
        <f>avghweal!BD30</f>
        <v>16302.420384512954</v>
      </c>
      <c r="D37" s="353"/>
      <c r="E37" s="314"/>
      <c r="F37" s="314"/>
      <c r="G37" s="84">
        <f>avghweal!BH30</f>
        <v>23589.665160493645</v>
      </c>
      <c r="H37" s="530"/>
      <c r="I37" s="541">
        <f>C37*0.9/'TE5'!B37</f>
        <v>0.24456507481757536</v>
      </c>
      <c r="J37" s="442"/>
      <c r="K37" s="443"/>
      <c r="L37" s="442"/>
      <c r="M37" s="561">
        <f>G37*0.9/'TE5'!F37</f>
        <v>0.23034647111252618</v>
      </c>
      <c r="P37" s="539"/>
    </row>
    <row r="38" spans="1:16" s="87" customFormat="1" ht="15" customHeight="1" x14ac:dyDescent="0.2">
      <c r="A38" s="92">
        <v>1942</v>
      </c>
      <c r="B38" s="425"/>
      <c r="C38" s="317">
        <f>avghweal!BD31</f>
        <v>16819.701872732861</v>
      </c>
      <c r="D38" s="353"/>
      <c r="E38" s="314"/>
      <c r="F38" s="314"/>
      <c r="G38" s="84">
        <f>avghweal!BH31</f>
        <v>24592.858432659661</v>
      </c>
      <c r="H38" s="530"/>
      <c r="I38" s="541">
        <f>C38*0.9/'TE5'!B38</f>
        <v>0.26272068228739259</v>
      </c>
      <c r="J38" s="442"/>
      <c r="K38" s="443"/>
      <c r="L38" s="442"/>
      <c r="M38" s="561">
        <f>G38*0.9/'TE5'!F38</f>
        <v>0.24763830306638776</v>
      </c>
      <c r="P38" s="539"/>
    </row>
    <row r="39" spans="1:16" s="87" customFormat="1" ht="15" customHeight="1" x14ac:dyDescent="0.2">
      <c r="A39" s="92">
        <v>1943</v>
      </c>
      <c r="B39" s="425"/>
      <c r="C39" s="317">
        <f>avghweal!BD32</f>
        <v>17810.574820943344</v>
      </c>
      <c r="D39" s="353"/>
      <c r="E39" s="314"/>
      <c r="F39" s="314"/>
      <c r="G39" s="84">
        <f>avghweal!BH32</f>
        <v>26268.95827030325</v>
      </c>
      <c r="H39" s="530"/>
      <c r="I39" s="541">
        <f>C39*0.9/'TE5'!B39</f>
        <v>0.25916747967545162</v>
      </c>
      <c r="J39" s="442"/>
      <c r="K39" s="443"/>
      <c r="L39" s="442"/>
      <c r="M39" s="561">
        <f>G39*0.9/'TE5'!F39</f>
        <v>0.24468283734723012</v>
      </c>
      <c r="P39" s="539"/>
    </row>
    <row r="40" spans="1:16" s="87" customFormat="1" ht="15" customHeight="1" x14ac:dyDescent="0.2">
      <c r="A40" s="92">
        <v>1944</v>
      </c>
      <c r="B40" s="425"/>
      <c r="C40" s="317">
        <f>avghweal!BD33</f>
        <v>21840.598770559711</v>
      </c>
      <c r="D40" s="353"/>
      <c r="E40" s="314"/>
      <c r="F40" s="314"/>
      <c r="G40" s="84">
        <f>avghweal!BH33</f>
        <v>32218.533847682495</v>
      </c>
      <c r="H40" s="530"/>
      <c r="I40" s="541">
        <f>C40*0.9/'TE5'!B40</f>
        <v>0.2821522860342156</v>
      </c>
      <c r="J40" s="442"/>
      <c r="K40" s="443"/>
      <c r="L40" s="442"/>
      <c r="M40" s="561">
        <f>G40*0.9/'TE5'!F40</f>
        <v>0.26428960072398661</v>
      </c>
      <c r="P40" s="539"/>
    </row>
    <row r="41" spans="1:16" s="87" customFormat="1" ht="15" customHeight="1" x14ac:dyDescent="0.2">
      <c r="A41" s="92">
        <v>1945</v>
      </c>
      <c r="B41" s="425"/>
      <c r="C41" s="317">
        <f>avghweal!BD34</f>
        <v>24152.781563081462</v>
      </c>
      <c r="D41" s="353"/>
      <c r="E41" s="314"/>
      <c r="F41" s="314"/>
      <c r="G41" s="84">
        <f>avghweal!BH34</f>
        <v>36034.892937476819</v>
      </c>
      <c r="H41" s="530"/>
      <c r="I41" s="541">
        <f>C41*0.9/'TE5'!B41</f>
        <v>0.27627270854481262</v>
      </c>
      <c r="J41" s="442"/>
      <c r="K41" s="443"/>
      <c r="L41" s="442"/>
      <c r="M41" s="561">
        <f>G41*0.9/'TE5'!F41</f>
        <v>0.25953937104946134</v>
      </c>
      <c r="P41" s="539"/>
    </row>
    <row r="42" spans="1:16" s="87" customFormat="1" ht="15" customHeight="1" x14ac:dyDescent="0.2">
      <c r="A42" s="92">
        <v>1946</v>
      </c>
      <c r="B42" s="425"/>
      <c r="C42" s="317">
        <f>avghweal!BD35</f>
        <v>23508.047172218889</v>
      </c>
      <c r="D42" s="353"/>
      <c r="E42" s="314"/>
      <c r="F42" s="314"/>
      <c r="G42" s="84">
        <f>avghweal!BH35</f>
        <v>35450.11439700162</v>
      </c>
      <c r="H42" s="530"/>
      <c r="I42" s="541">
        <f>C42*0.9/'TE5'!B42</f>
        <v>0.27875441559576797</v>
      </c>
      <c r="J42" s="442"/>
      <c r="K42" s="443"/>
      <c r="L42" s="442"/>
      <c r="M42" s="561">
        <f>G42*0.9/'TE5'!F42</f>
        <v>0.26256689666854943</v>
      </c>
      <c r="P42" s="539"/>
    </row>
    <row r="43" spans="1:16" s="87" customFormat="1" ht="15" customHeight="1" x14ac:dyDescent="0.2">
      <c r="A43" s="92">
        <v>1947</v>
      </c>
      <c r="B43" s="425"/>
      <c r="C43" s="317">
        <f>avghweal!BD36</f>
        <v>24085.864059760217</v>
      </c>
      <c r="D43" s="353"/>
      <c r="E43" s="314"/>
      <c r="F43" s="314"/>
      <c r="G43" s="84">
        <f>avghweal!BH36</f>
        <v>36263.299678419331</v>
      </c>
      <c r="H43" s="530"/>
      <c r="I43" s="541">
        <f>C43*0.9/'TE5'!B43</f>
        <v>0.2920278058401769</v>
      </c>
      <c r="J43" s="442"/>
      <c r="K43" s="443"/>
      <c r="L43" s="442"/>
      <c r="M43" s="561">
        <f>G43*0.9/'TE5'!F43</f>
        <v>0.27481339755666878</v>
      </c>
      <c r="P43" s="539"/>
    </row>
    <row r="44" spans="1:16" s="87" customFormat="1" ht="15" customHeight="1" x14ac:dyDescent="0.2">
      <c r="A44" s="92">
        <v>1948</v>
      </c>
      <c r="B44" s="425"/>
      <c r="C44" s="317">
        <f>avghweal!BD37</f>
        <v>25313.194124126388</v>
      </c>
      <c r="D44" s="353"/>
      <c r="E44" s="314"/>
      <c r="F44" s="314"/>
      <c r="G44" s="84">
        <f>avghweal!BH37</f>
        <v>38080.103539477663</v>
      </c>
      <c r="H44" s="530"/>
      <c r="I44" s="541">
        <f>C44*0.9/'TE5'!B44</f>
        <v>0.30544173779272621</v>
      </c>
      <c r="J44" s="442"/>
      <c r="K44" s="443"/>
      <c r="L44" s="442"/>
      <c r="M44" s="561">
        <f>G44*0.9/'TE5'!F44</f>
        <v>0.28650393953214359</v>
      </c>
      <c r="P44" s="539"/>
    </row>
    <row r="45" spans="1:16" s="87" customFormat="1" ht="15" customHeight="1" x14ac:dyDescent="0.2">
      <c r="A45" s="91">
        <v>1949</v>
      </c>
      <c r="B45" s="426"/>
      <c r="C45" s="316">
        <f>avghweal!BD38</f>
        <v>26661.006650226551</v>
      </c>
      <c r="D45" s="354"/>
      <c r="E45" s="315"/>
      <c r="F45" s="315"/>
      <c r="G45" s="88">
        <f>avghweal!BH38</f>
        <v>40140.012635262108</v>
      </c>
      <c r="H45" s="531"/>
      <c r="I45" s="542">
        <f>C45*0.9/'TE5'!B45</f>
        <v>0.31322512442448358</v>
      </c>
      <c r="J45" s="445"/>
      <c r="K45" s="446"/>
      <c r="L45" s="445"/>
      <c r="M45" s="562">
        <f>G45*0.9/'TE5'!F45</f>
        <v>0.29330211168460518</v>
      </c>
      <c r="P45" s="539"/>
    </row>
    <row r="46" spans="1:16" s="87" customFormat="1" ht="15" customHeight="1" x14ac:dyDescent="0.2">
      <c r="A46" s="92">
        <v>1950</v>
      </c>
      <c r="B46" s="425"/>
      <c r="C46" s="317">
        <f>avghweal!BD39</f>
        <v>27174.999409229746</v>
      </c>
      <c r="D46" s="353"/>
      <c r="E46" s="314"/>
      <c r="F46" s="314"/>
      <c r="G46" s="84">
        <f>avghweal!BH39</f>
        <v>40841.226526164173</v>
      </c>
      <c r="H46" s="530"/>
      <c r="I46" s="541">
        <f>C46*0.9/'TE5'!B46</f>
        <v>0.30973978982305717</v>
      </c>
      <c r="J46" s="442"/>
      <c r="K46" s="443"/>
      <c r="L46" s="442"/>
      <c r="M46" s="561">
        <f>G46*0.9/'TE5'!F46</f>
        <v>0.29004082058986597</v>
      </c>
      <c r="P46" s="539"/>
    </row>
    <row r="47" spans="1:16" s="87" customFormat="1" ht="15" customHeight="1" x14ac:dyDescent="0.2">
      <c r="A47" s="92">
        <v>1951</v>
      </c>
      <c r="B47" s="425"/>
      <c r="C47" s="317">
        <f>avghweal!BD40</f>
        <v>27258.489065812646</v>
      </c>
      <c r="D47" s="353"/>
      <c r="E47" s="314"/>
      <c r="F47" s="314"/>
      <c r="G47" s="84">
        <f>avghweal!BH40</f>
        <v>41069.455332384372</v>
      </c>
      <c r="H47" s="530"/>
      <c r="I47" s="541">
        <f>C47*0.9/'TE5'!B47</f>
        <v>0.30988485099005642</v>
      </c>
      <c r="J47" s="442"/>
      <c r="K47" s="443"/>
      <c r="L47" s="442"/>
      <c r="M47" s="561">
        <f>G47*0.9/'TE5'!F47</f>
        <v>0.29020905783132933</v>
      </c>
      <c r="P47" s="539"/>
    </row>
    <row r="48" spans="1:16" s="87" customFormat="1" ht="15" customHeight="1" x14ac:dyDescent="0.2">
      <c r="A48" s="92">
        <v>1952</v>
      </c>
      <c r="B48" s="425"/>
      <c r="C48" s="317">
        <f>avghweal!BD41</f>
        <v>28256.639574601275</v>
      </c>
      <c r="D48" s="353"/>
      <c r="E48" s="314"/>
      <c r="F48" s="314"/>
      <c r="G48" s="84">
        <f>avghweal!BH41</f>
        <v>42676.960949316941</v>
      </c>
      <c r="H48" s="530"/>
      <c r="I48" s="541">
        <f>C48*0.9/'TE5'!B48</f>
        <v>0.3126764399651632</v>
      </c>
      <c r="J48" s="442"/>
      <c r="K48" s="443"/>
      <c r="L48" s="442"/>
      <c r="M48" s="561">
        <f>G48*0.9/'TE5'!F48</f>
        <v>0.29305129446150274</v>
      </c>
      <c r="P48" s="539"/>
    </row>
    <row r="49" spans="1:16" s="87" customFormat="1" ht="15" customHeight="1" x14ac:dyDescent="0.2">
      <c r="A49" s="92">
        <v>1953</v>
      </c>
      <c r="B49" s="425"/>
      <c r="C49" s="317">
        <f>avghweal!BD42</f>
        <v>29087.555929012895</v>
      </c>
      <c r="D49" s="353"/>
      <c r="E49" s="314"/>
      <c r="F49" s="314"/>
      <c r="G49" s="84">
        <f>avghweal!BH42</f>
        <v>43959.447328790127</v>
      </c>
      <c r="H49" s="530"/>
      <c r="I49" s="541">
        <f>C49*0.9/'TE5'!B49</f>
        <v>0.31904110823158022</v>
      </c>
      <c r="J49" s="442"/>
      <c r="K49" s="443"/>
      <c r="L49" s="442"/>
      <c r="M49" s="561">
        <f>G49*0.9/'TE5'!F49</f>
        <v>0.29909985346433832</v>
      </c>
      <c r="P49" s="539"/>
    </row>
    <row r="50" spans="1:16" s="87" customFormat="1" ht="15" customHeight="1" x14ac:dyDescent="0.2">
      <c r="A50" s="92">
        <v>1954</v>
      </c>
      <c r="B50" s="425"/>
      <c r="C50" s="317">
        <f>avghweal!BD43</f>
        <v>29523.056887738265</v>
      </c>
      <c r="D50" s="353"/>
      <c r="E50" s="314"/>
      <c r="F50" s="314"/>
      <c r="G50" s="84">
        <f>avghweal!BH43</f>
        <v>44638.702419594556</v>
      </c>
      <c r="H50" s="530"/>
      <c r="I50" s="541">
        <f>C50*0.9/'TE5'!B50</f>
        <v>0.31504619048454097</v>
      </c>
      <c r="J50" s="442"/>
      <c r="K50" s="443"/>
      <c r="L50" s="442"/>
      <c r="M50" s="561">
        <f>G50*0.9/'TE5'!F50</f>
        <v>0.29561770929236381</v>
      </c>
      <c r="P50" s="539"/>
    </row>
    <row r="51" spans="1:16" s="87" customFormat="1" ht="15" customHeight="1" x14ac:dyDescent="0.2">
      <c r="A51" s="92">
        <v>1955</v>
      </c>
      <c r="B51" s="425"/>
      <c r="C51" s="317">
        <f>avghweal!BD44</f>
        <v>30603.404574837929</v>
      </c>
      <c r="D51" s="353"/>
      <c r="E51" s="314"/>
      <c r="F51" s="314"/>
      <c r="G51" s="84">
        <f>avghweal!BH44</f>
        <v>46258.994862150685</v>
      </c>
      <c r="H51" s="530"/>
      <c r="I51" s="541">
        <f>C51*0.9/'TE5'!B51</f>
        <v>0.31117663301331627</v>
      </c>
      <c r="J51" s="442"/>
      <c r="K51" s="443"/>
      <c r="L51" s="442"/>
      <c r="M51" s="561">
        <f>G51*0.9/'TE5'!F51</f>
        <v>0.29214092005140363</v>
      </c>
      <c r="P51" s="539"/>
    </row>
    <row r="52" spans="1:16" s="87" customFormat="1" ht="15" customHeight="1" x14ac:dyDescent="0.2">
      <c r="A52" s="92">
        <v>1956</v>
      </c>
      <c r="B52" s="425"/>
      <c r="C52" s="317">
        <f>avghweal!BD45</f>
        <v>31085.204991056533</v>
      </c>
      <c r="D52" s="353"/>
      <c r="E52" s="314"/>
      <c r="F52" s="314"/>
      <c r="G52" s="84">
        <f>avghweal!BH45</f>
        <v>46971.537778263948</v>
      </c>
      <c r="H52" s="530"/>
      <c r="I52" s="541">
        <f>C52*0.9/'TE5'!B52</f>
        <v>0.30777260228035652</v>
      </c>
      <c r="J52" s="442"/>
      <c r="K52" s="443"/>
      <c r="L52" s="442"/>
      <c r="M52" s="561">
        <f>G52*0.9/'TE5'!F52</f>
        <v>0.28882385668934074</v>
      </c>
      <c r="P52" s="539"/>
    </row>
    <row r="53" spans="1:16" s="87" customFormat="1" ht="15" customHeight="1" x14ac:dyDescent="0.2">
      <c r="A53" s="92">
        <v>1957</v>
      </c>
      <c r="B53" s="425"/>
      <c r="C53" s="317">
        <f>avghweal!BD46</f>
        <v>30625.57653545935</v>
      </c>
      <c r="D53" s="353"/>
      <c r="E53" s="314"/>
      <c r="F53" s="314"/>
      <c r="G53" s="84">
        <f>avghweal!BH46</f>
        <v>46193.371510004479</v>
      </c>
      <c r="H53" s="530"/>
      <c r="I53" s="541">
        <f>C53*0.9/'TE5'!B53</f>
        <v>0.30362584359908329</v>
      </c>
      <c r="J53" s="442"/>
      <c r="K53" s="443"/>
      <c r="L53" s="442"/>
      <c r="M53" s="561">
        <f>G53*0.9/'TE5'!F53</f>
        <v>0.28454994697429231</v>
      </c>
      <c r="P53" s="539"/>
    </row>
    <row r="54" spans="1:16" s="87" customFormat="1" ht="15" customHeight="1" x14ac:dyDescent="0.2">
      <c r="A54" s="92">
        <v>1958</v>
      </c>
      <c r="B54" s="425"/>
      <c r="C54" s="317">
        <f>avghweal!BD47</f>
        <v>31412.290744800786</v>
      </c>
      <c r="D54" s="353"/>
      <c r="E54" s="314"/>
      <c r="F54" s="314"/>
      <c r="G54" s="84">
        <f>avghweal!BH47</f>
        <v>47336.180199413437</v>
      </c>
      <c r="H54" s="530"/>
      <c r="I54" s="541">
        <f>C54*0.9/'TE5'!B54</f>
        <v>0.30481455486931591</v>
      </c>
      <c r="J54" s="442"/>
      <c r="K54" s="443"/>
      <c r="L54" s="442"/>
      <c r="M54" s="561">
        <f>G54*0.9/'TE5'!F54</f>
        <v>0.28540313227875097</v>
      </c>
      <c r="P54" s="539"/>
    </row>
    <row r="55" spans="1:16" s="87" customFormat="1" ht="15" customHeight="1" x14ac:dyDescent="0.2">
      <c r="A55" s="91">
        <v>1959</v>
      </c>
      <c r="B55" s="426"/>
      <c r="C55" s="316">
        <f>avghweal!BD48</f>
        <v>31893.616436084318</v>
      </c>
      <c r="D55" s="354"/>
      <c r="E55" s="315"/>
      <c r="F55" s="315"/>
      <c r="G55" s="88">
        <f>avghweal!BH48</f>
        <v>48367.054920067181</v>
      </c>
      <c r="H55" s="531"/>
      <c r="I55" s="542">
        <f>C55*0.9/'TE5'!B55</f>
        <v>0.29763004676510385</v>
      </c>
      <c r="J55" s="445"/>
      <c r="K55" s="446"/>
      <c r="L55" s="445"/>
      <c r="M55" s="562">
        <f>G55*0.9/'TE5'!F55</f>
        <v>0.27904732319244013</v>
      </c>
      <c r="P55" s="539"/>
    </row>
    <row r="56" spans="1:16" x14ac:dyDescent="0.2">
      <c r="A56" s="67">
        <v>1960</v>
      </c>
      <c r="B56" s="425"/>
      <c r="C56" s="317">
        <f>avghweal!BD49</f>
        <v>32090.941725928849</v>
      </c>
      <c r="D56" s="353"/>
      <c r="E56" s="314"/>
      <c r="F56" s="314"/>
      <c r="G56" s="84">
        <f>avghweal!BH49</f>
        <v>48736.687564735701</v>
      </c>
      <c r="H56" s="530"/>
      <c r="I56" s="541">
        <f>C56*0.9/'TE5'!B56</f>
        <v>0.2949963444597406</v>
      </c>
      <c r="J56" s="442"/>
      <c r="K56" s="443"/>
      <c r="L56" s="442"/>
      <c r="M56" s="561">
        <f>G56*0.9/'TE5'!F56</f>
        <v>0.27642579189042932</v>
      </c>
      <c r="P56" s="539"/>
    </row>
    <row r="57" spans="1:16" x14ac:dyDescent="0.2">
      <c r="A57" s="67">
        <v>1961</v>
      </c>
      <c r="B57" s="425"/>
      <c r="C57" s="317">
        <f>avghweal!BD50</f>
        <v>33055.299642993326</v>
      </c>
      <c r="D57" s="353"/>
      <c r="E57" s="314"/>
      <c r="F57" s="314"/>
      <c r="G57" s="84">
        <f>avghweal!BH50</f>
        <v>49756.492358215211</v>
      </c>
      <c r="H57" s="530"/>
      <c r="I57" s="541">
        <f>C57*0.9/'TE5'!B57</f>
        <v>0.29290523815725983</v>
      </c>
      <c r="J57" s="442"/>
      <c r="K57" s="443"/>
      <c r="L57" s="442"/>
      <c r="M57" s="561">
        <f>G57*0.9/'TE5'!F57</f>
        <v>0.27444587875349241</v>
      </c>
      <c r="P57" s="539"/>
    </row>
    <row r="58" spans="1:16" x14ac:dyDescent="0.2">
      <c r="A58" s="67">
        <v>1962</v>
      </c>
      <c r="B58" s="427">
        <f>avghweal!BC51</f>
        <v>33433.233774672837</v>
      </c>
      <c r="C58" s="318">
        <f>avghweal!BD51</f>
        <v>33433.233774672837</v>
      </c>
      <c r="D58" s="355">
        <f>avghweal!BE51</f>
        <v>30167.136349837197</v>
      </c>
      <c r="E58" s="522">
        <f>avghweal!BF51</f>
        <v>33449.274146041163</v>
      </c>
      <c r="F58" s="522">
        <f>avghweal!BG51</f>
        <v>33419.06084133363</v>
      </c>
      <c r="G58" s="81">
        <f>avghweal!BH51</f>
        <v>48285.115441784095</v>
      </c>
      <c r="H58" s="532">
        <f>B58*0.9/'TE5'!B58</f>
        <v>0.28776353597640986</v>
      </c>
      <c r="I58" s="543">
        <f>C58*0.9/'TE5'!B58</f>
        <v>0.28776353597640986</v>
      </c>
      <c r="J58" s="549">
        <f>D58*0.9/'TE5'!C58</f>
        <v>0.31443971395492559</v>
      </c>
      <c r="K58" s="543">
        <f>E58*0.9/'TE5'!D58</f>
        <v>0.29676681756973267</v>
      </c>
      <c r="L58" s="549">
        <f>F58*0.9/'TE5'!E58</f>
        <v>0.27975875139236445</v>
      </c>
      <c r="M58" s="550">
        <f>G58*0.9/'TE5'!F58</f>
        <v>0.26920104026794434</v>
      </c>
      <c r="P58" s="539"/>
    </row>
    <row r="59" spans="1:16" x14ac:dyDescent="0.2">
      <c r="A59" s="67">
        <v>1963</v>
      </c>
      <c r="B59" s="428">
        <f>avghweal!BC52</f>
        <v>34118.997028689948</v>
      </c>
      <c r="C59" s="319">
        <f>avghweal!BD52</f>
        <v>33796.814813449899</v>
      </c>
      <c r="D59" s="353">
        <f>avghweal!BE52</f>
        <v>30352.601367503557</v>
      </c>
      <c r="E59" s="524">
        <f>avghweal!BF52</f>
        <v>33784.374025881953</v>
      </c>
      <c r="F59" s="524">
        <f>avghweal!BG52</f>
        <v>34453.815287696867</v>
      </c>
      <c r="G59" s="62">
        <f>avghweal!BH52</f>
        <v>49031.998024134649</v>
      </c>
      <c r="H59" s="533">
        <f>B59*0.9/'TE5'!B59</f>
        <v>0.29104696351950532</v>
      </c>
      <c r="I59" s="544">
        <f>C59*0.9/'TE5'!B59</f>
        <v>0.28829863667488104</v>
      </c>
      <c r="J59" s="551">
        <f>D59*0.9/'TE5'!C59</f>
        <v>0.31514452295286349</v>
      </c>
      <c r="K59" s="544">
        <f>E59*0.9/'TE5'!D59</f>
        <v>0.2964931306991434</v>
      </c>
      <c r="L59" s="551">
        <f>F59*0.9/'TE5'!E59</f>
        <v>0.28124455702110251</v>
      </c>
      <c r="M59" s="552">
        <f>G59*0.9/'TE5'!F59</f>
        <v>0.27099108695983887</v>
      </c>
      <c r="P59" s="539"/>
    </row>
    <row r="60" spans="1:16" x14ac:dyDescent="0.2">
      <c r="A60" s="67">
        <v>1964</v>
      </c>
      <c r="B60" s="428">
        <f>avghweal!BC53</f>
        <v>34804.760282707051</v>
      </c>
      <c r="C60" s="319">
        <f>avghweal!BD53</f>
        <v>34804.760282707051</v>
      </c>
      <c r="D60" s="353">
        <f>avghweal!BE53</f>
        <v>30538.066385169921</v>
      </c>
      <c r="E60" s="524">
        <f>avghweal!BF53</f>
        <v>34119.473905722742</v>
      </c>
      <c r="F60" s="524">
        <f>avghweal!BG53</f>
        <v>35488.569734060096</v>
      </c>
      <c r="G60" s="62">
        <f>avghweal!BH53</f>
        <v>50916.595896702274</v>
      </c>
      <c r="H60" s="533">
        <f>B60*0.9/'TE5'!B60</f>
        <v>0.28883373737335205</v>
      </c>
      <c r="I60" s="544">
        <f>C60*0.9/'TE5'!B60</f>
        <v>0.28883373737335205</v>
      </c>
      <c r="J60" s="551">
        <f>D60*0.9/'TE5'!C60</f>
        <v>0.31584388017654419</v>
      </c>
      <c r="K60" s="544">
        <f>E60*0.9/'TE5'!D60</f>
        <v>0.2962253093719483</v>
      </c>
      <c r="L60" s="551">
        <f>F60*0.9/'TE5'!E60</f>
        <v>0.28265821933746343</v>
      </c>
      <c r="M60" s="552">
        <f>G60*0.9/'TE5'!F60</f>
        <v>0.27278113365173334</v>
      </c>
      <c r="P60" s="539"/>
    </row>
    <row r="61" spans="1:16" x14ac:dyDescent="0.2">
      <c r="A61" s="67">
        <v>1965</v>
      </c>
      <c r="B61" s="428">
        <f>avghweal!BC54</f>
        <v>36207.910873784334</v>
      </c>
      <c r="C61" s="319">
        <f>avghweal!BD54</f>
        <v>36863.731926099528</v>
      </c>
      <c r="D61" s="353">
        <f>avghweal!BE54</f>
        <v>31275.391535342424</v>
      </c>
      <c r="E61" s="524">
        <f>avghweal!BF54</f>
        <v>35638.933326307531</v>
      </c>
      <c r="F61" s="524">
        <f>avghweal!BG54</f>
        <v>36778.043406600438</v>
      </c>
      <c r="G61" s="62">
        <f>avghweal!BH54</f>
        <v>53761.163546990727</v>
      </c>
      <c r="H61" s="533">
        <f>B61*0.9/'TE5'!B61</f>
        <v>0.28772445676664482</v>
      </c>
      <c r="I61" s="544">
        <f>C61*0.9/'TE5'!B61</f>
        <v>0.29293590784072876</v>
      </c>
      <c r="J61" s="551">
        <f>D61*0.9/'TE5'!C61</f>
        <v>0.31746876441014488</v>
      </c>
      <c r="K61" s="544">
        <f>E61*0.9/'TE5'!D61</f>
        <v>0.30000052878853095</v>
      </c>
      <c r="L61" s="551">
        <f>F61*0.9/'TE5'!E61</f>
        <v>0.28713887859273535</v>
      </c>
      <c r="M61" s="552">
        <f>G61*0.9/'TE5'!F61</f>
        <v>0.27661249041557306</v>
      </c>
      <c r="P61" s="539"/>
    </row>
    <row r="62" spans="1:16" x14ac:dyDescent="0.2">
      <c r="A62" s="67">
        <v>1966</v>
      </c>
      <c r="B62" s="428">
        <f>avghweal!BC55</f>
        <v>37611.061464861617</v>
      </c>
      <c r="C62" s="319">
        <f>avghweal!BD55</f>
        <v>37611.061464861617</v>
      </c>
      <c r="D62" s="353">
        <f>avghweal!BE55</f>
        <v>32012.716685514926</v>
      </c>
      <c r="E62" s="524">
        <f>avghweal!BF55</f>
        <v>37158.392746892321</v>
      </c>
      <c r="F62" s="524">
        <f>avghweal!BG55</f>
        <v>38067.517079140787</v>
      </c>
      <c r="G62" s="62">
        <f>avghweal!BH55</f>
        <v>54721.644721825731</v>
      </c>
      <c r="H62" s="533">
        <f>B62*0.9/'TE5'!B62</f>
        <v>0.29703807830810552</v>
      </c>
      <c r="I62" s="544">
        <f>C62*0.9/'TE5'!B62</f>
        <v>0.29703807830810552</v>
      </c>
      <c r="J62" s="551">
        <f>D62*0.9/'TE5'!C62</f>
        <v>0.31903445720672602</v>
      </c>
      <c r="K62" s="544">
        <f>E62*0.9/'TE5'!D62</f>
        <v>0.30355274677276617</v>
      </c>
      <c r="L62" s="551">
        <f>F62*0.9/'TE5'!E62</f>
        <v>0.29144585132598883</v>
      </c>
      <c r="M62" s="552">
        <f>G62*0.9/'TE5'!F62</f>
        <v>0.28044384717941284</v>
      </c>
      <c r="P62" s="539"/>
    </row>
    <row r="63" spans="1:16" x14ac:dyDescent="0.2">
      <c r="A63" s="67">
        <v>1967</v>
      </c>
      <c r="B63" s="428">
        <f>avghweal!BC56</f>
        <v>38906.845795158595</v>
      </c>
      <c r="C63" s="319">
        <f>avghweal!BD56</f>
        <v>38906.845795158595</v>
      </c>
      <c r="D63" s="353">
        <f>avghweal!BE56</f>
        <v>33759.52684361588</v>
      </c>
      <c r="E63" s="524">
        <f>avghweal!BF56</f>
        <v>38155.346682910713</v>
      </c>
      <c r="F63" s="524">
        <f>avghweal!BG56</f>
        <v>39639.022609140666</v>
      </c>
      <c r="G63" s="62">
        <f>avghweal!BH56</f>
        <v>58063.498280851425</v>
      </c>
      <c r="H63" s="534">
        <f>B63*0.9/'TE5'!B63</f>
        <v>0.30054166913032537</v>
      </c>
      <c r="I63" s="545">
        <f>C63*0.9/'TE5'!B63</f>
        <v>0.30054166913032537</v>
      </c>
      <c r="J63" s="551">
        <f>D63*0.9/'TE5'!C63</f>
        <v>0.32317027449607855</v>
      </c>
      <c r="K63" s="544">
        <f>E63*0.9/'TE5'!D63</f>
        <v>0.30915030837059021</v>
      </c>
      <c r="L63" s="551">
        <f>F63*0.9/'TE5'!E63</f>
        <v>0.29315896332263947</v>
      </c>
      <c r="M63" s="552">
        <f>G63*0.9/'TE5'!F63</f>
        <v>0.28610983490943909</v>
      </c>
      <c r="P63" s="539"/>
    </row>
    <row r="64" spans="1:16" x14ac:dyDescent="0.2">
      <c r="A64" s="67">
        <v>1968</v>
      </c>
      <c r="B64" s="428">
        <f>avghweal!BC57</f>
        <v>40790.885491964291</v>
      </c>
      <c r="C64" s="319">
        <f>avghweal!BD57</f>
        <v>40790.885491964291</v>
      </c>
      <c r="D64" s="353">
        <f>avghweal!BE57</f>
        <v>34553.343752543318</v>
      </c>
      <c r="E64" s="524">
        <f>avghweal!BF57</f>
        <v>39828.545443017734</v>
      </c>
      <c r="F64" s="524">
        <f>avghweal!BG57</f>
        <v>41768.256160575584</v>
      </c>
      <c r="G64" s="62">
        <f>avghweal!BH57</f>
        <v>60604.155929245971</v>
      </c>
      <c r="H64" s="534">
        <f>B64*0.9/'TE5'!B64</f>
        <v>0.30012967437505728</v>
      </c>
      <c r="I64" s="545">
        <f>C64*0.9/'TE5'!B64</f>
        <v>0.30012967437505728</v>
      </c>
      <c r="J64" s="551">
        <f>D64*0.9/'TE5'!C64</f>
        <v>0.31788743287324905</v>
      </c>
      <c r="K64" s="544">
        <f>E64*0.9/'TE5'!D64</f>
        <v>0.30712770670652395</v>
      </c>
      <c r="L64" s="551">
        <f>F64*0.9/'TE5'!E64</f>
        <v>0.29427892342209822</v>
      </c>
      <c r="M64" s="552">
        <f>G64*0.9/'TE5'!F64</f>
        <v>0.2863769605755806</v>
      </c>
      <c r="P64" s="539"/>
    </row>
    <row r="65" spans="1:16" x14ac:dyDescent="0.2">
      <c r="A65" s="72">
        <v>1969</v>
      </c>
      <c r="B65" s="429">
        <f>avghweal!BC58</f>
        <v>41653.574009830736</v>
      </c>
      <c r="C65" s="320">
        <f>avghweal!BD58</f>
        <v>41653.574009830736</v>
      </c>
      <c r="D65" s="354">
        <f>avghweal!BE58</f>
        <v>35451.669973234122</v>
      </c>
      <c r="E65" s="526">
        <f>avghweal!BF58</f>
        <v>40482.407918343852</v>
      </c>
      <c r="F65" s="526">
        <f>avghweal!BG58</f>
        <v>42822.152362149704</v>
      </c>
      <c r="G65" s="68">
        <f>avghweal!BH58</f>
        <v>62223.3195769374</v>
      </c>
      <c r="H65" s="535">
        <f>B65*0.9/'TE5'!B65</f>
        <v>0.30983192287385469</v>
      </c>
      <c r="I65" s="546">
        <f>C65*0.9/'TE5'!B65</f>
        <v>0.30983192287385469</v>
      </c>
      <c r="J65" s="553">
        <f>D65*0.9/'TE5'!C65</f>
        <v>0.32768729515373707</v>
      </c>
      <c r="K65" s="547">
        <f>E65*0.9/'TE5'!D65</f>
        <v>0.31635379604995262</v>
      </c>
      <c r="L65" s="553">
        <f>F65*0.9/'TE5'!E65</f>
        <v>0.30448465142399073</v>
      </c>
      <c r="M65" s="554">
        <f>G65*0.9/'TE5'!F65</f>
        <v>0.2960201371461153</v>
      </c>
      <c r="P65" s="539"/>
    </row>
    <row r="66" spans="1:16" x14ac:dyDescent="0.2">
      <c r="A66" s="67">
        <v>1970</v>
      </c>
      <c r="B66" s="428">
        <f>avghweal!BC59</f>
        <v>39566.103226767482</v>
      </c>
      <c r="C66" s="319">
        <f>avghweal!BD59</f>
        <v>39566.103226767482</v>
      </c>
      <c r="D66" s="353">
        <f>avghweal!BE59</f>
        <v>33654.536562903784</v>
      </c>
      <c r="E66" s="524">
        <f>avghweal!BF59</f>
        <v>38793.608544529925</v>
      </c>
      <c r="F66" s="524">
        <f>avghweal!BG59</f>
        <v>40353.866107773203</v>
      </c>
      <c r="G66" s="62">
        <f>avghweal!BH59</f>
        <v>58190.252605105423</v>
      </c>
      <c r="H66" s="534">
        <f>B66*0.9/'TE5'!B66</f>
        <v>0.30927477916702628</v>
      </c>
      <c r="I66" s="545">
        <f>C66*0.9/'TE5'!B66</f>
        <v>0.30927477916702628</v>
      </c>
      <c r="J66" s="551">
        <f>D66*0.9/'TE5'!C66</f>
        <v>0.32954781549051404</v>
      </c>
      <c r="K66" s="544">
        <f>E66*0.9/'TE5'!D66</f>
        <v>0.31491428567096585</v>
      </c>
      <c r="L66" s="551">
        <f>F66*0.9/'TE5'!E66</f>
        <v>0.30447315820492804</v>
      </c>
      <c r="M66" s="552">
        <f>G66*0.9/'TE5'!F66</f>
        <v>0.29302306147292256</v>
      </c>
      <c r="P66" s="539"/>
    </row>
    <row r="67" spans="1:16" x14ac:dyDescent="0.2">
      <c r="A67" s="67">
        <v>1971</v>
      </c>
      <c r="B67" s="428">
        <f>avghweal!BC60</f>
        <v>40130.840290107393</v>
      </c>
      <c r="C67" s="319">
        <f>avghweal!BD60</f>
        <v>40130.840290107393</v>
      </c>
      <c r="D67" s="353">
        <f>avghweal!BE60</f>
        <v>35442.498655959382</v>
      </c>
      <c r="E67" s="524">
        <f>avghweal!BF60</f>
        <v>39243.904363325695</v>
      </c>
      <c r="F67" s="524">
        <f>avghweal!BG60</f>
        <v>41037.040429796347</v>
      </c>
      <c r="G67" s="62">
        <f>avghweal!BH60</f>
        <v>58567.385662327943</v>
      </c>
      <c r="H67" s="534">
        <f>B67*0.9/'TE5'!B67</f>
        <v>0.31299882789608091</v>
      </c>
      <c r="I67" s="545">
        <f>C67*0.9/'TE5'!B67</f>
        <v>0.31299882789608091</v>
      </c>
      <c r="J67" s="551">
        <f>D67*0.9/'TE5'!C67</f>
        <v>0.33556394104380161</v>
      </c>
      <c r="K67" s="544">
        <f>E67*0.9/'TE5'!D67</f>
        <v>0.31870475399773568</v>
      </c>
      <c r="L67" s="551">
        <f>F67*0.9/'TE5'!E67</f>
        <v>0.30822616728255525</v>
      </c>
      <c r="M67" s="552">
        <f>G67*0.9/'TE5'!F67</f>
        <v>0.29447152011562144</v>
      </c>
      <c r="P67" s="539"/>
    </row>
    <row r="68" spans="1:16" x14ac:dyDescent="0.2">
      <c r="A68" s="67">
        <v>1972</v>
      </c>
      <c r="B68" s="428">
        <f>avghweal!BC61</f>
        <v>42358.556098605528</v>
      </c>
      <c r="C68" s="319">
        <f>avghweal!BD61</f>
        <v>42358.556098605528</v>
      </c>
      <c r="D68" s="353">
        <f>avghweal!BE61</f>
        <v>36377.167663246277</v>
      </c>
      <c r="E68" s="524">
        <f>avghweal!BF61</f>
        <v>41457.881885678187</v>
      </c>
      <c r="F68" s="524">
        <f>avghweal!BG61</f>
        <v>43252.503467432456</v>
      </c>
      <c r="G68" s="62">
        <f>avghweal!BH61</f>
        <v>60213.85415095908</v>
      </c>
      <c r="H68" s="534">
        <f>B68*0.9/'TE5'!B68</f>
        <v>0.31093883430003183</v>
      </c>
      <c r="I68" s="545">
        <f>C68*0.9/'TE5'!B68</f>
        <v>0.31093883430003183</v>
      </c>
      <c r="J68" s="551">
        <f>D68*0.9/'TE5'!C68</f>
        <v>0.33100042821024539</v>
      </c>
      <c r="K68" s="544">
        <f>E68*0.9/'TE5'!D68</f>
        <v>0.31649268415640114</v>
      </c>
      <c r="L68" s="551">
        <f>F68*0.9/'TE5'!E68</f>
        <v>0.30621470489131752</v>
      </c>
      <c r="M68" s="552">
        <f>G68*0.9/'TE5'!F68</f>
        <v>0.28986350147170015</v>
      </c>
      <c r="P68" s="539"/>
    </row>
    <row r="69" spans="1:16" x14ac:dyDescent="0.2">
      <c r="A69" s="67">
        <v>1973</v>
      </c>
      <c r="B69" s="428">
        <f>avghweal!BC62</f>
        <v>44010.324463201192</v>
      </c>
      <c r="C69" s="319">
        <f>avghweal!BD62</f>
        <v>44010.324463201192</v>
      </c>
      <c r="D69" s="353">
        <f>avghweal!BE62</f>
        <v>38066.04214908219</v>
      </c>
      <c r="E69" s="524">
        <f>avghweal!BF62</f>
        <v>43570.336174830256</v>
      </c>
      <c r="F69" s="524">
        <f>avghweal!BG62</f>
        <v>44457.173657345491</v>
      </c>
      <c r="G69" s="62">
        <f>avghweal!BH62</f>
        <v>62299.204153306542</v>
      </c>
      <c r="H69" s="534">
        <f>B69*0.9/'TE5'!B69</f>
        <v>0.31982748189329868</v>
      </c>
      <c r="I69" s="545">
        <f>C69*0.9/'TE5'!B69</f>
        <v>0.31982748189329868</v>
      </c>
      <c r="J69" s="551">
        <f>D69*0.9/'TE5'!C69</f>
        <v>0.33710082888865139</v>
      </c>
      <c r="K69" s="544">
        <f>E69*0.9/'TE5'!D69</f>
        <v>0.32502415961789671</v>
      </c>
      <c r="L69" s="551">
        <f>F69*0.9/'TE5'!E69</f>
        <v>0.3153371996631904</v>
      </c>
      <c r="M69" s="552">
        <f>G69*0.9/'TE5'!F69</f>
        <v>0.29689907393913018</v>
      </c>
      <c r="P69" s="539"/>
    </row>
    <row r="70" spans="1:16" x14ac:dyDescent="0.2">
      <c r="A70" s="67">
        <v>1974</v>
      </c>
      <c r="B70" s="428">
        <f>avghweal!BC63</f>
        <v>41185.87359549768</v>
      </c>
      <c r="C70" s="319">
        <f>avghweal!BD63</f>
        <v>41185.87359549768</v>
      </c>
      <c r="D70" s="353">
        <f>avghweal!BE63</f>
        <v>35760.997410027725</v>
      </c>
      <c r="E70" s="524">
        <f>avghweal!BF63</f>
        <v>40236.852617075645</v>
      </c>
      <c r="F70" s="524">
        <f>avghweal!BG63</f>
        <v>42128.217134413127</v>
      </c>
      <c r="G70" s="62">
        <f>avghweal!BH63</f>
        <v>57988.577402875322</v>
      </c>
      <c r="H70" s="534">
        <f>B70*0.9/'TE5'!B70</f>
        <v>0.32909173885673226</v>
      </c>
      <c r="I70" s="545">
        <f>C70*0.9/'TE5'!B70</f>
        <v>0.32909173885673226</v>
      </c>
      <c r="J70" s="551">
        <f>D70*0.9/'TE5'!C70</f>
        <v>0.34177582591837569</v>
      </c>
      <c r="K70" s="544">
        <f>E70*0.9/'TE5'!D70</f>
        <v>0.33211236493480106</v>
      </c>
      <c r="L70" s="551">
        <f>F70*0.9/'TE5'!E70</f>
        <v>0.32672536837435473</v>
      </c>
      <c r="M70" s="552">
        <f>G70*0.9/'TE5'!F70</f>
        <v>0.30476827761049208</v>
      </c>
      <c r="P70" s="539"/>
    </row>
    <row r="71" spans="1:16" x14ac:dyDescent="0.2">
      <c r="A71" s="67">
        <v>1975</v>
      </c>
      <c r="B71" s="428">
        <f>avghweal!BC64</f>
        <v>40090.127775478497</v>
      </c>
      <c r="C71" s="319">
        <f>avghweal!BD64</f>
        <v>40090.127775478497</v>
      </c>
      <c r="D71" s="353">
        <f>avghweal!BE64</f>
        <v>33794.964704414386</v>
      </c>
      <c r="E71" s="524">
        <f>avghweal!BF64</f>
        <v>38935.935499155115</v>
      </c>
      <c r="F71" s="524">
        <f>avghweal!BG64</f>
        <v>41244.460376975148</v>
      </c>
      <c r="G71" s="62">
        <f>avghweal!BH64</f>
        <v>56003.232140375592</v>
      </c>
      <c r="H71" s="534">
        <f>B71*0.9/'TE5'!B71</f>
        <v>0.33376272300802157</v>
      </c>
      <c r="I71" s="545">
        <f>C71*0.9/'TE5'!B71</f>
        <v>0.33376272300802157</v>
      </c>
      <c r="J71" s="551">
        <f>D71*0.9/'TE5'!C71</f>
        <v>0.34157709561304733</v>
      </c>
      <c r="K71" s="544">
        <f>E71*0.9/'TE5'!D71</f>
        <v>0.33683617238375518</v>
      </c>
      <c r="L71" s="551">
        <f>F71*0.9/'TE5'!E71</f>
        <v>0.33137637492859551</v>
      </c>
      <c r="M71" s="552">
        <f>G71*0.9/'TE5'!F71</f>
        <v>0.30837208365528573</v>
      </c>
      <c r="P71" s="539"/>
    </row>
    <row r="72" spans="1:16" x14ac:dyDescent="0.2">
      <c r="A72" s="67">
        <v>1976</v>
      </c>
      <c r="B72" s="428">
        <f>avghweal!BC65</f>
        <v>43537.504123391911</v>
      </c>
      <c r="C72" s="319">
        <f>avghweal!BD65</f>
        <v>43537.504123391911</v>
      </c>
      <c r="D72" s="353">
        <f>avghweal!BE65</f>
        <v>36830.803556982166</v>
      </c>
      <c r="E72" s="524">
        <f>avghweal!BF65</f>
        <v>42827.10508172524</v>
      </c>
      <c r="F72" s="524">
        <f>avghweal!BG65</f>
        <v>44239.727550278971</v>
      </c>
      <c r="G72" s="62">
        <f>avghweal!BH65</f>
        <v>60365.969385872988</v>
      </c>
      <c r="H72" s="534">
        <f>B72*0.9/'TE5'!B72</f>
        <v>0.34186479891320687</v>
      </c>
      <c r="I72" s="545">
        <f>C72*0.9/'TE5'!B72</f>
        <v>0.34186479891320687</v>
      </c>
      <c r="J72" s="551">
        <f>D72*0.9/'TE5'!C72</f>
        <v>0.34805813005198166</v>
      </c>
      <c r="K72" s="544">
        <f>E72*0.9/'TE5'!D72</f>
        <v>0.3460118207439109</v>
      </c>
      <c r="L72" s="551">
        <f>F72*0.9/'TE5'!E72</f>
        <v>0.3383189591687028</v>
      </c>
      <c r="M72" s="552">
        <f>G72*0.9/'TE5'!F72</f>
        <v>0.3149385907628357</v>
      </c>
      <c r="P72" s="539"/>
    </row>
    <row r="73" spans="1:16" x14ac:dyDescent="0.2">
      <c r="A73" s="67">
        <v>1977</v>
      </c>
      <c r="B73" s="428">
        <f>avghweal!BC66</f>
        <v>45245.102281005413</v>
      </c>
      <c r="C73" s="319">
        <f>avghweal!BD66</f>
        <v>45245.102281005413</v>
      </c>
      <c r="D73" s="353">
        <f>avghweal!BE66</f>
        <v>37838.506273581283</v>
      </c>
      <c r="E73" s="524">
        <f>avghweal!BF66</f>
        <v>44838.568353072158</v>
      </c>
      <c r="F73" s="524">
        <f>avghweal!BG66</f>
        <v>45655.153549311966</v>
      </c>
      <c r="G73" s="62">
        <f>avghweal!BH66</f>
        <v>61645.2312419788</v>
      </c>
      <c r="H73" s="534">
        <f>B73*0.9/'TE5'!B73</f>
        <v>0.34602477512007113</v>
      </c>
      <c r="I73" s="545">
        <f>C73*0.9/'TE5'!B73</f>
        <v>0.34602477512007113</v>
      </c>
      <c r="J73" s="551">
        <f>D73*0.9/'TE5'!C73</f>
        <v>0.35064031822142283</v>
      </c>
      <c r="K73" s="544">
        <f>E73*0.9/'TE5'!D73</f>
        <v>0.35012932203969171</v>
      </c>
      <c r="L73" s="551">
        <f>F73*0.9/'TE5'!E73</f>
        <v>0.34244636080963176</v>
      </c>
      <c r="M73" s="552">
        <f>G73*0.9/'TE5'!F73</f>
        <v>0.31679203754609375</v>
      </c>
      <c r="P73" s="539"/>
    </row>
    <row r="74" spans="1:16" x14ac:dyDescent="0.2">
      <c r="A74" s="67">
        <v>1978</v>
      </c>
      <c r="B74" s="428">
        <f>avghweal!BC67</f>
        <v>47151.783838416755</v>
      </c>
      <c r="C74" s="319">
        <f>avghweal!BD67</f>
        <v>47151.783838416755</v>
      </c>
      <c r="D74" s="353">
        <f>avghweal!BE67</f>
        <v>39842.962269732117</v>
      </c>
      <c r="E74" s="524">
        <f>avghweal!BF67</f>
        <v>46869.968791947598</v>
      </c>
      <c r="F74" s="524">
        <f>avghweal!BG67</f>
        <v>47438.982371716993</v>
      </c>
      <c r="G74" s="62">
        <f>avghweal!BH67</f>
        <v>63536.987599798158</v>
      </c>
      <c r="H74" s="534">
        <f>B74*0.9/'TE5'!B74</f>
        <v>0.35348830213458621</v>
      </c>
      <c r="I74" s="545">
        <f>C74*0.9/'TE5'!B74</f>
        <v>0.35348830213458621</v>
      </c>
      <c r="J74" s="551">
        <f>D74*0.9/'TE5'!C74</f>
        <v>0.35621654029353783</v>
      </c>
      <c r="K74" s="544">
        <f>E74*0.9/'TE5'!D74</f>
        <v>0.3565541545121888</v>
      </c>
      <c r="L74" s="551">
        <f>F74*0.9/'TE5'!E74</f>
        <v>0.35078490620430003</v>
      </c>
      <c r="M74" s="552">
        <f>G74*0.9/'TE5'!F74</f>
        <v>0.32208552123592682</v>
      </c>
      <c r="P74" s="539"/>
    </row>
    <row r="75" spans="1:16" x14ac:dyDescent="0.2">
      <c r="A75" s="72">
        <v>1979</v>
      </c>
      <c r="B75" s="429">
        <f>avghweal!BC68</f>
        <v>47937.520515096483</v>
      </c>
      <c r="C75" s="320">
        <f>avghweal!BD68</f>
        <v>47937.520515096483</v>
      </c>
      <c r="D75" s="354">
        <f>avghweal!BE68</f>
        <v>40409.563432346768</v>
      </c>
      <c r="E75" s="526">
        <f>avghweal!BF68</f>
        <v>47410.228525222657</v>
      </c>
      <c r="F75" s="526">
        <f>avghweal!BG68</f>
        <v>48443.691353442766</v>
      </c>
      <c r="G75" s="68">
        <f>avghweal!BH68</f>
        <v>63802.519895825164</v>
      </c>
      <c r="H75" s="536">
        <f>B75*0.9/'TE5'!B75</f>
        <v>0.34631025791168213</v>
      </c>
      <c r="I75" s="547">
        <f>C75*0.9/'TE5'!B75</f>
        <v>0.34631025791168213</v>
      </c>
      <c r="J75" s="553">
        <f>D75*0.9/'TE5'!C75</f>
        <v>0.34757071733474731</v>
      </c>
      <c r="K75" s="547">
        <f>E75*0.9/'TE5'!D75</f>
        <v>0.34640485048294078</v>
      </c>
      <c r="L75" s="553">
        <f>F75*0.9/'TE5'!E75</f>
        <v>0.34627866744995117</v>
      </c>
      <c r="M75" s="554">
        <f>G75*0.9/'TE5'!F75</f>
        <v>0.3130216002464295</v>
      </c>
      <c r="P75" s="539"/>
    </row>
    <row r="76" spans="1:16" x14ac:dyDescent="0.2">
      <c r="A76" s="67">
        <v>1980</v>
      </c>
      <c r="B76" s="428">
        <f>avghweal!BC69</f>
        <v>50390.883200033684</v>
      </c>
      <c r="C76" s="319">
        <f>avghweal!BD69</f>
        <v>50390.883200033684</v>
      </c>
      <c r="D76" s="353">
        <f>avghweal!BE69</f>
        <v>42065.859811771508</v>
      </c>
      <c r="E76" s="524">
        <f>avghweal!BF69</f>
        <v>49719.520069013459</v>
      </c>
      <c r="F76" s="524">
        <f>avghweal!BG69</f>
        <v>51038.404683637025</v>
      </c>
      <c r="G76" s="62">
        <f>avghweal!BH69</f>
        <v>66600.009800534215</v>
      </c>
      <c r="H76" s="533">
        <f>B76*0.9/'TE5'!B76</f>
        <v>0.35006016492843633</v>
      </c>
      <c r="I76" s="544">
        <f>C76*0.9/'TE5'!B76</f>
        <v>0.35006016492843633</v>
      </c>
      <c r="J76" s="551">
        <f>D76*0.9/'TE5'!C76</f>
        <v>0.35069715976715088</v>
      </c>
      <c r="K76" s="544">
        <f>E76*0.9/'TE5'!D76</f>
        <v>0.35135525465011597</v>
      </c>
      <c r="L76" s="551">
        <f>F76*0.9/'TE5'!E76</f>
        <v>0.34899723529815679</v>
      </c>
      <c r="M76" s="552">
        <f>G76*0.9/'TE5'!F76</f>
        <v>0.31593215465545654</v>
      </c>
      <c r="P76" s="539"/>
    </row>
    <row r="77" spans="1:16" x14ac:dyDescent="0.2">
      <c r="A77" s="67">
        <v>1981</v>
      </c>
      <c r="B77" s="428">
        <f>avghweal!BC70</f>
        <v>51184.206937710733</v>
      </c>
      <c r="C77" s="319">
        <f>avghweal!BD70</f>
        <v>51184.206937710733</v>
      </c>
      <c r="D77" s="353">
        <f>avghweal!BE70</f>
        <v>41786.579881262121</v>
      </c>
      <c r="E77" s="524">
        <f>avghweal!BF70</f>
        <v>50324.849243876677</v>
      </c>
      <c r="F77" s="524">
        <f>avghweal!BG70</f>
        <v>52006.813126231733</v>
      </c>
      <c r="G77" s="62">
        <f>avghweal!BH70</f>
        <v>67492.588469349459</v>
      </c>
      <c r="H77" s="533">
        <f>B77*0.9/'TE5'!B77</f>
        <v>0.35405868291854864</v>
      </c>
      <c r="I77" s="544">
        <f>C77*0.9/'TE5'!B77</f>
        <v>0.35405868291854864</v>
      </c>
      <c r="J77" s="551">
        <f>D77*0.9/'TE5'!C77</f>
        <v>0.34699606895446788</v>
      </c>
      <c r="K77" s="544">
        <f>E77*0.9/'TE5'!D77</f>
        <v>0.35390555858612061</v>
      </c>
      <c r="L77" s="551">
        <f>F77*0.9/'TE5'!E77</f>
        <v>0.35431391000747686</v>
      </c>
      <c r="M77" s="552">
        <f>G77*0.9/'TE5'!F77</f>
        <v>0.32011699676513677</v>
      </c>
      <c r="P77" s="539"/>
    </row>
    <row r="78" spans="1:16" x14ac:dyDescent="0.2">
      <c r="A78" s="67">
        <v>1982</v>
      </c>
      <c r="B78" s="428">
        <f>avghweal!BC71</f>
        <v>53000.821656843393</v>
      </c>
      <c r="C78" s="319">
        <f>avghweal!BD71</f>
        <v>53000.821656843393</v>
      </c>
      <c r="D78" s="353">
        <f>avghweal!BE71</f>
        <v>42670.068879122715</v>
      </c>
      <c r="E78" s="524">
        <f>avghweal!BF71</f>
        <v>52613.381919561587</v>
      </c>
      <c r="F78" s="524">
        <f>avghweal!BG71</f>
        <v>53356.192353469574</v>
      </c>
      <c r="G78" s="62">
        <f>avghweal!BH71</f>
        <v>69872.052865783611</v>
      </c>
      <c r="H78" s="533">
        <f>B78*0.9/'TE5'!B78</f>
        <v>0.36459416151046747</v>
      </c>
      <c r="I78" s="544">
        <f>C78*0.9/'TE5'!B78</f>
        <v>0.36459416151046747</v>
      </c>
      <c r="J78" s="551">
        <f>D78*0.9/'TE5'!C78</f>
        <v>0.35441476106643677</v>
      </c>
      <c r="K78" s="544">
        <f>E78*0.9/'TE5'!D78</f>
        <v>0.36591583490371704</v>
      </c>
      <c r="L78" s="551">
        <f>F78*0.9/'TE5'!E78</f>
        <v>0.36342233419418329</v>
      </c>
      <c r="M78" s="552">
        <f>G78*0.9/'TE5'!F78</f>
        <v>0.33032518625259399</v>
      </c>
      <c r="P78" s="539"/>
    </row>
    <row r="79" spans="1:16" x14ac:dyDescent="0.2">
      <c r="A79" s="67">
        <v>1983</v>
      </c>
      <c r="B79" s="428">
        <f>avghweal!BC72</f>
        <v>54914.435122606112</v>
      </c>
      <c r="C79" s="319">
        <f>avghweal!BD72</f>
        <v>54914.435122606112</v>
      </c>
      <c r="D79" s="353">
        <f>avghweal!BE72</f>
        <v>43640.85572583758</v>
      </c>
      <c r="E79" s="524">
        <f>avghweal!BF72</f>
        <v>54373.743137979</v>
      </c>
      <c r="F79" s="524">
        <f>avghweal!BG72</f>
        <v>55427.762708793933</v>
      </c>
      <c r="G79" s="62">
        <f>avghweal!BH72</f>
        <v>72381.095890877492</v>
      </c>
      <c r="H79" s="533">
        <f>B79*0.9/'TE5'!B79</f>
        <v>0.36982953548431391</v>
      </c>
      <c r="I79" s="544">
        <f>C79*0.9/'TE5'!B79</f>
        <v>0.36982953548431391</v>
      </c>
      <c r="J79" s="551">
        <f>D79*0.9/'TE5'!C79</f>
        <v>0.36080861091613781</v>
      </c>
      <c r="K79" s="544">
        <f>E79*0.9/'TE5'!D79</f>
        <v>0.37085002660751343</v>
      </c>
      <c r="L79" s="551">
        <f>F79*0.9/'TE5'!E79</f>
        <v>0.36904984712600714</v>
      </c>
      <c r="M79" s="552">
        <f>G79*0.9/'TE5'!F79</f>
        <v>0.33660358190536493</v>
      </c>
      <c r="P79" s="539"/>
    </row>
    <row r="80" spans="1:16" x14ac:dyDescent="0.2">
      <c r="A80" s="67">
        <v>1984</v>
      </c>
      <c r="B80" s="428">
        <f>avghweal!BC73</f>
        <v>56039.539199428415</v>
      </c>
      <c r="C80" s="319">
        <f>avghweal!BD73</f>
        <v>56039.539199428415</v>
      </c>
      <c r="D80" s="353">
        <f>avghweal!BE73</f>
        <v>42922.766787795386</v>
      </c>
      <c r="E80" s="524">
        <f>avghweal!BF73</f>
        <v>54296.299196760243</v>
      </c>
      <c r="F80" s="524">
        <f>avghweal!BG73</f>
        <v>57702.653069178894</v>
      </c>
      <c r="G80" s="62">
        <f>avghweal!BH73</f>
        <v>73759.531391747951</v>
      </c>
      <c r="H80" s="533">
        <f>B80*0.9/'TE5'!B80</f>
        <v>0.36747646331787115</v>
      </c>
      <c r="I80" s="544">
        <f>C80*0.9/'TE5'!B80</f>
        <v>0.36747646331787115</v>
      </c>
      <c r="J80" s="551">
        <f>D80*0.9/'TE5'!C80</f>
        <v>0.34902018308639526</v>
      </c>
      <c r="K80" s="544">
        <f>E80*0.9/'TE5'!D80</f>
        <v>0.36733132600784302</v>
      </c>
      <c r="L80" s="551">
        <f>F80*0.9/'TE5'!E80</f>
        <v>0.36798125505447393</v>
      </c>
      <c r="M80" s="552">
        <f>G80*0.9/'TE5'!F80</f>
        <v>0.33420711755752563</v>
      </c>
      <c r="P80" s="539"/>
    </row>
    <row r="81" spans="1:16" x14ac:dyDescent="0.2">
      <c r="A81" s="67">
        <v>1985</v>
      </c>
      <c r="B81" s="428">
        <f>avghweal!BC74</f>
        <v>59510.626261441073</v>
      </c>
      <c r="C81" s="319">
        <f>avghweal!BD74</f>
        <v>59510.626261441073</v>
      </c>
      <c r="D81" s="353">
        <f>avghweal!BE74</f>
        <v>45149.759938901283</v>
      </c>
      <c r="E81" s="524">
        <f>avghweal!BF74</f>
        <v>58529.708133699525</v>
      </c>
      <c r="F81" s="524">
        <f>avghweal!BG74</f>
        <v>60432.662168721814</v>
      </c>
      <c r="G81" s="62">
        <f>avghweal!BH74</f>
        <v>78274.8052430026</v>
      </c>
      <c r="H81" s="533">
        <f>B81*0.9/'TE5'!B81</f>
        <v>0.3701594471931457</v>
      </c>
      <c r="I81" s="544">
        <f>C81*0.9/'TE5'!B81</f>
        <v>0.3701594471931457</v>
      </c>
      <c r="J81" s="551">
        <f>D81*0.9/'TE5'!C81</f>
        <v>0.35473871231079107</v>
      </c>
      <c r="K81" s="544">
        <f>E81*0.9/'TE5'!D81</f>
        <v>0.37314236164093018</v>
      </c>
      <c r="L81" s="551">
        <f>F81*0.9/'TE5'!E81</f>
        <v>0.3677182793617248</v>
      </c>
      <c r="M81" s="552">
        <f>G81*0.9/'TE5'!F81</f>
        <v>0.33790588378906244</v>
      </c>
      <c r="P81" s="539"/>
    </row>
    <row r="82" spans="1:16" x14ac:dyDescent="0.2">
      <c r="A82" s="67">
        <v>1986</v>
      </c>
      <c r="B82" s="428">
        <f>avghweal!BC75</f>
        <v>64386.875728064086</v>
      </c>
      <c r="C82" s="319">
        <f>avghweal!BD75</f>
        <v>64386.875728064086</v>
      </c>
      <c r="D82" s="353">
        <f>avghweal!BE75</f>
        <v>48434.879719433047</v>
      </c>
      <c r="E82" s="524">
        <f>avghweal!BF75</f>
        <v>63401.054803357023</v>
      </c>
      <c r="F82" s="524">
        <f>avghweal!BG75</f>
        <v>65297.92257475284</v>
      </c>
      <c r="G82" s="62">
        <f>avghweal!BH75</f>
        <v>83663.071869189487</v>
      </c>
      <c r="H82" s="533">
        <f>B82*0.9/'TE5'!B82</f>
        <v>0.37058740854263311</v>
      </c>
      <c r="I82" s="544">
        <f>C82*0.9/'TE5'!B82</f>
        <v>0.37058740854263311</v>
      </c>
      <c r="J82" s="551">
        <f>D82*0.9/'TE5'!C82</f>
        <v>0.35182005167007446</v>
      </c>
      <c r="K82" s="544">
        <f>E82*0.9/'TE5'!D82</f>
        <v>0.37230044603347778</v>
      </c>
      <c r="L82" s="551">
        <f>F82*0.9/'TE5'!E82</f>
        <v>0.36919933557510376</v>
      </c>
      <c r="M82" s="552">
        <f>G82*0.9/'TE5'!F82</f>
        <v>0.3367693424224853</v>
      </c>
      <c r="P82" s="539"/>
    </row>
    <row r="83" spans="1:16" x14ac:dyDescent="0.2">
      <c r="A83" s="67">
        <v>1987</v>
      </c>
      <c r="B83" s="428">
        <f>avghweal!BC76</f>
        <v>66718.04573711018</v>
      </c>
      <c r="C83" s="319">
        <f>avghweal!BD76</f>
        <v>66718.04573711018</v>
      </c>
      <c r="D83" s="353">
        <f>avghweal!BE76</f>
        <v>52471.270225807755</v>
      </c>
      <c r="E83" s="524">
        <f>avghweal!BF76</f>
        <v>65789.311805086443</v>
      </c>
      <c r="F83" s="524">
        <f>avghweal!BG76</f>
        <v>67597.50031507478</v>
      </c>
      <c r="G83" s="62">
        <f>avghweal!BH76</f>
        <v>85884.658211075148</v>
      </c>
      <c r="H83" s="533">
        <f>B83*0.9/'TE5'!B83</f>
        <v>0.36653327941894531</v>
      </c>
      <c r="I83" s="544">
        <f>C83*0.9/'TE5'!B83</f>
        <v>0.36653327941894531</v>
      </c>
      <c r="J83" s="551">
        <f>D83*0.9/'TE5'!C83</f>
        <v>0.34851056337356562</v>
      </c>
      <c r="K83" s="544">
        <f>E83*0.9/'TE5'!D83</f>
        <v>0.36558037996292125</v>
      </c>
      <c r="L83" s="551">
        <f>F83*0.9/'TE5'!E83</f>
        <v>0.36753362417221069</v>
      </c>
      <c r="M83" s="552">
        <f>G83*0.9/'TE5'!F83</f>
        <v>0.33256226778030396</v>
      </c>
      <c r="P83" s="539"/>
    </row>
    <row r="84" spans="1:16" x14ac:dyDescent="0.2">
      <c r="A84" s="67">
        <v>1988</v>
      </c>
      <c r="B84" s="428">
        <f>avghweal!BC77</f>
        <v>66729.44450578939</v>
      </c>
      <c r="C84" s="319">
        <f>avghweal!BD77</f>
        <v>66729.44450578939</v>
      </c>
      <c r="D84" s="353">
        <f>avghweal!BE77</f>
        <v>51625.35392679424</v>
      </c>
      <c r="E84" s="524">
        <f>avghweal!BF77</f>
        <v>66059.697339631617</v>
      </c>
      <c r="F84" s="524">
        <f>avghweal!BG77</f>
        <v>67364.586797716096</v>
      </c>
      <c r="G84" s="62">
        <f>avghweal!BH77</f>
        <v>85231.474620369147</v>
      </c>
      <c r="H84" s="533">
        <f>B84*0.9/'TE5'!B84</f>
        <v>0.3539196252822876</v>
      </c>
      <c r="I84" s="544">
        <f>C84*0.9/'TE5'!B84</f>
        <v>0.3539196252822876</v>
      </c>
      <c r="J84" s="551">
        <f>D84*0.9/'TE5'!C84</f>
        <v>0.32925510406494141</v>
      </c>
      <c r="K84" s="544">
        <f>E84*0.9/'TE5'!D84</f>
        <v>0.35052686929702764</v>
      </c>
      <c r="L84" s="551">
        <f>F84*0.9/'TE5'!E84</f>
        <v>0.35713803768157953</v>
      </c>
      <c r="M84" s="552">
        <f>G84*0.9/'TE5'!F84</f>
        <v>0.31945365667343145</v>
      </c>
      <c r="P84" s="539"/>
    </row>
    <row r="85" spans="1:16" x14ac:dyDescent="0.2">
      <c r="A85" s="72">
        <v>1989</v>
      </c>
      <c r="B85" s="429">
        <f>avghweal!BC78</f>
        <v>69453.302176711237</v>
      </c>
      <c r="C85" s="320">
        <f>avghweal!BD78</f>
        <v>69453.302176711237</v>
      </c>
      <c r="D85" s="354">
        <f>avghweal!BE78</f>
        <v>53350.849673105389</v>
      </c>
      <c r="E85" s="526">
        <f>avghweal!BF78</f>
        <v>68331.883091742493</v>
      </c>
      <c r="F85" s="526">
        <f>avghweal!BG78</f>
        <v>70514.962944756597</v>
      </c>
      <c r="G85" s="68">
        <f>avghweal!BH78</f>
        <v>88254.111039619063</v>
      </c>
      <c r="H85" s="536">
        <f>B85*0.9/'TE5'!B85</f>
        <v>0.35311102867126459</v>
      </c>
      <c r="I85" s="547">
        <f>C85*0.9/'TE5'!B85</f>
        <v>0.35311102867126459</v>
      </c>
      <c r="J85" s="553">
        <f>D85*0.9/'TE5'!C85</f>
        <v>0.32894986867904663</v>
      </c>
      <c r="K85" s="547">
        <f>E85*0.9/'TE5'!D85</f>
        <v>0.35074084997177124</v>
      </c>
      <c r="L85" s="553">
        <f>F85*0.9/'TE5'!E85</f>
        <v>0.35540682077407837</v>
      </c>
      <c r="M85" s="554">
        <f>G85*0.9/'TE5'!F85</f>
        <v>0.3185651302337647</v>
      </c>
      <c r="P85" s="539"/>
    </row>
    <row r="86" spans="1:16" x14ac:dyDescent="0.2">
      <c r="A86" s="67">
        <v>1990</v>
      </c>
      <c r="B86" s="428">
        <f>avghweal!BC79</f>
        <v>69150.772007473177</v>
      </c>
      <c r="C86" s="319">
        <f>avghweal!BD79</f>
        <v>69150.772007473177</v>
      </c>
      <c r="D86" s="353">
        <f>avghweal!BE79</f>
        <v>52172.504149051558</v>
      </c>
      <c r="E86" s="524">
        <f>avghweal!BF79</f>
        <v>68329.551588555507</v>
      </c>
      <c r="F86" s="524">
        <f>avghweal!BG79</f>
        <v>69906.972130023452</v>
      </c>
      <c r="G86" s="62">
        <f>avghweal!BH79</f>
        <v>87225.218037245882</v>
      </c>
      <c r="H86" s="533">
        <f>B86*0.9/'TE5'!B86</f>
        <v>0.3512098789215089</v>
      </c>
      <c r="I86" s="544">
        <f>C86*0.9/'TE5'!B86</f>
        <v>0.3512098789215089</v>
      </c>
      <c r="J86" s="551">
        <f>D86*0.9/'TE5'!C86</f>
        <v>0.32210612297058105</v>
      </c>
      <c r="K86" s="544">
        <f>E86*0.9/'TE5'!D86</f>
        <v>0.34591734409332275</v>
      </c>
      <c r="L86" s="551">
        <f>F86*0.9/'TE5'!E86</f>
        <v>0.35611355304718018</v>
      </c>
      <c r="M86" s="552">
        <f>G86*0.9/'TE5'!F86</f>
        <v>0.3154558539390564</v>
      </c>
      <c r="P86" s="539"/>
    </row>
    <row r="87" spans="1:16" x14ac:dyDescent="0.2">
      <c r="A87" s="67">
        <v>1991</v>
      </c>
      <c r="B87" s="428">
        <f>avghweal!BC80</f>
        <v>68956.658621148337</v>
      </c>
      <c r="C87" s="319">
        <f>avghweal!BD80</f>
        <v>68956.658621148337</v>
      </c>
      <c r="D87" s="353">
        <f>avghweal!BE80</f>
        <v>51710.94971415418</v>
      </c>
      <c r="E87" s="524">
        <f>avghweal!BF80</f>
        <v>68259.421196918498</v>
      </c>
      <c r="F87" s="524">
        <f>avghweal!BG80</f>
        <v>69614.656575070883</v>
      </c>
      <c r="G87" s="62">
        <f>avghweal!BH80</f>
        <v>86789.915580239423</v>
      </c>
      <c r="H87" s="533">
        <f>B87*0.9/'TE5'!B87</f>
        <v>0.35061591863632202</v>
      </c>
      <c r="I87" s="544">
        <f>C87*0.9/'TE5'!B87</f>
        <v>0.35061591863632202</v>
      </c>
      <c r="J87" s="551">
        <f>D87*0.9/'TE5'!C87</f>
        <v>0.32251363992691034</v>
      </c>
      <c r="K87" s="544">
        <f>E87*0.9/'TE5'!D87</f>
        <v>0.34588634967803944</v>
      </c>
      <c r="L87" s="551">
        <f>F87*0.9/'TE5'!E87</f>
        <v>0.35508191585540777</v>
      </c>
      <c r="M87" s="552">
        <f>G87*0.9/'TE5'!F87</f>
        <v>0.31520897150039667</v>
      </c>
      <c r="P87" s="539"/>
    </row>
    <row r="88" spans="1:16" x14ac:dyDescent="0.2">
      <c r="A88" s="67">
        <v>1992</v>
      </c>
      <c r="B88" s="428">
        <f>avghweal!BC81</f>
        <v>67495.912641467206</v>
      </c>
      <c r="C88" s="319">
        <f>avghweal!BD81</f>
        <v>67495.912641467206</v>
      </c>
      <c r="D88" s="353">
        <f>avghweal!BE81</f>
        <v>49978.369568188864</v>
      </c>
      <c r="E88" s="524">
        <f>avghweal!BF81</f>
        <v>67089.917486905964</v>
      </c>
      <c r="F88" s="524">
        <f>avghweal!BG81</f>
        <v>67890.735065165383</v>
      </c>
      <c r="G88" s="62">
        <f>avghweal!BH81</f>
        <v>83994.060642995406</v>
      </c>
      <c r="H88" s="533">
        <f>B88*0.9/'TE5'!B88</f>
        <v>0.33659833669662476</v>
      </c>
      <c r="I88" s="544">
        <f>C88*0.9/'TE5'!B88</f>
        <v>0.33659833669662476</v>
      </c>
      <c r="J88" s="551">
        <f>D88*0.9/'TE5'!C88</f>
        <v>0.30981546640396113</v>
      </c>
      <c r="K88" s="544">
        <f>E88*0.9/'TE5'!D88</f>
        <v>0.33113455772399902</v>
      </c>
      <c r="L88" s="551">
        <f>F88*0.9/'TE5'!E88</f>
        <v>0.3418088555335998</v>
      </c>
      <c r="M88" s="552">
        <f>G88*0.9/'TE5'!F88</f>
        <v>0.30071753263473516</v>
      </c>
      <c r="P88" s="539"/>
    </row>
    <row r="89" spans="1:16" x14ac:dyDescent="0.2">
      <c r="A89" s="67">
        <v>1993</v>
      </c>
      <c r="B89" s="428">
        <f>avghweal!BC82</f>
        <v>68041.164557931639</v>
      </c>
      <c r="C89" s="319">
        <f>avghweal!BD82</f>
        <v>68041.164557931639</v>
      </c>
      <c r="D89" s="353">
        <f>avghweal!BE82</f>
        <v>50465.860995380877</v>
      </c>
      <c r="E89" s="524">
        <f>avghweal!BF82</f>
        <v>68693.106131714812</v>
      </c>
      <c r="F89" s="524">
        <f>avghweal!BG82</f>
        <v>67431.246601073843</v>
      </c>
      <c r="G89" s="62">
        <f>avghweal!BH82</f>
        <v>84148.095660631807</v>
      </c>
      <c r="H89" s="533">
        <f>B89*0.9/'TE5'!B89</f>
        <v>0.33441627025604248</v>
      </c>
      <c r="I89" s="544">
        <f>C89*0.9/'TE5'!B89</f>
        <v>0.33441627025604248</v>
      </c>
      <c r="J89" s="551">
        <f>D89*0.9/'TE5'!C89</f>
        <v>0.30918639898300176</v>
      </c>
      <c r="K89" s="544">
        <f>E89*0.9/'TE5'!D89</f>
        <v>0.33275741338729847</v>
      </c>
      <c r="L89" s="551">
        <f>F89*0.9/'TE5'!E89</f>
        <v>0.33586138486862188</v>
      </c>
      <c r="M89" s="552">
        <f>G89*0.9/'TE5'!F89</f>
        <v>0.29727494716644282</v>
      </c>
      <c r="P89" s="539"/>
    </row>
    <row r="90" spans="1:16" x14ac:dyDescent="0.2">
      <c r="A90" s="67">
        <v>1994</v>
      </c>
      <c r="B90" s="428">
        <f>avghweal!BC83</f>
        <v>68717.352516063227</v>
      </c>
      <c r="C90" s="319">
        <f>avghweal!BD83</f>
        <v>68717.352516063227</v>
      </c>
      <c r="D90" s="353">
        <f>avghweal!BE83</f>
        <v>50744.570339422382</v>
      </c>
      <c r="E90" s="524">
        <f>avghweal!BF83</f>
        <v>69337.099067707473</v>
      </c>
      <c r="F90" s="524">
        <f>avghweal!BG83</f>
        <v>68151.698332771921</v>
      </c>
      <c r="G90" s="62">
        <f>avghweal!BH83</f>
        <v>84660.720295284584</v>
      </c>
      <c r="H90" s="533">
        <f>B90*0.9/'TE5'!B90</f>
        <v>0.33367300033569336</v>
      </c>
      <c r="I90" s="544">
        <f>C90*0.9/'TE5'!B90</f>
        <v>0.33367300033569336</v>
      </c>
      <c r="J90" s="551">
        <f>D90*0.9/'TE5'!C90</f>
        <v>0.30785512924194341</v>
      </c>
      <c r="K90" s="544">
        <f>E90*0.9/'TE5'!D90</f>
        <v>0.33267176151275629</v>
      </c>
      <c r="L90" s="551">
        <f>F90*0.9/'TE5'!E90</f>
        <v>0.33461678028106689</v>
      </c>
      <c r="M90" s="552">
        <f>G90*0.9/'TE5'!F90</f>
        <v>0.29625600576400757</v>
      </c>
      <c r="P90" s="539"/>
    </row>
    <row r="91" spans="1:16" x14ac:dyDescent="0.2">
      <c r="A91" s="67">
        <v>1995</v>
      </c>
      <c r="B91" s="428">
        <f>avghweal!BC84</f>
        <v>70466.154830304557</v>
      </c>
      <c r="C91" s="319">
        <f>avghweal!BD84</f>
        <v>70466.154830304557</v>
      </c>
      <c r="D91" s="353">
        <f>avghweal!BE84</f>
        <v>51501.139326821474</v>
      </c>
      <c r="E91" s="524">
        <f>avghweal!BF84</f>
        <v>71212.77089820079</v>
      </c>
      <c r="F91" s="524">
        <f>avghweal!BG84</f>
        <v>69789.641742469932</v>
      </c>
      <c r="G91" s="62">
        <f>avghweal!BH84</f>
        <v>86845.074781819945</v>
      </c>
      <c r="H91" s="533">
        <f>B91*0.9/'TE5'!B91</f>
        <v>0.33052885532379145</v>
      </c>
      <c r="I91" s="544">
        <f>C91*0.9/'TE5'!B91</f>
        <v>0.33052885532379145</v>
      </c>
      <c r="J91" s="551">
        <f>D91*0.9/'TE5'!C91</f>
        <v>0.30105513334274292</v>
      </c>
      <c r="K91" s="544">
        <f>E91*0.9/'TE5'!D91</f>
        <v>0.32950383424758911</v>
      </c>
      <c r="L91" s="551">
        <f>F91*0.9/'TE5'!E91</f>
        <v>0.3314731121063233</v>
      </c>
      <c r="M91" s="552">
        <f>G91*0.9/'TE5'!F91</f>
        <v>0.29393106698989874</v>
      </c>
      <c r="P91" s="539"/>
    </row>
    <row r="92" spans="1:16" x14ac:dyDescent="0.2">
      <c r="A92" s="67">
        <v>1996</v>
      </c>
      <c r="B92" s="428">
        <f>avghweal!BC85</f>
        <v>73754.076795396686</v>
      </c>
      <c r="C92" s="319">
        <f>avghweal!BD85</f>
        <v>73754.076795396686</v>
      </c>
      <c r="D92" s="353">
        <f>avghweal!BE85</f>
        <v>52798.993898400258</v>
      </c>
      <c r="E92" s="524">
        <f>avghweal!BF85</f>
        <v>73383.041316722447</v>
      </c>
      <c r="F92" s="524">
        <f>avghweal!BG85</f>
        <v>74132.702434869585</v>
      </c>
      <c r="G92" s="62">
        <f>avghweal!BH85</f>
        <v>89892.580834194217</v>
      </c>
      <c r="H92" s="533">
        <f>B92*0.9/'TE5'!B92</f>
        <v>0.32691979408264166</v>
      </c>
      <c r="I92" s="544">
        <f>C92*0.9/'TE5'!B92</f>
        <v>0.32691979408264166</v>
      </c>
      <c r="J92" s="551">
        <f>D92*0.9/'TE5'!C92</f>
        <v>0.30103009939193726</v>
      </c>
      <c r="K92" s="544">
        <f>E92*0.9/'TE5'!D92</f>
        <v>0.3252531886100769</v>
      </c>
      <c r="L92" s="551">
        <f>F92*0.9/'TE5'!E92</f>
        <v>0.32861858606338495</v>
      </c>
      <c r="M92" s="552">
        <f>G92*0.9/'TE5'!F92</f>
        <v>0.2894450426101684</v>
      </c>
      <c r="P92" s="539"/>
    </row>
    <row r="93" spans="1:16" x14ac:dyDescent="0.2">
      <c r="A93" s="67">
        <v>1997</v>
      </c>
      <c r="B93" s="428">
        <f>avghweal!BC86</f>
        <v>76954.828580420348</v>
      </c>
      <c r="C93" s="319">
        <f>avghweal!BD86</f>
        <v>76954.828580420348</v>
      </c>
      <c r="D93" s="353">
        <f>avghweal!BE86</f>
        <v>54657.243470906957</v>
      </c>
      <c r="E93" s="524">
        <f>avghweal!BF86</f>
        <v>77946.94358320428</v>
      </c>
      <c r="F93" s="524">
        <f>avghweal!BG86</f>
        <v>76051.517103917271</v>
      </c>
      <c r="G93" s="62">
        <f>avghweal!BH86</f>
        <v>93529.869528058771</v>
      </c>
      <c r="H93" s="533">
        <f>B93*0.9/'TE5'!B93</f>
        <v>0.31990927457809443</v>
      </c>
      <c r="I93" s="544">
        <f>C93*0.9/'TE5'!B93</f>
        <v>0.31990927457809443</v>
      </c>
      <c r="J93" s="551">
        <f>D93*0.9/'TE5'!C93</f>
        <v>0.29218530654907227</v>
      </c>
      <c r="K93" s="544">
        <f>E93*0.9/'TE5'!D93</f>
        <v>0.31940317153930664</v>
      </c>
      <c r="L93" s="551">
        <f>F93*0.9/'TE5'!E93</f>
        <v>0.32037407159805303</v>
      </c>
      <c r="M93" s="552">
        <f>G93*0.9/'TE5'!F93</f>
        <v>0.28269845247268682</v>
      </c>
      <c r="P93" s="539"/>
    </row>
    <row r="94" spans="1:16" x14ac:dyDescent="0.2">
      <c r="A94" s="67">
        <v>1998</v>
      </c>
      <c r="B94" s="428">
        <f>avghweal!BC87</f>
        <v>82581.212857704115</v>
      </c>
      <c r="C94" s="319">
        <f>avghweal!BD87</f>
        <v>82581.212857704115</v>
      </c>
      <c r="D94" s="353">
        <f>avghweal!BE87</f>
        <v>58832.562847838584</v>
      </c>
      <c r="E94" s="524">
        <f>avghweal!BF87</f>
        <v>83213.457621167545</v>
      </c>
      <c r="F94" s="524">
        <f>avghweal!BG87</f>
        <v>82026.917078229861</v>
      </c>
      <c r="G94" s="62">
        <f>avghweal!BH87</f>
        <v>100192.29419097959</v>
      </c>
      <c r="H94" s="533">
        <f>B94*0.9/'TE5'!B94</f>
        <v>0.31354457139968872</v>
      </c>
      <c r="I94" s="544">
        <f>C94*0.9/'TE5'!B94</f>
        <v>0.31354457139968872</v>
      </c>
      <c r="J94" s="551">
        <f>D94*0.9/'TE5'!C94</f>
        <v>0.28641551733016973</v>
      </c>
      <c r="K94" s="544">
        <f>E94*0.9/'TE5'!D94</f>
        <v>0.31305980682373052</v>
      </c>
      <c r="L94" s="551">
        <f>F94*0.9/'TE5'!E94</f>
        <v>0.31408029794692993</v>
      </c>
      <c r="M94" s="552">
        <f>G94*0.9/'TE5'!F94</f>
        <v>0.27743524312973017</v>
      </c>
      <c r="P94" s="539"/>
    </row>
    <row r="95" spans="1:16" x14ac:dyDescent="0.2">
      <c r="A95" s="72">
        <v>1999</v>
      </c>
      <c r="B95" s="429">
        <f>avghweal!BC88</f>
        <v>89868.757162933616</v>
      </c>
      <c r="C95" s="320">
        <f>avghweal!BD88</f>
        <v>89868.757162933616</v>
      </c>
      <c r="D95" s="354">
        <f>avghweal!BE88</f>
        <v>63509.014617927758</v>
      </c>
      <c r="E95" s="526">
        <f>avghweal!BF88</f>
        <v>90504.43967370133</v>
      </c>
      <c r="F95" s="526">
        <f>avghweal!BG88</f>
        <v>89303.467959247573</v>
      </c>
      <c r="G95" s="68">
        <f>avghweal!BH88</f>
        <v>108337.13174715909</v>
      </c>
      <c r="H95" s="536">
        <f>B95*0.9/'TE5'!B95</f>
        <v>0.31370562314987188</v>
      </c>
      <c r="I95" s="547">
        <f>C95*0.9/'TE5'!B95</f>
        <v>0.31370562314987188</v>
      </c>
      <c r="J95" s="553">
        <f>D95*0.9/'TE5'!C95</f>
        <v>0.28251951932907104</v>
      </c>
      <c r="K95" s="547">
        <f>E95*0.9/'TE5'!D95</f>
        <v>0.3117783665657044</v>
      </c>
      <c r="L95" s="553">
        <f>F95*0.9/'TE5'!E95</f>
        <v>0.31555211544036865</v>
      </c>
      <c r="M95" s="554">
        <f>G95*0.9/'TE5'!F95</f>
        <v>0.27697688341140747</v>
      </c>
      <c r="P95" s="539"/>
    </row>
    <row r="96" spans="1:16" x14ac:dyDescent="0.2">
      <c r="A96" s="77">
        <v>2000</v>
      </c>
      <c r="B96" s="430">
        <f>avghweal!BC89</f>
        <v>91943.469468217052</v>
      </c>
      <c r="C96" s="321">
        <f>avghweal!BD89</f>
        <v>91943.469468217052</v>
      </c>
      <c r="D96" s="356">
        <f>avghweal!BE89</f>
        <v>64217.813133384851</v>
      </c>
      <c r="E96" s="528">
        <f>avghweal!BF89</f>
        <v>92365.755936467322</v>
      </c>
      <c r="F96" s="528">
        <f>avghweal!BG89</f>
        <v>91567.218487605656</v>
      </c>
      <c r="G96" s="74">
        <f>avghweal!BH89</f>
        <v>110227.23990281833</v>
      </c>
      <c r="H96" s="537">
        <f>B96*0.9/'TE5'!B96</f>
        <v>0.31349050998687744</v>
      </c>
      <c r="I96" s="548">
        <f>C96*0.9/'TE5'!B96</f>
        <v>0.31349050998687744</v>
      </c>
      <c r="J96" s="555">
        <f>D96*0.9/'TE5'!C96</f>
        <v>0.28294181823730469</v>
      </c>
      <c r="K96" s="548">
        <f>E96*0.9/'TE5'!D96</f>
        <v>0.31303530931472773</v>
      </c>
      <c r="L96" s="555">
        <f>F96*0.9/'TE5'!E96</f>
        <v>0.31395119428634644</v>
      </c>
      <c r="M96" s="556">
        <f>G96*0.9/'TE5'!F96</f>
        <v>0.27571594715118408</v>
      </c>
      <c r="P96" s="539"/>
    </row>
    <row r="97" spans="1:16" x14ac:dyDescent="0.2">
      <c r="A97" s="67">
        <v>2001</v>
      </c>
      <c r="B97" s="428">
        <f>avghweal!BC90</f>
        <v>91964.454279695405</v>
      </c>
      <c r="C97" s="319">
        <f>avghweal!BD90</f>
        <v>91964.454279695405</v>
      </c>
      <c r="D97" s="353">
        <f>avghweal!BE90</f>
        <v>64827.270200596082</v>
      </c>
      <c r="E97" s="524">
        <f>avghweal!BF90</f>
        <v>92687.566321354519</v>
      </c>
      <c r="F97" s="524">
        <f>avghweal!BG90</f>
        <v>91309.214289557611</v>
      </c>
      <c r="G97" s="62">
        <f>avghweal!BH90</f>
        <v>110974.50848240174</v>
      </c>
      <c r="H97" s="533">
        <f>B97*0.9/'TE5'!B97</f>
        <v>0.31916123628616333</v>
      </c>
      <c r="I97" s="544">
        <f>C97*0.9/'TE5'!B97</f>
        <v>0.31916123628616333</v>
      </c>
      <c r="J97" s="551">
        <f>D97*0.9/'TE5'!C97</f>
        <v>0.29177618026733398</v>
      </c>
      <c r="K97" s="544">
        <f>E97*0.9/'TE5'!D97</f>
        <v>0.31579434871673578</v>
      </c>
      <c r="L97" s="551">
        <f>F97*0.9/'TE5'!E97</f>
        <v>0.32238906621932989</v>
      </c>
      <c r="M97" s="552">
        <f>G97*0.9/'TE5'!F97</f>
        <v>0.28189408779144287</v>
      </c>
      <c r="P97" s="539"/>
    </row>
    <row r="98" spans="1:16" x14ac:dyDescent="0.2">
      <c r="A98" s="67">
        <v>2002</v>
      </c>
      <c r="B98" s="428">
        <f>avghweal!BC91</f>
        <v>89200.861149918346</v>
      </c>
      <c r="C98" s="319">
        <f>avghweal!BD91</f>
        <v>89200.861149918346</v>
      </c>
      <c r="D98" s="353">
        <f>avghweal!BE91</f>
        <v>63743.729936660231</v>
      </c>
      <c r="E98" s="524">
        <f>avghweal!BF91</f>
        <v>89917.995767767934</v>
      </c>
      <c r="F98" s="524">
        <f>avghweal!BG91</f>
        <v>88551.713181155574</v>
      </c>
      <c r="G98" s="62">
        <f>avghweal!BH91</f>
        <v>107480.35877670604</v>
      </c>
      <c r="H98" s="533">
        <f>B98*0.9/'TE5'!B98</f>
        <v>0.31935030221939087</v>
      </c>
      <c r="I98" s="544">
        <f>C98*0.9/'TE5'!B98</f>
        <v>0.31935030221939087</v>
      </c>
      <c r="J98" s="551">
        <f>D98*0.9/'TE5'!C98</f>
        <v>0.29665988683700567</v>
      </c>
      <c r="K98" s="544">
        <f>E98*0.9/'TE5'!D98</f>
        <v>0.31795382499694824</v>
      </c>
      <c r="L98" s="551">
        <f>F98*0.9/'TE5'!E98</f>
        <v>0.32069671154022222</v>
      </c>
      <c r="M98" s="552">
        <f>G98*0.9/'TE5'!F98</f>
        <v>0.28225594758987421</v>
      </c>
      <c r="P98" s="539"/>
    </row>
    <row r="99" spans="1:16" x14ac:dyDescent="0.2">
      <c r="A99" s="67">
        <v>2003</v>
      </c>
      <c r="B99" s="428">
        <f>avghweal!BC92</f>
        <v>90434.912181522464</v>
      </c>
      <c r="C99" s="319">
        <f>avghweal!BD92</f>
        <v>90434.912181522464</v>
      </c>
      <c r="D99" s="353">
        <f>avghweal!BE92</f>
        <v>64600.91467238513</v>
      </c>
      <c r="E99" s="524">
        <f>avghweal!BF92</f>
        <v>90749.956388089733</v>
      </c>
      <c r="F99" s="524">
        <f>avghweal!BG92</f>
        <v>90161.880290554662</v>
      </c>
      <c r="G99" s="62">
        <f>avghweal!BH92</f>
        <v>109102.11455886021</v>
      </c>
      <c r="H99" s="533">
        <f>B99*0.9/'TE5'!B99</f>
        <v>0.31826096773147594</v>
      </c>
      <c r="I99" s="544">
        <f>C99*0.9/'TE5'!B99</f>
        <v>0.31826096773147594</v>
      </c>
      <c r="J99" s="551">
        <f>D99*0.9/'TE5'!C99</f>
        <v>0.29267555475234985</v>
      </c>
      <c r="K99" s="544">
        <f>E99*0.9/'TE5'!D99</f>
        <v>0.31578928232192988</v>
      </c>
      <c r="L99" s="551">
        <f>F99*0.9/'TE5'!E99</f>
        <v>0.32064056396484381</v>
      </c>
      <c r="M99" s="552">
        <f>G99*0.9/'TE5'!F99</f>
        <v>0.28151440620422363</v>
      </c>
      <c r="P99" s="539"/>
    </row>
    <row r="100" spans="1:16" x14ac:dyDescent="0.2">
      <c r="A100" s="67">
        <v>2004</v>
      </c>
      <c r="B100" s="428">
        <f>avghweal!BC93</f>
        <v>97952.131883765134</v>
      </c>
      <c r="C100" s="319">
        <f>avghweal!BD93</f>
        <v>97952.131883765134</v>
      </c>
      <c r="D100" s="353">
        <f>avghweal!BE93</f>
        <v>70199.525962685686</v>
      </c>
      <c r="E100" s="524">
        <f>avghweal!BF93</f>
        <v>98256.709870467661</v>
      </c>
      <c r="F100" s="524">
        <f>avghweal!BG93</f>
        <v>97670.093782957774</v>
      </c>
      <c r="G100" s="62">
        <f>avghweal!BH93</f>
        <v>118254.01069153791</v>
      </c>
      <c r="H100" s="533">
        <f>B100*0.9/'TE5'!B100</f>
        <v>0.31401634216308594</v>
      </c>
      <c r="I100" s="544">
        <f>C100*0.9/'TE5'!B100</f>
        <v>0.31401634216308594</v>
      </c>
      <c r="J100" s="551">
        <f>D100*0.9/'TE5'!C100</f>
        <v>0.28831225633621221</v>
      </c>
      <c r="K100" s="544">
        <f>E100*0.9/'TE5'!D100</f>
        <v>0.31206148862838745</v>
      </c>
      <c r="L100" s="551">
        <f>F100*0.9/'TE5'!E100</f>
        <v>0.31582868099212646</v>
      </c>
      <c r="M100" s="552">
        <f>G100*0.9/'TE5'!F100</f>
        <v>0.27817684412002569</v>
      </c>
      <c r="P100" s="539"/>
    </row>
    <row r="101" spans="1:16" x14ac:dyDescent="0.2">
      <c r="A101" s="67">
        <v>2005</v>
      </c>
      <c r="B101" s="428">
        <f>avghweal!BC94</f>
        <v>105570.18139511728</v>
      </c>
      <c r="C101" s="319">
        <f>avghweal!BD94</f>
        <v>105570.18139511728</v>
      </c>
      <c r="D101" s="353">
        <f>avghweal!BE94</f>
        <v>75148.725763928305</v>
      </c>
      <c r="E101" s="524">
        <f>avghweal!BF94</f>
        <v>106108.15308773906</v>
      </c>
      <c r="F101" s="524">
        <f>avghweal!BG94</f>
        <v>105081.52258749638</v>
      </c>
      <c r="G101" s="62">
        <f>avghweal!BH94</f>
        <v>126138.99702596062</v>
      </c>
      <c r="H101" s="533">
        <f>B101*0.9/'TE5'!B101</f>
        <v>0.31397271156311041</v>
      </c>
      <c r="I101" s="544">
        <f>C101*0.9/'TE5'!B101</f>
        <v>0.31397271156311041</v>
      </c>
      <c r="J101" s="551">
        <f>D101*0.9/'TE5'!C101</f>
        <v>0.28406506776809692</v>
      </c>
      <c r="K101" s="544">
        <f>E101*0.9/'TE5'!D101</f>
        <v>0.31233280897140503</v>
      </c>
      <c r="L101" s="551">
        <f>F101*0.9/'TE5'!E101</f>
        <v>0.31552958488464355</v>
      </c>
      <c r="M101" s="552">
        <f>G101*0.9/'TE5'!F101</f>
        <v>0.27650654315948486</v>
      </c>
      <c r="P101" s="539"/>
    </row>
    <row r="102" spans="1:16" x14ac:dyDescent="0.2">
      <c r="A102" s="67">
        <v>2006</v>
      </c>
      <c r="B102" s="428">
        <f>avghweal!BC95</f>
        <v>109556.9936081981</v>
      </c>
      <c r="C102" s="319">
        <f>avghweal!BD95</f>
        <v>109556.9936081981</v>
      </c>
      <c r="D102" s="353">
        <f>avghweal!BE95</f>
        <v>74935.885367512295</v>
      </c>
      <c r="E102" s="524">
        <f>avghweal!BF95</f>
        <v>108586.250827437</v>
      </c>
      <c r="F102" s="524">
        <f>avghweal!BG95</f>
        <v>110459.77778626011</v>
      </c>
      <c r="G102" s="62">
        <f>avghweal!BH95</f>
        <v>130990.29342454126</v>
      </c>
      <c r="H102" s="533">
        <f>B102*0.9/'TE5'!B102</f>
        <v>0.31259602308273315</v>
      </c>
      <c r="I102" s="544">
        <f>C102*0.9/'TE5'!B102</f>
        <v>0.31259602308273315</v>
      </c>
      <c r="J102" s="551">
        <f>D102*0.9/'TE5'!C102</f>
        <v>0.27492386102676386</v>
      </c>
      <c r="K102" s="544">
        <f>E102*0.9/'TE5'!D102</f>
        <v>0.30641031265258789</v>
      </c>
      <c r="L102" s="551">
        <f>F102*0.9/'TE5'!E102</f>
        <v>0.31842291355133051</v>
      </c>
      <c r="M102" s="552">
        <f>G102*0.9/'TE5'!F102</f>
        <v>0.27548891305923462</v>
      </c>
      <c r="P102" s="539"/>
    </row>
    <row r="103" spans="1:16" x14ac:dyDescent="0.2">
      <c r="A103" s="67">
        <v>2007</v>
      </c>
      <c r="B103" s="428">
        <f>avghweal!BC96</f>
        <v>107144.38431468073</v>
      </c>
      <c r="C103" s="319">
        <f>avghweal!BD96</f>
        <v>107144.38431468073</v>
      </c>
      <c r="D103" s="353">
        <f>avghweal!BE96</f>
        <v>70201.216239466725</v>
      </c>
      <c r="E103" s="524">
        <f>avghweal!BF96</f>
        <v>106005.22869581434</v>
      </c>
      <c r="F103" s="524">
        <f>avghweal!BG96</f>
        <v>108191.15036838244</v>
      </c>
      <c r="G103" s="62">
        <f>avghweal!BH96</f>
        <v>127147.93221667937</v>
      </c>
      <c r="H103" s="533">
        <f>B103*0.9/'TE5'!B103</f>
        <v>0.3036803007125855</v>
      </c>
      <c r="I103" s="544">
        <f>C103*0.9/'TE5'!B103</f>
        <v>0.3036803007125855</v>
      </c>
      <c r="J103" s="551">
        <f>D103*0.9/'TE5'!C103</f>
        <v>0.25695979595184321</v>
      </c>
      <c r="K103" s="544">
        <f>E103*0.9/'TE5'!D103</f>
        <v>0.29781633615493774</v>
      </c>
      <c r="L103" s="551">
        <f>F103*0.9/'TE5'!E103</f>
        <v>0.30914628505706793</v>
      </c>
      <c r="M103" s="552">
        <f>G103*0.9/'TE5'!F103</f>
        <v>0.26618939638137817</v>
      </c>
      <c r="P103" s="539"/>
    </row>
    <row r="104" spans="1:16" x14ac:dyDescent="0.2">
      <c r="A104" s="67">
        <v>2008</v>
      </c>
      <c r="B104" s="428">
        <f>avghweal!BC97</f>
        <v>91281.37403514082</v>
      </c>
      <c r="C104" s="319">
        <f>avghweal!BD97</f>
        <v>91281.37403514082</v>
      </c>
      <c r="D104" s="353">
        <f>avghweal!BE97</f>
        <v>55994.58429620965</v>
      </c>
      <c r="E104" s="524">
        <f>avghweal!BF97</f>
        <v>89749.736729165714</v>
      </c>
      <c r="F104" s="524">
        <f>avghweal!BG97</f>
        <v>92696.280468803074</v>
      </c>
      <c r="G104" s="62">
        <f>avghweal!BH97</f>
        <v>106671.58624956399</v>
      </c>
      <c r="H104" s="533">
        <f>B104*0.9/'TE5'!B104</f>
        <v>0.28862714767456055</v>
      </c>
      <c r="I104" s="544">
        <f>C104*0.9/'TE5'!B104</f>
        <v>0.28862714767456055</v>
      </c>
      <c r="J104" s="551">
        <f>D104*0.9/'TE5'!C104</f>
        <v>0.23443162441253665</v>
      </c>
      <c r="K104" s="544">
        <f>E104*0.9/'TE5'!D104</f>
        <v>0.28226947784423828</v>
      </c>
      <c r="L104" s="551">
        <f>F104*0.9/'TE5'!E104</f>
        <v>0.29455846548080439</v>
      </c>
      <c r="M104" s="552">
        <f>G104*0.9/'TE5'!F104</f>
        <v>0.24995076656341553</v>
      </c>
      <c r="P104" s="539"/>
    </row>
    <row r="105" spans="1:16" x14ac:dyDescent="0.2">
      <c r="A105" s="72">
        <v>2009</v>
      </c>
      <c r="B105" s="431">
        <f>avghweal!BC98</f>
        <v>80324.457744870015</v>
      </c>
      <c r="C105" s="322">
        <f>avghweal!BD98</f>
        <v>80324.457744870015</v>
      </c>
      <c r="D105" s="354">
        <f>avghweal!BE98</f>
        <v>48446.129985520573</v>
      </c>
      <c r="E105" s="526">
        <f>avghweal!BF98</f>
        <v>79686.771943223692</v>
      </c>
      <c r="F105" s="526">
        <f>avghweal!BG98</f>
        <v>80923.829796825943</v>
      </c>
      <c r="G105" s="68">
        <f>avghweal!BH98</f>
        <v>93188.896008021213</v>
      </c>
      <c r="H105" s="536">
        <f>B105*0.9/'TE5'!B105</f>
        <v>0.28315967321395874</v>
      </c>
      <c r="I105" s="547">
        <f>C105*0.9/'TE5'!B105</f>
        <v>0.28315967321395874</v>
      </c>
      <c r="J105" s="557">
        <f>D105*0.9/'TE5'!C105</f>
        <v>0.22717130184173581</v>
      </c>
      <c r="K105" s="558">
        <f>E105*0.9/'TE5'!D105</f>
        <v>0.27800536155700678</v>
      </c>
      <c r="L105" s="553">
        <f>F105*0.9/'TE5'!E105</f>
        <v>0.28804260492324829</v>
      </c>
      <c r="M105" s="554">
        <f>G105*0.9/'TE5'!F105</f>
        <v>0.24315804243087771</v>
      </c>
      <c r="P105" s="539"/>
    </row>
    <row r="106" spans="1:16" x14ac:dyDescent="0.2">
      <c r="A106" s="67">
        <v>2010</v>
      </c>
      <c r="B106" s="432">
        <f>avghweal!BC99</f>
        <v>78353.913910994146</v>
      </c>
      <c r="C106" s="323">
        <f>avghweal!BD99</f>
        <v>78353.913910994146</v>
      </c>
      <c r="D106" s="353">
        <f>avghweal!BE99</f>
        <v>44568.907399524382</v>
      </c>
      <c r="E106" s="524">
        <f>avghweal!BF99</f>
        <v>76696.85987920154</v>
      </c>
      <c r="F106" s="524">
        <f>avghweal!BG99</f>
        <v>79926.219854600058</v>
      </c>
      <c r="G106" s="62">
        <f>avghweal!BH99</f>
        <v>89818.715175228208</v>
      </c>
      <c r="H106" s="533">
        <f>B106*0.9/'TE5'!B106</f>
        <v>0.27032738924026489</v>
      </c>
      <c r="I106" s="544">
        <f>C106*0.9/'TE5'!B106</f>
        <v>0.27032738924026489</v>
      </c>
      <c r="J106" s="559">
        <f>D106*0.9/'TE5'!C106</f>
        <v>0.20904719829559329</v>
      </c>
      <c r="K106" s="560">
        <f>E106*0.9/'TE5'!D106</f>
        <v>0.26441633701324468</v>
      </c>
      <c r="L106" s="551">
        <f>F106*0.9/'TE5'!E106</f>
        <v>0.27594125270843506</v>
      </c>
      <c r="M106" s="552">
        <f>G106*0.9/'TE5'!F106</f>
        <v>0.23054730892181399</v>
      </c>
      <c r="P106" s="539"/>
    </row>
    <row r="107" spans="1:16" x14ac:dyDescent="0.2">
      <c r="A107" s="67">
        <v>2011</v>
      </c>
      <c r="B107" s="432">
        <f>avghweal!BC100</f>
        <v>77514.636658780524</v>
      </c>
      <c r="C107" s="323">
        <f>avghweal!BD100</f>
        <v>77514.636658780524</v>
      </c>
      <c r="D107" s="353">
        <f>avghweal!BE100</f>
        <v>43680.165129063382</v>
      </c>
      <c r="E107" s="524">
        <f>avghweal!BF100</f>
        <v>76570.984143372363</v>
      </c>
      <c r="F107" s="524">
        <f>avghweal!BG100</f>
        <v>78375.913502759024</v>
      </c>
      <c r="G107" s="62">
        <f>avghweal!BH100</f>
        <v>88290.437293741212</v>
      </c>
      <c r="H107" s="533">
        <f>B107*0.9/'TE5'!B107</f>
        <v>0.26502501964569097</v>
      </c>
      <c r="I107" s="544">
        <f>C107*0.9/'TE5'!B107</f>
        <v>0.26502501964569097</v>
      </c>
      <c r="J107" s="559">
        <f>D107*0.9/'TE5'!C107</f>
        <v>0.20209652185440063</v>
      </c>
      <c r="K107" s="560">
        <f>E107*0.9/'TE5'!D107</f>
        <v>0.25754797458648676</v>
      </c>
      <c r="L107" s="551">
        <f>F107*0.9/'TE5'!E107</f>
        <v>0.27212488651275635</v>
      </c>
      <c r="M107" s="552">
        <f>G107*0.9/'TE5'!F107</f>
        <v>0.22534233331680301</v>
      </c>
      <c r="P107" s="539"/>
    </row>
    <row r="108" spans="1:16" x14ac:dyDescent="0.2">
      <c r="A108" s="67">
        <v>2012</v>
      </c>
      <c r="B108" s="432">
        <f>avghweal!BC101</f>
        <v>76075.926253860933</v>
      </c>
      <c r="C108" s="323">
        <f>avghweal!BD101</f>
        <v>76075.926253860933</v>
      </c>
      <c r="D108" s="353">
        <f>avghweal!BE101</f>
        <v>40257.58126005251</v>
      </c>
      <c r="E108" s="524">
        <f>avghweal!BF101</f>
        <v>74536.969200028965</v>
      </c>
      <c r="F108" s="524">
        <f>avghweal!BG101</f>
        <v>77513.409574586214</v>
      </c>
      <c r="G108" s="62">
        <f>avghweal!BH101</f>
        <v>85896.457424400054</v>
      </c>
      <c r="H108" s="533">
        <f>B108*0.9/'TE5'!B108</f>
        <v>0.25648587942123408</v>
      </c>
      <c r="I108" s="544">
        <f>C108*0.9/'TE5'!B108</f>
        <v>0.25648587942123408</v>
      </c>
      <c r="J108" s="559">
        <f>D108*0.9/'TE5'!C108</f>
        <v>0.18609559535980225</v>
      </c>
      <c r="K108" s="560">
        <f>E108*0.9/'TE5'!D108</f>
        <v>0.24966925382614133</v>
      </c>
      <c r="L108" s="551">
        <f>F108*0.9/'TE5'!E108</f>
        <v>0.26292228698730463</v>
      </c>
      <c r="M108" s="552">
        <f>G108*0.9/'TE5'!F108</f>
        <v>0.21677976846694946</v>
      </c>
      <c r="P108" s="539"/>
    </row>
    <row r="109" spans="1:16" x14ac:dyDescent="0.2">
      <c r="A109" s="67">
        <v>2013</v>
      </c>
      <c r="B109" s="432">
        <f>avghweal!BC102</f>
        <v>83488.239805290519</v>
      </c>
      <c r="C109" s="323">
        <f>avghweal!BD102</f>
        <v>83488.239805290519</v>
      </c>
      <c r="D109" s="353">
        <f>avghweal!BE102</f>
        <v>51840.710665423248</v>
      </c>
      <c r="E109" s="524">
        <f>avghweal!BF102</f>
        <v>83345.778617819</v>
      </c>
      <c r="F109" s="524">
        <f>avghweal!BG102</f>
        <v>83619.097342037421</v>
      </c>
      <c r="G109" s="62">
        <f>avghweal!BH102</f>
        <v>94277.646687505825</v>
      </c>
      <c r="H109" s="533">
        <f>B109*0.9/'TE5'!B109</f>
        <v>0.26078349351882935</v>
      </c>
      <c r="I109" s="544">
        <f>C109*0.9/'TE5'!B109</f>
        <v>0.26078349351882935</v>
      </c>
      <c r="J109" s="559">
        <f>D109*0.9/'TE5'!C109</f>
        <v>0.21866887807846064</v>
      </c>
      <c r="K109" s="560">
        <f>E109*0.9/'TE5'!D109</f>
        <v>0.25678026676177979</v>
      </c>
      <c r="L109" s="551">
        <f>F109*0.9/'TE5'!E109</f>
        <v>0.26455575227737432</v>
      </c>
      <c r="M109" s="552">
        <f>G109*0.9/'TE5'!F109</f>
        <v>0.22020483016967773</v>
      </c>
      <c r="O109" s="212"/>
      <c r="P109" s="539"/>
    </row>
    <row r="110" spans="1:16" x14ac:dyDescent="0.2">
      <c r="A110" s="67">
        <v>2014</v>
      </c>
      <c r="B110" s="432">
        <f>avghweal!BC103</f>
        <v>90392.948283842401</v>
      </c>
      <c r="C110" s="323">
        <f>avghweal!BD103</f>
        <v>90392.948283842401</v>
      </c>
      <c r="D110" s="353">
        <f>avghweal!BE103</f>
        <v>57573.031212822571</v>
      </c>
      <c r="E110" s="524">
        <f>avghweal!BF103</f>
        <v>90604.714852845165</v>
      </c>
      <c r="F110" s="524">
        <f>avghweal!BG103</f>
        <v>90196.440566026155</v>
      </c>
      <c r="G110" s="62">
        <f>avghweal!BH103</f>
        <v>101600.49222199328</v>
      </c>
      <c r="H110" s="533">
        <f>B110*0.9/'TE5'!B110</f>
        <v>0.26364004611968994</v>
      </c>
      <c r="I110" s="544">
        <f>C110*0.9/'TE5'!B110</f>
        <v>0.26364004611968994</v>
      </c>
      <c r="J110" s="559">
        <f>D110*0.9/'TE5'!C110</f>
        <v>0.22438174486160278</v>
      </c>
      <c r="K110" s="560">
        <f>E110*0.9/'TE5'!D110</f>
        <v>0.26069539785385132</v>
      </c>
      <c r="L110" s="551">
        <f>F110*0.9/'TE5'!E110</f>
        <v>0.26639974117279053</v>
      </c>
      <c r="M110" s="552">
        <f>G110*0.9/'TE5'!F110</f>
        <v>0.22249352931976318</v>
      </c>
    </row>
    <row r="111" spans="1:16" x14ac:dyDescent="0.2">
      <c r="A111" s="67">
        <v>2015</v>
      </c>
      <c r="B111" s="432">
        <f>avghweal!BC104</f>
        <v>95239.016803752107</v>
      </c>
      <c r="C111" s="323">
        <f>avghweal!BD104</f>
        <v>95239.016803752107</v>
      </c>
      <c r="D111" s="353">
        <f>avghweal!BE104</f>
        <v>60318.912399428547</v>
      </c>
      <c r="E111" s="524">
        <f>avghweal!BF104</f>
        <v>95532.22092876141</v>
      </c>
      <c r="F111" s="524">
        <f>avghweal!BG104</f>
        <v>94969.352516070852</v>
      </c>
      <c r="G111" s="62">
        <f>avghweal!BH104</f>
        <v>106991.39484105755</v>
      </c>
      <c r="H111" s="533">
        <f>B111*0.9/'TE5'!B111</f>
        <v>0.26773959398269659</v>
      </c>
      <c r="I111" s="544">
        <f>C111*0.9/'TE5'!B111</f>
        <v>0.26773959398269659</v>
      </c>
      <c r="J111" s="559">
        <f>D111*0.9/'TE5'!C111</f>
        <v>0.22789335250854489</v>
      </c>
      <c r="K111" s="560">
        <f>E111*0.9/'TE5'!D111</f>
        <v>0.26344877481460571</v>
      </c>
      <c r="L111" s="551">
        <f>F111*0.9/'TE5'!E111</f>
        <v>0.2718166708946228</v>
      </c>
      <c r="M111" s="552">
        <f>G111*0.9/'TE5'!F111</f>
        <v>0.22615170478820804</v>
      </c>
    </row>
    <row r="112" spans="1:16" x14ac:dyDescent="0.2">
      <c r="A112" s="67">
        <v>2016</v>
      </c>
      <c r="B112" s="432">
        <f>avghweal!BC105</f>
        <v>98883.812694490174</v>
      </c>
      <c r="C112" s="323">
        <f>avghweal!BD105</f>
        <v>98883.812694490174</v>
      </c>
      <c r="D112" s="353">
        <f>avghweal!BE105</f>
        <v>62383.825536820135</v>
      </c>
      <c r="E112" s="524">
        <f>avghweal!BF105</f>
        <v>99457.909219698777</v>
      </c>
      <c r="F112" s="524">
        <f>avghweal!BG105</f>
        <v>98357.555367878638</v>
      </c>
      <c r="G112" s="62">
        <f>avghweal!BH105</f>
        <v>110283.01331324528</v>
      </c>
      <c r="H112" s="533">
        <f>B112*0.9/'TE5'!B112</f>
        <v>0.27214831113815308</v>
      </c>
      <c r="I112" s="544">
        <f>C112*0.9/'TE5'!B112</f>
        <v>0.27214831113815308</v>
      </c>
      <c r="J112" s="559">
        <f>D112*0.9/'TE5'!C112</f>
        <v>0.23303651809692386</v>
      </c>
      <c r="K112" s="560">
        <f>E112*0.9/'TE5'!D112</f>
        <v>0.26859778165817261</v>
      </c>
      <c r="L112" s="551">
        <f>F112*0.9/'TE5'!E112</f>
        <v>0.27549582719802851</v>
      </c>
      <c r="M112" s="552">
        <f>G112*0.9/'TE5'!F112</f>
        <v>0.22924828529357905</v>
      </c>
    </row>
    <row r="113" spans="1:13" x14ac:dyDescent="0.2">
      <c r="A113" s="67">
        <v>2017</v>
      </c>
      <c r="B113" s="432">
        <f>avghweal!BC106</f>
        <v>108251.53000420608</v>
      </c>
      <c r="C113" s="323">
        <f>avghweal!BD106</f>
        <v>108251.53000420608</v>
      </c>
      <c r="D113" s="353">
        <f>avghweal!BE106</f>
        <v>65089.252553233535</v>
      </c>
      <c r="E113" s="524">
        <f>avghweal!BF106</f>
        <v>106918.35807876589</v>
      </c>
      <c r="F113" s="524">
        <f>avghweal!BG106</f>
        <v>109496.30497487557</v>
      </c>
      <c r="G113" s="62">
        <f>avghweal!BH106</f>
        <v>123767.11934368877</v>
      </c>
      <c r="H113" s="533">
        <f>B113*0.9/'TE5'!B113</f>
        <v>0.28149026632308966</v>
      </c>
      <c r="I113" s="544">
        <f>C113*0.9/'TE5'!B113</f>
        <v>0.28149026632308966</v>
      </c>
      <c r="J113" s="559">
        <f>D113*0.9/'TE5'!C113</f>
        <v>0.22151809930801389</v>
      </c>
      <c r="K113" s="560">
        <f>E113*0.9/'TE5'!D113</f>
        <v>0.27503222227096558</v>
      </c>
      <c r="L113" s="551">
        <f>F113*0.9/'TE5'!E113</f>
        <v>0.28763043880462646</v>
      </c>
      <c r="M113" s="552">
        <f>G113*0.9/'TE5'!F113</f>
        <v>0.24026757478713989</v>
      </c>
    </row>
    <row r="114" spans="1:13" x14ac:dyDescent="0.2">
      <c r="A114" s="67">
        <v>2018</v>
      </c>
      <c r="B114" s="432">
        <f>avghweal!BC107</f>
        <v>110755.59147489157</v>
      </c>
      <c r="C114" s="323">
        <f>avghweal!BD107</f>
        <v>110755.59147489157</v>
      </c>
      <c r="D114" s="353">
        <f>avghweal!BE107</f>
        <v>67634.630839152116</v>
      </c>
      <c r="E114" s="524">
        <f>avghweal!BF107</f>
        <v>109428.92072692771</v>
      </c>
      <c r="F114" s="524">
        <f>avghweal!BG107</f>
        <v>111998.88811052204</v>
      </c>
      <c r="G114" s="62">
        <f>avghweal!BH107</f>
        <v>126425.83893026251</v>
      </c>
      <c r="H114" s="533">
        <f>B114*0.9/'TE5'!B114</f>
        <v>0.28340548276901245</v>
      </c>
      <c r="I114" s="544">
        <f>C114*0.9/'TE5'!B114</f>
        <v>0.28340548276901245</v>
      </c>
      <c r="J114" s="559">
        <f>D114*0.9/'TE5'!C114</f>
        <v>0.2254171967506409</v>
      </c>
      <c r="K114" s="560">
        <f>E114*0.9/'TE5'!D114</f>
        <v>0.27694761753082275</v>
      </c>
      <c r="L114" s="551">
        <f>F114*0.9/'TE5'!E114</f>
        <v>0.28955835103988653</v>
      </c>
      <c r="M114" s="552">
        <f>G114*0.9/'TE5'!F114</f>
        <v>0.241749107837677</v>
      </c>
    </row>
    <row r="115" spans="1:13" x14ac:dyDescent="0.2">
      <c r="A115" s="67">
        <v>2019</v>
      </c>
      <c r="B115" s="432">
        <f>avghweal!BC108</f>
        <v>116437.60996543219</v>
      </c>
      <c r="C115" s="323">
        <f>avghweal!BD108</f>
        <v>116437.60996543219</v>
      </c>
      <c r="D115" s="353">
        <f>avghweal!BE108</f>
        <v>71768.08634400442</v>
      </c>
      <c r="E115" s="524">
        <f>avghweal!BF108</f>
        <v>115093.16057008281</v>
      </c>
      <c r="F115" s="524">
        <f>avghweal!BG108</f>
        <v>117682.38984104614</v>
      </c>
      <c r="G115" s="62">
        <f>avghweal!BH108</f>
        <v>134268.74412036303</v>
      </c>
      <c r="H115" s="533">
        <f>B115*0.9/'TE5'!B115</f>
        <v>0.28576636314392084</v>
      </c>
      <c r="I115" s="544">
        <f>C115*0.9/'TE5'!B115</f>
        <v>0.28576636314392084</v>
      </c>
      <c r="J115" s="559">
        <f>D115*0.9/'TE5'!C115</f>
        <v>0.22954738140106204</v>
      </c>
      <c r="K115" s="560">
        <f>E115*0.9/'TE5'!D115</f>
        <v>0.27967208623886108</v>
      </c>
      <c r="L115" s="551">
        <f>F115*0.9/'TE5'!E115</f>
        <v>0.29152810573577875</v>
      </c>
      <c r="M115" s="552">
        <f>G115*0.9/'TE5'!F115</f>
        <v>0.24499762058258059</v>
      </c>
    </row>
    <row r="116" spans="1:13" ht="17" thickBot="1" x14ac:dyDescent="0.25">
      <c r="A116" s="1105"/>
      <c r="B116" s="1106"/>
      <c r="C116" s="1101"/>
      <c r="D116" s="1114"/>
      <c r="E116" s="1107"/>
      <c r="F116" s="1107"/>
      <c r="G116" s="1098"/>
      <c r="H116" s="1115"/>
      <c r="I116" s="1116"/>
      <c r="J116" s="1117"/>
      <c r="K116" s="1118"/>
      <c r="L116" s="1119"/>
      <c r="M116" s="1120"/>
    </row>
    <row r="117" spans="1:13" ht="17" thickTop="1" x14ac:dyDescent="0.2">
      <c r="A117" s="61"/>
      <c r="B117" s="60"/>
      <c r="C117" s="60"/>
      <c r="D117" s="60"/>
      <c r="E117" s="60"/>
      <c r="F117" s="60"/>
      <c r="G117" s="59"/>
      <c r="H117" s="60"/>
      <c r="I117" s="60"/>
      <c r="J117" s="60"/>
      <c r="K117" s="60"/>
      <c r="L117" s="60"/>
      <c r="M117" s="59"/>
    </row>
    <row r="118" spans="1:13" x14ac:dyDescent="0.2">
      <c r="D118" s="57"/>
      <c r="E118" s="57"/>
      <c r="F118" s="57"/>
      <c r="H118" s="57"/>
      <c r="I118" s="57"/>
      <c r="J118" s="57"/>
      <c r="K118" s="57"/>
      <c r="L118" s="57"/>
    </row>
  </sheetData>
  <mergeCells count="3">
    <mergeCell ref="A4:M4"/>
    <mergeCell ref="B7:G7"/>
    <mergeCell ref="H7:M7"/>
  </mergeCells>
  <hyperlinks>
    <hyperlink ref="A1" location="Index!A1" display="Back to index" xr:uid="{00000000-0004-0000-59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theme="5" tint="0.39997558519241921"/>
  </sheetPr>
  <dimension ref="A1:M118"/>
  <sheetViews>
    <sheetView workbookViewId="0">
      <pane xSplit="1" ySplit="8" topLeftCell="B89" activePane="bottomRight" state="frozen"/>
      <selection activeCell="D32" sqref="D32"/>
      <selection pane="topRight" activeCell="D32" sqref="D32"/>
      <selection pane="bottomLeft" activeCell="D32" sqref="D32"/>
      <selection pane="bottomRight" activeCell="A116" sqref="A116:M116"/>
    </sheetView>
  </sheetViews>
  <sheetFormatPr baseColWidth="10" defaultColWidth="10.83203125" defaultRowHeight="16" x14ac:dyDescent="0.2"/>
  <cols>
    <col min="1" max="1" width="10.83203125" style="56"/>
    <col min="2" max="13" width="12" style="56" customWidth="1"/>
    <col min="14" max="16384" width="10.83203125" style="56"/>
  </cols>
  <sheetData>
    <row r="1" spans="1:13" x14ac:dyDescent="0.2">
      <c r="A1" s="52" t="s">
        <v>36</v>
      </c>
      <c r="B1" s="52"/>
      <c r="C1" s="52"/>
      <c r="G1" s="100"/>
      <c r="H1" s="100"/>
      <c r="I1" s="100"/>
      <c r="J1" s="100"/>
      <c r="K1" s="100"/>
      <c r="L1" s="100"/>
      <c r="M1" s="100"/>
    </row>
    <row r="2" spans="1:13" x14ac:dyDescent="0.2">
      <c r="H2" s="98"/>
      <c r="I2" s="98"/>
    </row>
    <row r="3" spans="1:13" ht="17" thickBot="1" x14ac:dyDescent="0.25"/>
    <row r="4" spans="1:13" ht="25" customHeight="1" thickTop="1" x14ac:dyDescent="0.2">
      <c r="A4" s="1391" t="s">
        <v>259</v>
      </c>
      <c r="B4" s="1392"/>
      <c r="C4" s="1392"/>
      <c r="D4" s="1392"/>
      <c r="E4" s="1392"/>
      <c r="F4" s="1392"/>
      <c r="G4" s="1392"/>
      <c r="H4" s="1392"/>
      <c r="I4" s="1392"/>
      <c r="J4" s="1392"/>
      <c r="K4" s="1392"/>
      <c r="L4" s="1392"/>
      <c r="M4" s="1393"/>
    </row>
    <row r="5" spans="1:13" x14ac:dyDescent="0.2">
      <c r="A5" s="96"/>
      <c r="B5" s="97"/>
      <c r="C5" s="97"/>
      <c r="D5" s="59"/>
      <c r="E5" s="59"/>
      <c r="F5" s="59"/>
      <c r="G5" s="59"/>
      <c r="H5" s="59"/>
      <c r="I5" s="59"/>
      <c r="J5" s="59"/>
      <c r="K5" s="59"/>
      <c r="L5" s="59"/>
      <c r="M5" s="208"/>
    </row>
    <row r="6" spans="1:13" x14ac:dyDescent="0.2">
      <c r="A6" s="96"/>
      <c r="B6" s="45" t="s">
        <v>35</v>
      </c>
      <c r="C6" s="45" t="s">
        <v>34</v>
      </c>
      <c r="D6" s="45" t="s">
        <v>33</v>
      </c>
      <c r="E6" s="45" t="s">
        <v>32</v>
      </c>
      <c r="F6" s="45" t="s">
        <v>31</v>
      </c>
      <c r="G6" s="45" t="s">
        <v>30</v>
      </c>
      <c r="H6" s="48" t="s">
        <v>29</v>
      </c>
      <c r="I6" s="468" t="s">
        <v>28</v>
      </c>
      <c r="J6" s="468" t="s">
        <v>27</v>
      </c>
      <c r="K6" s="468" t="s">
        <v>26</v>
      </c>
      <c r="L6" s="468" t="s">
        <v>25</v>
      </c>
      <c r="M6" s="433" t="s">
        <v>24</v>
      </c>
    </row>
    <row r="7" spans="1:13" ht="20" customHeight="1" x14ac:dyDescent="0.2">
      <c r="A7" s="96"/>
      <c r="B7" s="1455" t="s">
        <v>375</v>
      </c>
      <c r="C7" s="1379"/>
      <c r="D7" s="1387"/>
      <c r="E7" s="1387"/>
      <c r="F7" s="1387"/>
      <c r="G7" s="1387"/>
      <c r="H7" s="1379" t="s">
        <v>90</v>
      </c>
      <c r="I7" s="1379"/>
      <c r="J7" s="1387"/>
      <c r="K7" s="1387"/>
      <c r="L7" s="1387"/>
      <c r="M7" s="1390"/>
    </row>
    <row r="8" spans="1:13" s="87" customFormat="1" ht="52" customHeight="1" x14ac:dyDescent="0.2">
      <c r="A8" s="95"/>
      <c r="B8" s="835" t="s">
        <v>306</v>
      </c>
      <c r="C8" s="352" t="s">
        <v>309</v>
      </c>
      <c r="D8" s="352" t="s">
        <v>87</v>
      </c>
      <c r="E8" s="352" t="s">
        <v>88</v>
      </c>
      <c r="F8" s="352" t="s">
        <v>89</v>
      </c>
      <c r="G8" s="352" t="s">
        <v>56</v>
      </c>
      <c r="H8" s="424" t="s">
        <v>306</v>
      </c>
      <c r="I8" s="352" t="s">
        <v>309</v>
      </c>
      <c r="J8" s="352" t="s">
        <v>87</v>
      </c>
      <c r="K8" s="352" t="s">
        <v>88</v>
      </c>
      <c r="L8" s="352" t="s">
        <v>89</v>
      </c>
      <c r="M8" s="359" t="s">
        <v>56</v>
      </c>
    </row>
    <row r="9" spans="1:13" s="87" customFormat="1" ht="15" hidden="1" customHeight="1" x14ac:dyDescent="0.2">
      <c r="A9" s="93">
        <v>1913</v>
      </c>
      <c r="B9" s="425"/>
      <c r="C9" s="317"/>
      <c r="D9" s="317"/>
      <c r="E9" s="85"/>
      <c r="F9" s="85"/>
      <c r="G9" s="84"/>
      <c r="H9" s="434"/>
      <c r="I9" s="443"/>
      <c r="J9" s="442"/>
      <c r="K9" s="443"/>
      <c r="L9" s="442"/>
      <c r="M9" s="444"/>
    </row>
    <row r="10" spans="1:13" s="87" customFormat="1" ht="15" hidden="1" customHeight="1" x14ac:dyDescent="0.2">
      <c r="A10" s="92">
        <v>1914</v>
      </c>
      <c r="B10" s="425"/>
      <c r="C10" s="317"/>
      <c r="D10" s="317"/>
      <c r="E10" s="85"/>
      <c r="F10" s="85"/>
      <c r="G10" s="84"/>
      <c r="H10" s="434"/>
      <c r="I10" s="443"/>
      <c r="J10" s="442"/>
      <c r="K10" s="443"/>
      <c r="L10" s="442"/>
      <c r="M10" s="444"/>
    </row>
    <row r="11" spans="1:13" s="87" customFormat="1" ht="15" hidden="1" customHeight="1" x14ac:dyDescent="0.2">
      <c r="A11" s="92">
        <v>1915</v>
      </c>
      <c r="B11" s="425"/>
      <c r="C11" s="317"/>
      <c r="D11" s="317"/>
      <c r="E11" s="85"/>
      <c r="F11" s="85"/>
      <c r="G11" s="84"/>
      <c r="H11" s="434"/>
      <c r="I11" s="443"/>
      <c r="J11" s="442"/>
      <c r="K11" s="443"/>
      <c r="L11" s="442"/>
      <c r="M11" s="444"/>
    </row>
    <row r="12" spans="1:13" s="87" customFormat="1" ht="15" hidden="1" customHeight="1" x14ac:dyDescent="0.2">
      <c r="A12" s="92">
        <v>1916</v>
      </c>
      <c r="B12" s="425"/>
      <c r="C12" s="317"/>
      <c r="D12" s="317"/>
      <c r="E12" s="85"/>
      <c r="F12" s="85"/>
      <c r="G12" s="84"/>
      <c r="H12" s="434"/>
      <c r="I12" s="443"/>
      <c r="J12" s="442"/>
      <c r="K12" s="443"/>
      <c r="L12" s="442"/>
      <c r="M12" s="444"/>
    </row>
    <row r="13" spans="1:13" s="87" customFormat="1" ht="15" hidden="1" customHeight="1" x14ac:dyDescent="0.2">
      <c r="A13" s="92">
        <v>1917</v>
      </c>
      <c r="B13" s="425"/>
      <c r="C13" s="317"/>
      <c r="D13" s="317"/>
      <c r="E13" s="85"/>
      <c r="F13" s="85"/>
      <c r="G13" s="84"/>
      <c r="H13" s="434"/>
      <c r="I13" s="443"/>
      <c r="J13" s="442"/>
      <c r="K13" s="443"/>
      <c r="L13" s="442"/>
      <c r="M13" s="444"/>
    </row>
    <row r="14" spans="1:13" s="87" customFormat="1" ht="15" hidden="1" customHeight="1" x14ac:dyDescent="0.2">
      <c r="A14" s="92">
        <v>1918</v>
      </c>
      <c r="B14" s="425"/>
      <c r="C14" s="317"/>
      <c r="D14" s="353"/>
      <c r="E14" s="314"/>
      <c r="F14" s="314"/>
      <c r="G14" s="84"/>
      <c r="H14" s="434"/>
      <c r="I14" s="443"/>
      <c r="J14" s="442"/>
      <c r="K14" s="443"/>
      <c r="L14" s="442"/>
      <c r="M14" s="444"/>
    </row>
    <row r="15" spans="1:13" s="87" customFormat="1" ht="15" hidden="1" customHeight="1" x14ac:dyDescent="0.2">
      <c r="A15" s="91">
        <v>1919</v>
      </c>
      <c r="B15" s="426"/>
      <c r="C15" s="316"/>
      <c r="D15" s="354"/>
      <c r="E15" s="315"/>
      <c r="F15" s="315"/>
      <c r="G15" s="88"/>
      <c r="H15" s="435"/>
      <c r="I15" s="446"/>
      <c r="J15" s="445"/>
      <c r="K15" s="446"/>
      <c r="L15" s="445"/>
      <c r="M15" s="447"/>
    </row>
    <row r="16" spans="1:13" s="87" customFormat="1" ht="15" hidden="1" customHeight="1" x14ac:dyDescent="0.2">
      <c r="A16" s="92">
        <v>1920</v>
      </c>
      <c r="B16" s="425"/>
      <c r="C16" s="317"/>
      <c r="D16" s="353"/>
      <c r="E16" s="314"/>
      <c r="F16" s="314"/>
      <c r="G16" s="84"/>
      <c r="H16" s="434"/>
      <c r="I16" s="443"/>
      <c r="J16" s="442"/>
      <c r="K16" s="443"/>
      <c r="L16" s="442"/>
      <c r="M16" s="444"/>
    </row>
    <row r="17" spans="1:13" s="87" customFormat="1" ht="15" hidden="1" customHeight="1" x14ac:dyDescent="0.2">
      <c r="A17" s="92">
        <v>1921</v>
      </c>
      <c r="B17" s="425"/>
      <c r="C17" s="317"/>
      <c r="D17" s="353"/>
      <c r="E17" s="314"/>
      <c r="F17" s="314"/>
      <c r="G17" s="84"/>
      <c r="H17" s="434"/>
      <c r="I17" s="443"/>
      <c r="J17" s="442"/>
      <c r="K17" s="443"/>
      <c r="L17" s="442"/>
      <c r="M17" s="444"/>
    </row>
    <row r="18" spans="1:13" s="87" customFormat="1" ht="15" hidden="1" customHeight="1" x14ac:dyDescent="0.2">
      <c r="A18" s="92">
        <v>1922</v>
      </c>
      <c r="B18" s="425"/>
      <c r="C18" s="317"/>
      <c r="D18" s="353"/>
      <c r="E18" s="314"/>
      <c r="F18" s="314"/>
      <c r="G18" s="84"/>
      <c r="H18" s="434"/>
      <c r="I18" s="443"/>
      <c r="J18" s="442"/>
      <c r="K18" s="443"/>
      <c r="L18" s="442"/>
      <c r="M18" s="444"/>
    </row>
    <row r="19" spans="1:13" s="87" customFormat="1" ht="15" hidden="1" customHeight="1" x14ac:dyDescent="0.2">
      <c r="A19" s="92">
        <v>1923</v>
      </c>
      <c r="B19" s="425"/>
      <c r="C19" s="317"/>
      <c r="D19" s="353"/>
      <c r="E19" s="314"/>
      <c r="F19" s="314"/>
      <c r="G19" s="84"/>
      <c r="H19" s="434"/>
      <c r="I19" s="443"/>
      <c r="J19" s="442"/>
      <c r="K19" s="443"/>
      <c r="L19" s="442"/>
      <c r="M19" s="444"/>
    </row>
    <row r="20" spans="1:13" s="87" customFormat="1" ht="15" hidden="1" customHeight="1" x14ac:dyDescent="0.2">
      <c r="A20" s="92">
        <v>1924</v>
      </c>
      <c r="B20" s="425"/>
      <c r="C20" s="317"/>
      <c r="D20" s="353"/>
      <c r="E20" s="314"/>
      <c r="F20" s="314"/>
      <c r="G20" s="84"/>
      <c r="H20" s="434"/>
      <c r="I20" s="443"/>
      <c r="J20" s="442"/>
      <c r="K20" s="443"/>
      <c r="L20" s="442"/>
      <c r="M20" s="444"/>
    </row>
    <row r="21" spans="1:13" s="87" customFormat="1" ht="15" hidden="1" customHeight="1" x14ac:dyDescent="0.2">
      <c r="A21" s="92">
        <v>1925</v>
      </c>
      <c r="B21" s="425"/>
      <c r="C21" s="317"/>
      <c r="D21" s="353"/>
      <c r="E21" s="314"/>
      <c r="F21" s="314"/>
      <c r="G21" s="84"/>
      <c r="H21" s="434"/>
      <c r="I21" s="443"/>
      <c r="J21" s="442"/>
      <c r="K21" s="443"/>
      <c r="L21" s="442"/>
      <c r="M21" s="444"/>
    </row>
    <row r="22" spans="1:13" s="87" customFormat="1" ht="15" hidden="1" customHeight="1" x14ac:dyDescent="0.2">
      <c r="A22" s="92">
        <v>1926</v>
      </c>
      <c r="B22" s="425"/>
      <c r="C22" s="317"/>
      <c r="D22" s="353"/>
      <c r="E22" s="314"/>
      <c r="F22" s="314"/>
      <c r="G22" s="84"/>
      <c r="H22" s="434"/>
      <c r="I22" s="443"/>
      <c r="J22" s="442"/>
      <c r="K22" s="443"/>
      <c r="L22" s="442"/>
      <c r="M22" s="444"/>
    </row>
    <row r="23" spans="1:13" s="87" customFormat="1" ht="15" hidden="1" customHeight="1" x14ac:dyDescent="0.2">
      <c r="A23" s="92">
        <v>1927</v>
      </c>
      <c r="B23" s="425"/>
      <c r="C23" s="317"/>
      <c r="D23" s="353"/>
      <c r="E23" s="314"/>
      <c r="F23" s="314"/>
      <c r="G23" s="84"/>
      <c r="H23" s="434"/>
      <c r="I23" s="443"/>
      <c r="J23" s="442"/>
      <c r="K23" s="443"/>
      <c r="L23" s="442"/>
      <c r="M23" s="444"/>
    </row>
    <row r="24" spans="1:13" s="87" customFormat="1" ht="15" hidden="1" customHeight="1" x14ac:dyDescent="0.2">
      <c r="A24" s="92">
        <v>1928</v>
      </c>
      <c r="B24" s="425"/>
      <c r="C24" s="317"/>
      <c r="D24" s="353"/>
      <c r="E24" s="314"/>
      <c r="F24" s="314"/>
      <c r="G24" s="84"/>
      <c r="H24" s="434"/>
      <c r="I24" s="443"/>
      <c r="J24" s="442"/>
      <c r="K24" s="443"/>
      <c r="L24" s="442"/>
      <c r="M24" s="444"/>
    </row>
    <row r="25" spans="1:13" s="87" customFormat="1" ht="15" hidden="1" customHeight="1" x14ac:dyDescent="0.2">
      <c r="A25" s="91">
        <v>1929</v>
      </c>
      <c r="B25" s="426"/>
      <c r="C25" s="316"/>
      <c r="D25" s="354"/>
      <c r="E25" s="315"/>
      <c r="F25" s="315"/>
      <c r="G25" s="88"/>
      <c r="H25" s="435"/>
      <c r="I25" s="446"/>
      <c r="J25" s="445"/>
      <c r="K25" s="446"/>
      <c r="L25" s="445"/>
      <c r="M25" s="447"/>
    </row>
    <row r="26" spans="1:13" s="87" customFormat="1" ht="15" hidden="1" customHeight="1" x14ac:dyDescent="0.2">
      <c r="A26" s="92">
        <v>1930</v>
      </c>
      <c r="B26" s="425"/>
      <c r="C26" s="317"/>
      <c r="D26" s="353"/>
      <c r="E26" s="314"/>
      <c r="F26" s="314"/>
      <c r="G26" s="84"/>
      <c r="H26" s="434"/>
      <c r="I26" s="443"/>
      <c r="J26" s="442"/>
      <c r="K26" s="443"/>
      <c r="L26" s="442"/>
      <c r="M26" s="444"/>
    </row>
    <row r="27" spans="1:13" s="87" customFormat="1" ht="15" hidden="1" customHeight="1" x14ac:dyDescent="0.2">
      <c r="A27" s="92">
        <v>1931</v>
      </c>
      <c r="B27" s="425"/>
      <c r="C27" s="317"/>
      <c r="D27" s="353"/>
      <c r="E27" s="314"/>
      <c r="F27" s="314"/>
      <c r="G27" s="84"/>
      <c r="H27" s="434"/>
      <c r="I27" s="443"/>
      <c r="J27" s="442"/>
      <c r="K27" s="443"/>
      <c r="L27" s="442"/>
      <c r="M27" s="444"/>
    </row>
    <row r="28" spans="1:13" s="87" customFormat="1" ht="15" hidden="1" customHeight="1" x14ac:dyDescent="0.2">
      <c r="A28" s="92">
        <v>1932</v>
      </c>
      <c r="B28" s="425"/>
      <c r="C28" s="317"/>
      <c r="D28" s="353"/>
      <c r="E28" s="314"/>
      <c r="F28" s="314"/>
      <c r="G28" s="84"/>
      <c r="H28" s="434"/>
      <c r="I28" s="443"/>
      <c r="J28" s="442"/>
      <c r="K28" s="443"/>
      <c r="L28" s="442"/>
      <c r="M28" s="444"/>
    </row>
    <row r="29" spans="1:13" s="87" customFormat="1" ht="15" hidden="1" customHeight="1" x14ac:dyDescent="0.2">
      <c r="A29" s="92">
        <v>1933</v>
      </c>
      <c r="B29" s="425"/>
      <c r="C29" s="317"/>
      <c r="D29" s="353"/>
      <c r="E29" s="314"/>
      <c r="F29" s="314"/>
      <c r="G29" s="84"/>
      <c r="H29" s="434"/>
      <c r="I29" s="443"/>
      <c r="J29" s="442"/>
      <c r="K29" s="443"/>
      <c r="L29" s="442"/>
      <c r="M29" s="444"/>
    </row>
    <row r="30" spans="1:13" s="87" customFormat="1" ht="15" hidden="1" customHeight="1" x14ac:dyDescent="0.2">
      <c r="A30" s="92">
        <v>1934</v>
      </c>
      <c r="B30" s="425"/>
      <c r="C30" s="317"/>
      <c r="D30" s="353"/>
      <c r="E30" s="314"/>
      <c r="F30" s="314"/>
      <c r="G30" s="84"/>
      <c r="H30" s="434"/>
      <c r="I30" s="443"/>
      <c r="J30" s="442"/>
      <c r="K30" s="443"/>
      <c r="L30" s="442"/>
      <c r="M30" s="444"/>
    </row>
    <row r="31" spans="1:13" s="87" customFormat="1" ht="15" hidden="1" customHeight="1" x14ac:dyDescent="0.2">
      <c r="A31" s="92">
        <v>1935</v>
      </c>
      <c r="B31" s="425"/>
      <c r="C31" s="317"/>
      <c r="D31" s="353"/>
      <c r="E31" s="314"/>
      <c r="F31" s="314"/>
      <c r="G31" s="84"/>
      <c r="H31" s="434"/>
      <c r="I31" s="443"/>
      <c r="J31" s="442"/>
      <c r="K31" s="443"/>
      <c r="L31" s="442"/>
      <c r="M31" s="444"/>
    </row>
    <row r="32" spans="1:13" s="87" customFormat="1" ht="15" hidden="1" customHeight="1" x14ac:dyDescent="0.2">
      <c r="A32" s="92">
        <v>1936</v>
      </c>
      <c r="B32" s="425"/>
      <c r="C32" s="317"/>
      <c r="D32" s="353"/>
      <c r="E32" s="314"/>
      <c r="F32" s="314"/>
      <c r="G32" s="84"/>
      <c r="H32" s="434"/>
      <c r="I32" s="443"/>
      <c r="J32" s="442"/>
      <c r="K32" s="443"/>
      <c r="L32" s="442"/>
      <c r="M32" s="444"/>
    </row>
    <row r="33" spans="1:13" s="87" customFormat="1" ht="15" hidden="1" customHeight="1" x14ac:dyDescent="0.2">
      <c r="A33" s="92">
        <v>1937</v>
      </c>
      <c r="B33" s="425"/>
      <c r="C33" s="317"/>
      <c r="D33" s="353"/>
      <c r="E33" s="314"/>
      <c r="F33" s="314"/>
      <c r="G33" s="84"/>
      <c r="H33" s="434"/>
      <c r="I33" s="443"/>
      <c r="J33" s="442"/>
      <c r="K33" s="443"/>
      <c r="L33" s="442"/>
      <c r="M33" s="444"/>
    </row>
    <row r="34" spans="1:13" s="87" customFormat="1" ht="15" hidden="1" customHeight="1" x14ac:dyDescent="0.2">
      <c r="A34" s="92">
        <v>1938</v>
      </c>
      <c r="B34" s="425"/>
      <c r="C34" s="317"/>
      <c r="D34" s="353"/>
      <c r="E34" s="314"/>
      <c r="F34" s="314"/>
      <c r="G34" s="84"/>
      <c r="H34" s="434"/>
      <c r="I34" s="443"/>
      <c r="J34" s="442"/>
      <c r="K34" s="443"/>
      <c r="L34" s="442"/>
      <c r="M34" s="444"/>
    </row>
    <row r="35" spans="1:13" s="87" customFormat="1" ht="15" hidden="1" customHeight="1" x14ac:dyDescent="0.2">
      <c r="A35" s="91">
        <v>1939</v>
      </c>
      <c r="B35" s="426"/>
      <c r="C35" s="316"/>
      <c r="D35" s="354"/>
      <c r="E35" s="315"/>
      <c r="F35" s="315"/>
      <c r="G35" s="88"/>
      <c r="H35" s="435"/>
      <c r="I35" s="446"/>
      <c r="J35" s="445"/>
      <c r="K35" s="446"/>
      <c r="L35" s="445"/>
      <c r="M35" s="447"/>
    </row>
    <row r="36" spans="1:13" s="87" customFormat="1" ht="15" hidden="1" customHeight="1" x14ac:dyDescent="0.2">
      <c r="A36" s="92">
        <v>1940</v>
      </c>
      <c r="B36" s="425"/>
      <c r="C36" s="317"/>
      <c r="D36" s="353"/>
      <c r="E36" s="314"/>
      <c r="F36" s="314"/>
      <c r="G36" s="84"/>
      <c r="H36" s="434"/>
      <c r="I36" s="443"/>
      <c r="J36" s="442"/>
      <c r="K36" s="443"/>
      <c r="L36" s="442"/>
      <c r="M36" s="444"/>
    </row>
    <row r="37" spans="1:13" s="87" customFormat="1" ht="15" hidden="1" customHeight="1" x14ac:dyDescent="0.2">
      <c r="A37" s="92">
        <v>1941</v>
      </c>
      <c r="B37" s="425"/>
      <c r="C37" s="317"/>
      <c r="D37" s="353"/>
      <c r="E37" s="314"/>
      <c r="F37" s="314"/>
      <c r="G37" s="84"/>
      <c r="H37" s="434"/>
      <c r="I37" s="443"/>
      <c r="J37" s="442"/>
      <c r="K37" s="443"/>
      <c r="L37" s="442"/>
      <c r="M37" s="444"/>
    </row>
    <row r="38" spans="1:13" s="87" customFormat="1" ht="15" hidden="1" customHeight="1" x14ac:dyDescent="0.2">
      <c r="A38" s="92">
        <v>1942</v>
      </c>
      <c r="B38" s="425"/>
      <c r="C38" s="317"/>
      <c r="D38" s="353"/>
      <c r="E38" s="314"/>
      <c r="F38" s="314"/>
      <c r="G38" s="84"/>
      <c r="H38" s="434"/>
      <c r="I38" s="443"/>
      <c r="J38" s="442"/>
      <c r="K38" s="443"/>
      <c r="L38" s="442"/>
      <c r="M38" s="444"/>
    </row>
    <row r="39" spans="1:13" s="87" customFormat="1" ht="15" hidden="1" customHeight="1" x14ac:dyDescent="0.2">
      <c r="A39" s="92">
        <v>1943</v>
      </c>
      <c r="B39" s="425"/>
      <c r="C39" s="317"/>
      <c r="D39" s="353"/>
      <c r="E39" s="314"/>
      <c r="F39" s="314"/>
      <c r="G39" s="84"/>
      <c r="H39" s="434"/>
      <c r="I39" s="443"/>
      <c r="J39" s="442"/>
      <c r="K39" s="443"/>
      <c r="L39" s="442"/>
      <c r="M39" s="444"/>
    </row>
    <row r="40" spans="1:13" s="87" customFormat="1" ht="15" hidden="1" customHeight="1" x14ac:dyDescent="0.2">
      <c r="A40" s="92">
        <v>1944</v>
      </c>
      <c r="B40" s="425"/>
      <c r="C40" s="317"/>
      <c r="D40" s="353"/>
      <c r="E40" s="314"/>
      <c r="F40" s="314"/>
      <c r="G40" s="84"/>
      <c r="H40" s="434"/>
      <c r="I40" s="443"/>
      <c r="J40" s="442"/>
      <c r="K40" s="443"/>
      <c r="L40" s="442"/>
      <c r="M40" s="444"/>
    </row>
    <row r="41" spans="1:13" s="87" customFormat="1" ht="15" hidden="1" customHeight="1" x14ac:dyDescent="0.2">
      <c r="A41" s="92">
        <v>1945</v>
      </c>
      <c r="B41" s="425"/>
      <c r="C41" s="317"/>
      <c r="D41" s="353"/>
      <c r="E41" s="314"/>
      <c r="F41" s="314"/>
      <c r="G41" s="84"/>
      <c r="H41" s="434"/>
      <c r="I41" s="443"/>
      <c r="J41" s="442"/>
      <c r="K41" s="443"/>
      <c r="L41" s="442"/>
      <c r="M41" s="444"/>
    </row>
    <row r="42" spans="1:13" s="87" customFormat="1" ht="15" hidden="1" customHeight="1" x14ac:dyDescent="0.2">
      <c r="A42" s="92">
        <v>1946</v>
      </c>
      <c r="B42" s="425"/>
      <c r="C42" s="317"/>
      <c r="D42" s="353"/>
      <c r="E42" s="314"/>
      <c r="F42" s="314"/>
      <c r="G42" s="84"/>
      <c r="H42" s="434"/>
      <c r="I42" s="443"/>
      <c r="J42" s="442"/>
      <c r="K42" s="443"/>
      <c r="L42" s="442"/>
      <c r="M42" s="444"/>
    </row>
    <row r="43" spans="1:13" s="87" customFormat="1" ht="15" hidden="1" customHeight="1" x14ac:dyDescent="0.2">
      <c r="A43" s="92">
        <v>1947</v>
      </c>
      <c r="B43" s="425"/>
      <c r="C43" s="317"/>
      <c r="D43" s="353"/>
      <c r="E43" s="314"/>
      <c r="F43" s="314"/>
      <c r="G43" s="84"/>
      <c r="H43" s="434"/>
      <c r="I43" s="443"/>
      <c r="J43" s="442"/>
      <c r="K43" s="443"/>
      <c r="L43" s="442"/>
      <c r="M43" s="444"/>
    </row>
    <row r="44" spans="1:13" s="87" customFormat="1" ht="15" hidden="1" customHeight="1" x14ac:dyDescent="0.2">
      <c r="A44" s="92">
        <v>1948</v>
      </c>
      <c r="B44" s="425"/>
      <c r="C44" s="317"/>
      <c r="D44" s="353"/>
      <c r="E44" s="314"/>
      <c r="F44" s="314"/>
      <c r="G44" s="84"/>
      <c r="H44" s="434"/>
      <c r="I44" s="443"/>
      <c r="J44" s="442"/>
      <c r="K44" s="443"/>
      <c r="L44" s="442"/>
      <c r="M44" s="444"/>
    </row>
    <row r="45" spans="1:13" s="87" customFormat="1" ht="15" hidden="1" customHeight="1" x14ac:dyDescent="0.2">
      <c r="A45" s="91">
        <v>1949</v>
      </c>
      <c r="B45" s="426"/>
      <c r="C45" s="316"/>
      <c r="D45" s="354"/>
      <c r="E45" s="315"/>
      <c r="F45" s="315"/>
      <c r="G45" s="88"/>
      <c r="H45" s="435"/>
      <c r="I45" s="446"/>
      <c r="J45" s="445"/>
      <c r="K45" s="446"/>
      <c r="L45" s="445"/>
      <c r="M45" s="447"/>
    </row>
    <row r="46" spans="1:13" s="87" customFormat="1" ht="15" hidden="1" customHeight="1" x14ac:dyDescent="0.2">
      <c r="A46" s="92">
        <v>1950</v>
      </c>
      <c r="B46" s="425"/>
      <c r="C46" s="317"/>
      <c r="D46" s="353"/>
      <c r="E46" s="314"/>
      <c r="F46" s="314"/>
      <c r="G46" s="84"/>
      <c r="H46" s="434"/>
      <c r="I46" s="443"/>
      <c r="J46" s="442"/>
      <c r="K46" s="443"/>
      <c r="L46" s="442"/>
      <c r="M46" s="444"/>
    </row>
    <row r="47" spans="1:13" s="87" customFormat="1" ht="15" hidden="1" customHeight="1" x14ac:dyDescent="0.2">
      <c r="A47" s="92">
        <v>1951</v>
      </c>
      <c r="B47" s="425"/>
      <c r="C47" s="317"/>
      <c r="D47" s="353"/>
      <c r="E47" s="314"/>
      <c r="F47" s="314"/>
      <c r="G47" s="84"/>
      <c r="H47" s="434"/>
      <c r="I47" s="443"/>
      <c r="J47" s="442"/>
      <c r="K47" s="443"/>
      <c r="L47" s="442"/>
      <c r="M47" s="444"/>
    </row>
    <row r="48" spans="1:13" s="87" customFormat="1" ht="15" hidden="1" customHeight="1" x14ac:dyDescent="0.2">
      <c r="A48" s="92">
        <v>1952</v>
      </c>
      <c r="B48" s="425"/>
      <c r="C48" s="317"/>
      <c r="D48" s="353"/>
      <c r="E48" s="314"/>
      <c r="F48" s="314"/>
      <c r="G48" s="84"/>
      <c r="H48" s="434"/>
      <c r="I48" s="443"/>
      <c r="J48" s="442"/>
      <c r="K48" s="443"/>
      <c r="L48" s="442"/>
      <c r="M48" s="444"/>
    </row>
    <row r="49" spans="1:13" s="87" customFormat="1" ht="15" hidden="1" customHeight="1" x14ac:dyDescent="0.2">
      <c r="A49" s="92">
        <v>1953</v>
      </c>
      <c r="B49" s="425"/>
      <c r="C49" s="317"/>
      <c r="D49" s="353"/>
      <c r="E49" s="314"/>
      <c r="F49" s="314"/>
      <c r="G49" s="84"/>
      <c r="H49" s="434"/>
      <c r="I49" s="443"/>
      <c r="J49" s="442"/>
      <c r="K49" s="443"/>
      <c r="L49" s="442"/>
      <c r="M49" s="444"/>
    </row>
    <row r="50" spans="1:13" s="87" customFormat="1" ht="15" hidden="1" customHeight="1" x14ac:dyDescent="0.2">
      <c r="A50" s="92">
        <v>1954</v>
      </c>
      <c r="B50" s="425"/>
      <c r="C50" s="317"/>
      <c r="D50" s="353"/>
      <c r="E50" s="314"/>
      <c r="F50" s="314"/>
      <c r="G50" s="84"/>
      <c r="H50" s="434"/>
      <c r="I50" s="443"/>
      <c r="J50" s="442"/>
      <c r="K50" s="443"/>
      <c r="L50" s="442"/>
      <c r="M50" s="444"/>
    </row>
    <row r="51" spans="1:13" s="87" customFormat="1" ht="15" hidden="1" customHeight="1" x14ac:dyDescent="0.2">
      <c r="A51" s="92">
        <v>1955</v>
      </c>
      <c r="B51" s="425"/>
      <c r="C51" s="317"/>
      <c r="D51" s="353"/>
      <c r="E51" s="314"/>
      <c r="F51" s="314"/>
      <c r="G51" s="84"/>
      <c r="H51" s="434"/>
      <c r="I51" s="443"/>
      <c r="J51" s="442"/>
      <c r="K51" s="443"/>
      <c r="L51" s="442"/>
      <c r="M51" s="444"/>
    </row>
    <row r="52" spans="1:13" s="87" customFormat="1" ht="15" hidden="1" customHeight="1" x14ac:dyDescent="0.2">
      <c r="A52" s="92">
        <v>1956</v>
      </c>
      <c r="B52" s="425"/>
      <c r="C52" s="317"/>
      <c r="D52" s="353"/>
      <c r="E52" s="314"/>
      <c r="F52" s="314"/>
      <c r="G52" s="84"/>
      <c r="H52" s="434"/>
      <c r="I52" s="443"/>
      <c r="J52" s="442"/>
      <c r="K52" s="443"/>
      <c r="L52" s="442"/>
      <c r="M52" s="444"/>
    </row>
    <row r="53" spans="1:13" s="87" customFormat="1" ht="15" hidden="1" customHeight="1" x14ac:dyDescent="0.2">
      <c r="A53" s="92">
        <v>1957</v>
      </c>
      <c r="B53" s="425"/>
      <c r="C53" s="317"/>
      <c r="D53" s="353"/>
      <c r="E53" s="314"/>
      <c r="F53" s="314"/>
      <c r="G53" s="84"/>
      <c r="H53" s="434"/>
      <c r="I53" s="443"/>
      <c r="J53" s="442"/>
      <c r="K53" s="443"/>
      <c r="L53" s="442"/>
      <c r="M53" s="444"/>
    </row>
    <row r="54" spans="1:13" s="87" customFormat="1" ht="15" hidden="1" customHeight="1" x14ac:dyDescent="0.2">
      <c r="A54" s="92">
        <v>1958</v>
      </c>
      <c r="B54" s="425"/>
      <c r="C54" s="317"/>
      <c r="D54" s="353"/>
      <c r="E54" s="314"/>
      <c r="F54" s="314"/>
      <c r="G54" s="84"/>
      <c r="H54" s="434"/>
      <c r="I54" s="443"/>
      <c r="J54" s="442"/>
      <c r="K54" s="443"/>
      <c r="L54" s="442"/>
      <c r="M54" s="444"/>
    </row>
    <row r="55" spans="1:13" s="87" customFormat="1" ht="15" hidden="1" customHeight="1" x14ac:dyDescent="0.2">
      <c r="A55" s="91">
        <v>1959</v>
      </c>
      <c r="B55" s="426"/>
      <c r="C55" s="316"/>
      <c r="D55" s="354"/>
      <c r="E55" s="315"/>
      <c r="F55" s="315"/>
      <c r="G55" s="88"/>
      <c r="H55" s="435"/>
      <c r="I55" s="446"/>
      <c r="J55" s="445"/>
      <c r="K55" s="446"/>
      <c r="L55" s="445"/>
      <c r="M55" s="447"/>
    </row>
    <row r="56" spans="1:13" x14ac:dyDescent="0.2">
      <c r="A56" s="67">
        <v>1960</v>
      </c>
      <c r="B56" s="425"/>
      <c r="C56" s="317"/>
      <c r="D56" s="353"/>
      <c r="E56" s="314"/>
      <c r="F56" s="314"/>
      <c r="G56" s="84"/>
      <c r="H56" s="434"/>
      <c r="I56" s="443"/>
      <c r="J56" s="442"/>
      <c r="K56" s="443"/>
      <c r="L56" s="442"/>
      <c r="M56" s="444"/>
    </row>
    <row r="57" spans="1:13" x14ac:dyDescent="0.2">
      <c r="A57" s="67">
        <v>1961</v>
      </c>
      <c r="B57" s="425"/>
      <c r="C57" s="317"/>
      <c r="D57" s="353"/>
      <c r="E57" s="314"/>
      <c r="F57" s="314"/>
      <c r="G57" s="84"/>
      <c r="H57" s="434"/>
      <c r="I57" s="443"/>
      <c r="J57" s="442"/>
      <c r="K57" s="443"/>
      <c r="L57" s="442"/>
      <c r="M57" s="444"/>
    </row>
    <row r="58" spans="1:13" x14ac:dyDescent="0.2">
      <c r="A58" s="67">
        <v>1962</v>
      </c>
      <c r="B58" s="563">
        <f>avghweal!AW51</f>
        <v>2764.8305704781983</v>
      </c>
      <c r="C58" s="523">
        <f>avghweal!AX51</f>
        <v>2764.8305704781983</v>
      </c>
      <c r="D58" s="522">
        <f>avghweal!AY51</f>
        <v>1544.3877862065715</v>
      </c>
      <c r="E58" s="522">
        <f>avghweal!AZ51</f>
        <v>2570.6702428774779</v>
      </c>
      <c r="F58" s="522">
        <f>avghweal!BA51</f>
        <v>2950.9565027945073</v>
      </c>
      <c r="G58" s="523">
        <f>avghweal!BB51</f>
        <v>2256.0381388259448</v>
      </c>
      <c r="H58" s="532">
        <f>B58*0.5/'TE5'!B58</f>
        <v>1.3220667839050291E-2</v>
      </c>
      <c r="I58" s="543">
        <f>C58*0.5/'TE5'!B58</f>
        <v>1.3220667839050291E-2</v>
      </c>
      <c r="J58" s="549">
        <f>D58*0.5/'TE5'!C58</f>
        <v>8.9430809020996094E-3</v>
      </c>
      <c r="K58" s="543">
        <f>E58*0.5/'TE5'!D58</f>
        <v>1.2670755386352539E-2</v>
      </c>
      <c r="L58" s="549">
        <f>F58*0.5/'TE5'!E58</f>
        <v>1.372396945953369E-2</v>
      </c>
      <c r="M58" s="550">
        <f>G58*0.5/'TE5'!F58</f>
        <v>6.9877505302429199E-3</v>
      </c>
    </row>
    <row r="59" spans="1:13" x14ac:dyDescent="0.2">
      <c r="A59" s="67">
        <v>1963</v>
      </c>
      <c r="B59" s="564">
        <f>avghweal!AW52</f>
        <v>2569.8202343019448</v>
      </c>
      <c r="C59" s="525">
        <f>avghweal!AX52</f>
        <v>2569.8202343019448</v>
      </c>
      <c r="D59" s="524">
        <f>avghweal!AY52</f>
        <v>1362.4981584000129</v>
      </c>
      <c r="E59" s="524">
        <f>avghweal!AZ52</f>
        <v>2327.9178533559348</v>
      </c>
      <c r="F59" s="524">
        <f>avghweal!BA52</f>
        <v>2803.7778511268898</v>
      </c>
      <c r="G59" s="525">
        <f>avghweal!BB52</f>
        <v>2013.6358577178889</v>
      </c>
      <c r="H59" s="533">
        <f>B59*0.5/'TE5'!B59</f>
        <v>1.2178591288660147E-2</v>
      </c>
      <c r="I59" s="544">
        <f>C59*0.5/'TE5'!B59</f>
        <v>1.2178591288660147E-2</v>
      </c>
      <c r="J59" s="551">
        <f>D59*0.5/'TE5'!C59</f>
        <v>7.8591805206455669E-3</v>
      </c>
      <c r="K59" s="544">
        <f>E59*0.5/'TE5'!D59</f>
        <v>1.1349948875167434E-2</v>
      </c>
      <c r="L59" s="551">
        <f>F59*0.5/'TE5'!E59</f>
        <v>1.2715044975445459E-2</v>
      </c>
      <c r="M59" s="552">
        <f>G59*0.5/'TE5'!F59</f>
        <v>6.1827807669106605E-3</v>
      </c>
    </row>
    <row r="60" spans="1:13" x14ac:dyDescent="0.2">
      <c r="A60" s="67">
        <v>1964</v>
      </c>
      <c r="B60" s="564">
        <f>avghweal!AW53</f>
        <v>2374.8098981256912</v>
      </c>
      <c r="C60" s="525">
        <f>avghweal!AX53</f>
        <v>2374.8098981256912</v>
      </c>
      <c r="D60" s="524">
        <f>avghweal!AY53</f>
        <v>1180.6085305934541</v>
      </c>
      <c r="E60" s="524">
        <f>avghweal!AZ53</f>
        <v>2085.1654638343916</v>
      </c>
      <c r="F60" s="524">
        <f>avghweal!BA53</f>
        <v>2656.5991994592728</v>
      </c>
      <c r="G60" s="525">
        <f>avghweal!BB53</f>
        <v>1771.2335766098331</v>
      </c>
      <c r="H60" s="533">
        <f>B60*0.5/'TE5'!B60</f>
        <v>1.0948777198791504E-2</v>
      </c>
      <c r="I60" s="544">
        <f>C60*0.5/'TE5'!B60</f>
        <v>1.0948777198791504E-2</v>
      </c>
      <c r="J60" s="551">
        <f>D60*0.5/'TE5'!C60</f>
        <v>6.7836642265319816E-3</v>
      </c>
      <c r="K60" s="544">
        <f>E60*0.5/'TE5'!D60</f>
        <v>1.0057449340820312E-2</v>
      </c>
      <c r="L60" s="551">
        <f>F60*0.5/'TE5'!E60</f>
        <v>1.1755108833312987E-2</v>
      </c>
      <c r="M60" s="552">
        <f>G60*0.5/'TE5'!F60</f>
        <v>5.2717924118041992E-3</v>
      </c>
    </row>
    <row r="61" spans="1:13" x14ac:dyDescent="0.2">
      <c r="A61" s="67">
        <v>1965</v>
      </c>
      <c r="B61" s="564">
        <f>avghweal!AW54</f>
        <v>2521.6447568090293</v>
      </c>
      <c r="C61" s="525">
        <f>avghweal!AX54</f>
        <v>2521.6447568090293</v>
      </c>
      <c r="D61" s="524">
        <f>avghweal!AY54</f>
        <v>1385.9992617185121</v>
      </c>
      <c r="E61" s="524">
        <f>avghweal!AZ54</f>
        <v>2241.3156908459769</v>
      </c>
      <c r="F61" s="524">
        <f>avghweal!BA54</f>
        <v>2793.3779743640735</v>
      </c>
      <c r="G61" s="525">
        <f>avghweal!BB54</f>
        <v>1780.3639984380554</v>
      </c>
      <c r="H61" s="533">
        <f>B61*0.5/'TE5'!B61</f>
        <v>1.1132295099519705E-2</v>
      </c>
      <c r="I61" s="544">
        <f>C61*0.5/'TE5'!B61</f>
        <v>1.1132295099519705E-2</v>
      </c>
      <c r="J61" s="551">
        <f>D61*0.5/'TE5'!C61</f>
        <v>7.8160753993353725E-3</v>
      </c>
      <c r="K61" s="544">
        <f>E61*0.5/'TE5'!D61</f>
        <v>1.0481606454245725E-2</v>
      </c>
      <c r="L61" s="551">
        <f>F61*0.5/'TE5'!E61</f>
        <v>1.2116036646241045E-2</v>
      </c>
      <c r="M61" s="552">
        <f>G61*0.5/'TE5'!F61</f>
        <v>5.0890817311493161E-3</v>
      </c>
    </row>
    <row r="62" spans="1:13" x14ac:dyDescent="0.2">
      <c r="A62" s="67">
        <v>1966</v>
      </c>
      <c r="B62" s="564">
        <f>avghweal!AW55</f>
        <v>2668.4796154923674</v>
      </c>
      <c r="C62" s="525">
        <f>avghweal!AX55</f>
        <v>2668.4796154923674</v>
      </c>
      <c r="D62" s="524">
        <f>avghweal!AY55</f>
        <v>1591.3899928435703</v>
      </c>
      <c r="E62" s="524">
        <f>avghweal!AZ55</f>
        <v>2397.4659178575625</v>
      </c>
      <c r="F62" s="524">
        <f>avghweal!BA55</f>
        <v>2930.1567492688746</v>
      </c>
      <c r="G62" s="525">
        <f>avghweal!BB55</f>
        <v>1789.4944202662778</v>
      </c>
      <c r="H62" s="533">
        <f>B62*0.5/'TE5'!B62</f>
        <v>1.170814037322998E-2</v>
      </c>
      <c r="I62" s="544">
        <f>C62*0.5/'TE5'!B62</f>
        <v>1.170814037322998E-2</v>
      </c>
      <c r="J62" s="551">
        <f>D62*0.5/'TE5'!C62</f>
        <v>8.810877799987793E-3</v>
      </c>
      <c r="K62" s="544">
        <f>E62*0.5/'TE5'!D62</f>
        <v>1.0880708694458008E-2</v>
      </c>
      <c r="L62" s="551">
        <f>F62*0.5/'TE5'!E62</f>
        <v>1.2462973594665526E-2</v>
      </c>
      <c r="M62" s="552">
        <f>G62*0.5/'TE5'!F62</f>
        <v>5.0950050354003906E-3</v>
      </c>
    </row>
    <row r="63" spans="1:13" x14ac:dyDescent="0.2">
      <c r="A63" s="67">
        <v>1967</v>
      </c>
      <c r="B63" s="564">
        <f>avghweal!AW56</f>
        <v>2047.5129780622974</v>
      </c>
      <c r="C63" s="525">
        <f>avghweal!AX56</f>
        <v>2047.5129780622974</v>
      </c>
      <c r="D63" s="524">
        <f>avghweal!AY56</f>
        <v>1463.9841537066065</v>
      </c>
      <c r="E63" s="524">
        <f>avghweal!AZ56</f>
        <v>1817.9766699879999</v>
      </c>
      <c r="F63" s="524">
        <f>avghweal!BA56</f>
        <v>2268.8746691401643</v>
      </c>
      <c r="G63" s="525">
        <f>avghweal!BB56</f>
        <v>839.8264510511857</v>
      </c>
      <c r="H63" s="534">
        <f>B63*0.5/'TE5'!B63</f>
        <v>8.7868422269821167E-3</v>
      </c>
      <c r="I63" s="545">
        <f>C63*0.5/'TE5'!B63</f>
        <v>8.7868422269821167E-3</v>
      </c>
      <c r="J63" s="551">
        <f>D63*0.5/'TE5'!C63</f>
        <v>7.7857226133346549E-3</v>
      </c>
      <c r="K63" s="544">
        <f>E63*0.5/'TE5'!D63</f>
        <v>8.1833302974700928E-3</v>
      </c>
      <c r="L63" s="551">
        <f>F63*0.5/'TE5'!E63</f>
        <v>9.3221962451934814E-3</v>
      </c>
      <c r="M63" s="552">
        <f>G63*0.5/'TE5'!F63</f>
        <v>2.2990405559539795E-3</v>
      </c>
    </row>
    <row r="64" spans="1:13" x14ac:dyDescent="0.2">
      <c r="A64" s="67">
        <v>1968</v>
      </c>
      <c r="B64" s="564">
        <f>avghweal!AW57</f>
        <v>2182.3624167421026</v>
      </c>
      <c r="C64" s="525">
        <f>avghweal!AX57</f>
        <v>2182.3624167421026</v>
      </c>
      <c r="D64" s="524">
        <f>avghweal!AY57</f>
        <v>1609.9946030596486</v>
      </c>
      <c r="E64" s="524">
        <f>avghweal!AZ57</f>
        <v>1898.8484748105764</v>
      </c>
      <c r="F64" s="524">
        <f>avghweal!BA57</f>
        <v>2455.8840281963421</v>
      </c>
      <c r="G64" s="525">
        <f>avghweal!BB57</f>
        <v>915.62342368784061</v>
      </c>
      <c r="H64" s="534">
        <f>B64*0.5/'TE5'!B64</f>
        <v>8.9207254350185394E-3</v>
      </c>
      <c r="I64" s="545">
        <f>C64*0.5/'TE5'!B64</f>
        <v>8.9207254350185394E-3</v>
      </c>
      <c r="J64" s="551">
        <f>D64*0.5/'TE5'!C64</f>
        <v>8.2287751138210297E-3</v>
      </c>
      <c r="K64" s="544">
        <f>E64*0.5/'TE5'!D64</f>
        <v>8.1347152590751648E-3</v>
      </c>
      <c r="L64" s="551">
        <f>F64*0.5/'TE5'!E64</f>
        <v>9.6127614378929138E-3</v>
      </c>
      <c r="M64" s="552">
        <f>G64*0.5/'TE5'!F64</f>
        <v>2.4036988615989685E-3</v>
      </c>
    </row>
    <row r="65" spans="1:13" x14ac:dyDescent="0.2">
      <c r="A65" s="72">
        <v>1969</v>
      </c>
      <c r="B65" s="565">
        <f>avghweal!AW58</f>
        <v>2345.1601580917759</v>
      </c>
      <c r="C65" s="527">
        <f>avghweal!AX58</f>
        <v>2345.0051025894559</v>
      </c>
      <c r="D65" s="526">
        <f>avghweal!AY58</f>
        <v>1831.1350005506449</v>
      </c>
      <c r="E65" s="526">
        <f>avghweal!AZ58</f>
        <v>2049.7585362701225</v>
      </c>
      <c r="F65" s="526">
        <f>avghweal!BA58</f>
        <v>2630.8679710384108</v>
      </c>
      <c r="G65" s="527">
        <f>avghweal!BB58</f>
        <v>1002.2906974251298</v>
      </c>
      <c r="H65" s="535">
        <f>B65*0.5/'TE5'!B65</f>
        <v>9.6911182627081871E-3</v>
      </c>
      <c r="I65" s="546">
        <f>C65*0.5/'TE5'!B65</f>
        <v>9.6904775127768517E-3</v>
      </c>
      <c r="J65" s="553">
        <f>D65*0.5/'TE5'!C65</f>
        <v>9.4030937179923058E-3</v>
      </c>
      <c r="K65" s="547">
        <f>E65*0.5/'TE5'!D65</f>
        <v>8.8989119976758957E-3</v>
      </c>
      <c r="L65" s="553">
        <f>F65*0.5/'TE5'!E65</f>
        <v>1.0392582044005394E-2</v>
      </c>
      <c r="M65" s="554">
        <f>G65*0.5/'TE5'!F65</f>
        <v>2.6490446180105209E-3</v>
      </c>
    </row>
    <row r="66" spans="1:13" x14ac:dyDescent="0.2">
      <c r="A66" s="67">
        <v>1970</v>
      </c>
      <c r="B66" s="564">
        <f>avghweal!AW59</f>
        <v>2302.6891954353787</v>
      </c>
      <c r="C66" s="525">
        <f>avghweal!AX59</f>
        <v>2302.3572074508561</v>
      </c>
      <c r="D66" s="524">
        <f>avghweal!AY59</f>
        <v>1855.439461519728</v>
      </c>
      <c r="E66" s="524">
        <f>avghweal!AZ59</f>
        <v>2032.5872962091873</v>
      </c>
      <c r="F66" s="524">
        <f>avghweal!BA59</f>
        <v>2564.1275518174025</v>
      </c>
      <c r="G66" s="525">
        <f>avghweal!BB59</f>
        <v>1055.4150581742497</v>
      </c>
      <c r="H66" s="534">
        <f>B66*0.5/'TE5'!B66</f>
        <v>9.9996326025575399E-3</v>
      </c>
      <c r="I66" s="545">
        <f>C66*0.5/'TE5'!B66</f>
        <v>9.9981909152120352E-3</v>
      </c>
      <c r="J66" s="551">
        <f>D66*0.5/'TE5'!C66</f>
        <v>1.0093670105561614E-2</v>
      </c>
      <c r="K66" s="544">
        <f>E66*0.5/'TE5'!D66</f>
        <v>9.1666127555072308E-3</v>
      </c>
      <c r="L66" s="551">
        <f>F66*0.5/'TE5'!E66</f>
        <v>1.0748082306236029E-2</v>
      </c>
      <c r="M66" s="552">
        <f>G66*0.5/'TE5'!F66</f>
        <v>2.9525845311582088E-3</v>
      </c>
    </row>
    <row r="67" spans="1:13" x14ac:dyDescent="0.2">
      <c r="A67" s="67">
        <v>1971</v>
      </c>
      <c r="B67" s="564">
        <f>avghweal!AW60</f>
        <v>2385.7807368836234</v>
      </c>
      <c r="C67" s="525">
        <f>avghweal!AX60</f>
        <v>2385.7009958084682</v>
      </c>
      <c r="D67" s="524">
        <f>avghweal!AY60</f>
        <v>2047.1045856685844</v>
      </c>
      <c r="E67" s="524">
        <f>avghweal!AZ60</f>
        <v>2170.6767045808706</v>
      </c>
      <c r="F67" s="524">
        <f>avghweal!BA60</f>
        <v>2595.5294005276792</v>
      </c>
      <c r="G67" s="525">
        <f>avghweal!BB60</f>
        <v>1000.9127161297264</v>
      </c>
      <c r="H67" s="534">
        <f>B67*0.5/'TE5'!B67</f>
        <v>1.0337665618862955E-2</v>
      </c>
      <c r="I67" s="545">
        <f>C67*0.5/'TE5'!B67</f>
        <v>1.0337320098187774E-2</v>
      </c>
      <c r="J67" s="551">
        <f>D67*0.5/'TE5'!C67</f>
        <v>1.0767589265014976E-2</v>
      </c>
      <c r="K67" s="544">
        <f>E67*0.5/'TE5'!D67</f>
        <v>9.7935235826298612E-3</v>
      </c>
      <c r="L67" s="551">
        <f>F67*0.5/'TE5'!E67</f>
        <v>1.083046046551317E-2</v>
      </c>
      <c r="M67" s="552">
        <f>G67*0.5/'TE5'!F67</f>
        <v>2.7958325808867812E-3</v>
      </c>
    </row>
    <row r="68" spans="1:13" x14ac:dyDescent="0.2">
      <c r="A68" s="67">
        <v>1972</v>
      </c>
      <c r="B68" s="564">
        <f>avghweal!AW61</f>
        <v>2748.8909384732774</v>
      </c>
      <c r="C68" s="525">
        <f>avghweal!AX61</f>
        <v>2748.8770650032893</v>
      </c>
      <c r="D68" s="524">
        <f>avghweal!AY61</f>
        <v>2309.7458089020442</v>
      </c>
      <c r="E68" s="524">
        <f>avghweal!AZ61</f>
        <v>2569.4910054604134</v>
      </c>
      <c r="F68" s="524">
        <f>avghweal!BA61</f>
        <v>2922.1067302786605</v>
      </c>
      <c r="G68" s="525">
        <f>avghweal!BB61</f>
        <v>1302.9502874926172</v>
      </c>
      <c r="H68" s="534">
        <f>B68*0.5/'TE5'!B68</f>
        <v>1.1210340991965493E-2</v>
      </c>
      <c r="I68" s="545">
        <f>C68*0.5/'TE5'!B68</f>
        <v>1.1210284414119085E-2</v>
      </c>
      <c r="J68" s="551">
        <f>D68*0.5/'TE5'!C68</f>
        <v>1.1675926609314047E-2</v>
      </c>
      <c r="K68" s="544">
        <f>E68*0.5/'TE5'!D68</f>
        <v>1.0897607513470575E-2</v>
      </c>
      <c r="L68" s="551">
        <f>F68*0.5/'TE5'!E68</f>
        <v>1.1493131140014157E-2</v>
      </c>
      <c r="M68" s="552">
        <f>G68*0.5/'TE5'!F68</f>
        <v>3.4845961199607709E-3</v>
      </c>
    </row>
    <row r="69" spans="1:13" x14ac:dyDescent="0.2">
      <c r="A69" s="67">
        <v>1973</v>
      </c>
      <c r="B69" s="564">
        <f>avghweal!AW62</f>
        <v>2344.8363019833791</v>
      </c>
      <c r="C69" s="525">
        <f>avghweal!AX62</f>
        <v>2344.8327985189071</v>
      </c>
      <c r="D69" s="524">
        <f>avghweal!AY62</f>
        <v>1860.4417223713745</v>
      </c>
      <c r="E69" s="524">
        <f>avghweal!AZ62</f>
        <v>2189.9060220373353</v>
      </c>
      <c r="F69" s="524">
        <f>avghweal!BA62</f>
        <v>2488.7768392396474</v>
      </c>
      <c r="G69" s="525">
        <f>avghweal!BB62</f>
        <v>577.94327589328873</v>
      </c>
      <c r="H69" s="534">
        <f>B69*0.5/'TE5'!B69</f>
        <v>9.4667570629098918E-3</v>
      </c>
      <c r="I69" s="545">
        <f>C69*0.5/'TE5'!B69</f>
        <v>9.4667429184482899E-3</v>
      </c>
      <c r="J69" s="551">
        <f>D69*0.5/'TE5'!C69</f>
        <v>9.153046350547811E-3</v>
      </c>
      <c r="K69" s="544">
        <f>E69*0.5/'TE5'!D69</f>
        <v>9.0756493082153611E-3</v>
      </c>
      <c r="L69" s="551">
        <f>F69*0.5/'TE5'!E69</f>
        <v>9.8072401233366708E-3</v>
      </c>
      <c r="M69" s="552">
        <f>G69*0.5/'TE5'!F69</f>
        <v>1.5301677849492989E-3</v>
      </c>
    </row>
    <row r="70" spans="1:13" x14ac:dyDescent="0.2">
      <c r="A70" s="67">
        <v>1974</v>
      </c>
      <c r="B70" s="564">
        <f>avghweal!AW63</f>
        <v>1479.7756531618229</v>
      </c>
      <c r="C70" s="525">
        <f>avghweal!AX63</f>
        <v>1479.7748565802851</v>
      </c>
      <c r="D70" s="524">
        <f>avghweal!AY63</f>
        <v>805.67849775126047</v>
      </c>
      <c r="E70" s="524">
        <f>avghweal!AZ63</f>
        <v>1261.5714774560311</v>
      </c>
      <c r="F70" s="524">
        <f>avghweal!BA63</f>
        <v>1685.7027940373634</v>
      </c>
      <c r="G70" s="525">
        <f>avghweal!BB63</f>
        <v>-441.91453931611215</v>
      </c>
      <c r="H70" s="534">
        <f>B70*0.5/'TE5'!B70</f>
        <v>6.5688912281984813E-3</v>
      </c>
      <c r="I70" s="545">
        <f>C70*0.5/'TE5'!B70</f>
        <v>6.5688876920830808E-3</v>
      </c>
      <c r="J70" s="551">
        <f>D70*0.5/'TE5'!C70</f>
        <v>4.2778050255947164E-3</v>
      </c>
      <c r="K70" s="544">
        <f>E70*0.5/'TE5'!D70</f>
        <v>5.7849605200317455E-3</v>
      </c>
      <c r="L70" s="551">
        <f>F70*0.5/'TE5'!E70</f>
        <v>7.2630373524589231E-3</v>
      </c>
      <c r="M70" s="552">
        <f>G70*0.5/'TE5'!F70</f>
        <v>-1.2903071128675947E-3</v>
      </c>
    </row>
    <row r="71" spans="1:13" x14ac:dyDescent="0.2">
      <c r="A71" s="67">
        <v>1975</v>
      </c>
      <c r="B71" s="564">
        <f>avghweal!AW64</f>
        <v>1907.5119617493772</v>
      </c>
      <c r="C71" s="525">
        <f>avghweal!AX64</f>
        <v>1907.5117706151107</v>
      </c>
      <c r="D71" s="524">
        <f>avghweal!AY64</f>
        <v>989.98703216824913</v>
      </c>
      <c r="E71" s="524">
        <f>avghweal!AZ64</f>
        <v>1704.6436830356377</v>
      </c>
      <c r="F71" s="524">
        <f>avghweal!BA64</f>
        <v>2103.7732897483315</v>
      </c>
      <c r="G71" s="525">
        <f>avghweal!BB64</f>
        <v>270.75376509703693</v>
      </c>
      <c r="H71" s="534">
        <f>B71*0.5/'TE5'!B71</f>
        <v>8.8225708457230212E-3</v>
      </c>
      <c r="I71" s="545">
        <f>C71*0.5/'TE5'!B71</f>
        <v>8.8225699616941693E-3</v>
      </c>
      <c r="J71" s="551">
        <f>D71*0.5/'TE5'!C71</f>
        <v>5.5589625078482649E-3</v>
      </c>
      <c r="K71" s="544">
        <f>E71*0.5/'TE5'!D71</f>
        <v>8.1927408605224628E-3</v>
      </c>
      <c r="L71" s="551">
        <f>F71*0.5/'TE5'!E71</f>
        <v>9.3903622996549512E-3</v>
      </c>
      <c r="M71" s="552">
        <f>G71*0.5/'TE5'!F71</f>
        <v>8.2825480194514956E-4</v>
      </c>
    </row>
    <row r="72" spans="1:13" x14ac:dyDescent="0.2">
      <c r="A72" s="67">
        <v>1976</v>
      </c>
      <c r="B72" s="564">
        <f>avghweal!AW65</f>
        <v>2215.3584417894549</v>
      </c>
      <c r="C72" s="525">
        <f>avghweal!AX65</f>
        <v>2215.3174006464233</v>
      </c>
      <c r="D72" s="524">
        <f>avghweal!AY65</f>
        <v>1164.6452949909501</v>
      </c>
      <c r="E72" s="524">
        <f>avghweal!AZ65</f>
        <v>2102.9165283240659</v>
      </c>
      <c r="F72" s="524">
        <f>avghweal!BA65</f>
        <v>2321.997421546816</v>
      </c>
      <c r="G72" s="525">
        <f>avghweal!BB65</f>
        <v>516.8526384535719</v>
      </c>
      <c r="H72" s="534">
        <f>B72*0.5/'TE5'!B72</f>
        <v>9.6641209237873209E-3</v>
      </c>
      <c r="I72" s="545">
        <f>C72*0.5/'TE5'!B72</f>
        <v>9.663941888845784E-3</v>
      </c>
      <c r="J72" s="551">
        <f>D72*0.5/'TE5'!C72</f>
        <v>6.1145114113401186E-3</v>
      </c>
      <c r="K72" s="544">
        <f>E72*0.5/'TE5'!D72</f>
        <v>9.4389078475387578E-3</v>
      </c>
      <c r="L72" s="551">
        <f>F72*0.5/'TE5'!E72</f>
        <v>9.8651369902427177E-3</v>
      </c>
      <c r="M72" s="552">
        <f>G72*0.5/'TE5'!F72</f>
        <v>1.4980556028376666E-3</v>
      </c>
    </row>
    <row r="73" spans="1:13" x14ac:dyDescent="0.2">
      <c r="A73" s="67">
        <v>1977</v>
      </c>
      <c r="B73" s="564">
        <f>avghweal!AW66</f>
        <v>2225.2653680757439</v>
      </c>
      <c r="C73" s="525">
        <f>avghweal!AX66</f>
        <v>2225.1706614424115</v>
      </c>
      <c r="D73" s="524">
        <f>avghweal!AY66</f>
        <v>1113.6955731505097</v>
      </c>
      <c r="E73" s="524">
        <f>avghweal!AZ66</f>
        <v>2140.6404733168552</v>
      </c>
      <c r="F73" s="524">
        <f>avghweal!BA66</f>
        <v>2306.366905630935</v>
      </c>
      <c r="G73" s="525">
        <f>avghweal!BB66</f>
        <v>460.37533475590919</v>
      </c>
      <c r="H73" s="534">
        <f>B73*0.5/'TE5'!B73</f>
        <v>9.4546384243443544E-3</v>
      </c>
      <c r="I73" s="545">
        <f>C73*0.5/'TE5'!B73</f>
        <v>9.4542360377403156E-3</v>
      </c>
      <c r="J73" s="551">
        <f>D73*0.5/'TE5'!C73</f>
        <v>5.7335269254821242E-3</v>
      </c>
      <c r="K73" s="544">
        <f>E73*0.5/'TE5'!D73</f>
        <v>9.2864125335552217E-3</v>
      </c>
      <c r="L73" s="551">
        <f>F73*0.5/'TE5'!E73</f>
        <v>9.6107800924016829E-3</v>
      </c>
      <c r="M73" s="552">
        <f>G73*0.5/'TE5'!F73</f>
        <v>1.3143599395277763E-3</v>
      </c>
    </row>
    <row r="74" spans="1:13" x14ac:dyDescent="0.2">
      <c r="A74" s="67">
        <v>1978</v>
      </c>
      <c r="B74" s="564">
        <f>avghweal!AW67</f>
        <v>2040.2012278512618</v>
      </c>
      <c r="C74" s="525">
        <f>avghweal!AX67</f>
        <v>2040.1770744048079</v>
      </c>
      <c r="D74" s="524">
        <f>avghweal!AY67</f>
        <v>820.62967973343768</v>
      </c>
      <c r="E74" s="524">
        <f>avghweal!AZ67</f>
        <v>1861.4078276870957</v>
      </c>
      <c r="F74" s="524">
        <f>avghweal!BA67</f>
        <v>2211.1919170336078</v>
      </c>
      <c r="G74" s="525">
        <f>avghweal!BB67</f>
        <v>-29.692203919183097</v>
      </c>
      <c r="H74" s="534">
        <f>B74*0.5/'TE5'!B74</f>
        <v>8.4972308732140771E-3</v>
      </c>
      <c r="I74" s="545">
        <f>C74*0.5/'TE5'!B74</f>
        <v>8.4971302765630696E-3</v>
      </c>
      <c r="J74" s="551">
        <f>D74*0.5/'TE5'!C74</f>
        <v>4.0760281632934436E-3</v>
      </c>
      <c r="K74" s="544">
        <f>E74*0.5/'TE5'!D74</f>
        <v>7.8668318531001074E-3</v>
      </c>
      <c r="L74" s="551">
        <f>F74*0.5/'TE5'!E74</f>
        <v>9.0836306443620174E-3</v>
      </c>
      <c r="M74" s="552">
        <f>G74*0.5/'TE5'!F74</f>
        <v>-8.3620837223463709E-5</v>
      </c>
    </row>
    <row r="75" spans="1:13" x14ac:dyDescent="0.2">
      <c r="A75" s="72">
        <v>1979</v>
      </c>
      <c r="B75" s="565">
        <f>avghweal!AW68</f>
        <v>2227.1964427523994</v>
      </c>
      <c r="C75" s="527">
        <f>avghweal!AX68</f>
        <v>2227.1964427523994</v>
      </c>
      <c r="D75" s="526">
        <f>avghweal!AY68</f>
        <v>965.6227420101643</v>
      </c>
      <c r="E75" s="526">
        <f>avghweal!AZ68</f>
        <v>1985.2305986200431</v>
      </c>
      <c r="F75" s="526">
        <f>avghweal!BA68</f>
        <v>2458.0637679938809</v>
      </c>
      <c r="G75" s="527">
        <f>avghweal!BB68</f>
        <v>69.913133842136943</v>
      </c>
      <c r="H75" s="536">
        <f>B75*0.5/'TE5'!B75</f>
        <v>8.9387297630310076E-3</v>
      </c>
      <c r="I75" s="547">
        <f>C75*0.5/'TE5'!B75</f>
        <v>8.9387297630310076E-3</v>
      </c>
      <c r="J75" s="553">
        <f>D75*0.5/'TE5'!C75</f>
        <v>4.6141743659973145E-3</v>
      </c>
      <c r="K75" s="547">
        <f>E75*0.5/'TE5'!D75</f>
        <v>8.0584287643432617E-3</v>
      </c>
      <c r="L75" s="553">
        <f>F75*0.5/'TE5'!E75</f>
        <v>9.7613334655761719E-3</v>
      </c>
      <c r="M75" s="554">
        <f>G75*0.5/'TE5'!F75</f>
        <v>1.9055604934692386E-4</v>
      </c>
    </row>
    <row r="76" spans="1:13" x14ac:dyDescent="0.2">
      <c r="A76" s="67">
        <v>1980</v>
      </c>
      <c r="B76" s="564">
        <f>avghweal!AW69</f>
        <v>2571.3920629250147</v>
      </c>
      <c r="C76" s="525">
        <f>avghweal!AX69</f>
        <v>2571.3920629250147</v>
      </c>
      <c r="D76" s="524">
        <f>avghweal!AY69</f>
        <v>1276.8778502694629</v>
      </c>
      <c r="E76" s="524">
        <f>avghweal!AZ69</f>
        <v>2383.2776608058025</v>
      </c>
      <c r="F76" s="524">
        <f>avghweal!BA69</f>
        <v>2748.0709236157045</v>
      </c>
      <c r="G76" s="525">
        <f>avghweal!BB69</f>
        <v>364.78797594078964</v>
      </c>
      <c r="H76" s="533">
        <f>B76*0.5/'TE5'!B76</f>
        <v>9.9239945411682129E-3</v>
      </c>
      <c r="I76" s="544">
        <f>C76*0.5/'TE5'!B76</f>
        <v>9.9239945411682129E-3</v>
      </c>
      <c r="J76" s="551">
        <f>D76*0.5/'TE5'!C76</f>
        <v>5.9139728546142578E-3</v>
      </c>
      <c r="K76" s="544">
        <f>E76*0.5/'TE5'!D76</f>
        <v>9.3566775321960449E-3</v>
      </c>
      <c r="L76" s="551">
        <f>F76*0.5/'TE5'!E76</f>
        <v>1.0439515113830565E-2</v>
      </c>
      <c r="M76" s="552">
        <f>G76*0.5/'TE5'!F76</f>
        <v>9.6136331558227539E-4</v>
      </c>
    </row>
    <row r="77" spans="1:13" x14ac:dyDescent="0.2">
      <c r="A77" s="67">
        <v>1981</v>
      </c>
      <c r="B77" s="564">
        <f>avghweal!AW70</f>
        <v>3079.5679534679184</v>
      </c>
      <c r="C77" s="525">
        <f>avghweal!AX70</f>
        <v>3079.5679534679184</v>
      </c>
      <c r="D77" s="524">
        <f>avghweal!AY70</f>
        <v>1593.419366252381</v>
      </c>
      <c r="E77" s="524">
        <f>avghweal!AZ70</f>
        <v>2890.5705831142282</v>
      </c>
      <c r="F77" s="524">
        <f>avghweal!BA70</f>
        <v>3259.2633857210112</v>
      </c>
      <c r="G77" s="525">
        <f>avghweal!BB70</f>
        <v>937.20772108811627</v>
      </c>
      <c r="H77" s="533">
        <f>B77*0.5/'TE5'!B77</f>
        <v>1.1834681034088133E-2</v>
      </c>
      <c r="I77" s="544">
        <f>C77*0.5/'TE5'!B77</f>
        <v>1.1834681034088133E-2</v>
      </c>
      <c r="J77" s="551">
        <f>D77*0.5/'TE5'!C77</f>
        <v>7.3509812355041513E-3</v>
      </c>
      <c r="K77" s="544">
        <f>E77*0.5/'TE5'!D77</f>
        <v>1.1293172836303709E-2</v>
      </c>
      <c r="L77" s="551">
        <f>F77*0.5/'TE5'!E77</f>
        <v>1.2336015701293947E-2</v>
      </c>
      <c r="M77" s="552">
        <f>G77*0.5/'TE5'!F77</f>
        <v>2.4695396423339844E-3</v>
      </c>
    </row>
    <row r="78" spans="1:13" x14ac:dyDescent="0.2">
      <c r="A78" s="67">
        <v>1982</v>
      </c>
      <c r="B78" s="564">
        <f>avghweal!AW71</f>
        <v>4176.2901530688932</v>
      </c>
      <c r="C78" s="525">
        <f>avghweal!AX71</f>
        <v>4176.2901530688932</v>
      </c>
      <c r="D78" s="524">
        <f>avghweal!AY71</f>
        <v>2666.6782829792373</v>
      </c>
      <c r="E78" s="524">
        <f>avghweal!AZ71</f>
        <v>4237.0446400490064</v>
      </c>
      <c r="F78" s="524">
        <f>avghweal!BA71</f>
        <v>4118.8022863616179</v>
      </c>
      <c r="G78" s="525">
        <f>avghweal!BB71</f>
        <v>2128.2371564780647</v>
      </c>
      <c r="H78" s="533">
        <f>B78*0.5/'TE5'!B78</f>
        <v>1.5960454940795898E-2</v>
      </c>
      <c r="I78" s="544">
        <f>C78*0.5/'TE5'!B78</f>
        <v>1.5960454940795898E-2</v>
      </c>
      <c r="J78" s="551">
        <f>D78*0.5/'TE5'!C78</f>
        <v>1.2305140495300293E-2</v>
      </c>
      <c r="K78" s="544">
        <f>E78*0.5/'TE5'!D78</f>
        <v>1.6371011734008789E-2</v>
      </c>
      <c r="L78" s="551">
        <f>F78*0.5/'TE5'!E78</f>
        <v>1.5585660934448242E-2</v>
      </c>
      <c r="M78" s="552">
        <f>G78*0.5/'TE5'!F78</f>
        <v>5.5896639823913566E-3</v>
      </c>
    </row>
    <row r="79" spans="1:13" x14ac:dyDescent="0.2">
      <c r="A79" s="67">
        <v>1983</v>
      </c>
      <c r="B79" s="564">
        <f>avghweal!AW72</f>
        <v>4677.5850518841453</v>
      </c>
      <c r="C79" s="525">
        <f>avghweal!AX72</f>
        <v>4677.5850518841453</v>
      </c>
      <c r="D79" s="524">
        <f>avghweal!AY72</f>
        <v>2958.680748301741</v>
      </c>
      <c r="E79" s="524">
        <f>avghweal!AZ72</f>
        <v>4788.3122909013209</v>
      </c>
      <c r="F79" s="524">
        <f>avghweal!BA72</f>
        <v>4576.6577755404278</v>
      </c>
      <c r="G79" s="525">
        <f>avghweal!BB72</f>
        <v>2580.7473651174546</v>
      </c>
      <c r="H79" s="533">
        <f>B79*0.5/'TE5'!B79</f>
        <v>1.750105619430542E-2</v>
      </c>
      <c r="I79" s="544">
        <f>C79*0.5/'TE5'!B79</f>
        <v>1.750105619430542E-2</v>
      </c>
      <c r="J79" s="551">
        <f>D79*0.5/'TE5'!C79</f>
        <v>1.3589680194854736E-2</v>
      </c>
      <c r="K79" s="544">
        <f>E79*0.5/'TE5'!D79</f>
        <v>1.8143415451049801E-2</v>
      </c>
      <c r="L79" s="551">
        <f>F79*0.5/'TE5'!E79</f>
        <v>1.6929090023040771E-2</v>
      </c>
      <c r="M79" s="552">
        <f>G79*0.5/'TE5'!F79</f>
        <v>6.6675543785095206E-3</v>
      </c>
    </row>
    <row r="80" spans="1:13" x14ac:dyDescent="0.2">
      <c r="A80" s="67">
        <v>1984</v>
      </c>
      <c r="B80" s="564">
        <f>avghweal!AW73</f>
        <v>3857.011341596206</v>
      </c>
      <c r="C80" s="525">
        <f>avghweal!AX73</f>
        <v>3857.011341596206</v>
      </c>
      <c r="D80" s="524">
        <f>avghweal!AY73</f>
        <v>1840.5137952136442</v>
      </c>
      <c r="E80" s="524">
        <f>avghweal!AZ73</f>
        <v>3705.3938365742965</v>
      </c>
      <c r="F80" s="524">
        <f>avghweal!BA73</f>
        <v>4000.5184850993087</v>
      </c>
      <c r="G80" s="525">
        <f>avghweal!BB73</f>
        <v>1576.1151758454835</v>
      </c>
      <c r="H80" s="533">
        <f>B80*0.5/'TE5'!B80</f>
        <v>1.4051198959350588E-2</v>
      </c>
      <c r="I80" s="544">
        <f>C80*0.5/'TE5'!B80</f>
        <v>1.4051198959350588E-2</v>
      </c>
      <c r="J80" s="551">
        <f>D80*0.5/'TE5'!C80</f>
        <v>8.3143711090087891E-3</v>
      </c>
      <c r="K80" s="544">
        <f>E80*0.5/'TE5'!D80</f>
        <v>1.392674446105957E-2</v>
      </c>
      <c r="L80" s="551">
        <f>F80*0.5/'TE5'!E80</f>
        <v>1.4173388481140137E-2</v>
      </c>
      <c r="M80" s="552">
        <f>G80*0.5/'TE5'!F80</f>
        <v>3.9674639701843262E-3</v>
      </c>
    </row>
    <row r="81" spans="1:13" x14ac:dyDescent="0.2">
      <c r="A81" s="67">
        <v>1985</v>
      </c>
      <c r="B81" s="564">
        <f>avghweal!AW74</f>
        <v>4474.4878319836826</v>
      </c>
      <c r="C81" s="525">
        <f>avghweal!AX74</f>
        <v>4474.4878319836826</v>
      </c>
      <c r="D81" s="524">
        <f>avghweal!AY74</f>
        <v>2258.8368316169558</v>
      </c>
      <c r="E81" s="524">
        <f>avghweal!AZ74</f>
        <v>4544.5128504250633</v>
      </c>
      <c r="F81" s="524">
        <f>avghweal!BA74</f>
        <v>4411.9027287857525</v>
      </c>
      <c r="G81" s="525">
        <f>avghweal!BB74</f>
        <v>1988.0413181934541</v>
      </c>
      <c r="H81" s="533">
        <f>B81*0.5/'TE5'!B81</f>
        <v>1.5461981296539307E-2</v>
      </c>
      <c r="I81" s="544">
        <f>C81*0.5/'TE5'!B81</f>
        <v>1.5461981296539307E-2</v>
      </c>
      <c r="J81" s="551">
        <f>D81*0.5/'TE5'!C81</f>
        <v>9.8597407341003401E-3</v>
      </c>
      <c r="K81" s="544">
        <f>E81*0.5/'TE5'!D81</f>
        <v>1.6095817089080811E-2</v>
      </c>
      <c r="L81" s="551">
        <f>F81*0.5/'TE5'!E81</f>
        <v>1.4914095401763916E-2</v>
      </c>
      <c r="M81" s="552">
        <f>G81*0.5/'TE5'!F81</f>
        <v>4.767894744873046E-3</v>
      </c>
    </row>
    <row r="82" spans="1:13" x14ac:dyDescent="0.2">
      <c r="A82" s="67">
        <v>1986</v>
      </c>
      <c r="B82" s="564">
        <f>avghweal!AW75</f>
        <v>5008.9834399134397</v>
      </c>
      <c r="C82" s="525">
        <f>avghweal!AX75</f>
        <v>5008.9647993385552</v>
      </c>
      <c r="D82" s="524">
        <f>avghweal!AY75</f>
        <v>2645.3516263817237</v>
      </c>
      <c r="E82" s="524">
        <f>avghweal!AZ75</f>
        <v>5094.0945052364832</v>
      </c>
      <c r="F82" s="524">
        <f>avghweal!BA75</f>
        <v>4928.216387038924</v>
      </c>
      <c r="G82" s="525">
        <f>avghweal!BB75</f>
        <v>2288.9739259563321</v>
      </c>
      <c r="H82" s="533">
        <f>B82*0.5/'TE5'!B82</f>
        <v>1.6016602516174313E-2</v>
      </c>
      <c r="I82" s="544">
        <f>C82*0.5/'TE5'!B82</f>
        <v>1.6016542911529544E-2</v>
      </c>
      <c r="J82" s="551">
        <f>D82*0.5/'TE5'!C82</f>
        <v>1.0675132274627687E-2</v>
      </c>
      <c r="K82" s="544">
        <f>E82*0.5/'TE5'!D82</f>
        <v>1.6618490219116211E-2</v>
      </c>
      <c r="L82" s="551">
        <f>F82*0.5/'TE5'!E82</f>
        <v>1.5480279922485353E-2</v>
      </c>
      <c r="M82" s="552">
        <f>G82*0.5/'TE5'!F82</f>
        <v>5.1187872886657715E-3</v>
      </c>
    </row>
    <row r="83" spans="1:13" x14ac:dyDescent="0.2">
      <c r="A83" s="67">
        <v>1987</v>
      </c>
      <c r="B83" s="564">
        <f>avghweal!AW76</f>
        <v>6243.0667716682474</v>
      </c>
      <c r="C83" s="525">
        <f>avghweal!AX76</f>
        <v>6243.0667716682474</v>
      </c>
      <c r="D83" s="524">
        <f>avghweal!AY76</f>
        <v>3937.8887209557552</v>
      </c>
      <c r="E83" s="524">
        <f>avghweal!AZ76</f>
        <v>6236.714016445877</v>
      </c>
      <c r="F83" s="524">
        <f>avghweal!BA76</f>
        <v>6247.8414456458495</v>
      </c>
      <c r="G83" s="525">
        <f>avghweal!BB76</f>
        <v>3308.0654442261102</v>
      </c>
      <c r="H83" s="533">
        <f>B83*0.5/'TE5'!B83</f>
        <v>1.9054412841796878E-2</v>
      </c>
      <c r="I83" s="544">
        <f>C83*0.5/'TE5'!B83</f>
        <v>1.9054412841796878E-2</v>
      </c>
      <c r="J83" s="551">
        <f>D83*0.5/'TE5'!C83</f>
        <v>1.4530658721923828E-2</v>
      </c>
      <c r="K83" s="544">
        <f>E83*0.5/'TE5'!D83</f>
        <v>1.9253551959991459E-2</v>
      </c>
      <c r="L83" s="551">
        <f>F83*0.5/'TE5'!E83</f>
        <v>1.8872261047363281E-2</v>
      </c>
      <c r="M83" s="552">
        <f>G83*0.5/'TE5'!F83</f>
        <v>7.1163773536682129E-3</v>
      </c>
    </row>
    <row r="84" spans="1:13" x14ac:dyDescent="0.2">
      <c r="A84" s="67">
        <v>1988</v>
      </c>
      <c r="B84" s="564">
        <f>avghweal!AW77</f>
        <v>6144.7356773285537</v>
      </c>
      <c r="C84" s="525">
        <f>avghweal!AX77</f>
        <v>6144.7356773285537</v>
      </c>
      <c r="D84" s="524">
        <f>avghweal!AY77</f>
        <v>3861.1185057895545</v>
      </c>
      <c r="E84" s="524">
        <f>avghweal!AZ77</f>
        <v>6254.3602995897363</v>
      </c>
      <c r="F84" s="524">
        <f>avghweal!BA77</f>
        <v>6041.9058698667741</v>
      </c>
      <c r="G84" s="525">
        <f>avghweal!BB77</f>
        <v>3445.1845702024343</v>
      </c>
      <c r="H84" s="533">
        <f>B84*0.5/'TE5'!B84</f>
        <v>1.8105804920196533E-2</v>
      </c>
      <c r="I84" s="544">
        <f>C84*0.5/'TE5'!B84</f>
        <v>1.8105804920196533E-2</v>
      </c>
      <c r="J84" s="551">
        <f>D84*0.5/'TE5'!C84</f>
        <v>1.3680756092071533E-2</v>
      </c>
      <c r="K84" s="544">
        <f>E84*0.5/'TE5'!D84</f>
        <v>1.8437206745147709E-2</v>
      </c>
      <c r="L84" s="551">
        <f>F84*0.5/'TE5'!E84</f>
        <v>1.7795324325561527E-2</v>
      </c>
      <c r="M84" s="552">
        <f>G84*0.5/'TE5'!F84</f>
        <v>7.1737766265869141E-3</v>
      </c>
    </row>
    <row r="85" spans="1:13" x14ac:dyDescent="0.2">
      <c r="A85" s="72">
        <v>1989</v>
      </c>
      <c r="B85" s="565">
        <f>avghweal!AW78</f>
        <v>6533.3387748999266</v>
      </c>
      <c r="C85" s="527">
        <f>avghweal!AX78</f>
        <v>6533.3387748999266</v>
      </c>
      <c r="D85" s="526">
        <f>avghweal!AY78</f>
        <v>4309.7980935913702</v>
      </c>
      <c r="E85" s="526">
        <f>avghweal!AZ78</f>
        <v>6535.5809127045095</v>
      </c>
      <c r="F85" s="526">
        <f>avghweal!BA78</f>
        <v>6531.6504933574979</v>
      </c>
      <c r="G85" s="527">
        <f>avghweal!BB78</f>
        <v>3685.2076699787922</v>
      </c>
      <c r="H85" s="536">
        <f>B85*0.5/'TE5'!B85</f>
        <v>1.8453598022460938E-2</v>
      </c>
      <c r="I85" s="547">
        <f>C85*0.5/'TE5'!B85</f>
        <v>1.8453598022460938E-2</v>
      </c>
      <c r="J85" s="553">
        <f>D85*0.5/'TE5'!C85</f>
        <v>1.4762938022613525E-2</v>
      </c>
      <c r="K85" s="547">
        <f>E85*0.5/'TE5'!D85</f>
        <v>1.8636941909790039E-2</v>
      </c>
      <c r="L85" s="553">
        <f>F85*0.5/'TE5'!E85</f>
        <v>1.828920841217041E-2</v>
      </c>
      <c r="M85" s="554">
        <f>G85*0.5/'TE5'!F85</f>
        <v>7.3901414871215812E-3</v>
      </c>
    </row>
    <row r="86" spans="1:13" x14ac:dyDescent="0.2">
      <c r="A86" s="67">
        <v>1990</v>
      </c>
      <c r="B86" s="564">
        <f>avghweal!AW79</f>
        <v>6015.5117413865564</v>
      </c>
      <c r="C86" s="525">
        <f>avghweal!AX79</f>
        <v>6014.5188979326267</v>
      </c>
      <c r="D86" s="524">
        <f>avghweal!AY79</f>
        <v>3475.3382202405223</v>
      </c>
      <c r="E86" s="524">
        <f>avghweal!AZ79</f>
        <v>6159.7792166760619</v>
      </c>
      <c r="F86" s="524">
        <f>avghweal!BA79</f>
        <v>5879.5278991879159</v>
      </c>
      <c r="G86" s="525">
        <f>avghweal!BB79</f>
        <v>2918.1655310341889</v>
      </c>
      <c r="H86" s="533">
        <f>B86*0.5/'TE5'!B86</f>
        <v>1.6973435878753662E-2</v>
      </c>
      <c r="I86" s="544">
        <f>C86*0.5/'TE5'!B86</f>
        <v>1.6970634460449219E-2</v>
      </c>
      <c r="J86" s="551">
        <f>D86*0.5/'TE5'!C86</f>
        <v>1.1920154094696045E-2</v>
      </c>
      <c r="K86" s="544">
        <f>E86*0.5/'TE5'!D86</f>
        <v>1.7324328422546387E-2</v>
      </c>
      <c r="L86" s="551">
        <f>F86*0.5/'TE5'!E86</f>
        <v>1.6639411449432373E-2</v>
      </c>
      <c r="M86" s="552">
        <f>G86*0.5/'TE5'!F86</f>
        <v>5.863189697265625E-3</v>
      </c>
    </row>
    <row r="87" spans="1:13" x14ac:dyDescent="0.2">
      <c r="A87" s="67">
        <v>1991</v>
      </c>
      <c r="B87" s="564">
        <f>avghweal!AW80</f>
        <v>5893.0501112660404</v>
      </c>
      <c r="C87" s="525">
        <f>avghweal!AX80</f>
        <v>5892.7969026763876</v>
      </c>
      <c r="D87" s="524">
        <f>avghweal!AY80</f>
        <v>3391.5235104245171</v>
      </c>
      <c r="E87" s="524">
        <f>avghweal!AZ80</f>
        <v>6036.2232646869907</v>
      </c>
      <c r="F87" s="524">
        <f>avghweal!BA80</f>
        <v>5761.6503229652417</v>
      </c>
      <c r="G87" s="525">
        <f>avghweal!BB80</f>
        <v>2773.0016184565548</v>
      </c>
      <c r="H87" s="533">
        <f>B87*0.5/'TE5'!B87</f>
        <v>1.6646504402160648E-2</v>
      </c>
      <c r="I87" s="544">
        <f>C87*0.5/'TE5'!B87</f>
        <v>1.664578914642334E-2</v>
      </c>
      <c r="J87" s="551">
        <f>D87*0.5/'TE5'!C87</f>
        <v>1.1751353740692137E-2</v>
      </c>
      <c r="K87" s="544">
        <f>E87*0.5/'TE5'!D87</f>
        <v>1.6992747783660889E-2</v>
      </c>
      <c r="L87" s="551">
        <f>F87*0.5/'TE5'!E87</f>
        <v>1.6326844692230225E-2</v>
      </c>
      <c r="M87" s="552">
        <f>G87*0.5/'TE5'!F87</f>
        <v>5.5950880050659171E-3</v>
      </c>
    </row>
    <row r="88" spans="1:13" x14ac:dyDescent="0.2">
      <c r="A88" s="67">
        <v>1992</v>
      </c>
      <c r="B88" s="564">
        <f>avghweal!AW81</f>
        <v>5017.3523117674058</v>
      </c>
      <c r="C88" s="525">
        <f>avghweal!AX81</f>
        <v>5017.3523117674058</v>
      </c>
      <c r="D88" s="524">
        <f>avghweal!AY81</f>
        <v>2696.8376260465343</v>
      </c>
      <c r="E88" s="524">
        <f>avghweal!AZ81</f>
        <v>5299.8986196021096</v>
      </c>
      <c r="F88" s="524">
        <f>avghweal!BA81</f>
        <v>4764.5564179933372</v>
      </c>
      <c r="G88" s="525">
        <f>avghweal!BB81</f>
        <v>1775.0319163212628</v>
      </c>
      <c r="H88" s="533">
        <f>B88*0.5/'TE5'!B88</f>
        <v>1.3900697231292725E-2</v>
      </c>
      <c r="I88" s="544">
        <f>C88*0.5/'TE5'!B88</f>
        <v>1.3900697231292725E-2</v>
      </c>
      <c r="J88" s="551">
        <f>D88*0.5/'TE5'!C88</f>
        <v>9.2875957489013672E-3</v>
      </c>
      <c r="K88" s="544">
        <f>E88*0.5/'TE5'!D88</f>
        <v>1.4532566070556639E-2</v>
      </c>
      <c r="L88" s="551">
        <f>F88*0.5/'TE5'!E88</f>
        <v>1.3326704502105713E-2</v>
      </c>
      <c r="M88" s="552">
        <f>G88*0.5/'TE5'!F88</f>
        <v>3.5305619239807129E-3</v>
      </c>
    </row>
    <row r="89" spans="1:13" x14ac:dyDescent="0.2">
      <c r="A89" s="67">
        <v>1993</v>
      </c>
      <c r="B89" s="564">
        <f>avghweal!AW82</f>
        <v>4901.6278783934349</v>
      </c>
      <c r="C89" s="525">
        <f>avghweal!AX82</f>
        <v>4902.0208032049923</v>
      </c>
      <c r="D89" s="524">
        <f>avghweal!AY82</f>
        <v>2922.0656065280423</v>
      </c>
      <c r="E89" s="524">
        <f>avghweal!AZ82</f>
        <v>5404.4878882862258</v>
      </c>
      <c r="F89" s="524">
        <f>avghweal!BA82</f>
        <v>4473.0790473522202</v>
      </c>
      <c r="G89" s="525">
        <f>avghweal!BB82</f>
        <v>1867.9409171823143</v>
      </c>
      <c r="H89" s="533">
        <f>B89*0.5/'TE5'!B89</f>
        <v>1.3383924961090088E-2</v>
      </c>
      <c r="I89" s="544">
        <f>C89*0.5/'TE5'!B89</f>
        <v>1.3384997844696045E-2</v>
      </c>
      <c r="J89" s="551">
        <f>D89*0.5/'TE5'!C89</f>
        <v>9.9458098411560059E-3</v>
      </c>
      <c r="K89" s="544">
        <f>E89*0.5/'TE5'!D89</f>
        <v>1.4544427394866943E-2</v>
      </c>
      <c r="L89" s="551">
        <f>F89*0.5/'TE5'!E89</f>
        <v>1.2377500534057619E-2</v>
      </c>
      <c r="M89" s="552">
        <f>G89*0.5/'TE5'!F89</f>
        <v>3.6661028861999507E-3</v>
      </c>
    </row>
    <row r="90" spans="1:13" x14ac:dyDescent="0.2">
      <c r="A90" s="67">
        <v>1994</v>
      </c>
      <c r="B90" s="564">
        <f>avghweal!AW83</f>
        <v>4281.0336240475644</v>
      </c>
      <c r="C90" s="525">
        <f>avghweal!AX83</f>
        <v>4281.0336240475644</v>
      </c>
      <c r="D90" s="524">
        <f>avghweal!AY83</f>
        <v>2280.5558702325993</v>
      </c>
      <c r="E90" s="524">
        <f>avghweal!AZ83</f>
        <v>4747.2723786548258</v>
      </c>
      <c r="F90" s="524">
        <f>avghweal!BA83</f>
        <v>3875.0167689523469</v>
      </c>
      <c r="G90" s="525">
        <f>avghweal!BB83</f>
        <v>941.31303445380206</v>
      </c>
      <c r="H90" s="533">
        <f>B90*0.5/'TE5'!B90</f>
        <v>1.1548638343811035E-2</v>
      </c>
      <c r="I90" s="544">
        <f>C90*0.5/'TE5'!B90</f>
        <v>1.1548638343811035E-2</v>
      </c>
      <c r="J90" s="551">
        <f>D90*0.5/'TE5'!C90</f>
        <v>7.686436176300048E-3</v>
      </c>
      <c r="K90" s="544">
        <f>E90*0.5/'TE5'!D90</f>
        <v>1.2653827667236328E-2</v>
      </c>
      <c r="L90" s="551">
        <f>F90*0.5/'TE5'!E90</f>
        <v>1.0569930076599123E-2</v>
      </c>
      <c r="M90" s="552">
        <f>G90*0.5/'TE5'!F90</f>
        <v>1.829981803894043E-3</v>
      </c>
    </row>
    <row r="91" spans="1:13" x14ac:dyDescent="0.2">
      <c r="A91" s="67">
        <v>1995</v>
      </c>
      <c r="B91" s="564">
        <f>avghweal!AW84</f>
        <v>3643.9032795432859</v>
      </c>
      <c r="C91" s="525">
        <f>avghweal!AX84</f>
        <v>3643.9032795432859</v>
      </c>
      <c r="D91" s="524">
        <f>avghweal!AY84</f>
        <v>1467.102267741569</v>
      </c>
      <c r="E91" s="524">
        <f>avghweal!AZ84</f>
        <v>4221.988404315427</v>
      </c>
      <c r="F91" s="524">
        <f>avghweal!BA84</f>
        <v>3136.176477699893</v>
      </c>
      <c r="G91" s="525">
        <f>avghweal!BB84</f>
        <v>177.48545937591828</v>
      </c>
      <c r="H91" s="533">
        <f>B91*0.5/'TE5'!B91</f>
        <v>9.4956159591674805E-3</v>
      </c>
      <c r="I91" s="544">
        <f>C91*0.5/'TE5'!B91</f>
        <v>9.4956159591674805E-3</v>
      </c>
      <c r="J91" s="551">
        <f>D91*0.5/'TE5'!C91</f>
        <v>4.7644972801208496E-3</v>
      </c>
      <c r="K91" s="544">
        <f>E91*0.5/'TE5'!D91</f>
        <v>1.0852932929992678E-2</v>
      </c>
      <c r="L91" s="551">
        <f>F91*0.5/'TE5'!E91</f>
        <v>8.2753300666809082E-3</v>
      </c>
      <c r="M91" s="552">
        <f>G91*0.5/'TE5'!F91</f>
        <v>3.3372640609741211E-4</v>
      </c>
    </row>
    <row r="92" spans="1:13" x14ac:dyDescent="0.2">
      <c r="A92" s="67">
        <v>1996</v>
      </c>
      <c r="B92" s="564">
        <f>avghweal!AW85</f>
        <v>3221.9917208918696</v>
      </c>
      <c r="C92" s="525">
        <f>avghweal!AX85</f>
        <v>3221.9917208918696</v>
      </c>
      <c r="D92" s="524">
        <f>avghweal!AY85</f>
        <v>821.84762400906686</v>
      </c>
      <c r="E92" s="524">
        <f>avghweal!AZ85</f>
        <v>3561.1204338170792</v>
      </c>
      <c r="F92" s="524">
        <f>avghweal!BA85</f>
        <v>2939.1956824044073</v>
      </c>
      <c r="G92" s="525">
        <f>avghweal!BB85</f>
        <v>-763.37060379962713</v>
      </c>
      <c r="H92" s="533">
        <f>B92*0.5/'TE5'!B92</f>
        <v>7.934272289276123E-3</v>
      </c>
      <c r="I92" s="544">
        <f>C92*0.5/'TE5'!B92</f>
        <v>7.934272289276123E-3</v>
      </c>
      <c r="J92" s="551">
        <f>D92*0.5/'TE5'!C92</f>
        <v>2.6031732559204102E-3</v>
      </c>
      <c r="K92" s="544">
        <f>E92*0.5/'TE5'!D92</f>
        <v>8.7687969207763672E-3</v>
      </c>
      <c r="L92" s="551">
        <f>F92*0.5/'TE5'!E92</f>
        <v>7.2383284568786621E-3</v>
      </c>
      <c r="M92" s="552">
        <f>G92*0.5/'TE5'!F92</f>
        <v>-1.365542411804199E-3</v>
      </c>
    </row>
    <row r="93" spans="1:13" x14ac:dyDescent="0.2">
      <c r="A93" s="67">
        <v>1997</v>
      </c>
      <c r="B93" s="564">
        <f>avghweal!AW86</f>
        <v>2396.0550123800808</v>
      </c>
      <c r="C93" s="525">
        <f>avghweal!AX86</f>
        <v>2396.0550123800808</v>
      </c>
      <c r="D93" s="524">
        <f>avghweal!AY86</f>
        <v>285.49219329044234</v>
      </c>
      <c r="E93" s="524">
        <f>avghweal!AZ86</f>
        <v>3237.4501051777011</v>
      </c>
      <c r="F93" s="524">
        <f>avghweal!BA86</f>
        <v>1725.2607172383971</v>
      </c>
      <c r="G93" s="525">
        <f>avghweal!BB86</f>
        <v>-1839.9710409536156</v>
      </c>
      <c r="H93" s="533">
        <f>B93*0.5/'TE5'!B93</f>
        <v>5.5336952209472665E-3</v>
      </c>
      <c r="I93" s="544">
        <f>C93*0.5/'TE5'!B93</f>
        <v>5.5336952209472665E-3</v>
      </c>
      <c r="J93" s="551">
        <f>D93*0.5/'TE5'!C93</f>
        <v>8.4787607192993164E-4</v>
      </c>
      <c r="K93" s="544">
        <f>E93*0.5/'TE5'!D93</f>
        <v>7.3700547218322745E-3</v>
      </c>
      <c r="L93" s="551">
        <f>F93*0.5/'TE5'!E93</f>
        <v>4.0376782417297363E-3</v>
      </c>
      <c r="M93" s="552">
        <f>G93*0.5/'TE5'!F93</f>
        <v>-3.0896663665771484E-3</v>
      </c>
    </row>
    <row r="94" spans="1:13" x14ac:dyDescent="0.2">
      <c r="A94" s="67">
        <v>1998</v>
      </c>
      <c r="B94" s="564">
        <f>avghweal!AW87</f>
        <v>2412.5735232281759</v>
      </c>
      <c r="C94" s="525">
        <f>avghweal!AX87</f>
        <v>2412.5735232281759</v>
      </c>
      <c r="D94" s="524">
        <f>avghweal!AY87</f>
        <v>286.82566270391777</v>
      </c>
      <c r="E94" s="524">
        <f>avghweal!AZ87</f>
        <v>3390.7601159762025</v>
      </c>
      <c r="F94" s="524">
        <f>avghweal!BA87</f>
        <v>1623.5915274730337</v>
      </c>
      <c r="G94" s="525">
        <f>avghweal!BB87</f>
        <v>-2218.8203978508855</v>
      </c>
      <c r="H94" s="533">
        <f>B94*0.5/'TE5'!B94</f>
        <v>5.0889253616333008E-3</v>
      </c>
      <c r="I94" s="544">
        <f>C94*0.5/'TE5'!B94</f>
        <v>5.0889253616333008E-3</v>
      </c>
      <c r="J94" s="551">
        <f>D94*0.5/'TE5'!C94</f>
        <v>7.7575445175170898E-4</v>
      </c>
      <c r="K94" s="544">
        <f>E94*0.5/'TE5'!D94</f>
        <v>7.0869326591491708E-3</v>
      </c>
      <c r="L94" s="551">
        <f>F94*0.5/'TE5'!E94</f>
        <v>3.4537315368652344E-3</v>
      </c>
      <c r="M94" s="552">
        <f>G94*0.5/'TE5'!F94</f>
        <v>-3.41331958770752E-3</v>
      </c>
    </row>
    <row r="95" spans="1:13" x14ac:dyDescent="0.2">
      <c r="A95" s="72">
        <v>1999</v>
      </c>
      <c r="B95" s="565">
        <f>avghweal!AW88</f>
        <v>3320.3773111821565</v>
      </c>
      <c r="C95" s="527">
        <f>avghweal!AX88</f>
        <v>3320.3773111821565</v>
      </c>
      <c r="D95" s="526">
        <f>avghweal!AY88</f>
        <v>672.21416268340101</v>
      </c>
      <c r="E95" s="526">
        <f>avghweal!AZ88</f>
        <v>4333.7710929254235</v>
      </c>
      <c r="F95" s="526">
        <f>avghweal!BA88</f>
        <v>2486.0305134326186</v>
      </c>
      <c r="G95" s="527">
        <f>avghweal!BB88</f>
        <v>-1883.721410410865</v>
      </c>
      <c r="H95" s="536">
        <f>B95*0.5/'TE5'!B95</f>
        <v>6.4391493797302255E-3</v>
      </c>
      <c r="I95" s="547">
        <f>C95*0.5/'TE5'!B95</f>
        <v>6.4391493797302255E-3</v>
      </c>
      <c r="J95" s="553">
        <f>D95*0.5/'TE5'!C95</f>
        <v>1.6613006591796875E-3</v>
      </c>
      <c r="K95" s="547">
        <f>E95*0.5/'TE5'!D95</f>
        <v>8.2941055297851562E-3</v>
      </c>
      <c r="L95" s="553">
        <f>F95*0.5/'TE5'!E95</f>
        <v>4.8801898956298828E-3</v>
      </c>
      <c r="M95" s="554">
        <f>G95*0.5/'TE5'!F95</f>
        <v>-2.6755332946777344E-3</v>
      </c>
    </row>
    <row r="96" spans="1:13" x14ac:dyDescent="0.2">
      <c r="A96" s="77">
        <v>2000</v>
      </c>
      <c r="B96" s="566">
        <f>avghweal!AW89</f>
        <v>3246.3093333868719</v>
      </c>
      <c r="C96" s="529">
        <f>avghweal!AX89</f>
        <v>3246.3093333868719</v>
      </c>
      <c r="D96" s="528">
        <f>avghweal!AY89</f>
        <v>116.34751894097697</v>
      </c>
      <c r="E96" s="528">
        <f>avghweal!AZ89</f>
        <v>3943.7704191896569</v>
      </c>
      <c r="F96" s="528">
        <f>avghweal!BA89</f>
        <v>2621.7831359406518</v>
      </c>
      <c r="G96" s="529">
        <f>avghweal!BB89</f>
        <v>-2522.8411663517936</v>
      </c>
      <c r="H96" s="537">
        <f>B96*0.5/'TE5'!B96</f>
        <v>6.1492323875427237E-3</v>
      </c>
      <c r="I96" s="548">
        <f>C96*0.5/'TE5'!B96</f>
        <v>6.1492323875427237E-3</v>
      </c>
      <c r="J96" s="555">
        <f>D96*0.5/'TE5'!C96</f>
        <v>2.8479099273681641E-4</v>
      </c>
      <c r="K96" s="548">
        <f>E96*0.5/'TE5'!D96</f>
        <v>7.4254274368286133E-3</v>
      </c>
      <c r="L96" s="555">
        <f>F96*0.5/'TE5'!E96</f>
        <v>4.9939751625061035E-3</v>
      </c>
      <c r="M96" s="556">
        <f>G96*0.5/'TE5'!F96</f>
        <v>-3.5058259963989253E-3</v>
      </c>
    </row>
    <row r="97" spans="1:13" x14ac:dyDescent="0.2">
      <c r="A97" s="67">
        <v>2001</v>
      </c>
      <c r="B97" s="564">
        <f>avghweal!AW90</f>
        <v>3226.0226146811256</v>
      </c>
      <c r="C97" s="525">
        <f>avghweal!AX90</f>
        <v>3226.0226146811256</v>
      </c>
      <c r="D97" s="524">
        <f>avghweal!AY90</f>
        <v>-34.802734210867833</v>
      </c>
      <c r="E97" s="524">
        <f>avghweal!AZ90</f>
        <v>4039.66743145493</v>
      </c>
      <c r="F97" s="524">
        <f>avghweal!BA90</f>
        <v>2508.5023371131933</v>
      </c>
      <c r="G97" s="525">
        <f>avghweal!BB90</f>
        <v>-2668.8519417428606</v>
      </c>
      <c r="H97" s="533">
        <f>B97*0.5/'TE5'!B97</f>
        <v>6.2199234962463379E-3</v>
      </c>
      <c r="I97" s="544">
        <f>C97*0.5/'TE5'!B97</f>
        <v>6.2199234962463379E-3</v>
      </c>
      <c r="J97" s="551">
        <f>D97*0.5/'TE5'!C97</f>
        <v>-8.7022781372070326E-5</v>
      </c>
      <c r="K97" s="544">
        <f>E97*0.5/'TE5'!D97</f>
        <v>7.6463818550109863E-3</v>
      </c>
      <c r="L97" s="551">
        <f>F97*0.5/'TE5'!E97</f>
        <v>4.9204826354980469E-3</v>
      </c>
      <c r="M97" s="552">
        <f>G97*0.5/'TE5'!F97</f>
        <v>-3.7662982940673828E-3</v>
      </c>
    </row>
    <row r="98" spans="1:13" x14ac:dyDescent="0.2">
      <c r="A98" s="67">
        <v>2002</v>
      </c>
      <c r="B98" s="564">
        <f>avghweal!AW91</f>
        <v>3125.188159756091</v>
      </c>
      <c r="C98" s="525">
        <f>avghweal!AX91</f>
        <v>3125.188159756091</v>
      </c>
      <c r="D98" s="524">
        <f>avghweal!AY91</f>
        <v>-134.26184818510689</v>
      </c>
      <c r="E98" s="524">
        <f>avghweal!AZ91</f>
        <v>3765.4852680486824</v>
      </c>
      <c r="F98" s="524">
        <f>avghweal!BA91</f>
        <v>2550.4858111294757</v>
      </c>
      <c r="G98" s="525">
        <f>avghweal!BB91</f>
        <v>-2502.0855943217143</v>
      </c>
      <c r="H98" s="533">
        <f>B98*0.5/'TE5'!B98</f>
        <v>6.2158703804016113E-3</v>
      </c>
      <c r="I98" s="544">
        <f>C98*0.5/'TE5'!B98</f>
        <v>6.2158703804016113E-3</v>
      </c>
      <c r="J98" s="551">
        <f>D98*0.5/'TE5'!C98</f>
        <v>-3.47137451171875E-4</v>
      </c>
      <c r="K98" s="544">
        <f>E98*0.5/'TE5'!D98</f>
        <v>7.3971748352050773E-3</v>
      </c>
      <c r="L98" s="551">
        <f>F98*0.5/'TE5'!E98</f>
        <v>5.1315426826477051E-3</v>
      </c>
      <c r="M98" s="552">
        <f>G98*0.5/'TE5'!F98</f>
        <v>-3.6504268646240234E-3</v>
      </c>
    </row>
    <row r="99" spans="1:13" x14ac:dyDescent="0.2">
      <c r="A99" s="67">
        <v>2003</v>
      </c>
      <c r="B99" s="564">
        <f>avghweal!AW92</f>
        <v>2168.8899990306445</v>
      </c>
      <c r="C99" s="525">
        <f>avghweal!AX92</f>
        <v>2168.8899990306445</v>
      </c>
      <c r="D99" s="524">
        <f>avghweal!AY92</f>
        <v>-1125.5703398402734</v>
      </c>
      <c r="E99" s="524">
        <f>avghweal!AZ92</f>
        <v>2725.8259779308723</v>
      </c>
      <c r="F99" s="524">
        <f>avghweal!BA92</f>
        <v>1669.990346657836</v>
      </c>
      <c r="G99" s="525">
        <f>avghweal!BB92</f>
        <v>-3166.6545091480752</v>
      </c>
      <c r="H99" s="533">
        <f>B99*0.5/'TE5'!B99</f>
        <v>4.2404532432556161E-3</v>
      </c>
      <c r="I99" s="544">
        <f>C99*0.5/'TE5'!B99</f>
        <v>4.2404532432556161E-3</v>
      </c>
      <c r="J99" s="551">
        <f>D99*0.5/'TE5'!C99</f>
        <v>-2.8330087661743164E-3</v>
      </c>
      <c r="K99" s="544">
        <f>E99*0.5/'TE5'!D99</f>
        <v>5.2695870399475098E-3</v>
      </c>
      <c r="L99" s="551">
        <f>F99*0.5/'TE5'!E99</f>
        <v>3.2994151115417485E-3</v>
      </c>
      <c r="M99" s="552">
        <f>G99*0.5/'TE5'!F99</f>
        <v>-4.5393705368041992E-3</v>
      </c>
    </row>
    <row r="100" spans="1:13" x14ac:dyDescent="0.2">
      <c r="A100" s="67">
        <v>2004</v>
      </c>
      <c r="B100" s="564">
        <f>avghweal!AW93</f>
        <v>2176.5805878124297</v>
      </c>
      <c r="C100" s="525">
        <f>avghweal!AX93</f>
        <v>2176.5805878124297</v>
      </c>
      <c r="D100" s="524">
        <f>avghweal!AY93</f>
        <v>-1494.8647318700334</v>
      </c>
      <c r="E100" s="524">
        <f>avghweal!AZ93</f>
        <v>2959.3315889565652</v>
      </c>
      <c r="F100" s="524">
        <f>avghweal!BA93</f>
        <v>1482.7341285282312</v>
      </c>
      <c r="G100" s="525">
        <f>avghweal!BB93</f>
        <v>-3515.3346956213413</v>
      </c>
      <c r="H100" s="533">
        <f>B100*0.5/'TE5'!B100</f>
        <v>3.8765072822570796E-3</v>
      </c>
      <c r="I100" s="544">
        <f>C100*0.5/'TE5'!B100</f>
        <v>3.8765072822570796E-3</v>
      </c>
      <c r="J100" s="551">
        <f>D100*0.5/'TE5'!C100</f>
        <v>-3.4108161926269531E-3</v>
      </c>
      <c r="K100" s="544">
        <f>E100*0.5/'TE5'!D100</f>
        <v>5.2215456962585449E-3</v>
      </c>
      <c r="L100" s="551">
        <f>F100*0.5/'TE5'!E100</f>
        <v>2.6636719703674312E-3</v>
      </c>
      <c r="M100" s="552">
        <f>G100*0.5/'TE5'!F100</f>
        <v>-4.5940876007080078E-3</v>
      </c>
    </row>
    <row r="101" spans="1:13" x14ac:dyDescent="0.2">
      <c r="A101" s="67">
        <v>2005</v>
      </c>
      <c r="B101" s="564">
        <f>avghweal!AW94</f>
        <v>2821.7581290918979</v>
      </c>
      <c r="C101" s="525">
        <f>avghweal!AX94</f>
        <v>2821.7581290918979</v>
      </c>
      <c r="D101" s="524">
        <f>avghweal!AY94</f>
        <v>-1399.3325514541457</v>
      </c>
      <c r="E101" s="524">
        <f>avghweal!AZ94</f>
        <v>3467.5243130161575</v>
      </c>
      <c r="F101" s="524">
        <f>avghweal!BA94</f>
        <v>2231.8331237176317</v>
      </c>
      <c r="G101" s="525">
        <f>avghweal!BB94</f>
        <v>-3344.9085909594423</v>
      </c>
      <c r="H101" s="533">
        <f>B101*0.5/'TE5'!B101</f>
        <v>4.6622753143310547E-3</v>
      </c>
      <c r="I101" s="544">
        <f>C101*0.5/'TE5'!B101</f>
        <v>4.6622753143310547E-3</v>
      </c>
      <c r="J101" s="551">
        <f>D101*0.5/'TE5'!C101</f>
        <v>-2.9386281967163086E-3</v>
      </c>
      <c r="K101" s="544">
        <f>E101*0.5/'TE5'!D101</f>
        <v>5.6704282760620109E-3</v>
      </c>
      <c r="L101" s="551">
        <f>F101*0.5/'TE5'!E101</f>
        <v>3.7230849266052246E-3</v>
      </c>
      <c r="M101" s="552">
        <f>G101*0.5/'TE5'!F101</f>
        <v>-4.0735006332397461E-3</v>
      </c>
    </row>
    <row r="102" spans="1:13" x14ac:dyDescent="0.2">
      <c r="A102" s="67">
        <v>2006</v>
      </c>
      <c r="B102" s="564">
        <f>avghweal!AW95</f>
        <v>1154.9785685979712</v>
      </c>
      <c r="C102" s="525">
        <f>avghweal!AX95</f>
        <v>1154.9785685979712</v>
      </c>
      <c r="D102" s="524">
        <f>avghweal!AY95</f>
        <v>-3852.5446132004977</v>
      </c>
      <c r="E102" s="524">
        <f>avghweal!AZ95</f>
        <v>1435.3325373947878</v>
      </c>
      <c r="F102" s="524">
        <f>avghweal!BA95</f>
        <v>897.36202236288682</v>
      </c>
      <c r="G102" s="525">
        <f>avghweal!BB95</f>
        <v>-5599.069645732322</v>
      </c>
      <c r="H102" s="533">
        <f>B102*0.5/'TE5'!B102</f>
        <v>1.8308162689208982E-3</v>
      </c>
      <c r="I102" s="544">
        <f>C102*0.5/'TE5'!B102</f>
        <v>1.8308162689208982E-3</v>
      </c>
      <c r="J102" s="551">
        <f>D102*0.5/'TE5'!C102</f>
        <v>-7.8523159027099609E-3</v>
      </c>
      <c r="K102" s="544">
        <f>E102*0.5/'TE5'!D102</f>
        <v>2.2501349449157715E-3</v>
      </c>
      <c r="L102" s="551">
        <f>F102*0.5/'TE5'!E102</f>
        <v>1.4371275901794434E-3</v>
      </c>
      <c r="M102" s="552">
        <f>G102*0.5/'TE5'!F102</f>
        <v>-6.5419673919677734E-3</v>
      </c>
    </row>
    <row r="103" spans="1:13" x14ac:dyDescent="0.2">
      <c r="A103" s="67">
        <v>2007</v>
      </c>
      <c r="B103" s="564">
        <f>avghweal!AW96</f>
        <v>-2499.6900460827887</v>
      </c>
      <c r="C103" s="525">
        <f>avghweal!AX96</f>
        <v>-2499.6900460827887</v>
      </c>
      <c r="D103" s="524">
        <f>avghweal!AY96</f>
        <v>-8023.3264730594983</v>
      </c>
      <c r="E103" s="524">
        <f>avghweal!AZ96</f>
        <v>-2419.8456926338558</v>
      </c>
      <c r="F103" s="524">
        <f>avghweal!BA96</f>
        <v>-2569.9719818374274</v>
      </c>
      <c r="G103" s="525">
        <f>avghweal!BB96</f>
        <v>-9856.0895888018422</v>
      </c>
      <c r="H103" s="533">
        <f>B103*0.5/'TE5'!B103</f>
        <v>-3.9360523223876953E-3</v>
      </c>
      <c r="I103" s="544">
        <f>C103*0.5/'TE5'!B103</f>
        <v>-3.9360523223876953E-3</v>
      </c>
      <c r="J103" s="551">
        <f>D103*0.5/'TE5'!C103</f>
        <v>-1.6315579414367672E-2</v>
      </c>
      <c r="K103" s="544">
        <f>E103*0.5/'TE5'!D103</f>
        <v>-3.7769079208374019E-3</v>
      </c>
      <c r="L103" s="551">
        <f>F103*0.5/'TE5'!E103</f>
        <v>-4.0796995162963867E-3</v>
      </c>
      <c r="M103" s="552">
        <f>G103*0.5/'TE5'!F103</f>
        <v>-1.1463403701782225E-2</v>
      </c>
    </row>
    <row r="104" spans="1:13" x14ac:dyDescent="0.2">
      <c r="A104" s="67">
        <v>2008</v>
      </c>
      <c r="B104" s="564">
        <f>avghweal!AW97</f>
        <v>-6982.3363128954279</v>
      </c>
      <c r="C104" s="525">
        <f>avghweal!AX97</f>
        <v>-6982.3363128954279</v>
      </c>
      <c r="D104" s="524">
        <f>avghweal!AY97</f>
        <v>-12395.034789344081</v>
      </c>
      <c r="E104" s="524">
        <f>avghweal!AZ97</f>
        <v>-7049.4150114567201</v>
      </c>
      <c r="F104" s="524">
        <f>avghweal!BA97</f>
        <v>-6921.1828205450092</v>
      </c>
      <c r="G104" s="525">
        <f>avghweal!BB97</f>
        <v>-14270.588736967951</v>
      </c>
      <c r="H104" s="533">
        <f>B104*0.5/'TE5'!B104</f>
        <v>-1.2265443801879885E-2</v>
      </c>
      <c r="I104" s="544">
        <f>C104*0.5/'TE5'!B104</f>
        <v>-1.2265443801879885E-2</v>
      </c>
      <c r="J104" s="551">
        <f>D104*0.5/'TE5'!C104</f>
        <v>-2.8830051422119144E-2</v>
      </c>
      <c r="K104" s="544">
        <f>E104*0.5/'TE5'!D104</f>
        <v>-1.2317180633544922E-2</v>
      </c>
      <c r="L104" s="551">
        <f>F104*0.5/'TE5'!E104</f>
        <v>-1.2218475341796873E-2</v>
      </c>
      <c r="M104" s="552">
        <f>G104*0.5/'TE5'!F104</f>
        <v>-1.8576979637145996E-2</v>
      </c>
    </row>
    <row r="105" spans="1:13" x14ac:dyDescent="0.2">
      <c r="A105" s="72">
        <v>2009</v>
      </c>
      <c r="B105" s="567">
        <f>avghweal!AW98</f>
        <v>-9321.843917748447</v>
      </c>
      <c r="C105" s="568">
        <f>avghweal!AX98</f>
        <v>-9321.843917748447</v>
      </c>
      <c r="D105" s="526">
        <f>avghweal!AY98</f>
        <v>-14278.885856919969</v>
      </c>
      <c r="E105" s="526">
        <f>avghweal!AZ98</f>
        <v>-9207.2251696781004</v>
      </c>
      <c r="F105" s="526">
        <f>avghweal!BA98</f>
        <v>-9422.0327423940125</v>
      </c>
      <c r="G105" s="527">
        <f>avghweal!BB98</f>
        <v>-16398.946764696873</v>
      </c>
      <c r="H105" s="536">
        <f>B105*0.5/'TE5'!B105</f>
        <v>-1.8256306648254395E-2</v>
      </c>
      <c r="I105" s="547">
        <f>C105*0.5/'TE5'!B105</f>
        <v>-1.8256306648254395E-2</v>
      </c>
      <c r="J105" s="557">
        <f>D105*0.5/'TE5'!C105</f>
        <v>-3.7197709083557129E-2</v>
      </c>
      <c r="K105" s="558">
        <f>E105*0.5/'TE5'!D105</f>
        <v>-1.7845273017883301E-2</v>
      </c>
      <c r="L105" s="553">
        <f>F105*0.5/'TE5'!E105</f>
        <v>-1.8631696701049805E-2</v>
      </c>
      <c r="M105" s="554">
        <f>G105*0.5/'TE5'!F105</f>
        <v>-2.3772120475769039E-2</v>
      </c>
    </row>
    <row r="106" spans="1:13" x14ac:dyDescent="0.2">
      <c r="A106" s="67">
        <v>2010</v>
      </c>
      <c r="B106" s="569">
        <f>avghweal!AW99</f>
        <v>-9512.5521828438996</v>
      </c>
      <c r="C106" s="570">
        <f>avghweal!AX99</f>
        <v>-9512.5521828438996</v>
      </c>
      <c r="D106" s="524">
        <f>avghweal!AY99</f>
        <v>-14533.482248417618</v>
      </c>
      <c r="E106" s="524">
        <f>avghweal!AZ99</f>
        <v>-9680.7990675524288</v>
      </c>
      <c r="F106" s="524">
        <f>avghweal!BA99</f>
        <v>-9356.178600078485</v>
      </c>
      <c r="G106" s="525">
        <f>avghweal!BB99</f>
        <v>-16416.227892184772</v>
      </c>
      <c r="H106" s="533">
        <f>B106*0.5/'TE5'!B106</f>
        <v>-1.8232822418212887E-2</v>
      </c>
      <c r="I106" s="544">
        <f>C106*0.5/'TE5'!B106</f>
        <v>-1.8232822418212887E-2</v>
      </c>
      <c r="J106" s="559">
        <f>D106*0.5/'TE5'!C106</f>
        <v>-3.7871241569519043E-2</v>
      </c>
      <c r="K106" s="560">
        <f>E106*0.5/'TE5'!D106</f>
        <v>-1.8541693687438965E-2</v>
      </c>
      <c r="L106" s="551">
        <f>F106*0.5/'TE5'!E106</f>
        <v>-1.7945408821105957E-2</v>
      </c>
      <c r="M106" s="552">
        <f>G106*0.5/'TE5'!F106</f>
        <v>-2.3409605026245117E-2</v>
      </c>
    </row>
    <row r="107" spans="1:13" x14ac:dyDescent="0.2">
      <c r="A107" s="67">
        <v>2011</v>
      </c>
      <c r="B107" s="569">
        <f>avghweal!AW100</f>
        <v>-9356.1856176836809</v>
      </c>
      <c r="C107" s="570">
        <f>avghweal!AX100</f>
        <v>-9356.1856176836809</v>
      </c>
      <c r="D107" s="524">
        <f>avghweal!AY100</f>
        <v>-14325.290899152635</v>
      </c>
      <c r="E107" s="524">
        <f>avghweal!AZ100</f>
        <v>-9680.9370181947379</v>
      </c>
      <c r="F107" s="524">
        <f>avghweal!BA100</f>
        <v>-9055.9781196197746</v>
      </c>
      <c r="G107" s="525">
        <f>avghweal!BB100</f>
        <v>-16113.233611501015</v>
      </c>
      <c r="H107" s="533">
        <f>B107*0.5/'TE5'!B107</f>
        <v>-1.7771720886230469E-2</v>
      </c>
      <c r="I107" s="544">
        <f>C107*0.5/'TE5'!B107</f>
        <v>-1.7771720886230469E-2</v>
      </c>
      <c r="J107" s="559">
        <f>D107*0.5/'TE5'!C107</f>
        <v>-3.6821842193603516E-2</v>
      </c>
      <c r="K107" s="560">
        <f>E107*0.5/'TE5'!D107</f>
        <v>-1.8090009689331058E-2</v>
      </c>
      <c r="L107" s="551">
        <f>F107*0.5/'TE5'!E107</f>
        <v>-1.746821403503418E-2</v>
      </c>
      <c r="M107" s="552">
        <f>G107*0.5/'TE5'!F107</f>
        <v>-2.2847533226013184E-2</v>
      </c>
    </row>
    <row r="108" spans="1:13" x14ac:dyDescent="0.2">
      <c r="A108" s="67">
        <v>2012</v>
      </c>
      <c r="B108" s="569">
        <f>avghweal!AW101</f>
        <v>-8759.4401074693633</v>
      </c>
      <c r="C108" s="570">
        <f>avghweal!AX101</f>
        <v>-8759.4401074693633</v>
      </c>
      <c r="D108" s="524">
        <f>avghweal!AY101</f>
        <v>-14102.551136842862</v>
      </c>
      <c r="E108" s="524">
        <f>avghweal!AZ101</f>
        <v>-8956.4689720809984</v>
      </c>
      <c r="F108" s="524">
        <f>avghweal!BA101</f>
        <v>-8576.8472138586258</v>
      </c>
      <c r="G108" s="525">
        <f>avghweal!BB101</f>
        <v>-15494.857354306263</v>
      </c>
      <c r="H108" s="533">
        <f>B108*0.5/'TE5'!B108</f>
        <v>-1.6406655311584469E-2</v>
      </c>
      <c r="I108" s="544">
        <f>C108*0.5/'TE5'!B108</f>
        <v>-1.6406655311584469E-2</v>
      </c>
      <c r="J108" s="559">
        <f>D108*0.5/'TE5'!C108</f>
        <v>-3.6217093467712402E-2</v>
      </c>
      <c r="K108" s="560">
        <f>E108*0.5/'TE5'!D108</f>
        <v>-1.6667008399963379E-2</v>
      </c>
      <c r="L108" s="551">
        <f>F108*0.5/'TE5'!E108</f>
        <v>-1.6162395477294922E-2</v>
      </c>
      <c r="M108" s="552">
        <f>G108*0.5/'TE5'!F108</f>
        <v>-2.1724939346313477E-2</v>
      </c>
    </row>
    <row r="109" spans="1:13" x14ac:dyDescent="0.2">
      <c r="A109" s="67">
        <v>2013</v>
      </c>
      <c r="B109" s="569">
        <f>avghweal!AW102</f>
        <v>-6861.7111584279965</v>
      </c>
      <c r="C109" s="570">
        <f>avghweal!AX102</f>
        <v>-6861.7111584279965</v>
      </c>
      <c r="D109" s="524">
        <f>avghweal!AY102</f>
        <v>-11422.883981894744</v>
      </c>
      <c r="E109" s="524">
        <f>avghweal!AZ102</f>
        <v>-6819.7984027423927</v>
      </c>
      <c r="F109" s="524">
        <f>avghweal!BA102</f>
        <v>-6900.2825267751905</v>
      </c>
      <c r="G109" s="525">
        <f>avghweal!BB102</f>
        <v>-13376.263657421909</v>
      </c>
      <c r="H109" s="533">
        <f>B109*0.5/'TE5'!B109</f>
        <v>-1.1907339096069338E-2</v>
      </c>
      <c r="I109" s="544">
        <f>C109*0.5/'TE5'!B109</f>
        <v>-1.1907339096069338E-2</v>
      </c>
      <c r="J109" s="559">
        <f>D109*0.5/'TE5'!C109</f>
        <v>-2.6768207550048825E-2</v>
      </c>
      <c r="K109" s="560">
        <f>E109*0.5/'TE5'!D109</f>
        <v>-1.1672854423522949E-2</v>
      </c>
      <c r="L109" s="551">
        <f>F109*0.5/'TE5'!E109</f>
        <v>-1.2128472328186037E-2</v>
      </c>
      <c r="M109" s="552">
        <f>G109*0.5/'TE5'!F109</f>
        <v>-1.7357230186462402E-2</v>
      </c>
    </row>
    <row r="110" spans="1:13" x14ac:dyDescent="0.2">
      <c r="A110" s="67">
        <v>2014</v>
      </c>
      <c r="B110" s="569">
        <f>avghweal!AW103</f>
        <v>-4832.6484674290014</v>
      </c>
      <c r="C110" s="570">
        <f>avghweal!AX103</f>
        <v>-4832.6484674290014</v>
      </c>
      <c r="D110" s="524">
        <f>avghweal!AY103</f>
        <v>-9365.17592386658</v>
      </c>
      <c r="E110" s="524">
        <f>avghweal!AZ103</f>
        <v>-4685.9186630374079</v>
      </c>
      <c r="F110" s="524">
        <f>avghweal!BA103</f>
        <v>-4958.3193845247461</v>
      </c>
      <c r="G110" s="525">
        <f>avghweal!BB103</f>
        <v>-11302.215147954264</v>
      </c>
      <c r="H110" s="533">
        <f>B110*0.5/'TE5'!B110</f>
        <v>-7.8305006027221662E-3</v>
      </c>
      <c r="I110" s="544">
        <f>C110*0.5/'TE5'!B110</f>
        <v>-7.8305006027221662E-3</v>
      </c>
      <c r="J110" s="559">
        <f>D110*0.5/'TE5'!C110</f>
        <v>-2.027738094329834E-2</v>
      </c>
      <c r="K110" s="560">
        <f>E110*0.5/'TE5'!D110</f>
        <v>-7.4903964996337882E-3</v>
      </c>
      <c r="L110" s="551">
        <f>F110*0.5/'TE5'!E110</f>
        <v>-8.1359148025512695E-3</v>
      </c>
      <c r="M110" s="552">
        <f>G110*0.5/'TE5'!F110</f>
        <v>-1.3750314712524414E-2</v>
      </c>
    </row>
    <row r="111" spans="1:13" x14ac:dyDescent="0.2">
      <c r="A111" s="67">
        <v>2015</v>
      </c>
      <c r="B111" s="569">
        <f>avghweal!AW104</f>
        <v>-3585.4399330402939</v>
      </c>
      <c r="C111" s="570">
        <f>avghweal!AX104</f>
        <v>-3585.4399330402939</v>
      </c>
      <c r="D111" s="524">
        <f>avghweal!AY104</f>
        <v>-8273.5607053265867</v>
      </c>
      <c r="E111" s="524">
        <f>avghweal!AZ104</f>
        <v>-3241.4155527604203</v>
      </c>
      <c r="F111" s="524">
        <f>avghweal!BA104</f>
        <v>-3895.3135213566989</v>
      </c>
      <c r="G111" s="525">
        <f>avghweal!BB104</f>
        <v>-10087.17129615747</v>
      </c>
      <c r="H111" s="533">
        <f>B111*0.5/'TE5'!B111</f>
        <v>-5.5997371673583984E-3</v>
      </c>
      <c r="I111" s="544">
        <f>C111*0.5/'TE5'!B111</f>
        <v>-5.5997371673583984E-3</v>
      </c>
      <c r="J111" s="559">
        <f>D111*0.5/'TE5'!C111</f>
        <v>-1.7365932464599609E-2</v>
      </c>
      <c r="K111" s="560">
        <f>E111*0.5/'TE5'!D111</f>
        <v>-4.9660205841064453E-3</v>
      </c>
      <c r="L111" s="551">
        <f>F111*0.5/'TE5'!E111</f>
        <v>-6.1938762664794913E-3</v>
      </c>
      <c r="M111" s="552">
        <f>G111*0.5/'TE5'!F111</f>
        <v>-1.184535026550293E-2</v>
      </c>
    </row>
    <row r="112" spans="1:13" x14ac:dyDescent="0.2">
      <c r="A112" s="67">
        <v>2016</v>
      </c>
      <c r="B112" s="569">
        <f>avghweal!AW105</f>
        <v>-2602.3306382960291</v>
      </c>
      <c r="C112" s="570">
        <f>avghweal!AX105</f>
        <v>-2602.3306382960291</v>
      </c>
      <c r="D112" s="524">
        <f>avghweal!AY105</f>
        <v>-7398.4904338386805</v>
      </c>
      <c r="E112" s="524">
        <f>avghweal!AZ105</f>
        <v>-2261.5186910554412</v>
      </c>
      <c r="F112" s="524">
        <f>avghweal!BA105</f>
        <v>-2901.7657166649169</v>
      </c>
      <c r="G112" s="525">
        <f>avghweal!BB105</f>
        <v>-9194.5655345198666</v>
      </c>
      <c r="H112" s="533">
        <f>B112*0.5/'TE5'!B112</f>
        <v>-3.9789676666259766E-3</v>
      </c>
      <c r="I112" s="544">
        <f>C112*0.5/'TE5'!B112</f>
        <v>-3.9789676666259766E-3</v>
      </c>
      <c r="J112" s="559">
        <f>D112*0.5/'TE5'!C112</f>
        <v>-1.5354037284851074E-2</v>
      </c>
      <c r="K112" s="560">
        <f>E112*0.5/'TE5'!D112</f>
        <v>-3.3930540084838863E-3</v>
      </c>
      <c r="L112" s="551">
        <f>F112*0.5/'TE5'!E112</f>
        <v>-4.5154094696044931E-3</v>
      </c>
      <c r="M112" s="552">
        <f>G112*0.5/'TE5'!F112</f>
        <v>-1.061832904815674E-2</v>
      </c>
    </row>
    <row r="113" spans="1:13" x14ac:dyDescent="0.2">
      <c r="A113" s="67">
        <v>2017</v>
      </c>
      <c r="B113" s="569">
        <f>avghweal!AW106</f>
        <v>-213.72387034900254</v>
      </c>
      <c r="C113" s="570">
        <f>avghweal!AX106</f>
        <v>-213.72387034900254</v>
      </c>
      <c r="D113" s="524">
        <f>avghweal!AY106</f>
        <v>-6558.9919307278942</v>
      </c>
      <c r="E113" s="524">
        <f>avghweal!AZ106</f>
        <v>-128.71146506351025</v>
      </c>
      <c r="F113" s="524">
        <f>avghweal!BA106</f>
        <v>-292.19054939936808</v>
      </c>
      <c r="G113" s="525">
        <f>avghweal!BB106</f>
        <v>-7617.3951230849761</v>
      </c>
      <c r="H113" s="533">
        <f>B113*0.5/'TE5'!B113</f>
        <v>-3.0875205993652344E-4</v>
      </c>
      <c r="I113" s="544">
        <f>C113*0.5/'TE5'!B113</f>
        <v>-3.0875205993652344E-4</v>
      </c>
      <c r="J113" s="559">
        <f>D113*0.5/'TE5'!C113</f>
        <v>-1.2401223182678223E-2</v>
      </c>
      <c r="K113" s="560">
        <f>E113*0.5/'TE5'!D113</f>
        <v>-1.839399337768555E-4</v>
      </c>
      <c r="L113" s="551">
        <f>F113*0.5/'TE5'!E113</f>
        <v>-4.2641162872314448E-4</v>
      </c>
      <c r="M113" s="552">
        <f>G113*0.5/'TE5'!F113</f>
        <v>-8.2153081893920898E-3</v>
      </c>
    </row>
    <row r="114" spans="1:13" x14ac:dyDescent="0.2">
      <c r="A114" s="67">
        <v>2018</v>
      </c>
      <c r="B114" s="569">
        <f>avghweal!AW107</f>
        <v>434.71538498640126</v>
      </c>
      <c r="C114" s="570">
        <f>avghweal!AX107</f>
        <v>434.37995644860314</v>
      </c>
      <c r="D114" s="524">
        <f>avghweal!AY107</f>
        <v>-5985.8551049973339</v>
      </c>
      <c r="E114" s="524">
        <f>avghweal!AZ107</f>
        <v>481.23751338468844</v>
      </c>
      <c r="F114" s="524">
        <f>avghweal!BA107</f>
        <v>391.41189312214533</v>
      </c>
      <c r="G114" s="525">
        <f>avghweal!BB107</f>
        <v>-7182.0283395114748</v>
      </c>
      <c r="H114" s="533">
        <f>B114*0.5/'TE5'!B114</f>
        <v>6.1798095703125E-4</v>
      </c>
      <c r="I114" s="544">
        <f>C114*0.5/'TE5'!B114</f>
        <v>6.1750411987304688E-4</v>
      </c>
      <c r="J114" s="559">
        <f>D114*0.5/'TE5'!C114</f>
        <v>-1.1083364486694336E-2</v>
      </c>
      <c r="K114" s="560">
        <f>E114*0.5/'TE5'!D114</f>
        <v>6.7663192749023438E-4</v>
      </c>
      <c r="L114" s="551">
        <f>F114*0.5/'TE5'!E114</f>
        <v>5.6219100952148438E-4</v>
      </c>
      <c r="M114" s="552">
        <f>G114*0.5/'TE5'!F114</f>
        <v>-7.6296329498291016E-3</v>
      </c>
    </row>
    <row r="115" spans="1:13" x14ac:dyDescent="0.2">
      <c r="A115" s="67">
        <v>2019</v>
      </c>
      <c r="B115" s="569">
        <f>avghweal!AW108</f>
        <v>1607.1104612179072</v>
      </c>
      <c r="C115" s="570">
        <f>avghweal!AX108</f>
        <v>1607.1104612179072</v>
      </c>
      <c r="D115" s="524">
        <f>avghweal!AY108</f>
        <v>-5150.0392604789913</v>
      </c>
      <c r="E115" s="524">
        <f>avghweal!AZ108</f>
        <v>1713.2404010387763</v>
      </c>
      <c r="F115" s="524">
        <f>avghweal!BA108</f>
        <v>1508.6448175336079</v>
      </c>
      <c r="G115" s="525">
        <f>avghweal!BB108</f>
        <v>-6200.8815634183211</v>
      </c>
      <c r="H115" s="533">
        <f>B115*0.5/'TE5'!B115</f>
        <v>2.1912455558776851E-3</v>
      </c>
      <c r="I115" s="544">
        <f>C115*0.5/'TE5'!B115</f>
        <v>2.1912455558776851E-3</v>
      </c>
      <c r="J115" s="559">
        <f>D115*0.5/'TE5'!C115</f>
        <v>-9.1512203216552734E-3</v>
      </c>
      <c r="K115" s="560">
        <f>E115*0.5/'TE5'!D115</f>
        <v>2.3128390312194829E-3</v>
      </c>
      <c r="L115" s="551">
        <f>F115*0.5/'TE5'!E115</f>
        <v>2.0762681961059566E-3</v>
      </c>
      <c r="M115" s="552">
        <f>G115*0.5/'TE5'!F115</f>
        <v>-6.2859058380126953E-3</v>
      </c>
    </row>
    <row r="116" spans="1:13" ht="17" thickBot="1" x14ac:dyDescent="0.25">
      <c r="A116" s="1105"/>
      <c r="B116" s="1124"/>
      <c r="C116" s="1125"/>
      <c r="D116" s="1107"/>
      <c r="E116" s="1107"/>
      <c r="F116" s="1107"/>
      <c r="G116" s="1108"/>
      <c r="H116" s="1115"/>
      <c r="I116" s="1116"/>
      <c r="J116" s="1117"/>
      <c r="K116" s="1118"/>
      <c r="L116" s="1119"/>
      <c r="M116" s="1120"/>
    </row>
    <row r="117" spans="1:13" ht="17" thickTop="1" x14ac:dyDescent="0.2">
      <c r="A117" s="61"/>
      <c r="B117" s="60"/>
      <c r="C117" s="60"/>
      <c r="D117" s="60"/>
      <c r="E117" s="60"/>
      <c r="F117" s="60"/>
      <c r="G117" s="59"/>
      <c r="H117" s="60"/>
      <c r="I117" s="60"/>
      <c r="J117" s="60"/>
      <c r="K117" s="60"/>
      <c r="L117" s="60"/>
      <c r="M117" s="59"/>
    </row>
    <row r="118" spans="1:13" x14ac:dyDescent="0.2">
      <c r="D118" s="57"/>
      <c r="E118" s="57"/>
      <c r="F118" s="57"/>
      <c r="H118" s="57"/>
      <c r="I118" s="57"/>
      <c r="J118" s="57"/>
      <c r="K118" s="57"/>
      <c r="L118" s="57"/>
    </row>
  </sheetData>
  <mergeCells count="3">
    <mergeCell ref="A4:M4"/>
    <mergeCell ref="B7:G7"/>
    <mergeCell ref="H7:M7"/>
  </mergeCells>
  <hyperlinks>
    <hyperlink ref="A1" location="Index!A1" display="Back to index" xr:uid="{00000000-0004-0000-5A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theme="5" tint="0.39997558519241921"/>
  </sheetPr>
  <dimension ref="A1:M118"/>
  <sheetViews>
    <sheetView workbookViewId="0">
      <pane xSplit="1" ySplit="8" topLeftCell="B93" activePane="bottomRight" state="frozen"/>
      <selection activeCell="D32" sqref="D32"/>
      <selection pane="topRight" activeCell="D32" sqref="D32"/>
      <selection pane="bottomLeft" activeCell="D32" sqref="D32"/>
      <selection pane="bottomRight"/>
    </sheetView>
  </sheetViews>
  <sheetFormatPr baseColWidth="10" defaultColWidth="10.83203125" defaultRowHeight="16" x14ac:dyDescent="0.2"/>
  <cols>
    <col min="1" max="1" width="10.83203125" style="56"/>
    <col min="2" max="13" width="12" style="56" customWidth="1"/>
    <col min="14" max="16384" width="10.83203125" style="56"/>
  </cols>
  <sheetData>
    <row r="1" spans="1:13" x14ac:dyDescent="0.2">
      <c r="A1" s="52" t="s">
        <v>36</v>
      </c>
      <c r="B1" s="52"/>
      <c r="C1" s="52"/>
      <c r="G1" s="100"/>
      <c r="H1" s="100"/>
      <c r="I1" s="100"/>
      <c r="J1" s="100"/>
      <c r="K1" s="100"/>
      <c r="L1" s="100"/>
      <c r="M1" s="100"/>
    </row>
    <row r="2" spans="1:13" x14ac:dyDescent="0.2">
      <c r="H2" s="98"/>
      <c r="I2" s="98"/>
    </row>
    <row r="3" spans="1:13" ht="17" thickBot="1" x14ac:dyDescent="0.25"/>
    <row r="4" spans="1:13" ht="25" customHeight="1" thickTop="1" x14ac:dyDescent="0.2">
      <c r="A4" s="1391" t="s">
        <v>258</v>
      </c>
      <c r="B4" s="1392"/>
      <c r="C4" s="1392"/>
      <c r="D4" s="1392"/>
      <c r="E4" s="1392"/>
      <c r="F4" s="1392"/>
      <c r="G4" s="1392"/>
      <c r="H4" s="1392"/>
      <c r="I4" s="1392"/>
      <c r="J4" s="1392"/>
      <c r="K4" s="1392"/>
      <c r="L4" s="1392"/>
      <c r="M4" s="1393"/>
    </row>
    <row r="5" spans="1:13" x14ac:dyDescent="0.2">
      <c r="A5" s="96"/>
      <c r="B5" s="97"/>
      <c r="C5" s="97"/>
      <c r="D5" s="59"/>
      <c r="E5" s="59"/>
      <c r="F5" s="59"/>
      <c r="G5" s="59"/>
      <c r="H5" s="59"/>
      <c r="I5" s="59"/>
      <c r="J5" s="59"/>
      <c r="K5" s="59"/>
      <c r="L5" s="59"/>
      <c r="M5" s="208"/>
    </row>
    <row r="6" spans="1:13" x14ac:dyDescent="0.2">
      <c r="A6" s="96"/>
      <c r="B6" s="45" t="s">
        <v>35</v>
      </c>
      <c r="C6" s="45" t="s">
        <v>34</v>
      </c>
      <c r="D6" s="45" t="s">
        <v>33</v>
      </c>
      <c r="E6" s="45" t="s">
        <v>32</v>
      </c>
      <c r="F6" s="45" t="s">
        <v>31</v>
      </c>
      <c r="G6" s="45" t="s">
        <v>30</v>
      </c>
      <c r="H6" s="48" t="s">
        <v>29</v>
      </c>
      <c r="I6" s="468" t="s">
        <v>28</v>
      </c>
      <c r="J6" s="468" t="s">
        <v>27</v>
      </c>
      <c r="K6" s="468" t="s">
        <v>26</v>
      </c>
      <c r="L6" s="468" t="s">
        <v>25</v>
      </c>
      <c r="M6" s="433" t="s">
        <v>24</v>
      </c>
    </row>
    <row r="7" spans="1:13" ht="20" customHeight="1" x14ac:dyDescent="0.2">
      <c r="A7" s="96"/>
      <c r="B7" s="1455" t="s">
        <v>375</v>
      </c>
      <c r="C7" s="1379"/>
      <c r="D7" s="1387"/>
      <c r="E7" s="1387"/>
      <c r="F7" s="1387"/>
      <c r="G7" s="1387"/>
      <c r="H7" s="1379" t="s">
        <v>90</v>
      </c>
      <c r="I7" s="1379"/>
      <c r="J7" s="1387"/>
      <c r="K7" s="1387"/>
      <c r="L7" s="1387"/>
      <c r="M7" s="1390"/>
    </row>
    <row r="8" spans="1:13" s="87" customFormat="1" ht="52" customHeight="1" x14ac:dyDescent="0.2">
      <c r="A8" s="95"/>
      <c r="B8" s="835" t="s">
        <v>306</v>
      </c>
      <c r="C8" s="352" t="s">
        <v>309</v>
      </c>
      <c r="D8" s="352" t="s">
        <v>87</v>
      </c>
      <c r="E8" s="352" t="s">
        <v>88</v>
      </c>
      <c r="F8" s="352" t="s">
        <v>89</v>
      </c>
      <c r="G8" s="352" t="s">
        <v>56</v>
      </c>
      <c r="H8" s="424" t="s">
        <v>306</v>
      </c>
      <c r="I8" s="352" t="s">
        <v>309</v>
      </c>
      <c r="J8" s="352" t="s">
        <v>87</v>
      </c>
      <c r="K8" s="352" t="s">
        <v>88</v>
      </c>
      <c r="L8" s="352" t="s">
        <v>89</v>
      </c>
      <c r="M8" s="359" t="s">
        <v>56</v>
      </c>
    </row>
    <row r="9" spans="1:13" s="87" customFormat="1" ht="15" hidden="1" customHeight="1" x14ac:dyDescent="0.2">
      <c r="A9" s="93">
        <v>1913</v>
      </c>
      <c r="B9" s="425"/>
      <c r="C9" s="317"/>
      <c r="D9" s="317"/>
      <c r="E9" s="85"/>
      <c r="F9" s="85"/>
      <c r="G9" s="84"/>
      <c r="H9" s="434"/>
      <c r="I9" s="443"/>
      <c r="J9" s="442"/>
      <c r="K9" s="443"/>
      <c r="L9" s="442"/>
      <c r="M9" s="444"/>
    </row>
    <row r="10" spans="1:13" s="87" customFormat="1" ht="15" hidden="1" customHeight="1" x14ac:dyDescent="0.2">
      <c r="A10" s="92">
        <v>1914</v>
      </c>
      <c r="B10" s="425"/>
      <c r="C10" s="317"/>
      <c r="D10" s="317"/>
      <c r="E10" s="85"/>
      <c r="F10" s="85"/>
      <c r="G10" s="84"/>
      <c r="H10" s="434"/>
      <c r="I10" s="443"/>
      <c r="J10" s="442"/>
      <c r="K10" s="443"/>
      <c r="L10" s="442"/>
      <c r="M10" s="444"/>
    </row>
    <row r="11" spans="1:13" s="87" customFormat="1" ht="15" hidden="1" customHeight="1" x14ac:dyDescent="0.2">
      <c r="A11" s="92">
        <v>1915</v>
      </c>
      <c r="B11" s="425"/>
      <c r="C11" s="317"/>
      <c r="D11" s="317"/>
      <c r="E11" s="85"/>
      <c r="F11" s="85"/>
      <c r="G11" s="84"/>
      <c r="H11" s="434"/>
      <c r="I11" s="443"/>
      <c r="J11" s="442"/>
      <c r="K11" s="443"/>
      <c r="L11" s="442"/>
      <c r="M11" s="444"/>
    </row>
    <row r="12" spans="1:13" s="87" customFormat="1" ht="15" hidden="1" customHeight="1" x14ac:dyDescent="0.2">
      <c r="A12" s="92">
        <v>1916</v>
      </c>
      <c r="B12" s="425"/>
      <c r="C12" s="317"/>
      <c r="D12" s="317"/>
      <c r="E12" s="85"/>
      <c r="F12" s="85"/>
      <c r="G12" s="84"/>
      <c r="H12" s="434"/>
      <c r="I12" s="443"/>
      <c r="J12" s="442"/>
      <c r="K12" s="443"/>
      <c r="L12" s="442"/>
      <c r="M12" s="444"/>
    </row>
    <row r="13" spans="1:13" s="87" customFormat="1" ht="15" hidden="1" customHeight="1" x14ac:dyDescent="0.2">
      <c r="A13" s="92">
        <v>1917</v>
      </c>
      <c r="B13" s="425"/>
      <c r="C13" s="317"/>
      <c r="D13" s="317"/>
      <c r="E13" s="85"/>
      <c r="F13" s="85"/>
      <c r="G13" s="84"/>
      <c r="H13" s="434"/>
      <c r="I13" s="443"/>
      <c r="J13" s="442"/>
      <c r="K13" s="443"/>
      <c r="L13" s="442"/>
      <c r="M13" s="444"/>
    </row>
    <row r="14" spans="1:13" s="87" customFormat="1" ht="15" hidden="1" customHeight="1" x14ac:dyDescent="0.2">
      <c r="A14" s="92">
        <v>1918</v>
      </c>
      <c r="B14" s="425"/>
      <c r="C14" s="317"/>
      <c r="D14" s="353"/>
      <c r="E14" s="314"/>
      <c r="F14" s="314"/>
      <c r="G14" s="84"/>
      <c r="H14" s="434"/>
      <c r="I14" s="443"/>
      <c r="J14" s="442"/>
      <c r="K14" s="443"/>
      <c r="L14" s="442"/>
      <c r="M14" s="444"/>
    </row>
    <row r="15" spans="1:13" s="87" customFormat="1" ht="15" hidden="1" customHeight="1" x14ac:dyDescent="0.2">
      <c r="A15" s="91">
        <v>1919</v>
      </c>
      <c r="B15" s="426"/>
      <c r="C15" s="316"/>
      <c r="D15" s="354"/>
      <c r="E15" s="315"/>
      <c r="F15" s="315"/>
      <c r="G15" s="88"/>
      <c r="H15" s="435"/>
      <c r="I15" s="446"/>
      <c r="J15" s="445"/>
      <c r="K15" s="446"/>
      <c r="L15" s="445"/>
      <c r="M15" s="447"/>
    </row>
    <row r="16" spans="1:13" s="87" customFormat="1" ht="15" hidden="1" customHeight="1" x14ac:dyDescent="0.2">
      <c r="A16" s="92">
        <v>1920</v>
      </c>
      <c r="B16" s="425"/>
      <c r="C16" s="317"/>
      <c r="D16" s="353"/>
      <c r="E16" s="314"/>
      <c r="F16" s="314"/>
      <c r="G16" s="84"/>
      <c r="H16" s="434"/>
      <c r="I16" s="443"/>
      <c r="J16" s="442"/>
      <c r="K16" s="443"/>
      <c r="L16" s="442"/>
      <c r="M16" s="444"/>
    </row>
    <row r="17" spans="1:13" s="87" customFormat="1" ht="15" hidden="1" customHeight="1" x14ac:dyDescent="0.2">
      <c r="A17" s="92">
        <v>1921</v>
      </c>
      <c r="B17" s="425"/>
      <c r="C17" s="317"/>
      <c r="D17" s="353"/>
      <c r="E17" s="314"/>
      <c r="F17" s="314"/>
      <c r="G17" s="84"/>
      <c r="H17" s="434"/>
      <c r="I17" s="443"/>
      <c r="J17" s="442"/>
      <c r="K17" s="443"/>
      <c r="L17" s="442"/>
      <c r="M17" s="444"/>
    </row>
    <row r="18" spans="1:13" s="87" customFormat="1" ht="15" hidden="1" customHeight="1" x14ac:dyDescent="0.2">
      <c r="A18" s="92">
        <v>1922</v>
      </c>
      <c r="B18" s="425"/>
      <c r="C18" s="317"/>
      <c r="D18" s="353"/>
      <c r="E18" s="314"/>
      <c r="F18" s="314"/>
      <c r="G18" s="84"/>
      <c r="H18" s="434"/>
      <c r="I18" s="443"/>
      <c r="J18" s="442"/>
      <c r="K18" s="443"/>
      <c r="L18" s="442"/>
      <c r="M18" s="444"/>
    </row>
    <row r="19" spans="1:13" s="87" customFormat="1" ht="15" hidden="1" customHeight="1" x14ac:dyDescent="0.2">
      <c r="A19" s="92">
        <v>1923</v>
      </c>
      <c r="B19" s="425"/>
      <c r="C19" s="317"/>
      <c r="D19" s="353"/>
      <c r="E19" s="314"/>
      <c r="F19" s="314"/>
      <c r="G19" s="84"/>
      <c r="H19" s="434"/>
      <c r="I19" s="443"/>
      <c r="J19" s="442"/>
      <c r="K19" s="443"/>
      <c r="L19" s="442"/>
      <c r="M19" s="444"/>
    </row>
    <row r="20" spans="1:13" s="87" customFormat="1" ht="15" hidden="1" customHeight="1" x14ac:dyDescent="0.2">
      <c r="A20" s="92">
        <v>1924</v>
      </c>
      <c r="B20" s="425"/>
      <c r="C20" s="317"/>
      <c r="D20" s="353"/>
      <c r="E20" s="314"/>
      <c r="F20" s="314"/>
      <c r="G20" s="84"/>
      <c r="H20" s="434"/>
      <c r="I20" s="443"/>
      <c r="J20" s="442"/>
      <c r="K20" s="443"/>
      <c r="L20" s="442"/>
      <c r="M20" s="444"/>
    </row>
    <row r="21" spans="1:13" s="87" customFormat="1" ht="15" hidden="1" customHeight="1" x14ac:dyDescent="0.2">
      <c r="A21" s="92">
        <v>1925</v>
      </c>
      <c r="B21" s="425"/>
      <c r="C21" s="317"/>
      <c r="D21" s="353"/>
      <c r="E21" s="314"/>
      <c r="F21" s="314"/>
      <c r="G21" s="84"/>
      <c r="H21" s="434"/>
      <c r="I21" s="443"/>
      <c r="J21" s="442"/>
      <c r="K21" s="443"/>
      <c r="L21" s="442"/>
      <c r="M21" s="444"/>
    </row>
    <row r="22" spans="1:13" s="87" customFormat="1" ht="15" hidden="1" customHeight="1" x14ac:dyDescent="0.2">
      <c r="A22" s="92">
        <v>1926</v>
      </c>
      <c r="B22" s="425"/>
      <c r="C22" s="317"/>
      <c r="D22" s="353"/>
      <c r="E22" s="314"/>
      <c r="F22" s="314"/>
      <c r="G22" s="84"/>
      <c r="H22" s="434"/>
      <c r="I22" s="443"/>
      <c r="J22" s="442"/>
      <c r="K22" s="443"/>
      <c r="L22" s="442"/>
      <c r="M22" s="444"/>
    </row>
    <row r="23" spans="1:13" s="87" customFormat="1" ht="15" hidden="1" customHeight="1" x14ac:dyDescent="0.2">
      <c r="A23" s="92">
        <v>1927</v>
      </c>
      <c r="B23" s="425"/>
      <c r="C23" s="317"/>
      <c r="D23" s="353"/>
      <c r="E23" s="314"/>
      <c r="F23" s="314"/>
      <c r="G23" s="84"/>
      <c r="H23" s="434"/>
      <c r="I23" s="443"/>
      <c r="J23" s="442"/>
      <c r="K23" s="443"/>
      <c r="L23" s="442"/>
      <c r="M23" s="444"/>
    </row>
    <row r="24" spans="1:13" s="87" customFormat="1" ht="15" hidden="1" customHeight="1" x14ac:dyDescent="0.2">
      <c r="A24" s="92">
        <v>1928</v>
      </c>
      <c r="B24" s="425"/>
      <c r="C24" s="317"/>
      <c r="D24" s="353"/>
      <c r="E24" s="314"/>
      <c r="F24" s="314"/>
      <c r="G24" s="84"/>
      <c r="H24" s="434"/>
      <c r="I24" s="443"/>
      <c r="J24" s="442"/>
      <c r="K24" s="443"/>
      <c r="L24" s="442"/>
      <c r="M24" s="444"/>
    </row>
    <row r="25" spans="1:13" s="87" customFormat="1" ht="15" hidden="1" customHeight="1" x14ac:dyDescent="0.2">
      <c r="A25" s="91">
        <v>1929</v>
      </c>
      <c r="B25" s="426"/>
      <c r="C25" s="316"/>
      <c r="D25" s="354"/>
      <c r="E25" s="315"/>
      <c r="F25" s="315"/>
      <c r="G25" s="88"/>
      <c r="H25" s="435"/>
      <c r="I25" s="446"/>
      <c r="J25" s="445"/>
      <c r="K25" s="446"/>
      <c r="L25" s="445"/>
      <c r="M25" s="447"/>
    </row>
    <row r="26" spans="1:13" s="87" customFormat="1" ht="15" hidden="1" customHeight="1" x14ac:dyDescent="0.2">
      <c r="A26" s="92">
        <v>1930</v>
      </c>
      <c r="B26" s="425"/>
      <c r="C26" s="317"/>
      <c r="D26" s="353"/>
      <c r="E26" s="314"/>
      <c r="F26" s="314"/>
      <c r="G26" s="84"/>
      <c r="H26" s="434"/>
      <c r="I26" s="443"/>
      <c r="J26" s="442"/>
      <c r="K26" s="443"/>
      <c r="L26" s="442"/>
      <c r="M26" s="444"/>
    </row>
    <row r="27" spans="1:13" s="87" customFormat="1" ht="15" hidden="1" customHeight="1" x14ac:dyDescent="0.2">
      <c r="A27" s="92">
        <v>1931</v>
      </c>
      <c r="B27" s="425"/>
      <c r="C27" s="317"/>
      <c r="D27" s="353"/>
      <c r="E27" s="314"/>
      <c r="F27" s="314"/>
      <c r="G27" s="84"/>
      <c r="H27" s="434"/>
      <c r="I27" s="443"/>
      <c r="J27" s="442"/>
      <c r="K27" s="443"/>
      <c r="L27" s="442"/>
      <c r="M27" s="444"/>
    </row>
    <row r="28" spans="1:13" s="87" customFormat="1" ht="15" hidden="1" customHeight="1" x14ac:dyDescent="0.2">
      <c r="A28" s="92">
        <v>1932</v>
      </c>
      <c r="B28" s="425"/>
      <c r="C28" s="317"/>
      <c r="D28" s="353"/>
      <c r="E28" s="314"/>
      <c r="F28" s="314"/>
      <c r="G28" s="84"/>
      <c r="H28" s="434"/>
      <c r="I28" s="443"/>
      <c r="J28" s="442"/>
      <c r="K28" s="443"/>
      <c r="L28" s="442"/>
      <c r="M28" s="444"/>
    </row>
    <row r="29" spans="1:13" s="87" customFormat="1" ht="15" hidden="1" customHeight="1" x14ac:dyDescent="0.2">
      <c r="A29" s="92">
        <v>1933</v>
      </c>
      <c r="B29" s="425"/>
      <c r="C29" s="317"/>
      <c r="D29" s="353"/>
      <c r="E29" s="314"/>
      <c r="F29" s="314"/>
      <c r="G29" s="84"/>
      <c r="H29" s="434"/>
      <c r="I29" s="443"/>
      <c r="J29" s="442"/>
      <c r="K29" s="443"/>
      <c r="L29" s="442"/>
      <c r="M29" s="444"/>
    </row>
    <row r="30" spans="1:13" s="87" customFormat="1" ht="15" hidden="1" customHeight="1" x14ac:dyDescent="0.2">
      <c r="A30" s="92">
        <v>1934</v>
      </c>
      <c r="B30" s="425"/>
      <c r="C30" s="317"/>
      <c r="D30" s="353"/>
      <c r="E30" s="314"/>
      <c r="F30" s="314"/>
      <c r="G30" s="84"/>
      <c r="H30" s="434"/>
      <c r="I30" s="443"/>
      <c r="J30" s="442"/>
      <c r="K30" s="443"/>
      <c r="L30" s="442"/>
      <c r="M30" s="444"/>
    </row>
    <row r="31" spans="1:13" s="87" customFormat="1" ht="15" hidden="1" customHeight="1" x14ac:dyDescent="0.2">
      <c r="A31" s="92">
        <v>1935</v>
      </c>
      <c r="B31" s="425"/>
      <c r="C31" s="317"/>
      <c r="D31" s="353"/>
      <c r="E31" s="314"/>
      <c r="F31" s="314"/>
      <c r="G31" s="84"/>
      <c r="H31" s="434"/>
      <c r="I31" s="443"/>
      <c r="J31" s="442"/>
      <c r="K31" s="443"/>
      <c r="L31" s="442"/>
      <c r="M31" s="444"/>
    </row>
    <row r="32" spans="1:13" s="87" customFormat="1" ht="15" hidden="1" customHeight="1" x14ac:dyDescent="0.2">
      <c r="A32" s="92">
        <v>1936</v>
      </c>
      <c r="B32" s="425"/>
      <c r="C32" s="317"/>
      <c r="D32" s="353"/>
      <c r="E32" s="314"/>
      <c r="F32" s="314"/>
      <c r="G32" s="84"/>
      <c r="H32" s="434"/>
      <c r="I32" s="443"/>
      <c r="J32" s="442"/>
      <c r="K32" s="443"/>
      <c r="L32" s="442"/>
      <c r="M32" s="444"/>
    </row>
    <row r="33" spans="1:13" s="87" customFormat="1" ht="15" hidden="1" customHeight="1" x14ac:dyDescent="0.2">
      <c r="A33" s="92">
        <v>1937</v>
      </c>
      <c r="B33" s="425"/>
      <c r="C33" s="317"/>
      <c r="D33" s="353"/>
      <c r="E33" s="314"/>
      <c r="F33" s="314"/>
      <c r="G33" s="84"/>
      <c r="H33" s="434"/>
      <c r="I33" s="443"/>
      <c r="J33" s="442"/>
      <c r="K33" s="443"/>
      <c r="L33" s="442"/>
      <c r="M33" s="444"/>
    </row>
    <row r="34" spans="1:13" s="87" customFormat="1" ht="15" hidden="1" customHeight="1" x14ac:dyDescent="0.2">
      <c r="A34" s="92">
        <v>1938</v>
      </c>
      <c r="B34" s="425"/>
      <c r="C34" s="317"/>
      <c r="D34" s="353"/>
      <c r="E34" s="314"/>
      <c r="F34" s="314"/>
      <c r="G34" s="84"/>
      <c r="H34" s="434"/>
      <c r="I34" s="443"/>
      <c r="J34" s="442"/>
      <c r="K34" s="443"/>
      <c r="L34" s="442"/>
      <c r="M34" s="444"/>
    </row>
    <row r="35" spans="1:13" s="87" customFormat="1" ht="15" hidden="1" customHeight="1" x14ac:dyDescent="0.2">
      <c r="A35" s="91">
        <v>1939</v>
      </c>
      <c r="B35" s="426"/>
      <c r="C35" s="316"/>
      <c r="D35" s="354"/>
      <c r="E35" s="315"/>
      <c r="F35" s="315"/>
      <c r="G35" s="88"/>
      <c r="H35" s="435"/>
      <c r="I35" s="446"/>
      <c r="J35" s="445"/>
      <c r="K35" s="446"/>
      <c r="L35" s="445"/>
      <c r="M35" s="447"/>
    </row>
    <row r="36" spans="1:13" s="87" customFormat="1" ht="15" hidden="1" customHeight="1" x14ac:dyDescent="0.2">
      <c r="A36" s="92">
        <v>1940</v>
      </c>
      <c r="B36" s="425"/>
      <c r="C36" s="317"/>
      <c r="D36" s="353"/>
      <c r="E36" s="314"/>
      <c r="F36" s="314"/>
      <c r="G36" s="84"/>
      <c r="H36" s="434"/>
      <c r="I36" s="443"/>
      <c r="J36" s="442"/>
      <c r="K36" s="443"/>
      <c r="L36" s="442"/>
      <c r="M36" s="444"/>
    </row>
    <row r="37" spans="1:13" s="87" customFormat="1" ht="15" hidden="1" customHeight="1" x14ac:dyDescent="0.2">
      <c r="A37" s="92">
        <v>1941</v>
      </c>
      <c r="B37" s="425"/>
      <c r="C37" s="317"/>
      <c r="D37" s="353"/>
      <c r="E37" s="314"/>
      <c r="F37" s="314"/>
      <c r="G37" s="84"/>
      <c r="H37" s="434"/>
      <c r="I37" s="443"/>
      <c r="J37" s="442"/>
      <c r="K37" s="443"/>
      <c r="L37" s="442"/>
      <c r="M37" s="444"/>
    </row>
    <row r="38" spans="1:13" s="87" customFormat="1" ht="15" hidden="1" customHeight="1" x14ac:dyDescent="0.2">
      <c r="A38" s="92">
        <v>1942</v>
      </c>
      <c r="B38" s="425"/>
      <c r="C38" s="317"/>
      <c r="D38" s="353"/>
      <c r="E38" s="314"/>
      <c r="F38" s="314"/>
      <c r="G38" s="84"/>
      <c r="H38" s="434"/>
      <c r="I38" s="443"/>
      <c r="J38" s="442"/>
      <c r="K38" s="443"/>
      <c r="L38" s="442"/>
      <c r="M38" s="444"/>
    </row>
    <row r="39" spans="1:13" s="87" customFormat="1" ht="15" hidden="1" customHeight="1" x14ac:dyDescent="0.2">
      <c r="A39" s="92">
        <v>1943</v>
      </c>
      <c r="B39" s="425"/>
      <c r="C39" s="317"/>
      <c r="D39" s="353"/>
      <c r="E39" s="314"/>
      <c r="F39" s="314"/>
      <c r="G39" s="84"/>
      <c r="H39" s="434"/>
      <c r="I39" s="443"/>
      <c r="J39" s="442"/>
      <c r="K39" s="443"/>
      <c r="L39" s="442"/>
      <c r="M39" s="444"/>
    </row>
    <row r="40" spans="1:13" s="87" customFormat="1" ht="15" hidden="1" customHeight="1" x14ac:dyDescent="0.2">
      <c r="A40" s="92">
        <v>1944</v>
      </c>
      <c r="B40" s="425"/>
      <c r="C40" s="317"/>
      <c r="D40" s="353"/>
      <c r="E40" s="314"/>
      <c r="F40" s="314"/>
      <c r="G40" s="84"/>
      <c r="H40" s="434"/>
      <c r="I40" s="443"/>
      <c r="J40" s="442"/>
      <c r="K40" s="443"/>
      <c r="L40" s="442"/>
      <c r="M40" s="444"/>
    </row>
    <row r="41" spans="1:13" s="87" customFormat="1" ht="15" hidden="1" customHeight="1" x14ac:dyDescent="0.2">
      <c r="A41" s="92">
        <v>1945</v>
      </c>
      <c r="B41" s="425"/>
      <c r="C41" s="317"/>
      <c r="D41" s="353"/>
      <c r="E41" s="314"/>
      <c r="F41" s="314"/>
      <c r="G41" s="84"/>
      <c r="H41" s="434"/>
      <c r="I41" s="443"/>
      <c r="J41" s="442"/>
      <c r="K41" s="443"/>
      <c r="L41" s="442"/>
      <c r="M41" s="444"/>
    </row>
    <row r="42" spans="1:13" s="87" customFormat="1" ht="15" hidden="1" customHeight="1" x14ac:dyDescent="0.2">
      <c r="A42" s="92">
        <v>1946</v>
      </c>
      <c r="B42" s="425"/>
      <c r="C42" s="317"/>
      <c r="D42" s="353"/>
      <c r="E42" s="314"/>
      <c r="F42" s="314"/>
      <c r="G42" s="84"/>
      <c r="H42" s="434"/>
      <c r="I42" s="443"/>
      <c r="J42" s="442"/>
      <c r="K42" s="443"/>
      <c r="L42" s="442"/>
      <c r="M42" s="444"/>
    </row>
    <row r="43" spans="1:13" s="87" customFormat="1" ht="15" hidden="1" customHeight="1" x14ac:dyDescent="0.2">
      <c r="A43" s="92">
        <v>1947</v>
      </c>
      <c r="B43" s="425"/>
      <c r="C43" s="317"/>
      <c r="D43" s="353"/>
      <c r="E43" s="314"/>
      <c r="F43" s="314"/>
      <c r="G43" s="84"/>
      <c r="H43" s="434"/>
      <c r="I43" s="443"/>
      <c r="J43" s="442"/>
      <c r="K43" s="443"/>
      <c r="L43" s="442"/>
      <c r="M43" s="444"/>
    </row>
    <row r="44" spans="1:13" s="87" customFormat="1" ht="15" hidden="1" customHeight="1" x14ac:dyDescent="0.2">
      <c r="A44" s="92">
        <v>1948</v>
      </c>
      <c r="B44" s="425"/>
      <c r="C44" s="317"/>
      <c r="D44" s="353"/>
      <c r="E44" s="314"/>
      <c r="F44" s="314"/>
      <c r="G44" s="84"/>
      <c r="H44" s="434"/>
      <c r="I44" s="443"/>
      <c r="J44" s="442"/>
      <c r="K44" s="443"/>
      <c r="L44" s="442"/>
      <c r="M44" s="444"/>
    </row>
    <row r="45" spans="1:13" s="87" customFormat="1" ht="15" hidden="1" customHeight="1" x14ac:dyDescent="0.2">
      <c r="A45" s="91">
        <v>1949</v>
      </c>
      <c r="B45" s="426"/>
      <c r="C45" s="316"/>
      <c r="D45" s="354"/>
      <c r="E45" s="315"/>
      <c r="F45" s="315"/>
      <c r="G45" s="88"/>
      <c r="H45" s="435"/>
      <c r="I45" s="446"/>
      <c r="J45" s="445"/>
      <c r="K45" s="446"/>
      <c r="L45" s="445"/>
      <c r="M45" s="447"/>
    </row>
    <row r="46" spans="1:13" s="87" customFormat="1" ht="15" hidden="1" customHeight="1" x14ac:dyDescent="0.2">
      <c r="A46" s="92">
        <v>1950</v>
      </c>
      <c r="B46" s="425"/>
      <c r="C46" s="317"/>
      <c r="D46" s="353"/>
      <c r="E46" s="314"/>
      <c r="F46" s="314"/>
      <c r="G46" s="84"/>
      <c r="H46" s="434"/>
      <c r="I46" s="443"/>
      <c r="J46" s="442"/>
      <c r="K46" s="443"/>
      <c r="L46" s="442"/>
      <c r="M46" s="444"/>
    </row>
    <row r="47" spans="1:13" s="87" customFormat="1" ht="15" hidden="1" customHeight="1" x14ac:dyDescent="0.2">
      <c r="A47" s="92">
        <v>1951</v>
      </c>
      <c r="B47" s="425"/>
      <c r="C47" s="317"/>
      <c r="D47" s="353"/>
      <c r="E47" s="314"/>
      <c r="F47" s="314"/>
      <c r="G47" s="84"/>
      <c r="H47" s="434"/>
      <c r="I47" s="443"/>
      <c r="J47" s="442"/>
      <c r="K47" s="443"/>
      <c r="L47" s="442"/>
      <c r="M47" s="444"/>
    </row>
    <row r="48" spans="1:13" s="87" customFormat="1" ht="15" hidden="1" customHeight="1" x14ac:dyDescent="0.2">
      <c r="A48" s="92">
        <v>1952</v>
      </c>
      <c r="B48" s="425"/>
      <c r="C48" s="317"/>
      <c r="D48" s="353"/>
      <c r="E48" s="314"/>
      <c r="F48" s="314"/>
      <c r="G48" s="84"/>
      <c r="H48" s="434"/>
      <c r="I48" s="443"/>
      <c r="J48" s="442"/>
      <c r="K48" s="443"/>
      <c r="L48" s="442"/>
      <c r="M48" s="444"/>
    </row>
    <row r="49" spans="1:13" s="87" customFormat="1" ht="15" hidden="1" customHeight="1" x14ac:dyDescent="0.2">
      <c r="A49" s="92">
        <v>1953</v>
      </c>
      <c r="B49" s="425"/>
      <c r="C49" s="317"/>
      <c r="D49" s="353"/>
      <c r="E49" s="314"/>
      <c r="F49" s="314"/>
      <c r="G49" s="84"/>
      <c r="H49" s="434"/>
      <c r="I49" s="443"/>
      <c r="J49" s="442"/>
      <c r="K49" s="443"/>
      <c r="L49" s="442"/>
      <c r="M49" s="444"/>
    </row>
    <row r="50" spans="1:13" s="87" customFormat="1" ht="15" hidden="1" customHeight="1" x14ac:dyDescent="0.2">
      <c r="A50" s="92">
        <v>1954</v>
      </c>
      <c r="B50" s="425"/>
      <c r="C50" s="317"/>
      <c r="D50" s="353"/>
      <c r="E50" s="314"/>
      <c r="F50" s="314"/>
      <c r="G50" s="84"/>
      <c r="H50" s="434"/>
      <c r="I50" s="443"/>
      <c r="J50" s="442"/>
      <c r="K50" s="443"/>
      <c r="L50" s="442"/>
      <c r="M50" s="444"/>
    </row>
    <row r="51" spans="1:13" s="87" customFormat="1" ht="15" hidden="1" customHeight="1" x14ac:dyDescent="0.2">
      <c r="A51" s="92">
        <v>1955</v>
      </c>
      <c r="B51" s="425"/>
      <c r="C51" s="317"/>
      <c r="D51" s="353"/>
      <c r="E51" s="314"/>
      <c r="F51" s="314"/>
      <c r="G51" s="84"/>
      <c r="H51" s="434"/>
      <c r="I51" s="443"/>
      <c r="J51" s="442"/>
      <c r="K51" s="443"/>
      <c r="L51" s="442"/>
      <c r="M51" s="444"/>
    </row>
    <row r="52" spans="1:13" s="87" customFormat="1" ht="15" hidden="1" customHeight="1" x14ac:dyDescent="0.2">
      <c r="A52" s="92">
        <v>1956</v>
      </c>
      <c r="B52" s="425"/>
      <c r="C52" s="317"/>
      <c r="D52" s="353"/>
      <c r="E52" s="314"/>
      <c r="F52" s="314"/>
      <c r="G52" s="84"/>
      <c r="H52" s="434"/>
      <c r="I52" s="443"/>
      <c r="J52" s="442"/>
      <c r="K52" s="443"/>
      <c r="L52" s="442"/>
      <c r="M52" s="444"/>
    </row>
    <row r="53" spans="1:13" s="87" customFormat="1" ht="15" hidden="1" customHeight="1" x14ac:dyDescent="0.2">
      <c r="A53" s="92">
        <v>1957</v>
      </c>
      <c r="B53" s="425"/>
      <c r="C53" s="317"/>
      <c r="D53" s="353"/>
      <c r="E53" s="314"/>
      <c r="F53" s="314"/>
      <c r="G53" s="84"/>
      <c r="H53" s="434"/>
      <c r="I53" s="443"/>
      <c r="J53" s="442"/>
      <c r="K53" s="443"/>
      <c r="L53" s="442"/>
      <c r="M53" s="444"/>
    </row>
    <row r="54" spans="1:13" s="87" customFormat="1" ht="15" hidden="1" customHeight="1" x14ac:dyDescent="0.2">
      <c r="A54" s="92">
        <v>1958</v>
      </c>
      <c r="B54" s="425"/>
      <c r="C54" s="317"/>
      <c r="D54" s="353"/>
      <c r="E54" s="314"/>
      <c r="F54" s="314"/>
      <c r="G54" s="84"/>
      <c r="H54" s="434"/>
      <c r="I54" s="443"/>
      <c r="J54" s="442"/>
      <c r="K54" s="443"/>
      <c r="L54" s="442"/>
      <c r="M54" s="444"/>
    </row>
    <row r="55" spans="1:13" s="87" customFormat="1" ht="15" hidden="1" customHeight="1" x14ac:dyDescent="0.2">
      <c r="A55" s="91">
        <v>1959</v>
      </c>
      <c r="B55" s="426"/>
      <c r="C55" s="316"/>
      <c r="D55" s="354"/>
      <c r="E55" s="315"/>
      <c r="F55" s="315"/>
      <c r="G55" s="88"/>
      <c r="H55" s="435"/>
      <c r="I55" s="446"/>
      <c r="J55" s="445"/>
      <c r="K55" s="446"/>
      <c r="L55" s="445"/>
      <c r="M55" s="447"/>
    </row>
    <row r="56" spans="1:13" x14ac:dyDescent="0.2">
      <c r="A56" s="67">
        <v>1960</v>
      </c>
      <c r="B56" s="425"/>
      <c r="C56" s="317"/>
      <c r="D56" s="353"/>
      <c r="E56" s="314"/>
      <c r="F56" s="314"/>
      <c r="G56" s="84"/>
      <c r="H56" s="434"/>
      <c r="I56" s="443"/>
      <c r="J56" s="442"/>
      <c r="K56" s="443"/>
      <c r="L56" s="442"/>
      <c r="M56" s="444"/>
    </row>
    <row r="57" spans="1:13" x14ac:dyDescent="0.2">
      <c r="A57" s="67">
        <v>1961</v>
      </c>
      <c r="B57" s="425"/>
      <c r="C57" s="317"/>
      <c r="D57" s="353"/>
      <c r="E57" s="314"/>
      <c r="F57" s="314"/>
      <c r="G57" s="84"/>
      <c r="H57" s="434"/>
      <c r="I57" s="443"/>
      <c r="J57" s="442"/>
      <c r="K57" s="443"/>
      <c r="L57" s="442"/>
      <c r="M57" s="444"/>
    </row>
    <row r="58" spans="1:13" x14ac:dyDescent="0.2">
      <c r="A58" s="67">
        <v>1962</v>
      </c>
      <c r="B58" s="563">
        <f>avghweal!BI51</f>
        <v>71768.737779916133</v>
      </c>
      <c r="C58" s="523">
        <f>avghweal!BJ51</f>
        <v>65945.572054375472</v>
      </c>
      <c r="D58" s="522">
        <f>avghweal!BK51</f>
        <v>72047.529024995762</v>
      </c>
      <c r="E58" s="522">
        <f>avghweal!BL51</f>
        <v>71504.191264507535</v>
      </c>
      <c r="F58" s="522">
        <f>avghweal!BM51</f>
        <v>105821.46207048176</v>
      </c>
      <c r="G58" s="523">
        <f>avghweal!BN51</f>
        <v>71768.737779916133</v>
      </c>
      <c r="H58" s="532">
        <f>B58*0.4/'TE5'!B58</f>
        <v>0.27454286813735962</v>
      </c>
      <c r="I58" s="549">
        <f>C58*0.4/'TE5'!B58</f>
        <v>0.25226703231547776</v>
      </c>
      <c r="J58" s="549">
        <f>D58*0.4/'TE5'!C58</f>
        <v>0.33376429760535498</v>
      </c>
      <c r="K58" s="543">
        <f>E58*0.4/'TE5'!D58</f>
        <v>0.28195358595582359</v>
      </c>
      <c r="L58" s="549">
        <f>F58*0.4/'TE5'!E58</f>
        <v>0.39371383813843391</v>
      </c>
      <c r="M58" s="550">
        <f>G58*0.4/'TE5'!F58</f>
        <v>0.17783459484863445</v>
      </c>
    </row>
    <row r="59" spans="1:13" x14ac:dyDescent="0.2">
      <c r="A59" s="67">
        <v>1963</v>
      </c>
      <c r="B59" s="564">
        <f>avghweal!BI52</f>
        <v>73555.468021674926</v>
      </c>
      <c r="C59" s="525">
        <f>avghweal!BJ52</f>
        <v>66590.230378882989</v>
      </c>
      <c r="D59" s="524">
        <f>avghweal!BK52</f>
        <v>73104.944241539473</v>
      </c>
      <c r="E59" s="524">
        <f>avghweal!BL52</f>
        <v>74016.362083409331</v>
      </c>
      <c r="F59" s="524">
        <f>avghweal!BM52</f>
        <v>109084.8804336498</v>
      </c>
      <c r="G59" s="525">
        <f>avghweal!BN52</f>
        <v>73555.468021674926</v>
      </c>
      <c r="H59" s="533">
        <f>B59*0.4/'TE5'!B59</f>
        <v>0.2788683722308451</v>
      </c>
      <c r="I59" s="544">
        <f>C59*0.4/'TE5'!B59</f>
        <v>0.25246130099755448</v>
      </c>
      <c r="J59" s="551">
        <f>D59*0.4/'TE5'!C59</f>
        <v>0.33734795174809062</v>
      </c>
      <c r="K59" s="544">
        <f>E59*0.4/'TE5'!D59</f>
        <v>0.28869813403819627</v>
      </c>
      <c r="L59" s="551">
        <f>F59*0.4/'TE5'!E59</f>
        <v>0.39575722029403415</v>
      </c>
      <c r="M59" s="552">
        <f>G59*0.4/'TE5'!F59</f>
        <v>0.18067907610701214</v>
      </c>
    </row>
    <row r="60" spans="1:13" x14ac:dyDescent="0.2">
      <c r="A60" s="67">
        <v>1964</v>
      </c>
      <c r="B60" s="564">
        <f>avghweal!BI53</f>
        <v>75342.198263433733</v>
      </c>
      <c r="C60" s="525">
        <f>avghweal!BJ53</f>
        <v>67234.88870339049</v>
      </c>
      <c r="D60" s="524">
        <f>avghweal!BK53</f>
        <v>74162.359458083185</v>
      </c>
      <c r="E60" s="524">
        <f>avghweal!BL53</f>
        <v>76528.532902311112</v>
      </c>
      <c r="F60" s="524">
        <f>avghweal!BM53</f>
        <v>112348.29879681783</v>
      </c>
      <c r="G60" s="525">
        <f>avghweal!BN53</f>
        <v>75342.198263433733</v>
      </c>
      <c r="H60" s="533">
        <f>B60*0.4/'TE5'!B60</f>
        <v>0.27788496017456049</v>
      </c>
      <c r="I60" s="544">
        <f>C60*0.4/'TE5'!B60</f>
        <v>0.24798273477972671</v>
      </c>
      <c r="J60" s="551">
        <f>D60*0.4/'TE5'!C60</f>
        <v>0.34090388593625776</v>
      </c>
      <c r="K60" s="544">
        <f>E60*0.4/'TE5'!D60</f>
        <v>0.29529813576594871</v>
      </c>
      <c r="L60" s="551">
        <f>F60*0.4/'TE5'!E60</f>
        <v>0.39770138600146238</v>
      </c>
      <c r="M60" s="552">
        <f>G60*0.4/'TE5'!F60</f>
        <v>0.17939516700176469</v>
      </c>
    </row>
    <row r="61" spans="1:13" x14ac:dyDescent="0.2">
      <c r="A61" s="67">
        <v>1965</v>
      </c>
      <c r="B61" s="564">
        <f>avghweal!BI54</f>
        <v>78315.743520003452</v>
      </c>
      <c r="C61" s="525">
        <f>avghweal!BJ54</f>
        <v>68637.131877372303</v>
      </c>
      <c r="D61" s="524">
        <f>avghweal!BK54</f>
        <v>77385.955370634474</v>
      </c>
      <c r="E61" s="524">
        <f>avghweal!BL54</f>
        <v>79258.875196895882</v>
      </c>
      <c r="F61" s="524">
        <f>avghweal!BM54</f>
        <v>116617.56569779644</v>
      </c>
      <c r="G61" s="525">
        <f>avghweal!BN54</f>
        <v>78315.743520003452</v>
      </c>
      <c r="H61" s="533">
        <f>B61*0.4/'TE5'!B61</f>
        <v>0.27659216166712502</v>
      </c>
      <c r="I61" s="544">
        <f>C61*0.4/'TE5'!B61</f>
        <v>0.24240965894354194</v>
      </c>
      <c r="J61" s="551">
        <f>D61*0.4/'TE5'!C61</f>
        <v>0.34912253057134651</v>
      </c>
      <c r="K61" s="544">
        <f>E61*0.4/'TE5'!D61</f>
        <v>0.29652595257796022</v>
      </c>
      <c r="L61" s="551">
        <f>F61*0.4/'TE5'!E61</f>
        <v>0.40465492677526765</v>
      </c>
      <c r="M61" s="552">
        <f>G61*0.4/'TE5'!F61</f>
        <v>0.17908931879489118</v>
      </c>
    </row>
    <row r="62" spans="1:13" x14ac:dyDescent="0.2">
      <c r="A62" s="67">
        <v>1966</v>
      </c>
      <c r="B62" s="564">
        <f>avghweal!BI55</f>
        <v>81289.288776573172</v>
      </c>
      <c r="C62" s="525">
        <f>avghweal!BJ55</f>
        <v>70039.375051354131</v>
      </c>
      <c r="D62" s="524">
        <f>avghweal!BK55</f>
        <v>80609.551283185763</v>
      </c>
      <c r="E62" s="524">
        <f>avghweal!BL55</f>
        <v>81989.217491480667</v>
      </c>
      <c r="F62" s="524">
        <f>avghweal!BM55</f>
        <v>120886.83259877504</v>
      </c>
      <c r="G62" s="525">
        <f>avghweal!BN55</f>
        <v>81289.288776573172</v>
      </c>
      <c r="H62" s="533">
        <f>B62*0.4/'TE5'!B62</f>
        <v>0.28532993793487554</v>
      </c>
      <c r="I62" s="544">
        <f>C62*0.4/'TE5'!B62</f>
        <v>0.24584211323742872</v>
      </c>
      <c r="J62" s="551">
        <f>D62*0.4/'TE5'!C62</f>
        <v>0.35704178563993971</v>
      </c>
      <c r="K62" s="544">
        <f>E62*0.4/'TE5'!D62</f>
        <v>0.29768124250410749</v>
      </c>
      <c r="L62" s="551">
        <f>F62*0.4/'TE5'!E62</f>
        <v>0.4113389232155476</v>
      </c>
      <c r="M62" s="552">
        <f>G62*0.4/'TE5'!F62</f>
        <v>0.18515591038462278</v>
      </c>
    </row>
    <row r="63" spans="1:13" x14ac:dyDescent="0.2">
      <c r="A63" s="67">
        <v>1967</v>
      </c>
      <c r="B63" s="564">
        <f>avghweal!BI56</f>
        <v>84981.01181652896</v>
      </c>
      <c r="C63" s="525">
        <f>avghweal!BJ56</f>
        <v>74128.955206002458</v>
      </c>
      <c r="D63" s="524">
        <f>avghweal!BK56</f>
        <v>83577.059199064111</v>
      </c>
      <c r="E63" s="524">
        <f>avghweal!BL56</f>
        <v>86351.707534141286</v>
      </c>
      <c r="F63" s="524">
        <f>avghweal!BM56</f>
        <v>129593.08806810172</v>
      </c>
      <c r="G63" s="525">
        <f>avghweal!BN56</f>
        <v>84981.01181652896</v>
      </c>
      <c r="H63" s="534">
        <f>B63*0.4/'TE5'!B63</f>
        <v>0.29175482690334326</v>
      </c>
      <c r="I63" s="545">
        <f>C63*0.4/'TE5'!B63</f>
        <v>0.25449779935953115</v>
      </c>
      <c r="J63" s="551">
        <f>D63*0.4/'TE5'!C63</f>
        <v>0.35558188146485598</v>
      </c>
      <c r="K63" s="544">
        <f>E63*0.4/'TE5'!D63</f>
        <v>0.31095868551803996</v>
      </c>
      <c r="L63" s="551">
        <f>F63*0.4/'TE5'!E63</f>
        <v>0.4259705361157976</v>
      </c>
      <c r="M63" s="552">
        <f>G63*0.4/'TE5'!F63</f>
        <v>0.18610968245418769</v>
      </c>
    </row>
    <row r="64" spans="1:13" x14ac:dyDescent="0.2">
      <c r="A64" s="67">
        <v>1968</v>
      </c>
      <c r="B64" s="564">
        <f>avghweal!BI57</f>
        <v>89051.539335992013</v>
      </c>
      <c r="C64" s="525">
        <f>avghweal!BJ57</f>
        <v>75732.530189397905</v>
      </c>
      <c r="D64" s="524">
        <f>avghweal!BK57</f>
        <v>87240.666653276669</v>
      </c>
      <c r="E64" s="524">
        <f>avghweal!BL57</f>
        <v>90908.721326049636</v>
      </c>
      <c r="F64" s="524">
        <f>avghweal!BM57</f>
        <v>135214.82156119365</v>
      </c>
      <c r="G64" s="525">
        <f>avghweal!BN57</f>
        <v>89051.539335992013</v>
      </c>
      <c r="H64" s="534">
        <f>B64*0.4/'TE5'!B64</f>
        <v>0.29120894894003868</v>
      </c>
      <c r="I64" s="545">
        <f>C64*0.4/'TE5'!B64</f>
        <v>0.24765423126280245</v>
      </c>
      <c r="J64" s="551">
        <f>D64*0.4/'TE5'!C64</f>
        <v>0.35671365620996054</v>
      </c>
      <c r="K64" s="544">
        <f>E64*0.4/'TE5'!D64</f>
        <v>0.31156422320756261</v>
      </c>
      <c r="L64" s="551">
        <f>F64*0.4/'TE5'!E64</f>
        <v>0.42340364858013518</v>
      </c>
      <c r="M64" s="552">
        <f>G64*0.4/'TE5'!F64</f>
        <v>0.18702281150774575</v>
      </c>
    </row>
    <row r="65" spans="1:13" x14ac:dyDescent="0.2">
      <c r="A65" s="72">
        <v>1969</v>
      </c>
      <c r="B65" s="565">
        <f>avghweal!BI58</f>
        <v>90789.091324504436</v>
      </c>
      <c r="C65" s="527">
        <f>avghweal!BJ58</f>
        <v>77477.338689088443</v>
      </c>
      <c r="D65" s="526">
        <f>avghweal!BK58</f>
        <v>88523.219645935984</v>
      </c>
      <c r="E65" s="526">
        <f>avghweal!BL58</f>
        <v>93061.257851038798</v>
      </c>
      <c r="F65" s="526">
        <f>avghweal!BM58</f>
        <v>138749.60567632774</v>
      </c>
      <c r="G65" s="527">
        <f>avghweal!BN58</f>
        <v>90789.285143882327</v>
      </c>
      <c r="H65" s="535">
        <f>B65*0.4/'TE5'!B65</f>
        <v>0.30014080461114651</v>
      </c>
      <c r="I65" s="546">
        <f>C65*0.4/'TE5'!B65</f>
        <v>0.25613331330916089</v>
      </c>
      <c r="J65" s="553">
        <f>D65*0.4/'TE5'!C65</f>
        <v>0.36366172032049771</v>
      </c>
      <c r="K65" s="547">
        <f>E65*0.4/'TE5'!D65</f>
        <v>0.32321619521736078</v>
      </c>
      <c r="L65" s="553">
        <f>F65*0.4/'TE5'!E65</f>
        <v>0.43847632840213857</v>
      </c>
      <c r="M65" s="554">
        <f>G65*0.4/'TE5'!F65</f>
        <v>0.19196416193527691</v>
      </c>
    </row>
    <row r="66" spans="1:13" x14ac:dyDescent="0.2">
      <c r="A66" s="67">
        <v>1970</v>
      </c>
      <c r="B66" s="564">
        <f>avghweal!BI59</f>
        <v>86145.370765932603</v>
      </c>
      <c r="C66" s="525">
        <f>avghweal!BJ59</f>
        <v>73403.407939633864</v>
      </c>
      <c r="D66" s="524">
        <f>avghweal!BK59</f>
        <v>84744.885104930843</v>
      </c>
      <c r="E66" s="524">
        <f>avghweal!BL59</f>
        <v>87591.039302717953</v>
      </c>
      <c r="F66" s="524">
        <f>avghweal!BM59</f>
        <v>129608.7995387694</v>
      </c>
      <c r="G66" s="525">
        <f>avghweal!BN59</f>
        <v>86145.785750913259</v>
      </c>
      <c r="H66" s="534">
        <f>B66*0.4/'TE5'!B66</f>
        <v>0.29927514656446869</v>
      </c>
      <c r="I66" s="545">
        <f>C66*0.4/'TE5'!B66</f>
        <v>0.25500866122167637</v>
      </c>
      <c r="J66" s="551">
        <f>D66*0.4/'TE5'!C66</f>
        <v>0.36881264244850137</v>
      </c>
      <c r="K66" s="544">
        <f>E66*0.4/'TE5'!D66</f>
        <v>0.31601619852210133</v>
      </c>
      <c r="L66" s="551">
        <f>F66*0.4/'TE5'!E66</f>
        <v>0.43462613053481725</v>
      </c>
      <c r="M66" s="552">
        <f>G66*0.4/'TE5'!F66</f>
        <v>0.1927982455528861</v>
      </c>
    </row>
    <row r="67" spans="1:13" x14ac:dyDescent="0.2">
      <c r="A67" s="67">
        <v>1971</v>
      </c>
      <c r="B67" s="564">
        <f>avghweal!BI60</f>
        <v>87312.164731637109</v>
      </c>
      <c r="C67" s="525">
        <f>avghweal!BJ60</f>
        <v>77186.741243822878</v>
      </c>
      <c r="D67" s="524">
        <f>avghweal!BK60</f>
        <v>85585.438936756735</v>
      </c>
      <c r="E67" s="524">
        <f>avghweal!BL60</f>
        <v>89088.929216382181</v>
      </c>
      <c r="F67" s="524">
        <f>avghweal!BM60</f>
        <v>130525.4768450757</v>
      </c>
      <c r="G67" s="525">
        <f>avghweal!BN60</f>
        <v>87312.264407981056</v>
      </c>
      <c r="H67" s="534">
        <f>B67*0.4/'TE5'!B67</f>
        <v>0.30266116227721795</v>
      </c>
      <c r="I67" s="545">
        <f>C67*0.4/'TE5'!B67</f>
        <v>0.26756213053530464</v>
      </c>
      <c r="J67" s="551">
        <f>D67*0.4/'TE5'!C67</f>
        <v>0.36013747807068247</v>
      </c>
      <c r="K67" s="544">
        <f>E67*0.4/'TE5'!D67</f>
        <v>0.32155669331710957</v>
      </c>
      <c r="L67" s="551">
        <f>F67*0.4/'TE5'!E67</f>
        <v>0.43571874513937614</v>
      </c>
      <c r="M67" s="552">
        <f>G67*0.4/'TE5'!F67</f>
        <v>0.1951102985177349</v>
      </c>
    </row>
    <row r="68" spans="1:13" x14ac:dyDescent="0.2">
      <c r="A68" s="67">
        <v>1972</v>
      </c>
      <c r="B68" s="564">
        <f>avghweal!BI61</f>
        <v>91870.637548770843</v>
      </c>
      <c r="C68" s="525">
        <f>avghweal!BJ61</f>
        <v>78961.444981176581</v>
      </c>
      <c r="D68" s="524">
        <f>avghweal!BK61</f>
        <v>90068.370485950407</v>
      </c>
      <c r="E68" s="524">
        <f>avghweal!BL61</f>
        <v>93665.499388874683</v>
      </c>
      <c r="F68" s="524">
        <f>avghweal!BM61</f>
        <v>133852.48398029216</v>
      </c>
      <c r="G68" s="525">
        <f>avghweal!BN61</f>
        <v>91870.654890608334</v>
      </c>
      <c r="H68" s="534">
        <f>B68*0.4/'TE5'!B68</f>
        <v>0.29972849330806639</v>
      </c>
      <c r="I68" s="545">
        <f>C68*0.4/'TE5'!B68</f>
        <v>0.25761217691639371</v>
      </c>
      <c r="J68" s="551">
        <f>D68*0.4/'TE5'!C68</f>
        <v>0.36424152980344299</v>
      </c>
      <c r="K68" s="544">
        <f>E68*0.4/'TE5'!D68</f>
        <v>0.31779985926365217</v>
      </c>
      <c r="L68" s="551">
        <f>F68*0.4/'TE5'!E68</f>
        <v>0.42117124220317226</v>
      </c>
      <c r="M68" s="552">
        <f>G68*0.4/'TE5'!F68</f>
        <v>0.19655830657123685</v>
      </c>
    </row>
    <row r="69" spans="1:13" x14ac:dyDescent="0.2">
      <c r="A69" s="67">
        <v>1973</v>
      </c>
      <c r="B69" s="564">
        <f>avghweal!BI62</f>
        <v>96092.184664723478</v>
      </c>
      <c r="C69" s="525">
        <f>avghweal!BJ62</f>
        <v>83323.042682470725</v>
      </c>
      <c r="D69" s="524">
        <f>avghweal!BK62</f>
        <v>95295.873865821399</v>
      </c>
      <c r="E69" s="524">
        <f>avghweal!BL62</f>
        <v>96917.669679977786</v>
      </c>
      <c r="F69" s="524">
        <f>avghweal!BM62</f>
        <v>139450.78025007312</v>
      </c>
      <c r="G69" s="525">
        <f>avghweal!BN62</f>
        <v>96092.189044054074</v>
      </c>
      <c r="H69" s="534">
        <f>B69*0.4/'TE5'!B69</f>
        <v>0.31036072483038885</v>
      </c>
      <c r="I69" s="545">
        <f>C69*0.4/'TE5'!B69</f>
        <v>0.26911865946470265</v>
      </c>
      <c r="J69" s="551">
        <f>D69*0.4/'TE5'!C69</f>
        <v>0.37507116294856185</v>
      </c>
      <c r="K69" s="544">
        <f>E69*0.4/'TE5'!D69</f>
        <v>0.32132548992823923</v>
      </c>
      <c r="L69" s="551">
        <f>F69*0.4/'TE5'!E69</f>
        <v>0.43961427661531904</v>
      </c>
      <c r="M69" s="552">
        <f>G69*0.4/'TE5'!F69</f>
        <v>0.20353163113899564</v>
      </c>
    </row>
    <row r="70" spans="1:13" x14ac:dyDescent="0.2">
      <c r="A70" s="67">
        <v>1974</v>
      </c>
      <c r="B70" s="564">
        <f>avghweal!BI63</f>
        <v>90818.496023417509</v>
      </c>
      <c r="C70" s="525">
        <f>avghweal!BJ63</f>
        <v>79455.146050373296</v>
      </c>
      <c r="D70" s="524">
        <f>avghweal!BK63</f>
        <v>88955.954041600169</v>
      </c>
      <c r="E70" s="524">
        <f>avghweal!BL63</f>
        <v>92681.360059882849</v>
      </c>
      <c r="F70" s="524">
        <f>avghweal!BM63</f>
        <v>131026.69233061461</v>
      </c>
      <c r="G70" s="525">
        <f>avghweal!BN63</f>
        <v>90818.49701914443</v>
      </c>
      <c r="H70" s="534">
        <f>B70*0.4/'TE5'!B70</f>
        <v>0.32252284762853384</v>
      </c>
      <c r="I70" s="545">
        <f>C70*0.4/'TE5'!B70</f>
        <v>0.28216829263831639</v>
      </c>
      <c r="J70" s="551">
        <f>D70*0.4/'TE5'!C70</f>
        <v>0.37785417217200101</v>
      </c>
      <c r="K70" s="544">
        <f>E70*0.4/'TE5'!D70</f>
        <v>0.33999374175480646</v>
      </c>
      <c r="L70" s="551">
        <f>F70*0.4/'TE5'!E70</f>
        <v>0.45163442283304595</v>
      </c>
      <c r="M70" s="552">
        <f>G70*0.4/'TE5'!F70</f>
        <v>0.21213830685923124</v>
      </c>
    </row>
    <row r="71" spans="1:13" x14ac:dyDescent="0.2">
      <c r="A71" s="67">
        <v>1975</v>
      </c>
      <c r="B71" s="564">
        <f>avghweal!BI64</f>
        <v>87818.397542639912</v>
      </c>
      <c r="C71" s="525">
        <f>avghweal!BJ64</f>
        <v>74801.186794722045</v>
      </c>
      <c r="D71" s="524">
        <f>avghweal!BK64</f>
        <v>85475.050269304455</v>
      </c>
      <c r="E71" s="524">
        <f>avghweal!BL64</f>
        <v>90170.319236008654</v>
      </c>
      <c r="F71" s="524">
        <f>avghweal!BM64</f>
        <v>125668.83010947378</v>
      </c>
      <c r="G71" s="525">
        <f>avghweal!BN64</f>
        <v>87818.397781557738</v>
      </c>
      <c r="H71" s="534">
        <f>B71*0.4/'TE5'!B71</f>
        <v>0.3249401521622986</v>
      </c>
      <c r="I71" s="545">
        <f>C71*0.4/'TE5'!B71</f>
        <v>0.27677468160582014</v>
      </c>
      <c r="J71" s="551">
        <f>D71*0.4/'TE5'!C71</f>
        <v>0.38396672632193157</v>
      </c>
      <c r="K71" s="544">
        <f>E71*0.4/'TE5'!D71</f>
        <v>0.34669629373601285</v>
      </c>
      <c r="L71" s="551">
        <f>F71*0.4/'TE5'!E71</f>
        <v>0.44874639306516334</v>
      </c>
      <c r="M71" s="552">
        <f>G71*0.4/'TE5'!F71</f>
        <v>0.21491412209358923</v>
      </c>
    </row>
    <row r="72" spans="1:13" x14ac:dyDescent="0.2">
      <c r="A72" s="67">
        <v>1976</v>
      </c>
      <c r="B72" s="564">
        <f>avghweal!BI65</f>
        <v>95190.18622539498</v>
      </c>
      <c r="C72" s="525">
        <f>avghweal!BJ65</f>
        <v>81413.501384471165</v>
      </c>
      <c r="D72" s="524">
        <f>avghweal!BK65</f>
        <v>93732.34077347671</v>
      </c>
      <c r="E72" s="524">
        <f>avghweal!BL65</f>
        <v>96636.890211194172</v>
      </c>
      <c r="F72" s="524">
        <f>avghweal!BM65</f>
        <v>135177.36532014728</v>
      </c>
      <c r="G72" s="525">
        <f>avghweal!BN65</f>
        <v>95190.237526823767</v>
      </c>
      <c r="H72" s="534">
        <f>B72*0.4/'TE5'!B72</f>
        <v>0.3322006779894196</v>
      </c>
      <c r="I72" s="545">
        <f>C72*0.4/'TE5'!B72</f>
        <v>0.28412193976986461</v>
      </c>
      <c r="J72" s="551">
        <f>D72*0.4/'TE5'!C72</f>
        <v>0.39368379006794341</v>
      </c>
      <c r="K72" s="544">
        <f>E72*0.4/'TE5'!D72</f>
        <v>0.34700253256485603</v>
      </c>
      <c r="L72" s="551">
        <f>F72*0.4/'TE5'!E72</f>
        <v>0.45944692771449791</v>
      </c>
      <c r="M72" s="552">
        <f>G72*0.4/'TE5'!F72</f>
        <v>0.22072096849758654</v>
      </c>
    </row>
    <row r="73" spans="1:13" x14ac:dyDescent="0.2">
      <c r="A73" s="67">
        <v>1977</v>
      </c>
      <c r="B73" s="564">
        <f>avghweal!BI66</f>
        <v>99019.898422167491</v>
      </c>
      <c r="C73" s="525">
        <f>avghweal!BJ66</f>
        <v>83744.519649119757</v>
      </c>
      <c r="D73" s="524">
        <f>avghweal!BK66</f>
        <v>98210.978202766288</v>
      </c>
      <c r="E73" s="524">
        <f>avghweal!BL66</f>
        <v>99841.136853913253</v>
      </c>
      <c r="F73" s="524">
        <f>avghweal!BM66</f>
        <v>138126.3011260074</v>
      </c>
      <c r="G73" s="525">
        <f>avghweal!BN66</f>
        <v>99020.016805459149</v>
      </c>
      <c r="H73" s="534">
        <f>B73*0.4/'TE5'!B73</f>
        <v>0.33657013669572672</v>
      </c>
      <c r="I73" s="545">
        <f>C73*0.4/'TE5'!B73</f>
        <v>0.2846488925453417</v>
      </c>
      <c r="J73" s="551">
        <f>D73*0.4/'TE5'!C73</f>
        <v>0.40448776235004347</v>
      </c>
      <c r="K73" s="544">
        <f>E73*0.4/'TE5'!D73</f>
        <v>0.34650040348268951</v>
      </c>
      <c r="L73" s="551">
        <f>F73*0.4/'TE5'!E73</f>
        <v>0.46046498563879029</v>
      </c>
      <c r="M73" s="552">
        <f>G73*0.4/'TE5'!F73</f>
        <v>0.2261597153018062</v>
      </c>
    </row>
    <row r="74" spans="1:13" x14ac:dyDescent="0.2">
      <c r="A74" s="67">
        <v>1978</v>
      </c>
      <c r="B74" s="564">
        <f>avghweal!BI67</f>
        <v>103541.26210162364</v>
      </c>
      <c r="C74" s="525">
        <f>avghweal!BJ67</f>
        <v>88620.878007230451</v>
      </c>
      <c r="D74" s="524">
        <f>avghweal!BK67</f>
        <v>103130.66999727323</v>
      </c>
      <c r="E74" s="524">
        <f>avghweal!BL67</f>
        <v>103973.72044007122</v>
      </c>
      <c r="F74" s="524">
        <f>avghweal!BM67</f>
        <v>142995.33735444484</v>
      </c>
      <c r="G74" s="525">
        <f>avghweal!BN67</f>
        <v>103541.2922934317</v>
      </c>
      <c r="H74" s="534">
        <f>B74*0.4/'TE5'!B74</f>
        <v>0.34499107126137224</v>
      </c>
      <c r="I74" s="545">
        <f>C74*0.4/'TE5'!B74</f>
        <v>0.29527756393224791</v>
      </c>
      <c r="J74" s="551">
        <f>D74*0.4/'TE5'!C74</f>
        <v>0.40979606347628383</v>
      </c>
      <c r="K74" s="544">
        <f>E74*0.4/'TE5'!D74</f>
        <v>0.3515376968666214</v>
      </c>
      <c r="L74" s="551">
        <f>F74*0.4/'TE5'!E74</f>
        <v>0.46994268326966859</v>
      </c>
      <c r="M74" s="552">
        <f>G74*0.4/'TE5'!F74</f>
        <v>0.23327900003225729</v>
      </c>
    </row>
    <row r="75" spans="1:13" x14ac:dyDescent="0.2">
      <c r="A75" s="72">
        <v>1979</v>
      </c>
      <c r="B75" s="565">
        <f>avghweal!BI68</f>
        <v>105075.42560552659</v>
      </c>
      <c r="C75" s="527">
        <f>avghweal!BJ68</f>
        <v>89714.489295267544</v>
      </c>
      <c r="D75" s="526">
        <f>avghweal!BK68</f>
        <v>104191.47593347591</v>
      </c>
      <c r="E75" s="526">
        <f>avghweal!BL68</f>
        <v>105925.72583525388</v>
      </c>
      <c r="F75" s="526">
        <f>avghweal!BM68</f>
        <v>143468.27834830389</v>
      </c>
      <c r="G75" s="527">
        <f>avghweal!BN68</f>
        <v>105075.42560552659</v>
      </c>
      <c r="H75" s="536">
        <f>B75*0.4/'TE5'!B75</f>
        <v>0.33737152814865112</v>
      </c>
      <c r="I75" s="547">
        <f>C75*0.4/'TE5'!B75</f>
        <v>0.28805131338938178</v>
      </c>
      <c r="J75" s="553">
        <f>D75*0.4/'TE5'!C75</f>
        <v>0.3982985209373705</v>
      </c>
      <c r="K75" s="547">
        <f>E75*0.4/'TE5'!D75</f>
        <v>0.34397814200449733</v>
      </c>
      <c r="L75" s="553">
        <f>F75*0.4/'TE5'!E75</f>
        <v>0.45578694090034932</v>
      </c>
      <c r="M75" s="554">
        <f>G75*0.4/'TE5'!F75</f>
        <v>0.22911584003139565</v>
      </c>
    </row>
    <row r="76" spans="1:13" x14ac:dyDescent="0.2">
      <c r="A76" s="67">
        <v>1980</v>
      </c>
      <c r="B76" s="564">
        <f>avghweal!BI69</f>
        <v>110165.24712141951</v>
      </c>
      <c r="C76" s="525">
        <f>avghweal!BJ69</f>
        <v>93052.087263649068</v>
      </c>
      <c r="D76" s="524">
        <f>avghweal!BK69</f>
        <v>108889.82307927302</v>
      </c>
      <c r="E76" s="524">
        <f>avghweal!BL69</f>
        <v>111401.32188366368</v>
      </c>
      <c r="F76" s="524">
        <f>avghweal!BM69</f>
        <v>149394.03708127601</v>
      </c>
      <c r="G76" s="525">
        <f>avghweal!BN69</f>
        <v>110165.24712141951</v>
      </c>
      <c r="H76" s="533">
        <f>B76*0.4/'TE5'!B76</f>
        <v>0.34013617038726812</v>
      </c>
      <c r="I76" s="544">
        <f>C76*0.4/'TE5'!B76</f>
        <v>0.28729913866135803</v>
      </c>
      <c r="J76" s="551">
        <f>D76*0.4/'TE5'!C76</f>
        <v>0.40346628783554878</v>
      </c>
      <c r="K76" s="544">
        <f>E76*0.4/'TE5'!D76</f>
        <v>0.34988663307434897</v>
      </c>
      <c r="L76" s="551">
        <f>F76*0.4/'TE5'!E76</f>
        <v>0.45402068618349606</v>
      </c>
      <c r="M76" s="552">
        <f>G76*0.4/'TE5'!F76</f>
        <v>0.23226385565247717</v>
      </c>
    </row>
    <row r="77" spans="1:13" x14ac:dyDescent="0.2">
      <c r="A77" s="67">
        <v>1981</v>
      </c>
      <c r="B77" s="564">
        <f>avghweal!BI70</f>
        <v>111315.00566801424</v>
      </c>
      <c r="C77" s="525">
        <f>avghweal!BJ70</f>
        <v>92028.030525024282</v>
      </c>
      <c r="D77" s="524">
        <f>avghweal!BK70</f>
        <v>109617.69756982972</v>
      </c>
      <c r="E77" s="524">
        <f>avghweal!BL70</f>
        <v>112941.25030187014</v>
      </c>
      <c r="F77" s="524">
        <f>avghweal!BM70</f>
        <v>150686.81440467609</v>
      </c>
      <c r="G77" s="525">
        <f>avghweal!BN70</f>
        <v>111315.00566801424</v>
      </c>
      <c r="H77" s="533">
        <f>B77*0.4/'TE5'!B77</f>
        <v>0.3422240018844605</v>
      </c>
      <c r="I77" s="544">
        <f>C77*0.4/'TE5'!B77</f>
        <v>0.28292861957665766</v>
      </c>
      <c r="J77" s="551">
        <f>D77*0.4/'TE5'!C77</f>
        <v>0.40456274348424476</v>
      </c>
      <c r="K77" s="544">
        <f>E77*0.4/'TE5'!D77</f>
        <v>0.3530002186995494</v>
      </c>
      <c r="L77" s="551">
        <f>F77*0.4/'TE5'!E77</f>
        <v>0.45626871804662888</v>
      </c>
      <c r="M77" s="552">
        <f>G77*0.4/'TE5'!F77</f>
        <v>0.23465177513871344</v>
      </c>
    </row>
    <row r="78" spans="1:13" x14ac:dyDescent="0.2">
      <c r="A78" s="67">
        <v>1982</v>
      </c>
      <c r="B78" s="564">
        <f>avghweal!BI71</f>
        <v>114031.48603656153</v>
      </c>
      <c r="C78" s="525">
        <f>avghweal!BJ71</f>
        <v>92674.307124302053</v>
      </c>
      <c r="D78" s="524">
        <f>avghweal!BK71</f>
        <v>113083.80351895231</v>
      </c>
      <c r="E78" s="524">
        <f>avghweal!BL71</f>
        <v>114902.92993735452</v>
      </c>
      <c r="F78" s="524">
        <f>avghweal!BM71</f>
        <v>154551.82250241551</v>
      </c>
      <c r="G78" s="525">
        <f>avghweal!BN71</f>
        <v>114031.48603656153</v>
      </c>
      <c r="H78" s="533">
        <f>B78*0.4/'TE5'!B78</f>
        <v>0.34863370656967163</v>
      </c>
      <c r="I78" s="544">
        <f>C78*0.4/'TE5'!B78</f>
        <v>0.28333742126417871</v>
      </c>
      <c r="J78" s="551">
        <f>D78*0.4/'TE5'!C78</f>
        <v>0.41745180854408337</v>
      </c>
      <c r="K78" s="544">
        <f>E78*0.4/'TE5'!D78</f>
        <v>0.3551677877539971</v>
      </c>
      <c r="L78" s="551">
        <f>F78*0.4/'TE5'!E78</f>
        <v>0.46786267168973639</v>
      </c>
      <c r="M78" s="552">
        <f>G78*0.4/'TE5'!F78</f>
        <v>0.23959648986184798</v>
      </c>
    </row>
    <row r="79" spans="1:13" x14ac:dyDescent="0.2">
      <c r="A79" s="67">
        <v>1983</v>
      </c>
      <c r="B79" s="564">
        <f>avghweal!BI72</f>
        <v>117710.49771100855</v>
      </c>
      <c r="C79" s="525">
        <f>avghweal!BJ72</f>
        <v>94493.574447757361</v>
      </c>
      <c r="D79" s="524">
        <f>avghweal!BK72</f>
        <v>116355.53169682609</v>
      </c>
      <c r="E79" s="524">
        <f>avghweal!BL72</f>
        <v>118991.64387536079</v>
      </c>
      <c r="F79" s="524">
        <f>avghweal!BM72</f>
        <v>159631.53154807753</v>
      </c>
      <c r="G79" s="525">
        <f>avghweal!BN72</f>
        <v>117710.49771100855</v>
      </c>
      <c r="H79" s="533">
        <f>B79*0.4/'TE5'!B79</f>
        <v>0.35232847929000843</v>
      </c>
      <c r="I79" s="544">
        <f>C79*0.4/'TE5'!B79</f>
        <v>0.28283609393609704</v>
      </c>
      <c r="J79" s="551">
        <f>D79*0.4/'TE5'!C79</f>
        <v>0.42755122277245111</v>
      </c>
      <c r="K79" s="544">
        <f>E79*0.4/'TE5'!D79</f>
        <v>0.36069741468389588</v>
      </c>
      <c r="L79" s="551">
        <f>F79*0.4/'TE5'!E79</f>
        <v>0.47238254650126937</v>
      </c>
      <c r="M79" s="552">
        <f>G79*0.4/'TE5'!F79</f>
        <v>0.24329111946960386</v>
      </c>
    </row>
    <row r="80" spans="1:13" x14ac:dyDescent="0.2">
      <c r="A80" s="67">
        <v>1984</v>
      </c>
      <c r="B80" s="564">
        <f>avghweal!BI73</f>
        <v>121267.69902171867</v>
      </c>
      <c r="C80" s="525">
        <f>avghweal!BJ73</f>
        <v>94275.583028522553</v>
      </c>
      <c r="D80" s="524">
        <f>avghweal!BK73</f>
        <v>117534.93089699266</v>
      </c>
      <c r="E80" s="524">
        <f>avghweal!BL73</f>
        <v>124830.32129927835</v>
      </c>
      <c r="F80" s="524">
        <f>avghweal!BM73</f>
        <v>163988.80166162603</v>
      </c>
      <c r="G80" s="525">
        <f>avghweal!BN73</f>
        <v>121267.69902171867</v>
      </c>
      <c r="H80" s="533">
        <f>B80*0.4/'TE5'!B80</f>
        <v>0.35342526435852051</v>
      </c>
      <c r="I80" s="544">
        <f>C80*0.4/'TE5'!B80</f>
        <v>0.2747588444672463</v>
      </c>
      <c r="J80" s="551">
        <f>D80*0.4/'TE5'!C80</f>
        <v>0.42476357907911899</v>
      </c>
      <c r="K80" s="544">
        <f>E80*0.4/'TE5'!D80</f>
        <v>0.37534039562914967</v>
      </c>
      <c r="L80" s="551">
        <f>F80*0.4/'TE5'!E80</f>
        <v>0.46479515116134595</v>
      </c>
      <c r="M80" s="552">
        <f>G80*0.4/'TE5'!F80</f>
        <v>0.24420815635265158</v>
      </c>
    </row>
    <row r="81" spans="1:13" x14ac:dyDescent="0.2">
      <c r="A81" s="67">
        <v>1985</v>
      </c>
      <c r="B81" s="564">
        <f>avghweal!BI74</f>
        <v>128305.79929826285</v>
      </c>
      <c r="C81" s="525">
        <f>avghweal!BJ74</f>
        <v>98763.413823006675</v>
      </c>
      <c r="D81" s="524">
        <f>avghweal!BK74</f>
        <v>126011.20223779259</v>
      </c>
      <c r="E81" s="524">
        <f>avghweal!BL74</f>
        <v>130458.61146864192</v>
      </c>
      <c r="F81" s="524">
        <f>avghweal!BM74</f>
        <v>173633.26014901404</v>
      </c>
      <c r="G81" s="525">
        <f>avghweal!BN74</f>
        <v>128305.79929826285</v>
      </c>
      <c r="H81" s="533">
        <f>B81*0.4/'TE5'!B81</f>
        <v>0.35469746589660656</v>
      </c>
      <c r="I81" s="544">
        <f>C81*0.4/'TE5'!B81</f>
        <v>0.27302844296916079</v>
      </c>
      <c r="J81" s="551">
        <f>D81*0.4/'TE5'!C81</f>
        <v>0.44002745705807839</v>
      </c>
      <c r="K81" s="544">
        <f>E81*0.4/'TE5'!D81</f>
        <v>0.36964805989241567</v>
      </c>
      <c r="L81" s="551">
        <f>F81*0.4/'TE5'!E81</f>
        <v>0.4695630281938506</v>
      </c>
      <c r="M81" s="552">
        <f>G81*0.4/'TE5'!F81</f>
        <v>0.24617136097224504</v>
      </c>
    </row>
    <row r="82" spans="1:13" x14ac:dyDescent="0.2">
      <c r="A82" s="67">
        <v>1986</v>
      </c>
      <c r="B82" s="564">
        <f>avghweal!BI75</f>
        <v>138609.24108825237</v>
      </c>
      <c r="C82" s="525">
        <f>avghweal!BJ75</f>
        <v>105671.7898357472</v>
      </c>
      <c r="D82" s="524">
        <f>avghweal!BK75</f>
        <v>136284.75517600766</v>
      </c>
      <c r="E82" s="524">
        <f>avghweal!BL75</f>
        <v>140760.05530939525</v>
      </c>
      <c r="F82" s="524">
        <f>avghweal!BM75</f>
        <v>185380.69429823096</v>
      </c>
      <c r="G82" s="525">
        <f>avghweal!BN75</f>
        <v>138609.264388971</v>
      </c>
      <c r="H82" s="533">
        <f>B82*0.4/'TE5'!B82</f>
        <v>0.35457080602645874</v>
      </c>
      <c r="I82" s="544">
        <f>C82*0.4/'TE5'!B82</f>
        <v>0.27031481741151375</v>
      </c>
      <c r="J82" s="551">
        <f>D82*0.4/'TE5'!C82</f>
        <v>0.43997411127051328</v>
      </c>
      <c r="K82" s="544">
        <f>E82*0.4/'TE5'!D82</f>
        <v>0.36736179118731888</v>
      </c>
      <c r="L82" s="551">
        <f>F82*0.4/'TE5'!E82</f>
        <v>0.46584724607606948</v>
      </c>
      <c r="M82" s="552">
        <f>G82*0.4/'TE5'!F82</f>
        <v>0.24797533343649411</v>
      </c>
    </row>
    <row r="83" spans="1:13" x14ac:dyDescent="0.2">
      <c r="A83" s="67">
        <v>1987</v>
      </c>
      <c r="B83" s="564">
        <f>avghweal!BI76</f>
        <v>142311.76944391261</v>
      </c>
      <c r="C83" s="525">
        <f>avghweal!BJ76</f>
        <v>113137.99710687275</v>
      </c>
      <c r="D83" s="524">
        <f>avghweal!BK76</f>
        <v>140230.05904088714</v>
      </c>
      <c r="E83" s="524">
        <f>avghweal!BL76</f>
        <v>144284.57390186092</v>
      </c>
      <c r="F83" s="524">
        <f>avghweal!BM76</f>
        <v>189105.39916963642</v>
      </c>
      <c r="G83" s="525">
        <f>avghweal!BN76</f>
        <v>142311.76944391261</v>
      </c>
      <c r="H83" s="533">
        <f>B83*0.4/'TE5'!B83</f>
        <v>0.34747886657714849</v>
      </c>
      <c r="I83" s="544">
        <f>C83*0.4/'TE5'!B83</f>
        <v>0.27624604173724904</v>
      </c>
      <c r="J83" s="551">
        <f>D83*0.4/'TE5'!C83</f>
        <v>0.41395484227574836</v>
      </c>
      <c r="K83" s="544">
        <f>E83*0.4/'TE5'!D83</f>
        <v>0.35634028218312352</v>
      </c>
      <c r="L83" s="551">
        <f>F83*0.4/'TE5'!E83</f>
        <v>0.45697016989217748</v>
      </c>
      <c r="M83" s="552">
        <f>G83*0.4/'TE5'!F83</f>
        <v>0.24491516756387108</v>
      </c>
    </row>
    <row r="84" spans="1:13" x14ac:dyDescent="0.2">
      <c r="A84" s="67">
        <v>1988</v>
      </c>
      <c r="B84" s="564">
        <f>avghweal!BI77</f>
        <v>142460.33054136546</v>
      </c>
      <c r="C84" s="525">
        <f>avghweal!BJ77</f>
        <v>111330.64820305009</v>
      </c>
      <c r="D84" s="524">
        <f>avghweal!BK77</f>
        <v>140816.36863968396</v>
      </c>
      <c r="E84" s="524">
        <f>avghweal!BL77</f>
        <v>144017.93795752779</v>
      </c>
      <c r="F84" s="524">
        <f>avghweal!BM77</f>
        <v>187464.33718307753</v>
      </c>
      <c r="G84" s="525">
        <f>avghweal!BN77</f>
        <v>142460.33054136546</v>
      </c>
      <c r="H84" s="533">
        <f>B84*0.4/'TE5'!B84</f>
        <v>0.33581382036209118</v>
      </c>
      <c r="I84" s="544">
        <f>C84*0.4/'TE5'!B84</f>
        <v>0.26243355012852887</v>
      </c>
      <c r="J84" s="551">
        <f>D84*0.4/'TE5'!C84</f>
        <v>0.39915364218779509</v>
      </c>
      <c r="K84" s="544">
        <f>E84*0.4/'TE5'!D84</f>
        <v>0.33963997850356947</v>
      </c>
      <c r="L84" s="551">
        <f>F84*0.4/'TE5'!E84</f>
        <v>0.44171342639243699</v>
      </c>
      <c r="M84" s="552">
        <f>G84*0.4/'TE5'!F84</f>
        <v>0.23731177674314116</v>
      </c>
    </row>
    <row r="85" spans="1:13" x14ac:dyDescent="0.2">
      <c r="A85" s="72">
        <v>1989</v>
      </c>
      <c r="B85" s="565">
        <f>avghweal!BI78</f>
        <v>148103.25642897541</v>
      </c>
      <c r="C85" s="527">
        <f>avghweal!BJ78</f>
        <v>114652.16414749791</v>
      </c>
      <c r="D85" s="526">
        <f>avghweal!BK78</f>
        <v>145577.26081553998</v>
      </c>
      <c r="E85" s="526">
        <f>avghweal!BL78</f>
        <v>150494.10350900548</v>
      </c>
      <c r="F85" s="526">
        <f>avghweal!BM78</f>
        <v>193965.2402516694</v>
      </c>
      <c r="G85" s="527">
        <f>avghweal!BN78</f>
        <v>148103.25642897541</v>
      </c>
      <c r="H85" s="536">
        <f>B85*0.4/'TE5'!B85</f>
        <v>0.33465743064880377</v>
      </c>
      <c r="I85" s="547">
        <f>C85*0.4/'TE5'!B85</f>
        <v>0.25907059437499219</v>
      </c>
      <c r="J85" s="553">
        <f>D85*0.4/'TE5'!C85</f>
        <v>0.39893248495653194</v>
      </c>
      <c r="K85" s="547">
        <f>E85*0.4/'TE5'!D85</f>
        <v>0.34332065073647716</v>
      </c>
      <c r="L85" s="553">
        <f>F85*0.4/'TE5'!E85</f>
        <v>0.43449608423318586</v>
      </c>
      <c r="M85" s="554">
        <f>G85*0.4/'TE5'!F85</f>
        <v>0.23759942293181563</v>
      </c>
    </row>
    <row r="86" spans="1:13" x14ac:dyDescent="0.2">
      <c r="A86" s="67">
        <v>1990</v>
      </c>
      <c r="B86" s="564">
        <f>avghweal!BI79</f>
        <v>148069.84734008141</v>
      </c>
      <c r="C86" s="525">
        <f>avghweal!BJ79</f>
        <v>113043.96156006535</v>
      </c>
      <c r="D86" s="524">
        <f>avghweal!BK79</f>
        <v>146041.76705340482</v>
      </c>
      <c r="E86" s="524">
        <f>avghweal!BL79</f>
        <v>149941.27741856789</v>
      </c>
      <c r="F86" s="524">
        <f>avghweal!BM79</f>
        <v>192609.03367001051</v>
      </c>
      <c r="G86" s="525">
        <f>avghweal!BN79</f>
        <v>148071.08839439883</v>
      </c>
      <c r="H86" s="533">
        <f>B86*0.4/'TE5'!B86</f>
        <v>0.33423644304275513</v>
      </c>
      <c r="I86" s="544">
        <f>C86*0.4/'TE5'!B86</f>
        <v>0.25517289507646096</v>
      </c>
      <c r="J86" s="551">
        <f>D86*0.4/'TE5'!C86</f>
        <v>0.4007300025993577</v>
      </c>
      <c r="K86" s="544">
        <f>E86*0.4/'TE5'!D86</f>
        <v>0.33736688835378642</v>
      </c>
      <c r="L86" s="551">
        <f>F86*0.4/'TE5'!E86</f>
        <v>0.43607595916747549</v>
      </c>
      <c r="M86" s="552">
        <f>G86*0.4/'TE5'!F86</f>
        <v>0.23800401196001256</v>
      </c>
    </row>
    <row r="87" spans="1:13" x14ac:dyDescent="0.2">
      <c r="A87" s="67">
        <v>1991</v>
      </c>
      <c r="B87" s="564">
        <f>avghweal!BI80</f>
        <v>147786.16925850118</v>
      </c>
      <c r="C87" s="525">
        <f>avghweal!BJ80</f>
        <v>112110.23246881628</v>
      </c>
      <c r="D87" s="524">
        <f>avghweal!BK80</f>
        <v>146038.41861220793</v>
      </c>
      <c r="E87" s="524">
        <f>avghweal!BL80</f>
        <v>149430.9143902029</v>
      </c>
      <c r="F87" s="524">
        <f>avghweal!BM80</f>
        <v>191811.05803246799</v>
      </c>
      <c r="G87" s="525">
        <f>avghweal!BN80</f>
        <v>147786.48576923826</v>
      </c>
      <c r="H87" s="533">
        <f>B87*0.4/'TE5'!B87</f>
        <v>0.33396941423416132</v>
      </c>
      <c r="I87" s="544">
        <f>C87*0.4/'TE5'!B87</f>
        <v>0.25334839420443578</v>
      </c>
      <c r="J87" s="551">
        <f>D87*0.4/'TE5'!C87</f>
        <v>0.40480901555148552</v>
      </c>
      <c r="K87" s="544">
        <f>E87*0.4/'TE5'!D87</f>
        <v>0.33653385277109538</v>
      </c>
      <c r="L87" s="551">
        <f>F87*0.4/'TE5'!E87</f>
        <v>0.43482949213575256</v>
      </c>
      <c r="M87" s="552">
        <f>G87*0.4/'TE5'!F87</f>
        <v>0.23855114640677297</v>
      </c>
    </row>
    <row r="88" spans="1:13" x14ac:dyDescent="0.2">
      <c r="A88" s="67">
        <v>1992</v>
      </c>
      <c r="B88" s="564">
        <f>avghweal!BI81</f>
        <v>145594.11305359198</v>
      </c>
      <c r="C88" s="525">
        <f>avghweal!BJ81</f>
        <v>109080.28449586678</v>
      </c>
      <c r="D88" s="524">
        <f>avghweal!BK81</f>
        <v>144327.44107103575</v>
      </c>
      <c r="E88" s="524">
        <f>avghweal!BL81</f>
        <v>146798.45837413048</v>
      </c>
      <c r="F88" s="524">
        <f>avghweal!BM81</f>
        <v>186767.84655133804</v>
      </c>
      <c r="G88" s="525">
        <f>avghweal!BN81</f>
        <v>145594.11305359198</v>
      </c>
      <c r="H88" s="533">
        <f>B88*0.4/'TE5'!B88</f>
        <v>0.32269763946533209</v>
      </c>
      <c r="I88" s="544">
        <f>C88*0.4/'TE5'!B88</f>
        <v>0.24176767577179625</v>
      </c>
      <c r="J88" s="551">
        <f>D88*0.4/'TE5'!C88</f>
        <v>0.39763756340235357</v>
      </c>
      <c r="K88" s="544">
        <f>E88*0.4/'TE5'!D88</f>
        <v>0.32202250624002648</v>
      </c>
      <c r="L88" s="551">
        <f>F88*0.4/'TE5'!E88</f>
        <v>0.41791926603443758</v>
      </c>
      <c r="M88" s="552">
        <f>G88*0.4/'TE5'!F88</f>
        <v>0.2316708909518993</v>
      </c>
    </row>
    <row r="89" spans="1:13" x14ac:dyDescent="0.2">
      <c r="A89" s="67">
        <v>1993</v>
      </c>
      <c r="B89" s="564">
        <f>avghweal!BI82</f>
        <v>146965.5854073544</v>
      </c>
      <c r="C89" s="525">
        <f>avghweal!BJ82</f>
        <v>109895.60523144691</v>
      </c>
      <c r="D89" s="524">
        <f>avghweal!BK82</f>
        <v>147803.8789360006</v>
      </c>
      <c r="E89" s="524">
        <f>avghweal!BL82</f>
        <v>146128.95604322583</v>
      </c>
      <c r="F89" s="524">
        <f>avghweal!BM82</f>
        <v>186998.28908994369</v>
      </c>
      <c r="G89" s="525">
        <f>avghweal!BN82</f>
        <v>146965.09425133996</v>
      </c>
      <c r="H89" s="533">
        <f>B89*0.4/'TE5'!B89</f>
        <v>0.32103234529495239</v>
      </c>
      <c r="I89" s="544">
        <f>C89*0.4/'TE5'!B89</f>
        <v>0.24005649885496372</v>
      </c>
      <c r="J89" s="551">
        <f>D89*0.4/'TE5'!C89</f>
        <v>0.40246304405995159</v>
      </c>
      <c r="K89" s="544">
        <f>E89*0.4/'TE5'!D89</f>
        <v>0.31460697633386431</v>
      </c>
      <c r="L89" s="551">
        <f>F89*0.4/'TE5'!E89</f>
        <v>0.41395582748732668</v>
      </c>
      <c r="M89" s="552">
        <f>G89*0.4/'TE5'!F89</f>
        <v>0.23075211908445967</v>
      </c>
    </row>
    <row r="90" spans="1:13" x14ac:dyDescent="0.2">
      <c r="A90" s="67">
        <v>1994</v>
      </c>
      <c r="B90" s="564">
        <f>avghweal!BI83</f>
        <v>149262.7511310828</v>
      </c>
      <c r="C90" s="525">
        <f>avghweal!BJ83</f>
        <v>111324.58842590961</v>
      </c>
      <c r="D90" s="524">
        <f>avghweal!BK83</f>
        <v>150074.3824290233</v>
      </c>
      <c r="E90" s="524">
        <f>avghweal!BL83</f>
        <v>148497.55028754639</v>
      </c>
      <c r="F90" s="524">
        <f>avghweal!BM83</f>
        <v>189309.97937132308</v>
      </c>
      <c r="G90" s="525">
        <f>avghweal!BN83</f>
        <v>149262.7511310828</v>
      </c>
      <c r="H90" s="533">
        <f>B90*0.4/'TE5'!B90</f>
        <v>0.32212436199188232</v>
      </c>
      <c r="I90" s="544">
        <f>C90*0.4/'TE5'!B90</f>
        <v>0.24024990661744125</v>
      </c>
      <c r="J90" s="551">
        <f>D90*0.4/'TE5'!C90</f>
        <v>0.40465122641198215</v>
      </c>
      <c r="K90" s="544">
        <f>E90*0.4/'TE5'!D90</f>
        <v>0.3166555041238765</v>
      </c>
      <c r="L90" s="551">
        <f>F90*0.4/'TE5'!E90</f>
        <v>0.41310649508199115</v>
      </c>
      <c r="M90" s="552">
        <f>G90*0.4/'TE5'!F90</f>
        <v>0.23214221715524508</v>
      </c>
    </row>
    <row r="91" spans="1:13" x14ac:dyDescent="0.2">
      <c r="A91" s="67">
        <v>1995</v>
      </c>
      <c r="B91" s="564">
        <f>avghweal!BI84</f>
        <v>153993.96926875619</v>
      </c>
      <c r="C91" s="525">
        <f>avghweal!BJ84</f>
        <v>114043.68565067137</v>
      </c>
      <c r="D91" s="524">
        <f>avghweal!BK84</f>
        <v>154951.24901555749</v>
      </c>
      <c r="E91" s="524">
        <f>avghweal!BL84</f>
        <v>153106.47332343247</v>
      </c>
      <c r="F91" s="524">
        <f>avghweal!BM84</f>
        <v>195179.56143487498</v>
      </c>
      <c r="G91" s="525">
        <f>avghweal!BN84</f>
        <v>153993.96926875619</v>
      </c>
      <c r="H91" s="533">
        <f>B91*0.4/'TE5'!B91</f>
        <v>0.32103323936462408</v>
      </c>
      <c r="I91" s="544">
        <f>C91*0.4/'TE5'!B91</f>
        <v>0.23774836123367651</v>
      </c>
      <c r="J91" s="551">
        <f>D91*0.4/'TE5'!C91</f>
        <v>0.40257032967302209</v>
      </c>
      <c r="K91" s="544">
        <f>E91*0.4/'TE5'!D91</f>
        <v>0.31485719561493758</v>
      </c>
      <c r="L91" s="551">
        <f>F91*0.4/'TE5'!E91</f>
        <v>0.41201132771155841</v>
      </c>
      <c r="M91" s="552">
        <f>G91*0.4/'TE5'!F91</f>
        <v>0.2316442331915797</v>
      </c>
    </row>
    <row r="92" spans="1:13" x14ac:dyDescent="0.2">
      <c r="A92" s="67">
        <v>1996</v>
      </c>
      <c r="B92" s="564">
        <f>avghweal!BI85</f>
        <v>161919.18313852767</v>
      </c>
      <c r="C92" s="525">
        <f>avghweal!BJ85</f>
        <v>117770.42674138925</v>
      </c>
      <c r="D92" s="524">
        <f>avghweal!BK85</f>
        <v>160660.44242035417</v>
      </c>
      <c r="E92" s="524">
        <f>avghweal!BL85</f>
        <v>163124.58587545107</v>
      </c>
      <c r="F92" s="524">
        <f>avghweal!BM85</f>
        <v>203212.5201316865</v>
      </c>
      <c r="G92" s="525">
        <f>avghweal!BN85</f>
        <v>161919.18313852767</v>
      </c>
      <c r="H92" s="533">
        <f>B92*0.4/'TE5'!B92</f>
        <v>0.31898552179336548</v>
      </c>
      <c r="I92" s="544">
        <f>C92*0.4/'TE5'!B92</f>
        <v>0.23201118173743135</v>
      </c>
      <c r="J92" s="551">
        <f>D92*0.4/'TE5'!C92</f>
        <v>0.40710901123285886</v>
      </c>
      <c r="K92" s="544">
        <f>E92*0.4/'TE5'!D92</f>
        <v>0.32133849846675527</v>
      </c>
      <c r="L92" s="551">
        <f>F92*0.4/'TE5'!E92</f>
        <v>0.40035958845990954</v>
      </c>
      <c r="M92" s="552">
        <f>G92*0.4/'TE5'!F92</f>
        <v>0.23171708290552739</v>
      </c>
    </row>
    <row r="93" spans="1:13" x14ac:dyDescent="0.2">
      <c r="A93" s="67">
        <v>1997</v>
      </c>
      <c r="B93" s="564">
        <f>avghweal!BI86</f>
        <v>170153.29554047069</v>
      </c>
      <c r="C93" s="525">
        <f>avghweal!BJ86</f>
        <v>122621.93256792762</v>
      </c>
      <c r="D93" s="524">
        <f>avghweal!BK86</f>
        <v>171333.81043073753</v>
      </c>
      <c r="E93" s="524">
        <f>avghweal!BL86</f>
        <v>168959.33758726585</v>
      </c>
      <c r="F93" s="524">
        <f>avghweal!BM86</f>
        <v>212742.17023932422</v>
      </c>
      <c r="G93" s="525">
        <f>avghweal!BN86</f>
        <v>170153.29554047069</v>
      </c>
      <c r="H93" s="533">
        <f>B93*0.4/'TE5'!B93</f>
        <v>0.31437557935714716</v>
      </c>
      <c r="I93" s="544">
        <f>C93*0.4/'TE5'!B93</f>
        <v>0.2265565352142497</v>
      </c>
      <c r="J93" s="551">
        <f>D93*0.4/'TE5'!C93</f>
        <v>0.40707197349949986</v>
      </c>
      <c r="K93" s="544">
        <f>E93*0.4/'TE5'!D93</f>
        <v>0.30770872713464276</v>
      </c>
      <c r="L93" s="551">
        <f>F93*0.4/'TE5'!E93</f>
        <v>0.39830939094174622</v>
      </c>
      <c r="M93" s="552">
        <f>G93*0.4/'TE5'!F93</f>
        <v>0.22857616894717497</v>
      </c>
    </row>
    <row r="94" spans="1:13" x14ac:dyDescent="0.2">
      <c r="A94" s="67">
        <v>1998</v>
      </c>
      <c r="B94" s="564">
        <f>avghweal!BI87</f>
        <v>182792.01202579899</v>
      </c>
      <c r="C94" s="525">
        <f>avghweal!BJ87</f>
        <v>132014.7343292569</v>
      </c>
      <c r="D94" s="524">
        <f>avghweal!BK87</f>
        <v>182991.82950265671</v>
      </c>
      <c r="E94" s="524">
        <f>avghweal!BL87</f>
        <v>182531.07401667588</v>
      </c>
      <c r="F94" s="524">
        <f>avghweal!BM87</f>
        <v>228206.18742701772</v>
      </c>
      <c r="G94" s="525">
        <f>avghweal!BN87</f>
        <v>182792.01202579899</v>
      </c>
      <c r="H94" s="533">
        <f>B94*0.4/'TE5'!B94</f>
        <v>0.30845564603805536</v>
      </c>
      <c r="I94" s="544">
        <f>C94*0.4/'TE5'!B94</f>
        <v>0.22277062171800985</v>
      </c>
      <c r="J94" s="551">
        <f>D94*0.4/'TE5'!C94</f>
        <v>0.39593870376212104</v>
      </c>
      <c r="K94" s="544">
        <f>E94*0.4/'TE5'!D94</f>
        <v>0.30520246446532967</v>
      </c>
      <c r="L94" s="551">
        <f>F94*0.4/'TE5'!E94</f>
        <v>0.3883552694568051</v>
      </c>
      <c r="M94" s="552">
        <f>G94*0.4/'TE5'!F94</f>
        <v>0.22495829071283271</v>
      </c>
    </row>
    <row r="95" spans="1:13" x14ac:dyDescent="0.2">
      <c r="A95" s="72">
        <v>1999</v>
      </c>
      <c r="B95" s="565">
        <f>avghweal!BI88</f>
        <v>198054.2319776229</v>
      </c>
      <c r="C95" s="527">
        <f>avghweal!BJ88</f>
        <v>142055.01518698316</v>
      </c>
      <c r="D95" s="526">
        <f>avghweal!BK88</f>
        <v>198217.7753996712</v>
      </c>
      <c r="E95" s="526">
        <f>avghweal!BL88</f>
        <v>197825.26476651622</v>
      </c>
      <c r="F95" s="526">
        <f>avghweal!BM88</f>
        <v>246113.19819412151</v>
      </c>
      <c r="G95" s="527">
        <f>avghweal!BN88</f>
        <v>198054.2319776229</v>
      </c>
      <c r="H95" s="536">
        <f>B95*0.4/'TE5'!B95</f>
        <v>0.3072664737701416</v>
      </c>
      <c r="I95" s="547">
        <f>C95*0.4/'TE5'!B95</f>
        <v>0.22038783600847198</v>
      </c>
      <c r="J95" s="553">
        <f>D95*0.4/'TE5'!C95</f>
        <v>0.39189810535152109</v>
      </c>
      <c r="K95" s="547">
        <f>E95*0.4/'TE5'!D95</f>
        <v>0.30288330181714285</v>
      </c>
      <c r="L95" s="553">
        <f>F95*0.4/'TE5'!E95</f>
        <v>0.38650503652900092</v>
      </c>
      <c r="M95" s="554">
        <f>G95*0.4/'TE5'!F95</f>
        <v>0.22504418705625021</v>
      </c>
    </row>
    <row r="96" spans="1:13" x14ac:dyDescent="0.2">
      <c r="A96" s="77">
        <v>2000</v>
      </c>
      <c r="B96" s="566">
        <f>avghweal!BI89</f>
        <v>202814.91963675476</v>
      </c>
      <c r="C96" s="529">
        <f>avghweal!BJ89</f>
        <v>144344.64515143973</v>
      </c>
      <c r="D96" s="528">
        <f>avghweal!BK89</f>
        <v>202893.23783306443</v>
      </c>
      <c r="E96" s="528">
        <f>avghweal!BL89</f>
        <v>202749.0126771869</v>
      </c>
      <c r="F96" s="528">
        <f>avghweal!BM89</f>
        <v>251164.841239281</v>
      </c>
      <c r="G96" s="529">
        <f>avghweal!BN89</f>
        <v>202814.91963675476</v>
      </c>
      <c r="H96" s="537">
        <f>B96*0.4/'TE5'!B96</f>
        <v>0.30734127759933472</v>
      </c>
      <c r="I96" s="548">
        <f>C96*0.4/'TE5'!B96</f>
        <v>0.21873670701801015</v>
      </c>
      <c r="J96" s="555">
        <f>D96*0.4/'TE5'!C96</f>
        <v>0.39730742622111798</v>
      </c>
      <c r="K96" s="548">
        <f>E96*0.4/'TE5'!D96</f>
        <v>0.30539264135612376</v>
      </c>
      <c r="L96" s="555">
        <f>F96*0.4/'TE5'!E96</f>
        <v>0.38273523439801432</v>
      </c>
      <c r="M96" s="556">
        <f>G96*0.4/'TE5'!F96</f>
        <v>0.22547081511224867</v>
      </c>
    </row>
    <row r="97" spans="1:13" x14ac:dyDescent="0.2">
      <c r="A97" s="67">
        <v>2001</v>
      </c>
      <c r="B97" s="564">
        <f>avghweal!BI90</f>
        <v>202887.49386096327</v>
      </c>
      <c r="C97" s="525">
        <f>avghweal!BJ90</f>
        <v>145904.86136910476</v>
      </c>
      <c r="D97" s="524">
        <f>avghweal!BK90</f>
        <v>203497.43993372898</v>
      </c>
      <c r="E97" s="524">
        <f>avghweal!BL90</f>
        <v>202310.10423011309</v>
      </c>
      <c r="F97" s="524">
        <f>avghweal!BM90</f>
        <v>253028.70901258249</v>
      </c>
      <c r="G97" s="525">
        <f>avghweal!BN90</f>
        <v>202887.49386096327</v>
      </c>
      <c r="H97" s="533">
        <f>B97*0.4/'TE5'!B97</f>
        <v>0.31294131278991705</v>
      </c>
      <c r="I97" s="544">
        <f>C97*0.4/'TE5'!B97</f>
        <v>0.2250491540428243</v>
      </c>
      <c r="J97" s="551">
        <f>D97*0.4/'TE5'!C97</f>
        <v>0.40706947029693907</v>
      </c>
      <c r="K97" s="544">
        <f>E97*0.4/'TE5'!D97</f>
        <v>0.30635003228736002</v>
      </c>
      <c r="L97" s="551">
        <f>F97*0.4/'TE5'!E97</f>
        <v>0.39705711270309096</v>
      </c>
      <c r="M97" s="552">
        <f>G97*0.4/'TE5'!F97</f>
        <v>0.22905274288603478</v>
      </c>
    </row>
    <row r="98" spans="1:13" x14ac:dyDescent="0.2">
      <c r="A98" s="67">
        <v>2002</v>
      </c>
      <c r="B98" s="564">
        <f>avghweal!BI91</f>
        <v>196795.45238762116</v>
      </c>
      <c r="C98" s="525">
        <f>avghweal!BJ91</f>
        <v>143591.21966771685</v>
      </c>
      <c r="D98" s="524">
        <f>avghweal!BK91</f>
        <v>197608.63389241698</v>
      </c>
      <c r="E98" s="524">
        <f>avghweal!BL91</f>
        <v>196053.24739368819</v>
      </c>
      <c r="F98" s="524">
        <f>avghweal!BM91</f>
        <v>244958.41424049076</v>
      </c>
      <c r="G98" s="525">
        <f>avghweal!BN91</f>
        <v>196795.45238762116</v>
      </c>
      <c r="H98" s="533">
        <f>B98*0.4/'TE5'!B98</f>
        <v>0.31313443183898931</v>
      </c>
      <c r="I98" s="544">
        <f>C98*0.4/'TE5'!B98</f>
        <v>0.22847761186653473</v>
      </c>
      <c r="J98" s="551">
        <f>D98*0.4/'TE5'!C98</f>
        <v>0.4087377519451072</v>
      </c>
      <c r="K98" s="544">
        <f>E98*0.4/'TE5'!D98</f>
        <v>0.30811224471630594</v>
      </c>
      <c r="L98" s="551">
        <f>F98*0.4/'TE5'!E98</f>
        <v>0.39428239205678561</v>
      </c>
      <c r="M98" s="552">
        <f>G98*0.4/'TE5'!F98</f>
        <v>0.22969235196811294</v>
      </c>
    </row>
    <row r="99" spans="1:13" x14ac:dyDescent="0.2">
      <c r="A99" s="67">
        <v>2003</v>
      </c>
      <c r="B99" s="564">
        <f>avghweal!BI92</f>
        <v>200767.43990963721</v>
      </c>
      <c r="C99" s="525">
        <f>avghweal!BJ92</f>
        <v>146759.02093766691</v>
      </c>
      <c r="D99" s="524">
        <f>avghweal!BK92</f>
        <v>200780.11940078833</v>
      </c>
      <c r="E99" s="524">
        <f>avghweal!BL92</f>
        <v>200776.74272042568</v>
      </c>
      <c r="F99" s="524">
        <f>avghweal!BM92</f>
        <v>249438.07589387058</v>
      </c>
      <c r="G99" s="525">
        <f>avghweal!BN92</f>
        <v>200767.43990963721</v>
      </c>
      <c r="H99" s="533">
        <f>B99*0.4/'TE5'!B99</f>
        <v>0.31402051448822021</v>
      </c>
      <c r="I99" s="544">
        <f>C99*0.4/'TE5'!B99</f>
        <v>0.22954590286839369</v>
      </c>
      <c r="J99" s="551">
        <f>D99*0.4/'TE5'!C99</f>
        <v>0.40428345929348342</v>
      </c>
      <c r="K99" s="544">
        <f>E99*0.4/'TE5'!D99</f>
        <v>0.31051447302312329</v>
      </c>
      <c r="L99" s="551">
        <f>F99*0.4/'TE5'!E99</f>
        <v>0.39425365955927094</v>
      </c>
      <c r="M99" s="552">
        <f>G99*0.4/'TE5'!F99</f>
        <v>0.23023864430871485</v>
      </c>
    </row>
    <row r="100" spans="1:13" x14ac:dyDescent="0.2">
      <c r="A100" s="67">
        <v>2004</v>
      </c>
      <c r="B100" s="564">
        <f>avghweal!BI93</f>
        <v>217671.57100370596</v>
      </c>
      <c r="C100" s="525">
        <f>avghweal!BJ93</f>
        <v>159817.51433088028</v>
      </c>
      <c r="D100" s="524">
        <f>avghweal!BK93</f>
        <v>217378.43272235655</v>
      </c>
      <c r="E100" s="524">
        <f>avghweal!BL93</f>
        <v>217904.2933509947</v>
      </c>
      <c r="F100" s="524">
        <f>avghweal!BM93</f>
        <v>270465.69242548698</v>
      </c>
      <c r="G100" s="525">
        <f>avghweal!BN93</f>
        <v>217671.57100370596</v>
      </c>
      <c r="H100" s="533">
        <f>B100*0.4/'TE5'!B100</f>
        <v>0.31013983488082875</v>
      </c>
      <c r="I100" s="544">
        <f>C100*0.4/'TE5'!B100</f>
        <v>0.22770900801189062</v>
      </c>
      <c r="J100" s="551">
        <f>D100*0.4/'TE5'!C100</f>
        <v>0.3967919571316742</v>
      </c>
      <c r="K100" s="544">
        <f>E100*0.4/'TE5'!D100</f>
        <v>0.30758222009026664</v>
      </c>
      <c r="L100" s="551">
        <f>F100*0.4/'TE5'!E100</f>
        <v>0.38870455329703252</v>
      </c>
      <c r="M100" s="552">
        <f>G100*0.4/'TE5'!F100</f>
        <v>0.2275748631549307</v>
      </c>
    </row>
    <row r="101" spans="1:13" x14ac:dyDescent="0.2">
      <c r="A101" s="67">
        <v>2005</v>
      </c>
      <c r="B101" s="564">
        <f>avghweal!BI94</f>
        <v>234005.71047764897</v>
      </c>
      <c r="C101" s="525">
        <f>avghweal!BJ94</f>
        <v>170833.79865815633</v>
      </c>
      <c r="D101" s="524">
        <f>avghweal!BK94</f>
        <v>234408.93905614267</v>
      </c>
      <c r="E101" s="524">
        <f>avghweal!BL94</f>
        <v>233643.63441721979</v>
      </c>
      <c r="F101" s="524">
        <f>avghweal!BM94</f>
        <v>287993.87904711073</v>
      </c>
      <c r="G101" s="525">
        <f>avghweal!BN94</f>
        <v>234005.71047764897</v>
      </c>
      <c r="H101" s="533">
        <f>B101*0.4/'TE5'!B101</f>
        <v>0.3093104362487793</v>
      </c>
      <c r="I101" s="544">
        <f>C101*0.4/'TE5'!B101</f>
        <v>0.22580934747760154</v>
      </c>
      <c r="J101" s="551">
        <f>D101*0.4/'TE5'!C101</f>
        <v>0.39381101634885141</v>
      </c>
      <c r="K101" s="544">
        <f>E101*0.4/'TE5'!D101</f>
        <v>0.30566118106757167</v>
      </c>
      <c r="L101" s="551">
        <f>F101*0.4/'TE5'!E101</f>
        <v>0.38433901124249925</v>
      </c>
      <c r="M101" s="552">
        <f>G101*0.4/'TE5'!F101</f>
        <v>0.22798169430130841</v>
      </c>
    </row>
    <row r="102" spans="1:13" x14ac:dyDescent="0.2">
      <c r="A102" s="67">
        <v>2006</v>
      </c>
      <c r="B102" s="564">
        <f>avghweal!BI95</f>
        <v>245059.51240769826</v>
      </c>
      <c r="C102" s="525">
        <f>avghweal!BJ95</f>
        <v>173421.4228434033</v>
      </c>
      <c r="D102" s="524">
        <f>avghweal!BK95</f>
        <v>242524.89868998979</v>
      </c>
      <c r="E102" s="524">
        <f>avghweal!BL95</f>
        <v>247412.79749113167</v>
      </c>
      <c r="F102" s="524">
        <f>avghweal!BM95</f>
        <v>301726.99726238323</v>
      </c>
      <c r="G102" s="525">
        <f>avghweal!BN95</f>
        <v>245059.51240769826</v>
      </c>
      <c r="H102" s="533">
        <f>B102*0.4/'TE5'!B102</f>
        <v>0.31076520681381231</v>
      </c>
      <c r="I102" s="544">
        <f>C102*0.4/'TE5'!B102</f>
        <v>0.21991941388594233</v>
      </c>
      <c r="J102" s="551">
        <f>D102*0.4/'TE5'!C102</f>
        <v>0.39545439391124199</v>
      </c>
      <c r="K102" s="544">
        <f>E102*0.4/'TE5'!D102</f>
        <v>0.3102902871356234</v>
      </c>
      <c r="L102" s="551">
        <f>F102*0.4/'TE5'!E102</f>
        <v>0.38657325062719483</v>
      </c>
      <c r="M102" s="552">
        <f>G102*0.4/'TE5'!F102</f>
        <v>0.22906253227046611</v>
      </c>
    </row>
    <row r="103" spans="1:13" x14ac:dyDescent="0.2">
      <c r="A103" s="67">
        <v>2007</v>
      </c>
      <c r="B103" s="564">
        <f>avghweal!BI96</f>
        <v>244199.47726563513</v>
      </c>
      <c r="C103" s="525">
        <f>avghweal!BJ96</f>
        <v>167981.89463012453</v>
      </c>
      <c r="D103" s="524">
        <f>avghweal!BK96</f>
        <v>241536.57168137454</v>
      </c>
      <c r="E103" s="524">
        <f>avghweal!BL96</f>
        <v>246642.55330615724</v>
      </c>
      <c r="F103" s="524">
        <f>avghweal!BM96</f>
        <v>298402.95947353088</v>
      </c>
      <c r="G103" s="525">
        <f>avghweal!BN96</f>
        <v>244199.47726563513</v>
      </c>
      <c r="H103" s="533">
        <f>B103*0.4/'TE5'!B103</f>
        <v>0.3076163530349732</v>
      </c>
      <c r="I103" s="544">
        <f>C103*0.4/'TE5'!B103</f>
        <v>0.21160560366726</v>
      </c>
      <c r="J103" s="551">
        <f>D103*0.4/'TE5'!C103</f>
        <v>0.39293518766550661</v>
      </c>
      <c r="K103" s="544">
        <f>E103*0.4/'TE5'!D103</f>
        <v>0.30796879851744752</v>
      </c>
      <c r="L103" s="551">
        <f>F103*0.4/'TE5'!E103</f>
        <v>0.37895958960772352</v>
      </c>
      <c r="M103" s="552">
        <f>G103*0.4/'TE5'!F103</f>
        <v>0.22721848590667859</v>
      </c>
    </row>
    <row r="104" spans="1:13" x14ac:dyDescent="0.2">
      <c r="A104" s="67">
        <v>2008</v>
      </c>
      <c r="B104" s="564">
        <f>avghweal!BI97</f>
        <v>214111.01197018611</v>
      </c>
      <c r="C104" s="525">
        <f>avghweal!BJ97</f>
        <v>141481.60815315178</v>
      </c>
      <c r="D104" s="524">
        <f>avghweal!BK97</f>
        <v>210748.67640494375</v>
      </c>
      <c r="E104" s="524">
        <f>avghweal!BL97</f>
        <v>217218.10958048815</v>
      </c>
      <c r="F104" s="524">
        <f>avghweal!BM97</f>
        <v>257849.30498272888</v>
      </c>
      <c r="G104" s="525">
        <f>avghweal!BN97</f>
        <v>214111.01197018611</v>
      </c>
      <c r="H104" s="533">
        <f>B104*0.4/'TE5'!B104</f>
        <v>0.30089259147644043</v>
      </c>
      <c r="I104" s="544">
        <f>C104*0.4/'TE5'!B104</f>
        <v>0.19882568080797211</v>
      </c>
      <c r="J104" s="551">
        <f>D104*0.4/'TE5'!C104</f>
        <v>0.39215026217572074</v>
      </c>
      <c r="K104" s="544">
        <f>E104*0.4/'TE5'!D104</f>
        <v>0.30362969843390147</v>
      </c>
      <c r="L104" s="551">
        <f>F104*0.4/'TE5'!E104</f>
        <v>0.36416034155073468</v>
      </c>
      <c r="M104" s="552">
        <f>G104*0.4/'TE5'!F104</f>
        <v>0.22297809755557263</v>
      </c>
    </row>
    <row r="105" spans="1:13" x14ac:dyDescent="0.2">
      <c r="A105" s="72">
        <v>2009</v>
      </c>
      <c r="B105" s="567">
        <f>avghweal!BI98</f>
        <v>192382.33482314303</v>
      </c>
      <c r="C105" s="568">
        <f>avghweal!BJ98</f>
        <v>126852.39978857127</v>
      </c>
      <c r="D105" s="526">
        <f>avghweal!BK98</f>
        <v>190804.26833435093</v>
      </c>
      <c r="E105" s="526">
        <f>avghweal!BL98</f>
        <v>193856.15797085088</v>
      </c>
      <c r="F105" s="526">
        <f>avghweal!BM98</f>
        <v>230173.69947391879</v>
      </c>
      <c r="G105" s="527">
        <f>avghweal!BN98</f>
        <v>192382.33482314303</v>
      </c>
      <c r="H105" s="536">
        <f>B105*0.4/'TE5'!B105</f>
        <v>0.30141597986221308</v>
      </c>
      <c r="I105" s="547">
        <f>C105*0.4/'TE5'!B105</f>
        <v>0.19874662824575409</v>
      </c>
      <c r="J105" s="557">
        <f>D105*0.4/'TE5'!C105</f>
        <v>0.39764904553600078</v>
      </c>
      <c r="K105" s="558">
        <f>E105*0.4/'TE5'!D105</f>
        <v>0.3005827272764478</v>
      </c>
      <c r="L105" s="553">
        <f>F105*0.4/'TE5'!E105</f>
        <v>0.36412750194429788</v>
      </c>
      <c r="M105" s="554">
        <f>G105*0.4/'TE5'!F105</f>
        <v>0.22310389107041068</v>
      </c>
    </row>
    <row r="106" spans="1:13" x14ac:dyDescent="0.2">
      <c r="A106" s="67">
        <v>2010</v>
      </c>
      <c r="B106" s="569">
        <f>avghweal!BI99</f>
        <v>188186.9965282917</v>
      </c>
      <c r="C106" s="570">
        <f>avghweal!BJ99</f>
        <v>118446.89445945185</v>
      </c>
      <c r="D106" s="524">
        <f>avghweal!BK99</f>
        <v>184668.93356264397</v>
      </c>
      <c r="E106" s="524">
        <f>avghweal!BL99</f>
        <v>191529.21792294824</v>
      </c>
      <c r="F106" s="524">
        <f>avghweal!BM99</f>
        <v>222612.39400949446</v>
      </c>
      <c r="G106" s="525">
        <f>avghweal!BN99</f>
        <v>188186.9965282917</v>
      </c>
      <c r="H106" s="533">
        <f>B106*0.4/'TE5'!B106</f>
        <v>0.28856021165847778</v>
      </c>
      <c r="I106" s="544">
        <f>C106*0.4/'TE5'!B106</f>
        <v>0.18162286218522219</v>
      </c>
      <c r="J106" s="559">
        <f>D106*0.4/'TE5'!C106</f>
        <v>0.38496716334299358</v>
      </c>
      <c r="K106" s="560">
        <f>E106*0.4/'TE5'!D106</f>
        <v>0.29346966638942223</v>
      </c>
      <c r="L106" s="551">
        <f>F106*0.4/'TE5'!E106</f>
        <v>0.3415813733279513</v>
      </c>
      <c r="M106" s="552">
        <f>G106*0.4/'TE5'!F106</f>
        <v>0.21468431304611352</v>
      </c>
    </row>
    <row r="107" spans="1:13" x14ac:dyDescent="0.2">
      <c r="A107" s="67">
        <v>2011</v>
      </c>
      <c r="B107" s="569">
        <f>avghweal!BI100</f>
        <v>186103.16450436076</v>
      </c>
      <c r="C107" s="570">
        <f>avghweal!BJ100</f>
        <v>116186.98516433341</v>
      </c>
      <c r="D107" s="524">
        <f>avghweal!BK100</f>
        <v>184385.88559533126</v>
      </c>
      <c r="E107" s="524">
        <f>avghweal!BL100</f>
        <v>187665.7780307325</v>
      </c>
      <c r="F107" s="524">
        <f>avghweal!BM100</f>
        <v>218795.02592529397</v>
      </c>
      <c r="G107" s="525">
        <f>avghweal!BN100</f>
        <v>186103.16450436076</v>
      </c>
      <c r="H107" s="533">
        <f>B107*0.4/'TE5'!B107</f>
        <v>0.28279674053192139</v>
      </c>
      <c r="I107" s="544">
        <f>C107*0.4/'TE5'!B107</f>
        <v>0.17655422885586822</v>
      </c>
      <c r="J107" s="559">
        <f>D107*0.4/'TE5'!C107</f>
        <v>0.37915756293762809</v>
      </c>
      <c r="K107" s="560">
        <f>E107*0.4/'TE5'!D107</f>
        <v>0.2805410870085272</v>
      </c>
      <c r="L107" s="551">
        <f>F107*0.4/'TE5'!E107</f>
        <v>0.33762964461087785</v>
      </c>
      <c r="M107" s="552">
        <f>G107*0.4/'TE5'!F107</f>
        <v>0.21110589404945584</v>
      </c>
    </row>
    <row r="108" spans="1:13" x14ac:dyDescent="0.2">
      <c r="A108" s="67">
        <v>2012</v>
      </c>
      <c r="B108" s="569">
        <f>avghweal!BI101</f>
        <v>182120.13420552379</v>
      </c>
      <c r="C108" s="570">
        <f>avghweal!BJ101</f>
        <v>108207.74675617172</v>
      </c>
      <c r="D108" s="524">
        <f>avghweal!BK101</f>
        <v>178903.76691516643</v>
      </c>
      <c r="E108" s="524">
        <f>avghweal!BL101</f>
        <v>185126.23056014226</v>
      </c>
      <c r="F108" s="524">
        <f>avghweal!BM101</f>
        <v>212635.60089778295</v>
      </c>
      <c r="G108" s="525">
        <f>avghweal!BN101</f>
        <v>182120.13420552379</v>
      </c>
      <c r="H108" s="533">
        <f>B108*0.4/'TE5'!B108</f>
        <v>0.27289253473281855</v>
      </c>
      <c r="I108" s="544">
        <f>C108*0.4/'TE5'!B108</f>
        <v>0.16214070134988398</v>
      </c>
      <c r="J108" s="559">
        <f>D108*0.4/'TE5'!C108</f>
        <v>0.36755757934690697</v>
      </c>
      <c r="K108" s="560">
        <f>E108*0.4/'TE5'!D108</f>
        <v>0.27559972122206056</v>
      </c>
      <c r="L108" s="551">
        <f>F108*0.4/'TE5'!E108</f>
        <v>0.32055608207259489</v>
      </c>
      <c r="M108" s="552">
        <f>G108*0.4/'TE5'!F108</f>
        <v>0.20427674957629155</v>
      </c>
    </row>
    <row r="109" spans="1:13" x14ac:dyDescent="0.2">
      <c r="A109" s="67">
        <v>2013</v>
      </c>
      <c r="B109" s="569">
        <f>avghweal!BI102</f>
        <v>196425.67850993865</v>
      </c>
      <c r="C109" s="570">
        <f>avghweal!BJ102</f>
        <v>130920.20397457073</v>
      </c>
      <c r="D109" s="524">
        <f>avghweal!BK102</f>
        <v>196052.7498935207</v>
      </c>
      <c r="E109" s="524">
        <f>avghweal!BL102</f>
        <v>196768.32217805315</v>
      </c>
      <c r="F109" s="524">
        <f>avghweal!BM102</f>
        <v>228845.03461866549</v>
      </c>
      <c r="G109" s="525">
        <f>avghweal!BN102</f>
        <v>196425.67850993865</v>
      </c>
      <c r="H109" s="533">
        <f>B109*0.4/'TE5'!B109</f>
        <v>0.27269083261489868</v>
      </c>
      <c r="I109" s="544">
        <f>C109*0.4/'TE5'!B109</f>
        <v>0.1817518956724983</v>
      </c>
      <c r="J109" s="559">
        <f>D109*0.4/'TE5'!C109</f>
        <v>0.36754155663145088</v>
      </c>
      <c r="K109" s="560">
        <f>E109*0.4/'TE5'!D109</f>
        <v>0.26943294734597001</v>
      </c>
      <c r="L109" s="551">
        <f>F109*0.4/'TE5'!E109</f>
        <v>0.32178864086162506</v>
      </c>
      <c r="M109" s="552">
        <f>G109*0.4/'TE5'!F109</f>
        <v>0.20390780587147503</v>
      </c>
    </row>
    <row r="110" spans="1:13" x14ac:dyDescent="0.2">
      <c r="A110" s="67">
        <v>2014</v>
      </c>
      <c r="B110" s="569">
        <f>avghweal!BI103</f>
        <v>209424.94422293163</v>
      </c>
      <c r="C110" s="570">
        <f>avghweal!BJ103</f>
        <v>141245.79013368403</v>
      </c>
      <c r="D110" s="524">
        <f>avghweal!BK103</f>
        <v>209718.00674769838</v>
      </c>
      <c r="E110" s="524">
        <f>avghweal!BL103</f>
        <v>209139.89050421477</v>
      </c>
      <c r="F110" s="524">
        <f>avghweal!BM103</f>
        <v>242728.87643442772</v>
      </c>
      <c r="G110" s="525">
        <f>avghweal!BN103</f>
        <v>209424.94422293163</v>
      </c>
      <c r="H110" s="533">
        <f>B110*0.4/'TE5'!B110</f>
        <v>0.27147054672241211</v>
      </c>
      <c r="I110" s="544">
        <f>C110*0.4/'TE5'!B110</f>
        <v>0.18309219091405485</v>
      </c>
      <c r="J110" s="559">
        <f>D110*0.4/'TE5'!C110</f>
        <v>0.36326338751672338</v>
      </c>
      <c r="K110" s="560">
        <f>E110*0.4/'TE5'!D110</f>
        <v>0.26744650369174511</v>
      </c>
      <c r="L110" s="551">
        <f>F110*0.4/'TE5'!E110</f>
        <v>0.31862755190043651</v>
      </c>
      <c r="M110" s="552">
        <f>G110*0.4/'TE5'!F110</f>
        <v>0.20382969915340243</v>
      </c>
    </row>
    <row r="111" spans="1:13" x14ac:dyDescent="0.2">
      <c r="A111" s="67">
        <v>2015</v>
      </c>
      <c r="B111" s="569">
        <f>avghweal!BI104</f>
        <v>218769.58772474257</v>
      </c>
      <c r="C111" s="570">
        <f>avghweal!BJ104</f>
        <v>146059.50378037247</v>
      </c>
      <c r="D111" s="524">
        <f>avghweal!BK104</f>
        <v>218999.26653066368</v>
      </c>
      <c r="E111" s="524">
        <f>avghweal!BL104</f>
        <v>218550.18506285525</v>
      </c>
      <c r="F111" s="524">
        <f>avghweal!BM104</f>
        <v>253339.60251257638</v>
      </c>
      <c r="G111" s="525">
        <f>avghweal!BN104</f>
        <v>218769.58772474257</v>
      </c>
      <c r="H111" s="533">
        <f>B111*0.4/'TE5'!B111</f>
        <v>0.27333933115005493</v>
      </c>
      <c r="I111" s="544">
        <f>C111*0.4/'TE5'!B111</f>
        <v>0.18249249123999969</v>
      </c>
      <c r="J111" s="559">
        <f>D111*0.4/'TE5'!C111</f>
        <v>0.36773782005804312</v>
      </c>
      <c r="K111" s="560">
        <f>E111*0.4/'TE5'!D111</f>
        <v>0.26786438209272845</v>
      </c>
      <c r="L111" s="551">
        <f>F111*0.4/'TE5'!E111</f>
        <v>0.32226502801560869</v>
      </c>
      <c r="M111" s="552">
        <f>G111*0.4/'TE5'!F111</f>
        <v>0.20552064145288343</v>
      </c>
    </row>
    <row r="112" spans="1:13" x14ac:dyDescent="0.2">
      <c r="A112" s="67">
        <v>2016</v>
      </c>
      <c r="B112" s="569">
        <f>avghweal!BI105</f>
        <v>225741.49186047292</v>
      </c>
      <c r="C112" s="570">
        <f>avghweal!BJ105</f>
        <v>149611.72050014365</v>
      </c>
      <c r="D112" s="524">
        <f>avghweal!BK105</f>
        <v>226607.19410814153</v>
      </c>
      <c r="E112" s="524">
        <f>avghweal!BL105</f>
        <v>224931.70672355811</v>
      </c>
      <c r="F112" s="524">
        <f>avghweal!BM105</f>
        <v>259629.98687295173</v>
      </c>
      <c r="G112" s="525">
        <f>avghweal!BN105</f>
        <v>225741.49186047292</v>
      </c>
      <c r="H112" s="533">
        <f>B112*0.4/'TE5'!B112</f>
        <v>0.27612727880477905</v>
      </c>
      <c r="I112" s="544">
        <f>C112*0.4/'TE5'!B112</f>
        <v>0.18300524603842006</v>
      </c>
      <c r="J112" s="559">
        <f>D112*0.4/'TE5'!C112</f>
        <v>0.3762211049365809</v>
      </c>
      <c r="K112" s="560">
        <f>E112*0.4/'TE5'!D112</f>
        <v>0.26997979089080393</v>
      </c>
      <c r="L112" s="551">
        <f>F112*0.4/'TE5'!E112</f>
        <v>0.3232061622581483</v>
      </c>
      <c r="M112" s="552">
        <f>G112*0.4/'TE5'!F112</f>
        <v>0.20855775567835722</v>
      </c>
    </row>
    <row r="113" spans="1:13" x14ac:dyDescent="0.2">
      <c r="A113" s="67">
        <v>2017</v>
      </c>
      <c r="B113" s="569">
        <f>avghweal!BI106</f>
        <v>243833.09734739992</v>
      </c>
      <c r="C113" s="570">
        <f>avghweal!BJ106</f>
        <v>154649.55815818533</v>
      </c>
      <c r="D113" s="524">
        <f>avghweal!BK106</f>
        <v>240727.19500855263</v>
      </c>
      <c r="E113" s="524">
        <f>avghweal!BL106</f>
        <v>246731.92438021922</v>
      </c>
      <c r="F113" s="524">
        <f>avghweal!BM106</f>
        <v>287997.76242715598</v>
      </c>
      <c r="G113" s="525">
        <f>avghweal!BN106</f>
        <v>243833.09734739992</v>
      </c>
      <c r="H113" s="533">
        <f>B113*0.4/'TE5'!B113</f>
        <v>0.28179901838302612</v>
      </c>
      <c r="I113" s="544">
        <f>C113*0.4/'TE5'!B113</f>
        <v>0.17872919696481906</v>
      </c>
      <c r="J113" s="559">
        <f>D113*0.4/'TE5'!C113</f>
        <v>0.36411835269446535</v>
      </c>
      <c r="K113" s="560">
        <f>E113*0.4/'TE5'!D113</f>
        <v>0.28208118870367815</v>
      </c>
      <c r="L113" s="551">
        <f>F113*0.4/'TE5'!E113</f>
        <v>0.33623426958230129</v>
      </c>
      <c r="M113" s="552">
        <f>G113*0.4/'TE5'!F113</f>
        <v>0.21037785322830094</v>
      </c>
    </row>
    <row r="114" spans="1:13" x14ac:dyDescent="0.2">
      <c r="A114" s="67">
        <v>2018</v>
      </c>
      <c r="B114" s="569">
        <f>avghweal!BI107</f>
        <v>248656.686587273</v>
      </c>
      <c r="C114" s="570">
        <f>avghweal!BJ107</f>
        <v>159660.23826933888</v>
      </c>
      <c r="D114" s="524">
        <f>avghweal!BK107</f>
        <v>245613.52474385645</v>
      </c>
      <c r="E114" s="524">
        <f>avghweal!BL107</f>
        <v>251508.23338227189</v>
      </c>
      <c r="F114" s="524">
        <f>avghweal!BM107</f>
        <v>293435.67301748</v>
      </c>
      <c r="G114" s="525">
        <f>avghweal!BN107</f>
        <v>248657.10587294525</v>
      </c>
      <c r="H114" s="533">
        <f>B114*0.4/'TE5'!B114</f>
        <v>0.28278750181198115</v>
      </c>
      <c r="I114" s="544">
        <f>C114*0.4/'TE5'!B114</f>
        <v>0.18157532998029952</v>
      </c>
      <c r="J114" s="559">
        <f>D114*0.4/'TE5'!C114</f>
        <v>0.3638209304899761</v>
      </c>
      <c r="K114" s="560">
        <f>E114*0.4/'TE5'!D114</f>
        <v>0.28290147131081894</v>
      </c>
      <c r="L114" s="551">
        <f>F114*0.4/'TE5'!E114</f>
        <v>0.33717298864361928</v>
      </c>
      <c r="M114" s="552">
        <f>G114*0.4/'TE5'!F114</f>
        <v>0.21132330405774061</v>
      </c>
    </row>
    <row r="115" spans="1:13" x14ac:dyDescent="0.2">
      <c r="A115" s="67">
        <v>2019</v>
      </c>
      <c r="B115" s="569">
        <f>avghweal!BI108</f>
        <v>259975.73434570001</v>
      </c>
      <c r="C115" s="570">
        <f>avghweal!BJ108</f>
        <v>167915.74334960867</v>
      </c>
      <c r="D115" s="524">
        <f>avghweal!BK108</f>
        <v>256818.06078138782</v>
      </c>
      <c r="E115" s="524">
        <f>avghweal!BL108</f>
        <v>262899.57112043683</v>
      </c>
      <c r="F115" s="524">
        <f>avghweal!BM108</f>
        <v>309855.77622508968</v>
      </c>
      <c r="G115" s="525">
        <f>avghweal!BN108</f>
        <v>259975.73434570001</v>
      </c>
      <c r="H115" s="533">
        <f>B115*0.4/'TE5'!B115</f>
        <v>0.28357511758804316</v>
      </c>
      <c r="I115" s="544">
        <f>C115*0.4/'TE5'!B115</f>
        <v>0.183158350471014</v>
      </c>
      <c r="J115" s="559">
        <f>D115*0.4/'TE5'!C115</f>
        <v>0.36507661987371332</v>
      </c>
      <c r="K115" s="560">
        <f>E115*0.4/'TE5'!D115</f>
        <v>0.28392717753307134</v>
      </c>
      <c r="L115" s="551">
        <f>F115*0.4/'TE5'!E115</f>
        <v>0.34115051393350043</v>
      </c>
      <c r="M115" s="552">
        <f>G115*0.4/'TE5'!F115</f>
        <v>0.21083234305341678</v>
      </c>
    </row>
    <row r="116" spans="1:13" ht="17" thickBot="1" x14ac:dyDescent="0.25">
      <c r="A116" s="1105"/>
      <c r="B116" s="1124"/>
      <c r="C116" s="1125"/>
      <c r="D116" s="1107"/>
      <c r="E116" s="1107"/>
      <c r="F116" s="1107"/>
      <c r="G116" s="1108"/>
      <c r="H116" s="1115"/>
      <c r="I116" s="1116"/>
      <c r="J116" s="1117"/>
      <c r="K116" s="1118"/>
      <c r="L116" s="1119"/>
      <c r="M116" s="1120"/>
    </row>
    <row r="117" spans="1:13" ht="17" thickTop="1" x14ac:dyDescent="0.2">
      <c r="A117" s="61"/>
      <c r="B117" s="60"/>
      <c r="C117" s="60"/>
      <c r="D117" s="60"/>
      <c r="E117" s="60"/>
      <c r="F117" s="60"/>
      <c r="G117" s="59"/>
      <c r="H117" s="60"/>
      <c r="I117" s="60"/>
      <c r="J117" s="60"/>
      <c r="K117" s="60"/>
      <c r="L117" s="60"/>
      <c r="M117" s="59"/>
    </row>
    <row r="118" spans="1:13" x14ac:dyDescent="0.2">
      <c r="D118" s="57"/>
      <c r="E118" s="57"/>
      <c r="F118" s="57"/>
      <c r="H118" s="57"/>
      <c r="I118" s="57"/>
      <c r="J118" s="57"/>
      <c r="K118" s="57"/>
      <c r="L118" s="57"/>
    </row>
  </sheetData>
  <mergeCells count="3">
    <mergeCell ref="A4:M4"/>
    <mergeCell ref="B7:G7"/>
    <mergeCell ref="H7:M7"/>
  </mergeCells>
  <hyperlinks>
    <hyperlink ref="A1" location="Index!A1" display="Back to index" xr:uid="{00000000-0004-0000-5B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theme="5" tint="0.39997558519241921"/>
  </sheetPr>
  <dimension ref="A1:M118"/>
  <sheetViews>
    <sheetView workbookViewId="0">
      <pane xSplit="1" ySplit="8" topLeftCell="B107" activePane="bottomRight" state="frozen"/>
      <selection activeCell="D32" sqref="D32"/>
      <selection pane="topRight" activeCell="D32" sqref="D32"/>
      <selection pane="bottomLeft" activeCell="D32" sqref="D32"/>
      <selection pane="bottomRight" activeCell="A4" sqref="A4:M4"/>
    </sheetView>
  </sheetViews>
  <sheetFormatPr baseColWidth="10" defaultColWidth="10.83203125" defaultRowHeight="16" x14ac:dyDescent="0.2"/>
  <cols>
    <col min="1" max="1" width="10.83203125" style="56"/>
    <col min="2" max="13" width="12" style="56" customWidth="1"/>
    <col min="14" max="16384" width="10.83203125" style="56"/>
  </cols>
  <sheetData>
    <row r="1" spans="1:13" x14ac:dyDescent="0.2">
      <c r="A1" s="52" t="s">
        <v>36</v>
      </c>
      <c r="B1" s="52"/>
      <c r="C1" s="52"/>
      <c r="G1" s="100"/>
      <c r="H1" s="100"/>
      <c r="I1" s="100"/>
      <c r="J1" s="100"/>
      <c r="K1" s="100"/>
      <c r="L1" s="100"/>
      <c r="M1" s="100"/>
    </row>
    <row r="2" spans="1:13" x14ac:dyDescent="0.2">
      <c r="H2" s="98"/>
      <c r="I2" s="98"/>
    </row>
    <row r="3" spans="1:13" ht="17" thickBot="1" x14ac:dyDescent="0.25"/>
    <row r="4" spans="1:13" ht="25" customHeight="1" thickTop="1" x14ac:dyDescent="0.2">
      <c r="A4" s="1391" t="s">
        <v>257</v>
      </c>
      <c r="B4" s="1392"/>
      <c r="C4" s="1392"/>
      <c r="D4" s="1392"/>
      <c r="E4" s="1392"/>
      <c r="F4" s="1392"/>
      <c r="G4" s="1392"/>
      <c r="H4" s="1392"/>
      <c r="I4" s="1392"/>
      <c r="J4" s="1392"/>
      <c r="K4" s="1392"/>
      <c r="L4" s="1392"/>
      <c r="M4" s="1393"/>
    </row>
    <row r="5" spans="1:13" x14ac:dyDescent="0.2">
      <c r="A5" s="96"/>
      <c r="B5" s="97"/>
      <c r="C5" s="97"/>
      <c r="D5" s="59"/>
      <c r="E5" s="59"/>
      <c r="F5" s="59"/>
      <c r="G5" s="59"/>
      <c r="H5" s="59"/>
      <c r="I5" s="59"/>
      <c r="J5" s="59"/>
      <c r="K5" s="59"/>
      <c r="L5" s="59"/>
      <c r="M5" s="208"/>
    </row>
    <row r="6" spans="1:13" x14ac:dyDescent="0.2">
      <c r="A6" s="96"/>
      <c r="B6" s="45" t="s">
        <v>35</v>
      </c>
      <c r="C6" s="45" t="s">
        <v>34</v>
      </c>
      <c r="D6" s="45" t="s">
        <v>33</v>
      </c>
      <c r="E6" s="45" t="s">
        <v>32</v>
      </c>
      <c r="F6" s="45" t="s">
        <v>31</v>
      </c>
      <c r="G6" s="45" t="s">
        <v>30</v>
      </c>
      <c r="H6" s="48" t="s">
        <v>29</v>
      </c>
      <c r="I6" s="468" t="s">
        <v>28</v>
      </c>
      <c r="J6" s="468" t="s">
        <v>27</v>
      </c>
      <c r="K6" s="468" t="s">
        <v>26</v>
      </c>
      <c r="L6" s="468" t="s">
        <v>25</v>
      </c>
      <c r="M6" s="433" t="s">
        <v>24</v>
      </c>
    </row>
    <row r="7" spans="1:13" ht="20" customHeight="1" x14ac:dyDescent="0.2">
      <c r="A7" s="96"/>
      <c r="B7" s="1455" t="s">
        <v>375</v>
      </c>
      <c r="C7" s="1379"/>
      <c r="D7" s="1387"/>
      <c r="E7" s="1387"/>
      <c r="F7" s="1387"/>
      <c r="G7" s="1387"/>
      <c r="H7" s="1379" t="s">
        <v>90</v>
      </c>
      <c r="I7" s="1379"/>
      <c r="J7" s="1387"/>
      <c r="K7" s="1387"/>
      <c r="L7" s="1387"/>
      <c r="M7" s="1390"/>
    </row>
    <row r="8" spans="1:13" s="87" customFormat="1" ht="52" customHeight="1" x14ac:dyDescent="0.2">
      <c r="A8" s="95"/>
      <c r="B8" s="835" t="s">
        <v>306</v>
      </c>
      <c r="C8" s="352" t="s">
        <v>309</v>
      </c>
      <c r="D8" s="352" t="s">
        <v>87</v>
      </c>
      <c r="E8" s="352" t="s">
        <v>88</v>
      </c>
      <c r="F8" s="352" t="s">
        <v>89</v>
      </c>
      <c r="G8" s="352" t="s">
        <v>56</v>
      </c>
      <c r="H8" s="424" t="s">
        <v>306</v>
      </c>
      <c r="I8" s="352" t="s">
        <v>309</v>
      </c>
      <c r="J8" s="352" t="s">
        <v>87</v>
      </c>
      <c r="K8" s="352" t="s">
        <v>88</v>
      </c>
      <c r="L8" s="352" t="s">
        <v>89</v>
      </c>
      <c r="M8" s="359" t="s">
        <v>56</v>
      </c>
    </row>
    <row r="9" spans="1:13" s="87" customFormat="1" ht="15" customHeight="1" x14ac:dyDescent="0.2">
      <c r="A9" s="93">
        <v>1913</v>
      </c>
      <c r="B9" s="571"/>
      <c r="C9" s="572">
        <f>avghweal!N2</f>
        <v>463651.74256933498</v>
      </c>
      <c r="D9" s="572"/>
      <c r="E9" s="572"/>
      <c r="F9" s="572"/>
      <c r="G9" s="572">
        <f>avghweal!R2</f>
        <v>713874.92061189841</v>
      </c>
      <c r="H9" s="530"/>
      <c r="I9" s="575">
        <f>C9*0.1/'TE5'!B9</f>
        <v>0.79358976805983583</v>
      </c>
      <c r="J9" s="575"/>
      <c r="K9" s="541"/>
      <c r="L9" s="575"/>
      <c r="M9" s="561">
        <f>G9*0.1/'TE5'!F9</f>
        <v>0.81262625566261681</v>
      </c>
    </row>
    <row r="10" spans="1:13" s="87" customFormat="1" ht="15" customHeight="1" x14ac:dyDescent="0.2">
      <c r="A10" s="92">
        <v>1914</v>
      </c>
      <c r="B10" s="571"/>
      <c r="C10" s="572">
        <f>avghweal!N3</f>
        <v>463235.00772953557</v>
      </c>
      <c r="D10" s="572"/>
      <c r="E10" s="572"/>
      <c r="F10" s="572"/>
      <c r="G10" s="572">
        <f>avghweal!R3</f>
        <v>714050.27874605404</v>
      </c>
      <c r="H10" s="530"/>
      <c r="I10" s="541">
        <f>C10*0.1/'TE5'!B10</f>
        <v>0.79243371445829147</v>
      </c>
      <c r="J10" s="575"/>
      <c r="K10" s="541"/>
      <c r="L10" s="575"/>
      <c r="M10" s="561">
        <f>G10*0.1/'TE5'!F10</f>
        <v>0.8112933280225928</v>
      </c>
    </row>
    <row r="11" spans="1:13" s="87" customFormat="1" ht="15" customHeight="1" x14ac:dyDescent="0.2">
      <c r="A11" s="92">
        <v>1915</v>
      </c>
      <c r="B11" s="571"/>
      <c r="C11" s="572">
        <f>avghweal!N4</f>
        <v>492217.6090664175</v>
      </c>
      <c r="D11" s="572"/>
      <c r="E11" s="572"/>
      <c r="F11" s="572"/>
      <c r="G11" s="572">
        <f>avghweal!R4</f>
        <v>759447.40309708752</v>
      </c>
      <c r="H11" s="530"/>
      <c r="I11" s="541">
        <f>C11*0.1/'TE5'!B11</f>
        <v>0.78875811961283482</v>
      </c>
      <c r="J11" s="575"/>
      <c r="K11" s="541"/>
      <c r="L11" s="575"/>
      <c r="M11" s="561">
        <f>G11*0.1/'TE5'!F11</f>
        <v>0.80724597978572588</v>
      </c>
    </row>
    <row r="12" spans="1:13" s="87" customFormat="1" ht="15" customHeight="1" x14ac:dyDescent="0.2">
      <c r="A12" s="92">
        <v>1916</v>
      </c>
      <c r="B12" s="571"/>
      <c r="C12" s="572">
        <f>avghweal!N5</f>
        <v>504958.95922965289</v>
      </c>
      <c r="D12" s="572"/>
      <c r="E12" s="572"/>
      <c r="F12" s="572"/>
      <c r="G12" s="572">
        <f>avghweal!R5</f>
        <v>780489.3874885675</v>
      </c>
      <c r="H12" s="530"/>
      <c r="I12" s="541">
        <f>C12*0.1/'TE5'!B12</f>
        <v>0.78873580985900926</v>
      </c>
      <c r="J12" s="575"/>
      <c r="K12" s="541"/>
      <c r="L12" s="575"/>
      <c r="M12" s="561">
        <f>G12*0.1/'TE5'!F12</f>
        <v>0.80762345804141611</v>
      </c>
    </row>
    <row r="13" spans="1:13" s="87" customFormat="1" ht="15" customHeight="1" x14ac:dyDescent="0.2">
      <c r="A13" s="92">
        <v>1917</v>
      </c>
      <c r="B13" s="571"/>
      <c r="C13" s="572">
        <f>avghweal!N6</f>
        <v>434092.06352798565</v>
      </c>
      <c r="D13" s="572"/>
      <c r="E13" s="572"/>
      <c r="F13" s="572"/>
      <c r="G13" s="572">
        <f>avghweal!R6</f>
        <v>670872.92429641588</v>
      </c>
      <c r="H13" s="530"/>
      <c r="I13" s="541">
        <f>C13*0.1/'TE5'!B13</f>
        <v>0.79020051241349065</v>
      </c>
      <c r="J13" s="575"/>
      <c r="K13" s="541"/>
      <c r="L13" s="575"/>
      <c r="M13" s="561">
        <f>G13*0.1/'TE5'!F13</f>
        <v>0.8096977398491626</v>
      </c>
    </row>
    <row r="14" spans="1:13" s="87" customFormat="1" ht="15" customHeight="1" x14ac:dyDescent="0.2">
      <c r="A14" s="92">
        <v>1918</v>
      </c>
      <c r="B14" s="571"/>
      <c r="C14" s="572">
        <f>avghweal!N7</f>
        <v>398354.77223208174</v>
      </c>
      <c r="D14" s="524"/>
      <c r="E14" s="524"/>
      <c r="F14" s="524"/>
      <c r="G14" s="572">
        <f>avghweal!R7</f>
        <v>610270.30774907256</v>
      </c>
      <c r="H14" s="530"/>
      <c r="I14" s="541">
        <f>C14*0.1/'TE5'!B14</f>
        <v>0.79329369980968323</v>
      </c>
      <c r="J14" s="575"/>
      <c r="K14" s="541"/>
      <c r="L14" s="575"/>
      <c r="M14" s="561">
        <f>G14*0.1/'TE5'!F14</f>
        <v>0.81287774656774303</v>
      </c>
    </row>
    <row r="15" spans="1:13" s="87" customFormat="1" ht="15" customHeight="1" x14ac:dyDescent="0.2">
      <c r="A15" s="91">
        <v>1919</v>
      </c>
      <c r="B15" s="573"/>
      <c r="C15" s="574">
        <f>avghweal!N8</f>
        <v>399386.44552720222</v>
      </c>
      <c r="D15" s="526"/>
      <c r="E15" s="526"/>
      <c r="F15" s="526"/>
      <c r="G15" s="574">
        <f>avghweal!R8</f>
        <v>613528.97535227961</v>
      </c>
      <c r="H15" s="531"/>
      <c r="I15" s="542">
        <f>C15*0.1/'TE5'!B15</f>
        <v>0.80827135540607065</v>
      </c>
      <c r="J15" s="576"/>
      <c r="K15" s="542"/>
      <c r="L15" s="576"/>
      <c r="M15" s="562">
        <f>G15*0.1/'TE5'!F15</f>
        <v>0.82536740414124476</v>
      </c>
    </row>
    <row r="16" spans="1:13" s="87" customFormat="1" ht="15" customHeight="1" x14ac:dyDescent="0.2">
      <c r="A16" s="92">
        <v>1920</v>
      </c>
      <c r="B16" s="571"/>
      <c r="C16" s="572">
        <f>avghweal!N9</f>
        <v>340372.83003341197</v>
      </c>
      <c r="D16" s="524"/>
      <c r="E16" s="524"/>
      <c r="F16" s="524"/>
      <c r="G16" s="572">
        <f>avghweal!R9</f>
        <v>525352.67797204864</v>
      </c>
      <c r="H16" s="530"/>
      <c r="I16" s="541">
        <f>C16*0.1/'TE5'!B16</f>
        <v>0.78946728321064485</v>
      </c>
      <c r="J16" s="575"/>
      <c r="K16" s="541"/>
      <c r="L16" s="575"/>
      <c r="M16" s="561">
        <f>G16*0.1/'TE5'!F16</f>
        <v>0.80907813255547667</v>
      </c>
    </row>
    <row r="17" spans="1:13" s="87" customFormat="1" ht="15" customHeight="1" x14ac:dyDescent="0.2">
      <c r="A17" s="92">
        <v>1921</v>
      </c>
      <c r="B17" s="571"/>
      <c r="C17" s="572">
        <f>avghweal!N10</f>
        <v>371097.28198102518</v>
      </c>
      <c r="D17" s="524"/>
      <c r="E17" s="524"/>
      <c r="F17" s="524"/>
      <c r="G17" s="572">
        <f>avghweal!R10</f>
        <v>570915.0993731881</v>
      </c>
      <c r="H17" s="530"/>
      <c r="I17" s="541">
        <f>C17*0.1/'TE5'!B17</f>
        <v>0.78898337607107194</v>
      </c>
      <c r="J17" s="575"/>
      <c r="K17" s="541"/>
      <c r="L17" s="575"/>
      <c r="M17" s="561">
        <f>G17*0.1/'TE5'!F17</f>
        <v>0.80786040040705298</v>
      </c>
    </row>
    <row r="18" spans="1:13" s="87" customFormat="1" ht="15" customHeight="1" x14ac:dyDescent="0.2">
      <c r="A18" s="92">
        <v>1922</v>
      </c>
      <c r="B18" s="571"/>
      <c r="C18" s="572">
        <f>avghweal!N11</f>
        <v>422115.92470271233</v>
      </c>
      <c r="D18" s="524"/>
      <c r="E18" s="524"/>
      <c r="F18" s="524"/>
      <c r="G18" s="572">
        <f>avghweal!R11</f>
        <v>646139.85595047928</v>
      </c>
      <c r="H18" s="530"/>
      <c r="I18" s="541">
        <f>C18*0.1/'TE5'!B18</f>
        <v>0.79951301643644124</v>
      </c>
      <c r="J18" s="575"/>
      <c r="K18" s="541"/>
      <c r="L18" s="575"/>
      <c r="M18" s="561">
        <f>G18*0.1/'TE5'!F18</f>
        <v>0.8168502734113593</v>
      </c>
    </row>
    <row r="19" spans="1:13" s="87" customFormat="1" ht="15" customHeight="1" x14ac:dyDescent="0.2">
      <c r="A19" s="92">
        <v>1923</v>
      </c>
      <c r="B19" s="571"/>
      <c r="C19" s="572">
        <f>avghweal!N12</f>
        <v>425715.97284995235</v>
      </c>
      <c r="D19" s="524"/>
      <c r="E19" s="524"/>
      <c r="F19" s="524"/>
      <c r="G19" s="572">
        <f>avghweal!R12</f>
        <v>649913.48446936638</v>
      </c>
      <c r="H19" s="530"/>
      <c r="I19" s="541">
        <f>C19*0.1/'TE5'!B19</f>
        <v>0.80462099177570823</v>
      </c>
      <c r="J19" s="575"/>
      <c r="K19" s="541"/>
      <c r="L19" s="575"/>
      <c r="M19" s="561">
        <f>G19*0.1/'TE5'!F19</f>
        <v>0.82032559880356293</v>
      </c>
    </row>
    <row r="20" spans="1:13" s="87" customFormat="1" ht="15" customHeight="1" x14ac:dyDescent="0.2">
      <c r="A20" s="92">
        <v>1924</v>
      </c>
      <c r="B20" s="571"/>
      <c r="C20" s="572">
        <f>avghweal!N13</f>
        <v>440775.59660510416</v>
      </c>
      <c r="D20" s="524"/>
      <c r="E20" s="524"/>
      <c r="F20" s="524"/>
      <c r="G20" s="572">
        <f>avghweal!R13</f>
        <v>671971.05627269403</v>
      </c>
      <c r="H20" s="530"/>
      <c r="I20" s="541">
        <f>C20*0.1/'TE5'!B20</f>
        <v>0.81712733158542794</v>
      </c>
      <c r="J20" s="575"/>
      <c r="K20" s="541"/>
      <c r="L20" s="575"/>
      <c r="M20" s="561">
        <f>G20*0.1/'TE5'!F20</f>
        <v>0.83208947986732817</v>
      </c>
    </row>
    <row r="21" spans="1:13" s="87" customFormat="1" ht="15" customHeight="1" x14ac:dyDescent="0.2">
      <c r="A21" s="92">
        <v>1925</v>
      </c>
      <c r="B21" s="571"/>
      <c r="C21" s="572">
        <f>avghweal!N14</f>
        <v>469847.05617969559</v>
      </c>
      <c r="D21" s="524"/>
      <c r="E21" s="524"/>
      <c r="F21" s="524"/>
      <c r="G21" s="572">
        <f>avghweal!R14</f>
        <v>714652.14387327165</v>
      </c>
      <c r="H21" s="530"/>
      <c r="I21" s="541">
        <f>C21*0.1/'TE5'!B21</f>
        <v>0.82680495916245955</v>
      </c>
      <c r="J21" s="575"/>
      <c r="K21" s="541"/>
      <c r="L21" s="575"/>
      <c r="M21" s="561">
        <f>G21*0.1/'TE5'!F21</f>
        <v>0.84019255378786284</v>
      </c>
    </row>
    <row r="22" spans="1:13" s="87" customFormat="1" ht="15" customHeight="1" x14ac:dyDescent="0.2">
      <c r="A22" s="92">
        <v>1926</v>
      </c>
      <c r="B22" s="571"/>
      <c r="C22" s="572">
        <f>avghweal!N15</f>
        <v>490298.39016547299</v>
      </c>
      <c r="D22" s="524"/>
      <c r="E22" s="524"/>
      <c r="F22" s="524"/>
      <c r="G22" s="572">
        <f>avghweal!R15</f>
        <v>746287.27440878446</v>
      </c>
      <c r="H22" s="530"/>
      <c r="I22" s="541">
        <f>C22*0.1/'TE5'!B22</f>
        <v>0.83646267350449</v>
      </c>
      <c r="J22" s="575"/>
      <c r="K22" s="541"/>
      <c r="L22" s="575"/>
      <c r="M22" s="561">
        <f>G22*0.1/'TE5'!F22</f>
        <v>0.84954320247742199</v>
      </c>
    </row>
    <row r="23" spans="1:13" s="87" customFormat="1" ht="15" customHeight="1" x14ac:dyDescent="0.2">
      <c r="A23" s="92">
        <v>1927</v>
      </c>
      <c r="B23" s="571"/>
      <c r="C23" s="572">
        <f>avghweal!N16</f>
        <v>530317.85477137135</v>
      </c>
      <c r="D23" s="524"/>
      <c r="E23" s="524"/>
      <c r="F23" s="524"/>
      <c r="G23" s="572">
        <f>avghweal!R16</f>
        <v>807702.81329035317</v>
      </c>
      <c r="H23" s="530"/>
      <c r="I23" s="541">
        <f>C23*0.1/'TE5'!B23</f>
        <v>0.84713502287517217</v>
      </c>
      <c r="J23" s="575"/>
      <c r="K23" s="541"/>
      <c r="L23" s="575"/>
      <c r="M23" s="561">
        <f>G23*0.1/'TE5'!F23</f>
        <v>0.85978668960924542</v>
      </c>
    </row>
    <row r="24" spans="1:13" s="87" customFormat="1" ht="15" customHeight="1" x14ac:dyDescent="0.2">
      <c r="A24" s="92">
        <v>1928</v>
      </c>
      <c r="B24" s="571"/>
      <c r="C24" s="572">
        <f>avghweal!N17</f>
        <v>605600.19133059611</v>
      </c>
      <c r="D24" s="524"/>
      <c r="E24" s="524"/>
      <c r="F24" s="524"/>
      <c r="G24" s="572">
        <f>avghweal!R17</f>
        <v>924685.92206625268</v>
      </c>
      <c r="H24" s="530"/>
      <c r="I24" s="541">
        <f>C24*0.1/'TE5'!B24</f>
        <v>0.84908701597306924</v>
      </c>
      <c r="J24" s="575"/>
      <c r="K24" s="541"/>
      <c r="L24" s="575"/>
      <c r="M24" s="561">
        <f>G24*0.1/'TE5'!F24</f>
        <v>0.86176345249854547</v>
      </c>
    </row>
    <row r="25" spans="1:13" s="87" customFormat="1" ht="15" customHeight="1" x14ac:dyDescent="0.2">
      <c r="A25" s="91">
        <v>1929</v>
      </c>
      <c r="B25" s="573"/>
      <c r="C25" s="574">
        <f>avghweal!N18</f>
        <v>627596.25037950964</v>
      </c>
      <c r="D25" s="526"/>
      <c r="E25" s="526"/>
      <c r="F25" s="526"/>
      <c r="G25" s="574">
        <f>avghweal!R18</f>
        <v>962030.06778026849</v>
      </c>
      <c r="H25" s="531"/>
      <c r="I25" s="542">
        <f>C25*0.1/'TE5'!B25</f>
        <v>0.84855825647303396</v>
      </c>
      <c r="J25" s="576"/>
      <c r="K25" s="542"/>
      <c r="L25" s="576"/>
      <c r="M25" s="562">
        <f>G25*0.1/'TE5'!F25</f>
        <v>0.86148510440899972</v>
      </c>
    </row>
    <row r="26" spans="1:13" s="87" customFormat="1" ht="15" customHeight="1" x14ac:dyDescent="0.2">
      <c r="A26" s="92">
        <v>1930</v>
      </c>
      <c r="B26" s="571"/>
      <c r="C26" s="572">
        <f>avghweal!N19</f>
        <v>576781.57226695353</v>
      </c>
      <c r="D26" s="524"/>
      <c r="E26" s="524"/>
      <c r="F26" s="524"/>
      <c r="G26" s="572">
        <f>avghweal!R19</f>
        <v>887892.67511153512</v>
      </c>
      <c r="H26" s="530"/>
      <c r="I26" s="541">
        <f>C26*0.1/'TE5'!B26</f>
        <v>0.85319971040268416</v>
      </c>
      <c r="J26" s="575"/>
      <c r="K26" s="541"/>
      <c r="L26" s="575"/>
      <c r="M26" s="561">
        <f>G26*0.1/'TE5'!F26</f>
        <v>0.86540399305062354</v>
      </c>
    </row>
    <row r="27" spans="1:13" s="87" customFormat="1" ht="15" customHeight="1" x14ac:dyDescent="0.2">
      <c r="A27" s="92">
        <v>1931</v>
      </c>
      <c r="B27" s="571"/>
      <c r="C27" s="572">
        <f>avghweal!N20</f>
        <v>496720.34842284699</v>
      </c>
      <c r="D27" s="524"/>
      <c r="E27" s="524"/>
      <c r="F27" s="524"/>
      <c r="G27" s="572">
        <f>avghweal!R20</f>
        <v>765289.21168105153</v>
      </c>
      <c r="H27" s="530"/>
      <c r="I27" s="541">
        <f>C27*0.1/'TE5'!B27</f>
        <v>0.85107249719693323</v>
      </c>
      <c r="J27" s="575"/>
      <c r="K27" s="541"/>
      <c r="L27" s="575"/>
      <c r="M27" s="561">
        <f>G27*0.1/'TE5'!F27</f>
        <v>0.86357752498925755</v>
      </c>
    </row>
    <row r="28" spans="1:13" s="87" customFormat="1" ht="15" customHeight="1" x14ac:dyDescent="0.2">
      <c r="A28" s="92">
        <v>1932</v>
      </c>
      <c r="B28" s="571"/>
      <c r="C28" s="572">
        <f>avghweal!N21</f>
        <v>445602.6598504287</v>
      </c>
      <c r="D28" s="524"/>
      <c r="E28" s="524"/>
      <c r="F28" s="524"/>
      <c r="G28" s="572">
        <f>avghweal!R21</f>
        <v>686849.1057084339</v>
      </c>
      <c r="H28" s="530"/>
      <c r="I28" s="541">
        <f>C28*0.1/'TE5'!B28</f>
        <v>0.85594449158124519</v>
      </c>
      <c r="J28" s="575"/>
      <c r="K28" s="541"/>
      <c r="L28" s="575"/>
      <c r="M28" s="561">
        <f>G28*0.1/'TE5'!F28</f>
        <v>0.86816794457557189</v>
      </c>
    </row>
    <row r="29" spans="1:13" s="87" customFormat="1" ht="15" customHeight="1" x14ac:dyDescent="0.2">
      <c r="A29" s="92">
        <v>1933</v>
      </c>
      <c r="B29" s="571"/>
      <c r="C29" s="572">
        <f>avghweal!N22</f>
        <v>468433.88720436045</v>
      </c>
      <c r="D29" s="524"/>
      <c r="E29" s="524"/>
      <c r="F29" s="524"/>
      <c r="G29" s="572">
        <f>avghweal!R22</f>
        <v>721956.34574063076</v>
      </c>
      <c r="H29" s="530"/>
      <c r="I29" s="541">
        <f>C29*0.1/'TE5'!B29</f>
        <v>0.85273146741274042</v>
      </c>
      <c r="J29" s="575"/>
      <c r="K29" s="541"/>
      <c r="L29" s="575"/>
      <c r="M29" s="561">
        <f>G29*0.1/'TE5'!F29</f>
        <v>0.8636078416933598</v>
      </c>
    </row>
    <row r="30" spans="1:13" s="87" customFormat="1" ht="15" customHeight="1" x14ac:dyDescent="0.2">
      <c r="A30" s="92">
        <v>1934</v>
      </c>
      <c r="B30" s="571"/>
      <c r="C30" s="572">
        <f>avghweal!N23</f>
        <v>470896.17649822991</v>
      </c>
      <c r="D30" s="524"/>
      <c r="E30" s="524"/>
      <c r="F30" s="524"/>
      <c r="G30" s="572">
        <f>avghweal!R23</f>
        <v>728142.18759423948</v>
      </c>
      <c r="H30" s="530"/>
      <c r="I30" s="541">
        <f>C30*0.1/'TE5'!B30</f>
        <v>0.83680593780422574</v>
      </c>
      <c r="J30" s="575"/>
      <c r="K30" s="541"/>
      <c r="L30" s="575"/>
      <c r="M30" s="561">
        <f>G30*0.1/'TE5'!F30</f>
        <v>0.84891692950979292</v>
      </c>
    </row>
    <row r="31" spans="1:13" s="87" customFormat="1" ht="15" customHeight="1" x14ac:dyDescent="0.2">
      <c r="A31" s="92">
        <v>1935</v>
      </c>
      <c r="B31" s="571"/>
      <c r="C31" s="572">
        <f>avghweal!N24</f>
        <v>485094.7113239289</v>
      </c>
      <c r="D31" s="524"/>
      <c r="E31" s="524"/>
      <c r="F31" s="524"/>
      <c r="G31" s="572">
        <f>avghweal!R24</f>
        <v>752385.16530149104</v>
      </c>
      <c r="H31" s="530"/>
      <c r="I31" s="541">
        <f>C31*0.1/'TE5'!B31</f>
        <v>0.82325955450197885</v>
      </c>
      <c r="J31" s="575"/>
      <c r="K31" s="541"/>
      <c r="L31" s="575"/>
      <c r="M31" s="561">
        <f>G31*0.1/'TE5'!F31</f>
        <v>0.83714750849111152</v>
      </c>
    </row>
    <row r="32" spans="1:13" s="87" customFormat="1" ht="15" customHeight="1" x14ac:dyDescent="0.2">
      <c r="A32" s="92">
        <v>1936</v>
      </c>
      <c r="B32" s="571"/>
      <c r="C32" s="572">
        <f>avghweal!N25</f>
        <v>560617.92964707967</v>
      </c>
      <c r="D32" s="524"/>
      <c r="E32" s="524"/>
      <c r="F32" s="524"/>
      <c r="G32" s="572">
        <f>avghweal!R25</f>
        <v>869213.41751839558</v>
      </c>
      <c r="H32" s="530"/>
      <c r="I32" s="541">
        <f>C32*0.1/'TE5'!B32</f>
        <v>0.82713739828420318</v>
      </c>
      <c r="J32" s="575"/>
      <c r="K32" s="541"/>
      <c r="L32" s="575"/>
      <c r="M32" s="561">
        <f>G32*0.1/'TE5'!F32</f>
        <v>0.84050089225730151</v>
      </c>
    </row>
    <row r="33" spans="1:13" s="87" customFormat="1" ht="15" customHeight="1" x14ac:dyDescent="0.2">
      <c r="A33" s="92">
        <v>1937</v>
      </c>
      <c r="B33" s="571"/>
      <c r="C33" s="572">
        <f>avghweal!N26</f>
        <v>526345.33727691392</v>
      </c>
      <c r="D33" s="524"/>
      <c r="E33" s="524"/>
      <c r="F33" s="524"/>
      <c r="G33" s="572">
        <f>avghweal!R26</f>
        <v>817096.76900297578</v>
      </c>
      <c r="H33" s="530"/>
      <c r="I33" s="541">
        <f>C33*0.1/'TE5'!B33</f>
        <v>0.80994533109282563</v>
      </c>
      <c r="J33" s="575"/>
      <c r="K33" s="541"/>
      <c r="L33" s="575"/>
      <c r="M33" s="561">
        <f>G33*0.1/'TE5'!F33</f>
        <v>0.82406439839194712</v>
      </c>
    </row>
    <row r="34" spans="1:13" s="87" customFormat="1" ht="15" customHeight="1" x14ac:dyDescent="0.2">
      <c r="A34" s="92">
        <v>1938</v>
      </c>
      <c r="B34" s="571"/>
      <c r="C34" s="572">
        <f>avghweal!N27</f>
        <v>501780.76550865639</v>
      </c>
      <c r="D34" s="524"/>
      <c r="E34" s="524"/>
      <c r="F34" s="524"/>
      <c r="G34" s="572">
        <f>avghweal!R27</f>
        <v>777911.89747131721</v>
      </c>
      <c r="H34" s="530"/>
      <c r="I34" s="541">
        <f>C34*0.1/'TE5'!B34</f>
        <v>0.8066031432708678</v>
      </c>
      <c r="J34" s="575"/>
      <c r="K34" s="541"/>
      <c r="L34" s="575"/>
      <c r="M34" s="561">
        <f>G34*0.1/'TE5'!F34</f>
        <v>0.82050495819443525</v>
      </c>
    </row>
    <row r="35" spans="1:13" s="87" customFormat="1" ht="15" customHeight="1" x14ac:dyDescent="0.2">
      <c r="A35" s="91">
        <v>1939</v>
      </c>
      <c r="B35" s="573"/>
      <c r="C35" s="574">
        <f>avghweal!N28</f>
        <v>519917.32642091176</v>
      </c>
      <c r="D35" s="526"/>
      <c r="E35" s="526"/>
      <c r="F35" s="526"/>
      <c r="G35" s="574">
        <f>avghweal!R28</f>
        <v>804156.02485468856</v>
      </c>
      <c r="H35" s="531"/>
      <c r="I35" s="542">
        <f>C35*0.1/'TE5'!B35</f>
        <v>0.80976976560786018</v>
      </c>
      <c r="J35" s="576"/>
      <c r="K35" s="542"/>
      <c r="L35" s="576"/>
      <c r="M35" s="562">
        <f>G35*0.1/'TE5'!F35</f>
        <v>0.82312418083136007</v>
      </c>
    </row>
    <row r="36" spans="1:13" s="87" customFormat="1" ht="15" customHeight="1" x14ac:dyDescent="0.2">
      <c r="A36" s="92">
        <v>1940</v>
      </c>
      <c r="B36" s="571"/>
      <c r="C36" s="572">
        <f>avghweal!N29</f>
        <v>498480.99016020593</v>
      </c>
      <c r="D36" s="524"/>
      <c r="E36" s="524"/>
      <c r="F36" s="524"/>
      <c r="G36" s="572">
        <f>avghweal!R29</f>
        <v>771407.20786840876</v>
      </c>
      <c r="H36" s="530"/>
      <c r="I36" s="541">
        <f>C36*0.1/'TE5'!B36</f>
        <v>0.78061295709082246</v>
      </c>
      <c r="J36" s="575"/>
      <c r="K36" s="541"/>
      <c r="L36" s="575"/>
      <c r="M36" s="561">
        <f>G36*0.1/'TE5'!F36</f>
        <v>0.79458383168728508</v>
      </c>
    </row>
    <row r="37" spans="1:13" s="87" customFormat="1" ht="15" customHeight="1" x14ac:dyDescent="0.2">
      <c r="A37" s="92">
        <v>1941</v>
      </c>
      <c r="B37" s="571"/>
      <c r="C37" s="572">
        <f>avghweal!N30</f>
        <v>453207.63642919593</v>
      </c>
      <c r="D37" s="524"/>
      <c r="E37" s="524"/>
      <c r="F37" s="524"/>
      <c r="G37" s="572">
        <f>avghweal!R30</f>
        <v>709378.44428537751</v>
      </c>
      <c r="H37" s="530"/>
      <c r="I37" s="541">
        <f>C37*0.1/'TE5'!B37</f>
        <v>0.75543492518242472</v>
      </c>
      <c r="J37" s="575"/>
      <c r="K37" s="541"/>
      <c r="L37" s="575"/>
      <c r="M37" s="561">
        <f>G37*0.1/'TE5'!F37</f>
        <v>0.76965352888747374</v>
      </c>
    </row>
    <row r="38" spans="1:13" s="87" customFormat="1" ht="15" customHeight="1" x14ac:dyDescent="0.2">
      <c r="A38" s="92">
        <v>1942</v>
      </c>
      <c r="B38" s="571"/>
      <c r="C38" s="572">
        <f>avghweal!N31</f>
        <v>424813.77528409904</v>
      </c>
      <c r="D38" s="524"/>
      <c r="E38" s="524"/>
      <c r="F38" s="524"/>
      <c r="G38" s="572">
        <f>avghweal!R31</f>
        <v>672450.587262152</v>
      </c>
      <c r="H38" s="530"/>
      <c r="I38" s="541">
        <f>C38*0.1/'TE5'!B38</f>
        <v>0.73727931771260768</v>
      </c>
      <c r="J38" s="575"/>
      <c r="K38" s="541"/>
      <c r="L38" s="575"/>
      <c r="M38" s="561">
        <f>G38*0.1/'TE5'!F38</f>
        <v>0.7523616969336121</v>
      </c>
    </row>
    <row r="39" spans="1:13" s="87" customFormat="1" ht="15" customHeight="1" x14ac:dyDescent="0.2">
      <c r="A39" s="92">
        <v>1943</v>
      </c>
      <c r="B39" s="571"/>
      <c r="C39" s="572">
        <f>avghweal!N32</f>
        <v>458205.16310906486</v>
      </c>
      <c r="D39" s="524"/>
      <c r="E39" s="524"/>
      <c r="F39" s="524"/>
      <c r="G39" s="572">
        <f>avghweal!R32</f>
        <v>729812.34472817718</v>
      </c>
      <c r="H39" s="530"/>
      <c r="I39" s="541">
        <f>C39*0.1/'TE5'!B39</f>
        <v>0.74083252032454816</v>
      </c>
      <c r="J39" s="575"/>
      <c r="K39" s="541"/>
      <c r="L39" s="575"/>
      <c r="M39" s="561">
        <f>G39*0.1/'TE5'!F39</f>
        <v>0.75531716265277005</v>
      </c>
    </row>
    <row r="40" spans="1:13" s="87" customFormat="1" ht="15" customHeight="1" x14ac:dyDescent="0.2">
      <c r="A40" s="92">
        <v>1944</v>
      </c>
      <c r="B40" s="571"/>
      <c r="C40" s="572">
        <f>avghweal!N33</f>
        <v>500098.7837989754</v>
      </c>
      <c r="D40" s="524"/>
      <c r="E40" s="524"/>
      <c r="F40" s="524"/>
      <c r="G40" s="572">
        <f>avghweal!R33</f>
        <v>807188.75440464693</v>
      </c>
      <c r="H40" s="530"/>
      <c r="I40" s="541">
        <f>C40*0.1/'TE5'!B40</f>
        <v>0.71784771396578417</v>
      </c>
      <c r="J40" s="575"/>
      <c r="K40" s="541"/>
      <c r="L40" s="575"/>
      <c r="M40" s="561">
        <f>G40*0.1/'TE5'!F40</f>
        <v>0.73571039927601367</v>
      </c>
    </row>
    <row r="41" spans="1:13" s="87" customFormat="1" ht="15" customHeight="1" x14ac:dyDescent="0.2">
      <c r="A41" s="92">
        <v>1945</v>
      </c>
      <c r="B41" s="571"/>
      <c r="C41" s="572">
        <f>avghweal!N34</f>
        <v>569438.23899385135</v>
      </c>
      <c r="D41" s="524"/>
      <c r="E41" s="524"/>
      <c r="F41" s="524"/>
      <c r="G41" s="572">
        <f>avghweal!R34</f>
        <v>925261.45234466169</v>
      </c>
      <c r="H41" s="530"/>
      <c r="I41" s="541">
        <f>C41*0.1/'TE5'!B41</f>
        <v>0.72372729145518755</v>
      </c>
      <c r="J41" s="575"/>
      <c r="K41" s="541"/>
      <c r="L41" s="575"/>
      <c r="M41" s="561">
        <f>G41*0.1/'TE5'!F41</f>
        <v>0.74046062895053855</v>
      </c>
    </row>
    <row r="42" spans="1:13" s="87" customFormat="1" ht="15" customHeight="1" x14ac:dyDescent="0.2">
      <c r="A42" s="92">
        <v>1946</v>
      </c>
      <c r="B42" s="571"/>
      <c r="C42" s="572">
        <f>avghweal!N35</f>
        <v>547419.76611286413</v>
      </c>
      <c r="D42" s="524"/>
      <c r="E42" s="524"/>
      <c r="F42" s="524"/>
      <c r="G42" s="572">
        <f>avghweal!R35</f>
        <v>896071.79672815336</v>
      </c>
      <c r="H42" s="530"/>
      <c r="I42" s="541">
        <f>C42*0.1/'TE5'!B42</f>
        <v>0.72124558440423203</v>
      </c>
      <c r="J42" s="575"/>
      <c r="K42" s="541"/>
      <c r="L42" s="575"/>
      <c r="M42" s="561">
        <f>G42*0.1/'TE5'!F42</f>
        <v>0.7374331033314504</v>
      </c>
    </row>
    <row r="43" spans="1:13" s="87" customFormat="1" ht="15" customHeight="1" x14ac:dyDescent="0.2">
      <c r="A43" s="92">
        <v>1947</v>
      </c>
      <c r="B43" s="571"/>
      <c r="C43" s="572">
        <f>avghweal!N36</f>
        <v>525529.05980331439</v>
      </c>
      <c r="D43" s="524"/>
      <c r="E43" s="524"/>
      <c r="F43" s="524"/>
      <c r="G43" s="572">
        <f>avghweal!R36</f>
        <v>861235.05581924983</v>
      </c>
      <c r="H43" s="530"/>
      <c r="I43" s="541">
        <f>C43*0.1/'TE5'!B43</f>
        <v>0.70797219415982326</v>
      </c>
      <c r="J43" s="575"/>
      <c r="K43" s="541"/>
      <c r="L43" s="575"/>
      <c r="M43" s="561">
        <f>G43*0.1/'TE5'!F43</f>
        <v>0.72518660244333111</v>
      </c>
    </row>
    <row r="44" spans="1:13" s="87" customFormat="1" ht="15" customHeight="1" x14ac:dyDescent="0.2">
      <c r="A44" s="92">
        <v>1948</v>
      </c>
      <c r="B44" s="571"/>
      <c r="C44" s="572">
        <f>avghweal!N37</f>
        <v>518047.71096245875</v>
      </c>
      <c r="D44" s="524"/>
      <c r="E44" s="524"/>
      <c r="F44" s="524"/>
      <c r="G44" s="572">
        <f>avghweal!R37</f>
        <v>853496.23854367295</v>
      </c>
      <c r="H44" s="530"/>
      <c r="I44" s="541">
        <f>C44*0.1/'TE5'!B44</f>
        <v>0.69455826220727368</v>
      </c>
      <c r="J44" s="575"/>
      <c r="K44" s="541"/>
      <c r="L44" s="575"/>
      <c r="M44" s="561">
        <f>G44*0.1/'TE5'!F44</f>
        <v>0.7134960604678563</v>
      </c>
    </row>
    <row r="45" spans="1:13" s="87" customFormat="1" ht="15" customHeight="1" x14ac:dyDescent="0.2">
      <c r="A45" s="91">
        <v>1949</v>
      </c>
      <c r="B45" s="573"/>
      <c r="C45" s="574">
        <f>avghweal!N38</f>
        <v>526110.36878708669</v>
      </c>
      <c r="D45" s="526"/>
      <c r="E45" s="526"/>
      <c r="F45" s="526"/>
      <c r="G45" s="574">
        <f>avghweal!R38</f>
        <v>870439.55473177496</v>
      </c>
      <c r="H45" s="531"/>
      <c r="I45" s="542">
        <f>C45*0.1/'TE5'!B45</f>
        <v>0.68677487557551631</v>
      </c>
      <c r="J45" s="576"/>
      <c r="K45" s="542"/>
      <c r="L45" s="576"/>
      <c r="M45" s="562">
        <f>G45*0.1/'TE5'!F45</f>
        <v>0.70669788831539504</v>
      </c>
    </row>
    <row r="46" spans="1:13" s="87" customFormat="1" ht="15" customHeight="1" x14ac:dyDescent="0.2">
      <c r="A46" s="92">
        <v>1950</v>
      </c>
      <c r="B46" s="571"/>
      <c r="C46" s="572">
        <f>avghweal!N39</f>
        <v>545039.3936484548</v>
      </c>
      <c r="D46" s="524"/>
      <c r="E46" s="524"/>
      <c r="F46" s="524"/>
      <c r="G46" s="572">
        <f>avghweal!R39</f>
        <v>899736.91463445034</v>
      </c>
      <c r="H46" s="530"/>
      <c r="I46" s="541">
        <f>C46*0.1/'TE5'!B46</f>
        <v>0.69026021017694261</v>
      </c>
      <c r="J46" s="575"/>
      <c r="K46" s="541"/>
      <c r="L46" s="575"/>
      <c r="M46" s="561">
        <f>G46*0.1/'TE5'!F46</f>
        <v>0.70995917941013387</v>
      </c>
    </row>
    <row r="47" spans="1:13" s="87" customFormat="1" ht="15" customHeight="1" x14ac:dyDescent="0.2">
      <c r="A47" s="92">
        <v>1951</v>
      </c>
      <c r="B47" s="571"/>
      <c r="C47" s="572">
        <f>avghweal!N40</f>
        <v>546343.15181927197</v>
      </c>
      <c r="D47" s="524"/>
      <c r="E47" s="524"/>
      <c r="F47" s="524"/>
      <c r="G47" s="572">
        <f>avghweal!R40</f>
        <v>904026.04423542076</v>
      </c>
      <c r="H47" s="530"/>
      <c r="I47" s="541">
        <f>C47*0.1/'TE5'!B47</f>
        <v>0.69011514900994342</v>
      </c>
      <c r="J47" s="575"/>
      <c r="K47" s="541"/>
      <c r="L47" s="575"/>
      <c r="M47" s="561">
        <f>G47*0.1/'TE5'!F47</f>
        <v>0.70979094216867067</v>
      </c>
    </row>
    <row r="48" spans="1:13" s="87" customFormat="1" ht="15" customHeight="1" x14ac:dyDescent="0.2">
      <c r="A48" s="92">
        <v>1952</v>
      </c>
      <c r="B48" s="571"/>
      <c r="C48" s="572">
        <f>avghweal!N41</f>
        <v>559022.24991048384</v>
      </c>
      <c r="D48" s="524"/>
      <c r="E48" s="524"/>
      <c r="F48" s="524"/>
      <c r="G48" s="572">
        <f>avghweal!R41</f>
        <v>926574.30909454648</v>
      </c>
      <c r="H48" s="530"/>
      <c r="I48" s="541">
        <f>C48*0.1/'TE5'!B48</f>
        <v>0.68732356003483697</v>
      </c>
      <c r="J48" s="575"/>
      <c r="K48" s="541"/>
      <c r="L48" s="575"/>
      <c r="M48" s="561">
        <f>G48*0.1/'TE5'!F48</f>
        <v>0.70694870553849709</v>
      </c>
    </row>
    <row r="49" spans="1:13" s="87" customFormat="1" ht="15" customHeight="1" x14ac:dyDescent="0.2">
      <c r="A49" s="92">
        <v>1953</v>
      </c>
      <c r="B49" s="571"/>
      <c r="C49" s="572">
        <f>avghweal!N42</f>
        <v>558758.30433003511</v>
      </c>
      <c r="D49" s="524"/>
      <c r="E49" s="524"/>
      <c r="F49" s="524"/>
      <c r="G49" s="572">
        <f>avghweal!R42</f>
        <v>927117.29697468388</v>
      </c>
      <c r="H49" s="530"/>
      <c r="I49" s="541">
        <f>C49*0.1/'TE5'!B49</f>
        <v>0.68095889176841995</v>
      </c>
      <c r="J49" s="575"/>
      <c r="K49" s="541"/>
      <c r="L49" s="575"/>
      <c r="M49" s="561">
        <f>G49*0.1/'TE5'!F49</f>
        <v>0.70090014653566191</v>
      </c>
    </row>
    <row r="50" spans="1:13" s="87" customFormat="1" ht="15" customHeight="1" x14ac:dyDescent="0.2">
      <c r="A50" s="92">
        <v>1954</v>
      </c>
      <c r="B50" s="571"/>
      <c r="C50" s="572">
        <f>avghweal!N43</f>
        <v>577684.72703723074</v>
      </c>
      <c r="D50" s="524"/>
      <c r="E50" s="524"/>
      <c r="F50" s="524"/>
      <c r="G50" s="572">
        <f>avghweal!R43</f>
        <v>957264.71820030618</v>
      </c>
      <c r="H50" s="530"/>
      <c r="I50" s="541">
        <f>C50*0.1/'TE5'!B50</f>
        <v>0.68495380951545914</v>
      </c>
      <c r="J50" s="575"/>
      <c r="K50" s="541"/>
      <c r="L50" s="575"/>
      <c r="M50" s="561">
        <f>G50*0.1/'TE5'!F50</f>
        <v>0.70438229070763636</v>
      </c>
    </row>
    <row r="51" spans="1:13" s="87" customFormat="1" ht="15" customHeight="1" x14ac:dyDescent="0.2">
      <c r="A51" s="92">
        <v>1955</v>
      </c>
      <c r="B51" s="571"/>
      <c r="C51" s="572">
        <f>avghweal!N44</f>
        <v>609695.72100338608</v>
      </c>
      <c r="D51" s="524"/>
      <c r="E51" s="524"/>
      <c r="F51" s="524"/>
      <c r="G51" s="572">
        <f>avghweal!R44</f>
        <v>1008772.224823434</v>
      </c>
      <c r="H51" s="530"/>
      <c r="I51" s="541">
        <f>C51*0.1/'TE5'!B51</f>
        <v>0.68882336698668389</v>
      </c>
      <c r="J51" s="575"/>
      <c r="K51" s="541"/>
      <c r="L51" s="575"/>
      <c r="M51" s="561">
        <f>G51*0.1/'TE5'!F51</f>
        <v>0.7078590799485962</v>
      </c>
    </row>
    <row r="52" spans="1:13" s="87" customFormat="1" ht="15" customHeight="1" x14ac:dyDescent="0.2">
      <c r="A52" s="92">
        <v>1956</v>
      </c>
      <c r="B52" s="571"/>
      <c r="C52" s="572">
        <f>avghweal!N45</f>
        <v>629238.18946839066</v>
      </c>
      <c r="D52" s="524"/>
      <c r="E52" s="524"/>
      <c r="F52" s="524"/>
      <c r="G52" s="572">
        <f>avghweal!R45</f>
        <v>1040929.7112392784</v>
      </c>
      <c r="H52" s="530"/>
      <c r="I52" s="541">
        <f>C52*0.1/'TE5'!B52</f>
        <v>0.69222739771964348</v>
      </c>
      <c r="J52" s="575"/>
      <c r="K52" s="541"/>
      <c r="L52" s="575"/>
      <c r="M52" s="561">
        <f>G52*0.1/'TE5'!F52</f>
        <v>0.71117614331065937</v>
      </c>
    </row>
    <row r="53" spans="1:13" s="87" customFormat="1" ht="15" customHeight="1" x14ac:dyDescent="0.2">
      <c r="A53" s="92">
        <v>1957</v>
      </c>
      <c r="B53" s="571"/>
      <c r="C53" s="572">
        <f>avghweal!N46</f>
        <v>632165.3583316037</v>
      </c>
      <c r="D53" s="524"/>
      <c r="E53" s="524"/>
      <c r="F53" s="524"/>
      <c r="G53" s="572">
        <f>avghweal!R46</f>
        <v>1045304.8894551109</v>
      </c>
      <c r="H53" s="530"/>
      <c r="I53" s="541">
        <f>C53*0.1/'TE5'!B53</f>
        <v>0.69637415640091671</v>
      </c>
      <c r="J53" s="575"/>
      <c r="K53" s="541"/>
      <c r="L53" s="575"/>
      <c r="M53" s="561">
        <f>G53*0.1/'TE5'!F53</f>
        <v>0.71545005302570763</v>
      </c>
    </row>
    <row r="54" spans="1:13" s="87" customFormat="1" ht="15" customHeight="1" x14ac:dyDescent="0.2">
      <c r="A54" s="92">
        <v>1958</v>
      </c>
      <c r="B54" s="571"/>
      <c r="C54" s="572">
        <f>avghweal!N47</f>
        <v>644773.36392368423</v>
      </c>
      <c r="D54" s="524"/>
      <c r="E54" s="524"/>
      <c r="F54" s="524"/>
      <c r="G54" s="572">
        <f>avghweal!R47</f>
        <v>1066689.6767137237</v>
      </c>
      <c r="H54" s="530"/>
      <c r="I54" s="541">
        <f>C54*0.1/'TE5'!B54</f>
        <v>0.69518544513068414</v>
      </c>
      <c r="J54" s="575"/>
      <c r="K54" s="541"/>
      <c r="L54" s="575"/>
      <c r="M54" s="561">
        <f>G54*0.1/'TE5'!F54</f>
        <v>0.71459686772124886</v>
      </c>
    </row>
    <row r="55" spans="1:13" s="87" customFormat="1" ht="15" customHeight="1" x14ac:dyDescent="0.2">
      <c r="A55" s="91">
        <v>1959</v>
      </c>
      <c r="B55" s="573"/>
      <c r="C55" s="574">
        <f>avghweal!N48</f>
        <v>677384.77063592104</v>
      </c>
      <c r="D55" s="526"/>
      <c r="E55" s="526"/>
      <c r="F55" s="526"/>
      <c r="G55" s="574">
        <f>avghweal!R48</f>
        <v>1124659.4872686043</v>
      </c>
      <c r="H55" s="531"/>
      <c r="I55" s="542">
        <f>C55*0.1/'TE5'!B55</f>
        <v>0.70236995323489604</v>
      </c>
      <c r="J55" s="576"/>
      <c r="K55" s="542"/>
      <c r="L55" s="576"/>
      <c r="M55" s="562">
        <f>G55*0.1/'TE5'!F55</f>
        <v>0.72095267680755992</v>
      </c>
    </row>
    <row r="56" spans="1:13" x14ac:dyDescent="0.2">
      <c r="A56" s="67">
        <v>1960</v>
      </c>
      <c r="B56" s="571"/>
      <c r="C56" s="572">
        <f>avghweal!N49</f>
        <v>690239.33639412338</v>
      </c>
      <c r="D56" s="524"/>
      <c r="E56" s="524"/>
      <c r="F56" s="524"/>
      <c r="G56" s="572">
        <f>avghweal!R49</f>
        <v>1148161.641590375</v>
      </c>
      <c r="H56" s="530"/>
      <c r="I56" s="541">
        <f>C56*0.1/'TE5'!B56</f>
        <v>0.70500365554025957</v>
      </c>
      <c r="J56" s="575"/>
      <c r="K56" s="541"/>
      <c r="L56" s="575"/>
      <c r="M56" s="561">
        <f>G56*0.1/'TE5'!F56</f>
        <v>0.72357420810957063</v>
      </c>
    </row>
    <row r="57" spans="1:13" x14ac:dyDescent="0.2">
      <c r="A57" s="67">
        <v>1961</v>
      </c>
      <c r="B57" s="571"/>
      <c r="C57" s="572">
        <f>avghweal!N50</f>
        <v>718181.2943385602</v>
      </c>
      <c r="D57" s="524"/>
      <c r="E57" s="524"/>
      <c r="F57" s="524"/>
      <c r="G57" s="572">
        <f>avghweal!R50</f>
        <v>1183873.6813216803</v>
      </c>
      <c r="H57" s="530"/>
      <c r="I57" s="541">
        <f>C57*0.1/'TE5'!B57</f>
        <v>0.70709476184274034</v>
      </c>
      <c r="J57" s="575"/>
      <c r="K57" s="541"/>
      <c r="L57" s="575"/>
      <c r="M57" s="561">
        <f>G57*0.1/'TE5'!F57</f>
        <v>0.72555412124650742</v>
      </c>
    </row>
    <row r="58" spans="1:13" x14ac:dyDescent="0.2">
      <c r="A58" s="67">
        <v>1962</v>
      </c>
      <c r="B58" s="563">
        <f>avghweal!M51</f>
        <v>744747.98592442961</v>
      </c>
      <c r="C58" s="523">
        <f>avghweal!N51</f>
        <v>744747.98592442961</v>
      </c>
      <c r="D58" s="522">
        <f>avghweal!O51</f>
        <v>591949.76768449217</v>
      </c>
      <c r="E58" s="522">
        <f>avghweal!P51</f>
        <v>713367.3410760687</v>
      </c>
      <c r="F58" s="522">
        <f>avghweal!Q51</f>
        <v>774338.86836693436</v>
      </c>
      <c r="G58" s="523">
        <f>avghweal!R51</f>
        <v>1179714.6433850494</v>
      </c>
      <c r="H58" s="532">
        <f>B58*0.1/'TE5'!B58</f>
        <v>0.71223646402359009</v>
      </c>
      <c r="I58" s="543">
        <f>C58*0.1/'TE5'!B58</f>
        <v>0.71223646402359009</v>
      </c>
      <c r="J58" s="543">
        <f>D58*0.1/'TE5'!C58</f>
        <v>0.68556028604507446</v>
      </c>
      <c r="K58" s="543">
        <f>E58*0.1/'TE5'!D58</f>
        <v>0.70323318243026745</v>
      </c>
      <c r="L58" s="543">
        <f>F58*0.1/'TE5'!E58</f>
        <v>0.72024124860763539</v>
      </c>
      <c r="M58" s="550">
        <f>G58*0.1/'TE5'!F58</f>
        <v>0.73079895973205555</v>
      </c>
    </row>
    <row r="59" spans="1:13" x14ac:dyDescent="0.2">
      <c r="A59" s="67">
        <v>1963</v>
      </c>
      <c r="B59" s="564">
        <f>avghweal!M52</f>
        <v>758007.16665699799</v>
      </c>
      <c r="C59" s="525">
        <f>avghweal!N52</f>
        <v>750885.10686624167</v>
      </c>
      <c r="D59" s="524">
        <f>avghweal!O52</f>
        <v>593646.07022045995</v>
      </c>
      <c r="E59" s="524">
        <f>avghweal!P52</f>
        <v>721459.72594957845</v>
      </c>
      <c r="F59" s="524">
        <f>avghweal!Q52</f>
        <v>792459.08893473167</v>
      </c>
      <c r="G59" s="525">
        <f>avghweal!R52</f>
        <v>1187134.5137692008</v>
      </c>
      <c r="H59" s="533">
        <f>B59*0.1/'TE5'!B59</f>
        <v>0.71845176976734881</v>
      </c>
      <c r="I59" s="544">
        <f>C59*0.1/'TE5'!B59</f>
        <v>0.71170136332511902</v>
      </c>
      <c r="J59" s="551">
        <f>D59*0.1/'TE5'!C59</f>
        <v>0.68485547704713656</v>
      </c>
      <c r="K59" s="544">
        <f>E59*0.1/'TE5'!D59</f>
        <v>0.70350686930085671</v>
      </c>
      <c r="L59" s="551">
        <f>F59*0.1/'TE5'!E59</f>
        <v>0.7187554429788976</v>
      </c>
      <c r="M59" s="552">
        <f>G59*0.1/'TE5'!F59</f>
        <v>0.72900891304016113</v>
      </c>
    </row>
    <row r="60" spans="1:13" x14ac:dyDescent="0.2">
      <c r="A60" s="67">
        <v>1964</v>
      </c>
      <c r="B60" s="564">
        <f>avghweal!M53</f>
        <v>771266.34738956625</v>
      </c>
      <c r="C60" s="525">
        <f>avghweal!N53</f>
        <v>771266.34738956625</v>
      </c>
      <c r="D60" s="524">
        <f>avghweal!O53</f>
        <v>595342.37275642762</v>
      </c>
      <c r="E60" s="524">
        <f>avghweal!P53</f>
        <v>729552.11082308821</v>
      </c>
      <c r="F60" s="524">
        <f>avghweal!Q53</f>
        <v>810579.30950252886</v>
      </c>
      <c r="G60" s="525">
        <f>avghweal!R53</f>
        <v>1221666.5348355041</v>
      </c>
      <c r="H60" s="533">
        <f>B60*0.1/'TE5'!B60</f>
        <v>0.71116626262664773</v>
      </c>
      <c r="I60" s="544">
        <f>C60*0.1/'TE5'!B60</f>
        <v>0.71116626262664773</v>
      </c>
      <c r="J60" s="551">
        <f>D60*0.1/'TE5'!C60</f>
        <v>0.68415611982345581</v>
      </c>
      <c r="K60" s="544">
        <f>E60*0.1/'TE5'!D60</f>
        <v>0.70377469062805198</v>
      </c>
      <c r="L60" s="551">
        <f>F60*0.1/'TE5'!E60</f>
        <v>0.71734178066253662</v>
      </c>
      <c r="M60" s="552">
        <f>G60*0.1/'TE5'!F60</f>
        <v>0.72721886634826649</v>
      </c>
    </row>
    <row r="61" spans="1:13" x14ac:dyDescent="0.2">
      <c r="A61" s="67">
        <v>1965</v>
      </c>
      <c r="B61" s="564">
        <f>avghweal!M54</f>
        <v>786174.91190095607</v>
      </c>
      <c r="C61" s="525">
        <f>avghweal!N54</f>
        <v>800807.22114449122</v>
      </c>
      <c r="D61" s="524">
        <f>avghweal!O54</f>
        <v>605155.23475362302</v>
      </c>
      <c r="E61" s="524">
        <f>avghweal!P54</f>
        <v>748415.71530986018</v>
      </c>
      <c r="F61" s="524">
        <f>avghweal!Q54</f>
        <v>821758.22567246738</v>
      </c>
      <c r="G61" s="525">
        <f>avghweal!R54</f>
        <v>1265349.1798932259</v>
      </c>
      <c r="H61" s="533">
        <f>B61*0.1/'TE5'!B61</f>
        <v>0.69414465265086156</v>
      </c>
      <c r="I61" s="544">
        <f>C61*0.1/'TE5'!B61</f>
        <v>0.70706409215927135</v>
      </c>
      <c r="J61" s="551">
        <f>D61*0.1/'TE5'!C61</f>
        <v>0.68253123558985518</v>
      </c>
      <c r="K61" s="544">
        <f>E61*0.1/'TE5'!D61</f>
        <v>0.69999947121146922</v>
      </c>
      <c r="L61" s="551">
        <f>F61*0.1/'TE5'!E61</f>
        <v>0.71286112140726465</v>
      </c>
      <c r="M61" s="552">
        <f>G61*0.1/'TE5'!F61</f>
        <v>0.72338750958442677</v>
      </c>
    </row>
    <row r="62" spans="1:13" x14ac:dyDescent="0.2">
      <c r="A62" s="67">
        <v>1966</v>
      </c>
      <c r="B62" s="564">
        <f>avghweal!M55</f>
        <v>801083.47641234589</v>
      </c>
      <c r="C62" s="525">
        <f>avghweal!N55</f>
        <v>801083.47641234589</v>
      </c>
      <c r="D62" s="524">
        <f>avghweal!O55</f>
        <v>614968.09675081843</v>
      </c>
      <c r="E62" s="524">
        <f>avghweal!P55</f>
        <v>767279.31979663216</v>
      </c>
      <c r="F62" s="524">
        <f>avghweal!Q55</f>
        <v>832937.14184240578</v>
      </c>
      <c r="G62" s="525">
        <f>avghweal!R55</f>
        <v>1263631.4504049558</v>
      </c>
      <c r="H62" s="533">
        <f>B62*0.1/'TE5'!B62</f>
        <v>0.70296192169189464</v>
      </c>
      <c r="I62" s="544">
        <f>C62*0.1/'TE5'!B62</f>
        <v>0.70296192169189464</v>
      </c>
      <c r="J62" s="551">
        <f>D62*0.1/'TE5'!C62</f>
        <v>0.68096554279327404</v>
      </c>
      <c r="K62" s="544">
        <f>E62*0.1/'TE5'!D62</f>
        <v>0.69644725322723378</v>
      </c>
      <c r="L62" s="551">
        <f>F62*0.1/'TE5'!E62</f>
        <v>0.70855414867401123</v>
      </c>
      <c r="M62" s="552">
        <f>G62*0.1/'TE5'!F62</f>
        <v>0.71955615282058716</v>
      </c>
    </row>
    <row r="63" spans="1:13" x14ac:dyDescent="0.2">
      <c r="A63" s="67">
        <v>1967</v>
      </c>
      <c r="B63" s="564">
        <f>avghweal!M56</f>
        <v>814940.09626785456</v>
      </c>
      <c r="C63" s="525">
        <f>avghweal!N56</f>
        <v>814940.09626785456</v>
      </c>
      <c r="D63" s="524">
        <f>avghweal!O56</f>
        <v>636336.56251653994</v>
      </c>
      <c r="E63" s="524">
        <f>avghweal!P56</f>
        <v>767382.33469505212</v>
      </c>
      <c r="F63" s="524">
        <f>avghweal!Q56</f>
        <v>860169.47135870531</v>
      </c>
      <c r="G63" s="525">
        <f>avghweal!R56</f>
        <v>1303900.1035359551</v>
      </c>
      <c r="H63" s="534">
        <f>B63*0.1/'TE5'!B63</f>
        <v>0.69945833086967468</v>
      </c>
      <c r="I63" s="545">
        <f>C63*0.1/'TE5'!B63</f>
        <v>0.69945833086967468</v>
      </c>
      <c r="J63" s="551">
        <f>D63*0.1/'TE5'!C63</f>
        <v>0.67682972550392151</v>
      </c>
      <c r="K63" s="544">
        <f>E63*0.1/'TE5'!D63</f>
        <v>0.69084969162940979</v>
      </c>
      <c r="L63" s="551">
        <f>F63*0.1/'TE5'!E63</f>
        <v>0.70684103667736042</v>
      </c>
      <c r="M63" s="552">
        <f>G63*0.1/'TE5'!F63</f>
        <v>0.7138901650905608</v>
      </c>
    </row>
    <row r="64" spans="1:13" x14ac:dyDescent="0.2">
      <c r="A64" s="67">
        <v>1968</v>
      </c>
      <c r="B64" s="564">
        <f>avghweal!M57</f>
        <v>856079.87061298802</v>
      </c>
      <c r="C64" s="525">
        <f>avghweal!N57</f>
        <v>856079.87061298802</v>
      </c>
      <c r="D64" s="524">
        <f>avghweal!O57</f>
        <v>667291.02239572781</v>
      </c>
      <c r="E64" s="524">
        <f>avghweal!P57</f>
        <v>808669.66787255474</v>
      </c>
      <c r="F64" s="524">
        <f>avghweal!Q57</f>
        <v>901493.87953036616</v>
      </c>
      <c r="G64" s="525">
        <f>avghweal!R57</f>
        <v>1359176.020380635</v>
      </c>
      <c r="H64" s="534">
        <f>B64*0.1/'TE5'!B64</f>
        <v>0.69987032562494289</v>
      </c>
      <c r="I64" s="545">
        <f>C64*0.1/'TE5'!B64</f>
        <v>0.69987032562494289</v>
      </c>
      <c r="J64" s="551">
        <f>D64*0.1/'TE5'!C64</f>
        <v>0.68211256712675084</v>
      </c>
      <c r="K64" s="544">
        <f>E64*0.1/'TE5'!D64</f>
        <v>0.6928722932934761</v>
      </c>
      <c r="L64" s="551">
        <f>F64*0.1/'TE5'!E64</f>
        <v>0.70572107657790184</v>
      </c>
      <c r="M64" s="552">
        <f>G64*0.1/'TE5'!F64</f>
        <v>0.71362303942441951</v>
      </c>
    </row>
    <row r="65" spans="1:13" x14ac:dyDescent="0.2">
      <c r="A65" s="72">
        <v>1969</v>
      </c>
      <c r="B65" s="565">
        <f>avghweal!M58</f>
        <v>835071.16154557304</v>
      </c>
      <c r="C65" s="527">
        <f>avghweal!N58</f>
        <v>835071.16154557304</v>
      </c>
      <c r="D65" s="526">
        <f>avghweal!O58</f>
        <v>654622.49025724013</v>
      </c>
      <c r="E65" s="526">
        <f>avghweal!P58</f>
        <v>787348.85944554291</v>
      </c>
      <c r="F65" s="526">
        <f>avghweal!Q58</f>
        <v>880343.80974153639</v>
      </c>
      <c r="G65" s="527">
        <f>avghweal!R58</f>
        <v>1331786.6805938883</v>
      </c>
      <c r="H65" s="535">
        <f>B65*0.1/'TE5'!B65</f>
        <v>0.69016807712614558</v>
      </c>
      <c r="I65" s="546">
        <f>C65*0.1/'TE5'!B65</f>
        <v>0.69016807712614558</v>
      </c>
      <c r="J65" s="553">
        <f>D65*0.1/'TE5'!C65</f>
        <v>0.67231270484626271</v>
      </c>
      <c r="K65" s="547">
        <f>E65*0.1/'TE5'!D65</f>
        <v>0.68364620395004749</v>
      </c>
      <c r="L65" s="553">
        <f>F65*0.1/'TE5'!E65</f>
        <v>0.69551534857600916</v>
      </c>
      <c r="M65" s="554">
        <f>G65*0.1/'TE5'!F65</f>
        <v>0.70397986285388481</v>
      </c>
    </row>
    <row r="66" spans="1:13" x14ac:dyDescent="0.2">
      <c r="A66" s="67">
        <v>1970</v>
      </c>
      <c r="B66" s="564">
        <f>avghweal!M59</f>
        <v>795291.97033699322</v>
      </c>
      <c r="C66" s="525">
        <f>avghweal!N59</f>
        <v>795291.97033699322</v>
      </c>
      <c r="D66" s="524">
        <f>avghweal!O59</f>
        <v>616219.58474528056</v>
      </c>
      <c r="E66" s="524">
        <f>avghweal!P59</f>
        <v>759548.02329954959</v>
      </c>
      <c r="F66" s="524">
        <f>avghweal!Q59</f>
        <v>829645.46012108109</v>
      </c>
      <c r="G66" s="525">
        <f>avghweal!R59</f>
        <v>1263560.9562221658</v>
      </c>
      <c r="H66" s="534">
        <f>B66*0.1/'TE5'!B66</f>
        <v>0.69072522083297361</v>
      </c>
      <c r="I66" s="545">
        <f>C66*0.1/'TE5'!B66</f>
        <v>0.69072522083297361</v>
      </c>
      <c r="J66" s="551">
        <f>D66*0.1/'TE5'!C66</f>
        <v>0.67045218450948596</v>
      </c>
      <c r="K66" s="544">
        <f>E66*0.1/'TE5'!D66</f>
        <v>0.68508571432903409</v>
      </c>
      <c r="L66" s="551">
        <f>F66*0.1/'TE5'!E66</f>
        <v>0.69552684179507218</v>
      </c>
      <c r="M66" s="552">
        <f>G66*0.1/'TE5'!F66</f>
        <v>0.70697693852707733</v>
      </c>
    </row>
    <row r="67" spans="1:13" x14ac:dyDescent="0.2">
      <c r="A67" s="67">
        <v>1971</v>
      </c>
      <c r="B67" s="564">
        <f>avghweal!M60</f>
        <v>792748.68381856161</v>
      </c>
      <c r="C67" s="525">
        <f>avghweal!N60</f>
        <v>792748.68381856161</v>
      </c>
      <c r="D67" s="524">
        <f>avghweal!O60</f>
        <v>631603.8203612254</v>
      </c>
      <c r="E67" s="524">
        <f>avghweal!P60</f>
        <v>755025.35270440753</v>
      </c>
      <c r="F67" s="524">
        <f>avghweal!Q60</f>
        <v>828921.04497828882</v>
      </c>
      <c r="G67" s="525">
        <f>avghweal!R60</f>
        <v>1262901.8488724509</v>
      </c>
      <c r="H67" s="534">
        <f>B67*0.1/'TE5'!B67</f>
        <v>0.68700117210391909</v>
      </c>
      <c r="I67" s="545">
        <f>C67*0.1/'TE5'!B67</f>
        <v>0.68700117210391909</v>
      </c>
      <c r="J67" s="551">
        <f>D67*0.1/'TE5'!C67</f>
        <v>0.66443605895619851</v>
      </c>
      <c r="K67" s="544">
        <f>E67*0.1/'TE5'!D67</f>
        <v>0.68129524600226432</v>
      </c>
      <c r="L67" s="551">
        <f>F67*0.1/'TE5'!E67</f>
        <v>0.69177383271744464</v>
      </c>
      <c r="M67" s="552">
        <f>G67*0.1/'TE5'!F67</f>
        <v>0.70552847988437861</v>
      </c>
    </row>
    <row r="68" spans="1:13" x14ac:dyDescent="0.2">
      <c r="A68" s="67">
        <v>1972</v>
      </c>
      <c r="B68" s="564">
        <f>avghweal!M61</f>
        <v>844824.43299629574</v>
      </c>
      <c r="C68" s="525">
        <f>avghweal!N61</f>
        <v>844824.43299629574</v>
      </c>
      <c r="D68" s="524">
        <f>avghweal!O61</f>
        <v>661711.4892902826</v>
      </c>
      <c r="E68" s="524">
        <f>avghweal!P61</f>
        <v>805803.4288973934</v>
      </c>
      <c r="F68" s="524">
        <f>avghweal!Q61</f>
        <v>881967.95786450512</v>
      </c>
      <c r="G68" s="525">
        <f>avghweal!R61</f>
        <v>1327661.116328835</v>
      </c>
      <c r="H68" s="534">
        <f>B68*0.1/'TE5'!B68</f>
        <v>0.68906116569996811</v>
      </c>
      <c r="I68" s="545">
        <f>C68*0.1/'TE5'!B68</f>
        <v>0.68906116569996811</v>
      </c>
      <c r="J68" s="551">
        <f>D68*0.1/'TE5'!C68</f>
        <v>0.66899957178975444</v>
      </c>
      <c r="K68" s="544">
        <f>E68*0.1/'TE5'!D68</f>
        <v>0.68350731584359892</v>
      </c>
      <c r="L68" s="551">
        <f>F68*0.1/'TE5'!E68</f>
        <v>0.69378529510868236</v>
      </c>
      <c r="M68" s="552">
        <f>G68*0.1/'TE5'!F68</f>
        <v>0.71013649852829996</v>
      </c>
    </row>
    <row r="69" spans="1:13" x14ac:dyDescent="0.2">
      <c r="A69" s="67">
        <v>1973</v>
      </c>
      <c r="B69" s="564">
        <f>avghweal!M62</f>
        <v>842365.13172854262</v>
      </c>
      <c r="C69" s="525">
        <f>avghweal!N62</f>
        <v>842365.13172854262</v>
      </c>
      <c r="D69" s="524">
        <f>avghweal!O62</f>
        <v>673702.08148631384</v>
      </c>
      <c r="E69" s="524">
        <f>avghweal!P62</f>
        <v>814340.44407404505</v>
      </c>
      <c r="F69" s="524">
        <f>avghweal!Q62</f>
        <v>868732.12990500138</v>
      </c>
      <c r="G69" s="525">
        <f>avghweal!R62</f>
        <v>1327803.5797384412</v>
      </c>
      <c r="H69" s="534">
        <f>B69*0.1/'TE5'!B69</f>
        <v>0.68017251810670132</v>
      </c>
      <c r="I69" s="545">
        <f>C69*0.1/'TE5'!B69</f>
        <v>0.68017251810670132</v>
      </c>
      <c r="J69" s="551">
        <f>D69*0.1/'TE5'!C69</f>
        <v>0.66289917111134855</v>
      </c>
      <c r="K69" s="544">
        <f>E69*0.1/'TE5'!D69</f>
        <v>0.67497584038210334</v>
      </c>
      <c r="L69" s="551">
        <f>F69*0.1/'TE5'!E69</f>
        <v>0.68466280033680971</v>
      </c>
      <c r="M69" s="552">
        <f>G69*0.1/'TE5'!F69</f>
        <v>0.70310092606086994</v>
      </c>
    </row>
    <row r="70" spans="1:13" x14ac:dyDescent="0.2">
      <c r="A70" s="67">
        <v>1974</v>
      </c>
      <c r="B70" s="564">
        <f>avghweal!M63</f>
        <v>755678.29931720125</v>
      </c>
      <c r="C70" s="525">
        <f>avghweal!N63</f>
        <v>755678.29931720125</v>
      </c>
      <c r="D70" s="524">
        <f>avghweal!O63</f>
        <v>619847.16529234604</v>
      </c>
      <c r="E70" s="524">
        <f>avghweal!P63</f>
        <v>728257.33868551429</v>
      </c>
      <c r="F70" s="524">
        <f>avghweal!Q63</f>
        <v>781312.88096817327</v>
      </c>
      <c r="G70" s="525">
        <f>avghweal!R63</f>
        <v>1190542.1711382652</v>
      </c>
      <c r="H70" s="534">
        <f>B70*0.1/'TE5'!B70</f>
        <v>0.67090826114326785</v>
      </c>
      <c r="I70" s="545">
        <f>C70*0.1/'TE5'!B70</f>
        <v>0.67090826114326785</v>
      </c>
      <c r="J70" s="551">
        <f>D70*0.1/'TE5'!C70</f>
        <v>0.65822417408162448</v>
      </c>
      <c r="K70" s="544">
        <f>E70*0.1/'TE5'!D70</f>
        <v>0.66788763506519888</v>
      </c>
      <c r="L70" s="551">
        <f>F70*0.1/'TE5'!E70</f>
        <v>0.67327463162564538</v>
      </c>
      <c r="M70" s="552">
        <f>G70*0.1/'TE5'!F70</f>
        <v>0.69523172238950792</v>
      </c>
    </row>
    <row r="71" spans="1:13" x14ac:dyDescent="0.2">
      <c r="A71" s="67">
        <v>1975</v>
      </c>
      <c r="B71" s="564">
        <f>avghweal!M64</f>
        <v>720229.73657480651</v>
      </c>
      <c r="C71" s="525">
        <f>avghweal!N64</f>
        <v>720229.73657480651</v>
      </c>
      <c r="D71" s="524">
        <f>avghweal!O64</f>
        <v>586287.5816353953</v>
      </c>
      <c r="E71" s="524">
        <f>avghweal!P64</f>
        <v>689914.43084144813</v>
      </c>
      <c r="F71" s="524">
        <f>avghweal!Q64</f>
        <v>748976.70528197323</v>
      </c>
      <c r="G71" s="525">
        <f>avghweal!R64</f>
        <v>1130454.4323604843</v>
      </c>
      <c r="H71" s="534">
        <f>B71*0.1/'TE5'!B71</f>
        <v>0.66623727699197843</v>
      </c>
      <c r="I71" s="545">
        <f>C71*0.1/'TE5'!B71</f>
        <v>0.66623727699197843</v>
      </c>
      <c r="J71" s="551">
        <f>D71*0.1/'TE5'!C71</f>
        <v>0.65842290438695283</v>
      </c>
      <c r="K71" s="544">
        <f>E71*0.1/'TE5'!D71</f>
        <v>0.66316382761624482</v>
      </c>
      <c r="L71" s="551">
        <f>F71*0.1/'TE5'!E71</f>
        <v>0.6686236250714046</v>
      </c>
      <c r="M71" s="552">
        <f>G71*0.1/'TE5'!F71</f>
        <v>0.69162791634471432</v>
      </c>
    </row>
    <row r="72" spans="1:13" x14ac:dyDescent="0.2">
      <c r="A72" s="67">
        <v>1976</v>
      </c>
      <c r="B72" s="564">
        <f>avghweal!M65</f>
        <v>754339.36778340861</v>
      </c>
      <c r="C72" s="525">
        <f>avghweal!N65</f>
        <v>754339.36778340861</v>
      </c>
      <c r="D72" s="524">
        <f>avghweal!O65</f>
        <v>620884.46677389531</v>
      </c>
      <c r="E72" s="524">
        <f>avghweal!P65</f>
        <v>728517.84004057385</v>
      </c>
      <c r="F72" s="524">
        <f>avghweal!Q65</f>
        <v>778712.79041350854</v>
      </c>
      <c r="G72" s="525">
        <f>avghweal!R65</f>
        <v>1181784.561922296</v>
      </c>
      <c r="H72" s="534">
        <f>B72*0.1/'TE5'!B72</f>
        <v>0.65813520108679324</v>
      </c>
      <c r="I72" s="545">
        <f>C72*0.1/'TE5'!B72</f>
        <v>0.65813520108679324</v>
      </c>
      <c r="J72" s="551">
        <f>D72*0.1/'TE5'!C72</f>
        <v>0.65194186994801839</v>
      </c>
      <c r="K72" s="544">
        <f>E72*0.1/'TE5'!D72</f>
        <v>0.6539881792560891</v>
      </c>
      <c r="L72" s="551">
        <f>F72*0.1/'TE5'!E72</f>
        <v>0.66168104083129731</v>
      </c>
      <c r="M72" s="552">
        <f>G72*0.1/'TE5'!F72</f>
        <v>0.68506140923716441</v>
      </c>
    </row>
    <row r="73" spans="1:13" x14ac:dyDescent="0.2">
      <c r="A73" s="67">
        <v>1977</v>
      </c>
      <c r="B73" s="564">
        <f>avghweal!M66</f>
        <v>769605.5386728181</v>
      </c>
      <c r="C73" s="525">
        <f>avghweal!N66</f>
        <v>769605.5386728181</v>
      </c>
      <c r="D73" s="524">
        <f>avghweal!O66</f>
        <v>630666.78885301761</v>
      </c>
      <c r="E73" s="524">
        <f>avghweal!P66</f>
        <v>749018.77912326297</v>
      </c>
      <c r="F73" s="524">
        <f>avghweal!Q66</f>
        <v>788988.99856466777</v>
      </c>
      <c r="G73" s="525">
        <f>avghweal!R66</f>
        <v>1196521.9152054533</v>
      </c>
      <c r="H73" s="534">
        <f>B73*0.1/'TE5'!B73</f>
        <v>0.65397522487992876</v>
      </c>
      <c r="I73" s="545">
        <f>C73*0.1/'TE5'!B73</f>
        <v>0.65397522487992876</v>
      </c>
      <c r="J73" s="551">
        <f>D73*0.1/'TE5'!C73</f>
        <v>0.64935968177857728</v>
      </c>
      <c r="K73" s="544">
        <f>E73*0.1/'TE5'!D73</f>
        <v>0.64987067796030817</v>
      </c>
      <c r="L73" s="551">
        <f>F73*0.1/'TE5'!E73</f>
        <v>0.65755363919036824</v>
      </c>
      <c r="M73" s="552">
        <f>G73*0.1/'TE5'!F73</f>
        <v>0.68320796245390625</v>
      </c>
    </row>
    <row r="74" spans="1:13" x14ac:dyDescent="0.2">
      <c r="A74" s="67">
        <v>1978</v>
      </c>
      <c r="B74" s="564">
        <f>avghweal!M67</f>
        <v>776143.41629998805</v>
      </c>
      <c r="C74" s="525">
        <f>avghweal!N67</f>
        <v>776143.41629998805</v>
      </c>
      <c r="D74" s="524">
        <f>avghweal!O67</f>
        <v>648066.93328846409</v>
      </c>
      <c r="E74" s="524">
        <f>avghweal!P67</f>
        <v>761243.63393617305</v>
      </c>
      <c r="F74" s="524">
        <f>avghweal!Q67</f>
        <v>790179.18276337592</v>
      </c>
      <c r="G74" s="525">
        <f>avghweal!R67</f>
        <v>1203574.1097304821</v>
      </c>
      <c r="H74" s="534">
        <f>B74*0.1/'TE5'!B74</f>
        <v>0.64651169786541363</v>
      </c>
      <c r="I74" s="545">
        <f>C74*0.1/'TE5'!B74</f>
        <v>0.64651169786541363</v>
      </c>
      <c r="J74" s="551">
        <f>D74*0.1/'TE5'!C74</f>
        <v>0.64378345970646222</v>
      </c>
      <c r="K74" s="544">
        <f>E74*0.1/'TE5'!D74</f>
        <v>0.64344584548781103</v>
      </c>
      <c r="L74" s="551">
        <f>F74*0.1/'TE5'!E74</f>
        <v>0.64921509379570008</v>
      </c>
      <c r="M74" s="552">
        <f>G74*0.1/'TE5'!F74</f>
        <v>0.67791447876407307</v>
      </c>
    </row>
    <row r="75" spans="1:13" x14ac:dyDescent="0.2">
      <c r="A75" s="72">
        <v>1979</v>
      </c>
      <c r="B75" s="565">
        <f>avghweal!M68</f>
        <v>814374.92062024237</v>
      </c>
      <c r="C75" s="527">
        <f>avghweal!N68</f>
        <v>814374.92062024237</v>
      </c>
      <c r="D75" s="526">
        <f>avghweal!O68</f>
        <v>682679.61169557646</v>
      </c>
      <c r="E75" s="526">
        <f>avghweal!P68</f>
        <v>805080.6974135075</v>
      </c>
      <c r="F75" s="526">
        <f>avghweal!Q68</f>
        <v>823088.73453239095</v>
      </c>
      <c r="G75" s="527">
        <f>avghweal!R68</f>
        <v>1260227.9742163366</v>
      </c>
      <c r="H75" s="536">
        <f>B75*0.1/'TE5'!B75</f>
        <v>0.65368974208831787</v>
      </c>
      <c r="I75" s="547">
        <f>C75*0.1/'TE5'!B75</f>
        <v>0.65368974208831787</v>
      </c>
      <c r="J75" s="553">
        <f>D75*0.1/'TE5'!C75</f>
        <v>0.65242928266525269</v>
      </c>
      <c r="K75" s="547">
        <f>E75*0.1/'TE5'!D75</f>
        <v>0.65359514951705944</v>
      </c>
      <c r="L75" s="553">
        <f>F75*0.1/'TE5'!E75</f>
        <v>0.65372133255004883</v>
      </c>
      <c r="M75" s="554">
        <f>G75*0.1/'TE5'!F75</f>
        <v>0.68697839975357045</v>
      </c>
    </row>
    <row r="76" spans="1:13" x14ac:dyDescent="0.2">
      <c r="A76" s="67">
        <v>1980</v>
      </c>
      <c r="B76" s="564">
        <f>avghweal!M69</f>
        <v>842024.91564706108</v>
      </c>
      <c r="C76" s="525">
        <f>avghweal!N69</f>
        <v>842024.91564706108</v>
      </c>
      <c r="D76" s="524">
        <f>avghweal!O69</f>
        <v>700950.47372723708</v>
      </c>
      <c r="E76" s="524">
        <f>avghweal!P69</f>
        <v>826094.80024936737</v>
      </c>
      <c r="F76" s="524">
        <f>avghweal!Q69</f>
        <v>856841.40947334399</v>
      </c>
      <c r="G76" s="525">
        <f>avghweal!R69</f>
        <v>1297842.9729153577</v>
      </c>
      <c r="H76" s="533">
        <f>B76*0.1/'TE5'!B76</f>
        <v>0.64993983507156372</v>
      </c>
      <c r="I76" s="544">
        <f>C76*0.1/'TE5'!B76</f>
        <v>0.64993983507156372</v>
      </c>
      <c r="J76" s="551">
        <f>D76*0.1/'TE5'!C76</f>
        <v>0.64930284023284923</v>
      </c>
      <c r="K76" s="544">
        <f>E76*0.1/'TE5'!D76</f>
        <v>0.64864474534988403</v>
      </c>
      <c r="L76" s="551">
        <f>F76*0.1/'TE5'!E76</f>
        <v>0.65100276470184337</v>
      </c>
      <c r="M76" s="552">
        <f>G76*0.1/'TE5'!F76</f>
        <v>0.68406784534454335</v>
      </c>
    </row>
    <row r="77" spans="1:13" x14ac:dyDescent="0.2">
      <c r="A77" s="67">
        <v>1981</v>
      </c>
      <c r="B77" s="564">
        <f>avghweal!M70</f>
        <v>840419.85338482226</v>
      </c>
      <c r="C77" s="525">
        <f>avghweal!N70</f>
        <v>840419.85338482226</v>
      </c>
      <c r="D77" s="524">
        <f>avghweal!O70</f>
        <v>707734.84289510944</v>
      </c>
      <c r="E77" s="524">
        <f>avghweal!P70</f>
        <v>826863.10275042406</v>
      </c>
      <c r="F77" s="524">
        <f>avghweal!Q70</f>
        <v>852974.36495693342</v>
      </c>
      <c r="G77" s="525">
        <f>avghweal!R70</f>
        <v>1290101.987320347</v>
      </c>
      <c r="H77" s="533">
        <f>B77*0.1/'TE5'!B77</f>
        <v>0.64594131708145153</v>
      </c>
      <c r="I77" s="544">
        <f>C77*0.1/'TE5'!B77</f>
        <v>0.64594131708145153</v>
      </c>
      <c r="J77" s="551">
        <f>D77*0.1/'TE5'!C77</f>
        <v>0.65300393104553234</v>
      </c>
      <c r="K77" s="544">
        <f>E77*0.1/'TE5'!D77</f>
        <v>0.64609444141387928</v>
      </c>
      <c r="L77" s="551">
        <f>F77*0.1/'TE5'!E77</f>
        <v>0.6456860899925233</v>
      </c>
      <c r="M77" s="552">
        <f>G77*0.1/'TE5'!F77</f>
        <v>0.67988300323486317</v>
      </c>
    </row>
    <row r="78" spans="1:13" x14ac:dyDescent="0.2">
      <c r="A78" s="67">
        <v>1982</v>
      </c>
      <c r="B78" s="564">
        <f>avghweal!M71</f>
        <v>831316.88799905509</v>
      </c>
      <c r="C78" s="525">
        <f>avghweal!N71</f>
        <v>831316.88799905509</v>
      </c>
      <c r="D78" s="524">
        <f>avghweal!O71</f>
        <v>699532.09275977546</v>
      </c>
      <c r="E78" s="524">
        <f>avghweal!P71</f>
        <v>820548.83250739495</v>
      </c>
      <c r="F78" s="524">
        <f>avghweal!Q71</f>
        <v>841137.74718805659</v>
      </c>
      <c r="G78" s="525">
        <f>avghweal!R71</f>
        <v>1274877.0103753353</v>
      </c>
      <c r="H78" s="533">
        <f>B78*0.1/'TE5'!B78</f>
        <v>0.63540583848953247</v>
      </c>
      <c r="I78" s="544">
        <f>C78*0.1/'TE5'!B78</f>
        <v>0.63540583848953247</v>
      </c>
      <c r="J78" s="551">
        <f>D78*0.1/'TE5'!C78</f>
        <v>0.64558523893356323</v>
      </c>
      <c r="K78" s="544">
        <f>E78*0.1/'TE5'!D78</f>
        <v>0.63408416509628296</v>
      </c>
      <c r="L78" s="551">
        <f>F78*0.1/'TE5'!E78</f>
        <v>0.63657766580581665</v>
      </c>
      <c r="M78" s="552">
        <f>G78*0.1/'TE5'!F78</f>
        <v>0.66967481374740601</v>
      </c>
    </row>
    <row r="79" spans="1:13" x14ac:dyDescent="0.2">
      <c r="A79" s="67">
        <v>1983</v>
      </c>
      <c r="B79" s="564">
        <f>avghweal!M72</f>
        <v>842142.30050772289</v>
      </c>
      <c r="C79" s="525">
        <f>avghweal!N72</f>
        <v>842142.30050772289</v>
      </c>
      <c r="D79" s="524">
        <f>avghweal!O72</f>
        <v>695808.59528934862</v>
      </c>
      <c r="E79" s="524">
        <f>avghweal!P72</f>
        <v>830209.32815633982</v>
      </c>
      <c r="F79" s="524">
        <f>avghweal!Q72</f>
        <v>852864.18797438347</v>
      </c>
      <c r="G79" s="525">
        <f>avghweal!R72</f>
        <v>1283872.9621345839</v>
      </c>
      <c r="H79" s="533">
        <f>B79*0.1/'TE5'!B79</f>
        <v>0.63017046451568581</v>
      </c>
      <c r="I79" s="544">
        <f>C79*0.1/'TE5'!B79</f>
        <v>0.63017046451568581</v>
      </c>
      <c r="J79" s="551">
        <f>D79*0.1/'TE5'!C79</f>
        <v>0.6391913890838623</v>
      </c>
      <c r="K79" s="544">
        <f>E79*0.1/'TE5'!D79</f>
        <v>0.62914997339248657</v>
      </c>
      <c r="L79" s="551">
        <f>F79*0.1/'TE5'!E79</f>
        <v>0.63095015287399292</v>
      </c>
      <c r="M79" s="552">
        <f>G79*0.1/'TE5'!F79</f>
        <v>0.66339641809463501</v>
      </c>
    </row>
    <row r="80" spans="1:13" x14ac:dyDescent="0.2">
      <c r="A80" s="67">
        <v>1984</v>
      </c>
      <c r="B80" s="564">
        <f>avghweal!M73</f>
        <v>868128.92688634654</v>
      </c>
      <c r="C80" s="525">
        <f>avghweal!N73</f>
        <v>868128.92688634654</v>
      </c>
      <c r="D80" s="524">
        <f>avghweal!O73</f>
        <v>720521.92386321072</v>
      </c>
      <c r="E80" s="524">
        <f>avghweal!P73</f>
        <v>841649.17786745052</v>
      </c>
      <c r="F80" s="524">
        <f>avghweal!Q73</f>
        <v>891954.19833735202</v>
      </c>
      <c r="G80" s="525">
        <f>avghweal!R73</f>
        <v>1322464.7707874945</v>
      </c>
      <c r="H80" s="533">
        <f>B80*0.1/'TE5'!B80</f>
        <v>0.63252353668212902</v>
      </c>
      <c r="I80" s="544">
        <f>C80*0.1/'TE5'!B80</f>
        <v>0.63252353668212902</v>
      </c>
      <c r="J80" s="551">
        <f>D80*0.1/'TE5'!C80</f>
        <v>0.65097981691360474</v>
      </c>
      <c r="K80" s="544">
        <f>E80*0.1/'TE5'!D80</f>
        <v>0.63266867399215709</v>
      </c>
      <c r="L80" s="551">
        <f>F80*0.1/'TE5'!E80</f>
        <v>0.63201874494552612</v>
      </c>
      <c r="M80" s="552">
        <f>G80*0.1/'TE5'!F80</f>
        <v>0.66579288244247425</v>
      </c>
    </row>
    <row r="81" spans="1:13" x14ac:dyDescent="0.2">
      <c r="A81" s="67">
        <v>1985</v>
      </c>
      <c r="B81" s="564">
        <f>avghweal!M74</f>
        <v>911336.59896966664</v>
      </c>
      <c r="C81" s="525">
        <f>avghweal!N74</f>
        <v>911336.59896966664</v>
      </c>
      <c r="D81" s="524">
        <f>avghweal!O74</f>
        <v>739137.06351730146</v>
      </c>
      <c r="E81" s="524">
        <f>avghweal!P74</f>
        <v>884938.79408037697</v>
      </c>
      <c r="F81" s="524">
        <f>avghweal!Q74</f>
        <v>935211.07834519749</v>
      </c>
      <c r="G81" s="525">
        <f>avghweal!R74</f>
        <v>1380347.6481685317</v>
      </c>
      <c r="H81" s="533">
        <f>B81*0.1/'TE5'!B81</f>
        <v>0.62984055280685436</v>
      </c>
      <c r="I81" s="544">
        <f>C81*0.1/'TE5'!B81</f>
        <v>0.62984055280685436</v>
      </c>
      <c r="J81" s="551">
        <f>D81*0.1/'TE5'!C81</f>
        <v>0.64526128768920887</v>
      </c>
      <c r="K81" s="544">
        <f>E81*0.1/'TE5'!D81</f>
        <v>0.62685763835906971</v>
      </c>
      <c r="L81" s="551">
        <f>F81*0.1/'TE5'!E81</f>
        <v>0.63228172063827515</v>
      </c>
      <c r="M81" s="552">
        <f>G81*0.1/'TE5'!F81</f>
        <v>0.66209411621093761</v>
      </c>
    </row>
    <row r="82" spans="1:13" x14ac:dyDescent="0.2">
      <c r="A82" s="67">
        <v>1986</v>
      </c>
      <c r="B82" s="564">
        <f>avghweal!M75</f>
        <v>984202.87457942241</v>
      </c>
      <c r="C82" s="525">
        <f>avghweal!N75</f>
        <v>984202.87457942241</v>
      </c>
      <c r="D82" s="524">
        <f>avghweal!O75</f>
        <v>803111.3040996918</v>
      </c>
      <c r="E82" s="524">
        <f>avghweal!P75</f>
        <v>962049.14123970922</v>
      </c>
      <c r="F82" s="524">
        <f>avghweal!Q75</f>
        <v>1004091.0716537971</v>
      </c>
      <c r="G82" s="525">
        <f>avghweal!R75</f>
        <v>1482888.0323385207</v>
      </c>
      <c r="H82" s="533">
        <f>B82*0.1/'TE5'!B82</f>
        <v>0.62941259145736694</v>
      </c>
      <c r="I82" s="544">
        <f>C82*0.1/'TE5'!B82</f>
        <v>0.62941259145736694</v>
      </c>
      <c r="J82" s="551">
        <f>D82*0.1/'TE5'!C82</f>
        <v>0.64817994832992565</v>
      </c>
      <c r="K82" s="544">
        <f>E82*0.1/'TE5'!D82</f>
        <v>0.62769955396652211</v>
      </c>
      <c r="L82" s="551">
        <f>F82*0.1/'TE5'!E82</f>
        <v>0.63080066442489635</v>
      </c>
      <c r="M82" s="552">
        <f>G82*0.1/'TE5'!F82</f>
        <v>0.66323065757751476</v>
      </c>
    </row>
    <row r="83" spans="1:13" x14ac:dyDescent="0.2">
      <c r="A83" s="67">
        <v>1987</v>
      </c>
      <c r="B83" s="564">
        <f>avghweal!M76</f>
        <v>1037758.304874718</v>
      </c>
      <c r="C83" s="525">
        <f>avghweal!N76</f>
        <v>1037758.304874718</v>
      </c>
      <c r="D83" s="524">
        <f>avghweal!O76</f>
        <v>882786.1673064566</v>
      </c>
      <c r="E83" s="524">
        <f>avghweal!P76</f>
        <v>1027523.0629692271</v>
      </c>
      <c r="F83" s="524">
        <f>avghweal!Q76</f>
        <v>1046920.0341064518</v>
      </c>
      <c r="G83" s="525">
        <f>avghweal!R76</f>
        <v>1551300.3234648008</v>
      </c>
      <c r="H83" s="533">
        <f>B83*0.1/'TE5'!B83</f>
        <v>0.63346672058105469</v>
      </c>
      <c r="I83" s="544">
        <f>C83*0.1/'TE5'!B83</f>
        <v>0.63346672058105469</v>
      </c>
      <c r="J83" s="551">
        <f>D83*0.1/'TE5'!C83</f>
        <v>0.65148943662643422</v>
      </c>
      <c r="K83" s="544">
        <f>E83*0.1/'TE5'!D83</f>
        <v>0.63441962003707897</v>
      </c>
      <c r="L83" s="551">
        <f>F83*0.1/'TE5'!E83</f>
        <v>0.6324663758277892</v>
      </c>
      <c r="M83" s="552">
        <f>G83*0.1/'TE5'!F83</f>
        <v>0.66743773221969604</v>
      </c>
    </row>
    <row r="84" spans="1:13" x14ac:dyDescent="0.2">
      <c r="A84" s="67">
        <v>1988</v>
      </c>
      <c r="B84" s="564">
        <f>avghweal!M77</f>
        <v>1096331.5761016815</v>
      </c>
      <c r="C84" s="525">
        <f>avghweal!N77</f>
        <v>1096331.5761016815</v>
      </c>
      <c r="D84" s="524">
        <f>avghweal!O77</f>
        <v>946521.34462788794</v>
      </c>
      <c r="E84" s="524">
        <f>avghweal!P77</f>
        <v>1101587.4097598786</v>
      </c>
      <c r="F84" s="524">
        <f>avghweal!Q77</f>
        <v>1091329.2145135363</v>
      </c>
      <c r="G84" s="525">
        <f>avghweal!R77</f>
        <v>1634151.635448874</v>
      </c>
      <c r="H84" s="533">
        <f>B84*0.1/'TE5'!B84</f>
        <v>0.64608037471771251</v>
      </c>
      <c r="I84" s="544">
        <f>C84*0.1/'TE5'!B84</f>
        <v>0.64608037471771251</v>
      </c>
      <c r="J84" s="551">
        <f>D84*0.1/'TE5'!C84</f>
        <v>0.67074489593505859</v>
      </c>
      <c r="K84" s="544">
        <f>E84*0.1/'TE5'!D84</f>
        <v>0.6494731307029723</v>
      </c>
      <c r="L84" s="551">
        <f>F84*0.1/'TE5'!E84</f>
        <v>0.64286196231842041</v>
      </c>
      <c r="M84" s="552">
        <f>G84*0.1/'TE5'!F84</f>
        <v>0.6805463433265686</v>
      </c>
    </row>
    <row r="85" spans="1:13" x14ac:dyDescent="0.2">
      <c r="A85" s="72">
        <v>1989</v>
      </c>
      <c r="B85" s="565">
        <f>avghweal!M78</f>
        <v>1145127.5773681169</v>
      </c>
      <c r="C85" s="527">
        <f>avghweal!N78</f>
        <v>1145127.5773681169</v>
      </c>
      <c r="D85" s="526">
        <f>avghweal!O78</f>
        <v>979510.50537543627</v>
      </c>
      <c r="E85" s="526">
        <f>avghweal!P78</f>
        <v>1138407.1831264966</v>
      </c>
      <c r="F85" s="526">
        <f>avghweal!Q78</f>
        <v>1151022.3029401826</v>
      </c>
      <c r="G85" s="527">
        <f>avghweal!R78</f>
        <v>1699039.8715841363</v>
      </c>
      <c r="H85" s="536">
        <f>B85*0.1/'TE5'!B85</f>
        <v>0.64688897132873535</v>
      </c>
      <c r="I85" s="547">
        <f>C85*0.1/'TE5'!B85</f>
        <v>0.64688897132873535</v>
      </c>
      <c r="J85" s="553">
        <f>D85*0.1/'TE5'!C85</f>
        <v>0.67105013132095348</v>
      </c>
      <c r="K85" s="547">
        <f>E85*0.1/'TE5'!D85</f>
        <v>0.64925915002822887</v>
      </c>
      <c r="L85" s="553">
        <f>F85*0.1/'TE5'!E85</f>
        <v>0.64459317922592163</v>
      </c>
      <c r="M85" s="554">
        <f>G85*0.1/'TE5'!F85</f>
        <v>0.68143486976623535</v>
      </c>
    </row>
    <row r="86" spans="1:13" x14ac:dyDescent="0.2">
      <c r="A86" s="67">
        <v>1990</v>
      </c>
      <c r="B86" s="564">
        <f>avghweal!M79</f>
        <v>1149680.1881841046</v>
      </c>
      <c r="C86" s="525">
        <f>avghweal!N79</f>
        <v>1149680.1881841046</v>
      </c>
      <c r="D86" s="524">
        <f>avghweal!O79</f>
        <v>988204.71673082106</v>
      </c>
      <c r="E86" s="524">
        <f>avghweal!P79</f>
        <v>1162817.0084211652</v>
      </c>
      <c r="F86" s="524">
        <f>avghweal!Q79</f>
        <v>1137584.8058908447</v>
      </c>
      <c r="G86" s="525">
        <f>avghweal!R79</f>
        <v>1703520.809191874</v>
      </c>
      <c r="H86" s="533">
        <f>B86*0.1/'TE5'!B86</f>
        <v>0.6487901210784911</v>
      </c>
      <c r="I86" s="544">
        <f>C86*0.1/'TE5'!B86</f>
        <v>0.6487901210784911</v>
      </c>
      <c r="J86" s="551">
        <f>D86*0.1/'TE5'!C86</f>
        <v>0.67789387702941895</v>
      </c>
      <c r="K86" s="544">
        <f>E86*0.1/'TE5'!D86</f>
        <v>0.65408265590667736</v>
      </c>
      <c r="L86" s="551">
        <f>F86*0.1/'TE5'!E86</f>
        <v>0.64388644695282005</v>
      </c>
      <c r="M86" s="552">
        <f>G86*0.1/'TE5'!F86</f>
        <v>0.68454414606094371</v>
      </c>
    </row>
    <row r="87" spans="1:13" x14ac:dyDescent="0.2">
      <c r="A87" s="67">
        <v>1991</v>
      </c>
      <c r="B87" s="564">
        <f>avghweal!M80</f>
        <v>1149446.4064293006</v>
      </c>
      <c r="C87" s="525">
        <f>avghweal!N80</f>
        <v>1149446.4064293006</v>
      </c>
      <c r="D87" s="524">
        <f>avghweal!O80</f>
        <v>977636.6914321488</v>
      </c>
      <c r="E87" s="524">
        <f>avghweal!P80</f>
        <v>1161782.6863820248</v>
      </c>
      <c r="F87" s="524">
        <f>avghweal!Q80</f>
        <v>1137939.5583906427</v>
      </c>
      <c r="G87" s="525">
        <f>avghweal!R80</f>
        <v>1696958.6793045951</v>
      </c>
      <c r="H87" s="533">
        <f>B87*0.1/'TE5'!B87</f>
        <v>0.64938408136367787</v>
      </c>
      <c r="I87" s="544">
        <f>C87*0.1/'TE5'!B87</f>
        <v>0.64938408136367787</v>
      </c>
      <c r="J87" s="551">
        <f>D87*0.1/'TE5'!C87</f>
        <v>0.6774863600730896</v>
      </c>
      <c r="K87" s="544">
        <f>E87*0.1/'TE5'!D87</f>
        <v>0.65411365032196045</v>
      </c>
      <c r="L87" s="551">
        <f>F87*0.1/'TE5'!E87</f>
        <v>0.64491808414459217</v>
      </c>
      <c r="M87" s="552">
        <f>G87*0.1/'TE5'!F87</f>
        <v>0.68479102849960316</v>
      </c>
    </row>
    <row r="88" spans="1:13" x14ac:dyDescent="0.2">
      <c r="A88" s="67">
        <v>1992</v>
      </c>
      <c r="B88" s="564">
        <f>avghweal!M81</f>
        <v>1197249.2507471114</v>
      </c>
      <c r="C88" s="525">
        <f>avghweal!N81</f>
        <v>1197249.2507471114</v>
      </c>
      <c r="D88" s="524">
        <f>avghweal!O81</f>
        <v>1002043.8385991072</v>
      </c>
      <c r="E88" s="524">
        <f>avghweal!P81</f>
        <v>1219646.6257257315</v>
      </c>
      <c r="F88" s="524">
        <f>avghweal!Q81</f>
        <v>1176580.7672625512</v>
      </c>
      <c r="G88" s="525">
        <f>avghweal!R81</f>
        <v>1757862.8060115108</v>
      </c>
      <c r="H88" s="533">
        <f>B88*0.1/'TE5'!B88</f>
        <v>0.66340166330337536</v>
      </c>
      <c r="I88" s="544">
        <f>C88*0.1/'TE5'!B88</f>
        <v>0.66340166330337536</v>
      </c>
      <c r="J88" s="551">
        <f>D88*0.1/'TE5'!C88</f>
        <v>0.6901845335960386</v>
      </c>
      <c r="K88" s="544">
        <f>E88*0.1/'TE5'!D88</f>
        <v>0.66886544227600098</v>
      </c>
      <c r="L88" s="551">
        <f>F88*0.1/'TE5'!E88</f>
        <v>0.65819114446640026</v>
      </c>
      <c r="M88" s="552">
        <f>G88*0.1/'TE5'!F88</f>
        <v>0.69928246736526478</v>
      </c>
    </row>
    <row r="89" spans="1:13" x14ac:dyDescent="0.2">
      <c r="A89" s="67">
        <v>1993</v>
      </c>
      <c r="B89" s="564">
        <f>avghweal!M82</f>
        <v>1218791.8621042336</v>
      </c>
      <c r="C89" s="525">
        <f>avghweal!N82</f>
        <v>1218791.8621042336</v>
      </c>
      <c r="D89" s="524">
        <f>avghweal!O82</f>
        <v>1014800.5523394026</v>
      </c>
      <c r="E89" s="524">
        <f>avghweal!P82</f>
        <v>1239685.9566880555</v>
      </c>
      <c r="F89" s="524">
        <f>avghweal!Q82</f>
        <v>1200058.3299138066</v>
      </c>
      <c r="G89" s="525">
        <f>avghweal!R82</f>
        <v>1790251.0110368361</v>
      </c>
      <c r="H89" s="533">
        <f>B89*0.1/'TE5'!B89</f>
        <v>0.66558372974395752</v>
      </c>
      <c r="I89" s="544">
        <f>C89*0.1/'TE5'!B89</f>
        <v>0.66558372974395752</v>
      </c>
      <c r="J89" s="551">
        <f>D89*0.1/'TE5'!C89</f>
        <v>0.69081360101699829</v>
      </c>
      <c r="K89" s="544">
        <f>E89*0.1/'TE5'!D89</f>
        <v>0.66724258661270142</v>
      </c>
      <c r="L89" s="551">
        <f>F89*0.1/'TE5'!E89</f>
        <v>0.66413861513137806</v>
      </c>
      <c r="M89" s="552">
        <f>G89*0.1/'TE5'!F89</f>
        <v>0.70272505283355713</v>
      </c>
    </row>
    <row r="90" spans="1:13" x14ac:dyDescent="0.2">
      <c r="A90" s="67">
        <v>1994</v>
      </c>
      <c r="B90" s="564">
        <f>avghweal!M83</f>
        <v>1235023.6474858227</v>
      </c>
      <c r="C90" s="525">
        <f>avghweal!N83</f>
        <v>1235023.6474858227</v>
      </c>
      <c r="D90" s="524">
        <f>avghweal!O83</f>
        <v>1026792.5289782906</v>
      </c>
      <c r="E90" s="524">
        <f>avghweal!P83</f>
        <v>1251790.7614110804</v>
      </c>
      <c r="F90" s="524">
        <f>avghweal!Q83</f>
        <v>1219672.7487813055</v>
      </c>
      <c r="G90" s="525">
        <f>avghweal!R83</f>
        <v>1809972.6272777652</v>
      </c>
      <c r="H90" s="533">
        <f>B90*0.1/'TE5'!B90</f>
        <v>0.66632699966430664</v>
      </c>
      <c r="I90" s="544">
        <f>C90*0.1/'TE5'!B90</f>
        <v>0.66632699966430664</v>
      </c>
      <c r="J90" s="551">
        <f>D90*0.1/'TE5'!C90</f>
        <v>0.69214487075805664</v>
      </c>
      <c r="K90" s="544">
        <f>E90*0.1/'TE5'!D90</f>
        <v>0.66732823848724365</v>
      </c>
      <c r="L90" s="551">
        <f>F90*0.1/'TE5'!E90</f>
        <v>0.66538321971893299</v>
      </c>
      <c r="M90" s="552">
        <f>G90*0.1/'TE5'!F90</f>
        <v>0.70374399423599254</v>
      </c>
    </row>
    <row r="91" spans="1:13" x14ac:dyDescent="0.2">
      <c r="A91" s="67">
        <v>1995</v>
      </c>
      <c r="B91" s="564">
        <f>avghweal!M84</f>
        <v>1284533.8891839057</v>
      </c>
      <c r="C91" s="525">
        <f>avghweal!N84</f>
        <v>1284533.8891839057</v>
      </c>
      <c r="D91" s="524">
        <f>avghweal!O84</f>
        <v>1076108.9141320498</v>
      </c>
      <c r="E91" s="524">
        <f>avghweal!P84</f>
        <v>1304176.048633585</v>
      </c>
      <c r="F91" s="524">
        <f>avghweal!Q84</f>
        <v>1266788.323624522</v>
      </c>
      <c r="G91" s="525">
        <f>avghweal!R84</f>
        <v>1877540.503788952</v>
      </c>
      <c r="H91" s="533">
        <f>B91*0.1/'TE5'!B91</f>
        <v>0.66947114467620839</v>
      </c>
      <c r="I91" s="544">
        <f>C91*0.1/'TE5'!B91</f>
        <v>0.66947114467620839</v>
      </c>
      <c r="J91" s="551">
        <f>D91*0.1/'TE5'!C91</f>
        <v>0.69894486665725719</v>
      </c>
      <c r="K91" s="544">
        <f>E91*0.1/'TE5'!D91</f>
        <v>0.67049616575241089</v>
      </c>
      <c r="L91" s="551">
        <f>F91*0.1/'TE5'!E91</f>
        <v>0.66852688789367665</v>
      </c>
      <c r="M91" s="552">
        <f>G91*0.1/'TE5'!F91</f>
        <v>0.70606893301010132</v>
      </c>
    </row>
    <row r="92" spans="1:13" x14ac:dyDescent="0.2">
      <c r="A92" s="67">
        <v>1996</v>
      </c>
      <c r="B92" s="564">
        <f>avghweal!M85</f>
        <v>1366640.0470608119</v>
      </c>
      <c r="C92" s="525">
        <f>avghweal!N85</f>
        <v>1366640.0470608119</v>
      </c>
      <c r="D92" s="524">
        <f>avghweal!O85</f>
        <v>1103358.6618987476</v>
      </c>
      <c r="E92" s="524">
        <f>avghweal!P85</f>
        <v>1370116.4934042236</v>
      </c>
      <c r="F92" s="524">
        <f>avghweal!Q85</f>
        <v>1363105.6982595176</v>
      </c>
      <c r="G92" s="525">
        <f>avghweal!R85</f>
        <v>1986085.3905622573</v>
      </c>
      <c r="H92" s="533">
        <f>B92*0.1/'TE5'!B92</f>
        <v>0.6730802059173584</v>
      </c>
      <c r="I92" s="544">
        <f>C92*0.1/'TE5'!B92</f>
        <v>0.6730802059173584</v>
      </c>
      <c r="J92" s="551">
        <f>D92*0.1/'TE5'!C92</f>
        <v>0.69896990060806274</v>
      </c>
      <c r="K92" s="544">
        <f>E92*0.1/'TE5'!D92</f>
        <v>0.6747468113899231</v>
      </c>
      <c r="L92" s="551">
        <f>F92*0.1/'TE5'!E92</f>
        <v>0.67138141393661499</v>
      </c>
      <c r="M92" s="552">
        <f>G92*0.1/'TE5'!F92</f>
        <v>0.71055495738983132</v>
      </c>
    </row>
    <row r="93" spans="1:13" x14ac:dyDescent="0.2">
      <c r="A93" s="67">
        <v>1997</v>
      </c>
      <c r="B93" s="564">
        <f>avghweal!M86</f>
        <v>1472374.9018123692</v>
      </c>
      <c r="C93" s="525">
        <f>avghweal!N86</f>
        <v>1472374.9018123692</v>
      </c>
      <c r="D93" s="524">
        <f>avghweal!O86</f>
        <v>1191657.4601317856</v>
      </c>
      <c r="E93" s="524">
        <f>avghweal!P86</f>
        <v>1494831.6919252758</v>
      </c>
      <c r="F93" s="524">
        <f>avghweal!Q86</f>
        <v>1451987.8089471583</v>
      </c>
      <c r="G93" s="525">
        <f>avghweal!R86</f>
        <v>2135852.0928970249</v>
      </c>
      <c r="H93" s="533">
        <f>B93*0.1/'TE5'!B93</f>
        <v>0.68009072542190541</v>
      </c>
      <c r="I93" s="544">
        <f>C93*0.1/'TE5'!B93</f>
        <v>0.68009072542190541</v>
      </c>
      <c r="J93" s="551">
        <f>D93*0.1/'TE5'!C93</f>
        <v>0.70781469345092785</v>
      </c>
      <c r="K93" s="544">
        <f>E93*0.1/'TE5'!D93</f>
        <v>0.68059682846069336</v>
      </c>
      <c r="L93" s="551">
        <f>F93*0.1/'TE5'!E93</f>
        <v>0.67962592840194713</v>
      </c>
      <c r="M93" s="552">
        <f>G93*0.1/'TE5'!F93</f>
        <v>0.71730154752731323</v>
      </c>
    </row>
    <row r="94" spans="1:13" x14ac:dyDescent="0.2">
      <c r="A94" s="67">
        <v>1998</v>
      </c>
      <c r="B94" s="564">
        <f>avghweal!M87</f>
        <v>1627184.5961853757</v>
      </c>
      <c r="C94" s="525">
        <f>avghweal!N87</f>
        <v>1627184.5961853757</v>
      </c>
      <c r="D94" s="524">
        <f>avghweal!O87</f>
        <v>1319195.4082560344</v>
      </c>
      <c r="E94" s="524">
        <f>avghweal!P87</f>
        <v>1643341.0059823561</v>
      </c>
      <c r="F94" s="524">
        <f>avghweal!Q87</f>
        <v>1612246.6452488012</v>
      </c>
      <c r="G94" s="525">
        <f>avghweal!R87</f>
        <v>2348507.6332812738</v>
      </c>
      <c r="H94" s="533">
        <f>B94*0.1/'TE5'!B94</f>
        <v>0.68645542860031106</v>
      </c>
      <c r="I94" s="544">
        <f>C94*0.1/'TE5'!B94</f>
        <v>0.68645542860031106</v>
      </c>
      <c r="J94" s="551">
        <f>D94*0.1/'TE5'!C94</f>
        <v>0.71358448266983021</v>
      </c>
      <c r="K94" s="544">
        <f>E94*0.1/'TE5'!D94</f>
        <v>0.68694019317626953</v>
      </c>
      <c r="L94" s="551">
        <f>F94*0.1/'TE5'!E94</f>
        <v>0.68591970205307007</v>
      </c>
      <c r="M94" s="552">
        <f>G94*0.1/'TE5'!F94</f>
        <v>0.72256475687026966</v>
      </c>
    </row>
    <row r="95" spans="1:13" x14ac:dyDescent="0.2">
      <c r="A95" s="72">
        <v>1999</v>
      </c>
      <c r="B95" s="565">
        <f>avghweal!M88</f>
        <v>1769454.4289175451</v>
      </c>
      <c r="C95" s="527">
        <f>avghweal!N88</f>
        <v>1769454.4289175451</v>
      </c>
      <c r="D95" s="526">
        <f>avghweal!O88</f>
        <v>1451575.1194429838</v>
      </c>
      <c r="E95" s="526">
        <f>avghweal!P88</f>
        <v>1798020.9015864343</v>
      </c>
      <c r="F95" s="526">
        <f>avghweal!Q88</f>
        <v>1743332.0856974877</v>
      </c>
      <c r="G95" s="527">
        <f>avghweal!R88</f>
        <v>2545238.6028034296</v>
      </c>
      <c r="H95" s="536">
        <f>B95*0.1/'TE5'!B95</f>
        <v>0.68629437685012817</v>
      </c>
      <c r="I95" s="547">
        <f>C95*0.1/'TE5'!B95</f>
        <v>0.68629437685012817</v>
      </c>
      <c r="J95" s="553">
        <f>D95*0.1/'TE5'!C95</f>
        <v>0.71748048067092873</v>
      </c>
      <c r="K95" s="547">
        <f>E95*0.1/'TE5'!D95</f>
        <v>0.68822163343429565</v>
      </c>
      <c r="L95" s="553">
        <f>F95*0.1/'TE5'!E95</f>
        <v>0.68444788455963135</v>
      </c>
      <c r="M95" s="554">
        <f>G95*0.1/'TE5'!F95</f>
        <v>0.72302311658859253</v>
      </c>
    </row>
    <row r="96" spans="1:13" x14ac:dyDescent="0.2">
      <c r="A96" s="77">
        <v>2000</v>
      </c>
      <c r="B96" s="566">
        <f>avghweal!M89</f>
        <v>1812114.1180182605</v>
      </c>
      <c r="C96" s="529">
        <f>avghweal!N89</f>
        <v>1812114.1180182605</v>
      </c>
      <c r="D96" s="528">
        <f>avghweal!O89</f>
        <v>1464722.2438933644</v>
      </c>
      <c r="E96" s="528">
        <f>avghweal!P89</f>
        <v>1824292.9778797061</v>
      </c>
      <c r="F96" s="528">
        <f>avghweal!Q89</f>
        <v>1800841.1443016294</v>
      </c>
      <c r="G96" s="529">
        <f>avghweal!R89</f>
        <v>2606024.4098480763</v>
      </c>
      <c r="H96" s="537">
        <f>B96*0.1/'TE5'!B96</f>
        <v>0.68650949001312256</v>
      </c>
      <c r="I96" s="548">
        <f>C96*0.1/'TE5'!B96</f>
        <v>0.68650949001312256</v>
      </c>
      <c r="J96" s="555">
        <f>D96*0.1/'TE5'!C96</f>
        <v>0.71705818176269542</v>
      </c>
      <c r="K96" s="548">
        <f>E96*0.1/'TE5'!D96</f>
        <v>0.68696469068527222</v>
      </c>
      <c r="L96" s="555">
        <f>F96*0.1/'TE5'!E96</f>
        <v>0.68604880571365345</v>
      </c>
      <c r="M96" s="556">
        <f>G96*0.1/'TE5'!F96</f>
        <v>0.72428405284881592</v>
      </c>
    </row>
    <row r="97" spans="1:13" x14ac:dyDescent="0.2">
      <c r="A97" s="67">
        <v>2001</v>
      </c>
      <c r="B97" s="564">
        <f>avghweal!M90</f>
        <v>1765617.5755360038</v>
      </c>
      <c r="C97" s="525">
        <f>avghweal!N90</f>
        <v>1765617.5755360038</v>
      </c>
      <c r="D97" s="524">
        <f>avghweal!O90</f>
        <v>1416188.0930107967</v>
      </c>
      <c r="E97" s="524">
        <f>avghweal!P90</f>
        <v>1807366.7639911764</v>
      </c>
      <c r="F97" s="524">
        <f>avghweal!Q90</f>
        <v>1727258.0120285428</v>
      </c>
      <c r="G97" s="525">
        <f>avghweal!R90</f>
        <v>2544299.7454472831</v>
      </c>
      <c r="H97" s="533">
        <f>B97*0.1/'TE5'!B97</f>
        <v>0.68083876371383678</v>
      </c>
      <c r="I97" s="544">
        <f>C97*0.1/'TE5'!B97</f>
        <v>0.68083876371383678</v>
      </c>
      <c r="J97" s="551">
        <f>D97*0.1/'TE5'!C97</f>
        <v>0.70822381973266613</v>
      </c>
      <c r="K97" s="544">
        <f>E97*0.1/'TE5'!D97</f>
        <v>0.68420565128326416</v>
      </c>
      <c r="L97" s="551">
        <f>F97*0.1/'TE5'!E97</f>
        <v>0.67761093378067017</v>
      </c>
      <c r="M97" s="552">
        <f>G97*0.1/'TE5'!F97</f>
        <v>0.71810591220855713</v>
      </c>
    </row>
    <row r="98" spans="1:13" x14ac:dyDescent="0.2">
      <c r="A98" s="67">
        <v>2002</v>
      </c>
      <c r="B98" s="564">
        <f>avghweal!M91</f>
        <v>1711070.4103100076</v>
      </c>
      <c r="C98" s="525">
        <f>avghweal!N91</f>
        <v>1711070.4103100076</v>
      </c>
      <c r="D98" s="524">
        <f>avghweal!O91</f>
        <v>1360149.1740116323</v>
      </c>
      <c r="E98" s="524">
        <f>avghweal!P91</f>
        <v>1735956.5518717007</v>
      </c>
      <c r="F98" s="524">
        <f>avghweal!Q91</f>
        <v>1688140.882593533</v>
      </c>
      <c r="G98" s="525">
        <f>avghweal!R91</f>
        <v>2459790.4855305594</v>
      </c>
      <c r="H98" s="533">
        <f>B98*0.1/'TE5'!B98</f>
        <v>0.68064969778060935</v>
      </c>
      <c r="I98" s="544">
        <f>C98*0.1/'TE5'!B98</f>
        <v>0.68064969778060935</v>
      </c>
      <c r="J98" s="551">
        <f>D98*0.1/'TE5'!C98</f>
        <v>0.70334011316299427</v>
      </c>
      <c r="K98" s="544">
        <f>E98*0.1/'TE5'!D98</f>
        <v>0.68204617500305165</v>
      </c>
      <c r="L98" s="551">
        <f>F98*0.1/'TE5'!E98</f>
        <v>0.67930328845977783</v>
      </c>
      <c r="M98" s="552">
        <f>G98*0.1/'TE5'!F98</f>
        <v>0.71774405241012573</v>
      </c>
    </row>
    <row r="99" spans="1:13" x14ac:dyDescent="0.2">
      <c r="A99" s="67">
        <v>2003</v>
      </c>
      <c r="B99" s="564">
        <f>avghweal!M92</f>
        <v>1743465.7148828986</v>
      </c>
      <c r="C99" s="525">
        <f>avghweal!N92</f>
        <v>1743465.7148828986</v>
      </c>
      <c r="D99" s="524">
        <f>avghweal!O92</f>
        <v>1405119.9306556319</v>
      </c>
      <c r="E99" s="524">
        <f>avghweal!P92</f>
        <v>1769625.7168609053</v>
      </c>
      <c r="F99" s="524">
        <f>avghweal!Q92</f>
        <v>1719280.0265127644</v>
      </c>
      <c r="G99" s="525">
        <f>avghweal!R92</f>
        <v>2506069.5386117431</v>
      </c>
      <c r="H99" s="533">
        <f>B99*0.1/'TE5'!B99</f>
        <v>0.68173903226852406</v>
      </c>
      <c r="I99" s="544">
        <f>C99*0.1/'TE5'!B99</f>
        <v>0.68173903226852406</v>
      </c>
      <c r="J99" s="551">
        <f>D99*0.1/'TE5'!C99</f>
        <v>0.70732444524765026</v>
      </c>
      <c r="K99" s="544">
        <f>E99*0.1/'TE5'!D99</f>
        <v>0.68421071767807029</v>
      </c>
      <c r="L99" s="551">
        <f>F99*0.1/'TE5'!E99</f>
        <v>0.67935943603515625</v>
      </c>
      <c r="M99" s="552">
        <f>G99*0.1/'TE5'!F99</f>
        <v>0.71848559379577648</v>
      </c>
    </row>
    <row r="100" spans="1:13" x14ac:dyDescent="0.2">
      <c r="A100" s="67">
        <v>2004</v>
      </c>
      <c r="B100" s="564">
        <f>avghweal!M93</f>
        <v>1925829.883047505</v>
      </c>
      <c r="C100" s="525">
        <f>avghweal!N93</f>
        <v>1925829.883047505</v>
      </c>
      <c r="D100" s="524">
        <f>avghweal!O93</f>
        <v>1559563.5297013426</v>
      </c>
      <c r="E100" s="524">
        <f>avghweal!P93</f>
        <v>1949459.3041870063</v>
      </c>
      <c r="F100" s="524">
        <f>avghweal!Q93</f>
        <v>1904221.2699959741</v>
      </c>
      <c r="G100" s="525">
        <f>avghweal!R93</f>
        <v>2761647.3656017268</v>
      </c>
      <c r="H100" s="533">
        <f>B100*0.1/'TE5'!B100</f>
        <v>0.68598365783691395</v>
      </c>
      <c r="I100" s="544">
        <f>C100*0.1/'TE5'!B100</f>
        <v>0.68598365783691395</v>
      </c>
      <c r="J100" s="551">
        <f>D100*0.1/'TE5'!C100</f>
        <v>0.71168774366378773</v>
      </c>
      <c r="K100" s="544">
        <f>E100*0.1/'TE5'!D100</f>
        <v>0.68793851137161255</v>
      </c>
      <c r="L100" s="551">
        <f>F100*0.1/'TE5'!E100</f>
        <v>0.68417131900787354</v>
      </c>
      <c r="M100" s="552">
        <f>G100*0.1/'TE5'!F100</f>
        <v>0.72182315587997437</v>
      </c>
    </row>
    <row r="101" spans="1:13" x14ac:dyDescent="0.2">
      <c r="A101" s="67">
        <v>2005</v>
      </c>
      <c r="B101" s="564">
        <f>avghweal!M94</f>
        <v>2076028.2774113857</v>
      </c>
      <c r="C101" s="525">
        <f>avghweal!N94</f>
        <v>2076028.2774113857</v>
      </c>
      <c r="D101" s="524">
        <f>avghweal!O94</f>
        <v>1704589.6730227545</v>
      </c>
      <c r="E101" s="524">
        <f>avghweal!P94</f>
        <v>2102577.2552502546</v>
      </c>
      <c r="F101" s="524">
        <f>avghweal!Q94</f>
        <v>2051556.4038611983</v>
      </c>
      <c r="G101" s="525">
        <f>avghweal!R94</f>
        <v>2970442.0069821957</v>
      </c>
      <c r="H101" s="533">
        <f>B101*0.1/'TE5'!B101</f>
        <v>0.68602728843688965</v>
      </c>
      <c r="I101" s="544">
        <f>C101*0.1/'TE5'!B101</f>
        <v>0.68602728843688965</v>
      </c>
      <c r="J101" s="551">
        <f>D101*0.1/'TE5'!C101</f>
        <v>0.71593493223190319</v>
      </c>
      <c r="K101" s="544">
        <f>E101*0.1/'TE5'!D101</f>
        <v>0.68766719102859497</v>
      </c>
      <c r="L101" s="551">
        <f>F101*0.1/'TE5'!E101</f>
        <v>0.68447041511535633</v>
      </c>
      <c r="M101" s="552">
        <f>G101*0.1/'TE5'!F101</f>
        <v>0.72349345684051514</v>
      </c>
    </row>
    <row r="102" spans="1:13" x14ac:dyDescent="0.2">
      <c r="A102" s="67">
        <v>2006</v>
      </c>
      <c r="B102" s="564">
        <f>avghweal!M95</f>
        <v>2168259.2480358831</v>
      </c>
      <c r="C102" s="525">
        <f>avghweal!N95</f>
        <v>2168259.2480358831</v>
      </c>
      <c r="D102" s="524">
        <f>avghweal!O95</f>
        <v>1778703.3837988568</v>
      </c>
      <c r="E102" s="524">
        <f>avghweal!P95</f>
        <v>2212160.3153194087</v>
      </c>
      <c r="F102" s="524">
        <f>avghweal!Q95</f>
        <v>2127930.0351314442</v>
      </c>
      <c r="G102" s="525">
        <f>avghweal!R95</f>
        <v>3100434.3126711766</v>
      </c>
      <c r="H102" s="533">
        <f>B102*0.1/'TE5'!B102</f>
        <v>0.68740397691726673</v>
      </c>
      <c r="I102" s="544">
        <f>C102*0.1/'TE5'!B102</f>
        <v>0.68740397691726673</v>
      </c>
      <c r="J102" s="551">
        <f>D102*0.1/'TE5'!C102</f>
        <v>0.72507613897323608</v>
      </c>
      <c r="K102" s="544">
        <f>E102*0.1/'TE5'!D102</f>
        <v>0.69358968734741233</v>
      </c>
      <c r="L102" s="551">
        <f>F102*0.1/'TE5'!E102</f>
        <v>0.68157708644866943</v>
      </c>
      <c r="M102" s="552">
        <f>G102*0.1/'TE5'!F102</f>
        <v>0.72451108694076538</v>
      </c>
    </row>
    <row r="103" spans="1:13" x14ac:dyDescent="0.2">
      <c r="A103" s="67">
        <v>2007</v>
      </c>
      <c r="B103" s="564">
        <f>avghweal!M96</f>
        <v>2211077.5958184353</v>
      </c>
      <c r="C103" s="525">
        <f>avghweal!N96</f>
        <v>2211077.5958184353</v>
      </c>
      <c r="D103" s="524">
        <f>avghweal!O96</f>
        <v>1826982.0483473639</v>
      </c>
      <c r="E103" s="524">
        <f>avghweal!P96</f>
        <v>2249427.5079078418</v>
      </c>
      <c r="F103" s="524">
        <f>avghweal!Q96</f>
        <v>2175987.0841706488</v>
      </c>
      <c r="G103" s="525">
        <f>avghweal!R96</f>
        <v>3154605.4028235301</v>
      </c>
      <c r="H103" s="533">
        <f>B103*0.1/'TE5'!B103</f>
        <v>0.69631969928741455</v>
      </c>
      <c r="I103" s="544">
        <f>C103*0.1/'TE5'!B103</f>
        <v>0.69631969928741455</v>
      </c>
      <c r="J103" s="551">
        <f>D103*0.1/'TE5'!C103</f>
        <v>0.74304020404815685</v>
      </c>
      <c r="K103" s="544">
        <f>E103*0.1/'TE5'!D103</f>
        <v>0.70218366384506226</v>
      </c>
      <c r="L103" s="551">
        <f>F103*0.1/'TE5'!E103</f>
        <v>0.69085371494293202</v>
      </c>
      <c r="M103" s="552">
        <f>G103*0.1/'TE5'!F103</f>
        <v>0.73381060361862183</v>
      </c>
    </row>
    <row r="104" spans="1:13" x14ac:dyDescent="0.2">
      <c r="A104" s="67">
        <v>2008</v>
      </c>
      <c r="B104" s="564">
        <f>avghweal!M97</f>
        <v>2024812.3830784785</v>
      </c>
      <c r="C104" s="525">
        <f>avghweal!N97</f>
        <v>2024812.3830784785</v>
      </c>
      <c r="D104" s="524">
        <f>avghweal!O97</f>
        <v>1645721.422776904</v>
      </c>
      <c r="E104" s="524">
        <f>avghweal!P97</f>
        <v>2053871.1201839922</v>
      </c>
      <c r="F104" s="524">
        <f>avghweal!Q97</f>
        <v>1997994.7141650224</v>
      </c>
      <c r="G104" s="525">
        <f>avghweal!R97</f>
        <v>2880889.2381646554</v>
      </c>
      <c r="H104" s="533">
        <f>B104*0.1/'TE5'!B104</f>
        <v>0.71137285232543945</v>
      </c>
      <c r="I104" s="544">
        <f>C104*0.1/'TE5'!B104</f>
        <v>0.71137285232543945</v>
      </c>
      <c r="J104" s="551">
        <f>D104*0.1/'TE5'!C104</f>
        <v>0.76556837558746338</v>
      </c>
      <c r="K104" s="544">
        <f>E104*0.1/'TE5'!D104</f>
        <v>0.71773052215576172</v>
      </c>
      <c r="L104" s="551">
        <f>F104*0.1/'TE5'!E104</f>
        <v>0.70544153451919533</v>
      </c>
      <c r="M104" s="552">
        <f>G104*0.1/'TE5'!F104</f>
        <v>0.75004923343658447</v>
      </c>
    </row>
    <row r="105" spans="1:13" x14ac:dyDescent="0.2">
      <c r="A105" s="72">
        <v>2009</v>
      </c>
      <c r="B105" s="567">
        <f>avghweal!M98</f>
        <v>1830127.4647153791</v>
      </c>
      <c r="C105" s="568">
        <f>avghweal!N98</f>
        <v>1830127.4647153791</v>
      </c>
      <c r="D105" s="526">
        <f>avghweal!O98</f>
        <v>1483308.1176001611</v>
      </c>
      <c r="E105" s="526">
        <f>avghweal!P98</f>
        <v>1862556.880128209</v>
      </c>
      <c r="F105" s="526">
        <f>avghweal!Q98</f>
        <v>1800181.1631102648</v>
      </c>
      <c r="G105" s="527">
        <f>avghweal!R98</f>
        <v>2610497.2385858423</v>
      </c>
      <c r="H105" s="536">
        <f>B105*0.1/'TE5'!B105</f>
        <v>0.71684032678604115</v>
      </c>
      <c r="I105" s="547">
        <f>C105*0.1/'TE5'!B105</f>
        <v>0.71684032678604115</v>
      </c>
      <c r="J105" s="557">
        <f>D105*0.1/'TE5'!C105</f>
        <v>0.77282869815826405</v>
      </c>
      <c r="K105" s="558">
        <f>E105*0.1/'TE5'!D105</f>
        <v>0.72199463844299305</v>
      </c>
      <c r="L105" s="553">
        <f>F105*0.1/'TE5'!E105</f>
        <v>0.71195739507675182</v>
      </c>
      <c r="M105" s="554">
        <f>G105*0.1/'TE5'!F105</f>
        <v>0.75684195756912243</v>
      </c>
    </row>
    <row r="106" spans="1:13" x14ac:dyDescent="0.2">
      <c r="A106" s="67">
        <v>2010</v>
      </c>
      <c r="B106" s="569">
        <f>avghweal!M99</f>
        <v>1903448.7988295397</v>
      </c>
      <c r="C106" s="570">
        <f>avghweal!N99</f>
        <v>1903448.7988295397</v>
      </c>
      <c r="D106" s="524">
        <f>avghweal!O99</f>
        <v>1517681.7588361367</v>
      </c>
      <c r="E106" s="524">
        <f>avghweal!P99</f>
        <v>1920277.0142765096</v>
      </c>
      <c r="F106" s="524">
        <f>avghweal!Q99</f>
        <v>1887508.6725919109</v>
      </c>
      <c r="G106" s="525">
        <f>avghweal!R99</f>
        <v>2697933.3301080549</v>
      </c>
      <c r="H106" s="533">
        <f>B106*0.1/'TE5'!B106</f>
        <v>0.72967261075973511</v>
      </c>
      <c r="I106" s="544">
        <f>C106*0.1/'TE5'!B106</f>
        <v>0.72967261075973511</v>
      </c>
      <c r="J106" s="559">
        <f>D106*0.1/'TE5'!C106</f>
        <v>0.79095280170440674</v>
      </c>
      <c r="K106" s="560">
        <f>E106*0.1/'TE5'!D106</f>
        <v>0.73558366298675537</v>
      </c>
      <c r="L106" s="551">
        <f>F106*0.1/'TE5'!E106</f>
        <v>0.72405874729156505</v>
      </c>
      <c r="M106" s="552">
        <f>G106*0.1/'TE5'!F106</f>
        <v>0.76945269107818592</v>
      </c>
    </row>
    <row r="107" spans="1:13" x14ac:dyDescent="0.2">
      <c r="A107" s="67">
        <v>2011</v>
      </c>
      <c r="B107" s="569">
        <f>avghweal!M100</f>
        <v>1934692.3082379415</v>
      </c>
      <c r="C107" s="570">
        <f>avghweal!N100</f>
        <v>1934692.3082379415</v>
      </c>
      <c r="D107" s="524">
        <f>avghweal!O100</f>
        <v>1552095.0002695653</v>
      </c>
      <c r="E107" s="524">
        <f>avghweal!P100</f>
        <v>1986630.0296396161</v>
      </c>
      <c r="F107" s="524">
        <f>avghweal!Q100</f>
        <v>1886747.2909182673</v>
      </c>
      <c r="G107" s="525">
        <f>avghweal!R100</f>
        <v>2731638.4286936754</v>
      </c>
      <c r="H107" s="533">
        <f>B107*0.1/'TE5'!B107</f>
        <v>0.73497498035430908</v>
      </c>
      <c r="I107" s="544">
        <f>C107*0.1/'TE5'!B107</f>
        <v>0.73497498035430908</v>
      </c>
      <c r="J107" s="559">
        <f>D107*0.1/'TE5'!C107</f>
        <v>0.79790347814559937</v>
      </c>
      <c r="K107" s="560">
        <f>E107*0.1/'TE5'!D107</f>
        <v>0.74245202541351318</v>
      </c>
      <c r="L107" s="551">
        <f>F107*0.1/'TE5'!E107</f>
        <v>0.72787511348724365</v>
      </c>
      <c r="M107" s="552">
        <f>G107*0.1/'TE5'!F107</f>
        <v>0.77465766668319702</v>
      </c>
    </row>
    <row r="108" spans="1:13" x14ac:dyDescent="0.2">
      <c r="A108" s="67">
        <v>2012</v>
      </c>
      <c r="B108" s="569">
        <f>avghweal!M101</f>
        <v>1984794.3668533384</v>
      </c>
      <c r="C108" s="570">
        <f>avghweal!N101</f>
        <v>1984794.3668533384</v>
      </c>
      <c r="D108" s="524">
        <f>avghweal!O101</f>
        <v>1584628.6087497335</v>
      </c>
      <c r="E108" s="524">
        <f>avghweal!P101</f>
        <v>2016052.8769276054</v>
      </c>
      <c r="F108" s="524">
        <f>avghweal!Q101</f>
        <v>1955713.4764246885</v>
      </c>
      <c r="G108" s="525">
        <f>avghweal!R101</f>
        <v>2793077.0188020547</v>
      </c>
      <c r="H108" s="533">
        <f>B108*0.1/'TE5'!B108</f>
        <v>0.74351412057876565</v>
      </c>
      <c r="I108" s="544">
        <f>C108*0.1/'TE5'!B108</f>
        <v>0.74351412057876565</v>
      </c>
      <c r="J108" s="559">
        <f>D108*0.1/'TE5'!C108</f>
        <v>0.81390440464019775</v>
      </c>
      <c r="K108" s="560">
        <f>E108*0.1/'TE5'!D108</f>
        <v>0.75033074617385864</v>
      </c>
      <c r="L108" s="551">
        <f>F108*0.1/'TE5'!E108</f>
        <v>0.73707771301269531</v>
      </c>
      <c r="M108" s="552">
        <f>G108*0.1/'TE5'!F108</f>
        <v>0.78322023153305054</v>
      </c>
    </row>
    <row r="109" spans="1:13" x14ac:dyDescent="0.2">
      <c r="A109" s="67">
        <v>2013</v>
      </c>
      <c r="B109" s="569">
        <f>avghweal!M102</f>
        <v>2129900.7738388819</v>
      </c>
      <c r="C109" s="570">
        <f>avghweal!N102</f>
        <v>2129900.7738388819</v>
      </c>
      <c r="D109" s="524">
        <f>avghweal!O102</f>
        <v>1667099.8124297494</v>
      </c>
      <c r="E109" s="524">
        <f>avghweal!P102</f>
        <v>2171109.3815281638</v>
      </c>
      <c r="F109" s="524">
        <f>avghweal!Q102</f>
        <v>2092090.8069288367</v>
      </c>
      <c r="G109" s="525">
        <f>avghweal!R102</f>
        <v>3004726.4679850363</v>
      </c>
      <c r="H109" s="533">
        <f>B109*0.1/'TE5'!B109</f>
        <v>0.73921650648117077</v>
      </c>
      <c r="I109" s="544">
        <f>C109*0.1/'TE5'!B109</f>
        <v>0.73921650648117077</v>
      </c>
      <c r="J109" s="559">
        <f>D109*0.1/'TE5'!C109</f>
        <v>0.78133112192153931</v>
      </c>
      <c r="K109" s="560">
        <f>E109*0.1/'TE5'!D109</f>
        <v>0.7432197332382201</v>
      </c>
      <c r="L109" s="551">
        <f>F109*0.1/'TE5'!E109</f>
        <v>0.73544424772262573</v>
      </c>
      <c r="M109" s="552">
        <f>G109*0.1/'TE5'!F109</f>
        <v>0.77979516983032227</v>
      </c>
    </row>
    <row r="110" spans="1:13" x14ac:dyDescent="0.2">
      <c r="A110" s="67">
        <v>2014</v>
      </c>
      <c r="B110" s="569">
        <f>avghweal!M103</f>
        <v>2272248.5975920125</v>
      </c>
      <c r="C110" s="570">
        <f>avghweal!N103</f>
        <v>2272248.5975920125</v>
      </c>
      <c r="D110" s="524">
        <f>avghweal!O103</f>
        <v>1791109.3719266059</v>
      </c>
      <c r="E110" s="524">
        <f>avghweal!P103</f>
        <v>2312508.5788418925</v>
      </c>
      <c r="F110" s="524">
        <f>avghweal!Q103</f>
        <v>2235412.0416149735</v>
      </c>
      <c r="G110" s="525">
        <f>avghweal!R103</f>
        <v>3195397.921529219</v>
      </c>
      <c r="H110" s="533">
        <f>B110*0.1/'TE5'!B110</f>
        <v>0.73635995388031006</v>
      </c>
      <c r="I110" s="544">
        <f>C110*0.1/'TE5'!B110</f>
        <v>0.73635995388031006</v>
      </c>
      <c r="J110" s="559">
        <f>D110*0.1/'TE5'!C110</f>
        <v>0.77561825513839722</v>
      </c>
      <c r="K110" s="560">
        <f>E110*0.1/'TE5'!D110</f>
        <v>0.73930460214614868</v>
      </c>
      <c r="L110" s="551">
        <f>F110*0.1/'TE5'!E110</f>
        <v>0.73360025882720947</v>
      </c>
      <c r="M110" s="552">
        <f>G110*0.1/'TE5'!F110</f>
        <v>0.77750647068023682</v>
      </c>
    </row>
    <row r="111" spans="1:13" x14ac:dyDescent="0.2">
      <c r="A111" s="67">
        <v>2015</v>
      </c>
      <c r="B111" s="569">
        <f>avghweal!M104</f>
        <v>2344284.7607410764</v>
      </c>
      <c r="C111" s="570">
        <f>avghweal!N104</f>
        <v>2344284.7607410764</v>
      </c>
      <c r="D111" s="524">
        <f>avghweal!O104</f>
        <v>1839253.7319918782</v>
      </c>
      <c r="E111" s="524">
        <f>avghweal!P104</f>
        <v>2403804.5717749125</v>
      </c>
      <c r="F111" s="524">
        <f>avghweal!Q104</f>
        <v>2289763.5066117784</v>
      </c>
      <c r="G111" s="525">
        <f>avghweal!R104</f>
        <v>3294938.5776180578</v>
      </c>
      <c r="H111" s="533">
        <f>B111*0.1/'TE5'!B111</f>
        <v>0.73226040601730358</v>
      </c>
      <c r="I111" s="544">
        <f>C111*0.1/'TE5'!B111</f>
        <v>0.73226040601730358</v>
      </c>
      <c r="J111" s="559">
        <f>D111*0.1/'TE5'!C111</f>
        <v>0.77210664749145519</v>
      </c>
      <c r="K111" s="560">
        <f>E111*0.1/'TE5'!D111</f>
        <v>0.73655122518539418</v>
      </c>
      <c r="L111" s="551">
        <f>F111*0.1/'TE5'!E111</f>
        <v>0.72818332910537709</v>
      </c>
      <c r="M111" s="552">
        <f>G111*0.1/'TE5'!F111</f>
        <v>0.7738482952117921</v>
      </c>
    </row>
    <row r="112" spans="1:13" x14ac:dyDescent="0.2">
      <c r="A112" s="67">
        <v>2016</v>
      </c>
      <c r="B112" s="569">
        <f>avghweal!M105</f>
        <v>2380153.482959603</v>
      </c>
      <c r="C112" s="570">
        <f>avghweal!N105</f>
        <v>2380153.482959603</v>
      </c>
      <c r="D112" s="524">
        <f>avghweal!O105</f>
        <v>1847843.6253252048</v>
      </c>
      <c r="E112" s="524">
        <f>avghweal!P105</f>
        <v>2437449.8362296121</v>
      </c>
      <c r="F112" s="524">
        <f>avghweal!Q105</f>
        <v>2327963.1497091898</v>
      </c>
      <c r="G112" s="525">
        <f>avghweal!R105</f>
        <v>3337025.5901713409</v>
      </c>
      <c r="H112" s="533">
        <f>B112*0.1/'TE5'!B112</f>
        <v>0.72785168886184681</v>
      </c>
      <c r="I112" s="544">
        <f>C112*0.1/'TE5'!B112</f>
        <v>0.72785168886184681</v>
      </c>
      <c r="J112" s="559">
        <f>D112*0.1/'TE5'!C112</f>
        <v>0.76696348190307617</v>
      </c>
      <c r="K112" s="560">
        <f>E112*0.1/'TE5'!D112</f>
        <v>0.73140221834182739</v>
      </c>
      <c r="L112" s="551">
        <f>F112*0.1/'TE5'!E112</f>
        <v>0.72450417280197144</v>
      </c>
      <c r="M112" s="552">
        <f>G112*0.1/'TE5'!F112</f>
        <v>0.77075171470642101</v>
      </c>
    </row>
    <row r="113" spans="1:13" x14ac:dyDescent="0.2">
      <c r="A113" s="67">
        <v>2017</v>
      </c>
      <c r="B113" s="569">
        <f>avghweal!M106</f>
        <v>2486828.4473378314</v>
      </c>
      <c r="C113" s="570">
        <f>avghweal!N106</f>
        <v>2486828.4473378314</v>
      </c>
      <c r="D113" s="524">
        <f>avghweal!O106</f>
        <v>2058690.6749603888</v>
      </c>
      <c r="E113" s="524">
        <f>avghweal!P106</f>
        <v>2536471.0881254636</v>
      </c>
      <c r="F113" s="524">
        <f>avghweal!Q106</f>
        <v>2440689.224216802</v>
      </c>
      <c r="G113" s="525">
        <f>avghweal!R106</f>
        <v>3522194.1388264564</v>
      </c>
      <c r="H113" s="533">
        <f>B113*0.1/'TE5'!B113</f>
        <v>0.7185097336769104</v>
      </c>
      <c r="I113" s="544">
        <f>C113*0.1/'TE5'!B113</f>
        <v>0.7185097336769104</v>
      </c>
      <c r="J113" s="559">
        <f>D113*0.1/'TE5'!C113</f>
        <v>0.77848190069198608</v>
      </c>
      <c r="K113" s="560">
        <f>E113*0.1/'TE5'!D113</f>
        <v>0.72496777772903431</v>
      </c>
      <c r="L113" s="551">
        <f>F113*0.1/'TE5'!E113</f>
        <v>0.71236956119537342</v>
      </c>
      <c r="M113" s="552">
        <f>G113*0.1/'TE5'!F113</f>
        <v>0.75973242521286</v>
      </c>
    </row>
    <row r="114" spans="1:13" x14ac:dyDescent="0.2">
      <c r="A114" s="67">
        <v>2018</v>
      </c>
      <c r="B114" s="569">
        <f>avghweal!M107</f>
        <v>2520422.821228296</v>
      </c>
      <c r="C114" s="570">
        <f>avghweal!N107</f>
        <v>2520422.821228296</v>
      </c>
      <c r="D114" s="524">
        <f>avghweal!O107</f>
        <v>2091666.4937977646</v>
      </c>
      <c r="E114" s="524">
        <f>avghweal!P107</f>
        <v>2571264.4973537955</v>
      </c>
      <c r="F114" s="524">
        <f>avghweal!Q107</f>
        <v>2473139.0760676144</v>
      </c>
      <c r="G114" s="525">
        <f>avghweal!R107</f>
        <v>3568834.4588658386</v>
      </c>
      <c r="H114" s="533">
        <f>B114*0.1/'TE5'!B114</f>
        <v>0.71659451723098755</v>
      </c>
      <c r="I114" s="544">
        <f>C114*0.1/'TE5'!B114</f>
        <v>0.71659451723098755</v>
      </c>
      <c r="J114" s="559">
        <f>D114*0.1/'TE5'!C114</f>
        <v>0.77458280324935902</v>
      </c>
      <c r="K114" s="560">
        <f>E114*0.1/'TE5'!D114</f>
        <v>0.72305238246917702</v>
      </c>
      <c r="L114" s="551">
        <f>F114*0.1/'TE5'!E114</f>
        <v>0.71044164896011353</v>
      </c>
      <c r="M114" s="552">
        <f>G114*0.1/'TE5'!F114</f>
        <v>0.758250892162323</v>
      </c>
    </row>
    <row r="115" spans="1:13" x14ac:dyDescent="0.2">
      <c r="A115" s="67">
        <v>2019</v>
      </c>
      <c r="B115" s="569">
        <f>avghweal!M108</f>
        <v>2619177.8152525527</v>
      </c>
      <c r="C115" s="570">
        <f>avghweal!N108</f>
        <v>2619177.8152525527</v>
      </c>
      <c r="D115" s="524">
        <f>avghweal!O108</f>
        <v>2167941.0475638453</v>
      </c>
      <c r="E115" s="524">
        <f>avghweal!P108</f>
        <v>2667922.1234018644</v>
      </c>
      <c r="F115" s="524">
        <f>avghweal!Q108</f>
        <v>2573926.7539100484</v>
      </c>
      <c r="G115" s="525">
        <f>avghweal!R108</f>
        <v>3723950.4182157503</v>
      </c>
      <c r="H115" s="533">
        <f>B115*0.1/'TE5'!B115</f>
        <v>0.71423363685607899</v>
      </c>
      <c r="I115" s="544">
        <f>C115*0.1/'TE5'!B115</f>
        <v>0.71423363685607899</v>
      </c>
      <c r="J115" s="559">
        <f>D115*0.1/'TE5'!C115</f>
        <v>0.77045261859893799</v>
      </c>
      <c r="K115" s="560">
        <f>E115*0.1/'TE5'!D115</f>
        <v>0.72032791376113892</v>
      </c>
      <c r="L115" s="551">
        <f>F115*0.1/'TE5'!E115</f>
        <v>0.70847189426422119</v>
      </c>
      <c r="M115" s="552">
        <f>G115*0.1/'TE5'!F115</f>
        <v>0.75500237941741943</v>
      </c>
    </row>
    <row r="116" spans="1:13" ht="17" thickBot="1" x14ac:dyDescent="0.25">
      <c r="A116" s="1105"/>
      <c r="B116" s="1124"/>
      <c r="C116" s="1125"/>
      <c r="D116" s="1107"/>
      <c r="E116" s="1107"/>
      <c r="F116" s="1107"/>
      <c r="G116" s="1108"/>
      <c r="H116" s="1115"/>
      <c r="I116" s="1116"/>
      <c r="J116" s="1117"/>
      <c r="K116" s="1118"/>
      <c r="L116" s="1119"/>
      <c r="M116" s="1120"/>
    </row>
    <row r="117" spans="1:13" ht="17" thickTop="1" x14ac:dyDescent="0.2">
      <c r="A117" s="61"/>
      <c r="B117" s="60"/>
      <c r="C117" s="60"/>
      <c r="D117" s="60"/>
      <c r="E117" s="60"/>
      <c r="F117" s="60"/>
      <c r="G117" s="59"/>
      <c r="H117" s="60"/>
      <c r="I117" s="60"/>
      <c r="J117" s="60"/>
      <c r="K117" s="60"/>
      <c r="L117" s="60"/>
      <c r="M117" s="59"/>
    </row>
    <row r="118" spans="1:13" x14ac:dyDescent="0.2">
      <c r="D118" s="57"/>
      <c r="E118" s="57"/>
      <c r="F118" s="57"/>
      <c r="H118" s="57"/>
      <c r="I118" s="57"/>
      <c r="J118" s="57"/>
      <c r="K118" s="57"/>
      <c r="L118" s="57"/>
    </row>
  </sheetData>
  <mergeCells count="3">
    <mergeCell ref="A4:M4"/>
    <mergeCell ref="B7:G7"/>
    <mergeCell ref="H7:M7"/>
  </mergeCells>
  <hyperlinks>
    <hyperlink ref="A1" location="Index!A1" display="Back to index" xr:uid="{00000000-0004-0000-5C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theme="5" tint="0.39997558519241921"/>
  </sheetPr>
  <dimension ref="A1:M118"/>
  <sheetViews>
    <sheetView workbookViewId="0">
      <pane xSplit="1" ySplit="8" topLeftCell="B98" activePane="bottomRight" state="frozen"/>
      <selection activeCell="D32" sqref="D32"/>
      <selection pane="topRight" activeCell="D32" sqref="D32"/>
      <selection pane="bottomLeft" activeCell="D32" sqref="D32"/>
      <selection pane="bottomRight" activeCell="A4" sqref="A4:M4"/>
    </sheetView>
  </sheetViews>
  <sheetFormatPr baseColWidth="10" defaultColWidth="10.83203125" defaultRowHeight="16" x14ac:dyDescent="0.2"/>
  <cols>
    <col min="1" max="1" width="10.83203125" style="56"/>
    <col min="2" max="13" width="12" style="56" customWidth="1"/>
    <col min="14" max="16384" width="10.83203125" style="56"/>
  </cols>
  <sheetData>
    <row r="1" spans="1:13" x14ac:dyDescent="0.2">
      <c r="A1" s="52" t="s">
        <v>36</v>
      </c>
      <c r="B1" s="52"/>
      <c r="C1" s="52"/>
      <c r="G1" s="100"/>
      <c r="H1" s="100"/>
      <c r="I1" s="100"/>
      <c r="J1" s="100"/>
      <c r="K1" s="100"/>
      <c r="L1" s="100"/>
      <c r="M1" s="100"/>
    </row>
    <row r="2" spans="1:13" x14ac:dyDescent="0.2">
      <c r="H2" s="98"/>
      <c r="I2" s="98"/>
    </row>
    <row r="3" spans="1:13" ht="17" thickBot="1" x14ac:dyDescent="0.25"/>
    <row r="4" spans="1:13" ht="25" customHeight="1" thickTop="1" x14ac:dyDescent="0.2">
      <c r="A4" s="1391" t="s">
        <v>256</v>
      </c>
      <c r="B4" s="1392"/>
      <c r="C4" s="1392"/>
      <c r="D4" s="1392"/>
      <c r="E4" s="1392"/>
      <c r="F4" s="1392"/>
      <c r="G4" s="1392"/>
      <c r="H4" s="1392"/>
      <c r="I4" s="1392"/>
      <c r="J4" s="1392"/>
      <c r="K4" s="1392"/>
      <c r="L4" s="1392"/>
      <c r="M4" s="1393"/>
    </row>
    <row r="5" spans="1:13" x14ac:dyDescent="0.2">
      <c r="A5" s="96"/>
      <c r="B5" s="97"/>
      <c r="C5" s="97"/>
      <c r="D5" s="59"/>
      <c r="E5" s="59"/>
      <c r="F5" s="59"/>
      <c r="G5" s="59"/>
      <c r="H5" s="59"/>
      <c r="I5" s="59"/>
      <c r="J5" s="59"/>
      <c r="K5" s="59"/>
      <c r="L5" s="59"/>
      <c r="M5" s="208"/>
    </row>
    <row r="6" spans="1:13" x14ac:dyDescent="0.2">
      <c r="A6" s="96"/>
      <c r="B6" s="45" t="s">
        <v>35</v>
      </c>
      <c r="C6" s="45" t="s">
        <v>34</v>
      </c>
      <c r="D6" s="45" t="s">
        <v>33</v>
      </c>
      <c r="E6" s="45" t="s">
        <v>32</v>
      </c>
      <c r="F6" s="45" t="s">
        <v>31</v>
      </c>
      <c r="G6" s="45" t="s">
        <v>30</v>
      </c>
      <c r="H6" s="48" t="s">
        <v>29</v>
      </c>
      <c r="I6" s="468" t="s">
        <v>28</v>
      </c>
      <c r="J6" s="468" t="s">
        <v>27</v>
      </c>
      <c r="K6" s="468" t="s">
        <v>26</v>
      </c>
      <c r="L6" s="468" t="s">
        <v>25</v>
      </c>
      <c r="M6" s="433" t="s">
        <v>24</v>
      </c>
    </row>
    <row r="7" spans="1:13" ht="20" customHeight="1" x14ac:dyDescent="0.2">
      <c r="A7" s="96"/>
      <c r="B7" s="1455" t="s">
        <v>375</v>
      </c>
      <c r="C7" s="1379"/>
      <c r="D7" s="1387"/>
      <c r="E7" s="1387"/>
      <c r="F7" s="1387"/>
      <c r="G7" s="1387"/>
      <c r="H7" s="1379" t="s">
        <v>90</v>
      </c>
      <c r="I7" s="1379"/>
      <c r="J7" s="1387"/>
      <c r="K7" s="1387"/>
      <c r="L7" s="1387"/>
      <c r="M7" s="1390"/>
    </row>
    <row r="8" spans="1:13" s="87" customFormat="1" ht="52" customHeight="1" x14ac:dyDescent="0.2">
      <c r="A8" s="95"/>
      <c r="B8" s="835" t="s">
        <v>306</v>
      </c>
      <c r="C8" s="352" t="s">
        <v>309</v>
      </c>
      <c r="D8" s="352" t="s">
        <v>87</v>
      </c>
      <c r="E8" s="352" t="s">
        <v>88</v>
      </c>
      <c r="F8" s="352" t="s">
        <v>89</v>
      </c>
      <c r="G8" s="352" t="s">
        <v>56</v>
      </c>
      <c r="H8" s="424" t="s">
        <v>306</v>
      </c>
      <c r="I8" s="352" t="s">
        <v>309</v>
      </c>
      <c r="J8" s="352" t="s">
        <v>87</v>
      </c>
      <c r="K8" s="352" t="s">
        <v>88</v>
      </c>
      <c r="L8" s="352" t="s">
        <v>89</v>
      </c>
      <c r="M8" s="359" t="s">
        <v>56</v>
      </c>
    </row>
    <row r="9" spans="1:13" s="87" customFormat="1" ht="15" customHeight="1" x14ac:dyDescent="0.2">
      <c r="A9" s="93">
        <v>1913</v>
      </c>
      <c r="B9" s="425"/>
      <c r="C9" s="317">
        <f>avghweal!Z2</f>
        <v>2723932.6923054131</v>
      </c>
      <c r="D9" s="317"/>
      <c r="E9" s="85"/>
      <c r="F9" s="85"/>
      <c r="G9" s="84">
        <f>avghweal!AD2</f>
        <v>4227640.8292599292</v>
      </c>
      <c r="H9" s="530"/>
      <c r="I9" s="541">
        <f>C9*0.01/'TE5'!B9</f>
        <v>0.46623034381758977</v>
      </c>
      <c r="J9" s="575"/>
      <c r="K9" s="541"/>
      <c r="L9" s="575"/>
      <c r="M9" s="561">
        <f>G9*0.01/'TE5'!F9</f>
        <v>0.48124564096230782</v>
      </c>
    </row>
    <row r="10" spans="1:13" s="87" customFormat="1" ht="15" customHeight="1" x14ac:dyDescent="0.2">
      <c r="A10" s="92">
        <v>1914</v>
      </c>
      <c r="B10" s="425"/>
      <c r="C10" s="317">
        <f>avghweal!Z3</f>
        <v>2694971.1739943111</v>
      </c>
      <c r="D10" s="317"/>
      <c r="E10" s="85"/>
      <c r="F10" s="85"/>
      <c r="G10" s="84">
        <f>avghweal!AD3</f>
        <v>4187049.4342052829</v>
      </c>
      <c r="H10" s="530"/>
      <c r="I10" s="541">
        <f>C10*0.01/'TE5'!B10</f>
        <v>0.4610156793273314</v>
      </c>
      <c r="J10" s="575"/>
      <c r="K10" s="541"/>
      <c r="L10" s="575"/>
      <c r="M10" s="561">
        <f>G10*0.01/'TE5'!F10</f>
        <v>0.47572634185324725</v>
      </c>
    </row>
    <row r="11" spans="1:13" s="87" customFormat="1" ht="15" customHeight="1" x14ac:dyDescent="0.2">
      <c r="A11" s="92">
        <v>1915</v>
      </c>
      <c r="B11" s="425"/>
      <c r="C11" s="317">
        <f>avghweal!Z4</f>
        <v>2879000.5885312059</v>
      </c>
      <c r="D11" s="317"/>
      <c r="E11" s="85"/>
      <c r="F11" s="85"/>
      <c r="G11" s="84">
        <f>avghweal!AD4</f>
        <v>4475398.1726161009</v>
      </c>
      <c r="H11" s="530"/>
      <c r="I11" s="541">
        <f>C11*0.01/'TE5'!B11</f>
        <v>0.4613477959232668</v>
      </c>
      <c r="J11" s="575"/>
      <c r="K11" s="541"/>
      <c r="L11" s="575"/>
      <c r="M11" s="561">
        <f>G11*0.01/'TE5'!F11</f>
        <v>0.4757073588047912</v>
      </c>
    </row>
    <row r="12" spans="1:13" s="87" customFormat="1" ht="15" customHeight="1" x14ac:dyDescent="0.2">
      <c r="A12" s="92">
        <v>1916</v>
      </c>
      <c r="B12" s="425"/>
      <c r="C12" s="317">
        <f>avghweal!Z5</f>
        <v>2845807.9929886125</v>
      </c>
      <c r="D12" s="317"/>
      <c r="E12" s="85"/>
      <c r="F12" s="85"/>
      <c r="G12" s="84">
        <f>avghweal!AD5</f>
        <v>4433435.9605647977</v>
      </c>
      <c r="H12" s="530"/>
      <c r="I12" s="541">
        <f>C12*0.01/'TE5'!B12</f>
        <v>0.44450952518544895</v>
      </c>
      <c r="J12" s="575"/>
      <c r="K12" s="541"/>
      <c r="L12" s="575"/>
      <c r="M12" s="561">
        <f>G12*0.01/'TE5'!F12</f>
        <v>0.45875663895929097</v>
      </c>
    </row>
    <row r="13" spans="1:13" s="87" customFormat="1" ht="15" customHeight="1" x14ac:dyDescent="0.2">
      <c r="A13" s="92">
        <v>1917</v>
      </c>
      <c r="B13" s="425"/>
      <c r="C13" s="317">
        <f>avghweal!Z6</f>
        <v>2307125.3908000947</v>
      </c>
      <c r="D13" s="317"/>
      <c r="E13" s="85"/>
      <c r="F13" s="85"/>
      <c r="G13" s="84">
        <f>avghweal!AD6</f>
        <v>3617185.0073278151</v>
      </c>
      <c r="H13" s="530"/>
      <c r="I13" s="541">
        <f>C13*0.01/'TE5'!B13</f>
        <v>0.41997811505597271</v>
      </c>
      <c r="J13" s="575"/>
      <c r="K13" s="541"/>
      <c r="L13" s="575"/>
      <c r="M13" s="561">
        <f>G13*0.01/'TE5'!F13</f>
        <v>0.43656949311544246</v>
      </c>
    </row>
    <row r="14" spans="1:13" s="87" customFormat="1" ht="15" customHeight="1" x14ac:dyDescent="0.2">
      <c r="A14" s="92">
        <v>1918</v>
      </c>
      <c r="B14" s="425"/>
      <c r="C14" s="317">
        <f>avghweal!Z7</f>
        <v>1929463.245227196</v>
      </c>
      <c r="D14" s="353"/>
      <c r="E14" s="314"/>
      <c r="F14" s="314"/>
      <c r="G14" s="84">
        <f>avghweal!AD7</f>
        <v>3011305.7198524154</v>
      </c>
      <c r="H14" s="530"/>
      <c r="I14" s="541">
        <f>C14*0.01/'TE5'!B14</f>
        <v>0.38423815732809496</v>
      </c>
      <c r="J14" s="575"/>
      <c r="K14" s="541"/>
      <c r="L14" s="575"/>
      <c r="M14" s="561">
        <f>G14*0.01/'TE5'!F14</f>
        <v>0.4011047853218952</v>
      </c>
    </row>
    <row r="15" spans="1:13" s="87" customFormat="1" ht="15" customHeight="1" x14ac:dyDescent="0.2">
      <c r="A15" s="91">
        <v>1919</v>
      </c>
      <c r="B15" s="426"/>
      <c r="C15" s="316">
        <f>avghweal!Z8</f>
        <v>2039206.6252272464</v>
      </c>
      <c r="D15" s="354"/>
      <c r="E15" s="315"/>
      <c r="F15" s="315"/>
      <c r="G15" s="88">
        <f>avghweal!AD8</f>
        <v>3186298.5123060122</v>
      </c>
      <c r="H15" s="531"/>
      <c r="I15" s="542">
        <f>C15*0.01/'TE5'!B15</f>
        <v>0.41269109690233696</v>
      </c>
      <c r="J15" s="576"/>
      <c r="K15" s="542"/>
      <c r="L15" s="576"/>
      <c r="M15" s="562">
        <f>G15*0.01/'TE5'!F15</f>
        <v>0.42864592180199657</v>
      </c>
    </row>
    <row r="16" spans="1:13" s="87" customFormat="1" ht="15" customHeight="1" x14ac:dyDescent="0.2">
      <c r="A16" s="92">
        <v>1920</v>
      </c>
      <c r="B16" s="425"/>
      <c r="C16" s="317">
        <f>avghweal!Z9</f>
        <v>1593385.732656271</v>
      </c>
      <c r="D16" s="353"/>
      <c r="E16" s="314"/>
      <c r="F16" s="314"/>
      <c r="G16" s="84">
        <f>avghweal!AD9</f>
        <v>2507234.3018869325</v>
      </c>
      <c r="H16" s="530"/>
      <c r="I16" s="541">
        <f>C16*0.01/'TE5'!B16</f>
        <v>0.36957294897576504</v>
      </c>
      <c r="J16" s="575"/>
      <c r="K16" s="541"/>
      <c r="L16" s="575"/>
      <c r="M16" s="561">
        <f>G16*0.01/'TE5'!F16</f>
        <v>0.38613079021130298</v>
      </c>
    </row>
    <row r="17" spans="1:13" s="87" customFormat="1" ht="15" customHeight="1" x14ac:dyDescent="0.2">
      <c r="A17" s="92">
        <v>1921</v>
      </c>
      <c r="B17" s="425"/>
      <c r="C17" s="317">
        <f>avghweal!Z10</f>
        <v>1793078.800624622</v>
      </c>
      <c r="D17" s="353"/>
      <c r="E17" s="314"/>
      <c r="F17" s="314"/>
      <c r="G17" s="84">
        <f>avghweal!AD10</f>
        <v>2802266.5916609182</v>
      </c>
      <c r="H17" s="530"/>
      <c r="I17" s="541">
        <f>C17*0.01/'TE5'!B17</f>
        <v>0.38122331646466201</v>
      </c>
      <c r="J17" s="575"/>
      <c r="K17" s="541"/>
      <c r="L17" s="575"/>
      <c r="M17" s="561">
        <f>G17*0.01/'TE5'!F17</f>
        <v>0.39652834778270601</v>
      </c>
    </row>
    <row r="18" spans="1:13" s="87" customFormat="1" ht="15" customHeight="1" x14ac:dyDescent="0.2">
      <c r="A18" s="92">
        <v>1922</v>
      </c>
      <c r="B18" s="425"/>
      <c r="C18" s="317">
        <f>avghweal!Z11</f>
        <v>2170519.2864384498</v>
      </c>
      <c r="D18" s="353"/>
      <c r="E18" s="314"/>
      <c r="F18" s="314"/>
      <c r="G18" s="84">
        <f>avghweal!AD11</f>
        <v>3363147.7214621403</v>
      </c>
      <c r="H18" s="530"/>
      <c r="I18" s="541">
        <f>C18*0.01/'TE5'!B18</f>
        <v>0.41110944183308284</v>
      </c>
      <c r="J18" s="575"/>
      <c r="K18" s="541"/>
      <c r="L18" s="575"/>
      <c r="M18" s="561">
        <f>G18*0.01/'TE5'!F18</f>
        <v>0.42516927419033657</v>
      </c>
    </row>
    <row r="19" spans="1:13" s="87" customFormat="1" ht="15" customHeight="1" x14ac:dyDescent="0.2">
      <c r="A19" s="92">
        <v>1923</v>
      </c>
      <c r="B19" s="425"/>
      <c r="C19" s="317">
        <f>avghweal!Z12</f>
        <v>1934116.4798769471</v>
      </c>
      <c r="D19" s="353"/>
      <c r="E19" s="314"/>
      <c r="F19" s="314"/>
      <c r="G19" s="84">
        <f>avghweal!AD12</f>
        <v>3012234.0453215297</v>
      </c>
      <c r="H19" s="530"/>
      <c r="I19" s="541">
        <f>C19*0.01/'TE5'!B19</f>
        <v>0.36555610301162905</v>
      </c>
      <c r="J19" s="575"/>
      <c r="K19" s="541"/>
      <c r="L19" s="575"/>
      <c r="M19" s="561">
        <f>G19*0.01/'TE5'!F19</f>
        <v>0.38020640531598837</v>
      </c>
    </row>
    <row r="20" spans="1:13" s="87" customFormat="1" ht="15" customHeight="1" x14ac:dyDescent="0.2">
      <c r="A20" s="92">
        <v>1924</v>
      </c>
      <c r="B20" s="425"/>
      <c r="C20" s="317">
        <f>avghweal!Z13</f>
        <v>2082595.2904463059</v>
      </c>
      <c r="D20" s="353"/>
      <c r="E20" s="314"/>
      <c r="F20" s="314"/>
      <c r="G20" s="84">
        <f>avghweal!AD13</f>
        <v>3228508.4536042144</v>
      </c>
      <c r="H20" s="530"/>
      <c r="I20" s="541">
        <f>C20*0.01/'TE5'!B20</f>
        <v>0.3860797978748769</v>
      </c>
      <c r="J20" s="575"/>
      <c r="K20" s="541"/>
      <c r="L20" s="575"/>
      <c r="M20" s="561">
        <f>G20*0.01/'TE5'!F20</f>
        <v>0.39978030226596922</v>
      </c>
    </row>
    <row r="21" spans="1:13" s="87" customFormat="1" ht="15" customHeight="1" x14ac:dyDescent="0.2">
      <c r="A21" s="92">
        <v>1925</v>
      </c>
      <c r="B21" s="425"/>
      <c r="C21" s="317">
        <f>avghweal!Z14</f>
        <v>2380102.5185820684</v>
      </c>
      <c r="D21" s="353"/>
      <c r="E21" s="314"/>
      <c r="F21" s="314"/>
      <c r="G21" s="84">
        <f>avghweal!AD14</f>
        <v>3668931.8831855697</v>
      </c>
      <c r="H21" s="530"/>
      <c r="I21" s="541">
        <f>C21*0.01/'TE5'!B21</f>
        <v>0.41883428656113297</v>
      </c>
      <c r="J21" s="575"/>
      <c r="K21" s="541"/>
      <c r="L21" s="575"/>
      <c r="M21" s="561">
        <f>G21*0.01/'TE5'!F21</f>
        <v>0.4313440147118669</v>
      </c>
    </row>
    <row r="22" spans="1:13" s="87" customFormat="1" ht="15" customHeight="1" x14ac:dyDescent="0.2">
      <c r="A22" s="92">
        <v>1926</v>
      </c>
      <c r="B22" s="425"/>
      <c r="C22" s="317">
        <f>avghweal!Z15</f>
        <v>2549456.9419684201</v>
      </c>
      <c r="D22" s="353"/>
      <c r="E22" s="314"/>
      <c r="F22" s="314"/>
      <c r="G22" s="84">
        <f>avghweal!AD15</f>
        <v>3926628.8364588744</v>
      </c>
      <c r="H22" s="530"/>
      <c r="I22" s="541">
        <f>C22*0.01/'TE5'!B22</f>
        <v>0.43494443637552438</v>
      </c>
      <c r="J22" s="575"/>
      <c r="K22" s="541"/>
      <c r="L22" s="575"/>
      <c r="M22" s="561">
        <f>G22*0.01/'TE5'!F22</f>
        <v>0.44699152069933773</v>
      </c>
    </row>
    <row r="23" spans="1:13" s="87" customFormat="1" ht="15" customHeight="1" x14ac:dyDescent="0.2">
      <c r="A23" s="92">
        <v>1927</v>
      </c>
      <c r="B23" s="425"/>
      <c r="C23" s="317">
        <f>avghweal!Z16</f>
        <v>2870934.6569244359</v>
      </c>
      <c r="D23" s="353"/>
      <c r="E23" s="314"/>
      <c r="F23" s="314"/>
      <c r="G23" s="84">
        <f>avghweal!AD16</f>
        <v>4415350.5157612376</v>
      </c>
      <c r="H23" s="530"/>
      <c r="I23" s="541">
        <f>C23*0.01/'TE5'!B23</f>
        <v>0.45860596138429305</v>
      </c>
      <c r="J23" s="575"/>
      <c r="K23" s="541"/>
      <c r="L23" s="575"/>
      <c r="M23" s="561">
        <f>G23*0.01/'TE5'!F23</f>
        <v>0.47000698040730338</v>
      </c>
    </row>
    <row r="24" spans="1:13" s="87" customFormat="1" ht="15" customHeight="1" x14ac:dyDescent="0.2">
      <c r="A24" s="92">
        <v>1928</v>
      </c>
      <c r="B24" s="425"/>
      <c r="C24" s="317">
        <f>avghweal!Z17</f>
        <v>3462696.0489909356</v>
      </c>
      <c r="D24" s="353"/>
      <c r="E24" s="314"/>
      <c r="F24" s="314"/>
      <c r="G24" s="84">
        <f>avghweal!AD17</f>
        <v>5323177.4773354121</v>
      </c>
      <c r="H24" s="530"/>
      <c r="I24" s="541">
        <f>C24*0.01/'TE5'!B24</f>
        <v>0.48549031152046612</v>
      </c>
      <c r="J24" s="575"/>
      <c r="K24" s="541"/>
      <c r="L24" s="575"/>
      <c r="M24" s="561">
        <f>G24*0.01/'TE5'!F24</f>
        <v>0.49609491089477037</v>
      </c>
    </row>
    <row r="25" spans="1:13" s="87" customFormat="1" ht="15" customHeight="1" x14ac:dyDescent="0.2">
      <c r="A25" s="91">
        <v>1929</v>
      </c>
      <c r="B25" s="426"/>
      <c r="C25" s="316">
        <f>avghweal!Z18</f>
        <v>3599589.3167822859</v>
      </c>
      <c r="D25" s="354"/>
      <c r="E25" s="315"/>
      <c r="F25" s="315"/>
      <c r="G25" s="88">
        <f>avghweal!AD18</f>
        <v>5551322.8675262602</v>
      </c>
      <c r="H25" s="531"/>
      <c r="I25" s="542">
        <f>C25*0.01/'TE5'!B25</f>
        <v>0.48669207835781247</v>
      </c>
      <c r="J25" s="576"/>
      <c r="K25" s="542"/>
      <c r="L25" s="576"/>
      <c r="M25" s="562">
        <f>G25*0.01/'TE5'!F25</f>
        <v>0.49711356435807813</v>
      </c>
    </row>
    <row r="26" spans="1:13" s="87" customFormat="1" ht="15" customHeight="1" x14ac:dyDescent="0.2">
      <c r="A26" s="92">
        <v>1930</v>
      </c>
      <c r="B26" s="425"/>
      <c r="C26" s="317">
        <f>avghweal!Z19</f>
        <v>2985684.1152500636</v>
      </c>
      <c r="D26" s="353"/>
      <c r="E26" s="314"/>
      <c r="F26" s="314"/>
      <c r="G26" s="84">
        <f>avghweal!AD19</f>
        <v>4643540.6751189418</v>
      </c>
      <c r="H26" s="530"/>
      <c r="I26" s="541">
        <f>C26*0.01/'TE5'!B26</f>
        <v>0.4416550293854109</v>
      </c>
      <c r="J26" s="575"/>
      <c r="K26" s="541"/>
      <c r="L26" s="575"/>
      <c r="M26" s="561">
        <f>G26*0.01/'TE5'!F26</f>
        <v>0.45259283636235881</v>
      </c>
    </row>
    <row r="27" spans="1:13" s="87" customFormat="1" ht="15" customHeight="1" x14ac:dyDescent="0.2">
      <c r="A27" s="92">
        <v>1931</v>
      </c>
      <c r="B27" s="425"/>
      <c r="C27" s="317">
        <f>avghweal!Z20</f>
        <v>2310943.0115573476</v>
      </c>
      <c r="D27" s="353"/>
      <c r="E27" s="314"/>
      <c r="F27" s="314"/>
      <c r="G27" s="84">
        <f>avghweal!AD20</f>
        <v>3607192.444833504</v>
      </c>
      <c r="H27" s="530"/>
      <c r="I27" s="541">
        <f>C27*0.01/'TE5'!B27</f>
        <v>0.39595318491998577</v>
      </c>
      <c r="J27" s="575"/>
      <c r="K27" s="541"/>
      <c r="L27" s="575"/>
      <c r="M27" s="561">
        <f>G27*0.01/'TE5'!F27</f>
        <v>0.40704746338009767</v>
      </c>
    </row>
    <row r="28" spans="1:13" s="87" customFormat="1" ht="15" customHeight="1" x14ac:dyDescent="0.2">
      <c r="A28" s="92">
        <v>1932</v>
      </c>
      <c r="B28" s="425"/>
      <c r="C28" s="317">
        <f>avghweal!Z21</f>
        <v>2049418.9123255471</v>
      </c>
      <c r="D28" s="353"/>
      <c r="E28" s="314"/>
      <c r="F28" s="314"/>
      <c r="G28" s="84">
        <f>avghweal!AD21</f>
        <v>3196178.0614239671</v>
      </c>
      <c r="H28" s="530"/>
      <c r="I28" s="541">
        <f>C28*0.01/'TE5'!B28</f>
        <v>0.39366659739784565</v>
      </c>
      <c r="J28" s="575"/>
      <c r="K28" s="541"/>
      <c r="L28" s="575"/>
      <c r="M28" s="561">
        <f>G28*0.01/'TE5'!F28</f>
        <v>0.40399256765748587</v>
      </c>
    </row>
    <row r="29" spans="1:13" s="87" customFormat="1" ht="15" customHeight="1" x14ac:dyDescent="0.2">
      <c r="A29" s="92">
        <v>1933</v>
      </c>
      <c r="B29" s="425"/>
      <c r="C29" s="317">
        <f>avghweal!Z22</f>
        <v>2278721.3090684158</v>
      </c>
      <c r="D29" s="353"/>
      <c r="E29" s="314"/>
      <c r="F29" s="314"/>
      <c r="G29" s="84">
        <f>avghweal!AD22</f>
        <v>3548774.4573168796</v>
      </c>
      <c r="H29" s="530"/>
      <c r="I29" s="541">
        <f>C29*0.01/'TE5'!B29</f>
        <v>0.41481571226696323</v>
      </c>
      <c r="J29" s="575"/>
      <c r="K29" s="541"/>
      <c r="L29" s="575"/>
      <c r="M29" s="561">
        <f>G29*0.01/'TE5'!F29</f>
        <v>0.42450620010769918</v>
      </c>
    </row>
    <row r="30" spans="1:13" s="87" customFormat="1" ht="15" customHeight="1" x14ac:dyDescent="0.2">
      <c r="A30" s="92">
        <v>1934</v>
      </c>
      <c r="B30" s="425"/>
      <c r="C30" s="317">
        <f>avghweal!Z23</f>
        <v>2369849.2393052042</v>
      </c>
      <c r="D30" s="353"/>
      <c r="E30" s="314"/>
      <c r="F30" s="314"/>
      <c r="G30" s="84">
        <f>avghweal!AD23</f>
        <v>3696579.3466600496</v>
      </c>
      <c r="H30" s="530"/>
      <c r="I30" s="541">
        <f>C30*0.01/'TE5'!B30</f>
        <v>0.42113400238213167</v>
      </c>
      <c r="J30" s="575"/>
      <c r="K30" s="541"/>
      <c r="L30" s="575"/>
      <c r="M30" s="561">
        <f>G30*0.01/'TE5'!F30</f>
        <v>0.43097197801766152</v>
      </c>
    </row>
    <row r="31" spans="1:13" s="87" customFormat="1" ht="15" customHeight="1" x14ac:dyDescent="0.2">
      <c r="A31" s="92">
        <v>1935</v>
      </c>
      <c r="B31" s="425"/>
      <c r="C31" s="317">
        <f>avghweal!Z24</f>
        <v>2446719.3531757863</v>
      </c>
      <c r="D31" s="353"/>
      <c r="E31" s="314"/>
      <c r="F31" s="314"/>
      <c r="G31" s="84">
        <f>avghweal!AD24</f>
        <v>3823576.7818429228</v>
      </c>
      <c r="H31" s="530"/>
      <c r="I31" s="541">
        <f>C31*0.01/'TE5'!B31</f>
        <v>0.41523542468427371</v>
      </c>
      <c r="J31" s="575"/>
      <c r="K31" s="541"/>
      <c r="L31" s="575"/>
      <c r="M31" s="561">
        <f>G31*0.01/'TE5'!F31</f>
        <v>0.42543339821986276</v>
      </c>
    </row>
    <row r="32" spans="1:13" s="87" customFormat="1" ht="15" customHeight="1" x14ac:dyDescent="0.2">
      <c r="A32" s="92">
        <v>1936</v>
      </c>
      <c r="B32" s="425"/>
      <c r="C32" s="317">
        <f>avghweal!Z25</f>
        <v>2979024.1267893924</v>
      </c>
      <c r="D32" s="353"/>
      <c r="E32" s="314"/>
      <c r="F32" s="314"/>
      <c r="G32" s="84">
        <f>avghweal!AD25</f>
        <v>4648143.5639947429</v>
      </c>
      <c r="H32" s="530"/>
      <c r="I32" s="541">
        <f>C32*0.01/'TE5'!B32</f>
        <v>0.43952612561100662</v>
      </c>
      <c r="J32" s="575"/>
      <c r="K32" s="541"/>
      <c r="L32" s="575"/>
      <c r="M32" s="561">
        <f>G32*0.01/'TE5'!F32</f>
        <v>0.44946025154920416</v>
      </c>
    </row>
    <row r="33" spans="1:13" s="87" customFormat="1" ht="15" customHeight="1" x14ac:dyDescent="0.2">
      <c r="A33" s="92">
        <v>1937</v>
      </c>
      <c r="B33" s="425"/>
      <c r="C33" s="317">
        <f>avghweal!Z26</f>
        <v>2906023.2061063056</v>
      </c>
      <c r="D33" s="353"/>
      <c r="E33" s="314"/>
      <c r="F33" s="314"/>
      <c r="G33" s="84">
        <f>avghweal!AD26</f>
        <v>4533355.6895710761</v>
      </c>
      <c r="H33" s="530"/>
      <c r="I33" s="541">
        <f>C33*0.01/'TE5'!B33</f>
        <v>0.44718168113929696</v>
      </c>
      <c r="J33" s="575"/>
      <c r="K33" s="541"/>
      <c r="L33" s="575"/>
      <c r="M33" s="561">
        <f>G33*0.01/'TE5'!F33</f>
        <v>0.45720129741566684</v>
      </c>
    </row>
    <row r="34" spans="1:13" s="87" customFormat="1" ht="15" customHeight="1" x14ac:dyDescent="0.2">
      <c r="A34" s="92">
        <v>1938</v>
      </c>
      <c r="B34" s="425"/>
      <c r="C34" s="317">
        <f>avghweal!Z27</f>
        <v>2540557.5293011512</v>
      </c>
      <c r="D34" s="353"/>
      <c r="E34" s="314"/>
      <c r="F34" s="314"/>
      <c r="G34" s="84">
        <f>avghweal!AD27</f>
        <v>3968387.6678601541</v>
      </c>
      <c r="H34" s="530"/>
      <c r="I34" s="541">
        <f>C34*0.01/'TE5'!B34</f>
        <v>0.40838984466004336</v>
      </c>
      <c r="J34" s="575"/>
      <c r="K34" s="541"/>
      <c r="L34" s="575"/>
      <c r="M34" s="561">
        <f>G34*0.01/'TE5'!F34</f>
        <v>0.41856690559703963</v>
      </c>
    </row>
    <row r="35" spans="1:13" s="87" customFormat="1" ht="15" customHeight="1" x14ac:dyDescent="0.2">
      <c r="A35" s="91">
        <v>1939</v>
      </c>
      <c r="B35" s="426"/>
      <c r="C35" s="316">
        <f>avghweal!Z28</f>
        <v>2689312.2358979769</v>
      </c>
      <c r="D35" s="354"/>
      <c r="E35" s="315"/>
      <c r="F35" s="315"/>
      <c r="G35" s="88">
        <f>avghweal!AD28</f>
        <v>4188371.1725231698</v>
      </c>
      <c r="H35" s="531"/>
      <c r="I35" s="542">
        <f>C35*0.01/'TE5'!B35</f>
        <v>0.41885962022093221</v>
      </c>
      <c r="J35" s="576"/>
      <c r="K35" s="542"/>
      <c r="L35" s="576"/>
      <c r="M35" s="562">
        <f>G35*0.01/'TE5'!F35</f>
        <v>0.42871650324621907</v>
      </c>
    </row>
    <row r="36" spans="1:13" s="87" customFormat="1" ht="15" customHeight="1" x14ac:dyDescent="0.2">
      <c r="A36" s="92">
        <v>1940</v>
      </c>
      <c r="B36" s="425"/>
      <c r="C36" s="317">
        <f>avghweal!Z29</f>
        <v>2488319.6977410074</v>
      </c>
      <c r="D36" s="353"/>
      <c r="E36" s="314"/>
      <c r="F36" s="314"/>
      <c r="G36" s="84">
        <f>avghweal!AD29</f>
        <v>3878012.2891017515</v>
      </c>
      <c r="H36" s="530"/>
      <c r="I36" s="541">
        <f>C36*0.01/'TE5'!B36</f>
        <v>0.38966673469667923</v>
      </c>
      <c r="J36" s="575"/>
      <c r="K36" s="541"/>
      <c r="L36" s="575"/>
      <c r="M36" s="561">
        <f>G36*0.01/'TE5'!F36</f>
        <v>0.39945256313063832</v>
      </c>
    </row>
    <row r="37" spans="1:13" s="87" customFormat="1" ht="15" customHeight="1" x14ac:dyDescent="0.2">
      <c r="A37" s="92">
        <v>1941</v>
      </c>
      <c r="B37" s="425"/>
      <c r="C37" s="317">
        <f>avghweal!Z30</f>
        <v>2152119.9857609989</v>
      </c>
      <c r="D37" s="353"/>
      <c r="E37" s="314"/>
      <c r="F37" s="314"/>
      <c r="G37" s="84">
        <f>avghweal!AD30</f>
        <v>3393871.6812539073</v>
      </c>
      <c r="H37" s="530"/>
      <c r="I37" s="541">
        <f>C37*0.01/'TE5'!B37</f>
        <v>0.35872886283127658</v>
      </c>
      <c r="J37" s="575"/>
      <c r="K37" s="541"/>
      <c r="L37" s="575"/>
      <c r="M37" s="561">
        <f>G37*0.01/'TE5'!F37</f>
        <v>0.36822451219246571</v>
      </c>
    </row>
    <row r="38" spans="1:13" s="87" customFormat="1" ht="15" customHeight="1" x14ac:dyDescent="0.2">
      <c r="A38" s="92">
        <v>1942</v>
      </c>
      <c r="B38" s="425"/>
      <c r="C38" s="317">
        <f>avghweal!Z31</f>
        <v>2038209.9232003118</v>
      </c>
      <c r="D38" s="353"/>
      <c r="E38" s="314"/>
      <c r="F38" s="314"/>
      <c r="G38" s="84">
        <f>avghweal!AD31</f>
        <v>3246848.5287841619</v>
      </c>
      <c r="H38" s="530"/>
      <c r="I38" s="541">
        <f>C38*0.01/'TE5'!B38</f>
        <v>0.35373853414410217</v>
      </c>
      <c r="J38" s="575"/>
      <c r="K38" s="541"/>
      <c r="L38" s="575"/>
      <c r="M38" s="561">
        <f>G38*0.01/'TE5'!F38</f>
        <v>0.36326899181517663</v>
      </c>
    </row>
    <row r="39" spans="1:13" s="87" customFormat="1" ht="15" customHeight="1" x14ac:dyDescent="0.2">
      <c r="A39" s="92">
        <v>1943</v>
      </c>
      <c r="B39" s="425"/>
      <c r="C39" s="317">
        <f>avghweal!Z32</f>
        <v>2197573.9300734471</v>
      </c>
      <c r="D39" s="353"/>
      <c r="E39" s="314"/>
      <c r="F39" s="314"/>
      <c r="G39" s="84">
        <f>avghweal!AD32</f>
        <v>3524842.6239340724</v>
      </c>
      <c r="H39" s="530"/>
      <c r="I39" s="541">
        <f>C39*0.01/'TE5'!B39</f>
        <v>0.35530682853268492</v>
      </c>
      <c r="J39" s="575"/>
      <c r="K39" s="541"/>
      <c r="L39" s="575"/>
      <c r="M39" s="561">
        <f>G39*0.01/'TE5'!F39</f>
        <v>0.36480256174606707</v>
      </c>
    </row>
    <row r="40" spans="1:13" s="87" customFormat="1" ht="15" customHeight="1" x14ac:dyDescent="0.2">
      <c r="A40" s="92">
        <v>1944</v>
      </c>
      <c r="B40" s="425"/>
      <c r="C40" s="317">
        <f>avghweal!Z33</f>
        <v>2288147.8150487253</v>
      </c>
      <c r="D40" s="353"/>
      <c r="E40" s="314"/>
      <c r="F40" s="314"/>
      <c r="G40" s="84">
        <f>avghweal!AD33</f>
        <v>3719706.6317714103</v>
      </c>
      <c r="H40" s="530"/>
      <c r="I40" s="541">
        <f>C40*0.01/'TE5'!B40</f>
        <v>0.32844344586704366</v>
      </c>
      <c r="J40" s="575"/>
      <c r="K40" s="541"/>
      <c r="L40" s="575"/>
      <c r="M40" s="561">
        <f>G40*0.01/'TE5'!F40</f>
        <v>0.33903183565393158</v>
      </c>
    </row>
    <row r="41" spans="1:13" s="87" customFormat="1" ht="15" customHeight="1" x14ac:dyDescent="0.2">
      <c r="A41" s="92">
        <v>1945</v>
      </c>
      <c r="B41" s="425"/>
      <c r="C41" s="317">
        <f>avghweal!Z34</f>
        <v>2596439.9421449769</v>
      </c>
      <c r="D41" s="353"/>
      <c r="E41" s="314"/>
      <c r="F41" s="314"/>
      <c r="G41" s="84">
        <f>avghweal!AD34</f>
        <v>4256117.6022479311</v>
      </c>
      <c r="H41" s="530"/>
      <c r="I41" s="541">
        <f>C41*0.01/'TE5'!B41</f>
        <v>0.32999442574753712</v>
      </c>
      <c r="J41" s="575"/>
      <c r="K41" s="541"/>
      <c r="L41" s="575"/>
      <c r="M41" s="561">
        <f>G41*0.01/'TE5'!F41</f>
        <v>0.34060508072198664</v>
      </c>
    </row>
    <row r="42" spans="1:13" s="87" customFormat="1" ht="15" customHeight="1" x14ac:dyDescent="0.2">
      <c r="A42" s="92">
        <v>1946</v>
      </c>
      <c r="B42" s="425"/>
      <c r="C42" s="317">
        <f>avghweal!Z35</f>
        <v>2343818.2158463388</v>
      </c>
      <c r="D42" s="353"/>
      <c r="E42" s="314"/>
      <c r="F42" s="314"/>
      <c r="G42" s="84">
        <f>avghweal!AD35</f>
        <v>3889773.2165112915</v>
      </c>
      <c r="H42" s="530"/>
      <c r="I42" s="541">
        <f>C42*0.01/'TE5'!B42</f>
        <v>0.30880663130400099</v>
      </c>
      <c r="J42" s="575"/>
      <c r="K42" s="541"/>
      <c r="L42" s="575"/>
      <c r="M42" s="561">
        <f>G42*0.01/'TE5'!F42</f>
        <v>0.32011358294961462</v>
      </c>
    </row>
    <row r="43" spans="1:13" s="87" customFormat="1" ht="15" customHeight="1" x14ac:dyDescent="0.2">
      <c r="A43" s="92">
        <v>1947</v>
      </c>
      <c r="B43" s="425"/>
      <c r="C43" s="317">
        <f>avghweal!Z36</f>
        <v>2208106.3656765791</v>
      </c>
      <c r="D43" s="353"/>
      <c r="E43" s="314"/>
      <c r="F43" s="314"/>
      <c r="G43" s="84">
        <f>avghweal!AD36</f>
        <v>3674418.0896189767</v>
      </c>
      <c r="H43" s="530"/>
      <c r="I43" s="541">
        <f>C43*0.01/'TE5'!B43</f>
        <v>0.29746745293807275</v>
      </c>
      <c r="J43" s="575"/>
      <c r="K43" s="541"/>
      <c r="L43" s="575"/>
      <c r="M43" s="561">
        <f>G43*0.01/'TE5'!F43</f>
        <v>0.30939738836250269</v>
      </c>
    </row>
    <row r="44" spans="1:13" s="87" customFormat="1" ht="15" customHeight="1" x14ac:dyDescent="0.2">
      <c r="A44" s="92">
        <v>1948</v>
      </c>
      <c r="B44" s="425"/>
      <c r="C44" s="317">
        <f>avghweal!Z37</f>
        <v>2177637.1050490411</v>
      </c>
      <c r="D44" s="353"/>
      <c r="E44" s="314"/>
      <c r="F44" s="314"/>
      <c r="G44" s="84">
        <f>avghweal!AD37</f>
        <v>3637976.3598084021</v>
      </c>
      <c r="H44" s="530"/>
      <c r="I44" s="541">
        <f>C44*0.01/'TE5'!B44</f>
        <v>0.29196072319110122</v>
      </c>
      <c r="J44" s="575"/>
      <c r="K44" s="541"/>
      <c r="L44" s="575"/>
      <c r="M44" s="561">
        <f>G44*0.01/'TE5'!F44</f>
        <v>0.30412340249179293</v>
      </c>
    </row>
    <row r="45" spans="1:13" s="87" customFormat="1" ht="15" customHeight="1" x14ac:dyDescent="0.2">
      <c r="A45" s="91">
        <v>1949</v>
      </c>
      <c r="B45" s="426"/>
      <c r="C45" s="316">
        <f>avghweal!Z38</f>
        <v>2172114.0843495037</v>
      </c>
      <c r="D45" s="354"/>
      <c r="E45" s="315"/>
      <c r="F45" s="315"/>
      <c r="G45" s="88">
        <f>avghweal!AD38</f>
        <v>3643244.993775316</v>
      </c>
      <c r="H45" s="531"/>
      <c r="I45" s="542">
        <f>C45*0.01/'TE5'!B45</f>
        <v>0.28354380915436012</v>
      </c>
      <c r="J45" s="576"/>
      <c r="K45" s="542"/>
      <c r="L45" s="576"/>
      <c r="M45" s="562">
        <f>G45*0.01/'TE5'!F45</f>
        <v>0.29579004420473898</v>
      </c>
    </row>
    <row r="46" spans="1:13" s="87" customFormat="1" ht="15" customHeight="1" x14ac:dyDescent="0.2">
      <c r="A46" s="92">
        <v>1950</v>
      </c>
      <c r="B46" s="425"/>
      <c r="C46" s="317">
        <f>avghweal!Z39</f>
        <v>2336704.0595679255</v>
      </c>
      <c r="D46" s="353"/>
      <c r="E46" s="314"/>
      <c r="F46" s="314"/>
      <c r="G46" s="84">
        <f>avghweal!AD39</f>
        <v>3898789.7274806704</v>
      </c>
      <c r="H46" s="530"/>
      <c r="I46" s="541">
        <f>C46*0.01/'TE5'!B46</f>
        <v>0.29592977206322779</v>
      </c>
      <c r="J46" s="575"/>
      <c r="K46" s="541"/>
      <c r="L46" s="575"/>
      <c r="M46" s="561">
        <f>G46*0.01/'TE5'!F46</f>
        <v>0.30764343560799945</v>
      </c>
    </row>
    <row r="47" spans="1:13" s="87" customFormat="1" ht="15" customHeight="1" x14ac:dyDescent="0.2">
      <c r="A47" s="92">
        <v>1951</v>
      </c>
      <c r="B47" s="425"/>
      <c r="C47" s="317">
        <f>avghweal!Z40</f>
        <v>2306277.3848786177</v>
      </c>
      <c r="D47" s="353"/>
      <c r="E47" s="314"/>
      <c r="F47" s="314"/>
      <c r="G47" s="84">
        <f>avghweal!AD40</f>
        <v>3860252.3642014088</v>
      </c>
      <c r="H47" s="530"/>
      <c r="I47" s="541">
        <f>C47*0.01/'TE5'!B47</f>
        <v>0.29131818634934836</v>
      </c>
      <c r="J47" s="575"/>
      <c r="K47" s="541"/>
      <c r="L47" s="575"/>
      <c r="M47" s="561">
        <f>G47*0.01/'TE5'!F47</f>
        <v>0.30308553388112675</v>
      </c>
    </row>
    <row r="48" spans="1:13" s="87" customFormat="1" ht="15" customHeight="1" x14ac:dyDescent="0.2">
      <c r="A48" s="92">
        <v>1952</v>
      </c>
      <c r="B48" s="425"/>
      <c r="C48" s="317">
        <f>avghweal!Z41</f>
        <v>2343378.4098880813</v>
      </c>
      <c r="D48" s="353"/>
      <c r="E48" s="314"/>
      <c r="F48" s="314"/>
      <c r="G48" s="84">
        <f>avghweal!AD41</f>
        <v>3928290.1799440649</v>
      </c>
      <c r="H48" s="530"/>
      <c r="I48" s="541">
        <f>C48*0.01/'TE5'!B48</f>
        <v>0.28812076647234808</v>
      </c>
      <c r="J48" s="575"/>
      <c r="K48" s="541"/>
      <c r="L48" s="575"/>
      <c r="M48" s="561">
        <f>G48*0.01/'TE5'!F48</f>
        <v>0.29971688513626543</v>
      </c>
    </row>
    <row r="49" spans="1:13" s="87" customFormat="1" ht="15" customHeight="1" x14ac:dyDescent="0.2">
      <c r="A49" s="92">
        <v>1953</v>
      </c>
      <c r="B49" s="425"/>
      <c r="C49" s="317">
        <f>avghweal!Z42</f>
        <v>2266300.9692197479</v>
      </c>
      <c r="D49" s="353"/>
      <c r="E49" s="314"/>
      <c r="F49" s="314"/>
      <c r="G49" s="84">
        <f>avghweal!AD42</f>
        <v>3804205.3770523248</v>
      </c>
      <c r="H49" s="530"/>
      <c r="I49" s="541">
        <f>C49*0.01/'TE5'!B49</f>
        <v>0.27619415844995437</v>
      </c>
      <c r="J49" s="575"/>
      <c r="K49" s="541"/>
      <c r="L49" s="575"/>
      <c r="M49" s="561">
        <f>G49*0.01/'TE5'!F49</f>
        <v>0.28759770904161391</v>
      </c>
    </row>
    <row r="50" spans="1:13" s="87" customFormat="1" ht="15" customHeight="1" x14ac:dyDescent="0.2">
      <c r="A50" s="92">
        <v>1954</v>
      </c>
      <c r="B50" s="425"/>
      <c r="C50" s="317">
        <f>avghweal!Z43</f>
        <v>2380105.0094110821</v>
      </c>
      <c r="D50" s="353"/>
      <c r="E50" s="314"/>
      <c r="F50" s="314"/>
      <c r="G50" s="84">
        <f>avghweal!AD43</f>
        <v>3983079.8191230008</v>
      </c>
      <c r="H50" s="530"/>
      <c r="I50" s="541">
        <f>C50*0.01/'TE5'!B50</f>
        <v>0.28220617872382853</v>
      </c>
      <c r="J50" s="575"/>
      <c r="K50" s="541"/>
      <c r="L50" s="575"/>
      <c r="M50" s="561">
        <f>G50*0.01/'TE5'!F50</f>
        <v>0.29308621050401518</v>
      </c>
    </row>
    <row r="51" spans="1:13" s="87" customFormat="1" ht="15" customHeight="1" x14ac:dyDescent="0.2">
      <c r="A51" s="92">
        <v>1955</v>
      </c>
      <c r="B51" s="425"/>
      <c r="C51" s="317">
        <f>avghweal!Z44</f>
        <v>2520380.4063508273</v>
      </c>
      <c r="D51" s="353"/>
      <c r="E51" s="314"/>
      <c r="F51" s="314"/>
      <c r="G51" s="84">
        <f>avghweal!AD44</f>
        <v>4208611.0276080137</v>
      </c>
      <c r="H51" s="530"/>
      <c r="I51" s="541">
        <f>C51*0.01/'TE5'!B51</f>
        <v>0.28474808954419439</v>
      </c>
      <c r="J51" s="575"/>
      <c r="K51" s="541"/>
      <c r="L51" s="575"/>
      <c r="M51" s="561">
        <f>G51*0.01/'TE5'!F51</f>
        <v>0.29531974181640053</v>
      </c>
    </row>
    <row r="52" spans="1:13" s="87" customFormat="1" ht="15" customHeight="1" x14ac:dyDescent="0.2">
      <c r="A52" s="92">
        <v>1956</v>
      </c>
      <c r="B52" s="425"/>
      <c r="C52" s="317">
        <f>avghweal!Z45</f>
        <v>2616037.899020161</v>
      </c>
      <c r="D52" s="353"/>
      <c r="E52" s="314"/>
      <c r="F52" s="314"/>
      <c r="G52" s="84">
        <f>avghweal!AD45</f>
        <v>4364428.4509430751</v>
      </c>
      <c r="H52" s="530"/>
      <c r="I52" s="541">
        <f>C52*0.01/'TE5'!B52</f>
        <v>0.28779135428900382</v>
      </c>
      <c r="J52" s="575"/>
      <c r="K52" s="541"/>
      <c r="L52" s="575"/>
      <c r="M52" s="561">
        <f>G52*0.01/'TE5'!F52</f>
        <v>0.29818318758542217</v>
      </c>
    </row>
    <row r="53" spans="1:13" s="87" customFormat="1" ht="15" customHeight="1" x14ac:dyDescent="0.2">
      <c r="A53" s="92">
        <v>1957</v>
      </c>
      <c r="B53" s="425"/>
      <c r="C53" s="317">
        <f>avghweal!Z46</f>
        <v>2579122.7575925183</v>
      </c>
      <c r="D53" s="353"/>
      <c r="E53" s="314"/>
      <c r="F53" s="314"/>
      <c r="G53" s="84">
        <f>avghweal!AD46</f>
        <v>4301458.1832576804</v>
      </c>
      <c r="H53" s="530"/>
      <c r="I53" s="541">
        <f>C53*0.01/'TE5'!B53</f>
        <v>0.28410832876273839</v>
      </c>
      <c r="J53" s="575"/>
      <c r="K53" s="541"/>
      <c r="L53" s="575"/>
      <c r="M53" s="561">
        <f>G53*0.01/'TE5'!F53</f>
        <v>0.29440965180061268</v>
      </c>
    </row>
    <row r="54" spans="1:13" s="87" customFormat="1" ht="15" customHeight="1" x14ac:dyDescent="0.2">
      <c r="A54" s="92">
        <v>1958</v>
      </c>
      <c r="B54" s="425"/>
      <c r="C54" s="317">
        <f>avghweal!Z47</f>
        <v>2593352.5621393556</v>
      </c>
      <c r="D54" s="353"/>
      <c r="E54" s="314"/>
      <c r="F54" s="314"/>
      <c r="G54" s="84">
        <f>avghweal!AD47</f>
        <v>4327014.6213605227</v>
      </c>
      <c r="H54" s="530"/>
      <c r="I54" s="541">
        <f>C54*0.01/'TE5'!B54</f>
        <v>0.27961157457258673</v>
      </c>
      <c r="J54" s="575"/>
      <c r="K54" s="541"/>
      <c r="L54" s="575"/>
      <c r="M54" s="561">
        <f>G54*0.01/'TE5'!F54</f>
        <v>0.2898754119880847</v>
      </c>
    </row>
    <row r="55" spans="1:13" s="87" customFormat="1" ht="15" customHeight="1" x14ac:dyDescent="0.2">
      <c r="A55" s="91">
        <v>1959</v>
      </c>
      <c r="B55" s="426"/>
      <c r="C55" s="316">
        <f>avghweal!Z48</f>
        <v>2751856.8213279881</v>
      </c>
      <c r="D55" s="354"/>
      <c r="E55" s="315"/>
      <c r="F55" s="315"/>
      <c r="G55" s="88">
        <f>avghweal!AD48</f>
        <v>4603941.5545662502</v>
      </c>
      <c r="H55" s="531"/>
      <c r="I55" s="542">
        <f>C55*0.01/'TE5'!B55</f>
        <v>0.28533584318566213</v>
      </c>
      <c r="J55" s="576"/>
      <c r="K55" s="542"/>
      <c r="L55" s="576"/>
      <c r="M55" s="562">
        <f>G55*0.01/'TE5'!F55</f>
        <v>0.29513146202956991</v>
      </c>
    </row>
    <row r="56" spans="1:13" x14ac:dyDescent="0.2">
      <c r="A56" s="67">
        <v>1960</v>
      </c>
      <c r="B56" s="425"/>
      <c r="C56" s="317">
        <f>avghweal!Z49</f>
        <v>2792574.3580374401</v>
      </c>
      <c r="D56" s="353"/>
      <c r="E56" s="314"/>
      <c r="F56" s="314"/>
      <c r="G56" s="84">
        <f>avghweal!AD49</f>
        <v>4677157.9888443369</v>
      </c>
      <c r="H56" s="530"/>
      <c r="I56" s="541">
        <f>C56*0.01/'TE5'!B56</f>
        <v>0.28523079270872326</v>
      </c>
      <c r="J56" s="575"/>
      <c r="K56" s="541"/>
      <c r="L56" s="575"/>
      <c r="M56" s="561">
        <f>G56*0.01/'TE5'!F56</f>
        <v>0.29475561326832633</v>
      </c>
    </row>
    <row r="57" spans="1:13" x14ac:dyDescent="0.2">
      <c r="A57" s="67">
        <v>1961</v>
      </c>
      <c r="B57" s="425"/>
      <c r="C57" s="317">
        <f>avghweal!Z50</f>
        <v>2913835.3693121206</v>
      </c>
      <c r="D57" s="353"/>
      <c r="E57" s="314"/>
      <c r="F57" s="314"/>
      <c r="G57" s="84">
        <f>avghweal!AD50</f>
        <v>4832078.4469728163</v>
      </c>
      <c r="H57" s="530"/>
      <c r="I57" s="541">
        <f>C57*0.01/'TE5'!B57</f>
        <v>0.28688546231356277</v>
      </c>
      <c r="J57" s="575"/>
      <c r="K57" s="541"/>
      <c r="L57" s="575"/>
      <c r="M57" s="561">
        <f>G57*0.01/'TE5'!F57</f>
        <v>0.29614092167954215</v>
      </c>
    </row>
    <row r="58" spans="1:13" x14ac:dyDescent="0.2">
      <c r="A58" s="67">
        <v>1962</v>
      </c>
      <c r="B58" s="427">
        <f>avghweal!Y51</f>
        <v>3004907.7896095375</v>
      </c>
      <c r="C58" s="318">
        <f>avghweal!Z51</f>
        <v>3004907.7896095375</v>
      </c>
      <c r="D58" s="523">
        <f>avghweal!AA51</f>
        <v>2397361.2200834905</v>
      </c>
      <c r="E58" s="523">
        <f>avghweal!AB51</f>
        <v>2858891.7395837279</v>
      </c>
      <c r="F58" s="523">
        <f>avghweal!AC51</f>
        <v>3137851.055453904</v>
      </c>
      <c r="G58" s="81">
        <f>avghweal!AD51</f>
        <v>4788201.1247311682</v>
      </c>
      <c r="H58" s="532">
        <f>B58*0.01/'TE5'!B58</f>
        <v>0.28737303614616388</v>
      </c>
      <c r="I58" s="543">
        <f>C58*0.01/'TE5'!B58</f>
        <v>0.28737303614616388</v>
      </c>
      <c r="J58" s="543">
        <f>D58*0.01/'TE5'!C58</f>
        <v>0.27764782309532166</v>
      </c>
      <c r="K58" s="543">
        <f>E58*0.01/'TE5'!D58</f>
        <v>0.28182780742645264</v>
      </c>
      <c r="L58" s="543">
        <f>F58*0.01/'TE5'!E58</f>
        <v>0.29186314344406128</v>
      </c>
      <c r="M58" s="550">
        <f>G58*0.01/'TE5'!F58</f>
        <v>0.29661515355110168</v>
      </c>
    </row>
    <row r="59" spans="1:13" x14ac:dyDescent="0.2">
      <c r="A59" s="67">
        <v>1963</v>
      </c>
      <c r="B59" s="428">
        <f>avghweal!Y52</f>
        <v>3022948.7506298553</v>
      </c>
      <c r="C59" s="319">
        <f>avghweal!Z52</f>
        <v>2995175.6110144006</v>
      </c>
      <c r="D59" s="524">
        <f>avghweal!AA52</f>
        <v>2393165.0071449541</v>
      </c>
      <c r="E59" s="524">
        <f>avghweal!AB52</f>
        <v>2874856.2143508755</v>
      </c>
      <c r="F59" s="524">
        <f>avghweal!AC52</f>
        <v>3155813.4405271993</v>
      </c>
      <c r="G59" s="62">
        <f>avghweal!AD52</f>
        <v>4764651.7273732787</v>
      </c>
      <c r="H59" s="533">
        <f>B59*0.01/'TE5'!B59</f>
        <v>0.28652009840281434</v>
      </c>
      <c r="I59" s="544">
        <f>C59*0.01/'TE5'!B59</f>
        <v>0.2838877141475678</v>
      </c>
      <c r="J59" s="551">
        <f>D59*0.01/'TE5'!C59</f>
        <v>0.27608574280835602</v>
      </c>
      <c r="K59" s="544">
        <f>E59*0.01/'TE5'!D59</f>
        <v>0.28033180818043957</v>
      </c>
      <c r="L59" s="551">
        <f>F59*0.01/'TE5'!E59</f>
        <v>0.28623030754231199</v>
      </c>
      <c r="M59" s="552">
        <f>G59*0.01/'TE5'!F59</f>
        <v>0.2925930917263031</v>
      </c>
    </row>
    <row r="60" spans="1:13" x14ac:dyDescent="0.2">
      <c r="A60" s="67">
        <v>1964</v>
      </c>
      <c r="B60" s="428">
        <f>avghweal!Y53</f>
        <v>3040989.7116501727</v>
      </c>
      <c r="C60" s="319">
        <f>avghweal!Z53</f>
        <v>3040989.7116501727</v>
      </c>
      <c r="D60" s="524">
        <f>avghweal!AA53</f>
        <v>2388968.7942064181</v>
      </c>
      <c r="E60" s="524">
        <f>avghweal!AB53</f>
        <v>2890820.6891180235</v>
      </c>
      <c r="F60" s="524">
        <f>avghweal!AC53</f>
        <v>3173775.8256004946</v>
      </c>
      <c r="G60" s="62">
        <f>avghweal!AD53</f>
        <v>4847750.608065946</v>
      </c>
      <c r="H60" s="533">
        <f>B60*0.01/'TE5'!B60</f>
        <v>0.28040239214897156</v>
      </c>
      <c r="I60" s="544">
        <f>C60*0.01/'TE5'!B60</f>
        <v>0.28040239214897156</v>
      </c>
      <c r="J60" s="551">
        <f>D60*0.01/'TE5'!C60</f>
        <v>0.27453574538230896</v>
      </c>
      <c r="K60" s="544">
        <f>E60*0.01/'TE5'!D60</f>
        <v>0.27886787056922913</v>
      </c>
      <c r="L60" s="551">
        <f>F60*0.01/'TE5'!E60</f>
        <v>0.28087097406387329</v>
      </c>
      <c r="M60" s="552">
        <f>G60*0.01/'TE5'!F60</f>
        <v>0.28857102990150452</v>
      </c>
    </row>
    <row r="61" spans="1:13" x14ac:dyDescent="0.2">
      <c r="A61" s="67">
        <v>1965</v>
      </c>
      <c r="B61" s="428">
        <f>avghweal!Y54</f>
        <v>3103578.0631778426</v>
      </c>
      <c r="C61" s="319">
        <f>avghweal!Z54</f>
        <v>3161247.7186911125</v>
      </c>
      <c r="D61" s="524">
        <f>avghweal!AA54</f>
        <v>2452989.1102440674</v>
      </c>
      <c r="E61" s="524">
        <f>avghweal!AB54</f>
        <v>2970123.6046813582</v>
      </c>
      <c r="F61" s="524">
        <f>avghweal!AC54</f>
        <v>3222431.050829588</v>
      </c>
      <c r="G61" s="62">
        <f>avghweal!AD54</f>
        <v>5041325.9102817588</v>
      </c>
      <c r="H61" s="533">
        <f>B61*0.01/'TE5'!B61</f>
        <v>0.2740270751492544</v>
      </c>
      <c r="I61" s="544">
        <f>C61*0.01/'TE5'!B61</f>
        <v>0.2791189551353454</v>
      </c>
      <c r="J61" s="551">
        <f>D61*0.01/'TE5'!C61</f>
        <v>0.27666317535615093</v>
      </c>
      <c r="K61" s="544">
        <f>E61*0.01/'TE5'!D61</f>
        <v>0.27779814215270288</v>
      </c>
      <c r="L61" s="551">
        <f>F61*0.01/'TE5'!E61</f>
        <v>0.27954034906947872</v>
      </c>
      <c r="M61" s="552">
        <f>G61*0.01/'TE5'!F61</f>
        <v>0.28820757567882532</v>
      </c>
    </row>
    <row r="62" spans="1:13" x14ac:dyDescent="0.2">
      <c r="A62" s="67">
        <v>1966</v>
      </c>
      <c r="B62" s="428">
        <f>avghweal!Y55</f>
        <v>3166166.4147055121</v>
      </c>
      <c r="C62" s="319">
        <f>avghweal!Z55</f>
        <v>3166166.4147055121</v>
      </c>
      <c r="D62" s="524">
        <f>avghweal!AA55</f>
        <v>2517009.4262817171</v>
      </c>
      <c r="E62" s="524">
        <f>avghweal!AB55</f>
        <v>3049426.5202446929</v>
      </c>
      <c r="F62" s="524">
        <f>avghweal!AC55</f>
        <v>3271086.2760586813</v>
      </c>
      <c r="G62" s="62">
        <f>avghweal!AD55</f>
        <v>5054906.1843247386</v>
      </c>
      <c r="H62" s="533">
        <f>B62*0.01/'TE5'!B62</f>
        <v>0.27783551812171942</v>
      </c>
      <c r="I62" s="544">
        <f>C62*0.01/'TE5'!B62</f>
        <v>0.27783551812171942</v>
      </c>
      <c r="J62" s="551">
        <f>D62*0.01/'TE5'!C62</f>
        <v>0.27871310710906982</v>
      </c>
      <c r="K62" s="544">
        <f>E62*0.01/'TE5'!D62</f>
        <v>0.27679160237312311</v>
      </c>
      <c r="L62" s="551">
        <f>F62*0.01/'TE5'!E62</f>
        <v>0.27826130390167236</v>
      </c>
      <c r="M62" s="552">
        <f>G62*0.01/'TE5'!F62</f>
        <v>0.28784412145614618</v>
      </c>
    </row>
    <row r="63" spans="1:13" x14ac:dyDescent="0.2">
      <c r="A63" s="67">
        <v>1967</v>
      </c>
      <c r="B63" s="428">
        <f>avghweal!Y56</f>
        <v>3272662.642223781</v>
      </c>
      <c r="C63" s="319">
        <f>avghweal!Z56</f>
        <v>3272662.642223781</v>
      </c>
      <c r="D63" s="524">
        <f>avghweal!AA56</f>
        <v>2612882.5994558078</v>
      </c>
      <c r="E63" s="524">
        <f>avghweal!AB56</f>
        <v>3081307.4026794476</v>
      </c>
      <c r="F63" s="524">
        <f>avghweal!AC56</f>
        <v>3449539.4519644529</v>
      </c>
      <c r="G63" s="62">
        <f>avghweal!AD56</f>
        <v>5284028.0674774917</v>
      </c>
      <c r="H63" s="534">
        <f>B63*0.01/'TE5'!B63</f>
        <v>0.28089072555303579</v>
      </c>
      <c r="I63" s="545">
        <f>C63*0.01/'TE5'!B63</f>
        <v>0.28089072555303579</v>
      </c>
      <c r="J63" s="551">
        <f>D63*0.01/'TE5'!C63</f>
        <v>0.27791529148817062</v>
      </c>
      <c r="K63" s="544">
        <f>E63*0.01/'TE5'!D63</f>
        <v>0.27740021795034414</v>
      </c>
      <c r="L63" s="551">
        <f>F63*0.01/'TE5'!E63</f>
        <v>0.28346461057662958</v>
      </c>
      <c r="M63" s="552">
        <f>G63*0.01/'TE5'!F63</f>
        <v>0.28930250555276871</v>
      </c>
    </row>
    <row r="64" spans="1:13" x14ac:dyDescent="0.2">
      <c r="A64" s="67">
        <v>1968</v>
      </c>
      <c r="B64" s="428">
        <f>avghweal!Y57</f>
        <v>3483691.8559018308</v>
      </c>
      <c r="C64" s="319">
        <f>avghweal!Z57</f>
        <v>3483691.8559018308</v>
      </c>
      <c r="D64" s="524">
        <f>avghweal!AA57</f>
        <v>2766403.9421487022</v>
      </c>
      <c r="E64" s="524">
        <f>avghweal!AB57</f>
        <v>3298695.1739578317</v>
      </c>
      <c r="F64" s="524">
        <f>avghweal!AC57</f>
        <v>3660300.5667785802</v>
      </c>
      <c r="G64" s="62">
        <f>avghweal!AD57</f>
        <v>5568534.0346960109</v>
      </c>
      <c r="H64" s="534">
        <f>B64*0.01/'TE5'!B64</f>
        <v>0.28480199538171291</v>
      </c>
      <c r="I64" s="545">
        <f>C64*0.01/'TE5'!B64</f>
        <v>0.28480199538171291</v>
      </c>
      <c r="J64" s="551">
        <f>D64*0.01/'TE5'!C64</f>
        <v>0.28278499655425549</v>
      </c>
      <c r="K64" s="544">
        <f>E64*0.01/'TE5'!D64</f>
        <v>0.28263388387858862</v>
      </c>
      <c r="L64" s="551">
        <f>F64*0.01/'TE5'!E64</f>
        <v>0.28654118627309794</v>
      </c>
      <c r="M64" s="552">
        <f>G64*0.01/'TE5'!F64</f>
        <v>0.29237082786858076</v>
      </c>
    </row>
    <row r="65" spans="1:13" x14ac:dyDescent="0.2">
      <c r="A65" s="72">
        <v>1969</v>
      </c>
      <c r="B65" s="429">
        <f>avghweal!Y58</f>
        <v>3325544.6993958377</v>
      </c>
      <c r="C65" s="320">
        <f>avghweal!Z58</f>
        <v>3325544.6993958377</v>
      </c>
      <c r="D65" s="526">
        <f>avghweal!AA58</f>
        <v>2677316.3831825135</v>
      </c>
      <c r="E65" s="526">
        <f>avghweal!AB58</f>
        <v>3148706.6888864627</v>
      </c>
      <c r="F65" s="526">
        <f>avghweal!AC58</f>
        <v>3496893.7746807351</v>
      </c>
      <c r="G65" s="68">
        <f>avghweal!AD58</f>
        <v>5356902.0713093802</v>
      </c>
      <c r="H65" s="535">
        <f>B65*0.01/'TE5'!B65</f>
        <v>0.27484900644049054</v>
      </c>
      <c r="I65" s="546">
        <f>C65*0.01/'TE5'!B65</f>
        <v>0.27484900644049054</v>
      </c>
      <c r="J65" s="553">
        <f>D65*0.01/'TE5'!C65</f>
        <v>0.27496669394895434</v>
      </c>
      <c r="K65" s="547">
        <f>E65*0.01/'TE5'!D65</f>
        <v>0.27339867828413844</v>
      </c>
      <c r="L65" s="553">
        <f>F65*0.01/'TE5'!E65</f>
        <v>0.27627198211848741</v>
      </c>
      <c r="M65" s="554">
        <f>G65*0.01/'TE5'!F65</f>
        <v>0.28316480712965125</v>
      </c>
    </row>
    <row r="66" spans="1:13" x14ac:dyDescent="0.2">
      <c r="A66" s="67">
        <v>1970</v>
      </c>
      <c r="B66" s="428">
        <f>avghweal!Y59</f>
        <v>3093643.4417028185</v>
      </c>
      <c r="C66" s="319">
        <f>avghweal!Z59</f>
        <v>3093643.4417028185</v>
      </c>
      <c r="D66" s="524">
        <f>avghweal!AA59</f>
        <v>2464747.6576048485</v>
      </c>
      <c r="E66" s="524">
        <f>avghweal!AB59</f>
        <v>2962310.2808950408</v>
      </c>
      <c r="F66" s="524">
        <f>avghweal!AC59</f>
        <v>3222496.4527678927</v>
      </c>
      <c r="G66" s="62">
        <f>avghweal!AD59</f>
        <v>4980398.4279868528</v>
      </c>
      <c r="H66" s="534">
        <f>B66*0.01/'TE5'!B66</f>
        <v>0.26868843508418649</v>
      </c>
      <c r="I66" s="545">
        <f>C66*0.01/'TE5'!B66</f>
        <v>0.26868843508418649</v>
      </c>
      <c r="J66" s="551">
        <f>D66*0.01/'TE5'!C66</f>
        <v>0.26816665555816144</v>
      </c>
      <c r="K66" s="544">
        <f>E66*0.01/'TE5'!D66</f>
        <v>0.26719001203309745</v>
      </c>
      <c r="L66" s="551">
        <f>F66*0.01/'TE5'!E66</f>
        <v>0.27015549270436168</v>
      </c>
      <c r="M66" s="552">
        <f>G66*0.01/'TE5'!F66</f>
        <v>0.27865904022473836</v>
      </c>
    </row>
    <row r="67" spans="1:13" x14ac:dyDescent="0.2">
      <c r="A67" s="67">
        <v>1971</v>
      </c>
      <c r="B67" s="428">
        <f>avghweal!Y60</f>
        <v>3074825.9878354291</v>
      </c>
      <c r="C67" s="319">
        <f>avghweal!Z60</f>
        <v>3074825.9878354291</v>
      </c>
      <c r="D67" s="524">
        <f>avghweal!AA60</f>
        <v>2490844.6430063481</v>
      </c>
      <c r="E67" s="524">
        <f>avghweal!AB60</f>
        <v>2935001.9037545575</v>
      </c>
      <c r="F67" s="524">
        <f>avghweal!AC60</f>
        <v>3207572.6323324512</v>
      </c>
      <c r="G67" s="62">
        <f>avghweal!AD60</f>
        <v>4945381.8963024272</v>
      </c>
      <c r="H67" s="534">
        <f>B67*0.01/'TE5'!B67</f>
        <v>0.26646642255946057</v>
      </c>
      <c r="I67" s="545">
        <f>C67*0.01/'TE5'!B67</f>
        <v>0.26646642255946057</v>
      </c>
      <c r="J67" s="551">
        <f>D67*0.01/'TE5'!C67</f>
        <v>0.26203245526994584</v>
      </c>
      <c r="K67" s="544">
        <f>E67*0.01/'TE5'!D67</f>
        <v>0.26483916558208875</v>
      </c>
      <c r="L67" s="551">
        <f>F67*0.01/'TE5'!E67</f>
        <v>0.26768711290787905</v>
      </c>
      <c r="M67" s="552">
        <f>G67*0.01/'TE5'!F67</f>
        <v>0.27627703410689725</v>
      </c>
    </row>
    <row r="68" spans="1:13" x14ac:dyDescent="0.2">
      <c r="A68" s="67">
        <v>1972</v>
      </c>
      <c r="B68" s="428">
        <f>avghweal!Y61</f>
        <v>3215583.3696526834</v>
      </c>
      <c r="C68" s="319">
        <f>avghweal!Z61</f>
        <v>3215583.3696526834</v>
      </c>
      <c r="D68" s="524">
        <f>avghweal!AA61</f>
        <v>2578505.1941239354</v>
      </c>
      <c r="E68" s="524">
        <f>avghweal!AB61</f>
        <v>3084196.5898397383</v>
      </c>
      <c r="F68" s="524">
        <f>avghweal!AC61</f>
        <v>3340228.7111191796</v>
      </c>
      <c r="G68" s="62">
        <f>avghweal!AD61</f>
        <v>5101683.8603149308</v>
      </c>
      <c r="H68" s="534">
        <f>B68*0.01/'TE5'!B68</f>
        <v>0.26227148962061619</v>
      </c>
      <c r="I68" s="545">
        <f>C68*0.01/'TE5'!B68</f>
        <v>0.26227148962061619</v>
      </c>
      <c r="J68" s="551">
        <f>D68*0.01/'TE5'!C68</f>
        <v>0.26069048197678057</v>
      </c>
      <c r="K68" s="544">
        <f>E68*0.01/'TE5'!D68</f>
        <v>0.26161106506333454</v>
      </c>
      <c r="L68" s="551">
        <f>F68*0.01/'TE5'!E68</f>
        <v>0.26275348683702765</v>
      </c>
      <c r="M68" s="552">
        <f>G68*0.01/'TE5'!F68</f>
        <v>0.27287775988952495</v>
      </c>
    </row>
    <row r="69" spans="1:13" x14ac:dyDescent="0.2">
      <c r="A69" s="67">
        <v>1973</v>
      </c>
      <c r="B69" s="428">
        <f>avghweal!Y62</f>
        <v>3126624.6467991672</v>
      </c>
      <c r="C69" s="319">
        <f>avghweal!Z62</f>
        <v>3126624.6467991672</v>
      </c>
      <c r="D69" s="524">
        <f>avghweal!AA62</f>
        <v>2563382.4920650059</v>
      </c>
      <c r="E69" s="524">
        <f>avghweal!AB62</f>
        <v>3047851.3695880598</v>
      </c>
      <c r="F69" s="524">
        <f>avghweal!AC62</f>
        <v>3200561.3783715246</v>
      </c>
      <c r="G69" s="62">
        <f>avghweal!AD62</f>
        <v>4975231.4003771069</v>
      </c>
      <c r="H69" s="534">
        <f>B69*0.01/'TE5'!B69</f>
        <v>0.25246108594546973</v>
      </c>
      <c r="I69" s="545">
        <f>C69*0.01/'TE5'!B69</f>
        <v>0.25246108594546973</v>
      </c>
      <c r="J69" s="551">
        <f>D69*0.01/'TE5'!C69</f>
        <v>0.25222782828313939</v>
      </c>
      <c r="K69" s="544">
        <f>E69*0.01/'TE5'!D69</f>
        <v>0.25262481490608479</v>
      </c>
      <c r="L69" s="551">
        <f>F69*0.01/'TE5'!E69</f>
        <v>0.25224177171912743</v>
      </c>
      <c r="M69" s="552">
        <f>G69*0.01/'TE5'!F69</f>
        <v>0.26344934283588367</v>
      </c>
    </row>
    <row r="70" spans="1:13" x14ac:dyDescent="0.2">
      <c r="A70" s="67">
        <v>1974</v>
      </c>
      <c r="B70" s="428">
        <f>avghweal!Y63</f>
        <v>2734195.950533465</v>
      </c>
      <c r="C70" s="319">
        <f>avghweal!Z63</f>
        <v>2734195.950533465</v>
      </c>
      <c r="D70" s="524">
        <f>avghweal!AA63</f>
        <v>2288558.3235733151</v>
      </c>
      <c r="E70" s="524">
        <f>avghweal!AB63</f>
        <v>2672567.681899807</v>
      </c>
      <c r="F70" s="524">
        <f>avghweal!AC63</f>
        <v>2790532.001085463</v>
      </c>
      <c r="G70" s="62">
        <f>avghweal!AD63</f>
        <v>4367823.5557323061</v>
      </c>
      <c r="H70" s="534">
        <f>B70*0.01/'TE5'!B70</f>
        <v>0.24274809167536662</v>
      </c>
      <c r="I70" s="545">
        <f>C70*0.01/'TE5'!B70</f>
        <v>0.24274809167536662</v>
      </c>
      <c r="J70" s="551">
        <f>D70*0.01/'TE5'!C70</f>
        <v>0.24302513534303216</v>
      </c>
      <c r="K70" s="544">
        <f>E70*0.01/'TE5'!D70</f>
        <v>0.24510222057460848</v>
      </c>
      <c r="L70" s="551">
        <f>F70*0.01/'TE5'!E70</f>
        <v>0.24046632928184408</v>
      </c>
      <c r="M70" s="552">
        <f>G70*0.01/'TE5'!F70</f>
        <v>0.25506442084633812</v>
      </c>
    </row>
    <row r="71" spans="1:13" x14ac:dyDescent="0.2">
      <c r="A71" s="67">
        <v>1975</v>
      </c>
      <c r="B71" s="428">
        <f>avghweal!Y64</f>
        <v>2548366.0585750695</v>
      </c>
      <c r="C71" s="319">
        <f>avghweal!Z64</f>
        <v>2548366.0585750695</v>
      </c>
      <c r="D71" s="524">
        <f>avghweal!AA64</f>
        <v>2114198.3448626422</v>
      </c>
      <c r="E71" s="524">
        <f>avghweal!AB64</f>
        <v>2466910.509663281</v>
      </c>
      <c r="F71" s="524">
        <f>avghweal!AC64</f>
        <v>2624664.4030769863</v>
      </c>
      <c r="G71" s="62">
        <f>avghweal!AD64</f>
        <v>4068892.3581207846</v>
      </c>
      <c r="H71" s="534">
        <f>B71*0.01/'TE5'!B71</f>
        <v>0.23573262494244313</v>
      </c>
      <c r="I71" s="545">
        <f>C71*0.01/'TE5'!B71</f>
        <v>0.23573262494244313</v>
      </c>
      <c r="J71" s="551">
        <f>D71*0.01/'TE5'!C71</f>
        <v>0.23743238954364193</v>
      </c>
      <c r="K71" s="544">
        <f>E71*0.01/'TE5'!D71</f>
        <v>0.23712590182810805</v>
      </c>
      <c r="L71" s="551">
        <f>F71*0.01/'TE5'!E71</f>
        <v>0.23430803860856034</v>
      </c>
      <c r="M71" s="552">
        <f>G71*0.01/'TE5'!F71</f>
        <v>0.24894055548986674</v>
      </c>
    </row>
    <row r="72" spans="1:13" x14ac:dyDescent="0.2">
      <c r="A72" s="67">
        <v>1976</v>
      </c>
      <c r="B72" s="428">
        <f>avghweal!Y65</f>
        <v>2621032.922231969</v>
      </c>
      <c r="C72" s="319">
        <f>avghweal!Z65</f>
        <v>2621032.922231969</v>
      </c>
      <c r="D72" s="524">
        <f>avghweal!AA65</f>
        <v>2202168.0749481441</v>
      </c>
      <c r="E72" s="524">
        <f>avghweal!AB65</f>
        <v>2556344.9217960178</v>
      </c>
      <c r="F72" s="524">
        <f>avghweal!AC65</f>
        <v>2681717.1636490184</v>
      </c>
      <c r="G72" s="62">
        <f>avghweal!AD65</f>
        <v>4184236.70138977</v>
      </c>
      <c r="H72" s="534">
        <f>B72*0.01/'TE5'!B72</f>
        <v>0.22867612416902719</v>
      </c>
      <c r="I72" s="545">
        <f>C72*0.01/'TE5'!B72</f>
        <v>0.22867612416902719</v>
      </c>
      <c r="J72" s="551">
        <f>D72*0.01/'TE5'!C72</f>
        <v>0.23123232252552844</v>
      </c>
      <c r="K72" s="544">
        <f>E72*0.01/'TE5'!D72</f>
        <v>0.22948228156812434</v>
      </c>
      <c r="L72" s="551">
        <f>F72*0.01/'TE5'!E72</f>
        <v>0.22786853200602764</v>
      </c>
      <c r="M72" s="552">
        <f>G72*0.01/'TE5'!F72</f>
        <v>0.24255343855341496</v>
      </c>
    </row>
    <row r="73" spans="1:13" x14ac:dyDescent="0.2">
      <c r="A73" s="67">
        <v>1977</v>
      </c>
      <c r="B73" s="428">
        <f>avghweal!Y66</f>
        <v>2648975.4040588196</v>
      </c>
      <c r="C73" s="319">
        <f>avghweal!Z66</f>
        <v>2648975.4040588196</v>
      </c>
      <c r="D73" s="524">
        <f>avghweal!AA66</f>
        <v>2212861.0832644869</v>
      </c>
      <c r="E73" s="524">
        <f>avghweal!AB66</f>
        <v>2597890.586295838</v>
      </c>
      <c r="F73" s="524">
        <f>avghweal!AC66</f>
        <v>2698779.1833583135</v>
      </c>
      <c r="G73" s="62">
        <f>avghweal!AD66</f>
        <v>4220026.8965549162</v>
      </c>
      <c r="H73" s="534">
        <f>B73*0.01/'TE5'!B73</f>
        <v>0.22509768946806472</v>
      </c>
      <c r="I73" s="545">
        <f>C73*0.01/'TE5'!B73</f>
        <v>0.22509768946806472</v>
      </c>
      <c r="J73" s="551">
        <f>D73*0.01/'TE5'!C73</f>
        <v>0.22784500377166952</v>
      </c>
      <c r="K73" s="544">
        <f>E73*0.01/'TE5'!D73</f>
        <v>0.22540061259331171</v>
      </c>
      <c r="L73" s="551">
        <f>F73*0.01/'TE5'!E73</f>
        <v>0.22491974876922424</v>
      </c>
      <c r="M73" s="552">
        <f>G73*0.01/'TE5'!F73</f>
        <v>0.24096140161385196</v>
      </c>
    </row>
    <row r="74" spans="1:13" x14ac:dyDescent="0.2">
      <c r="A74" s="67">
        <v>1978</v>
      </c>
      <c r="B74" s="428">
        <f>avghweal!Y67</f>
        <v>2681070.2450804687</v>
      </c>
      <c r="C74" s="319">
        <f>avghweal!Z67</f>
        <v>2681070.2450804687</v>
      </c>
      <c r="D74" s="524">
        <f>avghweal!AA67</f>
        <v>2264391.940420147</v>
      </c>
      <c r="E74" s="524">
        <f>avghweal!AB67</f>
        <v>2639555.4634434008</v>
      </c>
      <c r="F74" s="524">
        <f>avghweal!AC67</f>
        <v>2720517.953198343</v>
      </c>
      <c r="G74" s="62">
        <f>avghweal!AD67</f>
        <v>4249457.453174402</v>
      </c>
      <c r="H74" s="534">
        <f>B74*0.01/'TE5'!B74</f>
        <v>0.22332770462791096</v>
      </c>
      <c r="I74" s="545">
        <f>C74*0.01/'TE5'!B74</f>
        <v>0.22332770462791096</v>
      </c>
      <c r="J74" s="551">
        <f>D74*0.01/'TE5'!C74</f>
        <v>0.22494251791832021</v>
      </c>
      <c r="K74" s="544">
        <f>E74*0.01/'TE5'!D74</f>
        <v>0.2231100427211867</v>
      </c>
      <c r="L74" s="551">
        <f>F74*0.01/'TE5'!E74</f>
        <v>0.22351908993373826</v>
      </c>
      <c r="M74" s="552">
        <f>G74*0.01/'TE5'!F74</f>
        <v>0.23935117173997078</v>
      </c>
    </row>
    <row r="75" spans="1:13" x14ac:dyDescent="0.2">
      <c r="A75" s="72">
        <v>1979</v>
      </c>
      <c r="B75" s="429">
        <f>avghweal!Y68</f>
        <v>2894819.2456856538</v>
      </c>
      <c r="C75" s="320">
        <f>avghweal!Z68</f>
        <v>2894819.2456856538</v>
      </c>
      <c r="D75" s="526">
        <f>avghweal!AA68</f>
        <v>2445783.8980914513</v>
      </c>
      <c r="E75" s="526">
        <f>avghweal!AB68</f>
        <v>2879157.9568854263</v>
      </c>
      <c r="F75" s="526">
        <f>avghweal!AC68</f>
        <v>2909691.0340155363</v>
      </c>
      <c r="G75" s="68">
        <f>avghweal!AD68</f>
        <v>4564931.5492951339</v>
      </c>
      <c r="H75" s="536">
        <f>B75*0.01/'TE5'!B75</f>
        <v>0.23236393928527835</v>
      </c>
      <c r="I75" s="547">
        <f>C75*0.01/'TE5'!B75</f>
        <v>0.23236393928527835</v>
      </c>
      <c r="J75" s="553">
        <f>D75*0.01/'TE5'!C75</f>
        <v>0.2337408363819122</v>
      </c>
      <c r="K75" s="547">
        <f>E75*0.01/'TE5'!D75</f>
        <v>0.23374100029468536</v>
      </c>
      <c r="L75" s="553">
        <f>F75*0.01/'TE5'!E75</f>
        <v>0.2310962378978729</v>
      </c>
      <c r="M75" s="554">
        <f>G75*0.01/'TE5'!F75</f>
        <v>0.24884460866451263</v>
      </c>
    </row>
    <row r="76" spans="1:13" x14ac:dyDescent="0.2">
      <c r="A76" s="67">
        <v>1980</v>
      </c>
      <c r="B76" s="428">
        <f>avghweal!Y69</f>
        <v>3010521.15366646</v>
      </c>
      <c r="C76" s="319">
        <f>avghweal!Z69</f>
        <v>3010521.15366646</v>
      </c>
      <c r="D76" s="524">
        <f>avghweal!AA69</f>
        <v>2518839.7446887079</v>
      </c>
      <c r="E76" s="524">
        <f>avghweal!AB69</f>
        <v>2963574.2834469737</v>
      </c>
      <c r="F76" s="524">
        <f>avghweal!AC69</f>
        <v>3055568.097780915</v>
      </c>
      <c r="G76" s="62">
        <f>avghweal!AD69</f>
        <v>4726293.1186871277</v>
      </c>
      <c r="H76" s="533">
        <f>B76*0.01/'TE5'!B76</f>
        <v>0.23237526416778564</v>
      </c>
      <c r="I76" s="544">
        <f>C76*0.01/'TE5'!B76</f>
        <v>0.23237526416778564</v>
      </c>
      <c r="J76" s="551">
        <f>D76*0.01/'TE5'!C76</f>
        <v>0.23332458734512329</v>
      </c>
      <c r="K76" s="544">
        <f>E76*0.01/'TE5'!D76</f>
        <v>0.23269809782505035</v>
      </c>
      <c r="L76" s="551">
        <f>F76*0.01/'TE5'!E76</f>
        <v>0.23215302824974063</v>
      </c>
      <c r="M76" s="552">
        <f>G76*0.01/'TE5'!F76</f>
        <v>0.24911373853683463</v>
      </c>
    </row>
    <row r="77" spans="1:13" x14ac:dyDescent="0.2">
      <c r="A77" s="67">
        <v>1981</v>
      </c>
      <c r="B77" s="428">
        <f>avghweal!Y70</f>
        <v>3109182.8525142772</v>
      </c>
      <c r="C77" s="319">
        <f>avghweal!Z70</f>
        <v>3109182.8525142772</v>
      </c>
      <c r="D77" s="524">
        <f>avghweal!AA70</f>
        <v>2641312.1761603053</v>
      </c>
      <c r="E77" s="524">
        <f>avghweal!AB70</f>
        <v>3083971.5456219837</v>
      </c>
      <c r="F77" s="524">
        <f>avghweal!AC70</f>
        <v>3133120.1572969928</v>
      </c>
      <c r="G77" s="62">
        <f>avghweal!AD70</f>
        <v>4862298.8941905983</v>
      </c>
      <c r="H77" s="533">
        <f>B77*0.01/'TE5'!B77</f>
        <v>0.23896980285644531</v>
      </c>
      <c r="I77" s="544">
        <f>C77*0.01/'TE5'!B77</f>
        <v>0.23896980285644531</v>
      </c>
      <c r="J77" s="551">
        <f>D77*0.01/'TE5'!C77</f>
        <v>0.24370528757572171</v>
      </c>
      <c r="K77" s="544">
        <f>E77*0.01/'TE5'!D77</f>
        <v>0.24097542464733127</v>
      </c>
      <c r="L77" s="551">
        <f>F77*0.01/'TE5'!E77</f>
        <v>0.23717150092124945</v>
      </c>
      <c r="M77" s="552">
        <f>G77*0.01/'TE5'!F77</f>
        <v>0.25624287128448486</v>
      </c>
    </row>
    <row r="78" spans="1:13" x14ac:dyDescent="0.2">
      <c r="A78" s="67">
        <v>1982</v>
      </c>
      <c r="B78" s="428">
        <f>avghweal!Y71</f>
        <v>3206127.7831912148</v>
      </c>
      <c r="C78" s="319">
        <f>avghweal!Z71</f>
        <v>3206127.7831912148</v>
      </c>
      <c r="D78" s="524">
        <f>avghweal!AA71</f>
        <v>2743090.203693782</v>
      </c>
      <c r="E78" s="524">
        <f>avghweal!AB71</f>
        <v>3184043.7497447208</v>
      </c>
      <c r="F78" s="524">
        <f>avghweal!AC71</f>
        <v>3225224.4491767921</v>
      </c>
      <c r="G78" s="62">
        <f>avghweal!AD71</f>
        <v>4956772.3390222844</v>
      </c>
      <c r="H78" s="533">
        <f>B78*0.01/'TE5'!B78</f>
        <v>0.24505604803562167</v>
      </c>
      <c r="I78" s="544">
        <f>C78*0.01/'TE5'!B78</f>
        <v>0.24505604803562167</v>
      </c>
      <c r="J78" s="551">
        <f>D78*0.01/'TE5'!C78</f>
        <v>0.25315472483634949</v>
      </c>
      <c r="K78" s="544">
        <f>E78*0.01/'TE5'!D78</f>
        <v>0.2460489422082901</v>
      </c>
      <c r="L78" s="551">
        <f>F78*0.01/'TE5'!E78</f>
        <v>0.24408675730228421</v>
      </c>
      <c r="M78" s="552">
        <f>G78*0.01/'TE5'!F78</f>
        <v>0.26037222146987915</v>
      </c>
    </row>
    <row r="79" spans="1:13" x14ac:dyDescent="0.2">
      <c r="A79" s="67">
        <v>1983</v>
      </c>
      <c r="B79" s="428">
        <f>avghweal!Y72</f>
        <v>3203950.3693000814</v>
      </c>
      <c r="C79" s="319">
        <f>avghweal!Z72</f>
        <v>3203950.3693000814</v>
      </c>
      <c r="D79" s="524">
        <f>avghweal!AA72</f>
        <v>2711353.6815707441</v>
      </c>
      <c r="E79" s="524">
        <f>avghweal!AB72</f>
        <v>3199570.0193223292</v>
      </c>
      <c r="F79" s="524">
        <f>avghweal!AC72</f>
        <v>3207644.3506138711</v>
      </c>
      <c r="G79" s="62">
        <f>avghweal!AD72</f>
        <v>4944135.5785782393</v>
      </c>
      <c r="H79" s="533">
        <f>B79*0.01/'TE5'!B79</f>
        <v>0.23974984884262082</v>
      </c>
      <c r="I79" s="544">
        <f>C79*0.01/'TE5'!B79</f>
        <v>0.23974984884262082</v>
      </c>
      <c r="J79" s="551">
        <f>D79*0.01/'TE5'!C79</f>
        <v>0.24907337129116056</v>
      </c>
      <c r="K79" s="544">
        <f>E79*0.01/'TE5'!D79</f>
        <v>0.24247010052204132</v>
      </c>
      <c r="L79" s="551">
        <f>F79*0.01/'TE5'!E79</f>
        <v>0.23730199038982394</v>
      </c>
      <c r="M79" s="552">
        <f>G79*0.01/'TE5'!F79</f>
        <v>0.25547090172767634</v>
      </c>
    </row>
    <row r="80" spans="1:13" x14ac:dyDescent="0.2">
      <c r="A80" s="67">
        <v>1984</v>
      </c>
      <c r="B80" s="428">
        <f>avghweal!Y73</f>
        <v>3320141.671806043</v>
      </c>
      <c r="C80" s="319">
        <f>avghweal!Z73</f>
        <v>3320141.671806043</v>
      </c>
      <c r="D80" s="524">
        <f>avghweal!AA73</f>
        <v>2926493.3959605601</v>
      </c>
      <c r="E80" s="524">
        <f>avghweal!AB73</f>
        <v>3249634.2958914996</v>
      </c>
      <c r="F80" s="524">
        <f>avghweal!AC73</f>
        <v>3379918.0558706024</v>
      </c>
      <c r="G80" s="62">
        <f>avghweal!AD73</f>
        <v>5095806.9908892438</v>
      </c>
      <c r="H80" s="533">
        <f>B80*0.01/'TE5'!B80</f>
        <v>0.24190735816955566</v>
      </c>
      <c r="I80" s="544">
        <f>C80*0.01/'TE5'!B80</f>
        <v>0.24190735816955566</v>
      </c>
      <c r="J80" s="551">
        <f>D80*0.01/'TE5'!C80</f>
        <v>0.2644039094448089</v>
      </c>
      <c r="K80" s="544">
        <f>E80*0.01/'TE5'!D80</f>
        <v>0.24427539110183716</v>
      </c>
      <c r="L80" s="551">
        <f>F80*0.01/'TE5'!E80</f>
        <v>0.23949341475963595</v>
      </c>
      <c r="M80" s="552">
        <f>G80*0.01/'TE5'!F80</f>
        <v>0.25654762983322138</v>
      </c>
    </row>
    <row r="81" spans="1:13" x14ac:dyDescent="0.2">
      <c r="A81" s="67">
        <v>1985</v>
      </c>
      <c r="B81" s="428">
        <f>avghweal!Y74</f>
        <v>3580180.6049585552</v>
      </c>
      <c r="C81" s="319">
        <f>avghweal!Z74</f>
        <v>3580180.6049585552</v>
      </c>
      <c r="D81" s="524">
        <f>avghweal!AA74</f>
        <v>3053184.5734423189</v>
      </c>
      <c r="E81" s="524">
        <f>avghweal!AB74</f>
        <v>3457400.3431995995</v>
      </c>
      <c r="F81" s="524">
        <f>avghweal!AC74</f>
        <v>3691710.9668109934</v>
      </c>
      <c r="G81" s="62">
        <f>avghweal!AD74</f>
        <v>5474433.455380545</v>
      </c>
      <c r="H81" s="533">
        <f>B81*0.01/'TE5'!B81</f>
        <v>0.24743250012397772</v>
      </c>
      <c r="I81" s="544">
        <f>C81*0.01/'TE5'!B81</f>
        <v>0.24743250012397772</v>
      </c>
      <c r="J81" s="551">
        <f>D81*0.01/'TE5'!C81</f>
        <v>0.26654079556465149</v>
      </c>
      <c r="K81" s="544">
        <f>E81*0.01/'TE5'!D81</f>
        <v>0.24490934610366821</v>
      </c>
      <c r="L81" s="551">
        <f>F81*0.01/'TE5'!E81</f>
        <v>0.24959085881710052</v>
      </c>
      <c r="M81" s="552">
        <f>G81*0.01/'TE5'!F81</f>
        <v>0.26258531212806696</v>
      </c>
    </row>
    <row r="82" spans="1:13" x14ac:dyDescent="0.2">
      <c r="A82" s="67">
        <v>1986</v>
      </c>
      <c r="B82" s="428">
        <f>avghweal!Y75</f>
        <v>3904933.8783936636</v>
      </c>
      <c r="C82" s="319">
        <f>avghweal!Z75</f>
        <v>3904933.8783936636</v>
      </c>
      <c r="D82" s="524">
        <f>avghweal!AA75</f>
        <v>3396161.1861443855</v>
      </c>
      <c r="E82" s="524">
        <f>avghweal!AB75</f>
        <v>3823409.006071127</v>
      </c>
      <c r="F82" s="524">
        <f>avghweal!AC75</f>
        <v>3978262.0520942248</v>
      </c>
      <c r="G82" s="62">
        <f>avghweal!AD75</f>
        <v>5952983.3903683433</v>
      </c>
      <c r="H82" s="533">
        <f>B82*0.01/'TE5'!B82</f>
        <v>0.2497264146804809</v>
      </c>
      <c r="I82" s="544">
        <f>C82*0.01/'TE5'!B82</f>
        <v>0.2497264146804809</v>
      </c>
      <c r="J82" s="551">
        <f>D82*0.01/'TE5'!C82</f>
        <v>0.2740994393825531</v>
      </c>
      <c r="K82" s="544">
        <f>E82*0.01/'TE5'!D82</f>
        <v>0.24946253001689911</v>
      </c>
      <c r="L82" s="551">
        <f>F82*0.01/'TE5'!E82</f>
        <v>0.24992656707763672</v>
      </c>
      <c r="M82" s="552">
        <f>G82*0.01/'TE5'!F82</f>
        <v>0.26625078916549683</v>
      </c>
    </row>
    <row r="83" spans="1:13" x14ac:dyDescent="0.2">
      <c r="A83" s="67">
        <v>1987</v>
      </c>
      <c r="B83" s="428">
        <f>avghweal!Y76</f>
        <v>4354633.301207738</v>
      </c>
      <c r="C83" s="319">
        <f>avghweal!Z76</f>
        <v>4354633.301207738</v>
      </c>
      <c r="D83" s="524">
        <f>avghweal!AA76</f>
        <v>3886929.0480910339</v>
      </c>
      <c r="E83" s="524">
        <f>avghweal!AB76</f>
        <v>4367418.1751710204</v>
      </c>
      <c r="F83" s="524">
        <f>avghweal!AC76</f>
        <v>4343705.9781645443</v>
      </c>
      <c r="G83" s="62">
        <f>avghweal!AD76</f>
        <v>6579329.9660947872</v>
      </c>
      <c r="H83" s="533">
        <f>B83*0.01/'TE5'!B83</f>
        <v>0.26581481099128723</v>
      </c>
      <c r="I83" s="544">
        <f>C83*0.01/'TE5'!B83</f>
        <v>0.26581481099128723</v>
      </c>
      <c r="J83" s="551">
        <f>D83*0.01/'TE5'!C83</f>
        <v>0.2868523895740509</v>
      </c>
      <c r="K83" s="544">
        <f>E83*0.01/'TE5'!D83</f>
        <v>0.26965582370758057</v>
      </c>
      <c r="L83" s="551">
        <f>F83*0.01/'TE5'!E83</f>
        <v>0.26241239905357366</v>
      </c>
      <c r="M83" s="552">
        <f>G83*0.01/'TE5'!F83</f>
        <v>0.28307175636291509</v>
      </c>
    </row>
    <row r="84" spans="1:13" x14ac:dyDescent="0.2">
      <c r="A84" s="67">
        <v>1988</v>
      </c>
      <c r="B84" s="428">
        <f>avghweal!Y77</f>
        <v>4828352.5123937307</v>
      </c>
      <c r="C84" s="319">
        <f>avghweal!Z77</f>
        <v>4828352.5123937307</v>
      </c>
      <c r="D84" s="524">
        <f>avghweal!AA77</f>
        <v>4425543.2939290944</v>
      </c>
      <c r="E84" s="524">
        <f>avghweal!AB77</f>
        <v>4925021.8734465148</v>
      </c>
      <c r="F84" s="524">
        <f>avghweal!AC77</f>
        <v>4735514.425396923</v>
      </c>
      <c r="G84" s="62">
        <f>avghweal!AD77</f>
        <v>7280941.5650327466</v>
      </c>
      <c r="H84" s="533">
        <f>B84*0.01/'TE5'!B84</f>
        <v>0.28454017639160156</v>
      </c>
      <c r="I84" s="544">
        <f>C84*0.01/'TE5'!B84</f>
        <v>0.28454017639160156</v>
      </c>
      <c r="J84" s="551">
        <f>D84*0.01/'TE5'!C84</f>
        <v>0.31361263990402211</v>
      </c>
      <c r="K84" s="544">
        <f>E84*0.01/'TE5'!D84</f>
        <v>0.29036909341812139</v>
      </c>
      <c r="L84" s="551">
        <f>F84*0.01/'TE5'!E84</f>
        <v>0.27895176410675049</v>
      </c>
      <c r="M84" s="552">
        <f>G84*0.01/'TE5'!F84</f>
        <v>0.30321654677391052</v>
      </c>
    </row>
    <row r="85" spans="1:13" x14ac:dyDescent="0.2">
      <c r="A85" s="72">
        <v>1989</v>
      </c>
      <c r="B85" s="429">
        <f>avghweal!Y78</f>
        <v>5061344.4179657595</v>
      </c>
      <c r="C85" s="320">
        <f>avghweal!Z78</f>
        <v>5061344.4179657595</v>
      </c>
      <c r="D85" s="526">
        <f>avghweal!AA78</f>
        <v>4569108.8001451073</v>
      </c>
      <c r="E85" s="526">
        <f>avghweal!AB78</f>
        <v>5138268.5674744984</v>
      </c>
      <c r="F85" s="526">
        <f>avghweal!AC78</f>
        <v>4992065.10441898</v>
      </c>
      <c r="G85" s="68">
        <f>avghweal!AD78</f>
        <v>7568030.9082057169</v>
      </c>
      <c r="H85" s="536">
        <f>B85*0.01/'TE5'!B85</f>
        <v>0.28591817617416382</v>
      </c>
      <c r="I85" s="547">
        <f>C85*0.01/'TE5'!B85</f>
        <v>0.28591817617416382</v>
      </c>
      <c r="J85" s="553">
        <f>D85*0.01/'TE5'!C85</f>
        <v>0.31302380561828619</v>
      </c>
      <c r="K85" s="547">
        <f>E85*0.01/'TE5'!D85</f>
        <v>0.29304698109626764</v>
      </c>
      <c r="L85" s="553">
        <f>F85*0.01/'TE5'!E85</f>
        <v>0.27956461906433111</v>
      </c>
      <c r="M85" s="554">
        <f>G85*0.01/'TE5'!F85</f>
        <v>0.30353143811225897</v>
      </c>
    </row>
    <row r="86" spans="1:13" x14ac:dyDescent="0.2">
      <c r="A86" s="67">
        <v>1990</v>
      </c>
      <c r="B86" s="428">
        <f>avghweal!Y79</f>
        <v>5072397.5980097726</v>
      </c>
      <c r="C86" s="319">
        <f>avghweal!Z79</f>
        <v>5072397.5980097726</v>
      </c>
      <c r="D86" s="524">
        <f>avghweal!AA79</f>
        <v>4651832.7533758609</v>
      </c>
      <c r="E86" s="524">
        <f>avghweal!AB79</f>
        <v>5244529.4727184167</v>
      </c>
      <c r="F86" s="524">
        <f>avghweal!AC79</f>
        <v>4913557.9203071939</v>
      </c>
      <c r="G86" s="62">
        <f>avghweal!AD79</f>
        <v>7575826.8467131108</v>
      </c>
      <c r="H86" s="533">
        <f>B86*0.01/'TE5'!B86</f>
        <v>0.28624668717384338</v>
      </c>
      <c r="I86" s="544">
        <f>C86*0.01/'TE5'!B86</f>
        <v>0.28624668717384338</v>
      </c>
      <c r="J86" s="551">
        <f>D86*0.01/'TE5'!C86</f>
        <v>0.31910887360572809</v>
      </c>
      <c r="K86" s="544">
        <f>E86*0.01/'TE5'!D86</f>
        <v>0.29500392079353333</v>
      </c>
      <c r="L86" s="551">
        <f>F86*0.01/'TE5'!E86</f>
        <v>0.27811318635940552</v>
      </c>
      <c r="M86" s="552">
        <f>G86*0.01/'TE5'!F86</f>
        <v>0.3044276237487793</v>
      </c>
    </row>
    <row r="87" spans="1:13" x14ac:dyDescent="0.2">
      <c r="A87" s="67">
        <v>1991</v>
      </c>
      <c r="B87" s="428">
        <f>avghweal!Y80</f>
        <v>4973500.9621931734</v>
      </c>
      <c r="C87" s="319">
        <f>avghweal!Z80</f>
        <v>4973500.9621931734</v>
      </c>
      <c r="D87" s="524">
        <f>avghweal!AA80</f>
        <v>4504757.92374558</v>
      </c>
      <c r="E87" s="524">
        <f>avghweal!AB80</f>
        <v>5151710.2575746076</v>
      </c>
      <c r="F87" s="524">
        <f>avghweal!AC80</f>
        <v>4809497.9524846701</v>
      </c>
      <c r="G87" s="62">
        <f>avghweal!AD80</f>
        <v>7447549.1427408345</v>
      </c>
      <c r="H87" s="533">
        <f>B87*0.01/'TE5'!B87</f>
        <v>0.28097981214523315</v>
      </c>
      <c r="I87" s="544">
        <f>C87*0.01/'TE5'!B87</f>
        <v>0.28097981214523315</v>
      </c>
      <c r="J87" s="551">
        <f>D87*0.01/'TE5'!C87</f>
        <v>0.31217241287231434</v>
      </c>
      <c r="K87" s="544">
        <f>E87*0.01/'TE5'!D87</f>
        <v>0.29005458950996393</v>
      </c>
      <c r="L87" s="551">
        <f>F87*0.01/'TE5'!E87</f>
        <v>0.27257442474365234</v>
      </c>
      <c r="M87" s="552">
        <f>G87*0.01/'TE5'!F87</f>
        <v>0.30053853988647461</v>
      </c>
    </row>
    <row r="88" spans="1:13" x14ac:dyDescent="0.2">
      <c r="A88" s="67">
        <v>1992</v>
      </c>
      <c r="B88" s="428">
        <f>avghweal!Y81</f>
        <v>5267070.0121227764</v>
      </c>
      <c r="C88" s="319">
        <f>avghweal!Z81</f>
        <v>5267070.0121227764</v>
      </c>
      <c r="D88" s="524">
        <f>avghweal!AA81</f>
        <v>4756752.0228351466</v>
      </c>
      <c r="E88" s="524">
        <f>avghweal!AB81</f>
        <v>5534085.8356820596</v>
      </c>
      <c r="F88" s="524">
        <f>avghweal!AC81</f>
        <v>5022648.1889121588</v>
      </c>
      <c r="G88" s="62">
        <f>avghweal!AD81</f>
        <v>7839484.8112685839</v>
      </c>
      <c r="H88" s="533">
        <f>B88*0.01/'TE5'!B88</f>
        <v>0.29185092449188232</v>
      </c>
      <c r="I88" s="544">
        <f>C88*0.01/'TE5'!B88</f>
        <v>0.29185092449188232</v>
      </c>
      <c r="J88" s="551">
        <f>D88*0.01/'TE5'!C88</f>
        <v>0.32763403654098511</v>
      </c>
      <c r="K88" s="544">
        <f>E88*0.01/'TE5'!D88</f>
        <v>0.30349436402320867</v>
      </c>
      <c r="L88" s="551">
        <f>F88*0.01/'TE5'!E88</f>
        <v>0.28097200393676763</v>
      </c>
      <c r="M88" s="552">
        <f>G88*0.01/'TE5'!F88</f>
        <v>0.31185677647590632</v>
      </c>
    </row>
    <row r="89" spans="1:13" x14ac:dyDescent="0.2">
      <c r="A89" s="67">
        <v>1993</v>
      </c>
      <c r="B89" s="428">
        <f>avghweal!Y82</f>
        <v>5321928.6347379312</v>
      </c>
      <c r="C89" s="319">
        <f>avghweal!Z82</f>
        <v>5321928.6347379312</v>
      </c>
      <c r="D89" s="524">
        <f>avghweal!AA82</f>
        <v>4802733.7048096033</v>
      </c>
      <c r="E89" s="524">
        <f>avghweal!AB82</f>
        <v>5507109.2606673716</v>
      </c>
      <c r="F89" s="524">
        <f>avghweal!AC82</f>
        <v>5153280.6581744095</v>
      </c>
      <c r="G89" s="62">
        <f>avghweal!AD82</f>
        <v>7935943.5093337158</v>
      </c>
      <c r="H89" s="533">
        <f>B89*0.01/'TE5'!B89</f>
        <v>0.29063117504119867</v>
      </c>
      <c r="I89" s="544">
        <f>C89*0.01/'TE5'!B89</f>
        <v>0.29063117504119867</v>
      </c>
      <c r="J89" s="551">
        <f>D89*0.01/'TE5'!C89</f>
        <v>0.32694047689437866</v>
      </c>
      <c r="K89" s="544">
        <f>E89*0.01/'TE5'!D89</f>
        <v>0.29641199111938471</v>
      </c>
      <c r="L89" s="551">
        <f>F89*0.01/'TE5'!E89</f>
        <v>0.28519386053085327</v>
      </c>
      <c r="M89" s="552">
        <f>G89*0.01/'TE5'!F89</f>
        <v>0.31150862574577326</v>
      </c>
    </row>
    <row r="90" spans="1:13" x14ac:dyDescent="0.2">
      <c r="A90" s="67">
        <v>1994</v>
      </c>
      <c r="B90" s="428">
        <f>avghweal!Y83</f>
        <v>5369335.523784684</v>
      </c>
      <c r="C90" s="319">
        <f>avghweal!Z83</f>
        <v>5369335.523784684</v>
      </c>
      <c r="D90" s="524">
        <f>avghweal!AA83</f>
        <v>4826835.1314052576</v>
      </c>
      <c r="E90" s="524">
        <f>avghweal!AB83</f>
        <v>5553792.8015503967</v>
      </c>
      <c r="F90" s="524">
        <f>avghweal!AC83</f>
        <v>5200551.5914986059</v>
      </c>
      <c r="G90" s="62">
        <f>avghweal!AD83</f>
        <v>7997657.1596408421</v>
      </c>
      <c r="H90" s="533">
        <f>B90*0.01/'TE5'!B90</f>
        <v>0.28968945145607</v>
      </c>
      <c r="I90" s="544">
        <f>C90*0.01/'TE5'!B90</f>
        <v>0.28968945145607</v>
      </c>
      <c r="J90" s="551">
        <f>D90*0.01/'TE5'!C90</f>
        <v>0.32536944746971125</v>
      </c>
      <c r="K90" s="544">
        <f>E90*0.01/'TE5'!D90</f>
        <v>0.29607206583023066</v>
      </c>
      <c r="L90" s="551">
        <f>F90*0.01/'TE5'!E90</f>
        <v>0.28371214866638189</v>
      </c>
      <c r="M90" s="552">
        <f>G90*0.01/'TE5'!F90</f>
        <v>0.31096068024635315</v>
      </c>
    </row>
    <row r="91" spans="1:13" x14ac:dyDescent="0.2">
      <c r="A91" s="67">
        <v>1995</v>
      </c>
      <c r="B91" s="428">
        <f>avghweal!Y84</f>
        <v>5551171.341590344</v>
      </c>
      <c r="C91" s="319">
        <f>avghweal!Z84</f>
        <v>5551171.341590344</v>
      </c>
      <c r="D91" s="524">
        <f>avghweal!AA84</f>
        <v>5060168.5103930347</v>
      </c>
      <c r="E91" s="524">
        <f>avghweal!AB84</f>
        <v>5786967.6874007992</v>
      </c>
      <c r="F91" s="524">
        <f>avghweal!AC84</f>
        <v>5339477.8503282685</v>
      </c>
      <c r="G91" s="62">
        <f>avghweal!AD84</f>
        <v>8257447.5984792868</v>
      </c>
      <c r="H91" s="533">
        <f>B91*0.01/'TE5'!B91</f>
        <v>0.28931498527526855</v>
      </c>
      <c r="I91" s="544">
        <f>C91*0.01/'TE5'!B91</f>
        <v>0.28931498527526855</v>
      </c>
      <c r="J91" s="551">
        <f>D91*0.01/'TE5'!C91</f>
        <v>0.32866364717483532</v>
      </c>
      <c r="K91" s="544">
        <f>E91*0.01/'TE5'!D91</f>
        <v>0.29751655459403986</v>
      </c>
      <c r="L91" s="551">
        <f>F91*0.01/'TE5'!E91</f>
        <v>0.28178223967552185</v>
      </c>
      <c r="M91" s="552">
        <f>G91*0.01/'TE5'!F91</f>
        <v>0.3105300366878509</v>
      </c>
    </row>
    <row r="92" spans="1:13" x14ac:dyDescent="0.2">
      <c r="A92" s="67">
        <v>1996</v>
      </c>
      <c r="B92" s="428">
        <f>avghweal!Y85</f>
        <v>6013906.9087596992</v>
      </c>
      <c r="C92" s="319">
        <f>avghweal!Z85</f>
        <v>6013906.9087596992</v>
      </c>
      <c r="D92" s="524">
        <f>avghweal!AA85</f>
        <v>5239465.369501641</v>
      </c>
      <c r="E92" s="524">
        <f>avghweal!AB85</f>
        <v>6213741.3518922832</v>
      </c>
      <c r="F92" s="524">
        <f>avghweal!AC85</f>
        <v>5826220.4538724041</v>
      </c>
      <c r="G92" s="62">
        <f>avghweal!AD85</f>
        <v>8864581.1598843299</v>
      </c>
      <c r="H92" s="533">
        <f>B92*0.01/'TE5'!B92</f>
        <v>0.29618930816650391</v>
      </c>
      <c r="I92" s="544">
        <f>C92*0.01/'TE5'!B92</f>
        <v>0.29618930816650391</v>
      </c>
      <c r="J92" s="551">
        <f>D92*0.01/'TE5'!C92</f>
        <v>0.33191642165184015</v>
      </c>
      <c r="K92" s="544">
        <f>E92*0.01/'TE5'!D92</f>
        <v>0.30601063370704645</v>
      </c>
      <c r="L92" s="551">
        <f>F92*0.01/'TE5'!E92</f>
        <v>0.28696352243423462</v>
      </c>
      <c r="M92" s="552">
        <f>G92*0.01/'TE5'!F92</f>
        <v>0.3171450793743133</v>
      </c>
    </row>
    <row r="93" spans="1:13" x14ac:dyDescent="0.2">
      <c r="A93" s="67">
        <v>1997</v>
      </c>
      <c r="B93" s="428">
        <f>avghweal!Y86</f>
        <v>6603891.7711232146</v>
      </c>
      <c r="C93" s="319">
        <f>avghweal!Z86</f>
        <v>6603891.7711232146</v>
      </c>
      <c r="D93" s="524">
        <f>avghweal!AA86</f>
        <v>5798352.4666538751</v>
      </c>
      <c r="E93" s="524">
        <f>avghweal!AB86</f>
        <v>6860236.472651734</v>
      </c>
      <c r="F93" s="524">
        <f>avghweal!AC86</f>
        <v>6368300.7171551576</v>
      </c>
      <c r="G93" s="62">
        <f>avghweal!AD86</f>
        <v>9720123.7352172136</v>
      </c>
      <c r="H93" s="533">
        <f>B93*0.01/'TE5'!B93</f>
        <v>0.3050341010093689</v>
      </c>
      <c r="I93" s="544">
        <f>C93*0.01/'TE5'!B93</f>
        <v>0.3050341010093689</v>
      </c>
      <c r="J93" s="551">
        <f>D93*0.01/'TE5'!C93</f>
        <v>0.34440761804580694</v>
      </c>
      <c r="K93" s="544">
        <f>E93*0.01/'TE5'!D93</f>
        <v>0.3123465478420257</v>
      </c>
      <c r="L93" s="551">
        <f>F93*0.01/'TE5'!E93</f>
        <v>0.29807841777801519</v>
      </c>
      <c r="M93" s="552">
        <f>G93*0.01/'TE5'!F93</f>
        <v>0.32643926143646251</v>
      </c>
    </row>
    <row r="94" spans="1:13" x14ac:dyDescent="0.2">
      <c r="A94" s="67">
        <v>1998</v>
      </c>
      <c r="B94" s="428">
        <f>avghweal!Y87</f>
        <v>7466177.2496324666</v>
      </c>
      <c r="C94" s="319">
        <f>avghweal!Z87</f>
        <v>7466177.2496324666</v>
      </c>
      <c r="D94" s="524">
        <f>avghweal!AA87</f>
        <v>6542508.2419830356</v>
      </c>
      <c r="E94" s="524">
        <f>avghweal!AB87</f>
        <v>7781123.4379352983</v>
      </c>
      <c r="F94" s="524">
        <f>avghweal!AC87</f>
        <v>7179083.417450957</v>
      </c>
      <c r="G94" s="62">
        <f>avghweal!AD87</f>
        <v>10942428.415774224</v>
      </c>
      <c r="H94" s="533">
        <f>B94*0.01/'TE5'!B94</f>
        <v>0.31497335433959961</v>
      </c>
      <c r="I94" s="544">
        <f>C94*0.01/'TE5'!B94</f>
        <v>0.31497335433959961</v>
      </c>
      <c r="J94" s="551">
        <f>D94*0.01/'TE5'!C94</f>
        <v>0.35389998555183416</v>
      </c>
      <c r="K94" s="544">
        <f>E94*0.01/'TE5'!D94</f>
        <v>0.3252621591091156</v>
      </c>
      <c r="L94" s="551">
        <f>F94*0.01/'TE5'!E94</f>
        <v>0.30542936921119684</v>
      </c>
      <c r="M94" s="552">
        <f>G94*0.01/'TE5'!F94</f>
        <v>0.3366654217243194</v>
      </c>
    </row>
    <row r="95" spans="1:13" x14ac:dyDescent="0.2">
      <c r="A95" s="72">
        <v>1999</v>
      </c>
      <c r="B95" s="429">
        <f>avghweal!Y88</f>
        <v>8204221.2410401357</v>
      </c>
      <c r="C95" s="320">
        <f>avghweal!Z88</f>
        <v>8204221.2410401357</v>
      </c>
      <c r="D95" s="526">
        <f>avghweal!AA88</f>
        <v>7334019.4313034639</v>
      </c>
      <c r="E95" s="526">
        <f>avghweal!AB88</f>
        <v>8642541.9961261675</v>
      </c>
      <c r="F95" s="526">
        <f>avghweal!AC88</f>
        <v>7809295.4234836623</v>
      </c>
      <c r="G95" s="68">
        <f>avghweal!AD88</f>
        <v>11992933.640413499</v>
      </c>
      <c r="H95" s="536">
        <f>B95*0.01/'TE5'!B95</f>
        <v>0.31820604205131531</v>
      </c>
      <c r="I95" s="547">
        <f>C95*0.01/'TE5'!B95</f>
        <v>0.31820604205131531</v>
      </c>
      <c r="J95" s="553">
        <f>D95*0.01/'TE5'!C95</f>
        <v>0.36250385642051691</v>
      </c>
      <c r="K95" s="547">
        <f>E95*0.01/'TE5'!D95</f>
        <v>0.33080729842185974</v>
      </c>
      <c r="L95" s="553">
        <f>F95*0.01/'TE5'!E95</f>
        <v>0.30659997463226318</v>
      </c>
      <c r="M95" s="554">
        <f>G95*0.01/'TE5'!F95</f>
        <v>0.34068194031715388</v>
      </c>
    </row>
    <row r="96" spans="1:13" x14ac:dyDescent="0.2">
      <c r="A96" s="77">
        <v>2000</v>
      </c>
      <c r="B96" s="430">
        <f>avghweal!Y89</f>
        <v>8535806.1196505632</v>
      </c>
      <c r="C96" s="321">
        <f>avghweal!Z89</f>
        <v>8535806.1196505632</v>
      </c>
      <c r="D96" s="528">
        <f>avghweal!AA89</f>
        <v>7414368.0066491021</v>
      </c>
      <c r="E96" s="528">
        <f>avghweal!AB89</f>
        <v>8824386.5436991211</v>
      </c>
      <c r="F96" s="528">
        <f>avghweal!AC89</f>
        <v>8272130.2403573012</v>
      </c>
      <c r="G96" s="74">
        <f>avghweal!AD89</f>
        <v>12476824.910225807</v>
      </c>
      <c r="H96" s="537">
        <f>B96*0.01/'TE5'!B96</f>
        <v>0.32337433099746693</v>
      </c>
      <c r="I96" s="548">
        <f>C96*0.01/'TE5'!B96</f>
        <v>0.32337433099746693</v>
      </c>
      <c r="J96" s="555">
        <f>D96*0.01/'TE5'!C96</f>
        <v>0.36297211050987244</v>
      </c>
      <c r="K96" s="548">
        <f>E96*0.01/'TE5'!D96</f>
        <v>0.33229541778564453</v>
      </c>
      <c r="L96" s="555">
        <f>F96*0.01/'TE5'!E96</f>
        <v>0.31513524055480951</v>
      </c>
      <c r="M96" s="556">
        <f>G96*0.01/'TE5'!F96</f>
        <v>0.34676441550254811</v>
      </c>
    </row>
    <row r="97" spans="1:13" x14ac:dyDescent="0.2">
      <c r="A97" s="67">
        <v>2001</v>
      </c>
      <c r="B97" s="428">
        <f>avghweal!Y90</f>
        <v>8273775.1268004086</v>
      </c>
      <c r="C97" s="319">
        <f>avghweal!Z90</f>
        <v>8273775.1268004086</v>
      </c>
      <c r="D97" s="524">
        <f>avghweal!AA90</f>
        <v>7097134.4633321706</v>
      </c>
      <c r="E97" s="524">
        <f>avghweal!AB90</f>
        <v>8712374.8548514284</v>
      </c>
      <c r="F97" s="524">
        <f>avghweal!AC90</f>
        <v>7869846.4518892672</v>
      </c>
      <c r="G97" s="62">
        <f>avghweal!AD90</f>
        <v>12075713.470346384</v>
      </c>
      <c r="H97" s="533">
        <f>B97*0.01/'TE5'!B97</f>
        <v>0.3190445601940155</v>
      </c>
      <c r="I97" s="544">
        <f>C97*0.01/'TE5'!B97</f>
        <v>0.3190445601940155</v>
      </c>
      <c r="J97" s="551">
        <f>D97*0.01/'TE5'!C97</f>
        <v>0.3549217581748963</v>
      </c>
      <c r="K97" s="544">
        <f>E97*0.01/'TE5'!D97</f>
        <v>0.32981994748115534</v>
      </c>
      <c r="L97" s="551">
        <f>F97*0.01/'TE5'!E97</f>
        <v>0.30873754620552069</v>
      </c>
      <c r="M97" s="552">
        <f>G97*0.01/'TE5'!F97</f>
        <v>0.3408262431621551</v>
      </c>
    </row>
    <row r="98" spans="1:13" x14ac:dyDescent="0.2">
      <c r="A98" s="67">
        <v>2002</v>
      </c>
      <c r="B98" s="428">
        <f>avghweal!Y91</f>
        <v>7860642.3675048761</v>
      </c>
      <c r="C98" s="319">
        <f>avghweal!Z91</f>
        <v>7860642.3675048761</v>
      </c>
      <c r="D98" s="524">
        <f>avghweal!AA91</f>
        <v>6662919.9968508342</v>
      </c>
      <c r="E98" s="524">
        <f>avghweal!AB91</f>
        <v>8162995.6661411701</v>
      </c>
      <c r="F98" s="524">
        <f>avghweal!AC91</f>
        <v>7591023.6316558952</v>
      </c>
      <c r="G98" s="62">
        <f>avghweal!AD91</f>
        <v>11467812.981721748</v>
      </c>
      <c r="H98" s="533">
        <f>B98*0.01/'TE5'!B98</f>
        <v>0.31268987059593206</v>
      </c>
      <c r="I98" s="544">
        <f>C98*0.01/'TE5'!B98</f>
        <v>0.31268987059593206</v>
      </c>
      <c r="J98" s="551">
        <f>D98*0.01/'TE5'!C98</f>
        <v>0.34454300999641418</v>
      </c>
      <c r="K98" s="544">
        <f>E98*0.01/'TE5'!D98</f>
        <v>0.32071885466575623</v>
      </c>
      <c r="L98" s="551">
        <f>F98*0.01/'TE5'!E98</f>
        <v>0.30546072125434875</v>
      </c>
      <c r="M98" s="552">
        <f>G98*0.01/'TE5'!F98</f>
        <v>0.33462014794349665</v>
      </c>
    </row>
    <row r="99" spans="1:13" x14ac:dyDescent="0.2">
      <c r="A99" s="67">
        <v>2003</v>
      </c>
      <c r="B99" s="428">
        <f>avghweal!Y92</f>
        <v>7954550.3296821052</v>
      </c>
      <c r="C99" s="319">
        <f>avghweal!Z92</f>
        <v>7954550.3296821052</v>
      </c>
      <c r="D99" s="524">
        <f>avghweal!AA92</f>
        <v>6797765.200441828</v>
      </c>
      <c r="E99" s="524">
        <f>avghweal!AB92</f>
        <v>8286344.9426087383</v>
      </c>
      <c r="F99" s="524">
        <f>avghweal!AC92</f>
        <v>7647465.942127483</v>
      </c>
      <c r="G99" s="62">
        <f>avghweal!AD92</f>
        <v>11630462.593866937</v>
      </c>
      <c r="H99" s="533">
        <f>B99*0.01/'TE5'!B99</f>
        <v>0.31104296445846558</v>
      </c>
      <c r="I99" s="544">
        <f>C99*0.01/'TE5'!B99</f>
        <v>0.31104296445846558</v>
      </c>
      <c r="J99" s="551">
        <f>D99*0.01/'TE5'!C99</f>
        <v>0.34219324588775635</v>
      </c>
      <c r="K99" s="544">
        <f>E99*0.01/'TE5'!D99</f>
        <v>0.32038447260856634</v>
      </c>
      <c r="L99" s="551">
        <f>F99*0.01/'TE5'!E99</f>
        <v>0.3021833598613739</v>
      </c>
      <c r="M99" s="552">
        <f>G99*0.01/'TE5'!F99</f>
        <v>0.33344325423240656</v>
      </c>
    </row>
    <row r="100" spans="1:13" x14ac:dyDescent="0.2">
      <c r="A100" s="67">
        <v>2004</v>
      </c>
      <c r="B100" s="428">
        <f>avghweal!Y93</f>
        <v>8854333.4791026954</v>
      </c>
      <c r="C100" s="319">
        <f>avghweal!Z93</f>
        <v>8854333.4791026954</v>
      </c>
      <c r="D100" s="524">
        <f>avghweal!AA93</f>
        <v>7670992.9108659374</v>
      </c>
      <c r="E100" s="524">
        <f>avghweal!AB93</f>
        <v>9215277.7634588368</v>
      </c>
      <c r="F100" s="524">
        <f>avghweal!AC93</f>
        <v>8524474.5399641916</v>
      </c>
      <c r="G100" s="62">
        <f>avghweal!AD93</f>
        <v>12903001.428897945</v>
      </c>
      <c r="H100" s="533">
        <f>B100*0.01/'TE5'!B100</f>
        <v>0.31539276242256165</v>
      </c>
      <c r="I100" s="544">
        <f>C100*0.01/'TE5'!B100</f>
        <v>0.31539276242256165</v>
      </c>
      <c r="J100" s="551">
        <f>D100*0.01/'TE5'!C100</f>
        <v>0.35005638003349304</v>
      </c>
      <c r="K100" s="544">
        <f>E100*0.01/'TE5'!D100</f>
        <v>0.32519501447677618</v>
      </c>
      <c r="L100" s="551">
        <f>F100*0.01/'TE5'!E100</f>
        <v>0.30627748370170593</v>
      </c>
      <c r="M100" s="552">
        <f>G100*0.01/'TE5'!F100</f>
        <v>0.33725106716156</v>
      </c>
    </row>
    <row r="101" spans="1:13" x14ac:dyDescent="0.2">
      <c r="A101" s="67">
        <v>2005</v>
      </c>
      <c r="B101" s="428">
        <f>avghweal!Y94</f>
        <v>9759754.1252647359</v>
      </c>
      <c r="C101" s="319">
        <f>avghweal!Z94</f>
        <v>9759754.1252647359</v>
      </c>
      <c r="D101" s="524">
        <f>avghweal!AA94</f>
        <v>8572599.2396335192</v>
      </c>
      <c r="E101" s="524">
        <f>avghweal!AB94</f>
        <v>10143091.797074229</v>
      </c>
      <c r="F101" s="524">
        <f>avghweal!AC94</f>
        <v>9406880.2321181018</v>
      </c>
      <c r="G101" s="62">
        <f>avghweal!AD94</f>
        <v>14175586.98556455</v>
      </c>
      <c r="H101" s="533">
        <f>B101*0.01/'TE5'!B101</f>
        <v>0.32251283526420593</v>
      </c>
      <c r="I101" s="544">
        <f>C101*0.01/'TE5'!B101</f>
        <v>0.32251283526420593</v>
      </c>
      <c r="J101" s="551">
        <f>D101*0.01/'TE5'!C101</f>
        <v>0.36005282402038574</v>
      </c>
      <c r="K101" s="544">
        <f>E101*0.01/'TE5'!D101</f>
        <v>0.33173912763595576</v>
      </c>
      <c r="L101" s="551">
        <f>F101*0.01/'TE5'!E101</f>
        <v>0.31384617090225225</v>
      </c>
      <c r="M101" s="552">
        <f>G101*0.01/'TE5'!F101</f>
        <v>0.34526661038398743</v>
      </c>
    </row>
    <row r="102" spans="1:13" x14ac:dyDescent="0.2">
      <c r="A102" s="67">
        <v>2006</v>
      </c>
      <c r="B102" s="428">
        <f>avghweal!Y95</f>
        <v>10298791.721482188</v>
      </c>
      <c r="C102" s="319">
        <f>avghweal!Z95</f>
        <v>10298791.721482188</v>
      </c>
      <c r="D102" s="524">
        <f>avghweal!AA95</f>
        <v>8996120.8208454698</v>
      </c>
      <c r="E102" s="524">
        <f>avghweal!AB95</f>
        <v>10821874.466985928</v>
      </c>
      <c r="F102" s="524">
        <f>avghweal!AC95</f>
        <v>9819508.8889771774</v>
      </c>
      <c r="G102" s="62">
        <f>avghweal!AD95</f>
        <v>14979525.07173395</v>
      </c>
      <c r="H102" s="533">
        <f>B102*0.01/'TE5'!B102</f>
        <v>0.32650294899940491</v>
      </c>
      <c r="I102" s="544">
        <f>C102*0.01/'TE5'!B102</f>
        <v>0.32650294899940491</v>
      </c>
      <c r="J102" s="551">
        <f>D102*0.01/'TE5'!C102</f>
        <v>0.36672064661979675</v>
      </c>
      <c r="K102" s="544">
        <f>E102*0.01/'TE5'!D102</f>
        <v>0.3393036425113678</v>
      </c>
      <c r="L102" s="551">
        <f>F102*0.01/'TE5'!E102</f>
        <v>0.31451937556266779</v>
      </c>
      <c r="M102" s="552">
        <f>G102*0.01/'TE5'!F102</f>
        <v>0.35004231333732605</v>
      </c>
    </row>
    <row r="103" spans="1:13" x14ac:dyDescent="0.2">
      <c r="A103" s="67">
        <v>2007</v>
      </c>
      <c r="B103" s="428">
        <f>avghweal!Y96</f>
        <v>10580863.826025127</v>
      </c>
      <c r="C103" s="319">
        <f>avghweal!Z96</f>
        <v>10580863.826025127</v>
      </c>
      <c r="D103" s="524">
        <f>avghweal!AA96</f>
        <v>9436454.7430339213</v>
      </c>
      <c r="E103" s="524">
        <f>avghweal!AB96</f>
        <v>11009073.963497601</v>
      </c>
      <c r="F103" s="524">
        <f>avghweal!AC96</f>
        <v>10189744.975465072</v>
      </c>
      <c r="G103" s="62">
        <f>avghweal!AD96</f>
        <v>15353179.500739302</v>
      </c>
      <c r="H103" s="533">
        <f>B103*0.01/'TE5'!B103</f>
        <v>0.33321598172187805</v>
      </c>
      <c r="I103" s="544">
        <f>C103*0.01/'TE5'!B103</f>
        <v>0.33321598172187805</v>
      </c>
      <c r="J103" s="551">
        <f>D103*0.01/'TE5'!C103</f>
        <v>0.38378402590751642</v>
      </c>
      <c r="K103" s="544">
        <f>E103*0.01/'TE5'!D103</f>
        <v>0.34366041421890259</v>
      </c>
      <c r="L103" s="551">
        <f>F103*0.01/'TE5'!E103</f>
        <v>0.32351401448249811</v>
      </c>
      <c r="M103" s="552">
        <f>G103*0.01/'TE5'!F103</f>
        <v>0.35713899135589605</v>
      </c>
    </row>
    <row r="104" spans="1:13" x14ac:dyDescent="0.2">
      <c r="A104" s="67">
        <v>2008</v>
      </c>
      <c r="B104" s="428">
        <f>avghweal!Y97</f>
        <v>9649814.9350266196</v>
      </c>
      <c r="C104" s="319">
        <f>avghweal!Z97</f>
        <v>9649814.9350266196</v>
      </c>
      <c r="D104" s="524">
        <f>avghweal!AA97</f>
        <v>8482402.8366370089</v>
      </c>
      <c r="E104" s="524">
        <f>avghweal!AB97</f>
        <v>10051930.29804855</v>
      </c>
      <c r="F104" s="524">
        <f>avghweal!AC97</f>
        <v>9273983.0288128294</v>
      </c>
      <c r="G104" s="62">
        <f>avghweal!AD97</f>
        <v>13923912.148500029</v>
      </c>
      <c r="H104" s="533">
        <f>B104*0.01/'TE5'!B104</f>
        <v>0.33902481198310852</v>
      </c>
      <c r="I104" s="544">
        <f>C104*0.01/'TE5'!B104</f>
        <v>0.33902481198310852</v>
      </c>
      <c r="J104" s="551">
        <f>D104*0.01/'TE5'!C104</f>
        <v>0.39459043741226202</v>
      </c>
      <c r="K104" s="544">
        <f>E104*0.01/'TE5'!D104</f>
        <v>0.35126727819442749</v>
      </c>
      <c r="L104" s="551">
        <f>F104*0.01/'TE5'!E104</f>
        <v>0.32744094729423529</v>
      </c>
      <c r="M104" s="552">
        <f>G104*0.01/'TE5'!F104</f>
        <v>0.36251375079154974</v>
      </c>
    </row>
    <row r="105" spans="1:13" x14ac:dyDescent="0.2">
      <c r="A105" s="72">
        <v>2009</v>
      </c>
      <c r="B105" s="431">
        <f>avghweal!Y98</f>
        <v>8455921.1914919801</v>
      </c>
      <c r="C105" s="322">
        <f>avghweal!Z98</f>
        <v>8455921.1914919801</v>
      </c>
      <c r="D105" s="526">
        <f>avghweal!AA98</f>
        <v>7513934.9521295745</v>
      </c>
      <c r="E105" s="526">
        <f>avghweal!AB98</f>
        <v>8856720.0871087201</v>
      </c>
      <c r="F105" s="526">
        <f>avghweal!AC98</f>
        <v>8086320.91774044</v>
      </c>
      <c r="G105" s="68">
        <f>avghweal!AD98</f>
        <v>12197187.967145918</v>
      </c>
      <c r="H105" s="536">
        <f>B105*0.01/'TE5'!B105</f>
        <v>0.33120891451835627</v>
      </c>
      <c r="I105" s="547">
        <f>C105*0.01/'TE5'!B105</f>
        <v>0.33120891451835627</v>
      </c>
      <c r="J105" s="557">
        <f>D105*0.01/'TE5'!C105</f>
        <v>0.39148876070976252</v>
      </c>
      <c r="K105" s="558">
        <f>E105*0.01/'TE5'!D105</f>
        <v>0.34331861138343811</v>
      </c>
      <c r="L105" s="553">
        <f>F105*0.01/'TE5'!E105</f>
        <v>0.31980758905410767</v>
      </c>
      <c r="M105" s="554">
        <f>G105*0.01/'TE5'!F105</f>
        <v>0.35362395644187933</v>
      </c>
    </row>
    <row r="106" spans="1:13" x14ac:dyDescent="0.2">
      <c r="A106" s="67">
        <v>2010</v>
      </c>
      <c r="B106" s="432">
        <f>avghweal!Y99</f>
        <v>9024112.4692631643</v>
      </c>
      <c r="C106" s="323">
        <f>avghweal!Z99</f>
        <v>9024112.4692631643</v>
      </c>
      <c r="D106" s="524">
        <f>avghweal!AA99</f>
        <v>7948585.8209083015</v>
      </c>
      <c r="E106" s="524">
        <f>avghweal!AB99</f>
        <v>9356565.8357422017</v>
      </c>
      <c r="F106" s="524">
        <f>avghweal!AC99</f>
        <v>8714456.6652551014</v>
      </c>
      <c r="G106" s="62">
        <f>avghweal!AD99</f>
        <v>12927173.388668802</v>
      </c>
      <c r="H106" s="533">
        <f>B106*0.01/'TE5'!B106</f>
        <v>0.34593248367309565</v>
      </c>
      <c r="I106" s="544">
        <f>C106*0.01/'TE5'!B106</f>
        <v>0.34593248367309565</v>
      </c>
      <c r="J106" s="559">
        <f>D106*0.01/'TE5'!C106</f>
        <v>0.41424733400344849</v>
      </c>
      <c r="K106" s="560">
        <f>E106*0.01/'TE5'!D106</f>
        <v>0.35841375589370728</v>
      </c>
      <c r="L106" s="551">
        <f>F106*0.01/'TE5'!E106</f>
        <v>0.3342913687229157</v>
      </c>
      <c r="M106" s="552">
        <f>G106*0.01/'TE5'!F106</f>
        <v>0.36868399381637579</v>
      </c>
    </row>
    <row r="107" spans="1:13" x14ac:dyDescent="0.2">
      <c r="A107" s="67">
        <v>2011</v>
      </c>
      <c r="B107" s="432">
        <f>avghweal!Y100</f>
        <v>9267057.7198774461</v>
      </c>
      <c r="C107" s="323">
        <f>avghweal!Z100</f>
        <v>9267057.7198774461</v>
      </c>
      <c r="D107" s="524">
        <f>avghweal!AA100</f>
        <v>8260955.7041602889</v>
      </c>
      <c r="E107" s="524">
        <f>avghweal!AB100</f>
        <v>9769128.4405714422</v>
      </c>
      <c r="F107" s="524">
        <f>avghweal!AC100</f>
        <v>8806891.4434065986</v>
      </c>
      <c r="G107" s="62">
        <f>avghweal!AD100</f>
        <v>13291087.872886462</v>
      </c>
      <c r="H107" s="533">
        <f>B107*0.01/'TE5'!B107</f>
        <v>0.35204851627349859</v>
      </c>
      <c r="I107" s="544">
        <f>C107*0.01/'TE5'!B107</f>
        <v>0.35204851627349859</v>
      </c>
      <c r="J107" s="559">
        <f>D107*0.01/'TE5'!C107</f>
        <v>0.42468053102493297</v>
      </c>
      <c r="K107" s="560">
        <f>E107*0.01/'TE5'!D107</f>
        <v>0.36509612202644348</v>
      </c>
      <c r="L107" s="551">
        <f>F107*0.01/'TE5'!E107</f>
        <v>0.33975493907928467</v>
      </c>
      <c r="M107" s="552">
        <f>G107*0.01/'TE5'!F107</f>
        <v>0.37691822648048401</v>
      </c>
    </row>
    <row r="108" spans="1:13" x14ac:dyDescent="0.2">
      <c r="A108" s="67">
        <v>2012</v>
      </c>
      <c r="B108" s="432">
        <f>avghweal!Y101</f>
        <v>9787213.9785028286</v>
      </c>
      <c r="C108" s="323">
        <f>avghweal!Z101</f>
        <v>9787213.9785028286</v>
      </c>
      <c r="D108" s="524">
        <f>avghweal!AA101</f>
        <v>8785941.4401802719</v>
      </c>
      <c r="E108" s="524">
        <f>avghweal!AB101</f>
        <v>10194469.565641953</v>
      </c>
      <c r="F108" s="524">
        <f>avghweal!AC101</f>
        <v>9408130.9913433697</v>
      </c>
      <c r="G108" s="62">
        <f>avghweal!AD101</f>
        <v>13951277.565523352</v>
      </c>
      <c r="H108" s="533">
        <f>B108*0.01/'TE5'!B108</f>
        <v>0.36663404107093805</v>
      </c>
      <c r="I108" s="544">
        <f>C108*0.01/'TE5'!B108</f>
        <v>0.36663404107093805</v>
      </c>
      <c r="J108" s="559">
        <f>D108*0.01/'TE5'!C108</f>
        <v>0.45126765966415394</v>
      </c>
      <c r="K108" s="560">
        <f>E108*0.01/'TE5'!D108</f>
        <v>0.3794158399105072</v>
      </c>
      <c r="L108" s="551">
        <f>F108*0.01/'TE5'!E108</f>
        <v>0.3545776903629303</v>
      </c>
      <c r="M108" s="552">
        <f>G108*0.01/'TE5'!F108</f>
        <v>0.39121451973915095</v>
      </c>
    </row>
    <row r="109" spans="1:13" x14ac:dyDescent="0.2">
      <c r="A109" s="67">
        <v>2013</v>
      </c>
      <c r="B109" s="432">
        <f>avghweal!Y102</f>
        <v>10274823.56822053</v>
      </c>
      <c r="C109" s="323">
        <f>avghweal!Z102</f>
        <v>10274823.56822053</v>
      </c>
      <c r="D109" s="524">
        <f>avghweal!AA102</f>
        <v>8576670.0594306886</v>
      </c>
      <c r="E109" s="524">
        <f>avghweal!AB102</f>
        <v>10727360.968647903</v>
      </c>
      <c r="F109" s="524">
        <f>avghweal!AC102</f>
        <v>9862258.5244040005</v>
      </c>
      <c r="G109" s="62">
        <f>avghweal!AD102</f>
        <v>14646429.01748265</v>
      </c>
      <c r="H109" s="533">
        <f>B109*0.01/'TE5'!B109</f>
        <v>0.35660436749458319</v>
      </c>
      <c r="I109" s="544">
        <f>C109*0.01/'TE5'!B109</f>
        <v>0.35660436749458319</v>
      </c>
      <c r="J109" s="559">
        <f>D109*0.01/'TE5'!C109</f>
        <v>0.40196868777275091</v>
      </c>
      <c r="K109" s="560">
        <f>E109*0.01/'TE5'!D109</f>
        <v>0.36722177267074579</v>
      </c>
      <c r="L109" s="551">
        <f>F109*0.01/'TE5'!E109</f>
        <v>0.34669342637062078</v>
      </c>
      <c r="M109" s="552">
        <f>G109*0.01/'TE5'!F109</f>
        <v>0.38010829687118525</v>
      </c>
    </row>
    <row r="110" spans="1:13" x14ac:dyDescent="0.2">
      <c r="A110" s="67">
        <v>2014</v>
      </c>
      <c r="B110" s="432">
        <f>avghweal!Y103</f>
        <v>11064609.916269397</v>
      </c>
      <c r="C110" s="323">
        <f>avghweal!Z103</f>
        <v>11064609.916269397</v>
      </c>
      <c r="D110" s="524">
        <f>avghweal!AA103</f>
        <v>9285685.7042328343</v>
      </c>
      <c r="E110" s="524">
        <f>avghweal!AB103</f>
        <v>11501918.066422757</v>
      </c>
      <c r="F110" s="524">
        <f>avghweal!AC103</f>
        <v>10666133.325958462</v>
      </c>
      <c r="G110" s="62">
        <f>avghweal!AD103</f>
        <v>15765431.944870019</v>
      </c>
      <c r="H110" s="533">
        <f>B110*0.01/'TE5'!B110</f>
        <v>0.35856708884239191</v>
      </c>
      <c r="I110" s="544">
        <f>C110*0.01/'TE5'!B110</f>
        <v>0.35856708884239191</v>
      </c>
      <c r="J110" s="559">
        <f>D110*0.01/'TE5'!C110</f>
        <v>0.40210539102554316</v>
      </c>
      <c r="K110" s="560">
        <f>E110*0.01/'TE5'!D110</f>
        <v>0.36771413683891291</v>
      </c>
      <c r="L110" s="551">
        <f>F110*0.01/'TE5'!E110</f>
        <v>0.35003292560577398</v>
      </c>
      <c r="M110" s="552">
        <f>G110*0.01/'TE5'!F110</f>
        <v>0.3836055994033814</v>
      </c>
    </row>
    <row r="111" spans="1:13" x14ac:dyDescent="0.2">
      <c r="A111" s="67">
        <v>2015</v>
      </c>
      <c r="B111" s="432">
        <f>avghweal!Y104</f>
        <v>11474858.975253504</v>
      </c>
      <c r="C111" s="323">
        <f>avghweal!Z104</f>
        <v>11474858.975253504</v>
      </c>
      <c r="D111" s="524">
        <f>avghweal!AA104</f>
        <v>9560862.9654413387</v>
      </c>
      <c r="E111" s="524">
        <f>avghweal!AB104</f>
        <v>12059987.961691299</v>
      </c>
      <c r="F111" s="524">
        <f>avghweal!AC104</f>
        <v>10937963.410824807</v>
      </c>
      <c r="G111" s="62">
        <f>avghweal!AD104</f>
        <v>16363112.32401232</v>
      </c>
      <c r="H111" s="533">
        <f>B111*0.01/'TE5'!B111</f>
        <v>0.35842850804328913</v>
      </c>
      <c r="I111" s="544">
        <f>C111*0.01/'TE5'!B111</f>
        <v>0.35842850804328913</v>
      </c>
      <c r="J111" s="559">
        <f>D111*0.01/'TE5'!C111</f>
        <v>0.40135875344276434</v>
      </c>
      <c r="K111" s="560">
        <f>E111*0.01/'TE5'!D111</f>
        <v>0.36953082680702204</v>
      </c>
      <c r="L111" s="551">
        <f>F111*0.01/'TE5'!E111</f>
        <v>0.34784564375877375</v>
      </c>
      <c r="M111" s="552">
        <f>G111*0.01/'TE5'!F111</f>
        <v>0.38430356979370123</v>
      </c>
    </row>
    <row r="112" spans="1:13" x14ac:dyDescent="0.2">
      <c r="A112" s="67">
        <v>2016</v>
      </c>
      <c r="B112" s="432">
        <f>avghweal!Y105</f>
        <v>11615680.91609446</v>
      </c>
      <c r="C112" s="323">
        <f>avghweal!Z105</f>
        <v>11615680.91609446</v>
      </c>
      <c r="D112" s="524">
        <f>avghweal!AA105</f>
        <v>9593865.1926544067</v>
      </c>
      <c r="E112" s="524">
        <f>avghweal!AB105</f>
        <v>12193221.193887984</v>
      </c>
      <c r="F112" s="524">
        <f>avghweal!AC105</f>
        <v>11089236.385396233</v>
      </c>
      <c r="G112" s="62">
        <f>avghweal!AD105</f>
        <v>16494485.463352101</v>
      </c>
      <c r="H112" s="533">
        <f>B112*0.01/'TE5'!B112</f>
        <v>0.35520789027214045</v>
      </c>
      <c r="I112" s="544">
        <f>C112*0.01/'TE5'!B112</f>
        <v>0.35520789027214045</v>
      </c>
      <c r="J112" s="559">
        <f>D112*0.01/'TE5'!C112</f>
        <v>0.39820167422294617</v>
      </c>
      <c r="K112" s="560">
        <f>E112*0.01/'TE5'!D112</f>
        <v>0.36588031053543091</v>
      </c>
      <c r="L112" s="551">
        <f>F112*0.01/'TE5'!E112</f>
        <v>0.34511706233024597</v>
      </c>
      <c r="M112" s="552">
        <f>G112*0.01/'TE5'!F112</f>
        <v>0.3809725940227508</v>
      </c>
    </row>
    <row r="113" spans="1:13" x14ac:dyDescent="0.2">
      <c r="A113" s="67">
        <v>2017</v>
      </c>
      <c r="B113" s="432">
        <f>avghweal!Y106</f>
        <v>12288901.807093443</v>
      </c>
      <c r="C113" s="323">
        <f>avghweal!Z106</f>
        <v>12288901.807093443</v>
      </c>
      <c r="D113" s="524">
        <f>avghweal!AA106</f>
        <v>11328803.482036175</v>
      </c>
      <c r="E113" s="524">
        <f>avghweal!AB106</f>
        <v>12811928.179752257</v>
      </c>
      <c r="F113" s="524">
        <f>avghweal!AC106</f>
        <v>11800023.849258834</v>
      </c>
      <c r="G113" s="62">
        <f>avghweal!AD106</f>
        <v>17652370.902263336</v>
      </c>
      <c r="H113" s="533">
        <f>B113*0.01/'TE5'!B113</f>
        <v>0.35505849123001099</v>
      </c>
      <c r="I113" s="544">
        <f>C113*0.01/'TE5'!B113</f>
        <v>0.35505849123001099</v>
      </c>
      <c r="J113" s="559">
        <f>D113*0.01/'TE5'!C113</f>
        <v>0.42839211225509649</v>
      </c>
      <c r="K113" s="560">
        <f>E113*0.01/'TE5'!D113</f>
        <v>0.36618730425834661</v>
      </c>
      <c r="L113" s="551">
        <f>F113*0.01/'TE5'!E113</f>
        <v>0.3444100022315979</v>
      </c>
      <c r="M113" s="552">
        <f>G113*0.01/'TE5'!F113</f>
        <v>0.3807592093944549</v>
      </c>
    </row>
    <row r="114" spans="1:13" x14ac:dyDescent="0.2">
      <c r="A114" s="67">
        <v>2018</v>
      </c>
      <c r="B114" s="432">
        <f>avghweal!Y107</f>
        <v>12384683.038655637</v>
      </c>
      <c r="C114" s="323">
        <f>avghweal!Z107</f>
        <v>12384683.038655637</v>
      </c>
      <c r="D114" s="524">
        <f>avghweal!AA107</f>
        <v>11420276.490667976</v>
      </c>
      <c r="E114" s="524">
        <f>avghweal!AB107</f>
        <v>12906372.968638046</v>
      </c>
      <c r="F114" s="524">
        <f>avghweal!AC107</f>
        <v>11900380.215888115</v>
      </c>
      <c r="G114" s="62">
        <f>avghweal!AD107</f>
        <v>17809741.716452397</v>
      </c>
      <c r="H114" s="533">
        <f>B114*0.01/'TE5'!B114</f>
        <v>0.35211536288261414</v>
      </c>
      <c r="I114" s="544">
        <f>C114*0.01/'TE5'!B114</f>
        <v>0.35211536288261414</v>
      </c>
      <c r="J114" s="559">
        <f>D114*0.01/'TE5'!C114</f>
        <v>0.42291396856307983</v>
      </c>
      <c r="K114" s="560">
        <f>E114*0.01/'TE5'!D114</f>
        <v>0.36293363571166992</v>
      </c>
      <c r="L114" s="551">
        <f>F114*0.01/'TE5'!E114</f>
        <v>0.3418540358543396</v>
      </c>
      <c r="M114" s="552">
        <f>G114*0.01/'TE5'!F114</f>
        <v>0.37839391827583307</v>
      </c>
    </row>
    <row r="115" spans="1:13" x14ac:dyDescent="0.2">
      <c r="A115" s="67">
        <v>2019</v>
      </c>
      <c r="B115" s="432">
        <f>avghweal!Y108</f>
        <v>12790122.57344126</v>
      </c>
      <c r="C115" s="323">
        <f>avghweal!Z108</f>
        <v>12790122.57344126</v>
      </c>
      <c r="D115" s="524">
        <f>avghweal!AA108</f>
        <v>11775263.110127671</v>
      </c>
      <c r="E115" s="524">
        <f>avghweal!AB108</f>
        <v>13304573.585845642</v>
      </c>
      <c r="F115" s="524">
        <f>avghweal!AC108</f>
        <v>12314012.321754988</v>
      </c>
      <c r="G115" s="62">
        <f>avghweal!AD108</f>
        <v>18466910.003481664</v>
      </c>
      <c r="H115" s="533">
        <f>B115*0.01/'TE5'!B115</f>
        <v>0.34877875447273254</v>
      </c>
      <c r="I115" s="544">
        <f>C115*0.01/'TE5'!B115</f>
        <v>0.34877875447273254</v>
      </c>
      <c r="J115" s="559">
        <f>D115*0.01/'TE5'!C115</f>
        <v>0.41847458481788641</v>
      </c>
      <c r="K115" s="560">
        <f>E115*0.01/'TE5'!D115</f>
        <v>0.35921797156333923</v>
      </c>
      <c r="L115" s="551">
        <f>F115*0.01/'TE5'!E115</f>
        <v>0.33894249796867376</v>
      </c>
      <c r="M115" s="552">
        <f>G115*0.01/'TE5'!F115</f>
        <v>0.37440243363380427</v>
      </c>
    </row>
    <row r="116" spans="1:13" ht="17" thickBot="1" x14ac:dyDescent="0.25">
      <c r="A116" s="1105"/>
      <c r="B116" s="1106"/>
      <c r="C116" s="1101"/>
      <c r="D116" s="1107"/>
      <c r="E116" s="1107"/>
      <c r="F116" s="1107"/>
      <c r="G116" s="1098"/>
      <c r="H116" s="1115"/>
      <c r="I116" s="1116"/>
      <c r="J116" s="1117"/>
      <c r="K116" s="1118"/>
      <c r="L116" s="1119"/>
      <c r="M116" s="1120"/>
    </row>
    <row r="117" spans="1:13" ht="17" thickTop="1" x14ac:dyDescent="0.2">
      <c r="A117" s="61"/>
      <c r="B117" s="60"/>
      <c r="C117" s="60"/>
      <c r="D117" s="60"/>
      <c r="E117" s="60"/>
      <c r="F117" s="60"/>
      <c r="G117" s="59"/>
      <c r="H117" s="60"/>
      <c r="I117" s="60"/>
      <c r="J117" s="60"/>
      <c r="K117" s="60"/>
      <c r="L117" s="60"/>
      <c r="M117" s="59"/>
    </row>
    <row r="118" spans="1:13" x14ac:dyDescent="0.2">
      <c r="D118" s="57"/>
      <c r="E118" s="57"/>
      <c r="F118" s="57"/>
      <c r="H118" s="57"/>
      <c r="I118" s="57"/>
      <c r="J118" s="57"/>
      <c r="K118" s="57"/>
      <c r="L118" s="57"/>
    </row>
  </sheetData>
  <mergeCells count="3">
    <mergeCell ref="A4:M4"/>
    <mergeCell ref="B7:G7"/>
    <mergeCell ref="H7:M7"/>
  </mergeCells>
  <hyperlinks>
    <hyperlink ref="A1" location="Index!A1" display="Back to index" xr:uid="{00000000-0004-0000-5D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theme="5" tint="0.39997558519241921"/>
  </sheetPr>
  <dimension ref="A1:O118"/>
  <sheetViews>
    <sheetView workbookViewId="0">
      <pane xSplit="1" ySplit="8" topLeftCell="B85" activePane="bottomRight" state="frozen"/>
      <selection activeCell="D32" sqref="D32"/>
      <selection pane="topRight" activeCell="D32" sqref="D32"/>
      <selection pane="bottomLeft" activeCell="D32" sqref="D32"/>
      <selection pane="bottomRight" activeCell="A116" sqref="A116:M116"/>
    </sheetView>
  </sheetViews>
  <sheetFormatPr baseColWidth="10" defaultColWidth="10.83203125" defaultRowHeight="16" x14ac:dyDescent="0.2"/>
  <cols>
    <col min="1" max="1" width="10.83203125" style="56"/>
    <col min="2" max="13" width="12" style="56" customWidth="1"/>
    <col min="14" max="16384" width="10.83203125" style="56"/>
  </cols>
  <sheetData>
    <row r="1" spans="1:13" x14ac:dyDescent="0.2">
      <c r="A1" s="52" t="s">
        <v>36</v>
      </c>
      <c r="B1" s="52"/>
      <c r="C1" s="52"/>
      <c r="G1" s="100"/>
      <c r="H1" s="100"/>
      <c r="I1" s="100"/>
      <c r="J1" s="100"/>
      <c r="K1" s="100"/>
      <c r="L1" s="100"/>
      <c r="M1" s="100"/>
    </row>
    <row r="2" spans="1:13" x14ac:dyDescent="0.2">
      <c r="H2" s="98"/>
      <c r="I2" s="98"/>
    </row>
    <row r="3" spans="1:13" ht="17" thickBot="1" x14ac:dyDescent="0.25"/>
    <row r="4" spans="1:13" ht="25" customHeight="1" thickTop="1" x14ac:dyDescent="0.2">
      <c r="A4" s="1391" t="s">
        <v>255</v>
      </c>
      <c r="B4" s="1392"/>
      <c r="C4" s="1392"/>
      <c r="D4" s="1392"/>
      <c r="E4" s="1392"/>
      <c r="F4" s="1392"/>
      <c r="G4" s="1392"/>
      <c r="H4" s="1392"/>
      <c r="I4" s="1392"/>
      <c r="J4" s="1392"/>
      <c r="K4" s="1392"/>
      <c r="L4" s="1392"/>
      <c r="M4" s="1393"/>
    </row>
    <row r="5" spans="1:13" x14ac:dyDescent="0.2">
      <c r="A5" s="96"/>
      <c r="B5" s="97"/>
      <c r="C5" s="97"/>
      <c r="D5" s="59"/>
      <c r="E5" s="59"/>
      <c r="F5" s="59"/>
      <c r="G5" s="59"/>
      <c r="H5" s="59"/>
      <c r="I5" s="59"/>
      <c r="J5" s="59"/>
      <c r="K5" s="59"/>
      <c r="L5" s="59"/>
      <c r="M5" s="208"/>
    </row>
    <row r="6" spans="1:13" x14ac:dyDescent="0.2">
      <c r="A6" s="96"/>
      <c r="B6" s="45" t="s">
        <v>35</v>
      </c>
      <c r="C6" s="45" t="s">
        <v>34</v>
      </c>
      <c r="D6" s="45" t="s">
        <v>33</v>
      </c>
      <c r="E6" s="45" t="s">
        <v>32</v>
      </c>
      <c r="F6" s="45" t="s">
        <v>31</v>
      </c>
      <c r="G6" s="45" t="s">
        <v>30</v>
      </c>
      <c r="H6" s="48" t="s">
        <v>29</v>
      </c>
      <c r="I6" s="468" t="s">
        <v>28</v>
      </c>
      <c r="J6" s="468" t="s">
        <v>27</v>
      </c>
      <c r="K6" s="468" t="s">
        <v>26</v>
      </c>
      <c r="L6" s="468" t="s">
        <v>25</v>
      </c>
      <c r="M6" s="433" t="s">
        <v>24</v>
      </c>
    </row>
    <row r="7" spans="1:13" ht="20" customHeight="1" x14ac:dyDescent="0.2">
      <c r="A7" s="96"/>
      <c r="B7" s="1455" t="s">
        <v>375</v>
      </c>
      <c r="C7" s="1379"/>
      <c r="D7" s="1387"/>
      <c r="E7" s="1387"/>
      <c r="F7" s="1387"/>
      <c r="G7" s="1387"/>
      <c r="H7" s="1379" t="s">
        <v>90</v>
      </c>
      <c r="I7" s="1379"/>
      <c r="J7" s="1387"/>
      <c r="K7" s="1387"/>
      <c r="L7" s="1387"/>
      <c r="M7" s="1390"/>
    </row>
    <row r="8" spans="1:13" s="87" customFormat="1" ht="52" customHeight="1" x14ac:dyDescent="0.2">
      <c r="A8" s="95"/>
      <c r="B8" s="835" t="s">
        <v>306</v>
      </c>
      <c r="C8" s="352" t="s">
        <v>309</v>
      </c>
      <c r="D8" s="352" t="s">
        <v>87</v>
      </c>
      <c r="E8" s="352" t="s">
        <v>88</v>
      </c>
      <c r="F8" s="352" t="s">
        <v>89</v>
      </c>
      <c r="G8" s="352" t="s">
        <v>56</v>
      </c>
      <c r="H8" s="424" t="s">
        <v>306</v>
      </c>
      <c r="I8" s="352" t="s">
        <v>309</v>
      </c>
      <c r="J8" s="352" t="s">
        <v>87</v>
      </c>
      <c r="K8" s="352" t="s">
        <v>88</v>
      </c>
      <c r="L8" s="352" t="s">
        <v>89</v>
      </c>
      <c r="M8" s="359" t="s">
        <v>56</v>
      </c>
    </row>
    <row r="9" spans="1:13" s="87" customFormat="1" ht="15" customHeight="1" x14ac:dyDescent="0.2">
      <c r="A9" s="93">
        <v>1913</v>
      </c>
      <c r="B9" s="425"/>
      <c r="C9" s="317">
        <f>avghweal!AL2</f>
        <v>13897582.492692862</v>
      </c>
      <c r="D9" s="317"/>
      <c r="E9" s="85"/>
      <c r="F9" s="85"/>
      <c r="G9" s="84">
        <f>avghweal!AP2</f>
        <v>21161008.800802633</v>
      </c>
      <c r="H9" s="530"/>
      <c r="I9" s="541">
        <f>C9*0.001/'TE5'!B9</f>
        <v>0.23787205469888376</v>
      </c>
      <c r="J9" s="575"/>
      <c r="K9" s="541"/>
      <c r="L9" s="575"/>
      <c r="M9" s="561">
        <f>G9*0.001/'TE5'!F9</f>
        <v>0.24088241302972749</v>
      </c>
    </row>
    <row r="10" spans="1:13" s="87" customFormat="1" ht="15" customHeight="1" x14ac:dyDescent="0.2">
      <c r="A10" s="92">
        <v>1914</v>
      </c>
      <c r="B10" s="425"/>
      <c r="C10" s="317">
        <f>avghweal!AL3</f>
        <v>13566729.016355019</v>
      </c>
      <c r="D10" s="317"/>
      <c r="E10" s="85"/>
      <c r="F10" s="85"/>
      <c r="G10" s="84">
        <f>avghweal!AP3</f>
        <v>20683818.134836655</v>
      </c>
      <c r="H10" s="530"/>
      <c r="I10" s="541">
        <f>C10*0.001/'TE5'!B10</f>
        <v>0.23207946912674213</v>
      </c>
      <c r="J10" s="575"/>
      <c r="K10" s="541"/>
      <c r="L10" s="575"/>
      <c r="M10" s="561">
        <f>G10*0.001/'TE5'!F10</f>
        <v>0.23500647153718962</v>
      </c>
    </row>
    <row r="11" spans="1:13" s="87" customFormat="1" ht="15" customHeight="1" x14ac:dyDescent="0.2">
      <c r="A11" s="92">
        <v>1915</v>
      </c>
      <c r="B11" s="425"/>
      <c r="C11" s="317">
        <f>avghweal!AL4</f>
        <v>15170789.065457115</v>
      </c>
      <c r="D11" s="317"/>
      <c r="E11" s="85"/>
      <c r="F11" s="85"/>
      <c r="G11" s="84">
        <f>avghweal!AP4</f>
        <v>23139902.676983513</v>
      </c>
      <c r="H11" s="530"/>
      <c r="I11" s="541">
        <f>C11*0.001/'TE5'!B11</f>
        <v>0.24310554591918843</v>
      </c>
      <c r="J11" s="575"/>
      <c r="K11" s="541"/>
      <c r="L11" s="575"/>
      <c r="M11" s="561">
        <f>G11*0.001/'TE5'!F11</f>
        <v>0.24596296376090054</v>
      </c>
    </row>
    <row r="12" spans="1:13" s="87" customFormat="1" ht="15" customHeight="1" x14ac:dyDescent="0.2">
      <c r="A12" s="92">
        <v>1916</v>
      </c>
      <c r="B12" s="425"/>
      <c r="C12" s="317">
        <f>avghweal!AL5</f>
        <v>16677487.150732677</v>
      </c>
      <c r="D12" s="317"/>
      <c r="E12" s="85"/>
      <c r="F12" s="85"/>
      <c r="G12" s="84">
        <f>avghweal!AP5</f>
        <v>25447623.958194669</v>
      </c>
      <c r="H12" s="530"/>
      <c r="I12" s="541">
        <f>C12*0.001/'TE5'!B12</f>
        <v>0.26049901865913672</v>
      </c>
      <c r="J12" s="575"/>
      <c r="K12" s="541"/>
      <c r="L12" s="575"/>
      <c r="M12" s="561">
        <f>G12*0.001/'TE5'!F12</f>
        <v>0.26332322244875889</v>
      </c>
    </row>
    <row r="13" spans="1:13" s="87" customFormat="1" ht="15" customHeight="1" x14ac:dyDescent="0.2">
      <c r="A13" s="92">
        <v>1917</v>
      </c>
      <c r="B13" s="425"/>
      <c r="C13" s="317">
        <f>avghweal!AL6</f>
        <v>12149800.919041637</v>
      </c>
      <c r="D13" s="317"/>
      <c r="E13" s="85"/>
      <c r="F13" s="85"/>
      <c r="G13" s="84">
        <f>avghweal!AP6</f>
        <v>18571365.659013387</v>
      </c>
      <c r="H13" s="530"/>
      <c r="I13" s="541">
        <f>C13*0.001/'TE5'!B13</f>
        <v>0.22116918779671826</v>
      </c>
      <c r="J13" s="575"/>
      <c r="K13" s="541"/>
      <c r="L13" s="575"/>
      <c r="M13" s="561">
        <f>G13*0.001/'TE5'!F13</f>
        <v>0.22414368288578476</v>
      </c>
    </row>
    <row r="14" spans="1:13" s="87" customFormat="1" ht="15" customHeight="1" x14ac:dyDescent="0.2">
      <c r="A14" s="92">
        <v>1918</v>
      </c>
      <c r="B14" s="425"/>
      <c r="C14" s="317">
        <f>avghweal!AL7</f>
        <v>8824334.1460998952</v>
      </c>
      <c r="D14" s="353"/>
      <c r="E14" s="314"/>
      <c r="F14" s="314"/>
      <c r="G14" s="84">
        <f>avghweal!AP7</f>
        <v>13429258.020478649</v>
      </c>
      <c r="H14" s="530"/>
      <c r="I14" s="541">
        <f>C14*0.001/'TE5'!B14</f>
        <v>0.17573000679500173</v>
      </c>
      <c r="J14" s="575"/>
      <c r="K14" s="541"/>
      <c r="L14" s="575"/>
      <c r="M14" s="561">
        <f>G14*0.001/'TE5'!F14</f>
        <v>0.17887720996991377</v>
      </c>
    </row>
    <row r="15" spans="1:13" s="87" customFormat="1" ht="15" customHeight="1" x14ac:dyDescent="0.2">
      <c r="A15" s="91">
        <v>1919</v>
      </c>
      <c r="B15" s="426"/>
      <c r="C15" s="316">
        <f>avghweal!AL8</f>
        <v>9025835.5251175351</v>
      </c>
      <c r="D15" s="354"/>
      <c r="E15" s="315"/>
      <c r="F15" s="315"/>
      <c r="G15" s="88">
        <f>avghweal!AP8</f>
        <v>13814477.597869847</v>
      </c>
      <c r="H15" s="531"/>
      <c r="I15" s="542">
        <f>C15*0.001/'TE5'!B15</f>
        <v>0.18266329253935906</v>
      </c>
      <c r="J15" s="576"/>
      <c r="K15" s="542"/>
      <c r="L15" s="576"/>
      <c r="M15" s="562">
        <f>G15*0.001/'TE5'!F15</f>
        <v>0.18584321152842595</v>
      </c>
    </row>
    <row r="16" spans="1:13" s="87" customFormat="1" ht="15" customHeight="1" x14ac:dyDescent="0.2">
      <c r="A16" s="92">
        <v>1920</v>
      </c>
      <c r="B16" s="425"/>
      <c r="C16" s="317">
        <f>avghweal!AL9</f>
        <v>6248120.5559852244</v>
      </c>
      <c r="D16" s="353"/>
      <c r="E16" s="314"/>
      <c r="F16" s="314"/>
      <c r="G16" s="84">
        <f>avghweal!AP9</f>
        <v>9623572.1018597949</v>
      </c>
      <c r="H16" s="530"/>
      <c r="I16" s="541">
        <f>C16*0.001/'TE5'!B16</f>
        <v>0.14492010892943577</v>
      </c>
      <c r="J16" s="575"/>
      <c r="K16" s="541"/>
      <c r="L16" s="575"/>
      <c r="M16" s="561">
        <f>G16*0.001/'TE5'!F16</f>
        <v>0.14820942332952136</v>
      </c>
    </row>
    <row r="17" spans="1:13" s="87" customFormat="1" ht="15" customHeight="1" x14ac:dyDescent="0.2">
      <c r="A17" s="92">
        <v>1921</v>
      </c>
      <c r="B17" s="425"/>
      <c r="C17" s="317">
        <f>avghweal!AL10</f>
        <v>7238765.0716951992</v>
      </c>
      <c r="D17" s="353"/>
      <c r="E17" s="314"/>
      <c r="F17" s="314"/>
      <c r="G17" s="84">
        <f>avghweal!AP10</f>
        <v>11091683.681460012</v>
      </c>
      <c r="H17" s="530"/>
      <c r="I17" s="541">
        <f>C17*0.001/'TE5'!B17</f>
        <v>0.15390210551699648</v>
      </c>
      <c r="J17" s="575"/>
      <c r="K17" s="541"/>
      <c r="L17" s="575"/>
      <c r="M17" s="561">
        <f>G17*0.001/'TE5'!F17</f>
        <v>0.15695034217750581</v>
      </c>
    </row>
    <row r="18" spans="1:13" s="87" customFormat="1" ht="15" customHeight="1" x14ac:dyDescent="0.2">
      <c r="A18" s="92">
        <v>1922</v>
      </c>
      <c r="B18" s="425"/>
      <c r="C18" s="317">
        <f>avghweal!AL11</f>
        <v>9297574.4277480002</v>
      </c>
      <c r="D18" s="353"/>
      <c r="E18" s="314"/>
      <c r="F18" s="314"/>
      <c r="G18" s="84">
        <f>avghweal!AP11</f>
        <v>14163860.581550136</v>
      </c>
      <c r="H18" s="530"/>
      <c r="I18" s="541">
        <f>C18*0.001/'TE5'!B18</f>
        <v>0.17610166642034195</v>
      </c>
      <c r="J18" s="575"/>
      <c r="K18" s="541"/>
      <c r="L18" s="575"/>
      <c r="M18" s="561">
        <f>G18*0.001/'TE5'!F18</f>
        <v>0.17905958411403611</v>
      </c>
    </row>
    <row r="19" spans="1:13" s="87" customFormat="1" ht="15" customHeight="1" x14ac:dyDescent="0.2">
      <c r="A19" s="92">
        <v>1923</v>
      </c>
      <c r="B19" s="425"/>
      <c r="C19" s="317">
        <f>avghweal!AL12</f>
        <v>7978795.4052649466</v>
      </c>
      <c r="D19" s="353"/>
      <c r="E19" s="314"/>
      <c r="F19" s="314"/>
      <c r="G19" s="84">
        <f>avghweal!AP12</f>
        <v>12186054.811613429</v>
      </c>
      <c r="H19" s="530"/>
      <c r="I19" s="541">
        <f>C19*0.001/'TE5'!B19</f>
        <v>0.15080256982564527</v>
      </c>
      <c r="J19" s="575"/>
      <c r="K19" s="541"/>
      <c r="L19" s="575"/>
      <c r="M19" s="561">
        <f>G19*0.001/'TE5'!F19</f>
        <v>0.15381328360268867</v>
      </c>
    </row>
    <row r="20" spans="1:13" s="87" customFormat="1" ht="15" customHeight="1" x14ac:dyDescent="0.2">
      <c r="A20" s="92">
        <v>1924</v>
      </c>
      <c r="B20" s="425"/>
      <c r="C20" s="317">
        <f>avghweal!AL13</f>
        <v>8830041.3049294669</v>
      </c>
      <c r="D20" s="353"/>
      <c r="E20" s="314"/>
      <c r="F20" s="314"/>
      <c r="G20" s="84">
        <f>avghweal!AP13</f>
        <v>13454614.317979744</v>
      </c>
      <c r="H20" s="530"/>
      <c r="I20" s="541">
        <f>C20*0.001/'TE5'!B20</f>
        <v>0.16369481760920546</v>
      </c>
      <c r="J20" s="575"/>
      <c r="K20" s="541"/>
      <c r="L20" s="575"/>
      <c r="M20" s="561">
        <f>G20*0.001/'TE5'!F20</f>
        <v>0.1666060305002188</v>
      </c>
    </row>
    <row r="21" spans="1:13" s="87" customFormat="1" ht="15" customHeight="1" x14ac:dyDescent="0.2">
      <c r="A21" s="92">
        <v>1925</v>
      </c>
      <c r="B21" s="425"/>
      <c r="C21" s="317">
        <f>avghweal!AL14</f>
        <v>10263689.035315756</v>
      </c>
      <c r="D21" s="353"/>
      <c r="E21" s="314"/>
      <c r="F21" s="314"/>
      <c r="G21" s="84">
        <f>avghweal!AP14</f>
        <v>15607792.511335704</v>
      </c>
      <c r="H21" s="530"/>
      <c r="I21" s="541">
        <f>C21*0.001/'TE5'!B21</f>
        <v>0.18061343328827589</v>
      </c>
      <c r="J21" s="575"/>
      <c r="K21" s="541"/>
      <c r="L21" s="575"/>
      <c r="M21" s="561">
        <f>G21*0.001/'TE5'!F21</f>
        <v>0.18349558119307394</v>
      </c>
    </row>
    <row r="22" spans="1:13" s="87" customFormat="1" ht="15" customHeight="1" x14ac:dyDescent="0.2">
      <c r="A22" s="92">
        <v>1926</v>
      </c>
      <c r="B22" s="425"/>
      <c r="C22" s="317">
        <f>avghweal!AL15</f>
        <v>11362072.938638637</v>
      </c>
      <c r="D22" s="353"/>
      <c r="E22" s="314"/>
      <c r="F22" s="314"/>
      <c r="G22" s="84">
        <f>avghweal!AP15</f>
        <v>17282953.21886107</v>
      </c>
      <c r="H22" s="530"/>
      <c r="I22" s="541">
        <f>C22*0.001/'TE5'!B22</f>
        <v>0.19384012057635272</v>
      </c>
      <c r="J22" s="575"/>
      <c r="K22" s="541"/>
      <c r="L22" s="575"/>
      <c r="M22" s="561">
        <f>G22*0.001/'TE5'!F22</f>
        <v>0.19674213844059449</v>
      </c>
    </row>
    <row r="23" spans="1:13" s="87" customFormat="1" ht="15" customHeight="1" x14ac:dyDescent="0.2">
      <c r="A23" s="92">
        <v>1927</v>
      </c>
      <c r="B23" s="425"/>
      <c r="C23" s="317">
        <f>avghweal!AL16</f>
        <v>13175910.546906287</v>
      </c>
      <c r="D23" s="353"/>
      <c r="E23" s="314"/>
      <c r="F23" s="314"/>
      <c r="G23" s="84">
        <f>avghweal!AP16</f>
        <v>20050854.483726941</v>
      </c>
      <c r="H23" s="530"/>
      <c r="I23" s="541">
        <f>C23*0.001/'TE5'!B23</f>
        <v>0.21047330732182687</v>
      </c>
      <c r="J23" s="575"/>
      <c r="K23" s="541"/>
      <c r="L23" s="575"/>
      <c r="M23" s="561">
        <f>G23*0.001/'TE5'!F23</f>
        <v>0.21343812992518371</v>
      </c>
    </row>
    <row r="24" spans="1:13" s="87" customFormat="1" ht="15" customHeight="1" x14ac:dyDescent="0.2">
      <c r="A24" s="92">
        <v>1928</v>
      </c>
      <c r="B24" s="425"/>
      <c r="C24" s="317">
        <f>avghweal!AL17</f>
        <v>16917282.464217007</v>
      </c>
      <c r="D24" s="353"/>
      <c r="E24" s="314"/>
      <c r="F24" s="314"/>
      <c r="G24" s="84">
        <f>avghweal!AP17</f>
        <v>25767390.583821416</v>
      </c>
      <c r="H24" s="530"/>
      <c r="I24" s="541">
        <f>C24*0.001/'TE5'!B24</f>
        <v>0.23719023031275982</v>
      </c>
      <c r="J24" s="575"/>
      <c r="K24" s="541"/>
      <c r="L24" s="575"/>
      <c r="M24" s="561">
        <f>G24*0.001/'TE5'!F24</f>
        <v>0.24013986740247423</v>
      </c>
    </row>
    <row r="25" spans="1:13" s="87" customFormat="1" ht="15" customHeight="1" x14ac:dyDescent="0.2">
      <c r="A25" s="91">
        <v>1929</v>
      </c>
      <c r="B25" s="426"/>
      <c r="C25" s="316">
        <f>avghweal!AL18</f>
        <v>18199090.15519207</v>
      </c>
      <c r="D25" s="354"/>
      <c r="E25" s="315"/>
      <c r="F25" s="315"/>
      <c r="G25" s="88">
        <f>avghweal!AP18</f>
        <v>27804758.916551996</v>
      </c>
      <c r="H25" s="531"/>
      <c r="I25" s="542">
        <f>C25*0.001/'TE5'!B25</f>
        <v>0.24606565450553455</v>
      </c>
      <c r="J25" s="576"/>
      <c r="K25" s="542"/>
      <c r="L25" s="576"/>
      <c r="M25" s="562">
        <f>G25*0.001/'TE5'!F25</f>
        <v>0.24898791046688895</v>
      </c>
    </row>
    <row r="26" spans="1:13" s="87" customFormat="1" ht="15" customHeight="1" x14ac:dyDescent="0.2">
      <c r="A26" s="92">
        <v>1930</v>
      </c>
      <c r="B26" s="425"/>
      <c r="C26" s="317">
        <f>avghweal!AL19</f>
        <v>13328453.54126315</v>
      </c>
      <c r="D26" s="353"/>
      <c r="E26" s="314"/>
      <c r="F26" s="314"/>
      <c r="G26" s="84">
        <f>avghweal!AP19</f>
        <v>20543273.110198811</v>
      </c>
      <c r="H26" s="530"/>
      <c r="I26" s="541">
        <f>C26*0.001/'TE5'!B26</f>
        <v>0.19716012522428664</v>
      </c>
      <c r="J26" s="575"/>
      <c r="K26" s="541"/>
      <c r="L26" s="575"/>
      <c r="M26" s="561">
        <f>G26*0.001/'TE5'!F26</f>
        <v>0.20022949933292658</v>
      </c>
    </row>
    <row r="27" spans="1:13" s="87" customFormat="1" ht="15" customHeight="1" x14ac:dyDescent="0.2">
      <c r="A27" s="92">
        <v>1931</v>
      </c>
      <c r="B27" s="425"/>
      <c r="C27" s="317">
        <f>avghweal!AL20</f>
        <v>9535671.6777059995</v>
      </c>
      <c r="D27" s="353"/>
      <c r="E27" s="314"/>
      <c r="F27" s="314"/>
      <c r="G27" s="84">
        <f>avghweal!AP20</f>
        <v>14752390.067664552</v>
      </c>
      <c r="H27" s="530"/>
      <c r="I27" s="541">
        <f>C27*0.001/'TE5'!B27</f>
        <v>0.16338263437290731</v>
      </c>
      <c r="J27" s="575"/>
      <c r="K27" s="541"/>
      <c r="L27" s="575"/>
      <c r="M27" s="561">
        <f>G27*0.001/'TE5'!F27</f>
        <v>0.16647082315880632</v>
      </c>
    </row>
    <row r="28" spans="1:13" s="87" customFormat="1" ht="15" customHeight="1" x14ac:dyDescent="0.2">
      <c r="A28" s="92">
        <v>1932</v>
      </c>
      <c r="B28" s="425"/>
      <c r="C28" s="317">
        <f>avghweal!AL21</f>
        <v>8853291.1554077305</v>
      </c>
      <c r="D28" s="353"/>
      <c r="E28" s="314"/>
      <c r="F28" s="314"/>
      <c r="G28" s="84">
        <f>avghweal!AP21</f>
        <v>13689340.427032063</v>
      </c>
      <c r="H28" s="530"/>
      <c r="I28" s="541">
        <f>C28*0.001/'TE5'!B28</f>
        <v>0.17006015626970936</v>
      </c>
      <c r="J28" s="575"/>
      <c r="K28" s="541"/>
      <c r="L28" s="575"/>
      <c r="M28" s="561">
        <f>G28*0.001/'TE5'!F28</f>
        <v>0.1730314044578041</v>
      </c>
    </row>
    <row r="29" spans="1:13" s="87" customFormat="1" ht="15" customHeight="1" x14ac:dyDescent="0.2">
      <c r="A29" s="92">
        <v>1933</v>
      </c>
      <c r="B29" s="425"/>
      <c r="C29" s="317">
        <f>avghweal!AL22</f>
        <v>10350902.330598569</v>
      </c>
      <c r="D29" s="353"/>
      <c r="E29" s="314"/>
      <c r="F29" s="314"/>
      <c r="G29" s="84">
        <f>avghweal!AP22</f>
        <v>15988444.577123506</v>
      </c>
      <c r="H29" s="530"/>
      <c r="I29" s="541">
        <f>C29*0.001/'TE5'!B29</f>
        <v>0.18842659283457383</v>
      </c>
      <c r="J29" s="575"/>
      <c r="K29" s="541"/>
      <c r="L29" s="575"/>
      <c r="M29" s="561">
        <f>G29*0.001/'TE5'!F29</f>
        <v>0.19125458477851082</v>
      </c>
    </row>
    <row r="30" spans="1:13" s="87" customFormat="1" ht="15" customHeight="1" x14ac:dyDescent="0.2">
      <c r="A30" s="92">
        <v>1934</v>
      </c>
      <c r="B30" s="425"/>
      <c r="C30" s="317">
        <f>avghweal!AL23</f>
        <v>10482903.256229766</v>
      </c>
      <c r="D30" s="353"/>
      <c r="E30" s="314"/>
      <c r="F30" s="314"/>
      <c r="G30" s="84">
        <f>avghweal!AP23</f>
        <v>16219338.508386208</v>
      </c>
      <c r="H30" s="530"/>
      <c r="I30" s="541">
        <f>C30*0.001/'TE5'!B30</f>
        <v>0.18628640723892764</v>
      </c>
      <c r="J30" s="575"/>
      <c r="K30" s="541"/>
      <c r="L30" s="575"/>
      <c r="M30" s="561">
        <f>G30*0.001/'TE5'!F30</f>
        <v>0.18909591120809952</v>
      </c>
    </row>
    <row r="31" spans="1:13" s="87" customFormat="1" ht="15" customHeight="1" x14ac:dyDescent="0.2">
      <c r="A31" s="92">
        <v>1935</v>
      </c>
      <c r="B31" s="425"/>
      <c r="C31" s="317">
        <f>avghweal!AL24</f>
        <v>10890026.654858602</v>
      </c>
      <c r="D31" s="353"/>
      <c r="E31" s="314"/>
      <c r="F31" s="314"/>
      <c r="G31" s="84">
        <f>avghweal!AP24</f>
        <v>16868747.03810773</v>
      </c>
      <c r="H31" s="530"/>
      <c r="I31" s="541">
        <f>C31*0.001/'TE5'!B31</f>
        <v>0.18481583664198822</v>
      </c>
      <c r="J31" s="575"/>
      <c r="K31" s="541"/>
      <c r="L31" s="575"/>
      <c r="M31" s="561">
        <f>G31*0.001/'TE5'!F31</f>
        <v>0.18769149373991142</v>
      </c>
    </row>
    <row r="32" spans="1:13" s="87" customFormat="1" ht="15" customHeight="1" x14ac:dyDescent="0.2">
      <c r="A32" s="92">
        <v>1936</v>
      </c>
      <c r="B32" s="425"/>
      <c r="C32" s="317">
        <f>avghweal!AL25</f>
        <v>12897540.729788557</v>
      </c>
      <c r="D32" s="353"/>
      <c r="E32" s="314"/>
      <c r="F32" s="314"/>
      <c r="G32" s="84">
        <f>avghweal!AP25</f>
        <v>19981042.068495929</v>
      </c>
      <c r="H32" s="530"/>
      <c r="I32" s="541">
        <f>C32*0.001/'TE5'!B32</f>
        <v>0.19029070815158544</v>
      </c>
      <c r="J32" s="575"/>
      <c r="K32" s="541"/>
      <c r="L32" s="575"/>
      <c r="M32" s="561">
        <f>G32*0.001/'TE5'!F32</f>
        <v>0.19321012939202684</v>
      </c>
    </row>
    <row r="33" spans="1:13" s="87" customFormat="1" ht="15" customHeight="1" x14ac:dyDescent="0.2">
      <c r="A33" s="92">
        <v>1937</v>
      </c>
      <c r="B33" s="425"/>
      <c r="C33" s="317">
        <f>avghweal!AL26</f>
        <v>12429412.380494008</v>
      </c>
      <c r="D33" s="353"/>
      <c r="E33" s="314"/>
      <c r="F33" s="314"/>
      <c r="G33" s="84">
        <f>avghweal!AP26</f>
        <v>19241522.717628557</v>
      </c>
      <c r="H33" s="530"/>
      <c r="I33" s="541">
        <f>C33*0.001/'TE5'!B33</f>
        <v>0.19126500821478903</v>
      </c>
      <c r="J33" s="575"/>
      <c r="K33" s="541"/>
      <c r="L33" s="575"/>
      <c r="M33" s="561">
        <f>G33*0.001/'TE5'!F33</f>
        <v>0.19405600956904304</v>
      </c>
    </row>
    <row r="34" spans="1:13" s="87" customFormat="1" ht="15" customHeight="1" x14ac:dyDescent="0.2">
      <c r="A34" s="92">
        <v>1938</v>
      </c>
      <c r="B34" s="425"/>
      <c r="C34" s="317">
        <f>avghweal!AL27</f>
        <v>10580682.054374743</v>
      </c>
      <c r="D34" s="353"/>
      <c r="E34" s="314"/>
      <c r="F34" s="314"/>
      <c r="G34" s="84">
        <f>avghweal!AP27</f>
        <v>16385827.130638914</v>
      </c>
      <c r="H34" s="530"/>
      <c r="I34" s="541">
        <f>C34*0.001/'TE5'!B34</f>
        <v>0.17008247405332441</v>
      </c>
      <c r="J34" s="575"/>
      <c r="K34" s="541"/>
      <c r="L34" s="575"/>
      <c r="M34" s="561">
        <f>G34*0.001/'TE5'!F34</f>
        <v>0.17283001389372438</v>
      </c>
    </row>
    <row r="35" spans="1:13" s="87" customFormat="1" ht="15" customHeight="1" x14ac:dyDescent="0.2">
      <c r="A35" s="91">
        <v>1939</v>
      </c>
      <c r="B35" s="426"/>
      <c r="C35" s="316">
        <f>avghweal!AL28</f>
        <v>10927329.871740725</v>
      </c>
      <c r="D35" s="354"/>
      <c r="E35" s="315"/>
      <c r="F35" s="315"/>
      <c r="G35" s="88">
        <f>avghweal!AP28</f>
        <v>16899548.380909625</v>
      </c>
      <c r="H35" s="531"/>
      <c r="I35" s="542">
        <f>C35*0.001/'TE5'!B35</f>
        <v>0.1701928537345116</v>
      </c>
      <c r="J35" s="576"/>
      <c r="K35" s="542"/>
      <c r="L35" s="576"/>
      <c r="M35" s="562">
        <f>G35*0.001/'TE5'!F35</f>
        <v>0.17298169120811843</v>
      </c>
    </row>
    <row r="36" spans="1:13" s="87" customFormat="1" ht="15" customHeight="1" x14ac:dyDescent="0.2">
      <c r="A36" s="92">
        <v>1940</v>
      </c>
      <c r="B36" s="425"/>
      <c r="C36" s="317">
        <f>avghweal!AL29</f>
        <v>9940820.926712228</v>
      </c>
      <c r="D36" s="353"/>
      <c r="E36" s="314"/>
      <c r="F36" s="314"/>
      <c r="G36" s="84">
        <f>avghweal!AP29</f>
        <v>15373408.123885909</v>
      </c>
      <c r="H36" s="530"/>
      <c r="I36" s="541">
        <f>C36*0.001/'TE5'!B36</f>
        <v>0.15567160579217293</v>
      </c>
      <c r="J36" s="575"/>
      <c r="K36" s="541"/>
      <c r="L36" s="575"/>
      <c r="M36" s="561">
        <f>G36*0.001/'TE5'!F36</f>
        <v>0.15835296077831681</v>
      </c>
    </row>
    <row r="37" spans="1:13" s="87" customFormat="1" ht="15" customHeight="1" x14ac:dyDescent="0.2">
      <c r="A37" s="92">
        <v>1941</v>
      </c>
      <c r="B37" s="425"/>
      <c r="C37" s="317">
        <f>avghweal!AL30</f>
        <v>8122284.174873556</v>
      </c>
      <c r="D37" s="353"/>
      <c r="E37" s="314"/>
      <c r="F37" s="314"/>
      <c r="G37" s="84">
        <f>avghweal!AP30</f>
        <v>12719009.250569755</v>
      </c>
      <c r="H37" s="530"/>
      <c r="I37" s="541">
        <f>C37*0.001/'TE5'!B37</f>
        <v>0.13538732900222419</v>
      </c>
      <c r="J37" s="575"/>
      <c r="K37" s="541"/>
      <c r="L37" s="575"/>
      <c r="M37" s="561">
        <f>G37*0.001/'TE5'!F37</f>
        <v>0.13799729090323617</v>
      </c>
    </row>
    <row r="38" spans="1:13" s="87" customFormat="1" ht="15" customHeight="1" x14ac:dyDescent="0.2">
      <c r="A38" s="92">
        <v>1942</v>
      </c>
      <c r="B38" s="425"/>
      <c r="C38" s="317">
        <f>avghweal!AL31</f>
        <v>7462639.4582753405</v>
      </c>
      <c r="D38" s="353"/>
      <c r="E38" s="314"/>
      <c r="F38" s="314"/>
      <c r="G38" s="84">
        <f>avghweal!AP31</f>
        <v>11814495.430250699</v>
      </c>
      <c r="H38" s="530"/>
      <c r="I38" s="541">
        <f>C38*0.001/'TE5'!B38</f>
        <v>0.1295167447066157</v>
      </c>
      <c r="J38" s="575"/>
      <c r="K38" s="541"/>
      <c r="L38" s="575"/>
      <c r="M38" s="561">
        <f>G38*0.001/'TE5'!F38</f>
        <v>0.13218478797837041</v>
      </c>
    </row>
    <row r="39" spans="1:13" s="87" customFormat="1" ht="15" customHeight="1" x14ac:dyDescent="0.2">
      <c r="A39" s="92">
        <v>1943</v>
      </c>
      <c r="B39" s="425"/>
      <c r="C39" s="317">
        <f>avghweal!AL32</f>
        <v>7680518.0348074613</v>
      </c>
      <c r="D39" s="353"/>
      <c r="E39" s="314"/>
      <c r="F39" s="314"/>
      <c r="G39" s="84">
        <f>avghweal!AP32</f>
        <v>12264627.685897708</v>
      </c>
      <c r="H39" s="530"/>
      <c r="I39" s="541">
        <f>C39*0.001/'TE5'!B39</f>
        <v>0.12417969048005235</v>
      </c>
      <c r="J39" s="575"/>
      <c r="K39" s="541"/>
      <c r="L39" s="575"/>
      <c r="M39" s="561">
        <f>G39*0.001/'TE5'!F39</f>
        <v>0.12693240737322933</v>
      </c>
    </row>
    <row r="40" spans="1:13" s="87" customFormat="1" ht="15" customHeight="1" x14ac:dyDescent="0.2">
      <c r="A40" s="92">
        <v>1944</v>
      </c>
      <c r="B40" s="425"/>
      <c r="C40" s="317">
        <f>avghweal!AL33</f>
        <v>7800494.528564048</v>
      </c>
      <c r="D40" s="353"/>
      <c r="E40" s="314"/>
      <c r="F40" s="314"/>
      <c r="G40" s="84">
        <f>avghweal!AP33</f>
        <v>12587878.670760099</v>
      </c>
      <c r="H40" s="530"/>
      <c r="I40" s="541">
        <f>C40*0.001/'TE5'!B40</f>
        <v>0.11196922181244827</v>
      </c>
      <c r="J40" s="575"/>
      <c r="K40" s="541"/>
      <c r="L40" s="575"/>
      <c r="M40" s="561">
        <f>G40*0.001/'TE5'!F40</f>
        <v>0.11473194085481939</v>
      </c>
    </row>
    <row r="41" spans="1:13" s="87" customFormat="1" ht="15" customHeight="1" x14ac:dyDescent="0.2">
      <c r="A41" s="92">
        <v>1945</v>
      </c>
      <c r="B41" s="425"/>
      <c r="C41" s="317">
        <f>avghweal!AL34</f>
        <v>8651610.6369997151</v>
      </c>
      <c r="D41" s="353"/>
      <c r="E41" s="314"/>
      <c r="F41" s="314"/>
      <c r="G41" s="84">
        <f>avghweal!AP34</f>
        <v>14083937.932566781</v>
      </c>
      <c r="H41" s="530"/>
      <c r="I41" s="541">
        <f>C41*0.001/'TE5'!B41</f>
        <v>0.10995760917117305</v>
      </c>
      <c r="J41" s="575"/>
      <c r="K41" s="541"/>
      <c r="L41" s="575"/>
      <c r="M41" s="561">
        <f>G41*0.001/'TE5'!F41</f>
        <v>0.11270978071357145</v>
      </c>
    </row>
    <row r="42" spans="1:13" s="87" customFormat="1" ht="15" customHeight="1" x14ac:dyDescent="0.2">
      <c r="A42" s="92">
        <v>1946</v>
      </c>
      <c r="B42" s="425"/>
      <c r="C42" s="317">
        <f>avghweal!AL35</f>
        <v>7793342.6458847187</v>
      </c>
      <c r="D42" s="353"/>
      <c r="E42" s="314"/>
      <c r="F42" s="314"/>
      <c r="G42" s="84">
        <f>avghweal!AP35</f>
        <v>12807618.824870359</v>
      </c>
      <c r="H42" s="530"/>
      <c r="I42" s="541">
        <f>C42*0.001/'TE5'!B42</f>
        <v>0.10268014271765732</v>
      </c>
      <c r="J42" s="575"/>
      <c r="K42" s="541"/>
      <c r="L42" s="575"/>
      <c r="M42" s="561">
        <f>G42*0.001/'TE5'!F42</f>
        <v>0.10540184537440325</v>
      </c>
    </row>
    <row r="43" spans="1:13" s="87" customFormat="1" ht="15" customHeight="1" x14ac:dyDescent="0.2">
      <c r="A43" s="92">
        <v>1947</v>
      </c>
      <c r="B43" s="425"/>
      <c r="C43" s="317">
        <f>avghweal!AL36</f>
        <v>7574972.7333710771</v>
      </c>
      <c r="D43" s="353"/>
      <c r="E43" s="314"/>
      <c r="F43" s="314"/>
      <c r="G43" s="84">
        <f>avghweal!AP36</f>
        <v>12432173.884486185</v>
      </c>
      <c r="H43" s="530"/>
      <c r="I43" s="541">
        <f>C43*0.001/'TE5'!B43</f>
        <v>0.10204706983763512</v>
      </c>
      <c r="J43" s="575"/>
      <c r="K43" s="541"/>
      <c r="L43" s="575"/>
      <c r="M43" s="561">
        <f>G43*0.001/'TE5'!F43</f>
        <v>0.10468275622732419</v>
      </c>
    </row>
    <row r="44" spans="1:13" s="87" customFormat="1" ht="15" customHeight="1" x14ac:dyDescent="0.2">
      <c r="A44" s="92">
        <v>1948</v>
      </c>
      <c r="B44" s="425"/>
      <c r="C44" s="317">
        <f>avghweal!AL37</f>
        <v>7530424.6034616465</v>
      </c>
      <c r="D44" s="353"/>
      <c r="E44" s="314"/>
      <c r="F44" s="314"/>
      <c r="G44" s="84">
        <f>avghweal!AP37</f>
        <v>12387803.833641842</v>
      </c>
      <c r="H44" s="530"/>
      <c r="I44" s="541">
        <f>C44*0.001/'TE5'!B44</f>
        <v>0.10096210282535624</v>
      </c>
      <c r="J44" s="575"/>
      <c r="K44" s="541"/>
      <c r="L44" s="575"/>
      <c r="M44" s="561">
        <f>G44*0.001/'TE5'!F44</f>
        <v>0.1035581509794761</v>
      </c>
    </row>
    <row r="45" spans="1:13" s="87" customFormat="1" ht="15" customHeight="1" x14ac:dyDescent="0.2">
      <c r="A45" s="91">
        <v>1949</v>
      </c>
      <c r="B45" s="426"/>
      <c r="C45" s="316">
        <f>avghweal!AL38</f>
        <v>7518515.6476524342</v>
      </c>
      <c r="D45" s="354"/>
      <c r="E45" s="315"/>
      <c r="F45" s="315"/>
      <c r="G45" s="88">
        <f>avghweal!AP38</f>
        <v>12409627.596000418</v>
      </c>
      <c r="H45" s="531"/>
      <c r="I45" s="542">
        <f>C45*0.001/'TE5'!B45</f>
        <v>9.8145331374731332E-2</v>
      </c>
      <c r="J45" s="576"/>
      <c r="K45" s="542"/>
      <c r="L45" s="576"/>
      <c r="M45" s="562">
        <f>G45*0.001/'TE5'!F45</f>
        <v>0.10075205761503302</v>
      </c>
    </row>
    <row r="46" spans="1:13" s="87" customFormat="1" ht="15" customHeight="1" x14ac:dyDescent="0.2">
      <c r="A46" s="92">
        <v>1950</v>
      </c>
      <c r="B46" s="425"/>
      <c r="C46" s="317">
        <f>avghweal!AL39</f>
        <v>8161485.9567780029</v>
      </c>
      <c r="D46" s="353"/>
      <c r="E46" s="314"/>
      <c r="F46" s="314"/>
      <c r="G46" s="84">
        <f>avghweal!AP39</f>
        <v>13429366.822403325</v>
      </c>
      <c r="H46" s="530"/>
      <c r="I46" s="541">
        <f>C46*0.001/'TE5'!B46</f>
        <v>0.1033604006890433</v>
      </c>
      <c r="J46" s="575"/>
      <c r="K46" s="541"/>
      <c r="L46" s="575"/>
      <c r="M46" s="561">
        <f>G46*0.001/'TE5'!F46</f>
        <v>0.10596766781659486</v>
      </c>
    </row>
    <row r="47" spans="1:13" s="87" customFormat="1" ht="15" customHeight="1" x14ac:dyDescent="0.2">
      <c r="A47" s="92">
        <v>1951</v>
      </c>
      <c r="B47" s="425"/>
      <c r="C47" s="317">
        <f>avghweal!AL40</f>
        <v>7736078.0646166224</v>
      </c>
      <c r="D47" s="353"/>
      <c r="E47" s="314"/>
      <c r="F47" s="314"/>
      <c r="G47" s="84">
        <f>avghweal!AP40</f>
        <v>12784837.842216859</v>
      </c>
      <c r="H47" s="530"/>
      <c r="I47" s="541">
        <f>C47*0.001/'TE5'!B47</f>
        <v>9.7718524493952144E-2</v>
      </c>
      <c r="J47" s="575"/>
      <c r="K47" s="541"/>
      <c r="L47" s="575"/>
      <c r="M47" s="561">
        <f>G47*0.001/'TE5'!F47</f>
        <v>0.10037943215646604</v>
      </c>
    </row>
    <row r="48" spans="1:13" s="87" customFormat="1" ht="15" customHeight="1" x14ac:dyDescent="0.2">
      <c r="A48" s="92">
        <v>1952</v>
      </c>
      <c r="B48" s="425"/>
      <c r="C48" s="317">
        <f>avghweal!AL41</f>
        <v>7839418.6299564531</v>
      </c>
      <c r="D48" s="353"/>
      <c r="E48" s="314"/>
      <c r="F48" s="314"/>
      <c r="G48" s="84">
        <f>avghweal!AP41</f>
        <v>12984327.038843716</v>
      </c>
      <c r="H48" s="530"/>
      <c r="I48" s="541">
        <f>C48*0.001/'TE5'!B48</f>
        <v>9.6386451920436225E-2</v>
      </c>
      <c r="J48" s="575"/>
      <c r="K48" s="541"/>
      <c r="L48" s="575"/>
      <c r="M48" s="561">
        <f>G48*0.001/'TE5'!F48</f>
        <v>9.9066562738708869E-2</v>
      </c>
    </row>
    <row r="49" spans="1:13" s="87" customFormat="1" ht="15" customHeight="1" x14ac:dyDescent="0.2">
      <c r="A49" s="92">
        <v>1953</v>
      </c>
      <c r="B49" s="425"/>
      <c r="C49" s="317">
        <f>avghweal!AL42</f>
        <v>7477745.6277327007</v>
      </c>
      <c r="D49" s="353"/>
      <c r="E49" s="314"/>
      <c r="F49" s="314"/>
      <c r="G49" s="84">
        <f>avghweal!AP42</f>
        <v>12409376.902355237</v>
      </c>
      <c r="H49" s="530"/>
      <c r="I49" s="541">
        <f>C49*0.001/'TE5'!B49</f>
        <v>9.1131305541713323E-2</v>
      </c>
      <c r="J49" s="575"/>
      <c r="K49" s="541"/>
      <c r="L49" s="575"/>
      <c r="M49" s="561">
        <f>G49*0.001/'TE5'!F49</f>
        <v>9.3814818444861198E-2</v>
      </c>
    </row>
    <row r="50" spans="1:13" s="87" customFormat="1" ht="15" customHeight="1" x14ac:dyDescent="0.2">
      <c r="A50" s="92">
        <v>1954</v>
      </c>
      <c r="B50" s="425"/>
      <c r="C50" s="317">
        <f>avghweal!AL43</f>
        <v>7879800.6510229018</v>
      </c>
      <c r="D50" s="353"/>
      <c r="E50" s="314"/>
      <c r="F50" s="314"/>
      <c r="G50" s="84">
        <f>avghweal!AP43</f>
        <v>13067453.729802689</v>
      </c>
      <c r="H50" s="530"/>
      <c r="I50" s="541">
        <f>C50*0.001/'TE5'!B50</f>
        <v>9.3429845407574458E-2</v>
      </c>
      <c r="J50" s="575"/>
      <c r="K50" s="541"/>
      <c r="L50" s="575"/>
      <c r="M50" s="561">
        <f>G50*0.001/'TE5'!F50</f>
        <v>9.6153998125191945E-2</v>
      </c>
    </row>
    <row r="51" spans="1:13" s="87" customFormat="1" ht="15" customHeight="1" x14ac:dyDescent="0.2">
      <c r="A51" s="92">
        <v>1955</v>
      </c>
      <c r="B51" s="425"/>
      <c r="C51" s="317">
        <f>avghweal!AL44</f>
        <v>8595354.2717445623</v>
      </c>
      <c r="D51" s="353"/>
      <c r="E51" s="314"/>
      <c r="F51" s="314"/>
      <c r="G51" s="84">
        <f>avghweal!AP44</f>
        <v>14232912.941144796</v>
      </c>
      <c r="H51" s="530"/>
      <c r="I51" s="541">
        <f>C51*0.001/'TE5'!B51</f>
        <v>9.710878174054928E-2</v>
      </c>
      <c r="J51" s="575"/>
      <c r="K51" s="541"/>
      <c r="L51" s="575"/>
      <c r="M51" s="561">
        <f>G51*0.001/'TE5'!F51</f>
        <v>9.9872859418493984E-2</v>
      </c>
    </row>
    <row r="52" spans="1:13" s="87" customFormat="1" ht="15" customHeight="1" x14ac:dyDescent="0.2">
      <c r="A52" s="92">
        <v>1956</v>
      </c>
      <c r="B52" s="425"/>
      <c r="C52" s="317">
        <f>avghweal!AL45</f>
        <v>8916840.226743944</v>
      </c>
      <c r="D52" s="353"/>
      <c r="E52" s="314"/>
      <c r="F52" s="314"/>
      <c r="G52" s="84">
        <f>avghweal!AP45</f>
        <v>14770461.966242677</v>
      </c>
      <c r="H52" s="530"/>
      <c r="I52" s="541">
        <f>C52*0.001/'TE5'!B52</f>
        <v>9.8094508714666392E-2</v>
      </c>
      <c r="J52" s="575"/>
      <c r="K52" s="541"/>
      <c r="L52" s="575"/>
      <c r="M52" s="561">
        <f>G52*0.001/'TE5'!F52</f>
        <v>0.10091363578779239</v>
      </c>
    </row>
    <row r="53" spans="1:13" s="87" customFormat="1" ht="15" customHeight="1" x14ac:dyDescent="0.2">
      <c r="A53" s="92">
        <v>1957</v>
      </c>
      <c r="B53" s="425"/>
      <c r="C53" s="317">
        <f>avghweal!AL46</f>
        <v>8693287.044765776</v>
      </c>
      <c r="D53" s="353"/>
      <c r="E53" s="314"/>
      <c r="F53" s="314"/>
      <c r="G53" s="84">
        <f>avghweal!AP46</f>
        <v>14407614.681406181</v>
      </c>
      <c r="H53" s="530"/>
      <c r="I53" s="541">
        <f>C53*0.001/'TE5'!B53</f>
        <v>9.5762609455962364E-2</v>
      </c>
      <c r="J53" s="575"/>
      <c r="K53" s="541"/>
      <c r="L53" s="575"/>
      <c r="M53" s="561">
        <f>G53*0.001/'TE5'!F53</f>
        <v>9.8611694939638714E-2</v>
      </c>
    </row>
    <row r="54" spans="1:13" s="87" customFormat="1" ht="15" customHeight="1" x14ac:dyDescent="0.2">
      <c r="A54" s="92">
        <v>1958</v>
      </c>
      <c r="B54" s="425"/>
      <c r="C54" s="317">
        <f>avghweal!AL47</f>
        <v>8668311.7638501693</v>
      </c>
      <c r="D54" s="353"/>
      <c r="E54" s="314"/>
      <c r="F54" s="314"/>
      <c r="G54" s="84">
        <f>avghweal!AP47</f>
        <v>14386879.989431407</v>
      </c>
      <c r="H54" s="530"/>
      <c r="I54" s="541">
        <f>C54*0.001/'TE5'!B54</f>
        <v>9.3460501150555861E-2</v>
      </c>
      <c r="J54" s="575"/>
      <c r="K54" s="541"/>
      <c r="L54" s="575"/>
      <c r="M54" s="561">
        <f>G54*0.001/'TE5'!F54</f>
        <v>9.6380602542273833E-2</v>
      </c>
    </row>
    <row r="55" spans="1:13" s="87" customFormat="1" ht="15" customHeight="1" x14ac:dyDescent="0.2">
      <c r="A55" s="91">
        <v>1959</v>
      </c>
      <c r="B55" s="426"/>
      <c r="C55" s="316">
        <f>avghweal!AL48</f>
        <v>9186108.5662170723</v>
      </c>
      <c r="D55" s="354"/>
      <c r="E55" s="315"/>
      <c r="F55" s="315"/>
      <c r="G55" s="88">
        <f>avghweal!AP48</f>
        <v>15324495.545883346</v>
      </c>
      <c r="H55" s="531"/>
      <c r="I55" s="542">
        <f>C55*0.001/'TE5'!B55</f>
        <v>9.5249360832359076E-2</v>
      </c>
      <c r="J55" s="576"/>
      <c r="K55" s="542"/>
      <c r="L55" s="576"/>
      <c r="M55" s="562">
        <f>G55*0.001/'TE5'!F55</f>
        <v>9.8236276931805741E-2</v>
      </c>
    </row>
    <row r="56" spans="1:13" x14ac:dyDescent="0.2">
      <c r="A56" s="67">
        <v>1960</v>
      </c>
      <c r="B56" s="425"/>
      <c r="C56" s="317">
        <f>avghweal!AL49</f>
        <v>9657012.2180458121</v>
      </c>
      <c r="D56" s="353"/>
      <c r="E56" s="314"/>
      <c r="F56" s="314"/>
      <c r="G56" s="84">
        <f>avghweal!AP49</f>
        <v>16126284.79098965</v>
      </c>
      <c r="H56" s="530"/>
      <c r="I56" s="541">
        <f>C56*0.001/'TE5'!B56</f>
        <v>9.8635771048432144E-2</v>
      </c>
      <c r="J56" s="575"/>
      <c r="K56" s="541"/>
      <c r="L56" s="575"/>
      <c r="M56" s="561">
        <f>G56*0.001/'TE5'!F56</f>
        <v>0.10162823181609731</v>
      </c>
    </row>
    <row r="57" spans="1:13" x14ac:dyDescent="0.2">
      <c r="A57" s="67">
        <v>1961</v>
      </c>
      <c r="B57" s="425"/>
      <c r="C57" s="317">
        <f>avghweal!AL50</f>
        <v>10203745.545472911</v>
      </c>
      <c r="D57" s="353"/>
      <c r="E57" s="314"/>
      <c r="F57" s="314"/>
      <c r="G57" s="84">
        <f>avghweal!AP50</f>
        <v>16879662.780042738</v>
      </c>
      <c r="H57" s="530"/>
      <c r="I57" s="541">
        <f>C57*0.001/'TE5'!B57</f>
        <v>0.10046230782194164</v>
      </c>
      <c r="J57" s="575"/>
      <c r="K57" s="541"/>
      <c r="L57" s="575"/>
      <c r="M57" s="561">
        <f>G57*0.001/'TE5'!F57</f>
        <v>0.10344945654707498</v>
      </c>
    </row>
    <row r="58" spans="1:13" x14ac:dyDescent="0.2">
      <c r="A58" s="67">
        <v>1962</v>
      </c>
      <c r="B58" s="427">
        <f>avghweal!AK51</f>
        <v>10375681.724756174</v>
      </c>
      <c r="C58" s="318">
        <f>avghweal!AL51</f>
        <v>10375681.724756174</v>
      </c>
      <c r="D58" s="523">
        <f>avghweal!AM51</f>
        <v>8191014.2975958595</v>
      </c>
      <c r="E58" s="523">
        <f>avghweal!AN51</f>
        <v>9902079.262868531</v>
      </c>
      <c r="F58" s="523">
        <f>avghweal!AO51</f>
        <v>10799373.765537497</v>
      </c>
      <c r="G58" s="81">
        <f>avghweal!AP51</f>
        <v>16457819.631379696</v>
      </c>
      <c r="H58" s="532">
        <f>B58*0.001/'TE5'!B58</f>
        <v>9.9227376282215091E-2</v>
      </c>
      <c r="I58" s="543">
        <f>C58*0.001/'TE5'!B58</f>
        <v>9.9227376282215091E-2</v>
      </c>
      <c r="J58" s="543">
        <f>D58*0.001/'TE5'!C58</f>
        <v>9.4863355159759521E-2</v>
      </c>
      <c r="K58" s="543">
        <f>E58*0.001/'TE5'!D58</f>
        <v>9.7614094614982605E-2</v>
      </c>
      <c r="L58" s="543">
        <f>F58*0.001/'TE5'!E58</f>
        <v>0.10044897347688674</v>
      </c>
      <c r="M58" s="550">
        <f>G58*0.001/'TE5'!F58</f>
        <v>0.10195141285657883</v>
      </c>
    </row>
    <row r="59" spans="1:13" x14ac:dyDescent="0.2">
      <c r="A59" s="67">
        <v>1963</v>
      </c>
      <c r="B59" s="428">
        <f>avghweal!AK52</f>
        <v>10423322.455242727</v>
      </c>
      <c r="C59" s="319">
        <f>avghweal!AL52</f>
        <v>10327822.196891058</v>
      </c>
      <c r="D59" s="524">
        <f>avghweal!AM52</f>
        <v>8123317.1001198944</v>
      </c>
      <c r="E59" s="524">
        <f>avghweal!AN52</f>
        <v>9986355.0540750809</v>
      </c>
      <c r="F59" s="524">
        <f>avghweal!AO52</f>
        <v>10816220.269505734</v>
      </c>
      <c r="G59" s="62">
        <f>avghweal!AP52</f>
        <v>16478370.130200531</v>
      </c>
      <c r="H59" s="533">
        <f>B59*0.001/'TE5'!B59</f>
        <v>9.8793979717259561E-2</v>
      </c>
      <c r="I59" s="544">
        <f>C59*0.001/'TE5'!B59</f>
        <v>9.7888812422752394E-2</v>
      </c>
      <c r="J59" s="551">
        <f>D59*0.001/'TE5'!C59</f>
        <v>9.371405770009987E-2</v>
      </c>
      <c r="K59" s="544">
        <f>E59*0.001/'TE5'!D59</f>
        <v>9.737853863668261E-2</v>
      </c>
      <c r="L59" s="551">
        <f>F59*0.001/'TE5'!E59</f>
        <v>9.8102442128797665E-2</v>
      </c>
      <c r="M59" s="552">
        <f>G59*0.001/'TE5'!F59</f>
        <v>0.10119222849607468</v>
      </c>
    </row>
    <row r="60" spans="1:13" x14ac:dyDescent="0.2">
      <c r="A60" s="67">
        <v>1964</v>
      </c>
      <c r="B60" s="428">
        <f>avghweal!AK53</f>
        <v>10470963.185729282</v>
      </c>
      <c r="C60" s="319">
        <f>avghweal!AL53</f>
        <v>10470963.185729282</v>
      </c>
      <c r="D60" s="524">
        <f>avghweal!AM53</f>
        <v>8055619.9026439302</v>
      </c>
      <c r="E60" s="524">
        <f>avghweal!AN53</f>
        <v>10070630.845281633</v>
      </c>
      <c r="F60" s="524">
        <f>avghweal!AO53</f>
        <v>10833066.773473971</v>
      </c>
      <c r="G60" s="62">
        <f>avghweal!AP53</f>
        <v>16871906.751842227</v>
      </c>
      <c r="H60" s="533">
        <f>B60*0.001/'TE5'!B60</f>
        <v>9.6550248563289642E-2</v>
      </c>
      <c r="I60" s="544">
        <f>C60*0.001/'TE5'!B60</f>
        <v>9.6550248563289642E-2</v>
      </c>
      <c r="J60" s="551">
        <f>D60*0.001/'TE5'!C60</f>
        <v>9.2573650181293488E-2</v>
      </c>
      <c r="K60" s="544">
        <f>E60*0.001/'TE5'!D60</f>
        <v>9.7148030996322618E-2</v>
      </c>
      <c r="L60" s="551">
        <f>F60*0.001/'TE5'!E60</f>
        <v>9.5869846642017365E-2</v>
      </c>
      <c r="M60" s="552">
        <f>G60*0.001/'TE5'!F60</f>
        <v>0.10043304413557051</v>
      </c>
    </row>
    <row r="61" spans="1:13" x14ac:dyDescent="0.2">
      <c r="A61" s="67">
        <v>1965</v>
      </c>
      <c r="B61" s="428">
        <f>avghweal!AK54</f>
        <v>10958847.26498935</v>
      </c>
      <c r="C61" s="319">
        <f>avghweal!AL54</f>
        <v>11155746.113442421</v>
      </c>
      <c r="D61" s="524">
        <f>avghweal!AM54</f>
        <v>8573915.0935824066</v>
      </c>
      <c r="E61" s="524">
        <f>avghweal!AN54</f>
        <v>10588928.603818268</v>
      </c>
      <c r="F61" s="524">
        <f>avghweal!AO54</f>
        <v>11301077.689227413</v>
      </c>
      <c r="G61" s="62">
        <f>avghweal!AP54</f>
        <v>17848323.06814006</v>
      </c>
      <c r="H61" s="533">
        <f>B61*0.001/'TE5'!B61</f>
        <v>9.6759959050540467E-2</v>
      </c>
      <c r="I61" s="544">
        <f>C61*0.001/'TE5'!B61</f>
        <v>9.8498456180095645E-2</v>
      </c>
      <c r="J61" s="551">
        <f>D61*0.001/'TE5'!C61</f>
        <v>9.6701879560668766E-2</v>
      </c>
      <c r="K61" s="544">
        <f>E61*0.001/'TE5'!D61</f>
        <v>9.9039133889645262E-2</v>
      </c>
      <c r="L61" s="551">
        <f>F61*0.001/'TE5'!E61</f>
        <v>9.8034904464275305E-2</v>
      </c>
      <c r="M61" s="552">
        <f>G61*0.001/'TE5'!F61</f>
        <v>0.10203708335757253</v>
      </c>
    </row>
    <row r="62" spans="1:13" x14ac:dyDescent="0.2">
      <c r="A62" s="67">
        <v>1966</v>
      </c>
      <c r="B62" s="428">
        <f>avghweal!AK55</f>
        <v>11446731.344249418</v>
      </c>
      <c r="C62" s="319">
        <f>avghweal!AL55</f>
        <v>11446731.344249418</v>
      </c>
      <c r="D62" s="524">
        <f>avghweal!AM55</f>
        <v>9092210.2845208813</v>
      </c>
      <c r="E62" s="524">
        <f>avghweal!AN55</f>
        <v>11107226.362354901</v>
      </c>
      <c r="F62" s="524">
        <f>avghweal!AO55</f>
        <v>11769088.604980854</v>
      </c>
      <c r="G62" s="62">
        <f>avghweal!AP55</f>
        <v>18200689.624216165</v>
      </c>
      <c r="H62" s="533">
        <f>B62*0.001/'TE5'!B62</f>
        <v>0.10044666379690172</v>
      </c>
      <c r="I62" s="544">
        <f>C62*0.001/'TE5'!B62</f>
        <v>0.10044666379690172</v>
      </c>
      <c r="J62" s="551">
        <f>D62*0.001/'TE5'!C62</f>
        <v>0.10067972540855405</v>
      </c>
      <c r="K62" s="544">
        <f>E62*0.001/'TE5'!D62</f>
        <v>0.10081852972507475</v>
      </c>
      <c r="L62" s="551">
        <f>F62*0.001/'TE5'!E62</f>
        <v>0.10011603683233261</v>
      </c>
      <c r="M62" s="552">
        <f>G62*0.001/'TE5'!F62</f>
        <v>0.10364112257957458</v>
      </c>
    </row>
    <row r="63" spans="1:13" x14ac:dyDescent="0.2">
      <c r="A63" s="67">
        <v>1967</v>
      </c>
      <c r="B63" s="428">
        <f>avghweal!AK56</f>
        <v>11751324.733753202</v>
      </c>
      <c r="C63" s="319">
        <f>avghweal!AL56</f>
        <v>11751324.733753202</v>
      </c>
      <c r="D63" s="524">
        <f>avghweal!AM56</f>
        <v>9324078.4985395204</v>
      </c>
      <c r="E63" s="524">
        <f>avghweal!AN56</f>
        <v>11180861.572286155</v>
      </c>
      <c r="F63" s="524">
        <f>avghweal!AO56</f>
        <v>12215624.236070225</v>
      </c>
      <c r="G63" s="62">
        <f>avghweal!AP56</f>
        <v>18856124.926920157</v>
      </c>
      <c r="H63" s="534">
        <f>B63*0.001/'TE5'!B63</f>
        <v>0.10086093470454216</v>
      </c>
      <c r="I63" s="545">
        <f>C63*0.001/'TE5'!B63</f>
        <v>0.10086093470454216</v>
      </c>
      <c r="J63" s="551">
        <f>D63*0.001/'TE5'!C63</f>
        <v>9.9174145609140382E-2</v>
      </c>
      <c r="K63" s="544">
        <f>E63*0.001/'TE5'!D63</f>
        <v>0.10065770894289017</v>
      </c>
      <c r="L63" s="551">
        <f>F63*0.001/'TE5'!E63</f>
        <v>0.10038143396377563</v>
      </c>
      <c r="M63" s="552">
        <f>G63*0.001/'TE5'!F63</f>
        <v>0.10323798656463622</v>
      </c>
    </row>
    <row r="64" spans="1:13" x14ac:dyDescent="0.2">
      <c r="A64" s="67">
        <v>1968</v>
      </c>
      <c r="B64" s="428">
        <f>avghweal!AK57</f>
        <v>12680839.161270168</v>
      </c>
      <c r="C64" s="319">
        <f>avghweal!AL57</f>
        <v>12680839.161270168</v>
      </c>
      <c r="D64" s="524">
        <f>avghweal!AM57</f>
        <v>10045897.715132041</v>
      </c>
      <c r="E64" s="524">
        <f>avghweal!AN57</f>
        <v>12139034.270974712</v>
      </c>
      <c r="F64" s="524">
        <f>avghweal!AO57</f>
        <v>13174630.806592278</v>
      </c>
      <c r="G64" s="62">
        <f>avghweal!AP57</f>
        <v>20246915.556530435</v>
      </c>
      <c r="H64" s="534">
        <f>B64*0.001/'TE5'!B64</f>
        <v>0.10366956796497105</v>
      </c>
      <c r="I64" s="545">
        <f>C64*0.001/'TE5'!B64</f>
        <v>0.10366956796497105</v>
      </c>
      <c r="J64" s="551">
        <f>D64*0.001/'TE5'!C64</f>
        <v>0.10269032325595617</v>
      </c>
      <c r="K64" s="544">
        <f>E64*0.001/'TE5'!D64</f>
        <v>0.10400786437094212</v>
      </c>
      <c r="L64" s="551">
        <f>F64*0.001/'TE5'!E64</f>
        <v>0.10313563793897627</v>
      </c>
      <c r="M64" s="552">
        <f>G64*0.001/'TE5'!F64</f>
        <v>0.1063045933842659</v>
      </c>
    </row>
    <row r="65" spans="1:13" x14ac:dyDescent="0.2">
      <c r="A65" s="72">
        <v>1969</v>
      </c>
      <c r="B65" s="429">
        <f>avghweal!AK58</f>
        <v>12011196.86641763</v>
      </c>
      <c r="C65" s="320">
        <f>avghweal!AL58</f>
        <v>12011196.86641763</v>
      </c>
      <c r="D65" s="526">
        <f>avghweal!AM58</f>
        <v>9548113.8931611944</v>
      </c>
      <c r="E65" s="526">
        <f>avghweal!AN58</f>
        <v>11422180.128540291</v>
      </c>
      <c r="F65" s="526">
        <f>avghweal!AO58</f>
        <v>12565396.709314255</v>
      </c>
      <c r="G65" s="68">
        <f>avghweal!AP58</f>
        <v>19237737.665592398</v>
      </c>
      <c r="H65" s="535">
        <f>B65*0.001/'TE5'!B65</f>
        <v>9.926991886459291E-2</v>
      </c>
      <c r="I65" s="546">
        <f>C65*0.001/'TE5'!B65</f>
        <v>9.926991886459291E-2</v>
      </c>
      <c r="J65" s="553">
        <f>D65*0.001/'TE5'!C65</f>
        <v>9.8061376949772239E-2</v>
      </c>
      <c r="K65" s="547">
        <f>E65*0.001/'TE5'!D65</f>
        <v>9.9177511874586344E-2</v>
      </c>
      <c r="L65" s="553">
        <f>F65*0.001/'TE5'!E65</f>
        <v>9.9272876977920546E-2</v>
      </c>
      <c r="M65" s="554">
        <f>G65*0.001/'TE5'!F65</f>
        <v>0.10169030912220477</v>
      </c>
    </row>
    <row r="66" spans="1:13" x14ac:dyDescent="0.2">
      <c r="A66" s="67">
        <v>1970</v>
      </c>
      <c r="B66" s="428">
        <f>avghweal!AK59</f>
        <v>10943206.905367803</v>
      </c>
      <c r="C66" s="319">
        <f>avghweal!AL59</f>
        <v>10943206.905367803</v>
      </c>
      <c r="D66" s="524">
        <f>avghweal!AM59</f>
        <v>8533385.3474087361</v>
      </c>
      <c r="E66" s="524">
        <f>avghweal!AN59</f>
        <v>10455210.237744743</v>
      </c>
      <c r="F66" s="524">
        <f>avghweal!AO59</f>
        <v>11396613.326507449</v>
      </c>
      <c r="G66" s="62">
        <f>avghweal!AP59</f>
        <v>17427959.138108023</v>
      </c>
      <c r="H66" s="534">
        <f>B66*0.001/'TE5'!B66</f>
        <v>9.5043698267545551E-2</v>
      </c>
      <c r="I66" s="545">
        <f>C66*0.001/'TE5'!B66</f>
        <v>9.5043698267545551E-2</v>
      </c>
      <c r="J66" s="551">
        <f>D66*0.001/'TE5'!C66</f>
        <v>9.2843963240738958E-2</v>
      </c>
      <c r="K66" s="544">
        <f>E66*0.001/'TE5'!D66</f>
        <v>9.4302334473468363E-2</v>
      </c>
      <c r="L66" s="551">
        <f>F66*0.001/'TE5'!E66</f>
        <v>9.5542624592781081E-2</v>
      </c>
      <c r="M66" s="552">
        <f>G66*0.001/'TE5'!F66</f>
        <v>9.7511442843824639E-2</v>
      </c>
    </row>
    <row r="67" spans="1:13" x14ac:dyDescent="0.2">
      <c r="A67" s="67">
        <v>1971</v>
      </c>
      <c r="B67" s="428">
        <f>avghweal!AK60</f>
        <v>10812153.688995283</v>
      </c>
      <c r="C67" s="319">
        <f>avghweal!AL60</f>
        <v>10812153.688995283</v>
      </c>
      <c r="D67" s="524">
        <f>avghweal!AM60</f>
        <v>8606962.986673113</v>
      </c>
      <c r="E67" s="524">
        <f>avghweal!AN60</f>
        <v>10337707.691047389</v>
      </c>
      <c r="F67" s="524">
        <f>avghweal!AO60</f>
        <v>11255898.735680571</v>
      </c>
      <c r="G67" s="62">
        <f>avghweal!AP60</f>
        <v>17235348.686511431</v>
      </c>
      <c r="H67" s="534">
        <f>B67*0.001/'TE5'!B67</f>
        <v>9.369882800092455E-2</v>
      </c>
      <c r="I67" s="545">
        <f>C67*0.001/'TE5'!B67</f>
        <v>9.369882800092455E-2</v>
      </c>
      <c r="J67" s="551">
        <f>D67*0.001/'TE5'!C67</f>
        <v>9.0543729820637964E-2</v>
      </c>
      <c r="K67" s="544">
        <f>E67*0.001/'TE5'!D67</f>
        <v>9.3282047804677873E-2</v>
      </c>
      <c r="L67" s="551">
        <f>F67*0.001/'TE5'!E67</f>
        <v>9.3935800716280937E-2</v>
      </c>
      <c r="M67" s="552">
        <f>G67*0.001/'TE5'!F67</f>
        <v>9.628641663584861E-2</v>
      </c>
    </row>
    <row r="68" spans="1:13" x14ac:dyDescent="0.2">
      <c r="A68" s="67">
        <v>1972</v>
      </c>
      <c r="B68" s="428">
        <f>avghweal!AK61</f>
        <v>11109033.180252334</v>
      </c>
      <c r="C68" s="319">
        <f>avghweal!AL61</f>
        <v>11109033.180252334</v>
      </c>
      <c r="D68" s="524">
        <f>avghweal!AM61</f>
        <v>8817905.3798696306</v>
      </c>
      <c r="E68" s="524">
        <f>avghweal!AN61</f>
        <v>10618643.674345911</v>
      </c>
      <c r="F68" s="524">
        <f>avghweal!AO61</f>
        <v>11553669.874657489</v>
      </c>
      <c r="G68" s="62">
        <f>avghweal!AP61</f>
        <v>17444731.572677244</v>
      </c>
      <c r="H68" s="534">
        <f>B68*0.001/'TE5'!B68</f>
        <v>9.060821460661829E-2</v>
      </c>
      <c r="I68" s="545">
        <f>C68*0.001/'TE5'!B68</f>
        <v>9.060821460661829E-2</v>
      </c>
      <c r="J68" s="551">
        <f>D68*0.001/'TE5'!C68</f>
        <v>8.915025685200817E-2</v>
      </c>
      <c r="K68" s="544">
        <f>E68*0.001/'TE5'!D68</f>
        <v>9.0070609971007798E-2</v>
      </c>
      <c r="L68" s="551">
        <f>F68*0.001/'TE5'!E68</f>
        <v>9.0885005425661788E-2</v>
      </c>
      <c r="M68" s="552">
        <f>G68*0.001/'TE5'!F68</f>
        <v>9.3308001902187243E-2</v>
      </c>
    </row>
    <row r="69" spans="1:13" x14ac:dyDescent="0.2">
      <c r="A69" s="67">
        <v>1973</v>
      </c>
      <c r="B69" s="428">
        <f>avghweal!AK62</f>
        <v>10398596.671958601</v>
      </c>
      <c r="C69" s="319">
        <f>avghweal!AL62</f>
        <v>10398596.671958601</v>
      </c>
      <c r="D69" s="524">
        <f>avghweal!AM62</f>
        <v>8508488.5211262461</v>
      </c>
      <c r="E69" s="524">
        <f>avghweal!AN62</f>
        <v>10083126.77797013</v>
      </c>
      <c r="F69" s="524">
        <f>avghweal!AO62</f>
        <v>10698036.984653072</v>
      </c>
      <c r="G69" s="62">
        <f>avghweal!AP62</f>
        <v>16394623.481290789</v>
      </c>
      <c r="H69" s="534">
        <f>B69*0.001/'TE5'!B69</f>
        <v>8.3964060438120228E-2</v>
      </c>
      <c r="I69" s="545">
        <f>C69*0.001/'TE5'!B69</f>
        <v>8.3964060438120228E-2</v>
      </c>
      <c r="J69" s="551">
        <f>D69*0.001/'TE5'!C69</f>
        <v>8.3720536763394193E-2</v>
      </c>
      <c r="K69" s="544">
        <f>E69*0.001/'TE5'!D69</f>
        <v>8.3575205188026316E-2</v>
      </c>
      <c r="L69" s="551">
        <f>F69*0.001/'TE5'!E69</f>
        <v>8.4313077735714614E-2</v>
      </c>
      <c r="M69" s="552">
        <f>G69*0.001/'TE5'!F69</f>
        <v>8.6813103444001172E-2</v>
      </c>
    </row>
    <row r="70" spans="1:13" x14ac:dyDescent="0.2">
      <c r="A70" s="67">
        <v>1974</v>
      </c>
      <c r="B70" s="428">
        <f>avghweal!AK63</f>
        <v>8868561.5115494281</v>
      </c>
      <c r="C70" s="319">
        <f>avghweal!AL63</f>
        <v>8868561.5115494281</v>
      </c>
      <c r="D70" s="524">
        <f>avghweal!AM63</f>
        <v>7348736.4370450294</v>
      </c>
      <c r="E70" s="524">
        <f>avghweal!AN63</f>
        <v>8626519.2347487267</v>
      </c>
      <c r="F70" s="524">
        <f>avghweal!AO63</f>
        <v>9087189.4479223397</v>
      </c>
      <c r="G70" s="62">
        <f>avghweal!AP63</f>
        <v>13974653.229396099</v>
      </c>
      <c r="H70" s="534">
        <f>B70*0.001/'TE5'!B70</f>
        <v>7.8737092065921374E-2</v>
      </c>
      <c r="I70" s="545">
        <f>C70*0.001/'TE5'!B70</f>
        <v>7.8737092065921374E-2</v>
      </c>
      <c r="J70" s="551">
        <f>D70*0.001/'TE5'!C70</f>
        <v>7.8037236316731665E-2</v>
      </c>
      <c r="K70" s="544">
        <f>E70*0.001/'TE5'!D70</f>
        <v>7.9114143098649961E-2</v>
      </c>
      <c r="L70" s="551">
        <f>F70*0.001/'TE5'!E70</f>
        <v>7.8306326147867353E-2</v>
      </c>
      <c r="M70" s="552">
        <f>G70*0.001/'TE5'!F70</f>
        <v>8.1606703819488743E-2</v>
      </c>
    </row>
    <row r="71" spans="1:13" x14ac:dyDescent="0.2">
      <c r="A71" s="67">
        <v>1975</v>
      </c>
      <c r="B71" s="428">
        <f>avghweal!AK64</f>
        <v>8090747.7104653586</v>
      </c>
      <c r="C71" s="319">
        <f>avghweal!AL64</f>
        <v>8090747.7104653586</v>
      </c>
      <c r="D71" s="524">
        <f>avghweal!AM64</f>
        <v>6620290.3290697671</v>
      </c>
      <c r="E71" s="524">
        <f>avghweal!AN64</f>
        <v>7837556.182089353</v>
      </c>
      <c r="F71" s="524">
        <f>avghweal!AO64</f>
        <v>8352023.9751190376</v>
      </c>
      <c r="G71" s="62">
        <f>avghweal!AP64</f>
        <v>12777071.9334726</v>
      </c>
      <c r="H71" s="534">
        <f>B71*0.001/'TE5'!B71</f>
        <v>7.4842198950079805E-2</v>
      </c>
      <c r="I71" s="545">
        <f>C71*0.001/'TE5'!B71</f>
        <v>7.4842198950079805E-2</v>
      </c>
      <c r="J71" s="551">
        <f>D71*0.001/'TE5'!C71</f>
        <v>7.4348338987363163E-2</v>
      </c>
      <c r="K71" s="544">
        <f>E71*0.001/'TE5'!D71</f>
        <v>7.5336643567993633E-2</v>
      </c>
      <c r="L71" s="551">
        <f>F71*0.001/'TE5'!E71</f>
        <v>7.4559869586664718E-2</v>
      </c>
      <c r="M71" s="552">
        <f>G71*0.001/'TE5'!F71</f>
        <v>7.8171922594719945E-2</v>
      </c>
    </row>
    <row r="72" spans="1:13" x14ac:dyDescent="0.2">
      <c r="A72" s="67">
        <v>1976</v>
      </c>
      <c r="B72" s="428">
        <f>avghweal!AK65</f>
        <v>8177451.7932530735</v>
      </c>
      <c r="C72" s="319">
        <f>avghweal!AL65</f>
        <v>8177451.7932530735</v>
      </c>
      <c r="D72" s="524">
        <f>avghweal!AM65</f>
        <v>6823617.6971549196</v>
      </c>
      <c r="E72" s="524">
        <f>avghweal!AN65</f>
        <v>8008116.9604937555</v>
      </c>
      <c r="F72" s="524">
        <f>avghweal!AO65</f>
        <v>8363798.6319479151</v>
      </c>
      <c r="G72" s="62">
        <f>avghweal!AP65</f>
        <v>12986058.24732556</v>
      </c>
      <c r="H72" s="534">
        <f>B72*0.001/'TE5'!B72</f>
        <v>7.1345459486551022E-2</v>
      </c>
      <c r="I72" s="545">
        <f>C72*0.001/'TE5'!B72</f>
        <v>7.1345459486551022E-2</v>
      </c>
      <c r="J72" s="551">
        <f>D72*0.001/'TE5'!C72</f>
        <v>7.1649434304717374E-2</v>
      </c>
      <c r="K72" s="544">
        <f>E72*0.001/'TE5'!D72</f>
        <v>7.1888614697087419E-2</v>
      </c>
      <c r="L72" s="551">
        <f>F72*0.001/'TE5'!E72</f>
        <v>7.1068140297938953E-2</v>
      </c>
      <c r="M72" s="552">
        <f>G72*0.001/'TE5'!F72</f>
        <v>7.5278080709381356E-2</v>
      </c>
    </row>
    <row r="73" spans="1:13" x14ac:dyDescent="0.2">
      <c r="A73" s="67">
        <v>1977</v>
      </c>
      <c r="B73" s="428">
        <f>avghweal!AK66</f>
        <v>8270636.5862096902</v>
      </c>
      <c r="C73" s="319">
        <f>avghweal!AL66</f>
        <v>8270636.5862096902</v>
      </c>
      <c r="D73" s="524">
        <f>avghweal!AM66</f>
        <v>6869881.9984603217</v>
      </c>
      <c r="E73" s="524">
        <f>avghweal!AN66</f>
        <v>8105466.8060230184</v>
      </c>
      <c r="F73" s="524">
        <f>avghweal!AO66</f>
        <v>8445171.3599803038</v>
      </c>
      <c r="G73" s="62">
        <f>avghweal!AP66</f>
        <v>13004150.090414403</v>
      </c>
      <c r="H73" s="534">
        <f>B73*0.001/'TE5'!B73</f>
        <v>7.0280048019068175E-2</v>
      </c>
      <c r="I73" s="545">
        <f>C73*0.001/'TE5'!B73</f>
        <v>7.0280048019068175E-2</v>
      </c>
      <c r="J73" s="551">
        <f>D73*0.001/'TE5'!C73</f>
        <v>7.0735045307994668E-2</v>
      </c>
      <c r="K73" s="544">
        <f>E73*0.001/'TE5'!D73</f>
        <v>7.0325409124997407E-2</v>
      </c>
      <c r="L73" s="551">
        <f>F73*0.001/'TE5'!E73</f>
        <v>7.0383150733960051E-2</v>
      </c>
      <c r="M73" s="552">
        <f>G73*0.001/'TE5'!F73</f>
        <v>7.4253039361934725E-2</v>
      </c>
    </row>
    <row r="74" spans="1:13" x14ac:dyDescent="0.2">
      <c r="A74" s="67">
        <v>1978</v>
      </c>
      <c r="B74" s="428">
        <f>avghweal!AK67</f>
        <v>8501850.7346588708</v>
      </c>
      <c r="C74" s="319">
        <f>avghweal!AL67</f>
        <v>8501850.7346588708</v>
      </c>
      <c r="D74" s="524">
        <f>avghweal!AM67</f>
        <v>7159719.5185233066</v>
      </c>
      <c r="E74" s="524">
        <f>avghweal!AN67</f>
        <v>8372605.0933773592</v>
      </c>
      <c r="F74" s="524">
        <f>avghweal!AO67</f>
        <v>8644164.0771648586</v>
      </c>
      <c r="G74" s="62">
        <f>avghweal!AP67</f>
        <v>13295481.54188066</v>
      </c>
      <c r="H74" s="534">
        <f>B74*0.001/'TE5'!B74</f>
        <v>7.0818689407501786E-2</v>
      </c>
      <c r="I74" s="545">
        <f>C74*0.001/'TE5'!B74</f>
        <v>7.0818689407501786E-2</v>
      </c>
      <c r="J74" s="551">
        <f>D74*0.001/'TE5'!C74</f>
        <v>7.11239652172031E-2</v>
      </c>
      <c r="K74" s="544">
        <f>E74*0.001/'TE5'!D74</f>
        <v>7.0769957515276247E-2</v>
      </c>
      <c r="L74" s="551">
        <f>F74*0.001/'TE5'!E74</f>
        <v>7.1020876208308423E-2</v>
      </c>
      <c r="M74" s="552">
        <f>G74*0.001/'TE5'!F74</f>
        <v>7.4886950180406586E-2</v>
      </c>
    </row>
    <row r="75" spans="1:13" x14ac:dyDescent="0.2">
      <c r="A75" s="72">
        <v>1979</v>
      </c>
      <c r="B75" s="429">
        <f>avghweal!AK68</f>
        <v>9623474.0211854968</v>
      </c>
      <c r="C75" s="320">
        <f>avghweal!AL68</f>
        <v>9623474.0211854968</v>
      </c>
      <c r="D75" s="526">
        <f>avghweal!AM68</f>
        <v>8097135.651376388</v>
      </c>
      <c r="E75" s="526">
        <f>avghweal!AN68</f>
        <v>9550219.1660085954</v>
      </c>
      <c r="F75" s="526">
        <f>avghweal!AO68</f>
        <v>9687414.105723625</v>
      </c>
      <c r="G75" s="68">
        <f>avghweal!AP68</f>
        <v>14963049.402138259</v>
      </c>
      <c r="H75" s="536">
        <f>B75*0.001/'TE5'!B75</f>
        <v>7.7246561646461501E-2</v>
      </c>
      <c r="I75" s="547">
        <f>C75*0.001/'TE5'!B75</f>
        <v>7.7246561646461501E-2</v>
      </c>
      <c r="J75" s="553">
        <f>D75*0.001/'TE5'!C75</f>
        <v>7.7383421361446408E-2</v>
      </c>
      <c r="K75" s="547">
        <f>E75*0.001/'TE5'!D75</f>
        <v>7.753231376409532E-2</v>
      </c>
      <c r="L75" s="553">
        <f>F75*0.001/'TE5'!E75</f>
        <v>7.6940298080444336E-2</v>
      </c>
      <c r="M75" s="554">
        <f>G75*0.001/'TE5'!F75</f>
        <v>8.156692236661911E-2</v>
      </c>
    </row>
    <row r="76" spans="1:13" x14ac:dyDescent="0.2">
      <c r="A76" s="67">
        <v>1980</v>
      </c>
      <c r="B76" s="428">
        <f>avghweal!AK69</f>
        <v>10083672.692749452</v>
      </c>
      <c r="C76" s="319">
        <f>avghweal!AL69</f>
        <v>10083672.692749452</v>
      </c>
      <c r="D76" s="524">
        <f>avghweal!AM69</f>
        <v>8369690.9205668904</v>
      </c>
      <c r="E76" s="524">
        <f>avghweal!AN69</f>
        <v>10004575.021063276</v>
      </c>
      <c r="F76" s="524">
        <f>avghweal!AO69</f>
        <v>10156429.969434073</v>
      </c>
      <c r="G76" s="62">
        <f>avghweal!AP69</f>
        <v>15702226.502630113</v>
      </c>
      <c r="H76" s="533">
        <f>B76*0.001/'TE5'!B76</f>
        <v>7.7833570539951324E-2</v>
      </c>
      <c r="I76" s="544">
        <f>C76*0.001/'TE5'!B76</f>
        <v>7.7833570539951324E-2</v>
      </c>
      <c r="J76" s="551">
        <f>D76*0.001/'TE5'!C76</f>
        <v>7.7529929578304291E-2</v>
      </c>
      <c r="K76" s="544">
        <f>E76*0.001/'TE5'!D76</f>
        <v>7.8555330634117126E-2</v>
      </c>
      <c r="L76" s="551">
        <f>F76*0.001/'TE5'!E76</f>
        <v>7.7165551483631134E-2</v>
      </c>
      <c r="M76" s="552">
        <f>G76*0.001/'TE5'!F76</f>
        <v>8.2763388752937345E-2</v>
      </c>
    </row>
    <row r="77" spans="1:13" x14ac:dyDescent="0.2">
      <c r="A77" s="67">
        <v>1981</v>
      </c>
      <c r="B77" s="428">
        <f>avghweal!AK70</f>
        <v>10870360.678642858</v>
      </c>
      <c r="C77" s="319">
        <f>avghweal!AL70</f>
        <v>10870360.678642858</v>
      </c>
      <c r="D77" s="524">
        <f>avghweal!AM70</f>
        <v>9091609.6963509172</v>
      </c>
      <c r="E77" s="524">
        <f>avghweal!AN70</f>
        <v>10821141.487341128</v>
      </c>
      <c r="F77" s="524">
        <f>avghweal!AO70</f>
        <v>10910542.805154346</v>
      </c>
      <c r="G77" s="62">
        <f>avghweal!AP70</f>
        <v>16800097.888260122</v>
      </c>
      <c r="H77" s="533">
        <f>B77*0.001/'TE5'!B77</f>
        <v>8.3548896014690413E-2</v>
      </c>
      <c r="I77" s="544">
        <f>C77*0.001/'TE5'!B77</f>
        <v>8.3548896014690413E-2</v>
      </c>
      <c r="J77" s="551">
        <f>D77*0.001/'TE5'!C77</f>
        <v>8.3885326981544481E-2</v>
      </c>
      <c r="K77" s="544">
        <f>E77*0.001/'TE5'!D77</f>
        <v>8.455425500869751E-2</v>
      </c>
      <c r="L77" s="551">
        <f>F77*0.001/'TE5'!E77</f>
        <v>8.2590825855731978E-2</v>
      </c>
      <c r="M77" s="552">
        <f>G77*0.001/'TE5'!F77</f>
        <v>8.8536418974399553E-2</v>
      </c>
    </row>
    <row r="78" spans="1:13" x14ac:dyDescent="0.2">
      <c r="A78" s="67">
        <v>1982</v>
      </c>
      <c r="B78" s="428">
        <f>avghweal!AK71</f>
        <v>11874127.974188192</v>
      </c>
      <c r="C78" s="319">
        <f>avghweal!AL71</f>
        <v>11874127.974188192</v>
      </c>
      <c r="D78" s="524">
        <f>avghweal!AM71</f>
        <v>10150594.481947068</v>
      </c>
      <c r="E78" s="524">
        <f>avghweal!AN71</f>
        <v>12017555.235728197</v>
      </c>
      <c r="F78" s="524">
        <f>avghweal!AO71</f>
        <v>11747129.419023361</v>
      </c>
      <c r="G78" s="62">
        <f>avghweal!AP71</f>
        <v>18362469.344893899</v>
      </c>
      <c r="H78" s="533">
        <f>B78*0.001/'TE5'!B78</f>
        <v>9.0758293867111192E-2</v>
      </c>
      <c r="I78" s="544">
        <f>C78*0.001/'TE5'!B78</f>
        <v>9.0758293867111192E-2</v>
      </c>
      <c r="J78" s="551">
        <f>D78*0.001/'TE5'!C78</f>
        <v>9.367796033620833E-2</v>
      </c>
      <c r="K78" s="544">
        <f>E78*0.001/'TE5'!D78</f>
        <v>9.2866398394107805E-2</v>
      </c>
      <c r="L78" s="551">
        <f>F78*0.001/'TE5'!E78</f>
        <v>8.8902920484542847E-2</v>
      </c>
      <c r="M78" s="552">
        <f>G78*0.001/'TE5'!F78</f>
        <v>9.6455447375774384E-2</v>
      </c>
    </row>
    <row r="79" spans="1:13" x14ac:dyDescent="0.2">
      <c r="A79" s="67">
        <v>1983</v>
      </c>
      <c r="B79" s="428">
        <f>avghweal!AK72</f>
        <v>12163688.190212913</v>
      </c>
      <c r="C79" s="319">
        <f>avghweal!AL72</f>
        <v>12163688.190212913</v>
      </c>
      <c r="D79" s="524">
        <f>avghweal!AM72</f>
        <v>10286473.972852083</v>
      </c>
      <c r="E79" s="524">
        <f>avghweal!AN72</f>
        <v>12285230.212847872</v>
      </c>
      <c r="F79" s="524">
        <f>avghweal!AO72</f>
        <v>12149099.761051478</v>
      </c>
      <c r="G79" s="62">
        <f>avghweal!AP72</f>
        <v>18697083.585975099</v>
      </c>
      <c r="H79" s="533">
        <f>B79*0.001/'TE5'!B79</f>
        <v>9.1020211577415466E-2</v>
      </c>
      <c r="I79" s="544">
        <f>C79*0.001/'TE5'!B79</f>
        <v>9.1020211577415466E-2</v>
      </c>
      <c r="J79" s="551">
        <f>D79*0.001/'TE5'!C79</f>
        <v>9.4494745135307312E-2</v>
      </c>
      <c r="K79" s="544">
        <f>E79*0.001/'TE5'!D79</f>
        <v>9.3100041151046725E-2</v>
      </c>
      <c r="L79" s="551">
        <f>F79*0.001/'TE5'!E79</f>
        <v>8.9879214763641357E-2</v>
      </c>
      <c r="M79" s="552">
        <f>G79*0.001/'TE5'!F79</f>
        <v>9.661063551902771E-2</v>
      </c>
    </row>
    <row r="80" spans="1:13" x14ac:dyDescent="0.2">
      <c r="A80" s="67">
        <v>1984</v>
      </c>
      <c r="B80" s="428">
        <f>avghweal!AK73</f>
        <v>12736783.348328074</v>
      </c>
      <c r="C80" s="319">
        <f>avghweal!AL73</f>
        <v>12736783.348328074</v>
      </c>
      <c r="D80" s="524">
        <f>avghweal!AM73</f>
        <v>11703191.37884021</v>
      </c>
      <c r="E80" s="524">
        <f>avghweal!AN73</f>
        <v>12658581.11190176</v>
      </c>
      <c r="F80" s="524">
        <f>avghweal!AO73</f>
        <v>12799722.318596449</v>
      </c>
      <c r="G80" s="62">
        <f>avghweal!AP73</f>
        <v>19584304.88202193</v>
      </c>
      <c r="H80" s="533">
        <f>B80*0.001/'TE5'!B80</f>
        <v>9.2800907790660872E-2</v>
      </c>
      <c r="I80" s="544">
        <f>C80*0.001/'TE5'!B80</f>
        <v>9.2800907790660872E-2</v>
      </c>
      <c r="J80" s="551">
        <f>D80*0.001/'TE5'!C80</f>
        <v>0.10573642700910567</v>
      </c>
      <c r="K80" s="544">
        <f>E80*0.001/'TE5'!D80</f>
        <v>9.5154702663421617E-2</v>
      </c>
      <c r="L80" s="551">
        <f>F80*0.001/'TE5'!E80</f>
        <v>9.0695962309837341E-2</v>
      </c>
      <c r="M80" s="552">
        <f>G80*0.001/'TE5'!F80</f>
        <v>9.8596885800361633E-2</v>
      </c>
    </row>
    <row r="81" spans="1:13" x14ac:dyDescent="0.2">
      <c r="A81" s="67">
        <v>1985</v>
      </c>
      <c r="B81" s="428">
        <f>avghweal!AK74</f>
        <v>14296162.10275631</v>
      </c>
      <c r="C81" s="319">
        <f>avghweal!AL74</f>
        <v>14296162.10275631</v>
      </c>
      <c r="D81" s="524">
        <f>avghweal!AM74</f>
        <v>12146602.532552434</v>
      </c>
      <c r="E81" s="524">
        <f>avghweal!AN74</f>
        <v>13270513.984872811</v>
      </c>
      <c r="F81" s="524">
        <f>avghweal!AO74</f>
        <v>15040930.130618352</v>
      </c>
      <c r="G81" s="62">
        <f>avghweal!AP74</f>
        <v>21650187.671954095</v>
      </c>
      <c r="H81" s="533">
        <f>B81*0.001/'TE5'!B81</f>
        <v>9.880325943231584E-2</v>
      </c>
      <c r="I81" s="544">
        <f>C81*0.001/'TE5'!B81</f>
        <v>9.880325943231584E-2</v>
      </c>
      <c r="J81" s="551">
        <f>D81*0.001/'TE5'!C81</f>
        <v>0.10603895783424379</v>
      </c>
      <c r="K81" s="544">
        <f>E81*0.001/'TE5'!D81</f>
        <v>9.4003371894359589E-2</v>
      </c>
      <c r="L81" s="551">
        <f>F81*0.001/'TE5'!E81</f>
        <v>0.10168939828872681</v>
      </c>
      <c r="M81" s="552">
        <f>G81*0.001/'TE5'!F81</f>
        <v>0.1038467511534691</v>
      </c>
    </row>
    <row r="82" spans="1:13" x14ac:dyDescent="0.2">
      <c r="A82" s="67">
        <v>1986</v>
      </c>
      <c r="B82" s="428">
        <f>avghweal!AK75</f>
        <v>15281063.296729835</v>
      </c>
      <c r="C82" s="319">
        <f>avghweal!AL75</f>
        <v>15281063.296729835</v>
      </c>
      <c r="D82" s="524">
        <f>avghweal!AM75</f>
        <v>13703469.662441973</v>
      </c>
      <c r="E82" s="524">
        <f>avghweal!AN75</f>
        <v>15360820.182821192</v>
      </c>
      <c r="F82" s="524">
        <f>avghweal!AO75</f>
        <v>15790079.991268339</v>
      </c>
      <c r="G82" s="62">
        <f>avghweal!AP75</f>
        <v>22801874.407762699</v>
      </c>
      <c r="H82" s="533">
        <f>B82*0.001/'TE5'!B82</f>
        <v>9.7724705934524536E-2</v>
      </c>
      <c r="I82" s="544">
        <f>C82*0.001/'TE5'!B82</f>
        <v>9.7724705934524536E-2</v>
      </c>
      <c r="J82" s="551">
        <f>D82*0.001/'TE5'!C82</f>
        <v>0.11059879511594772</v>
      </c>
      <c r="K82" s="544">
        <f>E82*0.001/'TE5'!D82</f>
        <v>0.10022336244583128</v>
      </c>
      <c r="L82" s="551">
        <f>F82*0.001/'TE5'!E82</f>
        <v>9.9198102951049819E-2</v>
      </c>
      <c r="M82" s="552">
        <f>G82*0.001/'TE5'!F82</f>
        <v>0.10198276489973067</v>
      </c>
    </row>
    <row r="83" spans="1:13" x14ac:dyDescent="0.2">
      <c r="A83" s="67">
        <v>1987</v>
      </c>
      <c r="B83" s="428">
        <f>avghweal!AK76</f>
        <v>17684713.791374259</v>
      </c>
      <c r="C83" s="319">
        <f>avghweal!AL76</f>
        <v>17684713.791374259</v>
      </c>
      <c r="D83" s="524">
        <f>avghweal!AM76</f>
        <v>16409983.046045471</v>
      </c>
      <c r="E83" s="524">
        <f>avghweal!AN76</f>
        <v>18364589.253946349</v>
      </c>
      <c r="F83" s="524">
        <f>avghweal!AO76</f>
        <v>17063502.091842633</v>
      </c>
      <c r="G83" s="62">
        <f>avghweal!AP76</f>
        <v>26943007.237262785</v>
      </c>
      <c r="H83" s="533">
        <f>B83*0.001/'TE5'!B83</f>
        <v>0.10795073956251144</v>
      </c>
      <c r="I83" s="544">
        <f>C83*0.001/'TE5'!B83</f>
        <v>0.10795073956251144</v>
      </c>
      <c r="J83" s="551">
        <f>D83*0.001/'TE5'!C83</f>
        <v>0.12110441923141479</v>
      </c>
      <c r="K83" s="544">
        <f>E83*0.001/'TE5'!D83</f>
        <v>0.11338777840137484</v>
      </c>
      <c r="L83" s="551">
        <f>F83*0.001/'TE5'!E83</f>
        <v>0.10308419913053513</v>
      </c>
      <c r="M83" s="552">
        <f>G83*0.001/'TE5'!F83</f>
        <v>0.11592068523168567</v>
      </c>
    </row>
    <row r="84" spans="1:13" x14ac:dyDescent="0.2">
      <c r="A84" s="67">
        <v>1988</v>
      </c>
      <c r="B84" s="428">
        <f>avghweal!AK77</f>
        <v>20655534.339914571</v>
      </c>
      <c r="C84" s="319">
        <f>avghweal!AL77</f>
        <v>20655534.339914571</v>
      </c>
      <c r="D84" s="524">
        <f>avghweal!AM77</f>
        <v>19614235.984541547</v>
      </c>
      <c r="E84" s="524">
        <f>avghweal!AN77</f>
        <v>21386843.93339682</v>
      </c>
      <c r="F84" s="524">
        <f>avghweal!AO77</f>
        <v>19967958.46831141</v>
      </c>
      <c r="G84" s="62">
        <f>avghweal!AP77</f>
        <v>31271517.066581037</v>
      </c>
      <c r="H84" s="533">
        <f>B84*0.001/'TE5'!B84</f>
        <v>0.12172535806894302</v>
      </c>
      <c r="I84" s="544">
        <f>C84*0.001/'TE5'!B84</f>
        <v>0.12172535806894302</v>
      </c>
      <c r="J84" s="551">
        <f>D84*0.001/'TE5'!C84</f>
        <v>0.13899473845958712</v>
      </c>
      <c r="K84" s="544">
        <f>E84*0.001/'TE5'!D84</f>
        <v>0.12609240412712097</v>
      </c>
      <c r="L84" s="551">
        <f>F84*0.001/'TE5'!E84</f>
        <v>0.11762391030788423</v>
      </c>
      <c r="M84" s="552">
        <f>G84*0.001/'TE5'!F84</f>
        <v>0.13023097813129425</v>
      </c>
    </row>
    <row r="85" spans="1:13" x14ac:dyDescent="0.2">
      <c r="A85" s="72">
        <v>1989</v>
      </c>
      <c r="B85" s="429">
        <f>avghweal!AK78</f>
        <v>21403679.971659917</v>
      </c>
      <c r="C85" s="320">
        <f>avghweal!AL78</f>
        <v>21403679.971659917</v>
      </c>
      <c r="D85" s="526">
        <f>avghweal!AM78</f>
        <v>20277191.464251339</v>
      </c>
      <c r="E85" s="526">
        <f>avghweal!AN78</f>
        <v>22434813.380318936</v>
      </c>
      <c r="F85" s="526">
        <f>avghweal!AO78</f>
        <v>20477219.584732328</v>
      </c>
      <c r="G85" s="68">
        <f>avghweal!AP78</f>
        <v>32414905.177884635</v>
      </c>
      <c r="H85" s="536">
        <f>B85*0.001/'TE5'!B85</f>
        <v>0.12091058492660521</v>
      </c>
      <c r="I85" s="547">
        <f>C85*0.001/'TE5'!B85</f>
        <v>0.12091058492660521</v>
      </c>
      <c r="J85" s="553">
        <f>D85*0.001/'TE5'!C85</f>
        <v>0.13891644775867462</v>
      </c>
      <c r="K85" s="547">
        <f>E85*0.001/'TE5'!D85</f>
        <v>0.12795077264308929</v>
      </c>
      <c r="L85" s="553">
        <f>F85*0.001/'TE5'!E85</f>
        <v>0.11467611044645309</v>
      </c>
      <c r="M85" s="554">
        <f>G85*0.001/'TE5'!F85</f>
        <v>0.13000664114952087</v>
      </c>
    </row>
    <row r="86" spans="1:13" x14ac:dyDescent="0.2">
      <c r="A86" s="67">
        <v>1990</v>
      </c>
      <c r="B86" s="428">
        <f>avghweal!AK79</f>
        <v>21461214.321744636</v>
      </c>
      <c r="C86" s="319">
        <f>avghweal!AL79</f>
        <v>21461214.321744636</v>
      </c>
      <c r="D86" s="524">
        <f>avghweal!AM79</f>
        <v>20620387.316506557</v>
      </c>
      <c r="E86" s="524">
        <f>avghweal!AN79</f>
        <v>22712405.664233688</v>
      </c>
      <c r="F86" s="524">
        <f>avghweal!AO79</f>
        <v>20286826.733257569</v>
      </c>
      <c r="G86" s="62">
        <f>avghweal!AP79</f>
        <v>32329782.715717267</v>
      </c>
      <c r="H86" s="533">
        <f>B86*0.001/'TE5'!B86</f>
        <v>0.12111040949821474</v>
      </c>
      <c r="I86" s="544">
        <f>C86*0.001/'TE5'!B86</f>
        <v>0.12111040949821474</v>
      </c>
      <c r="J86" s="551">
        <f>D86*0.001/'TE5'!C86</f>
        <v>0.14145281910896298</v>
      </c>
      <c r="K86" s="544">
        <f>E86*0.001/'TE5'!D86</f>
        <v>0.12775690853595731</v>
      </c>
      <c r="L86" s="551">
        <f>F86*0.001/'TE5'!E86</f>
        <v>0.11482583731412888</v>
      </c>
      <c r="M86" s="552">
        <f>G86*0.001/'TE5'!F86</f>
        <v>0.12991425395011902</v>
      </c>
    </row>
    <row r="87" spans="1:13" x14ac:dyDescent="0.2">
      <c r="A87" s="67">
        <v>1991</v>
      </c>
      <c r="B87" s="428">
        <f>avghweal!AK80</f>
        <v>20823986.510533955</v>
      </c>
      <c r="C87" s="319">
        <f>avghweal!AL80</f>
        <v>20823986.510533955</v>
      </c>
      <c r="D87" s="524">
        <f>avghweal!AM80</f>
        <v>19699643.79653354</v>
      </c>
      <c r="E87" s="524">
        <f>avghweal!AN80</f>
        <v>22055425.255431909</v>
      </c>
      <c r="F87" s="524">
        <f>avghweal!AO80</f>
        <v>19691126.322689548</v>
      </c>
      <c r="G87" s="62">
        <f>avghweal!AP80</f>
        <v>31251782.890617862</v>
      </c>
      <c r="H87" s="533">
        <f>B87*0.001/'TE5'!B87</f>
        <v>0.11764589697122572</v>
      </c>
      <c r="I87" s="544">
        <f>C87*0.001/'TE5'!B87</f>
        <v>0.11764589697122572</v>
      </c>
      <c r="J87" s="551">
        <f>D87*0.001/'TE5'!C87</f>
        <v>0.13651533424854279</v>
      </c>
      <c r="K87" s="544">
        <f>E87*0.001/'TE5'!D87</f>
        <v>0.12417773902416228</v>
      </c>
      <c r="L87" s="551">
        <f>F87*0.001/'TE5'!E87</f>
        <v>0.11159787327051164</v>
      </c>
      <c r="M87" s="552">
        <f>G87*0.001/'TE5'!F87</f>
        <v>0.12611350417137146</v>
      </c>
    </row>
    <row r="88" spans="1:13" x14ac:dyDescent="0.2">
      <c r="A88" s="67">
        <v>1992</v>
      </c>
      <c r="B88" s="428">
        <f>avghweal!AK81</f>
        <v>22612919.013835087</v>
      </c>
      <c r="C88" s="319">
        <f>avghweal!AL81</f>
        <v>22612919.013835087</v>
      </c>
      <c r="D88" s="524">
        <f>avghweal!AM81</f>
        <v>21355613.239189792</v>
      </c>
      <c r="E88" s="524">
        <f>avghweal!AN81</f>
        <v>24378950.00398596</v>
      </c>
      <c r="F88" s="524">
        <f>avghweal!AO81</f>
        <v>20976336.014936168</v>
      </c>
      <c r="G88" s="62">
        <f>avghweal!AP81</f>
        <v>33616631.623013981</v>
      </c>
      <c r="H88" s="533">
        <f>B88*0.001/'TE5'!B88</f>
        <v>0.12529928982257843</v>
      </c>
      <c r="I88" s="544">
        <f>C88*0.001/'TE5'!B88</f>
        <v>0.12529928982257843</v>
      </c>
      <c r="J88" s="551">
        <f>D88*0.001/'TE5'!C88</f>
        <v>0.14709250628948206</v>
      </c>
      <c r="K88" s="544">
        <f>E88*0.001/'TE5'!D88</f>
        <v>0.13369640707969666</v>
      </c>
      <c r="L88" s="551">
        <f>F88*0.001/'TE5'!E88</f>
        <v>0.11734373867511751</v>
      </c>
      <c r="M88" s="552">
        <f>G88*0.001/'TE5'!F88</f>
        <v>0.13372784852981565</v>
      </c>
    </row>
    <row r="89" spans="1:13" x14ac:dyDescent="0.2">
      <c r="A89" s="67">
        <v>1993</v>
      </c>
      <c r="B89" s="428">
        <f>avghweal!AK82</f>
        <v>22803312.308023226</v>
      </c>
      <c r="C89" s="319">
        <f>avghweal!AL82</f>
        <v>22803312.308023226</v>
      </c>
      <c r="D89" s="524">
        <f>avghweal!AM82</f>
        <v>21600759.66747655</v>
      </c>
      <c r="E89" s="524">
        <f>avghweal!AN82</f>
        <v>23962109.27694976</v>
      </c>
      <c r="F89" s="524">
        <f>avghweal!AO82</f>
        <v>21745963.396758467</v>
      </c>
      <c r="G89" s="62">
        <f>avghweal!AP82</f>
        <v>33969601.312914118</v>
      </c>
      <c r="H89" s="533">
        <f>B89*0.001/'TE5'!B89</f>
        <v>0.124529168009758</v>
      </c>
      <c r="I89" s="544">
        <f>C89*0.001/'TE5'!B89</f>
        <v>0.124529168009758</v>
      </c>
      <c r="J89" s="551">
        <f>D89*0.001/'TE5'!C89</f>
        <v>0.14704464375972751</v>
      </c>
      <c r="K89" s="544">
        <f>E89*0.001/'TE5'!D89</f>
        <v>0.12897250056266785</v>
      </c>
      <c r="L89" s="551">
        <f>F89*0.001/'TE5'!E89</f>
        <v>0.12034693360328673</v>
      </c>
      <c r="M89" s="552">
        <f>G89*0.001/'TE5'!F89</f>
        <v>0.13334046304225922</v>
      </c>
    </row>
    <row r="90" spans="1:13" x14ac:dyDescent="0.2">
      <c r="A90" s="67">
        <v>1994</v>
      </c>
      <c r="B90" s="428">
        <f>avghweal!AK83</f>
        <v>23077952.997835159</v>
      </c>
      <c r="C90" s="319">
        <f>avghweal!AL83</f>
        <v>23077952.997835159</v>
      </c>
      <c r="D90" s="524">
        <f>avghweal!AM83</f>
        <v>21436910.39390504</v>
      </c>
      <c r="E90" s="524">
        <f>avghweal!AN83</f>
        <v>24254487.911854669</v>
      </c>
      <c r="F90" s="524">
        <f>avghweal!AO83</f>
        <v>21995921.917229451</v>
      </c>
      <c r="G90" s="62">
        <f>avghweal!AP83</f>
        <v>34253088.865596294</v>
      </c>
      <c r="H90" s="533">
        <f>B90*0.001/'TE5'!B90</f>
        <v>0.1245114877820015</v>
      </c>
      <c r="I90" s="544">
        <f>C90*0.001/'TE5'!B90</f>
        <v>0.1245114877820015</v>
      </c>
      <c r="J90" s="551">
        <f>D90*0.001/'TE5'!C90</f>
        <v>0.14450287818908694</v>
      </c>
      <c r="K90" s="544">
        <f>E90*0.001/'TE5'!D90</f>
        <v>0.12930040061473846</v>
      </c>
      <c r="L90" s="551">
        <f>F90*0.001/'TE5'!E90</f>
        <v>0.11999708414077757</v>
      </c>
      <c r="M90" s="552">
        <f>G90*0.001/'TE5'!F90</f>
        <v>0.13318105041980741</v>
      </c>
    </row>
    <row r="91" spans="1:13" x14ac:dyDescent="0.2">
      <c r="A91" s="67">
        <v>1995</v>
      </c>
      <c r="B91" s="428">
        <f>avghweal!AK84</f>
        <v>24288233.053589091</v>
      </c>
      <c r="C91" s="319">
        <f>avghweal!AL84</f>
        <v>24288233.053589091</v>
      </c>
      <c r="D91" s="524">
        <f>avghweal!AM84</f>
        <v>23013887.802373782</v>
      </c>
      <c r="E91" s="524">
        <f>avghweal!AN84</f>
        <v>25930640.783545576</v>
      </c>
      <c r="F91" s="524">
        <f>avghweal!AO84</f>
        <v>22789027.832190957</v>
      </c>
      <c r="G91" s="62">
        <f>avghweal!AP84</f>
        <v>35929179.734692194</v>
      </c>
      <c r="H91" s="533">
        <f>B91*0.001/'TE5'!B91</f>
        <v>0.12658499181270599</v>
      </c>
      <c r="I91" s="544">
        <f>C91*0.001/'TE5'!B91</f>
        <v>0.12658499181270599</v>
      </c>
      <c r="J91" s="551">
        <f>D91*0.001/'TE5'!C91</f>
        <v>0.14947779476642611</v>
      </c>
      <c r="K91" s="544">
        <f>E91*0.001/'TE5'!D91</f>
        <v>0.13331325352191925</v>
      </c>
      <c r="L91" s="551">
        <f>F91*0.001/'TE5'!E91</f>
        <v>0.1202653795480728</v>
      </c>
      <c r="M91" s="552">
        <f>G91*0.001/'TE5'!F91</f>
        <v>0.13511547446250916</v>
      </c>
    </row>
    <row r="92" spans="1:13" x14ac:dyDescent="0.2">
      <c r="A92" s="67">
        <v>1996</v>
      </c>
      <c r="B92" s="428">
        <f>avghweal!AK85</f>
        <v>26851261.25041759</v>
      </c>
      <c r="C92" s="319">
        <f>avghweal!AL85</f>
        <v>26851261.25041759</v>
      </c>
      <c r="D92" s="524">
        <f>avghweal!AM85</f>
        <v>24717362.73118284</v>
      </c>
      <c r="E92" s="524">
        <f>avghweal!AN85</f>
        <v>28712371.63758754</v>
      </c>
      <c r="F92" s="524">
        <f>avghweal!AO85</f>
        <v>25143289.247909505</v>
      </c>
      <c r="G92" s="62">
        <f>avghweal!AP85</f>
        <v>39460225.057094879</v>
      </c>
      <c r="H92" s="533">
        <f>B92*0.001/'TE5'!B92</f>
        <v>0.13224442303180695</v>
      </c>
      <c r="I92" s="544">
        <f>C92*0.001/'TE5'!B92</f>
        <v>0.13224442303180695</v>
      </c>
      <c r="J92" s="551">
        <f>D92*0.001/'TE5'!C92</f>
        <v>0.15658274292945862</v>
      </c>
      <c r="K92" s="544">
        <f>E92*0.001/'TE5'!D92</f>
        <v>0.14140097796916964</v>
      </c>
      <c r="L92" s="551">
        <f>F92*0.001/'TE5'!E92</f>
        <v>0.12384026497602463</v>
      </c>
      <c r="M92" s="552">
        <f>G92*0.001/'TE5'!F92</f>
        <v>0.14117549359798429</v>
      </c>
    </row>
    <row r="93" spans="1:13" x14ac:dyDescent="0.2">
      <c r="A93" s="67">
        <v>1997</v>
      </c>
      <c r="B93" s="428">
        <f>avghweal!AK86</f>
        <v>30346172.871283062</v>
      </c>
      <c r="C93" s="319">
        <f>avghweal!AL86</f>
        <v>30346172.871283062</v>
      </c>
      <c r="D93" s="524">
        <f>avghweal!AM86</f>
        <v>28327157.580526687</v>
      </c>
      <c r="E93" s="524">
        <f>avghweal!AN86</f>
        <v>32271796.600315027</v>
      </c>
      <c r="F93" s="524">
        <f>avghweal!AO86</f>
        <v>28567310.03128615</v>
      </c>
      <c r="G93" s="62">
        <f>avghweal!AP86</f>
        <v>44575344.811929479</v>
      </c>
      <c r="H93" s="533">
        <f>B93*0.001/'TE5'!B93</f>
        <v>0.14016912877559662</v>
      </c>
      <c r="I93" s="544">
        <f>C93*0.001/'TE5'!B93</f>
        <v>0.14016912877559662</v>
      </c>
      <c r="J93" s="551">
        <f>D93*0.001/'TE5'!C93</f>
        <v>0.16825622320175171</v>
      </c>
      <c r="K93" s="544">
        <f>E93*0.001/'TE5'!D93</f>
        <v>0.14693348109722135</v>
      </c>
      <c r="L93" s="551">
        <f>F93*0.001/'TE5'!E93</f>
        <v>0.13371382653713226</v>
      </c>
      <c r="M93" s="552">
        <f>G93*0.001/'TE5'!F93</f>
        <v>0.14970120787620547</v>
      </c>
    </row>
    <row r="94" spans="1:13" x14ac:dyDescent="0.2">
      <c r="A94" s="67">
        <v>1998</v>
      </c>
      <c r="B94" s="428">
        <f>avghweal!AK87</f>
        <v>34992075.539836086</v>
      </c>
      <c r="C94" s="319">
        <f>avghweal!AL87</f>
        <v>34992075.539836086</v>
      </c>
      <c r="D94" s="524">
        <f>avghweal!AM87</f>
        <v>32259743.982168533</v>
      </c>
      <c r="E94" s="524">
        <f>avghweal!AN87</f>
        <v>37104057.537227474</v>
      </c>
      <c r="F94" s="524">
        <f>avghweal!AO87</f>
        <v>33037575.590074476</v>
      </c>
      <c r="G94" s="62">
        <f>avghweal!AP87</f>
        <v>51092324.672180079</v>
      </c>
      <c r="H94" s="533">
        <f>B94*0.001/'TE5'!B94</f>
        <v>0.14762000739574432</v>
      </c>
      <c r="I94" s="544">
        <f>C94*0.001/'TE5'!B94</f>
        <v>0.14762000739574432</v>
      </c>
      <c r="J94" s="551">
        <f>D94*0.001/'TE5'!C94</f>
        <v>0.17450070381164548</v>
      </c>
      <c r="K94" s="544">
        <f>E94*0.001/'TE5'!D94</f>
        <v>0.15510030090808868</v>
      </c>
      <c r="L94" s="551">
        <f>F94*0.001/'TE5'!E94</f>
        <v>0.14055618643760681</v>
      </c>
      <c r="M94" s="552">
        <f>G94*0.001/'TE5'!F94</f>
        <v>0.15719562768936157</v>
      </c>
    </row>
    <row r="95" spans="1:13" x14ac:dyDescent="0.2">
      <c r="A95" s="72">
        <v>1999</v>
      </c>
      <c r="B95" s="429">
        <f>avghweal!AK88</f>
        <v>39188507.255091578</v>
      </c>
      <c r="C95" s="320">
        <f>avghweal!AL88</f>
        <v>39188507.255091578</v>
      </c>
      <c r="D95" s="526">
        <f>avghweal!AM88</f>
        <v>36960714.860075176</v>
      </c>
      <c r="E95" s="526">
        <f>avghweal!AN88</f>
        <v>42769886.849919386</v>
      </c>
      <c r="F95" s="526">
        <f>avghweal!AO88</f>
        <v>35894638.832495265</v>
      </c>
      <c r="G95" s="68">
        <f>avghweal!AP88</f>
        <v>56989827.350787342</v>
      </c>
      <c r="H95" s="536">
        <f>B95*0.001/'TE5'!B95</f>
        <v>0.15199516713619232</v>
      </c>
      <c r="I95" s="547">
        <f>C95*0.001/'TE5'!B95</f>
        <v>0.15199516713619232</v>
      </c>
      <c r="J95" s="553">
        <f>D95*0.001/'TE5'!C95</f>
        <v>0.18268838524818418</v>
      </c>
      <c r="K95" s="547">
        <f>E95*0.001/'TE5'!D95</f>
        <v>0.16370867192745209</v>
      </c>
      <c r="L95" s="553">
        <f>F95*0.001/'TE5'!E95</f>
        <v>0.14092558622360229</v>
      </c>
      <c r="M95" s="554">
        <f>G95*0.001/'TE5'!F95</f>
        <v>0.16189037263393399</v>
      </c>
    </row>
    <row r="96" spans="1:13" x14ac:dyDescent="0.2">
      <c r="A96" s="77">
        <v>2000</v>
      </c>
      <c r="B96" s="430">
        <f>avghweal!AK89</f>
        <v>41986841.280449226</v>
      </c>
      <c r="C96" s="321">
        <f>avghweal!AL89</f>
        <v>41986841.280449226</v>
      </c>
      <c r="D96" s="528">
        <f>avghweal!AM89</f>
        <v>37708811.043571547</v>
      </c>
      <c r="E96" s="528">
        <f>avghweal!AN89</f>
        <v>44120717.879681073</v>
      </c>
      <c r="F96" s="528">
        <f>avghweal!AO89</f>
        <v>40008059.40404316</v>
      </c>
      <c r="G96" s="74">
        <f>avghweal!AP89</f>
        <v>60883080.595329627</v>
      </c>
      <c r="H96" s="537">
        <f>B96*0.001/'TE5'!B96</f>
        <v>0.15906484425067902</v>
      </c>
      <c r="I96" s="548">
        <f>C96*0.001/'TE5'!B96</f>
        <v>0.15906484425067902</v>
      </c>
      <c r="J96" s="555">
        <f>D96*0.001/'TE5'!C96</f>
        <v>0.18460436165332794</v>
      </c>
      <c r="K96" s="548">
        <f>E96*0.001/'TE5'!D96</f>
        <v>0.16614313423633575</v>
      </c>
      <c r="L96" s="555">
        <f>F96*0.001/'TE5'!E96</f>
        <v>0.15241478383541104</v>
      </c>
      <c r="M96" s="556">
        <f>G96*0.001/'TE5'!F96</f>
        <v>0.16921040415763852</v>
      </c>
    </row>
    <row r="97" spans="1:15" x14ac:dyDescent="0.2">
      <c r="A97" s="67">
        <v>2001</v>
      </c>
      <c r="B97" s="428">
        <f>avghweal!AK90</f>
        <v>40219555.034647159</v>
      </c>
      <c r="C97" s="319">
        <f>avghweal!AL90</f>
        <v>40219555.034647159</v>
      </c>
      <c r="D97" s="524">
        <f>avghweal!AM90</f>
        <v>36082125.032002635</v>
      </c>
      <c r="E97" s="524">
        <f>avghweal!AN90</f>
        <v>43227185.064332224</v>
      </c>
      <c r="F97" s="524">
        <f>avghweal!AO90</f>
        <v>37435143.970053852</v>
      </c>
      <c r="G97" s="62">
        <f>avghweal!AP90</f>
        <v>58342753.633961178</v>
      </c>
      <c r="H97" s="533">
        <f>B97*0.001/'TE5'!B97</f>
        <v>0.1550903916358948</v>
      </c>
      <c r="I97" s="544">
        <f>C97*0.001/'TE5'!B97</f>
        <v>0.1550903916358948</v>
      </c>
      <c r="J97" s="551">
        <f>D97*0.001/'TE5'!C97</f>
        <v>0.18044368922710419</v>
      </c>
      <c r="K97" s="544">
        <f>E97*0.001/'TE5'!D97</f>
        <v>0.16364295780658722</v>
      </c>
      <c r="L97" s="551">
        <f>F97*0.001/'TE5'!E97</f>
        <v>0.14685972034931186</v>
      </c>
      <c r="M97" s="552">
        <f>G97*0.001/'TE5'!F97</f>
        <v>0.16466721892356873</v>
      </c>
    </row>
    <row r="98" spans="1:15" x14ac:dyDescent="0.2">
      <c r="A98" s="67">
        <v>2002</v>
      </c>
      <c r="B98" s="428">
        <f>avghweal!AK91</f>
        <v>37353325.627127767</v>
      </c>
      <c r="C98" s="319">
        <f>avghweal!AL91</f>
        <v>37353325.627127767</v>
      </c>
      <c r="D98" s="524">
        <f>avghweal!AM91</f>
        <v>32922191.262228779</v>
      </c>
      <c r="E98" s="524">
        <f>avghweal!AN91</f>
        <v>39424251.337649383</v>
      </c>
      <c r="F98" s="524">
        <f>avghweal!AO91</f>
        <v>35424421.697292693</v>
      </c>
      <c r="G98" s="62">
        <f>avghweal!AP91</f>
        <v>54101544.315503746</v>
      </c>
      <c r="H98" s="533">
        <f>B98*0.001/'TE5'!B98</f>
        <v>0.14858844876289365</v>
      </c>
      <c r="I98" s="544">
        <f>C98*0.001/'TE5'!B98</f>
        <v>0.14858844876289365</v>
      </c>
      <c r="J98" s="551">
        <f>D98*0.001/'TE5'!C98</f>
        <v>0.17024233937263486</v>
      </c>
      <c r="K98" s="544">
        <f>E98*0.001/'TE5'!D98</f>
        <v>0.15489535033702848</v>
      </c>
      <c r="L98" s="551">
        <f>F98*0.001/'TE5'!E98</f>
        <v>0.14254690706729892</v>
      </c>
      <c r="M98" s="552">
        <f>G98*0.001/'TE5'!F98</f>
        <v>0.15786328911781311</v>
      </c>
    </row>
    <row r="99" spans="1:15" x14ac:dyDescent="0.2">
      <c r="A99" s="67">
        <v>2003</v>
      </c>
      <c r="B99" s="428">
        <f>avghweal!AK92</f>
        <v>37790232.294230029</v>
      </c>
      <c r="C99" s="319">
        <f>avghweal!AL92</f>
        <v>37790232.294230029</v>
      </c>
      <c r="D99" s="524">
        <f>avghweal!AM92</f>
        <v>33757084.141292147</v>
      </c>
      <c r="E99" s="524">
        <f>avghweal!AN92</f>
        <v>40037120.28568323</v>
      </c>
      <c r="F99" s="524">
        <f>avghweal!AO92</f>
        <v>35710354.953654543</v>
      </c>
      <c r="G99" s="62">
        <f>avghweal!AP92</f>
        <v>54890434.916267894</v>
      </c>
      <c r="H99" s="533">
        <f>B99*0.001/'TE5'!B99</f>
        <v>0.14776933193206787</v>
      </c>
      <c r="I99" s="544">
        <f>C99*0.001/'TE5'!B99</f>
        <v>0.14776933193206787</v>
      </c>
      <c r="J99" s="551">
        <f>D99*0.001/'TE5'!C99</f>
        <v>0.16993005573749542</v>
      </c>
      <c r="K99" s="544">
        <f>E99*0.001/'TE5'!D99</f>
        <v>0.15480011701583862</v>
      </c>
      <c r="L99" s="551">
        <f>F99*0.001/'TE5'!E99</f>
        <v>0.14110654592514038</v>
      </c>
      <c r="M99" s="552">
        <f>G99*0.001/'TE5'!F99</f>
        <v>0.15736988186836243</v>
      </c>
    </row>
    <row r="100" spans="1:15" x14ac:dyDescent="0.2">
      <c r="A100" s="67">
        <v>2004</v>
      </c>
      <c r="B100" s="428">
        <f>avghweal!AK93</f>
        <v>42508309.814033844</v>
      </c>
      <c r="C100" s="319">
        <f>avghweal!AL93</f>
        <v>42508309.814033844</v>
      </c>
      <c r="D100" s="524">
        <f>avghweal!AM93</f>
        <v>38266998.488929145</v>
      </c>
      <c r="E100" s="524">
        <f>avghweal!AN93</f>
        <v>45465165.046176359</v>
      </c>
      <c r="F100" s="524">
        <f>avghweal!AO93</f>
        <v>39816321.006215148</v>
      </c>
      <c r="G100" s="62">
        <f>avghweal!AP93</f>
        <v>61567785.58139126</v>
      </c>
      <c r="H100" s="533">
        <f>B100*0.001/'TE5'!B100</f>
        <v>0.15141527354717252</v>
      </c>
      <c r="I100" s="544">
        <f>C100*0.001/'TE5'!B100</f>
        <v>0.15141527354717252</v>
      </c>
      <c r="J100" s="551">
        <f>D100*0.001/'TE5'!C100</f>
        <v>0.17462676763534546</v>
      </c>
      <c r="K100" s="544">
        <f>E100*0.001/'TE5'!D100</f>
        <v>0.16044057905673978</v>
      </c>
      <c r="L100" s="551">
        <f>F100*0.001/'TE5'!E100</f>
        <v>0.14305682480335236</v>
      </c>
      <c r="M100" s="552">
        <f>G100*0.001/'TE5'!F100</f>
        <v>0.1609222590923309</v>
      </c>
    </row>
    <row r="101" spans="1:15" x14ac:dyDescent="0.2">
      <c r="A101" s="67">
        <v>2005</v>
      </c>
      <c r="B101" s="428">
        <f>avghweal!AK94</f>
        <v>46999886.29103861</v>
      </c>
      <c r="C101" s="319">
        <f>avghweal!AL94</f>
        <v>46999886.29103861</v>
      </c>
      <c r="D101" s="524">
        <f>avghweal!AM94</f>
        <v>43123678.722585075</v>
      </c>
      <c r="E101" s="524">
        <f>avghweal!AN94</f>
        <v>50319551.643222362</v>
      </c>
      <c r="F101" s="524">
        <f>avghweal!AO94</f>
        <v>43942160.15483579</v>
      </c>
      <c r="G101" s="62">
        <f>avghweal!AP94</f>
        <v>68132005.141254976</v>
      </c>
      <c r="H101" s="533">
        <f>B101*0.001/'TE5'!B101</f>
        <v>0.15531197190284726</v>
      </c>
      <c r="I101" s="544">
        <f>C101*0.001/'TE5'!B101</f>
        <v>0.15531197190284726</v>
      </c>
      <c r="J101" s="551">
        <f>D101*0.001/'TE5'!C101</f>
        <v>0.18112128973007205</v>
      </c>
      <c r="K101" s="544">
        <f>E101*0.001/'TE5'!D101</f>
        <v>0.16457471251487726</v>
      </c>
      <c r="L101" s="551">
        <f>F101*0.001/'TE5'!E101</f>
        <v>0.14660629630088809</v>
      </c>
      <c r="M101" s="552">
        <f>G101*0.001/'TE5'!F101</f>
        <v>0.16594520211219785</v>
      </c>
    </row>
    <row r="102" spans="1:15" x14ac:dyDescent="0.2">
      <c r="A102" s="67">
        <v>2006</v>
      </c>
      <c r="B102" s="428">
        <f>avghweal!AK95</f>
        <v>50149001.368233457</v>
      </c>
      <c r="C102" s="319">
        <f>avghweal!AL95</f>
        <v>50149001.368233457</v>
      </c>
      <c r="D102" s="524">
        <f>avghweal!AM95</f>
        <v>45605333.955235407</v>
      </c>
      <c r="E102" s="524">
        <f>avghweal!AN95</f>
        <v>53798531.26689247</v>
      </c>
      <c r="F102" s="524">
        <f>avghweal!AO95</f>
        <v>46748058.92345506</v>
      </c>
      <c r="G102" s="62">
        <f>avghweal!AP95</f>
        <v>72585858.898514241</v>
      </c>
      <c r="H102" s="533">
        <f>B102*0.001/'TE5'!B102</f>
        <v>0.15898755192756656</v>
      </c>
      <c r="I102" s="544">
        <f>C102*0.001/'TE5'!B102</f>
        <v>0.15898755192756656</v>
      </c>
      <c r="J102" s="551">
        <f>D102*0.001/'TE5'!C102</f>
        <v>0.18590699136257169</v>
      </c>
      <c r="K102" s="544">
        <f>E102*0.001/'TE5'!D102</f>
        <v>0.16867722570896149</v>
      </c>
      <c r="L102" s="551">
        <f>F102*0.001/'TE5'!E102</f>
        <v>0.14973427355289456</v>
      </c>
      <c r="M102" s="552">
        <f>G102*0.001/'TE5'!F102</f>
        <v>0.16961900889873505</v>
      </c>
    </row>
    <row r="103" spans="1:15" x14ac:dyDescent="0.2">
      <c r="A103" s="67">
        <v>2007</v>
      </c>
      <c r="B103" s="428">
        <f>avghweal!AK96</f>
        <v>51943366.86210344</v>
      </c>
      <c r="C103" s="319">
        <f>avghweal!AL96</f>
        <v>51943366.86210344</v>
      </c>
      <c r="D103" s="524">
        <f>avghweal!AM96</f>
        <v>49186214.767703608</v>
      </c>
      <c r="E103" s="524">
        <f>avghweal!AN96</f>
        <v>55249730.227541007</v>
      </c>
      <c r="F103" s="524">
        <f>avghweal!AO96</f>
        <v>48903107.568848796</v>
      </c>
      <c r="G103" s="62">
        <f>avghweal!AP96</f>
        <v>74885031.173619092</v>
      </c>
      <c r="H103" s="533">
        <f>B103*0.001/'TE5'!B103</f>
        <v>0.1635817289352417</v>
      </c>
      <c r="I103" s="544">
        <f>C103*0.001/'TE5'!B103</f>
        <v>0.1635817289352417</v>
      </c>
      <c r="J103" s="551">
        <f>D103*0.001/'TE5'!C103</f>
        <v>0.20004211366176605</v>
      </c>
      <c r="K103" s="544">
        <f>E103*0.001/'TE5'!D103</f>
        <v>0.17246814072132111</v>
      </c>
      <c r="L103" s="551">
        <f>F103*0.001/'TE5'!E103</f>
        <v>0.15526238083839414</v>
      </c>
      <c r="M103" s="552">
        <f>G103*0.001/'TE5'!F103</f>
        <v>0.17419430613517761</v>
      </c>
    </row>
    <row r="104" spans="1:15" x14ac:dyDescent="0.2">
      <c r="A104" s="67">
        <v>2008</v>
      </c>
      <c r="B104" s="428">
        <f>avghweal!AK97</f>
        <v>48844849.188486852</v>
      </c>
      <c r="C104" s="319">
        <f>avghweal!AL97</f>
        <v>48844849.188486852</v>
      </c>
      <c r="D104" s="524">
        <f>avghweal!AM97</f>
        <v>45038801.066847593</v>
      </c>
      <c r="E104" s="524">
        <f>avghweal!AN97</f>
        <v>51722973.600828499</v>
      </c>
      <c r="F104" s="524">
        <f>avghweal!AO97</f>
        <v>46154695.941647887</v>
      </c>
      <c r="G104" s="62">
        <f>avghweal!AP97</f>
        <v>70039311.884485453</v>
      </c>
      <c r="H104" s="533">
        <f>B104*0.001/'TE5'!B104</f>
        <v>0.17160552740097049</v>
      </c>
      <c r="I104" s="544">
        <f>C104*0.001/'TE5'!B104</f>
        <v>0.17160552740097049</v>
      </c>
      <c r="J104" s="551">
        <f>D104*0.001/'TE5'!C104</f>
        <v>0.20951469242572782</v>
      </c>
      <c r="K104" s="544">
        <f>E104*0.001/'TE5'!D104</f>
        <v>0.18074725568294522</v>
      </c>
      <c r="L104" s="551">
        <f>F104*0.001/'TE5'!E104</f>
        <v>0.16296058893203733</v>
      </c>
      <c r="M104" s="552">
        <f>G104*0.001/'TE5'!F104</f>
        <v>0.18234971165657046</v>
      </c>
    </row>
    <row r="105" spans="1:15" x14ac:dyDescent="0.2">
      <c r="A105" s="72">
        <v>2009</v>
      </c>
      <c r="B105" s="431">
        <f>avghweal!AK98</f>
        <v>41463632.658993468</v>
      </c>
      <c r="C105" s="322">
        <f>avghweal!AL98</f>
        <v>41463632.658993468</v>
      </c>
      <c r="D105" s="526">
        <f>avghweal!AM98</f>
        <v>39600419.525300883</v>
      </c>
      <c r="E105" s="526">
        <f>avghweal!AN98</f>
        <v>44444418.732241884</v>
      </c>
      <c r="F105" s="526">
        <f>avghweal!AO98</f>
        <v>38675564.600650705</v>
      </c>
      <c r="G105" s="68">
        <f>avghweal!AP98</f>
        <v>59666377.242199287</v>
      </c>
      <c r="H105" s="536">
        <f>B105*0.001/'TE5'!B105</f>
        <v>0.16240838170051575</v>
      </c>
      <c r="I105" s="547">
        <f>C105*0.001/'TE5'!B105</f>
        <v>0.16240838170051575</v>
      </c>
      <c r="J105" s="557">
        <f>D105*0.001/'TE5'!C105</f>
        <v>0.20632490515708923</v>
      </c>
      <c r="K105" s="558">
        <f>E105*0.001/'TE5'!D105</f>
        <v>0.17228269577026367</v>
      </c>
      <c r="L105" s="553">
        <f>F105*0.001/'TE5'!E105</f>
        <v>0.15295879542827609</v>
      </c>
      <c r="M105" s="554">
        <f>G105*0.001/'TE5'!F105</f>
        <v>0.17298626899719238</v>
      </c>
    </row>
    <row r="106" spans="1:15" x14ac:dyDescent="0.2">
      <c r="A106" s="67">
        <v>2010</v>
      </c>
      <c r="B106" s="432">
        <f>avghweal!AK99</f>
        <v>45271213.414161719</v>
      </c>
      <c r="C106" s="323">
        <f>avghweal!AL99</f>
        <v>45271213.414161719</v>
      </c>
      <c r="D106" s="524">
        <f>avghweal!AM99</f>
        <v>42809727.424365148</v>
      </c>
      <c r="E106" s="524">
        <f>avghweal!AN99</f>
        <v>47903236.853086688</v>
      </c>
      <c r="F106" s="524">
        <f>avghweal!AO99</f>
        <v>42836073.22959666</v>
      </c>
      <c r="G106" s="62">
        <f>avghweal!AP99</f>
        <v>64904938.752818413</v>
      </c>
      <c r="H106" s="533">
        <f>B106*0.001/'TE5'!B106</f>
        <v>0.17354375123977661</v>
      </c>
      <c r="I106" s="544">
        <f>C106*0.001/'TE5'!B106</f>
        <v>0.17354375123977661</v>
      </c>
      <c r="J106" s="559">
        <f>D106*0.001/'TE5'!C106</f>
        <v>0.22310654819011688</v>
      </c>
      <c r="K106" s="560">
        <f>E106*0.001/'TE5'!D106</f>
        <v>0.18349872529506681</v>
      </c>
      <c r="L106" s="551">
        <f>F106*0.001/'TE5'!E106</f>
        <v>0.16432154178619385</v>
      </c>
      <c r="M106" s="552">
        <f>G106*0.001/'TE5'!F106</f>
        <v>0.18510939180850985</v>
      </c>
    </row>
    <row r="107" spans="1:15" x14ac:dyDescent="0.2">
      <c r="A107" s="67">
        <v>2011</v>
      </c>
      <c r="B107" s="432">
        <f>avghweal!AK100</f>
        <v>46955034.696871974</v>
      </c>
      <c r="C107" s="323">
        <f>avghweal!AL100</f>
        <v>46955034.696871974</v>
      </c>
      <c r="D107" s="524">
        <f>avghweal!AM100</f>
        <v>44948777.639703646</v>
      </c>
      <c r="E107" s="524">
        <f>avghweal!AN100</f>
        <v>50245725.789478704</v>
      </c>
      <c r="F107" s="524">
        <f>avghweal!AO100</f>
        <v>43881897.07408382</v>
      </c>
      <c r="G107" s="62">
        <f>avghweal!AP100</f>
        <v>67038171.495700948</v>
      </c>
      <c r="H107" s="533">
        <f>B107*0.001/'TE5'!B107</f>
        <v>0.17837862670421603</v>
      </c>
      <c r="I107" s="544">
        <f>C107*0.001/'TE5'!B107</f>
        <v>0.17837862670421603</v>
      </c>
      <c r="J107" s="559">
        <f>D107*0.001/'TE5'!C107</f>
        <v>0.23107339441776278</v>
      </c>
      <c r="K107" s="560">
        <f>E107*0.001/'TE5'!D107</f>
        <v>0.18778051435947418</v>
      </c>
      <c r="L107" s="551">
        <f>F107*0.001/'TE5'!E107</f>
        <v>0.16928891837596893</v>
      </c>
      <c r="M107" s="552">
        <f>G107*0.001/'TE5'!F107</f>
        <v>0.1901116669178009</v>
      </c>
    </row>
    <row r="108" spans="1:15" x14ac:dyDescent="0.2">
      <c r="A108" s="67">
        <v>2012</v>
      </c>
      <c r="B108" s="432">
        <f>avghweal!AK101</f>
        <v>50900633.484397374</v>
      </c>
      <c r="C108" s="323">
        <f>avghweal!AL101</f>
        <v>50900633.484397374</v>
      </c>
      <c r="D108" s="524">
        <f>avghweal!AM101</f>
        <v>48969556.228873089</v>
      </c>
      <c r="E108" s="524">
        <f>avghweal!AN101</f>
        <v>53827068.96861048</v>
      </c>
      <c r="F108" s="524">
        <f>avghweal!AO101</f>
        <v>48151543.447290048</v>
      </c>
      <c r="G108" s="62">
        <f>avghweal!AP101</f>
        <v>72514816.696938485</v>
      </c>
      <c r="H108" s="533">
        <f>B108*0.001/'TE5'!B108</f>
        <v>0.19067637622356409</v>
      </c>
      <c r="I108" s="544">
        <f>C108*0.001/'TE5'!B108</f>
        <v>0.19067637622356409</v>
      </c>
      <c r="J108" s="559">
        <f>D108*0.001/'TE5'!C108</f>
        <v>0.25151973962783813</v>
      </c>
      <c r="K108" s="560">
        <f>E108*0.001/'TE5'!D108</f>
        <v>0.20033256709575653</v>
      </c>
      <c r="L108" s="551">
        <f>F108*0.001/'TE5'!E108</f>
        <v>0.18147560954093933</v>
      </c>
      <c r="M108" s="552">
        <f>G108*0.001/'TE5'!F108</f>
        <v>0.20334230363368991</v>
      </c>
    </row>
    <row r="109" spans="1:15" x14ac:dyDescent="0.2">
      <c r="A109" s="67">
        <v>2013</v>
      </c>
      <c r="B109" s="432">
        <f>avghweal!AK102</f>
        <v>53631977.581911914</v>
      </c>
      <c r="C109" s="323">
        <f>avghweal!AL102</f>
        <v>53631977.581911914</v>
      </c>
      <c r="D109" s="524">
        <f>avghweal!AM102</f>
        <v>46026254.717370555</v>
      </c>
      <c r="E109" s="524">
        <f>avghweal!AN102</f>
        <v>57305422.167540766</v>
      </c>
      <c r="F109" s="524">
        <f>avghweal!AO102</f>
        <v>50225686.367870882</v>
      </c>
      <c r="G109" s="62">
        <f>avghweal!AP102</f>
        <v>76054521.05562678</v>
      </c>
      <c r="H109" s="533">
        <f>B109*0.001/'TE5'!B109</f>
        <v>0.18613845109939578</v>
      </c>
      <c r="I109" s="544">
        <f>C109*0.001/'TE5'!B109</f>
        <v>0.18613845109939578</v>
      </c>
      <c r="J109" s="559">
        <f>D109*0.001/'TE5'!C109</f>
        <v>0.21571440994739527</v>
      </c>
      <c r="K109" s="560">
        <f>E109*0.001/'TE5'!D109</f>
        <v>0.19616939127445221</v>
      </c>
      <c r="L109" s="551">
        <f>F109*0.001/'TE5'!E109</f>
        <v>0.1765611320734024</v>
      </c>
      <c r="M109" s="552">
        <f>G109*0.001/'TE5'!F109</f>
        <v>0.19737885892391208</v>
      </c>
      <c r="O109" s="212"/>
    </row>
    <row r="110" spans="1:15" x14ac:dyDescent="0.2">
      <c r="A110" s="67">
        <v>2014</v>
      </c>
      <c r="B110" s="432">
        <f>avghweal!AK103</f>
        <v>57918403.881969087</v>
      </c>
      <c r="C110" s="323">
        <f>avghweal!AL103</f>
        <v>57918403.881969087</v>
      </c>
      <c r="D110" s="524">
        <f>avghweal!AM103</f>
        <v>49887401.018006682</v>
      </c>
      <c r="E110" s="524">
        <f>avghweal!AN103</f>
        <v>61242430.285476469</v>
      </c>
      <c r="F110" s="524">
        <f>avghweal!AO103</f>
        <v>54891402.254532024</v>
      </c>
      <c r="G110" s="62">
        <f>avghweal!AP103</f>
        <v>82003935.780072674</v>
      </c>
      <c r="H110" s="533">
        <f>B110*0.001/'TE5'!B110</f>
        <v>0.18769422173500058</v>
      </c>
      <c r="I110" s="544">
        <f>C110*0.001/'TE5'!B110</f>
        <v>0.18769422173500058</v>
      </c>
      <c r="J110" s="559">
        <f>D110*0.001/'TE5'!C110</f>
        <v>0.21603135764598849</v>
      </c>
      <c r="K110" s="560">
        <f>E110*0.001/'TE5'!D110</f>
        <v>0.19579088687896723</v>
      </c>
      <c r="L110" s="551">
        <f>F110*0.001/'TE5'!E110</f>
        <v>0.18013836443424228</v>
      </c>
      <c r="M110" s="552">
        <f>G110*0.001/'TE5'!F110</f>
        <v>0.19953255355358118</v>
      </c>
    </row>
    <row r="111" spans="1:15" x14ac:dyDescent="0.2">
      <c r="A111" s="67">
        <v>2015</v>
      </c>
      <c r="B111" s="432">
        <f>avghweal!AK104</f>
        <v>60253169.616431803</v>
      </c>
      <c r="C111" s="323">
        <f>avghweal!AL104</f>
        <v>60253169.616431803</v>
      </c>
      <c r="D111" s="524">
        <f>avghweal!AM104</f>
        <v>51121681.786680467</v>
      </c>
      <c r="E111" s="524">
        <f>avghweal!AN104</f>
        <v>64293818.492019407</v>
      </c>
      <c r="F111" s="524">
        <f>avghweal!AO104</f>
        <v>56495076.857266933</v>
      </c>
      <c r="G111" s="62">
        <f>avghweal!AP104</f>
        <v>85256258.432149246</v>
      </c>
      <c r="H111" s="533">
        <f>B111*0.001/'TE5'!B111</f>
        <v>0.18820670247077942</v>
      </c>
      <c r="I111" s="544">
        <f>C111*0.001/'TE5'!B111</f>
        <v>0.18820670247077942</v>
      </c>
      <c r="J111" s="559">
        <f>D111*0.001/'TE5'!C111</f>
        <v>0.21460546553134921</v>
      </c>
      <c r="K111" s="560">
        <f>E111*0.001/'TE5'!D111</f>
        <v>0.19700308144092563</v>
      </c>
      <c r="L111" s="551">
        <f>F111*0.001/'TE5'!E111</f>
        <v>0.17966385185718531</v>
      </c>
      <c r="M111" s="552">
        <f>G111*0.001/'TE5'!F111</f>
        <v>0.20023259520530703</v>
      </c>
    </row>
    <row r="112" spans="1:15" x14ac:dyDescent="0.2">
      <c r="A112" s="67">
        <v>2016</v>
      </c>
      <c r="B112" s="432">
        <f>avghweal!AK105</f>
        <v>60607296.641992912</v>
      </c>
      <c r="C112" s="323">
        <f>avghweal!AL105</f>
        <v>60607296.641992912</v>
      </c>
      <c r="D112" s="524">
        <f>avghweal!AM105</f>
        <v>51101154.112426013</v>
      </c>
      <c r="E112" s="524">
        <f>avghweal!AN105</f>
        <v>64770406.205450565</v>
      </c>
      <c r="F112" s="524">
        <f>avghweal!AO105</f>
        <v>56783636.756794788</v>
      </c>
      <c r="G112" s="62">
        <f>avghweal!AP105</f>
        <v>85506489.170009106</v>
      </c>
      <c r="H112" s="533">
        <f>B112*0.001/'TE5'!B112</f>
        <v>0.18533730506896973</v>
      </c>
      <c r="I112" s="544">
        <f>C112*0.001/'TE5'!B112</f>
        <v>0.18533730506896973</v>
      </c>
      <c r="J112" s="559">
        <f>D112*0.001/'TE5'!C112</f>
        <v>0.21209976077079773</v>
      </c>
      <c r="K112" s="560">
        <f>E112*0.001/'TE5'!D112</f>
        <v>0.19435566663742065</v>
      </c>
      <c r="L112" s="551">
        <f>F112*0.001/'TE5'!E112</f>
        <v>0.17672093212604525</v>
      </c>
      <c r="M112" s="552">
        <f>G112*0.001/'TE5'!F112</f>
        <v>0.19749405980110166</v>
      </c>
    </row>
    <row r="113" spans="1:13" x14ac:dyDescent="0.2">
      <c r="A113" s="67">
        <v>2017</v>
      </c>
      <c r="B113" s="432">
        <f>avghweal!AK106</f>
        <v>63636143.145824298</v>
      </c>
      <c r="C113" s="323">
        <f>avghweal!AL106</f>
        <v>63636143.145824298</v>
      </c>
      <c r="D113" s="524">
        <f>avghweal!AM106</f>
        <v>62641560.098205864</v>
      </c>
      <c r="E113" s="524">
        <f>avghweal!AN106</f>
        <v>67374602.387521699</v>
      </c>
      <c r="F113" s="524">
        <f>avghweal!AO106</f>
        <v>60129524.144735232</v>
      </c>
      <c r="G113" s="62">
        <f>avghweal!AP106</f>
        <v>90802031.678812966</v>
      </c>
      <c r="H113" s="533">
        <f>B113*0.001/'TE5'!B113</f>
        <v>0.18386144936084747</v>
      </c>
      <c r="I113" s="544">
        <f>C113*0.001/'TE5'!B113</f>
        <v>0.18386144936084747</v>
      </c>
      <c r="J113" s="559">
        <f>D113*0.001/'TE5'!C113</f>
        <v>0.23687541484832764</v>
      </c>
      <c r="K113" s="560">
        <f>E113*0.001/'TE5'!D113</f>
        <v>0.19256839156150821</v>
      </c>
      <c r="L113" s="551">
        <f>F113*0.001/'TE5'!E113</f>
        <v>0.17550142109394071</v>
      </c>
      <c r="M113" s="552">
        <f>G113*0.001/'TE5'!F113</f>
        <v>0.19585873186588287</v>
      </c>
    </row>
    <row r="114" spans="1:13" x14ac:dyDescent="0.2">
      <c r="A114" s="67">
        <v>2018</v>
      </c>
      <c r="B114" s="432">
        <f>avghweal!AK107</f>
        <v>63458168.467973612</v>
      </c>
      <c r="C114" s="323">
        <f>avghweal!AL107</f>
        <v>63458168.467973612</v>
      </c>
      <c r="D114" s="524">
        <f>avghweal!AM107</f>
        <v>62447115.174688235</v>
      </c>
      <c r="E114" s="524">
        <f>avghweal!AN107</f>
        <v>67098316.541487068</v>
      </c>
      <c r="F114" s="524">
        <f>avghweal!AO107</f>
        <v>60044470.502322838</v>
      </c>
      <c r="G114" s="62">
        <f>avghweal!AP107</f>
        <v>90572709.81470637</v>
      </c>
      <c r="H114" s="533">
        <f>B114*0.001/'TE5'!B114</f>
        <v>0.18042121827602386</v>
      </c>
      <c r="I114" s="544">
        <f>C114*0.001/'TE5'!B114</f>
        <v>0.18042121827602386</v>
      </c>
      <c r="J114" s="559">
        <f>D114*0.001/'TE5'!C114</f>
        <v>0.23125322163105011</v>
      </c>
      <c r="K114" s="560">
        <f>E114*0.001/'TE5'!D114</f>
        <v>0.18868380784988403</v>
      </c>
      <c r="L114" s="551">
        <f>F114*0.001/'TE5'!E114</f>
        <v>0.17248561978340149</v>
      </c>
      <c r="M114" s="552">
        <f>G114*0.001/'TE5'!F114</f>
        <v>0.19243492186069486</v>
      </c>
    </row>
    <row r="115" spans="1:13" x14ac:dyDescent="0.2">
      <c r="A115" s="67">
        <v>2019</v>
      </c>
      <c r="B115" s="432">
        <f>avghweal!AK108</f>
        <v>64593000.225419208</v>
      </c>
      <c r="C115" s="323">
        <f>avghweal!AL108</f>
        <v>64593000.225419208</v>
      </c>
      <c r="D115" s="524">
        <f>avghweal!AM108</f>
        <v>63478442.787627257</v>
      </c>
      <c r="E115" s="524">
        <f>avghweal!AN108</f>
        <v>68174565.589654207</v>
      </c>
      <c r="F115" s="524">
        <f>avghweal!AO108</f>
        <v>61251389.949837901</v>
      </c>
      <c r="G115" s="62">
        <f>avghweal!AP108</f>
        <v>92626447.432650074</v>
      </c>
      <c r="H115" s="533">
        <f>B115*0.001/'TE5'!B115</f>
        <v>0.17614112794399259</v>
      </c>
      <c r="I115" s="544">
        <f>C115*0.001/'TE5'!B115</f>
        <v>0.17614112794399259</v>
      </c>
      <c r="J115" s="559">
        <f>D115*0.001/'TE5'!C115</f>
        <v>0.22559253871440887</v>
      </c>
      <c r="K115" s="560">
        <f>E115*0.001/'TE5'!D115</f>
        <v>0.18406850099563604</v>
      </c>
      <c r="L115" s="551">
        <f>F115*0.001/'TE5'!E115</f>
        <v>0.16859410703182218</v>
      </c>
      <c r="M115" s="552">
        <f>G115*0.001/'TE5'!F115</f>
        <v>0.18779301643371585</v>
      </c>
    </row>
    <row r="116" spans="1:13" ht="17" thickBot="1" x14ac:dyDescent="0.25">
      <c r="A116" s="1105"/>
      <c r="B116" s="1106"/>
      <c r="C116" s="1101"/>
      <c r="D116" s="1107"/>
      <c r="E116" s="1107"/>
      <c r="F116" s="1107"/>
      <c r="G116" s="1098"/>
      <c r="H116" s="1115"/>
      <c r="I116" s="1116"/>
      <c r="J116" s="1117"/>
      <c r="K116" s="1118"/>
      <c r="L116" s="1119"/>
      <c r="M116" s="1120"/>
    </row>
    <row r="117" spans="1:13" ht="17" thickTop="1" x14ac:dyDescent="0.2">
      <c r="A117" s="61"/>
      <c r="B117" s="60"/>
      <c r="C117" s="60"/>
      <c r="D117" s="60"/>
      <c r="E117" s="60"/>
      <c r="F117" s="60"/>
      <c r="G117" s="59"/>
      <c r="H117" s="60"/>
      <c r="I117" s="60"/>
      <c r="J117" s="60"/>
      <c r="K117" s="60"/>
      <c r="L117" s="60"/>
      <c r="M117" s="59"/>
    </row>
    <row r="118" spans="1:13" x14ac:dyDescent="0.2">
      <c r="D118" s="57"/>
      <c r="E118" s="57"/>
      <c r="F118" s="57"/>
      <c r="H118" s="57"/>
      <c r="I118" s="57"/>
      <c r="J118" s="57"/>
      <c r="K118" s="57"/>
      <c r="L118" s="57"/>
    </row>
  </sheetData>
  <mergeCells count="3">
    <mergeCell ref="A4:M4"/>
    <mergeCell ref="B7:G7"/>
    <mergeCell ref="H7:M7"/>
  </mergeCells>
  <hyperlinks>
    <hyperlink ref="A1" location="Index!A1" display="Back to index" xr:uid="{00000000-0004-0000-5E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theme="5" tint="0.39997558519241921"/>
  </sheetPr>
  <dimension ref="A1:P118"/>
  <sheetViews>
    <sheetView workbookViewId="0">
      <pane xSplit="1" ySplit="8" topLeftCell="B96" activePane="bottomRight" state="frozen"/>
      <selection activeCell="D32" sqref="D32"/>
      <selection pane="topRight" activeCell="D32" sqref="D32"/>
      <selection pane="bottomLeft" activeCell="D32" sqref="D32"/>
      <selection pane="bottomRight" activeCell="N8" sqref="N8"/>
    </sheetView>
  </sheetViews>
  <sheetFormatPr baseColWidth="10" defaultColWidth="10.83203125" defaultRowHeight="16" x14ac:dyDescent="0.2"/>
  <cols>
    <col min="1" max="1" width="10.83203125" style="56"/>
    <col min="2" max="7" width="12.33203125" style="56" customWidth="1"/>
    <col min="8" max="13" width="12" style="56" customWidth="1"/>
    <col min="14" max="16384" width="10.83203125" style="56"/>
  </cols>
  <sheetData>
    <row r="1" spans="1:16" x14ac:dyDescent="0.2">
      <c r="A1" s="52" t="s">
        <v>36</v>
      </c>
      <c r="B1" s="52"/>
      <c r="C1" s="52"/>
      <c r="G1" s="100"/>
      <c r="H1" s="100"/>
      <c r="I1" s="100"/>
      <c r="J1" s="100"/>
      <c r="K1" s="100"/>
      <c r="L1" s="100"/>
      <c r="M1" s="100"/>
    </row>
    <row r="2" spans="1:16" x14ac:dyDescent="0.2">
      <c r="H2" s="98"/>
      <c r="I2" s="98"/>
    </row>
    <row r="3" spans="1:16" ht="17" thickBot="1" x14ac:dyDescent="0.25"/>
    <row r="4" spans="1:16" ht="25" customHeight="1" thickTop="1" x14ac:dyDescent="0.2">
      <c r="A4" s="1391" t="s">
        <v>254</v>
      </c>
      <c r="B4" s="1392"/>
      <c r="C4" s="1392"/>
      <c r="D4" s="1392"/>
      <c r="E4" s="1392"/>
      <c r="F4" s="1392"/>
      <c r="G4" s="1392"/>
      <c r="H4" s="1392"/>
      <c r="I4" s="1392"/>
      <c r="J4" s="1392"/>
      <c r="K4" s="1392"/>
      <c r="L4" s="1392"/>
      <c r="M4" s="1393"/>
    </row>
    <row r="5" spans="1:16" x14ac:dyDescent="0.2">
      <c r="A5" s="96"/>
      <c r="B5" s="97"/>
      <c r="C5" s="97"/>
      <c r="D5" s="59"/>
      <c r="E5" s="59"/>
      <c r="F5" s="59"/>
      <c r="G5" s="59"/>
      <c r="H5" s="59"/>
      <c r="I5" s="59"/>
      <c r="J5" s="59"/>
      <c r="K5" s="59"/>
      <c r="L5" s="59"/>
      <c r="M5" s="208"/>
    </row>
    <row r="6" spans="1:16" x14ac:dyDescent="0.2">
      <c r="A6" s="96"/>
      <c r="B6" s="45" t="s">
        <v>35</v>
      </c>
      <c r="C6" s="45" t="s">
        <v>34</v>
      </c>
      <c r="D6" s="45" t="s">
        <v>33</v>
      </c>
      <c r="E6" s="45" t="s">
        <v>32</v>
      </c>
      <c r="F6" s="45" t="s">
        <v>31</v>
      </c>
      <c r="G6" s="45" t="s">
        <v>30</v>
      </c>
      <c r="H6" s="48" t="s">
        <v>29</v>
      </c>
      <c r="I6" s="468" t="s">
        <v>28</v>
      </c>
      <c r="J6" s="468" t="s">
        <v>27</v>
      </c>
      <c r="K6" s="468" t="s">
        <v>26</v>
      </c>
      <c r="L6" s="468" t="s">
        <v>25</v>
      </c>
      <c r="M6" s="433" t="s">
        <v>24</v>
      </c>
    </row>
    <row r="7" spans="1:16" ht="20" customHeight="1" x14ac:dyDescent="0.2">
      <c r="A7" s="96"/>
      <c r="B7" s="1455" t="s">
        <v>375</v>
      </c>
      <c r="C7" s="1379"/>
      <c r="D7" s="1387"/>
      <c r="E7" s="1387"/>
      <c r="F7" s="1387"/>
      <c r="G7" s="1387"/>
      <c r="H7" s="1379" t="s">
        <v>90</v>
      </c>
      <c r="I7" s="1379"/>
      <c r="J7" s="1387"/>
      <c r="K7" s="1387"/>
      <c r="L7" s="1387"/>
      <c r="M7" s="1390"/>
    </row>
    <row r="8" spans="1:16" s="87" customFormat="1" ht="52" customHeight="1" x14ac:dyDescent="0.2">
      <c r="A8" s="95"/>
      <c r="B8" s="835" t="s">
        <v>306</v>
      </c>
      <c r="C8" s="352" t="s">
        <v>309</v>
      </c>
      <c r="D8" s="352" t="s">
        <v>87</v>
      </c>
      <c r="E8" s="352" t="s">
        <v>88</v>
      </c>
      <c r="F8" s="352" t="s">
        <v>89</v>
      </c>
      <c r="G8" s="352" t="s">
        <v>56</v>
      </c>
      <c r="H8" s="424" t="s">
        <v>306</v>
      </c>
      <c r="I8" s="352" t="s">
        <v>309</v>
      </c>
      <c r="J8" s="352" t="s">
        <v>87</v>
      </c>
      <c r="K8" s="352" t="s">
        <v>88</v>
      </c>
      <c r="L8" s="352" t="s">
        <v>89</v>
      </c>
      <c r="M8" s="359" t="s">
        <v>56</v>
      </c>
      <c r="N8" s="1370" t="s">
        <v>1466</v>
      </c>
      <c r="P8" s="538"/>
    </row>
    <row r="9" spans="1:16" s="87" customFormat="1" ht="15" customHeight="1" x14ac:dyDescent="0.2">
      <c r="A9" s="93">
        <v>1913</v>
      </c>
      <c r="B9" s="425"/>
      <c r="C9" s="317"/>
      <c r="D9" s="317"/>
      <c r="E9" s="85"/>
      <c r="F9" s="85"/>
      <c r="G9" s="84">
        <f>avghweal!AV2</f>
        <v>80121690.311230347</v>
      </c>
      <c r="H9" s="530"/>
      <c r="I9" s="541"/>
      <c r="J9" s="575"/>
      <c r="K9" s="541"/>
      <c r="L9" s="575"/>
      <c r="M9" s="561">
        <f>G9*0.0001/'TE5'!F9</f>
        <v>9.1205037906593872E-2</v>
      </c>
      <c r="N9" s="1142">
        <v>8.454939709998081E-3</v>
      </c>
      <c r="P9" s="540"/>
    </row>
    <row r="10" spans="1:16" s="87" customFormat="1" ht="15" customHeight="1" x14ac:dyDescent="0.2">
      <c r="A10" s="92">
        <v>1914</v>
      </c>
      <c r="B10" s="425"/>
      <c r="C10" s="317"/>
      <c r="D10" s="317"/>
      <c r="E10" s="85"/>
      <c r="F10" s="85"/>
      <c r="G10" s="84">
        <f>avghweal!AV3</f>
        <v>85156614.972856551</v>
      </c>
      <c r="H10" s="530"/>
      <c r="I10" s="541"/>
      <c r="J10" s="575"/>
      <c r="K10" s="541"/>
      <c r="L10" s="575"/>
      <c r="M10" s="561">
        <f>G10*0.0001/'TE5'!F10</f>
        <v>9.6753681947707143E-2</v>
      </c>
      <c r="N10" s="1142"/>
      <c r="P10" s="540"/>
    </row>
    <row r="11" spans="1:16" s="87" customFormat="1" ht="15" customHeight="1" x14ac:dyDescent="0.2">
      <c r="A11" s="92">
        <v>1915</v>
      </c>
      <c r="B11" s="425"/>
      <c r="C11" s="317"/>
      <c r="D11" s="317"/>
      <c r="E11" s="85"/>
      <c r="F11" s="85"/>
      <c r="G11" s="84">
        <f>avghweal!AV4</f>
        <v>107268274.72878313</v>
      </c>
      <c r="H11" s="530"/>
      <c r="I11" s="541"/>
      <c r="J11" s="575"/>
      <c r="K11" s="541"/>
      <c r="L11" s="575"/>
      <c r="M11" s="561">
        <f>G11*0.0001/'TE5'!F11</f>
        <v>0.11401959264095486</v>
      </c>
      <c r="N11" s="1142"/>
      <c r="P11" s="540"/>
    </row>
    <row r="12" spans="1:16" s="87" customFormat="1" ht="15" customHeight="1" x14ac:dyDescent="0.2">
      <c r="A12" s="92">
        <v>1916</v>
      </c>
      <c r="B12" s="425"/>
      <c r="C12" s="317"/>
      <c r="D12" s="317"/>
      <c r="E12" s="85"/>
      <c r="F12" s="85"/>
      <c r="G12" s="84">
        <f>avghweal!AV5</f>
        <v>114643010.2860567</v>
      </c>
      <c r="H12" s="530"/>
      <c r="I12" s="541"/>
      <c r="J12" s="575"/>
      <c r="K12" s="541"/>
      <c r="L12" s="575"/>
      <c r="M12" s="561">
        <f>G12*0.0001/'TE5'!F12</f>
        <v>0.11862862697650577</v>
      </c>
      <c r="N12" s="1142"/>
      <c r="P12" s="540"/>
    </row>
    <row r="13" spans="1:16" s="87" customFormat="1" ht="15" customHeight="1" x14ac:dyDescent="0.2">
      <c r="A13" s="92">
        <v>1917</v>
      </c>
      <c r="B13" s="425"/>
      <c r="C13" s="317"/>
      <c r="D13" s="317"/>
      <c r="E13" s="85"/>
      <c r="F13" s="85"/>
      <c r="G13" s="84">
        <f>avghweal!AV6</f>
        <v>74727141.529817328</v>
      </c>
      <c r="H13" s="530"/>
      <c r="I13" s="541"/>
      <c r="J13" s="575"/>
      <c r="K13" s="541"/>
      <c r="L13" s="575"/>
      <c r="M13" s="561">
        <f>G13*0.0001/'TE5'!F13</f>
        <v>9.019054937347222E-2</v>
      </c>
      <c r="N13" s="1142"/>
      <c r="P13" s="540"/>
    </row>
    <row r="14" spans="1:16" s="87" customFormat="1" ht="15" customHeight="1" x14ac:dyDescent="0.2">
      <c r="A14" s="92">
        <v>1918</v>
      </c>
      <c r="B14" s="425"/>
      <c r="C14" s="317"/>
      <c r="D14" s="353"/>
      <c r="E14" s="314"/>
      <c r="F14" s="314"/>
      <c r="G14" s="84">
        <f>avghweal!AV7</f>
        <v>49154750.933121219</v>
      </c>
      <c r="H14" s="530"/>
      <c r="I14" s="541"/>
      <c r="J14" s="575"/>
      <c r="K14" s="541"/>
      <c r="L14" s="575"/>
      <c r="M14" s="561">
        <f>G14*0.0001/'TE5'!F14</f>
        <v>6.5473942717271194E-2</v>
      </c>
      <c r="N14" s="1142"/>
      <c r="P14" s="540"/>
    </row>
    <row r="15" spans="1:16" s="87" customFormat="1" ht="15" customHeight="1" x14ac:dyDescent="0.2">
      <c r="A15" s="91">
        <v>1919</v>
      </c>
      <c r="B15" s="426"/>
      <c r="C15" s="316"/>
      <c r="D15" s="354"/>
      <c r="E15" s="315"/>
      <c r="F15" s="315"/>
      <c r="G15" s="88">
        <f>avghweal!AV8</f>
        <v>47313762.421330266</v>
      </c>
      <c r="H15" s="531"/>
      <c r="I15" s="542"/>
      <c r="J15" s="576"/>
      <c r="K15" s="542"/>
      <c r="L15" s="576"/>
      <c r="M15" s="562">
        <f>G15*0.0001/'TE5'!F15</f>
        <v>6.365019231149803E-2</v>
      </c>
      <c r="N15" s="1142"/>
      <c r="P15" s="540"/>
    </row>
    <row r="16" spans="1:16" s="87" customFormat="1" ht="15" customHeight="1" x14ac:dyDescent="0.2">
      <c r="A16" s="92">
        <v>1920</v>
      </c>
      <c r="B16" s="425"/>
      <c r="C16" s="317"/>
      <c r="D16" s="353"/>
      <c r="E16" s="314"/>
      <c r="F16" s="314"/>
      <c r="G16" s="84">
        <f>avghweal!AV9</f>
        <v>28428999.59510887</v>
      </c>
      <c r="H16" s="530"/>
      <c r="I16" s="541"/>
      <c r="J16" s="575"/>
      <c r="K16" s="541"/>
      <c r="L16" s="575"/>
      <c r="M16" s="561">
        <f>G16*0.0001/'TE5'!F16</f>
        <v>4.3782553829591155E-2</v>
      </c>
      <c r="N16" s="1142"/>
      <c r="P16" s="540"/>
    </row>
    <row r="17" spans="1:16" s="87" customFormat="1" ht="15" customHeight="1" x14ac:dyDescent="0.2">
      <c r="A17" s="92">
        <v>1921</v>
      </c>
      <c r="B17" s="425"/>
      <c r="C17" s="317"/>
      <c r="D17" s="353"/>
      <c r="E17" s="314"/>
      <c r="F17" s="314"/>
      <c r="G17" s="84">
        <f>avghweal!AV10</f>
        <v>31967230.827201352</v>
      </c>
      <c r="H17" s="530"/>
      <c r="I17" s="541"/>
      <c r="J17" s="575"/>
      <c r="K17" s="541"/>
      <c r="L17" s="575"/>
      <c r="M17" s="561">
        <f>G17*0.0001/'TE5'!F17</f>
        <v>4.5234501459711071E-2</v>
      </c>
      <c r="N17" s="1142"/>
      <c r="P17" s="540"/>
    </row>
    <row r="18" spans="1:16" s="87" customFormat="1" ht="15" customHeight="1" x14ac:dyDescent="0.2">
      <c r="A18" s="92">
        <v>1922</v>
      </c>
      <c r="B18" s="425"/>
      <c r="C18" s="317"/>
      <c r="D18" s="353"/>
      <c r="E18" s="314"/>
      <c r="F18" s="314"/>
      <c r="G18" s="84">
        <f>avghweal!AV11</f>
        <v>46126266.584458932</v>
      </c>
      <c r="H18" s="530"/>
      <c r="I18" s="541"/>
      <c r="J18" s="575"/>
      <c r="K18" s="541"/>
      <c r="L18" s="575"/>
      <c r="M18" s="561">
        <f>G18*0.0001/'TE5'!F18</f>
        <v>5.8312845313551152E-2</v>
      </c>
      <c r="N18" s="1142"/>
      <c r="P18" s="540"/>
    </row>
    <row r="19" spans="1:16" s="87" customFormat="1" ht="15" customHeight="1" x14ac:dyDescent="0.2">
      <c r="A19" s="92">
        <v>1923</v>
      </c>
      <c r="B19" s="425"/>
      <c r="C19" s="317"/>
      <c r="D19" s="353"/>
      <c r="E19" s="314"/>
      <c r="F19" s="314"/>
      <c r="G19" s="84">
        <f>avghweal!AV12</f>
        <v>38330222.349740766</v>
      </c>
      <c r="H19" s="530"/>
      <c r="I19" s="541"/>
      <c r="J19" s="575"/>
      <c r="K19" s="541"/>
      <c r="L19" s="575"/>
      <c r="M19" s="561">
        <f>G19*0.0001/'TE5'!F19</f>
        <v>4.8380689665174781E-2</v>
      </c>
      <c r="N19" s="1142"/>
      <c r="P19" s="540"/>
    </row>
    <row r="20" spans="1:16" s="87" customFormat="1" ht="15" customHeight="1" x14ac:dyDescent="0.2">
      <c r="A20" s="92">
        <v>1924</v>
      </c>
      <c r="B20" s="425"/>
      <c r="C20" s="317"/>
      <c r="D20" s="353"/>
      <c r="E20" s="314"/>
      <c r="F20" s="314"/>
      <c r="G20" s="84">
        <f>avghweal!AV13</f>
        <v>42644951.816914871</v>
      </c>
      <c r="H20" s="530"/>
      <c r="I20" s="541"/>
      <c r="J20" s="575"/>
      <c r="K20" s="541"/>
      <c r="L20" s="575"/>
      <c r="M20" s="561">
        <f>G20*0.0001/'TE5'!F20</f>
        <v>5.2806464571747799E-2</v>
      </c>
      <c r="N20" s="1142"/>
      <c r="P20" s="540"/>
    </row>
    <row r="21" spans="1:16" s="87" customFormat="1" ht="15" customHeight="1" x14ac:dyDescent="0.2">
      <c r="A21" s="92">
        <v>1925</v>
      </c>
      <c r="B21" s="425"/>
      <c r="C21" s="317"/>
      <c r="D21" s="353"/>
      <c r="E21" s="314"/>
      <c r="F21" s="314"/>
      <c r="G21" s="84">
        <f>avghweal!AV14</f>
        <v>54660487.12457221</v>
      </c>
      <c r="H21" s="530"/>
      <c r="I21" s="541"/>
      <c r="J21" s="575"/>
      <c r="K21" s="541"/>
      <c r="L21" s="575"/>
      <c r="M21" s="561">
        <f>G21*0.0001/'TE5'!F21</f>
        <v>6.4262501221330981E-2</v>
      </c>
      <c r="N21" s="1142"/>
      <c r="P21" s="540"/>
    </row>
    <row r="22" spans="1:16" s="87" customFormat="1" ht="15" customHeight="1" x14ac:dyDescent="0.2">
      <c r="A22" s="92">
        <v>1926</v>
      </c>
      <c r="B22" s="425"/>
      <c r="C22" s="317"/>
      <c r="D22" s="353"/>
      <c r="E22" s="314"/>
      <c r="F22" s="314"/>
      <c r="G22" s="84">
        <f>avghweal!AV15</f>
        <v>62755432.148064896</v>
      </c>
      <c r="H22" s="530"/>
      <c r="I22" s="541"/>
      <c r="J22" s="575"/>
      <c r="K22" s="541"/>
      <c r="L22" s="575"/>
      <c r="M22" s="561">
        <f>G22*0.0001/'TE5'!F22</f>
        <v>7.1438241851513568E-2</v>
      </c>
      <c r="N22" s="1142"/>
      <c r="P22" s="540"/>
    </row>
    <row r="23" spans="1:16" s="87" customFormat="1" ht="15" customHeight="1" x14ac:dyDescent="0.2">
      <c r="A23" s="92">
        <v>1927</v>
      </c>
      <c r="B23" s="425"/>
      <c r="C23" s="317"/>
      <c r="D23" s="353"/>
      <c r="E23" s="314"/>
      <c r="F23" s="314"/>
      <c r="G23" s="84">
        <f>avghweal!AV16</f>
        <v>74383716.191835076</v>
      </c>
      <c r="H23" s="530"/>
      <c r="I23" s="541"/>
      <c r="J23" s="575"/>
      <c r="K23" s="541"/>
      <c r="L23" s="575"/>
      <c r="M23" s="561">
        <f>G23*0.0001/'TE5'!F23</f>
        <v>7.9180272809599911E-2</v>
      </c>
      <c r="N23" s="1142"/>
      <c r="P23" s="540"/>
    </row>
    <row r="24" spans="1:16" s="87" customFormat="1" ht="15" customHeight="1" x14ac:dyDescent="0.2">
      <c r="A24" s="92">
        <v>1928</v>
      </c>
      <c r="B24" s="425"/>
      <c r="C24" s="317"/>
      <c r="D24" s="353"/>
      <c r="E24" s="314"/>
      <c r="F24" s="314"/>
      <c r="G24" s="84">
        <f>avghweal!AV17</f>
        <v>100691168.89248158</v>
      </c>
      <c r="H24" s="530"/>
      <c r="I24" s="541"/>
      <c r="J24" s="575"/>
      <c r="K24" s="541"/>
      <c r="L24" s="575"/>
      <c r="M24" s="561">
        <f>G24*0.0001/'TE5'!F24</f>
        <v>9.3839396999797681E-2</v>
      </c>
      <c r="N24" s="1142"/>
      <c r="P24" s="540"/>
    </row>
    <row r="25" spans="1:16" s="87" customFormat="1" ht="15" customHeight="1" x14ac:dyDescent="0.2">
      <c r="A25" s="91">
        <v>1929</v>
      </c>
      <c r="B25" s="426"/>
      <c r="C25" s="316"/>
      <c r="D25" s="354"/>
      <c r="E25" s="315"/>
      <c r="F25" s="315"/>
      <c r="G25" s="88">
        <f>avghweal!AV18</f>
        <v>116470761.11819518</v>
      </c>
      <c r="H25" s="531"/>
      <c r="I25" s="542"/>
      <c r="J25" s="576"/>
      <c r="K25" s="542"/>
      <c r="L25" s="576"/>
      <c r="M25" s="562">
        <f>G25*0.0001/'TE5'!F25</f>
        <v>0.10429801433755354</v>
      </c>
      <c r="N25" s="1142"/>
      <c r="P25" s="540"/>
    </row>
    <row r="26" spans="1:16" s="87" customFormat="1" ht="15" customHeight="1" x14ac:dyDescent="0.2">
      <c r="A26" s="92">
        <v>1930</v>
      </c>
      <c r="B26" s="425"/>
      <c r="C26" s="317"/>
      <c r="D26" s="353"/>
      <c r="E26" s="314"/>
      <c r="F26" s="314"/>
      <c r="G26" s="84">
        <f>avghweal!AV19</f>
        <v>76964336.385286033</v>
      </c>
      <c r="H26" s="530"/>
      <c r="I26" s="541"/>
      <c r="J26" s="575"/>
      <c r="K26" s="541"/>
      <c r="L26" s="575"/>
      <c r="M26" s="561">
        <f>G26*0.0001/'TE5'!F26</f>
        <v>7.5014971851131804E-2</v>
      </c>
      <c r="N26" s="1142"/>
      <c r="P26" s="540"/>
    </row>
    <row r="27" spans="1:16" s="87" customFormat="1" ht="15" customHeight="1" x14ac:dyDescent="0.2">
      <c r="A27" s="92">
        <v>1931</v>
      </c>
      <c r="B27" s="425"/>
      <c r="C27" s="317"/>
      <c r="D27" s="353"/>
      <c r="E27" s="314"/>
      <c r="F27" s="314"/>
      <c r="G27" s="84">
        <f>avghweal!AV20</f>
        <v>51727182.230424166</v>
      </c>
      <c r="H27" s="530"/>
      <c r="I27" s="541"/>
      <c r="J27" s="575"/>
      <c r="K27" s="541"/>
      <c r="L27" s="575"/>
      <c r="M27" s="561">
        <f>G27*0.0001/'TE5'!F27</f>
        <v>5.8370654287800465E-2</v>
      </c>
      <c r="N27" s="1142"/>
      <c r="P27" s="540"/>
    </row>
    <row r="28" spans="1:16" s="87" customFormat="1" ht="15" customHeight="1" x14ac:dyDescent="0.2">
      <c r="A28" s="92">
        <v>1932</v>
      </c>
      <c r="B28" s="425"/>
      <c r="C28" s="317"/>
      <c r="D28" s="353"/>
      <c r="E28" s="314"/>
      <c r="F28" s="314"/>
      <c r="G28" s="84">
        <f>avghweal!AV21</f>
        <v>41628106.266535796</v>
      </c>
      <c r="H28" s="530"/>
      <c r="I28" s="541"/>
      <c r="J28" s="575"/>
      <c r="K28" s="541"/>
      <c r="L28" s="575"/>
      <c r="M28" s="561">
        <f>G28*0.0001/'TE5'!F28</f>
        <v>5.2617361154916178E-2</v>
      </c>
      <c r="N28" s="1142"/>
      <c r="P28" s="540"/>
    </row>
    <row r="29" spans="1:16" s="87" customFormat="1" ht="15" customHeight="1" x14ac:dyDescent="0.2">
      <c r="A29" s="92">
        <v>1933</v>
      </c>
      <c r="B29" s="425"/>
      <c r="C29" s="317"/>
      <c r="D29" s="353"/>
      <c r="E29" s="314"/>
      <c r="F29" s="314"/>
      <c r="G29" s="84">
        <f>avghweal!AV22</f>
        <v>54733645.211183406</v>
      </c>
      <c r="H29" s="530"/>
      <c r="I29" s="541"/>
      <c r="J29" s="575"/>
      <c r="K29" s="541"/>
      <c r="L29" s="575"/>
      <c r="M29" s="561">
        <f>G29*0.0001/'TE5'!F29</f>
        <v>6.5472663946667203E-2</v>
      </c>
      <c r="N29" s="1142"/>
      <c r="P29" s="540"/>
    </row>
    <row r="30" spans="1:16" s="87" customFormat="1" ht="15" customHeight="1" x14ac:dyDescent="0.2">
      <c r="A30" s="92">
        <v>1934</v>
      </c>
      <c r="B30" s="425"/>
      <c r="C30" s="317"/>
      <c r="D30" s="353"/>
      <c r="E30" s="314"/>
      <c r="F30" s="314"/>
      <c r="G30" s="84">
        <f>avghweal!AV23</f>
        <v>52876919.427950062</v>
      </c>
      <c r="H30" s="530"/>
      <c r="I30" s="541"/>
      <c r="J30" s="575"/>
      <c r="K30" s="541"/>
      <c r="L30" s="575"/>
      <c r="M30" s="561">
        <f>G30*0.0001/'TE5'!F30</f>
        <v>6.1647454092752255E-2</v>
      </c>
      <c r="N30" s="1142"/>
      <c r="P30" s="540"/>
    </row>
    <row r="31" spans="1:16" s="87" customFormat="1" ht="15" customHeight="1" x14ac:dyDescent="0.2">
      <c r="A31" s="92">
        <v>1935</v>
      </c>
      <c r="B31" s="425"/>
      <c r="C31" s="317"/>
      <c r="D31" s="353"/>
      <c r="E31" s="314"/>
      <c r="F31" s="314"/>
      <c r="G31" s="84">
        <f>avghweal!AV24</f>
        <v>54960267.324143462</v>
      </c>
      <c r="H31" s="530"/>
      <c r="I31" s="541"/>
      <c r="J31" s="575"/>
      <c r="K31" s="541"/>
      <c r="L31" s="575"/>
      <c r="M31" s="561">
        <f>G31*0.0001/'TE5'!F31</f>
        <v>6.1151990999151834E-2</v>
      </c>
      <c r="N31" s="1142"/>
      <c r="P31" s="540"/>
    </row>
    <row r="32" spans="1:16" s="87" customFormat="1" ht="15" customHeight="1" x14ac:dyDescent="0.2">
      <c r="A32" s="92">
        <v>1936</v>
      </c>
      <c r="B32" s="425"/>
      <c r="C32" s="317"/>
      <c r="D32" s="353"/>
      <c r="E32" s="314"/>
      <c r="F32" s="314"/>
      <c r="G32" s="84">
        <f>avghweal!AV25</f>
        <v>61150041.397685438</v>
      </c>
      <c r="H32" s="530"/>
      <c r="I32" s="541"/>
      <c r="J32" s="575"/>
      <c r="K32" s="541"/>
      <c r="L32" s="575"/>
      <c r="M32" s="561">
        <f>G32*0.0001/'TE5'!F32</f>
        <v>5.9130086260130485E-2</v>
      </c>
      <c r="N32" s="1142"/>
      <c r="P32" s="540"/>
    </row>
    <row r="33" spans="1:16" s="87" customFormat="1" ht="15" customHeight="1" x14ac:dyDescent="0.2">
      <c r="A33" s="92">
        <v>1937</v>
      </c>
      <c r="B33" s="425"/>
      <c r="C33" s="317"/>
      <c r="D33" s="353"/>
      <c r="E33" s="314"/>
      <c r="F33" s="314"/>
      <c r="G33" s="84">
        <f>avghweal!AV26</f>
        <v>61156459.669902846</v>
      </c>
      <c r="H33" s="530"/>
      <c r="I33" s="541"/>
      <c r="J33" s="575"/>
      <c r="K33" s="541"/>
      <c r="L33" s="575"/>
      <c r="M33" s="561">
        <f>G33*0.0001/'TE5'!F33</f>
        <v>6.1677959156727899E-2</v>
      </c>
      <c r="N33" s="1142"/>
      <c r="P33" s="540"/>
    </row>
    <row r="34" spans="1:16" s="87" customFormat="1" ht="15" customHeight="1" x14ac:dyDescent="0.2">
      <c r="A34" s="92">
        <v>1938</v>
      </c>
      <c r="B34" s="425"/>
      <c r="C34" s="317"/>
      <c r="D34" s="353"/>
      <c r="E34" s="314"/>
      <c r="F34" s="314"/>
      <c r="G34" s="84">
        <f>avghweal!AV27</f>
        <v>59535783.765858755</v>
      </c>
      <c r="H34" s="530"/>
      <c r="I34" s="541"/>
      <c r="J34" s="575"/>
      <c r="K34" s="541"/>
      <c r="L34" s="575"/>
      <c r="M34" s="561">
        <f>G34*0.0001/'TE5'!F34</f>
        <v>6.2795550407017689E-2</v>
      </c>
      <c r="N34" s="1142"/>
      <c r="P34" s="540"/>
    </row>
    <row r="35" spans="1:16" s="87" customFormat="1" ht="15" customHeight="1" x14ac:dyDescent="0.2">
      <c r="A35" s="91">
        <v>1939</v>
      </c>
      <c r="B35" s="426"/>
      <c r="C35" s="316"/>
      <c r="D35" s="354"/>
      <c r="E35" s="315"/>
      <c r="F35" s="315"/>
      <c r="G35" s="88">
        <f>avghweal!AV28</f>
        <v>53896437.490268148</v>
      </c>
      <c r="H35" s="531"/>
      <c r="I35" s="542"/>
      <c r="J35" s="576"/>
      <c r="K35" s="542"/>
      <c r="L35" s="576"/>
      <c r="M35" s="562">
        <f>G35*0.0001/'TE5'!F35</f>
        <v>5.516772813698944E-2</v>
      </c>
      <c r="N35" s="1142"/>
      <c r="P35" s="540"/>
    </row>
    <row r="36" spans="1:16" s="87" customFormat="1" ht="15" customHeight="1" x14ac:dyDescent="0.2">
      <c r="A36" s="92">
        <v>1940</v>
      </c>
      <c r="B36" s="425"/>
      <c r="C36" s="317"/>
      <c r="D36" s="353"/>
      <c r="E36" s="314"/>
      <c r="F36" s="314"/>
      <c r="G36" s="84">
        <f>avghweal!AV29</f>
        <v>50490371.039438441</v>
      </c>
      <c r="H36" s="530"/>
      <c r="I36" s="541"/>
      <c r="J36" s="575"/>
      <c r="K36" s="541"/>
      <c r="L36" s="575"/>
      <c r="M36" s="561">
        <f>G36*0.0001/'TE5'!F36</f>
        <v>5.2007334225833993E-2</v>
      </c>
      <c r="N36" s="1142"/>
      <c r="P36" s="540"/>
    </row>
    <row r="37" spans="1:16" s="87" customFormat="1" ht="15" customHeight="1" x14ac:dyDescent="0.2">
      <c r="A37" s="92">
        <v>1941</v>
      </c>
      <c r="B37" s="425"/>
      <c r="C37" s="317"/>
      <c r="D37" s="353"/>
      <c r="E37" s="314"/>
      <c r="F37" s="314"/>
      <c r="G37" s="84">
        <f>avghweal!AV30</f>
        <v>41168762.156692401</v>
      </c>
      <c r="H37" s="530"/>
      <c r="I37" s="541"/>
      <c r="J37" s="575"/>
      <c r="K37" s="541"/>
      <c r="L37" s="575"/>
      <c r="M37" s="561">
        <f>G37*0.0001/'TE5'!F37</f>
        <v>4.46668253441889E-2</v>
      </c>
      <c r="N37" s="1142"/>
      <c r="P37" s="540"/>
    </row>
    <row r="38" spans="1:16" s="87" customFormat="1" ht="15" customHeight="1" x14ac:dyDescent="0.2">
      <c r="A38" s="92">
        <v>1942</v>
      </c>
      <c r="B38" s="425"/>
      <c r="C38" s="317"/>
      <c r="D38" s="353"/>
      <c r="E38" s="314"/>
      <c r="F38" s="314"/>
      <c r="G38" s="84">
        <f>avghweal!AV31</f>
        <v>34822167.719669096</v>
      </c>
      <c r="H38" s="530"/>
      <c r="I38" s="541"/>
      <c r="J38" s="575"/>
      <c r="K38" s="541"/>
      <c r="L38" s="575"/>
      <c r="M38" s="561">
        <f>G38*0.0001/'TE5'!F38</f>
        <v>3.896028301967052E-2</v>
      </c>
      <c r="N38" s="1142"/>
      <c r="P38" s="540"/>
    </row>
    <row r="39" spans="1:16" s="87" customFormat="1" ht="15" customHeight="1" x14ac:dyDescent="0.2">
      <c r="A39" s="92">
        <v>1943</v>
      </c>
      <c r="B39" s="425"/>
      <c r="C39" s="317"/>
      <c r="D39" s="353"/>
      <c r="E39" s="314"/>
      <c r="F39" s="314"/>
      <c r="G39" s="84">
        <f>avghweal!AV32</f>
        <v>32623611.139706884</v>
      </c>
      <c r="H39" s="530"/>
      <c r="I39" s="541"/>
      <c r="J39" s="575"/>
      <c r="K39" s="541"/>
      <c r="L39" s="575"/>
      <c r="M39" s="561">
        <f>G39*0.0001/'TE5'!F39</f>
        <v>3.3763711424624435E-2</v>
      </c>
      <c r="N39" s="1142"/>
      <c r="P39" s="540"/>
    </row>
    <row r="40" spans="1:16" s="87" customFormat="1" ht="15" customHeight="1" x14ac:dyDescent="0.2">
      <c r="A40" s="92">
        <v>1944</v>
      </c>
      <c r="B40" s="425"/>
      <c r="C40" s="317"/>
      <c r="D40" s="353"/>
      <c r="E40" s="314"/>
      <c r="F40" s="314"/>
      <c r="G40" s="84">
        <f>avghweal!AV33</f>
        <v>37051975.093895674</v>
      </c>
      <c r="H40" s="530"/>
      <c r="I40" s="541"/>
      <c r="J40" s="575"/>
      <c r="K40" s="541"/>
      <c r="L40" s="575"/>
      <c r="M40" s="561">
        <f>G40*0.0001/'TE5'!F40</f>
        <v>3.3770940491360701E-2</v>
      </c>
      <c r="N40" s="1142"/>
      <c r="P40" s="540"/>
    </row>
    <row r="41" spans="1:16" s="87" customFormat="1" ht="15" customHeight="1" x14ac:dyDescent="0.2">
      <c r="A41" s="92">
        <v>1945</v>
      </c>
      <c r="B41" s="425"/>
      <c r="C41" s="317"/>
      <c r="D41" s="353"/>
      <c r="E41" s="314"/>
      <c r="F41" s="314"/>
      <c r="G41" s="84">
        <f>avghweal!AV34</f>
        <v>39206750.545684978</v>
      </c>
      <c r="H41" s="530"/>
      <c r="I41" s="541"/>
      <c r="J41" s="575"/>
      <c r="K41" s="541"/>
      <c r="L41" s="575"/>
      <c r="M41" s="561">
        <f>G41*0.0001/'TE5'!F41</f>
        <v>3.1376056026757124E-2</v>
      </c>
      <c r="N41" s="1142"/>
      <c r="P41" s="540"/>
    </row>
    <row r="42" spans="1:16" s="87" customFormat="1" ht="15" customHeight="1" x14ac:dyDescent="0.2">
      <c r="A42" s="92">
        <v>1946</v>
      </c>
      <c r="B42" s="425"/>
      <c r="C42" s="317"/>
      <c r="D42" s="353"/>
      <c r="E42" s="314"/>
      <c r="F42" s="314"/>
      <c r="G42" s="84">
        <f>avghweal!AV35</f>
        <v>39888374.347135842</v>
      </c>
      <c r="H42" s="530"/>
      <c r="I42" s="541"/>
      <c r="J42" s="575"/>
      <c r="K42" s="541"/>
      <c r="L42" s="575"/>
      <c r="M42" s="561">
        <f>G42*0.0001/'TE5'!F42</f>
        <v>3.2826619238613096E-2</v>
      </c>
      <c r="N42" s="1142"/>
      <c r="P42" s="540"/>
    </row>
    <row r="43" spans="1:16" s="87" customFormat="1" ht="15" customHeight="1" x14ac:dyDescent="0.2">
      <c r="A43" s="92">
        <v>1947</v>
      </c>
      <c r="B43" s="425"/>
      <c r="C43" s="317"/>
      <c r="D43" s="353"/>
      <c r="E43" s="314"/>
      <c r="F43" s="314"/>
      <c r="G43" s="84">
        <f>avghweal!AV36</f>
        <v>39481646.258657359</v>
      </c>
      <c r="H43" s="530"/>
      <c r="I43" s="541"/>
      <c r="J43" s="575"/>
      <c r="K43" s="541"/>
      <c r="L43" s="575"/>
      <c r="M43" s="561">
        <f>G43*0.0001/'TE5'!F43</f>
        <v>3.3244769492051643E-2</v>
      </c>
      <c r="N43" s="1142"/>
      <c r="P43" s="540"/>
    </row>
    <row r="44" spans="1:16" s="87" customFormat="1" ht="15" customHeight="1" x14ac:dyDescent="0.2">
      <c r="A44" s="92">
        <v>1948</v>
      </c>
      <c r="B44" s="425"/>
      <c r="C44" s="317"/>
      <c r="D44" s="353"/>
      <c r="E44" s="314"/>
      <c r="F44" s="314"/>
      <c r="G44" s="84">
        <f>avghweal!AV37</f>
        <v>37471063.434710979</v>
      </c>
      <c r="H44" s="530"/>
      <c r="I44" s="541"/>
      <c r="J44" s="575"/>
      <c r="K44" s="541"/>
      <c r="L44" s="575"/>
      <c r="M44" s="561">
        <f>G44*0.0001/'TE5'!F44</f>
        <v>3.1324632651956771E-2</v>
      </c>
      <c r="N44" s="1142"/>
      <c r="P44" s="540"/>
    </row>
    <row r="45" spans="1:16" s="87" customFormat="1" ht="15" customHeight="1" x14ac:dyDescent="0.2">
      <c r="A45" s="91">
        <v>1949</v>
      </c>
      <c r="B45" s="426"/>
      <c r="C45" s="316"/>
      <c r="D45" s="354"/>
      <c r="E45" s="315"/>
      <c r="F45" s="315"/>
      <c r="G45" s="88">
        <f>avghweal!AV38</f>
        <v>37782529.523559086</v>
      </c>
      <c r="H45" s="531"/>
      <c r="I45" s="542"/>
      <c r="J45" s="576"/>
      <c r="K45" s="542"/>
      <c r="L45" s="576"/>
      <c r="M45" s="562">
        <f>G45*0.0001/'TE5'!F45</f>
        <v>3.0675115445254676E-2</v>
      </c>
      <c r="N45" s="1142"/>
      <c r="P45" s="540"/>
    </row>
    <row r="46" spans="1:16" s="87" customFormat="1" ht="15" customHeight="1" x14ac:dyDescent="0.2">
      <c r="A46" s="92">
        <v>1950</v>
      </c>
      <c r="B46" s="425"/>
      <c r="C46" s="317"/>
      <c r="D46" s="353"/>
      <c r="E46" s="314"/>
      <c r="F46" s="314"/>
      <c r="G46" s="84">
        <f>avghweal!AV39</f>
        <v>33776252.997181423</v>
      </c>
      <c r="H46" s="530"/>
      <c r="I46" s="541"/>
      <c r="J46" s="575"/>
      <c r="K46" s="541"/>
      <c r="L46" s="575"/>
      <c r="M46" s="561">
        <f>G46*0.0001/'TE5'!F46</f>
        <v>2.6651969560647196E-2</v>
      </c>
      <c r="N46" s="1142"/>
      <c r="P46" s="540"/>
    </row>
    <row r="47" spans="1:16" s="87" customFormat="1" ht="15" customHeight="1" x14ac:dyDescent="0.2">
      <c r="A47" s="92">
        <v>1951</v>
      </c>
      <c r="B47" s="425"/>
      <c r="C47" s="317"/>
      <c r="D47" s="353"/>
      <c r="E47" s="314"/>
      <c r="F47" s="314"/>
      <c r="G47" s="84">
        <f>avghweal!AV40</f>
        <v>38579512.295472018</v>
      </c>
      <c r="H47" s="530"/>
      <c r="I47" s="541"/>
      <c r="J47" s="575"/>
      <c r="K47" s="541"/>
      <c r="L47" s="575"/>
      <c r="M47" s="561">
        <f>G47*0.0001/'TE5'!F47</f>
        <v>3.0290486159356585E-2</v>
      </c>
      <c r="N47" s="1142"/>
      <c r="P47" s="540"/>
    </row>
    <row r="48" spans="1:16" s="87" customFormat="1" ht="15" customHeight="1" x14ac:dyDescent="0.2">
      <c r="A48" s="92">
        <v>1952</v>
      </c>
      <c r="B48" s="425"/>
      <c r="C48" s="317"/>
      <c r="D48" s="353"/>
      <c r="E48" s="314"/>
      <c r="F48" s="314"/>
      <c r="G48" s="84">
        <f>avghweal!AV41</f>
        <v>38787822.26411593</v>
      </c>
      <c r="H48" s="530"/>
      <c r="I48" s="541"/>
      <c r="J48" s="575"/>
      <c r="K48" s="541"/>
      <c r="L48" s="575"/>
      <c r="M48" s="561">
        <f>G48*0.0001/'TE5'!F48</f>
        <v>2.9593957517632889E-2</v>
      </c>
      <c r="N48" s="1142"/>
      <c r="P48" s="540"/>
    </row>
    <row r="49" spans="1:16" s="87" customFormat="1" ht="15" customHeight="1" x14ac:dyDescent="0.2">
      <c r="A49" s="92">
        <v>1953</v>
      </c>
      <c r="B49" s="425"/>
      <c r="C49" s="317"/>
      <c r="D49" s="353"/>
      <c r="E49" s="314"/>
      <c r="F49" s="314"/>
      <c r="G49" s="84">
        <f>avghweal!AV42</f>
        <v>37770519.815582797</v>
      </c>
      <c r="H49" s="530"/>
      <c r="I49" s="541"/>
      <c r="J49" s="575"/>
      <c r="K49" s="541"/>
      <c r="L49" s="575"/>
      <c r="M49" s="561">
        <f>G49*0.0001/'TE5'!F49</f>
        <v>2.8554491389446043E-2</v>
      </c>
      <c r="N49" s="1142"/>
      <c r="P49" s="540"/>
    </row>
    <row r="50" spans="1:16" s="87" customFormat="1" ht="15" customHeight="1" x14ac:dyDescent="0.2">
      <c r="A50" s="92">
        <v>1954</v>
      </c>
      <c r="B50" s="425"/>
      <c r="C50" s="317"/>
      <c r="D50" s="353"/>
      <c r="E50" s="314"/>
      <c r="F50" s="314"/>
      <c r="G50" s="84">
        <f>avghweal!AV43</f>
        <v>39007236.560308509</v>
      </c>
      <c r="H50" s="530"/>
      <c r="I50" s="541"/>
      <c r="J50" s="575"/>
      <c r="K50" s="541"/>
      <c r="L50" s="575"/>
      <c r="M50" s="561">
        <f>G50*0.0001/'TE5'!F50</f>
        <v>2.870262125003489E-2</v>
      </c>
      <c r="N50" s="1142"/>
      <c r="P50" s="540"/>
    </row>
    <row r="51" spans="1:16" s="87" customFormat="1" ht="15" customHeight="1" x14ac:dyDescent="0.2">
      <c r="A51" s="92">
        <v>1955</v>
      </c>
      <c r="B51" s="425"/>
      <c r="C51" s="317"/>
      <c r="D51" s="353"/>
      <c r="E51" s="314"/>
      <c r="F51" s="314"/>
      <c r="G51" s="84">
        <f>avghweal!AV44</f>
        <v>44309724.395465851</v>
      </c>
      <c r="H51" s="530"/>
      <c r="I51" s="541"/>
      <c r="J51" s="575"/>
      <c r="K51" s="541"/>
      <c r="L51" s="575"/>
      <c r="M51" s="561">
        <f>G51*0.0001/'TE5'!F51</f>
        <v>3.1092292166192591E-2</v>
      </c>
      <c r="N51" s="1142"/>
      <c r="P51" s="540"/>
    </row>
    <row r="52" spans="1:16" s="87" customFormat="1" ht="15" customHeight="1" x14ac:dyDescent="0.2">
      <c r="A52" s="92">
        <v>1956</v>
      </c>
      <c r="B52" s="425"/>
      <c r="C52" s="317"/>
      <c r="D52" s="353"/>
      <c r="E52" s="314"/>
      <c r="F52" s="314"/>
      <c r="G52" s="84">
        <f>avghweal!AV45</f>
        <v>45276119.752081774</v>
      </c>
      <c r="H52" s="530"/>
      <c r="I52" s="541"/>
      <c r="J52" s="575"/>
      <c r="K52" s="541"/>
      <c r="L52" s="575"/>
      <c r="M52" s="561">
        <f>G52*0.0001/'TE5'!F52</f>
        <v>3.0933208920535301E-2</v>
      </c>
      <c r="N52" s="1142"/>
      <c r="P52" s="540"/>
    </row>
    <row r="53" spans="1:16" s="87" customFormat="1" ht="15" customHeight="1" x14ac:dyDescent="0.2">
      <c r="A53" s="92">
        <v>1957</v>
      </c>
      <c r="B53" s="425"/>
      <c r="C53" s="317"/>
      <c r="D53" s="353"/>
      <c r="E53" s="314"/>
      <c r="F53" s="314"/>
      <c r="G53" s="84">
        <f>avghweal!AV46</f>
        <v>43216877.018903174</v>
      </c>
      <c r="H53" s="530"/>
      <c r="I53" s="541"/>
      <c r="J53" s="575"/>
      <c r="K53" s="541"/>
      <c r="L53" s="575"/>
      <c r="M53" s="561">
        <f>G53*0.0001/'TE5'!F53</f>
        <v>2.9579424402096953E-2</v>
      </c>
      <c r="N53" s="1142">
        <v>3.0001828680552125E-3</v>
      </c>
      <c r="P53" s="540"/>
    </row>
    <row r="54" spans="1:16" s="87" customFormat="1" ht="15" customHeight="1" x14ac:dyDescent="0.2">
      <c r="A54" s="92">
        <v>1958</v>
      </c>
      <c r="B54" s="425"/>
      <c r="C54" s="317"/>
      <c r="D54" s="353"/>
      <c r="E54" s="314"/>
      <c r="F54" s="314"/>
      <c r="G54" s="84">
        <f>avghweal!AV47</f>
        <v>43182807.260553986</v>
      </c>
      <c r="H54" s="530"/>
      <c r="I54" s="541"/>
      <c r="J54" s="575"/>
      <c r="K54" s="541"/>
      <c r="L54" s="575"/>
      <c r="M54" s="561">
        <f>G54*0.0001/'TE5'!F54</f>
        <v>2.8929031077596132E-2</v>
      </c>
      <c r="N54" s="1142"/>
      <c r="P54" s="540"/>
    </row>
    <row r="55" spans="1:16" s="87" customFormat="1" ht="15" customHeight="1" x14ac:dyDescent="0.2">
      <c r="A55" s="91">
        <v>1959</v>
      </c>
      <c r="B55" s="426"/>
      <c r="C55" s="316"/>
      <c r="D55" s="354"/>
      <c r="E55" s="315"/>
      <c r="F55" s="315"/>
      <c r="G55" s="88">
        <f>avghweal!AV48</f>
        <v>45788995.109642223</v>
      </c>
      <c r="H55" s="531"/>
      <c r="I55" s="542"/>
      <c r="J55" s="576"/>
      <c r="K55" s="542"/>
      <c r="L55" s="576"/>
      <c r="M55" s="562">
        <f>G55*0.0001/'TE5'!F55</f>
        <v>2.9352616473096619E-2</v>
      </c>
      <c r="N55" s="1142"/>
      <c r="P55" s="540"/>
    </row>
    <row r="56" spans="1:16" x14ac:dyDescent="0.2">
      <c r="A56" s="67">
        <v>1960</v>
      </c>
      <c r="B56" s="425"/>
      <c r="C56" s="317"/>
      <c r="D56" s="353"/>
      <c r="E56" s="314"/>
      <c r="F56" s="314"/>
      <c r="G56" s="84">
        <f>avghweal!AV49</f>
        <v>52578063.596007764</v>
      </c>
      <c r="H56" s="530"/>
      <c r="I56" s="541"/>
      <c r="J56" s="575"/>
      <c r="K56" s="541"/>
      <c r="L56" s="575"/>
      <c r="M56" s="561">
        <f>G56*0.0001/'TE5'!F56</f>
        <v>3.3134821224056192E-2</v>
      </c>
      <c r="N56" s="945"/>
      <c r="P56" s="540"/>
    </row>
    <row r="57" spans="1:16" x14ac:dyDescent="0.2">
      <c r="A57" s="67">
        <v>1961</v>
      </c>
      <c r="B57" s="425"/>
      <c r="C57" s="317"/>
      <c r="D57" s="353"/>
      <c r="E57" s="314"/>
      <c r="F57" s="314"/>
      <c r="G57" s="84">
        <f>avghweal!AV50</f>
        <v>56626753.080814622</v>
      </c>
      <c r="H57" s="530"/>
      <c r="I57" s="541"/>
      <c r="J57" s="575"/>
      <c r="K57" s="541"/>
      <c r="L57" s="575"/>
      <c r="M57" s="561">
        <f>G57*0.0001/'TE5'!F57</f>
        <v>3.4704525253678349E-2</v>
      </c>
      <c r="N57" s="945"/>
      <c r="P57" s="540"/>
    </row>
    <row r="58" spans="1:16" x14ac:dyDescent="0.2">
      <c r="A58" s="67">
        <v>1962</v>
      </c>
      <c r="B58" s="427">
        <f>avghweal!AQ51</f>
        <v>34107155.547688328</v>
      </c>
      <c r="C58" s="318">
        <f>avghweal!AR51</f>
        <v>34107155.547688328</v>
      </c>
      <c r="D58" s="523">
        <f>avghweal!AS51</f>
        <v>25722065.372823454</v>
      </c>
      <c r="E58" s="523">
        <f>avghweal!AT51</f>
        <v>32411132.679590125</v>
      </c>
      <c r="F58" s="523">
        <f>avghweal!AU51</f>
        <v>35612157.49407836</v>
      </c>
      <c r="G58" s="81">
        <f>avghweal!AV51</f>
        <v>53343492.349546373</v>
      </c>
      <c r="H58" s="532">
        <f>B58*0.0001/'TE5'!B58</f>
        <v>3.261822834610939E-2</v>
      </c>
      <c r="I58" s="543">
        <f>C58*0.0001/'TE5'!B58</f>
        <v>3.261822834610939E-2</v>
      </c>
      <c r="J58" s="543">
        <f>D58*0.0001/'TE5'!C58</f>
        <v>2.9789734631776806E-2</v>
      </c>
      <c r="K58" s="543">
        <f>E58*0.0001/'TE5'!D58</f>
        <v>3.1950697302818298E-2</v>
      </c>
      <c r="L58" s="543">
        <f>F58*0.0001/'TE5'!E58</f>
        <v>3.3124186098575585E-2</v>
      </c>
      <c r="M58" s="550">
        <f>G58*0.0001/'TE5'!F58</f>
        <v>3.3044744282960892E-2</v>
      </c>
      <c r="N58" s="945"/>
      <c r="P58" s="540"/>
    </row>
    <row r="59" spans="1:16" x14ac:dyDescent="0.2">
      <c r="A59" s="67">
        <v>1963</v>
      </c>
      <c r="B59" s="428">
        <f>avghweal!AQ52</f>
        <v>35037178.913953871</v>
      </c>
      <c r="C59" s="319">
        <f>avghweal!AR52</f>
        <v>34702244.259987578</v>
      </c>
      <c r="D59" s="524">
        <f>avghweal!AS52</f>
        <v>26483128.229649894</v>
      </c>
      <c r="E59" s="524">
        <f>avghweal!AT52</f>
        <v>33225517.73787123</v>
      </c>
      <c r="F59" s="524">
        <f>avghweal!AU52</f>
        <v>36689306.918367937</v>
      </c>
      <c r="G59" s="62">
        <f>avghweal!AV52</f>
        <v>54683724.931037664</v>
      </c>
      <c r="H59" s="533">
        <f>B59*0.0001/'TE5'!B59</f>
        <v>3.3208819527924184E-2</v>
      </c>
      <c r="I59" s="544">
        <f>C59*0.0001/'TE5'!B59</f>
        <v>3.2891362905502319E-2</v>
      </c>
      <c r="J59" s="551">
        <f>D59*0.0001/'TE5'!C59</f>
        <v>3.055206852574946E-2</v>
      </c>
      <c r="K59" s="544">
        <f>E59*0.0001/'TE5'!D59</f>
        <v>3.2398731521575561E-2</v>
      </c>
      <c r="L59" s="551">
        <f>F59*0.0001/'TE5'!E59</f>
        <v>3.3276972167925009E-2</v>
      </c>
      <c r="M59" s="552">
        <f>G59*0.0001/'TE5'!F59</f>
        <v>3.3580796793103218E-2</v>
      </c>
      <c r="N59" s="945"/>
      <c r="P59" s="540"/>
    </row>
    <row r="60" spans="1:16" x14ac:dyDescent="0.2">
      <c r="A60" s="67">
        <v>1964</v>
      </c>
      <c r="B60" s="428">
        <f>avghweal!AQ53</f>
        <v>35967202.280219406</v>
      </c>
      <c r="C60" s="319">
        <f>avghweal!AR53</f>
        <v>35967202.280219406</v>
      </c>
      <c r="D60" s="524">
        <f>avghweal!AS53</f>
        <v>27244191.08647633</v>
      </c>
      <c r="E60" s="524">
        <f>avghweal!AT53</f>
        <v>34039902.796152338</v>
      </c>
      <c r="F60" s="524">
        <f>avghweal!AU53</f>
        <v>37766456.342657514</v>
      </c>
      <c r="G60" s="62">
        <f>avghweal!AV53</f>
        <v>57313437.53097944</v>
      </c>
      <c r="H60" s="533">
        <f>B60*0.0001/'TE5'!B60</f>
        <v>3.3164497464895241E-2</v>
      </c>
      <c r="I60" s="544">
        <f>C60*0.0001/'TE5'!B60</f>
        <v>3.3164497464895241E-2</v>
      </c>
      <c r="J60" s="551">
        <f>D60*0.0001/'TE5'!C60</f>
        <v>3.1308505684137344E-2</v>
      </c>
      <c r="K60" s="544">
        <f>E60*0.0001/'TE5'!D60</f>
        <v>3.2837163656950004E-2</v>
      </c>
      <c r="L60" s="551">
        <f>F60*0.0001/'TE5'!E60</f>
        <v>3.3422339707612991E-2</v>
      </c>
      <c r="M60" s="552">
        <f>G60*0.0001/'TE5'!F60</f>
        <v>3.4116849303245537E-2</v>
      </c>
      <c r="N60" s="945"/>
      <c r="P60" s="540"/>
    </row>
    <row r="61" spans="1:16" x14ac:dyDescent="0.2">
      <c r="A61" s="67">
        <v>1965</v>
      </c>
      <c r="B61" s="428">
        <f>avghweal!AQ54</f>
        <v>37832097.287626743</v>
      </c>
      <c r="C61" s="319">
        <f>avghweal!AR54</f>
        <v>38507272.812288851</v>
      </c>
      <c r="D61" s="524">
        <f>avghweal!AS54</f>
        <v>29169402.142692938</v>
      </c>
      <c r="E61" s="524">
        <f>avghweal!AT54</f>
        <v>35649443.695823215</v>
      </c>
      <c r="F61" s="524">
        <f>avghweal!AU54</f>
        <v>39874938.426841095</v>
      </c>
      <c r="G61" s="62">
        <f>avghweal!AV54</f>
        <v>60939070.89772018</v>
      </c>
      <c r="H61" s="533">
        <f>B61*0.0001/'TE5'!B61</f>
        <v>3.3403441948147122E-2</v>
      </c>
      <c r="I61" s="544">
        <f>C61*0.0001/'TE5'!B61</f>
        <v>3.3999580889940255E-2</v>
      </c>
      <c r="J61" s="551">
        <f>D61*0.0001/'TE5'!C61</f>
        <v>3.2899042993448029E-2</v>
      </c>
      <c r="K61" s="544">
        <f>E61*0.0001/'TE5'!D61</f>
        <v>3.3343222524032053E-2</v>
      </c>
      <c r="L61" s="551">
        <f>F61*0.0001/'TE5'!E61</f>
        <v>3.459082298779835E-2</v>
      </c>
      <c r="M61" s="552">
        <f>G61*0.0001/'TE5'!F61</f>
        <v>3.4838259220123291E-2</v>
      </c>
      <c r="N61" s="945"/>
      <c r="P61" s="540"/>
    </row>
    <row r="62" spans="1:16" x14ac:dyDescent="0.2">
      <c r="A62" s="67">
        <v>1966</v>
      </c>
      <c r="B62" s="428">
        <f>avghweal!AQ55</f>
        <v>39696992.295034088</v>
      </c>
      <c r="C62" s="319">
        <f>avghweal!AR55</f>
        <v>39696992.295034088</v>
      </c>
      <c r="D62" s="524">
        <f>avghweal!AS55</f>
        <v>31094613.198909543</v>
      </c>
      <c r="E62" s="524">
        <f>avghweal!AT55</f>
        <v>37258984.595494092</v>
      </c>
      <c r="F62" s="524">
        <f>avghweal!AU55</f>
        <v>41983420.511024676</v>
      </c>
      <c r="G62" s="62">
        <f>avghweal!AV55</f>
        <v>62447268.515974738</v>
      </c>
      <c r="H62" s="533">
        <f>B62*0.0001/'TE5'!B62</f>
        <v>3.4834664314985282E-2</v>
      </c>
      <c r="I62" s="544">
        <f>C62*0.0001/'TE5'!B62</f>
        <v>3.4834664314985282E-2</v>
      </c>
      <c r="J62" s="551">
        <f>D62*0.0001/'TE5'!C62</f>
        <v>3.4431640058755882E-2</v>
      </c>
      <c r="K62" s="544">
        <f>E62*0.0001/'TE5'!D62</f>
        <v>3.3819388598203652E-2</v>
      </c>
      <c r="L62" s="551">
        <f>F62*0.0001/'TE5'!E62</f>
        <v>3.5714011639356613E-2</v>
      </c>
      <c r="M62" s="552">
        <f>G62*0.0001/'TE5'!F62</f>
        <v>3.5559669137001038E-2</v>
      </c>
      <c r="N62" s="945"/>
      <c r="P62" s="540"/>
    </row>
    <row r="63" spans="1:16" x14ac:dyDescent="0.2">
      <c r="A63" s="67">
        <v>1967</v>
      </c>
      <c r="B63" s="428">
        <f>avghweal!AQ56</f>
        <v>40058076.20236484</v>
      </c>
      <c r="C63" s="319">
        <f>avghweal!AR56</f>
        <v>40058076.20236484</v>
      </c>
      <c r="D63" s="524">
        <f>avghweal!AS56</f>
        <v>31767146.197287712</v>
      </c>
      <c r="E63" s="524">
        <f>avghweal!AT56</f>
        <v>37648522.337361291</v>
      </c>
      <c r="F63" s="524">
        <f>avghweal!AU56</f>
        <v>42333644.180153705</v>
      </c>
      <c r="G63" s="62">
        <f>avghweal!AV56</f>
        <v>63576798.733891539</v>
      </c>
      <c r="H63" s="534">
        <f>B63*0.0001/'TE5'!B63</f>
        <v>3.438161313533783E-2</v>
      </c>
      <c r="I63" s="545">
        <f>C63*0.0001/'TE5'!B63</f>
        <v>3.438161313533783E-2</v>
      </c>
      <c r="J63" s="551">
        <f>D63*0.0001/'TE5'!C63</f>
        <v>3.3788642846047878E-2</v>
      </c>
      <c r="K63" s="544">
        <f>E63*0.0001/'TE5'!D63</f>
        <v>3.3893756568431854E-2</v>
      </c>
      <c r="L63" s="551">
        <f>F63*0.0001/'TE5'!E63</f>
        <v>3.4787513315677636E-2</v>
      </c>
      <c r="M63" s="552">
        <f>G63*0.0001/'TE5'!F63</f>
        <v>3.4808534197509289E-2</v>
      </c>
      <c r="N63" s="945"/>
      <c r="P63" s="540"/>
    </row>
    <row r="64" spans="1:16" x14ac:dyDescent="0.2">
      <c r="A64" s="67">
        <v>1968</v>
      </c>
      <c r="B64" s="428">
        <f>avghweal!AQ57</f>
        <v>43696381.675522044</v>
      </c>
      <c r="C64" s="319">
        <f>avghweal!AR57</f>
        <v>43696381.675522044</v>
      </c>
      <c r="D64" s="524">
        <f>avghweal!AS57</f>
        <v>34609023.633022442</v>
      </c>
      <c r="E64" s="524">
        <f>avghweal!AT57</f>
        <v>41433816.585384391</v>
      </c>
      <c r="F64" s="524">
        <f>avghweal!AU57</f>
        <v>45836496.88536489</v>
      </c>
      <c r="G64" s="62">
        <f>avghweal!AV57</f>
        <v>68719897.522353619</v>
      </c>
      <c r="H64" s="534">
        <f>B64*0.0001/'TE5'!B64</f>
        <v>3.5723069682717323E-2</v>
      </c>
      <c r="I64" s="545">
        <f>C64*0.0001/'TE5'!B64</f>
        <v>3.5723069682717323E-2</v>
      </c>
      <c r="J64" s="551">
        <f>D64*0.0001/'TE5'!C64</f>
        <v>3.5377742489799864E-2</v>
      </c>
      <c r="K64" s="544">
        <f>E64*0.0001/'TE5'!D64</f>
        <v>3.5500705242156975E-2</v>
      </c>
      <c r="L64" s="551">
        <f>F64*0.0001/'TE5'!E64</f>
        <v>3.5882419906556606E-2</v>
      </c>
      <c r="M64" s="552">
        <f>G64*0.0001/'TE5'!F64</f>
        <v>3.6080758785828948E-2</v>
      </c>
      <c r="N64" s="945"/>
      <c r="P64" s="540"/>
    </row>
    <row r="65" spans="1:16" x14ac:dyDescent="0.2">
      <c r="A65" s="72">
        <v>1969</v>
      </c>
      <c r="B65" s="429">
        <f>avghweal!AQ58</f>
        <v>41754340.115931332</v>
      </c>
      <c r="C65" s="320">
        <f>avghweal!AR58</f>
        <v>41754340.115931332</v>
      </c>
      <c r="D65" s="526">
        <f>avghweal!AS58</f>
        <v>33145868.169782508</v>
      </c>
      <c r="E65" s="526">
        <f>avghweal!AT58</f>
        <v>39308075.782764226</v>
      </c>
      <c r="F65" s="526">
        <f>avghweal!AU58</f>
        <v>44072787.89131847</v>
      </c>
      <c r="G65" s="68">
        <f>avghweal!AV58</f>
        <v>66383441.283317618</v>
      </c>
      <c r="H65" s="535">
        <f>B65*0.0001/'TE5'!B65</f>
        <v>3.4509050194174051E-2</v>
      </c>
      <c r="I65" s="546">
        <f>C65*0.0001/'TE5'!B65</f>
        <v>3.4509050194174051E-2</v>
      </c>
      <c r="J65" s="553">
        <f>D65*0.0001/'TE5'!C65</f>
        <v>3.404158673947677E-2</v>
      </c>
      <c r="K65" s="547">
        <f>E65*0.0001/'TE5'!D65</f>
        <v>3.4130762331187725E-2</v>
      </c>
      <c r="L65" s="553">
        <f>F65*0.0001/'TE5'!E65</f>
        <v>3.481969214044512E-2</v>
      </c>
      <c r="M65" s="554">
        <f>G65*0.0001/'TE5'!F65</f>
        <v>3.5090158635284752E-2</v>
      </c>
      <c r="N65" s="945"/>
      <c r="P65" s="540"/>
    </row>
    <row r="66" spans="1:16" x14ac:dyDescent="0.2">
      <c r="A66" s="67">
        <v>1970</v>
      </c>
      <c r="B66" s="428">
        <f>avghweal!AQ59</f>
        <v>37554241.281368785</v>
      </c>
      <c r="C66" s="319">
        <f>avghweal!AR59</f>
        <v>37554241.281368785</v>
      </c>
      <c r="D66" s="524">
        <f>avghweal!AS59</f>
        <v>29568887.847556941</v>
      </c>
      <c r="E66" s="524">
        <f>avghweal!AT59</f>
        <v>35552605.099961385</v>
      </c>
      <c r="F66" s="524">
        <f>avghweal!AU59</f>
        <v>39487628.950157836</v>
      </c>
      <c r="G66" s="62">
        <f>avghweal!AV59</f>
        <v>59471590.856569447</v>
      </c>
      <c r="H66" s="534">
        <f>B66*0.0001/'TE5'!B66</f>
        <v>3.2616526470519602E-2</v>
      </c>
      <c r="I66" s="545">
        <f>C66*0.0001/'TE5'!B66</f>
        <v>3.2616526470519602E-2</v>
      </c>
      <c r="J66" s="551">
        <f>D66*0.0001/'TE5'!C66</f>
        <v>3.2171203158213764E-2</v>
      </c>
      <c r="K66" s="544">
        <f>E66*0.0001/'TE5'!D66</f>
        <v>3.2067204592749476E-2</v>
      </c>
      <c r="L66" s="551">
        <f>F66*0.0001/'TE5'!E66</f>
        <v>3.3104147703852504E-2</v>
      </c>
      <c r="M66" s="552">
        <f>G66*0.0001/'TE5'!F66</f>
        <v>3.3275041481829241E-2</v>
      </c>
      <c r="N66" s="945"/>
      <c r="P66" s="540"/>
    </row>
    <row r="67" spans="1:16" x14ac:dyDescent="0.2">
      <c r="A67" s="67">
        <v>1971</v>
      </c>
      <c r="B67" s="428">
        <f>avghweal!AQ60</f>
        <v>36911981.581037052</v>
      </c>
      <c r="C67" s="319">
        <f>avghweal!AR60</f>
        <v>36911981.581037052</v>
      </c>
      <c r="D67" s="524">
        <f>avghweal!AS60</f>
        <v>29793697.780426621</v>
      </c>
      <c r="E67" s="524">
        <f>avghweal!AT60</f>
        <v>35128997.943211436</v>
      </c>
      <c r="F67" s="524">
        <f>avghweal!AU60</f>
        <v>38600680.089183919</v>
      </c>
      <c r="G67" s="62">
        <f>avghweal!AV60</f>
        <v>58526382.518369228</v>
      </c>
      <c r="H67" s="534">
        <f>B67*0.0001/'TE5'!B67</f>
        <v>3.1988163624191657E-2</v>
      </c>
      <c r="I67" s="545">
        <f>C67*0.0001/'TE5'!B67</f>
        <v>3.1988163624191657E-2</v>
      </c>
      <c r="J67" s="551">
        <f>D67*0.0001/'TE5'!C67</f>
        <v>3.1342443628091125E-2</v>
      </c>
      <c r="K67" s="544">
        <f>E67*0.0001/'TE5'!D67</f>
        <v>3.1698563776444644E-2</v>
      </c>
      <c r="L67" s="551">
        <f>F67*0.0001/'TE5'!E67</f>
        <v>3.2214093938819133E-2</v>
      </c>
      <c r="M67" s="552">
        <f>G67*0.0001/'TE5'!F67</f>
        <v>3.269615111275926E-2</v>
      </c>
      <c r="N67" s="945"/>
      <c r="P67" s="540"/>
    </row>
    <row r="68" spans="1:16" x14ac:dyDescent="0.2">
      <c r="A68" s="67">
        <v>1972</v>
      </c>
      <c r="B68" s="428">
        <f>avghweal!AQ61</f>
        <v>37710918.976931967</v>
      </c>
      <c r="C68" s="319">
        <f>avghweal!AR61</f>
        <v>37710918.976931967</v>
      </c>
      <c r="D68" s="524">
        <f>avghweal!AS61</f>
        <v>30143156.886780687</v>
      </c>
      <c r="E68" s="524">
        <f>avghweal!AT61</f>
        <v>36244242.747763485</v>
      </c>
      <c r="F68" s="524">
        <f>avghweal!AU61</f>
        <v>39087184.288231052</v>
      </c>
      <c r="G68" s="62">
        <f>avghweal!AV61</f>
        <v>59186466.45278234</v>
      </c>
      <c r="H68" s="534">
        <f>B68*0.0001/'TE5'!B68</f>
        <v>3.0758023531234361E-2</v>
      </c>
      <c r="I68" s="545">
        <f>C68*0.0001/'TE5'!B68</f>
        <v>3.0758023531234361E-2</v>
      </c>
      <c r="J68" s="551">
        <f>D68*0.0001/'TE5'!C68</f>
        <v>3.0475153259430954E-2</v>
      </c>
      <c r="K68" s="544">
        <f>E68*0.0001/'TE5'!D68</f>
        <v>3.0743484312552027E-2</v>
      </c>
      <c r="L68" s="551">
        <f>F68*0.0001/'TE5'!E68</f>
        <v>3.0747277658520034E-2</v>
      </c>
      <c r="M68" s="552">
        <f>G68*0.0001/'TE5'!F68</f>
        <v>3.1657528815230762E-2</v>
      </c>
      <c r="N68" s="945"/>
      <c r="P68" s="540"/>
    </row>
    <row r="69" spans="1:16" x14ac:dyDescent="0.2">
      <c r="A69" s="67">
        <v>1973</v>
      </c>
      <c r="B69" s="428">
        <f>avghweal!AQ62</f>
        <v>34215355.456883244</v>
      </c>
      <c r="C69" s="319">
        <f>avghweal!AR62</f>
        <v>34215355.456883244</v>
      </c>
      <c r="D69" s="524">
        <f>avghweal!AS62</f>
        <v>28110370.442010168</v>
      </c>
      <c r="E69" s="524">
        <f>avghweal!AT62</f>
        <v>33359532.228605721</v>
      </c>
      <c r="F69" s="524">
        <f>avghweal!AU62</f>
        <v>35008777.265262686</v>
      </c>
      <c r="G69" s="62">
        <f>avghweal!AV62</f>
        <v>54013444.928680524</v>
      </c>
      <c r="H69" s="534">
        <f>B69*0.0001/'TE5'!B69</f>
        <v>2.7627383426079174E-2</v>
      </c>
      <c r="I69" s="545">
        <f>C69*0.0001/'TE5'!B69</f>
        <v>2.7627383426079174E-2</v>
      </c>
      <c r="J69" s="551">
        <f>D69*0.0001/'TE5'!C69</f>
        <v>2.7659616583832761E-2</v>
      </c>
      <c r="K69" s="544">
        <f>E69*0.0001/'TE5'!D69</f>
        <v>2.7650448242638959E-2</v>
      </c>
      <c r="L69" s="551">
        <f>F69*0.0001/'TE5'!E69</f>
        <v>2.7591022196247646E-2</v>
      </c>
      <c r="M69" s="552">
        <f>G69*0.0001/'TE5'!F69</f>
        <v>2.8601295951148131E-2</v>
      </c>
      <c r="N69" s="945"/>
      <c r="P69" s="540"/>
    </row>
    <row r="70" spans="1:16" x14ac:dyDescent="0.2">
      <c r="A70" s="67">
        <v>1974</v>
      </c>
      <c r="B70" s="428">
        <f>avghweal!AQ63</f>
        <v>28441978.837552398</v>
      </c>
      <c r="C70" s="319">
        <f>avghweal!AR63</f>
        <v>28441978.837552398</v>
      </c>
      <c r="D70" s="524">
        <f>avghweal!AS63</f>
        <v>23892930.903936416</v>
      </c>
      <c r="E70" s="524">
        <f>avghweal!AT63</f>
        <v>27615077.116115</v>
      </c>
      <c r="F70" s="524">
        <f>avghweal!AU63</f>
        <v>29186690.63169739</v>
      </c>
      <c r="G70" s="62">
        <f>avghweal!AV63</f>
        <v>44855522.900964461</v>
      </c>
      <c r="H70" s="534">
        <f>B70*0.0001/'TE5'!B70</f>
        <v>2.5251431174638132E-2</v>
      </c>
      <c r="I70" s="545">
        <f>C70*0.0001/'TE5'!B70</f>
        <v>2.5251431174638132E-2</v>
      </c>
      <c r="J70" s="551">
        <f>D70*0.0001/'TE5'!C70</f>
        <v>2.5372229787024029E-2</v>
      </c>
      <c r="K70" s="544">
        <f>E70*0.0001/'TE5'!D70</f>
        <v>2.5325894525849435E-2</v>
      </c>
      <c r="L70" s="551">
        <f>F70*0.0001/'TE5'!E70</f>
        <v>2.5150818400788921E-2</v>
      </c>
      <c r="M70" s="552">
        <f>G70*0.0001/'TE5'!F70</f>
        <v>2.6193933487718368E-2</v>
      </c>
      <c r="N70" s="945"/>
      <c r="P70" s="540"/>
    </row>
    <row r="71" spans="1:16" x14ac:dyDescent="0.2">
      <c r="A71" s="67">
        <v>1975</v>
      </c>
      <c r="B71" s="428">
        <f>avghweal!AQ64</f>
        <v>26246291.857368935</v>
      </c>
      <c r="C71" s="319">
        <f>avghweal!AR64</f>
        <v>26246291.857368935</v>
      </c>
      <c r="D71" s="524">
        <f>avghweal!AS64</f>
        <v>21936526.358319726</v>
      </c>
      <c r="E71" s="524">
        <f>avghweal!AT64</f>
        <v>25273418.058868233</v>
      </c>
      <c r="F71" s="524">
        <f>avghweal!AU64</f>
        <v>27124110.751020581</v>
      </c>
      <c r="G71" s="62">
        <f>avghweal!AV64</f>
        <v>41320239.170974508</v>
      </c>
      <c r="H71" s="534">
        <f>B71*0.0001/'TE5'!B71</f>
        <v>2.4278722649455627E-2</v>
      </c>
      <c r="I71" s="545">
        <f>C71*0.0001/'TE5'!B71</f>
        <v>2.4278722649455627E-2</v>
      </c>
      <c r="J71" s="551">
        <f>D71*0.0001/'TE5'!C71</f>
        <v>2.4635540389098761E-2</v>
      </c>
      <c r="K71" s="544">
        <f>E71*0.0001/'TE5'!D71</f>
        <v>2.4293471635928654E-2</v>
      </c>
      <c r="L71" s="551">
        <f>F71*0.0001/'TE5'!E71</f>
        <v>2.4214132601571237E-2</v>
      </c>
      <c r="M71" s="552">
        <f>G71*0.0001/'TE5'!F71</f>
        <v>2.5280303303347299E-2</v>
      </c>
      <c r="N71" s="945"/>
      <c r="P71" s="540"/>
    </row>
    <row r="72" spans="1:16" x14ac:dyDescent="0.2">
      <c r="A72" s="67">
        <v>1976</v>
      </c>
      <c r="B72" s="428">
        <f>avghweal!AQ65</f>
        <v>26822020.466534652</v>
      </c>
      <c r="C72" s="319">
        <f>avghweal!AR65</f>
        <v>26822020.466534652</v>
      </c>
      <c r="D72" s="524">
        <f>avghweal!AS65</f>
        <v>22200140.670276094</v>
      </c>
      <c r="E72" s="524">
        <f>avghweal!AT65</f>
        <v>25764763.515562035</v>
      </c>
      <c r="F72" s="524">
        <f>avghweal!AU65</f>
        <v>27774087.572683852</v>
      </c>
      <c r="G72" s="62">
        <f>avghweal!AV65</f>
        <v>42045378.49092602</v>
      </c>
      <c r="H72" s="534">
        <f>B72*0.0001/'TE5'!B72</f>
        <v>2.3401292027443787E-2</v>
      </c>
      <c r="I72" s="545">
        <f>C72*0.0001/'TE5'!B72</f>
        <v>2.3401292027443787E-2</v>
      </c>
      <c r="J72" s="551">
        <f>D72*0.0001/'TE5'!C72</f>
        <v>2.3310618957648192E-2</v>
      </c>
      <c r="K72" s="544">
        <f>E72*0.0001/'TE5'!D72</f>
        <v>2.3128947370139485E-2</v>
      </c>
      <c r="L72" s="551">
        <f>F72*0.0001/'TE5'!E72</f>
        <v>2.3599955464291611E-2</v>
      </c>
      <c r="M72" s="552">
        <f>G72*0.0001/'TE5'!F72</f>
        <v>2.4373026327278783E-2</v>
      </c>
      <c r="N72" s="945"/>
      <c r="P72" s="540"/>
    </row>
    <row r="73" spans="1:16" x14ac:dyDescent="0.2">
      <c r="A73" s="67">
        <v>1977</v>
      </c>
      <c r="B73" s="428">
        <f>avghweal!AQ66</f>
        <v>26929581.978199676</v>
      </c>
      <c r="C73" s="319">
        <f>avghweal!AR66</f>
        <v>26929581.978199676</v>
      </c>
      <c r="D73" s="524">
        <f>avghweal!AS66</f>
        <v>22148857.120118454</v>
      </c>
      <c r="E73" s="524">
        <f>avghweal!AT66</f>
        <v>26124975.630017679</v>
      </c>
      <c r="F73" s="524">
        <f>avghweal!AU66</f>
        <v>27622273.902294077</v>
      </c>
      <c r="G73" s="62">
        <f>avghweal!AV66</f>
        <v>41816330.603207998</v>
      </c>
      <c r="H73" s="534">
        <f>B73*0.0001/'TE5'!B73</f>
        <v>2.2883514404647084E-2</v>
      </c>
      <c r="I73" s="545">
        <f>C73*0.0001/'TE5'!B73</f>
        <v>2.2883514404647084E-2</v>
      </c>
      <c r="J73" s="551">
        <f>D73*0.0001/'TE5'!C73</f>
        <v>2.2805346762331702E-2</v>
      </c>
      <c r="K73" s="544">
        <f>E73*0.0001/'TE5'!D73</f>
        <v>2.2666795676670404E-2</v>
      </c>
      <c r="L73" s="551">
        <f>F73*0.0001/'TE5'!E73</f>
        <v>2.3020760441792021E-2</v>
      </c>
      <c r="M73" s="552">
        <f>G73*0.0001/'TE5'!F73</f>
        <v>2.3876913298166436E-2</v>
      </c>
      <c r="N73" s="945"/>
      <c r="P73" s="540"/>
    </row>
    <row r="74" spans="1:16" x14ac:dyDescent="0.2">
      <c r="A74" s="67">
        <v>1978</v>
      </c>
      <c r="B74" s="428">
        <f>avghweal!AQ67</f>
        <v>28256347.601376861</v>
      </c>
      <c r="C74" s="319">
        <f>avghweal!AR67</f>
        <v>28256347.601376861</v>
      </c>
      <c r="D74" s="524">
        <f>avghweal!AS67</f>
        <v>23720331.351128787</v>
      </c>
      <c r="E74" s="524">
        <f>avghweal!AT67</f>
        <v>27892570.26803099</v>
      </c>
      <c r="F74" s="524">
        <f>avghweal!AU67</f>
        <v>28640297.894301731</v>
      </c>
      <c r="G74" s="62">
        <f>avghweal!AV67</f>
        <v>43768097.494933546</v>
      </c>
      <c r="H74" s="534">
        <f>B74*0.0001/'TE5'!B74</f>
        <v>2.3536963503895336E-2</v>
      </c>
      <c r="I74" s="545">
        <f>C74*0.0001/'TE5'!B74</f>
        <v>2.3536963503895336E-2</v>
      </c>
      <c r="J74" s="551">
        <f>D74*0.0001/'TE5'!C74</f>
        <v>2.3563549069114616E-2</v>
      </c>
      <c r="K74" s="544">
        <f>E74*0.0001/'TE5'!D74</f>
        <v>2.3576365908166252E-2</v>
      </c>
      <c r="L74" s="551">
        <f>F74*0.0001/'TE5'!E74</f>
        <v>2.3531009281668073E-2</v>
      </c>
      <c r="M74" s="552">
        <f>G74*0.0001/'TE5'!F74</f>
        <v>2.4652430423596664E-2</v>
      </c>
      <c r="N74" s="945"/>
      <c r="P74" s="540"/>
    </row>
    <row r="75" spans="1:16" x14ac:dyDescent="0.2">
      <c r="A75" s="72">
        <v>1979</v>
      </c>
      <c r="B75" s="429">
        <f>avghweal!AQ68</f>
        <v>33379671.2658545</v>
      </c>
      <c r="C75" s="320">
        <f>avghweal!AR68</f>
        <v>33379671.2658545</v>
      </c>
      <c r="D75" s="526">
        <f>avghweal!AS68</f>
        <v>28016227.405894335</v>
      </c>
      <c r="E75" s="526">
        <f>avghweal!AT68</f>
        <v>33082828.839908749</v>
      </c>
      <c r="F75" s="526">
        <f>avghweal!AU68</f>
        <v>33690691.210055299</v>
      </c>
      <c r="G75" s="68">
        <f>avghweal!AV68</f>
        <v>51953333.102993466</v>
      </c>
      <c r="H75" s="536">
        <f>B75*0.0001/'TE5'!B75</f>
        <v>2.6793492957949642E-2</v>
      </c>
      <c r="I75" s="547">
        <f>C75*0.0001/'TE5'!B75</f>
        <v>2.6793492957949642E-2</v>
      </c>
      <c r="J75" s="553">
        <f>D75*0.0001/'TE5'!C75</f>
        <v>2.6774795725941665E-2</v>
      </c>
      <c r="K75" s="547">
        <f>E75*0.0001/'TE5'!D75</f>
        <v>2.6857899501919746E-2</v>
      </c>
      <c r="L75" s="553">
        <f>F75*0.0001/'TE5'!E75</f>
        <v>2.6758139953017238E-2</v>
      </c>
      <c r="M75" s="554">
        <f>G75*0.0001/'TE5'!F75</f>
        <v>2.8320921584963795E-2</v>
      </c>
      <c r="N75" s="945"/>
      <c r="P75" s="540"/>
    </row>
    <row r="76" spans="1:16" x14ac:dyDescent="0.2">
      <c r="A76" s="67">
        <v>1980</v>
      </c>
      <c r="B76" s="428">
        <f>avghweal!AQ69</f>
        <v>34373427.649569519</v>
      </c>
      <c r="C76" s="319">
        <f>avghweal!AR69</f>
        <v>34373427.649569519</v>
      </c>
      <c r="D76" s="524">
        <f>avghweal!AS69</f>
        <v>29039387.592580866</v>
      </c>
      <c r="E76" s="524">
        <f>avghweal!AT69</f>
        <v>34514439.15922083</v>
      </c>
      <c r="F76" s="524">
        <f>avghweal!AU69</f>
        <v>34269692.354957148</v>
      </c>
      <c r="G76" s="62">
        <f>avghweal!AV69</f>
        <v>53455279.311189741</v>
      </c>
      <c r="H76" s="533">
        <f>B76*0.0001/'TE5'!B76</f>
        <v>2.6532065123319626E-2</v>
      </c>
      <c r="I76" s="544">
        <f>C76*0.0001/'TE5'!B76</f>
        <v>2.6532065123319626E-2</v>
      </c>
      <c r="J76" s="551">
        <f>D76*0.0001/'TE5'!C76</f>
        <v>2.6899699121713635E-2</v>
      </c>
      <c r="K76" s="544">
        <f>E76*0.0001/'TE5'!D76</f>
        <v>2.7100533246994019E-2</v>
      </c>
      <c r="L76" s="551">
        <f>F76*0.0001/'TE5'!E76</f>
        <v>2.6037098839879043E-2</v>
      </c>
      <c r="M76" s="552">
        <f>G76*0.0001/'TE5'!F76</f>
        <v>2.8175240382552143E-2</v>
      </c>
      <c r="N76" s="945"/>
      <c r="P76" s="540"/>
    </row>
    <row r="77" spans="1:16" x14ac:dyDescent="0.2">
      <c r="A77" s="67">
        <v>1981</v>
      </c>
      <c r="B77" s="428">
        <f>avghweal!AQ70</f>
        <v>38099303.855267271</v>
      </c>
      <c r="C77" s="319">
        <f>avghweal!AR70</f>
        <v>38099303.855267271</v>
      </c>
      <c r="D77" s="524">
        <f>avghweal!AS70</f>
        <v>32206006.934273012</v>
      </c>
      <c r="E77" s="524">
        <f>avghweal!AT70</f>
        <v>38481956.64370513</v>
      </c>
      <c r="F77" s="524">
        <f>avghweal!AU70</f>
        <v>37710097.469644167</v>
      </c>
      <c r="G77" s="62">
        <f>avghweal!AV70</f>
        <v>59210945.685999818</v>
      </c>
      <c r="H77" s="533">
        <f>B77*0.0001/'TE5'!B77</f>
        <v>2.9282880946993831E-2</v>
      </c>
      <c r="I77" s="544">
        <f>C77*0.0001/'TE5'!B77</f>
        <v>2.9282880946993831E-2</v>
      </c>
      <c r="J77" s="551">
        <f>D77*0.0001/'TE5'!C77</f>
        <v>2.971543557941914E-2</v>
      </c>
      <c r="K77" s="544">
        <f>E77*0.0001/'TE5'!D77</f>
        <v>3.0069038271903995E-2</v>
      </c>
      <c r="L77" s="551">
        <f>F77*0.0001/'TE5'!E77</f>
        <v>2.8545858338475227E-2</v>
      </c>
      <c r="M77" s="552">
        <f>G77*0.0001/'TE5'!F77</f>
        <v>3.1204134225845333E-2</v>
      </c>
      <c r="N77" s="945"/>
      <c r="P77" s="540"/>
    </row>
    <row r="78" spans="1:16" x14ac:dyDescent="0.2">
      <c r="A78" s="67">
        <v>1982</v>
      </c>
      <c r="B78" s="428">
        <f>avghweal!AQ71</f>
        <v>45868542.731145166</v>
      </c>
      <c r="C78" s="319">
        <f>avghweal!AR71</f>
        <v>45868542.731145166</v>
      </c>
      <c r="D78" s="524">
        <f>avghweal!AS71</f>
        <v>39389087.651182607</v>
      </c>
      <c r="E78" s="524">
        <f>avghweal!AT71</f>
        <v>46763525.346435986</v>
      </c>
      <c r="F78" s="524">
        <f>avghweal!AU71</f>
        <v>45128556.929165982</v>
      </c>
      <c r="G78" s="62">
        <f>avghweal!AV71</f>
        <v>70476991.350027129</v>
      </c>
      <c r="H78" s="533">
        <f>B78*0.0001/'TE5'!B78</f>
        <v>3.5059001296758659E-2</v>
      </c>
      <c r="I78" s="544">
        <f>C78*0.0001/'TE5'!B78</f>
        <v>3.5059001296758659E-2</v>
      </c>
      <c r="J78" s="551">
        <f>D78*0.0001/'TE5'!C78</f>
        <v>3.6351460963487632E-2</v>
      </c>
      <c r="K78" s="544">
        <f>E78*0.0001/'TE5'!D78</f>
        <v>3.613680228590966E-2</v>
      </c>
      <c r="L78" s="551">
        <f>F78*0.0001/'TE5'!E78</f>
        <v>3.4153539687395089E-2</v>
      </c>
      <c r="M78" s="552">
        <f>G78*0.0001/'TE5'!F78</f>
        <v>3.7020564079284661E-2</v>
      </c>
      <c r="N78" s="945">
        <v>1.3254460717319479E-3</v>
      </c>
      <c r="P78" s="540"/>
    </row>
    <row r="79" spans="1:16" x14ac:dyDescent="0.2">
      <c r="A79" s="67">
        <v>1983</v>
      </c>
      <c r="B79" s="428">
        <f>avghweal!AQ72</f>
        <v>49981739.467153788</v>
      </c>
      <c r="C79" s="319">
        <f>avghweal!AR72</f>
        <v>49981739.467153788</v>
      </c>
      <c r="D79" s="524">
        <f>avghweal!AS72</f>
        <v>42791854.033788234</v>
      </c>
      <c r="E79" s="524">
        <f>avghweal!AT72</f>
        <v>50508136.470800482</v>
      </c>
      <c r="F79" s="524">
        <f>avghweal!AU72</f>
        <v>49645575.316342287</v>
      </c>
      <c r="G79" s="62">
        <f>avghweal!AV72</f>
        <v>76617422.572281286</v>
      </c>
      <c r="H79" s="533">
        <f>B79*0.0001/'TE5'!B79</f>
        <v>3.7401061505079269E-2</v>
      </c>
      <c r="I79" s="544">
        <f>C79*0.0001/'TE5'!B79</f>
        <v>3.7401061505079269E-2</v>
      </c>
      <c r="J79" s="551">
        <f>D79*0.0001/'TE5'!C79</f>
        <v>3.930992633104325E-2</v>
      </c>
      <c r="K79" s="544">
        <f>E79*0.0001/'TE5'!D79</f>
        <v>3.8276121020317085E-2</v>
      </c>
      <c r="L79" s="551">
        <f>F79*0.0001/'TE5'!E79</f>
        <v>3.6727868020534515E-2</v>
      </c>
      <c r="M79" s="552">
        <f>G79*0.0001/'TE5'!F79</f>
        <v>3.9589371532201767E-2</v>
      </c>
      <c r="N79" s="945">
        <v>1.6713711808325736E-3</v>
      </c>
      <c r="P79" s="540"/>
    </row>
    <row r="80" spans="1:16" x14ac:dyDescent="0.2">
      <c r="A80" s="67">
        <v>1984</v>
      </c>
      <c r="B80" s="428">
        <f>avghweal!AQ73</f>
        <v>52287948.557842173</v>
      </c>
      <c r="C80" s="319">
        <f>avghweal!AR73</f>
        <v>52287948.557842173</v>
      </c>
      <c r="D80" s="524">
        <f>avghweal!AS73</f>
        <v>48694640.46834372</v>
      </c>
      <c r="E80" s="524">
        <f>avghweal!AT73</f>
        <v>53632693.285452008</v>
      </c>
      <c r="F80" s="524">
        <f>avghweal!AU73</f>
        <v>50797149.793887392</v>
      </c>
      <c r="G80" s="62">
        <f>avghweal!AV73</f>
        <v>80197354.444820344</v>
      </c>
      <c r="H80" s="533">
        <f>B80*0.0001/'TE5'!B80</f>
        <v>3.8097288459539427E-2</v>
      </c>
      <c r="I80" s="544">
        <f>C80*0.0001/'TE5'!B80</f>
        <v>3.8097288459539427E-2</v>
      </c>
      <c r="J80" s="551">
        <f>D80*0.0001/'TE5'!C80</f>
        <v>4.3994814157485962E-2</v>
      </c>
      <c r="K80" s="544">
        <f>E80*0.0001/'TE5'!D80</f>
        <v>4.0315758436918266E-2</v>
      </c>
      <c r="L80" s="551">
        <f>F80*0.0001/'TE5'!E80</f>
        <v>3.5993721336126321E-2</v>
      </c>
      <c r="M80" s="552">
        <f>G80*0.0001/'TE5'!F80</f>
        <v>4.0375236421823502E-2</v>
      </c>
      <c r="N80" s="945">
        <v>1.6954286494315508E-3</v>
      </c>
      <c r="P80" s="540"/>
    </row>
    <row r="81" spans="1:16" x14ac:dyDescent="0.2">
      <c r="A81" s="67">
        <v>1985</v>
      </c>
      <c r="B81" s="428">
        <f>avghweal!AQ74</f>
        <v>58539980.717527807</v>
      </c>
      <c r="C81" s="319">
        <f>avghweal!AR74</f>
        <v>58539980.717527807</v>
      </c>
      <c r="D81" s="524">
        <f>avghweal!AS74</f>
        <v>50199079.955319487</v>
      </c>
      <c r="E81" s="524">
        <f>avghweal!AT74</f>
        <v>55195300.778417677</v>
      </c>
      <c r="F81" s="524">
        <f>avghweal!AU74</f>
        <v>61094937.707169905</v>
      </c>
      <c r="G81" s="62">
        <f>avghweal!AV74</f>
        <v>84440131.678591907</v>
      </c>
      <c r="H81" s="533">
        <f>B81*0.0001/'TE5'!B81</f>
        <v>4.0457997471094138E-2</v>
      </c>
      <c r="I81" s="544">
        <f>C81*0.0001/'TE5'!B81</f>
        <v>4.0457997471094138E-2</v>
      </c>
      <c r="J81" s="551">
        <f>D81*0.0001/'TE5'!C81</f>
        <v>4.3823432177305228E-2</v>
      </c>
      <c r="K81" s="544">
        <f>E81*0.0001/'TE5'!D81</f>
        <v>3.9098292589187615E-2</v>
      </c>
      <c r="L81" s="551">
        <f>F81*0.0001/'TE5'!E81</f>
        <v>4.130534082651139E-2</v>
      </c>
      <c r="M81" s="552">
        <f>G81*0.0001/'TE5'!F81</f>
        <v>4.0502343326807022E-2</v>
      </c>
      <c r="N81" s="945">
        <v>1.2955742716135668E-3</v>
      </c>
      <c r="P81" s="540"/>
    </row>
    <row r="82" spans="1:16" x14ac:dyDescent="0.2">
      <c r="A82" s="67">
        <v>1986</v>
      </c>
      <c r="B82" s="428">
        <f>avghweal!AQ75</f>
        <v>60207874.370272644</v>
      </c>
      <c r="C82" s="319">
        <f>avghweal!AR75</f>
        <v>60207874.370272644</v>
      </c>
      <c r="D82" s="524">
        <f>avghweal!AS75</f>
        <v>56022040.081754282</v>
      </c>
      <c r="E82" s="524">
        <f>avghweal!AT75</f>
        <v>61363091.706412897</v>
      </c>
      <c r="F82" s="524">
        <f>avghweal!AU75</f>
        <v>59231704.214879006</v>
      </c>
      <c r="G82" s="62">
        <f>avghweal!AV75</f>
        <v>91370458.653467998</v>
      </c>
      <c r="H82" s="533">
        <f>B82*0.0001/'TE5'!B82</f>
        <v>3.8503844290971756E-2</v>
      </c>
      <c r="I82" s="544">
        <f>C82*0.0001/'TE5'!B82</f>
        <v>3.8503844290971756E-2</v>
      </c>
      <c r="J82" s="551">
        <f>D82*0.0001/'TE5'!C82</f>
        <v>4.521460831165313E-2</v>
      </c>
      <c r="K82" s="544">
        <f>E82*0.0001/'TE5'!D82</f>
        <v>4.0037024766206741E-2</v>
      </c>
      <c r="L82" s="551">
        <f>F82*0.0001/'TE5'!E82</f>
        <v>3.7211164832115173E-2</v>
      </c>
      <c r="M82" s="552">
        <f>G82*0.0001/'TE5'!F82</f>
        <v>4.0865991264581673E-2</v>
      </c>
      <c r="N82" s="945">
        <v>1.6273164051825574E-3</v>
      </c>
      <c r="P82" s="540"/>
    </row>
    <row r="83" spans="1:16" x14ac:dyDescent="0.2">
      <c r="A83" s="67">
        <v>1987</v>
      </c>
      <c r="B83" s="428">
        <f>avghweal!AQ76</f>
        <v>75882570.812334687</v>
      </c>
      <c r="C83" s="319">
        <f>avghweal!AR76</f>
        <v>75882570.812334687</v>
      </c>
      <c r="D83" s="524">
        <f>avghweal!AS76</f>
        <v>70751522.631925032</v>
      </c>
      <c r="E83" s="524">
        <f>avghweal!AT76</f>
        <v>81856841.297950804</v>
      </c>
      <c r="F83" s="524">
        <f>avghweal!AU76</f>
        <v>70365099.734865412</v>
      </c>
      <c r="G83" s="62">
        <f>avghweal!AV76</f>
        <v>114517336.76884149</v>
      </c>
      <c r="H83" s="533">
        <f>B83*0.0001/'TE5'!B83</f>
        <v>4.6320114284753799E-2</v>
      </c>
      <c r="I83" s="544">
        <f>C83*0.0001/'TE5'!B83</f>
        <v>4.6320114284753799E-2</v>
      </c>
      <c r="J83" s="551">
        <f>D83*0.0001/'TE5'!C83</f>
        <v>5.221408233046531E-2</v>
      </c>
      <c r="K83" s="544">
        <f>E83*0.0001/'TE5'!D83</f>
        <v>5.0540555268526077E-2</v>
      </c>
      <c r="L83" s="551">
        <f>F83*0.0001/'TE5'!E83</f>
        <v>4.2509034276008606E-2</v>
      </c>
      <c r="M83" s="552">
        <f>G83*0.0001/'TE5'!F83</f>
        <v>4.9270402640104301E-2</v>
      </c>
      <c r="N83" s="945">
        <v>2.3551548213122581E-3</v>
      </c>
      <c r="P83" s="540"/>
    </row>
    <row r="84" spans="1:16" x14ac:dyDescent="0.2">
      <c r="A84" s="67">
        <v>1988</v>
      </c>
      <c r="B84" s="428">
        <f>avghweal!AQ77</f>
        <v>87189417.750098631</v>
      </c>
      <c r="C84" s="319">
        <f>avghweal!AR77</f>
        <v>87189417.750098631</v>
      </c>
      <c r="D84" s="524">
        <f>avghweal!AS77</f>
        <v>83650631.967085257</v>
      </c>
      <c r="E84" s="524">
        <f>avghweal!AT77</f>
        <v>90839907.619481474</v>
      </c>
      <c r="F84" s="524">
        <f>avghweal!AU77</f>
        <v>83735960.275104925</v>
      </c>
      <c r="G84" s="62">
        <f>avghweal!AV77</f>
        <v>131825644.74439599</v>
      </c>
      <c r="H84" s="533">
        <f>B84*0.0001/'TE5'!B84</f>
        <v>5.1381692290306098E-2</v>
      </c>
      <c r="I84" s="544">
        <f>C84*0.0001/'TE5'!B84</f>
        <v>5.1381692290306098E-2</v>
      </c>
      <c r="J84" s="551">
        <f>D84*0.0001/'TE5'!C84</f>
        <v>5.9278361499309533E-2</v>
      </c>
      <c r="K84" s="544">
        <f>E84*0.0001/'TE5'!D84</f>
        <v>5.3557328879833214E-2</v>
      </c>
      <c r="L84" s="551">
        <f>F84*0.0001/'TE5'!E84</f>
        <v>4.932577908039093E-2</v>
      </c>
      <c r="M84" s="552">
        <f>G84*0.0001/'TE5'!F84</f>
        <v>5.4899103939533248E-2</v>
      </c>
      <c r="N84" s="945">
        <v>2.3401538676898282E-3</v>
      </c>
      <c r="P84" s="540"/>
    </row>
    <row r="85" spans="1:16" x14ac:dyDescent="0.2">
      <c r="A85" s="72">
        <v>1989</v>
      </c>
      <c r="B85" s="429">
        <f>avghweal!AQ78</f>
        <v>91439375.523910046</v>
      </c>
      <c r="C85" s="320">
        <f>avghweal!AR78</f>
        <v>91439375.523910046</v>
      </c>
      <c r="D85" s="526">
        <f>avghweal!AS78</f>
        <v>88017494.779561445</v>
      </c>
      <c r="E85" s="526">
        <f>avghweal!AT78</f>
        <v>98666230.434819013</v>
      </c>
      <c r="F85" s="526">
        <f>avghweal!AU78</f>
        <v>84723294.048952043</v>
      </c>
      <c r="G85" s="68">
        <f>avghweal!AV78</f>
        <v>137350473.54636717</v>
      </c>
      <c r="H85" s="536">
        <f>B85*0.0001/'TE5'!B85</f>
        <v>5.1654614508152022E-2</v>
      </c>
      <c r="I85" s="547">
        <f>C85*0.0001/'TE5'!B85</f>
        <v>5.1654614508152022E-2</v>
      </c>
      <c r="J85" s="553">
        <f>D85*0.0001/'TE5'!C85</f>
        <v>6.0299661010503783E-2</v>
      </c>
      <c r="K85" s="547">
        <f>E85*0.0001/'TE5'!D85</f>
        <v>5.6271564215421677E-2</v>
      </c>
      <c r="L85" s="553">
        <f>F85*0.0001/'TE5'!E85</f>
        <v>4.7446567565202713E-2</v>
      </c>
      <c r="M85" s="554">
        <f>G85*0.0001/'TE5'!F85</f>
        <v>5.508723109960556E-2</v>
      </c>
      <c r="N85" s="945">
        <v>2.2316691433156093E-3</v>
      </c>
      <c r="P85" s="540"/>
    </row>
    <row r="86" spans="1:16" x14ac:dyDescent="0.2">
      <c r="A86" s="67">
        <v>1990</v>
      </c>
      <c r="B86" s="428">
        <f>avghweal!AQ79</f>
        <v>91969439.2190779</v>
      </c>
      <c r="C86" s="319">
        <f>avghweal!AR79</f>
        <v>91969439.2190779</v>
      </c>
      <c r="D86" s="524">
        <f>avghweal!AS79</f>
        <v>89456002.909624711</v>
      </c>
      <c r="E86" s="524">
        <f>avghweal!AT79</f>
        <v>99686311.24834156</v>
      </c>
      <c r="F86" s="524">
        <f>avghweal!AU79</f>
        <v>84798762.858299419</v>
      </c>
      <c r="G86" s="62">
        <f>avghweal!AV79</f>
        <v>137517286.14521062</v>
      </c>
      <c r="H86" s="533">
        <f>B86*0.0001/'TE5'!B86</f>
        <v>5.1900401711463935E-2</v>
      </c>
      <c r="I86" s="544">
        <f>C86*0.0001/'TE5'!B86</f>
        <v>5.1900401711463935E-2</v>
      </c>
      <c r="J86" s="551">
        <f>D86*0.0001/'TE5'!C86</f>
        <v>6.1365500092506416E-2</v>
      </c>
      <c r="K86" s="544">
        <f>E86*0.0001/'TE5'!D86</f>
        <v>5.6073386222124107E-2</v>
      </c>
      <c r="L86" s="551">
        <f>F86*0.0001/'TE5'!E86</f>
        <v>4.799710214138031E-2</v>
      </c>
      <c r="M86" s="552">
        <f>G86*0.0001/'TE5'!F86</f>
        <v>5.5260054767131812E-2</v>
      </c>
      <c r="N86" s="945">
        <v>2.1243075477001354E-3</v>
      </c>
      <c r="P86" s="540"/>
    </row>
    <row r="87" spans="1:16" x14ac:dyDescent="0.2">
      <c r="A87" s="67">
        <v>1991</v>
      </c>
      <c r="B87" s="428">
        <f>avghweal!AQ80</f>
        <v>88679971.716901273</v>
      </c>
      <c r="C87" s="319">
        <f>avghweal!AR80</f>
        <v>88679971.716901273</v>
      </c>
      <c r="D87" s="524">
        <f>avghweal!AS80</f>
        <v>85762959.394043714</v>
      </c>
      <c r="E87" s="524">
        <f>avghweal!AT80</f>
        <v>96477424.563278168</v>
      </c>
      <c r="F87" s="524">
        <f>avghweal!AU80</f>
        <v>81457141.954436213</v>
      </c>
      <c r="G87" s="62">
        <f>avghweal!AV80</f>
        <v>132326608.10263193</v>
      </c>
      <c r="H87" s="533">
        <f>B87*0.0001/'TE5'!B87</f>
        <v>5.0100084394216531E-2</v>
      </c>
      <c r="I87" s="544">
        <f>C87*0.0001/'TE5'!B87</f>
        <v>5.0100084394216531E-2</v>
      </c>
      <c r="J87" s="551">
        <f>D87*0.0001/'TE5'!C87</f>
        <v>5.9432338923215852E-2</v>
      </c>
      <c r="K87" s="544">
        <f>E87*0.0001/'TE5'!D87</f>
        <v>5.4319281131029129E-2</v>
      </c>
      <c r="L87" s="551">
        <f>F87*0.0001/'TE5'!E87</f>
        <v>4.6165179461240761E-2</v>
      </c>
      <c r="M87" s="552">
        <f>G87*0.0001/'TE5'!F87</f>
        <v>5.3399104624986642E-2</v>
      </c>
      <c r="N87" s="945">
        <v>2.7718871190529301E-3</v>
      </c>
      <c r="P87" s="540"/>
    </row>
    <row r="88" spans="1:16" x14ac:dyDescent="0.2">
      <c r="A88" s="67">
        <v>1992</v>
      </c>
      <c r="B88" s="428">
        <f>avghweal!AQ81</f>
        <v>98467751.011043251</v>
      </c>
      <c r="C88" s="319">
        <f>avghweal!AR81</f>
        <v>98467751.011043251</v>
      </c>
      <c r="D88" s="524">
        <f>avghweal!AS81</f>
        <v>94082824.655754909</v>
      </c>
      <c r="E88" s="524">
        <f>avghweal!AT81</f>
        <v>109107138.21455389</v>
      </c>
      <c r="F88" s="524">
        <f>avghweal!AU81</f>
        <v>88586778.855634838</v>
      </c>
      <c r="G88" s="62">
        <f>avghweal!AV81</f>
        <v>145929889.70919958</v>
      </c>
      <c r="H88" s="533">
        <f>B88*0.0001/'TE5'!B88</f>
        <v>5.4561462253332138E-2</v>
      </c>
      <c r="I88" s="544">
        <f>C88*0.0001/'TE5'!B88</f>
        <v>5.4561462253332138E-2</v>
      </c>
      <c r="J88" s="551">
        <f>D88*0.0001/'TE5'!C88</f>
        <v>6.4802065491676331E-2</v>
      </c>
      <c r="K88" s="544">
        <f>E88*0.0001/'TE5'!D88</f>
        <v>5.9835359454154968E-2</v>
      </c>
      <c r="L88" s="551">
        <f>F88*0.0001/'TE5'!E88</f>
        <v>4.9556337296962738E-2</v>
      </c>
      <c r="M88" s="552">
        <f>G88*0.0001/'TE5'!F88</f>
        <v>5.805129557847976E-2</v>
      </c>
      <c r="N88" s="945">
        <v>2.9643998327952945E-3</v>
      </c>
      <c r="P88" s="540"/>
    </row>
    <row r="89" spans="1:16" x14ac:dyDescent="0.2">
      <c r="A89" s="67">
        <v>1993</v>
      </c>
      <c r="B89" s="428">
        <f>avghweal!AQ82</f>
        <v>100369791.67872469</v>
      </c>
      <c r="C89" s="319">
        <f>avghweal!AR82</f>
        <v>100369791.67872469</v>
      </c>
      <c r="D89" s="524">
        <f>avghweal!AS82</f>
        <v>96231076.669735387</v>
      </c>
      <c r="E89" s="524">
        <f>avghweal!AT82</f>
        <v>106232716.01581888</v>
      </c>
      <c r="F89" s="524">
        <f>avghweal!AU82</f>
        <v>94949556.039988488</v>
      </c>
      <c r="G89" s="62">
        <f>avghweal!AV82</f>
        <v>148770493.05778244</v>
      </c>
      <c r="H89" s="533">
        <f>B89*0.0001/'TE5'!B89</f>
        <v>5.4812066256999969E-2</v>
      </c>
      <c r="I89" s="544">
        <f>C89*0.0001/'TE5'!B89</f>
        <v>5.4812066256999969E-2</v>
      </c>
      <c r="J89" s="551">
        <f>D89*0.0001/'TE5'!C89</f>
        <v>6.5508179366588593E-2</v>
      </c>
      <c r="K89" s="544">
        <f>E89*0.0001/'TE5'!D89</f>
        <v>5.717818439006804E-2</v>
      </c>
      <c r="L89" s="551">
        <f>F89*0.0001/'TE5'!E89</f>
        <v>5.25471679866314E-2</v>
      </c>
      <c r="M89" s="552">
        <f>G89*0.0001/'TE5'!F89</f>
        <v>5.839670076966285E-2</v>
      </c>
      <c r="N89" s="945">
        <v>3.069177356060165E-3</v>
      </c>
      <c r="P89" s="540"/>
    </row>
    <row r="90" spans="1:16" x14ac:dyDescent="0.2">
      <c r="A90" s="67">
        <v>1994</v>
      </c>
      <c r="B90" s="428">
        <f>avghweal!AQ83</f>
        <v>101189365.57056165</v>
      </c>
      <c r="C90" s="319">
        <f>avghweal!AR83</f>
        <v>101189365.57056165</v>
      </c>
      <c r="D90" s="524">
        <f>avghweal!AS83</f>
        <v>94075239.700915366</v>
      </c>
      <c r="E90" s="524">
        <f>avghweal!AT83</f>
        <v>106962605.50799604</v>
      </c>
      <c r="F90" s="524">
        <f>avghweal!AU83</f>
        <v>95646981.613375351</v>
      </c>
      <c r="G90" s="62">
        <f>avghweal!AV83</f>
        <v>149846726.92243057</v>
      </c>
      <c r="H90" s="533">
        <f>B90*0.0001/'TE5'!B90</f>
        <v>5.4594263434410102E-2</v>
      </c>
      <c r="I90" s="544">
        <f>C90*0.0001/'TE5'!B90</f>
        <v>5.4594263434410102E-2</v>
      </c>
      <c r="J90" s="551">
        <f>D90*0.0001/'TE5'!C90</f>
        <v>6.341465562582016E-2</v>
      </c>
      <c r="K90" s="544">
        <f>E90*0.0001/'TE5'!D90</f>
        <v>5.7021643966436386E-2</v>
      </c>
      <c r="L90" s="551">
        <f>F90*0.0001/'TE5'!E90</f>
        <v>5.2179485559463494E-2</v>
      </c>
      <c r="M90" s="552">
        <f>G90*0.0001/'TE5'!F90</f>
        <v>5.8262612670660019E-2</v>
      </c>
      <c r="N90" s="945">
        <v>3.176369019042123E-3</v>
      </c>
      <c r="P90" s="540"/>
    </row>
    <row r="91" spans="1:16" x14ac:dyDescent="0.2">
      <c r="A91" s="67">
        <v>1995</v>
      </c>
      <c r="B91" s="428">
        <f>avghweal!AQ84</f>
        <v>108409524.93043782</v>
      </c>
      <c r="C91" s="319">
        <f>avghweal!AR84</f>
        <v>108409524.93043782</v>
      </c>
      <c r="D91" s="524">
        <f>avghweal!AS84</f>
        <v>105454502.52518775</v>
      </c>
      <c r="E91" s="524">
        <f>avghweal!AT84</f>
        <v>118324900.50647797</v>
      </c>
      <c r="F91" s="524">
        <f>avghweal!AU84</f>
        <v>99256905.238981366</v>
      </c>
      <c r="G91" s="62">
        <f>avghweal!AV84</f>
        <v>159418392.97369143</v>
      </c>
      <c r="H91" s="533">
        <f>B91*0.0001/'TE5'!B91</f>
        <v>5.6500688195228584E-2</v>
      </c>
      <c r="I91" s="544">
        <f>C91*0.0001/'TE5'!B91</f>
        <v>5.6500688195228584E-2</v>
      </c>
      <c r="J91" s="551">
        <f>D91*0.0001/'TE5'!C91</f>
        <v>6.8493887782096877E-2</v>
      </c>
      <c r="K91" s="544">
        <f>E91*0.0001/'TE5'!D91</f>
        <v>6.0832578688859933E-2</v>
      </c>
      <c r="L91" s="551">
        <f>F91*0.0001/'TE5'!E91</f>
        <v>5.2381213754415512E-2</v>
      </c>
      <c r="M91" s="552">
        <f>G91*0.0001/'TE5'!F91</f>
        <v>5.9950970113277449E-2</v>
      </c>
      <c r="N91" s="945">
        <v>3.4207756880389279E-3</v>
      </c>
      <c r="P91" s="540"/>
    </row>
    <row r="92" spans="1:16" x14ac:dyDescent="0.2">
      <c r="A92" s="67">
        <v>1996</v>
      </c>
      <c r="B92" s="428">
        <f>avghweal!AQ85</f>
        <v>124676832.18179515</v>
      </c>
      <c r="C92" s="319">
        <f>avghweal!AR85</f>
        <v>124676832.18179515</v>
      </c>
      <c r="D92" s="524">
        <f>avghweal!AS85</f>
        <v>120653933.62650931</v>
      </c>
      <c r="E92" s="524">
        <f>avghweal!AT85</f>
        <v>138732447.45660058</v>
      </c>
      <c r="F92" s="524">
        <f>avghweal!AU85</f>
        <v>111625529.25806107</v>
      </c>
      <c r="G92" s="62">
        <f>avghweal!AV85</f>
        <v>182309439.60609654</v>
      </c>
      <c r="H92" s="533">
        <f>B92*0.0001/'TE5'!B92</f>
        <v>6.140425056219101E-2</v>
      </c>
      <c r="I92" s="544">
        <f>C92*0.0001/'TE5'!B92</f>
        <v>6.140425056219101E-2</v>
      </c>
      <c r="J92" s="551">
        <f>D92*0.0001/'TE5'!C92</f>
        <v>7.6433412730693803E-2</v>
      </c>
      <c r="K92" s="544">
        <f>E92*0.0001/'TE5'!D92</f>
        <v>6.8322129547595978E-2</v>
      </c>
      <c r="L92" s="551">
        <f>F92*0.0001/'TE5'!E92</f>
        <v>5.4979819804430015E-2</v>
      </c>
      <c r="M92" s="552">
        <f>G92*0.0001/'TE5'!F92</f>
        <v>6.5224222838878618E-2</v>
      </c>
      <c r="N92" s="945">
        <v>3.701303211048855E-3</v>
      </c>
      <c r="P92" s="540"/>
    </row>
    <row r="93" spans="1:16" x14ac:dyDescent="0.2">
      <c r="A93" s="67">
        <v>1997</v>
      </c>
      <c r="B93" s="428">
        <f>avghweal!AQ86</f>
        <v>144476274.86227253</v>
      </c>
      <c r="C93" s="319">
        <f>avghweal!AR86</f>
        <v>144476274.86227253</v>
      </c>
      <c r="D93" s="524">
        <f>avghweal!AS86</f>
        <v>142362237.5899016</v>
      </c>
      <c r="E93" s="524">
        <f>avghweal!AT86</f>
        <v>154357907.80106667</v>
      </c>
      <c r="F93" s="524">
        <f>avghweal!AU86</f>
        <v>135246161.32475561</v>
      </c>
      <c r="G93" s="62">
        <f>avghweal!AV86</f>
        <v>211265048.26028484</v>
      </c>
      <c r="H93" s="533">
        <f>B93*0.0001/'TE5'!B93</f>
        <v>6.6733665764331804E-2</v>
      </c>
      <c r="I93" s="544">
        <f>C93*0.0001/'TE5'!B93</f>
        <v>6.6733665764331804E-2</v>
      </c>
      <c r="J93" s="551">
        <f>D93*0.0001/'TE5'!C93</f>
        <v>8.4559604525566115E-2</v>
      </c>
      <c r="K93" s="544">
        <f>E93*0.0001/'TE5'!D93</f>
        <v>7.0279151201248169E-2</v>
      </c>
      <c r="L93" s="551">
        <f>F93*0.0001/'TE5'!E93</f>
        <v>6.3304111361503615E-2</v>
      </c>
      <c r="M93" s="552">
        <f>G93*0.0001/'TE5'!F93</f>
        <v>7.0950955152511597E-2</v>
      </c>
      <c r="N93" s="945">
        <v>5.4383573501222233E-3</v>
      </c>
      <c r="P93" s="540"/>
    </row>
    <row r="94" spans="1:16" x14ac:dyDescent="0.2">
      <c r="A94" s="67">
        <v>1998</v>
      </c>
      <c r="B94" s="428">
        <f>avghweal!AQ87</f>
        <v>167639392.71175498</v>
      </c>
      <c r="C94" s="319">
        <f>avghweal!AR87</f>
        <v>167639392.71175498</v>
      </c>
      <c r="D94" s="524">
        <f>avghweal!AS87</f>
        <v>160920146.94986409</v>
      </c>
      <c r="E94" s="524">
        <f>avghweal!AT87</f>
        <v>180429060.61627245</v>
      </c>
      <c r="F94" s="524">
        <f>avghweal!AU87</f>
        <v>155670776.08004162</v>
      </c>
      <c r="G94" s="62">
        <f>avghweal!AV87</f>
        <v>244427989.12883863</v>
      </c>
      <c r="H94" s="533">
        <f>B94*0.0001/'TE5'!B94</f>
        <v>7.0721521973609924E-2</v>
      </c>
      <c r="I94" s="544">
        <f>C94*0.0001/'TE5'!B94</f>
        <v>7.0721521973609924E-2</v>
      </c>
      <c r="J94" s="551">
        <f>D94*0.0001/'TE5'!C94</f>
        <v>8.7045572698116289E-2</v>
      </c>
      <c r="K94" s="544">
        <f>E94*0.0001/'TE5'!D94</f>
        <v>7.5421944260597243E-2</v>
      </c>
      <c r="L94" s="551">
        <f>F94*0.0001/'TE5'!E94</f>
        <v>6.6229104995727539E-2</v>
      </c>
      <c r="M94" s="552">
        <f>G94*0.0001/'TE5'!F94</f>
        <v>7.5203098356723772E-2</v>
      </c>
      <c r="N94" s="945">
        <v>6.7320029847820831E-3</v>
      </c>
      <c r="P94" s="540"/>
    </row>
    <row r="95" spans="1:16" x14ac:dyDescent="0.2">
      <c r="A95" s="72">
        <v>1999</v>
      </c>
      <c r="B95" s="429">
        <f>avghweal!AQ88</f>
        <v>193769657.89345956</v>
      </c>
      <c r="C95" s="320">
        <f>avghweal!AR88</f>
        <v>193769657.89345956</v>
      </c>
      <c r="D95" s="526">
        <f>avghweal!AS88</f>
        <v>193077672.76923677</v>
      </c>
      <c r="E95" s="526">
        <f>avghweal!AT88</f>
        <v>217622022.75368395</v>
      </c>
      <c r="F95" s="526">
        <f>avghweal!AU88</f>
        <v>171627890.07055938</v>
      </c>
      <c r="G95" s="68">
        <f>avghweal!AV88</f>
        <v>280361715.09770465</v>
      </c>
      <c r="H95" s="536">
        <f>B95*0.0001/'TE5'!B95</f>
        <v>7.5154818594455719E-2</v>
      </c>
      <c r="I95" s="547">
        <f>C95*0.0001/'TE5'!B95</f>
        <v>7.5154818594455719E-2</v>
      </c>
      <c r="J95" s="553">
        <f>D95*0.0001/'TE5'!C95</f>
        <v>9.5433890819549547E-2</v>
      </c>
      <c r="K95" s="547">
        <f>E95*0.0001/'TE5'!D95</f>
        <v>8.3298355340957642E-2</v>
      </c>
      <c r="L95" s="553">
        <f>F95*0.0001/'TE5'!E95</f>
        <v>6.7382656037807478E-2</v>
      </c>
      <c r="M95" s="554">
        <f>G95*0.0001/'TE5'!F95</f>
        <v>7.9642042517662034E-2</v>
      </c>
      <c r="N95" s="945">
        <v>9.3475635295059908E-3</v>
      </c>
      <c r="P95" s="540"/>
    </row>
    <row r="96" spans="1:16" x14ac:dyDescent="0.2">
      <c r="A96" s="77">
        <v>2000</v>
      </c>
      <c r="B96" s="430">
        <f>avghweal!AQ89</f>
        <v>216998859.37417859</v>
      </c>
      <c r="C96" s="321">
        <f>avghweal!AR89</f>
        <v>216998859.37417859</v>
      </c>
      <c r="D96" s="528">
        <f>avghweal!AS89</f>
        <v>201299303.36228386</v>
      </c>
      <c r="E96" s="528">
        <f>avghweal!AT89</f>
        <v>228717565.11184973</v>
      </c>
      <c r="F96" s="528">
        <f>avghweal!AU89</f>
        <v>205947914.32000881</v>
      </c>
      <c r="G96" s="74">
        <f>avghweal!AV89</f>
        <v>313110938.57593352</v>
      </c>
      <c r="H96" s="537">
        <f>B96*0.0001/'TE5'!B96</f>
        <v>8.2208827137947096E-2</v>
      </c>
      <c r="I96" s="548">
        <f>C96*0.0001/'TE5'!B96</f>
        <v>8.2208827137947096E-2</v>
      </c>
      <c r="J96" s="555">
        <f>D96*0.0001/'TE5'!C96</f>
        <v>9.8546542227268233E-2</v>
      </c>
      <c r="K96" s="548">
        <f>E96*0.0001/'TE5'!D96</f>
        <v>8.612700551748273E-2</v>
      </c>
      <c r="L96" s="555">
        <f>F96*0.0001/'TE5'!E96</f>
        <v>7.8457958996295929E-2</v>
      </c>
      <c r="M96" s="556">
        <f>G96*0.0001/'TE5'!F96</f>
        <v>8.7021924555301652E-2</v>
      </c>
      <c r="N96" s="945">
        <v>9.6067618498423737E-3</v>
      </c>
      <c r="P96" s="540"/>
    </row>
    <row r="97" spans="1:16" x14ac:dyDescent="0.2">
      <c r="A97" s="67">
        <v>2001</v>
      </c>
      <c r="B97" s="428">
        <f>avghweal!AQ90</f>
        <v>199029632.61486277</v>
      </c>
      <c r="C97" s="319">
        <f>avghweal!AR90</f>
        <v>199029632.61486277</v>
      </c>
      <c r="D97" s="524">
        <f>avghweal!AS90</f>
        <v>186224856.94411629</v>
      </c>
      <c r="E97" s="524">
        <f>avghweal!AT90</f>
        <v>216485048.66308147</v>
      </c>
      <c r="F97" s="524">
        <f>avghweal!AU90</f>
        <v>182378116.45038557</v>
      </c>
      <c r="G97" s="62">
        <f>avghweal!AV90</f>
        <v>287468294.51991642</v>
      </c>
      <c r="H97" s="533">
        <f>B97*0.0001/'TE5'!B97</f>
        <v>7.6747700572013869E-2</v>
      </c>
      <c r="I97" s="544">
        <f>C97*0.0001/'TE5'!B97</f>
        <v>7.6747700572013869E-2</v>
      </c>
      <c r="J97" s="551">
        <f>D97*0.0001/'TE5'!C97</f>
        <v>9.3129493296146393E-2</v>
      </c>
      <c r="K97" s="544">
        <f>E97*0.0001/'TE5'!D97</f>
        <v>8.1953644752502428E-2</v>
      </c>
      <c r="L97" s="551">
        <f>F97*0.0001/'TE5'!E97</f>
        <v>7.1547739207744598E-2</v>
      </c>
      <c r="M97" s="552">
        <f>G97*0.0001/'TE5'!F97</f>
        <v>8.1135362386703477E-2</v>
      </c>
      <c r="N97" s="945">
        <v>7.6447400280118937E-3</v>
      </c>
      <c r="P97" s="540"/>
    </row>
    <row r="98" spans="1:16" x14ac:dyDescent="0.2">
      <c r="A98" s="67">
        <v>2002</v>
      </c>
      <c r="B98" s="428">
        <f>avghweal!AQ91</f>
        <v>181545494.63481414</v>
      </c>
      <c r="C98" s="319">
        <f>avghweal!AR91</f>
        <v>181545494.63481414</v>
      </c>
      <c r="D98" s="524">
        <f>avghweal!AS91</f>
        <v>168140473.57168913</v>
      </c>
      <c r="E98" s="524">
        <f>avghweal!AT91</f>
        <v>192156024.38213173</v>
      </c>
      <c r="F98" s="524">
        <f>avghweal!AU91</f>
        <v>171520359.65640211</v>
      </c>
      <c r="G98" s="62">
        <f>avghweal!AV91</f>
        <v>262977621.15754449</v>
      </c>
      <c r="H98" s="533">
        <f>B98*0.0001/'TE5'!B98</f>
        <v>7.2217300534248366E-2</v>
      </c>
      <c r="I98" s="544">
        <f>C98*0.0001/'TE5'!B98</f>
        <v>7.2217300534248366E-2</v>
      </c>
      <c r="J98" s="551">
        <f>D98*0.0001/'TE5'!C98</f>
        <v>8.6946301162242889E-2</v>
      </c>
      <c r="K98" s="544">
        <f>E98*0.0001/'TE5'!D98</f>
        <v>7.5496867299079881E-2</v>
      </c>
      <c r="L98" s="551">
        <f>F98*0.0001/'TE5'!E98</f>
        <v>6.9019325077533736E-2</v>
      </c>
      <c r="M98" s="552">
        <f>G98*0.0001/'TE5'!F98</f>
        <v>7.6734431087970734E-2</v>
      </c>
      <c r="N98" s="945">
        <v>6.9486707984527324E-3</v>
      </c>
      <c r="P98" s="540"/>
    </row>
    <row r="99" spans="1:16" x14ac:dyDescent="0.2">
      <c r="A99" s="67">
        <v>2003</v>
      </c>
      <c r="B99" s="428">
        <f>avghweal!AQ92</f>
        <v>185397273.03562942</v>
      </c>
      <c r="C99" s="319">
        <f>avghweal!AR92</f>
        <v>185397273.03562942</v>
      </c>
      <c r="D99" s="524">
        <f>avghweal!AS92</f>
        <v>173969870.39323661</v>
      </c>
      <c r="E99" s="524">
        <f>avghweal!AT92</f>
        <v>197886941.19989419</v>
      </c>
      <c r="F99" s="524">
        <f>avghweal!AU92</f>
        <v>173608834.8872095</v>
      </c>
      <c r="G99" s="62">
        <f>avghweal!AV92</f>
        <v>269079146.74460196</v>
      </c>
      <c r="H99" s="533">
        <f>B99*0.0001/'TE5'!B99</f>
        <v>7.2495006024837494E-2</v>
      </c>
      <c r="I99" s="544">
        <f>C99*0.0001/'TE5'!B99</f>
        <v>7.2495006024837494E-2</v>
      </c>
      <c r="J99" s="551">
        <f>D99*0.0001/'TE5'!C99</f>
        <v>8.7574832141399384E-2</v>
      </c>
      <c r="K99" s="544">
        <f>E99*0.0001/'TE5'!D99</f>
        <v>7.6511301100254073E-2</v>
      </c>
      <c r="L99" s="551">
        <f>F99*0.0001/'TE5'!E99</f>
        <v>6.860011070966722E-2</v>
      </c>
      <c r="M99" s="552">
        <f>G99*0.0001/'TE5'!F99</f>
        <v>7.7144503593444824E-2</v>
      </c>
      <c r="N99" s="945">
        <v>7.106850708855003E-3</v>
      </c>
      <c r="P99" s="540"/>
    </row>
    <row r="100" spans="1:16" x14ac:dyDescent="0.2">
      <c r="A100" s="67">
        <v>2004</v>
      </c>
      <c r="B100" s="428">
        <f>avghweal!AQ93</f>
        <v>205156952.16008905</v>
      </c>
      <c r="C100" s="319">
        <f>avghweal!AR93</f>
        <v>205156952.16008905</v>
      </c>
      <c r="D100" s="524">
        <f>avghweal!AS93</f>
        <v>194713076.78882498</v>
      </c>
      <c r="E100" s="524">
        <f>avghweal!AT93</f>
        <v>222766740.02074814</v>
      </c>
      <c r="F100" s="524">
        <f>avghweal!AU93</f>
        <v>188624408.50245091</v>
      </c>
      <c r="G100" s="62">
        <f>avghweal!AV93</f>
        <v>298249617.21352464</v>
      </c>
      <c r="H100" s="533">
        <f>B100*0.0001/'TE5'!B100</f>
        <v>7.3077231645584093E-2</v>
      </c>
      <c r="I100" s="544">
        <f>C100*0.0001/'TE5'!B100</f>
        <v>7.3077231645584093E-2</v>
      </c>
      <c r="J100" s="551">
        <f>D100*0.0001/'TE5'!C100</f>
        <v>8.8854931294918046E-2</v>
      </c>
      <c r="K100" s="544">
        <f>E100*0.0001/'TE5'!D100</f>
        <v>7.8611448407173143E-2</v>
      </c>
      <c r="L100" s="551">
        <f>F100*0.0001/'TE5'!E100</f>
        <v>6.7771226167678847E-2</v>
      </c>
      <c r="M100" s="552">
        <f>G100*0.0001/'TE5'!F100</f>
        <v>7.79547318816185E-2</v>
      </c>
      <c r="N100" s="945">
        <v>6.0366354563989554E-3</v>
      </c>
      <c r="P100" s="540"/>
    </row>
    <row r="101" spans="1:16" x14ac:dyDescent="0.2">
      <c r="A101" s="67">
        <v>2005</v>
      </c>
      <c r="B101" s="428">
        <f>avghweal!AQ94</f>
        <v>225596915.44438583</v>
      </c>
      <c r="C101" s="319">
        <f>avghweal!AR94</f>
        <v>225596915.44438583</v>
      </c>
      <c r="D101" s="524">
        <f>avghweal!AS94</f>
        <v>218550415.65861502</v>
      </c>
      <c r="E101" s="524">
        <f>avghweal!AT94</f>
        <v>244479253.4466556</v>
      </c>
      <c r="F101" s="524">
        <f>avghweal!AU94</f>
        <v>207575523.03884071</v>
      </c>
      <c r="G101" s="62">
        <f>avghweal!AV94</f>
        <v>328180428.80558288</v>
      </c>
      <c r="H101" s="533">
        <f>B101*0.0001/'TE5'!B101</f>
        <v>7.4548907577991499E-2</v>
      </c>
      <c r="I101" s="544">
        <f>C101*0.0001/'TE5'!B101</f>
        <v>7.4548907577991499E-2</v>
      </c>
      <c r="J101" s="551">
        <f>D101*0.0001/'TE5'!C101</f>
        <v>9.1792106628417969E-2</v>
      </c>
      <c r="K101" s="544">
        <f>E101*0.0001/'TE5'!D101</f>
        <v>7.995918393135068E-2</v>
      </c>
      <c r="L101" s="551">
        <f>F101*0.0001/'TE5'!E101</f>
        <v>6.925439834594728E-2</v>
      </c>
      <c r="M101" s="552">
        <f>G101*0.0001/'TE5'!F101</f>
        <v>7.9933017492294339E-2</v>
      </c>
      <c r="N101" s="945">
        <v>5.5330434539528524E-3</v>
      </c>
      <c r="P101" s="540"/>
    </row>
    <row r="102" spans="1:16" x14ac:dyDescent="0.2">
      <c r="A102" s="67">
        <v>2006</v>
      </c>
      <c r="B102" s="428">
        <f>avghweal!AQ95</f>
        <v>239512533.80643627</v>
      </c>
      <c r="C102" s="319">
        <f>avghweal!AR95</f>
        <v>239512533.80643627</v>
      </c>
      <c r="D102" s="524">
        <f>avghweal!AS95</f>
        <v>230986829.33766815</v>
      </c>
      <c r="E102" s="524">
        <f>avghweal!AT95</f>
        <v>258694798.39013338</v>
      </c>
      <c r="F102" s="524">
        <f>avghweal!AU95</f>
        <v>221404055.76027486</v>
      </c>
      <c r="G102" s="62">
        <f>avghweal!AV95</f>
        <v>348211209.99836749</v>
      </c>
      <c r="H102" s="533">
        <f>B102*0.0001/'TE5'!B102</f>
        <v>7.5932741165161133E-2</v>
      </c>
      <c r="I102" s="544">
        <f>C102*0.0001/'TE5'!B102</f>
        <v>7.5932741165161133E-2</v>
      </c>
      <c r="J102" s="551">
        <f>D102*0.0001/'TE5'!C102</f>
        <v>9.4160184264183044E-2</v>
      </c>
      <c r="K102" s="544">
        <f>E102*0.0001/'TE5'!D102</f>
        <v>8.1109873950481415E-2</v>
      </c>
      <c r="L102" s="551">
        <f>F102*0.0001/'TE5'!E102</f>
        <v>7.0915833115577698E-2</v>
      </c>
      <c r="M102" s="552">
        <f>G102*0.0001/'TE5'!F102</f>
        <v>8.1370174884796129E-2</v>
      </c>
      <c r="N102" s="945">
        <v>5.3899809619513605E-3</v>
      </c>
      <c r="P102" s="540"/>
    </row>
    <row r="103" spans="1:16" x14ac:dyDescent="0.2">
      <c r="A103" s="67">
        <v>2007</v>
      </c>
      <c r="B103" s="428">
        <f>avghweal!AQ96</f>
        <v>252899807.53119907</v>
      </c>
      <c r="C103" s="319">
        <f>avghweal!AR96</f>
        <v>252899807.53119907</v>
      </c>
      <c r="D103" s="524">
        <f>avghweal!AS96</f>
        <v>258713881.21961924</v>
      </c>
      <c r="E103" s="524">
        <f>avghweal!AT96</f>
        <v>272648798.43089557</v>
      </c>
      <c r="F103" s="524">
        <f>avghweal!AU96</f>
        <v>234171828.65814829</v>
      </c>
      <c r="G103" s="62">
        <f>avghweal!AV96</f>
        <v>363803380.06984347</v>
      </c>
      <c r="H103" s="533">
        <f>B103*0.0001/'TE5'!B103</f>
        <v>7.964402437210083E-2</v>
      </c>
      <c r="I103" s="544">
        <f>C103*0.0001/'TE5'!B103</f>
        <v>7.964402437210083E-2</v>
      </c>
      <c r="J103" s="551">
        <f>D103*0.0001/'TE5'!C103</f>
        <v>0.10521987080574034</v>
      </c>
      <c r="K103" s="544">
        <f>E103*0.0001/'TE5'!D103</f>
        <v>8.5110336542129517E-2</v>
      </c>
      <c r="L103" s="551">
        <f>F103*0.0001/'TE5'!E103</f>
        <v>7.4347168207168579E-2</v>
      </c>
      <c r="M103" s="552">
        <f>G103*0.0001/'TE5'!F103</f>
        <v>8.4626361727714539E-2</v>
      </c>
      <c r="N103" s="945">
        <v>6.0383223798712365E-3</v>
      </c>
      <c r="P103" s="540"/>
    </row>
    <row r="104" spans="1:16" x14ac:dyDescent="0.2">
      <c r="A104" s="67">
        <v>2008</v>
      </c>
      <c r="B104" s="428">
        <f>avghweal!AQ97</f>
        <v>252424283.65696749</v>
      </c>
      <c r="C104" s="319">
        <f>avghweal!AR97</f>
        <v>252424283.65696749</v>
      </c>
      <c r="D104" s="524">
        <f>avghweal!AS97</f>
        <v>244293102.13776556</v>
      </c>
      <c r="E104" s="524">
        <f>avghweal!AT97</f>
        <v>265689701.57934248</v>
      </c>
      <c r="F104" s="524">
        <f>avghweal!AU97</f>
        <v>239463110.63297635</v>
      </c>
      <c r="G104" s="62">
        <f>avghweal!AV97</f>
        <v>361446175.05479336</v>
      </c>
      <c r="H104" s="533">
        <f>B104*0.0001/'TE5'!B104</f>
        <v>8.8683664798736572E-2</v>
      </c>
      <c r="I104" s="544">
        <f>C104*0.0001/'TE5'!B104</f>
        <v>8.8683664798736572E-2</v>
      </c>
      <c r="J104" s="551">
        <f>D104*0.0001/'TE5'!C104</f>
        <v>0.11364199966192245</v>
      </c>
      <c r="K104" s="544">
        <f>E104*0.0001/'TE5'!D104</f>
        <v>9.2845946550369277E-2</v>
      </c>
      <c r="L104" s="551">
        <f>F104*0.0001/'TE5'!E104</f>
        <v>8.454838395118712E-2</v>
      </c>
      <c r="M104" s="552">
        <f>G104*0.0001/'TE5'!F104</f>
        <v>9.4103731215000153E-2</v>
      </c>
      <c r="N104" s="945">
        <v>6.8484885340696485E-3</v>
      </c>
      <c r="P104" s="540"/>
    </row>
    <row r="105" spans="1:16" x14ac:dyDescent="0.2">
      <c r="A105" s="72">
        <v>2009</v>
      </c>
      <c r="B105" s="431">
        <f>avghweal!AQ98</f>
        <v>212548157.05770242</v>
      </c>
      <c r="C105" s="322">
        <f>avghweal!AR98</f>
        <v>212548157.05770242</v>
      </c>
      <c r="D105" s="526">
        <f>avghweal!AS98</f>
        <v>218602768.26671797</v>
      </c>
      <c r="E105" s="526">
        <f>avghweal!AT98</f>
        <v>225731188.48948783</v>
      </c>
      <c r="F105" s="526">
        <f>avghweal!AU98</f>
        <v>199685247.24161533</v>
      </c>
      <c r="G105" s="68">
        <f>avghweal!AV98</f>
        <v>305302199.26225853</v>
      </c>
      <c r="H105" s="536">
        <f>B105*0.0001/'TE5'!B105</f>
        <v>8.3252720534801483E-2</v>
      </c>
      <c r="I105" s="547">
        <f>C105*0.0001/'TE5'!B105</f>
        <v>8.3252720534801483E-2</v>
      </c>
      <c r="J105" s="557">
        <f>D105*0.0001/'TE5'!C105</f>
        <v>0.11389575153589247</v>
      </c>
      <c r="K105" s="558">
        <f>E105*0.0001/'TE5'!D105</f>
        <v>8.7501600384712219E-2</v>
      </c>
      <c r="L105" s="553">
        <f>F105*0.0001/'TE5'!E105</f>
        <v>7.8973934054374681E-2</v>
      </c>
      <c r="M105" s="554">
        <f>G105*0.0001/'TE5'!F105</f>
        <v>8.8513985276222229E-2</v>
      </c>
      <c r="N105" s="945">
        <v>6.4817405950585811E-3</v>
      </c>
      <c r="P105" s="540"/>
    </row>
    <row r="106" spans="1:16" x14ac:dyDescent="0.2">
      <c r="A106" s="67">
        <v>2010</v>
      </c>
      <c r="B106" s="432">
        <f>avghweal!AQ99</f>
        <v>228066362.51115781</v>
      </c>
      <c r="C106" s="323">
        <f>avghweal!AR99</f>
        <v>228066362.51115781</v>
      </c>
      <c r="D106" s="524">
        <f>avghweal!AS99</f>
        <v>232676542.00808531</v>
      </c>
      <c r="E106" s="524">
        <f>avghweal!AT99</f>
        <v>241222969.78179887</v>
      </c>
      <c r="F106" s="524">
        <f>avghweal!AU99</f>
        <v>215421522.56027898</v>
      </c>
      <c r="G106" s="62">
        <f>avghweal!AV99</f>
        <v>330683213.97896177</v>
      </c>
      <c r="H106" s="533">
        <f>B106*0.0001/'TE5'!B106</f>
        <v>8.7427504360675798E-2</v>
      </c>
      <c r="I106" s="544">
        <f>C106*0.0001/'TE5'!B106</f>
        <v>8.7427504360675798E-2</v>
      </c>
      <c r="J106" s="559">
        <f>D106*0.0001/'TE5'!C106</f>
        <v>0.121261365711689</v>
      </c>
      <c r="K106" s="560">
        <f>E106*0.0001/'TE5'!D106</f>
        <v>9.240316599607469E-2</v>
      </c>
      <c r="L106" s="551">
        <f>F106*0.0001/'TE5'!E106</f>
        <v>8.2636885344982161E-2</v>
      </c>
      <c r="M106" s="552">
        <f>G106*0.0001/'TE5'!F106</f>
        <v>9.4311110675334958E-2</v>
      </c>
      <c r="N106" s="945">
        <v>6.8267539449533279E-3</v>
      </c>
      <c r="P106" s="540"/>
    </row>
    <row r="107" spans="1:16" x14ac:dyDescent="0.2">
      <c r="A107" s="67">
        <v>2011</v>
      </c>
      <c r="B107" s="432">
        <f>avghweal!AQ100</f>
        <v>238935323.94266546</v>
      </c>
      <c r="C107" s="323">
        <f>avghweal!AR100</f>
        <v>238935323.94266546</v>
      </c>
      <c r="D107" s="524">
        <f>avghweal!AS100</f>
        <v>248598208.43081439</v>
      </c>
      <c r="E107" s="524">
        <f>avghweal!AT100</f>
        <v>257132644.87833327</v>
      </c>
      <c r="F107" s="524">
        <f>avghweal!AU100</f>
        <v>221549873.62302408</v>
      </c>
      <c r="G107" s="62">
        <f>avghweal!AV100</f>
        <v>343090011.91892284</v>
      </c>
      <c r="H107" s="533">
        <f>B107*0.0001/'TE5'!B107</f>
        <v>9.0769723057746887E-2</v>
      </c>
      <c r="I107" s="544">
        <f>C107*0.0001/'TE5'!B107</f>
        <v>9.0769723057746887E-2</v>
      </c>
      <c r="J107" s="559">
        <f>D107*0.0001/'TE5'!C107</f>
        <v>0.12779976427555087</v>
      </c>
      <c r="K107" s="560">
        <f>E107*0.0001/'TE5'!D107</f>
        <v>9.6096731722354903E-2</v>
      </c>
      <c r="L107" s="551">
        <f>F107*0.0001/'TE5'!E107</f>
        <v>8.5470184683799744E-2</v>
      </c>
      <c r="M107" s="552">
        <f>G107*0.0001/'TE5'!F107</f>
        <v>9.7295932471752153E-2</v>
      </c>
      <c r="N107" s="945">
        <v>7.4026746934609594E-3</v>
      </c>
      <c r="P107" s="540"/>
    </row>
    <row r="108" spans="1:16" x14ac:dyDescent="0.2">
      <c r="A108" s="67">
        <v>2012</v>
      </c>
      <c r="B108" s="432">
        <f>avghweal!AQ101</f>
        <v>263701306.68247467</v>
      </c>
      <c r="C108" s="323">
        <f>avghweal!AR101</f>
        <v>263701306.68247467</v>
      </c>
      <c r="D108" s="524">
        <f>avghweal!AS101</f>
        <v>273869065.70453554</v>
      </c>
      <c r="E108" s="524">
        <f>avghweal!AT101</f>
        <v>277112479.28437716</v>
      </c>
      <c r="F108" s="524">
        <f>avghweal!AU101</f>
        <v>249623269.17425227</v>
      </c>
      <c r="G108" s="62">
        <f>avghweal!AV101</f>
        <v>377316153.17118412</v>
      </c>
      <c r="H108" s="533">
        <f>B108*0.0001/'TE5'!B108</f>
        <v>9.8783858120441423E-2</v>
      </c>
      <c r="I108" s="544">
        <f>C108*0.0001/'TE5'!B108</f>
        <v>9.8783858120441423E-2</v>
      </c>
      <c r="J108" s="559">
        <f>D108*0.0001/'TE5'!C108</f>
        <v>0.14066591858863831</v>
      </c>
      <c r="K108" s="560">
        <f>E108*0.0001/'TE5'!D108</f>
        <v>0.10313519835472107</v>
      </c>
      <c r="L108" s="551">
        <f>F108*0.0001/'TE5'!E108</f>
        <v>9.4079092144966112E-2</v>
      </c>
      <c r="M108" s="552">
        <f>G108*0.0001/'TE5'!F108</f>
        <v>0.10580504685640335</v>
      </c>
      <c r="N108" s="945">
        <v>8.2777674716010344E-3</v>
      </c>
      <c r="P108" s="540"/>
    </row>
    <row r="109" spans="1:16" x14ac:dyDescent="0.2">
      <c r="A109" s="67">
        <v>2013</v>
      </c>
      <c r="B109" s="432">
        <f>avghweal!AQ102</f>
        <v>291292277.7746594</v>
      </c>
      <c r="C109" s="323">
        <f>avghweal!AR102</f>
        <v>291292277.7746594</v>
      </c>
      <c r="D109" s="524">
        <f>avghweal!AS102</f>
        <v>258744997.56163716</v>
      </c>
      <c r="E109" s="524">
        <f>avghweal!AT102</f>
        <v>310619172.28118908</v>
      </c>
      <c r="F109" s="524">
        <f>avghweal!AU102</f>
        <v>272903165.17855442</v>
      </c>
      <c r="G109" s="62">
        <f>avghweal!AV102</f>
        <v>413393190.39437515</v>
      </c>
      <c r="H109" s="533">
        <f>B109*0.0001/'TE5'!B109</f>
        <v>0.10109769552946093</v>
      </c>
      <c r="I109" s="544">
        <f>C109*0.0001/'TE5'!B109</f>
        <v>0.10109769552946093</v>
      </c>
      <c r="J109" s="559">
        <f>D109*0.0001/'TE5'!C109</f>
        <v>0.12126779556274411</v>
      </c>
      <c r="K109" s="560">
        <f>E109*0.0001/'TE5'!D109</f>
        <v>0.1063319519162178</v>
      </c>
      <c r="L109" s="551">
        <f>F109*0.0001/'TE5'!E109</f>
        <v>9.5935158431530013E-2</v>
      </c>
      <c r="M109" s="552">
        <f>G109*0.0001/'TE5'!F109</f>
        <v>0.10728497803211215</v>
      </c>
      <c r="N109" s="945">
        <v>8.965775872318494E-3</v>
      </c>
      <c r="P109" s="540"/>
    </row>
    <row r="110" spans="1:16" x14ac:dyDescent="0.2">
      <c r="A110" s="67">
        <v>2014</v>
      </c>
      <c r="B110" s="432">
        <f>avghweal!AQ103</f>
        <v>315262613.52259886</v>
      </c>
      <c r="C110" s="323">
        <f>avghweal!AR103</f>
        <v>315262613.52259886</v>
      </c>
      <c r="D110" s="524">
        <f>avghweal!AS103</f>
        <v>280733465.99162942</v>
      </c>
      <c r="E110" s="524">
        <f>avghweal!AT103</f>
        <v>331067221.49949712</v>
      </c>
      <c r="F110" s="524">
        <f>avghweal!AU103</f>
        <v>300171359.50420696</v>
      </c>
      <c r="G110" s="62">
        <f>avghweal!AV103</f>
        <v>445958368.48352933</v>
      </c>
      <c r="H110" s="533">
        <f>B110*0.0001/'TE5'!B110</f>
        <v>0.10216609388589858</v>
      </c>
      <c r="I110" s="544">
        <f>C110*0.0001/'TE5'!B110</f>
        <v>0.10216609388589858</v>
      </c>
      <c r="J110" s="559">
        <f>D110*0.0001/'TE5'!C110</f>
        <v>0.12156823277473451</v>
      </c>
      <c r="K110" s="560">
        <f>E110*0.0001/'TE5'!D110</f>
        <v>0.10584156215190885</v>
      </c>
      <c r="L110" s="551">
        <f>F110*0.0001/'TE5'!E110</f>
        <v>9.8507918417453766E-2</v>
      </c>
      <c r="M110" s="552">
        <f>G110*0.0001/'TE5'!F110</f>
        <v>0.10851090401411055</v>
      </c>
      <c r="N110" s="945">
        <v>9.5001228711031321E-3</v>
      </c>
    </row>
    <row r="111" spans="1:16" x14ac:dyDescent="0.2">
      <c r="A111" s="67">
        <v>2015</v>
      </c>
      <c r="B111" s="432">
        <f>avghweal!AQ104</f>
        <v>324865638.83122939</v>
      </c>
      <c r="C111" s="323">
        <f>avghweal!AR104</f>
        <v>324865638.83122939</v>
      </c>
      <c r="D111" s="524">
        <f>avghweal!AS104</f>
        <v>282128932.61983842</v>
      </c>
      <c r="E111" s="524">
        <f>avghweal!AT104</f>
        <v>344964355.91497272</v>
      </c>
      <c r="F111" s="524">
        <f>avghweal!AU104</f>
        <v>305434656.2902019</v>
      </c>
      <c r="G111" s="62">
        <f>avghweal!AV104</f>
        <v>460667164.12916631</v>
      </c>
      <c r="H111" s="533">
        <f>B111*0.0001/'TE5'!B111</f>
        <v>0.10147497802972792</v>
      </c>
      <c r="I111" s="544">
        <f>C111*0.0001/'TE5'!B111</f>
        <v>0.10147497802972792</v>
      </c>
      <c r="J111" s="559">
        <f>D111*0.0001/'TE5'!C111</f>
        <v>0.11843587458133699</v>
      </c>
      <c r="K111" s="560">
        <f>E111*0.0001/'TE5'!D111</f>
        <v>0.10570073872804642</v>
      </c>
      <c r="L111" s="551">
        <f>F111*0.0001/'TE5'!E111</f>
        <v>9.7133360803127289E-2</v>
      </c>
      <c r="M111" s="552">
        <f>G111*0.0001/'TE5'!F111</f>
        <v>0.10819215327501298</v>
      </c>
      <c r="N111" s="945">
        <v>8.9541928077106793E-3</v>
      </c>
    </row>
    <row r="112" spans="1:16" x14ac:dyDescent="0.2">
      <c r="A112" s="67">
        <v>2016</v>
      </c>
      <c r="B112" s="432">
        <f>avghweal!AQ105</f>
        <v>326613550.64926404</v>
      </c>
      <c r="C112" s="323">
        <f>avghweal!AR105</f>
        <v>326613550.64926404</v>
      </c>
      <c r="D112" s="524">
        <f>avghweal!AS105</f>
        <v>282253111.56310356</v>
      </c>
      <c r="E112" s="524">
        <f>avghweal!AT105</f>
        <v>348291224.37339491</v>
      </c>
      <c r="F112" s="524">
        <f>avghweal!AU105</f>
        <v>306021782.5647127</v>
      </c>
      <c r="G112" s="62">
        <f>avghweal!AV105</f>
        <v>461453522.27066845</v>
      </c>
      <c r="H112" s="533">
        <f>B112*0.0001/'TE5'!B112</f>
        <v>9.9878527224063887E-2</v>
      </c>
      <c r="I112" s="544">
        <f>C112*0.0001/'TE5'!B112</f>
        <v>9.9878527224063887E-2</v>
      </c>
      <c r="J112" s="559">
        <f>D112*0.0001/'TE5'!C112</f>
        <v>0.11715159565210342</v>
      </c>
      <c r="K112" s="560">
        <f>E112*0.0001/'TE5'!D112</f>
        <v>0.10451126843690874</v>
      </c>
      <c r="L112" s="551">
        <f>F112*0.0001/'TE5'!E112</f>
        <v>9.5239505171775832E-2</v>
      </c>
      <c r="M112" s="552">
        <f>G112*0.0001/'TE5'!F112</f>
        <v>0.10658176988363266</v>
      </c>
      <c r="N112" s="945">
        <v>9.6798528735224862E-3</v>
      </c>
    </row>
    <row r="113" spans="1:14" x14ac:dyDescent="0.2">
      <c r="A113" s="67">
        <v>2017</v>
      </c>
      <c r="B113" s="432">
        <f>avghweal!AQ106</f>
        <v>342573241.79002732</v>
      </c>
      <c r="C113" s="323">
        <f>avghweal!AR106</f>
        <v>342573241.79002732</v>
      </c>
      <c r="D113" s="524">
        <f>avghweal!AS106</f>
        <v>361084275.57978851</v>
      </c>
      <c r="E113" s="524">
        <f>avghweal!AT106</f>
        <v>361064125.34076959</v>
      </c>
      <c r="F113" s="524">
        <f>avghweal!AU106</f>
        <v>324535648.06222177</v>
      </c>
      <c r="G113" s="62">
        <f>avghweal!AV106</f>
        <v>489468930.96894467</v>
      </c>
      <c r="H113" s="533">
        <f>B113*0.0001/'TE5'!B113</f>
        <v>9.8978362977504716E-2</v>
      </c>
      <c r="I113" s="544">
        <f>C113*0.0001/'TE5'!B113</f>
        <v>9.8978362977504716E-2</v>
      </c>
      <c r="J113" s="559">
        <f>D113*0.0001/'TE5'!C113</f>
        <v>0.13654191792011261</v>
      </c>
      <c r="K113" s="560">
        <f>E113*0.0001/'TE5'!D113</f>
        <v>0.10319843888282776</v>
      </c>
      <c r="L113" s="551">
        <f>F113*0.0001/'TE5'!E113</f>
        <v>9.4722963869571672E-2</v>
      </c>
      <c r="M113" s="552">
        <f>G113*0.0001/'TE5'!F113</f>
        <v>0.10557777434587476</v>
      </c>
      <c r="N113" s="945">
        <v>1.0148938478208556E-2</v>
      </c>
    </row>
    <row r="114" spans="1:14" x14ac:dyDescent="0.2">
      <c r="A114" s="67">
        <v>2018</v>
      </c>
      <c r="B114" s="432">
        <f>avghweal!AQ107</f>
        <v>334652990.33126348</v>
      </c>
      <c r="C114" s="323">
        <f>avghweal!AR107</f>
        <v>334652990.33126348</v>
      </c>
      <c r="D114" s="524">
        <f>avghweal!AS107</f>
        <v>353379899.69789577</v>
      </c>
      <c r="E114" s="524">
        <f>avghweal!AT107</f>
        <v>352332643.58438259</v>
      </c>
      <c r="F114" s="524">
        <f>avghweal!AU107</f>
        <v>317565396.64551014</v>
      </c>
      <c r="G114" s="62">
        <f>avghweal!AV107</f>
        <v>478095701.9613992</v>
      </c>
      <c r="H114" s="533">
        <f>B114*0.0001/'TE5'!B114</f>
        <v>9.5146931707859039E-2</v>
      </c>
      <c r="I114" s="544">
        <f>C114*0.0001/'TE5'!B114</f>
        <v>9.5146931707859039E-2</v>
      </c>
      <c r="J114" s="559">
        <f>D114*0.0001/'TE5'!C114</f>
        <v>0.13086311519145968</v>
      </c>
      <c r="K114" s="560">
        <f>E114*0.0001/'TE5'!D114</f>
        <v>9.9077694118022905E-2</v>
      </c>
      <c r="L114" s="551">
        <f>F114*0.0001/'TE5'!E114</f>
        <v>9.1224826872348785E-2</v>
      </c>
      <c r="M114" s="552">
        <f>G114*0.0001/'TE5'!F114</f>
        <v>0.10157839953899384</v>
      </c>
      <c r="N114" s="945">
        <v>1.1542503119319364E-2</v>
      </c>
    </row>
    <row r="115" spans="1:14" x14ac:dyDescent="0.2">
      <c r="A115" s="67">
        <v>2019</v>
      </c>
      <c r="B115" s="432">
        <f>avghweal!AQ108</f>
        <v>334445466.15968132</v>
      </c>
      <c r="C115" s="323">
        <f>avghweal!AR108</f>
        <v>334445466.15968132</v>
      </c>
      <c r="D115" s="524">
        <f>avghweal!AS108</f>
        <v>352839929.77378172</v>
      </c>
      <c r="E115" s="524">
        <f>avghweal!AT108</f>
        <v>351332858.64394772</v>
      </c>
      <c r="F115" s="524">
        <f>avghweal!AU108</f>
        <v>318112478.52706861</v>
      </c>
      <c r="G115" s="62">
        <f>avghweal!AV108</f>
        <v>478914762.54774529</v>
      </c>
      <c r="H115" s="533">
        <f>B115*0.0001/'TE5'!B115</f>
        <v>9.120121598243712E-2</v>
      </c>
      <c r="I115" s="544">
        <f>C115*0.0001/'TE5'!B115</f>
        <v>9.120121598243712E-2</v>
      </c>
      <c r="J115" s="559">
        <f>D115*0.0001/'TE5'!C115</f>
        <v>0.12539383769035339</v>
      </c>
      <c r="K115" s="560">
        <f>E115*0.0001/'TE5'!D115</f>
        <v>9.4858415424823775E-2</v>
      </c>
      <c r="L115" s="551">
        <f>F115*0.0001/'TE5'!E115</f>
        <v>8.7560281157493605E-2</v>
      </c>
      <c r="M115" s="552">
        <f>G115*0.0001/'TE5'!F115</f>
        <v>9.7096294164657607E-2</v>
      </c>
      <c r="N115" s="945">
        <v>1.073351413613583E-2</v>
      </c>
    </row>
    <row r="116" spans="1:14" ht="17" thickBot="1" x14ac:dyDescent="0.25">
      <c r="A116" s="1105"/>
      <c r="B116" s="1106"/>
      <c r="C116" s="1101"/>
      <c r="D116" s="1107"/>
      <c r="E116" s="1107"/>
      <c r="F116" s="1107"/>
      <c r="G116" s="1098"/>
      <c r="H116" s="1115"/>
      <c r="I116" s="1116"/>
      <c r="J116" s="1117"/>
      <c r="K116" s="1118"/>
      <c r="L116" s="1119"/>
      <c r="M116" s="1120"/>
    </row>
    <row r="117" spans="1:14" ht="17" thickTop="1" x14ac:dyDescent="0.2">
      <c r="A117" s="61"/>
      <c r="B117" s="60"/>
      <c r="C117" s="60"/>
      <c r="D117" s="60"/>
      <c r="E117" s="60"/>
      <c r="F117" s="60"/>
      <c r="G117" s="59"/>
      <c r="H117" s="60"/>
      <c r="I117" s="60"/>
      <c r="J117" s="60"/>
      <c r="K117" s="60"/>
      <c r="L117" s="60"/>
      <c r="M117" s="59"/>
    </row>
    <row r="118" spans="1:14" x14ac:dyDescent="0.2">
      <c r="D118" s="57"/>
      <c r="E118" s="57"/>
      <c r="F118" s="57"/>
      <c r="H118" s="57"/>
      <c r="I118" s="57"/>
      <c r="J118" s="57"/>
      <c r="K118" s="57"/>
      <c r="L118" s="57"/>
    </row>
  </sheetData>
  <mergeCells count="3">
    <mergeCell ref="A4:M4"/>
    <mergeCell ref="B7:G7"/>
    <mergeCell ref="H7:M7"/>
  </mergeCells>
  <hyperlinks>
    <hyperlink ref="A1" location="Index!A1" display="Back to index" xr:uid="{00000000-0004-0000-5F00-000000000000}"/>
  </hyperlink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theme="3"/>
  </sheetPr>
  <dimension ref="A1"/>
  <sheetViews>
    <sheetView workbookViewId="0">
      <selection activeCell="D32" sqref="D32"/>
    </sheetView>
  </sheetViews>
  <sheetFormatPr baseColWidth="10" defaultRowHeight="16" x14ac:dyDescent="0.2"/>
  <sheetData/>
  <pageMargins left="0.75" right="0.75" top="1" bottom="1" header="0.5" footer="0.5"/>
  <extLst>
    <ext xmlns:mx="http://schemas.microsoft.com/office/mac/excel/2008/main" uri="{64002731-A6B0-56B0-2670-7721B7C09600}">
      <mx:PLV Mode="0" OnePage="0" WScale="0"/>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theme="3" tint="0.39997558519241921"/>
  </sheetPr>
  <dimension ref="A1:S72"/>
  <sheetViews>
    <sheetView workbookViewId="0">
      <pane xSplit="1" ySplit="8" topLeftCell="B57" activePane="bottomRight" state="frozen"/>
      <selection activeCell="D32" sqref="D32"/>
      <selection pane="topRight" activeCell="D32" sqref="D32"/>
      <selection pane="bottomLeft" activeCell="D32" sqref="D32"/>
      <selection pane="bottomRight" activeCell="A4" sqref="A4:S4"/>
    </sheetView>
  </sheetViews>
  <sheetFormatPr baseColWidth="10" defaultColWidth="10.83203125" defaultRowHeight="16" x14ac:dyDescent="0.2"/>
  <cols>
    <col min="1" max="1" width="10.83203125" style="4"/>
    <col min="2" max="3" width="13.5" style="4" customWidth="1"/>
    <col min="4" max="9" width="10.83203125" style="4"/>
    <col min="10" max="10" width="11" style="4" customWidth="1"/>
    <col min="11" max="12" width="10.83203125" style="4"/>
    <col min="13" max="13" width="10.83203125" style="4" customWidth="1"/>
    <col min="14" max="18" width="10.83203125" style="4"/>
    <col min="19" max="19" width="11" style="4" customWidth="1"/>
    <col min="20" max="16384" width="10.83203125" style="4"/>
  </cols>
  <sheetData>
    <row r="1" spans="1:19" x14ac:dyDescent="0.2">
      <c r="A1" s="52" t="s">
        <v>36</v>
      </c>
      <c r="B1" s="52"/>
      <c r="C1" s="52"/>
      <c r="F1" s="198"/>
    </row>
    <row r="2" spans="1:19" x14ac:dyDescent="0.2">
      <c r="D2" s="51"/>
      <c r="E2" s="51"/>
      <c r="F2" s="199"/>
      <c r="P2" s="930"/>
      <c r="Q2" s="930"/>
    </row>
    <row r="3" spans="1:19" ht="17" thickBot="1" x14ac:dyDescent="0.25">
      <c r="F3" s="198"/>
    </row>
    <row r="4" spans="1:19" ht="25" customHeight="1" thickTop="1" x14ac:dyDescent="0.2">
      <c r="A4" s="1371" t="s">
        <v>292</v>
      </c>
      <c r="B4" s="1372"/>
      <c r="C4" s="1372"/>
      <c r="D4" s="1372"/>
      <c r="E4" s="1372"/>
      <c r="F4" s="1372"/>
      <c r="G4" s="1372"/>
      <c r="H4" s="1372"/>
      <c r="I4" s="1372"/>
      <c r="J4" s="1372"/>
      <c r="K4" s="1372"/>
      <c r="L4" s="1372"/>
      <c r="M4" s="1372"/>
      <c r="N4" s="1372"/>
      <c r="O4" s="1372"/>
      <c r="P4" s="1372"/>
      <c r="Q4" s="1372"/>
      <c r="R4" s="1372"/>
      <c r="S4" s="1373"/>
    </row>
    <row r="5" spans="1:19" x14ac:dyDescent="0.2">
      <c r="A5" s="49"/>
      <c r="B5" s="50"/>
      <c r="C5" s="50"/>
      <c r="D5" s="50"/>
      <c r="E5" s="50"/>
      <c r="F5" s="50"/>
      <c r="G5" s="50"/>
      <c r="H5" s="50"/>
      <c r="I5" s="50"/>
      <c r="J5" s="50"/>
      <c r="K5" s="50"/>
      <c r="L5" s="50"/>
      <c r="M5" s="50"/>
      <c r="N5" s="50"/>
      <c r="O5" s="50"/>
      <c r="P5" s="50"/>
      <c r="Q5" s="50"/>
      <c r="R5" s="495"/>
      <c r="S5" s="499"/>
    </row>
    <row r="6" spans="1:19" x14ac:dyDescent="0.2">
      <c r="A6" s="49"/>
      <c r="B6" s="45" t="s">
        <v>35</v>
      </c>
      <c r="C6" s="45" t="s">
        <v>34</v>
      </c>
      <c r="D6" s="45" t="s">
        <v>33</v>
      </c>
      <c r="E6" s="45" t="s">
        <v>32</v>
      </c>
      <c r="F6" s="45" t="s">
        <v>31</v>
      </c>
      <c r="G6" s="45" t="s">
        <v>30</v>
      </c>
      <c r="H6" s="45" t="s">
        <v>29</v>
      </c>
      <c r="I6" s="48" t="s">
        <v>28</v>
      </c>
      <c r="J6" s="47" t="s">
        <v>27</v>
      </c>
      <c r="K6" s="47" t="s">
        <v>26</v>
      </c>
      <c r="L6" s="45" t="s">
        <v>25</v>
      </c>
      <c r="M6" s="46" t="s">
        <v>24</v>
      </c>
      <c r="N6" s="45" t="s">
        <v>23</v>
      </c>
      <c r="O6" s="46" t="s">
        <v>22</v>
      </c>
      <c r="P6" s="932" t="s">
        <v>21</v>
      </c>
      <c r="Q6" s="955" t="s">
        <v>20</v>
      </c>
      <c r="R6" s="46" t="s">
        <v>53</v>
      </c>
      <c r="S6" s="933" t="s">
        <v>52</v>
      </c>
    </row>
    <row r="7" spans="1:19" ht="38" customHeight="1" x14ac:dyDescent="0.2">
      <c r="A7" s="405"/>
      <c r="B7" s="1456" t="s">
        <v>295</v>
      </c>
      <c r="C7" s="1453"/>
      <c r="D7" s="1453"/>
      <c r="E7" s="1453"/>
      <c r="F7" s="1453"/>
      <c r="G7" s="1453"/>
      <c r="H7" s="1453"/>
      <c r="I7" s="1453"/>
      <c r="J7" s="1453"/>
      <c r="K7" s="1453"/>
      <c r="L7" s="1453"/>
      <c r="M7" s="1457"/>
      <c r="N7" s="1456" t="s">
        <v>294</v>
      </c>
      <c r="O7" s="1453"/>
      <c r="P7" s="1453"/>
      <c r="Q7" s="1453"/>
      <c r="R7" s="1458" t="s">
        <v>337</v>
      </c>
      <c r="S7" s="1459"/>
    </row>
    <row r="8" spans="1:19" s="27" customFormat="1" ht="43" customHeight="1" x14ac:dyDescent="0.2">
      <c r="A8" s="42"/>
      <c r="B8" s="843" t="s">
        <v>291</v>
      </c>
      <c r="C8" s="854" t="s">
        <v>37</v>
      </c>
      <c r="D8" s="293" t="s">
        <v>15</v>
      </c>
      <c r="E8" s="481" t="s">
        <v>14</v>
      </c>
      <c r="F8" s="481" t="s">
        <v>58</v>
      </c>
      <c r="G8" s="844" t="s">
        <v>13</v>
      </c>
      <c r="H8" s="41" t="s">
        <v>12</v>
      </c>
      <c r="I8" s="41" t="s">
        <v>11</v>
      </c>
      <c r="J8" s="41" t="s">
        <v>10</v>
      </c>
      <c r="K8" s="41" t="s">
        <v>9</v>
      </c>
      <c r="L8" s="41" t="s">
        <v>8</v>
      </c>
      <c r="M8" s="838" t="s">
        <v>106</v>
      </c>
      <c r="N8" s="846" t="s">
        <v>293</v>
      </c>
      <c r="O8" s="846" t="s">
        <v>299</v>
      </c>
      <c r="P8" s="40" t="s">
        <v>330</v>
      </c>
      <c r="Q8" s="40" t="s">
        <v>331</v>
      </c>
      <c r="R8" s="956" t="s">
        <v>293</v>
      </c>
      <c r="S8" s="960" t="s">
        <v>299</v>
      </c>
    </row>
    <row r="9" spans="1:19" x14ac:dyDescent="0.2">
      <c r="A9" s="24">
        <v>1960</v>
      </c>
      <c r="B9" s="847"/>
      <c r="C9" s="847"/>
      <c r="D9" s="297"/>
      <c r="E9" s="415"/>
      <c r="F9" s="415"/>
      <c r="G9" s="845"/>
      <c r="H9" s="26"/>
      <c r="I9" s="26"/>
      <c r="J9" s="26"/>
      <c r="K9" s="26"/>
      <c r="L9" s="26"/>
      <c r="M9" s="839"/>
      <c r="N9" s="850"/>
      <c r="O9" s="850"/>
      <c r="P9" s="850"/>
      <c r="Q9" s="850"/>
      <c r="R9" s="957"/>
      <c r="S9" s="851"/>
    </row>
    <row r="10" spans="1:19" x14ac:dyDescent="0.2">
      <c r="A10" s="16">
        <v>1961</v>
      </c>
      <c r="B10" s="848"/>
      <c r="C10" s="848"/>
      <c r="D10" s="295"/>
      <c r="E10" s="415"/>
      <c r="F10" s="415"/>
      <c r="G10" s="645"/>
      <c r="H10" s="25"/>
      <c r="I10" s="25"/>
      <c r="J10" s="25"/>
      <c r="K10" s="25"/>
      <c r="L10" s="25"/>
      <c r="M10" s="840"/>
      <c r="N10" s="462"/>
      <c r="O10" s="462"/>
      <c r="P10" s="462"/>
      <c r="Q10" s="462"/>
      <c r="R10" s="958"/>
      <c r="S10" s="852"/>
    </row>
    <row r="11" spans="1:19" x14ac:dyDescent="0.2">
      <c r="A11" s="16">
        <v>1962</v>
      </c>
      <c r="B11" s="1039">
        <v>0.50706014037132263</v>
      </c>
      <c r="C11" s="848">
        <v>0.38829134080211175</v>
      </c>
      <c r="D11" s="295">
        <v>0.55091744463437153</v>
      </c>
      <c r="E11" s="483">
        <v>0.67327124675111472</v>
      </c>
      <c r="F11" s="483">
        <v>0.25447083062019249</v>
      </c>
      <c r="G11" s="301">
        <v>5.2647746204899093E-2</v>
      </c>
      <c r="H11" s="14">
        <v>3.9841071407853333E-2</v>
      </c>
      <c r="I11" s="14">
        <v>3.2031519735924649E-2</v>
      </c>
      <c r="J11" s="14">
        <v>3.0991436895992673E-2</v>
      </c>
      <c r="K11" s="14">
        <v>3.0821050658168092E-2</v>
      </c>
      <c r="L11" s="14">
        <v>2.178156352162651E-2</v>
      </c>
      <c r="M11" s="15"/>
      <c r="N11" s="462">
        <v>3.836534261693016</v>
      </c>
      <c r="O11" s="462">
        <v>3.8102826221229669</v>
      </c>
      <c r="P11" s="462"/>
      <c r="Q11" s="462"/>
      <c r="R11" s="958">
        <v>3.4847008697208279</v>
      </c>
      <c r="S11" s="852">
        <v>3.7075885410702103</v>
      </c>
    </row>
    <row r="12" spans="1:19" x14ac:dyDescent="0.2">
      <c r="A12" s="16">
        <v>1963</v>
      </c>
      <c r="B12" s="1039">
        <f>(B11+B13)/2</f>
        <v>0.50513459742069244</v>
      </c>
      <c r="C12" s="848">
        <f t="shared" ref="C12:O12" si="0">(C11+C13)/2</f>
        <v>0.38591796113109877</v>
      </c>
      <c r="D12" s="295">
        <f t="shared" si="0"/>
        <v>0.55017435687170524</v>
      </c>
      <c r="E12" s="483">
        <f t="shared" si="0"/>
        <v>0.67459931529818029</v>
      </c>
      <c r="F12" s="483">
        <f t="shared" si="0"/>
        <v>0.24890777661941552</v>
      </c>
      <c r="G12" s="301">
        <f t="shared" si="0"/>
        <v>5.080817314836409E-2</v>
      </c>
      <c r="H12" s="14">
        <f t="shared" si="0"/>
        <v>3.7921830562173443E-2</v>
      </c>
      <c r="I12" s="14">
        <f t="shared" si="0"/>
        <v>2.8798418903254082E-2</v>
      </c>
      <c r="J12" s="14">
        <f t="shared" si="0"/>
        <v>2.8296262025602557E-2</v>
      </c>
      <c r="K12" s="14">
        <f t="shared" si="0"/>
        <v>2.924767798672722E-2</v>
      </c>
      <c r="L12" s="14">
        <f t="shared" si="0"/>
        <v>2.6015924222015034E-2</v>
      </c>
      <c r="M12" s="15"/>
      <c r="N12" s="462">
        <f t="shared" si="0"/>
        <v>3.8803067791183534</v>
      </c>
      <c r="O12" s="462">
        <f t="shared" si="0"/>
        <v>3.8426846143538804</v>
      </c>
      <c r="P12" s="462"/>
      <c r="Q12" s="462"/>
      <c r="R12" s="958">
        <f t="shared" ref="R12" si="1">(R11+R13)/2</f>
        <v>3.5349061454371284</v>
      </c>
      <c r="S12" s="852">
        <f t="shared" ref="S12" si="2">(S11+S13)/2</f>
        <v>3.7368093359999359</v>
      </c>
    </row>
    <row r="13" spans="1:19" x14ac:dyDescent="0.2">
      <c r="A13" s="16">
        <v>1964</v>
      </c>
      <c r="B13" s="1039">
        <v>0.50320905447006226</v>
      </c>
      <c r="C13" s="848">
        <v>0.38354458146008585</v>
      </c>
      <c r="D13" s="295">
        <v>0.54943126910903883</v>
      </c>
      <c r="E13" s="483">
        <v>0.67592738384524587</v>
      </c>
      <c r="F13" s="483">
        <v>0.24334472261863854</v>
      </c>
      <c r="G13" s="301">
        <v>4.8968600091829087E-2</v>
      </c>
      <c r="H13" s="14">
        <v>3.6002589716493553E-2</v>
      </c>
      <c r="I13" s="14">
        <v>2.5565318070583518E-2</v>
      </c>
      <c r="J13" s="14">
        <v>2.5601087155212438E-2</v>
      </c>
      <c r="K13" s="14">
        <v>2.7674305315286349E-2</v>
      </c>
      <c r="L13" s="14">
        <v>3.0250284922403559E-2</v>
      </c>
      <c r="M13" s="15"/>
      <c r="N13" s="462">
        <v>3.9240792965436908</v>
      </c>
      <c r="O13" s="462">
        <v>3.875086606584794</v>
      </c>
      <c r="P13" s="462"/>
      <c r="Q13" s="462"/>
      <c r="R13" s="958">
        <v>3.5851114211534294</v>
      </c>
      <c r="S13" s="852">
        <v>3.7660301309296615</v>
      </c>
    </row>
    <row r="14" spans="1:19" x14ac:dyDescent="0.2">
      <c r="A14" s="16">
        <v>1965</v>
      </c>
      <c r="B14" s="1039">
        <f>(B13+B15)/2</f>
        <v>0.5085148811340332</v>
      </c>
      <c r="C14" s="848">
        <f t="shared" ref="C14:O14" si="3">(C13+C15)/2</f>
        <v>0.38664207800310424</v>
      </c>
      <c r="D14" s="295">
        <f t="shared" si="3"/>
        <v>0.54946152410191296</v>
      </c>
      <c r="E14" s="483">
        <f t="shared" si="3"/>
        <v>0.67836855330669144</v>
      </c>
      <c r="F14" s="483">
        <f t="shared" si="3"/>
        <v>0.2386296537791206</v>
      </c>
      <c r="G14" s="301">
        <f t="shared" si="3"/>
        <v>5.0133923858956382E-2</v>
      </c>
      <c r="H14" s="14">
        <f t="shared" si="3"/>
        <v>3.8193258057480424E-2</v>
      </c>
      <c r="I14" s="14">
        <f t="shared" si="3"/>
        <v>2.6536592975994588E-2</v>
      </c>
      <c r="J14" s="14">
        <f t="shared" si="3"/>
        <v>2.6492196700466743E-2</v>
      </c>
      <c r="K14" s="14">
        <f t="shared" si="3"/>
        <v>3.0276143609507502E-2</v>
      </c>
      <c r="L14" s="14">
        <f t="shared" si="3"/>
        <v>3.0286376442428667E-2</v>
      </c>
      <c r="M14" s="15"/>
      <c r="N14" s="462">
        <f t="shared" si="3"/>
        <v>3.9235870215935886</v>
      </c>
      <c r="O14" s="462">
        <f t="shared" si="3"/>
        <v>3.8406221822685485</v>
      </c>
      <c r="P14" s="462"/>
      <c r="Q14" s="462"/>
      <c r="R14" s="958">
        <f t="shared" ref="R14" si="4">(R13+R15)/2</f>
        <v>3.5759835713502253</v>
      </c>
      <c r="S14" s="852">
        <f t="shared" ref="S14" si="5">(S13+S15)/2</f>
        <v>3.7300781021136036</v>
      </c>
    </row>
    <row r="15" spans="1:19" x14ac:dyDescent="0.2">
      <c r="A15" s="16">
        <v>1966</v>
      </c>
      <c r="B15" s="1039">
        <v>0.51382070779800415</v>
      </c>
      <c r="C15" s="848">
        <v>0.38973957454612262</v>
      </c>
      <c r="D15" s="295">
        <v>0.54949177909478697</v>
      </c>
      <c r="E15" s="483">
        <v>0.68080972276813712</v>
      </c>
      <c r="F15" s="483">
        <v>0.23391458493960263</v>
      </c>
      <c r="G15" s="301">
        <v>5.1299247626083677E-2</v>
      </c>
      <c r="H15" s="1037">
        <v>4.0383926398467294E-2</v>
      </c>
      <c r="I15" s="1037">
        <v>2.7507867881405659E-2</v>
      </c>
      <c r="J15" s="1037">
        <v>2.7383306245721051E-2</v>
      </c>
      <c r="K15" s="1037">
        <v>3.2877981903728655E-2</v>
      </c>
      <c r="L15" s="1037">
        <v>3.0322467962453772E-2</v>
      </c>
      <c r="M15" s="15"/>
      <c r="N15" s="462">
        <v>3.9230947466434869</v>
      </c>
      <c r="O15" s="462">
        <v>3.8061577579523025</v>
      </c>
      <c r="P15" s="855"/>
      <c r="Q15" s="855"/>
      <c r="R15" s="958">
        <v>3.5668557215470211</v>
      </c>
      <c r="S15" s="852">
        <v>3.6941260732975452</v>
      </c>
    </row>
    <row r="16" spans="1:19" x14ac:dyDescent="0.2">
      <c r="A16" s="16">
        <v>1967</v>
      </c>
      <c r="B16" s="1039">
        <v>0.54313561320304871</v>
      </c>
      <c r="C16" s="848">
        <v>0.40177079138005478</v>
      </c>
      <c r="D16" s="295">
        <v>0.54887081855854891</v>
      </c>
      <c r="E16" s="483">
        <v>0.67750395200036528</v>
      </c>
      <c r="F16" s="483">
        <v>0.2510394681660143</v>
      </c>
      <c r="G16" s="301">
        <v>5.4013833962931364E-2</v>
      </c>
      <c r="H16" s="14">
        <v>3.9933947433918669E-2</v>
      </c>
      <c r="I16" s="14">
        <v>2.4129129735200674E-2</v>
      </c>
      <c r="J16" s="14">
        <v>2.4633755274202262E-2</v>
      </c>
      <c r="K16" s="14">
        <v>3.1133728506632229E-2</v>
      </c>
      <c r="L16" s="14">
        <v>2.5154941976957113E-2</v>
      </c>
      <c r="M16" s="15"/>
      <c r="N16" s="462">
        <v>3.6047013705037352</v>
      </c>
      <c r="O16" s="462">
        <v>3.5764211932636467</v>
      </c>
      <c r="P16" s="462"/>
      <c r="Q16" s="462"/>
      <c r="R16" s="958">
        <v>3.3172017073393141</v>
      </c>
      <c r="S16" s="852">
        <v>3.4784189016179896</v>
      </c>
    </row>
    <row r="17" spans="1:19" x14ac:dyDescent="0.2">
      <c r="A17" s="16">
        <v>1968</v>
      </c>
      <c r="B17" s="1039">
        <v>0.55206400156021118</v>
      </c>
      <c r="C17" s="848">
        <v>0.40217090937702382</v>
      </c>
      <c r="D17" s="295">
        <v>0.54532143805922118</v>
      </c>
      <c r="E17" s="483">
        <v>0.67243321514665533</v>
      </c>
      <c r="F17" s="483">
        <v>0.25527210933999822</v>
      </c>
      <c r="G17" s="301">
        <v>5.7403970197509133E-2</v>
      </c>
      <c r="H17" s="14">
        <v>3.7332535734208888E-2</v>
      </c>
      <c r="I17" s="14">
        <v>2.6248566383825615E-2</v>
      </c>
      <c r="J17" s="14">
        <v>2.6556214361098954E-2</v>
      </c>
      <c r="K17" s="14">
        <v>2.5978421820686895E-2</v>
      </c>
      <c r="L17" s="14">
        <v>3.1745617504132129E-2</v>
      </c>
      <c r="M17" s="15"/>
      <c r="N17" s="462">
        <v>3.5386463850477701</v>
      </c>
      <c r="O17" s="462">
        <v>3.496086523600932</v>
      </c>
      <c r="P17" s="462"/>
      <c r="Q17" s="462"/>
      <c r="R17" s="958">
        <v>3.2259998338392388</v>
      </c>
      <c r="S17" s="852">
        <v>3.379709148318895</v>
      </c>
    </row>
    <row r="18" spans="1:19" x14ac:dyDescent="0.2">
      <c r="A18" s="20">
        <v>1969</v>
      </c>
      <c r="B18" s="1040">
        <v>0.54994189739227295</v>
      </c>
      <c r="C18" s="849">
        <v>0.40282403023805108</v>
      </c>
      <c r="D18" s="296">
        <v>0.54822759322043324</v>
      </c>
      <c r="E18" s="487">
        <v>0.67356044888117739</v>
      </c>
      <c r="F18" s="487">
        <v>0.26202891800713196</v>
      </c>
      <c r="G18" s="302">
        <v>5.2953849792771089E-2</v>
      </c>
      <c r="H18" s="19">
        <v>3.7191256904695012E-2</v>
      </c>
      <c r="I18" s="19">
        <v>3.2744574506267936E-2</v>
      </c>
      <c r="J18" s="19">
        <v>2.9154370381714315E-2</v>
      </c>
      <c r="K18" s="19">
        <v>2.6877416881032883E-2</v>
      </c>
      <c r="L18" s="19">
        <v>2.5535282323313264E-2</v>
      </c>
      <c r="M18" s="841"/>
      <c r="N18" s="460">
        <v>3.5412439143229126</v>
      </c>
      <c r="O18" s="460">
        <v>3.4733964048628576</v>
      </c>
      <c r="P18" s="460"/>
      <c r="Q18" s="460"/>
      <c r="R18" s="959">
        <v>3.2388698248540617</v>
      </c>
      <c r="S18" s="853">
        <v>3.3727506446107265</v>
      </c>
    </row>
    <row r="19" spans="1:19" x14ac:dyDescent="0.2">
      <c r="A19" s="24">
        <v>1970</v>
      </c>
      <c r="B19" s="1041">
        <v>0.5567384660243988</v>
      </c>
      <c r="C19" s="847">
        <v>0.40264638863927549</v>
      </c>
      <c r="D19" s="297">
        <v>0.54436411143010044</v>
      </c>
      <c r="E19" s="489">
        <v>0.66998826701540337</v>
      </c>
      <c r="F19" s="489">
        <v>0.26029192248550276</v>
      </c>
      <c r="G19" s="303">
        <v>5.8533312403146472E-2</v>
      </c>
      <c r="H19" s="23">
        <v>4.1702204078671062E-2</v>
      </c>
      <c r="I19" s="23">
        <v>2.6846620220085132E-2</v>
      </c>
      <c r="J19" s="23">
        <v>2.4599091549415027E-2</v>
      </c>
      <c r="K19" s="23">
        <v>2.8256785821021133E-2</v>
      </c>
      <c r="L19" s="23">
        <v>3.3631556097833581E-2</v>
      </c>
      <c r="M19" s="842"/>
      <c r="N19" s="850">
        <v>3.4846177330824708</v>
      </c>
      <c r="O19" s="850">
        <v>3.4464689626218927</v>
      </c>
      <c r="P19" s="850"/>
      <c r="Q19" s="850"/>
      <c r="R19" s="957">
        <v>3.1631555312731545</v>
      </c>
      <c r="S19" s="851">
        <v>3.3243965621315033</v>
      </c>
    </row>
    <row r="20" spans="1:19" x14ac:dyDescent="0.2">
      <c r="A20" s="16">
        <v>1971</v>
      </c>
      <c r="B20" s="1039">
        <v>0.54071652889251709</v>
      </c>
      <c r="C20" s="848">
        <v>0.39574974155234122</v>
      </c>
      <c r="D20" s="295">
        <v>0.54414272029530097</v>
      </c>
      <c r="E20" s="483">
        <v>0.66380582765267471</v>
      </c>
      <c r="F20" s="483">
        <v>0.26878036148475393</v>
      </c>
      <c r="G20" s="301">
        <v>5.8822612595996374E-2</v>
      </c>
      <c r="H20" s="14">
        <v>3.7250660345290947E-2</v>
      </c>
      <c r="I20" s="14">
        <v>2.7304866153673522E-2</v>
      </c>
      <c r="J20" s="14">
        <v>2.3462492698328476E-2</v>
      </c>
      <c r="K20" s="14">
        <v>3.3476249998507894E-2</v>
      </c>
      <c r="L20" s="14">
        <v>2.9437372665766893E-2</v>
      </c>
      <c r="M20" s="15"/>
      <c r="N20" s="462">
        <v>3.497555352122466</v>
      </c>
      <c r="O20" s="462">
        <v>3.4058284439020059</v>
      </c>
      <c r="P20" s="462"/>
      <c r="Q20" s="462"/>
      <c r="R20" s="958">
        <v>3.1597347790149461</v>
      </c>
      <c r="S20" s="852">
        <v>3.2827810871879777</v>
      </c>
    </row>
    <row r="21" spans="1:19" x14ac:dyDescent="0.2">
      <c r="A21" s="16">
        <v>1972</v>
      </c>
      <c r="B21" s="1039">
        <v>0.56429165601730347</v>
      </c>
      <c r="C21" s="848">
        <v>0.40897770497952624</v>
      </c>
      <c r="D21" s="295">
        <v>0.54769437515611086</v>
      </c>
      <c r="E21" s="483">
        <v>0.66619704131408175</v>
      </c>
      <c r="F21" s="483">
        <v>0.28200820539146626</v>
      </c>
      <c r="G21" s="301">
        <v>6.0068564401965584E-2</v>
      </c>
      <c r="H21" s="14">
        <v>4.627797291750968E-2</v>
      </c>
      <c r="I21" s="14">
        <v>3.3417901846113013E-2</v>
      </c>
      <c r="J21" s="14">
        <v>2.7080896843733965E-2</v>
      </c>
      <c r="K21" s="14">
        <v>2.7649599668203618E-2</v>
      </c>
      <c r="L21" s="14">
        <v>3.5006167306580689E-2</v>
      </c>
      <c r="M21" s="15"/>
      <c r="N21" s="462">
        <v>3.4011594094329269</v>
      </c>
      <c r="O21" s="462">
        <v>3.295012300142532</v>
      </c>
      <c r="P21" s="462"/>
      <c r="Q21" s="462"/>
      <c r="R21" s="958">
        <v>3.0739146620331326</v>
      </c>
      <c r="S21" s="852">
        <v>3.1801416214676284</v>
      </c>
    </row>
    <row r="22" spans="1:19" x14ac:dyDescent="0.2">
      <c r="A22" s="16">
        <v>1973</v>
      </c>
      <c r="B22" s="1039">
        <v>0.57873052358627319</v>
      </c>
      <c r="C22" s="848">
        <v>0.41866105159728673</v>
      </c>
      <c r="D22" s="295">
        <v>0.55056432008846268</v>
      </c>
      <c r="E22" s="483">
        <v>0.67187897057064638</v>
      </c>
      <c r="F22" s="483">
        <v>0.28123086960071714</v>
      </c>
      <c r="G22" s="301">
        <v>5.8185902888464799E-2</v>
      </c>
      <c r="H22" s="14">
        <v>4.0365281869172702E-2</v>
      </c>
      <c r="I22" s="14">
        <v>2.860183433467206E-2</v>
      </c>
      <c r="J22" s="14">
        <v>2.6426614975248737E-2</v>
      </c>
      <c r="K22" s="14">
        <v>3.1201409830069447E-2</v>
      </c>
      <c r="L22" s="14">
        <v>4.2613730275555581E-2</v>
      </c>
      <c r="M22" s="15"/>
      <c r="N22" s="462">
        <v>3.4451936770614742</v>
      </c>
      <c r="O22" s="462">
        <v>3.3528900791928584</v>
      </c>
      <c r="P22" s="462"/>
      <c r="Q22" s="462"/>
      <c r="R22" s="958">
        <v>3.0909857815998465</v>
      </c>
      <c r="S22" s="852">
        <v>3.2297952295902657</v>
      </c>
    </row>
    <row r="23" spans="1:19" x14ac:dyDescent="0.2">
      <c r="A23" s="16">
        <v>1974</v>
      </c>
      <c r="B23" s="1039">
        <v>0.57274174690246582</v>
      </c>
      <c r="C23" s="848">
        <v>0.41799153071835204</v>
      </c>
      <c r="D23" s="295">
        <v>0.55027098730888646</v>
      </c>
      <c r="E23" s="483">
        <v>0.67108193902125146</v>
      </c>
      <c r="F23" s="483">
        <v>0.27850112901288571</v>
      </c>
      <c r="G23" s="301">
        <v>6.3482781244797781E-2</v>
      </c>
      <c r="H23" s="14">
        <v>4.3169481101889166E-2</v>
      </c>
      <c r="I23" s="14">
        <v>2.8175232478600154E-2</v>
      </c>
      <c r="J23" s="14">
        <v>2.6275000137514784E-2</v>
      </c>
      <c r="K23" s="14">
        <v>3.3390622938818497E-2</v>
      </c>
      <c r="L23" s="14">
        <v>3.9387639477982996E-2</v>
      </c>
      <c r="M23" s="15"/>
      <c r="N23" s="462">
        <v>3.3980717855557709</v>
      </c>
      <c r="O23" s="462">
        <v>3.249556496482406</v>
      </c>
      <c r="P23" s="462"/>
      <c r="Q23" s="462"/>
      <c r="R23" s="958">
        <v>3.0058320882896803</v>
      </c>
      <c r="S23" s="852">
        <v>3.1084498113851007</v>
      </c>
    </row>
    <row r="24" spans="1:19" x14ac:dyDescent="0.2">
      <c r="A24" s="16">
        <v>1975</v>
      </c>
      <c r="B24" s="1039">
        <v>0.58551293611526489</v>
      </c>
      <c r="C24" s="848">
        <v>0.4210120441828567</v>
      </c>
      <c r="D24" s="295">
        <v>0.54676332338727041</v>
      </c>
      <c r="E24" s="483">
        <v>0.65540557689335444</v>
      </c>
      <c r="F24" s="483">
        <v>0.30657469897389494</v>
      </c>
      <c r="G24" s="301">
        <v>6.5991271483704567E-2</v>
      </c>
      <c r="H24" s="14">
        <v>4.4031701190185249E-2</v>
      </c>
      <c r="I24" s="14">
        <v>2.9577587192694311E-2</v>
      </c>
      <c r="J24" s="14">
        <v>3.0420025593782662E-2</v>
      </c>
      <c r="K24" s="14">
        <v>3.7277044119289206E-2</v>
      </c>
      <c r="L24" s="14">
        <v>3.6343496062120124E-2</v>
      </c>
      <c r="M24" s="15"/>
      <c r="N24" s="462">
        <v>3.1828185477257973</v>
      </c>
      <c r="O24" s="462">
        <v>3.1017884803973215</v>
      </c>
      <c r="P24" s="462"/>
      <c r="Q24" s="462"/>
      <c r="R24" s="958">
        <v>2.8005540929990214</v>
      </c>
      <c r="S24" s="852">
        <v>2.9327684519694164</v>
      </c>
    </row>
    <row r="25" spans="1:19" x14ac:dyDescent="0.2">
      <c r="A25" s="16">
        <v>1976</v>
      </c>
      <c r="B25" s="1039">
        <v>0.60059341788291931</v>
      </c>
      <c r="C25" s="848">
        <v>0.43092356628081913</v>
      </c>
      <c r="D25" s="295">
        <v>0.54953152056910615</v>
      </c>
      <c r="E25" s="483">
        <v>0.65465864991052591</v>
      </c>
      <c r="F25" s="483">
        <v>0.32002411904055666</v>
      </c>
      <c r="G25" s="301">
        <v>6.5301771013373783E-2</v>
      </c>
      <c r="H25" s="14">
        <v>4.688961928881253E-2</v>
      </c>
      <c r="I25" s="14">
        <v>3.2630366306756205E-2</v>
      </c>
      <c r="J25" s="14">
        <v>2.8036318506767438E-2</v>
      </c>
      <c r="K25" s="14">
        <v>3.5565032756350104E-2</v>
      </c>
      <c r="L25" s="14">
        <v>4.5756366541870701E-2</v>
      </c>
      <c r="M25" s="15"/>
      <c r="N25" s="462">
        <v>3.0994795749881936</v>
      </c>
      <c r="O25" s="462">
        <v>2.9993836081291958</v>
      </c>
      <c r="P25" s="462"/>
      <c r="Q25" s="462"/>
      <c r="R25" s="958">
        <v>2.7540652065935678</v>
      </c>
      <c r="S25" s="852">
        <v>2.8589562344424508</v>
      </c>
    </row>
    <row r="26" spans="1:19" x14ac:dyDescent="0.2">
      <c r="A26" s="16">
        <v>1977</v>
      </c>
      <c r="B26" s="1039">
        <v>0.61177673935890198</v>
      </c>
      <c r="C26" s="848">
        <v>0.43592208560199708</v>
      </c>
      <c r="D26" s="295">
        <v>0.54980019448208661</v>
      </c>
      <c r="E26" s="483">
        <v>0.6516660029304886</v>
      </c>
      <c r="F26" s="483">
        <v>0.33050958024622029</v>
      </c>
      <c r="G26" s="301">
        <v>6.9565908298870494E-2</v>
      </c>
      <c r="H26" s="14">
        <v>5.19709686542194E-2</v>
      </c>
      <c r="I26" s="14">
        <v>3.4961778728714865E-2</v>
      </c>
      <c r="J26" s="14">
        <v>3.049859593847663E-2</v>
      </c>
      <c r="K26" s="14">
        <v>3.8672111581929208E-2</v>
      </c>
      <c r="L26" s="14">
        <v>5.1107117820525773E-2</v>
      </c>
      <c r="M26" s="15"/>
      <c r="N26" s="462">
        <v>3.0029297249954845</v>
      </c>
      <c r="O26" s="462">
        <v>2.9194881218376194</v>
      </c>
      <c r="P26" s="462"/>
      <c r="Q26" s="462"/>
      <c r="R26" s="958">
        <v>2.6912091442154775</v>
      </c>
      <c r="S26" s="852">
        <v>2.79754113734265</v>
      </c>
    </row>
    <row r="27" spans="1:19" x14ac:dyDescent="0.2">
      <c r="A27" s="16">
        <v>1978</v>
      </c>
      <c r="B27" s="1039">
        <v>0.62750563025474548</v>
      </c>
      <c r="C27" s="848">
        <v>0.44206157326698303</v>
      </c>
      <c r="D27" s="295">
        <v>0.54956012964248657</v>
      </c>
      <c r="E27" s="483">
        <v>0.6527981162071228</v>
      </c>
      <c r="F27" s="483">
        <v>0.33116111159324646</v>
      </c>
      <c r="G27" s="301">
        <v>7.2260133922100067E-2</v>
      </c>
      <c r="H27" s="14">
        <v>5.4139334708452225E-2</v>
      </c>
      <c r="I27" s="14">
        <v>3.5395968705415726E-2</v>
      </c>
      <c r="J27" s="14">
        <v>3.0498450621962547E-2</v>
      </c>
      <c r="K27" s="14">
        <v>3.443426638841629E-2</v>
      </c>
      <c r="L27" s="14">
        <v>3.3595219254493713E-2</v>
      </c>
      <c r="M27" s="15"/>
      <c r="N27" s="462">
        <v>2.9317791738274566</v>
      </c>
      <c r="O27" s="462">
        <v>2.8305333194503288</v>
      </c>
      <c r="P27" s="462"/>
      <c r="Q27" s="462"/>
      <c r="R27" s="958">
        <v>2.6534022141839908</v>
      </c>
      <c r="S27" s="852">
        <v>2.7363691248698174</v>
      </c>
    </row>
    <row r="28" spans="1:19" x14ac:dyDescent="0.2">
      <c r="A28" s="20">
        <v>1979</v>
      </c>
      <c r="B28" s="1040">
        <v>0.63873690366744995</v>
      </c>
      <c r="C28" s="849">
        <v>0.44206157326698303</v>
      </c>
      <c r="D28" s="296">
        <v>0.54956012964248657</v>
      </c>
      <c r="E28" s="487">
        <v>0.6527981162071228</v>
      </c>
      <c r="F28" s="487">
        <v>0.33116111159324646</v>
      </c>
      <c r="G28" s="302">
        <v>7.2260133922100067E-2</v>
      </c>
      <c r="H28" s="19">
        <v>5.4139334708452225E-2</v>
      </c>
      <c r="I28" s="19">
        <v>3.5395968705415726E-2</v>
      </c>
      <c r="J28" s="19">
        <v>3.0498450621962547E-2</v>
      </c>
      <c r="K28" s="19">
        <v>3.443426638841629E-2</v>
      </c>
      <c r="L28" s="19">
        <v>3.3595219254493713E-2</v>
      </c>
      <c r="M28" s="841"/>
      <c r="N28" s="460">
        <v>2.8518856917787874</v>
      </c>
      <c r="O28" s="460">
        <v>2.7617554080240003</v>
      </c>
      <c r="P28" s="856">
        <v>2.4233009042748219</v>
      </c>
      <c r="Q28" s="856">
        <v>3.5415521754111352</v>
      </c>
      <c r="R28" s="959">
        <v>2.5880638530600009</v>
      </c>
      <c r="S28" s="853">
        <v>2.6632661096097547</v>
      </c>
    </row>
    <row r="29" spans="1:19" x14ac:dyDescent="0.2">
      <c r="A29" s="24">
        <v>1980</v>
      </c>
      <c r="B29" s="1041">
        <v>0.63795948028564453</v>
      </c>
      <c r="C29" s="847">
        <v>0.44432404637336731</v>
      </c>
      <c r="D29" s="297">
        <v>0.55083191394805908</v>
      </c>
      <c r="E29" s="489">
        <v>0.64402943849563599</v>
      </c>
      <c r="F29" s="489">
        <v>0.3525938093662262</v>
      </c>
      <c r="G29" s="303">
        <v>7.4699036777019501E-2</v>
      </c>
      <c r="H29" s="23">
        <v>5.832449346780777E-2</v>
      </c>
      <c r="I29" s="23">
        <v>3.926520049571991E-2</v>
      </c>
      <c r="J29" s="23">
        <v>3.4682087600231171E-2</v>
      </c>
      <c r="K29" s="23">
        <v>3.5444837063550949E-2</v>
      </c>
      <c r="L29" s="23">
        <v>3.516208752989769E-2</v>
      </c>
      <c r="M29" s="842"/>
      <c r="N29" s="850">
        <v>2.7513090853138458</v>
      </c>
      <c r="O29" s="850">
        <v>2.6512754460464638</v>
      </c>
      <c r="P29" s="850">
        <v>2.3367303783099667</v>
      </c>
      <c r="Q29" s="850">
        <v>3.3913022242142534</v>
      </c>
      <c r="R29" s="957">
        <v>2.4789195690480783</v>
      </c>
      <c r="S29" s="851">
        <v>2.5465187925745822</v>
      </c>
    </row>
    <row r="30" spans="1:19" x14ac:dyDescent="0.2">
      <c r="A30" s="16">
        <v>1981</v>
      </c>
      <c r="B30" s="1039">
        <v>0.63334435224533081</v>
      </c>
      <c r="C30" s="848">
        <v>0.44664129614830017</v>
      </c>
      <c r="D30" s="295">
        <v>0.55054885149002075</v>
      </c>
      <c r="E30" s="483">
        <v>0.64031678438186646</v>
      </c>
      <c r="F30" s="483">
        <v>0.35613721609115601</v>
      </c>
      <c r="G30" s="301">
        <v>8.0777861177921295E-2</v>
      </c>
      <c r="H30" s="14">
        <v>6.2152523547410965E-2</v>
      </c>
      <c r="I30" s="14">
        <v>4.4185347855091095E-2</v>
      </c>
      <c r="J30" s="14">
        <v>3.4022722393274307E-2</v>
      </c>
      <c r="K30" s="14">
        <v>3.2765571027994156E-2</v>
      </c>
      <c r="L30" s="14">
        <v>4.0724426507949829E-2</v>
      </c>
      <c r="M30" s="15"/>
      <c r="N30" s="462">
        <v>2.7030695658765418</v>
      </c>
      <c r="O30" s="462">
        <v>2.5967835115513362</v>
      </c>
      <c r="P30" s="462">
        <v>2.3010665970280706</v>
      </c>
      <c r="Q30" s="462">
        <v>3.2802667986610592</v>
      </c>
      <c r="R30" s="958">
        <v>2.4292529485094656</v>
      </c>
      <c r="S30" s="852">
        <v>2.4898748502858634</v>
      </c>
    </row>
    <row r="31" spans="1:19" x14ac:dyDescent="0.2">
      <c r="A31" s="16">
        <v>1982</v>
      </c>
      <c r="B31" s="1039">
        <v>0.62619325518608093</v>
      </c>
      <c r="C31" s="848">
        <v>0.4549616277217865</v>
      </c>
      <c r="D31" s="295">
        <v>0.55607670545578003</v>
      </c>
      <c r="E31" s="483">
        <v>0.6365930438041687</v>
      </c>
      <c r="F31" s="483">
        <v>0.37690427899360657</v>
      </c>
      <c r="G31" s="301">
        <v>9.1509111225605011E-2</v>
      </c>
      <c r="H31" s="14">
        <v>7.0267260074615479E-2</v>
      </c>
      <c r="I31" s="14">
        <v>4.7437109053134918E-2</v>
      </c>
      <c r="J31" s="14">
        <v>3.9674200117588043E-2</v>
      </c>
      <c r="K31" s="14">
        <v>3.4088578075170517E-2</v>
      </c>
      <c r="L31" s="14">
        <v>4.4410932809114456E-2</v>
      </c>
      <c r="M31" s="15"/>
      <c r="N31" s="462">
        <v>2.6275681211146935</v>
      </c>
      <c r="O31" s="462">
        <v>2.513008581183374</v>
      </c>
      <c r="P31" s="462">
        <v>2.2377346871386492</v>
      </c>
      <c r="Q31" s="462">
        <v>3.1522228185941996</v>
      </c>
      <c r="R31" s="958">
        <v>2.3449609252273413</v>
      </c>
      <c r="S31" s="852">
        <v>2.3957593900845207</v>
      </c>
    </row>
    <row r="32" spans="1:19" x14ac:dyDescent="0.2">
      <c r="A32" s="16">
        <v>1983</v>
      </c>
      <c r="B32" s="1039">
        <v>0.63096258044242859</v>
      </c>
      <c r="C32" s="848">
        <v>0.45941293239593506</v>
      </c>
      <c r="D32" s="295">
        <v>0.55494683980941772</v>
      </c>
      <c r="E32" s="483">
        <v>0.62810611724853516</v>
      </c>
      <c r="F32" s="483">
        <v>0.39160287380218506</v>
      </c>
      <c r="G32" s="301">
        <v>0.10534394532442093</v>
      </c>
      <c r="H32" s="14">
        <v>7.8734464943408966E-2</v>
      </c>
      <c r="I32" s="14">
        <v>5.0748135894536972E-2</v>
      </c>
      <c r="J32" s="14">
        <v>4.2152028530836105E-2</v>
      </c>
      <c r="K32" s="14">
        <v>3.5119082778692245E-2</v>
      </c>
      <c r="L32" s="14">
        <v>3.6627259105443954E-2</v>
      </c>
      <c r="M32" s="15"/>
      <c r="N32" s="462">
        <v>2.5032746624241629</v>
      </c>
      <c r="O32" s="462">
        <v>2.4061903121243882</v>
      </c>
      <c r="P32" s="462">
        <v>2.121789293473364</v>
      </c>
      <c r="Q32" s="462">
        <v>3.1020309943311561</v>
      </c>
      <c r="R32" s="958">
        <v>2.2444092966568774</v>
      </c>
      <c r="S32" s="852">
        <v>2.2973538649746068</v>
      </c>
    </row>
    <row r="33" spans="1:19" x14ac:dyDescent="0.2">
      <c r="A33" s="16">
        <v>1984</v>
      </c>
      <c r="B33" s="1039">
        <v>0.64008426666259766</v>
      </c>
      <c r="C33" s="848">
        <v>0.45790532231330872</v>
      </c>
      <c r="D33" s="295">
        <v>0.55333954095840454</v>
      </c>
      <c r="E33" s="483">
        <v>0.63004857301712036</v>
      </c>
      <c r="F33" s="483">
        <v>0.38583281636238098</v>
      </c>
      <c r="G33" s="301">
        <v>0.10707445442676544</v>
      </c>
      <c r="H33" s="14">
        <v>8.529074490070343E-2</v>
      </c>
      <c r="I33" s="14">
        <v>6.1032507568597794E-2</v>
      </c>
      <c r="J33" s="934">
        <f>(J$36-J$32)/4+J32</f>
        <v>4.5535380020737648E-2</v>
      </c>
      <c r="K33" s="934">
        <f t="shared" ref="K33:L35" si="6">(K$36-K$32)/4+K32</f>
        <v>3.6419497802853584E-2</v>
      </c>
      <c r="L33" s="934">
        <f t="shared" si="6"/>
        <v>3.4025687258690596E-2</v>
      </c>
      <c r="M33" s="15"/>
      <c r="N33" s="462">
        <v>2.5412700828266237</v>
      </c>
      <c r="O33" s="462">
        <v>2.4217331519469321</v>
      </c>
      <c r="P33" s="462">
        <v>2.1324381545870397</v>
      </c>
      <c r="Q33" s="462">
        <v>3.1456712698495628</v>
      </c>
      <c r="R33" s="958">
        <v>2.2911135644132474</v>
      </c>
      <c r="S33" s="852">
        <v>2.3282382903574841</v>
      </c>
    </row>
    <row r="34" spans="1:19" x14ac:dyDescent="0.2">
      <c r="A34" s="16">
        <v>1985</v>
      </c>
      <c r="B34" s="1039">
        <v>0.64209556579589844</v>
      </c>
      <c r="C34" s="848">
        <f t="shared" ref="C34:F34" si="7">(C33+C35)/2</f>
        <v>0.46330314874649048</v>
      </c>
      <c r="D34" s="295">
        <f t="shared" si="7"/>
        <v>0.55483487248420715</v>
      </c>
      <c r="E34" s="483">
        <f t="shared" si="7"/>
        <v>0.62925970554351807</v>
      </c>
      <c r="F34" s="483">
        <f t="shared" si="7"/>
        <v>0.39215199649333954</v>
      </c>
      <c r="G34" s="301">
        <f>(G33+G35)/2</f>
        <v>0.11528579890727997</v>
      </c>
      <c r="H34" s="14">
        <f>(H33+H35)/2</f>
        <v>8.4943491965532303E-2</v>
      </c>
      <c r="I34" s="14">
        <f t="shared" ref="I34" si="8">(I33+I35)/2</f>
        <v>5.5129721760749817E-2</v>
      </c>
      <c r="J34" s="934">
        <f t="shared" ref="J34:J35" si="9">(J$36-J$32)/4+J33</f>
        <v>4.8918731510639191E-2</v>
      </c>
      <c r="K34" s="934">
        <f t="shared" si="6"/>
        <v>3.7719912827014923E-2</v>
      </c>
      <c r="L34" s="934">
        <f t="shared" si="6"/>
        <v>3.1424115411937237E-2</v>
      </c>
      <c r="M34" s="15"/>
      <c r="N34" s="462">
        <v>2.4832376014426476</v>
      </c>
      <c r="O34" s="462">
        <v>2.3712506505648934</v>
      </c>
      <c r="P34" s="462">
        <v>2.1171770743918077</v>
      </c>
      <c r="Q34" s="462">
        <v>3.0037073202457334</v>
      </c>
      <c r="R34" s="958">
        <v>2.2532393786688982</v>
      </c>
      <c r="S34" s="852">
        <v>2.2845986728929879</v>
      </c>
    </row>
    <row r="35" spans="1:19" x14ac:dyDescent="0.2">
      <c r="A35" s="16">
        <v>1986</v>
      </c>
      <c r="B35" s="1039">
        <v>0.64930292963981628</v>
      </c>
      <c r="C35" s="848">
        <v>0.46870097517967224</v>
      </c>
      <c r="D35" s="295">
        <v>0.55633020401000977</v>
      </c>
      <c r="E35" s="483">
        <v>0.62847083806991577</v>
      </c>
      <c r="F35" s="483">
        <v>0.3984711766242981</v>
      </c>
      <c r="G35" s="301">
        <v>0.12349714338779449</v>
      </c>
      <c r="H35" s="14">
        <v>8.4596239030361176E-2</v>
      </c>
      <c r="I35" s="14">
        <v>4.922693595290184E-2</v>
      </c>
      <c r="J35" s="934">
        <f t="shared" si="9"/>
        <v>5.2302083000540733E-2</v>
      </c>
      <c r="K35" s="934">
        <f t="shared" si="6"/>
        <v>3.9020327851176262E-2</v>
      </c>
      <c r="L35" s="934">
        <f t="shared" si="6"/>
        <v>2.8822543565183878E-2</v>
      </c>
      <c r="M35" s="15"/>
      <c r="N35" s="462">
        <v>2.4463920750832955</v>
      </c>
      <c r="O35" s="462">
        <v>2.3332764932341643</v>
      </c>
      <c r="P35" s="462">
        <v>2.07524244878815</v>
      </c>
      <c r="Q35" s="462">
        <v>2.9921213411456624</v>
      </c>
      <c r="R35" s="958">
        <v>2.2228613693647534</v>
      </c>
      <c r="S35" s="852">
        <v>2.2509196090154564</v>
      </c>
    </row>
    <row r="36" spans="1:19" x14ac:dyDescent="0.2">
      <c r="A36" s="16">
        <v>1987</v>
      </c>
      <c r="B36" s="1039">
        <v>0.65174338221549988</v>
      </c>
      <c r="C36" s="848">
        <v>0.4644913375377655</v>
      </c>
      <c r="D36" s="295">
        <v>0.55222409963607788</v>
      </c>
      <c r="E36" s="483">
        <v>0.62086820602416992</v>
      </c>
      <c r="F36" s="483">
        <v>0.40339556336402893</v>
      </c>
      <c r="G36" s="301">
        <v>0.12895871698856354</v>
      </c>
      <c r="H36" s="14">
        <v>9.5530249178409576E-2</v>
      </c>
      <c r="I36" s="14">
        <v>5.8213979005813599E-2</v>
      </c>
      <c r="J36" s="14">
        <v>5.5685434490442276E-2</v>
      </c>
      <c r="K36" s="14">
        <v>4.0320742875337601E-2</v>
      </c>
      <c r="L36" s="14">
        <v>2.6220971718430519E-2</v>
      </c>
      <c r="M36" s="15"/>
      <c r="N36" s="462">
        <v>2.3908748911217059</v>
      </c>
      <c r="O36" s="462">
        <v>2.2552148365205849</v>
      </c>
      <c r="P36" s="462">
        <v>1.9994093430579751</v>
      </c>
      <c r="Q36" s="462">
        <v>2.9074466504296721</v>
      </c>
      <c r="R36" s="958">
        <v>2.1745874605037847</v>
      </c>
      <c r="S36" s="852">
        <v>2.179703214311119</v>
      </c>
    </row>
    <row r="37" spans="1:19" x14ac:dyDescent="0.2">
      <c r="A37" s="16">
        <v>1988</v>
      </c>
      <c r="B37" s="1039">
        <v>0.6585298478603363</v>
      </c>
      <c r="C37" s="848">
        <v>0.46330359578132629</v>
      </c>
      <c r="D37" s="295">
        <v>0.54973649978637695</v>
      </c>
      <c r="E37" s="483">
        <v>0.6180955171585083</v>
      </c>
      <c r="F37" s="483">
        <v>0.40377441048622131</v>
      </c>
      <c r="G37" s="301">
        <v>0.14109501242637634</v>
      </c>
      <c r="H37" s="14">
        <v>0.10430058091878891</v>
      </c>
      <c r="I37" s="14">
        <v>7.0106729865074158E-2</v>
      </c>
      <c r="J37" s="14">
        <v>6.2519878149032593E-2</v>
      </c>
      <c r="K37" s="14">
        <v>3.9807889610528946E-2</v>
      </c>
      <c r="L37" s="14">
        <v>3.6209318786859512E-2</v>
      </c>
      <c r="M37" s="15"/>
      <c r="N37" s="462">
        <v>2.3827684038964523</v>
      </c>
      <c r="O37" s="462">
        <v>2.2417521905804656</v>
      </c>
      <c r="P37" s="462">
        <v>1.9729226602073155</v>
      </c>
      <c r="Q37" s="462">
        <v>2.906841886079675</v>
      </c>
      <c r="R37" s="958">
        <v>2.1837561291229055</v>
      </c>
      <c r="S37" s="852">
        <v>2.1767333494227077</v>
      </c>
    </row>
    <row r="38" spans="1:19" x14ac:dyDescent="0.2">
      <c r="A38" s="20">
        <v>1989</v>
      </c>
      <c r="B38" s="1040">
        <v>0.6701335608959198</v>
      </c>
      <c r="C38" s="849">
        <v>0.46896624565124512</v>
      </c>
      <c r="D38" s="296">
        <v>0.55065494775772095</v>
      </c>
      <c r="E38" s="487">
        <v>0.61829078197479248</v>
      </c>
      <c r="F38" s="487">
        <v>0.40814477205276489</v>
      </c>
      <c r="G38" s="302">
        <v>0.15415461361408234</v>
      </c>
      <c r="H38" s="19">
        <v>0.11616116762161255</v>
      </c>
      <c r="I38" s="19">
        <v>7.66768679022789E-2</v>
      </c>
      <c r="J38" s="19">
        <v>6.2686383724212646E-2</v>
      </c>
      <c r="K38" s="19">
        <v>4.0992915630340576E-2</v>
      </c>
      <c r="L38" s="19">
        <v>3.1422000378370285E-2</v>
      </c>
      <c r="M38" s="841"/>
      <c r="N38" s="460">
        <v>2.3039202809492982</v>
      </c>
      <c r="O38" s="460">
        <v>2.1654255984213577</v>
      </c>
      <c r="P38" s="460">
        <v>1.9047400683126872</v>
      </c>
      <c r="Q38" s="460">
        <v>2.8176326634780491</v>
      </c>
      <c r="R38" s="959">
        <v>2.1153953827809393</v>
      </c>
      <c r="S38" s="853">
        <v>2.1054050013098813</v>
      </c>
    </row>
    <row r="39" spans="1:19" x14ac:dyDescent="0.2">
      <c r="A39" s="24">
        <v>1990</v>
      </c>
      <c r="B39" s="1041">
        <v>0.67015689611434937</v>
      </c>
      <c r="C39" s="847">
        <v>0.46868392825126648</v>
      </c>
      <c r="D39" s="297">
        <v>0.54944950342178345</v>
      </c>
      <c r="E39" s="489">
        <v>0.61336642503738403</v>
      </c>
      <c r="F39" s="489">
        <v>0.41471812129020691</v>
      </c>
      <c r="G39" s="303">
        <v>0.16292351484298706</v>
      </c>
      <c r="H39" s="23">
        <v>0.13049857318401337</v>
      </c>
      <c r="I39" s="23">
        <v>7.7317677438259125E-2</v>
      </c>
      <c r="J39" s="23">
        <v>6.5397679805755615E-2</v>
      </c>
      <c r="K39" s="23">
        <v>4.5189365744590759E-2</v>
      </c>
      <c r="L39" s="23">
        <v>3.8705870509147644E-2</v>
      </c>
      <c r="M39" s="842"/>
      <c r="N39" s="850">
        <v>2.2581110657176096</v>
      </c>
      <c r="O39" s="850">
        <v>2.120849432312188</v>
      </c>
      <c r="P39" s="850">
        <v>1.8627121538662961</v>
      </c>
      <c r="Q39" s="850">
        <v>2.7475810377430032</v>
      </c>
      <c r="R39" s="957">
        <v>2.0770368027141264</v>
      </c>
      <c r="S39" s="851">
        <v>2.0653973006932551</v>
      </c>
    </row>
    <row r="40" spans="1:19" x14ac:dyDescent="0.2">
      <c r="A40" s="16">
        <v>1991</v>
      </c>
      <c r="B40" s="1039">
        <v>0.66856870055198669</v>
      </c>
      <c r="C40" s="848">
        <v>0.47027942538261414</v>
      </c>
      <c r="D40" s="295">
        <v>0.54805415868759155</v>
      </c>
      <c r="E40" s="483">
        <v>0.60680586099624634</v>
      </c>
      <c r="F40" s="483">
        <v>0.42298457026481628</v>
      </c>
      <c r="G40" s="301">
        <v>0.17514806985855103</v>
      </c>
      <c r="H40" s="14">
        <v>0.12898167967796326</v>
      </c>
      <c r="I40" s="14">
        <v>7.6208986341953278E-2</v>
      </c>
      <c r="J40" s="14">
        <v>6.3888438045978546E-2</v>
      </c>
      <c r="K40" s="14">
        <v>5.2817244082689285E-2</v>
      </c>
      <c r="L40" s="14">
        <v>4.1827794164419174E-2</v>
      </c>
      <c r="M40" s="15"/>
      <c r="N40" s="462">
        <v>2.1750890484823748</v>
      </c>
      <c r="O40" s="462">
        <v>2.0379175103235361</v>
      </c>
      <c r="P40" s="462">
        <v>1.7912906961452968</v>
      </c>
      <c r="Q40" s="462">
        <v>2.6127988394640034</v>
      </c>
      <c r="R40" s="958">
        <v>1.9966216184795509</v>
      </c>
      <c r="S40" s="852">
        <v>1.9805022319326222</v>
      </c>
    </row>
    <row r="41" spans="1:19" x14ac:dyDescent="0.2">
      <c r="A41" s="16">
        <v>1992</v>
      </c>
      <c r="B41" s="1039">
        <v>0.66482675075531006</v>
      </c>
      <c r="C41" s="848">
        <v>0.4738210141658783</v>
      </c>
      <c r="D41" s="295">
        <v>0.54822021722793579</v>
      </c>
      <c r="E41" s="483">
        <v>0.60436844825744629</v>
      </c>
      <c r="F41" s="483">
        <v>0.42701655626296997</v>
      </c>
      <c r="G41" s="301">
        <v>0.20040331780910492</v>
      </c>
      <c r="H41" s="14">
        <v>0.14787702262401581</v>
      </c>
      <c r="I41" s="14">
        <v>8.5435472428798676E-2</v>
      </c>
      <c r="J41" s="14">
        <v>7.952234148979187E-2</v>
      </c>
      <c r="K41" s="14">
        <v>5.4269604384899139E-2</v>
      </c>
      <c r="L41" s="14">
        <v>4.2600873857736588E-2</v>
      </c>
      <c r="M41" s="15"/>
      <c r="N41" s="462">
        <v>2.1357605764954783</v>
      </c>
      <c r="O41" s="462">
        <v>2.0013113267857365</v>
      </c>
      <c r="P41" s="462">
        <v>1.7548923172527782</v>
      </c>
      <c r="Q41" s="462">
        <v>2.5428411977740444</v>
      </c>
      <c r="R41" s="958">
        <v>1.9655784265813545</v>
      </c>
      <c r="S41" s="852">
        <v>1.9505357815701612</v>
      </c>
    </row>
    <row r="42" spans="1:19" x14ac:dyDescent="0.2">
      <c r="A42" s="16">
        <v>1993</v>
      </c>
      <c r="B42" s="1039">
        <v>0.65962812304496765</v>
      </c>
      <c r="C42" s="848">
        <v>0.47335606813430786</v>
      </c>
      <c r="D42" s="295">
        <v>0.55143630504608154</v>
      </c>
      <c r="E42" s="483">
        <v>0.61023467779159546</v>
      </c>
      <c r="F42" s="483">
        <v>0.42397198081016541</v>
      </c>
      <c r="G42" s="301">
        <v>0.18867780268192291</v>
      </c>
      <c r="H42" s="14">
        <v>0.13754700124263763</v>
      </c>
      <c r="I42" s="14">
        <v>8.5187077522277832E-2</v>
      </c>
      <c r="J42" s="14">
        <v>7.2515569627285004E-2</v>
      </c>
      <c r="K42" s="14">
        <v>6.0413036495447159E-2</v>
      </c>
      <c r="L42" s="14">
        <v>4.8060975968837738E-2</v>
      </c>
      <c r="M42" s="15"/>
      <c r="N42" s="462">
        <v>2.1795716553546201</v>
      </c>
      <c r="O42" s="462">
        <v>2.0336319189118952</v>
      </c>
      <c r="P42" s="462">
        <v>1.7705647498360466</v>
      </c>
      <c r="Q42" s="462">
        <v>2.589816573921202</v>
      </c>
      <c r="R42" s="958">
        <v>1.9991245938709314</v>
      </c>
      <c r="S42" s="852">
        <v>1.9792860138670023</v>
      </c>
    </row>
    <row r="43" spans="1:19" x14ac:dyDescent="0.2">
      <c r="A43" s="16">
        <v>1994</v>
      </c>
      <c r="B43" s="1039">
        <v>0.66648215055465698</v>
      </c>
      <c r="C43" s="848">
        <v>0.47350168228149414</v>
      </c>
      <c r="D43" s="295">
        <v>0.54931807518005371</v>
      </c>
      <c r="E43" s="483">
        <v>0.60919153690338135</v>
      </c>
      <c r="F43" s="483">
        <v>0.42052945494651794</v>
      </c>
      <c r="G43" s="301">
        <v>0.18096855282783508</v>
      </c>
      <c r="H43" s="14">
        <v>0.13652254641056061</v>
      </c>
      <c r="I43" s="14">
        <v>8.7980315089225769E-2</v>
      </c>
      <c r="J43" s="14">
        <v>7.7303089201450348E-2</v>
      </c>
      <c r="K43" s="14">
        <v>6.3586249947547913E-2</v>
      </c>
      <c r="L43" s="14">
        <v>5.2088525146245956E-2</v>
      </c>
      <c r="M43" s="15"/>
      <c r="N43" s="462">
        <v>2.1851206617439214</v>
      </c>
      <c r="O43" s="462">
        <v>2.0421162731668154</v>
      </c>
      <c r="P43" s="462">
        <v>1.7836198850752476</v>
      </c>
      <c r="Q43" s="462">
        <v>2.5739207845217713</v>
      </c>
      <c r="R43" s="958">
        <v>2.0104220017177457</v>
      </c>
      <c r="S43" s="852">
        <v>1.9890732285405597</v>
      </c>
    </row>
    <row r="44" spans="1:19" x14ac:dyDescent="0.2">
      <c r="A44" s="16">
        <v>1995</v>
      </c>
      <c r="B44" s="1039">
        <v>0.67634317278862</v>
      </c>
      <c r="C44" s="848">
        <v>0.47832769155502319</v>
      </c>
      <c r="D44" s="295">
        <v>0.55157750844955444</v>
      </c>
      <c r="E44" s="483">
        <v>0.61110669374465942</v>
      </c>
      <c r="F44" s="483">
        <v>0.42558211088180542</v>
      </c>
      <c r="G44" s="301">
        <v>0.19607272744178772</v>
      </c>
      <c r="H44" s="14">
        <v>0.1498444527387619</v>
      </c>
      <c r="I44" s="14">
        <v>9.7810894250869751E-2</v>
      </c>
      <c r="J44" s="14">
        <v>8.7800845503807068E-2</v>
      </c>
      <c r="K44" s="14">
        <v>6.9180943071842194E-2</v>
      </c>
      <c r="L44" s="14">
        <v>5.2979093044996262E-2</v>
      </c>
      <c r="M44" s="15"/>
      <c r="N44" s="462">
        <v>2.1340090720792357</v>
      </c>
      <c r="O44" s="462">
        <v>1.9905674122241261</v>
      </c>
      <c r="P44" s="462">
        <v>1.7816786895165777</v>
      </c>
      <c r="Q44" s="462">
        <v>2.3885528816922865</v>
      </c>
      <c r="R44" s="958">
        <v>1.977573931267566</v>
      </c>
      <c r="S44" s="852">
        <v>1.9504102742771954</v>
      </c>
    </row>
    <row r="45" spans="1:19" x14ac:dyDescent="0.2">
      <c r="A45" s="16">
        <v>1996</v>
      </c>
      <c r="B45" s="1039">
        <v>0.68245702981948853</v>
      </c>
      <c r="C45" s="848">
        <v>0.47553920745849609</v>
      </c>
      <c r="D45" s="295">
        <v>0.54537391662597656</v>
      </c>
      <c r="E45" s="483">
        <v>0.60249733924865723</v>
      </c>
      <c r="F45" s="483">
        <v>0.42541944980621338</v>
      </c>
      <c r="G45" s="301">
        <v>0.2058718204498291</v>
      </c>
      <c r="H45" s="14">
        <v>0.16356708109378815</v>
      </c>
      <c r="I45" s="14">
        <v>9.8429568111896515E-2</v>
      </c>
      <c r="J45" s="14">
        <v>8.5951134562492371E-2</v>
      </c>
      <c r="K45" s="14">
        <v>7.2089135646820068E-2</v>
      </c>
      <c r="L45" s="14">
        <v>5.9733577072620392E-2</v>
      </c>
      <c r="M45" s="15"/>
      <c r="N45" s="462">
        <v>2.0945057055176033</v>
      </c>
      <c r="O45" s="462">
        <v>1.9690470342551556</v>
      </c>
      <c r="P45" s="462">
        <v>1.7126386064973953</v>
      </c>
      <c r="Q45" s="462">
        <v>2.4638490493710257</v>
      </c>
      <c r="R45" s="958">
        <v>1.9457526046619935</v>
      </c>
      <c r="S45" s="852">
        <v>1.9283790365394222</v>
      </c>
    </row>
    <row r="46" spans="1:19" x14ac:dyDescent="0.2">
      <c r="A46" s="16">
        <v>1997</v>
      </c>
      <c r="B46" s="1039">
        <v>0.68217369914054871</v>
      </c>
      <c r="C46" s="848">
        <v>0.48173674941062927</v>
      </c>
      <c r="D46" s="295">
        <v>0.54886138439178467</v>
      </c>
      <c r="E46" s="483">
        <v>0.60634922981262207</v>
      </c>
      <c r="F46" s="483">
        <v>0.42702332139015198</v>
      </c>
      <c r="G46" s="301">
        <v>0.21307028830051422</v>
      </c>
      <c r="H46" s="14">
        <v>0.1663200855255127</v>
      </c>
      <c r="I46" s="14">
        <v>0.10210572183132172</v>
      </c>
      <c r="J46" s="14">
        <v>9.459242969751358E-2</v>
      </c>
      <c r="K46" s="14">
        <v>8.7173283100128174E-2</v>
      </c>
      <c r="L46" s="14">
        <v>7.1240469813346863E-2</v>
      </c>
      <c r="M46" s="15"/>
      <c r="N46" s="462">
        <v>2.1042792988568122</v>
      </c>
      <c r="O46" s="462">
        <v>1.9957107253108273</v>
      </c>
      <c r="P46" s="462">
        <v>1.7546529773166002</v>
      </c>
      <c r="Q46" s="462">
        <v>2.4303215935342974</v>
      </c>
      <c r="R46" s="958">
        <v>1.9609618524565831</v>
      </c>
      <c r="S46" s="852">
        <v>1.9543690291038682</v>
      </c>
    </row>
    <row r="47" spans="1:19" x14ac:dyDescent="0.2">
      <c r="A47" s="16">
        <v>1998</v>
      </c>
      <c r="B47" s="1039">
        <v>0.68264633417129517</v>
      </c>
      <c r="C47" s="848">
        <v>0.48015403747558594</v>
      </c>
      <c r="D47" s="295">
        <v>0.5473862886428833</v>
      </c>
      <c r="E47" s="483">
        <v>0.60461151599884033</v>
      </c>
      <c r="F47" s="483">
        <v>0.42651170492172241</v>
      </c>
      <c r="G47" s="301">
        <v>0.21918752789497375</v>
      </c>
      <c r="H47" s="14">
        <v>0.17405679821968079</v>
      </c>
      <c r="I47" s="14">
        <v>0.11256720870733261</v>
      </c>
      <c r="J47" s="14">
        <v>0.10488844662904739</v>
      </c>
      <c r="K47" s="14">
        <v>8.5502438247203827E-2</v>
      </c>
      <c r="L47" s="14">
        <v>6.8582959473133087E-2</v>
      </c>
      <c r="M47" s="15"/>
      <c r="N47" s="462">
        <v>2.0844886040417134</v>
      </c>
      <c r="O47" s="462">
        <v>1.9801263588519409</v>
      </c>
      <c r="P47" s="462">
        <v>1.7305871197047851</v>
      </c>
      <c r="Q47" s="462">
        <v>2.4190668784938798</v>
      </c>
      <c r="R47" s="958">
        <v>1.9436658101128281</v>
      </c>
      <c r="S47" s="852">
        <v>1.9397626584945107</v>
      </c>
    </row>
    <row r="48" spans="1:19" x14ac:dyDescent="0.2">
      <c r="A48" s="20">
        <v>1999</v>
      </c>
      <c r="B48" s="1040">
        <v>0.68999862670898438</v>
      </c>
      <c r="C48" s="849">
        <v>0.48334959149360657</v>
      </c>
      <c r="D48" s="296">
        <v>0.54805582761764526</v>
      </c>
      <c r="E48" s="487">
        <v>0.60454106330871582</v>
      </c>
      <c r="F48" s="487">
        <v>0.42969992756843567</v>
      </c>
      <c r="G48" s="302">
        <v>0.21937748789787292</v>
      </c>
      <c r="H48" s="19">
        <v>0.18851464986801147</v>
      </c>
      <c r="I48" s="19">
        <v>0.12740369141101837</v>
      </c>
      <c r="J48" s="19">
        <v>0.11105736345052719</v>
      </c>
      <c r="K48" s="19">
        <v>9.3023926019668579E-2</v>
      </c>
      <c r="L48" s="19">
        <v>7.0504404604434967E-2</v>
      </c>
      <c r="M48" s="841"/>
      <c r="N48" s="460">
        <v>2.0879626558705686</v>
      </c>
      <c r="O48" s="460">
        <v>1.9802408984194297</v>
      </c>
      <c r="P48" s="460">
        <v>1.7492134467557685</v>
      </c>
      <c r="Q48" s="460">
        <v>2.3744608949877586</v>
      </c>
      <c r="R48" s="959">
        <v>1.941539276088734</v>
      </c>
      <c r="S48" s="853">
        <v>1.9398882742589951</v>
      </c>
    </row>
    <row r="49" spans="1:19" x14ac:dyDescent="0.2">
      <c r="A49" s="24">
        <v>2000</v>
      </c>
      <c r="B49" s="1041">
        <v>0.69237369298934937</v>
      </c>
      <c r="C49" s="847">
        <v>0.48300978541374207</v>
      </c>
      <c r="D49" s="297">
        <v>0.54535722732543945</v>
      </c>
      <c r="E49" s="489">
        <v>0.6009717583656311</v>
      </c>
      <c r="F49" s="489">
        <v>0.42890939116477966</v>
      </c>
      <c r="G49" s="303">
        <v>0.22690553963184357</v>
      </c>
      <c r="H49" s="23">
        <v>0.19128845632076263</v>
      </c>
      <c r="I49" s="23">
        <v>0.13340626657009125</v>
      </c>
      <c r="J49" s="23">
        <v>0.11562115699052811</v>
      </c>
      <c r="K49" s="23">
        <v>9.7661182284355164E-2</v>
      </c>
      <c r="L49" s="23">
        <v>7.5755447149276733E-2</v>
      </c>
      <c r="M49" s="842"/>
      <c r="N49" s="850">
        <v>2.0615350959767382</v>
      </c>
      <c r="O49" s="850">
        <v>1.9644127396928697</v>
      </c>
      <c r="P49" s="850">
        <v>1.7160731407622889</v>
      </c>
      <c r="Q49" s="850">
        <v>2.3857862461902948</v>
      </c>
      <c r="R49" s="957">
        <v>1.9268312696255707</v>
      </c>
      <c r="S49" s="851">
        <v>1.9288689628066293</v>
      </c>
    </row>
    <row r="50" spans="1:19" x14ac:dyDescent="0.2">
      <c r="A50" s="16">
        <v>2001</v>
      </c>
      <c r="B50" s="1039">
        <v>0.68952679634094238</v>
      </c>
      <c r="C50" s="848">
        <v>0.48081383109092712</v>
      </c>
      <c r="D50" s="295">
        <v>0.54525494575500488</v>
      </c>
      <c r="E50" s="483">
        <v>0.59826433658599854</v>
      </c>
      <c r="F50" s="483">
        <v>0.43435406684875488</v>
      </c>
      <c r="G50" s="301">
        <v>0.2293403148651123</v>
      </c>
      <c r="H50" s="14">
        <v>0.19534173607826233</v>
      </c>
      <c r="I50" s="14">
        <v>0.13659192621707916</v>
      </c>
      <c r="J50" s="14">
        <v>0.12607565522193909</v>
      </c>
      <c r="K50" s="14">
        <v>9.910903126001358E-2</v>
      </c>
      <c r="L50" s="14">
        <v>7.5685590505599976E-2</v>
      </c>
      <c r="M50" s="15"/>
      <c r="N50" s="462">
        <v>2.0251047922663283</v>
      </c>
      <c r="O50" s="462">
        <v>1.9286495477724204</v>
      </c>
      <c r="P50" s="462">
        <v>1.7074214027563617</v>
      </c>
      <c r="Q50" s="462">
        <v>2.2828249434060202</v>
      </c>
      <c r="R50" s="958">
        <v>1.8863637317772017</v>
      </c>
      <c r="S50" s="852">
        <v>1.883504659507792</v>
      </c>
    </row>
    <row r="51" spans="1:19" x14ac:dyDescent="0.2">
      <c r="A51" s="16">
        <v>2002</v>
      </c>
      <c r="B51" s="1039">
        <v>0.68454429507255554</v>
      </c>
      <c r="C51" s="848">
        <v>0.48045298457145691</v>
      </c>
      <c r="D51" s="295">
        <v>0.54435056447982788</v>
      </c>
      <c r="E51" s="483">
        <v>0.59748572111129761</v>
      </c>
      <c r="F51" s="483">
        <v>0.43194416165351868</v>
      </c>
      <c r="G51" s="301">
        <v>0.23496589064598083</v>
      </c>
      <c r="H51" s="14">
        <v>0.19881223142147064</v>
      </c>
      <c r="I51" s="14">
        <v>0.15006494522094727</v>
      </c>
      <c r="J51" s="14">
        <v>0.12449023127555847</v>
      </c>
      <c r="K51" s="14">
        <v>9.8802700638771057E-2</v>
      </c>
      <c r="L51" s="14">
        <v>7.8122623264789581E-2</v>
      </c>
      <c r="M51" s="15"/>
      <c r="N51" s="462">
        <v>1.9733404627477251</v>
      </c>
      <c r="O51" s="462">
        <v>1.8752252806776515</v>
      </c>
      <c r="P51" s="462">
        <v>1.6653351627737809</v>
      </c>
      <c r="Q51" s="462">
        <v>2.1914940337248376</v>
      </c>
      <c r="R51" s="958">
        <v>1.8370377989953524</v>
      </c>
      <c r="S51" s="852">
        <v>1.830417817918468</v>
      </c>
    </row>
    <row r="52" spans="1:19" x14ac:dyDescent="0.2">
      <c r="A52" s="16">
        <v>2003</v>
      </c>
      <c r="B52" s="1039">
        <v>0.67915785312652588</v>
      </c>
      <c r="C52" s="848">
        <v>0.48102882504463196</v>
      </c>
      <c r="D52" s="295">
        <v>0.54287689924240112</v>
      </c>
      <c r="E52" s="483">
        <v>0.59202510118484497</v>
      </c>
      <c r="F52" s="483">
        <v>0.43732672929763794</v>
      </c>
      <c r="G52" s="301">
        <v>0.24746093153953552</v>
      </c>
      <c r="H52" s="14">
        <v>0.21681134402751923</v>
      </c>
      <c r="I52" s="14">
        <v>0.16082169115543365</v>
      </c>
      <c r="J52" s="14">
        <v>0.133631631731987</v>
      </c>
      <c r="K52" s="14">
        <v>0.10798535495996475</v>
      </c>
      <c r="L52" s="14">
        <v>7.066066563129425E-2</v>
      </c>
      <c r="M52" s="15"/>
      <c r="N52" s="462">
        <v>1.9110900836059039</v>
      </c>
      <c r="O52" s="462">
        <v>1.8184615655093079</v>
      </c>
      <c r="P52" s="462">
        <v>1.6109780689494453</v>
      </c>
      <c r="Q52" s="462">
        <v>2.1258323924011933</v>
      </c>
      <c r="R52" s="958">
        <v>1.7871961082863907</v>
      </c>
      <c r="S52" s="852">
        <v>1.7754975365374326</v>
      </c>
    </row>
    <row r="53" spans="1:19" x14ac:dyDescent="0.2">
      <c r="A53" s="16">
        <v>2004</v>
      </c>
      <c r="B53" s="1039">
        <v>0.68377146124839783</v>
      </c>
      <c r="C53" s="848">
        <v>0.48305585980415344</v>
      </c>
      <c r="D53" s="295">
        <v>0.54350167512893677</v>
      </c>
      <c r="E53" s="483">
        <v>0.59334111213684082</v>
      </c>
      <c r="F53" s="483">
        <v>0.43717971444129944</v>
      </c>
      <c r="G53" s="301">
        <v>0.2526252269744873</v>
      </c>
      <c r="H53" s="14">
        <v>0.21192461252212524</v>
      </c>
      <c r="I53" s="14">
        <v>0.15259431302547455</v>
      </c>
      <c r="J53" s="14">
        <v>0.13535936176776886</v>
      </c>
      <c r="K53" s="14">
        <v>0.10476609319448471</v>
      </c>
      <c r="L53" s="14">
        <v>7.6398864388465881E-2</v>
      </c>
      <c r="M53" s="15"/>
      <c r="N53" s="462">
        <v>1.9205248386822105</v>
      </c>
      <c r="O53" s="462">
        <v>1.8396756115348902</v>
      </c>
      <c r="P53" s="462">
        <v>1.6281116577092207</v>
      </c>
      <c r="Q53" s="462">
        <v>2.1430919863758988</v>
      </c>
      <c r="R53" s="958">
        <v>1.8011210276608867</v>
      </c>
      <c r="S53" s="852">
        <v>1.7974932343041816</v>
      </c>
    </row>
    <row r="54" spans="1:19" x14ac:dyDescent="0.2">
      <c r="A54" s="16">
        <v>2005</v>
      </c>
      <c r="B54" s="1039">
        <v>0.68496653437614441</v>
      </c>
      <c r="C54" s="848">
        <v>0.48142623901367188</v>
      </c>
      <c r="D54" s="295">
        <v>0.54351347684860229</v>
      </c>
      <c r="E54" s="483">
        <v>0.59158617258071899</v>
      </c>
      <c r="F54" s="483">
        <v>0.4414551854133606</v>
      </c>
      <c r="G54" s="301">
        <v>0.23865441977977753</v>
      </c>
      <c r="H54" s="14">
        <v>0.20741747319698334</v>
      </c>
      <c r="I54" s="14">
        <v>0.15842238068580627</v>
      </c>
      <c r="J54" s="14">
        <v>0.13705150783061981</v>
      </c>
      <c r="K54" s="14">
        <v>0.11106061935424805</v>
      </c>
      <c r="L54" s="14">
        <v>6.7619718611240387E-2</v>
      </c>
      <c r="M54" s="15"/>
      <c r="N54" s="462">
        <v>1.9479480622834433</v>
      </c>
      <c r="O54" s="462">
        <v>1.8707102402350442</v>
      </c>
      <c r="P54" s="462">
        <v>1.6396174171890294</v>
      </c>
      <c r="Q54" s="462">
        <v>2.1963956855914675</v>
      </c>
      <c r="R54" s="958">
        <v>1.827208907581827</v>
      </c>
      <c r="S54" s="852">
        <v>1.8292054069593728</v>
      </c>
    </row>
    <row r="55" spans="1:19" x14ac:dyDescent="0.2">
      <c r="A55" s="16">
        <v>2006</v>
      </c>
      <c r="B55" s="1039">
        <v>0.69057402014732361</v>
      </c>
      <c r="C55" s="848">
        <v>0.48528975248336792</v>
      </c>
      <c r="D55" s="295">
        <v>0.54379701614379883</v>
      </c>
      <c r="E55" s="483">
        <v>0.58814996480941772</v>
      </c>
      <c r="F55" s="483">
        <v>0.44996115565299988</v>
      </c>
      <c r="G55" s="301">
        <v>0.24991950392723083</v>
      </c>
      <c r="H55" s="14">
        <v>0.21717482805252075</v>
      </c>
      <c r="I55" s="14">
        <v>0.1465168297290802</v>
      </c>
      <c r="J55" s="14">
        <v>0.13610963523387909</v>
      </c>
      <c r="K55" s="14">
        <v>0.11575936526060104</v>
      </c>
      <c r="L55" s="14">
        <v>0.13963799178600311</v>
      </c>
      <c r="M55" s="15"/>
      <c r="N55" s="462">
        <v>1.8938074687841648</v>
      </c>
      <c r="O55" s="462">
        <v>1.8190460588944222</v>
      </c>
      <c r="P55" s="462">
        <v>1.6128243186370437</v>
      </c>
      <c r="Q55" s="462">
        <v>2.0955624530924086</v>
      </c>
      <c r="R55" s="958">
        <v>1.7814694155956996</v>
      </c>
      <c r="S55" s="852">
        <v>1.7818799337743503</v>
      </c>
    </row>
    <row r="56" spans="1:19" x14ac:dyDescent="0.2">
      <c r="A56" s="16">
        <v>2007</v>
      </c>
      <c r="B56" s="1039">
        <v>0.70193642377853394</v>
      </c>
      <c r="C56" s="848">
        <v>0.48650276660919189</v>
      </c>
      <c r="D56" s="295">
        <v>0.54396545886993408</v>
      </c>
      <c r="E56" s="483">
        <v>0.59358412027359009</v>
      </c>
      <c r="F56" s="483">
        <v>0.44147071242332458</v>
      </c>
      <c r="G56" s="301">
        <v>0.26030233502388</v>
      </c>
      <c r="H56" s="14">
        <v>0.21844112873077393</v>
      </c>
      <c r="I56" s="14">
        <v>0.16764025390148163</v>
      </c>
      <c r="J56" s="14">
        <v>0.14686515927314758</v>
      </c>
      <c r="K56" s="14">
        <v>0.11177264899015427</v>
      </c>
      <c r="L56" s="14">
        <v>8.2588143646717072E-2</v>
      </c>
      <c r="M56" s="15"/>
      <c r="N56" s="462">
        <v>1.9105896545339571</v>
      </c>
      <c r="O56" s="462">
        <v>1.8447947801208553</v>
      </c>
      <c r="P56" s="462">
        <v>1.6151689520275021</v>
      </c>
      <c r="Q56" s="462">
        <v>2.1534992313311982</v>
      </c>
      <c r="R56" s="958">
        <v>1.7921080366251978</v>
      </c>
      <c r="S56" s="852">
        <v>1.8027631791913792</v>
      </c>
    </row>
    <row r="57" spans="1:19" x14ac:dyDescent="0.2">
      <c r="A57" s="16">
        <v>2008</v>
      </c>
      <c r="B57" s="1039">
        <v>0.69982728362083435</v>
      </c>
      <c r="C57" s="848">
        <v>0.48609018325805664</v>
      </c>
      <c r="D57" s="295">
        <v>0.54107528924942017</v>
      </c>
      <c r="E57" s="483">
        <v>0.58400452136993408</v>
      </c>
      <c r="F57" s="483">
        <v>0.45145410299301147</v>
      </c>
      <c r="G57" s="301">
        <v>0.26337900757789612</v>
      </c>
      <c r="H57" s="14">
        <v>0.22098803520202637</v>
      </c>
      <c r="I57" s="14">
        <v>0.16311769187450409</v>
      </c>
      <c r="J57" s="14">
        <v>0.13609316945075989</v>
      </c>
      <c r="K57" s="14">
        <v>0.10845235735177994</v>
      </c>
      <c r="L57" s="14">
        <v>8.0832958221435547E-2</v>
      </c>
      <c r="M57" s="15"/>
      <c r="N57" s="462">
        <v>1.8565939640248863</v>
      </c>
      <c r="O57" s="462">
        <v>1.7794289951346629</v>
      </c>
      <c r="P57" s="462">
        <v>1.5465501058896103</v>
      </c>
      <c r="Q57" s="462">
        <v>2.0880793611082691</v>
      </c>
      <c r="R57" s="958">
        <v>1.7320375503453345</v>
      </c>
      <c r="S57" s="852">
        <v>1.7367596371509499</v>
      </c>
    </row>
    <row r="58" spans="1:19" x14ac:dyDescent="0.2">
      <c r="A58" s="20">
        <v>2009</v>
      </c>
      <c r="B58" s="1040">
        <v>0.67790147662162781</v>
      </c>
      <c r="C58" s="849">
        <v>0.48661559820175171</v>
      </c>
      <c r="D58" s="296">
        <v>0.53921091556549072</v>
      </c>
      <c r="E58" s="487">
        <v>0.57579576969146729</v>
      </c>
      <c r="F58" s="487">
        <v>0.45889285206794739</v>
      </c>
      <c r="G58" s="302">
        <v>0.28634995222091675</v>
      </c>
      <c r="H58" s="19">
        <v>0.24682939052581787</v>
      </c>
      <c r="I58" s="19">
        <v>0.16638267040252686</v>
      </c>
      <c r="J58" s="19">
        <v>0.14268895983695984</v>
      </c>
      <c r="K58" s="19">
        <v>0.11165264993906021</v>
      </c>
      <c r="L58" s="19">
        <v>6.9617599248886108E-2</v>
      </c>
      <c r="M58" s="841"/>
      <c r="N58" s="460">
        <v>1.7642843334222447</v>
      </c>
      <c r="O58" s="460">
        <v>1.695767811826143</v>
      </c>
      <c r="P58" s="460">
        <v>1.4853744701735545</v>
      </c>
      <c r="Q58" s="460">
        <v>1.96101017536808</v>
      </c>
      <c r="R58" s="959">
        <v>1.6519377727922284</v>
      </c>
      <c r="S58" s="853">
        <v>1.652554759392189</v>
      </c>
    </row>
    <row r="59" spans="1:19" x14ac:dyDescent="0.2">
      <c r="A59" s="16">
        <v>2010</v>
      </c>
      <c r="B59" s="1039">
        <v>0.67804494500160217</v>
      </c>
      <c r="C59" s="848">
        <v>0.48312300443649292</v>
      </c>
      <c r="D59" s="295">
        <v>0.53550320863723755</v>
      </c>
      <c r="E59" s="483">
        <v>0.56988710165023804</v>
      </c>
      <c r="F59" s="483">
        <v>0.46000105142593384</v>
      </c>
      <c r="G59" s="301">
        <v>0.27972030639648438</v>
      </c>
      <c r="H59" s="14">
        <v>0.23762241005897522</v>
      </c>
      <c r="I59" s="14">
        <v>0.17462271451950073</v>
      </c>
      <c r="J59" s="14">
        <v>0.14657707512378693</v>
      </c>
      <c r="K59" s="14">
        <v>0.1150069534778595</v>
      </c>
      <c r="L59" s="14">
        <v>7.3849529027938843E-2</v>
      </c>
      <c r="M59" s="15"/>
      <c r="N59" s="462">
        <v>1.7670283638659339</v>
      </c>
      <c r="O59" s="462">
        <v>1.7101422926927414</v>
      </c>
      <c r="P59" s="462">
        <v>1.4879109793891361</v>
      </c>
      <c r="Q59" s="462">
        <v>2.0016393617247918</v>
      </c>
      <c r="R59" s="958">
        <v>1.6501871108273996</v>
      </c>
      <c r="S59" s="852">
        <v>1.6612733960226407</v>
      </c>
    </row>
    <row r="60" spans="1:19" x14ac:dyDescent="0.2">
      <c r="A60" s="16">
        <v>2011</v>
      </c>
      <c r="B60" s="1039">
        <v>0.66642293334007263</v>
      </c>
      <c r="C60" s="848">
        <v>0.48143300414085388</v>
      </c>
      <c r="D60" s="295">
        <v>0.53903627395629883</v>
      </c>
      <c r="E60" s="483">
        <v>0.57809537649154663</v>
      </c>
      <c r="F60" s="483">
        <v>0.45205411314964294</v>
      </c>
      <c r="G60" s="301">
        <v>0.26644742488861084</v>
      </c>
      <c r="H60" s="14">
        <v>0.23096825182437897</v>
      </c>
      <c r="I60" s="14">
        <v>0.16227290034294128</v>
      </c>
      <c r="J60" s="14">
        <v>0.14225709438323975</v>
      </c>
      <c r="K60" s="14">
        <v>0.11094828695058823</v>
      </c>
      <c r="L60" s="14">
        <v>7.3485426604747772E-2</v>
      </c>
      <c r="M60" s="15"/>
      <c r="N60" s="462">
        <v>1.8554591329708638</v>
      </c>
      <c r="O60" s="462">
        <v>1.7957117150192896</v>
      </c>
      <c r="P60" s="462">
        <v>1.535636212102989</v>
      </c>
      <c r="Q60" s="462">
        <v>2.1260129644748349</v>
      </c>
      <c r="R60" s="958">
        <v>1.7352729562130227</v>
      </c>
      <c r="S60" s="852">
        <v>1.7470498248713913</v>
      </c>
    </row>
    <row r="61" spans="1:19" x14ac:dyDescent="0.2">
      <c r="A61" s="16">
        <v>2012</v>
      </c>
      <c r="B61" s="1039">
        <v>0.67921444773674011</v>
      </c>
      <c r="C61" s="848">
        <v>0.48401972651481628</v>
      </c>
      <c r="D61" s="295">
        <v>0.53854113817214966</v>
      </c>
      <c r="E61" s="483">
        <v>0.57538402080535889</v>
      </c>
      <c r="F61" s="483">
        <v>0.45808765292167664</v>
      </c>
      <c r="G61" s="301">
        <v>0.26799041032791138</v>
      </c>
      <c r="H61" s="14">
        <v>0.22735968232154846</v>
      </c>
      <c r="I61" s="14">
        <v>0.17559663951396942</v>
      </c>
      <c r="J61" s="14">
        <v>0.14335811138153076</v>
      </c>
      <c r="K61" s="14">
        <v>0.11161954700946808</v>
      </c>
      <c r="L61" s="14">
        <v>8.3149939775466919E-2</v>
      </c>
      <c r="M61" s="15"/>
      <c r="N61" s="462">
        <v>1.8479772241137655</v>
      </c>
      <c r="O61" s="462">
        <v>1.8212974027533282</v>
      </c>
      <c r="P61" s="462">
        <v>1.5492622288216173</v>
      </c>
      <c r="Q61" s="462">
        <v>2.1724395258785338</v>
      </c>
      <c r="R61" s="958">
        <v>1.7215663040240927</v>
      </c>
      <c r="S61" s="852">
        <v>1.7565694149031352</v>
      </c>
    </row>
    <row r="62" spans="1:19" x14ac:dyDescent="0.2">
      <c r="A62" s="16">
        <v>2013</v>
      </c>
      <c r="B62" s="1039">
        <v>0.67097318172454834</v>
      </c>
      <c r="C62" s="848">
        <v>0.48110383749008179</v>
      </c>
      <c r="D62" s="295">
        <v>0.54099249839782715</v>
      </c>
      <c r="E62" s="483">
        <v>0.58299624919891357</v>
      </c>
      <c r="F62" s="483">
        <v>0.44912105798721313</v>
      </c>
      <c r="G62" s="301">
        <v>0.27320054173469543</v>
      </c>
      <c r="H62" s="14">
        <v>0.23746852576732635</v>
      </c>
      <c r="I62" s="14">
        <v>0.17707261443138123</v>
      </c>
      <c r="J62" s="14">
        <v>0.15453137457370758</v>
      </c>
      <c r="K62" s="14">
        <v>0.13036033511161804</v>
      </c>
      <c r="L62" s="14">
        <v>9.1671675443649292E-2</v>
      </c>
      <c r="M62" s="15"/>
      <c r="N62" s="462">
        <v>1.8620928656150404</v>
      </c>
      <c r="O62" s="462">
        <v>1.7999576534521149</v>
      </c>
      <c r="P62" s="462">
        <v>1.5447597336210561</v>
      </c>
      <c r="Q62" s="462">
        <v>2.1143143328681178</v>
      </c>
      <c r="R62" s="958">
        <v>1.7238209581987045</v>
      </c>
      <c r="S62" s="852">
        <v>1.7340664836123465</v>
      </c>
    </row>
    <row r="63" spans="1:19" x14ac:dyDescent="0.2">
      <c r="A63" s="16">
        <v>2014</v>
      </c>
      <c r="B63" s="1039">
        <v>0.66858518123626709</v>
      </c>
      <c r="C63" s="848">
        <v>0.48194143176078796</v>
      </c>
      <c r="D63" s="295">
        <v>0.54131078720092773</v>
      </c>
      <c r="E63" s="483">
        <v>0.58532494306564331</v>
      </c>
      <c r="F63" s="483">
        <v>0.44439327716827393</v>
      </c>
      <c r="G63" s="301">
        <v>0.27524480223655701</v>
      </c>
      <c r="H63" s="14">
        <v>0.23186884820461273</v>
      </c>
      <c r="I63" s="14">
        <v>0.17268718779087067</v>
      </c>
      <c r="J63" s="14">
        <v>0.15231062471866608</v>
      </c>
      <c r="K63" s="14">
        <v>0.13115791976451874</v>
      </c>
      <c r="L63" s="14">
        <v>9.3593940138816833E-2</v>
      </c>
      <c r="M63" s="15"/>
      <c r="N63" s="462">
        <v>1.8799384214941</v>
      </c>
      <c r="O63" s="462">
        <v>1.8135687534842451</v>
      </c>
      <c r="P63" s="462">
        <v>1.5525706901792202</v>
      </c>
      <c r="Q63" s="462">
        <v>2.1319061800049726</v>
      </c>
      <c r="R63" s="958">
        <v>1.7435931440157491</v>
      </c>
      <c r="S63" s="852">
        <v>1.7510450561023547</v>
      </c>
    </row>
    <row r="64" spans="1:19" x14ac:dyDescent="0.2">
      <c r="A64" s="16">
        <v>2015</v>
      </c>
      <c r="B64" s="1039">
        <v>0.67357087135314941</v>
      </c>
      <c r="C64" s="848">
        <v>0.48384949564933777</v>
      </c>
      <c r="D64" s="295">
        <v>0.54039084911346436</v>
      </c>
      <c r="E64" s="483">
        <v>0.58286011219024658</v>
      </c>
      <c r="F64" s="483">
        <v>0.44733577966690063</v>
      </c>
      <c r="G64" s="301">
        <v>0.28551137447357178</v>
      </c>
      <c r="H64" s="14">
        <v>0.24788330495357513</v>
      </c>
      <c r="I64" s="14">
        <v>0.17969340085983276</v>
      </c>
      <c r="J64" s="14">
        <v>0.15495556592941284</v>
      </c>
      <c r="K64" s="14">
        <v>0.13154572248458862</v>
      </c>
      <c r="L64" s="14">
        <v>0.11072829365730286</v>
      </c>
      <c r="M64" s="15"/>
      <c r="N64" s="462">
        <v>1.8365609404400047</v>
      </c>
      <c r="O64" s="462">
        <v>1.7820611224205474</v>
      </c>
      <c r="P64" s="462">
        <v>1.5314044113794949</v>
      </c>
      <c r="Q64" s="462">
        <v>2.0886415486187349</v>
      </c>
      <c r="R64" s="958">
        <v>1.7042554091540014</v>
      </c>
      <c r="S64" s="852">
        <v>1.7200478137614799</v>
      </c>
    </row>
    <row r="65" spans="1:19" x14ac:dyDescent="0.2">
      <c r="A65" s="16">
        <v>2016</v>
      </c>
      <c r="B65" s="1039">
        <v>0.67599460482597351</v>
      </c>
      <c r="C65" s="848">
        <v>0.48865270614624023</v>
      </c>
      <c r="D65" s="295">
        <v>0.54168796539306641</v>
      </c>
      <c r="E65" s="483">
        <v>0.58285975456237793</v>
      </c>
      <c r="F65" s="483">
        <v>0.45093920826911926</v>
      </c>
      <c r="G65" s="301">
        <v>0.2860713005065918</v>
      </c>
      <c r="H65" s="14">
        <v>0.25245207548141479</v>
      </c>
      <c r="I65" s="14">
        <v>0.17623434960842133</v>
      </c>
      <c r="J65" s="14">
        <v>0.15601640939712524</v>
      </c>
      <c r="K65" s="14">
        <v>0.13065241277217865</v>
      </c>
      <c r="L65" s="14">
        <v>9.1854140162467957E-2</v>
      </c>
      <c r="M65" s="15"/>
      <c r="N65" s="462">
        <v>1.8117515189967477</v>
      </c>
      <c r="O65" s="462">
        <v>1.7703414671145596</v>
      </c>
      <c r="P65" s="462">
        <v>1.5174504650226528</v>
      </c>
      <c r="Q65" s="462">
        <v>2.0862045232281079</v>
      </c>
      <c r="R65" s="958">
        <v>1.6881888171633397</v>
      </c>
      <c r="S65" s="852">
        <v>1.7114449940446033</v>
      </c>
    </row>
    <row r="66" spans="1:19" x14ac:dyDescent="0.2">
      <c r="A66" s="16">
        <v>2017</v>
      </c>
      <c r="B66" s="1039">
        <v>0.68207040429115295</v>
      </c>
      <c r="C66" s="848">
        <v>0.48407724499702454</v>
      </c>
      <c r="D66" s="295">
        <v>0.53805392980575562</v>
      </c>
      <c r="E66" s="483">
        <v>0.5762518048286438</v>
      </c>
      <c r="F66" s="483">
        <v>0.45512875914573669</v>
      </c>
      <c r="G66" s="301">
        <v>0.27258408069610596</v>
      </c>
      <c r="H66" s="14">
        <v>0.23556709289550781</v>
      </c>
      <c r="I66" s="14">
        <v>0.17398455739021301</v>
      </c>
      <c r="J66" s="14">
        <v>0.14576023817062378</v>
      </c>
      <c r="K66" s="14">
        <v>0.10964713245630264</v>
      </c>
      <c r="L66" s="14">
        <v>8.0481827259063721E-2</v>
      </c>
      <c r="M66" s="15"/>
      <c r="N66" s="462">
        <v>1.8281531049826276</v>
      </c>
      <c r="O66" s="462">
        <v>1.8046184458760401</v>
      </c>
      <c r="P66" s="462">
        <v>1.5420595050057702</v>
      </c>
      <c r="Q66" s="462">
        <v>2.1455443998522665</v>
      </c>
      <c r="R66" s="958">
        <v>1.6979561834083847</v>
      </c>
      <c r="S66" s="852">
        <v>1.7392207635986265</v>
      </c>
    </row>
    <row r="67" spans="1:19" x14ac:dyDescent="0.2">
      <c r="A67" s="16">
        <v>2018</v>
      </c>
      <c r="B67" s="1039">
        <v>0.68104124069213867</v>
      </c>
      <c r="C67" s="848">
        <v>0.48405644297599792</v>
      </c>
      <c r="D67" s="295">
        <v>0.5380818247795105</v>
      </c>
      <c r="E67" s="483">
        <v>0.57593196630477905</v>
      </c>
      <c r="F67" s="483">
        <v>0.45573738217353821</v>
      </c>
      <c r="G67" s="301">
        <v>0.27281153202056885</v>
      </c>
      <c r="H67" s="14">
        <v>0.23117153346538544</v>
      </c>
      <c r="I67" s="14">
        <v>0.17013241350650787</v>
      </c>
      <c r="J67" s="14">
        <v>0.14536191523075104</v>
      </c>
      <c r="K67" s="14">
        <v>0.11063861846923828</v>
      </c>
      <c r="L67" s="14">
        <v>7.9106822609901428E-2</v>
      </c>
      <c r="M67" s="15"/>
      <c r="N67" s="462">
        <v>1.8212056521340314</v>
      </c>
      <c r="O67" s="462">
        <v>1.7978642795580846</v>
      </c>
      <c r="P67" s="462">
        <v>1.5350140652334381</v>
      </c>
      <c r="Q67" s="462">
        <v>2.140873329900117</v>
      </c>
      <c r="R67" s="958">
        <v>1.6938724582821674</v>
      </c>
      <c r="S67" s="852">
        <v>1.7328028014556975</v>
      </c>
    </row>
    <row r="68" spans="1:19" x14ac:dyDescent="0.2">
      <c r="A68" s="16">
        <v>2019</v>
      </c>
      <c r="B68" s="1039">
        <v>0.686452716588974</v>
      </c>
      <c r="C68" s="848">
        <v>0.4841645359992981</v>
      </c>
      <c r="D68" s="295">
        <v>0.537800133228302</v>
      </c>
      <c r="E68" s="483">
        <v>0.57657992839813232</v>
      </c>
      <c r="F68" s="483">
        <v>0.45436149835586548</v>
      </c>
      <c r="G68" s="301">
        <v>0.27332741022109985</v>
      </c>
      <c r="H68" s="14">
        <v>0.23017384111881256</v>
      </c>
      <c r="I68" s="14">
        <v>0.17235743999481201</v>
      </c>
      <c r="J68" s="14">
        <v>0.14406527578830719</v>
      </c>
      <c r="K68" s="14">
        <v>0.10856820642948151</v>
      </c>
      <c r="L68" s="14">
        <v>8.2918405532836914E-2</v>
      </c>
      <c r="M68" s="15"/>
      <c r="N68" s="462">
        <v>1.8194071924893465</v>
      </c>
      <c r="O68" s="462">
        <v>1.8012754217920337</v>
      </c>
      <c r="P68" s="462">
        <v>1.5416878713153996</v>
      </c>
      <c r="Q68" s="462">
        <v>2.1388402034390568</v>
      </c>
      <c r="R68" s="958">
        <v>1.6881829748377188</v>
      </c>
      <c r="S68" s="852">
        <v>1.7326147249384531</v>
      </c>
    </row>
    <row r="69" spans="1:19" ht="17" thickBot="1" x14ac:dyDescent="0.25">
      <c r="A69" s="10"/>
      <c r="B69" s="1198"/>
      <c r="C69" s="1199"/>
      <c r="D69" s="1087"/>
      <c r="E69" s="1085"/>
      <c r="F69" s="1085"/>
      <c r="G69" s="1084"/>
      <c r="H69" s="1088"/>
      <c r="I69" s="1088"/>
      <c r="J69" s="1088"/>
      <c r="K69" s="1088"/>
      <c r="L69" s="1088"/>
      <c r="M69" s="1200"/>
      <c r="N69" s="1110"/>
      <c r="O69" s="1110"/>
      <c r="P69" s="1110"/>
      <c r="Q69" s="1110"/>
      <c r="R69" s="1201"/>
      <c r="S69" s="1202"/>
    </row>
    <row r="70" spans="1:19" ht="17" thickTop="1" x14ac:dyDescent="0.2">
      <c r="D70" s="5"/>
      <c r="E70" s="5"/>
      <c r="F70" s="5"/>
      <c r="G70" s="5"/>
      <c r="H70" s="5"/>
      <c r="I70" s="5"/>
      <c r="J70" s="5"/>
    </row>
    <row r="71" spans="1:19" ht="17" thickBot="1" x14ac:dyDescent="0.25">
      <c r="D71" s="5"/>
      <c r="E71" s="5"/>
      <c r="F71" s="5"/>
      <c r="G71" s="5"/>
      <c r="H71" s="5"/>
      <c r="I71" s="5"/>
      <c r="J71" s="5"/>
    </row>
    <row r="72" spans="1:19" ht="26" customHeight="1" thickBot="1" x14ac:dyDescent="0.25">
      <c r="A72" s="1460" t="s">
        <v>332</v>
      </c>
      <c r="B72" s="1461"/>
      <c r="C72" s="1461"/>
      <c r="D72" s="1461"/>
      <c r="E72" s="1461"/>
      <c r="F72" s="1461"/>
      <c r="G72" s="1461"/>
      <c r="H72" s="1461"/>
      <c r="I72" s="1461"/>
      <c r="J72" s="1461"/>
      <c r="K72" s="1461"/>
      <c r="L72" s="1461"/>
      <c r="M72" s="1461"/>
      <c r="N72" s="1461"/>
      <c r="O72" s="1461"/>
      <c r="P72" s="1461"/>
      <c r="Q72" s="1461"/>
      <c r="R72" s="1461"/>
      <c r="S72" s="1462"/>
    </row>
  </sheetData>
  <mergeCells count="5">
    <mergeCell ref="B7:M7"/>
    <mergeCell ref="N7:Q7"/>
    <mergeCell ref="R7:S7"/>
    <mergeCell ref="A72:S72"/>
    <mergeCell ref="A4:S4"/>
  </mergeCells>
  <hyperlinks>
    <hyperlink ref="A1" location="Index!A1" display="Back to index" xr:uid="{00000000-0004-0000-61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theme="3" tint="0.39997558519241921"/>
  </sheetPr>
  <dimension ref="A1:M52"/>
  <sheetViews>
    <sheetView workbookViewId="0">
      <pane xSplit="1" ySplit="8" topLeftCell="B33" activePane="bottomRight" state="frozen"/>
      <selection activeCell="B28" sqref="B28"/>
      <selection pane="topRight" activeCell="B28" sqref="B28"/>
      <selection pane="bottomLeft" activeCell="B28" sqref="B28"/>
      <selection pane="bottomRight" activeCell="A4" sqref="A4:K4"/>
    </sheetView>
  </sheetViews>
  <sheetFormatPr baseColWidth="10" defaultColWidth="10.83203125" defaultRowHeight="16" x14ac:dyDescent="0.2"/>
  <cols>
    <col min="1" max="12" width="10.83203125" style="4"/>
    <col min="13" max="13" width="11" style="4" customWidth="1"/>
    <col min="14" max="16384" width="10.83203125" style="4"/>
  </cols>
  <sheetData>
    <row r="1" spans="1:13" x14ac:dyDescent="0.2">
      <c r="A1" s="52" t="s">
        <v>36</v>
      </c>
      <c r="B1" s="52"/>
      <c r="E1" s="198"/>
    </row>
    <row r="2" spans="1:13" x14ac:dyDescent="0.2">
      <c r="C2" s="51"/>
      <c r="D2" s="51"/>
      <c r="E2" s="199"/>
    </row>
    <row r="3" spans="1:13" ht="17" thickBot="1" x14ac:dyDescent="0.25">
      <c r="E3" s="198"/>
    </row>
    <row r="4" spans="1:13" ht="25" customHeight="1" thickTop="1" x14ac:dyDescent="0.2">
      <c r="A4" s="1371" t="s">
        <v>234</v>
      </c>
      <c r="B4" s="1372"/>
      <c r="C4" s="1372"/>
      <c r="D4" s="1372"/>
      <c r="E4" s="1372"/>
      <c r="F4" s="1372"/>
      <c r="G4" s="1372"/>
      <c r="H4" s="1372"/>
      <c r="I4" s="1372"/>
      <c r="J4" s="1372"/>
      <c r="K4" s="1373"/>
      <c r="L4" s="496"/>
    </row>
    <row r="5" spans="1:13" x14ac:dyDescent="0.2">
      <c r="A5" s="49"/>
      <c r="B5" s="50"/>
      <c r="C5" s="50"/>
      <c r="D5" s="50"/>
      <c r="E5" s="50"/>
      <c r="F5" s="50"/>
      <c r="G5" s="50"/>
      <c r="H5" s="50"/>
      <c r="I5" s="50"/>
      <c r="J5" s="50"/>
      <c r="K5" s="704"/>
      <c r="L5" s="495"/>
    </row>
    <row r="6" spans="1:13" x14ac:dyDescent="0.2">
      <c r="A6" s="49"/>
      <c r="B6" s="45" t="s">
        <v>35</v>
      </c>
      <c r="C6" s="45" t="s">
        <v>34</v>
      </c>
      <c r="D6" s="45" t="s">
        <v>33</v>
      </c>
      <c r="E6" s="45" t="s">
        <v>32</v>
      </c>
      <c r="F6" s="45" t="s">
        <v>31</v>
      </c>
      <c r="G6" s="45" t="s">
        <v>30</v>
      </c>
      <c r="H6" s="45" t="s">
        <v>29</v>
      </c>
      <c r="I6" s="48" t="s">
        <v>28</v>
      </c>
      <c r="J6" s="47" t="s">
        <v>27</v>
      </c>
      <c r="K6" s="705" t="s">
        <v>26</v>
      </c>
      <c r="L6" s="46"/>
    </row>
    <row r="7" spans="1:13" ht="35" customHeight="1" x14ac:dyDescent="0.2">
      <c r="A7" s="43"/>
      <c r="B7" s="1463" t="s">
        <v>166</v>
      </c>
      <c r="C7" s="1464"/>
      <c r="D7" s="1464"/>
      <c r="E7" s="1464"/>
      <c r="F7" s="1464"/>
      <c r="G7" s="1464"/>
      <c r="H7" s="1464"/>
      <c r="I7" s="1464"/>
      <c r="J7" s="1464"/>
      <c r="K7" s="1465"/>
      <c r="L7" s="50"/>
    </row>
    <row r="8" spans="1:13" s="27" customFormat="1" ht="31" customHeight="1" x14ac:dyDescent="0.2">
      <c r="A8" s="42"/>
      <c r="B8" s="292" t="s">
        <v>37</v>
      </c>
      <c r="C8" s="292" t="s">
        <v>15</v>
      </c>
      <c r="D8" s="481" t="s">
        <v>14</v>
      </c>
      <c r="E8" s="482" t="s">
        <v>58</v>
      </c>
      <c r="F8" s="293" t="s">
        <v>13</v>
      </c>
      <c r="G8" s="41" t="s">
        <v>12</v>
      </c>
      <c r="H8" s="41" t="s">
        <v>11</v>
      </c>
      <c r="I8" s="41" t="s">
        <v>10</v>
      </c>
      <c r="J8" s="41" t="s">
        <v>9</v>
      </c>
      <c r="K8" s="635" t="s">
        <v>8</v>
      </c>
      <c r="L8" s="498"/>
    </row>
    <row r="9" spans="1:13" x14ac:dyDescent="0.2">
      <c r="A9" s="20">
        <v>1979</v>
      </c>
      <c r="B9" s="735">
        <v>42.775718688964844</v>
      </c>
      <c r="C9" s="708">
        <f>(B9-F9*0.1)/0.9</f>
        <v>41.977705213758675</v>
      </c>
      <c r="D9" s="709">
        <v>40.612804412841797</v>
      </c>
      <c r="E9" s="710">
        <f>(C9-D9*0.5/0.9)/(0.4/0.9)</f>
        <v>43.683831214904771</v>
      </c>
      <c r="F9" s="711">
        <v>49.957839965820312</v>
      </c>
      <c r="G9" s="712">
        <v>51.787296295166016</v>
      </c>
      <c r="H9" s="712">
        <v>52.946918487548828</v>
      </c>
      <c r="I9" s="712">
        <v>53.531837463378906</v>
      </c>
      <c r="J9" s="712">
        <v>54.982772827148438</v>
      </c>
      <c r="K9" s="1203">
        <v>56.8472900390625</v>
      </c>
      <c r="L9" s="13"/>
      <c r="M9" s="11"/>
    </row>
    <row r="10" spans="1:13" x14ac:dyDescent="0.2">
      <c r="A10" s="24">
        <v>1980</v>
      </c>
      <c r="B10" s="736">
        <v>42.948459625244141</v>
      </c>
      <c r="C10" s="713">
        <f t="shared" ref="C10:C43" si="0">(B10-F10*0.1)/0.9</f>
        <v>42.159890068901909</v>
      </c>
      <c r="D10" s="714">
        <v>40.694709777832031</v>
      </c>
      <c r="E10" s="715">
        <f t="shared" ref="E10:E43" si="1">(C10-D10*0.5/0.9)/(0.4/0.9)</f>
        <v>43.991365432739251</v>
      </c>
      <c r="F10" s="716">
        <v>50.045585632324219</v>
      </c>
      <c r="G10" s="717">
        <v>51.522258758544922</v>
      </c>
      <c r="H10" s="717">
        <v>53.064987182617188</v>
      </c>
      <c r="I10" s="717">
        <v>53.555652618408203</v>
      </c>
      <c r="J10" s="717">
        <v>54.658115386962891</v>
      </c>
      <c r="K10" s="1204">
        <v>56.426662445068359</v>
      </c>
      <c r="L10" s="13"/>
      <c r="M10" s="11"/>
    </row>
    <row r="11" spans="1:13" x14ac:dyDescent="0.2">
      <c r="A11" s="16">
        <v>1981</v>
      </c>
      <c r="B11" s="737">
        <v>43.087234497070312</v>
      </c>
      <c r="C11" s="719">
        <f t="shared" si="0"/>
        <v>42.26438861423069</v>
      </c>
      <c r="D11" s="720">
        <v>40.541778564453125</v>
      </c>
      <c r="E11" s="721">
        <f t="shared" si="1"/>
        <v>44.417651176452644</v>
      </c>
      <c r="F11" s="722">
        <v>50.492847442626953</v>
      </c>
      <c r="G11" s="723">
        <v>52.001258850097656</v>
      </c>
      <c r="H11" s="723">
        <v>53.214897155761719</v>
      </c>
      <c r="I11" s="723">
        <v>53.803218841552734</v>
      </c>
      <c r="J11" s="723">
        <v>55.202606201171875</v>
      </c>
      <c r="K11" s="1205">
        <v>55.687641143798828</v>
      </c>
      <c r="L11" s="13"/>
      <c r="M11" s="11"/>
    </row>
    <row r="12" spans="1:13" x14ac:dyDescent="0.2">
      <c r="A12" s="16">
        <v>1982</v>
      </c>
      <c r="B12" s="737">
        <v>43.297908782958984</v>
      </c>
      <c r="C12" s="719">
        <f t="shared" si="0"/>
        <v>42.495284186469185</v>
      </c>
      <c r="D12" s="720">
        <v>40.690269470214844</v>
      </c>
      <c r="E12" s="721">
        <f t="shared" si="1"/>
        <v>44.751552581787109</v>
      </c>
      <c r="F12" s="722">
        <v>50.521530151367188</v>
      </c>
      <c r="G12" s="723">
        <v>51.966262817382812</v>
      </c>
      <c r="H12" s="723">
        <v>53.775119781494141</v>
      </c>
      <c r="I12" s="723">
        <v>53.762828826904297</v>
      </c>
      <c r="J12" s="723">
        <v>55.003597259521484</v>
      </c>
      <c r="K12" s="1205">
        <v>55.954769134521484</v>
      </c>
      <c r="L12" s="13"/>
      <c r="M12" s="11"/>
    </row>
    <row r="13" spans="1:13" x14ac:dyDescent="0.2">
      <c r="A13" s="16">
        <v>1983</v>
      </c>
      <c r="B13" s="737">
        <v>43.342891693115234</v>
      </c>
      <c r="C13" s="719">
        <f t="shared" si="0"/>
        <v>42.555686102973091</v>
      </c>
      <c r="D13" s="720">
        <v>40.374298095703125</v>
      </c>
      <c r="E13" s="721">
        <f t="shared" si="1"/>
        <v>45.282421112060547</v>
      </c>
      <c r="F13" s="722">
        <v>50.427742004394531</v>
      </c>
      <c r="G13" s="723">
        <v>52.186859130859375</v>
      </c>
      <c r="H13" s="723">
        <v>53.494476318359375</v>
      </c>
      <c r="I13" s="723">
        <v>53.671428680419922</v>
      </c>
      <c r="J13" s="723">
        <v>55.048118591308594</v>
      </c>
      <c r="K13" s="1205">
        <v>55.807594299316406</v>
      </c>
      <c r="L13" s="13"/>
      <c r="M13" s="11"/>
    </row>
    <row r="14" spans="1:13" x14ac:dyDescent="0.2">
      <c r="A14" s="16">
        <v>1984</v>
      </c>
      <c r="B14" s="737">
        <v>43.340969085693359</v>
      </c>
      <c r="C14" s="719">
        <f t="shared" si="0"/>
        <v>42.472283257378471</v>
      </c>
      <c r="D14" s="720">
        <v>40.026954650878906</v>
      </c>
      <c r="E14" s="721">
        <f t="shared" si="1"/>
        <v>45.528944015502923</v>
      </c>
      <c r="F14" s="722">
        <v>51.159141540527344</v>
      </c>
      <c r="G14" s="723">
        <v>52.655384063720703</v>
      </c>
      <c r="H14" s="723">
        <v>53.574657440185547</v>
      </c>
      <c r="I14" s="723">
        <v>53.407016754150391</v>
      </c>
      <c r="J14" s="723">
        <v>54.633285522460938</v>
      </c>
      <c r="K14" s="1205">
        <v>55.618949890136719</v>
      </c>
      <c r="L14" s="13"/>
      <c r="M14" s="11"/>
    </row>
    <row r="15" spans="1:13" x14ac:dyDescent="0.2">
      <c r="A15" s="16">
        <v>1985</v>
      </c>
      <c r="B15" s="737">
        <v>43.443458557128906</v>
      </c>
      <c r="C15" s="719">
        <f t="shared" si="0"/>
        <v>42.625202602810326</v>
      </c>
      <c r="D15" s="720">
        <v>40.009319305419922</v>
      </c>
      <c r="E15" s="721">
        <f t="shared" si="1"/>
        <v>45.895056724548333</v>
      </c>
      <c r="F15" s="722">
        <v>50.807762145996094</v>
      </c>
      <c r="G15" s="723">
        <v>52.155517578125</v>
      </c>
      <c r="H15" s="723">
        <v>53.013290405273438</v>
      </c>
      <c r="I15" s="723">
        <v>53.573101043701172</v>
      </c>
      <c r="J15" s="723">
        <v>55.903705596923828</v>
      </c>
      <c r="K15" s="1205">
        <v>55.933956146240234</v>
      </c>
      <c r="L15" s="13"/>
      <c r="M15" s="11"/>
    </row>
    <row r="16" spans="1:13" x14ac:dyDescent="0.2">
      <c r="A16" s="16">
        <v>1986</v>
      </c>
      <c r="B16" s="737">
        <v>43.511661529541016</v>
      </c>
      <c r="C16" s="719">
        <f t="shared" si="0"/>
        <v>42.764344109429253</v>
      </c>
      <c r="D16" s="720">
        <v>40.298503875732422</v>
      </c>
      <c r="E16" s="721">
        <f t="shared" si="1"/>
        <v>45.846644401550286</v>
      </c>
      <c r="F16" s="722">
        <v>50.237518310546875</v>
      </c>
      <c r="G16" s="723">
        <v>51.800758361816406</v>
      </c>
      <c r="H16" s="723">
        <v>52.713748931884766</v>
      </c>
      <c r="I16" s="723">
        <v>52.949951171875</v>
      </c>
      <c r="J16" s="723">
        <v>54.314888000488281</v>
      </c>
      <c r="K16" s="1205">
        <v>55.565925598144531</v>
      </c>
      <c r="L16" s="13"/>
      <c r="M16" s="11"/>
    </row>
    <row r="17" spans="1:13" x14ac:dyDescent="0.2">
      <c r="A17" s="16">
        <v>1987</v>
      </c>
      <c r="B17" s="737">
        <v>43.397453308105469</v>
      </c>
      <c r="C17" s="719">
        <f t="shared" si="0"/>
        <v>42.690741644965279</v>
      </c>
      <c r="D17" s="720">
        <v>40.348411560058594</v>
      </c>
      <c r="E17" s="721">
        <f t="shared" si="1"/>
        <v>45.618654251098633</v>
      </c>
      <c r="F17" s="722">
        <v>49.757858276367188</v>
      </c>
      <c r="G17" s="723">
        <v>51.233497619628906</v>
      </c>
      <c r="H17" s="723">
        <v>52.792423248291016</v>
      </c>
      <c r="I17" s="723">
        <v>52.894924163818359</v>
      </c>
      <c r="J17" s="723">
        <v>53.98553466796875</v>
      </c>
      <c r="K17" s="1205">
        <v>55.077133178710938</v>
      </c>
      <c r="L17" s="13"/>
      <c r="M17" s="11"/>
    </row>
    <row r="18" spans="1:13" x14ac:dyDescent="0.2">
      <c r="A18" s="16">
        <v>1988</v>
      </c>
      <c r="B18" s="737">
        <v>43.428733825683594</v>
      </c>
      <c r="C18" s="719">
        <f t="shared" si="0"/>
        <v>42.730560302734375</v>
      </c>
      <c r="D18" s="720">
        <v>40.394393920898438</v>
      </c>
      <c r="E18" s="721">
        <f t="shared" si="1"/>
        <v>45.650768280029297</v>
      </c>
      <c r="F18" s="722">
        <v>49.712295532226562</v>
      </c>
      <c r="G18" s="723">
        <v>51.218257904052734</v>
      </c>
      <c r="H18" s="723">
        <v>52.151622772216797</v>
      </c>
      <c r="I18" s="723">
        <v>52.481121063232422</v>
      </c>
      <c r="J18" s="723">
        <v>53.527946472167969</v>
      </c>
      <c r="K18" s="1205">
        <v>54.975963592529297</v>
      </c>
      <c r="L18" s="13"/>
      <c r="M18" s="11"/>
    </row>
    <row r="19" spans="1:13" x14ac:dyDescent="0.2">
      <c r="A19" s="20">
        <v>1989</v>
      </c>
      <c r="B19" s="735">
        <v>43.613685607910156</v>
      </c>
      <c r="C19" s="708">
        <f t="shared" si="0"/>
        <v>42.948411305745445</v>
      </c>
      <c r="D19" s="709">
        <v>40.669548034667969</v>
      </c>
      <c r="E19" s="710">
        <f t="shared" si="1"/>
        <v>45.796990394592292</v>
      </c>
      <c r="F19" s="711">
        <v>49.601154327392578</v>
      </c>
      <c r="G19" s="712">
        <v>51.193878173828125</v>
      </c>
      <c r="H19" s="712">
        <v>52.615291595458984</v>
      </c>
      <c r="I19" s="712">
        <v>52.779228210449219</v>
      </c>
      <c r="J19" s="712">
        <v>54.173419952392578</v>
      </c>
      <c r="K19" s="1203">
        <v>55.570793151855469</v>
      </c>
      <c r="L19" s="13"/>
      <c r="M19" s="11"/>
    </row>
    <row r="20" spans="1:13" x14ac:dyDescent="0.2">
      <c r="A20" s="24">
        <v>1990</v>
      </c>
      <c r="B20" s="736">
        <v>43.731548309326172</v>
      </c>
      <c r="C20" s="713">
        <f t="shared" si="0"/>
        <v>43.045353783501518</v>
      </c>
      <c r="D20" s="714">
        <v>40.694149017333984</v>
      </c>
      <c r="E20" s="715">
        <f t="shared" si="1"/>
        <v>45.98435974121093</v>
      </c>
      <c r="F20" s="716">
        <v>49.907299041748047</v>
      </c>
      <c r="G20" s="717">
        <v>51.311939239501953</v>
      </c>
      <c r="H20" s="717">
        <v>52.603752136230469</v>
      </c>
      <c r="I20" s="717">
        <v>52.939060211181641</v>
      </c>
      <c r="J20" s="717">
        <v>53.925861358642578</v>
      </c>
      <c r="K20" s="1204">
        <v>55.620296478271484</v>
      </c>
      <c r="L20" s="13"/>
      <c r="M20" s="11"/>
    </row>
    <row r="21" spans="1:13" x14ac:dyDescent="0.2">
      <c r="A21" s="16">
        <v>1991</v>
      </c>
      <c r="B21" s="737">
        <v>43.955669403076172</v>
      </c>
      <c r="C21" s="719">
        <f t="shared" si="0"/>
        <v>43.2823609246148</v>
      </c>
      <c r="D21" s="720">
        <v>40.748981475830078</v>
      </c>
      <c r="E21" s="721">
        <f t="shared" si="1"/>
        <v>46.449085235595703</v>
      </c>
      <c r="F21" s="722">
        <v>50.015445709228516</v>
      </c>
      <c r="G21" s="723">
        <v>51.170238494873047</v>
      </c>
      <c r="H21" s="723">
        <v>52.904296875</v>
      </c>
      <c r="I21" s="723">
        <v>53.275543212890625</v>
      </c>
      <c r="J21" s="723">
        <v>54.396442413330078</v>
      </c>
      <c r="K21" s="1205">
        <v>55.346138000488281</v>
      </c>
      <c r="L21" s="13"/>
      <c r="M21" s="11"/>
    </row>
    <row r="22" spans="1:13" x14ac:dyDescent="0.2">
      <c r="A22" s="16">
        <v>1992</v>
      </c>
      <c r="B22" s="737">
        <v>44.179889678955078</v>
      </c>
      <c r="C22" s="719">
        <f t="shared" si="0"/>
        <v>43.541787889268662</v>
      </c>
      <c r="D22" s="720">
        <v>41.229560852050781</v>
      </c>
      <c r="E22" s="721">
        <f t="shared" si="1"/>
        <v>46.432071685791009</v>
      </c>
      <c r="F22" s="722">
        <v>49.922805786132812</v>
      </c>
      <c r="G22" s="723">
        <v>51.420963287353516</v>
      </c>
      <c r="H22" s="723">
        <v>52.547389984130859</v>
      </c>
      <c r="I22" s="723">
        <v>52.994300842285156</v>
      </c>
      <c r="J22" s="723">
        <v>53.9591064453125</v>
      </c>
      <c r="K22" s="1205">
        <v>54.551761627197266</v>
      </c>
      <c r="L22" s="13"/>
      <c r="M22" s="11"/>
    </row>
    <row r="23" spans="1:13" x14ac:dyDescent="0.2">
      <c r="A23" s="16">
        <v>1993</v>
      </c>
      <c r="B23" s="737">
        <v>44.394981384277344</v>
      </c>
      <c r="C23" s="719">
        <f t="shared" si="0"/>
        <v>43.766574435763893</v>
      </c>
      <c r="D23" s="720">
        <v>41.533279418945312</v>
      </c>
      <c r="E23" s="721">
        <f t="shared" si="1"/>
        <v>46.558193206787116</v>
      </c>
      <c r="F23" s="722">
        <v>50.050643920898438</v>
      </c>
      <c r="G23" s="723">
        <v>51.383277893066406</v>
      </c>
      <c r="H23" s="723">
        <v>52.491527557373047</v>
      </c>
      <c r="I23" s="723">
        <v>53.116188049316406</v>
      </c>
      <c r="J23" s="723">
        <v>53.911941528320312</v>
      </c>
      <c r="K23" s="1205">
        <v>55.005477905273438</v>
      </c>
      <c r="L23" s="13"/>
      <c r="M23" s="11"/>
    </row>
    <row r="24" spans="1:13" x14ac:dyDescent="0.2">
      <c r="A24" s="16">
        <v>1994</v>
      </c>
      <c r="B24" s="737">
        <v>44.560298919677734</v>
      </c>
      <c r="C24" s="719">
        <f t="shared" si="0"/>
        <v>43.921533796522354</v>
      </c>
      <c r="D24" s="720">
        <v>41.661663055419922</v>
      </c>
      <c r="E24" s="721">
        <f t="shared" si="1"/>
        <v>46.746372222900398</v>
      </c>
      <c r="F24" s="722">
        <v>50.309185028076172</v>
      </c>
      <c r="G24" s="723">
        <v>51.531173706054688</v>
      </c>
      <c r="H24" s="723">
        <v>52.691905975341797</v>
      </c>
      <c r="I24" s="723">
        <v>52.986240386962891</v>
      </c>
      <c r="J24" s="723">
        <v>54.711631774902344</v>
      </c>
      <c r="K24" s="1205">
        <v>54.654548645019531</v>
      </c>
      <c r="L24" s="13"/>
      <c r="M24" s="11"/>
    </row>
    <row r="25" spans="1:13" x14ac:dyDescent="0.2">
      <c r="A25" s="16">
        <v>1995</v>
      </c>
      <c r="B25" s="737">
        <v>44.632575988769531</v>
      </c>
      <c r="C25" s="719">
        <f t="shared" si="0"/>
        <v>43.94081030951606</v>
      </c>
      <c r="D25" s="720">
        <v>41.533153533935547</v>
      </c>
      <c r="E25" s="721">
        <f t="shared" si="1"/>
        <v>46.950381278991699</v>
      </c>
      <c r="F25" s="722">
        <v>50.858467102050781</v>
      </c>
      <c r="G25" s="723">
        <v>51.90777587890625</v>
      </c>
      <c r="H25" s="723">
        <v>52.887706756591797</v>
      </c>
      <c r="I25" s="723">
        <v>53.15032958984375</v>
      </c>
      <c r="J25" s="723">
        <v>54.180614471435547</v>
      </c>
      <c r="K25" s="1205">
        <v>54.816169738769531</v>
      </c>
      <c r="L25" s="13"/>
      <c r="M25" s="11"/>
    </row>
    <row r="26" spans="1:13" x14ac:dyDescent="0.2">
      <c r="A26" s="16">
        <v>1996</v>
      </c>
      <c r="B26" s="737">
        <v>44.838420867919922</v>
      </c>
      <c r="C26" s="719">
        <f t="shared" si="0"/>
        <v>44.142463260226776</v>
      </c>
      <c r="D26" s="720">
        <v>41.749786376953125</v>
      </c>
      <c r="E26" s="721">
        <f t="shared" si="1"/>
        <v>47.133309364318841</v>
      </c>
      <c r="F26" s="722">
        <v>51.102039337158203</v>
      </c>
      <c r="G26" s="723">
        <v>52.147899627685547</v>
      </c>
      <c r="H26" s="723">
        <v>52.838375091552734</v>
      </c>
      <c r="I26" s="723">
        <v>53.012947082519531</v>
      </c>
      <c r="J26" s="723">
        <v>54.021541595458984</v>
      </c>
      <c r="K26" s="1205">
        <v>54.316970825195312</v>
      </c>
      <c r="L26" s="13"/>
      <c r="M26" s="11"/>
    </row>
    <row r="27" spans="1:13" x14ac:dyDescent="0.2">
      <c r="A27" s="16">
        <v>1997</v>
      </c>
      <c r="B27" s="737">
        <v>44.908599853515625</v>
      </c>
      <c r="C27" s="719">
        <f t="shared" si="0"/>
        <v>44.221357981363937</v>
      </c>
      <c r="D27" s="720">
        <v>41.690872192382812</v>
      </c>
      <c r="E27" s="721">
        <f t="shared" si="1"/>
        <v>47.384465217590339</v>
      </c>
      <c r="F27" s="722">
        <v>51.093776702880859</v>
      </c>
      <c r="G27" s="723">
        <v>52.123073577880859</v>
      </c>
      <c r="H27" s="723">
        <v>52.465106964111328</v>
      </c>
      <c r="I27" s="723">
        <v>52.953968048095703</v>
      </c>
      <c r="J27" s="723">
        <v>53.873199462890625</v>
      </c>
      <c r="K27" s="1205">
        <v>54.440097808837891</v>
      </c>
      <c r="L27" s="13"/>
      <c r="M27" s="11"/>
    </row>
    <row r="28" spans="1:13" x14ac:dyDescent="0.2">
      <c r="A28" s="16">
        <v>1998</v>
      </c>
      <c r="B28" s="737">
        <v>44.980644226074219</v>
      </c>
      <c r="C28" s="719">
        <f t="shared" si="0"/>
        <v>44.3451050652398</v>
      </c>
      <c r="D28" s="720">
        <v>41.872207641601562</v>
      </c>
      <c r="E28" s="721">
        <f t="shared" si="1"/>
        <v>47.436226844787598</v>
      </c>
      <c r="F28" s="722">
        <v>50.700496673583984</v>
      </c>
      <c r="G28" s="723">
        <v>51.670368194580078</v>
      </c>
      <c r="H28" s="723">
        <v>52.647804260253906</v>
      </c>
      <c r="I28" s="723">
        <v>52.970424652099609</v>
      </c>
      <c r="J28" s="723">
        <v>53.464382171630859</v>
      </c>
      <c r="K28" s="1205">
        <v>53.940166473388672</v>
      </c>
      <c r="L28" s="13"/>
      <c r="M28" s="11"/>
    </row>
    <row r="29" spans="1:13" x14ac:dyDescent="0.2">
      <c r="A29" s="20">
        <v>1999</v>
      </c>
      <c r="B29" s="735">
        <v>45.025524139404297</v>
      </c>
      <c r="C29" s="708">
        <f t="shared" si="0"/>
        <v>44.427190144856766</v>
      </c>
      <c r="D29" s="709">
        <v>42.225673675537109</v>
      </c>
      <c r="E29" s="710">
        <f t="shared" si="1"/>
        <v>47.179085731506341</v>
      </c>
      <c r="F29" s="711">
        <v>50.410530090332031</v>
      </c>
      <c r="G29" s="712">
        <v>51.407146453857422</v>
      </c>
      <c r="H29" s="712">
        <v>52.34844970703125</v>
      </c>
      <c r="I29" s="712">
        <v>52.7777099609375</v>
      </c>
      <c r="J29" s="712">
        <v>53.092109680175781</v>
      </c>
      <c r="K29" s="1203">
        <v>53.326610565185547</v>
      </c>
      <c r="L29" s="13"/>
      <c r="M29" s="11"/>
    </row>
    <row r="30" spans="1:13" x14ac:dyDescent="0.2">
      <c r="A30" s="24">
        <v>2000</v>
      </c>
      <c r="B30" s="736">
        <v>45.123054504394531</v>
      </c>
      <c r="C30" s="713">
        <f t="shared" si="0"/>
        <v>44.534888797336151</v>
      </c>
      <c r="D30" s="714">
        <v>42.356525421142578</v>
      </c>
      <c r="E30" s="715">
        <f t="shared" si="1"/>
        <v>47.257843017578118</v>
      </c>
      <c r="F30" s="716">
        <v>50.416545867919922</v>
      </c>
      <c r="G30" s="717">
        <v>51.211845397949219</v>
      </c>
      <c r="H30" s="717">
        <v>52.395671844482422</v>
      </c>
      <c r="I30" s="717">
        <v>52.515346527099609</v>
      </c>
      <c r="J30" s="717">
        <v>52.417362213134766</v>
      </c>
      <c r="K30" s="1204">
        <v>52.552104949951172</v>
      </c>
      <c r="L30" s="13"/>
      <c r="M30" s="11"/>
    </row>
    <row r="31" spans="1:13" x14ac:dyDescent="0.2">
      <c r="A31" s="16">
        <v>2001</v>
      </c>
      <c r="B31" s="737">
        <v>45.305706024169922</v>
      </c>
      <c r="C31" s="719">
        <f t="shared" si="0"/>
        <v>44.722948286268448</v>
      </c>
      <c r="D31" s="720">
        <v>42.428195953369141</v>
      </c>
      <c r="E31" s="721">
        <f t="shared" si="1"/>
        <v>47.591388702392578</v>
      </c>
      <c r="F31" s="722">
        <v>50.550525665283203</v>
      </c>
      <c r="G31" s="723">
        <v>51.440273284912109</v>
      </c>
      <c r="H31" s="723">
        <v>52.659198760986328</v>
      </c>
      <c r="I31" s="723">
        <v>52.92706298828125</v>
      </c>
      <c r="J31" s="723">
        <v>53.511173248291016</v>
      </c>
      <c r="K31" s="1205">
        <v>53.753753662109375</v>
      </c>
      <c r="L31" s="13"/>
      <c r="M31" s="11"/>
    </row>
    <row r="32" spans="1:13" x14ac:dyDescent="0.2">
      <c r="A32" s="16">
        <v>2002</v>
      </c>
      <c r="B32" s="737">
        <v>45.540641784667969</v>
      </c>
      <c r="C32" s="719">
        <f t="shared" si="0"/>
        <v>44.946316613091362</v>
      </c>
      <c r="D32" s="720">
        <v>42.702285766601562</v>
      </c>
      <c r="E32" s="721">
        <f t="shared" si="1"/>
        <v>47.751355171203606</v>
      </c>
      <c r="F32" s="722">
        <v>50.889568328857422</v>
      </c>
      <c r="G32" s="723">
        <v>51.9598388671875</v>
      </c>
      <c r="H32" s="723">
        <v>53.4378662109375</v>
      </c>
      <c r="I32" s="723">
        <v>53.713100433349609</v>
      </c>
      <c r="J32" s="723">
        <v>54.330184936523438</v>
      </c>
      <c r="K32" s="1205">
        <v>54.642112731933594</v>
      </c>
      <c r="L32" s="13"/>
      <c r="M32" s="11"/>
    </row>
    <row r="33" spans="1:13" x14ac:dyDescent="0.2">
      <c r="A33" s="16">
        <v>2003</v>
      </c>
      <c r="B33" s="737">
        <v>45.777667999267578</v>
      </c>
      <c r="C33" s="719">
        <f t="shared" si="0"/>
        <v>45.196027543809677</v>
      </c>
      <c r="D33" s="720">
        <v>42.980579376220703</v>
      </c>
      <c r="E33" s="721">
        <f t="shared" si="1"/>
        <v>47.965337753295898</v>
      </c>
      <c r="F33" s="722">
        <v>51.012432098388672</v>
      </c>
      <c r="G33" s="723">
        <v>52.205753326416016</v>
      </c>
      <c r="H33" s="723">
        <v>53.499698638916016</v>
      </c>
      <c r="I33" s="723">
        <v>54.007663726806641</v>
      </c>
      <c r="J33" s="723">
        <v>54.686187744140625</v>
      </c>
      <c r="K33" s="1205">
        <v>54.895832061767578</v>
      </c>
      <c r="L33" s="13"/>
      <c r="M33" s="11"/>
    </row>
    <row r="34" spans="1:13" x14ac:dyDescent="0.2">
      <c r="A34" s="16">
        <v>2004</v>
      </c>
      <c r="B34" s="737">
        <v>45.946842193603516</v>
      </c>
      <c r="C34" s="719">
        <f t="shared" si="0"/>
        <v>45.342461056179467</v>
      </c>
      <c r="D34" s="720">
        <v>43.184787750244141</v>
      </c>
      <c r="E34" s="721">
        <f t="shared" si="1"/>
        <v>48.039552688598626</v>
      </c>
      <c r="F34" s="722">
        <v>51.386272430419922</v>
      </c>
      <c r="G34" s="723">
        <v>52.423664093017578</v>
      </c>
      <c r="H34" s="723">
        <v>53.655319213867188</v>
      </c>
      <c r="I34" s="723">
        <v>54.084018707275391</v>
      </c>
      <c r="J34" s="723">
        <v>54.589950561523438</v>
      </c>
      <c r="K34" s="1205">
        <v>54.917823791503906</v>
      </c>
      <c r="L34" s="13"/>
      <c r="M34" s="11"/>
    </row>
    <row r="35" spans="1:13" x14ac:dyDescent="0.2">
      <c r="A35" s="16">
        <v>2005</v>
      </c>
      <c r="B35" s="737">
        <v>45.980983734130859</v>
      </c>
      <c r="C35" s="719">
        <f t="shared" si="0"/>
        <v>45.326719919840492</v>
      </c>
      <c r="D35" s="720">
        <v>42.926250457763672</v>
      </c>
      <c r="E35" s="721">
        <f t="shared" si="1"/>
        <v>48.327306747436516</v>
      </c>
      <c r="F35" s="722">
        <v>51.869358062744141</v>
      </c>
      <c r="G35" s="723">
        <v>52.910312652587891</v>
      </c>
      <c r="H35" s="723">
        <v>54.010753631591797</v>
      </c>
      <c r="I35" s="723">
        <v>54.1361083984375</v>
      </c>
      <c r="J35" s="723">
        <v>54.672199249267578</v>
      </c>
      <c r="K35" s="1205">
        <v>54.725170135498047</v>
      </c>
      <c r="L35" s="13"/>
      <c r="M35" s="11"/>
    </row>
    <row r="36" spans="1:13" x14ac:dyDescent="0.2">
      <c r="A36" s="16">
        <v>2006</v>
      </c>
      <c r="B36" s="737">
        <v>46.102508544921875</v>
      </c>
      <c r="C36" s="719">
        <f t="shared" si="0"/>
        <v>45.435969034830727</v>
      </c>
      <c r="D36" s="720">
        <v>42.983600616455078</v>
      </c>
      <c r="E36" s="721">
        <f t="shared" si="1"/>
        <v>48.501429557800286</v>
      </c>
      <c r="F36" s="722">
        <v>52.101364135742188</v>
      </c>
      <c r="G36" s="723">
        <v>53.123950958251953</v>
      </c>
      <c r="H36" s="723">
        <v>54.174312591552734</v>
      </c>
      <c r="I36" s="723">
        <v>54.357872009277344</v>
      </c>
      <c r="J36" s="723">
        <v>54.845973968505859</v>
      </c>
      <c r="K36" s="1205">
        <v>55.035720825195312</v>
      </c>
      <c r="L36" s="13"/>
      <c r="M36" s="11"/>
    </row>
    <row r="37" spans="1:13" x14ac:dyDescent="0.2">
      <c r="A37" s="16">
        <v>2007</v>
      </c>
      <c r="B37" s="737">
        <v>46.402530670166016</v>
      </c>
      <c r="C37" s="719">
        <f t="shared" si="0"/>
        <v>45.749374813503685</v>
      </c>
      <c r="D37" s="720">
        <v>43.405185699462891</v>
      </c>
      <c r="E37" s="721">
        <f t="shared" si="1"/>
        <v>48.67961120605468</v>
      </c>
      <c r="F37" s="722">
        <v>52.280933380126953</v>
      </c>
      <c r="G37" s="723">
        <v>53.419471740722656</v>
      </c>
      <c r="H37" s="723">
        <v>54.248958587646484</v>
      </c>
      <c r="I37" s="723">
        <v>54.397590637207031</v>
      </c>
      <c r="J37" s="723">
        <v>54.789096832275391</v>
      </c>
      <c r="K37" s="1205">
        <v>55.172447204589844</v>
      </c>
      <c r="L37" s="13"/>
      <c r="M37" s="11"/>
    </row>
    <row r="38" spans="1:13" x14ac:dyDescent="0.2">
      <c r="A38" s="16">
        <v>2008</v>
      </c>
      <c r="B38" s="737">
        <v>46.389152526855469</v>
      </c>
      <c r="C38" s="719">
        <f t="shared" si="0"/>
        <v>45.728447808159721</v>
      </c>
      <c r="D38" s="720">
        <v>43.101428985595703</v>
      </c>
      <c r="E38" s="721">
        <f t="shared" si="1"/>
        <v>49.012221336364746</v>
      </c>
      <c r="F38" s="722">
        <v>52.335494995117188</v>
      </c>
      <c r="G38" s="723">
        <v>53.452739715576172</v>
      </c>
      <c r="H38" s="723">
        <v>54.565711975097656</v>
      </c>
      <c r="I38" s="723">
        <v>54.908748626708984</v>
      </c>
      <c r="J38" s="723">
        <v>55.277843475341797</v>
      </c>
      <c r="K38" s="1205">
        <v>55.513252258300781</v>
      </c>
      <c r="L38" s="13"/>
      <c r="M38" s="11"/>
    </row>
    <row r="39" spans="1:13" x14ac:dyDescent="0.2">
      <c r="A39" s="20">
        <v>2009</v>
      </c>
      <c r="B39" s="735">
        <v>46.776668548583984</v>
      </c>
      <c r="C39" s="708">
        <f t="shared" si="0"/>
        <v>46.097418043348526</v>
      </c>
      <c r="D39" s="709">
        <v>43.279697418212891</v>
      </c>
      <c r="E39" s="710">
        <f t="shared" si="1"/>
        <v>49.619568824768066</v>
      </c>
      <c r="F39" s="711">
        <v>52.889923095703125</v>
      </c>
      <c r="G39" s="712">
        <v>53.968570709228516</v>
      </c>
      <c r="H39" s="712">
        <v>55.132583618164062</v>
      </c>
      <c r="I39" s="712">
        <v>55.606410980224609</v>
      </c>
      <c r="J39" s="712">
        <v>56.003177642822266</v>
      </c>
      <c r="K39" s="1203">
        <v>55.81256103515625</v>
      </c>
      <c r="L39" s="13"/>
      <c r="M39" s="11"/>
    </row>
    <row r="40" spans="1:13" x14ac:dyDescent="0.2">
      <c r="A40" s="16">
        <v>2010</v>
      </c>
      <c r="B40" s="737">
        <v>46.947711944580078</v>
      </c>
      <c r="C40" s="719">
        <f t="shared" si="0"/>
        <v>46.233711666531029</v>
      </c>
      <c r="D40" s="720">
        <v>43.295257568359375</v>
      </c>
      <c r="E40" s="721">
        <f t="shared" si="1"/>
        <v>49.906779289245591</v>
      </c>
      <c r="F40" s="722">
        <v>53.373714447021484</v>
      </c>
      <c r="G40" s="723">
        <v>54.352218627929688</v>
      </c>
      <c r="H40" s="723">
        <v>55.367626190185547</v>
      </c>
      <c r="I40" s="723">
        <v>55.699077606201172</v>
      </c>
      <c r="J40" s="723">
        <v>56.065975189208984</v>
      </c>
      <c r="K40" s="1205">
        <v>55.681243896484375</v>
      </c>
      <c r="L40" s="13"/>
      <c r="M40" s="11"/>
    </row>
    <row r="41" spans="1:13" x14ac:dyDescent="0.2">
      <c r="A41" s="16">
        <v>2011</v>
      </c>
      <c r="B41" s="737">
        <v>47.013114929199219</v>
      </c>
      <c r="C41" s="719">
        <f t="shared" si="0"/>
        <v>46.289582570393875</v>
      </c>
      <c r="D41" s="720">
        <v>43.339073181152344</v>
      </c>
      <c r="E41" s="721">
        <f t="shared" si="1"/>
        <v>49.977719306945787</v>
      </c>
      <c r="F41" s="722">
        <v>53.524906158447266</v>
      </c>
      <c r="G41" s="723">
        <v>54.375545501708984</v>
      </c>
      <c r="H41" s="723">
        <v>55.584739685058594</v>
      </c>
      <c r="I41" s="723">
        <v>55.882350921630859</v>
      </c>
      <c r="J41" s="723">
        <v>56.368846893310547</v>
      </c>
      <c r="K41" s="1205">
        <v>56.397872924804688</v>
      </c>
      <c r="L41" s="13"/>
      <c r="M41" s="11"/>
    </row>
    <row r="42" spans="1:13" x14ac:dyDescent="0.2">
      <c r="A42" s="16">
        <v>2012</v>
      </c>
      <c r="B42" s="737">
        <v>47.183109283447266</v>
      </c>
      <c r="C42" s="719">
        <f t="shared" si="0"/>
        <v>46.489762624104813</v>
      </c>
      <c r="D42" s="720">
        <v>43.626655578613281</v>
      </c>
      <c r="E42" s="721">
        <f t="shared" si="1"/>
        <v>50.068646430969224</v>
      </c>
      <c r="F42" s="722">
        <v>53.423229217529297</v>
      </c>
      <c r="G42" s="723">
        <v>54.309284210205078</v>
      </c>
      <c r="H42" s="723">
        <v>55.505741119384766</v>
      </c>
      <c r="I42" s="723">
        <v>55.960987091064453</v>
      </c>
      <c r="J42" s="723">
        <v>56.613452911376953</v>
      </c>
      <c r="K42" s="1205">
        <v>56.611862182617188</v>
      </c>
      <c r="L42" s="13"/>
      <c r="M42" s="11"/>
    </row>
    <row r="43" spans="1:13" x14ac:dyDescent="0.2">
      <c r="A43" s="16">
        <v>2013</v>
      </c>
      <c r="B43" s="737">
        <v>47.300724029541016</v>
      </c>
      <c r="C43" s="719">
        <f t="shared" si="0"/>
        <v>46.5984484354655</v>
      </c>
      <c r="D43" s="720">
        <v>43.735092163085938</v>
      </c>
      <c r="E43" s="721">
        <f t="shared" si="1"/>
        <v>50.177643775939956</v>
      </c>
      <c r="F43" s="722">
        <v>53.621204376220703</v>
      </c>
      <c r="G43" s="723">
        <v>54.629623413085938</v>
      </c>
      <c r="H43" s="723">
        <v>55.657817840576172</v>
      </c>
      <c r="I43" s="723">
        <v>56.117450714111328</v>
      </c>
      <c r="J43" s="723">
        <v>56.679061889648438</v>
      </c>
      <c r="K43" s="1205">
        <v>56.773956298828125</v>
      </c>
      <c r="L43" s="13"/>
      <c r="M43" s="11"/>
    </row>
    <row r="44" spans="1:13" x14ac:dyDescent="0.2">
      <c r="A44" s="16">
        <v>2014</v>
      </c>
      <c r="B44" s="737">
        <v>47.436016082763672</v>
      </c>
      <c r="C44" s="719">
        <f t="shared" ref="C44" si="2">(B44-F44*0.1)/0.9</f>
        <v>46.736752827962242</v>
      </c>
      <c r="D44" s="720">
        <v>43.999584197998047</v>
      </c>
      <c r="E44" s="721">
        <f t="shared" ref="E44" si="3">(C44-D44*0.5/0.9)/(0.4/0.9)</f>
        <v>50.15821361541748</v>
      </c>
      <c r="F44" s="722">
        <v>53.729385375976562</v>
      </c>
      <c r="G44" s="723">
        <v>54.800949096679688</v>
      </c>
      <c r="H44" s="723">
        <v>55.912696838378906</v>
      </c>
      <c r="I44" s="723">
        <v>56.383182525634766</v>
      </c>
      <c r="J44" s="723">
        <v>56.765457153320312</v>
      </c>
      <c r="K44" s="1205">
        <v>57.021060943603516</v>
      </c>
      <c r="L44" s="13"/>
      <c r="M44" s="11"/>
    </row>
    <row r="45" spans="1:13" x14ac:dyDescent="0.2">
      <c r="A45" s="16">
        <v>2015</v>
      </c>
      <c r="B45" s="718"/>
      <c r="C45" s="724"/>
      <c r="D45" s="725"/>
      <c r="E45" s="725"/>
      <c r="F45" s="726"/>
      <c r="G45" s="725"/>
      <c r="H45" s="725"/>
      <c r="I45" s="725"/>
      <c r="J45" s="725"/>
      <c r="K45" s="1206"/>
      <c r="L45" s="13"/>
      <c r="M45" s="11"/>
    </row>
    <row r="46" spans="1:13" x14ac:dyDescent="0.2">
      <c r="A46" s="16">
        <v>2016</v>
      </c>
      <c r="B46" s="718"/>
      <c r="C46" s="724"/>
      <c r="D46" s="725"/>
      <c r="E46" s="725"/>
      <c r="F46" s="726"/>
      <c r="G46" s="725"/>
      <c r="H46" s="725"/>
      <c r="I46" s="725"/>
      <c r="J46" s="725"/>
      <c r="K46" s="1206"/>
      <c r="L46" s="13"/>
      <c r="M46" s="11"/>
    </row>
    <row r="47" spans="1:13" x14ac:dyDescent="0.2">
      <c r="A47" s="16">
        <v>2017</v>
      </c>
      <c r="B47" s="718"/>
      <c r="C47" s="727"/>
      <c r="D47" s="723"/>
      <c r="E47" s="728"/>
      <c r="F47" s="723"/>
      <c r="G47" s="723"/>
      <c r="H47" s="723"/>
      <c r="I47" s="723"/>
      <c r="J47" s="723"/>
      <c r="K47" s="1205"/>
      <c r="L47" s="13"/>
      <c r="M47" s="11"/>
    </row>
    <row r="48" spans="1:13" x14ac:dyDescent="0.2">
      <c r="A48" s="16">
        <v>2018</v>
      </c>
      <c r="B48" s="718"/>
      <c r="C48" s="727"/>
      <c r="D48" s="723"/>
      <c r="E48" s="728"/>
      <c r="F48" s="723"/>
      <c r="G48" s="723"/>
      <c r="H48" s="723"/>
      <c r="I48" s="723"/>
      <c r="J48" s="723"/>
      <c r="K48" s="1205"/>
      <c r="L48" s="13"/>
      <c r="M48" s="11"/>
    </row>
    <row r="49" spans="1:13" x14ac:dyDescent="0.2">
      <c r="A49" s="16">
        <v>2019</v>
      </c>
      <c r="B49" s="718"/>
      <c r="C49" s="727"/>
      <c r="D49" s="723"/>
      <c r="E49" s="728"/>
      <c r="F49" s="723"/>
      <c r="G49" s="723"/>
      <c r="H49" s="723"/>
      <c r="I49" s="723"/>
      <c r="J49" s="723"/>
      <c r="K49" s="1205"/>
      <c r="L49" s="13"/>
      <c r="M49" s="11"/>
    </row>
    <row r="50" spans="1:13" ht="17" thickBot="1" x14ac:dyDescent="0.25">
      <c r="A50" s="10">
        <v>2020</v>
      </c>
      <c r="B50" s="729"/>
      <c r="C50" s="730"/>
      <c r="D50" s="731"/>
      <c r="E50" s="732"/>
      <c r="F50" s="733"/>
      <c r="G50" s="733"/>
      <c r="H50" s="733"/>
      <c r="I50" s="733"/>
      <c r="J50" s="734"/>
      <c r="K50" s="1207"/>
      <c r="L50" s="13"/>
    </row>
    <row r="51" spans="1:13" ht="17" thickTop="1" x14ac:dyDescent="0.2">
      <c r="C51" s="5"/>
      <c r="D51" s="5"/>
      <c r="E51" s="5"/>
      <c r="F51" s="5"/>
      <c r="G51" s="5"/>
      <c r="H51" s="5"/>
      <c r="I51" s="5"/>
    </row>
    <row r="52" spans="1:13" x14ac:dyDescent="0.2">
      <c r="C52" s="5"/>
      <c r="D52" s="5"/>
      <c r="E52" s="5"/>
      <c r="F52" s="5"/>
      <c r="G52" s="5"/>
      <c r="H52" s="5"/>
      <c r="I52" s="5"/>
    </row>
  </sheetData>
  <mergeCells count="2">
    <mergeCell ref="B7:K7"/>
    <mergeCell ref="A4:K4"/>
  </mergeCells>
  <hyperlinks>
    <hyperlink ref="A1" location="Index!A1" display="Back to index" xr:uid="{00000000-0004-0000-62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128</vt:i4>
      </vt:variant>
    </vt:vector>
  </HeadingPairs>
  <TitlesOfParts>
    <vt:vector size="128" baseType="lpstr">
      <vt:lpstr>Index</vt:lpstr>
      <vt:lpstr>Factor</vt:lpstr>
      <vt:lpstr>TA1</vt:lpstr>
      <vt:lpstr>TA2</vt:lpstr>
      <vt:lpstr>TA2b</vt:lpstr>
      <vt:lpstr>TA2c</vt:lpstr>
      <vt:lpstr>TA3</vt:lpstr>
      <vt:lpstr>TA4</vt:lpstr>
      <vt:lpstr>TA5</vt:lpstr>
      <vt:lpstr>TA6</vt:lpstr>
      <vt:lpstr>TA7</vt:lpstr>
      <vt:lpstr>TA8</vt:lpstr>
      <vt:lpstr>TA9</vt:lpstr>
      <vt:lpstr>TA10</vt:lpstr>
      <vt:lpstr>TA11</vt:lpstr>
      <vt:lpstr>TA12</vt:lpstr>
      <vt:lpstr>TA13</vt:lpstr>
      <vt:lpstr>PreTax</vt:lpstr>
      <vt:lpstr>TB1</vt:lpstr>
      <vt:lpstr>TB2</vt:lpstr>
      <vt:lpstr>TB2b</vt:lpstr>
      <vt:lpstr>TB2c</vt:lpstr>
      <vt:lpstr>TB2d</vt:lpstr>
      <vt:lpstr>TB2e</vt:lpstr>
      <vt:lpstr>TB2f</vt:lpstr>
      <vt:lpstr>TB3</vt:lpstr>
      <vt:lpstr>TB4</vt:lpstr>
      <vt:lpstr>TB4b</vt:lpstr>
      <vt:lpstr>TB5</vt:lpstr>
      <vt:lpstr>TB6</vt:lpstr>
      <vt:lpstr>TB7</vt:lpstr>
      <vt:lpstr>TB7b</vt:lpstr>
      <vt:lpstr>TB8</vt:lpstr>
      <vt:lpstr>TB9</vt:lpstr>
      <vt:lpstr>TB10</vt:lpstr>
      <vt:lpstr>TB11</vt:lpstr>
      <vt:lpstr>TB11b</vt:lpstr>
      <vt:lpstr>TB12</vt:lpstr>
      <vt:lpstr>TB13</vt:lpstr>
      <vt:lpstr>TB14</vt:lpstr>
      <vt:lpstr>TB15</vt:lpstr>
      <vt:lpstr>PostTax</vt:lpstr>
      <vt:lpstr>TC1</vt:lpstr>
      <vt:lpstr>TC1b</vt:lpstr>
      <vt:lpstr>TC2</vt:lpstr>
      <vt:lpstr>TC2b</vt:lpstr>
      <vt:lpstr>TC3</vt:lpstr>
      <vt:lpstr>TC3b</vt:lpstr>
      <vt:lpstr>TC3c</vt:lpstr>
      <vt:lpstr>TC3d</vt:lpstr>
      <vt:lpstr>TC3e</vt:lpstr>
      <vt:lpstr>TC4</vt:lpstr>
      <vt:lpstr>TC4b</vt:lpstr>
      <vt:lpstr>TC5</vt:lpstr>
      <vt:lpstr>TC6</vt:lpstr>
      <vt:lpstr>TC7</vt:lpstr>
      <vt:lpstr>TC7b</vt:lpstr>
      <vt:lpstr>TC7c</vt:lpstr>
      <vt:lpstr>TC8</vt:lpstr>
      <vt:lpstr>TC9</vt:lpstr>
      <vt:lpstr>TC10</vt:lpstr>
      <vt:lpstr>TC11</vt:lpstr>
      <vt:lpstr>TC12</vt:lpstr>
      <vt:lpstr>TC13</vt:lpstr>
      <vt:lpstr>Fiscal</vt:lpstr>
      <vt:lpstr>TD1</vt:lpstr>
      <vt:lpstr>TD2</vt:lpstr>
      <vt:lpstr>TD2b</vt:lpstr>
      <vt:lpstr>TD2c</vt:lpstr>
      <vt:lpstr>TD3</vt:lpstr>
      <vt:lpstr>TD4</vt:lpstr>
      <vt:lpstr>TD5</vt:lpstr>
      <vt:lpstr>TD6</vt:lpstr>
      <vt:lpstr>TD7</vt:lpstr>
      <vt:lpstr>TD8</vt:lpstr>
      <vt:lpstr>TD9</vt:lpstr>
      <vt:lpstr>TD10</vt:lpstr>
      <vt:lpstr>TD11</vt:lpstr>
      <vt:lpstr>TD12</vt:lpstr>
      <vt:lpstr>TD13</vt:lpstr>
      <vt:lpstr>Wealth</vt:lpstr>
      <vt:lpstr>TE1</vt:lpstr>
      <vt:lpstr>TE1b</vt:lpstr>
      <vt:lpstr>TE2</vt:lpstr>
      <vt:lpstr>TE2b</vt:lpstr>
      <vt:lpstr>TE2c</vt:lpstr>
      <vt:lpstr>TE3</vt:lpstr>
      <vt:lpstr>TE4</vt:lpstr>
      <vt:lpstr>TE5</vt:lpstr>
      <vt:lpstr>TE6</vt:lpstr>
      <vt:lpstr>TE7</vt:lpstr>
      <vt:lpstr>TE8</vt:lpstr>
      <vt:lpstr>TE9</vt:lpstr>
      <vt:lpstr>TE10</vt:lpstr>
      <vt:lpstr>TE11</vt:lpstr>
      <vt:lpstr>TE12</vt:lpstr>
      <vt:lpstr>AgeGender</vt:lpstr>
      <vt:lpstr>TF1</vt:lpstr>
      <vt:lpstr>TF2</vt:lpstr>
      <vt:lpstr>TF3</vt:lpstr>
      <vt:lpstr>Taxes</vt:lpstr>
      <vt:lpstr>TG1</vt:lpstr>
      <vt:lpstr>TG2</vt:lpstr>
      <vt:lpstr>TG2b</vt:lpstr>
      <vt:lpstr>TG2c</vt:lpstr>
      <vt:lpstr>TG3</vt:lpstr>
      <vt:lpstr>TG4</vt:lpstr>
      <vt:lpstr>TG4b</vt:lpstr>
      <vt:lpstr>TG4c</vt:lpstr>
      <vt:lpstr>TG4d</vt:lpstr>
      <vt:lpstr>StataOutput</vt:lpstr>
      <vt:lpstr>compoprinc</vt:lpstr>
      <vt:lpstr>avgprinc</vt:lpstr>
      <vt:lpstr>medprinc</vt:lpstr>
      <vt:lpstr>compopeinc</vt:lpstr>
      <vt:lpstr>compopeincdet</vt:lpstr>
      <vt:lpstr>avgpeinc</vt:lpstr>
      <vt:lpstr>medpeinc</vt:lpstr>
      <vt:lpstr>compopoinc</vt:lpstr>
      <vt:lpstr>avgpoinc</vt:lpstr>
      <vt:lpstr>medpoinc</vt:lpstr>
      <vt:lpstr>compofiinc</vt:lpstr>
      <vt:lpstr>avgfiinc</vt:lpstr>
      <vt:lpstr>medfiinc</vt:lpstr>
      <vt:lpstr>compohweal</vt:lpstr>
      <vt:lpstr>avghweal</vt:lpstr>
      <vt:lpstr>hwealbypeinc</vt:lpstr>
      <vt:lpstr>taxrates</vt:lpstr>
    </vt:vector>
  </TitlesOfParts>
  <Company>UC Berkeley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Gabriel Zucman</dc:creator>
  <cp:lastModifiedBy>Gabriel Zucman</cp:lastModifiedBy>
  <cp:lastPrinted>2016-08-22T22:27:32Z</cp:lastPrinted>
  <dcterms:created xsi:type="dcterms:W3CDTF">2016-02-26T18:57:16Z</dcterms:created>
  <dcterms:modified xsi:type="dcterms:W3CDTF">2022-02-06T00:11:29Z</dcterms:modified>
</cp:coreProperties>
</file>